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namedSheetViews/namedSheetView1.xml" ContentType="application/vnd.ms-excel.namedsheetview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defaultThemeVersion="166925"/>
  <mc:AlternateContent xmlns:mc="http://schemas.openxmlformats.org/markup-compatibility/2006">
    <mc:Choice Requires="x15">
      <x15ac:absPath xmlns:x15ac="http://schemas.microsoft.com/office/spreadsheetml/2010/11/ac" url="https://ibamagovbr.sharepoint.com/sites/EmergnciasAmbientais/Documentos Partilhados/Relatórios/Relatório de Gestão/"/>
    </mc:Choice>
  </mc:AlternateContent>
  <xr:revisionPtr revIDLastSave="0" documentId="8_{5662B6FC-D297-4BE5-8275-C6FA50B546F8}" xr6:coauthVersionLast="47" xr6:coauthVersionMax="47" xr10:uidLastSave="{00000000-0000-0000-0000-000000000000}"/>
  <bookViews>
    <workbookView xWindow="28680" yWindow="-120" windowWidth="29040" windowHeight="15720" firstSheet="1" activeTab="1" xr2:uid="{00000000-000D-0000-FFFF-FFFF00000000}"/>
  </bookViews>
  <sheets>
    <sheet name="Siema 2025" sheetId="2" r:id="rId1"/>
    <sheet name="Geral" sheetId="3" r:id="rId2"/>
    <sheet name="Rodovias não constam na planilh" sheetId="6" r:id="rId3"/>
    <sheet name="Validação de dados" sheetId="4" state="hidden" r:id="rId4"/>
    <sheet name="Produtos" sheetId="5" state="hidden" r:id="rId5"/>
  </sheets>
  <externalReferences>
    <externalReference r:id="rId6"/>
  </externalReferences>
  <definedNames>
    <definedName name="_xlnm._FilterDatabase" localSheetId="1" hidden="1">Geral!$P$861:$P$861</definedName>
    <definedName name="DadosExternos_1" localSheetId="0" hidden="1">'Siema 2025'!$A$1:$AW$820</definedName>
    <definedName name="Siema2024">#REF!</definedName>
    <definedName name="Siema2025">'Siema 2025'!$1:$1048576</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N343" i="3" l="1"/>
  <c r="R705" i="3"/>
  <c r="S157" i="3"/>
  <c r="E732" i="3"/>
  <c r="E734" i="3"/>
  <c r="P732" i="3"/>
  <c r="I358" i="3"/>
  <c r="P564" i="3"/>
  <c r="S769" i="3"/>
  <c r="R777" i="3"/>
  <c r="S40" i="3"/>
  <c r="AJ49" i="3"/>
  <c r="I392" i="3"/>
  <c r="E564" i="3"/>
  <c r="E354" i="3"/>
  <c r="S98" i="3"/>
  <c r="S380" i="3"/>
  <c r="AJ624" i="3"/>
  <c r="E104" i="3"/>
  <c r="L849" i="3"/>
  <c r="M849" i="3"/>
  <c r="P849" i="3"/>
  <c r="R849" i="3"/>
  <c r="S849" i="3"/>
  <c r="V849" i="3"/>
  <c r="X849" i="3"/>
  <c r="Y849" i="3"/>
  <c r="Z849" i="3"/>
  <c r="AA849" i="3"/>
  <c r="AB849" i="3"/>
  <c r="AD849" i="3"/>
  <c r="AE849" i="3"/>
  <c r="AH849" i="3"/>
  <c r="BC849" i="3"/>
  <c r="BM849" i="3"/>
  <c r="BN849" i="3"/>
  <c r="BP849" i="3"/>
  <c r="BS849" i="3"/>
  <c r="BU849" i="3"/>
  <c r="BV849" i="3"/>
  <c r="BZ849" i="3"/>
  <c r="BU845" i="3"/>
  <c r="L845" i="3"/>
  <c r="M845" i="3"/>
  <c r="P845" i="3"/>
  <c r="S845" i="3"/>
  <c r="Y845" i="3"/>
  <c r="AB845" i="3"/>
  <c r="AD845" i="3"/>
  <c r="AE845" i="3"/>
  <c r="AH845" i="3"/>
  <c r="BC845" i="3"/>
  <c r="BM845" i="3"/>
  <c r="BN845" i="3"/>
  <c r="BR845" i="3"/>
  <c r="BS845" i="3"/>
  <c r="BV845" i="3"/>
  <c r="BZ845" i="3"/>
  <c r="BF373" i="3"/>
  <c r="AJ377" i="3"/>
  <c r="AJ376" i="3"/>
  <c r="BZ850" i="3"/>
  <c r="BR850" i="3"/>
  <c r="BS850" i="3" s="1"/>
  <c r="BU850" i="3" s="1"/>
  <c r="BV850" i="3" s="1"/>
  <c r="BP850" i="3"/>
  <c r="BN850" i="3"/>
  <c r="BC850" i="3"/>
  <c r="AH850" i="3"/>
  <c r="AE850" i="3"/>
  <c r="AA850" i="3"/>
  <c r="Z850" i="3"/>
  <c r="R850" i="3"/>
  <c r="P850" i="3"/>
  <c r="BZ856" i="3"/>
  <c r="BR856" i="3"/>
  <c r="BS856" i="3" s="1"/>
  <c r="BU856" i="3" s="1"/>
  <c r="BV856" i="3" s="1"/>
  <c r="BP856" i="3"/>
  <c r="BM856" i="3"/>
  <c r="BC856" i="3"/>
  <c r="AH856" i="3"/>
  <c r="AE856" i="3"/>
  <c r="AD856" i="3"/>
  <c r="AB856" i="3"/>
  <c r="Y856" i="3"/>
  <c r="X856" i="3"/>
  <c r="V856" i="3"/>
  <c r="S856" i="3"/>
  <c r="R856" i="3"/>
  <c r="P856" i="3"/>
  <c r="M856" i="3"/>
  <c r="L856" i="3"/>
  <c r="BZ857" i="3"/>
  <c r="BC857" i="3"/>
  <c r="AH857" i="3"/>
  <c r="AE857" i="3"/>
  <c r="AA857" i="3"/>
  <c r="Z857" i="3"/>
  <c r="P857" i="3"/>
  <c r="Y319" i="3"/>
  <c r="L855" i="3"/>
  <c r="M855" i="3"/>
  <c r="P855" i="3"/>
  <c r="S855" i="3"/>
  <c r="V855" i="3"/>
  <c r="X855" i="3"/>
  <c r="Y855" i="3"/>
  <c r="AB855" i="3"/>
  <c r="AD855" i="3"/>
  <c r="AE855" i="3"/>
  <c r="AH855" i="3"/>
  <c r="BC855" i="3"/>
  <c r="BM855" i="3"/>
  <c r="BN855" i="3"/>
  <c r="BZ855" i="3"/>
  <c r="L854" i="3"/>
  <c r="M854" i="3"/>
  <c r="P854" i="3"/>
  <c r="S854" i="3"/>
  <c r="X854" i="3"/>
  <c r="Y854" i="3"/>
  <c r="AB854" i="3"/>
  <c r="AD854" i="3"/>
  <c r="AE854" i="3"/>
  <c r="AH854" i="3"/>
  <c r="BM854" i="3"/>
  <c r="BP854" i="3"/>
  <c r="BZ854" i="3"/>
  <c r="V784" i="3"/>
  <c r="V651" i="3"/>
  <c r="V636" i="3"/>
  <c r="V612" i="3"/>
  <c r="V606" i="3"/>
  <c r="V591" i="3"/>
  <c r="V550" i="3"/>
  <c r="V545" i="3"/>
  <c r="V511" i="3"/>
  <c r="V484" i="3"/>
  <c r="V353" i="3"/>
  <c r="V340" i="3"/>
  <c r="V204" i="3"/>
  <c r="V146" i="3"/>
  <c r="V68" i="3"/>
  <c r="V43" i="3"/>
  <c r="V37" i="3"/>
  <c r="V33" i="3"/>
  <c r="V782" i="3"/>
  <c r="V756" i="3"/>
  <c r="V689" i="3"/>
  <c r="V679" i="3"/>
  <c r="V672" i="3"/>
  <c r="V641" i="3"/>
  <c r="V614" i="3"/>
  <c r="V603" i="3"/>
  <c r="V580" i="3"/>
  <c r="V578" i="3"/>
  <c r="V549" i="3"/>
  <c r="V449" i="3"/>
  <c r="V441" i="3"/>
  <c r="V406" i="3"/>
  <c r="V404" i="3"/>
  <c r="V275" i="3"/>
  <c r="V196" i="3"/>
  <c r="V102" i="3"/>
  <c r="V101" i="3"/>
  <c r="V89" i="3"/>
  <c r="V80" i="3"/>
  <c r="V15" i="3"/>
  <c r="V761" i="3"/>
  <c r="V759" i="3"/>
  <c r="V755" i="3"/>
  <c r="V743" i="3"/>
  <c r="V738" i="3"/>
  <c r="V735" i="3"/>
  <c r="V697" i="3"/>
  <c r="V695" i="3"/>
  <c r="V690" i="3"/>
  <c r="V668" i="3"/>
  <c r="V654" i="3"/>
  <c r="V627" i="3"/>
  <c r="V616" i="3"/>
  <c r="V553" i="3"/>
  <c r="V546" i="3"/>
  <c r="V507" i="3"/>
  <c r="V491" i="3"/>
  <c r="V463" i="3"/>
  <c r="V453" i="3"/>
  <c r="V424" i="3"/>
  <c r="V423" i="3"/>
  <c r="V382" i="3"/>
  <c r="V337" i="3"/>
  <c r="V333" i="3"/>
  <c r="V332" i="3"/>
  <c r="V318" i="3"/>
  <c r="V315" i="3"/>
  <c r="V309" i="3"/>
  <c r="V289" i="3"/>
  <c r="V267" i="3"/>
  <c r="V235" i="3"/>
  <c r="V220" i="3"/>
  <c r="V218" i="3"/>
  <c r="V210" i="3"/>
  <c r="V206" i="3"/>
  <c r="V203" i="3"/>
  <c r="V192" i="3"/>
  <c r="V189" i="3"/>
  <c r="V181" i="3"/>
  <c r="V177" i="3"/>
  <c r="V148" i="3"/>
  <c r="V129" i="3"/>
  <c r="V120" i="3"/>
  <c r="V83" i="3"/>
  <c r="V34" i="3"/>
  <c r="L851" i="3"/>
  <c r="M851" i="3"/>
  <c r="P851" i="3"/>
  <c r="S851" i="3"/>
  <c r="V851" i="3"/>
  <c r="X851" i="3"/>
  <c r="Y851" i="3"/>
  <c r="AB851" i="3"/>
  <c r="AD851" i="3"/>
  <c r="AE851" i="3"/>
  <c r="AH851" i="3"/>
  <c r="AJ851" i="3"/>
  <c r="BC851" i="3"/>
  <c r="BM851" i="3"/>
  <c r="BN851" i="3"/>
  <c r="BP851" i="3"/>
  <c r="BR851" i="3"/>
  <c r="BS851" i="3"/>
  <c r="BU851" i="3"/>
  <c r="BV851" i="3"/>
  <c r="BZ851" i="3"/>
  <c r="BZ853" i="3"/>
  <c r="BR853" i="3"/>
  <c r="BS853" i="3" s="1"/>
  <c r="BP853" i="3"/>
  <c r="BN853" i="3"/>
  <c r="BC853" i="3"/>
  <c r="AH853" i="3"/>
  <c r="AE853" i="3"/>
  <c r="AA853" i="3"/>
  <c r="Z853" i="3"/>
  <c r="P853" i="3"/>
  <c r="BZ852" i="3"/>
  <c r="BR852" i="3"/>
  <c r="BS852" i="3" s="1"/>
  <c r="BU852" i="3" s="1"/>
  <c r="BP852" i="3"/>
  <c r="BN852" i="3"/>
  <c r="BC852" i="3"/>
  <c r="AH852" i="3"/>
  <c r="AE852" i="3"/>
  <c r="P852" i="3"/>
  <c r="BZ848" i="3"/>
  <c r="BR848" i="3"/>
  <c r="BS848" i="3" s="1"/>
  <c r="BP848" i="3"/>
  <c r="BN848" i="3"/>
  <c r="BC848" i="3"/>
  <c r="AH848" i="3"/>
  <c r="AE848" i="3"/>
  <c r="AA848" i="3"/>
  <c r="Z848" i="3"/>
  <c r="R848" i="3"/>
  <c r="P848" i="3"/>
  <c r="BU557" i="3"/>
  <c r="BZ847" i="3"/>
  <c r="BR847" i="3"/>
  <c r="BS847" i="3" s="1"/>
  <c r="BP847" i="3"/>
  <c r="BN847" i="3"/>
  <c r="BC847" i="3"/>
  <c r="AJ847" i="3"/>
  <c r="AH847" i="3"/>
  <c r="AE847" i="3"/>
  <c r="P847" i="3"/>
  <c r="BZ846" i="3"/>
  <c r="BU846" i="3"/>
  <c r="BV846" i="3" s="1"/>
  <c r="BP846" i="3"/>
  <c r="BN846" i="3"/>
  <c r="BC846" i="3"/>
  <c r="AH846" i="3"/>
  <c r="AE846" i="3"/>
  <c r="R846" i="3"/>
  <c r="P846" i="3"/>
  <c r="AJ586" i="3"/>
  <c r="BZ844" i="3"/>
  <c r="BR844" i="3"/>
  <c r="BS844" i="3" s="1"/>
  <c r="BP844" i="3"/>
  <c r="BN844" i="3"/>
  <c r="BC844" i="3"/>
  <c r="AH844" i="3"/>
  <c r="AE844" i="3"/>
  <c r="P844" i="3"/>
  <c r="C609" i="3"/>
  <c r="BZ843" i="3"/>
  <c r="BR843" i="3"/>
  <c r="BS843" i="3" s="1"/>
  <c r="BU843" i="3" s="1"/>
  <c r="BV843" i="3" s="1"/>
  <c r="BP843" i="3"/>
  <c r="BC843" i="3"/>
  <c r="AH843" i="3"/>
  <c r="AE843" i="3"/>
  <c r="AA843" i="3"/>
  <c r="Z843" i="3"/>
  <c r="W843" i="3"/>
  <c r="P843" i="3"/>
  <c r="BZ842" i="3"/>
  <c r="BR842" i="3"/>
  <c r="BS842" i="3" s="1"/>
  <c r="BP842" i="3"/>
  <c r="BN842" i="3"/>
  <c r="BC842" i="3"/>
  <c r="AH842" i="3"/>
  <c r="AE842" i="3"/>
  <c r="AA842" i="3"/>
  <c r="Z842" i="3"/>
  <c r="W842" i="3"/>
  <c r="R842" i="3"/>
  <c r="P842" i="3"/>
  <c r="BZ841" i="3"/>
  <c r="BR841" i="3"/>
  <c r="BS841" i="3" s="1"/>
  <c r="BP841" i="3"/>
  <c r="BN841" i="3"/>
  <c r="BC841" i="3"/>
  <c r="AH841" i="3"/>
  <c r="AE841" i="3"/>
  <c r="AA841" i="3"/>
  <c r="Z841" i="3"/>
  <c r="W841" i="3"/>
  <c r="R841" i="3"/>
  <c r="P841" i="3"/>
  <c r="E628" i="3"/>
  <c r="BZ840" i="3"/>
  <c r="BR840" i="3"/>
  <c r="BS840" i="3" s="1"/>
  <c r="BP840" i="3"/>
  <c r="BN840" i="3"/>
  <c r="BC840" i="3"/>
  <c r="AH840" i="3"/>
  <c r="AE840" i="3"/>
  <c r="R840" i="3"/>
  <c r="P840" i="3"/>
  <c r="BZ839" i="3"/>
  <c r="BR839" i="3"/>
  <c r="BS839" i="3" s="1"/>
  <c r="BP839" i="3"/>
  <c r="BN839" i="3"/>
  <c r="BC839" i="3"/>
  <c r="AH839" i="3"/>
  <c r="AE839" i="3"/>
  <c r="AA839" i="3"/>
  <c r="Z839" i="3"/>
  <c r="W839" i="3"/>
  <c r="P839" i="3"/>
  <c r="S68" i="3"/>
  <c r="E643" i="3"/>
  <c r="T138" i="3"/>
  <c r="D681" i="3"/>
  <c r="E681" i="3"/>
  <c r="BZ838" i="3"/>
  <c r="BR838" i="3"/>
  <c r="BS838" i="3" s="1"/>
  <c r="BV838" i="3" s="1"/>
  <c r="BP838" i="3"/>
  <c r="BN838" i="3"/>
  <c r="BC838" i="3"/>
  <c r="AH838" i="3"/>
  <c r="AE838" i="3"/>
  <c r="AA838" i="3"/>
  <c r="Z838" i="3"/>
  <c r="W838" i="3"/>
  <c r="R838" i="3"/>
  <c r="P838" i="3"/>
  <c r="BZ837" i="3"/>
  <c r="BR837" i="3"/>
  <c r="BS837" i="3" s="1"/>
  <c r="BN837" i="3"/>
  <c r="BC837" i="3"/>
  <c r="AH837" i="3"/>
  <c r="AE837" i="3"/>
  <c r="P837" i="3"/>
  <c r="BZ836" i="3"/>
  <c r="BR836" i="3"/>
  <c r="BS836" i="3" s="1"/>
  <c r="BP836" i="3"/>
  <c r="BN836" i="3"/>
  <c r="BC836" i="3"/>
  <c r="AJ836" i="3"/>
  <c r="AH836" i="3"/>
  <c r="AE836" i="3"/>
  <c r="R836" i="3"/>
  <c r="P836" i="3"/>
  <c r="BZ835" i="3"/>
  <c r="BN835" i="3"/>
  <c r="BC835" i="3"/>
  <c r="AH835" i="3"/>
  <c r="AE835" i="3"/>
  <c r="R835" i="3"/>
  <c r="P835" i="3"/>
  <c r="BZ834" i="3"/>
  <c r="BR834" i="3"/>
  <c r="BS834" i="3" s="1"/>
  <c r="BP834" i="3"/>
  <c r="BN834" i="3"/>
  <c r="BC834" i="3"/>
  <c r="AJ834" i="3"/>
  <c r="AH834" i="3"/>
  <c r="AE834" i="3"/>
  <c r="AA834" i="3"/>
  <c r="Z834" i="3"/>
  <c r="W834" i="3"/>
  <c r="P834" i="3"/>
  <c r="BZ833" i="3"/>
  <c r="BR833" i="3"/>
  <c r="BS833" i="3" s="1"/>
  <c r="BP833" i="3"/>
  <c r="BN833" i="3"/>
  <c r="BC833" i="3"/>
  <c r="AJ833" i="3"/>
  <c r="AH833" i="3"/>
  <c r="AE833" i="3"/>
  <c r="AA833" i="3"/>
  <c r="Z833" i="3"/>
  <c r="W833" i="3"/>
  <c r="P833" i="3"/>
  <c r="BZ832" i="3"/>
  <c r="BR832" i="3"/>
  <c r="BS832" i="3" s="1"/>
  <c r="BN832" i="3"/>
  <c r="BC832" i="3"/>
  <c r="AJ832" i="3"/>
  <c r="AH832" i="3"/>
  <c r="AE832" i="3"/>
  <c r="AA832" i="3"/>
  <c r="Z832" i="3"/>
  <c r="W832" i="3"/>
  <c r="R832" i="3"/>
  <c r="P832" i="3"/>
  <c r="BZ831" i="3"/>
  <c r="BR831" i="3"/>
  <c r="BS831" i="3" s="1"/>
  <c r="BP831" i="3"/>
  <c r="BN831" i="3"/>
  <c r="BC831" i="3"/>
  <c r="AH831" i="3"/>
  <c r="AE831" i="3"/>
  <c r="AA831" i="3"/>
  <c r="Z831" i="3"/>
  <c r="W831" i="3"/>
  <c r="R831" i="3"/>
  <c r="P831" i="3"/>
  <c r="L820" i="3"/>
  <c r="M820" i="3"/>
  <c r="P820" i="3"/>
  <c r="S820" i="3"/>
  <c r="W820" i="3"/>
  <c r="X820" i="3"/>
  <c r="Y820" i="3"/>
  <c r="Z820" i="3"/>
  <c r="AA820" i="3"/>
  <c r="AB820" i="3"/>
  <c r="AD820" i="3"/>
  <c r="AE820" i="3"/>
  <c r="AH820" i="3"/>
  <c r="AJ820" i="3"/>
  <c r="BC820" i="3"/>
  <c r="BM820" i="3"/>
  <c r="BN820" i="3"/>
  <c r="BP820" i="3"/>
  <c r="BR820" i="3"/>
  <c r="BS820" i="3"/>
  <c r="BZ820" i="3"/>
  <c r="BZ819" i="3"/>
  <c r="BR819" i="3"/>
  <c r="BS819" i="3" s="1"/>
  <c r="BP819" i="3"/>
  <c r="BN819" i="3"/>
  <c r="BC819" i="3"/>
  <c r="AH819" i="3"/>
  <c r="AE819" i="3"/>
  <c r="AA819" i="3"/>
  <c r="Z819" i="3"/>
  <c r="W819" i="3"/>
  <c r="P819" i="3"/>
  <c r="L818" i="3"/>
  <c r="M818" i="3"/>
  <c r="P818" i="3"/>
  <c r="S818" i="3"/>
  <c r="W818" i="3"/>
  <c r="X818" i="3"/>
  <c r="Y818" i="3"/>
  <c r="Z818" i="3"/>
  <c r="AA818" i="3"/>
  <c r="AB818" i="3"/>
  <c r="AD818" i="3"/>
  <c r="AE818" i="3"/>
  <c r="AH818" i="3"/>
  <c r="BC818" i="3"/>
  <c r="BM818" i="3"/>
  <c r="BN818" i="3"/>
  <c r="BP818" i="3"/>
  <c r="BR818" i="3"/>
  <c r="BS818" i="3"/>
  <c r="BZ818" i="3"/>
  <c r="L817" i="3"/>
  <c r="M817" i="3"/>
  <c r="P817" i="3"/>
  <c r="S817" i="3"/>
  <c r="W817" i="3"/>
  <c r="X817" i="3"/>
  <c r="Y817" i="3"/>
  <c r="Z817" i="3"/>
  <c r="AA817" i="3"/>
  <c r="AB817" i="3"/>
  <c r="AD817" i="3"/>
  <c r="AE817" i="3"/>
  <c r="AH817" i="3"/>
  <c r="BC817" i="3"/>
  <c r="BM817" i="3"/>
  <c r="BN817" i="3"/>
  <c r="BP817" i="3"/>
  <c r="BR817" i="3"/>
  <c r="BS817" i="3"/>
  <c r="BZ817" i="3"/>
  <c r="L816" i="3"/>
  <c r="M816" i="3"/>
  <c r="P816" i="3"/>
  <c r="S816" i="3"/>
  <c r="V816" i="3"/>
  <c r="W816" i="3"/>
  <c r="X816" i="3"/>
  <c r="Y816" i="3"/>
  <c r="Z816" i="3"/>
  <c r="AA816" i="3"/>
  <c r="AB816" i="3"/>
  <c r="AD816" i="3"/>
  <c r="AE816" i="3"/>
  <c r="AH816" i="3"/>
  <c r="BC816" i="3"/>
  <c r="BM816" i="3"/>
  <c r="BN816" i="3"/>
  <c r="BP816" i="3"/>
  <c r="BR816" i="3"/>
  <c r="BS816" i="3"/>
  <c r="BZ816" i="3"/>
  <c r="L815" i="3"/>
  <c r="M815" i="3"/>
  <c r="P815" i="3"/>
  <c r="S815" i="3"/>
  <c r="V815" i="3"/>
  <c r="W815" i="3"/>
  <c r="Y815" i="3" s="1"/>
  <c r="X815" i="3"/>
  <c r="Z815" i="3"/>
  <c r="AA815" i="3"/>
  <c r="AD815" i="3"/>
  <c r="AE815" i="3"/>
  <c r="AH815" i="3"/>
  <c r="BC815" i="3"/>
  <c r="BM815" i="3"/>
  <c r="BN815" i="3"/>
  <c r="BP815" i="3"/>
  <c r="BR815" i="3"/>
  <c r="BS815" i="3" s="1"/>
  <c r="BW815" i="3"/>
  <c r="BZ815" i="3"/>
  <c r="L814" i="3"/>
  <c r="M814" i="3"/>
  <c r="P814" i="3"/>
  <c r="S814" i="3"/>
  <c r="V814" i="3"/>
  <c r="Y814" i="3"/>
  <c r="AB814" i="3"/>
  <c r="AE814" i="3"/>
  <c r="AH814" i="3"/>
  <c r="AJ814" i="3"/>
  <c r="BC814" i="3"/>
  <c r="BM814" i="3"/>
  <c r="BN814" i="3"/>
  <c r="BP814" i="3"/>
  <c r="BR814" i="3"/>
  <c r="BS814" i="3"/>
  <c r="BZ814" i="3"/>
  <c r="L813" i="3"/>
  <c r="M813" i="3"/>
  <c r="P813" i="3"/>
  <c r="S813" i="3"/>
  <c r="V813" i="3"/>
  <c r="W813" i="3"/>
  <c r="Y813" i="3" s="1"/>
  <c r="X813" i="3"/>
  <c r="Z813" i="3"/>
  <c r="AA813" i="3"/>
  <c r="AD813" i="3"/>
  <c r="AE813" i="3"/>
  <c r="AH813" i="3"/>
  <c r="AJ813" i="3"/>
  <c r="BC813" i="3"/>
  <c r="BM813" i="3"/>
  <c r="BN813" i="3"/>
  <c r="BP813" i="3"/>
  <c r="BR813" i="3"/>
  <c r="BS813" i="3"/>
  <c r="BZ813" i="3"/>
  <c r="L812" i="3"/>
  <c r="M812" i="3"/>
  <c r="P812" i="3"/>
  <c r="S812" i="3"/>
  <c r="W812" i="3"/>
  <c r="X812" i="3"/>
  <c r="Y812" i="3"/>
  <c r="Z812" i="3"/>
  <c r="AA812" i="3"/>
  <c r="AB812" i="3"/>
  <c r="AD812" i="3"/>
  <c r="AE812" i="3"/>
  <c r="AH812" i="3"/>
  <c r="BC812" i="3"/>
  <c r="BM812" i="3"/>
  <c r="BN812" i="3"/>
  <c r="BP812" i="3"/>
  <c r="BR812" i="3"/>
  <c r="BS812" i="3" s="1"/>
  <c r="BZ812" i="3"/>
  <c r="L811" i="3"/>
  <c r="M811" i="3"/>
  <c r="P811" i="3"/>
  <c r="W811" i="3"/>
  <c r="Y811" i="3" s="1"/>
  <c r="X811" i="3"/>
  <c r="Z811" i="3"/>
  <c r="AA811" i="3"/>
  <c r="AD811" i="3"/>
  <c r="AE811" i="3"/>
  <c r="AH811" i="3"/>
  <c r="AJ811" i="3"/>
  <c r="BC811" i="3"/>
  <c r="BM811" i="3"/>
  <c r="BN811" i="3"/>
  <c r="BP811" i="3"/>
  <c r="BR811" i="3"/>
  <c r="BS811" i="3"/>
  <c r="BZ811" i="3"/>
  <c r="L810" i="3"/>
  <c r="M810" i="3"/>
  <c r="P810" i="3"/>
  <c r="S810" i="3"/>
  <c r="AD810" i="3"/>
  <c r="AE810" i="3"/>
  <c r="AH810" i="3"/>
  <c r="BC810" i="3"/>
  <c r="BM810" i="3"/>
  <c r="BN810" i="3"/>
  <c r="BP810" i="3"/>
  <c r="BR810" i="3"/>
  <c r="BS810" i="3" s="1"/>
  <c r="BZ810" i="3"/>
  <c r="L809" i="3"/>
  <c r="M809" i="3"/>
  <c r="P809" i="3"/>
  <c r="S809" i="3"/>
  <c r="V809" i="3"/>
  <c r="W809" i="3"/>
  <c r="Y809" i="3" s="1"/>
  <c r="X809" i="3"/>
  <c r="Z809" i="3"/>
  <c r="AA809" i="3"/>
  <c r="AD809" i="3"/>
  <c r="AE809" i="3"/>
  <c r="AH809" i="3"/>
  <c r="AJ809" i="3"/>
  <c r="BC809" i="3"/>
  <c r="BM809" i="3"/>
  <c r="BN809" i="3"/>
  <c r="BP809" i="3"/>
  <c r="BR809" i="3"/>
  <c r="BS809" i="3"/>
  <c r="BZ809" i="3"/>
  <c r="BU808" i="3"/>
  <c r="L808" i="3"/>
  <c r="M808" i="3"/>
  <c r="P808" i="3"/>
  <c r="R808" i="3"/>
  <c r="S808" i="3"/>
  <c r="V808" i="3"/>
  <c r="W808" i="3"/>
  <c r="Y808" i="3" s="1"/>
  <c r="X808" i="3"/>
  <c r="Z808" i="3"/>
  <c r="AA808" i="3"/>
  <c r="AD808" i="3"/>
  <c r="AE808" i="3"/>
  <c r="AH808" i="3"/>
  <c r="BC808" i="3"/>
  <c r="BM808" i="3"/>
  <c r="BN808" i="3"/>
  <c r="BP808" i="3"/>
  <c r="BR808" i="3"/>
  <c r="BS808" i="3" s="1"/>
  <c r="BZ808" i="3"/>
  <c r="L803" i="3"/>
  <c r="M803" i="3"/>
  <c r="P803" i="3"/>
  <c r="R803" i="3"/>
  <c r="S803" i="3"/>
  <c r="V803" i="3"/>
  <c r="W803" i="3"/>
  <c r="Y803" i="3" s="1"/>
  <c r="X803" i="3"/>
  <c r="Z803" i="3"/>
  <c r="AA803" i="3"/>
  <c r="AD803" i="3"/>
  <c r="AE803" i="3"/>
  <c r="AH803" i="3"/>
  <c r="AJ803" i="3"/>
  <c r="BC803" i="3"/>
  <c r="BM803" i="3"/>
  <c r="BN803" i="3"/>
  <c r="BP803" i="3"/>
  <c r="BR803" i="3"/>
  <c r="BS803" i="3"/>
  <c r="BZ803" i="3"/>
  <c r="L823" i="3"/>
  <c r="M823" i="3"/>
  <c r="P823" i="3"/>
  <c r="R823" i="3"/>
  <c r="S823" i="3"/>
  <c r="V823" i="3"/>
  <c r="W823" i="3"/>
  <c r="Y823" i="3" s="1"/>
  <c r="X823" i="3"/>
  <c r="Z823" i="3"/>
  <c r="AA823" i="3"/>
  <c r="AD823" i="3"/>
  <c r="AE823" i="3"/>
  <c r="AH823" i="3"/>
  <c r="BC823" i="3"/>
  <c r="BM823" i="3"/>
  <c r="BP823" i="3"/>
  <c r="BR823" i="3"/>
  <c r="BS823" i="3"/>
  <c r="BU823" i="3"/>
  <c r="BV823" i="3"/>
  <c r="BZ823" i="3"/>
  <c r="S729" i="3"/>
  <c r="BU825" i="3"/>
  <c r="S757" i="3"/>
  <c r="L807" i="3"/>
  <c r="M807" i="3"/>
  <c r="P807" i="3"/>
  <c r="R807" i="3"/>
  <c r="S807" i="3"/>
  <c r="V807" i="3"/>
  <c r="W807" i="3"/>
  <c r="Y807" i="3" s="1"/>
  <c r="X807" i="3"/>
  <c r="Z807" i="3"/>
  <c r="AA807" i="3"/>
  <c r="AD807" i="3"/>
  <c r="AE807" i="3"/>
  <c r="AH807" i="3"/>
  <c r="AJ807" i="3"/>
  <c r="BC807" i="3"/>
  <c r="BM807" i="3"/>
  <c r="BN807" i="3"/>
  <c r="BP807" i="3"/>
  <c r="BR807" i="3"/>
  <c r="BS807" i="3" s="1"/>
  <c r="BZ807" i="3"/>
  <c r="L806" i="3"/>
  <c r="M806" i="3"/>
  <c r="P806" i="3"/>
  <c r="S806" i="3"/>
  <c r="W806" i="3"/>
  <c r="AB806" i="3" s="1"/>
  <c r="X806" i="3"/>
  <c r="Z806" i="3"/>
  <c r="AA806" i="3"/>
  <c r="AD806" i="3"/>
  <c r="AE806" i="3"/>
  <c r="AH806" i="3"/>
  <c r="AJ806" i="3"/>
  <c r="BC806" i="3"/>
  <c r="BM806" i="3"/>
  <c r="BN806" i="3"/>
  <c r="BP806" i="3"/>
  <c r="BR806" i="3"/>
  <c r="BS806" i="3" s="1"/>
  <c r="BU806" i="3"/>
  <c r="BZ806" i="3"/>
  <c r="L805" i="3"/>
  <c r="M805" i="3"/>
  <c r="P805" i="3"/>
  <c r="S805" i="3"/>
  <c r="W805" i="3"/>
  <c r="Y805" i="3" s="1"/>
  <c r="X805" i="3"/>
  <c r="Z805" i="3"/>
  <c r="AA805" i="3"/>
  <c r="AD805" i="3"/>
  <c r="AE805" i="3"/>
  <c r="AH805" i="3"/>
  <c r="AJ805" i="3"/>
  <c r="BC805" i="3"/>
  <c r="BM805" i="3"/>
  <c r="BN805" i="3"/>
  <c r="BP805" i="3"/>
  <c r="BR805" i="3"/>
  <c r="BS805" i="3" s="1"/>
  <c r="BZ805" i="3"/>
  <c r="BZ802" i="3"/>
  <c r="BU802" i="3"/>
  <c r="BP802" i="3"/>
  <c r="BN802" i="3"/>
  <c r="BC802" i="3"/>
  <c r="AH802" i="3"/>
  <c r="AE802" i="3"/>
  <c r="AA802" i="3"/>
  <c r="Z802" i="3"/>
  <c r="W802" i="3"/>
  <c r="R802" i="3"/>
  <c r="P802" i="3"/>
  <c r="L801" i="3"/>
  <c r="M801" i="3"/>
  <c r="P801" i="3"/>
  <c r="R801" i="3"/>
  <c r="S801" i="3"/>
  <c r="V801" i="3"/>
  <c r="W801" i="3"/>
  <c r="AB801" i="3" s="1"/>
  <c r="X801" i="3"/>
  <c r="Z801" i="3"/>
  <c r="AA801" i="3"/>
  <c r="AD801" i="3"/>
  <c r="AE801" i="3"/>
  <c r="AH801" i="3"/>
  <c r="AJ801" i="3"/>
  <c r="BC801" i="3"/>
  <c r="BM801" i="3"/>
  <c r="BN801" i="3"/>
  <c r="BZ801" i="3"/>
  <c r="BZ800" i="3"/>
  <c r="BZ798" i="3"/>
  <c r="BR798" i="3"/>
  <c r="BS798" i="3" s="1"/>
  <c r="BN798" i="3"/>
  <c r="AH798" i="3"/>
  <c r="AE798" i="3"/>
  <c r="P798" i="3"/>
  <c r="L799" i="3"/>
  <c r="M799" i="3"/>
  <c r="P799" i="3"/>
  <c r="S799" i="3"/>
  <c r="AE799" i="3"/>
  <c r="BC799" i="3"/>
  <c r="BM799" i="3"/>
  <c r="BN799" i="3"/>
  <c r="BP799" i="3"/>
  <c r="BR799" i="3"/>
  <c r="BS799" i="3" s="1"/>
  <c r="BZ799" i="3"/>
  <c r="L797" i="3"/>
  <c r="M797" i="3"/>
  <c r="P797" i="3"/>
  <c r="R797" i="3"/>
  <c r="S797" i="3"/>
  <c r="V797" i="3"/>
  <c r="W797" i="3"/>
  <c r="Y797" i="3" s="1"/>
  <c r="X797" i="3"/>
  <c r="Z797" i="3"/>
  <c r="AA797" i="3"/>
  <c r="AD797" i="3"/>
  <c r="AE797" i="3"/>
  <c r="AH797" i="3"/>
  <c r="BC797" i="3"/>
  <c r="BM797" i="3"/>
  <c r="BP797" i="3"/>
  <c r="BS797" i="3"/>
  <c r="BU797" i="3"/>
  <c r="BV797" i="3" s="1"/>
  <c r="BZ797" i="3"/>
  <c r="BU796" i="3"/>
  <c r="BV796" i="3" s="1"/>
  <c r="BN796" i="3"/>
  <c r="AH796" i="3"/>
  <c r="AE796" i="3"/>
  <c r="P796" i="3"/>
  <c r="L795" i="3"/>
  <c r="M795" i="3"/>
  <c r="P795" i="3"/>
  <c r="R795" i="3"/>
  <c r="S795" i="3"/>
  <c r="V795" i="3"/>
  <c r="W795" i="3"/>
  <c r="Y795" i="3" s="1"/>
  <c r="X795" i="3"/>
  <c r="Z795" i="3"/>
  <c r="AA795" i="3"/>
  <c r="AB795" i="3"/>
  <c r="AD795" i="3"/>
  <c r="AE795" i="3"/>
  <c r="AH795" i="3"/>
  <c r="BC795" i="3"/>
  <c r="BM795" i="3"/>
  <c r="BN795" i="3"/>
  <c r="BP795" i="3"/>
  <c r="BR795" i="3"/>
  <c r="BS795" i="3" s="1"/>
  <c r="BZ795" i="3"/>
  <c r="BZ821" i="3"/>
  <c r="BZ822" i="3"/>
  <c r="BZ824" i="3"/>
  <c r="BZ825" i="3"/>
  <c r="BZ826" i="3"/>
  <c r="BZ827" i="3"/>
  <c r="BZ828" i="3"/>
  <c r="BZ829" i="3"/>
  <c r="BZ830" i="3"/>
  <c r="BR822" i="3"/>
  <c r="BU822" i="3" s="1"/>
  <c r="BR824" i="3"/>
  <c r="BU824" i="3" s="1"/>
  <c r="BR825" i="3"/>
  <c r="BR826" i="3"/>
  <c r="BU826" i="3" s="1"/>
  <c r="BR827" i="3"/>
  <c r="BR828" i="3"/>
  <c r="BP821" i="3"/>
  <c r="BP822" i="3"/>
  <c r="BP824" i="3"/>
  <c r="BP825" i="3"/>
  <c r="BP826" i="3"/>
  <c r="BP827" i="3"/>
  <c r="BP828" i="3"/>
  <c r="BP829" i="3"/>
  <c r="BP830" i="3"/>
  <c r="BN821" i="3"/>
  <c r="BN822" i="3"/>
  <c r="BN826" i="3"/>
  <c r="BN827" i="3"/>
  <c r="BN828" i="3"/>
  <c r="BN829" i="3"/>
  <c r="BN830" i="3"/>
  <c r="AH821" i="3"/>
  <c r="AH822" i="3"/>
  <c r="AH824" i="3"/>
  <c r="AH825" i="3"/>
  <c r="AH826" i="3"/>
  <c r="AH827" i="3"/>
  <c r="AH828" i="3"/>
  <c r="AH829" i="3"/>
  <c r="AH830" i="3"/>
  <c r="AE821" i="3"/>
  <c r="AE822" i="3"/>
  <c r="AE824" i="3"/>
  <c r="AE825" i="3"/>
  <c r="AE826" i="3"/>
  <c r="AE827" i="3"/>
  <c r="AE828" i="3"/>
  <c r="AE829" i="3"/>
  <c r="AE830" i="3"/>
  <c r="AB821" i="3"/>
  <c r="AB822" i="3"/>
  <c r="AB824" i="3"/>
  <c r="AB825" i="3"/>
  <c r="AB827" i="3"/>
  <c r="AB828" i="3"/>
  <c r="AB829" i="3"/>
  <c r="AB830" i="3"/>
  <c r="V827" i="3"/>
  <c r="V824" i="3"/>
  <c r="P821" i="3"/>
  <c r="P822" i="3"/>
  <c r="P824" i="3"/>
  <c r="P825" i="3"/>
  <c r="P826" i="3"/>
  <c r="P827" i="3"/>
  <c r="P828" i="3"/>
  <c r="P829" i="3"/>
  <c r="P830" i="3"/>
  <c r="K826" i="3"/>
  <c r="K827" i="3"/>
  <c r="K828" i="3"/>
  <c r="K829" i="3"/>
  <c r="K830" i="3"/>
  <c r="BM821" i="3"/>
  <c r="BM822" i="3"/>
  <c r="BM824" i="3"/>
  <c r="BM825" i="3"/>
  <c r="BM826" i="3"/>
  <c r="BM827" i="3"/>
  <c r="BM828" i="3"/>
  <c r="BM829" i="3"/>
  <c r="BM830" i="3"/>
  <c r="BZ804" i="3"/>
  <c r="BR804" i="3"/>
  <c r="BU804" i="3" s="1"/>
  <c r="BP804" i="3"/>
  <c r="AH804" i="3"/>
  <c r="AE804" i="3"/>
  <c r="P804" i="3"/>
  <c r="BZ794" i="3"/>
  <c r="BP794" i="3"/>
  <c r="BN794" i="3"/>
  <c r="BC794" i="3"/>
  <c r="AH794" i="3"/>
  <c r="AE794" i="3"/>
  <c r="R794" i="3"/>
  <c r="P794" i="3"/>
  <c r="BU765" i="3"/>
  <c r="BZ793" i="3"/>
  <c r="BR793" i="3"/>
  <c r="BS793" i="3" s="1"/>
  <c r="BP793" i="3"/>
  <c r="BN793" i="3"/>
  <c r="BC793" i="3"/>
  <c r="AJ793" i="3"/>
  <c r="AH793" i="3"/>
  <c r="AE793" i="3"/>
  <c r="Z793" i="3"/>
  <c r="R793" i="3"/>
  <c r="P793" i="3"/>
  <c r="BZ792" i="3"/>
  <c r="BR792" i="3"/>
  <c r="BS792" i="3" s="1"/>
  <c r="BC792" i="3"/>
  <c r="AJ792" i="3"/>
  <c r="AH792" i="3"/>
  <c r="AE792" i="3"/>
  <c r="R792" i="3"/>
  <c r="P792" i="3"/>
  <c r="D512" i="3"/>
  <c r="L791" i="3"/>
  <c r="K791" i="3"/>
  <c r="P791" i="3"/>
  <c r="AB791" i="3"/>
  <c r="Y791" i="3"/>
  <c r="AE791" i="3"/>
  <c r="AH791" i="3"/>
  <c r="AJ791" i="3"/>
  <c r="BM791" i="3"/>
  <c r="BP791" i="3"/>
  <c r="BR791" i="3"/>
  <c r="BZ791" i="3"/>
  <c r="BZ790" i="3"/>
  <c r="BR790" i="3"/>
  <c r="BP790" i="3"/>
  <c r="AJ790" i="3"/>
  <c r="AH790" i="3"/>
  <c r="AE790" i="3"/>
  <c r="Y790" i="3"/>
  <c r="P790" i="3"/>
  <c r="K790" i="3"/>
  <c r="M790" i="3"/>
  <c r="S774" i="3"/>
  <c r="BU722" i="3"/>
  <c r="BN490" i="3"/>
  <c r="T313" i="3"/>
  <c r="BP20" i="3"/>
  <c r="BP41" i="3"/>
  <c r="BP39" i="3"/>
  <c r="T315" i="3"/>
  <c r="S580" i="3"/>
  <c r="V156" i="3"/>
  <c r="BN784" i="3"/>
  <c r="L788" i="3"/>
  <c r="L789" i="3"/>
  <c r="M788" i="3"/>
  <c r="M789" i="3"/>
  <c r="V788" i="3"/>
  <c r="V789" i="3"/>
  <c r="Y788" i="3"/>
  <c r="Y789" i="3"/>
  <c r="AB788" i="3"/>
  <c r="AB789" i="3"/>
  <c r="AE788" i="3"/>
  <c r="AE789" i="3"/>
  <c r="AH788" i="3"/>
  <c r="AH789" i="3"/>
  <c r="BC788" i="3"/>
  <c r="BC789" i="3"/>
  <c r="BM788" i="3"/>
  <c r="BM789" i="3"/>
  <c r="BN788" i="3"/>
  <c r="BN789" i="3"/>
  <c r="BP788" i="3"/>
  <c r="BP789" i="3"/>
  <c r="BR788" i="3"/>
  <c r="BS788" i="3" s="1"/>
  <c r="BR789" i="3"/>
  <c r="BS789" i="3" s="1"/>
  <c r="BZ788" i="3"/>
  <c r="BZ789" i="3"/>
  <c r="L785" i="3"/>
  <c r="L787" i="3"/>
  <c r="L784" i="3"/>
  <c r="L786" i="3"/>
  <c r="M784" i="3"/>
  <c r="M785" i="3"/>
  <c r="M786" i="3"/>
  <c r="M787" i="3"/>
  <c r="V786" i="3"/>
  <c r="V787" i="3"/>
  <c r="Y786" i="3"/>
  <c r="Y784" i="3"/>
  <c r="Y785" i="3"/>
  <c r="Y787" i="3"/>
  <c r="AB784" i="3"/>
  <c r="AB785" i="3"/>
  <c r="AB787" i="3"/>
  <c r="AE784" i="3"/>
  <c r="AE785" i="3"/>
  <c r="AE786" i="3"/>
  <c r="AE787" i="3"/>
  <c r="AH784" i="3"/>
  <c r="AH785" i="3"/>
  <c r="AH786" i="3"/>
  <c r="AH787" i="3"/>
  <c r="BC784" i="3"/>
  <c r="BC785" i="3"/>
  <c r="BC786" i="3"/>
  <c r="BC787" i="3"/>
  <c r="BM784" i="3"/>
  <c r="BM785" i="3"/>
  <c r="BM786" i="3"/>
  <c r="BM787" i="3"/>
  <c r="BN785" i="3"/>
  <c r="BN786" i="3"/>
  <c r="BN787" i="3"/>
  <c r="BP784" i="3"/>
  <c r="BP785" i="3"/>
  <c r="BP786" i="3"/>
  <c r="BP787" i="3"/>
  <c r="BR784" i="3"/>
  <c r="BS784" i="3" s="1"/>
  <c r="BR785" i="3"/>
  <c r="BS785" i="3" s="1"/>
  <c r="BR786" i="3"/>
  <c r="BS786" i="3" s="1"/>
  <c r="BR787" i="3"/>
  <c r="BS787" i="3" s="1"/>
  <c r="BZ784" i="3"/>
  <c r="BZ785" i="3"/>
  <c r="BZ786" i="3"/>
  <c r="BZ787" i="3"/>
  <c r="L783" i="3"/>
  <c r="Y783" i="3"/>
  <c r="AE783" i="3"/>
  <c r="AH783" i="3"/>
  <c r="BC783" i="3"/>
  <c r="BN783" i="3"/>
  <c r="BP783" i="3"/>
  <c r="BR783" i="3"/>
  <c r="BS783" i="3" s="1"/>
  <c r="BZ783" i="3"/>
  <c r="L782" i="3"/>
  <c r="Y782" i="3"/>
  <c r="AE782" i="3"/>
  <c r="AH782" i="3"/>
  <c r="BN782" i="3"/>
  <c r="BP782" i="3"/>
  <c r="BR782" i="3"/>
  <c r="BS782" i="3" s="1"/>
  <c r="BZ782" i="3"/>
  <c r="S36" i="3"/>
  <c r="S24" i="3"/>
  <c r="S756" i="3"/>
  <c r="BR710" i="3"/>
  <c r="S121" i="3"/>
  <c r="S226" i="3"/>
  <c r="BF147" i="3"/>
  <c r="BF34" i="3"/>
  <c r="BF2" i="3"/>
  <c r="BS653" i="3"/>
  <c r="BT653" i="3" s="1"/>
  <c r="BS399" i="3"/>
  <c r="BT399" i="3" s="1"/>
  <c r="BS131" i="3"/>
  <c r="BS115" i="3"/>
  <c r="BS46" i="3"/>
  <c r="BT46" i="3" s="1"/>
  <c r="S748" i="3"/>
  <c r="S745" i="3"/>
  <c r="U5" i="3"/>
  <c r="U6" i="3"/>
  <c r="U7" i="3"/>
  <c r="U9" i="3"/>
  <c r="U10" i="3"/>
  <c r="U11" i="3"/>
  <c r="U14" i="3"/>
  <c r="U15" i="3"/>
  <c r="U17" i="3"/>
  <c r="U18" i="3"/>
  <c r="U22" i="3"/>
  <c r="U23" i="3"/>
  <c r="U24" i="3"/>
  <c r="U25" i="3"/>
  <c r="U26" i="3"/>
  <c r="U27" i="3"/>
  <c r="U31" i="3"/>
  <c r="U32" i="3"/>
  <c r="U34" i="3"/>
  <c r="U36" i="3"/>
  <c r="U37" i="3"/>
  <c r="U38" i="3"/>
  <c r="U40" i="3"/>
  <c r="U42" i="3"/>
  <c r="U43" i="3"/>
  <c r="U56" i="3"/>
  <c r="U57" i="3"/>
  <c r="U59" i="3"/>
  <c r="U60" i="3"/>
  <c r="U68" i="3"/>
  <c r="U70" i="3"/>
  <c r="U73" i="3"/>
  <c r="U74" i="3"/>
  <c r="U76" i="3"/>
  <c r="U78" i="3"/>
  <c r="U80" i="3"/>
  <c r="U81" i="3"/>
  <c r="U82" i="3"/>
  <c r="U84" i="3"/>
  <c r="U85" i="3"/>
  <c r="U89" i="3"/>
  <c r="U90" i="3"/>
  <c r="U91" i="3"/>
  <c r="U94" i="3"/>
  <c r="U95" i="3"/>
  <c r="U96" i="3"/>
  <c r="U97" i="3"/>
  <c r="U98" i="3"/>
  <c r="U99" i="3"/>
  <c r="U100" i="3"/>
  <c r="U101" i="3"/>
  <c r="U102" i="3"/>
  <c r="U106" i="3"/>
  <c r="U110" i="3"/>
  <c r="U112" i="3"/>
  <c r="U113" i="3"/>
  <c r="U114" i="3"/>
  <c r="U115" i="3"/>
  <c r="U116" i="3"/>
  <c r="U118" i="3"/>
  <c r="U119" i="3"/>
  <c r="U120" i="3"/>
  <c r="U122" i="3"/>
  <c r="U129" i="3"/>
  <c r="U131" i="3"/>
  <c r="U134" i="3"/>
  <c r="U135" i="3"/>
  <c r="U137" i="3"/>
  <c r="U140" i="3"/>
  <c r="U144" i="3"/>
  <c r="U148" i="3"/>
  <c r="U149" i="3"/>
  <c r="U150" i="3"/>
  <c r="U151" i="3"/>
  <c r="U153" i="3"/>
  <c r="U154" i="3"/>
  <c r="U157" i="3"/>
  <c r="U161" i="3"/>
  <c r="U164" i="3"/>
  <c r="U166" i="3"/>
  <c r="U167" i="3"/>
  <c r="U168" i="3"/>
  <c r="U169" i="3"/>
  <c r="U171" i="3"/>
  <c r="U172" i="3"/>
  <c r="U173" i="3"/>
  <c r="U175" i="3"/>
  <c r="U178" i="3"/>
  <c r="U182" i="3"/>
  <c r="U183" i="3"/>
  <c r="U184" i="3"/>
  <c r="U185" i="3"/>
  <c r="U186" i="3"/>
  <c r="U188" i="3"/>
  <c r="U192" i="3"/>
  <c r="U201" i="3"/>
  <c r="U202" i="3"/>
  <c r="U204" i="3"/>
  <c r="U205" i="3"/>
  <c r="U206" i="3"/>
  <c r="U207" i="3"/>
  <c r="U210" i="3"/>
  <c r="U211" i="3"/>
  <c r="U212" i="3"/>
  <c r="U213" i="3"/>
  <c r="U214" i="3"/>
  <c r="U217" i="3"/>
  <c r="U218" i="3"/>
  <c r="U220" i="3"/>
  <c r="U222" i="3"/>
  <c r="U228" i="3"/>
  <c r="U230" i="3"/>
  <c r="U231" i="3"/>
  <c r="U233" i="3"/>
  <c r="U234" i="3"/>
  <c r="U235" i="3"/>
  <c r="U244" i="3"/>
  <c r="U245" i="3"/>
  <c r="U246" i="3"/>
  <c r="U247" i="3"/>
  <c r="U248" i="3"/>
  <c r="U250" i="3"/>
  <c r="U251" i="3"/>
  <c r="U254" i="3"/>
  <c r="U256" i="3"/>
  <c r="U258" i="3"/>
  <c r="U259" i="3"/>
  <c r="U261" i="3"/>
  <c r="U263" i="3"/>
  <c r="U264" i="3"/>
  <c r="U267" i="3"/>
  <c r="U268" i="3"/>
  <c r="U269" i="3"/>
  <c r="U271" i="3"/>
  <c r="U272" i="3"/>
  <c r="U275" i="3"/>
  <c r="U276" i="3"/>
  <c r="U278" i="3"/>
  <c r="U282" i="3"/>
  <c r="U284" i="3"/>
  <c r="U286" i="3"/>
  <c r="U293" i="3"/>
  <c r="U299" i="3"/>
  <c r="U300" i="3"/>
  <c r="U301" i="3"/>
  <c r="U302" i="3"/>
  <c r="U303" i="3"/>
  <c r="U308" i="3"/>
  <c r="U310" i="3"/>
  <c r="U311" i="3"/>
  <c r="U312" i="3"/>
  <c r="U314" i="3"/>
  <c r="U315" i="3"/>
  <c r="U317" i="3"/>
  <c r="U320" i="3"/>
  <c r="U322" i="3"/>
  <c r="U323" i="3"/>
  <c r="U324" i="3"/>
  <c r="U326" i="3"/>
  <c r="U328" i="3"/>
  <c r="U330" i="3"/>
  <c r="U335" i="3"/>
  <c r="U338" i="3"/>
  <c r="U342" i="3"/>
  <c r="U343" i="3"/>
  <c r="U344" i="3"/>
  <c r="U346" i="3"/>
  <c r="U354" i="3"/>
  <c r="U355" i="3"/>
  <c r="U357" i="3"/>
  <c r="U358" i="3"/>
  <c r="U359" i="3"/>
  <c r="U361" i="3"/>
  <c r="U363" i="3"/>
  <c r="U364" i="3"/>
  <c r="U365" i="3"/>
  <c r="U366" i="3"/>
  <c r="U367" i="3"/>
  <c r="U377" i="3"/>
  <c r="U379" i="3"/>
  <c r="U383" i="3"/>
  <c r="U387" i="3"/>
  <c r="U388" i="3"/>
  <c r="U391" i="3"/>
  <c r="U392" i="3"/>
  <c r="U393" i="3"/>
  <c r="U394" i="3"/>
  <c r="U397" i="3"/>
  <c r="U399" i="3"/>
  <c r="U401" i="3"/>
  <c r="U407" i="3"/>
  <c r="U409" i="3"/>
  <c r="U410" i="3"/>
  <c r="U413" i="3"/>
  <c r="U415" i="3"/>
  <c r="U417" i="3"/>
  <c r="U420" i="3"/>
  <c r="U422" i="3"/>
  <c r="U425" i="3"/>
  <c r="U427" i="3"/>
  <c r="U431" i="3"/>
  <c r="U434" i="3"/>
  <c r="U436" i="3"/>
  <c r="U437" i="3"/>
  <c r="U443" i="3"/>
  <c r="U445" i="3"/>
  <c r="U450" i="3"/>
  <c r="U457" i="3"/>
  <c r="U462" i="3"/>
  <c r="U464" i="3"/>
  <c r="U468" i="3"/>
  <c r="U470" i="3"/>
  <c r="U474" i="3"/>
  <c r="U476" i="3"/>
  <c r="U477" i="3"/>
  <c r="U479" i="3"/>
  <c r="U483" i="3"/>
  <c r="U487" i="3"/>
  <c r="U494" i="3"/>
  <c r="U495" i="3"/>
  <c r="U496" i="3"/>
  <c r="U500" i="3"/>
  <c r="U501" i="3"/>
  <c r="U506" i="3"/>
  <c r="U509" i="3"/>
  <c r="U512" i="3"/>
  <c r="U515" i="3"/>
  <c r="U516" i="3"/>
  <c r="U517" i="3"/>
  <c r="U522" i="3"/>
  <c r="U525" i="3"/>
  <c r="U532" i="3"/>
  <c r="U533" i="3"/>
  <c r="U536" i="3"/>
  <c r="U537" i="3"/>
  <c r="U539" i="3"/>
  <c r="U542" i="3"/>
  <c r="U544" i="3"/>
  <c r="U552" i="3"/>
  <c r="U556" i="3"/>
  <c r="U560" i="3"/>
  <c r="U561" i="3"/>
  <c r="U563" i="3"/>
  <c r="U565" i="3"/>
  <c r="U567" i="3"/>
  <c r="U571" i="3"/>
  <c r="U572" i="3"/>
  <c r="U577" i="3"/>
  <c r="U580" i="3"/>
  <c r="U581" i="3"/>
  <c r="U584" i="3"/>
  <c r="U590" i="3"/>
  <c r="U594" i="3"/>
  <c r="U597" i="3"/>
  <c r="U600" i="3"/>
  <c r="U605" i="3"/>
  <c r="U606" i="3"/>
  <c r="U607" i="3"/>
  <c r="U608" i="3"/>
  <c r="U609" i="3"/>
  <c r="U612" i="3"/>
  <c r="U613" i="3"/>
  <c r="U614" i="3"/>
  <c r="U616" i="3"/>
  <c r="U617" i="3"/>
  <c r="U620" i="3"/>
  <c r="U621" i="3"/>
  <c r="U624" i="3"/>
  <c r="U626" i="3"/>
  <c r="U629" i="3"/>
  <c r="U632" i="3"/>
  <c r="U635" i="3"/>
  <c r="U636" i="3"/>
  <c r="U638" i="3"/>
  <c r="U639" i="3"/>
  <c r="U646" i="3"/>
  <c r="U653" i="3"/>
  <c r="U661" i="3"/>
  <c r="U664" i="3"/>
  <c r="U667" i="3"/>
  <c r="U671" i="3"/>
  <c r="U677" i="3"/>
  <c r="U679" i="3"/>
  <c r="U680" i="3"/>
  <c r="U682" i="3"/>
  <c r="U683" i="3"/>
  <c r="U686" i="3"/>
  <c r="U688" i="3"/>
  <c r="U693" i="3"/>
  <c r="U696" i="3"/>
  <c r="U698" i="3"/>
  <c r="U699" i="3"/>
  <c r="U700" i="3"/>
  <c r="U701" i="3"/>
  <c r="U702" i="3"/>
  <c r="U703" i="3"/>
  <c r="U705" i="3"/>
  <c r="U708" i="3"/>
  <c r="U711" i="3"/>
  <c r="U713" i="3"/>
  <c r="U715" i="3"/>
  <c r="U716" i="3"/>
  <c r="U718" i="3"/>
  <c r="U719" i="3"/>
  <c r="U721" i="3"/>
  <c r="U722" i="3"/>
  <c r="U723" i="3"/>
  <c r="U724" i="3"/>
  <c r="U725" i="3"/>
  <c r="U727" i="3"/>
  <c r="U728" i="3"/>
  <c r="U729" i="3"/>
  <c r="U732" i="3"/>
  <c r="U733" i="3"/>
  <c r="U734" i="3"/>
  <c r="U736" i="3"/>
  <c r="U737" i="3"/>
  <c r="U740" i="3"/>
  <c r="U742" i="3"/>
  <c r="U745" i="3"/>
  <c r="U747" i="3"/>
  <c r="U748" i="3"/>
  <c r="U751" i="3"/>
  <c r="U752" i="3"/>
  <c r="U753" i="3"/>
  <c r="U754" i="3"/>
  <c r="U760" i="3"/>
  <c r="U766" i="3"/>
  <c r="U769" i="3"/>
  <c r="U770" i="3"/>
  <c r="U772" i="3"/>
  <c r="U773" i="3"/>
  <c r="U774" i="3"/>
  <c r="U778" i="3"/>
  <c r="U779" i="3"/>
  <c r="U780" i="3"/>
  <c r="U781" i="3"/>
  <c r="AA6" i="3"/>
  <c r="AA7" i="3"/>
  <c r="AA10" i="3"/>
  <c r="AA11" i="3"/>
  <c r="AA13" i="3"/>
  <c r="AA14" i="3"/>
  <c r="AA15" i="3"/>
  <c r="AA16" i="3"/>
  <c r="AA17" i="3"/>
  <c r="AA18" i="3"/>
  <c r="AA19" i="3"/>
  <c r="AA21" i="3"/>
  <c r="AA24" i="3"/>
  <c r="AA25" i="3"/>
  <c r="AA26" i="3"/>
  <c r="AA27" i="3"/>
  <c r="AA28" i="3"/>
  <c r="AA30" i="3"/>
  <c r="AA31" i="3"/>
  <c r="AA33" i="3"/>
  <c r="AA35" i="3"/>
  <c r="AA36" i="3"/>
  <c r="AA37" i="3"/>
  <c r="AA38" i="3"/>
  <c r="AA39" i="3"/>
  <c r="AA42" i="3"/>
  <c r="AA43" i="3"/>
  <c r="AA45" i="3"/>
  <c r="AA46" i="3"/>
  <c r="AA47" i="3"/>
  <c r="AA49" i="3"/>
  <c r="AA50" i="3"/>
  <c r="AA51" i="3"/>
  <c r="AA52" i="3"/>
  <c r="AA53" i="3"/>
  <c r="AA54" i="3"/>
  <c r="AA55" i="3"/>
  <c r="AA56" i="3"/>
  <c r="AA57" i="3"/>
  <c r="AA59" i="3"/>
  <c r="AA60" i="3"/>
  <c r="AA61" i="3"/>
  <c r="AA62" i="3"/>
  <c r="AA63" i="3"/>
  <c r="AA64" i="3"/>
  <c r="AA65" i="3"/>
  <c r="AA67" i="3"/>
  <c r="AA71" i="3"/>
  <c r="AA73" i="3"/>
  <c r="AA74" i="3"/>
  <c r="AA76" i="3"/>
  <c r="AA77" i="3"/>
  <c r="AA78" i="3"/>
  <c r="AA79" i="3"/>
  <c r="AA80" i="3"/>
  <c r="AA81" i="3"/>
  <c r="AA82" i="3"/>
  <c r="AA83" i="3"/>
  <c r="AA84" i="3"/>
  <c r="AA86" i="3"/>
  <c r="AA89" i="3"/>
  <c r="AA90" i="3"/>
  <c r="AA91" i="3"/>
  <c r="AA92" i="3"/>
  <c r="AA93" i="3"/>
  <c r="AA95" i="3"/>
  <c r="AA96" i="3"/>
  <c r="AA97" i="3"/>
  <c r="AA98" i="3"/>
  <c r="AA99" i="3"/>
  <c r="AA101" i="3"/>
  <c r="AA102" i="3"/>
  <c r="AA103" i="3"/>
  <c r="AA104" i="3"/>
  <c r="AA105" i="3"/>
  <c r="AA106" i="3"/>
  <c r="AA107" i="3"/>
  <c r="AA109" i="3"/>
  <c r="AA110" i="3"/>
  <c r="AA111" i="3"/>
  <c r="AA112" i="3"/>
  <c r="AA113" i="3"/>
  <c r="AA114" i="3"/>
  <c r="AA115" i="3"/>
  <c r="AA116" i="3"/>
  <c r="AA118" i="3"/>
  <c r="AA119" i="3"/>
  <c r="AA120" i="3"/>
  <c r="AA121" i="3"/>
  <c r="AA122" i="3"/>
  <c r="AA125" i="3"/>
  <c r="AA126" i="3"/>
  <c r="AA128" i="3"/>
  <c r="AA129" i="3"/>
  <c r="AA130" i="3"/>
  <c r="AA131" i="3"/>
  <c r="AA133" i="3"/>
  <c r="AA134" i="3"/>
  <c r="AA135" i="3"/>
  <c r="AA137" i="3"/>
  <c r="AA138" i="3"/>
  <c r="AA142" i="3"/>
  <c r="AA143" i="3"/>
  <c r="AA144" i="3"/>
  <c r="AA146" i="3"/>
  <c r="AA148" i="3"/>
  <c r="AA149" i="3"/>
  <c r="AA150" i="3"/>
  <c r="AA151" i="3"/>
  <c r="AA152" i="3"/>
  <c r="AA154" i="3"/>
  <c r="AA155" i="3"/>
  <c r="AA157" i="3"/>
  <c r="AA158" i="3"/>
  <c r="AA159" i="3"/>
  <c r="AA161" i="3"/>
  <c r="AA162" i="3"/>
  <c r="AA164" i="3"/>
  <c r="AA167" i="3"/>
  <c r="AA169" i="3"/>
  <c r="AA171" i="3"/>
  <c r="AA175" i="3"/>
  <c r="AA178" i="3"/>
  <c r="AA182" i="3"/>
  <c r="AA183" i="3"/>
  <c r="AA184" i="3"/>
  <c r="AA185" i="3"/>
  <c r="AA186" i="3"/>
  <c r="AA192" i="3"/>
  <c r="AA193" i="3"/>
  <c r="AA194" i="3"/>
  <c r="AA195" i="3"/>
  <c r="AA197" i="3"/>
  <c r="AA200" i="3"/>
  <c r="AA201" i="3"/>
  <c r="AA203" i="3"/>
  <c r="AA205" i="3"/>
  <c r="AA206" i="3"/>
  <c r="AA207" i="3"/>
  <c r="AA208" i="3"/>
  <c r="AA209" i="3"/>
  <c r="AA210" i="3"/>
  <c r="AA211" i="3"/>
  <c r="AA212" i="3"/>
  <c r="AA213" i="3"/>
  <c r="AA214" i="3"/>
  <c r="AA216" i="3"/>
  <c r="AA217" i="3"/>
  <c r="AA220" i="3"/>
  <c r="AA221" i="3"/>
  <c r="AA222" i="3"/>
  <c r="AA223" i="3"/>
  <c r="AA225" i="3"/>
  <c r="AA226" i="3"/>
  <c r="AA227" i="3"/>
  <c r="AA228" i="3"/>
  <c r="AA229" i="3"/>
  <c r="AA230" i="3"/>
  <c r="AA231" i="3"/>
  <c r="AA232" i="3"/>
  <c r="AA233" i="3"/>
  <c r="AA234" i="3"/>
  <c r="AA235" i="3"/>
  <c r="AA237" i="3"/>
  <c r="AA238" i="3"/>
  <c r="AA244" i="3"/>
  <c r="AA245" i="3"/>
  <c r="AA246" i="3"/>
  <c r="AA247" i="3"/>
  <c r="AA248" i="3"/>
  <c r="AA249" i="3"/>
  <c r="AA250" i="3"/>
  <c r="AA251" i="3"/>
  <c r="AA254" i="3"/>
  <c r="AA256" i="3"/>
  <c r="AA257" i="3"/>
  <c r="AA258" i="3"/>
  <c r="AA259" i="3"/>
  <c r="AA261" i="3"/>
  <c r="AA263" i="3"/>
  <c r="AA264" i="3"/>
  <c r="AA266" i="3"/>
  <c r="AA267" i="3"/>
  <c r="AA268" i="3"/>
  <c r="AA269" i="3"/>
  <c r="AA270" i="3"/>
  <c r="AA271" i="3"/>
  <c r="AA272" i="3"/>
  <c r="AA275" i="3"/>
  <c r="AA277" i="3"/>
  <c r="AA278" i="3"/>
  <c r="AA279" i="3"/>
  <c r="AA282" i="3"/>
  <c r="AA284" i="3"/>
  <c r="AA287" i="3"/>
  <c r="AA289" i="3"/>
  <c r="AA290" i="3"/>
  <c r="AA292" i="3"/>
  <c r="AA293" i="3"/>
  <c r="AA300" i="3"/>
  <c r="AA301" i="3"/>
  <c r="AA302" i="3"/>
  <c r="AA303" i="3"/>
  <c r="AA304" i="3"/>
  <c r="AA308" i="3"/>
  <c r="AA309" i="3"/>
  <c r="AA310" i="3"/>
  <c r="AA311" i="3"/>
  <c r="AA314" i="3"/>
  <c r="AA317" i="3"/>
  <c r="AA318" i="3"/>
  <c r="AA320" i="3"/>
  <c r="AA321" i="3"/>
  <c r="AA322" i="3"/>
  <c r="AA323" i="3"/>
  <c r="AA324" i="3"/>
  <c r="AA328" i="3"/>
  <c r="AA329" i="3"/>
  <c r="AA331" i="3"/>
  <c r="AA332" i="3"/>
  <c r="AA333" i="3"/>
  <c r="AA335" i="3"/>
  <c r="AA336" i="3"/>
  <c r="AA337" i="3"/>
  <c r="AA339" i="3"/>
  <c r="AA340" i="3"/>
  <c r="AA342" i="3"/>
  <c r="AA343" i="3"/>
  <c r="AA344" i="3"/>
  <c r="AA345" i="3"/>
  <c r="AA346" i="3"/>
  <c r="AA352" i="3"/>
  <c r="AA353" i="3"/>
  <c r="AA354" i="3"/>
  <c r="AA355" i="3"/>
  <c r="AA356" i="3"/>
  <c r="AA359" i="3"/>
  <c r="AA360" i="3"/>
  <c r="AA362" i="3"/>
  <c r="AA364" i="3"/>
  <c r="AA365" i="3"/>
  <c r="AA366" i="3"/>
  <c r="AA367" i="3"/>
  <c r="AA368" i="3"/>
  <c r="AA369" i="3"/>
  <c r="AA370" i="3"/>
  <c r="AA371" i="3"/>
  <c r="AA372" i="3"/>
  <c r="AA373" i="3"/>
  <c r="AA376" i="3"/>
  <c r="AA378" i="3"/>
  <c r="AA380" i="3"/>
  <c r="AA381" i="3"/>
  <c r="AA382" i="3"/>
  <c r="AA383" i="3"/>
  <c r="AA385" i="3"/>
  <c r="AA386" i="3"/>
  <c r="AA387" i="3"/>
  <c r="AA389" i="3"/>
  <c r="AA390" i="3"/>
  <c r="AA392" i="3"/>
  <c r="AA393" i="3"/>
  <c r="AA394" i="3"/>
  <c r="AA395" i="3"/>
  <c r="AA396" i="3"/>
  <c r="AA397" i="3"/>
  <c r="AA398" i="3"/>
  <c r="AA399" i="3"/>
  <c r="AA400" i="3"/>
  <c r="AA401" i="3"/>
  <c r="AA403" i="3"/>
  <c r="AA404" i="3"/>
  <c r="AA406" i="3"/>
  <c r="AA414" i="3"/>
  <c r="AA415" i="3"/>
  <c r="AA418" i="3"/>
  <c r="AA420" i="3"/>
  <c r="AA422" i="3"/>
  <c r="AA424" i="3"/>
  <c r="AA425" i="3"/>
  <c r="AA426" i="3"/>
  <c r="AA428" i="3"/>
  <c r="AA430" i="3"/>
  <c r="AA431" i="3"/>
  <c r="AA433" i="3"/>
  <c r="AA434" i="3"/>
  <c r="AA436" i="3"/>
  <c r="AA437" i="3"/>
  <c r="AA441" i="3"/>
  <c r="AA442" i="3"/>
  <c r="AA443" i="3"/>
  <c r="AA444" i="3"/>
  <c r="AA447" i="3"/>
  <c r="AA449" i="3"/>
  <c r="AA450" i="3"/>
  <c r="AA451" i="3"/>
  <c r="AA452" i="3"/>
  <c r="AA453" i="3"/>
  <c r="AA455" i="3"/>
  <c r="AA457" i="3"/>
  <c r="AA458" i="3"/>
  <c r="AA459" i="3"/>
  <c r="AA461" i="3"/>
  <c r="AA462" i="3"/>
  <c r="AA463" i="3"/>
  <c r="AA464" i="3"/>
  <c r="AA465" i="3"/>
  <c r="AA466" i="3"/>
  <c r="AA468" i="3"/>
  <c r="AA469" i="3"/>
  <c r="AA470" i="3"/>
  <c r="AA473" i="3"/>
  <c r="AA474" i="3"/>
  <c r="AA475" i="3"/>
  <c r="AA476" i="3"/>
  <c r="AA477" i="3"/>
  <c r="AA478" i="3"/>
  <c r="AA480" i="3"/>
  <c r="AA484" i="3"/>
  <c r="AA485" i="3"/>
  <c r="AA486" i="3"/>
  <c r="AA487" i="3"/>
  <c r="AA488" i="3"/>
  <c r="AA491" i="3"/>
  <c r="AA493" i="3"/>
  <c r="AA494" i="3"/>
  <c r="AA496" i="3"/>
  <c r="AA497" i="3"/>
  <c r="AA499" i="3"/>
  <c r="AA506" i="3"/>
  <c r="AA507" i="3"/>
  <c r="AA509" i="3"/>
  <c r="AA511" i="3"/>
  <c r="AA513" i="3"/>
  <c r="AA515" i="3"/>
  <c r="AA520" i="3"/>
  <c r="AA522" i="3"/>
  <c r="AA523" i="3"/>
  <c r="AA525" i="3"/>
  <c r="AA527" i="3"/>
  <c r="AA528" i="3"/>
  <c r="AA529" i="3"/>
  <c r="AA531" i="3"/>
  <c r="AA532" i="3"/>
  <c r="AA534" i="3"/>
  <c r="AA537" i="3"/>
  <c r="AA538" i="3"/>
  <c r="AA539" i="3"/>
  <c r="AA540" i="3"/>
  <c r="AA541" i="3"/>
  <c r="AA543" i="3"/>
  <c r="AA544" i="3"/>
  <c r="AA545" i="3"/>
  <c r="AA546" i="3"/>
  <c r="AA547" i="3"/>
  <c r="AA549" i="3"/>
  <c r="AA550" i="3"/>
  <c r="AA551" i="3"/>
  <c r="AA552" i="3"/>
  <c r="AA553" i="3"/>
  <c r="AA555" i="3"/>
  <c r="AA556" i="3"/>
  <c r="AA557" i="3"/>
  <c r="AA560" i="3"/>
  <c r="AA561" i="3"/>
  <c r="AA562" i="3"/>
  <c r="AA563" i="3"/>
  <c r="AA564" i="3"/>
  <c r="AA567" i="3"/>
  <c r="AA568" i="3"/>
  <c r="AA570" i="3"/>
  <c r="AA571" i="3"/>
  <c r="AA572" i="3"/>
  <c r="AA574" i="3"/>
  <c r="AA575" i="3"/>
  <c r="AA576" i="3"/>
  <c r="AA578" i="3"/>
  <c r="AA579" i="3"/>
  <c r="AA581" i="3"/>
  <c r="AA582" i="3"/>
  <c r="AA584" i="3"/>
  <c r="AA585" i="3"/>
  <c r="AA586" i="3"/>
  <c r="AA587" i="3"/>
  <c r="AA588" i="3"/>
  <c r="AA589" i="3"/>
  <c r="AA590" i="3"/>
  <c r="AA591" i="3"/>
  <c r="AA592" i="3"/>
  <c r="AA596" i="3"/>
  <c r="AA597" i="3"/>
  <c r="AA599" i="3"/>
  <c r="AA600" i="3"/>
  <c r="AA601" i="3"/>
  <c r="AA602" i="3"/>
  <c r="AA603" i="3"/>
  <c r="AA605" i="3"/>
  <c r="AA607" i="3"/>
  <c r="AA608" i="3"/>
  <c r="AA609" i="3"/>
  <c r="AA610" i="3"/>
  <c r="AA617" i="3"/>
  <c r="AA618" i="3"/>
  <c r="AA619" i="3"/>
  <c r="AA621" i="3"/>
  <c r="AA623" i="3"/>
  <c r="AA624" i="3"/>
  <c r="AA625" i="3"/>
  <c r="AA626" i="3"/>
  <c r="AA627" i="3"/>
  <c r="AA629" i="3"/>
  <c r="AA630" i="3"/>
  <c r="AA631" i="3"/>
  <c r="AA632" i="3"/>
  <c r="AA634" i="3"/>
  <c r="AA637" i="3"/>
  <c r="AA639" i="3"/>
  <c r="AA640" i="3"/>
  <c r="AA641" i="3"/>
  <c r="AA646" i="3"/>
  <c r="AA647" i="3"/>
  <c r="AA649" i="3"/>
  <c r="AA651" i="3"/>
  <c r="AA652" i="3"/>
  <c r="AA653" i="3"/>
  <c r="AA654" i="3"/>
  <c r="AA655" i="3"/>
  <c r="AA656" i="3"/>
  <c r="AA657" i="3"/>
  <c r="AA663" i="3"/>
  <c r="AA664" i="3"/>
  <c r="AA665" i="3"/>
  <c r="AA668" i="3"/>
  <c r="AA671" i="3"/>
  <c r="AA672" i="3"/>
  <c r="AA675" i="3"/>
  <c r="AA676" i="3"/>
  <c r="AA677" i="3"/>
  <c r="AA678" i="3"/>
  <c r="AA680" i="3"/>
  <c r="AA681" i="3"/>
  <c r="AA682" i="3"/>
  <c r="AA684" i="3"/>
  <c r="AA685" i="3"/>
  <c r="AA688" i="3"/>
  <c r="AA689" i="3"/>
  <c r="AA691" i="3"/>
  <c r="AA692" i="3"/>
  <c r="AA693" i="3"/>
  <c r="AA694" i="3"/>
  <c r="AA695" i="3"/>
  <c r="AA696" i="3"/>
  <c r="AA697" i="3"/>
  <c r="AA698" i="3"/>
  <c r="AA699" i="3"/>
  <c r="AA700" i="3"/>
  <c r="AA701" i="3"/>
  <c r="AA703" i="3"/>
  <c r="AA706" i="3"/>
  <c r="AA707" i="3"/>
  <c r="AA708" i="3"/>
  <c r="AA709" i="3"/>
  <c r="AA711" i="3"/>
  <c r="AA712" i="3"/>
  <c r="AA713" i="3"/>
  <c r="AA714" i="3"/>
  <c r="AA716" i="3"/>
  <c r="AA717" i="3"/>
  <c r="AA718" i="3"/>
  <c r="AA720" i="3"/>
  <c r="AA721" i="3"/>
  <c r="AA722" i="3"/>
  <c r="AA724" i="3"/>
  <c r="AA725" i="3"/>
  <c r="AA726" i="3"/>
  <c r="AA728" i="3"/>
  <c r="AA730" i="3"/>
  <c r="AA731" i="3"/>
  <c r="AA732" i="3"/>
  <c r="AA733" i="3"/>
  <c r="AA734" i="3"/>
  <c r="AA735" i="3"/>
  <c r="AA736" i="3"/>
  <c r="AA737" i="3"/>
  <c r="AA738" i="3"/>
  <c r="AA739" i="3"/>
  <c r="AA740" i="3"/>
  <c r="AA743" i="3"/>
  <c r="AA744" i="3"/>
  <c r="AA746" i="3"/>
  <c r="AA749" i="3"/>
  <c r="AA750" i="3"/>
  <c r="AA751" i="3"/>
  <c r="AA752" i="3"/>
  <c r="AA753" i="3"/>
  <c r="AA755" i="3"/>
  <c r="AA756" i="3"/>
  <c r="AA757" i="3"/>
  <c r="AA758" i="3"/>
  <c r="AA759" i="3"/>
  <c r="AA760" i="3"/>
  <c r="AA761" i="3"/>
  <c r="AA763" i="3"/>
  <c r="AA769" i="3"/>
  <c r="AA770" i="3"/>
  <c r="AA771" i="3"/>
  <c r="AA773" i="3"/>
  <c r="AA775" i="3"/>
  <c r="AA776" i="3"/>
  <c r="AA777" i="3"/>
  <c r="AA779" i="3"/>
  <c r="AA780" i="3"/>
  <c r="AA781" i="3"/>
  <c r="AA3" i="3"/>
  <c r="AA5" i="3"/>
  <c r="S275" i="3"/>
  <c r="T6" i="3"/>
  <c r="AB6" i="3"/>
  <c r="Y366" i="3"/>
  <c r="Y383" i="3"/>
  <c r="Y394" i="3"/>
  <c r="S231" i="3"/>
  <c r="W171" i="3"/>
  <c r="Y171" i="3" s="1"/>
  <c r="Z171" i="3"/>
  <c r="BH149" i="3"/>
  <c r="S59" i="3"/>
  <c r="BN3" i="3"/>
  <c r="BN4" i="3"/>
  <c r="BN5" i="3"/>
  <c r="BN6" i="3"/>
  <c r="BN7" i="3"/>
  <c r="BN8" i="3"/>
  <c r="BN9" i="3"/>
  <c r="BN10" i="3"/>
  <c r="BN11" i="3"/>
  <c r="BN12" i="3"/>
  <c r="BN13" i="3"/>
  <c r="BN14" i="3"/>
  <c r="BN15" i="3"/>
  <c r="BN16" i="3"/>
  <c r="BN17" i="3"/>
  <c r="BN18" i="3"/>
  <c r="BN19" i="3"/>
  <c r="BN20" i="3"/>
  <c r="BN21" i="3"/>
  <c r="BN22" i="3"/>
  <c r="BN23" i="3"/>
  <c r="BN24" i="3"/>
  <c r="BN25" i="3"/>
  <c r="BN26" i="3"/>
  <c r="BN27" i="3"/>
  <c r="BN28" i="3"/>
  <c r="BN29" i="3"/>
  <c r="BN30" i="3"/>
  <c r="BN31" i="3"/>
  <c r="BN32" i="3"/>
  <c r="BN33" i="3"/>
  <c r="BN34" i="3"/>
  <c r="BN35" i="3"/>
  <c r="BN36" i="3"/>
  <c r="BN37" i="3"/>
  <c r="BN38" i="3"/>
  <c r="BN39" i="3"/>
  <c r="BN40" i="3"/>
  <c r="BN41" i="3"/>
  <c r="BN42" i="3"/>
  <c r="BN43" i="3"/>
  <c r="BN44" i="3"/>
  <c r="BN45" i="3"/>
  <c r="BN46" i="3"/>
  <c r="BN47" i="3"/>
  <c r="BN48" i="3"/>
  <c r="BN49" i="3"/>
  <c r="BN50" i="3"/>
  <c r="BN51" i="3"/>
  <c r="BN52" i="3"/>
  <c r="BN53" i="3"/>
  <c r="BN54" i="3"/>
  <c r="BN55" i="3"/>
  <c r="BN56" i="3"/>
  <c r="BN57" i="3"/>
  <c r="BN58" i="3"/>
  <c r="BN59" i="3"/>
  <c r="BN60" i="3"/>
  <c r="BN61" i="3"/>
  <c r="BN63" i="3"/>
  <c r="BN64" i="3"/>
  <c r="BN65" i="3"/>
  <c r="BN67" i="3"/>
  <c r="BN68" i="3"/>
  <c r="BN69" i="3"/>
  <c r="BN71" i="3"/>
  <c r="BN72" i="3"/>
  <c r="BN73" i="3"/>
  <c r="BN74" i="3"/>
  <c r="BN75" i="3"/>
  <c r="BN76" i="3"/>
  <c r="BN78" i="3"/>
  <c r="BN79" i="3"/>
  <c r="BN80" i="3"/>
  <c r="BN81" i="3"/>
  <c r="BN82" i="3"/>
  <c r="BN83" i="3"/>
  <c r="BN84" i="3"/>
  <c r="BN85" i="3"/>
  <c r="BN86" i="3"/>
  <c r="BN87" i="3"/>
  <c r="BN88" i="3"/>
  <c r="BN89" i="3"/>
  <c r="BN90" i="3"/>
  <c r="BN91" i="3"/>
  <c r="BN92" i="3"/>
  <c r="BN93" i="3"/>
  <c r="BN95" i="3"/>
  <c r="BN96" i="3"/>
  <c r="BN97" i="3"/>
  <c r="BN98" i="3"/>
  <c r="BN99" i="3"/>
  <c r="BN100" i="3"/>
  <c r="BN101" i="3"/>
  <c r="BN102" i="3"/>
  <c r="BN103" i="3"/>
  <c r="BN104" i="3"/>
  <c r="BN105" i="3"/>
  <c r="BN106" i="3"/>
  <c r="BN107" i="3"/>
  <c r="BN108" i="3"/>
  <c r="BN109" i="3"/>
  <c r="BN110" i="3"/>
  <c r="BN111" i="3"/>
  <c r="BN112" i="3"/>
  <c r="BN113" i="3"/>
  <c r="BN114" i="3"/>
  <c r="BN115" i="3"/>
  <c r="BN116" i="3"/>
  <c r="BN117" i="3"/>
  <c r="BN118" i="3"/>
  <c r="BN119" i="3"/>
  <c r="BN120" i="3"/>
  <c r="BN121" i="3"/>
  <c r="BN122" i="3"/>
  <c r="BN123" i="3"/>
  <c r="BN124" i="3"/>
  <c r="BN125" i="3"/>
  <c r="BN126" i="3"/>
  <c r="BN127" i="3"/>
  <c r="BN128" i="3"/>
  <c r="BN129" i="3"/>
  <c r="BN130" i="3"/>
  <c r="BN131" i="3"/>
  <c r="BN132" i="3"/>
  <c r="BN133" i="3"/>
  <c r="BN134" i="3"/>
  <c r="BN135" i="3"/>
  <c r="BN136" i="3"/>
  <c r="BN137" i="3"/>
  <c r="BN138" i="3"/>
  <c r="BN139" i="3"/>
  <c r="BN140" i="3"/>
  <c r="BN141" i="3"/>
  <c r="BN142" i="3"/>
  <c r="BN143" i="3"/>
  <c r="BN145" i="3"/>
  <c r="BN146" i="3"/>
  <c r="BN147" i="3"/>
  <c r="BN148" i="3"/>
  <c r="BN149" i="3"/>
  <c r="BN150" i="3"/>
  <c r="BN151" i="3"/>
  <c r="BN152" i="3"/>
  <c r="BN154" i="3"/>
  <c r="BN155" i="3"/>
  <c r="BN156" i="3"/>
  <c r="BN157" i="3"/>
  <c r="BN158" i="3"/>
  <c r="BN159" i="3"/>
  <c r="BN160" i="3"/>
  <c r="BN161" i="3"/>
  <c r="BN162" i="3"/>
  <c r="BN163" i="3"/>
  <c r="BN164" i="3"/>
  <c r="BN165" i="3"/>
  <c r="BN166" i="3"/>
  <c r="BN167" i="3"/>
  <c r="BN169" i="3"/>
  <c r="BN170" i="3"/>
  <c r="BN171" i="3"/>
  <c r="BN172" i="3"/>
  <c r="BN174" i="3"/>
  <c r="BN175" i="3"/>
  <c r="BN176" i="3"/>
  <c r="BN177" i="3"/>
  <c r="BN178" i="3"/>
  <c r="BN179" i="3"/>
  <c r="BN180" i="3"/>
  <c r="BN181" i="3"/>
  <c r="BN182" i="3"/>
  <c r="BN183" i="3"/>
  <c r="BN184" i="3"/>
  <c r="BN185" i="3"/>
  <c r="BN186" i="3"/>
  <c r="BN187" i="3"/>
  <c r="BN188" i="3"/>
  <c r="BN189" i="3"/>
  <c r="BN190" i="3"/>
  <c r="BN191" i="3"/>
  <c r="BN192" i="3"/>
  <c r="BN193" i="3"/>
  <c r="BN194" i="3"/>
  <c r="BN196" i="3"/>
  <c r="BN197" i="3"/>
  <c r="BN198" i="3"/>
  <c r="BN199" i="3"/>
  <c r="BN200" i="3"/>
  <c r="BN201" i="3"/>
  <c r="BN202" i="3"/>
  <c r="BN203" i="3"/>
  <c r="BN204" i="3"/>
  <c r="BN205" i="3"/>
  <c r="BN206" i="3"/>
  <c r="BN207" i="3"/>
  <c r="BN208" i="3"/>
  <c r="BN209" i="3"/>
  <c r="BN210" i="3"/>
  <c r="BN211" i="3"/>
  <c r="BN212" i="3"/>
  <c r="BN213" i="3"/>
  <c r="BN214" i="3"/>
  <c r="BN215" i="3"/>
  <c r="BN216" i="3"/>
  <c r="BN217" i="3"/>
  <c r="BN219" i="3"/>
  <c r="BN220" i="3"/>
  <c r="BN223" i="3"/>
  <c r="BN224" i="3"/>
  <c r="BN225" i="3"/>
  <c r="BN226" i="3"/>
  <c r="BN227" i="3"/>
  <c r="BN228" i="3"/>
  <c r="BN229" i="3"/>
  <c r="BN230" i="3"/>
  <c r="BN231" i="3"/>
  <c r="BN232" i="3"/>
  <c r="BN233" i="3"/>
  <c r="BN235" i="3"/>
  <c r="BN236" i="3"/>
  <c r="BN237" i="3"/>
  <c r="BN238" i="3"/>
  <c r="BN239" i="3"/>
  <c r="BN240" i="3"/>
  <c r="BN241" i="3"/>
  <c r="BN242" i="3"/>
  <c r="BN243" i="3"/>
  <c r="BN244" i="3"/>
  <c r="BN245" i="3"/>
  <c r="BN246" i="3"/>
  <c r="BN247" i="3"/>
  <c r="BN248" i="3"/>
  <c r="BN249" i="3"/>
  <c r="BN250" i="3"/>
  <c r="BN251" i="3"/>
  <c r="BN252" i="3"/>
  <c r="BN253" i="3"/>
  <c r="BN254" i="3"/>
  <c r="BN255" i="3"/>
  <c r="BN256" i="3"/>
  <c r="BN257" i="3"/>
  <c r="BN258" i="3"/>
  <c r="BN259" i="3"/>
  <c r="BN260" i="3"/>
  <c r="BN261" i="3"/>
  <c r="BN262" i="3"/>
  <c r="BN263" i="3"/>
  <c r="BN264" i="3"/>
  <c r="BN265" i="3"/>
  <c r="BN266" i="3"/>
  <c r="BN267" i="3"/>
  <c r="BN268" i="3"/>
  <c r="BN271" i="3"/>
  <c r="BN272" i="3"/>
  <c r="BN273" i="3"/>
  <c r="BN274" i="3"/>
  <c r="BN275" i="3"/>
  <c r="BN276" i="3"/>
  <c r="BN277" i="3"/>
  <c r="BN278" i="3"/>
  <c r="BN279" i="3"/>
  <c r="BN280" i="3"/>
  <c r="BN281" i="3"/>
  <c r="BN283" i="3"/>
  <c r="BN285" i="3"/>
  <c r="BN286" i="3"/>
  <c r="BN288" i="3"/>
  <c r="BN289" i="3"/>
  <c r="BN290" i="3"/>
  <c r="BN291" i="3"/>
  <c r="BN292" i="3"/>
  <c r="BN293" i="3"/>
  <c r="BN294" i="3"/>
  <c r="BN295" i="3"/>
  <c r="BN296" i="3"/>
  <c r="BN298" i="3"/>
  <c r="BN299" i="3"/>
  <c r="BN300" i="3"/>
  <c r="BN301" i="3"/>
  <c r="BN302" i="3"/>
  <c r="BN303" i="3"/>
  <c r="BN304" i="3"/>
  <c r="BN305" i="3"/>
  <c r="BN306" i="3"/>
  <c r="BN307" i="3"/>
  <c r="BN308" i="3"/>
  <c r="BN309" i="3"/>
  <c r="BN310" i="3"/>
  <c r="BN311" i="3"/>
  <c r="BN312" i="3"/>
  <c r="BN313" i="3"/>
  <c r="BN314" i="3"/>
  <c r="BN315" i="3"/>
  <c r="BN316" i="3"/>
  <c r="BN317" i="3"/>
  <c r="BN318" i="3"/>
  <c r="BN319" i="3"/>
  <c r="BN320" i="3"/>
  <c r="BN321" i="3"/>
  <c r="BN322" i="3"/>
  <c r="BN323" i="3"/>
  <c r="BN325" i="3"/>
  <c r="BN326" i="3"/>
  <c r="BN327" i="3"/>
  <c r="BN328" i="3"/>
  <c r="BN329" i="3"/>
  <c r="BN330" i="3"/>
  <c r="BN332" i="3"/>
  <c r="BN333" i="3"/>
  <c r="BN335" i="3"/>
  <c r="BN336" i="3"/>
  <c r="BN337" i="3"/>
  <c r="BN340" i="3"/>
  <c r="BN341" i="3"/>
  <c r="BN342" i="3"/>
  <c r="BN344" i="3"/>
  <c r="BN346" i="3"/>
  <c r="BN347" i="3"/>
  <c r="BN348" i="3"/>
  <c r="BN349" i="3"/>
  <c r="BN350" i="3"/>
  <c r="BN351" i="3"/>
  <c r="BN352" i="3"/>
  <c r="BN353" i="3"/>
  <c r="BN354" i="3"/>
  <c r="BN355" i="3"/>
  <c r="BN357" i="3"/>
  <c r="BN358" i="3"/>
  <c r="BN359" i="3"/>
  <c r="BN360" i="3"/>
  <c r="BN361" i="3"/>
  <c r="BN362" i="3"/>
  <c r="BN363" i="3"/>
  <c r="BN364" i="3"/>
  <c r="BN365" i="3"/>
  <c r="BN366" i="3"/>
  <c r="BN367" i="3"/>
  <c r="BN368" i="3"/>
  <c r="BN369" i="3"/>
  <c r="BN370" i="3"/>
  <c r="BN371" i="3"/>
  <c r="BN372" i="3"/>
  <c r="BN373" i="3"/>
  <c r="BN374" i="3"/>
  <c r="BN375" i="3"/>
  <c r="BN376" i="3"/>
  <c r="BN377" i="3"/>
  <c r="BN378" i="3"/>
  <c r="BN379" i="3"/>
  <c r="BN380" i="3"/>
  <c r="BN381" i="3"/>
  <c r="BN382" i="3"/>
  <c r="BN383" i="3"/>
  <c r="BN384" i="3"/>
  <c r="BN385" i="3"/>
  <c r="BN387" i="3"/>
  <c r="BN388" i="3"/>
  <c r="BN389" i="3"/>
  <c r="BN390" i="3"/>
  <c r="BN391" i="3"/>
  <c r="BN392" i="3"/>
  <c r="BN393" i="3"/>
  <c r="BN394" i="3"/>
  <c r="BN395" i="3"/>
  <c r="BN396" i="3"/>
  <c r="BN397" i="3"/>
  <c r="BN398" i="3"/>
  <c r="BN399" i="3"/>
  <c r="BN400" i="3"/>
  <c r="BN401" i="3"/>
  <c r="BN402" i="3"/>
  <c r="BN404" i="3"/>
  <c r="BN405" i="3"/>
  <c r="BN406" i="3"/>
  <c r="BN408" i="3"/>
  <c r="BN409" i="3"/>
  <c r="BN410" i="3"/>
  <c r="BN411" i="3"/>
  <c r="BN412" i="3"/>
  <c r="BN413" i="3"/>
  <c r="BN414" i="3"/>
  <c r="BN415" i="3"/>
  <c r="BN416" i="3"/>
  <c r="BN417" i="3"/>
  <c r="BN418" i="3"/>
  <c r="BN420" i="3"/>
  <c r="BN421" i="3"/>
  <c r="BN422" i="3"/>
  <c r="BN423" i="3"/>
  <c r="BN424" i="3"/>
  <c r="BN425" i="3"/>
  <c r="BN427" i="3"/>
  <c r="BN428" i="3"/>
  <c r="BN429" i="3"/>
  <c r="BN430" i="3"/>
  <c r="BN433" i="3"/>
  <c r="BN434" i="3"/>
  <c r="BN435" i="3"/>
  <c r="BN436" i="3"/>
  <c r="BN437" i="3"/>
  <c r="BN438" i="3"/>
  <c r="BN439" i="3"/>
  <c r="BN440" i="3"/>
  <c r="BN441" i="3"/>
  <c r="BN442" i="3"/>
  <c r="BN443" i="3"/>
  <c r="BN445" i="3"/>
  <c r="BN448" i="3"/>
  <c r="BN449" i="3"/>
  <c r="BN450" i="3"/>
  <c r="BN451" i="3"/>
  <c r="BN452" i="3"/>
  <c r="BN453" i="3"/>
  <c r="BN454" i="3"/>
  <c r="BN455" i="3"/>
  <c r="BN456" i="3"/>
  <c r="BN457" i="3"/>
  <c r="BN458" i="3"/>
  <c r="BN459" i="3"/>
  <c r="BN460" i="3"/>
  <c r="BN461" i="3"/>
  <c r="BN462" i="3"/>
  <c r="BN463" i="3"/>
  <c r="BN464" i="3"/>
  <c r="BN465" i="3"/>
  <c r="BN466" i="3"/>
  <c r="BN467" i="3"/>
  <c r="BN468" i="3"/>
  <c r="BN469" i="3"/>
  <c r="BN470" i="3"/>
  <c r="BN471" i="3"/>
  <c r="BN472" i="3"/>
  <c r="BN473" i="3"/>
  <c r="BN475" i="3"/>
  <c r="BN476" i="3"/>
  <c r="BN478" i="3"/>
  <c r="BN479" i="3"/>
  <c r="BN480" i="3"/>
  <c r="BN481" i="3"/>
  <c r="BN482" i="3"/>
  <c r="BN483" i="3"/>
  <c r="BN484" i="3"/>
  <c r="BN485" i="3"/>
  <c r="BN487" i="3"/>
  <c r="BN488" i="3"/>
  <c r="BN489" i="3"/>
  <c r="BN491" i="3"/>
  <c r="BN492" i="3"/>
  <c r="BN493" i="3"/>
  <c r="BN494" i="3"/>
  <c r="BN495" i="3"/>
  <c r="BN496" i="3"/>
  <c r="BN497" i="3"/>
  <c r="BN498" i="3"/>
  <c r="BN500" i="3"/>
  <c r="BN501" i="3"/>
  <c r="BN502" i="3"/>
  <c r="BN503" i="3"/>
  <c r="BN504" i="3"/>
  <c r="BN505" i="3"/>
  <c r="BN506" i="3"/>
  <c r="BN507" i="3"/>
  <c r="BN508" i="3"/>
  <c r="BN509" i="3"/>
  <c r="BN510" i="3"/>
  <c r="BN511" i="3"/>
  <c r="BN512" i="3"/>
  <c r="BN513" i="3"/>
  <c r="BN514" i="3"/>
  <c r="BN515" i="3"/>
  <c r="BN516" i="3"/>
  <c r="BN517" i="3"/>
  <c r="BN518" i="3"/>
  <c r="BN519" i="3"/>
  <c r="BN520" i="3"/>
  <c r="BN521" i="3"/>
  <c r="BN522" i="3"/>
  <c r="BN523" i="3"/>
  <c r="BN524" i="3"/>
  <c r="BN525" i="3"/>
  <c r="BN526" i="3"/>
  <c r="BN527" i="3"/>
  <c r="BN528" i="3"/>
  <c r="BN529" i="3"/>
  <c r="BN530" i="3"/>
  <c r="BN531" i="3"/>
  <c r="BN532" i="3"/>
  <c r="BN533" i="3"/>
  <c r="BN534" i="3"/>
  <c r="BN535" i="3"/>
  <c r="BN536" i="3"/>
  <c r="BN537" i="3"/>
  <c r="BN538" i="3"/>
  <c r="BN539" i="3"/>
  <c r="BN540" i="3"/>
  <c r="BN541" i="3"/>
  <c r="BN542" i="3"/>
  <c r="BN543" i="3"/>
  <c r="BN545" i="3"/>
  <c r="BN546" i="3"/>
  <c r="BN547" i="3"/>
  <c r="BN548" i="3"/>
  <c r="BN549" i="3"/>
  <c r="BN550" i="3"/>
  <c r="BN551" i="3"/>
  <c r="BN552" i="3"/>
  <c r="BN553" i="3"/>
  <c r="BN554" i="3"/>
  <c r="BN555" i="3"/>
  <c r="BN556" i="3"/>
  <c r="BN557" i="3"/>
  <c r="BN558" i="3"/>
  <c r="BN559" i="3"/>
  <c r="BN561" i="3"/>
  <c r="BN562" i="3"/>
  <c r="BN563" i="3"/>
  <c r="BN564" i="3"/>
  <c r="BN565" i="3"/>
  <c r="BN566" i="3"/>
  <c r="BN567" i="3"/>
  <c r="BN568" i="3"/>
  <c r="BN569" i="3"/>
  <c r="BN570" i="3"/>
  <c r="BN571" i="3"/>
  <c r="BN572" i="3"/>
  <c r="BN573" i="3"/>
  <c r="BN574" i="3"/>
  <c r="BN575" i="3"/>
  <c r="BN576" i="3"/>
  <c r="BN577" i="3"/>
  <c r="BN578" i="3"/>
  <c r="BN579" i="3"/>
  <c r="BN580" i="3"/>
  <c r="BN581" i="3"/>
  <c r="BN582" i="3"/>
  <c r="BN583" i="3"/>
  <c r="BN584" i="3"/>
  <c r="BN585" i="3"/>
  <c r="BN586" i="3"/>
  <c r="BN587" i="3"/>
  <c r="BN588" i="3"/>
  <c r="BN589" i="3"/>
  <c r="BN591" i="3"/>
  <c r="BN592" i="3"/>
  <c r="BN593" i="3"/>
  <c r="BN594" i="3"/>
  <c r="BN595" i="3"/>
  <c r="BN596" i="3"/>
  <c r="BN597" i="3"/>
  <c r="BN598" i="3"/>
  <c r="BN599" i="3"/>
  <c r="BN600" i="3"/>
  <c r="BN601" i="3"/>
  <c r="BN602" i="3"/>
  <c r="BN603" i="3"/>
  <c r="BN604" i="3"/>
  <c r="BN605" i="3"/>
  <c r="BN606" i="3"/>
  <c r="BN607" i="3"/>
  <c r="BN609" i="3"/>
  <c r="BN610" i="3"/>
  <c r="BN611" i="3"/>
  <c r="BN612" i="3"/>
  <c r="BN613" i="3"/>
  <c r="BN614" i="3"/>
  <c r="BN615" i="3"/>
  <c r="BN616" i="3"/>
  <c r="BN617" i="3"/>
  <c r="BN618" i="3"/>
  <c r="BN619" i="3"/>
  <c r="BN620" i="3"/>
  <c r="BN621" i="3"/>
  <c r="BN622" i="3"/>
  <c r="BN623" i="3"/>
  <c r="BN625" i="3"/>
  <c r="BN626" i="3"/>
  <c r="BN627" i="3"/>
  <c r="BN628" i="3"/>
  <c r="BN629" i="3"/>
  <c r="BN630" i="3"/>
  <c r="BN632" i="3"/>
  <c r="BN633" i="3"/>
  <c r="BN634" i="3"/>
  <c r="BN635" i="3"/>
  <c r="BN636" i="3"/>
  <c r="BN637" i="3"/>
  <c r="BN638" i="3"/>
  <c r="BN639" i="3"/>
  <c r="BN640" i="3"/>
  <c r="BN641" i="3"/>
  <c r="BN642" i="3"/>
  <c r="BN643" i="3"/>
  <c r="BN644" i="3"/>
  <c r="BN645" i="3"/>
  <c r="BN646" i="3"/>
  <c r="BN647" i="3"/>
  <c r="BN648" i="3"/>
  <c r="BN649" i="3"/>
  <c r="BN650" i="3"/>
  <c r="BN651" i="3"/>
  <c r="BN653" i="3"/>
  <c r="BN654" i="3"/>
  <c r="BN655" i="3"/>
  <c r="BN657" i="3"/>
  <c r="BN659" i="3"/>
  <c r="BN660" i="3"/>
  <c r="BN661" i="3"/>
  <c r="BN662" i="3"/>
  <c r="BN664" i="3"/>
  <c r="BN665" i="3"/>
  <c r="BN666" i="3"/>
  <c r="BN667" i="3"/>
  <c r="BN668" i="3"/>
  <c r="BN669" i="3"/>
  <c r="BN670" i="3"/>
  <c r="BN671" i="3"/>
  <c r="BN672" i="3"/>
  <c r="BN673" i="3"/>
  <c r="BN674" i="3"/>
  <c r="BN675" i="3"/>
  <c r="BN676" i="3"/>
  <c r="BN677" i="3"/>
  <c r="BN678" i="3"/>
  <c r="BN679" i="3"/>
  <c r="BN680" i="3"/>
  <c r="BN681" i="3"/>
  <c r="BN682" i="3"/>
  <c r="BN683" i="3"/>
  <c r="BN684" i="3"/>
  <c r="BN685" i="3"/>
  <c r="BN686" i="3"/>
  <c r="BN687" i="3"/>
  <c r="BN688" i="3"/>
  <c r="BN689" i="3"/>
  <c r="BN690" i="3"/>
  <c r="BN692" i="3"/>
  <c r="BN693" i="3"/>
  <c r="BN696" i="3"/>
  <c r="BN697" i="3"/>
  <c r="BN699" i="3"/>
  <c r="BN701" i="3"/>
  <c r="BN702" i="3"/>
  <c r="BN703" i="3"/>
  <c r="BN704" i="3"/>
  <c r="BN705" i="3"/>
  <c r="BN706" i="3"/>
  <c r="BN707" i="3"/>
  <c r="BN708" i="3"/>
  <c r="BN709" i="3"/>
  <c r="BN710" i="3"/>
  <c r="BN711" i="3"/>
  <c r="BN712" i="3"/>
  <c r="BN714" i="3"/>
  <c r="BN716" i="3"/>
  <c r="BN717" i="3"/>
  <c r="BN718" i="3"/>
  <c r="BN719" i="3"/>
  <c r="BN720" i="3"/>
  <c r="BN721" i="3"/>
  <c r="BN722" i="3"/>
  <c r="BN723" i="3"/>
  <c r="BN724" i="3"/>
  <c r="BN725" i="3"/>
  <c r="BN726" i="3"/>
  <c r="BN727" i="3"/>
  <c r="BN728" i="3"/>
  <c r="BN729" i="3"/>
  <c r="BN730" i="3"/>
  <c r="BN731" i="3"/>
  <c r="BN732" i="3"/>
  <c r="BN733" i="3"/>
  <c r="BN734" i="3"/>
  <c r="BN735" i="3"/>
  <c r="BN736" i="3"/>
  <c r="BN737" i="3"/>
  <c r="BN738" i="3"/>
  <c r="BN739" i="3"/>
  <c r="BN740" i="3"/>
  <c r="BN741" i="3"/>
  <c r="BN742" i="3"/>
  <c r="BN743" i="3"/>
  <c r="BN744" i="3"/>
  <c r="BN745" i="3"/>
  <c r="BN746" i="3"/>
  <c r="BN747" i="3"/>
  <c r="BN748" i="3"/>
  <c r="BN749" i="3"/>
  <c r="BN750" i="3"/>
  <c r="BN751" i="3"/>
  <c r="BN752" i="3"/>
  <c r="BN753" i="3"/>
  <c r="BN754" i="3"/>
  <c r="BN755" i="3"/>
  <c r="BN756" i="3"/>
  <c r="BN757" i="3"/>
  <c r="BN758" i="3"/>
  <c r="BN759" i="3"/>
  <c r="BN760" i="3"/>
  <c r="BN761" i="3"/>
  <c r="BN762" i="3"/>
  <c r="BN763" i="3"/>
  <c r="BN764" i="3"/>
  <c r="BN766" i="3"/>
  <c r="BN767" i="3"/>
  <c r="BN768" i="3"/>
  <c r="BN769" i="3"/>
  <c r="BN770" i="3"/>
  <c r="BN771" i="3"/>
  <c r="BN772" i="3"/>
  <c r="BN773" i="3"/>
  <c r="BN774" i="3"/>
  <c r="BN775" i="3"/>
  <c r="BN776" i="3"/>
  <c r="BN778" i="3"/>
  <c r="BN779" i="3"/>
  <c r="BN780" i="3"/>
  <c r="BN781" i="3"/>
  <c r="S119" i="3"/>
  <c r="S131" i="3"/>
  <c r="S99" i="3"/>
  <c r="BR86" i="3"/>
  <c r="AJ86" i="3"/>
  <c r="BR3" i="3"/>
  <c r="BR4" i="3"/>
  <c r="BS4" i="3" s="1"/>
  <c r="BR5" i="3"/>
  <c r="BS5" i="3" s="1"/>
  <c r="BR6" i="3"/>
  <c r="BS6" i="3" s="1"/>
  <c r="BR7" i="3"/>
  <c r="BS7" i="3" s="1"/>
  <c r="BR8" i="3"/>
  <c r="BS8" i="3" s="1"/>
  <c r="BR9" i="3"/>
  <c r="BS9" i="3" s="1"/>
  <c r="BR10" i="3"/>
  <c r="BS10" i="3" s="1"/>
  <c r="BT10" i="3" s="1"/>
  <c r="BR11" i="3"/>
  <c r="BU11" i="3" s="1"/>
  <c r="BR13" i="3"/>
  <c r="BS13" i="3" s="1"/>
  <c r="BT13" i="3" s="1"/>
  <c r="BV13" i="3" s="1"/>
  <c r="BW13" i="3" s="1"/>
  <c r="BR14" i="3"/>
  <c r="BS14" i="3" s="1"/>
  <c r="BT14" i="3" s="1"/>
  <c r="BR15" i="3"/>
  <c r="BR16" i="3"/>
  <c r="BS16" i="3" s="1"/>
  <c r="BR17" i="3"/>
  <c r="BS17" i="3" s="1"/>
  <c r="BR18" i="3"/>
  <c r="BR20" i="3"/>
  <c r="BS20" i="3" s="1"/>
  <c r="BR21" i="3"/>
  <c r="BR22" i="3"/>
  <c r="BS22" i="3" s="1"/>
  <c r="BR23" i="3"/>
  <c r="BS23" i="3" s="1"/>
  <c r="BR24" i="3"/>
  <c r="BR25" i="3"/>
  <c r="BR26" i="3"/>
  <c r="BR28" i="3"/>
  <c r="BS28" i="3" s="1"/>
  <c r="BR29" i="3"/>
  <c r="BS29" i="3" s="1"/>
  <c r="BR30" i="3"/>
  <c r="BV30" i="3" s="1"/>
  <c r="BR31" i="3"/>
  <c r="BR32" i="3"/>
  <c r="BS32" i="3" s="1"/>
  <c r="BR33" i="3"/>
  <c r="BS33" i="3" s="1"/>
  <c r="BR34" i="3"/>
  <c r="BS34" i="3" s="1"/>
  <c r="BR35" i="3"/>
  <c r="BR36" i="3"/>
  <c r="BS36" i="3" s="1"/>
  <c r="BR37" i="3"/>
  <c r="BS37" i="3" s="1"/>
  <c r="BT37" i="3" s="1"/>
  <c r="BR38" i="3"/>
  <c r="BR39" i="3"/>
  <c r="BS39" i="3" s="1"/>
  <c r="BR40" i="3"/>
  <c r="BS40" i="3" s="1"/>
  <c r="BR41" i="3"/>
  <c r="BS41" i="3" s="1"/>
  <c r="BR42" i="3"/>
  <c r="BV42" i="3" s="1"/>
  <c r="BW42" i="3" s="1"/>
  <c r="BR43" i="3"/>
  <c r="BS43" i="3" s="1"/>
  <c r="BT43" i="3" s="1"/>
  <c r="BS44" i="3"/>
  <c r="BR45" i="3"/>
  <c r="BU45" i="3" s="1"/>
  <c r="BR47" i="3"/>
  <c r="BS47" i="3" s="1"/>
  <c r="BT47" i="3" s="1"/>
  <c r="BU47" i="3" s="1"/>
  <c r="BV47" i="3" s="1"/>
  <c r="BR48" i="3"/>
  <c r="BS48" i="3" s="1"/>
  <c r="BR49" i="3"/>
  <c r="BS49" i="3" s="1"/>
  <c r="BT49" i="3" s="1"/>
  <c r="BU49" i="3" s="1"/>
  <c r="BV49" i="3" s="1"/>
  <c r="BW49" i="3" s="1"/>
  <c r="BR50" i="3"/>
  <c r="BS50" i="3" s="1"/>
  <c r="BR51" i="3"/>
  <c r="BR54" i="3"/>
  <c r="BS54" i="3" s="1"/>
  <c r="BS55" i="3"/>
  <c r="BV55" i="3" s="1"/>
  <c r="BW55" i="3" s="1"/>
  <c r="BR56" i="3"/>
  <c r="BR57" i="3"/>
  <c r="BS57" i="3" s="1"/>
  <c r="BT57" i="3" s="1"/>
  <c r="BU57" i="3" s="1"/>
  <c r="BV57" i="3" s="1"/>
  <c r="BW57" i="3" s="1"/>
  <c r="BR58" i="3"/>
  <c r="BS58" i="3" s="1"/>
  <c r="BR59" i="3"/>
  <c r="BR60" i="3"/>
  <c r="BT60" i="3" s="1"/>
  <c r="BU60" i="3" s="1"/>
  <c r="BV60" i="3" s="1"/>
  <c r="BR61" i="3"/>
  <c r="BS61" i="3" s="1"/>
  <c r="BR62" i="3"/>
  <c r="BS62" i="3" s="1"/>
  <c r="BU62" i="3" s="1"/>
  <c r="BR64" i="3"/>
  <c r="BS64" i="3" s="1"/>
  <c r="BR65" i="3"/>
  <c r="BS65" i="3" s="1"/>
  <c r="BR66" i="3"/>
  <c r="BS66" i="3" s="1"/>
  <c r="BU66" i="3" s="1"/>
  <c r="BV66" i="3" s="1"/>
  <c r="BW66" i="3" s="1"/>
  <c r="BR68" i="3"/>
  <c r="BS68" i="3" s="1"/>
  <c r="BR69" i="3"/>
  <c r="BS69" i="3" s="1"/>
  <c r="BR70" i="3"/>
  <c r="BS70" i="3" s="1"/>
  <c r="BR71" i="3"/>
  <c r="BS71" i="3" s="1"/>
  <c r="BT71" i="3" s="1"/>
  <c r="BU71" i="3" s="1"/>
  <c r="BV71" i="3" s="1"/>
  <c r="BW71" i="3" s="1"/>
  <c r="BR72" i="3"/>
  <c r="BS72" i="3" s="1"/>
  <c r="BT72" i="3" s="1"/>
  <c r="BU72" i="3" s="1"/>
  <c r="BR73" i="3"/>
  <c r="BU74" i="3"/>
  <c r="BR75" i="3"/>
  <c r="BS75" i="3" s="1"/>
  <c r="BR76" i="3"/>
  <c r="BR77" i="3"/>
  <c r="BS77" i="3" s="1"/>
  <c r="BT77" i="3" s="1"/>
  <c r="BU77" i="3" s="1"/>
  <c r="BV77" i="3" s="1"/>
  <c r="BR78" i="3"/>
  <c r="BR79" i="3"/>
  <c r="BS79" i="3" s="1"/>
  <c r="BR80" i="3"/>
  <c r="BS80" i="3" s="1"/>
  <c r="BT80" i="3" s="1"/>
  <c r="BR81" i="3"/>
  <c r="BR82" i="3"/>
  <c r="BR83" i="3"/>
  <c r="BS83" i="3" s="1"/>
  <c r="BR84" i="3"/>
  <c r="BS84" i="3" s="1"/>
  <c r="BT84" i="3" s="1"/>
  <c r="BR85" i="3"/>
  <c r="BS85" i="3" s="1"/>
  <c r="BR87" i="3"/>
  <c r="BS87" i="3" s="1"/>
  <c r="BR88" i="3"/>
  <c r="BS88" i="3" s="1"/>
  <c r="BR89" i="3"/>
  <c r="BS89" i="3" s="1"/>
  <c r="BT89" i="3" s="1"/>
  <c r="BR90" i="3"/>
  <c r="BS90" i="3" s="1"/>
  <c r="BR91" i="3"/>
  <c r="BS91" i="3" s="1"/>
  <c r="BR92" i="3"/>
  <c r="BS92" i="3" s="1"/>
  <c r="BU92" i="3" s="1"/>
  <c r="BV92" i="3" s="1"/>
  <c r="BR93" i="3"/>
  <c r="BS93" i="3" s="1"/>
  <c r="BT93" i="3" s="1"/>
  <c r="BU93" i="3" s="1"/>
  <c r="BV93" i="3" s="1"/>
  <c r="BR94" i="3"/>
  <c r="BR95" i="3"/>
  <c r="BR96" i="3"/>
  <c r="BS96" i="3" s="1"/>
  <c r="BT96" i="3" s="1"/>
  <c r="BV96" i="3"/>
  <c r="BR97" i="3"/>
  <c r="BS97" i="3" s="1"/>
  <c r="BT97" i="3" s="1"/>
  <c r="BU97" i="3" s="1"/>
  <c r="BR98" i="3"/>
  <c r="BV98" i="3" s="1"/>
  <c r="BW98" i="3" s="1"/>
  <c r="BR99" i="3"/>
  <c r="BV99" i="3" s="1"/>
  <c r="BR100" i="3"/>
  <c r="BS100" i="3" s="1"/>
  <c r="BR101" i="3"/>
  <c r="BS101" i="3" s="1"/>
  <c r="BT101" i="3" s="1"/>
  <c r="BR102" i="3"/>
  <c r="BS102" i="3" s="1"/>
  <c r="BT102" i="3" s="1"/>
  <c r="BR103" i="3"/>
  <c r="BS103" i="3" s="1"/>
  <c r="BR104" i="3"/>
  <c r="BS104" i="3" s="1"/>
  <c r="BR105" i="3"/>
  <c r="BS105" i="3" s="1"/>
  <c r="BR106" i="3"/>
  <c r="BR107" i="3"/>
  <c r="BS107" i="3" s="1"/>
  <c r="BT107" i="3" s="1"/>
  <c r="BU107" i="3" s="1"/>
  <c r="BV107" i="3" s="1"/>
  <c r="BW107" i="3" s="1"/>
  <c r="BR108" i="3"/>
  <c r="BS108" i="3" s="1"/>
  <c r="BU109" i="3"/>
  <c r="BR111" i="3"/>
  <c r="BS111" i="3" s="1"/>
  <c r="BR112" i="3"/>
  <c r="BS112" i="3" s="1"/>
  <c r="BR113" i="3"/>
  <c r="BS113" i="3" s="1"/>
  <c r="BS114" i="3"/>
  <c r="BR116" i="3"/>
  <c r="BV116" i="3" s="1"/>
  <c r="BR117" i="3"/>
  <c r="BS117" i="3" s="1"/>
  <c r="BR118" i="3"/>
  <c r="BS118" i="3" s="1"/>
  <c r="BR119" i="3"/>
  <c r="BR120" i="3"/>
  <c r="BS120" i="3" s="1"/>
  <c r="BT120" i="3" s="1"/>
  <c r="BR121" i="3"/>
  <c r="BS121" i="3" s="1"/>
  <c r="BR122" i="3"/>
  <c r="BV122" i="3" s="1"/>
  <c r="BR124" i="3"/>
  <c r="BS124" i="3" s="1"/>
  <c r="BR125" i="3"/>
  <c r="BS125" i="3" s="1"/>
  <c r="BR129" i="3"/>
  <c r="BS129" i="3" s="1"/>
  <c r="BR130" i="3"/>
  <c r="BS130" i="3" s="1"/>
  <c r="BR132" i="3"/>
  <c r="BS132" i="3" s="1"/>
  <c r="BR134" i="3"/>
  <c r="BR135" i="3"/>
  <c r="BR136" i="3"/>
  <c r="BS136" i="3" s="1"/>
  <c r="BR137" i="3"/>
  <c r="BS138" i="3"/>
  <c r="BV138" i="3" s="1"/>
  <c r="BR139" i="3"/>
  <c r="BS139" i="3" s="1"/>
  <c r="BR140" i="3"/>
  <c r="BS140" i="3" s="1"/>
  <c r="BR141" i="3"/>
  <c r="BS141" i="3" s="1"/>
  <c r="BV142" i="3"/>
  <c r="BW142" i="3" s="1"/>
  <c r="BV143" i="3"/>
  <c r="BR144" i="3"/>
  <c r="BV144" i="3" s="1"/>
  <c r="BR146" i="3"/>
  <c r="BS146" i="3" s="1"/>
  <c r="BR147" i="3"/>
  <c r="BS147" i="3" s="1"/>
  <c r="BR148" i="3"/>
  <c r="BS148" i="3" s="1"/>
  <c r="BT148" i="3" s="1"/>
  <c r="BR149" i="3"/>
  <c r="BR150" i="3"/>
  <c r="BR151" i="3"/>
  <c r="BS151" i="3" s="1"/>
  <c r="BR153" i="3"/>
  <c r="BS153" i="3" s="1"/>
  <c r="BR154" i="3"/>
  <c r="BS154" i="3" s="1"/>
  <c r="BW155" i="3"/>
  <c r="BR157" i="3"/>
  <c r="BS157" i="3" s="1"/>
  <c r="BR160" i="3"/>
  <c r="BS160" i="3" s="1"/>
  <c r="BU161" i="3"/>
  <c r="BV161" i="3" s="1"/>
  <c r="BU162" i="3"/>
  <c r="BR163" i="3"/>
  <c r="BS163" i="3" s="1"/>
  <c r="BR164" i="3"/>
  <c r="BR165" i="3"/>
  <c r="BS165" i="3" s="1"/>
  <c r="BV166" i="3"/>
  <c r="BR167" i="3"/>
  <c r="BS167" i="3" s="1"/>
  <c r="BT167" i="3" s="1"/>
  <c r="BU167" i="3" s="1"/>
  <c r="BV167" i="3" s="1"/>
  <c r="BT168" i="3"/>
  <c r="BU168" i="3" s="1"/>
  <c r="BV168" i="3" s="1"/>
  <c r="BR169" i="3"/>
  <c r="BR170" i="3"/>
  <c r="BS170" i="3" s="1"/>
  <c r="BR171" i="3"/>
  <c r="BR172" i="3"/>
  <c r="BS172" i="3" s="1"/>
  <c r="BR173" i="3"/>
  <c r="BV173" i="3" s="1"/>
  <c r="BR174" i="3"/>
  <c r="BS174" i="3" s="1"/>
  <c r="BR175" i="3"/>
  <c r="BS175" i="3" s="1"/>
  <c r="BR176" i="3"/>
  <c r="BS176" i="3" s="1"/>
  <c r="BR177" i="3"/>
  <c r="BS177" i="3" s="1"/>
  <c r="BR178" i="3"/>
  <c r="BT178" i="3" s="1"/>
  <c r="BU178" i="3" s="1"/>
  <c r="BV178" i="3" s="1"/>
  <c r="BR179" i="3"/>
  <c r="BS179" i="3" s="1"/>
  <c r="BR180" i="3"/>
  <c r="BS180" i="3" s="1"/>
  <c r="BR181" i="3"/>
  <c r="BS181" i="3" s="1"/>
  <c r="BU181" i="3" s="1"/>
  <c r="BR182" i="3"/>
  <c r="BS182" i="3" s="1"/>
  <c r="BR183" i="3"/>
  <c r="BR184" i="3"/>
  <c r="BS184" i="3" s="1"/>
  <c r="BR185" i="3"/>
  <c r="BS185" i="3" s="1"/>
  <c r="BV185" i="3" s="1"/>
  <c r="BR186" i="3"/>
  <c r="BS186" i="3" s="1"/>
  <c r="BR187" i="3"/>
  <c r="BR188" i="3"/>
  <c r="BS188" i="3" s="1"/>
  <c r="BR189" i="3"/>
  <c r="BS189" i="3" s="1"/>
  <c r="BR190" i="3"/>
  <c r="BS190" i="3" s="1"/>
  <c r="BU190" i="3" s="1"/>
  <c r="BR191" i="3"/>
  <c r="BS191" i="3" s="1"/>
  <c r="BR192" i="3"/>
  <c r="BS192" i="3" s="1"/>
  <c r="BT192" i="3" s="1"/>
  <c r="BR193" i="3"/>
  <c r="BS193" i="3" s="1"/>
  <c r="BU194" i="3"/>
  <c r="BV194" i="3" s="1"/>
  <c r="BW194" i="3" s="1"/>
  <c r="BR195" i="3"/>
  <c r="BR196" i="3"/>
  <c r="BS196" i="3" s="1"/>
  <c r="BT196" i="3" s="1"/>
  <c r="BS197" i="3"/>
  <c r="BV197" i="3" s="1"/>
  <c r="BR198" i="3"/>
  <c r="BS198" i="3" s="1"/>
  <c r="BR199" i="3"/>
  <c r="BS199" i="3" s="1"/>
  <c r="BR200" i="3"/>
  <c r="BR201" i="3"/>
  <c r="BS201" i="3" s="1"/>
  <c r="BR203" i="3"/>
  <c r="BS203" i="3" s="1"/>
  <c r="BR204" i="3"/>
  <c r="BS204" i="3" s="1"/>
  <c r="BR205" i="3"/>
  <c r="BR206" i="3"/>
  <c r="BS206" i="3" s="1"/>
  <c r="BT206" i="3" s="1"/>
  <c r="BR207" i="3"/>
  <c r="BS207" i="3" s="1"/>
  <c r="BT207" i="3" s="1"/>
  <c r="BV207" i="3" s="1"/>
  <c r="BR208" i="3"/>
  <c r="BS208" i="3" s="1"/>
  <c r="BR209" i="3"/>
  <c r="BU209" i="3" s="1"/>
  <c r="BR210" i="3"/>
  <c r="BS210" i="3" s="1"/>
  <c r="BT210" i="3" s="1"/>
  <c r="BR211" i="3"/>
  <c r="BS211" i="3" s="1"/>
  <c r="BR212" i="3"/>
  <c r="BS212" i="3" s="1"/>
  <c r="BS213" i="3"/>
  <c r="BV213" i="3" s="1"/>
  <c r="BR214" i="3"/>
  <c r="BR215" i="3"/>
  <c r="BS215" i="3" s="1"/>
  <c r="BR216" i="3"/>
  <c r="BS216" i="3" s="1"/>
  <c r="BR217" i="3"/>
  <c r="BR218" i="3"/>
  <c r="BS218" i="3" s="1"/>
  <c r="BT218" i="3" s="1"/>
  <c r="BU218" i="3" s="1"/>
  <c r="BV218" i="3" s="1"/>
  <c r="BW218" i="3" s="1"/>
  <c r="BR219" i="3"/>
  <c r="BS219" i="3" s="1"/>
  <c r="BR220" i="3"/>
  <c r="BS220" i="3" s="1"/>
  <c r="BT220" i="3" s="1"/>
  <c r="BR221" i="3"/>
  <c r="BS222" i="3"/>
  <c r="BT222" i="3" s="1"/>
  <c r="BU222" i="3" s="1"/>
  <c r="BV222" i="3" s="1"/>
  <c r="BR224" i="3"/>
  <c r="BS224" i="3" s="1"/>
  <c r="BR225" i="3"/>
  <c r="BS225" i="3" s="1"/>
  <c r="BT225" i="3" s="1"/>
  <c r="BU225" i="3" s="1"/>
  <c r="BV225" i="3" s="1"/>
  <c r="BW225" i="3" s="1"/>
  <c r="BR226" i="3"/>
  <c r="BS226" i="3" s="1"/>
  <c r="BR228" i="3"/>
  <c r="BS228" i="3" s="1"/>
  <c r="BU229" i="3"/>
  <c r="BR230" i="3"/>
  <c r="BS230" i="3" s="1"/>
  <c r="BR231" i="3"/>
  <c r="BR233" i="3"/>
  <c r="BU234" i="3"/>
  <c r="BV234" i="3" s="1"/>
  <c r="BR235" i="3"/>
  <c r="BS235" i="3" s="1"/>
  <c r="BT235" i="3" s="1"/>
  <c r="BR236" i="3"/>
  <c r="BS236" i="3" s="1"/>
  <c r="BR237" i="3"/>
  <c r="BS237" i="3" s="1"/>
  <c r="BU237" i="3" s="1"/>
  <c r="BV237" i="3" s="1"/>
  <c r="BU238" i="3"/>
  <c r="BR239" i="3"/>
  <c r="BS239" i="3" s="1"/>
  <c r="BR240" i="3"/>
  <c r="BS240" i="3" s="1"/>
  <c r="BR241" i="3"/>
  <c r="BS241" i="3" s="1"/>
  <c r="BR242" i="3"/>
  <c r="BS242" i="3" s="1"/>
  <c r="BR243" i="3"/>
  <c r="BS243" i="3" s="1"/>
  <c r="BS244" i="3"/>
  <c r="BU244" i="3" s="1"/>
  <c r="BR245" i="3"/>
  <c r="BR246" i="3"/>
  <c r="BV246" i="3"/>
  <c r="BR247" i="3"/>
  <c r="BR248" i="3"/>
  <c r="BR250" i="3"/>
  <c r="BS250" i="3" s="1"/>
  <c r="BS251" i="3"/>
  <c r="BU251" i="3" s="1"/>
  <c r="BV251" i="3" s="1"/>
  <c r="BW251" i="3" s="1"/>
  <c r="BR253" i="3"/>
  <c r="BS253" i="3" s="1"/>
  <c r="BR254" i="3"/>
  <c r="BR255" i="3"/>
  <c r="BS255" i="3" s="1"/>
  <c r="BR256" i="3"/>
  <c r="BS256" i="3" s="1"/>
  <c r="BT256" i="3" s="1"/>
  <c r="BU256" i="3" s="1"/>
  <c r="BV256" i="3" s="1"/>
  <c r="BR257" i="3"/>
  <c r="BS257" i="3" s="1"/>
  <c r="BR258" i="3"/>
  <c r="BS258" i="3" s="1"/>
  <c r="BR259" i="3"/>
  <c r="BS259" i="3" s="1"/>
  <c r="BR260" i="3"/>
  <c r="BS260" i="3" s="1"/>
  <c r="BS261" i="3"/>
  <c r="BR262" i="3"/>
  <c r="BS262" i="3" s="1"/>
  <c r="BW262" i="3" s="1"/>
  <c r="BR263" i="3"/>
  <c r="BS264" i="3"/>
  <c r="BR265" i="3"/>
  <c r="BS265" i="3" s="1"/>
  <c r="BV265" i="3" s="1"/>
  <c r="BW265" i="3" s="1"/>
  <c r="BR266" i="3"/>
  <c r="BS266" i="3" s="1"/>
  <c r="BR267" i="3"/>
  <c r="BS267" i="3" s="1"/>
  <c r="BT267" i="3" s="1"/>
  <c r="BR268" i="3"/>
  <c r="BS269" i="3"/>
  <c r="BT269" i="3" s="1"/>
  <c r="BU269" i="3" s="1"/>
  <c r="BR270" i="3"/>
  <c r="BR271" i="3"/>
  <c r="BR272" i="3"/>
  <c r="BS272" i="3" s="1"/>
  <c r="BT272" i="3" s="1"/>
  <c r="BR273" i="3"/>
  <c r="BS273" i="3" s="1"/>
  <c r="BR274" i="3"/>
  <c r="BS274" i="3" s="1"/>
  <c r="BR275" i="3"/>
  <c r="BS275" i="3" s="1"/>
  <c r="BR276" i="3"/>
  <c r="BS276" i="3" s="1"/>
  <c r="BR278" i="3"/>
  <c r="BS278" i="3" s="1"/>
  <c r="BR279" i="3"/>
  <c r="BS279" i="3" s="1"/>
  <c r="BT279" i="3" s="1"/>
  <c r="BU279" i="3" s="1"/>
  <c r="BV279" i="3" s="1"/>
  <c r="BW279" i="3" s="1"/>
  <c r="BR280" i="3"/>
  <c r="BS280" i="3" s="1"/>
  <c r="BW280" i="3" s="1"/>
  <c r="BR281" i="3"/>
  <c r="BS281" i="3" s="1"/>
  <c r="BS282" i="3"/>
  <c r="BR283" i="3"/>
  <c r="BS283" i="3" s="1"/>
  <c r="BR284" i="3"/>
  <c r="BS284" i="3" s="1"/>
  <c r="BT284" i="3" s="1"/>
  <c r="BU284" i="3" s="1"/>
  <c r="BV284" i="3" s="1"/>
  <c r="BW284" i="3" s="1"/>
  <c r="BR285" i="3"/>
  <c r="BS285" i="3" s="1"/>
  <c r="BR286" i="3"/>
  <c r="BS286" i="3" s="1"/>
  <c r="BR288" i="3"/>
  <c r="BS288" i="3" s="1"/>
  <c r="BR289" i="3"/>
  <c r="BS289" i="3" s="1"/>
  <c r="BS290" i="3"/>
  <c r="BR291" i="3"/>
  <c r="BS291" i="3" s="1"/>
  <c r="BR293" i="3"/>
  <c r="BS293" i="3" s="1"/>
  <c r="BR294" i="3"/>
  <c r="BS294" i="3" s="1"/>
  <c r="BR295" i="3"/>
  <c r="BS295" i="3" s="1"/>
  <c r="BR296" i="3"/>
  <c r="BS296" i="3" s="1"/>
  <c r="BR297" i="3"/>
  <c r="BS297" i="3" s="1"/>
  <c r="BR298" i="3"/>
  <c r="BS298" i="3" s="1"/>
  <c r="BR299" i="3"/>
  <c r="BU299" i="3" s="1"/>
  <c r="BR301" i="3"/>
  <c r="BS301" i="3" s="1"/>
  <c r="BR302" i="3"/>
  <c r="BR305" i="3"/>
  <c r="BS305" i="3" s="1"/>
  <c r="BR306" i="3"/>
  <c r="BS306" i="3" s="1"/>
  <c r="BR307" i="3"/>
  <c r="BS307" i="3" s="1"/>
  <c r="BV308" i="3"/>
  <c r="BR309" i="3"/>
  <c r="BS309" i="3" s="1"/>
  <c r="BR311" i="3"/>
  <c r="BS311" i="3" s="1"/>
  <c r="BT311" i="3" s="1"/>
  <c r="BR312" i="3"/>
  <c r="BS312" i="3" s="1"/>
  <c r="BR313" i="3"/>
  <c r="BS313" i="3" s="1"/>
  <c r="BR314" i="3"/>
  <c r="BS315" i="3"/>
  <c r="BR316" i="3"/>
  <c r="BS316" i="3" s="1"/>
  <c r="BR317" i="3"/>
  <c r="BR318" i="3"/>
  <c r="BS318" i="3" s="1"/>
  <c r="BR320" i="3"/>
  <c r="BR321" i="3"/>
  <c r="BS321" i="3" s="1"/>
  <c r="BT321" i="3" s="1"/>
  <c r="BU321" i="3" s="1"/>
  <c r="BV321" i="3" s="1"/>
  <c r="BW321" i="3" s="1"/>
  <c r="BR322" i="3"/>
  <c r="BR324" i="3"/>
  <c r="BR325" i="3"/>
  <c r="BS325" i="3" s="1"/>
  <c r="BR327" i="3"/>
  <c r="BR328" i="3"/>
  <c r="BR330" i="3"/>
  <c r="BS330" i="3" s="1"/>
  <c r="BR331" i="3"/>
  <c r="BS331" i="3" s="1"/>
  <c r="BU331" i="3" s="1"/>
  <c r="BV331" i="3" s="1"/>
  <c r="BW331" i="3" s="1"/>
  <c r="BR332" i="3"/>
  <c r="BS332" i="3" s="1"/>
  <c r="BR333" i="3"/>
  <c r="BS333" i="3" s="1"/>
  <c r="BR334" i="3"/>
  <c r="BS334" i="3" s="1"/>
  <c r="BR335" i="3"/>
  <c r="BR336" i="3"/>
  <c r="BU336" i="3" s="1"/>
  <c r="BR337" i="3"/>
  <c r="BS337" i="3" s="1"/>
  <c r="BR338" i="3"/>
  <c r="BS338" i="3" s="1"/>
  <c r="BU338" i="3" s="1"/>
  <c r="BV338" i="3" s="1"/>
  <c r="BW338" i="3" s="1"/>
  <c r="BR340" i="3"/>
  <c r="BS340" i="3" s="1"/>
  <c r="BR341" i="3"/>
  <c r="BS341" i="3" s="1"/>
  <c r="BV341" i="3" s="1"/>
  <c r="BW341" i="3" s="1"/>
  <c r="BR342" i="3"/>
  <c r="BS342" i="3" s="1"/>
  <c r="BT342" i="3" s="1"/>
  <c r="BR343" i="3"/>
  <c r="BR347" i="3"/>
  <c r="BS347" i="3" s="1"/>
  <c r="BR348" i="3"/>
  <c r="BS348" i="3" s="1"/>
  <c r="BR349" i="3"/>
  <c r="BS349" i="3" s="1"/>
  <c r="BR350" i="3"/>
  <c r="BR351" i="3"/>
  <c r="BS351" i="3" s="1"/>
  <c r="BS353" i="3"/>
  <c r="BR354" i="3"/>
  <c r="BR356" i="3"/>
  <c r="BS356" i="3" s="1"/>
  <c r="BU356" i="3" s="1"/>
  <c r="BV356" i="3" s="1"/>
  <c r="BW356" i="3" s="1"/>
  <c r="BR357" i="3"/>
  <c r="BS357" i="3" s="1"/>
  <c r="BR358" i="3"/>
  <c r="BS358" i="3" s="1"/>
  <c r="BR359" i="3"/>
  <c r="BS359" i="3" s="1"/>
  <c r="BR361" i="3"/>
  <c r="BS361" i="3" s="1"/>
  <c r="BR363" i="3"/>
  <c r="BS363" i="3" s="1"/>
  <c r="BR364" i="3"/>
  <c r="BS364" i="3" s="1"/>
  <c r="BR365" i="3"/>
  <c r="BR366" i="3"/>
  <c r="BR367" i="3"/>
  <c r="BS367" i="3" s="1"/>
  <c r="BR368" i="3"/>
  <c r="BS368" i="3" s="1"/>
  <c r="BU368" i="3" s="1"/>
  <c r="BV368" i="3" s="1"/>
  <c r="BR369" i="3"/>
  <c r="BS369" i="3" s="1"/>
  <c r="BR370" i="3"/>
  <c r="BS370" i="3" s="1"/>
  <c r="BU370" i="3" s="1"/>
  <c r="BV370" i="3" s="1"/>
  <c r="BR371" i="3"/>
  <c r="BS371" i="3" s="1"/>
  <c r="BU371" i="3" s="1"/>
  <c r="BR372" i="3"/>
  <c r="BS372" i="3" s="1"/>
  <c r="BU372" i="3" s="1"/>
  <c r="BR374" i="3"/>
  <c r="BS374" i="3" s="1"/>
  <c r="BU374" i="3" s="1"/>
  <c r="BR375" i="3"/>
  <c r="BS375" i="3" s="1"/>
  <c r="BV375" i="3" s="1"/>
  <c r="BW375" i="3" s="1"/>
  <c r="BR376" i="3"/>
  <c r="BS376" i="3" s="1"/>
  <c r="BR377" i="3"/>
  <c r="BS377" i="3" s="1"/>
  <c r="BR378" i="3"/>
  <c r="BS378" i="3" s="1"/>
  <c r="BR379" i="3"/>
  <c r="BR380" i="3"/>
  <c r="BS380" i="3" s="1"/>
  <c r="BR381" i="3"/>
  <c r="BS381" i="3" s="1"/>
  <c r="BU381" i="3" s="1"/>
  <c r="BR382" i="3"/>
  <c r="BS382" i="3" s="1"/>
  <c r="BR383" i="3"/>
  <c r="BR384" i="3"/>
  <c r="BS384" i="3" s="1"/>
  <c r="BR385" i="3"/>
  <c r="BS385" i="3" s="1"/>
  <c r="BU385" i="3" s="1"/>
  <c r="BV385" i="3" s="1"/>
  <c r="BR386" i="3"/>
  <c r="BS386" i="3" s="1"/>
  <c r="BU386" i="3" s="1"/>
  <c r="BV386" i="3" s="1"/>
  <c r="BW386" i="3" s="1"/>
  <c r="BR387" i="3"/>
  <c r="BR388" i="3"/>
  <c r="BS388" i="3" s="1"/>
  <c r="BR389" i="3"/>
  <c r="BS389" i="3" s="1"/>
  <c r="BR391" i="3"/>
  <c r="BS391" i="3" s="1"/>
  <c r="BR392" i="3"/>
  <c r="BS392" i="3" s="1"/>
  <c r="BT392" i="3" s="1"/>
  <c r="BR393" i="3"/>
  <c r="BR394" i="3"/>
  <c r="BR395" i="3"/>
  <c r="BS395" i="3" s="1"/>
  <c r="BR396" i="3"/>
  <c r="BS396" i="3" s="1"/>
  <c r="BR397" i="3"/>
  <c r="BR398" i="3"/>
  <c r="BS398" i="3" s="1"/>
  <c r="BU398" i="3" s="1"/>
  <c r="BV398" i="3" s="1"/>
  <c r="BR401" i="3"/>
  <c r="BS401" i="3" s="1"/>
  <c r="BR402" i="3"/>
  <c r="BS402" i="3" s="1"/>
  <c r="BR403" i="3"/>
  <c r="BS403" i="3" s="1"/>
  <c r="BU403" i="3" s="1"/>
  <c r="BV403" i="3" s="1"/>
  <c r="BW403" i="3" s="1"/>
  <c r="BR404" i="3"/>
  <c r="BS404" i="3" s="1"/>
  <c r="BR405" i="3"/>
  <c r="BS405" i="3" s="1"/>
  <c r="BU405" i="3" s="1"/>
  <c r="BV405" i="3" s="1"/>
  <c r="BR406" i="3"/>
  <c r="BS406" i="3" s="1"/>
  <c r="BR407" i="3"/>
  <c r="BS407" i="3" s="1"/>
  <c r="BR408" i="3"/>
  <c r="BS408" i="3" s="1"/>
  <c r="BR409" i="3"/>
  <c r="BS409" i="3" s="1"/>
  <c r="BR410" i="3"/>
  <c r="BS410" i="3" s="1"/>
  <c r="BR411" i="3"/>
  <c r="BS411" i="3" s="1"/>
  <c r="BR412" i="3"/>
  <c r="BS412" i="3" s="1"/>
  <c r="BR413" i="3"/>
  <c r="BS413" i="3" s="1"/>
  <c r="BR414" i="3"/>
  <c r="BS414" i="3" s="1"/>
  <c r="BR415" i="3"/>
  <c r="BR417" i="3"/>
  <c r="BS417" i="3" s="1"/>
  <c r="BR418" i="3"/>
  <c r="BS418" i="3" s="1"/>
  <c r="BR419" i="3"/>
  <c r="BS419" i="3" s="1"/>
  <c r="BR420" i="3"/>
  <c r="BS420" i="3" s="1"/>
  <c r="BR421" i="3"/>
  <c r="BS421" i="3" s="1"/>
  <c r="BR423" i="3"/>
  <c r="BS423" i="3" s="1"/>
  <c r="BR424" i="3"/>
  <c r="BS424" i="3" s="1"/>
  <c r="BR425" i="3"/>
  <c r="BR426" i="3"/>
  <c r="BS426" i="3" s="1"/>
  <c r="BU426" i="3" s="1"/>
  <c r="BV426" i="3" s="1"/>
  <c r="BW426" i="3" s="1"/>
  <c r="BR427" i="3"/>
  <c r="BU427" i="3" s="1"/>
  <c r="BR428" i="3"/>
  <c r="BS428" i="3" s="1"/>
  <c r="BR429" i="3"/>
  <c r="BS429" i="3" s="1"/>
  <c r="BR430" i="3"/>
  <c r="BS430" i="3" s="1"/>
  <c r="BR431" i="3"/>
  <c r="BS431" i="3" s="1"/>
  <c r="BR432" i="3"/>
  <c r="BS432" i="3" s="1"/>
  <c r="BR433" i="3"/>
  <c r="BS433" i="3" s="1"/>
  <c r="BR434" i="3"/>
  <c r="BR435" i="3"/>
  <c r="BS435" i="3" s="1"/>
  <c r="BR436" i="3"/>
  <c r="BU436" i="3" s="1"/>
  <c r="BR437" i="3"/>
  <c r="BR438" i="3"/>
  <c r="BS438" i="3" s="1"/>
  <c r="BR439" i="3"/>
  <c r="BR440" i="3"/>
  <c r="BS440" i="3" s="1"/>
  <c r="BR441" i="3"/>
  <c r="BS441" i="3" s="1"/>
  <c r="BR442" i="3"/>
  <c r="BS442" i="3" s="1"/>
  <c r="BR443" i="3"/>
  <c r="BS443" i="3" s="1"/>
  <c r="BR444" i="3"/>
  <c r="BS444" i="3" s="1"/>
  <c r="BU444" i="3" s="1"/>
  <c r="BV444" i="3" s="1"/>
  <c r="BW444" i="3" s="1"/>
  <c r="BR445" i="3"/>
  <c r="BS445" i="3" s="1"/>
  <c r="BR446" i="3"/>
  <c r="BS446" i="3" s="1"/>
  <c r="BR447" i="3"/>
  <c r="BR448" i="3"/>
  <c r="BS448" i="3" s="1"/>
  <c r="BR449" i="3"/>
  <c r="BS449" i="3" s="1"/>
  <c r="BR450" i="3"/>
  <c r="BS450" i="3" s="1"/>
  <c r="BU451" i="3"/>
  <c r="BR452" i="3"/>
  <c r="BS452" i="3" s="1"/>
  <c r="BR453" i="3"/>
  <c r="BS453" i="3" s="1"/>
  <c r="BR454" i="3"/>
  <c r="BS454" i="3" s="1"/>
  <c r="BV455" i="3"/>
  <c r="BR456" i="3"/>
  <c r="BS456" i="3" s="1"/>
  <c r="BR457" i="3"/>
  <c r="BR458" i="3"/>
  <c r="BS458" i="3" s="1"/>
  <c r="BR459" i="3"/>
  <c r="BS459" i="3" s="1"/>
  <c r="BR462" i="3"/>
  <c r="BR463" i="3"/>
  <c r="BS463" i="3" s="1"/>
  <c r="BR464" i="3"/>
  <c r="BR465" i="3"/>
  <c r="BS465" i="3" s="1"/>
  <c r="BU465" i="3" s="1"/>
  <c r="BR466" i="3"/>
  <c r="BS466" i="3" s="1"/>
  <c r="BR468" i="3"/>
  <c r="BS468" i="3" s="1"/>
  <c r="BT468" i="3" s="1"/>
  <c r="BR470" i="3"/>
  <c r="BS470" i="3" s="1"/>
  <c r="BR471" i="3"/>
  <c r="BS471" i="3" s="1"/>
  <c r="BR472" i="3"/>
  <c r="BS472" i="3" s="1"/>
  <c r="BR473" i="3"/>
  <c r="BS473" i="3" s="1"/>
  <c r="BR474" i="3"/>
  <c r="BS474" i="3" s="1"/>
  <c r="BT474" i="3" s="1"/>
  <c r="BU474" i="3" s="1"/>
  <c r="BV474" i="3" s="1"/>
  <c r="BW474" i="3" s="1"/>
  <c r="BR475" i="3"/>
  <c r="BS475" i="3" s="1"/>
  <c r="BR476" i="3"/>
  <c r="BR477" i="3"/>
  <c r="BS477" i="3" s="1"/>
  <c r="BR478" i="3"/>
  <c r="BS478" i="3" s="1"/>
  <c r="BU478" i="3" s="1"/>
  <c r="BR479" i="3"/>
  <c r="BS479" i="3" s="1"/>
  <c r="BR480" i="3"/>
  <c r="BS480" i="3" s="1"/>
  <c r="BR481" i="3"/>
  <c r="BS481" i="3" s="1"/>
  <c r="BR483" i="3"/>
  <c r="BS483" i="3" s="1"/>
  <c r="BR484" i="3"/>
  <c r="BS484" i="3" s="1"/>
  <c r="BR485" i="3"/>
  <c r="BS485" i="3" s="1"/>
  <c r="BU485" i="3" s="1"/>
  <c r="BV485" i="3" s="1"/>
  <c r="BR486" i="3"/>
  <c r="BS486" i="3" s="1"/>
  <c r="BV486" i="3" s="1"/>
  <c r="BR487" i="3"/>
  <c r="BS487" i="3" s="1"/>
  <c r="BR488" i="3"/>
  <c r="BS488" i="3" s="1"/>
  <c r="BR489" i="3"/>
  <c r="BR490" i="3"/>
  <c r="BS490" i="3" s="1"/>
  <c r="BR491" i="3"/>
  <c r="BS491" i="3" s="1"/>
  <c r="BR492" i="3"/>
  <c r="BS492" i="3" s="1"/>
  <c r="BR493" i="3"/>
  <c r="BS493" i="3" s="1"/>
  <c r="BU493" i="3" s="1"/>
  <c r="BR494" i="3"/>
  <c r="BS494" i="3" s="1"/>
  <c r="BR495" i="3"/>
  <c r="BS495" i="3" s="1"/>
  <c r="BR496" i="3"/>
  <c r="BR497" i="3"/>
  <c r="BS497" i="3" s="1"/>
  <c r="BR498" i="3"/>
  <c r="BS498" i="3" s="1"/>
  <c r="BR499" i="3"/>
  <c r="BR500" i="3"/>
  <c r="BS500" i="3" s="1"/>
  <c r="BR501" i="3"/>
  <c r="BS501" i="3" s="1"/>
  <c r="BW502" i="3"/>
  <c r="BR503" i="3"/>
  <c r="BS503" i="3" s="1"/>
  <c r="BR504" i="3"/>
  <c r="BS504" i="3" s="1"/>
  <c r="BR505" i="3"/>
  <c r="BS505" i="3" s="1"/>
  <c r="BR506" i="3"/>
  <c r="BR507" i="3"/>
  <c r="BS507" i="3" s="1"/>
  <c r="BR508" i="3"/>
  <c r="BS508" i="3" s="1"/>
  <c r="BU508" i="3" s="1"/>
  <c r="BR509" i="3"/>
  <c r="BR510" i="3"/>
  <c r="BS510" i="3" s="1"/>
  <c r="BR511" i="3"/>
  <c r="BS511" i="3" s="1"/>
  <c r="BR512" i="3"/>
  <c r="BU512" i="3" s="1"/>
  <c r="BR513" i="3"/>
  <c r="BS513" i="3" s="1"/>
  <c r="BU513" i="3" s="1"/>
  <c r="BV513" i="3" s="1"/>
  <c r="BR514" i="3"/>
  <c r="BS514" i="3" s="1"/>
  <c r="BR515" i="3"/>
  <c r="BS515" i="3" s="1"/>
  <c r="BR516" i="3"/>
  <c r="BS516" i="3" s="1"/>
  <c r="BR517" i="3"/>
  <c r="BS517" i="3" s="1"/>
  <c r="BR518" i="3"/>
  <c r="BS518" i="3" s="1"/>
  <c r="BR519" i="3"/>
  <c r="BS519" i="3" s="1"/>
  <c r="BU519" i="3" s="1"/>
  <c r="BV519" i="3" s="1"/>
  <c r="BW519" i="3" s="1"/>
  <c r="BR521" i="3"/>
  <c r="BS521" i="3" s="1"/>
  <c r="BT521" i="3" s="1"/>
  <c r="BU521" i="3" s="1"/>
  <c r="BV521" i="3" s="1"/>
  <c r="BW521" i="3" s="1"/>
  <c r="BR522" i="3"/>
  <c r="BS522" i="3" s="1"/>
  <c r="BR523" i="3"/>
  <c r="BS523" i="3" s="1"/>
  <c r="BR525" i="3"/>
  <c r="BS525" i="3" s="1"/>
  <c r="BR526" i="3"/>
  <c r="BS526" i="3" s="1"/>
  <c r="BR527" i="3"/>
  <c r="BS527" i="3" s="1"/>
  <c r="BR528" i="3"/>
  <c r="BS528" i="3" s="1"/>
  <c r="BR529" i="3"/>
  <c r="BS529" i="3" s="1"/>
  <c r="BR530" i="3"/>
  <c r="BS530" i="3" s="1"/>
  <c r="BR532" i="3"/>
  <c r="BS532" i="3" s="1"/>
  <c r="BT532" i="3" s="1"/>
  <c r="BR533" i="3"/>
  <c r="BS533" i="3" s="1"/>
  <c r="BR534" i="3"/>
  <c r="BS534" i="3" s="1"/>
  <c r="BT534" i="3" s="1"/>
  <c r="BU534" i="3" s="1"/>
  <c r="BV534" i="3" s="1"/>
  <c r="BW534" i="3" s="1"/>
  <c r="BR535" i="3"/>
  <c r="BS535" i="3" s="1"/>
  <c r="BU535" i="3" s="1"/>
  <c r="BR536" i="3"/>
  <c r="BU536" i="3" s="1"/>
  <c r="BR537" i="3"/>
  <c r="BS537" i="3" s="1"/>
  <c r="BR538" i="3"/>
  <c r="BS538" i="3" s="1"/>
  <c r="BR540" i="3"/>
  <c r="BS540" i="3" s="1"/>
  <c r="BR541" i="3"/>
  <c r="BS541" i="3" s="1"/>
  <c r="BR542" i="3"/>
  <c r="BS542" i="3" s="1"/>
  <c r="BR543" i="3"/>
  <c r="BS543" i="3" s="1"/>
  <c r="BR544" i="3"/>
  <c r="BS544" i="3" s="1"/>
  <c r="BR545" i="3"/>
  <c r="BS545" i="3" s="1"/>
  <c r="BR546" i="3"/>
  <c r="BS546" i="3" s="1"/>
  <c r="BR547" i="3"/>
  <c r="BS547" i="3" s="1"/>
  <c r="BU547" i="3" s="1"/>
  <c r="BR548" i="3"/>
  <c r="BS548" i="3" s="1"/>
  <c r="BR549" i="3"/>
  <c r="BS549" i="3" s="1"/>
  <c r="BR550" i="3"/>
  <c r="BS550" i="3" s="1"/>
  <c r="BR551" i="3"/>
  <c r="BS551" i="3" s="1"/>
  <c r="BR552" i="3"/>
  <c r="BT552" i="3" s="1"/>
  <c r="BU552" i="3" s="1"/>
  <c r="BV552" i="3" s="1"/>
  <c r="BR553" i="3"/>
  <c r="BS553" i="3" s="1"/>
  <c r="BR554" i="3"/>
  <c r="BS554" i="3" s="1"/>
  <c r="BR557" i="3"/>
  <c r="BS557" i="3" s="1"/>
  <c r="BR558" i="3"/>
  <c r="BS558" i="3" s="1"/>
  <c r="BU558" i="3" s="1"/>
  <c r="BV558" i="3" s="1"/>
  <c r="BR559" i="3"/>
  <c r="BS559" i="3" s="1"/>
  <c r="BR560" i="3"/>
  <c r="BS560" i="3" s="1"/>
  <c r="BT560" i="3" s="1"/>
  <c r="BU560" i="3" s="1"/>
  <c r="BV560" i="3" s="1"/>
  <c r="BR561" i="3"/>
  <c r="BS561" i="3" s="1"/>
  <c r="BR562" i="3"/>
  <c r="BS562" i="3" s="1"/>
  <c r="BR563" i="3"/>
  <c r="BS563" i="3" s="1"/>
  <c r="BT563" i="3" s="1"/>
  <c r="BU563" i="3" s="1"/>
  <c r="BV563" i="3" s="1"/>
  <c r="BW563" i="3" s="1"/>
  <c r="BR564" i="3"/>
  <c r="BS564" i="3" s="1"/>
  <c r="BR565" i="3"/>
  <c r="BS565" i="3" s="1"/>
  <c r="BT565" i="3" s="1"/>
  <c r="BR566" i="3"/>
  <c r="BS566" i="3" s="1"/>
  <c r="BU566" i="3" s="1"/>
  <c r="BR567" i="3"/>
  <c r="BR568" i="3"/>
  <c r="BS568" i="3" s="1"/>
  <c r="BR569" i="3"/>
  <c r="BS569" i="3" s="1"/>
  <c r="BR570" i="3"/>
  <c r="BS570" i="3" s="1"/>
  <c r="BU570" i="3" s="1"/>
  <c r="BR572" i="3"/>
  <c r="BR573" i="3"/>
  <c r="BS573" i="3" s="1"/>
  <c r="BV574" i="3"/>
  <c r="BR575" i="3"/>
  <c r="BS575" i="3" s="1"/>
  <c r="BV576" i="3"/>
  <c r="BR577" i="3"/>
  <c r="BS577" i="3" s="1"/>
  <c r="BR578" i="3"/>
  <c r="BS578" i="3" s="1"/>
  <c r="BR579" i="3"/>
  <c r="BS579" i="3" s="1"/>
  <c r="BR580" i="3"/>
  <c r="BS580" i="3" s="1"/>
  <c r="BR581" i="3"/>
  <c r="BR583" i="3"/>
  <c r="BS583" i="3" s="1"/>
  <c r="BR584" i="3"/>
  <c r="BR585" i="3"/>
  <c r="BS585" i="3" s="1"/>
  <c r="BR586" i="3"/>
  <c r="BS586" i="3" s="1"/>
  <c r="BR587" i="3"/>
  <c r="BS587" i="3" s="1"/>
  <c r="BR588" i="3"/>
  <c r="BS588" i="3" s="1"/>
  <c r="BR589" i="3"/>
  <c r="BS589" i="3" s="1"/>
  <c r="BR590" i="3"/>
  <c r="BR591" i="3"/>
  <c r="BS591" i="3" s="1"/>
  <c r="BR592" i="3"/>
  <c r="BS592" i="3" s="1"/>
  <c r="BU592" i="3" s="1"/>
  <c r="BV592" i="3" s="1"/>
  <c r="BR593" i="3"/>
  <c r="BS593" i="3" s="1"/>
  <c r="BR594" i="3"/>
  <c r="BS594" i="3" s="1"/>
  <c r="BU594" i="3" s="1"/>
  <c r="BV594" i="3" s="1"/>
  <c r="BR595" i="3"/>
  <c r="BS595" i="3" s="1"/>
  <c r="BR596" i="3"/>
  <c r="BS596" i="3" s="1"/>
  <c r="BR597" i="3"/>
  <c r="BR598" i="3"/>
  <c r="BS598" i="3" s="1"/>
  <c r="BR599" i="3"/>
  <c r="BS599" i="3" s="1"/>
  <c r="BR600" i="3"/>
  <c r="BR601" i="3"/>
  <c r="BS601" i="3" s="1"/>
  <c r="BU601" i="3"/>
  <c r="BU602" i="3"/>
  <c r="BV602" i="3" s="1"/>
  <c r="BR603" i="3"/>
  <c r="BS603" i="3" s="1"/>
  <c r="BR604" i="3"/>
  <c r="BS604" i="3" s="1"/>
  <c r="BR605" i="3"/>
  <c r="BS605" i="3" s="1"/>
  <c r="BR606" i="3"/>
  <c r="BS606" i="3" s="1"/>
  <c r="BR608" i="3"/>
  <c r="BS608" i="3" s="1"/>
  <c r="BT608" i="3" s="1"/>
  <c r="BU608" i="3" s="1"/>
  <c r="BV608" i="3" s="1"/>
  <c r="BW608" i="3" s="1"/>
  <c r="BR609" i="3"/>
  <c r="BS609" i="3" s="1"/>
  <c r="BT609" i="3" s="1"/>
  <c r="BU609" i="3" s="1"/>
  <c r="BV609" i="3" s="1"/>
  <c r="BR610" i="3"/>
  <c r="BS610" i="3" s="1"/>
  <c r="BR611" i="3"/>
  <c r="BS611" i="3" s="1"/>
  <c r="BR612" i="3"/>
  <c r="BS612" i="3" s="1"/>
  <c r="BR613" i="3"/>
  <c r="BS613" i="3" s="1"/>
  <c r="BR614" i="3"/>
  <c r="BS614" i="3" s="1"/>
  <c r="BR615" i="3"/>
  <c r="BS615" i="3" s="1"/>
  <c r="BR616" i="3"/>
  <c r="BS616" i="3" s="1"/>
  <c r="BR619" i="3"/>
  <c r="BS619" i="3" s="1"/>
  <c r="BU619" i="3" s="1"/>
  <c r="BV619" i="3" s="1"/>
  <c r="BR620" i="3"/>
  <c r="BS620" i="3" s="1"/>
  <c r="BR621" i="3"/>
  <c r="BS621" i="3" s="1"/>
  <c r="BR622" i="3"/>
  <c r="BS622" i="3" s="1"/>
  <c r="BU623" i="3"/>
  <c r="BV623" i="3" s="1"/>
  <c r="BR624" i="3"/>
  <c r="BS624" i="3" s="1"/>
  <c r="BU624" i="3" s="1"/>
  <c r="BV624" i="3" s="1"/>
  <c r="BW624" i="3" s="1"/>
  <c r="BU625" i="3"/>
  <c r="BR626" i="3"/>
  <c r="BS626" i="3" s="1"/>
  <c r="BT626" i="3" s="1"/>
  <c r="BR627" i="3"/>
  <c r="BS627" i="3" s="1"/>
  <c r="BR628" i="3"/>
  <c r="BS628" i="3" s="1"/>
  <c r="BU628" i="3" s="1"/>
  <c r="BV628" i="3" s="1"/>
  <c r="BU629" i="3"/>
  <c r="BV629" i="3" s="1"/>
  <c r="BR630" i="3"/>
  <c r="BS630" i="3" s="1"/>
  <c r="BR631" i="3"/>
  <c r="BS631" i="3" s="1"/>
  <c r="BV631" i="3" s="1"/>
  <c r="BR632" i="3"/>
  <c r="BR633" i="3"/>
  <c r="BS633" i="3" s="1"/>
  <c r="BR635" i="3"/>
  <c r="BS635" i="3" s="1"/>
  <c r="BU635" i="3" s="1"/>
  <c r="BV635" i="3" s="1"/>
  <c r="BR636" i="3"/>
  <c r="BS636" i="3" s="1"/>
  <c r="BR638" i="3"/>
  <c r="BS638" i="3" s="1"/>
  <c r="BR639" i="3"/>
  <c r="BR640" i="3"/>
  <c r="BS640" i="3" s="1"/>
  <c r="BR641" i="3"/>
  <c r="BS641" i="3" s="1"/>
  <c r="BR642" i="3"/>
  <c r="BS642" i="3" s="1"/>
  <c r="BR643" i="3"/>
  <c r="BS643" i="3" s="1"/>
  <c r="BU643" i="3" s="1"/>
  <c r="BR644" i="3"/>
  <c r="BS644" i="3" s="1"/>
  <c r="BU644" i="3" s="1"/>
  <c r="BR645" i="3"/>
  <c r="BS645" i="3" s="1"/>
  <c r="BU645" i="3" s="1"/>
  <c r="BV645" i="3" s="1"/>
  <c r="BR646" i="3"/>
  <c r="BS646" i="3" s="1"/>
  <c r="BR647" i="3"/>
  <c r="BV647" i="3" s="1"/>
  <c r="BR648" i="3"/>
  <c r="BS648" i="3" s="1"/>
  <c r="BR649" i="3"/>
  <c r="BS649" i="3" s="1"/>
  <c r="BR650" i="3"/>
  <c r="BS650" i="3" s="1"/>
  <c r="BR651" i="3"/>
  <c r="BS651" i="3" s="1"/>
  <c r="BR654" i="3"/>
  <c r="BS654" i="3" s="1"/>
  <c r="BR655" i="3"/>
  <c r="BS655" i="3" s="1"/>
  <c r="BR656" i="3"/>
  <c r="BS656" i="3" s="1"/>
  <c r="BU656" i="3" s="1"/>
  <c r="BV656" i="3" s="1"/>
  <c r="BR657" i="3"/>
  <c r="BS657" i="3" s="1"/>
  <c r="BR658" i="3"/>
  <c r="BR659" i="3"/>
  <c r="BS659" i="3" s="1"/>
  <c r="BR660" i="3"/>
  <c r="BS660" i="3" s="1"/>
  <c r="BR661" i="3"/>
  <c r="BS661" i="3" s="1"/>
  <c r="BR662" i="3"/>
  <c r="BS662" i="3" s="1"/>
  <c r="BR663" i="3"/>
  <c r="BS663" i="3" s="1"/>
  <c r="BU663" i="3" s="1"/>
  <c r="BV663" i="3" s="1"/>
  <c r="BW663" i="3" s="1"/>
  <c r="BR664" i="3"/>
  <c r="BU665" i="3"/>
  <c r="BV665" i="3" s="1"/>
  <c r="BR666" i="3"/>
  <c r="BS666" i="3" s="1"/>
  <c r="BR667" i="3"/>
  <c r="BS667" i="3" s="1"/>
  <c r="BR668" i="3"/>
  <c r="BS668" i="3" s="1"/>
  <c r="BR669" i="3"/>
  <c r="BS669" i="3" s="1"/>
  <c r="BR670" i="3"/>
  <c r="BS670" i="3" s="1"/>
  <c r="BR671" i="3"/>
  <c r="BS671" i="3" s="1"/>
  <c r="BU671" i="3" s="1"/>
  <c r="BV671" i="3" s="1"/>
  <c r="BR672" i="3"/>
  <c r="BS672" i="3" s="1"/>
  <c r="BR673" i="3"/>
  <c r="BS673" i="3" s="1"/>
  <c r="BR674" i="3"/>
  <c r="BS674" i="3" s="1"/>
  <c r="BR675" i="3"/>
  <c r="BS675" i="3" s="1"/>
  <c r="BU675" i="3" s="1"/>
  <c r="BV675" i="3" s="1"/>
  <c r="BU676" i="3"/>
  <c r="BR677" i="3"/>
  <c r="BS677" i="3" s="1"/>
  <c r="BR678" i="3"/>
  <c r="BU678" i="3" s="1"/>
  <c r="BR679" i="3"/>
  <c r="BS679" i="3" s="1"/>
  <c r="BR680" i="3"/>
  <c r="BR681" i="3"/>
  <c r="BS681" i="3" s="1"/>
  <c r="BU681" i="3" s="1"/>
  <c r="BR682" i="3"/>
  <c r="BS682" i="3" s="1"/>
  <c r="BR683" i="3"/>
  <c r="BS683" i="3" s="1"/>
  <c r="BR685" i="3"/>
  <c r="BS685" i="3" s="1"/>
  <c r="BR686" i="3"/>
  <c r="BU686" i="3" s="1"/>
  <c r="BR687" i="3"/>
  <c r="BS687" i="3" s="1"/>
  <c r="BR688" i="3"/>
  <c r="BS688" i="3" s="1"/>
  <c r="BT688" i="3" s="1"/>
  <c r="BR689" i="3"/>
  <c r="BS689" i="3" s="1"/>
  <c r="BR690" i="3"/>
  <c r="BS690" i="3" s="1"/>
  <c r="BR691" i="3"/>
  <c r="BR694" i="3"/>
  <c r="BS694" i="3" s="1"/>
  <c r="BR695" i="3"/>
  <c r="BS695" i="3" s="1"/>
  <c r="BR696" i="3"/>
  <c r="BS696" i="3" s="1"/>
  <c r="BR697" i="3"/>
  <c r="BS697" i="3" s="1"/>
  <c r="BT697" i="3" s="1"/>
  <c r="BU698" i="3"/>
  <c r="BV698" i="3" s="1"/>
  <c r="BR699" i="3"/>
  <c r="BT700" i="3"/>
  <c r="BU700" i="3" s="1"/>
  <c r="BV700" i="3" s="1"/>
  <c r="BR701" i="3"/>
  <c r="BR702" i="3"/>
  <c r="BS702" i="3" s="1"/>
  <c r="BR703" i="3"/>
  <c r="BU704" i="3"/>
  <c r="BV704" i="3" s="1"/>
  <c r="BR705" i="3"/>
  <c r="BV705" i="3" s="1"/>
  <c r="BR706" i="3"/>
  <c r="BS706" i="3" s="1"/>
  <c r="BR708" i="3"/>
  <c r="BS708" i="3" s="1"/>
  <c r="BR711" i="3"/>
  <c r="BR713" i="3"/>
  <c r="BS713" i="3" s="1"/>
  <c r="BU713" i="3" s="1"/>
  <c r="BR714" i="3"/>
  <c r="BS714" i="3" s="1"/>
  <c r="BU715" i="3"/>
  <c r="BR716" i="3"/>
  <c r="BR717" i="3"/>
  <c r="BS717" i="3" s="1"/>
  <c r="BR718" i="3"/>
  <c r="BS718" i="3" s="1"/>
  <c r="BT718" i="3" s="1"/>
  <c r="BU718" i="3" s="1"/>
  <c r="BV718" i="3" s="1"/>
  <c r="BV719" i="3"/>
  <c r="BW719" i="3" s="1"/>
  <c r="BR720" i="3"/>
  <c r="BS720" i="3" s="1"/>
  <c r="BR721" i="3"/>
  <c r="BR722" i="3"/>
  <c r="BS722" i="3" s="1"/>
  <c r="BR723" i="3"/>
  <c r="BU724" i="3"/>
  <c r="BV724" i="3" s="1"/>
  <c r="BR725" i="3"/>
  <c r="BS725" i="3" s="1"/>
  <c r="BU725" i="3" s="1"/>
  <c r="BR726" i="3"/>
  <c r="BS726" i="3" s="1"/>
  <c r="BR727" i="3"/>
  <c r="BS727" i="3" s="1"/>
  <c r="BT727" i="3" s="1"/>
  <c r="BU727" i="3" s="1"/>
  <c r="BV729" i="3"/>
  <c r="BR731" i="3"/>
  <c r="BU731" i="3" s="1"/>
  <c r="BR732" i="3"/>
  <c r="BT732" i="3" s="1"/>
  <c r="BU732" i="3" s="1"/>
  <c r="BV732" i="3" s="1"/>
  <c r="BW732" i="3" s="1"/>
  <c r="BR733" i="3"/>
  <c r="BT733" i="3" s="1"/>
  <c r="BU733" i="3" s="1"/>
  <c r="BV733" i="3" s="1"/>
  <c r="BW733" i="3" s="1"/>
  <c r="BR734" i="3"/>
  <c r="BT734" i="3" s="1"/>
  <c r="BU734" i="3" s="1"/>
  <c r="BV734" i="3" s="1"/>
  <c r="BW734" i="3" s="1"/>
  <c r="BR735" i="3"/>
  <c r="BS735" i="3" s="1"/>
  <c r="BR736" i="3"/>
  <c r="BS736" i="3" s="1"/>
  <c r="BT736" i="3" s="1"/>
  <c r="BU736" i="3" s="1"/>
  <c r="BV736" i="3" s="1"/>
  <c r="BW736" i="3" s="1"/>
  <c r="BR738" i="3"/>
  <c r="BS738" i="3" s="1"/>
  <c r="BR739" i="3"/>
  <c r="BS739" i="3" s="1"/>
  <c r="BU740" i="3"/>
  <c r="BR741" i="3"/>
  <c r="BR742" i="3"/>
  <c r="BS742" i="3" s="1"/>
  <c r="BR743" i="3"/>
  <c r="BS743" i="3" s="1"/>
  <c r="BR744" i="3"/>
  <c r="BS744" i="3" s="1"/>
  <c r="BR745" i="3"/>
  <c r="BS745" i="3" s="1"/>
  <c r="BR746" i="3"/>
  <c r="BS746" i="3" s="1"/>
  <c r="BR747" i="3"/>
  <c r="BS747" i="3" s="1"/>
  <c r="BR748" i="3"/>
  <c r="BS748" i="3" s="1"/>
  <c r="BR749" i="3"/>
  <c r="BS749" i="3" s="1"/>
  <c r="BV749" i="3" s="1"/>
  <c r="BR750" i="3"/>
  <c r="BR751" i="3"/>
  <c r="BR752" i="3"/>
  <c r="BR753" i="3"/>
  <c r="BU753" i="3" s="1"/>
  <c r="BR754" i="3"/>
  <c r="BS754" i="3" s="1"/>
  <c r="BR755" i="3"/>
  <c r="BS755" i="3" s="1"/>
  <c r="BR756" i="3"/>
  <c r="BS756" i="3" s="1"/>
  <c r="BR759" i="3"/>
  <c r="BS759" i="3" s="1"/>
  <c r="BR760" i="3"/>
  <c r="BR761" i="3"/>
  <c r="BS761" i="3" s="1"/>
  <c r="BR763" i="3"/>
  <c r="BS763" i="3" s="1"/>
  <c r="BR764" i="3"/>
  <c r="BS764" i="3" s="1"/>
  <c r="BR765" i="3"/>
  <c r="BR766" i="3"/>
  <c r="BS766" i="3" s="1"/>
  <c r="BR767" i="3"/>
  <c r="BS767" i="3" s="1"/>
  <c r="BR768" i="3"/>
  <c r="BS768" i="3" s="1"/>
  <c r="BR769" i="3"/>
  <c r="BS769" i="3" s="1"/>
  <c r="BT769" i="3" s="1"/>
  <c r="BU769" i="3" s="1"/>
  <c r="BV769" i="3" s="1"/>
  <c r="BR770" i="3"/>
  <c r="BS770" i="3" s="1"/>
  <c r="BR771" i="3"/>
  <c r="BR772" i="3"/>
  <c r="BS772" i="3" s="1"/>
  <c r="BR773" i="3"/>
  <c r="BS773" i="3" s="1"/>
  <c r="BV773" i="3" s="1"/>
  <c r="BR774" i="3"/>
  <c r="BR775" i="3"/>
  <c r="BS775" i="3" s="1"/>
  <c r="BR777" i="3"/>
  <c r="BS777" i="3" s="1"/>
  <c r="BT777" i="3" s="1"/>
  <c r="BU777" i="3" s="1"/>
  <c r="BV777" i="3" s="1"/>
  <c r="BR778" i="3"/>
  <c r="BS778" i="3" s="1"/>
  <c r="BR779" i="3"/>
  <c r="BR780" i="3"/>
  <c r="BS780" i="3" s="1"/>
  <c r="BR781" i="3"/>
  <c r="AD11" i="3"/>
  <c r="O12" i="3"/>
  <c r="O13" i="3"/>
  <c r="AD13" i="3" s="1"/>
  <c r="O14" i="3"/>
  <c r="AD14" i="3" s="1"/>
  <c r="O15" i="3"/>
  <c r="AD15" i="3" s="1"/>
  <c r="O17" i="3"/>
  <c r="AD17" i="3" s="1"/>
  <c r="AD18" i="3"/>
  <c r="O19" i="3"/>
  <c r="O20" i="3"/>
  <c r="AD21" i="3"/>
  <c r="O24" i="3"/>
  <c r="AD24" i="3" s="1"/>
  <c r="AD25" i="3"/>
  <c r="AD26" i="3"/>
  <c r="O27" i="3"/>
  <c r="AD27" i="3" s="1"/>
  <c r="O30" i="3"/>
  <c r="AD30" i="3" s="1"/>
  <c r="AD31" i="3"/>
  <c r="O33" i="3"/>
  <c r="AD33" i="3" s="1"/>
  <c r="O35" i="3"/>
  <c r="AD35" i="3" s="1"/>
  <c r="O36" i="3"/>
  <c r="AD36" i="3" s="1"/>
  <c r="O37" i="3"/>
  <c r="AD37" i="3" s="1"/>
  <c r="AD38" i="3"/>
  <c r="O39" i="3"/>
  <c r="O41" i="3"/>
  <c r="AD42" i="3"/>
  <c r="O43" i="3"/>
  <c r="AD43" i="3" s="1"/>
  <c r="O44" i="3"/>
  <c r="AD44" i="3" s="1"/>
  <c r="AD45" i="3"/>
  <c r="O46" i="3"/>
  <c r="AD46" i="3" s="1"/>
  <c r="AD47" i="3"/>
  <c r="O48" i="3"/>
  <c r="X49" i="3"/>
  <c r="O50" i="3"/>
  <c r="O52" i="3"/>
  <c r="O53" i="3"/>
  <c r="O54" i="3"/>
  <c r="O55" i="3"/>
  <c r="O58" i="3"/>
  <c r="O62" i="3"/>
  <c r="O63" i="3"/>
  <c r="O64" i="3"/>
  <c r="O65" i="3"/>
  <c r="O66" i="3"/>
  <c r="O67" i="3"/>
  <c r="O68" i="3"/>
  <c r="O69" i="3"/>
  <c r="O70" i="3"/>
  <c r="O71" i="3"/>
  <c r="O74" i="3"/>
  <c r="O77" i="3"/>
  <c r="O79" i="3"/>
  <c r="O80" i="3"/>
  <c r="O83" i="3"/>
  <c r="O85" i="3"/>
  <c r="O89" i="3"/>
  <c r="O92" i="3"/>
  <c r="O93" i="3"/>
  <c r="O96" i="3"/>
  <c r="O97" i="3"/>
  <c r="X98" i="3"/>
  <c r="O100" i="3"/>
  <c r="O101" i="3"/>
  <c r="O103" i="3"/>
  <c r="O104" i="3"/>
  <c r="O105" i="3"/>
  <c r="O106" i="3"/>
  <c r="O107" i="3"/>
  <c r="O108" i="3"/>
  <c r="O109" i="3"/>
  <c r="O110" i="3"/>
  <c r="O111" i="3"/>
  <c r="O112" i="3"/>
  <c r="O113" i="3"/>
  <c r="O114" i="3"/>
  <c r="O115" i="3"/>
  <c r="O121" i="3"/>
  <c r="X121" i="3" s="1"/>
  <c r="O123" i="3"/>
  <c r="O124" i="3"/>
  <c r="O125" i="3"/>
  <c r="O126" i="3"/>
  <c r="O127" i="3"/>
  <c r="O128" i="3"/>
  <c r="O129" i="3"/>
  <c r="O131" i="3"/>
  <c r="O132" i="3"/>
  <c r="O133" i="3"/>
  <c r="O136" i="3"/>
  <c r="O138" i="3"/>
  <c r="O139" i="3"/>
  <c r="O142" i="3"/>
  <c r="O143" i="3"/>
  <c r="O145" i="3"/>
  <c r="O146" i="3"/>
  <c r="O152" i="3"/>
  <c r="O154" i="3"/>
  <c r="O155" i="3"/>
  <c r="O156" i="3"/>
  <c r="O157" i="3"/>
  <c r="O158" i="3"/>
  <c r="O159" i="3"/>
  <c r="O160" i="3"/>
  <c r="O161" i="3"/>
  <c r="O166" i="3"/>
  <c r="O168" i="3"/>
  <c r="O170" i="3"/>
  <c r="O172" i="3"/>
  <c r="O174" i="3"/>
  <c r="O176" i="3"/>
  <c r="O177" i="3"/>
  <c r="O178" i="3"/>
  <c r="X178" i="3" s="1"/>
  <c r="O179" i="3"/>
  <c r="O180" i="3"/>
  <c r="O181" i="3"/>
  <c r="X183" i="3"/>
  <c r="O185" i="3"/>
  <c r="X185" i="3" s="1"/>
  <c r="O186" i="3"/>
  <c r="X186" i="3" s="1"/>
  <c r="O189" i="3"/>
  <c r="O191" i="3"/>
  <c r="O192" i="3"/>
  <c r="O193" i="3"/>
  <c r="X193" i="3" s="1"/>
  <c r="O194" i="3"/>
  <c r="X194" i="3" s="1"/>
  <c r="O197" i="3"/>
  <c r="X197" i="3" s="1"/>
  <c r="O198" i="3"/>
  <c r="O199" i="3"/>
  <c r="O200" i="3"/>
  <c r="X200" i="3" s="1"/>
  <c r="O202" i="3"/>
  <c r="O203" i="3"/>
  <c r="O204" i="3"/>
  <c r="X207" i="3"/>
  <c r="O210" i="3"/>
  <c r="X210" i="3" s="1"/>
  <c r="X211" i="3"/>
  <c r="O213" i="3"/>
  <c r="X213" i="3" s="1"/>
  <c r="X214" i="3"/>
  <c r="O215" i="3"/>
  <c r="X217" i="3"/>
  <c r="O218" i="3"/>
  <c r="O220" i="3"/>
  <c r="X220" i="3" s="1"/>
  <c r="O222" i="3"/>
  <c r="O223" i="3"/>
  <c r="O224" i="3"/>
  <c r="O225" i="3"/>
  <c r="O226" i="3"/>
  <c r="X226" i="3" s="1"/>
  <c r="O227" i="3"/>
  <c r="O229" i="3"/>
  <c r="X229" i="3" s="1"/>
  <c r="O230" i="3"/>
  <c r="O231" i="3"/>
  <c r="X231" i="3" s="1"/>
  <c r="O232" i="3"/>
  <c r="X233" i="3"/>
  <c r="O234" i="3"/>
  <c r="X234" i="3" s="1"/>
  <c r="O236" i="3"/>
  <c r="O237" i="3"/>
  <c r="X237" i="3" s="1"/>
  <c r="O238" i="3"/>
  <c r="O239" i="3"/>
  <c r="O240" i="3"/>
  <c r="O241" i="3"/>
  <c r="O242" i="3"/>
  <c r="O243" i="3"/>
  <c r="O244" i="3"/>
  <c r="X244" i="3" s="1"/>
  <c r="X246" i="3"/>
  <c r="X247" i="3"/>
  <c r="X248" i="3"/>
  <c r="O249" i="3"/>
  <c r="O251" i="3"/>
  <c r="X251" i="3" s="1"/>
  <c r="O252" i="3"/>
  <c r="O253" i="3"/>
  <c r="O255" i="3"/>
  <c r="X256" i="3"/>
  <c r="O257" i="3"/>
  <c r="X257" i="3" s="1"/>
  <c r="O259" i="3"/>
  <c r="O260" i="3"/>
  <c r="O261" i="3"/>
  <c r="X261" i="3" s="1"/>
  <c r="O262" i="3"/>
  <c r="X263" i="3"/>
  <c r="O264" i="3"/>
  <c r="X264" i="3" s="1"/>
  <c r="O266" i="3"/>
  <c r="X266" i="3" s="1"/>
  <c r="O267" i="3"/>
  <c r="O269" i="3"/>
  <c r="X269" i="3" s="1"/>
  <c r="X271" i="3"/>
  <c r="O275" i="3"/>
  <c r="O277" i="3"/>
  <c r="O278" i="3"/>
  <c r="O280" i="3"/>
  <c r="O281" i="3"/>
  <c r="O282" i="3"/>
  <c r="X282" i="3" s="1"/>
  <c r="O283" i="3"/>
  <c r="O284" i="3"/>
  <c r="X284" i="3" s="1"/>
  <c r="O285" i="3"/>
  <c r="O286" i="3"/>
  <c r="O287" i="3"/>
  <c r="X287" i="3" s="1"/>
  <c r="O289" i="3"/>
  <c r="X289" i="3" s="1"/>
  <c r="O290" i="3"/>
  <c r="X290" i="3" s="1"/>
  <c r="O291" i="3"/>
  <c r="O292" i="3"/>
  <c r="X292" i="3" s="1"/>
  <c r="X293" i="3"/>
  <c r="O294" i="3"/>
  <c r="O295" i="3"/>
  <c r="O296" i="3"/>
  <c r="O297" i="3"/>
  <c r="O298" i="3"/>
  <c r="O300" i="3"/>
  <c r="O301" i="3"/>
  <c r="O303" i="3"/>
  <c r="X303" i="3" s="1"/>
  <c r="O306" i="3"/>
  <c r="O307" i="3"/>
  <c r="O308" i="3"/>
  <c r="O309" i="3"/>
  <c r="O310" i="3"/>
  <c r="X310" i="3" s="1"/>
  <c r="O311" i="3"/>
  <c r="X311" i="3" s="1"/>
  <c r="O313" i="3"/>
  <c r="X314" i="3"/>
  <c r="O315" i="3"/>
  <c r="O316" i="3"/>
  <c r="X317" i="3"/>
  <c r="O318" i="3"/>
  <c r="O319" i="3"/>
  <c r="X319" i="3" s="1"/>
  <c r="O321" i="3"/>
  <c r="O323" i="3"/>
  <c r="O326" i="3"/>
  <c r="O327" i="3"/>
  <c r="O329" i="3"/>
  <c r="X329" i="3" s="1"/>
  <c r="X330" i="3"/>
  <c r="O331" i="3"/>
  <c r="O332" i="3"/>
  <c r="O333" i="3"/>
  <c r="X333" i="3" s="1"/>
  <c r="O334" i="3"/>
  <c r="O336" i="3"/>
  <c r="O338" i="3"/>
  <c r="X338" i="3" s="1"/>
  <c r="O339" i="3"/>
  <c r="X339" i="3" s="1"/>
  <c r="O340" i="3"/>
  <c r="O342" i="3"/>
  <c r="X343" i="3"/>
  <c r="O344" i="3"/>
  <c r="X344" i="3" s="1"/>
  <c r="O345" i="3"/>
  <c r="X345" i="3" s="1"/>
  <c r="O348" i="3"/>
  <c r="O351" i="3"/>
  <c r="O352" i="3"/>
  <c r="O353" i="3"/>
  <c r="X353" i="3" s="1"/>
  <c r="X354" i="3"/>
  <c r="O355" i="3"/>
  <c r="O356" i="3"/>
  <c r="X356" i="3" s="1"/>
  <c r="O357" i="3"/>
  <c r="X357" i="3" s="1"/>
  <c r="O358" i="3"/>
  <c r="O359" i="3"/>
  <c r="O360" i="3"/>
  <c r="O361" i="3"/>
  <c r="O362" i="3"/>
  <c r="X362" i="3" s="1"/>
  <c r="O363" i="3"/>
  <c r="X363" i="3" s="1"/>
  <c r="O364" i="3"/>
  <c r="X365" i="3"/>
  <c r="X366" i="3"/>
  <c r="O368" i="3"/>
  <c r="X368" i="3" s="1"/>
  <c r="O369" i="3"/>
  <c r="X369" i="3" s="1"/>
  <c r="O370" i="3"/>
  <c r="X370" i="3" s="1"/>
  <c r="O371" i="3"/>
  <c r="X371" i="3" s="1"/>
  <c r="O372" i="3"/>
  <c r="X372" i="3" s="1"/>
  <c r="O373" i="3"/>
  <c r="X373" i="3" s="1"/>
  <c r="O374" i="3"/>
  <c r="X374" i="3" s="1"/>
  <c r="O376" i="3"/>
  <c r="X376" i="3" s="1"/>
  <c r="O377" i="3"/>
  <c r="X377" i="3" s="1"/>
  <c r="O378" i="3"/>
  <c r="X378" i="3" s="1"/>
  <c r="O380" i="3"/>
  <c r="X380" i="3" s="1"/>
  <c r="O381" i="3"/>
  <c r="O382" i="3"/>
  <c r="X383" i="3"/>
  <c r="O385" i="3"/>
  <c r="X385" i="3" s="1"/>
  <c r="O386" i="3"/>
  <c r="X386" i="3" s="1"/>
  <c r="X387" i="3"/>
  <c r="O389" i="3"/>
  <c r="X389" i="3" s="1"/>
  <c r="O390" i="3"/>
  <c r="O392" i="3"/>
  <c r="X392" i="3" s="1"/>
  <c r="X393" i="3"/>
  <c r="X394" i="3"/>
  <c r="O395" i="3"/>
  <c r="O396" i="3"/>
  <c r="X396" i="3" s="1"/>
  <c r="O397" i="3"/>
  <c r="X397" i="3" s="1"/>
  <c r="O398" i="3"/>
  <c r="O399" i="3"/>
  <c r="O400" i="3"/>
  <c r="O401" i="3"/>
  <c r="O403" i="3"/>
  <c r="O404" i="3"/>
  <c r="O405" i="3"/>
  <c r="X405" i="3" s="1"/>
  <c r="O407" i="3"/>
  <c r="X407" i="3" s="1"/>
  <c r="O412" i="3"/>
  <c r="O414" i="3"/>
  <c r="X414" i="3" s="1"/>
  <c r="X415" i="3"/>
  <c r="O416" i="3"/>
  <c r="O418" i="3"/>
  <c r="X418" i="3" s="1"/>
  <c r="O419" i="3"/>
  <c r="O420" i="3"/>
  <c r="X420" i="3" s="1"/>
  <c r="O422" i="3"/>
  <c r="X422" i="3" s="1"/>
  <c r="O424" i="3"/>
  <c r="O425" i="3"/>
  <c r="O426" i="3"/>
  <c r="X426" i="3" s="1"/>
  <c r="O428" i="3"/>
  <c r="O429" i="3"/>
  <c r="O430" i="3"/>
  <c r="X430" i="3" s="1"/>
  <c r="O431" i="3"/>
  <c r="O432" i="3"/>
  <c r="O433" i="3"/>
  <c r="X434" i="3"/>
  <c r="X436" i="3"/>
  <c r="O439" i="3"/>
  <c r="O440" i="3"/>
  <c r="O441" i="3"/>
  <c r="O442" i="3"/>
  <c r="X442" i="3" s="1"/>
  <c r="O444" i="3"/>
  <c r="X444" i="3" s="1"/>
  <c r="O446" i="3"/>
  <c r="O447" i="3"/>
  <c r="O450" i="3"/>
  <c r="O451" i="3"/>
  <c r="O453" i="3"/>
  <c r="O454" i="3"/>
  <c r="X454" i="3" s="1"/>
  <c r="O455" i="3"/>
  <c r="X455" i="3" s="1"/>
  <c r="O456" i="3"/>
  <c r="X457" i="3"/>
  <c r="O458" i="3"/>
  <c r="X458" i="3" s="1"/>
  <c r="O459" i="3"/>
  <c r="X459" i="3" s="1"/>
  <c r="O460" i="3"/>
  <c r="X460" i="3" s="1"/>
  <c r="O461" i="3"/>
  <c r="X461" i="3" s="1"/>
  <c r="X462" i="3"/>
  <c r="O463" i="3"/>
  <c r="X464" i="3"/>
  <c r="O465" i="3"/>
  <c r="X465" i="3" s="1"/>
  <c r="O466" i="3"/>
  <c r="X466" i="3" s="1"/>
  <c r="O467" i="3"/>
  <c r="O469" i="3"/>
  <c r="O470" i="3"/>
  <c r="O471" i="3"/>
  <c r="O473" i="3"/>
  <c r="X473" i="3" s="1"/>
  <c r="X474" i="3"/>
  <c r="O475" i="3"/>
  <c r="X475" i="3" s="1"/>
  <c r="X476" i="3"/>
  <c r="O477" i="3"/>
  <c r="O478" i="3"/>
  <c r="X478" i="3" s="1"/>
  <c r="O479" i="3"/>
  <c r="X479" i="3" s="1"/>
  <c r="O480" i="3"/>
  <c r="X480" i="3" s="1"/>
  <c r="O484" i="3"/>
  <c r="O485" i="3"/>
  <c r="X485" i="3" s="1"/>
  <c r="O486" i="3"/>
  <c r="X486" i="3" s="1"/>
  <c r="X487" i="3"/>
  <c r="O488" i="3"/>
  <c r="O489" i="3"/>
  <c r="X489" i="3" s="1"/>
  <c r="O490" i="3"/>
  <c r="O491" i="3"/>
  <c r="O493" i="3"/>
  <c r="X493" i="3" s="1"/>
  <c r="O494" i="3"/>
  <c r="X496" i="3"/>
  <c r="O497" i="3"/>
  <c r="O499" i="3"/>
  <c r="O502" i="3"/>
  <c r="O504" i="3"/>
  <c r="X504" i="3" s="1"/>
  <c r="X506" i="3"/>
  <c r="O507" i="3"/>
  <c r="O508" i="3"/>
  <c r="O509" i="3"/>
  <c r="X509" i="3" s="1"/>
  <c r="O510" i="3"/>
  <c r="O511" i="3"/>
  <c r="O513" i="3"/>
  <c r="X513" i="3" s="1"/>
  <c r="O515" i="3"/>
  <c r="X515" i="3" s="1"/>
  <c r="O516" i="3"/>
  <c r="X516" i="3" s="1"/>
  <c r="O517" i="3"/>
  <c r="X517" i="3" s="1"/>
  <c r="O518" i="3"/>
  <c r="O520" i="3"/>
  <c r="O522" i="3"/>
  <c r="X522" i="3" s="1"/>
  <c r="O523" i="3"/>
  <c r="O524" i="3"/>
  <c r="O525" i="3"/>
  <c r="O527" i="3"/>
  <c r="X527" i="3" s="1"/>
  <c r="O528" i="3"/>
  <c r="X528" i="3" s="1"/>
  <c r="O529" i="3"/>
  <c r="X529" i="3" s="1"/>
  <c r="O530" i="3"/>
  <c r="X530" i="3" s="1"/>
  <c r="O531" i="3"/>
  <c r="O532" i="3"/>
  <c r="X532" i="3" s="1"/>
  <c r="O534" i="3"/>
  <c r="X534" i="3" s="1"/>
  <c r="O535" i="3"/>
  <c r="X535" i="3" s="1"/>
  <c r="O536" i="3"/>
  <c r="O537" i="3"/>
  <c r="X537" i="3" s="1"/>
  <c r="O538" i="3"/>
  <c r="O539" i="3"/>
  <c r="X539" i="3" s="1"/>
  <c r="O540" i="3"/>
  <c r="X540" i="3" s="1"/>
  <c r="O541" i="3"/>
  <c r="X541" i="3" s="1"/>
  <c r="O542" i="3"/>
  <c r="O543" i="3"/>
  <c r="X543" i="3" s="1"/>
  <c r="O544" i="3"/>
  <c r="O545" i="3"/>
  <c r="O547" i="3"/>
  <c r="X547" i="3" s="1"/>
  <c r="O548" i="3"/>
  <c r="O549" i="3"/>
  <c r="O550" i="3"/>
  <c r="O551" i="3"/>
  <c r="X551" i="3" s="1"/>
  <c r="X552" i="3"/>
  <c r="O553" i="3"/>
  <c r="O555" i="3"/>
  <c r="O556" i="3"/>
  <c r="O557" i="3"/>
  <c r="X557" i="3" s="1"/>
  <c r="X560" i="3"/>
  <c r="X561" i="3"/>
  <c r="O562" i="3"/>
  <c r="X562" i="3" s="1"/>
  <c r="O563" i="3"/>
  <c r="X563" i="3" s="1"/>
  <c r="X564" i="3"/>
  <c r="X565" i="3"/>
  <c r="O566" i="3"/>
  <c r="X566" i="3" s="1"/>
  <c r="X567" i="3"/>
  <c r="O568" i="3"/>
  <c r="X568" i="3" s="1"/>
  <c r="O570" i="3"/>
  <c r="X570" i="3" s="1"/>
  <c r="O571" i="3"/>
  <c r="X572" i="3"/>
  <c r="O574" i="3"/>
  <c r="X574" i="3" s="1"/>
  <c r="O575" i="3"/>
  <c r="X575" i="3" s="1"/>
  <c r="O576" i="3"/>
  <c r="X576" i="3" s="1"/>
  <c r="O577" i="3"/>
  <c r="X577" i="3" s="1"/>
  <c r="O578" i="3"/>
  <c r="O579" i="3"/>
  <c r="X581" i="3"/>
  <c r="O582" i="3"/>
  <c r="X582" i="3" s="1"/>
  <c r="O583" i="3"/>
  <c r="X584" i="3"/>
  <c r="O585" i="3"/>
  <c r="X585" i="3" s="1"/>
  <c r="O586" i="3"/>
  <c r="X586" i="3" s="1"/>
  <c r="O587" i="3"/>
  <c r="X587" i="3" s="1"/>
  <c r="O588" i="3"/>
  <c r="X588" i="3" s="1"/>
  <c r="O589" i="3"/>
  <c r="X589" i="3" s="1"/>
  <c r="O591" i="3"/>
  <c r="O592" i="3"/>
  <c r="X592" i="3" s="1"/>
  <c r="O594" i="3"/>
  <c r="X594" i="3" s="1"/>
  <c r="O596" i="3"/>
  <c r="X596" i="3" s="1"/>
  <c r="X597" i="3"/>
  <c r="O599" i="3"/>
  <c r="X599" i="3" s="1"/>
  <c r="X600" i="3"/>
  <c r="O601" i="3"/>
  <c r="X601" i="3" s="1"/>
  <c r="O602" i="3"/>
  <c r="X602" i="3" s="1"/>
  <c r="O605" i="3"/>
  <c r="O606" i="3"/>
  <c r="O607" i="3"/>
  <c r="X607" i="3" s="1"/>
  <c r="O608" i="3"/>
  <c r="X608" i="3" s="1"/>
  <c r="O609" i="3"/>
  <c r="X609" i="3" s="1"/>
  <c r="O610" i="3"/>
  <c r="X610" i="3" s="1"/>
  <c r="O612" i="3"/>
  <c r="O613" i="3"/>
  <c r="X613" i="3" s="1"/>
  <c r="O614" i="3"/>
  <c r="O616" i="3"/>
  <c r="X617" i="3"/>
  <c r="O618" i="3"/>
  <c r="O619" i="3"/>
  <c r="X619" i="3" s="1"/>
  <c r="O621" i="3"/>
  <c r="O623" i="3"/>
  <c r="O624" i="3"/>
  <c r="O625" i="3"/>
  <c r="O626" i="3"/>
  <c r="O627" i="3"/>
  <c r="O628" i="3"/>
  <c r="O630" i="3"/>
  <c r="O631" i="3"/>
  <c r="O634" i="3"/>
  <c r="O635" i="3"/>
  <c r="X635" i="3" s="1"/>
  <c r="O636" i="3"/>
  <c r="O637" i="3"/>
  <c r="O639" i="3"/>
  <c r="O640" i="3"/>
  <c r="O642" i="3"/>
  <c r="O643" i="3"/>
  <c r="X643" i="3" s="1"/>
  <c r="O644" i="3"/>
  <c r="O645" i="3"/>
  <c r="O648" i="3"/>
  <c r="O649" i="3"/>
  <c r="O652" i="3"/>
  <c r="O655" i="3"/>
  <c r="O656" i="3"/>
  <c r="O657" i="3"/>
  <c r="O658" i="3"/>
  <c r="O659" i="3"/>
  <c r="O660" i="3"/>
  <c r="O661" i="3"/>
  <c r="O662" i="3"/>
  <c r="O663" i="3"/>
  <c r="O665" i="3"/>
  <c r="O666" i="3"/>
  <c r="O668" i="3"/>
  <c r="O669" i="3"/>
  <c r="O671" i="3"/>
  <c r="O672" i="3"/>
  <c r="O675" i="3"/>
  <c r="O676" i="3"/>
  <c r="O678" i="3"/>
  <c r="O679" i="3"/>
  <c r="O681" i="3"/>
  <c r="O682" i="3"/>
  <c r="O683" i="3"/>
  <c r="O684" i="3"/>
  <c r="O685" i="3"/>
  <c r="O686" i="3"/>
  <c r="X688" i="3"/>
  <c r="O689" i="3"/>
  <c r="O690" i="3"/>
  <c r="O691" i="3"/>
  <c r="O692" i="3"/>
  <c r="O693" i="3"/>
  <c r="O695" i="3"/>
  <c r="O696" i="3"/>
  <c r="O698" i="3"/>
  <c r="O700" i="3"/>
  <c r="O702" i="3"/>
  <c r="O704" i="3"/>
  <c r="O706" i="3"/>
  <c r="O707" i="3"/>
  <c r="O708" i="3"/>
  <c r="O709" i="3"/>
  <c r="O712" i="3"/>
  <c r="O713" i="3"/>
  <c r="O714" i="3"/>
  <c r="O715" i="3"/>
  <c r="O718" i="3"/>
  <c r="O719" i="3"/>
  <c r="O720" i="3"/>
  <c r="O722" i="3"/>
  <c r="O724" i="3"/>
  <c r="O725" i="3"/>
  <c r="O726" i="3"/>
  <c r="O727" i="3"/>
  <c r="AD727" i="3" s="1"/>
  <c r="O728" i="3"/>
  <c r="O729" i="3"/>
  <c r="O730" i="3"/>
  <c r="O731" i="3"/>
  <c r="O735" i="3"/>
  <c r="O736" i="3"/>
  <c r="O737" i="3"/>
  <c r="O739" i="3"/>
  <c r="O740" i="3"/>
  <c r="O742" i="3"/>
  <c r="O743" i="3"/>
  <c r="O744" i="3"/>
  <c r="O747" i="3"/>
  <c r="X747" i="3" s="1"/>
  <c r="O749" i="3"/>
  <c r="O753" i="3"/>
  <c r="O757" i="3"/>
  <c r="O758" i="3"/>
  <c r="O759" i="3"/>
  <c r="O762" i="3"/>
  <c r="O764" i="3"/>
  <c r="O765" i="3"/>
  <c r="O769" i="3"/>
  <c r="O770" i="3"/>
  <c r="O771" i="3"/>
  <c r="X771" i="3" s="1"/>
  <c r="O772" i="3"/>
  <c r="O773" i="3"/>
  <c r="X773" i="3" s="1"/>
  <c r="X774" i="3"/>
  <c r="O775" i="3"/>
  <c r="O776" i="3"/>
  <c r="X777" i="3"/>
  <c r="O778" i="3"/>
  <c r="X779" i="3"/>
  <c r="O780" i="3"/>
  <c r="X781" i="3"/>
  <c r="AD3" i="3"/>
  <c r="O4" i="3"/>
  <c r="O5" i="3"/>
  <c r="AD5" i="3" s="1"/>
  <c r="O8" i="3"/>
  <c r="O9" i="3"/>
  <c r="O10" i="3"/>
  <c r="AD10" i="3" s="1"/>
  <c r="I7" i="3"/>
  <c r="I9" i="3"/>
  <c r="I10" i="3"/>
  <c r="I15" i="3"/>
  <c r="I16" i="3"/>
  <c r="I23" i="3"/>
  <c r="I27" i="3"/>
  <c r="I28" i="3"/>
  <c r="I29" i="3"/>
  <c r="I30" i="3"/>
  <c r="I32" i="3"/>
  <c r="I33" i="3"/>
  <c r="I34" i="3"/>
  <c r="I36" i="3"/>
  <c r="I37" i="3"/>
  <c r="I43" i="3"/>
  <c r="I49" i="3"/>
  <c r="I58" i="3"/>
  <c r="I64" i="3"/>
  <c r="I68" i="3"/>
  <c r="I72" i="3"/>
  <c r="I75" i="3"/>
  <c r="I80" i="3"/>
  <c r="I84" i="3"/>
  <c r="I87" i="3"/>
  <c r="I88" i="3"/>
  <c r="I89" i="3"/>
  <c r="I90" i="3"/>
  <c r="I91" i="3"/>
  <c r="I96" i="3"/>
  <c r="I97" i="3"/>
  <c r="I100" i="3"/>
  <c r="I101" i="3"/>
  <c r="I102" i="3"/>
  <c r="I105" i="3"/>
  <c r="I110" i="3"/>
  <c r="I112" i="3"/>
  <c r="I113" i="3"/>
  <c r="I115" i="3"/>
  <c r="I117" i="3"/>
  <c r="I118" i="3"/>
  <c r="I120" i="3"/>
  <c r="I129" i="3"/>
  <c r="I130" i="3"/>
  <c r="I131" i="3"/>
  <c r="I137" i="3"/>
  <c r="I141" i="3"/>
  <c r="I146" i="3"/>
  <c r="I147" i="3"/>
  <c r="I148" i="3"/>
  <c r="I151" i="3"/>
  <c r="I157" i="3"/>
  <c r="I165" i="3"/>
  <c r="I170" i="3"/>
  <c r="I175" i="3"/>
  <c r="I177" i="3"/>
  <c r="I181" i="3"/>
  <c r="I182" i="3"/>
  <c r="I184" i="3"/>
  <c r="I185" i="3"/>
  <c r="I186" i="3"/>
  <c r="I189" i="3"/>
  <c r="I192" i="3"/>
  <c r="I199" i="3"/>
  <c r="I200" i="3"/>
  <c r="I201" i="3"/>
  <c r="I203" i="3"/>
  <c r="I204" i="3"/>
  <c r="I206" i="3"/>
  <c r="I210" i="3"/>
  <c r="I211" i="3"/>
  <c r="I212" i="3"/>
  <c r="I218" i="3"/>
  <c r="I220" i="3"/>
  <c r="I228" i="3"/>
  <c r="I230" i="3"/>
  <c r="I235" i="3"/>
  <c r="I250" i="3"/>
  <c r="I258" i="3"/>
  <c r="I259" i="3"/>
  <c r="I260" i="3"/>
  <c r="I264" i="3"/>
  <c r="I265" i="3"/>
  <c r="I267" i="3"/>
  <c r="I272" i="3"/>
  <c r="I273" i="3"/>
  <c r="I274" i="3"/>
  <c r="I275" i="3"/>
  <c r="I278" i="3"/>
  <c r="I286" i="3"/>
  <c r="I289" i="3"/>
  <c r="I293" i="3"/>
  <c r="I301" i="3"/>
  <c r="I303" i="3"/>
  <c r="I305" i="3"/>
  <c r="I306" i="3"/>
  <c r="I309" i="3"/>
  <c r="I315" i="3"/>
  <c r="I318" i="3"/>
  <c r="I324" i="3"/>
  <c r="I330" i="3"/>
  <c r="I332" i="3"/>
  <c r="I333" i="3"/>
  <c r="I337" i="3"/>
  <c r="I340" i="3"/>
  <c r="I341" i="3"/>
  <c r="I346" i="3"/>
  <c r="I347" i="3"/>
  <c r="I348" i="3"/>
  <c r="I350" i="3"/>
  <c r="I351" i="3"/>
  <c r="I353" i="3"/>
  <c r="I357" i="3"/>
  <c r="I360" i="3"/>
  <c r="I361" i="3"/>
  <c r="I364" i="3"/>
  <c r="I365" i="3"/>
  <c r="I375" i="3"/>
  <c r="I377" i="3"/>
  <c r="I379" i="3"/>
  <c r="I382" i="3"/>
  <c r="I384" i="3"/>
  <c r="I391" i="3"/>
  <c r="I397" i="3"/>
  <c r="I399" i="3"/>
  <c r="I401" i="3"/>
  <c r="I402" i="3"/>
  <c r="I404" i="3"/>
  <c r="I406" i="3"/>
  <c r="I407" i="3"/>
  <c r="I408" i="3"/>
  <c r="I409" i="3"/>
  <c r="I410" i="3"/>
  <c r="I411" i="3"/>
  <c r="I413" i="3"/>
  <c r="I418" i="3"/>
  <c r="I420" i="3"/>
  <c r="I429" i="3"/>
  <c r="I435" i="3"/>
  <c r="I436" i="3"/>
  <c r="I438" i="3"/>
  <c r="I440" i="3"/>
  <c r="I441" i="3"/>
  <c r="I443" i="3"/>
  <c r="I445" i="3"/>
  <c r="I448" i="3"/>
  <c r="I449" i="3"/>
  <c r="I450" i="3"/>
  <c r="I452" i="3"/>
  <c r="I453" i="3"/>
  <c r="I468" i="3"/>
  <c r="I472" i="3"/>
  <c r="I474" i="3"/>
  <c r="I481" i="3"/>
  <c r="I483" i="3"/>
  <c r="I484" i="3"/>
  <c r="I487" i="3"/>
  <c r="I491" i="3"/>
  <c r="I492" i="3"/>
  <c r="I495" i="3"/>
  <c r="I498" i="3"/>
  <c r="I500" i="3"/>
  <c r="I501" i="3"/>
  <c r="I503" i="3"/>
  <c r="I505" i="3"/>
  <c r="I507" i="3"/>
  <c r="I509" i="3"/>
  <c r="I511" i="3"/>
  <c r="I514" i="3"/>
  <c r="I519" i="3"/>
  <c r="I522" i="3"/>
  <c r="I530" i="3"/>
  <c r="I532" i="3"/>
  <c r="I533" i="3"/>
  <c r="I537" i="3"/>
  <c r="I542" i="3"/>
  <c r="I545" i="3"/>
  <c r="I546" i="3"/>
  <c r="I548" i="3"/>
  <c r="I549" i="3"/>
  <c r="I550" i="3"/>
  <c r="I553" i="3"/>
  <c r="I554" i="3"/>
  <c r="I558" i="3"/>
  <c r="I560" i="3"/>
  <c r="I563" i="3"/>
  <c r="I564" i="3"/>
  <c r="I569" i="3"/>
  <c r="I573" i="3"/>
  <c r="I575" i="3"/>
  <c r="I578" i="3"/>
  <c r="I580" i="3"/>
  <c r="I591" i="3"/>
  <c r="I593" i="3"/>
  <c r="I595" i="3"/>
  <c r="I603" i="3"/>
  <c r="I604" i="3"/>
  <c r="I606" i="3"/>
  <c r="I611" i="3"/>
  <c r="I612" i="3"/>
  <c r="I614" i="3"/>
  <c r="I615" i="3"/>
  <c r="I616" i="3"/>
  <c r="I620" i="3"/>
  <c r="I622" i="3"/>
  <c r="I626" i="3"/>
  <c r="I627" i="3"/>
  <c r="I633" i="3"/>
  <c r="I636" i="3"/>
  <c r="I638" i="3"/>
  <c r="I641" i="3"/>
  <c r="I646" i="3"/>
  <c r="I650" i="3"/>
  <c r="I651" i="3"/>
  <c r="I653" i="3"/>
  <c r="I654" i="3"/>
  <c r="I659" i="3"/>
  <c r="I660" i="3"/>
  <c r="I662" i="3"/>
  <c r="I667" i="3"/>
  <c r="I672" i="3"/>
  <c r="I677" i="3"/>
  <c r="I679" i="3"/>
  <c r="I687" i="3"/>
  <c r="I688" i="3"/>
  <c r="I689" i="3"/>
  <c r="I690" i="3"/>
  <c r="I702" i="3"/>
  <c r="I706" i="3"/>
  <c r="I710" i="3"/>
  <c r="I717" i="3"/>
  <c r="I718" i="3"/>
  <c r="I726" i="3"/>
  <c r="I735" i="3"/>
  <c r="I736" i="3"/>
  <c r="I738" i="3"/>
  <c r="I739" i="3"/>
  <c r="I742" i="3"/>
  <c r="I743" i="3"/>
  <c r="I745" i="3"/>
  <c r="I746" i="3"/>
  <c r="I748" i="3"/>
  <c r="I755" i="3"/>
  <c r="I756" i="3"/>
  <c r="I759" i="3"/>
  <c r="I761" i="3"/>
  <c r="I763" i="3"/>
  <c r="I764" i="3"/>
  <c r="I766" i="3"/>
  <c r="I767" i="3"/>
  <c r="I768" i="3"/>
  <c r="I772" i="3"/>
  <c r="I5" i="3"/>
  <c r="I6" i="3"/>
  <c r="AB59" i="3"/>
  <c r="BZ42" i="3"/>
  <c r="AJ56" i="3"/>
  <c r="AJ57" i="3"/>
  <c r="BP3" i="3"/>
  <c r="BP5" i="3"/>
  <c r="BP6" i="3"/>
  <c r="BP7" i="3"/>
  <c r="BP9" i="3"/>
  <c r="BP10" i="3"/>
  <c r="BP11" i="3"/>
  <c r="BP12" i="3"/>
  <c r="BP13" i="3"/>
  <c r="BP15" i="3"/>
  <c r="BP16" i="3"/>
  <c r="BP17" i="3"/>
  <c r="BP18" i="3"/>
  <c r="BP19" i="3"/>
  <c r="BP21" i="3"/>
  <c r="BP22" i="3"/>
  <c r="BP23" i="3"/>
  <c r="BP24" i="3"/>
  <c r="BP25" i="3"/>
  <c r="BP26" i="3"/>
  <c r="BP27" i="3"/>
  <c r="BP28" i="3"/>
  <c r="BP29" i="3"/>
  <c r="BP30" i="3"/>
  <c r="BP31" i="3"/>
  <c r="BP32" i="3"/>
  <c r="BP33" i="3"/>
  <c r="BP34" i="3"/>
  <c r="BP35" i="3"/>
  <c r="BP36" i="3"/>
  <c r="BP37" i="3"/>
  <c r="BP38" i="3"/>
  <c r="BP40" i="3"/>
  <c r="BP42" i="3"/>
  <c r="BP43" i="3"/>
  <c r="BP44" i="3"/>
  <c r="BP45" i="3"/>
  <c r="BP47" i="3"/>
  <c r="BP48" i="3"/>
  <c r="BP49" i="3"/>
  <c r="BP50" i="3"/>
  <c r="BP51" i="3"/>
  <c r="BP53" i="3"/>
  <c r="BP54" i="3"/>
  <c r="BP55" i="3"/>
  <c r="BP56" i="3"/>
  <c r="BP57" i="3"/>
  <c r="BP58" i="3"/>
  <c r="BP59" i="3"/>
  <c r="BP60" i="3"/>
  <c r="BP61" i="3"/>
  <c r="BP62" i="3"/>
  <c r="BP63" i="3"/>
  <c r="BP64" i="3"/>
  <c r="BP65" i="3"/>
  <c r="BP66" i="3"/>
  <c r="BP67" i="3"/>
  <c r="BP68" i="3"/>
  <c r="BP69" i="3"/>
  <c r="BP70" i="3"/>
  <c r="BP71" i="3"/>
  <c r="BP72" i="3"/>
  <c r="BP73" i="3"/>
  <c r="BP74" i="3"/>
  <c r="BP75" i="3"/>
  <c r="BP76" i="3"/>
  <c r="BP77" i="3"/>
  <c r="BP78" i="3"/>
  <c r="BP80" i="3"/>
  <c r="BP81" i="3"/>
  <c r="BP82" i="3"/>
  <c r="BP83" i="3"/>
  <c r="BP84" i="3"/>
  <c r="BP85" i="3"/>
  <c r="BP86" i="3"/>
  <c r="BP87" i="3"/>
  <c r="BP88" i="3"/>
  <c r="BP89" i="3"/>
  <c r="BP90" i="3"/>
  <c r="BP91" i="3"/>
  <c r="BP92" i="3"/>
  <c r="BP94" i="3"/>
  <c r="BP95" i="3"/>
  <c r="BP96" i="3"/>
  <c r="BP97" i="3"/>
  <c r="BP98" i="3"/>
  <c r="BP99" i="3"/>
  <c r="BP100" i="3"/>
  <c r="BP101" i="3"/>
  <c r="BP102" i="3"/>
  <c r="BP103" i="3"/>
  <c r="BP104" i="3"/>
  <c r="BP105" i="3"/>
  <c r="BP106" i="3"/>
  <c r="BP107" i="3"/>
  <c r="BP108" i="3"/>
  <c r="BP110" i="3"/>
  <c r="BP111" i="3"/>
  <c r="BP112" i="3"/>
  <c r="BP113" i="3"/>
  <c r="BP114" i="3"/>
  <c r="BP115" i="3"/>
  <c r="BP116" i="3"/>
  <c r="BP117" i="3"/>
  <c r="BP118" i="3"/>
  <c r="BP119" i="3"/>
  <c r="BP120" i="3"/>
  <c r="BP121" i="3"/>
  <c r="BP122" i="3"/>
  <c r="BP123" i="3"/>
  <c r="BP124" i="3"/>
  <c r="BP125" i="3"/>
  <c r="BP127" i="3"/>
  <c r="BP128" i="3"/>
  <c r="BP129" i="3"/>
  <c r="BP130" i="3"/>
  <c r="BP131" i="3"/>
  <c r="BP132" i="3"/>
  <c r="BP134" i="3"/>
  <c r="BP135" i="3"/>
  <c r="BP136" i="3"/>
  <c r="BP137" i="3"/>
  <c r="BP138" i="3"/>
  <c r="BP139" i="3"/>
  <c r="BP140" i="3"/>
  <c r="BP141" i="3"/>
  <c r="BP142" i="3"/>
  <c r="BP143" i="3"/>
  <c r="BP144" i="3"/>
  <c r="BP145" i="3"/>
  <c r="BP146" i="3"/>
  <c r="BP147" i="3"/>
  <c r="BP148" i="3"/>
  <c r="BP149" i="3"/>
  <c r="BP150" i="3"/>
  <c r="BP151" i="3"/>
  <c r="BP152" i="3"/>
  <c r="BP153" i="3"/>
  <c r="BP154" i="3"/>
  <c r="BP155" i="3"/>
  <c r="BP156" i="3"/>
  <c r="BP157" i="3"/>
  <c r="BP158" i="3"/>
  <c r="BP159" i="3"/>
  <c r="BP160" i="3"/>
  <c r="BP161" i="3"/>
  <c r="BP162" i="3"/>
  <c r="BP163" i="3"/>
  <c r="BP164" i="3"/>
  <c r="BP165" i="3"/>
  <c r="BP166" i="3"/>
  <c r="BP167" i="3"/>
  <c r="BP168" i="3"/>
  <c r="BP169" i="3"/>
  <c r="BP170" i="3"/>
  <c r="BP171" i="3"/>
  <c r="BP172" i="3"/>
  <c r="BP173" i="3"/>
  <c r="BP174" i="3"/>
  <c r="BP175" i="3"/>
  <c r="BP176" i="3"/>
  <c r="BP177" i="3"/>
  <c r="BP178" i="3"/>
  <c r="BP179" i="3"/>
  <c r="BP180" i="3"/>
  <c r="BP181" i="3"/>
  <c r="BP182" i="3"/>
  <c r="BP183" i="3"/>
  <c r="BP184" i="3"/>
  <c r="BP185" i="3"/>
  <c r="BP186" i="3"/>
  <c r="BP187" i="3"/>
  <c r="BP188" i="3"/>
  <c r="BP189" i="3"/>
  <c r="BP190" i="3"/>
  <c r="BP191" i="3"/>
  <c r="BP192" i="3"/>
  <c r="BP193" i="3"/>
  <c r="BP194" i="3"/>
  <c r="BP195" i="3"/>
  <c r="BP196" i="3"/>
  <c r="BP197" i="3"/>
  <c r="BP198" i="3"/>
  <c r="BP199" i="3"/>
  <c r="BP200" i="3"/>
  <c r="BP201" i="3"/>
  <c r="BP202" i="3"/>
  <c r="BP203" i="3"/>
  <c r="BP204" i="3"/>
  <c r="BP205" i="3"/>
  <c r="BP206" i="3"/>
  <c r="BP208" i="3"/>
  <c r="BP209" i="3"/>
  <c r="BP210" i="3"/>
  <c r="BP211" i="3"/>
  <c r="BP212" i="3"/>
  <c r="BP213" i="3"/>
  <c r="BP214" i="3"/>
  <c r="BP215" i="3"/>
  <c r="BP216" i="3"/>
  <c r="BP217" i="3"/>
  <c r="BP218" i="3"/>
  <c r="BP219" i="3"/>
  <c r="BP220" i="3"/>
  <c r="BP221" i="3"/>
  <c r="BP223" i="3"/>
  <c r="BP224" i="3"/>
  <c r="BP226" i="3"/>
  <c r="BP227" i="3"/>
  <c r="BP228" i="3"/>
  <c r="BP229" i="3"/>
  <c r="BP230" i="3"/>
  <c r="BP231" i="3"/>
  <c r="BP232" i="3"/>
  <c r="BP233" i="3"/>
  <c r="BP235" i="3"/>
  <c r="BP236" i="3"/>
  <c r="BP237" i="3"/>
  <c r="BP238" i="3"/>
  <c r="BP239" i="3"/>
  <c r="BP240" i="3"/>
  <c r="BP241" i="3"/>
  <c r="BP242" i="3"/>
  <c r="BP243" i="3"/>
  <c r="BP244" i="3"/>
  <c r="BP245" i="3"/>
  <c r="BP246" i="3"/>
  <c r="BP247" i="3"/>
  <c r="BP248" i="3"/>
  <c r="BP249" i="3"/>
  <c r="BP250" i="3"/>
  <c r="BP251" i="3"/>
  <c r="BP252" i="3"/>
  <c r="BP253" i="3"/>
  <c r="BP254" i="3"/>
  <c r="BP255" i="3"/>
  <c r="BP256" i="3"/>
  <c r="BP257" i="3"/>
  <c r="BP258" i="3"/>
  <c r="BP259" i="3"/>
  <c r="BP260" i="3"/>
  <c r="BP261" i="3"/>
  <c r="BP262" i="3"/>
  <c r="BP263" i="3"/>
  <c r="BP264" i="3"/>
  <c r="BP265" i="3"/>
  <c r="BP266" i="3"/>
  <c r="BP267" i="3"/>
  <c r="BP268" i="3"/>
  <c r="BP269" i="3"/>
  <c r="BP270" i="3"/>
  <c r="BP271" i="3"/>
  <c r="BP272" i="3"/>
  <c r="BP273" i="3"/>
  <c r="BP274" i="3"/>
  <c r="BP275" i="3"/>
  <c r="BP276" i="3"/>
  <c r="BP277" i="3"/>
  <c r="BP278" i="3"/>
  <c r="BP279" i="3"/>
  <c r="BP280" i="3"/>
  <c r="BP281" i="3"/>
  <c r="BP282" i="3"/>
  <c r="BP283" i="3"/>
  <c r="BP284" i="3"/>
  <c r="BP285" i="3"/>
  <c r="BP286" i="3"/>
  <c r="BP288" i="3"/>
  <c r="BP289" i="3"/>
  <c r="BP290" i="3"/>
  <c r="BP291" i="3"/>
  <c r="BP292" i="3"/>
  <c r="BP293" i="3"/>
  <c r="BP294" i="3"/>
  <c r="BP295" i="3"/>
  <c r="BP296" i="3"/>
  <c r="BP297" i="3"/>
  <c r="BP298" i="3"/>
  <c r="BP299" i="3"/>
  <c r="BP300" i="3"/>
  <c r="BP301" i="3"/>
  <c r="BP302" i="3"/>
  <c r="BP304" i="3"/>
  <c r="BP305" i="3"/>
  <c r="BP306" i="3"/>
  <c r="BP307" i="3"/>
  <c r="BP308" i="3"/>
  <c r="BP309" i="3"/>
  <c r="BP311" i="3"/>
  <c r="BP312" i="3"/>
  <c r="BP313" i="3"/>
  <c r="BP314" i="3"/>
  <c r="BP315" i="3"/>
  <c r="BP316" i="3"/>
  <c r="BP317" i="3"/>
  <c r="BP318" i="3"/>
  <c r="BP319" i="3"/>
  <c r="BP320" i="3"/>
  <c r="BP321" i="3"/>
  <c r="BP322" i="3"/>
  <c r="BP324" i="3"/>
  <c r="BP325" i="3"/>
  <c r="BP326" i="3"/>
  <c r="BP327" i="3"/>
  <c r="BP328" i="3"/>
  <c r="BP329" i="3"/>
  <c r="BP330" i="3"/>
  <c r="BP331" i="3"/>
  <c r="BP332" i="3"/>
  <c r="BP333" i="3"/>
  <c r="BP334" i="3"/>
  <c r="BP335" i="3"/>
  <c r="BP336" i="3"/>
  <c r="BP337" i="3"/>
  <c r="BP338" i="3"/>
  <c r="BP339" i="3"/>
  <c r="BP340" i="3"/>
  <c r="BP341" i="3"/>
  <c r="BP342" i="3"/>
  <c r="BP343" i="3"/>
  <c r="BP344" i="3"/>
  <c r="BP346" i="3"/>
  <c r="BP347" i="3"/>
  <c r="BP348" i="3"/>
  <c r="BP350" i="3"/>
  <c r="BP351" i="3"/>
  <c r="BP353" i="3"/>
  <c r="BP354" i="3"/>
  <c r="BP356" i="3"/>
  <c r="BP357" i="3"/>
  <c r="BP358" i="3"/>
  <c r="BP359" i="3"/>
  <c r="BP360" i="3"/>
  <c r="BP361" i="3"/>
  <c r="BP363" i="3"/>
  <c r="BP364" i="3"/>
  <c r="BP365" i="3"/>
  <c r="BP366" i="3"/>
  <c r="BP368" i="3"/>
  <c r="BP369" i="3"/>
  <c r="BP370" i="3"/>
  <c r="BP371" i="3"/>
  <c r="BP372" i="3"/>
  <c r="BP373" i="3"/>
  <c r="BP374" i="3"/>
  <c r="BP375" i="3"/>
  <c r="BP376" i="3"/>
  <c r="BP377" i="3"/>
  <c r="BP378" i="3"/>
  <c r="BP379" i="3"/>
  <c r="BP380" i="3"/>
  <c r="BP381" i="3"/>
  <c r="BP382" i="3"/>
  <c r="BP383" i="3"/>
  <c r="BP384" i="3"/>
  <c r="BP385" i="3"/>
  <c r="BP386" i="3"/>
  <c r="BP387" i="3"/>
  <c r="BP388" i="3"/>
  <c r="BP389" i="3"/>
  <c r="BP390" i="3"/>
  <c r="BP391" i="3"/>
  <c r="BP392" i="3"/>
  <c r="BP393" i="3"/>
  <c r="BP394" i="3"/>
  <c r="BP395" i="3"/>
  <c r="BP396" i="3"/>
  <c r="BP397" i="3"/>
  <c r="BP398" i="3"/>
  <c r="BP399" i="3"/>
  <c r="BP400" i="3"/>
  <c r="BP401" i="3"/>
  <c r="BP402" i="3"/>
  <c r="BP403" i="3"/>
  <c r="BP404" i="3"/>
  <c r="BP405" i="3"/>
  <c r="BP406" i="3"/>
  <c r="BP407" i="3"/>
  <c r="BP408" i="3"/>
  <c r="BP409" i="3"/>
  <c r="BP410" i="3"/>
  <c r="BP411" i="3"/>
  <c r="BP412" i="3"/>
  <c r="BP413" i="3"/>
  <c r="BP414" i="3"/>
  <c r="BP415" i="3"/>
  <c r="BP416" i="3"/>
  <c r="BP417" i="3"/>
  <c r="BP418" i="3"/>
  <c r="BP419" i="3"/>
  <c r="BP420" i="3"/>
  <c r="BP421" i="3"/>
  <c r="BP422" i="3"/>
  <c r="BP423" i="3"/>
  <c r="BP424" i="3"/>
  <c r="BP425" i="3"/>
  <c r="BP426" i="3"/>
  <c r="BP427" i="3"/>
  <c r="BP428" i="3"/>
  <c r="BP429" i="3"/>
  <c r="BP430" i="3"/>
  <c r="BP431" i="3"/>
  <c r="BP432" i="3"/>
  <c r="BP433" i="3"/>
  <c r="BP434" i="3"/>
  <c r="BP435" i="3"/>
  <c r="BP436" i="3"/>
  <c r="BP437" i="3"/>
  <c r="BP438" i="3"/>
  <c r="BP439" i="3"/>
  <c r="BP440" i="3"/>
  <c r="BP441" i="3"/>
  <c r="BP442" i="3"/>
  <c r="BP443" i="3"/>
  <c r="BP444" i="3"/>
  <c r="BP445" i="3"/>
  <c r="BP446" i="3"/>
  <c r="BP447" i="3"/>
  <c r="BP448" i="3"/>
  <c r="BP449" i="3"/>
  <c r="BP450" i="3"/>
  <c r="BP452" i="3"/>
  <c r="BP453" i="3"/>
  <c r="BP454" i="3"/>
  <c r="BP456" i="3"/>
  <c r="BP457" i="3"/>
  <c r="BP458" i="3"/>
  <c r="BP459" i="3"/>
  <c r="BP461" i="3"/>
  <c r="BP462" i="3"/>
  <c r="BP463" i="3"/>
  <c r="BP464" i="3"/>
  <c r="BP465" i="3"/>
  <c r="BP466" i="3"/>
  <c r="BP467" i="3"/>
  <c r="BP468" i="3"/>
  <c r="BP469" i="3"/>
  <c r="BP470" i="3"/>
  <c r="BP471" i="3"/>
  <c r="BP472" i="3"/>
  <c r="BP473" i="3"/>
  <c r="BP474" i="3"/>
  <c r="BP475" i="3"/>
  <c r="BP476" i="3"/>
  <c r="BP477" i="3"/>
  <c r="BP478" i="3"/>
  <c r="BP479" i="3"/>
  <c r="BP480" i="3"/>
  <c r="BP481" i="3"/>
  <c r="BP482" i="3"/>
  <c r="BP483" i="3"/>
  <c r="BP484" i="3"/>
  <c r="BP486" i="3"/>
  <c r="BP487" i="3"/>
  <c r="BP490" i="3"/>
  <c r="BP491" i="3"/>
  <c r="BP492" i="3"/>
  <c r="BP493" i="3"/>
  <c r="BP494" i="3"/>
  <c r="BP495" i="3"/>
  <c r="BP496" i="3"/>
  <c r="BP497" i="3"/>
  <c r="BP498" i="3"/>
  <c r="BP499" i="3"/>
  <c r="BP500" i="3"/>
  <c r="BP501" i="3"/>
  <c r="BP502" i="3"/>
  <c r="BP503" i="3"/>
  <c r="BP504" i="3"/>
  <c r="BP505" i="3"/>
  <c r="BP506" i="3"/>
  <c r="BP507" i="3"/>
  <c r="BP508" i="3"/>
  <c r="BP509" i="3"/>
  <c r="BP510" i="3"/>
  <c r="BP511" i="3"/>
  <c r="BP512" i="3"/>
  <c r="BP513" i="3"/>
  <c r="BP514" i="3"/>
  <c r="BP515" i="3"/>
  <c r="BP516" i="3"/>
  <c r="BP517" i="3"/>
  <c r="BP518" i="3"/>
  <c r="BP519" i="3"/>
  <c r="BP520" i="3"/>
  <c r="BP521" i="3"/>
  <c r="BP522" i="3"/>
  <c r="BP523" i="3"/>
  <c r="BP524" i="3"/>
  <c r="BP525" i="3"/>
  <c r="BP526" i="3"/>
  <c r="BP527" i="3"/>
  <c r="BP528" i="3"/>
  <c r="BP530" i="3"/>
  <c r="BP531" i="3"/>
  <c r="BP533" i="3"/>
  <c r="BP534" i="3"/>
  <c r="BP535" i="3"/>
  <c r="BP536" i="3"/>
  <c r="BP537" i="3"/>
  <c r="BP538" i="3"/>
  <c r="BP541" i="3"/>
  <c r="BP542" i="3"/>
  <c r="BP543" i="3"/>
  <c r="BP544" i="3"/>
  <c r="BP545" i="3"/>
  <c r="BP546" i="3"/>
  <c r="BP547" i="3"/>
  <c r="BP548" i="3"/>
  <c r="BP549" i="3"/>
  <c r="BP550" i="3"/>
  <c r="BP551" i="3"/>
  <c r="BP552" i="3"/>
  <c r="BP553" i="3"/>
  <c r="BP554" i="3"/>
  <c r="BP555" i="3"/>
  <c r="BP556" i="3"/>
  <c r="BP557" i="3"/>
  <c r="BP558" i="3"/>
  <c r="BP559" i="3"/>
  <c r="BP560" i="3"/>
  <c r="BP561" i="3"/>
  <c r="BP562" i="3"/>
  <c r="BP563" i="3"/>
  <c r="BP564" i="3"/>
  <c r="BP565" i="3"/>
  <c r="BP566" i="3"/>
  <c r="BP567" i="3"/>
  <c r="BP568" i="3"/>
  <c r="BP569" i="3"/>
  <c r="BP570" i="3"/>
  <c r="BP572" i="3"/>
  <c r="BP573" i="3"/>
  <c r="BP577" i="3"/>
  <c r="BP578" i="3"/>
  <c r="BP579" i="3"/>
  <c r="BP580" i="3"/>
  <c r="BP581" i="3"/>
  <c r="BP583" i="3"/>
  <c r="BP584" i="3"/>
  <c r="BP585" i="3"/>
  <c r="BP586" i="3"/>
  <c r="BP587" i="3"/>
  <c r="BP588" i="3"/>
  <c r="BP589" i="3"/>
  <c r="BP590" i="3"/>
  <c r="BP591" i="3"/>
  <c r="BP592" i="3"/>
  <c r="BP593" i="3"/>
  <c r="BP594" i="3"/>
  <c r="BP595" i="3"/>
  <c r="BP596" i="3"/>
  <c r="BP597" i="3"/>
  <c r="BP598" i="3"/>
  <c r="BP599" i="3"/>
  <c r="BP600" i="3"/>
  <c r="BP601" i="3"/>
  <c r="BP602" i="3"/>
  <c r="BP603" i="3"/>
  <c r="BP604" i="3"/>
  <c r="BP605" i="3"/>
  <c r="BP606" i="3"/>
  <c r="BP608" i="3"/>
  <c r="BP609" i="3"/>
  <c r="BP610" i="3"/>
  <c r="BP611" i="3"/>
  <c r="BP612" i="3"/>
  <c r="BP613" i="3"/>
  <c r="BP614" i="3"/>
  <c r="BP615" i="3"/>
  <c r="BP616" i="3"/>
  <c r="BP618" i="3"/>
  <c r="BP620" i="3"/>
  <c r="BP621" i="3"/>
  <c r="BP622" i="3"/>
  <c r="BP624" i="3"/>
  <c r="BP626" i="3"/>
  <c r="BP627" i="3"/>
  <c r="BP628" i="3"/>
  <c r="BP630" i="3"/>
  <c r="BP631" i="3"/>
  <c r="BP632" i="3"/>
  <c r="BP633" i="3"/>
  <c r="BP634" i="3"/>
  <c r="BP635" i="3"/>
  <c r="BP636" i="3"/>
  <c r="BP637" i="3"/>
  <c r="BP638" i="3"/>
  <c r="BP639" i="3"/>
  <c r="BP641" i="3"/>
  <c r="BP642" i="3"/>
  <c r="BP643" i="3"/>
  <c r="BP644" i="3"/>
  <c r="BP645" i="3"/>
  <c r="BP646" i="3"/>
  <c r="BP647" i="3"/>
  <c r="BP648" i="3"/>
  <c r="BP649" i="3"/>
  <c r="BP650" i="3"/>
  <c r="BP651" i="3"/>
  <c r="BP652" i="3"/>
  <c r="BP653" i="3"/>
  <c r="BP654" i="3"/>
  <c r="BP655" i="3"/>
  <c r="BP656" i="3"/>
  <c r="BP657" i="3"/>
  <c r="BP658" i="3"/>
  <c r="BP659" i="3"/>
  <c r="BP660" i="3"/>
  <c r="BP661" i="3"/>
  <c r="BP662" i="3"/>
  <c r="BP663" i="3"/>
  <c r="BP664" i="3"/>
  <c r="BP666" i="3"/>
  <c r="BP667" i="3"/>
  <c r="BP668" i="3"/>
  <c r="BP669" i="3"/>
  <c r="BP670" i="3"/>
  <c r="BP671" i="3"/>
  <c r="BP672" i="3"/>
  <c r="BP673" i="3"/>
  <c r="BP674" i="3"/>
  <c r="BP675" i="3"/>
  <c r="BP676" i="3"/>
  <c r="BP677" i="3"/>
  <c r="BP678" i="3"/>
  <c r="BP679" i="3"/>
  <c r="BP680" i="3"/>
  <c r="BP681" i="3"/>
  <c r="BP682" i="3"/>
  <c r="BP684" i="3"/>
  <c r="BP686" i="3"/>
  <c r="BP687" i="3"/>
  <c r="BP688" i="3"/>
  <c r="BP689" i="3"/>
  <c r="BP690" i="3"/>
  <c r="BP691" i="3"/>
  <c r="BP692" i="3"/>
  <c r="BP694" i="3"/>
  <c r="BP695" i="3"/>
  <c r="BP696" i="3"/>
  <c r="BP697" i="3"/>
  <c r="BP699" i="3"/>
  <c r="BP701" i="3"/>
  <c r="BP702" i="3"/>
  <c r="BP703" i="3"/>
  <c r="BP704" i="3"/>
  <c r="BP705" i="3"/>
  <c r="BP706" i="3"/>
  <c r="BP707" i="3"/>
  <c r="BP708" i="3"/>
  <c r="BP709" i="3"/>
  <c r="BP710" i="3"/>
  <c r="BP711" i="3"/>
  <c r="BP713" i="3"/>
  <c r="BP714" i="3"/>
  <c r="BP715" i="3"/>
  <c r="BP716" i="3"/>
  <c r="BP717" i="3"/>
  <c r="BP718" i="3"/>
  <c r="BP720" i="3"/>
  <c r="BP721" i="3"/>
  <c r="BP722" i="3"/>
  <c r="BP723" i="3"/>
  <c r="BP724" i="3"/>
  <c r="BP725" i="3"/>
  <c r="BP727" i="3"/>
  <c r="BP728" i="3"/>
  <c r="BP729" i="3"/>
  <c r="BP730" i="3"/>
  <c r="BP731" i="3"/>
  <c r="BP732" i="3"/>
  <c r="BP733" i="3"/>
  <c r="BP734" i="3"/>
  <c r="BP735" i="3"/>
  <c r="BP736" i="3"/>
  <c r="BP737" i="3"/>
  <c r="BP738" i="3"/>
  <c r="BP739" i="3"/>
  <c r="BP740" i="3"/>
  <c r="BP741" i="3"/>
  <c r="BP742" i="3"/>
  <c r="BP743" i="3"/>
  <c r="BP744" i="3"/>
  <c r="BP745" i="3"/>
  <c r="BP746" i="3"/>
  <c r="BP747" i="3"/>
  <c r="BP748" i="3"/>
  <c r="BP749" i="3"/>
  <c r="BP750" i="3"/>
  <c r="BP751" i="3"/>
  <c r="BP752" i="3"/>
  <c r="BP753" i="3"/>
  <c r="BP754" i="3"/>
  <c r="BP755" i="3"/>
  <c r="BP756" i="3"/>
  <c r="BP757" i="3"/>
  <c r="BP759" i="3"/>
  <c r="BP760" i="3"/>
  <c r="BP761" i="3"/>
  <c r="BP762" i="3"/>
  <c r="BP763" i="3"/>
  <c r="BP764" i="3"/>
  <c r="BP765" i="3"/>
  <c r="BP766" i="3"/>
  <c r="BP767" i="3"/>
  <c r="BP768" i="3"/>
  <c r="BP769" i="3"/>
  <c r="BP770" i="3"/>
  <c r="BP771" i="3"/>
  <c r="BP772" i="3"/>
  <c r="BP773" i="3"/>
  <c r="BP774" i="3"/>
  <c r="BP775" i="3"/>
  <c r="BP776" i="3"/>
  <c r="BP777" i="3"/>
  <c r="BP778" i="3"/>
  <c r="BP779" i="3"/>
  <c r="BP780" i="3"/>
  <c r="BP781"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2" i="3"/>
  <c r="N553" i="3"/>
  <c r="N554" i="3"/>
  <c r="N555" i="3"/>
  <c r="N556" i="3"/>
  <c r="N557" i="3"/>
  <c r="N558"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3" i="3"/>
  <c r="N624" i="3"/>
  <c r="N625" i="3"/>
  <c r="N626" i="3"/>
  <c r="N627" i="3"/>
  <c r="N628" i="3"/>
  <c r="N629" i="3"/>
  <c r="N630" i="3"/>
  <c r="N631" i="3"/>
  <c r="N632" i="3"/>
  <c r="N633" i="3"/>
  <c r="N634" i="3"/>
  <c r="N635" i="3"/>
  <c r="N636" i="3"/>
  <c r="N637" i="3"/>
  <c r="N638" i="3"/>
  <c r="N639" i="3"/>
  <c r="N640" i="3"/>
  <c r="N641" i="3"/>
  <c r="N642" i="3"/>
  <c r="N643" i="3"/>
  <c r="N644" i="3"/>
  <c r="N645" i="3"/>
  <c r="N646" i="3"/>
  <c r="N647" i="3"/>
  <c r="N648" i="3"/>
  <c r="N649" i="3"/>
  <c r="N650" i="3"/>
  <c r="N651" i="3"/>
  <c r="N652" i="3"/>
  <c r="N653" i="3"/>
  <c r="N654" i="3"/>
  <c r="N655" i="3"/>
  <c r="N656" i="3"/>
  <c r="N657" i="3"/>
  <c r="N658" i="3"/>
  <c r="N659" i="3"/>
  <c r="N660" i="3"/>
  <c r="N661" i="3"/>
  <c r="N662" i="3"/>
  <c r="N663" i="3"/>
  <c r="N664" i="3"/>
  <c r="N665" i="3"/>
  <c r="N666" i="3"/>
  <c r="N667" i="3"/>
  <c r="N668" i="3"/>
  <c r="N669" i="3"/>
  <c r="N670" i="3"/>
  <c r="N671" i="3"/>
  <c r="N672" i="3"/>
  <c r="N673" i="3"/>
  <c r="N674" i="3"/>
  <c r="N675" i="3"/>
  <c r="N676" i="3"/>
  <c r="N677" i="3"/>
  <c r="N678" i="3"/>
  <c r="N679" i="3"/>
  <c r="N680" i="3"/>
  <c r="N681" i="3"/>
  <c r="N682" i="3"/>
  <c r="N683" i="3"/>
  <c r="N684" i="3"/>
  <c r="N685" i="3"/>
  <c r="N686" i="3"/>
  <c r="N687" i="3"/>
  <c r="N688" i="3"/>
  <c r="N689" i="3"/>
  <c r="N690" i="3"/>
  <c r="N691" i="3"/>
  <c r="N692" i="3"/>
  <c r="N693" i="3"/>
  <c r="N694" i="3"/>
  <c r="N695" i="3"/>
  <c r="N696" i="3"/>
  <c r="N697" i="3"/>
  <c r="N698" i="3"/>
  <c r="N699" i="3"/>
  <c r="N700" i="3"/>
  <c r="N701" i="3"/>
  <c r="N702" i="3"/>
  <c r="N703" i="3"/>
  <c r="N704" i="3"/>
  <c r="N705" i="3"/>
  <c r="N706" i="3"/>
  <c r="N707" i="3"/>
  <c r="N708" i="3"/>
  <c r="N709" i="3"/>
  <c r="N710" i="3"/>
  <c r="N711" i="3"/>
  <c r="N712" i="3"/>
  <c r="N713" i="3"/>
  <c r="N714" i="3"/>
  <c r="N715" i="3"/>
  <c r="N716" i="3"/>
  <c r="N717" i="3"/>
  <c r="N718" i="3"/>
  <c r="N719" i="3"/>
  <c r="N720" i="3"/>
  <c r="N721" i="3"/>
  <c r="N722" i="3"/>
  <c r="N723" i="3"/>
  <c r="N724" i="3"/>
  <c r="N725" i="3"/>
  <c r="N726" i="3"/>
  <c r="N727" i="3"/>
  <c r="N728" i="3"/>
  <c r="N729" i="3"/>
  <c r="N730" i="3"/>
  <c r="N731" i="3"/>
  <c r="N732" i="3"/>
  <c r="N733" i="3"/>
  <c r="N734" i="3"/>
  <c r="N735" i="3"/>
  <c r="N736" i="3"/>
  <c r="N737" i="3"/>
  <c r="N738" i="3"/>
  <c r="N739" i="3"/>
  <c r="N740" i="3"/>
  <c r="N741" i="3"/>
  <c r="N742" i="3"/>
  <c r="N743" i="3"/>
  <c r="N744" i="3"/>
  <c r="N745" i="3"/>
  <c r="N746" i="3"/>
  <c r="N747" i="3"/>
  <c r="N748" i="3"/>
  <c r="N749" i="3"/>
  <c r="N750" i="3"/>
  <c r="N751" i="3"/>
  <c r="N752" i="3"/>
  <c r="N753" i="3"/>
  <c r="N754" i="3"/>
  <c r="N755" i="3"/>
  <c r="N756" i="3"/>
  <c r="N757" i="3"/>
  <c r="N758" i="3"/>
  <c r="N759" i="3"/>
  <c r="N760" i="3"/>
  <c r="N761" i="3"/>
  <c r="N762" i="3"/>
  <c r="N763" i="3"/>
  <c r="N764" i="3"/>
  <c r="N765" i="3"/>
  <c r="N766" i="3"/>
  <c r="N767" i="3"/>
  <c r="N768" i="3"/>
  <c r="N769" i="3"/>
  <c r="N770" i="3"/>
  <c r="N771" i="3"/>
  <c r="N772" i="3"/>
  <c r="N773" i="3"/>
  <c r="N774" i="3"/>
  <c r="N775" i="3"/>
  <c r="N776" i="3"/>
  <c r="N777" i="3"/>
  <c r="N778" i="3"/>
  <c r="N779" i="3"/>
  <c r="N780" i="3"/>
  <c r="N781" i="3"/>
  <c r="C281" i="3"/>
  <c r="C230" i="3"/>
  <c r="C76" i="3"/>
  <c r="C56" i="3"/>
  <c r="D747" i="3"/>
  <c r="D749" i="3"/>
  <c r="D750" i="3"/>
  <c r="D751" i="3"/>
  <c r="D752" i="3"/>
  <c r="D753" i="3"/>
  <c r="D757" i="3"/>
  <c r="D758" i="3"/>
  <c r="D760" i="3"/>
  <c r="D762" i="3"/>
  <c r="D765" i="3"/>
  <c r="D769" i="3"/>
  <c r="D770" i="3"/>
  <c r="D771" i="3"/>
  <c r="D773" i="3"/>
  <c r="D774" i="3"/>
  <c r="D775" i="3"/>
  <c r="D776" i="3"/>
  <c r="D777" i="3"/>
  <c r="D778" i="3"/>
  <c r="D779" i="3"/>
  <c r="D780" i="3"/>
  <c r="D781" i="3"/>
  <c r="P106" i="3"/>
  <c r="P107" i="3"/>
  <c r="P108" i="3"/>
  <c r="P109"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1" i="3"/>
  <c r="P562" i="3"/>
  <c r="P563"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3" i="3"/>
  <c r="P734" i="3"/>
  <c r="P735" i="3"/>
  <c r="P736" i="3"/>
  <c r="P737" i="3"/>
  <c r="P738" i="3"/>
  <c r="P739" i="3"/>
  <c r="P740"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R11" i="3"/>
  <c r="R13" i="3"/>
  <c r="R14" i="3"/>
  <c r="R17" i="3"/>
  <c r="R18" i="3"/>
  <c r="R25" i="3"/>
  <c r="R30" i="3"/>
  <c r="R39" i="3"/>
  <c r="R41" i="3"/>
  <c r="R44" i="3"/>
  <c r="R46" i="3"/>
  <c r="R49" i="3"/>
  <c r="R50" i="3"/>
  <c r="R52" i="3"/>
  <c r="R54" i="3"/>
  <c r="R55" i="3"/>
  <c r="R58" i="3"/>
  <c r="R59" i="3"/>
  <c r="R60" i="3"/>
  <c r="R61" i="3"/>
  <c r="R62" i="3"/>
  <c r="R64" i="3"/>
  <c r="R67" i="3"/>
  <c r="R68" i="3"/>
  <c r="R73" i="3"/>
  <c r="R78" i="3"/>
  <c r="R82" i="3"/>
  <c r="R85" i="3"/>
  <c r="R92" i="3"/>
  <c r="R94" i="3"/>
  <c r="R96" i="3"/>
  <c r="R97" i="3"/>
  <c r="R98" i="3"/>
  <c r="R106" i="3"/>
  <c r="R110" i="3"/>
  <c r="R115" i="3"/>
  <c r="R116" i="3"/>
  <c r="R119" i="3"/>
  <c r="R122" i="3"/>
  <c r="R124" i="3"/>
  <c r="R125" i="3"/>
  <c r="R126" i="3"/>
  <c r="R127" i="3"/>
  <c r="R131" i="3"/>
  <c r="R132" i="3"/>
  <c r="R134" i="3"/>
  <c r="R135" i="3"/>
  <c r="R137" i="3"/>
  <c r="R144" i="3"/>
  <c r="R145" i="3"/>
  <c r="R149" i="3"/>
  <c r="R150" i="3"/>
  <c r="R151" i="3"/>
  <c r="R154" i="3"/>
  <c r="R162" i="3"/>
  <c r="R164" i="3"/>
  <c r="R166" i="3"/>
  <c r="R168" i="3"/>
  <c r="R174" i="3"/>
  <c r="R175" i="3"/>
  <c r="R178" i="3"/>
  <c r="R184" i="3"/>
  <c r="R185" i="3"/>
  <c r="R186" i="3"/>
  <c r="R193" i="3"/>
  <c r="R195" i="3"/>
  <c r="R200" i="3"/>
  <c r="R201" i="3"/>
  <c r="R204" i="3"/>
  <c r="R205" i="3"/>
  <c r="R207" i="3"/>
  <c r="R208" i="3"/>
  <c r="R209" i="3"/>
  <c r="R211" i="3"/>
  <c r="R212" i="3"/>
  <c r="R214" i="3"/>
  <c r="R217" i="3"/>
  <c r="R221" i="3"/>
  <c r="R229" i="3"/>
  <c r="R231" i="3"/>
  <c r="R233" i="3"/>
  <c r="R237" i="3"/>
  <c r="R247" i="3"/>
  <c r="R248" i="3"/>
  <c r="R257" i="3"/>
  <c r="R264" i="3"/>
  <c r="R272" i="3"/>
  <c r="R275" i="3"/>
  <c r="R293" i="3"/>
  <c r="R301" i="3"/>
  <c r="R303" i="3"/>
  <c r="R311" i="3"/>
  <c r="R319" i="3"/>
  <c r="R322" i="3"/>
  <c r="R324" i="3"/>
  <c r="R331" i="3"/>
  <c r="R338" i="3"/>
  <c r="R342" i="3"/>
  <c r="R346" i="3"/>
  <c r="R355" i="3"/>
  <c r="R356" i="3"/>
  <c r="R360" i="3"/>
  <c r="R362" i="3"/>
  <c r="R363" i="3"/>
  <c r="R364" i="3"/>
  <c r="R365" i="3"/>
  <c r="R370" i="3"/>
  <c r="R371" i="3"/>
  <c r="R372" i="3"/>
  <c r="R373" i="3"/>
  <c r="R374" i="3"/>
  <c r="R376" i="3"/>
  <c r="R378" i="3"/>
  <c r="R380" i="3"/>
  <c r="R381" i="3"/>
  <c r="R385" i="3"/>
  <c r="R386" i="3"/>
  <c r="R389" i="3"/>
  <c r="R392" i="3"/>
  <c r="R393" i="3"/>
  <c r="R395" i="3"/>
  <c r="R396" i="3"/>
  <c r="R397" i="3"/>
  <c r="R399" i="3"/>
  <c r="R403" i="3"/>
  <c r="R405" i="3"/>
  <c r="R407" i="3"/>
  <c r="R409" i="3"/>
  <c r="R414" i="3"/>
  <c r="R415" i="3"/>
  <c r="R420" i="3"/>
  <c r="R425" i="3"/>
  <c r="R426" i="3"/>
  <c r="R428" i="3"/>
  <c r="R430" i="3"/>
  <c r="R433" i="3"/>
  <c r="R444" i="3"/>
  <c r="R454" i="3"/>
  <c r="R455" i="3"/>
  <c r="R457" i="3"/>
  <c r="R458" i="3"/>
  <c r="R460" i="3"/>
  <c r="R461" i="3"/>
  <c r="R465" i="3"/>
  <c r="R468" i="3"/>
  <c r="R473" i="3"/>
  <c r="R474" i="3"/>
  <c r="R479" i="3"/>
  <c r="R480" i="3"/>
  <c r="R485" i="3"/>
  <c r="R486" i="3"/>
  <c r="R489" i="3"/>
  <c r="R493" i="3"/>
  <c r="R501" i="3"/>
  <c r="R504" i="3"/>
  <c r="R506" i="3"/>
  <c r="R509" i="3"/>
  <c r="R513" i="3"/>
  <c r="R515" i="3"/>
  <c r="R516" i="3"/>
  <c r="R520" i="3"/>
  <c r="R522" i="3"/>
  <c r="R527" i="3"/>
  <c r="R529" i="3"/>
  <c r="R535" i="3"/>
  <c r="R537" i="3"/>
  <c r="R540" i="3"/>
  <c r="R541" i="3"/>
  <c r="R543" i="3"/>
  <c r="R547" i="3"/>
  <c r="R551" i="3"/>
  <c r="R552" i="3"/>
  <c r="R557" i="3"/>
  <c r="R561" i="3"/>
  <c r="R562" i="3"/>
  <c r="R563" i="3"/>
  <c r="R565" i="3"/>
  <c r="R567" i="3"/>
  <c r="R568" i="3"/>
  <c r="R572" i="3"/>
  <c r="R574" i="3"/>
  <c r="R576" i="3"/>
  <c r="R577" i="3"/>
  <c r="R580" i="3"/>
  <c r="R581" i="3"/>
  <c r="R584" i="3"/>
  <c r="R585" i="3"/>
  <c r="R586" i="3"/>
  <c r="R587" i="3"/>
  <c r="R589" i="3"/>
  <c r="R590" i="3"/>
  <c r="R592" i="3"/>
  <c r="R594" i="3"/>
  <c r="R596" i="3"/>
  <c r="R602" i="3"/>
  <c r="R607" i="3"/>
  <c r="R608" i="3"/>
  <c r="R610" i="3"/>
  <c r="R613" i="3"/>
  <c r="R614" i="3"/>
  <c r="R619" i="3"/>
  <c r="R625" i="3"/>
  <c r="R626" i="3"/>
  <c r="R632" i="3"/>
  <c r="R635" i="3"/>
  <c r="R636" i="3"/>
  <c r="R639" i="3"/>
  <c r="R640" i="3"/>
  <c r="R644" i="3"/>
  <c r="R646" i="3"/>
  <c r="R652" i="3"/>
  <c r="R653" i="3"/>
  <c r="R655" i="3"/>
  <c r="R661" i="3"/>
  <c r="R663" i="3"/>
  <c r="R664" i="3"/>
  <c r="R666" i="3"/>
  <c r="R669" i="3"/>
  <c r="R671" i="3"/>
  <c r="R675" i="3"/>
  <c r="R677" i="3"/>
  <c r="R679" i="3"/>
  <c r="R681" i="3"/>
  <c r="R682" i="3"/>
  <c r="R683" i="3"/>
  <c r="R685" i="3"/>
  <c r="R686" i="3"/>
  <c r="R688" i="3"/>
  <c r="R691" i="3"/>
  <c r="R701" i="3"/>
  <c r="R703" i="3"/>
  <c r="R712" i="3"/>
  <c r="R718" i="3"/>
  <c r="R719" i="3"/>
  <c r="R721" i="3"/>
  <c r="R723" i="3"/>
  <c r="R725" i="3"/>
  <c r="R729" i="3"/>
  <c r="R731" i="3"/>
  <c r="R733" i="3"/>
  <c r="R734" i="3"/>
  <c r="R736" i="3"/>
  <c r="R744" i="3"/>
  <c r="R745" i="3"/>
  <c r="R747" i="3"/>
  <c r="R748" i="3"/>
  <c r="R749" i="3"/>
  <c r="R750" i="3"/>
  <c r="R753" i="3"/>
  <c r="R754" i="3"/>
  <c r="R760" i="3"/>
  <c r="R770" i="3"/>
  <c r="R773" i="3"/>
  <c r="R774" i="3"/>
  <c r="R778" i="3"/>
  <c r="R781" i="3"/>
  <c r="S181" i="3"/>
  <c r="V184" i="3"/>
  <c r="V185" i="3"/>
  <c r="V186" i="3"/>
  <c r="V187" i="3"/>
  <c r="V188" i="3"/>
  <c r="V193" i="3"/>
  <c r="V194" i="3"/>
  <c r="S195" i="3"/>
  <c r="V199" i="3"/>
  <c r="V200" i="3"/>
  <c r="V207" i="3"/>
  <c r="V209" i="3"/>
  <c r="V213" i="3"/>
  <c r="V216" i="3"/>
  <c r="V217" i="3"/>
  <c r="V219" i="3"/>
  <c r="V221" i="3"/>
  <c r="V222" i="3"/>
  <c r="S225" i="3"/>
  <c r="V226" i="3"/>
  <c r="V227" i="3"/>
  <c r="V229" i="3"/>
  <c r="V232" i="3"/>
  <c r="V234" i="3"/>
  <c r="V238" i="3"/>
  <c r="V244" i="3"/>
  <c r="V245" i="3"/>
  <c r="V256" i="3"/>
  <c r="V257" i="3"/>
  <c r="V260" i="3"/>
  <c r="S264" i="3"/>
  <c r="V271" i="3"/>
  <c r="V272" i="3"/>
  <c r="V273" i="3"/>
  <c r="V287" i="3"/>
  <c r="V292" i="3"/>
  <c r="V293" i="3"/>
  <c r="V300" i="3"/>
  <c r="V301" i="3"/>
  <c r="S303" i="3"/>
  <c r="S308" i="3"/>
  <c r="S310" i="3"/>
  <c r="V311" i="3"/>
  <c r="V314" i="3"/>
  <c r="V316" i="3"/>
  <c r="V317" i="3"/>
  <c r="V319" i="3"/>
  <c r="V320" i="3"/>
  <c r="V321" i="3"/>
  <c r="S322" i="3"/>
  <c r="V323" i="3"/>
  <c r="V324" i="3"/>
  <c r="V326" i="3"/>
  <c r="V329" i="3"/>
  <c r="V331" i="3"/>
  <c r="V336" i="3"/>
  <c r="S338" i="3"/>
  <c r="V342" i="3"/>
  <c r="V343" i="3"/>
  <c r="V344" i="3"/>
  <c r="V345" i="3"/>
  <c r="V346" i="3"/>
  <c r="V347" i="3"/>
  <c r="V350" i="3"/>
  <c r="V354" i="3"/>
  <c r="V355" i="3"/>
  <c r="V356" i="3"/>
  <c r="V358" i="3"/>
  <c r="S359" i="3"/>
  <c r="V360" i="3"/>
  <c r="V362" i="3"/>
  <c r="V364" i="3"/>
  <c r="V365" i="3"/>
  <c r="V368" i="3"/>
  <c r="V369" i="3"/>
  <c r="S370" i="3"/>
  <c r="S371" i="3"/>
  <c r="V372" i="3"/>
  <c r="V373" i="3"/>
  <c r="V374" i="3"/>
  <c r="S376" i="3"/>
  <c r="S378" i="3"/>
  <c r="V379" i="3"/>
  <c r="V380" i="3"/>
  <c r="S381" i="3"/>
  <c r="V385" i="3"/>
  <c r="V387" i="3"/>
  <c r="V389" i="3"/>
  <c r="V392" i="3"/>
  <c r="V395" i="3"/>
  <c r="V399" i="3"/>
  <c r="V403" i="3"/>
  <c r="V405" i="3"/>
  <c r="V407" i="3"/>
  <c r="S409" i="3"/>
  <c r="V411" i="3"/>
  <c r="S414" i="3"/>
  <c r="V415" i="3"/>
  <c r="V418" i="3"/>
  <c r="V420" i="3"/>
  <c r="V421" i="3"/>
  <c r="S423" i="3"/>
  <c r="S425" i="3"/>
  <c r="S426" i="3"/>
  <c r="V428" i="3"/>
  <c r="V433" i="3"/>
  <c r="S434" i="3"/>
  <c r="V435" i="3"/>
  <c r="S436" i="3"/>
  <c r="V440" i="3"/>
  <c r="V443" i="3"/>
  <c r="S447" i="3"/>
  <c r="V451" i="3"/>
  <c r="V454" i="3"/>
  <c r="Q457" i="3"/>
  <c r="V457" i="3" s="1"/>
  <c r="V458" i="3"/>
  <c r="S459" i="3"/>
  <c r="V460" i="3"/>
  <c r="S461" i="3"/>
  <c r="V465" i="3"/>
  <c r="Q468" i="3"/>
  <c r="V468" i="3" s="1"/>
  <c r="V469" i="3"/>
  <c r="S473" i="3"/>
  <c r="V474" i="3"/>
  <c r="V481" i="3"/>
  <c r="V483" i="3"/>
  <c r="V485" i="3"/>
  <c r="V486" i="3"/>
  <c r="V488" i="3"/>
  <c r="V492" i="3"/>
  <c r="V493" i="3"/>
  <c r="V495" i="3"/>
  <c r="V498" i="3"/>
  <c r="V499" i="3"/>
  <c r="V500" i="3"/>
  <c r="V501" i="3"/>
  <c r="V503" i="3"/>
  <c r="V504" i="3"/>
  <c r="V505" i="3"/>
  <c r="V506" i="3"/>
  <c r="V508" i="3"/>
  <c r="V509" i="3"/>
  <c r="V512" i="3"/>
  <c r="V513" i="3"/>
  <c r="V514" i="3"/>
  <c r="V515" i="3"/>
  <c r="V516" i="3"/>
  <c r="V520" i="3"/>
  <c r="V525" i="3"/>
  <c r="V527" i="3"/>
  <c r="V529" i="3"/>
  <c r="V530" i="3"/>
  <c r="V535" i="3"/>
  <c r="V536" i="3"/>
  <c r="V537" i="3"/>
  <c r="V540" i="3"/>
  <c r="V541" i="3"/>
  <c r="V543" i="3"/>
  <c r="V547" i="3"/>
  <c r="V548" i="3"/>
  <c r="V551" i="3"/>
  <c r="V554" i="3"/>
  <c r="V557" i="3"/>
  <c r="V559" i="3"/>
  <c r="V560" i="3"/>
  <c r="V561" i="3"/>
  <c r="V562" i="3"/>
  <c r="V563" i="3"/>
  <c r="V564" i="3"/>
  <c r="V565" i="3"/>
  <c r="V566" i="3"/>
  <c r="V567" i="3"/>
  <c r="V568" i="3"/>
  <c r="V569" i="3"/>
  <c r="V572" i="3"/>
  <c r="V573" i="3"/>
  <c r="V574" i="3"/>
  <c r="V575" i="3"/>
  <c r="V577" i="3"/>
  <c r="V581" i="3"/>
  <c r="V582" i="3"/>
  <c r="V584" i="3"/>
  <c r="V585" i="3"/>
  <c r="V586" i="3"/>
  <c r="V587" i="3"/>
  <c r="Q590" i="3"/>
  <c r="V590" i="3" s="1"/>
  <c r="V593" i="3"/>
  <c r="V596" i="3"/>
  <c r="V597" i="3"/>
  <c r="V602" i="3"/>
  <c r="V604" i="3"/>
  <c r="V607" i="3"/>
  <c r="V608" i="3"/>
  <c r="V610" i="3"/>
  <c r="V617" i="3"/>
  <c r="V619" i="3"/>
  <c r="V620" i="3"/>
  <c r="V622" i="3"/>
  <c r="V623" i="3"/>
  <c r="V625" i="3"/>
  <c r="V628" i="3"/>
  <c r="V631" i="3"/>
  <c r="V632" i="3"/>
  <c r="V633" i="3"/>
  <c r="V634" i="3"/>
  <c r="V635" i="3"/>
  <c r="V638" i="3"/>
  <c r="Q639" i="3"/>
  <c r="V639" i="3" s="1"/>
  <c r="V642" i="3"/>
  <c r="V643" i="3"/>
  <c r="V644" i="3"/>
  <c r="V645" i="3"/>
  <c r="V646" i="3"/>
  <c r="V647" i="3"/>
  <c r="V652" i="3"/>
  <c r="V653" i="3"/>
  <c r="V655" i="3"/>
  <c r="V657" i="3"/>
  <c r="V658" i="3"/>
  <c r="V663" i="3"/>
  <c r="V664" i="3"/>
  <c r="V665" i="3"/>
  <c r="V666" i="3"/>
  <c r="V669" i="3"/>
  <c r="V671" i="3"/>
  <c r="V673" i="3"/>
  <c r="V674" i="3"/>
  <c r="V675" i="3"/>
  <c r="V676" i="3"/>
  <c r="V677" i="3"/>
  <c r="V678" i="3"/>
  <c r="V680" i="3"/>
  <c r="V682" i="3"/>
  <c r="V683" i="3"/>
  <c r="V685" i="3"/>
  <c r="V686" i="3"/>
  <c r="V687" i="3"/>
  <c r="V688" i="3"/>
  <c r="V691" i="3"/>
  <c r="V694" i="3"/>
  <c r="V698" i="3"/>
  <c r="V699" i="3"/>
  <c r="V700" i="3"/>
  <c r="V701" i="3"/>
  <c r="V702" i="3"/>
  <c r="V704" i="3"/>
  <c r="V705" i="3"/>
  <c r="V706" i="3"/>
  <c r="V707" i="3"/>
  <c r="V710" i="3"/>
  <c r="V718" i="3"/>
  <c r="V720" i="3"/>
  <c r="V721" i="3"/>
  <c r="V723" i="3"/>
  <c r="V725" i="3"/>
  <c r="V726" i="3"/>
  <c r="V727" i="3"/>
  <c r="V728" i="3"/>
  <c r="V729" i="3"/>
  <c r="V731" i="3"/>
  <c r="V732" i="3"/>
  <c r="V733" i="3"/>
  <c r="V734" i="3"/>
  <c r="V741" i="3"/>
  <c r="V742" i="3"/>
  <c r="V744" i="3"/>
  <c r="V746" i="3"/>
  <c r="V748" i="3"/>
  <c r="V749" i="3"/>
  <c r="V750" i="3"/>
  <c r="V751" i="3"/>
  <c r="Q753" i="3"/>
  <c r="V753" i="3" s="1"/>
  <c r="V758" i="3"/>
  <c r="V760" i="3"/>
  <c r="V762" i="3"/>
  <c r="V763" i="3"/>
  <c r="V764" i="3"/>
  <c r="V765" i="3"/>
  <c r="V766" i="3"/>
  <c r="V767" i="3"/>
  <c r="V768" i="3"/>
  <c r="V769" i="3"/>
  <c r="V771" i="3"/>
  <c r="V773" i="3"/>
  <c r="V774" i="3"/>
  <c r="V775" i="3"/>
  <c r="V777" i="3"/>
  <c r="V779" i="3"/>
  <c r="V781" i="3"/>
  <c r="V3" i="3"/>
  <c r="V14" i="3"/>
  <c r="V17" i="3"/>
  <c r="V18" i="3"/>
  <c r="S21" i="3"/>
  <c r="V24" i="3"/>
  <c r="S25" i="3"/>
  <c r="V26" i="3"/>
  <c r="S31" i="3"/>
  <c r="S34" i="3"/>
  <c r="V35" i="3"/>
  <c r="V36" i="3"/>
  <c r="V40" i="3"/>
  <c r="V46" i="3"/>
  <c r="V47" i="3"/>
  <c r="V49" i="3"/>
  <c r="V51" i="3"/>
  <c r="V57" i="3"/>
  <c r="V58" i="3"/>
  <c r="V60" i="3"/>
  <c r="V61" i="3"/>
  <c r="S62" i="3"/>
  <c r="V64" i="3"/>
  <c r="V65" i="3"/>
  <c r="V66" i="3"/>
  <c r="V67" i="3"/>
  <c r="V70" i="3"/>
  <c r="S71" i="3"/>
  <c r="V76" i="3"/>
  <c r="V77" i="3"/>
  <c r="S81" i="3"/>
  <c r="V87" i="3"/>
  <c r="V92" i="3"/>
  <c r="V93" i="3"/>
  <c r="V94" i="3"/>
  <c r="V95" i="3"/>
  <c r="V96" i="3"/>
  <c r="V97" i="3"/>
  <c r="V99" i="3"/>
  <c r="V100" i="3"/>
  <c r="S103" i="3"/>
  <c r="V104" i="3"/>
  <c r="V106" i="3"/>
  <c r="V109" i="3"/>
  <c r="V112" i="3"/>
  <c r="S114" i="3"/>
  <c r="V115" i="3"/>
  <c r="V116" i="3"/>
  <c r="V117" i="3"/>
  <c r="V119" i="3"/>
  <c r="S122" i="3"/>
  <c r="S125" i="3"/>
  <c r="S126" i="3"/>
  <c r="V127" i="3"/>
  <c r="V131" i="3"/>
  <c r="S132" i="3"/>
  <c r="V133" i="3"/>
  <c r="V135" i="3"/>
  <c r="V138" i="3"/>
  <c r="V140" i="3"/>
  <c r="S143" i="3"/>
  <c r="V144" i="3"/>
  <c r="V149" i="3"/>
  <c r="V150" i="3"/>
  <c r="V151" i="3"/>
  <c r="S152" i="3"/>
  <c r="S154" i="3"/>
  <c r="V159" i="3"/>
  <c r="V162" i="3"/>
  <c r="V164" i="3"/>
  <c r="V169" i="3"/>
  <c r="V170" i="3"/>
  <c r="V175" i="3"/>
  <c r="S178" i="3"/>
  <c r="P3" i="3"/>
  <c r="P4" i="3"/>
  <c r="P5" i="3"/>
  <c r="P6" i="3"/>
  <c r="P7" i="3"/>
  <c r="P8" i="3"/>
  <c r="P9" i="3"/>
  <c r="P10" i="3"/>
  <c r="P11" i="3"/>
  <c r="P12"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7" i="3"/>
  <c r="P48" i="3"/>
  <c r="P49" i="3"/>
  <c r="P51" i="3"/>
  <c r="P52" i="3"/>
  <c r="P53" i="3"/>
  <c r="P55" i="3"/>
  <c r="P56" i="3"/>
  <c r="P57" i="3"/>
  <c r="P58" i="3"/>
  <c r="P59" i="3"/>
  <c r="P60" i="3"/>
  <c r="P61" i="3"/>
  <c r="P62" i="3"/>
  <c r="P63" i="3"/>
  <c r="P64" i="3"/>
  <c r="P65" i="3"/>
  <c r="P66" i="3"/>
  <c r="P67" i="3"/>
  <c r="P68" i="3"/>
  <c r="P69" i="3"/>
  <c r="P70" i="3"/>
  <c r="P71" i="3"/>
  <c r="P72" i="3"/>
  <c r="P73" i="3"/>
  <c r="P74" i="3"/>
  <c r="P75" i="3"/>
  <c r="P77" i="3"/>
  <c r="P78" i="3"/>
  <c r="P79" i="3"/>
  <c r="P80" i="3"/>
  <c r="P81" i="3"/>
  <c r="P82" i="3"/>
  <c r="P83" i="3"/>
  <c r="P84" i="3"/>
  <c r="P85" i="3"/>
  <c r="P86" i="3"/>
  <c r="P87" i="3"/>
  <c r="P88" i="3"/>
  <c r="P89" i="3"/>
  <c r="P90" i="3"/>
  <c r="P91" i="3"/>
  <c r="P92" i="3"/>
  <c r="P93" i="3"/>
  <c r="P94" i="3"/>
  <c r="P96" i="3"/>
  <c r="P97" i="3"/>
  <c r="P98" i="3"/>
  <c r="P99" i="3"/>
  <c r="P100" i="3"/>
  <c r="P101" i="3"/>
  <c r="P102" i="3"/>
  <c r="P103" i="3"/>
  <c r="P104" i="3"/>
  <c r="P105" i="3"/>
  <c r="X184" i="3"/>
  <c r="X201" i="3"/>
  <c r="X235" i="3"/>
  <c r="X409" i="3"/>
  <c r="X501" i="3"/>
  <c r="BZ4" i="3"/>
  <c r="BZ8" i="3"/>
  <c r="BZ11" i="3"/>
  <c r="BZ12" i="3"/>
  <c r="BZ14" i="3"/>
  <c r="BZ18" i="3"/>
  <c r="BZ20" i="3"/>
  <c r="BZ21" i="3"/>
  <c r="BZ24" i="3"/>
  <c r="BZ25" i="3"/>
  <c r="BZ27" i="3"/>
  <c r="BZ31" i="3"/>
  <c r="BZ33" i="3"/>
  <c r="BZ35" i="3"/>
  <c r="BZ37" i="3"/>
  <c r="BZ38" i="3"/>
  <c r="BZ41" i="3"/>
  <c r="BZ43" i="3"/>
  <c r="BZ44" i="3"/>
  <c r="BZ49" i="3"/>
  <c r="BZ51" i="3"/>
  <c r="BZ52" i="3"/>
  <c r="BZ54" i="3"/>
  <c r="BZ55" i="3"/>
  <c r="BZ56" i="3"/>
  <c r="BZ57" i="3"/>
  <c r="BZ62" i="3"/>
  <c r="BZ65" i="3"/>
  <c r="BZ66" i="3"/>
  <c r="BZ67" i="3"/>
  <c r="BZ70" i="3"/>
  <c r="BZ73" i="3"/>
  <c r="BZ76" i="3"/>
  <c r="BZ80" i="3"/>
  <c r="BZ81" i="3"/>
  <c r="BZ82" i="3"/>
  <c r="BZ83" i="3"/>
  <c r="BZ84" i="3"/>
  <c r="BZ85" i="3"/>
  <c r="BZ86" i="3"/>
  <c r="BZ88" i="3"/>
  <c r="BZ94" i="3"/>
  <c r="BZ95" i="3"/>
  <c r="BZ96" i="3"/>
  <c r="BZ98" i="3"/>
  <c r="BZ99" i="3"/>
  <c r="BZ107" i="3"/>
  <c r="BZ111" i="3"/>
  <c r="BZ112" i="3"/>
  <c r="BZ119" i="3"/>
  <c r="BZ124" i="3"/>
  <c r="BZ128" i="3"/>
  <c r="BZ129" i="3"/>
  <c r="BZ132" i="3"/>
  <c r="BZ133" i="3"/>
  <c r="BZ134" i="3"/>
  <c r="BZ135" i="3"/>
  <c r="BZ136" i="3"/>
  <c r="BZ137" i="3"/>
  <c r="BZ139" i="3"/>
  <c r="BZ142" i="3"/>
  <c r="BZ149" i="3"/>
  <c r="BZ150" i="3"/>
  <c r="BZ151" i="3"/>
  <c r="BZ153" i="3"/>
  <c r="BZ156" i="3"/>
  <c r="BZ158" i="3"/>
  <c r="BZ160" i="3"/>
  <c r="BZ162" i="3"/>
  <c r="BZ164" i="3"/>
  <c r="BZ170" i="3"/>
  <c r="BZ171" i="3"/>
  <c r="BZ172" i="3"/>
  <c r="BZ173" i="3"/>
  <c r="BZ175" i="3"/>
  <c r="BZ176" i="3"/>
  <c r="BZ179" i="3"/>
  <c r="BZ180" i="3"/>
  <c r="BZ182" i="3"/>
  <c r="BZ183" i="3"/>
  <c r="BZ184" i="3"/>
  <c r="BZ188" i="3"/>
  <c r="BZ191" i="3"/>
  <c r="BZ192" i="3"/>
  <c r="BZ194" i="3"/>
  <c r="BZ195" i="3"/>
  <c r="BZ197" i="3"/>
  <c r="BZ198" i="3"/>
  <c r="BZ199" i="3"/>
  <c r="BZ200" i="3"/>
  <c r="BZ201" i="3"/>
  <c r="BZ209" i="3"/>
  <c r="BZ210" i="3"/>
  <c r="BZ211" i="3"/>
  <c r="BZ212" i="3"/>
  <c r="BZ213" i="3"/>
  <c r="BZ215" i="3"/>
  <c r="BZ216" i="3"/>
  <c r="BZ217" i="3"/>
  <c r="BZ218" i="3"/>
  <c r="BZ219" i="3"/>
  <c r="BZ221" i="3"/>
  <c r="BZ223" i="3"/>
  <c r="BZ224" i="3"/>
  <c r="BZ225" i="3"/>
  <c r="BZ227" i="3"/>
  <c r="BZ228" i="3"/>
  <c r="BZ230" i="3"/>
  <c r="BZ231" i="3"/>
  <c r="BZ232" i="3"/>
  <c r="BZ236" i="3"/>
  <c r="BZ238" i="3"/>
  <c r="BZ239" i="3"/>
  <c r="BZ240" i="3"/>
  <c r="BZ241" i="3"/>
  <c r="BZ242" i="3"/>
  <c r="BZ243" i="3"/>
  <c r="BZ245" i="3"/>
  <c r="BZ247" i="3"/>
  <c r="BZ248" i="3"/>
  <c r="BZ249" i="3"/>
  <c r="BZ250" i="3"/>
  <c r="BZ251" i="3"/>
  <c r="BZ252" i="3"/>
  <c r="BZ253" i="3"/>
  <c r="BZ255" i="3"/>
  <c r="BZ258" i="3"/>
  <c r="BZ259" i="3"/>
  <c r="BZ260" i="3"/>
  <c r="BZ262" i="3"/>
  <c r="BZ264" i="3"/>
  <c r="BZ265" i="3"/>
  <c r="BZ270" i="3"/>
  <c r="BZ271" i="3"/>
  <c r="BZ275" i="3"/>
  <c r="BZ276" i="3"/>
  <c r="BZ277" i="3"/>
  <c r="BZ278" i="3"/>
  <c r="BZ280" i="3"/>
  <c r="BZ281" i="3"/>
  <c r="BZ285" i="3"/>
  <c r="BZ286" i="3"/>
  <c r="BZ291" i="3"/>
  <c r="BZ293" i="3"/>
  <c r="BZ294" i="3"/>
  <c r="BZ296" i="3"/>
  <c r="BZ297" i="3"/>
  <c r="BZ298" i="3"/>
  <c r="BZ299" i="3"/>
  <c r="BZ302" i="3"/>
  <c r="BZ303" i="3"/>
  <c r="BZ307" i="3"/>
  <c r="BZ312" i="3"/>
  <c r="BZ313" i="3"/>
  <c r="BZ314" i="3"/>
  <c r="BZ315" i="3"/>
  <c r="BZ316" i="3"/>
  <c r="BZ317" i="3"/>
  <c r="BZ320" i="3"/>
  <c r="BZ321" i="3"/>
  <c r="BZ322" i="3"/>
  <c r="BZ324" i="3"/>
  <c r="BZ331" i="3"/>
  <c r="BZ332" i="3"/>
  <c r="BZ333" i="3"/>
  <c r="BZ334" i="3"/>
  <c r="BZ335" i="3"/>
  <c r="BZ336" i="3"/>
  <c r="BZ338" i="3"/>
  <c r="BZ340" i="3"/>
  <c r="BZ341" i="3"/>
  <c r="BZ342" i="3"/>
  <c r="BZ343" i="3"/>
  <c r="BZ346" i="3"/>
  <c r="BZ349" i="3"/>
  <c r="BZ351" i="3"/>
  <c r="BZ352" i="3"/>
  <c r="BZ353" i="3"/>
  <c r="BZ355" i="3"/>
  <c r="BZ356" i="3"/>
  <c r="BZ357" i="3"/>
  <c r="BZ365" i="3"/>
  <c r="BZ371" i="3"/>
  <c r="BZ372" i="3"/>
  <c r="BZ374" i="3"/>
  <c r="BZ375" i="3"/>
  <c r="BZ377" i="3"/>
  <c r="BZ378" i="3"/>
  <c r="BZ379" i="3"/>
  <c r="BZ380" i="3"/>
  <c r="BZ381" i="3"/>
  <c r="BZ383" i="3"/>
  <c r="BZ384" i="3"/>
  <c r="BZ386" i="3"/>
  <c r="BZ387" i="3"/>
  <c r="BZ390" i="3"/>
  <c r="BZ391" i="3"/>
  <c r="BZ393" i="3"/>
  <c r="BZ394" i="3"/>
  <c r="BZ395" i="3"/>
  <c r="BZ396" i="3"/>
  <c r="BZ398" i="3"/>
  <c r="BZ399" i="3"/>
  <c r="BZ400" i="3"/>
  <c r="BZ401" i="3"/>
  <c r="BZ403" i="3"/>
  <c r="BZ407" i="3"/>
  <c r="BZ409" i="3"/>
  <c r="BZ411" i="3"/>
  <c r="BZ412" i="3"/>
  <c r="BZ413" i="3"/>
  <c r="BZ415" i="3"/>
  <c r="BZ418" i="3"/>
  <c r="BZ419" i="3"/>
  <c r="BZ420" i="3"/>
  <c r="BZ421" i="3"/>
  <c r="BZ426" i="3"/>
  <c r="BZ431" i="3"/>
  <c r="BZ432" i="3"/>
  <c r="BZ433" i="3"/>
  <c r="BZ434" i="3"/>
  <c r="BZ436" i="3"/>
  <c r="BZ439" i="3"/>
  <c r="BZ440" i="3"/>
  <c r="BZ442" i="3"/>
  <c r="BZ443" i="3"/>
  <c r="BZ444" i="3"/>
  <c r="BZ445" i="3"/>
  <c r="BZ446" i="3"/>
  <c r="BZ447" i="3"/>
  <c r="BZ449" i="3"/>
  <c r="BZ450" i="3"/>
  <c r="BZ451" i="3"/>
  <c r="BZ455" i="3"/>
  <c r="BZ456" i="3"/>
  <c r="BZ457" i="3"/>
  <c r="BZ461" i="3"/>
  <c r="BZ463" i="3"/>
  <c r="BZ465" i="3"/>
  <c r="BZ466" i="3"/>
  <c r="BZ469" i="3"/>
  <c r="BZ471" i="3"/>
  <c r="BZ473" i="3"/>
  <c r="BZ477" i="3"/>
  <c r="BZ478" i="3"/>
  <c r="BZ481" i="3"/>
  <c r="BZ482" i="3"/>
  <c r="BZ483" i="3"/>
  <c r="BZ484" i="3"/>
  <c r="BZ486" i="3"/>
  <c r="BZ489" i="3"/>
  <c r="BZ490" i="3"/>
  <c r="BZ493" i="3"/>
  <c r="BZ495" i="3"/>
  <c r="BZ496" i="3"/>
  <c r="BZ497" i="3"/>
  <c r="BZ499" i="3"/>
  <c r="BZ500" i="3"/>
  <c r="BZ504" i="3"/>
  <c r="BZ505" i="3"/>
  <c r="BZ506" i="3"/>
  <c r="BZ507" i="3"/>
  <c r="BZ508" i="3"/>
  <c r="BZ510" i="3"/>
  <c r="BZ511" i="3"/>
  <c r="BZ514" i="3"/>
  <c r="BZ517" i="3"/>
  <c r="BZ518" i="3"/>
  <c r="BZ521" i="3"/>
  <c r="BZ522" i="3"/>
  <c r="BZ523" i="3"/>
  <c r="BZ525" i="3"/>
  <c r="BZ527" i="3"/>
  <c r="BZ528" i="3"/>
  <c r="BZ533" i="3"/>
  <c r="BZ539" i="3"/>
  <c r="BZ541" i="3"/>
  <c r="BZ542" i="3"/>
  <c r="BZ543" i="3"/>
  <c r="BZ544" i="3"/>
  <c r="BZ545" i="3"/>
  <c r="BZ546" i="3"/>
  <c r="BZ547" i="3"/>
  <c r="BZ548" i="3"/>
  <c r="BZ549" i="3"/>
  <c r="BZ550" i="3"/>
  <c r="BZ552" i="3"/>
  <c r="BZ553" i="3"/>
  <c r="BZ554" i="3"/>
  <c r="BZ555" i="3"/>
  <c r="BZ556" i="3"/>
  <c r="BZ557" i="3"/>
  <c r="BZ559" i="3"/>
  <c r="BZ560" i="3"/>
  <c r="BZ563" i="3"/>
  <c r="BZ564" i="3"/>
  <c r="BZ565" i="3"/>
  <c r="BZ566" i="3"/>
  <c r="BZ567" i="3"/>
  <c r="BZ570" i="3"/>
  <c r="BZ571" i="3"/>
  <c r="BZ572" i="3"/>
  <c r="BZ574" i="3"/>
  <c r="BZ576" i="3"/>
  <c r="BZ577" i="3"/>
  <c r="BZ578" i="3"/>
  <c r="BZ579" i="3"/>
  <c r="BZ580" i="3"/>
  <c r="BZ581" i="3"/>
  <c r="BZ582" i="3"/>
  <c r="BZ583" i="3"/>
  <c r="BZ584" i="3"/>
  <c r="BZ585" i="3"/>
  <c r="BZ588" i="3"/>
  <c r="BZ589" i="3"/>
  <c r="BZ590" i="3"/>
  <c r="BZ591" i="3"/>
  <c r="BZ595" i="3"/>
  <c r="BZ596" i="3"/>
  <c r="BZ597" i="3"/>
  <c r="BZ600" i="3"/>
  <c r="BZ601" i="3"/>
  <c r="BZ604" i="3"/>
  <c r="BZ605" i="3"/>
  <c r="BZ606" i="3"/>
  <c r="BZ607" i="3"/>
  <c r="BZ609" i="3"/>
  <c r="BZ612" i="3"/>
  <c r="BZ613" i="3"/>
  <c r="BZ614" i="3"/>
  <c r="BZ615" i="3"/>
  <c r="BZ616" i="3"/>
  <c r="BZ617" i="3"/>
  <c r="BZ618" i="3"/>
  <c r="BZ620" i="3"/>
  <c r="BZ621" i="3"/>
  <c r="BZ622" i="3"/>
  <c r="BZ623" i="3"/>
  <c r="BZ624" i="3"/>
  <c r="BZ625" i="3"/>
  <c r="BZ626" i="3"/>
  <c r="BZ627" i="3"/>
  <c r="BZ630" i="3"/>
  <c r="BZ631" i="3"/>
  <c r="BZ632" i="3"/>
  <c r="BZ634" i="3"/>
  <c r="BZ636" i="3"/>
  <c r="BZ638" i="3"/>
  <c r="BZ639" i="3"/>
  <c r="BZ640" i="3"/>
  <c r="BZ641" i="3"/>
  <c r="BZ644" i="3"/>
  <c r="BZ646" i="3"/>
  <c r="BZ647" i="3"/>
  <c r="BZ648" i="3"/>
  <c r="BZ650" i="3"/>
  <c r="BZ651" i="3"/>
  <c r="BZ652" i="3"/>
  <c r="BZ654" i="3"/>
  <c r="BZ656" i="3"/>
  <c r="BZ658" i="3"/>
  <c r="BZ660" i="3"/>
  <c r="BZ662" i="3"/>
  <c r="BZ663" i="3"/>
  <c r="BZ664" i="3"/>
  <c r="BZ665" i="3"/>
  <c r="BZ667" i="3"/>
  <c r="BZ668" i="3"/>
  <c r="BZ669" i="3"/>
  <c r="BZ674" i="3"/>
  <c r="BZ676" i="3"/>
  <c r="BZ679" i="3"/>
  <c r="BZ680" i="3"/>
  <c r="BZ684" i="3"/>
  <c r="BZ685" i="3"/>
  <c r="BZ688" i="3"/>
  <c r="BZ689" i="3"/>
  <c r="BZ690" i="3"/>
  <c r="BZ691" i="3"/>
  <c r="BZ693" i="3"/>
  <c r="BZ694" i="3"/>
  <c r="BZ695" i="3"/>
  <c r="BZ697" i="3"/>
  <c r="BZ699" i="3"/>
  <c r="BZ701" i="3"/>
  <c r="BZ702" i="3"/>
  <c r="BZ703" i="3"/>
  <c r="BZ705" i="3"/>
  <c r="BZ706" i="3"/>
  <c r="BZ708" i="3"/>
  <c r="BZ712" i="3"/>
  <c r="BZ713" i="3"/>
  <c r="BZ714" i="3"/>
  <c r="BZ716" i="3"/>
  <c r="BZ717" i="3"/>
  <c r="BZ719" i="3"/>
  <c r="BZ720" i="3"/>
  <c r="BZ721" i="3"/>
  <c r="BZ722" i="3"/>
  <c r="BZ723" i="3"/>
  <c r="BZ724" i="3"/>
  <c r="BZ725" i="3"/>
  <c r="BZ726" i="3"/>
  <c r="BZ727" i="3"/>
  <c r="BZ728" i="3"/>
  <c r="BZ729" i="3"/>
  <c r="BZ730" i="3"/>
  <c r="BZ732" i="3"/>
  <c r="BZ733" i="3"/>
  <c r="BZ734" i="3"/>
  <c r="BZ735" i="3"/>
  <c r="BZ736" i="3"/>
  <c r="BZ738" i="3"/>
  <c r="BZ740" i="3"/>
  <c r="BZ741" i="3"/>
  <c r="BZ742" i="3"/>
  <c r="BZ743" i="3"/>
  <c r="BZ744" i="3"/>
  <c r="BZ745" i="3"/>
  <c r="BZ746" i="3"/>
  <c r="BZ748" i="3"/>
  <c r="BZ750" i="3"/>
  <c r="BZ751" i="3"/>
  <c r="BZ752" i="3"/>
  <c r="BZ754" i="3"/>
  <c r="BZ755" i="3"/>
  <c r="BZ758" i="3"/>
  <c r="BZ760" i="3"/>
  <c r="BZ761" i="3"/>
  <c r="BZ762" i="3"/>
  <c r="BZ763" i="3"/>
  <c r="BZ765" i="3"/>
  <c r="BZ766" i="3"/>
  <c r="BZ768" i="3"/>
  <c r="BZ771" i="3"/>
  <c r="BZ772" i="3"/>
  <c r="BZ774" i="3"/>
  <c r="BZ776" i="3"/>
  <c r="BZ777" i="3"/>
  <c r="BZ778" i="3"/>
  <c r="BZ779" i="3"/>
  <c r="BZ780" i="3"/>
  <c r="BZ781" i="3"/>
  <c r="BH3" i="3"/>
  <c r="BH4" i="3"/>
  <c r="BH5" i="3"/>
  <c r="BH6" i="3"/>
  <c r="BH7" i="3"/>
  <c r="BH8" i="3"/>
  <c r="BH10" i="3"/>
  <c r="BH11" i="3"/>
  <c r="BH12" i="3"/>
  <c r="BH13" i="3"/>
  <c r="BH14" i="3"/>
  <c r="BH15" i="3"/>
  <c r="BH16" i="3"/>
  <c r="BH17" i="3"/>
  <c r="BH18" i="3"/>
  <c r="BH19" i="3"/>
  <c r="BH20" i="3"/>
  <c r="BH21" i="3"/>
  <c r="BH22" i="3"/>
  <c r="BH24" i="3"/>
  <c r="BH25" i="3"/>
  <c r="BH26" i="3"/>
  <c r="BH27" i="3"/>
  <c r="BH30" i="3"/>
  <c r="BH31" i="3"/>
  <c r="BH33" i="3"/>
  <c r="BH35" i="3"/>
  <c r="BH36" i="3"/>
  <c r="BH37" i="3"/>
  <c r="BH38" i="3"/>
  <c r="BH39" i="3"/>
  <c r="BH40" i="3"/>
  <c r="BH41" i="3"/>
  <c r="BH43" i="3"/>
  <c r="BH44" i="3"/>
  <c r="BH45" i="3"/>
  <c r="BH46" i="3"/>
  <c r="BH47" i="3"/>
  <c r="BH48" i="3"/>
  <c r="BH49" i="3"/>
  <c r="BH51" i="3"/>
  <c r="BH52" i="3"/>
  <c r="BH53" i="3"/>
  <c r="BH54" i="3"/>
  <c r="BH58" i="3"/>
  <c r="BH59" i="3"/>
  <c r="BH60" i="3"/>
  <c r="BH61" i="3"/>
  <c r="BH62" i="3"/>
  <c r="BH63" i="3"/>
  <c r="BH64" i="3"/>
  <c r="BH65" i="3"/>
  <c r="BH66" i="3"/>
  <c r="BH67" i="3"/>
  <c r="BH68" i="3"/>
  <c r="BH69" i="3"/>
  <c r="BH70" i="3"/>
  <c r="BH72" i="3"/>
  <c r="BH73" i="3"/>
  <c r="BH74" i="3"/>
  <c r="BH76" i="3"/>
  <c r="BH78" i="3"/>
  <c r="BH79" i="3"/>
  <c r="BH80" i="3"/>
  <c r="BH81" i="3"/>
  <c r="BH83" i="3"/>
  <c r="BH84" i="3"/>
  <c r="BH86" i="3"/>
  <c r="BH89" i="3"/>
  <c r="BH90" i="3"/>
  <c r="BH91" i="3"/>
  <c r="BH94" i="3"/>
  <c r="BH95" i="3"/>
  <c r="BH96" i="3"/>
  <c r="BH97" i="3"/>
  <c r="BH98" i="3"/>
  <c r="BH101" i="3"/>
  <c r="BH102" i="3"/>
  <c r="BH103" i="3"/>
  <c r="BH104" i="3"/>
  <c r="BH105" i="3"/>
  <c r="BH106" i="3"/>
  <c r="BH107" i="3"/>
  <c r="BH108" i="3"/>
  <c r="BH109" i="3"/>
  <c r="BH110" i="3"/>
  <c r="BH111" i="3"/>
  <c r="BH112" i="3"/>
  <c r="BH113" i="3"/>
  <c r="BH114" i="3"/>
  <c r="BH115" i="3"/>
  <c r="BH116" i="3"/>
  <c r="BH117" i="3"/>
  <c r="BH118" i="3"/>
  <c r="BH119" i="3"/>
  <c r="BH120" i="3"/>
  <c r="BH121" i="3"/>
  <c r="BH122" i="3"/>
  <c r="BH123" i="3"/>
  <c r="BH124" i="3"/>
  <c r="BH125" i="3"/>
  <c r="BH126" i="3"/>
  <c r="BH127" i="3"/>
  <c r="BH128" i="3"/>
  <c r="BH129" i="3"/>
  <c r="BH131" i="3"/>
  <c r="BH132" i="3"/>
  <c r="BH133" i="3"/>
  <c r="BH134" i="3"/>
  <c r="BH135" i="3"/>
  <c r="BH136" i="3"/>
  <c r="BH137" i="3"/>
  <c r="BH138" i="3"/>
  <c r="BH139" i="3"/>
  <c r="BH140" i="3"/>
  <c r="BH142" i="3"/>
  <c r="BH144" i="3"/>
  <c r="BH145" i="3"/>
  <c r="BH146" i="3"/>
  <c r="BH148" i="3"/>
  <c r="BH150" i="3"/>
  <c r="BH151" i="3"/>
  <c r="BH152" i="3"/>
  <c r="BH153" i="3"/>
  <c r="BH154" i="3"/>
  <c r="BH155" i="3"/>
  <c r="BH156" i="3"/>
  <c r="BH157" i="3"/>
  <c r="BH158" i="3"/>
  <c r="BH160" i="3"/>
  <c r="BH162" i="3"/>
  <c r="BH163" i="3"/>
  <c r="BH164" i="3"/>
  <c r="BH165" i="3"/>
  <c r="BH166" i="3"/>
  <c r="BH168" i="3"/>
  <c r="BH169" i="3"/>
  <c r="BH171" i="3"/>
  <c r="BH172" i="3"/>
  <c r="BH173" i="3"/>
  <c r="BH174" i="3"/>
  <c r="BH175" i="3"/>
  <c r="BH176" i="3"/>
  <c r="BH178" i="3"/>
  <c r="BH179" i="3"/>
  <c r="BH180" i="3"/>
  <c r="BH182" i="3"/>
  <c r="BH183" i="3"/>
  <c r="BH184" i="3"/>
  <c r="BH185" i="3"/>
  <c r="BH186" i="3"/>
  <c r="BH187" i="3"/>
  <c r="BH188" i="3"/>
  <c r="BH190" i="3"/>
  <c r="BH191" i="3"/>
  <c r="BH192" i="3"/>
  <c r="BH193" i="3"/>
  <c r="BH194" i="3"/>
  <c r="BH195" i="3"/>
  <c r="BH196" i="3"/>
  <c r="BH198" i="3"/>
  <c r="BH200" i="3"/>
  <c r="BH201" i="3"/>
  <c r="BH202" i="3"/>
  <c r="BH203" i="3"/>
  <c r="BH204" i="3"/>
  <c r="BH205" i="3"/>
  <c r="BH206" i="3"/>
  <c r="BH207" i="3"/>
  <c r="BH208" i="3"/>
  <c r="BH209" i="3"/>
  <c r="BH210" i="3"/>
  <c r="BH211" i="3"/>
  <c r="BH212" i="3"/>
  <c r="BH213" i="3"/>
  <c r="BH214" i="3"/>
  <c r="BH216" i="3"/>
  <c r="BH217" i="3"/>
  <c r="BH218" i="3"/>
  <c r="BH219" i="3"/>
  <c r="BH220" i="3"/>
  <c r="BH221" i="3"/>
  <c r="BH222" i="3"/>
  <c r="BH223" i="3"/>
  <c r="BH224" i="3"/>
  <c r="BH225" i="3"/>
  <c r="BH226" i="3"/>
  <c r="BH227" i="3"/>
  <c r="BH228" i="3"/>
  <c r="BH229" i="3"/>
  <c r="BH230" i="3"/>
  <c r="BH231" i="3"/>
  <c r="BH232" i="3"/>
  <c r="BH233" i="3"/>
  <c r="BH234" i="3"/>
  <c r="BH235" i="3"/>
  <c r="BH236" i="3"/>
  <c r="BH238" i="3"/>
  <c r="BH239" i="3"/>
  <c r="BH240" i="3"/>
  <c r="BH241" i="3"/>
  <c r="BH242" i="3"/>
  <c r="BH243" i="3"/>
  <c r="BH244" i="3"/>
  <c r="BH245" i="3"/>
  <c r="BH246" i="3"/>
  <c r="BH247" i="3"/>
  <c r="BH248" i="3"/>
  <c r="BH249" i="3"/>
  <c r="BH250" i="3"/>
  <c r="BH251" i="3"/>
  <c r="BH252" i="3"/>
  <c r="BH253" i="3"/>
  <c r="BH254" i="3"/>
  <c r="BH255" i="3"/>
  <c r="BH257" i="3"/>
  <c r="BH258" i="3"/>
  <c r="BH259" i="3"/>
  <c r="BH262" i="3"/>
  <c r="BH263" i="3"/>
  <c r="BH264" i="3"/>
  <c r="BH266" i="3"/>
  <c r="BH267" i="3"/>
  <c r="BH268" i="3"/>
  <c r="BH269" i="3"/>
  <c r="BH270" i="3"/>
  <c r="BH271" i="3"/>
  <c r="BH272" i="3"/>
  <c r="BH274" i="3"/>
  <c r="BH275" i="3"/>
  <c r="BH277" i="3"/>
  <c r="BH278" i="3"/>
  <c r="BH280" i="3"/>
  <c r="BH281" i="3"/>
  <c r="BH282" i="3"/>
  <c r="BH284" i="3"/>
  <c r="BH285" i="3"/>
  <c r="BH286" i="3"/>
  <c r="BH287" i="3"/>
  <c r="BH289" i="3"/>
  <c r="BH290" i="3"/>
  <c r="BH291" i="3"/>
  <c r="BH292" i="3"/>
  <c r="BH293" i="3"/>
  <c r="BH294" i="3"/>
  <c r="BH296" i="3"/>
  <c r="BH297" i="3"/>
  <c r="BH298" i="3"/>
  <c r="BH299" i="3"/>
  <c r="BH301" i="3"/>
  <c r="BH302" i="3"/>
  <c r="BH303" i="3"/>
  <c r="BH304" i="3"/>
  <c r="BH305" i="3"/>
  <c r="BH306" i="3"/>
  <c r="BH307" i="3"/>
  <c r="BH308" i="3"/>
  <c r="BH309" i="3"/>
  <c r="BH310" i="3"/>
  <c r="BH311" i="3"/>
  <c r="BH312" i="3"/>
  <c r="BH313" i="3"/>
  <c r="BH314" i="3"/>
  <c r="BH315" i="3"/>
  <c r="BH316" i="3"/>
  <c r="BH317" i="3"/>
  <c r="BH318" i="3"/>
  <c r="BH319" i="3"/>
  <c r="BH320" i="3"/>
  <c r="BH321" i="3"/>
  <c r="BH322" i="3"/>
  <c r="BH323" i="3"/>
  <c r="BH324" i="3"/>
  <c r="BH326" i="3"/>
  <c r="BH327" i="3"/>
  <c r="BH328" i="3"/>
  <c r="BH329" i="3"/>
  <c r="BH330" i="3"/>
  <c r="BH331" i="3"/>
  <c r="BH332" i="3"/>
  <c r="BH333" i="3"/>
  <c r="BH334" i="3"/>
  <c r="BH335" i="3"/>
  <c r="BH336" i="3"/>
  <c r="BH337" i="3"/>
  <c r="BH338" i="3"/>
  <c r="BH339" i="3"/>
  <c r="BH340" i="3"/>
  <c r="BH342" i="3"/>
  <c r="BH343" i="3"/>
  <c r="BH344" i="3"/>
  <c r="BH345" i="3"/>
  <c r="BH346" i="3"/>
  <c r="BH349" i="3"/>
  <c r="BH352" i="3"/>
  <c r="BH353" i="3"/>
  <c r="BH354" i="3"/>
  <c r="BH355" i="3"/>
  <c r="BH356" i="3"/>
  <c r="BH357" i="3"/>
  <c r="BH358" i="3"/>
  <c r="BH360" i="3"/>
  <c r="BH361" i="3"/>
  <c r="BH362" i="3"/>
  <c r="BH363" i="3"/>
  <c r="BH364" i="3"/>
  <c r="BH365" i="3"/>
  <c r="BH366" i="3"/>
  <c r="BH367" i="3"/>
  <c r="BH373" i="3"/>
  <c r="BH377" i="3"/>
  <c r="BH378" i="3"/>
  <c r="BH379" i="3"/>
  <c r="BH381" i="3"/>
  <c r="BH383" i="3"/>
  <c r="BH384" i="3"/>
  <c r="BH386" i="3"/>
  <c r="BH387" i="3"/>
  <c r="BH388" i="3"/>
  <c r="BH389" i="3"/>
  <c r="BH390" i="3"/>
  <c r="BH391" i="3"/>
  <c r="BH392" i="3"/>
  <c r="BH393" i="3"/>
  <c r="BH394" i="3"/>
  <c r="BH396" i="3"/>
  <c r="BH397" i="3"/>
  <c r="BH398" i="3"/>
  <c r="BH399" i="3"/>
  <c r="BH400" i="3"/>
  <c r="BH401" i="3"/>
  <c r="BH403" i="3"/>
  <c r="BH406" i="3"/>
  <c r="BH407" i="3"/>
  <c r="BH408" i="3"/>
  <c r="BH409" i="3"/>
  <c r="BH410" i="3"/>
  <c r="BH412" i="3"/>
  <c r="BH413" i="3"/>
  <c r="BH415" i="3"/>
  <c r="BH416" i="3"/>
  <c r="BH417" i="3"/>
  <c r="BH418" i="3"/>
  <c r="BH419" i="3"/>
  <c r="BH420" i="3"/>
  <c r="BH421" i="3"/>
  <c r="BH422" i="3"/>
  <c r="BH425" i="3"/>
  <c r="BH426" i="3"/>
  <c r="BH427" i="3"/>
  <c r="BH428" i="3"/>
  <c r="BH431" i="3"/>
  <c r="BH432" i="3"/>
  <c r="BH434" i="3"/>
  <c r="BH436" i="3"/>
  <c r="BH437" i="3"/>
  <c r="BH439" i="3"/>
  <c r="BH441" i="3"/>
  <c r="BH443" i="3"/>
  <c r="BH444" i="3"/>
  <c r="BH445" i="3"/>
  <c r="BH446" i="3"/>
  <c r="BH447" i="3"/>
  <c r="BH449" i="3"/>
  <c r="BH450" i="3"/>
  <c r="BH451" i="3"/>
  <c r="BH452" i="3"/>
  <c r="BH453" i="3"/>
  <c r="BH455" i="3"/>
  <c r="BH456" i="3"/>
  <c r="BH457" i="3"/>
  <c r="BH460" i="3"/>
  <c r="BH462" i="3"/>
  <c r="BH463" i="3"/>
  <c r="BH464" i="3"/>
  <c r="BH467" i="3"/>
  <c r="BH468" i="3"/>
  <c r="BH469" i="3"/>
  <c r="BH470" i="3"/>
  <c r="BH471" i="3"/>
  <c r="BH473" i="3"/>
  <c r="BH474" i="3"/>
  <c r="BH475" i="3"/>
  <c r="BH476" i="3"/>
  <c r="BH477" i="3"/>
  <c r="BH479" i="3"/>
  <c r="BH481" i="3"/>
  <c r="BH482" i="3"/>
  <c r="BH483" i="3"/>
  <c r="BH484" i="3"/>
  <c r="BH487" i="3"/>
  <c r="BH488" i="3"/>
  <c r="BH490" i="3"/>
  <c r="BH493" i="3"/>
  <c r="BH494" i="3"/>
  <c r="BH495" i="3"/>
  <c r="BH496" i="3"/>
  <c r="BH497" i="3"/>
  <c r="BH499" i="3"/>
  <c r="BH500" i="3"/>
  <c r="BH501" i="3"/>
  <c r="BH502" i="3"/>
  <c r="BH504" i="3"/>
  <c r="BH506" i="3"/>
  <c r="BH507" i="3"/>
  <c r="BH509" i="3"/>
  <c r="BH510" i="3"/>
  <c r="BH511" i="3"/>
  <c r="BH512" i="3"/>
  <c r="BH514" i="3"/>
  <c r="BH515" i="3"/>
  <c r="BH516" i="3"/>
  <c r="BH517" i="3"/>
  <c r="BH518" i="3"/>
  <c r="BH520" i="3"/>
  <c r="BH521" i="3"/>
  <c r="BH522" i="3"/>
  <c r="BH523" i="3"/>
  <c r="BH524" i="3"/>
  <c r="BH525" i="3"/>
  <c r="BH527" i="3"/>
  <c r="BH530" i="3"/>
  <c r="BH531" i="3"/>
  <c r="BH532" i="3"/>
  <c r="BH533" i="3"/>
  <c r="BH534" i="3"/>
  <c r="BH536" i="3"/>
  <c r="BH537" i="3"/>
  <c r="BH538" i="3"/>
  <c r="BH539" i="3"/>
  <c r="BH540" i="3"/>
  <c r="BH542" i="3"/>
  <c r="BH544" i="3"/>
  <c r="BH545" i="3"/>
  <c r="BH546" i="3"/>
  <c r="BH549" i="3"/>
  <c r="BH550" i="3"/>
  <c r="BH551" i="3"/>
  <c r="BH552" i="3"/>
  <c r="BH553" i="3"/>
  <c r="BH554" i="3"/>
  <c r="BH555" i="3"/>
  <c r="BH556" i="3"/>
  <c r="BH559" i="3"/>
  <c r="BH560" i="3"/>
  <c r="BH561" i="3"/>
  <c r="BH562" i="3"/>
  <c r="BH563" i="3"/>
  <c r="BH565" i="3"/>
  <c r="BH566" i="3"/>
  <c r="BH567" i="3"/>
  <c r="BH570" i="3"/>
  <c r="BH571" i="3"/>
  <c r="BH572" i="3"/>
  <c r="BH574" i="3"/>
  <c r="BH576" i="3"/>
  <c r="BH577" i="3"/>
  <c r="BH578" i="3"/>
  <c r="BH579" i="3"/>
  <c r="BH580" i="3"/>
  <c r="BH581" i="3"/>
  <c r="BH582" i="3"/>
  <c r="BH583" i="3"/>
  <c r="BH584" i="3"/>
  <c r="BH585" i="3"/>
  <c r="BH586" i="3"/>
  <c r="BH587" i="3"/>
  <c r="BH588" i="3"/>
  <c r="BH590" i="3"/>
  <c r="BH591" i="3"/>
  <c r="BH595" i="3"/>
  <c r="BH597" i="3"/>
  <c r="BH599" i="3"/>
  <c r="BH600" i="3"/>
  <c r="BH601" i="3"/>
  <c r="BH602" i="3"/>
  <c r="BH604" i="3"/>
  <c r="BH605" i="3"/>
  <c r="BH606" i="3"/>
  <c r="BH607" i="3"/>
  <c r="BH610" i="3"/>
  <c r="BH612" i="3"/>
  <c r="BH614" i="3"/>
  <c r="BH615" i="3"/>
  <c r="BH616" i="3"/>
  <c r="BH617" i="3"/>
  <c r="BH618" i="3"/>
  <c r="BH619" i="3"/>
  <c r="BH620" i="3"/>
  <c r="BH621" i="3"/>
  <c r="BH623" i="3"/>
  <c r="BH624" i="3"/>
  <c r="BH625" i="3"/>
  <c r="BH626" i="3"/>
  <c r="BH627" i="3"/>
  <c r="BH629" i="3"/>
  <c r="BH630" i="3"/>
  <c r="BH632" i="3"/>
  <c r="BH636" i="3"/>
  <c r="BH637" i="3"/>
  <c r="BH638" i="3"/>
  <c r="BH639" i="3"/>
  <c r="BH641" i="3"/>
  <c r="BH644" i="3"/>
  <c r="BH646" i="3"/>
  <c r="BH648" i="3"/>
  <c r="BH649" i="3"/>
  <c r="BH650" i="3"/>
  <c r="BH651" i="3"/>
  <c r="BH652" i="3"/>
  <c r="BH653" i="3"/>
  <c r="BH654" i="3"/>
  <c r="BH657" i="3"/>
  <c r="BH658" i="3"/>
  <c r="BH660" i="3"/>
  <c r="BH661" i="3"/>
  <c r="BH662" i="3"/>
  <c r="BH663" i="3"/>
  <c r="BH664" i="3"/>
  <c r="BH667" i="3"/>
  <c r="BH668" i="3"/>
  <c r="BH669" i="3"/>
  <c r="BH672" i="3"/>
  <c r="BH674" i="3"/>
  <c r="BH676" i="3"/>
  <c r="BH677" i="3"/>
  <c r="BH678" i="3"/>
  <c r="BH679" i="3"/>
  <c r="BH680" i="3"/>
  <c r="BH682" i="3"/>
  <c r="BH684" i="3"/>
  <c r="BH686" i="3"/>
  <c r="BH688" i="3"/>
  <c r="BH689" i="3"/>
  <c r="BH691" i="3"/>
  <c r="BH692" i="3"/>
  <c r="BH693" i="3"/>
  <c r="BH694" i="3"/>
  <c r="BH695" i="3"/>
  <c r="BH696" i="3"/>
  <c r="BH698" i="3"/>
  <c r="BH699" i="3"/>
  <c r="BH700" i="3"/>
  <c r="BH701" i="3"/>
  <c r="BH702" i="3"/>
  <c r="BH703" i="3"/>
  <c r="BH704" i="3"/>
  <c r="BH705" i="3"/>
  <c r="BH706" i="3"/>
  <c r="BH707" i="3"/>
  <c r="BH708" i="3"/>
  <c r="BH709" i="3"/>
  <c r="BH711" i="3"/>
  <c r="BH713" i="3"/>
  <c r="BH714" i="3"/>
  <c r="BH715" i="3"/>
  <c r="BH716" i="3"/>
  <c r="BH718" i="3"/>
  <c r="BH719" i="3"/>
  <c r="BH720" i="3"/>
  <c r="BH721" i="3"/>
  <c r="BH722" i="3"/>
  <c r="BH723" i="3"/>
  <c r="BH724" i="3"/>
  <c r="BH725" i="3"/>
  <c r="BH726" i="3"/>
  <c r="BH727" i="3"/>
  <c r="BH729" i="3"/>
  <c r="BH730" i="3"/>
  <c r="BH731" i="3"/>
  <c r="BH732" i="3"/>
  <c r="BH733" i="3"/>
  <c r="BH734" i="3"/>
  <c r="BH735" i="3"/>
  <c r="BH736" i="3"/>
  <c r="BH737" i="3"/>
  <c r="BH739" i="3"/>
  <c r="BH740" i="3"/>
  <c r="BH741" i="3"/>
  <c r="BH742" i="3"/>
  <c r="BH743" i="3"/>
  <c r="BH745" i="3"/>
  <c r="BH746" i="3"/>
  <c r="BH747" i="3"/>
  <c r="BH748" i="3"/>
  <c r="BH749" i="3"/>
  <c r="BH750" i="3"/>
  <c r="BH751" i="3"/>
  <c r="BH752" i="3"/>
  <c r="BH753" i="3"/>
  <c r="BH754" i="3"/>
  <c r="BH755" i="3"/>
  <c r="BH756" i="3"/>
  <c r="BH758" i="3"/>
  <c r="BH759" i="3"/>
  <c r="BH760" i="3"/>
  <c r="BH761" i="3"/>
  <c r="BH763" i="3"/>
  <c r="BH764" i="3"/>
  <c r="BH765" i="3"/>
  <c r="BH766" i="3"/>
  <c r="BH767" i="3"/>
  <c r="BH768" i="3"/>
  <c r="BH772" i="3"/>
  <c r="BH774" i="3"/>
  <c r="BH776" i="3"/>
  <c r="BH777" i="3"/>
  <c r="BH778" i="3"/>
  <c r="BH779" i="3"/>
  <c r="BH780" i="3"/>
  <c r="BH781" i="3"/>
  <c r="BF5" i="3"/>
  <c r="BF6" i="3"/>
  <c r="BF7" i="3"/>
  <c r="BF9" i="3"/>
  <c r="BF10" i="3"/>
  <c r="BF11" i="3"/>
  <c r="BF13" i="3"/>
  <c r="BF14" i="3"/>
  <c r="BF15" i="3"/>
  <c r="BF16" i="3"/>
  <c r="BF17" i="3"/>
  <c r="BF18" i="3"/>
  <c r="BF21" i="3"/>
  <c r="BF22" i="3"/>
  <c r="BF23" i="3"/>
  <c r="BF24" i="3"/>
  <c r="BF25" i="3"/>
  <c r="BF26" i="3"/>
  <c r="BF27" i="3"/>
  <c r="BF28" i="3"/>
  <c r="BF29" i="3"/>
  <c r="BF30" i="3"/>
  <c r="BF31" i="3"/>
  <c r="BF32" i="3"/>
  <c r="BF33" i="3"/>
  <c r="BF35" i="3"/>
  <c r="BF36" i="3"/>
  <c r="BF37" i="3"/>
  <c r="BF38" i="3"/>
  <c r="BF40" i="3"/>
  <c r="BF42" i="3"/>
  <c r="BF43" i="3"/>
  <c r="BF44" i="3"/>
  <c r="BF45" i="3"/>
  <c r="BF46" i="3"/>
  <c r="BF47" i="3"/>
  <c r="BF49" i="3"/>
  <c r="BF51" i="3"/>
  <c r="BF52" i="3"/>
  <c r="BF54" i="3"/>
  <c r="BF56" i="3"/>
  <c r="BF57" i="3"/>
  <c r="BF58" i="3"/>
  <c r="BF59" i="3"/>
  <c r="BF60" i="3"/>
  <c r="BF61" i="3"/>
  <c r="BF62" i="3"/>
  <c r="BF64" i="3"/>
  <c r="BF66" i="3"/>
  <c r="BF67" i="3"/>
  <c r="BF68" i="3"/>
  <c r="BF70" i="3"/>
  <c r="BF72" i="3"/>
  <c r="BF73" i="3"/>
  <c r="BF74" i="3"/>
  <c r="BF75" i="3"/>
  <c r="BF76" i="3"/>
  <c r="BF78" i="3"/>
  <c r="BF79" i="3"/>
  <c r="BF80" i="3"/>
  <c r="BF81" i="3"/>
  <c r="BF82" i="3"/>
  <c r="BF83" i="3"/>
  <c r="BF84" i="3"/>
  <c r="BF86" i="3"/>
  <c r="BF87" i="3"/>
  <c r="BF88" i="3"/>
  <c r="BF89" i="3"/>
  <c r="BF90" i="3"/>
  <c r="BF91" i="3"/>
  <c r="BF94" i="3"/>
  <c r="BF95" i="3"/>
  <c r="BF96" i="3"/>
  <c r="BF97" i="3"/>
  <c r="BF98" i="3"/>
  <c r="BF99" i="3"/>
  <c r="BF100" i="3"/>
  <c r="BF101" i="3"/>
  <c r="BF102" i="3"/>
  <c r="BF103" i="3"/>
  <c r="BF104" i="3"/>
  <c r="BF105" i="3"/>
  <c r="BF106" i="3"/>
  <c r="BF107" i="3"/>
  <c r="BF109" i="3"/>
  <c r="BF110" i="3"/>
  <c r="BF111" i="3"/>
  <c r="BF112" i="3"/>
  <c r="BF113" i="3"/>
  <c r="BF114" i="3"/>
  <c r="BF115" i="3"/>
  <c r="BF116" i="3"/>
  <c r="BF117" i="3"/>
  <c r="BF118" i="3"/>
  <c r="BF119" i="3"/>
  <c r="BF120" i="3"/>
  <c r="BF121" i="3"/>
  <c r="BF122" i="3"/>
  <c r="BF125" i="3"/>
  <c r="BF126" i="3"/>
  <c r="BF127" i="3"/>
  <c r="BF128" i="3"/>
  <c r="BF129" i="3"/>
  <c r="BF131" i="3"/>
  <c r="BF132" i="3"/>
  <c r="BF133" i="3"/>
  <c r="BF134" i="3"/>
  <c r="BF135" i="3"/>
  <c r="BF137" i="3"/>
  <c r="BF138" i="3"/>
  <c r="BF139" i="3"/>
  <c r="BF140" i="3"/>
  <c r="BF141" i="3"/>
  <c r="BF144" i="3"/>
  <c r="BF145" i="3"/>
  <c r="BF146" i="3"/>
  <c r="BF148" i="3"/>
  <c r="BF149" i="3"/>
  <c r="BF150" i="3"/>
  <c r="BF151" i="3"/>
  <c r="BF152" i="3"/>
  <c r="BF153" i="3"/>
  <c r="BF155" i="3"/>
  <c r="BF157" i="3"/>
  <c r="BF162" i="3"/>
  <c r="BF163" i="3"/>
  <c r="BF164" i="3"/>
  <c r="BF165" i="3"/>
  <c r="BF166" i="3"/>
  <c r="BF168" i="3"/>
  <c r="BF169" i="3"/>
  <c r="BF170" i="3"/>
  <c r="BF171" i="3"/>
  <c r="BF172" i="3"/>
  <c r="BF173" i="3"/>
  <c r="BF174" i="3"/>
  <c r="BF175" i="3"/>
  <c r="BF177" i="3"/>
  <c r="BF178" i="3"/>
  <c r="BF181" i="3"/>
  <c r="BF182" i="3"/>
  <c r="BF183" i="3"/>
  <c r="BF184" i="3"/>
  <c r="BF185" i="3"/>
  <c r="BF186" i="3"/>
  <c r="BF187" i="3"/>
  <c r="BF188" i="3"/>
  <c r="BF190" i="3"/>
  <c r="BF192" i="3"/>
  <c r="BF193" i="3"/>
  <c r="BF194" i="3"/>
  <c r="BF195" i="3"/>
  <c r="BF199" i="3"/>
  <c r="BF200" i="3"/>
  <c r="BF201" i="3"/>
  <c r="BF202" i="3"/>
  <c r="BF203" i="3"/>
  <c r="BF204" i="3"/>
  <c r="BF205" i="3"/>
  <c r="BF206" i="3"/>
  <c r="BF207" i="3"/>
  <c r="BF208" i="3"/>
  <c r="BF209" i="3"/>
  <c r="BF210" i="3"/>
  <c r="BF211" i="3"/>
  <c r="BF212" i="3"/>
  <c r="BF213" i="3"/>
  <c r="BF214" i="3"/>
  <c r="BF215" i="3"/>
  <c r="BF216" i="3"/>
  <c r="BF217" i="3"/>
  <c r="BF218" i="3"/>
  <c r="BF219" i="3"/>
  <c r="BF220" i="3"/>
  <c r="BF221" i="3"/>
  <c r="BF222" i="3"/>
  <c r="BF225" i="3"/>
  <c r="BF226" i="3"/>
  <c r="BF228" i="3"/>
  <c r="BF229" i="3"/>
  <c r="BF230" i="3"/>
  <c r="BF231" i="3"/>
  <c r="BF233" i="3"/>
  <c r="BF234" i="3"/>
  <c r="BF235" i="3"/>
  <c r="BF239" i="3"/>
  <c r="BF244" i="3"/>
  <c r="BF245" i="3"/>
  <c r="BF247" i="3"/>
  <c r="BF248" i="3"/>
  <c r="BF249" i="3"/>
  <c r="BF250" i="3"/>
  <c r="BF251" i="3"/>
  <c r="BF254" i="3"/>
  <c r="BF257" i="3"/>
  <c r="BF258" i="3"/>
  <c r="BF259" i="3"/>
  <c r="BF260" i="3"/>
  <c r="BF263" i="3"/>
  <c r="BF264" i="3"/>
  <c r="BF266" i="3"/>
  <c r="BF267" i="3"/>
  <c r="BF268" i="3"/>
  <c r="BF269" i="3"/>
  <c r="BF270" i="3"/>
  <c r="BF271" i="3"/>
  <c r="BF272" i="3"/>
  <c r="BF274" i="3"/>
  <c r="BF275" i="3"/>
  <c r="BF276" i="3"/>
  <c r="BF278" i="3"/>
  <c r="BF282" i="3"/>
  <c r="BF283" i="3"/>
  <c r="BF284" i="3"/>
  <c r="BF286" i="3"/>
  <c r="BF287" i="3"/>
  <c r="BF288" i="3"/>
  <c r="BF289" i="3"/>
  <c r="BF290" i="3"/>
  <c r="BF292" i="3"/>
  <c r="BF293" i="3"/>
  <c r="BF295" i="3"/>
  <c r="BF299" i="3"/>
  <c r="BF301" i="3"/>
  <c r="BF302" i="3"/>
  <c r="BF303" i="3"/>
  <c r="BF305" i="3"/>
  <c r="BF306" i="3"/>
  <c r="BF308" i="3"/>
  <c r="BF309" i="3"/>
  <c r="BF310" i="3"/>
  <c r="BF311" i="3"/>
  <c r="BF312" i="3"/>
  <c r="BF314" i="3"/>
  <c r="BF315" i="3"/>
  <c r="BF317" i="3"/>
  <c r="BF318" i="3"/>
  <c r="BF319" i="3"/>
  <c r="BF320" i="3"/>
  <c r="BF322" i="3"/>
  <c r="BF323" i="3"/>
  <c r="BF324" i="3"/>
  <c r="BF325" i="3"/>
  <c r="BF326" i="3"/>
  <c r="BF328" i="3"/>
  <c r="BF329" i="3"/>
  <c r="BF330" i="3"/>
  <c r="BF331" i="3"/>
  <c r="BF332" i="3"/>
  <c r="BF333" i="3"/>
  <c r="BF335" i="3"/>
  <c r="BF336" i="3"/>
  <c r="BF337" i="3"/>
  <c r="BF338" i="3"/>
  <c r="BF339" i="3"/>
  <c r="BF340" i="3"/>
  <c r="BF341" i="3"/>
  <c r="BF342" i="3"/>
  <c r="BF343" i="3"/>
  <c r="BF344" i="3"/>
  <c r="BF345" i="3"/>
  <c r="BF348" i="3"/>
  <c r="BF350" i="3"/>
  <c r="BF351" i="3"/>
  <c r="BF353" i="3"/>
  <c r="BF354" i="3"/>
  <c r="BF355" i="3"/>
  <c r="BF356" i="3"/>
  <c r="BF357" i="3"/>
  <c r="BF358" i="3"/>
  <c r="BF360" i="3"/>
  <c r="BF361" i="3"/>
  <c r="BF362" i="3"/>
  <c r="BF363" i="3"/>
  <c r="BF364" i="3"/>
  <c r="BF365" i="3"/>
  <c r="BF366" i="3"/>
  <c r="BF369" i="3"/>
  <c r="BF375" i="3"/>
  <c r="BF377" i="3"/>
  <c r="BF378" i="3"/>
  <c r="BF379" i="3"/>
  <c r="BF381" i="3"/>
  <c r="BF382" i="3"/>
  <c r="BF383" i="3"/>
  <c r="BF384" i="3"/>
  <c r="BF386" i="3"/>
  <c r="BF387" i="3"/>
  <c r="BF388" i="3"/>
  <c r="BF389" i="3"/>
  <c r="BF391" i="3"/>
  <c r="BF392" i="3"/>
  <c r="BF393" i="3"/>
  <c r="BF394" i="3"/>
  <c r="BF396" i="3"/>
  <c r="BF397" i="3"/>
  <c r="BF398" i="3"/>
  <c r="BF399" i="3"/>
  <c r="BF401" i="3"/>
  <c r="BF402" i="3"/>
  <c r="BF403" i="3"/>
  <c r="BF404" i="3"/>
  <c r="BF406" i="3"/>
  <c r="BF407" i="3"/>
  <c r="BF408" i="3"/>
  <c r="BF409" i="3"/>
  <c r="BF410" i="3"/>
  <c r="BF411" i="3"/>
  <c r="BF413" i="3"/>
  <c r="BF415" i="3"/>
  <c r="BF417" i="3"/>
  <c r="BF418" i="3"/>
  <c r="BF420" i="3"/>
  <c r="BF421" i="3"/>
  <c r="BF423" i="3"/>
  <c r="BF424" i="3"/>
  <c r="BF425" i="3"/>
  <c r="BF426" i="3"/>
  <c r="BF427" i="3"/>
  <c r="BF428" i="3"/>
  <c r="BF429" i="3"/>
  <c r="BF434" i="3"/>
  <c r="BF435" i="3"/>
  <c r="BF436" i="3"/>
  <c r="BF437" i="3"/>
  <c r="BF438" i="3"/>
  <c r="BF440" i="3"/>
  <c r="BF441" i="3"/>
  <c r="BF442" i="3"/>
  <c r="BF443" i="3"/>
  <c r="BF444" i="3"/>
  <c r="BF445" i="3"/>
  <c r="BF447" i="3"/>
  <c r="BF448" i="3"/>
  <c r="BF449" i="3"/>
  <c r="BF450" i="3"/>
  <c r="BF453" i="3"/>
  <c r="BF455" i="3"/>
  <c r="BF457" i="3"/>
  <c r="BF460" i="3"/>
  <c r="BF462" i="3"/>
  <c r="BF463" i="3"/>
  <c r="BF464" i="3"/>
  <c r="BF468" i="3"/>
  <c r="BF472" i="3"/>
  <c r="BF473" i="3"/>
  <c r="BF474" i="3"/>
  <c r="BF475" i="3"/>
  <c r="BF476" i="3"/>
  <c r="BF479" i="3"/>
  <c r="BF481" i="3"/>
  <c r="BF483" i="3"/>
  <c r="BF484" i="3"/>
  <c r="BF487" i="3"/>
  <c r="BF488" i="3"/>
  <c r="BF491" i="3"/>
  <c r="BF492" i="3"/>
  <c r="BF493" i="3"/>
  <c r="BF495" i="3"/>
  <c r="BF496" i="3"/>
  <c r="BF498" i="3"/>
  <c r="BF499" i="3"/>
  <c r="BF500" i="3"/>
  <c r="BF501" i="3"/>
  <c r="BF503" i="3"/>
  <c r="BF504" i="3"/>
  <c r="BF505" i="3"/>
  <c r="BF506" i="3"/>
  <c r="BF507" i="3"/>
  <c r="BF509" i="3"/>
  <c r="BF511" i="3"/>
  <c r="BF512" i="3"/>
  <c r="BF514" i="3"/>
  <c r="BF515" i="3"/>
  <c r="BF516" i="3"/>
  <c r="BF517" i="3"/>
  <c r="BF518" i="3"/>
  <c r="BF519" i="3"/>
  <c r="BF520" i="3"/>
  <c r="BF521" i="3"/>
  <c r="BF522" i="3"/>
  <c r="BF526" i="3"/>
  <c r="BF527" i="3"/>
  <c r="BF530" i="3"/>
  <c r="BF532" i="3"/>
  <c r="BF533" i="3"/>
  <c r="BF534" i="3"/>
  <c r="BF536" i="3"/>
  <c r="BF537" i="3"/>
  <c r="BF540" i="3"/>
  <c r="BF542" i="3"/>
  <c r="BF545" i="3"/>
  <c r="BF546" i="3"/>
  <c r="BF548" i="3"/>
  <c r="BF549" i="3"/>
  <c r="BF550" i="3"/>
  <c r="BF551" i="3"/>
  <c r="BF552" i="3"/>
  <c r="BF553" i="3"/>
  <c r="BF554" i="3"/>
  <c r="BF557" i="3"/>
  <c r="BF558" i="3"/>
  <c r="BF559" i="3"/>
  <c r="BF560" i="3"/>
  <c r="BF561" i="3"/>
  <c r="BF562" i="3"/>
  <c r="BF563" i="3"/>
  <c r="BF566" i="3"/>
  <c r="BF567" i="3"/>
  <c r="BF569" i="3"/>
  <c r="BF570" i="3"/>
  <c r="BF572" i="3"/>
  <c r="BF573" i="3"/>
  <c r="BF574" i="3"/>
  <c r="BF576" i="3"/>
  <c r="BF577" i="3"/>
  <c r="BF578" i="3"/>
  <c r="BF580" i="3"/>
  <c r="BF581" i="3"/>
  <c r="BF582" i="3"/>
  <c r="BF584" i="3"/>
  <c r="BF585" i="3"/>
  <c r="BF586" i="3"/>
  <c r="BF587" i="3"/>
  <c r="BF588" i="3"/>
  <c r="BF590" i="3"/>
  <c r="BF591" i="3"/>
  <c r="BF595" i="3"/>
  <c r="BF597" i="3"/>
  <c r="BF598" i="3"/>
  <c r="BF599" i="3"/>
  <c r="BF600" i="3"/>
  <c r="BF601" i="3"/>
  <c r="BF602" i="3"/>
  <c r="BF603" i="3"/>
  <c r="BF604" i="3"/>
  <c r="BF606" i="3"/>
  <c r="BF607" i="3"/>
  <c r="BF608" i="3"/>
  <c r="BF610" i="3"/>
  <c r="BF611" i="3"/>
  <c r="BF612" i="3"/>
  <c r="BF613" i="3"/>
  <c r="BF614" i="3"/>
  <c r="BF615" i="3"/>
  <c r="BF616" i="3"/>
  <c r="BF617" i="3"/>
  <c r="BF619" i="3"/>
  <c r="BF620" i="3"/>
  <c r="BF622" i="3"/>
  <c r="BF623" i="3"/>
  <c r="BF624" i="3"/>
  <c r="BF625" i="3"/>
  <c r="BF626" i="3"/>
  <c r="BF627" i="3"/>
  <c r="BF631" i="3"/>
  <c r="BF632" i="3"/>
  <c r="BF633" i="3"/>
  <c r="BF634" i="3"/>
  <c r="BF636" i="3"/>
  <c r="BF638" i="3"/>
  <c r="BF639" i="3"/>
  <c r="BF641" i="3"/>
  <c r="BF644" i="3"/>
  <c r="BF646" i="3"/>
  <c r="BF647" i="3"/>
  <c r="BF650" i="3"/>
  <c r="BF651" i="3"/>
  <c r="BF652" i="3"/>
  <c r="BF653" i="3"/>
  <c r="BF654" i="3"/>
  <c r="BF657" i="3"/>
  <c r="BF658" i="3"/>
  <c r="BF659" i="3"/>
  <c r="BF660" i="3"/>
  <c r="BF661" i="3"/>
  <c r="BF662" i="3"/>
  <c r="BF663" i="3"/>
  <c r="BF664" i="3"/>
  <c r="BF667" i="3"/>
  <c r="BF668" i="3"/>
  <c r="BF669" i="3"/>
  <c r="BF670" i="3"/>
  <c r="BF672" i="3"/>
  <c r="BF673" i="3"/>
  <c r="BF674" i="3"/>
  <c r="BF676" i="3"/>
  <c r="BF677" i="3"/>
  <c r="BF678" i="3"/>
  <c r="BF679" i="3"/>
  <c r="BF680" i="3"/>
  <c r="BF686" i="3"/>
  <c r="BF687" i="3"/>
  <c r="BF688" i="3"/>
  <c r="BF689" i="3"/>
  <c r="BF690" i="3"/>
  <c r="BF691" i="3"/>
  <c r="BF694" i="3"/>
  <c r="BF695" i="3"/>
  <c r="BF697" i="3"/>
  <c r="BF698" i="3"/>
  <c r="BF699" i="3"/>
  <c r="BF700" i="3"/>
  <c r="BF701" i="3"/>
  <c r="BF702" i="3"/>
  <c r="BF703" i="3"/>
  <c r="BF704" i="3"/>
  <c r="BF705" i="3"/>
  <c r="BF706" i="3"/>
  <c r="BF707" i="3"/>
  <c r="BF710" i="3"/>
  <c r="BF711" i="3"/>
  <c r="BF715" i="3"/>
  <c r="BF716" i="3"/>
  <c r="BF717" i="3"/>
  <c r="BF718" i="3"/>
  <c r="BF719" i="3"/>
  <c r="BF721" i="3"/>
  <c r="BF723" i="3"/>
  <c r="BF725" i="3"/>
  <c r="BF726" i="3"/>
  <c r="BF727" i="3"/>
  <c r="BF729" i="3"/>
  <c r="BF731" i="3"/>
  <c r="BF732" i="3"/>
  <c r="BF733" i="3"/>
  <c r="BF734" i="3"/>
  <c r="BF735" i="3"/>
  <c r="BF738" i="3"/>
  <c r="BF739" i="3"/>
  <c r="BF741" i="3"/>
  <c r="BF742" i="3"/>
  <c r="BF743" i="3"/>
  <c r="BF745" i="3"/>
  <c r="BF746" i="3"/>
  <c r="BF748" i="3"/>
  <c r="BF749" i="3"/>
  <c r="BF750" i="3"/>
  <c r="BF751" i="3"/>
  <c r="BF752" i="3"/>
  <c r="BF753" i="3"/>
  <c r="BF754" i="3"/>
  <c r="BF755" i="3"/>
  <c r="BF756" i="3"/>
  <c r="BF759" i="3"/>
  <c r="BF760" i="3"/>
  <c r="BF761" i="3"/>
  <c r="BF763" i="3"/>
  <c r="BF764" i="3"/>
  <c r="BF765" i="3"/>
  <c r="BF766" i="3"/>
  <c r="BF767" i="3"/>
  <c r="BF768" i="3"/>
  <c r="BF772" i="3"/>
  <c r="BF774" i="3"/>
  <c r="BF777" i="3"/>
  <c r="BF778" i="3"/>
  <c r="BF779" i="3"/>
  <c r="BF781" i="3"/>
  <c r="BF3" i="3"/>
  <c r="AJ186" i="3"/>
  <c r="AJ187" i="3"/>
  <c r="AJ188" i="3"/>
  <c r="AJ189" i="3"/>
  <c r="AJ190" i="3"/>
  <c r="AJ191" i="3"/>
  <c r="AJ192" i="3"/>
  <c r="AJ194" i="3"/>
  <c r="AJ195"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240" i="3"/>
  <c r="AJ241" i="3"/>
  <c r="AJ242" i="3"/>
  <c r="AJ243" i="3"/>
  <c r="AJ244" i="3"/>
  <c r="AJ245" i="3"/>
  <c r="AJ246" i="3"/>
  <c r="AJ247" i="3"/>
  <c r="AJ248" i="3"/>
  <c r="AJ249" i="3"/>
  <c r="AJ250" i="3"/>
  <c r="AJ251" i="3"/>
  <c r="AJ252" i="3"/>
  <c r="AJ253" i="3"/>
  <c r="AJ254" i="3"/>
  <c r="AJ255" i="3"/>
  <c r="AJ256" i="3"/>
  <c r="AJ258" i="3"/>
  <c r="AJ259" i="3"/>
  <c r="AJ260" i="3"/>
  <c r="AJ261" i="3"/>
  <c r="AJ262" i="3"/>
  <c r="AJ263" i="3"/>
  <c r="AJ264" i="3"/>
  <c r="AJ265" i="3"/>
  <c r="AJ266" i="3"/>
  <c r="AJ267" i="3"/>
  <c r="AJ268" i="3"/>
  <c r="AJ269" i="3"/>
  <c r="AJ270" i="3"/>
  <c r="AJ271" i="3"/>
  <c r="AJ272" i="3"/>
  <c r="AJ273" i="3"/>
  <c r="AJ274" i="3"/>
  <c r="AJ275" i="3"/>
  <c r="AJ276" i="3"/>
  <c r="AJ277" i="3"/>
  <c r="AJ278" i="3"/>
  <c r="AJ279" i="3"/>
  <c r="AJ280" i="3"/>
  <c r="AJ281" i="3"/>
  <c r="AJ282" i="3"/>
  <c r="AJ283" i="3"/>
  <c r="AJ284" i="3"/>
  <c r="AJ285" i="3"/>
  <c r="AJ286" i="3"/>
  <c r="AJ287" i="3"/>
  <c r="AJ288" i="3"/>
  <c r="AJ289" i="3"/>
  <c r="AJ290" i="3"/>
  <c r="AJ291" i="3"/>
  <c r="AJ292" i="3"/>
  <c r="AJ293" i="3"/>
  <c r="AJ294" i="3"/>
  <c r="AJ295" i="3"/>
  <c r="AJ296" i="3"/>
  <c r="AJ297" i="3"/>
  <c r="AJ298" i="3"/>
  <c r="AJ299" i="3"/>
  <c r="AJ300" i="3"/>
  <c r="AJ301" i="3"/>
  <c r="AJ302" i="3"/>
  <c r="AJ303" i="3"/>
  <c r="AJ304" i="3"/>
  <c r="AJ305" i="3"/>
  <c r="AJ306" i="3"/>
  <c r="AJ307" i="3"/>
  <c r="AJ308" i="3"/>
  <c r="AJ309" i="3"/>
  <c r="AJ310" i="3"/>
  <c r="AJ311" i="3"/>
  <c r="AJ312" i="3"/>
  <c r="AJ313" i="3"/>
  <c r="AJ314" i="3"/>
  <c r="AJ315" i="3"/>
  <c r="AJ316" i="3"/>
  <c r="AJ317" i="3"/>
  <c r="AJ318" i="3"/>
  <c r="AJ319" i="3"/>
  <c r="AJ320" i="3"/>
  <c r="AJ321" i="3"/>
  <c r="AJ322" i="3"/>
  <c r="AJ323" i="3"/>
  <c r="AJ324" i="3"/>
  <c r="AJ325" i="3"/>
  <c r="AJ326" i="3"/>
  <c r="AJ327" i="3"/>
  <c r="AJ328" i="3"/>
  <c r="AJ329" i="3"/>
  <c r="AJ330" i="3"/>
  <c r="AJ331" i="3"/>
  <c r="AJ332" i="3"/>
  <c r="AJ333" i="3"/>
  <c r="AJ334" i="3"/>
  <c r="AJ335" i="3"/>
  <c r="AJ336" i="3"/>
  <c r="AJ337" i="3"/>
  <c r="AJ338" i="3"/>
  <c r="AJ339" i="3"/>
  <c r="AJ340" i="3"/>
  <c r="AJ341" i="3"/>
  <c r="AJ342" i="3"/>
  <c r="AJ343" i="3"/>
  <c r="AJ344" i="3"/>
  <c r="AJ345" i="3"/>
  <c r="AJ346" i="3"/>
  <c r="AJ347" i="3"/>
  <c r="AJ348" i="3"/>
  <c r="AJ349" i="3"/>
  <c r="AJ350" i="3"/>
  <c r="AJ351" i="3"/>
  <c r="AJ352" i="3"/>
  <c r="AJ353" i="3"/>
  <c r="AJ354" i="3"/>
  <c r="AJ355" i="3"/>
  <c r="AJ356" i="3"/>
  <c r="AJ357" i="3"/>
  <c r="AJ358" i="3"/>
  <c r="AJ359" i="3"/>
  <c r="AJ360" i="3"/>
  <c r="AJ361" i="3"/>
  <c r="AJ362" i="3"/>
  <c r="AJ363" i="3"/>
  <c r="AJ364" i="3"/>
  <c r="AJ365" i="3"/>
  <c r="AJ366" i="3"/>
  <c r="AJ367" i="3"/>
  <c r="AJ368" i="3"/>
  <c r="AJ369" i="3"/>
  <c r="AJ370" i="3"/>
  <c r="AJ374" i="3"/>
  <c r="AJ375" i="3"/>
  <c r="AJ378" i="3"/>
  <c r="AJ379" i="3"/>
  <c r="AJ380" i="3"/>
  <c r="AJ381" i="3"/>
  <c r="AJ382" i="3"/>
  <c r="AJ383" i="3"/>
  <c r="AJ384" i="3"/>
  <c r="AJ385" i="3"/>
  <c r="AJ386" i="3"/>
  <c r="AJ387" i="3"/>
  <c r="AJ388" i="3"/>
  <c r="AJ389" i="3"/>
  <c r="AJ390" i="3"/>
  <c r="AJ391" i="3"/>
  <c r="AJ392" i="3"/>
  <c r="AJ393" i="3"/>
  <c r="AJ394" i="3"/>
  <c r="AJ397" i="3"/>
  <c r="AJ398" i="3"/>
  <c r="AJ399" i="3"/>
  <c r="AJ400" i="3"/>
  <c r="AJ401" i="3"/>
  <c r="AJ402" i="3"/>
  <c r="AJ403" i="3"/>
  <c r="AJ404" i="3"/>
  <c r="AJ405" i="3"/>
  <c r="AJ406" i="3"/>
  <c r="AJ408" i="3"/>
  <c r="AJ409" i="3"/>
  <c r="AJ410" i="3"/>
  <c r="AJ411" i="3"/>
  <c r="AJ412" i="3"/>
  <c r="AJ413" i="3"/>
  <c r="AJ414" i="3"/>
  <c r="AJ415" i="3"/>
  <c r="AJ416" i="3"/>
  <c r="AJ417" i="3"/>
  <c r="AJ418" i="3"/>
  <c r="AJ419" i="3"/>
  <c r="AJ420" i="3"/>
  <c r="AJ421" i="3"/>
  <c r="AJ422" i="3"/>
  <c r="AJ423" i="3"/>
  <c r="AJ424" i="3"/>
  <c r="AJ425" i="3"/>
  <c r="AJ426" i="3"/>
  <c r="AJ427" i="3"/>
  <c r="AJ428" i="3"/>
  <c r="AJ429" i="3"/>
  <c r="AJ431" i="3"/>
  <c r="AJ432" i="3"/>
  <c r="AJ434" i="3"/>
  <c r="AJ435" i="3"/>
  <c r="AJ436" i="3"/>
  <c r="AJ437" i="3"/>
  <c r="AJ438" i="3"/>
  <c r="AJ439" i="3"/>
  <c r="AJ440" i="3"/>
  <c r="AJ441" i="3"/>
  <c r="AJ443" i="3"/>
  <c r="AJ444" i="3"/>
  <c r="AJ445" i="3"/>
  <c r="AJ446" i="3"/>
  <c r="AJ447" i="3"/>
  <c r="AJ448" i="3"/>
  <c r="AJ449" i="3"/>
  <c r="AJ450" i="3"/>
  <c r="AJ451" i="3"/>
  <c r="AJ452" i="3"/>
  <c r="AJ453" i="3"/>
  <c r="AJ455" i="3"/>
  <c r="AJ456" i="3"/>
  <c r="AJ457" i="3"/>
  <c r="AJ462" i="3"/>
  <c r="AJ463" i="3"/>
  <c r="AJ464" i="3"/>
  <c r="AJ465" i="3"/>
  <c r="AJ466" i="3"/>
  <c r="AJ467" i="3"/>
  <c r="AJ468" i="3"/>
  <c r="AJ469" i="3"/>
  <c r="AJ470" i="3"/>
  <c r="AJ471" i="3"/>
  <c r="AJ472" i="3"/>
  <c r="AJ476" i="3"/>
  <c r="AJ477" i="3"/>
  <c r="AJ478" i="3"/>
  <c r="AJ481" i="3"/>
  <c r="AJ482" i="3"/>
  <c r="AJ483" i="3"/>
  <c r="AJ484" i="3"/>
  <c r="AJ487" i="3"/>
  <c r="AJ488" i="3"/>
  <c r="AJ490" i="3"/>
  <c r="AJ491" i="3"/>
  <c r="AJ492" i="3"/>
  <c r="AJ493" i="3"/>
  <c r="AJ494" i="3"/>
  <c r="AJ495" i="3"/>
  <c r="AJ496" i="3"/>
  <c r="AJ497" i="3"/>
  <c r="AJ498" i="3"/>
  <c r="AJ499" i="3"/>
  <c r="AJ500" i="3"/>
  <c r="AJ502" i="3"/>
  <c r="AJ503" i="3"/>
  <c r="AJ505" i="3"/>
  <c r="AJ506" i="3"/>
  <c r="AJ507" i="3"/>
  <c r="AJ508" i="3"/>
  <c r="AJ509" i="3"/>
  <c r="AJ510" i="3"/>
  <c r="AJ511" i="3"/>
  <c r="AJ512" i="3"/>
  <c r="AJ513" i="3"/>
  <c r="AJ514" i="3"/>
  <c r="AJ519" i="3"/>
  <c r="AJ520" i="3"/>
  <c r="AJ521" i="3"/>
  <c r="AJ522" i="3"/>
  <c r="AJ523" i="3"/>
  <c r="AJ524" i="3"/>
  <c r="AJ525" i="3"/>
  <c r="AJ526" i="3"/>
  <c r="AJ527" i="3"/>
  <c r="AJ530" i="3"/>
  <c r="AJ531" i="3"/>
  <c r="AJ532" i="3"/>
  <c r="AJ533" i="3"/>
  <c r="AJ534" i="3"/>
  <c r="AJ535" i="3"/>
  <c r="AJ536" i="3"/>
  <c r="AJ537" i="3"/>
  <c r="AJ538" i="3"/>
  <c r="AJ539" i="3"/>
  <c r="AJ540" i="3"/>
  <c r="AJ541" i="3"/>
  <c r="AJ542" i="3"/>
  <c r="AJ543" i="3"/>
  <c r="AJ544" i="3"/>
  <c r="AJ545" i="3"/>
  <c r="AJ546" i="3"/>
  <c r="AJ547" i="3"/>
  <c r="AJ548" i="3"/>
  <c r="AJ549" i="3"/>
  <c r="AJ550" i="3"/>
  <c r="AJ552" i="3"/>
  <c r="AJ553" i="3"/>
  <c r="AJ554" i="3"/>
  <c r="AJ555" i="3"/>
  <c r="AJ556" i="3"/>
  <c r="AJ558" i="3"/>
  <c r="AJ559" i="3"/>
  <c r="AJ560" i="3"/>
  <c r="AJ561" i="3"/>
  <c r="AJ562" i="3"/>
  <c r="AJ563" i="3"/>
  <c r="AJ564" i="3"/>
  <c r="AJ565" i="3"/>
  <c r="AJ567" i="3"/>
  <c r="AJ569" i="3"/>
  <c r="AJ571" i="3"/>
  <c r="AJ572" i="3"/>
  <c r="AJ573" i="3"/>
  <c r="AJ574" i="3"/>
  <c r="AJ575" i="3"/>
  <c r="AJ576" i="3"/>
  <c r="AJ577" i="3"/>
  <c r="AJ578" i="3"/>
  <c r="AJ579" i="3"/>
  <c r="AJ580" i="3"/>
  <c r="AJ581" i="3"/>
  <c r="AJ582" i="3"/>
  <c r="AJ583" i="3"/>
  <c r="AJ584" i="3"/>
  <c r="AJ585" i="3"/>
  <c r="AJ588" i="3"/>
  <c r="AJ590" i="3"/>
  <c r="AJ591" i="3"/>
  <c r="AJ592" i="3"/>
  <c r="AJ593" i="3"/>
  <c r="AJ595" i="3"/>
  <c r="AJ596" i="3"/>
  <c r="AJ597" i="3"/>
  <c r="AJ598" i="3"/>
  <c r="AJ599" i="3"/>
  <c r="AJ600" i="3"/>
  <c r="AJ601" i="3"/>
  <c r="AJ603" i="3"/>
  <c r="AJ604" i="3"/>
  <c r="AJ605" i="3"/>
  <c r="AJ606" i="3"/>
  <c r="AJ607" i="3"/>
  <c r="AJ611" i="3"/>
  <c r="AJ612" i="3"/>
  <c r="AJ614" i="3"/>
  <c r="AJ615" i="3"/>
  <c r="AJ616" i="3"/>
  <c r="AJ617" i="3"/>
  <c r="AJ618" i="3"/>
  <c r="AJ621" i="3"/>
  <c r="AJ622" i="3"/>
  <c r="AJ623" i="3"/>
  <c r="AJ626" i="3"/>
  <c r="AJ627" i="3"/>
  <c r="AJ628" i="3"/>
  <c r="AJ629" i="3"/>
  <c r="AJ630" i="3"/>
  <c r="AJ632" i="3"/>
  <c r="AJ633" i="3"/>
  <c r="AJ634" i="3"/>
  <c r="AJ635" i="3"/>
  <c r="AJ636" i="3"/>
  <c r="AJ637" i="3"/>
  <c r="AJ638" i="3"/>
  <c r="AJ639" i="3"/>
  <c r="AJ640" i="3"/>
  <c r="AJ641" i="3"/>
  <c r="AJ642" i="3"/>
  <c r="AJ643" i="3"/>
  <c r="AJ645" i="3"/>
  <c r="AJ646" i="3"/>
  <c r="AJ648" i="3"/>
  <c r="AJ649" i="3"/>
  <c r="AJ650" i="3"/>
  <c r="AJ651" i="3"/>
  <c r="AJ653" i="3"/>
  <c r="AJ654" i="3"/>
  <c r="AJ655" i="3"/>
  <c r="AJ656" i="3"/>
  <c r="AJ657" i="3"/>
  <c r="AJ658" i="3"/>
  <c r="AJ659" i="3"/>
  <c r="AJ660" i="3"/>
  <c r="AJ662" i="3"/>
  <c r="AJ664" i="3"/>
  <c r="AJ666" i="3"/>
  <c r="AJ667" i="3"/>
  <c r="AJ668" i="3"/>
  <c r="AJ669" i="3"/>
  <c r="AJ670" i="3"/>
  <c r="AJ671" i="3"/>
  <c r="AJ672" i="3"/>
  <c r="AJ673" i="3"/>
  <c r="AJ674" i="3"/>
  <c r="AJ675" i="3"/>
  <c r="AJ677" i="3"/>
  <c r="AJ678" i="3"/>
  <c r="AJ679" i="3"/>
  <c r="AJ680" i="3"/>
  <c r="AJ681" i="3"/>
  <c r="AJ682" i="3"/>
  <c r="AJ683" i="3"/>
  <c r="AJ684" i="3"/>
  <c r="AJ686" i="3"/>
  <c r="AJ687" i="3"/>
  <c r="AJ688" i="3"/>
  <c r="AJ689" i="3"/>
  <c r="AJ690" i="3"/>
  <c r="AJ691" i="3"/>
  <c r="AJ692" i="3"/>
  <c r="AJ693" i="3"/>
  <c r="AJ694" i="3"/>
  <c r="AJ695" i="3"/>
  <c r="AJ696" i="3"/>
  <c r="AJ697" i="3"/>
  <c r="AJ698" i="3"/>
  <c r="AJ699" i="3"/>
  <c r="AJ700" i="3"/>
  <c r="AJ701" i="3"/>
  <c r="AJ703" i="3"/>
  <c r="AJ704" i="3"/>
  <c r="AJ705" i="3"/>
  <c r="AJ706" i="3"/>
  <c r="AJ707" i="3"/>
  <c r="AJ708" i="3"/>
  <c r="AJ709" i="3"/>
  <c r="AJ710" i="3"/>
  <c r="AJ711" i="3"/>
  <c r="AJ712" i="3"/>
  <c r="AJ713" i="3"/>
  <c r="AJ714" i="3"/>
  <c r="AJ715" i="3"/>
  <c r="AJ716" i="3"/>
  <c r="AJ717" i="3"/>
  <c r="AJ718" i="3"/>
  <c r="AJ719" i="3"/>
  <c r="AJ720" i="3"/>
  <c r="AJ721" i="3"/>
  <c r="AJ722" i="3"/>
  <c r="AJ723" i="3"/>
  <c r="AJ724" i="3"/>
  <c r="AJ725" i="3"/>
  <c r="AJ726" i="3"/>
  <c r="AJ727" i="3"/>
  <c r="AJ728" i="3"/>
  <c r="AJ730" i="3"/>
  <c r="AJ731" i="3"/>
  <c r="AJ732" i="3"/>
  <c r="AJ733" i="3"/>
  <c r="AJ734" i="3"/>
  <c r="AJ735" i="3"/>
  <c r="AJ736" i="3"/>
  <c r="AJ737" i="3"/>
  <c r="AJ738" i="3"/>
  <c r="AJ739" i="3"/>
  <c r="AJ740" i="3"/>
  <c r="AJ741" i="3"/>
  <c r="AJ742" i="3"/>
  <c r="AJ743" i="3"/>
  <c r="AJ744" i="3"/>
  <c r="AJ745" i="3"/>
  <c r="AJ746" i="3"/>
  <c r="AJ747" i="3"/>
  <c r="AJ748" i="3"/>
  <c r="AJ749" i="3"/>
  <c r="AJ750" i="3"/>
  <c r="AJ751" i="3"/>
  <c r="AJ752" i="3"/>
  <c r="AJ753" i="3"/>
  <c r="AJ754" i="3"/>
  <c r="AJ755" i="3"/>
  <c r="AJ756" i="3"/>
  <c r="AJ757" i="3"/>
  <c r="AJ758" i="3"/>
  <c r="AJ759" i="3"/>
  <c r="AJ760" i="3"/>
  <c r="AJ761" i="3"/>
  <c r="AJ762" i="3"/>
  <c r="AJ763" i="3"/>
  <c r="AJ764" i="3"/>
  <c r="AJ765" i="3"/>
  <c r="AJ766" i="3"/>
  <c r="AJ767" i="3"/>
  <c r="AJ768" i="3"/>
  <c r="AJ769" i="3"/>
  <c r="AJ771" i="3"/>
  <c r="AJ772" i="3"/>
  <c r="AJ773" i="3"/>
  <c r="AJ774" i="3"/>
  <c r="AJ775" i="3"/>
  <c r="AJ776" i="3"/>
  <c r="AJ777" i="3"/>
  <c r="AJ779" i="3"/>
  <c r="AJ780" i="3"/>
  <c r="AJ781" i="3"/>
  <c r="AJ3" i="3"/>
  <c r="AJ4" i="3"/>
  <c r="AJ5" i="3"/>
  <c r="AJ6" i="3"/>
  <c r="AJ7" i="3"/>
  <c r="AJ8" i="3"/>
  <c r="AJ9" i="3"/>
  <c r="AJ10" i="3"/>
  <c r="AJ11" i="3"/>
  <c r="AJ13" i="3"/>
  <c r="AJ14" i="3"/>
  <c r="AJ15" i="3"/>
  <c r="AJ16" i="3"/>
  <c r="AJ17" i="3"/>
  <c r="AJ18" i="3"/>
  <c r="AJ20" i="3"/>
  <c r="AJ21" i="3"/>
  <c r="AJ22" i="3"/>
  <c r="AJ23" i="3"/>
  <c r="AJ24" i="3"/>
  <c r="AJ25" i="3"/>
  <c r="AJ26" i="3"/>
  <c r="AJ27" i="3"/>
  <c r="AJ28" i="3"/>
  <c r="AJ29" i="3"/>
  <c r="AJ30" i="3"/>
  <c r="AJ31" i="3"/>
  <c r="AJ32" i="3"/>
  <c r="AJ33" i="3"/>
  <c r="AJ34" i="3"/>
  <c r="AJ35" i="3"/>
  <c r="AJ36" i="3"/>
  <c r="AJ37" i="3"/>
  <c r="AJ38" i="3"/>
  <c r="AJ39" i="3"/>
  <c r="AJ40" i="3"/>
  <c r="AJ41" i="3"/>
  <c r="AJ42" i="3"/>
  <c r="AJ43" i="3"/>
  <c r="AJ45" i="3"/>
  <c r="AJ47" i="3"/>
  <c r="AJ48" i="3"/>
  <c r="AJ51" i="3"/>
  <c r="AJ53" i="3"/>
  <c r="AJ58" i="3"/>
  <c r="AJ59" i="3"/>
  <c r="AJ60" i="3"/>
  <c r="AJ62" i="3"/>
  <c r="AJ63" i="3"/>
  <c r="AJ64" i="3"/>
  <c r="AJ65" i="3"/>
  <c r="AJ66" i="3"/>
  <c r="AJ67" i="3"/>
  <c r="AJ68" i="3"/>
  <c r="AJ69" i="3"/>
  <c r="AJ70" i="3"/>
  <c r="AJ71" i="3"/>
  <c r="AJ72" i="3"/>
  <c r="AJ74" i="3"/>
  <c r="AJ75" i="3"/>
  <c r="AJ78" i="3"/>
  <c r="AJ80" i="3"/>
  <c r="AJ81" i="3"/>
  <c r="AJ83" i="3"/>
  <c r="AJ84" i="3"/>
  <c r="AJ87" i="3"/>
  <c r="AJ88" i="3"/>
  <c r="AJ89" i="3"/>
  <c r="AJ90" i="3"/>
  <c r="AJ91" i="3"/>
  <c r="AJ93" i="3"/>
  <c r="AJ94" i="3"/>
  <c r="AJ98" i="3"/>
  <c r="AJ100" i="3"/>
  <c r="AJ101" i="3"/>
  <c r="AJ102" i="3"/>
  <c r="AJ103" i="3"/>
  <c r="AJ104" i="3"/>
  <c r="AJ105" i="3"/>
  <c r="AJ106" i="3"/>
  <c r="AJ107" i="3"/>
  <c r="AJ108" i="3"/>
  <c r="AJ109" i="3"/>
  <c r="AJ111" i="3"/>
  <c r="AJ112" i="3"/>
  <c r="AJ113" i="3"/>
  <c r="AJ114" i="3"/>
  <c r="AJ116" i="3"/>
  <c r="AJ117" i="3"/>
  <c r="AJ118" i="3"/>
  <c r="AJ120" i="3"/>
  <c r="AJ121" i="3"/>
  <c r="AJ122" i="3"/>
  <c r="AJ123" i="3"/>
  <c r="AJ124" i="3"/>
  <c r="AJ125" i="3"/>
  <c r="AJ126" i="3"/>
  <c r="AJ127" i="3"/>
  <c r="AJ128" i="3"/>
  <c r="AJ129" i="3"/>
  <c r="AJ130" i="3"/>
  <c r="AJ132" i="3"/>
  <c r="AJ133" i="3"/>
  <c r="AJ134" i="3"/>
  <c r="AJ135" i="3"/>
  <c r="AJ136" i="3"/>
  <c r="AJ137" i="3"/>
  <c r="AJ138" i="3"/>
  <c r="AJ139" i="3"/>
  <c r="AJ140" i="3"/>
  <c r="AJ141" i="3"/>
  <c r="AJ142" i="3"/>
  <c r="AJ143" i="3"/>
  <c r="AJ145" i="3"/>
  <c r="AJ146" i="3"/>
  <c r="AJ147" i="3"/>
  <c r="AJ148" i="3"/>
  <c r="AJ149" i="3"/>
  <c r="AJ150" i="3"/>
  <c r="AJ151" i="3"/>
  <c r="AJ152" i="3"/>
  <c r="AJ153" i="3"/>
  <c r="AJ154" i="3"/>
  <c r="AJ155" i="3"/>
  <c r="AJ157" i="3"/>
  <c r="AJ158" i="3"/>
  <c r="AJ159" i="3"/>
  <c r="AJ160" i="3"/>
  <c r="AJ161" i="3"/>
  <c r="AJ162" i="3"/>
  <c r="AJ163" i="3"/>
  <c r="AJ164" i="3"/>
  <c r="AJ165" i="3"/>
  <c r="AJ166" i="3"/>
  <c r="AJ167" i="3"/>
  <c r="AJ168" i="3"/>
  <c r="AJ169" i="3"/>
  <c r="AJ170" i="3"/>
  <c r="AJ171" i="3"/>
  <c r="AJ172" i="3"/>
  <c r="AJ173" i="3"/>
  <c r="AJ175" i="3"/>
  <c r="AJ176" i="3"/>
  <c r="AJ177" i="3"/>
  <c r="AJ178" i="3"/>
  <c r="AJ179" i="3"/>
  <c r="AJ180" i="3"/>
  <c r="AJ181" i="3"/>
  <c r="AJ182" i="3"/>
  <c r="AJ183" i="3"/>
  <c r="AJ184" i="3"/>
  <c r="AJ185" i="3"/>
  <c r="AJ2" i="3"/>
  <c r="AH3" i="3"/>
  <c r="AH4" i="3"/>
  <c r="AH5" i="3"/>
  <c r="AH6" i="3"/>
  <c r="AH7" i="3"/>
  <c r="AH8" i="3"/>
  <c r="AH9" i="3"/>
  <c r="AH10" i="3"/>
  <c r="AH11" i="3"/>
  <c r="AH12" i="3"/>
  <c r="AH13" i="3"/>
  <c r="AH14" i="3"/>
  <c r="AH15" i="3"/>
  <c r="AH16" i="3"/>
  <c r="AH17" i="3"/>
  <c r="AH18" i="3"/>
  <c r="AH19" i="3"/>
  <c r="AH20" i="3"/>
  <c r="AH21" i="3"/>
  <c r="AH22" i="3"/>
  <c r="AH23" i="3"/>
  <c r="AH24" i="3"/>
  <c r="AH25" i="3"/>
  <c r="AH26" i="3"/>
  <c r="AH27" i="3"/>
  <c r="AH28" i="3"/>
  <c r="AH29" i="3"/>
  <c r="AH30" i="3"/>
  <c r="AH31" i="3"/>
  <c r="AH32" i="3"/>
  <c r="AH33" i="3"/>
  <c r="AH34"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2" i="3"/>
  <c r="AH83" i="3"/>
  <c r="AH84" i="3"/>
  <c r="AH85" i="3"/>
  <c r="AH86" i="3"/>
  <c r="AH87" i="3"/>
  <c r="AH88" i="3"/>
  <c r="AH89" i="3"/>
  <c r="AH90" i="3"/>
  <c r="AH91" i="3"/>
  <c r="AH92" i="3"/>
  <c r="AH93" i="3"/>
  <c r="AH94" i="3"/>
  <c r="AH95" i="3"/>
  <c r="AH96" i="3"/>
  <c r="AH97" i="3"/>
  <c r="AH98" i="3"/>
  <c r="AH99" i="3"/>
  <c r="AH100" i="3"/>
  <c r="AH101" i="3"/>
  <c r="AH102" i="3"/>
  <c r="AH103" i="3"/>
  <c r="AH104" i="3"/>
  <c r="AH105"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2" i="3"/>
  <c r="AH153" i="3"/>
  <c r="AH154" i="3"/>
  <c r="AH155" i="3"/>
  <c r="AH156" i="3"/>
  <c r="AH157" i="3"/>
  <c r="AH158" i="3"/>
  <c r="AH159" i="3"/>
  <c r="AH160" i="3"/>
  <c r="AH161" i="3"/>
  <c r="AH162" i="3"/>
  <c r="AH163" i="3"/>
  <c r="AH164" i="3"/>
  <c r="AH165" i="3"/>
  <c r="AH166" i="3"/>
  <c r="AH167" i="3"/>
  <c r="AH168" i="3"/>
  <c r="AH169" i="3"/>
  <c r="AH170" i="3"/>
  <c r="AH171" i="3"/>
  <c r="AH172" i="3"/>
  <c r="AH173" i="3"/>
  <c r="AH174" i="3"/>
  <c r="AH175"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4" i="3"/>
  <c r="AH265" i="3"/>
  <c r="AH266" i="3"/>
  <c r="AH267" i="3"/>
  <c r="AH268" i="3"/>
  <c r="AH269" i="3"/>
  <c r="AH270" i="3"/>
  <c r="AH271" i="3"/>
  <c r="AH272" i="3"/>
  <c r="AH273" i="3"/>
  <c r="AH274" i="3"/>
  <c r="AH275" i="3"/>
  <c r="AH276" i="3"/>
  <c r="AH277" i="3"/>
  <c r="AH278" i="3"/>
  <c r="AH279" i="3"/>
  <c r="AH280" i="3"/>
  <c r="AH281" i="3"/>
  <c r="AH282" i="3"/>
  <c r="AH283" i="3"/>
  <c r="AH284" i="3"/>
  <c r="AH285" i="3"/>
  <c r="AH286" i="3"/>
  <c r="AH287" i="3"/>
  <c r="AH288" i="3"/>
  <c r="AH289" i="3"/>
  <c r="AH290" i="3"/>
  <c r="AH291" i="3"/>
  <c r="AH292" i="3"/>
  <c r="AH293" i="3"/>
  <c r="AH294" i="3"/>
  <c r="AH295"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5" i="3"/>
  <c r="AH356" i="3"/>
  <c r="AH357" i="3"/>
  <c r="AH358" i="3"/>
  <c r="AH359" i="3"/>
  <c r="AH360" i="3"/>
  <c r="AH361" i="3"/>
  <c r="AH362" i="3"/>
  <c r="AH363" i="3"/>
  <c r="AH364" i="3"/>
  <c r="AH365"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8" i="3"/>
  <c r="AH409" i="3"/>
  <c r="AH410" i="3"/>
  <c r="AH411" i="3"/>
  <c r="AH412" i="3"/>
  <c r="AH413" i="3"/>
  <c r="AH414" i="3"/>
  <c r="AH415" i="3"/>
  <c r="AH416" i="3"/>
  <c r="AH417" i="3"/>
  <c r="AH418" i="3"/>
  <c r="AH419" i="3"/>
  <c r="AH420"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6" i="3"/>
  <c r="AH447" i="3"/>
  <c r="AH448" i="3"/>
  <c r="AH449" i="3"/>
  <c r="AH450" i="3"/>
  <c r="AH451" i="3"/>
  <c r="AH452" i="3"/>
  <c r="AH453" i="3"/>
  <c r="AH454" i="3"/>
  <c r="AH455" i="3"/>
  <c r="AH456" i="3"/>
  <c r="AH457" i="3"/>
  <c r="AH458" i="3"/>
  <c r="AH459" i="3"/>
  <c r="AH460" i="3"/>
  <c r="AH461" i="3"/>
  <c r="AH462" i="3"/>
  <c r="AH463" i="3"/>
  <c r="AH464" i="3"/>
  <c r="AH465" i="3"/>
  <c r="AH466" i="3"/>
  <c r="AH467" i="3"/>
  <c r="AH468" i="3"/>
  <c r="AH469" i="3"/>
  <c r="AH470" i="3"/>
  <c r="AH471" i="3"/>
  <c r="AH472" i="3"/>
  <c r="AH473" i="3"/>
  <c r="AH474" i="3"/>
  <c r="AH475" i="3"/>
  <c r="AH476" i="3"/>
  <c r="AH477" i="3"/>
  <c r="AH478" i="3"/>
  <c r="AH479" i="3"/>
  <c r="AH480" i="3"/>
  <c r="AH481" i="3"/>
  <c r="AH482" i="3"/>
  <c r="AH483" i="3"/>
  <c r="AH484" i="3"/>
  <c r="AH485" i="3"/>
  <c r="AH486" i="3"/>
  <c r="AH487" i="3"/>
  <c r="AH488" i="3"/>
  <c r="AH489" i="3"/>
  <c r="AH490" i="3"/>
  <c r="AH491" i="3"/>
  <c r="AH492" i="3"/>
  <c r="AH493" i="3"/>
  <c r="AH494" i="3"/>
  <c r="AH495" i="3"/>
  <c r="AH496" i="3"/>
  <c r="AH497" i="3"/>
  <c r="AH498" i="3"/>
  <c r="AH499" i="3"/>
  <c r="AH500" i="3"/>
  <c r="AH501" i="3"/>
  <c r="AH502" i="3"/>
  <c r="AH503" i="3"/>
  <c r="AH504" i="3"/>
  <c r="AH505" i="3"/>
  <c r="AH506" i="3"/>
  <c r="AH507" i="3"/>
  <c r="AH508" i="3"/>
  <c r="AH509" i="3"/>
  <c r="AH510" i="3"/>
  <c r="AH511" i="3"/>
  <c r="AH512" i="3"/>
  <c r="AH513" i="3"/>
  <c r="AH514" i="3"/>
  <c r="AH515" i="3"/>
  <c r="AH516" i="3"/>
  <c r="AH517" i="3"/>
  <c r="AH519" i="3"/>
  <c r="AH520" i="3"/>
  <c r="AH521" i="3"/>
  <c r="AH522" i="3"/>
  <c r="AH523" i="3"/>
  <c r="AH524" i="3"/>
  <c r="AH525" i="3"/>
  <c r="AH526" i="3"/>
  <c r="AH527" i="3"/>
  <c r="AH528" i="3"/>
  <c r="AH529" i="3"/>
  <c r="AH530" i="3"/>
  <c r="AH531" i="3"/>
  <c r="AH532" i="3"/>
  <c r="AH533" i="3"/>
  <c r="AH534" i="3"/>
  <c r="AH535" i="3"/>
  <c r="AH536" i="3"/>
  <c r="AH537" i="3"/>
  <c r="AH538" i="3"/>
  <c r="AH539" i="3"/>
  <c r="AH540" i="3"/>
  <c r="AH541" i="3"/>
  <c r="AH542" i="3"/>
  <c r="AH543" i="3"/>
  <c r="AH544" i="3"/>
  <c r="AH545" i="3"/>
  <c r="AH546" i="3"/>
  <c r="AH547" i="3"/>
  <c r="AH548" i="3"/>
  <c r="AH549" i="3"/>
  <c r="AH550" i="3"/>
  <c r="AH551" i="3"/>
  <c r="AH552" i="3"/>
  <c r="AH553" i="3"/>
  <c r="AH554" i="3"/>
  <c r="AH555" i="3"/>
  <c r="AH556" i="3"/>
  <c r="AH557" i="3"/>
  <c r="AH558" i="3"/>
  <c r="AH559" i="3"/>
  <c r="AH560" i="3"/>
  <c r="AH561" i="3"/>
  <c r="AH562" i="3"/>
  <c r="AH563" i="3"/>
  <c r="AH564" i="3"/>
  <c r="AH565" i="3"/>
  <c r="AH566" i="3"/>
  <c r="AH567" i="3"/>
  <c r="AH568" i="3"/>
  <c r="AH569" i="3"/>
  <c r="AH570" i="3"/>
  <c r="AH571" i="3"/>
  <c r="AH572" i="3"/>
  <c r="AH573" i="3"/>
  <c r="AH574" i="3"/>
  <c r="AH575" i="3"/>
  <c r="AH576" i="3"/>
  <c r="AH577" i="3"/>
  <c r="AH578" i="3"/>
  <c r="AH579" i="3"/>
  <c r="AH580" i="3"/>
  <c r="AH581" i="3"/>
  <c r="AH582" i="3"/>
  <c r="AH583" i="3"/>
  <c r="AH584" i="3"/>
  <c r="AH585" i="3"/>
  <c r="AH586" i="3"/>
  <c r="AH587" i="3"/>
  <c r="AH588" i="3"/>
  <c r="AH589" i="3"/>
  <c r="AH590" i="3"/>
  <c r="AH591" i="3"/>
  <c r="AH592" i="3"/>
  <c r="AH593" i="3"/>
  <c r="AH594" i="3"/>
  <c r="AH595" i="3"/>
  <c r="AH596" i="3"/>
  <c r="AH597" i="3"/>
  <c r="AH598" i="3"/>
  <c r="AH599" i="3"/>
  <c r="AH600" i="3"/>
  <c r="AH601" i="3"/>
  <c r="AH602" i="3"/>
  <c r="AH603" i="3"/>
  <c r="AH604" i="3"/>
  <c r="AH605" i="3"/>
  <c r="AH606" i="3"/>
  <c r="AH607" i="3"/>
  <c r="AH608" i="3"/>
  <c r="AH609" i="3"/>
  <c r="AH610" i="3"/>
  <c r="AH611" i="3"/>
  <c r="AH612" i="3"/>
  <c r="AH613" i="3"/>
  <c r="AH614" i="3"/>
  <c r="AH615" i="3"/>
  <c r="AH616" i="3"/>
  <c r="AH617" i="3"/>
  <c r="AH618" i="3"/>
  <c r="AH619" i="3"/>
  <c r="AH620" i="3"/>
  <c r="AH621" i="3"/>
  <c r="AH622" i="3"/>
  <c r="AH623" i="3"/>
  <c r="AH624" i="3"/>
  <c r="AH625" i="3"/>
  <c r="AH626" i="3"/>
  <c r="AH627" i="3"/>
  <c r="AH628" i="3"/>
  <c r="AH629" i="3"/>
  <c r="AH630" i="3"/>
  <c r="AH631" i="3"/>
  <c r="AH632" i="3"/>
  <c r="AH633" i="3"/>
  <c r="AH634" i="3"/>
  <c r="AH635" i="3"/>
  <c r="AH636" i="3"/>
  <c r="AH637" i="3"/>
  <c r="AH638" i="3"/>
  <c r="AH639" i="3"/>
  <c r="AH640" i="3"/>
  <c r="AH641" i="3"/>
  <c r="AH642" i="3"/>
  <c r="AH643" i="3"/>
  <c r="AH644" i="3"/>
  <c r="AH645" i="3"/>
  <c r="AH646" i="3"/>
  <c r="AH647" i="3"/>
  <c r="AH648" i="3"/>
  <c r="AH649" i="3"/>
  <c r="AH650" i="3"/>
  <c r="AH651" i="3"/>
  <c r="AH652" i="3"/>
  <c r="AH653" i="3"/>
  <c r="AH654" i="3"/>
  <c r="AH655" i="3"/>
  <c r="AH656" i="3"/>
  <c r="AH657" i="3"/>
  <c r="AH658" i="3"/>
  <c r="AH659" i="3"/>
  <c r="AH660" i="3"/>
  <c r="AH661" i="3"/>
  <c r="AH662" i="3"/>
  <c r="AH663" i="3"/>
  <c r="AH664" i="3"/>
  <c r="AH665" i="3"/>
  <c r="AH666" i="3"/>
  <c r="AH667" i="3"/>
  <c r="AH668" i="3"/>
  <c r="AH669" i="3"/>
  <c r="AH670" i="3"/>
  <c r="AH671" i="3"/>
  <c r="AH672" i="3"/>
  <c r="AH673" i="3"/>
  <c r="AH674" i="3"/>
  <c r="AH675" i="3"/>
  <c r="AH676" i="3"/>
  <c r="AH677" i="3"/>
  <c r="AH678" i="3"/>
  <c r="AH679" i="3"/>
  <c r="AH680" i="3"/>
  <c r="AH681" i="3"/>
  <c r="AH682" i="3"/>
  <c r="AH683" i="3"/>
  <c r="AH684" i="3"/>
  <c r="AH685" i="3"/>
  <c r="AH686" i="3"/>
  <c r="AH687" i="3"/>
  <c r="AH688" i="3"/>
  <c r="AH689" i="3"/>
  <c r="AH690" i="3"/>
  <c r="AH691" i="3"/>
  <c r="AH692" i="3"/>
  <c r="AH693" i="3"/>
  <c r="AH694" i="3"/>
  <c r="AH695" i="3"/>
  <c r="AH696" i="3"/>
  <c r="AH697" i="3"/>
  <c r="AH698" i="3"/>
  <c r="AH699" i="3"/>
  <c r="AH700" i="3"/>
  <c r="AH701" i="3"/>
  <c r="AH702" i="3"/>
  <c r="AH703" i="3"/>
  <c r="AH704" i="3"/>
  <c r="AH705" i="3"/>
  <c r="AH706" i="3"/>
  <c r="AH707" i="3"/>
  <c r="AH708" i="3"/>
  <c r="AH709" i="3"/>
  <c r="AH710" i="3"/>
  <c r="AH711" i="3"/>
  <c r="AH712" i="3"/>
  <c r="AH713" i="3"/>
  <c r="AH714" i="3"/>
  <c r="AH715" i="3"/>
  <c r="AH716" i="3"/>
  <c r="AH717" i="3"/>
  <c r="AH718" i="3"/>
  <c r="AH719" i="3"/>
  <c r="AH720" i="3"/>
  <c r="AH721" i="3"/>
  <c r="AH722" i="3"/>
  <c r="AH723" i="3"/>
  <c r="AH724" i="3"/>
  <c r="AH725" i="3"/>
  <c r="AH726" i="3"/>
  <c r="AH727" i="3"/>
  <c r="AH728" i="3"/>
  <c r="AH729" i="3"/>
  <c r="AH730" i="3"/>
  <c r="AH731" i="3"/>
  <c r="AH732" i="3"/>
  <c r="AH733" i="3"/>
  <c r="AH734" i="3"/>
  <c r="AH735" i="3"/>
  <c r="AH736" i="3"/>
  <c r="AH737" i="3"/>
  <c r="AH738" i="3"/>
  <c r="AH739" i="3"/>
  <c r="AH740" i="3"/>
  <c r="AH741" i="3"/>
  <c r="AH742" i="3"/>
  <c r="AH743" i="3"/>
  <c r="AH744" i="3"/>
  <c r="AH745" i="3"/>
  <c r="AH746" i="3"/>
  <c r="AH747" i="3"/>
  <c r="AH748" i="3"/>
  <c r="AH749" i="3"/>
  <c r="AH750" i="3"/>
  <c r="AH751" i="3"/>
  <c r="AH752" i="3"/>
  <c r="AH753" i="3"/>
  <c r="AH754" i="3"/>
  <c r="AH755" i="3"/>
  <c r="AH756" i="3"/>
  <c r="AH757" i="3"/>
  <c r="AH758" i="3"/>
  <c r="AH759" i="3"/>
  <c r="AH760" i="3"/>
  <c r="AH761" i="3"/>
  <c r="AH762" i="3"/>
  <c r="AH763" i="3"/>
  <c r="AH764" i="3"/>
  <c r="AH765" i="3"/>
  <c r="AH766" i="3"/>
  <c r="AH767" i="3"/>
  <c r="AH768" i="3"/>
  <c r="AH769" i="3"/>
  <c r="AH770" i="3"/>
  <c r="AH771" i="3"/>
  <c r="AH772" i="3"/>
  <c r="AH773" i="3"/>
  <c r="AH774" i="3"/>
  <c r="AH775" i="3"/>
  <c r="AH776" i="3"/>
  <c r="AH777" i="3"/>
  <c r="AH778" i="3"/>
  <c r="AH779" i="3"/>
  <c r="AH780" i="3"/>
  <c r="AH781" i="3"/>
  <c r="AH2" i="3"/>
  <c r="AE643" i="3"/>
  <c r="AE644" i="3"/>
  <c r="AE645" i="3"/>
  <c r="AE646" i="3"/>
  <c r="AE647" i="3"/>
  <c r="AE648" i="3"/>
  <c r="AE649" i="3"/>
  <c r="AE650" i="3"/>
  <c r="AE651" i="3"/>
  <c r="AE652" i="3"/>
  <c r="AE653" i="3"/>
  <c r="AE654" i="3"/>
  <c r="AE655" i="3"/>
  <c r="AE656" i="3"/>
  <c r="AE657" i="3"/>
  <c r="AE658" i="3"/>
  <c r="AE659" i="3"/>
  <c r="AE660" i="3"/>
  <c r="AE661" i="3"/>
  <c r="AE662" i="3"/>
  <c r="AE663" i="3"/>
  <c r="AE664" i="3"/>
  <c r="AE665" i="3"/>
  <c r="AE666" i="3"/>
  <c r="AE667" i="3"/>
  <c r="AE668" i="3"/>
  <c r="AE669" i="3"/>
  <c r="AE670" i="3"/>
  <c r="AE671" i="3"/>
  <c r="AE672" i="3"/>
  <c r="AE673" i="3"/>
  <c r="AE674" i="3"/>
  <c r="AE675" i="3"/>
  <c r="AE676" i="3"/>
  <c r="AE677" i="3"/>
  <c r="AE678" i="3"/>
  <c r="AE679" i="3"/>
  <c r="AE680" i="3"/>
  <c r="AE681" i="3"/>
  <c r="AE682" i="3"/>
  <c r="AE683" i="3"/>
  <c r="AE684" i="3"/>
  <c r="AE685" i="3"/>
  <c r="AE686" i="3"/>
  <c r="AE687" i="3"/>
  <c r="AE688" i="3"/>
  <c r="AE689" i="3"/>
  <c r="AE690" i="3"/>
  <c r="AE691" i="3"/>
  <c r="AE692" i="3"/>
  <c r="AE693" i="3"/>
  <c r="AE694" i="3"/>
  <c r="AE695" i="3"/>
  <c r="AE696" i="3"/>
  <c r="AE697" i="3"/>
  <c r="AE698" i="3"/>
  <c r="AE699" i="3"/>
  <c r="AE700" i="3"/>
  <c r="AE701" i="3"/>
  <c r="AE702" i="3"/>
  <c r="AE703" i="3"/>
  <c r="AE704" i="3"/>
  <c r="AE705" i="3"/>
  <c r="AE706" i="3"/>
  <c r="AE707" i="3"/>
  <c r="AE708" i="3"/>
  <c r="AE709" i="3"/>
  <c r="AE710" i="3"/>
  <c r="AE711" i="3"/>
  <c r="AE712" i="3"/>
  <c r="AE713" i="3"/>
  <c r="AE714" i="3"/>
  <c r="AE715" i="3"/>
  <c r="AE716" i="3"/>
  <c r="AE717" i="3"/>
  <c r="AE718" i="3"/>
  <c r="AE719" i="3"/>
  <c r="AE720" i="3"/>
  <c r="AE721" i="3"/>
  <c r="AE722" i="3"/>
  <c r="AE723" i="3"/>
  <c r="AE724" i="3"/>
  <c r="AE725" i="3"/>
  <c r="AE726" i="3"/>
  <c r="AE727" i="3"/>
  <c r="AE728" i="3"/>
  <c r="AE729" i="3"/>
  <c r="AE730" i="3"/>
  <c r="AE731" i="3"/>
  <c r="AE732" i="3"/>
  <c r="AE733" i="3"/>
  <c r="AE734" i="3"/>
  <c r="AE735" i="3"/>
  <c r="AE736" i="3"/>
  <c r="AE737" i="3"/>
  <c r="AE738" i="3"/>
  <c r="AE739" i="3"/>
  <c r="AE740" i="3"/>
  <c r="AE741" i="3"/>
  <c r="AE742" i="3"/>
  <c r="AE743" i="3"/>
  <c r="AE744" i="3"/>
  <c r="AE745" i="3"/>
  <c r="AE746" i="3"/>
  <c r="AE747" i="3"/>
  <c r="AE748" i="3"/>
  <c r="AE749" i="3"/>
  <c r="AE750" i="3"/>
  <c r="AE751" i="3"/>
  <c r="AE752" i="3"/>
  <c r="AE753" i="3"/>
  <c r="AE754" i="3"/>
  <c r="AE755" i="3"/>
  <c r="AE756" i="3"/>
  <c r="AE757" i="3"/>
  <c r="AE759" i="3"/>
  <c r="AE760" i="3"/>
  <c r="AE761" i="3"/>
  <c r="AE762" i="3"/>
  <c r="AE763" i="3"/>
  <c r="AE764" i="3"/>
  <c r="AE765" i="3"/>
  <c r="AE767" i="3"/>
  <c r="AE768" i="3"/>
  <c r="AE769" i="3"/>
  <c r="AE770" i="3"/>
  <c r="AE771" i="3"/>
  <c r="AE772" i="3"/>
  <c r="AE773" i="3"/>
  <c r="AE774" i="3"/>
  <c r="AE775" i="3"/>
  <c r="AE776" i="3"/>
  <c r="AE777" i="3"/>
  <c r="AE778" i="3"/>
  <c r="AE779" i="3"/>
  <c r="AE780" i="3"/>
  <c r="AE781" i="3"/>
  <c r="AE3" i="3"/>
  <c r="AE4"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E240" i="3"/>
  <c r="AE241" i="3"/>
  <c r="AE242" i="3"/>
  <c r="AE243" i="3"/>
  <c r="AE244" i="3"/>
  <c r="AE245" i="3"/>
  <c r="AE246" i="3"/>
  <c r="AE247" i="3"/>
  <c r="AE248" i="3"/>
  <c r="AE249" i="3"/>
  <c r="AE250" i="3"/>
  <c r="AE251" i="3"/>
  <c r="AE252" i="3"/>
  <c r="AE253" i="3"/>
  <c r="AE254" i="3"/>
  <c r="AE255" i="3"/>
  <c r="AE256" i="3"/>
  <c r="AE257" i="3"/>
  <c r="AE258" i="3"/>
  <c r="AE259" i="3"/>
  <c r="AE260" i="3"/>
  <c r="AE261" i="3"/>
  <c r="AE262" i="3"/>
  <c r="AE263" i="3"/>
  <c r="AE264" i="3"/>
  <c r="AE265" i="3"/>
  <c r="AE266" i="3"/>
  <c r="AE267" i="3"/>
  <c r="AE268" i="3"/>
  <c r="AE269" i="3"/>
  <c r="AE270" i="3"/>
  <c r="AE271" i="3"/>
  <c r="AE272" i="3"/>
  <c r="AE273" i="3"/>
  <c r="AE274" i="3"/>
  <c r="AE275" i="3"/>
  <c r="AE276" i="3"/>
  <c r="AE277" i="3"/>
  <c r="AE278" i="3"/>
  <c r="AE279" i="3"/>
  <c r="AE280" i="3"/>
  <c r="AE281" i="3"/>
  <c r="AE282" i="3"/>
  <c r="AE283" i="3"/>
  <c r="AE284" i="3"/>
  <c r="AE285" i="3"/>
  <c r="AE286" i="3"/>
  <c r="AE287" i="3"/>
  <c r="AE288" i="3"/>
  <c r="AE289" i="3"/>
  <c r="AE290" i="3"/>
  <c r="AE291" i="3"/>
  <c r="AE292" i="3"/>
  <c r="AE293" i="3"/>
  <c r="AE294" i="3"/>
  <c r="AE295" i="3"/>
  <c r="AE296" i="3"/>
  <c r="AE297" i="3"/>
  <c r="AE298" i="3"/>
  <c r="AE299" i="3"/>
  <c r="AE300" i="3"/>
  <c r="AE301" i="3"/>
  <c r="AE302" i="3"/>
  <c r="AE303" i="3"/>
  <c r="AE304" i="3"/>
  <c r="AE305" i="3"/>
  <c r="AE306" i="3"/>
  <c r="AE307" i="3"/>
  <c r="AE308" i="3"/>
  <c r="AE309" i="3"/>
  <c r="AE310" i="3"/>
  <c r="AE311" i="3"/>
  <c r="AE312" i="3"/>
  <c r="AE313" i="3"/>
  <c r="AE314" i="3"/>
  <c r="AE315" i="3"/>
  <c r="AE316" i="3"/>
  <c r="AE317" i="3"/>
  <c r="AE318" i="3"/>
  <c r="AE319" i="3"/>
  <c r="AE320" i="3"/>
  <c r="AE321" i="3"/>
  <c r="AE322" i="3"/>
  <c r="AE323" i="3"/>
  <c r="AE324" i="3"/>
  <c r="AE325" i="3"/>
  <c r="AE327" i="3"/>
  <c r="AE328" i="3"/>
  <c r="AE329" i="3"/>
  <c r="AE330" i="3"/>
  <c r="AE331" i="3"/>
  <c r="AE332" i="3"/>
  <c r="AE333" i="3"/>
  <c r="AE334" i="3"/>
  <c r="AE335" i="3"/>
  <c r="AE336" i="3"/>
  <c r="AE337" i="3"/>
  <c r="AE338" i="3"/>
  <c r="AE339" i="3"/>
  <c r="AE340" i="3"/>
  <c r="AE341" i="3"/>
  <c r="AE343" i="3"/>
  <c r="AE344" i="3"/>
  <c r="AE345" i="3"/>
  <c r="AE346" i="3"/>
  <c r="AE347" i="3"/>
  <c r="AE348" i="3"/>
  <c r="AE349" i="3"/>
  <c r="AE350" i="3"/>
  <c r="AE351" i="3"/>
  <c r="AE352" i="3"/>
  <c r="AE353" i="3"/>
  <c r="AE354" i="3"/>
  <c r="AE355" i="3"/>
  <c r="AE356" i="3"/>
  <c r="AE357" i="3"/>
  <c r="AE358" i="3"/>
  <c r="AE359" i="3"/>
  <c r="AE360" i="3"/>
  <c r="AE361" i="3"/>
  <c r="AE362" i="3"/>
  <c r="AE363" i="3"/>
  <c r="AE364" i="3"/>
  <c r="AE365" i="3"/>
  <c r="AE366" i="3"/>
  <c r="AE367" i="3"/>
  <c r="AE368" i="3"/>
  <c r="AE369" i="3"/>
  <c r="AE370" i="3"/>
  <c r="AE371" i="3"/>
  <c r="AE372" i="3"/>
  <c r="AE373" i="3"/>
  <c r="AE374" i="3"/>
  <c r="AE375" i="3"/>
  <c r="AE376" i="3"/>
  <c r="AE377" i="3"/>
  <c r="AE378" i="3"/>
  <c r="AE379" i="3"/>
  <c r="AE380" i="3"/>
  <c r="AE381" i="3"/>
  <c r="AE382" i="3"/>
  <c r="AE383" i="3"/>
  <c r="AE384" i="3"/>
  <c r="AE385" i="3"/>
  <c r="AE386" i="3"/>
  <c r="AE387" i="3"/>
  <c r="AE388" i="3"/>
  <c r="AE389" i="3"/>
  <c r="AE390" i="3"/>
  <c r="AE391" i="3"/>
  <c r="AE392" i="3"/>
  <c r="AE393" i="3"/>
  <c r="AE394" i="3"/>
  <c r="AE395" i="3"/>
  <c r="AE396" i="3"/>
  <c r="AE397" i="3"/>
  <c r="AE398" i="3"/>
  <c r="AE399" i="3"/>
  <c r="AE400" i="3"/>
  <c r="AE401" i="3"/>
  <c r="AE402" i="3"/>
  <c r="AE403" i="3"/>
  <c r="AE404" i="3"/>
  <c r="AE405" i="3"/>
  <c r="AE406" i="3"/>
  <c r="AE407" i="3"/>
  <c r="AE408" i="3"/>
  <c r="AE409" i="3"/>
  <c r="AE410" i="3"/>
  <c r="AE411" i="3"/>
  <c r="AE412" i="3"/>
  <c r="AE414" i="3"/>
  <c r="AE415" i="3"/>
  <c r="AE416" i="3"/>
  <c r="AE417" i="3"/>
  <c r="AE418" i="3"/>
  <c r="AE419" i="3"/>
  <c r="AE420" i="3"/>
  <c r="AE421" i="3"/>
  <c r="AE422" i="3"/>
  <c r="AE423" i="3"/>
  <c r="AE424" i="3"/>
  <c r="AE425" i="3"/>
  <c r="AE426" i="3"/>
  <c r="AE427" i="3"/>
  <c r="AE428" i="3"/>
  <c r="AE429" i="3"/>
  <c r="AE430" i="3"/>
  <c r="AE431" i="3"/>
  <c r="AE432" i="3"/>
  <c r="AE433" i="3"/>
  <c r="AE434" i="3"/>
  <c r="AE435" i="3"/>
  <c r="AE436" i="3"/>
  <c r="AE437" i="3"/>
  <c r="AE438" i="3"/>
  <c r="AE439" i="3"/>
  <c r="AE440" i="3"/>
  <c r="AE441" i="3"/>
  <c r="AE442" i="3"/>
  <c r="AE443" i="3"/>
  <c r="AE444" i="3"/>
  <c r="AE445" i="3"/>
  <c r="AE446" i="3"/>
  <c r="AE447" i="3"/>
  <c r="AE448" i="3"/>
  <c r="AE449" i="3"/>
  <c r="AE450" i="3"/>
  <c r="AE451" i="3"/>
  <c r="AE452" i="3"/>
  <c r="AE453" i="3"/>
  <c r="AE454" i="3"/>
  <c r="AE455" i="3"/>
  <c r="AE456" i="3"/>
  <c r="AE457" i="3"/>
  <c r="AE458" i="3"/>
  <c r="AE459" i="3"/>
  <c r="AE460" i="3"/>
  <c r="AE461" i="3"/>
  <c r="AE462" i="3"/>
  <c r="AE463" i="3"/>
  <c r="AE464" i="3"/>
  <c r="AE465" i="3"/>
  <c r="AE466" i="3"/>
  <c r="AE467" i="3"/>
  <c r="AE468" i="3"/>
  <c r="AE469" i="3"/>
  <c r="AE470" i="3"/>
  <c r="AE471" i="3"/>
  <c r="AE472" i="3"/>
  <c r="AE473" i="3"/>
  <c r="AE474" i="3"/>
  <c r="AE475" i="3"/>
  <c r="AE476" i="3"/>
  <c r="AE477" i="3"/>
  <c r="AE478" i="3"/>
  <c r="AE479" i="3"/>
  <c r="AE480" i="3"/>
  <c r="AE481" i="3"/>
  <c r="AE482" i="3"/>
  <c r="AE483" i="3"/>
  <c r="AE484" i="3"/>
  <c r="AE485" i="3"/>
  <c r="AE486" i="3"/>
  <c r="AE487" i="3"/>
  <c r="AE488" i="3"/>
  <c r="AE489" i="3"/>
  <c r="AE490" i="3"/>
  <c r="AE491" i="3"/>
  <c r="AE492" i="3"/>
  <c r="AE493" i="3"/>
  <c r="AE494" i="3"/>
  <c r="AE495" i="3"/>
  <c r="AE496" i="3"/>
  <c r="AE497" i="3"/>
  <c r="AE498" i="3"/>
  <c r="AE499" i="3"/>
  <c r="AE500" i="3"/>
  <c r="AE501" i="3"/>
  <c r="AE502" i="3"/>
  <c r="AE503" i="3"/>
  <c r="AE504" i="3"/>
  <c r="AE505" i="3"/>
  <c r="AE506" i="3"/>
  <c r="AE507" i="3"/>
  <c r="AE508" i="3"/>
  <c r="AE509" i="3"/>
  <c r="AE510" i="3"/>
  <c r="AE511" i="3"/>
  <c r="AE512" i="3"/>
  <c r="AE513" i="3"/>
  <c r="AE514" i="3"/>
  <c r="AE515" i="3"/>
  <c r="AE516" i="3"/>
  <c r="AE517" i="3"/>
  <c r="AE518" i="3"/>
  <c r="AE519" i="3"/>
  <c r="AE520" i="3"/>
  <c r="AE521" i="3"/>
  <c r="AE522" i="3"/>
  <c r="AE523" i="3"/>
  <c r="AE524" i="3"/>
  <c r="AE525" i="3"/>
  <c r="AE526" i="3"/>
  <c r="AE527" i="3"/>
  <c r="AE528" i="3"/>
  <c r="AE529" i="3"/>
  <c r="AE530" i="3"/>
  <c r="AE531" i="3"/>
  <c r="AE532" i="3"/>
  <c r="AE533" i="3"/>
  <c r="AE534" i="3"/>
  <c r="AE535" i="3"/>
  <c r="AE536" i="3"/>
  <c r="AE537" i="3"/>
  <c r="AE538" i="3"/>
  <c r="AE539" i="3"/>
  <c r="AE540" i="3"/>
  <c r="AE541" i="3"/>
  <c r="AE542" i="3"/>
  <c r="AE543" i="3"/>
  <c r="AE544" i="3"/>
  <c r="AE545" i="3"/>
  <c r="AE546" i="3"/>
  <c r="AE547" i="3"/>
  <c r="AE548" i="3"/>
  <c r="AE549" i="3"/>
  <c r="AE550" i="3"/>
  <c r="AE551" i="3"/>
  <c r="AE552" i="3"/>
  <c r="AE553" i="3"/>
  <c r="AE554" i="3"/>
  <c r="AE555" i="3"/>
  <c r="AE556" i="3"/>
  <c r="AE557" i="3"/>
  <c r="AE558" i="3"/>
  <c r="AE559" i="3"/>
  <c r="AE560" i="3"/>
  <c r="AE561" i="3"/>
  <c r="AE562" i="3"/>
  <c r="AE563" i="3"/>
  <c r="AE564" i="3"/>
  <c r="AE565" i="3"/>
  <c r="AE566" i="3"/>
  <c r="AE567" i="3"/>
  <c r="AE568" i="3"/>
  <c r="AE569" i="3"/>
  <c r="AE570" i="3"/>
  <c r="AE571" i="3"/>
  <c r="AE572" i="3"/>
  <c r="AE573" i="3"/>
  <c r="AE574" i="3"/>
  <c r="AE575" i="3"/>
  <c r="AE576" i="3"/>
  <c r="AE577" i="3"/>
  <c r="AE578" i="3"/>
  <c r="AE579" i="3"/>
  <c r="AE580" i="3"/>
  <c r="AE581" i="3"/>
  <c r="AE582" i="3"/>
  <c r="AE583" i="3"/>
  <c r="AE584" i="3"/>
  <c r="AE585" i="3"/>
  <c r="AE586" i="3"/>
  <c r="AE587" i="3"/>
  <c r="AE588" i="3"/>
  <c r="AE589" i="3"/>
  <c r="AE590" i="3"/>
  <c r="AE591" i="3"/>
  <c r="AE592" i="3"/>
  <c r="AE593" i="3"/>
  <c r="AE594" i="3"/>
  <c r="AE595" i="3"/>
  <c r="AE596" i="3"/>
  <c r="AE597" i="3"/>
  <c r="AE598" i="3"/>
  <c r="AE599" i="3"/>
  <c r="AE600" i="3"/>
  <c r="AE601" i="3"/>
  <c r="AE602" i="3"/>
  <c r="AE603" i="3"/>
  <c r="AE604" i="3"/>
  <c r="AE605" i="3"/>
  <c r="AE606" i="3"/>
  <c r="AE607" i="3"/>
  <c r="AE608" i="3"/>
  <c r="AE609" i="3"/>
  <c r="AE610" i="3"/>
  <c r="AE611" i="3"/>
  <c r="AE612" i="3"/>
  <c r="AE613" i="3"/>
  <c r="AE614" i="3"/>
  <c r="AE615" i="3"/>
  <c r="AE616" i="3"/>
  <c r="AE617" i="3"/>
  <c r="AE618" i="3"/>
  <c r="AE619" i="3"/>
  <c r="AE620" i="3"/>
  <c r="AE621" i="3"/>
  <c r="AE622" i="3"/>
  <c r="AE623" i="3"/>
  <c r="AE624" i="3"/>
  <c r="AE625" i="3"/>
  <c r="AE626" i="3"/>
  <c r="AE627" i="3"/>
  <c r="AE628" i="3"/>
  <c r="AE629" i="3"/>
  <c r="AE630" i="3"/>
  <c r="AE631" i="3"/>
  <c r="AE632" i="3"/>
  <c r="AE633" i="3"/>
  <c r="AE634" i="3"/>
  <c r="AE635" i="3"/>
  <c r="AE636" i="3"/>
  <c r="AE637" i="3"/>
  <c r="AE638" i="3"/>
  <c r="AE639" i="3"/>
  <c r="AE640" i="3"/>
  <c r="AE641" i="3"/>
  <c r="AE642" i="3"/>
  <c r="AE2" i="3"/>
  <c r="Z3" i="3"/>
  <c r="Z5" i="3"/>
  <c r="Z10" i="3"/>
  <c r="Z11" i="3"/>
  <c r="Z13" i="3"/>
  <c r="Z14" i="3"/>
  <c r="Z15" i="3"/>
  <c r="Z17" i="3"/>
  <c r="Z18" i="3"/>
  <c r="Z19" i="3"/>
  <c r="Z21" i="3"/>
  <c r="Z25" i="3"/>
  <c r="Z26" i="3"/>
  <c r="Z27" i="3"/>
  <c r="Z28" i="3"/>
  <c r="Z30" i="3"/>
  <c r="Z31" i="3"/>
  <c r="Z35" i="3"/>
  <c r="Z36" i="3"/>
  <c r="Z37" i="3"/>
  <c r="Z38" i="3"/>
  <c r="Z39" i="3"/>
  <c r="Z42" i="3"/>
  <c r="Z43" i="3"/>
  <c r="Z45" i="3"/>
  <c r="Z46" i="3"/>
  <c r="Z47" i="3"/>
  <c r="Z49" i="3"/>
  <c r="Z50" i="3"/>
  <c r="Z51" i="3"/>
  <c r="Z52" i="3"/>
  <c r="Z53" i="3"/>
  <c r="Z54" i="3"/>
  <c r="Z55" i="3"/>
  <c r="Z56" i="3"/>
  <c r="Z57" i="3"/>
  <c r="Z60" i="3"/>
  <c r="Z61" i="3"/>
  <c r="Z62" i="3"/>
  <c r="Z63" i="3"/>
  <c r="Z64" i="3"/>
  <c r="Z65" i="3"/>
  <c r="Z67" i="3"/>
  <c r="Z71" i="3"/>
  <c r="Z73" i="3"/>
  <c r="Z74" i="3"/>
  <c r="Z77" i="3"/>
  <c r="Z78" i="3"/>
  <c r="Z79" i="3"/>
  <c r="Z80" i="3"/>
  <c r="Z81" i="3"/>
  <c r="Z82" i="3"/>
  <c r="Z83" i="3"/>
  <c r="Z84" i="3"/>
  <c r="Z86" i="3"/>
  <c r="Z89" i="3"/>
  <c r="Z92" i="3"/>
  <c r="Z93" i="3"/>
  <c r="Z95" i="3"/>
  <c r="Z96" i="3"/>
  <c r="Z97" i="3"/>
  <c r="Z98" i="3"/>
  <c r="Z101" i="3"/>
  <c r="Z102" i="3"/>
  <c r="Z103" i="3"/>
  <c r="Z104" i="3"/>
  <c r="Z105" i="3"/>
  <c r="Z106" i="3"/>
  <c r="Z107" i="3"/>
  <c r="Z109" i="3"/>
  <c r="Z110" i="3"/>
  <c r="Z111" i="3"/>
  <c r="Z114" i="3"/>
  <c r="Z115" i="3"/>
  <c r="Z116" i="3"/>
  <c r="Z119" i="3"/>
  <c r="Z120" i="3"/>
  <c r="Z121" i="3"/>
  <c r="Z122" i="3"/>
  <c r="Z125" i="3"/>
  <c r="Z126" i="3"/>
  <c r="Z128" i="3"/>
  <c r="Z130" i="3"/>
  <c r="Z131" i="3"/>
  <c r="Z133" i="3"/>
  <c r="Z134" i="3"/>
  <c r="Z137" i="3"/>
  <c r="Z138" i="3"/>
  <c r="Z142" i="3"/>
  <c r="Z143" i="3"/>
  <c r="Z146" i="3"/>
  <c r="Z148" i="3"/>
  <c r="Z149" i="3"/>
  <c r="Z150" i="3"/>
  <c r="Z151" i="3"/>
  <c r="Z152" i="3"/>
  <c r="Z154" i="3"/>
  <c r="Z155" i="3"/>
  <c r="Z157" i="3"/>
  <c r="Z158" i="3"/>
  <c r="Z159" i="3"/>
  <c r="Z161" i="3"/>
  <c r="Z162" i="3"/>
  <c r="Z164" i="3"/>
  <c r="Z167" i="3"/>
  <c r="Z169" i="3"/>
  <c r="Z175" i="3"/>
  <c r="Z178" i="3"/>
  <c r="Z184" i="3"/>
  <c r="Z185" i="3"/>
  <c r="Z186" i="3"/>
  <c r="Z192" i="3"/>
  <c r="Z193" i="3"/>
  <c r="Z194" i="3"/>
  <c r="Z195" i="3"/>
  <c r="Z197" i="3"/>
  <c r="Z200" i="3"/>
  <c r="Z201" i="3"/>
  <c r="Z203" i="3"/>
  <c r="Z206" i="3"/>
  <c r="Z207" i="3"/>
  <c r="Z208" i="3"/>
  <c r="Z209" i="3"/>
  <c r="Z210" i="3"/>
  <c r="Z211" i="3"/>
  <c r="Z212" i="3"/>
  <c r="Z216" i="3"/>
  <c r="Z220" i="3"/>
  <c r="Z221" i="3"/>
  <c r="Z223" i="3"/>
  <c r="Z225" i="3"/>
  <c r="Z226" i="3"/>
  <c r="Z227" i="3"/>
  <c r="Z229" i="3"/>
  <c r="Z230" i="3"/>
  <c r="Z231" i="3"/>
  <c r="Z232" i="3"/>
  <c r="Z234" i="3"/>
  <c r="Z235" i="3"/>
  <c r="Z237" i="3"/>
  <c r="Z238" i="3"/>
  <c r="Z244" i="3"/>
  <c r="Z245" i="3"/>
  <c r="Z246" i="3"/>
  <c r="Z249" i="3"/>
  <c r="Z251" i="3"/>
  <c r="Z254" i="3"/>
  <c r="Z256" i="3"/>
  <c r="Z257" i="3"/>
  <c r="Z261" i="3"/>
  <c r="Z263" i="3"/>
  <c r="Z264" i="3"/>
  <c r="Z266" i="3"/>
  <c r="Z267" i="3"/>
  <c r="Z268" i="3"/>
  <c r="Z269" i="3"/>
  <c r="Z270" i="3"/>
  <c r="Z272" i="3"/>
  <c r="Z277" i="3"/>
  <c r="Z279" i="3"/>
  <c r="Z282" i="3"/>
  <c r="Z284" i="3"/>
  <c r="Z287" i="3"/>
  <c r="Z289" i="3"/>
  <c r="Z290" i="3"/>
  <c r="Z292" i="3"/>
  <c r="Z293" i="3"/>
  <c r="Z300" i="3"/>
  <c r="Z301" i="3"/>
  <c r="Z302" i="3"/>
  <c r="Z303" i="3"/>
  <c r="Z304" i="3"/>
  <c r="Z308" i="3"/>
  <c r="Z309" i="3"/>
  <c r="Z310" i="3"/>
  <c r="Z311" i="3"/>
  <c r="Z314" i="3"/>
  <c r="Z318" i="3"/>
  <c r="Z321" i="3"/>
  <c r="Z322" i="3"/>
  <c r="Z323" i="3"/>
  <c r="Z324" i="3"/>
  <c r="Z328" i="3"/>
  <c r="Z329" i="3"/>
  <c r="Z331" i="3"/>
  <c r="Z332" i="3"/>
  <c r="Z333" i="3"/>
  <c r="Z335" i="3"/>
  <c r="Z336" i="3"/>
  <c r="Z337" i="3"/>
  <c r="Z339" i="3"/>
  <c r="Z340" i="3"/>
  <c r="Z342" i="3"/>
  <c r="Z343" i="3"/>
  <c r="Z344" i="3"/>
  <c r="Z345" i="3"/>
  <c r="Z346" i="3"/>
  <c r="Z352" i="3"/>
  <c r="Z353" i="3"/>
  <c r="Z354" i="3"/>
  <c r="Z355" i="3"/>
  <c r="Z356" i="3"/>
  <c r="Z359" i="3"/>
  <c r="Z360" i="3"/>
  <c r="Z362" i="3"/>
  <c r="Z364" i="3"/>
  <c r="Z365" i="3"/>
  <c r="Z367" i="3"/>
  <c r="Z368" i="3"/>
  <c r="Z369" i="3"/>
  <c r="Z370" i="3"/>
  <c r="Z371" i="3"/>
  <c r="Z372" i="3"/>
  <c r="Z373" i="3"/>
  <c r="Z376" i="3"/>
  <c r="Z378" i="3"/>
  <c r="Z380" i="3"/>
  <c r="Z381" i="3"/>
  <c r="Z382" i="3"/>
  <c r="Z383" i="3"/>
  <c r="Z385" i="3"/>
  <c r="Z386" i="3"/>
  <c r="Z389" i="3"/>
  <c r="Z390" i="3"/>
  <c r="Z392" i="3"/>
  <c r="Z393" i="3"/>
  <c r="Z394" i="3"/>
  <c r="Z395" i="3"/>
  <c r="Z396" i="3"/>
  <c r="Z397" i="3"/>
  <c r="Z398" i="3"/>
  <c r="Z399" i="3"/>
  <c r="Z400" i="3"/>
  <c r="Z401" i="3"/>
  <c r="Z403" i="3"/>
  <c r="Z404" i="3"/>
  <c r="Z406" i="3"/>
  <c r="Z414" i="3"/>
  <c r="Z415" i="3"/>
  <c r="Z418" i="3"/>
  <c r="Z420" i="3"/>
  <c r="Z422" i="3"/>
  <c r="Z424" i="3"/>
  <c r="Z425" i="3"/>
  <c r="Z426" i="3"/>
  <c r="Z430" i="3"/>
  <c r="Z431" i="3"/>
  <c r="Z433" i="3"/>
  <c r="Z434" i="3"/>
  <c r="Z436" i="3"/>
  <c r="Z437" i="3"/>
  <c r="Z441" i="3"/>
  <c r="Z442" i="3"/>
  <c r="Z443" i="3"/>
  <c r="Z444" i="3"/>
  <c r="Z447" i="3"/>
  <c r="Z449" i="3"/>
  <c r="Z450" i="3"/>
  <c r="Z451" i="3"/>
  <c r="Z452" i="3"/>
  <c r="Z453" i="3"/>
  <c r="Z455" i="3"/>
  <c r="Z458" i="3"/>
  <c r="Z459" i="3"/>
  <c r="Z461" i="3"/>
  <c r="Z462" i="3"/>
  <c r="Z463" i="3"/>
  <c r="Z465" i="3"/>
  <c r="Z466" i="3"/>
  <c r="Z468" i="3"/>
  <c r="Z469" i="3"/>
  <c r="Z470" i="3"/>
  <c r="Z473" i="3"/>
  <c r="Z474" i="3"/>
  <c r="Z475" i="3"/>
  <c r="Z477" i="3"/>
  <c r="Z478" i="3"/>
  <c r="Z480" i="3"/>
  <c r="Z484" i="3"/>
  <c r="Z485" i="3"/>
  <c r="Z486" i="3"/>
  <c r="Z487" i="3"/>
  <c r="Z488" i="3"/>
  <c r="Z491" i="3"/>
  <c r="Z493" i="3"/>
  <c r="Z494" i="3"/>
  <c r="Z497" i="3"/>
  <c r="Z499" i="3"/>
  <c r="Z507" i="3"/>
  <c r="Z509" i="3"/>
  <c r="Z511" i="3"/>
  <c r="Z513" i="3"/>
  <c r="Z515" i="3"/>
  <c r="Z520" i="3"/>
  <c r="Z522" i="3"/>
  <c r="Z523" i="3"/>
  <c r="Z525" i="3"/>
  <c r="Z527" i="3"/>
  <c r="Z528" i="3"/>
  <c r="Z529" i="3"/>
  <c r="Z531" i="3"/>
  <c r="Z532" i="3"/>
  <c r="Z534" i="3"/>
  <c r="Z537" i="3"/>
  <c r="Z538" i="3"/>
  <c r="Z539" i="3"/>
  <c r="Z540" i="3"/>
  <c r="Z541" i="3"/>
  <c r="Z543" i="3"/>
  <c r="Z544" i="3"/>
  <c r="Z545" i="3"/>
  <c r="Z546" i="3"/>
  <c r="Z547" i="3"/>
  <c r="Z549" i="3"/>
  <c r="Z550" i="3"/>
  <c r="Z551" i="3"/>
  <c r="Z552" i="3"/>
  <c r="Z553" i="3"/>
  <c r="Z555" i="3"/>
  <c r="Z556" i="3"/>
  <c r="Z557" i="3"/>
  <c r="Z560" i="3"/>
  <c r="Z561" i="3"/>
  <c r="Z562" i="3"/>
  <c r="Z563" i="3"/>
  <c r="Z564" i="3"/>
  <c r="Z568" i="3"/>
  <c r="Z570" i="3"/>
  <c r="Z571" i="3"/>
  <c r="Z572" i="3"/>
  <c r="Z574" i="3"/>
  <c r="Z575" i="3"/>
  <c r="Z576" i="3"/>
  <c r="Z578" i="3"/>
  <c r="Z579" i="3"/>
  <c r="Z582" i="3"/>
  <c r="Z585" i="3"/>
  <c r="Z586" i="3"/>
  <c r="Z587" i="3"/>
  <c r="Z588" i="3"/>
  <c r="Z589" i="3"/>
  <c r="Z590" i="3"/>
  <c r="Z591" i="3"/>
  <c r="Z596" i="3"/>
  <c r="Z599" i="3"/>
  <c r="Z601" i="3"/>
  <c r="Z602" i="3"/>
  <c r="Z603" i="3"/>
  <c r="Z605" i="3"/>
  <c r="Z607" i="3"/>
  <c r="Z608" i="3"/>
  <c r="Z609" i="3"/>
  <c r="Z610" i="3"/>
  <c r="Z617" i="3"/>
  <c r="Z618" i="3"/>
  <c r="Z619" i="3"/>
  <c r="Z621" i="3"/>
  <c r="Z623" i="3"/>
  <c r="Z624" i="3"/>
  <c r="Z625" i="3"/>
  <c r="Z626" i="3"/>
  <c r="Z627" i="3"/>
  <c r="Z629" i="3"/>
  <c r="Z630" i="3"/>
  <c r="Z631" i="3"/>
  <c r="Z634" i="3"/>
  <c r="Z637" i="3"/>
  <c r="Z639" i="3"/>
  <c r="Z640" i="3"/>
  <c r="Z641" i="3"/>
  <c r="Z646" i="3"/>
  <c r="Z647" i="3"/>
  <c r="Z649" i="3"/>
  <c r="Z651" i="3"/>
  <c r="Z652" i="3"/>
  <c r="Z653" i="3"/>
  <c r="Z654" i="3"/>
  <c r="Z655" i="3"/>
  <c r="Z656" i="3"/>
  <c r="Z657" i="3"/>
  <c r="Z663" i="3"/>
  <c r="Z665" i="3"/>
  <c r="Z668" i="3"/>
  <c r="Z671" i="3"/>
  <c r="Z672" i="3"/>
  <c r="Z675" i="3"/>
  <c r="Z676" i="3"/>
  <c r="Z677" i="3"/>
  <c r="Z678" i="3"/>
  <c r="Z680" i="3"/>
  <c r="Z681" i="3"/>
  <c r="Z682" i="3"/>
  <c r="Z684" i="3"/>
  <c r="Z685" i="3"/>
  <c r="Z688" i="3"/>
  <c r="Z689" i="3"/>
  <c r="Z691" i="3"/>
  <c r="Z692" i="3"/>
  <c r="Z693" i="3"/>
  <c r="Z694" i="3"/>
  <c r="Z695" i="3"/>
  <c r="Z696" i="3"/>
  <c r="Z697" i="3"/>
  <c r="Z698" i="3"/>
  <c r="Z699" i="3"/>
  <c r="Z700" i="3"/>
  <c r="Z703" i="3"/>
  <c r="Z706" i="3"/>
  <c r="Z707" i="3"/>
  <c r="Z708" i="3"/>
  <c r="Z709" i="3"/>
  <c r="Z711" i="3"/>
  <c r="Z712" i="3"/>
  <c r="Z713" i="3"/>
  <c r="Z714" i="3"/>
  <c r="Z716" i="3"/>
  <c r="Z717" i="3"/>
  <c r="Z718" i="3"/>
  <c r="Z720" i="3"/>
  <c r="Z722" i="3"/>
  <c r="Z724" i="3"/>
  <c r="Z725" i="3"/>
  <c r="Z726" i="3"/>
  <c r="Z728" i="3"/>
  <c r="Z730" i="3"/>
  <c r="Z731" i="3"/>
  <c r="Z732" i="3"/>
  <c r="Z733" i="3"/>
  <c r="Z734" i="3"/>
  <c r="Z735" i="3"/>
  <c r="Z736" i="3"/>
  <c r="Z737" i="3"/>
  <c r="Z738" i="3"/>
  <c r="Z739" i="3"/>
  <c r="Z740" i="3"/>
  <c r="Z743" i="3"/>
  <c r="Z744" i="3"/>
  <c r="Z746" i="3"/>
  <c r="Z749" i="3"/>
  <c r="Z750" i="3"/>
  <c r="Z751" i="3"/>
  <c r="Z753" i="3"/>
  <c r="Z755" i="3"/>
  <c r="Z756" i="3"/>
  <c r="Z757" i="3"/>
  <c r="Z758" i="3"/>
  <c r="Z759" i="3"/>
  <c r="Z760" i="3"/>
  <c r="Z761" i="3"/>
  <c r="Z763" i="3"/>
  <c r="Z769" i="3"/>
  <c r="Z770" i="3"/>
  <c r="Z771" i="3"/>
  <c r="Z773" i="3"/>
  <c r="Z775" i="3"/>
  <c r="Z776" i="3"/>
  <c r="Z777" i="3"/>
  <c r="Z779" i="3"/>
  <c r="Z780" i="3"/>
  <c r="Z781" i="3"/>
  <c r="X212" i="3"/>
  <c r="X468" i="3"/>
  <c r="Y8" i="3"/>
  <c r="Y9" i="3"/>
  <c r="W10" i="3"/>
  <c r="Y10" i="3" s="1"/>
  <c r="W11" i="3"/>
  <c r="Y11" i="3" s="1"/>
  <c r="Y12" i="3"/>
  <c r="W13" i="3"/>
  <c r="Y13" i="3" s="1"/>
  <c r="W14" i="3"/>
  <c r="Y14" i="3" s="1"/>
  <c r="W15" i="3"/>
  <c r="Y15" i="3" s="1"/>
  <c r="Y16" i="3"/>
  <c r="W18" i="3"/>
  <c r="Y18" i="3" s="1"/>
  <c r="Y19" i="3"/>
  <c r="Y20" i="3"/>
  <c r="W21" i="3"/>
  <c r="Y21" i="3" s="1"/>
  <c r="Y22" i="3"/>
  <c r="Y23" i="3"/>
  <c r="Y24" i="3"/>
  <c r="W25" i="3"/>
  <c r="Y25" i="3" s="1"/>
  <c r="W26" i="3"/>
  <c r="Y26" i="3" s="1"/>
  <c r="Y27" i="3"/>
  <c r="W28" i="3"/>
  <c r="Y28" i="3" s="1"/>
  <c r="W30" i="3"/>
  <c r="Y30" i="3" s="1"/>
  <c r="W31" i="3"/>
  <c r="Y31" i="3" s="1"/>
  <c r="Y32" i="3"/>
  <c r="Y33" i="3"/>
  <c r="Y34" i="3"/>
  <c r="Y35" i="3"/>
  <c r="Y36" i="3"/>
  <c r="W37" i="3"/>
  <c r="Y37" i="3" s="1"/>
  <c r="W38" i="3"/>
  <c r="Y38" i="3" s="1"/>
  <c r="Y39" i="3"/>
  <c r="Y41" i="3"/>
  <c r="W42" i="3"/>
  <c r="Y42" i="3" s="1"/>
  <c r="W43" i="3"/>
  <c r="Y43" i="3" s="1"/>
  <c r="Y44" i="3"/>
  <c r="W45" i="3"/>
  <c r="Y45" i="3" s="1"/>
  <c r="W46" i="3"/>
  <c r="Y46" i="3" s="1"/>
  <c r="W47" i="3"/>
  <c r="Y47" i="3" s="1"/>
  <c r="Y48" i="3"/>
  <c r="W49" i="3"/>
  <c r="Y49" i="3" s="1"/>
  <c r="W50" i="3"/>
  <c r="Y50" i="3" s="1"/>
  <c r="W51" i="3"/>
  <c r="W52" i="3"/>
  <c r="Y52" i="3" s="1"/>
  <c r="W53" i="3"/>
  <c r="Y53" i="3" s="1"/>
  <c r="W54" i="3"/>
  <c r="Y54" i="3" s="1"/>
  <c r="W55" i="3"/>
  <c r="Y55" i="3" s="1"/>
  <c r="W56" i="3"/>
  <c r="Y56" i="3" s="1"/>
  <c r="Y57" i="3"/>
  <c r="W58" i="3"/>
  <c r="Y59" i="3"/>
  <c r="W60" i="3"/>
  <c r="Y60" i="3" s="1"/>
  <c r="W61" i="3"/>
  <c r="Y61" i="3" s="1"/>
  <c r="Y62" i="3"/>
  <c r="W64" i="3"/>
  <c r="Y64" i="3" s="1"/>
  <c r="W65" i="3"/>
  <c r="Y65" i="3" s="1"/>
  <c r="Y66" i="3"/>
  <c r="W67" i="3"/>
  <c r="Y67" i="3" s="1"/>
  <c r="Y68" i="3"/>
  <c r="Y69" i="3"/>
  <c r="Y70" i="3"/>
  <c r="W71" i="3"/>
  <c r="Y71" i="3" s="1"/>
  <c r="Y72" i="3"/>
  <c r="W73" i="3"/>
  <c r="Y73" i="3" s="1"/>
  <c r="W74" i="3"/>
  <c r="Y74" i="3" s="1"/>
  <c r="Y76" i="3"/>
  <c r="W77" i="3"/>
  <c r="Y77" i="3" s="1"/>
  <c r="W78" i="3"/>
  <c r="Y78" i="3" s="1"/>
  <c r="W79" i="3"/>
  <c r="Y79" i="3" s="1"/>
  <c r="W80" i="3"/>
  <c r="Y80" i="3" s="1"/>
  <c r="W81" i="3"/>
  <c r="Y81" i="3" s="1"/>
  <c r="W82" i="3"/>
  <c r="Y82" i="3" s="1"/>
  <c r="W83" i="3"/>
  <c r="Y83" i="3" s="1"/>
  <c r="W84" i="3"/>
  <c r="Y84" i="3" s="1"/>
  <c r="W86" i="3"/>
  <c r="Y86" i="3" s="1"/>
  <c r="W89" i="3"/>
  <c r="Y89" i="3" s="1"/>
  <c r="Y90" i="3"/>
  <c r="Y91" i="3"/>
  <c r="W92" i="3"/>
  <c r="Y92" i="3" s="1"/>
  <c r="W93" i="3"/>
  <c r="Y93" i="3" s="1"/>
  <c r="Y94" i="3"/>
  <c r="W95" i="3"/>
  <c r="Y95" i="3" s="1"/>
  <c r="W96" i="3"/>
  <c r="Y96" i="3" s="1"/>
  <c r="W97" i="3"/>
  <c r="Y97" i="3" s="1"/>
  <c r="W98" i="3"/>
  <c r="W99" i="3"/>
  <c r="Y100" i="3"/>
  <c r="W101" i="3"/>
  <c r="Y101" i="3" s="1"/>
  <c r="W102" i="3"/>
  <c r="Y102" i="3" s="1"/>
  <c r="W103" i="3"/>
  <c r="Y103" i="3" s="1"/>
  <c r="W104" i="3"/>
  <c r="Y104" i="3" s="1"/>
  <c r="Y105" i="3"/>
  <c r="W106" i="3"/>
  <c r="Y106" i="3" s="1"/>
  <c r="W107" i="3"/>
  <c r="Y107" i="3" s="1"/>
  <c r="W109" i="3"/>
  <c r="W110" i="3"/>
  <c r="Y110" i="3" s="1"/>
  <c r="W111" i="3"/>
  <c r="Y111" i="3" s="1"/>
  <c r="Y112" i="3"/>
  <c r="W114" i="3"/>
  <c r="Y114" i="3" s="1"/>
  <c r="W115" i="3"/>
  <c r="Y115" i="3" s="1"/>
  <c r="W116" i="3"/>
  <c r="Y116" i="3" s="1"/>
  <c r="Y117" i="3"/>
  <c r="Y118" i="3"/>
  <c r="W119" i="3"/>
  <c r="Y119" i="3" s="1"/>
  <c r="W120" i="3"/>
  <c r="Y120" i="3" s="1"/>
  <c r="W121" i="3"/>
  <c r="W122" i="3"/>
  <c r="Y122" i="3" s="1"/>
  <c r="Y124" i="3"/>
  <c r="W125" i="3"/>
  <c r="Y125" i="3" s="1"/>
  <c r="W126" i="3"/>
  <c r="Y126" i="3" s="1"/>
  <c r="Y127" i="3"/>
  <c r="W128" i="3"/>
  <c r="Y128" i="3" s="1"/>
  <c r="Y129" i="3"/>
  <c r="W130" i="3"/>
  <c r="Y130" i="3" s="1"/>
  <c r="W131" i="3"/>
  <c r="Y131" i="3" s="1"/>
  <c r="W133" i="3"/>
  <c r="Y133" i="3" s="1"/>
  <c r="W134" i="3"/>
  <c r="Y134" i="3" s="1"/>
  <c r="Y136" i="3"/>
  <c r="W137" i="3"/>
  <c r="Y137" i="3" s="1"/>
  <c r="W138" i="3"/>
  <c r="Y138" i="3" s="1"/>
  <c r="Y139" i="3"/>
  <c r="Y140" i="3"/>
  <c r="Y141" i="3"/>
  <c r="W142" i="3"/>
  <c r="Y142" i="3" s="1"/>
  <c r="W143" i="3"/>
  <c r="Y143" i="3" s="1"/>
  <c r="W146" i="3"/>
  <c r="Y146" i="3" s="1"/>
  <c r="Y147" i="3"/>
  <c r="W148" i="3"/>
  <c r="Y148" i="3" s="1"/>
  <c r="W149" i="3"/>
  <c r="Y149" i="3" s="1"/>
  <c r="W150" i="3"/>
  <c r="Y150" i="3" s="1"/>
  <c r="W151" i="3"/>
  <c r="Y151" i="3" s="1"/>
  <c r="W152" i="3"/>
  <c r="Y152" i="3" s="1"/>
  <c r="Y153" i="3"/>
  <c r="W154" i="3"/>
  <c r="Y154" i="3" s="1"/>
  <c r="W155" i="3"/>
  <c r="Y157" i="3"/>
  <c r="W158" i="3"/>
  <c r="Y158" i="3" s="1"/>
  <c r="W159" i="3"/>
  <c r="Y159" i="3" s="1"/>
  <c r="Y160" i="3"/>
  <c r="W161" i="3"/>
  <c r="Y161" i="3" s="1"/>
  <c r="W162" i="3"/>
  <c r="Y162" i="3" s="1"/>
  <c r="Y163" i="3"/>
  <c r="W164" i="3"/>
  <c r="Y164" i="3" s="1"/>
  <c r="Y165" i="3"/>
  <c r="Y166" i="3"/>
  <c r="W167" i="3"/>
  <c r="Y168" i="3"/>
  <c r="Y170" i="3"/>
  <c r="Y172" i="3"/>
  <c r="Y173" i="3"/>
  <c r="Y174" i="3"/>
  <c r="W175" i="3"/>
  <c r="Y175" i="3" s="1"/>
  <c r="Y176" i="3"/>
  <c r="Y177" i="3"/>
  <c r="W178" i="3"/>
  <c r="Y178" i="3" s="1"/>
  <c r="Y181" i="3"/>
  <c r="Y182" i="3"/>
  <c r="W183" i="3"/>
  <c r="Y183" i="3" s="1"/>
  <c r="W184" i="3"/>
  <c r="Y184" i="3" s="1"/>
  <c r="W185" i="3"/>
  <c r="Y185" i="3" s="1"/>
  <c r="W186" i="3"/>
  <c r="Y186" i="3" s="1"/>
  <c r="Y187" i="3"/>
  <c r="Y188" i="3"/>
  <c r="Y189" i="3"/>
  <c r="Y190" i="3"/>
  <c r="W192" i="3"/>
  <c r="Y192" i="3" s="1"/>
  <c r="W193" i="3"/>
  <c r="Y193" i="3" s="1"/>
  <c r="W194" i="3"/>
  <c r="Y194" i="3" s="1"/>
  <c r="W195" i="3"/>
  <c r="Y195" i="3" s="1"/>
  <c r="W197" i="3"/>
  <c r="Y197" i="3" s="1"/>
  <c r="Y198" i="3"/>
  <c r="W200" i="3"/>
  <c r="Y200" i="3" s="1"/>
  <c r="W201" i="3"/>
  <c r="Y201" i="3" s="1"/>
  <c r="W203" i="3"/>
  <c r="Y203" i="3" s="1"/>
  <c r="Y204" i="3"/>
  <c r="W205" i="3"/>
  <c r="Y205" i="3" s="1"/>
  <c r="W206" i="3"/>
  <c r="Y206" i="3" s="1"/>
  <c r="W207" i="3"/>
  <c r="Y207" i="3" s="1"/>
  <c r="W208" i="3"/>
  <c r="Y208" i="3" s="1"/>
  <c r="W209" i="3"/>
  <c r="Y209" i="3" s="1"/>
  <c r="W210" i="3"/>
  <c r="Y210" i="3" s="1"/>
  <c r="W211" i="3"/>
  <c r="Y211" i="3" s="1"/>
  <c r="W212" i="3"/>
  <c r="Y212" i="3" s="1"/>
  <c r="Y213" i="3"/>
  <c r="Y215" i="3"/>
  <c r="W216" i="3"/>
  <c r="Y216" i="3" s="1"/>
  <c r="Y217" i="3"/>
  <c r="Y218" i="3"/>
  <c r="Y219" i="3"/>
  <c r="W220" i="3"/>
  <c r="Y220" i="3" s="1"/>
  <c r="W221" i="3"/>
  <c r="Y221" i="3" s="1"/>
  <c r="W223" i="3"/>
  <c r="Y223" i="3" s="1"/>
  <c r="Y224" i="3"/>
  <c r="W225" i="3"/>
  <c r="Y225" i="3" s="1"/>
  <c r="W226" i="3"/>
  <c r="W227" i="3"/>
  <c r="Y227" i="3" s="1"/>
  <c r="W229" i="3"/>
  <c r="Y229" i="3" s="1"/>
  <c r="W230" i="3"/>
  <c r="Y230" i="3" s="1"/>
  <c r="W231" i="3"/>
  <c r="Y231" i="3" s="1"/>
  <c r="W232" i="3"/>
  <c r="Y232" i="3" s="1"/>
  <c r="W233" i="3"/>
  <c r="W234" i="3"/>
  <c r="Y234" i="3" s="1"/>
  <c r="W235" i="3"/>
  <c r="Y235" i="3" s="1"/>
  <c r="Y236" i="3"/>
  <c r="W237" i="3"/>
  <c r="W238" i="3"/>
  <c r="Y238" i="3" s="1"/>
  <c r="Y239" i="3"/>
  <c r="Y240" i="3"/>
  <c r="Y241" i="3"/>
  <c r="Y242" i="3"/>
  <c r="W244" i="3"/>
  <c r="Y244" i="3" s="1"/>
  <c r="W245" i="3"/>
  <c r="Y245" i="3" s="1"/>
  <c r="W246" i="3"/>
  <c r="Y246" i="3" s="1"/>
  <c r="Y247" i="3"/>
  <c r="W248" i="3"/>
  <c r="W249" i="3"/>
  <c r="Y250" i="3"/>
  <c r="W251" i="3"/>
  <c r="Y251" i="3" s="1"/>
  <c r="Y253" i="3"/>
  <c r="W254" i="3"/>
  <c r="Y254" i="3" s="1"/>
  <c r="Y255" i="3"/>
  <c r="W256" i="3"/>
  <c r="Y256" i="3" s="1"/>
  <c r="W257" i="3"/>
  <c r="Y257" i="3" s="1"/>
  <c r="Y258" i="3"/>
  <c r="Y259" i="3"/>
  <c r="Y260" i="3"/>
  <c r="W263" i="3"/>
  <c r="Y263" i="3" s="1"/>
  <c r="W264" i="3"/>
  <c r="Y264" i="3" s="1"/>
  <c r="Y265" i="3"/>
  <c r="W266" i="3"/>
  <c r="Y266" i="3" s="1"/>
  <c r="W267" i="3"/>
  <c r="Y267" i="3" s="1"/>
  <c r="W268" i="3"/>
  <c r="Y268" i="3" s="1"/>
  <c r="Y269" i="3"/>
  <c r="W270" i="3"/>
  <c r="Y270" i="3" s="1"/>
  <c r="Y271" i="3"/>
  <c r="W272" i="3"/>
  <c r="Y273" i="3"/>
  <c r="Y274" i="3"/>
  <c r="Y275" i="3"/>
  <c r="Y276" i="3"/>
  <c r="Y277" i="3"/>
  <c r="Y278" i="3"/>
  <c r="W279" i="3"/>
  <c r="Y279" i="3" s="1"/>
  <c r="Y280" i="3"/>
  <c r="Y281" i="3"/>
  <c r="W282" i="3"/>
  <c r="Y282" i="3" s="1"/>
  <c r="Y283" i="3"/>
  <c r="W284" i="3"/>
  <c r="Y285" i="3"/>
  <c r="Y286" i="3"/>
  <c r="W287" i="3"/>
  <c r="Y287" i="3" s="1"/>
  <c r="Y288" i="3"/>
  <c r="W289" i="3"/>
  <c r="Y289" i="3" s="1"/>
  <c r="W290" i="3"/>
  <c r="Y290" i="3" s="1"/>
  <c r="Y291" i="3"/>
  <c r="W292" i="3"/>
  <c r="Y292" i="3" s="1"/>
  <c r="W293" i="3"/>
  <c r="Y293" i="3" s="1"/>
  <c r="Y294" i="3"/>
  <c r="Y295" i="3"/>
  <c r="Y297" i="3"/>
  <c r="Y298" i="3"/>
  <c r="Y299" i="3"/>
  <c r="W301" i="3"/>
  <c r="Y301" i="3" s="1"/>
  <c r="W302" i="3"/>
  <c r="Y302" i="3" s="1"/>
  <c r="W303" i="3"/>
  <c r="Y303" i="3" s="1"/>
  <c r="W304" i="3"/>
  <c r="Y304" i="3" s="1"/>
  <c r="Y305" i="3"/>
  <c r="W309" i="3"/>
  <c r="Y309" i="3" s="1"/>
  <c r="W310" i="3"/>
  <c r="Y310" i="3" s="1"/>
  <c r="W311" i="3"/>
  <c r="Y311" i="3" s="1"/>
  <c r="Y312" i="3"/>
  <c r="Y313" i="3"/>
  <c r="W314" i="3"/>
  <c r="Y314" i="3" s="1"/>
  <c r="Y315" i="3"/>
  <c r="Y316" i="3"/>
  <c r="Y317" i="3"/>
  <c r="W318" i="3"/>
  <c r="Y320" i="3"/>
  <c r="W321" i="3"/>
  <c r="Y321" i="3" s="1"/>
  <c r="W322" i="3"/>
  <c r="Y322" i="3" s="1"/>
  <c r="W323" i="3"/>
  <c r="Y323" i="3" s="1"/>
  <c r="W324" i="3"/>
  <c r="Y324" i="3" s="1"/>
  <c r="Y325" i="3"/>
  <c r="Y326" i="3"/>
  <c r="Y327" i="3"/>
  <c r="W328" i="3"/>
  <c r="Y328" i="3" s="1"/>
  <c r="W329" i="3"/>
  <c r="Y329" i="3" s="1"/>
  <c r="W331" i="3"/>
  <c r="Y331" i="3" s="1"/>
  <c r="W332" i="3"/>
  <c r="Y332" i="3" s="1"/>
  <c r="W333" i="3"/>
  <c r="Y333" i="3" s="1"/>
  <c r="Y334" i="3"/>
  <c r="W335" i="3"/>
  <c r="Y335" i="3" s="1"/>
  <c r="W336" i="3"/>
  <c r="Y336" i="3" s="1"/>
  <c r="W337" i="3"/>
  <c r="Y337" i="3" s="1"/>
  <c r="Y338" i="3"/>
  <c r="W339" i="3"/>
  <c r="Y339" i="3" s="1"/>
  <c r="W340" i="3"/>
  <c r="Y340" i="3" s="1"/>
  <c r="Y342" i="3"/>
  <c r="W343" i="3"/>
  <c r="Y343" i="3" s="1"/>
  <c r="W344" i="3"/>
  <c r="Y344" i="3" s="1"/>
  <c r="W345" i="3"/>
  <c r="Y345" i="3" s="1"/>
  <c r="W346" i="3"/>
  <c r="Y346" i="3" s="1"/>
  <c r="Y347" i="3"/>
  <c r="Y348" i="3"/>
  <c r="Y349" i="3"/>
  <c r="Y350" i="3"/>
  <c r="Y351" i="3"/>
  <c r="W352" i="3"/>
  <c r="Y352" i="3" s="1"/>
  <c r="W353" i="3"/>
  <c r="W354" i="3"/>
  <c r="Y355" i="3"/>
  <c r="W356" i="3"/>
  <c r="Y356" i="3" s="1"/>
  <c r="Y357" i="3"/>
  <c r="Y358" i="3"/>
  <c r="Y359" i="3"/>
  <c r="W360" i="3"/>
  <c r="Y360" i="3" s="1"/>
  <c r="Y361" i="3"/>
  <c r="W362" i="3"/>
  <c r="Y362" i="3" s="1"/>
  <c r="W364" i="3"/>
  <c r="Y364" i="3" s="1"/>
  <c r="W365" i="3"/>
  <c r="Y365" i="3" s="1"/>
  <c r="W367" i="3"/>
  <c r="Y367" i="3" s="1"/>
  <c r="W368" i="3"/>
  <c r="Y368" i="3" s="1"/>
  <c r="W369" i="3"/>
  <c r="Y369" i="3" s="1"/>
  <c r="W370" i="3"/>
  <c r="Y370" i="3" s="1"/>
  <c r="Y371" i="3"/>
  <c r="W372" i="3"/>
  <c r="Y372" i="3" s="1"/>
  <c r="W373" i="3"/>
  <c r="Y373" i="3" s="1"/>
  <c r="Y375" i="3"/>
  <c r="W376" i="3"/>
  <c r="Y376" i="3" s="1"/>
  <c r="Y377" i="3"/>
  <c r="W378" i="3"/>
  <c r="Y378" i="3" s="1"/>
  <c r="Y379" i="3"/>
  <c r="W380" i="3"/>
  <c r="Y380" i="3" s="1"/>
  <c r="W381" i="3"/>
  <c r="Y381" i="3" s="1"/>
  <c r="W382" i="3"/>
  <c r="Y382" i="3" s="1"/>
  <c r="Y384" i="3"/>
  <c r="W385" i="3"/>
  <c r="Y385" i="3" s="1"/>
  <c r="W386" i="3"/>
  <c r="Y387" i="3"/>
  <c r="Y388" i="3"/>
  <c r="W389" i="3"/>
  <c r="Y389" i="3" s="1"/>
  <c r="Y390" i="3"/>
  <c r="Y391" i="3"/>
  <c r="W392" i="3"/>
  <c r="Y392" i="3" s="1"/>
  <c r="W393" i="3"/>
  <c r="Y393" i="3" s="1"/>
  <c r="W395" i="3"/>
  <c r="Y395" i="3" s="1"/>
  <c r="W396" i="3"/>
  <c r="Y396" i="3" s="1"/>
  <c r="W397" i="3"/>
  <c r="Y397" i="3" s="1"/>
  <c r="W398" i="3"/>
  <c r="W399" i="3"/>
  <c r="Y399" i="3" s="1"/>
  <c r="W400" i="3"/>
  <c r="Y400" i="3" s="1"/>
  <c r="W401" i="3"/>
  <c r="Y401" i="3" s="1"/>
  <c r="Y402" i="3"/>
  <c r="W403" i="3"/>
  <c r="Y403" i="3" s="1"/>
  <c r="W404" i="3"/>
  <c r="Y404" i="3" s="1"/>
  <c r="Y405" i="3"/>
  <c r="W406" i="3"/>
  <c r="Y406" i="3" s="1"/>
  <c r="Y407" i="3"/>
  <c r="Y408" i="3"/>
  <c r="W409" i="3"/>
  <c r="Y411" i="3"/>
  <c r="Y412" i="3"/>
  <c r="Y413" i="3"/>
  <c r="W414" i="3"/>
  <c r="Y414" i="3" s="1"/>
  <c r="W415" i="3"/>
  <c r="Y415" i="3" s="1"/>
  <c r="Y416" i="3"/>
  <c r="Y417" i="3"/>
  <c r="W418" i="3"/>
  <c r="Y418" i="3" s="1"/>
  <c r="Y419" i="3"/>
  <c r="W420" i="3"/>
  <c r="Y420" i="3" s="1"/>
  <c r="Y421" i="3"/>
  <c r="Y423" i="3"/>
  <c r="W424" i="3"/>
  <c r="Y424" i="3" s="1"/>
  <c r="W425" i="3"/>
  <c r="Y425" i="3" s="1"/>
  <c r="W426" i="3"/>
  <c r="Y426" i="3" s="1"/>
  <c r="Y427" i="3"/>
  <c r="Y429" i="3"/>
  <c r="W430" i="3"/>
  <c r="Y430" i="3" s="1"/>
  <c r="Y431" i="3"/>
  <c r="W433" i="3"/>
  <c r="Y433" i="3" s="1"/>
  <c r="W434" i="3"/>
  <c r="Y434" i="3" s="1"/>
  <c r="Y435" i="3"/>
  <c r="W436" i="3"/>
  <c r="Y436" i="3" s="1"/>
  <c r="W437" i="3"/>
  <c r="Y437" i="3" s="1"/>
  <c r="Y438" i="3"/>
  <c r="Y439" i="3"/>
  <c r="Y440" i="3"/>
  <c r="W441" i="3"/>
  <c r="Y441" i="3" s="1"/>
  <c r="W442" i="3"/>
  <c r="Y442" i="3" s="1"/>
  <c r="Y443" i="3"/>
  <c r="W444" i="3"/>
  <c r="Y445" i="3"/>
  <c r="Y446" i="3"/>
  <c r="W447" i="3"/>
  <c r="Y447" i="3" s="1"/>
  <c r="Y448" i="3"/>
  <c r="W449" i="3"/>
  <c r="Y449" i="3" s="1"/>
  <c r="W451" i="3"/>
  <c r="Y451" i="3" s="1"/>
  <c r="W452" i="3"/>
  <c r="Y452" i="3" s="1"/>
  <c r="W453" i="3"/>
  <c r="Y453" i="3" s="1"/>
  <c r="Y454" i="3"/>
  <c r="W455" i="3"/>
  <c r="Y456" i="3"/>
  <c r="Y457" i="3"/>
  <c r="W458" i="3"/>
  <c r="Y458" i="3" s="1"/>
  <c r="W459" i="3"/>
  <c r="Y459" i="3" s="1"/>
  <c r="Y460" i="3"/>
  <c r="W461" i="3"/>
  <c r="Y461" i="3" s="1"/>
  <c r="W462" i="3"/>
  <c r="Y462" i="3" s="1"/>
  <c r="W463" i="3"/>
  <c r="Y463" i="3" s="1"/>
  <c r="W464" i="3"/>
  <c r="Y464" i="3" s="1"/>
  <c r="W465" i="3"/>
  <c r="Y465" i="3" s="1"/>
  <c r="Y466" i="3"/>
  <c r="W468" i="3"/>
  <c r="Y468" i="3" s="1"/>
  <c r="W469" i="3"/>
  <c r="Y469" i="3" s="1"/>
  <c r="W470" i="3"/>
  <c r="Y470" i="3" s="1"/>
  <c r="Y471" i="3"/>
  <c r="Y472" i="3"/>
  <c r="W473" i="3"/>
  <c r="Y473" i="3" s="1"/>
  <c r="W474" i="3"/>
  <c r="Y474" i="3" s="1"/>
  <c r="W475" i="3"/>
  <c r="Y475" i="3" s="1"/>
  <c r="W476" i="3"/>
  <c r="Y476" i="3" s="1"/>
  <c r="W477" i="3"/>
  <c r="Y477" i="3" s="1"/>
  <c r="W478" i="3"/>
  <c r="Y478" i="3" s="1"/>
  <c r="Y480" i="3"/>
  <c r="Y481" i="3"/>
  <c r="Y482" i="3"/>
  <c r="Y483" i="3"/>
  <c r="W484" i="3"/>
  <c r="Y484" i="3" s="1"/>
  <c r="W485" i="3"/>
  <c r="Y485" i="3" s="1"/>
  <c r="Y486" i="3"/>
  <c r="Y487" i="3"/>
  <c r="Y488" i="3"/>
  <c r="Y490" i="3"/>
  <c r="W491" i="3"/>
  <c r="Y491" i="3" s="1"/>
  <c r="Y492" i="3"/>
  <c r="W493" i="3"/>
  <c r="Y493" i="3" s="1"/>
  <c r="Y494" i="3"/>
  <c r="W496" i="3"/>
  <c r="Y496" i="3" s="1"/>
  <c r="W497" i="3"/>
  <c r="Y497" i="3" s="1"/>
  <c r="Y498" i="3"/>
  <c r="W499" i="3"/>
  <c r="Y499" i="3" s="1"/>
  <c r="Y501" i="3"/>
  <c r="Y502" i="3"/>
  <c r="Y503" i="3"/>
  <c r="Y504" i="3"/>
  <c r="Y505" i="3"/>
  <c r="Y506" i="3"/>
  <c r="W507" i="3"/>
  <c r="Y507" i="3" s="1"/>
  <c r="Y508" i="3"/>
  <c r="W509" i="3"/>
  <c r="Y509" i="3" s="1"/>
  <c r="Y510" i="3"/>
  <c r="W511" i="3"/>
  <c r="Y511" i="3" s="1"/>
  <c r="Y512" i="3"/>
  <c r="W513" i="3"/>
  <c r="Y513" i="3" s="1"/>
  <c r="Y514" i="3"/>
  <c r="W515" i="3"/>
  <c r="Y515" i="3" s="1"/>
  <c r="Y516" i="3"/>
  <c r="Y517" i="3"/>
  <c r="Y518" i="3"/>
  <c r="Y519" i="3"/>
  <c r="W520" i="3"/>
  <c r="Y520" i="3" s="1"/>
  <c r="Y521" i="3"/>
  <c r="W522" i="3"/>
  <c r="Y522" i="3" s="1"/>
  <c r="Y523" i="3"/>
  <c r="Y524" i="3"/>
  <c r="Y525" i="3"/>
  <c r="Y526" i="3"/>
  <c r="W527" i="3"/>
  <c r="Y527" i="3" s="1"/>
  <c r="Y528" i="3"/>
  <c r="W529" i="3"/>
  <c r="Y529" i="3" s="1"/>
  <c r="Y530" i="3"/>
  <c r="Y531" i="3"/>
  <c r="W532" i="3"/>
  <c r="Y532" i="3" s="1"/>
  <c r="Y533" i="3"/>
  <c r="W534" i="3"/>
  <c r="Y534" i="3" s="1"/>
  <c r="Y535" i="3"/>
  <c r="Y536" i="3"/>
  <c r="W537" i="3"/>
  <c r="Y537" i="3" s="1"/>
  <c r="Y538" i="3"/>
  <c r="W540" i="3"/>
  <c r="Y540" i="3" s="1"/>
  <c r="W541" i="3"/>
  <c r="Y541" i="3" s="1"/>
  <c r="Y542" i="3"/>
  <c r="W543" i="3"/>
  <c r="Y543" i="3" s="1"/>
  <c r="Y544" i="3"/>
  <c r="W545" i="3"/>
  <c r="Y545" i="3" s="1"/>
  <c r="W546" i="3"/>
  <c r="Y546" i="3" s="1"/>
  <c r="W547" i="3"/>
  <c r="Y547" i="3" s="1"/>
  <c r="W549" i="3"/>
  <c r="Y549" i="3" s="1"/>
  <c r="W550" i="3"/>
  <c r="Y550" i="3" s="1"/>
  <c r="W551" i="3"/>
  <c r="Y551" i="3" s="1"/>
  <c r="Y552" i="3"/>
  <c r="W553" i="3"/>
  <c r="Y553" i="3" s="1"/>
  <c r="Y554" i="3"/>
  <c r="W555" i="3"/>
  <c r="Y555" i="3" s="1"/>
  <c r="W556" i="3"/>
  <c r="Y556" i="3" s="1"/>
  <c r="W557" i="3"/>
  <c r="Y557" i="3" s="1"/>
  <c r="Y558" i="3"/>
  <c r="Y559" i="3"/>
  <c r="W560" i="3"/>
  <c r="Y560" i="3" s="1"/>
  <c r="W561" i="3"/>
  <c r="Y561" i="3" s="1"/>
  <c r="W562" i="3"/>
  <c r="Y562" i="3" s="1"/>
  <c r="W563" i="3"/>
  <c r="Y563" i="3" s="1"/>
  <c r="W564" i="3"/>
  <c r="Y564" i="3" s="1"/>
  <c r="Y566" i="3"/>
  <c r="Y567" i="3"/>
  <c r="W568" i="3"/>
  <c r="Y568" i="3" s="1"/>
  <c r="Y569" i="3"/>
  <c r="W570" i="3"/>
  <c r="Y570" i="3" s="1"/>
  <c r="W572" i="3"/>
  <c r="Y572" i="3" s="1"/>
  <c r="Y573" i="3"/>
  <c r="W574" i="3"/>
  <c r="Y574" i="3" s="1"/>
  <c r="W575" i="3"/>
  <c r="Y575" i="3" s="1"/>
  <c r="W576" i="3"/>
  <c r="Y576" i="3" s="1"/>
  <c r="Y577" i="3"/>
  <c r="W578" i="3"/>
  <c r="Y578" i="3" s="1"/>
  <c r="Y579" i="3"/>
  <c r="Y580" i="3"/>
  <c r="Y581" i="3"/>
  <c r="W582" i="3"/>
  <c r="Y582" i="3" s="1"/>
  <c r="Y584" i="3"/>
  <c r="W585" i="3"/>
  <c r="Y585" i="3" s="1"/>
  <c r="W586" i="3"/>
  <c r="Y586" i="3" s="1"/>
  <c r="W587" i="3"/>
  <c r="Y587" i="3" s="1"/>
  <c r="W588" i="3"/>
  <c r="Y588" i="3" s="1"/>
  <c r="Y589" i="3"/>
  <c r="W590" i="3"/>
  <c r="Y590" i="3" s="1"/>
  <c r="W591" i="3"/>
  <c r="Y591" i="3" s="1"/>
  <c r="Y592" i="3"/>
  <c r="Y593" i="3"/>
  <c r="Y594" i="3"/>
  <c r="Y595" i="3"/>
  <c r="W596" i="3"/>
  <c r="Y596" i="3" s="1"/>
  <c r="Y597" i="3"/>
  <c r="Y598" i="3"/>
  <c r="W599" i="3"/>
  <c r="Y599" i="3" s="1"/>
  <c r="W601" i="3"/>
  <c r="Y601" i="3" s="1"/>
  <c r="W602" i="3"/>
  <c r="Y602" i="3" s="1"/>
  <c r="W603" i="3"/>
  <c r="Y603" i="3" s="1"/>
  <c r="Y604" i="3"/>
  <c r="W605" i="3"/>
  <c r="Y605" i="3" s="1"/>
  <c r="Y606" i="3"/>
  <c r="W607" i="3"/>
  <c r="Y607" i="3" s="1"/>
  <c r="W608" i="3"/>
  <c r="Y608" i="3" s="1"/>
  <c r="W609" i="3"/>
  <c r="Y609" i="3" s="1"/>
  <c r="W610" i="3"/>
  <c r="Y610" i="3" s="1"/>
  <c r="Y611" i="3"/>
  <c r="Y612" i="3"/>
  <c r="Y613" i="3"/>
  <c r="Y614" i="3"/>
  <c r="Y615" i="3"/>
  <c r="Y616" i="3"/>
  <c r="W617" i="3"/>
  <c r="Y617" i="3" s="1"/>
  <c r="W619" i="3"/>
  <c r="Y619" i="3" s="1"/>
  <c r="Y620" i="3"/>
  <c r="W621" i="3"/>
  <c r="Y621" i="3" s="1"/>
  <c r="Y622" i="3"/>
  <c r="W623" i="3"/>
  <c r="Y623" i="3" s="1"/>
  <c r="W624" i="3"/>
  <c r="Y624" i="3" s="1"/>
  <c r="W625" i="3"/>
  <c r="Y625" i="3" s="1"/>
  <c r="W626" i="3"/>
  <c r="Y626" i="3" s="1"/>
  <c r="W627" i="3"/>
  <c r="Y627" i="3" s="1"/>
  <c r="Y628" i="3"/>
  <c r="W629" i="3"/>
  <c r="Y629" i="3" s="1"/>
  <c r="Y630" i="3"/>
  <c r="W631" i="3"/>
  <c r="Y631" i="3" s="1"/>
  <c r="Y632" i="3"/>
  <c r="Y633" i="3"/>
  <c r="W634" i="3"/>
  <c r="Y634" i="3" s="1"/>
  <c r="Y635" i="3"/>
  <c r="Y637" i="3"/>
  <c r="Y638" i="3"/>
  <c r="W639" i="3"/>
  <c r="Y639" i="3" s="1"/>
  <c r="Y640" i="3"/>
  <c r="W641" i="3"/>
  <c r="Y641" i="3" s="1"/>
  <c r="Y642" i="3"/>
  <c r="Y643" i="3"/>
  <c r="Y644" i="3"/>
  <c r="Y645" i="3"/>
  <c r="W646" i="3"/>
  <c r="Y646" i="3" s="1"/>
  <c r="W647" i="3"/>
  <c r="Y647" i="3" s="1"/>
  <c r="Y648" i="3"/>
  <c r="W649" i="3"/>
  <c r="Y649" i="3" s="1"/>
  <c r="Y650" i="3"/>
  <c r="W651" i="3"/>
  <c r="Y651" i="3" s="1"/>
  <c r="W652" i="3"/>
  <c r="Y652" i="3" s="1"/>
  <c r="W653" i="3"/>
  <c r="Y653" i="3" s="1"/>
  <c r="W654" i="3"/>
  <c r="Y654" i="3" s="1"/>
  <c r="W655" i="3"/>
  <c r="Y655" i="3" s="1"/>
  <c r="W656" i="3"/>
  <c r="Y656" i="3" s="1"/>
  <c r="W657" i="3"/>
  <c r="Y657" i="3" s="1"/>
  <c r="Y658" i="3"/>
  <c r="Y659" i="3"/>
  <c r="Y660" i="3"/>
  <c r="Y661" i="3"/>
  <c r="Y662" i="3"/>
  <c r="W663" i="3"/>
  <c r="Y663" i="3" s="1"/>
  <c r="W665" i="3"/>
  <c r="Y665" i="3" s="1"/>
  <c r="Y666" i="3"/>
  <c r="Y667" i="3"/>
  <c r="W668" i="3"/>
  <c r="Y668" i="3" s="1"/>
  <c r="Y669" i="3"/>
  <c r="Y670" i="3"/>
  <c r="W671" i="3"/>
  <c r="Y671" i="3" s="1"/>
  <c r="W672" i="3"/>
  <c r="Y672" i="3" s="1"/>
  <c r="Y673" i="3"/>
  <c r="Y674" i="3"/>
  <c r="Y675" i="3"/>
  <c r="W676" i="3"/>
  <c r="Y676" i="3" s="1"/>
  <c r="Y677" i="3"/>
  <c r="W678" i="3"/>
  <c r="Y678" i="3" s="1"/>
  <c r="Y679" i="3"/>
  <c r="W680" i="3"/>
  <c r="Y680" i="3" s="1"/>
  <c r="Y681" i="3"/>
  <c r="W682" i="3"/>
  <c r="Y682" i="3" s="1"/>
  <c r="Y683" i="3"/>
  <c r="W685" i="3"/>
  <c r="Y685" i="3" s="1"/>
  <c r="Y686" i="3"/>
  <c r="Y687" i="3"/>
  <c r="W688" i="3"/>
  <c r="Y688" i="3" s="1"/>
  <c r="W689" i="3"/>
  <c r="Y689" i="3" s="1"/>
  <c r="W691" i="3"/>
  <c r="Y691" i="3" s="1"/>
  <c r="W692" i="3"/>
  <c r="Y692" i="3" s="1"/>
  <c r="W693" i="3"/>
  <c r="Y693" i="3" s="1"/>
  <c r="W694" i="3"/>
  <c r="Y694" i="3" s="1"/>
  <c r="W695" i="3"/>
  <c r="Y695" i="3" s="1"/>
  <c r="Y696" i="3"/>
  <c r="W697" i="3"/>
  <c r="Y697" i="3" s="1"/>
  <c r="W698" i="3"/>
  <c r="Y698" i="3" s="1"/>
  <c r="W699" i="3"/>
  <c r="Y699" i="3" s="1"/>
  <c r="W700" i="3"/>
  <c r="Y700" i="3" s="1"/>
  <c r="Y701" i="3"/>
  <c r="Y702" i="3"/>
  <c r="W703" i="3"/>
  <c r="Y703" i="3" s="1"/>
  <c r="Y704" i="3"/>
  <c r="W705" i="3"/>
  <c r="W706" i="3"/>
  <c r="Y706" i="3" s="1"/>
  <c r="W707" i="3"/>
  <c r="Y707" i="3" s="1"/>
  <c r="Y708" i="3"/>
  <c r="Y709" i="3"/>
  <c r="Y710" i="3"/>
  <c r="W711" i="3"/>
  <c r="Y711" i="3" s="1"/>
  <c r="Y712" i="3"/>
  <c r="Y713" i="3"/>
  <c r="Y714" i="3"/>
  <c r="W716" i="3"/>
  <c r="Y716" i="3" s="1"/>
  <c r="W717" i="3"/>
  <c r="Y717" i="3" s="1"/>
  <c r="W718" i="3"/>
  <c r="Y718" i="3" s="1"/>
  <c r="Y719" i="3"/>
  <c r="W720" i="3"/>
  <c r="Y720" i="3" s="1"/>
  <c r="Y721" i="3"/>
  <c r="Y722" i="3"/>
  <c r="Y723" i="3"/>
  <c r="W725" i="3"/>
  <c r="Y725" i="3" s="1"/>
  <c r="Y726" i="3"/>
  <c r="Y727" i="3"/>
  <c r="W728" i="3"/>
  <c r="Y728" i="3" s="1"/>
  <c r="Y729" i="3"/>
  <c r="W731" i="3"/>
  <c r="Y731" i="3" s="1"/>
  <c r="W732" i="3"/>
  <c r="Y732" i="3" s="1"/>
  <c r="W733" i="3"/>
  <c r="Y733" i="3" s="1"/>
  <c r="W734" i="3"/>
  <c r="Y734" i="3" s="1"/>
  <c r="W735" i="3"/>
  <c r="Y735" i="3" s="1"/>
  <c r="Y736" i="3"/>
  <c r="W737" i="3"/>
  <c r="Y737" i="3" s="1"/>
  <c r="W738" i="3"/>
  <c r="Y738" i="3" s="1"/>
  <c r="W739" i="3"/>
  <c r="Y739" i="3" s="1"/>
  <c r="W740" i="3"/>
  <c r="W741" i="3"/>
  <c r="Y741" i="3" s="1"/>
  <c r="Y742" i="3"/>
  <c r="W743" i="3"/>
  <c r="Y743" i="3" s="1"/>
  <c r="W744" i="3"/>
  <c r="Y744" i="3" s="1"/>
  <c r="Y745" i="3"/>
  <c r="W746" i="3"/>
  <c r="Y746" i="3" s="1"/>
  <c r="Y747" i="3"/>
  <c r="Y748" i="3"/>
  <c r="W749" i="3"/>
  <c r="Y749" i="3" s="1"/>
  <c r="W750" i="3"/>
  <c r="Y750" i="3" s="1"/>
  <c r="W751" i="3"/>
  <c r="Y751" i="3" s="1"/>
  <c r="W753" i="3"/>
  <c r="Y753" i="3" s="1"/>
  <c r="Y754" i="3"/>
  <c r="W755" i="3"/>
  <c r="Y755" i="3" s="1"/>
  <c r="W756" i="3"/>
  <c r="Y756" i="3" s="1"/>
  <c r="W757" i="3"/>
  <c r="Y757" i="3" s="1"/>
  <c r="W758" i="3"/>
  <c r="Y758" i="3" s="1"/>
  <c r="W759" i="3"/>
  <c r="Y759" i="3" s="1"/>
  <c r="W760" i="3"/>
  <c r="Y760" i="3" s="1"/>
  <c r="W761" i="3"/>
  <c r="Y761" i="3" s="1"/>
  <c r="Y762" i="3"/>
  <c r="W763" i="3"/>
  <c r="Y763" i="3" s="1"/>
  <c r="Y764" i="3"/>
  <c r="Y765" i="3"/>
  <c r="Y767" i="3"/>
  <c r="Y768" i="3"/>
  <c r="W769" i="3"/>
  <c r="Y769" i="3" s="1"/>
  <c r="Y770" i="3"/>
  <c r="W771" i="3"/>
  <c r="Y771" i="3" s="1"/>
  <c r="Y772" i="3"/>
  <c r="W773" i="3"/>
  <c r="Y773" i="3" s="1"/>
  <c r="Y774" i="3"/>
  <c r="Y775" i="3"/>
  <c r="W776" i="3"/>
  <c r="Y776" i="3" s="1"/>
  <c r="W777" i="3"/>
  <c r="Y777" i="3" s="1"/>
  <c r="Y778" i="3"/>
  <c r="W779" i="3"/>
  <c r="Y779" i="3" s="1"/>
  <c r="W780" i="3"/>
  <c r="Y780" i="3" s="1"/>
  <c r="W781" i="3"/>
  <c r="Y781" i="3" s="1"/>
  <c r="W5" i="3"/>
  <c r="Y5" i="3" s="1"/>
  <c r="Y4" i="3"/>
  <c r="W3" i="3"/>
  <c r="Y3" i="3" s="1"/>
  <c r="Y2" i="3"/>
  <c r="V5" i="3"/>
  <c r="V27" i="3"/>
  <c r="V28" i="3"/>
  <c r="V30" i="3"/>
  <c r="V38" i="3"/>
  <c r="V42" i="3"/>
  <c r="V44" i="3"/>
  <c r="V50" i="3"/>
  <c r="V52" i="3"/>
  <c r="V54" i="3"/>
  <c r="V55" i="3"/>
  <c r="V73" i="3"/>
  <c r="V81" i="3"/>
  <c r="V86" i="3"/>
  <c r="V110" i="3"/>
  <c r="V134" i="3"/>
  <c r="V205" i="3"/>
  <c r="V230" i="3"/>
  <c r="V231" i="3"/>
  <c r="V233" i="3"/>
  <c r="V246" i="3"/>
  <c r="V248" i="3"/>
  <c r="V254" i="3"/>
  <c r="V263" i="3"/>
  <c r="V266" i="3"/>
  <c r="V268" i="3"/>
  <c r="V302" i="3"/>
  <c r="V335" i="3"/>
  <c r="V366" i="3"/>
  <c r="V383" i="3"/>
  <c r="V391" i="3"/>
  <c r="V393" i="3"/>
  <c r="V394" i="3"/>
  <c r="V437" i="3"/>
  <c r="V462" i="3"/>
  <c r="V464" i="3"/>
  <c r="V476" i="3"/>
  <c r="V496" i="3"/>
  <c r="V522" i="3"/>
  <c r="V532" i="3"/>
  <c r="V534" i="3"/>
  <c r="V576" i="3"/>
  <c r="V600" i="3"/>
  <c r="V601" i="3"/>
  <c r="V626" i="3"/>
  <c r="V650" i="3"/>
  <c r="V660" i="3"/>
  <c r="V703" i="3"/>
  <c r="V711" i="3"/>
  <c r="V716" i="3"/>
  <c r="V772" i="3"/>
  <c r="T661" i="3"/>
  <c r="T664" i="3"/>
  <c r="T667" i="3"/>
  <c r="T671" i="3"/>
  <c r="T677" i="3"/>
  <c r="T679" i="3"/>
  <c r="T682" i="3"/>
  <c r="T683" i="3"/>
  <c r="T686" i="3"/>
  <c r="T688" i="3"/>
  <c r="T698" i="3"/>
  <c r="T700" i="3"/>
  <c r="T701" i="3"/>
  <c r="T713" i="3"/>
  <c r="T715" i="3"/>
  <c r="T718" i="3"/>
  <c r="T719" i="3"/>
  <c r="T721" i="3"/>
  <c r="T722" i="3"/>
  <c r="T723" i="3"/>
  <c r="T725" i="3"/>
  <c r="T727" i="3"/>
  <c r="T728" i="3"/>
  <c r="T729" i="3"/>
  <c r="T732" i="3"/>
  <c r="T733" i="3"/>
  <c r="T734" i="3"/>
  <c r="T736" i="3"/>
  <c r="T742" i="3"/>
  <c r="T745" i="3"/>
  <c r="T747" i="3"/>
  <c r="T754" i="3"/>
  <c r="T766" i="3"/>
  <c r="T770" i="3"/>
  <c r="T772" i="3"/>
  <c r="T773" i="3"/>
  <c r="T774" i="3"/>
  <c r="T778" i="3"/>
  <c r="T166" i="3"/>
  <c r="T168" i="3"/>
  <c r="T169" i="3"/>
  <c r="T172" i="3"/>
  <c r="T173" i="3"/>
  <c r="T175" i="3"/>
  <c r="T178" i="3"/>
  <c r="T179" i="3"/>
  <c r="T180" i="3"/>
  <c r="T182" i="3"/>
  <c r="T184" i="3"/>
  <c r="T185" i="3"/>
  <c r="T186" i="3"/>
  <c r="T188" i="3"/>
  <c r="T191" i="3"/>
  <c r="T198" i="3"/>
  <c r="T201" i="3"/>
  <c r="T204" i="3"/>
  <c r="T207" i="3"/>
  <c r="T211" i="3"/>
  <c r="T212" i="3"/>
  <c r="T214" i="3"/>
  <c r="T217" i="3"/>
  <c r="T218" i="3"/>
  <c r="T222" i="3"/>
  <c r="T224" i="3"/>
  <c r="T234" i="3"/>
  <c r="T236" i="3"/>
  <c r="T239" i="3"/>
  <c r="T240" i="3"/>
  <c r="T241" i="3"/>
  <c r="T242" i="3"/>
  <c r="T243" i="3"/>
  <c r="T244" i="3"/>
  <c r="T247" i="3"/>
  <c r="T250" i="3"/>
  <c r="T251" i="3"/>
  <c r="T253" i="3"/>
  <c r="T255" i="3"/>
  <c r="T259" i="3"/>
  <c r="T261" i="3"/>
  <c r="T262" i="3"/>
  <c r="T264" i="3"/>
  <c r="T269" i="3"/>
  <c r="T271" i="3"/>
  <c r="T272" i="3"/>
  <c r="T278" i="3"/>
  <c r="T280" i="3"/>
  <c r="T281" i="3"/>
  <c r="T282" i="3"/>
  <c r="T285" i="3"/>
  <c r="T286" i="3"/>
  <c r="T291" i="3"/>
  <c r="T293" i="3"/>
  <c r="T296" i="3"/>
  <c r="T297" i="3"/>
  <c r="T298" i="3"/>
  <c r="T299" i="3"/>
  <c r="T300" i="3"/>
  <c r="T301" i="3"/>
  <c r="T303" i="3"/>
  <c r="T307" i="3"/>
  <c r="T308" i="3"/>
  <c r="T310" i="3"/>
  <c r="T311" i="3"/>
  <c r="T312" i="3"/>
  <c r="T316" i="3"/>
  <c r="T317" i="3"/>
  <c r="T320" i="3"/>
  <c r="T323" i="3"/>
  <c r="T324" i="3"/>
  <c r="T327" i="3"/>
  <c r="T330" i="3"/>
  <c r="T334" i="3"/>
  <c r="T335" i="3"/>
  <c r="T338" i="3"/>
  <c r="T344" i="3"/>
  <c r="T346" i="3"/>
  <c r="T354" i="3"/>
  <c r="T355" i="3"/>
  <c r="T358" i="3"/>
  <c r="T359" i="3"/>
  <c r="T361" i="3"/>
  <c r="T363" i="3"/>
  <c r="T377" i="3"/>
  <c r="T379" i="3"/>
  <c r="T388" i="3"/>
  <c r="T391" i="3"/>
  <c r="T392" i="3"/>
  <c r="T397" i="3"/>
  <c r="T410" i="3"/>
  <c r="T412" i="3"/>
  <c r="T413" i="3"/>
  <c r="T416" i="3"/>
  <c r="T417" i="3"/>
  <c r="T419" i="3"/>
  <c r="T420" i="3"/>
  <c r="T422" i="3"/>
  <c r="T432" i="3"/>
  <c r="T436" i="3"/>
  <c r="T439" i="3"/>
  <c r="T443" i="3"/>
  <c r="T445" i="3"/>
  <c r="T446" i="3"/>
  <c r="T456" i="3"/>
  <c r="T457" i="3"/>
  <c r="T467" i="3"/>
  <c r="T468" i="3"/>
  <c r="T471" i="3"/>
  <c r="T474" i="3"/>
  <c r="T479" i="3"/>
  <c r="T482" i="3"/>
  <c r="T483" i="3"/>
  <c r="T487" i="3"/>
  <c r="T490" i="3"/>
  <c r="T495" i="3"/>
  <c r="T500" i="3"/>
  <c r="T501" i="3"/>
  <c r="T502" i="3"/>
  <c r="T506" i="3"/>
  <c r="T509" i="3"/>
  <c r="T510" i="3"/>
  <c r="T515" i="3"/>
  <c r="T516" i="3"/>
  <c r="T517" i="3"/>
  <c r="T524" i="3"/>
  <c r="T539" i="3"/>
  <c r="T542" i="3"/>
  <c r="T552" i="3"/>
  <c r="T560" i="3"/>
  <c r="T561" i="3"/>
  <c r="T563" i="3"/>
  <c r="T565" i="3"/>
  <c r="T567" i="3"/>
  <c r="T571" i="3"/>
  <c r="T577" i="3"/>
  <c r="T580" i="3"/>
  <c r="T581" i="3"/>
  <c r="T583" i="3"/>
  <c r="T584" i="3"/>
  <c r="T590" i="3"/>
  <c r="T594" i="3"/>
  <c r="T601" i="3"/>
  <c r="T605" i="3"/>
  <c r="T606" i="3"/>
  <c r="T607" i="3"/>
  <c r="T608" i="3"/>
  <c r="T613" i="3"/>
  <c r="T614" i="3"/>
  <c r="T616" i="3"/>
  <c r="T617" i="3"/>
  <c r="T620" i="3"/>
  <c r="T624" i="3"/>
  <c r="T632" i="3"/>
  <c r="T635" i="3"/>
  <c r="T636" i="3"/>
  <c r="T638" i="3"/>
  <c r="T639" i="3"/>
  <c r="T646" i="3"/>
  <c r="T648" i="3"/>
  <c r="T653" i="3"/>
  <c r="T4" i="3"/>
  <c r="T5" i="3"/>
  <c r="T7" i="3"/>
  <c r="T8" i="3"/>
  <c r="T11" i="3"/>
  <c r="T17" i="3"/>
  <c r="T18" i="3"/>
  <c r="T20" i="3"/>
  <c r="T22" i="3"/>
  <c r="T24" i="3"/>
  <c r="T25" i="3"/>
  <c r="T27" i="3"/>
  <c r="T36" i="3"/>
  <c r="T40" i="3"/>
  <c r="T41" i="3"/>
  <c r="T48" i="3"/>
  <c r="T59" i="3"/>
  <c r="T60" i="3"/>
  <c r="T70" i="3"/>
  <c r="T74" i="3"/>
  <c r="T76" i="3"/>
  <c r="T78" i="3"/>
  <c r="T81" i="3"/>
  <c r="T85" i="3"/>
  <c r="T90" i="3"/>
  <c r="T91" i="3"/>
  <c r="T94" i="3"/>
  <c r="T95" i="3"/>
  <c r="T96" i="3"/>
  <c r="T97" i="3"/>
  <c r="T98" i="3"/>
  <c r="T99" i="3"/>
  <c r="T106" i="3"/>
  <c r="T112" i="3"/>
  <c r="T114" i="3"/>
  <c r="T116" i="3"/>
  <c r="T118" i="3"/>
  <c r="T119" i="3"/>
  <c r="T122" i="3"/>
  <c r="T123" i="3"/>
  <c r="T124" i="3"/>
  <c r="T135" i="3"/>
  <c r="T136" i="3"/>
  <c r="T137" i="3"/>
  <c r="T140" i="3"/>
  <c r="T145" i="3"/>
  <c r="T151" i="3"/>
  <c r="T153" i="3"/>
  <c r="T154" i="3"/>
  <c r="T157" i="3"/>
  <c r="T160" i="3"/>
  <c r="T161" i="3"/>
  <c r="T164" i="3"/>
  <c r="U2" i="3"/>
  <c r="S5" i="3"/>
  <c r="S13" i="3"/>
  <c r="S27" i="3"/>
  <c r="S28" i="3"/>
  <c r="S30" i="3"/>
  <c r="S44" i="3"/>
  <c r="S50" i="3"/>
  <c r="S52" i="3"/>
  <c r="S54" i="3"/>
  <c r="S55" i="3"/>
  <c r="S110" i="3"/>
  <c r="S205" i="3"/>
  <c r="S230" i="3"/>
  <c r="S233" i="3"/>
  <c r="S246" i="3"/>
  <c r="S248" i="3"/>
  <c r="S254" i="3"/>
  <c r="S263" i="3"/>
  <c r="S266" i="3"/>
  <c r="S268" i="3"/>
  <c r="S302" i="3"/>
  <c r="S318" i="3"/>
  <c r="S335" i="3"/>
  <c r="S337" i="3"/>
  <c r="S343" i="3"/>
  <c r="S366" i="3"/>
  <c r="S382" i="3"/>
  <c r="S383" i="3"/>
  <c r="S393" i="3"/>
  <c r="S394" i="3"/>
  <c r="S404" i="3"/>
  <c r="S437" i="3"/>
  <c r="S441" i="3"/>
  <c r="S462" i="3"/>
  <c r="S464" i="3"/>
  <c r="S476" i="3"/>
  <c r="N13" i="3"/>
  <c r="N14" i="3"/>
  <c r="N15" i="3"/>
  <c r="N16" i="3"/>
  <c r="AD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2" i="3"/>
  <c r="N3" i="3"/>
  <c r="N4" i="3"/>
  <c r="N5" i="3"/>
  <c r="N6" i="3"/>
  <c r="AD6" i="3"/>
  <c r="N7" i="3"/>
  <c r="AD7" i="3"/>
  <c r="N8" i="3"/>
  <c r="N9" i="3"/>
  <c r="N10" i="3"/>
  <c r="N11" i="3"/>
  <c r="P2" i="3"/>
  <c r="O2" i="3"/>
  <c r="N2" i="3"/>
  <c r="J3" i="3"/>
  <c r="K3" i="3"/>
  <c r="J4" i="3"/>
  <c r="BM4" i="3" s="1"/>
  <c r="K4" i="3"/>
  <c r="J5" i="3"/>
  <c r="BM5" i="3" s="1"/>
  <c r="K5" i="3"/>
  <c r="J6" i="3"/>
  <c r="K6" i="3"/>
  <c r="J7" i="3"/>
  <c r="K7" i="3"/>
  <c r="J8" i="3"/>
  <c r="BM8" i="3" s="1"/>
  <c r="K8" i="3"/>
  <c r="J9" i="3"/>
  <c r="K9" i="3"/>
  <c r="J10" i="3"/>
  <c r="K10" i="3"/>
  <c r="J11" i="3"/>
  <c r="BM11" i="3" s="1"/>
  <c r="K11" i="3"/>
  <c r="J12" i="3"/>
  <c r="BM12" i="3" s="1"/>
  <c r="K12" i="3"/>
  <c r="J13" i="3"/>
  <c r="K13" i="3"/>
  <c r="J14" i="3"/>
  <c r="BM14" i="3" s="1"/>
  <c r="K14" i="3"/>
  <c r="J15" i="3"/>
  <c r="K15" i="3"/>
  <c r="J16" i="3"/>
  <c r="K16" i="3"/>
  <c r="J17" i="3"/>
  <c r="K17" i="3"/>
  <c r="J18" i="3"/>
  <c r="BM18" i="3" s="1"/>
  <c r="K18" i="3"/>
  <c r="J19" i="3"/>
  <c r="K19" i="3"/>
  <c r="J20" i="3"/>
  <c r="BM20" i="3" s="1"/>
  <c r="K20" i="3"/>
  <c r="J21" i="3"/>
  <c r="BM21" i="3" s="1"/>
  <c r="K21" i="3"/>
  <c r="J22" i="3"/>
  <c r="K22" i="3"/>
  <c r="J23" i="3"/>
  <c r="K23" i="3"/>
  <c r="J24" i="3"/>
  <c r="BM24" i="3" s="1"/>
  <c r="K24" i="3"/>
  <c r="J25" i="3"/>
  <c r="BM25" i="3" s="1"/>
  <c r="K25" i="3"/>
  <c r="J26" i="3"/>
  <c r="K26" i="3"/>
  <c r="J27" i="3"/>
  <c r="BM27" i="3" s="1"/>
  <c r="K27" i="3"/>
  <c r="J28" i="3"/>
  <c r="K28" i="3"/>
  <c r="J29" i="3"/>
  <c r="K29" i="3"/>
  <c r="J30" i="3"/>
  <c r="K30" i="3"/>
  <c r="J31" i="3"/>
  <c r="BM31" i="3" s="1"/>
  <c r="K31" i="3"/>
  <c r="J32" i="3"/>
  <c r="K32" i="3"/>
  <c r="J33" i="3"/>
  <c r="BM33" i="3" s="1"/>
  <c r="K33" i="3"/>
  <c r="J34" i="3"/>
  <c r="K34" i="3"/>
  <c r="J35" i="3"/>
  <c r="BM35" i="3" s="1"/>
  <c r="K35" i="3"/>
  <c r="J36" i="3"/>
  <c r="K36" i="3"/>
  <c r="J37" i="3"/>
  <c r="BM37" i="3" s="1"/>
  <c r="K37" i="3"/>
  <c r="J38" i="3"/>
  <c r="BM38" i="3" s="1"/>
  <c r="K38" i="3"/>
  <c r="J39" i="3"/>
  <c r="K39" i="3"/>
  <c r="J40" i="3"/>
  <c r="K40" i="3"/>
  <c r="J41" i="3"/>
  <c r="BM41" i="3" s="1"/>
  <c r="K41" i="3"/>
  <c r="J42" i="3"/>
  <c r="BM42" i="3" s="1"/>
  <c r="K42" i="3"/>
  <c r="J43" i="3"/>
  <c r="BM43" i="3" s="1"/>
  <c r="K43" i="3"/>
  <c r="J44" i="3"/>
  <c r="BM44" i="3" s="1"/>
  <c r="K44" i="3"/>
  <c r="J45" i="3"/>
  <c r="BM45" i="3" s="1"/>
  <c r="K45" i="3"/>
  <c r="J46" i="3"/>
  <c r="K46" i="3"/>
  <c r="J47" i="3"/>
  <c r="K47" i="3"/>
  <c r="J48" i="3"/>
  <c r="K48" i="3"/>
  <c r="J49" i="3"/>
  <c r="BM49" i="3" s="1"/>
  <c r="K49" i="3"/>
  <c r="J50" i="3"/>
  <c r="K50" i="3"/>
  <c r="J51" i="3"/>
  <c r="BM51" i="3" s="1"/>
  <c r="K51" i="3"/>
  <c r="J52" i="3"/>
  <c r="BM52" i="3" s="1"/>
  <c r="K52" i="3"/>
  <c r="J53" i="3"/>
  <c r="K53" i="3"/>
  <c r="J54" i="3"/>
  <c r="BM54" i="3" s="1"/>
  <c r="K54" i="3"/>
  <c r="J55" i="3"/>
  <c r="BM55" i="3" s="1"/>
  <c r="K55" i="3"/>
  <c r="J56" i="3"/>
  <c r="BM56" i="3" s="1"/>
  <c r="K56" i="3"/>
  <c r="J57" i="3"/>
  <c r="BM57" i="3" s="1"/>
  <c r="K57" i="3"/>
  <c r="J58" i="3"/>
  <c r="K58" i="3"/>
  <c r="J59" i="3"/>
  <c r="K59" i="3"/>
  <c r="J60" i="3"/>
  <c r="K60" i="3"/>
  <c r="J61" i="3"/>
  <c r="K61" i="3"/>
  <c r="J62" i="3"/>
  <c r="BM62" i="3" s="1"/>
  <c r="K62" i="3"/>
  <c r="J63" i="3"/>
  <c r="K63" i="3"/>
  <c r="J64" i="3"/>
  <c r="K64" i="3"/>
  <c r="J65" i="3"/>
  <c r="BM65" i="3" s="1"/>
  <c r="K65" i="3"/>
  <c r="J66" i="3"/>
  <c r="BM66" i="3" s="1"/>
  <c r="K66" i="3"/>
  <c r="J67" i="3"/>
  <c r="BM67" i="3" s="1"/>
  <c r="K67" i="3"/>
  <c r="J68" i="3"/>
  <c r="K68" i="3"/>
  <c r="J69" i="3"/>
  <c r="K69" i="3"/>
  <c r="J70" i="3"/>
  <c r="BM70" i="3" s="1"/>
  <c r="K70" i="3"/>
  <c r="J71" i="3"/>
  <c r="BM71" i="3" s="1"/>
  <c r="K71" i="3"/>
  <c r="J72" i="3"/>
  <c r="K72" i="3"/>
  <c r="J73" i="3"/>
  <c r="BM73" i="3" s="1"/>
  <c r="K73" i="3"/>
  <c r="J74" i="3"/>
  <c r="BM74" i="3" s="1"/>
  <c r="K74" i="3"/>
  <c r="J75" i="3"/>
  <c r="K75" i="3"/>
  <c r="J76" i="3"/>
  <c r="BM76" i="3" s="1"/>
  <c r="K76" i="3"/>
  <c r="J77" i="3"/>
  <c r="BM77" i="3" s="1"/>
  <c r="K77" i="3"/>
  <c r="J78" i="3"/>
  <c r="K78" i="3"/>
  <c r="J79" i="3"/>
  <c r="BM79" i="3" s="1"/>
  <c r="K79" i="3"/>
  <c r="J80" i="3"/>
  <c r="BM80" i="3" s="1"/>
  <c r="K80" i="3"/>
  <c r="J81" i="3"/>
  <c r="BM81" i="3" s="1"/>
  <c r="K81" i="3"/>
  <c r="J82" i="3"/>
  <c r="BM82" i="3" s="1"/>
  <c r="K82" i="3"/>
  <c r="J83" i="3"/>
  <c r="BM83" i="3" s="1"/>
  <c r="K83" i="3"/>
  <c r="J84" i="3"/>
  <c r="BM84" i="3" s="1"/>
  <c r="K84" i="3"/>
  <c r="J85" i="3"/>
  <c r="BM85" i="3" s="1"/>
  <c r="K85" i="3"/>
  <c r="J86" i="3"/>
  <c r="BM86" i="3" s="1"/>
  <c r="K86" i="3"/>
  <c r="J87" i="3"/>
  <c r="K87" i="3"/>
  <c r="J88" i="3"/>
  <c r="BM88" i="3" s="1"/>
  <c r="K88" i="3"/>
  <c r="J89" i="3"/>
  <c r="K89" i="3"/>
  <c r="J90" i="3"/>
  <c r="K90" i="3"/>
  <c r="J91" i="3"/>
  <c r="K91" i="3"/>
  <c r="J92" i="3"/>
  <c r="K92" i="3"/>
  <c r="J93" i="3"/>
  <c r="BM93" i="3" s="1"/>
  <c r="K93" i="3"/>
  <c r="J94" i="3"/>
  <c r="BM94" i="3" s="1"/>
  <c r="K94" i="3"/>
  <c r="J95" i="3"/>
  <c r="BM95" i="3" s="1"/>
  <c r="K95" i="3"/>
  <c r="J96" i="3"/>
  <c r="BM96" i="3" s="1"/>
  <c r="K96" i="3"/>
  <c r="J97" i="3"/>
  <c r="K97" i="3"/>
  <c r="J98" i="3"/>
  <c r="BM98" i="3" s="1"/>
  <c r="K98" i="3"/>
  <c r="J99" i="3"/>
  <c r="BM99" i="3" s="1"/>
  <c r="K99" i="3"/>
  <c r="J100" i="3"/>
  <c r="K100" i="3"/>
  <c r="J101" i="3"/>
  <c r="K101" i="3"/>
  <c r="J102" i="3"/>
  <c r="K102" i="3"/>
  <c r="J103" i="3"/>
  <c r="BM103" i="3" s="1"/>
  <c r="K103" i="3"/>
  <c r="J104" i="3"/>
  <c r="K104" i="3"/>
  <c r="J105" i="3"/>
  <c r="K105" i="3"/>
  <c r="J106" i="3"/>
  <c r="BM106" i="3" s="1"/>
  <c r="K106" i="3"/>
  <c r="BM107" i="3"/>
  <c r="J108" i="3"/>
  <c r="K108" i="3"/>
  <c r="J109" i="3"/>
  <c r="K109" i="3"/>
  <c r="J110" i="3"/>
  <c r="K110" i="3"/>
  <c r="J111" i="3"/>
  <c r="BM111" i="3" s="1"/>
  <c r="K111" i="3"/>
  <c r="J112" i="3"/>
  <c r="BM112" i="3" s="1"/>
  <c r="K112" i="3"/>
  <c r="J113" i="3"/>
  <c r="K113" i="3"/>
  <c r="J114" i="3"/>
  <c r="K114" i="3"/>
  <c r="J115" i="3"/>
  <c r="K115" i="3"/>
  <c r="J116" i="3"/>
  <c r="K116" i="3"/>
  <c r="J117" i="3"/>
  <c r="K117" i="3"/>
  <c r="J118" i="3"/>
  <c r="K118" i="3"/>
  <c r="J119" i="3"/>
  <c r="BM119" i="3" s="1"/>
  <c r="K119" i="3"/>
  <c r="J120" i="3"/>
  <c r="K120" i="3"/>
  <c r="J121" i="3"/>
  <c r="K121" i="3"/>
  <c r="J122" i="3"/>
  <c r="K122" i="3"/>
  <c r="J123" i="3"/>
  <c r="K123" i="3"/>
  <c r="J124" i="3"/>
  <c r="BM124" i="3" s="1"/>
  <c r="K124" i="3"/>
  <c r="J125" i="3"/>
  <c r="BM125" i="3" s="1"/>
  <c r="K125" i="3"/>
  <c r="J126" i="3"/>
  <c r="K126" i="3"/>
  <c r="J127" i="3"/>
  <c r="BM127" i="3" s="1"/>
  <c r="K127" i="3"/>
  <c r="J128" i="3"/>
  <c r="BM128" i="3" s="1"/>
  <c r="K128" i="3"/>
  <c r="J129" i="3"/>
  <c r="BM129" i="3" s="1"/>
  <c r="K129" i="3"/>
  <c r="J130" i="3"/>
  <c r="K130" i="3"/>
  <c r="J131" i="3"/>
  <c r="K131" i="3"/>
  <c r="J132" i="3"/>
  <c r="BM132" i="3" s="1"/>
  <c r="K132" i="3"/>
  <c r="J133" i="3"/>
  <c r="BM133" i="3" s="1"/>
  <c r="K133" i="3"/>
  <c r="J134" i="3"/>
  <c r="BM134" i="3" s="1"/>
  <c r="K134" i="3"/>
  <c r="J135" i="3"/>
  <c r="BM135" i="3" s="1"/>
  <c r="K135" i="3"/>
  <c r="J136" i="3"/>
  <c r="BM136" i="3" s="1"/>
  <c r="K136" i="3"/>
  <c r="J137" i="3"/>
  <c r="BM137" i="3" s="1"/>
  <c r="K137" i="3"/>
  <c r="J138" i="3"/>
  <c r="K138" i="3"/>
  <c r="J139" i="3"/>
  <c r="BM139" i="3" s="1"/>
  <c r="K139" i="3"/>
  <c r="J140" i="3"/>
  <c r="K140" i="3"/>
  <c r="J141" i="3"/>
  <c r="K141" i="3"/>
  <c r="J142" i="3"/>
  <c r="BM142" i="3" s="1"/>
  <c r="K142" i="3"/>
  <c r="J143" i="3"/>
  <c r="K143" i="3"/>
  <c r="J144" i="3"/>
  <c r="K144" i="3"/>
  <c r="J145" i="3"/>
  <c r="K145" i="3"/>
  <c r="J146" i="3"/>
  <c r="K146" i="3"/>
  <c r="J147" i="3"/>
  <c r="K147" i="3"/>
  <c r="J148" i="3"/>
  <c r="K148" i="3"/>
  <c r="J149" i="3"/>
  <c r="BM149" i="3" s="1"/>
  <c r="K149" i="3"/>
  <c r="J150" i="3"/>
  <c r="BM150" i="3" s="1"/>
  <c r="K150" i="3"/>
  <c r="J151" i="3"/>
  <c r="BM151" i="3" s="1"/>
  <c r="K151" i="3"/>
  <c r="J152" i="3"/>
  <c r="K152" i="3"/>
  <c r="J153" i="3"/>
  <c r="BM153" i="3" s="1"/>
  <c r="K153" i="3"/>
  <c r="J154" i="3"/>
  <c r="K154" i="3"/>
  <c r="J155" i="3"/>
  <c r="K155" i="3"/>
  <c r="J156" i="3"/>
  <c r="BM156" i="3" s="1"/>
  <c r="K156" i="3"/>
  <c r="J157" i="3"/>
  <c r="K157" i="3"/>
  <c r="J158" i="3"/>
  <c r="BM158" i="3" s="1"/>
  <c r="K158" i="3"/>
  <c r="J159" i="3"/>
  <c r="K159" i="3"/>
  <c r="J160" i="3"/>
  <c r="BM160" i="3" s="1"/>
  <c r="K160" i="3"/>
  <c r="J161" i="3"/>
  <c r="K161" i="3"/>
  <c r="J162" i="3"/>
  <c r="BM162" i="3" s="1"/>
  <c r="K162" i="3"/>
  <c r="J163" i="3"/>
  <c r="K163" i="3"/>
  <c r="J164" i="3"/>
  <c r="BM164" i="3" s="1"/>
  <c r="K164" i="3"/>
  <c r="J165" i="3"/>
  <c r="K165" i="3"/>
  <c r="J166" i="3"/>
  <c r="K166" i="3"/>
  <c r="J167" i="3"/>
  <c r="K167" i="3"/>
  <c r="J168" i="3"/>
  <c r="K168" i="3"/>
  <c r="J169" i="3"/>
  <c r="BM169" i="3" s="1"/>
  <c r="K169" i="3"/>
  <c r="J170" i="3"/>
  <c r="BM170" i="3" s="1"/>
  <c r="K170" i="3"/>
  <c r="J171" i="3"/>
  <c r="BM171" i="3" s="1"/>
  <c r="K171" i="3"/>
  <c r="J172" i="3"/>
  <c r="BM172" i="3" s="1"/>
  <c r="K172" i="3"/>
  <c r="J173" i="3"/>
  <c r="BM173" i="3" s="1"/>
  <c r="K173" i="3"/>
  <c r="J174" i="3"/>
  <c r="BM174" i="3" s="1"/>
  <c r="K174" i="3"/>
  <c r="J175" i="3"/>
  <c r="BM175" i="3" s="1"/>
  <c r="K175" i="3"/>
  <c r="J176" i="3"/>
  <c r="BM176" i="3" s="1"/>
  <c r="K176" i="3"/>
  <c r="J177" i="3"/>
  <c r="K177" i="3"/>
  <c r="J178" i="3"/>
  <c r="K178" i="3"/>
  <c r="J179" i="3"/>
  <c r="BM179" i="3" s="1"/>
  <c r="K179" i="3"/>
  <c r="J180" i="3"/>
  <c r="BM180" i="3" s="1"/>
  <c r="K180" i="3"/>
  <c r="J181" i="3"/>
  <c r="K181" i="3"/>
  <c r="J182" i="3"/>
  <c r="BM182" i="3" s="1"/>
  <c r="K182" i="3"/>
  <c r="J183" i="3"/>
  <c r="BM183" i="3" s="1"/>
  <c r="K183" i="3"/>
  <c r="J184" i="3"/>
  <c r="BM184" i="3" s="1"/>
  <c r="K184" i="3"/>
  <c r="J185" i="3"/>
  <c r="K185" i="3"/>
  <c r="J186" i="3"/>
  <c r="K186" i="3"/>
  <c r="J187" i="3"/>
  <c r="BM187" i="3" s="1"/>
  <c r="K187" i="3"/>
  <c r="J188" i="3"/>
  <c r="BM188" i="3" s="1"/>
  <c r="K188" i="3"/>
  <c r="J189" i="3"/>
  <c r="K189" i="3"/>
  <c r="J190" i="3"/>
  <c r="BM190" i="3" s="1"/>
  <c r="K190" i="3"/>
  <c r="J191" i="3"/>
  <c r="BM191" i="3" s="1"/>
  <c r="K191" i="3"/>
  <c r="J192" i="3"/>
  <c r="BM192" i="3" s="1"/>
  <c r="K192" i="3"/>
  <c r="J193" i="3"/>
  <c r="K193" i="3"/>
  <c r="J194" i="3"/>
  <c r="BM194" i="3" s="1"/>
  <c r="K194" i="3"/>
  <c r="J195" i="3"/>
  <c r="BM195" i="3" s="1"/>
  <c r="K195" i="3"/>
  <c r="K196" i="3"/>
  <c r="J197" i="3"/>
  <c r="BM197" i="3" s="1"/>
  <c r="K197" i="3"/>
  <c r="J198" i="3"/>
  <c r="BM198" i="3" s="1"/>
  <c r="K198" i="3"/>
  <c r="J199" i="3"/>
  <c r="BM199" i="3" s="1"/>
  <c r="K199" i="3"/>
  <c r="J200" i="3"/>
  <c r="BM200" i="3" s="1"/>
  <c r="K200" i="3"/>
  <c r="J201" i="3"/>
  <c r="BM201" i="3" s="1"/>
  <c r="K201" i="3"/>
  <c r="J202" i="3"/>
  <c r="K202" i="3"/>
  <c r="J203" i="3"/>
  <c r="K203" i="3"/>
  <c r="J204" i="3"/>
  <c r="K204" i="3"/>
  <c r="J205" i="3"/>
  <c r="K205" i="3"/>
  <c r="J206" i="3"/>
  <c r="K206" i="3"/>
  <c r="J207" i="3"/>
  <c r="K207" i="3"/>
  <c r="J208" i="3"/>
  <c r="K208" i="3"/>
  <c r="J209" i="3"/>
  <c r="BM209" i="3" s="1"/>
  <c r="K209" i="3"/>
  <c r="J210" i="3"/>
  <c r="BM210" i="3" s="1"/>
  <c r="K210" i="3"/>
  <c r="J211" i="3"/>
  <c r="BM211" i="3" s="1"/>
  <c r="K211" i="3"/>
  <c r="J212" i="3"/>
  <c r="BM212" i="3" s="1"/>
  <c r="K212" i="3"/>
  <c r="J213" i="3"/>
  <c r="BM213" i="3" s="1"/>
  <c r="K213" i="3"/>
  <c r="J214" i="3"/>
  <c r="K214" i="3"/>
  <c r="J215" i="3"/>
  <c r="BM215" i="3" s="1"/>
  <c r="K215" i="3"/>
  <c r="J216" i="3"/>
  <c r="BM216" i="3" s="1"/>
  <c r="K216" i="3"/>
  <c r="J217" i="3"/>
  <c r="BM217" i="3" s="1"/>
  <c r="K217" i="3"/>
  <c r="J218" i="3"/>
  <c r="BM218" i="3" s="1"/>
  <c r="K218" i="3"/>
  <c r="J219" i="3"/>
  <c r="BM219" i="3" s="1"/>
  <c r="K219" i="3"/>
  <c r="J220" i="3"/>
  <c r="K220" i="3"/>
  <c r="J221" i="3"/>
  <c r="BM221" i="3" s="1"/>
  <c r="K221" i="3"/>
  <c r="J222" i="3"/>
  <c r="K222" i="3"/>
  <c r="J223" i="3"/>
  <c r="BM223" i="3" s="1"/>
  <c r="K223" i="3"/>
  <c r="J224" i="3"/>
  <c r="BM224" i="3" s="1"/>
  <c r="K224" i="3"/>
  <c r="J225" i="3"/>
  <c r="BM225" i="3" s="1"/>
  <c r="K225" i="3"/>
  <c r="J226" i="3"/>
  <c r="K226" i="3"/>
  <c r="J227" i="3"/>
  <c r="BM227" i="3" s="1"/>
  <c r="K227" i="3"/>
  <c r="J228" i="3"/>
  <c r="BM228" i="3" s="1"/>
  <c r="K228" i="3"/>
  <c r="J229" i="3"/>
  <c r="K229" i="3"/>
  <c r="J230" i="3"/>
  <c r="BM230" i="3" s="1"/>
  <c r="K230" i="3"/>
  <c r="J231" i="3"/>
  <c r="BM231" i="3" s="1"/>
  <c r="K231" i="3"/>
  <c r="J232" i="3"/>
  <c r="BM232" i="3" s="1"/>
  <c r="K232" i="3"/>
  <c r="J233" i="3"/>
  <c r="K233" i="3"/>
  <c r="J234" i="3"/>
  <c r="K234" i="3"/>
  <c r="J235" i="3"/>
  <c r="K235" i="3"/>
  <c r="J236" i="3"/>
  <c r="BM236" i="3" s="1"/>
  <c r="K236" i="3"/>
  <c r="J237" i="3"/>
  <c r="K237" i="3"/>
  <c r="J238" i="3"/>
  <c r="BM238" i="3" s="1"/>
  <c r="K238" i="3"/>
  <c r="J239" i="3"/>
  <c r="BM239" i="3" s="1"/>
  <c r="K239" i="3"/>
  <c r="J240" i="3"/>
  <c r="BM240" i="3" s="1"/>
  <c r="K240" i="3"/>
  <c r="J241" i="3"/>
  <c r="BM241" i="3" s="1"/>
  <c r="K241" i="3"/>
  <c r="J242" i="3"/>
  <c r="BM242" i="3" s="1"/>
  <c r="K242" i="3"/>
  <c r="J243" i="3"/>
  <c r="BM243" i="3" s="1"/>
  <c r="K243" i="3"/>
  <c r="J244" i="3"/>
  <c r="K244" i="3"/>
  <c r="J245" i="3"/>
  <c r="BM245" i="3" s="1"/>
  <c r="K245" i="3"/>
  <c r="J246" i="3"/>
  <c r="K246" i="3"/>
  <c r="J247" i="3"/>
  <c r="BM247" i="3" s="1"/>
  <c r="K247" i="3"/>
  <c r="J248" i="3"/>
  <c r="BM248" i="3" s="1"/>
  <c r="K248" i="3"/>
  <c r="BM249" i="3"/>
  <c r="K249" i="3"/>
  <c r="J250" i="3"/>
  <c r="BM250" i="3" s="1"/>
  <c r="K250" i="3"/>
  <c r="J251" i="3"/>
  <c r="BM251" i="3" s="1"/>
  <c r="K251" i="3"/>
  <c r="J252" i="3"/>
  <c r="BM252" i="3" s="1"/>
  <c r="K252" i="3"/>
  <c r="J253" i="3"/>
  <c r="BM253" i="3" s="1"/>
  <c r="K253" i="3"/>
  <c r="J254" i="3"/>
  <c r="K254" i="3"/>
  <c r="J255" i="3"/>
  <c r="BM255" i="3" s="1"/>
  <c r="K255" i="3"/>
  <c r="J256" i="3"/>
  <c r="K256" i="3"/>
  <c r="J257" i="3"/>
  <c r="K257" i="3"/>
  <c r="J258" i="3"/>
  <c r="BM258" i="3" s="1"/>
  <c r="K258" i="3"/>
  <c r="J259" i="3"/>
  <c r="BM259" i="3" s="1"/>
  <c r="K259" i="3"/>
  <c r="J260" i="3"/>
  <c r="BM260" i="3" s="1"/>
  <c r="K260" i="3"/>
  <c r="J261" i="3"/>
  <c r="K261" i="3"/>
  <c r="J262" i="3"/>
  <c r="BM262" i="3" s="1"/>
  <c r="K262" i="3"/>
  <c r="J263" i="3"/>
  <c r="K263" i="3"/>
  <c r="J264" i="3"/>
  <c r="BM264" i="3" s="1"/>
  <c r="K264" i="3"/>
  <c r="J265" i="3"/>
  <c r="BM265" i="3" s="1"/>
  <c r="K265" i="3"/>
  <c r="J266" i="3"/>
  <c r="K266" i="3"/>
  <c r="J267" i="3"/>
  <c r="K267" i="3"/>
  <c r="J268" i="3"/>
  <c r="K268" i="3"/>
  <c r="J269" i="3"/>
  <c r="K269" i="3"/>
  <c r="J270" i="3"/>
  <c r="BM270" i="3" s="1"/>
  <c r="K270" i="3"/>
  <c r="J271" i="3"/>
  <c r="BM271" i="3" s="1"/>
  <c r="K271" i="3"/>
  <c r="J272" i="3"/>
  <c r="K272" i="3"/>
  <c r="J273" i="3"/>
  <c r="K273" i="3"/>
  <c r="J274" i="3"/>
  <c r="K274" i="3"/>
  <c r="J275" i="3"/>
  <c r="BM275" i="3" s="1"/>
  <c r="K275" i="3"/>
  <c r="J276" i="3"/>
  <c r="BM276" i="3" s="1"/>
  <c r="K276" i="3"/>
  <c r="J277" i="3"/>
  <c r="BM277" i="3" s="1"/>
  <c r="K277" i="3"/>
  <c r="J278" i="3"/>
  <c r="BM278" i="3" s="1"/>
  <c r="K278" i="3"/>
  <c r="J279" i="3"/>
  <c r="K279" i="3"/>
  <c r="J280" i="3"/>
  <c r="BM280" i="3" s="1"/>
  <c r="K280" i="3"/>
  <c r="J281" i="3"/>
  <c r="BM281" i="3" s="1"/>
  <c r="K281" i="3"/>
  <c r="J282" i="3"/>
  <c r="K282" i="3"/>
  <c r="J283" i="3"/>
  <c r="BM283" i="3" s="1"/>
  <c r="K283" i="3"/>
  <c r="J284" i="3"/>
  <c r="K284" i="3"/>
  <c r="J285" i="3"/>
  <c r="BM285" i="3" s="1"/>
  <c r="K285" i="3"/>
  <c r="J286" i="3"/>
  <c r="BM286" i="3" s="1"/>
  <c r="K286" i="3"/>
  <c r="J287" i="3"/>
  <c r="K287" i="3"/>
  <c r="J288" i="3"/>
  <c r="BM288" i="3" s="1"/>
  <c r="K288" i="3"/>
  <c r="J289" i="3"/>
  <c r="K289" i="3"/>
  <c r="J290" i="3"/>
  <c r="K290" i="3"/>
  <c r="J291" i="3"/>
  <c r="BM291" i="3" s="1"/>
  <c r="K291" i="3"/>
  <c r="J292" i="3"/>
  <c r="K292" i="3"/>
  <c r="J293" i="3"/>
  <c r="BM293" i="3" s="1"/>
  <c r="K293" i="3"/>
  <c r="J294" i="3"/>
  <c r="BM294" i="3" s="1"/>
  <c r="K294" i="3"/>
  <c r="J295" i="3"/>
  <c r="BM295" i="3" s="1"/>
  <c r="K295" i="3"/>
  <c r="J296" i="3"/>
  <c r="BM296" i="3" s="1"/>
  <c r="K296" i="3"/>
  <c r="J297" i="3"/>
  <c r="BM297" i="3" s="1"/>
  <c r="K297" i="3"/>
  <c r="J298" i="3"/>
  <c r="BM298" i="3" s="1"/>
  <c r="K298" i="3"/>
  <c r="J299" i="3"/>
  <c r="BM299" i="3" s="1"/>
  <c r="K299" i="3"/>
  <c r="J300" i="3"/>
  <c r="K300" i="3"/>
  <c r="J301" i="3"/>
  <c r="K301" i="3"/>
  <c r="J302" i="3"/>
  <c r="BM302" i="3" s="1"/>
  <c r="K302" i="3"/>
  <c r="J303" i="3"/>
  <c r="BM303" i="3" s="1"/>
  <c r="K303" i="3"/>
  <c r="J304" i="3"/>
  <c r="K304" i="3"/>
  <c r="J305" i="3"/>
  <c r="K305" i="3"/>
  <c r="J306" i="3"/>
  <c r="K306" i="3"/>
  <c r="J307" i="3"/>
  <c r="BM307" i="3" s="1"/>
  <c r="K307" i="3"/>
  <c r="J308" i="3"/>
  <c r="K308" i="3"/>
  <c r="J309" i="3"/>
  <c r="K309" i="3"/>
  <c r="J310" i="3"/>
  <c r="K310" i="3"/>
  <c r="J311" i="3"/>
  <c r="K311" i="3"/>
  <c r="J312" i="3"/>
  <c r="BM312" i="3" s="1"/>
  <c r="K312" i="3"/>
  <c r="J313" i="3"/>
  <c r="BM313" i="3" s="1"/>
  <c r="K313" i="3"/>
  <c r="J314" i="3"/>
  <c r="BM314" i="3" s="1"/>
  <c r="K314" i="3"/>
  <c r="J315" i="3"/>
  <c r="BM315" i="3" s="1"/>
  <c r="K315" i="3"/>
  <c r="J316" i="3"/>
  <c r="BM316" i="3" s="1"/>
  <c r="K316" i="3"/>
  <c r="J317" i="3"/>
  <c r="BM317" i="3" s="1"/>
  <c r="K317" i="3"/>
  <c r="J318" i="3"/>
  <c r="K318" i="3"/>
  <c r="J319" i="3"/>
  <c r="K319" i="3"/>
  <c r="J320" i="3"/>
  <c r="BM320" i="3" s="1"/>
  <c r="K320" i="3"/>
  <c r="J321" i="3"/>
  <c r="BM321" i="3" s="1"/>
  <c r="K321" i="3"/>
  <c r="J322" i="3"/>
  <c r="BM322" i="3" s="1"/>
  <c r="K322" i="3"/>
  <c r="J323" i="3"/>
  <c r="K323" i="3"/>
  <c r="J324" i="3"/>
  <c r="BM324" i="3" s="1"/>
  <c r="K324" i="3"/>
  <c r="J325" i="3"/>
  <c r="BM325" i="3" s="1"/>
  <c r="K325" i="3"/>
  <c r="J326" i="3"/>
  <c r="K326" i="3"/>
  <c r="J327" i="3"/>
  <c r="K327" i="3"/>
  <c r="J328" i="3"/>
  <c r="K328" i="3"/>
  <c r="J329" i="3"/>
  <c r="K329" i="3"/>
  <c r="J330" i="3"/>
  <c r="K330" i="3"/>
  <c r="J331" i="3"/>
  <c r="BM331" i="3" s="1"/>
  <c r="K331" i="3"/>
  <c r="J332" i="3"/>
  <c r="BM332" i="3" s="1"/>
  <c r="K332" i="3"/>
  <c r="J333" i="3"/>
  <c r="BM333" i="3" s="1"/>
  <c r="K333" i="3"/>
  <c r="J334" i="3"/>
  <c r="BM334" i="3" s="1"/>
  <c r="K334" i="3"/>
  <c r="J335" i="3"/>
  <c r="BM335" i="3" s="1"/>
  <c r="K335" i="3"/>
  <c r="J336" i="3"/>
  <c r="BM336" i="3" s="1"/>
  <c r="K336" i="3"/>
  <c r="J337" i="3"/>
  <c r="K337" i="3"/>
  <c r="J338" i="3"/>
  <c r="BM338" i="3" s="1"/>
  <c r="K338" i="3"/>
  <c r="J339" i="3"/>
  <c r="K339" i="3"/>
  <c r="J340" i="3"/>
  <c r="BM340" i="3" s="1"/>
  <c r="K340" i="3"/>
  <c r="J341" i="3"/>
  <c r="BM341" i="3" s="1"/>
  <c r="K341" i="3"/>
  <c r="J342" i="3"/>
  <c r="BM342" i="3" s="1"/>
  <c r="K342" i="3"/>
  <c r="J343" i="3"/>
  <c r="BM343" i="3" s="1"/>
  <c r="K343" i="3"/>
  <c r="J344" i="3"/>
  <c r="K344" i="3"/>
  <c r="J345" i="3"/>
  <c r="K345" i="3"/>
  <c r="J346" i="3"/>
  <c r="BM346" i="3" s="1"/>
  <c r="K346" i="3"/>
  <c r="J347" i="3"/>
  <c r="K347" i="3"/>
  <c r="J348" i="3"/>
  <c r="K348" i="3"/>
  <c r="J349" i="3"/>
  <c r="BM349" i="3" s="1"/>
  <c r="K349" i="3"/>
  <c r="J350" i="3"/>
  <c r="K350" i="3"/>
  <c r="J351" i="3"/>
  <c r="BM351" i="3" s="1"/>
  <c r="K351" i="3"/>
  <c r="J352" i="3"/>
  <c r="BM352" i="3" s="1"/>
  <c r="K352" i="3"/>
  <c r="J353" i="3"/>
  <c r="BM353" i="3" s="1"/>
  <c r="K353" i="3"/>
  <c r="J354" i="3"/>
  <c r="K354" i="3"/>
  <c r="J355" i="3"/>
  <c r="BM355" i="3" s="1"/>
  <c r="K355" i="3"/>
  <c r="J356" i="3"/>
  <c r="BM356" i="3" s="1"/>
  <c r="K356" i="3"/>
  <c r="J357" i="3"/>
  <c r="BM357" i="3" s="1"/>
  <c r="K357" i="3"/>
  <c r="J358" i="3"/>
  <c r="K358" i="3"/>
  <c r="J359" i="3"/>
  <c r="K359" i="3"/>
  <c r="J360" i="3"/>
  <c r="K360" i="3"/>
  <c r="J361" i="3"/>
  <c r="K361" i="3"/>
  <c r="J362" i="3"/>
  <c r="K362" i="3"/>
  <c r="J363" i="3"/>
  <c r="K363" i="3"/>
  <c r="J364" i="3"/>
  <c r="K364" i="3"/>
  <c r="J365" i="3"/>
  <c r="BM365" i="3" s="1"/>
  <c r="K365" i="3"/>
  <c r="J366" i="3"/>
  <c r="K366" i="3"/>
  <c r="J367" i="3"/>
  <c r="K367" i="3"/>
  <c r="J368" i="3"/>
  <c r="K368" i="3"/>
  <c r="J369" i="3"/>
  <c r="K369" i="3"/>
  <c r="J370" i="3"/>
  <c r="K370" i="3"/>
  <c r="J371" i="3"/>
  <c r="BM371" i="3" s="1"/>
  <c r="K371" i="3"/>
  <c r="J372" i="3"/>
  <c r="BM372" i="3" s="1"/>
  <c r="K372" i="3"/>
  <c r="J373" i="3"/>
  <c r="K373" i="3"/>
  <c r="J374" i="3"/>
  <c r="BM374" i="3" s="1"/>
  <c r="K374" i="3"/>
  <c r="J375" i="3"/>
  <c r="BM375" i="3" s="1"/>
  <c r="K375" i="3"/>
  <c r="J376" i="3"/>
  <c r="K376" i="3"/>
  <c r="J377" i="3"/>
  <c r="BM377" i="3" s="1"/>
  <c r="K377" i="3"/>
  <c r="J378" i="3"/>
  <c r="BM378" i="3" s="1"/>
  <c r="K378" i="3"/>
  <c r="J379" i="3"/>
  <c r="BM379" i="3" s="1"/>
  <c r="K379" i="3"/>
  <c r="J380" i="3"/>
  <c r="BM380" i="3" s="1"/>
  <c r="K380" i="3"/>
  <c r="J381" i="3"/>
  <c r="BM381" i="3" s="1"/>
  <c r="K381" i="3"/>
  <c r="J382" i="3"/>
  <c r="K382" i="3"/>
  <c r="J383" i="3"/>
  <c r="BM383" i="3" s="1"/>
  <c r="K383" i="3"/>
  <c r="J384" i="3"/>
  <c r="BM384" i="3" s="1"/>
  <c r="K384" i="3"/>
  <c r="J385" i="3"/>
  <c r="K385" i="3"/>
  <c r="J386" i="3"/>
  <c r="BM386" i="3" s="1"/>
  <c r="K386" i="3"/>
  <c r="J387" i="3"/>
  <c r="BM387" i="3" s="1"/>
  <c r="K387" i="3"/>
  <c r="J388" i="3"/>
  <c r="K388" i="3"/>
  <c r="J389" i="3"/>
  <c r="K389" i="3"/>
  <c r="J390" i="3"/>
  <c r="BM390" i="3" s="1"/>
  <c r="K390" i="3"/>
  <c r="J391" i="3"/>
  <c r="BM391" i="3" s="1"/>
  <c r="K391" i="3"/>
  <c r="J392" i="3"/>
  <c r="K392" i="3"/>
  <c r="J393" i="3"/>
  <c r="BM393" i="3" s="1"/>
  <c r="K393" i="3"/>
  <c r="J394" i="3"/>
  <c r="BM394" i="3" s="1"/>
  <c r="K394" i="3"/>
  <c r="J395" i="3"/>
  <c r="BM395" i="3" s="1"/>
  <c r="K395" i="3"/>
  <c r="J396" i="3"/>
  <c r="BM396" i="3" s="1"/>
  <c r="K396" i="3"/>
  <c r="J397" i="3"/>
  <c r="K397" i="3"/>
  <c r="J398" i="3"/>
  <c r="BM398" i="3" s="1"/>
  <c r="K398" i="3"/>
  <c r="J399" i="3"/>
  <c r="BM399" i="3" s="1"/>
  <c r="K399" i="3"/>
  <c r="J400" i="3"/>
  <c r="BM400" i="3" s="1"/>
  <c r="K400" i="3"/>
  <c r="J401" i="3"/>
  <c r="BM401" i="3" s="1"/>
  <c r="K401" i="3"/>
  <c r="J402" i="3"/>
  <c r="K402" i="3"/>
  <c r="J403" i="3"/>
  <c r="BM403" i="3" s="1"/>
  <c r="K403" i="3"/>
  <c r="J404" i="3"/>
  <c r="K404" i="3"/>
  <c r="J405" i="3"/>
  <c r="K405" i="3"/>
  <c r="J406" i="3"/>
  <c r="K406" i="3"/>
  <c r="J407" i="3"/>
  <c r="BM407" i="3" s="1"/>
  <c r="K407" i="3"/>
  <c r="J408" i="3"/>
  <c r="K408" i="3"/>
  <c r="J409" i="3"/>
  <c r="BM409" i="3" s="1"/>
  <c r="K409" i="3"/>
  <c r="J410" i="3"/>
  <c r="K410" i="3"/>
  <c r="J411" i="3"/>
  <c r="BM411" i="3" s="1"/>
  <c r="K411" i="3"/>
  <c r="J412" i="3"/>
  <c r="BM412" i="3" s="1"/>
  <c r="K412" i="3"/>
  <c r="J413" i="3"/>
  <c r="BM413" i="3" s="1"/>
  <c r="K413" i="3"/>
  <c r="J414" i="3"/>
  <c r="K414" i="3"/>
  <c r="J415" i="3"/>
  <c r="BM415" i="3" s="1"/>
  <c r="K415" i="3"/>
  <c r="J416" i="3"/>
  <c r="K416" i="3"/>
  <c r="J417" i="3"/>
  <c r="K417" i="3"/>
  <c r="J418" i="3"/>
  <c r="K418" i="3"/>
  <c r="J419" i="3"/>
  <c r="BM419" i="3" s="1"/>
  <c r="K419" i="3"/>
  <c r="J420" i="3"/>
  <c r="BM420" i="3" s="1"/>
  <c r="K420" i="3"/>
  <c r="J421" i="3"/>
  <c r="BM421" i="3" s="1"/>
  <c r="K421" i="3"/>
  <c r="J422" i="3"/>
  <c r="K422" i="3"/>
  <c r="J423" i="3"/>
  <c r="K423" i="3"/>
  <c r="J424" i="3"/>
  <c r="K424" i="3"/>
  <c r="J425" i="3"/>
  <c r="K425" i="3"/>
  <c r="J426" i="3"/>
  <c r="BM426" i="3" s="1"/>
  <c r="K426" i="3"/>
  <c r="J427" i="3"/>
  <c r="BM427" i="3" s="1"/>
  <c r="K427" i="3"/>
  <c r="J428" i="3"/>
  <c r="K428" i="3"/>
  <c r="J429" i="3"/>
  <c r="K429" i="3"/>
  <c r="J430" i="3"/>
  <c r="K430" i="3"/>
  <c r="J431" i="3"/>
  <c r="BM431" i="3" s="1"/>
  <c r="K431" i="3"/>
  <c r="J432" i="3"/>
  <c r="BM432" i="3" s="1"/>
  <c r="K432" i="3"/>
  <c r="J433" i="3"/>
  <c r="BM433" i="3" s="1"/>
  <c r="K433" i="3"/>
  <c r="J434" i="3"/>
  <c r="BM434" i="3" s="1"/>
  <c r="K434" i="3"/>
  <c r="J435" i="3"/>
  <c r="K435" i="3"/>
  <c r="J436" i="3"/>
  <c r="BM436" i="3" s="1"/>
  <c r="K436" i="3"/>
  <c r="J437" i="3"/>
  <c r="K437" i="3"/>
  <c r="J438" i="3"/>
  <c r="K438" i="3"/>
  <c r="J439" i="3"/>
  <c r="BM439" i="3" s="1"/>
  <c r="K439" i="3"/>
  <c r="J440" i="3"/>
  <c r="BM440" i="3" s="1"/>
  <c r="K440" i="3"/>
  <c r="J441" i="3"/>
  <c r="K441" i="3"/>
  <c r="J442" i="3"/>
  <c r="BM442" i="3" s="1"/>
  <c r="K442" i="3"/>
  <c r="J443" i="3"/>
  <c r="BM443" i="3" s="1"/>
  <c r="K443" i="3"/>
  <c r="J444" i="3"/>
  <c r="BM444" i="3" s="1"/>
  <c r="K444" i="3"/>
  <c r="J445" i="3"/>
  <c r="BM445" i="3" s="1"/>
  <c r="K445" i="3"/>
  <c r="J446" i="3"/>
  <c r="BM446" i="3" s="1"/>
  <c r="K446" i="3"/>
  <c r="J447" i="3"/>
  <c r="BM447" i="3" s="1"/>
  <c r="K447" i="3"/>
  <c r="J448" i="3"/>
  <c r="K448" i="3"/>
  <c r="J449" i="3"/>
  <c r="BM449" i="3" s="1"/>
  <c r="K449" i="3"/>
  <c r="J450" i="3"/>
  <c r="BM450" i="3" s="1"/>
  <c r="K450" i="3"/>
  <c r="J451" i="3"/>
  <c r="BM451" i="3" s="1"/>
  <c r="K451" i="3"/>
  <c r="J452" i="3"/>
  <c r="K452" i="3"/>
  <c r="J453" i="3"/>
  <c r="K453" i="3"/>
  <c r="J454" i="3"/>
  <c r="K454" i="3"/>
  <c r="J455" i="3"/>
  <c r="BM455" i="3" s="1"/>
  <c r="K455" i="3"/>
  <c r="J456" i="3"/>
  <c r="BM456" i="3" s="1"/>
  <c r="K456" i="3"/>
  <c r="J457" i="3"/>
  <c r="BM457" i="3" s="1"/>
  <c r="K457" i="3"/>
  <c r="J458" i="3"/>
  <c r="K458" i="3"/>
  <c r="J459" i="3"/>
  <c r="K459" i="3"/>
  <c r="J460" i="3"/>
  <c r="K460" i="3"/>
  <c r="J461" i="3"/>
  <c r="BM461" i="3" s="1"/>
  <c r="K461" i="3"/>
  <c r="J462" i="3"/>
  <c r="K462" i="3"/>
  <c r="J463" i="3"/>
  <c r="BM463" i="3" s="1"/>
  <c r="K463" i="3"/>
  <c r="J464" i="3"/>
  <c r="K464" i="3"/>
  <c r="J465" i="3"/>
  <c r="BM465" i="3" s="1"/>
  <c r="K465" i="3"/>
  <c r="J466" i="3"/>
  <c r="BM466" i="3" s="1"/>
  <c r="K466" i="3"/>
  <c r="J467" i="3"/>
  <c r="K467" i="3"/>
  <c r="J468" i="3"/>
  <c r="K468" i="3"/>
  <c r="J469" i="3"/>
  <c r="BM469" i="3" s="1"/>
  <c r="K469" i="3"/>
  <c r="J470" i="3"/>
  <c r="K470" i="3"/>
  <c r="J471" i="3"/>
  <c r="BM471" i="3" s="1"/>
  <c r="K471" i="3"/>
  <c r="J472" i="3"/>
  <c r="K472" i="3"/>
  <c r="J473" i="3"/>
  <c r="BM473" i="3" s="1"/>
  <c r="K473" i="3"/>
  <c r="J474" i="3"/>
  <c r="BZ474" i="3" s="1"/>
  <c r="K474" i="3"/>
  <c r="J475" i="3"/>
  <c r="K475" i="3"/>
  <c r="J476" i="3"/>
  <c r="K476" i="3"/>
  <c r="J477" i="3"/>
  <c r="BM477" i="3" s="1"/>
  <c r="K477" i="3"/>
  <c r="J478" i="3"/>
  <c r="BM478" i="3" s="1"/>
  <c r="K478" i="3"/>
  <c r="J479" i="3"/>
  <c r="K479" i="3"/>
  <c r="J480" i="3"/>
  <c r="K480" i="3"/>
  <c r="J481" i="3"/>
  <c r="BM481" i="3" s="1"/>
  <c r="K481" i="3"/>
  <c r="J482" i="3"/>
  <c r="BM482" i="3" s="1"/>
  <c r="K482" i="3"/>
  <c r="J483" i="3"/>
  <c r="BM483" i="3" s="1"/>
  <c r="K483" i="3"/>
  <c r="J484" i="3"/>
  <c r="BM484" i="3" s="1"/>
  <c r="K484" i="3"/>
  <c r="J485" i="3"/>
  <c r="K485" i="3"/>
  <c r="J486" i="3"/>
  <c r="BM486" i="3" s="1"/>
  <c r="K486" i="3"/>
  <c r="J487" i="3"/>
  <c r="K487" i="3"/>
  <c r="J488" i="3"/>
  <c r="K488" i="3"/>
  <c r="J489" i="3"/>
  <c r="BM489" i="3" s="1"/>
  <c r="K489" i="3"/>
  <c r="J490" i="3"/>
  <c r="BM490" i="3" s="1"/>
  <c r="K490" i="3"/>
  <c r="J491" i="3"/>
  <c r="K491" i="3"/>
  <c r="J492" i="3"/>
  <c r="K492" i="3"/>
  <c r="J493" i="3"/>
  <c r="BM493" i="3" s="1"/>
  <c r="K493" i="3"/>
  <c r="J494" i="3"/>
  <c r="K494" i="3"/>
  <c r="J495" i="3"/>
  <c r="BM495" i="3" s="1"/>
  <c r="K495" i="3"/>
  <c r="J496" i="3"/>
  <c r="BM496" i="3" s="1"/>
  <c r="K496" i="3"/>
  <c r="J497" i="3"/>
  <c r="BM497" i="3" s="1"/>
  <c r="K497" i="3"/>
  <c r="J498" i="3"/>
  <c r="K498" i="3"/>
  <c r="J499" i="3"/>
  <c r="BM499" i="3" s="1"/>
  <c r="K499" i="3"/>
  <c r="J500" i="3"/>
  <c r="BM500" i="3" s="1"/>
  <c r="K500" i="3"/>
  <c r="J501" i="3"/>
  <c r="K501" i="3"/>
  <c r="J502" i="3"/>
  <c r="K502" i="3"/>
  <c r="J503" i="3"/>
  <c r="K503" i="3"/>
  <c r="J504" i="3"/>
  <c r="BM504" i="3" s="1"/>
  <c r="K504" i="3"/>
  <c r="J505" i="3"/>
  <c r="BM505" i="3" s="1"/>
  <c r="K505" i="3"/>
  <c r="J506" i="3"/>
  <c r="BM506" i="3" s="1"/>
  <c r="K506" i="3"/>
  <c r="J507" i="3"/>
  <c r="BM507" i="3" s="1"/>
  <c r="K507" i="3"/>
  <c r="J508" i="3"/>
  <c r="BM508" i="3" s="1"/>
  <c r="K508" i="3"/>
  <c r="J509" i="3"/>
  <c r="K509" i="3"/>
  <c r="J510" i="3"/>
  <c r="BM510" i="3" s="1"/>
  <c r="K510" i="3"/>
  <c r="J511" i="3"/>
  <c r="BM511" i="3" s="1"/>
  <c r="K511" i="3"/>
  <c r="J512" i="3"/>
  <c r="K512" i="3"/>
  <c r="J513" i="3"/>
  <c r="K513" i="3"/>
  <c r="J514" i="3"/>
  <c r="BM514" i="3" s="1"/>
  <c r="K514" i="3"/>
  <c r="J515" i="3"/>
  <c r="K515" i="3"/>
  <c r="J516" i="3"/>
  <c r="K516" i="3"/>
  <c r="J517" i="3"/>
  <c r="BM517" i="3" s="1"/>
  <c r="K517" i="3"/>
  <c r="J518" i="3"/>
  <c r="BM518" i="3" s="1"/>
  <c r="K518" i="3"/>
  <c r="J519" i="3"/>
  <c r="K519" i="3"/>
  <c r="J520" i="3"/>
  <c r="K520" i="3"/>
  <c r="J521" i="3"/>
  <c r="BM521" i="3" s="1"/>
  <c r="K521" i="3"/>
  <c r="J522" i="3"/>
  <c r="BM522" i="3" s="1"/>
  <c r="K522" i="3"/>
  <c r="J523" i="3"/>
  <c r="BM523" i="3" s="1"/>
  <c r="K523" i="3"/>
  <c r="J524" i="3"/>
  <c r="K524" i="3"/>
  <c r="J525" i="3"/>
  <c r="BM525" i="3" s="1"/>
  <c r="K525" i="3"/>
  <c r="J526" i="3"/>
  <c r="BM526" i="3" s="1"/>
  <c r="K526" i="3"/>
  <c r="J527" i="3"/>
  <c r="BM527" i="3" s="1"/>
  <c r="K527" i="3"/>
  <c r="J528" i="3"/>
  <c r="BM528" i="3" s="1"/>
  <c r="K528" i="3"/>
  <c r="J529" i="3"/>
  <c r="K529" i="3"/>
  <c r="J530" i="3"/>
  <c r="K530" i="3"/>
  <c r="J531" i="3"/>
  <c r="K531" i="3"/>
  <c r="J532" i="3"/>
  <c r="K532" i="3"/>
  <c r="J533" i="3"/>
  <c r="BM533" i="3" s="1"/>
  <c r="K533" i="3"/>
  <c r="J534" i="3"/>
  <c r="K534" i="3"/>
  <c r="J535" i="3"/>
  <c r="K535" i="3"/>
  <c r="J536" i="3"/>
  <c r="K536" i="3"/>
  <c r="J537" i="3"/>
  <c r="K537" i="3"/>
  <c r="J538" i="3"/>
  <c r="K538" i="3"/>
  <c r="J539" i="3"/>
  <c r="BM539" i="3" s="1"/>
  <c r="K539" i="3"/>
  <c r="J540" i="3"/>
  <c r="K540" i="3"/>
  <c r="J541" i="3"/>
  <c r="BM541" i="3" s="1"/>
  <c r="K541" i="3"/>
  <c r="J542" i="3"/>
  <c r="BM542" i="3" s="1"/>
  <c r="K542" i="3"/>
  <c r="J543" i="3"/>
  <c r="BM543" i="3" s="1"/>
  <c r="K543" i="3"/>
  <c r="J544" i="3"/>
  <c r="BM544" i="3" s="1"/>
  <c r="K544" i="3"/>
  <c r="J545" i="3"/>
  <c r="BM545" i="3" s="1"/>
  <c r="K545" i="3"/>
  <c r="J546" i="3"/>
  <c r="BM546" i="3" s="1"/>
  <c r="K546" i="3"/>
  <c r="J547" i="3"/>
  <c r="BM547" i="3" s="1"/>
  <c r="K547" i="3"/>
  <c r="J548" i="3"/>
  <c r="BM548" i="3" s="1"/>
  <c r="K548" i="3"/>
  <c r="J549" i="3"/>
  <c r="BM549" i="3" s="1"/>
  <c r="K549" i="3"/>
  <c r="J550" i="3"/>
  <c r="BM550" i="3" s="1"/>
  <c r="K550" i="3"/>
  <c r="J551" i="3"/>
  <c r="K551" i="3"/>
  <c r="J552" i="3"/>
  <c r="K552" i="3"/>
  <c r="J553" i="3"/>
  <c r="BM553" i="3" s="1"/>
  <c r="K553" i="3"/>
  <c r="J554" i="3"/>
  <c r="BM554" i="3" s="1"/>
  <c r="K554" i="3"/>
  <c r="J555" i="3"/>
  <c r="BM555" i="3" s="1"/>
  <c r="K555" i="3"/>
  <c r="J556" i="3"/>
  <c r="BM556" i="3" s="1"/>
  <c r="K556" i="3"/>
  <c r="J557" i="3"/>
  <c r="BM557" i="3" s="1"/>
  <c r="K557" i="3"/>
  <c r="J558" i="3"/>
  <c r="K558" i="3"/>
  <c r="J559" i="3"/>
  <c r="BM559" i="3" s="1"/>
  <c r="K559" i="3"/>
  <c r="J560" i="3"/>
  <c r="K560" i="3"/>
  <c r="J561" i="3"/>
  <c r="K561" i="3"/>
  <c r="J562" i="3"/>
  <c r="K562" i="3"/>
  <c r="J563" i="3"/>
  <c r="BM563" i="3" s="1"/>
  <c r="K563" i="3"/>
  <c r="J564" i="3"/>
  <c r="BM564" i="3" s="1"/>
  <c r="K564" i="3"/>
  <c r="J565" i="3"/>
  <c r="BM565" i="3" s="1"/>
  <c r="K565" i="3"/>
  <c r="J566" i="3"/>
  <c r="BM566" i="3" s="1"/>
  <c r="K566" i="3"/>
  <c r="J567" i="3"/>
  <c r="BM567" i="3" s="1"/>
  <c r="K567" i="3"/>
  <c r="J568" i="3"/>
  <c r="K568" i="3"/>
  <c r="J569" i="3"/>
  <c r="K569" i="3"/>
  <c r="J570" i="3"/>
  <c r="BM570" i="3" s="1"/>
  <c r="K570" i="3"/>
  <c r="J571" i="3"/>
  <c r="BM571" i="3" s="1"/>
  <c r="K571" i="3"/>
  <c r="J572" i="3"/>
  <c r="BM572" i="3" s="1"/>
  <c r="K572" i="3"/>
  <c r="J573" i="3"/>
  <c r="K573" i="3"/>
  <c r="J574" i="3"/>
  <c r="BM574" i="3" s="1"/>
  <c r="K574" i="3"/>
  <c r="J575" i="3"/>
  <c r="K575" i="3"/>
  <c r="J576" i="3"/>
  <c r="BM576" i="3" s="1"/>
  <c r="K576" i="3"/>
  <c r="J577" i="3"/>
  <c r="BM577" i="3" s="1"/>
  <c r="K577" i="3"/>
  <c r="J578" i="3"/>
  <c r="BM578" i="3" s="1"/>
  <c r="K578" i="3"/>
  <c r="J579" i="3"/>
  <c r="BM579" i="3" s="1"/>
  <c r="K579" i="3"/>
  <c r="J580" i="3"/>
  <c r="BM580" i="3" s="1"/>
  <c r="K580" i="3"/>
  <c r="J581" i="3"/>
  <c r="BM581" i="3" s="1"/>
  <c r="K581" i="3"/>
  <c r="J582" i="3"/>
  <c r="BM582" i="3" s="1"/>
  <c r="K582" i="3"/>
  <c r="J583" i="3"/>
  <c r="BM583" i="3" s="1"/>
  <c r="K583" i="3"/>
  <c r="J584" i="3"/>
  <c r="BM584" i="3" s="1"/>
  <c r="K584" i="3"/>
  <c r="J585" i="3"/>
  <c r="BM585" i="3" s="1"/>
  <c r="K585" i="3"/>
  <c r="J586" i="3"/>
  <c r="K586" i="3"/>
  <c r="J587" i="3"/>
  <c r="K587" i="3"/>
  <c r="J588" i="3"/>
  <c r="BM588" i="3" s="1"/>
  <c r="K588" i="3"/>
  <c r="J589" i="3"/>
  <c r="BM589" i="3" s="1"/>
  <c r="K589" i="3"/>
  <c r="J590" i="3"/>
  <c r="BM590" i="3" s="1"/>
  <c r="K590" i="3"/>
  <c r="J591" i="3"/>
  <c r="BM591" i="3" s="1"/>
  <c r="K591" i="3"/>
  <c r="J592" i="3"/>
  <c r="K592" i="3"/>
  <c r="J593" i="3"/>
  <c r="K593" i="3"/>
  <c r="J594" i="3"/>
  <c r="K594" i="3"/>
  <c r="J595" i="3"/>
  <c r="BM595" i="3" s="1"/>
  <c r="K595" i="3"/>
  <c r="J596" i="3"/>
  <c r="BM596" i="3" s="1"/>
  <c r="K596" i="3"/>
  <c r="J597" i="3"/>
  <c r="BM597" i="3" s="1"/>
  <c r="K597" i="3"/>
  <c r="J598" i="3"/>
  <c r="K598" i="3"/>
  <c r="J599" i="3"/>
  <c r="K599" i="3"/>
  <c r="J600" i="3"/>
  <c r="BM600" i="3" s="1"/>
  <c r="K600" i="3"/>
  <c r="J601" i="3"/>
  <c r="BM601" i="3" s="1"/>
  <c r="K601" i="3"/>
  <c r="J602" i="3"/>
  <c r="K602" i="3"/>
  <c r="J603" i="3"/>
  <c r="K603" i="3"/>
  <c r="J604" i="3"/>
  <c r="BM604" i="3" s="1"/>
  <c r="K604" i="3"/>
  <c r="J605" i="3"/>
  <c r="BM605" i="3" s="1"/>
  <c r="K605" i="3"/>
  <c r="J606" i="3"/>
  <c r="BM606" i="3" s="1"/>
  <c r="K606" i="3"/>
  <c r="J607" i="3"/>
  <c r="BM607" i="3" s="1"/>
  <c r="K607" i="3"/>
  <c r="J608" i="3"/>
  <c r="BZ608" i="3" s="1"/>
  <c r="K608" i="3"/>
  <c r="J609" i="3"/>
  <c r="BM609" i="3" s="1"/>
  <c r="K609" i="3"/>
  <c r="J610" i="3"/>
  <c r="K610" i="3"/>
  <c r="J611" i="3"/>
  <c r="K611" i="3"/>
  <c r="J612" i="3"/>
  <c r="BM612" i="3" s="1"/>
  <c r="K612" i="3"/>
  <c r="J613" i="3"/>
  <c r="BM613" i="3" s="1"/>
  <c r="K613" i="3"/>
  <c r="J614" i="3"/>
  <c r="BM614" i="3" s="1"/>
  <c r="K614" i="3"/>
  <c r="J615" i="3"/>
  <c r="BM615" i="3" s="1"/>
  <c r="K615" i="3"/>
  <c r="J616" i="3"/>
  <c r="BM616" i="3" s="1"/>
  <c r="K616" i="3"/>
  <c r="J617" i="3"/>
  <c r="BM617" i="3" s="1"/>
  <c r="K617" i="3"/>
  <c r="J618" i="3"/>
  <c r="BM618" i="3" s="1"/>
  <c r="K618" i="3"/>
  <c r="J619" i="3"/>
  <c r="K619" i="3"/>
  <c r="J620" i="3"/>
  <c r="BM620" i="3" s="1"/>
  <c r="K620" i="3"/>
  <c r="J621" i="3"/>
  <c r="BM621" i="3" s="1"/>
  <c r="K621" i="3"/>
  <c r="J622" i="3"/>
  <c r="BM622" i="3" s="1"/>
  <c r="K622" i="3"/>
  <c r="J623" i="3"/>
  <c r="BM623" i="3" s="1"/>
  <c r="K623" i="3"/>
  <c r="J624" i="3"/>
  <c r="BM624" i="3" s="1"/>
  <c r="K624" i="3"/>
  <c r="J625" i="3"/>
  <c r="BM625" i="3" s="1"/>
  <c r="K625" i="3"/>
  <c r="J626" i="3"/>
  <c r="BM626" i="3" s="1"/>
  <c r="K626" i="3"/>
  <c r="J627" i="3"/>
  <c r="BM627" i="3" s="1"/>
  <c r="K627" i="3"/>
  <c r="J628" i="3"/>
  <c r="K628" i="3"/>
  <c r="J629" i="3"/>
  <c r="K629" i="3"/>
  <c r="J630" i="3"/>
  <c r="BM630" i="3" s="1"/>
  <c r="K630" i="3"/>
  <c r="J631" i="3"/>
  <c r="BM631" i="3" s="1"/>
  <c r="K631" i="3"/>
  <c r="J632" i="3"/>
  <c r="BM632" i="3" s="1"/>
  <c r="K632" i="3"/>
  <c r="J633" i="3"/>
  <c r="K633" i="3"/>
  <c r="J634" i="3"/>
  <c r="BM634" i="3" s="1"/>
  <c r="K634" i="3"/>
  <c r="J635" i="3"/>
  <c r="K635" i="3"/>
  <c r="J636" i="3"/>
  <c r="BM636" i="3" s="1"/>
  <c r="K636" i="3"/>
  <c r="J637" i="3"/>
  <c r="K637" i="3"/>
  <c r="J638" i="3"/>
  <c r="BM638" i="3" s="1"/>
  <c r="K638" i="3"/>
  <c r="J639" i="3"/>
  <c r="BM639" i="3" s="1"/>
  <c r="K639" i="3"/>
  <c r="J640" i="3"/>
  <c r="BM640" i="3" s="1"/>
  <c r="K640" i="3"/>
  <c r="J641" i="3"/>
  <c r="BM641" i="3" s="1"/>
  <c r="K641" i="3"/>
  <c r="J642" i="3"/>
  <c r="K642" i="3"/>
  <c r="J643" i="3"/>
  <c r="K643" i="3"/>
  <c r="J644" i="3"/>
  <c r="BM644" i="3" s="1"/>
  <c r="K644" i="3"/>
  <c r="J645" i="3"/>
  <c r="K645" i="3"/>
  <c r="J646" i="3"/>
  <c r="BM646" i="3" s="1"/>
  <c r="K646" i="3"/>
  <c r="J647" i="3"/>
  <c r="BM647" i="3" s="1"/>
  <c r="K647" i="3"/>
  <c r="J648" i="3"/>
  <c r="BM648" i="3" s="1"/>
  <c r="K648" i="3"/>
  <c r="J649" i="3"/>
  <c r="K649" i="3"/>
  <c r="J650" i="3"/>
  <c r="BM650" i="3" s="1"/>
  <c r="K650" i="3"/>
  <c r="J651" i="3"/>
  <c r="BM651" i="3" s="1"/>
  <c r="K651" i="3"/>
  <c r="J652" i="3"/>
  <c r="BM652" i="3" s="1"/>
  <c r="K652" i="3"/>
  <c r="J653" i="3"/>
  <c r="K653" i="3"/>
  <c r="J654" i="3"/>
  <c r="BM654" i="3" s="1"/>
  <c r="K654" i="3"/>
  <c r="J655" i="3"/>
  <c r="K655" i="3"/>
  <c r="J656" i="3"/>
  <c r="BM656" i="3" s="1"/>
  <c r="K656" i="3"/>
  <c r="J657" i="3"/>
  <c r="K657" i="3"/>
  <c r="J658" i="3"/>
  <c r="BM658" i="3" s="1"/>
  <c r="K658" i="3"/>
  <c r="J659" i="3"/>
  <c r="K659" i="3"/>
  <c r="J660" i="3"/>
  <c r="BM660" i="3" s="1"/>
  <c r="K660" i="3"/>
  <c r="J661" i="3"/>
  <c r="K661" i="3"/>
  <c r="J662" i="3"/>
  <c r="BM662" i="3" s="1"/>
  <c r="K662" i="3"/>
  <c r="J663" i="3"/>
  <c r="BM663" i="3" s="1"/>
  <c r="K663" i="3"/>
  <c r="J664" i="3"/>
  <c r="BM664" i="3" s="1"/>
  <c r="K664" i="3"/>
  <c r="J665" i="3"/>
  <c r="BM665" i="3" s="1"/>
  <c r="K665" i="3"/>
  <c r="J666" i="3"/>
  <c r="K666" i="3"/>
  <c r="J667" i="3"/>
  <c r="BM667" i="3" s="1"/>
  <c r="K667" i="3"/>
  <c r="J668" i="3"/>
  <c r="BM668" i="3" s="1"/>
  <c r="K668" i="3"/>
  <c r="J669" i="3"/>
  <c r="BM669" i="3" s="1"/>
  <c r="K669" i="3"/>
  <c r="J670" i="3"/>
  <c r="K670" i="3"/>
  <c r="J671" i="3"/>
  <c r="K671" i="3"/>
  <c r="J672" i="3"/>
  <c r="K672" i="3"/>
  <c r="J673" i="3"/>
  <c r="K673" i="3"/>
  <c r="J674" i="3"/>
  <c r="BM674" i="3" s="1"/>
  <c r="K674" i="3"/>
  <c r="J675" i="3"/>
  <c r="K675" i="3"/>
  <c r="J676" i="3"/>
  <c r="BM676" i="3" s="1"/>
  <c r="K676" i="3"/>
  <c r="J677" i="3"/>
  <c r="K677" i="3"/>
  <c r="J678" i="3"/>
  <c r="BM678" i="3" s="1"/>
  <c r="K678" i="3"/>
  <c r="J679" i="3"/>
  <c r="BM679" i="3" s="1"/>
  <c r="K679" i="3"/>
  <c r="J680" i="3"/>
  <c r="BM680" i="3" s="1"/>
  <c r="K680" i="3"/>
  <c r="J681" i="3"/>
  <c r="K681" i="3"/>
  <c r="J682" i="3"/>
  <c r="K682" i="3"/>
  <c r="J683" i="3"/>
  <c r="K683" i="3"/>
  <c r="J684" i="3"/>
  <c r="BM684" i="3" s="1"/>
  <c r="K684" i="3"/>
  <c r="J685" i="3"/>
  <c r="BM685" i="3" s="1"/>
  <c r="K685" i="3"/>
  <c r="J686" i="3"/>
  <c r="K686" i="3"/>
  <c r="J687" i="3"/>
  <c r="K687" i="3"/>
  <c r="J688" i="3"/>
  <c r="BM688" i="3" s="1"/>
  <c r="K688" i="3"/>
  <c r="J689" i="3"/>
  <c r="BM689" i="3" s="1"/>
  <c r="K689" i="3"/>
  <c r="J690" i="3"/>
  <c r="BM690" i="3" s="1"/>
  <c r="K690" i="3"/>
  <c r="J691" i="3"/>
  <c r="BM691" i="3" s="1"/>
  <c r="K691" i="3"/>
  <c r="J692" i="3"/>
  <c r="K692" i="3"/>
  <c r="J693" i="3"/>
  <c r="BM693" i="3" s="1"/>
  <c r="K693" i="3"/>
  <c r="J694" i="3"/>
  <c r="BM694" i="3" s="1"/>
  <c r="K694" i="3"/>
  <c r="J695" i="3"/>
  <c r="BM695" i="3" s="1"/>
  <c r="K695" i="3"/>
  <c r="J696" i="3"/>
  <c r="K696" i="3"/>
  <c r="J697" i="3"/>
  <c r="BM697" i="3" s="1"/>
  <c r="K697" i="3"/>
  <c r="J698" i="3"/>
  <c r="K698" i="3"/>
  <c r="J699" i="3"/>
  <c r="BM699" i="3" s="1"/>
  <c r="K699" i="3"/>
  <c r="J700" i="3"/>
  <c r="K700" i="3"/>
  <c r="J701" i="3"/>
  <c r="BM701" i="3" s="1"/>
  <c r="K701" i="3"/>
  <c r="J702" i="3"/>
  <c r="BM702" i="3" s="1"/>
  <c r="K702" i="3"/>
  <c r="J703" i="3"/>
  <c r="BM703" i="3" s="1"/>
  <c r="K703" i="3"/>
  <c r="J704" i="3"/>
  <c r="K704" i="3"/>
  <c r="J705" i="3"/>
  <c r="BM705" i="3" s="1"/>
  <c r="K705" i="3"/>
  <c r="J706" i="3"/>
  <c r="BM706" i="3" s="1"/>
  <c r="K706" i="3"/>
  <c r="J707" i="3"/>
  <c r="K707" i="3"/>
  <c r="J708" i="3"/>
  <c r="BM708" i="3" s="1"/>
  <c r="K708" i="3"/>
  <c r="J709" i="3"/>
  <c r="K709" i="3"/>
  <c r="J710" i="3"/>
  <c r="K710" i="3"/>
  <c r="J711" i="3"/>
  <c r="K711" i="3"/>
  <c r="J712" i="3"/>
  <c r="BM712" i="3" s="1"/>
  <c r="K712" i="3"/>
  <c r="J713" i="3"/>
  <c r="BM713" i="3" s="1"/>
  <c r="K713" i="3"/>
  <c r="J714" i="3"/>
  <c r="BM714" i="3" s="1"/>
  <c r="K714" i="3"/>
  <c r="J715" i="3"/>
  <c r="K715" i="3"/>
  <c r="J716" i="3"/>
  <c r="BM716" i="3" s="1"/>
  <c r="K716" i="3"/>
  <c r="J717" i="3"/>
  <c r="BM717" i="3" s="1"/>
  <c r="K717" i="3"/>
  <c r="J718" i="3"/>
  <c r="K718" i="3"/>
  <c r="J719" i="3"/>
  <c r="BM719" i="3" s="1"/>
  <c r="K719" i="3"/>
  <c r="J720" i="3"/>
  <c r="BM720" i="3" s="1"/>
  <c r="K720" i="3"/>
  <c r="J721" i="3"/>
  <c r="BM721" i="3" s="1"/>
  <c r="K721" i="3"/>
  <c r="J722" i="3"/>
  <c r="BM722" i="3" s="1"/>
  <c r="K722" i="3"/>
  <c r="J723" i="3"/>
  <c r="BM723" i="3" s="1"/>
  <c r="K723" i="3"/>
  <c r="J724" i="3"/>
  <c r="BM724" i="3" s="1"/>
  <c r="K724" i="3"/>
  <c r="J725" i="3"/>
  <c r="BM725" i="3" s="1"/>
  <c r="K725" i="3"/>
  <c r="J726" i="3"/>
  <c r="BM726" i="3" s="1"/>
  <c r="K726" i="3"/>
  <c r="J727" i="3"/>
  <c r="BM727" i="3" s="1"/>
  <c r="K727" i="3"/>
  <c r="J728" i="3"/>
  <c r="BM728" i="3" s="1"/>
  <c r="K728" i="3"/>
  <c r="J729" i="3"/>
  <c r="BM729" i="3" s="1"/>
  <c r="K729" i="3"/>
  <c r="J730" i="3"/>
  <c r="BM730" i="3" s="1"/>
  <c r="K730" i="3"/>
  <c r="J731" i="3"/>
  <c r="K731" i="3"/>
  <c r="J732" i="3"/>
  <c r="K732" i="3"/>
  <c r="J733" i="3"/>
  <c r="K733" i="3"/>
  <c r="J734" i="3"/>
  <c r="K734" i="3"/>
  <c r="J735" i="3"/>
  <c r="BM735" i="3" s="1"/>
  <c r="K735" i="3"/>
  <c r="J736" i="3"/>
  <c r="BM736" i="3" s="1"/>
  <c r="K736" i="3"/>
  <c r="J737" i="3"/>
  <c r="K737" i="3"/>
  <c r="J738" i="3"/>
  <c r="BM738" i="3" s="1"/>
  <c r="K738" i="3"/>
  <c r="J739" i="3"/>
  <c r="K739" i="3"/>
  <c r="J740" i="3"/>
  <c r="BM740" i="3" s="1"/>
  <c r="K740" i="3"/>
  <c r="J741" i="3"/>
  <c r="BM741" i="3" s="1"/>
  <c r="K741" i="3"/>
  <c r="J742" i="3"/>
  <c r="BM742" i="3" s="1"/>
  <c r="K742" i="3"/>
  <c r="J743" i="3"/>
  <c r="BM743" i="3" s="1"/>
  <c r="K743" i="3"/>
  <c r="J744" i="3"/>
  <c r="BM744" i="3" s="1"/>
  <c r="K744" i="3"/>
  <c r="J745" i="3"/>
  <c r="BM745" i="3" s="1"/>
  <c r="K745" i="3"/>
  <c r="J746" i="3"/>
  <c r="BM746" i="3" s="1"/>
  <c r="K746" i="3"/>
  <c r="J747" i="3"/>
  <c r="K747" i="3"/>
  <c r="J748" i="3"/>
  <c r="BM748" i="3" s="1"/>
  <c r="K748" i="3"/>
  <c r="J749" i="3"/>
  <c r="K749" i="3"/>
  <c r="J750" i="3"/>
  <c r="BM750" i="3" s="1"/>
  <c r="K750" i="3"/>
  <c r="J751" i="3"/>
  <c r="BM751" i="3" s="1"/>
  <c r="K751" i="3"/>
  <c r="J752" i="3"/>
  <c r="BM752" i="3" s="1"/>
  <c r="K752" i="3"/>
  <c r="J753" i="3"/>
  <c r="K753" i="3"/>
  <c r="J754" i="3"/>
  <c r="BM754" i="3" s="1"/>
  <c r="K754" i="3"/>
  <c r="J755" i="3"/>
  <c r="BM755" i="3" s="1"/>
  <c r="K755" i="3"/>
  <c r="J756" i="3"/>
  <c r="K756" i="3"/>
  <c r="J757" i="3"/>
  <c r="K757" i="3"/>
  <c r="J758" i="3"/>
  <c r="BM758" i="3" s="1"/>
  <c r="K758" i="3"/>
  <c r="J759" i="3"/>
  <c r="K759" i="3"/>
  <c r="J760" i="3"/>
  <c r="BM760" i="3" s="1"/>
  <c r="K760" i="3"/>
  <c r="J761" i="3"/>
  <c r="BM761" i="3" s="1"/>
  <c r="K761" i="3"/>
  <c r="J762" i="3"/>
  <c r="BM762" i="3" s="1"/>
  <c r="K762" i="3"/>
  <c r="J763" i="3"/>
  <c r="BM763" i="3" s="1"/>
  <c r="K763" i="3"/>
  <c r="J764" i="3"/>
  <c r="K764" i="3"/>
  <c r="J765" i="3"/>
  <c r="BM765" i="3" s="1"/>
  <c r="K765" i="3"/>
  <c r="J766" i="3"/>
  <c r="BM766" i="3" s="1"/>
  <c r="K766" i="3"/>
  <c r="J767" i="3"/>
  <c r="K767" i="3"/>
  <c r="J768" i="3"/>
  <c r="BM768" i="3" s="1"/>
  <c r="K768" i="3"/>
  <c r="J769" i="3"/>
  <c r="K769" i="3"/>
  <c r="J770" i="3"/>
  <c r="K770" i="3"/>
  <c r="J771" i="3"/>
  <c r="BM771" i="3" s="1"/>
  <c r="K771" i="3"/>
  <c r="J772" i="3"/>
  <c r="BM772" i="3" s="1"/>
  <c r="K772" i="3"/>
  <c r="J773" i="3"/>
  <c r="BM773" i="3" s="1"/>
  <c r="K773" i="3"/>
  <c r="J774" i="3"/>
  <c r="BM774" i="3" s="1"/>
  <c r="K774" i="3"/>
  <c r="J775" i="3"/>
  <c r="BM775" i="3" s="1"/>
  <c r="K775" i="3"/>
  <c r="J776" i="3"/>
  <c r="BM776" i="3" s="1"/>
  <c r="K776" i="3"/>
  <c r="J777" i="3"/>
  <c r="K777" i="3"/>
  <c r="J778" i="3"/>
  <c r="BM778" i="3" s="1"/>
  <c r="K778" i="3"/>
  <c r="J779" i="3"/>
  <c r="BM779" i="3" s="1"/>
  <c r="K779" i="3"/>
  <c r="J780" i="3"/>
  <c r="BM780" i="3" s="1"/>
  <c r="K780" i="3"/>
  <c r="BM781" i="3"/>
  <c r="K781" i="3"/>
  <c r="K2" i="3"/>
  <c r="J2" i="3"/>
  <c r="BM2" i="3" s="1"/>
  <c r="I2" i="3"/>
  <c r="E3" i="3"/>
  <c r="E5" i="3"/>
  <c r="E11" i="3"/>
  <c r="E12" i="3"/>
  <c r="E13" i="3"/>
  <c r="E17" i="3"/>
  <c r="E18" i="3"/>
  <c r="E19" i="3"/>
  <c r="E21" i="3"/>
  <c r="E24" i="3"/>
  <c r="E25" i="3"/>
  <c r="E26" i="3"/>
  <c r="E27" i="3"/>
  <c r="E30" i="3"/>
  <c r="E31" i="3"/>
  <c r="E36" i="3"/>
  <c r="E38" i="3"/>
  <c r="E39" i="3"/>
  <c r="E42" i="3"/>
  <c r="E47" i="3"/>
  <c r="E48" i="3"/>
  <c r="E49" i="3"/>
  <c r="E51" i="3"/>
  <c r="E53" i="3"/>
  <c r="E56" i="3"/>
  <c r="E57" i="3"/>
  <c r="E58" i="3"/>
  <c r="E59" i="3"/>
  <c r="E60" i="3"/>
  <c r="E61" i="3"/>
  <c r="E63" i="3"/>
  <c r="E64" i="3"/>
  <c r="E69" i="3"/>
  <c r="E73" i="3"/>
  <c r="E76" i="3"/>
  <c r="E78" i="3"/>
  <c r="E81" i="3"/>
  <c r="E82" i="3"/>
  <c r="E92" i="3"/>
  <c r="E94" i="3"/>
  <c r="E95" i="3"/>
  <c r="E96" i="3"/>
  <c r="E97" i="3"/>
  <c r="E98" i="3"/>
  <c r="E99" i="3"/>
  <c r="E108" i="3"/>
  <c r="E110" i="3"/>
  <c r="E115" i="3"/>
  <c r="E116" i="3"/>
  <c r="E119" i="3"/>
  <c r="E122" i="3"/>
  <c r="E123" i="3"/>
  <c r="E131" i="3"/>
  <c r="E134" i="3"/>
  <c r="E135" i="3"/>
  <c r="E137" i="3"/>
  <c r="E144" i="3"/>
  <c r="E149" i="3"/>
  <c r="E150" i="3"/>
  <c r="E154" i="3"/>
  <c r="E156" i="3"/>
  <c r="E157" i="3"/>
  <c r="E158" i="3"/>
  <c r="E160" i="3"/>
  <c r="E164" i="3"/>
  <c r="E167" i="3"/>
  <c r="E171" i="3"/>
  <c r="E173" i="3"/>
  <c r="E178" i="3"/>
  <c r="E183" i="3"/>
  <c r="E185" i="3"/>
  <c r="E186" i="3"/>
  <c r="E200" i="3"/>
  <c r="E205" i="3"/>
  <c r="E207" i="3"/>
  <c r="E208" i="3"/>
  <c r="E214" i="3"/>
  <c r="E223" i="3"/>
  <c r="E224" i="3"/>
  <c r="E226" i="3"/>
  <c r="E227" i="3"/>
  <c r="E230" i="3"/>
  <c r="E231" i="3"/>
  <c r="E232" i="3"/>
  <c r="E233" i="3"/>
  <c r="E238" i="3"/>
  <c r="E245" i="3"/>
  <c r="E246" i="3"/>
  <c r="E247" i="3"/>
  <c r="E248" i="3"/>
  <c r="E252" i="3"/>
  <c r="E254" i="3"/>
  <c r="E256" i="3"/>
  <c r="E263" i="3"/>
  <c r="E264" i="3"/>
  <c r="E268" i="3"/>
  <c r="E271" i="3"/>
  <c r="E272" i="3"/>
  <c r="E277" i="3"/>
  <c r="E279" i="3"/>
  <c r="E294" i="3"/>
  <c r="E298" i="3"/>
  <c r="E301" i="3"/>
  <c r="E302" i="3"/>
  <c r="E303" i="3"/>
  <c r="E304" i="3"/>
  <c r="E306" i="3"/>
  <c r="E311" i="3"/>
  <c r="E314" i="3"/>
  <c r="E316" i="3"/>
  <c r="E317" i="3"/>
  <c r="E320" i="3"/>
  <c r="E321" i="3"/>
  <c r="E322" i="3"/>
  <c r="E324" i="3"/>
  <c r="E327" i="3"/>
  <c r="E328" i="3"/>
  <c r="E335" i="3"/>
  <c r="E343" i="3"/>
  <c r="E344" i="3"/>
  <c r="E346" i="3"/>
  <c r="E349" i="3"/>
  <c r="E352" i="3"/>
  <c r="E360" i="3"/>
  <c r="E364" i="3"/>
  <c r="E365" i="3"/>
  <c r="E366" i="3"/>
  <c r="E367" i="3"/>
  <c r="E368" i="3"/>
  <c r="E370" i="3"/>
  <c r="E383" i="3"/>
  <c r="E386" i="3"/>
  <c r="E387" i="3"/>
  <c r="E390" i="3"/>
  <c r="E392" i="3"/>
  <c r="E393" i="3"/>
  <c r="E394" i="3"/>
  <c r="E397" i="3"/>
  <c r="E399" i="3"/>
  <c r="E400" i="3"/>
  <c r="E407" i="3"/>
  <c r="E409" i="3"/>
  <c r="E412" i="3"/>
  <c r="E415" i="3"/>
  <c r="E416" i="3"/>
  <c r="E418" i="3"/>
  <c r="E420" i="3"/>
  <c r="E422" i="3"/>
  <c r="E425" i="3"/>
  <c r="E431" i="3"/>
  <c r="E434" i="3"/>
  <c r="E436" i="3"/>
  <c r="E437" i="3"/>
  <c r="E439" i="3"/>
  <c r="E442" i="3"/>
  <c r="E446" i="3"/>
  <c r="E451" i="3"/>
  <c r="E457" i="3"/>
  <c r="E458" i="3"/>
  <c r="E462" i="3"/>
  <c r="E464" i="3"/>
  <c r="E467" i="3"/>
  <c r="E468" i="3"/>
  <c r="E469" i="3"/>
  <c r="E470" i="3"/>
  <c r="E471" i="3"/>
  <c r="E474" i="3"/>
  <c r="E476" i="3"/>
  <c r="E477" i="3"/>
  <c r="E482" i="3"/>
  <c r="E487" i="3"/>
  <c r="E494" i="3"/>
  <c r="E496" i="3"/>
  <c r="E497" i="3"/>
  <c r="E501" i="3"/>
  <c r="E502" i="3"/>
  <c r="E506" i="3"/>
  <c r="E509" i="3"/>
  <c r="E510" i="3"/>
  <c r="E513" i="3"/>
  <c r="E522" i="3"/>
  <c r="E524" i="3"/>
  <c r="E525" i="3"/>
  <c r="E530" i="3"/>
  <c r="E531" i="3"/>
  <c r="E532" i="3"/>
  <c r="E534" i="3"/>
  <c r="E537" i="3"/>
  <c r="E538" i="3"/>
  <c r="E539" i="3"/>
  <c r="E541" i="3"/>
  <c r="E544" i="3"/>
  <c r="E552" i="3"/>
  <c r="E555" i="3"/>
  <c r="E556" i="3"/>
  <c r="E560" i="3"/>
  <c r="E563" i="3"/>
  <c r="E567" i="3"/>
  <c r="E571" i="3"/>
  <c r="E572" i="3"/>
  <c r="E575" i="3"/>
  <c r="E576" i="3"/>
  <c r="E581" i="3"/>
  <c r="E583" i="3"/>
  <c r="E584" i="3"/>
  <c r="E597" i="3"/>
  <c r="E600" i="3"/>
  <c r="E601" i="3"/>
  <c r="E605" i="3"/>
  <c r="E608" i="3"/>
  <c r="E609" i="3"/>
  <c r="E617" i="3"/>
  <c r="E618" i="3"/>
  <c r="E621" i="3"/>
  <c r="E626" i="3"/>
  <c r="E629" i="3"/>
  <c r="E630" i="3"/>
  <c r="E632" i="3"/>
  <c r="E634" i="3"/>
  <c r="E637" i="3"/>
  <c r="E647" i="3"/>
  <c r="E649" i="3"/>
  <c r="E652" i="3"/>
  <c r="E653" i="3"/>
  <c r="E663" i="3"/>
  <c r="E664" i="3"/>
  <c r="E677" i="3"/>
  <c r="E680" i="3"/>
  <c r="E684" i="3"/>
  <c r="E688" i="3"/>
  <c r="E692" i="3"/>
  <c r="E693" i="3"/>
  <c r="E696" i="3"/>
  <c r="E699" i="3"/>
  <c r="E701" i="3"/>
  <c r="E703" i="3"/>
  <c r="E705" i="3"/>
  <c r="E708" i="3"/>
  <c r="E709" i="3"/>
  <c r="E711" i="3"/>
  <c r="E713" i="3"/>
  <c r="E714" i="3"/>
  <c r="E716" i="3"/>
  <c r="E718" i="3"/>
  <c r="E720" i="3"/>
  <c r="E721" i="3"/>
  <c r="E722" i="3"/>
  <c r="E723" i="3"/>
  <c r="E724" i="3"/>
  <c r="E727" i="3"/>
  <c r="E730" i="3"/>
  <c r="E733" i="3"/>
  <c r="E736" i="3"/>
  <c r="E737" i="3"/>
  <c r="E740" i="3"/>
  <c r="E741" i="3"/>
  <c r="E750" i="3"/>
  <c r="E751" i="3"/>
  <c r="E752" i="3"/>
  <c r="E754" i="3"/>
  <c r="E758" i="3"/>
  <c r="E760" i="3"/>
  <c r="E769" i="3"/>
  <c r="E774" i="3"/>
  <c r="E776" i="3"/>
  <c r="E777" i="3"/>
  <c r="E779" i="3"/>
  <c r="E780" i="3"/>
  <c r="E781" i="3"/>
  <c r="D3" i="3"/>
  <c r="D4" i="3"/>
  <c r="D5" i="3"/>
  <c r="D8" i="3"/>
  <c r="D11" i="3"/>
  <c r="D12" i="3"/>
  <c r="D13" i="3"/>
  <c r="D14" i="3"/>
  <c r="D17" i="3"/>
  <c r="D18" i="3"/>
  <c r="D19" i="3"/>
  <c r="D20" i="3"/>
  <c r="D21" i="3"/>
  <c r="D24" i="3"/>
  <c r="D25" i="3"/>
  <c r="D26" i="3"/>
  <c r="D27" i="3"/>
  <c r="D30" i="3"/>
  <c r="D31" i="3"/>
  <c r="D35" i="3"/>
  <c r="D36" i="3"/>
  <c r="D38" i="3"/>
  <c r="D39" i="3"/>
  <c r="D41" i="3"/>
  <c r="D42" i="3"/>
  <c r="D44" i="3"/>
  <c r="D45" i="3"/>
  <c r="D46" i="3"/>
  <c r="D48" i="3"/>
  <c r="D49" i="3"/>
  <c r="D50" i="3"/>
  <c r="D51" i="3"/>
  <c r="D52" i="3"/>
  <c r="D53" i="3"/>
  <c r="D54" i="3"/>
  <c r="D56" i="3"/>
  <c r="D57" i="3"/>
  <c r="D58" i="3"/>
  <c r="D59" i="3"/>
  <c r="D60" i="3"/>
  <c r="D61" i="3"/>
  <c r="D62" i="3"/>
  <c r="D63" i="3"/>
  <c r="D64" i="3"/>
  <c r="D65" i="3"/>
  <c r="D66" i="3"/>
  <c r="D67" i="3"/>
  <c r="D69" i="3"/>
  <c r="D71" i="3"/>
  <c r="D73" i="3"/>
  <c r="D74" i="3"/>
  <c r="D76" i="3"/>
  <c r="D77" i="3"/>
  <c r="D78" i="3"/>
  <c r="D79" i="3"/>
  <c r="D81" i="3"/>
  <c r="D82" i="3"/>
  <c r="D85" i="3"/>
  <c r="D86" i="3"/>
  <c r="D92" i="3"/>
  <c r="D93" i="3"/>
  <c r="D94" i="3"/>
  <c r="D95" i="3"/>
  <c r="D96" i="3"/>
  <c r="D97" i="3"/>
  <c r="D98" i="3"/>
  <c r="D99" i="3"/>
  <c r="D103" i="3"/>
  <c r="D104" i="3"/>
  <c r="D106" i="3"/>
  <c r="D107" i="3"/>
  <c r="D108" i="3"/>
  <c r="D109" i="3"/>
  <c r="D110" i="3"/>
  <c r="D111" i="3"/>
  <c r="D114" i="3"/>
  <c r="D115" i="3"/>
  <c r="D116" i="3"/>
  <c r="D119" i="3"/>
  <c r="D121" i="3"/>
  <c r="D122" i="3"/>
  <c r="D123" i="3"/>
  <c r="D124" i="3"/>
  <c r="D125" i="3"/>
  <c r="D126" i="3"/>
  <c r="D127" i="3"/>
  <c r="D128" i="3"/>
  <c r="D131" i="3"/>
  <c r="D132" i="3"/>
  <c r="D133" i="3"/>
  <c r="D134" i="3"/>
  <c r="D135" i="3"/>
  <c r="D136" i="3"/>
  <c r="D138" i="3"/>
  <c r="D142" i="3"/>
  <c r="D143" i="3"/>
  <c r="D144" i="3"/>
  <c r="D145" i="3"/>
  <c r="D149" i="3"/>
  <c r="D150" i="3"/>
  <c r="D152" i="3"/>
  <c r="D154" i="3"/>
  <c r="D155" i="3"/>
  <c r="D156" i="3"/>
  <c r="D157" i="3"/>
  <c r="D158" i="3"/>
  <c r="D160" i="3"/>
  <c r="D161" i="3"/>
  <c r="D162" i="3"/>
  <c r="D164" i="3"/>
  <c r="D166" i="3"/>
  <c r="D167" i="3"/>
  <c r="D168" i="3"/>
  <c r="D171" i="3"/>
  <c r="D174" i="3"/>
  <c r="D176" i="3"/>
  <c r="D178" i="3"/>
  <c r="D179" i="3"/>
  <c r="D180" i="3"/>
  <c r="D183" i="3"/>
  <c r="D185" i="3"/>
  <c r="D186" i="3"/>
  <c r="D187" i="3"/>
  <c r="D190" i="3"/>
  <c r="D191" i="3"/>
  <c r="D193" i="3"/>
  <c r="D194" i="3"/>
  <c r="D195" i="3"/>
  <c r="D197" i="3"/>
  <c r="D198" i="3"/>
  <c r="D200" i="3"/>
  <c r="D202" i="3"/>
  <c r="D205" i="3"/>
  <c r="D207" i="3"/>
  <c r="D208" i="3"/>
  <c r="D209" i="3"/>
  <c r="D213" i="3"/>
  <c r="D214" i="3"/>
  <c r="D217" i="3"/>
  <c r="D221" i="3"/>
  <c r="D222" i="3"/>
  <c r="D223" i="3"/>
  <c r="D224" i="3"/>
  <c r="D225" i="3"/>
  <c r="D226" i="3"/>
  <c r="D227" i="3"/>
  <c r="D229" i="3"/>
  <c r="D230" i="3"/>
  <c r="D231" i="3"/>
  <c r="D232" i="3"/>
  <c r="D233" i="3"/>
  <c r="D234" i="3"/>
  <c r="D236" i="3"/>
  <c r="D237" i="3"/>
  <c r="D238" i="3"/>
  <c r="D240" i="3"/>
  <c r="D241" i="3"/>
  <c r="D242" i="3"/>
  <c r="D243" i="3"/>
  <c r="D244" i="3"/>
  <c r="D245" i="3"/>
  <c r="D246" i="3"/>
  <c r="D247" i="3"/>
  <c r="D248" i="3"/>
  <c r="D249" i="3"/>
  <c r="D251" i="3"/>
  <c r="D252" i="3"/>
  <c r="D253" i="3"/>
  <c r="D254" i="3"/>
  <c r="D255" i="3"/>
  <c r="D256" i="3"/>
  <c r="D257" i="3"/>
  <c r="D261" i="3"/>
  <c r="D262" i="3"/>
  <c r="D263" i="3"/>
  <c r="D264" i="3"/>
  <c r="D266" i="3"/>
  <c r="D268" i="3"/>
  <c r="D269" i="3"/>
  <c r="D270" i="3"/>
  <c r="D271" i="3"/>
  <c r="D277" i="3"/>
  <c r="D279" i="3"/>
  <c r="D280" i="3"/>
  <c r="D281" i="3"/>
  <c r="D282" i="3"/>
  <c r="D284" i="3"/>
  <c r="D285" i="3"/>
  <c r="D287" i="3"/>
  <c r="D290" i="3"/>
  <c r="D291" i="3"/>
  <c r="D292" i="3"/>
  <c r="D294" i="3"/>
  <c r="D296" i="3"/>
  <c r="D297" i="3"/>
  <c r="D298" i="3"/>
  <c r="D300" i="3"/>
  <c r="D301" i="3"/>
  <c r="D302" i="3"/>
  <c r="D303" i="3"/>
  <c r="D304" i="3"/>
  <c r="D306" i="3"/>
  <c r="D307" i="3"/>
  <c r="D308" i="3"/>
  <c r="D310" i="3"/>
  <c r="D311" i="3"/>
  <c r="D313" i="3"/>
  <c r="D314" i="3"/>
  <c r="D316" i="3"/>
  <c r="D317" i="3"/>
  <c r="D319" i="3"/>
  <c r="D320" i="3"/>
  <c r="D321" i="3"/>
  <c r="D322" i="3"/>
  <c r="D323" i="3"/>
  <c r="D324" i="3"/>
  <c r="D326" i="3"/>
  <c r="D327" i="3"/>
  <c r="D328" i="3"/>
  <c r="D329" i="3"/>
  <c r="D331" i="3"/>
  <c r="D334" i="3"/>
  <c r="D335" i="3"/>
  <c r="D336" i="3"/>
  <c r="D338" i="3"/>
  <c r="D339" i="3"/>
  <c r="D342" i="3"/>
  <c r="D343" i="3"/>
  <c r="D344" i="3"/>
  <c r="D345" i="3"/>
  <c r="D346" i="3"/>
  <c r="D349" i="3"/>
  <c r="D352" i="3"/>
  <c r="D354" i="3"/>
  <c r="D355" i="3"/>
  <c r="D356" i="3"/>
  <c r="D359" i="3"/>
  <c r="D360" i="3"/>
  <c r="D362" i="3"/>
  <c r="D363" i="3"/>
  <c r="D364" i="3"/>
  <c r="D365" i="3"/>
  <c r="D366" i="3"/>
  <c r="D367" i="3"/>
  <c r="D368" i="3"/>
  <c r="D369" i="3"/>
  <c r="D370" i="3"/>
  <c r="D371" i="3"/>
  <c r="D372" i="3"/>
  <c r="D373" i="3"/>
  <c r="D374" i="3"/>
  <c r="D376" i="3"/>
  <c r="D378" i="3"/>
  <c r="D380" i="3"/>
  <c r="D381" i="3"/>
  <c r="D383" i="3"/>
  <c r="D385" i="3"/>
  <c r="D386" i="3"/>
  <c r="D387" i="3"/>
  <c r="D389" i="3"/>
  <c r="D390" i="3"/>
  <c r="D392" i="3"/>
  <c r="D393" i="3"/>
  <c r="D394" i="3"/>
  <c r="D395" i="3"/>
  <c r="D396" i="3"/>
  <c r="D397" i="3"/>
  <c r="D398" i="3"/>
  <c r="D399" i="3"/>
  <c r="D400" i="3"/>
  <c r="D403" i="3"/>
  <c r="D405" i="3"/>
  <c r="D407" i="3"/>
  <c r="D412" i="3"/>
  <c r="D414" i="3"/>
  <c r="D415" i="3"/>
  <c r="D416" i="3"/>
  <c r="D418" i="3"/>
  <c r="D419" i="3"/>
  <c r="D420" i="3"/>
  <c r="D422" i="3"/>
  <c r="D425" i="3"/>
  <c r="D426" i="3"/>
  <c r="D427" i="3"/>
  <c r="D428" i="3"/>
  <c r="D430" i="3"/>
  <c r="D431" i="3"/>
  <c r="D432" i="3"/>
  <c r="D433" i="3"/>
  <c r="D434" i="3"/>
  <c r="D436" i="3"/>
  <c r="D437" i="3"/>
  <c r="D439" i="3"/>
  <c r="D442" i="3"/>
  <c r="D444" i="3"/>
  <c r="D446" i="3"/>
  <c r="D447" i="3"/>
  <c r="D451" i="3"/>
  <c r="D454" i="3"/>
  <c r="D455" i="3"/>
  <c r="D456" i="3"/>
  <c r="D457" i="3"/>
  <c r="D458" i="3"/>
  <c r="D459" i="3"/>
  <c r="D460" i="3"/>
  <c r="D461" i="3"/>
  <c r="D462" i="3"/>
  <c r="D463" i="3"/>
  <c r="D464" i="3"/>
  <c r="D465" i="3"/>
  <c r="D466" i="3"/>
  <c r="D467" i="3"/>
  <c r="D468" i="3"/>
  <c r="D469" i="3"/>
  <c r="D470" i="3"/>
  <c r="D471" i="3"/>
  <c r="D473" i="3"/>
  <c r="D474" i="3"/>
  <c r="D475" i="3"/>
  <c r="D476" i="3"/>
  <c r="D477" i="3"/>
  <c r="D478" i="3"/>
  <c r="D479" i="3"/>
  <c r="D480" i="3"/>
  <c r="D482" i="3"/>
  <c r="D485" i="3"/>
  <c r="D486" i="3"/>
  <c r="D487" i="3"/>
  <c r="D488" i="3"/>
  <c r="D489" i="3"/>
  <c r="D490" i="3"/>
  <c r="D493" i="3"/>
  <c r="D494" i="3"/>
  <c r="D496" i="3"/>
  <c r="D497" i="3"/>
  <c r="D499" i="3"/>
  <c r="D502" i="3"/>
  <c r="D504" i="3"/>
  <c r="D506" i="3"/>
  <c r="D508" i="3"/>
  <c r="D509" i="3"/>
  <c r="D510" i="3"/>
  <c r="D513" i="3"/>
  <c r="D515" i="3"/>
  <c r="D516" i="3"/>
  <c r="D517" i="3"/>
  <c r="D518" i="3"/>
  <c r="D520" i="3"/>
  <c r="D522" i="3"/>
  <c r="D523" i="3"/>
  <c r="D524" i="3"/>
  <c r="D525" i="3"/>
  <c r="D527" i="3"/>
  <c r="D528" i="3"/>
  <c r="D529" i="3"/>
  <c r="D530" i="3"/>
  <c r="D531" i="3"/>
  <c r="D532" i="3"/>
  <c r="D534" i="3"/>
  <c r="D535" i="3"/>
  <c r="D536" i="3"/>
  <c r="D537" i="3"/>
  <c r="D538" i="3"/>
  <c r="D539" i="3"/>
  <c r="D540" i="3"/>
  <c r="D541" i="3"/>
  <c r="D543" i="3"/>
  <c r="D544" i="3"/>
  <c r="D547" i="3"/>
  <c r="D551" i="3"/>
  <c r="D552" i="3"/>
  <c r="D555" i="3"/>
  <c r="D556" i="3"/>
  <c r="D557" i="3"/>
  <c r="D560" i="3"/>
  <c r="D561" i="3"/>
  <c r="D562" i="3"/>
  <c r="D563" i="3"/>
  <c r="D564" i="3"/>
  <c r="D566" i="3"/>
  <c r="D567" i="3"/>
  <c r="D568" i="3"/>
  <c r="D570" i="3"/>
  <c r="D571" i="3"/>
  <c r="D572" i="3"/>
  <c r="D574" i="3"/>
  <c r="D575" i="3"/>
  <c r="D576" i="3"/>
  <c r="D577" i="3"/>
  <c r="D579" i="3"/>
  <c r="D581" i="3"/>
  <c r="D582" i="3"/>
  <c r="D583" i="3"/>
  <c r="D584" i="3"/>
  <c r="D585" i="3"/>
  <c r="D586" i="3"/>
  <c r="D587" i="3"/>
  <c r="D588" i="3"/>
  <c r="D589" i="3"/>
  <c r="D590" i="3"/>
  <c r="D592" i="3"/>
  <c r="D594" i="3"/>
  <c r="D596" i="3"/>
  <c r="D597" i="3"/>
  <c r="D599" i="3"/>
  <c r="D600" i="3"/>
  <c r="D601" i="3"/>
  <c r="D602" i="3"/>
  <c r="D605" i="3"/>
  <c r="D607" i="3"/>
  <c r="D608" i="3"/>
  <c r="D609" i="3"/>
  <c r="D610" i="3"/>
  <c r="D613" i="3"/>
  <c r="D617" i="3"/>
  <c r="D618" i="3"/>
  <c r="D619" i="3"/>
  <c r="D621" i="3"/>
  <c r="D623" i="3"/>
  <c r="D624" i="3"/>
  <c r="D625" i="3"/>
  <c r="D626" i="3"/>
  <c r="D628" i="3"/>
  <c r="D629" i="3"/>
  <c r="D630" i="3"/>
  <c r="D631" i="3"/>
  <c r="D632" i="3"/>
  <c r="D634" i="3"/>
  <c r="D635" i="3"/>
  <c r="D637" i="3"/>
  <c r="D639" i="3"/>
  <c r="D640" i="3"/>
  <c r="D642" i="3"/>
  <c r="D643" i="3"/>
  <c r="D644" i="3"/>
  <c r="D645" i="3"/>
  <c r="D648" i="3"/>
  <c r="D649" i="3"/>
  <c r="D652" i="3"/>
  <c r="D653" i="3"/>
  <c r="D655" i="3"/>
  <c r="D656" i="3"/>
  <c r="D657" i="3"/>
  <c r="D658" i="3"/>
  <c r="D661" i="3"/>
  <c r="D663" i="3"/>
  <c r="D664" i="3"/>
  <c r="D665" i="3"/>
  <c r="D666" i="3"/>
  <c r="D669" i="3"/>
  <c r="D671" i="3"/>
  <c r="D675" i="3"/>
  <c r="D676" i="3"/>
  <c r="D677" i="3"/>
  <c r="D678" i="3"/>
  <c r="D680" i="3"/>
  <c r="D682" i="3"/>
  <c r="D683" i="3"/>
  <c r="D684" i="3"/>
  <c r="D685" i="3"/>
  <c r="D686" i="3"/>
  <c r="D688" i="3"/>
  <c r="D691" i="3"/>
  <c r="D692" i="3"/>
  <c r="D693" i="3"/>
  <c r="D696" i="3"/>
  <c r="D698" i="3"/>
  <c r="D699" i="3"/>
  <c r="D700" i="3"/>
  <c r="D701" i="3"/>
  <c r="D703" i="3"/>
  <c r="D704" i="3"/>
  <c r="D705" i="3"/>
  <c r="D707" i="3"/>
  <c r="D708" i="3"/>
  <c r="D709" i="3"/>
  <c r="D711" i="3"/>
  <c r="D712" i="3"/>
  <c r="D713" i="3"/>
  <c r="D714" i="3"/>
  <c r="D715" i="3"/>
  <c r="D716" i="3"/>
  <c r="D718" i="3"/>
  <c r="D719" i="3"/>
  <c r="D720" i="3"/>
  <c r="D721" i="3"/>
  <c r="D722" i="3"/>
  <c r="D723" i="3"/>
  <c r="D724" i="3"/>
  <c r="D725" i="3"/>
  <c r="D727" i="3"/>
  <c r="D728" i="3"/>
  <c r="D729" i="3"/>
  <c r="D730" i="3"/>
  <c r="D731" i="3"/>
  <c r="D732" i="3"/>
  <c r="D733" i="3"/>
  <c r="D734" i="3"/>
  <c r="D736" i="3"/>
  <c r="D737" i="3"/>
  <c r="D740" i="3"/>
  <c r="D741" i="3"/>
  <c r="D744" i="3"/>
  <c r="C14" i="3"/>
  <c r="C17" i="3"/>
  <c r="C18" i="3"/>
  <c r="C19" i="3"/>
  <c r="C20" i="3"/>
  <c r="C21" i="3"/>
  <c r="C22" i="3"/>
  <c r="C24" i="3"/>
  <c r="C25" i="3"/>
  <c r="C26" i="3"/>
  <c r="C27" i="3"/>
  <c r="C30" i="3"/>
  <c r="C31" i="3"/>
  <c r="C35" i="3"/>
  <c r="C36" i="3"/>
  <c r="C38" i="3"/>
  <c r="C39" i="3"/>
  <c r="C41" i="3"/>
  <c r="C42" i="3"/>
  <c r="C44" i="3"/>
  <c r="C45" i="3"/>
  <c r="C46" i="3"/>
  <c r="C48" i="3"/>
  <c r="C49" i="3"/>
  <c r="C50" i="3"/>
  <c r="C51" i="3"/>
  <c r="C52" i="3"/>
  <c r="C53" i="3"/>
  <c r="C54" i="3"/>
  <c r="C55" i="3"/>
  <c r="C57" i="3"/>
  <c r="C58" i="3"/>
  <c r="C59" i="3"/>
  <c r="C60" i="3"/>
  <c r="C61" i="3"/>
  <c r="C62" i="3"/>
  <c r="C63" i="3"/>
  <c r="C64" i="3"/>
  <c r="C65" i="3"/>
  <c r="C66" i="3"/>
  <c r="C67" i="3"/>
  <c r="C68" i="3"/>
  <c r="C69" i="3"/>
  <c r="C70" i="3"/>
  <c r="C71" i="3"/>
  <c r="C73" i="3"/>
  <c r="C74" i="3"/>
  <c r="C77" i="3"/>
  <c r="C78" i="3"/>
  <c r="C79" i="3"/>
  <c r="C81" i="3"/>
  <c r="C82" i="3"/>
  <c r="C85" i="3"/>
  <c r="C86" i="3"/>
  <c r="C92" i="3"/>
  <c r="C93" i="3"/>
  <c r="C94" i="3"/>
  <c r="C95" i="3"/>
  <c r="C96" i="3"/>
  <c r="C97" i="3"/>
  <c r="C98" i="3"/>
  <c r="C99" i="3"/>
  <c r="C103" i="3"/>
  <c r="C104" i="3"/>
  <c r="C106" i="3"/>
  <c r="C107" i="3"/>
  <c r="C108" i="3"/>
  <c r="C109" i="3"/>
  <c r="C110" i="3"/>
  <c r="C111" i="3"/>
  <c r="C114" i="3"/>
  <c r="C115" i="3"/>
  <c r="C116" i="3"/>
  <c r="C119" i="3"/>
  <c r="C121" i="3"/>
  <c r="C122" i="3"/>
  <c r="C123" i="3"/>
  <c r="C124" i="3"/>
  <c r="C125" i="3"/>
  <c r="C126" i="3"/>
  <c r="C127" i="3"/>
  <c r="C128" i="3"/>
  <c r="C131" i="3"/>
  <c r="C132" i="3"/>
  <c r="C133" i="3"/>
  <c r="C134" i="3"/>
  <c r="C135" i="3"/>
  <c r="C136" i="3"/>
  <c r="C138" i="3"/>
  <c r="C142" i="3"/>
  <c r="C143" i="3"/>
  <c r="C144" i="3"/>
  <c r="C145" i="3"/>
  <c r="C146" i="3"/>
  <c r="C149" i="3"/>
  <c r="C150" i="3"/>
  <c r="C152" i="3"/>
  <c r="C153" i="3"/>
  <c r="C154" i="3"/>
  <c r="C155" i="3"/>
  <c r="C156" i="3"/>
  <c r="C157" i="3"/>
  <c r="C158" i="3"/>
  <c r="C159" i="3"/>
  <c r="C160" i="3"/>
  <c r="C161" i="3"/>
  <c r="C162" i="3"/>
  <c r="C164" i="3"/>
  <c r="C166" i="3"/>
  <c r="C167" i="3"/>
  <c r="C168" i="3"/>
  <c r="C171" i="3"/>
  <c r="C172" i="3"/>
  <c r="C174" i="3"/>
  <c r="C176" i="3"/>
  <c r="C178" i="3"/>
  <c r="C179" i="3"/>
  <c r="C180" i="3"/>
  <c r="C183" i="3"/>
  <c r="C185" i="3"/>
  <c r="C186" i="3"/>
  <c r="C187" i="3"/>
  <c r="C190" i="3"/>
  <c r="C191" i="3"/>
  <c r="C193" i="3"/>
  <c r="C194" i="3"/>
  <c r="C195" i="3"/>
  <c r="C197" i="3"/>
  <c r="C198" i="3"/>
  <c r="C200" i="3"/>
  <c r="C202" i="3"/>
  <c r="C204" i="3"/>
  <c r="C205" i="3"/>
  <c r="C207" i="3"/>
  <c r="C208" i="3"/>
  <c r="C213" i="3"/>
  <c r="C214" i="3"/>
  <c r="C217" i="3"/>
  <c r="C221" i="3"/>
  <c r="C222" i="3"/>
  <c r="C223" i="3"/>
  <c r="C224" i="3"/>
  <c r="C225" i="3"/>
  <c r="C226" i="3"/>
  <c r="C227" i="3"/>
  <c r="C229" i="3"/>
  <c r="C231" i="3"/>
  <c r="C232" i="3"/>
  <c r="C233" i="3"/>
  <c r="C234" i="3"/>
  <c r="C236" i="3"/>
  <c r="C237" i="3"/>
  <c r="C238" i="3"/>
  <c r="C240" i="3"/>
  <c r="C241" i="3"/>
  <c r="C242" i="3"/>
  <c r="C243" i="3"/>
  <c r="C244" i="3"/>
  <c r="C245" i="3"/>
  <c r="C246" i="3"/>
  <c r="C247" i="3"/>
  <c r="C248" i="3"/>
  <c r="C249" i="3"/>
  <c r="C251" i="3"/>
  <c r="C252" i="3"/>
  <c r="C253" i="3"/>
  <c r="C254" i="3"/>
  <c r="C255" i="3"/>
  <c r="C256" i="3"/>
  <c r="C257" i="3"/>
  <c r="C261" i="3"/>
  <c r="C262" i="3"/>
  <c r="C263" i="3"/>
  <c r="C264" i="3"/>
  <c r="C266" i="3"/>
  <c r="C268" i="3"/>
  <c r="C269" i="3"/>
  <c r="C270" i="3"/>
  <c r="C271" i="3"/>
  <c r="C277" i="3"/>
  <c r="C279" i="3"/>
  <c r="C280" i="3"/>
  <c r="C282" i="3"/>
  <c r="C284" i="3"/>
  <c r="C285" i="3"/>
  <c r="C287" i="3"/>
  <c r="C290" i="3"/>
  <c r="C291" i="3"/>
  <c r="C292" i="3"/>
  <c r="C294" i="3"/>
  <c r="C296" i="3"/>
  <c r="C297" i="3"/>
  <c r="C298" i="3"/>
  <c r="C300" i="3"/>
  <c r="C301" i="3"/>
  <c r="C302" i="3"/>
  <c r="C303" i="3"/>
  <c r="C304" i="3"/>
  <c r="C306" i="3"/>
  <c r="C307" i="3"/>
  <c r="C308" i="3"/>
  <c r="C310" i="3"/>
  <c r="C311" i="3"/>
  <c r="C313" i="3"/>
  <c r="C314" i="3"/>
  <c r="C316" i="3"/>
  <c r="C317" i="3"/>
  <c r="C319" i="3"/>
  <c r="C320" i="3"/>
  <c r="C321" i="3"/>
  <c r="C322" i="3"/>
  <c r="C323" i="3"/>
  <c r="C324" i="3"/>
  <c r="C326" i="3"/>
  <c r="C327" i="3"/>
  <c r="C328" i="3"/>
  <c r="C329" i="3"/>
  <c r="C331" i="3"/>
  <c r="C334" i="3"/>
  <c r="C335" i="3"/>
  <c r="C336" i="3"/>
  <c r="C338" i="3"/>
  <c r="C339" i="3"/>
  <c r="C342" i="3"/>
  <c r="C343" i="3"/>
  <c r="C344" i="3"/>
  <c r="C345" i="3"/>
  <c r="C346" i="3"/>
  <c r="C349" i="3"/>
  <c r="C352" i="3"/>
  <c r="C354" i="3"/>
  <c r="C355" i="3"/>
  <c r="C356" i="3"/>
  <c r="C359" i="3"/>
  <c r="C360" i="3"/>
  <c r="C362" i="3"/>
  <c r="C363" i="3"/>
  <c r="C364" i="3"/>
  <c r="C365" i="3"/>
  <c r="C366" i="3"/>
  <c r="C367" i="3"/>
  <c r="C368" i="3"/>
  <c r="C369" i="3"/>
  <c r="C370" i="3"/>
  <c r="C371" i="3"/>
  <c r="C372" i="3"/>
  <c r="C373" i="3"/>
  <c r="C374" i="3"/>
  <c r="C376" i="3"/>
  <c r="C378" i="3"/>
  <c r="C380" i="3"/>
  <c r="C381" i="3"/>
  <c r="C383" i="3"/>
  <c r="C385" i="3"/>
  <c r="C386" i="3"/>
  <c r="C387" i="3"/>
  <c r="C389" i="3"/>
  <c r="C390" i="3"/>
  <c r="C392" i="3"/>
  <c r="C393" i="3"/>
  <c r="C394" i="3"/>
  <c r="C395" i="3"/>
  <c r="C396" i="3"/>
  <c r="C397" i="3"/>
  <c r="C398" i="3"/>
  <c r="C399" i="3"/>
  <c r="C400" i="3"/>
  <c r="C403" i="3"/>
  <c r="C405" i="3"/>
  <c r="C407" i="3"/>
  <c r="C412" i="3"/>
  <c r="C414" i="3"/>
  <c r="C415" i="3"/>
  <c r="C416" i="3"/>
  <c r="C417" i="3"/>
  <c r="C418" i="3"/>
  <c r="C419" i="3"/>
  <c r="C420" i="3"/>
  <c r="C422" i="3"/>
  <c r="C425" i="3"/>
  <c r="C426" i="3"/>
  <c r="C427" i="3"/>
  <c r="C428" i="3"/>
  <c r="C430" i="3"/>
  <c r="C431" i="3"/>
  <c r="C432" i="3"/>
  <c r="C433" i="3"/>
  <c r="C434" i="3"/>
  <c r="C436" i="3"/>
  <c r="C437" i="3"/>
  <c r="C439" i="3"/>
  <c r="C442" i="3"/>
  <c r="C444" i="3"/>
  <c r="C446" i="3"/>
  <c r="C447" i="3"/>
  <c r="C451" i="3"/>
  <c r="C454" i="3"/>
  <c r="C455" i="3"/>
  <c r="C456" i="3"/>
  <c r="C457" i="3"/>
  <c r="C458" i="3"/>
  <c r="C459" i="3"/>
  <c r="C460" i="3"/>
  <c r="C461" i="3"/>
  <c r="C462" i="3"/>
  <c r="C463" i="3"/>
  <c r="C464" i="3"/>
  <c r="C465" i="3"/>
  <c r="C466" i="3"/>
  <c r="C467" i="3"/>
  <c r="C468" i="3"/>
  <c r="C469" i="3"/>
  <c r="C470" i="3"/>
  <c r="C471" i="3"/>
  <c r="C473" i="3"/>
  <c r="C474" i="3"/>
  <c r="C475" i="3"/>
  <c r="C476" i="3"/>
  <c r="C477" i="3"/>
  <c r="C478" i="3"/>
  <c r="C479" i="3"/>
  <c r="C480" i="3"/>
  <c r="C482" i="3"/>
  <c r="C485" i="3"/>
  <c r="C486" i="3"/>
  <c r="C487" i="3"/>
  <c r="C488" i="3"/>
  <c r="C489" i="3"/>
  <c r="C490" i="3"/>
  <c r="C493" i="3"/>
  <c r="C494" i="3"/>
  <c r="C496" i="3"/>
  <c r="C497" i="3"/>
  <c r="C499" i="3"/>
  <c r="C502" i="3"/>
  <c r="C504" i="3"/>
  <c r="C506" i="3"/>
  <c r="C508" i="3"/>
  <c r="C509" i="3"/>
  <c r="C510" i="3"/>
  <c r="C512" i="3"/>
  <c r="C513" i="3"/>
  <c r="C515" i="3"/>
  <c r="C516" i="3"/>
  <c r="C517" i="3"/>
  <c r="C518" i="3"/>
  <c r="C520" i="3"/>
  <c r="C522" i="3"/>
  <c r="C523" i="3"/>
  <c r="C524" i="3"/>
  <c r="C525" i="3"/>
  <c r="C527" i="3"/>
  <c r="C528" i="3"/>
  <c r="C529" i="3"/>
  <c r="C530" i="3"/>
  <c r="C531" i="3"/>
  <c r="C532" i="3"/>
  <c r="C534" i="3"/>
  <c r="C535" i="3"/>
  <c r="C536" i="3"/>
  <c r="C537" i="3"/>
  <c r="C538" i="3"/>
  <c r="C539" i="3"/>
  <c r="C540" i="3"/>
  <c r="C541" i="3"/>
  <c r="C543" i="3"/>
  <c r="C544" i="3"/>
  <c r="C547" i="3"/>
  <c r="C551" i="3"/>
  <c r="C552" i="3"/>
  <c r="C555" i="3"/>
  <c r="C556" i="3"/>
  <c r="C557" i="3"/>
  <c r="C560" i="3"/>
  <c r="C561" i="3"/>
  <c r="C562" i="3"/>
  <c r="C563" i="3"/>
  <c r="C564" i="3"/>
  <c r="C566" i="3"/>
  <c r="C567" i="3"/>
  <c r="C568" i="3"/>
  <c r="C570" i="3"/>
  <c r="C571" i="3"/>
  <c r="C572" i="3"/>
  <c r="C574" i="3"/>
  <c r="C575" i="3"/>
  <c r="C576" i="3"/>
  <c r="C577" i="3"/>
  <c r="C579" i="3"/>
  <c r="C581" i="3"/>
  <c r="C582" i="3"/>
  <c r="C583" i="3"/>
  <c r="C584" i="3"/>
  <c r="C585" i="3"/>
  <c r="C586" i="3"/>
  <c r="C587" i="3"/>
  <c r="C588" i="3"/>
  <c r="C589" i="3"/>
  <c r="C590" i="3"/>
  <c r="C592" i="3"/>
  <c r="C594" i="3"/>
  <c r="C596" i="3"/>
  <c r="C597" i="3"/>
  <c r="C599" i="3"/>
  <c r="C600" i="3"/>
  <c r="C601" i="3"/>
  <c r="C602" i="3"/>
  <c r="C605" i="3"/>
  <c r="C607" i="3"/>
  <c r="C608" i="3"/>
  <c r="C610" i="3"/>
  <c r="C613" i="3"/>
  <c r="C617" i="3"/>
  <c r="C618" i="3"/>
  <c r="C619" i="3"/>
  <c r="C621" i="3"/>
  <c r="C623" i="3"/>
  <c r="C624" i="3"/>
  <c r="C625" i="3"/>
  <c r="C626" i="3"/>
  <c r="C628" i="3"/>
  <c r="C629" i="3"/>
  <c r="C630" i="3"/>
  <c r="C631" i="3"/>
  <c r="C632" i="3"/>
  <c r="C634" i="3"/>
  <c r="C635" i="3"/>
  <c r="C637" i="3"/>
  <c r="C639" i="3"/>
  <c r="C640" i="3"/>
  <c r="C642" i="3"/>
  <c r="C643" i="3"/>
  <c r="C644" i="3"/>
  <c r="C645" i="3"/>
  <c r="C647" i="3"/>
  <c r="C648" i="3"/>
  <c r="C649" i="3"/>
  <c r="C652" i="3"/>
  <c r="C653" i="3"/>
  <c r="C655" i="3"/>
  <c r="C656" i="3"/>
  <c r="C657" i="3"/>
  <c r="C658" i="3"/>
  <c r="C661" i="3"/>
  <c r="C663" i="3"/>
  <c r="C664" i="3"/>
  <c r="C665" i="3"/>
  <c r="C666" i="3"/>
  <c r="C669" i="3"/>
  <c r="C671" i="3"/>
  <c r="C675" i="3"/>
  <c r="C676" i="3"/>
  <c r="C677" i="3"/>
  <c r="C678" i="3"/>
  <c r="C680" i="3"/>
  <c r="C681" i="3"/>
  <c r="C682" i="3"/>
  <c r="C683" i="3"/>
  <c r="C684" i="3"/>
  <c r="C685" i="3"/>
  <c r="C686" i="3"/>
  <c r="C688" i="3"/>
  <c r="C691" i="3"/>
  <c r="C692" i="3"/>
  <c r="C693" i="3"/>
  <c r="C696" i="3"/>
  <c r="C698" i="3"/>
  <c r="C699" i="3"/>
  <c r="C700" i="3"/>
  <c r="C701" i="3"/>
  <c r="C703" i="3"/>
  <c r="C704" i="3"/>
  <c r="C705" i="3"/>
  <c r="C707" i="3"/>
  <c r="C708" i="3"/>
  <c r="C709" i="3"/>
  <c r="C711" i="3"/>
  <c r="C712" i="3"/>
  <c r="C713" i="3"/>
  <c r="C714" i="3"/>
  <c r="C715" i="3"/>
  <c r="C716" i="3"/>
  <c r="C718" i="3"/>
  <c r="C719" i="3"/>
  <c r="C720" i="3"/>
  <c r="C721" i="3"/>
  <c r="C722" i="3"/>
  <c r="C723" i="3"/>
  <c r="C724" i="3"/>
  <c r="C725" i="3"/>
  <c r="C727" i="3"/>
  <c r="C728" i="3"/>
  <c r="C729" i="3"/>
  <c r="C730" i="3"/>
  <c r="C731" i="3"/>
  <c r="C732" i="3"/>
  <c r="C733" i="3"/>
  <c r="C734" i="3"/>
  <c r="C736" i="3"/>
  <c r="C737" i="3"/>
  <c r="C739" i="3"/>
  <c r="C740" i="3"/>
  <c r="C741" i="3"/>
  <c r="C744" i="3"/>
  <c r="C747" i="3"/>
  <c r="C749" i="3"/>
  <c r="C750" i="3"/>
  <c r="C751" i="3"/>
  <c r="C752" i="3"/>
  <c r="C753" i="3"/>
  <c r="C757" i="3"/>
  <c r="C758" i="3"/>
  <c r="C760" i="3"/>
  <c r="C762" i="3"/>
  <c r="C765" i="3"/>
  <c r="C769" i="3"/>
  <c r="C770" i="3"/>
  <c r="C771" i="3"/>
  <c r="C773" i="3"/>
  <c r="C774" i="3"/>
  <c r="C775" i="3"/>
  <c r="C776" i="3"/>
  <c r="C777" i="3"/>
  <c r="C778" i="3"/>
  <c r="C779" i="3"/>
  <c r="C780" i="3"/>
  <c r="C781" i="3"/>
  <c r="C3" i="3"/>
  <c r="C4" i="3"/>
  <c r="C5" i="3"/>
  <c r="C8" i="3"/>
  <c r="C11" i="3"/>
  <c r="C12" i="3"/>
  <c r="C13" i="3"/>
  <c r="DC3" i="2"/>
  <c r="BI3" i="3" s="1"/>
  <c r="DD3" i="2"/>
  <c r="DC4" i="2"/>
  <c r="BI4" i="3" s="1"/>
  <c r="DD4" i="2"/>
  <c r="DC5" i="2"/>
  <c r="BI5" i="3" s="1"/>
  <c r="DD5" i="2"/>
  <c r="DC6" i="2"/>
  <c r="BI6" i="3" s="1"/>
  <c r="DD6" i="2"/>
  <c r="DC7" i="2"/>
  <c r="BI7" i="3" s="1"/>
  <c r="DD7" i="2"/>
  <c r="DC8" i="2"/>
  <c r="BI8" i="3" s="1"/>
  <c r="DD8" i="2"/>
  <c r="DC9" i="2"/>
  <c r="BI9" i="3" s="1"/>
  <c r="DD9" i="2"/>
  <c r="DC10" i="2"/>
  <c r="BI10" i="3" s="1"/>
  <c r="DD10" i="2"/>
  <c r="DC11" i="2"/>
  <c r="BI11" i="3" s="1"/>
  <c r="DD11" i="2"/>
  <c r="DC12" i="2"/>
  <c r="BI12" i="3" s="1"/>
  <c r="DD12" i="2"/>
  <c r="DC13" i="2"/>
  <c r="BI13" i="3" s="1"/>
  <c r="DD13" i="2"/>
  <c r="DC14" i="2"/>
  <c r="BI14" i="3" s="1"/>
  <c r="DD14" i="2"/>
  <c r="DC15" i="2"/>
  <c r="BI15" i="3" s="1"/>
  <c r="DD15" i="2"/>
  <c r="DC16" i="2"/>
  <c r="BI16" i="3" s="1"/>
  <c r="DD16" i="2"/>
  <c r="DC17" i="2"/>
  <c r="BI17" i="3" s="1"/>
  <c r="DD17" i="2"/>
  <c r="DC18" i="2"/>
  <c r="BI18" i="3" s="1"/>
  <c r="DD18" i="2"/>
  <c r="DC19" i="2"/>
  <c r="BI19" i="3" s="1"/>
  <c r="DD19" i="2"/>
  <c r="DC20" i="2"/>
  <c r="BI20" i="3" s="1"/>
  <c r="DD20" i="2"/>
  <c r="DC21" i="2"/>
  <c r="BI21" i="3" s="1"/>
  <c r="DD21" i="2"/>
  <c r="DC22" i="2"/>
  <c r="BI22" i="3" s="1"/>
  <c r="DD22" i="2"/>
  <c r="DC23" i="2"/>
  <c r="BI23" i="3" s="1"/>
  <c r="DD23" i="2"/>
  <c r="DC24" i="2"/>
  <c r="BI24" i="3" s="1"/>
  <c r="DD24" i="2"/>
  <c r="DC25" i="2"/>
  <c r="BI25" i="3" s="1"/>
  <c r="DD25" i="2"/>
  <c r="DC26" i="2"/>
  <c r="BI26" i="3" s="1"/>
  <c r="DD26" i="2"/>
  <c r="DC27" i="2"/>
  <c r="BI27" i="3" s="1"/>
  <c r="DD27" i="2"/>
  <c r="DC28" i="2"/>
  <c r="BI28" i="3" s="1"/>
  <c r="DD28" i="2"/>
  <c r="DC29" i="2"/>
  <c r="BI29" i="3" s="1"/>
  <c r="DD29" i="2"/>
  <c r="DC30" i="2"/>
  <c r="BI30" i="3" s="1"/>
  <c r="DD30" i="2"/>
  <c r="DC31" i="2"/>
  <c r="BI31" i="3" s="1"/>
  <c r="DD31" i="2"/>
  <c r="DC32" i="2"/>
  <c r="BI32" i="3" s="1"/>
  <c r="DD32" i="2"/>
  <c r="DC33" i="2"/>
  <c r="BI33" i="3" s="1"/>
  <c r="DD33" i="2"/>
  <c r="DC34" i="2"/>
  <c r="BI34" i="3" s="1"/>
  <c r="DD34" i="2"/>
  <c r="DC35" i="2"/>
  <c r="DD35" i="2"/>
  <c r="DC36" i="2"/>
  <c r="DD36" i="2"/>
  <c r="DC37" i="2"/>
  <c r="BI36" i="3" s="1"/>
  <c r="DD37" i="2"/>
  <c r="DC38" i="2"/>
  <c r="BI37" i="3" s="1"/>
  <c r="DD38" i="2"/>
  <c r="DC39" i="2"/>
  <c r="BI38" i="3" s="1"/>
  <c r="DD39" i="2"/>
  <c r="DC40" i="2"/>
  <c r="BI39" i="3" s="1"/>
  <c r="DD40" i="2"/>
  <c r="DC41" i="2"/>
  <c r="BI40" i="3" s="1"/>
  <c r="DD41" i="2"/>
  <c r="DC42" i="2"/>
  <c r="BI41" i="3" s="1"/>
  <c r="DD42" i="2"/>
  <c r="DC43" i="2"/>
  <c r="BI42" i="3" s="1"/>
  <c r="DD43" i="2"/>
  <c r="DC44" i="2"/>
  <c r="BI43" i="3" s="1"/>
  <c r="DD44" i="2"/>
  <c r="DC45" i="2"/>
  <c r="BI44" i="3" s="1"/>
  <c r="DD45" i="2"/>
  <c r="DC46" i="2"/>
  <c r="DD46" i="2"/>
  <c r="DC47" i="2"/>
  <c r="DD47" i="2"/>
  <c r="DC48" i="2"/>
  <c r="BI47" i="3" s="1"/>
  <c r="DD48" i="2"/>
  <c r="DC49" i="2"/>
  <c r="BI48" i="3" s="1"/>
  <c r="DD49" i="2"/>
  <c r="DC50" i="2"/>
  <c r="DD50" i="2"/>
  <c r="DC51" i="2"/>
  <c r="BI49" i="3" s="1"/>
  <c r="DD51" i="2"/>
  <c r="DC52" i="2"/>
  <c r="DD52" i="2"/>
  <c r="DC53" i="2"/>
  <c r="BI51" i="3" s="1"/>
  <c r="DD53" i="2"/>
  <c r="DC54" i="2"/>
  <c r="BI52" i="3" s="1"/>
  <c r="DD54" i="2"/>
  <c r="DC55" i="2"/>
  <c r="BI53" i="3" s="1"/>
  <c r="DD55" i="2"/>
  <c r="DC56" i="2"/>
  <c r="DD56" i="2"/>
  <c r="DC57" i="2"/>
  <c r="DD57" i="2"/>
  <c r="DC58" i="2"/>
  <c r="BI56" i="3" s="1"/>
  <c r="DD58" i="2"/>
  <c r="DC59" i="2"/>
  <c r="BI57" i="3" s="1"/>
  <c r="DD59" i="2"/>
  <c r="DC60" i="2"/>
  <c r="BI58" i="3" s="1"/>
  <c r="DD60" i="2"/>
  <c r="DC61" i="2"/>
  <c r="BI59" i="3" s="1"/>
  <c r="DD61" i="2"/>
  <c r="DC62" i="2"/>
  <c r="BI60" i="3" s="1"/>
  <c r="DD62" i="2"/>
  <c r="DC63" i="2"/>
  <c r="DD63" i="2"/>
  <c r="DC64" i="2"/>
  <c r="DD64" i="2"/>
  <c r="DC65" i="2"/>
  <c r="BI63" i="3" s="1"/>
  <c r="DD65" i="2"/>
  <c r="DC66" i="2"/>
  <c r="BI64" i="3" s="1"/>
  <c r="DD66" i="2"/>
  <c r="DC67" i="2"/>
  <c r="DD67" i="2"/>
  <c r="DC68" i="2"/>
  <c r="DD68" i="2"/>
  <c r="DC69" i="2"/>
  <c r="DD69" i="2"/>
  <c r="DC70" i="2"/>
  <c r="DD70" i="2"/>
  <c r="DC71" i="2"/>
  <c r="BI69" i="3" s="1"/>
  <c r="DD71" i="2"/>
  <c r="DC72" i="2"/>
  <c r="BI70" i="3" s="1"/>
  <c r="DD72" i="2"/>
  <c r="DC73" i="2"/>
  <c r="DD73" i="2"/>
  <c r="DC74" i="2"/>
  <c r="DD74" i="2"/>
  <c r="DC75" i="2"/>
  <c r="BI73" i="3" s="1"/>
  <c r="DD75" i="2"/>
  <c r="DC76" i="2"/>
  <c r="BI74" i="3" s="1"/>
  <c r="DD76" i="2"/>
  <c r="DC77" i="2"/>
  <c r="BI75" i="3" s="1"/>
  <c r="DD77" i="2"/>
  <c r="DC78" i="2"/>
  <c r="BI76" i="3" s="1"/>
  <c r="DD78" i="2"/>
  <c r="DC79" i="2"/>
  <c r="DD79" i="2"/>
  <c r="DC80" i="2"/>
  <c r="BI78" i="3" s="1"/>
  <c r="DD80" i="2"/>
  <c r="DC81" i="2"/>
  <c r="DD81" i="2"/>
  <c r="DC82" i="2"/>
  <c r="BI80" i="3" s="1"/>
  <c r="DD82" i="2"/>
  <c r="DC83" i="2"/>
  <c r="BI81" i="3" s="1"/>
  <c r="DD83" i="2"/>
  <c r="DC84" i="2"/>
  <c r="BI82" i="3" s="1"/>
  <c r="DD84" i="2"/>
  <c r="DC85" i="2"/>
  <c r="DD85" i="2"/>
  <c r="DC86" i="2"/>
  <c r="BI84" i="3" s="1"/>
  <c r="DD86" i="2"/>
  <c r="DC87" i="2"/>
  <c r="DD87" i="2"/>
  <c r="DC88" i="2"/>
  <c r="DD88" i="2"/>
  <c r="DC89" i="2"/>
  <c r="BI87" i="3" s="1"/>
  <c r="DD89" i="2"/>
  <c r="DC90" i="2"/>
  <c r="DD90" i="2"/>
  <c r="DC91" i="2"/>
  <c r="BI88" i="3" s="1"/>
  <c r="DD91" i="2"/>
  <c r="DC92" i="2"/>
  <c r="BI89" i="3" s="1"/>
  <c r="DD92" i="2"/>
  <c r="DC93" i="2"/>
  <c r="BI90" i="3" s="1"/>
  <c r="DD93" i="2"/>
  <c r="DC94" i="2"/>
  <c r="BI91" i="3" s="1"/>
  <c r="DD94" i="2"/>
  <c r="DC95" i="2"/>
  <c r="DD95" i="2"/>
  <c r="DC96" i="2"/>
  <c r="DD96" i="2"/>
  <c r="DC97" i="2"/>
  <c r="BI94" i="3" s="1"/>
  <c r="DD97" i="2"/>
  <c r="DC98" i="2"/>
  <c r="BI95" i="3" s="1"/>
  <c r="DD98" i="2"/>
  <c r="DC99" i="2"/>
  <c r="BI96" i="3" s="1"/>
  <c r="DD99" i="2"/>
  <c r="DC100" i="2"/>
  <c r="BI97" i="3" s="1"/>
  <c r="DD100" i="2"/>
  <c r="DC101" i="2"/>
  <c r="BI98" i="3" s="1"/>
  <c r="DD101" i="2"/>
  <c r="DC102" i="2"/>
  <c r="BI99" i="3" s="1"/>
  <c r="DD102" i="2"/>
  <c r="DC103" i="2"/>
  <c r="BI100" i="3" s="1"/>
  <c r="DD103" i="2"/>
  <c r="DC104" i="2"/>
  <c r="BI101" i="3" s="1"/>
  <c r="DD104" i="2"/>
  <c r="DC105" i="2"/>
  <c r="BI102" i="3" s="1"/>
  <c r="DD105" i="2"/>
  <c r="DC106" i="2"/>
  <c r="DD106" i="2"/>
  <c r="DC107" i="2"/>
  <c r="DD107" i="2"/>
  <c r="DC108" i="2"/>
  <c r="BI105" i="3" s="1"/>
  <c r="DD108" i="2"/>
  <c r="DC109" i="2"/>
  <c r="DD109" i="2"/>
  <c r="DC110" i="2"/>
  <c r="DD110" i="2"/>
  <c r="DC111" i="2"/>
  <c r="DD111" i="2"/>
  <c r="DC112" i="2"/>
  <c r="BI108" i="3" s="1"/>
  <c r="DD112" i="2"/>
  <c r="DC113" i="2"/>
  <c r="DD113" i="2"/>
  <c r="DC114" i="2"/>
  <c r="BI110" i="3" s="1"/>
  <c r="DD114" i="2"/>
  <c r="DC115" i="2"/>
  <c r="DD115" i="2"/>
  <c r="DC116" i="2"/>
  <c r="BI112" i="3" s="1"/>
  <c r="DD116" i="2"/>
  <c r="DC117" i="2"/>
  <c r="BI113" i="3" s="1"/>
  <c r="DD117" i="2"/>
  <c r="DC118" i="2"/>
  <c r="BI114" i="3" s="1"/>
  <c r="DD118" i="2"/>
  <c r="DC119" i="2"/>
  <c r="BI115" i="3" s="1"/>
  <c r="DD119" i="2"/>
  <c r="DC120" i="2"/>
  <c r="BI116" i="3" s="1"/>
  <c r="DD120" i="2"/>
  <c r="DC121" i="2"/>
  <c r="DD121" i="2"/>
  <c r="DC122" i="2"/>
  <c r="BI118" i="3" s="1"/>
  <c r="DD122" i="2"/>
  <c r="DC123" i="2"/>
  <c r="BI119" i="3" s="1"/>
  <c r="DD123" i="2"/>
  <c r="DC124" i="2"/>
  <c r="BI120" i="3" s="1"/>
  <c r="DD124" i="2"/>
  <c r="DC125" i="2"/>
  <c r="BI121" i="3" s="1"/>
  <c r="DD125" i="2"/>
  <c r="DC126" i="2"/>
  <c r="BI122" i="3" s="1"/>
  <c r="DD126" i="2"/>
  <c r="DC127" i="2"/>
  <c r="BI123" i="3" s="1"/>
  <c r="DD127" i="2"/>
  <c r="DC128" i="2"/>
  <c r="BI124" i="3" s="1"/>
  <c r="DD128" i="2"/>
  <c r="DC129" i="2"/>
  <c r="BI125" i="3" s="1"/>
  <c r="DD129" i="2"/>
  <c r="DC130" i="2"/>
  <c r="BI126" i="3" s="1"/>
  <c r="DD130" i="2"/>
  <c r="DC131" i="2"/>
  <c r="DD131" i="2"/>
  <c r="DC132" i="2"/>
  <c r="BI128" i="3" s="1"/>
  <c r="DD132" i="2"/>
  <c r="DC133" i="2"/>
  <c r="DD133" i="2"/>
  <c r="DC134" i="2"/>
  <c r="BI129" i="3" s="1"/>
  <c r="DD134" i="2"/>
  <c r="DC135" i="2"/>
  <c r="BI130" i="3" s="1"/>
  <c r="DD135" i="2"/>
  <c r="DC136" i="2"/>
  <c r="BI131" i="3" s="1"/>
  <c r="DD136" i="2"/>
  <c r="DC137" i="2"/>
  <c r="DD137" i="2"/>
  <c r="DC138" i="2"/>
  <c r="DD138" i="2"/>
  <c r="DC139" i="2"/>
  <c r="BI134" i="3" s="1"/>
  <c r="DD139" i="2"/>
  <c r="DC140" i="2"/>
  <c r="BI135" i="3" s="1"/>
  <c r="DD140" i="2"/>
  <c r="DC141" i="2"/>
  <c r="BI136" i="3" s="1"/>
  <c r="DD141" i="2"/>
  <c r="DC142" i="2"/>
  <c r="BI137" i="3" s="1"/>
  <c r="DD142" i="2"/>
  <c r="DC143" i="2"/>
  <c r="BI138" i="3" s="1"/>
  <c r="DD143" i="2"/>
  <c r="DC144" i="2"/>
  <c r="BI139" i="3" s="1"/>
  <c r="DD144" i="2"/>
  <c r="DC145" i="2"/>
  <c r="BI140" i="3" s="1"/>
  <c r="DD145" i="2"/>
  <c r="DC146" i="2"/>
  <c r="BI141" i="3" s="1"/>
  <c r="DD146" i="2"/>
  <c r="DC147" i="2"/>
  <c r="BI142" i="3" s="1"/>
  <c r="DD147" i="2"/>
  <c r="DC148" i="2"/>
  <c r="BI143" i="3" s="1"/>
  <c r="DD148" i="2"/>
  <c r="DC149" i="2"/>
  <c r="BI144" i="3" s="1"/>
  <c r="DD149" i="2"/>
  <c r="DC150" i="2"/>
  <c r="BI145" i="3" s="1"/>
  <c r="DD150" i="2"/>
  <c r="DC151" i="2"/>
  <c r="DD151" i="2"/>
  <c r="DC152" i="2"/>
  <c r="DD152" i="2"/>
  <c r="DC153" i="2"/>
  <c r="BI147" i="3" s="1"/>
  <c r="DD153" i="2"/>
  <c r="DC154" i="2"/>
  <c r="DD154" i="2"/>
  <c r="DC155" i="2"/>
  <c r="BI149" i="3" s="1"/>
  <c r="DD155" i="2"/>
  <c r="DC156" i="2"/>
  <c r="BI150" i="3" s="1"/>
  <c r="DD156" i="2"/>
  <c r="DC157" i="2"/>
  <c r="BI151" i="3" s="1"/>
  <c r="DD157" i="2"/>
  <c r="DC158" i="2"/>
  <c r="BI152" i="3" s="1"/>
  <c r="DD158" i="2"/>
  <c r="DC159" i="2"/>
  <c r="BI153" i="3" s="1"/>
  <c r="DD159" i="2"/>
  <c r="DC160" i="2"/>
  <c r="BI154" i="3" s="1"/>
  <c r="DD160" i="2"/>
  <c r="DC161" i="2"/>
  <c r="BI155" i="3" s="1"/>
  <c r="DD161" i="2"/>
  <c r="DC162" i="2"/>
  <c r="DD162" i="2"/>
  <c r="DC163" i="2"/>
  <c r="BI157" i="3" s="1"/>
  <c r="DD163" i="2"/>
  <c r="DC164" i="2"/>
  <c r="BI158" i="3" s="1"/>
  <c r="DD164" i="2"/>
  <c r="DC165" i="2"/>
  <c r="BI159" i="3" s="1"/>
  <c r="DD165" i="2"/>
  <c r="DC166" i="2"/>
  <c r="BI160" i="3" s="1"/>
  <c r="DD166" i="2"/>
  <c r="DC167" i="2"/>
  <c r="BI161" i="3" s="1"/>
  <c r="DD167" i="2"/>
  <c r="DC168" i="2"/>
  <c r="DD168" i="2"/>
  <c r="DC169" i="2"/>
  <c r="DD169" i="2"/>
  <c r="DC170" i="2"/>
  <c r="BI164" i="3" s="1"/>
  <c r="DD170" i="2"/>
  <c r="DC171" i="2"/>
  <c r="DD171" i="2"/>
  <c r="DC172" i="2"/>
  <c r="BI166" i="3" s="1"/>
  <c r="DD172" i="2"/>
  <c r="DC173" i="2"/>
  <c r="BI167" i="3" s="1"/>
  <c r="DD173" i="2"/>
  <c r="DC174" i="2"/>
  <c r="BI168" i="3" s="1"/>
  <c r="DD174" i="2"/>
  <c r="DC175" i="2"/>
  <c r="BI169" i="3" s="1"/>
  <c r="DD175" i="2"/>
  <c r="DC176" i="2"/>
  <c r="BI170" i="3" s="1"/>
  <c r="DD176" i="2"/>
  <c r="DC177" i="2"/>
  <c r="BI171" i="3" s="1"/>
  <c r="DD177" i="2"/>
  <c r="DC178" i="2"/>
  <c r="BI172" i="3" s="1"/>
  <c r="DD178" i="2"/>
  <c r="DC179" i="2"/>
  <c r="BI173" i="3" s="1"/>
  <c r="DD179" i="2"/>
  <c r="DC180" i="2"/>
  <c r="BI174" i="3" s="1"/>
  <c r="DD180" i="2"/>
  <c r="DC181" i="2"/>
  <c r="BI175" i="3" s="1"/>
  <c r="DD181" i="2"/>
  <c r="DC182" i="2"/>
  <c r="DD182" i="2"/>
  <c r="DC183" i="2"/>
  <c r="BI177" i="3" s="1"/>
  <c r="DD183" i="2"/>
  <c r="DC184" i="2"/>
  <c r="BI178" i="3" s="1"/>
  <c r="DD184" i="2"/>
  <c r="DC185" i="2"/>
  <c r="BI179" i="3" s="1"/>
  <c r="DD185" i="2"/>
  <c r="DC186" i="2"/>
  <c r="BI180" i="3" s="1"/>
  <c r="DD186" i="2"/>
  <c r="DC187" i="2"/>
  <c r="BI181" i="3" s="1"/>
  <c r="DD187" i="2"/>
  <c r="DC188" i="2"/>
  <c r="BI182" i="3" s="1"/>
  <c r="DD188" i="2"/>
  <c r="DC189" i="2"/>
  <c r="BI183" i="3" s="1"/>
  <c r="DD189" i="2"/>
  <c r="DC190" i="2"/>
  <c r="BI184" i="3" s="1"/>
  <c r="DD190" i="2"/>
  <c r="DC191" i="2"/>
  <c r="BI185" i="3" s="1"/>
  <c r="DD191" i="2"/>
  <c r="DC192" i="2"/>
  <c r="BI186" i="3" s="1"/>
  <c r="DD192" i="2"/>
  <c r="DC193" i="2"/>
  <c r="BI187" i="3" s="1"/>
  <c r="DD193" i="2"/>
  <c r="DC194" i="2"/>
  <c r="BI188" i="3" s="1"/>
  <c r="DD194" i="2"/>
  <c r="DC195" i="2"/>
  <c r="BI189" i="3" s="1"/>
  <c r="DD195" i="2"/>
  <c r="DC196" i="2"/>
  <c r="DD196" i="2"/>
  <c r="DC197" i="2"/>
  <c r="BI191" i="3" s="1"/>
  <c r="DD197" i="2"/>
  <c r="DC198" i="2"/>
  <c r="BI192" i="3" s="1"/>
  <c r="DD198" i="2"/>
  <c r="DC199" i="2"/>
  <c r="DD199" i="2"/>
  <c r="DC200" i="2"/>
  <c r="BI194" i="3" s="1"/>
  <c r="DD200" i="2"/>
  <c r="DC201" i="2"/>
  <c r="DD201" i="2"/>
  <c r="DC202" i="2"/>
  <c r="DD202" i="2"/>
  <c r="DC203" i="2"/>
  <c r="BI197" i="3" s="1"/>
  <c r="DD203" i="2"/>
  <c r="DC204" i="2"/>
  <c r="BI198" i="3" s="1"/>
  <c r="DD204" i="2"/>
  <c r="DC205" i="2"/>
  <c r="DD205" i="2"/>
  <c r="DC206" i="2"/>
  <c r="BI200" i="3" s="1"/>
  <c r="DD206" i="2"/>
  <c r="DC207" i="2"/>
  <c r="BI201" i="3" s="1"/>
  <c r="DD207" i="2"/>
  <c r="DC208" i="2"/>
  <c r="DD208" i="2"/>
  <c r="DC209" i="2"/>
  <c r="BI202" i="3" s="1"/>
  <c r="DD209" i="2"/>
  <c r="DC210" i="2"/>
  <c r="BI203" i="3" s="1"/>
  <c r="DD210" i="2"/>
  <c r="DC211" i="2"/>
  <c r="DD211" i="2"/>
  <c r="DC212" i="2"/>
  <c r="BI205" i="3" s="1"/>
  <c r="DD212" i="2"/>
  <c r="DC213" i="2"/>
  <c r="BI206" i="3" s="1"/>
  <c r="DD213" i="2"/>
  <c r="DC214" i="2"/>
  <c r="BI207" i="3" s="1"/>
  <c r="DD214" i="2"/>
  <c r="DC215" i="2"/>
  <c r="DD215" i="2"/>
  <c r="DC216" i="2"/>
  <c r="BI209" i="3" s="1"/>
  <c r="DD216" i="2"/>
  <c r="DC217" i="2"/>
  <c r="DD217" i="2"/>
  <c r="DC218" i="2"/>
  <c r="BI211" i="3" s="1"/>
  <c r="DD218" i="2"/>
  <c r="DC219" i="2"/>
  <c r="BI212" i="3" s="1"/>
  <c r="DD219" i="2"/>
  <c r="DC220" i="2"/>
  <c r="BI213" i="3" s="1"/>
  <c r="DD220" i="2"/>
  <c r="DC221" i="2"/>
  <c r="BI214" i="3" s="1"/>
  <c r="DD221" i="2"/>
  <c r="DC222" i="2"/>
  <c r="BI215" i="3" s="1"/>
  <c r="DD222" i="2"/>
  <c r="DC223" i="2"/>
  <c r="BI216" i="3" s="1"/>
  <c r="DD223" i="2"/>
  <c r="DC224" i="2"/>
  <c r="BI217" i="3" s="1"/>
  <c r="DD224" i="2"/>
  <c r="DC225" i="2"/>
  <c r="BI218" i="3" s="1"/>
  <c r="DD225" i="2"/>
  <c r="DC226" i="2"/>
  <c r="BI219" i="3" s="1"/>
  <c r="DD226" i="2"/>
  <c r="DC227" i="2"/>
  <c r="DD227" i="2"/>
  <c r="DC228" i="2"/>
  <c r="DD228" i="2"/>
  <c r="DC229" i="2"/>
  <c r="BI222" i="3" s="1"/>
  <c r="DD229" i="2"/>
  <c r="DC230" i="2"/>
  <c r="BI223" i="3" s="1"/>
  <c r="DD230" i="2"/>
  <c r="DC231" i="2"/>
  <c r="BI224" i="3" s="1"/>
  <c r="DD231" i="2"/>
  <c r="DC232" i="2"/>
  <c r="BI225" i="3" s="1"/>
  <c r="DD232" i="2"/>
  <c r="DC233" i="2"/>
  <c r="BI226" i="3" s="1"/>
  <c r="DD233" i="2"/>
  <c r="DC234" i="2"/>
  <c r="BI227" i="3" s="1"/>
  <c r="DD234" i="2"/>
  <c r="DC235" i="2"/>
  <c r="BI228" i="3" s="1"/>
  <c r="DD235" i="2"/>
  <c r="DC236" i="2"/>
  <c r="DD236" i="2"/>
  <c r="DC237" i="2"/>
  <c r="BI229" i="3" s="1"/>
  <c r="DD237" i="2"/>
  <c r="DC238" i="2"/>
  <c r="BI230" i="3" s="1"/>
  <c r="DD238" i="2"/>
  <c r="DC239" i="2"/>
  <c r="BI231" i="3" s="1"/>
  <c r="DD239" i="2"/>
  <c r="DC240" i="2"/>
  <c r="BI232" i="3" s="1"/>
  <c r="DD240" i="2"/>
  <c r="DC241" i="2"/>
  <c r="BI233" i="3" s="1"/>
  <c r="DD241" i="2"/>
  <c r="DC242" i="2"/>
  <c r="BI234" i="3" s="1"/>
  <c r="DD242" i="2"/>
  <c r="DC243" i="2"/>
  <c r="BI235" i="3" s="1"/>
  <c r="DD243" i="2"/>
  <c r="DC244" i="2"/>
  <c r="BI236" i="3" s="1"/>
  <c r="DD244" i="2"/>
  <c r="DC245" i="2"/>
  <c r="DD245" i="2"/>
  <c r="DC246" i="2"/>
  <c r="BI238" i="3" s="1"/>
  <c r="DD246" i="2"/>
  <c r="DC247" i="2"/>
  <c r="BI239" i="3" s="1"/>
  <c r="DD247" i="2"/>
  <c r="DC248" i="2"/>
  <c r="BI240" i="3" s="1"/>
  <c r="DD248" i="2"/>
  <c r="DC249" i="2"/>
  <c r="BI241" i="3" s="1"/>
  <c r="DD249" i="2"/>
  <c r="DC250" i="2"/>
  <c r="BI242" i="3" s="1"/>
  <c r="DD250" i="2"/>
  <c r="DC251" i="2"/>
  <c r="BI243" i="3" s="1"/>
  <c r="DD251" i="2"/>
  <c r="DC252" i="2"/>
  <c r="BI244" i="3" s="1"/>
  <c r="DD252" i="2"/>
  <c r="DC253" i="2"/>
  <c r="DD253" i="2"/>
  <c r="DC254" i="2"/>
  <c r="BI246" i="3" s="1"/>
  <c r="DD254" i="2"/>
  <c r="DC255" i="2"/>
  <c r="BI247" i="3" s="1"/>
  <c r="DD255" i="2"/>
  <c r="DC256" i="2"/>
  <c r="BI248" i="3" s="1"/>
  <c r="DD256" i="2"/>
  <c r="DC257" i="2"/>
  <c r="DD257" i="2"/>
  <c r="DC258" i="2"/>
  <c r="BI250" i="3" s="1"/>
  <c r="DD258" i="2"/>
  <c r="DC259" i="2"/>
  <c r="BI251" i="3" s="1"/>
  <c r="DD259" i="2"/>
  <c r="DC260" i="2"/>
  <c r="BI252" i="3" s="1"/>
  <c r="DD260" i="2"/>
  <c r="DC261" i="2"/>
  <c r="BI253" i="3" s="1"/>
  <c r="DD261" i="2"/>
  <c r="DC262" i="2"/>
  <c r="BI254" i="3" s="1"/>
  <c r="DD262" i="2"/>
  <c r="DC263" i="2"/>
  <c r="BI255" i="3" s="1"/>
  <c r="DD263" i="2"/>
  <c r="DC264" i="2"/>
  <c r="BI256" i="3" s="1"/>
  <c r="DD264" i="2"/>
  <c r="DC265" i="2"/>
  <c r="DD265" i="2"/>
  <c r="DC266" i="2"/>
  <c r="BI258" i="3" s="1"/>
  <c r="DD266" i="2"/>
  <c r="DC267" i="2"/>
  <c r="BI259" i="3" s="1"/>
  <c r="DD267" i="2"/>
  <c r="DC268" i="2"/>
  <c r="BI260" i="3" s="1"/>
  <c r="DD268" i="2"/>
  <c r="DC269" i="2"/>
  <c r="BI261" i="3" s="1"/>
  <c r="DD269" i="2"/>
  <c r="DC270" i="2"/>
  <c r="DD270" i="2"/>
  <c r="DC271" i="2"/>
  <c r="BI262" i="3" s="1"/>
  <c r="DD271" i="2"/>
  <c r="DC272" i="2"/>
  <c r="BI263" i="3" s="1"/>
  <c r="DD272" i="2"/>
  <c r="DC273" i="2"/>
  <c r="BI264" i="3" s="1"/>
  <c r="DD273" i="2"/>
  <c r="DC274" i="2"/>
  <c r="BI265" i="3" s="1"/>
  <c r="DD274" i="2"/>
  <c r="DC275" i="2"/>
  <c r="BI266" i="3" s="1"/>
  <c r="DD275" i="2"/>
  <c r="DC276" i="2"/>
  <c r="DD276" i="2"/>
  <c r="DC277" i="2"/>
  <c r="BI268" i="3" s="1"/>
  <c r="DD277" i="2"/>
  <c r="DC278" i="2"/>
  <c r="BI269" i="3" s="1"/>
  <c r="DD278" i="2"/>
  <c r="DC279" i="2"/>
  <c r="DD279" i="2"/>
  <c r="DC280" i="2"/>
  <c r="BI271" i="3" s="1"/>
  <c r="DD280" i="2"/>
  <c r="DC281" i="2"/>
  <c r="BI272" i="3" s="1"/>
  <c r="DD281" i="2"/>
  <c r="DC282" i="2"/>
  <c r="BI273" i="3" s="1"/>
  <c r="DD282" i="2"/>
  <c r="DC283" i="2"/>
  <c r="DD283" i="2"/>
  <c r="DC284" i="2"/>
  <c r="DD284" i="2"/>
  <c r="DC285" i="2"/>
  <c r="BI276" i="3" s="1"/>
  <c r="DD285" i="2"/>
  <c r="DC286" i="2"/>
  <c r="BI277" i="3" s="1"/>
  <c r="DD286" i="2"/>
  <c r="DC287" i="2"/>
  <c r="DD287" i="2"/>
  <c r="DC288" i="2"/>
  <c r="BI279" i="3" s="1"/>
  <c r="DD288" i="2"/>
  <c r="DC289" i="2"/>
  <c r="BI280" i="3" s="1"/>
  <c r="DD289" i="2"/>
  <c r="DC290" i="2"/>
  <c r="BI281" i="3" s="1"/>
  <c r="DD290" i="2"/>
  <c r="DC291" i="2"/>
  <c r="BI282" i="3" s="1"/>
  <c r="DD291" i="2"/>
  <c r="DC292" i="2"/>
  <c r="BI283" i="3" s="1"/>
  <c r="DD292" i="2"/>
  <c r="DC293" i="2"/>
  <c r="BI284" i="3" s="1"/>
  <c r="DD293" i="2"/>
  <c r="DC294" i="2"/>
  <c r="BI285" i="3" s="1"/>
  <c r="DD294" i="2"/>
  <c r="DC295" i="2"/>
  <c r="BI286" i="3" s="1"/>
  <c r="DD295" i="2"/>
  <c r="DC296" i="2"/>
  <c r="BI287" i="3" s="1"/>
  <c r="DD296" i="2"/>
  <c r="DC297" i="2"/>
  <c r="BI288" i="3" s="1"/>
  <c r="DD297" i="2"/>
  <c r="DC298" i="2"/>
  <c r="DD298" i="2"/>
  <c r="DC299" i="2"/>
  <c r="DD299" i="2"/>
  <c r="DC300" i="2"/>
  <c r="BI291" i="3" s="1"/>
  <c r="DD300" i="2"/>
  <c r="DC301" i="2"/>
  <c r="BI292" i="3" s="1"/>
  <c r="DD301" i="2"/>
  <c r="DC302" i="2"/>
  <c r="BI293" i="3" s="1"/>
  <c r="DD302" i="2"/>
  <c r="DC303" i="2"/>
  <c r="BI294" i="3" s="1"/>
  <c r="DD303" i="2"/>
  <c r="DC304" i="2"/>
  <c r="BI295" i="3" s="1"/>
  <c r="DD304" i="2"/>
  <c r="DC305" i="2"/>
  <c r="BI296" i="3" s="1"/>
  <c r="DD305" i="2"/>
  <c r="DC306" i="2"/>
  <c r="DD306" i="2"/>
  <c r="DC307" i="2"/>
  <c r="BI297" i="3" s="1"/>
  <c r="DD307" i="2"/>
  <c r="DC308" i="2"/>
  <c r="BI298" i="3" s="1"/>
  <c r="DD308" i="2"/>
  <c r="DC309" i="2"/>
  <c r="BI299" i="3" s="1"/>
  <c r="DD309" i="2"/>
  <c r="DC310" i="2"/>
  <c r="DD310" i="2"/>
  <c r="DC311" i="2"/>
  <c r="BI300" i="3" s="1"/>
  <c r="DD311" i="2"/>
  <c r="DC312" i="2"/>
  <c r="BI301" i="3" s="1"/>
  <c r="DD312" i="2"/>
  <c r="DC313" i="2"/>
  <c r="BI302" i="3" s="1"/>
  <c r="DD313" i="2"/>
  <c r="DC314" i="2"/>
  <c r="BI303" i="3" s="1"/>
  <c r="DD314" i="2"/>
  <c r="DC315" i="2"/>
  <c r="BI304" i="3" s="1"/>
  <c r="DD315" i="2"/>
  <c r="DC316" i="2"/>
  <c r="DD316" i="2"/>
  <c r="DC317" i="2"/>
  <c r="BI306" i="3" s="1"/>
  <c r="DD317" i="2"/>
  <c r="DC318" i="2"/>
  <c r="BI307" i="3" s="1"/>
  <c r="DD318" i="2"/>
  <c r="DC319" i="2"/>
  <c r="BI308" i="3" s="1"/>
  <c r="DD319" i="2"/>
  <c r="DC320" i="2"/>
  <c r="DD320" i="2"/>
  <c r="DC321" i="2"/>
  <c r="BI310" i="3" s="1"/>
  <c r="DD321" i="2"/>
  <c r="DC322" i="2"/>
  <c r="BI311" i="3" s="1"/>
  <c r="DD322" i="2"/>
  <c r="DC323" i="2"/>
  <c r="DD323" i="2"/>
  <c r="DC324" i="2"/>
  <c r="BI313" i="3" s="1"/>
  <c r="DD324" i="2"/>
  <c r="DC325" i="2"/>
  <c r="BI314" i="3" s="1"/>
  <c r="DD325" i="2"/>
  <c r="DC326" i="2"/>
  <c r="DD326" i="2"/>
  <c r="DC327" i="2"/>
  <c r="BI316" i="3" s="1"/>
  <c r="DD327" i="2"/>
  <c r="DC328" i="2"/>
  <c r="BI317" i="3" s="1"/>
  <c r="DD328" i="2"/>
  <c r="DC329" i="2"/>
  <c r="DD329" i="2"/>
  <c r="DC330" i="2"/>
  <c r="BI319" i="3" s="1"/>
  <c r="DD330" i="2"/>
  <c r="DC331" i="2"/>
  <c r="BI320" i="3" s="1"/>
  <c r="DD331" i="2"/>
  <c r="DC332" i="2"/>
  <c r="BI321" i="3" s="1"/>
  <c r="DD332" i="2"/>
  <c r="DC333" i="2"/>
  <c r="BI322" i="3" s="1"/>
  <c r="DD333" i="2"/>
  <c r="DC334" i="2"/>
  <c r="BI323" i="3" s="1"/>
  <c r="DD334" i="2"/>
  <c r="DC335" i="2"/>
  <c r="BI324" i="3" s="1"/>
  <c r="DD335" i="2"/>
  <c r="DC336" i="2"/>
  <c r="BI325" i="3" s="1"/>
  <c r="DD336" i="2"/>
  <c r="DC337" i="2"/>
  <c r="BI326" i="3" s="1"/>
  <c r="DD337" i="2"/>
  <c r="DC338" i="2"/>
  <c r="BI327" i="3" s="1"/>
  <c r="DD338" i="2"/>
  <c r="DC339" i="2"/>
  <c r="BI328" i="3" s="1"/>
  <c r="DD339" i="2"/>
  <c r="DC340" i="2"/>
  <c r="BI329" i="3" s="1"/>
  <c r="DD340" i="2"/>
  <c r="DC341" i="2"/>
  <c r="BI330" i="3" s="1"/>
  <c r="DD341" i="2"/>
  <c r="DC342" i="2"/>
  <c r="DD342" i="2"/>
  <c r="DC343" i="2"/>
  <c r="DD343" i="2"/>
  <c r="DC344" i="2"/>
  <c r="DD344" i="2"/>
  <c r="DC345" i="2"/>
  <c r="BI334" i="3" s="1"/>
  <c r="DD345" i="2"/>
  <c r="DC346" i="2"/>
  <c r="BI335" i="3" s="1"/>
  <c r="DD346" i="2"/>
  <c r="DC347" i="2"/>
  <c r="DD347" i="2"/>
  <c r="DC348" i="2"/>
  <c r="DD348" i="2"/>
  <c r="DC349" i="2"/>
  <c r="DD349" i="2"/>
  <c r="DC350" i="2"/>
  <c r="DD350" i="2"/>
  <c r="DC351" i="2"/>
  <c r="BI339" i="3" s="1"/>
  <c r="DD351" i="2"/>
  <c r="DC352" i="2"/>
  <c r="DD352" i="2"/>
  <c r="DC353" i="2"/>
  <c r="BI341" i="3" s="1"/>
  <c r="DD353" i="2"/>
  <c r="DC354" i="2"/>
  <c r="DD354" i="2"/>
  <c r="DC355" i="2"/>
  <c r="BI343" i="3" s="1"/>
  <c r="DD355" i="2"/>
  <c r="DC356" i="2"/>
  <c r="BI344" i="3" s="1"/>
  <c r="DD356" i="2"/>
  <c r="DC357" i="2"/>
  <c r="BI345" i="3" s="1"/>
  <c r="DD357" i="2"/>
  <c r="DC358" i="2"/>
  <c r="BI346" i="3" s="1"/>
  <c r="DD358" i="2"/>
  <c r="DC359" i="2"/>
  <c r="BI347" i="3" s="1"/>
  <c r="DD359" i="2"/>
  <c r="DC360" i="2"/>
  <c r="BI348" i="3" s="1"/>
  <c r="DD360" i="2"/>
  <c r="DC361" i="2"/>
  <c r="BI349" i="3" s="1"/>
  <c r="DD361" i="2"/>
  <c r="DC362" i="2"/>
  <c r="BI350" i="3" s="1"/>
  <c r="DD362" i="2"/>
  <c r="DC363" i="2"/>
  <c r="BI351" i="3" s="1"/>
  <c r="DD363" i="2"/>
  <c r="DC364" i="2"/>
  <c r="BI352" i="3" s="1"/>
  <c r="DD364" i="2"/>
  <c r="DC365" i="2"/>
  <c r="DD365" i="2"/>
  <c r="DC366" i="2"/>
  <c r="BI354" i="3" s="1"/>
  <c r="DD366" i="2"/>
  <c r="DC367" i="2"/>
  <c r="DD367" i="2"/>
  <c r="DC368" i="2"/>
  <c r="DD368" i="2"/>
  <c r="DC369" i="2"/>
  <c r="DD369" i="2"/>
  <c r="DC370" i="2"/>
  <c r="DD370" i="2"/>
  <c r="DC371" i="2"/>
  <c r="DD371" i="2"/>
  <c r="DC372" i="2"/>
  <c r="BI358" i="3" s="1"/>
  <c r="DD372" i="2"/>
  <c r="DC373" i="2"/>
  <c r="DD373" i="2"/>
  <c r="DC374" i="2"/>
  <c r="BI360" i="3" s="1"/>
  <c r="DD374" i="2"/>
  <c r="DC375" i="2"/>
  <c r="DD375" i="2"/>
  <c r="DC376" i="2"/>
  <c r="DD376" i="2"/>
  <c r="DC377" i="2"/>
  <c r="DD377" i="2"/>
  <c r="DC378" i="2"/>
  <c r="BI364" i="3" s="1"/>
  <c r="DD378" i="2"/>
  <c r="DC379" i="2"/>
  <c r="BI365" i="3" s="1"/>
  <c r="DD379" i="2"/>
  <c r="DC380" i="2"/>
  <c r="BI366" i="3" s="1"/>
  <c r="DD380" i="2"/>
  <c r="DC381" i="2"/>
  <c r="BI367" i="3" s="1"/>
  <c r="DD381" i="2"/>
  <c r="DC382" i="2"/>
  <c r="DD382" i="2"/>
  <c r="DC383" i="2"/>
  <c r="BI368" i="3" s="1"/>
  <c r="DD383" i="2"/>
  <c r="DC384" i="2"/>
  <c r="DD384" i="2"/>
  <c r="DC385" i="2"/>
  <c r="DD385" i="2"/>
  <c r="DC386" i="2"/>
  <c r="DD386" i="2"/>
  <c r="DC387" i="2"/>
  <c r="DD387" i="2"/>
  <c r="DC388" i="2"/>
  <c r="DD388" i="2"/>
  <c r="DC389" i="2"/>
  <c r="DD389" i="2"/>
  <c r="DC390" i="2"/>
  <c r="BI375" i="3" s="1"/>
  <c r="DD390" i="2"/>
  <c r="DC391" i="2"/>
  <c r="DD391" i="2"/>
  <c r="DC392" i="2"/>
  <c r="BI377" i="3" s="1"/>
  <c r="DD392" i="2"/>
  <c r="DC393" i="2"/>
  <c r="DD393" i="2"/>
  <c r="DC394" i="2"/>
  <c r="BI379" i="3" s="1"/>
  <c r="DD394" i="2"/>
  <c r="DC395" i="2"/>
  <c r="DD395" i="2"/>
  <c r="DC396" i="2"/>
  <c r="DD396" i="2"/>
  <c r="DC397" i="2"/>
  <c r="BI382" i="3" s="1"/>
  <c r="DD397" i="2"/>
  <c r="DC398" i="2"/>
  <c r="BI383" i="3" s="1"/>
  <c r="DD398" i="2"/>
  <c r="DC399" i="2"/>
  <c r="DD399" i="2"/>
  <c r="DC400" i="2"/>
  <c r="DD400" i="2"/>
  <c r="DC401" i="2"/>
  <c r="DD401" i="2"/>
  <c r="DC402" i="2"/>
  <c r="BI387" i="3" s="1"/>
  <c r="DD402" i="2"/>
  <c r="DC403" i="2"/>
  <c r="BI388" i="3" s="1"/>
  <c r="DD403" i="2"/>
  <c r="DC404" i="2"/>
  <c r="DD404" i="2"/>
  <c r="DC405" i="2"/>
  <c r="BI390" i="3" s="1"/>
  <c r="DD405" i="2"/>
  <c r="DC406" i="2"/>
  <c r="BI391" i="3" s="1"/>
  <c r="DD406" i="2"/>
  <c r="DC407" i="2"/>
  <c r="BI392" i="3" s="1"/>
  <c r="DD407" i="2"/>
  <c r="DC408" i="2"/>
  <c r="BI393" i="3" s="1"/>
  <c r="DD408" i="2"/>
  <c r="DC409" i="2"/>
  <c r="BI394" i="3" s="1"/>
  <c r="DD409" i="2"/>
  <c r="DC410" i="2"/>
  <c r="DD410" i="2"/>
  <c r="DC411" i="2"/>
  <c r="BI396" i="3" s="1"/>
  <c r="DD411" i="2"/>
  <c r="DC412" i="2"/>
  <c r="BI397" i="3" s="1"/>
  <c r="DD412" i="2"/>
  <c r="DC413" i="2"/>
  <c r="DD413" i="2"/>
  <c r="DC414" i="2"/>
  <c r="BI399" i="3" s="1"/>
  <c r="DD414" i="2"/>
  <c r="DC415" i="2"/>
  <c r="BI400" i="3" s="1"/>
  <c r="DD415" i="2"/>
  <c r="DC416" i="2"/>
  <c r="BI401" i="3" s="1"/>
  <c r="DD416" i="2"/>
  <c r="DC417" i="2"/>
  <c r="BI402" i="3" s="1"/>
  <c r="DD417" i="2"/>
  <c r="DC418" i="2"/>
  <c r="DD418" i="2"/>
  <c r="DC419" i="2"/>
  <c r="BI404" i="3" s="1"/>
  <c r="DD419" i="2"/>
  <c r="DC420" i="2"/>
  <c r="DD420" i="2"/>
  <c r="DC421" i="2"/>
  <c r="BI406" i="3" s="1"/>
  <c r="DD421" i="2"/>
  <c r="DC422" i="2"/>
  <c r="BI407" i="3" s="1"/>
  <c r="DD422" i="2"/>
  <c r="DC423" i="2"/>
  <c r="BI408" i="3" s="1"/>
  <c r="DD423" i="2"/>
  <c r="DC424" i="2"/>
  <c r="BI409" i="3" s="1"/>
  <c r="DD424" i="2"/>
  <c r="DC425" i="2"/>
  <c r="BI410" i="3" s="1"/>
  <c r="DD425" i="2"/>
  <c r="DC426" i="2"/>
  <c r="BI411" i="3" s="1"/>
  <c r="DD426" i="2"/>
  <c r="DC427" i="2"/>
  <c r="BI412" i="3" s="1"/>
  <c r="DD427" i="2"/>
  <c r="DC428" i="2"/>
  <c r="BI413" i="3" s="1"/>
  <c r="DD428" i="2"/>
  <c r="DC429" i="2"/>
  <c r="DD429" i="2"/>
  <c r="DC430" i="2"/>
  <c r="BI415" i="3" s="1"/>
  <c r="DD430" i="2"/>
  <c r="DC431" i="2"/>
  <c r="BI416" i="3" s="1"/>
  <c r="DD431" i="2"/>
  <c r="DC432" i="2"/>
  <c r="BI417" i="3" s="1"/>
  <c r="DD432" i="2"/>
  <c r="DC433" i="2"/>
  <c r="BI418" i="3" s="1"/>
  <c r="DD433" i="2"/>
  <c r="DC434" i="2"/>
  <c r="BI419" i="3" s="1"/>
  <c r="DD434" i="2"/>
  <c r="DC435" i="2"/>
  <c r="BI420" i="3" s="1"/>
  <c r="DD435" i="2"/>
  <c r="DC436" i="2"/>
  <c r="BI421" i="3" s="1"/>
  <c r="DD436" i="2"/>
  <c r="DC437" i="2"/>
  <c r="DD437" i="2"/>
  <c r="DC438" i="2"/>
  <c r="BI422" i="3" s="1"/>
  <c r="DD438" i="2"/>
  <c r="DC439" i="2"/>
  <c r="DD439" i="2"/>
  <c r="DC440" i="2"/>
  <c r="BI424" i="3" s="1"/>
  <c r="DD440" i="2"/>
  <c r="DC441" i="2"/>
  <c r="BI425" i="3" s="1"/>
  <c r="DD441" i="2"/>
  <c r="DC442" i="2"/>
  <c r="DD442" i="2"/>
  <c r="DC443" i="2"/>
  <c r="BI427" i="3" s="1"/>
  <c r="DD443" i="2"/>
  <c r="DC444" i="2"/>
  <c r="DD444" i="2"/>
  <c r="DC445" i="2"/>
  <c r="DD445" i="2"/>
  <c r="DC446" i="2"/>
  <c r="BI429" i="3" s="1"/>
  <c r="DD446" i="2"/>
  <c r="DC447" i="2"/>
  <c r="DD447" i="2"/>
  <c r="DC448" i="2"/>
  <c r="BI431" i="3" s="1"/>
  <c r="DD448" i="2"/>
  <c r="DC449" i="2"/>
  <c r="BI432" i="3" s="1"/>
  <c r="DD449" i="2"/>
  <c r="DC450" i="2"/>
  <c r="DD450" i="2"/>
  <c r="DC451" i="2"/>
  <c r="BI434" i="3" s="1"/>
  <c r="DD451" i="2"/>
  <c r="DC452" i="2"/>
  <c r="BI435" i="3" s="1"/>
  <c r="DD452" i="2"/>
  <c r="DC453" i="2"/>
  <c r="BI436" i="3" s="1"/>
  <c r="DD453" i="2"/>
  <c r="DC454" i="2"/>
  <c r="BI437" i="3" s="1"/>
  <c r="DD454" i="2"/>
  <c r="DC455" i="2"/>
  <c r="BI438" i="3" s="1"/>
  <c r="DD455" i="2"/>
  <c r="DC456" i="2"/>
  <c r="BI439" i="3" s="1"/>
  <c r="DD456" i="2"/>
  <c r="DC457" i="2"/>
  <c r="BI440" i="3" s="1"/>
  <c r="DD457" i="2"/>
  <c r="DC458" i="2"/>
  <c r="BI441" i="3" s="1"/>
  <c r="DD458" i="2"/>
  <c r="DC459" i="2"/>
  <c r="DD459" i="2"/>
  <c r="DC460" i="2"/>
  <c r="BI443" i="3" s="1"/>
  <c r="DD460" i="2"/>
  <c r="DC461" i="2"/>
  <c r="DD461" i="2"/>
  <c r="DC462" i="2"/>
  <c r="BI445" i="3" s="1"/>
  <c r="DD462" i="2"/>
  <c r="DC463" i="2"/>
  <c r="BI446" i="3" s="1"/>
  <c r="DD463" i="2"/>
  <c r="DC464" i="2"/>
  <c r="DD464" i="2"/>
  <c r="DC465" i="2"/>
  <c r="DD465" i="2"/>
  <c r="DC466" i="2"/>
  <c r="BI448" i="3" s="1"/>
  <c r="DD466" i="2"/>
  <c r="DC467" i="2"/>
  <c r="DD467" i="2"/>
  <c r="DC468" i="2"/>
  <c r="BI450" i="3" s="1"/>
  <c r="DD468" i="2"/>
  <c r="DC469" i="2"/>
  <c r="BI451" i="3" s="1"/>
  <c r="DD469" i="2"/>
  <c r="DC470" i="2"/>
  <c r="BI452" i="3" s="1"/>
  <c r="DD470" i="2"/>
  <c r="DC471" i="2"/>
  <c r="DD471" i="2"/>
  <c r="DC472" i="2"/>
  <c r="DD472" i="2"/>
  <c r="DC473" i="2"/>
  <c r="DD473" i="2"/>
  <c r="DC474" i="2"/>
  <c r="BI456" i="3" s="1"/>
  <c r="DD474" i="2"/>
  <c r="DC475" i="2"/>
  <c r="BI457" i="3" s="1"/>
  <c r="DD475" i="2"/>
  <c r="DC476" i="2"/>
  <c r="BI458" i="3" s="1"/>
  <c r="DD476" i="2"/>
  <c r="DC477" i="2"/>
  <c r="DD477" i="2"/>
  <c r="DC478" i="2"/>
  <c r="DD478" i="2"/>
  <c r="DC479" i="2"/>
  <c r="DD479" i="2"/>
  <c r="DC480" i="2"/>
  <c r="BI462" i="3" s="1"/>
  <c r="DD480" i="2"/>
  <c r="DC481" i="2"/>
  <c r="DD481" i="2"/>
  <c r="DC482" i="2"/>
  <c r="BI464" i="3" s="1"/>
  <c r="DD482" i="2"/>
  <c r="DC483" i="2"/>
  <c r="DD483" i="2"/>
  <c r="DC484" i="2"/>
  <c r="BI466" i="3" s="1"/>
  <c r="DD484" i="2"/>
  <c r="DC485" i="2"/>
  <c r="BI467" i="3" s="1"/>
  <c r="DD485" i="2"/>
  <c r="DC486" i="2"/>
  <c r="BI468" i="3" s="1"/>
  <c r="DD486" i="2"/>
  <c r="DC487" i="2"/>
  <c r="BI469" i="3" s="1"/>
  <c r="DD487" i="2"/>
  <c r="DC488" i="2"/>
  <c r="BI470" i="3" s="1"/>
  <c r="DD488" i="2"/>
  <c r="DC489" i="2"/>
  <c r="BI471" i="3" s="1"/>
  <c r="DD489" i="2"/>
  <c r="DC490" i="2"/>
  <c r="BI472" i="3" s="1"/>
  <c r="DD490" i="2"/>
  <c r="DC491" i="2"/>
  <c r="DD491" i="2"/>
  <c r="DC492" i="2"/>
  <c r="BI474" i="3" s="1"/>
  <c r="DD492" i="2"/>
  <c r="DC493" i="2"/>
  <c r="DD493" i="2"/>
  <c r="DC494" i="2"/>
  <c r="BI476" i="3" s="1"/>
  <c r="DD494" i="2"/>
  <c r="DC495" i="2"/>
  <c r="BI477" i="3" s="1"/>
  <c r="DD495" i="2"/>
  <c r="DC496" i="2"/>
  <c r="DD496" i="2"/>
  <c r="DC497" i="2"/>
  <c r="DD497" i="2"/>
  <c r="DC498" i="2"/>
  <c r="DD498" i="2"/>
  <c r="DC499" i="2"/>
  <c r="DD499" i="2"/>
  <c r="DC500" i="2"/>
  <c r="BI481" i="3" s="1"/>
  <c r="DD500" i="2"/>
  <c r="DC501" i="2"/>
  <c r="BI482" i="3" s="1"/>
  <c r="DD501" i="2"/>
  <c r="DC502" i="2"/>
  <c r="DD502" i="2"/>
  <c r="DC503" i="2"/>
  <c r="DD503" i="2"/>
  <c r="DC504" i="2"/>
  <c r="DD504" i="2"/>
  <c r="DC505" i="2"/>
  <c r="DD505" i="2"/>
  <c r="DC506" i="2"/>
  <c r="DD506" i="2"/>
  <c r="DC507" i="2"/>
  <c r="BI487" i="3" s="1"/>
  <c r="DD507" i="2"/>
  <c r="DC508" i="2"/>
  <c r="DD508" i="2"/>
  <c r="DC509" i="2"/>
  <c r="BI489" i="3" s="1"/>
  <c r="DD509" i="2"/>
  <c r="DC510" i="2"/>
  <c r="BI490" i="3" s="1"/>
  <c r="DD510" i="2"/>
  <c r="DC511" i="2"/>
  <c r="DD511" i="2"/>
  <c r="DC512" i="2"/>
  <c r="BI492" i="3" s="1"/>
  <c r="DD512" i="2"/>
  <c r="DC513" i="2"/>
  <c r="DD513" i="2"/>
  <c r="DC514" i="2"/>
  <c r="BI494" i="3" s="1"/>
  <c r="DD514" i="2"/>
  <c r="DC515" i="2"/>
  <c r="DD515" i="2"/>
  <c r="DC516" i="2"/>
  <c r="BI496" i="3" s="1"/>
  <c r="DD516" i="2"/>
  <c r="DC517" i="2"/>
  <c r="DD517" i="2"/>
  <c r="DC518" i="2"/>
  <c r="BI497" i="3" s="1"/>
  <c r="DD518" i="2"/>
  <c r="DC519" i="2"/>
  <c r="BI498" i="3" s="1"/>
  <c r="DD519" i="2"/>
  <c r="DC520" i="2"/>
  <c r="BI499" i="3" s="1"/>
  <c r="DD520" i="2"/>
  <c r="DC521" i="2"/>
  <c r="DD521" i="2"/>
  <c r="DC522" i="2"/>
  <c r="BI501" i="3" s="1"/>
  <c r="DD522" i="2"/>
  <c r="DC523" i="2"/>
  <c r="BI502" i="3" s="1"/>
  <c r="DD523" i="2"/>
  <c r="DC524" i="2"/>
  <c r="BI503" i="3" s="1"/>
  <c r="DD524" i="2"/>
  <c r="DC525" i="2"/>
  <c r="DD525" i="2"/>
  <c r="DC526" i="2"/>
  <c r="DD526" i="2"/>
  <c r="DC527" i="2"/>
  <c r="BI505" i="3" s="1"/>
  <c r="DD527" i="2"/>
  <c r="DC528" i="2"/>
  <c r="BI506" i="3" s="1"/>
  <c r="DD528" i="2"/>
  <c r="DC529" i="2"/>
  <c r="DD529" i="2"/>
  <c r="DC530" i="2"/>
  <c r="BI508" i="3" s="1"/>
  <c r="DD530" i="2"/>
  <c r="DC531" i="2"/>
  <c r="BI509" i="3" s="1"/>
  <c r="DD531" i="2"/>
  <c r="DC532" i="2"/>
  <c r="BI510" i="3" s="1"/>
  <c r="DD532" i="2"/>
  <c r="DC533" i="2"/>
  <c r="DD533" i="2"/>
  <c r="DC534" i="2"/>
  <c r="DD534" i="2"/>
  <c r="DC535" i="2"/>
  <c r="BI513" i="3" s="1"/>
  <c r="DD535" i="2"/>
  <c r="DC536" i="2"/>
  <c r="BI514" i="3" s="1"/>
  <c r="DD536" i="2"/>
  <c r="DC537" i="2"/>
  <c r="DD537" i="2"/>
  <c r="DC538" i="2"/>
  <c r="DD538" i="2"/>
  <c r="DC539" i="2"/>
  <c r="DD539" i="2"/>
  <c r="DC540" i="2"/>
  <c r="DD540" i="2"/>
  <c r="DC541" i="2"/>
  <c r="BI519" i="3" s="1"/>
  <c r="DD541" i="2"/>
  <c r="DC542" i="2"/>
  <c r="DD542" i="2"/>
  <c r="DC543" i="2"/>
  <c r="DD543" i="2"/>
  <c r="DC544" i="2"/>
  <c r="BI521" i="3" s="1"/>
  <c r="DD544" i="2"/>
  <c r="DC545" i="2"/>
  <c r="DD545" i="2"/>
  <c r="DC546" i="2"/>
  <c r="BI522" i="3" s="1"/>
  <c r="DD546" i="2"/>
  <c r="DC547" i="2"/>
  <c r="BI523" i="3" s="1"/>
  <c r="DD547" i="2"/>
  <c r="DC548" i="2"/>
  <c r="BI524" i="3" s="1"/>
  <c r="DD548" i="2"/>
  <c r="DC549" i="2"/>
  <c r="BI525" i="3" s="1"/>
  <c r="DD549" i="2"/>
  <c r="DC550" i="2"/>
  <c r="BI526" i="3" s="1"/>
  <c r="DD550" i="2"/>
  <c r="DC551" i="2"/>
  <c r="DD551" i="2"/>
  <c r="DC552" i="2"/>
  <c r="BI528" i="3" s="1"/>
  <c r="DD552" i="2"/>
  <c r="DC553" i="2"/>
  <c r="DD553" i="2"/>
  <c r="DC554" i="2"/>
  <c r="BI530" i="3" s="1"/>
  <c r="DD554" i="2"/>
  <c r="DC555" i="2"/>
  <c r="BI531" i="3" s="1"/>
  <c r="DD555" i="2"/>
  <c r="DC556" i="2"/>
  <c r="BI532" i="3" s="1"/>
  <c r="DD556" i="2"/>
  <c r="DC557" i="2"/>
  <c r="BI533" i="3" s="1"/>
  <c r="DD557" i="2"/>
  <c r="DC558" i="2"/>
  <c r="BI534" i="3" s="1"/>
  <c r="DD558" i="2"/>
  <c r="DC559" i="2"/>
  <c r="DD559" i="2"/>
  <c r="DC560" i="2"/>
  <c r="DD560" i="2"/>
  <c r="DC561" i="2"/>
  <c r="BI537" i="3" s="1"/>
  <c r="DD561" i="2"/>
  <c r="DC562" i="2"/>
  <c r="BI538" i="3" s="1"/>
  <c r="DD562" i="2"/>
  <c r="DC563" i="2"/>
  <c r="BI539" i="3" s="1"/>
  <c r="DD563" i="2"/>
  <c r="DC564" i="2"/>
  <c r="DD564" i="2"/>
  <c r="DC565" i="2"/>
  <c r="BI541" i="3" s="1"/>
  <c r="DD565" i="2"/>
  <c r="DC566" i="2"/>
  <c r="DD566" i="2"/>
  <c r="DC567" i="2"/>
  <c r="DD567" i="2"/>
  <c r="DC568" i="2"/>
  <c r="BI544" i="3" s="1"/>
  <c r="DD568" i="2"/>
  <c r="DC569" i="2"/>
  <c r="DD569" i="2"/>
  <c r="DC570" i="2"/>
  <c r="DD570" i="2"/>
  <c r="DC571" i="2"/>
  <c r="DD571" i="2"/>
  <c r="DC572" i="2"/>
  <c r="BI548" i="3" s="1"/>
  <c r="DD572" i="2"/>
  <c r="DC573" i="2"/>
  <c r="DD573" i="2"/>
  <c r="DC574" i="2"/>
  <c r="DD574" i="2"/>
  <c r="DC575" i="2"/>
  <c r="BI551" i="3" s="1"/>
  <c r="DD575" i="2"/>
  <c r="DC576" i="2"/>
  <c r="BI552" i="3" s="1"/>
  <c r="DD576" i="2"/>
  <c r="DC577" i="2"/>
  <c r="DD577" i="2"/>
  <c r="DC578" i="2"/>
  <c r="DD578" i="2"/>
  <c r="DC579" i="2"/>
  <c r="DD579" i="2"/>
  <c r="DC580" i="2"/>
  <c r="BI554" i="3" s="1"/>
  <c r="DD580" i="2"/>
  <c r="DC581" i="2"/>
  <c r="BI555" i="3" s="1"/>
  <c r="DD581" i="2"/>
  <c r="DC582" i="2"/>
  <c r="BI556" i="3" s="1"/>
  <c r="DD582" i="2"/>
  <c r="DC583" i="2"/>
  <c r="BI557" i="3" s="1"/>
  <c r="DD583" i="2"/>
  <c r="DC584" i="2"/>
  <c r="DD584" i="2"/>
  <c r="DC585" i="2"/>
  <c r="BI558" i="3" s="1"/>
  <c r="DD585" i="2"/>
  <c r="DC586" i="2"/>
  <c r="BI559" i="3" s="1"/>
  <c r="DD586" i="2"/>
  <c r="DC587" i="2"/>
  <c r="BI560" i="3" s="1"/>
  <c r="DD587" i="2"/>
  <c r="DC588" i="2"/>
  <c r="DD588" i="2"/>
  <c r="DC589" i="2"/>
  <c r="DD589" i="2"/>
  <c r="DC590" i="2"/>
  <c r="BI563" i="3" s="1"/>
  <c r="DD590" i="2"/>
  <c r="DC591" i="2"/>
  <c r="BI564" i="3" s="1"/>
  <c r="DD591" i="2"/>
  <c r="DC592" i="2"/>
  <c r="BI565" i="3" s="1"/>
  <c r="DD592" i="2"/>
  <c r="DC593" i="2"/>
  <c r="DD593" i="2"/>
  <c r="DC594" i="2"/>
  <c r="BI567" i="3" s="1"/>
  <c r="DD594" i="2"/>
  <c r="DC595" i="2"/>
  <c r="DD595" i="2"/>
  <c r="DC596" i="2"/>
  <c r="BI569" i="3" s="1"/>
  <c r="DD596" i="2"/>
  <c r="DC597" i="2"/>
  <c r="DD597" i="2"/>
  <c r="DC598" i="2"/>
  <c r="BI571" i="3" s="1"/>
  <c r="DD598" i="2"/>
  <c r="DC599" i="2"/>
  <c r="BI572" i="3" s="1"/>
  <c r="DD599" i="2"/>
  <c r="DC600" i="2"/>
  <c r="BI573" i="3" s="1"/>
  <c r="DD600" i="2"/>
  <c r="DC601" i="2"/>
  <c r="DD601" i="2"/>
  <c r="DC602" i="2"/>
  <c r="BI575" i="3" s="1"/>
  <c r="DD602" i="2"/>
  <c r="DC603" i="2"/>
  <c r="BI576" i="3" s="1"/>
  <c r="DD603" i="2"/>
  <c r="DC604" i="2"/>
  <c r="DD604" i="2"/>
  <c r="DC605" i="2"/>
  <c r="DD605" i="2"/>
  <c r="DC606" i="2"/>
  <c r="BI579" i="3" s="1"/>
  <c r="DD606" i="2"/>
  <c r="DC607" i="2"/>
  <c r="BI580" i="3" s="1"/>
  <c r="DD607" i="2"/>
  <c r="DC608" i="2"/>
  <c r="BI581" i="3" s="1"/>
  <c r="DD608" i="2"/>
  <c r="DC609" i="2"/>
  <c r="DD609" i="2"/>
  <c r="DC610" i="2"/>
  <c r="BI583" i="3" s="1"/>
  <c r="DD610" i="2"/>
  <c r="DC611" i="2"/>
  <c r="BI584" i="3" s="1"/>
  <c r="DD611" i="2"/>
  <c r="DC612" i="2"/>
  <c r="DD612" i="2"/>
  <c r="DC613" i="2"/>
  <c r="DD613" i="2"/>
  <c r="DC614" i="2"/>
  <c r="DD614" i="2"/>
  <c r="DC615" i="2"/>
  <c r="DD615" i="2"/>
  <c r="DC616" i="2"/>
  <c r="DD616" i="2"/>
  <c r="DC617" i="2"/>
  <c r="DD617" i="2"/>
  <c r="DC618" i="2"/>
  <c r="DD618" i="2"/>
  <c r="DC619" i="2"/>
  <c r="DD619" i="2"/>
  <c r="DC620" i="2"/>
  <c r="BI593" i="3" s="1"/>
  <c r="DD620" i="2"/>
  <c r="DC621" i="2"/>
  <c r="DD621" i="2"/>
  <c r="DC622" i="2"/>
  <c r="BI595" i="3" s="1"/>
  <c r="DD622" i="2"/>
  <c r="DC623" i="2"/>
  <c r="DD623" i="2"/>
  <c r="DC624" i="2"/>
  <c r="BI597" i="3" s="1"/>
  <c r="DD624" i="2"/>
  <c r="DC625" i="2"/>
  <c r="BI598" i="3" s="1"/>
  <c r="DD625" i="2"/>
  <c r="DC626" i="2"/>
  <c r="BI599" i="3" s="1"/>
  <c r="DD626" i="2"/>
  <c r="DC627" i="2"/>
  <c r="BI600" i="3" s="1"/>
  <c r="DD627" i="2"/>
  <c r="DC628" i="2"/>
  <c r="BI601" i="3" s="1"/>
  <c r="DD628" i="2"/>
  <c r="DC629" i="2"/>
  <c r="BI602" i="3" s="1"/>
  <c r="DD629" i="2"/>
  <c r="DC630" i="2"/>
  <c r="BI603" i="3" s="1"/>
  <c r="DD630" i="2"/>
  <c r="DC631" i="2"/>
  <c r="BI604" i="3" s="1"/>
  <c r="DD631" i="2"/>
  <c r="DC632" i="2"/>
  <c r="BI605" i="3" s="1"/>
  <c r="DD632" i="2"/>
  <c r="DC633" i="2"/>
  <c r="DD633" i="2"/>
  <c r="DC634" i="2"/>
  <c r="BI607" i="3" s="1"/>
  <c r="DD634" i="2"/>
  <c r="DC635" i="2"/>
  <c r="BI608" i="3" s="1"/>
  <c r="DD635" i="2"/>
  <c r="DC636" i="2"/>
  <c r="BI609" i="3" s="1"/>
  <c r="DD636" i="2"/>
  <c r="DC637" i="2"/>
  <c r="DD637" i="2"/>
  <c r="DC638" i="2"/>
  <c r="BI611" i="3" s="1"/>
  <c r="DD638" i="2"/>
  <c r="DC639" i="2"/>
  <c r="DD639" i="2"/>
  <c r="DC640" i="2"/>
  <c r="DD640" i="2"/>
  <c r="DC641" i="2"/>
  <c r="DD641" i="2"/>
  <c r="DC642" i="2"/>
  <c r="BI615" i="3" s="1"/>
  <c r="DD642" i="2"/>
  <c r="DC643" i="2"/>
  <c r="DD643" i="2"/>
  <c r="DC644" i="2"/>
  <c r="BI617" i="3" s="1"/>
  <c r="DD644" i="2"/>
  <c r="DC645" i="2"/>
  <c r="BI618" i="3" s="1"/>
  <c r="DD645" i="2"/>
  <c r="DC646" i="2"/>
  <c r="BI619" i="3" s="1"/>
  <c r="DD646" i="2"/>
  <c r="DC647" i="2"/>
  <c r="BI620" i="3" s="1"/>
  <c r="DD647" i="2"/>
  <c r="DC648" i="2"/>
  <c r="BI621" i="3" s="1"/>
  <c r="DD648" i="2"/>
  <c r="DC649" i="2"/>
  <c r="BI622" i="3" s="1"/>
  <c r="DD649" i="2"/>
  <c r="DC650" i="2"/>
  <c r="DD650" i="2"/>
  <c r="DC651" i="2"/>
  <c r="DD651" i="2"/>
  <c r="DC652" i="2"/>
  <c r="BI625" i="3" s="1"/>
  <c r="DD652" i="2"/>
  <c r="DC653" i="2"/>
  <c r="BI626" i="3" s="1"/>
  <c r="DD653" i="2"/>
  <c r="DC654" i="2"/>
  <c r="DD654" i="2"/>
  <c r="DC655" i="2"/>
  <c r="DD655" i="2"/>
  <c r="DC656" i="2"/>
  <c r="DD656" i="2"/>
  <c r="DC657" i="2"/>
  <c r="BI629" i="3" s="1"/>
  <c r="DD657" i="2"/>
  <c r="DC658" i="2"/>
  <c r="BI630" i="3" s="1"/>
  <c r="DD658" i="2"/>
  <c r="DC659" i="2"/>
  <c r="DD659" i="2"/>
  <c r="DC660" i="2"/>
  <c r="BI632" i="3" s="1"/>
  <c r="DD660" i="2"/>
  <c r="DC661" i="2"/>
  <c r="BI633" i="3" s="1"/>
  <c r="DD661" i="2"/>
  <c r="DC662" i="2"/>
  <c r="DD662" i="2"/>
  <c r="DC663" i="2"/>
  <c r="DD663" i="2"/>
  <c r="DC664" i="2"/>
  <c r="DD664" i="2"/>
  <c r="DC665" i="2"/>
  <c r="BI637" i="3" s="1"/>
  <c r="DD665" i="2"/>
  <c r="DC666" i="2"/>
  <c r="BI638" i="3" s="1"/>
  <c r="DD666" i="2"/>
  <c r="DC667" i="2"/>
  <c r="DD667" i="2"/>
  <c r="DC668" i="2"/>
  <c r="DD668" i="2"/>
  <c r="DC669" i="2"/>
  <c r="BI641" i="3" s="1"/>
  <c r="DD669" i="2"/>
  <c r="DC670" i="2"/>
  <c r="DD670" i="2"/>
  <c r="DC671" i="2"/>
  <c r="DD671" i="2"/>
  <c r="DC672" i="2"/>
  <c r="DD672" i="2"/>
  <c r="DC673" i="2"/>
  <c r="DD673" i="2"/>
  <c r="DC674" i="2"/>
  <c r="BI646" i="3" s="1"/>
  <c r="DD674" i="2"/>
  <c r="DC675" i="2"/>
  <c r="BI647" i="3" s="1"/>
  <c r="DD675" i="2"/>
  <c r="DC676" i="2"/>
  <c r="BI648" i="3" s="1"/>
  <c r="DD676" i="2"/>
  <c r="DC677" i="2"/>
  <c r="BI649" i="3" s="1"/>
  <c r="DD677" i="2"/>
  <c r="DC678" i="2"/>
  <c r="BI650" i="3" s="1"/>
  <c r="DD678" i="2"/>
  <c r="DC679" i="2"/>
  <c r="DD679" i="2"/>
  <c r="DC680" i="2"/>
  <c r="DD680" i="2"/>
  <c r="DC681" i="2"/>
  <c r="BI653" i="3" s="1"/>
  <c r="DD681" i="2"/>
  <c r="DC682" i="2"/>
  <c r="DD682" i="2"/>
  <c r="DC683" i="2"/>
  <c r="DD683" i="2"/>
  <c r="DC684" i="2"/>
  <c r="DD684" i="2"/>
  <c r="DC685" i="2"/>
  <c r="DD685" i="2"/>
  <c r="DC686" i="2"/>
  <c r="BI657" i="3" s="1"/>
  <c r="DD686" i="2"/>
  <c r="DC687" i="2"/>
  <c r="DD687" i="2"/>
  <c r="DC688" i="2"/>
  <c r="BI659" i="3" s="1"/>
  <c r="DD688" i="2"/>
  <c r="DC689" i="2"/>
  <c r="DD689" i="2"/>
  <c r="DC690" i="2"/>
  <c r="BI660" i="3" s="1"/>
  <c r="DD690" i="2"/>
  <c r="DC691" i="2"/>
  <c r="BI661" i="3" s="1"/>
  <c r="DD691" i="2"/>
  <c r="DC692" i="2"/>
  <c r="BI662" i="3" s="1"/>
  <c r="DD692" i="2"/>
  <c r="DC693" i="2"/>
  <c r="BI663" i="3" s="1"/>
  <c r="DD693" i="2"/>
  <c r="DC694" i="2"/>
  <c r="BI664" i="3" s="1"/>
  <c r="DD694" i="2"/>
  <c r="DC695" i="2"/>
  <c r="DD695" i="2"/>
  <c r="DC696" i="2"/>
  <c r="DD696" i="2"/>
  <c r="DC697" i="2"/>
  <c r="BI667" i="3" s="1"/>
  <c r="DD697" i="2"/>
  <c r="DC698" i="2"/>
  <c r="BI668" i="3" s="1"/>
  <c r="DD698" i="2"/>
  <c r="DC699" i="2"/>
  <c r="BI669" i="3" s="1"/>
  <c r="DD699" i="2"/>
  <c r="DC700" i="2"/>
  <c r="BI670" i="3" s="1"/>
  <c r="DD700" i="2"/>
  <c r="DC701" i="2"/>
  <c r="DD701" i="2"/>
  <c r="DC702" i="2"/>
  <c r="DD702" i="2"/>
  <c r="DC703" i="2"/>
  <c r="BI673" i="3" s="1"/>
  <c r="DD703" i="2"/>
  <c r="DC704" i="2"/>
  <c r="DD704" i="2"/>
  <c r="DC705" i="2"/>
  <c r="BI674" i="3" s="1"/>
  <c r="DD705" i="2"/>
  <c r="DC706" i="2"/>
  <c r="BI675" i="3" s="1"/>
  <c r="DD706" i="2"/>
  <c r="DC707" i="2"/>
  <c r="DD707" i="2"/>
  <c r="DC708" i="2"/>
  <c r="BI677" i="3" s="1"/>
  <c r="DD708" i="2"/>
  <c r="DC709" i="2"/>
  <c r="DD709" i="2"/>
  <c r="DC710" i="2"/>
  <c r="DD710" i="2"/>
  <c r="DC711" i="2"/>
  <c r="BI680" i="3" s="1"/>
  <c r="DD711" i="2"/>
  <c r="DC712" i="2"/>
  <c r="BI681" i="3" s="1"/>
  <c r="DD712" i="2"/>
  <c r="DC713" i="2"/>
  <c r="BI682" i="3" s="1"/>
  <c r="DD713" i="2"/>
  <c r="DC714" i="2"/>
  <c r="DD714" i="2"/>
  <c r="DC715" i="2"/>
  <c r="BI684" i="3" s="1"/>
  <c r="DD715" i="2"/>
  <c r="DC716" i="2"/>
  <c r="DD716" i="2"/>
  <c r="DC717" i="2"/>
  <c r="DD717" i="2"/>
  <c r="DC718" i="2"/>
  <c r="BI686" i="3" s="1"/>
  <c r="DD718" i="2"/>
  <c r="DC719" i="2"/>
  <c r="DD719" i="2"/>
  <c r="DC720" i="2"/>
  <c r="BI687" i="3" s="1"/>
  <c r="DD720" i="2"/>
  <c r="DC721" i="2"/>
  <c r="BI688" i="3" s="1"/>
  <c r="DD721" i="2"/>
  <c r="DC722" i="2"/>
  <c r="DD722" i="2"/>
  <c r="DC723" i="2"/>
  <c r="DD723" i="2"/>
  <c r="DC724" i="2"/>
  <c r="DD724" i="2"/>
  <c r="DC725" i="2"/>
  <c r="BI692" i="3" s="1"/>
  <c r="DD725" i="2"/>
  <c r="DC726" i="2"/>
  <c r="BI693" i="3" s="1"/>
  <c r="DD726" i="2"/>
  <c r="DC727" i="2"/>
  <c r="BI694" i="3" s="1"/>
  <c r="DD727" i="2"/>
  <c r="DC728" i="2"/>
  <c r="BI695" i="3" s="1"/>
  <c r="DD728" i="2"/>
  <c r="DC729" i="2"/>
  <c r="BI696" i="3" s="1"/>
  <c r="DD729" i="2"/>
  <c r="DC730" i="2"/>
  <c r="BI697" i="3" s="1"/>
  <c r="DD730" i="2"/>
  <c r="DC731" i="2"/>
  <c r="BI698" i="3" s="1"/>
  <c r="DD731" i="2"/>
  <c r="DC732" i="2"/>
  <c r="DD732" i="2"/>
  <c r="DC733" i="2"/>
  <c r="BI699" i="3" s="1"/>
  <c r="DD733" i="2"/>
  <c r="DC734" i="2"/>
  <c r="DD734" i="2"/>
  <c r="DC735" i="2"/>
  <c r="BI701" i="3" s="1"/>
  <c r="DD735" i="2"/>
  <c r="DC736" i="2"/>
  <c r="DD736" i="2"/>
  <c r="DC737" i="2"/>
  <c r="BI702" i="3" s="1"/>
  <c r="DD737" i="2"/>
  <c r="DC738" i="2"/>
  <c r="BI703" i="3" s="1"/>
  <c r="DD738" i="2"/>
  <c r="DC739" i="2"/>
  <c r="BI704" i="3" s="1"/>
  <c r="DD739" i="2"/>
  <c r="DC740" i="2"/>
  <c r="DD740" i="2"/>
  <c r="DC741" i="2"/>
  <c r="BI705" i="3" s="1"/>
  <c r="DD741" i="2"/>
  <c r="DC742" i="2"/>
  <c r="BI706" i="3" s="1"/>
  <c r="DD742" i="2"/>
  <c r="DC743" i="2"/>
  <c r="BI707" i="3" s="1"/>
  <c r="DD743" i="2"/>
  <c r="DC744" i="2"/>
  <c r="BI708" i="3" s="1"/>
  <c r="DD744" i="2"/>
  <c r="DC745" i="2"/>
  <c r="BI709" i="3" s="1"/>
  <c r="DD745" i="2"/>
  <c r="DC746" i="2"/>
  <c r="BI710" i="3" s="1"/>
  <c r="DD746" i="2"/>
  <c r="DC747" i="2"/>
  <c r="BI711" i="3" s="1"/>
  <c r="DD747" i="2"/>
  <c r="DC748" i="2"/>
  <c r="BI712" i="3" s="1"/>
  <c r="DD748" i="2"/>
  <c r="DC749" i="2"/>
  <c r="BI713" i="3" s="1"/>
  <c r="DD749" i="2"/>
  <c r="DC750" i="2"/>
  <c r="BI714" i="3" s="1"/>
  <c r="DD750" i="2"/>
  <c r="DC751" i="2"/>
  <c r="BI715" i="3" s="1"/>
  <c r="DD751" i="2"/>
  <c r="DC752" i="2"/>
  <c r="BI716" i="3" s="1"/>
  <c r="DD752" i="2"/>
  <c r="DC753" i="2"/>
  <c r="BI717" i="3" s="1"/>
  <c r="DD753" i="2"/>
  <c r="DC754" i="2"/>
  <c r="BI718" i="3" s="1"/>
  <c r="DD754" i="2"/>
  <c r="DC755" i="2"/>
  <c r="BI719" i="3" s="1"/>
  <c r="DD755" i="2"/>
  <c r="DC756" i="2"/>
  <c r="BI720" i="3" s="1"/>
  <c r="DD756" i="2"/>
  <c r="DC757" i="2"/>
  <c r="BI721" i="3" s="1"/>
  <c r="DD757" i="2"/>
  <c r="DC758" i="2"/>
  <c r="BI722" i="3" s="1"/>
  <c r="DD758" i="2"/>
  <c r="DC759" i="2"/>
  <c r="BI723" i="3" s="1"/>
  <c r="DD759" i="2"/>
  <c r="DC760" i="2"/>
  <c r="BI724" i="3" s="1"/>
  <c r="DD760" i="2"/>
  <c r="DC761" i="2"/>
  <c r="BI725" i="3" s="1"/>
  <c r="DD761" i="2"/>
  <c r="DC762" i="2"/>
  <c r="DD762" i="2"/>
  <c r="DC763" i="2"/>
  <c r="DD763" i="2"/>
  <c r="DC764" i="2"/>
  <c r="BI727" i="3" s="1"/>
  <c r="DD764" i="2"/>
  <c r="DC765" i="2"/>
  <c r="BI728" i="3" s="1"/>
  <c r="DD765" i="2"/>
  <c r="DC766" i="2"/>
  <c r="BI729" i="3" s="1"/>
  <c r="DD766" i="2"/>
  <c r="DC767" i="2"/>
  <c r="BI730" i="3" s="1"/>
  <c r="DD767" i="2"/>
  <c r="DC768" i="2"/>
  <c r="DD768" i="2"/>
  <c r="DC769" i="2"/>
  <c r="BI732" i="3" s="1"/>
  <c r="DD769" i="2"/>
  <c r="DC770" i="2"/>
  <c r="BI733" i="3" s="1"/>
  <c r="DD770" i="2"/>
  <c r="DC771" i="2"/>
  <c r="BI734" i="3" s="1"/>
  <c r="DD771" i="2"/>
  <c r="DC772" i="2"/>
  <c r="BI735" i="3" s="1"/>
  <c r="DD772" i="2"/>
  <c r="DC773" i="2"/>
  <c r="BI736" i="3" s="1"/>
  <c r="DD773" i="2"/>
  <c r="DC774" i="2"/>
  <c r="BI737" i="3" s="1"/>
  <c r="DD774" i="2"/>
  <c r="DC775" i="2"/>
  <c r="DD775" i="2"/>
  <c r="DC776" i="2"/>
  <c r="DD776" i="2"/>
  <c r="DC777" i="2"/>
  <c r="DD777" i="2"/>
  <c r="DC778" i="2"/>
  <c r="BI740" i="3" s="1"/>
  <c r="DD778" i="2"/>
  <c r="DC779" i="2"/>
  <c r="BI741" i="3" s="1"/>
  <c r="DD779" i="2"/>
  <c r="DC780" i="2"/>
  <c r="BI742" i="3" s="1"/>
  <c r="DD780" i="2"/>
  <c r="DC781" i="2"/>
  <c r="DD781" i="2"/>
  <c r="DC782" i="2"/>
  <c r="BI744" i="3" s="1"/>
  <c r="DD782" i="2"/>
  <c r="DC783" i="2"/>
  <c r="BI745" i="3" s="1"/>
  <c r="DD783" i="2"/>
  <c r="DC784" i="2"/>
  <c r="BI746" i="3" s="1"/>
  <c r="DD784" i="2"/>
  <c r="DC785" i="2"/>
  <c r="BI747" i="3" s="1"/>
  <c r="DD785" i="2"/>
  <c r="DC786" i="2"/>
  <c r="DD786" i="2"/>
  <c r="DC787" i="2"/>
  <c r="DD787" i="2"/>
  <c r="DC788" i="2"/>
  <c r="BI750" i="3" s="1"/>
  <c r="DD788" i="2"/>
  <c r="DC789" i="2"/>
  <c r="BI751" i="3" s="1"/>
  <c r="DD789" i="2"/>
  <c r="DC790" i="2"/>
  <c r="BI752" i="3" s="1"/>
  <c r="DD790" i="2"/>
  <c r="DC791" i="2"/>
  <c r="DD791" i="2"/>
  <c r="DC792" i="2"/>
  <c r="BI754" i="3" s="1"/>
  <c r="DD792" i="2"/>
  <c r="DC793" i="2"/>
  <c r="DD793" i="2"/>
  <c r="DC794" i="2"/>
  <c r="BI756" i="3" s="1"/>
  <c r="DD794" i="2"/>
  <c r="DC795" i="2"/>
  <c r="DD795" i="2"/>
  <c r="DC796" i="2"/>
  <c r="BI758" i="3" s="1"/>
  <c r="DD796" i="2"/>
  <c r="DC797" i="2"/>
  <c r="BI759" i="3" s="1"/>
  <c r="DD797" i="2"/>
  <c r="DC798" i="2"/>
  <c r="BI760" i="3" s="1"/>
  <c r="DD798" i="2"/>
  <c r="DC799" i="2"/>
  <c r="DD799" i="2"/>
  <c r="DC800" i="2"/>
  <c r="BI762" i="3" s="1"/>
  <c r="DD800" i="2"/>
  <c r="DC801" i="2"/>
  <c r="DD801" i="2"/>
  <c r="DC802" i="2"/>
  <c r="BI764" i="3" s="1"/>
  <c r="DD802" i="2"/>
  <c r="DC803" i="2"/>
  <c r="DD803" i="2"/>
  <c r="DC804" i="2"/>
  <c r="BI766" i="3" s="1"/>
  <c r="DD804" i="2"/>
  <c r="DC805" i="2"/>
  <c r="BI767" i="3" s="1"/>
  <c r="DD805" i="2"/>
  <c r="DC806" i="2"/>
  <c r="BI768" i="3" s="1"/>
  <c r="DD806" i="2"/>
  <c r="DC807" i="2"/>
  <c r="BI769" i="3" s="1"/>
  <c r="DD807" i="2"/>
  <c r="DC808" i="2"/>
  <c r="BI770" i="3" s="1"/>
  <c r="DD808" i="2"/>
  <c r="DC809" i="2"/>
  <c r="DD809" i="2"/>
  <c r="DC810" i="2"/>
  <c r="DD810" i="2"/>
  <c r="DC811" i="2"/>
  <c r="BI772" i="3" s="1"/>
  <c r="DD811" i="2"/>
  <c r="DC812" i="2"/>
  <c r="BI773" i="3" s="1"/>
  <c r="DD812" i="2"/>
  <c r="DC813" i="2"/>
  <c r="BI774" i="3" s="1"/>
  <c r="DD813" i="2"/>
  <c r="DC814" i="2"/>
  <c r="BI775" i="3" s="1"/>
  <c r="DD814" i="2"/>
  <c r="DC815" i="2"/>
  <c r="BI776" i="3" s="1"/>
  <c r="DD815" i="2"/>
  <c r="DC816" i="2"/>
  <c r="BI777" i="3" s="1"/>
  <c r="DD816" i="2"/>
  <c r="DC817" i="2"/>
  <c r="BI778" i="3" s="1"/>
  <c r="DD817" i="2"/>
  <c r="DC818" i="2"/>
  <c r="BI779" i="3" s="1"/>
  <c r="DD818" i="2"/>
  <c r="DC819" i="2"/>
  <c r="BI780" i="3" s="1"/>
  <c r="DD819" i="2"/>
  <c r="DC820" i="2"/>
  <c r="BI781" i="3" s="1"/>
  <c r="DD820" i="2"/>
  <c r="DC821" i="2"/>
  <c r="DD821" i="2"/>
  <c r="DC822" i="2"/>
  <c r="DD822" i="2"/>
  <c r="DC823" i="2"/>
  <c r="DD823" i="2"/>
  <c r="DC824" i="2"/>
  <c r="DD824" i="2"/>
  <c r="DC825" i="2"/>
  <c r="DD825" i="2"/>
  <c r="DC826" i="2"/>
  <c r="DD826" i="2"/>
  <c r="DC827" i="2"/>
  <c r="DD827" i="2"/>
  <c r="DC828" i="2"/>
  <c r="DD828" i="2"/>
  <c r="DC829" i="2"/>
  <c r="DD829" i="2"/>
  <c r="DC830" i="2"/>
  <c r="DD830" i="2"/>
  <c r="DC831" i="2"/>
  <c r="DD831" i="2"/>
  <c r="DC832" i="2"/>
  <c r="DD832" i="2"/>
  <c r="DC833" i="2"/>
  <c r="DD833" i="2"/>
  <c r="DC834" i="2"/>
  <c r="DD834" i="2"/>
  <c r="DC835" i="2"/>
  <c r="DD835" i="2"/>
  <c r="DC836" i="2"/>
  <c r="DD836" i="2"/>
  <c r="DC837" i="2"/>
  <c r="DD837" i="2"/>
  <c r="DC838" i="2"/>
  <c r="DD838" i="2"/>
  <c r="DC839" i="2"/>
  <c r="DD839" i="2"/>
  <c r="DC840" i="2"/>
  <c r="DD840" i="2"/>
  <c r="DC841" i="2"/>
  <c r="DD841" i="2"/>
  <c r="DC842" i="2"/>
  <c r="DD842" i="2"/>
  <c r="DC843" i="2"/>
  <c r="DD843" i="2"/>
  <c r="DC844" i="2"/>
  <c r="DD844" i="2"/>
  <c r="DC845" i="2"/>
  <c r="DD845" i="2"/>
  <c r="DC846" i="2"/>
  <c r="DD846" i="2"/>
  <c r="DC847" i="2"/>
  <c r="DD847" i="2"/>
  <c r="DC848" i="2"/>
  <c r="DD848" i="2"/>
  <c r="DC849" i="2"/>
  <c r="DD849" i="2"/>
  <c r="DC850" i="2"/>
  <c r="DD850" i="2"/>
  <c r="DC851" i="2"/>
  <c r="DD851" i="2"/>
  <c r="DC852" i="2"/>
  <c r="DD852" i="2"/>
  <c r="DC853" i="2"/>
  <c r="DD853" i="2"/>
  <c r="DC854" i="2"/>
  <c r="DD854" i="2"/>
  <c r="DC855" i="2"/>
  <c r="DD855" i="2"/>
  <c r="DC856" i="2"/>
  <c r="DD856" i="2"/>
  <c r="DC857" i="2"/>
  <c r="DD857" i="2"/>
  <c r="DC858" i="2"/>
  <c r="DD858" i="2"/>
  <c r="DC859" i="2"/>
  <c r="DD859" i="2"/>
  <c r="DC860" i="2"/>
  <c r="DD860" i="2"/>
  <c r="DC861" i="2"/>
  <c r="DD861" i="2"/>
  <c r="DC862" i="2"/>
  <c r="DD862" i="2"/>
  <c r="DC863" i="2"/>
  <c r="DD863" i="2"/>
  <c r="DC864" i="2"/>
  <c r="DD864" i="2"/>
  <c r="DC865" i="2"/>
  <c r="DD865" i="2"/>
  <c r="DC866" i="2"/>
  <c r="DD866" i="2"/>
  <c r="DC867" i="2"/>
  <c r="DD867" i="2"/>
  <c r="DC868" i="2"/>
  <c r="DD868" i="2"/>
  <c r="DC869" i="2"/>
  <c r="DD869" i="2"/>
  <c r="DC870" i="2"/>
  <c r="DD870" i="2"/>
  <c r="DC871" i="2"/>
  <c r="DD871" i="2"/>
  <c r="DC872" i="2"/>
  <c r="DD872" i="2"/>
  <c r="DC873" i="2"/>
  <c r="DD873" i="2"/>
  <c r="DC874" i="2"/>
  <c r="DD874" i="2"/>
  <c r="DC875" i="2"/>
  <c r="DD875" i="2"/>
  <c r="DC876" i="2"/>
  <c r="DD876" i="2"/>
  <c r="DC877" i="2"/>
  <c r="DD877" i="2"/>
  <c r="DC878" i="2"/>
  <c r="DD878" i="2"/>
  <c r="DC879" i="2"/>
  <c r="DD879" i="2"/>
  <c r="DC880" i="2"/>
  <c r="DD880" i="2"/>
  <c r="DC881" i="2"/>
  <c r="DD881" i="2"/>
  <c r="DC882" i="2"/>
  <c r="DD882" i="2"/>
  <c r="DC883" i="2"/>
  <c r="DD883" i="2"/>
  <c r="DC884" i="2"/>
  <c r="DD884" i="2"/>
  <c r="DC885" i="2"/>
  <c r="DD885" i="2"/>
  <c r="DC886" i="2"/>
  <c r="DD886" i="2"/>
  <c r="DC887" i="2"/>
  <c r="DD887" i="2"/>
  <c r="DC888" i="2"/>
  <c r="DD888" i="2"/>
  <c r="DC889" i="2"/>
  <c r="DD889" i="2"/>
  <c r="DC890" i="2"/>
  <c r="DD890" i="2"/>
  <c r="DC891" i="2"/>
  <c r="DD891" i="2"/>
  <c r="DC892" i="2"/>
  <c r="DD892" i="2"/>
  <c r="DC893" i="2"/>
  <c r="DD893" i="2"/>
  <c r="DC894" i="2"/>
  <c r="DD894" i="2"/>
  <c r="DC895" i="2"/>
  <c r="DD895" i="2"/>
  <c r="DC896" i="2"/>
  <c r="DD896" i="2"/>
  <c r="DC897" i="2"/>
  <c r="DD897" i="2"/>
  <c r="DC898" i="2"/>
  <c r="DD898" i="2"/>
  <c r="DC899" i="2"/>
  <c r="DD899" i="2"/>
  <c r="DC2" i="2"/>
  <c r="BI2" i="3" s="1"/>
  <c r="DD2" i="2"/>
  <c r="DB3" i="2"/>
  <c r="DB4" i="2"/>
  <c r="DB5" i="2"/>
  <c r="DB6" i="2"/>
  <c r="DB7" i="2"/>
  <c r="DB8" i="2"/>
  <c r="DB9" i="2"/>
  <c r="DB10" i="2"/>
  <c r="DB11" i="2"/>
  <c r="DB12" i="2"/>
  <c r="DB13" i="2"/>
  <c r="DB14" i="2"/>
  <c r="DB15" i="2"/>
  <c r="DB16" i="2"/>
  <c r="DB17" i="2"/>
  <c r="DB18" i="2"/>
  <c r="DB19" i="2"/>
  <c r="DB20" i="2"/>
  <c r="DB21" i="2"/>
  <c r="DB22" i="2"/>
  <c r="DB23" i="2"/>
  <c r="DB24" i="2"/>
  <c r="DB25" i="2"/>
  <c r="DB26" i="2"/>
  <c r="DB27" i="2"/>
  <c r="DB28" i="2"/>
  <c r="DB29" i="2"/>
  <c r="DB30" i="2"/>
  <c r="DB31" i="2"/>
  <c r="DB32" i="2"/>
  <c r="DB33" i="2"/>
  <c r="DB34" i="2"/>
  <c r="DB35" i="2"/>
  <c r="DB36" i="2"/>
  <c r="DB37" i="2"/>
  <c r="DB38" i="2"/>
  <c r="DB39" i="2"/>
  <c r="DB40" i="2"/>
  <c r="DB41" i="2"/>
  <c r="DB42" i="2"/>
  <c r="DB43" i="2"/>
  <c r="DB44" i="2"/>
  <c r="DB45" i="2"/>
  <c r="DB46" i="2"/>
  <c r="DB47" i="2"/>
  <c r="DB48" i="2"/>
  <c r="DB49" i="2"/>
  <c r="DB50" i="2"/>
  <c r="DB51" i="2"/>
  <c r="DB52" i="2"/>
  <c r="DB53" i="2"/>
  <c r="DB54" i="2"/>
  <c r="DB55" i="2"/>
  <c r="DB56" i="2"/>
  <c r="DB57" i="2"/>
  <c r="DB58" i="2"/>
  <c r="DB59" i="2"/>
  <c r="DB60" i="2"/>
  <c r="DB61" i="2"/>
  <c r="DB62" i="2"/>
  <c r="DB63" i="2"/>
  <c r="DB64" i="2"/>
  <c r="DB65" i="2"/>
  <c r="DB66" i="2"/>
  <c r="DB67" i="2"/>
  <c r="DB68" i="2"/>
  <c r="DB69" i="2"/>
  <c r="DB70" i="2"/>
  <c r="DB71" i="2"/>
  <c r="DB72" i="2"/>
  <c r="DB73" i="2"/>
  <c r="DB74" i="2"/>
  <c r="DB75" i="2"/>
  <c r="DB76" i="2"/>
  <c r="DB77" i="2"/>
  <c r="DB78" i="2"/>
  <c r="DB79" i="2"/>
  <c r="DB80" i="2"/>
  <c r="DB81" i="2"/>
  <c r="DB82" i="2"/>
  <c r="DB83" i="2"/>
  <c r="DB84" i="2"/>
  <c r="DB85" i="2"/>
  <c r="DB86" i="2"/>
  <c r="DB87" i="2"/>
  <c r="DB88" i="2"/>
  <c r="DB89" i="2"/>
  <c r="DB90" i="2"/>
  <c r="DB91" i="2"/>
  <c r="DB92" i="2"/>
  <c r="DB93" i="2"/>
  <c r="DB94" i="2"/>
  <c r="DB95" i="2"/>
  <c r="DB96" i="2"/>
  <c r="DB97" i="2"/>
  <c r="DB98" i="2"/>
  <c r="DB99" i="2"/>
  <c r="DB100" i="2"/>
  <c r="DB101" i="2"/>
  <c r="DB102" i="2"/>
  <c r="DB103" i="2"/>
  <c r="DB104" i="2"/>
  <c r="DB105" i="2"/>
  <c r="DB106" i="2"/>
  <c r="DB107" i="2"/>
  <c r="DB108" i="2"/>
  <c r="DB109" i="2"/>
  <c r="DB110" i="2"/>
  <c r="DB111" i="2"/>
  <c r="DB112" i="2"/>
  <c r="DB113" i="2"/>
  <c r="DB114" i="2"/>
  <c r="DB115" i="2"/>
  <c r="DB116" i="2"/>
  <c r="DB117" i="2"/>
  <c r="DB118" i="2"/>
  <c r="DB119" i="2"/>
  <c r="DB120" i="2"/>
  <c r="DB121" i="2"/>
  <c r="DB122" i="2"/>
  <c r="DB123" i="2"/>
  <c r="DB124" i="2"/>
  <c r="DB125" i="2"/>
  <c r="DB126" i="2"/>
  <c r="DB127" i="2"/>
  <c r="DB128" i="2"/>
  <c r="DB129" i="2"/>
  <c r="DB130" i="2"/>
  <c r="DB131" i="2"/>
  <c r="DB132" i="2"/>
  <c r="DB133" i="2"/>
  <c r="DB134" i="2"/>
  <c r="DB135" i="2"/>
  <c r="DB136" i="2"/>
  <c r="DB137" i="2"/>
  <c r="DB138" i="2"/>
  <c r="DB139" i="2"/>
  <c r="DB140" i="2"/>
  <c r="DB141" i="2"/>
  <c r="DB142" i="2"/>
  <c r="DB143" i="2"/>
  <c r="DB144" i="2"/>
  <c r="DB145" i="2"/>
  <c r="DB146" i="2"/>
  <c r="DB147" i="2"/>
  <c r="DB148" i="2"/>
  <c r="DB149" i="2"/>
  <c r="DB150" i="2"/>
  <c r="DB151" i="2"/>
  <c r="DB152" i="2"/>
  <c r="DB153" i="2"/>
  <c r="DB154" i="2"/>
  <c r="DB155" i="2"/>
  <c r="DB156" i="2"/>
  <c r="DB157" i="2"/>
  <c r="DB158" i="2"/>
  <c r="DB159" i="2"/>
  <c r="DB160" i="2"/>
  <c r="DB161" i="2"/>
  <c r="DB162" i="2"/>
  <c r="DB163" i="2"/>
  <c r="DB164" i="2"/>
  <c r="DB165" i="2"/>
  <c r="DB166" i="2"/>
  <c r="DB167" i="2"/>
  <c r="DB168" i="2"/>
  <c r="DB169" i="2"/>
  <c r="DB170" i="2"/>
  <c r="DB171" i="2"/>
  <c r="DB172" i="2"/>
  <c r="DB173" i="2"/>
  <c r="DB174" i="2"/>
  <c r="DB175" i="2"/>
  <c r="DB176" i="2"/>
  <c r="DB177" i="2"/>
  <c r="DB178" i="2"/>
  <c r="DB179" i="2"/>
  <c r="DB180" i="2"/>
  <c r="DB181" i="2"/>
  <c r="DB182" i="2"/>
  <c r="DB183" i="2"/>
  <c r="DB184" i="2"/>
  <c r="DB185" i="2"/>
  <c r="DB186" i="2"/>
  <c r="DB187" i="2"/>
  <c r="DB188" i="2"/>
  <c r="DB189" i="2"/>
  <c r="DB190" i="2"/>
  <c r="DB191" i="2"/>
  <c r="DB192" i="2"/>
  <c r="DB193" i="2"/>
  <c r="DB194" i="2"/>
  <c r="DB195" i="2"/>
  <c r="DB196" i="2"/>
  <c r="DB197" i="2"/>
  <c r="DB198" i="2"/>
  <c r="DB199" i="2"/>
  <c r="DB200" i="2"/>
  <c r="DB201" i="2"/>
  <c r="DB202" i="2"/>
  <c r="DB203" i="2"/>
  <c r="DB204" i="2"/>
  <c r="DB205" i="2"/>
  <c r="DB206" i="2"/>
  <c r="DB207" i="2"/>
  <c r="DB208" i="2"/>
  <c r="DB209" i="2"/>
  <c r="DB210" i="2"/>
  <c r="DB211" i="2"/>
  <c r="DB212" i="2"/>
  <c r="DB213" i="2"/>
  <c r="DB214" i="2"/>
  <c r="DB215" i="2"/>
  <c r="DB216" i="2"/>
  <c r="DB217" i="2"/>
  <c r="DB218" i="2"/>
  <c r="DB219" i="2"/>
  <c r="DB220" i="2"/>
  <c r="DB221" i="2"/>
  <c r="DB222" i="2"/>
  <c r="DB223" i="2"/>
  <c r="DB224" i="2"/>
  <c r="DB225" i="2"/>
  <c r="DB226" i="2"/>
  <c r="DB227" i="2"/>
  <c r="DB228" i="2"/>
  <c r="DB229" i="2"/>
  <c r="DB230" i="2"/>
  <c r="DB231" i="2"/>
  <c r="DB232" i="2"/>
  <c r="DB233" i="2"/>
  <c r="DB234" i="2"/>
  <c r="DB235" i="2"/>
  <c r="DB236" i="2"/>
  <c r="DB237" i="2"/>
  <c r="DB238" i="2"/>
  <c r="DB239" i="2"/>
  <c r="DB240" i="2"/>
  <c r="DB241" i="2"/>
  <c r="DB242" i="2"/>
  <c r="DB243" i="2"/>
  <c r="DB244" i="2"/>
  <c r="DB245" i="2"/>
  <c r="DB246" i="2"/>
  <c r="DB247" i="2"/>
  <c r="DB248" i="2"/>
  <c r="DB249" i="2"/>
  <c r="DB250" i="2"/>
  <c r="DB251" i="2"/>
  <c r="DB252" i="2"/>
  <c r="DB253" i="2"/>
  <c r="DB254" i="2"/>
  <c r="DB255" i="2"/>
  <c r="DB256" i="2"/>
  <c r="DB257" i="2"/>
  <c r="DB258" i="2"/>
  <c r="DB259" i="2"/>
  <c r="DB260" i="2"/>
  <c r="DB261" i="2"/>
  <c r="DB262" i="2"/>
  <c r="DB263" i="2"/>
  <c r="DB264" i="2"/>
  <c r="DB265" i="2"/>
  <c r="DB266" i="2"/>
  <c r="DB267" i="2"/>
  <c r="DB268" i="2"/>
  <c r="DB269" i="2"/>
  <c r="DB270" i="2"/>
  <c r="DB271" i="2"/>
  <c r="DB272" i="2"/>
  <c r="DB273" i="2"/>
  <c r="DB274" i="2"/>
  <c r="DB275" i="2"/>
  <c r="DB276" i="2"/>
  <c r="DB277" i="2"/>
  <c r="DB278" i="2"/>
  <c r="DB279" i="2"/>
  <c r="DB280" i="2"/>
  <c r="DB281" i="2"/>
  <c r="DB282" i="2"/>
  <c r="DB283" i="2"/>
  <c r="DB284" i="2"/>
  <c r="DB285" i="2"/>
  <c r="DB286" i="2"/>
  <c r="DB287" i="2"/>
  <c r="DB288" i="2"/>
  <c r="DB289" i="2"/>
  <c r="DB290" i="2"/>
  <c r="DB291" i="2"/>
  <c r="DB292" i="2"/>
  <c r="DB293" i="2"/>
  <c r="DB294" i="2"/>
  <c r="DB295" i="2"/>
  <c r="DB296" i="2"/>
  <c r="DB297" i="2"/>
  <c r="DB298" i="2"/>
  <c r="DB299" i="2"/>
  <c r="DB300" i="2"/>
  <c r="DB301" i="2"/>
  <c r="DB302" i="2"/>
  <c r="DB303" i="2"/>
  <c r="DB304" i="2"/>
  <c r="DB305" i="2"/>
  <c r="DB306" i="2"/>
  <c r="DB307" i="2"/>
  <c r="DB308" i="2"/>
  <c r="DB309" i="2"/>
  <c r="DB310" i="2"/>
  <c r="DB311" i="2"/>
  <c r="DB312" i="2"/>
  <c r="DB313" i="2"/>
  <c r="DB314" i="2"/>
  <c r="DB315" i="2"/>
  <c r="DB316" i="2"/>
  <c r="DB317" i="2"/>
  <c r="DB318" i="2"/>
  <c r="DB319" i="2"/>
  <c r="DB320" i="2"/>
  <c r="DB321" i="2"/>
  <c r="DB322" i="2"/>
  <c r="DB323" i="2"/>
  <c r="DB324" i="2"/>
  <c r="DB325" i="2"/>
  <c r="DB326" i="2"/>
  <c r="DB327" i="2"/>
  <c r="DB328" i="2"/>
  <c r="DB329" i="2"/>
  <c r="DB330" i="2"/>
  <c r="DB331" i="2"/>
  <c r="DB332" i="2"/>
  <c r="DB333" i="2"/>
  <c r="DB334" i="2"/>
  <c r="DB335" i="2"/>
  <c r="DB336" i="2"/>
  <c r="DB337" i="2"/>
  <c r="DB338" i="2"/>
  <c r="DB339" i="2"/>
  <c r="DB340" i="2"/>
  <c r="DB341" i="2"/>
  <c r="DB342" i="2"/>
  <c r="DB343" i="2"/>
  <c r="DB344" i="2"/>
  <c r="DB345" i="2"/>
  <c r="DB346" i="2"/>
  <c r="DB347" i="2"/>
  <c r="DB348" i="2"/>
  <c r="DB349" i="2"/>
  <c r="DB350" i="2"/>
  <c r="DB351" i="2"/>
  <c r="DB352" i="2"/>
  <c r="DB353" i="2"/>
  <c r="DB354" i="2"/>
  <c r="DB355" i="2"/>
  <c r="DB356" i="2"/>
  <c r="DB357" i="2"/>
  <c r="DB358" i="2"/>
  <c r="DB359" i="2"/>
  <c r="DB360" i="2"/>
  <c r="DB361" i="2"/>
  <c r="DB362" i="2"/>
  <c r="DB363" i="2"/>
  <c r="DB364" i="2"/>
  <c r="DB365" i="2"/>
  <c r="DB366" i="2"/>
  <c r="DB367" i="2"/>
  <c r="DB368" i="2"/>
  <c r="DB369" i="2"/>
  <c r="DB370" i="2"/>
  <c r="DB371" i="2"/>
  <c r="DB372" i="2"/>
  <c r="DB373" i="2"/>
  <c r="DB374" i="2"/>
  <c r="DB375" i="2"/>
  <c r="DB376" i="2"/>
  <c r="DB377" i="2"/>
  <c r="DB378" i="2"/>
  <c r="DB379" i="2"/>
  <c r="DB380" i="2"/>
  <c r="DB381" i="2"/>
  <c r="DB382" i="2"/>
  <c r="DB383" i="2"/>
  <c r="DB384" i="2"/>
  <c r="DB385" i="2"/>
  <c r="DB386" i="2"/>
  <c r="DB387" i="2"/>
  <c r="DB388" i="2"/>
  <c r="DB389" i="2"/>
  <c r="DB390" i="2"/>
  <c r="DB391" i="2"/>
  <c r="DB392" i="2"/>
  <c r="DB393" i="2"/>
  <c r="DB394" i="2"/>
  <c r="DB395" i="2"/>
  <c r="DB396" i="2"/>
  <c r="DB397" i="2"/>
  <c r="DB398" i="2"/>
  <c r="DB399" i="2"/>
  <c r="DB400" i="2"/>
  <c r="DB401" i="2"/>
  <c r="DB402" i="2"/>
  <c r="DB403" i="2"/>
  <c r="DB404" i="2"/>
  <c r="DB405" i="2"/>
  <c r="DB406" i="2"/>
  <c r="DB407" i="2"/>
  <c r="DB408" i="2"/>
  <c r="DB409" i="2"/>
  <c r="DB410" i="2"/>
  <c r="DB411" i="2"/>
  <c r="DB412" i="2"/>
  <c r="DB413" i="2"/>
  <c r="DB414" i="2"/>
  <c r="DB415" i="2"/>
  <c r="DB416" i="2"/>
  <c r="DB417" i="2"/>
  <c r="DB418" i="2"/>
  <c r="DB419" i="2"/>
  <c r="DB420" i="2"/>
  <c r="DB421" i="2"/>
  <c r="DB422" i="2"/>
  <c r="DB423" i="2"/>
  <c r="DB424" i="2"/>
  <c r="DB425" i="2"/>
  <c r="DB426" i="2"/>
  <c r="DB427" i="2"/>
  <c r="DB428" i="2"/>
  <c r="DB429" i="2"/>
  <c r="DB430" i="2"/>
  <c r="DB431" i="2"/>
  <c r="DB432" i="2"/>
  <c r="DB433" i="2"/>
  <c r="DB434" i="2"/>
  <c r="DB435" i="2"/>
  <c r="DB436" i="2"/>
  <c r="DB437" i="2"/>
  <c r="DB438" i="2"/>
  <c r="DB439" i="2"/>
  <c r="DB440" i="2"/>
  <c r="DB441" i="2"/>
  <c r="DB442" i="2"/>
  <c r="DB443" i="2"/>
  <c r="DB444" i="2"/>
  <c r="DB445" i="2"/>
  <c r="DB446" i="2"/>
  <c r="DB447" i="2"/>
  <c r="DB448" i="2"/>
  <c r="DB449" i="2"/>
  <c r="DB450" i="2"/>
  <c r="DB451" i="2"/>
  <c r="DB452" i="2"/>
  <c r="DB453" i="2"/>
  <c r="DB454" i="2"/>
  <c r="DB455" i="2"/>
  <c r="DB456" i="2"/>
  <c r="DB457" i="2"/>
  <c r="DB458" i="2"/>
  <c r="DB459" i="2"/>
  <c r="DB460" i="2"/>
  <c r="DB461" i="2"/>
  <c r="DB462" i="2"/>
  <c r="DB463" i="2"/>
  <c r="DB464" i="2"/>
  <c r="DB465" i="2"/>
  <c r="DB466" i="2"/>
  <c r="DB467" i="2"/>
  <c r="DB468" i="2"/>
  <c r="DB469" i="2"/>
  <c r="DB470" i="2"/>
  <c r="DB471" i="2"/>
  <c r="DB472" i="2"/>
  <c r="DB473" i="2"/>
  <c r="DB474" i="2"/>
  <c r="DB475" i="2"/>
  <c r="DB476" i="2"/>
  <c r="DB477" i="2"/>
  <c r="DB478" i="2"/>
  <c r="DB479" i="2"/>
  <c r="DB480" i="2"/>
  <c r="DB481" i="2"/>
  <c r="DB482" i="2"/>
  <c r="DB483" i="2"/>
  <c r="DB484" i="2"/>
  <c r="DB485" i="2"/>
  <c r="DB486" i="2"/>
  <c r="DB487" i="2"/>
  <c r="DB488" i="2"/>
  <c r="DB489" i="2"/>
  <c r="DB490" i="2"/>
  <c r="DB491" i="2"/>
  <c r="DB492" i="2"/>
  <c r="DB493" i="2"/>
  <c r="DB494" i="2"/>
  <c r="DB495" i="2"/>
  <c r="DB496" i="2"/>
  <c r="DB497" i="2"/>
  <c r="DB498" i="2"/>
  <c r="DB499" i="2"/>
  <c r="DB500" i="2"/>
  <c r="DB501" i="2"/>
  <c r="DB502" i="2"/>
  <c r="DB503" i="2"/>
  <c r="DB504" i="2"/>
  <c r="DB505" i="2"/>
  <c r="DB506" i="2"/>
  <c r="DB507" i="2"/>
  <c r="DB508" i="2"/>
  <c r="DB509" i="2"/>
  <c r="DB510" i="2"/>
  <c r="DB511" i="2"/>
  <c r="DB512" i="2"/>
  <c r="DB513" i="2"/>
  <c r="DB514" i="2"/>
  <c r="DB515" i="2"/>
  <c r="DB516" i="2"/>
  <c r="DB517" i="2"/>
  <c r="DB518" i="2"/>
  <c r="DB519" i="2"/>
  <c r="DB520" i="2"/>
  <c r="DB521" i="2"/>
  <c r="DB522" i="2"/>
  <c r="DB523" i="2"/>
  <c r="DB524" i="2"/>
  <c r="DB525" i="2"/>
  <c r="DB526" i="2"/>
  <c r="DB527" i="2"/>
  <c r="DB528" i="2"/>
  <c r="DB529" i="2"/>
  <c r="DB530" i="2"/>
  <c r="DB531" i="2"/>
  <c r="DB532" i="2"/>
  <c r="DB533" i="2"/>
  <c r="DB534" i="2"/>
  <c r="DB535" i="2"/>
  <c r="DB536" i="2"/>
  <c r="DB537" i="2"/>
  <c r="DB538" i="2"/>
  <c r="DB539" i="2"/>
  <c r="DB540" i="2"/>
  <c r="DB541" i="2"/>
  <c r="DB542" i="2"/>
  <c r="DB543" i="2"/>
  <c r="DB544" i="2"/>
  <c r="DB545" i="2"/>
  <c r="DB546" i="2"/>
  <c r="DB547" i="2"/>
  <c r="DB548" i="2"/>
  <c r="DB549" i="2"/>
  <c r="DB550" i="2"/>
  <c r="DB551" i="2"/>
  <c r="DB552" i="2"/>
  <c r="DB553" i="2"/>
  <c r="DB554" i="2"/>
  <c r="DB555" i="2"/>
  <c r="DB556" i="2"/>
  <c r="DB557" i="2"/>
  <c r="DB558" i="2"/>
  <c r="DB559" i="2"/>
  <c r="DB560" i="2"/>
  <c r="DB561" i="2"/>
  <c r="DB562" i="2"/>
  <c r="DB563" i="2"/>
  <c r="DB564" i="2"/>
  <c r="DB565" i="2"/>
  <c r="DB566" i="2"/>
  <c r="DB567" i="2"/>
  <c r="DB568" i="2"/>
  <c r="DB569" i="2"/>
  <c r="DB570" i="2"/>
  <c r="DB571" i="2"/>
  <c r="DB572" i="2"/>
  <c r="DB573" i="2"/>
  <c r="DB574" i="2"/>
  <c r="DB575" i="2"/>
  <c r="DB576" i="2"/>
  <c r="DB577" i="2"/>
  <c r="DB578" i="2"/>
  <c r="DB579" i="2"/>
  <c r="DB580" i="2"/>
  <c r="DB581" i="2"/>
  <c r="DB582" i="2"/>
  <c r="DB583" i="2"/>
  <c r="DB584" i="2"/>
  <c r="DB585" i="2"/>
  <c r="DB586" i="2"/>
  <c r="DB587" i="2"/>
  <c r="DB588" i="2"/>
  <c r="DB589" i="2"/>
  <c r="DB590" i="2"/>
  <c r="DB591" i="2"/>
  <c r="DB592" i="2"/>
  <c r="DB593" i="2"/>
  <c r="DB594" i="2"/>
  <c r="DB595" i="2"/>
  <c r="DB596" i="2"/>
  <c r="DB597" i="2"/>
  <c r="DB598" i="2"/>
  <c r="DB599" i="2"/>
  <c r="DB600" i="2"/>
  <c r="DB601" i="2"/>
  <c r="DB602" i="2"/>
  <c r="DB603" i="2"/>
  <c r="DB604" i="2"/>
  <c r="DB605" i="2"/>
  <c r="DB606" i="2"/>
  <c r="DB607" i="2"/>
  <c r="DB608" i="2"/>
  <c r="DB609" i="2"/>
  <c r="DB610" i="2"/>
  <c r="DB611" i="2"/>
  <c r="DB612" i="2"/>
  <c r="DB613" i="2"/>
  <c r="DB614" i="2"/>
  <c r="DB615" i="2"/>
  <c r="DB616" i="2"/>
  <c r="DB617" i="2"/>
  <c r="DB618" i="2"/>
  <c r="DB619" i="2"/>
  <c r="DB620" i="2"/>
  <c r="DB621" i="2"/>
  <c r="DB622" i="2"/>
  <c r="DB623" i="2"/>
  <c r="DB624" i="2"/>
  <c r="DB625" i="2"/>
  <c r="DB626" i="2"/>
  <c r="DB627" i="2"/>
  <c r="DB628" i="2"/>
  <c r="DB629" i="2"/>
  <c r="DB630" i="2"/>
  <c r="DB631" i="2"/>
  <c r="DB632" i="2"/>
  <c r="DB633" i="2"/>
  <c r="DB634" i="2"/>
  <c r="DB635" i="2"/>
  <c r="DB636" i="2"/>
  <c r="DB637" i="2"/>
  <c r="DB638" i="2"/>
  <c r="DB639" i="2"/>
  <c r="DB640" i="2"/>
  <c r="DB641" i="2"/>
  <c r="DB642" i="2"/>
  <c r="DB643" i="2"/>
  <c r="DB644" i="2"/>
  <c r="DB645" i="2"/>
  <c r="DB646" i="2"/>
  <c r="DB647" i="2"/>
  <c r="DB648" i="2"/>
  <c r="DB649" i="2"/>
  <c r="DB650" i="2"/>
  <c r="DB651" i="2"/>
  <c r="DB652" i="2"/>
  <c r="DB653" i="2"/>
  <c r="DB654" i="2"/>
  <c r="DB655" i="2"/>
  <c r="DB656" i="2"/>
  <c r="DB657" i="2"/>
  <c r="DB658" i="2"/>
  <c r="DB659" i="2"/>
  <c r="DB660" i="2"/>
  <c r="DB661" i="2"/>
  <c r="DB662" i="2"/>
  <c r="DB663" i="2"/>
  <c r="DB664" i="2"/>
  <c r="DB665" i="2"/>
  <c r="DB666" i="2"/>
  <c r="DB667" i="2"/>
  <c r="DB668" i="2"/>
  <c r="DB669" i="2"/>
  <c r="DB670" i="2"/>
  <c r="DB671" i="2"/>
  <c r="DB672" i="2"/>
  <c r="DB673" i="2"/>
  <c r="DB674" i="2"/>
  <c r="DB675" i="2"/>
  <c r="DB676" i="2"/>
  <c r="DB677" i="2"/>
  <c r="DB678" i="2"/>
  <c r="DB679" i="2"/>
  <c r="DB680" i="2"/>
  <c r="DB681" i="2"/>
  <c r="DB682" i="2"/>
  <c r="DB683" i="2"/>
  <c r="DB684" i="2"/>
  <c r="DB685" i="2"/>
  <c r="DB686" i="2"/>
  <c r="DB687" i="2"/>
  <c r="DB688" i="2"/>
  <c r="DB689" i="2"/>
  <c r="DB690" i="2"/>
  <c r="DB691" i="2"/>
  <c r="DB692" i="2"/>
  <c r="DB693" i="2"/>
  <c r="DB694" i="2"/>
  <c r="DB695" i="2"/>
  <c r="DB696" i="2"/>
  <c r="DB697" i="2"/>
  <c r="DB698" i="2"/>
  <c r="DB699" i="2"/>
  <c r="DB700" i="2"/>
  <c r="DB701" i="2"/>
  <c r="DB702" i="2"/>
  <c r="DB703" i="2"/>
  <c r="DB704" i="2"/>
  <c r="DB705" i="2"/>
  <c r="DB706" i="2"/>
  <c r="DB707" i="2"/>
  <c r="DB708" i="2"/>
  <c r="DB709" i="2"/>
  <c r="DB710" i="2"/>
  <c r="DB711" i="2"/>
  <c r="DB712" i="2"/>
  <c r="DB713" i="2"/>
  <c r="DB714" i="2"/>
  <c r="DB715" i="2"/>
  <c r="DB716" i="2"/>
  <c r="DB717" i="2"/>
  <c r="DB718" i="2"/>
  <c r="DB719" i="2"/>
  <c r="DB720" i="2"/>
  <c r="DB721" i="2"/>
  <c r="DB722" i="2"/>
  <c r="DB723" i="2"/>
  <c r="DB724" i="2"/>
  <c r="DB725" i="2"/>
  <c r="DB726" i="2"/>
  <c r="DB727" i="2"/>
  <c r="DB728" i="2"/>
  <c r="DB729" i="2"/>
  <c r="DB730" i="2"/>
  <c r="DB731" i="2"/>
  <c r="DB732" i="2"/>
  <c r="DB733" i="2"/>
  <c r="DB734" i="2"/>
  <c r="DB735" i="2"/>
  <c r="DB736" i="2"/>
  <c r="DB737" i="2"/>
  <c r="DB738" i="2"/>
  <c r="DB739" i="2"/>
  <c r="DB740" i="2"/>
  <c r="DB741" i="2"/>
  <c r="DB742" i="2"/>
  <c r="DB743" i="2"/>
  <c r="DB744" i="2"/>
  <c r="DB745" i="2"/>
  <c r="DB746" i="2"/>
  <c r="DB747" i="2"/>
  <c r="DB748" i="2"/>
  <c r="DB749" i="2"/>
  <c r="DB750" i="2"/>
  <c r="DB751" i="2"/>
  <c r="DB752" i="2"/>
  <c r="DB753" i="2"/>
  <c r="DB754" i="2"/>
  <c r="DB755" i="2"/>
  <c r="DB756" i="2"/>
  <c r="DB757" i="2"/>
  <c r="DB758" i="2"/>
  <c r="DB759" i="2"/>
  <c r="DB760" i="2"/>
  <c r="DB761" i="2"/>
  <c r="DB762" i="2"/>
  <c r="DB763" i="2"/>
  <c r="DB764" i="2"/>
  <c r="DB765" i="2"/>
  <c r="DB766" i="2"/>
  <c r="DB767" i="2"/>
  <c r="DB768" i="2"/>
  <c r="DB769" i="2"/>
  <c r="DB770" i="2"/>
  <c r="DB771" i="2"/>
  <c r="DB772" i="2"/>
  <c r="DB773" i="2"/>
  <c r="DB774" i="2"/>
  <c r="DB775" i="2"/>
  <c r="DB776" i="2"/>
  <c r="DB777" i="2"/>
  <c r="DB778" i="2"/>
  <c r="DB779" i="2"/>
  <c r="DB780" i="2"/>
  <c r="DB781" i="2"/>
  <c r="DB782" i="2"/>
  <c r="DB783" i="2"/>
  <c r="DB784" i="2"/>
  <c r="DB785" i="2"/>
  <c r="DB786" i="2"/>
  <c r="DB787" i="2"/>
  <c r="DB788" i="2"/>
  <c r="DB789" i="2"/>
  <c r="DB790" i="2"/>
  <c r="DB791" i="2"/>
  <c r="DB792" i="2"/>
  <c r="DB793" i="2"/>
  <c r="DB794" i="2"/>
  <c r="DB795" i="2"/>
  <c r="DB796" i="2"/>
  <c r="DB797" i="2"/>
  <c r="DB798" i="2"/>
  <c r="DB799" i="2"/>
  <c r="DB800" i="2"/>
  <c r="DB801" i="2"/>
  <c r="DB802" i="2"/>
  <c r="DB803" i="2"/>
  <c r="DB804" i="2"/>
  <c r="DB805" i="2"/>
  <c r="DB806" i="2"/>
  <c r="DB807" i="2"/>
  <c r="DB808" i="2"/>
  <c r="DB809" i="2"/>
  <c r="DB810" i="2"/>
  <c r="DB811" i="2"/>
  <c r="DB812" i="2"/>
  <c r="DB813" i="2"/>
  <c r="DB814" i="2"/>
  <c r="DB815" i="2"/>
  <c r="DB816" i="2"/>
  <c r="DB817" i="2"/>
  <c r="DB818" i="2"/>
  <c r="DB819" i="2"/>
  <c r="DB820" i="2"/>
  <c r="DB821" i="2"/>
  <c r="DB822" i="2"/>
  <c r="DB823" i="2"/>
  <c r="DB824" i="2"/>
  <c r="DB825" i="2"/>
  <c r="DB826" i="2"/>
  <c r="DB827" i="2"/>
  <c r="DB828" i="2"/>
  <c r="DB829" i="2"/>
  <c r="DB830" i="2"/>
  <c r="DB831" i="2"/>
  <c r="DB832" i="2"/>
  <c r="DB833" i="2"/>
  <c r="DB834" i="2"/>
  <c r="DB835" i="2"/>
  <c r="DB836" i="2"/>
  <c r="DB837" i="2"/>
  <c r="DB838" i="2"/>
  <c r="DB839" i="2"/>
  <c r="DB840" i="2"/>
  <c r="DB841" i="2"/>
  <c r="DB842" i="2"/>
  <c r="DB843" i="2"/>
  <c r="DB844" i="2"/>
  <c r="DB845" i="2"/>
  <c r="DB846" i="2"/>
  <c r="DB847" i="2"/>
  <c r="DB848" i="2"/>
  <c r="DB849" i="2"/>
  <c r="DB850" i="2"/>
  <c r="DB851" i="2"/>
  <c r="DB852" i="2"/>
  <c r="DB853" i="2"/>
  <c r="DB854" i="2"/>
  <c r="DB855" i="2"/>
  <c r="DB856" i="2"/>
  <c r="DB857" i="2"/>
  <c r="DB858" i="2"/>
  <c r="DB859" i="2"/>
  <c r="DB860" i="2"/>
  <c r="DB861" i="2"/>
  <c r="DB862" i="2"/>
  <c r="DB863" i="2"/>
  <c r="DB864" i="2"/>
  <c r="DB865" i="2"/>
  <c r="DB866" i="2"/>
  <c r="DB867" i="2"/>
  <c r="DB868" i="2"/>
  <c r="DB869" i="2"/>
  <c r="DB870" i="2"/>
  <c r="DB871" i="2"/>
  <c r="DB872" i="2"/>
  <c r="DB873" i="2"/>
  <c r="DB874" i="2"/>
  <c r="DB875" i="2"/>
  <c r="DB876" i="2"/>
  <c r="DB877" i="2"/>
  <c r="DB878" i="2"/>
  <c r="DB879" i="2"/>
  <c r="DB880" i="2"/>
  <c r="DB881" i="2"/>
  <c r="DB882" i="2"/>
  <c r="DB883" i="2"/>
  <c r="DB884" i="2"/>
  <c r="DB885" i="2"/>
  <c r="DB886" i="2"/>
  <c r="DB887" i="2"/>
  <c r="DB888" i="2"/>
  <c r="DB889" i="2"/>
  <c r="DB890" i="2"/>
  <c r="DB891" i="2"/>
  <c r="DB892" i="2"/>
  <c r="DB893" i="2"/>
  <c r="DB894" i="2"/>
  <c r="DB895" i="2"/>
  <c r="DB896" i="2"/>
  <c r="DB897" i="2"/>
  <c r="DB898" i="2"/>
  <c r="DB899" i="2"/>
  <c r="DB2" i="2"/>
  <c r="CY3" i="2"/>
  <c r="CY4" i="2"/>
  <c r="CY5" i="2"/>
  <c r="CY6" i="2"/>
  <c r="CY7" i="2"/>
  <c r="CY8" i="2"/>
  <c r="CY9" i="2"/>
  <c r="CY10" i="2"/>
  <c r="CY11" i="2"/>
  <c r="CY12" i="2"/>
  <c r="CY13" i="2"/>
  <c r="CY14" i="2"/>
  <c r="CY15" i="2"/>
  <c r="CY16" i="2"/>
  <c r="CY17" i="2"/>
  <c r="CY18" i="2"/>
  <c r="CY19" i="2"/>
  <c r="CY20" i="2"/>
  <c r="CY21" i="2"/>
  <c r="CY22" i="2"/>
  <c r="CY23" i="2"/>
  <c r="CY24" i="2"/>
  <c r="CY25" i="2"/>
  <c r="CY26" i="2"/>
  <c r="CY27" i="2"/>
  <c r="CY28" i="2"/>
  <c r="CY29" i="2"/>
  <c r="CY30" i="2"/>
  <c r="CY31" i="2"/>
  <c r="CY32" i="2"/>
  <c r="CY33" i="2"/>
  <c r="CY34" i="2"/>
  <c r="CY35" i="2"/>
  <c r="CY36" i="2"/>
  <c r="CY37" i="2"/>
  <c r="CY38" i="2"/>
  <c r="CY39" i="2"/>
  <c r="CY40" i="2"/>
  <c r="CY41" i="2"/>
  <c r="CY42" i="2"/>
  <c r="CY43" i="2"/>
  <c r="CY44" i="2"/>
  <c r="CY45" i="2"/>
  <c r="CY46" i="2"/>
  <c r="CY47" i="2"/>
  <c r="CY48" i="2"/>
  <c r="CY49" i="2"/>
  <c r="CY50" i="2"/>
  <c r="CY51" i="2"/>
  <c r="CY52" i="2"/>
  <c r="CY53" i="2"/>
  <c r="CY54" i="2"/>
  <c r="CY55" i="2"/>
  <c r="CY56" i="2"/>
  <c r="CY57" i="2"/>
  <c r="CY58" i="2"/>
  <c r="CY59" i="2"/>
  <c r="CY60" i="2"/>
  <c r="CY61" i="2"/>
  <c r="CY62" i="2"/>
  <c r="CY63" i="2"/>
  <c r="CY64" i="2"/>
  <c r="CY65" i="2"/>
  <c r="CY66" i="2"/>
  <c r="CY67" i="2"/>
  <c r="CY68" i="2"/>
  <c r="CY69" i="2"/>
  <c r="CY70" i="2"/>
  <c r="CY71" i="2"/>
  <c r="CY72" i="2"/>
  <c r="CY73" i="2"/>
  <c r="CY74" i="2"/>
  <c r="CY75" i="2"/>
  <c r="CY76" i="2"/>
  <c r="CY77" i="2"/>
  <c r="CY78" i="2"/>
  <c r="CY79" i="2"/>
  <c r="CY80" i="2"/>
  <c r="CY81" i="2"/>
  <c r="CY82" i="2"/>
  <c r="CY83" i="2"/>
  <c r="CY84" i="2"/>
  <c r="CY85" i="2"/>
  <c r="CY86" i="2"/>
  <c r="CY87" i="2"/>
  <c r="CY88" i="2"/>
  <c r="CY89" i="2"/>
  <c r="CY90" i="2"/>
  <c r="CY91" i="2"/>
  <c r="CY92" i="2"/>
  <c r="CY93" i="2"/>
  <c r="CY94" i="2"/>
  <c r="CY95" i="2"/>
  <c r="CY96" i="2"/>
  <c r="CY97" i="2"/>
  <c r="CY98" i="2"/>
  <c r="CY99" i="2"/>
  <c r="CY100" i="2"/>
  <c r="CY101" i="2"/>
  <c r="CY102" i="2"/>
  <c r="CY103" i="2"/>
  <c r="CY104" i="2"/>
  <c r="CY105" i="2"/>
  <c r="CY106" i="2"/>
  <c r="CY107" i="2"/>
  <c r="CY108" i="2"/>
  <c r="CY109" i="2"/>
  <c r="CY110" i="2"/>
  <c r="CY111" i="2"/>
  <c r="CY112" i="2"/>
  <c r="CY113" i="2"/>
  <c r="CY114" i="2"/>
  <c r="CY115" i="2"/>
  <c r="CY116" i="2"/>
  <c r="CY117" i="2"/>
  <c r="CY118" i="2"/>
  <c r="CY119" i="2"/>
  <c r="CY120" i="2"/>
  <c r="CY121" i="2"/>
  <c r="CY122" i="2"/>
  <c r="CY123" i="2"/>
  <c r="CY124" i="2"/>
  <c r="CY125" i="2"/>
  <c r="CY126" i="2"/>
  <c r="CY127" i="2"/>
  <c r="CY128" i="2"/>
  <c r="CY129" i="2"/>
  <c r="CY130" i="2"/>
  <c r="CY131" i="2"/>
  <c r="CY132" i="2"/>
  <c r="CY133" i="2"/>
  <c r="CY134" i="2"/>
  <c r="CY135" i="2"/>
  <c r="CY136" i="2"/>
  <c r="CY137" i="2"/>
  <c r="CY138" i="2"/>
  <c r="CY139" i="2"/>
  <c r="CY140" i="2"/>
  <c r="CY141" i="2"/>
  <c r="CY142" i="2"/>
  <c r="CY143" i="2"/>
  <c r="CY144" i="2"/>
  <c r="CY145" i="2"/>
  <c r="CY146" i="2"/>
  <c r="CY147" i="2"/>
  <c r="CY148" i="2"/>
  <c r="CY149" i="2"/>
  <c r="CY150" i="2"/>
  <c r="CY151" i="2"/>
  <c r="CY152" i="2"/>
  <c r="CY153" i="2"/>
  <c r="CY154" i="2"/>
  <c r="CY155" i="2"/>
  <c r="CY156" i="2"/>
  <c r="CY157" i="2"/>
  <c r="CY158" i="2"/>
  <c r="CY159" i="2"/>
  <c r="CY160" i="2"/>
  <c r="CY161" i="2"/>
  <c r="CY162" i="2"/>
  <c r="CY163" i="2"/>
  <c r="CY164" i="2"/>
  <c r="CY165" i="2"/>
  <c r="CY166" i="2"/>
  <c r="CY167" i="2"/>
  <c r="CY168" i="2"/>
  <c r="CY169" i="2"/>
  <c r="CY170" i="2"/>
  <c r="CY171" i="2"/>
  <c r="CY172" i="2"/>
  <c r="CY173" i="2"/>
  <c r="CY174" i="2"/>
  <c r="CY175" i="2"/>
  <c r="CY176" i="2"/>
  <c r="CY177" i="2"/>
  <c r="CY178" i="2"/>
  <c r="CY179" i="2"/>
  <c r="CY180" i="2"/>
  <c r="CY181" i="2"/>
  <c r="CY182" i="2"/>
  <c r="CY183" i="2"/>
  <c r="CY184" i="2"/>
  <c r="CY185" i="2"/>
  <c r="CY186" i="2"/>
  <c r="CY187" i="2"/>
  <c r="CY188" i="2"/>
  <c r="CY189" i="2"/>
  <c r="CY190" i="2"/>
  <c r="CY191" i="2"/>
  <c r="CY192" i="2"/>
  <c r="CY193" i="2"/>
  <c r="CY194" i="2"/>
  <c r="CY195" i="2"/>
  <c r="CY196" i="2"/>
  <c r="CY197" i="2"/>
  <c r="CY198" i="2"/>
  <c r="CY199" i="2"/>
  <c r="CY200" i="2"/>
  <c r="CY201" i="2"/>
  <c r="CY202" i="2"/>
  <c r="CY203" i="2"/>
  <c r="CY204" i="2"/>
  <c r="CY205" i="2"/>
  <c r="CY206" i="2"/>
  <c r="CY207" i="2"/>
  <c r="CY208" i="2"/>
  <c r="CY209" i="2"/>
  <c r="CY210" i="2"/>
  <c r="CY211" i="2"/>
  <c r="CY212" i="2"/>
  <c r="CY213" i="2"/>
  <c r="CY214" i="2"/>
  <c r="CY215" i="2"/>
  <c r="CY216" i="2"/>
  <c r="CY217" i="2"/>
  <c r="CY218" i="2"/>
  <c r="CY219" i="2"/>
  <c r="CY220" i="2"/>
  <c r="CY221" i="2"/>
  <c r="CY222" i="2"/>
  <c r="CY223" i="2"/>
  <c r="CY224" i="2"/>
  <c r="CY225" i="2"/>
  <c r="CY226" i="2"/>
  <c r="CY227" i="2"/>
  <c r="CY228" i="2"/>
  <c r="CY229" i="2"/>
  <c r="CY230" i="2"/>
  <c r="CY231" i="2"/>
  <c r="CY232" i="2"/>
  <c r="CY233" i="2"/>
  <c r="CY234" i="2"/>
  <c r="CY235" i="2"/>
  <c r="CY236" i="2"/>
  <c r="CY237" i="2"/>
  <c r="CY238" i="2"/>
  <c r="CY239" i="2"/>
  <c r="CY240" i="2"/>
  <c r="CY241" i="2"/>
  <c r="CY242" i="2"/>
  <c r="CY243" i="2"/>
  <c r="CY244" i="2"/>
  <c r="CY245" i="2"/>
  <c r="CY246" i="2"/>
  <c r="CY247" i="2"/>
  <c r="CY248" i="2"/>
  <c r="CY249" i="2"/>
  <c r="CY250" i="2"/>
  <c r="CY251" i="2"/>
  <c r="CY252" i="2"/>
  <c r="CY253" i="2"/>
  <c r="CY254" i="2"/>
  <c r="CY255" i="2"/>
  <c r="CY256" i="2"/>
  <c r="CY257" i="2"/>
  <c r="CY258" i="2"/>
  <c r="CY259" i="2"/>
  <c r="CY260" i="2"/>
  <c r="CY261" i="2"/>
  <c r="CY262" i="2"/>
  <c r="CY263" i="2"/>
  <c r="CY264" i="2"/>
  <c r="CY265" i="2"/>
  <c r="CY266" i="2"/>
  <c r="CY267" i="2"/>
  <c r="CY268" i="2"/>
  <c r="CY269" i="2"/>
  <c r="CY270" i="2"/>
  <c r="CY271" i="2"/>
  <c r="CY272" i="2"/>
  <c r="CY273" i="2"/>
  <c r="CY274" i="2"/>
  <c r="CY275" i="2"/>
  <c r="CY276" i="2"/>
  <c r="CY277" i="2"/>
  <c r="CY278" i="2"/>
  <c r="CY279" i="2"/>
  <c r="CY280" i="2"/>
  <c r="CY281" i="2"/>
  <c r="CY282" i="2"/>
  <c r="CY283" i="2"/>
  <c r="CY284" i="2"/>
  <c r="CY285" i="2"/>
  <c r="CY286" i="2"/>
  <c r="CY287" i="2"/>
  <c r="CY288" i="2"/>
  <c r="CY289" i="2"/>
  <c r="CY290" i="2"/>
  <c r="CY291" i="2"/>
  <c r="CY292" i="2"/>
  <c r="CY293" i="2"/>
  <c r="CY294" i="2"/>
  <c r="CY295" i="2"/>
  <c r="CY296" i="2"/>
  <c r="CY297" i="2"/>
  <c r="CY298" i="2"/>
  <c r="CY299" i="2"/>
  <c r="CY300" i="2"/>
  <c r="CY301" i="2"/>
  <c r="CY302" i="2"/>
  <c r="CY303" i="2"/>
  <c r="CY304" i="2"/>
  <c r="CY305" i="2"/>
  <c r="CY306" i="2"/>
  <c r="CY307" i="2"/>
  <c r="CY308" i="2"/>
  <c r="CY309" i="2"/>
  <c r="CY310" i="2"/>
  <c r="CY311" i="2"/>
  <c r="CY312" i="2"/>
  <c r="CY313" i="2"/>
  <c r="CY314" i="2"/>
  <c r="CY315" i="2"/>
  <c r="CY316" i="2"/>
  <c r="CY317" i="2"/>
  <c r="CY318" i="2"/>
  <c r="CY319" i="2"/>
  <c r="CY320" i="2"/>
  <c r="CY321" i="2"/>
  <c r="CY322" i="2"/>
  <c r="CY323" i="2"/>
  <c r="CY324" i="2"/>
  <c r="CY325" i="2"/>
  <c r="CY326" i="2"/>
  <c r="CY327" i="2"/>
  <c r="CY328" i="2"/>
  <c r="CY329" i="2"/>
  <c r="CY330" i="2"/>
  <c r="CY331" i="2"/>
  <c r="CY332" i="2"/>
  <c r="CY333" i="2"/>
  <c r="CY334" i="2"/>
  <c r="CY335" i="2"/>
  <c r="CY336" i="2"/>
  <c r="CY337" i="2"/>
  <c r="CY338" i="2"/>
  <c r="CY339" i="2"/>
  <c r="CY340" i="2"/>
  <c r="CY341" i="2"/>
  <c r="CY342" i="2"/>
  <c r="CY343" i="2"/>
  <c r="CY344" i="2"/>
  <c r="CY345" i="2"/>
  <c r="CY346" i="2"/>
  <c r="CY347" i="2"/>
  <c r="CY348" i="2"/>
  <c r="CY349" i="2"/>
  <c r="CY350" i="2"/>
  <c r="CY351" i="2"/>
  <c r="CY352" i="2"/>
  <c r="CY353" i="2"/>
  <c r="CY354" i="2"/>
  <c r="CY355" i="2"/>
  <c r="CY356" i="2"/>
  <c r="CY357" i="2"/>
  <c r="CY358" i="2"/>
  <c r="CY359" i="2"/>
  <c r="CY360" i="2"/>
  <c r="CY361" i="2"/>
  <c r="CY362" i="2"/>
  <c r="CY363" i="2"/>
  <c r="CY364" i="2"/>
  <c r="CY365" i="2"/>
  <c r="CY366" i="2"/>
  <c r="CY367" i="2"/>
  <c r="CY368" i="2"/>
  <c r="CY369" i="2"/>
  <c r="CY370" i="2"/>
  <c r="CY371" i="2"/>
  <c r="CY372" i="2"/>
  <c r="CY373" i="2"/>
  <c r="CY374" i="2"/>
  <c r="CY375" i="2"/>
  <c r="CY376" i="2"/>
  <c r="CY377" i="2"/>
  <c r="CY378" i="2"/>
  <c r="CY379" i="2"/>
  <c r="CY380" i="2"/>
  <c r="CY381" i="2"/>
  <c r="CY382" i="2"/>
  <c r="CY383" i="2"/>
  <c r="CY384" i="2"/>
  <c r="CY385" i="2"/>
  <c r="CY386" i="2"/>
  <c r="CY387" i="2"/>
  <c r="CY388" i="2"/>
  <c r="CY389" i="2"/>
  <c r="CY390" i="2"/>
  <c r="CY391" i="2"/>
  <c r="CY392" i="2"/>
  <c r="CY393" i="2"/>
  <c r="CY394" i="2"/>
  <c r="CY395" i="2"/>
  <c r="CY396" i="2"/>
  <c r="CY397" i="2"/>
  <c r="CY398" i="2"/>
  <c r="CY399" i="2"/>
  <c r="CY400" i="2"/>
  <c r="CY401" i="2"/>
  <c r="CY402" i="2"/>
  <c r="CY403" i="2"/>
  <c r="CY404" i="2"/>
  <c r="CY405" i="2"/>
  <c r="CY406" i="2"/>
  <c r="CY407" i="2"/>
  <c r="CY408" i="2"/>
  <c r="CY409" i="2"/>
  <c r="CY410" i="2"/>
  <c r="CY411" i="2"/>
  <c r="CY412" i="2"/>
  <c r="CY413" i="2"/>
  <c r="CY414" i="2"/>
  <c r="CY415" i="2"/>
  <c r="CY416" i="2"/>
  <c r="CY417" i="2"/>
  <c r="CY418" i="2"/>
  <c r="CY419" i="2"/>
  <c r="CY420" i="2"/>
  <c r="CY421" i="2"/>
  <c r="CY422" i="2"/>
  <c r="CY423" i="2"/>
  <c r="CY424" i="2"/>
  <c r="CY425" i="2"/>
  <c r="CY426" i="2"/>
  <c r="CY427" i="2"/>
  <c r="CY428" i="2"/>
  <c r="CY429" i="2"/>
  <c r="CY430" i="2"/>
  <c r="CY431" i="2"/>
  <c r="CY432" i="2"/>
  <c r="CY433" i="2"/>
  <c r="CY434" i="2"/>
  <c r="CY435" i="2"/>
  <c r="CY436" i="2"/>
  <c r="CY437" i="2"/>
  <c r="CY438" i="2"/>
  <c r="CY439" i="2"/>
  <c r="CY440" i="2"/>
  <c r="CY441" i="2"/>
  <c r="CY442" i="2"/>
  <c r="CY443" i="2"/>
  <c r="CY444" i="2"/>
  <c r="CY445" i="2"/>
  <c r="CY446" i="2"/>
  <c r="CY447" i="2"/>
  <c r="CY448" i="2"/>
  <c r="CY449" i="2"/>
  <c r="CY450" i="2"/>
  <c r="CY451" i="2"/>
  <c r="CY452" i="2"/>
  <c r="CY453" i="2"/>
  <c r="CY454" i="2"/>
  <c r="CY455" i="2"/>
  <c r="CY456" i="2"/>
  <c r="CY457" i="2"/>
  <c r="CY458" i="2"/>
  <c r="CY459" i="2"/>
  <c r="CY460" i="2"/>
  <c r="CY461" i="2"/>
  <c r="CY462" i="2"/>
  <c r="CY463" i="2"/>
  <c r="CY464" i="2"/>
  <c r="CY465" i="2"/>
  <c r="CY466" i="2"/>
  <c r="CY467" i="2"/>
  <c r="CY468" i="2"/>
  <c r="CY469" i="2"/>
  <c r="CY470" i="2"/>
  <c r="CY471" i="2"/>
  <c r="CY472" i="2"/>
  <c r="CY473" i="2"/>
  <c r="CY474" i="2"/>
  <c r="CY475" i="2"/>
  <c r="CY476" i="2"/>
  <c r="CY477" i="2"/>
  <c r="CY478" i="2"/>
  <c r="CY479" i="2"/>
  <c r="CY480" i="2"/>
  <c r="CY481" i="2"/>
  <c r="CY482" i="2"/>
  <c r="CY483" i="2"/>
  <c r="CY484" i="2"/>
  <c r="CY485" i="2"/>
  <c r="CY486" i="2"/>
  <c r="CY487" i="2"/>
  <c r="CY488" i="2"/>
  <c r="CY489" i="2"/>
  <c r="CY490" i="2"/>
  <c r="CY491" i="2"/>
  <c r="CY492" i="2"/>
  <c r="CY493" i="2"/>
  <c r="CY494" i="2"/>
  <c r="CY495" i="2"/>
  <c r="CY496" i="2"/>
  <c r="CY497" i="2"/>
  <c r="CY498" i="2"/>
  <c r="CY499" i="2"/>
  <c r="CY500" i="2"/>
  <c r="CY501" i="2"/>
  <c r="CY502" i="2"/>
  <c r="CY503" i="2"/>
  <c r="CY504" i="2"/>
  <c r="CY505" i="2"/>
  <c r="CY506" i="2"/>
  <c r="CY507" i="2"/>
  <c r="CY508" i="2"/>
  <c r="CY509" i="2"/>
  <c r="CY510" i="2"/>
  <c r="CY511" i="2"/>
  <c r="CY512" i="2"/>
  <c r="CY513" i="2"/>
  <c r="CY514" i="2"/>
  <c r="CY515" i="2"/>
  <c r="CY516" i="2"/>
  <c r="CY517" i="2"/>
  <c r="CY518" i="2"/>
  <c r="CY519" i="2"/>
  <c r="CY520" i="2"/>
  <c r="CY521" i="2"/>
  <c r="CY522" i="2"/>
  <c r="CY523" i="2"/>
  <c r="CY524" i="2"/>
  <c r="CY525" i="2"/>
  <c r="CY526" i="2"/>
  <c r="CY527" i="2"/>
  <c r="CY528" i="2"/>
  <c r="CY529" i="2"/>
  <c r="CY530" i="2"/>
  <c r="CY531" i="2"/>
  <c r="CY532" i="2"/>
  <c r="CY533" i="2"/>
  <c r="CY534" i="2"/>
  <c r="CY535" i="2"/>
  <c r="CY536" i="2"/>
  <c r="CY537" i="2"/>
  <c r="CY538" i="2"/>
  <c r="CY539" i="2"/>
  <c r="CY540" i="2"/>
  <c r="CY541" i="2"/>
  <c r="CY542" i="2"/>
  <c r="CY543" i="2"/>
  <c r="CY544" i="2"/>
  <c r="CY545" i="2"/>
  <c r="CY546" i="2"/>
  <c r="CY547" i="2"/>
  <c r="CY548" i="2"/>
  <c r="CY549" i="2"/>
  <c r="CY550" i="2"/>
  <c r="CY551" i="2"/>
  <c r="CY552" i="2"/>
  <c r="CY553" i="2"/>
  <c r="CY554" i="2"/>
  <c r="CY555" i="2"/>
  <c r="CY556" i="2"/>
  <c r="CY557" i="2"/>
  <c r="CY558" i="2"/>
  <c r="CY559" i="2"/>
  <c r="CY560" i="2"/>
  <c r="CY561" i="2"/>
  <c r="CY562" i="2"/>
  <c r="CY563" i="2"/>
  <c r="CY564" i="2"/>
  <c r="CY565" i="2"/>
  <c r="CY566" i="2"/>
  <c r="CY567" i="2"/>
  <c r="CY568" i="2"/>
  <c r="CY569" i="2"/>
  <c r="CY570" i="2"/>
  <c r="CY571" i="2"/>
  <c r="CY572" i="2"/>
  <c r="CY573" i="2"/>
  <c r="CY574" i="2"/>
  <c r="CY575" i="2"/>
  <c r="CY576" i="2"/>
  <c r="CY577" i="2"/>
  <c r="CY578" i="2"/>
  <c r="CY579" i="2"/>
  <c r="CY580" i="2"/>
  <c r="CY581" i="2"/>
  <c r="CY582" i="2"/>
  <c r="CY583" i="2"/>
  <c r="CY584" i="2"/>
  <c r="CY585" i="2"/>
  <c r="CY586" i="2"/>
  <c r="CY587" i="2"/>
  <c r="CY588" i="2"/>
  <c r="CY589" i="2"/>
  <c r="CY590" i="2"/>
  <c r="CY591" i="2"/>
  <c r="CY592" i="2"/>
  <c r="CY593" i="2"/>
  <c r="CY594" i="2"/>
  <c r="CY595" i="2"/>
  <c r="CY596" i="2"/>
  <c r="CY597" i="2"/>
  <c r="CY598" i="2"/>
  <c r="CY599" i="2"/>
  <c r="CY600" i="2"/>
  <c r="CY601" i="2"/>
  <c r="CY602" i="2"/>
  <c r="CY603" i="2"/>
  <c r="CY604" i="2"/>
  <c r="CY605" i="2"/>
  <c r="CY606" i="2"/>
  <c r="CY607" i="2"/>
  <c r="CY608" i="2"/>
  <c r="CY609" i="2"/>
  <c r="CY610" i="2"/>
  <c r="CY611" i="2"/>
  <c r="CY612" i="2"/>
  <c r="CY613" i="2"/>
  <c r="CY614" i="2"/>
  <c r="CY615" i="2"/>
  <c r="CY616" i="2"/>
  <c r="CY617" i="2"/>
  <c r="CY618" i="2"/>
  <c r="CY619" i="2"/>
  <c r="CY620" i="2"/>
  <c r="CY621" i="2"/>
  <c r="CY622" i="2"/>
  <c r="CY623" i="2"/>
  <c r="CY624" i="2"/>
  <c r="CY625" i="2"/>
  <c r="CY626" i="2"/>
  <c r="CY627" i="2"/>
  <c r="CY628" i="2"/>
  <c r="CY629" i="2"/>
  <c r="CY630" i="2"/>
  <c r="CY631" i="2"/>
  <c r="CY632" i="2"/>
  <c r="CY633" i="2"/>
  <c r="CY634" i="2"/>
  <c r="CY635" i="2"/>
  <c r="CY636" i="2"/>
  <c r="CY637" i="2"/>
  <c r="CY638" i="2"/>
  <c r="CY639" i="2"/>
  <c r="CY640" i="2"/>
  <c r="CY641" i="2"/>
  <c r="CY642" i="2"/>
  <c r="CY643" i="2"/>
  <c r="CY644" i="2"/>
  <c r="CY645" i="2"/>
  <c r="CY646" i="2"/>
  <c r="CY647" i="2"/>
  <c r="CY648" i="2"/>
  <c r="CY649" i="2"/>
  <c r="CY650" i="2"/>
  <c r="CY651" i="2"/>
  <c r="CY652" i="2"/>
  <c r="CY653" i="2"/>
  <c r="CY654" i="2"/>
  <c r="CY655" i="2"/>
  <c r="CY656" i="2"/>
  <c r="CY657" i="2"/>
  <c r="CY658" i="2"/>
  <c r="CY659" i="2"/>
  <c r="CY660" i="2"/>
  <c r="CY661" i="2"/>
  <c r="CY662" i="2"/>
  <c r="CY663" i="2"/>
  <c r="CY664" i="2"/>
  <c r="CY665" i="2"/>
  <c r="CY666" i="2"/>
  <c r="CY667" i="2"/>
  <c r="CY668" i="2"/>
  <c r="CY669" i="2"/>
  <c r="CY670" i="2"/>
  <c r="CY671" i="2"/>
  <c r="CY672" i="2"/>
  <c r="CY673" i="2"/>
  <c r="CY674" i="2"/>
  <c r="CY675" i="2"/>
  <c r="CY676" i="2"/>
  <c r="CY677" i="2"/>
  <c r="CY678" i="2"/>
  <c r="CY679" i="2"/>
  <c r="CY680" i="2"/>
  <c r="CY681" i="2"/>
  <c r="CY682" i="2"/>
  <c r="CY683" i="2"/>
  <c r="CY684" i="2"/>
  <c r="CY685" i="2"/>
  <c r="CY686" i="2"/>
  <c r="CY687" i="2"/>
  <c r="CY688" i="2"/>
  <c r="CY689" i="2"/>
  <c r="CY690" i="2"/>
  <c r="CY691" i="2"/>
  <c r="CY692" i="2"/>
  <c r="CY693" i="2"/>
  <c r="CY694" i="2"/>
  <c r="CY695" i="2"/>
  <c r="CY696" i="2"/>
  <c r="CY697" i="2"/>
  <c r="CY698" i="2"/>
  <c r="CY699" i="2"/>
  <c r="CY700" i="2"/>
  <c r="CY701" i="2"/>
  <c r="CY702" i="2"/>
  <c r="CY703" i="2"/>
  <c r="CY704" i="2"/>
  <c r="CY705" i="2"/>
  <c r="CY706" i="2"/>
  <c r="CY707" i="2"/>
  <c r="CY708" i="2"/>
  <c r="CY709" i="2"/>
  <c r="CY710" i="2"/>
  <c r="CY711" i="2"/>
  <c r="CY712" i="2"/>
  <c r="CY713" i="2"/>
  <c r="CY714" i="2"/>
  <c r="CY715" i="2"/>
  <c r="CY716" i="2"/>
  <c r="CY717" i="2"/>
  <c r="CY718" i="2"/>
  <c r="CY719" i="2"/>
  <c r="CY720" i="2"/>
  <c r="CY721" i="2"/>
  <c r="CY722" i="2"/>
  <c r="CY723" i="2"/>
  <c r="CY724" i="2"/>
  <c r="CY725" i="2"/>
  <c r="CY726" i="2"/>
  <c r="CY727" i="2"/>
  <c r="CY728" i="2"/>
  <c r="CY729" i="2"/>
  <c r="CY730" i="2"/>
  <c r="CY731" i="2"/>
  <c r="CY732" i="2"/>
  <c r="CY733" i="2"/>
  <c r="CY734" i="2"/>
  <c r="CY735" i="2"/>
  <c r="CY736" i="2"/>
  <c r="CY737" i="2"/>
  <c r="CY738" i="2"/>
  <c r="CY739" i="2"/>
  <c r="CY740" i="2"/>
  <c r="CY741" i="2"/>
  <c r="CY742" i="2"/>
  <c r="CY743" i="2"/>
  <c r="CY744" i="2"/>
  <c r="CY745" i="2"/>
  <c r="CY746" i="2"/>
  <c r="CY747" i="2"/>
  <c r="CY748" i="2"/>
  <c r="CY749" i="2"/>
  <c r="CY750" i="2"/>
  <c r="CY751" i="2"/>
  <c r="CY752" i="2"/>
  <c r="CY753" i="2"/>
  <c r="CY754" i="2"/>
  <c r="CY755" i="2"/>
  <c r="CY756" i="2"/>
  <c r="CY757" i="2"/>
  <c r="CY758" i="2"/>
  <c r="CY759" i="2"/>
  <c r="CY760" i="2"/>
  <c r="CY761" i="2"/>
  <c r="CY762" i="2"/>
  <c r="CY763" i="2"/>
  <c r="CY764" i="2"/>
  <c r="CY765" i="2"/>
  <c r="CY766" i="2"/>
  <c r="CY767" i="2"/>
  <c r="CY768" i="2"/>
  <c r="CY769" i="2"/>
  <c r="CY770" i="2"/>
  <c r="CY771" i="2"/>
  <c r="CY772" i="2"/>
  <c r="CY773" i="2"/>
  <c r="CY774" i="2"/>
  <c r="CY775" i="2"/>
  <c r="CY776" i="2"/>
  <c r="CY777" i="2"/>
  <c r="CY778" i="2"/>
  <c r="CY779" i="2"/>
  <c r="CY780" i="2"/>
  <c r="CY781" i="2"/>
  <c r="CY782" i="2"/>
  <c r="CY783" i="2"/>
  <c r="CY784" i="2"/>
  <c r="CY785" i="2"/>
  <c r="CY786" i="2"/>
  <c r="CY787" i="2"/>
  <c r="CY788" i="2"/>
  <c r="CY789" i="2"/>
  <c r="CY790" i="2"/>
  <c r="CY791" i="2"/>
  <c r="CY792" i="2"/>
  <c r="CY793" i="2"/>
  <c r="CY794" i="2"/>
  <c r="CY795" i="2"/>
  <c r="CY796" i="2"/>
  <c r="CY797" i="2"/>
  <c r="CY798" i="2"/>
  <c r="CY799" i="2"/>
  <c r="CY800" i="2"/>
  <c r="CY801" i="2"/>
  <c r="CY802" i="2"/>
  <c r="CY803" i="2"/>
  <c r="CY804" i="2"/>
  <c r="CY805" i="2"/>
  <c r="CY806" i="2"/>
  <c r="CY807" i="2"/>
  <c r="CY808" i="2"/>
  <c r="CY809" i="2"/>
  <c r="CY810" i="2"/>
  <c r="CY811" i="2"/>
  <c r="CY812" i="2"/>
  <c r="CY813" i="2"/>
  <c r="CY814" i="2"/>
  <c r="CY815" i="2"/>
  <c r="CY816" i="2"/>
  <c r="CY817" i="2"/>
  <c r="CY818" i="2"/>
  <c r="CY819" i="2"/>
  <c r="CY820" i="2"/>
  <c r="CY821" i="2"/>
  <c r="CY822" i="2"/>
  <c r="CY823" i="2"/>
  <c r="CY824" i="2"/>
  <c r="CY825" i="2"/>
  <c r="CY826" i="2"/>
  <c r="CY827" i="2"/>
  <c r="CY828" i="2"/>
  <c r="CY829" i="2"/>
  <c r="CY830" i="2"/>
  <c r="CY831" i="2"/>
  <c r="CY832" i="2"/>
  <c r="CY833" i="2"/>
  <c r="CY834" i="2"/>
  <c r="CY835" i="2"/>
  <c r="CY836" i="2"/>
  <c r="CY837" i="2"/>
  <c r="CY838" i="2"/>
  <c r="CY839" i="2"/>
  <c r="CY840" i="2"/>
  <c r="CY841" i="2"/>
  <c r="CY842" i="2"/>
  <c r="CY843" i="2"/>
  <c r="CY844" i="2"/>
  <c r="CY845" i="2"/>
  <c r="CY846" i="2"/>
  <c r="CY847" i="2"/>
  <c r="CY848" i="2"/>
  <c r="CY849" i="2"/>
  <c r="CY850" i="2"/>
  <c r="CY851" i="2"/>
  <c r="CY852" i="2"/>
  <c r="CY853" i="2"/>
  <c r="CY854" i="2"/>
  <c r="CY855" i="2"/>
  <c r="CY856" i="2"/>
  <c r="CY857" i="2"/>
  <c r="CY858" i="2"/>
  <c r="CY859" i="2"/>
  <c r="CY860" i="2"/>
  <c r="CY861" i="2"/>
  <c r="CY862" i="2"/>
  <c r="CY863" i="2"/>
  <c r="CY864" i="2"/>
  <c r="CY865" i="2"/>
  <c r="CY866" i="2"/>
  <c r="CY867" i="2"/>
  <c r="CY868" i="2"/>
  <c r="CY869" i="2"/>
  <c r="CY870" i="2"/>
  <c r="CY871" i="2"/>
  <c r="CY872" i="2"/>
  <c r="CY873" i="2"/>
  <c r="CY874" i="2"/>
  <c r="CY875" i="2"/>
  <c r="CY876" i="2"/>
  <c r="CY877" i="2"/>
  <c r="CY878" i="2"/>
  <c r="CY879" i="2"/>
  <c r="CY880" i="2"/>
  <c r="CY881" i="2"/>
  <c r="CY882" i="2"/>
  <c r="CY883" i="2"/>
  <c r="CY884" i="2"/>
  <c r="CY885" i="2"/>
  <c r="CY886" i="2"/>
  <c r="CY887" i="2"/>
  <c r="CY888" i="2"/>
  <c r="CY889" i="2"/>
  <c r="CY890" i="2"/>
  <c r="CY891" i="2"/>
  <c r="CY892" i="2"/>
  <c r="CY893" i="2"/>
  <c r="CY894" i="2"/>
  <c r="CY895" i="2"/>
  <c r="CY896" i="2"/>
  <c r="CY897" i="2"/>
  <c r="CY898" i="2"/>
  <c r="CY899" i="2"/>
  <c r="CY2" i="2"/>
  <c r="CD2" i="2"/>
  <c r="BD2" i="3" s="1"/>
  <c r="CZ3" i="2"/>
  <c r="DA3" i="2" s="1"/>
  <c r="CZ4" i="2"/>
  <c r="DA4" i="2" s="1"/>
  <c r="CZ5" i="2"/>
  <c r="DA5" i="2" s="1"/>
  <c r="CZ6" i="2"/>
  <c r="DA6" i="2" s="1"/>
  <c r="CZ7" i="2"/>
  <c r="DA7" i="2" s="1"/>
  <c r="CZ8" i="2"/>
  <c r="DA8" i="2" s="1"/>
  <c r="CZ9" i="2"/>
  <c r="DA9" i="2" s="1"/>
  <c r="CZ10" i="2"/>
  <c r="DA10" i="2" s="1"/>
  <c r="CZ11" i="2"/>
  <c r="DA11" i="2" s="1"/>
  <c r="CZ12" i="2"/>
  <c r="DA12" i="2" s="1"/>
  <c r="CZ13" i="2"/>
  <c r="DA13" i="2" s="1"/>
  <c r="CZ14" i="2"/>
  <c r="DA14" i="2" s="1"/>
  <c r="CZ15" i="2"/>
  <c r="DA15" i="2" s="1"/>
  <c r="CZ16" i="2"/>
  <c r="DA16" i="2" s="1"/>
  <c r="CZ17" i="2"/>
  <c r="DA17" i="2" s="1"/>
  <c r="CZ18" i="2"/>
  <c r="DA18" i="2" s="1"/>
  <c r="CZ19" i="2"/>
  <c r="DA19" i="2" s="1"/>
  <c r="CZ20" i="2"/>
  <c r="DA20" i="2" s="1"/>
  <c r="CZ21" i="2"/>
  <c r="DA21" i="2" s="1"/>
  <c r="CZ22" i="2"/>
  <c r="DA22" i="2" s="1"/>
  <c r="CZ23" i="2"/>
  <c r="DA23" i="2" s="1"/>
  <c r="CZ24" i="2"/>
  <c r="DA24" i="2" s="1"/>
  <c r="CZ25" i="2"/>
  <c r="DA25" i="2" s="1"/>
  <c r="CZ26" i="2"/>
  <c r="DA26" i="2" s="1"/>
  <c r="CZ27" i="2"/>
  <c r="DA27" i="2" s="1"/>
  <c r="CZ28" i="2"/>
  <c r="DA28" i="2" s="1"/>
  <c r="CZ29" i="2"/>
  <c r="DA29" i="2" s="1"/>
  <c r="CZ30" i="2"/>
  <c r="DA30" i="2" s="1"/>
  <c r="CZ31" i="2"/>
  <c r="DA31" i="2" s="1"/>
  <c r="CZ32" i="2"/>
  <c r="DA32" i="2" s="1"/>
  <c r="CZ33" i="2"/>
  <c r="DA33" i="2" s="1"/>
  <c r="CZ34" i="2"/>
  <c r="DA34" i="2" s="1"/>
  <c r="CZ35" i="2"/>
  <c r="DA35" i="2" s="1"/>
  <c r="CZ36" i="2"/>
  <c r="DA36" i="2" s="1"/>
  <c r="CZ37" i="2"/>
  <c r="DA37" i="2" s="1"/>
  <c r="CZ38" i="2"/>
  <c r="DA38" i="2" s="1"/>
  <c r="CZ39" i="2"/>
  <c r="DA39" i="2" s="1"/>
  <c r="CZ40" i="2"/>
  <c r="DA40" i="2" s="1"/>
  <c r="CZ41" i="2"/>
  <c r="DA41" i="2" s="1"/>
  <c r="CZ42" i="2"/>
  <c r="DA42" i="2" s="1"/>
  <c r="CZ43" i="2"/>
  <c r="DA43" i="2" s="1"/>
  <c r="CZ44" i="2"/>
  <c r="DA44" i="2" s="1"/>
  <c r="CZ45" i="2"/>
  <c r="DA45" i="2" s="1"/>
  <c r="CZ46" i="2"/>
  <c r="DA46" i="2" s="1"/>
  <c r="CZ47" i="2"/>
  <c r="DA47" i="2" s="1"/>
  <c r="CZ48" i="2"/>
  <c r="DA48" i="2" s="1"/>
  <c r="CZ49" i="2"/>
  <c r="DA49" i="2" s="1"/>
  <c r="CZ50" i="2"/>
  <c r="DA50" i="2" s="1"/>
  <c r="CZ51" i="2"/>
  <c r="DA51" i="2" s="1"/>
  <c r="CZ52" i="2"/>
  <c r="DA52" i="2" s="1"/>
  <c r="CZ53" i="2"/>
  <c r="DA53" i="2" s="1"/>
  <c r="CZ54" i="2"/>
  <c r="DA54" i="2" s="1"/>
  <c r="CZ55" i="2"/>
  <c r="DA55" i="2" s="1"/>
  <c r="CZ56" i="2"/>
  <c r="DA56" i="2" s="1"/>
  <c r="CZ57" i="2"/>
  <c r="DA57" i="2" s="1"/>
  <c r="CZ58" i="2"/>
  <c r="DA58" i="2" s="1"/>
  <c r="CZ59" i="2"/>
  <c r="DA59" i="2" s="1"/>
  <c r="CZ60" i="2"/>
  <c r="DA60" i="2" s="1"/>
  <c r="CZ61" i="2"/>
  <c r="DA61" i="2" s="1"/>
  <c r="CZ62" i="2"/>
  <c r="DA62" i="2" s="1"/>
  <c r="CZ63" i="2"/>
  <c r="DA63" i="2" s="1"/>
  <c r="CZ64" i="2"/>
  <c r="DA64" i="2" s="1"/>
  <c r="CZ65" i="2"/>
  <c r="DA65" i="2" s="1"/>
  <c r="CZ66" i="2"/>
  <c r="DA66" i="2" s="1"/>
  <c r="CZ67" i="2"/>
  <c r="DA67" i="2" s="1"/>
  <c r="CZ68" i="2"/>
  <c r="DA68" i="2" s="1"/>
  <c r="CZ69" i="2"/>
  <c r="DA69" i="2" s="1"/>
  <c r="CZ70" i="2"/>
  <c r="DA70" i="2" s="1"/>
  <c r="CZ71" i="2"/>
  <c r="DA71" i="2" s="1"/>
  <c r="CZ72" i="2"/>
  <c r="DA72" i="2" s="1"/>
  <c r="CZ73" i="2"/>
  <c r="DA73" i="2" s="1"/>
  <c r="CZ74" i="2"/>
  <c r="DA74" i="2" s="1"/>
  <c r="CZ75" i="2"/>
  <c r="DA75" i="2" s="1"/>
  <c r="CZ76" i="2"/>
  <c r="DA76" i="2" s="1"/>
  <c r="CZ77" i="2"/>
  <c r="DA77" i="2" s="1"/>
  <c r="CZ78" i="2"/>
  <c r="DA78" i="2" s="1"/>
  <c r="CZ79" i="2"/>
  <c r="DA79" i="2" s="1"/>
  <c r="CZ80" i="2"/>
  <c r="DA80" i="2" s="1"/>
  <c r="CZ81" i="2"/>
  <c r="DA81" i="2" s="1"/>
  <c r="CZ82" i="2"/>
  <c r="DA82" i="2" s="1"/>
  <c r="CZ83" i="2"/>
  <c r="DA83" i="2" s="1"/>
  <c r="CZ84" i="2"/>
  <c r="DA84" i="2" s="1"/>
  <c r="CZ85" i="2"/>
  <c r="DA85" i="2" s="1"/>
  <c r="CZ86" i="2"/>
  <c r="DA86" i="2" s="1"/>
  <c r="CZ87" i="2"/>
  <c r="DA87" i="2" s="1"/>
  <c r="CZ88" i="2"/>
  <c r="DA88" i="2" s="1"/>
  <c r="CZ89" i="2"/>
  <c r="DA89" i="2" s="1"/>
  <c r="CZ90" i="2"/>
  <c r="DA90" i="2" s="1"/>
  <c r="CZ91" i="2"/>
  <c r="DA91" i="2" s="1"/>
  <c r="CZ92" i="2"/>
  <c r="DA92" i="2" s="1"/>
  <c r="CZ93" i="2"/>
  <c r="DA93" i="2" s="1"/>
  <c r="CZ94" i="2"/>
  <c r="DA94" i="2" s="1"/>
  <c r="CZ95" i="2"/>
  <c r="DA95" i="2" s="1"/>
  <c r="CZ96" i="2"/>
  <c r="DA96" i="2" s="1"/>
  <c r="CZ97" i="2"/>
  <c r="DA97" i="2" s="1"/>
  <c r="CZ98" i="2"/>
  <c r="DA98" i="2" s="1"/>
  <c r="CZ99" i="2"/>
  <c r="DA99" i="2" s="1"/>
  <c r="CZ100" i="2"/>
  <c r="DA100" i="2" s="1"/>
  <c r="CZ101" i="2"/>
  <c r="DA101" i="2" s="1"/>
  <c r="CZ102" i="2"/>
  <c r="DA102" i="2" s="1"/>
  <c r="CZ103" i="2"/>
  <c r="DA103" i="2" s="1"/>
  <c r="CZ104" i="2"/>
  <c r="DA104" i="2" s="1"/>
  <c r="CZ105" i="2"/>
  <c r="DA105" i="2" s="1"/>
  <c r="CZ106" i="2"/>
  <c r="DA106" i="2" s="1"/>
  <c r="CZ107" i="2"/>
  <c r="DA107" i="2" s="1"/>
  <c r="CZ108" i="2"/>
  <c r="DA108" i="2" s="1"/>
  <c r="CZ109" i="2"/>
  <c r="DA109" i="2" s="1"/>
  <c r="CZ110" i="2"/>
  <c r="DA110" i="2" s="1"/>
  <c r="CZ111" i="2"/>
  <c r="DA111" i="2" s="1"/>
  <c r="CZ112" i="2"/>
  <c r="DA112" i="2" s="1"/>
  <c r="CZ113" i="2"/>
  <c r="DA113" i="2" s="1"/>
  <c r="CZ114" i="2"/>
  <c r="DA114" i="2" s="1"/>
  <c r="CZ115" i="2"/>
  <c r="DA115" i="2" s="1"/>
  <c r="CZ116" i="2"/>
  <c r="DA116" i="2" s="1"/>
  <c r="CZ117" i="2"/>
  <c r="DA117" i="2" s="1"/>
  <c r="CZ118" i="2"/>
  <c r="DA118" i="2" s="1"/>
  <c r="CZ119" i="2"/>
  <c r="DA119" i="2" s="1"/>
  <c r="CZ120" i="2"/>
  <c r="DA120" i="2" s="1"/>
  <c r="CZ121" i="2"/>
  <c r="DA121" i="2" s="1"/>
  <c r="CZ122" i="2"/>
  <c r="DA122" i="2" s="1"/>
  <c r="CZ123" i="2"/>
  <c r="DA123" i="2" s="1"/>
  <c r="CZ124" i="2"/>
  <c r="DA124" i="2" s="1"/>
  <c r="CZ125" i="2"/>
  <c r="DA125" i="2" s="1"/>
  <c r="CZ126" i="2"/>
  <c r="DA126" i="2" s="1"/>
  <c r="CZ127" i="2"/>
  <c r="DA127" i="2" s="1"/>
  <c r="CZ128" i="2"/>
  <c r="DA128" i="2" s="1"/>
  <c r="CZ129" i="2"/>
  <c r="DA129" i="2" s="1"/>
  <c r="CZ130" i="2"/>
  <c r="DA130" i="2" s="1"/>
  <c r="CZ131" i="2"/>
  <c r="DA131" i="2" s="1"/>
  <c r="CZ132" i="2"/>
  <c r="DA132" i="2" s="1"/>
  <c r="CZ133" i="2"/>
  <c r="DA133" i="2" s="1"/>
  <c r="CZ134" i="2"/>
  <c r="DA134" i="2" s="1"/>
  <c r="CZ135" i="2"/>
  <c r="DA135" i="2" s="1"/>
  <c r="CZ136" i="2"/>
  <c r="DA136" i="2" s="1"/>
  <c r="CZ137" i="2"/>
  <c r="DA137" i="2" s="1"/>
  <c r="CZ138" i="2"/>
  <c r="DA138" i="2" s="1"/>
  <c r="CZ139" i="2"/>
  <c r="DA139" i="2" s="1"/>
  <c r="CZ140" i="2"/>
  <c r="DA140" i="2" s="1"/>
  <c r="CZ141" i="2"/>
  <c r="DA141" i="2" s="1"/>
  <c r="CZ142" i="2"/>
  <c r="DA142" i="2" s="1"/>
  <c r="CZ143" i="2"/>
  <c r="DA143" i="2" s="1"/>
  <c r="CZ144" i="2"/>
  <c r="DA144" i="2" s="1"/>
  <c r="CZ145" i="2"/>
  <c r="DA145" i="2" s="1"/>
  <c r="CZ146" i="2"/>
  <c r="DA146" i="2" s="1"/>
  <c r="CZ147" i="2"/>
  <c r="DA147" i="2" s="1"/>
  <c r="CZ148" i="2"/>
  <c r="DA148" i="2" s="1"/>
  <c r="CZ149" i="2"/>
  <c r="DA149" i="2" s="1"/>
  <c r="CZ150" i="2"/>
  <c r="DA150" i="2" s="1"/>
  <c r="CZ151" i="2"/>
  <c r="DA151" i="2" s="1"/>
  <c r="CZ152" i="2"/>
  <c r="DA152" i="2" s="1"/>
  <c r="CZ153" i="2"/>
  <c r="DA153" i="2" s="1"/>
  <c r="CZ154" i="2"/>
  <c r="DA154" i="2" s="1"/>
  <c r="CZ155" i="2"/>
  <c r="DA155" i="2" s="1"/>
  <c r="CZ156" i="2"/>
  <c r="DA156" i="2" s="1"/>
  <c r="CZ157" i="2"/>
  <c r="DA157" i="2" s="1"/>
  <c r="CZ158" i="2"/>
  <c r="DA158" i="2" s="1"/>
  <c r="CZ159" i="2"/>
  <c r="DA159" i="2" s="1"/>
  <c r="CZ160" i="2"/>
  <c r="DA160" i="2" s="1"/>
  <c r="CZ161" i="2"/>
  <c r="DA161" i="2" s="1"/>
  <c r="CZ162" i="2"/>
  <c r="DA162" i="2" s="1"/>
  <c r="CZ163" i="2"/>
  <c r="DA163" i="2" s="1"/>
  <c r="CZ164" i="2"/>
  <c r="DA164" i="2" s="1"/>
  <c r="CZ165" i="2"/>
  <c r="DA165" i="2" s="1"/>
  <c r="CZ166" i="2"/>
  <c r="DA166" i="2" s="1"/>
  <c r="CZ167" i="2"/>
  <c r="DA167" i="2" s="1"/>
  <c r="CZ168" i="2"/>
  <c r="DA168" i="2" s="1"/>
  <c r="CZ169" i="2"/>
  <c r="DA169" i="2" s="1"/>
  <c r="CZ170" i="2"/>
  <c r="DA170" i="2" s="1"/>
  <c r="CZ171" i="2"/>
  <c r="DA171" i="2" s="1"/>
  <c r="CZ172" i="2"/>
  <c r="DA172" i="2" s="1"/>
  <c r="CZ173" i="2"/>
  <c r="DA173" i="2" s="1"/>
  <c r="CZ174" i="2"/>
  <c r="DA174" i="2" s="1"/>
  <c r="CZ175" i="2"/>
  <c r="DA175" i="2" s="1"/>
  <c r="CZ176" i="2"/>
  <c r="DA176" i="2" s="1"/>
  <c r="CZ177" i="2"/>
  <c r="DA177" i="2" s="1"/>
  <c r="CZ178" i="2"/>
  <c r="DA178" i="2" s="1"/>
  <c r="CZ179" i="2"/>
  <c r="DA179" i="2" s="1"/>
  <c r="CZ180" i="2"/>
  <c r="DA180" i="2" s="1"/>
  <c r="CZ181" i="2"/>
  <c r="DA181" i="2" s="1"/>
  <c r="CZ182" i="2"/>
  <c r="DA182" i="2" s="1"/>
  <c r="CZ183" i="2"/>
  <c r="DA183" i="2" s="1"/>
  <c r="CZ184" i="2"/>
  <c r="DA184" i="2" s="1"/>
  <c r="CZ185" i="2"/>
  <c r="DA185" i="2" s="1"/>
  <c r="CZ186" i="2"/>
  <c r="DA186" i="2" s="1"/>
  <c r="CZ187" i="2"/>
  <c r="DA187" i="2" s="1"/>
  <c r="CZ188" i="2"/>
  <c r="DA188" i="2" s="1"/>
  <c r="CZ189" i="2"/>
  <c r="DA189" i="2" s="1"/>
  <c r="CZ190" i="2"/>
  <c r="DA190" i="2" s="1"/>
  <c r="CZ191" i="2"/>
  <c r="DA191" i="2" s="1"/>
  <c r="CZ192" i="2"/>
  <c r="DA192" i="2" s="1"/>
  <c r="CZ193" i="2"/>
  <c r="DA193" i="2" s="1"/>
  <c r="CZ194" i="2"/>
  <c r="DA194" i="2" s="1"/>
  <c r="CZ195" i="2"/>
  <c r="DA195" i="2" s="1"/>
  <c r="CZ196" i="2"/>
  <c r="DA196" i="2" s="1"/>
  <c r="CZ197" i="2"/>
  <c r="DA197" i="2" s="1"/>
  <c r="CZ198" i="2"/>
  <c r="DA198" i="2" s="1"/>
  <c r="CZ199" i="2"/>
  <c r="DA199" i="2" s="1"/>
  <c r="CZ200" i="2"/>
  <c r="DA200" i="2" s="1"/>
  <c r="CZ201" i="2"/>
  <c r="DA201" i="2" s="1"/>
  <c r="CZ202" i="2"/>
  <c r="DA202" i="2" s="1"/>
  <c r="CZ203" i="2"/>
  <c r="DA203" i="2" s="1"/>
  <c r="CZ204" i="2"/>
  <c r="DA204" i="2" s="1"/>
  <c r="CZ205" i="2"/>
  <c r="DA205" i="2" s="1"/>
  <c r="CZ206" i="2"/>
  <c r="DA206" i="2" s="1"/>
  <c r="CZ207" i="2"/>
  <c r="DA207" i="2" s="1"/>
  <c r="CZ208" i="2"/>
  <c r="DA208" i="2" s="1"/>
  <c r="CZ209" i="2"/>
  <c r="DA209" i="2" s="1"/>
  <c r="CZ210" i="2"/>
  <c r="DA210" i="2" s="1"/>
  <c r="CZ211" i="2"/>
  <c r="DA211" i="2" s="1"/>
  <c r="CZ212" i="2"/>
  <c r="DA212" i="2" s="1"/>
  <c r="CZ213" i="2"/>
  <c r="DA213" i="2" s="1"/>
  <c r="CZ214" i="2"/>
  <c r="DA214" i="2" s="1"/>
  <c r="CZ215" i="2"/>
  <c r="DA215" i="2" s="1"/>
  <c r="CZ216" i="2"/>
  <c r="DA216" i="2" s="1"/>
  <c r="CZ217" i="2"/>
  <c r="DA217" i="2" s="1"/>
  <c r="CZ218" i="2"/>
  <c r="DA218" i="2" s="1"/>
  <c r="CZ219" i="2"/>
  <c r="DA219" i="2" s="1"/>
  <c r="CZ220" i="2"/>
  <c r="DA220" i="2" s="1"/>
  <c r="CZ221" i="2"/>
  <c r="DA221" i="2" s="1"/>
  <c r="CZ222" i="2"/>
  <c r="DA222" i="2" s="1"/>
  <c r="CZ223" i="2"/>
  <c r="DA223" i="2" s="1"/>
  <c r="CZ224" i="2"/>
  <c r="DA224" i="2" s="1"/>
  <c r="CZ225" i="2"/>
  <c r="DA225" i="2" s="1"/>
  <c r="CZ226" i="2"/>
  <c r="DA226" i="2" s="1"/>
  <c r="CZ227" i="2"/>
  <c r="DA227" i="2" s="1"/>
  <c r="CZ228" i="2"/>
  <c r="DA228" i="2" s="1"/>
  <c r="CZ229" i="2"/>
  <c r="DA229" i="2" s="1"/>
  <c r="CZ230" i="2"/>
  <c r="DA230" i="2" s="1"/>
  <c r="CZ231" i="2"/>
  <c r="DA231" i="2" s="1"/>
  <c r="CZ232" i="2"/>
  <c r="DA232" i="2" s="1"/>
  <c r="CZ233" i="2"/>
  <c r="DA233" i="2" s="1"/>
  <c r="CZ234" i="2"/>
  <c r="DA234" i="2" s="1"/>
  <c r="CZ235" i="2"/>
  <c r="DA235" i="2" s="1"/>
  <c r="CZ236" i="2"/>
  <c r="DA236" i="2" s="1"/>
  <c r="CZ237" i="2"/>
  <c r="DA237" i="2" s="1"/>
  <c r="CZ238" i="2"/>
  <c r="DA238" i="2" s="1"/>
  <c r="CZ239" i="2"/>
  <c r="DA239" i="2" s="1"/>
  <c r="CZ240" i="2"/>
  <c r="DA240" i="2" s="1"/>
  <c r="CZ241" i="2"/>
  <c r="DA241" i="2" s="1"/>
  <c r="CZ242" i="2"/>
  <c r="DA242" i="2" s="1"/>
  <c r="CZ243" i="2"/>
  <c r="DA243" i="2" s="1"/>
  <c r="CZ244" i="2"/>
  <c r="DA244" i="2" s="1"/>
  <c r="CZ245" i="2"/>
  <c r="DA245" i="2" s="1"/>
  <c r="CZ246" i="2"/>
  <c r="DA246" i="2" s="1"/>
  <c r="CZ247" i="2"/>
  <c r="DA247" i="2" s="1"/>
  <c r="CZ248" i="2"/>
  <c r="DA248" i="2" s="1"/>
  <c r="CZ249" i="2"/>
  <c r="DA249" i="2" s="1"/>
  <c r="CZ250" i="2"/>
  <c r="DA250" i="2" s="1"/>
  <c r="CZ251" i="2"/>
  <c r="DA251" i="2" s="1"/>
  <c r="CZ252" i="2"/>
  <c r="DA252" i="2" s="1"/>
  <c r="CZ253" i="2"/>
  <c r="DA253" i="2" s="1"/>
  <c r="CZ254" i="2"/>
  <c r="DA254" i="2" s="1"/>
  <c r="CZ255" i="2"/>
  <c r="DA255" i="2" s="1"/>
  <c r="CZ256" i="2"/>
  <c r="DA256" i="2" s="1"/>
  <c r="CZ257" i="2"/>
  <c r="DA257" i="2" s="1"/>
  <c r="CZ258" i="2"/>
  <c r="DA258" i="2" s="1"/>
  <c r="CZ259" i="2"/>
  <c r="DA259" i="2" s="1"/>
  <c r="CZ260" i="2"/>
  <c r="DA260" i="2" s="1"/>
  <c r="CZ261" i="2"/>
  <c r="DA261" i="2" s="1"/>
  <c r="CZ262" i="2"/>
  <c r="DA262" i="2" s="1"/>
  <c r="CZ263" i="2"/>
  <c r="DA263" i="2" s="1"/>
  <c r="CZ264" i="2"/>
  <c r="DA264" i="2" s="1"/>
  <c r="CZ265" i="2"/>
  <c r="DA265" i="2" s="1"/>
  <c r="CZ266" i="2"/>
  <c r="DA266" i="2" s="1"/>
  <c r="CZ267" i="2"/>
  <c r="DA267" i="2" s="1"/>
  <c r="CZ268" i="2"/>
  <c r="DA268" i="2" s="1"/>
  <c r="CZ269" i="2"/>
  <c r="DA269" i="2" s="1"/>
  <c r="CZ270" i="2"/>
  <c r="DA270" i="2" s="1"/>
  <c r="CZ271" i="2"/>
  <c r="DA271" i="2" s="1"/>
  <c r="CZ272" i="2"/>
  <c r="DA272" i="2" s="1"/>
  <c r="CZ273" i="2"/>
  <c r="DA273" i="2" s="1"/>
  <c r="CZ274" i="2"/>
  <c r="DA274" i="2" s="1"/>
  <c r="CZ275" i="2"/>
  <c r="DA275" i="2" s="1"/>
  <c r="CZ276" i="2"/>
  <c r="DA276" i="2" s="1"/>
  <c r="CZ277" i="2"/>
  <c r="DA277" i="2" s="1"/>
  <c r="CZ278" i="2"/>
  <c r="DA278" i="2" s="1"/>
  <c r="CZ279" i="2"/>
  <c r="DA279" i="2" s="1"/>
  <c r="CZ280" i="2"/>
  <c r="DA280" i="2" s="1"/>
  <c r="CZ281" i="2"/>
  <c r="DA281" i="2" s="1"/>
  <c r="CZ282" i="2"/>
  <c r="DA282" i="2" s="1"/>
  <c r="CZ283" i="2"/>
  <c r="DA283" i="2" s="1"/>
  <c r="CZ284" i="2"/>
  <c r="DA284" i="2" s="1"/>
  <c r="CZ285" i="2"/>
  <c r="DA285" i="2" s="1"/>
  <c r="CZ286" i="2"/>
  <c r="DA286" i="2" s="1"/>
  <c r="CZ287" i="2"/>
  <c r="DA287" i="2" s="1"/>
  <c r="CZ288" i="2"/>
  <c r="DA288" i="2" s="1"/>
  <c r="CZ289" i="2"/>
  <c r="DA289" i="2" s="1"/>
  <c r="CZ290" i="2"/>
  <c r="DA290" i="2" s="1"/>
  <c r="CZ291" i="2"/>
  <c r="DA291" i="2" s="1"/>
  <c r="CZ292" i="2"/>
  <c r="DA292" i="2" s="1"/>
  <c r="CZ293" i="2"/>
  <c r="DA293" i="2" s="1"/>
  <c r="CZ294" i="2"/>
  <c r="DA294" i="2" s="1"/>
  <c r="CZ295" i="2"/>
  <c r="DA295" i="2" s="1"/>
  <c r="CZ296" i="2"/>
  <c r="DA296" i="2" s="1"/>
  <c r="CZ297" i="2"/>
  <c r="DA297" i="2" s="1"/>
  <c r="CZ298" i="2"/>
  <c r="DA298" i="2" s="1"/>
  <c r="CZ299" i="2"/>
  <c r="DA299" i="2" s="1"/>
  <c r="CZ300" i="2"/>
  <c r="DA300" i="2" s="1"/>
  <c r="CZ301" i="2"/>
  <c r="DA301" i="2" s="1"/>
  <c r="CZ302" i="2"/>
  <c r="DA302" i="2" s="1"/>
  <c r="CZ303" i="2"/>
  <c r="DA303" i="2" s="1"/>
  <c r="CZ304" i="2"/>
  <c r="DA304" i="2" s="1"/>
  <c r="CZ305" i="2"/>
  <c r="DA305" i="2" s="1"/>
  <c r="CZ306" i="2"/>
  <c r="DA306" i="2" s="1"/>
  <c r="CZ307" i="2"/>
  <c r="DA307" i="2" s="1"/>
  <c r="CZ308" i="2"/>
  <c r="DA308" i="2" s="1"/>
  <c r="CZ309" i="2"/>
  <c r="DA309" i="2" s="1"/>
  <c r="CZ310" i="2"/>
  <c r="DA310" i="2" s="1"/>
  <c r="CZ311" i="2"/>
  <c r="DA311" i="2" s="1"/>
  <c r="CZ312" i="2"/>
  <c r="DA312" i="2" s="1"/>
  <c r="CZ313" i="2"/>
  <c r="DA313" i="2" s="1"/>
  <c r="CZ314" i="2"/>
  <c r="DA314" i="2" s="1"/>
  <c r="CZ315" i="2"/>
  <c r="DA315" i="2" s="1"/>
  <c r="CZ316" i="2"/>
  <c r="DA316" i="2" s="1"/>
  <c r="CZ317" i="2"/>
  <c r="DA317" i="2" s="1"/>
  <c r="CZ318" i="2"/>
  <c r="DA318" i="2" s="1"/>
  <c r="CZ319" i="2"/>
  <c r="DA319" i="2" s="1"/>
  <c r="CZ320" i="2"/>
  <c r="DA320" i="2" s="1"/>
  <c r="CZ321" i="2"/>
  <c r="DA321" i="2" s="1"/>
  <c r="CZ322" i="2"/>
  <c r="DA322" i="2" s="1"/>
  <c r="CZ323" i="2"/>
  <c r="DA323" i="2" s="1"/>
  <c r="CZ324" i="2"/>
  <c r="DA324" i="2" s="1"/>
  <c r="CZ325" i="2"/>
  <c r="DA325" i="2" s="1"/>
  <c r="CZ326" i="2"/>
  <c r="DA326" i="2" s="1"/>
  <c r="CZ327" i="2"/>
  <c r="DA327" i="2" s="1"/>
  <c r="CZ328" i="2"/>
  <c r="DA328" i="2" s="1"/>
  <c r="CZ329" i="2"/>
  <c r="DA329" i="2" s="1"/>
  <c r="CZ330" i="2"/>
  <c r="DA330" i="2" s="1"/>
  <c r="CZ331" i="2"/>
  <c r="DA331" i="2" s="1"/>
  <c r="CZ332" i="2"/>
  <c r="DA332" i="2" s="1"/>
  <c r="CZ333" i="2"/>
  <c r="DA333" i="2" s="1"/>
  <c r="CZ334" i="2"/>
  <c r="DA334" i="2" s="1"/>
  <c r="CZ335" i="2"/>
  <c r="DA335" i="2" s="1"/>
  <c r="CZ336" i="2"/>
  <c r="DA336" i="2" s="1"/>
  <c r="CZ337" i="2"/>
  <c r="DA337" i="2" s="1"/>
  <c r="CZ338" i="2"/>
  <c r="DA338" i="2" s="1"/>
  <c r="CZ339" i="2"/>
  <c r="DA339" i="2" s="1"/>
  <c r="CZ340" i="2"/>
  <c r="DA340" i="2" s="1"/>
  <c r="CZ341" i="2"/>
  <c r="DA341" i="2" s="1"/>
  <c r="CZ342" i="2"/>
  <c r="DA342" i="2" s="1"/>
  <c r="CZ343" i="2"/>
  <c r="DA343" i="2" s="1"/>
  <c r="CZ344" i="2"/>
  <c r="DA344" i="2" s="1"/>
  <c r="CZ345" i="2"/>
  <c r="DA345" i="2" s="1"/>
  <c r="CZ346" i="2"/>
  <c r="DA346" i="2" s="1"/>
  <c r="CZ347" i="2"/>
  <c r="DA347" i="2" s="1"/>
  <c r="CZ348" i="2"/>
  <c r="DA348" i="2" s="1"/>
  <c r="CZ349" i="2"/>
  <c r="DA349" i="2" s="1"/>
  <c r="CZ350" i="2"/>
  <c r="DA350" i="2" s="1"/>
  <c r="CZ351" i="2"/>
  <c r="DA351" i="2" s="1"/>
  <c r="CZ352" i="2"/>
  <c r="DA352" i="2" s="1"/>
  <c r="CZ353" i="2"/>
  <c r="DA353" i="2" s="1"/>
  <c r="CZ354" i="2"/>
  <c r="DA354" i="2" s="1"/>
  <c r="CZ355" i="2"/>
  <c r="DA355" i="2" s="1"/>
  <c r="CZ356" i="2"/>
  <c r="DA356" i="2" s="1"/>
  <c r="CZ357" i="2"/>
  <c r="DA357" i="2" s="1"/>
  <c r="CZ358" i="2"/>
  <c r="DA358" i="2" s="1"/>
  <c r="CZ359" i="2"/>
  <c r="DA359" i="2" s="1"/>
  <c r="CZ360" i="2"/>
  <c r="DA360" i="2" s="1"/>
  <c r="CZ361" i="2"/>
  <c r="DA361" i="2" s="1"/>
  <c r="CZ362" i="2"/>
  <c r="DA362" i="2" s="1"/>
  <c r="CZ363" i="2"/>
  <c r="DA363" i="2" s="1"/>
  <c r="CZ364" i="2"/>
  <c r="DA364" i="2" s="1"/>
  <c r="CZ365" i="2"/>
  <c r="DA365" i="2" s="1"/>
  <c r="CZ366" i="2"/>
  <c r="DA366" i="2" s="1"/>
  <c r="CZ367" i="2"/>
  <c r="DA367" i="2" s="1"/>
  <c r="CZ368" i="2"/>
  <c r="DA368" i="2" s="1"/>
  <c r="CZ369" i="2"/>
  <c r="DA369" i="2" s="1"/>
  <c r="CZ370" i="2"/>
  <c r="DA370" i="2" s="1"/>
  <c r="CZ371" i="2"/>
  <c r="DA371" i="2" s="1"/>
  <c r="CZ372" i="2"/>
  <c r="DA372" i="2" s="1"/>
  <c r="CZ373" i="2"/>
  <c r="DA373" i="2" s="1"/>
  <c r="CZ374" i="2"/>
  <c r="DA374" i="2" s="1"/>
  <c r="CZ375" i="2"/>
  <c r="DA375" i="2" s="1"/>
  <c r="CZ376" i="2"/>
  <c r="DA376" i="2" s="1"/>
  <c r="CZ377" i="2"/>
  <c r="DA377" i="2" s="1"/>
  <c r="CZ378" i="2"/>
  <c r="DA378" i="2" s="1"/>
  <c r="CZ379" i="2"/>
  <c r="DA379" i="2" s="1"/>
  <c r="CZ380" i="2"/>
  <c r="DA380" i="2" s="1"/>
  <c r="CZ381" i="2"/>
  <c r="DA381" i="2" s="1"/>
  <c r="CZ382" i="2"/>
  <c r="DA382" i="2" s="1"/>
  <c r="CZ383" i="2"/>
  <c r="DA383" i="2" s="1"/>
  <c r="CZ384" i="2"/>
  <c r="DA384" i="2" s="1"/>
  <c r="CZ385" i="2"/>
  <c r="DA385" i="2" s="1"/>
  <c r="CZ386" i="2"/>
  <c r="DA386" i="2" s="1"/>
  <c r="CZ387" i="2"/>
  <c r="DA387" i="2" s="1"/>
  <c r="CZ388" i="2"/>
  <c r="DA388" i="2" s="1"/>
  <c r="CZ389" i="2"/>
  <c r="DA389" i="2" s="1"/>
  <c r="CZ390" i="2"/>
  <c r="DA390" i="2" s="1"/>
  <c r="CZ391" i="2"/>
  <c r="DA391" i="2" s="1"/>
  <c r="CZ392" i="2"/>
  <c r="DA392" i="2" s="1"/>
  <c r="CZ393" i="2"/>
  <c r="DA393" i="2" s="1"/>
  <c r="CZ394" i="2"/>
  <c r="DA394" i="2" s="1"/>
  <c r="CZ395" i="2"/>
  <c r="DA395" i="2" s="1"/>
  <c r="CZ396" i="2"/>
  <c r="DA396" i="2" s="1"/>
  <c r="CZ397" i="2"/>
  <c r="DA397" i="2" s="1"/>
  <c r="CZ398" i="2"/>
  <c r="DA398" i="2" s="1"/>
  <c r="CZ399" i="2"/>
  <c r="DA399" i="2" s="1"/>
  <c r="CZ400" i="2"/>
  <c r="DA400" i="2" s="1"/>
  <c r="CZ401" i="2"/>
  <c r="DA401" i="2" s="1"/>
  <c r="CZ402" i="2"/>
  <c r="DA402" i="2" s="1"/>
  <c r="CZ403" i="2"/>
  <c r="DA403" i="2" s="1"/>
  <c r="CZ404" i="2"/>
  <c r="DA404" i="2" s="1"/>
  <c r="CZ405" i="2"/>
  <c r="DA405" i="2" s="1"/>
  <c r="CZ406" i="2"/>
  <c r="DA406" i="2" s="1"/>
  <c r="CZ407" i="2"/>
  <c r="DA407" i="2" s="1"/>
  <c r="CZ408" i="2"/>
  <c r="DA408" i="2" s="1"/>
  <c r="CZ409" i="2"/>
  <c r="DA409" i="2" s="1"/>
  <c r="CZ410" i="2"/>
  <c r="DA410" i="2" s="1"/>
  <c r="CZ411" i="2"/>
  <c r="DA411" i="2" s="1"/>
  <c r="CZ412" i="2"/>
  <c r="DA412" i="2" s="1"/>
  <c r="CZ413" i="2"/>
  <c r="DA413" i="2" s="1"/>
  <c r="CZ414" i="2"/>
  <c r="DA414" i="2" s="1"/>
  <c r="CZ415" i="2"/>
  <c r="DA415" i="2" s="1"/>
  <c r="CZ416" i="2"/>
  <c r="DA416" i="2" s="1"/>
  <c r="CZ417" i="2"/>
  <c r="DA417" i="2" s="1"/>
  <c r="CZ418" i="2"/>
  <c r="DA418" i="2" s="1"/>
  <c r="CZ419" i="2"/>
  <c r="DA419" i="2" s="1"/>
  <c r="CZ420" i="2"/>
  <c r="DA420" i="2" s="1"/>
  <c r="CZ421" i="2"/>
  <c r="DA421" i="2" s="1"/>
  <c r="CZ422" i="2"/>
  <c r="DA422" i="2" s="1"/>
  <c r="CZ423" i="2"/>
  <c r="DA423" i="2" s="1"/>
  <c r="CZ424" i="2"/>
  <c r="DA424" i="2" s="1"/>
  <c r="CZ425" i="2"/>
  <c r="DA425" i="2" s="1"/>
  <c r="CZ426" i="2"/>
  <c r="DA426" i="2" s="1"/>
  <c r="CZ427" i="2"/>
  <c r="DA427" i="2" s="1"/>
  <c r="CZ428" i="2"/>
  <c r="DA428" i="2" s="1"/>
  <c r="CZ429" i="2"/>
  <c r="DA429" i="2" s="1"/>
  <c r="CZ430" i="2"/>
  <c r="DA430" i="2" s="1"/>
  <c r="CZ431" i="2"/>
  <c r="DA431" i="2" s="1"/>
  <c r="CZ432" i="2"/>
  <c r="DA432" i="2" s="1"/>
  <c r="CZ433" i="2"/>
  <c r="DA433" i="2" s="1"/>
  <c r="CZ434" i="2"/>
  <c r="DA434" i="2" s="1"/>
  <c r="CZ435" i="2"/>
  <c r="DA435" i="2" s="1"/>
  <c r="CZ436" i="2"/>
  <c r="DA436" i="2" s="1"/>
  <c r="CZ437" i="2"/>
  <c r="DA437" i="2" s="1"/>
  <c r="CZ438" i="2"/>
  <c r="DA438" i="2" s="1"/>
  <c r="CZ439" i="2"/>
  <c r="DA439" i="2" s="1"/>
  <c r="CZ440" i="2"/>
  <c r="DA440" i="2" s="1"/>
  <c r="CZ441" i="2"/>
  <c r="DA441" i="2" s="1"/>
  <c r="CZ442" i="2"/>
  <c r="DA442" i="2" s="1"/>
  <c r="CZ443" i="2"/>
  <c r="DA443" i="2" s="1"/>
  <c r="CZ444" i="2"/>
  <c r="DA444" i="2" s="1"/>
  <c r="CZ445" i="2"/>
  <c r="DA445" i="2" s="1"/>
  <c r="CZ446" i="2"/>
  <c r="DA446" i="2" s="1"/>
  <c r="CZ447" i="2"/>
  <c r="DA447" i="2" s="1"/>
  <c r="CZ448" i="2"/>
  <c r="DA448" i="2" s="1"/>
  <c r="CZ449" i="2"/>
  <c r="DA449" i="2" s="1"/>
  <c r="CZ450" i="2"/>
  <c r="DA450" i="2" s="1"/>
  <c r="CZ451" i="2"/>
  <c r="DA451" i="2" s="1"/>
  <c r="CZ452" i="2"/>
  <c r="DA452" i="2" s="1"/>
  <c r="CZ453" i="2"/>
  <c r="DA453" i="2" s="1"/>
  <c r="CZ454" i="2"/>
  <c r="DA454" i="2" s="1"/>
  <c r="CZ455" i="2"/>
  <c r="DA455" i="2" s="1"/>
  <c r="CZ456" i="2"/>
  <c r="DA456" i="2" s="1"/>
  <c r="CZ457" i="2"/>
  <c r="DA457" i="2" s="1"/>
  <c r="CZ458" i="2"/>
  <c r="DA458" i="2" s="1"/>
  <c r="CZ459" i="2"/>
  <c r="DA459" i="2" s="1"/>
  <c r="CZ460" i="2"/>
  <c r="DA460" i="2" s="1"/>
  <c r="CZ461" i="2"/>
  <c r="DA461" i="2" s="1"/>
  <c r="CZ462" i="2"/>
  <c r="DA462" i="2" s="1"/>
  <c r="CZ463" i="2"/>
  <c r="DA463" i="2" s="1"/>
  <c r="CZ464" i="2"/>
  <c r="DA464" i="2" s="1"/>
  <c r="CZ465" i="2"/>
  <c r="DA465" i="2" s="1"/>
  <c r="CZ466" i="2"/>
  <c r="DA466" i="2" s="1"/>
  <c r="CZ467" i="2"/>
  <c r="DA467" i="2" s="1"/>
  <c r="CZ468" i="2"/>
  <c r="DA468" i="2" s="1"/>
  <c r="CZ469" i="2"/>
  <c r="DA469" i="2" s="1"/>
  <c r="CZ470" i="2"/>
  <c r="DA470" i="2" s="1"/>
  <c r="CZ471" i="2"/>
  <c r="DA471" i="2" s="1"/>
  <c r="CZ472" i="2"/>
  <c r="DA472" i="2" s="1"/>
  <c r="CZ473" i="2"/>
  <c r="DA473" i="2" s="1"/>
  <c r="CZ474" i="2"/>
  <c r="DA474" i="2" s="1"/>
  <c r="CZ475" i="2"/>
  <c r="DA475" i="2" s="1"/>
  <c r="CZ476" i="2"/>
  <c r="DA476" i="2" s="1"/>
  <c r="CZ477" i="2"/>
  <c r="DA477" i="2" s="1"/>
  <c r="CZ478" i="2"/>
  <c r="DA478" i="2" s="1"/>
  <c r="CZ479" i="2"/>
  <c r="DA479" i="2" s="1"/>
  <c r="CZ480" i="2"/>
  <c r="DA480" i="2" s="1"/>
  <c r="CZ481" i="2"/>
  <c r="DA481" i="2" s="1"/>
  <c r="CZ482" i="2"/>
  <c r="DA482" i="2" s="1"/>
  <c r="CZ483" i="2"/>
  <c r="DA483" i="2" s="1"/>
  <c r="CZ484" i="2"/>
  <c r="DA484" i="2" s="1"/>
  <c r="CZ485" i="2"/>
  <c r="DA485" i="2" s="1"/>
  <c r="CZ486" i="2"/>
  <c r="DA486" i="2" s="1"/>
  <c r="CZ487" i="2"/>
  <c r="DA487" i="2" s="1"/>
  <c r="CZ488" i="2"/>
  <c r="DA488" i="2" s="1"/>
  <c r="CZ489" i="2"/>
  <c r="DA489" i="2" s="1"/>
  <c r="CZ490" i="2"/>
  <c r="DA490" i="2" s="1"/>
  <c r="CZ491" i="2"/>
  <c r="DA491" i="2" s="1"/>
  <c r="CZ492" i="2"/>
  <c r="DA492" i="2" s="1"/>
  <c r="CZ493" i="2"/>
  <c r="DA493" i="2" s="1"/>
  <c r="CZ494" i="2"/>
  <c r="DA494" i="2" s="1"/>
  <c r="CZ495" i="2"/>
  <c r="DA495" i="2" s="1"/>
  <c r="CZ496" i="2"/>
  <c r="DA496" i="2" s="1"/>
  <c r="CZ497" i="2"/>
  <c r="DA497" i="2" s="1"/>
  <c r="CZ498" i="2"/>
  <c r="DA498" i="2" s="1"/>
  <c r="CZ499" i="2"/>
  <c r="DA499" i="2" s="1"/>
  <c r="CZ500" i="2"/>
  <c r="DA500" i="2" s="1"/>
  <c r="CZ501" i="2"/>
  <c r="DA501" i="2" s="1"/>
  <c r="CZ502" i="2"/>
  <c r="DA502" i="2" s="1"/>
  <c r="CZ503" i="2"/>
  <c r="DA503" i="2" s="1"/>
  <c r="CZ504" i="2"/>
  <c r="DA504" i="2" s="1"/>
  <c r="CZ505" i="2"/>
  <c r="DA505" i="2" s="1"/>
  <c r="CZ506" i="2"/>
  <c r="DA506" i="2" s="1"/>
  <c r="CZ507" i="2"/>
  <c r="DA507" i="2" s="1"/>
  <c r="CZ508" i="2"/>
  <c r="DA508" i="2" s="1"/>
  <c r="CZ509" i="2"/>
  <c r="DA509" i="2" s="1"/>
  <c r="CZ510" i="2"/>
  <c r="DA510" i="2" s="1"/>
  <c r="CZ511" i="2"/>
  <c r="DA511" i="2" s="1"/>
  <c r="CZ512" i="2"/>
  <c r="DA512" i="2" s="1"/>
  <c r="CZ513" i="2"/>
  <c r="DA513" i="2" s="1"/>
  <c r="CZ514" i="2"/>
  <c r="DA514" i="2" s="1"/>
  <c r="CZ515" i="2"/>
  <c r="DA515" i="2" s="1"/>
  <c r="CZ516" i="2"/>
  <c r="DA516" i="2" s="1"/>
  <c r="CZ517" i="2"/>
  <c r="DA517" i="2" s="1"/>
  <c r="CZ518" i="2"/>
  <c r="DA518" i="2" s="1"/>
  <c r="CZ519" i="2"/>
  <c r="DA519" i="2" s="1"/>
  <c r="CZ520" i="2"/>
  <c r="DA520" i="2" s="1"/>
  <c r="CZ521" i="2"/>
  <c r="DA521" i="2" s="1"/>
  <c r="CZ522" i="2"/>
  <c r="DA522" i="2" s="1"/>
  <c r="CZ523" i="2"/>
  <c r="DA523" i="2" s="1"/>
  <c r="CZ524" i="2"/>
  <c r="DA524" i="2" s="1"/>
  <c r="CZ525" i="2"/>
  <c r="DA525" i="2" s="1"/>
  <c r="CZ526" i="2"/>
  <c r="DA526" i="2" s="1"/>
  <c r="CZ527" i="2"/>
  <c r="DA527" i="2" s="1"/>
  <c r="CZ528" i="2"/>
  <c r="DA528" i="2" s="1"/>
  <c r="CZ529" i="2"/>
  <c r="DA529" i="2" s="1"/>
  <c r="CZ530" i="2"/>
  <c r="DA530" i="2" s="1"/>
  <c r="CZ531" i="2"/>
  <c r="DA531" i="2" s="1"/>
  <c r="CZ532" i="2"/>
  <c r="DA532" i="2" s="1"/>
  <c r="CZ533" i="2"/>
  <c r="DA533" i="2" s="1"/>
  <c r="CZ534" i="2"/>
  <c r="DA534" i="2" s="1"/>
  <c r="CZ535" i="2"/>
  <c r="DA535" i="2" s="1"/>
  <c r="CZ536" i="2"/>
  <c r="DA536" i="2" s="1"/>
  <c r="CZ537" i="2"/>
  <c r="DA537" i="2" s="1"/>
  <c r="CZ538" i="2"/>
  <c r="DA538" i="2" s="1"/>
  <c r="CZ539" i="2"/>
  <c r="DA539" i="2" s="1"/>
  <c r="CZ540" i="2"/>
  <c r="DA540" i="2" s="1"/>
  <c r="CZ541" i="2"/>
  <c r="DA541" i="2" s="1"/>
  <c r="CZ542" i="2"/>
  <c r="DA542" i="2" s="1"/>
  <c r="CZ543" i="2"/>
  <c r="DA543" i="2" s="1"/>
  <c r="CZ544" i="2"/>
  <c r="DA544" i="2" s="1"/>
  <c r="CZ545" i="2"/>
  <c r="DA545" i="2" s="1"/>
  <c r="CZ546" i="2"/>
  <c r="DA546" i="2" s="1"/>
  <c r="CZ547" i="2"/>
  <c r="DA547" i="2" s="1"/>
  <c r="CZ548" i="2"/>
  <c r="DA548" i="2" s="1"/>
  <c r="CZ549" i="2"/>
  <c r="DA549" i="2" s="1"/>
  <c r="CZ550" i="2"/>
  <c r="DA550" i="2" s="1"/>
  <c r="CZ551" i="2"/>
  <c r="DA551" i="2" s="1"/>
  <c r="CZ552" i="2"/>
  <c r="DA552" i="2" s="1"/>
  <c r="CZ553" i="2"/>
  <c r="DA553" i="2" s="1"/>
  <c r="CZ554" i="2"/>
  <c r="DA554" i="2" s="1"/>
  <c r="CZ555" i="2"/>
  <c r="DA555" i="2" s="1"/>
  <c r="CZ556" i="2"/>
  <c r="DA556" i="2" s="1"/>
  <c r="CZ557" i="2"/>
  <c r="DA557" i="2" s="1"/>
  <c r="CZ558" i="2"/>
  <c r="DA558" i="2" s="1"/>
  <c r="CZ559" i="2"/>
  <c r="DA559" i="2" s="1"/>
  <c r="CZ560" i="2"/>
  <c r="DA560" i="2" s="1"/>
  <c r="CZ561" i="2"/>
  <c r="DA561" i="2" s="1"/>
  <c r="CZ562" i="2"/>
  <c r="DA562" i="2" s="1"/>
  <c r="CZ563" i="2"/>
  <c r="DA563" i="2" s="1"/>
  <c r="CZ564" i="2"/>
  <c r="DA564" i="2" s="1"/>
  <c r="CZ565" i="2"/>
  <c r="DA565" i="2" s="1"/>
  <c r="CZ566" i="2"/>
  <c r="DA566" i="2" s="1"/>
  <c r="CZ567" i="2"/>
  <c r="DA567" i="2" s="1"/>
  <c r="CZ568" i="2"/>
  <c r="DA568" i="2" s="1"/>
  <c r="CZ569" i="2"/>
  <c r="DA569" i="2" s="1"/>
  <c r="CZ570" i="2"/>
  <c r="DA570" i="2" s="1"/>
  <c r="CZ571" i="2"/>
  <c r="DA571" i="2" s="1"/>
  <c r="CZ572" i="2"/>
  <c r="DA572" i="2" s="1"/>
  <c r="CZ573" i="2"/>
  <c r="DA573" i="2" s="1"/>
  <c r="CZ574" i="2"/>
  <c r="DA574" i="2" s="1"/>
  <c r="CZ575" i="2"/>
  <c r="DA575" i="2" s="1"/>
  <c r="CZ576" i="2"/>
  <c r="DA576" i="2" s="1"/>
  <c r="CZ577" i="2"/>
  <c r="DA577" i="2" s="1"/>
  <c r="CZ578" i="2"/>
  <c r="DA578" i="2" s="1"/>
  <c r="CZ579" i="2"/>
  <c r="DA579" i="2" s="1"/>
  <c r="CZ580" i="2"/>
  <c r="DA580" i="2" s="1"/>
  <c r="CZ581" i="2"/>
  <c r="DA581" i="2" s="1"/>
  <c r="CZ582" i="2"/>
  <c r="DA582" i="2" s="1"/>
  <c r="CZ583" i="2"/>
  <c r="DA583" i="2" s="1"/>
  <c r="CZ584" i="2"/>
  <c r="DA584" i="2" s="1"/>
  <c r="CZ585" i="2"/>
  <c r="DA585" i="2" s="1"/>
  <c r="CZ586" i="2"/>
  <c r="DA586" i="2" s="1"/>
  <c r="CZ587" i="2"/>
  <c r="DA587" i="2" s="1"/>
  <c r="CZ588" i="2"/>
  <c r="DA588" i="2" s="1"/>
  <c r="CZ589" i="2"/>
  <c r="DA589" i="2" s="1"/>
  <c r="CZ590" i="2"/>
  <c r="DA590" i="2" s="1"/>
  <c r="CZ591" i="2"/>
  <c r="DA591" i="2" s="1"/>
  <c r="CZ592" i="2"/>
  <c r="DA592" i="2" s="1"/>
  <c r="CZ593" i="2"/>
  <c r="DA593" i="2" s="1"/>
  <c r="CZ594" i="2"/>
  <c r="DA594" i="2" s="1"/>
  <c r="CZ595" i="2"/>
  <c r="DA595" i="2" s="1"/>
  <c r="CZ596" i="2"/>
  <c r="DA596" i="2" s="1"/>
  <c r="CZ597" i="2"/>
  <c r="DA597" i="2" s="1"/>
  <c r="CZ598" i="2"/>
  <c r="DA598" i="2" s="1"/>
  <c r="CZ599" i="2"/>
  <c r="DA599" i="2" s="1"/>
  <c r="CZ600" i="2"/>
  <c r="DA600" i="2" s="1"/>
  <c r="CZ601" i="2"/>
  <c r="DA601" i="2" s="1"/>
  <c r="CZ602" i="2"/>
  <c r="DA602" i="2" s="1"/>
  <c r="CZ603" i="2"/>
  <c r="DA603" i="2" s="1"/>
  <c r="CZ604" i="2"/>
  <c r="DA604" i="2" s="1"/>
  <c r="CZ605" i="2"/>
  <c r="DA605" i="2" s="1"/>
  <c r="CZ606" i="2"/>
  <c r="DA606" i="2" s="1"/>
  <c r="CZ607" i="2"/>
  <c r="DA607" i="2" s="1"/>
  <c r="CZ608" i="2"/>
  <c r="DA608" i="2" s="1"/>
  <c r="CZ609" i="2"/>
  <c r="DA609" i="2" s="1"/>
  <c r="CZ610" i="2"/>
  <c r="DA610" i="2" s="1"/>
  <c r="CZ611" i="2"/>
  <c r="DA611" i="2" s="1"/>
  <c r="CZ612" i="2"/>
  <c r="DA612" i="2" s="1"/>
  <c r="CZ613" i="2"/>
  <c r="DA613" i="2" s="1"/>
  <c r="CZ614" i="2"/>
  <c r="DA614" i="2" s="1"/>
  <c r="CZ615" i="2"/>
  <c r="DA615" i="2" s="1"/>
  <c r="CZ616" i="2"/>
  <c r="DA616" i="2" s="1"/>
  <c r="CZ617" i="2"/>
  <c r="DA617" i="2" s="1"/>
  <c r="CZ618" i="2"/>
  <c r="DA618" i="2" s="1"/>
  <c r="CZ619" i="2"/>
  <c r="DA619" i="2" s="1"/>
  <c r="CZ620" i="2"/>
  <c r="DA620" i="2" s="1"/>
  <c r="CZ621" i="2"/>
  <c r="DA621" i="2" s="1"/>
  <c r="CZ622" i="2"/>
  <c r="DA622" i="2" s="1"/>
  <c r="CZ623" i="2"/>
  <c r="DA623" i="2" s="1"/>
  <c r="CZ624" i="2"/>
  <c r="DA624" i="2" s="1"/>
  <c r="CZ625" i="2"/>
  <c r="DA625" i="2" s="1"/>
  <c r="CZ626" i="2"/>
  <c r="DA626" i="2" s="1"/>
  <c r="CZ627" i="2"/>
  <c r="DA627" i="2" s="1"/>
  <c r="CZ628" i="2"/>
  <c r="DA628" i="2" s="1"/>
  <c r="CZ629" i="2"/>
  <c r="DA629" i="2" s="1"/>
  <c r="CZ630" i="2"/>
  <c r="DA630" i="2" s="1"/>
  <c r="CZ631" i="2"/>
  <c r="DA631" i="2" s="1"/>
  <c r="CZ632" i="2"/>
  <c r="DA632" i="2" s="1"/>
  <c r="CZ633" i="2"/>
  <c r="DA633" i="2" s="1"/>
  <c r="CZ634" i="2"/>
  <c r="DA634" i="2" s="1"/>
  <c r="CZ635" i="2"/>
  <c r="DA635" i="2" s="1"/>
  <c r="CZ636" i="2"/>
  <c r="DA636" i="2" s="1"/>
  <c r="CZ637" i="2"/>
  <c r="DA637" i="2" s="1"/>
  <c r="CZ638" i="2"/>
  <c r="DA638" i="2" s="1"/>
  <c r="CZ639" i="2"/>
  <c r="DA639" i="2" s="1"/>
  <c r="CZ640" i="2"/>
  <c r="DA640" i="2" s="1"/>
  <c r="CZ641" i="2"/>
  <c r="DA641" i="2" s="1"/>
  <c r="CZ642" i="2"/>
  <c r="DA642" i="2" s="1"/>
  <c r="CZ643" i="2"/>
  <c r="DA643" i="2" s="1"/>
  <c r="CZ644" i="2"/>
  <c r="DA644" i="2" s="1"/>
  <c r="CZ645" i="2"/>
  <c r="DA645" i="2" s="1"/>
  <c r="CZ646" i="2"/>
  <c r="DA646" i="2" s="1"/>
  <c r="CZ647" i="2"/>
  <c r="DA647" i="2" s="1"/>
  <c r="CZ648" i="2"/>
  <c r="DA648" i="2" s="1"/>
  <c r="CZ649" i="2"/>
  <c r="DA649" i="2" s="1"/>
  <c r="CZ650" i="2"/>
  <c r="DA650" i="2" s="1"/>
  <c r="CZ651" i="2"/>
  <c r="DA651" i="2" s="1"/>
  <c r="CZ652" i="2"/>
  <c r="DA652" i="2" s="1"/>
  <c r="CZ653" i="2"/>
  <c r="DA653" i="2" s="1"/>
  <c r="CZ654" i="2"/>
  <c r="DA654" i="2" s="1"/>
  <c r="CZ655" i="2"/>
  <c r="DA655" i="2" s="1"/>
  <c r="CZ656" i="2"/>
  <c r="DA656" i="2" s="1"/>
  <c r="CZ657" i="2"/>
  <c r="DA657" i="2" s="1"/>
  <c r="CZ658" i="2"/>
  <c r="DA658" i="2" s="1"/>
  <c r="CZ659" i="2"/>
  <c r="DA659" i="2" s="1"/>
  <c r="CZ660" i="2"/>
  <c r="DA660" i="2" s="1"/>
  <c r="CZ661" i="2"/>
  <c r="DA661" i="2" s="1"/>
  <c r="CZ662" i="2"/>
  <c r="DA662" i="2" s="1"/>
  <c r="CZ663" i="2"/>
  <c r="DA663" i="2" s="1"/>
  <c r="CZ664" i="2"/>
  <c r="DA664" i="2" s="1"/>
  <c r="CZ665" i="2"/>
  <c r="DA665" i="2" s="1"/>
  <c r="CZ666" i="2"/>
  <c r="DA666" i="2" s="1"/>
  <c r="CZ667" i="2"/>
  <c r="DA667" i="2" s="1"/>
  <c r="CZ668" i="2"/>
  <c r="DA668" i="2" s="1"/>
  <c r="CZ669" i="2"/>
  <c r="DA669" i="2" s="1"/>
  <c r="CZ670" i="2"/>
  <c r="DA670" i="2" s="1"/>
  <c r="CZ671" i="2"/>
  <c r="DA671" i="2" s="1"/>
  <c r="CZ672" i="2"/>
  <c r="DA672" i="2" s="1"/>
  <c r="CZ673" i="2"/>
  <c r="DA673" i="2" s="1"/>
  <c r="CZ674" i="2"/>
  <c r="DA674" i="2" s="1"/>
  <c r="CZ675" i="2"/>
  <c r="DA675" i="2" s="1"/>
  <c r="CZ676" i="2"/>
  <c r="DA676" i="2" s="1"/>
  <c r="CZ677" i="2"/>
  <c r="DA677" i="2" s="1"/>
  <c r="CZ678" i="2"/>
  <c r="DA678" i="2" s="1"/>
  <c r="CZ679" i="2"/>
  <c r="DA679" i="2" s="1"/>
  <c r="CZ680" i="2"/>
  <c r="DA680" i="2" s="1"/>
  <c r="CZ681" i="2"/>
  <c r="DA681" i="2" s="1"/>
  <c r="CZ682" i="2"/>
  <c r="DA682" i="2" s="1"/>
  <c r="CZ683" i="2"/>
  <c r="DA683" i="2" s="1"/>
  <c r="CZ684" i="2"/>
  <c r="DA684" i="2" s="1"/>
  <c r="CZ685" i="2"/>
  <c r="DA685" i="2" s="1"/>
  <c r="CZ686" i="2"/>
  <c r="DA686" i="2" s="1"/>
  <c r="CZ687" i="2"/>
  <c r="DA687" i="2" s="1"/>
  <c r="CZ688" i="2"/>
  <c r="DA688" i="2" s="1"/>
  <c r="CZ689" i="2"/>
  <c r="DA689" i="2" s="1"/>
  <c r="CZ690" i="2"/>
  <c r="DA690" i="2" s="1"/>
  <c r="CZ691" i="2"/>
  <c r="DA691" i="2" s="1"/>
  <c r="CZ692" i="2"/>
  <c r="DA692" i="2" s="1"/>
  <c r="CZ693" i="2"/>
  <c r="DA693" i="2" s="1"/>
  <c r="CZ694" i="2"/>
  <c r="DA694" i="2" s="1"/>
  <c r="CZ695" i="2"/>
  <c r="DA695" i="2" s="1"/>
  <c r="CZ696" i="2"/>
  <c r="DA696" i="2" s="1"/>
  <c r="CZ697" i="2"/>
  <c r="DA697" i="2" s="1"/>
  <c r="CZ698" i="2"/>
  <c r="DA698" i="2" s="1"/>
  <c r="CZ699" i="2"/>
  <c r="DA699" i="2" s="1"/>
  <c r="CZ700" i="2"/>
  <c r="DA700" i="2" s="1"/>
  <c r="CZ701" i="2"/>
  <c r="DA701" i="2" s="1"/>
  <c r="CZ702" i="2"/>
  <c r="DA702" i="2" s="1"/>
  <c r="CZ703" i="2"/>
  <c r="DA703" i="2" s="1"/>
  <c r="CZ704" i="2"/>
  <c r="DA704" i="2" s="1"/>
  <c r="CZ705" i="2"/>
  <c r="DA705" i="2" s="1"/>
  <c r="CZ706" i="2"/>
  <c r="DA706" i="2" s="1"/>
  <c r="CZ707" i="2"/>
  <c r="DA707" i="2" s="1"/>
  <c r="CZ708" i="2"/>
  <c r="DA708" i="2" s="1"/>
  <c r="CZ709" i="2"/>
  <c r="DA709" i="2" s="1"/>
  <c r="CZ710" i="2"/>
  <c r="DA710" i="2" s="1"/>
  <c r="CZ711" i="2"/>
  <c r="DA711" i="2" s="1"/>
  <c r="CZ712" i="2"/>
  <c r="DA712" i="2" s="1"/>
  <c r="CZ713" i="2"/>
  <c r="DA713" i="2" s="1"/>
  <c r="CZ714" i="2"/>
  <c r="DA714" i="2" s="1"/>
  <c r="CZ715" i="2"/>
  <c r="DA715" i="2" s="1"/>
  <c r="CZ716" i="2"/>
  <c r="DA716" i="2" s="1"/>
  <c r="CZ717" i="2"/>
  <c r="DA717" i="2" s="1"/>
  <c r="CZ718" i="2"/>
  <c r="DA718" i="2" s="1"/>
  <c r="CZ719" i="2"/>
  <c r="DA719" i="2" s="1"/>
  <c r="CZ720" i="2"/>
  <c r="DA720" i="2" s="1"/>
  <c r="CZ721" i="2"/>
  <c r="DA721" i="2" s="1"/>
  <c r="CZ722" i="2"/>
  <c r="DA722" i="2" s="1"/>
  <c r="CZ723" i="2"/>
  <c r="DA723" i="2" s="1"/>
  <c r="CZ724" i="2"/>
  <c r="DA724" i="2" s="1"/>
  <c r="CZ725" i="2"/>
  <c r="DA725" i="2" s="1"/>
  <c r="CZ726" i="2"/>
  <c r="DA726" i="2" s="1"/>
  <c r="CZ727" i="2"/>
  <c r="DA727" i="2" s="1"/>
  <c r="CZ728" i="2"/>
  <c r="DA728" i="2" s="1"/>
  <c r="CZ729" i="2"/>
  <c r="DA729" i="2" s="1"/>
  <c r="CZ730" i="2"/>
  <c r="DA730" i="2" s="1"/>
  <c r="CZ731" i="2"/>
  <c r="DA731" i="2" s="1"/>
  <c r="CZ732" i="2"/>
  <c r="DA732" i="2" s="1"/>
  <c r="CZ733" i="2"/>
  <c r="DA733" i="2" s="1"/>
  <c r="CZ734" i="2"/>
  <c r="DA734" i="2" s="1"/>
  <c r="CZ735" i="2"/>
  <c r="DA735" i="2" s="1"/>
  <c r="CZ736" i="2"/>
  <c r="DA736" i="2" s="1"/>
  <c r="CZ737" i="2"/>
  <c r="DA737" i="2" s="1"/>
  <c r="CZ738" i="2"/>
  <c r="DA738" i="2" s="1"/>
  <c r="CZ739" i="2"/>
  <c r="DA739" i="2" s="1"/>
  <c r="CZ740" i="2"/>
  <c r="DA740" i="2" s="1"/>
  <c r="CZ741" i="2"/>
  <c r="DA741" i="2" s="1"/>
  <c r="CZ742" i="2"/>
  <c r="DA742" i="2" s="1"/>
  <c r="CZ743" i="2"/>
  <c r="DA743" i="2" s="1"/>
  <c r="CZ744" i="2"/>
  <c r="DA744" i="2" s="1"/>
  <c r="CZ745" i="2"/>
  <c r="DA745" i="2" s="1"/>
  <c r="CZ746" i="2"/>
  <c r="DA746" i="2" s="1"/>
  <c r="CZ747" i="2"/>
  <c r="DA747" i="2" s="1"/>
  <c r="CZ748" i="2"/>
  <c r="DA748" i="2" s="1"/>
  <c r="CZ749" i="2"/>
  <c r="DA749" i="2" s="1"/>
  <c r="CZ750" i="2"/>
  <c r="DA750" i="2" s="1"/>
  <c r="CZ751" i="2"/>
  <c r="DA751" i="2" s="1"/>
  <c r="CZ752" i="2"/>
  <c r="DA752" i="2" s="1"/>
  <c r="CZ753" i="2"/>
  <c r="DA753" i="2" s="1"/>
  <c r="CZ754" i="2"/>
  <c r="DA754" i="2" s="1"/>
  <c r="CZ755" i="2"/>
  <c r="DA755" i="2" s="1"/>
  <c r="CZ756" i="2"/>
  <c r="DA756" i="2" s="1"/>
  <c r="CZ757" i="2"/>
  <c r="DA757" i="2" s="1"/>
  <c r="CZ758" i="2"/>
  <c r="DA758" i="2" s="1"/>
  <c r="CZ759" i="2"/>
  <c r="DA759" i="2" s="1"/>
  <c r="CZ760" i="2"/>
  <c r="DA760" i="2" s="1"/>
  <c r="CZ761" i="2"/>
  <c r="DA761" i="2" s="1"/>
  <c r="CZ762" i="2"/>
  <c r="DA762" i="2" s="1"/>
  <c r="CZ763" i="2"/>
  <c r="DA763" i="2" s="1"/>
  <c r="CZ764" i="2"/>
  <c r="DA764" i="2" s="1"/>
  <c r="CZ765" i="2"/>
  <c r="DA765" i="2" s="1"/>
  <c r="CZ766" i="2"/>
  <c r="DA766" i="2" s="1"/>
  <c r="CZ767" i="2"/>
  <c r="DA767" i="2" s="1"/>
  <c r="CZ768" i="2"/>
  <c r="DA768" i="2" s="1"/>
  <c r="CZ769" i="2"/>
  <c r="DA769" i="2" s="1"/>
  <c r="CZ770" i="2"/>
  <c r="DA770" i="2" s="1"/>
  <c r="CZ771" i="2"/>
  <c r="DA771" i="2" s="1"/>
  <c r="CZ772" i="2"/>
  <c r="DA772" i="2" s="1"/>
  <c r="CZ773" i="2"/>
  <c r="DA773" i="2" s="1"/>
  <c r="CZ774" i="2"/>
  <c r="DA774" i="2" s="1"/>
  <c r="CZ775" i="2"/>
  <c r="DA775" i="2" s="1"/>
  <c r="CZ776" i="2"/>
  <c r="DA776" i="2" s="1"/>
  <c r="CZ777" i="2"/>
  <c r="DA777" i="2" s="1"/>
  <c r="CZ778" i="2"/>
  <c r="DA778" i="2" s="1"/>
  <c r="CZ779" i="2"/>
  <c r="DA779" i="2" s="1"/>
  <c r="CZ780" i="2"/>
  <c r="DA780" i="2" s="1"/>
  <c r="CZ781" i="2"/>
  <c r="DA781" i="2" s="1"/>
  <c r="CZ782" i="2"/>
  <c r="DA782" i="2" s="1"/>
  <c r="CZ783" i="2"/>
  <c r="DA783" i="2" s="1"/>
  <c r="CZ784" i="2"/>
  <c r="DA784" i="2" s="1"/>
  <c r="CZ785" i="2"/>
  <c r="DA785" i="2" s="1"/>
  <c r="CZ786" i="2"/>
  <c r="DA786" i="2" s="1"/>
  <c r="CZ787" i="2"/>
  <c r="DA787" i="2" s="1"/>
  <c r="CZ788" i="2"/>
  <c r="DA788" i="2" s="1"/>
  <c r="CZ789" i="2"/>
  <c r="DA789" i="2" s="1"/>
  <c r="CZ790" i="2"/>
  <c r="DA790" i="2" s="1"/>
  <c r="CZ791" i="2"/>
  <c r="DA791" i="2" s="1"/>
  <c r="CZ792" i="2"/>
  <c r="DA792" i="2" s="1"/>
  <c r="CZ793" i="2"/>
  <c r="DA793" i="2" s="1"/>
  <c r="CZ794" i="2"/>
  <c r="DA794" i="2" s="1"/>
  <c r="CZ795" i="2"/>
  <c r="DA795" i="2" s="1"/>
  <c r="CZ796" i="2"/>
  <c r="DA796" i="2" s="1"/>
  <c r="CZ797" i="2"/>
  <c r="DA797" i="2" s="1"/>
  <c r="CZ798" i="2"/>
  <c r="DA798" i="2" s="1"/>
  <c r="CZ799" i="2"/>
  <c r="DA799" i="2" s="1"/>
  <c r="CZ800" i="2"/>
  <c r="DA800" i="2" s="1"/>
  <c r="CZ801" i="2"/>
  <c r="DA801" i="2" s="1"/>
  <c r="CZ802" i="2"/>
  <c r="DA802" i="2" s="1"/>
  <c r="CZ803" i="2"/>
  <c r="DA803" i="2" s="1"/>
  <c r="CZ804" i="2"/>
  <c r="DA804" i="2" s="1"/>
  <c r="CZ805" i="2"/>
  <c r="DA805" i="2" s="1"/>
  <c r="CZ806" i="2"/>
  <c r="DA806" i="2" s="1"/>
  <c r="CZ807" i="2"/>
  <c r="DA807" i="2" s="1"/>
  <c r="CZ808" i="2"/>
  <c r="DA808" i="2" s="1"/>
  <c r="CZ809" i="2"/>
  <c r="DA809" i="2" s="1"/>
  <c r="CZ810" i="2"/>
  <c r="DA810" i="2" s="1"/>
  <c r="CZ811" i="2"/>
  <c r="DA811" i="2" s="1"/>
  <c r="CZ812" i="2"/>
  <c r="DA812" i="2" s="1"/>
  <c r="CZ813" i="2"/>
  <c r="DA813" i="2" s="1"/>
  <c r="CZ814" i="2"/>
  <c r="DA814" i="2" s="1"/>
  <c r="CZ815" i="2"/>
  <c r="DA815" i="2" s="1"/>
  <c r="CZ816" i="2"/>
  <c r="DA816" i="2" s="1"/>
  <c r="CZ817" i="2"/>
  <c r="DA817" i="2" s="1"/>
  <c r="CZ818" i="2"/>
  <c r="DA818" i="2" s="1"/>
  <c r="CZ819" i="2"/>
  <c r="DA819" i="2" s="1"/>
  <c r="CZ820" i="2"/>
  <c r="DA820" i="2" s="1"/>
  <c r="CZ821" i="2"/>
  <c r="DA821" i="2" s="1"/>
  <c r="CZ822" i="2"/>
  <c r="DA822" i="2" s="1"/>
  <c r="CZ823" i="2"/>
  <c r="DA823" i="2" s="1"/>
  <c r="CZ824" i="2"/>
  <c r="DA824" i="2" s="1"/>
  <c r="CZ825" i="2"/>
  <c r="DA825" i="2" s="1"/>
  <c r="CZ826" i="2"/>
  <c r="DA826" i="2" s="1"/>
  <c r="CZ827" i="2"/>
  <c r="DA827" i="2" s="1"/>
  <c r="CZ828" i="2"/>
  <c r="DA828" i="2" s="1"/>
  <c r="CZ829" i="2"/>
  <c r="DA829" i="2" s="1"/>
  <c r="CZ830" i="2"/>
  <c r="DA830" i="2" s="1"/>
  <c r="CZ831" i="2"/>
  <c r="DA831" i="2" s="1"/>
  <c r="CZ832" i="2"/>
  <c r="DA832" i="2" s="1"/>
  <c r="CZ833" i="2"/>
  <c r="DA833" i="2" s="1"/>
  <c r="CZ834" i="2"/>
  <c r="DA834" i="2" s="1"/>
  <c r="CZ835" i="2"/>
  <c r="DA835" i="2" s="1"/>
  <c r="CZ836" i="2"/>
  <c r="DA836" i="2" s="1"/>
  <c r="CZ837" i="2"/>
  <c r="DA837" i="2" s="1"/>
  <c r="CZ838" i="2"/>
  <c r="DA838" i="2" s="1"/>
  <c r="CZ839" i="2"/>
  <c r="DA839" i="2" s="1"/>
  <c r="CZ840" i="2"/>
  <c r="DA840" i="2" s="1"/>
  <c r="CZ841" i="2"/>
  <c r="DA841" i="2" s="1"/>
  <c r="CZ842" i="2"/>
  <c r="DA842" i="2" s="1"/>
  <c r="CZ843" i="2"/>
  <c r="DA843" i="2" s="1"/>
  <c r="CZ844" i="2"/>
  <c r="DA844" i="2" s="1"/>
  <c r="CZ845" i="2"/>
  <c r="DA845" i="2" s="1"/>
  <c r="CZ846" i="2"/>
  <c r="DA846" i="2" s="1"/>
  <c r="CZ847" i="2"/>
  <c r="DA847" i="2" s="1"/>
  <c r="CZ848" i="2"/>
  <c r="DA848" i="2" s="1"/>
  <c r="CZ849" i="2"/>
  <c r="DA849" i="2" s="1"/>
  <c r="CZ850" i="2"/>
  <c r="DA850" i="2" s="1"/>
  <c r="CZ851" i="2"/>
  <c r="DA851" i="2" s="1"/>
  <c r="CZ852" i="2"/>
  <c r="DA852" i="2" s="1"/>
  <c r="CZ853" i="2"/>
  <c r="DA853" i="2" s="1"/>
  <c r="CZ854" i="2"/>
  <c r="DA854" i="2" s="1"/>
  <c r="CZ855" i="2"/>
  <c r="DA855" i="2" s="1"/>
  <c r="CZ856" i="2"/>
  <c r="DA856" i="2" s="1"/>
  <c r="CZ857" i="2"/>
  <c r="DA857" i="2" s="1"/>
  <c r="CZ858" i="2"/>
  <c r="DA858" i="2" s="1"/>
  <c r="CZ859" i="2"/>
  <c r="DA859" i="2" s="1"/>
  <c r="CZ860" i="2"/>
  <c r="DA860" i="2" s="1"/>
  <c r="CZ861" i="2"/>
  <c r="DA861" i="2" s="1"/>
  <c r="CZ862" i="2"/>
  <c r="DA862" i="2" s="1"/>
  <c r="CZ863" i="2"/>
  <c r="DA863" i="2" s="1"/>
  <c r="CZ864" i="2"/>
  <c r="DA864" i="2" s="1"/>
  <c r="CZ865" i="2"/>
  <c r="DA865" i="2" s="1"/>
  <c r="CZ866" i="2"/>
  <c r="DA866" i="2" s="1"/>
  <c r="CZ867" i="2"/>
  <c r="DA867" i="2" s="1"/>
  <c r="CZ868" i="2"/>
  <c r="DA868" i="2" s="1"/>
  <c r="CZ869" i="2"/>
  <c r="DA869" i="2" s="1"/>
  <c r="CZ870" i="2"/>
  <c r="DA870" i="2" s="1"/>
  <c r="CZ871" i="2"/>
  <c r="DA871" i="2" s="1"/>
  <c r="CZ872" i="2"/>
  <c r="DA872" i="2" s="1"/>
  <c r="CZ873" i="2"/>
  <c r="DA873" i="2" s="1"/>
  <c r="CZ874" i="2"/>
  <c r="DA874" i="2" s="1"/>
  <c r="CZ875" i="2"/>
  <c r="DA875" i="2" s="1"/>
  <c r="CZ876" i="2"/>
  <c r="DA876" i="2" s="1"/>
  <c r="CZ877" i="2"/>
  <c r="DA877" i="2" s="1"/>
  <c r="CZ878" i="2"/>
  <c r="DA878" i="2" s="1"/>
  <c r="CZ879" i="2"/>
  <c r="DA879" i="2" s="1"/>
  <c r="CZ880" i="2"/>
  <c r="DA880" i="2" s="1"/>
  <c r="CZ881" i="2"/>
  <c r="DA881" i="2" s="1"/>
  <c r="CZ882" i="2"/>
  <c r="DA882" i="2" s="1"/>
  <c r="CZ883" i="2"/>
  <c r="DA883" i="2" s="1"/>
  <c r="CZ884" i="2"/>
  <c r="DA884" i="2" s="1"/>
  <c r="CZ885" i="2"/>
  <c r="DA885" i="2" s="1"/>
  <c r="CZ886" i="2"/>
  <c r="DA886" i="2" s="1"/>
  <c r="CZ887" i="2"/>
  <c r="DA887" i="2" s="1"/>
  <c r="CZ888" i="2"/>
  <c r="DA888" i="2" s="1"/>
  <c r="CZ889" i="2"/>
  <c r="DA889" i="2" s="1"/>
  <c r="CZ890" i="2"/>
  <c r="DA890" i="2" s="1"/>
  <c r="CZ891" i="2"/>
  <c r="DA891" i="2" s="1"/>
  <c r="CZ892" i="2"/>
  <c r="DA892" i="2" s="1"/>
  <c r="CZ893" i="2"/>
  <c r="DA893" i="2" s="1"/>
  <c r="CZ894" i="2"/>
  <c r="DA894" i="2" s="1"/>
  <c r="CZ895" i="2"/>
  <c r="DA895" i="2" s="1"/>
  <c r="CZ896" i="2"/>
  <c r="DA896" i="2" s="1"/>
  <c r="CZ897" i="2"/>
  <c r="DA897" i="2" s="1"/>
  <c r="CZ898" i="2"/>
  <c r="DA898" i="2" s="1"/>
  <c r="CZ899" i="2"/>
  <c r="DA899" i="2" s="1"/>
  <c r="CZ2" i="2"/>
  <c r="DA2" i="2" s="1"/>
  <c r="CG3" i="2"/>
  <c r="CH3" i="2" s="1"/>
  <c r="CI3" i="2"/>
  <c r="CJ3" i="2" s="1"/>
  <c r="CK3" i="2"/>
  <c r="CL3" i="2" s="1"/>
  <c r="CM3" i="2"/>
  <c r="CN3" i="2" s="1"/>
  <c r="CO3" i="2"/>
  <c r="CP3" i="2" s="1"/>
  <c r="CQ3" i="2"/>
  <c r="CR3" i="2" s="1"/>
  <c r="CS3" i="2"/>
  <c r="CT3" i="2" s="1"/>
  <c r="CU3" i="2"/>
  <c r="CV3" i="2" s="1"/>
  <c r="CW3" i="2"/>
  <c r="CX3" i="2" s="1"/>
  <c r="CG4" i="2"/>
  <c r="CH4" i="2" s="1"/>
  <c r="CI4" i="2"/>
  <c r="CJ4" i="2" s="1"/>
  <c r="CK4" i="2"/>
  <c r="CL4" i="2" s="1"/>
  <c r="CM4" i="2"/>
  <c r="CN4" i="2" s="1"/>
  <c r="CO4" i="2"/>
  <c r="CP4" i="2" s="1"/>
  <c r="CQ4" i="2"/>
  <c r="CR4" i="2" s="1"/>
  <c r="CS4" i="2"/>
  <c r="CT4" i="2" s="1"/>
  <c r="CU4" i="2"/>
  <c r="CV4" i="2" s="1"/>
  <c r="CW4" i="2"/>
  <c r="CX4" i="2" s="1"/>
  <c r="CG5" i="2"/>
  <c r="CH5" i="2" s="1"/>
  <c r="CI5" i="2"/>
  <c r="CJ5" i="2" s="1"/>
  <c r="CK5" i="2"/>
  <c r="CL5" i="2" s="1"/>
  <c r="CM5" i="2"/>
  <c r="CN5" i="2" s="1"/>
  <c r="CO5" i="2"/>
  <c r="CP5" i="2" s="1"/>
  <c r="CQ5" i="2"/>
  <c r="CR5" i="2" s="1"/>
  <c r="CS5" i="2"/>
  <c r="CT5" i="2" s="1"/>
  <c r="CU5" i="2"/>
  <c r="CV5" i="2" s="1"/>
  <c r="CW5" i="2"/>
  <c r="CX5" i="2" s="1"/>
  <c r="CG6" i="2"/>
  <c r="CH6" i="2" s="1"/>
  <c r="CI6" i="2"/>
  <c r="CJ6" i="2" s="1"/>
  <c r="CK6" i="2"/>
  <c r="CL6" i="2" s="1"/>
  <c r="CM6" i="2"/>
  <c r="CN6" i="2" s="1"/>
  <c r="CO6" i="2"/>
  <c r="CP6" i="2" s="1"/>
  <c r="CQ6" i="2"/>
  <c r="CR6" i="2" s="1"/>
  <c r="CS6" i="2"/>
  <c r="CT6" i="2" s="1"/>
  <c r="CU6" i="2"/>
  <c r="CV6" i="2" s="1"/>
  <c r="CW6" i="2"/>
  <c r="CX6" i="2" s="1"/>
  <c r="CG7" i="2"/>
  <c r="CH7" i="2" s="1"/>
  <c r="CI7" i="2"/>
  <c r="CJ7" i="2" s="1"/>
  <c r="CK7" i="2"/>
  <c r="CL7" i="2" s="1"/>
  <c r="CM7" i="2"/>
  <c r="CN7" i="2" s="1"/>
  <c r="CO7" i="2"/>
  <c r="CP7" i="2" s="1"/>
  <c r="CQ7" i="2"/>
  <c r="CR7" i="2" s="1"/>
  <c r="CS7" i="2"/>
  <c r="CT7" i="2" s="1"/>
  <c r="CU7" i="2"/>
  <c r="CV7" i="2" s="1"/>
  <c r="CW7" i="2"/>
  <c r="CX7" i="2" s="1"/>
  <c r="CG8" i="2"/>
  <c r="CH8" i="2" s="1"/>
  <c r="CI8" i="2"/>
  <c r="CJ8" i="2" s="1"/>
  <c r="CK8" i="2"/>
  <c r="CL8" i="2" s="1"/>
  <c r="CM8" i="2"/>
  <c r="CN8" i="2" s="1"/>
  <c r="CO8" i="2"/>
  <c r="CP8" i="2" s="1"/>
  <c r="CQ8" i="2"/>
  <c r="CR8" i="2" s="1"/>
  <c r="CS8" i="2"/>
  <c r="CT8" i="2" s="1"/>
  <c r="CU8" i="2"/>
  <c r="CV8" i="2" s="1"/>
  <c r="CW8" i="2"/>
  <c r="CX8" i="2" s="1"/>
  <c r="CG9" i="2"/>
  <c r="CH9" i="2" s="1"/>
  <c r="CI9" i="2"/>
  <c r="CJ9" i="2" s="1"/>
  <c r="CK9" i="2"/>
  <c r="CL9" i="2" s="1"/>
  <c r="CM9" i="2"/>
  <c r="CN9" i="2" s="1"/>
  <c r="CO9" i="2"/>
  <c r="CP9" i="2" s="1"/>
  <c r="CQ9" i="2"/>
  <c r="CR9" i="2" s="1"/>
  <c r="CS9" i="2"/>
  <c r="CT9" i="2" s="1"/>
  <c r="CU9" i="2"/>
  <c r="CV9" i="2" s="1"/>
  <c r="CW9" i="2"/>
  <c r="CX9" i="2" s="1"/>
  <c r="CG10" i="2"/>
  <c r="CH10" i="2" s="1"/>
  <c r="CI10" i="2"/>
  <c r="CJ10" i="2" s="1"/>
  <c r="CK10" i="2"/>
  <c r="CL10" i="2" s="1"/>
  <c r="CM10" i="2"/>
  <c r="CN10" i="2" s="1"/>
  <c r="CO10" i="2"/>
  <c r="CP10" i="2" s="1"/>
  <c r="CQ10" i="2"/>
  <c r="CR10" i="2" s="1"/>
  <c r="CS10" i="2"/>
  <c r="CT10" i="2" s="1"/>
  <c r="CU10" i="2"/>
  <c r="CV10" i="2" s="1"/>
  <c r="CW10" i="2"/>
  <c r="CX10" i="2" s="1"/>
  <c r="CG11" i="2"/>
  <c r="CH11" i="2" s="1"/>
  <c r="CI11" i="2"/>
  <c r="CJ11" i="2" s="1"/>
  <c r="CK11" i="2"/>
  <c r="CL11" i="2" s="1"/>
  <c r="CM11" i="2"/>
  <c r="CN11" i="2" s="1"/>
  <c r="CO11" i="2"/>
  <c r="CP11" i="2" s="1"/>
  <c r="CQ11" i="2"/>
  <c r="CR11" i="2" s="1"/>
  <c r="CS11" i="2"/>
  <c r="CT11" i="2" s="1"/>
  <c r="CU11" i="2"/>
  <c r="CV11" i="2" s="1"/>
  <c r="CW11" i="2"/>
  <c r="CX11" i="2" s="1"/>
  <c r="CG12" i="2"/>
  <c r="CH12" i="2" s="1"/>
  <c r="CI12" i="2"/>
  <c r="CJ12" i="2" s="1"/>
  <c r="CK12" i="2"/>
  <c r="CL12" i="2" s="1"/>
  <c r="CM12" i="2"/>
  <c r="CN12" i="2" s="1"/>
  <c r="CO12" i="2"/>
  <c r="CP12" i="2" s="1"/>
  <c r="CQ12" i="2"/>
  <c r="CR12" i="2" s="1"/>
  <c r="CS12" i="2"/>
  <c r="CT12" i="2" s="1"/>
  <c r="CU12" i="2"/>
  <c r="CV12" i="2" s="1"/>
  <c r="CW12" i="2"/>
  <c r="CX12" i="2" s="1"/>
  <c r="CG13" i="2"/>
  <c r="CH13" i="2" s="1"/>
  <c r="CI13" i="2"/>
  <c r="CJ13" i="2" s="1"/>
  <c r="CK13" i="2"/>
  <c r="CL13" i="2" s="1"/>
  <c r="CM13" i="2"/>
  <c r="CN13" i="2" s="1"/>
  <c r="CO13" i="2"/>
  <c r="CP13" i="2" s="1"/>
  <c r="CQ13" i="2"/>
  <c r="CR13" i="2" s="1"/>
  <c r="CS13" i="2"/>
  <c r="CT13" i="2" s="1"/>
  <c r="CU13" i="2"/>
  <c r="CV13" i="2" s="1"/>
  <c r="CW13" i="2"/>
  <c r="CX13" i="2" s="1"/>
  <c r="CG14" i="2"/>
  <c r="CH14" i="2" s="1"/>
  <c r="CI14" i="2"/>
  <c r="CJ14" i="2" s="1"/>
  <c r="CK14" i="2"/>
  <c r="CL14" i="2" s="1"/>
  <c r="CM14" i="2"/>
  <c r="CN14" i="2" s="1"/>
  <c r="CO14" i="2"/>
  <c r="CP14" i="2" s="1"/>
  <c r="CQ14" i="2"/>
  <c r="CR14" i="2" s="1"/>
  <c r="CS14" i="2"/>
  <c r="CT14" i="2" s="1"/>
  <c r="CU14" i="2"/>
  <c r="CV14" i="2" s="1"/>
  <c r="CW14" i="2"/>
  <c r="CX14" i="2" s="1"/>
  <c r="CG15" i="2"/>
  <c r="CH15" i="2" s="1"/>
  <c r="CI15" i="2"/>
  <c r="CJ15" i="2" s="1"/>
  <c r="CK15" i="2"/>
  <c r="CL15" i="2" s="1"/>
  <c r="CM15" i="2"/>
  <c r="CN15" i="2" s="1"/>
  <c r="CO15" i="2"/>
  <c r="CP15" i="2" s="1"/>
  <c r="CQ15" i="2"/>
  <c r="CR15" i="2" s="1"/>
  <c r="CS15" i="2"/>
  <c r="CT15" i="2" s="1"/>
  <c r="CU15" i="2"/>
  <c r="CV15" i="2" s="1"/>
  <c r="CW15" i="2"/>
  <c r="CX15" i="2" s="1"/>
  <c r="CG16" i="2"/>
  <c r="CH16" i="2" s="1"/>
  <c r="CI16" i="2"/>
  <c r="CJ16" i="2" s="1"/>
  <c r="CK16" i="2"/>
  <c r="CL16" i="2" s="1"/>
  <c r="CM16" i="2"/>
  <c r="CN16" i="2" s="1"/>
  <c r="CO16" i="2"/>
  <c r="CP16" i="2" s="1"/>
  <c r="CQ16" i="2"/>
  <c r="CR16" i="2" s="1"/>
  <c r="CS16" i="2"/>
  <c r="CT16" i="2" s="1"/>
  <c r="CU16" i="2"/>
  <c r="CV16" i="2" s="1"/>
  <c r="CW16" i="2"/>
  <c r="CX16" i="2" s="1"/>
  <c r="CG17" i="2"/>
  <c r="CH17" i="2" s="1"/>
  <c r="CI17" i="2"/>
  <c r="CJ17" i="2" s="1"/>
  <c r="CK17" i="2"/>
  <c r="CL17" i="2" s="1"/>
  <c r="CM17" i="2"/>
  <c r="CN17" i="2" s="1"/>
  <c r="CO17" i="2"/>
  <c r="CP17" i="2" s="1"/>
  <c r="CQ17" i="2"/>
  <c r="CR17" i="2" s="1"/>
  <c r="CS17" i="2"/>
  <c r="CT17" i="2" s="1"/>
  <c r="CU17" i="2"/>
  <c r="CV17" i="2" s="1"/>
  <c r="CW17" i="2"/>
  <c r="CX17" i="2" s="1"/>
  <c r="CG18" i="2"/>
  <c r="CH18" i="2" s="1"/>
  <c r="CI18" i="2"/>
  <c r="CJ18" i="2" s="1"/>
  <c r="CK18" i="2"/>
  <c r="CL18" i="2" s="1"/>
  <c r="CM18" i="2"/>
  <c r="CN18" i="2" s="1"/>
  <c r="CO18" i="2"/>
  <c r="CP18" i="2" s="1"/>
  <c r="CQ18" i="2"/>
  <c r="CR18" i="2" s="1"/>
  <c r="CS18" i="2"/>
  <c r="CT18" i="2" s="1"/>
  <c r="CU18" i="2"/>
  <c r="CV18" i="2" s="1"/>
  <c r="CW18" i="2"/>
  <c r="CX18" i="2" s="1"/>
  <c r="CG19" i="2"/>
  <c r="CH19" i="2" s="1"/>
  <c r="CI19" i="2"/>
  <c r="CJ19" i="2" s="1"/>
  <c r="CK19" i="2"/>
  <c r="CL19" i="2" s="1"/>
  <c r="CM19" i="2"/>
  <c r="CN19" i="2" s="1"/>
  <c r="CO19" i="2"/>
  <c r="CP19" i="2" s="1"/>
  <c r="CQ19" i="2"/>
  <c r="CR19" i="2" s="1"/>
  <c r="CS19" i="2"/>
  <c r="CT19" i="2" s="1"/>
  <c r="CU19" i="2"/>
  <c r="CV19" i="2" s="1"/>
  <c r="CW19" i="2"/>
  <c r="CX19" i="2" s="1"/>
  <c r="CG20" i="2"/>
  <c r="CH20" i="2" s="1"/>
  <c r="CI20" i="2"/>
  <c r="CJ20" i="2" s="1"/>
  <c r="CK20" i="2"/>
  <c r="CL20" i="2" s="1"/>
  <c r="CM20" i="2"/>
  <c r="CN20" i="2" s="1"/>
  <c r="CO20" i="2"/>
  <c r="CP20" i="2" s="1"/>
  <c r="CQ20" i="2"/>
  <c r="CR20" i="2" s="1"/>
  <c r="CS20" i="2"/>
  <c r="CT20" i="2" s="1"/>
  <c r="CU20" i="2"/>
  <c r="CV20" i="2" s="1"/>
  <c r="CW20" i="2"/>
  <c r="CX20" i="2" s="1"/>
  <c r="CG21" i="2"/>
  <c r="CH21" i="2" s="1"/>
  <c r="CI21" i="2"/>
  <c r="CJ21" i="2" s="1"/>
  <c r="CK21" i="2"/>
  <c r="CL21" i="2" s="1"/>
  <c r="CM21" i="2"/>
  <c r="CN21" i="2" s="1"/>
  <c r="CO21" i="2"/>
  <c r="CP21" i="2" s="1"/>
  <c r="CQ21" i="2"/>
  <c r="CR21" i="2" s="1"/>
  <c r="CS21" i="2"/>
  <c r="CT21" i="2" s="1"/>
  <c r="CU21" i="2"/>
  <c r="CV21" i="2" s="1"/>
  <c r="CW21" i="2"/>
  <c r="CX21" i="2" s="1"/>
  <c r="CG22" i="2"/>
  <c r="CH22" i="2" s="1"/>
  <c r="CI22" i="2"/>
  <c r="CJ22" i="2" s="1"/>
  <c r="CK22" i="2"/>
  <c r="CL22" i="2" s="1"/>
  <c r="CM22" i="2"/>
  <c r="CN22" i="2" s="1"/>
  <c r="CO22" i="2"/>
  <c r="CP22" i="2" s="1"/>
  <c r="CQ22" i="2"/>
  <c r="CR22" i="2" s="1"/>
  <c r="CS22" i="2"/>
  <c r="CT22" i="2" s="1"/>
  <c r="CU22" i="2"/>
  <c r="CV22" i="2" s="1"/>
  <c r="CW22" i="2"/>
  <c r="CX22" i="2" s="1"/>
  <c r="CG23" i="2"/>
  <c r="CH23" i="2" s="1"/>
  <c r="CI23" i="2"/>
  <c r="CJ23" i="2" s="1"/>
  <c r="CK23" i="2"/>
  <c r="CL23" i="2" s="1"/>
  <c r="CM23" i="2"/>
  <c r="CN23" i="2" s="1"/>
  <c r="CO23" i="2"/>
  <c r="CP23" i="2" s="1"/>
  <c r="CQ23" i="2"/>
  <c r="CR23" i="2" s="1"/>
  <c r="CS23" i="2"/>
  <c r="CT23" i="2" s="1"/>
  <c r="CU23" i="2"/>
  <c r="CV23" i="2" s="1"/>
  <c r="CW23" i="2"/>
  <c r="CX23" i="2" s="1"/>
  <c r="CG24" i="2"/>
  <c r="CH24" i="2" s="1"/>
  <c r="CI24" i="2"/>
  <c r="CJ24" i="2" s="1"/>
  <c r="CK24" i="2"/>
  <c r="CL24" i="2" s="1"/>
  <c r="CM24" i="2"/>
  <c r="CN24" i="2" s="1"/>
  <c r="CO24" i="2"/>
  <c r="CP24" i="2" s="1"/>
  <c r="CQ24" i="2"/>
  <c r="CR24" i="2" s="1"/>
  <c r="CS24" i="2"/>
  <c r="CT24" i="2" s="1"/>
  <c r="CU24" i="2"/>
  <c r="CV24" i="2" s="1"/>
  <c r="CW24" i="2"/>
  <c r="CX24" i="2" s="1"/>
  <c r="CG25" i="2"/>
  <c r="CH25" i="2" s="1"/>
  <c r="CI25" i="2"/>
  <c r="CJ25" i="2" s="1"/>
  <c r="CK25" i="2"/>
  <c r="CL25" i="2" s="1"/>
  <c r="CM25" i="2"/>
  <c r="CN25" i="2" s="1"/>
  <c r="CO25" i="2"/>
  <c r="CP25" i="2" s="1"/>
  <c r="CQ25" i="2"/>
  <c r="CR25" i="2" s="1"/>
  <c r="CS25" i="2"/>
  <c r="CT25" i="2" s="1"/>
  <c r="CU25" i="2"/>
  <c r="CV25" i="2" s="1"/>
  <c r="CW25" i="2"/>
  <c r="CX25" i="2" s="1"/>
  <c r="CG26" i="2"/>
  <c r="CH26" i="2" s="1"/>
  <c r="CI26" i="2"/>
  <c r="CJ26" i="2" s="1"/>
  <c r="CK26" i="2"/>
  <c r="CL26" i="2" s="1"/>
  <c r="CM26" i="2"/>
  <c r="CN26" i="2" s="1"/>
  <c r="CO26" i="2"/>
  <c r="CP26" i="2" s="1"/>
  <c r="CQ26" i="2"/>
  <c r="CR26" i="2" s="1"/>
  <c r="CS26" i="2"/>
  <c r="CT26" i="2" s="1"/>
  <c r="CU26" i="2"/>
  <c r="CV26" i="2" s="1"/>
  <c r="CW26" i="2"/>
  <c r="CX26" i="2" s="1"/>
  <c r="CG27" i="2"/>
  <c r="CH27" i="2" s="1"/>
  <c r="CI27" i="2"/>
  <c r="CJ27" i="2" s="1"/>
  <c r="CK27" i="2"/>
  <c r="CL27" i="2" s="1"/>
  <c r="CM27" i="2"/>
  <c r="CN27" i="2" s="1"/>
  <c r="CO27" i="2"/>
  <c r="CP27" i="2" s="1"/>
  <c r="CQ27" i="2"/>
  <c r="CR27" i="2" s="1"/>
  <c r="CS27" i="2"/>
  <c r="CT27" i="2" s="1"/>
  <c r="CU27" i="2"/>
  <c r="CV27" i="2" s="1"/>
  <c r="CW27" i="2"/>
  <c r="CX27" i="2" s="1"/>
  <c r="CG28" i="2"/>
  <c r="CH28" i="2" s="1"/>
  <c r="CI28" i="2"/>
  <c r="CJ28" i="2" s="1"/>
  <c r="CK28" i="2"/>
  <c r="CL28" i="2" s="1"/>
  <c r="CM28" i="2"/>
  <c r="CN28" i="2" s="1"/>
  <c r="CO28" i="2"/>
  <c r="CP28" i="2" s="1"/>
  <c r="CQ28" i="2"/>
  <c r="CR28" i="2" s="1"/>
  <c r="CS28" i="2"/>
  <c r="CT28" i="2" s="1"/>
  <c r="CU28" i="2"/>
  <c r="CV28" i="2" s="1"/>
  <c r="CW28" i="2"/>
  <c r="CX28" i="2" s="1"/>
  <c r="CG29" i="2"/>
  <c r="CH29" i="2" s="1"/>
  <c r="CI29" i="2"/>
  <c r="CJ29" i="2" s="1"/>
  <c r="CK29" i="2"/>
  <c r="CL29" i="2" s="1"/>
  <c r="CM29" i="2"/>
  <c r="CN29" i="2" s="1"/>
  <c r="CO29" i="2"/>
  <c r="CP29" i="2" s="1"/>
  <c r="CQ29" i="2"/>
  <c r="CR29" i="2" s="1"/>
  <c r="CS29" i="2"/>
  <c r="CT29" i="2" s="1"/>
  <c r="CU29" i="2"/>
  <c r="CV29" i="2" s="1"/>
  <c r="CW29" i="2"/>
  <c r="CX29" i="2" s="1"/>
  <c r="CG30" i="2"/>
  <c r="CH30" i="2" s="1"/>
  <c r="CI30" i="2"/>
  <c r="CJ30" i="2" s="1"/>
  <c r="CK30" i="2"/>
  <c r="CL30" i="2" s="1"/>
  <c r="CM30" i="2"/>
  <c r="CN30" i="2" s="1"/>
  <c r="CO30" i="2"/>
  <c r="CP30" i="2" s="1"/>
  <c r="CQ30" i="2"/>
  <c r="CR30" i="2" s="1"/>
  <c r="CS30" i="2"/>
  <c r="CT30" i="2" s="1"/>
  <c r="CU30" i="2"/>
  <c r="CV30" i="2" s="1"/>
  <c r="CW30" i="2"/>
  <c r="CX30" i="2" s="1"/>
  <c r="CG31" i="2"/>
  <c r="CH31" i="2" s="1"/>
  <c r="CI31" i="2"/>
  <c r="CJ31" i="2" s="1"/>
  <c r="CK31" i="2"/>
  <c r="CL31" i="2" s="1"/>
  <c r="CM31" i="2"/>
  <c r="CN31" i="2" s="1"/>
  <c r="CO31" i="2"/>
  <c r="CP31" i="2" s="1"/>
  <c r="CQ31" i="2"/>
  <c r="CR31" i="2" s="1"/>
  <c r="CS31" i="2"/>
  <c r="CT31" i="2" s="1"/>
  <c r="CU31" i="2"/>
  <c r="CV31" i="2" s="1"/>
  <c r="CW31" i="2"/>
  <c r="CX31" i="2" s="1"/>
  <c r="CG32" i="2"/>
  <c r="CH32" i="2" s="1"/>
  <c r="CI32" i="2"/>
  <c r="CJ32" i="2" s="1"/>
  <c r="CK32" i="2"/>
  <c r="CL32" i="2" s="1"/>
  <c r="CM32" i="2"/>
  <c r="CN32" i="2" s="1"/>
  <c r="CO32" i="2"/>
  <c r="CP32" i="2" s="1"/>
  <c r="CQ32" i="2"/>
  <c r="CR32" i="2" s="1"/>
  <c r="CS32" i="2"/>
  <c r="CT32" i="2" s="1"/>
  <c r="CU32" i="2"/>
  <c r="CV32" i="2" s="1"/>
  <c r="CW32" i="2"/>
  <c r="CX32" i="2" s="1"/>
  <c r="CG33" i="2"/>
  <c r="CH33" i="2" s="1"/>
  <c r="CI33" i="2"/>
  <c r="CJ33" i="2" s="1"/>
  <c r="CK33" i="2"/>
  <c r="CL33" i="2" s="1"/>
  <c r="CM33" i="2"/>
  <c r="CN33" i="2" s="1"/>
  <c r="CO33" i="2"/>
  <c r="CP33" i="2" s="1"/>
  <c r="CQ33" i="2"/>
  <c r="CR33" i="2" s="1"/>
  <c r="CS33" i="2"/>
  <c r="CT33" i="2" s="1"/>
  <c r="CU33" i="2"/>
  <c r="CV33" i="2" s="1"/>
  <c r="CW33" i="2"/>
  <c r="CX33" i="2" s="1"/>
  <c r="CG34" i="2"/>
  <c r="CH34" i="2" s="1"/>
  <c r="CI34" i="2"/>
  <c r="CJ34" i="2" s="1"/>
  <c r="CK34" i="2"/>
  <c r="CL34" i="2" s="1"/>
  <c r="CM34" i="2"/>
  <c r="CN34" i="2" s="1"/>
  <c r="CO34" i="2"/>
  <c r="CP34" i="2" s="1"/>
  <c r="CQ34" i="2"/>
  <c r="CR34" i="2" s="1"/>
  <c r="CS34" i="2"/>
  <c r="CT34" i="2" s="1"/>
  <c r="CU34" i="2"/>
  <c r="CV34" i="2" s="1"/>
  <c r="CW34" i="2"/>
  <c r="CX34" i="2" s="1"/>
  <c r="CG35" i="2"/>
  <c r="CH35" i="2" s="1"/>
  <c r="CI35" i="2"/>
  <c r="CJ35" i="2" s="1"/>
  <c r="CK35" i="2"/>
  <c r="CL35" i="2" s="1"/>
  <c r="CM35" i="2"/>
  <c r="CN35" i="2" s="1"/>
  <c r="CO35" i="2"/>
  <c r="CP35" i="2" s="1"/>
  <c r="CQ35" i="2"/>
  <c r="CR35" i="2" s="1"/>
  <c r="CS35" i="2"/>
  <c r="CT35" i="2" s="1"/>
  <c r="CU35" i="2"/>
  <c r="CV35" i="2" s="1"/>
  <c r="CW35" i="2"/>
  <c r="CX35" i="2" s="1"/>
  <c r="CG36" i="2"/>
  <c r="CH36" i="2" s="1"/>
  <c r="CI36" i="2"/>
  <c r="CJ36" i="2" s="1"/>
  <c r="CK36" i="2"/>
  <c r="CL36" i="2" s="1"/>
  <c r="CM36" i="2"/>
  <c r="CN36" i="2" s="1"/>
  <c r="CO36" i="2"/>
  <c r="CP36" i="2" s="1"/>
  <c r="CQ36" i="2"/>
  <c r="CR36" i="2" s="1"/>
  <c r="CS36" i="2"/>
  <c r="CT36" i="2" s="1"/>
  <c r="CU36" i="2"/>
  <c r="CV36" i="2" s="1"/>
  <c r="CW36" i="2"/>
  <c r="CX36" i="2" s="1"/>
  <c r="CG37" i="2"/>
  <c r="CH37" i="2" s="1"/>
  <c r="CI37" i="2"/>
  <c r="CJ37" i="2" s="1"/>
  <c r="CK37" i="2"/>
  <c r="CL37" i="2" s="1"/>
  <c r="CM37" i="2"/>
  <c r="CN37" i="2" s="1"/>
  <c r="CO37" i="2"/>
  <c r="CP37" i="2" s="1"/>
  <c r="CQ37" i="2"/>
  <c r="CR37" i="2" s="1"/>
  <c r="CS37" i="2"/>
  <c r="CT37" i="2" s="1"/>
  <c r="CU37" i="2"/>
  <c r="CV37" i="2" s="1"/>
  <c r="CW37" i="2"/>
  <c r="CX37" i="2" s="1"/>
  <c r="CG38" i="2"/>
  <c r="CH38" i="2" s="1"/>
  <c r="CI38" i="2"/>
  <c r="CJ38" i="2" s="1"/>
  <c r="CK38" i="2"/>
  <c r="CL38" i="2" s="1"/>
  <c r="CM38" i="2"/>
  <c r="CN38" i="2" s="1"/>
  <c r="CO38" i="2"/>
  <c r="CP38" i="2" s="1"/>
  <c r="CQ38" i="2"/>
  <c r="CR38" i="2" s="1"/>
  <c r="CS38" i="2"/>
  <c r="CT38" i="2" s="1"/>
  <c r="CU38" i="2"/>
  <c r="CV38" i="2" s="1"/>
  <c r="CW38" i="2"/>
  <c r="CX38" i="2" s="1"/>
  <c r="CG39" i="2"/>
  <c r="CH39" i="2" s="1"/>
  <c r="CI39" i="2"/>
  <c r="CJ39" i="2" s="1"/>
  <c r="CK39" i="2"/>
  <c r="CL39" i="2" s="1"/>
  <c r="CM39" i="2"/>
  <c r="CN39" i="2" s="1"/>
  <c r="CO39" i="2"/>
  <c r="CP39" i="2" s="1"/>
  <c r="CQ39" i="2"/>
  <c r="CR39" i="2" s="1"/>
  <c r="CS39" i="2"/>
  <c r="CT39" i="2" s="1"/>
  <c r="CU39" i="2"/>
  <c r="CV39" i="2" s="1"/>
  <c r="CW39" i="2"/>
  <c r="CX39" i="2" s="1"/>
  <c r="CG40" i="2"/>
  <c r="CH40" i="2" s="1"/>
  <c r="CI40" i="2"/>
  <c r="CJ40" i="2" s="1"/>
  <c r="CK40" i="2"/>
  <c r="CL40" i="2" s="1"/>
  <c r="CM40" i="2"/>
  <c r="CN40" i="2" s="1"/>
  <c r="CO40" i="2"/>
  <c r="CP40" i="2" s="1"/>
  <c r="CQ40" i="2"/>
  <c r="CR40" i="2" s="1"/>
  <c r="CS40" i="2"/>
  <c r="CT40" i="2" s="1"/>
  <c r="CU40" i="2"/>
  <c r="CV40" i="2" s="1"/>
  <c r="CW40" i="2"/>
  <c r="CX40" i="2" s="1"/>
  <c r="CG41" i="2"/>
  <c r="CH41" i="2" s="1"/>
  <c r="CI41" i="2"/>
  <c r="CJ41" i="2" s="1"/>
  <c r="CK41" i="2"/>
  <c r="CL41" i="2" s="1"/>
  <c r="CM41" i="2"/>
  <c r="CN41" i="2" s="1"/>
  <c r="CO41" i="2"/>
  <c r="CP41" i="2" s="1"/>
  <c r="CQ41" i="2"/>
  <c r="CR41" i="2" s="1"/>
  <c r="CS41" i="2"/>
  <c r="CT41" i="2" s="1"/>
  <c r="CU41" i="2"/>
  <c r="CV41" i="2" s="1"/>
  <c r="CW41" i="2"/>
  <c r="CX41" i="2" s="1"/>
  <c r="CG42" i="2"/>
  <c r="CH42" i="2" s="1"/>
  <c r="CI42" i="2"/>
  <c r="CJ42" i="2" s="1"/>
  <c r="CK42" i="2"/>
  <c r="CL42" i="2" s="1"/>
  <c r="CM42" i="2"/>
  <c r="CN42" i="2" s="1"/>
  <c r="CO42" i="2"/>
  <c r="CP42" i="2" s="1"/>
  <c r="CQ42" i="2"/>
  <c r="CR42" i="2" s="1"/>
  <c r="CS42" i="2"/>
  <c r="CT42" i="2" s="1"/>
  <c r="CU42" i="2"/>
  <c r="CV42" i="2" s="1"/>
  <c r="CW42" i="2"/>
  <c r="CX42" i="2" s="1"/>
  <c r="CG43" i="2"/>
  <c r="CH43" i="2" s="1"/>
  <c r="CI43" i="2"/>
  <c r="CJ43" i="2" s="1"/>
  <c r="CK43" i="2"/>
  <c r="CL43" i="2" s="1"/>
  <c r="CM43" i="2"/>
  <c r="CN43" i="2" s="1"/>
  <c r="CO43" i="2"/>
  <c r="CP43" i="2" s="1"/>
  <c r="CQ43" i="2"/>
  <c r="CR43" i="2" s="1"/>
  <c r="CS43" i="2"/>
  <c r="CT43" i="2" s="1"/>
  <c r="CU43" i="2"/>
  <c r="CV43" i="2" s="1"/>
  <c r="CW43" i="2"/>
  <c r="CX43" i="2" s="1"/>
  <c r="CG44" i="2"/>
  <c r="CH44" i="2" s="1"/>
  <c r="CI44" i="2"/>
  <c r="CJ44" i="2" s="1"/>
  <c r="CK44" i="2"/>
  <c r="CL44" i="2" s="1"/>
  <c r="CM44" i="2"/>
  <c r="CN44" i="2" s="1"/>
  <c r="CO44" i="2"/>
  <c r="CP44" i="2" s="1"/>
  <c r="CQ44" i="2"/>
  <c r="CR44" i="2" s="1"/>
  <c r="CS44" i="2"/>
  <c r="CT44" i="2" s="1"/>
  <c r="CU44" i="2"/>
  <c r="CV44" i="2" s="1"/>
  <c r="CW44" i="2"/>
  <c r="CX44" i="2" s="1"/>
  <c r="CG45" i="2"/>
  <c r="CH45" i="2" s="1"/>
  <c r="CI45" i="2"/>
  <c r="CJ45" i="2" s="1"/>
  <c r="CK45" i="2"/>
  <c r="CL45" i="2" s="1"/>
  <c r="CM45" i="2"/>
  <c r="CN45" i="2" s="1"/>
  <c r="CO45" i="2"/>
  <c r="CP45" i="2" s="1"/>
  <c r="CQ45" i="2"/>
  <c r="CR45" i="2" s="1"/>
  <c r="CS45" i="2"/>
  <c r="CT45" i="2" s="1"/>
  <c r="CU45" i="2"/>
  <c r="CV45" i="2" s="1"/>
  <c r="CW45" i="2"/>
  <c r="CX45" i="2" s="1"/>
  <c r="CG46" i="2"/>
  <c r="CH46" i="2" s="1"/>
  <c r="CI46" i="2"/>
  <c r="CJ46" i="2" s="1"/>
  <c r="CK46" i="2"/>
  <c r="CL46" i="2" s="1"/>
  <c r="CM46" i="2"/>
  <c r="CN46" i="2" s="1"/>
  <c r="CO46" i="2"/>
  <c r="CP46" i="2" s="1"/>
  <c r="CQ46" i="2"/>
  <c r="CR46" i="2" s="1"/>
  <c r="CS46" i="2"/>
  <c r="CT46" i="2" s="1"/>
  <c r="CU46" i="2"/>
  <c r="CV46" i="2" s="1"/>
  <c r="CW46" i="2"/>
  <c r="CX46" i="2" s="1"/>
  <c r="CG47" i="2"/>
  <c r="CH47" i="2" s="1"/>
  <c r="CI47" i="2"/>
  <c r="CJ47" i="2" s="1"/>
  <c r="CK47" i="2"/>
  <c r="CL47" i="2" s="1"/>
  <c r="CM47" i="2"/>
  <c r="CN47" i="2" s="1"/>
  <c r="CO47" i="2"/>
  <c r="CP47" i="2" s="1"/>
  <c r="CQ47" i="2"/>
  <c r="CR47" i="2" s="1"/>
  <c r="CS47" i="2"/>
  <c r="CT47" i="2" s="1"/>
  <c r="CU47" i="2"/>
  <c r="CV47" i="2" s="1"/>
  <c r="CW47" i="2"/>
  <c r="CX47" i="2" s="1"/>
  <c r="CG48" i="2"/>
  <c r="CH48" i="2" s="1"/>
  <c r="CI48" i="2"/>
  <c r="CJ48" i="2" s="1"/>
  <c r="CK48" i="2"/>
  <c r="CL48" i="2" s="1"/>
  <c r="CM48" i="2"/>
  <c r="CN48" i="2" s="1"/>
  <c r="CO48" i="2"/>
  <c r="CP48" i="2" s="1"/>
  <c r="CQ48" i="2"/>
  <c r="CR48" i="2" s="1"/>
  <c r="CS48" i="2"/>
  <c r="CT48" i="2" s="1"/>
  <c r="CU48" i="2"/>
  <c r="CV48" i="2" s="1"/>
  <c r="CW48" i="2"/>
  <c r="CX48" i="2" s="1"/>
  <c r="CG49" i="2"/>
  <c r="CH49" i="2" s="1"/>
  <c r="CI49" i="2"/>
  <c r="CJ49" i="2" s="1"/>
  <c r="CK49" i="2"/>
  <c r="CL49" i="2" s="1"/>
  <c r="CM49" i="2"/>
  <c r="CN49" i="2" s="1"/>
  <c r="CO49" i="2"/>
  <c r="CP49" i="2" s="1"/>
  <c r="CQ49" i="2"/>
  <c r="CR49" i="2" s="1"/>
  <c r="CS49" i="2"/>
  <c r="CT49" i="2" s="1"/>
  <c r="CU49" i="2"/>
  <c r="CV49" i="2" s="1"/>
  <c r="CW49" i="2"/>
  <c r="CX49" i="2" s="1"/>
  <c r="CG50" i="2"/>
  <c r="CH50" i="2" s="1"/>
  <c r="CI50" i="2"/>
  <c r="CJ50" i="2" s="1"/>
  <c r="CK50" i="2"/>
  <c r="CL50" i="2" s="1"/>
  <c r="CM50" i="2"/>
  <c r="CN50" i="2" s="1"/>
  <c r="CO50" i="2"/>
  <c r="CP50" i="2" s="1"/>
  <c r="CQ50" i="2"/>
  <c r="CR50" i="2" s="1"/>
  <c r="CS50" i="2"/>
  <c r="CT50" i="2" s="1"/>
  <c r="CU50" i="2"/>
  <c r="CV50" i="2" s="1"/>
  <c r="CW50" i="2"/>
  <c r="CX50" i="2" s="1"/>
  <c r="CG51" i="2"/>
  <c r="CH51" i="2" s="1"/>
  <c r="CI51" i="2"/>
  <c r="CJ51" i="2" s="1"/>
  <c r="CK51" i="2"/>
  <c r="CL51" i="2" s="1"/>
  <c r="CM51" i="2"/>
  <c r="CN51" i="2" s="1"/>
  <c r="CO51" i="2"/>
  <c r="CP51" i="2" s="1"/>
  <c r="CQ51" i="2"/>
  <c r="CR51" i="2" s="1"/>
  <c r="CS51" i="2"/>
  <c r="CT51" i="2" s="1"/>
  <c r="CU51" i="2"/>
  <c r="CV51" i="2" s="1"/>
  <c r="CW51" i="2"/>
  <c r="CX51" i="2" s="1"/>
  <c r="CG52" i="2"/>
  <c r="CH52" i="2" s="1"/>
  <c r="CI52" i="2"/>
  <c r="CJ52" i="2" s="1"/>
  <c r="CK52" i="2"/>
  <c r="CL52" i="2" s="1"/>
  <c r="CM52" i="2"/>
  <c r="CN52" i="2" s="1"/>
  <c r="CO52" i="2"/>
  <c r="CP52" i="2" s="1"/>
  <c r="CQ52" i="2"/>
  <c r="CR52" i="2" s="1"/>
  <c r="CS52" i="2"/>
  <c r="CT52" i="2" s="1"/>
  <c r="CU52" i="2"/>
  <c r="CV52" i="2" s="1"/>
  <c r="CW52" i="2"/>
  <c r="CX52" i="2" s="1"/>
  <c r="CG53" i="2"/>
  <c r="CH53" i="2" s="1"/>
  <c r="CI53" i="2"/>
  <c r="CJ53" i="2" s="1"/>
  <c r="CK53" i="2"/>
  <c r="CL53" i="2" s="1"/>
  <c r="CM53" i="2"/>
  <c r="CN53" i="2" s="1"/>
  <c r="CO53" i="2"/>
  <c r="CP53" i="2" s="1"/>
  <c r="CQ53" i="2"/>
  <c r="CR53" i="2" s="1"/>
  <c r="CS53" i="2"/>
  <c r="CT53" i="2" s="1"/>
  <c r="CU53" i="2"/>
  <c r="CV53" i="2" s="1"/>
  <c r="CW53" i="2"/>
  <c r="CX53" i="2" s="1"/>
  <c r="CG54" i="2"/>
  <c r="CH54" i="2" s="1"/>
  <c r="CI54" i="2"/>
  <c r="CJ54" i="2" s="1"/>
  <c r="CK54" i="2"/>
  <c r="CL54" i="2" s="1"/>
  <c r="CM54" i="2"/>
  <c r="CN54" i="2" s="1"/>
  <c r="CO54" i="2"/>
  <c r="CP54" i="2" s="1"/>
  <c r="CQ54" i="2"/>
  <c r="CR54" i="2" s="1"/>
  <c r="CS54" i="2"/>
  <c r="CT54" i="2" s="1"/>
  <c r="CU54" i="2"/>
  <c r="CV54" i="2" s="1"/>
  <c r="CW54" i="2"/>
  <c r="CX54" i="2" s="1"/>
  <c r="CG55" i="2"/>
  <c r="CH55" i="2" s="1"/>
  <c r="CI55" i="2"/>
  <c r="CJ55" i="2" s="1"/>
  <c r="CK55" i="2"/>
  <c r="CL55" i="2" s="1"/>
  <c r="CM55" i="2"/>
  <c r="CN55" i="2" s="1"/>
  <c r="CO55" i="2"/>
  <c r="CP55" i="2" s="1"/>
  <c r="CQ55" i="2"/>
  <c r="CR55" i="2" s="1"/>
  <c r="CS55" i="2"/>
  <c r="CT55" i="2" s="1"/>
  <c r="CU55" i="2"/>
  <c r="CV55" i="2" s="1"/>
  <c r="CW55" i="2"/>
  <c r="CX55" i="2" s="1"/>
  <c r="CG56" i="2"/>
  <c r="CH56" i="2" s="1"/>
  <c r="CI56" i="2"/>
  <c r="CJ56" i="2" s="1"/>
  <c r="CK56" i="2"/>
  <c r="CL56" i="2" s="1"/>
  <c r="CM56" i="2"/>
  <c r="CN56" i="2" s="1"/>
  <c r="CO56" i="2"/>
  <c r="CP56" i="2" s="1"/>
  <c r="CQ56" i="2"/>
  <c r="CR56" i="2" s="1"/>
  <c r="CS56" i="2"/>
  <c r="CT56" i="2" s="1"/>
  <c r="CU56" i="2"/>
  <c r="CV56" i="2" s="1"/>
  <c r="CW56" i="2"/>
  <c r="CX56" i="2" s="1"/>
  <c r="CG57" i="2"/>
  <c r="CH57" i="2" s="1"/>
  <c r="CI57" i="2"/>
  <c r="CJ57" i="2" s="1"/>
  <c r="CK57" i="2"/>
  <c r="CL57" i="2" s="1"/>
  <c r="CM57" i="2"/>
  <c r="CN57" i="2" s="1"/>
  <c r="CO57" i="2"/>
  <c r="CP57" i="2" s="1"/>
  <c r="CQ57" i="2"/>
  <c r="CR57" i="2" s="1"/>
  <c r="CS57" i="2"/>
  <c r="CT57" i="2" s="1"/>
  <c r="CU57" i="2"/>
  <c r="CV57" i="2" s="1"/>
  <c r="CW57" i="2"/>
  <c r="CX57" i="2" s="1"/>
  <c r="CG58" i="2"/>
  <c r="CH58" i="2" s="1"/>
  <c r="CI58" i="2"/>
  <c r="CJ58" i="2" s="1"/>
  <c r="CK58" i="2"/>
  <c r="CL58" i="2" s="1"/>
  <c r="CM58" i="2"/>
  <c r="CN58" i="2" s="1"/>
  <c r="CO58" i="2"/>
  <c r="CP58" i="2" s="1"/>
  <c r="CQ58" i="2"/>
  <c r="CR58" i="2" s="1"/>
  <c r="CS58" i="2"/>
  <c r="CT58" i="2" s="1"/>
  <c r="CU58" i="2"/>
  <c r="CV58" i="2" s="1"/>
  <c r="CW58" i="2"/>
  <c r="CX58" i="2" s="1"/>
  <c r="CG59" i="2"/>
  <c r="CH59" i="2" s="1"/>
  <c r="CI59" i="2"/>
  <c r="CJ59" i="2" s="1"/>
  <c r="CK59" i="2"/>
  <c r="CL59" i="2" s="1"/>
  <c r="CM59" i="2"/>
  <c r="CN59" i="2" s="1"/>
  <c r="CO59" i="2"/>
  <c r="CP59" i="2" s="1"/>
  <c r="CQ59" i="2"/>
  <c r="CR59" i="2" s="1"/>
  <c r="CS59" i="2"/>
  <c r="CT59" i="2" s="1"/>
  <c r="CU59" i="2"/>
  <c r="CV59" i="2" s="1"/>
  <c r="CW59" i="2"/>
  <c r="CX59" i="2" s="1"/>
  <c r="CG60" i="2"/>
  <c r="CH60" i="2" s="1"/>
  <c r="CI60" i="2"/>
  <c r="CJ60" i="2" s="1"/>
  <c r="CK60" i="2"/>
  <c r="CL60" i="2" s="1"/>
  <c r="CM60" i="2"/>
  <c r="CN60" i="2" s="1"/>
  <c r="CO60" i="2"/>
  <c r="CP60" i="2" s="1"/>
  <c r="CQ60" i="2"/>
  <c r="CR60" i="2" s="1"/>
  <c r="CS60" i="2"/>
  <c r="CT60" i="2" s="1"/>
  <c r="CU60" i="2"/>
  <c r="CV60" i="2" s="1"/>
  <c r="CW60" i="2"/>
  <c r="CX60" i="2" s="1"/>
  <c r="CG61" i="2"/>
  <c r="CH61" i="2" s="1"/>
  <c r="CI61" i="2"/>
  <c r="CJ61" i="2" s="1"/>
  <c r="CK61" i="2"/>
  <c r="CL61" i="2" s="1"/>
  <c r="CM61" i="2"/>
  <c r="CN61" i="2" s="1"/>
  <c r="CO61" i="2"/>
  <c r="CP61" i="2" s="1"/>
  <c r="CQ61" i="2"/>
  <c r="CR61" i="2" s="1"/>
  <c r="CS61" i="2"/>
  <c r="CT61" i="2" s="1"/>
  <c r="CU61" i="2"/>
  <c r="CV61" i="2" s="1"/>
  <c r="CW61" i="2"/>
  <c r="CX61" i="2" s="1"/>
  <c r="CG62" i="2"/>
  <c r="CH62" i="2" s="1"/>
  <c r="CI62" i="2"/>
  <c r="CJ62" i="2" s="1"/>
  <c r="CK62" i="2"/>
  <c r="CL62" i="2" s="1"/>
  <c r="CM62" i="2"/>
  <c r="CN62" i="2" s="1"/>
  <c r="CO62" i="2"/>
  <c r="CP62" i="2" s="1"/>
  <c r="CQ62" i="2"/>
  <c r="CR62" i="2" s="1"/>
  <c r="CS62" i="2"/>
  <c r="CT62" i="2" s="1"/>
  <c r="CU62" i="2"/>
  <c r="CV62" i="2" s="1"/>
  <c r="CW62" i="2"/>
  <c r="CX62" i="2" s="1"/>
  <c r="CG63" i="2"/>
  <c r="CH63" i="2" s="1"/>
  <c r="CI63" i="2"/>
  <c r="CJ63" i="2" s="1"/>
  <c r="CK63" i="2"/>
  <c r="CL63" i="2" s="1"/>
  <c r="CM63" i="2"/>
  <c r="CN63" i="2" s="1"/>
  <c r="CO63" i="2"/>
  <c r="CP63" i="2" s="1"/>
  <c r="CQ63" i="2"/>
  <c r="CR63" i="2" s="1"/>
  <c r="CS63" i="2"/>
  <c r="CT63" i="2" s="1"/>
  <c r="CU63" i="2"/>
  <c r="CV63" i="2" s="1"/>
  <c r="CW63" i="2"/>
  <c r="CX63" i="2" s="1"/>
  <c r="CG64" i="2"/>
  <c r="CH64" i="2" s="1"/>
  <c r="CI64" i="2"/>
  <c r="CJ64" i="2" s="1"/>
  <c r="CK64" i="2"/>
  <c r="CL64" i="2" s="1"/>
  <c r="CM64" i="2"/>
  <c r="CN64" i="2" s="1"/>
  <c r="CO64" i="2"/>
  <c r="CP64" i="2" s="1"/>
  <c r="CQ64" i="2"/>
  <c r="CR64" i="2" s="1"/>
  <c r="CS64" i="2"/>
  <c r="CT64" i="2" s="1"/>
  <c r="CU64" i="2"/>
  <c r="CV64" i="2" s="1"/>
  <c r="CW64" i="2"/>
  <c r="CX64" i="2" s="1"/>
  <c r="CG65" i="2"/>
  <c r="CH65" i="2" s="1"/>
  <c r="CI65" i="2"/>
  <c r="CJ65" i="2" s="1"/>
  <c r="CK65" i="2"/>
  <c r="CL65" i="2" s="1"/>
  <c r="CM65" i="2"/>
  <c r="CN65" i="2" s="1"/>
  <c r="CO65" i="2"/>
  <c r="CP65" i="2" s="1"/>
  <c r="CQ65" i="2"/>
  <c r="CR65" i="2" s="1"/>
  <c r="CS65" i="2"/>
  <c r="CT65" i="2" s="1"/>
  <c r="CU65" i="2"/>
  <c r="CV65" i="2" s="1"/>
  <c r="CW65" i="2"/>
  <c r="CX65" i="2" s="1"/>
  <c r="CG66" i="2"/>
  <c r="CH66" i="2" s="1"/>
  <c r="CI66" i="2"/>
  <c r="CJ66" i="2" s="1"/>
  <c r="CK66" i="2"/>
  <c r="CL66" i="2" s="1"/>
  <c r="CM66" i="2"/>
  <c r="CN66" i="2" s="1"/>
  <c r="CO66" i="2"/>
  <c r="CP66" i="2" s="1"/>
  <c r="CQ66" i="2"/>
  <c r="CR66" i="2" s="1"/>
  <c r="CS66" i="2"/>
  <c r="CT66" i="2" s="1"/>
  <c r="CU66" i="2"/>
  <c r="CV66" i="2" s="1"/>
  <c r="CW66" i="2"/>
  <c r="CX66" i="2" s="1"/>
  <c r="CG67" i="2"/>
  <c r="CH67" i="2" s="1"/>
  <c r="CI67" i="2"/>
  <c r="CJ67" i="2" s="1"/>
  <c r="CK67" i="2"/>
  <c r="CL67" i="2" s="1"/>
  <c r="CM67" i="2"/>
  <c r="CN67" i="2" s="1"/>
  <c r="CO67" i="2"/>
  <c r="CP67" i="2" s="1"/>
  <c r="CQ67" i="2"/>
  <c r="CR67" i="2" s="1"/>
  <c r="CS67" i="2"/>
  <c r="CT67" i="2" s="1"/>
  <c r="CU67" i="2"/>
  <c r="CV67" i="2" s="1"/>
  <c r="CW67" i="2"/>
  <c r="CX67" i="2" s="1"/>
  <c r="CG68" i="2"/>
  <c r="CH68" i="2" s="1"/>
  <c r="CI68" i="2"/>
  <c r="CJ68" i="2" s="1"/>
  <c r="CK68" i="2"/>
  <c r="CL68" i="2" s="1"/>
  <c r="CM68" i="2"/>
  <c r="CN68" i="2" s="1"/>
  <c r="CO68" i="2"/>
  <c r="CP68" i="2" s="1"/>
  <c r="CQ68" i="2"/>
  <c r="CR68" i="2" s="1"/>
  <c r="CS68" i="2"/>
  <c r="CT68" i="2" s="1"/>
  <c r="CU68" i="2"/>
  <c r="CV68" i="2" s="1"/>
  <c r="CW68" i="2"/>
  <c r="CX68" i="2" s="1"/>
  <c r="CG69" i="2"/>
  <c r="CH69" i="2" s="1"/>
  <c r="CI69" i="2"/>
  <c r="CJ69" i="2" s="1"/>
  <c r="CK69" i="2"/>
  <c r="CL69" i="2" s="1"/>
  <c r="CM69" i="2"/>
  <c r="CN69" i="2" s="1"/>
  <c r="CO69" i="2"/>
  <c r="CP69" i="2" s="1"/>
  <c r="CQ69" i="2"/>
  <c r="CR69" i="2" s="1"/>
  <c r="CS69" i="2"/>
  <c r="CT69" i="2" s="1"/>
  <c r="CU69" i="2"/>
  <c r="CV69" i="2" s="1"/>
  <c r="CW69" i="2"/>
  <c r="CX69" i="2" s="1"/>
  <c r="CG70" i="2"/>
  <c r="CH70" i="2" s="1"/>
  <c r="CI70" i="2"/>
  <c r="CJ70" i="2" s="1"/>
  <c r="CK70" i="2"/>
  <c r="CL70" i="2" s="1"/>
  <c r="CM70" i="2"/>
  <c r="CN70" i="2" s="1"/>
  <c r="CO70" i="2"/>
  <c r="CP70" i="2" s="1"/>
  <c r="CQ70" i="2"/>
  <c r="CR70" i="2" s="1"/>
  <c r="CS70" i="2"/>
  <c r="CT70" i="2" s="1"/>
  <c r="CU70" i="2"/>
  <c r="CV70" i="2" s="1"/>
  <c r="CW70" i="2"/>
  <c r="CX70" i="2" s="1"/>
  <c r="CG71" i="2"/>
  <c r="CH71" i="2" s="1"/>
  <c r="CI71" i="2"/>
  <c r="CJ71" i="2" s="1"/>
  <c r="CK71" i="2"/>
  <c r="CL71" i="2" s="1"/>
  <c r="CM71" i="2"/>
  <c r="CN71" i="2" s="1"/>
  <c r="CO71" i="2"/>
  <c r="CP71" i="2" s="1"/>
  <c r="CQ71" i="2"/>
  <c r="CR71" i="2" s="1"/>
  <c r="CS71" i="2"/>
  <c r="CT71" i="2" s="1"/>
  <c r="CU71" i="2"/>
  <c r="CV71" i="2" s="1"/>
  <c r="CW71" i="2"/>
  <c r="CX71" i="2" s="1"/>
  <c r="CG72" i="2"/>
  <c r="CH72" i="2" s="1"/>
  <c r="CI72" i="2"/>
  <c r="CJ72" i="2" s="1"/>
  <c r="CK72" i="2"/>
  <c r="CL72" i="2" s="1"/>
  <c r="CM72" i="2"/>
  <c r="CN72" i="2" s="1"/>
  <c r="CO72" i="2"/>
  <c r="CP72" i="2" s="1"/>
  <c r="CQ72" i="2"/>
  <c r="CR72" i="2" s="1"/>
  <c r="CS72" i="2"/>
  <c r="CT72" i="2" s="1"/>
  <c r="CU72" i="2"/>
  <c r="CV72" i="2" s="1"/>
  <c r="CW72" i="2"/>
  <c r="CX72" i="2" s="1"/>
  <c r="CG73" i="2"/>
  <c r="CH73" i="2" s="1"/>
  <c r="CI73" i="2"/>
  <c r="CJ73" i="2" s="1"/>
  <c r="CK73" i="2"/>
  <c r="CL73" i="2" s="1"/>
  <c r="CM73" i="2"/>
  <c r="CN73" i="2" s="1"/>
  <c r="CO73" i="2"/>
  <c r="CP73" i="2" s="1"/>
  <c r="CQ73" i="2"/>
  <c r="CR73" i="2" s="1"/>
  <c r="CS73" i="2"/>
  <c r="CT73" i="2" s="1"/>
  <c r="CU73" i="2"/>
  <c r="CV73" i="2" s="1"/>
  <c r="CW73" i="2"/>
  <c r="CX73" i="2" s="1"/>
  <c r="CG74" i="2"/>
  <c r="CH74" i="2" s="1"/>
  <c r="CI74" i="2"/>
  <c r="CJ74" i="2" s="1"/>
  <c r="CK74" i="2"/>
  <c r="CL74" i="2" s="1"/>
  <c r="CM74" i="2"/>
  <c r="CN74" i="2" s="1"/>
  <c r="CO74" i="2"/>
  <c r="CP74" i="2" s="1"/>
  <c r="CQ74" i="2"/>
  <c r="CR74" i="2" s="1"/>
  <c r="CS74" i="2"/>
  <c r="CT74" i="2" s="1"/>
  <c r="CU74" i="2"/>
  <c r="CV74" i="2" s="1"/>
  <c r="CW74" i="2"/>
  <c r="CX74" i="2" s="1"/>
  <c r="CG75" i="2"/>
  <c r="CH75" i="2" s="1"/>
  <c r="CI75" i="2"/>
  <c r="CJ75" i="2" s="1"/>
  <c r="CK75" i="2"/>
  <c r="CL75" i="2" s="1"/>
  <c r="CM75" i="2"/>
  <c r="CN75" i="2" s="1"/>
  <c r="CO75" i="2"/>
  <c r="CP75" i="2" s="1"/>
  <c r="CQ75" i="2"/>
  <c r="CR75" i="2" s="1"/>
  <c r="CS75" i="2"/>
  <c r="CT75" i="2" s="1"/>
  <c r="CU75" i="2"/>
  <c r="CV75" i="2" s="1"/>
  <c r="CW75" i="2"/>
  <c r="CX75" i="2" s="1"/>
  <c r="CG76" i="2"/>
  <c r="CH76" i="2" s="1"/>
  <c r="CI76" i="2"/>
  <c r="CJ76" i="2" s="1"/>
  <c r="CK76" i="2"/>
  <c r="CL76" i="2" s="1"/>
  <c r="CM76" i="2"/>
  <c r="CN76" i="2" s="1"/>
  <c r="CO76" i="2"/>
  <c r="CP76" i="2" s="1"/>
  <c r="CQ76" i="2"/>
  <c r="CR76" i="2" s="1"/>
  <c r="CS76" i="2"/>
  <c r="CT76" i="2" s="1"/>
  <c r="CU76" i="2"/>
  <c r="CV76" i="2" s="1"/>
  <c r="CW76" i="2"/>
  <c r="CX76" i="2" s="1"/>
  <c r="CG77" i="2"/>
  <c r="CH77" i="2" s="1"/>
  <c r="CI77" i="2"/>
  <c r="CJ77" i="2" s="1"/>
  <c r="CK77" i="2"/>
  <c r="CL77" i="2" s="1"/>
  <c r="CM77" i="2"/>
  <c r="CN77" i="2" s="1"/>
  <c r="CO77" i="2"/>
  <c r="CP77" i="2" s="1"/>
  <c r="CQ77" i="2"/>
  <c r="CR77" i="2" s="1"/>
  <c r="CS77" i="2"/>
  <c r="CT77" i="2" s="1"/>
  <c r="CU77" i="2"/>
  <c r="CV77" i="2" s="1"/>
  <c r="CW77" i="2"/>
  <c r="CX77" i="2" s="1"/>
  <c r="CG78" i="2"/>
  <c r="CH78" i="2" s="1"/>
  <c r="CI78" i="2"/>
  <c r="CJ78" i="2" s="1"/>
  <c r="CK78" i="2"/>
  <c r="CL78" i="2" s="1"/>
  <c r="CM78" i="2"/>
  <c r="CN78" i="2" s="1"/>
  <c r="CO78" i="2"/>
  <c r="CP78" i="2" s="1"/>
  <c r="CQ78" i="2"/>
  <c r="CR78" i="2" s="1"/>
  <c r="CS78" i="2"/>
  <c r="CT78" i="2" s="1"/>
  <c r="CU78" i="2"/>
  <c r="CV78" i="2" s="1"/>
  <c r="CW78" i="2"/>
  <c r="CX78" i="2" s="1"/>
  <c r="CG79" i="2"/>
  <c r="CH79" i="2" s="1"/>
  <c r="CI79" i="2"/>
  <c r="CJ79" i="2" s="1"/>
  <c r="CK79" i="2"/>
  <c r="CL79" i="2" s="1"/>
  <c r="CM79" i="2"/>
  <c r="CN79" i="2" s="1"/>
  <c r="CO79" i="2"/>
  <c r="CP79" i="2" s="1"/>
  <c r="CQ79" i="2"/>
  <c r="CR79" i="2" s="1"/>
  <c r="CS79" i="2"/>
  <c r="CT79" i="2" s="1"/>
  <c r="CU79" i="2"/>
  <c r="CV79" i="2" s="1"/>
  <c r="CW79" i="2"/>
  <c r="CX79" i="2" s="1"/>
  <c r="CG80" i="2"/>
  <c r="CH80" i="2" s="1"/>
  <c r="CI80" i="2"/>
  <c r="CJ80" i="2" s="1"/>
  <c r="CK80" i="2"/>
  <c r="CL80" i="2" s="1"/>
  <c r="CM80" i="2"/>
  <c r="CN80" i="2" s="1"/>
  <c r="CO80" i="2"/>
  <c r="CP80" i="2" s="1"/>
  <c r="CQ80" i="2"/>
  <c r="CR80" i="2" s="1"/>
  <c r="CS80" i="2"/>
  <c r="CT80" i="2" s="1"/>
  <c r="CU80" i="2"/>
  <c r="CV80" i="2" s="1"/>
  <c r="CW80" i="2"/>
  <c r="CX80" i="2" s="1"/>
  <c r="CG81" i="2"/>
  <c r="CH81" i="2" s="1"/>
  <c r="CI81" i="2"/>
  <c r="CJ81" i="2" s="1"/>
  <c r="CK81" i="2"/>
  <c r="CL81" i="2" s="1"/>
  <c r="CM81" i="2"/>
  <c r="CN81" i="2" s="1"/>
  <c r="CO81" i="2"/>
  <c r="CP81" i="2" s="1"/>
  <c r="CQ81" i="2"/>
  <c r="CR81" i="2" s="1"/>
  <c r="CS81" i="2"/>
  <c r="CT81" i="2" s="1"/>
  <c r="CU81" i="2"/>
  <c r="CV81" i="2" s="1"/>
  <c r="CW81" i="2"/>
  <c r="CX81" i="2" s="1"/>
  <c r="CG82" i="2"/>
  <c r="CH82" i="2" s="1"/>
  <c r="CI82" i="2"/>
  <c r="CJ82" i="2" s="1"/>
  <c r="CK82" i="2"/>
  <c r="CL82" i="2" s="1"/>
  <c r="CM82" i="2"/>
  <c r="CN82" i="2" s="1"/>
  <c r="CO82" i="2"/>
  <c r="CP82" i="2" s="1"/>
  <c r="CQ82" i="2"/>
  <c r="CR82" i="2" s="1"/>
  <c r="CS82" i="2"/>
  <c r="CT82" i="2" s="1"/>
  <c r="CU82" i="2"/>
  <c r="CV82" i="2" s="1"/>
  <c r="CW82" i="2"/>
  <c r="CX82" i="2" s="1"/>
  <c r="CG83" i="2"/>
  <c r="CH83" i="2" s="1"/>
  <c r="CI83" i="2"/>
  <c r="CJ83" i="2" s="1"/>
  <c r="CK83" i="2"/>
  <c r="CL83" i="2" s="1"/>
  <c r="CM83" i="2"/>
  <c r="CN83" i="2" s="1"/>
  <c r="CO83" i="2"/>
  <c r="CP83" i="2" s="1"/>
  <c r="CQ83" i="2"/>
  <c r="CR83" i="2" s="1"/>
  <c r="CS83" i="2"/>
  <c r="CT83" i="2" s="1"/>
  <c r="CU83" i="2"/>
  <c r="CV83" i="2" s="1"/>
  <c r="CW83" i="2"/>
  <c r="CX83" i="2" s="1"/>
  <c r="CG84" i="2"/>
  <c r="CH84" i="2" s="1"/>
  <c r="CI84" i="2"/>
  <c r="CJ84" i="2" s="1"/>
  <c r="CK84" i="2"/>
  <c r="CL84" i="2" s="1"/>
  <c r="CM84" i="2"/>
  <c r="CN84" i="2" s="1"/>
  <c r="CO84" i="2"/>
  <c r="CP84" i="2" s="1"/>
  <c r="CQ84" i="2"/>
  <c r="CR84" i="2" s="1"/>
  <c r="CS84" i="2"/>
  <c r="CT84" i="2" s="1"/>
  <c r="CU84" i="2"/>
  <c r="CV84" i="2" s="1"/>
  <c r="CW84" i="2"/>
  <c r="CX84" i="2" s="1"/>
  <c r="CG85" i="2"/>
  <c r="CH85" i="2" s="1"/>
  <c r="CI85" i="2"/>
  <c r="CJ85" i="2" s="1"/>
  <c r="CK85" i="2"/>
  <c r="CL85" i="2" s="1"/>
  <c r="CM85" i="2"/>
  <c r="CN85" i="2" s="1"/>
  <c r="CO85" i="2"/>
  <c r="CP85" i="2" s="1"/>
  <c r="CQ85" i="2"/>
  <c r="CR85" i="2" s="1"/>
  <c r="CS85" i="2"/>
  <c r="CT85" i="2" s="1"/>
  <c r="CU85" i="2"/>
  <c r="CV85" i="2" s="1"/>
  <c r="CW85" i="2"/>
  <c r="CX85" i="2" s="1"/>
  <c r="CG86" i="2"/>
  <c r="CH86" i="2" s="1"/>
  <c r="CI86" i="2"/>
  <c r="CJ86" i="2" s="1"/>
  <c r="CK86" i="2"/>
  <c r="CL86" i="2" s="1"/>
  <c r="CM86" i="2"/>
  <c r="CN86" i="2" s="1"/>
  <c r="CO86" i="2"/>
  <c r="CP86" i="2" s="1"/>
  <c r="CQ86" i="2"/>
  <c r="CR86" i="2" s="1"/>
  <c r="CS86" i="2"/>
  <c r="CT86" i="2" s="1"/>
  <c r="CU86" i="2"/>
  <c r="CV86" i="2" s="1"/>
  <c r="CW86" i="2"/>
  <c r="CX86" i="2" s="1"/>
  <c r="CG87" i="2"/>
  <c r="CH87" i="2" s="1"/>
  <c r="CI87" i="2"/>
  <c r="CJ87" i="2" s="1"/>
  <c r="CK87" i="2"/>
  <c r="CL87" i="2" s="1"/>
  <c r="CM87" i="2"/>
  <c r="CN87" i="2" s="1"/>
  <c r="CO87" i="2"/>
  <c r="CP87" i="2" s="1"/>
  <c r="CQ87" i="2"/>
  <c r="CR87" i="2" s="1"/>
  <c r="CS87" i="2"/>
  <c r="CT87" i="2" s="1"/>
  <c r="CU87" i="2"/>
  <c r="CV87" i="2" s="1"/>
  <c r="CW87" i="2"/>
  <c r="CX87" i="2" s="1"/>
  <c r="CG88" i="2"/>
  <c r="CH88" i="2" s="1"/>
  <c r="CI88" i="2"/>
  <c r="CJ88" i="2" s="1"/>
  <c r="CK88" i="2"/>
  <c r="CL88" i="2" s="1"/>
  <c r="CM88" i="2"/>
  <c r="CN88" i="2" s="1"/>
  <c r="CO88" i="2"/>
  <c r="CP88" i="2" s="1"/>
  <c r="CQ88" i="2"/>
  <c r="CR88" i="2" s="1"/>
  <c r="CS88" i="2"/>
  <c r="CT88" i="2" s="1"/>
  <c r="CU88" i="2"/>
  <c r="CV88" i="2" s="1"/>
  <c r="CW88" i="2"/>
  <c r="CX88" i="2" s="1"/>
  <c r="CG89" i="2"/>
  <c r="CH89" i="2" s="1"/>
  <c r="CI89" i="2"/>
  <c r="CJ89" i="2" s="1"/>
  <c r="CK89" i="2"/>
  <c r="CL89" i="2" s="1"/>
  <c r="CM89" i="2"/>
  <c r="CN89" i="2" s="1"/>
  <c r="CO89" i="2"/>
  <c r="CP89" i="2" s="1"/>
  <c r="CQ89" i="2"/>
  <c r="CR89" i="2" s="1"/>
  <c r="CS89" i="2"/>
  <c r="CT89" i="2" s="1"/>
  <c r="CU89" i="2"/>
  <c r="CV89" i="2" s="1"/>
  <c r="CW89" i="2"/>
  <c r="CX89" i="2" s="1"/>
  <c r="CG90" i="2"/>
  <c r="CH90" i="2" s="1"/>
  <c r="CI90" i="2"/>
  <c r="CJ90" i="2" s="1"/>
  <c r="CK90" i="2"/>
  <c r="CL90" i="2" s="1"/>
  <c r="CM90" i="2"/>
  <c r="CN90" i="2" s="1"/>
  <c r="CO90" i="2"/>
  <c r="CP90" i="2" s="1"/>
  <c r="CQ90" i="2"/>
  <c r="CR90" i="2" s="1"/>
  <c r="CS90" i="2"/>
  <c r="CT90" i="2" s="1"/>
  <c r="CU90" i="2"/>
  <c r="CV90" i="2" s="1"/>
  <c r="CW90" i="2"/>
  <c r="CX90" i="2" s="1"/>
  <c r="CG91" i="2"/>
  <c r="CH91" i="2" s="1"/>
  <c r="CI91" i="2"/>
  <c r="CJ91" i="2" s="1"/>
  <c r="CK91" i="2"/>
  <c r="CL91" i="2" s="1"/>
  <c r="CM91" i="2"/>
  <c r="CN91" i="2" s="1"/>
  <c r="CO91" i="2"/>
  <c r="CP91" i="2" s="1"/>
  <c r="CQ91" i="2"/>
  <c r="CR91" i="2" s="1"/>
  <c r="CS91" i="2"/>
  <c r="CT91" i="2" s="1"/>
  <c r="CU91" i="2"/>
  <c r="CV91" i="2" s="1"/>
  <c r="CW91" i="2"/>
  <c r="CX91" i="2" s="1"/>
  <c r="CG92" i="2"/>
  <c r="CH92" i="2" s="1"/>
  <c r="CI92" i="2"/>
  <c r="CJ92" i="2" s="1"/>
  <c r="CK92" i="2"/>
  <c r="CL92" i="2" s="1"/>
  <c r="CM92" i="2"/>
  <c r="CN92" i="2" s="1"/>
  <c r="CO92" i="2"/>
  <c r="CP92" i="2" s="1"/>
  <c r="CQ92" i="2"/>
  <c r="CR92" i="2" s="1"/>
  <c r="CS92" i="2"/>
  <c r="CT92" i="2" s="1"/>
  <c r="CU92" i="2"/>
  <c r="CV92" i="2" s="1"/>
  <c r="CW92" i="2"/>
  <c r="CX92" i="2" s="1"/>
  <c r="CG93" i="2"/>
  <c r="CH93" i="2" s="1"/>
  <c r="CI93" i="2"/>
  <c r="CJ93" i="2" s="1"/>
  <c r="CK93" i="2"/>
  <c r="CL93" i="2" s="1"/>
  <c r="CM93" i="2"/>
  <c r="CN93" i="2" s="1"/>
  <c r="CO93" i="2"/>
  <c r="CP93" i="2" s="1"/>
  <c r="CQ93" i="2"/>
  <c r="CR93" i="2" s="1"/>
  <c r="CS93" i="2"/>
  <c r="CT93" i="2" s="1"/>
  <c r="CU93" i="2"/>
  <c r="CV93" i="2" s="1"/>
  <c r="CW93" i="2"/>
  <c r="CX93" i="2" s="1"/>
  <c r="CG94" i="2"/>
  <c r="CH94" i="2" s="1"/>
  <c r="CI94" i="2"/>
  <c r="CJ94" i="2" s="1"/>
  <c r="CK94" i="2"/>
  <c r="CL94" i="2" s="1"/>
  <c r="CM94" i="2"/>
  <c r="CN94" i="2" s="1"/>
  <c r="CO94" i="2"/>
  <c r="CP94" i="2" s="1"/>
  <c r="CQ94" i="2"/>
  <c r="CR94" i="2" s="1"/>
  <c r="CS94" i="2"/>
  <c r="CT94" i="2" s="1"/>
  <c r="CU94" i="2"/>
  <c r="CV94" i="2" s="1"/>
  <c r="CW94" i="2"/>
  <c r="CX94" i="2" s="1"/>
  <c r="CG95" i="2"/>
  <c r="CH95" i="2" s="1"/>
  <c r="CI95" i="2"/>
  <c r="CJ95" i="2" s="1"/>
  <c r="CK95" i="2"/>
  <c r="CL95" i="2" s="1"/>
  <c r="CM95" i="2"/>
  <c r="CN95" i="2" s="1"/>
  <c r="CO95" i="2"/>
  <c r="CP95" i="2" s="1"/>
  <c r="CQ95" i="2"/>
  <c r="CR95" i="2" s="1"/>
  <c r="CS95" i="2"/>
  <c r="CT95" i="2" s="1"/>
  <c r="CU95" i="2"/>
  <c r="CV95" i="2" s="1"/>
  <c r="CW95" i="2"/>
  <c r="CX95" i="2" s="1"/>
  <c r="CG96" i="2"/>
  <c r="CH96" i="2" s="1"/>
  <c r="CI96" i="2"/>
  <c r="CJ96" i="2" s="1"/>
  <c r="CK96" i="2"/>
  <c r="CL96" i="2" s="1"/>
  <c r="CM96" i="2"/>
  <c r="CN96" i="2" s="1"/>
  <c r="CO96" i="2"/>
  <c r="CP96" i="2" s="1"/>
  <c r="CQ96" i="2"/>
  <c r="CR96" i="2" s="1"/>
  <c r="CS96" i="2"/>
  <c r="CT96" i="2" s="1"/>
  <c r="CU96" i="2"/>
  <c r="CV96" i="2" s="1"/>
  <c r="CW96" i="2"/>
  <c r="CX96" i="2" s="1"/>
  <c r="CG97" i="2"/>
  <c r="CH97" i="2" s="1"/>
  <c r="CI97" i="2"/>
  <c r="CJ97" i="2" s="1"/>
  <c r="CK97" i="2"/>
  <c r="CL97" i="2" s="1"/>
  <c r="CM97" i="2"/>
  <c r="CN97" i="2" s="1"/>
  <c r="CO97" i="2"/>
  <c r="CP97" i="2" s="1"/>
  <c r="CQ97" i="2"/>
  <c r="CR97" i="2" s="1"/>
  <c r="CS97" i="2"/>
  <c r="CT97" i="2" s="1"/>
  <c r="CU97" i="2"/>
  <c r="CV97" i="2" s="1"/>
  <c r="CW97" i="2"/>
  <c r="CX97" i="2" s="1"/>
  <c r="CG98" i="2"/>
  <c r="CH98" i="2" s="1"/>
  <c r="CI98" i="2"/>
  <c r="CJ98" i="2" s="1"/>
  <c r="CK98" i="2"/>
  <c r="CL98" i="2" s="1"/>
  <c r="CM98" i="2"/>
  <c r="CN98" i="2" s="1"/>
  <c r="CO98" i="2"/>
  <c r="CP98" i="2" s="1"/>
  <c r="CQ98" i="2"/>
  <c r="CR98" i="2" s="1"/>
  <c r="CS98" i="2"/>
  <c r="CT98" i="2" s="1"/>
  <c r="CU98" i="2"/>
  <c r="CV98" i="2" s="1"/>
  <c r="CW98" i="2"/>
  <c r="CX98" i="2" s="1"/>
  <c r="CG99" i="2"/>
  <c r="CH99" i="2" s="1"/>
  <c r="CI99" i="2"/>
  <c r="CJ99" i="2" s="1"/>
  <c r="CK99" i="2"/>
  <c r="CL99" i="2" s="1"/>
  <c r="CM99" i="2"/>
  <c r="CN99" i="2" s="1"/>
  <c r="CO99" i="2"/>
  <c r="CP99" i="2" s="1"/>
  <c r="CQ99" i="2"/>
  <c r="CR99" i="2" s="1"/>
  <c r="CS99" i="2"/>
  <c r="CT99" i="2" s="1"/>
  <c r="CU99" i="2"/>
  <c r="CV99" i="2" s="1"/>
  <c r="CW99" i="2"/>
  <c r="CX99" i="2" s="1"/>
  <c r="CG100" i="2"/>
  <c r="CH100" i="2" s="1"/>
  <c r="CI100" i="2"/>
  <c r="CJ100" i="2" s="1"/>
  <c r="CK100" i="2"/>
  <c r="CL100" i="2" s="1"/>
  <c r="CM100" i="2"/>
  <c r="CN100" i="2" s="1"/>
  <c r="CO100" i="2"/>
  <c r="CP100" i="2" s="1"/>
  <c r="CQ100" i="2"/>
  <c r="CR100" i="2" s="1"/>
  <c r="CS100" i="2"/>
  <c r="CT100" i="2" s="1"/>
  <c r="CU100" i="2"/>
  <c r="CV100" i="2" s="1"/>
  <c r="CW100" i="2"/>
  <c r="CX100" i="2" s="1"/>
  <c r="CG101" i="2"/>
  <c r="CH101" i="2" s="1"/>
  <c r="CI101" i="2"/>
  <c r="CJ101" i="2" s="1"/>
  <c r="CK101" i="2"/>
  <c r="CL101" i="2" s="1"/>
  <c r="CM101" i="2"/>
  <c r="CN101" i="2" s="1"/>
  <c r="CO101" i="2"/>
  <c r="CP101" i="2" s="1"/>
  <c r="CQ101" i="2"/>
  <c r="CR101" i="2" s="1"/>
  <c r="CS101" i="2"/>
  <c r="CT101" i="2" s="1"/>
  <c r="CU101" i="2"/>
  <c r="CV101" i="2" s="1"/>
  <c r="CW101" i="2"/>
  <c r="CX101" i="2" s="1"/>
  <c r="CG102" i="2"/>
  <c r="CH102" i="2" s="1"/>
  <c r="CI102" i="2"/>
  <c r="CJ102" i="2" s="1"/>
  <c r="CK102" i="2"/>
  <c r="CL102" i="2" s="1"/>
  <c r="CM102" i="2"/>
  <c r="CN102" i="2" s="1"/>
  <c r="CO102" i="2"/>
  <c r="CP102" i="2" s="1"/>
  <c r="CQ102" i="2"/>
  <c r="CR102" i="2" s="1"/>
  <c r="CS102" i="2"/>
  <c r="CT102" i="2" s="1"/>
  <c r="CU102" i="2"/>
  <c r="CV102" i="2" s="1"/>
  <c r="CW102" i="2"/>
  <c r="CX102" i="2" s="1"/>
  <c r="CG103" i="2"/>
  <c r="CH103" i="2" s="1"/>
  <c r="CI103" i="2"/>
  <c r="CJ103" i="2" s="1"/>
  <c r="CK103" i="2"/>
  <c r="CL103" i="2" s="1"/>
  <c r="CM103" i="2"/>
  <c r="CN103" i="2" s="1"/>
  <c r="CO103" i="2"/>
  <c r="CP103" i="2" s="1"/>
  <c r="CQ103" i="2"/>
  <c r="CR103" i="2" s="1"/>
  <c r="CS103" i="2"/>
  <c r="CT103" i="2" s="1"/>
  <c r="CU103" i="2"/>
  <c r="CV103" i="2" s="1"/>
  <c r="CW103" i="2"/>
  <c r="CX103" i="2" s="1"/>
  <c r="CG104" i="2"/>
  <c r="CH104" i="2" s="1"/>
  <c r="CI104" i="2"/>
  <c r="CJ104" i="2" s="1"/>
  <c r="CK104" i="2"/>
  <c r="CL104" i="2" s="1"/>
  <c r="CM104" i="2"/>
  <c r="CN104" i="2" s="1"/>
  <c r="CO104" i="2"/>
  <c r="CP104" i="2" s="1"/>
  <c r="CQ104" i="2"/>
  <c r="CR104" i="2" s="1"/>
  <c r="CS104" i="2"/>
  <c r="CT104" i="2" s="1"/>
  <c r="CU104" i="2"/>
  <c r="CV104" i="2" s="1"/>
  <c r="CW104" i="2"/>
  <c r="CX104" i="2" s="1"/>
  <c r="CG105" i="2"/>
  <c r="CH105" i="2" s="1"/>
  <c r="CI105" i="2"/>
  <c r="CJ105" i="2" s="1"/>
  <c r="CK105" i="2"/>
  <c r="CL105" i="2" s="1"/>
  <c r="CM105" i="2"/>
  <c r="CN105" i="2" s="1"/>
  <c r="CO105" i="2"/>
  <c r="CP105" i="2" s="1"/>
  <c r="CQ105" i="2"/>
  <c r="CR105" i="2" s="1"/>
  <c r="CS105" i="2"/>
  <c r="CT105" i="2" s="1"/>
  <c r="CU105" i="2"/>
  <c r="CV105" i="2" s="1"/>
  <c r="CW105" i="2"/>
  <c r="CX105" i="2" s="1"/>
  <c r="CG106" i="2"/>
  <c r="CH106" i="2" s="1"/>
  <c r="CI106" i="2"/>
  <c r="CJ106" i="2" s="1"/>
  <c r="CK106" i="2"/>
  <c r="CL106" i="2" s="1"/>
  <c r="CM106" i="2"/>
  <c r="CN106" i="2" s="1"/>
  <c r="CO106" i="2"/>
  <c r="CP106" i="2" s="1"/>
  <c r="CQ106" i="2"/>
  <c r="CR106" i="2" s="1"/>
  <c r="CS106" i="2"/>
  <c r="CT106" i="2" s="1"/>
  <c r="CU106" i="2"/>
  <c r="CV106" i="2" s="1"/>
  <c r="CW106" i="2"/>
  <c r="CX106" i="2" s="1"/>
  <c r="CG107" i="2"/>
  <c r="CH107" i="2" s="1"/>
  <c r="CI107" i="2"/>
  <c r="CJ107" i="2" s="1"/>
  <c r="CK107" i="2"/>
  <c r="CL107" i="2" s="1"/>
  <c r="CM107" i="2"/>
  <c r="CN107" i="2" s="1"/>
  <c r="CO107" i="2"/>
  <c r="CP107" i="2" s="1"/>
  <c r="CQ107" i="2"/>
  <c r="CR107" i="2" s="1"/>
  <c r="CS107" i="2"/>
  <c r="CT107" i="2" s="1"/>
  <c r="CU107" i="2"/>
  <c r="CV107" i="2" s="1"/>
  <c r="CW107" i="2"/>
  <c r="CX107" i="2" s="1"/>
  <c r="CG108" i="2"/>
  <c r="CH108" i="2" s="1"/>
  <c r="CI108" i="2"/>
  <c r="CJ108" i="2" s="1"/>
  <c r="CK108" i="2"/>
  <c r="CL108" i="2" s="1"/>
  <c r="CM108" i="2"/>
  <c r="CN108" i="2" s="1"/>
  <c r="CO108" i="2"/>
  <c r="CP108" i="2" s="1"/>
  <c r="CQ108" i="2"/>
  <c r="CR108" i="2" s="1"/>
  <c r="CS108" i="2"/>
  <c r="CT108" i="2" s="1"/>
  <c r="CU108" i="2"/>
  <c r="CV108" i="2" s="1"/>
  <c r="CW108" i="2"/>
  <c r="CX108" i="2" s="1"/>
  <c r="CG109" i="2"/>
  <c r="CH109" i="2" s="1"/>
  <c r="CI109" i="2"/>
  <c r="CJ109" i="2" s="1"/>
  <c r="CK109" i="2"/>
  <c r="CL109" i="2" s="1"/>
  <c r="CM109" i="2"/>
  <c r="CN109" i="2" s="1"/>
  <c r="CO109" i="2"/>
  <c r="CP109" i="2" s="1"/>
  <c r="CQ109" i="2"/>
  <c r="CR109" i="2" s="1"/>
  <c r="CS109" i="2"/>
  <c r="CT109" i="2" s="1"/>
  <c r="CU109" i="2"/>
  <c r="CV109" i="2" s="1"/>
  <c r="CW109" i="2"/>
  <c r="CX109" i="2" s="1"/>
  <c r="CG110" i="2"/>
  <c r="CH110" i="2" s="1"/>
  <c r="CI110" i="2"/>
  <c r="CJ110" i="2" s="1"/>
  <c r="CK110" i="2"/>
  <c r="CL110" i="2" s="1"/>
  <c r="CM110" i="2"/>
  <c r="CN110" i="2" s="1"/>
  <c r="CO110" i="2"/>
  <c r="CP110" i="2" s="1"/>
  <c r="CQ110" i="2"/>
  <c r="CR110" i="2" s="1"/>
  <c r="CS110" i="2"/>
  <c r="CT110" i="2" s="1"/>
  <c r="CU110" i="2"/>
  <c r="CV110" i="2" s="1"/>
  <c r="CW110" i="2"/>
  <c r="CX110" i="2" s="1"/>
  <c r="CG111" i="2"/>
  <c r="CH111" i="2" s="1"/>
  <c r="CI111" i="2"/>
  <c r="CJ111" i="2" s="1"/>
  <c r="CK111" i="2"/>
  <c r="CL111" i="2" s="1"/>
  <c r="CM111" i="2"/>
  <c r="CN111" i="2" s="1"/>
  <c r="CO111" i="2"/>
  <c r="CP111" i="2" s="1"/>
  <c r="CQ111" i="2"/>
  <c r="CR111" i="2" s="1"/>
  <c r="CS111" i="2"/>
  <c r="CT111" i="2" s="1"/>
  <c r="CU111" i="2"/>
  <c r="CV111" i="2" s="1"/>
  <c r="CW111" i="2"/>
  <c r="CX111" i="2" s="1"/>
  <c r="CG112" i="2"/>
  <c r="CH112" i="2" s="1"/>
  <c r="CI112" i="2"/>
  <c r="CJ112" i="2" s="1"/>
  <c r="CK112" i="2"/>
  <c r="CL112" i="2" s="1"/>
  <c r="CM112" i="2"/>
  <c r="CN112" i="2" s="1"/>
  <c r="CO112" i="2"/>
  <c r="CP112" i="2" s="1"/>
  <c r="CQ112" i="2"/>
  <c r="CR112" i="2" s="1"/>
  <c r="CS112" i="2"/>
  <c r="CT112" i="2" s="1"/>
  <c r="CU112" i="2"/>
  <c r="CV112" i="2" s="1"/>
  <c r="CW112" i="2"/>
  <c r="CX112" i="2" s="1"/>
  <c r="CG113" i="2"/>
  <c r="CH113" i="2" s="1"/>
  <c r="CI113" i="2"/>
  <c r="CJ113" i="2" s="1"/>
  <c r="CK113" i="2"/>
  <c r="CL113" i="2" s="1"/>
  <c r="CM113" i="2"/>
  <c r="CN113" i="2" s="1"/>
  <c r="CO113" i="2"/>
  <c r="CP113" i="2" s="1"/>
  <c r="CQ113" i="2"/>
  <c r="CR113" i="2" s="1"/>
  <c r="CS113" i="2"/>
  <c r="CT113" i="2" s="1"/>
  <c r="CU113" i="2"/>
  <c r="CV113" i="2" s="1"/>
  <c r="CW113" i="2"/>
  <c r="CX113" i="2" s="1"/>
  <c r="CG114" i="2"/>
  <c r="CH114" i="2" s="1"/>
  <c r="CI114" i="2"/>
  <c r="CJ114" i="2" s="1"/>
  <c r="CK114" i="2"/>
  <c r="CL114" i="2" s="1"/>
  <c r="CM114" i="2"/>
  <c r="CN114" i="2" s="1"/>
  <c r="CO114" i="2"/>
  <c r="CP114" i="2" s="1"/>
  <c r="CQ114" i="2"/>
  <c r="CR114" i="2" s="1"/>
  <c r="CS114" i="2"/>
  <c r="CT114" i="2" s="1"/>
  <c r="CU114" i="2"/>
  <c r="CV114" i="2" s="1"/>
  <c r="CW114" i="2"/>
  <c r="CX114" i="2" s="1"/>
  <c r="CG115" i="2"/>
  <c r="CH115" i="2" s="1"/>
  <c r="CI115" i="2"/>
  <c r="CJ115" i="2" s="1"/>
  <c r="CK115" i="2"/>
  <c r="CL115" i="2" s="1"/>
  <c r="CM115" i="2"/>
  <c r="CN115" i="2" s="1"/>
  <c r="CO115" i="2"/>
  <c r="CP115" i="2" s="1"/>
  <c r="CQ115" i="2"/>
  <c r="CR115" i="2" s="1"/>
  <c r="CS115" i="2"/>
  <c r="CT115" i="2" s="1"/>
  <c r="CU115" i="2"/>
  <c r="CV115" i="2" s="1"/>
  <c r="CW115" i="2"/>
  <c r="CX115" i="2" s="1"/>
  <c r="CG116" i="2"/>
  <c r="CH116" i="2" s="1"/>
  <c r="CI116" i="2"/>
  <c r="CJ116" i="2" s="1"/>
  <c r="CK116" i="2"/>
  <c r="CL116" i="2" s="1"/>
  <c r="CM116" i="2"/>
  <c r="CN116" i="2" s="1"/>
  <c r="CO116" i="2"/>
  <c r="CP116" i="2" s="1"/>
  <c r="CQ116" i="2"/>
  <c r="CR116" i="2" s="1"/>
  <c r="CS116" i="2"/>
  <c r="CT116" i="2" s="1"/>
  <c r="CU116" i="2"/>
  <c r="CV116" i="2" s="1"/>
  <c r="CW116" i="2"/>
  <c r="CX116" i="2" s="1"/>
  <c r="CG117" i="2"/>
  <c r="CH117" i="2" s="1"/>
  <c r="CI117" i="2"/>
  <c r="CJ117" i="2" s="1"/>
  <c r="CK117" i="2"/>
  <c r="CL117" i="2" s="1"/>
  <c r="CM117" i="2"/>
  <c r="CN117" i="2" s="1"/>
  <c r="CO117" i="2"/>
  <c r="CP117" i="2" s="1"/>
  <c r="CQ117" i="2"/>
  <c r="CR117" i="2" s="1"/>
  <c r="CS117" i="2"/>
  <c r="CT117" i="2" s="1"/>
  <c r="CU117" i="2"/>
  <c r="CV117" i="2" s="1"/>
  <c r="CW117" i="2"/>
  <c r="CX117" i="2" s="1"/>
  <c r="CG118" i="2"/>
  <c r="CH118" i="2" s="1"/>
  <c r="CI118" i="2"/>
  <c r="CJ118" i="2" s="1"/>
  <c r="CK118" i="2"/>
  <c r="CL118" i="2" s="1"/>
  <c r="CM118" i="2"/>
  <c r="CN118" i="2" s="1"/>
  <c r="CO118" i="2"/>
  <c r="CP118" i="2" s="1"/>
  <c r="CQ118" i="2"/>
  <c r="CR118" i="2" s="1"/>
  <c r="CS118" i="2"/>
  <c r="CT118" i="2" s="1"/>
  <c r="CU118" i="2"/>
  <c r="CV118" i="2" s="1"/>
  <c r="CW118" i="2"/>
  <c r="CX118" i="2" s="1"/>
  <c r="CG119" i="2"/>
  <c r="CH119" i="2" s="1"/>
  <c r="CI119" i="2"/>
  <c r="CJ119" i="2" s="1"/>
  <c r="CK119" i="2"/>
  <c r="CL119" i="2" s="1"/>
  <c r="CM119" i="2"/>
  <c r="CN119" i="2" s="1"/>
  <c r="CO119" i="2"/>
  <c r="CP119" i="2" s="1"/>
  <c r="CQ119" i="2"/>
  <c r="CR119" i="2" s="1"/>
  <c r="CS119" i="2"/>
  <c r="CT119" i="2" s="1"/>
  <c r="CU119" i="2"/>
  <c r="CV119" i="2" s="1"/>
  <c r="CW119" i="2"/>
  <c r="CX119" i="2" s="1"/>
  <c r="CG120" i="2"/>
  <c r="CH120" i="2" s="1"/>
  <c r="CI120" i="2"/>
  <c r="CJ120" i="2" s="1"/>
  <c r="CK120" i="2"/>
  <c r="CL120" i="2" s="1"/>
  <c r="CM120" i="2"/>
  <c r="CN120" i="2" s="1"/>
  <c r="CO120" i="2"/>
  <c r="CP120" i="2" s="1"/>
  <c r="CQ120" i="2"/>
  <c r="CR120" i="2" s="1"/>
  <c r="CS120" i="2"/>
  <c r="CT120" i="2" s="1"/>
  <c r="CU120" i="2"/>
  <c r="CV120" i="2" s="1"/>
  <c r="CW120" i="2"/>
  <c r="CX120" i="2" s="1"/>
  <c r="CG121" i="2"/>
  <c r="CH121" i="2" s="1"/>
  <c r="CI121" i="2"/>
  <c r="CJ121" i="2" s="1"/>
  <c r="CK121" i="2"/>
  <c r="CL121" i="2" s="1"/>
  <c r="CM121" i="2"/>
  <c r="CN121" i="2" s="1"/>
  <c r="CO121" i="2"/>
  <c r="CP121" i="2" s="1"/>
  <c r="CQ121" i="2"/>
  <c r="CR121" i="2" s="1"/>
  <c r="CS121" i="2"/>
  <c r="CT121" i="2" s="1"/>
  <c r="CU121" i="2"/>
  <c r="CV121" i="2" s="1"/>
  <c r="CW121" i="2"/>
  <c r="CX121" i="2" s="1"/>
  <c r="CG122" i="2"/>
  <c r="CH122" i="2" s="1"/>
  <c r="CI122" i="2"/>
  <c r="CJ122" i="2" s="1"/>
  <c r="CK122" i="2"/>
  <c r="CL122" i="2" s="1"/>
  <c r="CM122" i="2"/>
  <c r="CN122" i="2" s="1"/>
  <c r="CO122" i="2"/>
  <c r="CP122" i="2" s="1"/>
  <c r="CQ122" i="2"/>
  <c r="CR122" i="2" s="1"/>
  <c r="CS122" i="2"/>
  <c r="CT122" i="2" s="1"/>
  <c r="CU122" i="2"/>
  <c r="CV122" i="2" s="1"/>
  <c r="CW122" i="2"/>
  <c r="CX122" i="2" s="1"/>
  <c r="CG123" i="2"/>
  <c r="CH123" i="2" s="1"/>
  <c r="CI123" i="2"/>
  <c r="CJ123" i="2" s="1"/>
  <c r="CK123" i="2"/>
  <c r="CL123" i="2" s="1"/>
  <c r="CM123" i="2"/>
  <c r="CN123" i="2" s="1"/>
  <c r="CO123" i="2"/>
  <c r="CP123" i="2" s="1"/>
  <c r="CQ123" i="2"/>
  <c r="CR123" i="2" s="1"/>
  <c r="CS123" i="2"/>
  <c r="CT123" i="2" s="1"/>
  <c r="CU123" i="2"/>
  <c r="CV123" i="2" s="1"/>
  <c r="CW123" i="2"/>
  <c r="CX123" i="2" s="1"/>
  <c r="CG124" i="2"/>
  <c r="CH124" i="2" s="1"/>
  <c r="CI124" i="2"/>
  <c r="CJ124" i="2" s="1"/>
  <c r="CK124" i="2"/>
  <c r="CL124" i="2" s="1"/>
  <c r="CM124" i="2"/>
  <c r="CN124" i="2" s="1"/>
  <c r="CO124" i="2"/>
  <c r="CP124" i="2" s="1"/>
  <c r="CQ124" i="2"/>
  <c r="CR124" i="2" s="1"/>
  <c r="CS124" i="2"/>
  <c r="CT124" i="2" s="1"/>
  <c r="CU124" i="2"/>
  <c r="CV124" i="2" s="1"/>
  <c r="CW124" i="2"/>
  <c r="CX124" i="2" s="1"/>
  <c r="CG125" i="2"/>
  <c r="CH125" i="2" s="1"/>
  <c r="CI125" i="2"/>
  <c r="CJ125" i="2" s="1"/>
  <c r="CK125" i="2"/>
  <c r="CL125" i="2" s="1"/>
  <c r="CM125" i="2"/>
  <c r="CN125" i="2" s="1"/>
  <c r="CO125" i="2"/>
  <c r="CP125" i="2" s="1"/>
  <c r="CQ125" i="2"/>
  <c r="CR125" i="2" s="1"/>
  <c r="CS125" i="2"/>
  <c r="CT125" i="2" s="1"/>
  <c r="CU125" i="2"/>
  <c r="CV125" i="2" s="1"/>
  <c r="CW125" i="2"/>
  <c r="CX125" i="2" s="1"/>
  <c r="CG126" i="2"/>
  <c r="CH126" i="2" s="1"/>
  <c r="CI126" i="2"/>
  <c r="CJ126" i="2" s="1"/>
  <c r="CK126" i="2"/>
  <c r="CL126" i="2" s="1"/>
  <c r="CM126" i="2"/>
  <c r="CN126" i="2" s="1"/>
  <c r="CO126" i="2"/>
  <c r="CP126" i="2" s="1"/>
  <c r="CQ126" i="2"/>
  <c r="CR126" i="2" s="1"/>
  <c r="CS126" i="2"/>
  <c r="CT126" i="2" s="1"/>
  <c r="CU126" i="2"/>
  <c r="CV126" i="2" s="1"/>
  <c r="CW126" i="2"/>
  <c r="CX126" i="2" s="1"/>
  <c r="CG127" i="2"/>
  <c r="CH127" i="2" s="1"/>
  <c r="CI127" i="2"/>
  <c r="CJ127" i="2" s="1"/>
  <c r="CK127" i="2"/>
  <c r="CL127" i="2" s="1"/>
  <c r="CM127" i="2"/>
  <c r="CN127" i="2" s="1"/>
  <c r="CO127" i="2"/>
  <c r="CP127" i="2" s="1"/>
  <c r="CQ127" i="2"/>
  <c r="CR127" i="2" s="1"/>
  <c r="CS127" i="2"/>
  <c r="CT127" i="2" s="1"/>
  <c r="CU127" i="2"/>
  <c r="CV127" i="2" s="1"/>
  <c r="CW127" i="2"/>
  <c r="CX127" i="2" s="1"/>
  <c r="CG128" i="2"/>
  <c r="CH128" i="2" s="1"/>
  <c r="CI128" i="2"/>
  <c r="CJ128" i="2" s="1"/>
  <c r="CK128" i="2"/>
  <c r="CL128" i="2" s="1"/>
  <c r="CM128" i="2"/>
  <c r="CN128" i="2" s="1"/>
  <c r="CO128" i="2"/>
  <c r="CP128" i="2" s="1"/>
  <c r="CQ128" i="2"/>
  <c r="CR128" i="2" s="1"/>
  <c r="CS128" i="2"/>
  <c r="CT128" i="2" s="1"/>
  <c r="CU128" i="2"/>
  <c r="CV128" i="2" s="1"/>
  <c r="CW128" i="2"/>
  <c r="CX128" i="2" s="1"/>
  <c r="CG129" i="2"/>
  <c r="CH129" i="2" s="1"/>
  <c r="CI129" i="2"/>
  <c r="CJ129" i="2" s="1"/>
  <c r="CK129" i="2"/>
  <c r="CL129" i="2" s="1"/>
  <c r="CM129" i="2"/>
  <c r="CN129" i="2" s="1"/>
  <c r="CO129" i="2"/>
  <c r="CP129" i="2" s="1"/>
  <c r="CQ129" i="2"/>
  <c r="CR129" i="2" s="1"/>
  <c r="CS129" i="2"/>
  <c r="CT129" i="2" s="1"/>
  <c r="CU129" i="2"/>
  <c r="CV129" i="2" s="1"/>
  <c r="CW129" i="2"/>
  <c r="CX129" i="2" s="1"/>
  <c r="CG130" i="2"/>
  <c r="CH130" i="2" s="1"/>
  <c r="CI130" i="2"/>
  <c r="CJ130" i="2" s="1"/>
  <c r="CK130" i="2"/>
  <c r="CL130" i="2" s="1"/>
  <c r="CM130" i="2"/>
  <c r="CN130" i="2" s="1"/>
  <c r="CO130" i="2"/>
  <c r="CP130" i="2" s="1"/>
  <c r="CQ130" i="2"/>
  <c r="CR130" i="2" s="1"/>
  <c r="CS130" i="2"/>
  <c r="CT130" i="2" s="1"/>
  <c r="CU130" i="2"/>
  <c r="CV130" i="2" s="1"/>
  <c r="CW130" i="2"/>
  <c r="CX130" i="2" s="1"/>
  <c r="CG131" i="2"/>
  <c r="CH131" i="2" s="1"/>
  <c r="CI131" i="2"/>
  <c r="CJ131" i="2" s="1"/>
  <c r="CK131" i="2"/>
  <c r="CL131" i="2" s="1"/>
  <c r="CM131" i="2"/>
  <c r="CN131" i="2" s="1"/>
  <c r="CO131" i="2"/>
  <c r="CP131" i="2" s="1"/>
  <c r="CQ131" i="2"/>
  <c r="CR131" i="2" s="1"/>
  <c r="CS131" i="2"/>
  <c r="CT131" i="2" s="1"/>
  <c r="CU131" i="2"/>
  <c r="CV131" i="2" s="1"/>
  <c r="CW131" i="2"/>
  <c r="CX131" i="2" s="1"/>
  <c r="CG132" i="2"/>
  <c r="CH132" i="2" s="1"/>
  <c r="CI132" i="2"/>
  <c r="CJ132" i="2" s="1"/>
  <c r="CK132" i="2"/>
  <c r="CL132" i="2" s="1"/>
  <c r="CM132" i="2"/>
  <c r="CN132" i="2" s="1"/>
  <c r="CO132" i="2"/>
  <c r="CP132" i="2" s="1"/>
  <c r="CQ132" i="2"/>
  <c r="CR132" i="2" s="1"/>
  <c r="CS132" i="2"/>
  <c r="CT132" i="2" s="1"/>
  <c r="CU132" i="2"/>
  <c r="CV132" i="2" s="1"/>
  <c r="CW132" i="2"/>
  <c r="CX132" i="2" s="1"/>
  <c r="CG133" i="2"/>
  <c r="CH133" i="2" s="1"/>
  <c r="CI133" i="2"/>
  <c r="CJ133" i="2" s="1"/>
  <c r="CK133" i="2"/>
  <c r="CL133" i="2" s="1"/>
  <c r="CM133" i="2"/>
  <c r="CN133" i="2" s="1"/>
  <c r="CO133" i="2"/>
  <c r="CP133" i="2" s="1"/>
  <c r="CQ133" i="2"/>
  <c r="CR133" i="2" s="1"/>
  <c r="CS133" i="2"/>
  <c r="CT133" i="2" s="1"/>
  <c r="CU133" i="2"/>
  <c r="CV133" i="2" s="1"/>
  <c r="CW133" i="2"/>
  <c r="CX133" i="2" s="1"/>
  <c r="CG134" i="2"/>
  <c r="CH134" i="2" s="1"/>
  <c r="CI134" i="2"/>
  <c r="CJ134" i="2" s="1"/>
  <c r="CK134" i="2"/>
  <c r="CL134" i="2" s="1"/>
  <c r="CM134" i="2"/>
  <c r="CN134" i="2" s="1"/>
  <c r="CO134" i="2"/>
  <c r="CP134" i="2" s="1"/>
  <c r="CQ134" i="2"/>
  <c r="CR134" i="2" s="1"/>
  <c r="CS134" i="2"/>
  <c r="CT134" i="2" s="1"/>
  <c r="CU134" i="2"/>
  <c r="CV134" i="2" s="1"/>
  <c r="CW134" i="2"/>
  <c r="CX134" i="2" s="1"/>
  <c r="CG135" i="2"/>
  <c r="CH135" i="2" s="1"/>
  <c r="CI135" i="2"/>
  <c r="CJ135" i="2" s="1"/>
  <c r="CK135" i="2"/>
  <c r="CL135" i="2" s="1"/>
  <c r="CM135" i="2"/>
  <c r="CN135" i="2" s="1"/>
  <c r="CO135" i="2"/>
  <c r="CP135" i="2" s="1"/>
  <c r="CQ135" i="2"/>
  <c r="CR135" i="2" s="1"/>
  <c r="CS135" i="2"/>
  <c r="CT135" i="2" s="1"/>
  <c r="CU135" i="2"/>
  <c r="CV135" i="2" s="1"/>
  <c r="CW135" i="2"/>
  <c r="CX135" i="2" s="1"/>
  <c r="CG136" i="2"/>
  <c r="CH136" i="2" s="1"/>
  <c r="CI136" i="2"/>
  <c r="CJ136" i="2" s="1"/>
  <c r="CK136" i="2"/>
  <c r="CL136" i="2" s="1"/>
  <c r="CM136" i="2"/>
  <c r="CN136" i="2" s="1"/>
  <c r="CO136" i="2"/>
  <c r="CP136" i="2" s="1"/>
  <c r="CQ136" i="2"/>
  <c r="CR136" i="2" s="1"/>
  <c r="CS136" i="2"/>
  <c r="CT136" i="2" s="1"/>
  <c r="CU136" i="2"/>
  <c r="CV136" i="2" s="1"/>
  <c r="CW136" i="2"/>
  <c r="CX136" i="2" s="1"/>
  <c r="CG137" i="2"/>
  <c r="CH137" i="2" s="1"/>
  <c r="CI137" i="2"/>
  <c r="CJ137" i="2" s="1"/>
  <c r="CK137" i="2"/>
  <c r="CL137" i="2" s="1"/>
  <c r="CM137" i="2"/>
  <c r="CN137" i="2" s="1"/>
  <c r="CO137" i="2"/>
  <c r="CP137" i="2" s="1"/>
  <c r="CQ137" i="2"/>
  <c r="CR137" i="2" s="1"/>
  <c r="CS137" i="2"/>
  <c r="CT137" i="2" s="1"/>
  <c r="CU137" i="2"/>
  <c r="CV137" i="2" s="1"/>
  <c r="CW137" i="2"/>
  <c r="CX137" i="2" s="1"/>
  <c r="CG138" i="2"/>
  <c r="CH138" i="2" s="1"/>
  <c r="CI138" i="2"/>
  <c r="CJ138" i="2" s="1"/>
  <c r="CK138" i="2"/>
  <c r="CL138" i="2" s="1"/>
  <c r="CM138" i="2"/>
  <c r="CN138" i="2" s="1"/>
  <c r="CO138" i="2"/>
  <c r="CP138" i="2" s="1"/>
  <c r="CQ138" i="2"/>
  <c r="CR138" i="2" s="1"/>
  <c r="CS138" i="2"/>
  <c r="CT138" i="2" s="1"/>
  <c r="CU138" i="2"/>
  <c r="CV138" i="2" s="1"/>
  <c r="CW138" i="2"/>
  <c r="CX138" i="2" s="1"/>
  <c r="CG139" i="2"/>
  <c r="CH139" i="2" s="1"/>
  <c r="CI139" i="2"/>
  <c r="CJ139" i="2" s="1"/>
  <c r="CK139" i="2"/>
  <c r="CL139" i="2" s="1"/>
  <c r="CM139" i="2"/>
  <c r="CN139" i="2" s="1"/>
  <c r="CO139" i="2"/>
  <c r="CP139" i="2" s="1"/>
  <c r="CQ139" i="2"/>
  <c r="CR139" i="2" s="1"/>
  <c r="CS139" i="2"/>
  <c r="CT139" i="2" s="1"/>
  <c r="CU139" i="2"/>
  <c r="CV139" i="2" s="1"/>
  <c r="CW139" i="2"/>
  <c r="CX139" i="2" s="1"/>
  <c r="CG140" i="2"/>
  <c r="CH140" i="2" s="1"/>
  <c r="CI140" i="2"/>
  <c r="CJ140" i="2" s="1"/>
  <c r="CK140" i="2"/>
  <c r="CL140" i="2" s="1"/>
  <c r="CM140" i="2"/>
  <c r="CN140" i="2" s="1"/>
  <c r="CO140" i="2"/>
  <c r="CP140" i="2" s="1"/>
  <c r="CQ140" i="2"/>
  <c r="CR140" i="2" s="1"/>
  <c r="CS140" i="2"/>
  <c r="CT140" i="2" s="1"/>
  <c r="CU140" i="2"/>
  <c r="CV140" i="2" s="1"/>
  <c r="CW140" i="2"/>
  <c r="CX140" i="2" s="1"/>
  <c r="CG141" i="2"/>
  <c r="CH141" i="2" s="1"/>
  <c r="CI141" i="2"/>
  <c r="CJ141" i="2" s="1"/>
  <c r="CK141" i="2"/>
  <c r="CL141" i="2" s="1"/>
  <c r="CM141" i="2"/>
  <c r="CN141" i="2" s="1"/>
  <c r="CO141" i="2"/>
  <c r="CP141" i="2" s="1"/>
  <c r="CQ141" i="2"/>
  <c r="CR141" i="2" s="1"/>
  <c r="CS141" i="2"/>
  <c r="CT141" i="2" s="1"/>
  <c r="CU141" i="2"/>
  <c r="CV141" i="2" s="1"/>
  <c r="CW141" i="2"/>
  <c r="CX141" i="2" s="1"/>
  <c r="CG142" i="2"/>
  <c r="CH142" i="2" s="1"/>
  <c r="CI142" i="2"/>
  <c r="CJ142" i="2" s="1"/>
  <c r="CK142" i="2"/>
  <c r="CL142" i="2" s="1"/>
  <c r="CM142" i="2"/>
  <c r="CN142" i="2" s="1"/>
  <c r="CO142" i="2"/>
  <c r="CP142" i="2" s="1"/>
  <c r="CQ142" i="2"/>
  <c r="CR142" i="2" s="1"/>
  <c r="CS142" i="2"/>
  <c r="CT142" i="2" s="1"/>
  <c r="CU142" i="2"/>
  <c r="CV142" i="2" s="1"/>
  <c r="CW142" i="2"/>
  <c r="CX142" i="2" s="1"/>
  <c r="CG143" i="2"/>
  <c r="CH143" i="2" s="1"/>
  <c r="CI143" i="2"/>
  <c r="CJ143" i="2" s="1"/>
  <c r="CK143" i="2"/>
  <c r="CL143" i="2" s="1"/>
  <c r="CM143" i="2"/>
  <c r="CN143" i="2" s="1"/>
  <c r="CO143" i="2"/>
  <c r="CP143" i="2" s="1"/>
  <c r="CQ143" i="2"/>
  <c r="CR143" i="2" s="1"/>
  <c r="CS143" i="2"/>
  <c r="CT143" i="2" s="1"/>
  <c r="CU143" i="2"/>
  <c r="CV143" i="2" s="1"/>
  <c r="CW143" i="2"/>
  <c r="CX143" i="2" s="1"/>
  <c r="CG144" i="2"/>
  <c r="CH144" i="2" s="1"/>
  <c r="CI144" i="2"/>
  <c r="CJ144" i="2" s="1"/>
  <c r="CK144" i="2"/>
  <c r="CL144" i="2" s="1"/>
  <c r="CM144" i="2"/>
  <c r="CN144" i="2" s="1"/>
  <c r="CO144" i="2"/>
  <c r="CP144" i="2" s="1"/>
  <c r="CQ144" i="2"/>
  <c r="CR144" i="2" s="1"/>
  <c r="CS144" i="2"/>
  <c r="CT144" i="2" s="1"/>
  <c r="CU144" i="2"/>
  <c r="CV144" i="2" s="1"/>
  <c r="CW144" i="2"/>
  <c r="CX144" i="2" s="1"/>
  <c r="CG145" i="2"/>
  <c r="CH145" i="2" s="1"/>
  <c r="CI145" i="2"/>
  <c r="CJ145" i="2" s="1"/>
  <c r="CK145" i="2"/>
  <c r="CL145" i="2" s="1"/>
  <c r="CM145" i="2"/>
  <c r="CN145" i="2" s="1"/>
  <c r="CO145" i="2"/>
  <c r="CP145" i="2" s="1"/>
  <c r="CQ145" i="2"/>
  <c r="CR145" i="2" s="1"/>
  <c r="CS145" i="2"/>
  <c r="CT145" i="2" s="1"/>
  <c r="CU145" i="2"/>
  <c r="CV145" i="2" s="1"/>
  <c r="CW145" i="2"/>
  <c r="CX145" i="2" s="1"/>
  <c r="CG146" i="2"/>
  <c r="CH146" i="2" s="1"/>
  <c r="CI146" i="2"/>
  <c r="CJ146" i="2" s="1"/>
  <c r="CK146" i="2"/>
  <c r="CL146" i="2" s="1"/>
  <c r="CM146" i="2"/>
  <c r="CN146" i="2" s="1"/>
  <c r="CO146" i="2"/>
  <c r="CP146" i="2" s="1"/>
  <c r="CQ146" i="2"/>
  <c r="CR146" i="2" s="1"/>
  <c r="CS146" i="2"/>
  <c r="CT146" i="2" s="1"/>
  <c r="CU146" i="2"/>
  <c r="CV146" i="2" s="1"/>
  <c r="CW146" i="2"/>
  <c r="CX146" i="2" s="1"/>
  <c r="CG147" i="2"/>
  <c r="CH147" i="2" s="1"/>
  <c r="CI147" i="2"/>
  <c r="CJ147" i="2" s="1"/>
  <c r="CK147" i="2"/>
  <c r="CL147" i="2" s="1"/>
  <c r="CM147" i="2"/>
  <c r="CN147" i="2" s="1"/>
  <c r="CO147" i="2"/>
  <c r="CP147" i="2" s="1"/>
  <c r="CQ147" i="2"/>
  <c r="CR147" i="2" s="1"/>
  <c r="CS147" i="2"/>
  <c r="CT147" i="2" s="1"/>
  <c r="CU147" i="2"/>
  <c r="CV147" i="2" s="1"/>
  <c r="CW147" i="2"/>
  <c r="CX147" i="2" s="1"/>
  <c r="CG148" i="2"/>
  <c r="CH148" i="2" s="1"/>
  <c r="CI148" i="2"/>
  <c r="CJ148" i="2" s="1"/>
  <c r="CK148" i="2"/>
  <c r="CL148" i="2" s="1"/>
  <c r="CM148" i="2"/>
  <c r="CN148" i="2" s="1"/>
  <c r="CO148" i="2"/>
  <c r="CP148" i="2" s="1"/>
  <c r="CQ148" i="2"/>
  <c r="CR148" i="2" s="1"/>
  <c r="CS148" i="2"/>
  <c r="CT148" i="2" s="1"/>
  <c r="CU148" i="2"/>
  <c r="CV148" i="2" s="1"/>
  <c r="CW148" i="2"/>
  <c r="CX148" i="2" s="1"/>
  <c r="CG149" i="2"/>
  <c r="CH149" i="2" s="1"/>
  <c r="CI149" i="2"/>
  <c r="CJ149" i="2" s="1"/>
  <c r="CK149" i="2"/>
  <c r="CL149" i="2" s="1"/>
  <c r="CM149" i="2"/>
  <c r="CN149" i="2" s="1"/>
  <c r="CO149" i="2"/>
  <c r="CP149" i="2" s="1"/>
  <c r="CQ149" i="2"/>
  <c r="CR149" i="2" s="1"/>
  <c r="CS149" i="2"/>
  <c r="CT149" i="2" s="1"/>
  <c r="CU149" i="2"/>
  <c r="CV149" i="2" s="1"/>
  <c r="CW149" i="2"/>
  <c r="CX149" i="2" s="1"/>
  <c r="CG150" i="2"/>
  <c r="CH150" i="2" s="1"/>
  <c r="CI150" i="2"/>
  <c r="CJ150" i="2" s="1"/>
  <c r="CK150" i="2"/>
  <c r="CL150" i="2" s="1"/>
  <c r="CM150" i="2"/>
  <c r="CN150" i="2" s="1"/>
  <c r="CO150" i="2"/>
  <c r="CP150" i="2" s="1"/>
  <c r="CQ150" i="2"/>
  <c r="CR150" i="2" s="1"/>
  <c r="CS150" i="2"/>
  <c r="CT150" i="2" s="1"/>
  <c r="CU150" i="2"/>
  <c r="CV150" i="2" s="1"/>
  <c r="CW150" i="2"/>
  <c r="CX150" i="2" s="1"/>
  <c r="CG151" i="2"/>
  <c r="CH151" i="2" s="1"/>
  <c r="CI151" i="2"/>
  <c r="CJ151" i="2" s="1"/>
  <c r="CK151" i="2"/>
  <c r="CL151" i="2" s="1"/>
  <c r="CM151" i="2"/>
  <c r="CN151" i="2" s="1"/>
  <c r="CO151" i="2"/>
  <c r="CP151" i="2" s="1"/>
  <c r="CQ151" i="2"/>
  <c r="CR151" i="2" s="1"/>
  <c r="CS151" i="2"/>
  <c r="CT151" i="2" s="1"/>
  <c r="CU151" i="2"/>
  <c r="CV151" i="2" s="1"/>
  <c r="CW151" i="2"/>
  <c r="CX151" i="2" s="1"/>
  <c r="CG152" i="2"/>
  <c r="CH152" i="2" s="1"/>
  <c r="CI152" i="2"/>
  <c r="CJ152" i="2" s="1"/>
  <c r="CK152" i="2"/>
  <c r="CL152" i="2" s="1"/>
  <c r="CM152" i="2"/>
  <c r="CN152" i="2" s="1"/>
  <c r="CO152" i="2"/>
  <c r="CP152" i="2" s="1"/>
  <c r="CQ152" i="2"/>
  <c r="CR152" i="2" s="1"/>
  <c r="CS152" i="2"/>
  <c r="CT152" i="2" s="1"/>
  <c r="CU152" i="2"/>
  <c r="CV152" i="2" s="1"/>
  <c r="CW152" i="2"/>
  <c r="CX152" i="2" s="1"/>
  <c r="CG153" i="2"/>
  <c r="CH153" i="2" s="1"/>
  <c r="CI153" i="2"/>
  <c r="CJ153" i="2" s="1"/>
  <c r="CK153" i="2"/>
  <c r="CL153" i="2" s="1"/>
  <c r="CM153" i="2"/>
  <c r="CN153" i="2" s="1"/>
  <c r="CO153" i="2"/>
  <c r="CP153" i="2" s="1"/>
  <c r="CQ153" i="2"/>
  <c r="CR153" i="2" s="1"/>
  <c r="CS153" i="2"/>
  <c r="CT153" i="2" s="1"/>
  <c r="CU153" i="2"/>
  <c r="CV153" i="2" s="1"/>
  <c r="CW153" i="2"/>
  <c r="CX153" i="2" s="1"/>
  <c r="CG154" i="2"/>
  <c r="CH154" i="2" s="1"/>
  <c r="CI154" i="2"/>
  <c r="CJ154" i="2" s="1"/>
  <c r="CK154" i="2"/>
  <c r="CL154" i="2" s="1"/>
  <c r="CM154" i="2"/>
  <c r="CN154" i="2" s="1"/>
  <c r="CO154" i="2"/>
  <c r="CP154" i="2" s="1"/>
  <c r="CQ154" i="2"/>
  <c r="CR154" i="2" s="1"/>
  <c r="CS154" i="2"/>
  <c r="CT154" i="2" s="1"/>
  <c r="CU154" i="2"/>
  <c r="CV154" i="2" s="1"/>
  <c r="CW154" i="2"/>
  <c r="CX154" i="2" s="1"/>
  <c r="CG155" i="2"/>
  <c r="CH155" i="2" s="1"/>
  <c r="CI155" i="2"/>
  <c r="CJ155" i="2" s="1"/>
  <c r="CK155" i="2"/>
  <c r="CL155" i="2" s="1"/>
  <c r="CM155" i="2"/>
  <c r="CN155" i="2" s="1"/>
  <c r="CO155" i="2"/>
  <c r="CP155" i="2" s="1"/>
  <c r="CQ155" i="2"/>
  <c r="CR155" i="2" s="1"/>
  <c r="CS155" i="2"/>
  <c r="CT155" i="2" s="1"/>
  <c r="CU155" i="2"/>
  <c r="CV155" i="2" s="1"/>
  <c r="CW155" i="2"/>
  <c r="CX155" i="2" s="1"/>
  <c r="CG156" i="2"/>
  <c r="CH156" i="2" s="1"/>
  <c r="CI156" i="2"/>
  <c r="CJ156" i="2" s="1"/>
  <c r="CK156" i="2"/>
  <c r="CL156" i="2" s="1"/>
  <c r="CM156" i="2"/>
  <c r="CN156" i="2" s="1"/>
  <c r="CO156" i="2"/>
  <c r="CP156" i="2" s="1"/>
  <c r="CQ156" i="2"/>
  <c r="CR156" i="2" s="1"/>
  <c r="CS156" i="2"/>
  <c r="CT156" i="2" s="1"/>
  <c r="CU156" i="2"/>
  <c r="CV156" i="2" s="1"/>
  <c r="CW156" i="2"/>
  <c r="CX156" i="2" s="1"/>
  <c r="CG157" i="2"/>
  <c r="CH157" i="2" s="1"/>
  <c r="CI157" i="2"/>
  <c r="CJ157" i="2" s="1"/>
  <c r="CK157" i="2"/>
  <c r="CL157" i="2" s="1"/>
  <c r="CM157" i="2"/>
  <c r="CN157" i="2" s="1"/>
  <c r="CO157" i="2"/>
  <c r="CP157" i="2" s="1"/>
  <c r="CQ157" i="2"/>
  <c r="CR157" i="2" s="1"/>
  <c r="CS157" i="2"/>
  <c r="CT157" i="2" s="1"/>
  <c r="CU157" i="2"/>
  <c r="CV157" i="2" s="1"/>
  <c r="CW157" i="2"/>
  <c r="CX157" i="2" s="1"/>
  <c r="CG158" i="2"/>
  <c r="CH158" i="2" s="1"/>
  <c r="CI158" i="2"/>
  <c r="CJ158" i="2" s="1"/>
  <c r="CK158" i="2"/>
  <c r="CL158" i="2" s="1"/>
  <c r="CM158" i="2"/>
  <c r="CN158" i="2" s="1"/>
  <c r="CO158" i="2"/>
  <c r="CP158" i="2" s="1"/>
  <c r="CQ158" i="2"/>
  <c r="CR158" i="2" s="1"/>
  <c r="CS158" i="2"/>
  <c r="CT158" i="2" s="1"/>
  <c r="CU158" i="2"/>
  <c r="CV158" i="2" s="1"/>
  <c r="CW158" i="2"/>
  <c r="CX158" i="2" s="1"/>
  <c r="CG159" i="2"/>
  <c r="CH159" i="2" s="1"/>
  <c r="CI159" i="2"/>
  <c r="CJ159" i="2" s="1"/>
  <c r="CK159" i="2"/>
  <c r="CL159" i="2" s="1"/>
  <c r="CM159" i="2"/>
  <c r="CN159" i="2" s="1"/>
  <c r="CO159" i="2"/>
  <c r="CP159" i="2" s="1"/>
  <c r="CQ159" i="2"/>
  <c r="CR159" i="2" s="1"/>
  <c r="CS159" i="2"/>
  <c r="CT159" i="2" s="1"/>
  <c r="CU159" i="2"/>
  <c r="CV159" i="2" s="1"/>
  <c r="CW159" i="2"/>
  <c r="CX159" i="2" s="1"/>
  <c r="CG160" i="2"/>
  <c r="CH160" i="2" s="1"/>
  <c r="CI160" i="2"/>
  <c r="CJ160" i="2" s="1"/>
  <c r="CK160" i="2"/>
  <c r="CL160" i="2" s="1"/>
  <c r="CM160" i="2"/>
  <c r="CN160" i="2" s="1"/>
  <c r="CO160" i="2"/>
  <c r="CP160" i="2" s="1"/>
  <c r="CQ160" i="2"/>
  <c r="CR160" i="2" s="1"/>
  <c r="CS160" i="2"/>
  <c r="CT160" i="2" s="1"/>
  <c r="CU160" i="2"/>
  <c r="CV160" i="2" s="1"/>
  <c r="CW160" i="2"/>
  <c r="CX160" i="2" s="1"/>
  <c r="CG161" i="2"/>
  <c r="CH161" i="2" s="1"/>
  <c r="CI161" i="2"/>
  <c r="CJ161" i="2" s="1"/>
  <c r="CK161" i="2"/>
  <c r="CL161" i="2" s="1"/>
  <c r="CM161" i="2"/>
  <c r="CN161" i="2" s="1"/>
  <c r="CO161" i="2"/>
  <c r="CP161" i="2" s="1"/>
  <c r="CQ161" i="2"/>
  <c r="CR161" i="2" s="1"/>
  <c r="CS161" i="2"/>
  <c r="CT161" i="2" s="1"/>
  <c r="CU161" i="2"/>
  <c r="CV161" i="2" s="1"/>
  <c r="CW161" i="2"/>
  <c r="CX161" i="2" s="1"/>
  <c r="CG162" i="2"/>
  <c r="CH162" i="2" s="1"/>
  <c r="CI162" i="2"/>
  <c r="CJ162" i="2" s="1"/>
  <c r="CK162" i="2"/>
  <c r="CL162" i="2" s="1"/>
  <c r="CM162" i="2"/>
  <c r="CN162" i="2" s="1"/>
  <c r="CO162" i="2"/>
  <c r="CP162" i="2" s="1"/>
  <c r="CQ162" i="2"/>
  <c r="CR162" i="2" s="1"/>
  <c r="CS162" i="2"/>
  <c r="CT162" i="2" s="1"/>
  <c r="CU162" i="2"/>
  <c r="CV162" i="2" s="1"/>
  <c r="CW162" i="2"/>
  <c r="CX162" i="2" s="1"/>
  <c r="CG163" i="2"/>
  <c r="CH163" i="2" s="1"/>
  <c r="CI163" i="2"/>
  <c r="CJ163" i="2" s="1"/>
  <c r="CK163" i="2"/>
  <c r="CL163" i="2" s="1"/>
  <c r="CM163" i="2"/>
  <c r="CN163" i="2" s="1"/>
  <c r="CO163" i="2"/>
  <c r="CP163" i="2" s="1"/>
  <c r="CQ163" i="2"/>
  <c r="CR163" i="2" s="1"/>
  <c r="CS163" i="2"/>
  <c r="CT163" i="2" s="1"/>
  <c r="CU163" i="2"/>
  <c r="CV163" i="2" s="1"/>
  <c r="CW163" i="2"/>
  <c r="CX163" i="2" s="1"/>
  <c r="CG164" i="2"/>
  <c r="CH164" i="2" s="1"/>
  <c r="CI164" i="2"/>
  <c r="CJ164" i="2" s="1"/>
  <c r="CK164" i="2"/>
  <c r="CL164" i="2" s="1"/>
  <c r="CM164" i="2"/>
  <c r="CN164" i="2" s="1"/>
  <c r="CO164" i="2"/>
  <c r="CP164" i="2" s="1"/>
  <c r="CQ164" i="2"/>
  <c r="CR164" i="2" s="1"/>
  <c r="CS164" i="2"/>
  <c r="CT164" i="2" s="1"/>
  <c r="CU164" i="2"/>
  <c r="CV164" i="2" s="1"/>
  <c r="CW164" i="2"/>
  <c r="CX164" i="2" s="1"/>
  <c r="CG165" i="2"/>
  <c r="CH165" i="2" s="1"/>
  <c r="CI165" i="2"/>
  <c r="CJ165" i="2" s="1"/>
  <c r="CK165" i="2"/>
  <c r="CL165" i="2" s="1"/>
  <c r="CM165" i="2"/>
  <c r="CN165" i="2" s="1"/>
  <c r="CO165" i="2"/>
  <c r="CP165" i="2" s="1"/>
  <c r="CQ165" i="2"/>
  <c r="CR165" i="2" s="1"/>
  <c r="CS165" i="2"/>
  <c r="CT165" i="2" s="1"/>
  <c r="CU165" i="2"/>
  <c r="CV165" i="2" s="1"/>
  <c r="CW165" i="2"/>
  <c r="CX165" i="2" s="1"/>
  <c r="CG166" i="2"/>
  <c r="CH166" i="2" s="1"/>
  <c r="CI166" i="2"/>
  <c r="CJ166" i="2" s="1"/>
  <c r="CK166" i="2"/>
  <c r="CL166" i="2" s="1"/>
  <c r="CM166" i="2"/>
  <c r="CN166" i="2" s="1"/>
  <c r="CO166" i="2"/>
  <c r="CP166" i="2" s="1"/>
  <c r="CQ166" i="2"/>
  <c r="CR166" i="2" s="1"/>
  <c r="CS166" i="2"/>
  <c r="CT166" i="2" s="1"/>
  <c r="CU166" i="2"/>
  <c r="CV166" i="2" s="1"/>
  <c r="CW166" i="2"/>
  <c r="CX166" i="2" s="1"/>
  <c r="CG167" i="2"/>
  <c r="CH167" i="2" s="1"/>
  <c r="CI167" i="2"/>
  <c r="CJ167" i="2" s="1"/>
  <c r="CK167" i="2"/>
  <c r="CL167" i="2" s="1"/>
  <c r="CM167" i="2"/>
  <c r="CN167" i="2" s="1"/>
  <c r="CO167" i="2"/>
  <c r="CP167" i="2" s="1"/>
  <c r="CQ167" i="2"/>
  <c r="CR167" i="2" s="1"/>
  <c r="CS167" i="2"/>
  <c r="CT167" i="2" s="1"/>
  <c r="CU167" i="2"/>
  <c r="CV167" i="2" s="1"/>
  <c r="CW167" i="2"/>
  <c r="CX167" i="2" s="1"/>
  <c r="CG168" i="2"/>
  <c r="CH168" i="2" s="1"/>
  <c r="CI168" i="2"/>
  <c r="CJ168" i="2" s="1"/>
  <c r="CK168" i="2"/>
  <c r="CL168" i="2" s="1"/>
  <c r="CM168" i="2"/>
  <c r="CN168" i="2" s="1"/>
  <c r="CO168" i="2"/>
  <c r="CP168" i="2" s="1"/>
  <c r="CQ168" i="2"/>
  <c r="CR168" i="2" s="1"/>
  <c r="CS168" i="2"/>
  <c r="CT168" i="2" s="1"/>
  <c r="CU168" i="2"/>
  <c r="CV168" i="2" s="1"/>
  <c r="CW168" i="2"/>
  <c r="CX168" i="2" s="1"/>
  <c r="CG169" i="2"/>
  <c r="CH169" i="2" s="1"/>
  <c r="CI169" i="2"/>
  <c r="CJ169" i="2" s="1"/>
  <c r="CK169" i="2"/>
  <c r="CL169" i="2" s="1"/>
  <c r="CM169" i="2"/>
  <c r="CN169" i="2" s="1"/>
  <c r="CO169" i="2"/>
  <c r="CP169" i="2" s="1"/>
  <c r="CQ169" i="2"/>
  <c r="CR169" i="2" s="1"/>
  <c r="CS169" i="2"/>
  <c r="CT169" i="2" s="1"/>
  <c r="CU169" i="2"/>
  <c r="CV169" i="2" s="1"/>
  <c r="CW169" i="2"/>
  <c r="CX169" i="2" s="1"/>
  <c r="CG170" i="2"/>
  <c r="CH170" i="2" s="1"/>
  <c r="CI170" i="2"/>
  <c r="CJ170" i="2" s="1"/>
  <c r="CK170" i="2"/>
  <c r="CL170" i="2" s="1"/>
  <c r="CM170" i="2"/>
  <c r="CN170" i="2" s="1"/>
  <c r="CO170" i="2"/>
  <c r="CP170" i="2" s="1"/>
  <c r="CQ170" i="2"/>
  <c r="CR170" i="2" s="1"/>
  <c r="CS170" i="2"/>
  <c r="CT170" i="2" s="1"/>
  <c r="CU170" i="2"/>
  <c r="CV170" i="2" s="1"/>
  <c r="CW170" i="2"/>
  <c r="CX170" i="2" s="1"/>
  <c r="CG171" i="2"/>
  <c r="CH171" i="2" s="1"/>
  <c r="CI171" i="2"/>
  <c r="CJ171" i="2" s="1"/>
  <c r="CK171" i="2"/>
  <c r="CL171" i="2" s="1"/>
  <c r="CM171" i="2"/>
  <c r="CN171" i="2" s="1"/>
  <c r="CO171" i="2"/>
  <c r="CP171" i="2" s="1"/>
  <c r="CQ171" i="2"/>
  <c r="CR171" i="2" s="1"/>
  <c r="CS171" i="2"/>
  <c r="CT171" i="2" s="1"/>
  <c r="CU171" i="2"/>
  <c r="CV171" i="2" s="1"/>
  <c r="CW171" i="2"/>
  <c r="CX171" i="2" s="1"/>
  <c r="CG172" i="2"/>
  <c r="CH172" i="2" s="1"/>
  <c r="CI172" i="2"/>
  <c r="CJ172" i="2" s="1"/>
  <c r="CK172" i="2"/>
  <c r="CL172" i="2" s="1"/>
  <c r="CM172" i="2"/>
  <c r="CN172" i="2" s="1"/>
  <c r="CO172" i="2"/>
  <c r="CP172" i="2" s="1"/>
  <c r="CQ172" i="2"/>
  <c r="CR172" i="2" s="1"/>
  <c r="CS172" i="2"/>
  <c r="CT172" i="2" s="1"/>
  <c r="CU172" i="2"/>
  <c r="CV172" i="2" s="1"/>
  <c r="CW172" i="2"/>
  <c r="CX172" i="2" s="1"/>
  <c r="CG173" i="2"/>
  <c r="CH173" i="2" s="1"/>
  <c r="CI173" i="2"/>
  <c r="CJ173" i="2" s="1"/>
  <c r="CK173" i="2"/>
  <c r="CL173" i="2" s="1"/>
  <c r="CM173" i="2"/>
  <c r="CN173" i="2" s="1"/>
  <c r="CO173" i="2"/>
  <c r="CP173" i="2" s="1"/>
  <c r="CQ173" i="2"/>
  <c r="CR173" i="2" s="1"/>
  <c r="CS173" i="2"/>
  <c r="CT173" i="2" s="1"/>
  <c r="CU173" i="2"/>
  <c r="CV173" i="2" s="1"/>
  <c r="CW173" i="2"/>
  <c r="CX173" i="2" s="1"/>
  <c r="CG174" i="2"/>
  <c r="CH174" i="2" s="1"/>
  <c r="CI174" i="2"/>
  <c r="CJ174" i="2" s="1"/>
  <c r="CK174" i="2"/>
  <c r="CL174" i="2" s="1"/>
  <c r="CM174" i="2"/>
  <c r="CN174" i="2" s="1"/>
  <c r="CO174" i="2"/>
  <c r="CP174" i="2" s="1"/>
  <c r="CQ174" i="2"/>
  <c r="CR174" i="2" s="1"/>
  <c r="CS174" i="2"/>
  <c r="CT174" i="2" s="1"/>
  <c r="CU174" i="2"/>
  <c r="CV174" i="2" s="1"/>
  <c r="CW174" i="2"/>
  <c r="CX174" i="2" s="1"/>
  <c r="CG175" i="2"/>
  <c r="CH175" i="2" s="1"/>
  <c r="CI175" i="2"/>
  <c r="CJ175" i="2" s="1"/>
  <c r="CK175" i="2"/>
  <c r="CL175" i="2" s="1"/>
  <c r="CM175" i="2"/>
  <c r="CN175" i="2" s="1"/>
  <c r="CO175" i="2"/>
  <c r="CP175" i="2" s="1"/>
  <c r="CQ175" i="2"/>
  <c r="CR175" i="2" s="1"/>
  <c r="CS175" i="2"/>
  <c r="CT175" i="2" s="1"/>
  <c r="CU175" i="2"/>
  <c r="CV175" i="2" s="1"/>
  <c r="CW175" i="2"/>
  <c r="CX175" i="2" s="1"/>
  <c r="CG176" i="2"/>
  <c r="CH176" i="2" s="1"/>
  <c r="CI176" i="2"/>
  <c r="CJ176" i="2" s="1"/>
  <c r="CK176" i="2"/>
  <c r="CL176" i="2" s="1"/>
  <c r="CM176" i="2"/>
  <c r="CN176" i="2" s="1"/>
  <c r="CO176" i="2"/>
  <c r="CP176" i="2" s="1"/>
  <c r="CQ176" i="2"/>
  <c r="CR176" i="2" s="1"/>
  <c r="CS176" i="2"/>
  <c r="CT176" i="2" s="1"/>
  <c r="CU176" i="2"/>
  <c r="CV176" i="2" s="1"/>
  <c r="CW176" i="2"/>
  <c r="CX176" i="2" s="1"/>
  <c r="CG177" i="2"/>
  <c r="CH177" i="2" s="1"/>
  <c r="CI177" i="2"/>
  <c r="CJ177" i="2" s="1"/>
  <c r="CK177" i="2"/>
  <c r="CL177" i="2" s="1"/>
  <c r="CM177" i="2"/>
  <c r="CN177" i="2" s="1"/>
  <c r="CO177" i="2"/>
  <c r="CP177" i="2" s="1"/>
  <c r="CQ177" i="2"/>
  <c r="CR177" i="2" s="1"/>
  <c r="CS177" i="2"/>
  <c r="CT177" i="2" s="1"/>
  <c r="CU177" i="2"/>
  <c r="CV177" i="2" s="1"/>
  <c r="CW177" i="2"/>
  <c r="CX177" i="2" s="1"/>
  <c r="CG178" i="2"/>
  <c r="CH178" i="2" s="1"/>
  <c r="CI178" i="2"/>
  <c r="CJ178" i="2" s="1"/>
  <c r="CK178" i="2"/>
  <c r="CL178" i="2" s="1"/>
  <c r="CM178" i="2"/>
  <c r="CN178" i="2" s="1"/>
  <c r="CO178" i="2"/>
  <c r="CP178" i="2" s="1"/>
  <c r="CQ178" i="2"/>
  <c r="CR178" i="2" s="1"/>
  <c r="CS178" i="2"/>
  <c r="CT178" i="2" s="1"/>
  <c r="CU178" i="2"/>
  <c r="CV178" i="2" s="1"/>
  <c r="CW178" i="2"/>
  <c r="CX178" i="2" s="1"/>
  <c r="CG179" i="2"/>
  <c r="CH179" i="2" s="1"/>
  <c r="CI179" i="2"/>
  <c r="CJ179" i="2" s="1"/>
  <c r="CK179" i="2"/>
  <c r="CL179" i="2" s="1"/>
  <c r="CM179" i="2"/>
  <c r="CN179" i="2" s="1"/>
  <c r="CO179" i="2"/>
  <c r="CP179" i="2" s="1"/>
  <c r="CQ179" i="2"/>
  <c r="CR179" i="2" s="1"/>
  <c r="CS179" i="2"/>
  <c r="CT179" i="2" s="1"/>
  <c r="CU179" i="2"/>
  <c r="CV179" i="2" s="1"/>
  <c r="CW179" i="2"/>
  <c r="CX179" i="2" s="1"/>
  <c r="CG180" i="2"/>
  <c r="CH180" i="2" s="1"/>
  <c r="CI180" i="2"/>
  <c r="CJ180" i="2" s="1"/>
  <c r="CK180" i="2"/>
  <c r="CL180" i="2" s="1"/>
  <c r="CM180" i="2"/>
  <c r="CN180" i="2" s="1"/>
  <c r="CO180" i="2"/>
  <c r="CP180" i="2" s="1"/>
  <c r="CQ180" i="2"/>
  <c r="CR180" i="2" s="1"/>
  <c r="CS180" i="2"/>
  <c r="CT180" i="2" s="1"/>
  <c r="CU180" i="2"/>
  <c r="CV180" i="2" s="1"/>
  <c r="CW180" i="2"/>
  <c r="CX180" i="2" s="1"/>
  <c r="CG181" i="2"/>
  <c r="CH181" i="2" s="1"/>
  <c r="CI181" i="2"/>
  <c r="CJ181" i="2" s="1"/>
  <c r="CK181" i="2"/>
  <c r="CL181" i="2" s="1"/>
  <c r="CM181" i="2"/>
  <c r="CN181" i="2" s="1"/>
  <c r="CO181" i="2"/>
  <c r="CP181" i="2" s="1"/>
  <c r="CQ181" i="2"/>
  <c r="CR181" i="2" s="1"/>
  <c r="CS181" i="2"/>
  <c r="CT181" i="2" s="1"/>
  <c r="CU181" i="2"/>
  <c r="CV181" i="2" s="1"/>
  <c r="CW181" i="2"/>
  <c r="CX181" i="2" s="1"/>
  <c r="CG182" i="2"/>
  <c r="CH182" i="2" s="1"/>
  <c r="CI182" i="2"/>
  <c r="CJ182" i="2" s="1"/>
  <c r="CK182" i="2"/>
  <c r="CL182" i="2" s="1"/>
  <c r="CM182" i="2"/>
  <c r="CN182" i="2" s="1"/>
  <c r="CO182" i="2"/>
  <c r="CP182" i="2" s="1"/>
  <c r="CQ182" i="2"/>
  <c r="CR182" i="2" s="1"/>
  <c r="CS182" i="2"/>
  <c r="CT182" i="2" s="1"/>
  <c r="CU182" i="2"/>
  <c r="CV182" i="2" s="1"/>
  <c r="CW182" i="2"/>
  <c r="CX182" i="2" s="1"/>
  <c r="CG183" i="2"/>
  <c r="CH183" i="2" s="1"/>
  <c r="CI183" i="2"/>
  <c r="CJ183" i="2" s="1"/>
  <c r="CK183" i="2"/>
  <c r="CL183" i="2" s="1"/>
  <c r="CM183" i="2"/>
  <c r="CN183" i="2" s="1"/>
  <c r="CO183" i="2"/>
  <c r="CP183" i="2" s="1"/>
  <c r="CQ183" i="2"/>
  <c r="CR183" i="2" s="1"/>
  <c r="CS183" i="2"/>
  <c r="CT183" i="2" s="1"/>
  <c r="CU183" i="2"/>
  <c r="CV183" i="2" s="1"/>
  <c r="CW183" i="2"/>
  <c r="CX183" i="2" s="1"/>
  <c r="CG184" i="2"/>
  <c r="CH184" i="2" s="1"/>
  <c r="CI184" i="2"/>
  <c r="CJ184" i="2" s="1"/>
  <c r="CK184" i="2"/>
  <c r="CL184" i="2" s="1"/>
  <c r="CM184" i="2"/>
  <c r="CN184" i="2" s="1"/>
  <c r="CO184" i="2"/>
  <c r="CP184" i="2" s="1"/>
  <c r="CQ184" i="2"/>
  <c r="CR184" i="2" s="1"/>
  <c r="CS184" i="2"/>
  <c r="CT184" i="2" s="1"/>
  <c r="CU184" i="2"/>
  <c r="CV184" i="2" s="1"/>
  <c r="CW184" i="2"/>
  <c r="CX184" i="2" s="1"/>
  <c r="CG185" i="2"/>
  <c r="CH185" i="2" s="1"/>
  <c r="CI185" i="2"/>
  <c r="CJ185" i="2" s="1"/>
  <c r="CK185" i="2"/>
  <c r="CL185" i="2" s="1"/>
  <c r="CM185" i="2"/>
  <c r="CN185" i="2" s="1"/>
  <c r="CO185" i="2"/>
  <c r="CP185" i="2" s="1"/>
  <c r="CQ185" i="2"/>
  <c r="CR185" i="2" s="1"/>
  <c r="CS185" i="2"/>
  <c r="CT185" i="2" s="1"/>
  <c r="CU185" i="2"/>
  <c r="CV185" i="2" s="1"/>
  <c r="CW185" i="2"/>
  <c r="CX185" i="2" s="1"/>
  <c r="CG186" i="2"/>
  <c r="CH186" i="2" s="1"/>
  <c r="CI186" i="2"/>
  <c r="CJ186" i="2" s="1"/>
  <c r="CK186" i="2"/>
  <c r="CL186" i="2" s="1"/>
  <c r="CM186" i="2"/>
  <c r="CN186" i="2" s="1"/>
  <c r="CO186" i="2"/>
  <c r="CP186" i="2" s="1"/>
  <c r="CQ186" i="2"/>
  <c r="CR186" i="2" s="1"/>
  <c r="CS186" i="2"/>
  <c r="CT186" i="2" s="1"/>
  <c r="CU186" i="2"/>
  <c r="CV186" i="2" s="1"/>
  <c r="CW186" i="2"/>
  <c r="CX186" i="2" s="1"/>
  <c r="CG187" i="2"/>
  <c r="CH187" i="2" s="1"/>
  <c r="CI187" i="2"/>
  <c r="CJ187" i="2" s="1"/>
  <c r="CK187" i="2"/>
  <c r="CL187" i="2" s="1"/>
  <c r="CM187" i="2"/>
  <c r="CN187" i="2" s="1"/>
  <c r="CO187" i="2"/>
  <c r="CP187" i="2" s="1"/>
  <c r="CQ187" i="2"/>
  <c r="CR187" i="2" s="1"/>
  <c r="CS187" i="2"/>
  <c r="CT187" i="2" s="1"/>
  <c r="CU187" i="2"/>
  <c r="CV187" i="2" s="1"/>
  <c r="CW187" i="2"/>
  <c r="CX187" i="2" s="1"/>
  <c r="CG188" i="2"/>
  <c r="CH188" i="2" s="1"/>
  <c r="CI188" i="2"/>
  <c r="CJ188" i="2" s="1"/>
  <c r="CK188" i="2"/>
  <c r="CL188" i="2" s="1"/>
  <c r="CM188" i="2"/>
  <c r="CN188" i="2" s="1"/>
  <c r="CO188" i="2"/>
  <c r="CP188" i="2" s="1"/>
  <c r="CQ188" i="2"/>
  <c r="CR188" i="2" s="1"/>
  <c r="CS188" i="2"/>
  <c r="CT188" i="2" s="1"/>
  <c r="CU188" i="2"/>
  <c r="CV188" i="2" s="1"/>
  <c r="CW188" i="2"/>
  <c r="CX188" i="2" s="1"/>
  <c r="CG189" i="2"/>
  <c r="CH189" i="2" s="1"/>
  <c r="CI189" i="2"/>
  <c r="CJ189" i="2" s="1"/>
  <c r="CK189" i="2"/>
  <c r="CL189" i="2" s="1"/>
  <c r="CM189" i="2"/>
  <c r="CN189" i="2" s="1"/>
  <c r="CO189" i="2"/>
  <c r="CP189" i="2" s="1"/>
  <c r="CQ189" i="2"/>
  <c r="CR189" i="2" s="1"/>
  <c r="CS189" i="2"/>
  <c r="CT189" i="2" s="1"/>
  <c r="CU189" i="2"/>
  <c r="CV189" i="2" s="1"/>
  <c r="CW189" i="2"/>
  <c r="CX189" i="2" s="1"/>
  <c r="CG190" i="2"/>
  <c r="CH190" i="2" s="1"/>
  <c r="CI190" i="2"/>
  <c r="CJ190" i="2" s="1"/>
  <c r="CK190" i="2"/>
  <c r="CL190" i="2" s="1"/>
  <c r="CM190" i="2"/>
  <c r="CN190" i="2" s="1"/>
  <c r="CO190" i="2"/>
  <c r="CP190" i="2" s="1"/>
  <c r="CQ190" i="2"/>
  <c r="CR190" i="2" s="1"/>
  <c r="CS190" i="2"/>
  <c r="CT190" i="2" s="1"/>
  <c r="CU190" i="2"/>
  <c r="CV190" i="2" s="1"/>
  <c r="CW190" i="2"/>
  <c r="CX190" i="2" s="1"/>
  <c r="CG191" i="2"/>
  <c r="CH191" i="2" s="1"/>
  <c r="CI191" i="2"/>
  <c r="CJ191" i="2" s="1"/>
  <c r="CK191" i="2"/>
  <c r="CL191" i="2" s="1"/>
  <c r="CM191" i="2"/>
  <c r="CN191" i="2" s="1"/>
  <c r="CO191" i="2"/>
  <c r="CP191" i="2" s="1"/>
  <c r="CQ191" i="2"/>
  <c r="CR191" i="2" s="1"/>
  <c r="CS191" i="2"/>
  <c r="CT191" i="2" s="1"/>
  <c r="CU191" i="2"/>
  <c r="CV191" i="2" s="1"/>
  <c r="CW191" i="2"/>
  <c r="CX191" i="2" s="1"/>
  <c r="CG192" i="2"/>
  <c r="CH192" i="2" s="1"/>
  <c r="CI192" i="2"/>
  <c r="CJ192" i="2" s="1"/>
  <c r="CK192" i="2"/>
  <c r="CL192" i="2" s="1"/>
  <c r="CM192" i="2"/>
  <c r="CN192" i="2" s="1"/>
  <c r="CO192" i="2"/>
  <c r="CP192" i="2" s="1"/>
  <c r="CQ192" i="2"/>
  <c r="CR192" i="2" s="1"/>
  <c r="CS192" i="2"/>
  <c r="CT192" i="2" s="1"/>
  <c r="CU192" i="2"/>
  <c r="CV192" i="2" s="1"/>
  <c r="CW192" i="2"/>
  <c r="CX192" i="2" s="1"/>
  <c r="CG193" i="2"/>
  <c r="CH193" i="2" s="1"/>
  <c r="CI193" i="2"/>
  <c r="CJ193" i="2" s="1"/>
  <c r="CK193" i="2"/>
  <c r="CL193" i="2" s="1"/>
  <c r="CM193" i="2"/>
  <c r="CN193" i="2" s="1"/>
  <c r="CO193" i="2"/>
  <c r="CP193" i="2" s="1"/>
  <c r="CQ193" i="2"/>
  <c r="CR193" i="2" s="1"/>
  <c r="CS193" i="2"/>
  <c r="CT193" i="2" s="1"/>
  <c r="CU193" i="2"/>
  <c r="CV193" i="2" s="1"/>
  <c r="CW193" i="2"/>
  <c r="CX193" i="2" s="1"/>
  <c r="CG194" i="2"/>
  <c r="CH194" i="2" s="1"/>
  <c r="CI194" i="2"/>
  <c r="CJ194" i="2" s="1"/>
  <c r="CK194" i="2"/>
  <c r="CL194" i="2" s="1"/>
  <c r="CM194" i="2"/>
  <c r="CN194" i="2" s="1"/>
  <c r="CO194" i="2"/>
  <c r="CP194" i="2" s="1"/>
  <c r="CQ194" i="2"/>
  <c r="CR194" i="2" s="1"/>
  <c r="CS194" i="2"/>
  <c r="CT194" i="2" s="1"/>
  <c r="CU194" i="2"/>
  <c r="CV194" i="2" s="1"/>
  <c r="CW194" i="2"/>
  <c r="CX194" i="2" s="1"/>
  <c r="CG195" i="2"/>
  <c r="CH195" i="2" s="1"/>
  <c r="CI195" i="2"/>
  <c r="CJ195" i="2" s="1"/>
  <c r="CK195" i="2"/>
  <c r="CL195" i="2" s="1"/>
  <c r="CM195" i="2"/>
  <c r="CN195" i="2" s="1"/>
  <c r="CO195" i="2"/>
  <c r="CP195" i="2" s="1"/>
  <c r="CQ195" i="2"/>
  <c r="CR195" i="2" s="1"/>
  <c r="CS195" i="2"/>
  <c r="CT195" i="2" s="1"/>
  <c r="CU195" i="2"/>
  <c r="CV195" i="2" s="1"/>
  <c r="CW195" i="2"/>
  <c r="CX195" i="2" s="1"/>
  <c r="CG196" i="2"/>
  <c r="CH196" i="2" s="1"/>
  <c r="CI196" i="2"/>
  <c r="CJ196" i="2" s="1"/>
  <c r="CK196" i="2"/>
  <c r="CL196" i="2" s="1"/>
  <c r="CM196" i="2"/>
  <c r="CN196" i="2" s="1"/>
  <c r="CO196" i="2"/>
  <c r="CP196" i="2" s="1"/>
  <c r="CQ196" i="2"/>
  <c r="CR196" i="2" s="1"/>
  <c r="CS196" i="2"/>
  <c r="CT196" i="2" s="1"/>
  <c r="CU196" i="2"/>
  <c r="CV196" i="2" s="1"/>
  <c r="CW196" i="2"/>
  <c r="CX196" i="2" s="1"/>
  <c r="CG197" i="2"/>
  <c r="CH197" i="2" s="1"/>
  <c r="CI197" i="2"/>
  <c r="CJ197" i="2" s="1"/>
  <c r="CK197" i="2"/>
  <c r="CL197" i="2" s="1"/>
  <c r="CM197" i="2"/>
  <c r="CN197" i="2" s="1"/>
  <c r="CO197" i="2"/>
  <c r="CP197" i="2" s="1"/>
  <c r="CQ197" i="2"/>
  <c r="CR197" i="2" s="1"/>
  <c r="CS197" i="2"/>
  <c r="CT197" i="2" s="1"/>
  <c r="CU197" i="2"/>
  <c r="CV197" i="2" s="1"/>
  <c r="CW197" i="2"/>
  <c r="CX197" i="2" s="1"/>
  <c r="CG198" i="2"/>
  <c r="CH198" i="2" s="1"/>
  <c r="CI198" i="2"/>
  <c r="CJ198" i="2" s="1"/>
  <c r="CK198" i="2"/>
  <c r="CL198" i="2" s="1"/>
  <c r="CM198" i="2"/>
  <c r="CN198" i="2" s="1"/>
  <c r="CO198" i="2"/>
  <c r="CP198" i="2" s="1"/>
  <c r="CQ198" i="2"/>
  <c r="CR198" i="2" s="1"/>
  <c r="CS198" i="2"/>
  <c r="CT198" i="2" s="1"/>
  <c r="CU198" i="2"/>
  <c r="CV198" i="2" s="1"/>
  <c r="CW198" i="2"/>
  <c r="CX198" i="2" s="1"/>
  <c r="CG199" i="2"/>
  <c r="CH199" i="2" s="1"/>
  <c r="CI199" i="2"/>
  <c r="CJ199" i="2" s="1"/>
  <c r="CK199" i="2"/>
  <c r="CL199" i="2" s="1"/>
  <c r="CM199" i="2"/>
  <c r="CN199" i="2" s="1"/>
  <c r="CO199" i="2"/>
  <c r="CP199" i="2" s="1"/>
  <c r="CQ199" i="2"/>
  <c r="CR199" i="2" s="1"/>
  <c r="CS199" i="2"/>
  <c r="CT199" i="2" s="1"/>
  <c r="CU199" i="2"/>
  <c r="CV199" i="2" s="1"/>
  <c r="CW199" i="2"/>
  <c r="CX199" i="2" s="1"/>
  <c r="CG200" i="2"/>
  <c r="CH200" i="2" s="1"/>
  <c r="CI200" i="2"/>
  <c r="CJ200" i="2" s="1"/>
  <c r="CK200" i="2"/>
  <c r="CL200" i="2" s="1"/>
  <c r="CM200" i="2"/>
  <c r="CN200" i="2" s="1"/>
  <c r="CO200" i="2"/>
  <c r="CP200" i="2" s="1"/>
  <c r="CQ200" i="2"/>
  <c r="CR200" i="2" s="1"/>
  <c r="CS200" i="2"/>
  <c r="CT200" i="2" s="1"/>
  <c r="CU200" i="2"/>
  <c r="CV200" i="2" s="1"/>
  <c r="CW200" i="2"/>
  <c r="CX200" i="2" s="1"/>
  <c r="CG201" i="2"/>
  <c r="CH201" i="2" s="1"/>
  <c r="CI201" i="2"/>
  <c r="CJ201" i="2" s="1"/>
  <c r="CK201" i="2"/>
  <c r="CL201" i="2" s="1"/>
  <c r="CM201" i="2"/>
  <c r="CN201" i="2" s="1"/>
  <c r="CO201" i="2"/>
  <c r="CP201" i="2" s="1"/>
  <c r="CQ201" i="2"/>
  <c r="CR201" i="2" s="1"/>
  <c r="CS201" i="2"/>
  <c r="CT201" i="2" s="1"/>
  <c r="CU201" i="2"/>
  <c r="CV201" i="2" s="1"/>
  <c r="CW201" i="2"/>
  <c r="CX201" i="2" s="1"/>
  <c r="CG202" i="2"/>
  <c r="CH202" i="2" s="1"/>
  <c r="CI202" i="2"/>
  <c r="CJ202" i="2" s="1"/>
  <c r="CK202" i="2"/>
  <c r="CL202" i="2" s="1"/>
  <c r="CM202" i="2"/>
  <c r="CN202" i="2" s="1"/>
  <c r="CO202" i="2"/>
  <c r="CP202" i="2" s="1"/>
  <c r="CQ202" i="2"/>
  <c r="CR202" i="2" s="1"/>
  <c r="CS202" i="2"/>
  <c r="CT202" i="2" s="1"/>
  <c r="CU202" i="2"/>
  <c r="CV202" i="2" s="1"/>
  <c r="CW202" i="2"/>
  <c r="CX202" i="2" s="1"/>
  <c r="CG203" i="2"/>
  <c r="CH203" i="2" s="1"/>
  <c r="CI203" i="2"/>
  <c r="CJ203" i="2" s="1"/>
  <c r="CK203" i="2"/>
  <c r="CL203" i="2" s="1"/>
  <c r="CM203" i="2"/>
  <c r="CN203" i="2" s="1"/>
  <c r="CO203" i="2"/>
  <c r="CP203" i="2" s="1"/>
  <c r="CQ203" i="2"/>
  <c r="CR203" i="2" s="1"/>
  <c r="CS203" i="2"/>
  <c r="CT203" i="2" s="1"/>
  <c r="CU203" i="2"/>
  <c r="CV203" i="2" s="1"/>
  <c r="CW203" i="2"/>
  <c r="CX203" i="2" s="1"/>
  <c r="CG204" i="2"/>
  <c r="CH204" i="2" s="1"/>
  <c r="CI204" i="2"/>
  <c r="CJ204" i="2" s="1"/>
  <c r="CK204" i="2"/>
  <c r="CL204" i="2" s="1"/>
  <c r="CM204" i="2"/>
  <c r="CN204" i="2" s="1"/>
  <c r="CO204" i="2"/>
  <c r="CP204" i="2" s="1"/>
  <c r="CQ204" i="2"/>
  <c r="CR204" i="2" s="1"/>
  <c r="CS204" i="2"/>
  <c r="CT204" i="2" s="1"/>
  <c r="CU204" i="2"/>
  <c r="CV204" i="2" s="1"/>
  <c r="CW204" i="2"/>
  <c r="CX204" i="2" s="1"/>
  <c r="CG205" i="2"/>
  <c r="CH205" i="2" s="1"/>
  <c r="CI205" i="2"/>
  <c r="CJ205" i="2" s="1"/>
  <c r="CK205" i="2"/>
  <c r="CL205" i="2" s="1"/>
  <c r="CM205" i="2"/>
  <c r="CN205" i="2" s="1"/>
  <c r="CO205" i="2"/>
  <c r="CP205" i="2" s="1"/>
  <c r="CQ205" i="2"/>
  <c r="CR205" i="2" s="1"/>
  <c r="CS205" i="2"/>
  <c r="CT205" i="2" s="1"/>
  <c r="CU205" i="2"/>
  <c r="CV205" i="2" s="1"/>
  <c r="CW205" i="2"/>
  <c r="CX205" i="2" s="1"/>
  <c r="CG206" i="2"/>
  <c r="CH206" i="2" s="1"/>
  <c r="CI206" i="2"/>
  <c r="CJ206" i="2" s="1"/>
  <c r="CK206" i="2"/>
  <c r="CL206" i="2" s="1"/>
  <c r="CM206" i="2"/>
  <c r="CN206" i="2" s="1"/>
  <c r="CO206" i="2"/>
  <c r="CP206" i="2" s="1"/>
  <c r="CQ206" i="2"/>
  <c r="CR206" i="2" s="1"/>
  <c r="CS206" i="2"/>
  <c r="CT206" i="2" s="1"/>
  <c r="CU206" i="2"/>
  <c r="CV206" i="2" s="1"/>
  <c r="CW206" i="2"/>
  <c r="CX206" i="2" s="1"/>
  <c r="CG207" i="2"/>
  <c r="CH207" i="2" s="1"/>
  <c r="CI207" i="2"/>
  <c r="CJ207" i="2" s="1"/>
  <c r="CK207" i="2"/>
  <c r="CL207" i="2" s="1"/>
  <c r="CM207" i="2"/>
  <c r="CN207" i="2" s="1"/>
  <c r="CO207" i="2"/>
  <c r="CP207" i="2" s="1"/>
  <c r="CQ207" i="2"/>
  <c r="CR207" i="2" s="1"/>
  <c r="CS207" i="2"/>
  <c r="CT207" i="2" s="1"/>
  <c r="CU207" i="2"/>
  <c r="CV207" i="2" s="1"/>
  <c r="CW207" i="2"/>
  <c r="CX207" i="2" s="1"/>
  <c r="CG208" i="2"/>
  <c r="CH208" i="2" s="1"/>
  <c r="CI208" i="2"/>
  <c r="CJ208" i="2" s="1"/>
  <c r="CK208" i="2"/>
  <c r="CL208" i="2" s="1"/>
  <c r="CM208" i="2"/>
  <c r="CN208" i="2" s="1"/>
  <c r="CO208" i="2"/>
  <c r="CP208" i="2" s="1"/>
  <c r="CQ208" i="2"/>
  <c r="CR208" i="2" s="1"/>
  <c r="CS208" i="2"/>
  <c r="CT208" i="2" s="1"/>
  <c r="CU208" i="2"/>
  <c r="CV208" i="2" s="1"/>
  <c r="CW208" i="2"/>
  <c r="CX208" i="2" s="1"/>
  <c r="CG209" i="2"/>
  <c r="CH209" i="2" s="1"/>
  <c r="CI209" i="2"/>
  <c r="CJ209" i="2" s="1"/>
  <c r="CK209" i="2"/>
  <c r="CL209" i="2" s="1"/>
  <c r="CM209" i="2"/>
  <c r="CN209" i="2" s="1"/>
  <c r="CO209" i="2"/>
  <c r="CP209" i="2" s="1"/>
  <c r="CQ209" i="2"/>
  <c r="CR209" i="2" s="1"/>
  <c r="CS209" i="2"/>
  <c r="CT209" i="2" s="1"/>
  <c r="CU209" i="2"/>
  <c r="CV209" i="2" s="1"/>
  <c r="CW209" i="2"/>
  <c r="CX209" i="2" s="1"/>
  <c r="CG210" i="2"/>
  <c r="CH210" i="2" s="1"/>
  <c r="CI210" i="2"/>
  <c r="CJ210" i="2" s="1"/>
  <c r="CK210" i="2"/>
  <c r="CL210" i="2" s="1"/>
  <c r="CM210" i="2"/>
  <c r="CN210" i="2" s="1"/>
  <c r="CO210" i="2"/>
  <c r="CP210" i="2" s="1"/>
  <c r="CQ210" i="2"/>
  <c r="CR210" i="2" s="1"/>
  <c r="CS210" i="2"/>
  <c r="CT210" i="2" s="1"/>
  <c r="CU210" i="2"/>
  <c r="CV210" i="2" s="1"/>
  <c r="CW210" i="2"/>
  <c r="CX210" i="2" s="1"/>
  <c r="CG211" i="2"/>
  <c r="CH211" i="2" s="1"/>
  <c r="CI211" i="2"/>
  <c r="CJ211" i="2" s="1"/>
  <c r="CK211" i="2"/>
  <c r="CL211" i="2" s="1"/>
  <c r="CM211" i="2"/>
  <c r="CN211" i="2" s="1"/>
  <c r="CO211" i="2"/>
  <c r="CP211" i="2" s="1"/>
  <c r="CQ211" i="2"/>
  <c r="CR211" i="2" s="1"/>
  <c r="CS211" i="2"/>
  <c r="CT211" i="2" s="1"/>
  <c r="CU211" i="2"/>
  <c r="CV211" i="2" s="1"/>
  <c r="CW211" i="2"/>
  <c r="CX211" i="2" s="1"/>
  <c r="CG212" i="2"/>
  <c r="CH212" i="2" s="1"/>
  <c r="CI212" i="2"/>
  <c r="CJ212" i="2" s="1"/>
  <c r="CK212" i="2"/>
  <c r="CL212" i="2" s="1"/>
  <c r="CM212" i="2"/>
  <c r="CN212" i="2" s="1"/>
  <c r="CO212" i="2"/>
  <c r="CP212" i="2" s="1"/>
  <c r="CQ212" i="2"/>
  <c r="CR212" i="2" s="1"/>
  <c r="CS212" i="2"/>
  <c r="CT212" i="2" s="1"/>
  <c r="CU212" i="2"/>
  <c r="CV212" i="2" s="1"/>
  <c r="CW212" i="2"/>
  <c r="CX212" i="2" s="1"/>
  <c r="CG213" i="2"/>
  <c r="CH213" i="2" s="1"/>
  <c r="CI213" i="2"/>
  <c r="CJ213" i="2" s="1"/>
  <c r="CK213" i="2"/>
  <c r="CL213" i="2" s="1"/>
  <c r="CM213" i="2"/>
  <c r="CN213" i="2" s="1"/>
  <c r="CO213" i="2"/>
  <c r="CP213" i="2" s="1"/>
  <c r="CQ213" i="2"/>
  <c r="CR213" i="2" s="1"/>
  <c r="CS213" i="2"/>
  <c r="CT213" i="2" s="1"/>
  <c r="CU213" i="2"/>
  <c r="CV213" i="2" s="1"/>
  <c r="CW213" i="2"/>
  <c r="CX213" i="2" s="1"/>
  <c r="CG214" i="2"/>
  <c r="CH214" i="2" s="1"/>
  <c r="CI214" i="2"/>
  <c r="CJ214" i="2" s="1"/>
  <c r="CK214" i="2"/>
  <c r="CL214" i="2" s="1"/>
  <c r="CM214" i="2"/>
  <c r="CN214" i="2" s="1"/>
  <c r="CO214" i="2"/>
  <c r="CP214" i="2" s="1"/>
  <c r="CQ214" i="2"/>
  <c r="CR214" i="2" s="1"/>
  <c r="CS214" i="2"/>
  <c r="CT214" i="2" s="1"/>
  <c r="CU214" i="2"/>
  <c r="CV214" i="2" s="1"/>
  <c r="CW214" i="2"/>
  <c r="CX214" i="2" s="1"/>
  <c r="CG215" i="2"/>
  <c r="CH215" i="2" s="1"/>
  <c r="CI215" i="2"/>
  <c r="CJ215" i="2" s="1"/>
  <c r="CK215" i="2"/>
  <c r="CL215" i="2" s="1"/>
  <c r="CM215" i="2"/>
  <c r="CN215" i="2" s="1"/>
  <c r="CO215" i="2"/>
  <c r="CP215" i="2" s="1"/>
  <c r="CQ215" i="2"/>
  <c r="CR215" i="2" s="1"/>
  <c r="CS215" i="2"/>
  <c r="CT215" i="2" s="1"/>
  <c r="CU215" i="2"/>
  <c r="CV215" i="2" s="1"/>
  <c r="CW215" i="2"/>
  <c r="CX215" i="2" s="1"/>
  <c r="CG216" i="2"/>
  <c r="CH216" i="2" s="1"/>
  <c r="CI216" i="2"/>
  <c r="CJ216" i="2" s="1"/>
  <c r="CK216" i="2"/>
  <c r="CL216" i="2" s="1"/>
  <c r="CM216" i="2"/>
  <c r="CN216" i="2" s="1"/>
  <c r="CO216" i="2"/>
  <c r="CP216" i="2" s="1"/>
  <c r="CQ216" i="2"/>
  <c r="CR216" i="2" s="1"/>
  <c r="CS216" i="2"/>
  <c r="CT216" i="2" s="1"/>
  <c r="CU216" i="2"/>
  <c r="CV216" i="2" s="1"/>
  <c r="CW216" i="2"/>
  <c r="CX216" i="2" s="1"/>
  <c r="CG217" i="2"/>
  <c r="CH217" i="2" s="1"/>
  <c r="CI217" i="2"/>
  <c r="CJ217" i="2" s="1"/>
  <c r="CK217" i="2"/>
  <c r="CL217" i="2" s="1"/>
  <c r="CM217" i="2"/>
  <c r="CN217" i="2" s="1"/>
  <c r="CO217" i="2"/>
  <c r="CP217" i="2" s="1"/>
  <c r="CQ217" i="2"/>
  <c r="CR217" i="2" s="1"/>
  <c r="CS217" i="2"/>
  <c r="CT217" i="2" s="1"/>
  <c r="CU217" i="2"/>
  <c r="CV217" i="2" s="1"/>
  <c r="CW217" i="2"/>
  <c r="CX217" i="2" s="1"/>
  <c r="CG218" i="2"/>
  <c r="CH218" i="2" s="1"/>
  <c r="CI218" i="2"/>
  <c r="CJ218" i="2" s="1"/>
  <c r="CK218" i="2"/>
  <c r="CL218" i="2" s="1"/>
  <c r="CM218" i="2"/>
  <c r="CN218" i="2" s="1"/>
  <c r="CO218" i="2"/>
  <c r="CP218" i="2" s="1"/>
  <c r="CQ218" i="2"/>
  <c r="CR218" i="2" s="1"/>
  <c r="CS218" i="2"/>
  <c r="CT218" i="2" s="1"/>
  <c r="CU218" i="2"/>
  <c r="CV218" i="2" s="1"/>
  <c r="CW218" i="2"/>
  <c r="CX218" i="2" s="1"/>
  <c r="CG219" i="2"/>
  <c r="CH219" i="2" s="1"/>
  <c r="CI219" i="2"/>
  <c r="CJ219" i="2" s="1"/>
  <c r="CK219" i="2"/>
  <c r="CL219" i="2" s="1"/>
  <c r="CM219" i="2"/>
  <c r="CN219" i="2" s="1"/>
  <c r="CO219" i="2"/>
  <c r="CP219" i="2" s="1"/>
  <c r="CQ219" i="2"/>
  <c r="CR219" i="2" s="1"/>
  <c r="CS219" i="2"/>
  <c r="CT219" i="2" s="1"/>
  <c r="CU219" i="2"/>
  <c r="CV219" i="2" s="1"/>
  <c r="CW219" i="2"/>
  <c r="CX219" i="2" s="1"/>
  <c r="CG220" i="2"/>
  <c r="CH220" i="2" s="1"/>
  <c r="CI220" i="2"/>
  <c r="CJ220" i="2" s="1"/>
  <c r="CK220" i="2"/>
  <c r="CL220" i="2" s="1"/>
  <c r="CM220" i="2"/>
  <c r="CN220" i="2" s="1"/>
  <c r="CO220" i="2"/>
  <c r="CP220" i="2" s="1"/>
  <c r="CQ220" i="2"/>
  <c r="CR220" i="2" s="1"/>
  <c r="CS220" i="2"/>
  <c r="CT220" i="2" s="1"/>
  <c r="CU220" i="2"/>
  <c r="CV220" i="2" s="1"/>
  <c r="CW220" i="2"/>
  <c r="CX220" i="2" s="1"/>
  <c r="CG221" i="2"/>
  <c r="CH221" i="2" s="1"/>
  <c r="CI221" i="2"/>
  <c r="CJ221" i="2" s="1"/>
  <c r="CK221" i="2"/>
  <c r="CL221" i="2" s="1"/>
  <c r="CM221" i="2"/>
  <c r="CN221" i="2" s="1"/>
  <c r="CO221" i="2"/>
  <c r="CP221" i="2" s="1"/>
  <c r="CQ221" i="2"/>
  <c r="CR221" i="2" s="1"/>
  <c r="CS221" i="2"/>
  <c r="CT221" i="2" s="1"/>
  <c r="CU221" i="2"/>
  <c r="CV221" i="2" s="1"/>
  <c r="CW221" i="2"/>
  <c r="CX221" i="2" s="1"/>
  <c r="CG222" i="2"/>
  <c r="CH222" i="2" s="1"/>
  <c r="CI222" i="2"/>
  <c r="CJ222" i="2" s="1"/>
  <c r="CK222" i="2"/>
  <c r="CL222" i="2" s="1"/>
  <c r="CM222" i="2"/>
  <c r="CN222" i="2" s="1"/>
  <c r="CO222" i="2"/>
  <c r="CP222" i="2" s="1"/>
  <c r="CQ222" i="2"/>
  <c r="CR222" i="2" s="1"/>
  <c r="CS222" i="2"/>
  <c r="CT222" i="2" s="1"/>
  <c r="CU222" i="2"/>
  <c r="CV222" i="2" s="1"/>
  <c r="CW222" i="2"/>
  <c r="CX222" i="2" s="1"/>
  <c r="CG223" i="2"/>
  <c r="CH223" i="2" s="1"/>
  <c r="CI223" i="2"/>
  <c r="CJ223" i="2" s="1"/>
  <c r="CK223" i="2"/>
  <c r="CL223" i="2" s="1"/>
  <c r="CM223" i="2"/>
  <c r="CN223" i="2" s="1"/>
  <c r="CO223" i="2"/>
  <c r="CP223" i="2" s="1"/>
  <c r="CQ223" i="2"/>
  <c r="CR223" i="2" s="1"/>
  <c r="CS223" i="2"/>
  <c r="CT223" i="2" s="1"/>
  <c r="CU223" i="2"/>
  <c r="CV223" i="2" s="1"/>
  <c r="CW223" i="2"/>
  <c r="CX223" i="2" s="1"/>
  <c r="CG224" i="2"/>
  <c r="CH224" i="2" s="1"/>
  <c r="CI224" i="2"/>
  <c r="CJ224" i="2" s="1"/>
  <c r="CK224" i="2"/>
  <c r="CL224" i="2" s="1"/>
  <c r="CM224" i="2"/>
  <c r="CN224" i="2" s="1"/>
  <c r="CO224" i="2"/>
  <c r="CP224" i="2" s="1"/>
  <c r="CQ224" i="2"/>
  <c r="CR224" i="2" s="1"/>
  <c r="CS224" i="2"/>
  <c r="CT224" i="2" s="1"/>
  <c r="CU224" i="2"/>
  <c r="CV224" i="2" s="1"/>
  <c r="CW224" i="2"/>
  <c r="CX224" i="2" s="1"/>
  <c r="CG225" i="2"/>
  <c r="CH225" i="2" s="1"/>
  <c r="CI225" i="2"/>
  <c r="CJ225" i="2" s="1"/>
  <c r="CK225" i="2"/>
  <c r="CL225" i="2" s="1"/>
  <c r="CM225" i="2"/>
  <c r="CN225" i="2" s="1"/>
  <c r="CO225" i="2"/>
  <c r="CP225" i="2" s="1"/>
  <c r="CQ225" i="2"/>
  <c r="CR225" i="2" s="1"/>
  <c r="CS225" i="2"/>
  <c r="CT225" i="2" s="1"/>
  <c r="CU225" i="2"/>
  <c r="CV225" i="2" s="1"/>
  <c r="CW225" i="2"/>
  <c r="CX225" i="2" s="1"/>
  <c r="CG226" i="2"/>
  <c r="CH226" i="2" s="1"/>
  <c r="CI226" i="2"/>
  <c r="CJ226" i="2" s="1"/>
  <c r="CK226" i="2"/>
  <c r="CL226" i="2" s="1"/>
  <c r="CM226" i="2"/>
  <c r="CN226" i="2" s="1"/>
  <c r="CO226" i="2"/>
  <c r="CP226" i="2" s="1"/>
  <c r="CQ226" i="2"/>
  <c r="CR226" i="2" s="1"/>
  <c r="CS226" i="2"/>
  <c r="CT226" i="2" s="1"/>
  <c r="CU226" i="2"/>
  <c r="CV226" i="2" s="1"/>
  <c r="CW226" i="2"/>
  <c r="CX226" i="2" s="1"/>
  <c r="CG227" i="2"/>
  <c r="CH227" i="2" s="1"/>
  <c r="CI227" i="2"/>
  <c r="CJ227" i="2" s="1"/>
  <c r="CK227" i="2"/>
  <c r="CL227" i="2" s="1"/>
  <c r="CM227" i="2"/>
  <c r="CN227" i="2" s="1"/>
  <c r="CO227" i="2"/>
  <c r="CP227" i="2" s="1"/>
  <c r="CQ227" i="2"/>
  <c r="CR227" i="2" s="1"/>
  <c r="CS227" i="2"/>
  <c r="CT227" i="2" s="1"/>
  <c r="CU227" i="2"/>
  <c r="CV227" i="2" s="1"/>
  <c r="CW227" i="2"/>
  <c r="CX227" i="2" s="1"/>
  <c r="CG228" i="2"/>
  <c r="CH228" i="2" s="1"/>
  <c r="CI228" i="2"/>
  <c r="CJ228" i="2" s="1"/>
  <c r="CK228" i="2"/>
  <c r="CL228" i="2" s="1"/>
  <c r="CM228" i="2"/>
  <c r="CN228" i="2" s="1"/>
  <c r="CO228" i="2"/>
  <c r="CP228" i="2" s="1"/>
  <c r="CQ228" i="2"/>
  <c r="CR228" i="2" s="1"/>
  <c r="CS228" i="2"/>
  <c r="CT228" i="2" s="1"/>
  <c r="CU228" i="2"/>
  <c r="CV228" i="2" s="1"/>
  <c r="CW228" i="2"/>
  <c r="CX228" i="2" s="1"/>
  <c r="CG229" i="2"/>
  <c r="CH229" i="2" s="1"/>
  <c r="CI229" i="2"/>
  <c r="CJ229" i="2" s="1"/>
  <c r="CK229" i="2"/>
  <c r="CL229" i="2" s="1"/>
  <c r="CM229" i="2"/>
  <c r="CN229" i="2" s="1"/>
  <c r="CO229" i="2"/>
  <c r="CP229" i="2" s="1"/>
  <c r="CQ229" i="2"/>
  <c r="CR229" i="2" s="1"/>
  <c r="CS229" i="2"/>
  <c r="CT229" i="2" s="1"/>
  <c r="CU229" i="2"/>
  <c r="CV229" i="2" s="1"/>
  <c r="CW229" i="2"/>
  <c r="CX229" i="2" s="1"/>
  <c r="CG230" i="2"/>
  <c r="CH230" i="2" s="1"/>
  <c r="CI230" i="2"/>
  <c r="CJ230" i="2" s="1"/>
  <c r="CK230" i="2"/>
  <c r="CL230" i="2" s="1"/>
  <c r="CM230" i="2"/>
  <c r="CN230" i="2" s="1"/>
  <c r="CO230" i="2"/>
  <c r="CP230" i="2" s="1"/>
  <c r="CQ230" i="2"/>
  <c r="CR230" i="2" s="1"/>
  <c r="CS230" i="2"/>
  <c r="CT230" i="2" s="1"/>
  <c r="CU230" i="2"/>
  <c r="CV230" i="2" s="1"/>
  <c r="CW230" i="2"/>
  <c r="CX230" i="2" s="1"/>
  <c r="CG231" i="2"/>
  <c r="CH231" i="2" s="1"/>
  <c r="CI231" i="2"/>
  <c r="CJ231" i="2" s="1"/>
  <c r="CK231" i="2"/>
  <c r="CL231" i="2" s="1"/>
  <c r="CM231" i="2"/>
  <c r="CN231" i="2" s="1"/>
  <c r="CO231" i="2"/>
  <c r="CP231" i="2" s="1"/>
  <c r="CQ231" i="2"/>
  <c r="CR231" i="2" s="1"/>
  <c r="CS231" i="2"/>
  <c r="CT231" i="2" s="1"/>
  <c r="CU231" i="2"/>
  <c r="CV231" i="2" s="1"/>
  <c r="CW231" i="2"/>
  <c r="CX231" i="2" s="1"/>
  <c r="CG232" i="2"/>
  <c r="CH232" i="2" s="1"/>
  <c r="CI232" i="2"/>
  <c r="CJ232" i="2" s="1"/>
  <c r="CK232" i="2"/>
  <c r="CL232" i="2" s="1"/>
  <c r="CM232" i="2"/>
  <c r="CN232" i="2" s="1"/>
  <c r="CO232" i="2"/>
  <c r="CP232" i="2" s="1"/>
  <c r="CQ232" i="2"/>
  <c r="CR232" i="2" s="1"/>
  <c r="CS232" i="2"/>
  <c r="CT232" i="2" s="1"/>
  <c r="CU232" i="2"/>
  <c r="CV232" i="2" s="1"/>
  <c r="CW232" i="2"/>
  <c r="CX232" i="2" s="1"/>
  <c r="CG233" i="2"/>
  <c r="CH233" i="2" s="1"/>
  <c r="CI233" i="2"/>
  <c r="CJ233" i="2" s="1"/>
  <c r="CK233" i="2"/>
  <c r="CL233" i="2" s="1"/>
  <c r="CM233" i="2"/>
  <c r="CN233" i="2" s="1"/>
  <c r="CO233" i="2"/>
  <c r="CP233" i="2" s="1"/>
  <c r="CQ233" i="2"/>
  <c r="CR233" i="2" s="1"/>
  <c r="CS233" i="2"/>
  <c r="CT233" i="2" s="1"/>
  <c r="CU233" i="2"/>
  <c r="CV233" i="2" s="1"/>
  <c r="CW233" i="2"/>
  <c r="CX233" i="2" s="1"/>
  <c r="CG234" i="2"/>
  <c r="CH234" i="2" s="1"/>
  <c r="CI234" i="2"/>
  <c r="CJ234" i="2" s="1"/>
  <c r="CK234" i="2"/>
  <c r="CL234" i="2" s="1"/>
  <c r="CM234" i="2"/>
  <c r="CN234" i="2" s="1"/>
  <c r="CO234" i="2"/>
  <c r="CP234" i="2" s="1"/>
  <c r="CQ234" i="2"/>
  <c r="CR234" i="2" s="1"/>
  <c r="CS234" i="2"/>
  <c r="CT234" i="2" s="1"/>
  <c r="CU234" i="2"/>
  <c r="CV234" i="2" s="1"/>
  <c r="CW234" i="2"/>
  <c r="CX234" i="2" s="1"/>
  <c r="CG235" i="2"/>
  <c r="CH235" i="2" s="1"/>
  <c r="CI235" i="2"/>
  <c r="CJ235" i="2" s="1"/>
  <c r="CK235" i="2"/>
  <c r="CL235" i="2" s="1"/>
  <c r="CM235" i="2"/>
  <c r="CN235" i="2" s="1"/>
  <c r="CO235" i="2"/>
  <c r="CP235" i="2" s="1"/>
  <c r="CQ235" i="2"/>
  <c r="CR235" i="2" s="1"/>
  <c r="CS235" i="2"/>
  <c r="CT235" i="2" s="1"/>
  <c r="CU235" i="2"/>
  <c r="CV235" i="2" s="1"/>
  <c r="CW235" i="2"/>
  <c r="CX235" i="2" s="1"/>
  <c r="CG236" i="2"/>
  <c r="CH236" i="2" s="1"/>
  <c r="CI236" i="2"/>
  <c r="CJ236" i="2" s="1"/>
  <c r="CK236" i="2"/>
  <c r="CL236" i="2" s="1"/>
  <c r="CM236" i="2"/>
  <c r="CN236" i="2" s="1"/>
  <c r="CO236" i="2"/>
  <c r="CP236" i="2" s="1"/>
  <c r="CQ236" i="2"/>
  <c r="CR236" i="2" s="1"/>
  <c r="CS236" i="2"/>
  <c r="CT236" i="2" s="1"/>
  <c r="CU236" i="2"/>
  <c r="CV236" i="2" s="1"/>
  <c r="CW236" i="2"/>
  <c r="CX236" i="2" s="1"/>
  <c r="CG237" i="2"/>
  <c r="CH237" i="2" s="1"/>
  <c r="CI237" i="2"/>
  <c r="CJ237" i="2" s="1"/>
  <c r="CK237" i="2"/>
  <c r="CL237" i="2" s="1"/>
  <c r="CM237" i="2"/>
  <c r="CN237" i="2" s="1"/>
  <c r="CO237" i="2"/>
  <c r="CP237" i="2" s="1"/>
  <c r="CQ237" i="2"/>
  <c r="CR237" i="2" s="1"/>
  <c r="CS237" i="2"/>
  <c r="CT237" i="2" s="1"/>
  <c r="CU237" i="2"/>
  <c r="CV237" i="2" s="1"/>
  <c r="CW237" i="2"/>
  <c r="CX237" i="2" s="1"/>
  <c r="CG238" i="2"/>
  <c r="CH238" i="2" s="1"/>
  <c r="CI238" i="2"/>
  <c r="CJ238" i="2" s="1"/>
  <c r="CK238" i="2"/>
  <c r="CL238" i="2" s="1"/>
  <c r="CM238" i="2"/>
  <c r="CN238" i="2" s="1"/>
  <c r="CO238" i="2"/>
  <c r="CP238" i="2" s="1"/>
  <c r="CQ238" i="2"/>
  <c r="CR238" i="2" s="1"/>
  <c r="CS238" i="2"/>
  <c r="CT238" i="2" s="1"/>
  <c r="CU238" i="2"/>
  <c r="CV238" i="2" s="1"/>
  <c r="CW238" i="2"/>
  <c r="CX238" i="2" s="1"/>
  <c r="CG239" i="2"/>
  <c r="CH239" i="2" s="1"/>
  <c r="CI239" i="2"/>
  <c r="CJ239" i="2" s="1"/>
  <c r="CK239" i="2"/>
  <c r="CL239" i="2" s="1"/>
  <c r="CM239" i="2"/>
  <c r="CN239" i="2" s="1"/>
  <c r="CO239" i="2"/>
  <c r="CP239" i="2" s="1"/>
  <c r="CQ239" i="2"/>
  <c r="CR239" i="2" s="1"/>
  <c r="CS239" i="2"/>
  <c r="CT239" i="2" s="1"/>
  <c r="CU239" i="2"/>
  <c r="CV239" i="2" s="1"/>
  <c r="CW239" i="2"/>
  <c r="CX239" i="2" s="1"/>
  <c r="CG240" i="2"/>
  <c r="CH240" i="2" s="1"/>
  <c r="CI240" i="2"/>
  <c r="CJ240" i="2" s="1"/>
  <c r="CK240" i="2"/>
  <c r="CL240" i="2" s="1"/>
  <c r="CM240" i="2"/>
  <c r="CN240" i="2" s="1"/>
  <c r="CO240" i="2"/>
  <c r="CP240" i="2" s="1"/>
  <c r="CQ240" i="2"/>
  <c r="CR240" i="2" s="1"/>
  <c r="CS240" i="2"/>
  <c r="CT240" i="2" s="1"/>
  <c r="CU240" i="2"/>
  <c r="CV240" i="2" s="1"/>
  <c r="CW240" i="2"/>
  <c r="CX240" i="2" s="1"/>
  <c r="CG241" i="2"/>
  <c r="CH241" i="2" s="1"/>
  <c r="CI241" i="2"/>
  <c r="CJ241" i="2" s="1"/>
  <c r="CK241" i="2"/>
  <c r="CL241" i="2" s="1"/>
  <c r="CM241" i="2"/>
  <c r="CN241" i="2" s="1"/>
  <c r="CO241" i="2"/>
  <c r="CP241" i="2" s="1"/>
  <c r="CQ241" i="2"/>
  <c r="CR241" i="2" s="1"/>
  <c r="CS241" i="2"/>
  <c r="CT241" i="2" s="1"/>
  <c r="CU241" i="2"/>
  <c r="CV241" i="2" s="1"/>
  <c r="CW241" i="2"/>
  <c r="CX241" i="2" s="1"/>
  <c r="CG242" i="2"/>
  <c r="CH242" i="2" s="1"/>
  <c r="CI242" i="2"/>
  <c r="CJ242" i="2" s="1"/>
  <c r="CK242" i="2"/>
  <c r="CL242" i="2" s="1"/>
  <c r="CM242" i="2"/>
  <c r="CN242" i="2" s="1"/>
  <c r="CO242" i="2"/>
  <c r="CP242" i="2" s="1"/>
  <c r="CQ242" i="2"/>
  <c r="CR242" i="2" s="1"/>
  <c r="CS242" i="2"/>
  <c r="CT242" i="2" s="1"/>
  <c r="CU242" i="2"/>
  <c r="CV242" i="2" s="1"/>
  <c r="CW242" i="2"/>
  <c r="CX242" i="2" s="1"/>
  <c r="CG243" i="2"/>
  <c r="CH243" i="2" s="1"/>
  <c r="CI243" i="2"/>
  <c r="CJ243" i="2" s="1"/>
  <c r="CK243" i="2"/>
  <c r="CL243" i="2" s="1"/>
  <c r="CM243" i="2"/>
  <c r="CN243" i="2" s="1"/>
  <c r="CO243" i="2"/>
  <c r="CP243" i="2" s="1"/>
  <c r="CQ243" i="2"/>
  <c r="CR243" i="2" s="1"/>
  <c r="CS243" i="2"/>
  <c r="CT243" i="2" s="1"/>
  <c r="CU243" i="2"/>
  <c r="CV243" i="2" s="1"/>
  <c r="CW243" i="2"/>
  <c r="CX243" i="2" s="1"/>
  <c r="CG244" i="2"/>
  <c r="CH244" i="2" s="1"/>
  <c r="CI244" i="2"/>
  <c r="CJ244" i="2" s="1"/>
  <c r="CK244" i="2"/>
  <c r="CL244" i="2" s="1"/>
  <c r="CM244" i="2"/>
  <c r="CN244" i="2" s="1"/>
  <c r="CO244" i="2"/>
  <c r="CP244" i="2" s="1"/>
  <c r="CQ244" i="2"/>
  <c r="CR244" i="2" s="1"/>
  <c r="CS244" i="2"/>
  <c r="CT244" i="2" s="1"/>
  <c r="CU244" i="2"/>
  <c r="CV244" i="2" s="1"/>
  <c r="CW244" i="2"/>
  <c r="CX244" i="2" s="1"/>
  <c r="CG245" i="2"/>
  <c r="CH245" i="2" s="1"/>
  <c r="CI245" i="2"/>
  <c r="CJ245" i="2" s="1"/>
  <c r="CK245" i="2"/>
  <c r="CL245" i="2" s="1"/>
  <c r="CM245" i="2"/>
  <c r="CN245" i="2" s="1"/>
  <c r="CO245" i="2"/>
  <c r="CP245" i="2" s="1"/>
  <c r="CQ245" i="2"/>
  <c r="CR245" i="2" s="1"/>
  <c r="CS245" i="2"/>
  <c r="CT245" i="2" s="1"/>
  <c r="CU245" i="2"/>
  <c r="CV245" i="2" s="1"/>
  <c r="CW245" i="2"/>
  <c r="CX245" i="2" s="1"/>
  <c r="CG246" i="2"/>
  <c r="CH246" i="2" s="1"/>
  <c r="CI246" i="2"/>
  <c r="CJ246" i="2" s="1"/>
  <c r="CK246" i="2"/>
  <c r="CL246" i="2" s="1"/>
  <c r="CM246" i="2"/>
  <c r="CN246" i="2" s="1"/>
  <c r="CO246" i="2"/>
  <c r="CP246" i="2" s="1"/>
  <c r="CQ246" i="2"/>
  <c r="CR246" i="2" s="1"/>
  <c r="CS246" i="2"/>
  <c r="CT246" i="2" s="1"/>
  <c r="CU246" i="2"/>
  <c r="CV246" i="2" s="1"/>
  <c r="CW246" i="2"/>
  <c r="CX246" i="2" s="1"/>
  <c r="CG247" i="2"/>
  <c r="CH247" i="2" s="1"/>
  <c r="CI247" i="2"/>
  <c r="CJ247" i="2" s="1"/>
  <c r="CK247" i="2"/>
  <c r="CL247" i="2" s="1"/>
  <c r="CM247" i="2"/>
  <c r="CN247" i="2" s="1"/>
  <c r="CO247" i="2"/>
  <c r="CP247" i="2" s="1"/>
  <c r="CQ247" i="2"/>
  <c r="CR247" i="2" s="1"/>
  <c r="CS247" i="2"/>
  <c r="CT247" i="2" s="1"/>
  <c r="CU247" i="2"/>
  <c r="CV247" i="2" s="1"/>
  <c r="CW247" i="2"/>
  <c r="CX247" i="2" s="1"/>
  <c r="CG248" i="2"/>
  <c r="CH248" i="2" s="1"/>
  <c r="CI248" i="2"/>
  <c r="CJ248" i="2" s="1"/>
  <c r="CK248" i="2"/>
  <c r="CL248" i="2" s="1"/>
  <c r="CM248" i="2"/>
  <c r="CN248" i="2" s="1"/>
  <c r="CO248" i="2"/>
  <c r="CP248" i="2" s="1"/>
  <c r="CQ248" i="2"/>
  <c r="CR248" i="2" s="1"/>
  <c r="CS248" i="2"/>
  <c r="CT248" i="2" s="1"/>
  <c r="CU248" i="2"/>
  <c r="CV248" i="2" s="1"/>
  <c r="CW248" i="2"/>
  <c r="CX248" i="2" s="1"/>
  <c r="CG249" i="2"/>
  <c r="CH249" i="2" s="1"/>
  <c r="CI249" i="2"/>
  <c r="CJ249" i="2" s="1"/>
  <c r="CK249" i="2"/>
  <c r="CL249" i="2" s="1"/>
  <c r="CM249" i="2"/>
  <c r="CN249" i="2" s="1"/>
  <c r="CO249" i="2"/>
  <c r="CP249" i="2" s="1"/>
  <c r="CQ249" i="2"/>
  <c r="CR249" i="2" s="1"/>
  <c r="CS249" i="2"/>
  <c r="CT249" i="2" s="1"/>
  <c r="CU249" i="2"/>
  <c r="CV249" i="2" s="1"/>
  <c r="CW249" i="2"/>
  <c r="CX249" i="2" s="1"/>
  <c r="CG250" i="2"/>
  <c r="CH250" i="2" s="1"/>
  <c r="CI250" i="2"/>
  <c r="CJ250" i="2" s="1"/>
  <c r="CK250" i="2"/>
  <c r="CL250" i="2" s="1"/>
  <c r="CM250" i="2"/>
  <c r="CN250" i="2" s="1"/>
  <c r="CO250" i="2"/>
  <c r="CP250" i="2" s="1"/>
  <c r="CQ250" i="2"/>
  <c r="CR250" i="2" s="1"/>
  <c r="CS250" i="2"/>
  <c r="CT250" i="2" s="1"/>
  <c r="CU250" i="2"/>
  <c r="CV250" i="2" s="1"/>
  <c r="CW250" i="2"/>
  <c r="CX250" i="2" s="1"/>
  <c r="CG251" i="2"/>
  <c r="CH251" i="2" s="1"/>
  <c r="CI251" i="2"/>
  <c r="CJ251" i="2" s="1"/>
  <c r="CK251" i="2"/>
  <c r="CL251" i="2" s="1"/>
  <c r="CM251" i="2"/>
  <c r="CN251" i="2" s="1"/>
  <c r="CO251" i="2"/>
  <c r="CP251" i="2" s="1"/>
  <c r="CQ251" i="2"/>
  <c r="CR251" i="2" s="1"/>
  <c r="CS251" i="2"/>
  <c r="CT251" i="2" s="1"/>
  <c r="CU251" i="2"/>
  <c r="CV251" i="2" s="1"/>
  <c r="CW251" i="2"/>
  <c r="CX251" i="2" s="1"/>
  <c r="CG252" i="2"/>
  <c r="CH252" i="2" s="1"/>
  <c r="CI252" i="2"/>
  <c r="CJ252" i="2" s="1"/>
  <c r="CK252" i="2"/>
  <c r="CL252" i="2" s="1"/>
  <c r="CM252" i="2"/>
  <c r="CN252" i="2" s="1"/>
  <c r="CO252" i="2"/>
  <c r="CP252" i="2" s="1"/>
  <c r="CQ252" i="2"/>
  <c r="CR252" i="2" s="1"/>
  <c r="CS252" i="2"/>
  <c r="CT252" i="2" s="1"/>
  <c r="CU252" i="2"/>
  <c r="CV252" i="2" s="1"/>
  <c r="CW252" i="2"/>
  <c r="CX252" i="2" s="1"/>
  <c r="CG253" i="2"/>
  <c r="CH253" i="2" s="1"/>
  <c r="CI253" i="2"/>
  <c r="CJ253" i="2" s="1"/>
  <c r="CK253" i="2"/>
  <c r="CL253" i="2" s="1"/>
  <c r="CM253" i="2"/>
  <c r="CN253" i="2" s="1"/>
  <c r="CO253" i="2"/>
  <c r="CP253" i="2" s="1"/>
  <c r="CQ253" i="2"/>
  <c r="CR253" i="2" s="1"/>
  <c r="CS253" i="2"/>
  <c r="CT253" i="2" s="1"/>
  <c r="CU253" i="2"/>
  <c r="CV253" i="2" s="1"/>
  <c r="CW253" i="2"/>
  <c r="CX253" i="2" s="1"/>
  <c r="CG254" i="2"/>
  <c r="CH254" i="2" s="1"/>
  <c r="CI254" i="2"/>
  <c r="CJ254" i="2" s="1"/>
  <c r="CK254" i="2"/>
  <c r="CL254" i="2" s="1"/>
  <c r="CM254" i="2"/>
  <c r="CN254" i="2" s="1"/>
  <c r="CO254" i="2"/>
  <c r="CP254" i="2" s="1"/>
  <c r="CQ254" i="2"/>
  <c r="CR254" i="2" s="1"/>
  <c r="CS254" i="2"/>
  <c r="CT254" i="2" s="1"/>
  <c r="CU254" i="2"/>
  <c r="CV254" i="2" s="1"/>
  <c r="CW254" i="2"/>
  <c r="CX254" i="2" s="1"/>
  <c r="CG255" i="2"/>
  <c r="CH255" i="2" s="1"/>
  <c r="CI255" i="2"/>
  <c r="CJ255" i="2" s="1"/>
  <c r="CK255" i="2"/>
  <c r="CL255" i="2" s="1"/>
  <c r="CM255" i="2"/>
  <c r="CN255" i="2" s="1"/>
  <c r="CO255" i="2"/>
  <c r="CP255" i="2" s="1"/>
  <c r="CQ255" i="2"/>
  <c r="CR255" i="2" s="1"/>
  <c r="CS255" i="2"/>
  <c r="CT255" i="2" s="1"/>
  <c r="CU255" i="2"/>
  <c r="CV255" i="2" s="1"/>
  <c r="CW255" i="2"/>
  <c r="CX255" i="2" s="1"/>
  <c r="CG256" i="2"/>
  <c r="CH256" i="2" s="1"/>
  <c r="CI256" i="2"/>
  <c r="CJ256" i="2" s="1"/>
  <c r="CK256" i="2"/>
  <c r="CL256" i="2" s="1"/>
  <c r="CM256" i="2"/>
  <c r="CN256" i="2" s="1"/>
  <c r="CO256" i="2"/>
  <c r="CP256" i="2" s="1"/>
  <c r="CQ256" i="2"/>
  <c r="CR256" i="2" s="1"/>
  <c r="CS256" i="2"/>
  <c r="CT256" i="2" s="1"/>
  <c r="CU256" i="2"/>
  <c r="CV256" i="2" s="1"/>
  <c r="CW256" i="2"/>
  <c r="CX256" i="2" s="1"/>
  <c r="CG257" i="2"/>
  <c r="CH257" i="2" s="1"/>
  <c r="CI257" i="2"/>
  <c r="CJ257" i="2" s="1"/>
  <c r="CK257" i="2"/>
  <c r="CL257" i="2" s="1"/>
  <c r="CM257" i="2"/>
  <c r="CN257" i="2" s="1"/>
  <c r="CO257" i="2"/>
  <c r="CP257" i="2" s="1"/>
  <c r="CQ257" i="2"/>
  <c r="CR257" i="2" s="1"/>
  <c r="CS257" i="2"/>
  <c r="CT257" i="2" s="1"/>
  <c r="CU257" i="2"/>
  <c r="CV257" i="2" s="1"/>
  <c r="CW257" i="2"/>
  <c r="CX257" i="2" s="1"/>
  <c r="CG258" i="2"/>
  <c r="CH258" i="2" s="1"/>
  <c r="CI258" i="2"/>
  <c r="CJ258" i="2" s="1"/>
  <c r="CK258" i="2"/>
  <c r="CL258" i="2" s="1"/>
  <c r="CM258" i="2"/>
  <c r="CN258" i="2" s="1"/>
  <c r="CO258" i="2"/>
  <c r="CP258" i="2" s="1"/>
  <c r="CQ258" i="2"/>
  <c r="CR258" i="2" s="1"/>
  <c r="CS258" i="2"/>
  <c r="CT258" i="2" s="1"/>
  <c r="CU258" i="2"/>
  <c r="CV258" i="2" s="1"/>
  <c r="CW258" i="2"/>
  <c r="CX258" i="2" s="1"/>
  <c r="CG259" i="2"/>
  <c r="CH259" i="2" s="1"/>
  <c r="CI259" i="2"/>
  <c r="CJ259" i="2" s="1"/>
  <c r="CK259" i="2"/>
  <c r="CL259" i="2" s="1"/>
  <c r="CM259" i="2"/>
  <c r="CN259" i="2" s="1"/>
  <c r="CO259" i="2"/>
  <c r="CP259" i="2" s="1"/>
  <c r="CQ259" i="2"/>
  <c r="CR259" i="2" s="1"/>
  <c r="CS259" i="2"/>
  <c r="CT259" i="2" s="1"/>
  <c r="CU259" i="2"/>
  <c r="CV259" i="2" s="1"/>
  <c r="CW259" i="2"/>
  <c r="CX259" i="2" s="1"/>
  <c r="CG260" i="2"/>
  <c r="CH260" i="2" s="1"/>
  <c r="CI260" i="2"/>
  <c r="CJ260" i="2" s="1"/>
  <c r="CK260" i="2"/>
  <c r="CL260" i="2" s="1"/>
  <c r="CM260" i="2"/>
  <c r="CN260" i="2" s="1"/>
  <c r="CO260" i="2"/>
  <c r="CP260" i="2" s="1"/>
  <c r="CQ260" i="2"/>
  <c r="CR260" i="2" s="1"/>
  <c r="CS260" i="2"/>
  <c r="CT260" i="2" s="1"/>
  <c r="CU260" i="2"/>
  <c r="CV260" i="2" s="1"/>
  <c r="CW260" i="2"/>
  <c r="CX260" i="2" s="1"/>
  <c r="CG261" i="2"/>
  <c r="CH261" i="2" s="1"/>
  <c r="CI261" i="2"/>
  <c r="CJ261" i="2" s="1"/>
  <c r="CK261" i="2"/>
  <c r="CL261" i="2" s="1"/>
  <c r="CM261" i="2"/>
  <c r="CN261" i="2" s="1"/>
  <c r="CO261" i="2"/>
  <c r="CP261" i="2" s="1"/>
  <c r="CQ261" i="2"/>
  <c r="CR261" i="2" s="1"/>
  <c r="CS261" i="2"/>
  <c r="CT261" i="2" s="1"/>
  <c r="CU261" i="2"/>
  <c r="CV261" i="2" s="1"/>
  <c r="CW261" i="2"/>
  <c r="CX261" i="2" s="1"/>
  <c r="CG262" i="2"/>
  <c r="CH262" i="2" s="1"/>
  <c r="CI262" i="2"/>
  <c r="CJ262" i="2" s="1"/>
  <c r="CK262" i="2"/>
  <c r="CL262" i="2" s="1"/>
  <c r="CM262" i="2"/>
  <c r="CN262" i="2" s="1"/>
  <c r="CO262" i="2"/>
  <c r="CP262" i="2" s="1"/>
  <c r="CQ262" i="2"/>
  <c r="CR262" i="2" s="1"/>
  <c r="CS262" i="2"/>
  <c r="CT262" i="2" s="1"/>
  <c r="CU262" i="2"/>
  <c r="CV262" i="2" s="1"/>
  <c r="CW262" i="2"/>
  <c r="CX262" i="2" s="1"/>
  <c r="CG263" i="2"/>
  <c r="CH263" i="2" s="1"/>
  <c r="CI263" i="2"/>
  <c r="CJ263" i="2" s="1"/>
  <c r="CK263" i="2"/>
  <c r="CL263" i="2" s="1"/>
  <c r="CM263" i="2"/>
  <c r="CN263" i="2" s="1"/>
  <c r="CO263" i="2"/>
  <c r="CP263" i="2" s="1"/>
  <c r="CQ263" i="2"/>
  <c r="CR263" i="2" s="1"/>
  <c r="CS263" i="2"/>
  <c r="CT263" i="2" s="1"/>
  <c r="CU263" i="2"/>
  <c r="CV263" i="2" s="1"/>
  <c r="CW263" i="2"/>
  <c r="CX263" i="2" s="1"/>
  <c r="CG264" i="2"/>
  <c r="CH264" i="2" s="1"/>
  <c r="CI264" i="2"/>
  <c r="CJ264" i="2" s="1"/>
  <c r="CK264" i="2"/>
  <c r="CL264" i="2" s="1"/>
  <c r="CM264" i="2"/>
  <c r="CN264" i="2" s="1"/>
  <c r="CO264" i="2"/>
  <c r="CP264" i="2" s="1"/>
  <c r="CQ264" i="2"/>
  <c r="CR264" i="2" s="1"/>
  <c r="CS264" i="2"/>
  <c r="CT264" i="2" s="1"/>
  <c r="CU264" i="2"/>
  <c r="CV264" i="2" s="1"/>
  <c r="CW264" i="2"/>
  <c r="CX264" i="2" s="1"/>
  <c r="CG265" i="2"/>
  <c r="CH265" i="2" s="1"/>
  <c r="CI265" i="2"/>
  <c r="CJ265" i="2" s="1"/>
  <c r="CK265" i="2"/>
  <c r="CL265" i="2" s="1"/>
  <c r="CM265" i="2"/>
  <c r="CN265" i="2" s="1"/>
  <c r="CO265" i="2"/>
  <c r="CP265" i="2" s="1"/>
  <c r="CQ265" i="2"/>
  <c r="CR265" i="2" s="1"/>
  <c r="CS265" i="2"/>
  <c r="CT265" i="2" s="1"/>
  <c r="CU265" i="2"/>
  <c r="CV265" i="2" s="1"/>
  <c r="CW265" i="2"/>
  <c r="CX265" i="2" s="1"/>
  <c r="CG266" i="2"/>
  <c r="CH266" i="2" s="1"/>
  <c r="CI266" i="2"/>
  <c r="CJ266" i="2" s="1"/>
  <c r="CK266" i="2"/>
  <c r="CL266" i="2" s="1"/>
  <c r="CM266" i="2"/>
  <c r="CN266" i="2" s="1"/>
  <c r="CO266" i="2"/>
  <c r="CP266" i="2" s="1"/>
  <c r="CQ266" i="2"/>
  <c r="CR266" i="2" s="1"/>
  <c r="CS266" i="2"/>
  <c r="CT266" i="2" s="1"/>
  <c r="CU266" i="2"/>
  <c r="CV266" i="2" s="1"/>
  <c r="CW266" i="2"/>
  <c r="CX266" i="2" s="1"/>
  <c r="CG267" i="2"/>
  <c r="CH267" i="2" s="1"/>
  <c r="CI267" i="2"/>
  <c r="CJ267" i="2" s="1"/>
  <c r="CK267" i="2"/>
  <c r="CL267" i="2" s="1"/>
  <c r="CM267" i="2"/>
  <c r="CN267" i="2" s="1"/>
  <c r="CO267" i="2"/>
  <c r="CP267" i="2" s="1"/>
  <c r="CQ267" i="2"/>
  <c r="CR267" i="2" s="1"/>
  <c r="CS267" i="2"/>
  <c r="CT267" i="2" s="1"/>
  <c r="CU267" i="2"/>
  <c r="CV267" i="2" s="1"/>
  <c r="CW267" i="2"/>
  <c r="CX267" i="2" s="1"/>
  <c r="CG268" i="2"/>
  <c r="CH268" i="2" s="1"/>
  <c r="CI268" i="2"/>
  <c r="CJ268" i="2" s="1"/>
  <c r="CK268" i="2"/>
  <c r="CL268" i="2" s="1"/>
  <c r="CM268" i="2"/>
  <c r="CN268" i="2" s="1"/>
  <c r="CO268" i="2"/>
  <c r="CP268" i="2" s="1"/>
  <c r="CQ268" i="2"/>
  <c r="CR268" i="2" s="1"/>
  <c r="CS268" i="2"/>
  <c r="CT268" i="2" s="1"/>
  <c r="CU268" i="2"/>
  <c r="CV268" i="2" s="1"/>
  <c r="CW268" i="2"/>
  <c r="CX268" i="2" s="1"/>
  <c r="CG269" i="2"/>
  <c r="CH269" i="2" s="1"/>
  <c r="CI269" i="2"/>
  <c r="CJ269" i="2" s="1"/>
  <c r="CK269" i="2"/>
  <c r="CL269" i="2" s="1"/>
  <c r="CM269" i="2"/>
  <c r="CN269" i="2" s="1"/>
  <c r="CO269" i="2"/>
  <c r="CP269" i="2" s="1"/>
  <c r="CQ269" i="2"/>
  <c r="CR269" i="2" s="1"/>
  <c r="CS269" i="2"/>
  <c r="CT269" i="2" s="1"/>
  <c r="CU269" i="2"/>
  <c r="CV269" i="2" s="1"/>
  <c r="CW269" i="2"/>
  <c r="CX269" i="2" s="1"/>
  <c r="CG270" i="2"/>
  <c r="CH270" i="2" s="1"/>
  <c r="CI270" i="2"/>
  <c r="CJ270" i="2" s="1"/>
  <c r="CK270" i="2"/>
  <c r="CL270" i="2" s="1"/>
  <c r="CM270" i="2"/>
  <c r="CN270" i="2" s="1"/>
  <c r="CO270" i="2"/>
  <c r="CP270" i="2" s="1"/>
  <c r="CQ270" i="2"/>
  <c r="CR270" i="2" s="1"/>
  <c r="CS270" i="2"/>
  <c r="CT270" i="2" s="1"/>
  <c r="CU270" i="2"/>
  <c r="CV270" i="2" s="1"/>
  <c r="CW270" i="2"/>
  <c r="CX270" i="2" s="1"/>
  <c r="CG271" i="2"/>
  <c r="CH271" i="2" s="1"/>
  <c r="CI271" i="2"/>
  <c r="CJ271" i="2" s="1"/>
  <c r="CK271" i="2"/>
  <c r="CL271" i="2" s="1"/>
  <c r="CM271" i="2"/>
  <c r="CN271" i="2" s="1"/>
  <c r="CO271" i="2"/>
  <c r="CP271" i="2" s="1"/>
  <c r="CQ271" i="2"/>
  <c r="CR271" i="2" s="1"/>
  <c r="CS271" i="2"/>
  <c r="CT271" i="2" s="1"/>
  <c r="CU271" i="2"/>
  <c r="CV271" i="2" s="1"/>
  <c r="CW271" i="2"/>
  <c r="CX271" i="2" s="1"/>
  <c r="CG272" i="2"/>
  <c r="CH272" i="2" s="1"/>
  <c r="CI272" i="2"/>
  <c r="CJ272" i="2" s="1"/>
  <c r="CK272" i="2"/>
  <c r="CL272" i="2" s="1"/>
  <c r="CM272" i="2"/>
  <c r="CN272" i="2" s="1"/>
  <c r="CO272" i="2"/>
  <c r="CP272" i="2" s="1"/>
  <c r="CQ272" i="2"/>
  <c r="CR272" i="2" s="1"/>
  <c r="CS272" i="2"/>
  <c r="CT272" i="2" s="1"/>
  <c r="CU272" i="2"/>
  <c r="CV272" i="2" s="1"/>
  <c r="CW272" i="2"/>
  <c r="CX272" i="2" s="1"/>
  <c r="CG273" i="2"/>
  <c r="CH273" i="2" s="1"/>
  <c r="CI273" i="2"/>
  <c r="CJ273" i="2" s="1"/>
  <c r="CK273" i="2"/>
  <c r="CL273" i="2" s="1"/>
  <c r="CM273" i="2"/>
  <c r="CN273" i="2" s="1"/>
  <c r="CO273" i="2"/>
  <c r="CP273" i="2" s="1"/>
  <c r="CQ273" i="2"/>
  <c r="CR273" i="2" s="1"/>
  <c r="CS273" i="2"/>
  <c r="CT273" i="2" s="1"/>
  <c r="CU273" i="2"/>
  <c r="CV273" i="2" s="1"/>
  <c r="CW273" i="2"/>
  <c r="CX273" i="2" s="1"/>
  <c r="CG274" i="2"/>
  <c r="CH274" i="2" s="1"/>
  <c r="CI274" i="2"/>
  <c r="CJ274" i="2" s="1"/>
  <c r="CK274" i="2"/>
  <c r="CL274" i="2" s="1"/>
  <c r="CM274" i="2"/>
  <c r="CN274" i="2" s="1"/>
  <c r="CO274" i="2"/>
  <c r="CP274" i="2" s="1"/>
  <c r="CQ274" i="2"/>
  <c r="CR274" i="2" s="1"/>
  <c r="CS274" i="2"/>
  <c r="CT274" i="2" s="1"/>
  <c r="CU274" i="2"/>
  <c r="CV274" i="2" s="1"/>
  <c r="CW274" i="2"/>
  <c r="CX274" i="2" s="1"/>
  <c r="CG275" i="2"/>
  <c r="CH275" i="2" s="1"/>
  <c r="CI275" i="2"/>
  <c r="CJ275" i="2" s="1"/>
  <c r="CK275" i="2"/>
  <c r="CL275" i="2" s="1"/>
  <c r="CM275" i="2"/>
  <c r="CN275" i="2" s="1"/>
  <c r="CO275" i="2"/>
  <c r="CP275" i="2" s="1"/>
  <c r="CQ275" i="2"/>
  <c r="CR275" i="2" s="1"/>
  <c r="CS275" i="2"/>
  <c r="CT275" i="2" s="1"/>
  <c r="CU275" i="2"/>
  <c r="CV275" i="2" s="1"/>
  <c r="CW275" i="2"/>
  <c r="CX275" i="2" s="1"/>
  <c r="CG276" i="2"/>
  <c r="CH276" i="2" s="1"/>
  <c r="CI276" i="2"/>
  <c r="CJ276" i="2" s="1"/>
  <c r="CK276" i="2"/>
  <c r="CL276" i="2" s="1"/>
  <c r="CM276" i="2"/>
  <c r="CN276" i="2" s="1"/>
  <c r="CO276" i="2"/>
  <c r="CP276" i="2" s="1"/>
  <c r="CQ276" i="2"/>
  <c r="CR276" i="2" s="1"/>
  <c r="CS276" i="2"/>
  <c r="CT276" i="2" s="1"/>
  <c r="CU276" i="2"/>
  <c r="CV276" i="2" s="1"/>
  <c r="CW276" i="2"/>
  <c r="CX276" i="2" s="1"/>
  <c r="CG277" i="2"/>
  <c r="CH277" i="2" s="1"/>
  <c r="CI277" i="2"/>
  <c r="CJ277" i="2" s="1"/>
  <c r="CK277" i="2"/>
  <c r="CL277" i="2" s="1"/>
  <c r="CM277" i="2"/>
  <c r="CN277" i="2" s="1"/>
  <c r="CO277" i="2"/>
  <c r="CP277" i="2" s="1"/>
  <c r="CQ277" i="2"/>
  <c r="CR277" i="2" s="1"/>
  <c r="CS277" i="2"/>
  <c r="CT277" i="2" s="1"/>
  <c r="CU277" i="2"/>
  <c r="CV277" i="2" s="1"/>
  <c r="CW277" i="2"/>
  <c r="CX277" i="2" s="1"/>
  <c r="CG278" i="2"/>
  <c r="CH278" i="2" s="1"/>
  <c r="CI278" i="2"/>
  <c r="CJ278" i="2" s="1"/>
  <c r="CK278" i="2"/>
  <c r="CL278" i="2" s="1"/>
  <c r="CM278" i="2"/>
  <c r="CN278" i="2" s="1"/>
  <c r="CO278" i="2"/>
  <c r="CP278" i="2" s="1"/>
  <c r="CQ278" i="2"/>
  <c r="CR278" i="2" s="1"/>
  <c r="CS278" i="2"/>
  <c r="CT278" i="2" s="1"/>
  <c r="CU278" i="2"/>
  <c r="CV278" i="2" s="1"/>
  <c r="CW278" i="2"/>
  <c r="CX278" i="2" s="1"/>
  <c r="CG279" i="2"/>
  <c r="CH279" i="2" s="1"/>
  <c r="CI279" i="2"/>
  <c r="CJ279" i="2" s="1"/>
  <c r="CK279" i="2"/>
  <c r="CL279" i="2" s="1"/>
  <c r="CM279" i="2"/>
  <c r="CN279" i="2" s="1"/>
  <c r="CO279" i="2"/>
  <c r="CP279" i="2" s="1"/>
  <c r="CQ279" i="2"/>
  <c r="CR279" i="2" s="1"/>
  <c r="CS279" i="2"/>
  <c r="CT279" i="2" s="1"/>
  <c r="CU279" i="2"/>
  <c r="CV279" i="2" s="1"/>
  <c r="CW279" i="2"/>
  <c r="CX279" i="2" s="1"/>
  <c r="CG280" i="2"/>
  <c r="CH280" i="2" s="1"/>
  <c r="CI280" i="2"/>
  <c r="CJ280" i="2" s="1"/>
  <c r="CK280" i="2"/>
  <c r="CL280" i="2" s="1"/>
  <c r="CM280" i="2"/>
  <c r="CN280" i="2" s="1"/>
  <c r="CO280" i="2"/>
  <c r="CP280" i="2" s="1"/>
  <c r="CQ280" i="2"/>
  <c r="CR280" i="2" s="1"/>
  <c r="CS280" i="2"/>
  <c r="CT280" i="2" s="1"/>
  <c r="CU280" i="2"/>
  <c r="CV280" i="2" s="1"/>
  <c r="CW280" i="2"/>
  <c r="CX280" i="2" s="1"/>
  <c r="CG281" i="2"/>
  <c r="CH281" i="2" s="1"/>
  <c r="CI281" i="2"/>
  <c r="CJ281" i="2" s="1"/>
  <c r="CK281" i="2"/>
  <c r="CL281" i="2" s="1"/>
  <c r="CM281" i="2"/>
  <c r="CN281" i="2" s="1"/>
  <c r="CO281" i="2"/>
  <c r="CP281" i="2" s="1"/>
  <c r="CQ281" i="2"/>
  <c r="CR281" i="2" s="1"/>
  <c r="CS281" i="2"/>
  <c r="CT281" i="2" s="1"/>
  <c r="CU281" i="2"/>
  <c r="CV281" i="2" s="1"/>
  <c r="CW281" i="2"/>
  <c r="CX281" i="2" s="1"/>
  <c r="CG282" i="2"/>
  <c r="CH282" i="2" s="1"/>
  <c r="CI282" i="2"/>
  <c r="CJ282" i="2" s="1"/>
  <c r="CK282" i="2"/>
  <c r="CL282" i="2" s="1"/>
  <c r="CM282" i="2"/>
  <c r="CN282" i="2" s="1"/>
  <c r="CO282" i="2"/>
  <c r="CP282" i="2" s="1"/>
  <c r="CQ282" i="2"/>
  <c r="CR282" i="2" s="1"/>
  <c r="CS282" i="2"/>
  <c r="CT282" i="2" s="1"/>
  <c r="CU282" i="2"/>
  <c r="CV282" i="2" s="1"/>
  <c r="CW282" i="2"/>
  <c r="CX282" i="2" s="1"/>
  <c r="CG283" i="2"/>
  <c r="CH283" i="2" s="1"/>
  <c r="CI283" i="2"/>
  <c r="CJ283" i="2" s="1"/>
  <c r="CK283" i="2"/>
  <c r="CL283" i="2" s="1"/>
  <c r="CM283" i="2"/>
  <c r="CN283" i="2" s="1"/>
  <c r="CO283" i="2"/>
  <c r="CP283" i="2" s="1"/>
  <c r="CQ283" i="2"/>
  <c r="CR283" i="2" s="1"/>
  <c r="CS283" i="2"/>
  <c r="CT283" i="2" s="1"/>
  <c r="CU283" i="2"/>
  <c r="CV283" i="2" s="1"/>
  <c r="CW283" i="2"/>
  <c r="CX283" i="2" s="1"/>
  <c r="CG284" i="2"/>
  <c r="CH284" i="2" s="1"/>
  <c r="CI284" i="2"/>
  <c r="CJ284" i="2" s="1"/>
  <c r="CK284" i="2"/>
  <c r="CL284" i="2" s="1"/>
  <c r="CM284" i="2"/>
  <c r="CN284" i="2" s="1"/>
  <c r="CO284" i="2"/>
  <c r="CP284" i="2" s="1"/>
  <c r="CQ284" i="2"/>
  <c r="CR284" i="2" s="1"/>
  <c r="CS284" i="2"/>
  <c r="CT284" i="2" s="1"/>
  <c r="CU284" i="2"/>
  <c r="CV284" i="2" s="1"/>
  <c r="CW284" i="2"/>
  <c r="CX284" i="2" s="1"/>
  <c r="CG285" i="2"/>
  <c r="CH285" i="2" s="1"/>
  <c r="CI285" i="2"/>
  <c r="CJ285" i="2" s="1"/>
  <c r="CK285" i="2"/>
  <c r="CL285" i="2" s="1"/>
  <c r="CM285" i="2"/>
  <c r="CN285" i="2" s="1"/>
  <c r="CO285" i="2"/>
  <c r="CP285" i="2" s="1"/>
  <c r="CQ285" i="2"/>
  <c r="CR285" i="2" s="1"/>
  <c r="CS285" i="2"/>
  <c r="CT285" i="2" s="1"/>
  <c r="CU285" i="2"/>
  <c r="CV285" i="2" s="1"/>
  <c r="CW285" i="2"/>
  <c r="CX285" i="2" s="1"/>
  <c r="CG286" i="2"/>
  <c r="CH286" i="2" s="1"/>
  <c r="CI286" i="2"/>
  <c r="CJ286" i="2" s="1"/>
  <c r="CK286" i="2"/>
  <c r="CL286" i="2" s="1"/>
  <c r="CM286" i="2"/>
  <c r="CN286" i="2" s="1"/>
  <c r="CO286" i="2"/>
  <c r="CP286" i="2" s="1"/>
  <c r="CQ286" i="2"/>
  <c r="CR286" i="2" s="1"/>
  <c r="CS286" i="2"/>
  <c r="CT286" i="2" s="1"/>
  <c r="CU286" i="2"/>
  <c r="CV286" i="2" s="1"/>
  <c r="CW286" i="2"/>
  <c r="CX286" i="2" s="1"/>
  <c r="CG287" i="2"/>
  <c r="CH287" i="2" s="1"/>
  <c r="CI287" i="2"/>
  <c r="CJ287" i="2" s="1"/>
  <c r="CK287" i="2"/>
  <c r="CL287" i="2" s="1"/>
  <c r="CM287" i="2"/>
  <c r="CN287" i="2" s="1"/>
  <c r="CO287" i="2"/>
  <c r="CP287" i="2" s="1"/>
  <c r="CQ287" i="2"/>
  <c r="CR287" i="2" s="1"/>
  <c r="CS287" i="2"/>
  <c r="CT287" i="2" s="1"/>
  <c r="CU287" i="2"/>
  <c r="CV287" i="2" s="1"/>
  <c r="CW287" i="2"/>
  <c r="CX287" i="2" s="1"/>
  <c r="CG288" i="2"/>
  <c r="CH288" i="2" s="1"/>
  <c r="CI288" i="2"/>
  <c r="CJ288" i="2" s="1"/>
  <c r="CK288" i="2"/>
  <c r="CL288" i="2" s="1"/>
  <c r="CM288" i="2"/>
  <c r="CN288" i="2" s="1"/>
  <c r="CO288" i="2"/>
  <c r="CP288" i="2" s="1"/>
  <c r="CQ288" i="2"/>
  <c r="CR288" i="2" s="1"/>
  <c r="CS288" i="2"/>
  <c r="CT288" i="2" s="1"/>
  <c r="CU288" i="2"/>
  <c r="CV288" i="2" s="1"/>
  <c r="CW288" i="2"/>
  <c r="CX288" i="2" s="1"/>
  <c r="CG289" i="2"/>
  <c r="CH289" i="2" s="1"/>
  <c r="CI289" i="2"/>
  <c r="CJ289" i="2" s="1"/>
  <c r="CK289" i="2"/>
  <c r="CL289" i="2" s="1"/>
  <c r="CM289" i="2"/>
  <c r="CN289" i="2" s="1"/>
  <c r="CO289" i="2"/>
  <c r="CP289" i="2" s="1"/>
  <c r="CQ289" i="2"/>
  <c r="CR289" i="2" s="1"/>
  <c r="CS289" i="2"/>
  <c r="CT289" i="2" s="1"/>
  <c r="CU289" i="2"/>
  <c r="CV289" i="2" s="1"/>
  <c r="CW289" i="2"/>
  <c r="CX289" i="2" s="1"/>
  <c r="CG290" i="2"/>
  <c r="CH290" i="2" s="1"/>
  <c r="CI290" i="2"/>
  <c r="CJ290" i="2" s="1"/>
  <c r="CK290" i="2"/>
  <c r="CL290" i="2" s="1"/>
  <c r="CM290" i="2"/>
  <c r="CN290" i="2" s="1"/>
  <c r="CO290" i="2"/>
  <c r="CP290" i="2" s="1"/>
  <c r="CQ290" i="2"/>
  <c r="CR290" i="2" s="1"/>
  <c r="CS290" i="2"/>
  <c r="CT290" i="2" s="1"/>
  <c r="CU290" i="2"/>
  <c r="CV290" i="2" s="1"/>
  <c r="CW290" i="2"/>
  <c r="CX290" i="2" s="1"/>
  <c r="CG291" i="2"/>
  <c r="CH291" i="2" s="1"/>
  <c r="CI291" i="2"/>
  <c r="CJ291" i="2" s="1"/>
  <c r="CK291" i="2"/>
  <c r="CL291" i="2" s="1"/>
  <c r="CM291" i="2"/>
  <c r="CN291" i="2" s="1"/>
  <c r="CO291" i="2"/>
  <c r="CP291" i="2" s="1"/>
  <c r="CQ291" i="2"/>
  <c r="CR291" i="2" s="1"/>
  <c r="CS291" i="2"/>
  <c r="CT291" i="2" s="1"/>
  <c r="CU291" i="2"/>
  <c r="CV291" i="2" s="1"/>
  <c r="CW291" i="2"/>
  <c r="CX291" i="2" s="1"/>
  <c r="CG292" i="2"/>
  <c r="CH292" i="2" s="1"/>
  <c r="CI292" i="2"/>
  <c r="CJ292" i="2" s="1"/>
  <c r="CK292" i="2"/>
  <c r="CL292" i="2" s="1"/>
  <c r="CM292" i="2"/>
  <c r="CN292" i="2" s="1"/>
  <c r="CO292" i="2"/>
  <c r="CP292" i="2" s="1"/>
  <c r="CQ292" i="2"/>
  <c r="CR292" i="2" s="1"/>
  <c r="CS292" i="2"/>
  <c r="CT292" i="2" s="1"/>
  <c r="CU292" i="2"/>
  <c r="CV292" i="2" s="1"/>
  <c r="CW292" i="2"/>
  <c r="CX292" i="2" s="1"/>
  <c r="CG293" i="2"/>
  <c r="CH293" i="2" s="1"/>
  <c r="CI293" i="2"/>
  <c r="CJ293" i="2" s="1"/>
  <c r="CK293" i="2"/>
  <c r="CL293" i="2" s="1"/>
  <c r="CM293" i="2"/>
  <c r="CN293" i="2" s="1"/>
  <c r="CO293" i="2"/>
  <c r="CP293" i="2" s="1"/>
  <c r="CQ293" i="2"/>
  <c r="CR293" i="2" s="1"/>
  <c r="CS293" i="2"/>
  <c r="CT293" i="2" s="1"/>
  <c r="CU293" i="2"/>
  <c r="CV293" i="2" s="1"/>
  <c r="CW293" i="2"/>
  <c r="CX293" i="2" s="1"/>
  <c r="CG294" i="2"/>
  <c r="CH294" i="2" s="1"/>
  <c r="CI294" i="2"/>
  <c r="CJ294" i="2" s="1"/>
  <c r="CK294" i="2"/>
  <c r="CL294" i="2" s="1"/>
  <c r="CM294" i="2"/>
  <c r="CN294" i="2" s="1"/>
  <c r="CO294" i="2"/>
  <c r="CP294" i="2" s="1"/>
  <c r="CQ294" i="2"/>
  <c r="CR294" i="2" s="1"/>
  <c r="CS294" i="2"/>
  <c r="CT294" i="2" s="1"/>
  <c r="CU294" i="2"/>
  <c r="CV294" i="2" s="1"/>
  <c r="CW294" i="2"/>
  <c r="CX294" i="2" s="1"/>
  <c r="CG295" i="2"/>
  <c r="CH295" i="2" s="1"/>
  <c r="CI295" i="2"/>
  <c r="CJ295" i="2" s="1"/>
  <c r="CK295" i="2"/>
  <c r="CL295" i="2" s="1"/>
  <c r="CM295" i="2"/>
  <c r="CN295" i="2" s="1"/>
  <c r="CO295" i="2"/>
  <c r="CP295" i="2" s="1"/>
  <c r="CQ295" i="2"/>
  <c r="CR295" i="2" s="1"/>
  <c r="CS295" i="2"/>
  <c r="CT295" i="2" s="1"/>
  <c r="CU295" i="2"/>
  <c r="CV295" i="2" s="1"/>
  <c r="CW295" i="2"/>
  <c r="CX295" i="2" s="1"/>
  <c r="CG296" i="2"/>
  <c r="CH296" i="2" s="1"/>
  <c r="CI296" i="2"/>
  <c r="CJ296" i="2" s="1"/>
  <c r="CK296" i="2"/>
  <c r="CL296" i="2" s="1"/>
  <c r="CM296" i="2"/>
  <c r="CN296" i="2" s="1"/>
  <c r="CO296" i="2"/>
  <c r="CP296" i="2" s="1"/>
  <c r="CQ296" i="2"/>
  <c r="CR296" i="2" s="1"/>
  <c r="CS296" i="2"/>
  <c r="CT296" i="2" s="1"/>
  <c r="CU296" i="2"/>
  <c r="CV296" i="2" s="1"/>
  <c r="CW296" i="2"/>
  <c r="CX296" i="2" s="1"/>
  <c r="CG297" i="2"/>
  <c r="CH297" i="2" s="1"/>
  <c r="CI297" i="2"/>
  <c r="CJ297" i="2" s="1"/>
  <c r="CK297" i="2"/>
  <c r="CL297" i="2" s="1"/>
  <c r="CM297" i="2"/>
  <c r="CN297" i="2" s="1"/>
  <c r="CO297" i="2"/>
  <c r="CP297" i="2" s="1"/>
  <c r="CQ297" i="2"/>
  <c r="CR297" i="2" s="1"/>
  <c r="CS297" i="2"/>
  <c r="CT297" i="2" s="1"/>
  <c r="CU297" i="2"/>
  <c r="CV297" i="2" s="1"/>
  <c r="CW297" i="2"/>
  <c r="CX297" i="2" s="1"/>
  <c r="CG298" i="2"/>
  <c r="CH298" i="2" s="1"/>
  <c r="CI298" i="2"/>
  <c r="CJ298" i="2" s="1"/>
  <c r="CK298" i="2"/>
  <c r="CL298" i="2" s="1"/>
  <c r="CM298" i="2"/>
  <c r="CN298" i="2" s="1"/>
  <c r="CO298" i="2"/>
  <c r="CP298" i="2" s="1"/>
  <c r="CQ298" i="2"/>
  <c r="CR298" i="2" s="1"/>
  <c r="CS298" i="2"/>
  <c r="CT298" i="2" s="1"/>
  <c r="CU298" i="2"/>
  <c r="CV298" i="2" s="1"/>
  <c r="CW298" i="2"/>
  <c r="CX298" i="2" s="1"/>
  <c r="CG299" i="2"/>
  <c r="CH299" i="2" s="1"/>
  <c r="CI299" i="2"/>
  <c r="CJ299" i="2" s="1"/>
  <c r="CK299" i="2"/>
  <c r="CL299" i="2" s="1"/>
  <c r="CM299" i="2"/>
  <c r="CN299" i="2" s="1"/>
  <c r="CO299" i="2"/>
  <c r="CP299" i="2" s="1"/>
  <c r="CQ299" i="2"/>
  <c r="CR299" i="2" s="1"/>
  <c r="CS299" i="2"/>
  <c r="CT299" i="2" s="1"/>
  <c r="CU299" i="2"/>
  <c r="CV299" i="2" s="1"/>
  <c r="CW299" i="2"/>
  <c r="CX299" i="2" s="1"/>
  <c r="CG300" i="2"/>
  <c r="CH300" i="2" s="1"/>
  <c r="CI300" i="2"/>
  <c r="CJ300" i="2" s="1"/>
  <c r="CK300" i="2"/>
  <c r="CL300" i="2" s="1"/>
  <c r="CM300" i="2"/>
  <c r="CN300" i="2" s="1"/>
  <c r="CO300" i="2"/>
  <c r="CP300" i="2" s="1"/>
  <c r="CQ300" i="2"/>
  <c r="CR300" i="2" s="1"/>
  <c r="CS300" i="2"/>
  <c r="CT300" i="2" s="1"/>
  <c r="CU300" i="2"/>
  <c r="CV300" i="2" s="1"/>
  <c r="CW300" i="2"/>
  <c r="CX300" i="2" s="1"/>
  <c r="CG301" i="2"/>
  <c r="CH301" i="2" s="1"/>
  <c r="CI301" i="2"/>
  <c r="CJ301" i="2" s="1"/>
  <c r="CK301" i="2"/>
  <c r="CL301" i="2" s="1"/>
  <c r="CM301" i="2"/>
  <c r="CN301" i="2" s="1"/>
  <c r="CO301" i="2"/>
  <c r="CP301" i="2" s="1"/>
  <c r="CQ301" i="2"/>
  <c r="CR301" i="2" s="1"/>
  <c r="CS301" i="2"/>
  <c r="CT301" i="2" s="1"/>
  <c r="CU301" i="2"/>
  <c r="CV301" i="2" s="1"/>
  <c r="CW301" i="2"/>
  <c r="CX301" i="2" s="1"/>
  <c r="CG302" i="2"/>
  <c r="CH302" i="2" s="1"/>
  <c r="CI302" i="2"/>
  <c r="CJ302" i="2" s="1"/>
  <c r="CK302" i="2"/>
  <c r="CL302" i="2" s="1"/>
  <c r="CM302" i="2"/>
  <c r="CN302" i="2" s="1"/>
  <c r="CO302" i="2"/>
  <c r="CP302" i="2" s="1"/>
  <c r="CQ302" i="2"/>
  <c r="CR302" i="2" s="1"/>
  <c r="CS302" i="2"/>
  <c r="CT302" i="2" s="1"/>
  <c r="CU302" i="2"/>
  <c r="CV302" i="2" s="1"/>
  <c r="CW302" i="2"/>
  <c r="CX302" i="2" s="1"/>
  <c r="CG303" i="2"/>
  <c r="CH303" i="2" s="1"/>
  <c r="CI303" i="2"/>
  <c r="CJ303" i="2" s="1"/>
  <c r="CK303" i="2"/>
  <c r="CL303" i="2" s="1"/>
  <c r="CM303" i="2"/>
  <c r="CN303" i="2" s="1"/>
  <c r="CO303" i="2"/>
  <c r="CP303" i="2" s="1"/>
  <c r="CQ303" i="2"/>
  <c r="CR303" i="2" s="1"/>
  <c r="CS303" i="2"/>
  <c r="CT303" i="2" s="1"/>
  <c r="CU303" i="2"/>
  <c r="CV303" i="2" s="1"/>
  <c r="CW303" i="2"/>
  <c r="CX303" i="2" s="1"/>
  <c r="CG304" i="2"/>
  <c r="CH304" i="2" s="1"/>
  <c r="CI304" i="2"/>
  <c r="CJ304" i="2" s="1"/>
  <c r="CK304" i="2"/>
  <c r="CL304" i="2" s="1"/>
  <c r="CM304" i="2"/>
  <c r="CN304" i="2" s="1"/>
  <c r="CO304" i="2"/>
  <c r="CP304" i="2" s="1"/>
  <c r="CQ304" i="2"/>
  <c r="CR304" i="2" s="1"/>
  <c r="CS304" i="2"/>
  <c r="CT304" i="2" s="1"/>
  <c r="CU304" i="2"/>
  <c r="CV304" i="2" s="1"/>
  <c r="CW304" i="2"/>
  <c r="CX304" i="2" s="1"/>
  <c r="CG305" i="2"/>
  <c r="CH305" i="2" s="1"/>
  <c r="CI305" i="2"/>
  <c r="CJ305" i="2" s="1"/>
  <c r="CK305" i="2"/>
  <c r="CL305" i="2" s="1"/>
  <c r="CM305" i="2"/>
  <c r="CN305" i="2" s="1"/>
  <c r="CO305" i="2"/>
  <c r="CP305" i="2" s="1"/>
  <c r="CQ305" i="2"/>
  <c r="CR305" i="2" s="1"/>
  <c r="CS305" i="2"/>
  <c r="CT305" i="2" s="1"/>
  <c r="CU305" i="2"/>
  <c r="CV305" i="2" s="1"/>
  <c r="CW305" i="2"/>
  <c r="CX305" i="2" s="1"/>
  <c r="CG306" i="2"/>
  <c r="CH306" i="2" s="1"/>
  <c r="CI306" i="2"/>
  <c r="CJ306" i="2" s="1"/>
  <c r="CK306" i="2"/>
  <c r="CL306" i="2" s="1"/>
  <c r="CM306" i="2"/>
  <c r="CN306" i="2" s="1"/>
  <c r="CO306" i="2"/>
  <c r="CP306" i="2" s="1"/>
  <c r="CQ306" i="2"/>
  <c r="CR306" i="2" s="1"/>
  <c r="CS306" i="2"/>
  <c r="CT306" i="2" s="1"/>
  <c r="CU306" i="2"/>
  <c r="CV306" i="2" s="1"/>
  <c r="CW306" i="2"/>
  <c r="CX306" i="2" s="1"/>
  <c r="CG307" i="2"/>
  <c r="CH307" i="2" s="1"/>
  <c r="CI307" i="2"/>
  <c r="CJ307" i="2" s="1"/>
  <c r="CK307" i="2"/>
  <c r="CL307" i="2" s="1"/>
  <c r="CM307" i="2"/>
  <c r="CN307" i="2" s="1"/>
  <c r="CO307" i="2"/>
  <c r="CP307" i="2" s="1"/>
  <c r="CQ307" i="2"/>
  <c r="CR307" i="2" s="1"/>
  <c r="CS307" i="2"/>
  <c r="CT307" i="2" s="1"/>
  <c r="CU307" i="2"/>
  <c r="CV307" i="2" s="1"/>
  <c r="CW307" i="2"/>
  <c r="CX307" i="2" s="1"/>
  <c r="CG308" i="2"/>
  <c r="CH308" i="2" s="1"/>
  <c r="CI308" i="2"/>
  <c r="CJ308" i="2" s="1"/>
  <c r="CK308" i="2"/>
  <c r="CL308" i="2" s="1"/>
  <c r="CM308" i="2"/>
  <c r="CN308" i="2" s="1"/>
  <c r="CO308" i="2"/>
  <c r="CP308" i="2" s="1"/>
  <c r="CQ308" i="2"/>
  <c r="CR308" i="2" s="1"/>
  <c r="CS308" i="2"/>
  <c r="CT308" i="2" s="1"/>
  <c r="CU308" i="2"/>
  <c r="CV308" i="2" s="1"/>
  <c r="CW308" i="2"/>
  <c r="CX308" i="2" s="1"/>
  <c r="CG309" i="2"/>
  <c r="CH309" i="2" s="1"/>
  <c r="CI309" i="2"/>
  <c r="CJ309" i="2" s="1"/>
  <c r="CK309" i="2"/>
  <c r="CL309" i="2" s="1"/>
  <c r="CM309" i="2"/>
  <c r="CN309" i="2" s="1"/>
  <c r="CO309" i="2"/>
  <c r="CP309" i="2" s="1"/>
  <c r="CQ309" i="2"/>
  <c r="CR309" i="2" s="1"/>
  <c r="CS309" i="2"/>
  <c r="CT309" i="2" s="1"/>
  <c r="CU309" i="2"/>
  <c r="CV309" i="2" s="1"/>
  <c r="CW309" i="2"/>
  <c r="CX309" i="2" s="1"/>
  <c r="CG310" i="2"/>
  <c r="CH310" i="2" s="1"/>
  <c r="CI310" i="2"/>
  <c r="CJ310" i="2" s="1"/>
  <c r="CK310" i="2"/>
  <c r="CL310" i="2" s="1"/>
  <c r="CM310" i="2"/>
  <c r="CN310" i="2" s="1"/>
  <c r="CO310" i="2"/>
  <c r="CP310" i="2" s="1"/>
  <c r="CQ310" i="2"/>
  <c r="CR310" i="2" s="1"/>
  <c r="CS310" i="2"/>
  <c r="CT310" i="2" s="1"/>
  <c r="CU310" i="2"/>
  <c r="CV310" i="2" s="1"/>
  <c r="CW310" i="2"/>
  <c r="CX310" i="2" s="1"/>
  <c r="CG311" i="2"/>
  <c r="CH311" i="2" s="1"/>
  <c r="CI311" i="2"/>
  <c r="CJ311" i="2" s="1"/>
  <c r="CK311" i="2"/>
  <c r="CL311" i="2" s="1"/>
  <c r="CM311" i="2"/>
  <c r="CN311" i="2" s="1"/>
  <c r="CO311" i="2"/>
  <c r="CP311" i="2" s="1"/>
  <c r="CQ311" i="2"/>
  <c r="CR311" i="2" s="1"/>
  <c r="CS311" i="2"/>
  <c r="CT311" i="2" s="1"/>
  <c r="CU311" i="2"/>
  <c r="CV311" i="2" s="1"/>
  <c r="CW311" i="2"/>
  <c r="CX311" i="2" s="1"/>
  <c r="CG312" i="2"/>
  <c r="CH312" i="2" s="1"/>
  <c r="CI312" i="2"/>
  <c r="CJ312" i="2" s="1"/>
  <c r="CK312" i="2"/>
  <c r="CL312" i="2" s="1"/>
  <c r="CM312" i="2"/>
  <c r="CN312" i="2" s="1"/>
  <c r="CO312" i="2"/>
  <c r="CP312" i="2" s="1"/>
  <c r="CQ312" i="2"/>
  <c r="CR312" i="2" s="1"/>
  <c r="CS312" i="2"/>
  <c r="CT312" i="2" s="1"/>
  <c r="CU312" i="2"/>
  <c r="CV312" i="2" s="1"/>
  <c r="CW312" i="2"/>
  <c r="CX312" i="2" s="1"/>
  <c r="CG313" i="2"/>
  <c r="CH313" i="2" s="1"/>
  <c r="CI313" i="2"/>
  <c r="CJ313" i="2" s="1"/>
  <c r="CK313" i="2"/>
  <c r="CL313" i="2" s="1"/>
  <c r="CM313" i="2"/>
  <c r="CN313" i="2" s="1"/>
  <c r="CO313" i="2"/>
  <c r="CP313" i="2" s="1"/>
  <c r="CQ313" i="2"/>
  <c r="CR313" i="2" s="1"/>
  <c r="CS313" i="2"/>
  <c r="CT313" i="2" s="1"/>
  <c r="CU313" i="2"/>
  <c r="CV313" i="2" s="1"/>
  <c r="CW313" i="2"/>
  <c r="CX313" i="2" s="1"/>
  <c r="CG314" i="2"/>
  <c r="CH314" i="2" s="1"/>
  <c r="CI314" i="2"/>
  <c r="CJ314" i="2" s="1"/>
  <c r="CK314" i="2"/>
  <c r="CL314" i="2" s="1"/>
  <c r="CM314" i="2"/>
  <c r="CN314" i="2" s="1"/>
  <c r="CO314" i="2"/>
  <c r="CP314" i="2" s="1"/>
  <c r="CQ314" i="2"/>
  <c r="CR314" i="2" s="1"/>
  <c r="CS314" i="2"/>
  <c r="CT314" i="2" s="1"/>
  <c r="CU314" i="2"/>
  <c r="CV314" i="2" s="1"/>
  <c r="CW314" i="2"/>
  <c r="CX314" i="2" s="1"/>
  <c r="CG315" i="2"/>
  <c r="CH315" i="2" s="1"/>
  <c r="CI315" i="2"/>
  <c r="CJ315" i="2" s="1"/>
  <c r="CK315" i="2"/>
  <c r="CL315" i="2" s="1"/>
  <c r="CM315" i="2"/>
  <c r="CN315" i="2" s="1"/>
  <c r="CO315" i="2"/>
  <c r="CP315" i="2" s="1"/>
  <c r="CQ315" i="2"/>
  <c r="CR315" i="2" s="1"/>
  <c r="CS315" i="2"/>
  <c r="CT315" i="2" s="1"/>
  <c r="CU315" i="2"/>
  <c r="CV315" i="2" s="1"/>
  <c r="CW315" i="2"/>
  <c r="CX315" i="2" s="1"/>
  <c r="CG316" i="2"/>
  <c r="CH316" i="2" s="1"/>
  <c r="CI316" i="2"/>
  <c r="CJ316" i="2" s="1"/>
  <c r="CK316" i="2"/>
  <c r="CL316" i="2" s="1"/>
  <c r="CM316" i="2"/>
  <c r="CN316" i="2" s="1"/>
  <c r="CO316" i="2"/>
  <c r="CP316" i="2" s="1"/>
  <c r="CQ316" i="2"/>
  <c r="CR316" i="2" s="1"/>
  <c r="CS316" i="2"/>
  <c r="CT316" i="2" s="1"/>
  <c r="CU316" i="2"/>
  <c r="CV316" i="2" s="1"/>
  <c r="CW316" i="2"/>
  <c r="CX316" i="2" s="1"/>
  <c r="CG317" i="2"/>
  <c r="CH317" i="2" s="1"/>
  <c r="CI317" i="2"/>
  <c r="CJ317" i="2" s="1"/>
  <c r="CK317" i="2"/>
  <c r="CL317" i="2" s="1"/>
  <c r="CM317" i="2"/>
  <c r="CN317" i="2" s="1"/>
  <c r="CO317" i="2"/>
  <c r="CP317" i="2" s="1"/>
  <c r="CQ317" i="2"/>
  <c r="CR317" i="2" s="1"/>
  <c r="CS317" i="2"/>
  <c r="CT317" i="2" s="1"/>
  <c r="CU317" i="2"/>
  <c r="CV317" i="2" s="1"/>
  <c r="CW317" i="2"/>
  <c r="CX317" i="2" s="1"/>
  <c r="CG318" i="2"/>
  <c r="CH318" i="2" s="1"/>
  <c r="CI318" i="2"/>
  <c r="CJ318" i="2" s="1"/>
  <c r="CK318" i="2"/>
  <c r="CL318" i="2" s="1"/>
  <c r="CM318" i="2"/>
  <c r="CN318" i="2" s="1"/>
  <c r="CO318" i="2"/>
  <c r="CP318" i="2" s="1"/>
  <c r="CQ318" i="2"/>
  <c r="CR318" i="2" s="1"/>
  <c r="CS318" i="2"/>
  <c r="CT318" i="2" s="1"/>
  <c r="CU318" i="2"/>
  <c r="CV318" i="2" s="1"/>
  <c r="CW318" i="2"/>
  <c r="CX318" i="2" s="1"/>
  <c r="CG319" i="2"/>
  <c r="CH319" i="2" s="1"/>
  <c r="CI319" i="2"/>
  <c r="CJ319" i="2" s="1"/>
  <c r="CK319" i="2"/>
  <c r="CL319" i="2" s="1"/>
  <c r="CM319" i="2"/>
  <c r="CN319" i="2" s="1"/>
  <c r="CO319" i="2"/>
  <c r="CP319" i="2" s="1"/>
  <c r="CQ319" i="2"/>
  <c r="CR319" i="2" s="1"/>
  <c r="CS319" i="2"/>
  <c r="CT319" i="2" s="1"/>
  <c r="CU319" i="2"/>
  <c r="CV319" i="2" s="1"/>
  <c r="CW319" i="2"/>
  <c r="CX319" i="2" s="1"/>
  <c r="CG320" i="2"/>
  <c r="CH320" i="2" s="1"/>
  <c r="CI320" i="2"/>
  <c r="CJ320" i="2" s="1"/>
  <c r="CK320" i="2"/>
  <c r="CL320" i="2" s="1"/>
  <c r="CM320" i="2"/>
  <c r="CN320" i="2" s="1"/>
  <c r="CO320" i="2"/>
  <c r="CP320" i="2" s="1"/>
  <c r="CQ320" i="2"/>
  <c r="CR320" i="2" s="1"/>
  <c r="CS320" i="2"/>
  <c r="CT320" i="2" s="1"/>
  <c r="CU320" i="2"/>
  <c r="CV320" i="2" s="1"/>
  <c r="CW320" i="2"/>
  <c r="CX320" i="2" s="1"/>
  <c r="CG321" i="2"/>
  <c r="CH321" i="2" s="1"/>
  <c r="CI321" i="2"/>
  <c r="CJ321" i="2" s="1"/>
  <c r="CK321" i="2"/>
  <c r="CL321" i="2" s="1"/>
  <c r="CM321" i="2"/>
  <c r="CN321" i="2" s="1"/>
  <c r="CO321" i="2"/>
  <c r="CP321" i="2" s="1"/>
  <c r="CQ321" i="2"/>
  <c r="CR321" i="2" s="1"/>
  <c r="CS321" i="2"/>
  <c r="CT321" i="2" s="1"/>
  <c r="CU321" i="2"/>
  <c r="CV321" i="2" s="1"/>
  <c r="CW321" i="2"/>
  <c r="CX321" i="2" s="1"/>
  <c r="CG322" i="2"/>
  <c r="CH322" i="2" s="1"/>
  <c r="CI322" i="2"/>
  <c r="CJ322" i="2" s="1"/>
  <c r="CK322" i="2"/>
  <c r="CL322" i="2" s="1"/>
  <c r="CM322" i="2"/>
  <c r="CN322" i="2" s="1"/>
  <c r="CO322" i="2"/>
  <c r="CP322" i="2" s="1"/>
  <c r="CQ322" i="2"/>
  <c r="CR322" i="2" s="1"/>
  <c r="CS322" i="2"/>
  <c r="CT322" i="2" s="1"/>
  <c r="CU322" i="2"/>
  <c r="CV322" i="2" s="1"/>
  <c r="CW322" i="2"/>
  <c r="CX322" i="2" s="1"/>
  <c r="CG323" i="2"/>
  <c r="CH323" i="2" s="1"/>
  <c r="CI323" i="2"/>
  <c r="CJ323" i="2" s="1"/>
  <c r="CK323" i="2"/>
  <c r="CL323" i="2" s="1"/>
  <c r="CM323" i="2"/>
  <c r="CN323" i="2" s="1"/>
  <c r="CO323" i="2"/>
  <c r="CP323" i="2" s="1"/>
  <c r="CQ323" i="2"/>
  <c r="CR323" i="2" s="1"/>
  <c r="CS323" i="2"/>
  <c r="CT323" i="2" s="1"/>
  <c r="CU323" i="2"/>
  <c r="CV323" i="2" s="1"/>
  <c r="CW323" i="2"/>
  <c r="CX323" i="2" s="1"/>
  <c r="CG324" i="2"/>
  <c r="CH324" i="2" s="1"/>
  <c r="CI324" i="2"/>
  <c r="CJ324" i="2" s="1"/>
  <c r="CK324" i="2"/>
  <c r="CL324" i="2" s="1"/>
  <c r="CM324" i="2"/>
  <c r="CN324" i="2" s="1"/>
  <c r="CO324" i="2"/>
  <c r="CP324" i="2" s="1"/>
  <c r="CQ324" i="2"/>
  <c r="CR324" i="2" s="1"/>
  <c r="CS324" i="2"/>
  <c r="CT324" i="2" s="1"/>
  <c r="CU324" i="2"/>
  <c r="CV324" i="2" s="1"/>
  <c r="CW324" i="2"/>
  <c r="CX324" i="2" s="1"/>
  <c r="CG325" i="2"/>
  <c r="CH325" i="2" s="1"/>
  <c r="CI325" i="2"/>
  <c r="CJ325" i="2" s="1"/>
  <c r="CK325" i="2"/>
  <c r="CL325" i="2" s="1"/>
  <c r="CM325" i="2"/>
  <c r="CN325" i="2" s="1"/>
  <c r="CO325" i="2"/>
  <c r="CP325" i="2" s="1"/>
  <c r="CQ325" i="2"/>
  <c r="CR325" i="2" s="1"/>
  <c r="CS325" i="2"/>
  <c r="CT325" i="2" s="1"/>
  <c r="CU325" i="2"/>
  <c r="CV325" i="2" s="1"/>
  <c r="CW325" i="2"/>
  <c r="CX325" i="2" s="1"/>
  <c r="CG326" i="2"/>
  <c r="CH326" i="2" s="1"/>
  <c r="CI326" i="2"/>
  <c r="CJ326" i="2" s="1"/>
  <c r="CK326" i="2"/>
  <c r="CL326" i="2" s="1"/>
  <c r="CM326" i="2"/>
  <c r="CN326" i="2" s="1"/>
  <c r="CO326" i="2"/>
  <c r="CP326" i="2" s="1"/>
  <c r="CQ326" i="2"/>
  <c r="CR326" i="2" s="1"/>
  <c r="CS326" i="2"/>
  <c r="CT326" i="2" s="1"/>
  <c r="CU326" i="2"/>
  <c r="CV326" i="2" s="1"/>
  <c r="CW326" i="2"/>
  <c r="CX326" i="2" s="1"/>
  <c r="CG327" i="2"/>
  <c r="CH327" i="2" s="1"/>
  <c r="CI327" i="2"/>
  <c r="CJ327" i="2" s="1"/>
  <c r="CK327" i="2"/>
  <c r="CL327" i="2" s="1"/>
  <c r="CM327" i="2"/>
  <c r="CN327" i="2" s="1"/>
  <c r="CO327" i="2"/>
  <c r="CP327" i="2" s="1"/>
  <c r="CQ327" i="2"/>
  <c r="CR327" i="2" s="1"/>
  <c r="CS327" i="2"/>
  <c r="CT327" i="2" s="1"/>
  <c r="CU327" i="2"/>
  <c r="CV327" i="2" s="1"/>
  <c r="CW327" i="2"/>
  <c r="CX327" i="2" s="1"/>
  <c r="CG328" i="2"/>
  <c r="CH328" i="2" s="1"/>
  <c r="CI328" i="2"/>
  <c r="CJ328" i="2" s="1"/>
  <c r="CK328" i="2"/>
  <c r="CL328" i="2" s="1"/>
  <c r="CM328" i="2"/>
  <c r="CN328" i="2" s="1"/>
  <c r="CO328" i="2"/>
  <c r="CP328" i="2" s="1"/>
  <c r="CQ328" i="2"/>
  <c r="CR328" i="2" s="1"/>
  <c r="CS328" i="2"/>
  <c r="CT328" i="2" s="1"/>
  <c r="CU328" i="2"/>
  <c r="CV328" i="2" s="1"/>
  <c r="CW328" i="2"/>
  <c r="CX328" i="2" s="1"/>
  <c r="CG329" i="2"/>
  <c r="CH329" i="2" s="1"/>
  <c r="CI329" i="2"/>
  <c r="CJ329" i="2" s="1"/>
  <c r="CK329" i="2"/>
  <c r="CL329" i="2" s="1"/>
  <c r="CM329" i="2"/>
  <c r="CN329" i="2" s="1"/>
  <c r="CO329" i="2"/>
  <c r="CP329" i="2" s="1"/>
  <c r="CQ329" i="2"/>
  <c r="CR329" i="2" s="1"/>
  <c r="CS329" i="2"/>
  <c r="CT329" i="2" s="1"/>
  <c r="CU329" i="2"/>
  <c r="CV329" i="2" s="1"/>
  <c r="CW329" i="2"/>
  <c r="CX329" i="2" s="1"/>
  <c r="CG330" i="2"/>
  <c r="CH330" i="2" s="1"/>
  <c r="CI330" i="2"/>
  <c r="CJ330" i="2" s="1"/>
  <c r="CK330" i="2"/>
  <c r="CL330" i="2" s="1"/>
  <c r="CM330" i="2"/>
  <c r="CN330" i="2" s="1"/>
  <c r="CO330" i="2"/>
  <c r="CP330" i="2" s="1"/>
  <c r="CQ330" i="2"/>
  <c r="CR330" i="2" s="1"/>
  <c r="CS330" i="2"/>
  <c r="CT330" i="2" s="1"/>
  <c r="CU330" i="2"/>
  <c r="CV330" i="2" s="1"/>
  <c r="CW330" i="2"/>
  <c r="CX330" i="2" s="1"/>
  <c r="CG331" i="2"/>
  <c r="CH331" i="2" s="1"/>
  <c r="CI331" i="2"/>
  <c r="CJ331" i="2" s="1"/>
  <c r="CK331" i="2"/>
  <c r="CL331" i="2" s="1"/>
  <c r="CM331" i="2"/>
  <c r="CN331" i="2" s="1"/>
  <c r="CO331" i="2"/>
  <c r="CP331" i="2" s="1"/>
  <c r="CQ331" i="2"/>
  <c r="CR331" i="2" s="1"/>
  <c r="CS331" i="2"/>
  <c r="CT331" i="2" s="1"/>
  <c r="CU331" i="2"/>
  <c r="CV331" i="2" s="1"/>
  <c r="CW331" i="2"/>
  <c r="CX331" i="2" s="1"/>
  <c r="CG332" i="2"/>
  <c r="CH332" i="2" s="1"/>
  <c r="CI332" i="2"/>
  <c r="CJ332" i="2" s="1"/>
  <c r="CK332" i="2"/>
  <c r="CL332" i="2" s="1"/>
  <c r="CM332" i="2"/>
  <c r="CN332" i="2" s="1"/>
  <c r="CO332" i="2"/>
  <c r="CP332" i="2" s="1"/>
  <c r="CQ332" i="2"/>
  <c r="CR332" i="2" s="1"/>
  <c r="CS332" i="2"/>
  <c r="CT332" i="2" s="1"/>
  <c r="CU332" i="2"/>
  <c r="CV332" i="2" s="1"/>
  <c r="CW332" i="2"/>
  <c r="CX332" i="2" s="1"/>
  <c r="CG333" i="2"/>
  <c r="CH333" i="2" s="1"/>
  <c r="CI333" i="2"/>
  <c r="CJ333" i="2" s="1"/>
  <c r="CK333" i="2"/>
  <c r="CL333" i="2" s="1"/>
  <c r="CM333" i="2"/>
  <c r="CN333" i="2" s="1"/>
  <c r="CO333" i="2"/>
  <c r="CP333" i="2" s="1"/>
  <c r="CQ333" i="2"/>
  <c r="CR333" i="2" s="1"/>
  <c r="CS333" i="2"/>
  <c r="CT333" i="2" s="1"/>
  <c r="CU333" i="2"/>
  <c r="CV333" i="2" s="1"/>
  <c r="CW333" i="2"/>
  <c r="CX333" i="2" s="1"/>
  <c r="CG334" i="2"/>
  <c r="CH334" i="2" s="1"/>
  <c r="CI334" i="2"/>
  <c r="CJ334" i="2" s="1"/>
  <c r="CK334" i="2"/>
  <c r="CL334" i="2" s="1"/>
  <c r="CM334" i="2"/>
  <c r="CN334" i="2" s="1"/>
  <c r="CO334" i="2"/>
  <c r="CP334" i="2" s="1"/>
  <c r="CQ334" i="2"/>
  <c r="CR334" i="2" s="1"/>
  <c r="CS334" i="2"/>
  <c r="CT334" i="2" s="1"/>
  <c r="CU334" i="2"/>
  <c r="CV334" i="2" s="1"/>
  <c r="CW334" i="2"/>
  <c r="CX334" i="2" s="1"/>
  <c r="CG335" i="2"/>
  <c r="CH335" i="2" s="1"/>
  <c r="CI335" i="2"/>
  <c r="CJ335" i="2" s="1"/>
  <c r="CK335" i="2"/>
  <c r="CL335" i="2" s="1"/>
  <c r="CM335" i="2"/>
  <c r="CN335" i="2" s="1"/>
  <c r="CO335" i="2"/>
  <c r="CP335" i="2" s="1"/>
  <c r="CQ335" i="2"/>
  <c r="CR335" i="2" s="1"/>
  <c r="CS335" i="2"/>
  <c r="CT335" i="2" s="1"/>
  <c r="CU335" i="2"/>
  <c r="CV335" i="2" s="1"/>
  <c r="CW335" i="2"/>
  <c r="CX335" i="2" s="1"/>
  <c r="CG336" i="2"/>
  <c r="CH336" i="2" s="1"/>
  <c r="CI336" i="2"/>
  <c r="CJ336" i="2" s="1"/>
  <c r="CK336" i="2"/>
  <c r="CL336" i="2" s="1"/>
  <c r="CM336" i="2"/>
  <c r="CN336" i="2" s="1"/>
  <c r="CO336" i="2"/>
  <c r="CP336" i="2" s="1"/>
  <c r="CQ336" i="2"/>
  <c r="CR336" i="2" s="1"/>
  <c r="CS336" i="2"/>
  <c r="CT336" i="2" s="1"/>
  <c r="CU336" i="2"/>
  <c r="CV336" i="2" s="1"/>
  <c r="CW336" i="2"/>
  <c r="CX336" i="2" s="1"/>
  <c r="CG337" i="2"/>
  <c r="CH337" i="2" s="1"/>
  <c r="CI337" i="2"/>
  <c r="CJ337" i="2" s="1"/>
  <c r="CK337" i="2"/>
  <c r="CL337" i="2" s="1"/>
  <c r="CM337" i="2"/>
  <c r="CN337" i="2" s="1"/>
  <c r="CO337" i="2"/>
  <c r="CP337" i="2" s="1"/>
  <c r="CQ337" i="2"/>
  <c r="CR337" i="2" s="1"/>
  <c r="CS337" i="2"/>
  <c r="CT337" i="2" s="1"/>
  <c r="CU337" i="2"/>
  <c r="CV337" i="2" s="1"/>
  <c r="CW337" i="2"/>
  <c r="CX337" i="2" s="1"/>
  <c r="CG338" i="2"/>
  <c r="CH338" i="2" s="1"/>
  <c r="CI338" i="2"/>
  <c r="CJ338" i="2" s="1"/>
  <c r="CK338" i="2"/>
  <c r="CL338" i="2" s="1"/>
  <c r="CM338" i="2"/>
  <c r="CN338" i="2" s="1"/>
  <c r="CO338" i="2"/>
  <c r="CP338" i="2" s="1"/>
  <c r="CQ338" i="2"/>
  <c r="CR338" i="2" s="1"/>
  <c r="CS338" i="2"/>
  <c r="CT338" i="2" s="1"/>
  <c r="CU338" i="2"/>
  <c r="CV338" i="2" s="1"/>
  <c r="CW338" i="2"/>
  <c r="CX338" i="2" s="1"/>
  <c r="CG339" i="2"/>
  <c r="CH339" i="2" s="1"/>
  <c r="CI339" i="2"/>
  <c r="CJ339" i="2" s="1"/>
  <c r="CK339" i="2"/>
  <c r="CL339" i="2" s="1"/>
  <c r="CM339" i="2"/>
  <c r="CN339" i="2" s="1"/>
  <c r="CO339" i="2"/>
  <c r="CP339" i="2" s="1"/>
  <c r="CQ339" i="2"/>
  <c r="CR339" i="2" s="1"/>
  <c r="CS339" i="2"/>
  <c r="CT339" i="2" s="1"/>
  <c r="CU339" i="2"/>
  <c r="CV339" i="2" s="1"/>
  <c r="CW339" i="2"/>
  <c r="CX339" i="2" s="1"/>
  <c r="CG340" i="2"/>
  <c r="CH340" i="2" s="1"/>
  <c r="CI340" i="2"/>
  <c r="CJ340" i="2" s="1"/>
  <c r="CK340" i="2"/>
  <c r="CL340" i="2" s="1"/>
  <c r="CM340" i="2"/>
  <c r="CN340" i="2" s="1"/>
  <c r="CO340" i="2"/>
  <c r="CP340" i="2" s="1"/>
  <c r="CQ340" i="2"/>
  <c r="CR340" i="2" s="1"/>
  <c r="CS340" i="2"/>
  <c r="CT340" i="2" s="1"/>
  <c r="CU340" i="2"/>
  <c r="CV340" i="2" s="1"/>
  <c r="CW340" i="2"/>
  <c r="CX340" i="2" s="1"/>
  <c r="CG341" i="2"/>
  <c r="CH341" i="2" s="1"/>
  <c r="CI341" i="2"/>
  <c r="CJ341" i="2" s="1"/>
  <c r="CK341" i="2"/>
  <c r="CL341" i="2" s="1"/>
  <c r="CM341" i="2"/>
  <c r="CN341" i="2" s="1"/>
  <c r="CO341" i="2"/>
  <c r="CP341" i="2" s="1"/>
  <c r="CQ341" i="2"/>
  <c r="CR341" i="2" s="1"/>
  <c r="CS341" i="2"/>
  <c r="CT341" i="2" s="1"/>
  <c r="CU341" i="2"/>
  <c r="CV341" i="2" s="1"/>
  <c r="CW341" i="2"/>
  <c r="CX341" i="2" s="1"/>
  <c r="CG342" i="2"/>
  <c r="CH342" i="2" s="1"/>
  <c r="CI342" i="2"/>
  <c r="CJ342" i="2" s="1"/>
  <c r="CK342" i="2"/>
  <c r="CL342" i="2" s="1"/>
  <c r="CM342" i="2"/>
  <c r="CN342" i="2" s="1"/>
  <c r="CO342" i="2"/>
  <c r="CP342" i="2" s="1"/>
  <c r="CQ342" i="2"/>
  <c r="CR342" i="2" s="1"/>
  <c r="CS342" i="2"/>
  <c r="CT342" i="2" s="1"/>
  <c r="CU342" i="2"/>
  <c r="CV342" i="2" s="1"/>
  <c r="CW342" i="2"/>
  <c r="CX342" i="2" s="1"/>
  <c r="CG343" i="2"/>
  <c r="CH343" i="2" s="1"/>
  <c r="CI343" i="2"/>
  <c r="CJ343" i="2" s="1"/>
  <c r="CK343" i="2"/>
  <c r="CL343" i="2" s="1"/>
  <c r="CM343" i="2"/>
  <c r="CN343" i="2" s="1"/>
  <c r="CO343" i="2"/>
  <c r="CP343" i="2" s="1"/>
  <c r="CQ343" i="2"/>
  <c r="CR343" i="2" s="1"/>
  <c r="CS343" i="2"/>
  <c r="CT343" i="2" s="1"/>
  <c r="CU343" i="2"/>
  <c r="CV343" i="2" s="1"/>
  <c r="CW343" i="2"/>
  <c r="CX343" i="2" s="1"/>
  <c r="CG344" i="2"/>
  <c r="CH344" i="2" s="1"/>
  <c r="CI344" i="2"/>
  <c r="CJ344" i="2" s="1"/>
  <c r="CK344" i="2"/>
  <c r="CL344" i="2" s="1"/>
  <c r="CM344" i="2"/>
  <c r="CN344" i="2" s="1"/>
  <c r="CO344" i="2"/>
  <c r="CP344" i="2" s="1"/>
  <c r="CQ344" i="2"/>
  <c r="CR344" i="2" s="1"/>
  <c r="CS344" i="2"/>
  <c r="CT344" i="2" s="1"/>
  <c r="CU344" i="2"/>
  <c r="CV344" i="2" s="1"/>
  <c r="CW344" i="2"/>
  <c r="CX344" i="2" s="1"/>
  <c r="CG345" i="2"/>
  <c r="CH345" i="2" s="1"/>
  <c r="CI345" i="2"/>
  <c r="CJ345" i="2" s="1"/>
  <c r="CK345" i="2"/>
  <c r="CL345" i="2" s="1"/>
  <c r="CM345" i="2"/>
  <c r="CN345" i="2" s="1"/>
  <c r="CO345" i="2"/>
  <c r="CP345" i="2" s="1"/>
  <c r="CQ345" i="2"/>
  <c r="CR345" i="2" s="1"/>
  <c r="CS345" i="2"/>
  <c r="CT345" i="2" s="1"/>
  <c r="CU345" i="2"/>
  <c r="CV345" i="2" s="1"/>
  <c r="CW345" i="2"/>
  <c r="CX345" i="2" s="1"/>
  <c r="CG346" i="2"/>
  <c r="CH346" i="2" s="1"/>
  <c r="CI346" i="2"/>
  <c r="CJ346" i="2" s="1"/>
  <c r="CK346" i="2"/>
  <c r="CL346" i="2" s="1"/>
  <c r="CM346" i="2"/>
  <c r="CN346" i="2" s="1"/>
  <c r="CO346" i="2"/>
  <c r="CP346" i="2" s="1"/>
  <c r="CQ346" i="2"/>
  <c r="CR346" i="2" s="1"/>
  <c r="CS346" i="2"/>
  <c r="CT346" i="2" s="1"/>
  <c r="CU346" i="2"/>
  <c r="CV346" i="2" s="1"/>
  <c r="CW346" i="2"/>
  <c r="CX346" i="2" s="1"/>
  <c r="CG347" i="2"/>
  <c r="CH347" i="2" s="1"/>
  <c r="CI347" i="2"/>
  <c r="CJ347" i="2" s="1"/>
  <c r="CK347" i="2"/>
  <c r="CL347" i="2" s="1"/>
  <c r="CM347" i="2"/>
  <c r="CN347" i="2" s="1"/>
  <c r="CO347" i="2"/>
  <c r="CP347" i="2" s="1"/>
  <c r="CQ347" i="2"/>
  <c r="CR347" i="2" s="1"/>
  <c r="CS347" i="2"/>
  <c r="CT347" i="2" s="1"/>
  <c r="CU347" i="2"/>
  <c r="CV347" i="2" s="1"/>
  <c r="CW347" i="2"/>
  <c r="CX347" i="2" s="1"/>
  <c r="CG348" i="2"/>
  <c r="CH348" i="2" s="1"/>
  <c r="CI348" i="2"/>
  <c r="CJ348" i="2" s="1"/>
  <c r="CK348" i="2"/>
  <c r="CL348" i="2" s="1"/>
  <c r="CM348" i="2"/>
  <c r="CN348" i="2" s="1"/>
  <c r="CO348" i="2"/>
  <c r="CP348" i="2" s="1"/>
  <c r="CQ348" i="2"/>
  <c r="CR348" i="2" s="1"/>
  <c r="CS348" i="2"/>
  <c r="CT348" i="2" s="1"/>
  <c r="CU348" i="2"/>
  <c r="CV348" i="2" s="1"/>
  <c r="CW348" i="2"/>
  <c r="CX348" i="2" s="1"/>
  <c r="CG349" i="2"/>
  <c r="CH349" i="2" s="1"/>
  <c r="CI349" i="2"/>
  <c r="CJ349" i="2" s="1"/>
  <c r="CK349" i="2"/>
  <c r="CL349" i="2" s="1"/>
  <c r="CM349" i="2"/>
  <c r="CN349" i="2" s="1"/>
  <c r="CO349" i="2"/>
  <c r="CP349" i="2" s="1"/>
  <c r="CQ349" i="2"/>
  <c r="CR349" i="2" s="1"/>
  <c r="CS349" i="2"/>
  <c r="CT349" i="2" s="1"/>
  <c r="CU349" i="2"/>
  <c r="CV349" i="2" s="1"/>
  <c r="CW349" i="2"/>
  <c r="CX349" i="2" s="1"/>
  <c r="CG350" i="2"/>
  <c r="CH350" i="2" s="1"/>
  <c r="CI350" i="2"/>
  <c r="CJ350" i="2" s="1"/>
  <c r="CK350" i="2"/>
  <c r="CL350" i="2" s="1"/>
  <c r="CM350" i="2"/>
  <c r="CN350" i="2" s="1"/>
  <c r="CO350" i="2"/>
  <c r="CP350" i="2" s="1"/>
  <c r="CQ350" i="2"/>
  <c r="CR350" i="2" s="1"/>
  <c r="CS350" i="2"/>
  <c r="CT350" i="2" s="1"/>
  <c r="CU350" i="2"/>
  <c r="CV350" i="2" s="1"/>
  <c r="CW350" i="2"/>
  <c r="CX350" i="2" s="1"/>
  <c r="CG351" i="2"/>
  <c r="CH351" i="2" s="1"/>
  <c r="CI351" i="2"/>
  <c r="CJ351" i="2" s="1"/>
  <c r="CK351" i="2"/>
  <c r="CL351" i="2" s="1"/>
  <c r="CM351" i="2"/>
  <c r="CN351" i="2" s="1"/>
  <c r="CO351" i="2"/>
  <c r="CP351" i="2" s="1"/>
  <c r="CQ351" i="2"/>
  <c r="CR351" i="2" s="1"/>
  <c r="CS351" i="2"/>
  <c r="CT351" i="2" s="1"/>
  <c r="CU351" i="2"/>
  <c r="CV351" i="2" s="1"/>
  <c r="CW351" i="2"/>
  <c r="CX351" i="2" s="1"/>
  <c r="CG352" i="2"/>
  <c r="CH352" i="2" s="1"/>
  <c r="CI352" i="2"/>
  <c r="CJ352" i="2" s="1"/>
  <c r="CK352" i="2"/>
  <c r="CL352" i="2" s="1"/>
  <c r="CM352" i="2"/>
  <c r="CN352" i="2" s="1"/>
  <c r="CO352" i="2"/>
  <c r="CP352" i="2" s="1"/>
  <c r="CQ352" i="2"/>
  <c r="CR352" i="2" s="1"/>
  <c r="CS352" i="2"/>
  <c r="CT352" i="2" s="1"/>
  <c r="CU352" i="2"/>
  <c r="CV352" i="2" s="1"/>
  <c r="CW352" i="2"/>
  <c r="CX352" i="2" s="1"/>
  <c r="CG353" i="2"/>
  <c r="CH353" i="2" s="1"/>
  <c r="CI353" i="2"/>
  <c r="CJ353" i="2" s="1"/>
  <c r="CK353" i="2"/>
  <c r="CL353" i="2" s="1"/>
  <c r="CM353" i="2"/>
  <c r="CN353" i="2" s="1"/>
  <c r="CO353" i="2"/>
  <c r="CP353" i="2" s="1"/>
  <c r="CQ353" i="2"/>
  <c r="CR353" i="2" s="1"/>
  <c r="CS353" i="2"/>
  <c r="CT353" i="2" s="1"/>
  <c r="CU353" i="2"/>
  <c r="CV353" i="2" s="1"/>
  <c r="CW353" i="2"/>
  <c r="CX353" i="2" s="1"/>
  <c r="CG354" i="2"/>
  <c r="CH354" i="2" s="1"/>
  <c r="CI354" i="2"/>
  <c r="CJ354" i="2" s="1"/>
  <c r="CK354" i="2"/>
  <c r="CL354" i="2" s="1"/>
  <c r="CM354" i="2"/>
  <c r="CN354" i="2" s="1"/>
  <c r="CO354" i="2"/>
  <c r="CP354" i="2" s="1"/>
  <c r="CQ354" i="2"/>
  <c r="CR354" i="2" s="1"/>
  <c r="CS354" i="2"/>
  <c r="CT354" i="2" s="1"/>
  <c r="CU354" i="2"/>
  <c r="CV354" i="2" s="1"/>
  <c r="CW354" i="2"/>
  <c r="CX354" i="2" s="1"/>
  <c r="CG355" i="2"/>
  <c r="CH355" i="2" s="1"/>
  <c r="CI355" i="2"/>
  <c r="CJ355" i="2" s="1"/>
  <c r="CK355" i="2"/>
  <c r="CL355" i="2" s="1"/>
  <c r="CM355" i="2"/>
  <c r="CN355" i="2" s="1"/>
  <c r="CO355" i="2"/>
  <c r="CP355" i="2" s="1"/>
  <c r="CQ355" i="2"/>
  <c r="CR355" i="2" s="1"/>
  <c r="CS355" i="2"/>
  <c r="CT355" i="2" s="1"/>
  <c r="CU355" i="2"/>
  <c r="CV355" i="2" s="1"/>
  <c r="CW355" i="2"/>
  <c r="CX355" i="2" s="1"/>
  <c r="CG356" i="2"/>
  <c r="CH356" i="2" s="1"/>
  <c r="CI356" i="2"/>
  <c r="CJ356" i="2" s="1"/>
  <c r="CK356" i="2"/>
  <c r="CL356" i="2" s="1"/>
  <c r="CM356" i="2"/>
  <c r="CN356" i="2" s="1"/>
  <c r="CO356" i="2"/>
  <c r="CP356" i="2" s="1"/>
  <c r="CQ356" i="2"/>
  <c r="CR356" i="2" s="1"/>
  <c r="CS356" i="2"/>
  <c r="CT356" i="2" s="1"/>
  <c r="CU356" i="2"/>
  <c r="CV356" i="2" s="1"/>
  <c r="CW356" i="2"/>
  <c r="CX356" i="2" s="1"/>
  <c r="CG357" i="2"/>
  <c r="CH357" i="2" s="1"/>
  <c r="CI357" i="2"/>
  <c r="CJ357" i="2" s="1"/>
  <c r="CK357" i="2"/>
  <c r="CL357" i="2" s="1"/>
  <c r="CM357" i="2"/>
  <c r="CN357" i="2" s="1"/>
  <c r="CO357" i="2"/>
  <c r="CP357" i="2" s="1"/>
  <c r="CQ357" i="2"/>
  <c r="CR357" i="2" s="1"/>
  <c r="CS357" i="2"/>
  <c r="CT357" i="2" s="1"/>
  <c r="CU357" i="2"/>
  <c r="CV357" i="2" s="1"/>
  <c r="CW357" i="2"/>
  <c r="CX357" i="2" s="1"/>
  <c r="CG358" i="2"/>
  <c r="CH358" i="2" s="1"/>
  <c r="CI358" i="2"/>
  <c r="CJ358" i="2" s="1"/>
  <c r="CK358" i="2"/>
  <c r="CL358" i="2" s="1"/>
  <c r="CM358" i="2"/>
  <c r="CN358" i="2" s="1"/>
  <c r="CO358" i="2"/>
  <c r="CP358" i="2" s="1"/>
  <c r="CQ358" i="2"/>
  <c r="CR358" i="2" s="1"/>
  <c r="CS358" i="2"/>
  <c r="CT358" i="2" s="1"/>
  <c r="CU358" i="2"/>
  <c r="CV358" i="2" s="1"/>
  <c r="CW358" i="2"/>
  <c r="CX358" i="2" s="1"/>
  <c r="CG359" i="2"/>
  <c r="CH359" i="2" s="1"/>
  <c r="CI359" i="2"/>
  <c r="CJ359" i="2" s="1"/>
  <c r="CK359" i="2"/>
  <c r="CL359" i="2" s="1"/>
  <c r="CM359" i="2"/>
  <c r="CN359" i="2" s="1"/>
  <c r="CO359" i="2"/>
  <c r="CP359" i="2" s="1"/>
  <c r="CQ359" i="2"/>
  <c r="CR359" i="2" s="1"/>
  <c r="CS359" i="2"/>
  <c r="CT359" i="2" s="1"/>
  <c r="CU359" i="2"/>
  <c r="CV359" i="2" s="1"/>
  <c r="CW359" i="2"/>
  <c r="CX359" i="2" s="1"/>
  <c r="CG360" i="2"/>
  <c r="CH360" i="2" s="1"/>
  <c r="CI360" i="2"/>
  <c r="CJ360" i="2" s="1"/>
  <c r="CK360" i="2"/>
  <c r="CL360" i="2" s="1"/>
  <c r="CM360" i="2"/>
  <c r="CN360" i="2" s="1"/>
  <c r="CO360" i="2"/>
  <c r="CP360" i="2" s="1"/>
  <c r="CQ360" i="2"/>
  <c r="CR360" i="2" s="1"/>
  <c r="CS360" i="2"/>
  <c r="CT360" i="2" s="1"/>
  <c r="CU360" i="2"/>
  <c r="CV360" i="2" s="1"/>
  <c r="CW360" i="2"/>
  <c r="CX360" i="2" s="1"/>
  <c r="CG361" i="2"/>
  <c r="CH361" i="2" s="1"/>
  <c r="CI361" i="2"/>
  <c r="CJ361" i="2" s="1"/>
  <c r="CK361" i="2"/>
  <c r="CL361" i="2" s="1"/>
  <c r="CM361" i="2"/>
  <c r="CN361" i="2" s="1"/>
  <c r="CO361" i="2"/>
  <c r="CP361" i="2" s="1"/>
  <c r="CQ361" i="2"/>
  <c r="CR361" i="2" s="1"/>
  <c r="CS361" i="2"/>
  <c r="CT361" i="2" s="1"/>
  <c r="CU361" i="2"/>
  <c r="CV361" i="2" s="1"/>
  <c r="CW361" i="2"/>
  <c r="CX361" i="2" s="1"/>
  <c r="CG362" i="2"/>
  <c r="CH362" i="2" s="1"/>
  <c r="CI362" i="2"/>
  <c r="CJ362" i="2" s="1"/>
  <c r="CK362" i="2"/>
  <c r="CL362" i="2" s="1"/>
  <c r="CM362" i="2"/>
  <c r="CN362" i="2" s="1"/>
  <c r="CO362" i="2"/>
  <c r="CP362" i="2" s="1"/>
  <c r="CQ362" i="2"/>
  <c r="CR362" i="2" s="1"/>
  <c r="CS362" i="2"/>
  <c r="CT362" i="2" s="1"/>
  <c r="CU362" i="2"/>
  <c r="CV362" i="2" s="1"/>
  <c r="CW362" i="2"/>
  <c r="CX362" i="2" s="1"/>
  <c r="CG363" i="2"/>
  <c r="CH363" i="2" s="1"/>
  <c r="CI363" i="2"/>
  <c r="CJ363" i="2" s="1"/>
  <c r="CK363" i="2"/>
  <c r="CL363" i="2" s="1"/>
  <c r="CM363" i="2"/>
  <c r="CN363" i="2" s="1"/>
  <c r="CO363" i="2"/>
  <c r="CP363" i="2" s="1"/>
  <c r="CQ363" i="2"/>
  <c r="CR363" i="2" s="1"/>
  <c r="CS363" i="2"/>
  <c r="CT363" i="2" s="1"/>
  <c r="CU363" i="2"/>
  <c r="CV363" i="2" s="1"/>
  <c r="CW363" i="2"/>
  <c r="CX363" i="2" s="1"/>
  <c r="CG364" i="2"/>
  <c r="CH364" i="2" s="1"/>
  <c r="CI364" i="2"/>
  <c r="CJ364" i="2" s="1"/>
  <c r="CK364" i="2"/>
  <c r="CL364" i="2" s="1"/>
  <c r="CM364" i="2"/>
  <c r="CN364" i="2" s="1"/>
  <c r="CO364" i="2"/>
  <c r="CP364" i="2" s="1"/>
  <c r="CQ364" i="2"/>
  <c r="CR364" i="2" s="1"/>
  <c r="CS364" i="2"/>
  <c r="CT364" i="2" s="1"/>
  <c r="CU364" i="2"/>
  <c r="CV364" i="2" s="1"/>
  <c r="CW364" i="2"/>
  <c r="CX364" i="2" s="1"/>
  <c r="CG365" i="2"/>
  <c r="CH365" i="2" s="1"/>
  <c r="CI365" i="2"/>
  <c r="CJ365" i="2" s="1"/>
  <c r="CK365" i="2"/>
  <c r="CL365" i="2" s="1"/>
  <c r="CM365" i="2"/>
  <c r="CN365" i="2" s="1"/>
  <c r="CO365" i="2"/>
  <c r="CP365" i="2" s="1"/>
  <c r="CQ365" i="2"/>
  <c r="CR365" i="2" s="1"/>
  <c r="CS365" i="2"/>
  <c r="CT365" i="2" s="1"/>
  <c r="CU365" i="2"/>
  <c r="CV365" i="2" s="1"/>
  <c r="CW365" i="2"/>
  <c r="CX365" i="2" s="1"/>
  <c r="CG366" i="2"/>
  <c r="CH366" i="2" s="1"/>
  <c r="CI366" i="2"/>
  <c r="CJ366" i="2" s="1"/>
  <c r="CK366" i="2"/>
  <c r="CL366" i="2" s="1"/>
  <c r="CM366" i="2"/>
  <c r="CN366" i="2" s="1"/>
  <c r="CO366" i="2"/>
  <c r="CP366" i="2" s="1"/>
  <c r="CQ366" i="2"/>
  <c r="CR366" i="2" s="1"/>
  <c r="CS366" i="2"/>
  <c r="CT366" i="2" s="1"/>
  <c r="CU366" i="2"/>
  <c r="CV366" i="2" s="1"/>
  <c r="CW366" i="2"/>
  <c r="CX366" i="2" s="1"/>
  <c r="CG367" i="2"/>
  <c r="CH367" i="2" s="1"/>
  <c r="CI367" i="2"/>
  <c r="CJ367" i="2" s="1"/>
  <c r="CK367" i="2"/>
  <c r="CL367" i="2" s="1"/>
  <c r="CM367" i="2"/>
  <c r="CN367" i="2" s="1"/>
  <c r="CO367" i="2"/>
  <c r="CP367" i="2" s="1"/>
  <c r="CQ367" i="2"/>
  <c r="CR367" i="2" s="1"/>
  <c r="CS367" i="2"/>
  <c r="CT367" i="2" s="1"/>
  <c r="CU367" i="2"/>
  <c r="CV367" i="2" s="1"/>
  <c r="CW367" i="2"/>
  <c r="CX367" i="2" s="1"/>
  <c r="CG368" i="2"/>
  <c r="CH368" i="2" s="1"/>
  <c r="CI368" i="2"/>
  <c r="CJ368" i="2" s="1"/>
  <c r="CK368" i="2"/>
  <c r="CL368" i="2" s="1"/>
  <c r="CM368" i="2"/>
  <c r="CN368" i="2" s="1"/>
  <c r="CO368" i="2"/>
  <c r="CP368" i="2" s="1"/>
  <c r="CQ368" i="2"/>
  <c r="CR368" i="2" s="1"/>
  <c r="CS368" i="2"/>
  <c r="CT368" i="2" s="1"/>
  <c r="CU368" i="2"/>
  <c r="CV368" i="2" s="1"/>
  <c r="CW368" i="2"/>
  <c r="CX368" i="2" s="1"/>
  <c r="CG369" i="2"/>
  <c r="CH369" i="2" s="1"/>
  <c r="CI369" i="2"/>
  <c r="CJ369" i="2" s="1"/>
  <c r="CK369" i="2"/>
  <c r="CL369" i="2" s="1"/>
  <c r="CM369" i="2"/>
  <c r="CN369" i="2" s="1"/>
  <c r="CO369" i="2"/>
  <c r="CP369" i="2" s="1"/>
  <c r="CQ369" i="2"/>
  <c r="CR369" i="2" s="1"/>
  <c r="CS369" i="2"/>
  <c r="CT369" i="2" s="1"/>
  <c r="CU369" i="2"/>
  <c r="CV369" i="2" s="1"/>
  <c r="CW369" i="2"/>
  <c r="CX369" i="2" s="1"/>
  <c r="CG370" i="2"/>
  <c r="CH370" i="2" s="1"/>
  <c r="CI370" i="2"/>
  <c r="CJ370" i="2" s="1"/>
  <c r="CK370" i="2"/>
  <c r="CL370" i="2" s="1"/>
  <c r="CM370" i="2"/>
  <c r="CN370" i="2" s="1"/>
  <c r="CO370" i="2"/>
  <c r="CP370" i="2" s="1"/>
  <c r="CQ370" i="2"/>
  <c r="CR370" i="2" s="1"/>
  <c r="CS370" i="2"/>
  <c r="CT370" i="2" s="1"/>
  <c r="CU370" i="2"/>
  <c r="CV370" i="2" s="1"/>
  <c r="CW370" i="2"/>
  <c r="CX370" i="2" s="1"/>
  <c r="CG371" i="2"/>
  <c r="CH371" i="2" s="1"/>
  <c r="CI371" i="2"/>
  <c r="CJ371" i="2" s="1"/>
  <c r="CK371" i="2"/>
  <c r="CL371" i="2" s="1"/>
  <c r="CM371" i="2"/>
  <c r="CN371" i="2" s="1"/>
  <c r="CO371" i="2"/>
  <c r="CP371" i="2" s="1"/>
  <c r="CQ371" i="2"/>
  <c r="CR371" i="2" s="1"/>
  <c r="CS371" i="2"/>
  <c r="CT371" i="2" s="1"/>
  <c r="CU371" i="2"/>
  <c r="CV371" i="2" s="1"/>
  <c r="CW371" i="2"/>
  <c r="CX371" i="2" s="1"/>
  <c r="CG372" i="2"/>
  <c r="CH372" i="2" s="1"/>
  <c r="CI372" i="2"/>
  <c r="CJ372" i="2" s="1"/>
  <c r="CK372" i="2"/>
  <c r="CL372" i="2" s="1"/>
  <c r="CM372" i="2"/>
  <c r="CN372" i="2" s="1"/>
  <c r="CO372" i="2"/>
  <c r="CP372" i="2" s="1"/>
  <c r="CQ372" i="2"/>
  <c r="CR372" i="2" s="1"/>
  <c r="CS372" i="2"/>
  <c r="CT372" i="2" s="1"/>
  <c r="CU372" i="2"/>
  <c r="CV372" i="2" s="1"/>
  <c r="CW372" i="2"/>
  <c r="CX372" i="2" s="1"/>
  <c r="CG373" i="2"/>
  <c r="CH373" i="2" s="1"/>
  <c r="CI373" i="2"/>
  <c r="CJ373" i="2" s="1"/>
  <c r="CK373" i="2"/>
  <c r="CL373" i="2" s="1"/>
  <c r="CM373" i="2"/>
  <c r="CN373" i="2" s="1"/>
  <c r="CO373" i="2"/>
  <c r="CP373" i="2" s="1"/>
  <c r="CQ373" i="2"/>
  <c r="CR373" i="2" s="1"/>
  <c r="CS373" i="2"/>
  <c r="CT373" i="2" s="1"/>
  <c r="CU373" i="2"/>
  <c r="CV373" i="2" s="1"/>
  <c r="CW373" i="2"/>
  <c r="CX373" i="2" s="1"/>
  <c r="CG374" i="2"/>
  <c r="CH374" i="2" s="1"/>
  <c r="CI374" i="2"/>
  <c r="CJ374" i="2" s="1"/>
  <c r="CK374" i="2"/>
  <c r="CL374" i="2" s="1"/>
  <c r="CM374" i="2"/>
  <c r="CN374" i="2" s="1"/>
  <c r="CO374" i="2"/>
  <c r="CP374" i="2" s="1"/>
  <c r="CQ374" i="2"/>
  <c r="CR374" i="2" s="1"/>
  <c r="CS374" i="2"/>
  <c r="CT374" i="2" s="1"/>
  <c r="CU374" i="2"/>
  <c r="CV374" i="2" s="1"/>
  <c r="CW374" i="2"/>
  <c r="CX374" i="2" s="1"/>
  <c r="CG375" i="2"/>
  <c r="CH375" i="2" s="1"/>
  <c r="CI375" i="2"/>
  <c r="CJ375" i="2" s="1"/>
  <c r="CK375" i="2"/>
  <c r="CL375" i="2" s="1"/>
  <c r="CM375" i="2"/>
  <c r="CN375" i="2" s="1"/>
  <c r="CO375" i="2"/>
  <c r="CP375" i="2" s="1"/>
  <c r="CQ375" i="2"/>
  <c r="CR375" i="2" s="1"/>
  <c r="CS375" i="2"/>
  <c r="CT375" i="2" s="1"/>
  <c r="CU375" i="2"/>
  <c r="CV375" i="2" s="1"/>
  <c r="CW375" i="2"/>
  <c r="CX375" i="2" s="1"/>
  <c r="CG376" i="2"/>
  <c r="CH376" i="2" s="1"/>
  <c r="CI376" i="2"/>
  <c r="CJ376" i="2" s="1"/>
  <c r="CK376" i="2"/>
  <c r="CL376" i="2" s="1"/>
  <c r="CM376" i="2"/>
  <c r="CN376" i="2" s="1"/>
  <c r="CO376" i="2"/>
  <c r="CP376" i="2" s="1"/>
  <c r="CQ376" i="2"/>
  <c r="CR376" i="2" s="1"/>
  <c r="CS376" i="2"/>
  <c r="CT376" i="2" s="1"/>
  <c r="CU376" i="2"/>
  <c r="CV376" i="2" s="1"/>
  <c r="CW376" i="2"/>
  <c r="CX376" i="2" s="1"/>
  <c r="CG377" i="2"/>
  <c r="CH377" i="2" s="1"/>
  <c r="CI377" i="2"/>
  <c r="CJ377" i="2" s="1"/>
  <c r="CK377" i="2"/>
  <c r="CL377" i="2" s="1"/>
  <c r="CM377" i="2"/>
  <c r="CN377" i="2" s="1"/>
  <c r="CO377" i="2"/>
  <c r="CP377" i="2" s="1"/>
  <c r="CQ377" i="2"/>
  <c r="CR377" i="2" s="1"/>
  <c r="CS377" i="2"/>
  <c r="CT377" i="2" s="1"/>
  <c r="CU377" i="2"/>
  <c r="CV377" i="2" s="1"/>
  <c r="CW377" i="2"/>
  <c r="CX377" i="2" s="1"/>
  <c r="CG378" i="2"/>
  <c r="CH378" i="2" s="1"/>
  <c r="CI378" i="2"/>
  <c r="CJ378" i="2" s="1"/>
  <c r="CK378" i="2"/>
  <c r="CL378" i="2" s="1"/>
  <c r="CM378" i="2"/>
  <c r="CN378" i="2" s="1"/>
  <c r="CO378" i="2"/>
  <c r="CP378" i="2" s="1"/>
  <c r="CQ378" i="2"/>
  <c r="CR378" i="2" s="1"/>
  <c r="CS378" i="2"/>
  <c r="CT378" i="2" s="1"/>
  <c r="CU378" i="2"/>
  <c r="CV378" i="2" s="1"/>
  <c r="CW378" i="2"/>
  <c r="CX378" i="2" s="1"/>
  <c r="CG379" i="2"/>
  <c r="CH379" i="2" s="1"/>
  <c r="CI379" i="2"/>
  <c r="CJ379" i="2" s="1"/>
  <c r="CK379" i="2"/>
  <c r="CL379" i="2" s="1"/>
  <c r="CM379" i="2"/>
  <c r="CN379" i="2" s="1"/>
  <c r="CO379" i="2"/>
  <c r="CP379" i="2" s="1"/>
  <c r="CQ379" i="2"/>
  <c r="CR379" i="2" s="1"/>
  <c r="CS379" i="2"/>
  <c r="CT379" i="2" s="1"/>
  <c r="CU379" i="2"/>
  <c r="CV379" i="2" s="1"/>
  <c r="CW379" i="2"/>
  <c r="CX379" i="2" s="1"/>
  <c r="CG380" i="2"/>
  <c r="CH380" i="2" s="1"/>
  <c r="CI380" i="2"/>
  <c r="CJ380" i="2" s="1"/>
  <c r="CK380" i="2"/>
  <c r="CL380" i="2" s="1"/>
  <c r="CM380" i="2"/>
  <c r="CN380" i="2" s="1"/>
  <c r="CO380" i="2"/>
  <c r="CP380" i="2" s="1"/>
  <c r="CQ380" i="2"/>
  <c r="CR380" i="2" s="1"/>
  <c r="CS380" i="2"/>
  <c r="CT380" i="2" s="1"/>
  <c r="CU380" i="2"/>
  <c r="CV380" i="2" s="1"/>
  <c r="CW380" i="2"/>
  <c r="CX380" i="2" s="1"/>
  <c r="CG381" i="2"/>
  <c r="CH381" i="2" s="1"/>
  <c r="CI381" i="2"/>
  <c r="CJ381" i="2" s="1"/>
  <c r="CK381" i="2"/>
  <c r="CL381" i="2" s="1"/>
  <c r="CM381" i="2"/>
  <c r="CN381" i="2" s="1"/>
  <c r="CO381" i="2"/>
  <c r="CP381" i="2" s="1"/>
  <c r="CQ381" i="2"/>
  <c r="CR381" i="2" s="1"/>
  <c r="CS381" i="2"/>
  <c r="CT381" i="2" s="1"/>
  <c r="CU381" i="2"/>
  <c r="CV381" i="2" s="1"/>
  <c r="CW381" i="2"/>
  <c r="CX381" i="2" s="1"/>
  <c r="CG382" i="2"/>
  <c r="CH382" i="2" s="1"/>
  <c r="CI382" i="2"/>
  <c r="CJ382" i="2" s="1"/>
  <c r="CK382" i="2"/>
  <c r="CL382" i="2" s="1"/>
  <c r="CM382" i="2"/>
  <c r="CN382" i="2" s="1"/>
  <c r="CO382" i="2"/>
  <c r="CP382" i="2" s="1"/>
  <c r="CQ382" i="2"/>
  <c r="CR382" i="2" s="1"/>
  <c r="CS382" i="2"/>
  <c r="CT382" i="2" s="1"/>
  <c r="CU382" i="2"/>
  <c r="CV382" i="2" s="1"/>
  <c r="CW382" i="2"/>
  <c r="CX382" i="2" s="1"/>
  <c r="CG383" i="2"/>
  <c r="CH383" i="2" s="1"/>
  <c r="CI383" i="2"/>
  <c r="CJ383" i="2" s="1"/>
  <c r="CK383" i="2"/>
  <c r="CL383" i="2" s="1"/>
  <c r="CM383" i="2"/>
  <c r="CN383" i="2" s="1"/>
  <c r="CO383" i="2"/>
  <c r="CP383" i="2" s="1"/>
  <c r="CQ383" i="2"/>
  <c r="CR383" i="2" s="1"/>
  <c r="CS383" i="2"/>
  <c r="CT383" i="2" s="1"/>
  <c r="CU383" i="2"/>
  <c r="CV383" i="2" s="1"/>
  <c r="CW383" i="2"/>
  <c r="CX383" i="2" s="1"/>
  <c r="CG384" i="2"/>
  <c r="CH384" i="2" s="1"/>
  <c r="CI384" i="2"/>
  <c r="CJ384" i="2" s="1"/>
  <c r="CK384" i="2"/>
  <c r="CL384" i="2" s="1"/>
  <c r="CM384" i="2"/>
  <c r="CN384" i="2" s="1"/>
  <c r="CO384" i="2"/>
  <c r="CP384" i="2" s="1"/>
  <c r="CQ384" i="2"/>
  <c r="CR384" i="2" s="1"/>
  <c r="CS384" i="2"/>
  <c r="CT384" i="2" s="1"/>
  <c r="CU384" i="2"/>
  <c r="CV384" i="2" s="1"/>
  <c r="CW384" i="2"/>
  <c r="CX384" i="2" s="1"/>
  <c r="CG385" i="2"/>
  <c r="CH385" i="2" s="1"/>
  <c r="CI385" i="2"/>
  <c r="CJ385" i="2" s="1"/>
  <c r="CK385" i="2"/>
  <c r="CL385" i="2" s="1"/>
  <c r="CM385" i="2"/>
  <c r="CN385" i="2" s="1"/>
  <c r="CO385" i="2"/>
  <c r="CP385" i="2" s="1"/>
  <c r="CQ385" i="2"/>
  <c r="CR385" i="2" s="1"/>
  <c r="CS385" i="2"/>
  <c r="CT385" i="2" s="1"/>
  <c r="CU385" i="2"/>
  <c r="CV385" i="2" s="1"/>
  <c r="CW385" i="2"/>
  <c r="CX385" i="2" s="1"/>
  <c r="CG386" i="2"/>
  <c r="CH386" i="2" s="1"/>
  <c r="CI386" i="2"/>
  <c r="CJ386" i="2" s="1"/>
  <c r="CK386" i="2"/>
  <c r="CL386" i="2" s="1"/>
  <c r="CM386" i="2"/>
  <c r="CN386" i="2" s="1"/>
  <c r="CO386" i="2"/>
  <c r="CP386" i="2" s="1"/>
  <c r="CQ386" i="2"/>
  <c r="CR386" i="2" s="1"/>
  <c r="CS386" i="2"/>
  <c r="CT386" i="2" s="1"/>
  <c r="CU386" i="2"/>
  <c r="CV386" i="2" s="1"/>
  <c r="CW386" i="2"/>
  <c r="CX386" i="2" s="1"/>
  <c r="CG387" i="2"/>
  <c r="CH387" i="2" s="1"/>
  <c r="CI387" i="2"/>
  <c r="CJ387" i="2" s="1"/>
  <c r="CK387" i="2"/>
  <c r="CL387" i="2" s="1"/>
  <c r="CM387" i="2"/>
  <c r="CN387" i="2" s="1"/>
  <c r="CO387" i="2"/>
  <c r="CP387" i="2" s="1"/>
  <c r="CQ387" i="2"/>
  <c r="CR387" i="2" s="1"/>
  <c r="CS387" i="2"/>
  <c r="CT387" i="2" s="1"/>
  <c r="CU387" i="2"/>
  <c r="CV387" i="2" s="1"/>
  <c r="CW387" i="2"/>
  <c r="CX387" i="2" s="1"/>
  <c r="CG388" i="2"/>
  <c r="CH388" i="2" s="1"/>
  <c r="CI388" i="2"/>
  <c r="CJ388" i="2" s="1"/>
  <c r="CK388" i="2"/>
  <c r="CL388" i="2" s="1"/>
  <c r="CM388" i="2"/>
  <c r="CN388" i="2" s="1"/>
  <c r="CO388" i="2"/>
  <c r="CP388" i="2" s="1"/>
  <c r="CQ388" i="2"/>
  <c r="CR388" i="2" s="1"/>
  <c r="CS388" i="2"/>
  <c r="CT388" i="2" s="1"/>
  <c r="CU388" i="2"/>
  <c r="CV388" i="2" s="1"/>
  <c r="CW388" i="2"/>
  <c r="CX388" i="2" s="1"/>
  <c r="CG389" i="2"/>
  <c r="CH389" i="2" s="1"/>
  <c r="CI389" i="2"/>
  <c r="CJ389" i="2" s="1"/>
  <c r="CK389" i="2"/>
  <c r="CL389" i="2" s="1"/>
  <c r="CM389" i="2"/>
  <c r="CN389" i="2" s="1"/>
  <c r="CO389" i="2"/>
  <c r="CP389" i="2" s="1"/>
  <c r="CQ389" i="2"/>
  <c r="CR389" i="2" s="1"/>
  <c r="CS389" i="2"/>
  <c r="CT389" i="2" s="1"/>
  <c r="CU389" i="2"/>
  <c r="CV389" i="2" s="1"/>
  <c r="CW389" i="2"/>
  <c r="CX389" i="2" s="1"/>
  <c r="CG390" i="2"/>
  <c r="CH390" i="2" s="1"/>
  <c r="CI390" i="2"/>
  <c r="CJ390" i="2" s="1"/>
  <c r="CK390" i="2"/>
  <c r="CL390" i="2" s="1"/>
  <c r="CM390" i="2"/>
  <c r="CN390" i="2" s="1"/>
  <c r="CO390" i="2"/>
  <c r="CP390" i="2" s="1"/>
  <c r="CQ390" i="2"/>
  <c r="CR390" i="2" s="1"/>
  <c r="CS390" i="2"/>
  <c r="CT390" i="2" s="1"/>
  <c r="CU390" i="2"/>
  <c r="CV390" i="2" s="1"/>
  <c r="CW390" i="2"/>
  <c r="CX390" i="2" s="1"/>
  <c r="CG391" i="2"/>
  <c r="CH391" i="2" s="1"/>
  <c r="CI391" i="2"/>
  <c r="CJ391" i="2" s="1"/>
  <c r="CK391" i="2"/>
  <c r="CL391" i="2" s="1"/>
  <c r="CM391" i="2"/>
  <c r="CN391" i="2" s="1"/>
  <c r="CO391" i="2"/>
  <c r="CP391" i="2" s="1"/>
  <c r="CQ391" i="2"/>
  <c r="CR391" i="2" s="1"/>
  <c r="CS391" i="2"/>
  <c r="CT391" i="2" s="1"/>
  <c r="CU391" i="2"/>
  <c r="CV391" i="2" s="1"/>
  <c r="CW391" i="2"/>
  <c r="CX391" i="2" s="1"/>
  <c r="CG392" i="2"/>
  <c r="CH392" i="2" s="1"/>
  <c r="CI392" i="2"/>
  <c r="CJ392" i="2" s="1"/>
  <c r="CK392" i="2"/>
  <c r="CL392" i="2" s="1"/>
  <c r="CM392" i="2"/>
  <c r="CN392" i="2" s="1"/>
  <c r="CO392" i="2"/>
  <c r="CP392" i="2" s="1"/>
  <c r="CQ392" i="2"/>
  <c r="CR392" i="2" s="1"/>
  <c r="CS392" i="2"/>
  <c r="CT392" i="2" s="1"/>
  <c r="CU392" i="2"/>
  <c r="CV392" i="2" s="1"/>
  <c r="CW392" i="2"/>
  <c r="CX392" i="2" s="1"/>
  <c r="CG393" i="2"/>
  <c r="CH393" i="2" s="1"/>
  <c r="CI393" i="2"/>
  <c r="CJ393" i="2" s="1"/>
  <c r="CK393" i="2"/>
  <c r="CL393" i="2" s="1"/>
  <c r="CM393" i="2"/>
  <c r="CN393" i="2" s="1"/>
  <c r="CO393" i="2"/>
  <c r="CP393" i="2" s="1"/>
  <c r="CQ393" i="2"/>
  <c r="CR393" i="2" s="1"/>
  <c r="CS393" i="2"/>
  <c r="CT393" i="2" s="1"/>
  <c r="CU393" i="2"/>
  <c r="CV393" i="2" s="1"/>
  <c r="CW393" i="2"/>
  <c r="CX393" i="2" s="1"/>
  <c r="CG394" i="2"/>
  <c r="CH394" i="2" s="1"/>
  <c r="CI394" i="2"/>
  <c r="CJ394" i="2" s="1"/>
  <c r="CK394" i="2"/>
  <c r="CL394" i="2" s="1"/>
  <c r="CM394" i="2"/>
  <c r="CN394" i="2" s="1"/>
  <c r="CO394" i="2"/>
  <c r="CP394" i="2" s="1"/>
  <c r="CQ394" i="2"/>
  <c r="CR394" i="2" s="1"/>
  <c r="CS394" i="2"/>
  <c r="CT394" i="2" s="1"/>
  <c r="CU394" i="2"/>
  <c r="CV394" i="2" s="1"/>
  <c r="CW394" i="2"/>
  <c r="CX394" i="2" s="1"/>
  <c r="CG395" i="2"/>
  <c r="CH395" i="2" s="1"/>
  <c r="CI395" i="2"/>
  <c r="CJ395" i="2" s="1"/>
  <c r="CK395" i="2"/>
  <c r="CL395" i="2" s="1"/>
  <c r="CM395" i="2"/>
  <c r="CN395" i="2" s="1"/>
  <c r="CO395" i="2"/>
  <c r="CP395" i="2" s="1"/>
  <c r="CQ395" i="2"/>
  <c r="CR395" i="2" s="1"/>
  <c r="CS395" i="2"/>
  <c r="CT395" i="2" s="1"/>
  <c r="CU395" i="2"/>
  <c r="CV395" i="2" s="1"/>
  <c r="CW395" i="2"/>
  <c r="CX395" i="2" s="1"/>
  <c r="CG396" i="2"/>
  <c r="CH396" i="2" s="1"/>
  <c r="CI396" i="2"/>
  <c r="CJ396" i="2" s="1"/>
  <c r="CK396" i="2"/>
  <c r="CL396" i="2" s="1"/>
  <c r="CM396" i="2"/>
  <c r="CN396" i="2" s="1"/>
  <c r="CO396" i="2"/>
  <c r="CP396" i="2" s="1"/>
  <c r="CQ396" i="2"/>
  <c r="CR396" i="2" s="1"/>
  <c r="CS396" i="2"/>
  <c r="CT396" i="2" s="1"/>
  <c r="CU396" i="2"/>
  <c r="CV396" i="2" s="1"/>
  <c r="CW396" i="2"/>
  <c r="CX396" i="2" s="1"/>
  <c r="CG397" i="2"/>
  <c r="CH397" i="2" s="1"/>
  <c r="CI397" i="2"/>
  <c r="CJ397" i="2" s="1"/>
  <c r="CK397" i="2"/>
  <c r="CL397" i="2" s="1"/>
  <c r="CM397" i="2"/>
  <c r="CN397" i="2" s="1"/>
  <c r="CO397" i="2"/>
  <c r="CP397" i="2" s="1"/>
  <c r="CQ397" i="2"/>
  <c r="CR397" i="2" s="1"/>
  <c r="CS397" i="2"/>
  <c r="CT397" i="2" s="1"/>
  <c r="CU397" i="2"/>
  <c r="CV397" i="2" s="1"/>
  <c r="CW397" i="2"/>
  <c r="CX397" i="2" s="1"/>
  <c r="CG398" i="2"/>
  <c r="CH398" i="2" s="1"/>
  <c r="CI398" i="2"/>
  <c r="CJ398" i="2" s="1"/>
  <c r="CK398" i="2"/>
  <c r="CL398" i="2" s="1"/>
  <c r="CM398" i="2"/>
  <c r="CN398" i="2" s="1"/>
  <c r="CO398" i="2"/>
  <c r="CP398" i="2" s="1"/>
  <c r="CQ398" i="2"/>
  <c r="CR398" i="2" s="1"/>
  <c r="CS398" i="2"/>
  <c r="CT398" i="2" s="1"/>
  <c r="CU398" i="2"/>
  <c r="CV398" i="2" s="1"/>
  <c r="CW398" i="2"/>
  <c r="CX398" i="2" s="1"/>
  <c r="CG399" i="2"/>
  <c r="CH399" i="2" s="1"/>
  <c r="CI399" i="2"/>
  <c r="CJ399" i="2" s="1"/>
  <c r="CK399" i="2"/>
  <c r="CL399" i="2" s="1"/>
  <c r="CM399" i="2"/>
  <c r="CN399" i="2" s="1"/>
  <c r="CO399" i="2"/>
  <c r="CP399" i="2" s="1"/>
  <c r="CQ399" i="2"/>
  <c r="CR399" i="2" s="1"/>
  <c r="CS399" i="2"/>
  <c r="CT399" i="2" s="1"/>
  <c r="CU399" i="2"/>
  <c r="CV399" i="2" s="1"/>
  <c r="CW399" i="2"/>
  <c r="CX399" i="2" s="1"/>
  <c r="CG400" i="2"/>
  <c r="CH400" i="2" s="1"/>
  <c r="CI400" i="2"/>
  <c r="CJ400" i="2" s="1"/>
  <c r="CK400" i="2"/>
  <c r="CL400" i="2" s="1"/>
  <c r="CM400" i="2"/>
  <c r="CN400" i="2" s="1"/>
  <c r="CO400" i="2"/>
  <c r="CP400" i="2" s="1"/>
  <c r="CQ400" i="2"/>
  <c r="CR400" i="2" s="1"/>
  <c r="CS400" i="2"/>
  <c r="CT400" i="2" s="1"/>
  <c r="CU400" i="2"/>
  <c r="CV400" i="2" s="1"/>
  <c r="CW400" i="2"/>
  <c r="CX400" i="2" s="1"/>
  <c r="CG401" i="2"/>
  <c r="CH401" i="2" s="1"/>
  <c r="CI401" i="2"/>
  <c r="CJ401" i="2" s="1"/>
  <c r="CK401" i="2"/>
  <c r="CL401" i="2" s="1"/>
  <c r="CM401" i="2"/>
  <c r="CN401" i="2" s="1"/>
  <c r="CO401" i="2"/>
  <c r="CP401" i="2" s="1"/>
  <c r="CQ401" i="2"/>
  <c r="CR401" i="2" s="1"/>
  <c r="CS401" i="2"/>
  <c r="CT401" i="2" s="1"/>
  <c r="CU401" i="2"/>
  <c r="CV401" i="2" s="1"/>
  <c r="CW401" i="2"/>
  <c r="CX401" i="2" s="1"/>
  <c r="CG402" i="2"/>
  <c r="CH402" i="2" s="1"/>
  <c r="CI402" i="2"/>
  <c r="CJ402" i="2" s="1"/>
  <c r="CK402" i="2"/>
  <c r="CL402" i="2" s="1"/>
  <c r="CM402" i="2"/>
  <c r="CN402" i="2" s="1"/>
  <c r="CO402" i="2"/>
  <c r="CP402" i="2" s="1"/>
  <c r="CQ402" i="2"/>
  <c r="CR402" i="2" s="1"/>
  <c r="CS402" i="2"/>
  <c r="CT402" i="2" s="1"/>
  <c r="CU402" i="2"/>
  <c r="CV402" i="2" s="1"/>
  <c r="CW402" i="2"/>
  <c r="CX402" i="2" s="1"/>
  <c r="CG403" i="2"/>
  <c r="CH403" i="2" s="1"/>
  <c r="CI403" i="2"/>
  <c r="CJ403" i="2" s="1"/>
  <c r="CK403" i="2"/>
  <c r="CL403" i="2" s="1"/>
  <c r="CM403" i="2"/>
  <c r="CN403" i="2" s="1"/>
  <c r="CO403" i="2"/>
  <c r="CP403" i="2" s="1"/>
  <c r="CQ403" i="2"/>
  <c r="CR403" i="2" s="1"/>
  <c r="CS403" i="2"/>
  <c r="CT403" i="2" s="1"/>
  <c r="CU403" i="2"/>
  <c r="CV403" i="2" s="1"/>
  <c r="CW403" i="2"/>
  <c r="CX403" i="2" s="1"/>
  <c r="CG404" i="2"/>
  <c r="CH404" i="2" s="1"/>
  <c r="CI404" i="2"/>
  <c r="CJ404" i="2" s="1"/>
  <c r="CK404" i="2"/>
  <c r="CL404" i="2" s="1"/>
  <c r="CM404" i="2"/>
  <c r="CN404" i="2" s="1"/>
  <c r="CO404" i="2"/>
  <c r="CP404" i="2" s="1"/>
  <c r="CQ404" i="2"/>
  <c r="CR404" i="2" s="1"/>
  <c r="CS404" i="2"/>
  <c r="CT404" i="2" s="1"/>
  <c r="CU404" i="2"/>
  <c r="CV404" i="2" s="1"/>
  <c r="CW404" i="2"/>
  <c r="CX404" i="2" s="1"/>
  <c r="CG405" i="2"/>
  <c r="CH405" i="2" s="1"/>
  <c r="CI405" i="2"/>
  <c r="CJ405" i="2" s="1"/>
  <c r="CK405" i="2"/>
  <c r="CL405" i="2" s="1"/>
  <c r="CM405" i="2"/>
  <c r="CN405" i="2" s="1"/>
  <c r="CO405" i="2"/>
  <c r="CP405" i="2" s="1"/>
  <c r="CQ405" i="2"/>
  <c r="CR405" i="2" s="1"/>
  <c r="CS405" i="2"/>
  <c r="CT405" i="2" s="1"/>
  <c r="CU405" i="2"/>
  <c r="CV405" i="2" s="1"/>
  <c r="CW405" i="2"/>
  <c r="CX405" i="2" s="1"/>
  <c r="CG406" i="2"/>
  <c r="CH406" i="2" s="1"/>
  <c r="CI406" i="2"/>
  <c r="CJ406" i="2" s="1"/>
  <c r="CK406" i="2"/>
  <c r="CL406" i="2" s="1"/>
  <c r="CM406" i="2"/>
  <c r="CN406" i="2" s="1"/>
  <c r="CO406" i="2"/>
  <c r="CP406" i="2" s="1"/>
  <c r="CQ406" i="2"/>
  <c r="CR406" i="2" s="1"/>
  <c r="CS406" i="2"/>
  <c r="CT406" i="2" s="1"/>
  <c r="CU406" i="2"/>
  <c r="CV406" i="2" s="1"/>
  <c r="CW406" i="2"/>
  <c r="CX406" i="2" s="1"/>
  <c r="CG407" i="2"/>
  <c r="CH407" i="2" s="1"/>
  <c r="CI407" i="2"/>
  <c r="CJ407" i="2" s="1"/>
  <c r="CK407" i="2"/>
  <c r="CL407" i="2" s="1"/>
  <c r="CM407" i="2"/>
  <c r="CN407" i="2" s="1"/>
  <c r="CO407" i="2"/>
  <c r="CP407" i="2" s="1"/>
  <c r="CQ407" i="2"/>
  <c r="CR407" i="2" s="1"/>
  <c r="CS407" i="2"/>
  <c r="CT407" i="2" s="1"/>
  <c r="CU407" i="2"/>
  <c r="CV407" i="2" s="1"/>
  <c r="CW407" i="2"/>
  <c r="CX407" i="2" s="1"/>
  <c r="CG408" i="2"/>
  <c r="CH408" i="2" s="1"/>
  <c r="CI408" i="2"/>
  <c r="CJ408" i="2" s="1"/>
  <c r="CK408" i="2"/>
  <c r="CL408" i="2" s="1"/>
  <c r="CM408" i="2"/>
  <c r="CN408" i="2" s="1"/>
  <c r="CO408" i="2"/>
  <c r="CP408" i="2" s="1"/>
  <c r="CQ408" i="2"/>
  <c r="CR408" i="2" s="1"/>
  <c r="CS408" i="2"/>
  <c r="CT408" i="2" s="1"/>
  <c r="CU408" i="2"/>
  <c r="CV408" i="2" s="1"/>
  <c r="CW408" i="2"/>
  <c r="CX408" i="2" s="1"/>
  <c r="CG409" i="2"/>
  <c r="CH409" i="2" s="1"/>
  <c r="CI409" i="2"/>
  <c r="CJ409" i="2" s="1"/>
  <c r="CK409" i="2"/>
  <c r="CL409" i="2" s="1"/>
  <c r="CM409" i="2"/>
  <c r="CN409" i="2" s="1"/>
  <c r="CO409" i="2"/>
  <c r="CP409" i="2" s="1"/>
  <c r="CQ409" i="2"/>
  <c r="CR409" i="2" s="1"/>
  <c r="CS409" i="2"/>
  <c r="CT409" i="2" s="1"/>
  <c r="CU409" i="2"/>
  <c r="CV409" i="2" s="1"/>
  <c r="CW409" i="2"/>
  <c r="CX409" i="2" s="1"/>
  <c r="CG410" i="2"/>
  <c r="CH410" i="2" s="1"/>
  <c r="CI410" i="2"/>
  <c r="CJ410" i="2" s="1"/>
  <c r="CK410" i="2"/>
  <c r="CL410" i="2" s="1"/>
  <c r="CM410" i="2"/>
  <c r="CN410" i="2" s="1"/>
  <c r="CO410" i="2"/>
  <c r="CP410" i="2" s="1"/>
  <c r="CQ410" i="2"/>
  <c r="CR410" i="2" s="1"/>
  <c r="CS410" i="2"/>
  <c r="CT410" i="2" s="1"/>
  <c r="CU410" i="2"/>
  <c r="CV410" i="2" s="1"/>
  <c r="CW410" i="2"/>
  <c r="CX410" i="2" s="1"/>
  <c r="CG411" i="2"/>
  <c r="CH411" i="2" s="1"/>
  <c r="CI411" i="2"/>
  <c r="CJ411" i="2" s="1"/>
  <c r="CK411" i="2"/>
  <c r="CL411" i="2" s="1"/>
  <c r="CM411" i="2"/>
  <c r="CN411" i="2" s="1"/>
  <c r="CO411" i="2"/>
  <c r="CP411" i="2" s="1"/>
  <c r="CQ411" i="2"/>
  <c r="CR411" i="2" s="1"/>
  <c r="CS411" i="2"/>
  <c r="CT411" i="2" s="1"/>
  <c r="CU411" i="2"/>
  <c r="CV411" i="2" s="1"/>
  <c r="CW411" i="2"/>
  <c r="CX411" i="2" s="1"/>
  <c r="CG412" i="2"/>
  <c r="CH412" i="2" s="1"/>
  <c r="CI412" i="2"/>
  <c r="CJ412" i="2" s="1"/>
  <c r="CK412" i="2"/>
  <c r="CL412" i="2" s="1"/>
  <c r="CM412" i="2"/>
  <c r="CN412" i="2" s="1"/>
  <c r="CO412" i="2"/>
  <c r="CP412" i="2" s="1"/>
  <c r="CQ412" i="2"/>
  <c r="CR412" i="2" s="1"/>
  <c r="CS412" i="2"/>
  <c r="CT412" i="2" s="1"/>
  <c r="CU412" i="2"/>
  <c r="CV412" i="2" s="1"/>
  <c r="CW412" i="2"/>
  <c r="CX412" i="2" s="1"/>
  <c r="CG413" i="2"/>
  <c r="CH413" i="2" s="1"/>
  <c r="CI413" i="2"/>
  <c r="CJ413" i="2" s="1"/>
  <c r="CK413" i="2"/>
  <c r="CL413" i="2" s="1"/>
  <c r="CM413" i="2"/>
  <c r="CN413" i="2" s="1"/>
  <c r="CO413" i="2"/>
  <c r="CP413" i="2" s="1"/>
  <c r="CQ413" i="2"/>
  <c r="CR413" i="2" s="1"/>
  <c r="CS413" i="2"/>
  <c r="CT413" i="2" s="1"/>
  <c r="CU413" i="2"/>
  <c r="CV413" i="2" s="1"/>
  <c r="CW413" i="2"/>
  <c r="CX413" i="2" s="1"/>
  <c r="CG414" i="2"/>
  <c r="CH414" i="2" s="1"/>
  <c r="CI414" i="2"/>
  <c r="CJ414" i="2" s="1"/>
  <c r="CK414" i="2"/>
  <c r="CL414" i="2" s="1"/>
  <c r="CM414" i="2"/>
  <c r="CN414" i="2" s="1"/>
  <c r="CO414" i="2"/>
  <c r="CP414" i="2" s="1"/>
  <c r="CQ414" i="2"/>
  <c r="CR414" i="2" s="1"/>
  <c r="CS414" i="2"/>
  <c r="CT414" i="2" s="1"/>
  <c r="CU414" i="2"/>
  <c r="CV414" i="2" s="1"/>
  <c r="CW414" i="2"/>
  <c r="CX414" i="2" s="1"/>
  <c r="CG415" i="2"/>
  <c r="CH415" i="2" s="1"/>
  <c r="CI415" i="2"/>
  <c r="CJ415" i="2" s="1"/>
  <c r="CK415" i="2"/>
  <c r="CL415" i="2" s="1"/>
  <c r="CM415" i="2"/>
  <c r="CN415" i="2" s="1"/>
  <c r="CO415" i="2"/>
  <c r="CP415" i="2" s="1"/>
  <c r="CQ415" i="2"/>
  <c r="CR415" i="2" s="1"/>
  <c r="CS415" i="2"/>
  <c r="CT415" i="2" s="1"/>
  <c r="CU415" i="2"/>
  <c r="CV415" i="2" s="1"/>
  <c r="CW415" i="2"/>
  <c r="CX415" i="2" s="1"/>
  <c r="CG416" i="2"/>
  <c r="CH416" i="2" s="1"/>
  <c r="CI416" i="2"/>
  <c r="CJ416" i="2" s="1"/>
  <c r="CK416" i="2"/>
  <c r="CL416" i="2" s="1"/>
  <c r="CM416" i="2"/>
  <c r="CN416" i="2" s="1"/>
  <c r="CO416" i="2"/>
  <c r="CP416" i="2" s="1"/>
  <c r="CQ416" i="2"/>
  <c r="CR416" i="2" s="1"/>
  <c r="CS416" i="2"/>
  <c r="CT416" i="2" s="1"/>
  <c r="CU416" i="2"/>
  <c r="CV416" i="2" s="1"/>
  <c r="CW416" i="2"/>
  <c r="CX416" i="2" s="1"/>
  <c r="CG417" i="2"/>
  <c r="CH417" i="2" s="1"/>
  <c r="CI417" i="2"/>
  <c r="CJ417" i="2" s="1"/>
  <c r="CK417" i="2"/>
  <c r="CL417" i="2" s="1"/>
  <c r="CM417" i="2"/>
  <c r="CN417" i="2" s="1"/>
  <c r="CO417" i="2"/>
  <c r="CP417" i="2" s="1"/>
  <c r="CQ417" i="2"/>
  <c r="CR417" i="2" s="1"/>
  <c r="CS417" i="2"/>
  <c r="CT417" i="2" s="1"/>
  <c r="CU417" i="2"/>
  <c r="CV417" i="2" s="1"/>
  <c r="CW417" i="2"/>
  <c r="CX417" i="2" s="1"/>
  <c r="CG418" i="2"/>
  <c r="CH418" i="2" s="1"/>
  <c r="CI418" i="2"/>
  <c r="CJ418" i="2" s="1"/>
  <c r="CK418" i="2"/>
  <c r="CL418" i="2" s="1"/>
  <c r="CM418" i="2"/>
  <c r="CN418" i="2" s="1"/>
  <c r="CO418" i="2"/>
  <c r="CP418" i="2" s="1"/>
  <c r="CQ418" i="2"/>
  <c r="CR418" i="2" s="1"/>
  <c r="CS418" i="2"/>
  <c r="CT418" i="2" s="1"/>
  <c r="CU418" i="2"/>
  <c r="CV418" i="2" s="1"/>
  <c r="CW418" i="2"/>
  <c r="CX418" i="2" s="1"/>
  <c r="CG419" i="2"/>
  <c r="CH419" i="2" s="1"/>
  <c r="CI419" i="2"/>
  <c r="CJ419" i="2" s="1"/>
  <c r="CK419" i="2"/>
  <c r="CL419" i="2" s="1"/>
  <c r="CM419" i="2"/>
  <c r="CN419" i="2" s="1"/>
  <c r="CO419" i="2"/>
  <c r="CP419" i="2" s="1"/>
  <c r="CQ419" i="2"/>
  <c r="CR419" i="2" s="1"/>
  <c r="CS419" i="2"/>
  <c r="CT419" i="2" s="1"/>
  <c r="CU419" i="2"/>
  <c r="CV419" i="2" s="1"/>
  <c r="CW419" i="2"/>
  <c r="CX419" i="2" s="1"/>
  <c r="CG420" i="2"/>
  <c r="CH420" i="2" s="1"/>
  <c r="CI420" i="2"/>
  <c r="CJ420" i="2" s="1"/>
  <c r="CK420" i="2"/>
  <c r="CL420" i="2" s="1"/>
  <c r="CM420" i="2"/>
  <c r="CN420" i="2" s="1"/>
  <c r="CO420" i="2"/>
  <c r="CP420" i="2" s="1"/>
  <c r="CQ420" i="2"/>
  <c r="CR420" i="2" s="1"/>
  <c r="CS420" i="2"/>
  <c r="CT420" i="2" s="1"/>
  <c r="CU420" i="2"/>
  <c r="CV420" i="2" s="1"/>
  <c r="CW420" i="2"/>
  <c r="CX420" i="2" s="1"/>
  <c r="CG421" i="2"/>
  <c r="CH421" i="2" s="1"/>
  <c r="CI421" i="2"/>
  <c r="CJ421" i="2" s="1"/>
  <c r="CK421" i="2"/>
  <c r="CL421" i="2" s="1"/>
  <c r="CM421" i="2"/>
  <c r="CN421" i="2" s="1"/>
  <c r="CO421" i="2"/>
  <c r="CP421" i="2" s="1"/>
  <c r="CQ421" i="2"/>
  <c r="CR421" i="2" s="1"/>
  <c r="CS421" i="2"/>
  <c r="CT421" i="2" s="1"/>
  <c r="CU421" i="2"/>
  <c r="CV421" i="2" s="1"/>
  <c r="CW421" i="2"/>
  <c r="CX421" i="2" s="1"/>
  <c r="CG422" i="2"/>
  <c r="CH422" i="2" s="1"/>
  <c r="CI422" i="2"/>
  <c r="CJ422" i="2" s="1"/>
  <c r="CK422" i="2"/>
  <c r="CL422" i="2" s="1"/>
  <c r="CM422" i="2"/>
  <c r="CN422" i="2" s="1"/>
  <c r="CO422" i="2"/>
  <c r="CP422" i="2" s="1"/>
  <c r="CQ422" i="2"/>
  <c r="CR422" i="2" s="1"/>
  <c r="CS422" i="2"/>
  <c r="CT422" i="2" s="1"/>
  <c r="CU422" i="2"/>
  <c r="CV422" i="2" s="1"/>
  <c r="CW422" i="2"/>
  <c r="CX422" i="2" s="1"/>
  <c r="CG423" i="2"/>
  <c r="CH423" i="2" s="1"/>
  <c r="CI423" i="2"/>
  <c r="CJ423" i="2" s="1"/>
  <c r="CK423" i="2"/>
  <c r="CL423" i="2" s="1"/>
  <c r="CM423" i="2"/>
  <c r="CN423" i="2" s="1"/>
  <c r="CO423" i="2"/>
  <c r="CP423" i="2" s="1"/>
  <c r="CQ423" i="2"/>
  <c r="CR423" i="2" s="1"/>
  <c r="CS423" i="2"/>
  <c r="CT423" i="2" s="1"/>
  <c r="CU423" i="2"/>
  <c r="CV423" i="2" s="1"/>
  <c r="CW423" i="2"/>
  <c r="CX423" i="2" s="1"/>
  <c r="CG424" i="2"/>
  <c r="CH424" i="2" s="1"/>
  <c r="CI424" i="2"/>
  <c r="CJ424" i="2" s="1"/>
  <c r="CK424" i="2"/>
  <c r="CL424" i="2" s="1"/>
  <c r="CM424" i="2"/>
  <c r="CN424" i="2" s="1"/>
  <c r="CO424" i="2"/>
  <c r="CP424" i="2" s="1"/>
  <c r="CQ424" i="2"/>
  <c r="CR424" i="2" s="1"/>
  <c r="CS424" i="2"/>
  <c r="CT424" i="2" s="1"/>
  <c r="CU424" i="2"/>
  <c r="CV424" i="2" s="1"/>
  <c r="CW424" i="2"/>
  <c r="CX424" i="2" s="1"/>
  <c r="CG425" i="2"/>
  <c r="CH425" i="2" s="1"/>
  <c r="CI425" i="2"/>
  <c r="CJ425" i="2" s="1"/>
  <c r="CK425" i="2"/>
  <c r="CL425" i="2" s="1"/>
  <c r="CM425" i="2"/>
  <c r="CN425" i="2" s="1"/>
  <c r="CO425" i="2"/>
  <c r="CP425" i="2" s="1"/>
  <c r="CQ425" i="2"/>
  <c r="CR425" i="2" s="1"/>
  <c r="CS425" i="2"/>
  <c r="CT425" i="2" s="1"/>
  <c r="CU425" i="2"/>
  <c r="CV425" i="2" s="1"/>
  <c r="CW425" i="2"/>
  <c r="CX425" i="2" s="1"/>
  <c r="CG426" i="2"/>
  <c r="CH426" i="2" s="1"/>
  <c r="CI426" i="2"/>
  <c r="CJ426" i="2" s="1"/>
  <c r="CK426" i="2"/>
  <c r="CL426" i="2" s="1"/>
  <c r="CM426" i="2"/>
  <c r="CN426" i="2" s="1"/>
  <c r="CO426" i="2"/>
  <c r="CP426" i="2" s="1"/>
  <c r="CQ426" i="2"/>
  <c r="CR426" i="2" s="1"/>
  <c r="CS426" i="2"/>
  <c r="CT426" i="2" s="1"/>
  <c r="CU426" i="2"/>
  <c r="CV426" i="2" s="1"/>
  <c r="CW426" i="2"/>
  <c r="CX426" i="2" s="1"/>
  <c r="CG427" i="2"/>
  <c r="CH427" i="2" s="1"/>
  <c r="CI427" i="2"/>
  <c r="CJ427" i="2" s="1"/>
  <c r="CK427" i="2"/>
  <c r="CL427" i="2" s="1"/>
  <c r="CM427" i="2"/>
  <c r="CN427" i="2" s="1"/>
  <c r="CO427" i="2"/>
  <c r="CP427" i="2" s="1"/>
  <c r="CQ427" i="2"/>
  <c r="CR427" i="2" s="1"/>
  <c r="CS427" i="2"/>
  <c r="CT427" i="2" s="1"/>
  <c r="CU427" i="2"/>
  <c r="CV427" i="2" s="1"/>
  <c r="CW427" i="2"/>
  <c r="CX427" i="2" s="1"/>
  <c r="CG428" i="2"/>
  <c r="CH428" i="2" s="1"/>
  <c r="CI428" i="2"/>
  <c r="CJ428" i="2" s="1"/>
  <c r="CK428" i="2"/>
  <c r="CL428" i="2" s="1"/>
  <c r="CM428" i="2"/>
  <c r="CN428" i="2" s="1"/>
  <c r="CO428" i="2"/>
  <c r="CP428" i="2" s="1"/>
  <c r="CQ428" i="2"/>
  <c r="CR428" i="2" s="1"/>
  <c r="CS428" i="2"/>
  <c r="CT428" i="2" s="1"/>
  <c r="CU428" i="2"/>
  <c r="CV428" i="2" s="1"/>
  <c r="CW428" i="2"/>
  <c r="CX428" i="2" s="1"/>
  <c r="CG429" i="2"/>
  <c r="CH429" i="2" s="1"/>
  <c r="CI429" i="2"/>
  <c r="CJ429" i="2" s="1"/>
  <c r="CK429" i="2"/>
  <c r="CL429" i="2" s="1"/>
  <c r="CM429" i="2"/>
  <c r="CN429" i="2" s="1"/>
  <c r="CO429" i="2"/>
  <c r="CP429" i="2" s="1"/>
  <c r="CQ429" i="2"/>
  <c r="CR429" i="2" s="1"/>
  <c r="CS429" i="2"/>
  <c r="CT429" i="2" s="1"/>
  <c r="CU429" i="2"/>
  <c r="CV429" i="2" s="1"/>
  <c r="CW429" i="2"/>
  <c r="CX429" i="2" s="1"/>
  <c r="CG430" i="2"/>
  <c r="CH430" i="2" s="1"/>
  <c r="CI430" i="2"/>
  <c r="CJ430" i="2" s="1"/>
  <c r="CK430" i="2"/>
  <c r="CL430" i="2" s="1"/>
  <c r="CM430" i="2"/>
  <c r="CN430" i="2" s="1"/>
  <c r="CO430" i="2"/>
  <c r="CP430" i="2" s="1"/>
  <c r="CQ430" i="2"/>
  <c r="CR430" i="2" s="1"/>
  <c r="CS430" i="2"/>
  <c r="CT430" i="2" s="1"/>
  <c r="CU430" i="2"/>
  <c r="CV430" i="2" s="1"/>
  <c r="CW430" i="2"/>
  <c r="CX430" i="2" s="1"/>
  <c r="CG431" i="2"/>
  <c r="CH431" i="2" s="1"/>
  <c r="CI431" i="2"/>
  <c r="CJ431" i="2" s="1"/>
  <c r="CK431" i="2"/>
  <c r="CL431" i="2" s="1"/>
  <c r="CM431" i="2"/>
  <c r="CN431" i="2" s="1"/>
  <c r="CO431" i="2"/>
  <c r="CP431" i="2" s="1"/>
  <c r="CQ431" i="2"/>
  <c r="CR431" i="2" s="1"/>
  <c r="CS431" i="2"/>
  <c r="CT431" i="2" s="1"/>
  <c r="CU431" i="2"/>
  <c r="CV431" i="2" s="1"/>
  <c r="CW431" i="2"/>
  <c r="CX431" i="2" s="1"/>
  <c r="CG432" i="2"/>
  <c r="CH432" i="2" s="1"/>
  <c r="CI432" i="2"/>
  <c r="CJ432" i="2" s="1"/>
  <c r="CK432" i="2"/>
  <c r="CL432" i="2" s="1"/>
  <c r="CM432" i="2"/>
  <c r="CN432" i="2" s="1"/>
  <c r="CO432" i="2"/>
  <c r="CP432" i="2" s="1"/>
  <c r="CQ432" i="2"/>
  <c r="CR432" i="2" s="1"/>
  <c r="CS432" i="2"/>
  <c r="CT432" i="2" s="1"/>
  <c r="CU432" i="2"/>
  <c r="CV432" i="2" s="1"/>
  <c r="CW432" i="2"/>
  <c r="CX432" i="2" s="1"/>
  <c r="CG433" i="2"/>
  <c r="CH433" i="2" s="1"/>
  <c r="CI433" i="2"/>
  <c r="CJ433" i="2" s="1"/>
  <c r="CK433" i="2"/>
  <c r="CL433" i="2" s="1"/>
  <c r="CM433" i="2"/>
  <c r="CN433" i="2" s="1"/>
  <c r="CO433" i="2"/>
  <c r="CP433" i="2" s="1"/>
  <c r="CQ433" i="2"/>
  <c r="CR433" i="2" s="1"/>
  <c r="CS433" i="2"/>
  <c r="CT433" i="2" s="1"/>
  <c r="CU433" i="2"/>
  <c r="CV433" i="2" s="1"/>
  <c r="CW433" i="2"/>
  <c r="CX433" i="2" s="1"/>
  <c r="CG434" i="2"/>
  <c r="CH434" i="2" s="1"/>
  <c r="CI434" i="2"/>
  <c r="CJ434" i="2" s="1"/>
  <c r="CK434" i="2"/>
  <c r="CL434" i="2" s="1"/>
  <c r="CM434" i="2"/>
  <c r="CN434" i="2" s="1"/>
  <c r="CO434" i="2"/>
  <c r="CP434" i="2" s="1"/>
  <c r="CQ434" i="2"/>
  <c r="CR434" i="2" s="1"/>
  <c r="CS434" i="2"/>
  <c r="CT434" i="2" s="1"/>
  <c r="CU434" i="2"/>
  <c r="CV434" i="2" s="1"/>
  <c r="CW434" i="2"/>
  <c r="CX434" i="2" s="1"/>
  <c r="CG435" i="2"/>
  <c r="CH435" i="2" s="1"/>
  <c r="CI435" i="2"/>
  <c r="CJ435" i="2" s="1"/>
  <c r="CK435" i="2"/>
  <c r="CL435" i="2" s="1"/>
  <c r="CM435" i="2"/>
  <c r="CN435" i="2" s="1"/>
  <c r="CO435" i="2"/>
  <c r="CP435" i="2" s="1"/>
  <c r="CQ435" i="2"/>
  <c r="CR435" i="2" s="1"/>
  <c r="CS435" i="2"/>
  <c r="CT435" i="2" s="1"/>
  <c r="CU435" i="2"/>
  <c r="CV435" i="2" s="1"/>
  <c r="CW435" i="2"/>
  <c r="CX435" i="2" s="1"/>
  <c r="CG436" i="2"/>
  <c r="CH436" i="2" s="1"/>
  <c r="CI436" i="2"/>
  <c r="CJ436" i="2" s="1"/>
  <c r="CK436" i="2"/>
  <c r="CL436" i="2" s="1"/>
  <c r="CM436" i="2"/>
  <c r="CN436" i="2" s="1"/>
  <c r="CO436" i="2"/>
  <c r="CP436" i="2" s="1"/>
  <c r="CQ436" i="2"/>
  <c r="CR436" i="2" s="1"/>
  <c r="CS436" i="2"/>
  <c r="CT436" i="2" s="1"/>
  <c r="CU436" i="2"/>
  <c r="CV436" i="2" s="1"/>
  <c r="CW436" i="2"/>
  <c r="CX436" i="2" s="1"/>
  <c r="CG437" i="2"/>
  <c r="CH437" i="2" s="1"/>
  <c r="CI437" i="2"/>
  <c r="CJ437" i="2" s="1"/>
  <c r="CK437" i="2"/>
  <c r="CL437" i="2" s="1"/>
  <c r="CM437" i="2"/>
  <c r="CN437" i="2" s="1"/>
  <c r="CO437" i="2"/>
  <c r="CP437" i="2" s="1"/>
  <c r="CQ437" i="2"/>
  <c r="CR437" i="2" s="1"/>
  <c r="CS437" i="2"/>
  <c r="CT437" i="2" s="1"/>
  <c r="CU437" i="2"/>
  <c r="CV437" i="2" s="1"/>
  <c r="CW437" i="2"/>
  <c r="CX437" i="2" s="1"/>
  <c r="CG438" i="2"/>
  <c r="CH438" i="2" s="1"/>
  <c r="CI438" i="2"/>
  <c r="CJ438" i="2" s="1"/>
  <c r="CK438" i="2"/>
  <c r="CL438" i="2" s="1"/>
  <c r="CM438" i="2"/>
  <c r="CN438" i="2" s="1"/>
  <c r="CO438" i="2"/>
  <c r="CP438" i="2" s="1"/>
  <c r="CQ438" i="2"/>
  <c r="CR438" i="2" s="1"/>
  <c r="CS438" i="2"/>
  <c r="CT438" i="2" s="1"/>
  <c r="CU438" i="2"/>
  <c r="CV438" i="2" s="1"/>
  <c r="CW438" i="2"/>
  <c r="CX438" i="2" s="1"/>
  <c r="CG439" i="2"/>
  <c r="CH439" i="2" s="1"/>
  <c r="CI439" i="2"/>
  <c r="CJ439" i="2" s="1"/>
  <c r="CK439" i="2"/>
  <c r="CL439" i="2" s="1"/>
  <c r="CM439" i="2"/>
  <c r="CN439" i="2" s="1"/>
  <c r="CO439" i="2"/>
  <c r="CP439" i="2" s="1"/>
  <c r="CQ439" i="2"/>
  <c r="CR439" i="2" s="1"/>
  <c r="CS439" i="2"/>
  <c r="CT439" i="2" s="1"/>
  <c r="CU439" i="2"/>
  <c r="CV439" i="2" s="1"/>
  <c r="CW439" i="2"/>
  <c r="CX439" i="2" s="1"/>
  <c r="CG440" i="2"/>
  <c r="CH440" i="2" s="1"/>
  <c r="CI440" i="2"/>
  <c r="CJ440" i="2" s="1"/>
  <c r="CK440" i="2"/>
  <c r="CL440" i="2" s="1"/>
  <c r="CM440" i="2"/>
  <c r="CN440" i="2" s="1"/>
  <c r="CO440" i="2"/>
  <c r="CP440" i="2" s="1"/>
  <c r="CQ440" i="2"/>
  <c r="CR440" i="2" s="1"/>
  <c r="CS440" i="2"/>
  <c r="CT440" i="2" s="1"/>
  <c r="CU440" i="2"/>
  <c r="CV440" i="2" s="1"/>
  <c r="CW440" i="2"/>
  <c r="CX440" i="2" s="1"/>
  <c r="CG441" i="2"/>
  <c r="CH441" i="2" s="1"/>
  <c r="CI441" i="2"/>
  <c r="CJ441" i="2" s="1"/>
  <c r="CK441" i="2"/>
  <c r="CL441" i="2" s="1"/>
  <c r="CM441" i="2"/>
  <c r="CN441" i="2" s="1"/>
  <c r="CO441" i="2"/>
  <c r="CP441" i="2" s="1"/>
  <c r="CQ441" i="2"/>
  <c r="CR441" i="2" s="1"/>
  <c r="CS441" i="2"/>
  <c r="CT441" i="2" s="1"/>
  <c r="CU441" i="2"/>
  <c r="CV441" i="2" s="1"/>
  <c r="CW441" i="2"/>
  <c r="CX441" i="2" s="1"/>
  <c r="CG442" i="2"/>
  <c r="CH442" i="2" s="1"/>
  <c r="CI442" i="2"/>
  <c r="CJ442" i="2" s="1"/>
  <c r="CK442" i="2"/>
  <c r="CL442" i="2" s="1"/>
  <c r="CM442" i="2"/>
  <c r="CN442" i="2" s="1"/>
  <c r="CO442" i="2"/>
  <c r="CP442" i="2" s="1"/>
  <c r="CQ442" i="2"/>
  <c r="CR442" i="2" s="1"/>
  <c r="CS442" i="2"/>
  <c r="CT442" i="2" s="1"/>
  <c r="CU442" i="2"/>
  <c r="CV442" i="2" s="1"/>
  <c r="CW442" i="2"/>
  <c r="CX442" i="2" s="1"/>
  <c r="CG443" i="2"/>
  <c r="CH443" i="2" s="1"/>
  <c r="CI443" i="2"/>
  <c r="CJ443" i="2" s="1"/>
  <c r="CK443" i="2"/>
  <c r="CL443" i="2" s="1"/>
  <c r="CM443" i="2"/>
  <c r="CN443" i="2" s="1"/>
  <c r="CO443" i="2"/>
  <c r="CP443" i="2" s="1"/>
  <c r="CQ443" i="2"/>
  <c r="CR443" i="2" s="1"/>
  <c r="CS443" i="2"/>
  <c r="CT443" i="2" s="1"/>
  <c r="CU443" i="2"/>
  <c r="CV443" i="2" s="1"/>
  <c r="CW443" i="2"/>
  <c r="CX443" i="2" s="1"/>
  <c r="CG444" i="2"/>
  <c r="CH444" i="2" s="1"/>
  <c r="CI444" i="2"/>
  <c r="CJ444" i="2" s="1"/>
  <c r="CK444" i="2"/>
  <c r="CL444" i="2" s="1"/>
  <c r="CM444" i="2"/>
  <c r="CN444" i="2" s="1"/>
  <c r="CO444" i="2"/>
  <c r="CP444" i="2" s="1"/>
  <c r="CQ444" i="2"/>
  <c r="CR444" i="2" s="1"/>
  <c r="CS444" i="2"/>
  <c r="CT444" i="2" s="1"/>
  <c r="CU444" i="2"/>
  <c r="CV444" i="2" s="1"/>
  <c r="CW444" i="2"/>
  <c r="CX444" i="2" s="1"/>
  <c r="CG445" i="2"/>
  <c r="CH445" i="2" s="1"/>
  <c r="CI445" i="2"/>
  <c r="CJ445" i="2" s="1"/>
  <c r="CK445" i="2"/>
  <c r="CL445" i="2" s="1"/>
  <c r="CM445" i="2"/>
  <c r="CN445" i="2" s="1"/>
  <c r="CO445" i="2"/>
  <c r="CP445" i="2" s="1"/>
  <c r="CQ445" i="2"/>
  <c r="CR445" i="2" s="1"/>
  <c r="CS445" i="2"/>
  <c r="CT445" i="2" s="1"/>
  <c r="CU445" i="2"/>
  <c r="CV445" i="2" s="1"/>
  <c r="CW445" i="2"/>
  <c r="CX445" i="2" s="1"/>
  <c r="CG446" i="2"/>
  <c r="CH446" i="2" s="1"/>
  <c r="CI446" i="2"/>
  <c r="CJ446" i="2" s="1"/>
  <c r="CK446" i="2"/>
  <c r="CL446" i="2" s="1"/>
  <c r="CM446" i="2"/>
  <c r="CN446" i="2" s="1"/>
  <c r="CO446" i="2"/>
  <c r="CP446" i="2" s="1"/>
  <c r="CQ446" i="2"/>
  <c r="CR446" i="2" s="1"/>
  <c r="CS446" i="2"/>
  <c r="CT446" i="2" s="1"/>
  <c r="CU446" i="2"/>
  <c r="CV446" i="2" s="1"/>
  <c r="CW446" i="2"/>
  <c r="CX446" i="2" s="1"/>
  <c r="CG447" i="2"/>
  <c r="CH447" i="2" s="1"/>
  <c r="CI447" i="2"/>
  <c r="CJ447" i="2" s="1"/>
  <c r="CK447" i="2"/>
  <c r="CL447" i="2" s="1"/>
  <c r="CM447" i="2"/>
  <c r="CN447" i="2" s="1"/>
  <c r="CO447" i="2"/>
  <c r="CP447" i="2" s="1"/>
  <c r="CQ447" i="2"/>
  <c r="CR447" i="2" s="1"/>
  <c r="CS447" i="2"/>
  <c r="CT447" i="2" s="1"/>
  <c r="CU447" i="2"/>
  <c r="CV447" i="2" s="1"/>
  <c r="CW447" i="2"/>
  <c r="CX447" i="2" s="1"/>
  <c r="CG448" i="2"/>
  <c r="CH448" i="2" s="1"/>
  <c r="CI448" i="2"/>
  <c r="CJ448" i="2" s="1"/>
  <c r="CK448" i="2"/>
  <c r="CL448" i="2" s="1"/>
  <c r="CM448" i="2"/>
  <c r="CN448" i="2" s="1"/>
  <c r="CO448" i="2"/>
  <c r="CP448" i="2" s="1"/>
  <c r="CQ448" i="2"/>
  <c r="CR448" i="2" s="1"/>
  <c r="CS448" i="2"/>
  <c r="CT448" i="2" s="1"/>
  <c r="CU448" i="2"/>
  <c r="CV448" i="2" s="1"/>
  <c r="CW448" i="2"/>
  <c r="CX448" i="2" s="1"/>
  <c r="CG449" i="2"/>
  <c r="CH449" i="2" s="1"/>
  <c r="CI449" i="2"/>
  <c r="CJ449" i="2" s="1"/>
  <c r="CK449" i="2"/>
  <c r="CL449" i="2" s="1"/>
  <c r="CM449" i="2"/>
  <c r="CN449" i="2" s="1"/>
  <c r="CO449" i="2"/>
  <c r="CP449" i="2" s="1"/>
  <c r="CQ449" i="2"/>
  <c r="CR449" i="2" s="1"/>
  <c r="CS449" i="2"/>
  <c r="CT449" i="2" s="1"/>
  <c r="CU449" i="2"/>
  <c r="CV449" i="2" s="1"/>
  <c r="CW449" i="2"/>
  <c r="CX449" i="2" s="1"/>
  <c r="CG450" i="2"/>
  <c r="CH450" i="2" s="1"/>
  <c r="CI450" i="2"/>
  <c r="CJ450" i="2" s="1"/>
  <c r="CK450" i="2"/>
  <c r="CL450" i="2" s="1"/>
  <c r="CM450" i="2"/>
  <c r="CN450" i="2" s="1"/>
  <c r="CO450" i="2"/>
  <c r="CP450" i="2" s="1"/>
  <c r="CQ450" i="2"/>
  <c r="CR450" i="2" s="1"/>
  <c r="CS450" i="2"/>
  <c r="CT450" i="2" s="1"/>
  <c r="CU450" i="2"/>
  <c r="CV450" i="2" s="1"/>
  <c r="CW450" i="2"/>
  <c r="CX450" i="2" s="1"/>
  <c r="CG451" i="2"/>
  <c r="CH451" i="2" s="1"/>
  <c r="CI451" i="2"/>
  <c r="CJ451" i="2" s="1"/>
  <c r="CK451" i="2"/>
  <c r="CL451" i="2" s="1"/>
  <c r="CM451" i="2"/>
  <c r="CN451" i="2" s="1"/>
  <c r="CO451" i="2"/>
  <c r="CP451" i="2" s="1"/>
  <c r="CQ451" i="2"/>
  <c r="CR451" i="2" s="1"/>
  <c r="CS451" i="2"/>
  <c r="CT451" i="2" s="1"/>
  <c r="CU451" i="2"/>
  <c r="CV451" i="2" s="1"/>
  <c r="CW451" i="2"/>
  <c r="CX451" i="2" s="1"/>
  <c r="CG452" i="2"/>
  <c r="CH452" i="2" s="1"/>
  <c r="CI452" i="2"/>
  <c r="CJ452" i="2" s="1"/>
  <c r="CK452" i="2"/>
  <c r="CL452" i="2" s="1"/>
  <c r="CM452" i="2"/>
  <c r="CN452" i="2" s="1"/>
  <c r="CO452" i="2"/>
  <c r="CP452" i="2" s="1"/>
  <c r="CQ452" i="2"/>
  <c r="CR452" i="2" s="1"/>
  <c r="CS452" i="2"/>
  <c r="CT452" i="2" s="1"/>
  <c r="CU452" i="2"/>
  <c r="CV452" i="2" s="1"/>
  <c r="CW452" i="2"/>
  <c r="CX452" i="2" s="1"/>
  <c r="CG453" i="2"/>
  <c r="CH453" i="2" s="1"/>
  <c r="CI453" i="2"/>
  <c r="CJ453" i="2" s="1"/>
  <c r="CK453" i="2"/>
  <c r="CL453" i="2" s="1"/>
  <c r="CM453" i="2"/>
  <c r="CN453" i="2" s="1"/>
  <c r="CO453" i="2"/>
  <c r="CP453" i="2" s="1"/>
  <c r="CQ453" i="2"/>
  <c r="CR453" i="2" s="1"/>
  <c r="CS453" i="2"/>
  <c r="CT453" i="2" s="1"/>
  <c r="CU453" i="2"/>
  <c r="CV453" i="2" s="1"/>
  <c r="CW453" i="2"/>
  <c r="CX453" i="2" s="1"/>
  <c r="CG454" i="2"/>
  <c r="CH454" i="2" s="1"/>
  <c r="CI454" i="2"/>
  <c r="CJ454" i="2" s="1"/>
  <c r="CK454" i="2"/>
  <c r="CL454" i="2" s="1"/>
  <c r="CM454" i="2"/>
  <c r="CN454" i="2" s="1"/>
  <c r="CO454" i="2"/>
  <c r="CP454" i="2" s="1"/>
  <c r="CQ454" i="2"/>
  <c r="CR454" i="2" s="1"/>
  <c r="CS454" i="2"/>
  <c r="CT454" i="2" s="1"/>
  <c r="CU454" i="2"/>
  <c r="CV454" i="2" s="1"/>
  <c r="CW454" i="2"/>
  <c r="CX454" i="2" s="1"/>
  <c r="CG455" i="2"/>
  <c r="CH455" i="2" s="1"/>
  <c r="CI455" i="2"/>
  <c r="CJ455" i="2" s="1"/>
  <c r="CK455" i="2"/>
  <c r="CL455" i="2" s="1"/>
  <c r="CM455" i="2"/>
  <c r="CN455" i="2" s="1"/>
  <c r="CO455" i="2"/>
  <c r="CP455" i="2" s="1"/>
  <c r="CQ455" i="2"/>
  <c r="CR455" i="2" s="1"/>
  <c r="CS455" i="2"/>
  <c r="CT455" i="2" s="1"/>
  <c r="CU455" i="2"/>
  <c r="CV455" i="2" s="1"/>
  <c r="CW455" i="2"/>
  <c r="CX455" i="2" s="1"/>
  <c r="CG456" i="2"/>
  <c r="CH456" i="2" s="1"/>
  <c r="CI456" i="2"/>
  <c r="CJ456" i="2" s="1"/>
  <c r="CK456" i="2"/>
  <c r="CL456" i="2" s="1"/>
  <c r="CM456" i="2"/>
  <c r="CN456" i="2" s="1"/>
  <c r="CO456" i="2"/>
  <c r="CP456" i="2" s="1"/>
  <c r="CQ456" i="2"/>
  <c r="CR456" i="2" s="1"/>
  <c r="CS456" i="2"/>
  <c r="CT456" i="2" s="1"/>
  <c r="CU456" i="2"/>
  <c r="CV456" i="2" s="1"/>
  <c r="CW456" i="2"/>
  <c r="CX456" i="2" s="1"/>
  <c r="CG457" i="2"/>
  <c r="CH457" i="2" s="1"/>
  <c r="CI457" i="2"/>
  <c r="CJ457" i="2" s="1"/>
  <c r="CK457" i="2"/>
  <c r="CL457" i="2" s="1"/>
  <c r="CM457" i="2"/>
  <c r="CN457" i="2" s="1"/>
  <c r="CO457" i="2"/>
  <c r="CP457" i="2" s="1"/>
  <c r="CQ457" i="2"/>
  <c r="CR457" i="2" s="1"/>
  <c r="CS457" i="2"/>
  <c r="CT457" i="2" s="1"/>
  <c r="CU457" i="2"/>
  <c r="CV457" i="2" s="1"/>
  <c r="CW457" i="2"/>
  <c r="CX457" i="2" s="1"/>
  <c r="CG458" i="2"/>
  <c r="CH458" i="2" s="1"/>
  <c r="CI458" i="2"/>
  <c r="CJ458" i="2" s="1"/>
  <c r="CK458" i="2"/>
  <c r="CL458" i="2" s="1"/>
  <c r="CM458" i="2"/>
  <c r="CN458" i="2" s="1"/>
  <c r="CO458" i="2"/>
  <c r="CP458" i="2" s="1"/>
  <c r="CQ458" i="2"/>
  <c r="CR458" i="2" s="1"/>
  <c r="CS458" i="2"/>
  <c r="CT458" i="2" s="1"/>
  <c r="CU458" i="2"/>
  <c r="CV458" i="2" s="1"/>
  <c r="CW458" i="2"/>
  <c r="CX458" i="2" s="1"/>
  <c r="CG459" i="2"/>
  <c r="CH459" i="2" s="1"/>
  <c r="CI459" i="2"/>
  <c r="CJ459" i="2" s="1"/>
  <c r="CK459" i="2"/>
  <c r="CL459" i="2" s="1"/>
  <c r="CM459" i="2"/>
  <c r="CN459" i="2" s="1"/>
  <c r="CO459" i="2"/>
  <c r="CP459" i="2" s="1"/>
  <c r="CQ459" i="2"/>
  <c r="CR459" i="2" s="1"/>
  <c r="CS459" i="2"/>
  <c r="CT459" i="2" s="1"/>
  <c r="CU459" i="2"/>
  <c r="CV459" i="2" s="1"/>
  <c r="CW459" i="2"/>
  <c r="CX459" i="2" s="1"/>
  <c r="CG460" i="2"/>
  <c r="CH460" i="2" s="1"/>
  <c r="CI460" i="2"/>
  <c r="CJ460" i="2" s="1"/>
  <c r="CK460" i="2"/>
  <c r="CL460" i="2" s="1"/>
  <c r="CM460" i="2"/>
  <c r="CN460" i="2" s="1"/>
  <c r="CO460" i="2"/>
  <c r="CP460" i="2" s="1"/>
  <c r="CQ460" i="2"/>
  <c r="CR460" i="2" s="1"/>
  <c r="CS460" i="2"/>
  <c r="CT460" i="2" s="1"/>
  <c r="CU460" i="2"/>
  <c r="CV460" i="2" s="1"/>
  <c r="CW460" i="2"/>
  <c r="CX460" i="2" s="1"/>
  <c r="CG461" i="2"/>
  <c r="CH461" i="2" s="1"/>
  <c r="CI461" i="2"/>
  <c r="CJ461" i="2" s="1"/>
  <c r="CK461" i="2"/>
  <c r="CL461" i="2" s="1"/>
  <c r="CM461" i="2"/>
  <c r="CN461" i="2" s="1"/>
  <c r="CO461" i="2"/>
  <c r="CP461" i="2" s="1"/>
  <c r="CQ461" i="2"/>
  <c r="CR461" i="2" s="1"/>
  <c r="CS461" i="2"/>
  <c r="CT461" i="2" s="1"/>
  <c r="CU461" i="2"/>
  <c r="CV461" i="2" s="1"/>
  <c r="CW461" i="2"/>
  <c r="CX461" i="2" s="1"/>
  <c r="CG462" i="2"/>
  <c r="CH462" i="2" s="1"/>
  <c r="CI462" i="2"/>
  <c r="CJ462" i="2" s="1"/>
  <c r="CK462" i="2"/>
  <c r="CL462" i="2" s="1"/>
  <c r="CM462" i="2"/>
  <c r="CN462" i="2" s="1"/>
  <c r="CO462" i="2"/>
  <c r="CP462" i="2" s="1"/>
  <c r="CQ462" i="2"/>
  <c r="CR462" i="2" s="1"/>
  <c r="CS462" i="2"/>
  <c r="CT462" i="2" s="1"/>
  <c r="CU462" i="2"/>
  <c r="CV462" i="2" s="1"/>
  <c r="CW462" i="2"/>
  <c r="CX462" i="2" s="1"/>
  <c r="CG463" i="2"/>
  <c r="CH463" i="2" s="1"/>
  <c r="CI463" i="2"/>
  <c r="CJ463" i="2" s="1"/>
  <c r="CK463" i="2"/>
  <c r="CL463" i="2" s="1"/>
  <c r="CM463" i="2"/>
  <c r="CN463" i="2" s="1"/>
  <c r="CO463" i="2"/>
  <c r="CP463" i="2" s="1"/>
  <c r="CQ463" i="2"/>
  <c r="CR463" i="2" s="1"/>
  <c r="CS463" i="2"/>
  <c r="CT463" i="2" s="1"/>
  <c r="CU463" i="2"/>
  <c r="CV463" i="2" s="1"/>
  <c r="CW463" i="2"/>
  <c r="CX463" i="2" s="1"/>
  <c r="CG464" i="2"/>
  <c r="CH464" i="2" s="1"/>
  <c r="CI464" i="2"/>
  <c r="CJ464" i="2" s="1"/>
  <c r="CK464" i="2"/>
  <c r="CL464" i="2" s="1"/>
  <c r="CM464" i="2"/>
  <c r="CN464" i="2" s="1"/>
  <c r="CO464" i="2"/>
  <c r="CP464" i="2" s="1"/>
  <c r="CQ464" i="2"/>
  <c r="CR464" i="2" s="1"/>
  <c r="CS464" i="2"/>
  <c r="CT464" i="2" s="1"/>
  <c r="CU464" i="2"/>
  <c r="CV464" i="2" s="1"/>
  <c r="CW464" i="2"/>
  <c r="CX464" i="2" s="1"/>
  <c r="CG465" i="2"/>
  <c r="CH465" i="2" s="1"/>
  <c r="CI465" i="2"/>
  <c r="CJ465" i="2" s="1"/>
  <c r="CK465" i="2"/>
  <c r="CL465" i="2" s="1"/>
  <c r="CM465" i="2"/>
  <c r="CN465" i="2" s="1"/>
  <c r="CO465" i="2"/>
  <c r="CP465" i="2" s="1"/>
  <c r="CQ465" i="2"/>
  <c r="CR465" i="2" s="1"/>
  <c r="CS465" i="2"/>
  <c r="CT465" i="2" s="1"/>
  <c r="CU465" i="2"/>
  <c r="CV465" i="2" s="1"/>
  <c r="CW465" i="2"/>
  <c r="CX465" i="2" s="1"/>
  <c r="CG466" i="2"/>
  <c r="CH466" i="2" s="1"/>
  <c r="CI466" i="2"/>
  <c r="CJ466" i="2" s="1"/>
  <c r="CK466" i="2"/>
  <c r="CL466" i="2" s="1"/>
  <c r="CM466" i="2"/>
  <c r="CN466" i="2" s="1"/>
  <c r="CO466" i="2"/>
  <c r="CP466" i="2" s="1"/>
  <c r="CQ466" i="2"/>
  <c r="CR466" i="2" s="1"/>
  <c r="CS466" i="2"/>
  <c r="CT466" i="2" s="1"/>
  <c r="CU466" i="2"/>
  <c r="CV466" i="2" s="1"/>
  <c r="CW466" i="2"/>
  <c r="CX466" i="2" s="1"/>
  <c r="CG467" i="2"/>
  <c r="CH467" i="2" s="1"/>
  <c r="CI467" i="2"/>
  <c r="CJ467" i="2" s="1"/>
  <c r="CK467" i="2"/>
  <c r="CL467" i="2" s="1"/>
  <c r="CM467" i="2"/>
  <c r="CN467" i="2" s="1"/>
  <c r="CO467" i="2"/>
  <c r="CP467" i="2" s="1"/>
  <c r="CQ467" i="2"/>
  <c r="CR467" i="2" s="1"/>
  <c r="CS467" i="2"/>
  <c r="CT467" i="2" s="1"/>
  <c r="CU467" i="2"/>
  <c r="CV467" i="2" s="1"/>
  <c r="CW467" i="2"/>
  <c r="CX467" i="2" s="1"/>
  <c r="CG468" i="2"/>
  <c r="CH468" i="2" s="1"/>
  <c r="CI468" i="2"/>
  <c r="CJ468" i="2" s="1"/>
  <c r="CK468" i="2"/>
  <c r="CL468" i="2" s="1"/>
  <c r="CM468" i="2"/>
  <c r="CN468" i="2" s="1"/>
  <c r="CO468" i="2"/>
  <c r="CP468" i="2" s="1"/>
  <c r="CQ468" i="2"/>
  <c r="CR468" i="2" s="1"/>
  <c r="CS468" i="2"/>
  <c r="CT468" i="2" s="1"/>
  <c r="CU468" i="2"/>
  <c r="CV468" i="2" s="1"/>
  <c r="CW468" i="2"/>
  <c r="CX468" i="2" s="1"/>
  <c r="CG469" i="2"/>
  <c r="CH469" i="2" s="1"/>
  <c r="CI469" i="2"/>
  <c r="CJ469" i="2" s="1"/>
  <c r="CK469" i="2"/>
  <c r="CL469" i="2" s="1"/>
  <c r="CM469" i="2"/>
  <c r="CN469" i="2" s="1"/>
  <c r="CO469" i="2"/>
  <c r="CP469" i="2" s="1"/>
  <c r="CQ469" i="2"/>
  <c r="CR469" i="2" s="1"/>
  <c r="CS469" i="2"/>
  <c r="CT469" i="2" s="1"/>
  <c r="CU469" i="2"/>
  <c r="CV469" i="2" s="1"/>
  <c r="CW469" i="2"/>
  <c r="CX469" i="2" s="1"/>
  <c r="CG470" i="2"/>
  <c r="CH470" i="2" s="1"/>
  <c r="CI470" i="2"/>
  <c r="CJ470" i="2" s="1"/>
  <c r="CK470" i="2"/>
  <c r="CL470" i="2" s="1"/>
  <c r="CM470" i="2"/>
  <c r="CN470" i="2" s="1"/>
  <c r="CO470" i="2"/>
  <c r="CP470" i="2" s="1"/>
  <c r="CQ470" i="2"/>
  <c r="CR470" i="2" s="1"/>
  <c r="CS470" i="2"/>
  <c r="CT470" i="2" s="1"/>
  <c r="CU470" i="2"/>
  <c r="CV470" i="2" s="1"/>
  <c r="CW470" i="2"/>
  <c r="CX470" i="2" s="1"/>
  <c r="CG471" i="2"/>
  <c r="CH471" i="2" s="1"/>
  <c r="CI471" i="2"/>
  <c r="CJ471" i="2" s="1"/>
  <c r="CK471" i="2"/>
  <c r="CL471" i="2" s="1"/>
  <c r="CM471" i="2"/>
  <c r="CN471" i="2" s="1"/>
  <c r="CO471" i="2"/>
  <c r="CP471" i="2" s="1"/>
  <c r="CQ471" i="2"/>
  <c r="CR471" i="2" s="1"/>
  <c r="CS471" i="2"/>
  <c r="CT471" i="2" s="1"/>
  <c r="CU471" i="2"/>
  <c r="CV471" i="2" s="1"/>
  <c r="CW471" i="2"/>
  <c r="CX471" i="2" s="1"/>
  <c r="CG472" i="2"/>
  <c r="CH472" i="2" s="1"/>
  <c r="CI472" i="2"/>
  <c r="CJ472" i="2" s="1"/>
  <c r="CK472" i="2"/>
  <c r="CL472" i="2" s="1"/>
  <c r="CM472" i="2"/>
  <c r="CN472" i="2" s="1"/>
  <c r="CO472" i="2"/>
  <c r="CP472" i="2" s="1"/>
  <c r="CQ472" i="2"/>
  <c r="CR472" i="2" s="1"/>
  <c r="CS472" i="2"/>
  <c r="CT472" i="2" s="1"/>
  <c r="CU472" i="2"/>
  <c r="CV472" i="2" s="1"/>
  <c r="CW472" i="2"/>
  <c r="CX472" i="2" s="1"/>
  <c r="CG473" i="2"/>
  <c r="CH473" i="2" s="1"/>
  <c r="CI473" i="2"/>
  <c r="CJ473" i="2" s="1"/>
  <c r="CK473" i="2"/>
  <c r="CL473" i="2" s="1"/>
  <c r="CM473" i="2"/>
  <c r="CN473" i="2" s="1"/>
  <c r="CO473" i="2"/>
  <c r="CP473" i="2" s="1"/>
  <c r="CQ473" i="2"/>
  <c r="CR473" i="2" s="1"/>
  <c r="CS473" i="2"/>
  <c r="CT473" i="2" s="1"/>
  <c r="CU473" i="2"/>
  <c r="CV473" i="2" s="1"/>
  <c r="CW473" i="2"/>
  <c r="CX473" i="2" s="1"/>
  <c r="CG474" i="2"/>
  <c r="CH474" i="2" s="1"/>
  <c r="CI474" i="2"/>
  <c r="CJ474" i="2" s="1"/>
  <c r="CK474" i="2"/>
  <c r="CL474" i="2" s="1"/>
  <c r="CM474" i="2"/>
  <c r="CN474" i="2" s="1"/>
  <c r="CO474" i="2"/>
  <c r="CP474" i="2" s="1"/>
  <c r="CQ474" i="2"/>
  <c r="CR474" i="2" s="1"/>
  <c r="CS474" i="2"/>
  <c r="CT474" i="2" s="1"/>
  <c r="CU474" i="2"/>
  <c r="CV474" i="2" s="1"/>
  <c r="CW474" i="2"/>
  <c r="CX474" i="2" s="1"/>
  <c r="CG475" i="2"/>
  <c r="CH475" i="2" s="1"/>
  <c r="CI475" i="2"/>
  <c r="CJ475" i="2" s="1"/>
  <c r="CK475" i="2"/>
  <c r="CL475" i="2" s="1"/>
  <c r="CM475" i="2"/>
  <c r="CN475" i="2" s="1"/>
  <c r="CO475" i="2"/>
  <c r="CP475" i="2" s="1"/>
  <c r="CQ475" i="2"/>
  <c r="CR475" i="2" s="1"/>
  <c r="CS475" i="2"/>
  <c r="CT475" i="2" s="1"/>
  <c r="CU475" i="2"/>
  <c r="CV475" i="2" s="1"/>
  <c r="CW475" i="2"/>
  <c r="CX475" i="2" s="1"/>
  <c r="CG476" i="2"/>
  <c r="CH476" i="2" s="1"/>
  <c r="CI476" i="2"/>
  <c r="CJ476" i="2" s="1"/>
  <c r="CK476" i="2"/>
  <c r="CL476" i="2" s="1"/>
  <c r="CM476" i="2"/>
  <c r="CN476" i="2" s="1"/>
  <c r="CO476" i="2"/>
  <c r="CP476" i="2" s="1"/>
  <c r="CQ476" i="2"/>
  <c r="CR476" i="2" s="1"/>
  <c r="CS476" i="2"/>
  <c r="CT476" i="2" s="1"/>
  <c r="CU476" i="2"/>
  <c r="CV476" i="2" s="1"/>
  <c r="CW476" i="2"/>
  <c r="CX476" i="2" s="1"/>
  <c r="CG477" i="2"/>
  <c r="CH477" i="2" s="1"/>
  <c r="CI477" i="2"/>
  <c r="CJ477" i="2" s="1"/>
  <c r="CK477" i="2"/>
  <c r="CL477" i="2" s="1"/>
  <c r="CM477" i="2"/>
  <c r="CN477" i="2" s="1"/>
  <c r="CO477" i="2"/>
  <c r="CP477" i="2" s="1"/>
  <c r="CQ477" i="2"/>
  <c r="CR477" i="2" s="1"/>
  <c r="CS477" i="2"/>
  <c r="CT477" i="2" s="1"/>
  <c r="CU477" i="2"/>
  <c r="CV477" i="2" s="1"/>
  <c r="CW477" i="2"/>
  <c r="CX477" i="2" s="1"/>
  <c r="CG478" i="2"/>
  <c r="CH478" i="2" s="1"/>
  <c r="CI478" i="2"/>
  <c r="CJ478" i="2" s="1"/>
  <c r="CK478" i="2"/>
  <c r="CL478" i="2" s="1"/>
  <c r="CM478" i="2"/>
  <c r="CN478" i="2" s="1"/>
  <c r="CO478" i="2"/>
  <c r="CP478" i="2" s="1"/>
  <c r="CQ478" i="2"/>
  <c r="CR478" i="2" s="1"/>
  <c r="CS478" i="2"/>
  <c r="CT478" i="2" s="1"/>
  <c r="CU478" i="2"/>
  <c r="CV478" i="2" s="1"/>
  <c r="CW478" i="2"/>
  <c r="CX478" i="2" s="1"/>
  <c r="CG479" i="2"/>
  <c r="CH479" i="2" s="1"/>
  <c r="CI479" i="2"/>
  <c r="CJ479" i="2" s="1"/>
  <c r="CK479" i="2"/>
  <c r="CL479" i="2" s="1"/>
  <c r="CM479" i="2"/>
  <c r="CN479" i="2" s="1"/>
  <c r="CO479" i="2"/>
  <c r="CP479" i="2" s="1"/>
  <c r="CQ479" i="2"/>
  <c r="CR479" i="2" s="1"/>
  <c r="CS479" i="2"/>
  <c r="CT479" i="2" s="1"/>
  <c r="CU479" i="2"/>
  <c r="CV479" i="2" s="1"/>
  <c r="CW479" i="2"/>
  <c r="CX479" i="2" s="1"/>
  <c r="CG480" i="2"/>
  <c r="CH480" i="2" s="1"/>
  <c r="CI480" i="2"/>
  <c r="CJ480" i="2" s="1"/>
  <c r="CK480" i="2"/>
  <c r="CL480" i="2" s="1"/>
  <c r="CM480" i="2"/>
  <c r="CN480" i="2" s="1"/>
  <c r="CO480" i="2"/>
  <c r="CP480" i="2" s="1"/>
  <c r="CQ480" i="2"/>
  <c r="CR480" i="2" s="1"/>
  <c r="CS480" i="2"/>
  <c r="CT480" i="2" s="1"/>
  <c r="CU480" i="2"/>
  <c r="CV480" i="2" s="1"/>
  <c r="CW480" i="2"/>
  <c r="CX480" i="2" s="1"/>
  <c r="CG481" i="2"/>
  <c r="CH481" i="2" s="1"/>
  <c r="CI481" i="2"/>
  <c r="CJ481" i="2" s="1"/>
  <c r="CK481" i="2"/>
  <c r="CL481" i="2" s="1"/>
  <c r="CM481" i="2"/>
  <c r="CN481" i="2" s="1"/>
  <c r="CO481" i="2"/>
  <c r="CP481" i="2" s="1"/>
  <c r="CQ481" i="2"/>
  <c r="CR481" i="2" s="1"/>
  <c r="CS481" i="2"/>
  <c r="CT481" i="2" s="1"/>
  <c r="CU481" i="2"/>
  <c r="CV481" i="2" s="1"/>
  <c r="CW481" i="2"/>
  <c r="CX481" i="2" s="1"/>
  <c r="CG482" i="2"/>
  <c r="CH482" i="2" s="1"/>
  <c r="CI482" i="2"/>
  <c r="CJ482" i="2" s="1"/>
  <c r="CK482" i="2"/>
  <c r="CL482" i="2" s="1"/>
  <c r="CM482" i="2"/>
  <c r="CN482" i="2" s="1"/>
  <c r="CO482" i="2"/>
  <c r="CP482" i="2" s="1"/>
  <c r="CQ482" i="2"/>
  <c r="CR482" i="2" s="1"/>
  <c r="CS482" i="2"/>
  <c r="CT482" i="2" s="1"/>
  <c r="CU482" i="2"/>
  <c r="CV482" i="2" s="1"/>
  <c r="CW482" i="2"/>
  <c r="CX482" i="2" s="1"/>
  <c r="CG483" i="2"/>
  <c r="CH483" i="2" s="1"/>
  <c r="CI483" i="2"/>
  <c r="CJ483" i="2" s="1"/>
  <c r="CK483" i="2"/>
  <c r="CL483" i="2" s="1"/>
  <c r="CM483" i="2"/>
  <c r="CN483" i="2" s="1"/>
  <c r="CO483" i="2"/>
  <c r="CP483" i="2" s="1"/>
  <c r="CQ483" i="2"/>
  <c r="CR483" i="2" s="1"/>
  <c r="CS483" i="2"/>
  <c r="CT483" i="2" s="1"/>
  <c r="CU483" i="2"/>
  <c r="CV483" i="2" s="1"/>
  <c r="CW483" i="2"/>
  <c r="CX483" i="2" s="1"/>
  <c r="CG484" i="2"/>
  <c r="CH484" i="2" s="1"/>
  <c r="CI484" i="2"/>
  <c r="CJ484" i="2" s="1"/>
  <c r="CK484" i="2"/>
  <c r="CL484" i="2" s="1"/>
  <c r="CM484" i="2"/>
  <c r="CN484" i="2" s="1"/>
  <c r="CO484" i="2"/>
  <c r="CP484" i="2" s="1"/>
  <c r="CQ484" i="2"/>
  <c r="CR484" i="2" s="1"/>
  <c r="CS484" i="2"/>
  <c r="CT484" i="2" s="1"/>
  <c r="CU484" i="2"/>
  <c r="CV484" i="2" s="1"/>
  <c r="CW484" i="2"/>
  <c r="CX484" i="2" s="1"/>
  <c r="CG485" i="2"/>
  <c r="CH485" i="2" s="1"/>
  <c r="CI485" i="2"/>
  <c r="CJ485" i="2" s="1"/>
  <c r="CK485" i="2"/>
  <c r="CL485" i="2" s="1"/>
  <c r="CM485" i="2"/>
  <c r="CN485" i="2" s="1"/>
  <c r="CO485" i="2"/>
  <c r="CP485" i="2" s="1"/>
  <c r="CQ485" i="2"/>
  <c r="CR485" i="2" s="1"/>
  <c r="CS485" i="2"/>
  <c r="CT485" i="2" s="1"/>
  <c r="CU485" i="2"/>
  <c r="CV485" i="2" s="1"/>
  <c r="CW485" i="2"/>
  <c r="CX485" i="2" s="1"/>
  <c r="CG486" i="2"/>
  <c r="CH486" i="2" s="1"/>
  <c r="CI486" i="2"/>
  <c r="CJ486" i="2" s="1"/>
  <c r="CK486" i="2"/>
  <c r="CL486" i="2" s="1"/>
  <c r="CM486" i="2"/>
  <c r="CN486" i="2" s="1"/>
  <c r="CO486" i="2"/>
  <c r="CP486" i="2" s="1"/>
  <c r="CQ486" i="2"/>
  <c r="CR486" i="2" s="1"/>
  <c r="CS486" i="2"/>
  <c r="CT486" i="2" s="1"/>
  <c r="CU486" i="2"/>
  <c r="CV486" i="2" s="1"/>
  <c r="CW486" i="2"/>
  <c r="CX486" i="2" s="1"/>
  <c r="CG487" i="2"/>
  <c r="CH487" i="2" s="1"/>
  <c r="CI487" i="2"/>
  <c r="CJ487" i="2" s="1"/>
  <c r="CK487" i="2"/>
  <c r="CL487" i="2" s="1"/>
  <c r="CM487" i="2"/>
  <c r="CN487" i="2" s="1"/>
  <c r="CO487" i="2"/>
  <c r="CP487" i="2" s="1"/>
  <c r="CQ487" i="2"/>
  <c r="CR487" i="2" s="1"/>
  <c r="CS487" i="2"/>
  <c r="CT487" i="2" s="1"/>
  <c r="CU487" i="2"/>
  <c r="CV487" i="2" s="1"/>
  <c r="CW487" i="2"/>
  <c r="CX487" i="2" s="1"/>
  <c r="CG488" i="2"/>
  <c r="CH488" i="2" s="1"/>
  <c r="CI488" i="2"/>
  <c r="CJ488" i="2" s="1"/>
  <c r="CK488" i="2"/>
  <c r="CL488" i="2" s="1"/>
  <c r="CM488" i="2"/>
  <c r="CN488" i="2" s="1"/>
  <c r="CO488" i="2"/>
  <c r="CP488" i="2" s="1"/>
  <c r="CQ488" i="2"/>
  <c r="CR488" i="2" s="1"/>
  <c r="CS488" i="2"/>
  <c r="CT488" i="2" s="1"/>
  <c r="CU488" i="2"/>
  <c r="CV488" i="2" s="1"/>
  <c r="CW488" i="2"/>
  <c r="CX488" i="2" s="1"/>
  <c r="CG489" i="2"/>
  <c r="CH489" i="2" s="1"/>
  <c r="CI489" i="2"/>
  <c r="CJ489" i="2" s="1"/>
  <c r="CK489" i="2"/>
  <c r="CL489" i="2" s="1"/>
  <c r="CM489" i="2"/>
  <c r="CN489" i="2" s="1"/>
  <c r="CO489" i="2"/>
  <c r="CP489" i="2" s="1"/>
  <c r="CQ489" i="2"/>
  <c r="CR489" i="2" s="1"/>
  <c r="CS489" i="2"/>
  <c r="CT489" i="2" s="1"/>
  <c r="CU489" i="2"/>
  <c r="CV489" i="2" s="1"/>
  <c r="CW489" i="2"/>
  <c r="CX489" i="2" s="1"/>
  <c r="CG490" i="2"/>
  <c r="CH490" i="2" s="1"/>
  <c r="CI490" i="2"/>
  <c r="CJ490" i="2" s="1"/>
  <c r="CK490" i="2"/>
  <c r="CL490" i="2" s="1"/>
  <c r="CM490" i="2"/>
  <c r="CN490" i="2" s="1"/>
  <c r="CO490" i="2"/>
  <c r="CP490" i="2" s="1"/>
  <c r="CQ490" i="2"/>
  <c r="CR490" i="2" s="1"/>
  <c r="CS490" i="2"/>
  <c r="CT490" i="2" s="1"/>
  <c r="CU490" i="2"/>
  <c r="CV490" i="2" s="1"/>
  <c r="CW490" i="2"/>
  <c r="CX490" i="2" s="1"/>
  <c r="CG491" i="2"/>
  <c r="CH491" i="2" s="1"/>
  <c r="CI491" i="2"/>
  <c r="CJ491" i="2" s="1"/>
  <c r="CK491" i="2"/>
  <c r="CL491" i="2" s="1"/>
  <c r="CM491" i="2"/>
  <c r="CN491" i="2" s="1"/>
  <c r="CO491" i="2"/>
  <c r="CP491" i="2" s="1"/>
  <c r="CQ491" i="2"/>
  <c r="CR491" i="2" s="1"/>
  <c r="CS491" i="2"/>
  <c r="CT491" i="2" s="1"/>
  <c r="CU491" i="2"/>
  <c r="CV491" i="2" s="1"/>
  <c r="CW491" i="2"/>
  <c r="CX491" i="2" s="1"/>
  <c r="CG492" i="2"/>
  <c r="CH492" i="2" s="1"/>
  <c r="CI492" i="2"/>
  <c r="CJ492" i="2" s="1"/>
  <c r="CK492" i="2"/>
  <c r="CL492" i="2" s="1"/>
  <c r="CM492" i="2"/>
  <c r="CN492" i="2" s="1"/>
  <c r="CO492" i="2"/>
  <c r="CP492" i="2" s="1"/>
  <c r="CQ492" i="2"/>
  <c r="CR492" i="2" s="1"/>
  <c r="CS492" i="2"/>
  <c r="CT492" i="2" s="1"/>
  <c r="CU492" i="2"/>
  <c r="CV492" i="2" s="1"/>
  <c r="CW492" i="2"/>
  <c r="CX492" i="2" s="1"/>
  <c r="CG493" i="2"/>
  <c r="CH493" i="2" s="1"/>
  <c r="CI493" i="2"/>
  <c r="CJ493" i="2" s="1"/>
  <c r="CK493" i="2"/>
  <c r="CL493" i="2" s="1"/>
  <c r="CM493" i="2"/>
  <c r="CN493" i="2" s="1"/>
  <c r="CO493" i="2"/>
  <c r="CP493" i="2" s="1"/>
  <c r="CQ493" i="2"/>
  <c r="CR493" i="2" s="1"/>
  <c r="CS493" i="2"/>
  <c r="CT493" i="2" s="1"/>
  <c r="CU493" i="2"/>
  <c r="CV493" i="2" s="1"/>
  <c r="CW493" i="2"/>
  <c r="CX493" i="2" s="1"/>
  <c r="CG494" i="2"/>
  <c r="CH494" i="2" s="1"/>
  <c r="CI494" i="2"/>
  <c r="CJ494" i="2" s="1"/>
  <c r="CK494" i="2"/>
  <c r="CL494" i="2" s="1"/>
  <c r="CM494" i="2"/>
  <c r="CN494" i="2" s="1"/>
  <c r="CO494" i="2"/>
  <c r="CP494" i="2" s="1"/>
  <c r="CQ494" i="2"/>
  <c r="CR494" i="2" s="1"/>
  <c r="CS494" i="2"/>
  <c r="CT494" i="2" s="1"/>
  <c r="CU494" i="2"/>
  <c r="CV494" i="2" s="1"/>
  <c r="CW494" i="2"/>
  <c r="CX494" i="2" s="1"/>
  <c r="CG495" i="2"/>
  <c r="CH495" i="2" s="1"/>
  <c r="CI495" i="2"/>
  <c r="CJ495" i="2" s="1"/>
  <c r="CK495" i="2"/>
  <c r="CL495" i="2" s="1"/>
  <c r="CM495" i="2"/>
  <c r="CN495" i="2" s="1"/>
  <c r="CO495" i="2"/>
  <c r="CP495" i="2" s="1"/>
  <c r="CQ495" i="2"/>
  <c r="CR495" i="2" s="1"/>
  <c r="CS495" i="2"/>
  <c r="CT495" i="2" s="1"/>
  <c r="CU495" i="2"/>
  <c r="CV495" i="2" s="1"/>
  <c r="CW495" i="2"/>
  <c r="CX495" i="2" s="1"/>
  <c r="CG496" i="2"/>
  <c r="CH496" i="2" s="1"/>
  <c r="CI496" i="2"/>
  <c r="CJ496" i="2" s="1"/>
  <c r="CK496" i="2"/>
  <c r="CL496" i="2" s="1"/>
  <c r="CM496" i="2"/>
  <c r="CN496" i="2" s="1"/>
  <c r="CO496" i="2"/>
  <c r="CP496" i="2" s="1"/>
  <c r="CQ496" i="2"/>
  <c r="CR496" i="2" s="1"/>
  <c r="CS496" i="2"/>
  <c r="CT496" i="2" s="1"/>
  <c r="CU496" i="2"/>
  <c r="CV496" i="2" s="1"/>
  <c r="CW496" i="2"/>
  <c r="CX496" i="2" s="1"/>
  <c r="CG497" i="2"/>
  <c r="CH497" i="2" s="1"/>
  <c r="CI497" i="2"/>
  <c r="CJ497" i="2" s="1"/>
  <c r="CK497" i="2"/>
  <c r="CL497" i="2" s="1"/>
  <c r="CM497" i="2"/>
  <c r="CN497" i="2" s="1"/>
  <c r="CO497" i="2"/>
  <c r="CP497" i="2" s="1"/>
  <c r="CQ497" i="2"/>
  <c r="CR497" i="2" s="1"/>
  <c r="CS497" i="2"/>
  <c r="CT497" i="2" s="1"/>
  <c r="CU497" i="2"/>
  <c r="CV497" i="2" s="1"/>
  <c r="CW497" i="2"/>
  <c r="CX497" i="2" s="1"/>
  <c r="CG498" i="2"/>
  <c r="CH498" i="2" s="1"/>
  <c r="CI498" i="2"/>
  <c r="CJ498" i="2" s="1"/>
  <c r="CK498" i="2"/>
  <c r="CL498" i="2" s="1"/>
  <c r="CM498" i="2"/>
  <c r="CN498" i="2" s="1"/>
  <c r="CO498" i="2"/>
  <c r="CP498" i="2" s="1"/>
  <c r="CQ498" i="2"/>
  <c r="CR498" i="2" s="1"/>
  <c r="CS498" i="2"/>
  <c r="CT498" i="2" s="1"/>
  <c r="CU498" i="2"/>
  <c r="CV498" i="2" s="1"/>
  <c r="CW498" i="2"/>
  <c r="CX498" i="2" s="1"/>
  <c r="CG499" i="2"/>
  <c r="CH499" i="2" s="1"/>
  <c r="CI499" i="2"/>
  <c r="CJ499" i="2" s="1"/>
  <c r="CK499" i="2"/>
  <c r="CL499" i="2" s="1"/>
  <c r="CM499" i="2"/>
  <c r="CN499" i="2" s="1"/>
  <c r="CO499" i="2"/>
  <c r="CP499" i="2" s="1"/>
  <c r="CQ499" i="2"/>
  <c r="CR499" i="2" s="1"/>
  <c r="CS499" i="2"/>
  <c r="CT499" i="2" s="1"/>
  <c r="CU499" i="2"/>
  <c r="CV499" i="2" s="1"/>
  <c r="CW499" i="2"/>
  <c r="CX499" i="2" s="1"/>
  <c r="CG500" i="2"/>
  <c r="CH500" i="2" s="1"/>
  <c r="CI500" i="2"/>
  <c r="CJ500" i="2" s="1"/>
  <c r="CK500" i="2"/>
  <c r="CL500" i="2" s="1"/>
  <c r="CM500" i="2"/>
  <c r="CN500" i="2" s="1"/>
  <c r="CO500" i="2"/>
  <c r="CP500" i="2" s="1"/>
  <c r="CQ500" i="2"/>
  <c r="CR500" i="2" s="1"/>
  <c r="CS500" i="2"/>
  <c r="CT500" i="2" s="1"/>
  <c r="CU500" i="2"/>
  <c r="CV500" i="2" s="1"/>
  <c r="CW500" i="2"/>
  <c r="CX500" i="2" s="1"/>
  <c r="CG501" i="2"/>
  <c r="CH501" i="2" s="1"/>
  <c r="CI501" i="2"/>
  <c r="CJ501" i="2" s="1"/>
  <c r="CK501" i="2"/>
  <c r="CL501" i="2" s="1"/>
  <c r="CM501" i="2"/>
  <c r="CN501" i="2" s="1"/>
  <c r="CO501" i="2"/>
  <c r="CP501" i="2" s="1"/>
  <c r="CQ501" i="2"/>
  <c r="CR501" i="2" s="1"/>
  <c r="CS501" i="2"/>
  <c r="CT501" i="2" s="1"/>
  <c r="CU501" i="2"/>
  <c r="CV501" i="2" s="1"/>
  <c r="CW501" i="2"/>
  <c r="CX501" i="2" s="1"/>
  <c r="CG502" i="2"/>
  <c r="CH502" i="2" s="1"/>
  <c r="CI502" i="2"/>
  <c r="CJ502" i="2" s="1"/>
  <c r="CK502" i="2"/>
  <c r="CL502" i="2" s="1"/>
  <c r="CM502" i="2"/>
  <c r="CN502" i="2" s="1"/>
  <c r="CO502" i="2"/>
  <c r="CP502" i="2" s="1"/>
  <c r="CQ502" i="2"/>
  <c r="CR502" i="2" s="1"/>
  <c r="CS502" i="2"/>
  <c r="CT502" i="2" s="1"/>
  <c r="CU502" i="2"/>
  <c r="CV502" i="2" s="1"/>
  <c r="CW502" i="2"/>
  <c r="CX502" i="2" s="1"/>
  <c r="CG503" i="2"/>
  <c r="CH503" i="2" s="1"/>
  <c r="CI503" i="2"/>
  <c r="CJ503" i="2" s="1"/>
  <c r="CK503" i="2"/>
  <c r="CL503" i="2" s="1"/>
  <c r="CM503" i="2"/>
  <c r="CN503" i="2" s="1"/>
  <c r="CO503" i="2"/>
  <c r="CP503" i="2" s="1"/>
  <c r="CQ503" i="2"/>
  <c r="CR503" i="2" s="1"/>
  <c r="CS503" i="2"/>
  <c r="CT503" i="2" s="1"/>
  <c r="CU503" i="2"/>
  <c r="CV503" i="2" s="1"/>
  <c r="CW503" i="2"/>
  <c r="CX503" i="2" s="1"/>
  <c r="CG504" i="2"/>
  <c r="CH504" i="2" s="1"/>
  <c r="CI504" i="2"/>
  <c r="CJ504" i="2" s="1"/>
  <c r="CK504" i="2"/>
  <c r="CL504" i="2" s="1"/>
  <c r="CM504" i="2"/>
  <c r="CN504" i="2" s="1"/>
  <c r="CO504" i="2"/>
  <c r="CP504" i="2" s="1"/>
  <c r="CQ504" i="2"/>
  <c r="CR504" i="2" s="1"/>
  <c r="CS504" i="2"/>
  <c r="CT504" i="2" s="1"/>
  <c r="CU504" i="2"/>
  <c r="CV504" i="2" s="1"/>
  <c r="CW504" i="2"/>
  <c r="CX504" i="2" s="1"/>
  <c r="CG505" i="2"/>
  <c r="CH505" i="2" s="1"/>
  <c r="CI505" i="2"/>
  <c r="CJ505" i="2" s="1"/>
  <c r="CK505" i="2"/>
  <c r="CL505" i="2" s="1"/>
  <c r="CM505" i="2"/>
  <c r="CN505" i="2" s="1"/>
  <c r="CO505" i="2"/>
  <c r="CP505" i="2" s="1"/>
  <c r="CQ505" i="2"/>
  <c r="CR505" i="2" s="1"/>
  <c r="CS505" i="2"/>
  <c r="CT505" i="2" s="1"/>
  <c r="CU505" i="2"/>
  <c r="CV505" i="2" s="1"/>
  <c r="CW505" i="2"/>
  <c r="CX505" i="2" s="1"/>
  <c r="CG506" i="2"/>
  <c r="CH506" i="2" s="1"/>
  <c r="CI506" i="2"/>
  <c r="CJ506" i="2" s="1"/>
  <c r="CK506" i="2"/>
  <c r="CL506" i="2" s="1"/>
  <c r="CM506" i="2"/>
  <c r="CN506" i="2" s="1"/>
  <c r="CO506" i="2"/>
  <c r="CP506" i="2" s="1"/>
  <c r="CQ506" i="2"/>
  <c r="CR506" i="2" s="1"/>
  <c r="CS506" i="2"/>
  <c r="CT506" i="2" s="1"/>
  <c r="CU506" i="2"/>
  <c r="CV506" i="2" s="1"/>
  <c r="CW506" i="2"/>
  <c r="CX506" i="2" s="1"/>
  <c r="CG507" i="2"/>
  <c r="CH507" i="2" s="1"/>
  <c r="CI507" i="2"/>
  <c r="CJ507" i="2" s="1"/>
  <c r="CK507" i="2"/>
  <c r="CL507" i="2" s="1"/>
  <c r="CM507" i="2"/>
  <c r="CN507" i="2" s="1"/>
  <c r="CO507" i="2"/>
  <c r="CP507" i="2" s="1"/>
  <c r="CQ507" i="2"/>
  <c r="CR507" i="2" s="1"/>
  <c r="CS507" i="2"/>
  <c r="CT507" i="2" s="1"/>
  <c r="CU507" i="2"/>
  <c r="CV507" i="2" s="1"/>
  <c r="CW507" i="2"/>
  <c r="CX507" i="2" s="1"/>
  <c r="CG508" i="2"/>
  <c r="CH508" i="2" s="1"/>
  <c r="CI508" i="2"/>
  <c r="CJ508" i="2" s="1"/>
  <c r="CK508" i="2"/>
  <c r="CL508" i="2" s="1"/>
  <c r="CM508" i="2"/>
  <c r="CN508" i="2" s="1"/>
  <c r="CO508" i="2"/>
  <c r="CP508" i="2" s="1"/>
  <c r="CQ508" i="2"/>
  <c r="CR508" i="2" s="1"/>
  <c r="CS508" i="2"/>
  <c r="CT508" i="2" s="1"/>
  <c r="CU508" i="2"/>
  <c r="CV508" i="2" s="1"/>
  <c r="CW508" i="2"/>
  <c r="CX508" i="2" s="1"/>
  <c r="CG509" i="2"/>
  <c r="CH509" i="2" s="1"/>
  <c r="CI509" i="2"/>
  <c r="CJ509" i="2" s="1"/>
  <c r="CK509" i="2"/>
  <c r="CL509" i="2" s="1"/>
  <c r="CM509" i="2"/>
  <c r="CN509" i="2" s="1"/>
  <c r="CO509" i="2"/>
  <c r="CP509" i="2" s="1"/>
  <c r="CQ509" i="2"/>
  <c r="CR509" i="2" s="1"/>
  <c r="CS509" i="2"/>
  <c r="CT509" i="2" s="1"/>
  <c r="CU509" i="2"/>
  <c r="CV509" i="2" s="1"/>
  <c r="CW509" i="2"/>
  <c r="CX509" i="2" s="1"/>
  <c r="CG510" i="2"/>
  <c r="CH510" i="2" s="1"/>
  <c r="CI510" i="2"/>
  <c r="CJ510" i="2" s="1"/>
  <c r="CK510" i="2"/>
  <c r="CL510" i="2" s="1"/>
  <c r="CM510" i="2"/>
  <c r="CN510" i="2" s="1"/>
  <c r="CO510" i="2"/>
  <c r="CP510" i="2" s="1"/>
  <c r="CQ510" i="2"/>
  <c r="CR510" i="2" s="1"/>
  <c r="CS510" i="2"/>
  <c r="CT510" i="2" s="1"/>
  <c r="CU510" i="2"/>
  <c r="CV510" i="2" s="1"/>
  <c r="CW510" i="2"/>
  <c r="CX510" i="2" s="1"/>
  <c r="CG511" i="2"/>
  <c r="CH511" i="2" s="1"/>
  <c r="CI511" i="2"/>
  <c r="CJ511" i="2" s="1"/>
  <c r="CK511" i="2"/>
  <c r="CL511" i="2" s="1"/>
  <c r="CM511" i="2"/>
  <c r="CN511" i="2" s="1"/>
  <c r="CO511" i="2"/>
  <c r="CP511" i="2" s="1"/>
  <c r="CQ511" i="2"/>
  <c r="CR511" i="2" s="1"/>
  <c r="CS511" i="2"/>
  <c r="CT511" i="2" s="1"/>
  <c r="CU511" i="2"/>
  <c r="CV511" i="2" s="1"/>
  <c r="CW511" i="2"/>
  <c r="CX511" i="2" s="1"/>
  <c r="CG512" i="2"/>
  <c r="CH512" i="2" s="1"/>
  <c r="CI512" i="2"/>
  <c r="CJ512" i="2" s="1"/>
  <c r="CK512" i="2"/>
  <c r="CL512" i="2" s="1"/>
  <c r="CM512" i="2"/>
  <c r="CN512" i="2" s="1"/>
  <c r="CO512" i="2"/>
  <c r="CP512" i="2" s="1"/>
  <c r="CQ512" i="2"/>
  <c r="CR512" i="2" s="1"/>
  <c r="CS512" i="2"/>
  <c r="CT512" i="2" s="1"/>
  <c r="CU512" i="2"/>
  <c r="CV512" i="2" s="1"/>
  <c r="CW512" i="2"/>
  <c r="CX512" i="2" s="1"/>
  <c r="CG513" i="2"/>
  <c r="CH513" i="2" s="1"/>
  <c r="CI513" i="2"/>
  <c r="CJ513" i="2" s="1"/>
  <c r="CK513" i="2"/>
  <c r="CL513" i="2" s="1"/>
  <c r="CM513" i="2"/>
  <c r="CN513" i="2" s="1"/>
  <c r="CO513" i="2"/>
  <c r="CP513" i="2" s="1"/>
  <c r="CQ513" i="2"/>
  <c r="CR513" i="2" s="1"/>
  <c r="CS513" i="2"/>
  <c r="CT513" i="2" s="1"/>
  <c r="CU513" i="2"/>
  <c r="CV513" i="2" s="1"/>
  <c r="CW513" i="2"/>
  <c r="CX513" i="2" s="1"/>
  <c r="CG514" i="2"/>
  <c r="CH514" i="2" s="1"/>
  <c r="CI514" i="2"/>
  <c r="CJ514" i="2" s="1"/>
  <c r="CK514" i="2"/>
  <c r="CL514" i="2" s="1"/>
  <c r="CM514" i="2"/>
  <c r="CN514" i="2" s="1"/>
  <c r="CO514" i="2"/>
  <c r="CP514" i="2" s="1"/>
  <c r="CQ514" i="2"/>
  <c r="CR514" i="2" s="1"/>
  <c r="CS514" i="2"/>
  <c r="CT514" i="2" s="1"/>
  <c r="CU514" i="2"/>
  <c r="CV514" i="2" s="1"/>
  <c r="CW514" i="2"/>
  <c r="CX514" i="2" s="1"/>
  <c r="CG515" i="2"/>
  <c r="CH515" i="2" s="1"/>
  <c r="CI515" i="2"/>
  <c r="CJ515" i="2" s="1"/>
  <c r="CK515" i="2"/>
  <c r="CL515" i="2" s="1"/>
  <c r="CM515" i="2"/>
  <c r="CN515" i="2" s="1"/>
  <c r="CO515" i="2"/>
  <c r="CP515" i="2" s="1"/>
  <c r="CQ515" i="2"/>
  <c r="CR515" i="2" s="1"/>
  <c r="CS515" i="2"/>
  <c r="CT515" i="2" s="1"/>
  <c r="CU515" i="2"/>
  <c r="CV515" i="2" s="1"/>
  <c r="CW515" i="2"/>
  <c r="CX515" i="2" s="1"/>
  <c r="CG516" i="2"/>
  <c r="CH516" i="2" s="1"/>
  <c r="CI516" i="2"/>
  <c r="CJ516" i="2" s="1"/>
  <c r="CK516" i="2"/>
  <c r="CL516" i="2" s="1"/>
  <c r="CM516" i="2"/>
  <c r="CN516" i="2" s="1"/>
  <c r="CO516" i="2"/>
  <c r="CP516" i="2" s="1"/>
  <c r="CQ516" i="2"/>
  <c r="CR516" i="2" s="1"/>
  <c r="CS516" i="2"/>
  <c r="CT516" i="2" s="1"/>
  <c r="CU516" i="2"/>
  <c r="CV516" i="2" s="1"/>
  <c r="CW516" i="2"/>
  <c r="CX516" i="2" s="1"/>
  <c r="CG517" i="2"/>
  <c r="CH517" i="2" s="1"/>
  <c r="CI517" i="2"/>
  <c r="CJ517" i="2" s="1"/>
  <c r="CK517" i="2"/>
  <c r="CL517" i="2" s="1"/>
  <c r="CM517" i="2"/>
  <c r="CN517" i="2" s="1"/>
  <c r="CO517" i="2"/>
  <c r="CP517" i="2" s="1"/>
  <c r="CQ517" i="2"/>
  <c r="CR517" i="2" s="1"/>
  <c r="CS517" i="2"/>
  <c r="CT517" i="2" s="1"/>
  <c r="CU517" i="2"/>
  <c r="CV517" i="2" s="1"/>
  <c r="CW517" i="2"/>
  <c r="CX517" i="2" s="1"/>
  <c r="CG518" i="2"/>
  <c r="CH518" i="2" s="1"/>
  <c r="CI518" i="2"/>
  <c r="CJ518" i="2" s="1"/>
  <c r="CK518" i="2"/>
  <c r="CL518" i="2" s="1"/>
  <c r="CM518" i="2"/>
  <c r="CN518" i="2" s="1"/>
  <c r="CO518" i="2"/>
  <c r="CP518" i="2" s="1"/>
  <c r="CQ518" i="2"/>
  <c r="CR518" i="2" s="1"/>
  <c r="CS518" i="2"/>
  <c r="CT518" i="2" s="1"/>
  <c r="CU518" i="2"/>
  <c r="CV518" i="2" s="1"/>
  <c r="CW518" i="2"/>
  <c r="CX518" i="2" s="1"/>
  <c r="CG519" i="2"/>
  <c r="CH519" i="2" s="1"/>
  <c r="CI519" i="2"/>
  <c r="CJ519" i="2" s="1"/>
  <c r="CK519" i="2"/>
  <c r="CL519" i="2" s="1"/>
  <c r="CM519" i="2"/>
  <c r="CN519" i="2" s="1"/>
  <c r="CO519" i="2"/>
  <c r="CP519" i="2" s="1"/>
  <c r="CQ519" i="2"/>
  <c r="CR519" i="2" s="1"/>
  <c r="CS519" i="2"/>
  <c r="CT519" i="2" s="1"/>
  <c r="CU519" i="2"/>
  <c r="CV519" i="2" s="1"/>
  <c r="CW519" i="2"/>
  <c r="CX519" i="2" s="1"/>
  <c r="CG520" i="2"/>
  <c r="CH520" i="2" s="1"/>
  <c r="CI520" i="2"/>
  <c r="CJ520" i="2" s="1"/>
  <c r="CK520" i="2"/>
  <c r="CL520" i="2" s="1"/>
  <c r="CM520" i="2"/>
  <c r="CN520" i="2" s="1"/>
  <c r="CO520" i="2"/>
  <c r="CP520" i="2" s="1"/>
  <c r="CQ520" i="2"/>
  <c r="CR520" i="2" s="1"/>
  <c r="CS520" i="2"/>
  <c r="CT520" i="2" s="1"/>
  <c r="CU520" i="2"/>
  <c r="CV520" i="2" s="1"/>
  <c r="CW520" i="2"/>
  <c r="CX520" i="2" s="1"/>
  <c r="CG521" i="2"/>
  <c r="CH521" i="2" s="1"/>
  <c r="CI521" i="2"/>
  <c r="CJ521" i="2" s="1"/>
  <c r="CK521" i="2"/>
  <c r="CL521" i="2" s="1"/>
  <c r="CM521" i="2"/>
  <c r="CN521" i="2" s="1"/>
  <c r="CO521" i="2"/>
  <c r="CP521" i="2" s="1"/>
  <c r="CQ521" i="2"/>
  <c r="CR521" i="2" s="1"/>
  <c r="CS521" i="2"/>
  <c r="CT521" i="2" s="1"/>
  <c r="CU521" i="2"/>
  <c r="CV521" i="2" s="1"/>
  <c r="CW521" i="2"/>
  <c r="CX521" i="2" s="1"/>
  <c r="CG522" i="2"/>
  <c r="CH522" i="2" s="1"/>
  <c r="CI522" i="2"/>
  <c r="CJ522" i="2" s="1"/>
  <c r="CK522" i="2"/>
  <c r="CL522" i="2" s="1"/>
  <c r="CM522" i="2"/>
  <c r="CN522" i="2" s="1"/>
  <c r="CO522" i="2"/>
  <c r="CP522" i="2" s="1"/>
  <c r="CQ522" i="2"/>
  <c r="CR522" i="2" s="1"/>
  <c r="CS522" i="2"/>
  <c r="CT522" i="2" s="1"/>
  <c r="CU522" i="2"/>
  <c r="CV522" i="2" s="1"/>
  <c r="CW522" i="2"/>
  <c r="CX522" i="2" s="1"/>
  <c r="CG523" i="2"/>
  <c r="CH523" i="2" s="1"/>
  <c r="CI523" i="2"/>
  <c r="CJ523" i="2" s="1"/>
  <c r="CK523" i="2"/>
  <c r="CL523" i="2" s="1"/>
  <c r="CM523" i="2"/>
  <c r="CN523" i="2" s="1"/>
  <c r="CO523" i="2"/>
  <c r="CP523" i="2" s="1"/>
  <c r="CQ523" i="2"/>
  <c r="CR523" i="2" s="1"/>
  <c r="CS523" i="2"/>
  <c r="CT523" i="2" s="1"/>
  <c r="CU523" i="2"/>
  <c r="CV523" i="2" s="1"/>
  <c r="CW523" i="2"/>
  <c r="CX523" i="2" s="1"/>
  <c r="CG524" i="2"/>
  <c r="CH524" i="2" s="1"/>
  <c r="CI524" i="2"/>
  <c r="CJ524" i="2" s="1"/>
  <c r="CK524" i="2"/>
  <c r="CL524" i="2" s="1"/>
  <c r="CM524" i="2"/>
  <c r="CN524" i="2" s="1"/>
  <c r="CO524" i="2"/>
  <c r="CP524" i="2" s="1"/>
  <c r="CQ524" i="2"/>
  <c r="CR524" i="2" s="1"/>
  <c r="CS524" i="2"/>
  <c r="CT524" i="2" s="1"/>
  <c r="CU524" i="2"/>
  <c r="CV524" i="2" s="1"/>
  <c r="CW524" i="2"/>
  <c r="CX524" i="2" s="1"/>
  <c r="CG525" i="2"/>
  <c r="CH525" i="2" s="1"/>
  <c r="CI525" i="2"/>
  <c r="CJ525" i="2" s="1"/>
  <c r="CK525" i="2"/>
  <c r="CL525" i="2" s="1"/>
  <c r="CM525" i="2"/>
  <c r="CN525" i="2" s="1"/>
  <c r="CO525" i="2"/>
  <c r="CP525" i="2" s="1"/>
  <c r="CQ525" i="2"/>
  <c r="CR525" i="2" s="1"/>
  <c r="CS525" i="2"/>
  <c r="CT525" i="2" s="1"/>
  <c r="CU525" i="2"/>
  <c r="CV525" i="2" s="1"/>
  <c r="CW525" i="2"/>
  <c r="CX525" i="2" s="1"/>
  <c r="CG526" i="2"/>
  <c r="CH526" i="2" s="1"/>
  <c r="CI526" i="2"/>
  <c r="CJ526" i="2" s="1"/>
  <c r="CK526" i="2"/>
  <c r="CL526" i="2" s="1"/>
  <c r="CM526" i="2"/>
  <c r="CN526" i="2" s="1"/>
  <c r="CO526" i="2"/>
  <c r="CP526" i="2" s="1"/>
  <c r="CQ526" i="2"/>
  <c r="CR526" i="2" s="1"/>
  <c r="CS526" i="2"/>
  <c r="CT526" i="2" s="1"/>
  <c r="CU526" i="2"/>
  <c r="CV526" i="2" s="1"/>
  <c r="CW526" i="2"/>
  <c r="CX526" i="2" s="1"/>
  <c r="CG527" i="2"/>
  <c r="CH527" i="2" s="1"/>
  <c r="CI527" i="2"/>
  <c r="CJ527" i="2" s="1"/>
  <c r="CK527" i="2"/>
  <c r="CL527" i="2" s="1"/>
  <c r="CM527" i="2"/>
  <c r="CN527" i="2" s="1"/>
  <c r="CO527" i="2"/>
  <c r="CP527" i="2" s="1"/>
  <c r="CQ527" i="2"/>
  <c r="CR527" i="2" s="1"/>
  <c r="CS527" i="2"/>
  <c r="CT527" i="2" s="1"/>
  <c r="CU527" i="2"/>
  <c r="CV527" i="2" s="1"/>
  <c r="CW527" i="2"/>
  <c r="CX527" i="2" s="1"/>
  <c r="CG528" i="2"/>
  <c r="CH528" i="2" s="1"/>
  <c r="CI528" i="2"/>
  <c r="CJ528" i="2" s="1"/>
  <c r="CK528" i="2"/>
  <c r="CL528" i="2" s="1"/>
  <c r="CM528" i="2"/>
  <c r="CN528" i="2" s="1"/>
  <c r="CO528" i="2"/>
  <c r="CP528" i="2" s="1"/>
  <c r="CQ528" i="2"/>
  <c r="CR528" i="2" s="1"/>
  <c r="CS528" i="2"/>
  <c r="CT528" i="2" s="1"/>
  <c r="CU528" i="2"/>
  <c r="CV528" i="2" s="1"/>
  <c r="CW528" i="2"/>
  <c r="CX528" i="2" s="1"/>
  <c r="CG529" i="2"/>
  <c r="CH529" i="2" s="1"/>
  <c r="CI529" i="2"/>
  <c r="CJ529" i="2" s="1"/>
  <c r="CK529" i="2"/>
  <c r="CL529" i="2" s="1"/>
  <c r="CM529" i="2"/>
  <c r="CN529" i="2" s="1"/>
  <c r="CO529" i="2"/>
  <c r="CP529" i="2" s="1"/>
  <c r="CQ529" i="2"/>
  <c r="CR529" i="2" s="1"/>
  <c r="CS529" i="2"/>
  <c r="CT529" i="2" s="1"/>
  <c r="CU529" i="2"/>
  <c r="CV529" i="2" s="1"/>
  <c r="CW529" i="2"/>
  <c r="CX529" i="2" s="1"/>
  <c r="CG530" i="2"/>
  <c r="CH530" i="2" s="1"/>
  <c r="CI530" i="2"/>
  <c r="CJ530" i="2" s="1"/>
  <c r="CK530" i="2"/>
  <c r="CL530" i="2" s="1"/>
  <c r="CM530" i="2"/>
  <c r="CN530" i="2" s="1"/>
  <c r="CO530" i="2"/>
  <c r="CP530" i="2" s="1"/>
  <c r="CQ530" i="2"/>
  <c r="CR530" i="2" s="1"/>
  <c r="CS530" i="2"/>
  <c r="CT530" i="2" s="1"/>
  <c r="CU530" i="2"/>
  <c r="CV530" i="2" s="1"/>
  <c r="CW530" i="2"/>
  <c r="CX530" i="2" s="1"/>
  <c r="CG531" i="2"/>
  <c r="CH531" i="2" s="1"/>
  <c r="CI531" i="2"/>
  <c r="CJ531" i="2" s="1"/>
  <c r="CK531" i="2"/>
  <c r="CL531" i="2" s="1"/>
  <c r="CM531" i="2"/>
  <c r="CN531" i="2" s="1"/>
  <c r="CO531" i="2"/>
  <c r="CP531" i="2" s="1"/>
  <c r="CQ531" i="2"/>
  <c r="CR531" i="2" s="1"/>
  <c r="CS531" i="2"/>
  <c r="CT531" i="2" s="1"/>
  <c r="CU531" i="2"/>
  <c r="CV531" i="2" s="1"/>
  <c r="CW531" i="2"/>
  <c r="CX531" i="2" s="1"/>
  <c r="CG532" i="2"/>
  <c r="CH532" i="2" s="1"/>
  <c r="CI532" i="2"/>
  <c r="CJ532" i="2" s="1"/>
  <c r="CK532" i="2"/>
  <c r="CL532" i="2" s="1"/>
  <c r="CM532" i="2"/>
  <c r="CN532" i="2" s="1"/>
  <c r="CO532" i="2"/>
  <c r="CP532" i="2" s="1"/>
  <c r="CQ532" i="2"/>
  <c r="CR532" i="2" s="1"/>
  <c r="CS532" i="2"/>
  <c r="CT532" i="2" s="1"/>
  <c r="CU532" i="2"/>
  <c r="CV532" i="2" s="1"/>
  <c r="CW532" i="2"/>
  <c r="CX532" i="2" s="1"/>
  <c r="CG533" i="2"/>
  <c r="CH533" i="2" s="1"/>
  <c r="CI533" i="2"/>
  <c r="CJ533" i="2" s="1"/>
  <c r="CK533" i="2"/>
  <c r="CL533" i="2" s="1"/>
  <c r="CM533" i="2"/>
  <c r="CN533" i="2" s="1"/>
  <c r="CO533" i="2"/>
  <c r="CP533" i="2" s="1"/>
  <c r="CQ533" i="2"/>
  <c r="CR533" i="2" s="1"/>
  <c r="CS533" i="2"/>
  <c r="CT533" i="2" s="1"/>
  <c r="CU533" i="2"/>
  <c r="CV533" i="2" s="1"/>
  <c r="CW533" i="2"/>
  <c r="CX533" i="2" s="1"/>
  <c r="CG534" i="2"/>
  <c r="CH534" i="2" s="1"/>
  <c r="CI534" i="2"/>
  <c r="CJ534" i="2" s="1"/>
  <c r="CK534" i="2"/>
  <c r="CL534" i="2" s="1"/>
  <c r="CM534" i="2"/>
  <c r="CN534" i="2" s="1"/>
  <c r="CO534" i="2"/>
  <c r="CP534" i="2" s="1"/>
  <c r="CQ534" i="2"/>
  <c r="CR534" i="2" s="1"/>
  <c r="CS534" i="2"/>
  <c r="CT534" i="2" s="1"/>
  <c r="CU534" i="2"/>
  <c r="CV534" i="2" s="1"/>
  <c r="CW534" i="2"/>
  <c r="CX534" i="2" s="1"/>
  <c r="CG535" i="2"/>
  <c r="CH535" i="2" s="1"/>
  <c r="CI535" i="2"/>
  <c r="CJ535" i="2" s="1"/>
  <c r="CK535" i="2"/>
  <c r="CL535" i="2" s="1"/>
  <c r="CM535" i="2"/>
  <c r="CN535" i="2" s="1"/>
  <c r="CO535" i="2"/>
  <c r="CP535" i="2" s="1"/>
  <c r="CQ535" i="2"/>
  <c r="CR535" i="2" s="1"/>
  <c r="CS535" i="2"/>
  <c r="CT535" i="2" s="1"/>
  <c r="CU535" i="2"/>
  <c r="CV535" i="2" s="1"/>
  <c r="CW535" i="2"/>
  <c r="CX535" i="2" s="1"/>
  <c r="CG536" i="2"/>
  <c r="CH536" i="2" s="1"/>
  <c r="CI536" i="2"/>
  <c r="CJ536" i="2" s="1"/>
  <c r="CK536" i="2"/>
  <c r="CL536" i="2" s="1"/>
  <c r="CM536" i="2"/>
  <c r="CN536" i="2" s="1"/>
  <c r="CO536" i="2"/>
  <c r="CP536" i="2" s="1"/>
  <c r="CQ536" i="2"/>
  <c r="CR536" i="2" s="1"/>
  <c r="CS536" i="2"/>
  <c r="CT536" i="2" s="1"/>
  <c r="CU536" i="2"/>
  <c r="CV536" i="2" s="1"/>
  <c r="CW536" i="2"/>
  <c r="CX536" i="2" s="1"/>
  <c r="CG537" i="2"/>
  <c r="CH537" i="2" s="1"/>
  <c r="CI537" i="2"/>
  <c r="CJ537" i="2" s="1"/>
  <c r="CK537" i="2"/>
  <c r="CL537" i="2" s="1"/>
  <c r="CM537" i="2"/>
  <c r="CN537" i="2" s="1"/>
  <c r="CO537" i="2"/>
  <c r="CP537" i="2" s="1"/>
  <c r="CQ537" i="2"/>
  <c r="CR537" i="2" s="1"/>
  <c r="CS537" i="2"/>
  <c r="CT537" i="2" s="1"/>
  <c r="CU537" i="2"/>
  <c r="CV537" i="2" s="1"/>
  <c r="CW537" i="2"/>
  <c r="CX537" i="2" s="1"/>
  <c r="CG538" i="2"/>
  <c r="CH538" i="2" s="1"/>
  <c r="CI538" i="2"/>
  <c r="CJ538" i="2" s="1"/>
  <c r="CK538" i="2"/>
  <c r="CL538" i="2" s="1"/>
  <c r="CM538" i="2"/>
  <c r="CN538" i="2" s="1"/>
  <c r="CO538" i="2"/>
  <c r="CP538" i="2" s="1"/>
  <c r="CQ538" i="2"/>
  <c r="CR538" i="2" s="1"/>
  <c r="CS538" i="2"/>
  <c r="CT538" i="2" s="1"/>
  <c r="CU538" i="2"/>
  <c r="CV538" i="2" s="1"/>
  <c r="CW538" i="2"/>
  <c r="CX538" i="2" s="1"/>
  <c r="CG539" i="2"/>
  <c r="CH539" i="2" s="1"/>
  <c r="CI539" i="2"/>
  <c r="CJ539" i="2" s="1"/>
  <c r="CK539" i="2"/>
  <c r="CL539" i="2" s="1"/>
  <c r="CM539" i="2"/>
  <c r="CN539" i="2" s="1"/>
  <c r="CO539" i="2"/>
  <c r="CP539" i="2" s="1"/>
  <c r="CQ539" i="2"/>
  <c r="CR539" i="2" s="1"/>
  <c r="CS539" i="2"/>
  <c r="CT539" i="2" s="1"/>
  <c r="CU539" i="2"/>
  <c r="CV539" i="2" s="1"/>
  <c r="CW539" i="2"/>
  <c r="CX539" i="2" s="1"/>
  <c r="CG540" i="2"/>
  <c r="CH540" i="2" s="1"/>
  <c r="CI540" i="2"/>
  <c r="CJ540" i="2" s="1"/>
  <c r="CK540" i="2"/>
  <c r="CL540" i="2" s="1"/>
  <c r="CM540" i="2"/>
  <c r="CN540" i="2" s="1"/>
  <c r="CO540" i="2"/>
  <c r="CP540" i="2" s="1"/>
  <c r="CQ540" i="2"/>
  <c r="CR540" i="2" s="1"/>
  <c r="CS540" i="2"/>
  <c r="CT540" i="2" s="1"/>
  <c r="CU540" i="2"/>
  <c r="CV540" i="2" s="1"/>
  <c r="CW540" i="2"/>
  <c r="CX540" i="2" s="1"/>
  <c r="CG541" i="2"/>
  <c r="CH541" i="2" s="1"/>
  <c r="CI541" i="2"/>
  <c r="CJ541" i="2" s="1"/>
  <c r="CK541" i="2"/>
  <c r="CL541" i="2" s="1"/>
  <c r="CM541" i="2"/>
  <c r="CN541" i="2" s="1"/>
  <c r="CO541" i="2"/>
  <c r="CP541" i="2" s="1"/>
  <c r="CQ541" i="2"/>
  <c r="CR541" i="2" s="1"/>
  <c r="CS541" i="2"/>
  <c r="CT541" i="2" s="1"/>
  <c r="CU541" i="2"/>
  <c r="CV541" i="2" s="1"/>
  <c r="CW541" i="2"/>
  <c r="CX541" i="2" s="1"/>
  <c r="CG542" i="2"/>
  <c r="CH542" i="2" s="1"/>
  <c r="CI542" i="2"/>
  <c r="CJ542" i="2" s="1"/>
  <c r="CK542" i="2"/>
  <c r="CL542" i="2" s="1"/>
  <c r="CM542" i="2"/>
  <c r="CN542" i="2" s="1"/>
  <c r="CO542" i="2"/>
  <c r="CP542" i="2" s="1"/>
  <c r="CQ542" i="2"/>
  <c r="CR542" i="2" s="1"/>
  <c r="CS542" i="2"/>
  <c r="CT542" i="2" s="1"/>
  <c r="CU542" i="2"/>
  <c r="CV542" i="2" s="1"/>
  <c r="CW542" i="2"/>
  <c r="CX542" i="2" s="1"/>
  <c r="CG543" i="2"/>
  <c r="CH543" i="2" s="1"/>
  <c r="CI543" i="2"/>
  <c r="CJ543" i="2" s="1"/>
  <c r="CK543" i="2"/>
  <c r="CL543" i="2" s="1"/>
  <c r="CM543" i="2"/>
  <c r="CN543" i="2" s="1"/>
  <c r="CO543" i="2"/>
  <c r="CP543" i="2" s="1"/>
  <c r="CQ543" i="2"/>
  <c r="CR543" i="2" s="1"/>
  <c r="CS543" i="2"/>
  <c r="CT543" i="2" s="1"/>
  <c r="CU543" i="2"/>
  <c r="CV543" i="2" s="1"/>
  <c r="CW543" i="2"/>
  <c r="CX543" i="2" s="1"/>
  <c r="CG544" i="2"/>
  <c r="CH544" i="2" s="1"/>
  <c r="CI544" i="2"/>
  <c r="CJ544" i="2" s="1"/>
  <c r="CK544" i="2"/>
  <c r="CL544" i="2" s="1"/>
  <c r="CM544" i="2"/>
  <c r="CN544" i="2" s="1"/>
  <c r="CO544" i="2"/>
  <c r="CP544" i="2" s="1"/>
  <c r="CQ544" i="2"/>
  <c r="CR544" i="2" s="1"/>
  <c r="CS544" i="2"/>
  <c r="CT544" i="2" s="1"/>
  <c r="CU544" i="2"/>
  <c r="CV544" i="2" s="1"/>
  <c r="CW544" i="2"/>
  <c r="CX544" i="2" s="1"/>
  <c r="CG545" i="2"/>
  <c r="CH545" i="2" s="1"/>
  <c r="CI545" i="2"/>
  <c r="CJ545" i="2" s="1"/>
  <c r="CK545" i="2"/>
  <c r="CL545" i="2" s="1"/>
  <c r="CM545" i="2"/>
  <c r="CN545" i="2" s="1"/>
  <c r="CO545" i="2"/>
  <c r="CP545" i="2" s="1"/>
  <c r="CQ545" i="2"/>
  <c r="CR545" i="2" s="1"/>
  <c r="CS545" i="2"/>
  <c r="CT545" i="2" s="1"/>
  <c r="CU545" i="2"/>
  <c r="CV545" i="2" s="1"/>
  <c r="CW545" i="2"/>
  <c r="CX545" i="2" s="1"/>
  <c r="CG546" i="2"/>
  <c r="CH546" i="2" s="1"/>
  <c r="CI546" i="2"/>
  <c r="CJ546" i="2" s="1"/>
  <c r="CK546" i="2"/>
  <c r="CL546" i="2" s="1"/>
  <c r="CM546" i="2"/>
  <c r="CN546" i="2" s="1"/>
  <c r="CO546" i="2"/>
  <c r="CP546" i="2" s="1"/>
  <c r="CQ546" i="2"/>
  <c r="CR546" i="2" s="1"/>
  <c r="CS546" i="2"/>
  <c r="CT546" i="2" s="1"/>
  <c r="CU546" i="2"/>
  <c r="CV546" i="2" s="1"/>
  <c r="CW546" i="2"/>
  <c r="CX546" i="2" s="1"/>
  <c r="CG547" i="2"/>
  <c r="CH547" i="2" s="1"/>
  <c r="CI547" i="2"/>
  <c r="CJ547" i="2" s="1"/>
  <c r="CK547" i="2"/>
  <c r="CL547" i="2" s="1"/>
  <c r="CM547" i="2"/>
  <c r="CN547" i="2" s="1"/>
  <c r="CO547" i="2"/>
  <c r="CP547" i="2" s="1"/>
  <c r="CQ547" i="2"/>
  <c r="CR547" i="2" s="1"/>
  <c r="CS547" i="2"/>
  <c r="CT547" i="2" s="1"/>
  <c r="CU547" i="2"/>
  <c r="CV547" i="2" s="1"/>
  <c r="CW547" i="2"/>
  <c r="CX547" i="2" s="1"/>
  <c r="CG548" i="2"/>
  <c r="CH548" i="2" s="1"/>
  <c r="CI548" i="2"/>
  <c r="CJ548" i="2" s="1"/>
  <c r="CK548" i="2"/>
  <c r="CL548" i="2" s="1"/>
  <c r="CM548" i="2"/>
  <c r="CN548" i="2" s="1"/>
  <c r="CO548" i="2"/>
  <c r="CP548" i="2" s="1"/>
  <c r="CQ548" i="2"/>
  <c r="CR548" i="2" s="1"/>
  <c r="CS548" i="2"/>
  <c r="CT548" i="2" s="1"/>
  <c r="CU548" i="2"/>
  <c r="CV548" i="2" s="1"/>
  <c r="CW548" i="2"/>
  <c r="CX548" i="2" s="1"/>
  <c r="CG549" i="2"/>
  <c r="CH549" i="2" s="1"/>
  <c r="CI549" i="2"/>
  <c r="CJ549" i="2" s="1"/>
  <c r="CK549" i="2"/>
  <c r="CL549" i="2" s="1"/>
  <c r="CM549" i="2"/>
  <c r="CN549" i="2" s="1"/>
  <c r="CO549" i="2"/>
  <c r="CP549" i="2" s="1"/>
  <c r="CQ549" i="2"/>
  <c r="CR549" i="2" s="1"/>
  <c r="CS549" i="2"/>
  <c r="CT549" i="2" s="1"/>
  <c r="CU549" i="2"/>
  <c r="CV549" i="2" s="1"/>
  <c r="CW549" i="2"/>
  <c r="CX549" i="2" s="1"/>
  <c r="CG550" i="2"/>
  <c r="CH550" i="2" s="1"/>
  <c r="CI550" i="2"/>
  <c r="CJ550" i="2" s="1"/>
  <c r="CK550" i="2"/>
  <c r="CL550" i="2" s="1"/>
  <c r="CM550" i="2"/>
  <c r="CN550" i="2" s="1"/>
  <c r="CO550" i="2"/>
  <c r="CP550" i="2" s="1"/>
  <c r="CQ550" i="2"/>
  <c r="CR550" i="2" s="1"/>
  <c r="CS550" i="2"/>
  <c r="CT550" i="2" s="1"/>
  <c r="CU550" i="2"/>
  <c r="CV550" i="2" s="1"/>
  <c r="CW550" i="2"/>
  <c r="CX550" i="2" s="1"/>
  <c r="CG551" i="2"/>
  <c r="CH551" i="2" s="1"/>
  <c r="CI551" i="2"/>
  <c r="CJ551" i="2" s="1"/>
  <c r="CK551" i="2"/>
  <c r="CL551" i="2" s="1"/>
  <c r="CM551" i="2"/>
  <c r="CN551" i="2" s="1"/>
  <c r="CO551" i="2"/>
  <c r="CP551" i="2" s="1"/>
  <c r="CQ551" i="2"/>
  <c r="CR551" i="2" s="1"/>
  <c r="CS551" i="2"/>
  <c r="CT551" i="2" s="1"/>
  <c r="CU551" i="2"/>
  <c r="CV551" i="2" s="1"/>
  <c r="CW551" i="2"/>
  <c r="CX551" i="2" s="1"/>
  <c r="CG552" i="2"/>
  <c r="CH552" i="2" s="1"/>
  <c r="CI552" i="2"/>
  <c r="CJ552" i="2" s="1"/>
  <c r="CK552" i="2"/>
  <c r="CL552" i="2" s="1"/>
  <c r="CM552" i="2"/>
  <c r="CN552" i="2" s="1"/>
  <c r="CO552" i="2"/>
  <c r="CP552" i="2" s="1"/>
  <c r="CQ552" i="2"/>
  <c r="CR552" i="2" s="1"/>
  <c r="CS552" i="2"/>
  <c r="CT552" i="2" s="1"/>
  <c r="CU552" i="2"/>
  <c r="CV552" i="2" s="1"/>
  <c r="CW552" i="2"/>
  <c r="CX552" i="2" s="1"/>
  <c r="CG553" i="2"/>
  <c r="CH553" i="2" s="1"/>
  <c r="CI553" i="2"/>
  <c r="CJ553" i="2" s="1"/>
  <c r="CK553" i="2"/>
  <c r="CL553" i="2" s="1"/>
  <c r="CM553" i="2"/>
  <c r="CN553" i="2" s="1"/>
  <c r="CO553" i="2"/>
  <c r="CP553" i="2" s="1"/>
  <c r="CQ553" i="2"/>
  <c r="CR553" i="2" s="1"/>
  <c r="CS553" i="2"/>
  <c r="CT553" i="2" s="1"/>
  <c r="CU553" i="2"/>
  <c r="CV553" i="2" s="1"/>
  <c r="CW553" i="2"/>
  <c r="CX553" i="2" s="1"/>
  <c r="CG554" i="2"/>
  <c r="CH554" i="2" s="1"/>
  <c r="CI554" i="2"/>
  <c r="CJ554" i="2" s="1"/>
  <c r="CK554" i="2"/>
  <c r="CL554" i="2" s="1"/>
  <c r="CM554" i="2"/>
  <c r="CN554" i="2" s="1"/>
  <c r="CO554" i="2"/>
  <c r="CP554" i="2" s="1"/>
  <c r="CQ554" i="2"/>
  <c r="CR554" i="2" s="1"/>
  <c r="CS554" i="2"/>
  <c r="CT554" i="2" s="1"/>
  <c r="CU554" i="2"/>
  <c r="CV554" i="2" s="1"/>
  <c r="CW554" i="2"/>
  <c r="CX554" i="2" s="1"/>
  <c r="CG555" i="2"/>
  <c r="CH555" i="2" s="1"/>
  <c r="CI555" i="2"/>
  <c r="CJ555" i="2" s="1"/>
  <c r="CK555" i="2"/>
  <c r="CL555" i="2" s="1"/>
  <c r="CM555" i="2"/>
  <c r="CN555" i="2" s="1"/>
  <c r="CO555" i="2"/>
  <c r="CP555" i="2" s="1"/>
  <c r="CQ555" i="2"/>
  <c r="CR555" i="2" s="1"/>
  <c r="CS555" i="2"/>
  <c r="CT555" i="2" s="1"/>
  <c r="CU555" i="2"/>
  <c r="CV555" i="2" s="1"/>
  <c r="CW555" i="2"/>
  <c r="CX555" i="2" s="1"/>
  <c r="CG556" i="2"/>
  <c r="CH556" i="2" s="1"/>
  <c r="CI556" i="2"/>
  <c r="CJ556" i="2" s="1"/>
  <c r="CK556" i="2"/>
  <c r="CL556" i="2" s="1"/>
  <c r="CM556" i="2"/>
  <c r="CN556" i="2" s="1"/>
  <c r="CO556" i="2"/>
  <c r="CP556" i="2" s="1"/>
  <c r="CQ556" i="2"/>
  <c r="CR556" i="2" s="1"/>
  <c r="CS556" i="2"/>
  <c r="CT556" i="2" s="1"/>
  <c r="CU556" i="2"/>
  <c r="CV556" i="2" s="1"/>
  <c r="CW556" i="2"/>
  <c r="CX556" i="2" s="1"/>
  <c r="CG557" i="2"/>
  <c r="CH557" i="2" s="1"/>
  <c r="CI557" i="2"/>
  <c r="CJ557" i="2" s="1"/>
  <c r="CK557" i="2"/>
  <c r="CL557" i="2" s="1"/>
  <c r="CM557" i="2"/>
  <c r="CN557" i="2" s="1"/>
  <c r="CO557" i="2"/>
  <c r="CP557" i="2" s="1"/>
  <c r="CQ557" i="2"/>
  <c r="CR557" i="2" s="1"/>
  <c r="CS557" i="2"/>
  <c r="CT557" i="2" s="1"/>
  <c r="CU557" i="2"/>
  <c r="CV557" i="2" s="1"/>
  <c r="CW557" i="2"/>
  <c r="CX557" i="2" s="1"/>
  <c r="CG558" i="2"/>
  <c r="CH558" i="2" s="1"/>
  <c r="CI558" i="2"/>
  <c r="CJ558" i="2" s="1"/>
  <c r="CK558" i="2"/>
  <c r="CL558" i="2" s="1"/>
  <c r="CM558" i="2"/>
  <c r="CN558" i="2" s="1"/>
  <c r="CO558" i="2"/>
  <c r="CP558" i="2" s="1"/>
  <c r="CQ558" i="2"/>
  <c r="CR558" i="2" s="1"/>
  <c r="CS558" i="2"/>
  <c r="CT558" i="2" s="1"/>
  <c r="CU558" i="2"/>
  <c r="CV558" i="2" s="1"/>
  <c r="CW558" i="2"/>
  <c r="CX558" i="2" s="1"/>
  <c r="CG559" i="2"/>
  <c r="CH559" i="2" s="1"/>
  <c r="CI559" i="2"/>
  <c r="CJ559" i="2" s="1"/>
  <c r="CK559" i="2"/>
  <c r="CL559" i="2" s="1"/>
  <c r="CM559" i="2"/>
  <c r="CN559" i="2" s="1"/>
  <c r="CO559" i="2"/>
  <c r="CP559" i="2" s="1"/>
  <c r="CQ559" i="2"/>
  <c r="CR559" i="2" s="1"/>
  <c r="CS559" i="2"/>
  <c r="CT559" i="2" s="1"/>
  <c r="CU559" i="2"/>
  <c r="CV559" i="2" s="1"/>
  <c r="CW559" i="2"/>
  <c r="CX559" i="2" s="1"/>
  <c r="CG560" i="2"/>
  <c r="CH560" i="2" s="1"/>
  <c r="CI560" i="2"/>
  <c r="CJ560" i="2" s="1"/>
  <c r="CK560" i="2"/>
  <c r="CL560" i="2" s="1"/>
  <c r="CM560" i="2"/>
  <c r="CN560" i="2" s="1"/>
  <c r="CO560" i="2"/>
  <c r="CP560" i="2" s="1"/>
  <c r="CQ560" i="2"/>
  <c r="CR560" i="2" s="1"/>
  <c r="CS560" i="2"/>
  <c r="CT560" i="2" s="1"/>
  <c r="CU560" i="2"/>
  <c r="CV560" i="2" s="1"/>
  <c r="CW560" i="2"/>
  <c r="CX560" i="2" s="1"/>
  <c r="CG561" i="2"/>
  <c r="CH561" i="2" s="1"/>
  <c r="CI561" i="2"/>
  <c r="CJ561" i="2" s="1"/>
  <c r="CK561" i="2"/>
  <c r="CL561" i="2" s="1"/>
  <c r="CM561" i="2"/>
  <c r="CN561" i="2" s="1"/>
  <c r="CO561" i="2"/>
  <c r="CP561" i="2" s="1"/>
  <c r="CQ561" i="2"/>
  <c r="CR561" i="2" s="1"/>
  <c r="CS561" i="2"/>
  <c r="CT561" i="2" s="1"/>
  <c r="CU561" i="2"/>
  <c r="CV561" i="2" s="1"/>
  <c r="CW561" i="2"/>
  <c r="CX561" i="2" s="1"/>
  <c r="CG562" i="2"/>
  <c r="CH562" i="2" s="1"/>
  <c r="CI562" i="2"/>
  <c r="CJ562" i="2" s="1"/>
  <c r="CK562" i="2"/>
  <c r="CL562" i="2" s="1"/>
  <c r="CM562" i="2"/>
  <c r="CN562" i="2" s="1"/>
  <c r="CO562" i="2"/>
  <c r="CP562" i="2" s="1"/>
  <c r="CQ562" i="2"/>
  <c r="CR562" i="2" s="1"/>
  <c r="CS562" i="2"/>
  <c r="CT562" i="2" s="1"/>
  <c r="CU562" i="2"/>
  <c r="CV562" i="2" s="1"/>
  <c r="CW562" i="2"/>
  <c r="CX562" i="2" s="1"/>
  <c r="CG563" i="2"/>
  <c r="CH563" i="2" s="1"/>
  <c r="CI563" i="2"/>
  <c r="CJ563" i="2" s="1"/>
  <c r="CK563" i="2"/>
  <c r="CL563" i="2" s="1"/>
  <c r="CM563" i="2"/>
  <c r="CN563" i="2" s="1"/>
  <c r="CO563" i="2"/>
  <c r="CP563" i="2" s="1"/>
  <c r="CQ563" i="2"/>
  <c r="CR563" i="2" s="1"/>
  <c r="CS563" i="2"/>
  <c r="CT563" i="2" s="1"/>
  <c r="CU563" i="2"/>
  <c r="CV563" i="2" s="1"/>
  <c r="CW563" i="2"/>
  <c r="CX563" i="2" s="1"/>
  <c r="CG564" i="2"/>
  <c r="CH564" i="2" s="1"/>
  <c r="CI564" i="2"/>
  <c r="CJ564" i="2" s="1"/>
  <c r="CK564" i="2"/>
  <c r="CL564" i="2" s="1"/>
  <c r="CM564" i="2"/>
  <c r="CN564" i="2" s="1"/>
  <c r="CO564" i="2"/>
  <c r="CP564" i="2" s="1"/>
  <c r="CQ564" i="2"/>
  <c r="CR564" i="2" s="1"/>
  <c r="CS564" i="2"/>
  <c r="CT564" i="2" s="1"/>
  <c r="CU564" i="2"/>
  <c r="CV564" i="2" s="1"/>
  <c r="CW564" i="2"/>
  <c r="CX564" i="2" s="1"/>
  <c r="CG565" i="2"/>
  <c r="CH565" i="2" s="1"/>
  <c r="CI565" i="2"/>
  <c r="CJ565" i="2" s="1"/>
  <c r="CK565" i="2"/>
  <c r="CL565" i="2" s="1"/>
  <c r="CM565" i="2"/>
  <c r="CN565" i="2" s="1"/>
  <c r="CO565" i="2"/>
  <c r="CP565" i="2" s="1"/>
  <c r="CQ565" i="2"/>
  <c r="CR565" i="2" s="1"/>
  <c r="CS565" i="2"/>
  <c r="CT565" i="2" s="1"/>
  <c r="CU565" i="2"/>
  <c r="CV565" i="2" s="1"/>
  <c r="CW565" i="2"/>
  <c r="CX565" i="2" s="1"/>
  <c r="CG566" i="2"/>
  <c r="CH566" i="2" s="1"/>
  <c r="CI566" i="2"/>
  <c r="CJ566" i="2" s="1"/>
  <c r="CK566" i="2"/>
  <c r="CL566" i="2" s="1"/>
  <c r="CM566" i="2"/>
  <c r="CN566" i="2" s="1"/>
  <c r="CO566" i="2"/>
  <c r="CP566" i="2" s="1"/>
  <c r="CQ566" i="2"/>
  <c r="CR566" i="2" s="1"/>
  <c r="CS566" i="2"/>
  <c r="CT566" i="2" s="1"/>
  <c r="CU566" i="2"/>
  <c r="CV566" i="2" s="1"/>
  <c r="CW566" i="2"/>
  <c r="CX566" i="2" s="1"/>
  <c r="CG567" i="2"/>
  <c r="CH567" i="2" s="1"/>
  <c r="CI567" i="2"/>
  <c r="CJ567" i="2" s="1"/>
  <c r="CK567" i="2"/>
  <c r="CL567" i="2" s="1"/>
  <c r="CM567" i="2"/>
  <c r="CN567" i="2" s="1"/>
  <c r="CO567" i="2"/>
  <c r="CP567" i="2" s="1"/>
  <c r="CQ567" i="2"/>
  <c r="CR567" i="2" s="1"/>
  <c r="CS567" i="2"/>
  <c r="CT567" i="2" s="1"/>
  <c r="CU567" i="2"/>
  <c r="CV567" i="2" s="1"/>
  <c r="CW567" i="2"/>
  <c r="CX567" i="2" s="1"/>
  <c r="CG568" i="2"/>
  <c r="CH568" i="2" s="1"/>
  <c r="CI568" i="2"/>
  <c r="CJ568" i="2" s="1"/>
  <c r="CK568" i="2"/>
  <c r="CL568" i="2" s="1"/>
  <c r="CM568" i="2"/>
  <c r="CN568" i="2" s="1"/>
  <c r="CO568" i="2"/>
  <c r="CP568" i="2" s="1"/>
  <c r="CQ568" i="2"/>
  <c r="CR568" i="2" s="1"/>
  <c r="CS568" i="2"/>
  <c r="CT568" i="2" s="1"/>
  <c r="CU568" i="2"/>
  <c r="CV568" i="2" s="1"/>
  <c r="CW568" i="2"/>
  <c r="CX568" i="2" s="1"/>
  <c r="CG569" i="2"/>
  <c r="CH569" i="2" s="1"/>
  <c r="CI569" i="2"/>
  <c r="CJ569" i="2" s="1"/>
  <c r="CK569" i="2"/>
  <c r="CL569" i="2" s="1"/>
  <c r="CM569" i="2"/>
  <c r="CN569" i="2" s="1"/>
  <c r="CO569" i="2"/>
  <c r="CP569" i="2" s="1"/>
  <c r="CQ569" i="2"/>
  <c r="CR569" i="2" s="1"/>
  <c r="CS569" i="2"/>
  <c r="CT569" i="2" s="1"/>
  <c r="CU569" i="2"/>
  <c r="CV569" i="2" s="1"/>
  <c r="CW569" i="2"/>
  <c r="CX569" i="2" s="1"/>
  <c r="CG570" i="2"/>
  <c r="CH570" i="2" s="1"/>
  <c r="CI570" i="2"/>
  <c r="CJ570" i="2" s="1"/>
  <c r="CK570" i="2"/>
  <c r="CL570" i="2" s="1"/>
  <c r="CM570" i="2"/>
  <c r="CN570" i="2" s="1"/>
  <c r="CO570" i="2"/>
  <c r="CP570" i="2" s="1"/>
  <c r="CQ570" i="2"/>
  <c r="CR570" i="2" s="1"/>
  <c r="CS570" i="2"/>
  <c r="CT570" i="2" s="1"/>
  <c r="CU570" i="2"/>
  <c r="CV570" i="2" s="1"/>
  <c r="CW570" i="2"/>
  <c r="CX570" i="2" s="1"/>
  <c r="CG571" i="2"/>
  <c r="CH571" i="2" s="1"/>
  <c r="CI571" i="2"/>
  <c r="CJ571" i="2" s="1"/>
  <c r="CK571" i="2"/>
  <c r="CL571" i="2" s="1"/>
  <c r="CM571" i="2"/>
  <c r="CN571" i="2" s="1"/>
  <c r="CO571" i="2"/>
  <c r="CP571" i="2" s="1"/>
  <c r="CQ571" i="2"/>
  <c r="CR571" i="2" s="1"/>
  <c r="CS571" i="2"/>
  <c r="CT571" i="2" s="1"/>
  <c r="CU571" i="2"/>
  <c r="CV571" i="2" s="1"/>
  <c r="CW571" i="2"/>
  <c r="CX571" i="2" s="1"/>
  <c r="CG572" i="2"/>
  <c r="CH572" i="2" s="1"/>
  <c r="CI572" i="2"/>
  <c r="CJ572" i="2" s="1"/>
  <c r="CK572" i="2"/>
  <c r="CL572" i="2" s="1"/>
  <c r="CM572" i="2"/>
  <c r="CN572" i="2" s="1"/>
  <c r="CO572" i="2"/>
  <c r="CP572" i="2" s="1"/>
  <c r="CQ572" i="2"/>
  <c r="CR572" i="2" s="1"/>
  <c r="CS572" i="2"/>
  <c r="CT572" i="2" s="1"/>
  <c r="CU572" i="2"/>
  <c r="CV572" i="2" s="1"/>
  <c r="CW572" i="2"/>
  <c r="CX572" i="2" s="1"/>
  <c r="CG573" i="2"/>
  <c r="CH573" i="2" s="1"/>
  <c r="CI573" i="2"/>
  <c r="CJ573" i="2" s="1"/>
  <c r="CK573" i="2"/>
  <c r="CL573" i="2" s="1"/>
  <c r="CM573" i="2"/>
  <c r="CN573" i="2" s="1"/>
  <c r="CO573" i="2"/>
  <c r="CP573" i="2" s="1"/>
  <c r="CQ573" i="2"/>
  <c r="CR573" i="2" s="1"/>
  <c r="CS573" i="2"/>
  <c r="CT573" i="2" s="1"/>
  <c r="CU573" i="2"/>
  <c r="CV573" i="2" s="1"/>
  <c r="CW573" i="2"/>
  <c r="CX573" i="2" s="1"/>
  <c r="CG574" i="2"/>
  <c r="CH574" i="2" s="1"/>
  <c r="CI574" i="2"/>
  <c r="CJ574" i="2" s="1"/>
  <c r="CK574" i="2"/>
  <c r="CL574" i="2" s="1"/>
  <c r="CM574" i="2"/>
  <c r="CN574" i="2" s="1"/>
  <c r="CO574" i="2"/>
  <c r="CP574" i="2" s="1"/>
  <c r="CQ574" i="2"/>
  <c r="CR574" i="2" s="1"/>
  <c r="CS574" i="2"/>
  <c r="CT574" i="2" s="1"/>
  <c r="CU574" i="2"/>
  <c r="CV574" i="2" s="1"/>
  <c r="CW574" i="2"/>
  <c r="CX574" i="2" s="1"/>
  <c r="CG575" i="2"/>
  <c r="CH575" i="2" s="1"/>
  <c r="CI575" i="2"/>
  <c r="CJ575" i="2" s="1"/>
  <c r="CK575" i="2"/>
  <c r="CL575" i="2" s="1"/>
  <c r="CM575" i="2"/>
  <c r="CN575" i="2" s="1"/>
  <c r="CO575" i="2"/>
  <c r="CP575" i="2" s="1"/>
  <c r="CQ575" i="2"/>
  <c r="CR575" i="2" s="1"/>
  <c r="CS575" i="2"/>
  <c r="CT575" i="2" s="1"/>
  <c r="CU575" i="2"/>
  <c r="CV575" i="2" s="1"/>
  <c r="CW575" i="2"/>
  <c r="CX575" i="2" s="1"/>
  <c r="CG576" i="2"/>
  <c r="CH576" i="2" s="1"/>
  <c r="CI576" i="2"/>
  <c r="CJ576" i="2" s="1"/>
  <c r="CK576" i="2"/>
  <c r="CL576" i="2" s="1"/>
  <c r="CM576" i="2"/>
  <c r="CN576" i="2" s="1"/>
  <c r="CO576" i="2"/>
  <c r="CP576" i="2" s="1"/>
  <c r="CQ576" i="2"/>
  <c r="CR576" i="2" s="1"/>
  <c r="CS576" i="2"/>
  <c r="CT576" i="2" s="1"/>
  <c r="CU576" i="2"/>
  <c r="CV576" i="2" s="1"/>
  <c r="CW576" i="2"/>
  <c r="CX576" i="2" s="1"/>
  <c r="CG577" i="2"/>
  <c r="CH577" i="2" s="1"/>
  <c r="CI577" i="2"/>
  <c r="CJ577" i="2" s="1"/>
  <c r="CK577" i="2"/>
  <c r="CL577" i="2" s="1"/>
  <c r="CM577" i="2"/>
  <c r="CN577" i="2" s="1"/>
  <c r="CO577" i="2"/>
  <c r="CP577" i="2" s="1"/>
  <c r="CQ577" i="2"/>
  <c r="CR577" i="2" s="1"/>
  <c r="CS577" i="2"/>
  <c r="CT577" i="2" s="1"/>
  <c r="CU577" i="2"/>
  <c r="CV577" i="2" s="1"/>
  <c r="CW577" i="2"/>
  <c r="CX577" i="2" s="1"/>
  <c r="CG578" i="2"/>
  <c r="CH578" i="2" s="1"/>
  <c r="CI578" i="2"/>
  <c r="CJ578" i="2" s="1"/>
  <c r="CK578" i="2"/>
  <c r="CL578" i="2" s="1"/>
  <c r="CM578" i="2"/>
  <c r="CN578" i="2" s="1"/>
  <c r="CO578" i="2"/>
  <c r="CP578" i="2" s="1"/>
  <c r="CQ578" i="2"/>
  <c r="CR578" i="2" s="1"/>
  <c r="CS578" i="2"/>
  <c r="CT578" i="2" s="1"/>
  <c r="CU578" i="2"/>
  <c r="CV578" i="2" s="1"/>
  <c r="CW578" i="2"/>
  <c r="CX578" i="2" s="1"/>
  <c r="CG579" i="2"/>
  <c r="CH579" i="2" s="1"/>
  <c r="CI579" i="2"/>
  <c r="CJ579" i="2" s="1"/>
  <c r="CK579" i="2"/>
  <c r="CL579" i="2" s="1"/>
  <c r="CM579" i="2"/>
  <c r="CN579" i="2" s="1"/>
  <c r="CO579" i="2"/>
  <c r="CP579" i="2" s="1"/>
  <c r="CQ579" i="2"/>
  <c r="CR579" i="2" s="1"/>
  <c r="CS579" i="2"/>
  <c r="CT579" i="2" s="1"/>
  <c r="CU579" i="2"/>
  <c r="CV579" i="2" s="1"/>
  <c r="CW579" i="2"/>
  <c r="CX579" i="2" s="1"/>
  <c r="CG580" i="2"/>
  <c r="CH580" i="2" s="1"/>
  <c r="CI580" i="2"/>
  <c r="CJ580" i="2" s="1"/>
  <c r="CK580" i="2"/>
  <c r="CL580" i="2" s="1"/>
  <c r="CM580" i="2"/>
  <c r="CN580" i="2" s="1"/>
  <c r="CO580" i="2"/>
  <c r="CP580" i="2" s="1"/>
  <c r="CQ580" i="2"/>
  <c r="CR580" i="2" s="1"/>
  <c r="CS580" i="2"/>
  <c r="CT580" i="2" s="1"/>
  <c r="CU580" i="2"/>
  <c r="CV580" i="2" s="1"/>
  <c r="CW580" i="2"/>
  <c r="CX580" i="2" s="1"/>
  <c r="CG581" i="2"/>
  <c r="CH581" i="2" s="1"/>
  <c r="CI581" i="2"/>
  <c r="CJ581" i="2" s="1"/>
  <c r="CK581" i="2"/>
  <c r="CL581" i="2" s="1"/>
  <c r="CM581" i="2"/>
  <c r="CN581" i="2" s="1"/>
  <c r="CO581" i="2"/>
  <c r="CP581" i="2" s="1"/>
  <c r="CQ581" i="2"/>
  <c r="CR581" i="2" s="1"/>
  <c r="CS581" i="2"/>
  <c r="CT581" i="2" s="1"/>
  <c r="CU581" i="2"/>
  <c r="CV581" i="2" s="1"/>
  <c r="CW581" i="2"/>
  <c r="CX581" i="2" s="1"/>
  <c r="CG582" i="2"/>
  <c r="CH582" i="2" s="1"/>
  <c r="CI582" i="2"/>
  <c r="CJ582" i="2" s="1"/>
  <c r="CK582" i="2"/>
  <c r="CL582" i="2" s="1"/>
  <c r="CM582" i="2"/>
  <c r="CN582" i="2" s="1"/>
  <c r="CO582" i="2"/>
  <c r="CP582" i="2" s="1"/>
  <c r="CQ582" i="2"/>
  <c r="CR582" i="2" s="1"/>
  <c r="CS582" i="2"/>
  <c r="CT582" i="2" s="1"/>
  <c r="CU582" i="2"/>
  <c r="CV582" i="2" s="1"/>
  <c r="CW582" i="2"/>
  <c r="CX582" i="2" s="1"/>
  <c r="CG583" i="2"/>
  <c r="CH583" i="2" s="1"/>
  <c r="CI583" i="2"/>
  <c r="CJ583" i="2" s="1"/>
  <c r="CK583" i="2"/>
  <c r="CL583" i="2" s="1"/>
  <c r="CM583" i="2"/>
  <c r="CN583" i="2" s="1"/>
  <c r="CO583" i="2"/>
  <c r="CP583" i="2" s="1"/>
  <c r="CQ583" i="2"/>
  <c r="CR583" i="2" s="1"/>
  <c r="CS583" i="2"/>
  <c r="CT583" i="2" s="1"/>
  <c r="CU583" i="2"/>
  <c r="CV583" i="2" s="1"/>
  <c r="CW583" i="2"/>
  <c r="CX583" i="2" s="1"/>
  <c r="CG584" i="2"/>
  <c r="CH584" i="2" s="1"/>
  <c r="CI584" i="2"/>
  <c r="CJ584" i="2" s="1"/>
  <c r="CK584" i="2"/>
  <c r="CL584" i="2" s="1"/>
  <c r="CM584" i="2"/>
  <c r="CN584" i="2" s="1"/>
  <c r="CO584" i="2"/>
  <c r="CP584" i="2" s="1"/>
  <c r="CQ584" i="2"/>
  <c r="CR584" i="2" s="1"/>
  <c r="CS584" i="2"/>
  <c r="CT584" i="2" s="1"/>
  <c r="CU584" i="2"/>
  <c r="CV584" i="2" s="1"/>
  <c r="CW584" i="2"/>
  <c r="CX584" i="2" s="1"/>
  <c r="CG585" i="2"/>
  <c r="CH585" i="2" s="1"/>
  <c r="CI585" i="2"/>
  <c r="CJ585" i="2" s="1"/>
  <c r="CK585" i="2"/>
  <c r="CL585" i="2" s="1"/>
  <c r="CM585" i="2"/>
  <c r="CN585" i="2" s="1"/>
  <c r="CO585" i="2"/>
  <c r="CP585" i="2" s="1"/>
  <c r="CQ585" i="2"/>
  <c r="CR585" i="2" s="1"/>
  <c r="CS585" i="2"/>
  <c r="CT585" i="2" s="1"/>
  <c r="CU585" i="2"/>
  <c r="CV585" i="2" s="1"/>
  <c r="CW585" i="2"/>
  <c r="CX585" i="2" s="1"/>
  <c r="CG586" i="2"/>
  <c r="CH586" i="2" s="1"/>
  <c r="CI586" i="2"/>
  <c r="CJ586" i="2" s="1"/>
  <c r="CK586" i="2"/>
  <c r="CL586" i="2" s="1"/>
  <c r="CM586" i="2"/>
  <c r="CN586" i="2" s="1"/>
  <c r="CO586" i="2"/>
  <c r="CP586" i="2" s="1"/>
  <c r="CQ586" i="2"/>
  <c r="CR586" i="2" s="1"/>
  <c r="CS586" i="2"/>
  <c r="CT586" i="2" s="1"/>
  <c r="CU586" i="2"/>
  <c r="CV586" i="2" s="1"/>
  <c r="CW586" i="2"/>
  <c r="CX586" i="2" s="1"/>
  <c r="CG587" i="2"/>
  <c r="CH587" i="2" s="1"/>
  <c r="CI587" i="2"/>
  <c r="CJ587" i="2" s="1"/>
  <c r="CK587" i="2"/>
  <c r="CL587" i="2" s="1"/>
  <c r="CM587" i="2"/>
  <c r="CN587" i="2" s="1"/>
  <c r="CO587" i="2"/>
  <c r="CP587" i="2" s="1"/>
  <c r="CQ587" i="2"/>
  <c r="CR587" i="2" s="1"/>
  <c r="CS587" i="2"/>
  <c r="CT587" i="2" s="1"/>
  <c r="CU587" i="2"/>
  <c r="CV587" i="2" s="1"/>
  <c r="CW587" i="2"/>
  <c r="CX587" i="2" s="1"/>
  <c r="CG588" i="2"/>
  <c r="CH588" i="2" s="1"/>
  <c r="CI588" i="2"/>
  <c r="CJ588" i="2" s="1"/>
  <c r="CK588" i="2"/>
  <c r="CL588" i="2" s="1"/>
  <c r="CM588" i="2"/>
  <c r="CN588" i="2" s="1"/>
  <c r="CO588" i="2"/>
  <c r="CP588" i="2" s="1"/>
  <c r="CQ588" i="2"/>
  <c r="CR588" i="2" s="1"/>
  <c r="CS588" i="2"/>
  <c r="CT588" i="2" s="1"/>
  <c r="CU588" i="2"/>
  <c r="CV588" i="2" s="1"/>
  <c r="CW588" i="2"/>
  <c r="CX588" i="2" s="1"/>
  <c r="CG589" i="2"/>
  <c r="CH589" i="2" s="1"/>
  <c r="CI589" i="2"/>
  <c r="CJ589" i="2" s="1"/>
  <c r="CK589" i="2"/>
  <c r="CL589" i="2" s="1"/>
  <c r="CM589" i="2"/>
  <c r="CN589" i="2" s="1"/>
  <c r="CO589" i="2"/>
  <c r="CP589" i="2" s="1"/>
  <c r="CQ589" i="2"/>
  <c r="CR589" i="2" s="1"/>
  <c r="CS589" i="2"/>
  <c r="CT589" i="2" s="1"/>
  <c r="CU589" i="2"/>
  <c r="CV589" i="2" s="1"/>
  <c r="CW589" i="2"/>
  <c r="CX589" i="2" s="1"/>
  <c r="CG590" i="2"/>
  <c r="CH590" i="2" s="1"/>
  <c r="CI590" i="2"/>
  <c r="CJ590" i="2" s="1"/>
  <c r="CK590" i="2"/>
  <c r="CL590" i="2" s="1"/>
  <c r="CM590" i="2"/>
  <c r="CN590" i="2" s="1"/>
  <c r="CO590" i="2"/>
  <c r="CP590" i="2" s="1"/>
  <c r="CQ590" i="2"/>
  <c r="CR590" i="2" s="1"/>
  <c r="CS590" i="2"/>
  <c r="CT590" i="2" s="1"/>
  <c r="CU590" i="2"/>
  <c r="CV590" i="2" s="1"/>
  <c r="CW590" i="2"/>
  <c r="CX590" i="2" s="1"/>
  <c r="CG591" i="2"/>
  <c r="CH591" i="2" s="1"/>
  <c r="CI591" i="2"/>
  <c r="CJ591" i="2" s="1"/>
  <c r="CK591" i="2"/>
  <c r="CL591" i="2" s="1"/>
  <c r="CM591" i="2"/>
  <c r="CN591" i="2" s="1"/>
  <c r="CO591" i="2"/>
  <c r="CP591" i="2" s="1"/>
  <c r="CQ591" i="2"/>
  <c r="CR591" i="2" s="1"/>
  <c r="CS591" i="2"/>
  <c r="CT591" i="2" s="1"/>
  <c r="CU591" i="2"/>
  <c r="CV591" i="2" s="1"/>
  <c r="CW591" i="2"/>
  <c r="CX591" i="2" s="1"/>
  <c r="CG592" i="2"/>
  <c r="CH592" i="2" s="1"/>
  <c r="CI592" i="2"/>
  <c r="CJ592" i="2" s="1"/>
  <c r="CK592" i="2"/>
  <c r="CL592" i="2" s="1"/>
  <c r="CM592" i="2"/>
  <c r="CN592" i="2" s="1"/>
  <c r="CO592" i="2"/>
  <c r="CP592" i="2" s="1"/>
  <c r="CQ592" i="2"/>
  <c r="CR592" i="2" s="1"/>
  <c r="CS592" i="2"/>
  <c r="CT592" i="2" s="1"/>
  <c r="CU592" i="2"/>
  <c r="CV592" i="2" s="1"/>
  <c r="CW592" i="2"/>
  <c r="CX592" i="2" s="1"/>
  <c r="CG593" i="2"/>
  <c r="CH593" i="2" s="1"/>
  <c r="CI593" i="2"/>
  <c r="CJ593" i="2" s="1"/>
  <c r="CK593" i="2"/>
  <c r="CL593" i="2" s="1"/>
  <c r="CM593" i="2"/>
  <c r="CN593" i="2" s="1"/>
  <c r="CO593" i="2"/>
  <c r="CP593" i="2" s="1"/>
  <c r="CQ593" i="2"/>
  <c r="CR593" i="2" s="1"/>
  <c r="CS593" i="2"/>
  <c r="CT593" i="2" s="1"/>
  <c r="CU593" i="2"/>
  <c r="CV593" i="2" s="1"/>
  <c r="CW593" i="2"/>
  <c r="CX593" i="2" s="1"/>
  <c r="CG594" i="2"/>
  <c r="CH594" i="2" s="1"/>
  <c r="CI594" i="2"/>
  <c r="CJ594" i="2" s="1"/>
  <c r="CK594" i="2"/>
  <c r="CL594" i="2" s="1"/>
  <c r="CM594" i="2"/>
  <c r="CN594" i="2" s="1"/>
  <c r="CO594" i="2"/>
  <c r="CP594" i="2" s="1"/>
  <c r="CQ594" i="2"/>
  <c r="CR594" i="2" s="1"/>
  <c r="CS594" i="2"/>
  <c r="CT594" i="2" s="1"/>
  <c r="CU594" i="2"/>
  <c r="CV594" i="2" s="1"/>
  <c r="CW594" i="2"/>
  <c r="CX594" i="2" s="1"/>
  <c r="CG595" i="2"/>
  <c r="CH595" i="2" s="1"/>
  <c r="CI595" i="2"/>
  <c r="CJ595" i="2" s="1"/>
  <c r="CK595" i="2"/>
  <c r="CL595" i="2" s="1"/>
  <c r="CM595" i="2"/>
  <c r="CN595" i="2" s="1"/>
  <c r="CO595" i="2"/>
  <c r="CP595" i="2" s="1"/>
  <c r="CQ595" i="2"/>
  <c r="CR595" i="2" s="1"/>
  <c r="CS595" i="2"/>
  <c r="CT595" i="2" s="1"/>
  <c r="CU595" i="2"/>
  <c r="CV595" i="2" s="1"/>
  <c r="CW595" i="2"/>
  <c r="CX595" i="2" s="1"/>
  <c r="CG596" i="2"/>
  <c r="CH596" i="2" s="1"/>
  <c r="CI596" i="2"/>
  <c r="CJ596" i="2" s="1"/>
  <c r="CK596" i="2"/>
  <c r="CL596" i="2" s="1"/>
  <c r="CM596" i="2"/>
  <c r="CN596" i="2" s="1"/>
  <c r="CO596" i="2"/>
  <c r="CP596" i="2" s="1"/>
  <c r="CQ596" i="2"/>
  <c r="CR596" i="2" s="1"/>
  <c r="CS596" i="2"/>
  <c r="CT596" i="2" s="1"/>
  <c r="CU596" i="2"/>
  <c r="CV596" i="2" s="1"/>
  <c r="CW596" i="2"/>
  <c r="CX596" i="2" s="1"/>
  <c r="CG597" i="2"/>
  <c r="CH597" i="2" s="1"/>
  <c r="CI597" i="2"/>
  <c r="CJ597" i="2" s="1"/>
  <c r="CK597" i="2"/>
  <c r="CL597" i="2" s="1"/>
  <c r="CM597" i="2"/>
  <c r="CN597" i="2" s="1"/>
  <c r="CO597" i="2"/>
  <c r="CP597" i="2" s="1"/>
  <c r="CQ597" i="2"/>
  <c r="CR597" i="2" s="1"/>
  <c r="CS597" i="2"/>
  <c r="CT597" i="2" s="1"/>
  <c r="CU597" i="2"/>
  <c r="CV597" i="2" s="1"/>
  <c r="CW597" i="2"/>
  <c r="CX597" i="2" s="1"/>
  <c r="CG598" i="2"/>
  <c r="CH598" i="2" s="1"/>
  <c r="CI598" i="2"/>
  <c r="CJ598" i="2" s="1"/>
  <c r="CK598" i="2"/>
  <c r="CL598" i="2" s="1"/>
  <c r="CM598" i="2"/>
  <c r="CN598" i="2" s="1"/>
  <c r="CO598" i="2"/>
  <c r="CP598" i="2" s="1"/>
  <c r="CQ598" i="2"/>
  <c r="CR598" i="2" s="1"/>
  <c r="CS598" i="2"/>
  <c r="CT598" i="2" s="1"/>
  <c r="CU598" i="2"/>
  <c r="CV598" i="2" s="1"/>
  <c r="CW598" i="2"/>
  <c r="CX598" i="2" s="1"/>
  <c r="CG599" i="2"/>
  <c r="CH599" i="2" s="1"/>
  <c r="CI599" i="2"/>
  <c r="CJ599" i="2" s="1"/>
  <c r="CK599" i="2"/>
  <c r="CL599" i="2" s="1"/>
  <c r="CM599" i="2"/>
  <c r="CN599" i="2" s="1"/>
  <c r="CO599" i="2"/>
  <c r="CP599" i="2" s="1"/>
  <c r="CQ599" i="2"/>
  <c r="CR599" i="2" s="1"/>
  <c r="CS599" i="2"/>
  <c r="CT599" i="2" s="1"/>
  <c r="CU599" i="2"/>
  <c r="CV599" i="2" s="1"/>
  <c r="CW599" i="2"/>
  <c r="CX599" i="2" s="1"/>
  <c r="CG600" i="2"/>
  <c r="CH600" i="2" s="1"/>
  <c r="CI600" i="2"/>
  <c r="CJ600" i="2" s="1"/>
  <c r="CK600" i="2"/>
  <c r="CL600" i="2" s="1"/>
  <c r="CM600" i="2"/>
  <c r="CN600" i="2" s="1"/>
  <c r="CO600" i="2"/>
  <c r="CP600" i="2" s="1"/>
  <c r="CQ600" i="2"/>
  <c r="CR600" i="2" s="1"/>
  <c r="CS600" i="2"/>
  <c r="CT600" i="2" s="1"/>
  <c r="CU600" i="2"/>
  <c r="CV600" i="2" s="1"/>
  <c r="CW600" i="2"/>
  <c r="CX600" i="2" s="1"/>
  <c r="CG601" i="2"/>
  <c r="CH601" i="2" s="1"/>
  <c r="CI601" i="2"/>
  <c r="CJ601" i="2" s="1"/>
  <c r="CK601" i="2"/>
  <c r="CL601" i="2" s="1"/>
  <c r="CM601" i="2"/>
  <c r="CN601" i="2" s="1"/>
  <c r="CO601" i="2"/>
  <c r="CP601" i="2" s="1"/>
  <c r="CQ601" i="2"/>
  <c r="CR601" i="2" s="1"/>
  <c r="CS601" i="2"/>
  <c r="CT601" i="2" s="1"/>
  <c r="CU601" i="2"/>
  <c r="CV601" i="2" s="1"/>
  <c r="CW601" i="2"/>
  <c r="CX601" i="2" s="1"/>
  <c r="CG602" i="2"/>
  <c r="CH602" i="2" s="1"/>
  <c r="CI602" i="2"/>
  <c r="CJ602" i="2" s="1"/>
  <c r="CK602" i="2"/>
  <c r="CL602" i="2" s="1"/>
  <c r="CM602" i="2"/>
  <c r="CN602" i="2" s="1"/>
  <c r="CO602" i="2"/>
  <c r="CP602" i="2" s="1"/>
  <c r="CQ602" i="2"/>
  <c r="CR602" i="2" s="1"/>
  <c r="CS602" i="2"/>
  <c r="CT602" i="2" s="1"/>
  <c r="CU602" i="2"/>
  <c r="CV602" i="2" s="1"/>
  <c r="CW602" i="2"/>
  <c r="CX602" i="2" s="1"/>
  <c r="CG603" i="2"/>
  <c r="CH603" i="2" s="1"/>
  <c r="CI603" i="2"/>
  <c r="CJ603" i="2" s="1"/>
  <c r="CK603" i="2"/>
  <c r="CL603" i="2" s="1"/>
  <c r="CM603" i="2"/>
  <c r="CN603" i="2" s="1"/>
  <c r="CO603" i="2"/>
  <c r="CP603" i="2" s="1"/>
  <c r="CQ603" i="2"/>
  <c r="CR603" i="2" s="1"/>
  <c r="CS603" i="2"/>
  <c r="CT603" i="2" s="1"/>
  <c r="CU603" i="2"/>
  <c r="CV603" i="2" s="1"/>
  <c r="CW603" i="2"/>
  <c r="CX603" i="2" s="1"/>
  <c r="CG604" i="2"/>
  <c r="CH604" i="2" s="1"/>
  <c r="CI604" i="2"/>
  <c r="CJ604" i="2" s="1"/>
  <c r="CK604" i="2"/>
  <c r="CL604" i="2" s="1"/>
  <c r="CM604" i="2"/>
  <c r="CN604" i="2" s="1"/>
  <c r="CO604" i="2"/>
  <c r="CP604" i="2" s="1"/>
  <c r="CQ604" i="2"/>
  <c r="CR604" i="2" s="1"/>
  <c r="CS604" i="2"/>
  <c r="CT604" i="2" s="1"/>
  <c r="CU604" i="2"/>
  <c r="CV604" i="2" s="1"/>
  <c r="CW604" i="2"/>
  <c r="CX604" i="2" s="1"/>
  <c r="CG605" i="2"/>
  <c r="CH605" i="2" s="1"/>
  <c r="CI605" i="2"/>
  <c r="CJ605" i="2" s="1"/>
  <c r="CK605" i="2"/>
  <c r="CL605" i="2" s="1"/>
  <c r="CM605" i="2"/>
  <c r="CN605" i="2" s="1"/>
  <c r="CO605" i="2"/>
  <c r="CP605" i="2" s="1"/>
  <c r="CQ605" i="2"/>
  <c r="CR605" i="2" s="1"/>
  <c r="CS605" i="2"/>
  <c r="CT605" i="2" s="1"/>
  <c r="CU605" i="2"/>
  <c r="CV605" i="2" s="1"/>
  <c r="CW605" i="2"/>
  <c r="CX605" i="2" s="1"/>
  <c r="CG606" i="2"/>
  <c r="CH606" i="2" s="1"/>
  <c r="CI606" i="2"/>
  <c r="CJ606" i="2" s="1"/>
  <c r="CK606" i="2"/>
  <c r="CL606" i="2" s="1"/>
  <c r="CM606" i="2"/>
  <c r="CN606" i="2" s="1"/>
  <c r="CO606" i="2"/>
  <c r="CP606" i="2" s="1"/>
  <c r="CQ606" i="2"/>
  <c r="CR606" i="2" s="1"/>
  <c r="CS606" i="2"/>
  <c r="CT606" i="2" s="1"/>
  <c r="CU606" i="2"/>
  <c r="CV606" i="2" s="1"/>
  <c r="CW606" i="2"/>
  <c r="CX606" i="2" s="1"/>
  <c r="CG607" i="2"/>
  <c r="CH607" i="2" s="1"/>
  <c r="CI607" i="2"/>
  <c r="CJ607" i="2" s="1"/>
  <c r="CK607" i="2"/>
  <c r="CL607" i="2" s="1"/>
  <c r="CM607" i="2"/>
  <c r="CN607" i="2" s="1"/>
  <c r="CO607" i="2"/>
  <c r="CP607" i="2" s="1"/>
  <c r="CQ607" i="2"/>
  <c r="CR607" i="2" s="1"/>
  <c r="CS607" i="2"/>
  <c r="CT607" i="2" s="1"/>
  <c r="CU607" i="2"/>
  <c r="CV607" i="2" s="1"/>
  <c r="CW607" i="2"/>
  <c r="CX607" i="2" s="1"/>
  <c r="CG608" i="2"/>
  <c r="CH608" i="2" s="1"/>
  <c r="CI608" i="2"/>
  <c r="CJ608" i="2" s="1"/>
  <c r="CK608" i="2"/>
  <c r="CL608" i="2" s="1"/>
  <c r="CM608" i="2"/>
  <c r="CN608" i="2" s="1"/>
  <c r="CO608" i="2"/>
  <c r="CP608" i="2" s="1"/>
  <c r="CQ608" i="2"/>
  <c r="CR608" i="2" s="1"/>
  <c r="CS608" i="2"/>
  <c r="CT608" i="2" s="1"/>
  <c r="CU608" i="2"/>
  <c r="CV608" i="2" s="1"/>
  <c r="CW608" i="2"/>
  <c r="CX608" i="2" s="1"/>
  <c r="CG609" i="2"/>
  <c r="CH609" i="2" s="1"/>
  <c r="CI609" i="2"/>
  <c r="CJ609" i="2" s="1"/>
  <c r="CK609" i="2"/>
  <c r="CL609" i="2" s="1"/>
  <c r="CM609" i="2"/>
  <c r="CN609" i="2" s="1"/>
  <c r="CO609" i="2"/>
  <c r="CP609" i="2" s="1"/>
  <c r="CQ609" i="2"/>
  <c r="CR609" i="2" s="1"/>
  <c r="CS609" i="2"/>
  <c r="CT609" i="2" s="1"/>
  <c r="CU609" i="2"/>
  <c r="CV609" i="2" s="1"/>
  <c r="CW609" i="2"/>
  <c r="CX609" i="2" s="1"/>
  <c r="CG610" i="2"/>
  <c r="CH610" i="2" s="1"/>
  <c r="CI610" i="2"/>
  <c r="CJ610" i="2" s="1"/>
  <c r="CK610" i="2"/>
  <c r="CL610" i="2" s="1"/>
  <c r="CM610" i="2"/>
  <c r="CN610" i="2" s="1"/>
  <c r="CO610" i="2"/>
  <c r="CP610" i="2" s="1"/>
  <c r="CQ610" i="2"/>
  <c r="CR610" i="2" s="1"/>
  <c r="CS610" i="2"/>
  <c r="CT610" i="2" s="1"/>
  <c r="CU610" i="2"/>
  <c r="CV610" i="2" s="1"/>
  <c r="CW610" i="2"/>
  <c r="CX610" i="2" s="1"/>
  <c r="CG611" i="2"/>
  <c r="CH611" i="2" s="1"/>
  <c r="CI611" i="2"/>
  <c r="CJ611" i="2" s="1"/>
  <c r="CK611" i="2"/>
  <c r="CL611" i="2" s="1"/>
  <c r="CM611" i="2"/>
  <c r="CN611" i="2" s="1"/>
  <c r="CO611" i="2"/>
  <c r="CP611" i="2" s="1"/>
  <c r="CQ611" i="2"/>
  <c r="CR611" i="2" s="1"/>
  <c r="CS611" i="2"/>
  <c r="CT611" i="2" s="1"/>
  <c r="CU611" i="2"/>
  <c r="CV611" i="2" s="1"/>
  <c r="CW611" i="2"/>
  <c r="CX611" i="2" s="1"/>
  <c r="CG612" i="2"/>
  <c r="CH612" i="2" s="1"/>
  <c r="CI612" i="2"/>
  <c r="CJ612" i="2" s="1"/>
  <c r="CK612" i="2"/>
  <c r="CL612" i="2" s="1"/>
  <c r="CM612" i="2"/>
  <c r="CN612" i="2" s="1"/>
  <c r="CO612" i="2"/>
  <c r="CP612" i="2" s="1"/>
  <c r="CQ612" i="2"/>
  <c r="CR612" i="2" s="1"/>
  <c r="CS612" i="2"/>
  <c r="CT612" i="2" s="1"/>
  <c r="CU612" i="2"/>
  <c r="CV612" i="2" s="1"/>
  <c r="CW612" i="2"/>
  <c r="CX612" i="2" s="1"/>
  <c r="CG613" i="2"/>
  <c r="CH613" i="2" s="1"/>
  <c r="CI613" i="2"/>
  <c r="CJ613" i="2" s="1"/>
  <c r="CK613" i="2"/>
  <c r="CL613" i="2" s="1"/>
  <c r="CM613" i="2"/>
  <c r="CN613" i="2" s="1"/>
  <c r="CO613" i="2"/>
  <c r="CP613" i="2" s="1"/>
  <c r="CQ613" i="2"/>
  <c r="CR613" i="2" s="1"/>
  <c r="CS613" i="2"/>
  <c r="CT613" i="2" s="1"/>
  <c r="CU613" i="2"/>
  <c r="CV613" i="2" s="1"/>
  <c r="CW613" i="2"/>
  <c r="CX613" i="2" s="1"/>
  <c r="CG614" i="2"/>
  <c r="CH614" i="2" s="1"/>
  <c r="CI614" i="2"/>
  <c r="CJ614" i="2" s="1"/>
  <c r="CK614" i="2"/>
  <c r="CL614" i="2" s="1"/>
  <c r="CM614" i="2"/>
  <c r="CN614" i="2" s="1"/>
  <c r="CO614" i="2"/>
  <c r="CP614" i="2" s="1"/>
  <c r="CQ614" i="2"/>
  <c r="CR614" i="2" s="1"/>
  <c r="CS614" i="2"/>
  <c r="CT614" i="2" s="1"/>
  <c r="CU614" i="2"/>
  <c r="CV614" i="2" s="1"/>
  <c r="CW614" i="2"/>
  <c r="CX614" i="2" s="1"/>
  <c r="CG615" i="2"/>
  <c r="CH615" i="2" s="1"/>
  <c r="CI615" i="2"/>
  <c r="CJ615" i="2" s="1"/>
  <c r="CK615" i="2"/>
  <c r="CL615" i="2" s="1"/>
  <c r="CM615" i="2"/>
  <c r="CN615" i="2" s="1"/>
  <c r="CO615" i="2"/>
  <c r="CP615" i="2" s="1"/>
  <c r="CQ615" i="2"/>
  <c r="CR615" i="2" s="1"/>
  <c r="CS615" i="2"/>
  <c r="CT615" i="2" s="1"/>
  <c r="CU615" i="2"/>
  <c r="CV615" i="2" s="1"/>
  <c r="CW615" i="2"/>
  <c r="CX615" i="2" s="1"/>
  <c r="CG616" i="2"/>
  <c r="CH616" i="2" s="1"/>
  <c r="CI616" i="2"/>
  <c r="CJ616" i="2" s="1"/>
  <c r="CK616" i="2"/>
  <c r="CL616" i="2" s="1"/>
  <c r="CM616" i="2"/>
  <c r="CN616" i="2" s="1"/>
  <c r="CO616" i="2"/>
  <c r="CP616" i="2" s="1"/>
  <c r="CQ616" i="2"/>
  <c r="CR616" i="2" s="1"/>
  <c r="CS616" i="2"/>
  <c r="CT616" i="2" s="1"/>
  <c r="CU616" i="2"/>
  <c r="CV616" i="2" s="1"/>
  <c r="CW616" i="2"/>
  <c r="CX616" i="2" s="1"/>
  <c r="CG617" i="2"/>
  <c r="CH617" i="2" s="1"/>
  <c r="CI617" i="2"/>
  <c r="CJ617" i="2" s="1"/>
  <c r="CK617" i="2"/>
  <c r="CL617" i="2" s="1"/>
  <c r="CM617" i="2"/>
  <c r="CN617" i="2" s="1"/>
  <c r="CO617" i="2"/>
  <c r="CP617" i="2" s="1"/>
  <c r="CQ617" i="2"/>
  <c r="CR617" i="2" s="1"/>
  <c r="CS617" i="2"/>
  <c r="CT617" i="2" s="1"/>
  <c r="CU617" i="2"/>
  <c r="CV617" i="2" s="1"/>
  <c r="CW617" i="2"/>
  <c r="CX617" i="2" s="1"/>
  <c r="CG618" i="2"/>
  <c r="CH618" i="2" s="1"/>
  <c r="CI618" i="2"/>
  <c r="CJ618" i="2" s="1"/>
  <c r="CK618" i="2"/>
  <c r="CL618" i="2" s="1"/>
  <c r="CM618" i="2"/>
  <c r="CN618" i="2" s="1"/>
  <c r="CO618" i="2"/>
  <c r="CP618" i="2" s="1"/>
  <c r="CQ618" i="2"/>
  <c r="CR618" i="2" s="1"/>
  <c r="CS618" i="2"/>
  <c r="CT618" i="2" s="1"/>
  <c r="CU618" i="2"/>
  <c r="CV618" i="2" s="1"/>
  <c r="CW618" i="2"/>
  <c r="CX618" i="2" s="1"/>
  <c r="CG619" i="2"/>
  <c r="CH619" i="2" s="1"/>
  <c r="CI619" i="2"/>
  <c r="CJ619" i="2" s="1"/>
  <c r="CK619" i="2"/>
  <c r="CL619" i="2" s="1"/>
  <c r="CM619" i="2"/>
  <c r="CN619" i="2" s="1"/>
  <c r="CO619" i="2"/>
  <c r="CP619" i="2" s="1"/>
  <c r="CQ619" i="2"/>
  <c r="CR619" i="2" s="1"/>
  <c r="CS619" i="2"/>
  <c r="CT619" i="2" s="1"/>
  <c r="CU619" i="2"/>
  <c r="CV619" i="2" s="1"/>
  <c r="CW619" i="2"/>
  <c r="CX619" i="2" s="1"/>
  <c r="CG620" i="2"/>
  <c r="CH620" i="2" s="1"/>
  <c r="CI620" i="2"/>
  <c r="CJ620" i="2" s="1"/>
  <c r="CK620" i="2"/>
  <c r="CL620" i="2" s="1"/>
  <c r="CM620" i="2"/>
  <c r="CN620" i="2" s="1"/>
  <c r="CO620" i="2"/>
  <c r="CP620" i="2" s="1"/>
  <c r="CQ620" i="2"/>
  <c r="CR620" i="2" s="1"/>
  <c r="CS620" i="2"/>
  <c r="CT620" i="2" s="1"/>
  <c r="CU620" i="2"/>
  <c r="CV620" i="2" s="1"/>
  <c r="CW620" i="2"/>
  <c r="CX620" i="2" s="1"/>
  <c r="CG621" i="2"/>
  <c r="CH621" i="2" s="1"/>
  <c r="CI621" i="2"/>
  <c r="CJ621" i="2" s="1"/>
  <c r="CK621" i="2"/>
  <c r="CL621" i="2" s="1"/>
  <c r="CM621" i="2"/>
  <c r="CN621" i="2" s="1"/>
  <c r="CO621" i="2"/>
  <c r="CP621" i="2" s="1"/>
  <c r="CQ621" i="2"/>
  <c r="CR621" i="2" s="1"/>
  <c r="CS621" i="2"/>
  <c r="CT621" i="2" s="1"/>
  <c r="CU621" i="2"/>
  <c r="CV621" i="2" s="1"/>
  <c r="CW621" i="2"/>
  <c r="CX621" i="2" s="1"/>
  <c r="CG622" i="2"/>
  <c r="CH622" i="2" s="1"/>
  <c r="CI622" i="2"/>
  <c r="CJ622" i="2" s="1"/>
  <c r="CK622" i="2"/>
  <c r="CL622" i="2" s="1"/>
  <c r="CM622" i="2"/>
  <c r="CN622" i="2" s="1"/>
  <c r="CO622" i="2"/>
  <c r="CP622" i="2" s="1"/>
  <c r="CQ622" i="2"/>
  <c r="CR622" i="2" s="1"/>
  <c r="CS622" i="2"/>
  <c r="CT622" i="2" s="1"/>
  <c r="CU622" i="2"/>
  <c r="CV622" i="2" s="1"/>
  <c r="CW622" i="2"/>
  <c r="CX622" i="2" s="1"/>
  <c r="CG623" i="2"/>
  <c r="CH623" i="2" s="1"/>
  <c r="CI623" i="2"/>
  <c r="CJ623" i="2" s="1"/>
  <c r="CK623" i="2"/>
  <c r="CL623" i="2" s="1"/>
  <c r="CM623" i="2"/>
  <c r="CN623" i="2" s="1"/>
  <c r="CO623" i="2"/>
  <c r="CP623" i="2" s="1"/>
  <c r="CQ623" i="2"/>
  <c r="CR623" i="2" s="1"/>
  <c r="CS623" i="2"/>
  <c r="CT623" i="2" s="1"/>
  <c r="CU623" i="2"/>
  <c r="CV623" i="2" s="1"/>
  <c r="CW623" i="2"/>
  <c r="CX623" i="2" s="1"/>
  <c r="CG624" i="2"/>
  <c r="CH624" i="2" s="1"/>
  <c r="CI624" i="2"/>
  <c r="CJ624" i="2" s="1"/>
  <c r="CK624" i="2"/>
  <c r="CL624" i="2" s="1"/>
  <c r="CM624" i="2"/>
  <c r="CN624" i="2" s="1"/>
  <c r="CO624" i="2"/>
  <c r="CP624" i="2" s="1"/>
  <c r="CQ624" i="2"/>
  <c r="CR624" i="2" s="1"/>
  <c r="CS624" i="2"/>
  <c r="CT624" i="2" s="1"/>
  <c r="CU624" i="2"/>
  <c r="CV624" i="2" s="1"/>
  <c r="CW624" i="2"/>
  <c r="CX624" i="2" s="1"/>
  <c r="CG625" i="2"/>
  <c r="CH625" i="2" s="1"/>
  <c r="CI625" i="2"/>
  <c r="CJ625" i="2" s="1"/>
  <c r="CK625" i="2"/>
  <c r="CL625" i="2" s="1"/>
  <c r="CM625" i="2"/>
  <c r="CN625" i="2" s="1"/>
  <c r="CO625" i="2"/>
  <c r="CP625" i="2" s="1"/>
  <c r="CQ625" i="2"/>
  <c r="CR625" i="2" s="1"/>
  <c r="CS625" i="2"/>
  <c r="CT625" i="2" s="1"/>
  <c r="CU625" i="2"/>
  <c r="CV625" i="2" s="1"/>
  <c r="CW625" i="2"/>
  <c r="CX625" i="2" s="1"/>
  <c r="CG626" i="2"/>
  <c r="CH626" i="2" s="1"/>
  <c r="CI626" i="2"/>
  <c r="CJ626" i="2" s="1"/>
  <c r="CK626" i="2"/>
  <c r="CL626" i="2" s="1"/>
  <c r="CM626" i="2"/>
  <c r="CN626" i="2" s="1"/>
  <c r="CO626" i="2"/>
  <c r="CP626" i="2" s="1"/>
  <c r="CQ626" i="2"/>
  <c r="CR626" i="2" s="1"/>
  <c r="CS626" i="2"/>
  <c r="CT626" i="2" s="1"/>
  <c r="CU626" i="2"/>
  <c r="CV626" i="2" s="1"/>
  <c r="CW626" i="2"/>
  <c r="CX626" i="2" s="1"/>
  <c r="CG627" i="2"/>
  <c r="CH627" i="2" s="1"/>
  <c r="CI627" i="2"/>
  <c r="CJ627" i="2" s="1"/>
  <c r="CK627" i="2"/>
  <c r="CL627" i="2" s="1"/>
  <c r="CM627" i="2"/>
  <c r="CN627" i="2" s="1"/>
  <c r="CO627" i="2"/>
  <c r="CP627" i="2" s="1"/>
  <c r="CQ627" i="2"/>
  <c r="CR627" i="2" s="1"/>
  <c r="CS627" i="2"/>
  <c r="CT627" i="2" s="1"/>
  <c r="CU627" i="2"/>
  <c r="CV627" i="2" s="1"/>
  <c r="CW627" i="2"/>
  <c r="CX627" i="2" s="1"/>
  <c r="CG628" i="2"/>
  <c r="CH628" i="2" s="1"/>
  <c r="CI628" i="2"/>
  <c r="CJ628" i="2" s="1"/>
  <c r="CK628" i="2"/>
  <c r="CL628" i="2" s="1"/>
  <c r="CM628" i="2"/>
  <c r="CN628" i="2" s="1"/>
  <c r="CO628" i="2"/>
  <c r="CP628" i="2" s="1"/>
  <c r="CQ628" i="2"/>
  <c r="CR628" i="2" s="1"/>
  <c r="CS628" i="2"/>
  <c r="CT628" i="2" s="1"/>
  <c r="CU628" i="2"/>
  <c r="CV628" i="2" s="1"/>
  <c r="CW628" i="2"/>
  <c r="CX628" i="2" s="1"/>
  <c r="CG629" i="2"/>
  <c r="CH629" i="2" s="1"/>
  <c r="CI629" i="2"/>
  <c r="CJ629" i="2" s="1"/>
  <c r="CK629" i="2"/>
  <c r="CL629" i="2" s="1"/>
  <c r="CM629" i="2"/>
  <c r="CN629" i="2" s="1"/>
  <c r="CO629" i="2"/>
  <c r="CP629" i="2" s="1"/>
  <c r="CQ629" i="2"/>
  <c r="CR629" i="2" s="1"/>
  <c r="CS629" i="2"/>
  <c r="CT629" i="2" s="1"/>
  <c r="CU629" i="2"/>
  <c r="CV629" i="2" s="1"/>
  <c r="CW629" i="2"/>
  <c r="CX629" i="2" s="1"/>
  <c r="CG630" i="2"/>
  <c r="CH630" i="2" s="1"/>
  <c r="CI630" i="2"/>
  <c r="CJ630" i="2" s="1"/>
  <c r="CK630" i="2"/>
  <c r="CL630" i="2" s="1"/>
  <c r="CM630" i="2"/>
  <c r="CN630" i="2" s="1"/>
  <c r="CO630" i="2"/>
  <c r="CP630" i="2" s="1"/>
  <c r="CQ630" i="2"/>
  <c r="CR630" i="2" s="1"/>
  <c r="CS630" i="2"/>
  <c r="CT630" i="2" s="1"/>
  <c r="CU630" i="2"/>
  <c r="CV630" i="2" s="1"/>
  <c r="CW630" i="2"/>
  <c r="CX630" i="2" s="1"/>
  <c r="CG631" i="2"/>
  <c r="CH631" i="2" s="1"/>
  <c r="CI631" i="2"/>
  <c r="CJ631" i="2" s="1"/>
  <c r="CK631" i="2"/>
  <c r="CL631" i="2" s="1"/>
  <c r="CM631" i="2"/>
  <c r="CN631" i="2" s="1"/>
  <c r="CO631" i="2"/>
  <c r="CP631" i="2" s="1"/>
  <c r="CQ631" i="2"/>
  <c r="CR631" i="2" s="1"/>
  <c r="CS631" i="2"/>
  <c r="CT631" i="2" s="1"/>
  <c r="CU631" i="2"/>
  <c r="CV631" i="2" s="1"/>
  <c r="CW631" i="2"/>
  <c r="CX631" i="2" s="1"/>
  <c r="CG632" i="2"/>
  <c r="CH632" i="2" s="1"/>
  <c r="CI632" i="2"/>
  <c r="CJ632" i="2" s="1"/>
  <c r="CK632" i="2"/>
  <c r="CL632" i="2" s="1"/>
  <c r="CM632" i="2"/>
  <c r="CN632" i="2" s="1"/>
  <c r="CO632" i="2"/>
  <c r="CP632" i="2" s="1"/>
  <c r="CQ632" i="2"/>
  <c r="CR632" i="2" s="1"/>
  <c r="CS632" i="2"/>
  <c r="CT632" i="2" s="1"/>
  <c r="CU632" i="2"/>
  <c r="CV632" i="2" s="1"/>
  <c r="CW632" i="2"/>
  <c r="CX632" i="2" s="1"/>
  <c r="CG633" i="2"/>
  <c r="CH633" i="2" s="1"/>
  <c r="CI633" i="2"/>
  <c r="CJ633" i="2" s="1"/>
  <c r="CK633" i="2"/>
  <c r="CL633" i="2" s="1"/>
  <c r="CM633" i="2"/>
  <c r="CN633" i="2" s="1"/>
  <c r="CO633" i="2"/>
  <c r="CP633" i="2" s="1"/>
  <c r="CQ633" i="2"/>
  <c r="CR633" i="2" s="1"/>
  <c r="CS633" i="2"/>
  <c r="CT633" i="2" s="1"/>
  <c r="CU633" i="2"/>
  <c r="CV633" i="2" s="1"/>
  <c r="CW633" i="2"/>
  <c r="CX633" i="2" s="1"/>
  <c r="CG634" i="2"/>
  <c r="CH634" i="2" s="1"/>
  <c r="CI634" i="2"/>
  <c r="CJ634" i="2" s="1"/>
  <c r="CK634" i="2"/>
  <c r="CL634" i="2" s="1"/>
  <c r="CM634" i="2"/>
  <c r="CN634" i="2" s="1"/>
  <c r="CO634" i="2"/>
  <c r="CP634" i="2" s="1"/>
  <c r="CQ634" i="2"/>
  <c r="CR634" i="2" s="1"/>
  <c r="CS634" i="2"/>
  <c r="CT634" i="2" s="1"/>
  <c r="CU634" i="2"/>
  <c r="CV634" i="2" s="1"/>
  <c r="CW634" i="2"/>
  <c r="CX634" i="2" s="1"/>
  <c r="CG635" i="2"/>
  <c r="CH635" i="2" s="1"/>
  <c r="CI635" i="2"/>
  <c r="CJ635" i="2" s="1"/>
  <c r="CK635" i="2"/>
  <c r="CL635" i="2" s="1"/>
  <c r="CM635" i="2"/>
  <c r="CN635" i="2" s="1"/>
  <c r="CO635" i="2"/>
  <c r="CP635" i="2" s="1"/>
  <c r="CQ635" i="2"/>
  <c r="CR635" i="2" s="1"/>
  <c r="CS635" i="2"/>
  <c r="CT635" i="2" s="1"/>
  <c r="CU635" i="2"/>
  <c r="CV635" i="2" s="1"/>
  <c r="CW635" i="2"/>
  <c r="CX635" i="2" s="1"/>
  <c r="CG636" i="2"/>
  <c r="CH636" i="2" s="1"/>
  <c r="CI636" i="2"/>
  <c r="CJ636" i="2" s="1"/>
  <c r="CK636" i="2"/>
  <c r="CL636" i="2" s="1"/>
  <c r="CM636" i="2"/>
  <c r="CN636" i="2" s="1"/>
  <c r="CO636" i="2"/>
  <c r="CP636" i="2" s="1"/>
  <c r="CQ636" i="2"/>
  <c r="CR636" i="2" s="1"/>
  <c r="CS636" i="2"/>
  <c r="CT636" i="2" s="1"/>
  <c r="CU636" i="2"/>
  <c r="CV636" i="2" s="1"/>
  <c r="CW636" i="2"/>
  <c r="CX636" i="2" s="1"/>
  <c r="CG637" i="2"/>
  <c r="CH637" i="2" s="1"/>
  <c r="CI637" i="2"/>
  <c r="CJ637" i="2" s="1"/>
  <c r="CK637" i="2"/>
  <c r="CL637" i="2" s="1"/>
  <c r="CM637" i="2"/>
  <c r="CN637" i="2" s="1"/>
  <c r="CO637" i="2"/>
  <c r="CP637" i="2" s="1"/>
  <c r="CQ637" i="2"/>
  <c r="CR637" i="2" s="1"/>
  <c r="CS637" i="2"/>
  <c r="CT637" i="2" s="1"/>
  <c r="CU637" i="2"/>
  <c r="CV637" i="2" s="1"/>
  <c r="CW637" i="2"/>
  <c r="CX637" i="2" s="1"/>
  <c r="CG638" i="2"/>
  <c r="CH638" i="2" s="1"/>
  <c r="CI638" i="2"/>
  <c r="CJ638" i="2" s="1"/>
  <c r="CK638" i="2"/>
  <c r="CL638" i="2" s="1"/>
  <c r="CM638" i="2"/>
  <c r="CN638" i="2" s="1"/>
  <c r="CO638" i="2"/>
  <c r="CP638" i="2" s="1"/>
  <c r="CQ638" i="2"/>
  <c r="CR638" i="2" s="1"/>
  <c r="CS638" i="2"/>
  <c r="CT638" i="2" s="1"/>
  <c r="CU638" i="2"/>
  <c r="CV638" i="2" s="1"/>
  <c r="CW638" i="2"/>
  <c r="CX638" i="2" s="1"/>
  <c r="CG639" i="2"/>
  <c r="CH639" i="2" s="1"/>
  <c r="CI639" i="2"/>
  <c r="CJ639" i="2" s="1"/>
  <c r="CK639" i="2"/>
  <c r="CL639" i="2" s="1"/>
  <c r="CM639" i="2"/>
  <c r="CN639" i="2" s="1"/>
  <c r="CO639" i="2"/>
  <c r="CP639" i="2" s="1"/>
  <c r="CQ639" i="2"/>
  <c r="CR639" i="2" s="1"/>
  <c r="CS639" i="2"/>
  <c r="CT639" i="2" s="1"/>
  <c r="CU639" i="2"/>
  <c r="CV639" i="2" s="1"/>
  <c r="CW639" i="2"/>
  <c r="CX639" i="2" s="1"/>
  <c r="CG640" i="2"/>
  <c r="CH640" i="2" s="1"/>
  <c r="CI640" i="2"/>
  <c r="CJ640" i="2" s="1"/>
  <c r="CK640" i="2"/>
  <c r="CL640" i="2" s="1"/>
  <c r="CM640" i="2"/>
  <c r="CN640" i="2" s="1"/>
  <c r="CO640" i="2"/>
  <c r="CP640" i="2" s="1"/>
  <c r="CQ640" i="2"/>
  <c r="CR640" i="2" s="1"/>
  <c r="CS640" i="2"/>
  <c r="CT640" i="2" s="1"/>
  <c r="CU640" i="2"/>
  <c r="CV640" i="2" s="1"/>
  <c r="CW640" i="2"/>
  <c r="CX640" i="2" s="1"/>
  <c r="CG641" i="2"/>
  <c r="CH641" i="2" s="1"/>
  <c r="CI641" i="2"/>
  <c r="CJ641" i="2" s="1"/>
  <c r="CK641" i="2"/>
  <c r="CL641" i="2" s="1"/>
  <c r="CM641" i="2"/>
  <c r="CN641" i="2" s="1"/>
  <c r="CO641" i="2"/>
  <c r="CP641" i="2" s="1"/>
  <c r="CQ641" i="2"/>
  <c r="CR641" i="2" s="1"/>
  <c r="CS641" i="2"/>
  <c r="CT641" i="2" s="1"/>
  <c r="CU641" i="2"/>
  <c r="CV641" i="2" s="1"/>
  <c r="CW641" i="2"/>
  <c r="CX641" i="2" s="1"/>
  <c r="CG642" i="2"/>
  <c r="CH642" i="2" s="1"/>
  <c r="CI642" i="2"/>
  <c r="CJ642" i="2" s="1"/>
  <c r="CK642" i="2"/>
  <c r="CL642" i="2" s="1"/>
  <c r="CM642" i="2"/>
  <c r="CN642" i="2" s="1"/>
  <c r="CO642" i="2"/>
  <c r="CP642" i="2" s="1"/>
  <c r="CQ642" i="2"/>
  <c r="CR642" i="2" s="1"/>
  <c r="CS642" i="2"/>
  <c r="CT642" i="2" s="1"/>
  <c r="CU642" i="2"/>
  <c r="CV642" i="2" s="1"/>
  <c r="CW642" i="2"/>
  <c r="CX642" i="2" s="1"/>
  <c r="CG643" i="2"/>
  <c r="CH643" i="2" s="1"/>
  <c r="CI643" i="2"/>
  <c r="CJ643" i="2" s="1"/>
  <c r="CK643" i="2"/>
  <c r="CL643" i="2" s="1"/>
  <c r="CM643" i="2"/>
  <c r="CN643" i="2" s="1"/>
  <c r="CO643" i="2"/>
  <c r="CP643" i="2" s="1"/>
  <c r="CQ643" i="2"/>
  <c r="CR643" i="2" s="1"/>
  <c r="CS643" i="2"/>
  <c r="CT643" i="2" s="1"/>
  <c r="CU643" i="2"/>
  <c r="CV643" i="2" s="1"/>
  <c r="CW643" i="2"/>
  <c r="CX643" i="2" s="1"/>
  <c r="CG644" i="2"/>
  <c r="CH644" i="2" s="1"/>
  <c r="CI644" i="2"/>
  <c r="CJ644" i="2" s="1"/>
  <c r="CK644" i="2"/>
  <c r="CL644" i="2" s="1"/>
  <c r="CM644" i="2"/>
  <c r="CN644" i="2" s="1"/>
  <c r="CO644" i="2"/>
  <c r="CP644" i="2" s="1"/>
  <c r="CQ644" i="2"/>
  <c r="CR644" i="2" s="1"/>
  <c r="CS644" i="2"/>
  <c r="CT644" i="2" s="1"/>
  <c r="CU644" i="2"/>
  <c r="CV644" i="2" s="1"/>
  <c r="CW644" i="2"/>
  <c r="CX644" i="2" s="1"/>
  <c r="CG645" i="2"/>
  <c r="CH645" i="2" s="1"/>
  <c r="CI645" i="2"/>
  <c r="CJ645" i="2" s="1"/>
  <c r="CK645" i="2"/>
  <c r="CL645" i="2" s="1"/>
  <c r="CM645" i="2"/>
  <c r="CN645" i="2" s="1"/>
  <c r="CO645" i="2"/>
  <c r="CP645" i="2" s="1"/>
  <c r="CQ645" i="2"/>
  <c r="CR645" i="2" s="1"/>
  <c r="CS645" i="2"/>
  <c r="CT645" i="2" s="1"/>
  <c r="CU645" i="2"/>
  <c r="CV645" i="2" s="1"/>
  <c r="CW645" i="2"/>
  <c r="CX645" i="2" s="1"/>
  <c r="CG646" i="2"/>
  <c r="CH646" i="2" s="1"/>
  <c r="CI646" i="2"/>
  <c r="CJ646" i="2" s="1"/>
  <c r="CK646" i="2"/>
  <c r="CL646" i="2" s="1"/>
  <c r="CM646" i="2"/>
  <c r="CN646" i="2" s="1"/>
  <c r="CO646" i="2"/>
  <c r="CP646" i="2" s="1"/>
  <c r="CQ646" i="2"/>
  <c r="CR646" i="2" s="1"/>
  <c r="CS646" i="2"/>
  <c r="CT646" i="2" s="1"/>
  <c r="CU646" i="2"/>
  <c r="CV646" i="2" s="1"/>
  <c r="CW646" i="2"/>
  <c r="CX646" i="2" s="1"/>
  <c r="CG647" i="2"/>
  <c r="CH647" i="2" s="1"/>
  <c r="CI647" i="2"/>
  <c r="CJ647" i="2" s="1"/>
  <c r="CK647" i="2"/>
  <c r="CL647" i="2" s="1"/>
  <c r="CM647" i="2"/>
  <c r="CN647" i="2" s="1"/>
  <c r="CO647" i="2"/>
  <c r="CP647" i="2" s="1"/>
  <c r="CQ647" i="2"/>
  <c r="CR647" i="2" s="1"/>
  <c r="CS647" i="2"/>
  <c r="CT647" i="2" s="1"/>
  <c r="CU647" i="2"/>
  <c r="CV647" i="2" s="1"/>
  <c r="CW647" i="2"/>
  <c r="CX647" i="2" s="1"/>
  <c r="CG648" i="2"/>
  <c r="CH648" i="2" s="1"/>
  <c r="CI648" i="2"/>
  <c r="CJ648" i="2" s="1"/>
  <c r="CK648" i="2"/>
  <c r="CL648" i="2" s="1"/>
  <c r="CM648" i="2"/>
  <c r="CN648" i="2" s="1"/>
  <c r="CO648" i="2"/>
  <c r="CP648" i="2" s="1"/>
  <c r="CQ648" i="2"/>
  <c r="CR648" i="2" s="1"/>
  <c r="CS648" i="2"/>
  <c r="CT648" i="2" s="1"/>
  <c r="CU648" i="2"/>
  <c r="CV648" i="2" s="1"/>
  <c r="CW648" i="2"/>
  <c r="CX648" i="2" s="1"/>
  <c r="CG649" i="2"/>
  <c r="CH649" i="2" s="1"/>
  <c r="CI649" i="2"/>
  <c r="CJ649" i="2" s="1"/>
  <c r="CK649" i="2"/>
  <c r="CL649" i="2" s="1"/>
  <c r="CM649" i="2"/>
  <c r="CN649" i="2" s="1"/>
  <c r="CO649" i="2"/>
  <c r="CP649" i="2" s="1"/>
  <c r="CQ649" i="2"/>
  <c r="CR649" i="2" s="1"/>
  <c r="CS649" i="2"/>
  <c r="CT649" i="2" s="1"/>
  <c r="CU649" i="2"/>
  <c r="CV649" i="2" s="1"/>
  <c r="CW649" i="2"/>
  <c r="CX649" i="2" s="1"/>
  <c r="CG650" i="2"/>
  <c r="CH650" i="2" s="1"/>
  <c r="CI650" i="2"/>
  <c r="CJ650" i="2" s="1"/>
  <c r="CK650" i="2"/>
  <c r="CL650" i="2" s="1"/>
  <c r="CM650" i="2"/>
  <c r="CN650" i="2" s="1"/>
  <c r="CO650" i="2"/>
  <c r="CP650" i="2" s="1"/>
  <c r="CQ650" i="2"/>
  <c r="CR650" i="2" s="1"/>
  <c r="CS650" i="2"/>
  <c r="CT650" i="2" s="1"/>
  <c r="CU650" i="2"/>
  <c r="CV650" i="2" s="1"/>
  <c r="CW650" i="2"/>
  <c r="CX650" i="2" s="1"/>
  <c r="CG651" i="2"/>
  <c r="CH651" i="2" s="1"/>
  <c r="CI651" i="2"/>
  <c r="CJ651" i="2" s="1"/>
  <c r="CK651" i="2"/>
  <c r="CL651" i="2" s="1"/>
  <c r="CM651" i="2"/>
  <c r="CN651" i="2" s="1"/>
  <c r="CO651" i="2"/>
  <c r="CP651" i="2" s="1"/>
  <c r="CQ651" i="2"/>
  <c r="CR651" i="2" s="1"/>
  <c r="CS651" i="2"/>
  <c r="CT651" i="2" s="1"/>
  <c r="CU651" i="2"/>
  <c r="CV651" i="2" s="1"/>
  <c r="CW651" i="2"/>
  <c r="CX651" i="2" s="1"/>
  <c r="CG652" i="2"/>
  <c r="CH652" i="2" s="1"/>
  <c r="CI652" i="2"/>
  <c r="CJ652" i="2" s="1"/>
  <c r="CK652" i="2"/>
  <c r="CL652" i="2" s="1"/>
  <c r="CM652" i="2"/>
  <c r="CN652" i="2" s="1"/>
  <c r="CO652" i="2"/>
  <c r="CP652" i="2" s="1"/>
  <c r="CQ652" i="2"/>
  <c r="CR652" i="2" s="1"/>
  <c r="CS652" i="2"/>
  <c r="CT652" i="2" s="1"/>
  <c r="CU652" i="2"/>
  <c r="CV652" i="2" s="1"/>
  <c r="CW652" i="2"/>
  <c r="CX652" i="2" s="1"/>
  <c r="CG653" i="2"/>
  <c r="CH653" i="2" s="1"/>
  <c r="CI653" i="2"/>
  <c r="CJ653" i="2" s="1"/>
  <c r="CK653" i="2"/>
  <c r="CL653" i="2" s="1"/>
  <c r="CM653" i="2"/>
  <c r="CN653" i="2" s="1"/>
  <c r="CO653" i="2"/>
  <c r="CP653" i="2" s="1"/>
  <c r="CQ653" i="2"/>
  <c r="CR653" i="2" s="1"/>
  <c r="CS653" i="2"/>
  <c r="CT653" i="2" s="1"/>
  <c r="CU653" i="2"/>
  <c r="CV653" i="2" s="1"/>
  <c r="CW653" i="2"/>
  <c r="CX653" i="2" s="1"/>
  <c r="CG654" i="2"/>
  <c r="CH654" i="2" s="1"/>
  <c r="CI654" i="2"/>
  <c r="CJ654" i="2" s="1"/>
  <c r="CK654" i="2"/>
  <c r="CL654" i="2" s="1"/>
  <c r="CM654" i="2"/>
  <c r="CN654" i="2" s="1"/>
  <c r="CO654" i="2"/>
  <c r="CP654" i="2" s="1"/>
  <c r="CQ654" i="2"/>
  <c r="CR654" i="2" s="1"/>
  <c r="CS654" i="2"/>
  <c r="CT654" i="2" s="1"/>
  <c r="CU654" i="2"/>
  <c r="CV654" i="2" s="1"/>
  <c r="CW654" i="2"/>
  <c r="CX654" i="2" s="1"/>
  <c r="CG655" i="2"/>
  <c r="CH655" i="2" s="1"/>
  <c r="CI655" i="2"/>
  <c r="CJ655" i="2" s="1"/>
  <c r="CK655" i="2"/>
  <c r="CL655" i="2" s="1"/>
  <c r="CM655" i="2"/>
  <c r="CN655" i="2" s="1"/>
  <c r="CO655" i="2"/>
  <c r="CP655" i="2" s="1"/>
  <c r="CQ655" i="2"/>
  <c r="CR655" i="2" s="1"/>
  <c r="CS655" i="2"/>
  <c r="CT655" i="2" s="1"/>
  <c r="CU655" i="2"/>
  <c r="CV655" i="2" s="1"/>
  <c r="CW655" i="2"/>
  <c r="CX655" i="2" s="1"/>
  <c r="CG656" i="2"/>
  <c r="CH656" i="2" s="1"/>
  <c r="CI656" i="2"/>
  <c r="CJ656" i="2" s="1"/>
  <c r="CK656" i="2"/>
  <c r="CL656" i="2" s="1"/>
  <c r="CM656" i="2"/>
  <c r="CN656" i="2" s="1"/>
  <c r="CO656" i="2"/>
  <c r="CP656" i="2" s="1"/>
  <c r="CQ656" i="2"/>
  <c r="CR656" i="2" s="1"/>
  <c r="CS656" i="2"/>
  <c r="CT656" i="2" s="1"/>
  <c r="CU656" i="2"/>
  <c r="CV656" i="2" s="1"/>
  <c r="CW656" i="2"/>
  <c r="CX656" i="2" s="1"/>
  <c r="CG657" i="2"/>
  <c r="CH657" i="2" s="1"/>
  <c r="CI657" i="2"/>
  <c r="CJ657" i="2" s="1"/>
  <c r="CK657" i="2"/>
  <c r="CL657" i="2" s="1"/>
  <c r="CM657" i="2"/>
  <c r="CN657" i="2" s="1"/>
  <c r="CO657" i="2"/>
  <c r="CP657" i="2" s="1"/>
  <c r="CQ657" i="2"/>
  <c r="CR657" i="2" s="1"/>
  <c r="CS657" i="2"/>
  <c r="CT657" i="2" s="1"/>
  <c r="CU657" i="2"/>
  <c r="CV657" i="2" s="1"/>
  <c r="CW657" i="2"/>
  <c r="CX657" i="2" s="1"/>
  <c r="CG658" i="2"/>
  <c r="CH658" i="2" s="1"/>
  <c r="CI658" i="2"/>
  <c r="CJ658" i="2" s="1"/>
  <c r="CK658" i="2"/>
  <c r="CL658" i="2" s="1"/>
  <c r="CM658" i="2"/>
  <c r="CN658" i="2" s="1"/>
  <c r="CO658" i="2"/>
  <c r="CP658" i="2" s="1"/>
  <c r="CQ658" i="2"/>
  <c r="CR658" i="2" s="1"/>
  <c r="CS658" i="2"/>
  <c r="CT658" i="2" s="1"/>
  <c r="CU658" i="2"/>
  <c r="CV658" i="2" s="1"/>
  <c r="CW658" i="2"/>
  <c r="CX658" i="2" s="1"/>
  <c r="CG659" i="2"/>
  <c r="CH659" i="2" s="1"/>
  <c r="CI659" i="2"/>
  <c r="CJ659" i="2" s="1"/>
  <c r="CK659" i="2"/>
  <c r="CL659" i="2" s="1"/>
  <c r="CM659" i="2"/>
  <c r="CN659" i="2" s="1"/>
  <c r="CO659" i="2"/>
  <c r="CP659" i="2" s="1"/>
  <c r="CQ659" i="2"/>
  <c r="CR659" i="2" s="1"/>
  <c r="CS659" i="2"/>
  <c r="CT659" i="2" s="1"/>
  <c r="CU659" i="2"/>
  <c r="CV659" i="2" s="1"/>
  <c r="CW659" i="2"/>
  <c r="CX659" i="2" s="1"/>
  <c r="CG660" i="2"/>
  <c r="CH660" i="2" s="1"/>
  <c r="CI660" i="2"/>
  <c r="CJ660" i="2" s="1"/>
  <c r="CK660" i="2"/>
  <c r="CL660" i="2" s="1"/>
  <c r="CM660" i="2"/>
  <c r="CN660" i="2" s="1"/>
  <c r="CO660" i="2"/>
  <c r="CP660" i="2" s="1"/>
  <c r="CQ660" i="2"/>
  <c r="CR660" i="2" s="1"/>
  <c r="CS660" i="2"/>
  <c r="CT660" i="2" s="1"/>
  <c r="CU660" i="2"/>
  <c r="CV660" i="2" s="1"/>
  <c r="CW660" i="2"/>
  <c r="CX660" i="2" s="1"/>
  <c r="CG661" i="2"/>
  <c r="CH661" i="2" s="1"/>
  <c r="CI661" i="2"/>
  <c r="CJ661" i="2" s="1"/>
  <c r="CK661" i="2"/>
  <c r="CL661" i="2" s="1"/>
  <c r="CM661" i="2"/>
  <c r="CN661" i="2" s="1"/>
  <c r="CO661" i="2"/>
  <c r="CP661" i="2" s="1"/>
  <c r="CQ661" i="2"/>
  <c r="CR661" i="2" s="1"/>
  <c r="CS661" i="2"/>
  <c r="CT661" i="2" s="1"/>
  <c r="CU661" i="2"/>
  <c r="CV661" i="2" s="1"/>
  <c r="CW661" i="2"/>
  <c r="CX661" i="2" s="1"/>
  <c r="CG662" i="2"/>
  <c r="CH662" i="2" s="1"/>
  <c r="CI662" i="2"/>
  <c r="CJ662" i="2" s="1"/>
  <c r="CK662" i="2"/>
  <c r="CL662" i="2" s="1"/>
  <c r="CM662" i="2"/>
  <c r="CN662" i="2" s="1"/>
  <c r="CO662" i="2"/>
  <c r="CP662" i="2" s="1"/>
  <c r="CQ662" i="2"/>
  <c r="CR662" i="2" s="1"/>
  <c r="CS662" i="2"/>
  <c r="CT662" i="2" s="1"/>
  <c r="CU662" i="2"/>
  <c r="CV662" i="2" s="1"/>
  <c r="CW662" i="2"/>
  <c r="CX662" i="2" s="1"/>
  <c r="CG663" i="2"/>
  <c r="CH663" i="2" s="1"/>
  <c r="CI663" i="2"/>
  <c r="CJ663" i="2" s="1"/>
  <c r="CK663" i="2"/>
  <c r="CL663" i="2" s="1"/>
  <c r="CM663" i="2"/>
  <c r="CN663" i="2" s="1"/>
  <c r="CO663" i="2"/>
  <c r="CP663" i="2" s="1"/>
  <c r="CQ663" i="2"/>
  <c r="CR663" i="2" s="1"/>
  <c r="CS663" i="2"/>
  <c r="CT663" i="2" s="1"/>
  <c r="CU663" i="2"/>
  <c r="CV663" i="2" s="1"/>
  <c r="CW663" i="2"/>
  <c r="CX663" i="2" s="1"/>
  <c r="CG664" i="2"/>
  <c r="CH664" i="2" s="1"/>
  <c r="CI664" i="2"/>
  <c r="CJ664" i="2" s="1"/>
  <c r="CK664" i="2"/>
  <c r="CL664" i="2" s="1"/>
  <c r="CM664" i="2"/>
  <c r="CN664" i="2" s="1"/>
  <c r="CO664" i="2"/>
  <c r="CP664" i="2" s="1"/>
  <c r="CQ664" i="2"/>
  <c r="CR664" i="2" s="1"/>
  <c r="CS664" i="2"/>
  <c r="CT664" i="2" s="1"/>
  <c r="CU664" i="2"/>
  <c r="CV664" i="2" s="1"/>
  <c r="CW664" i="2"/>
  <c r="CX664" i="2" s="1"/>
  <c r="CG665" i="2"/>
  <c r="CH665" i="2" s="1"/>
  <c r="CI665" i="2"/>
  <c r="CJ665" i="2" s="1"/>
  <c r="CK665" i="2"/>
  <c r="CL665" i="2" s="1"/>
  <c r="CM665" i="2"/>
  <c r="CN665" i="2" s="1"/>
  <c r="CO665" i="2"/>
  <c r="CP665" i="2" s="1"/>
  <c r="CQ665" i="2"/>
  <c r="CR665" i="2" s="1"/>
  <c r="CS665" i="2"/>
  <c r="CT665" i="2" s="1"/>
  <c r="CU665" i="2"/>
  <c r="CV665" i="2" s="1"/>
  <c r="CW665" i="2"/>
  <c r="CX665" i="2" s="1"/>
  <c r="CG666" i="2"/>
  <c r="CH666" i="2" s="1"/>
  <c r="CI666" i="2"/>
  <c r="CJ666" i="2" s="1"/>
  <c r="CK666" i="2"/>
  <c r="CL666" i="2" s="1"/>
  <c r="CM666" i="2"/>
  <c r="CN666" i="2" s="1"/>
  <c r="CO666" i="2"/>
  <c r="CP666" i="2" s="1"/>
  <c r="CQ666" i="2"/>
  <c r="CR666" i="2" s="1"/>
  <c r="CS666" i="2"/>
  <c r="CT666" i="2" s="1"/>
  <c r="CU666" i="2"/>
  <c r="CV666" i="2" s="1"/>
  <c r="CW666" i="2"/>
  <c r="CX666" i="2" s="1"/>
  <c r="CG667" i="2"/>
  <c r="CH667" i="2" s="1"/>
  <c r="CI667" i="2"/>
  <c r="CJ667" i="2" s="1"/>
  <c r="CK667" i="2"/>
  <c r="CL667" i="2" s="1"/>
  <c r="CM667" i="2"/>
  <c r="CN667" i="2" s="1"/>
  <c r="CO667" i="2"/>
  <c r="CP667" i="2" s="1"/>
  <c r="CQ667" i="2"/>
  <c r="CR667" i="2" s="1"/>
  <c r="CS667" i="2"/>
  <c r="CT667" i="2" s="1"/>
  <c r="CU667" i="2"/>
  <c r="CV667" i="2" s="1"/>
  <c r="CW667" i="2"/>
  <c r="CX667" i="2" s="1"/>
  <c r="CG668" i="2"/>
  <c r="CH668" i="2" s="1"/>
  <c r="CI668" i="2"/>
  <c r="CJ668" i="2" s="1"/>
  <c r="CK668" i="2"/>
  <c r="CL668" i="2" s="1"/>
  <c r="CM668" i="2"/>
  <c r="CN668" i="2" s="1"/>
  <c r="CO668" i="2"/>
  <c r="CP668" i="2" s="1"/>
  <c r="CQ668" i="2"/>
  <c r="CR668" i="2" s="1"/>
  <c r="CS668" i="2"/>
  <c r="CT668" i="2" s="1"/>
  <c r="CU668" i="2"/>
  <c r="CV668" i="2" s="1"/>
  <c r="CW668" i="2"/>
  <c r="CX668" i="2" s="1"/>
  <c r="CG669" i="2"/>
  <c r="CH669" i="2" s="1"/>
  <c r="CI669" i="2"/>
  <c r="CJ669" i="2" s="1"/>
  <c r="CK669" i="2"/>
  <c r="CL669" i="2" s="1"/>
  <c r="CM669" i="2"/>
  <c r="CN669" i="2" s="1"/>
  <c r="CO669" i="2"/>
  <c r="CP669" i="2" s="1"/>
  <c r="CQ669" i="2"/>
  <c r="CR669" i="2" s="1"/>
  <c r="CS669" i="2"/>
  <c r="CT669" i="2" s="1"/>
  <c r="CU669" i="2"/>
  <c r="CV669" i="2" s="1"/>
  <c r="CW669" i="2"/>
  <c r="CX669" i="2" s="1"/>
  <c r="CG670" i="2"/>
  <c r="CH670" i="2" s="1"/>
  <c r="CI670" i="2"/>
  <c r="CJ670" i="2" s="1"/>
  <c r="CK670" i="2"/>
  <c r="CL670" i="2" s="1"/>
  <c r="CM670" i="2"/>
  <c r="CN670" i="2" s="1"/>
  <c r="CO670" i="2"/>
  <c r="CP670" i="2" s="1"/>
  <c r="CQ670" i="2"/>
  <c r="CR670" i="2" s="1"/>
  <c r="CS670" i="2"/>
  <c r="CT670" i="2" s="1"/>
  <c r="CU670" i="2"/>
  <c r="CV670" i="2" s="1"/>
  <c r="CW670" i="2"/>
  <c r="CX670" i="2" s="1"/>
  <c r="CG671" i="2"/>
  <c r="CH671" i="2" s="1"/>
  <c r="CI671" i="2"/>
  <c r="CJ671" i="2" s="1"/>
  <c r="CK671" i="2"/>
  <c r="CL671" i="2" s="1"/>
  <c r="CM671" i="2"/>
  <c r="CN671" i="2" s="1"/>
  <c r="CO671" i="2"/>
  <c r="CP671" i="2" s="1"/>
  <c r="CQ671" i="2"/>
  <c r="CR671" i="2" s="1"/>
  <c r="CS671" i="2"/>
  <c r="CT671" i="2" s="1"/>
  <c r="CU671" i="2"/>
  <c r="CV671" i="2" s="1"/>
  <c r="CW671" i="2"/>
  <c r="CX671" i="2" s="1"/>
  <c r="CG672" i="2"/>
  <c r="CH672" i="2" s="1"/>
  <c r="CI672" i="2"/>
  <c r="CJ672" i="2" s="1"/>
  <c r="CK672" i="2"/>
  <c r="CL672" i="2" s="1"/>
  <c r="CM672" i="2"/>
  <c r="CN672" i="2" s="1"/>
  <c r="CO672" i="2"/>
  <c r="CP672" i="2" s="1"/>
  <c r="CQ672" i="2"/>
  <c r="CR672" i="2" s="1"/>
  <c r="CS672" i="2"/>
  <c r="CT672" i="2" s="1"/>
  <c r="CU672" i="2"/>
  <c r="CV672" i="2" s="1"/>
  <c r="CW672" i="2"/>
  <c r="CX672" i="2" s="1"/>
  <c r="CG673" i="2"/>
  <c r="CH673" i="2" s="1"/>
  <c r="CI673" i="2"/>
  <c r="CJ673" i="2" s="1"/>
  <c r="CK673" i="2"/>
  <c r="CL673" i="2" s="1"/>
  <c r="CM673" i="2"/>
  <c r="CN673" i="2" s="1"/>
  <c r="CO673" i="2"/>
  <c r="CP673" i="2" s="1"/>
  <c r="CQ673" i="2"/>
  <c r="CR673" i="2" s="1"/>
  <c r="CS673" i="2"/>
  <c r="CT673" i="2" s="1"/>
  <c r="CU673" i="2"/>
  <c r="CV673" i="2" s="1"/>
  <c r="CW673" i="2"/>
  <c r="CX673" i="2" s="1"/>
  <c r="CG674" i="2"/>
  <c r="CH674" i="2" s="1"/>
  <c r="CI674" i="2"/>
  <c r="CJ674" i="2" s="1"/>
  <c r="CK674" i="2"/>
  <c r="CL674" i="2" s="1"/>
  <c r="CM674" i="2"/>
  <c r="CN674" i="2" s="1"/>
  <c r="CO674" i="2"/>
  <c r="CP674" i="2" s="1"/>
  <c r="CQ674" i="2"/>
  <c r="CR674" i="2" s="1"/>
  <c r="CS674" i="2"/>
  <c r="CT674" i="2" s="1"/>
  <c r="CU674" i="2"/>
  <c r="CV674" i="2" s="1"/>
  <c r="CW674" i="2"/>
  <c r="CX674" i="2" s="1"/>
  <c r="CG675" i="2"/>
  <c r="CH675" i="2" s="1"/>
  <c r="CI675" i="2"/>
  <c r="CJ675" i="2" s="1"/>
  <c r="CK675" i="2"/>
  <c r="CL675" i="2" s="1"/>
  <c r="CM675" i="2"/>
  <c r="CN675" i="2" s="1"/>
  <c r="CO675" i="2"/>
  <c r="CP675" i="2" s="1"/>
  <c r="CQ675" i="2"/>
  <c r="CR675" i="2" s="1"/>
  <c r="CS675" i="2"/>
  <c r="CT675" i="2" s="1"/>
  <c r="CU675" i="2"/>
  <c r="CV675" i="2" s="1"/>
  <c r="CW675" i="2"/>
  <c r="CX675" i="2" s="1"/>
  <c r="CG676" i="2"/>
  <c r="CH676" i="2" s="1"/>
  <c r="CI676" i="2"/>
  <c r="CJ676" i="2" s="1"/>
  <c r="CK676" i="2"/>
  <c r="CL676" i="2" s="1"/>
  <c r="CM676" i="2"/>
  <c r="CN676" i="2" s="1"/>
  <c r="CO676" i="2"/>
  <c r="CP676" i="2" s="1"/>
  <c r="CQ676" i="2"/>
  <c r="CR676" i="2" s="1"/>
  <c r="CS676" i="2"/>
  <c r="CT676" i="2" s="1"/>
  <c r="CU676" i="2"/>
  <c r="CV676" i="2" s="1"/>
  <c r="CW676" i="2"/>
  <c r="CX676" i="2" s="1"/>
  <c r="CG677" i="2"/>
  <c r="CH677" i="2" s="1"/>
  <c r="CI677" i="2"/>
  <c r="CJ677" i="2" s="1"/>
  <c r="CK677" i="2"/>
  <c r="CL677" i="2" s="1"/>
  <c r="CM677" i="2"/>
  <c r="CN677" i="2" s="1"/>
  <c r="CO677" i="2"/>
  <c r="CP677" i="2" s="1"/>
  <c r="CQ677" i="2"/>
  <c r="CR677" i="2" s="1"/>
  <c r="CS677" i="2"/>
  <c r="CT677" i="2" s="1"/>
  <c r="CU677" i="2"/>
  <c r="CV677" i="2" s="1"/>
  <c r="CW677" i="2"/>
  <c r="CX677" i="2" s="1"/>
  <c r="CG678" i="2"/>
  <c r="CH678" i="2" s="1"/>
  <c r="CI678" i="2"/>
  <c r="CJ678" i="2" s="1"/>
  <c r="CK678" i="2"/>
  <c r="CL678" i="2" s="1"/>
  <c r="CM678" i="2"/>
  <c r="CN678" i="2" s="1"/>
  <c r="CO678" i="2"/>
  <c r="CP678" i="2" s="1"/>
  <c r="CQ678" i="2"/>
  <c r="CR678" i="2" s="1"/>
  <c r="CS678" i="2"/>
  <c r="CT678" i="2" s="1"/>
  <c r="CU678" i="2"/>
  <c r="CV678" i="2" s="1"/>
  <c r="CW678" i="2"/>
  <c r="CX678" i="2" s="1"/>
  <c r="CG679" i="2"/>
  <c r="CH679" i="2" s="1"/>
  <c r="CI679" i="2"/>
  <c r="CJ679" i="2" s="1"/>
  <c r="CK679" i="2"/>
  <c r="CL679" i="2" s="1"/>
  <c r="CM679" i="2"/>
  <c r="CN679" i="2" s="1"/>
  <c r="CO679" i="2"/>
  <c r="CP679" i="2" s="1"/>
  <c r="CQ679" i="2"/>
  <c r="CR679" i="2" s="1"/>
  <c r="CS679" i="2"/>
  <c r="CT679" i="2" s="1"/>
  <c r="CU679" i="2"/>
  <c r="CV679" i="2" s="1"/>
  <c r="CW679" i="2"/>
  <c r="CX679" i="2" s="1"/>
  <c r="CG680" i="2"/>
  <c r="CH680" i="2" s="1"/>
  <c r="CI680" i="2"/>
  <c r="CJ680" i="2" s="1"/>
  <c r="CK680" i="2"/>
  <c r="CL680" i="2" s="1"/>
  <c r="CM680" i="2"/>
  <c r="CN680" i="2" s="1"/>
  <c r="CO680" i="2"/>
  <c r="CP680" i="2" s="1"/>
  <c r="CQ680" i="2"/>
  <c r="CR680" i="2" s="1"/>
  <c r="CS680" i="2"/>
  <c r="CT680" i="2" s="1"/>
  <c r="CU680" i="2"/>
  <c r="CV680" i="2" s="1"/>
  <c r="CW680" i="2"/>
  <c r="CX680" i="2" s="1"/>
  <c r="CG681" i="2"/>
  <c r="CH681" i="2" s="1"/>
  <c r="CI681" i="2"/>
  <c r="CJ681" i="2" s="1"/>
  <c r="CK681" i="2"/>
  <c r="CL681" i="2" s="1"/>
  <c r="CM681" i="2"/>
  <c r="CN681" i="2" s="1"/>
  <c r="CO681" i="2"/>
  <c r="CP681" i="2" s="1"/>
  <c r="CQ681" i="2"/>
  <c r="CR681" i="2" s="1"/>
  <c r="CS681" i="2"/>
  <c r="CT681" i="2" s="1"/>
  <c r="CU681" i="2"/>
  <c r="CV681" i="2" s="1"/>
  <c r="CW681" i="2"/>
  <c r="CX681" i="2" s="1"/>
  <c r="CG682" i="2"/>
  <c r="CH682" i="2" s="1"/>
  <c r="CI682" i="2"/>
  <c r="CJ682" i="2" s="1"/>
  <c r="CK682" i="2"/>
  <c r="CL682" i="2" s="1"/>
  <c r="CM682" i="2"/>
  <c r="CN682" i="2" s="1"/>
  <c r="CO682" i="2"/>
  <c r="CP682" i="2" s="1"/>
  <c r="CQ682" i="2"/>
  <c r="CR682" i="2" s="1"/>
  <c r="CS682" i="2"/>
  <c r="CT682" i="2" s="1"/>
  <c r="CU682" i="2"/>
  <c r="CV682" i="2" s="1"/>
  <c r="CW682" i="2"/>
  <c r="CX682" i="2" s="1"/>
  <c r="CG683" i="2"/>
  <c r="CH683" i="2" s="1"/>
  <c r="CI683" i="2"/>
  <c r="CJ683" i="2" s="1"/>
  <c r="CK683" i="2"/>
  <c r="CL683" i="2" s="1"/>
  <c r="CM683" i="2"/>
  <c r="CN683" i="2" s="1"/>
  <c r="CO683" i="2"/>
  <c r="CP683" i="2" s="1"/>
  <c r="CQ683" i="2"/>
  <c r="CR683" i="2" s="1"/>
  <c r="CS683" i="2"/>
  <c r="CT683" i="2" s="1"/>
  <c r="CU683" i="2"/>
  <c r="CV683" i="2" s="1"/>
  <c r="CW683" i="2"/>
  <c r="CX683" i="2" s="1"/>
  <c r="CG684" i="2"/>
  <c r="CH684" i="2" s="1"/>
  <c r="CI684" i="2"/>
  <c r="CJ684" i="2" s="1"/>
  <c r="CK684" i="2"/>
  <c r="CL684" i="2" s="1"/>
  <c r="CM684" i="2"/>
  <c r="CN684" i="2" s="1"/>
  <c r="CO684" i="2"/>
  <c r="CP684" i="2" s="1"/>
  <c r="CQ684" i="2"/>
  <c r="CR684" i="2" s="1"/>
  <c r="CS684" i="2"/>
  <c r="CT684" i="2" s="1"/>
  <c r="CU684" i="2"/>
  <c r="CV684" i="2" s="1"/>
  <c r="CW684" i="2"/>
  <c r="CX684" i="2" s="1"/>
  <c r="CG685" i="2"/>
  <c r="CH685" i="2" s="1"/>
  <c r="CI685" i="2"/>
  <c r="CJ685" i="2" s="1"/>
  <c r="CK685" i="2"/>
  <c r="CL685" i="2" s="1"/>
  <c r="CM685" i="2"/>
  <c r="CN685" i="2" s="1"/>
  <c r="CO685" i="2"/>
  <c r="CP685" i="2" s="1"/>
  <c r="CQ685" i="2"/>
  <c r="CR685" i="2" s="1"/>
  <c r="CS685" i="2"/>
  <c r="CT685" i="2" s="1"/>
  <c r="CU685" i="2"/>
  <c r="CV685" i="2" s="1"/>
  <c r="CW685" i="2"/>
  <c r="CX685" i="2" s="1"/>
  <c r="CG686" i="2"/>
  <c r="CH686" i="2" s="1"/>
  <c r="CI686" i="2"/>
  <c r="CJ686" i="2" s="1"/>
  <c r="CK686" i="2"/>
  <c r="CL686" i="2" s="1"/>
  <c r="CM686" i="2"/>
  <c r="CN686" i="2" s="1"/>
  <c r="CO686" i="2"/>
  <c r="CP686" i="2" s="1"/>
  <c r="CQ686" i="2"/>
  <c r="CR686" i="2" s="1"/>
  <c r="CS686" i="2"/>
  <c r="CT686" i="2" s="1"/>
  <c r="CU686" i="2"/>
  <c r="CV686" i="2" s="1"/>
  <c r="CW686" i="2"/>
  <c r="CX686" i="2" s="1"/>
  <c r="CG687" i="2"/>
  <c r="CH687" i="2" s="1"/>
  <c r="CI687" i="2"/>
  <c r="CJ687" i="2" s="1"/>
  <c r="CK687" i="2"/>
  <c r="CL687" i="2" s="1"/>
  <c r="CM687" i="2"/>
  <c r="CN687" i="2" s="1"/>
  <c r="CO687" i="2"/>
  <c r="CP687" i="2" s="1"/>
  <c r="CQ687" i="2"/>
  <c r="CR687" i="2" s="1"/>
  <c r="CS687" i="2"/>
  <c r="CT687" i="2" s="1"/>
  <c r="CU687" i="2"/>
  <c r="CV687" i="2" s="1"/>
  <c r="CW687" i="2"/>
  <c r="CX687" i="2" s="1"/>
  <c r="CG688" i="2"/>
  <c r="CH688" i="2" s="1"/>
  <c r="CI688" i="2"/>
  <c r="CJ688" i="2" s="1"/>
  <c r="CK688" i="2"/>
  <c r="CL688" i="2" s="1"/>
  <c r="CM688" i="2"/>
  <c r="CN688" i="2" s="1"/>
  <c r="CO688" i="2"/>
  <c r="CP688" i="2" s="1"/>
  <c r="CQ688" i="2"/>
  <c r="CR688" i="2" s="1"/>
  <c r="CS688" i="2"/>
  <c r="CT688" i="2" s="1"/>
  <c r="CU688" i="2"/>
  <c r="CV688" i="2" s="1"/>
  <c r="CW688" i="2"/>
  <c r="CX688" i="2" s="1"/>
  <c r="CG689" i="2"/>
  <c r="CH689" i="2" s="1"/>
  <c r="CI689" i="2"/>
  <c r="CJ689" i="2" s="1"/>
  <c r="CK689" i="2"/>
  <c r="CL689" i="2" s="1"/>
  <c r="CM689" i="2"/>
  <c r="CN689" i="2" s="1"/>
  <c r="CO689" i="2"/>
  <c r="CP689" i="2" s="1"/>
  <c r="CQ689" i="2"/>
  <c r="CR689" i="2" s="1"/>
  <c r="CS689" i="2"/>
  <c r="CT689" i="2" s="1"/>
  <c r="CU689" i="2"/>
  <c r="CV689" i="2" s="1"/>
  <c r="CW689" i="2"/>
  <c r="CX689" i="2" s="1"/>
  <c r="CG690" i="2"/>
  <c r="CH690" i="2" s="1"/>
  <c r="CI690" i="2"/>
  <c r="CJ690" i="2" s="1"/>
  <c r="CK690" i="2"/>
  <c r="CL690" i="2" s="1"/>
  <c r="CM690" i="2"/>
  <c r="CN690" i="2" s="1"/>
  <c r="CO690" i="2"/>
  <c r="CP690" i="2" s="1"/>
  <c r="CQ690" i="2"/>
  <c r="CR690" i="2" s="1"/>
  <c r="CS690" i="2"/>
  <c r="CT690" i="2" s="1"/>
  <c r="CU690" i="2"/>
  <c r="CV690" i="2" s="1"/>
  <c r="CW690" i="2"/>
  <c r="CX690" i="2" s="1"/>
  <c r="CG691" i="2"/>
  <c r="CH691" i="2" s="1"/>
  <c r="CI691" i="2"/>
  <c r="CJ691" i="2" s="1"/>
  <c r="CK691" i="2"/>
  <c r="CL691" i="2" s="1"/>
  <c r="CM691" i="2"/>
  <c r="CN691" i="2" s="1"/>
  <c r="CO691" i="2"/>
  <c r="CP691" i="2" s="1"/>
  <c r="CQ691" i="2"/>
  <c r="CR691" i="2" s="1"/>
  <c r="CS691" i="2"/>
  <c r="CT691" i="2" s="1"/>
  <c r="CU691" i="2"/>
  <c r="CV691" i="2" s="1"/>
  <c r="CW691" i="2"/>
  <c r="CX691" i="2" s="1"/>
  <c r="CG692" i="2"/>
  <c r="CH692" i="2" s="1"/>
  <c r="CI692" i="2"/>
  <c r="CJ692" i="2" s="1"/>
  <c r="CK692" i="2"/>
  <c r="CL692" i="2" s="1"/>
  <c r="CM692" i="2"/>
  <c r="CN692" i="2" s="1"/>
  <c r="CO692" i="2"/>
  <c r="CP692" i="2" s="1"/>
  <c r="CQ692" i="2"/>
  <c r="CR692" i="2" s="1"/>
  <c r="CS692" i="2"/>
  <c r="CT692" i="2" s="1"/>
  <c r="CU692" i="2"/>
  <c r="CV692" i="2" s="1"/>
  <c r="CW692" i="2"/>
  <c r="CX692" i="2" s="1"/>
  <c r="CG693" i="2"/>
  <c r="CH693" i="2" s="1"/>
  <c r="CI693" i="2"/>
  <c r="CJ693" i="2" s="1"/>
  <c r="CK693" i="2"/>
  <c r="CL693" i="2" s="1"/>
  <c r="CM693" i="2"/>
  <c r="CN693" i="2" s="1"/>
  <c r="CO693" i="2"/>
  <c r="CP693" i="2" s="1"/>
  <c r="CQ693" i="2"/>
  <c r="CR693" i="2" s="1"/>
  <c r="CS693" i="2"/>
  <c r="CT693" i="2" s="1"/>
  <c r="CU693" i="2"/>
  <c r="CV693" i="2" s="1"/>
  <c r="CW693" i="2"/>
  <c r="CX693" i="2" s="1"/>
  <c r="CG694" i="2"/>
  <c r="CH694" i="2" s="1"/>
  <c r="CI694" i="2"/>
  <c r="CJ694" i="2" s="1"/>
  <c r="CK694" i="2"/>
  <c r="CL694" i="2" s="1"/>
  <c r="CM694" i="2"/>
  <c r="CN694" i="2" s="1"/>
  <c r="CO694" i="2"/>
  <c r="CP694" i="2" s="1"/>
  <c r="CQ694" i="2"/>
  <c r="CR694" i="2" s="1"/>
  <c r="CS694" i="2"/>
  <c r="CT694" i="2" s="1"/>
  <c r="CU694" i="2"/>
  <c r="CV694" i="2" s="1"/>
  <c r="CW694" i="2"/>
  <c r="CX694" i="2" s="1"/>
  <c r="CG695" i="2"/>
  <c r="CH695" i="2" s="1"/>
  <c r="CI695" i="2"/>
  <c r="CJ695" i="2" s="1"/>
  <c r="CK695" i="2"/>
  <c r="CL695" i="2" s="1"/>
  <c r="CM695" i="2"/>
  <c r="CN695" i="2" s="1"/>
  <c r="CO695" i="2"/>
  <c r="CP695" i="2" s="1"/>
  <c r="CQ695" i="2"/>
  <c r="CR695" i="2" s="1"/>
  <c r="CS695" i="2"/>
  <c r="CT695" i="2" s="1"/>
  <c r="CU695" i="2"/>
  <c r="CV695" i="2" s="1"/>
  <c r="CW695" i="2"/>
  <c r="CX695" i="2" s="1"/>
  <c r="CG696" i="2"/>
  <c r="CH696" i="2" s="1"/>
  <c r="CI696" i="2"/>
  <c r="CJ696" i="2" s="1"/>
  <c r="CK696" i="2"/>
  <c r="CL696" i="2" s="1"/>
  <c r="CM696" i="2"/>
  <c r="CN696" i="2" s="1"/>
  <c r="CO696" i="2"/>
  <c r="CP696" i="2" s="1"/>
  <c r="CQ696" i="2"/>
  <c r="CR696" i="2" s="1"/>
  <c r="CS696" i="2"/>
  <c r="CT696" i="2" s="1"/>
  <c r="CU696" i="2"/>
  <c r="CV696" i="2" s="1"/>
  <c r="CW696" i="2"/>
  <c r="CX696" i="2" s="1"/>
  <c r="CG697" i="2"/>
  <c r="CH697" i="2" s="1"/>
  <c r="CI697" i="2"/>
  <c r="CJ697" i="2" s="1"/>
  <c r="CK697" i="2"/>
  <c r="CL697" i="2" s="1"/>
  <c r="CM697" i="2"/>
  <c r="CN697" i="2" s="1"/>
  <c r="CO697" i="2"/>
  <c r="CP697" i="2" s="1"/>
  <c r="CQ697" i="2"/>
  <c r="CR697" i="2" s="1"/>
  <c r="CS697" i="2"/>
  <c r="CT697" i="2" s="1"/>
  <c r="CU697" i="2"/>
  <c r="CV697" i="2" s="1"/>
  <c r="CW697" i="2"/>
  <c r="CX697" i="2" s="1"/>
  <c r="CG698" i="2"/>
  <c r="CH698" i="2" s="1"/>
  <c r="CI698" i="2"/>
  <c r="CJ698" i="2" s="1"/>
  <c r="CK698" i="2"/>
  <c r="CL698" i="2" s="1"/>
  <c r="CM698" i="2"/>
  <c r="CN698" i="2" s="1"/>
  <c r="CO698" i="2"/>
  <c r="CP698" i="2" s="1"/>
  <c r="CQ698" i="2"/>
  <c r="CR698" i="2" s="1"/>
  <c r="CS698" i="2"/>
  <c r="CT698" i="2" s="1"/>
  <c r="CU698" i="2"/>
  <c r="CV698" i="2" s="1"/>
  <c r="CW698" i="2"/>
  <c r="CX698" i="2" s="1"/>
  <c r="CG699" i="2"/>
  <c r="CH699" i="2" s="1"/>
  <c r="CI699" i="2"/>
  <c r="CJ699" i="2" s="1"/>
  <c r="CK699" i="2"/>
  <c r="CL699" i="2" s="1"/>
  <c r="CM699" i="2"/>
  <c r="CN699" i="2" s="1"/>
  <c r="CO699" i="2"/>
  <c r="CP699" i="2" s="1"/>
  <c r="CQ699" i="2"/>
  <c r="CR699" i="2" s="1"/>
  <c r="CS699" i="2"/>
  <c r="CT699" i="2" s="1"/>
  <c r="CU699" i="2"/>
  <c r="CV699" i="2" s="1"/>
  <c r="CW699" i="2"/>
  <c r="CX699" i="2" s="1"/>
  <c r="CG700" i="2"/>
  <c r="CH700" i="2" s="1"/>
  <c r="CI700" i="2"/>
  <c r="CJ700" i="2" s="1"/>
  <c r="CK700" i="2"/>
  <c r="CL700" i="2" s="1"/>
  <c r="CM700" i="2"/>
  <c r="CN700" i="2" s="1"/>
  <c r="CO700" i="2"/>
  <c r="CP700" i="2" s="1"/>
  <c r="CQ700" i="2"/>
  <c r="CR700" i="2" s="1"/>
  <c r="CS700" i="2"/>
  <c r="CT700" i="2" s="1"/>
  <c r="CU700" i="2"/>
  <c r="CV700" i="2" s="1"/>
  <c r="CW700" i="2"/>
  <c r="CX700" i="2" s="1"/>
  <c r="CG701" i="2"/>
  <c r="CH701" i="2" s="1"/>
  <c r="CI701" i="2"/>
  <c r="CJ701" i="2" s="1"/>
  <c r="CK701" i="2"/>
  <c r="CL701" i="2" s="1"/>
  <c r="CM701" i="2"/>
  <c r="CN701" i="2" s="1"/>
  <c r="CO701" i="2"/>
  <c r="CP701" i="2" s="1"/>
  <c r="CQ701" i="2"/>
  <c r="CR701" i="2" s="1"/>
  <c r="CS701" i="2"/>
  <c r="CT701" i="2" s="1"/>
  <c r="CU701" i="2"/>
  <c r="CV701" i="2" s="1"/>
  <c r="CW701" i="2"/>
  <c r="CX701" i="2" s="1"/>
  <c r="CG702" i="2"/>
  <c r="CH702" i="2" s="1"/>
  <c r="CI702" i="2"/>
  <c r="CJ702" i="2" s="1"/>
  <c r="CK702" i="2"/>
  <c r="CL702" i="2" s="1"/>
  <c r="CM702" i="2"/>
  <c r="CN702" i="2" s="1"/>
  <c r="CO702" i="2"/>
  <c r="CP702" i="2" s="1"/>
  <c r="CQ702" i="2"/>
  <c r="CR702" i="2" s="1"/>
  <c r="CS702" i="2"/>
  <c r="CT702" i="2" s="1"/>
  <c r="CU702" i="2"/>
  <c r="CV702" i="2" s="1"/>
  <c r="CW702" i="2"/>
  <c r="CX702" i="2" s="1"/>
  <c r="CG703" i="2"/>
  <c r="CH703" i="2" s="1"/>
  <c r="CI703" i="2"/>
  <c r="CJ703" i="2" s="1"/>
  <c r="CK703" i="2"/>
  <c r="CL703" i="2" s="1"/>
  <c r="CM703" i="2"/>
  <c r="CN703" i="2" s="1"/>
  <c r="CO703" i="2"/>
  <c r="CP703" i="2" s="1"/>
  <c r="CQ703" i="2"/>
  <c r="CR703" i="2" s="1"/>
  <c r="CS703" i="2"/>
  <c r="CT703" i="2" s="1"/>
  <c r="CU703" i="2"/>
  <c r="CV703" i="2" s="1"/>
  <c r="CW703" i="2"/>
  <c r="CX703" i="2" s="1"/>
  <c r="CG704" i="2"/>
  <c r="CH704" i="2" s="1"/>
  <c r="CI704" i="2"/>
  <c r="CJ704" i="2" s="1"/>
  <c r="CK704" i="2"/>
  <c r="CL704" i="2" s="1"/>
  <c r="CM704" i="2"/>
  <c r="CN704" i="2" s="1"/>
  <c r="CO704" i="2"/>
  <c r="CP704" i="2" s="1"/>
  <c r="CQ704" i="2"/>
  <c r="CR704" i="2" s="1"/>
  <c r="CS704" i="2"/>
  <c r="CT704" i="2" s="1"/>
  <c r="CU704" i="2"/>
  <c r="CV704" i="2" s="1"/>
  <c r="CW704" i="2"/>
  <c r="CX704" i="2" s="1"/>
  <c r="CG705" i="2"/>
  <c r="CH705" i="2" s="1"/>
  <c r="CI705" i="2"/>
  <c r="CJ705" i="2" s="1"/>
  <c r="CK705" i="2"/>
  <c r="CL705" i="2" s="1"/>
  <c r="CM705" i="2"/>
  <c r="CN705" i="2" s="1"/>
  <c r="CO705" i="2"/>
  <c r="CP705" i="2" s="1"/>
  <c r="CQ705" i="2"/>
  <c r="CR705" i="2" s="1"/>
  <c r="CS705" i="2"/>
  <c r="CT705" i="2" s="1"/>
  <c r="CU705" i="2"/>
  <c r="CV705" i="2" s="1"/>
  <c r="CW705" i="2"/>
  <c r="CX705" i="2" s="1"/>
  <c r="CG706" i="2"/>
  <c r="CH706" i="2" s="1"/>
  <c r="CI706" i="2"/>
  <c r="CJ706" i="2" s="1"/>
  <c r="CK706" i="2"/>
  <c r="CL706" i="2" s="1"/>
  <c r="CM706" i="2"/>
  <c r="CN706" i="2" s="1"/>
  <c r="CO706" i="2"/>
  <c r="CP706" i="2" s="1"/>
  <c r="CQ706" i="2"/>
  <c r="CR706" i="2" s="1"/>
  <c r="CS706" i="2"/>
  <c r="CT706" i="2" s="1"/>
  <c r="CU706" i="2"/>
  <c r="CV706" i="2" s="1"/>
  <c r="CW706" i="2"/>
  <c r="CX706" i="2" s="1"/>
  <c r="CG707" i="2"/>
  <c r="CH707" i="2" s="1"/>
  <c r="CI707" i="2"/>
  <c r="CJ707" i="2" s="1"/>
  <c r="CK707" i="2"/>
  <c r="CL707" i="2" s="1"/>
  <c r="CM707" i="2"/>
  <c r="CN707" i="2" s="1"/>
  <c r="CO707" i="2"/>
  <c r="CP707" i="2" s="1"/>
  <c r="CQ707" i="2"/>
  <c r="CR707" i="2" s="1"/>
  <c r="CS707" i="2"/>
  <c r="CT707" i="2" s="1"/>
  <c r="CU707" i="2"/>
  <c r="CV707" i="2" s="1"/>
  <c r="CW707" i="2"/>
  <c r="CX707" i="2" s="1"/>
  <c r="CG708" i="2"/>
  <c r="CH708" i="2" s="1"/>
  <c r="CI708" i="2"/>
  <c r="CJ708" i="2" s="1"/>
  <c r="CK708" i="2"/>
  <c r="CL708" i="2" s="1"/>
  <c r="CM708" i="2"/>
  <c r="CN708" i="2" s="1"/>
  <c r="CO708" i="2"/>
  <c r="CP708" i="2" s="1"/>
  <c r="CQ708" i="2"/>
  <c r="CR708" i="2" s="1"/>
  <c r="CS708" i="2"/>
  <c r="CT708" i="2" s="1"/>
  <c r="CU708" i="2"/>
  <c r="CV708" i="2" s="1"/>
  <c r="CW708" i="2"/>
  <c r="CX708" i="2" s="1"/>
  <c r="CG709" i="2"/>
  <c r="CH709" i="2" s="1"/>
  <c r="CI709" i="2"/>
  <c r="CJ709" i="2" s="1"/>
  <c r="CK709" i="2"/>
  <c r="CL709" i="2" s="1"/>
  <c r="CM709" i="2"/>
  <c r="CN709" i="2" s="1"/>
  <c r="CO709" i="2"/>
  <c r="CP709" i="2" s="1"/>
  <c r="CQ709" i="2"/>
  <c r="CR709" i="2" s="1"/>
  <c r="CS709" i="2"/>
  <c r="CT709" i="2" s="1"/>
  <c r="CU709" i="2"/>
  <c r="CV709" i="2" s="1"/>
  <c r="CW709" i="2"/>
  <c r="CX709" i="2" s="1"/>
  <c r="CG710" i="2"/>
  <c r="CH710" i="2" s="1"/>
  <c r="CI710" i="2"/>
  <c r="CJ710" i="2" s="1"/>
  <c r="CK710" i="2"/>
  <c r="CL710" i="2" s="1"/>
  <c r="CM710" i="2"/>
  <c r="CN710" i="2" s="1"/>
  <c r="CO710" i="2"/>
  <c r="CP710" i="2" s="1"/>
  <c r="CQ710" i="2"/>
  <c r="CR710" i="2" s="1"/>
  <c r="CS710" i="2"/>
  <c r="CT710" i="2" s="1"/>
  <c r="CU710" i="2"/>
  <c r="CV710" i="2" s="1"/>
  <c r="CW710" i="2"/>
  <c r="CX710" i="2" s="1"/>
  <c r="CG711" i="2"/>
  <c r="CH711" i="2" s="1"/>
  <c r="CI711" i="2"/>
  <c r="CJ711" i="2" s="1"/>
  <c r="CK711" i="2"/>
  <c r="CL711" i="2" s="1"/>
  <c r="CM711" i="2"/>
  <c r="CN711" i="2" s="1"/>
  <c r="CO711" i="2"/>
  <c r="CP711" i="2" s="1"/>
  <c r="CQ711" i="2"/>
  <c r="CR711" i="2" s="1"/>
  <c r="CS711" i="2"/>
  <c r="CT711" i="2" s="1"/>
  <c r="CU711" i="2"/>
  <c r="CV711" i="2" s="1"/>
  <c r="CW711" i="2"/>
  <c r="CX711" i="2" s="1"/>
  <c r="CG712" i="2"/>
  <c r="CH712" i="2" s="1"/>
  <c r="CI712" i="2"/>
  <c r="CJ712" i="2" s="1"/>
  <c r="CK712" i="2"/>
  <c r="CL712" i="2" s="1"/>
  <c r="CM712" i="2"/>
  <c r="CN712" i="2" s="1"/>
  <c r="CO712" i="2"/>
  <c r="CP712" i="2" s="1"/>
  <c r="CQ712" i="2"/>
  <c r="CR712" i="2" s="1"/>
  <c r="CS712" i="2"/>
  <c r="CT712" i="2" s="1"/>
  <c r="CU712" i="2"/>
  <c r="CV712" i="2" s="1"/>
  <c r="CW712" i="2"/>
  <c r="CX712" i="2" s="1"/>
  <c r="CG713" i="2"/>
  <c r="CH713" i="2" s="1"/>
  <c r="CI713" i="2"/>
  <c r="CJ713" i="2" s="1"/>
  <c r="CK713" i="2"/>
  <c r="CL713" i="2" s="1"/>
  <c r="CM713" i="2"/>
  <c r="CN713" i="2" s="1"/>
  <c r="CO713" i="2"/>
  <c r="CP713" i="2" s="1"/>
  <c r="CQ713" i="2"/>
  <c r="CR713" i="2" s="1"/>
  <c r="CS713" i="2"/>
  <c r="CT713" i="2" s="1"/>
  <c r="CU713" i="2"/>
  <c r="CV713" i="2" s="1"/>
  <c r="CW713" i="2"/>
  <c r="CX713" i="2" s="1"/>
  <c r="CG714" i="2"/>
  <c r="CH714" i="2" s="1"/>
  <c r="CI714" i="2"/>
  <c r="CJ714" i="2" s="1"/>
  <c r="CK714" i="2"/>
  <c r="CL714" i="2" s="1"/>
  <c r="CM714" i="2"/>
  <c r="CN714" i="2" s="1"/>
  <c r="CO714" i="2"/>
  <c r="CP714" i="2" s="1"/>
  <c r="CQ714" i="2"/>
  <c r="CR714" i="2" s="1"/>
  <c r="CS714" i="2"/>
  <c r="CT714" i="2" s="1"/>
  <c r="CU714" i="2"/>
  <c r="CV714" i="2" s="1"/>
  <c r="CW714" i="2"/>
  <c r="CX714" i="2" s="1"/>
  <c r="CG715" i="2"/>
  <c r="CH715" i="2" s="1"/>
  <c r="CI715" i="2"/>
  <c r="CJ715" i="2" s="1"/>
  <c r="CK715" i="2"/>
  <c r="CL715" i="2" s="1"/>
  <c r="CM715" i="2"/>
  <c r="CN715" i="2" s="1"/>
  <c r="CO715" i="2"/>
  <c r="CP715" i="2" s="1"/>
  <c r="CQ715" i="2"/>
  <c r="CR715" i="2" s="1"/>
  <c r="CS715" i="2"/>
  <c r="CT715" i="2" s="1"/>
  <c r="CU715" i="2"/>
  <c r="CV715" i="2" s="1"/>
  <c r="CW715" i="2"/>
  <c r="CX715" i="2" s="1"/>
  <c r="CG716" i="2"/>
  <c r="CH716" i="2" s="1"/>
  <c r="CI716" i="2"/>
  <c r="CJ716" i="2" s="1"/>
  <c r="CK716" i="2"/>
  <c r="CL716" i="2" s="1"/>
  <c r="CM716" i="2"/>
  <c r="CN716" i="2" s="1"/>
  <c r="CO716" i="2"/>
  <c r="CP716" i="2" s="1"/>
  <c r="CQ716" i="2"/>
  <c r="CR716" i="2" s="1"/>
  <c r="CS716" i="2"/>
  <c r="CT716" i="2" s="1"/>
  <c r="CU716" i="2"/>
  <c r="CV716" i="2" s="1"/>
  <c r="CW716" i="2"/>
  <c r="CX716" i="2" s="1"/>
  <c r="CG717" i="2"/>
  <c r="CH717" i="2" s="1"/>
  <c r="CI717" i="2"/>
  <c r="CJ717" i="2" s="1"/>
  <c r="CK717" i="2"/>
  <c r="CL717" i="2" s="1"/>
  <c r="CM717" i="2"/>
  <c r="CN717" i="2" s="1"/>
  <c r="CO717" i="2"/>
  <c r="CP717" i="2" s="1"/>
  <c r="CQ717" i="2"/>
  <c r="CR717" i="2" s="1"/>
  <c r="CS717" i="2"/>
  <c r="CT717" i="2" s="1"/>
  <c r="CU717" i="2"/>
  <c r="CV717" i="2" s="1"/>
  <c r="CW717" i="2"/>
  <c r="CX717" i="2" s="1"/>
  <c r="CG718" i="2"/>
  <c r="CH718" i="2" s="1"/>
  <c r="CI718" i="2"/>
  <c r="CJ718" i="2" s="1"/>
  <c r="CK718" i="2"/>
  <c r="CL718" i="2" s="1"/>
  <c r="CM718" i="2"/>
  <c r="CN718" i="2" s="1"/>
  <c r="CO718" i="2"/>
  <c r="CP718" i="2" s="1"/>
  <c r="CQ718" i="2"/>
  <c r="CR718" i="2" s="1"/>
  <c r="CS718" i="2"/>
  <c r="CT718" i="2" s="1"/>
  <c r="CU718" i="2"/>
  <c r="CV718" i="2" s="1"/>
  <c r="CW718" i="2"/>
  <c r="CX718" i="2" s="1"/>
  <c r="CG719" i="2"/>
  <c r="CH719" i="2" s="1"/>
  <c r="CI719" i="2"/>
  <c r="CJ719" i="2" s="1"/>
  <c r="CK719" i="2"/>
  <c r="CL719" i="2" s="1"/>
  <c r="CM719" i="2"/>
  <c r="CN719" i="2" s="1"/>
  <c r="CO719" i="2"/>
  <c r="CP719" i="2" s="1"/>
  <c r="CQ719" i="2"/>
  <c r="CR719" i="2" s="1"/>
  <c r="CS719" i="2"/>
  <c r="CT719" i="2" s="1"/>
  <c r="CU719" i="2"/>
  <c r="CV719" i="2" s="1"/>
  <c r="CW719" i="2"/>
  <c r="CX719" i="2" s="1"/>
  <c r="CG720" i="2"/>
  <c r="CH720" i="2" s="1"/>
  <c r="CI720" i="2"/>
  <c r="CJ720" i="2" s="1"/>
  <c r="CK720" i="2"/>
  <c r="CL720" i="2" s="1"/>
  <c r="CM720" i="2"/>
  <c r="CN720" i="2" s="1"/>
  <c r="CO720" i="2"/>
  <c r="CP720" i="2" s="1"/>
  <c r="CQ720" i="2"/>
  <c r="CR720" i="2" s="1"/>
  <c r="CS720" i="2"/>
  <c r="CT720" i="2" s="1"/>
  <c r="CU720" i="2"/>
  <c r="CV720" i="2" s="1"/>
  <c r="CW720" i="2"/>
  <c r="CX720" i="2" s="1"/>
  <c r="CG721" i="2"/>
  <c r="CH721" i="2" s="1"/>
  <c r="CI721" i="2"/>
  <c r="CJ721" i="2" s="1"/>
  <c r="CK721" i="2"/>
  <c r="CL721" i="2" s="1"/>
  <c r="CM721" i="2"/>
  <c r="CN721" i="2" s="1"/>
  <c r="CO721" i="2"/>
  <c r="CP721" i="2" s="1"/>
  <c r="CQ721" i="2"/>
  <c r="CR721" i="2" s="1"/>
  <c r="CS721" i="2"/>
  <c r="CT721" i="2" s="1"/>
  <c r="CU721" i="2"/>
  <c r="CV721" i="2" s="1"/>
  <c r="CW721" i="2"/>
  <c r="CX721" i="2" s="1"/>
  <c r="CG722" i="2"/>
  <c r="CH722" i="2" s="1"/>
  <c r="CI722" i="2"/>
  <c r="CJ722" i="2" s="1"/>
  <c r="CK722" i="2"/>
  <c r="CL722" i="2" s="1"/>
  <c r="CM722" i="2"/>
  <c r="CN722" i="2" s="1"/>
  <c r="CO722" i="2"/>
  <c r="CP722" i="2" s="1"/>
  <c r="CQ722" i="2"/>
  <c r="CR722" i="2" s="1"/>
  <c r="CS722" i="2"/>
  <c r="CT722" i="2" s="1"/>
  <c r="CU722" i="2"/>
  <c r="CV722" i="2" s="1"/>
  <c r="CW722" i="2"/>
  <c r="CX722" i="2" s="1"/>
  <c r="CG723" i="2"/>
  <c r="CH723" i="2" s="1"/>
  <c r="CI723" i="2"/>
  <c r="CJ723" i="2" s="1"/>
  <c r="CK723" i="2"/>
  <c r="CL723" i="2" s="1"/>
  <c r="CM723" i="2"/>
  <c r="CN723" i="2" s="1"/>
  <c r="CO723" i="2"/>
  <c r="CP723" i="2" s="1"/>
  <c r="CQ723" i="2"/>
  <c r="CR723" i="2" s="1"/>
  <c r="CS723" i="2"/>
  <c r="CT723" i="2" s="1"/>
  <c r="CU723" i="2"/>
  <c r="CV723" i="2" s="1"/>
  <c r="CW723" i="2"/>
  <c r="CX723" i="2" s="1"/>
  <c r="CG724" i="2"/>
  <c r="CH724" i="2" s="1"/>
  <c r="CI724" i="2"/>
  <c r="CJ724" i="2" s="1"/>
  <c r="CK724" i="2"/>
  <c r="CL724" i="2" s="1"/>
  <c r="CM724" i="2"/>
  <c r="CN724" i="2" s="1"/>
  <c r="CO724" i="2"/>
  <c r="CP724" i="2" s="1"/>
  <c r="CQ724" i="2"/>
  <c r="CR724" i="2" s="1"/>
  <c r="CS724" i="2"/>
  <c r="CT724" i="2" s="1"/>
  <c r="CU724" i="2"/>
  <c r="CV724" i="2" s="1"/>
  <c r="CW724" i="2"/>
  <c r="CX724" i="2" s="1"/>
  <c r="CG725" i="2"/>
  <c r="CH725" i="2" s="1"/>
  <c r="CI725" i="2"/>
  <c r="CJ725" i="2" s="1"/>
  <c r="CK725" i="2"/>
  <c r="CL725" i="2" s="1"/>
  <c r="CM725" i="2"/>
  <c r="CN725" i="2" s="1"/>
  <c r="CO725" i="2"/>
  <c r="CP725" i="2" s="1"/>
  <c r="CQ725" i="2"/>
  <c r="CR725" i="2" s="1"/>
  <c r="CS725" i="2"/>
  <c r="CT725" i="2" s="1"/>
  <c r="CU725" i="2"/>
  <c r="CV725" i="2" s="1"/>
  <c r="CW725" i="2"/>
  <c r="CX725" i="2" s="1"/>
  <c r="CG726" i="2"/>
  <c r="CH726" i="2" s="1"/>
  <c r="CI726" i="2"/>
  <c r="CJ726" i="2" s="1"/>
  <c r="CK726" i="2"/>
  <c r="CL726" i="2" s="1"/>
  <c r="CM726" i="2"/>
  <c r="CN726" i="2" s="1"/>
  <c r="CO726" i="2"/>
  <c r="CP726" i="2" s="1"/>
  <c r="CQ726" i="2"/>
  <c r="CR726" i="2" s="1"/>
  <c r="CS726" i="2"/>
  <c r="CT726" i="2" s="1"/>
  <c r="CU726" i="2"/>
  <c r="CV726" i="2" s="1"/>
  <c r="CW726" i="2"/>
  <c r="CX726" i="2" s="1"/>
  <c r="CG727" i="2"/>
  <c r="CH727" i="2" s="1"/>
  <c r="CI727" i="2"/>
  <c r="CJ727" i="2" s="1"/>
  <c r="CK727" i="2"/>
  <c r="CL727" i="2" s="1"/>
  <c r="CM727" i="2"/>
  <c r="CN727" i="2" s="1"/>
  <c r="CO727" i="2"/>
  <c r="CP727" i="2" s="1"/>
  <c r="CQ727" i="2"/>
  <c r="CR727" i="2" s="1"/>
  <c r="CS727" i="2"/>
  <c r="CT727" i="2" s="1"/>
  <c r="CU727" i="2"/>
  <c r="CV727" i="2" s="1"/>
  <c r="CW727" i="2"/>
  <c r="CX727" i="2" s="1"/>
  <c r="CG728" i="2"/>
  <c r="CH728" i="2" s="1"/>
  <c r="CI728" i="2"/>
  <c r="CJ728" i="2" s="1"/>
  <c r="CK728" i="2"/>
  <c r="CL728" i="2" s="1"/>
  <c r="CM728" i="2"/>
  <c r="CN728" i="2" s="1"/>
  <c r="CO728" i="2"/>
  <c r="CP728" i="2" s="1"/>
  <c r="CQ728" i="2"/>
  <c r="CR728" i="2" s="1"/>
  <c r="CS728" i="2"/>
  <c r="CT728" i="2" s="1"/>
  <c r="CU728" i="2"/>
  <c r="CV728" i="2" s="1"/>
  <c r="CW728" i="2"/>
  <c r="CX728" i="2" s="1"/>
  <c r="CG729" i="2"/>
  <c r="CH729" i="2" s="1"/>
  <c r="CI729" i="2"/>
  <c r="CJ729" i="2" s="1"/>
  <c r="CK729" i="2"/>
  <c r="CL729" i="2" s="1"/>
  <c r="CM729" i="2"/>
  <c r="CN729" i="2" s="1"/>
  <c r="CO729" i="2"/>
  <c r="CP729" i="2" s="1"/>
  <c r="CQ729" i="2"/>
  <c r="CR729" i="2" s="1"/>
  <c r="CS729" i="2"/>
  <c r="CT729" i="2" s="1"/>
  <c r="CU729" i="2"/>
  <c r="CV729" i="2" s="1"/>
  <c r="CW729" i="2"/>
  <c r="CX729" i="2" s="1"/>
  <c r="CG730" i="2"/>
  <c r="CH730" i="2" s="1"/>
  <c r="CI730" i="2"/>
  <c r="CJ730" i="2" s="1"/>
  <c r="CK730" i="2"/>
  <c r="CL730" i="2" s="1"/>
  <c r="CM730" i="2"/>
  <c r="CN730" i="2" s="1"/>
  <c r="CO730" i="2"/>
  <c r="CP730" i="2" s="1"/>
  <c r="CQ730" i="2"/>
  <c r="CR730" i="2" s="1"/>
  <c r="CS730" i="2"/>
  <c r="CT730" i="2" s="1"/>
  <c r="CU730" i="2"/>
  <c r="CV730" i="2" s="1"/>
  <c r="CW730" i="2"/>
  <c r="CX730" i="2" s="1"/>
  <c r="CG731" i="2"/>
  <c r="CH731" i="2" s="1"/>
  <c r="CI731" i="2"/>
  <c r="CJ731" i="2" s="1"/>
  <c r="CK731" i="2"/>
  <c r="CL731" i="2" s="1"/>
  <c r="CM731" i="2"/>
  <c r="CN731" i="2" s="1"/>
  <c r="CO731" i="2"/>
  <c r="CP731" i="2" s="1"/>
  <c r="CQ731" i="2"/>
  <c r="CR731" i="2" s="1"/>
  <c r="CS731" i="2"/>
  <c r="CT731" i="2" s="1"/>
  <c r="CU731" i="2"/>
  <c r="CV731" i="2" s="1"/>
  <c r="CW731" i="2"/>
  <c r="CX731" i="2" s="1"/>
  <c r="CG732" i="2"/>
  <c r="CH732" i="2" s="1"/>
  <c r="CI732" i="2"/>
  <c r="CJ732" i="2" s="1"/>
  <c r="CK732" i="2"/>
  <c r="CL732" i="2" s="1"/>
  <c r="CM732" i="2"/>
  <c r="CN732" i="2" s="1"/>
  <c r="CO732" i="2"/>
  <c r="CP732" i="2" s="1"/>
  <c r="CQ732" i="2"/>
  <c r="CR732" i="2" s="1"/>
  <c r="CS732" i="2"/>
  <c r="CT732" i="2" s="1"/>
  <c r="CU732" i="2"/>
  <c r="CV732" i="2" s="1"/>
  <c r="CW732" i="2"/>
  <c r="CX732" i="2" s="1"/>
  <c r="CG733" i="2"/>
  <c r="CH733" i="2" s="1"/>
  <c r="CI733" i="2"/>
  <c r="CJ733" i="2" s="1"/>
  <c r="CK733" i="2"/>
  <c r="CL733" i="2" s="1"/>
  <c r="CM733" i="2"/>
  <c r="CN733" i="2" s="1"/>
  <c r="CO733" i="2"/>
  <c r="CP733" i="2" s="1"/>
  <c r="CQ733" i="2"/>
  <c r="CR733" i="2" s="1"/>
  <c r="CS733" i="2"/>
  <c r="CT733" i="2" s="1"/>
  <c r="CU733" i="2"/>
  <c r="CV733" i="2" s="1"/>
  <c r="CW733" i="2"/>
  <c r="CX733" i="2" s="1"/>
  <c r="CG734" i="2"/>
  <c r="CH734" i="2" s="1"/>
  <c r="CI734" i="2"/>
  <c r="CJ734" i="2" s="1"/>
  <c r="CK734" i="2"/>
  <c r="CL734" i="2" s="1"/>
  <c r="CM734" i="2"/>
  <c r="CN734" i="2" s="1"/>
  <c r="CO734" i="2"/>
  <c r="CP734" i="2" s="1"/>
  <c r="CQ734" i="2"/>
  <c r="CR734" i="2" s="1"/>
  <c r="CS734" i="2"/>
  <c r="CT734" i="2" s="1"/>
  <c r="CU734" i="2"/>
  <c r="CV734" i="2" s="1"/>
  <c r="CW734" i="2"/>
  <c r="CX734" i="2" s="1"/>
  <c r="CG735" i="2"/>
  <c r="CH735" i="2" s="1"/>
  <c r="CI735" i="2"/>
  <c r="CJ735" i="2" s="1"/>
  <c r="CK735" i="2"/>
  <c r="CL735" i="2" s="1"/>
  <c r="CM735" i="2"/>
  <c r="CN735" i="2" s="1"/>
  <c r="CO735" i="2"/>
  <c r="CP735" i="2" s="1"/>
  <c r="CQ735" i="2"/>
  <c r="CR735" i="2" s="1"/>
  <c r="CS735" i="2"/>
  <c r="CT735" i="2" s="1"/>
  <c r="CU735" i="2"/>
  <c r="CV735" i="2" s="1"/>
  <c r="CW735" i="2"/>
  <c r="CX735" i="2" s="1"/>
  <c r="CG736" i="2"/>
  <c r="CH736" i="2" s="1"/>
  <c r="CI736" i="2"/>
  <c r="CJ736" i="2" s="1"/>
  <c r="CK736" i="2"/>
  <c r="CL736" i="2" s="1"/>
  <c r="CM736" i="2"/>
  <c r="CN736" i="2" s="1"/>
  <c r="CO736" i="2"/>
  <c r="CP736" i="2" s="1"/>
  <c r="CQ736" i="2"/>
  <c r="CR736" i="2" s="1"/>
  <c r="CS736" i="2"/>
  <c r="CT736" i="2" s="1"/>
  <c r="CU736" i="2"/>
  <c r="CV736" i="2" s="1"/>
  <c r="CW736" i="2"/>
  <c r="CX736" i="2" s="1"/>
  <c r="CG737" i="2"/>
  <c r="CH737" i="2" s="1"/>
  <c r="CI737" i="2"/>
  <c r="CJ737" i="2" s="1"/>
  <c r="CK737" i="2"/>
  <c r="CL737" i="2" s="1"/>
  <c r="CM737" i="2"/>
  <c r="CN737" i="2" s="1"/>
  <c r="CO737" i="2"/>
  <c r="CP737" i="2" s="1"/>
  <c r="CQ737" i="2"/>
  <c r="CR737" i="2" s="1"/>
  <c r="CS737" i="2"/>
  <c r="CT737" i="2" s="1"/>
  <c r="CU737" i="2"/>
  <c r="CV737" i="2" s="1"/>
  <c r="CW737" i="2"/>
  <c r="CX737" i="2" s="1"/>
  <c r="CG738" i="2"/>
  <c r="CH738" i="2" s="1"/>
  <c r="CI738" i="2"/>
  <c r="CJ738" i="2" s="1"/>
  <c r="CK738" i="2"/>
  <c r="CL738" i="2" s="1"/>
  <c r="CM738" i="2"/>
  <c r="CN738" i="2" s="1"/>
  <c r="CO738" i="2"/>
  <c r="CP738" i="2" s="1"/>
  <c r="CQ738" i="2"/>
  <c r="CR738" i="2" s="1"/>
  <c r="CS738" i="2"/>
  <c r="CT738" i="2" s="1"/>
  <c r="CU738" i="2"/>
  <c r="CV738" i="2" s="1"/>
  <c r="CW738" i="2"/>
  <c r="CX738" i="2" s="1"/>
  <c r="CG739" i="2"/>
  <c r="CH739" i="2" s="1"/>
  <c r="CI739" i="2"/>
  <c r="CJ739" i="2" s="1"/>
  <c r="CK739" i="2"/>
  <c r="CL739" i="2" s="1"/>
  <c r="CM739" i="2"/>
  <c r="CN739" i="2" s="1"/>
  <c r="CO739" i="2"/>
  <c r="CP739" i="2" s="1"/>
  <c r="CQ739" i="2"/>
  <c r="CR739" i="2" s="1"/>
  <c r="CS739" i="2"/>
  <c r="CT739" i="2" s="1"/>
  <c r="CU739" i="2"/>
  <c r="CV739" i="2" s="1"/>
  <c r="CW739" i="2"/>
  <c r="CX739" i="2" s="1"/>
  <c r="CG740" i="2"/>
  <c r="CH740" i="2" s="1"/>
  <c r="CI740" i="2"/>
  <c r="CJ740" i="2" s="1"/>
  <c r="CK740" i="2"/>
  <c r="CL740" i="2" s="1"/>
  <c r="CM740" i="2"/>
  <c r="CN740" i="2" s="1"/>
  <c r="CO740" i="2"/>
  <c r="CP740" i="2" s="1"/>
  <c r="CQ740" i="2"/>
  <c r="CR740" i="2" s="1"/>
  <c r="CS740" i="2"/>
  <c r="CT740" i="2" s="1"/>
  <c r="CU740" i="2"/>
  <c r="CV740" i="2" s="1"/>
  <c r="CW740" i="2"/>
  <c r="CX740" i="2" s="1"/>
  <c r="CG741" i="2"/>
  <c r="CH741" i="2" s="1"/>
  <c r="CI741" i="2"/>
  <c r="CJ741" i="2" s="1"/>
  <c r="CK741" i="2"/>
  <c r="CL741" i="2" s="1"/>
  <c r="CM741" i="2"/>
  <c r="CN741" i="2" s="1"/>
  <c r="CO741" i="2"/>
  <c r="CP741" i="2" s="1"/>
  <c r="CQ741" i="2"/>
  <c r="CR741" i="2" s="1"/>
  <c r="CS741" i="2"/>
  <c r="CT741" i="2" s="1"/>
  <c r="CU741" i="2"/>
  <c r="CV741" i="2" s="1"/>
  <c r="CW741" i="2"/>
  <c r="CX741" i="2" s="1"/>
  <c r="CG742" i="2"/>
  <c r="CH742" i="2" s="1"/>
  <c r="CI742" i="2"/>
  <c r="CJ742" i="2" s="1"/>
  <c r="CK742" i="2"/>
  <c r="CL742" i="2" s="1"/>
  <c r="CM742" i="2"/>
  <c r="CN742" i="2" s="1"/>
  <c r="CO742" i="2"/>
  <c r="CP742" i="2" s="1"/>
  <c r="CQ742" i="2"/>
  <c r="CR742" i="2" s="1"/>
  <c r="CS742" i="2"/>
  <c r="CT742" i="2" s="1"/>
  <c r="CU742" i="2"/>
  <c r="CV742" i="2" s="1"/>
  <c r="CW742" i="2"/>
  <c r="CX742" i="2" s="1"/>
  <c r="CG743" i="2"/>
  <c r="CH743" i="2" s="1"/>
  <c r="CI743" i="2"/>
  <c r="CJ743" i="2" s="1"/>
  <c r="CK743" i="2"/>
  <c r="CL743" i="2" s="1"/>
  <c r="CM743" i="2"/>
  <c r="CN743" i="2" s="1"/>
  <c r="CO743" i="2"/>
  <c r="CP743" i="2" s="1"/>
  <c r="CQ743" i="2"/>
  <c r="CR743" i="2" s="1"/>
  <c r="CS743" i="2"/>
  <c r="CT743" i="2" s="1"/>
  <c r="CU743" i="2"/>
  <c r="CV743" i="2" s="1"/>
  <c r="CW743" i="2"/>
  <c r="CX743" i="2" s="1"/>
  <c r="CG744" i="2"/>
  <c r="CH744" i="2" s="1"/>
  <c r="CI744" i="2"/>
  <c r="CJ744" i="2" s="1"/>
  <c r="CK744" i="2"/>
  <c r="CL744" i="2" s="1"/>
  <c r="CM744" i="2"/>
  <c r="CN744" i="2" s="1"/>
  <c r="CO744" i="2"/>
  <c r="CP744" i="2" s="1"/>
  <c r="CQ744" i="2"/>
  <c r="CR744" i="2" s="1"/>
  <c r="CS744" i="2"/>
  <c r="CT744" i="2" s="1"/>
  <c r="CU744" i="2"/>
  <c r="CV744" i="2" s="1"/>
  <c r="CW744" i="2"/>
  <c r="CX744" i="2" s="1"/>
  <c r="CG745" i="2"/>
  <c r="CH745" i="2" s="1"/>
  <c r="CI745" i="2"/>
  <c r="CJ745" i="2" s="1"/>
  <c r="CK745" i="2"/>
  <c r="CL745" i="2" s="1"/>
  <c r="CM745" i="2"/>
  <c r="CN745" i="2" s="1"/>
  <c r="CO745" i="2"/>
  <c r="CP745" i="2" s="1"/>
  <c r="CQ745" i="2"/>
  <c r="CR745" i="2" s="1"/>
  <c r="CS745" i="2"/>
  <c r="CT745" i="2" s="1"/>
  <c r="CU745" i="2"/>
  <c r="CV745" i="2" s="1"/>
  <c r="CW745" i="2"/>
  <c r="CX745" i="2" s="1"/>
  <c r="CG746" i="2"/>
  <c r="CH746" i="2" s="1"/>
  <c r="CI746" i="2"/>
  <c r="CJ746" i="2" s="1"/>
  <c r="CK746" i="2"/>
  <c r="CL746" i="2" s="1"/>
  <c r="CM746" i="2"/>
  <c r="CN746" i="2" s="1"/>
  <c r="CO746" i="2"/>
  <c r="CP746" i="2" s="1"/>
  <c r="CQ746" i="2"/>
  <c r="CR746" i="2" s="1"/>
  <c r="CS746" i="2"/>
  <c r="CT746" i="2" s="1"/>
  <c r="CU746" i="2"/>
  <c r="CV746" i="2" s="1"/>
  <c r="CW746" i="2"/>
  <c r="CX746" i="2" s="1"/>
  <c r="CG747" i="2"/>
  <c r="CH747" i="2" s="1"/>
  <c r="CI747" i="2"/>
  <c r="CJ747" i="2" s="1"/>
  <c r="CK747" i="2"/>
  <c r="CL747" i="2" s="1"/>
  <c r="CM747" i="2"/>
  <c r="CN747" i="2" s="1"/>
  <c r="CO747" i="2"/>
  <c r="CP747" i="2" s="1"/>
  <c r="CQ747" i="2"/>
  <c r="CR747" i="2" s="1"/>
  <c r="CS747" i="2"/>
  <c r="CT747" i="2" s="1"/>
  <c r="CU747" i="2"/>
  <c r="CV747" i="2" s="1"/>
  <c r="CW747" i="2"/>
  <c r="CX747" i="2" s="1"/>
  <c r="CG748" i="2"/>
  <c r="CH748" i="2" s="1"/>
  <c r="CI748" i="2"/>
  <c r="CJ748" i="2" s="1"/>
  <c r="CK748" i="2"/>
  <c r="CL748" i="2" s="1"/>
  <c r="CM748" i="2"/>
  <c r="CN748" i="2" s="1"/>
  <c r="CO748" i="2"/>
  <c r="CP748" i="2" s="1"/>
  <c r="CQ748" i="2"/>
  <c r="CR748" i="2" s="1"/>
  <c r="CS748" i="2"/>
  <c r="CT748" i="2" s="1"/>
  <c r="CU748" i="2"/>
  <c r="CV748" i="2" s="1"/>
  <c r="CW748" i="2"/>
  <c r="CX748" i="2" s="1"/>
  <c r="CG749" i="2"/>
  <c r="CH749" i="2" s="1"/>
  <c r="CI749" i="2"/>
  <c r="CJ749" i="2" s="1"/>
  <c r="CK749" i="2"/>
  <c r="CL749" i="2" s="1"/>
  <c r="CM749" i="2"/>
  <c r="CN749" i="2" s="1"/>
  <c r="CO749" i="2"/>
  <c r="CP749" i="2" s="1"/>
  <c r="CQ749" i="2"/>
  <c r="CR749" i="2" s="1"/>
  <c r="CS749" i="2"/>
  <c r="CT749" i="2" s="1"/>
  <c r="CU749" i="2"/>
  <c r="CV749" i="2" s="1"/>
  <c r="CW749" i="2"/>
  <c r="CX749" i="2" s="1"/>
  <c r="CG750" i="2"/>
  <c r="CH750" i="2" s="1"/>
  <c r="CI750" i="2"/>
  <c r="CJ750" i="2" s="1"/>
  <c r="CK750" i="2"/>
  <c r="CL750" i="2" s="1"/>
  <c r="CM750" i="2"/>
  <c r="CN750" i="2" s="1"/>
  <c r="CO750" i="2"/>
  <c r="CP750" i="2" s="1"/>
  <c r="CQ750" i="2"/>
  <c r="CR750" i="2" s="1"/>
  <c r="CS750" i="2"/>
  <c r="CT750" i="2" s="1"/>
  <c r="CU750" i="2"/>
  <c r="CV750" i="2" s="1"/>
  <c r="CW750" i="2"/>
  <c r="CX750" i="2" s="1"/>
  <c r="CG751" i="2"/>
  <c r="CH751" i="2" s="1"/>
  <c r="CI751" i="2"/>
  <c r="CJ751" i="2" s="1"/>
  <c r="CK751" i="2"/>
  <c r="CL751" i="2" s="1"/>
  <c r="CM751" i="2"/>
  <c r="CN751" i="2" s="1"/>
  <c r="CO751" i="2"/>
  <c r="CP751" i="2" s="1"/>
  <c r="CQ751" i="2"/>
  <c r="CR751" i="2" s="1"/>
  <c r="CS751" i="2"/>
  <c r="CT751" i="2" s="1"/>
  <c r="CU751" i="2"/>
  <c r="CV751" i="2" s="1"/>
  <c r="CW751" i="2"/>
  <c r="CX751" i="2" s="1"/>
  <c r="CG752" i="2"/>
  <c r="CH752" i="2" s="1"/>
  <c r="CI752" i="2"/>
  <c r="CJ752" i="2" s="1"/>
  <c r="CK752" i="2"/>
  <c r="CL752" i="2" s="1"/>
  <c r="CM752" i="2"/>
  <c r="CN752" i="2" s="1"/>
  <c r="CO752" i="2"/>
  <c r="CP752" i="2" s="1"/>
  <c r="CQ752" i="2"/>
  <c r="CR752" i="2" s="1"/>
  <c r="CS752" i="2"/>
  <c r="CT752" i="2" s="1"/>
  <c r="CU752" i="2"/>
  <c r="CV752" i="2" s="1"/>
  <c r="CW752" i="2"/>
  <c r="CX752" i="2" s="1"/>
  <c r="CG753" i="2"/>
  <c r="CH753" i="2" s="1"/>
  <c r="CI753" i="2"/>
  <c r="CJ753" i="2" s="1"/>
  <c r="CK753" i="2"/>
  <c r="CL753" i="2" s="1"/>
  <c r="CM753" i="2"/>
  <c r="CN753" i="2" s="1"/>
  <c r="CO753" i="2"/>
  <c r="CP753" i="2" s="1"/>
  <c r="CQ753" i="2"/>
  <c r="CR753" i="2" s="1"/>
  <c r="CS753" i="2"/>
  <c r="CT753" i="2" s="1"/>
  <c r="CU753" i="2"/>
  <c r="CV753" i="2" s="1"/>
  <c r="CW753" i="2"/>
  <c r="CX753" i="2" s="1"/>
  <c r="CG754" i="2"/>
  <c r="CH754" i="2" s="1"/>
  <c r="CI754" i="2"/>
  <c r="CJ754" i="2" s="1"/>
  <c r="CK754" i="2"/>
  <c r="CL754" i="2" s="1"/>
  <c r="CM754" i="2"/>
  <c r="CN754" i="2" s="1"/>
  <c r="CO754" i="2"/>
  <c r="CP754" i="2" s="1"/>
  <c r="CQ754" i="2"/>
  <c r="CR754" i="2" s="1"/>
  <c r="CS754" i="2"/>
  <c r="CT754" i="2" s="1"/>
  <c r="CU754" i="2"/>
  <c r="CV754" i="2" s="1"/>
  <c r="CW754" i="2"/>
  <c r="CX754" i="2" s="1"/>
  <c r="CG755" i="2"/>
  <c r="CH755" i="2" s="1"/>
  <c r="CI755" i="2"/>
  <c r="CJ755" i="2" s="1"/>
  <c r="CK755" i="2"/>
  <c r="CL755" i="2" s="1"/>
  <c r="CM755" i="2"/>
  <c r="CN755" i="2" s="1"/>
  <c r="CO755" i="2"/>
  <c r="CP755" i="2" s="1"/>
  <c r="CQ755" i="2"/>
  <c r="CR755" i="2" s="1"/>
  <c r="CS755" i="2"/>
  <c r="CT755" i="2" s="1"/>
  <c r="CU755" i="2"/>
  <c r="CV755" i="2" s="1"/>
  <c r="CW755" i="2"/>
  <c r="CX755" i="2" s="1"/>
  <c r="CG756" i="2"/>
  <c r="CH756" i="2" s="1"/>
  <c r="CI756" i="2"/>
  <c r="CJ756" i="2" s="1"/>
  <c r="CK756" i="2"/>
  <c r="CL756" i="2" s="1"/>
  <c r="CM756" i="2"/>
  <c r="CN756" i="2" s="1"/>
  <c r="CO756" i="2"/>
  <c r="CP756" i="2" s="1"/>
  <c r="CQ756" i="2"/>
  <c r="CR756" i="2" s="1"/>
  <c r="CS756" i="2"/>
  <c r="CT756" i="2" s="1"/>
  <c r="CU756" i="2"/>
  <c r="CV756" i="2" s="1"/>
  <c r="CW756" i="2"/>
  <c r="CX756" i="2" s="1"/>
  <c r="CG757" i="2"/>
  <c r="CH757" i="2" s="1"/>
  <c r="CI757" i="2"/>
  <c r="CJ757" i="2" s="1"/>
  <c r="CK757" i="2"/>
  <c r="CL757" i="2" s="1"/>
  <c r="CM757" i="2"/>
  <c r="CN757" i="2" s="1"/>
  <c r="CO757" i="2"/>
  <c r="CP757" i="2" s="1"/>
  <c r="CQ757" i="2"/>
  <c r="CR757" i="2" s="1"/>
  <c r="CS757" i="2"/>
  <c r="CT757" i="2" s="1"/>
  <c r="CU757" i="2"/>
  <c r="CV757" i="2" s="1"/>
  <c r="CW757" i="2"/>
  <c r="CX757" i="2" s="1"/>
  <c r="CG758" i="2"/>
  <c r="CH758" i="2" s="1"/>
  <c r="CI758" i="2"/>
  <c r="CJ758" i="2" s="1"/>
  <c r="CK758" i="2"/>
  <c r="CL758" i="2" s="1"/>
  <c r="CM758" i="2"/>
  <c r="CN758" i="2" s="1"/>
  <c r="CO758" i="2"/>
  <c r="CP758" i="2" s="1"/>
  <c r="CQ758" i="2"/>
  <c r="CR758" i="2" s="1"/>
  <c r="CS758" i="2"/>
  <c r="CT758" i="2" s="1"/>
  <c r="CU758" i="2"/>
  <c r="CV758" i="2" s="1"/>
  <c r="CW758" i="2"/>
  <c r="CX758" i="2" s="1"/>
  <c r="CG759" i="2"/>
  <c r="CH759" i="2" s="1"/>
  <c r="CI759" i="2"/>
  <c r="CJ759" i="2" s="1"/>
  <c r="CK759" i="2"/>
  <c r="CL759" i="2" s="1"/>
  <c r="CM759" i="2"/>
  <c r="CN759" i="2" s="1"/>
  <c r="CO759" i="2"/>
  <c r="CP759" i="2" s="1"/>
  <c r="CQ759" i="2"/>
  <c r="CR759" i="2" s="1"/>
  <c r="CS759" i="2"/>
  <c r="CT759" i="2" s="1"/>
  <c r="CU759" i="2"/>
  <c r="CV759" i="2" s="1"/>
  <c r="CW759" i="2"/>
  <c r="CX759" i="2" s="1"/>
  <c r="CG760" i="2"/>
  <c r="CH760" i="2" s="1"/>
  <c r="CI760" i="2"/>
  <c r="CJ760" i="2" s="1"/>
  <c r="CK760" i="2"/>
  <c r="CL760" i="2" s="1"/>
  <c r="CM760" i="2"/>
  <c r="CN760" i="2" s="1"/>
  <c r="CO760" i="2"/>
  <c r="CP760" i="2" s="1"/>
  <c r="CQ760" i="2"/>
  <c r="CR760" i="2" s="1"/>
  <c r="CS760" i="2"/>
  <c r="CT760" i="2" s="1"/>
  <c r="CU760" i="2"/>
  <c r="CV760" i="2" s="1"/>
  <c r="CW760" i="2"/>
  <c r="CX760" i="2" s="1"/>
  <c r="CG761" i="2"/>
  <c r="CH761" i="2" s="1"/>
  <c r="CI761" i="2"/>
  <c r="CJ761" i="2" s="1"/>
  <c r="CK761" i="2"/>
  <c r="CL761" i="2" s="1"/>
  <c r="CM761" i="2"/>
  <c r="CN761" i="2" s="1"/>
  <c r="CO761" i="2"/>
  <c r="CP761" i="2" s="1"/>
  <c r="CQ761" i="2"/>
  <c r="CR761" i="2" s="1"/>
  <c r="CS761" i="2"/>
  <c r="CT761" i="2" s="1"/>
  <c r="CU761" i="2"/>
  <c r="CV761" i="2" s="1"/>
  <c r="CW761" i="2"/>
  <c r="CX761" i="2" s="1"/>
  <c r="CG762" i="2"/>
  <c r="CH762" i="2" s="1"/>
  <c r="CI762" i="2"/>
  <c r="CJ762" i="2" s="1"/>
  <c r="CK762" i="2"/>
  <c r="CL762" i="2" s="1"/>
  <c r="CM762" i="2"/>
  <c r="CN762" i="2" s="1"/>
  <c r="CO762" i="2"/>
  <c r="CP762" i="2" s="1"/>
  <c r="CQ762" i="2"/>
  <c r="CR762" i="2" s="1"/>
  <c r="CS762" i="2"/>
  <c r="CT762" i="2" s="1"/>
  <c r="CU762" i="2"/>
  <c r="CV762" i="2" s="1"/>
  <c r="CW762" i="2"/>
  <c r="CX762" i="2" s="1"/>
  <c r="CG763" i="2"/>
  <c r="CH763" i="2" s="1"/>
  <c r="CI763" i="2"/>
  <c r="CJ763" i="2" s="1"/>
  <c r="CK763" i="2"/>
  <c r="CL763" i="2" s="1"/>
  <c r="CM763" i="2"/>
  <c r="CN763" i="2" s="1"/>
  <c r="CO763" i="2"/>
  <c r="CP763" i="2" s="1"/>
  <c r="CQ763" i="2"/>
  <c r="CR763" i="2" s="1"/>
  <c r="CS763" i="2"/>
  <c r="CT763" i="2" s="1"/>
  <c r="CU763" i="2"/>
  <c r="CV763" i="2" s="1"/>
  <c r="CW763" i="2"/>
  <c r="CX763" i="2" s="1"/>
  <c r="CG764" i="2"/>
  <c r="CH764" i="2" s="1"/>
  <c r="CI764" i="2"/>
  <c r="CJ764" i="2" s="1"/>
  <c r="CK764" i="2"/>
  <c r="CL764" i="2" s="1"/>
  <c r="CM764" i="2"/>
  <c r="CN764" i="2" s="1"/>
  <c r="CO764" i="2"/>
  <c r="CP764" i="2" s="1"/>
  <c r="CQ764" i="2"/>
  <c r="CR764" i="2" s="1"/>
  <c r="CS764" i="2"/>
  <c r="CT764" i="2" s="1"/>
  <c r="CU764" i="2"/>
  <c r="CV764" i="2" s="1"/>
  <c r="CW764" i="2"/>
  <c r="CX764" i="2" s="1"/>
  <c r="CG765" i="2"/>
  <c r="CH765" i="2" s="1"/>
  <c r="CI765" i="2"/>
  <c r="CJ765" i="2" s="1"/>
  <c r="CK765" i="2"/>
  <c r="CL765" i="2" s="1"/>
  <c r="CM765" i="2"/>
  <c r="CN765" i="2" s="1"/>
  <c r="CO765" i="2"/>
  <c r="CP765" i="2" s="1"/>
  <c r="CQ765" i="2"/>
  <c r="CR765" i="2" s="1"/>
  <c r="CS765" i="2"/>
  <c r="CT765" i="2" s="1"/>
  <c r="CU765" i="2"/>
  <c r="CV765" i="2" s="1"/>
  <c r="CW765" i="2"/>
  <c r="CX765" i="2" s="1"/>
  <c r="CG766" i="2"/>
  <c r="CH766" i="2" s="1"/>
  <c r="CI766" i="2"/>
  <c r="CJ766" i="2" s="1"/>
  <c r="CK766" i="2"/>
  <c r="CL766" i="2" s="1"/>
  <c r="CM766" i="2"/>
  <c r="CN766" i="2" s="1"/>
  <c r="CO766" i="2"/>
  <c r="CP766" i="2" s="1"/>
  <c r="CQ766" i="2"/>
  <c r="CR766" i="2" s="1"/>
  <c r="CS766" i="2"/>
  <c r="CT766" i="2" s="1"/>
  <c r="CU766" i="2"/>
  <c r="CV766" i="2" s="1"/>
  <c r="CW766" i="2"/>
  <c r="CX766" i="2" s="1"/>
  <c r="CG767" i="2"/>
  <c r="CH767" i="2" s="1"/>
  <c r="CI767" i="2"/>
  <c r="CJ767" i="2" s="1"/>
  <c r="CK767" i="2"/>
  <c r="CL767" i="2" s="1"/>
  <c r="CM767" i="2"/>
  <c r="CN767" i="2" s="1"/>
  <c r="CO767" i="2"/>
  <c r="CP767" i="2" s="1"/>
  <c r="CQ767" i="2"/>
  <c r="CR767" i="2" s="1"/>
  <c r="CS767" i="2"/>
  <c r="CT767" i="2" s="1"/>
  <c r="CU767" i="2"/>
  <c r="CV767" i="2" s="1"/>
  <c r="CW767" i="2"/>
  <c r="CX767" i="2" s="1"/>
  <c r="CG768" i="2"/>
  <c r="CH768" i="2" s="1"/>
  <c r="CI768" i="2"/>
  <c r="CJ768" i="2" s="1"/>
  <c r="CK768" i="2"/>
  <c r="CL768" i="2" s="1"/>
  <c r="CM768" i="2"/>
  <c r="CN768" i="2" s="1"/>
  <c r="CO768" i="2"/>
  <c r="CP768" i="2" s="1"/>
  <c r="CQ768" i="2"/>
  <c r="CR768" i="2" s="1"/>
  <c r="CS768" i="2"/>
  <c r="CT768" i="2" s="1"/>
  <c r="CU768" i="2"/>
  <c r="CV768" i="2" s="1"/>
  <c r="CW768" i="2"/>
  <c r="CX768" i="2" s="1"/>
  <c r="CG769" i="2"/>
  <c r="CH769" i="2" s="1"/>
  <c r="CI769" i="2"/>
  <c r="CJ769" i="2" s="1"/>
  <c r="CK769" i="2"/>
  <c r="CL769" i="2" s="1"/>
  <c r="CM769" i="2"/>
  <c r="CN769" i="2" s="1"/>
  <c r="CO769" i="2"/>
  <c r="CP769" i="2" s="1"/>
  <c r="CQ769" i="2"/>
  <c r="CR769" i="2" s="1"/>
  <c r="CS769" i="2"/>
  <c r="CT769" i="2" s="1"/>
  <c r="CU769" i="2"/>
  <c r="CV769" i="2" s="1"/>
  <c r="CW769" i="2"/>
  <c r="CX769" i="2" s="1"/>
  <c r="CG770" i="2"/>
  <c r="CH770" i="2" s="1"/>
  <c r="CI770" i="2"/>
  <c r="CJ770" i="2" s="1"/>
  <c r="CK770" i="2"/>
  <c r="CL770" i="2" s="1"/>
  <c r="CM770" i="2"/>
  <c r="CN770" i="2" s="1"/>
  <c r="CO770" i="2"/>
  <c r="CP770" i="2" s="1"/>
  <c r="CQ770" i="2"/>
  <c r="CR770" i="2" s="1"/>
  <c r="CS770" i="2"/>
  <c r="CT770" i="2" s="1"/>
  <c r="CU770" i="2"/>
  <c r="CV770" i="2" s="1"/>
  <c r="CW770" i="2"/>
  <c r="CX770" i="2" s="1"/>
  <c r="CG771" i="2"/>
  <c r="CH771" i="2" s="1"/>
  <c r="CI771" i="2"/>
  <c r="CJ771" i="2" s="1"/>
  <c r="CK771" i="2"/>
  <c r="CL771" i="2" s="1"/>
  <c r="CM771" i="2"/>
  <c r="CN771" i="2" s="1"/>
  <c r="CO771" i="2"/>
  <c r="CP771" i="2" s="1"/>
  <c r="CQ771" i="2"/>
  <c r="CR771" i="2" s="1"/>
  <c r="CS771" i="2"/>
  <c r="CT771" i="2" s="1"/>
  <c r="CU771" i="2"/>
  <c r="CV771" i="2" s="1"/>
  <c r="CW771" i="2"/>
  <c r="CX771" i="2" s="1"/>
  <c r="CG772" i="2"/>
  <c r="CH772" i="2" s="1"/>
  <c r="CI772" i="2"/>
  <c r="CJ772" i="2" s="1"/>
  <c r="CK772" i="2"/>
  <c r="CL772" i="2" s="1"/>
  <c r="CM772" i="2"/>
  <c r="CN772" i="2" s="1"/>
  <c r="CO772" i="2"/>
  <c r="CP772" i="2" s="1"/>
  <c r="CQ772" i="2"/>
  <c r="CR772" i="2" s="1"/>
  <c r="CS772" i="2"/>
  <c r="CT772" i="2" s="1"/>
  <c r="CU772" i="2"/>
  <c r="CV772" i="2" s="1"/>
  <c r="CW772" i="2"/>
  <c r="CX772" i="2" s="1"/>
  <c r="CG773" i="2"/>
  <c r="CH773" i="2" s="1"/>
  <c r="CI773" i="2"/>
  <c r="CJ773" i="2" s="1"/>
  <c r="CK773" i="2"/>
  <c r="CL773" i="2" s="1"/>
  <c r="CM773" i="2"/>
  <c r="CN773" i="2" s="1"/>
  <c r="CO773" i="2"/>
  <c r="CP773" i="2" s="1"/>
  <c r="CQ773" i="2"/>
  <c r="CR773" i="2" s="1"/>
  <c r="CS773" i="2"/>
  <c r="CT773" i="2" s="1"/>
  <c r="CU773" i="2"/>
  <c r="CV773" i="2" s="1"/>
  <c r="CW773" i="2"/>
  <c r="CX773" i="2" s="1"/>
  <c r="CG774" i="2"/>
  <c r="CH774" i="2" s="1"/>
  <c r="CI774" i="2"/>
  <c r="CJ774" i="2" s="1"/>
  <c r="CK774" i="2"/>
  <c r="CL774" i="2" s="1"/>
  <c r="CM774" i="2"/>
  <c r="CN774" i="2" s="1"/>
  <c r="CO774" i="2"/>
  <c r="CP774" i="2" s="1"/>
  <c r="CQ774" i="2"/>
  <c r="CR774" i="2" s="1"/>
  <c r="CS774" i="2"/>
  <c r="CT774" i="2" s="1"/>
  <c r="CU774" i="2"/>
  <c r="CV774" i="2" s="1"/>
  <c r="CW774" i="2"/>
  <c r="CX774" i="2" s="1"/>
  <c r="CG775" i="2"/>
  <c r="CH775" i="2" s="1"/>
  <c r="CI775" i="2"/>
  <c r="CJ775" i="2" s="1"/>
  <c r="CK775" i="2"/>
  <c r="CL775" i="2" s="1"/>
  <c r="CM775" i="2"/>
  <c r="CN775" i="2" s="1"/>
  <c r="CO775" i="2"/>
  <c r="CP775" i="2" s="1"/>
  <c r="CQ775" i="2"/>
  <c r="CR775" i="2" s="1"/>
  <c r="CS775" i="2"/>
  <c r="CT775" i="2" s="1"/>
  <c r="CU775" i="2"/>
  <c r="CV775" i="2" s="1"/>
  <c r="CW775" i="2"/>
  <c r="CX775" i="2" s="1"/>
  <c r="CG776" i="2"/>
  <c r="CH776" i="2" s="1"/>
  <c r="CI776" i="2"/>
  <c r="CJ776" i="2" s="1"/>
  <c r="CK776" i="2"/>
  <c r="CL776" i="2" s="1"/>
  <c r="CM776" i="2"/>
  <c r="CN776" i="2" s="1"/>
  <c r="CO776" i="2"/>
  <c r="CP776" i="2" s="1"/>
  <c r="CQ776" i="2"/>
  <c r="CR776" i="2" s="1"/>
  <c r="CS776" i="2"/>
  <c r="CT776" i="2" s="1"/>
  <c r="CU776" i="2"/>
  <c r="CV776" i="2" s="1"/>
  <c r="CW776" i="2"/>
  <c r="CX776" i="2" s="1"/>
  <c r="CG777" i="2"/>
  <c r="CH777" i="2" s="1"/>
  <c r="CI777" i="2"/>
  <c r="CJ777" i="2" s="1"/>
  <c r="CK777" i="2"/>
  <c r="CL777" i="2" s="1"/>
  <c r="CM777" i="2"/>
  <c r="CN777" i="2" s="1"/>
  <c r="CO777" i="2"/>
  <c r="CP777" i="2" s="1"/>
  <c r="CQ777" i="2"/>
  <c r="CR777" i="2" s="1"/>
  <c r="CS777" i="2"/>
  <c r="CT777" i="2" s="1"/>
  <c r="CU777" i="2"/>
  <c r="CV777" i="2" s="1"/>
  <c r="CW777" i="2"/>
  <c r="CX777" i="2" s="1"/>
  <c r="CG778" i="2"/>
  <c r="CH778" i="2" s="1"/>
  <c r="CI778" i="2"/>
  <c r="CJ778" i="2" s="1"/>
  <c r="CK778" i="2"/>
  <c r="CL778" i="2" s="1"/>
  <c r="CM778" i="2"/>
  <c r="CN778" i="2" s="1"/>
  <c r="CO778" i="2"/>
  <c r="CP778" i="2" s="1"/>
  <c r="CQ778" i="2"/>
  <c r="CR778" i="2" s="1"/>
  <c r="CS778" i="2"/>
  <c r="CT778" i="2" s="1"/>
  <c r="CU778" i="2"/>
  <c r="CV778" i="2" s="1"/>
  <c r="CW778" i="2"/>
  <c r="CX778" i="2" s="1"/>
  <c r="CG779" i="2"/>
  <c r="CH779" i="2" s="1"/>
  <c r="CI779" i="2"/>
  <c r="CJ779" i="2" s="1"/>
  <c r="CK779" i="2"/>
  <c r="CL779" i="2" s="1"/>
  <c r="CM779" i="2"/>
  <c r="CN779" i="2" s="1"/>
  <c r="CO779" i="2"/>
  <c r="CP779" i="2" s="1"/>
  <c r="CQ779" i="2"/>
  <c r="CR779" i="2" s="1"/>
  <c r="CS779" i="2"/>
  <c r="CT779" i="2" s="1"/>
  <c r="CU779" i="2"/>
  <c r="CV779" i="2" s="1"/>
  <c r="CW779" i="2"/>
  <c r="CX779" i="2" s="1"/>
  <c r="CG780" i="2"/>
  <c r="CH780" i="2" s="1"/>
  <c r="CI780" i="2"/>
  <c r="CJ780" i="2" s="1"/>
  <c r="CK780" i="2"/>
  <c r="CL780" i="2" s="1"/>
  <c r="CM780" i="2"/>
  <c r="CN780" i="2" s="1"/>
  <c r="CO780" i="2"/>
  <c r="CP780" i="2" s="1"/>
  <c r="CQ780" i="2"/>
  <c r="CR780" i="2" s="1"/>
  <c r="CS780" i="2"/>
  <c r="CT780" i="2" s="1"/>
  <c r="CU780" i="2"/>
  <c r="CV780" i="2" s="1"/>
  <c r="CW780" i="2"/>
  <c r="CX780" i="2" s="1"/>
  <c r="CG781" i="2"/>
  <c r="CH781" i="2" s="1"/>
  <c r="CI781" i="2"/>
  <c r="CJ781" i="2" s="1"/>
  <c r="CK781" i="2"/>
  <c r="CL781" i="2" s="1"/>
  <c r="CM781" i="2"/>
  <c r="CN781" i="2" s="1"/>
  <c r="CO781" i="2"/>
  <c r="CP781" i="2" s="1"/>
  <c r="CQ781" i="2"/>
  <c r="CR781" i="2" s="1"/>
  <c r="CS781" i="2"/>
  <c r="CT781" i="2" s="1"/>
  <c r="CU781" i="2"/>
  <c r="CV781" i="2" s="1"/>
  <c r="CW781" i="2"/>
  <c r="CX781" i="2" s="1"/>
  <c r="CG782" i="2"/>
  <c r="CH782" i="2" s="1"/>
  <c r="CI782" i="2"/>
  <c r="CJ782" i="2" s="1"/>
  <c r="CK782" i="2"/>
  <c r="CL782" i="2" s="1"/>
  <c r="CM782" i="2"/>
  <c r="CN782" i="2" s="1"/>
  <c r="CO782" i="2"/>
  <c r="CP782" i="2" s="1"/>
  <c r="CQ782" i="2"/>
  <c r="CR782" i="2" s="1"/>
  <c r="CS782" i="2"/>
  <c r="CT782" i="2" s="1"/>
  <c r="CU782" i="2"/>
  <c r="CV782" i="2" s="1"/>
  <c r="CW782" i="2"/>
  <c r="CX782" i="2" s="1"/>
  <c r="CG783" i="2"/>
  <c r="CH783" i="2" s="1"/>
  <c r="CI783" i="2"/>
  <c r="CJ783" i="2" s="1"/>
  <c r="CK783" i="2"/>
  <c r="CL783" i="2" s="1"/>
  <c r="CM783" i="2"/>
  <c r="CN783" i="2" s="1"/>
  <c r="CO783" i="2"/>
  <c r="CP783" i="2" s="1"/>
  <c r="CQ783" i="2"/>
  <c r="CR783" i="2" s="1"/>
  <c r="CS783" i="2"/>
  <c r="CT783" i="2" s="1"/>
  <c r="CU783" i="2"/>
  <c r="CV783" i="2" s="1"/>
  <c r="CW783" i="2"/>
  <c r="CX783" i="2" s="1"/>
  <c r="CG784" i="2"/>
  <c r="CH784" i="2" s="1"/>
  <c r="CI784" i="2"/>
  <c r="CJ784" i="2" s="1"/>
  <c r="CK784" i="2"/>
  <c r="CL784" i="2" s="1"/>
  <c r="CM784" i="2"/>
  <c r="CN784" i="2" s="1"/>
  <c r="CO784" i="2"/>
  <c r="CP784" i="2" s="1"/>
  <c r="CQ784" i="2"/>
  <c r="CR784" i="2" s="1"/>
  <c r="CS784" i="2"/>
  <c r="CT784" i="2" s="1"/>
  <c r="CU784" i="2"/>
  <c r="CV784" i="2" s="1"/>
  <c r="CW784" i="2"/>
  <c r="CX784" i="2" s="1"/>
  <c r="CG785" i="2"/>
  <c r="CH785" i="2" s="1"/>
  <c r="CI785" i="2"/>
  <c r="CJ785" i="2" s="1"/>
  <c r="CK785" i="2"/>
  <c r="CL785" i="2" s="1"/>
  <c r="CM785" i="2"/>
  <c r="CN785" i="2" s="1"/>
  <c r="CO785" i="2"/>
  <c r="CP785" i="2" s="1"/>
  <c r="CQ785" i="2"/>
  <c r="CR785" i="2" s="1"/>
  <c r="CS785" i="2"/>
  <c r="CT785" i="2" s="1"/>
  <c r="CU785" i="2"/>
  <c r="CV785" i="2" s="1"/>
  <c r="CW785" i="2"/>
  <c r="CX785" i="2" s="1"/>
  <c r="CG786" i="2"/>
  <c r="CH786" i="2" s="1"/>
  <c r="CI786" i="2"/>
  <c r="CJ786" i="2" s="1"/>
  <c r="CK786" i="2"/>
  <c r="CL786" i="2" s="1"/>
  <c r="CM786" i="2"/>
  <c r="CN786" i="2" s="1"/>
  <c r="CO786" i="2"/>
  <c r="CP786" i="2" s="1"/>
  <c r="CQ786" i="2"/>
  <c r="CR786" i="2" s="1"/>
  <c r="CS786" i="2"/>
  <c r="CT786" i="2" s="1"/>
  <c r="CU786" i="2"/>
  <c r="CV786" i="2" s="1"/>
  <c r="CW786" i="2"/>
  <c r="CX786" i="2" s="1"/>
  <c r="CG787" i="2"/>
  <c r="CH787" i="2" s="1"/>
  <c r="CI787" i="2"/>
  <c r="CJ787" i="2" s="1"/>
  <c r="CK787" i="2"/>
  <c r="CL787" i="2" s="1"/>
  <c r="CM787" i="2"/>
  <c r="CN787" i="2" s="1"/>
  <c r="CO787" i="2"/>
  <c r="CP787" i="2" s="1"/>
  <c r="CQ787" i="2"/>
  <c r="CR787" i="2" s="1"/>
  <c r="CS787" i="2"/>
  <c r="CT787" i="2" s="1"/>
  <c r="CU787" i="2"/>
  <c r="CV787" i="2" s="1"/>
  <c r="CW787" i="2"/>
  <c r="CX787" i="2" s="1"/>
  <c r="CG788" i="2"/>
  <c r="CH788" i="2" s="1"/>
  <c r="CI788" i="2"/>
  <c r="CJ788" i="2" s="1"/>
  <c r="CK788" i="2"/>
  <c r="CL788" i="2" s="1"/>
  <c r="CM788" i="2"/>
  <c r="CN788" i="2" s="1"/>
  <c r="CO788" i="2"/>
  <c r="CP788" i="2" s="1"/>
  <c r="CQ788" i="2"/>
  <c r="CR788" i="2" s="1"/>
  <c r="CS788" i="2"/>
  <c r="CT788" i="2" s="1"/>
  <c r="CU788" i="2"/>
  <c r="CV788" i="2" s="1"/>
  <c r="CW788" i="2"/>
  <c r="CX788" i="2" s="1"/>
  <c r="CG789" i="2"/>
  <c r="CH789" i="2" s="1"/>
  <c r="CI789" i="2"/>
  <c r="CJ789" i="2" s="1"/>
  <c r="CK789" i="2"/>
  <c r="CL789" i="2" s="1"/>
  <c r="CM789" i="2"/>
  <c r="CN789" i="2" s="1"/>
  <c r="CO789" i="2"/>
  <c r="CP789" i="2" s="1"/>
  <c r="CQ789" i="2"/>
  <c r="CR789" i="2" s="1"/>
  <c r="CS789" i="2"/>
  <c r="CT789" i="2" s="1"/>
  <c r="CU789" i="2"/>
  <c r="CV789" i="2" s="1"/>
  <c r="CW789" i="2"/>
  <c r="CX789" i="2" s="1"/>
  <c r="CG790" i="2"/>
  <c r="CH790" i="2" s="1"/>
  <c r="CI790" i="2"/>
  <c r="CJ790" i="2" s="1"/>
  <c r="CK790" i="2"/>
  <c r="CL790" i="2" s="1"/>
  <c r="CM790" i="2"/>
  <c r="CN790" i="2" s="1"/>
  <c r="CO790" i="2"/>
  <c r="CP790" i="2" s="1"/>
  <c r="CQ790" i="2"/>
  <c r="CR790" i="2" s="1"/>
  <c r="CS790" i="2"/>
  <c r="CT790" i="2" s="1"/>
  <c r="CU790" i="2"/>
  <c r="CV790" i="2" s="1"/>
  <c r="CW790" i="2"/>
  <c r="CX790" i="2" s="1"/>
  <c r="CG791" i="2"/>
  <c r="CH791" i="2" s="1"/>
  <c r="CI791" i="2"/>
  <c r="CJ791" i="2" s="1"/>
  <c r="CK791" i="2"/>
  <c r="CL791" i="2" s="1"/>
  <c r="CM791" i="2"/>
  <c r="CN791" i="2" s="1"/>
  <c r="CO791" i="2"/>
  <c r="CP791" i="2" s="1"/>
  <c r="CQ791" i="2"/>
  <c r="CR791" i="2" s="1"/>
  <c r="CS791" i="2"/>
  <c r="CT791" i="2" s="1"/>
  <c r="CU791" i="2"/>
  <c r="CV791" i="2" s="1"/>
  <c r="CW791" i="2"/>
  <c r="CX791" i="2" s="1"/>
  <c r="CG792" i="2"/>
  <c r="CH792" i="2" s="1"/>
  <c r="CI792" i="2"/>
  <c r="CJ792" i="2" s="1"/>
  <c r="CK792" i="2"/>
  <c r="CL792" i="2" s="1"/>
  <c r="CM792" i="2"/>
  <c r="CN792" i="2" s="1"/>
  <c r="CO792" i="2"/>
  <c r="CP792" i="2" s="1"/>
  <c r="CQ792" i="2"/>
  <c r="CR792" i="2" s="1"/>
  <c r="CS792" i="2"/>
  <c r="CT792" i="2" s="1"/>
  <c r="CU792" i="2"/>
  <c r="CV792" i="2" s="1"/>
  <c r="CW792" i="2"/>
  <c r="CX792" i="2" s="1"/>
  <c r="CG793" i="2"/>
  <c r="CH793" i="2" s="1"/>
  <c r="CI793" i="2"/>
  <c r="CJ793" i="2" s="1"/>
  <c r="CK793" i="2"/>
  <c r="CL793" i="2" s="1"/>
  <c r="CM793" i="2"/>
  <c r="CN793" i="2" s="1"/>
  <c r="CO793" i="2"/>
  <c r="CP793" i="2" s="1"/>
  <c r="CQ793" i="2"/>
  <c r="CR793" i="2" s="1"/>
  <c r="CS793" i="2"/>
  <c r="CT793" i="2" s="1"/>
  <c r="CU793" i="2"/>
  <c r="CV793" i="2" s="1"/>
  <c r="CW793" i="2"/>
  <c r="CX793" i="2" s="1"/>
  <c r="CG794" i="2"/>
  <c r="CH794" i="2" s="1"/>
  <c r="CI794" i="2"/>
  <c r="CJ794" i="2" s="1"/>
  <c r="CK794" i="2"/>
  <c r="CL794" i="2" s="1"/>
  <c r="CM794" i="2"/>
  <c r="CN794" i="2" s="1"/>
  <c r="CO794" i="2"/>
  <c r="CP794" i="2" s="1"/>
  <c r="CQ794" i="2"/>
  <c r="CR794" i="2" s="1"/>
  <c r="CS794" i="2"/>
  <c r="CT794" i="2" s="1"/>
  <c r="CU794" i="2"/>
  <c r="CV794" i="2" s="1"/>
  <c r="CW794" i="2"/>
  <c r="CX794" i="2" s="1"/>
  <c r="CG795" i="2"/>
  <c r="CH795" i="2" s="1"/>
  <c r="CI795" i="2"/>
  <c r="CJ795" i="2" s="1"/>
  <c r="CK795" i="2"/>
  <c r="CL795" i="2" s="1"/>
  <c r="CM795" i="2"/>
  <c r="CN795" i="2" s="1"/>
  <c r="CO795" i="2"/>
  <c r="CP795" i="2" s="1"/>
  <c r="CQ795" i="2"/>
  <c r="CR795" i="2" s="1"/>
  <c r="CS795" i="2"/>
  <c r="CT795" i="2" s="1"/>
  <c r="CU795" i="2"/>
  <c r="CV795" i="2" s="1"/>
  <c r="CW795" i="2"/>
  <c r="CX795" i="2" s="1"/>
  <c r="CG796" i="2"/>
  <c r="CH796" i="2" s="1"/>
  <c r="CI796" i="2"/>
  <c r="CJ796" i="2" s="1"/>
  <c r="CK796" i="2"/>
  <c r="CL796" i="2" s="1"/>
  <c r="CM796" i="2"/>
  <c r="CN796" i="2" s="1"/>
  <c r="CO796" i="2"/>
  <c r="CP796" i="2" s="1"/>
  <c r="CQ796" i="2"/>
  <c r="CR796" i="2" s="1"/>
  <c r="CS796" i="2"/>
  <c r="CT796" i="2" s="1"/>
  <c r="CU796" i="2"/>
  <c r="CV796" i="2" s="1"/>
  <c r="CW796" i="2"/>
  <c r="CX796" i="2" s="1"/>
  <c r="CG797" i="2"/>
  <c r="CH797" i="2" s="1"/>
  <c r="CI797" i="2"/>
  <c r="CJ797" i="2" s="1"/>
  <c r="CK797" i="2"/>
  <c r="CL797" i="2" s="1"/>
  <c r="CM797" i="2"/>
  <c r="CN797" i="2" s="1"/>
  <c r="CO797" i="2"/>
  <c r="CP797" i="2" s="1"/>
  <c r="CQ797" i="2"/>
  <c r="CR797" i="2" s="1"/>
  <c r="CS797" i="2"/>
  <c r="CT797" i="2" s="1"/>
  <c r="CU797" i="2"/>
  <c r="CV797" i="2" s="1"/>
  <c r="CW797" i="2"/>
  <c r="CX797" i="2" s="1"/>
  <c r="CG798" i="2"/>
  <c r="CH798" i="2" s="1"/>
  <c r="CI798" i="2"/>
  <c r="CJ798" i="2" s="1"/>
  <c r="CK798" i="2"/>
  <c r="CL798" i="2" s="1"/>
  <c r="CM798" i="2"/>
  <c r="CN798" i="2" s="1"/>
  <c r="CO798" i="2"/>
  <c r="CP798" i="2" s="1"/>
  <c r="CQ798" i="2"/>
  <c r="CR798" i="2" s="1"/>
  <c r="CS798" i="2"/>
  <c r="CT798" i="2" s="1"/>
  <c r="CU798" i="2"/>
  <c r="CV798" i="2" s="1"/>
  <c r="CW798" i="2"/>
  <c r="CX798" i="2" s="1"/>
  <c r="CG799" i="2"/>
  <c r="CH799" i="2" s="1"/>
  <c r="CI799" i="2"/>
  <c r="CJ799" i="2" s="1"/>
  <c r="CK799" i="2"/>
  <c r="CL799" i="2" s="1"/>
  <c r="CM799" i="2"/>
  <c r="CN799" i="2" s="1"/>
  <c r="CO799" i="2"/>
  <c r="CP799" i="2" s="1"/>
  <c r="CQ799" i="2"/>
  <c r="CR799" i="2" s="1"/>
  <c r="CS799" i="2"/>
  <c r="CT799" i="2" s="1"/>
  <c r="CU799" i="2"/>
  <c r="CV799" i="2" s="1"/>
  <c r="CW799" i="2"/>
  <c r="CX799" i="2" s="1"/>
  <c r="CG800" i="2"/>
  <c r="CH800" i="2" s="1"/>
  <c r="CI800" i="2"/>
  <c r="CJ800" i="2" s="1"/>
  <c r="CK800" i="2"/>
  <c r="CL800" i="2" s="1"/>
  <c r="CM800" i="2"/>
  <c r="CN800" i="2" s="1"/>
  <c r="CO800" i="2"/>
  <c r="CP800" i="2" s="1"/>
  <c r="CQ800" i="2"/>
  <c r="CR800" i="2" s="1"/>
  <c r="CS800" i="2"/>
  <c r="CT800" i="2" s="1"/>
  <c r="CU800" i="2"/>
  <c r="CV800" i="2" s="1"/>
  <c r="CW800" i="2"/>
  <c r="CX800" i="2" s="1"/>
  <c r="CG801" i="2"/>
  <c r="CH801" i="2" s="1"/>
  <c r="CI801" i="2"/>
  <c r="CJ801" i="2" s="1"/>
  <c r="CK801" i="2"/>
  <c r="CL801" i="2" s="1"/>
  <c r="CM801" i="2"/>
  <c r="CN801" i="2" s="1"/>
  <c r="CO801" i="2"/>
  <c r="CP801" i="2" s="1"/>
  <c r="CQ801" i="2"/>
  <c r="CR801" i="2" s="1"/>
  <c r="CS801" i="2"/>
  <c r="CT801" i="2" s="1"/>
  <c r="CU801" i="2"/>
  <c r="CV801" i="2" s="1"/>
  <c r="CW801" i="2"/>
  <c r="CX801" i="2" s="1"/>
  <c r="CG802" i="2"/>
  <c r="CH802" i="2" s="1"/>
  <c r="CI802" i="2"/>
  <c r="CJ802" i="2" s="1"/>
  <c r="CK802" i="2"/>
  <c r="CL802" i="2" s="1"/>
  <c r="CM802" i="2"/>
  <c r="CN802" i="2" s="1"/>
  <c r="CO802" i="2"/>
  <c r="CP802" i="2" s="1"/>
  <c r="CQ802" i="2"/>
  <c r="CR802" i="2" s="1"/>
  <c r="CS802" i="2"/>
  <c r="CT802" i="2" s="1"/>
  <c r="CU802" i="2"/>
  <c r="CV802" i="2" s="1"/>
  <c r="CW802" i="2"/>
  <c r="CX802" i="2" s="1"/>
  <c r="CG803" i="2"/>
  <c r="CH803" i="2" s="1"/>
  <c r="CI803" i="2"/>
  <c r="CJ803" i="2" s="1"/>
  <c r="CK803" i="2"/>
  <c r="CL803" i="2" s="1"/>
  <c r="CM803" i="2"/>
  <c r="CN803" i="2" s="1"/>
  <c r="CO803" i="2"/>
  <c r="CP803" i="2" s="1"/>
  <c r="CQ803" i="2"/>
  <c r="CR803" i="2" s="1"/>
  <c r="CS803" i="2"/>
  <c r="CT803" i="2" s="1"/>
  <c r="CU803" i="2"/>
  <c r="CV803" i="2" s="1"/>
  <c r="CW803" i="2"/>
  <c r="CX803" i="2" s="1"/>
  <c r="CG804" i="2"/>
  <c r="CH804" i="2" s="1"/>
  <c r="CI804" i="2"/>
  <c r="CJ804" i="2" s="1"/>
  <c r="CK804" i="2"/>
  <c r="CL804" i="2" s="1"/>
  <c r="CM804" i="2"/>
  <c r="CN804" i="2" s="1"/>
  <c r="CO804" i="2"/>
  <c r="CP804" i="2" s="1"/>
  <c r="CQ804" i="2"/>
  <c r="CR804" i="2" s="1"/>
  <c r="CS804" i="2"/>
  <c r="CT804" i="2" s="1"/>
  <c r="CU804" i="2"/>
  <c r="CV804" i="2" s="1"/>
  <c r="CW804" i="2"/>
  <c r="CX804" i="2" s="1"/>
  <c r="CG805" i="2"/>
  <c r="CH805" i="2" s="1"/>
  <c r="CI805" i="2"/>
  <c r="CJ805" i="2" s="1"/>
  <c r="CK805" i="2"/>
  <c r="CL805" i="2" s="1"/>
  <c r="CM805" i="2"/>
  <c r="CN805" i="2" s="1"/>
  <c r="CO805" i="2"/>
  <c r="CP805" i="2" s="1"/>
  <c r="CQ805" i="2"/>
  <c r="CR805" i="2" s="1"/>
  <c r="CS805" i="2"/>
  <c r="CT805" i="2" s="1"/>
  <c r="CU805" i="2"/>
  <c r="CV805" i="2" s="1"/>
  <c r="CW805" i="2"/>
  <c r="CX805" i="2" s="1"/>
  <c r="CG806" i="2"/>
  <c r="CH806" i="2" s="1"/>
  <c r="CI806" i="2"/>
  <c r="CJ806" i="2" s="1"/>
  <c r="CK806" i="2"/>
  <c r="CL806" i="2" s="1"/>
  <c r="CM806" i="2"/>
  <c r="CN806" i="2" s="1"/>
  <c r="CO806" i="2"/>
  <c r="CP806" i="2" s="1"/>
  <c r="CQ806" i="2"/>
  <c r="CR806" i="2" s="1"/>
  <c r="CS806" i="2"/>
  <c r="CT806" i="2" s="1"/>
  <c r="CU806" i="2"/>
  <c r="CV806" i="2" s="1"/>
  <c r="CW806" i="2"/>
  <c r="CX806" i="2" s="1"/>
  <c r="CG807" i="2"/>
  <c r="CH807" i="2" s="1"/>
  <c r="CI807" i="2"/>
  <c r="CJ807" i="2" s="1"/>
  <c r="CK807" i="2"/>
  <c r="CL807" i="2" s="1"/>
  <c r="CM807" i="2"/>
  <c r="CN807" i="2" s="1"/>
  <c r="CO807" i="2"/>
  <c r="CP807" i="2" s="1"/>
  <c r="CQ807" i="2"/>
  <c r="CR807" i="2" s="1"/>
  <c r="CS807" i="2"/>
  <c r="CT807" i="2" s="1"/>
  <c r="CU807" i="2"/>
  <c r="CV807" i="2" s="1"/>
  <c r="CW807" i="2"/>
  <c r="CX807" i="2" s="1"/>
  <c r="CG808" i="2"/>
  <c r="CH808" i="2" s="1"/>
  <c r="CI808" i="2"/>
  <c r="CJ808" i="2" s="1"/>
  <c r="CK808" i="2"/>
  <c r="CL808" i="2" s="1"/>
  <c r="CM808" i="2"/>
  <c r="CN808" i="2" s="1"/>
  <c r="CO808" i="2"/>
  <c r="CP808" i="2" s="1"/>
  <c r="CQ808" i="2"/>
  <c r="CR808" i="2" s="1"/>
  <c r="CS808" i="2"/>
  <c r="CT808" i="2" s="1"/>
  <c r="CU808" i="2"/>
  <c r="CV808" i="2" s="1"/>
  <c r="CW808" i="2"/>
  <c r="CX808" i="2" s="1"/>
  <c r="CG809" i="2"/>
  <c r="CH809" i="2" s="1"/>
  <c r="CI809" i="2"/>
  <c r="CJ809" i="2" s="1"/>
  <c r="CK809" i="2"/>
  <c r="CL809" i="2" s="1"/>
  <c r="CM809" i="2"/>
  <c r="CN809" i="2" s="1"/>
  <c r="CO809" i="2"/>
  <c r="CP809" i="2" s="1"/>
  <c r="CQ809" i="2"/>
  <c r="CR809" i="2" s="1"/>
  <c r="CS809" i="2"/>
  <c r="CT809" i="2" s="1"/>
  <c r="CU809" i="2"/>
  <c r="CV809" i="2" s="1"/>
  <c r="CW809" i="2"/>
  <c r="CX809" i="2" s="1"/>
  <c r="CG810" i="2"/>
  <c r="CH810" i="2" s="1"/>
  <c r="CI810" i="2"/>
  <c r="CJ810" i="2" s="1"/>
  <c r="CK810" i="2"/>
  <c r="CL810" i="2" s="1"/>
  <c r="CM810" i="2"/>
  <c r="CN810" i="2" s="1"/>
  <c r="CO810" i="2"/>
  <c r="CP810" i="2" s="1"/>
  <c r="CQ810" i="2"/>
  <c r="CR810" i="2" s="1"/>
  <c r="CS810" i="2"/>
  <c r="CT810" i="2" s="1"/>
  <c r="CU810" i="2"/>
  <c r="CV810" i="2" s="1"/>
  <c r="CW810" i="2"/>
  <c r="CX810" i="2" s="1"/>
  <c r="CG811" i="2"/>
  <c r="CH811" i="2" s="1"/>
  <c r="CI811" i="2"/>
  <c r="CJ811" i="2" s="1"/>
  <c r="CK811" i="2"/>
  <c r="CL811" i="2" s="1"/>
  <c r="CM811" i="2"/>
  <c r="CN811" i="2" s="1"/>
  <c r="CO811" i="2"/>
  <c r="CP811" i="2" s="1"/>
  <c r="CQ811" i="2"/>
  <c r="CR811" i="2" s="1"/>
  <c r="CS811" i="2"/>
  <c r="CT811" i="2" s="1"/>
  <c r="CU811" i="2"/>
  <c r="CV811" i="2" s="1"/>
  <c r="CW811" i="2"/>
  <c r="CX811" i="2" s="1"/>
  <c r="CG812" i="2"/>
  <c r="CH812" i="2" s="1"/>
  <c r="CI812" i="2"/>
  <c r="CJ812" i="2" s="1"/>
  <c r="CK812" i="2"/>
  <c r="CL812" i="2" s="1"/>
  <c r="CM812" i="2"/>
  <c r="CN812" i="2" s="1"/>
  <c r="CO812" i="2"/>
  <c r="CP812" i="2" s="1"/>
  <c r="CQ812" i="2"/>
  <c r="CR812" i="2" s="1"/>
  <c r="CS812" i="2"/>
  <c r="CT812" i="2" s="1"/>
  <c r="CU812" i="2"/>
  <c r="CV812" i="2" s="1"/>
  <c r="CW812" i="2"/>
  <c r="CX812" i="2" s="1"/>
  <c r="CG813" i="2"/>
  <c r="CH813" i="2" s="1"/>
  <c r="CI813" i="2"/>
  <c r="CJ813" i="2" s="1"/>
  <c r="CK813" i="2"/>
  <c r="CL813" i="2" s="1"/>
  <c r="CM813" i="2"/>
  <c r="CN813" i="2" s="1"/>
  <c r="CO813" i="2"/>
  <c r="CP813" i="2" s="1"/>
  <c r="CQ813" i="2"/>
  <c r="CR813" i="2" s="1"/>
  <c r="CS813" i="2"/>
  <c r="CT813" i="2" s="1"/>
  <c r="CU813" i="2"/>
  <c r="CV813" i="2" s="1"/>
  <c r="CW813" i="2"/>
  <c r="CX813" i="2" s="1"/>
  <c r="CG814" i="2"/>
  <c r="CH814" i="2" s="1"/>
  <c r="CI814" i="2"/>
  <c r="CJ814" i="2" s="1"/>
  <c r="CK814" i="2"/>
  <c r="CL814" i="2" s="1"/>
  <c r="CM814" i="2"/>
  <c r="CN814" i="2" s="1"/>
  <c r="CO814" i="2"/>
  <c r="CP814" i="2" s="1"/>
  <c r="CQ814" i="2"/>
  <c r="CR814" i="2" s="1"/>
  <c r="CS814" i="2"/>
  <c r="CT814" i="2" s="1"/>
  <c r="CU814" i="2"/>
  <c r="CV814" i="2" s="1"/>
  <c r="CW814" i="2"/>
  <c r="CX814" i="2" s="1"/>
  <c r="CG815" i="2"/>
  <c r="CH815" i="2" s="1"/>
  <c r="CI815" i="2"/>
  <c r="CJ815" i="2" s="1"/>
  <c r="CK815" i="2"/>
  <c r="CL815" i="2" s="1"/>
  <c r="CM815" i="2"/>
  <c r="CN815" i="2" s="1"/>
  <c r="CO815" i="2"/>
  <c r="CP815" i="2" s="1"/>
  <c r="CQ815" i="2"/>
  <c r="CR815" i="2" s="1"/>
  <c r="CS815" i="2"/>
  <c r="CT815" i="2" s="1"/>
  <c r="CU815" i="2"/>
  <c r="CV815" i="2" s="1"/>
  <c r="CW815" i="2"/>
  <c r="CX815" i="2" s="1"/>
  <c r="CG816" i="2"/>
  <c r="CH816" i="2" s="1"/>
  <c r="CI816" i="2"/>
  <c r="CJ816" i="2" s="1"/>
  <c r="CK816" i="2"/>
  <c r="CL816" i="2" s="1"/>
  <c r="CM816" i="2"/>
  <c r="CN816" i="2" s="1"/>
  <c r="CO816" i="2"/>
  <c r="CP816" i="2" s="1"/>
  <c r="CQ816" i="2"/>
  <c r="CR816" i="2" s="1"/>
  <c r="CS816" i="2"/>
  <c r="CT816" i="2" s="1"/>
  <c r="CU816" i="2"/>
  <c r="CV816" i="2" s="1"/>
  <c r="CW816" i="2"/>
  <c r="CX816" i="2" s="1"/>
  <c r="CG817" i="2"/>
  <c r="CH817" i="2" s="1"/>
  <c r="CI817" i="2"/>
  <c r="CJ817" i="2" s="1"/>
  <c r="CK817" i="2"/>
  <c r="CL817" i="2" s="1"/>
  <c r="CM817" i="2"/>
  <c r="CN817" i="2" s="1"/>
  <c r="CO817" i="2"/>
  <c r="CP817" i="2" s="1"/>
  <c r="CQ817" i="2"/>
  <c r="CR817" i="2" s="1"/>
  <c r="CS817" i="2"/>
  <c r="CT817" i="2" s="1"/>
  <c r="CU817" i="2"/>
  <c r="CV817" i="2" s="1"/>
  <c r="CW817" i="2"/>
  <c r="CX817" i="2" s="1"/>
  <c r="CG818" i="2"/>
  <c r="CH818" i="2" s="1"/>
  <c r="CI818" i="2"/>
  <c r="CJ818" i="2" s="1"/>
  <c r="CK818" i="2"/>
  <c r="CL818" i="2" s="1"/>
  <c r="CM818" i="2"/>
  <c r="CN818" i="2" s="1"/>
  <c r="CO818" i="2"/>
  <c r="CP818" i="2" s="1"/>
  <c r="CQ818" i="2"/>
  <c r="CR818" i="2" s="1"/>
  <c r="CS818" i="2"/>
  <c r="CT818" i="2" s="1"/>
  <c r="CU818" i="2"/>
  <c r="CV818" i="2" s="1"/>
  <c r="CW818" i="2"/>
  <c r="CX818" i="2" s="1"/>
  <c r="CG819" i="2"/>
  <c r="CH819" i="2" s="1"/>
  <c r="CI819" i="2"/>
  <c r="CJ819" i="2" s="1"/>
  <c r="CK819" i="2"/>
  <c r="CL819" i="2" s="1"/>
  <c r="CM819" i="2"/>
  <c r="CN819" i="2" s="1"/>
  <c r="CO819" i="2"/>
  <c r="CP819" i="2" s="1"/>
  <c r="CQ819" i="2"/>
  <c r="CR819" i="2" s="1"/>
  <c r="CS819" i="2"/>
  <c r="CT819" i="2" s="1"/>
  <c r="CU819" i="2"/>
  <c r="CV819" i="2" s="1"/>
  <c r="CW819" i="2"/>
  <c r="CX819" i="2" s="1"/>
  <c r="CG820" i="2"/>
  <c r="CH820" i="2" s="1"/>
  <c r="CI820" i="2"/>
  <c r="CJ820" i="2" s="1"/>
  <c r="CK820" i="2"/>
  <c r="CL820" i="2" s="1"/>
  <c r="CM820" i="2"/>
  <c r="CN820" i="2" s="1"/>
  <c r="CO820" i="2"/>
  <c r="CP820" i="2" s="1"/>
  <c r="CQ820" i="2"/>
  <c r="CR820" i="2" s="1"/>
  <c r="CS820" i="2"/>
  <c r="CT820" i="2" s="1"/>
  <c r="CU820" i="2"/>
  <c r="CV820" i="2" s="1"/>
  <c r="CW820" i="2"/>
  <c r="CX820" i="2" s="1"/>
  <c r="CG821" i="2"/>
  <c r="CH821" i="2" s="1"/>
  <c r="CI821" i="2"/>
  <c r="CJ821" i="2" s="1"/>
  <c r="CK821" i="2"/>
  <c r="CL821" i="2" s="1"/>
  <c r="CM821" i="2"/>
  <c r="CN821" i="2" s="1"/>
  <c r="CO821" i="2"/>
  <c r="CP821" i="2" s="1"/>
  <c r="CQ821" i="2"/>
  <c r="CR821" i="2" s="1"/>
  <c r="CS821" i="2"/>
  <c r="CT821" i="2" s="1"/>
  <c r="CU821" i="2"/>
  <c r="CV821" i="2" s="1"/>
  <c r="CW821" i="2"/>
  <c r="CX821" i="2" s="1"/>
  <c r="CG822" i="2"/>
  <c r="CH822" i="2" s="1"/>
  <c r="CI822" i="2"/>
  <c r="CJ822" i="2" s="1"/>
  <c r="CK822" i="2"/>
  <c r="CL822" i="2" s="1"/>
  <c r="CM822" i="2"/>
  <c r="CN822" i="2" s="1"/>
  <c r="CO822" i="2"/>
  <c r="CP822" i="2" s="1"/>
  <c r="CQ822" i="2"/>
  <c r="CR822" i="2" s="1"/>
  <c r="CS822" i="2"/>
  <c r="CT822" i="2" s="1"/>
  <c r="CU822" i="2"/>
  <c r="CV822" i="2" s="1"/>
  <c r="CW822" i="2"/>
  <c r="CX822" i="2" s="1"/>
  <c r="CG823" i="2"/>
  <c r="CH823" i="2" s="1"/>
  <c r="CI823" i="2"/>
  <c r="CJ823" i="2" s="1"/>
  <c r="CK823" i="2"/>
  <c r="CL823" i="2" s="1"/>
  <c r="CM823" i="2"/>
  <c r="CN823" i="2" s="1"/>
  <c r="CO823" i="2"/>
  <c r="CP823" i="2" s="1"/>
  <c r="CQ823" i="2"/>
  <c r="CR823" i="2" s="1"/>
  <c r="CS823" i="2"/>
  <c r="CT823" i="2" s="1"/>
  <c r="CU823" i="2"/>
  <c r="CV823" i="2" s="1"/>
  <c r="CW823" i="2"/>
  <c r="CX823" i="2" s="1"/>
  <c r="CG824" i="2"/>
  <c r="CH824" i="2" s="1"/>
  <c r="CI824" i="2"/>
  <c r="CJ824" i="2" s="1"/>
  <c r="CK824" i="2"/>
  <c r="CL824" i="2" s="1"/>
  <c r="CM824" i="2"/>
  <c r="CN824" i="2" s="1"/>
  <c r="CO824" i="2"/>
  <c r="CP824" i="2" s="1"/>
  <c r="CQ824" i="2"/>
  <c r="CR824" i="2" s="1"/>
  <c r="CS824" i="2"/>
  <c r="CT824" i="2" s="1"/>
  <c r="CU824" i="2"/>
  <c r="CV824" i="2" s="1"/>
  <c r="CW824" i="2"/>
  <c r="CX824" i="2" s="1"/>
  <c r="CG825" i="2"/>
  <c r="CH825" i="2" s="1"/>
  <c r="CI825" i="2"/>
  <c r="CJ825" i="2" s="1"/>
  <c r="CK825" i="2"/>
  <c r="CL825" i="2" s="1"/>
  <c r="CM825" i="2"/>
  <c r="CN825" i="2" s="1"/>
  <c r="CO825" i="2"/>
  <c r="CP825" i="2" s="1"/>
  <c r="CQ825" i="2"/>
  <c r="CR825" i="2" s="1"/>
  <c r="CS825" i="2"/>
  <c r="CT825" i="2" s="1"/>
  <c r="CU825" i="2"/>
  <c r="CV825" i="2" s="1"/>
  <c r="CW825" i="2"/>
  <c r="CX825" i="2" s="1"/>
  <c r="CG826" i="2"/>
  <c r="CH826" i="2" s="1"/>
  <c r="CI826" i="2"/>
  <c r="CJ826" i="2" s="1"/>
  <c r="CK826" i="2"/>
  <c r="CL826" i="2" s="1"/>
  <c r="CM826" i="2"/>
  <c r="CN826" i="2" s="1"/>
  <c r="CO826" i="2"/>
  <c r="CP826" i="2" s="1"/>
  <c r="CQ826" i="2"/>
  <c r="CR826" i="2" s="1"/>
  <c r="CS826" i="2"/>
  <c r="CT826" i="2" s="1"/>
  <c r="CU826" i="2"/>
  <c r="CV826" i="2" s="1"/>
  <c r="CW826" i="2"/>
  <c r="CX826" i="2" s="1"/>
  <c r="CG827" i="2"/>
  <c r="CH827" i="2" s="1"/>
  <c r="CI827" i="2"/>
  <c r="CJ827" i="2" s="1"/>
  <c r="CK827" i="2"/>
  <c r="CL827" i="2" s="1"/>
  <c r="CM827" i="2"/>
  <c r="CN827" i="2" s="1"/>
  <c r="CO827" i="2"/>
  <c r="CP827" i="2" s="1"/>
  <c r="CQ827" i="2"/>
  <c r="CR827" i="2" s="1"/>
  <c r="CS827" i="2"/>
  <c r="CT827" i="2" s="1"/>
  <c r="CU827" i="2"/>
  <c r="CV827" i="2" s="1"/>
  <c r="CW827" i="2"/>
  <c r="CX827" i="2" s="1"/>
  <c r="CG828" i="2"/>
  <c r="CH828" i="2" s="1"/>
  <c r="CI828" i="2"/>
  <c r="CJ828" i="2" s="1"/>
  <c r="CK828" i="2"/>
  <c r="CL828" i="2" s="1"/>
  <c r="CM828" i="2"/>
  <c r="CN828" i="2" s="1"/>
  <c r="CO828" i="2"/>
  <c r="CP828" i="2" s="1"/>
  <c r="CQ828" i="2"/>
  <c r="CR828" i="2" s="1"/>
  <c r="CS828" i="2"/>
  <c r="CT828" i="2" s="1"/>
  <c r="CU828" i="2"/>
  <c r="CV828" i="2" s="1"/>
  <c r="CW828" i="2"/>
  <c r="CX828" i="2" s="1"/>
  <c r="CG829" i="2"/>
  <c r="CH829" i="2" s="1"/>
  <c r="CI829" i="2"/>
  <c r="CJ829" i="2" s="1"/>
  <c r="CK829" i="2"/>
  <c r="CL829" i="2" s="1"/>
  <c r="CM829" i="2"/>
  <c r="CN829" i="2" s="1"/>
  <c r="CO829" i="2"/>
  <c r="CP829" i="2" s="1"/>
  <c r="CQ829" i="2"/>
  <c r="CR829" i="2" s="1"/>
  <c r="CS829" i="2"/>
  <c r="CT829" i="2" s="1"/>
  <c r="CU829" i="2"/>
  <c r="CV829" i="2" s="1"/>
  <c r="CW829" i="2"/>
  <c r="CX829" i="2" s="1"/>
  <c r="CG830" i="2"/>
  <c r="CH830" i="2" s="1"/>
  <c r="CI830" i="2"/>
  <c r="CJ830" i="2" s="1"/>
  <c r="CK830" i="2"/>
  <c r="CL830" i="2" s="1"/>
  <c r="CM830" i="2"/>
  <c r="CN830" i="2" s="1"/>
  <c r="CO830" i="2"/>
  <c r="CP830" i="2" s="1"/>
  <c r="CQ830" i="2"/>
  <c r="CR830" i="2" s="1"/>
  <c r="CS830" i="2"/>
  <c r="CT830" i="2" s="1"/>
  <c r="CU830" i="2"/>
  <c r="CV830" i="2" s="1"/>
  <c r="CW830" i="2"/>
  <c r="CX830" i="2" s="1"/>
  <c r="CG831" i="2"/>
  <c r="CH831" i="2" s="1"/>
  <c r="CI831" i="2"/>
  <c r="CJ831" i="2" s="1"/>
  <c r="CK831" i="2"/>
  <c r="CL831" i="2" s="1"/>
  <c r="CM831" i="2"/>
  <c r="CN831" i="2" s="1"/>
  <c r="CO831" i="2"/>
  <c r="CP831" i="2" s="1"/>
  <c r="CQ831" i="2"/>
  <c r="CR831" i="2" s="1"/>
  <c r="CS831" i="2"/>
  <c r="CT831" i="2" s="1"/>
  <c r="CU831" i="2"/>
  <c r="CV831" i="2" s="1"/>
  <c r="CW831" i="2"/>
  <c r="CX831" i="2" s="1"/>
  <c r="CG832" i="2"/>
  <c r="CH832" i="2" s="1"/>
  <c r="CI832" i="2"/>
  <c r="CJ832" i="2" s="1"/>
  <c r="CK832" i="2"/>
  <c r="CL832" i="2" s="1"/>
  <c r="CM832" i="2"/>
  <c r="CN832" i="2" s="1"/>
  <c r="CO832" i="2"/>
  <c r="CP832" i="2" s="1"/>
  <c r="CQ832" i="2"/>
  <c r="CR832" i="2" s="1"/>
  <c r="CS832" i="2"/>
  <c r="CT832" i="2" s="1"/>
  <c r="CU832" i="2"/>
  <c r="CV832" i="2" s="1"/>
  <c r="CW832" i="2"/>
  <c r="CX832" i="2" s="1"/>
  <c r="CG833" i="2"/>
  <c r="CH833" i="2" s="1"/>
  <c r="CI833" i="2"/>
  <c r="CJ833" i="2" s="1"/>
  <c r="CK833" i="2"/>
  <c r="CL833" i="2" s="1"/>
  <c r="CM833" i="2"/>
  <c r="CN833" i="2" s="1"/>
  <c r="CO833" i="2"/>
  <c r="CP833" i="2" s="1"/>
  <c r="CQ833" i="2"/>
  <c r="CR833" i="2" s="1"/>
  <c r="CS833" i="2"/>
  <c r="CT833" i="2" s="1"/>
  <c r="CU833" i="2"/>
  <c r="CV833" i="2" s="1"/>
  <c r="CW833" i="2"/>
  <c r="CX833" i="2" s="1"/>
  <c r="CG834" i="2"/>
  <c r="CH834" i="2" s="1"/>
  <c r="CI834" i="2"/>
  <c r="CJ834" i="2" s="1"/>
  <c r="CK834" i="2"/>
  <c r="CL834" i="2" s="1"/>
  <c r="CM834" i="2"/>
  <c r="CN834" i="2" s="1"/>
  <c r="CO834" i="2"/>
  <c r="CP834" i="2" s="1"/>
  <c r="CQ834" i="2"/>
  <c r="CR834" i="2" s="1"/>
  <c r="CS834" i="2"/>
  <c r="CT834" i="2" s="1"/>
  <c r="CU834" i="2"/>
  <c r="CV834" i="2" s="1"/>
  <c r="CW834" i="2"/>
  <c r="CX834" i="2" s="1"/>
  <c r="CG835" i="2"/>
  <c r="CH835" i="2" s="1"/>
  <c r="CI835" i="2"/>
  <c r="CJ835" i="2" s="1"/>
  <c r="CK835" i="2"/>
  <c r="CL835" i="2" s="1"/>
  <c r="CM835" i="2"/>
  <c r="CN835" i="2" s="1"/>
  <c r="CO835" i="2"/>
  <c r="CP835" i="2" s="1"/>
  <c r="CQ835" i="2"/>
  <c r="CR835" i="2" s="1"/>
  <c r="CS835" i="2"/>
  <c r="CT835" i="2" s="1"/>
  <c r="CU835" i="2"/>
  <c r="CV835" i="2" s="1"/>
  <c r="CW835" i="2"/>
  <c r="CX835" i="2" s="1"/>
  <c r="CG836" i="2"/>
  <c r="CH836" i="2" s="1"/>
  <c r="CI836" i="2"/>
  <c r="CJ836" i="2" s="1"/>
  <c r="CK836" i="2"/>
  <c r="CL836" i="2" s="1"/>
  <c r="CM836" i="2"/>
  <c r="CN836" i="2" s="1"/>
  <c r="CO836" i="2"/>
  <c r="CP836" i="2" s="1"/>
  <c r="CQ836" i="2"/>
  <c r="CR836" i="2" s="1"/>
  <c r="CS836" i="2"/>
  <c r="CT836" i="2" s="1"/>
  <c r="CU836" i="2"/>
  <c r="CV836" i="2" s="1"/>
  <c r="CW836" i="2"/>
  <c r="CX836" i="2" s="1"/>
  <c r="CG837" i="2"/>
  <c r="CH837" i="2" s="1"/>
  <c r="CI837" i="2"/>
  <c r="CJ837" i="2" s="1"/>
  <c r="CK837" i="2"/>
  <c r="CL837" i="2" s="1"/>
  <c r="CM837" i="2"/>
  <c r="CN837" i="2" s="1"/>
  <c r="CO837" i="2"/>
  <c r="CP837" i="2" s="1"/>
  <c r="CQ837" i="2"/>
  <c r="CR837" i="2" s="1"/>
  <c r="CS837" i="2"/>
  <c r="CT837" i="2" s="1"/>
  <c r="CU837" i="2"/>
  <c r="CV837" i="2" s="1"/>
  <c r="CW837" i="2"/>
  <c r="CX837" i="2" s="1"/>
  <c r="CG838" i="2"/>
  <c r="CH838" i="2" s="1"/>
  <c r="CI838" i="2"/>
  <c r="CJ838" i="2" s="1"/>
  <c r="CK838" i="2"/>
  <c r="CL838" i="2" s="1"/>
  <c r="CM838" i="2"/>
  <c r="CN838" i="2" s="1"/>
  <c r="CO838" i="2"/>
  <c r="CP838" i="2" s="1"/>
  <c r="CQ838" i="2"/>
  <c r="CR838" i="2" s="1"/>
  <c r="CS838" i="2"/>
  <c r="CT838" i="2" s="1"/>
  <c r="CU838" i="2"/>
  <c r="CV838" i="2" s="1"/>
  <c r="CW838" i="2"/>
  <c r="CX838" i="2" s="1"/>
  <c r="CG839" i="2"/>
  <c r="CH839" i="2" s="1"/>
  <c r="CI839" i="2"/>
  <c r="CJ839" i="2" s="1"/>
  <c r="CK839" i="2"/>
  <c r="CL839" i="2" s="1"/>
  <c r="CM839" i="2"/>
  <c r="CN839" i="2" s="1"/>
  <c r="CO839" i="2"/>
  <c r="CP839" i="2" s="1"/>
  <c r="CQ839" i="2"/>
  <c r="CR839" i="2" s="1"/>
  <c r="CS839" i="2"/>
  <c r="CT839" i="2" s="1"/>
  <c r="CU839" i="2"/>
  <c r="CV839" i="2" s="1"/>
  <c r="CW839" i="2"/>
  <c r="CX839" i="2" s="1"/>
  <c r="CG840" i="2"/>
  <c r="CH840" i="2" s="1"/>
  <c r="CI840" i="2"/>
  <c r="CJ840" i="2" s="1"/>
  <c r="CK840" i="2"/>
  <c r="CL840" i="2" s="1"/>
  <c r="CM840" i="2"/>
  <c r="CN840" i="2" s="1"/>
  <c r="CO840" i="2"/>
  <c r="CP840" i="2" s="1"/>
  <c r="CQ840" i="2"/>
  <c r="CR840" i="2" s="1"/>
  <c r="CS840" i="2"/>
  <c r="CT840" i="2" s="1"/>
  <c r="CU840" i="2"/>
  <c r="CV840" i="2" s="1"/>
  <c r="CW840" i="2"/>
  <c r="CX840" i="2" s="1"/>
  <c r="CG841" i="2"/>
  <c r="CH841" i="2" s="1"/>
  <c r="CI841" i="2"/>
  <c r="CJ841" i="2" s="1"/>
  <c r="CK841" i="2"/>
  <c r="CL841" i="2" s="1"/>
  <c r="CM841" i="2"/>
  <c r="CN841" i="2" s="1"/>
  <c r="CO841" i="2"/>
  <c r="CP841" i="2" s="1"/>
  <c r="CQ841" i="2"/>
  <c r="CR841" i="2" s="1"/>
  <c r="CS841" i="2"/>
  <c r="CT841" i="2" s="1"/>
  <c r="CU841" i="2"/>
  <c r="CV841" i="2" s="1"/>
  <c r="CW841" i="2"/>
  <c r="CX841" i="2" s="1"/>
  <c r="CG842" i="2"/>
  <c r="CH842" i="2" s="1"/>
  <c r="CI842" i="2"/>
  <c r="CJ842" i="2" s="1"/>
  <c r="CK842" i="2"/>
  <c r="CL842" i="2" s="1"/>
  <c r="CM842" i="2"/>
  <c r="CN842" i="2" s="1"/>
  <c r="CO842" i="2"/>
  <c r="CP842" i="2" s="1"/>
  <c r="CQ842" i="2"/>
  <c r="CR842" i="2" s="1"/>
  <c r="CS842" i="2"/>
  <c r="CT842" i="2" s="1"/>
  <c r="CU842" i="2"/>
  <c r="CV842" i="2" s="1"/>
  <c r="CW842" i="2"/>
  <c r="CX842" i="2" s="1"/>
  <c r="CG843" i="2"/>
  <c r="CH843" i="2" s="1"/>
  <c r="CI843" i="2"/>
  <c r="CJ843" i="2" s="1"/>
  <c r="CK843" i="2"/>
  <c r="CL843" i="2" s="1"/>
  <c r="CM843" i="2"/>
  <c r="CN843" i="2" s="1"/>
  <c r="CO843" i="2"/>
  <c r="CP843" i="2" s="1"/>
  <c r="CQ843" i="2"/>
  <c r="CR843" i="2" s="1"/>
  <c r="CS843" i="2"/>
  <c r="CT843" i="2" s="1"/>
  <c r="CU843" i="2"/>
  <c r="CV843" i="2" s="1"/>
  <c r="CW843" i="2"/>
  <c r="CX843" i="2" s="1"/>
  <c r="CG844" i="2"/>
  <c r="CH844" i="2" s="1"/>
  <c r="CI844" i="2"/>
  <c r="CJ844" i="2" s="1"/>
  <c r="CK844" i="2"/>
  <c r="CL844" i="2" s="1"/>
  <c r="CM844" i="2"/>
  <c r="CN844" i="2" s="1"/>
  <c r="CO844" i="2"/>
  <c r="CP844" i="2" s="1"/>
  <c r="CQ844" i="2"/>
  <c r="CR844" i="2" s="1"/>
  <c r="CS844" i="2"/>
  <c r="CT844" i="2" s="1"/>
  <c r="CU844" i="2"/>
  <c r="CV844" i="2" s="1"/>
  <c r="CW844" i="2"/>
  <c r="CX844" i="2" s="1"/>
  <c r="CG845" i="2"/>
  <c r="CH845" i="2" s="1"/>
  <c r="CI845" i="2"/>
  <c r="CJ845" i="2" s="1"/>
  <c r="CK845" i="2"/>
  <c r="CL845" i="2" s="1"/>
  <c r="CM845" i="2"/>
  <c r="CN845" i="2" s="1"/>
  <c r="CO845" i="2"/>
  <c r="CP845" i="2" s="1"/>
  <c r="CQ845" i="2"/>
  <c r="CR845" i="2" s="1"/>
  <c r="CS845" i="2"/>
  <c r="CT845" i="2" s="1"/>
  <c r="CU845" i="2"/>
  <c r="CV845" i="2" s="1"/>
  <c r="CW845" i="2"/>
  <c r="CX845" i="2" s="1"/>
  <c r="CG846" i="2"/>
  <c r="CH846" i="2" s="1"/>
  <c r="CI846" i="2"/>
  <c r="CJ846" i="2" s="1"/>
  <c r="CK846" i="2"/>
  <c r="CL846" i="2" s="1"/>
  <c r="CM846" i="2"/>
  <c r="CN846" i="2" s="1"/>
  <c r="CO846" i="2"/>
  <c r="CP846" i="2" s="1"/>
  <c r="CQ846" i="2"/>
  <c r="CR846" i="2" s="1"/>
  <c r="CS846" i="2"/>
  <c r="CT846" i="2" s="1"/>
  <c r="CU846" i="2"/>
  <c r="CV846" i="2" s="1"/>
  <c r="CW846" i="2"/>
  <c r="CX846" i="2" s="1"/>
  <c r="CG847" i="2"/>
  <c r="CH847" i="2" s="1"/>
  <c r="CI847" i="2"/>
  <c r="CJ847" i="2" s="1"/>
  <c r="CK847" i="2"/>
  <c r="CL847" i="2" s="1"/>
  <c r="CM847" i="2"/>
  <c r="CN847" i="2" s="1"/>
  <c r="CO847" i="2"/>
  <c r="CP847" i="2" s="1"/>
  <c r="CQ847" i="2"/>
  <c r="CR847" i="2" s="1"/>
  <c r="CS847" i="2"/>
  <c r="CT847" i="2" s="1"/>
  <c r="CU847" i="2"/>
  <c r="CV847" i="2" s="1"/>
  <c r="CW847" i="2"/>
  <c r="CX847" i="2" s="1"/>
  <c r="CG848" i="2"/>
  <c r="CH848" i="2" s="1"/>
  <c r="CI848" i="2"/>
  <c r="CJ848" i="2" s="1"/>
  <c r="CK848" i="2"/>
  <c r="CL848" i="2" s="1"/>
  <c r="CM848" i="2"/>
  <c r="CN848" i="2" s="1"/>
  <c r="CO848" i="2"/>
  <c r="CP848" i="2" s="1"/>
  <c r="CQ848" i="2"/>
  <c r="CR848" i="2" s="1"/>
  <c r="CS848" i="2"/>
  <c r="CT848" i="2" s="1"/>
  <c r="CU848" i="2"/>
  <c r="CV848" i="2" s="1"/>
  <c r="CW848" i="2"/>
  <c r="CX848" i="2" s="1"/>
  <c r="CG849" i="2"/>
  <c r="CH849" i="2" s="1"/>
  <c r="CI849" i="2"/>
  <c r="CJ849" i="2" s="1"/>
  <c r="CK849" i="2"/>
  <c r="CL849" i="2" s="1"/>
  <c r="CM849" i="2"/>
  <c r="CN849" i="2" s="1"/>
  <c r="CO849" i="2"/>
  <c r="CP849" i="2" s="1"/>
  <c r="CQ849" i="2"/>
  <c r="CR849" i="2" s="1"/>
  <c r="CS849" i="2"/>
  <c r="CT849" i="2" s="1"/>
  <c r="CU849" i="2"/>
  <c r="CV849" i="2" s="1"/>
  <c r="CW849" i="2"/>
  <c r="CX849" i="2" s="1"/>
  <c r="CG850" i="2"/>
  <c r="CH850" i="2" s="1"/>
  <c r="CI850" i="2"/>
  <c r="CJ850" i="2" s="1"/>
  <c r="CK850" i="2"/>
  <c r="CL850" i="2" s="1"/>
  <c r="CM850" i="2"/>
  <c r="CN850" i="2" s="1"/>
  <c r="CO850" i="2"/>
  <c r="CP850" i="2" s="1"/>
  <c r="CQ850" i="2"/>
  <c r="CR850" i="2" s="1"/>
  <c r="CS850" i="2"/>
  <c r="CT850" i="2" s="1"/>
  <c r="CU850" i="2"/>
  <c r="CV850" i="2" s="1"/>
  <c r="CW850" i="2"/>
  <c r="CX850" i="2" s="1"/>
  <c r="CG851" i="2"/>
  <c r="CH851" i="2" s="1"/>
  <c r="CI851" i="2"/>
  <c r="CJ851" i="2" s="1"/>
  <c r="CK851" i="2"/>
  <c r="CL851" i="2" s="1"/>
  <c r="CM851" i="2"/>
  <c r="CN851" i="2" s="1"/>
  <c r="CO851" i="2"/>
  <c r="CP851" i="2" s="1"/>
  <c r="CQ851" i="2"/>
  <c r="CR851" i="2" s="1"/>
  <c r="CS851" i="2"/>
  <c r="CT851" i="2" s="1"/>
  <c r="CU851" i="2"/>
  <c r="CV851" i="2" s="1"/>
  <c r="CW851" i="2"/>
  <c r="CX851" i="2" s="1"/>
  <c r="CG852" i="2"/>
  <c r="CH852" i="2" s="1"/>
  <c r="CI852" i="2"/>
  <c r="CJ852" i="2" s="1"/>
  <c r="CK852" i="2"/>
  <c r="CL852" i="2" s="1"/>
  <c r="CM852" i="2"/>
  <c r="CN852" i="2" s="1"/>
  <c r="CO852" i="2"/>
  <c r="CP852" i="2" s="1"/>
  <c r="CQ852" i="2"/>
  <c r="CR852" i="2" s="1"/>
  <c r="CS852" i="2"/>
  <c r="CT852" i="2" s="1"/>
  <c r="CU852" i="2"/>
  <c r="CV852" i="2" s="1"/>
  <c r="CW852" i="2"/>
  <c r="CX852" i="2" s="1"/>
  <c r="CG853" i="2"/>
  <c r="CH853" i="2" s="1"/>
  <c r="CI853" i="2"/>
  <c r="CJ853" i="2" s="1"/>
  <c r="CK853" i="2"/>
  <c r="CL853" i="2" s="1"/>
  <c r="CM853" i="2"/>
  <c r="CN853" i="2" s="1"/>
  <c r="CO853" i="2"/>
  <c r="CP853" i="2" s="1"/>
  <c r="CQ853" i="2"/>
  <c r="CR853" i="2" s="1"/>
  <c r="CS853" i="2"/>
  <c r="CT853" i="2" s="1"/>
  <c r="CU853" i="2"/>
  <c r="CV853" i="2" s="1"/>
  <c r="CW853" i="2"/>
  <c r="CX853" i="2" s="1"/>
  <c r="CG854" i="2"/>
  <c r="CH854" i="2" s="1"/>
  <c r="CI854" i="2"/>
  <c r="CJ854" i="2" s="1"/>
  <c r="CK854" i="2"/>
  <c r="CL854" i="2" s="1"/>
  <c r="CM854" i="2"/>
  <c r="CN854" i="2" s="1"/>
  <c r="CO854" i="2"/>
  <c r="CP854" i="2" s="1"/>
  <c r="CQ854" i="2"/>
  <c r="CR854" i="2" s="1"/>
  <c r="CS854" i="2"/>
  <c r="CT854" i="2" s="1"/>
  <c r="CU854" i="2"/>
  <c r="CV854" i="2" s="1"/>
  <c r="CW854" i="2"/>
  <c r="CX854" i="2" s="1"/>
  <c r="CG855" i="2"/>
  <c r="CH855" i="2" s="1"/>
  <c r="CI855" i="2"/>
  <c r="CJ855" i="2" s="1"/>
  <c r="CK855" i="2"/>
  <c r="CL855" i="2" s="1"/>
  <c r="CM855" i="2"/>
  <c r="CN855" i="2" s="1"/>
  <c r="CO855" i="2"/>
  <c r="CP855" i="2" s="1"/>
  <c r="CQ855" i="2"/>
  <c r="CR855" i="2" s="1"/>
  <c r="CS855" i="2"/>
  <c r="CT855" i="2" s="1"/>
  <c r="CU855" i="2"/>
  <c r="CV855" i="2" s="1"/>
  <c r="CW855" i="2"/>
  <c r="CX855" i="2" s="1"/>
  <c r="CG856" i="2"/>
  <c r="CH856" i="2" s="1"/>
  <c r="CI856" i="2"/>
  <c r="CJ856" i="2" s="1"/>
  <c r="CK856" i="2"/>
  <c r="CL856" i="2" s="1"/>
  <c r="CM856" i="2"/>
  <c r="CN856" i="2" s="1"/>
  <c r="CO856" i="2"/>
  <c r="CP856" i="2" s="1"/>
  <c r="CQ856" i="2"/>
  <c r="CR856" i="2" s="1"/>
  <c r="CS856" i="2"/>
  <c r="CT856" i="2" s="1"/>
  <c r="CU856" i="2"/>
  <c r="CV856" i="2" s="1"/>
  <c r="CW856" i="2"/>
  <c r="CX856" i="2" s="1"/>
  <c r="CG857" i="2"/>
  <c r="CH857" i="2" s="1"/>
  <c r="CI857" i="2"/>
  <c r="CJ857" i="2" s="1"/>
  <c r="CK857" i="2"/>
  <c r="CL857" i="2" s="1"/>
  <c r="CM857" i="2"/>
  <c r="CN857" i="2" s="1"/>
  <c r="CO857" i="2"/>
  <c r="CP857" i="2" s="1"/>
  <c r="CQ857" i="2"/>
  <c r="CR857" i="2" s="1"/>
  <c r="CS857" i="2"/>
  <c r="CT857" i="2" s="1"/>
  <c r="CU857" i="2"/>
  <c r="CV857" i="2" s="1"/>
  <c r="CW857" i="2"/>
  <c r="CX857" i="2" s="1"/>
  <c r="CG858" i="2"/>
  <c r="CH858" i="2" s="1"/>
  <c r="CI858" i="2"/>
  <c r="CJ858" i="2" s="1"/>
  <c r="CK858" i="2"/>
  <c r="CL858" i="2" s="1"/>
  <c r="CM858" i="2"/>
  <c r="CN858" i="2" s="1"/>
  <c r="CO858" i="2"/>
  <c r="CP858" i="2" s="1"/>
  <c r="CQ858" i="2"/>
  <c r="CR858" i="2" s="1"/>
  <c r="CS858" i="2"/>
  <c r="CT858" i="2" s="1"/>
  <c r="CU858" i="2"/>
  <c r="CV858" i="2" s="1"/>
  <c r="CW858" i="2"/>
  <c r="CX858" i="2" s="1"/>
  <c r="CG859" i="2"/>
  <c r="CH859" i="2" s="1"/>
  <c r="CI859" i="2"/>
  <c r="CJ859" i="2" s="1"/>
  <c r="CK859" i="2"/>
  <c r="CL859" i="2" s="1"/>
  <c r="CM859" i="2"/>
  <c r="CN859" i="2" s="1"/>
  <c r="CO859" i="2"/>
  <c r="CP859" i="2" s="1"/>
  <c r="CQ859" i="2"/>
  <c r="CR859" i="2" s="1"/>
  <c r="CS859" i="2"/>
  <c r="CT859" i="2" s="1"/>
  <c r="CU859" i="2"/>
  <c r="CV859" i="2" s="1"/>
  <c r="CW859" i="2"/>
  <c r="CX859" i="2" s="1"/>
  <c r="CG860" i="2"/>
  <c r="CH860" i="2" s="1"/>
  <c r="CI860" i="2"/>
  <c r="CJ860" i="2" s="1"/>
  <c r="CK860" i="2"/>
  <c r="CL860" i="2" s="1"/>
  <c r="CM860" i="2"/>
  <c r="CN860" i="2" s="1"/>
  <c r="CO860" i="2"/>
  <c r="CP860" i="2" s="1"/>
  <c r="CQ860" i="2"/>
  <c r="CR860" i="2" s="1"/>
  <c r="CS860" i="2"/>
  <c r="CT860" i="2" s="1"/>
  <c r="CU860" i="2"/>
  <c r="CV860" i="2" s="1"/>
  <c r="CW860" i="2"/>
  <c r="CX860" i="2" s="1"/>
  <c r="CG861" i="2"/>
  <c r="CH861" i="2" s="1"/>
  <c r="CI861" i="2"/>
  <c r="CJ861" i="2" s="1"/>
  <c r="CK861" i="2"/>
  <c r="CL861" i="2" s="1"/>
  <c r="CM861" i="2"/>
  <c r="CN861" i="2" s="1"/>
  <c r="CO861" i="2"/>
  <c r="CP861" i="2" s="1"/>
  <c r="CQ861" i="2"/>
  <c r="CR861" i="2" s="1"/>
  <c r="CS861" i="2"/>
  <c r="CT861" i="2" s="1"/>
  <c r="CU861" i="2"/>
  <c r="CV861" i="2" s="1"/>
  <c r="CW861" i="2"/>
  <c r="CX861" i="2" s="1"/>
  <c r="CG862" i="2"/>
  <c r="CH862" i="2" s="1"/>
  <c r="CI862" i="2"/>
  <c r="CJ862" i="2" s="1"/>
  <c r="CK862" i="2"/>
  <c r="CL862" i="2" s="1"/>
  <c r="CM862" i="2"/>
  <c r="CN862" i="2" s="1"/>
  <c r="CO862" i="2"/>
  <c r="CP862" i="2" s="1"/>
  <c r="CQ862" i="2"/>
  <c r="CR862" i="2" s="1"/>
  <c r="CS862" i="2"/>
  <c r="CT862" i="2" s="1"/>
  <c r="CU862" i="2"/>
  <c r="CV862" i="2" s="1"/>
  <c r="CW862" i="2"/>
  <c r="CX862" i="2" s="1"/>
  <c r="CG863" i="2"/>
  <c r="CH863" i="2" s="1"/>
  <c r="CI863" i="2"/>
  <c r="CJ863" i="2" s="1"/>
  <c r="CK863" i="2"/>
  <c r="CL863" i="2" s="1"/>
  <c r="CM863" i="2"/>
  <c r="CN863" i="2" s="1"/>
  <c r="CO863" i="2"/>
  <c r="CP863" i="2" s="1"/>
  <c r="CQ863" i="2"/>
  <c r="CR863" i="2" s="1"/>
  <c r="CS863" i="2"/>
  <c r="CT863" i="2" s="1"/>
  <c r="CU863" i="2"/>
  <c r="CV863" i="2" s="1"/>
  <c r="CW863" i="2"/>
  <c r="CX863" i="2" s="1"/>
  <c r="CG864" i="2"/>
  <c r="CH864" i="2" s="1"/>
  <c r="CI864" i="2"/>
  <c r="CJ864" i="2" s="1"/>
  <c r="CK864" i="2"/>
  <c r="CL864" i="2" s="1"/>
  <c r="CM864" i="2"/>
  <c r="CN864" i="2" s="1"/>
  <c r="CO864" i="2"/>
  <c r="CP864" i="2" s="1"/>
  <c r="CQ864" i="2"/>
  <c r="CR864" i="2" s="1"/>
  <c r="CS864" i="2"/>
  <c r="CT864" i="2" s="1"/>
  <c r="CU864" i="2"/>
  <c r="CV864" i="2" s="1"/>
  <c r="CW864" i="2"/>
  <c r="CX864" i="2" s="1"/>
  <c r="CG865" i="2"/>
  <c r="CH865" i="2" s="1"/>
  <c r="CI865" i="2"/>
  <c r="CJ865" i="2" s="1"/>
  <c r="CK865" i="2"/>
  <c r="CL865" i="2" s="1"/>
  <c r="CM865" i="2"/>
  <c r="CN865" i="2" s="1"/>
  <c r="CO865" i="2"/>
  <c r="CP865" i="2" s="1"/>
  <c r="CQ865" i="2"/>
  <c r="CR865" i="2" s="1"/>
  <c r="CS865" i="2"/>
  <c r="CT865" i="2" s="1"/>
  <c r="CU865" i="2"/>
  <c r="CV865" i="2" s="1"/>
  <c r="CW865" i="2"/>
  <c r="CX865" i="2" s="1"/>
  <c r="CG866" i="2"/>
  <c r="CH866" i="2" s="1"/>
  <c r="CI866" i="2"/>
  <c r="CJ866" i="2" s="1"/>
  <c r="CK866" i="2"/>
  <c r="CL866" i="2" s="1"/>
  <c r="CM866" i="2"/>
  <c r="CN866" i="2" s="1"/>
  <c r="CO866" i="2"/>
  <c r="CP866" i="2" s="1"/>
  <c r="CQ866" i="2"/>
  <c r="CR866" i="2" s="1"/>
  <c r="CS866" i="2"/>
  <c r="CT866" i="2" s="1"/>
  <c r="CU866" i="2"/>
  <c r="CV866" i="2" s="1"/>
  <c r="CW866" i="2"/>
  <c r="CX866" i="2" s="1"/>
  <c r="CG867" i="2"/>
  <c r="CH867" i="2" s="1"/>
  <c r="CI867" i="2"/>
  <c r="CJ867" i="2" s="1"/>
  <c r="CK867" i="2"/>
  <c r="CL867" i="2" s="1"/>
  <c r="CM867" i="2"/>
  <c r="CN867" i="2" s="1"/>
  <c r="CO867" i="2"/>
  <c r="CP867" i="2" s="1"/>
  <c r="CQ867" i="2"/>
  <c r="CR867" i="2" s="1"/>
  <c r="CS867" i="2"/>
  <c r="CT867" i="2" s="1"/>
  <c r="CU867" i="2"/>
  <c r="CV867" i="2" s="1"/>
  <c r="CW867" i="2"/>
  <c r="CX867" i="2" s="1"/>
  <c r="CG868" i="2"/>
  <c r="CH868" i="2" s="1"/>
  <c r="CI868" i="2"/>
  <c r="CJ868" i="2" s="1"/>
  <c r="CK868" i="2"/>
  <c r="CL868" i="2" s="1"/>
  <c r="CM868" i="2"/>
  <c r="CN868" i="2" s="1"/>
  <c r="CO868" i="2"/>
  <c r="CP868" i="2" s="1"/>
  <c r="CQ868" i="2"/>
  <c r="CR868" i="2" s="1"/>
  <c r="CS868" i="2"/>
  <c r="CT868" i="2" s="1"/>
  <c r="CU868" i="2"/>
  <c r="CV868" i="2" s="1"/>
  <c r="CW868" i="2"/>
  <c r="CX868" i="2" s="1"/>
  <c r="CG869" i="2"/>
  <c r="CH869" i="2" s="1"/>
  <c r="CI869" i="2"/>
  <c r="CJ869" i="2" s="1"/>
  <c r="CK869" i="2"/>
  <c r="CL869" i="2" s="1"/>
  <c r="CM869" i="2"/>
  <c r="CN869" i="2" s="1"/>
  <c r="CO869" i="2"/>
  <c r="CP869" i="2" s="1"/>
  <c r="CQ869" i="2"/>
  <c r="CR869" i="2" s="1"/>
  <c r="CS869" i="2"/>
  <c r="CT869" i="2" s="1"/>
  <c r="CU869" i="2"/>
  <c r="CV869" i="2" s="1"/>
  <c r="CW869" i="2"/>
  <c r="CX869" i="2" s="1"/>
  <c r="CG870" i="2"/>
  <c r="CH870" i="2" s="1"/>
  <c r="CI870" i="2"/>
  <c r="CJ870" i="2" s="1"/>
  <c r="CK870" i="2"/>
  <c r="CL870" i="2" s="1"/>
  <c r="CM870" i="2"/>
  <c r="CN870" i="2" s="1"/>
  <c r="CO870" i="2"/>
  <c r="CP870" i="2" s="1"/>
  <c r="CQ870" i="2"/>
  <c r="CR870" i="2" s="1"/>
  <c r="CS870" i="2"/>
  <c r="CT870" i="2" s="1"/>
  <c r="CU870" i="2"/>
  <c r="CV870" i="2" s="1"/>
  <c r="CW870" i="2"/>
  <c r="CX870" i="2" s="1"/>
  <c r="CG871" i="2"/>
  <c r="CH871" i="2" s="1"/>
  <c r="CI871" i="2"/>
  <c r="CJ871" i="2" s="1"/>
  <c r="CK871" i="2"/>
  <c r="CL871" i="2" s="1"/>
  <c r="CM871" i="2"/>
  <c r="CN871" i="2" s="1"/>
  <c r="CO871" i="2"/>
  <c r="CP871" i="2" s="1"/>
  <c r="CQ871" i="2"/>
  <c r="CR871" i="2" s="1"/>
  <c r="CS871" i="2"/>
  <c r="CT871" i="2" s="1"/>
  <c r="CU871" i="2"/>
  <c r="CV871" i="2" s="1"/>
  <c r="CW871" i="2"/>
  <c r="CX871" i="2" s="1"/>
  <c r="CG872" i="2"/>
  <c r="CH872" i="2" s="1"/>
  <c r="CI872" i="2"/>
  <c r="CJ872" i="2" s="1"/>
  <c r="CK872" i="2"/>
  <c r="CL872" i="2" s="1"/>
  <c r="CM872" i="2"/>
  <c r="CN872" i="2" s="1"/>
  <c r="CO872" i="2"/>
  <c r="CP872" i="2" s="1"/>
  <c r="CQ872" i="2"/>
  <c r="CR872" i="2" s="1"/>
  <c r="CS872" i="2"/>
  <c r="CT872" i="2" s="1"/>
  <c r="CU872" i="2"/>
  <c r="CV872" i="2" s="1"/>
  <c r="CW872" i="2"/>
  <c r="CX872" i="2" s="1"/>
  <c r="CG873" i="2"/>
  <c r="CH873" i="2" s="1"/>
  <c r="CI873" i="2"/>
  <c r="CJ873" i="2" s="1"/>
  <c r="CK873" i="2"/>
  <c r="CL873" i="2" s="1"/>
  <c r="CM873" i="2"/>
  <c r="CN873" i="2" s="1"/>
  <c r="CO873" i="2"/>
  <c r="CP873" i="2" s="1"/>
  <c r="CQ873" i="2"/>
  <c r="CR873" i="2" s="1"/>
  <c r="CS873" i="2"/>
  <c r="CT873" i="2" s="1"/>
  <c r="CU873" i="2"/>
  <c r="CV873" i="2" s="1"/>
  <c r="CW873" i="2"/>
  <c r="CX873" i="2" s="1"/>
  <c r="CG874" i="2"/>
  <c r="CH874" i="2" s="1"/>
  <c r="CI874" i="2"/>
  <c r="CJ874" i="2" s="1"/>
  <c r="CK874" i="2"/>
  <c r="CL874" i="2" s="1"/>
  <c r="CM874" i="2"/>
  <c r="CN874" i="2" s="1"/>
  <c r="CO874" i="2"/>
  <c r="CP874" i="2" s="1"/>
  <c r="CQ874" i="2"/>
  <c r="CR874" i="2" s="1"/>
  <c r="CS874" i="2"/>
  <c r="CT874" i="2" s="1"/>
  <c r="CU874" i="2"/>
  <c r="CV874" i="2" s="1"/>
  <c r="CW874" i="2"/>
  <c r="CX874" i="2" s="1"/>
  <c r="CG875" i="2"/>
  <c r="CH875" i="2" s="1"/>
  <c r="CI875" i="2"/>
  <c r="CJ875" i="2" s="1"/>
  <c r="CK875" i="2"/>
  <c r="CL875" i="2" s="1"/>
  <c r="CM875" i="2"/>
  <c r="CN875" i="2" s="1"/>
  <c r="CO875" i="2"/>
  <c r="CP875" i="2" s="1"/>
  <c r="CQ875" i="2"/>
  <c r="CR875" i="2" s="1"/>
  <c r="CS875" i="2"/>
  <c r="CT875" i="2" s="1"/>
  <c r="CU875" i="2"/>
  <c r="CV875" i="2" s="1"/>
  <c r="CW875" i="2"/>
  <c r="CX875" i="2" s="1"/>
  <c r="CG876" i="2"/>
  <c r="CH876" i="2" s="1"/>
  <c r="CI876" i="2"/>
  <c r="CJ876" i="2" s="1"/>
  <c r="CK876" i="2"/>
  <c r="CL876" i="2" s="1"/>
  <c r="CM876" i="2"/>
  <c r="CN876" i="2" s="1"/>
  <c r="CO876" i="2"/>
  <c r="CP876" i="2" s="1"/>
  <c r="CQ876" i="2"/>
  <c r="CR876" i="2" s="1"/>
  <c r="CS876" i="2"/>
  <c r="CT876" i="2" s="1"/>
  <c r="CU876" i="2"/>
  <c r="CV876" i="2" s="1"/>
  <c r="CW876" i="2"/>
  <c r="CX876" i="2" s="1"/>
  <c r="CG877" i="2"/>
  <c r="CH877" i="2" s="1"/>
  <c r="CI877" i="2"/>
  <c r="CJ877" i="2" s="1"/>
  <c r="CK877" i="2"/>
  <c r="CL877" i="2" s="1"/>
  <c r="CM877" i="2"/>
  <c r="CN877" i="2" s="1"/>
  <c r="CO877" i="2"/>
  <c r="CP877" i="2" s="1"/>
  <c r="CQ877" i="2"/>
  <c r="CR877" i="2" s="1"/>
  <c r="CS877" i="2"/>
  <c r="CT877" i="2" s="1"/>
  <c r="CU877" i="2"/>
  <c r="CV877" i="2" s="1"/>
  <c r="CW877" i="2"/>
  <c r="CX877" i="2" s="1"/>
  <c r="CG878" i="2"/>
  <c r="CH878" i="2" s="1"/>
  <c r="CI878" i="2"/>
  <c r="CJ878" i="2" s="1"/>
  <c r="CK878" i="2"/>
  <c r="CL878" i="2" s="1"/>
  <c r="CM878" i="2"/>
  <c r="CN878" i="2" s="1"/>
  <c r="CO878" i="2"/>
  <c r="CP878" i="2" s="1"/>
  <c r="CQ878" i="2"/>
  <c r="CR878" i="2" s="1"/>
  <c r="CS878" i="2"/>
  <c r="CT878" i="2" s="1"/>
  <c r="CU878" i="2"/>
  <c r="CV878" i="2" s="1"/>
  <c r="CW878" i="2"/>
  <c r="CX878" i="2" s="1"/>
  <c r="CG879" i="2"/>
  <c r="CH879" i="2" s="1"/>
  <c r="CI879" i="2"/>
  <c r="CJ879" i="2" s="1"/>
  <c r="CK879" i="2"/>
  <c r="CL879" i="2" s="1"/>
  <c r="CM879" i="2"/>
  <c r="CN879" i="2" s="1"/>
  <c r="CO879" i="2"/>
  <c r="CP879" i="2" s="1"/>
  <c r="CQ879" i="2"/>
  <c r="CR879" i="2" s="1"/>
  <c r="CS879" i="2"/>
  <c r="CT879" i="2" s="1"/>
  <c r="CU879" i="2"/>
  <c r="CV879" i="2" s="1"/>
  <c r="CW879" i="2"/>
  <c r="CX879" i="2" s="1"/>
  <c r="CG880" i="2"/>
  <c r="CH880" i="2" s="1"/>
  <c r="CI880" i="2"/>
  <c r="CJ880" i="2" s="1"/>
  <c r="CK880" i="2"/>
  <c r="CL880" i="2" s="1"/>
  <c r="CM880" i="2"/>
  <c r="CN880" i="2" s="1"/>
  <c r="CO880" i="2"/>
  <c r="CP880" i="2" s="1"/>
  <c r="CQ880" i="2"/>
  <c r="CR880" i="2" s="1"/>
  <c r="CS880" i="2"/>
  <c r="CT880" i="2" s="1"/>
  <c r="CU880" i="2"/>
  <c r="CV880" i="2" s="1"/>
  <c r="CW880" i="2"/>
  <c r="CX880" i="2" s="1"/>
  <c r="CG881" i="2"/>
  <c r="CH881" i="2" s="1"/>
  <c r="CI881" i="2"/>
  <c r="CJ881" i="2" s="1"/>
  <c r="CK881" i="2"/>
  <c r="CL881" i="2" s="1"/>
  <c r="CM881" i="2"/>
  <c r="CN881" i="2" s="1"/>
  <c r="CO881" i="2"/>
  <c r="CP881" i="2" s="1"/>
  <c r="CQ881" i="2"/>
  <c r="CR881" i="2" s="1"/>
  <c r="CS881" i="2"/>
  <c r="CT881" i="2" s="1"/>
  <c r="CU881" i="2"/>
  <c r="CV881" i="2" s="1"/>
  <c r="CW881" i="2"/>
  <c r="CX881" i="2" s="1"/>
  <c r="CG882" i="2"/>
  <c r="CH882" i="2" s="1"/>
  <c r="CI882" i="2"/>
  <c r="CJ882" i="2" s="1"/>
  <c r="CK882" i="2"/>
  <c r="CL882" i="2" s="1"/>
  <c r="CM882" i="2"/>
  <c r="CN882" i="2" s="1"/>
  <c r="CO882" i="2"/>
  <c r="CP882" i="2" s="1"/>
  <c r="CQ882" i="2"/>
  <c r="CR882" i="2" s="1"/>
  <c r="CS882" i="2"/>
  <c r="CT882" i="2" s="1"/>
  <c r="CU882" i="2"/>
  <c r="CV882" i="2" s="1"/>
  <c r="CW882" i="2"/>
  <c r="CX882" i="2" s="1"/>
  <c r="CG883" i="2"/>
  <c r="CH883" i="2" s="1"/>
  <c r="CI883" i="2"/>
  <c r="CJ883" i="2" s="1"/>
  <c r="CK883" i="2"/>
  <c r="CL883" i="2" s="1"/>
  <c r="CM883" i="2"/>
  <c r="CN883" i="2" s="1"/>
  <c r="CO883" i="2"/>
  <c r="CP883" i="2" s="1"/>
  <c r="CQ883" i="2"/>
  <c r="CR883" i="2" s="1"/>
  <c r="CS883" i="2"/>
  <c r="CT883" i="2" s="1"/>
  <c r="CU883" i="2"/>
  <c r="CV883" i="2" s="1"/>
  <c r="CW883" i="2"/>
  <c r="CX883" i="2" s="1"/>
  <c r="CG884" i="2"/>
  <c r="CH884" i="2" s="1"/>
  <c r="CI884" i="2"/>
  <c r="CJ884" i="2" s="1"/>
  <c r="CK884" i="2"/>
  <c r="CL884" i="2" s="1"/>
  <c r="CM884" i="2"/>
  <c r="CN884" i="2" s="1"/>
  <c r="CO884" i="2"/>
  <c r="CP884" i="2" s="1"/>
  <c r="CQ884" i="2"/>
  <c r="CR884" i="2" s="1"/>
  <c r="CS884" i="2"/>
  <c r="CT884" i="2" s="1"/>
  <c r="CU884" i="2"/>
  <c r="CV884" i="2" s="1"/>
  <c r="CW884" i="2"/>
  <c r="CX884" i="2" s="1"/>
  <c r="CG885" i="2"/>
  <c r="CH885" i="2" s="1"/>
  <c r="CI885" i="2"/>
  <c r="CJ885" i="2" s="1"/>
  <c r="CK885" i="2"/>
  <c r="CL885" i="2" s="1"/>
  <c r="CM885" i="2"/>
  <c r="CN885" i="2" s="1"/>
  <c r="CO885" i="2"/>
  <c r="CP885" i="2" s="1"/>
  <c r="CQ885" i="2"/>
  <c r="CR885" i="2" s="1"/>
  <c r="CS885" i="2"/>
  <c r="CT885" i="2" s="1"/>
  <c r="CU885" i="2"/>
  <c r="CV885" i="2" s="1"/>
  <c r="CW885" i="2"/>
  <c r="CX885" i="2" s="1"/>
  <c r="CG886" i="2"/>
  <c r="CH886" i="2" s="1"/>
  <c r="CI886" i="2"/>
  <c r="CJ886" i="2" s="1"/>
  <c r="CK886" i="2"/>
  <c r="CL886" i="2" s="1"/>
  <c r="CM886" i="2"/>
  <c r="CN886" i="2" s="1"/>
  <c r="CO886" i="2"/>
  <c r="CP886" i="2" s="1"/>
  <c r="CQ886" i="2"/>
  <c r="CR886" i="2" s="1"/>
  <c r="CS886" i="2"/>
  <c r="CT886" i="2" s="1"/>
  <c r="CU886" i="2"/>
  <c r="CV886" i="2" s="1"/>
  <c r="CW886" i="2"/>
  <c r="CX886" i="2" s="1"/>
  <c r="CG887" i="2"/>
  <c r="CH887" i="2" s="1"/>
  <c r="CI887" i="2"/>
  <c r="CJ887" i="2" s="1"/>
  <c r="CK887" i="2"/>
  <c r="CL887" i="2" s="1"/>
  <c r="CM887" i="2"/>
  <c r="CN887" i="2" s="1"/>
  <c r="CO887" i="2"/>
  <c r="CP887" i="2" s="1"/>
  <c r="CQ887" i="2"/>
  <c r="CR887" i="2" s="1"/>
  <c r="CS887" i="2"/>
  <c r="CT887" i="2" s="1"/>
  <c r="CU887" i="2"/>
  <c r="CV887" i="2" s="1"/>
  <c r="CW887" i="2"/>
  <c r="CX887" i="2" s="1"/>
  <c r="CG888" i="2"/>
  <c r="CH888" i="2" s="1"/>
  <c r="CI888" i="2"/>
  <c r="CJ888" i="2" s="1"/>
  <c r="CK888" i="2"/>
  <c r="CL888" i="2" s="1"/>
  <c r="CM888" i="2"/>
  <c r="CN888" i="2" s="1"/>
  <c r="CO888" i="2"/>
  <c r="CP888" i="2" s="1"/>
  <c r="CQ888" i="2"/>
  <c r="CR888" i="2" s="1"/>
  <c r="CS888" i="2"/>
  <c r="CT888" i="2" s="1"/>
  <c r="CU888" i="2"/>
  <c r="CV888" i="2" s="1"/>
  <c r="CW888" i="2"/>
  <c r="CX888" i="2" s="1"/>
  <c r="CG889" i="2"/>
  <c r="CH889" i="2" s="1"/>
  <c r="CI889" i="2"/>
  <c r="CJ889" i="2" s="1"/>
  <c r="CK889" i="2"/>
  <c r="CL889" i="2" s="1"/>
  <c r="CM889" i="2"/>
  <c r="CN889" i="2" s="1"/>
  <c r="CO889" i="2"/>
  <c r="CP889" i="2" s="1"/>
  <c r="CQ889" i="2"/>
  <c r="CR889" i="2" s="1"/>
  <c r="CS889" i="2"/>
  <c r="CT889" i="2" s="1"/>
  <c r="CU889" i="2"/>
  <c r="CV889" i="2" s="1"/>
  <c r="CW889" i="2"/>
  <c r="CX889" i="2" s="1"/>
  <c r="CG890" i="2"/>
  <c r="CH890" i="2" s="1"/>
  <c r="CI890" i="2"/>
  <c r="CJ890" i="2" s="1"/>
  <c r="CK890" i="2"/>
  <c r="CL890" i="2" s="1"/>
  <c r="CM890" i="2"/>
  <c r="CN890" i="2" s="1"/>
  <c r="CO890" i="2"/>
  <c r="CP890" i="2" s="1"/>
  <c r="CQ890" i="2"/>
  <c r="CR890" i="2" s="1"/>
  <c r="CS890" i="2"/>
  <c r="CT890" i="2" s="1"/>
  <c r="CU890" i="2"/>
  <c r="CV890" i="2" s="1"/>
  <c r="CW890" i="2"/>
  <c r="CX890" i="2" s="1"/>
  <c r="CG891" i="2"/>
  <c r="CH891" i="2" s="1"/>
  <c r="CI891" i="2"/>
  <c r="CJ891" i="2" s="1"/>
  <c r="CK891" i="2"/>
  <c r="CL891" i="2" s="1"/>
  <c r="CM891" i="2"/>
  <c r="CN891" i="2" s="1"/>
  <c r="CO891" i="2"/>
  <c r="CP891" i="2" s="1"/>
  <c r="CQ891" i="2"/>
  <c r="CR891" i="2" s="1"/>
  <c r="CS891" i="2"/>
  <c r="CT891" i="2" s="1"/>
  <c r="CU891" i="2"/>
  <c r="CV891" i="2" s="1"/>
  <c r="CW891" i="2"/>
  <c r="CX891" i="2" s="1"/>
  <c r="CG892" i="2"/>
  <c r="CH892" i="2" s="1"/>
  <c r="CI892" i="2"/>
  <c r="CJ892" i="2" s="1"/>
  <c r="CK892" i="2"/>
  <c r="CL892" i="2" s="1"/>
  <c r="CM892" i="2"/>
  <c r="CN892" i="2" s="1"/>
  <c r="CO892" i="2"/>
  <c r="CP892" i="2" s="1"/>
  <c r="CQ892" i="2"/>
  <c r="CR892" i="2" s="1"/>
  <c r="CS892" i="2"/>
  <c r="CT892" i="2" s="1"/>
  <c r="CU892" i="2"/>
  <c r="CV892" i="2" s="1"/>
  <c r="CW892" i="2"/>
  <c r="CX892" i="2" s="1"/>
  <c r="CG893" i="2"/>
  <c r="CH893" i="2" s="1"/>
  <c r="CI893" i="2"/>
  <c r="CJ893" i="2" s="1"/>
  <c r="CK893" i="2"/>
  <c r="CL893" i="2" s="1"/>
  <c r="CM893" i="2"/>
  <c r="CN893" i="2" s="1"/>
  <c r="CO893" i="2"/>
  <c r="CP893" i="2" s="1"/>
  <c r="CQ893" i="2"/>
  <c r="CR893" i="2" s="1"/>
  <c r="CS893" i="2"/>
  <c r="CT893" i="2" s="1"/>
  <c r="CU893" i="2"/>
  <c r="CV893" i="2" s="1"/>
  <c r="CW893" i="2"/>
  <c r="CX893" i="2" s="1"/>
  <c r="CG894" i="2"/>
  <c r="CH894" i="2" s="1"/>
  <c r="CI894" i="2"/>
  <c r="CJ894" i="2" s="1"/>
  <c r="CK894" i="2"/>
  <c r="CL894" i="2" s="1"/>
  <c r="CM894" i="2"/>
  <c r="CN894" i="2" s="1"/>
  <c r="CO894" i="2"/>
  <c r="CP894" i="2" s="1"/>
  <c r="CQ894" i="2"/>
  <c r="CR894" i="2" s="1"/>
  <c r="CS894" i="2"/>
  <c r="CT894" i="2" s="1"/>
  <c r="CU894" i="2"/>
  <c r="CV894" i="2" s="1"/>
  <c r="CW894" i="2"/>
  <c r="CX894" i="2" s="1"/>
  <c r="CG895" i="2"/>
  <c r="CH895" i="2" s="1"/>
  <c r="CI895" i="2"/>
  <c r="CJ895" i="2" s="1"/>
  <c r="CK895" i="2"/>
  <c r="CL895" i="2" s="1"/>
  <c r="CM895" i="2"/>
  <c r="CN895" i="2" s="1"/>
  <c r="CO895" i="2"/>
  <c r="CP895" i="2" s="1"/>
  <c r="CQ895" i="2"/>
  <c r="CR895" i="2" s="1"/>
  <c r="CS895" i="2"/>
  <c r="CT895" i="2" s="1"/>
  <c r="CU895" i="2"/>
  <c r="CV895" i="2" s="1"/>
  <c r="CW895" i="2"/>
  <c r="CX895" i="2" s="1"/>
  <c r="CG896" i="2"/>
  <c r="CH896" i="2" s="1"/>
  <c r="CI896" i="2"/>
  <c r="CJ896" i="2" s="1"/>
  <c r="CK896" i="2"/>
  <c r="CL896" i="2" s="1"/>
  <c r="CM896" i="2"/>
  <c r="CN896" i="2" s="1"/>
  <c r="CO896" i="2"/>
  <c r="CP896" i="2" s="1"/>
  <c r="CQ896" i="2"/>
  <c r="CR896" i="2" s="1"/>
  <c r="CS896" i="2"/>
  <c r="CT896" i="2" s="1"/>
  <c r="CU896" i="2"/>
  <c r="CV896" i="2" s="1"/>
  <c r="CW896" i="2"/>
  <c r="CX896" i="2" s="1"/>
  <c r="CG897" i="2"/>
  <c r="CH897" i="2" s="1"/>
  <c r="CI897" i="2"/>
  <c r="CJ897" i="2" s="1"/>
  <c r="CK897" i="2"/>
  <c r="CL897" i="2" s="1"/>
  <c r="CM897" i="2"/>
  <c r="CN897" i="2" s="1"/>
  <c r="CO897" i="2"/>
  <c r="CP897" i="2" s="1"/>
  <c r="CQ897" i="2"/>
  <c r="CR897" i="2" s="1"/>
  <c r="CS897" i="2"/>
  <c r="CT897" i="2" s="1"/>
  <c r="CU897" i="2"/>
  <c r="CV897" i="2" s="1"/>
  <c r="CW897" i="2"/>
  <c r="CX897" i="2" s="1"/>
  <c r="CG898" i="2"/>
  <c r="CH898" i="2" s="1"/>
  <c r="CI898" i="2"/>
  <c r="CJ898" i="2" s="1"/>
  <c r="CK898" i="2"/>
  <c r="CL898" i="2" s="1"/>
  <c r="CM898" i="2"/>
  <c r="CN898" i="2" s="1"/>
  <c r="CO898" i="2"/>
  <c r="CP898" i="2" s="1"/>
  <c r="CQ898" i="2"/>
  <c r="CR898" i="2" s="1"/>
  <c r="CS898" i="2"/>
  <c r="CT898" i="2" s="1"/>
  <c r="CU898" i="2"/>
  <c r="CV898" i="2" s="1"/>
  <c r="CW898" i="2"/>
  <c r="CX898" i="2" s="1"/>
  <c r="CG899" i="2"/>
  <c r="CH899" i="2" s="1"/>
  <c r="CI899" i="2"/>
  <c r="CJ899" i="2" s="1"/>
  <c r="CK899" i="2"/>
  <c r="CL899" i="2" s="1"/>
  <c r="CM899" i="2"/>
  <c r="CN899" i="2" s="1"/>
  <c r="CO899" i="2"/>
  <c r="CP899" i="2" s="1"/>
  <c r="CQ899" i="2"/>
  <c r="CR899" i="2" s="1"/>
  <c r="CS899" i="2"/>
  <c r="CT899" i="2" s="1"/>
  <c r="CU899" i="2"/>
  <c r="CV899" i="2" s="1"/>
  <c r="CW899" i="2"/>
  <c r="CX899" i="2" s="1"/>
  <c r="CU2" i="2"/>
  <c r="CV2" i="2" s="1"/>
  <c r="CS2" i="2"/>
  <c r="CT2" i="2" s="1"/>
  <c r="CQ2" i="2"/>
  <c r="CR2" i="2" s="1"/>
  <c r="CO2" i="2"/>
  <c r="CP2" i="2" s="1"/>
  <c r="CM2" i="2"/>
  <c r="CN2" i="2" s="1"/>
  <c r="CK2" i="2"/>
  <c r="CL2" i="2" s="1"/>
  <c r="CI2" i="2"/>
  <c r="CJ2" i="2" s="1"/>
  <c r="CG2" i="2"/>
  <c r="CH2" i="2" s="1"/>
  <c r="CW2" i="2"/>
  <c r="CX2" i="2" s="1"/>
  <c r="CE3" i="2"/>
  <c r="CF3" i="2" s="1"/>
  <c r="CE4" i="2"/>
  <c r="CF4" i="2" s="1"/>
  <c r="CE5" i="2"/>
  <c r="CF5" i="2" s="1"/>
  <c r="CE6" i="2"/>
  <c r="CF6" i="2" s="1"/>
  <c r="CE7" i="2"/>
  <c r="CF7" i="2" s="1"/>
  <c r="CE8" i="2"/>
  <c r="CF8" i="2" s="1"/>
  <c r="CE9" i="2"/>
  <c r="CF9" i="2" s="1"/>
  <c r="CE10" i="2"/>
  <c r="CF10" i="2" s="1"/>
  <c r="CE11" i="2"/>
  <c r="CF11" i="2" s="1"/>
  <c r="CE12" i="2"/>
  <c r="CF12" i="2" s="1"/>
  <c r="CE13" i="2"/>
  <c r="CF13" i="2" s="1"/>
  <c r="CE14" i="2"/>
  <c r="CF14" i="2" s="1"/>
  <c r="CE15" i="2"/>
  <c r="CF15" i="2" s="1"/>
  <c r="CE16" i="2"/>
  <c r="CF16" i="2" s="1"/>
  <c r="CE17" i="2"/>
  <c r="CF17" i="2" s="1"/>
  <c r="CE18" i="2"/>
  <c r="CF18" i="2" s="1"/>
  <c r="CE19" i="2"/>
  <c r="CF19" i="2" s="1"/>
  <c r="CE20" i="2"/>
  <c r="CF20" i="2" s="1"/>
  <c r="CE21" i="2"/>
  <c r="CF21" i="2" s="1"/>
  <c r="CE22" i="2"/>
  <c r="CF22" i="2" s="1"/>
  <c r="CE23" i="2"/>
  <c r="CF23" i="2" s="1"/>
  <c r="CE24" i="2"/>
  <c r="CF24" i="2" s="1"/>
  <c r="CE25" i="2"/>
  <c r="CF25" i="2" s="1"/>
  <c r="CE26" i="2"/>
  <c r="CF26" i="2" s="1"/>
  <c r="CE27" i="2"/>
  <c r="CF27" i="2" s="1"/>
  <c r="CE28" i="2"/>
  <c r="CF28" i="2" s="1"/>
  <c r="CE29" i="2"/>
  <c r="CF29" i="2" s="1"/>
  <c r="CE30" i="2"/>
  <c r="CF30" i="2" s="1"/>
  <c r="CE31" i="2"/>
  <c r="CF31" i="2" s="1"/>
  <c r="CE32" i="2"/>
  <c r="CF32" i="2" s="1"/>
  <c r="CE33" i="2"/>
  <c r="CF33" i="2" s="1"/>
  <c r="CE34" i="2"/>
  <c r="CF34" i="2" s="1"/>
  <c r="CE35" i="2"/>
  <c r="CF35" i="2" s="1"/>
  <c r="CE36" i="2"/>
  <c r="CF36" i="2" s="1"/>
  <c r="CE37" i="2"/>
  <c r="CF37" i="2" s="1"/>
  <c r="CE38" i="2"/>
  <c r="CF38" i="2" s="1"/>
  <c r="CE39" i="2"/>
  <c r="CF39" i="2" s="1"/>
  <c r="CE40" i="2"/>
  <c r="CF40" i="2" s="1"/>
  <c r="CE41" i="2"/>
  <c r="CF41" i="2" s="1"/>
  <c r="CE42" i="2"/>
  <c r="CF42" i="2" s="1"/>
  <c r="CE43" i="2"/>
  <c r="CF43" i="2" s="1"/>
  <c r="CE44" i="2"/>
  <c r="CF44" i="2" s="1"/>
  <c r="CE45" i="2"/>
  <c r="CF45" i="2" s="1"/>
  <c r="CE46" i="2"/>
  <c r="CF46" i="2" s="1"/>
  <c r="CE47" i="2"/>
  <c r="CF47" i="2" s="1"/>
  <c r="CE48" i="2"/>
  <c r="CF48" i="2" s="1"/>
  <c r="CE49" i="2"/>
  <c r="CF49" i="2" s="1"/>
  <c r="CE50" i="2"/>
  <c r="CF50" i="2" s="1"/>
  <c r="CE51" i="2"/>
  <c r="CF51" i="2" s="1"/>
  <c r="CE52" i="2"/>
  <c r="CF52" i="2" s="1"/>
  <c r="CE53" i="2"/>
  <c r="CF53" i="2" s="1"/>
  <c r="CE54" i="2"/>
  <c r="CF54" i="2" s="1"/>
  <c r="CE55" i="2"/>
  <c r="CF55" i="2" s="1"/>
  <c r="CE56" i="2"/>
  <c r="CF56" i="2" s="1"/>
  <c r="CE57" i="2"/>
  <c r="CF57" i="2" s="1"/>
  <c r="CE58" i="2"/>
  <c r="CF58" i="2" s="1"/>
  <c r="CE59" i="2"/>
  <c r="CF59" i="2" s="1"/>
  <c r="CE60" i="2"/>
  <c r="CF60" i="2" s="1"/>
  <c r="CE61" i="2"/>
  <c r="CF61" i="2" s="1"/>
  <c r="CE62" i="2"/>
  <c r="CF62" i="2" s="1"/>
  <c r="CE63" i="2"/>
  <c r="CF63" i="2" s="1"/>
  <c r="CE64" i="2"/>
  <c r="CF64" i="2" s="1"/>
  <c r="CE65" i="2"/>
  <c r="CF65" i="2" s="1"/>
  <c r="CE66" i="2"/>
  <c r="CF66" i="2" s="1"/>
  <c r="CE67" i="2"/>
  <c r="CF67" i="2" s="1"/>
  <c r="CE68" i="2"/>
  <c r="CF68" i="2" s="1"/>
  <c r="CE69" i="2"/>
  <c r="CF69" i="2" s="1"/>
  <c r="CE70" i="2"/>
  <c r="CF70" i="2" s="1"/>
  <c r="CE71" i="2"/>
  <c r="CF71" i="2" s="1"/>
  <c r="CE72" i="2"/>
  <c r="CF72" i="2" s="1"/>
  <c r="CE73" i="2"/>
  <c r="CF73" i="2" s="1"/>
  <c r="CE74" i="2"/>
  <c r="CF74" i="2" s="1"/>
  <c r="CE75" i="2"/>
  <c r="CF75" i="2" s="1"/>
  <c r="CE76" i="2"/>
  <c r="CF76" i="2" s="1"/>
  <c r="CE77" i="2"/>
  <c r="CF77" i="2" s="1"/>
  <c r="CE78" i="2"/>
  <c r="CF78" i="2" s="1"/>
  <c r="CE79" i="2"/>
  <c r="CF79" i="2" s="1"/>
  <c r="CE80" i="2"/>
  <c r="CF80" i="2" s="1"/>
  <c r="CE81" i="2"/>
  <c r="CF81" i="2" s="1"/>
  <c r="CE82" i="2"/>
  <c r="CF82" i="2" s="1"/>
  <c r="CE83" i="2"/>
  <c r="CF83" i="2" s="1"/>
  <c r="CE84" i="2"/>
  <c r="CF84" i="2" s="1"/>
  <c r="CE85" i="2"/>
  <c r="CF85" i="2" s="1"/>
  <c r="CE86" i="2"/>
  <c r="CF86" i="2" s="1"/>
  <c r="CE87" i="2"/>
  <c r="CF87" i="2" s="1"/>
  <c r="CE88" i="2"/>
  <c r="CF88" i="2" s="1"/>
  <c r="CE89" i="2"/>
  <c r="CF89" i="2" s="1"/>
  <c r="CE90" i="2"/>
  <c r="CF90" i="2" s="1"/>
  <c r="CE91" i="2"/>
  <c r="CF91" i="2" s="1"/>
  <c r="CE92" i="2"/>
  <c r="CF92" i="2" s="1"/>
  <c r="CE93" i="2"/>
  <c r="CF93" i="2" s="1"/>
  <c r="CE94" i="2"/>
  <c r="CF94" i="2" s="1"/>
  <c r="CE95" i="2"/>
  <c r="CF95" i="2" s="1"/>
  <c r="CE96" i="2"/>
  <c r="CF96" i="2" s="1"/>
  <c r="CE97" i="2"/>
  <c r="CF97" i="2" s="1"/>
  <c r="CE98" i="2"/>
  <c r="CF98" i="2" s="1"/>
  <c r="CE99" i="2"/>
  <c r="CF99" i="2" s="1"/>
  <c r="CE100" i="2"/>
  <c r="CF100" i="2" s="1"/>
  <c r="CE101" i="2"/>
  <c r="CF101" i="2" s="1"/>
  <c r="CE102" i="2"/>
  <c r="CF102" i="2" s="1"/>
  <c r="CE103" i="2"/>
  <c r="CF103" i="2" s="1"/>
  <c r="CE104" i="2"/>
  <c r="CF104" i="2" s="1"/>
  <c r="CE105" i="2"/>
  <c r="CF105" i="2" s="1"/>
  <c r="CE106" i="2"/>
  <c r="CF106" i="2" s="1"/>
  <c r="CE107" i="2"/>
  <c r="CF107" i="2" s="1"/>
  <c r="CE108" i="2"/>
  <c r="CF108" i="2" s="1"/>
  <c r="CE109" i="2"/>
  <c r="CF109" i="2" s="1"/>
  <c r="CE110" i="2"/>
  <c r="CF110" i="2" s="1"/>
  <c r="CE111" i="2"/>
  <c r="CF111" i="2" s="1"/>
  <c r="CE112" i="2"/>
  <c r="CF112" i="2" s="1"/>
  <c r="CE113" i="2"/>
  <c r="CF113" i="2" s="1"/>
  <c r="CE114" i="2"/>
  <c r="CF114" i="2" s="1"/>
  <c r="CE115" i="2"/>
  <c r="CF115" i="2" s="1"/>
  <c r="CE116" i="2"/>
  <c r="CF116" i="2" s="1"/>
  <c r="CE117" i="2"/>
  <c r="CF117" i="2" s="1"/>
  <c r="CE118" i="2"/>
  <c r="CF118" i="2" s="1"/>
  <c r="CE119" i="2"/>
  <c r="CF119" i="2" s="1"/>
  <c r="CE120" i="2"/>
  <c r="CF120" i="2" s="1"/>
  <c r="CE121" i="2"/>
  <c r="CF121" i="2" s="1"/>
  <c r="CE122" i="2"/>
  <c r="CF122" i="2" s="1"/>
  <c r="CE123" i="2"/>
  <c r="CF123" i="2" s="1"/>
  <c r="CE124" i="2"/>
  <c r="CF124" i="2" s="1"/>
  <c r="CE125" i="2"/>
  <c r="CF125" i="2" s="1"/>
  <c r="CE126" i="2"/>
  <c r="CF126" i="2" s="1"/>
  <c r="CE127" i="2"/>
  <c r="CF127" i="2" s="1"/>
  <c r="CE128" i="2"/>
  <c r="CF128" i="2" s="1"/>
  <c r="CE129" i="2"/>
  <c r="CF129" i="2" s="1"/>
  <c r="CE130" i="2"/>
  <c r="CF130" i="2" s="1"/>
  <c r="CE131" i="2"/>
  <c r="CF131" i="2" s="1"/>
  <c r="CE132" i="2"/>
  <c r="CF132" i="2" s="1"/>
  <c r="CE133" i="2"/>
  <c r="CF133" i="2" s="1"/>
  <c r="CE134" i="2"/>
  <c r="CF134" i="2" s="1"/>
  <c r="CE135" i="2"/>
  <c r="CF135" i="2" s="1"/>
  <c r="CE136" i="2"/>
  <c r="CF136" i="2" s="1"/>
  <c r="CE137" i="2"/>
  <c r="CF137" i="2" s="1"/>
  <c r="CE138" i="2"/>
  <c r="CF138" i="2" s="1"/>
  <c r="CE139" i="2"/>
  <c r="CF139" i="2" s="1"/>
  <c r="CE140" i="2"/>
  <c r="CF140" i="2" s="1"/>
  <c r="CE141" i="2"/>
  <c r="CF141" i="2" s="1"/>
  <c r="CE142" i="2"/>
  <c r="CF142" i="2" s="1"/>
  <c r="CE143" i="2"/>
  <c r="CF143" i="2" s="1"/>
  <c r="CE144" i="2"/>
  <c r="CF144" i="2" s="1"/>
  <c r="CE145" i="2"/>
  <c r="CF145" i="2" s="1"/>
  <c r="CE146" i="2"/>
  <c r="CF146" i="2" s="1"/>
  <c r="CE147" i="2"/>
  <c r="CF147" i="2" s="1"/>
  <c r="CE148" i="2"/>
  <c r="CF148" i="2" s="1"/>
  <c r="CE149" i="2"/>
  <c r="CF149" i="2" s="1"/>
  <c r="CE150" i="2"/>
  <c r="CF150" i="2" s="1"/>
  <c r="CE151" i="2"/>
  <c r="CF151" i="2" s="1"/>
  <c r="CE152" i="2"/>
  <c r="CF152" i="2" s="1"/>
  <c r="CE153" i="2"/>
  <c r="CF153" i="2" s="1"/>
  <c r="CE154" i="2"/>
  <c r="CF154" i="2" s="1"/>
  <c r="CE155" i="2"/>
  <c r="CF155" i="2" s="1"/>
  <c r="CE156" i="2"/>
  <c r="CF156" i="2" s="1"/>
  <c r="CE157" i="2"/>
  <c r="CF157" i="2" s="1"/>
  <c r="CE158" i="2"/>
  <c r="CF158" i="2" s="1"/>
  <c r="CE159" i="2"/>
  <c r="CF159" i="2" s="1"/>
  <c r="CE160" i="2"/>
  <c r="CF160" i="2" s="1"/>
  <c r="CE161" i="2"/>
  <c r="CF161" i="2" s="1"/>
  <c r="CE162" i="2"/>
  <c r="CF162" i="2" s="1"/>
  <c r="CE163" i="2"/>
  <c r="CF163" i="2" s="1"/>
  <c r="CE164" i="2"/>
  <c r="CF164" i="2" s="1"/>
  <c r="CE165" i="2"/>
  <c r="CF165" i="2" s="1"/>
  <c r="CE166" i="2"/>
  <c r="CF166" i="2" s="1"/>
  <c r="CE167" i="2"/>
  <c r="CF167" i="2" s="1"/>
  <c r="CE168" i="2"/>
  <c r="CF168" i="2" s="1"/>
  <c r="CE169" i="2"/>
  <c r="CF169" i="2" s="1"/>
  <c r="CE170" i="2"/>
  <c r="CF170" i="2" s="1"/>
  <c r="CE171" i="2"/>
  <c r="CF171" i="2" s="1"/>
  <c r="CE172" i="2"/>
  <c r="CF172" i="2" s="1"/>
  <c r="CE173" i="2"/>
  <c r="CF173" i="2" s="1"/>
  <c r="CE174" i="2"/>
  <c r="CF174" i="2" s="1"/>
  <c r="CE175" i="2"/>
  <c r="CF175" i="2" s="1"/>
  <c r="CE176" i="2"/>
  <c r="CF176" i="2" s="1"/>
  <c r="CE177" i="2"/>
  <c r="CF177" i="2" s="1"/>
  <c r="CE178" i="2"/>
  <c r="CF178" i="2" s="1"/>
  <c r="CE179" i="2"/>
  <c r="CF179" i="2" s="1"/>
  <c r="CE180" i="2"/>
  <c r="CF180" i="2" s="1"/>
  <c r="CE181" i="2"/>
  <c r="CF181" i="2" s="1"/>
  <c r="CE182" i="2"/>
  <c r="CF182" i="2" s="1"/>
  <c r="CE183" i="2"/>
  <c r="CF183" i="2" s="1"/>
  <c r="CE184" i="2"/>
  <c r="CF184" i="2" s="1"/>
  <c r="CE185" i="2"/>
  <c r="CF185" i="2" s="1"/>
  <c r="CE186" i="2"/>
  <c r="CF186" i="2" s="1"/>
  <c r="CE187" i="2"/>
  <c r="CF187" i="2" s="1"/>
  <c r="CE188" i="2"/>
  <c r="CF188" i="2" s="1"/>
  <c r="CE189" i="2"/>
  <c r="CF189" i="2" s="1"/>
  <c r="CE190" i="2"/>
  <c r="CF190" i="2" s="1"/>
  <c r="CE191" i="2"/>
  <c r="CF191" i="2" s="1"/>
  <c r="CE192" i="2"/>
  <c r="CF192" i="2" s="1"/>
  <c r="CE193" i="2"/>
  <c r="CF193" i="2" s="1"/>
  <c r="CE194" i="2"/>
  <c r="CF194" i="2" s="1"/>
  <c r="CE195" i="2"/>
  <c r="CF195" i="2" s="1"/>
  <c r="CE196" i="2"/>
  <c r="CF196" i="2" s="1"/>
  <c r="CE197" i="2"/>
  <c r="CF197" i="2" s="1"/>
  <c r="CE198" i="2"/>
  <c r="CF198" i="2" s="1"/>
  <c r="CE199" i="2"/>
  <c r="CF199" i="2" s="1"/>
  <c r="CE200" i="2"/>
  <c r="CF200" i="2" s="1"/>
  <c r="CE201" i="2"/>
  <c r="CF201" i="2" s="1"/>
  <c r="CE202" i="2"/>
  <c r="CF202" i="2" s="1"/>
  <c r="CE203" i="2"/>
  <c r="CF203" i="2" s="1"/>
  <c r="CE204" i="2"/>
  <c r="CF204" i="2" s="1"/>
  <c r="CE205" i="2"/>
  <c r="CF205" i="2" s="1"/>
  <c r="CE206" i="2"/>
  <c r="CF206" i="2" s="1"/>
  <c r="CE207" i="2"/>
  <c r="CF207" i="2" s="1"/>
  <c r="CE208" i="2"/>
  <c r="CF208" i="2" s="1"/>
  <c r="CE209" i="2"/>
  <c r="CF209" i="2" s="1"/>
  <c r="CE210" i="2"/>
  <c r="CF210" i="2" s="1"/>
  <c r="CE211" i="2"/>
  <c r="CF211" i="2" s="1"/>
  <c r="CE212" i="2"/>
  <c r="CF212" i="2" s="1"/>
  <c r="CE213" i="2"/>
  <c r="CF213" i="2" s="1"/>
  <c r="CE214" i="2"/>
  <c r="CF214" i="2" s="1"/>
  <c r="CE215" i="2"/>
  <c r="CF215" i="2" s="1"/>
  <c r="CE216" i="2"/>
  <c r="CF216" i="2" s="1"/>
  <c r="CE217" i="2"/>
  <c r="CF217" i="2" s="1"/>
  <c r="CE218" i="2"/>
  <c r="CF218" i="2" s="1"/>
  <c r="CE219" i="2"/>
  <c r="CF219" i="2" s="1"/>
  <c r="CE220" i="2"/>
  <c r="CF220" i="2" s="1"/>
  <c r="CE221" i="2"/>
  <c r="CF221" i="2" s="1"/>
  <c r="CE222" i="2"/>
  <c r="CF222" i="2" s="1"/>
  <c r="CE223" i="2"/>
  <c r="CF223" i="2" s="1"/>
  <c r="CE224" i="2"/>
  <c r="CF224" i="2" s="1"/>
  <c r="CE225" i="2"/>
  <c r="CF225" i="2" s="1"/>
  <c r="CE226" i="2"/>
  <c r="CF226" i="2" s="1"/>
  <c r="CE227" i="2"/>
  <c r="CF227" i="2" s="1"/>
  <c r="CE228" i="2"/>
  <c r="CF228" i="2" s="1"/>
  <c r="CE229" i="2"/>
  <c r="CF229" i="2" s="1"/>
  <c r="CE230" i="2"/>
  <c r="CF230" i="2" s="1"/>
  <c r="CE231" i="2"/>
  <c r="CF231" i="2" s="1"/>
  <c r="CE232" i="2"/>
  <c r="CF232" i="2" s="1"/>
  <c r="CE233" i="2"/>
  <c r="CF233" i="2" s="1"/>
  <c r="CE234" i="2"/>
  <c r="CF234" i="2" s="1"/>
  <c r="CE235" i="2"/>
  <c r="CF235" i="2" s="1"/>
  <c r="CE236" i="2"/>
  <c r="CF236" i="2" s="1"/>
  <c r="CE237" i="2"/>
  <c r="CF237" i="2" s="1"/>
  <c r="CE238" i="2"/>
  <c r="CF238" i="2" s="1"/>
  <c r="CE239" i="2"/>
  <c r="CF239" i="2" s="1"/>
  <c r="CE240" i="2"/>
  <c r="CF240" i="2" s="1"/>
  <c r="CE241" i="2"/>
  <c r="CF241" i="2" s="1"/>
  <c r="CE242" i="2"/>
  <c r="CF242" i="2" s="1"/>
  <c r="CE243" i="2"/>
  <c r="CF243" i="2" s="1"/>
  <c r="CE244" i="2"/>
  <c r="CF244" i="2" s="1"/>
  <c r="CE245" i="2"/>
  <c r="CF245" i="2" s="1"/>
  <c r="CE246" i="2"/>
  <c r="CF246" i="2" s="1"/>
  <c r="CE247" i="2"/>
  <c r="CF247" i="2" s="1"/>
  <c r="CE248" i="2"/>
  <c r="CF248" i="2" s="1"/>
  <c r="CE249" i="2"/>
  <c r="CF249" i="2" s="1"/>
  <c r="CE250" i="2"/>
  <c r="CF250" i="2" s="1"/>
  <c r="CE251" i="2"/>
  <c r="CF251" i="2" s="1"/>
  <c r="CE252" i="2"/>
  <c r="CF252" i="2" s="1"/>
  <c r="CE253" i="2"/>
  <c r="CF253" i="2" s="1"/>
  <c r="CE254" i="2"/>
  <c r="CF254" i="2" s="1"/>
  <c r="CE255" i="2"/>
  <c r="CF255" i="2" s="1"/>
  <c r="CE256" i="2"/>
  <c r="CF256" i="2" s="1"/>
  <c r="CE257" i="2"/>
  <c r="CF257" i="2" s="1"/>
  <c r="CE258" i="2"/>
  <c r="CF258" i="2" s="1"/>
  <c r="CE259" i="2"/>
  <c r="CF259" i="2" s="1"/>
  <c r="CE260" i="2"/>
  <c r="CF260" i="2" s="1"/>
  <c r="CE261" i="2"/>
  <c r="CF261" i="2" s="1"/>
  <c r="CE262" i="2"/>
  <c r="CF262" i="2" s="1"/>
  <c r="CE263" i="2"/>
  <c r="CF263" i="2" s="1"/>
  <c r="CE264" i="2"/>
  <c r="CF264" i="2" s="1"/>
  <c r="CE265" i="2"/>
  <c r="CF265" i="2" s="1"/>
  <c r="CE266" i="2"/>
  <c r="CF266" i="2" s="1"/>
  <c r="CE267" i="2"/>
  <c r="CF267" i="2" s="1"/>
  <c r="CE268" i="2"/>
  <c r="CF268" i="2" s="1"/>
  <c r="CE269" i="2"/>
  <c r="CF269" i="2" s="1"/>
  <c r="CE270" i="2"/>
  <c r="CF270" i="2" s="1"/>
  <c r="CE271" i="2"/>
  <c r="CF271" i="2" s="1"/>
  <c r="CE272" i="2"/>
  <c r="CF272" i="2" s="1"/>
  <c r="CE273" i="2"/>
  <c r="CF273" i="2" s="1"/>
  <c r="CE274" i="2"/>
  <c r="CF274" i="2" s="1"/>
  <c r="CE275" i="2"/>
  <c r="CF275" i="2" s="1"/>
  <c r="CE276" i="2"/>
  <c r="CF276" i="2" s="1"/>
  <c r="CE277" i="2"/>
  <c r="CF277" i="2" s="1"/>
  <c r="CE278" i="2"/>
  <c r="CF278" i="2" s="1"/>
  <c r="CE279" i="2"/>
  <c r="CF279" i="2" s="1"/>
  <c r="CE280" i="2"/>
  <c r="CF280" i="2" s="1"/>
  <c r="CE281" i="2"/>
  <c r="CF281" i="2" s="1"/>
  <c r="CE282" i="2"/>
  <c r="CF282" i="2" s="1"/>
  <c r="CE283" i="2"/>
  <c r="CF283" i="2" s="1"/>
  <c r="CE284" i="2"/>
  <c r="CF284" i="2" s="1"/>
  <c r="CE285" i="2"/>
  <c r="CF285" i="2" s="1"/>
  <c r="CE286" i="2"/>
  <c r="CF286" i="2" s="1"/>
  <c r="CE287" i="2"/>
  <c r="CF287" i="2" s="1"/>
  <c r="CE288" i="2"/>
  <c r="CF288" i="2" s="1"/>
  <c r="CE289" i="2"/>
  <c r="CF289" i="2" s="1"/>
  <c r="CE290" i="2"/>
  <c r="CF290" i="2" s="1"/>
  <c r="CE291" i="2"/>
  <c r="CF291" i="2" s="1"/>
  <c r="CE292" i="2"/>
  <c r="CF292" i="2" s="1"/>
  <c r="CE293" i="2"/>
  <c r="CF293" i="2" s="1"/>
  <c r="CE294" i="2"/>
  <c r="CF294" i="2" s="1"/>
  <c r="CE295" i="2"/>
  <c r="CF295" i="2" s="1"/>
  <c r="CE296" i="2"/>
  <c r="CF296" i="2" s="1"/>
  <c r="CE297" i="2"/>
  <c r="CF297" i="2" s="1"/>
  <c r="CE298" i="2"/>
  <c r="CF298" i="2" s="1"/>
  <c r="CE299" i="2"/>
  <c r="CF299" i="2" s="1"/>
  <c r="CE300" i="2"/>
  <c r="CF300" i="2" s="1"/>
  <c r="CE301" i="2"/>
  <c r="CF301" i="2" s="1"/>
  <c r="CE302" i="2"/>
  <c r="CF302" i="2" s="1"/>
  <c r="CE303" i="2"/>
  <c r="CF303" i="2" s="1"/>
  <c r="CE304" i="2"/>
  <c r="CF304" i="2" s="1"/>
  <c r="CE305" i="2"/>
  <c r="CF305" i="2" s="1"/>
  <c r="CE306" i="2"/>
  <c r="CF306" i="2" s="1"/>
  <c r="CE307" i="2"/>
  <c r="CF307" i="2" s="1"/>
  <c r="CE308" i="2"/>
  <c r="CF308" i="2" s="1"/>
  <c r="CE309" i="2"/>
  <c r="CF309" i="2" s="1"/>
  <c r="CE310" i="2"/>
  <c r="CF310" i="2" s="1"/>
  <c r="CE311" i="2"/>
  <c r="CF311" i="2" s="1"/>
  <c r="CE312" i="2"/>
  <c r="CF312" i="2" s="1"/>
  <c r="CE313" i="2"/>
  <c r="CF313" i="2" s="1"/>
  <c r="CE314" i="2"/>
  <c r="CF314" i="2" s="1"/>
  <c r="CE315" i="2"/>
  <c r="CF315" i="2" s="1"/>
  <c r="CE316" i="2"/>
  <c r="CF316" i="2" s="1"/>
  <c r="CE317" i="2"/>
  <c r="CF317" i="2" s="1"/>
  <c r="CE318" i="2"/>
  <c r="CF318" i="2" s="1"/>
  <c r="CE319" i="2"/>
  <c r="CF319" i="2" s="1"/>
  <c r="CE320" i="2"/>
  <c r="CF320" i="2" s="1"/>
  <c r="CE321" i="2"/>
  <c r="CF321" i="2" s="1"/>
  <c r="CE322" i="2"/>
  <c r="CF322" i="2" s="1"/>
  <c r="CE323" i="2"/>
  <c r="CF323" i="2" s="1"/>
  <c r="CE324" i="2"/>
  <c r="CF324" i="2" s="1"/>
  <c r="CE325" i="2"/>
  <c r="CF325" i="2" s="1"/>
  <c r="CE326" i="2"/>
  <c r="CF326" i="2" s="1"/>
  <c r="CE327" i="2"/>
  <c r="CF327" i="2" s="1"/>
  <c r="CE328" i="2"/>
  <c r="CF328" i="2" s="1"/>
  <c r="CE329" i="2"/>
  <c r="CF329" i="2" s="1"/>
  <c r="CE330" i="2"/>
  <c r="CF330" i="2" s="1"/>
  <c r="CE331" i="2"/>
  <c r="CF331" i="2" s="1"/>
  <c r="CE332" i="2"/>
  <c r="CF332" i="2" s="1"/>
  <c r="CE333" i="2"/>
  <c r="CF333" i="2" s="1"/>
  <c r="CE334" i="2"/>
  <c r="CF334" i="2" s="1"/>
  <c r="CE335" i="2"/>
  <c r="CF335" i="2" s="1"/>
  <c r="CE336" i="2"/>
  <c r="CF336" i="2" s="1"/>
  <c r="CE337" i="2"/>
  <c r="CF337" i="2" s="1"/>
  <c r="CE338" i="2"/>
  <c r="CF338" i="2" s="1"/>
  <c r="CE339" i="2"/>
  <c r="CF339" i="2" s="1"/>
  <c r="CE340" i="2"/>
  <c r="CF340" i="2" s="1"/>
  <c r="CE341" i="2"/>
  <c r="CF341" i="2" s="1"/>
  <c r="CE342" i="2"/>
  <c r="CF342" i="2" s="1"/>
  <c r="CE343" i="2"/>
  <c r="CF343" i="2" s="1"/>
  <c r="CE344" i="2"/>
  <c r="CF344" i="2" s="1"/>
  <c r="CE345" i="2"/>
  <c r="CF345" i="2" s="1"/>
  <c r="CE346" i="2"/>
  <c r="CF346" i="2" s="1"/>
  <c r="CE347" i="2"/>
  <c r="CF347" i="2" s="1"/>
  <c r="CE348" i="2"/>
  <c r="CF348" i="2" s="1"/>
  <c r="CE349" i="2"/>
  <c r="CF349" i="2" s="1"/>
  <c r="CE350" i="2"/>
  <c r="CF350" i="2" s="1"/>
  <c r="CE351" i="2"/>
  <c r="CF351" i="2" s="1"/>
  <c r="CE352" i="2"/>
  <c r="CF352" i="2" s="1"/>
  <c r="CE353" i="2"/>
  <c r="CF353" i="2" s="1"/>
  <c r="CE354" i="2"/>
  <c r="CF354" i="2" s="1"/>
  <c r="CE355" i="2"/>
  <c r="CF355" i="2" s="1"/>
  <c r="CE356" i="2"/>
  <c r="CF356" i="2" s="1"/>
  <c r="CE357" i="2"/>
  <c r="CF357" i="2" s="1"/>
  <c r="CE358" i="2"/>
  <c r="CF358" i="2" s="1"/>
  <c r="CE359" i="2"/>
  <c r="CF359" i="2" s="1"/>
  <c r="CE360" i="2"/>
  <c r="CF360" i="2" s="1"/>
  <c r="CE361" i="2"/>
  <c r="CF361" i="2" s="1"/>
  <c r="CE362" i="2"/>
  <c r="CF362" i="2" s="1"/>
  <c r="CE363" i="2"/>
  <c r="CF363" i="2" s="1"/>
  <c r="CE364" i="2"/>
  <c r="CF364" i="2" s="1"/>
  <c r="CE365" i="2"/>
  <c r="CF365" i="2" s="1"/>
  <c r="CE366" i="2"/>
  <c r="CF366" i="2" s="1"/>
  <c r="CE367" i="2"/>
  <c r="CF367" i="2" s="1"/>
  <c r="CE368" i="2"/>
  <c r="CF368" i="2" s="1"/>
  <c r="CE369" i="2"/>
  <c r="CF369" i="2" s="1"/>
  <c r="CE370" i="2"/>
  <c r="CF370" i="2" s="1"/>
  <c r="CE371" i="2"/>
  <c r="CF371" i="2" s="1"/>
  <c r="CE372" i="2"/>
  <c r="CF372" i="2" s="1"/>
  <c r="CE373" i="2"/>
  <c r="CF373" i="2" s="1"/>
  <c r="CE374" i="2"/>
  <c r="CF374" i="2" s="1"/>
  <c r="CE375" i="2"/>
  <c r="CF375" i="2" s="1"/>
  <c r="CE376" i="2"/>
  <c r="CF376" i="2" s="1"/>
  <c r="CE377" i="2"/>
  <c r="CF377" i="2" s="1"/>
  <c r="CE378" i="2"/>
  <c r="CF378" i="2" s="1"/>
  <c r="CE379" i="2"/>
  <c r="CF379" i="2" s="1"/>
  <c r="CE380" i="2"/>
  <c r="CF380" i="2" s="1"/>
  <c r="CE381" i="2"/>
  <c r="CF381" i="2" s="1"/>
  <c r="CE382" i="2"/>
  <c r="CF382" i="2" s="1"/>
  <c r="CE383" i="2"/>
  <c r="CF383" i="2" s="1"/>
  <c r="CE384" i="2"/>
  <c r="CF384" i="2" s="1"/>
  <c r="CE385" i="2"/>
  <c r="CF385" i="2" s="1"/>
  <c r="CE386" i="2"/>
  <c r="CF386" i="2" s="1"/>
  <c r="CE387" i="2"/>
  <c r="CF387" i="2" s="1"/>
  <c r="CE388" i="2"/>
  <c r="CF388" i="2" s="1"/>
  <c r="CE389" i="2"/>
  <c r="CF389" i="2" s="1"/>
  <c r="CE390" i="2"/>
  <c r="CF390" i="2" s="1"/>
  <c r="CE391" i="2"/>
  <c r="CF391" i="2" s="1"/>
  <c r="CE392" i="2"/>
  <c r="CF392" i="2" s="1"/>
  <c r="CE393" i="2"/>
  <c r="CF393" i="2" s="1"/>
  <c r="CE394" i="2"/>
  <c r="CF394" i="2" s="1"/>
  <c r="CE395" i="2"/>
  <c r="CF395" i="2" s="1"/>
  <c r="CE396" i="2"/>
  <c r="CF396" i="2" s="1"/>
  <c r="CE397" i="2"/>
  <c r="CF397" i="2" s="1"/>
  <c r="CE398" i="2"/>
  <c r="CF398" i="2" s="1"/>
  <c r="CE399" i="2"/>
  <c r="CF399" i="2" s="1"/>
  <c r="CE400" i="2"/>
  <c r="CF400" i="2" s="1"/>
  <c r="CE401" i="2"/>
  <c r="CF401" i="2" s="1"/>
  <c r="CE402" i="2"/>
  <c r="CF402" i="2" s="1"/>
  <c r="CE403" i="2"/>
  <c r="CF403" i="2" s="1"/>
  <c r="CE404" i="2"/>
  <c r="CF404" i="2" s="1"/>
  <c r="CE405" i="2"/>
  <c r="CF405" i="2" s="1"/>
  <c r="CE406" i="2"/>
  <c r="CF406" i="2" s="1"/>
  <c r="CE407" i="2"/>
  <c r="CF407" i="2" s="1"/>
  <c r="CE408" i="2"/>
  <c r="CF408" i="2" s="1"/>
  <c r="CE409" i="2"/>
  <c r="CF409" i="2" s="1"/>
  <c r="CE410" i="2"/>
  <c r="CF410" i="2" s="1"/>
  <c r="CE411" i="2"/>
  <c r="CF411" i="2" s="1"/>
  <c r="CE412" i="2"/>
  <c r="CF412" i="2" s="1"/>
  <c r="CE413" i="2"/>
  <c r="CF413" i="2" s="1"/>
  <c r="CE414" i="2"/>
  <c r="CF414" i="2" s="1"/>
  <c r="CE415" i="2"/>
  <c r="CF415" i="2" s="1"/>
  <c r="CE416" i="2"/>
  <c r="CF416" i="2" s="1"/>
  <c r="CE417" i="2"/>
  <c r="CF417" i="2" s="1"/>
  <c r="CE418" i="2"/>
  <c r="CF418" i="2" s="1"/>
  <c r="CE419" i="2"/>
  <c r="CF419" i="2" s="1"/>
  <c r="CE420" i="2"/>
  <c r="CF420" i="2" s="1"/>
  <c r="CE421" i="2"/>
  <c r="CF421" i="2" s="1"/>
  <c r="CE422" i="2"/>
  <c r="CF422" i="2" s="1"/>
  <c r="CE423" i="2"/>
  <c r="CF423" i="2" s="1"/>
  <c r="CE424" i="2"/>
  <c r="CF424" i="2" s="1"/>
  <c r="CE425" i="2"/>
  <c r="CF425" i="2" s="1"/>
  <c r="CE426" i="2"/>
  <c r="CF426" i="2" s="1"/>
  <c r="CE427" i="2"/>
  <c r="CF427" i="2" s="1"/>
  <c r="CE428" i="2"/>
  <c r="CF428" i="2" s="1"/>
  <c r="CE429" i="2"/>
  <c r="CF429" i="2" s="1"/>
  <c r="CE430" i="2"/>
  <c r="CF430" i="2" s="1"/>
  <c r="CE431" i="2"/>
  <c r="CF431" i="2" s="1"/>
  <c r="CE432" i="2"/>
  <c r="CF432" i="2" s="1"/>
  <c r="CE433" i="2"/>
  <c r="CF433" i="2" s="1"/>
  <c r="CE434" i="2"/>
  <c r="CF434" i="2" s="1"/>
  <c r="CE435" i="2"/>
  <c r="CF435" i="2" s="1"/>
  <c r="CE436" i="2"/>
  <c r="CF436" i="2" s="1"/>
  <c r="CE437" i="2"/>
  <c r="CF437" i="2" s="1"/>
  <c r="CE438" i="2"/>
  <c r="CF438" i="2" s="1"/>
  <c r="CE439" i="2"/>
  <c r="CF439" i="2" s="1"/>
  <c r="CE440" i="2"/>
  <c r="CF440" i="2" s="1"/>
  <c r="CE441" i="2"/>
  <c r="CF441" i="2" s="1"/>
  <c r="CE442" i="2"/>
  <c r="CF442" i="2" s="1"/>
  <c r="CE443" i="2"/>
  <c r="CF443" i="2" s="1"/>
  <c r="CE444" i="2"/>
  <c r="CF444" i="2" s="1"/>
  <c r="CE445" i="2"/>
  <c r="CF445" i="2" s="1"/>
  <c r="CE446" i="2"/>
  <c r="CF446" i="2" s="1"/>
  <c r="CE447" i="2"/>
  <c r="CF447" i="2" s="1"/>
  <c r="CE448" i="2"/>
  <c r="CF448" i="2" s="1"/>
  <c r="CE449" i="2"/>
  <c r="CF449" i="2" s="1"/>
  <c r="CE450" i="2"/>
  <c r="CF450" i="2" s="1"/>
  <c r="CE451" i="2"/>
  <c r="CF451" i="2" s="1"/>
  <c r="CE452" i="2"/>
  <c r="CF452" i="2" s="1"/>
  <c r="CE453" i="2"/>
  <c r="CF453" i="2" s="1"/>
  <c r="CE454" i="2"/>
  <c r="CF454" i="2" s="1"/>
  <c r="CE455" i="2"/>
  <c r="CF455" i="2" s="1"/>
  <c r="CE456" i="2"/>
  <c r="CF456" i="2" s="1"/>
  <c r="CE457" i="2"/>
  <c r="CF457" i="2" s="1"/>
  <c r="CE458" i="2"/>
  <c r="CF458" i="2" s="1"/>
  <c r="CE459" i="2"/>
  <c r="CF459" i="2" s="1"/>
  <c r="CE460" i="2"/>
  <c r="CF460" i="2" s="1"/>
  <c r="CE461" i="2"/>
  <c r="CF461" i="2" s="1"/>
  <c r="CE462" i="2"/>
  <c r="CF462" i="2" s="1"/>
  <c r="CE463" i="2"/>
  <c r="CF463" i="2" s="1"/>
  <c r="CE464" i="2"/>
  <c r="CF464" i="2" s="1"/>
  <c r="CE465" i="2"/>
  <c r="CF465" i="2" s="1"/>
  <c r="CE466" i="2"/>
  <c r="CF466" i="2" s="1"/>
  <c r="CE467" i="2"/>
  <c r="CF467" i="2" s="1"/>
  <c r="CE468" i="2"/>
  <c r="CF468" i="2" s="1"/>
  <c r="CE469" i="2"/>
  <c r="CF469" i="2" s="1"/>
  <c r="CE470" i="2"/>
  <c r="CF470" i="2" s="1"/>
  <c r="CE471" i="2"/>
  <c r="CF471" i="2" s="1"/>
  <c r="CE472" i="2"/>
  <c r="CF472" i="2" s="1"/>
  <c r="CE473" i="2"/>
  <c r="CF473" i="2" s="1"/>
  <c r="CE474" i="2"/>
  <c r="CF474" i="2" s="1"/>
  <c r="CE475" i="2"/>
  <c r="CF475" i="2" s="1"/>
  <c r="CE476" i="2"/>
  <c r="CF476" i="2" s="1"/>
  <c r="CE477" i="2"/>
  <c r="CF477" i="2" s="1"/>
  <c r="CE478" i="2"/>
  <c r="CF478" i="2" s="1"/>
  <c r="CE479" i="2"/>
  <c r="CF479" i="2" s="1"/>
  <c r="CE480" i="2"/>
  <c r="CF480" i="2" s="1"/>
  <c r="CE481" i="2"/>
  <c r="CF481" i="2" s="1"/>
  <c r="CE482" i="2"/>
  <c r="CF482" i="2" s="1"/>
  <c r="CE483" i="2"/>
  <c r="CF483" i="2" s="1"/>
  <c r="CE484" i="2"/>
  <c r="CF484" i="2" s="1"/>
  <c r="CE485" i="2"/>
  <c r="CF485" i="2" s="1"/>
  <c r="CE486" i="2"/>
  <c r="CF486" i="2" s="1"/>
  <c r="CE487" i="2"/>
  <c r="CF487" i="2" s="1"/>
  <c r="CE488" i="2"/>
  <c r="CF488" i="2" s="1"/>
  <c r="CE489" i="2"/>
  <c r="CF489" i="2" s="1"/>
  <c r="CE490" i="2"/>
  <c r="CF490" i="2" s="1"/>
  <c r="CE491" i="2"/>
  <c r="CF491" i="2" s="1"/>
  <c r="CE492" i="2"/>
  <c r="CF492" i="2" s="1"/>
  <c r="CE493" i="2"/>
  <c r="CF493" i="2" s="1"/>
  <c r="CE494" i="2"/>
  <c r="CF494" i="2" s="1"/>
  <c r="CE495" i="2"/>
  <c r="CF495" i="2" s="1"/>
  <c r="CE496" i="2"/>
  <c r="CF496" i="2" s="1"/>
  <c r="CE497" i="2"/>
  <c r="CF497" i="2" s="1"/>
  <c r="CE498" i="2"/>
  <c r="CF498" i="2" s="1"/>
  <c r="CE499" i="2"/>
  <c r="CF499" i="2" s="1"/>
  <c r="CE500" i="2"/>
  <c r="CF500" i="2" s="1"/>
  <c r="CE501" i="2"/>
  <c r="CF501" i="2" s="1"/>
  <c r="CE502" i="2"/>
  <c r="CF502" i="2" s="1"/>
  <c r="CE503" i="2"/>
  <c r="CF503" i="2" s="1"/>
  <c r="CE504" i="2"/>
  <c r="CF504" i="2" s="1"/>
  <c r="CE505" i="2"/>
  <c r="CF505" i="2" s="1"/>
  <c r="CE506" i="2"/>
  <c r="CF506" i="2" s="1"/>
  <c r="CE507" i="2"/>
  <c r="CF507" i="2" s="1"/>
  <c r="CE508" i="2"/>
  <c r="CF508" i="2" s="1"/>
  <c r="CE509" i="2"/>
  <c r="CF509" i="2" s="1"/>
  <c r="CE510" i="2"/>
  <c r="CF510" i="2" s="1"/>
  <c r="CE511" i="2"/>
  <c r="CF511" i="2" s="1"/>
  <c r="CE512" i="2"/>
  <c r="CF512" i="2" s="1"/>
  <c r="CE513" i="2"/>
  <c r="CF513" i="2" s="1"/>
  <c r="CE514" i="2"/>
  <c r="CF514" i="2" s="1"/>
  <c r="CE515" i="2"/>
  <c r="CF515" i="2" s="1"/>
  <c r="CE516" i="2"/>
  <c r="CF516" i="2" s="1"/>
  <c r="CE517" i="2"/>
  <c r="CF517" i="2" s="1"/>
  <c r="CE518" i="2"/>
  <c r="CF518" i="2" s="1"/>
  <c r="CE519" i="2"/>
  <c r="CF519" i="2" s="1"/>
  <c r="CE520" i="2"/>
  <c r="CF520" i="2" s="1"/>
  <c r="CE521" i="2"/>
  <c r="CF521" i="2" s="1"/>
  <c r="CE522" i="2"/>
  <c r="CF522" i="2" s="1"/>
  <c r="CE523" i="2"/>
  <c r="CF523" i="2" s="1"/>
  <c r="CE524" i="2"/>
  <c r="CF524" i="2" s="1"/>
  <c r="CE525" i="2"/>
  <c r="CF525" i="2" s="1"/>
  <c r="CE526" i="2"/>
  <c r="CF526" i="2" s="1"/>
  <c r="CE527" i="2"/>
  <c r="CF527" i="2" s="1"/>
  <c r="CE528" i="2"/>
  <c r="CF528" i="2" s="1"/>
  <c r="CE529" i="2"/>
  <c r="CF529" i="2" s="1"/>
  <c r="CE530" i="2"/>
  <c r="CF530" i="2" s="1"/>
  <c r="CE531" i="2"/>
  <c r="CF531" i="2" s="1"/>
  <c r="CE532" i="2"/>
  <c r="CF532" i="2" s="1"/>
  <c r="CE533" i="2"/>
  <c r="CF533" i="2" s="1"/>
  <c r="CE534" i="2"/>
  <c r="CF534" i="2" s="1"/>
  <c r="CE535" i="2"/>
  <c r="CF535" i="2" s="1"/>
  <c r="CE536" i="2"/>
  <c r="CF536" i="2" s="1"/>
  <c r="CE537" i="2"/>
  <c r="CF537" i="2" s="1"/>
  <c r="CE538" i="2"/>
  <c r="CF538" i="2" s="1"/>
  <c r="CE539" i="2"/>
  <c r="CF539" i="2" s="1"/>
  <c r="CE540" i="2"/>
  <c r="CF540" i="2" s="1"/>
  <c r="CE541" i="2"/>
  <c r="CF541" i="2" s="1"/>
  <c r="CE542" i="2"/>
  <c r="CF542" i="2" s="1"/>
  <c r="CE543" i="2"/>
  <c r="CF543" i="2" s="1"/>
  <c r="CE544" i="2"/>
  <c r="CF544" i="2" s="1"/>
  <c r="CE545" i="2"/>
  <c r="CF545" i="2" s="1"/>
  <c r="CE546" i="2"/>
  <c r="CF546" i="2" s="1"/>
  <c r="CE547" i="2"/>
  <c r="CF547" i="2" s="1"/>
  <c r="CE548" i="2"/>
  <c r="CF548" i="2" s="1"/>
  <c r="CE549" i="2"/>
  <c r="CF549" i="2" s="1"/>
  <c r="CE550" i="2"/>
  <c r="CF550" i="2" s="1"/>
  <c r="CE551" i="2"/>
  <c r="CF551" i="2" s="1"/>
  <c r="CE552" i="2"/>
  <c r="CF552" i="2" s="1"/>
  <c r="CE553" i="2"/>
  <c r="CF553" i="2" s="1"/>
  <c r="CE554" i="2"/>
  <c r="CF554" i="2" s="1"/>
  <c r="CE555" i="2"/>
  <c r="CF555" i="2" s="1"/>
  <c r="CE556" i="2"/>
  <c r="CF556" i="2" s="1"/>
  <c r="CE557" i="2"/>
  <c r="CF557" i="2" s="1"/>
  <c r="CE558" i="2"/>
  <c r="CF558" i="2" s="1"/>
  <c r="CE559" i="2"/>
  <c r="CF559" i="2" s="1"/>
  <c r="CE560" i="2"/>
  <c r="CF560" i="2" s="1"/>
  <c r="CE561" i="2"/>
  <c r="CF561" i="2" s="1"/>
  <c r="CE562" i="2"/>
  <c r="CF562" i="2" s="1"/>
  <c r="CE563" i="2"/>
  <c r="CF563" i="2" s="1"/>
  <c r="CE564" i="2"/>
  <c r="CF564" i="2" s="1"/>
  <c r="CE565" i="2"/>
  <c r="CF565" i="2" s="1"/>
  <c r="CE566" i="2"/>
  <c r="CF566" i="2" s="1"/>
  <c r="CE567" i="2"/>
  <c r="CF567" i="2" s="1"/>
  <c r="CE568" i="2"/>
  <c r="CF568" i="2" s="1"/>
  <c r="CE569" i="2"/>
  <c r="CF569" i="2" s="1"/>
  <c r="CE570" i="2"/>
  <c r="CF570" i="2" s="1"/>
  <c r="CE571" i="2"/>
  <c r="CF571" i="2" s="1"/>
  <c r="CE572" i="2"/>
  <c r="CF572" i="2" s="1"/>
  <c r="CE573" i="2"/>
  <c r="CF573" i="2" s="1"/>
  <c r="CE574" i="2"/>
  <c r="CF574" i="2" s="1"/>
  <c r="CE575" i="2"/>
  <c r="CF575" i="2" s="1"/>
  <c r="CE576" i="2"/>
  <c r="CF576" i="2" s="1"/>
  <c r="CE577" i="2"/>
  <c r="CF577" i="2" s="1"/>
  <c r="CE578" i="2"/>
  <c r="CF578" i="2" s="1"/>
  <c r="CE579" i="2"/>
  <c r="CF579" i="2" s="1"/>
  <c r="CE580" i="2"/>
  <c r="CF580" i="2" s="1"/>
  <c r="CE581" i="2"/>
  <c r="CF581" i="2" s="1"/>
  <c r="CE582" i="2"/>
  <c r="CF582" i="2" s="1"/>
  <c r="CE583" i="2"/>
  <c r="CF583" i="2" s="1"/>
  <c r="CE584" i="2"/>
  <c r="CF584" i="2" s="1"/>
  <c r="CE585" i="2"/>
  <c r="CF585" i="2" s="1"/>
  <c r="CE586" i="2"/>
  <c r="CF586" i="2" s="1"/>
  <c r="CE587" i="2"/>
  <c r="CF587" i="2" s="1"/>
  <c r="CE588" i="2"/>
  <c r="CF588" i="2" s="1"/>
  <c r="CE589" i="2"/>
  <c r="CF589" i="2" s="1"/>
  <c r="CE590" i="2"/>
  <c r="CF590" i="2" s="1"/>
  <c r="CE591" i="2"/>
  <c r="CF591" i="2" s="1"/>
  <c r="CE592" i="2"/>
  <c r="CF592" i="2" s="1"/>
  <c r="CE593" i="2"/>
  <c r="CF593" i="2" s="1"/>
  <c r="CE594" i="2"/>
  <c r="CF594" i="2" s="1"/>
  <c r="CE595" i="2"/>
  <c r="CF595" i="2" s="1"/>
  <c r="CE596" i="2"/>
  <c r="CF596" i="2" s="1"/>
  <c r="CE597" i="2"/>
  <c r="CF597" i="2" s="1"/>
  <c r="CE598" i="2"/>
  <c r="CF598" i="2" s="1"/>
  <c r="CE599" i="2"/>
  <c r="CF599" i="2" s="1"/>
  <c r="CE600" i="2"/>
  <c r="CF600" i="2" s="1"/>
  <c r="CE601" i="2"/>
  <c r="CF601" i="2" s="1"/>
  <c r="CE602" i="2"/>
  <c r="CF602" i="2" s="1"/>
  <c r="CE603" i="2"/>
  <c r="CF603" i="2" s="1"/>
  <c r="CE604" i="2"/>
  <c r="CF604" i="2" s="1"/>
  <c r="CE605" i="2"/>
  <c r="CF605" i="2" s="1"/>
  <c r="CE606" i="2"/>
  <c r="CF606" i="2" s="1"/>
  <c r="CE607" i="2"/>
  <c r="CF607" i="2" s="1"/>
  <c r="CE608" i="2"/>
  <c r="CF608" i="2" s="1"/>
  <c r="CE609" i="2"/>
  <c r="CF609" i="2" s="1"/>
  <c r="CE610" i="2"/>
  <c r="CF610" i="2" s="1"/>
  <c r="CE611" i="2"/>
  <c r="CF611" i="2" s="1"/>
  <c r="CE612" i="2"/>
  <c r="CF612" i="2" s="1"/>
  <c r="CE613" i="2"/>
  <c r="CF613" i="2" s="1"/>
  <c r="CE614" i="2"/>
  <c r="CF614" i="2" s="1"/>
  <c r="CE615" i="2"/>
  <c r="CF615" i="2" s="1"/>
  <c r="CE616" i="2"/>
  <c r="CF616" i="2" s="1"/>
  <c r="CE617" i="2"/>
  <c r="CF617" i="2" s="1"/>
  <c r="CE618" i="2"/>
  <c r="CF618" i="2" s="1"/>
  <c r="CE619" i="2"/>
  <c r="CF619" i="2" s="1"/>
  <c r="CE620" i="2"/>
  <c r="CF620" i="2" s="1"/>
  <c r="CE621" i="2"/>
  <c r="CF621" i="2" s="1"/>
  <c r="CE622" i="2"/>
  <c r="CF622" i="2" s="1"/>
  <c r="CE623" i="2"/>
  <c r="CF623" i="2" s="1"/>
  <c r="CE624" i="2"/>
  <c r="CF624" i="2" s="1"/>
  <c r="CE625" i="2"/>
  <c r="CF625" i="2" s="1"/>
  <c r="CE626" i="2"/>
  <c r="CF626" i="2" s="1"/>
  <c r="CE627" i="2"/>
  <c r="CF627" i="2" s="1"/>
  <c r="CE628" i="2"/>
  <c r="CF628" i="2" s="1"/>
  <c r="CE629" i="2"/>
  <c r="CF629" i="2" s="1"/>
  <c r="CE630" i="2"/>
  <c r="CF630" i="2" s="1"/>
  <c r="CE631" i="2"/>
  <c r="CF631" i="2" s="1"/>
  <c r="CE632" i="2"/>
  <c r="CF632" i="2" s="1"/>
  <c r="CE633" i="2"/>
  <c r="CF633" i="2" s="1"/>
  <c r="CE634" i="2"/>
  <c r="CF634" i="2" s="1"/>
  <c r="CE635" i="2"/>
  <c r="CF635" i="2" s="1"/>
  <c r="CE636" i="2"/>
  <c r="CF636" i="2" s="1"/>
  <c r="CE637" i="2"/>
  <c r="CF637" i="2" s="1"/>
  <c r="CE638" i="2"/>
  <c r="CF638" i="2" s="1"/>
  <c r="CE639" i="2"/>
  <c r="CF639" i="2" s="1"/>
  <c r="CE640" i="2"/>
  <c r="CF640" i="2" s="1"/>
  <c r="CE641" i="2"/>
  <c r="CF641" i="2" s="1"/>
  <c r="CE642" i="2"/>
  <c r="CF642" i="2" s="1"/>
  <c r="CE643" i="2"/>
  <c r="CF643" i="2" s="1"/>
  <c r="CE644" i="2"/>
  <c r="CF644" i="2" s="1"/>
  <c r="CE645" i="2"/>
  <c r="CF645" i="2" s="1"/>
  <c r="CE646" i="2"/>
  <c r="CF646" i="2" s="1"/>
  <c r="CE647" i="2"/>
  <c r="CF647" i="2" s="1"/>
  <c r="CE648" i="2"/>
  <c r="CF648" i="2" s="1"/>
  <c r="CE649" i="2"/>
  <c r="CF649" i="2" s="1"/>
  <c r="CE650" i="2"/>
  <c r="CF650" i="2" s="1"/>
  <c r="CE651" i="2"/>
  <c r="CF651" i="2" s="1"/>
  <c r="CE652" i="2"/>
  <c r="CF652" i="2" s="1"/>
  <c r="CE653" i="2"/>
  <c r="CF653" i="2" s="1"/>
  <c r="CE654" i="2"/>
  <c r="CF654" i="2" s="1"/>
  <c r="CE655" i="2"/>
  <c r="CF655" i="2" s="1"/>
  <c r="CE656" i="2"/>
  <c r="CF656" i="2" s="1"/>
  <c r="CE657" i="2"/>
  <c r="CF657" i="2" s="1"/>
  <c r="CE658" i="2"/>
  <c r="CF658" i="2" s="1"/>
  <c r="CE659" i="2"/>
  <c r="CF659" i="2" s="1"/>
  <c r="CE660" i="2"/>
  <c r="CF660" i="2" s="1"/>
  <c r="CE661" i="2"/>
  <c r="CF661" i="2" s="1"/>
  <c r="CE662" i="2"/>
  <c r="CF662" i="2" s="1"/>
  <c r="CE663" i="2"/>
  <c r="CF663" i="2" s="1"/>
  <c r="CE664" i="2"/>
  <c r="CF664" i="2" s="1"/>
  <c r="CE665" i="2"/>
  <c r="CF665" i="2" s="1"/>
  <c r="CE666" i="2"/>
  <c r="CF666" i="2" s="1"/>
  <c r="CE667" i="2"/>
  <c r="CF667" i="2" s="1"/>
  <c r="CE668" i="2"/>
  <c r="CF668" i="2" s="1"/>
  <c r="CE669" i="2"/>
  <c r="CF669" i="2" s="1"/>
  <c r="CE670" i="2"/>
  <c r="CF670" i="2" s="1"/>
  <c r="CE671" i="2"/>
  <c r="CF671" i="2" s="1"/>
  <c r="CE672" i="2"/>
  <c r="CF672" i="2" s="1"/>
  <c r="CE673" i="2"/>
  <c r="CF673" i="2" s="1"/>
  <c r="CE674" i="2"/>
  <c r="CF674" i="2" s="1"/>
  <c r="CE675" i="2"/>
  <c r="CF675" i="2" s="1"/>
  <c r="CE676" i="2"/>
  <c r="CF676" i="2" s="1"/>
  <c r="CE677" i="2"/>
  <c r="CF677" i="2" s="1"/>
  <c r="CE678" i="2"/>
  <c r="CF678" i="2" s="1"/>
  <c r="CE679" i="2"/>
  <c r="CF679" i="2" s="1"/>
  <c r="CE680" i="2"/>
  <c r="CF680" i="2" s="1"/>
  <c r="CE681" i="2"/>
  <c r="CF681" i="2" s="1"/>
  <c r="CE682" i="2"/>
  <c r="CF682" i="2" s="1"/>
  <c r="CE683" i="2"/>
  <c r="CF683" i="2" s="1"/>
  <c r="CE684" i="2"/>
  <c r="CF684" i="2" s="1"/>
  <c r="CE685" i="2"/>
  <c r="CF685" i="2" s="1"/>
  <c r="CE686" i="2"/>
  <c r="CF686" i="2" s="1"/>
  <c r="CE687" i="2"/>
  <c r="CF687" i="2" s="1"/>
  <c r="CE688" i="2"/>
  <c r="CF688" i="2" s="1"/>
  <c r="CE689" i="2"/>
  <c r="CF689" i="2" s="1"/>
  <c r="CE690" i="2"/>
  <c r="CF690" i="2" s="1"/>
  <c r="CE691" i="2"/>
  <c r="CF691" i="2" s="1"/>
  <c r="CE692" i="2"/>
  <c r="CF692" i="2" s="1"/>
  <c r="CE693" i="2"/>
  <c r="CF693" i="2" s="1"/>
  <c r="CE694" i="2"/>
  <c r="CF694" i="2" s="1"/>
  <c r="CE695" i="2"/>
  <c r="CF695" i="2" s="1"/>
  <c r="CE696" i="2"/>
  <c r="CF696" i="2" s="1"/>
  <c r="CE697" i="2"/>
  <c r="CF697" i="2" s="1"/>
  <c r="CE698" i="2"/>
  <c r="CF698" i="2" s="1"/>
  <c r="CE699" i="2"/>
  <c r="CF699" i="2" s="1"/>
  <c r="CE700" i="2"/>
  <c r="CF700" i="2" s="1"/>
  <c r="CE701" i="2"/>
  <c r="CF701" i="2" s="1"/>
  <c r="CE702" i="2"/>
  <c r="CF702" i="2" s="1"/>
  <c r="CE703" i="2"/>
  <c r="CF703" i="2" s="1"/>
  <c r="CE704" i="2"/>
  <c r="CF704" i="2" s="1"/>
  <c r="CE705" i="2"/>
  <c r="CF705" i="2" s="1"/>
  <c r="CE706" i="2"/>
  <c r="CF706" i="2" s="1"/>
  <c r="CE707" i="2"/>
  <c r="CF707" i="2" s="1"/>
  <c r="CE708" i="2"/>
  <c r="CF708" i="2" s="1"/>
  <c r="CE709" i="2"/>
  <c r="CF709" i="2" s="1"/>
  <c r="CE710" i="2"/>
  <c r="CF710" i="2" s="1"/>
  <c r="CE711" i="2"/>
  <c r="CF711" i="2" s="1"/>
  <c r="CE712" i="2"/>
  <c r="CF712" i="2" s="1"/>
  <c r="CE713" i="2"/>
  <c r="CF713" i="2" s="1"/>
  <c r="CE714" i="2"/>
  <c r="CF714" i="2" s="1"/>
  <c r="CE715" i="2"/>
  <c r="CF715" i="2" s="1"/>
  <c r="CE716" i="2"/>
  <c r="CF716" i="2" s="1"/>
  <c r="CE717" i="2"/>
  <c r="CF717" i="2" s="1"/>
  <c r="CE718" i="2"/>
  <c r="CF718" i="2" s="1"/>
  <c r="CE719" i="2"/>
  <c r="CF719" i="2" s="1"/>
  <c r="CE720" i="2"/>
  <c r="CF720" i="2" s="1"/>
  <c r="CE721" i="2"/>
  <c r="CF721" i="2" s="1"/>
  <c r="CE722" i="2"/>
  <c r="CF722" i="2" s="1"/>
  <c r="CE723" i="2"/>
  <c r="CF723" i="2" s="1"/>
  <c r="CE724" i="2"/>
  <c r="CF724" i="2" s="1"/>
  <c r="CE725" i="2"/>
  <c r="CF725" i="2" s="1"/>
  <c r="CE726" i="2"/>
  <c r="CF726" i="2" s="1"/>
  <c r="CE727" i="2"/>
  <c r="CF727" i="2" s="1"/>
  <c r="CE728" i="2"/>
  <c r="CF728" i="2" s="1"/>
  <c r="CE729" i="2"/>
  <c r="CF729" i="2" s="1"/>
  <c r="CE730" i="2"/>
  <c r="CF730" i="2" s="1"/>
  <c r="CE731" i="2"/>
  <c r="CF731" i="2" s="1"/>
  <c r="CE732" i="2"/>
  <c r="CF732" i="2" s="1"/>
  <c r="CE733" i="2"/>
  <c r="CF733" i="2" s="1"/>
  <c r="CE734" i="2"/>
  <c r="CF734" i="2" s="1"/>
  <c r="CE735" i="2"/>
  <c r="CF735" i="2" s="1"/>
  <c r="CE736" i="2"/>
  <c r="CF736" i="2" s="1"/>
  <c r="CE737" i="2"/>
  <c r="CF737" i="2" s="1"/>
  <c r="CE738" i="2"/>
  <c r="CF738" i="2" s="1"/>
  <c r="CE739" i="2"/>
  <c r="CF739" i="2" s="1"/>
  <c r="CE740" i="2"/>
  <c r="CF740" i="2" s="1"/>
  <c r="CE741" i="2"/>
  <c r="CF741" i="2" s="1"/>
  <c r="CE742" i="2"/>
  <c r="CF742" i="2" s="1"/>
  <c r="CE743" i="2"/>
  <c r="CF743" i="2" s="1"/>
  <c r="CE744" i="2"/>
  <c r="CF744" i="2" s="1"/>
  <c r="CE745" i="2"/>
  <c r="CF745" i="2" s="1"/>
  <c r="CE746" i="2"/>
  <c r="CF746" i="2" s="1"/>
  <c r="CE747" i="2"/>
  <c r="CF747" i="2" s="1"/>
  <c r="CE748" i="2"/>
  <c r="CF748" i="2" s="1"/>
  <c r="CE749" i="2"/>
  <c r="CF749" i="2" s="1"/>
  <c r="CE750" i="2"/>
  <c r="CF750" i="2" s="1"/>
  <c r="CE751" i="2"/>
  <c r="CF751" i="2" s="1"/>
  <c r="CE752" i="2"/>
  <c r="CF752" i="2" s="1"/>
  <c r="CE753" i="2"/>
  <c r="CF753" i="2" s="1"/>
  <c r="CE754" i="2"/>
  <c r="CF754" i="2" s="1"/>
  <c r="CE755" i="2"/>
  <c r="CF755" i="2" s="1"/>
  <c r="CE756" i="2"/>
  <c r="CF756" i="2" s="1"/>
  <c r="CE757" i="2"/>
  <c r="CF757" i="2" s="1"/>
  <c r="CE758" i="2"/>
  <c r="CF758" i="2" s="1"/>
  <c r="CE759" i="2"/>
  <c r="CF759" i="2" s="1"/>
  <c r="CE760" i="2"/>
  <c r="CF760" i="2" s="1"/>
  <c r="CE761" i="2"/>
  <c r="CF761" i="2" s="1"/>
  <c r="CE762" i="2"/>
  <c r="CF762" i="2" s="1"/>
  <c r="CE763" i="2"/>
  <c r="CF763" i="2" s="1"/>
  <c r="CE764" i="2"/>
  <c r="CF764" i="2" s="1"/>
  <c r="CE765" i="2"/>
  <c r="CF765" i="2" s="1"/>
  <c r="CE766" i="2"/>
  <c r="CF766" i="2" s="1"/>
  <c r="CE767" i="2"/>
  <c r="CF767" i="2" s="1"/>
  <c r="CE768" i="2"/>
  <c r="CF768" i="2" s="1"/>
  <c r="CE769" i="2"/>
  <c r="CF769" i="2" s="1"/>
  <c r="CE770" i="2"/>
  <c r="CF770" i="2" s="1"/>
  <c r="CE771" i="2"/>
  <c r="CF771" i="2" s="1"/>
  <c r="CE772" i="2"/>
  <c r="CF772" i="2" s="1"/>
  <c r="CE773" i="2"/>
  <c r="CF773" i="2" s="1"/>
  <c r="CE774" i="2"/>
  <c r="CF774" i="2" s="1"/>
  <c r="CE775" i="2"/>
  <c r="CF775" i="2" s="1"/>
  <c r="CE776" i="2"/>
  <c r="CF776" i="2" s="1"/>
  <c r="CE777" i="2"/>
  <c r="CF777" i="2" s="1"/>
  <c r="CE778" i="2"/>
  <c r="CF778" i="2" s="1"/>
  <c r="CE779" i="2"/>
  <c r="CF779" i="2" s="1"/>
  <c r="CE780" i="2"/>
  <c r="CF780" i="2" s="1"/>
  <c r="CE781" i="2"/>
  <c r="CF781" i="2" s="1"/>
  <c r="CE782" i="2"/>
  <c r="CF782" i="2" s="1"/>
  <c r="CE783" i="2"/>
  <c r="CF783" i="2" s="1"/>
  <c r="CE784" i="2"/>
  <c r="CF784" i="2" s="1"/>
  <c r="CE785" i="2"/>
  <c r="CF785" i="2" s="1"/>
  <c r="CE786" i="2"/>
  <c r="CF786" i="2" s="1"/>
  <c r="CE787" i="2"/>
  <c r="CF787" i="2" s="1"/>
  <c r="CE788" i="2"/>
  <c r="CF788" i="2" s="1"/>
  <c r="CE789" i="2"/>
  <c r="CF789" i="2" s="1"/>
  <c r="CE790" i="2"/>
  <c r="CF790" i="2" s="1"/>
  <c r="CE791" i="2"/>
  <c r="CF791" i="2" s="1"/>
  <c r="CE792" i="2"/>
  <c r="CF792" i="2" s="1"/>
  <c r="CE793" i="2"/>
  <c r="CF793" i="2" s="1"/>
  <c r="CE794" i="2"/>
  <c r="CF794" i="2" s="1"/>
  <c r="CE795" i="2"/>
  <c r="CF795" i="2" s="1"/>
  <c r="CE796" i="2"/>
  <c r="CF796" i="2" s="1"/>
  <c r="CE797" i="2"/>
  <c r="CF797" i="2" s="1"/>
  <c r="CE798" i="2"/>
  <c r="CF798" i="2" s="1"/>
  <c r="CE799" i="2"/>
  <c r="CF799" i="2" s="1"/>
  <c r="CE800" i="2"/>
  <c r="CF800" i="2" s="1"/>
  <c r="CE801" i="2"/>
  <c r="CF801" i="2" s="1"/>
  <c r="CE802" i="2"/>
  <c r="CF802" i="2" s="1"/>
  <c r="CE803" i="2"/>
  <c r="CF803" i="2" s="1"/>
  <c r="CE804" i="2"/>
  <c r="CF804" i="2" s="1"/>
  <c r="CE805" i="2"/>
  <c r="CF805" i="2" s="1"/>
  <c r="CE806" i="2"/>
  <c r="CF806" i="2" s="1"/>
  <c r="CE807" i="2"/>
  <c r="CF807" i="2" s="1"/>
  <c r="CE808" i="2"/>
  <c r="CF808" i="2" s="1"/>
  <c r="CE809" i="2"/>
  <c r="CF809" i="2" s="1"/>
  <c r="CE810" i="2"/>
  <c r="CF810" i="2" s="1"/>
  <c r="CE811" i="2"/>
  <c r="CF811" i="2" s="1"/>
  <c r="CE812" i="2"/>
  <c r="CF812" i="2" s="1"/>
  <c r="CE813" i="2"/>
  <c r="CF813" i="2" s="1"/>
  <c r="CE814" i="2"/>
  <c r="CF814" i="2" s="1"/>
  <c r="CE815" i="2"/>
  <c r="CF815" i="2" s="1"/>
  <c r="CE816" i="2"/>
  <c r="CF816" i="2" s="1"/>
  <c r="CE817" i="2"/>
  <c r="CF817" i="2" s="1"/>
  <c r="CE818" i="2"/>
  <c r="CF818" i="2" s="1"/>
  <c r="CE819" i="2"/>
  <c r="CF819" i="2" s="1"/>
  <c r="CE820" i="2"/>
  <c r="CF820" i="2" s="1"/>
  <c r="CE821" i="2"/>
  <c r="CF821" i="2" s="1"/>
  <c r="CE822" i="2"/>
  <c r="CF822" i="2" s="1"/>
  <c r="CE823" i="2"/>
  <c r="CF823" i="2" s="1"/>
  <c r="CE824" i="2"/>
  <c r="CF824" i="2" s="1"/>
  <c r="CE825" i="2"/>
  <c r="CF825" i="2" s="1"/>
  <c r="CE826" i="2"/>
  <c r="CF826" i="2" s="1"/>
  <c r="CE827" i="2"/>
  <c r="CF827" i="2" s="1"/>
  <c r="CE828" i="2"/>
  <c r="CF828" i="2" s="1"/>
  <c r="CE829" i="2"/>
  <c r="CF829" i="2" s="1"/>
  <c r="CE830" i="2"/>
  <c r="CF830" i="2" s="1"/>
  <c r="CE831" i="2"/>
  <c r="CF831" i="2" s="1"/>
  <c r="CE832" i="2"/>
  <c r="CF832" i="2" s="1"/>
  <c r="CE833" i="2"/>
  <c r="CF833" i="2" s="1"/>
  <c r="CE834" i="2"/>
  <c r="CF834" i="2" s="1"/>
  <c r="CE835" i="2"/>
  <c r="CF835" i="2" s="1"/>
  <c r="CE836" i="2"/>
  <c r="CF836" i="2" s="1"/>
  <c r="CE837" i="2"/>
  <c r="CF837" i="2" s="1"/>
  <c r="CE838" i="2"/>
  <c r="CF838" i="2" s="1"/>
  <c r="CE839" i="2"/>
  <c r="CF839" i="2" s="1"/>
  <c r="CE840" i="2"/>
  <c r="CF840" i="2" s="1"/>
  <c r="CE841" i="2"/>
  <c r="CF841" i="2" s="1"/>
  <c r="CE842" i="2"/>
  <c r="CF842" i="2" s="1"/>
  <c r="CE843" i="2"/>
  <c r="CF843" i="2" s="1"/>
  <c r="CE844" i="2"/>
  <c r="CF844" i="2" s="1"/>
  <c r="CE845" i="2"/>
  <c r="CF845" i="2" s="1"/>
  <c r="CE846" i="2"/>
  <c r="CF846" i="2" s="1"/>
  <c r="CE847" i="2"/>
  <c r="CF847" i="2" s="1"/>
  <c r="CE848" i="2"/>
  <c r="CF848" i="2" s="1"/>
  <c r="CE849" i="2"/>
  <c r="CF849" i="2" s="1"/>
  <c r="CE850" i="2"/>
  <c r="CF850" i="2" s="1"/>
  <c r="CE851" i="2"/>
  <c r="CF851" i="2" s="1"/>
  <c r="CE852" i="2"/>
  <c r="CF852" i="2" s="1"/>
  <c r="CE853" i="2"/>
  <c r="CF853" i="2" s="1"/>
  <c r="CE854" i="2"/>
  <c r="CF854" i="2" s="1"/>
  <c r="CE855" i="2"/>
  <c r="CF855" i="2" s="1"/>
  <c r="CE856" i="2"/>
  <c r="CF856" i="2" s="1"/>
  <c r="CE857" i="2"/>
  <c r="CF857" i="2" s="1"/>
  <c r="CE858" i="2"/>
  <c r="CF858" i="2" s="1"/>
  <c r="CE859" i="2"/>
  <c r="CF859" i="2" s="1"/>
  <c r="CE860" i="2"/>
  <c r="CF860" i="2" s="1"/>
  <c r="CE861" i="2"/>
  <c r="CF861" i="2" s="1"/>
  <c r="CE862" i="2"/>
  <c r="CF862" i="2" s="1"/>
  <c r="CE863" i="2"/>
  <c r="CF863" i="2" s="1"/>
  <c r="CE864" i="2"/>
  <c r="CF864" i="2" s="1"/>
  <c r="CE865" i="2"/>
  <c r="CF865" i="2" s="1"/>
  <c r="CE866" i="2"/>
  <c r="CF866" i="2" s="1"/>
  <c r="CE867" i="2"/>
  <c r="CF867" i="2" s="1"/>
  <c r="CE868" i="2"/>
  <c r="CF868" i="2" s="1"/>
  <c r="CE869" i="2"/>
  <c r="CF869" i="2" s="1"/>
  <c r="CE870" i="2"/>
  <c r="CF870" i="2" s="1"/>
  <c r="CE871" i="2"/>
  <c r="CF871" i="2" s="1"/>
  <c r="CE872" i="2"/>
  <c r="CF872" i="2" s="1"/>
  <c r="CE873" i="2"/>
  <c r="CF873" i="2" s="1"/>
  <c r="CE874" i="2"/>
  <c r="CF874" i="2" s="1"/>
  <c r="CE875" i="2"/>
  <c r="CF875" i="2" s="1"/>
  <c r="CE876" i="2"/>
  <c r="CF876" i="2" s="1"/>
  <c r="CE877" i="2"/>
  <c r="CF877" i="2" s="1"/>
  <c r="CE878" i="2"/>
  <c r="CF878" i="2" s="1"/>
  <c r="CE879" i="2"/>
  <c r="CF879" i="2" s="1"/>
  <c r="CE880" i="2"/>
  <c r="CF880" i="2" s="1"/>
  <c r="CE881" i="2"/>
  <c r="CF881" i="2" s="1"/>
  <c r="CE882" i="2"/>
  <c r="CF882" i="2" s="1"/>
  <c r="CE883" i="2"/>
  <c r="CF883" i="2" s="1"/>
  <c r="CE884" i="2"/>
  <c r="CF884" i="2" s="1"/>
  <c r="CE885" i="2"/>
  <c r="CF885" i="2" s="1"/>
  <c r="CE886" i="2"/>
  <c r="CF886" i="2" s="1"/>
  <c r="CE887" i="2"/>
  <c r="CF887" i="2" s="1"/>
  <c r="CE888" i="2"/>
  <c r="CF888" i="2" s="1"/>
  <c r="CE889" i="2"/>
  <c r="CF889" i="2" s="1"/>
  <c r="CE890" i="2"/>
  <c r="CF890" i="2" s="1"/>
  <c r="CE891" i="2"/>
  <c r="CF891" i="2" s="1"/>
  <c r="CE892" i="2"/>
  <c r="CF892" i="2" s="1"/>
  <c r="CE893" i="2"/>
  <c r="CF893" i="2" s="1"/>
  <c r="CE894" i="2"/>
  <c r="CF894" i="2" s="1"/>
  <c r="CE895" i="2"/>
  <c r="CF895" i="2" s="1"/>
  <c r="CE896" i="2"/>
  <c r="CF896" i="2" s="1"/>
  <c r="CE897" i="2"/>
  <c r="CF897" i="2" s="1"/>
  <c r="CE898" i="2"/>
  <c r="CF898" i="2" s="1"/>
  <c r="CE899" i="2"/>
  <c r="CF899" i="2" s="1"/>
  <c r="CE2" i="2"/>
  <c r="CF2" i="2" s="1"/>
  <c r="CB2" i="2"/>
  <c r="CD3" i="2"/>
  <c r="BD3" i="3" s="1"/>
  <c r="CD4" i="2"/>
  <c r="BD4" i="3" s="1"/>
  <c r="CD5" i="2"/>
  <c r="CD6" i="2"/>
  <c r="BD6" i="3" s="1"/>
  <c r="CD7" i="2"/>
  <c r="BD7" i="3" s="1"/>
  <c r="CD8" i="2"/>
  <c r="BD8" i="3" s="1"/>
  <c r="CD9" i="2"/>
  <c r="BD9" i="3" s="1"/>
  <c r="CD10" i="2"/>
  <c r="BD10" i="3" s="1"/>
  <c r="CD11" i="2"/>
  <c r="BD11" i="3" s="1"/>
  <c r="CD12" i="2"/>
  <c r="BD12" i="3" s="1"/>
  <c r="CD13" i="2"/>
  <c r="CD14" i="2"/>
  <c r="BD14" i="3" s="1"/>
  <c r="CD15" i="2"/>
  <c r="BD15" i="3" s="1"/>
  <c r="CD16" i="2"/>
  <c r="BD16" i="3" s="1"/>
  <c r="CD17" i="2"/>
  <c r="BD17" i="3" s="1"/>
  <c r="CD18" i="2"/>
  <c r="BD18" i="3" s="1"/>
  <c r="CD19" i="2"/>
  <c r="BD19" i="3" s="1"/>
  <c r="CD20" i="2"/>
  <c r="BD20" i="3" s="1"/>
  <c r="CD21" i="2"/>
  <c r="BD21" i="3" s="1"/>
  <c r="CD22" i="2"/>
  <c r="BD22" i="3" s="1"/>
  <c r="CD23" i="2"/>
  <c r="BD23" i="3" s="1"/>
  <c r="CD24" i="2"/>
  <c r="BD24" i="3" s="1"/>
  <c r="CD25" i="2"/>
  <c r="BD25" i="3" s="1"/>
  <c r="CD26" i="2"/>
  <c r="BD26" i="3" s="1"/>
  <c r="CD27" i="2"/>
  <c r="BD27" i="3" s="1"/>
  <c r="CD28" i="2"/>
  <c r="BD28" i="3" s="1"/>
  <c r="CD29" i="2"/>
  <c r="BD29" i="3" s="1"/>
  <c r="CD30" i="2"/>
  <c r="BD30" i="3" s="1"/>
  <c r="CD31" i="2"/>
  <c r="BD31" i="3" s="1"/>
  <c r="CD32" i="2"/>
  <c r="BD32" i="3" s="1"/>
  <c r="CD33" i="2"/>
  <c r="BD33" i="3" s="1"/>
  <c r="CD34" i="2"/>
  <c r="BD34" i="3" s="1"/>
  <c r="CD35" i="2"/>
  <c r="BD35" i="3" s="1"/>
  <c r="CD36" i="2"/>
  <c r="CD37" i="2"/>
  <c r="BD36" i="3" s="1"/>
  <c r="CD38" i="2"/>
  <c r="BD37" i="3" s="1"/>
  <c r="CD39" i="2"/>
  <c r="BD38" i="3" s="1"/>
  <c r="CD40" i="2"/>
  <c r="BD39" i="3" s="1"/>
  <c r="CD41" i="2"/>
  <c r="BD40" i="3" s="1"/>
  <c r="CD42" i="2"/>
  <c r="BD41" i="3" s="1"/>
  <c r="CD43" i="2"/>
  <c r="BD42" i="3" s="1"/>
  <c r="CD44" i="2"/>
  <c r="BD43" i="3" s="1"/>
  <c r="CD45" i="2"/>
  <c r="BD44" i="3" s="1"/>
  <c r="CD46" i="2"/>
  <c r="CD47" i="2"/>
  <c r="BD46" i="3" s="1"/>
  <c r="CD48" i="2"/>
  <c r="BD47" i="3" s="1"/>
  <c r="CD49" i="2"/>
  <c r="BD48" i="3" s="1"/>
  <c r="CD50" i="2"/>
  <c r="CD51" i="2"/>
  <c r="BD49" i="3" s="1"/>
  <c r="CD52" i="2"/>
  <c r="BD50" i="3" s="1"/>
  <c r="CD53" i="2"/>
  <c r="BD51" i="3" s="1"/>
  <c r="CD54" i="2"/>
  <c r="BD52" i="3" s="1"/>
  <c r="CD55" i="2"/>
  <c r="BD53" i="3" s="1"/>
  <c r="CD56" i="2"/>
  <c r="BD54" i="3" s="1"/>
  <c r="CD57" i="2"/>
  <c r="BD55" i="3" s="1"/>
  <c r="CD58" i="2"/>
  <c r="BD56" i="3" s="1"/>
  <c r="CD59" i="2"/>
  <c r="BD57" i="3" s="1"/>
  <c r="CD60" i="2"/>
  <c r="BD58" i="3" s="1"/>
  <c r="CD61" i="2"/>
  <c r="BD59" i="3" s="1"/>
  <c r="CD62" i="2"/>
  <c r="BD60" i="3" s="1"/>
  <c r="CD63" i="2"/>
  <c r="BD61" i="3" s="1"/>
  <c r="CD64" i="2"/>
  <c r="BD62" i="3" s="1"/>
  <c r="CD65" i="2"/>
  <c r="BD63" i="3" s="1"/>
  <c r="CD66" i="2"/>
  <c r="BD64" i="3" s="1"/>
  <c r="CD67" i="2"/>
  <c r="BD65" i="3" s="1"/>
  <c r="CD68" i="2"/>
  <c r="BD66" i="3" s="1"/>
  <c r="CD69" i="2"/>
  <c r="BD67" i="3" s="1"/>
  <c r="CD70" i="2"/>
  <c r="BD68" i="3" s="1"/>
  <c r="CD71" i="2"/>
  <c r="BD69" i="3" s="1"/>
  <c r="CD72" i="2"/>
  <c r="BD70" i="3" s="1"/>
  <c r="CD73" i="2"/>
  <c r="BD71" i="3" s="1"/>
  <c r="CD74" i="2"/>
  <c r="BD72" i="3" s="1"/>
  <c r="CD75" i="2"/>
  <c r="BD73" i="3" s="1"/>
  <c r="CD76" i="2"/>
  <c r="BD74" i="3" s="1"/>
  <c r="CD77" i="2"/>
  <c r="BD75" i="3" s="1"/>
  <c r="CD78" i="2"/>
  <c r="BD76" i="3" s="1"/>
  <c r="CD79" i="2"/>
  <c r="BD77" i="3" s="1"/>
  <c r="CD80" i="2"/>
  <c r="BD78" i="3" s="1"/>
  <c r="CD81" i="2"/>
  <c r="BD79" i="3" s="1"/>
  <c r="CD82" i="2"/>
  <c r="BD80" i="3" s="1"/>
  <c r="CD83" i="2"/>
  <c r="BD81" i="3" s="1"/>
  <c r="CD84" i="2"/>
  <c r="BD82" i="3" s="1"/>
  <c r="CD85" i="2"/>
  <c r="BD83" i="3" s="1"/>
  <c r="CD86" i="2"/>
  <c r="BD84" i="3" s="1"/>
  <c r="CD87" i="2"/>
  <c r="BD85" i="3" s="1"/>
  <c r="CD88" i="2"/>
  <c r="BD86" i="3" s="1"/>
  <c r="CD89" i="2"/>
  <c r="BD87" i="3" s="1"/>
  <c r="CD90" i="2"/>
  <c r="CD91" i="2"/>
  <c r="BD88" i="3" s="1"/>
  <c r="CD92" i="2"/>
  <c r="BD89" i="3" s="1"/>
  <c r="CD93" i="2"/>
  <c r="BD90" i="3" s="1"/>
  <c r="CD94" i="2"/>
  <c r="BD91" i="3" s="1"/>
  <c r="CD95" i="2"/>
  <c r="BD92" i="3" s="1"/>
  <c r="CD96" i="2"/>
  <c r="BD93" i="3" s="1"/>
  <c r="CD97" i="2"/>
  <c r="BD94" i="3" s="1"/>
  <c r="CD98" i="2"/>
  <c r="BD95" i="3" s="1"/>
  <c r="CD99" i="2"/>
  <c r="BD96" i="3" s="1"/>
  <c r="CD100" i="2"/>
  <c r="BD97" i="3" s="1"/>
  <c r="CD101" i="2"/>
  <c r="BD98" i="3" s="1"/>
  <c r="CD102" i="2"/>
  <c r="BD99" i="3" s="1"/>
  <c r="CD103" i="2"/>
  <c r="BD100" i="3" s="1"/>
  <c r="CD104" i="2"/>
  <c r="BD101" i="3" s="1"/>
  <c r="CD105" i="2"/>
  <c r="BD102" i="3" s="1"/>
  <c r="CD106" i="2"/>
  <c r="BD103" i="3" s="1"/>
  <c r="CD107" i="2"/>
  <c r="BD104" i="3" s="1"/>
  <c r="CD108" i="2"/>
  <c r="BD105" i="3" s="1"/>
  <c r="CD109" i="2"/>
  <c r="CD110" i="2"/>
  <c r="BD106" i="3" s="1"/>
  <c r="CD111" i="2"/>
  <c r="BD107" i="3" s="1"/>
  <c r="CD112" i="2"/>
  <c r="BD108" i="3" s="1"/>
  <c r="CD113" i="2"/>
  <c r="BD109" i="3" s="1"/>
  <c r="CD114" i="2"/>
  <c r="BD110" i="3" s="1"/>
  <c r="CD115" i="2"/>
  <c r="BD111" i="3" s="1"/>
  <c r="CD116" i="2"/>
  <c r="BD112" i="3" s="1"/>
  <c r="CD117" i="2"/>
  <c r="BD113" i="3" s="1"/>
  <c r="CD118" i="2"/>
  <c r="BD114" i="3" s="1"/>
  <c r="CD119" i="2"/>
  <c r="BD115" i="3" s="1"/>
  <c r="CD120" i="2"/>
  <c r="BD116" i="3" s="1"/>
  <c r="CD121" i="2"/>
  <c r="BD117" i="3" s="1"/>
  <c r="CD122" i="2"/>
  <c r="BD118" i="3" s="1"/>
  <c r="CD123" i="2"/>
  <c r="BD119" i="3" s="1"/>
  <c r="CD124" i="2"/>
  <c r="BD120" i="3" s="1"/>
  <c r="CD125" i="2"/>
  <c r="BD121" i="3" s="1"/>
  <c r="CD126" i="2"/>
  <c r="BD122" i="3" s="1"/>
  <c r="CD127" i="2"/>
  <c r="BD123" i="3" s="1"/>
  <c r="CD128" i="2"/>
  <c r="BD124" i="3" s="1"/>
  <c r="CD129" i="2"/>
  <c r="CD130" i="2"/>
  <c r="BD126" i="3" s="1"/>
  <c r="CD131" i="2"/>
  <c r="BD127" i="3" s="1"/>
  <c r="CD132" i="2"/>
  <c r="CD133" i="2"/>
  <c r="CD134" i="2"/>
  <c r="BD129" i="3" s="1"/>
  <c r="CD135" i="2"/>
  <c r="BD130" i="3" s="1"/>
  <c r="CD136" i="2"/>
  <c r="BD131" i="3" s="1"/>
  <c r="CD137" i="2"/>
  <c r="BD132" i="3" s="1"/>
  <c r="CD138" i="2"/>
  <c r="BD133" i="3" s="1"/>
  <c r="CD139" i="2"/>
  <c r="BD134" i="3" s="1"/>
  <c r="CD140" i="2"/>
  <c r="BD135" i="3" s="1"/>
  <c r="CD141" i="2"/>
  <c r="BD136" i="3" s="1"/>
  <c r="CD142" i="2"/>
  <c r="BD137" i="3" s="1"/>
  <c r="CD143" i="2"/>
  <c r="BD138" i="3" s="1"/>
  <c r="CD144" i="2"/>
  <c r="BD139" i="3" s="1"/>
  <c r="CD145" i="2"/>
  <c r="BD140" i="3" s="1"/>
  <c r="CD146" i="2"/>
  <c r="BD141" i="3" s="1"/>
  <c r="CD147" i="2"/>
  <c r="BD142" i="3" s="1"/>
  <c r="CD148" i="2"/>
  <c r="BD143" i="3" s="1"/>
  <c r="CD149" i="2"/>
  <c r="BD144" i="3" s="1"/>
  <c r="CD150" i="2"/>
  <c r="BD145" i="3" s="1"/>
  <c r="CD151" i="2"/>
  <c r="BD146" i="3" s="1"/>
  <c r="CD152" i="2"/>
  <c r="CD153" i="2"/>
  <c r="BD147" i="3" s="1"/>
  <c r="CD154" i="2"/>
  <c r="BD148" i="3" s="1"/>
  <c r="CD155" i="2"/>
  <c r="BD149" i="3" s="1"/>
  <c r="CD156" i="2"/>
  <c r="BD150" i="3" s="1"/>
  <c r="CD157" i="2"/>
  <c r="BD151" i="3" s="1"/>
  <c r="CD158" i="2"/>
  <c r="BD152" i="3" s="1"/>
  <c r="CD159" i="2"/>
  <c r="BD153" i="3" s="1"/>
  <c r="CD160" i="2"/>
  <c r="BD154" i="3" s="1"/>
  <c r="CD161" i="2"/>
  <c r="BD155" i="3" s="1"/>
  <c r="CD162" i="2"/>
  <c r="BD156" i="3" s="1"/>
  <c r="CD163" i="2"/>
  <c r="BD157" i="3" s="1"/>
  <c r="CD164" i="2"/>
  <c r="BD158" i="3" s="1"/>
  <c r="CD165" i="2"/>
  <c r="BD159" i="3" s="1"/>
  <c r="CD166" i="2"/>
  <c r="BD160" i="3" s="1"/>
  <c r="CD167" i="2"/>
  <c r="BD161" i="3" s="1"/>
  <c r="CD168" i="2"/>
  <c r="BD162" i="3" s="1"/>
  <c r="CD169" i="2"/>
  <c r="BD163" i="3" s="1"/>
  <c r="CD170" i="2"/>
  <c r="BD164" i="3" s="1"/>
  <c r="CD171" i="2"/>
  <c r="BD165" i="3" s="1"/>
  <c r="CD172" i="2"/>
  <c r="BD166" i="3" s="1"/>
  <c r="CD173" i="2"/>
  <c r="BD167" i="3" s="1"/>
  <c r="CD174" i="2"/>
  <c r="BD168" i="3" s="1"/>
  <c r="CD175" i="2"/>
  <c r="BD169" i="3" s="1"/>
  <c r="CD176" i="2"/>
  <c r="BD170" i="3" s="1"/>
  <c r="CD177" i="2"/>
  <c r="BD171" i="3" s="1"/>
  <c r="CD178" i="2"/>
  <c r="BD172" i="3" s="1"/>
  <c r="CD179" i="2"/>
  <c r="BD173" i="3" s="1"/>
  <c r="CD180" i="2"/>
  <c r="BD174" i="3" s="1"/>
  <c r="CD181" i="2"/>
  <c r="BD175" i="3" s="1"/>
  <c r="CD182" i="2"/>
  <c r="BD176" i="3" s="1"/>
  <c r="CD183" i="2"/>
  <c r="BD177" i="3" s="1"/>
  <c r="CD184" i="2"/>
  <c r="BD178" i="3" s="1"/>
  <c r="CD185" i="2"/>
  <c r="BD179" i="3" s="1"/>
  <c r="CD186" i="2"/>
  <c r="BD180" i="3" s="1"/>
  <c r="CD187" i="2"/>
  <c r="BD181" i="3" s="1"/>
  <c r="CD188" i="2"/>
  <c r="BD182" i="3" s="1"/>
  <c r="CD189" i="2"/>
  <c r="BD183" i="3" s="1"/>
  <c r="CD190" i="2"/>
  <c r="BD184" i="3" s="1"/>
  <c r="CD191" i="2"/>
  <c r="BD185" i="3" s="1"/>
  <c r="CD192" i="2"/>
  <c r="BD186" i="3" s="1"/>
  <c r="CD193" i="2"/>
  <c r="BD187" i="3" s="1"/>
  <c r="CD194" i="2"/>
  <c r="BD188" i="3" s="1"/>
  <c r="CD195" i="2"/>
  <c r="BD189" i="3" s="1"/>
  <c r="CD196" i="2"/>
  <c r="BD190" i="3" s="1"/>
  <c r="CD197" i="2"/>
  <c r="BD191" i="3" s="1"/>
  <c r="CD198" i="2"/>
  <c r="BD192" i="3" s="1"/>
  <c r="CD199" i="2"/>
  <c r="BD193" i="3" s="1"/>
  <c r="CD200" i="2"/>
  <c r="BD194" i="3" s="1"/>
  <c r="CD201" i="2"/>
  <c r="BD195" i="3" s="1"/>
  <c r="CD202" i="2"/>
  <c r="CD203" i="2"/>
  <c r="BD197" i="3" s="1"/>
  <c r="CD204" i="2"/>
  <c r="BD198" i="3" s="1"/>
  <c r="CD205" i="2"/>
  <c r="BD199" i="3" s="1"/>
  <c r="CD206" i="2"/>
  <c r="BD200" i="3" s="1"/>
  <c r="CD207" i="2"/>
  <c r="BD201" i="3" s="1"/>
  <c r="CD208" i="2"/>
  <c r="CD209" i="2"/>
  <c r="BD202" i="3" s="1"/>
  <c r="CD210" i="2"/>
  <c r="BD203" i="3" s="1"/>
  <c r="CD211" i="2"/>
  <c r="BD204" i="3" s="1"/>
  <c r="CD212" i="2"/>
  <c r="BD205" i="3" s="1"/>
  <c r="CD213" i="2"/>
  <c r="BD206" i="3" s="1"/>
  <c r="CD214" i="2"/>
  <c r="BD207" i="3" s="1"/>
  <c r="CD215" i="2"/>
  <c r="BD208" i="3" s="1"/>
  <c r="CD216" i="2"/>
  <c r="BD209" i="3" s="1"/>
  <c r="CD217" i="2"/>
  <c r="BD210" i="3" s="1"/>
  <c r="CD218" i="2"/>
  <c r="BD211" i="3" s="1"/>
  <c r="CD219" i="2"/>
  <c r="BD212" i="3" s="1"/>
  <c r="CD220" i="2"/>
  <c r="BD213" i="3" s="1"/>
  <c r="CD221" i="2"/>
  <c r="BD214" i="3" s="1"/>
  <c r="CD222" i="2"/>
  <c r="BD215" i="3" s="1"/>
  <c r="CD223" i="2"/>
  <c r="BD216" i="3" s="1"/>
  <c r="CD224" i="2"/>
  <c r="BD217" i="3" s="1"/>
  <c r="CD225" i="2"/>
  <c r="BD218" i="3" s="1"/>
  <c r="CD226" i="2"/>
  <c r="BD219" i="3" s="1"/>
  <c r="CD227" i="2"/>
  <c r="BD220" i="3" s="1"/>
  <c r="CD228" i="2"/>
  <c r="BD221" i="3" s="1"/>
  <c r="CD229" i="2"/>
  <c r="BD222" i="3" s="1"/>
  <c r="CD230" i="2"/>
  <c r="BD223" i="3" s="1"/>
  <c r="CD231" i="2"/>
  <c r="BD224" i="3" s="1"/>
  <c r="CD232" i="2"/>
  <c r="BD225" i="3" s="1"/>
  <c r="CD233" i="2"/>
  <c r="BD226" i="3" s="1"/>
  <c r="CD234" i="2"/>
  <c r="BD227" i="3" s="1"/>
  <c r="CD235" i="2"/>
  <c r="BD228" i="3" s="1"/>
  <c r="CD236" i="2"/>
  <c r="CD237" i="2"/>
  <c r="BD229" i="3" s="1"/>
  <c r="CD238" i="2"/>
  <c r="BD230" i="3" s="1"/>
  <c r="CD239" i="2"/>
  <c r="BD231" i="3" s="1"/>
  <c r="CD240" i="2"/>
  <c r="BD232" i="3" s="1"/>
  <c r="CD241" i="2"/>
  <c r="BD233" i="3" s="1"/>
  <c r="CD242" i="2"/>
  <c r="BD234" i="3" s="1"/>
  <c r="CD243" i="2"/>
  <c r="BD235" i="3" s="1"/>
  <c r="CD244" i="2"/>
  <c r="BD236" i="3" s="1"/>
  <c r="CD245" i="2"/>
  <c r="BD237" i="3" s="1"/>
  <c r="CD246" i="2"/>
  <c r="BD238" i="3" s="1"/>
  <c r="CD247" i="2"/>
  <c r="BD239" i="3" s="1"/>
  <c r="CD248" i="2"/>
  <c r="BD240" i="3" s="1"/>
  <c r="CD249" i="2"/>
  <c r="BD241" i="3" s="1"/>
  <c r="CD250" i="2"/>
  <c r="BD242" i="3" s="1"/>
  <c r="CD251" i="2"/>
  <c r="BD243" i="3" s="1"/>
  <c r="CD252" i="2"/>
  <c r="BD244" i="3" s="1"/>
  <c r="CD253" i="2"/>
  <c r="BD245" i="3" s="1"/>
  <c r="CD254" i="2"/>
  <c r="BD246" i="3" s="1"/>
  <c r="CD255" i="2"/>
  <c r="BD247" i="3" s="1"/>
  <c r="CD256" i="2"/>
  <c r="BD248" i="3" s="1"/>
  <c r="CD257" i="2"/>
  <c r="BD249" i="3" s="1"/>
  <c r="CD258" i="2"/>
  <c r="BD250" i="3" s="1"/>
  <c r="CD259" i="2"/>
  <c r="BD251" i="3" s="1"/>
  <c r="CD260" i="2"/>
  <c r="BD252" i="3" s="1"/>
  <c r="CD261" i="2"/>
  <c r="BD253" i="3" s="1"/>
  <c r="CD262" i="2"/>
  <c r="BD254" i="3" s="1"/>
  <c r="CD263" i="2"/>
  <c r="BD255" i="3" s="1"/>
  <c r="CD264" i="2"/>
  <c r="BD256" i="3" s="1"/>
  <c r="CD265" i="2"/>
  <c r="BD257" i="3" s="1"/>
  <c r="CD266" i="2"/>
  <c r="BD258" i="3" s="1"/>
  <c r="CD267" i="2"/>
  <c r="BD259" i="3" s="1"/>
  <c r="CD268" i="2"/>
  <c r="BD260" i="3" s="1"/>
  <c r="CD269" i="2"/>
  <c r="BD261" i="3" s="1"/>
  <c r="CD270" i="2"/>
  <c r="CD271" i="2"/>
  <c r="BD262" i="3" s="1"/>
  <c r="CD272" i="2"/>
  <c r="BD263" i="3" s="1"/>
  <c r="CD273" i="2"/>
  <c r="BD264" i="3" s="1"/>
  <c r="CD274" i="2"/>
  <c r="BD265" i="3" s="1"/>
  <c r="CD275" i="2"/>
  <c r="BD266" i="3" s="1"/>
  <c r="CD276" i="2"/>
  <c r="BD267" i="3" s="1"/>
  <c r="CD277" i="2"/>
  <c r="BD268" i="3" s="1"/>
  <c r="CD278" i="2"/>
  <c r="BD269" i="3" s="1"/>
  <c r="CD279" i="2"/>
  <c r="BD270" i="3" s="1"/>
  <c r="CD280" i="2"/>
  <c r="BD271" i="3" s="1"/>
  <c r="CD281" i="2"/>
  <c r="BD272" i="3" s="1"/>
  <c r="CD282" i="2"/>
  <c r="BD273" i="3" s="1"/>
  <c r="CD283" i="2"/>
  <c r="BD274" i="3" s="1"/>
  <c r="CD284" i="2"/>
  <c r="BD275" i="3" s="1"/>
  <c r="CD285" i="2"/>
  <c r="BD276" i="3" s="1"/>
  <c r="CD286" i="2"/>
  <c r="BD277" i="3" s="1"/>
  <c r="CD287" i="2"/>
  <c r="BD278" i="3" s="1"/>
  <c r="CD288" i="2"/>
  <c r="BD279" i="3" s="1"/>
  <c r="CD289" i="2"/>
  <c r="BD280" i="3" s="1"/>
  <c r="CD290" i="2"/>
  <c r="BD281" i="3" s="1"/>
  <c r="CD291" i="2"/>
  <c r="BD282" i="3" s="1"/>
  <c r="CD292" i="2"/>
  <c r="BD283" i="3" s="1"/>
  <c r="CD293" i="2"/>
  <c r="BD284" i="3" s="1"/>
  <c r="CD294" i="2"/>
  <c r="BD285" i="3" s="1"/>
  <c r="CD295" i="2"/>
  <c r="BD286" i="3" s="1"/>
  <c r="CD296" i="2"/>
  <c r="BD287" i="3" s="1"/>
  <c r="CD297" i="2"/>
  <c r="BD288" i="3" s="1"/>
  <c r="CD298" i="2"/>
  <c r="BD289" i="3" s="1"/>
  <c r="CD299" i="2"/>
  <c r="BD290" i="3" s="1"/>
  <c r="CD300" i="2"/>
  <c r="BD291" i="3" s="1"/>
  <c r="CD301" i="2"/>
  <c r="BD292" i="3" s="1"/>
  <c r="CD302" i="2"/>
  <c r="BD293" i="3" s="1"/>
  <c r="CD303" i="2"/>
  <c r="BD294" i="3" s="1"/>
  <c r="CD304" i="2"/>
  <c r="BD295" i="3" s="1"/>
  <c r="CD305" i="2"/>
  <c r="BD296" i="3" s="1"/>
  <c r="CD306" i="2"/>
  <c r="CD307" i="2"/>
  <c r="BD297" i="3" s="1"/>
  <c r="CD308" i="2"/>
  <c r="BD298" i="3" s="1"/>
  <c r="CD309" i="2"/>
  <c r="BD299" i="3" s="1"/>
  <c r="CD310" i="2"/>
  <c r="CD311" i="2"/>
  <c r="BD300" i="3" s="1"/>
  <c r="CD312" i="2"/>
  <c r="BD301" i="3" s="1"/>
  <c r="CD313" i="2"/>
  <c r="BD302" i="3" s="1"/>
  <c r="CD314" i="2"/>
  <c r="BD303" i="3" s="1"/>
  <c r="CD315" i="2"/>
  <c r="BD304" i="3" s="1"/>
  <c r="CD316" i="2"/>
  <c r="BD305" i="3" s="1"/>
  <c r="CD317" i="2"/>
  <c r="BD306" i="3" s="1"/>
  <c r="CD318" i="2"/>
  <c r="BD307" i="3" s="1"/>
  <c r="CD319" i="2"/>
  <c r="BD308" i="3" s="1"/>
  <c r="CD320" i="2"/>
  <c r="BD309" i="3" s="1"/>
  <c r="CD321" i="2"/>
  <c r="BD310" i="3" s="1"/>
  <c r="CD322" i="2"/>
  <c r="BD311" i="3" s="1"/>
  <c r="CD323" i="2"/>
  <c r="BD312" i="3" s="1"/>
  <c r="CD324" i="2"/>
  <c r="BD313" i="3" s="1"/>
  <c r="CD325" i="2"/>
  <c r="BD314" i="3" s="1"/>
  <c r="CD326" i="2"/>
  <c r="BD315" i="3" s="1"/>
  <c r="CD327" i="2"/>
  <c r="BD316" i="3" s="1"/>
  <c r="CD328" i="2"/>
  <c r="BD317" i="3" s="1"/>
  <c r="CD329" i="2"/>
  <c r="BD318" i="3" s="1"/>
  <c r="CD330" i="2"/>
  <c r="BD319" i="3" s="1"/>
  <c r="CD331" i="2"/>
  <c r="BD320" i="3" s="1"/>
  <c r="CD332" i="2"/>
  <c r="BD321" i="3" s="1"/>
  <c r="CD333" i="2"/>
  <c r="BD322" i="3" s="1"/>
  <c r="CD334" i="2"/>
  <c r="BD323" i="3" s="1"/>
  <c r="CD335" i="2"/>
  <c r="BD324" i="3" s="1"/>
  <c r="CD336" i="2"/>
  <c r="BD325" i="3" s="1"/>
  <c r="CD337" i="2"/>
  <c r="BD326" i="3" s="1"/>
  <c r="CD338" i="2"/>
  <c r="BD327" i="3" s="1"/>
  <c r="CD339" i="2"/>
  <c r="BD328" i="3" s="1"/>
  <c r="CD340" i="2"/>
  <c r="BD329" i="3" s="1"/>
  <c r="CD341" i="2"/>
  <c r="BD330" i="3" s="1"/>
  <c r="CD342" i="2"/>
  <c r="BD331" i="3" s="1"/>
  <c r="CD343" i="2"/>
  <c r="BD332" i="3" s="1"/>
  <c r="CD344" i="2"/>
  <c r="BD333" i="3" s="1"/>
  <c r="CD345" i="2"/>
  <c r="BD334" i="3" s="1"/>
  <c r="CD346" i="2"/>
  <c r="BD335" i="3" s="1"/>
  <c r="CD347" i="2"/>
  <c r="BD336" i="3" s="1"/>
  <c r="CD348" i="2"/>
  <c r="BD337" i="3" s="1"/>
  <c r="CD349" i="2"/>
  <c r="BD338" i="3" s="1"/>
  <c r="CD350" i="2"/>
  <c r="CD351" i="2"/>
  <c r="BD339" i="3" s="1"/>
  <c r="CD352" i="2"/>
  <c r="BD340" i="3" s="1"/>
  <c r="CD353" i="2"/>
  <c r="BD341" i="3" s="1"/>
  <c r="CD354" i="2"/>
  <c r="BD342" i="3" s="1"/>
  <c r="CD355" i="2"/>
  <c r="BD343" i="3" s="1"/>
  <c r="CD356" i="2"/>
  <c r="BD344" i="3" s="1"/>
  <c r="CD357" i="2"/>
  <c r="BD345" i="3" s="1"/>
  <c r="CD358" i="2"/>
  <c r="BD346" i="3" s="1"/>
  <c r="CD359" i="2"/>
  <c r="BD347" i="3" s="1"/>
  <c r="CD360" i="2"/>
  <c r="BD348" i="3" s="1"/>
  <c r="CD361" i="2"/>
  <c r="BD349" i="3" s="1"/>
  <c r="CD362" i="2"/>
  <c r="BD350" i="3" s="1"/>
  <c r="CD363" i="2"/>
  <c r="BD351" i="3" s="1"/>
  <c r="CD364" i="2"/>
  <c r="BD352" i="3" s="1"/>
  <c r="CD365" i="2"/>
  <c r="BD353" i="3" s="1"/>
  <c r="CD366" i="2"/>
  <c r="BD354" i="3" s="1"/>
  <c r="CD367" i="2"/>
  <c r="CD368" i="2"/>
  <c r="CD369" i="2"/>
  <c r="BD355" i="3" s="1"/>
  <c r="CD370" i="2"/>
  <c r="BD356" i="3" s="1"/>
  <c r="CD371" i="2"/>
  <c r="BD357" i="3" s="1"/>
  <c r="CD372" i="2"/>
  <c r="BD358" i="3" s="1"/>
  <c r="CD373" i="2"/>
  <c r="BD359" i="3" s="1"/>
  <c r="CD374" i="2"/>
  <c r="BD360" i="3" s="1"/>
  <c r="CD375" i="2"/>
  <c r="BD361" i="3" s="1"/>
  <c r="CD376" i="2"/>
  <c r="BD362" i="3" s="1"/>
  <c r="CD377" i="2"/>
  <c r="BD363" i="3" s="1"/>
  <c r="CD378" i="2"/>
  <c r="BD364" i="3" s="1"/>
  <c r="CD379" i="2"/>
  <c r="BD365" i="3" s="1"/>
  <c r="CD380" i="2"/>
  <c r="BD366" i="3" s="1"/>
  <c r="CD381" i="2"/>
  <c r="CD382" i="2"/>
  <c r="CD383" i="2"/>
  <c r="BD368" i="3" s="1"/>
  <c r="CD384" i="2"/>
  <c r="BD369" i="3" s="1"/>
  <c r="CD385" i="2"/>
  <c r="BD370" i="3" s="1"/>
  <c r="CD386" i="2"/>
  <c r="BD371" i="3" s="1"/>
  <c r="CD387" i="2"/>
  <c r="BD372" i="3" s="1"/>
  <c r="CD388" i="2"/>
  <c r="BD373" i="3" s="1"/>
  <c r="CD389" i="2"/>
  <c r="BD374" i="3" s="1"/>
  <c r="CD390" i="2"/>
  <c r="BD375" i="3" s="1"/>
  <c r="CD391" i="2"/>
  <c r="BD376" i="3" s="1"/>
  <c r="CD392" i="2"/>
  <c r="BD377" i="3" s="1"/>
  <c r="CD393" i="2"/>
  <c r="BD378" i="3" s="1"/>
  <c r="CD394" i="2"/>
  <c r="BD379" i="3" s="1"/>
  <c r="CD395" i="2"/>
  <c r="BD380" i="3" s="1"/>
  <c r="CD396" i="2"/>
  <c r="BD381" i="3" s="1"/>
  <c r="CD397" i="2"/>
  <c r="BD382" i="3" s="1"/>
  <c r="CD398" i="2"/>
  <c r="BD383" i="3" s="1"/>
  <c r="CD399" i="2"/>
  <c r="BD384" i="3" s="1"/>
  <c r="CD400" i="2"/>
  <c r="BD385" i="3" s="1"/>
  <c r="CD401" i="2"/>
  <c r="BD386" i="3" s="1"/>
  <c r="CD402" i="2"/>
  <c r="BD387" i="3" s="1"/>
  <c r="CD403" i="2"/>
  <c r="BD388" i="3" s="1"/>
  <c r="CD404" i="2"/>
  <c r="BD389" i="3" s="1"/>
  <c r="CD405" i="2"/>
  <c r="BD390" i="3" s="1"/>
  <c r="CD406" i="2"/>
  <c r="BD391" i="3" s="1"/>
  <c r="CD407" i="2"/>
  <c r="BD392" i="3" s="1"/>
  <c r="CD408" i="2"/>
  <c r="BD393" i="3" s="1"/>
  <c r="CD409" i="2"/>
  <c r="BD394" i="3" s="1"/>
  <c r="CD410" i="2"/>
  <c r="BD395" i="3" s="1"/>
  <c r="CD411" i="2"/>
  <c r="BD396" i="3" s="1"/>
  <c r="CD412" i="2"/>
  <c r="BD397" i="3" s="1"/>
  <c r="CD413" i="2"/>
  <c r="BD398" i="3" s="1"/>
  <c r="CD414" i="2"/>
  <c r="BD399" i="3" s="1"/>
  <c r="CD415" i="2"/>
  <c r="BD400" i="3" s="1"/>
  <c r="CD416" i="2"/>
  <c r="BD401" i="3" s="1"/>
  <c r="CD417" i="2"/>
  <c r="BD402" i="3" s="1"/>
  <c r="CD418" i="2"/>
  <c r="CD419" i="2"/>
  <c r="BD404" i="3" s="1"/>
  <c r="CD420" i="2"/>
  <c r="BD405" i="3" s="1"/>
  <c r="CD421" i="2"/>
  <c r="BD406" i="3" s="1"/>
  <c r="CD422" i="2"/>
  <c r="BD407" i="3" s="1"/>
  <c r="CD423" i="2"/>
  <c r="BD408" i="3" s="1"/>
  <c r="CD424" i="2"/>
  <c r="BD409" i="3" s="1"/>
  <c r="CD425" i="2"/>
  <c r="BD410" i="3" s="1"/>
  <c r="CD426" i="2"/>
  <c r="BD411" i="3" s="1"/>
  <c r="CD427" i="2"/>
  <c r="BD412" i="3" s="1"/>
  <c r="CD428" i="2"/>
  <c r="BD413" i="3" s="1"/>
  <c r="CD429" i="2"/>
  <c r="BD414" i="3" s="1"/>
  <c r="CD430" i="2"/>
  <c r="BD415" i="3" s="1"/>
  <c r="CD431" i="2"/>
  <c r="BD416" i="3" s="1"/>
  <c r="CD432" i="2"/>
  <c r="BD417" i="3" s="1"/>
  <c r="CD433" i="2"/>
  <c r="BD418" i="3" s="1"/>
  <c r="CD434" i="2"/>
  <c r="BD419" i="3" s="1"/>
  <c r="CD435" i="2"/>
  <c r="BD420" i="3" s="1"/>
  <c r="CD436" i="2"/>
  <c r="BD421" i="3" s="1"/>
  <c r="CD437" i="2"/>
  <c r="CD438" i="2"/>
  <c r="BD422" i="3" s="1"/>
  <c r="CD439" i="2"/>
  <c r="BD423" i="3" s="1"/>
  <c r="CD440" i="2"/>
  <c r="BD424" i="3" s="1"/>
  <c r="CD441" i="2"/>
  <c r="BD425" i="3" s="1"/>
  <c r="CD442" i="2"/>
  <c r="CD443" i="2"/>
  <c r="BD427" i="3" s="1"/>
  <c r="CD444" i="2"/>
  <c r="BD428" i="3" s="1"/>
  <c r="CD445" i="2"/>
  <c r="CD446" i="2"/>
  <c r="BD429" i="3" s="1"/>
  <c r="CD447" i="2"/>
  <c r="BD430" i="3" s="1"/>
  <c r="CD448" i="2"/>
  <c r="BD431" i="3" s="1"/>
  <c r="CD449" i="2"/>
  <c r="BD432" i="3" s="1"/>
  <c r="CD450" i="2"/>
  <c r="BD433" i="3" s="1"/>
  <c r="CD451" i="2"/>
  <c r="BD434" i="3" s="1"/>
  <c r="CD452" i="2"/>
  <c r="BD435" i="3" s="1"/>
  <c r="CD453" i="2"/>
  <c r="BD436" i="3" s="1"/>
  <c r="CD454" i="2"/>
  <c r="BD437" i="3" s="1"/>
  <c r="CD455" i="2"/>
  <c r="BD438" i="3" s="1"/>
  <c r="CD456" i="2"/>
  <c r="BD439" i="3" s="1"/>
  <c r="CD457" i="2"/>
  <c r="BD440" i="3" s="1"/>
  <c r="CD458" i="2"/>
  <c r="BD441" i="3" s="1"/>
  <c r="CD459" i="2"/>
  <c r="BD442" i="3" s="1"/>
  <c r="CD460" i="2"/>
  <c r="BD443" i="3" s="1"/>
  <c r="CD461" i="2"/>
  <c r="BD444" i="3" s="1"/>
  <c r="CD462" i="2"/>
  <c r="BD445" i="3" s="1"/>
  <c r="CD463" i="2"/>
  <c r="CD464" i="2"/>
  <c r="CD465" i="2"/>
  <c r="BD447" i="3" s="1"/>
  <c r="CD466" i="2"/>
  <c r="BD448" i="3" s="1"/>
  <c r="CD467" i="2"/>
  <c r="BD449" i="3" s="1"/>
  <c r="CD468" i="2"/>
  <c r="BD450" i="3" s="1"/>
  <c r="CD469" i="2"/>
  <c r="BD451" i="3" s="1"/>
  <c r="CD470" i="2"/>
  <c r="BD452" i="3" s="1"/>
  <c r="CD471" i="2"/>
  <c r="BD453" i="3" s="1"/>
  <c r="CD472" i="2"/>
  <c r="BD454" i="3" s="1"/>
  <c r="CD473" i="2"/>
  <c r="BD455" i="3" s="1"/>
  <c r="CD474" i="2"/>
  <c r="BD456" i="3" s="1"/>
  <c r="CD475" i="2"/>
  <c r="BD457" i="3" s="1"/>
  <c r="CD476" i="2"/>
  <c r="BD458" i="3" s="1"/>
  <c r="CD477" i="2"/>
  <c r="BD459" i="3" s="1"/>
  <c r="CD478" i="2"/>
  <c r="BD460" i="3" s="1"/>
  <c r="CD479" i="2"/>
  <c r="BD461" i="3" s="1"/>
  <c r="CD480" i="2"/>
  <c r="BD462" i="3" s="1"/>
  <c r="CD481" i="2"/>
  <c r="BD463" i="3" s="1"/>
  <c r="CD482" i="2"/>
  <c r="BD464" i="3" s="1"/>
  <c r="CD483" i="2"/>
  <c r="CD484" i="2"/>
  <c r="BD466" i="3" s="1"/>
  <c r="CD485" i="2"/>
  <c r="BD467" i="3" s="1"/>
  <c r="CD486" i="2"/>
  <c r="CD487" i="2"/>
  <c r="BD469" i="3" s="1"/>
  <c r="CD488" i="2"/>
  <c r="BD470" i="3" s="1"/>
  <c r="CD489" i="2"/>
  <c r="BD471" i="3" s="1"/>
  <c r="CD490" i="2"/>
  <c r="BD472" i="3" s="1"/>
  <c r="CD491" i="2"/>
  <c r="BD473" i="3" s="1"/>
  <c r="CD492" i="2"/>
  <c r="BD474" i="3" s="1"/>
  <c r="CD493" i="2"/>
  <c r="BD475" i="3" s="1"/>
  <c r="CD494" i="2"/>
  <c r="BD476" i="3" s="1"/>
  <c r="CD495" i="2"/>
  <c r="BD477" i="3" s="1"/>
  <c r="CD496" i="2"/>
  <c r="BD478" i="3" s="1"/>
  <c r="CD497" i="2"/>
  <c r="BD479" i="3" s="1"/>
  <c r="CD498" i="2"/>
  <c r="BD480" i="3" s="1"/>
  <c r="CD499" i="2"/>
  <c r="CD500" i="2"/>
  <c r="BD481" i="3" s="1"/>
  <c r="CD501" i="2"/>
  <c r="BD482" i="3" s="1"/>
  <c r="CD502" i="2"/>
  <c r="BD483" i="3" s="1"/>
  <c r="CD503" i="2"/>
  <c r="BD484" i="3" s="1"/>
  <c r="CD504" i="2"/>
  <c r="CD505" i="2"/>
  <c r="BD485" i="3" s="1"/>
  <c r="CD506" i="2"/>
  <c r="BD486" i="3" s="1"/>
  <c r="CD507" i="2"/>
  <c r="BD487" i="3" s="1"/>
  <c r="CD508" i="2"/>
  <c r="BD488" i="3" s="1"/>
  <c r="CD509" i="2"/>
  <c r="BD489" i="3" s="1"/>
  <c r="CD510" i="2"/>
  <c r="BD490" i="3" s="1"/>
  <c r="CD511" i="2"/>
  <c r="BD491" i="3" s="1"/>
  <c r="CD512" i="2"/>
  <c r="BD492" i="3" s="1"/>
  <c r="CD513" i="2"/>
  <c r="BD493" i="3" s="1"/>
  <c r="CD514" i="2"/>
  <c r="BD494" i="3" s="1"/>
  <c r="CD515" i="2"/>
  <c r="BD495" i="3" s="1"/>
  <c r="CD516" i="2"/>
  <c r="BD496" i="3" s="1"/>
  <c r="CD517" i="2"/>
  <c r="CD518" i="2"/>
  <c r="BD497" i="3" s="1"/>
  <c r="CD519" i="2"/>
  <c r="BD498" i="3" s="1"/>
  <c r="CD520" i="2"/>
  <c r="BD499" i="3" s="1"/>
  <c r="CD521" i="2"/>
  <c r="BD500" i="3" s="1"/>
  <c r="CD522" i="2"/>
  <c r="BD501" i="3" s="1"/>
  <c r="CD523" i="2"/>
  <c r="BD502" i="3" s="1"/>
  <c r="CD524" i="2"/>
  <c r="BD503" i="3" s="1"/>
  <c r="CD525" i="2"/>
  <c r="CD526" i="2"/>
  <c r="BD504" i="3" s="1"/>
  <c r="CD527" i="2"/>
  <c r="BD505" i="3" s="1"/>
  <c r="CD528" i="2"/>
  <c r="BD506" i="3" s="1"/>
  <c r="CD529" i="2"/>
  <c r="BD507" i="3" s="1"/>
  <c r="CD530" i="2"/>
  <c r="CD531" i="2"/>
  <c r="BD509" i="3" s="1"/>
  <c r="CD532" i="2"/>
  <c r="BD510" i="3" s="1"/>
  <c r="CD533" i="2"/>
  <c r="BD511" i="3" s="1"/>
  <c r="CD534" i="2"/>
  <c r="BD512" i="3" s="1"/>
  <c r="CD535" i="2"/>
  <c r="BD513" i="3" s="1"/>
  <c r="CD536" i="2"/>
  <c r="BD514" i="3" s="1"/>
  <c r="CD537" i="2"/>
  <c r="BD515" i="3" s="1"/>
  <c r="CD538" i="2"/>
  <c r="BD516" i="3" s="1"/>
  <c r="CD539" i="2"/>
  <c r="BD517" i="3" s="1"/>
  <c r="CD540" i="2"/>
  <c r="BD518" i="3" s="1"/>
  <c r="CD541" i="2"/>
  <c r="BD519" i="3" s="1"/>
  <c r="CD542" i="2"/>
  <c r="CD543" i="2"/>
  <c r="BD520" i="3" s="1"/>
  <c r="CD544" i="2"/>
  <c r="BD521" i="3" s="1"/>
  <c r="CD545" i="2"/>
  <c r="CD546" i="2"/>
  <c r="BD522" i="3" s="1"/>
  <c r="CD547" i="2"/>
  <c r="BD523" i="3" s="1"/>
  <c r="CD548" i="2"/>
  <c r="BD524" i="3" s="1"/>
  <c r="CD549" i="2"/>
  <c r="BD525" i="3" s="1"/>
  <c r="CD550" i="2"/>
  <c r="BD526" i="3" s="1"/>
  <c r="CD551" i="2"/>
  <c r="BD527" i="3" s="1"/>
  <c r="CD552" i="2"/>
  <c r="BD528" i="3" s="1"/>
  <c r="CD553" i="2"/>
  <c r="BD529" i="3" s="1"/>
  <c r="CD554" i="2"/>
  <c r="BD530" i="3" s="1"/>
  <c r="CD555" i="2"/>
  <c r="BD531" i="3" s="1"/>
  <c r="CD556" i="2"/>
  <c r="BD532" i="3" s="1"/>
  <c r="CD557" i="2"/>
  <c r="BD533" i="3" s="1"/>
  <c r="CD558" i="2"/>
  <c r="BD534" i="3" s="1"/>
  <c r="CD559" i="2"/>
  <c r="BD535" i="3" s="1"/>
  <c r="CD560" i="2"/>
  <c r="BD536" i="3" s="1"/>
  <c r="CD561" i="2"/>
  <c r="CD562" i="2"/>
  <c r="BD538" i="3" s="1"/>
  <c r="CD563" i="2"/>
  <c r="CD564" i="2"/>
  <c r="BD540" i="3" s="1"/>
  <c r="CD565" i="2"/>
  <c r="BD541" i="3" s="1"/>
  <c r="CD566" i="2"/>
  <c r="BD542" i="3" s="1"/>
  <c r="CD567" i="2"/>
  <c r="BD543" i="3" s="1"/>
  <c r="CD568" i="2"/>
  <c r="BD544" i="3" s="1"/>
  <c r="CD569" i="2"/>
  <c r="BD545" i="3" s="1"/>
  <c r="CD570" i="2"/>
  <c r="BD546" i="3" s="1"/>
  <c r="CD571" i="2"/>
  <c r="BD547" i="3" s="1"/>
  <c r="CD572" i="2"/>
  <c r="BD548" i="3" s="1"/>
  <c r="CD573" i="2"/>
  <c r="BD549" i="3" s="1"/>
  <c r="CD574" i="2"/>
  <c r="BD550" i="3" s="1"/>
  <c r="CD575" i="2"/>
  <c r="BD551" i="3" s="1"/>
  <c r="CD576" i="2"/>
  <c r="BD552" i="3" s="1"/>
  <c r="CD577" i="2"/>
  <c r="CD578" i="2"/>
  <c r="CD579" i="2"/>
  <c r="BD553" i="3" s="1"/>
  <c r="CD580" i="2"/>
  <c r="BD554" i="3" s="1"/>
  <c r="CD581" i="2"/>
  <c r="BD555" i="3" s="1"/>
  <c r="CD582" i="2"/>
  <c r="BD556" i="3" s="1"/>
  <c r="CD583" i="2"/>
  <c r="BD557" i="3" s="1"/>
  <c r="CD584" i="2"/>
  <c r="CD585" i="2"/>
  <c r="BD558" i="3" s="1"/>
  <c r="CD586" i="2"/>
  <c r="BD559" i="3" s="1"/>
  <c r="CD587" i="2"/>
  <c r="BD560" i="3" s="1"/>
  <c r="CD588" i="2"/>
  <c r="BD561" i="3" s="1"/>
  <c r="CD589" i="2"/>
  <c r="BD562" i="3" s="1"/>
  <c r="CD590" i="2"/>
  <c r="BD563" i="3" s="1"/>
  <c r="CD591" i="2"/>
  <c r="BD564" i="3" s="1"/>
  <c r="CD592" i="2"/>
  <c r="BD565" i="3" s="1"/>
  <c r="CD593" i="2"/>
  <c r="BD566" i="3" s="1"/>
  <c r="CD594" i="2"/>
  <c r="BD567" i="3" s="1"/>
  <c r="CD595" i="2"/>
  <c r="BD568" i="3" s="1"/>
  <c r="CD596" i="2"/>
  <c r="BD569" i="3" s="1"/>
  <c r="CD597" i="2"/>
  <c r="BD570" i="3" s="1"/>
  <c r="CD598" i="2"/>
  <c r="BD571" i="3" s="1"/>
  <c r="CD599" i="2"/>
  <c r="BD572" i="3" s="1"/>
  <c r="CD600" i="2"/>
  <c r="BD573" i="3" s="1"/>
  <c r="CD601" i="2"/>
  <c r="BD574" i="3" s="1"/>
  <c r="CD602" i="2"/>
  <c r="BD575" i="3" s="1"/>
  <c r="CD603" i="2"/>
  <c r="BD576" i="3" s="1"/>
  <c r="CD604" i="2"/>
  <c r="CD605" i="2"/>
  <c r="BD578" i="3" s="1"/>
  <c r="CD606" i="2"/>
  <c r="BD579" i="3" s="1"/>
  <c r="CD607" i="2"/>
  <c r="BD580" i="3" s="1"/>
  <c r="CD608" i="2"/>
  <c r="BD581" i="3" s="1"/>
  <c r="CD609" i="2"/>
  <c r="BD582" i="3" s="1"/>
  <c r="CD610" i="2"/>
  <c r="BD583" i="3" s="1"/>
  <c r="CD611" i="2"/>
  <c r="BD584" i="3" s="1"/>
  <c r="CD612" i="2"/>
  <c r="BD585" i="3" s="1"/>
  <c r="CD613" i="2"/>
  <c r="BD586" i="3" s="1"/>
  <c r="CD614" i="2"/>
  <c r="BD587" i="3" s="1"/>
  <c r="CD615" i="2"/>
  <c r="BD588" i="3" s="1"/>
  <c r="CD616" i="2"/>
  <c r="BD589" i="3" s="1"/>
  <c r="CD617" i="2"/>
  <c r="BD590" i="3" s="1"/>
  <c r="CD618" i="2"/>
  <c r="BD591" i="3" s="1"/>
  <c r="CD619" i="2"/>
  <c r="BD592" i="3" s="1"/>
  <c r="CD620" i="2"/>
  <c r="BD593" i="3" s="1"/>
  <c r="CD621" i="2"/>
  <c r="BD594" i="3" s="1"/>
  <c r="CD622" i="2"/>
  <c r="BD595" i="3" s="1"/>
  <c r="CD623" i="2"/>
  <c r="BD596" i="3" s="1"/>
  <c r="CD624" i="2"/>
  <c r="BD597" i="3" s="1"/>
  <c r="CD625" i="2"/>
  <c r="BD598" i="3" s="1"/>
  <c r="CD626" i="2"/>
  <c r="BD599" i="3" s="1"/>
  <c r="CD627" i="2"/>
  <c r="BD600" i="3" s="1"/>
  <c r="CD628" i="2"/>
  <c r="BD601" i="3" s="1"/>
  <c r="CD629" i="2"/>
  <c r="CD630" i="2"/>
  <c r="BD603" i="3" s="1"/>
  <c r="CD631" i="2"/>
  <c r="BD604" i="3" s="1"/>
  <c r="CD632" i="2"/>
  <c r="BD605" i="3" s="1"/>
  <c r="CD633" i="2"/>
  <c r="BD606" i="3" s="1"/>
  <c r="CD634" i="2"/>
  <c r="BD607" i="3" s="1"/>
  <c r="CD635" i="2"/>
  <c r="BD608" i="3" s="1"/>
  <c r="CD636" i="2"/>
  <c r="BD609" i="3" s="1"/>
  <c r="CD637" i="2"/>
  <c r="BD610" i="3" s="1"/>
  <c r="CD638" i="2"/>
  <c r="BD611" i="3" s="1"/>
  <c r="CD639" i="2"/>
  <c r="BD612" i="3" s="1"/>
  <c r="CD640" i="2"/>
  <c r="BD613" i="3" s="1"/>
  <c r="CD641" i="2"/>
  <c r="BD614" i="3" s="1"/>
  <c r="CD642" i="2"/>
  <c r="BD615" i="3" s="1"/>
  <c r="CD643" i="2"/>
  <c r="BD616" i="3" s="1"/>
  <c r="CD644" i="2"/>
  <c r="BD617" i="3" s="1"/>
  <c r="CD645" i="2"/>
  <c r="BD618" i="3" s="1"/>
  <c r="CD646" i="2"/>
  <c r="BD619" i="3" s="1"/>
  <c r="CD647" i="2"/>
  <c r="BD620" i="3" s="1"/>
  <c r="CD648" i="2"/>
  <c r="BD621" i="3" s="1"/>
  <c r="CD649" i="2"/>
  <c r="BD622" i="3" s="1"/>
  <c r="CD650" i="2"/>
  <c r="BD623" i="3" s="1"/>
  <c r="CD651" i="2"/>
  <c r="BD624" i="3" s="1"/>
  <c r="CD652" i="2"/>
  <c r="BD625" i="3" s="1"/>
  <c r="CD653" i="2"/>
  <c r="BD626" i="3" s="1"/>
  <c r="CD654" i="2"/>
  <c r="CD655" i="2"/>
  <c r="BD627" i="3" s="1"/>
  <c r="CD656" i="2"/>
  <c r="BD628" i="3" s="1"/>
  <c r="CD657" i="2"/>
  <c r="BD629" i="3" s="1"/>
  <c r="CD658" i="2"/>
  <c r="BD630" i="3" s="1"/>
  <c r="CD659" i="2"/>
  <c r="BD631" i="3" s="1"/>
  <c r="CD660" i="2"/>
  <c r="BD632" i="3" s="1"/>
  <c r="CD661" i="2"/>
  <c r="BD633" i="3" s="1"/>
  <c r="CD662" i="2"/>
  <c r="BD634" i="3" s="1"/>
  <c r="CD663" i="2"/>
  <c r="BD635" i="3" s="1"/>
  <c r="CD664" i="2"/>
  <c r="BD636" i="3" s="1"/>
  <c r="CD665" i="2"/>
  <c r="BD637" i="3" s="1"/>
  <c r="CD666" i="2"/>
  <c r="BD638" i="3" s="1"/>
  <c r="CD667" i="2"/>
  <c r="BD639" i="3" s="1"/>
  <c r="CD668" i="2"/>
  <c r="BD640" i="3" s="1"/>
  <c r="CD669" i="2"/>
  <c r="BD641" i="3" s="1"/>
  <c r="CD670" i="2"/>
  <c r="BD642" i="3" s="1"/>
  <c r="CD671" i="2"/>
  <c r="BD643" i="3" s="1"/>
  <c r="CD672" i="2"/>
  <c r="BD644" i="3" s="1"/>
  <c r="CD673" i="2"/>
  <c r="BD645" i="3" s="1"/>
  <c r="CD674" i="2"/>
  <c r="BD646" i="3" s="1"/>
  <c r="CD675" i="2"/>
  <c r="BD647" i="3" s="1"/>
  <c r="CD676" i="2"/>
  <c r="BD648" i="3" s="1"/>
  <c r="CD677" i="2"/>
  <c r="BD649" i="3" s="1"/>
  <c r="CD678" i="2"/>
  <c r="BD650" i="3" s="1"/>
  <c r="CD679" i="2"/>
  <c r="BD651" i="3" s="1"/>
  <c r="CD680" i="2"/>
  <c r="BD652" i="3" s="1"/>
  <c r="CD681" i="2"/>
  <c r="BD653" i="3" s="1"/>
  <c r="CD682" i="2"/>
  <c r="BD654" i="3" s="1"/>
  <c r="CD683" i="2"/>
  <c r="BD655" i="3" s="1"/>
  <c r="CD684" i="2"/>
  <c r="BD656" i="3" s="1"/>
  <c r="CD685" i="2"/>
  <c r="CD686" i="2"/>
  <c r="BD657" i="3" s="1"/>
  <c r="CD687" i="2"/>
  <c r="BD658" i="3" s="1"/>
  <c r="CD688" i="2"/>
  <c r="BD659" i="3" s="1"/>
  <c r="CD689" i="2"/>
  <c r="CD690" i="2"/>
  <c r="BD660" i="3" s="1"/>
  <c r="CD691" i="2"/>
  <c r="BD661" i="3" s="1"/>
  <c r="CD692" i="2"/>
  <c r="BD662" i="3" s="1"/>
  <c r="CD693" i="2"/>
  <c r="BD663" i="3" s="1"/>
  <c r="CD694" i="2"/>
  <c r="CD695" i="2"/>
  <c r="BD665" i="3" s="1"/>
  <c r="CD696" i="2"/>
  <c r="BD666" i="3" s="1"/>
  <c r="CD697" i="2"/>
  <c r="BD667" i="3" s="1"/>
  <c r="CD698" i="2"/>
  <c r="BD668" i="3" s="1"/>
  <c r="CD699" i="2"/>
  <c r="BD669" i="3" s="1"/>
  <c r="CD700" i="2"/>
  <c r="BD670" i="3" s="1"/>
  <c r="CD701" i="2"/>
  <c r="BD671" i="3" s="1"/>
  <c r="CD702" i="2"/>
  <c r="BD672" i="3" s="1"/>
  <c r="CD703" i="2"/>
  <c r="BD673" i="3" s="1"/>
  <c r="CD704" i="2"/>
  <c r="CD705" i="2"/>
  <c r="BD674" i="3" s="1"/>
  <c r="CD706" i="2"/>
  <c r="BD675" i="3" s="1"/>
  <c r="CD707" i="2"/>
  <c r="BD676" i="3" s="1"/>
  <c r="CD708" i="2"/>
  <c r="BD677" i="3" s="1"/>
  <c r="CD709" i="2"/>
  <c r="BD678" i="3" s="1"/>
  <c r="CD710" i="2"/>
  <c r="BD679" i="3" s="1"/>
  <c r="CD711" i="2"/>
  <c r="BD680" i="3" s="1"/>
  <c r="CD712" i="2"/>
  <c r="BD681" i="3" s="1"/>
  <c r="CD713" i="2"/>
  <c r="BD682" i="3" s="1"/>
  <c r="CD714" i="2"/>
  <c r="BD683" i="3" s="1"/>
  <c r="CD715" i="2"/>
  <c r="BD684" i="3" s="1"/>
  <c r="CD716" i="2"/>
  <c r="CD717" i="2"/>
  <c r="BD685" i="3" s="1"/>
  <c r="CD718" i="2"/>
  <c r="BD686" i="3" s="1"/>
  <c r="CD719" i="2"/>
  <c r="CD720" i="2"/>
  <c r="BD687" i="3" s="1"/>
  <c r="CD721" i="2"/>
  <c r="BD688" i="3" s="1"/>
  <c r="CD722" i="2"/>
  <c r="BD689" i="3" s="1"/>
  <c r="CD723" i="2"/>
  <c r="BD690" i="3" s="1"/>
  <c r="CD724" i="2"/>
  <c r="BD691" i="3" s="1"/>
  <c r="CD725" i="2"/>
  <c r="CD726" i="2"/>
  <c r="BD693" i="3" s="1"/>
  <c r="CD727" i="2"/>
  <c r="BD694" i="3" s="1"/>
  <c r="CD728" i="2"/>
  <c r="BD695" i="3" s="1"/>
  <c r="CD729" i="2"/>
  <c r="BD696" i="3" s="1"/>
  <c r="CD730" i="2"/>
  <c r="BD697" i="3" s="1"/>
  <c r="CD731" i="2"/>
  <c r="BD698" i="3" s="1"/>
  <c r="CD732" i="2"/>
  <c r="CD733" i="2"/>
  <c r="BD699" i="3" s="1"/>
  <c r="CD734" i="2"/>
  <c r="BD700" i="3" s="1"/>
  <c r="CD735" i="2"/>
  <c r="BD701" i="3" s="1"/>
  <c r="CD736" i="2"/>
  <c r="CD737" i="2"/>
  <c r="BD702" i="3" s="1"/>
  <c r="CD738" i="2"/>
  <c r="BD703" i="3" s="1"/>
  <c r="CD739" i="2"/>
  <c r="BD704" i="3" s="1"/>
  <c r="CD740" i="2"/>
  <c r="CD741" i="2"/>
  <c r="BD705" i="3" s="1"/>
  <c r="CD742" i="2"/>
  <c r="BD706" i="3" s="1"/>
  <c r="CD743" i="2"/>
  <c r="BD707" i="3" s="1"/>
  <c r="CD744" i="2"/>
  <c r="BD708" i="3" s="1"/>
  <c r="CD745" i="2"/>
  <c r="BD709" i="3" s="1"/>
  <c r="CD746" i="2"/>
  <c r="BD710" i="3" s="1"/>
  <c r="CD747" i="2"/>
  <c r="BD711" i="3" s="1"/>
  <c r="CD748" i="2"/>
  <c r="BD712" i="3" s="1"/>
  <c r="CD749" i="2"/>
  <c r="BD713" i="3" s="1"/>
  <c r="CD750" i="2"/>
  <c r="BD714" i="3" s="1"/>
  <c r="CD751" i="2"/>
  <c r="BD715" i="3" s="1"/>
  <c r="CD752" i="2"/>
  <c r="BD716" i="3" s="1"/>
  <c r="CD753" i="2"/>
  <c r="BD717" i="3" s="1"/>
  <c r="CD754" i="2"/>
  <c r="BD718" i="3" s="1"/>
  <c r="CD755" i="2"/>
  <c r="BD719" i="3" s="1"/>
  <c r="CD756" i="2"/>
  <c r="BD720" i="3" s="1"/>
  <c r="CD757" i="2"/>
  <c r="BD721" i="3" s="1"/>
  <c r="CD758" i="2"/>
  <c r="CD759" i="2"/>
  <c r="BD723" i="3" s="1"/>
  <c r="CD760" i="2"/>
  <c r="BD724" i="3" s="1"/>
  <c r="CD761" i="2"/>
  <c r="CD762" i="2"/>
  <c r="CD763" i="2"/>
  <c r="BD726" i="3" s="1"/>
  <c r="CD764" i="2"/>
  <c r="BD727" i="3" s="1"/>
  <c r="CD765" i="2"/>
  <c r="BD728" i="3" s="1"/>
  <c r="CD766" i="2"/>
  <c r="BD729" i="3" s="1"/>
  <c r="CD767" i="2"/>
  <c r="BD730" i="3" s="1"/>
  <c r="CD768" i="2"/>
  <c r="BD731" i="3" s="1"/>
  <c r="CD769" i="2"/>
  <c r="BD732" i="3" s="1"/>
  <c r="CD770" i="2"/>
  <c r="BD733" i="3" s="1"/>
  <c r="CD771" i="2"/>
  <c r="BD734" i="3" s="1"/>
  <c r="CD772" i="2"/>
  <c r="BD735" i="3" s="1"/>
  <c r="CD773" i="2"/>
  <c r="BD736" i="3" s="1"/>
  <c r="CD774" i="2"/>
  <c r="BD737" i="3" s="1"/>
  <c r="CD775" i="2"/>
  <c r="CD776" i="2"/>
  <c r="BD738" i="3" s="1"/>
  <c r="CD777" i="2"/>
  <c r="BD739" i="3" s="1"/>
  <c r="CD778" i="2"/>
  <c r="BD740" i="3" s="1"/>
  <c r="CD779" i="2"/>
  <c r="BD741" i="3" s="1"/>
  <c r="CD780" i="2"/>
  <c r="BD742" i="3" s="1"/>
  <c r="CD781" i="2"/>
  <c r="BD743" i="3" s="1"/>
  <c r="CD782" i="2"/>
  <c r="BD744" i="3" s="1"/>
  <c r="CD783" i="2"/>
  <c r="BD745" i="3" s="1"/>
  <c r="CD784" i="2"/>
  <c r="BD746" i="3" s="1"/>
  <c r="CD785" i="2"/>
  <c r="BD747" i="3" s="1"/>
  <c r="CD786" i="2"/>
  <c r="BD748" i="3" s="1"/>
  <c r="CD787" i="2"/>
  <c r="BD749" i="3" s="1"/>
  <c r="CD788" i="2"/>
  <c r="BD750" i="3" s="1"/>
  <c r="CD789" i="2"/>
  <c r="BD751" i="3" s="1"/>
  <c r="CD790" i="2"/>
  <c r="BD752" i="3" s="1"/>
  <c r="CD791" i="2"/>
  <c r="BD753" i="3" s="1"/>
  <c r="CD792" i="2"/>
  <c r="BD754" i="3" s="1"/>
  <c r="CD793" i="2"/>
  <c r="BD755" i="3" s="1"/>
  <c r="CD794" i="2"/>
  <c r="BD756" i="3" s="1"/>
  <c r="CD795" i="2"/>
  <c r="BD757" i="3" s="1"/>
  <c r="CD796" i="2"/>
  <c r="BD758" i="3" s="1"/>
  <c r="CD797" i="2"/>
  <c r="BD759" i="3" s="1"/>
  <c r="CD798" i="2"/>
  <c r="BD760" i="3" s="1"/>
  <c r="CD799" i="2"/>
  <c r="BD761" i="3" s="1"/>
  <c r="CD800" i="2"/>
  <c r="BD762" i="3" s="1"/>
  <c r="CD801" i="2"/>
  <c r="BD763" i="3" s="1"/>
  <c r="CD802" i="2"/>
  <c r="BD764" i="3" s="1"/>
  <c r="CD803" i="2"/>
  <c r="BD765" i="3" s="1"/>
  <c r="CD804" i="2"/>
  <c r="BD766" i="3" s="1"/>
  <c r="CD805" i="2"/>
  <c r="BD767" i="3" s="1"/>
  <c r="CD806" i="2"/>
  <c r="BD768" i="3" s="1"/>
  <c r="CD807" i="2"/>
  <c r="BD769" i="3" s="1"/>
  <c r="CD808" i="2"/>
  <c r="CD809" i="2"/>
  <c r="CD810" i="2"/>
  <c r="BD771" i="3" s="1"/>
  <c r="CD811" i="2"/>
  <c r="BD772" i="3" s="1"/>
  <c r="CD812" i="2"/>
  <c r="BD773" i="3" s="1"/>
  <c r="CD813" i="2"/>
  <c r="BD774" i="3" s="1"/>
  <c r="CD814" i="2"/>
  <c r="BD775" i="3" s="1"/>
  <c r="CD815" i="2"/>
  <c r="BD776" i="3" s="1"/>
  <c r="CD816" i="2"/>
  <c r="BD777" i="3" s="1"/>
  <c r="CD817" i="2"/>
  <c r="CD818" i="2"/>
  <c r="BD779" i="3" s="1"/>
  <c r="CD819" i="2"/>
  <c r="BD780" i="3" s="1"/>
  <c r="CD820" i="2"/>
  <c r="BD781" i="3" s="1"/>
  <c r="CD821" i="2"/>
  <c r="CD822" i="2"/>
  <c r="CD823" i="2"/>
  <c r="CD824" i="2"/>
  <c r="CD825" i="2"/>
  <c r="CD826" i="2"/>
  <c r="CD827" i="2"/>
  <c r="CD828" i="2"/>
  <c r="CD829" i="2"/>
  <c r="CD830" i="2"/>
  <c r="CD831" i="2"/>
  <c r="CD832" i="2"/>
  <c r="CD833" i="2"/>
  <c r="CD834" i="2"/>
  <c r="CD835" i="2"/>
  <c r="CD836" i="2"/>
  <c r="CD837" i="2"/>
  <c r="CD838" i="2"/>
  <c r="CD839" i="2"/>
  <c r="CD840" i="2"/>
  <c r="CD841" i="2"/>
  <c r="CD842" i="2"/>
  <c r="CD843" i="2"/>
  <c r="CD844" i="2"/>
  <c r="CD845" i="2"/>
  <c r="CD846" i="2"/>
  <c r="CD847" i="2"/>
  <c r="CD848" i="2"/>
  <c r="CD849" i="2"/>
  <c r="CD850" i="2"/>
  <c r="CD851" i="2"/>
  <c r="CD852" i="2"/>
  <c r="CD853" i="2"/>
  <c r="CD854" i="2"/>
  <c r="CD855" i="2"/>
  <c r="CD856" i="2"/>
  <c r="CD857" i="2"/>
  <c r="CD858" i="2"/>
  <c r="CD859" i="2"/>
  <c r="CD860" i="2"/>
  <c r="CD861" i="2"/>
  <c r="CD862" i="2"/>
  <c r="CD863" i="2"/>
  <c r="CD864" i="2"/>
  <c r="CD865" i="2"/>
  <c r="CD866" i="2"/>
  <c r="CD867" i="2"/>
  <c r="CD868" i="2"/>
  <c r="CD869" i="2"/>
  <c r="CD870" i="2"/>
  <c r="CD871" i="2"/>
  <c r="CD872" i="2"/>
  <c r="CD873" i="2"/>
  <c r="CD874" i="2"/>
  <c r="CD875" i="2"/>
  <c r="CD876" i="2"/>
  <c r="CD877" i="2"/>
  <c r="CD878" i="2"/>
  <c r="CD879" i="2"/>
  <c r="CD880" i="2"/>
  <c r="CD881" i="2"/>
  <c r="CD882" i="2"/>
  <c r="CD883" i="2"/>
  <c r="CD884" i="2"/>
  <c r="CD885" i="2"/>
  <c r="CD886" i="2"/>
  <c r="CD887" i="2"/>
  <c r="CD888" i="2"/>
  <c r="CD889" i="2"/>
  <c r="CD890" i="2"/>
  <c r="CD891" i="2"/>
  <c r="CD892" i="2"/>
  <c r="CD893" i="2"/>
  <c r="CD894" i="2"/>
  <c r="CD895" i="2"/>
  <c r="CD896" i="2"/>
  <c r="CD897" i="2"/>
  <c r="CD898" i="2"/>
  <c r="CD899" i="2"/>
  <c r="BR3" i="2"/>
  <c r="BS3" i="2" s="1"/>
  <c r="AX3" i="3" s="1"/>
  <c r="BT3" i="2"/>
  <c r="BU3" i="2" s="1"/>
  <c r="AY3" i="3" s="1"/>
  <c r="BV3" i="2"/>
  <c r="BW3" i="2" s="1"/>
  <c r="AZ3" i="3" s="1"/>
  <c r="BX3" i="2"/>
  <c r="BY3" i="2" s="1"/>
  <c r="BA3" i="3" s="1"/>
  <c r="BZ3" i="2"/>
  <c r="CA3" i="2" s="1"/>
  <c r="BB3" i="3" s="1"/>
  <c r="BC3" i="3" s="1"/>
  <c r="CB3" i="2"/>
  <c r="CC3" i="2" s="1"/>
  <c r="BE3" i="3" s="1"/>
  <c r="BR4" i="2"/>
  <c r="BS4" i="2" s="1"/>
  <c r="AX4" i="3" s="1"/>
  <c r="BT4" i="2"/>
  <c r="BU4" i="2" s="1"/>
  <c r="AY4" i="3" s="1"/>
  <c r="BV4" i="2"/>
  <c r="BW4" i="2" s="1"/>
  <c r="AZ4" i="3" s="1"/>
  <c r="BX4" i="2"/>
  <c r="BY4" i="2" s="1"/>
  <c r="BA4" i="3" s="1"/>
  <c r="BZ4" i="2"/>
  <c r="CA4" i="2" s="1"/>
  <c r="BB4" i="3" s="1"/>
  <c r="BC4" i="3" s="1"/>
  <c r="CB4" i="2"/>
  <c r="CC4" i="2" s="1"/>
  <c r="BE4" i="3" s="1"/>
  <c r="BR5" i="2"/>
  <c r="BS5" i="2" s="1"/>
  <c r="AX5" i="3" s="1"/>
  <c r="BT5" i="2"/>
  <c r="BU5" i="2" s="1"/>
  <c r="AY5" i="3" s="1"/>
  <c r="BV5" i="2"/>
  <c r="BW5" i="2" s="1"/>
  <c r="AZ5" i="3" s="1"/>
  <c r="BX5" i="2"/>
  <c r="BY5" i="2" s="1"/>
  <c r="BA5" i="3" s="1"/>
  <c r="BZ5" i="2"/>
  <c r="CA5" i="2" s="1"/>
  <c r="BC5" i="3" s="1"/>
  <c r="CB5" i="2"/>
  <c r="CC5" i="2" s="1"/>
  <c r="BE5" i="3" s="1"/>
  <c r="BR6" i="2"/>
  <c r="BS6" i="2" s="1"/>
  <c r="AX6" i="3" s="1"/>
  <c r="BT6" i="2"/>
  <c r="BU6" i="2" s="1"/>
  <c r="AY6" i="3" s="1"/>
  <c r="BV6" i="2"/>
  <c r="BW6" i="2" s="1"/>
  <c r="AZ6" i="3" s="1"/>
  <c r="BX6" i="2"/>
  <c r="BY6" i="2" s="1"/>
  <c r="BA6" i="3" s="1"/>
  <c r="BZ6" i="2"/>
  <c r="CA6" i="2" s="1"/>
  <c r="BB6" i="3" s="1"/>
  <c r="BC6" i="3" s="1"/>
  <c r="CB6" i="2"/>
  <c r="CC6" i="2" s="1"/>
  <c r="BE6" i="3" s="1"/>
  <c r="BR7" i="2"/>
  <c r="BS7" i="2" s="1"/>
  <c r="AX7" i="3" s="1"/>
  <c r="BT7" i="2"/>
  <c r="BU7" i="2" s="1"/>
  <c r="AY7" i="3" s="1"/>
  <c r="BV7" i="2"/>
  <c r="BW7" i="2" s="1"/>
  <c r="AZ7" i="3" s="1"/>
  <c r="BX7" i="2"/>
  <c r="BY7" i="2" s="1"/>
  <c r="BA7" i="3" s="1"/>
  <c r="BZ7" i="2"/>
  <c r="CA7" i="2" s="1"/>
  <c r="BB7" i="3" s="1"/>
  <c r="BC7" i="3" s="1"/>
  <c r="CB7" i="2"/>
  <c r="CC7" i="2" s="1"/>
  <c r="BE7" i="3" s="1"/>
  <c r="BR8" i="2"/>
  <c r="BS8" i="2" s="1"/>
  <c r="AX8" i="3" s="1"/>
  <c r="BT8" i="2"/>
  <c r="BU8" i="2" s="1"/>
  <c r="AY8" i="3" s="1"/>
  <c r="BV8" i="2"/>
  <c r="BW8" i="2" s="1"/>
  <c r="AZ8" i="3" s="1"/>
  <c r="BX8" i="2"/>
  <c r="BY8" i="2" s="1"/>
  <c r="BA8" i="3" s="1"/>
  <c r="BZ8" i="2"/>
  <c r="CA8" i="2" s="1"/>
  <c r="BB8" i="3" s="1"/>
  <c r="BC8" i="3" s="1"/>
  <c r="CB8" i="2"/>
  <c r="CC8" i="2" s="1"/>
  <c r="BE8" i="3" s="1"/>
  <c r="BR9" i="2"/>
  <c r="BS9" i="2" s="1"/>
  <c r="AX9" i="3" s="1"/>
  <c r="BT9" i="2"/>
  <c r="BU9" i="2" s="1"/>
  <c r="AY9" i="3" s="1"/>
  <c r="BV9" i="2"/>
  <c r="BW9" i="2" s="1"/>
  <c r="AZ9" i="3" s="1"/>
  <c r="BX9" i="2"/>
  <c r="BY9" i="2" s="1"/>
  <c r="BA9" i="3" s="1"/>
  <c r="BZ9" i="2"/>
  <c r="CA9" i="2" s="1"/>
  <c r="BB9" i="3" s="1"/>
  <c r="BC9" i="3" s="1"/>
  <c r="CB9" i="2"/>
  <c r="CC9" i="2" s="1"/>
  <c r="BE9" i="3" s="1"/>
  <c r="BR10" i="2"/>
  <c r="BS10" i="2" s="1"/>
  <c r="AX10" i="3" s="1"/>
  <c r="BT10" i="2"/>
  <c r="BU10" i="2" s="1"/>
  <c r="AY10" i="3" s="1"/>
  <c r="BV10" i="2"/>
  <c r="BW10" i="2" s="1"/>
  <c r="AZ10" i="3" s="1"/>
  <c r="BX10" i="2"/>
  <c r="BY10" i="2" s="1"/>
  <c r="BA10" i="3" s="1"/>
  <c r="BZ10" i="2"/>
  <c r="CA10" i="2" s="1"/>
  <c r="BB10" i="3" s="1"/>
  <c r="BC10" i="3" s="1"/>
  <c r="CB10" i="2"/>
  <c r="CC10" i="2" s="1"/>
  <c r="BE10" i="3" s="1"/>
  <c r="BR11" i="2"/>
  <c r="BS11" i="2" s="1"/>
  <c r="AX11" i="3" s="1"/>
  <c r="BT11" i="2"/>
  <c r="BU11" i="2" s="1"/>
  <c r="AY11" i="3" s="1"/>
  <c r="BV11" i="2"/>
  <c r="BW11" i="2" s="1"/>
  <c r="AZ11" i="3" s="1"/>
  <c r="BX11" i="2"/>
  <c r="BY11" i="2" s="1"/>
  <c r="BA11" i="3" s="1"/>
  <c r="BZ11" i="2"/>
  <c r="CA11" i="2" s="1"/>
  <c r="BB11" i="3" s="1"/>
  <c r="BC11" i="3" s="1"/>
  <c r="CB11" i="2"/>
  <c r="CC11" i="2" s="1"/>
  <c r="BE11" i="3" s="1"/>
  <c r="BR12" i="2"/>
  <c r="BS12" i="2" s="1"/>
  <c r="BT12" i="2"/>
  <c r="BU12" i="2" s="1"/>
  <c r="AY12" i="3" s="1"/>
  <c r="BV12" i="2"/>
  <c r="BW12" i="2" s="1"/>
  <c r="AZ12" i="3" s="1"/>
  <c r="BX12" i="2"/>
  <c r="BY12" i="2" s="1"/>
  <c r="BA12" i="3" s="1"/>
  <c r="BZ12" i="2"/>
  <c r="CA12" i="2" s="1"/>
  <c r="BB12" i="3" s="1"/>
  <c r="BC12" i="3" s="1"/>
  <c r="CB12" i="2"/>
  <c r="CC12" i="2" s="1"/>
  <c r="BE12" i="3" s="1"/>
  <c r="BR13" i="2"/>
  <c r="BS13" i="2" s="1"/>
  <c r="AX13" i="3" s="1"/>
  <c r="BT13" i="2"/>
  <c r="BU13" i="2" s="1"/>
  <c r="AY13" i="3" s="1"/>
  <c r="BV13" i="2"/>
  <c r="BW13" i="2" s="1"/>
  <c r="AZ13" i="3" s="1"/>
  <c r="BX13" i="2"/>
  <c r="BY13" i="2" s="1"/>
  <c r="BA13" i="3" s="1"/>
  <c r="BZ13" i="2"/>
  <c r="CA13" i="2" s="1"/>
  <c r="BB13" i="3" s="1"/>
  <c r="BC13" i="3" s="1"/>
  <c r="CB13" i="2"/>
  <c r="CC13" i="2" s="1"/>
  <c r="BE13" i="3" s="1"/>
  <c r="BR14" i="2"/>
  <c r="BS14" i="2" s="1"/>
  <c r="BT14" i="2"/>
  <c r="BU14" i="2" s="1"/>
  <c r="AY14" i="3" s="1"/>
  <c r="BV14" i="2"/>
  <c r="BW14" i="2" s="1"/>
  <c r="AZ14" i="3" s="1"/>
  <c r="BX14" i="2"/>
  <c r="BY14" i="2" s="1"/>
  <c r="BA14" i="3" s="1"/>
  <c r="BZ14" i="2"/>
  <c r="CA14" i="2" s="1"/>
  <c r="BB14" i="3" s="1"/>
  <c r="BC14" i="3" s="1"/>
  <c r="CB14" i="2"/>
  <c r="CC14" i="2" s="1"/>
  <c r="BE14" i="3" s="1"/>
  <c r="BR15" i="2"/>
  <c r="BS15" i="2" s="1"/>
  <c r="AX15" i="3" s="1"/>
  <c r="BT15" i="2"/>
  <c r="BU15" i="2" s="1"/>
  <c r="AY15" i="3" s="1"/>
  <c r="BV15" i="2"/>
  <c r="BW15" i="2" s="1"/>
  <c r="AZ15" i="3" s="1"/>
  <c r="BX15" i="2"/>
  <c r="BY15" i="2" s="1"/>
  <c r="BA15" i="3" s="1"/>
  <c r="BZ15" i="2"/>
  <c r="CA15" i="2" s="1"/>
  <c r="BB15" i="3" s="1"/>
  <c r="BC15" i="3" s="1"/>
  <c r="CB15" i="2"/>
  <c r="CC15" i="2" s="1"/>
  <c r="BE15" i="3" s="1"/>
  <c r="BR16" i="2"/>
  <c r="BS16" i="2" s="1"/>
  <c r="AX16" i="3" s="1"/>
  <c r="BT16" i="2"/>
  <c r="BU16" i="2" s="1"/>
  <c r="AY16" i="3" s="1"/>
  <c r="BV16" i="2"/>
  <c r="BW16" i="2" s="1"/>
  <c r="AZ16" i="3" s="1"/>
  <c r="BX16" i="2"/>
  <c r="BY16" i="2" s="1"/>
  <c r="BA16" i="3" s="1"/>
  <c r="BZ16" i="2"/>
  <c r="CA16" i="2" s="1"/>
  <c r="BB16" i="3" s="1"/>
  <c r="BC16" i="3" s="1"/>
  <c r="CB16" i="2"/>
  <c r="CC16" i="2" s="1"/>
  <c r="BE16" i="3" s="1"/>
  <c r="BR17" i="2"/>
  <c r="BS17" i="2" s="1"/>
  <c r="AX17" i="3" s="1"/>
  <c r="BT17" i="2"/>
  <c r="BU17" i="2" s="1"/>
  <c r="AY17" i="3" s="1"/>
  <c r="BV17" i="2"/>
  <c r="BW17" i="2" s="1"/>
  <c r="AZ17" i="3" s="1"/>
  <c r="BX17" i="2"/>
  <c r="BY17" i="2" s="1"/>
  <c r="BA17" i="3" s="1"/>
  <c r="BZ17" i="2"/>
  <c r="CA17" i="2" s="1"/>
  <c r="BB17" i="3" s="1"/>
  <c r="BC17" i="3" s="1"/>
  <c r="CB17" i="2"/>
  <c r="CC17" i="2" s="1"/>
  <c r="BE17" i="3" s="1"/>
  <c r="BR18" i="2"/>
  <c r="BS18" i="2" s="1"/>
  <c r="AX18" i="3" s="1"/>
  <c r="BT18" i="2"/>
  <c r="BU18" i="2" s="1"/>
  <c r="AY18" i="3" s="1"/>
  <c r="BV18" i="2"/>
  <c r="BW18" i="2" s="1"/>
  <c r="AZ18" i="3" s="1"/>
  <c r="BX18" i="2"/>
  <c r="BY18" i="2" s="1"/>
  <c r="BA18" i="3" s="1"/>
  <c r="BZ18" i="2"/>
  <c r="CA18" i="2" s="1"/>
  <c r="BB18" i="3" s="1"/>
  <c r="BC18" i="3" s="1"/>
  <c r="CB18" i="2"/>
  <c r="CC18" i="2" s="1"/>
  <c r="BE18" i="3" s="1"/>
  <c r="BR19" i="2"/>
  <c r="BS19" i="2" s="1"/>
  <c r="AX19" i="3" s="1"/>
  <c r="BT19" i="2"/>
  <c r="BU19" i="2" s="1"/>
  <c r="AY19" i="3" s="1"/>
  <c r="BV19" i="2"/>
  <c r="BW19" i="2" s="1"/>
  <c r="AZ19" i="3" s="1"/>
  <c r="BX19" i="2"/>
  <c r="BY19" i="2" s="1"/>
  <c r="BA19" i="3" s="1"/>
  <c r="BZ19" i="2"/>
  <c r="CA19" i="2" s="1"/>
  <c r="BB19" i="3" s="1"/>
  <c r="BC19" i="3" s="1"/>
  <c r="CB19" i="2"/>
  <c r="CC19" i="2" s="1"/>
  <c r="BE19" i="3" s="1"/>
  <c r="BR20" i="2"/>
  <c r="BS20" i="2" s="1"/>
  <c r="AX20" i="3" s="1"/>
  <c r="BT20" i="2"/>
  <c r="BU20" i="2" s="1"/>
  <c r="AY20" i="3" s="1"/>
  <c r="BV20" i="2"/>
  <c r="BW20" i="2" s="1"/>
  <c r="AZ20" i="3" s="1"/>
  <c r="BX20" i="2"/>
  <c r="BY20" i="2" s="1"/>
  <c r="BA20" i="3" s="1"/>
  <c r="BZ20" i="2"/>
  <c r="CA20" i="2" s="1"/>
  <c r="BB20" i="3" s="1"/>
  <c r="BC20" i="3" s="1"/>
  <c r="CB20" i="2"/>
  <c r="CC20" i="2" s="1"/>
  <c r="BE20" i="3" s="1"/>
  <c r="BR21" i="2"/>
  <c r="BS21" i="2" s="1"/>
  <c r="AX21" i="3" s="1"/>
  <c r="BT21" i="2"/>
  <c r="BU21" i="2" s="1"/>
  <c r="AY21" i="3" s="1"/>
  <c r="BV21" i="2"/>
  <c r="BW21" i="2" s="1"/>
  <c r="AZ21" i="3" s="1"/>
  <c r="BX21" i="2"/>
  <c r="BY21" i="2" s="1"/>
  <c r="BA21" i="3" s="1"/>
  <c r="BZ21" i="2"/>
  <c r="CA21" i="2" s="1"/>
  <c r="BB21" i="3" s="1"/>
  <c r="BC21" i="3" s="1"/>
  <c r="CB21" i="2"/>
  <c r="CC21" i="2" s="1"/>
  <c r="BE21" i="3" s="1"/>
  <c r="BR22" i="2"/>
  <c r="BS22" i="2" s="1"/>
  <c r="AX22" i="3" s="1"/>
  <c r="BT22" i="2"/>
  <c r="BU22" i="2" s="1"/>
  <c r="AY22" i="3" s="1"/>
  <c r="BV22" i="2"/>
  <c r="BW22" i="2" s="1"/>
  <c r="AZ22" i="3" s="1"/>
  <c r="BX22" i="2"/>
  <c r="BY22" i="2" s="1"/>
  <c r="BA22" i="3" s="1"/>
  <c r="BZ22" i="2"/>
  <c r="CA22" i="2" s="1"/>
  <c r="BB22" i="3" s="1"/>
  <c r="BC22" i="3" s="1"/>
  <c r="CB22" i="2"/>
  <c r="CC22" i="2" s="1"/>
  <c r="BE22" i="3" s="1"/>
  <c r="BR23" i="2"/>
  <c r="BS23" i="2" s="1"/>
  <c r="AX23" i="3" s="1"/>
  <c r="BT23" i="2"/>
  <c r="BU23" i="2" s="1"/>
  <c r="AY23" i="3" s="1"/>
  <c r="BV23" i="2"/>
  <c r="BW23" i="2" s="1"/>
  <c r="AZ23" i="3" s="1"/>
  <c r="BX23" i="2"/>
  <c r="BY23" i="2" s="1"/>
  <c r="BA23" i="3" s="1"/>
  <c r="BZ23" i="2"/>
  <c r="CA23" i="2" s="1"/>
  <c r="BB23" i="3" s="1"/>
  <c r="BC23" i="3" s="1"/>
  <c r="CB23" i="2"/>
  <c r="CC23" i="2" s="1"/>
  <c r="BE23" i="3" s="1"/>
  <c r="BR24" i="2"/>
  <c r="BS24" i="2" s="1"/>
  <c r="AX24" i="3" s="1"/>
  <c r="BT24" i="2"/>
  <c r="BU24" i="2" s="1"/>
  <c r="AY24" i="3" s="1"/>
  <c r="BV24" i="2"/>
  <c r="BW24" i="2" s="1"/>
  <c r="AZ24" i="3" s="1"/>
  <c r="BX24" i="2"/>
  <c r="BY24" i="2" s="1"/>
  <c r="BA24" i="3" s="1"/>
  <c r="BZ24" i="2"/>
  <c r="CA24" i="2" s="1"/>
  <c r="BB24" i="3" s="1"/>
  <c r="BC24" i="3" s="1"/>
  <c r="CB24" i="2"/>
  <c r="CC24" i="2" s="1"/>
  <c r="BE24" i="3" s="1"/>
  <c r="BR25" i="2"/>
  <c r="BS25" i="2" s="1"/>
  <c r="AX25" i="3" s="1"/>
  <c r="BT25" i="2"/>
  <c r="BU25" i="2" s="1"/>
  <c r="AY25" i="3" s="1"/>
  <c r="BV25" i="2"/>
  <c r="BW25" i="2" s="1"/>
  <c r="AZ25" i="3" s="1"/>
  <c r="BX25" i="2"/>
  <c r="BY25" i="2" s="1"/>
  <c r="BA25" i="3" s="1"/>
  <c r="BZ25" i="2"/>
  <c r="CA25" i="2" s="1"/>
  <c r="BB25" i="3" s="1"/>
  <c r="BC25" i="3" s="1"/>
  <c r="CB25" i="2"/>
  <c r="CC25" i="2" s="1"/>
  <c r="BE25" i="3" s="1"/>
  <c r="BR26" i="2"/>
  <c r="BS26" i="2" s="1"/>
  <c r="AX26" i="3" s="1"/>
  <c r="BT26" i="2"/>
  <c r="BU26" i="2" s="1"/>
  <c r="AY26" i="3" s="1"/>
  <c r="BV26" i="2"/>
  <c r="BW26" i="2" s="1"/>
  <c r="AZ26" i="3" s="1"/>
  <c r="BX26" i="2"/>
  <c r="BY26" i="2" s="1"/>
  <c r="BA26" i="3" s="1"/>
  <c r="BZ26" i="2"/>
  <c r="CA26" i="2" s="1"/>
  <c r="BB26" i="3" s="1"/>
  <c r="BC26" i="3" s="1"/>
  <c r="CB26" i="2"/>
  <c r="CC26" i="2" s="1"/>
  <c r="BE26" i="3" s="1"/>
  <c r="BR27" i="2"/>
  <c r="BS27" i="2" s="1"/>
  <c r="AX27" i="3" s="1"/>
  <c r="BT27" i="2"/>
  <c r="BU27" i="2" s="1"/>
  <c r="AY27" i="3" s="1"/>
  <c r="BV27" i="2"/>
  <c r="BW27" i="2" s="1"/>
  <c r="AZ27" i="3" s="1"/>
  <c r="BX27" i="2"/>
  <c r="BY27" i="2" s="1"/>
  <c r="BA27" i="3" s="1"/>
  <c r="BZ27" i="2"/>
  <c r="CA27" i="2" s="1"/>
  <c r="BB27" i="3" s="1"/>
  <c r="BC27" i="3" s="1"/>
  <c r="CB27" i="2"/>
  <c r="CC27" i="2" s="1"/>
  <c r="BE27" i="3" s="1"/>
  <c r="BR28" i="2"/>
  <c r="BS28" i="2" s="1"/>
  <c r="AX28" i="3" s="1"/>
  <c r="BT28" i="2"/>
  <c r="BU28" i="2" s="1"/>
  <c r="AY28" i="3" s="1"/>
  <c r="BV28" i="2"/>
  <c r="BW28" i="2" s="1"/>
  <c r="AZ28" i="3" s="1"/>
  <c r="BX28" i="2"/>
  <c r="BY28" i="2" s="1"/>
  <c r="BA28" i="3" s="1"/>
  <c r="BZ28" i="2"/>
  <c r="CA28" i="2" s="1"/>
  <c r="BB28" i="3" s="1"/>
  <c r="BC28" i="3" s="1"/>
  <c r="CB28" i="2"/>
  <c r="CC28" i="2" s="1"/>
  <c r="BE28" i="3" s="1"/>
  <c r="BR29" i="2"/>
  <c r="BS29" i="2" s="1"/>
  <c r="AX29" i="3" s="1"/>
  <c r="BT29" i="2"/>
  <c r="BU29" i="2" s="1"/>
  <c r="AY29" i="3" s="1"/>
  <c r="BV29" i="2"/>
  <c r="BW29" i="2" s="1"/>
  <c r="AZ29" i="3" s="1"/>
  <c r="BX29" i="2"/>
  <c r="BY29" i="2" s="1"/>
  <c r="BA29" i="3" s="1"/>
  <c r="BZ29" i="2"/>
  <c r="CA29" i="2" s="1"/>
  <c r="BB29" i="3" s="1"/>
  <c r="BC29" i="3" s="1"/>
  <c r="CB29" i="2"/>
  <c r="CC29" i="2" s="1"/>
  <c r="BE29" i="3" s="1"/>
  <c r="BR30" i="2"/>
  <c r="BS30" i="2" s="1"/>
  <c r="AX30" i="3" s="1"/>
  <c r="BT30" i="2"/>
  <c r="BU30" i="2" s="1"/>
  <c r="AY30" i="3" s="1"/>
  <c r="BV30" i="2"/>
  <c r="BW30" i="2" s="1"/>
  <c r="AZ30" i="3" s="1"/>
  <c r="BX30" i="2"/>
  <c r="BY30" i="2" s="1"/>
  <c r="BA30" i="3" s="1"/>
  <c r="BZ30" i="2"/>
  <c r="CA30" i="2" s="1"/>
  <c r="BB30" i="3" s="1"/>
  <c r="BC30" i="3" s="1"/>
  <c r="CB30" i="2"/>
  <c r="CC30" i="2" s="1"/>
  <c r="BE30" i="3" s="1"/>
  <c r="BR31" i="2"/>
  <c r="BS31" i="2" s="1"/>
  <c r="AX31" i="3" s="1"/>
  <c r="BT31" i="2"/>
  <c r="BU31" i="2" s="1"/>
  <c r="AY31" i="3" s="1"/>
  <c r="BV31" i="2"/>
  <c r="BW31" i="2" s="1"/>
  <c r="AZ31" i="3" s="1"/>
  <c r="BX31" i="2"/>
  <c r="BY31" i="2" s="1"/>
  <c r="BA31" i="3" s="1"/>
  <c r="BZ31" i="2"/>
  <c r="CA31" i="2" s="1"/>
  <c r="BB31" i="3" s="1"/>
  <c r="BC31" i="3" s="1"/>
  <c r="CB31" i="2"/>
  <c r="CC31" i="2" s="1"/>
  <c r="BE31" i="3" s="1"/>
  <c r="BR32" i="2"/>
  <c r="BS32" i="2" s="1"/>
  <c r="AX32" i="3" s="1"/>
  <c r="BT32" i="2"/>
  <c r="BU32" i="2" s="1"/>
  <c r="AY32" i="3" s="1"/>
  <c r="BV32" i="2"/>
  <c r="BW32" i="2" s="1"/>
  <c r="AZ32" i="3" s="1"/>
  <c r="BX32" i="2"/>
  <c r="BY32" i="2" s="1"/>
  <c r="BA32" i="3" s="1"/>
  <c r="BZ32" i="2"/>
  <c r="CA32" i="2" s="1"/>
  <c r="BB32" i="3" s="1"/>
  <c r="BC32" i="3" s="1"/>
  <c r="CB32" i="2"/>
  <c r="CC32" i="2" s="1"/>
  <c r="BE32" i="3" s="1"/>
  <c r="BR33" i="2"/>
  <c r="BS33" i="2" s="1"/>
  <c r="AX33" i="3" s="1"/>
  <c r="BT33" i="2"/>
  <c r="BU33" i="2" s="1"/>
  <c r="AY33" i="3" s="1"/>
  <c r="BV33" i="2"/>
  <c r="BW33" i="2" s="1"/>
  <c r="AZ33" i="3" s="1"/>
  <c r="BX33" i="2"/>
  <c r="BY33" i="2" s="1"/>
  <c r="BA33" i="3" s="1"/>
  <c r="BZ33" i="2"/>
  <c r="CA33" i="2" s="1"/>
  <c r="BB33" i="3" s="1"/>
  <c r="BC33" i="3" s="1"/>
  <c r="CB33" i="2"/>
  <c r="CC33" i="2" s="1"/>
  <c r="BE33" i="3" s="1"/>
  <c r="BR34" i="2"/>
  <c r="BS34" i="2" s="1"/>
  <c r="AX34" i="3" s="1"/>
  <c r="BT34" i="2"/>
  <c r="BU34" i="2" s="1"/>
  <c r="AY34" i="3" s="1"/>
  <c r="BV34" i="2"/>
  <c r="BW34" i="2" s="1"/>
  <c r="AZ34" i="3" s="1"/>
  <c r="BX34" i="2"/>
  <c r="BY34" i="2" s="1"/>
  <c r="BA34" i="3" s="1"/>
  <c r="BZ34" i="2"/>
  <c r="CA34" i="2" s="1"/>
  <c r="BB34" i="3" s="1"/>
  <c r="BC34" i="3" s="1"/>
  <c r="CB34" i="2"/>
  <c r="CC34" i="2" s="1"/>
  <c r="BE34" i="3" s="1"/>
  <c r="BR35" i="2"/>
  <c r="BS35" i="2" s="1"/>
  <c r="AX35" i="3" s="1"/>
  <c r="BT35" i="2"/>
  <c r="BU35" i="2" s="1"/>
  <c r="AY35" i="3" s="1"/>
  <c r="BV35" i="2"/>
  <c r="BW35" i="2" s="1"/>
  <c r="AZ35" i="3" s="1"/>
  <c r="BX35" i="2"/>
  <c r="BY35" i="2" s="1"/>
  <c r="BA35" i="3" s="1"/>
  <c r="BZ35" i="2"/>
  <c r="CA35" i="2" s="1"/>
  <c r="BB35" i="3" s="1"/>
  <c r="BC35" i="3" s="1"/>
  <c r="CB35" i="2"/>
  <c r="CC35" i="2" s="1"/>
  <c r="BE35" i="3" s="1"/>
  <c r="BR36" i="2"/>
  <c r="BS36" i="2" s="1"/>
  <c r="BT36" i="2"/>
  <c r="BU36" i="2" s="1"/>
  <c r="BV36" i="2"/>
  <c r="BW36" i="2" s="1"/>
  <c r="BX36" i="2"/>
  <c r="BY36" i="2" s="1"/>
  <c r="BZ36" i="2"/>
  <c r="CA36" i="2" s="1"/>
  <c r="CB36" i="2"/>
  <c r="CC36" i="2" s="1"/>
  <c r="BR37" i="2"/>
  <c r="BS37" i="2" s="1"/>
  <c r="AX36" i="3" s="1"/>
  <c r="BT37" i="2"/>
  <c r="BU37" i="2" s="1"/>
  <c r="AY36" i="3" s="1"/>
  <c r="BV37" i="2"/>
  <c r="BW37" i="2" s="1"/>
  <c r="AZ36" i="3" s="1"/>
  <c r="BX37" i="2"/>
  <c r="BY37" i="2" s="1"/>
  <c r="BA36" i="3" s="1"/>
  <c r="BZ37" i="2"/>
  <c r="CA37" i="2" s="1"/>
  <c r="BB36" i="3" s="1"/>
  <c r="BC36" i="3" s="1"/>
  <c r="CB37" i="2"/>
  <c r="CC37" i="2" s="1"/>
  <c r="BE36" i="3" s="1"/>
  <c r="BR38" i="2"/>
  <c r="BS38" i="2" s="1"/>
  <c r="AX37" i="3" s="1"/>
  <c r="BT38" i="2"/>
  <c r="BU38" i="2" s="1"/>
  <c r="AY37" i="3" s="1"/>
  <c r="BV38" i="2"/>
  <c r="BW38" i="2" s="1"/>
  <c r="AZ37" i="3" s="1"/>
  <c r="BX38" i="2"/>
  <c r="BY38" i="2" s="1"/>
  <c r="BA37" i="3" s="1"/>
  <c r="BZ38" i="2"/>
  <c r="CA38" i="2" s="1"/>
  <c r="BB37" i="3" s="1"/>
  <c r="BC37" i="3" s="1"/>
  <c r="CB38" i="2"/>
  <c r="CC38" i="2" s="1"/>
  <c r="BE37" i="3" s="1"/>
  <c r="BR39" i="2"/>
  <c r="BS39" i="2" s="1"/>
  <c r="AX38" i="3" s="1"/>
  <c r="BT39" i="2"/>
  <c r="BU39" i="2" s="1"/>
  <c r="AY38" i="3" s="1"/>
  <c r="BV39" i="2"/>
  <c r="BW39" i="2" s="1"/>
  <c r="AZ38" i="3" s="1"/>
  <c r="BX39" i="2"/>
  <c r="BY39" i="2" s="1"/>
  <c r="BA38" i="3" s="1"/>
  <c r="BZ39" i="2"/>
  <c r="CA39" i="2" s="1"/>
  <c r="BB38" i="3" s="1"/>
  <c r="BC38" i="3" s="1"/>
  <c r="CB39" i="2"/>
  <c r="CC39" i="2" s="1"/>
  <c r="BE38" i="3" s="1"/>
  <c r="BR40" i="2"/>
  <c r="BS40" i="2" s="1"/>
  <c r="AX39" i="3" s="1"/>
  <c r="BT40" i="2"/>
  <c r="BU40" i="2" s="1"/>
  <c r="AY39" i="3" s="1"/>
  <c r="BV40" i="2"/>
  <c r="BW40" i="2" s="1"/>
  <c r="AZ39" i="3" s="1"/>
  <c r="BX40" i="2"/>
  <c r="BY40" i="2" s="1"/>
  <c r="BA39" i="3" s="1"/>
  <c r="BZ40" i="2"/>
  <c r="CA40" i="2" s="1"/>
  <c r="BB39" i="3" s="1"/>
  <c r="BC39" i="3" s="1"/>
  <c r="CB40" i="2"/>
  <c r="CC40" i="2" s="1"/>
  <c r="BE39" i="3" s="1"/>
  <c r="BR41" i="2"/>
  <c r="BS41" i="2" s="1"/>
  <c r="AX40" i="3" s="1"/>
  <c r="BT41" i="2"/>
  <c r="BU41" i="2" s="1"/>
  <c r="AY40" i="3" s="1"/>
  <c r="BV41" i="2"/>
  <c r="BW41" i="2" s="1"/>
  <c r="AZ40" i="3" s="1"/>
  <c r="BX41" i="2"/>
  <c r="BY41" i="2" s="1"/>
  <c r="BA40" i="3" s="1"/>
  <c r="BZ41" i="2"/>
  <c r="CA41" i="2" s="1"/>
  <c r="BB40" i="3" s="1"/>
  <c r="BC40" i="3" s="1"/>
  <c r="CB41" i="2"/>
  <c r="CC41" i="2" s="1"/>
  <c r="BE40" i="3" s="1"/>
  <c r="BR42" i="2"/>
  <c r="BS42" i="2" s="1"/>
  <c r="AX41" i="3" s="1"/>
  <c r="BT42" i="2"/>
  <c r="BU42" i="2" s="1"/>
  <c r="AY41" i="3" s="1"/>
  <c r="BV42" i="2"/>
  <c r="BW42" i="2" s="1"/>
  <c r="AZ41" i="3" s="1"/>
  <c r="BX42" i="2"/>
  <c r="BY42" i="2" s="1"/>
  <c r="BA41" i="3" s="1"/>
  <c r="BZ42" i="2"/>
  <c r="CA42" i="2" s="1"/>
  <c r="BB41" i="3" s="1"/>
  <c r="BC41" i="3" s="1"/>
  <c r="CB42" i="2"/>
  <c r="CC42" i="2" s="1"/>
  <c r="BE41" i="3" s="1"/>
  <c r="BR43" i="2"/>
  <c r="BS43" i="2" s="1"/>
  <c r="AX42" i="3" s="1"/>
  <c r="BT43" i="2"/>
  <c r="BU43" i="2" s="1"/>
  <c r="AY42" i="3" s="1"/>
  <c r="BV43" i="2"/>
  <c r="BW43" i="2" s="1"/>
  <c r="AZ42" i="3" s="1"/>
  <c r="BX43" i="2"/>
  <c r="BY43" i="2" s="1"/>
  <c r="BA42" i="3" s="1"/>
  <c r="BZ43" i="2"/>
  <c r="CA43" i="2" s="1"/>
  <c r="BB42" i="3" s="1"/>
  <c r="BC42" i="3" s="1"/>
  <c r="CB43" i="2"/>
  <c r="CC43" i="2" s="1"/>
  <c r="BE42" i="3" s="1"/>
  <c r="BR44" i="2"/>
  <c r="BS44" i="2" s="1"/>
  <c r="AX43" i="3" s="1"/>
  <c r="BT44" i="2"/>
  <c r="BU44" i="2" s="1"/>
  <c r="AY43" i="3" s="1"/>
  <c r="BV44" i="2"/>
  <c r="BW44" i="2" s="1"/>
  <c r="AZ43" i="3" s="1"/>
  <c r="BX44" i="2"/>
  <c r="BY44" i="2" s="1"/>
  <c r="BA43" i="3" s="1"/>
  <c r="BZ44" i="2"/>
  <c r="CA44" i="2" s="1"/>
  <c r="BB43" i="3" s="1"/>
  <c r="BC43" i="3" s="1"/>
  <c r="CB44" i="2"/>
  <c r="CC44" i="2" s="1"/>
  <c r="BE43" i="3" s="1"/>
  <c r="BR45" i="2"/>
  <c r="BS45" i="2" s="1"/>
  <c r="AX44" i="3" s="1"/>
  <c r="BT45" i="2"/>
  <c r="BU45" i="2" s="1"/>
  <c r="AY44" i="3" s="1"/>
  <c r="BV45" i="2"/>
  <c r="BW45" i="2" s="1"/>
  <c r="AZ44" i="3" s="1"/>
  <c r="BX45" i="2"/>
  <c r="BY45" i="2" s="1"/>
  <c r="BA44" i="3" s="1"/>
  <c r="BZ45" i="2"/>
  <c r="CA45" i="2" s="1"/>
  <c r="BB44" i="3" s="1"/>
  <c r="BC44" i="3" s="1"/>
  <c r="CB45" i="2"/>
  <c r="CC45" i="2" s="1"/>
  <c r="BE44" i="3" s="1"/>
  <c r="BR46" i="2"/>
  <c r="BS46" i="2" s="1"/>
  <c r="BT46" i="2"/>
  <c r="BU46" i="2" s="1"/>
  <c r="BV46" i="2"/>
  <c r="BW46" i="2" s="1"/>
  <c r="BX46" i="2"/>
  <c r="BY46" i="2" s="1"/>
  <c r="BZ46" i="2"/>
  <c r="CA46" i="2" s="1"/>
  <c r="CB46" i="2"/>
  <c r="CC46" i="2" s="1"/>
  <c r="BR47" i="2"/>
  <c r="BS47" i="2" s="1"/>
  <c r="AX46" i="3" s="1"/>
  <c r="BT47" i="2"/>
  <c r="BU47" i="2" s="1"/>
  <c r="AY46" i="3" s="1"/>
  <c r="BV47" i="2"/>
  <c r="BW47" i="2" s="1"/>
  <c r="AZ46" i="3" s="1"/>
  <c r="BX47" i="2"/>
  <c r="BY47" i="2" s="1"/>
  <c r="BA46" i="3" s="1"/>
  <c r="BZ47" i="2"/>
  <c r="CA47" i="2" s="1"/>
  <c r="BB46" i="3" s="1"/>
  <c r="BC46" i="3" s="1"/>
  <c r="CB47" i="2"/>
  <c r="CC47" i="2" s="1"/>
  <c r="BE46" i="3" s="1"/>
  <c r="BR48" i="2"/>
  <c r="BS48" i="2" s="1"/>
  <c r="AX47" i="3" s="1"/>
  <c r="BT48" i="2"/>
  <c r="BU48" i="2" s="1"/>
  <c r="AY47" i="3" s="1"/>
  <c r="BV48" i="2"/>
  <c r="BW48" i="2" s="1"/>
  <c r="AZ47" i="3" s="1"/>
  <c r="BX48" i="2"/>
  <c r="BY48" i="2" s="1"/>
  <c r="BA47" i="3" s="1"/>
  <c r="BZ48" i="2"/>
  <c r="CA48" i="2" s="1"/>
  <c r="BB47" i="3" s="1"/>
  <c r="BC47" i="3" s="1"/>
  <c r="CB48" i="2"/>
  <c r="CC48" i="2" s="1"/>
  <c r="BE47" i="3" s="1"/>
  <c r="BR49" i="2"/>
  <c r="BS49" i="2" s="1"/>
  <c r="AX48" i="3" s="1"/>
  <c r="BT49" i="2"/>
  <c r="BU49" i="2" s="1"/>
  <c r="AY48" i="3" s="1"/>
  <c r="BV49" i="2"/>
  <c r="BW49" i="2" s="1"/>
  <c r="AZ48" i="3" s="1"/>
  <c r="BX49" i="2"/>
  <c r="BY49" i="2" s="1"/>
  <c r="BA48" i="3" s="1"/>
  <c r="BZ49" i="2"/>
  <c r="CA49" i="2" s="1"/>
  <c r="BB48" i="3" s="1"/>
  <c r="BC48" i="3" s="1"/>
  <c r="CB49" i="2"/>
  <c r="CC49" i="2" s="1"/>
  <c r="BE48" i="3" s="1"/>
  <c r="BR50" i="2"/>
  <c r="BS50" i="2" s="1"/>
  <c r="BT50" i="2"/>
  <c r="BU50" i="2" s="1"/>
  <c r="BV50" i="2"/>
  <c r="BW50" i="2" s="1"/>
  <c r="BX50" i="2"/>
  <c r="BY50" i="2" s="1"/>
  <c r="BZ50" i="2"/>
  <c r="CA50" i="2" s="1"/>
  <c r="CB50" i="2"/>
  <c r="CC50" i="2" s="1"/>
  <c r="BR51" i="2"/>
  <c r="BS51" i="2" s="1"/>
  <c r="AX49" i="3" s="1"/>
  <c r="BT51" i="2"/>
  <c r="BU51" i="2" s="1"/>
  <c r="AY49" i="3" s="1"/>
  <c r="BV51" i="2"/>
  <c r="BW51" i="2" s="1"/>
  <c r="AZ49" i="3" s="1"/>
  <c r="BX51" i="2"/>
  <c r="BY51" i="2" s="1"/>
  <c r="BA49" i="3" s="1"/>
  <c r="BZ51" i="2"/>
  <c r="CA51" i="2" s="1"/>
  <c r="BB49" i="3" s="1"/>
  <c r="BC49" i="3" s="1"/>
  <c r="CB51" i="2"/>
  <c r="CC51" i="2" s="1"/>
  <c r="BE49" i="3" s="1"/>
  <c r="BR52" i="2"/>
  <c r="BS52" i="2" s="1"/>
  <c r="AX50" i="3" s="1"/>
  <c r="BT52" i="2"/>
  <c r="BU52" i="2" s="1"/>
  <c r="AY50" i="3" s="1"/>
  <c r="BV52" i="2"/>
  <c r="BW52" i="2" s="1"/>
  <c r="AZ50" i="3" s="1"/>
  <c r="BX52" i="2"/>
  <c r="BY52" i="2" s="1"/>
  <c r="BA50" i="3" s="1"/>
  <c r="BZ52" i="2"/>
  <c r="CA52" i="2" s="1"/>
  <c r="BB50" i="3" s="1"/>
  <c r="BC50" i="3" s="1"/>
  <c r="CB52" i="2"/>
  <c r="CC52" i="2" s="1"/>
  <c r="BE50" i="3" s="1"/>
  <c r="BR53" i="2"/>
  <c r="BS53" i="2" s="1"/>
  <c r="AX51" i="3" s="1"/>
  <c r="BT53" i="2"/>
  <c r="BU53" i="2" s="1"/>
  <c r="AY51" i="3" s="1"/>
  <c r="BV53" i="2"/>
  <c r="BW53" i="2" s="1"/>
  <c r="AZ51" i="3" s="1"/>
  <c r="BX53" i="2"/>
  <c r="BY53" i="2" s="1"/>
  <c r="BA51" i="3" s="1"/>
  <c r="BZ53" i="2"/>
  <c r="CA53" i="2" s="1"/>
  <c r="BB51" i="3" s="1"/>
  <c r="BC51" i="3" s="1"/>
  <c r="CB53" i="2"/>
  <c r="CC53" i="2" s="1"/>
  <c r="BE51" i="3" s="1"/>
  <c r="BR54" i="2"/>
  <c r="BS54" i="2" s="1"/>
  <c r="AX52" i="3" s="1"/>
  <c r="BT54" i="2"/>
  <c r="BU54" i="2" s="1"/>
  <c r="AY52" i="3" s="1"/>
  <c r="BV54" i="2"/>
  <c r="BW54" i="2" s="1"/>
  <c r="AZ52" i="3" s="1"/>
  <c r="BX54" i="2"/>
  <c r="BY54" i="2" s="1"/>
  <c r="BA52" i="3" s="1"/>
  <c r="BZ54" i="2"/>
  <c r="CA54" i="2" s="1"/>
  <c r="BB52" i="3" s="1"/>
  <c r="BC52" i="3" s="1"/>
  <c r="CB54" i="2"/>
  <c r="CC54" i="2" s="1"/>
  <c r="BE52" i="3" s="1"/>
  <c r="BR55" i="2"/>
  <c r="BS55" i="2" s="1"/>
  <c r="AX53" i="3" s="1"/>
  <c r="BT55" i="2"/>
  <c r="BU55" i="2" s="1"/>
  <c r="AY53" i="3" s="1"/>
  <c r="BV55" i="2"/>
  <c r="BW55" i="2" s="1"/>
  <c r="AZ53" i="3" s="1"/>
  <c r="BX55" i="2"/>
  <c r="BY55" i="2" s="1"/>
  <c r="BA53" i="3" s="1"/>
  <c r="BZ55" i="2"/>
  <c r="CA55" i="2" s="1"/>
  <c r="BB53" i="3" s="1"/>
  <c r="BC53" i="3" s="1"/>
  <c r="CB55" i="2"/>
  <c r="CC55" i="2" s="1"/>
  <c r="BE53" i="3" s="1"/>
  <c r="BR56" i="2"/>
  <c r="BS56" i="2" s="1"/>
  <c r="AX54" i="3" s="1"/>
  <c r="BT56" i="2"/>
  <c r="BU56" i="2" s="1"/>
  <c r="AY54" i="3" s="1"/>
  <c r="BV56" i="2"/>
  <c r="BW56" i="2" s="1"/>
  <c r="AZ54" i="3" s="1"/>
  <c r="BX56" i="2"/>
  <c r="BY56" i="2" s="1"/>
  <c r="BA54" i="3" s="1"/>
  <c r="BZ56" i="2"/>
  <c r="CA56" i="2" s="1"/>
  <c r="BB54" i="3" s="1"/>
  <c r="BC54" i="3" s="1"/>
  <c r="CB56" i="2"/>
  <c r="CC56" i="2" s="1"/>
  <c r="BE54" i="3" s="1"/>
  <c r="BR57" i="2"/>
  <c r="BS57" i="2" s="1"/>
  <c r="AX55" i="3" s="1"/>
  <c r="BT57" i="2"/>
  <c r="BU57" i="2" s="1"/>
  <c r="AY55" i="3" s="1"/>
  <c r="BV57" i="2"/>
  <c r="BW57" i="2" s="1"/>
  <c r="AZ55" i="3" s="1"/>
  <c r="BX57" i="2"/>
  <c r="BY57" i="2" s="1"/>
  <c r="BA55" i="3" s="1"/>
  <c r="BZ57" i="2"/>
  <c r="CA57" i="2" s="1"/>
  <c r="BB55" i="3" s="1"/>
  <c r="BC55" i="3" s="1"/>
  <c r="CB57" i="2"/>
  <c r="CC57" i="2" s="1"/>
  <c r="BE55" i="3" s="1"/>
  <c r="BR58" i="2"/>
  <c r="BS58" i="2" s="1"/>
  <c r="AX56" i="3" s="1"/>
  <c r="BT58" i="2"/>
  <c r="BU58" i="2" s="1"/>
  <c r="AY56" i="3" s="1"/>
  <c r="BV58" i="2"/>
  <c r="BW58" i="2" s="1"/>
  <c r="AZ56" i="3" s="1"/>
  <c r="BX58" i="2"/>
  <c r="BY58" i="2" s="1"/>
  <c r="BA56" i="3" s="1"/>
  <c r="BZ58" i="2"/>
  <c r="CA58" i="2" s="1"/>
  <c r="BB56" i="3" s="1"/>
  <c r="BC56" i="3" s="1"/>
  <c r="CB58" i="2"/>
  <c r="CC58" i="2" s="1"/>
  <c r="BE56" i="3" s="1"/>
  <c r="BR59" i="2"/>
  <c r="BS59" i="2" s="1"/>
  <c r="AX57" i="3" s="1"/>
  <c r="BT59" i="2"/>
  <c r="BU59" i="2" s="1"/>
  <c r="AY57" i="3" s="1"/>
  <c r="BV59" i="2"/>
  <c r="BW59" i="2" s="1"/>
  <c r="AZ57" i="3" s="1"/>
  <c r="BX59" i="2"/>
  <c r="BY59" i="2" s="1"/>
  <c r="BA57" i="3" s="1"/>
  <c r="BZ59" i="2"/>
  <c r="CA59" i="2" s="1"/>
  <c r="BB57" i="3" s="1"/>
  <c r="BC57" i="3" s="1"/>
  <c r="CB59" i="2"/>
  <c r="CC59" i="2" s="1"/>
  <c r="BE57" i="3" s="1"/>
  <c r="BR60" i="2"/>
  <c r="BS60" i="2" s="1"/>
  <c r="AX58" i="3" s="1"/>
  <c r="BT60" i="2"/>
  <c r="BU60" i="2" s="1"/>
  <c r="AY58" i="3" s="1"/>
  <c r="BV60" i="2"/>
  <c r="BW60" i="2" s="1"/>
  <c r="AZ58" i="3" s="1"/>
  <c r="BX60" i="2"/>
  <c r="BY60" i="2" s="1"/>
  <c r="BA58" i="3" s="1"/>
  <c r="BZ60" i="2"/>
  <c r="CA60" i="2" s="1"/>
  <c r="BB58" i="3" s="1"/>
  <c r="BC58" i="3" s="1"/>
  <c r="CB60" i="2"/>
  <c r="CC60" i="2" s="1"/>
  <c r="BE58" i="3" s="1"/>
  <c r="BR61" i="2"/>
  <c r="BS61" i="2" s="1"/>
  <c r="AX59" i="3" s="1"/>
  <c r="BT61" i="2"/>
  <c r="BU61" i="2" s="1"/>
  <c r="AY59" i="3" s="1"/>
  <c r="BV61" i="2"/>
  <c r="BW61" i="2" s="1"/>
  <c r="AZ59" i="3" s="1"/>
  <c r="BX61" i="2"/>
  <c r="BY61" i="2" s="1"/>
  <c r="BA59" i="3" s="1"/>
  <c r="BZ61" i="2"/>
  <c r="CA61" i="2" s="1"/>
  <c r="BB59" i="3" s="1"/>
  <c r="BC59" i="3" s="1"/>
  <c r="CB61" i="2"/>
  <c r="CC61" i="2" s="1"/>
  <c r="BE59" i="3" s="1"/>
  <c r="BR62" i="2"/>
  <c r="BS62" i="2" s="1"/>
  <c r="AX60" i="3" s="1"/>
  <c r="BT62" i="2"/>
  <c r="BU62" i="2" s="1"/>
  <c r="AY60" i="3" s="1"/>
  <c r="BV62" i="2"/>
  <c r="BW62" i="2" s="1"/>
  <c r="AZ60" i="3" s="1"/>
  <c r="BX62" i="2"/>
  <c r="BY62" i="2" s="1"/>
  <c r="BA60" i="3" s="1"/>
  <c r="BZ62" i="2"/>
  <c r="CA62" i="2" s="1"/>
  <c r="BB60" i="3" s="1"/>
  <c r="BC60" i="3" s="1"/>
  <c r="CB62" i="2"/>
  <c r="CC62" i="2" s="1"/>
  <c r="BE60" i="3" s="1"/>
  <c r="BR63" i="2"/>
  <c r="BS63" i="2" s="1"/>
  <c r="AX61" i="3" s="1"/>
  <c r="BT63" i="2"/>
  <c r="BU63" i="2" s="1"/>
  <c r="AY61" i="3" s="1"/>
  <c r="BV63" i="2"/>
  <c r="BW63" i="2" s="1"/>
  <c r="AZ61" i="3" s="1"/>
  <c r="BX63" i="2"/>
  <c r="BY63" i="2" s="1"/>
  <c r="BA61" i="3" s="1"/>
  <c r="BZ63" i="2"/>
  <c r="CA63" i="2" s="1"/>
  <c r="BB61" i="3" s="1"/>
  <c r="BC61" i="3" s="1"/>
  <c r="CB63" i="2"/>
  <c r="CC63" i="2" s="1"/>
  <c r="BE61" i="3" s="1"/>
  <c r="BR64" i="2"/>
  <c r="BS64" i="2" s="1"/>
  <c r="AX62" i="3" s="1"/>
  <c r="BT64" i="2"/>
  <c r="BU64" i="2" s="1"/>
  <c r="AY62" i="3" s="1"/>
  <c r="BV64" i="2"/>
  <c r="BW64" i="2" s="1"/>
  <c r="AZ62" i="3" s="1"/>
  <c r="BX64" i="2"/>
  <c r="BY64" i="2" s="1"/>
  <c r="BA62" i="3" s="1"/>
  <c r="BZ64" i="2"/>
  <c r="CA64" i="2" s="1"/>
  <c r="BC62" i="3" s="1"/>
  <c r="CB64" i="2"/>
  <c r="CC64" i="2" s="1"/>
  <c r="BE62" i="3" s="1"/>
  <c r="BR65" i="2"/>
  <c r="BS65" i="2" s="1"/>
  <c r="AX63" i="3" s="1"/>
  <c r="BT65" i="2"/>
  <c r="BU65" i="2" s="1"/>
  <c r="AY63" i="3" s="1"/>
  <c r="BV65" i="2"/>
  <c r="BW65" i="2" s="1"/>
  <c r="AZ63" i="3" s="1"/>
  <c r="BX65" i="2"/>
  <c r="BY65" i="2" s="1"/>
  <c r="BA63" i="3" s="1"/>
  <c r="BZ65" i="2"/>
  <c r="CA65" i="2" s="1"/>
  <c r="BB63" i="3" s="1"/>
  <c r="BC63" i="3" s="1"/>
  <c r="CB65" i="2"/>
  <c r="CC65" i="2" s="1"/>
  <c r="BE63" i="3" s="1"/>
  <c r="BR66" i="2"/>
  <c r="BS66" i="2" s="1"/>
  <c r="AX64" i="3" s="1"/>
  <c r="BT66" i="2"/>
  <c r="BU66" i="2" s="1"/>
  <c r="AY64" i="3" s="1"/>
  <c r="BV66" i="2"/>
  <c r="BW66" i="2" s="1"/>
  <c r="AZ64" i="3" s="1"/>
  <c r="BX66" i="2"/>
  <c r="BY66" i="2" s="1"/>
  <c r="BA64" i="3" s="1"/>
  <c r="BZ66" i="2"/>
  <c r="CA66" i="2" s="1"/>
  <c r="BB64" i="3" s="1"/>
  <c r="BC64" i="3" s="1"/>
  <c r="CB66" i="2"/>
  <c r="CC66" i="2" s="1"/>
  <c r="BE64" i="3" s="1"/>
  <c r="BR67" i="2"/>
  <c r="BS67" i="2" s="1"/>
  <c r="BT67" i="2"/>
  <c r="BU67" i="2" s="1"/>
  <c r="AY65" i="3" s="1"/>
  <c r="BV67" i="2"/>
  <c r="BW67" i="2" s="1"/>
  <c r="AZ65" i="3" s="1"/>
  <c r="BX67" i="2"/>
  <c r="BY67" i="2" s="1"/>
  <c r="BA65" i="3" s="1"/>
  <c r="BZ67" i="2"/>
  <c r="CA67" i="2" s="1"/>
  <c r="BB65" i="3" s="1"/>
  <c r="CB67" i="2"/>
  <c r="CC67" i="2" s="1"/>
  <c r="BE65" i="3" s="1"/>
  <c r="BR68" i="2"/>
  <c r="BS68" i="2" s="1"/>
  <c r="AX66" i="3" s="1"/>
  <c r="BT68" i="2"/>
  <c r="BU68" i="2" s="1"/>
  <c r="AY66" i="3" s="1"/>
  <c r="BV68" i="2"/>
  <c r="BW68" i="2" s="1"/>
  <c r="AZ66" i="3" s="1"/>
  <c r="BX68" i="2"/>
  <c r="BY68" i="2" s="1"/>
  <c r="BA66" i="3" s="1"/>
  <c r="BZ68" i="2"/>
  <c r="CA68" i="2" s="1"/>
  <c r="BB66" i="3" s="1"/>
  <c r="BC66" i="3" s="1"/>
  <c r="CB68" i="2"/>
  <c r="CC68" i="2" s="1"/>
  <c r="BE66" i="3" s="1"/>
  <c r="BR69" i="2"/>
  <c r="BS69" i="2" s="1"/>
  <c r="AX67" i="3" s="1"/>
  <c r="BT69" i="2"/>
  <c r="BU69" i="2" s="1"/>
  <c r="AY67" i="3" s="1"/>
  <c r="BV69" i="2"/>
  <c r="BW69" i="2" s="1"/>
  <c r="AZ67" i="3" s="1"/>
  <c r="BX69" i="2"/>
  <c r="BY69" i="2" s="1"/>
  <c r="BA67" i="3" s="1"/>
  <c r="BZ69" i="2"/>
  <c r="CA69" i="2" s="1"/>
  <c r="BB67" i="3" s="1"/>
  <c r="CB69" i="2"/>
  <c r="CC69" i="2" s="1"/>
  <c r="BE67" i="3" s="1"/>
  <c r="BR70" i="2"/>
  <c r="BS70" i="2" s="1"/>
  <c r="AX68" i="3" s="1"/>
  <c r="BT70" i="2"/>
  <c r="BU70" i="2" s="1"/>
  <c r="AY68" i="3" s="1"/>
  <c r="BV70" i="2"/>
  <c r="BW70" i="2" s="1"/>
  <c r="AZ68" i="3" s="1"/>
  <c r="BX70" i="2"/>
  <c r="BY70" i="2" s="1"/>
  <c r="BA68" i="3" s="1"/>
  <c r="BZ70" i="2"/>
  <c r="CA70" i="2" s="1"/>
  <c r="BB68" i="3" s="1"/>
  <c r="BC68" i="3" s="1"/>
  <c r="CB70" i="2"/>
  <c r="CC70" i="2" s="1"/>
  <c r="BE68" i="3" s="1"/>
  <c r="BR71" i="2"/>
  <c r="BS71" i="2" s="1"/>
  <c r="AX69" i="3" s="1"/>
  <c r="BT71" i="2"/>
  <c r="BU71" i="2" s="1"/>
  <c r="AY69" i="3" s="1"/>
  <c r="BV71" i="2"/>
  <c r="BW71" i="2" s="1"/>
  <c r="AZ69" i="3" s="1"/>
  <c r="BX71" i="2"/>
  <c r="BY71" i="2" s="1"/>
  <c r="BA69" i="3" s="1"/>
  <c r="BZ71" i="2"/>
  <c r="CA71" i="2" s="1"/>
  <c r="BB69" i="3" s="1"/>
  <c r="BC69" i="3" s="1"/>
  <c r="CB71" i="2"/>
  <c r="CC71" i="2" s="1"/>
  <c r="BE69" i="3" s="1"/>
  <c r="BR72" i="2"/>
  <c r="BS72" i="2" s="1"/>
  <c r="AX70" i="3" s="1"/>
  <c r="BT72" i="2"/>
  <c r="BU72" i="2" s="1"/>
  <c r="AY70" i="3" s="1"/>
  <c r="BV72" i="2"/>
  <c r="BW72" i="2" s="1"/>
  <c r="AZ70" i="3" s="1"/>
  <c r="BX72" i="2"/>
  <c r="BY72" i="2" s="1"/>
  <c r="BA70" i="3" s="1"/>
  <c r="BZ72" i="2"/>
  <c r="CA72" i="2" s="1"/>
  <c r="BB70" i="3" s="1"/>
  <c r="BC70" i="3" s="1"/>
  <c r="CB72" i="2"/>
  <c r="CC72" i="2" s="1"/>
  <c r="BE70" i="3" s="1"/>
  <c r="BR73" i="2"/>
  <c r="BS73" i="2" s="1"/>
  <c r="AX71" i="3" s="1"/>
  <c r="BT73" i="2"/>
  <c r="BU73" i="2" s="1"/>
  <c r="AY71" i="3" s="1"/>
  <c r="BV73" i="2"/>
  <c r="BW73" i="2" s="1"/>
  <c r="AZ71" i="3" s="1"/>
  <c r="BX73" i="2"/>
  <c r="BY73" i="2" s="1"/>
  <c r="BA71" i="3" s="1"/>
  <c r="BZ73" i="2"/>
  <c r="CA73" i="2" s="1"/>
  <c r="BB71" i="3" s="1"/>
  <c r="BC71" i="3" s="1"/>
  <c r="CB73" i="2"/>
  <c r="CC73" i="2" s="1"/>
  <c r="BE71" i="3" s="1"/>
  <c r="BR74" i="2"/>
  <c r="BS74" i="2" s="1"/>
  <c r="AX72" i="3" s="1"/>
  <c r="BT74" i="2"/>
  <c r="BU74" i="2" s="1"/>
  <c r="AY72" i="3" s="1"/>
  <c r="BV74" i="2"/>
  <c r="BW74" i="2" s="1"/>
  <c r="AZ72" i="3" s="1"/>
  <c r="BX74" i="2"/>
  <c r="BY74" i="2" s="1"/>
  <c r="BA72" i="3" s="1"/>
  <c r="BZ74" i="2"/>
  <c r="CA74" i="2" s="1"/>
  <c r="BB72" i="3" s="1"/>
  <c r="BC72" i="3" s="1"/>
  <c r="CB74" i="2"/>
  <c r="CC74" i="2" s="1"/>
  <c r="BE72" i="3" s="1"/>
  <c r="BR75" i="2"/>
  <c r="BS75" i="2" s="1"/>
  <c r="AX73" i="3" s="1"/>
  <c r="BT75" i="2"/>
  <c r="BU75" i="2" s="1"/>
  <c r="AY73" i="3" s="1"/>
  <c r="BV75" i="2"/>
  <c r="BW75" i="2" s="1"/>
  <c r="AZ73" i="3" s="1"/>
  <c r="BX75" i="2"/>
  <c r="BY75" i="2" s="1"/>
  <c r="BA73" i="3" s="1"/>
  <c r="BZ75" i="2"/>
  <c r="CA75" i="2" s="1"/>
  <c r="BB73" i="3" s="1"/>
  <c r="BC73" i="3" s="1"/>
  <c r="CB75" i="2"/>
  <c r="CC75" i="2" s="1"/>
  <c r="BE73" i="3" s="1"/>
  <c r="BR76" i="2"/>
  <c r="BS76" i="2" s="1"/>
  <c r="AX74" i="3" s="1"/>
  <c r="BT76" i="2"/>
  <c r="BU76" i="2" s="1"/>
  <c r="AY74" i="3" s="1"/>
  <c r="BV76" i="2"/>
  <c r="BW76" i="2" s="1"/>
  <c r="AZ74" i="3" s="1"/>
  <c r="BX76" i="2"/>
  <c r="BY76" i="2" s="1"/>
  <c r="BA74" i="3" s="1"/>
  <c r="BZ76" i="2"/>
  <c r="CA76" i="2" s="1"/>
  <c r="BB74" i="3" s="1"/>
  <c r="CB76" i="2"/>
  <c r="CC76" i="2" s="1"/>
  <c r="BE74" i="3" s="1"/>
  <c r="BR77" i="2"/>
  <c r="BS77" i="2" s="1"/>
  <c r="AX75" i="3" s="1"/>
  <c r="BT77" i="2"/>
  <c r="BU77" i="2" s="1"/>
  <c r="AY75" i="3" s="1"/>
  <c r="BV77" i="2"/>
  <c r="BW77" i="2" s="1"/>
  <c r="AZ75" i="3" s="1"/>
  <c r="BX77" i="2"/>
  <c r="BY77" i="2" s="1"/>
  <c r="BA75" i="3" s="1"/>
  <c r="BZ77" i="2"/>
  <c r="CA77" i="2" s="1"/>
  <c r="BB75" i="3" s="1"/>
  <c r="BC75" i="3" s="1"/>
  <c r="CB77" i="2"/>
  <c r="CC77" i="2" s="1"/>
  <c r="BE75" i="3" s="1"/>
  <c r="BR78" i="2"/>
  <c r="BS78" i="2" s="1"/>
  <c r="AX76" i="3" s="1"/>
  <c r="BT78" i="2"/>
  <c r="BU78" i="2" s="1"/>
  <c r="AY76" i="3" s="1"/>
  <c r="BV78" i="2"/>
  <c r="BW78" i="2" s="1"/>
  <c r="AZ76" i="3" s="1"/>
  <c r="BX78" i="2"/>
  <c r="BY78" i="2" s="1"/>
  <c r="BA76" i="3" s="1"/>
  <c r="BZ78" i="2"/>
  <c r="CA78" i="2" s="1"/>
  <c r="BB76" i="3" s="1"/>
  <c r="BC76" i="3" s="1"/>
  <c r="CB78" i="2"/>
  <c r="CC78" i="2" s="1"/>
  <c r="BE76" i="3" s="1"/>
  <c r="BR79" i="2"/>
  <c r="BS79" i="2" s="1"/>
  <c r="AX77" i="3" s="1"/>
  <c r="BT79" i="2"/>
  <c r="BU79" i="2" s="1"/>
  <c r="AY77" i="3" s="1"/>
  <c r="BV79" i="2"/>
  <c r="BW79" i="2" s="1"/>
  <c r="AZ77" i="3" s="1"/>
  <c r="BX79" i="2"/>
  <c r="BY79" i="2" s="1"/>
  <c r="BA77" i="3" s="1"/>
  <c r="BZ79" i="2"/>
  <c r="CA79" i="2" s="1"/>
  <c r="BB77" i="3" s="1"/>
  <c r="BC77" i="3" s="1"/>
  <c r="CB79" i="2"/>
  <c r="CC79" i="2" s="1"/>
  <c r="BR80" i="2"/>
  <c r="BS80" i="2" s="1"/>
  <c r="AX78" i="3" s="1"/>
  <c r="BT80" i="2"/>
  <c r="BU80" i="2" s="1"/>
  <c r="AY78" i="3" s="1"/>
  <c r="BV80" i="2"/>
  <c r="BW80" i="2" s="1"/>
  <c r="AZ78" i="3" s="1"/>
  <c r="BX80" i="2"/>
  <c r="BY80" i="2" s="1"/>
  <c r="BA78" i="3" s="1"/>
  <c r="BZ80" i="2"/>
  <c r="CA80" i="2" s="1"/>
  <c r="BB78" i="3" s="1"/>
  <c r="BC78" i="3" s="1"/>
  <c r="CB80" i="2"/>
  <c r="CC80" i="2" s="1"/>
  <c r="BE78" i="3" s="1"/>
  <c r="BR81" i="2"/>
  <c r="BS81" i="2" s="1"/>
  <c r="AX79" i="3" s="1"/>
  <c r="BT81" i="2"/>
  <c r="BU81" i="2" s="1"/>
  <c r="AY79" i="3" s="1"/>
  <c r="BV81" i="2"/>
  <c r="BW81" i="2" s="1"/>
  <c r="BX81" i="2"/>
  <c r="BY81" i="2" s="1"/>
  <c r="BA79" i="3" s="1"/>
  <c r="BZ81" i="2"/>
  <c r="CA81" i="2" s="1"/>
  <c r="BB79" i="3" s="1"/>
  <c r="BC79" i="3" s="1"/>
  <c r="CB81" i="2"/>
  <c r="CC81" i="2" s="1"/>
  <c r="BE79" i="3" s="1"/>
  <c r="BR82" i="2"/>
  <c r="BS82" i="2" s="1"/>
  <c r="AX80" i="3" s="1"/>
  <c r="BT82" i="2"/>
  <c r="BU82" i="2" s="1"/>
  <c r="AY80" i="3" s="1"/>
  <c r="BV82" i="2"/>
  <c r="BW82" i="2" s="1"/>
  <c r="AZ80" i="3" s="1"/>
  <c r="BX82" i="2"/>
  <c r="BY82" i="2" s="1"/>
  <c r="BA80" i="3" s="1"/>
  <c r="BZ82" i="2"/>
  <c r="CA82" i="2" s="1"/>
  <c r="BB80" i="3" s="1"/>
  <c r="BC80" i="3" s="1"/>
  <c r="CB82" i="2"/>
  <c r="CC82" i="2" s="1"/>
  <c r="BE80" i="3" s="1"/>
  <c r="BR83" i="2"/>
  <c r="BS83" i="2" s="1"/>
  <c r="AX81" i="3" s="1"/>
  <c r="BT83" i="2"/>
  <c r="BU83" i="2" s="1"/>
  <c r="AY81" i="3" s="1"/>
  <c r="BV83" i="2"/>
  <c r="BW83" i="2" s="1"/>
  <c r="AZ81" i="3" s="1"/>
  <c r="BX83" i="2"/>
  <c r="BY83" i="2" s="1"/>
  <c r="BA81" i="3" s="1"/>
  <c r="BZ83" i="2"/>
  <c r="CA83" i="2" s="1"/>
  <c r="BB81" i="3" s="1"/>
  <c r="BC81" i="3" s="1"/>
  <c r="CB83" i="2"/>
  <c r="CC83" i="2" s="1"/>
  <c r="BE81" i="3" s="1"/>
  <c r="BR84" i="2"/>
  <c r="BS84" i="2" s="1"/>
  <c r="AX82" i="3" s="1"/>
  <c r="BT84" i="2"/>
  <c r="BU84" i="2" s="1"/>
  <c r="AY82" i="3" s="1"/>
  <c r="BV84" i="2"/>
  <c r="BW84" i="2" s="1"/>
  <c r="AZ82" i="3" s="1"/>
  <c r="BX84" i="2"/>
  <c r="BY84" i="2" s="1"/>
  <c r="BA82" i="3" s="1"/>
  <c r="BZ84" i="2"/>
  <c r="CA84" i="2" s="1"/>
  <c r="BB82" i="3" s="1"/>
  <c r="BC82" i="3" s="1"/>
  <c r="CB84" i="2"/>
  <c r="CC84" i="2" s="1"/>
  <c r="BE82" i="3" s="1"/>
  <c r="BR85" i="2"/>
  <c r="BS85" i="2" s="1"/>
  <c r="AX83" i="3" s="1"/>
  <c r="BT85" i="2"/>
  <c r="BU85" i="2" s="1"/>
  <c r="AY83" i="3" s="1"/>
  <c r="BV85" i="2"/>
  <c r="BW85" i="2" s="1"/>
  <c r="AZ83" i="3" s="1"/>
  <c r="BX85" i="2"/>
  <c r="BY85" i="2" s="1"/>
  <c r="BA83" i="3" s="1"/>
  <c r="BZ85" i="2"/>
  <c r="CA85" i="2" s="1"/>
  <c r="BB83" i="3" s="1"/>
  <c r="BC83" i="3" s="1"/>
  <c r="CB85" i="2"/>
  <c r="CC85" i="2" s="1"/>
  <c r="BE83" i="3" s="1"/>
  <c r="BR86" i="2"/>
  <c r="BS86" i="2" s="1"/>
  <c r="AX84" i="3" s="1"/>
  <c r="BT86" i="2"/>
  <c r="BU86" i="2" s="1"/>
  <c r="AY84" i="3" s="1"/>
  <c r="BV86" i="2"/>
  <c r="BW86" i="2" s="1"/>
  <c r="AZ84" i="3" s="1"/>
  <c r="BX86" i="2"/>
  <c r="BY86" i="2" s="1"/>
  <c r="BA84" i="3" s="1"/>
  <c r="BZ86" i="2"/>
  <c r="CA86" i="2" s="1"/>
  <c r="BB84" i="3" s="1"/>
  <c r="BC84" i="3" s="1"/>
  <c r="CB86" i="2"/>
  <c r="CC86" i="2" s="1"/>
  <c r="BE84" i="3" s="1"/>
  <c r="BR87" i="2"/>
  <c r="BS87" i="2" s="1"/>
  <c r="AX85" i="3" s="1"/>
  <c r="BT87" i="2"/>
  <c r="BU87" i="2" s="1"/>
  <c r="AY85" i="3" s="1"/>
  <c r="BV87" i="2"/>
  <c r="BW87" i="2" s="1"/>
  <c r="AZ85" i="3" s="1"/>
  <c r="BX87" i="2"/>
  <c r="BY87" i="2" s="1"/>
  <c r="BA85" i="3" s="1"/>
  <c r="BZ87" i="2"/>
  <c r="CA87" i="2" s="1"/>
  <c r="BB85" i="3" s="1"/>
  <c r="BC85" i="3" s="1"/>
  <c r="CB87" i="2"/>
  <c r="CC87" i="2" s="1"/>
  <c r="BE85" i="3" s="1"/>
  <c r="BR88" i="2"/>
  <c r="BS88" i="2" s="1"/>
  <c r="AX86" i="3" s="1"/>
  <c r="BT88" i="2"/>
  <c r="BU88" i="2" s="1"/>
  <c r="AY86" i="3" s="1"/>
  <c r="BV88" i="2"/>
  <c r="BW88" i="2" s="1"/>
  <c r="AZ86" i="3" s="1"/>
  <c r="BX88" i="2"/>
  <c r="BY88" i="2" s="1"/>
  <c r="BA86" i="3" s="1"/>
  <c r="BZ88" i="2"/>
  <c r="CA88" i="2" s="1"/>
  <c r="BB86" i="3" s="1"/>
  <c r="BC86" i="3" s="1"/>
  <c r="CB88" i="2"/>
  <c r="CC88" i="2" s="1"/>
  <c r="BE86" i="3" s="1"/>
  <c r="BR89" i="2"/>
  <c r="BS89" i="2" s="1"/>
  <c r="AX87" i="3" s="1"/>
  <c r="BT89" i="2"/>
  <c r="BU89" i="2" s="1"/>
  <c r="AY87" i="3" s="1"/>
  <c r="BV89" i="2"/>
  <c r="BW89" i="2" s="1"/>
  <c r="AZ87" i="3" s="1"/>
  <c r="BX89" i="2"/>
  <c r="BY89" i="2" s="1"/>
  <c r="BA87" i="3" s="1"/>
  <c r="BZ89" i="2"/>
  <c r="CA89" i="2" s="1"/>
  <c r="BB87" i="3" s="1"/>
  <c r="BC87" i="3" s="1"/>
  <c r="CB89" i="2"/>
  <c r="CC89" i="2" s="1"/>
  <c r="BE87" i="3" s="1"/>
  <c r="BR90" i="2"/>
  <c r="BS90" i="2" s="1"/>
  <c r="BT90" i="2"/>
  <c r="BU90" i="2" s="1"/>
  <c r="BV90" i="2"/>
  <c r="BW90" i="2" s="1"/>
  <c r="BX90" i="2"/>
  <c r="BY90" i="2" s="1"/>
  <c r="BZ90" i="2"/>
  <c r="CA90" i="2" s="1"/>
  <c r="CB90" i="2"/>
  <c r="CC90" i="2" s="1"/>
  <c r="BR91" i="2"/>
  <c r="BS91" i="2" s="1"/>
  <c r="AX88" i="3" s="1"/>
  <c r="BT91" i="2"/>
  <c r="BU91" i="2" s="1"/>
  <c r="AY88" i="3" s="1"/>
  <c r="BV91" i="2"/>
  <c r="BW91" i="2" s="1"/>
  <c r="AZ88" i="3" s="1"/>
  <c r="BX91" i="2"/>
  <c r="BY91" i="2" s="1"/>
  <c r="BA88" i="3" s="1"/>
  <c r="BZ91" i="2"/>
  <c r="CA91" i="2" s="1"/>
  <c r="BB88" i="3" s="1"/>
  <c r="BC88" i="3" s="1"/>
  <c r="CB91" i="2"/>
  <c r="CC91" i="2" s="1"/>
  <c r="BE88" i="3" s="1"/>
  <c r="BR92" i="2"/>
  <c r="BS92" i="2" s="1"/>
  <c r="AX89" i="3" s="1"/>
  <c r="BT92" i="2"/>
  <c r="BU92" i="2" s="1"/>
  <c r="AY89" i="3" s="1"/>
  <c r="BV92" i="2"/>
  <c r="BW92" i="2" s="1"/>
  <c r="AZ89" i="3" s="1"/>
  <c r="BX92" i="2"/>
  <c r="BY92" i="2" s="1"/>
  <c r="BA89" i="3" s="1"/>
  <c r="BZ92" i="2"/>
  <c r="CA92" i="2" s="1"/>
  <c r="BB89" i="3" s="1"/>
  <c r="BC89" i="3" s="1"/>
  <c r="CB92" i="2"/>
  <c r="CC92" i="2" s="1"/>
  <c r="BE89" i="3" s="1"/>
  <c r="BR93" i="2"/>
  <c r="BS93" i="2" s="1"/>
  <c r="AX90" i="3" s="1"/>
  <c r="BT93" i="2"/>
  <c r="BU93" i="2" s="1"/>
  <c r="AY90" i="3" s="1"/>
  <c r="BV93" i="2"/>
  <c r="BW93" i="2" s="1"/>
  <c r="AZ90" i="3" s="1"/>
  <c r="BX93" i="2"/>
  <c r="BY93" i="2" s="1"/>
  <c r="BA90" i="3" s="1"/>
  <c r="BZ93" i="2"/>
  <c r="CA93" i="2" s="1"/>
  <c r="BB90" i="3" s="1"/>
  <c r="BC90" i="3" s="1"/>
  <c r="CB93" i="2"/>
  <c r="CC93" i="2" s="1"/>
  <c r="BE90" i="3" s="1"/>
  <c r="BR94" i="2"/>
  <c r="BS94" i="2" s="1"/>
  <c r="AX91" i="3" s="1"/>
  <c r="BT94" i="2"/>
  <c r="BU94" i="2" s="1"/>
  <c r="AY91" i="3" s="1"/>
  <c r="BV94" i="2"/>
  <c r="BW94" i="2" s="1"/>
  <c r="AZ91" i="3" s="1"/>
  <c r="BX94" i="2"/>
  <c r="BY94" i="2" s="1"/>
  <c r="BA91" i="3" s="1"/>
  <c r="BZ94" i="2"/>
  <c r="CA94" i="2" s="1"/>
  <c r="BB91" i="3" s="1"/>
  <c r="BC91" i="3" s="1"/>
  <c r="CB94" i="2"/>
  <c r="CC94" i="2" s="1"/>
  <c r="BE91" i="3" s="1"/>
  <c r="BR95" i="2"/>
  <c r="BS95" i="2" s="1"/>
  <c r="AX92" i="3" s="1"/>
  <c r="BT95" i="2"/>
  <c r="BU95" i="2" s="1"/>
  <c r="AY92" i="3" s="1"/>
  <c r="BV95" i="2"/>
  <c r="BW95" i="2" s="1"/>
  <c r="AZ92" i="3" s="1"/>
  <c r="BX95" i="2"/>
  <c r="BY95" i="2" s="1"/>
  <c r="BA92" i="3" s="1"/>
  <c r="BZ95" i="2"/>
  <c r="CA95" i="2" s="1"/>
  <c r="BB92" i="3" s="1"/>
  <c r="BC92" i="3" s="1"/>
  <c r="CB95" i="2"/>
  <c r="CC95" i="2" s="1"/>
  <c r="BE92" i="3" s="1"/>
  <c r="BR96" i="2"/>
  <c r="BS96" i="2" s="1"/>
  <c r="AX93" i="3" s="1"/>
  <c r="BT96" i="2"/>
  <c r="BU96" i="2" s="1"/>
  <c r="AY93" i="3" s="1"/>
  <c r="BV96" i="2"/>
  <c r="BW96" i="2" s="1"/>
  <c r="AZ93" i="3" s="1"/>
  <c r="BX96" i="2"/>
  <c r="BY96" i="2" s="1"/>
  <c r="BA93" i="3" s="1"/>
  <c r="BZ96" i="2"/>
  <c r="CA96" i="2" s="1"/>
  <c r="BB93" i="3" s="1"/>
  <c r="CB96" i="2"/>
  <c r="CC96" i="2" s="1"/>
  <c r="BE93" i="3" s="1"/>
  <c r="BR97" i="2"/>
  <c r="BS97" i="2" s="1"/>
  <c r="AX94" i="3" s="1"/>
  <c r="BT97" i="2"/>
  <c r="BU97" i="2" s="1"/>
  <c r="AY94" i="3" s="1"/>
  <c r="BV97" i="2"/>
  <c r="BW97" i="2" s="1"/>
  <c r="AZ94" i="3" s="1"/>
  <c r="BX97" i="2"/>
  <c r="BY97" i="2" s="1"/>
  <c r="BA94" i="3" s="1"/>
  <c r="BZ97" i="2"/>
  <c r="CA97" i="2" s="1"/>
  <c r="BB94" i="3" s="1"/>
  <c r="BC94" i="3" s="1"/>
  <c r="CB97" i="2"/>
  <c r="CC97" i="2" s="1"/>
  <c r="BE94" i="3" s="1"/>
  <c r="BR98" i="2"/>
  <c r="BS98" i="2" s="1"/>
  <c r="AX95" i="3" s="1"/>
  <c r="BT98" i="2"/>
  <c r="BU98" i="2" s="1"/>
  <c r="AY95" i="3" s="1"/>
  <c r="BV98" i="2"/>
  <c r="BW98" i="2" s="1"/>
  <c r="AZ95" i="3" s="1"/>
  <c r="BX98" i="2"/>
  <c r="BY98" i="2" s="1"/>
  <c r="BA95" i="3" s="1"/>
  <c r="BZ98" i="2"/>
  <c r="CA98" i="2" s="1"/>
  <c r="BB95" i="3" s="1"/>
  <c r="BC95" i="3" s="1"/>
  <c r="CB98" i="2"/>
  <c r="CC98" i="2" s="1"/>
  <c r="BE95" i="3" s="1"/>
  <c r="BR99" i="2"/>
  <c r="BS99" i="2" s="1"/>
  <c r="AX96" i="3" s="1"/>
  <c r="BT99" i="2"/>
  <c r="BU99" i="2" s="1"/>
  <c r="AY96" i="3" s="1"/>
  <c r="BV99" i="2"/>
  <c r="BW99" i="2" s="1"/>
  <c r="AZ96" i="3" s="1"/>
  <c r="BX99" i="2"/>
  <c r="BY99" i="2" s="1"/>
  <c r="BA96" i="3" s="1"/>
  <c r="BZ99" i="2"/>
  <c r="CA99" i="2" s="1"/>
  <c r="BB96" i="3" s="1"/>
  <c r="BC96" i="3" s="1"/>
  <c r="CB99" i="2"/>
  <c r="CC99" i="2" s="1"/>
  <c r="BE96" i="3" s="1"/>
  <c r="BR100" i="2"/>
  <c r="BS100" i="2" s="1"/>
  <c r="AX97" i="3" s="1"/>
  <c r="BT100" i="2"/>
  <c r="BU100" i="2" s="1"/>
  <c r="AY97" i="3" s="1"/>
  <c r="BV100" i="2"/>
  <c r="BW100" i="2" s="1"/>
  <c r="AZ97" i="3" s="1"/>
  <c r="BX100" i="2"/>
  <c r="BY100" i="2" s="1"/>
  <c r="BA97" i="3" s="1"/>
  <c r="BZ100" i="2"/>
  <c r="CA100" i="2" s="1"/>
  <c r="BB97" i="3" s="1"/>
  <c r="BC97" i="3" s="1"/>
  <c r="CB100" i="2"/>
  <c r="CC100" i="2" s="1"/>
  <c r="BE97" i="3" s="1"/>
  <c r="BR101" i="2"/>
  <c r="BS101" i="2" s="1"/>
  <c r="AX98" i="3" s="1"/>
  <c r="BT101" i="2"/>
  <c r="BU101" i="2" s="1"/>
  <c r="AY98" i="3" s="1"/>
  <c r="BV101" i="2"/>
  <c r="BW101" i="2" s="1"/>
  <c r="AZ98" i="3" s="1"/>
  <c r="BX101" i="2"/>
  <c r="BY101" i="2" s="1"/>
  <c r="BA98" i="3" s="1"/>
  <c r="BZ101" i="2"/>
  <c r="CA101" i="2" s="1"/>
  <c r="BB98" i="3" s="1"/>
  <c r="BC98" i="3" s="1"/>
  <c r="CB101" i="2"/>
  <c r="CC101" i="2" s="1"/>
  <c r="BE98" i="3" s="1"/>
  <c r="BR102" i="2"/>
  <c r="BS102" i="2" s="1"/>
  <c r="AX99" i="3" s="1"/>
  <c r="BT102" i="2"/>
  <c r="BU102" i="2" s="1"/>
  <c r="AY99" i="3" s="1"/>
  <c r="BV102" i="2"/>
  <c r="BW102" i="2" s="1"/>
  <c r="AZ99" i="3" s="1"/>
  <c r="BX102" i="2"/>
  <c r="BY102" i="2" s="1"/>
  <c r="BA99" i="3" s="1"/>
  <c r="BZ102" i="2"/>
  <c r="CA102" i="2" s="1"/>
  <c r="BB99" i="3" s="1"/>
  <c r="BC99" i="3" s="1"/>
  <c r="CB102" i="2"/>
  <c r="CC102" i="2" s="1"/>
  <c r="BE99" i="3" s="1"/>
  <c r="BR103" i="2"/>
  <c r="BS103" i="2" s="1"/>
  <c r="AX100" i="3" s="1"/>
  <c r="BT103" i="2"/>
  <c r="BU103" i="2" s="1"/>
  <c r="AY100" i="3" s="1"/>
  <c r="BV103" i="2"/>
  <c r="BW103" i="2" s="1"/>
  <c r="AZ100" i="3" s="1"/>
  <c r="BX103" i="2"/>
  <c r="BY103" i="2" s="1"/>
  <c r="BA100" i="3" s="1"/>
  <c r="BZ103" i="2"/>
  <c r="CA103" i="2" s="1"/>
  <c r="BB100" i="3" s="1"/>
  <c r="BC100" i="3" s="1"/>
  <c r="CB103" i="2"/>
  <c r="CC103" i="2" s="1"/>
  <c r="BE100" i="3" s="1"/>
  <c r="BR104" i="2"/>
  <c r="BS104" i="2" s="1"/>
  <c r="AX101" i="3" s="1"/>
  <c r="BT104" i="2"/>
  <c r="BU104" i="2" s="1"/>
  <c r="AY101" i="3" s="1"/>
  <c r="BV104" i="2"/>
  <c r="BW104" i="2" s="1"/>
  <c r="AZ101" i="3" s="1"/>
  <c r="BX104" i="2"/>
  <c r="BY104" i="2" s="1"/>
  <c r="BA101" i="3" s="1"/>
  <c r="BZ104" i="2"/>
  <c r="CA104" i="2" s="1"/>
  <c r="BB101" i="3" s="1"/>
  <c r="BC101" i="3" s="1"/>
  <c r="CB104" i="2"/>
  <c r="CC104" i="2" s="1"/>
  <c r="BE101" i="3" s="1"/>
  <c r="BR105" i="2"/>
  <c r="BS105" i="2" s="1"/>
  <c r="AX102" i="3" s="1"/>
  <c r="BT105" i="2"/>
  <c r="BU105" i="2" s="1"/>
  <c r="AY102" i="3" s="1"/>
  <c r="BV105" i="2"/>
  <c r="BW105" i="2" s="1"/>
  <c r="AZ102" i="3" s="1"/>
  <c r="BX105" i="2"/>
  <c r="BY105" i="2" s="1"/>
  <c r="BA102" i="3" s="1"/>
  <c r="BZ105" i="2"/>
  <c r="CA105" i="2" s="1"/>
  <c r="BB102" i="3" s="1"/>
  <c r="BC102" i="3" s="1"/>
  <c r="CB105" i="2"/>
  <c r="CC105" i="2" s="1"/>
  <c r="BE102" i="3" s="1"/>
  <c r="BR106" i="2"/>
  <c r="BS106" i="2" s="1"/>
  <c r="AX103" i="3" s="1"/>
  <c r="BT106" i="2"/>
  <c r="BU106" i="2" s="1"/>
  <c r="AY103" i="3" s="1"/>
  <c r="BV106" i="2"/>
  <c r="BW106" i="2" s="1"/>
  <c r="AZ103" i="3" s="1"/>
  <c r="BX106" i="2"/>
  <c r="BY106" i="2" s="1"/>
  <c r="BA103" i="3" s="1"/>
  <c r="BZ106" i="2"/>
  <c r="CA106" i="2" s="1"/>
  <c r="BB103" i="3" s="1"/>
  <c r="BC103" i="3" s="1"/>
  <c r="CB106" i="2"/>
  <c r="CC106" i="2" s="1"/>
  <c r="BE103" i="3" s="1"/>
  <c r="BR107" i="2"/>
  <c r="BS107" i="2" s="1"/>
  <c r="BT107" i="2"/>
  <c r="BU107" i="2" s="1"/>
  <c r="AY104" i="3" s="1"/>
  <c r="BV107" i="2"/>
  <c r="BW107" i="2" s="1"/>
  <c r="AZ104" i="3" s="1"/>
  <c r="BX107" i="2"/>
  <c r="BY107" i="2" s="1"/>
  <c r="BA104" i="3" s="1"/>
  <c r="BZ107" i="2"/>
  <c r="CA107" i="2" s="1"/>
  <c r="BB104" i="3" s="1"/>
  <c r="BC104" i="3" s="1"/>
  <c r="CB107" i="2"/>
  <c r="CC107" i="2" s="1"/>
  <c r="BE104" i="3" s="1"/>
  <c r="BR108" i="2"/>
  <c r="BS108" i="2" s="1"/>
  <c r="AX105" i="3" s="1"/>
  <c r="BT108" i="2"/>
  <c r="BU108" i="2" s="1"/>
  <c r="AY105" i="3" s="1"/>
  <c r="BV108" i="2"/>
  <c r="BW108" i="2" s="1"/>
  <c r="AZ105" i="3" s="1"/>
  <c r="BX108" i="2"/>
  <c r="BY108" i="2" s="1"/>
  <c r="BA105" i="3" s="1"/>
  <c r="BZ108" i="2"/>
  <c r="CA108" i="2" s="1"/>
  <c r="BB105" i="3" s="1"/>
  <c r="BC105" i="3" s="1"/>
  <c r="CB108" i="2"/>
  <c r="CC108" i="2" s="1"/>
  <c r="BE105" i="3" s="1"/>
  <c r="BR109" i="2"/>
  <c r="BS109" i="2" s="1"/>
  <c r="BT109" i="2"/>
  <c r="BU109" i="2" s="1"/>
  <c r="BV109" i="2"/>
  <c r="BW109" i="2" s="1"/>
  <c r="BX109" i="2"/>
  <c r="BY109" i="2" s="1"/>
  <c r="BZ109" i="2"/>
  <c r="CA109" i="2" s="1"/>
  <c r="CB109" i="2"/>
  <c r="CC109" i="2" s="1"/>
  <c r="BR110" i="2"/>
  <c r="BS110" i="2" s="1"/>
  <c r="AX106" i="3" s="1"/>
  <c r="BT110" i="2"/>
  <c r="BU110" i="2" s="1"/>
  <c r="AY106" i="3" s="1"/>
  <c r="BV110" i="2"/>
  <c r="BW110" i="2" s="1"/>
  <c r="AZ106" i="3" s="1"/>
  <c r="BX110" i="2"/>
  <c r="BY110" i="2" s="1"/>
  <c r="BA106" i="3" s="1"/>
  <c r="BZ110" i="2"/>
  <c r="CA110" i="2" s="1"/>
  <c r="BB106" i="3" s="1"/>
  <c r="BC106" i="3" s="1"/>
  <c r="CB110" i="2"/>
  <c r="CC110" i="2" s="1"/>
  <c r="BE106" i="3" s="1"/>
  <c r="BR111" i="2"/>
  <c r="BS111" i="2" s="1"/>
  <c r="AX107" i="3" s="1"/>
  <c r="BT111" i="2"/>
  <c r="BU111" i="2" s="1"/>
  <c r="AY107" i="3" s="1"/>
  <c r="BV111" i="2"/>
  <c r="BW111" i="2" s="1"/>
  <c r="AZ107" i="3" s="1"/>
  <c r="BX111" i="2"/>
  <c r="BY111" i="2" s="1"/>
  <c r="BA107" i="3" s="1"/>
  <c r="BZ111" i="2"/>
  <c r="CA111" i="2" s="1"/>
  <c r="BB107" i="3" s="1"/>
  <c r="BC107" i="3" s="1"/>
  <c r="CB111" i="2"/>
  <c r="CC111" i="2" s="1"/>
  <c r="BE107" i="3" s="1"/>
  <c r="BR112" i="2"/>
  <c r="BS112" i="2" s="1"/>
  <c r="AX108" i="3" s="1"/>
  <c r="BT112" i="2"/>
  <c r="BU112" i="2" s="1"/>
  <c r="AY108" i="3" s="1"/>
  <c r="BV112" i="2"/>
  <c r="BW112" i="2" s="1"/>
  <c r="AZ108" i="3" s="1"/>
  <c r="BX112" i="2"/>
  <c r="BY112" i="2" s="1"/>
  <c r="BA108" i="3" s="1"/>
  <c r="BZ112" i="2"/>
  <c r="CA112" i="2" s="1"/>
  <c r="BB108" i="3" s="1"/>
  <c r="BC108" i="3" s="1"/>
  <c r="CB112" i="2"/>
  <c r="CC112" i="2" s="1"/>
  <c r="BE108" i="3" s="1"/>
  <c r="BR113" i="2"/>
  <c r="BS113" i="2" s="1"/>
  <c r="AX109" i="3" s="1"/>
  <c r="BT113" i="2"/>
  <c r="BU113" i="2" s="1"/>
  <c r="AY109" i="3" s="1"/>
  <c r="BV113" i="2"/>
  <c r="BW113" i="2" s="1"/>
  <c r="AZ109" i="3" s="1"/>
  <c r="BX113" i="2"/>
  <c r="BY113" i="2" s="1"/>
  <c r="BA109" i="3" s="1"/>
  <c r="BZ113" i="2"/>
  <c r="CA113" i="2" s="1"/>
  <c r="BB109" i="3" s="1"/>
  <c r="BC109" i="3" s="1"/>
  <c r="CB113" i="2"/>
  <c r="CC113" i="2" s="1"/>
  <c r="BE109" i="3" s="1"/>
  <c r="BR114" i="2"/>
  <c r="BS114" i="2" s="1"/>
  <c r="AX110" i="3" s="1"/>
  <c r="BT114" i="2"/>
  <c r="BU114" i="2" s="1"/>
  <c r="AY110" i="3" s="1"/>
  <c r="BV114" i="2"/>
  <c r="BW114" i="2" s="1"/>
  <c r="AZ110" i="3" s="1"/>
  <c r="BX114" i="2"/>
  <c r="BY114" i="2" s="1"/>
  <c r="BA110" i="3" s="1"/>
  <c r="BZ114" i="2"/>
  <c r="CA114" i="2" s="1"/>
  <c r="BB110" i="3" s="1"/>
  <c r="BC110" i="3" s="1"/>
  <c r="CB114" i="2"/>
  <c r="CC114" i="2" s="1"/>
  <c r="BE110" i="3" s="1"/>
  <c r="BR115" i="2"/>
  <c r="BS115" i="2" s="1"/>
  <c r="AX111" i="3" s="1"/>
  <c r="BT115" i="2"/>
  <c r="BU115" i="2" s="1"/>
  <c r="AY111" i="3" s="1"/>
  <c r="BV115" i="2"/>
  <c r="BW115" i="2" s="1"/>
  <c r="AZ111" i="3" s="1"/>
  <c r="BX115" i="2"/>
  <c r="BY115" i="2" s="1"/>
  <c r="BA111" i="3" s="1"/>
  <c r="BZ115" i="2"/>
  <c r="CA115" i="2" s="1"/>
  <c r="BB111" i="3" s="1"/>
  <c r="BC111" i="3" s="1"/>
  <c r="CB115" i="2"/>
  <c r="CC115" i="2" s="1"/>
  <c r="BE111" i="3" s="1"/>
  <c r="BR116" i="2"/>
  <c r="BS116" i="2" s="1"/>
  <c r="AX112" i="3" s="1"/>
  <c r="BT116" i="2"/>
  <c r="BU116" i="2" s="1"/>
  <c r="AY112" i="3" s="1"/>
  <c r="BV116" i="2"/>
  <c r="BW116" i="2" s="1"/>
  <c r="AZ112" i="3" s="1"/>
  <c r="BX116" i="2"/>
  <c r="BY116" i="2" s="1"/>
  <c r="BA112" i="3" s="1"/>
  <c r="BZ116" i="2"/>
  <c r="CA116" i="2" s="1"/>
  <c r="BB112" i="3" s="1"/>
  <c r="BC112" i="3" s="1"/>
  <c r="CB116" i="2"/>
  <c r="CC116" i="2" s="1"/>
  <c r="BE112" i="3" s="1"/>
  <c r="BR117" i="2"/>
  <c r="BS117" i="2" s="1"/>
  <c r="AX113" i="3" s="1"/>
  <c r="BT117" i="2"/>
  <c r="BU117" i="2" s="1"/>
  <c r="AY113" i="3" s="1"/>
  <c r="BV117" i="2"/>
  <c r="BW117" i="2" s="1"/>
  <c r="AZ113" i="3" s="1"/>
  <c r="BX117" i="2"/>
  <c r="BY117" i="2" s="1"/>
  <c r="BA113" i="3" s="1"/>
  <c r="BZ117" i="2"/>
  <c r="CA117" i="2" s="1"/>
  <c r="BB113" i="3" s="1"/>
  <c r="BC113" i="3" s="1"/>
  <c r="CB117" i="2"/>
  <c r="CC117" i="2" s="1"/>
  <c r="BE113" i="3" s="1"/>
  <c r="BR118" i="2"/>
  <c r="BS118" i="2" s="1"/>
  <c r="AX114" i="3" s="1"/>
  <c r="BT118" i="2"/>
  <c r="BU118" i="2" s="1"/>
  <c r="AY114" i="3" s="1"/>
  <c r="BV118" i="2"/>
  <c r="BW118" i="2" s="1"/>
  <c r="AZ114" i="3" s="1"/>
  <c r="BX118" i="2"/>
  <c r="BY118" i="2" s="1"/>
  <c r="BA114" i="3" s="1"/>
  <c r="BZ118" i="2"/>
  <c r="CA118" i="2" s="1"/>
  <c r="BB114" i="3" s="1"/>
  <c r="BC114" i="3" s="1"/>
  <c r="CB118" i="2"/>
  <c r="CC118" i="2" s="1"/>
  <c r="BE114" i="3" s="1"/>
  <c r="BR119" i="2"/>
  <c r="BS119" i="2" s="1"/>
  <c r="AX115" i="3" s="1"/>
  <c r="BT119" i="2"/>
  <c r="BU119" i="2" s="1"/>
  <c r="AY115" i="3" s="1"/>
  <c r="BV119" i="2"/>
  <c r="BW119" i="2" s="1"/>
  <c r="AZ115" i="3" s="1"/>
  <c r="BX119" i="2"/>
  <c r="BY119" i="2" s="1"/>
  <c r="BA115" i="3" s="1"/>
  <c r="BZ119" i="2"/>
  <c r="CA119" i="2" s="1"/>
  <c r="BB115" i="3" s="1"/>
  <c r="BC115" i="3" s="1"/>
  <c r="CB119" i="2"/>
  <c r="CC119" i="2" s="1"/>
  <c r="BE115" i="3" s="1"/>
  <c r="BR120" i="2"/>
  <c r="BS120" i="2" s="1"/>
  <c r="AX116" i="3" s="1"/>
  <c r="BT120" i="2"/>
  <c r="BU120" i="2" s="1"/>
  <c r="AY116" i="3" s="1"/>
  <c r="BV120" i="2"/>
  <c r="BW120" i="2" s="1"/>
  <c r="AZ116" i="3" s="1"/>
  <c r="BX120" i="2"/>
  <c r="BY120" i="2" s="1"/>
  <c r="BA116" i="3" s="1"/>
  <c r="BZ120" i="2"/>
  <c r="CA120" i="2" s="1"/>
  <c r="BB116" i="3" s="1"/>
  <c r="BC116" i="3" s="1"/>
  <c r="CB120" i="2"/>
  <c r="CC120" i="2" s="1"/>
  <c r="BE116" i="3" s="1"/>
  <c r="BR121" i="2"/>
  <c r="BS121" i="2" s="1"/>
  <c r="AX117" i="3" s="1"/>
  <c r="BT121" i="2"/>
  <c r="BU121" i="2" s="1"/>
  <c r="AY117" i="3" s="1"/>
  <c r="BV121" i="2"/>
  <c r="BW121" i="2" s="1"/>
  <c r="AZ117" i="3" s="1"/>
  <c r="BX121" i="2"/>
  <c r="BY121" i="2" s="1"/>
  <c r="BA117" i="3" s="1"/>
  <c r="BZ121" i="2"/>
  <c r="CA121" i="2" s="1"/>
  <c r="BB117" i="3" s="1"/>
  <c r="BC117" i="3" s="1"/>
  <c r="CB121" i="2"/>
  <c r="CC121" i="2" s="1"/>
  <c r="BE117" i="3" s="1"/>
  <c r="BR122" i="2"/>
  <c r="BS122" i="2" s="1"/>
  <c r="AX118" i="3" s="1"/>
  <c r="BT122" i="2"/>
  <c r="BU122" i="2" s="1"/>
  <c r="AY118" i="3" s="1"/>
  <c r="BV122" i="2"/>
  <c r="BW122" i="2" s="1"/>
  <c r="AZ118" i="3" s="1"/>
  <c r="BX122" i="2"/>
  <c r="BY122" i="2" s="1"/>
  <c r="BA118" i="3" s="1"/>
  <c r="BZ122" i="2"/>
  <c r="CA122" i="2" s="1"/>
  <c r="BB118" i="3" s="1"/>
  <c r="BC118" i="3" s="1"/>
  <c r="CB122" i="2"/>
  <c r="CC122" i="2" s="1"/>
  <c r="BE118" i="3" s="1"/>
  <c r="BR123" i="2"/>
  <c r="BS123" i="2" s="1"/>
  <c r="AX119" i="3" s="1"/>
  <c r="BT123" i="2"/>
  <c r="BU123" i="2" s="1"/>
  <c r="AY119" i="3" s="1"/>
  <c r="BV123" i="2"/>
  <c r="BW123" i="2" s="1"/>
  <c r="AZ119" i="3" s="1"/>
  <c r="BX123" i="2"/>
  <c r="BY123" i="2" s="1"/>
  <c r="BA119" i="3" s="1"/>
  <c r="BZ123" i="2"/>
  <c r="CA123" i="2" s="1"/>
  <c r="BB119" i="3" s="1"/>
  <c r="BC119" i="3" s="1"/>
  <c r="CB123" i="2"/>
  <c r="CC123" i="2" s="1"/>
  <c r="BE119" i="3" s="1"/>
  <c r="BR124" i="2"/>
  <c r="BS124" i="2" s="1"/>
  <c r="AX120" i="3" s="1"/>
  <c r="BT124" i="2"/>
  <c r="BU124" i="2" s="1"/>
  <c r="AY120" i="3" s="1"/>
  <c r="BV124" i="2"/>
  <c r="BW124" i="2" s="1"/>
  <c r="AZ120" i="3" s="1"/>
  <c r="BX124" i="2"/>
  <c r="BY124" i="2" s="1"/>
  <c r="BA120" i="3" s="1"/>
  <c r="BZ124" i="2"/>
  <c r="CA124" i="2" s="1"/>
  <c r="BB120" i="3" s="1"/>
  <c r="BC120" i="3" s="1"/>
  <c r="CB124" i="2"/>
  <c r="CC124" i="2" s="1"/>
  <c r="BE120" i="3" s="1"/>
  <c r="BR125" i="2"/>
  <c r="BS125" i="2" s="1"/>
  <c r="AX121" i="3" s="1"/>
  <c r="BT125" i="2"/>
  <c r="BU125" i="2" s="1"/>
  <c r="AY121" i="3" s="1"/>
  <c r="BV125" i="2"/>
  <c r="BW125" i="2" s="1"/>
  <c r="AZ121" i="3" s="1"/>
  <c r="BX125" i="2"/>
  <c r="BY125" i="2" s="1"/>
  <c r="BA121" i="3" s="1"/>
  <c r="BZ125" i="2"/>
  <c r="CA125" i="2" s="1"/>
  <c r="BB121" i="3" s="1"/>
  <c r="BC121" i="3" s="1"/>
  <c r="CB125" i="2"/>
  <c r="CC125" i="2" s="1"/>
  <c r="BE121" i="3" s="1"/>
  <c r="BR126" i="2"/>
  <c r="BS126" i="2" s="1"/>
  <c r="AX122" i="3" s="1"/>
  <c r="BT126" i="2"/>
  <c r="BU126" i="2" s="1"/>
  <c r="AY122" i="3" s="1"/>
  <c r="BV126" i="2"/>
  <c r="BW126" i="2" s="1"/>
  <c r="AZ122" i="3" s="1"/>
  <c r="BX126" i="2"/>
  <c r="BY126" i="2" s="1"/>
  <c r="BA122" i="3" s="1"/>
  <c r="BZ126" i="2"/>
  <c r="CA126" i="2" s="1"/>
  <c r="BB122" i="3" s="1"/>
  <c r="BC122" i="3" s="1"/>
  <c r="CB126" i="2"/>
  <c r="CC126" i="2" s="1"/>
  <c r="BE122" i="3" s="1"/>
  <c r="BR127" i="2"/>
  <c r="BS127" i="2" s="1"/>
  <c r="AX123" i="3" s="1"/>
  <c r="BT127" i="2"/>
  <c r="BU127" i="2" s="1"/>
  <c r="AY123" i="3" s="1"/>
  <c r="BV127" i="2"/>
  <c r="BW127" i="2" s="1"/>
  <c r="AZ123" i="3" s="1"/>
  <c r="BX127" i="2"/>
  <c r="BY127" i="2" s="1"/>
  <c r="BA123" i="3" s="1"/>
  <c r="BZ127" i="2"/>
  <c r="CA127" i="2" s="1"/>
  <c r="BB123" i="3" s="1"/>
  <c r="BC123" i="3" s="1"/>
  <c r="CB127" i="2"/>
  <c r="CC127" i="2" s="1"/>
  <c r="BE123" i="3" s="1"/>
  <c r="BR128" i="2"/>
  <c r="BS128" i="2" s="1"/>
  <c r="AX124" i="3" s="1"/>
  <c r="BT128" i="2"/>
  <c r="BU128" i="2" s="1"/>
  <c r="AY124" i="3" s="1"/>
  <c r="BV128" i="2"/>
  <c r="BW128" i="2" s="1"/>
  <c r="AZ124" i="3" s="1"/>
  <c r="BX128" i="2"/>
  <c r="BY128" i="2" s="1"/>
  <c r="BA124" i="3" s="1"/>
  <c r="BZ128" i="2"/>
  <c r="CA128" i="2" s="1"/>
  <c r="BB124" i="3" s="1"/>
  <c r="BC124" i="3" s="1"/>
  <c r="CB128" i="2"/>
  <c r="CC128" i="2" s="1"/>
  <c r="BE124" i="3" s="1"/>
  <c r="BR129" i="2"/>
  <c r="BS129" i="2" s="1"/>
  <c r="AX125" i="3" s="1"/>
  <c r="BT129" i="2"/>
  <c r="BU129" i="2" s="1"/>
  <c r="AY125" i="3" s="1"/>
  <c r="BV129" i="2"/>
  <c r="BW129" i="2" s="1"/>
  <c r="AZ125" i="3" s="1"/>
  <c r="BX129" i="2"/>
  <c r="BY129" i="2" s="1"/>
  <c r="BA125" i="3" s="1"/>
  <c r="BZ129" i="2"/>
  <c r="CA129" i="2" s="1"/>
  <c r="BB125" i="3" s="1"/>
  <c r="BC125" i="3" s="1"/>
  <c r="CB129" i="2"/>
  <c r="CC129" i="2" s="1"/>
  <c r="BE125" i="3" s="1"/>
  <c r="BR130" i="2"/>
  <c r="BS130" i="2" s="1"/>
  <c r="AX126" i="3" s="1"/>
  <c r="BT130" i="2"/>
  <c r="BU130" i="2" s="1"/>
  <c r="AY126" i="3" s="1"/>
  <c r="BV130" i="2"/>
  <c r="BW130" i="2" s="1"/>
  <c r="AZ126" i="3" s="1"/>
  <c r="BX130" i="2"/>
  <c r="BY130" i="2" s="1"/>
  <c r="BA126" i="3" s="1"/>
  <c r="BZ130" i="2"/>
  <c r="CA130" i="2" s="1"/>
  <c r="BB126" i="3" s="1"/>
  <c r="CB130" i="2"/>
  <c r="CC130" i="2" s="1"/>
  <c r="BE126" i="3" s="1"/>
  <c r="BR131" i="2"/>
  <c r="BS131" i="2" s="1"/>
  <c r="AX127" i="3" s="1"/>
  <c r="BT131" i="2"/>
  <c r="BU131" i="2" s="1"/>
  <c r="AY127" i="3" s="1"/>
  <c r="BV131" i="2"/>
  <c r="BW131" i="2" s="1"/>
  <c r="AZ127" i="3" s="1"/>
  <c r="BX131" i="2"/>
  <c r="BY131" i="2" s="1"/>
  <c r="BA127" i="3" s="1"/>
  <c r="BZ131" i="2"/>
  <c r="CA131" i="2" s="1"/>
  <c r="BB127" i="3" s="1"/>
  <c r="BC127" i="3" s="1"/>
  <c r="CB131" i="2"/>
  <c r="CC131" i="2" s="1"/>
  <c r="BE127" i="3" s="1"/>
  <c r="BR132" i="2"/>
  <c r="BS132" i="2" s="1"/>
  <c r="AX128" i="3" s="1"/>
  <c r="BT132" i="2"/>
  <c r="BU132" i="2" s="1"/>
  <c r="AY128" i="3" s="1"/>
  <c r="BV132" i="2"/>
  <c r="BW132" i="2" s="1"/>
  <c r="AZ128" i="3" s="1"/>
  <c r="BX132" i="2"/>
  <c r="BY132" i="2" s="1"/>
  <c r="BA128" i="3" s="1"/>
  <c r="BZ132" i="2"/>
  <c r="CA132" i="2" s="1"/>
  <c r="BB128" i="3" s="1"/>
  <c r="BC128" i="3" s="1"/>
  <c r="CB132" i="2"/>
  <c r="CC132" i="2" s="1"/>
  <c r="BE128" i="3" s="1"/>
  <c r="BR133" i="2"/>
  <c r="BS133" i="2" s="1"/>
  <c r="BT133" i="2"/>
  <c r="BU133" i="2" s="1"/>
  <c r="BV133" i="2"/>
  <c r="BW133" i="2" s="1"/>
  <c r="BX133" i="2"/>
  <c r="BY133" i="2" s="1"/>
  <c r="BZ133" i="2"/>
  <c r="CA133" i="2" s="1"/>
  <c r="CB133" i="2"/>
  <c r="CC133" i="2" s="1"/>
  <c r="BR134" i="2"/>
  <c r="BS134" i="2" s="1"/>
  <c r="AX129" i="3" s="1"/>
  <c r="BT134" i="2"/>
  <c r="BU134" i="2" s="1"/>
  <c r="AY129" i="3" s="1"/>
  <c r="BV134" i="2"/>
  <c r="BW134" i="2" s="1"/>
  <c r="AZ129" i="3" s="1"/>
  <c r="BX134" i="2"/>
  <c r="BY134" i="2" s="1"/>
  <c r="BA129" i="3" s="1"/>
  <c r="BZ134" i="2"/>
  <c r="CA134" i="2" s="1"/>
  <c r="BB129" i="3" s="1"/>
  <c r="BC129" i="3" s="1"/>
  <c r="CB134" i="2"/>
  <c r="CC134" i="2" s="1"/>
  <c r="BE129" i="3" s="1"/>
  <c r="BR135" i="2"/>
  <c r="BS135" i="2" s="1"/>
  <c r="AX130" i="3" s="1"/>
  <c r="BT135" i="2"/>
  <c r="BU135" i="2" s="1"/>
  <c r="AY130" i="3" s="1"/>
  <c r="BV135" i="2"/>
  <c r="BW135" i="2" s="1"/>
  <c r="AZ130" i="3" s="1"/>
  <c r="BX135" i="2"/>
  <c r="BY135" i="2" s="1"/>
  <c r="BA130" i="3" s="1"/>
  <c r="BZ135" i="2"/>
  <c r="CA135" i="2" s="1"/>
  <c r="BB130" i="3" s="1"/>
  <c r="BC130" i="3" s="1"/>
  <c r="CB135" i="2"/>
  <c r="CC135" i="2" s="1"/>
  <c r="BE130" i="3" s="1"/>
  <c r="BR136" i="2"/>
  <c r="BS136" i="2" s="1"/>
  <c r="AX131" i="3" s="1"/>
  <c r="BT136" i="2"/>
  <c r="BU136" i="2" s="1"/>
  <c r="AY131" i="3" s="1"/>
  <c r="BV136" i="2"/>
  <c r="BW136" i="2" s="1"/>
  <c r="AZ131" i="3" s="1"/>
  <c r="BX136" i="2"/>
  <c r="BY136" i="2" s="1"/>
  <c r="BA131" i="3" s="1"/>
  <c r="BZ136" i="2"/>
  <c r="CA136" i="2" s="1"/>
  <c r="BB131" i="3" s="1"/>
  <c r="BC131" i="3" s="1"/>
  <c r="CB136" i="2"/>
  <c r="CC136" i="2" s="1"/>
  <c r="BE131" i="3" s="1"/>
  <c r="BR137" i="2"/>
  <c r="BS137" i="2" s="1"/>
  <c r="AX132" i="3" s="1"/>
  <c r="BT137" i="2"/>
  <c r="BU137" i="2" s="1"/>
  <c r="AY132" i="3" s="1"/>
  <c r="BV137" i="2"/>
  <c r="BW137" i="2" s="1"/>
  <c r="AZ132" i="3" s="1"/>
  <c r="BX137" i="2"/>
  <c r="BY137" i="2" s="1"/>
  <c r="BA132" i="3" s="1"/>
  <c r="BZ137" i="2"/>
  <c r="CA137" i="2" s="1"/>
  <c r="BB132" i="3" s="1"/>
  <c r="BC132" i="3" s="1"/>
  <c r="CB137" i="2"/>
  <c r="CC137" i="2" s="1"/>
  <c r="BE132" i="3" s="1"/>
  <c r="BR138" i="2"/>
  <c r="BS138" i="2" s="1"/>
  <c r="AX133" i="3" s="1"/>
  <c r="BT138" i="2"/>
  <c r="BU138" i="2" s="1"/>
  <c r="AY133" i="3" s="1"/>
  <c r="BV138" i="2"/>
  <c r="BW138" i="2" s="1"/>
  <c r="AZ133" i="3" s="1"/>
  <c r="BX138" i="2"/>
  <c r="BY138" i="2" s="1"/>
  <c r="BA133" i="3" s="1"/>
  <c r="BZ138" i="2"/>
  <c r="CA138" i="2" s="1"/>
  <c r="BB133" i="3" s="1"/>
  <c r="BC133" i="3" s="1"/>
  <c r="CB138" i="2"/>
  <c r="CC138" i="2" s="1"/>
  <c r="BE133" i="3" s="1"/>
  <c r="BR139" i="2"/>
  <c r="BS139" i="2" s="1"/>
  <c r="AX134" i="3" s="1"/>
  <c r="BT139" i="2"/>
  <c r="BU139" i="2" s="1"/>
  <c r="AY134" i="3" s="1"/>
  <c r="BV139" i="2"/>
  <c r="BW139" i="2" s="1"/>
  <c r="AZ134" i="3" s="1"/>
  <c r="BX139" i="2"/>
  <c r="BY139" i="2" s="1"/>
  <c r="BA134" i="3" s="1"/>
  <c r="BZ139" i="2"/>
  <c r="CA139" i="2" s="1"/>
  <c r="BB134" i="3" s="1"/>
  <c r="BC134" i="3" s="1"/>
  <c r="CB139" i="2"/>
  <c r="CC139" i="2" s="1"/>
  <c r="BE134" i="3" s="1"/>
  <c r="BR140" i="2"/>
  <c r="BS140" i="2" s="1"/>
  <c r="AX135" i="3" s="1"/>
  <c r="BT140" i="2"/>
  <c r="BU140" i="2" s="1"/>
  <c r="AY135" i="3" s="1"/>
  <c r="BV140" i="2"/>
  <c r="BW140" i="2" s="1"/>
  <c r="AZ135" i="3" s="1"/>
  <c r="BX140" i="2"/>
  <c r="BY140" i="2" s="1"/>
  <c r="BA135" i="3" s="1"/>
  <c r="BZ140" i="2"/>
  <c r="CA140" i="2" s="1"/>
  <c r="BB135" i="3" s="1"/>
  <c r="BC135" i="3" s="1"/>
  <c r="CB140" i="2"/>
  <c r="CC140" i="2" s="1"/>
  <c r="BE135" i="3" s="1"/>
  <c r="BR141" i="2"/>
  <c r="BS141" i="2" s="1"/>
  <c r="AX136" i="3" s="1"/>
  <c r="BT141" i="2"/>
  <c r="BU141" i="2" s="1"/>
  <c r="AY136" i="3" s="1"/>
  <c r="BV141" i="2"/>
  <c r="BW141" i="2" s="1"/>
  <c r="AZ136" i="3" s="1"/>
  <c r="BX141" i="2"/>
  <c r="BY141" i="2" s="1"/>
  <c r="BA136" i="3" s="1"/>
  <c r="BZ141" i="2"/>
  <c r="CA141" i="2" s="1"/>
  <c r="BB136" i="3" s="1"/>
  <c r="BC136" i="3" s="1"/>
  <c r="CB141" i="2"/>
  <c r="CC141" i="2" s="1"/>
  <c r="BE136" i="3" s="1"/>
  <c r="BR142" i="2"/>
  <c r="BS142" i="2" s="1"/>
  <c r="AX137" i="3" s="1"/>
  <c r="BT142" i="2"/>
  <c r="BU142" i="2" s="1"/>
  <c r="AY137" i="3" s="1"/>
  <c r="BV142" i="2"/>
  <c r="BW142" i="2" s="1"/>
  <c r="AZ137" i="3" s="1"/>
  <c r="BX142" i="2"/>
  <c r="BY142" i="2" s="1"/>
  <c r="BA137" i="3" s="1"/>
  <c r="BZ142" i="2"/>
  <c r="CA142" i="2" s="1"/>
  <c r="BB137" i="3" s="1"/>
  <c r="BC137" i="3" s="1"/>
  <c r="CB142" i="2"/>
  <c r="CC142" i="2" s="1"/>
  <c r="BE137" i="3" s="1"/>
  <c r="BR143" i="2"/>
  <c r="BS143" i="2" s="1"/>
  <c r="AX138" i="3" s="1"/>
  <c r="BT143" i="2"/>
  <c r="BU143" i="2" s="1"/>
  <c r="AY138" i="3" s="1"/>
  <c r="BV143" i="2"/>
  <c r="BW143" i="2" s="1"/>
  <c r="AZ138" i="3" s="1"/>
  <c r="BX143" i="2"/>
  <c r="BY143" i="2" s="1"/>
  <c r="BA138" i="3" s="1"/>
  <c r="BZ143" i="2"/>
  <c r="CA143" i="2" s="1"/>
  <c r="BB138" i="3" s="1"/>
  <c r="BC138" i="3" s="1"/>
  <c r="CB143" i="2"/>
  <c r="CC143" i="2" s="1"/>
  <c r="BE138" i="3" s="1"/>
  <c r="BR144" i="2"/>
  <c r="BS144" i="2" s="1"/>
  <c r="AX139" i="3" s="1"/>
  <c r="BT144" i="2"/>
  <c r="BU144" i="2" s="1"/>
  <c r="AY139" i="3" s="1"/>
  <c r="BV144" i="2"/>
  <c r="BW144" i="2" s="1"/>
  <c r="AZ139" i="3" s="1"/>
  <c r="BX144" i="2"/>
  <c r="BY144" i="2" s="1"/>
  <c r="BA139" i="3" s="1"/>
  <c r="BZ144" i="2"/>
  <c r="CA144" i="2" s="1"/>
  <c r="BB139" i="3" s="1"/>
  <c r="BC139" i="3" s="1"/>
  <c r="CB144" i="2"/>
  <c r="CC144" i="2" s="1"/>
  <c r="BE139" i="3" s="1"/>
  <c r="BR145" i="2"/>
  <c r="BS145" i="2" s="1"/>
  <c r="AX140" i="3" s="1"/>
  <c r="BT145" i="2"/>
  <c r="BU145" i="2" s="1"/>
  <c r="AY140" i="3" s="1"/>
  <c r="BV145" i="2"/>
  <c r="BW145" i="2" s="1"/>
  <c r="AZ140" i="3" s="1"/>
  <c r="BX145" i="2"/>
  <c r="BY145" i="2" s="1"/>
  <c r="BA140" i="3" s="1"/>
  <c r="BZ145" i="2"/>
  <c r="CA145" i="2" s="1"/>
  <c r="BB140" i="3" s="1"/>
  <c r="BC140" i="3" s="1"/>
  <c r="CB145" i="2"/>
  <c r="CC145" i="2" s="1"/>
  <c r="BE140" i="3" s="1"/>
  <c r="BR146" i="2"/>
  <c r="BS146" i="2" s="1"/>
  <c r="AX141" i="3" s="1"/>
  <c r="BT146" i="2"/>
  <c r="BU146" i="2" s="1"/>
  <c r="AY141" i="3" s="1"/>
  <c r="BV146" i="2"/>
  <c r="BW146" i="2" s="1"/>
  <c r="AZ141" i="3" s="1"/>
  <c r="BX146" i="2"/>
  <c r="BY146" i="2" s="1"/>
  <c r="BA141" i="3" s="1"/>
  <c r="BZ146" i="2"/>
  <c r="CA146" i="2" s="1"/>
  <c r="BB141" i="3" s="1"/>
  <c r="BC141" i="3" s="1"/>
  <c r="CB146" i="2"/>
  <c r="CC146" i="2" s="1"/>
  <c r="BE141" i="3" s="1"/>
  <c r="BR147" i="2"/>
  <c r="BS147" i="2" s="1"/>
  <c r="AX142" i="3" s="1"/>
  <c r="BT147" i="2"/>
  <c r="BU147" i="2" s="1"/>
  <c r="AY142" i="3" s="1"/>
  <c r="BV147" i="2"/>
  <c r="BW147" i="2" s="1"/>
  <c r="AZ142" i="3" s="1"/>
  <c r="BX147" i="2"/>
  <c r="BY147" i="2" s="1"/>
  <c r="BA142" i="3" s="1"/>
  <c r="BZ147" i="2"/>
  <c r="CA147" i="2" s="1"/>
  <c r="BB142" i="3" s="1"/>
  <c r="BC142" i="3" s="1"/>
  <c r="CB147" i="2"/>
  <c r="CC147" i="2" s="1"/>
  <c r="BE142" i="3" s="1"/>
  <c r="BR148" i="2"/>
  <c r="BS148" i="2" s="1"/>
  <c r="AX143" i="3" s="1"/>
  <c r="BT148" i="2"/>
  <c r="BU148" i="2" s="1"/>
  <c r="AY143" i="3" s="1"/>
  <c r="BV148" i="2"/>
  <c r="BW148" i="2" s="1"/>
  <c r="AZ143" i="3" s="1"/>
  <c r="BX148" i="2"/>
  <c r="BY148" i="2" s="1"/>
  <c r="BA143" i="3" s="1"/>
  <c r="BZ148" i="2"/>
  <c r="CA148" i="2" s="1"/>
  <c r="BB143" i="3" s="1"/>
  <c r="BC143" i="3" s="1"/>
  <c r="CB148" i="2"/>
  <c r="CC148" i="2" s="1"/>
  <c r="BE143" i="3" s="1"/>
  <c r="BR149" i="2"/>
  <c r="BS149" i="2" s="1"/>
  <c r="AX144" i="3" s="1"/>
  <c r="BT149" i="2"/>
  <c r="BU149" i="2" s="1"/>
  <c r="AY144" i="3" s="1"/>
  <c r="BV149" i="2"/>
  <c r="BW149" i="2" s="1"/>
  <c r="AZ144" i="3" s="1"/>
  <c r="BX149" i="2"/>
  <c r="BY149" i="2" s="1"/>
  <c r="BA144" i="3" s="1"/>
  <c r="BZ149" i="2"/>
  <c r="CA149" i="2" s="1"/>
  <c r="BB144" i="3" s="1"/>
  <c r="BC144" i="3" s="1"/>
  <c r="CB149" i="2"/>
  <c r="CC149" i="2" s="1"/>
  <c r="BE144" i="3" s="1"/>
  <c r="BR150" i="2"/>
  <c r="BS150" i="2" s="1"/>
  <c r="AX145" i="3" s="1"/>
  <c r="BT150" i="2"/>
  <c r="BU150" i="2" s="1"/>
  <c r="AY145" i="3" s="1"/>
  <c r="BV150" i="2"/>
  <c r="BW150" i="2" s="1"/>
  <c r="AZ145" i="3" s="1"/>
  <c r="BX150" i="2"/>
  <c r="BY150" i="2" s="1"/>
  <c r="BA145" i="3" s="1"/>
  <c r="BZ150" i="2"/>
  <c r="CA150" i="2" s="1"/>
  <c r="BB145" i="3" s="1"/>
  <c r="BC145" i="3" s="1"/>
  <c r="CB150" i="2"/>
  <c r="CC150" i="2" s="1"/>
  <c r="BE145" i="3" s="1"/>
  <c r="BR151" i="2"/>
  <c r="BS151" i="2" s="1"/>
  <c r="AX146" i="3" s="1"/>
  <c r="BT151" i="2"/>
  <c r="BU151" i="2" s="1"/>
  <c r="AY146" i="3" s="1"/>
  <c r="BV151" i="2"/>
  <c r="BW151" i="2" s="1"/>
  <c r="AZ146" i="3" s="1"/>
  <c r="BX151" i="2"/>
  <c r="BY151" i="2" s="1"/>
  <c r="BA146" i="3" s="1"/>
  <c r="BZ151" i="2"/>
  <c r="CA151" i="2" s="1"/>
  <c r="BB146" i="3" s="1"/>
  <c r="BC146" i="3" s="1"/>
  <c r="CB151" i="2"/>
  <c r="CC151" i="2" s="1"/>
  <c r="BE146" i="3" s="1"/>
  <c r="BR152" i="2"/>
  <c r="BS152" i="2" s="1"/>
  <c r="BT152" i="2"/>
  <c r="BU152" i="2" s="1"/>
  <c r="BV152" i="2"/>
  <c r="BW152" i="2" s="1"/>
  <c r="BX152" i="2"/>
  <c r="BY152" i="2" s="1"/>
  <c r="BZ152" i="2"/>
  <c r="CA152" i="2" s="1"/>
  <c r="CB152" i="2"/>
  <c r="CC152" i="2" s="1"/>
  <c r="BR153" i="2"/>
  <c r="BS153" i="2" s="1"/>
  <c r="AX147" i="3" s="1"/>
  <c r="BT153" i="2"/>
  <c r="BU153" i="2" s="1"/>
  <c r="AY147" i="3" s="1"/>
  <c r="BV153" i="2"/>
  <c r="BW153" i="2" s="1"/>
  <c r="AZ147" i="3" s="1"/>
  <c r="BX153" i="2"/>
  <c r="BY153" i="2" s="1"/>
  <c r="BA147" i="3" s="1"/>
  <c r="BZ153" i="2"/>
  <c r="CA153" i="2" s="1"/>
  <c r="BB147" i="3" s="1"/>
  <c r="BC147" i="3" s="1"/>
  <c r="CB153" i="2"/>
  <c r="CC153" i="2" s="1"/>
  <c r="BE147" i="3" s="1"/>
  <c r="BR154" i="2"/>
  <c r="BS154" i="2" s="1"/>
  <c r="AX148" i="3" s="1"/>
  <c r="BT154" i="2"/>
  <c r="BU154" i="2" s="1"/>
  <c r="AY148" i="3" s="1"/>
  <c r="BV154" i="2"/>
  <c r="BW154" i="2" s="1"/>
  <c r="AZ148" i="3" s="1"/>
  <c r="BX154" i="2"/>
  <c r="BY154" i="2" s="1"/>
  <c r="BA148" i="3" s="1"/>
  <c r="BZ154" i="2"/>
  <c r="CA154" i="2" s="1"/>
  <c r="BB148" i="3" s="1"/>
  <c r="BC148" i="3" s="1"/>
  <c r="CB154" i="2"/>
  <c r="CC154" i="2" s="1"/>
  <c r="BE148" i="3" s="1"/>
  <c r="BR155" i="2"/>
  <c r="BS155" i="2" s="1"/>
  <c r="AX149" i="3" s="1"/>
  <c r="BT155" i="2"/>
  <c r="BU155" i="2" s="1"/>
  <c r="AY149" i="3" s="1"/>
  <c r="BV155" i="2"/>
  <c r="BW155" i="2" s="1"/>
  <c r="AZ149" i="3" s="1"/>
  <c r="BX155" i="2"/>
  <c r="BY155" i="2" s="1"/>
  <c r="BA149" i="3" s="1"/>
  <c r="BZ155" i="2"/>
  <c r="CA155" i="2" s="1"/>
  <c r="BB149" i="3" s="1"/>
  <c r="BC149" i="3" s="1"/>
  <c r="CB155" i="2"/>
  <c r="CC155" i="2" s="1"/>
  <c r="BE149" i="3" s="1"/>
  <c r="BR156" i="2"/>
  <c r="BS156" i="2" s="1"/>
  <c r="AX150" i="3" s="1"/>
  <c r="BT156" i="2"/>
  <c r="BU156" i="2" s="1"/>
  <c r="AY150" i="3" s="1"/>
  <c r="BV156" i="2"/>
  <c r="BW156" i="2" s="1"/>
  <c r="AZ150" i="3" s="1"/>
  <c r="BX156" i="2"/>
  <c r="BY156" i="2" s="1"/>
  <c r="BA150" i="3" s="1"/>
  <c r="BZ156" i="2"/>
  <c r="CA156" i="2" s="1"/>
  <c r="BB150" i="3" s="1"/>
  <c r="BC150" i="3" s="1"/>
  <c r="CB156" i="2"/>
  <c r="CC156" i="2" s="1"/>
  <c r="BE150" i="3" s="1"/>
  <c r="BR157" i="2"/>
  <c r="BS157" i="2" s="1"/>
  <c r="AX151" i="3" s="1"/>
  <c r="BT157" i="2"/>
  <c r="BU157" i="2" s="1"/>
  <c r="AY151" i="3" s="1"/>
  <c r="BV157" i="2"/>
  <c r="BW157" i="2" s="1"/>
  <c r="AZ151" i="3" s="1"/>
  <c r="BX157" i="2"/>
  <c r="BY157" i="2" s="1"/>
  <c r="BA151" i="3" s="1"/>
  <c r="BZ157" i="2"/>
  <c r="CA157" i="2" s="1"/>
  <c r="BB151" i="3" s="1"/>
  <c r="BC151" i="3" s="1"/>
  <c r="CB157" i="2"/>
  <c r="CC157" i="2" s="1"/>
  <c r="BE151" i="3" s="1"/>
  <c r="BR158" i="2"/>
  <c r="BS158" i="2" s="1"/>
  <c r="AX152" i="3" s="1"/>
  <c r="BT158" i="2"/>
  <c r="BU158" i="2" s="1"/>
  <c r="AY152" i="3" s="1"/>
  <c r="BV158" i="2"/>
  <c r="BW158" i="2" s="1"/>
  <c r="AZ152" i="3" s="1"/>
  <c r="BX158" i="2"/>
  <c r="BY158" i="2" s="1"/>
  <c r="BA152" i="3" s="1"/>
  <c r="BZ158" i="2"/>
  <c r="CA158" i="2" s="1"/>
  <c r="BB152" i="3" s="1"/>
  <c r="BC152" i="3" s="1"/>
  <c r="CB158" i="2"/>
  <c r="CC158" i="2" s="1"/>
  <c r="BE152" i="3" s="1"/>
  <c r="BR159" i="2"/>
  <c r="BS159" i="2" s="1"/>
  <c r="AX153" i="3" s="1"/>
  <c r="BT159" i="2"/>
  <c r="BU159" i="2" s="1"/>
  <c r="AY153" i="3" s="1"/>
  <c r="BV159" i="2"/>
  <c r="BW159" i="2" s="1"/>
  <c r="AZ153" i="3" s="1"/>
  <c r="BX159" i="2"/>
  <c r="BY159" i="2" s="1"/>
  <c r="BA153" i="3" s="1"/>
  <c r="BZ159" i="2"/>
  <c r="CA159" i="2" s="1"/>
  <c r="BB153" i="3" s="1"/>
  <c r="BC153" i="3" s="1"/>
  <c r="CB159" i="2"/>
  <c r="CC159" i="2" s="1"/>
  <c r="BE153" i="3" s="1"/>
  <c r="BR160" i="2"/>
  <c r="BS160" i="2" s="1"/>
  <c r="AX154" i="3" s="1"/>
  <c r="BT160" i="2"/>
  <c r="BU160" i="2" s="1"/>
  <c r="AY154" i="3" s="1"/>
  <c r="BV160" i="2"/>
  <c r="BW160" i="2" s="1"/>
  <c r="AZ154" i="3" s="1"/>
  <c r="BX160" i="2"/>
  <c r="BY160" i="2" s="1"/>
  <c r="BA154" i="3" s="1"/>
  <c r="BZ160" i="2"/>
  <c r="CA160" i="2" s="1"/>
  <c r="BB154" i="3" s="1"/>
  <c r="BC154" i="3" s="1"/>
  <c r="CB160" i="2"/>
  <c r="CC160" i="2" s="1"/>
  <c r="BE154" i="3" s="1"/>
  <c r="BR161" i="2"/>
  <c r="BS161" i="2" s="1"/>
  <c r="AX155" i="3" s="1"/>
  <c r="BT161" i="2"/>
  <c r="BU161" i="2" s="1"/>
  <c r="AY155" i="3" s="1"/>
  <c r="BV161" i="2"/>
  <c r="BW161" i="2" s="1"/>
  <c r="AZ155" i="3" s="1"/>
  <c r="BX161" i="2"/>
  <c r="BY161" i="2" s="1"/>
  <c r="BA155" i="3" s="1"/>
  <c r="BZ161" i="2"/>
  <c r="CA161" i="2" s="1"/>
  <c r="BB155" i="3" s="1"/>
  <c r="BC155" i="3" s="1"/>
  <c r="CB161" i="2"/>
  <c r="CC161" i="2" s="1"/>
  <c r="BE155" i="3" s="1"/>
  <c r="BR162" i="2"/>
  <c r="BS162" i="2" s="1"/>
  <c r="AX156" i="3" s="1"/>
  <c r="BT162" i="2"/>
  <c r="BU162" i="2" s="1"/>
  <c r="AY156" i="3" s="1"/>
  <c r="BV162" i="2"/>
  <c r="BW162" i="2" s="1"/>
  <c r="AZ156" i="3" s="1"/>
  <c r="BX162" i="2"/>
  <c r="BY162" i="2" s="1"/>
  <c r="BA156" i="3" s="1"/>
  <c r="BZ162" i="2"/>
  <c r="CA162" i="2" s="1"/>
  <c r="BB156" i="3" s="1"/>
  <c r="BC156" i="3" s="1"/>
  <c r="CB162" i="2"/>
  <c r="CC162" i="2" s="1"/>
  <c r="BE156" i="3" s="1"/>
  <c r="BR163" i="2"/>
  <c r="BS163" i="2" s="1"/>
  <c r="AX157" i="3" s="1"/>
  <c r="BT163" i="2"/>
  <c r="BU163" i="2" s="1"/>
  <c r="AY157" i="3" s="1"/>
  <c r="BV163" i="2"/>
  <c r="BW163" i="2" s="1"/>
  <c r="AZ157" i="3" s="1"/>
  <c r="BX163" i="2"/>
  <c r="BY163" i="2" s="1"/>
  <c r="BA157" i="3" s="1"/>
  <c r="BZ163" i="2"/>
  <c r="CA163" i="2" s="1"/>
  <c r="BB157" i="3" s="1"/>
  <c r="BC157" i="3" s="1"/>
  <c r="CB163" i="2"/>
  <c r="CC163" i="2" s="1"/>
  <c r="BE157" i="3" s="1"/>
  <c r="BR164" i="2"/>
  <c r="BS164" i="2" s="1"/>
  <c r="AX158" i="3" s="1"/>
  <c r="BT164" i="2"/>
  <c r="BU164" i="2" s="1"/>
  <c r="AY158" i="3" s="1"/>
  <c r="BV164" i="2"/>
  <c r="BW164" i="2" s="1"/>
  <c r="AZ158" i="3" s="1"/>
  <c r="BX164" i="2"/>
  <c r="BY164" i="2" s="1"/>
  <c r="BA158" i="3" s="1"/>
  <c r="BZ164" i="2"/>
  <c r="CA164" i="2" s="1"/>
  <c r="BB158" i="3" s="1"/>
  <c r="BC158" i="3" s="1"/>
  <c r="CB164" i="2"/>
  <c r="CC164" i="2" s="1"/>
  <c r="BE158" i="3" s="1"/>
  <c r="BR165" i="2"/>
  <c r="BS165" i="2" s="1"/>
  <c r="AX159" i="3" s="1"/>
  <c r="BT165" i="2"/>
  <c r="BU165" i="2" s="1"/>
  <c r="AY159" i="3" s="1"/>
  <c r="BV165" i="2"/>
  <c r="BW165" i="2" s="1"/>
  <c r="AZ159" i="3" s="1"/>
  <c r="BX165" i="2"/>
  <c r="BY165" i="2" s="1"/>
  <c r="BA159" i="3" s="1"/>
  <c r="BZ165" i="2"/>
  <c r="CA165" i="2" s="1"/>
  <c r="BB159" i="3" s="1"/>
  <c r="BC159" i="3" s="1"/>
  <c r="CB165" i="2"/>
  <c r="CC165" i="2" s="1"/>
  <c r="BE159" i="3" s="1"/>
  <c r="BR166" i="2"/>
  <c r="BS166" i="2" s="1"/>
  <c r="AX160" i="3" s="1"/>
  <c r="BT166" i="2"/>
  <c r="BU166" i="2" s="1"/>
  <c r="AY160" i="3" s="1"/>
  <c r="BV166" i="2"/>
  <c r="BW166" i="2" s="1"/>
  <c r="AZ160" i="3" s="1"/>
  <c r="BX166" i="2"/>
  <c r="BY166" i="2" s="1"/>
  <c r="BA160" i="3" s="1"/>
  <c r="BZ166" i="2"/>
  <c r="CA166" i="2" s="1"/>
  <c r="BB160" i="3" s="1"/>
  <c r="BC160" i="3" s="1"/>
  <c r="CB166" i="2"/>
  <c r="CC166" i="2" s="1"/>
  <c r="BE160" i="3" s="1"/>
  <c r="BR167" i="2"/>
  <c r="BS167" i="2" s="1"/>
  <c r="AX161" i="3" s="1"/>
  <c r="BT167" i="2"/>
  <c r="BU167" i="2" s="1"/>
  <c r="AY161" i="3" s="1"/>
  <c r="BV167" i="2"/>
  <c r="BW167" i="2" s="1"/>
  <c r="AZ161" i="3" s="1"/>
  <c r="BX167" i="2"/>
  <c r="BY167" i="2" s="1"/>
  <c r="BA161" i="3" s="1"/>
  <c r="BZ167" i="2"/>
  <c r="CA167" i="2" s="1"/>
  <c r="BB161" i="3" s="1"/>
  <c r="BC161" i="3" s="1"/>
  <c r="CB167" i="2"/>
  <c r="CC167" i="2" s="1"/>
  <c r="BE161" i="3" s="1"/>
  <c r="BR168" i="2"/>
  <c r="BS168" i="2" s="1"/>
  <c r="AX162" i="3" s="1"/>
  <c r="BT168" i="2"/>
  <c r="BU168" i="2" s="1"/>
  <c r="AY162" i="3" s="1"/>
  <c r="BV168" i="2"/>
  <c r="BW168" i="2" s="1"/>
  <c r="AZ162" i="3" s="1"/>
  <c r="BX168" i="2"/>
  <c r="BY168" i="2" s="1"/>
  <c r="BA162" i="3" s="1"/>
  <c r="BZ168" i="2"/>
  <c r="CA168" i="2" s="1"/>
  <c r="BB162" i="3" s="1"/>
  <c r="BC162" i="3" s="1"/>
  <c r="CB168" i="2"/>
  <c r="CC168" i="2" s="1"/>
  <c r="BE162" i="3" s="1"/>
  <c r="BR169" i="2"/>
  <c r="BS169" i="2" s="1"/>
  <c r="AX163" i="3" s="1"/>
  <c r="BT169" i="2"/>
  <c r="BU169" i="2" s="1"/>
  <c r="AY163" i="3" s="1"/>
  <c r="BV169" i="2"/>
  <c r="BW169" i="2" s="1"/>
  <c r="AZ163" i="3" s="1"/>
  <c r="BX169" i="2"/>
  <c r="BY169" i="2" s="1"/>
  <c r="BA163" i="3" s="1"/>
  <c r="BZ169" i="2"/>
  <c r="CA169" i="2" s="1"/>
  <c r="BB163" i="3" s="1"/>
  <c r="BC163" i="3" s="1"/>
  <c r="CB169" i="2"/>
  <c r="CC169" i="2" s="1"/>
  <c r="BE163" i="3" s="1"/>
  <c r="BR170" i="2"/>
  <c r="BS170" i="2" s="1"/>
  <c r="AX164" i="3" s="1"/>
  <c r="BT170" i="2"/>
  <c r="BU170" i="2" s="1"/>
  <c r="AY164" i="3" s="1"/>
  <c r="BV170" i="2"/>
  <c r="BW170" i="2" s="1"/>
  <c r="AZ164" i="3" s="1"/>
  <c r="BX170" i="2"/>
  <c r="BY170" i="2" s="1"/>
  <c r="BA164" i="3" s="1"/>
  <c r="BZ170" i="2"/>
  <c r="CA170" i="2" s="1"/>
  <c r="BB164" i="3" s="1"/>
  <c r="BC164" i="3" s="1"/>
  <c r="CB170" i="2"/>
  <c r="CC170" i="2" s="1"/>
  <c r="BE164" i="3" s="1"/>
  <c r="BR171" i="2"/>
  <c r="BS171" i="2" s="1"/>
  <c r="AX165" i="3" s="1"/>
  <c r="BT171" i="2"/>
  <c r="BU171" i="2" s="1"/>
  <c r="AY165" i="3" s="1"/>
  <c r="BV171" i="2"/>
  <c r="BW171" i="2" s="1"/>
  <c r="AZ165" i="3" s="1"/>
  <c r="BX171" i="2"/>
  <c r="BY171" i="2" s="1"/>
  <c r="BA165" i="3" s="1"/>
  <c r="BZ171" i="2"/>
  <c r="CA171" i="2" s="1"/>
  <c r="BB165" i="3" s="1"/>
  <c r="BC165" i="3" s="1"/>
  <c r="CB171" i="2"/>
  <c r="CC171" i="2" s="1"/>
  <c r="BE165" i="3" s="1"/>
  <c r="BR172" i="2"/>
  <c r="BS172" i="2" s="1"/>
  <c r="AX166" i="3" s="1"/>
  <c r="BT172" i="2"/>
  <c r="BU172" i="2" s="1"/>
  <c r="AY166" i="3" s="1"/>
  <c r="BV172" i="2"/>
  <c r="BW172" i="2" s="1"/>
  <c r="AZ166" i="3" s="1"/>
  <c r="BX172" i="2"/>
  <c r="BY172" i="2" s="1"/>
  <c r="BA166" i="3" s="1"/>
  <c r="BZ172" i="2"/>
  <c r="CA172" i="2" s="1"/>
  <c r="BB166" i="3" s="1"/>
  <c r="BC166" i="3" s="1"/>
  <c r="CB172" i="2"/>
  <c r="CC172" i="2" s="1"/>
  <c r="BE166" i="3" s="1"/>
  <c r="BR173" i="2"/>
  <c r="BS173" i="2" s="1"/>
  <c r="AX167" i="3" s="1"/>
  <c r="BT173" i="2"/>
  <c r="BU173" i="2" s="1"/>
  <c r="AY167" i="3" s="1"/>
  <c r="BV173" i="2"/>
  <c r="BW173" i="2" s="1"/>
  <c r="AZ167" i="3" s="1"/>
  <c r="BX173" i="2"/>
  <c r="BY173" i="2" s="1"/>
  <c r="BA167" i="3" s="1"/>
  <c r="BZ173" i="2"/>
  <c r="CA173" i="2" s="1"/>
  <c r="BB167" i="3" s="1"/>
  <c r="BC167" i="3" s="1"/>
  <c r="CB173" i="2"/>
  <c r="CC173" i="2" s="1"/>
  <c r="BE167" i="3" s="1"/>
  <c r="BR174" i="2"/>
  <c r="BS174" i="2" s="1"/>
  <c r="AX168" i="3" s="1"/>
  <c r="BT174" i="2"/>
  <c r="BU174" i="2" s="1"/>
  <c r="AY168" i="3" s="1"/>
  <c r="BV174" i="2"/>
  <c r="BW174" i="2" s="1"/>
  <c r="AZ168" i="3" s="1"/>
  <c r="BX174" i="2"/>
  <c r="BY174" i="2" s="1"/>
  <c r="BA168" i="3" s="1"/>
  <c r="BZ174" i="2"/>
  <c r="CA174" i="2" s="1"/>
  <c r="BB168" i="3" s="1"/>
  <c r="BC168" i="3" s="1"/>
  <c r="CB174" i="2"/>
  <c r="CC174" i="2" s="1"/>
  <c r="BE168" i="3" s="1"/>
  <c r="BR175" i="2"/>
  <c r="BS175" i="2" s="1"/>
  <c r="AX169" i="3" s="1"/>
  <c r="BT175" i="2"/>
  <c r="BU175" i="2" s="1"/>
  <c r="AY169" i="3" s="1"/>
  <c r="BV175" i="2"/>
  <c r="BW175" i="2" s="1"/>
  <c r="AZ169" i="3" s="1"/>
  <c r="BX175" i="2"/>
  <c r="BY175" i="2" s="1"/>
  <c r="BA169" i="3" s="1"/>
  <c r="BZ175" i="2"/>
  <c r="CA175" i="2" s="1"/>
  <c r="BB169" i="3" s="1"/>
  <c r="BC169" i="3" s="1"/>
  <c r="CB175" i="2"/>
  <c r="CC175" i="2" s="1"/>
  <c r="BE169" i="3" s="1"/>
  <c r="BR176" i="2"/>
  <c r="BS176" i="2" s="1"/>
  <c r="AX170" i="3" s="1"/>
  <c r="BT176" i="2"/>
  <c r="BU176" i="2" s="1"/>
  <c r="AY170" i="3" s="1"/>
  <c r="BV176" i="2"/>
  <c r="BW176" i="2" s="1"/>
  <c r="AZ170" i="3" s="1"/>
  <c r="BX176" i="2"/>
  <c r="BY176" i="2" s="1"/>
  <c r="BA170" i="3" s="1"/>
  <c r="BZ176" i="2"/>
  <c r="CA176" i="2" s="1"/>
  <c r="BB170" i="3" s="1"/>
  <c r="BC170" i="3" s="1"/>
  <c r="CB176" i="2"/>
  <c r="CC176" i="2" s="1"/>
  <c r="BE170" i="3" s="1"/>
  <c r="BR177" i="2"/>
  <c r="BS177" i="2" s="1"/>
  <c r="AX171" i="3" s="1"/>
  <c r="BT177" i="2"/>
  <c r="BU177" i="2" s="1"/>
  <c r="AY171" i="3" s="1"/>
  <c r="BV177" i="2"/>
  <c r="BW177" i="2" s="1"/>
  <c r="AZ171" i="3" s="1"/>
  <c r="BX177" i="2"/>
  <c r="BY177" i="2" s="1"/>
  <c r="BA171" i="3" s="1"/>
  <c r="BZ177" i="2"/>
  <c r="CA177" i="2" s="1"/>
  <c r="BB171" i="3" s="1"/>
  <c r="BC171" i="3" s="1"/>
  <c r="CB177" i="2"/>
  <c r="CC177" i="2" s="1"/>
  <c r="BE171" i="3" s="1"/>
  <c r="BR178" i="2"/>
  <c r="BS178" i="2" s="1"/>
  <c r="AX172" i="3" s="1"/>
  <c r="BT178" i="2"/>
  <c r="BU178" i="2" s="1"/>
  <c r="AY172" i="3" s="1"/>
  <c r="BV178" i="2"/>
  <c r="BW178" i="2" s="1"/>
  <c r="AZ172" i="3" s="1"/>
  <c r="BX178" i="2"/>
  <c r="BY178" i="2" s="1"/>
  <c r="BA172" i="3" s="1"/>
  <c r="BZ178" i="2"/>
  <c r="CA178" i="2" s="1"/>
  <c r="BB172" i="3" s="1"/>
  <c r="BC172" i="3" s="1"/>
  <c r="CB178" i="2"/>
  <c r="CC178" i="2" s="1"/>
  <c r="BE172" i="3" s="1"/>
  <c r="BR179" i="2"/>
  <c r="BS179" i="2" s="1"/>
  <c r="AX173" i="3" s="1"/>
  <c r="BT179" i="2"/>
  <c r="BU179" i="2" s="1"/>
  <c r="AY173" i="3" s="1"/>
  <c r="BV179" i="2"/>
  <c r="BW179" i="2" s="1"/>
  <c r="AZ173" i="3" s="1"/>
  <c r="BX179" i="2"/>
  <c r="BY179" i="2" s="1"/>
  <c r="BA173" i="3" s="1"/>
  <c r="BZ179" i="2"/>
  <c r="CA179" i="2" s="1"/>
  <c r="BB173" i="3" s="1"/>
  <c r="BC173" i="3" s="1"/>
  <c r="CB179" i="2"/>
  <c r="CC179" i="2" s="1"/>
  <c r="BE173" i="3" s="1"/>
  <c r="BR180" i="2"/>
  <c r="BS180" i="2" s="1"/>
  <c r="BT180" i="2"/>
  <c r="BU180" i="2" s="1"/>
  <c r="AY174" i="3" s="1"/>
  <c r="BV180" i="2"/>
  <c r="BW180" i="2" s="1"/>
  <c r="AZ174" i="3" s="1"/>
  <c r="BX180" i="2"/>
  <c r="BY180" i="2" s="1"/>
  <c r="BA174" i="3" s="1"/>
  <c r="BZ180" i="2"/>
  <c r="CA180" i="2" s="1"/>
  <c r="BB174" i="3" s="1"/>
  <c r="BC174" i="3" s="1"/>
  <c r="CB180" i="2"/>
  <c r="CC180" i="2" s="1"/>
  <c r="BE174" i="3" s="1"/>
  <c r="BR181" i="2"/>
  <c r="BS181" i="2" s="1"/>
  <c r="AX175" i="3" s="1"/>
  <c r="BT181" i="2"/>
  <c r="BU181" i="2" s="1"/>
  <c r="AY175" i="3" s="1"/>
  <c r="BV181" i="2"/>
  <c r="BW181" i="2" s="1"/>
  <c r="AZ175" i="3" s="1"/>
  <c r="BX181" i="2"/>
  <c r="BY181" i="2" s="1"/>
  <c r="BA175" i="3" s="1"/>
  <c r="BZ181" i="2"/>
  <c r="CA181" i="2" s="1"/>
  <c r="BB175" i="3" s="1"/>
  <c r="BC175" i="3" s="1"/>
  <c r="CB181" i="2"/>
  <c r="CC181" i="2" s="1"/>
  <c r="BE175" i="3" s="1"/>
  <c r="BR182" i="2"/>
  <c r="BS182" i="2" s="1"/>
  <c r="AX176" i="3" s="1"/>
  <c r="BT182" i="2"/>
  <c r="BU182" i="2" s="1"/>
  <c r="AY176" i="3" s="1"/>
  <c r="BV182" i="2"/>
  <c r="BW182" i="2" s="1"/>
  <c r="AZ176" i="3" s="1"/>
  <c r="BX182" i="2"/>
  <c r="BY182" i="2" s="1"/>
  <c r="BA176" i="3" s="1"/>
  <c r="BZ182" i="2"/>
  <c r="CA182" i="2" s="1"/>
  <c r="BB176" i="3" s="1"/>
  <c r="BC176" i="3" s="1"/>
  <c r="CB182" i="2"/>
  <c r="CC182" i="2" s="1"/>
  <c r="BE176" i="3" s="1"/>
  <c r="BR183" i="2"/>
  <c r="BS183" i="2" s="1"/>
  <c r="AX177" i="3" s="1"/>
  <c r="BT183" i="2"/>
  <c r="BU183" i="2" s="1"/>
  <c r="AY177" i="3" s="1"/>
  <c r="BV183" i="2"/>
  <c r="BW183" i="2" s="1"/>
  <c r="AZ177" i="3" s="1"/>
  <c r="BX183" i="2"/>
  <c r="BY183" i="2" s="1"/>
  <c r="BA177" i="3" s="1"/>
  <c r="BZ183" i="2"/>
  <c r="CA183" i="2" s="1"/>
  <c r="BB177" i="3" s="1"/>
  <c r="BC177" i="3" s="1"/>
  <c r="CB183" i="2"/>
  <c r="CC183" i="2" s="1"/>
  <c r="BE177" i="3" s="1"/>
  <c r="BR184" i="2"/>
  <c r="BS184" i="2" s="1"/>
  <c r="AX178" i="3" s="1"/>
  <c r="BT184" i="2"/>
  <c r="BU184" i="2" s="1"/>
  <c r="AY178" i="3" s="1"/>
  <c r="BV184" i="2"/>
  <c r="BW184" i="2" s="1"/>
  <c r="AZ178" i="3" s="1"/>
  <c r="BX184" i="2"/>
  <c r="BY184" i="2" s="1"/>
  <c r="BA178" i="3" s="1"/>
  <c r="BZ184" i="2"/>
  <c r="CA184" i="2" s="1"/>
  <c r="BC178" i="3" s="1"/>
  <c r="CB184" i="2"/>
  <c r="CC184" i="2" s="1"/>
  <c r="BE178" i="3" s="1"/>
  <c r="BR185" i="2"/>
  <c r="BS185" i="2" s="1"/>
  <c r="AX179" i="3" s="1"/>
  <c r="BT185" i="2"/>
  <c r="BU185" i="2" s="1"/>
  <c r="AY179" i="3" s="1"/>
  <c r="BV185" i="2"/>
  <c r="BW185" i="2" s="1"/>
  <c r="AZ179" i="3" s="1"/>
  <c r="BX185" i="2"/>
  <c r="BY185" i="2" s="1"/>
  <c r="BA179" i="3" s="1"/>
  <c r="BZ185" i="2"/>
  <c r="CA185" i="2" s="1"/>
  <c r="BB179" i="3" s="1"/>
  <c r="BC179" i="3" s="1"/>
  <c r="CB185" i="2"/>
  <c r="CC185" i="2" s="1"/>
  <c r="BE179" i="3" s="1"/>
  <c r="BR186" i="2"/>
  <c r="BS186" i="2" s="1"/>
  <c r="AX180" i="3" s="1"/>
  <c r="BT186" i="2"/>
  <c r="BU186" i="2" s="1"/>
  <c r="AY180" i="3" s="1"/>
  <c r="BV186" i="2"/>
  <c r="BW186" i="2" s="1"/>
  <c r="AZ180" i="3" s="1"/>
  <c r="BX186" i="2"/>
  <c r="BY186" i="2" s="1"/>
  <c r="BA180" i="3" s="1"/>
  <c r="BZ186" i="2"/>
  <c r="CA186" i="2" s="1"/>
  <c r="BB180" i="3" s="1"/>
  <c r="BC180" i="3" s="1"/>
  <c r="CB186" i="2"/>
  <c r="CC186" i="2" s="1"/>
  <c r="BE180" i="3" s="1"/>
  <c r="BR187" i="2"/>
  <c r="BS187" i="2" s="1"/>
  <c r="AX181" i="3" s="1"/>
  <c r="BT187" i="2"/>
  <c r="BU187" i="2" s="1"/>
  <c r="AY181" i="3" s="1"/>
  <c r="BV187" i="2"/>
  <c r="BW187" i="2" s="1"/>
  <c r="AZ181" i="3" s="1"/>
  <c r="BX187" i="2"/>
  <c r="BY187" i="2" s="1"/>
  <c r="BA181" i="3" s="1"/>
  <c r="BZ187" i="2"/>
  <c r="CA187" i="2" s="1"/>
  <c r="BB181" i="3" s="1"/>
  <c r="BC181" i="3" s="1"/>
  <c r="CB187" i="2"/>
  <c r="CC187" i="2" s="1"/>
  <c r="BE181" i="3" s="1"/>
  <c r="BR188" i="2"/>
  <c r="BS188" i="2" s="1"/>
  <c r="AX182" i="3" s="1"/>
  <c r="BT188" i="2"/>
  <c r="BU188" i="2" s="1"/>
  <c r="AY182" i="3" s="1"/>
  <c r="BV188" i="2"/>
  <c r="BW188" i="2" s="1"/>
  <c r="AZ182" i="3" s="1"/>
  <c r="BX188" i="2"/>
  <c r="BY188" i="2" s="1"/>
  <c r="BA182" i="3" s="1"/>
  <c r="BZ188" i="2"/>
  <c r="CA188" i="2" s="1"/>
  <c r="BB182" i="3" s="1"/>
  <c r="BC182" i="3" s="1"/>
  <c r="CB188" i="2"/>
  <c r="CC188" i="2" s="1"/>
  <c r="BE182" i="3" s="1"/>
  <c r="BR189" i="2"/>
  <c r="BS189" i="2" s="1"/>
  <c r="AX183" i="3" s="1"/>
  <c r="BT189" i="2"/>
  <c r="BU189" i="2" s="1"/>
  <c r="AY183" i="3" s="1"/>
  <c r="BV189" i="2"/>
  <c r="BW189" i="2" s="1"/>
  <c r="AZ183" i="3" s="1"/>
  <c r="BX189" i="2"/>
  <c r="BY189" i="2" s="1"/>
  <c r="BA183" i="3" s="1"/>
  <c r="BZ189" i="2"/>
  <c r="CA189" i="2" s="1"/>
  <c r="BB183" i="3" s="1"/>
  <c r="BC183" i="3" s="1"/>
  <c r="CB189" i="2"/>
  <c r="CC189" i="2" s="1"/>
  <c r="BE183" i="3" s="1"/>
  <c r="BR190" i="2"/>
  <c r="BS190" i="2" s="1"/>
  <c r="AX184" i="3" s="1"/>
  <c r="BT190" i="2"/>
  <c r="BU190" i="2" s="1"/>
  <c r="AY184" i="3" s="1"/>
  <c r="BV190" i="2"/>
  <c r="BW190" i="2" s="1"/>
  <c r="AZ184" i="3" s="1"/>
  <c r="BX190" i="2"/>
  <c r="BY190" i="2" s="1"/>
  <c r="BA184" i="3" s="1"/>
  <c r="BZ190" i="2"/>
  <c r="CA190" i="2" s="1"/>
  <c r="BB184" i="3" s="1"/>
  <c r="BC184" i="3" s="1"/>
  <c r="CB190" i="2"/>
  <c r="CC190" i="2" s="1"/>
  <c r="BE184" i="3" s="1"/>
  <c r="BR191" i="2"/>
  <c r="BS191" i="2" s="1"/>
  <c r="AX185" i="3" s="1"/>
  <c r="BT191" i="2"/>
  <c r="BU191" i="2" s="1"/>
  <c r="AY185" i="3" s="1"/>
  <c r="BV191" i="2"/>
  <c r="BW191" i="2" s="1"/>
  <c r="AZ185" i="3" s="1"/>
  <c r="BX191" i="2"/>
  <c r="BY191" i="2" s="1"/>
  <c r="BA185" i="3" s="1"/>
  <c r="BZ191" i="2"/>
  <c r="CA191" i="2" s="1"/>
  <c r="BB185" i="3" s="1"/>
  <c r="BC185" i="3" s="1"/>
  <c r="CB191" i="2"/>
  <c r="CC191" i="2" s="1"/>
  <c r="BE185" i="3" s="1"/>
  <c r="BR192" i="2"/>
  <c r="BS192" i="2" s="1"/>
  <c r="AX186" i="3" s="1"/>
  <c r="BT192" i="2"/>
  <c r="BU192" i="2" s="1"/>
  <c r="AY186" i="3" s="1"/>
  <c r="BV192" i="2"/>
  <c r="BW192" i="2" s="1"/>
  <c r="AZ186" i="3" s="1"/>
  <c r="BX192" i="2"/>
  <c r="BY192" i="2" s="1"/>
  <c r="BA186" i="3" s="1"/>
  <c r="BZ192" i="2"/>
  <c r="CA192" i="2" s="1"/>
  <c r="BB186" i="3" s="1"/>
  <c r="BC186" i="3" s="1"/>
  <c r="CB192" i="2"/>
  <c r="CC192" i="2" s="1"/>
  <c r="BE186" i="3" s="1"/>
  <c r="BR193" i="2"/>
  <c r="BS193" i="2" s="1"/>
  <c r="AX187" i="3" s="1"/>
  <c r="BT193" i="2"/>
  <c r="BU193" i="2" s="1"/>
  <c r="AY187" i="3" s="1"/>
  <c r="BV193" i="2"/>
  <c r="BW193" i="2" s="1"/>
  <c r="AZ187" i="3" s="1"/>
  <c r="BX193" i="2"/>
  <c r="BY193" i="2" s="1"/>
  <c r="BA187" i="3" s="1"/>
  <c r="BZ193" i="2"/>
  <c r="CA193" i="2" s="1"/>
  <c r="BB187" i="3" s="1"/>
  <c r="BC187" i="3" s="1"/>
  <c r="CB193" i="2"/>
  <c r="CC193" i="2" s="1"/>
  <c r="BE187" i="3" s="1"/>
  <c r="BR194" i="2"/>
  <c r="BS194" i="2" s="1"/>
  <c r="AX188" i="3" s="1"/>
  <c r="BT194" i="2"/>
  <c r="BU194" i="2" s="1"/>
  <c r="AY188" i="3" s="1"/>
  <c r="BV194" i="2"/>
  <c r="BW194" i="2" s="1"/>
  <c r="AZ188" i="3" s="1"/>
  <c r="BX194" i="2"/>
  <c r="BY194" i="2" s="1"/>
  <c r="BA188" i="3" s="1"/>
  <c r="BZ194" i="2"/>
  <c r="CA194" i="2" s="1"/>
  <c r="BB188" i="3" s="1"/>
  <c r="BC188" i="3" s="1"/>
  <c r="CB194" i="2"/>
  <c r="CC194" i="2" s="1"/>
  <c r="BE188" i="3" s="1"/>
  <c r="BR195" i="2"/>
  <c r="BS195" i="2" s="1"/>
  <c r="AX189" i="3" s="1"/>
  <c r="BT195" i="2"/>
  <c r="BU195" i="2" s="1"/>
  <c r="AY189" i="3" s="1"/>
  <c r="BV195" i="2"/>
  <c r="BW195" i="2" s="1"/>
  <c r="AZ189" i="3" s="1"/>
  <c r="BX195" i="2"/>
  <c r="BY195" i="2" s="1"/>
  <c r="BA189" i="3" s="1"/>
  <c r="BZ195" i="2"/>
  <c r="CA195" i="2" s="1"/>
  <c r="BB189" i="3" s="1"/>
  <c r="BC189" i="3" s="1"/>
  <c r="CB195" i="2"/>
  <c r="CC195" i="2" s="1"/>
  <c r="BE189" i="3" s="1"/>
  <c r="BR196" i="2"/>
  <c r="BS196" i="2" s="1"/>
  <c r="AX190" i="3" s="1"/>
  <c r="BT196" i="2"/>
  <c r="BU196" i="2" s="1"/>
  <c r="AY190" i="3" s="1"/>
  <c r="BV196" i="2"/>
  <c r="BW196" i="2" s="1"/>
  <c r="AZ190" i="3" s="1"/>
  <c r="BX196" i="2"/>
  <c r="BY196" i="2" s="1"/>
  <c r="BA190" i="3" s="1"/>
  <c r="BZ196" i="2"/>
  <c r="CA196" i="2" s="1"/>
  <c r="BB190" i="3" s="1"/>
  <c r="BC190" i="3" s="1"/>
  <c r="CB196" i="2"/>
  <c r="CC196" i="2" s="1"/>
  <c r="BE190" i="3" s="1"/>
  <c r="BR197" i="2"/>
  <c r="BS197" i="2" s="1"/>
  <c r="AX191" i="3" s="1"/>
  <c r="BT197" i="2"/>
  <c r="BU197" i="2" s="1"/>
  <c r="AY191" i="3" s="1"/>
  <c r="BV197" i="2"/>
  <c r="BW197" i="2" s="1"/>
  <c r="AZ191" i="3" s="1"/>
  <c r="BX197" i="2"/>
  <c r="BY197" i="2" s="1"/>
  <c r="BA191" i="3" s="1"/>
  <c r="BZ197" i="2"/>
  <c r="CA197" i="2" s="1"/>
  <c r="BB191" i="3" s="1"/>
  <c r="BC191" i="3" s="1"/>
  <c r="CB197" i="2"/>
  <c r="CC197" i="2" s="1"/>
  <c r="BE191" i="3" s="1"/>
  <c r="BR198" i="2"/>
  <c r="BS198" i="2" s="1"/>
  <c r="AX192" i="3" s="1"/>
  <c r="BT198" i="2"/>
  <c r="BU198" i="2" s="1"/>
  <c r="AY192" i="3" s="1"/>
  <c r="BV198" i="2"/>
  <c r="BW198" i="2" s="1"/>
  <c r="AZ192" i="3" s="1"/>
  <c r="BX198" i="2"/>
  <c r="BY198" i="2" s="1"/>
  <c r="BA192" i="3" s="1"/>
  <c r="BZ198" i="2"/>
  <c r="CA198" i="2" s="1"/>
  <c r="BB192" i="3" s="1"/>
  <c r="BC192" i="3" s="1"/>
  <c r="CB198" i="2"/>
  <c r="CC198" i="2" s="1"/>
  <c r="BE192" i="3" s="1"/>
  <c r="BR199" i="2"/>
  <c r="BS199" i="2" s="1"/>
  <c r="AX193" i="3" s="1"/>
  <c r="BT199" i="2"/>
  <c r="BU199" i="2" s="1"/>
  <c r="AY193" i="3" s="1"/>
  <c r="BV199" i="2"/>
  <c r="BW199" i="2" s="1"/>
  <c r="AZ193" i="3" s="1"/>
  <c r="BX199" i="2"/>
  <c r="BY199" i="2" s="1"/>
  <c r="BA193" i="3" s="1"/>
  <c r="BZ199" i="2"/>
  <c r="CA199" i="2" s="1"/>
  <c r="BC193" i="3" s="1"/>
  <c r="CB199" i="2"/>
  <c r="CC199" i="2" s="1"/>
  <c r="BE193" i="3" s="1"/>
  <c r="BR200" i="2"/>
  <c r="BS200" i="2" s="1"/>
  <c r="AX194" i="3" s="1"/>
  <c r="BT200" i="2"/>
  <c r="BU200" i="2" s="1"/>
  <c r="AY194" i="3" s="1"/>
  <c r="BV200" i="2"/>
  <c r="BW200" i="2" s="1"/>
  <c r="AZ194" i="3" s="1"/>
  <c r="BX200" i="2"/>
  <c r="BY200" i="2" s="1"/>
  <c r="BA194" i="3" s="1"/>
  <c r="BZ200" i="2"/>
  <c r="CA200" i="2" s="1"/>
  <c r="BB194" i="3" s="1"/>
  <c r="BC194" i="3" s="1"/>
  <c r="CB200" i="2"/>
  <c r="CC200" i="2" s="1"/>
  <c r="BE194" i="3" s="1"/>
  <c r="BR201" i="2"/>
  <c r="BS201" i="2" s="1"/>
  <c r="AX195" i="3" s="1"/>
  <c r="BT201" i="2"/>
  <c r="BU201" i="2" s="1"/>
  <c r="AY195" i="3" s="1"/>
  <c r="BV201" i="2"/>
  <c r="BW201" i="2" s="1"/>
  <c r="AZ195" i="3" s="1"/>
  <c r="BX201" i="2"/>
  <c r="BY201" i="2" s="1"/>
  <c r="BA195" i="3" s="1"/>
  <c r="BZ201" i="2"/>
  <c r="CA201" i="2" s="1"/>
  <c r="CB201" i="2"/>
  <c r="CC201" i="2" s="1"/>
  <c r="BE195" i="3" s="1"/>
  <c r="BR202" i="2"/>
  <c r="BS202" i="2" s="1"/>
  <c r="BT202" i="2"/>
  <c r="BU202" i="2" s="1"/>
  <c r="BV202" i="2"/>
  <c r="BW202" i="2" s="1"/>
  <c r="BX202" i="2"/>
  <c r="BY202" i="2" s="1"/>
  <c r="BZ202" i="2"/>
  <c r="CA202" i="2" s="1"/>
  <c r="CB202" i="2"/>
  <c r="CC202" i="2" s="1"/>
  <c r="BR203" i="2"/>
  <c r="BS203" i="2" s="1"/>
  <c r="AX197" i="3" s="1"/>
  <c r="BT203" i="2"/>
  <c r="BU203" i="2" s="1"/>
  <c r="AY197" i="3" s="1"/>
  <c r="BV203" i="2"/>
  <c r="BW203" i="2" s="1"/>
  <c r="AZ197" i="3" s="1"/>
  <c r="BX203" i="2"/>
  <c r="BY203" i="2" s="1"/>
  <c r="BA197" i="3" s="1"/>
  <c r="BZ203" i="2"/>
  <c r="CA203" i="2" s="1"/>
  <c r="BB197" i="3" s="1"/>
  <c r="BC197" i="3" s="1"/>
  <c r="CB203" i="2"/>
  <c r="CC203" i="2" s="1"/>
  <c r="BE197" i="3" s="1"/>
  <c r="BR204" i="2"/>
  <c r="BS204" i="2" s="1"/>
  <c r="AX198" i="3" s="1"/>
  <c r="BT204" i="2"/>
  <c r="BU204" i="2" s="1"/>
  <c r="AY198" i="3" s="1"/>
  <c r="BV204" i="2"/>
  <c r="BW204" i="2" s="1"/>
  <c r="AZ198" i="3" s="1"/>
  <c r="BX204" i="2"/>
  <c r="BY204" i="2" s="1"/>
  <c r="BA198" i="3" s="1"/>
  <c r="BZ204" i="2"/>
  <c r="CA204" i="2" s="1"/>
  <c r="BB198" i="3" s="1"/>
  <c r="BC198" i="3" s="1"/>
  <c r="CB204" i="2"/>
  <c r="CC204" i="2" s="1"/>
  <c r="BE198" i="3" s="1"/>
  <c r="BR205" i="2"/>
  <c r="BS205" i="2" s="1"/>
  <c r="AX199" i="3" s="1"/>
  <c r="BT205" i="2"/>
  <c r="BU205" i="2" s="1"/>
  <c r="AY199" i="3" s="1"/>
  <c r="BV205" i="2"/>
  <c r="BW205" i="2" s="1"/>
  <c r="AZ199" i="3" s="1"/>
  <c r="BX205" i="2"/>
  <c r="BY205" i="2" s="1"/>
  <c r="BA199" i="3" s="1"/>
  <c r="BZ205" i="2"/>
  <c r="CA205" i="2" s="1"/>
  <c r="BB199" i="3" s="1"/>
  <c r="BC199" i="3" s="1"/>
  <c r="CB205" i="2"/>
  <c r="CC205" i="2" s="1"/>
  <c r="BE199" i="3" s="1"/>
  <c r="BR206" i="2"/>
  <c r="BS206" i="2" s="1"/>
  <c r="AX200" i="3" s="1"/>
  <c r="BT206" i="2"/>
  <c r="BU206" i="2" s="1"/>
  <c r="AY200" i="3" s="1"/>
  <c r="BV206" i="2"/>
  <c r="BW206" i="2" s="1"/>
  <c r="AZ200" i="3" s="1"/>
  <c r="BX206" i="2"/>
  <c r="BY206" i="2" s="1"/>
  <c r="BA200" i="3" s="1"/>
  <c r="BZ206" i="2"/>
  <c r="CA206" i="2" s="1"/>
  <c r="BB200" i="3" s="1"/>
  <c r="BC200" i="3" s="1"/>
  <c r="CB206" i="2"/>
  <c r="CC206" i="2" s="1"/>
  <c r="BE200" i="3" s="1"/>
  <c r="BR207" i="2"/>
  <c r="BS207" i="2" s="1"/>
  <c r="AX201" i="3" s="1"/>
  <c r="BT207" i="2"/>
  <c r="BU207" i="2" s="1"/>
  <c r="AY201" i="3" s="1"/>
  <c r="BV207" i="2"/>
  <c r="BW207" i="2" s="1"/>
  <c r="AZ201" i="3" s="1"/>
  <c r="BX207" i="2"/>
  <c r="BY207" i="2" s="1"/>
  <c r="BA201" i="3" s="1"/>
  <c r="BZ207" i="2"/>
  <c r="CA207" i="2" s="1"/>
  <c r="BB201" i="3" s="1"/>
  <c r="BC201" i="3" s="1"/>
  <c r="CB207" i="2"/>
  <c r="CC207" i="2" s="1"/>
  <c r="BE201" i="3" s="1"/>
  <c r="BR208" i="2"/>
  <c r="BS208" i="2" s="1"/>
  <c r="BT208" i="2"/>
  <c r="BU208" i="2" s="1"/>
  <c r="BV208" i="2"/>
  <c r="BW208" i="2" s="1"/>
  <c r="BX208" i="2"/>
  <c r="BY208" i="2" s="1"/>
  <c r="BZ208" i="2"/>
  <c r="CA208" i="2" s="1"/>
  <c r="CB208" i="2"/>
  <c r="CC208" i="2" s="1"/>
  <c r="BR209" i="2"/>
  <c r="BS209" i="2" s="1"/>
  <c r="AX202" i="3" s="1"/>
  <c r="BT209" i="2"/>
  <c r="BU209" i="2" s="1"/>
  <c r="AY202" i="3" s="1"/>
  <c r="BV209" i="2"/>
  <c r="BW209" i="2" s="1"/>
  <c r="AZ202" i="3" s="1"/>
  <c r="BX209" i="2"/>
  <c r="BY209" i="2" s="1"/>
  <c r="BA202" i="3" s="1"/>
  <c r="BZ209" i="2"/>
  <c r="CA209" i="2" s="1"/>
  <c r="BB202" i="3" s="1"/>
  <c r="BC202" i="3" s="1"/>
  <c r="CB209" i="2"/>
  <c r="CC209" i="2" s="1"/>
  <c r="BE202" i="3" s="1"/>
  <c r="BR210" i="2"/>
  <c r="BS210" i="2" s="1"/>
  <c r="AX203" i="3" s="1"/>
  <c r="BT210" i="2"/>
  <c r="BU210" i="2" s="1"/>
  <c r="AY203" i="3" s="1"/>
  <c r="BV210" i="2"/>
  <c r="BW210" i="2" s="1"/>
  <c r="AZ203" i="3" s="1"/>
  <c r="BX210" i="2"/>
  <c r="BY210" i="2" s="1"/>
  <c r="BA203" i="3" s="1"/>
  <c r="BZ210" i="2"/>
  <c r="CA210" i="2" s="1"/>
  <c r="BB203" i="3" s="1"/>
  <c r="BC203" i="3" s="1"/>
  <c r="CB210" i="2"/>
  <c r="CC210" i="2" s="1"/>
  <c r="BE203" i="3" s="1"/>
  <c r="BR211" i="2"/>
  <c r="BS211" i="2" s="1"/>
  <c r="AX204" i="3" s="1"/>
  <c r="BT211" i="2"/>
  <c r="BU211" i="2" s="1"/>
  <c r="AY204" i="3" s="1"/>
  <c r="BV211" i="2"/>
  <c r="BW211" i="2" s="1"/>
  <c r="AZ204" i="3" s="1"/>
  <c r="BX211" i="2"/>
  <c r="BY211" i="2" s="1"/>
  <c r="BA204" i="3" s="1"/>
  <c r="BZ211" i="2"/>
  <c r="CA211" i="2" s="1"/>
  <c r="BB204" i="3" s="1"/>
  <c r="BC204" i="3" s="1"/>
  <c r="CB211" i="2"/>
  <c r="CC211" i="2" s="1"/>
  <c r="BE204" i="3" s="1"/>
  <c r="BR212" i="2"/>
  <c r="BS212" i="2" s="1"/>
  <c r="AX205" i="3" s="1"/>
  <c r="BT212" i="2"/>
  <c r="BU212" i="2" s="1"/>
  <c r="AY205" i="3" s="1"/>
  <c r="BV212" i="2"/>
  <c r="BW212" i="2" s="1"/>
  <c r="AZ205" i="3" s="1"/>
  <c r="BX212" i="2"/>
  <c r="BY212" i="2" s="1"/>
  <c r="BA205" i="3" s="1"/>
  <c r="BZ212" i="2"/>
  <c r="CA212" i="2" s="1"/>
  <c r="BB205" i="3" s="1"/>
  <c r="BC205" i="3" s="1"/>
  <c r="CB212" i="2"/>
  <c r="CC212" i="2" s="1"/>
  <c r="BE205" i="3" s="1"/>
  <c r="BR213" i="2"/>
  <c r="BS213" i="2" s="1"/>
  <c r="AX206" i="3" s="1"/>
  <c r="BT213" i="2"/>
  <c r="BU213" i="2" s="1"/>
  <c r="AY206" i="3" s="1"/>
  <c r="BV213" i="2"/>
  <c r="BW213" i="2" s="1"/>
  <c r="AZ206" i="3" s="1"/>
  <c r="BX213" i="2"/>
  <c r="BY213" i="2" s="1"/>
  <c r="BA206" i="3" s="1"/>
  <c r="BZ213" i="2"/>
  <c r="CA213" i="2" s="1"/>
  <c r="BB206" i="3" s="1"/>
  <c r="BC206" i="3" s="1"/>
  <c r="CB213" i="2"/>
  <c r="CC213" i="2" s="1"/>
  <c r="BE206" i="3" s="1"/>
  <c r="BR214" i="2"/>
  <c r="BS214" i="2" s="1"/>
  <c r="AX207" i="3" s="1"/>
  <c r="BT214" i="2"/>
  <c r="BU214" i="2" s="1"/>
  <c r="AY207" i="3" s="1"/>
  <c r="BV214" i="2"/>
  <c r="BW214" i="2" s="1"/>
  <c r="AZ207" i="3" s="1"/>
  <c r="BX214" i="2"/>
  <c r="BY214" i="2" s="1"/>
  <c r="BA207" i="3" s="1"/>
  <c r="BZ214" i="2"/>
  <c r="CA214" i="2" s="1"/>
  <c r="BB207" i="3" s="1"/>
  <c r="BC207" i="3" s="1"/>
  <c r="CB214" i="2"/>
  <c r="CC214" i="2" s="1"/>
  <c r="BE207" i="3" s="1"/>
  <c r="BR215" i="2"/>
  <c r="BS215" i="2" s="1"/>
  <c r="AX208" i="3" s="1"/>
  <c r="BT215" i="2"/>
  <c r="BU215" i="2" s="1"/>
  <c r="AY208" i="3" s="1"/>
  <c r="BV215" i="2"/>
  <c r="BW215" i="2" s="1"/>
  <c r="AZ208" i="3" s="1"/>
  <c r="BX215" i="2"/>
  <c r="BY215" i="2" s="1"/>
  <c r="BA208" i="3" s="1"/>
  <c r="BZ215" i="2"/>
  <c r="CA215" i="2" s="1"/>
  <c r="BC208" i="3" s="1"/>
  <c r="CB215" i="2"/>
  <c r="CC215" i="2" s="1"/>
  <c r="BE208" i="3" s="1"/>
  <c r="BR216" i="2"/>
  <c r="BS216" i="2" s="1"/>
  <c r="AX209" i="3" s="1"/>
  <c r="BT216" i="2"/>
  <c r="BU216" i="2" s="1"/>
  <c r="AY209" i="3" s="1"/>
  <c r="BV216" i="2"/>
  <c r="BW216" i="2" s="1"/>
  <c r="AZ209" i="3" s="1"/>
  <c r="BX216" i="2"/>
  <c r="BY216" i="2" s="1"/>
  <c r="BA209" i="3" s="1"/>
  <c r="BZ216" i="2"/>
  <c r="CA216" i="2" s="1"/>
  <c r="BB209" i="3" s="1"/>
  <c r="CB216" i="2"/>
  <c r="CC216" i="2" s="1"/>
  <c r="BE209" i="3" s="1"/>
  <c r="BR217" i="2"/>
  <c r="BS217" i="2" s="1"/>
  <c r="AX210" i="3" s="1"/>
  <c r="BT217" i="2"/>
  <c r="BU217" i="2" s="1"/>
  <c r="AY210" i="3" s="1"/>
  <c r="BV217" i="2"/>
  <c r="BW217" i="2" s="1"/>
  <c r="AZ210" i="3" s="1"/>
  <c r="BX217" i="2"/>
  <c r="BY217" i="2" s="1"/>
  <c r="BA210" i="3" s="1"/>
  <c r="BZ217" i="2"/>
  <c r="CA217" i="2" s="1"/>
  <c r="BB210" i="3" s="1"/>
  <c r="BC210" i="3" s="1"/>
  <c r="CB217" i="2"/>
  <c r="CC217" i="2" s="1"/>
  <c r="BE210" i="3" s="1"/>
  <c r="BR218" i="2"/>
  <c r="BS218" i="2" s="1"/>
  <c r="AX211" i="3" s="1"/>
  <c r="BT218" i="2"/>
  <c r="BU218" i="2" s="1"/>
  <c r="AY211" i="3" s="1"/>
  <c r="BV218" i="2"/>
  <c r="BW218" i="2" s="1"/>
  <c r="AZ211" i="3" s="1"/>
  <c r="BX218" i="2"/>
  <c r="BY218" i="2" s="1"/>
  <c r="BA211" i="3" s="1"/>
  <c r="BZ218" i="2"/>
  <c r="CA218" i="2" s="1"/>
  <c r="BB211" i="3" s="1"/>
  <c r="BC211" i="3" s="1"/>
  <c r="CB218" i="2"/>
  <c r="CC218" i="2" s="1"/>
  <c r="BE211" i="3" s="1"/>
  <c r="BR219" i="2"/>
  <c r="BS219" i="2" s="1"/>
  <c r="AX212" i="3" s="1"/>
  <c r="BT219" i="2"/>
  <c r="BU219" i="2" s="1"/>
  <c r="AY212" i="3" s="1"/>
  <c r="BV219" i="2"/>
  <c r="BW219" i="2" s="1"/>
  <c r="AZ212" i="3" s="1"/>
  <c r="BX219" i="2"/>
  <c r="BY219" i="2" s="1"/>
  <c r="BA212" i="3" s="1"/>
  <c r="BZ219" i="2"/>
  <c r="CA219" i="2" s="1"/>
  <c r="BB212" i="3" s="1"/>
  <c r="BC212" i="3" s="1"/>
  <c r="CB219" i="2"/>
  <c r="CC219" i="2" s="1"/>
  <c r="BE212" i="3" s="1"/>
  <c r="BR220" i="2"/>
  <c r="BS220" i="2" s="1"/>
  <c r="AX213" i="3" s="1"/>
  <c r="BT220" i="2"/>
  <c r="BU220" i="2" s="1"/>
  <c r="AY213" i="3" s="1"/>
  <c r="BV220" i="2"/>
  <c r="BW220" i="2" s="1"/>
  <c r="AZ213" i="3" s="1"/>
  <c r="BX220" i="2"/>
  <c r="BY220" i="2" s="1"/>
  <c r="BA213" i="3" s="1"/>
  <c r="BZ220" i="2"/>
  <c r="CA220" i="2" s="1"/>
  <c r="BB213" i="3" s="1"/>
  <c r="BC213" i="3" s="1"/>
  <c r="CB220" i="2"/>
  <c r="CC220" i="2" s="1"/>
  <c r="BE213" i="3" s="1"/>
  <c r="BR221" i="2"/>
  <c r="BS221" i="2" s="1"/>
  <c r="AX214" i="3" s="1"/>
  <c r="BT221" i="2"/>
  <c r="BU221" i="2" s="1"/>
  <c r="AY214" i="3" s="1"/>
  <c r="BV221" i="2"/>
  <c r="BW221" i="2" s="1"/>
  <c r="AZ214" i="3" s="1"/>
  <c r="BX221" i="2"/>
  <c r="BY221" i="2" s="1"/>
  <c r="BA214" i="3" s="1"/>
  <c r="BZ221" i="2"/>
  <c r="CA221" i="2" s="1"/>
  <c r="BB214" i="3" s="1"/>
  <c r="BC214" i="3" s="1"/>
  <c r="CB221" i="2"/>
  <c r="CC221" i="2" s="1"/>
  <c r="BE214" i="3" s="1"/>
  <c r="BR222" i="2"/>
  <c r="BS222" i="2" s="1"/>
  <c r="AX215" i="3" s="1"/>
  <c r="BT222" i="2"/>
  <c r="BU222" i="2" s="1"/>
  <c r="AY215" i="3" s="1"/>
  <c r="BV222" i="2"/>
  <c r="BW222" i="2" s="1"/>
  <c r="AZ215" i="3" s="1"/>
  <c r="BX222" i="2"/>
  <c r="BY222" i="2" s="1"/>
  <c r="BA215" i="3" s="1"/>
  <c r="BZ222" i="2"/>
  <c r="CA222" i="2" s="1"/>
  <c r="BB215" i="3" s="1"/>
  <c r="BC215" i="3" s="1"/>
  <c r="CB222" i="2"/>
  <c r="CC222" i="2" s="1"/>
  <c r="BE215" i="3" s="1"/>
  <c r="BR223" i="2"/>
  <c r="BS223" i="2" s="1"/>
  <c r="AX216" i="3" s="1"/>
  <c r="BT223" i="2"/>
  <c r="BU223" i="2" s="1"/>
  <c r="AY216" i="3" s="1"/>
  <c r="BV223" i="2"/>
  <c r="BW223" i="2" s="1"/>
  <c r="AZ216" i="3" s="1"/>
  <c r="BX223" i="2"/>
  <c r="BY223" i="2" s="1"/>
  <c r="BA216" i="3" s="1"/>
  <c r="BZ223" i="2"/>
  <c r="CA223" i="2" s="1"/>
  <c r="BB216" i="3" s="1"/>
  <c r="BC216" i="3" s="1"/>
  <c r="CB223" i="2"/>
  <c r="CC223" i="2" s="1"/>
  <c r="BE216" i="3" s="1"/>
  <c r="BR224" i="2"/>
  <c r="BS224" i="2" s="1"/>
  <c r="AX217" i="3" s="1"/>
  <c r="BT224" i="2"/>
  <c r="BU224" i="2" s="1"/>
  <c r="AY217" i="3" s="1"/>
  <c r="BV224" i="2"/>
  <c r="BW224" i="2" s="1"/>
  <c r="AZ217" i="3" s="1"/>
  <c r="BX224" i="2"/>
  <c r="BY224" i="2" s="1"/>
  <c r="BA217" i="3" s="1"/>
  <c r="BZ224" i="2"/>
  <c r="CA224" i="2" s="1"/>
  <c r="BB217" i="3" s="1"/>
  <c r="BC217" i="3" s="1"/>
  <c r="CB224" i="2"/>
  <c r="CC224" i="2" s="1"/>
  <c r="BE217" i="3" s="1"/>
  <c r="BR225" i="2"/>
  <c r="BS225" i="2" s="1"/>
  <c r="AX218" i="3" s="1"/>
  <c r="BT225" i="2"/>
  <c r="BU225" i="2" s="1"/>
  <c r="AY218" i="3" s="1"/>
  <c r="BV225" i="2"/>
  <c r="BW225" i="2" s="1"/>
  <c r="AZ218" i="3" s="1"/>
  <c r="BX225" i="2"/>
  <c r="BY225" i="2" s="1"/>
  <c r="BA218" i="3" s="1"/>
  <c r="BZ225" i="2"/>
  <c r="CA225" i="2" s="1"/>
  <c r="BB218" i="3" s="1"/>
  <c r="BC218" i="3" s="1"/>
  <c r="CB225" i="2"/>
  <c r="CC225" i="2" s="1"/>
  <c r="BE218" i="3" s="1"/>
  <c r="BR226" i="2"/>
  <c r="BS226" i="2" s="1"/>
  <c r="AX219" i="3" s="1"/>
  <c r="BT226" i="2"/>
  <c r="BU226" i="2" s="1"/>
  <c r="AY219" i="3" s="1"/>
  <c r="BV226" i="2"/>
  <c r="BW226" i="2" s="1"/>
  <c r="AZ219" i="3" s="1"/>
  <c r="BX226" i="2"/>
  <c r="BY226" i="2" s="1"/>
  <c r="BA219" i="3" s="1"/>
  <c r="BZ226" i="2"/>
  <c r="CA226" i="2" s="1"/>
  <c r="BB219" i="3" s="1"/>
  <c r="BC219" i="3" s="1"/>
  <c r="CB226" i="2"/>
  <c r="CC226" i="2" s="1"/>
  <c r="BE219" i="3" s="1"/>
  <c r="BR227" i="2"/>
  <c r="BS227" i="2" s="1"/>
  <c r="AX220" i="3" s="1"/>
  <c r="BT227" i="2"/>
  <c r="BU227" i="2" s="1"/>
  <c r="AY220" i="3" s="1"/>
  <c r="BV227" i="2"/>
  <c r="BW227" i="2" s="1"/>
  <c r="AZ220" i="3" s="1"/>
  <c r="BX227" i="2"/>
  <c r="BY227" i="2" s="1"/>
  <c r="BA220" i="3" s="1"/>
  <c r="BZ227" i="2"/>
  <c r="CA227" i="2" s="1"/>
  <c r="BB220" i="3" s="1"/>
  <c r="BC220" i="3" s="1"/>
  <c r="CB227" i="2"/>
  <c r="CC227" i="2" s="1"/>
  <c r="BE220" i="3" s="1"/>
  <c r="BR228" i="2"/>
  <c r="BS228" i="2" s="1"/>
  <c r="AX221" i="3" s="1"/>
  <c r="BT228" i="2"/>
  <c r="BU228" i="2" s="1"/>
  <c r="AY221" i="3" s="1"/>
  <c r="BV228" i="2"/>
  <c r="BW228" i="2" s="1"/>
  <c r="AZ221" i="3" s="1"/>
  <c r="BX228" i="2"/>
  <c r="BY228" i="2" s="1"/>
  <c r="BA221" i="3" s="1"/>
  <c r="BZ228" i="2"/>
  <c r="CA228" i="2" s="1"/>
  <c r="BB221" i="3" s="1"/>
  <c r="CB228" i="2"/>
  <c r="CC228" i="2" s="1"/>
  <c r="BE221" i="3" s="1"/>
  <c r="BR229" i="2"/>
  <c r="BS229" i="2" s="1"/>
  <c r="AX222" i="3" s="1"/>
  <c r="BT229" i="2"/>
  <c r="BU229" i="2" s="1"/>
  <c r="AY222" i="3" s="1"/>
  <c r="BV229" i="2"/>
  <c r="BW229" i="2" s="1"/>
  <c r="AZ222" i="3" s="1"/>
  <c r="BX229" i="2"/>
  <c r="BY229" i="2" s="1"/>
  <c r="BA222" i="3" s="1"/>
  <c r="BZ229" i="2"/>
  <c r="CA229" i="2" s="1"/>
  <c r="BB222" i="3" s="1"/>
  <c r="BC222" i="3" s="1"/>
  <c r="CB229" i="2"/>
  <c r="CC229" i="2" s="1"/>
  <c r="BE222" i="3" s="1"/>
  <c r="BR230" i="2"/>
  <c r="BS230" i="2" s="1"/>
  <c r="AX223" i="3" s="1"/>
  <c r="BT230" i="2"/>
  <c r="BU230" i="2" s="1"/>
  <c r="AY223" i="3" s="1"/>
  <c r="BV230" i="2"/>
  <c r="BW230" i="2" s="1"/>
  <c r="AZ223" i="3" s="1"/>
  <c r="BX230" i="2"/>
  <c r="BY230" i="2" s="1"/>
  <c r="BA223" i="3" s="1"/>
  <c r="BZ230" i="2"/>
  <c r="CA230" i="2" s="1"/>
  <c r="BC223" i="3" s="1"/>
  <c r="CB230" i="2"/>
  <c r="CC230" i="2" s="1"/>
  <c r="BE223" i="3" s="1"/>
  <c r="BR231" i="2"/>
  <c r="BS231" i="2" s="1"/>
  <c r="AX224" i="3" s="1"/>
  <c r="BT231" i="2"/>
  <c r="BU231" i="2" s="1"/>
  <c r="AY224" i="3" s="1"/>
  <c r="BV231" i="2"/>
  <c r="BW231" i="2" s="1"/>
  <c r="AZ224" i="3" s="1"/>
  <c r="BX231" i="2"/>
  <c r="BY231" i="2" s="1"/>
  <c r="BA224" i="3" s="1"/>
  <c r="BZ231" i="2"/>
  <c r="CA231" i="2" s="1"/>
  <c r="BB224" i="3" s="1"/>
  <c r="BC224" i="3" s="1"/>
  <c r="CB231" i="2"/>
  <c r="CC231" i="2" s="1"/>
  <c r="BE224" i="3" s="1"/>
  <c r="BR232" i="2"/>
  <c r="BS232" i="2" s="1"/>
  <c r="AX225" i="3" s="1"/>
  <c r="BT232" i="2"/>
  <c r="BU232" i="2" s="1"/>
  <c r="AY225" i="3" s="1"/>
  <c r="BV232" i="2"/>
  <c r="BW232" i="2" s="1"/>
  <c r="AZ225" i="3" s="1"/>
  <c r="BX232" i="2"/>
  <c r="BY232" i="2" s="1"/>
  <c r="BA225" i="3" s="1"/>
  <c r="BZ232" i="2"/>
  <c r="CA232" i="2" s="1"/>
  <c r="BC225" i="3" s="1"/>
  <c r="CB232" i="2"/>
  <c r="CC232" i="2" s="1"/>
  <c r="BE225" i="3" s="1"/>
  <c r="BR233" i="2"/>
  <c r="BS233" i="2" s="1"/>
  <c r="AX226" i="3" s="1"/>
  <c r="BT233" i="2"/>
  <c r="BU233" i="2" s="1"/>
  <c r="AY226" i="3" s="1"/>
  <c r="BV233" i="2"/>
  <c r="BW233" i="2" s="1"/>
  <c r="AZ226" i="3" s="1"/>
  <c r="BX233" i="2"/>
  <c r="BY233" i="2" s="1"/>
  <c r="BA226" i="3" s="1"/>
  <c r="BZ233" i="2"/>
  <c r="CA233" i="2" s="1"/>
  <c r="BC226" i="3" s="1"/>
  <c r="CB233" i="2"/>
  <c r="CC233" i="2" s="1"/>
  <c r="BR234" i="2"/>
  <c r="BS234" i="2" s="1"/>
  <c r="AX227" i="3" s="1"/>
  <c r="BT234" i="2"/>
  <c r="BU234" i="2" s="1"/>
  <c r="AY227" i="3" s="1"/>
  <c r="BV234" i="2"/>
  <c r="BW234" i="2" s="1"/>
  <c r="AZ227" i="3" s="1"/>
  <c r="BX234" i="2"/>
  <c r="BY234" i="2" s="1"/>
  <c r="BA227" i="3" s="1"/>
  <c r="BZ234" i="2"/>
  <c r="CA234" i="2" s="1"/>
  <c r="BB227" i="3" s="1"/>
  <c r="BC227" i="3" s="1"/>
  <c r="CB234" i="2"/>
  <c r="CC234" i="2" s="1"/>
  <c r="BE227" i="3" s="1"/>
  <c r="BR235" i="2"/>
  <c r="BS235" i="2" s="1"/>
  <c r="AX228" i="3" s="1"/>
  <c r="BT235" i="2"/>
  <c r="BU235" i="2" s="1"/>
  <c r="AY228" i="3" s="1"/>
  <c r="BV235" i="2"/>
  <c r="BW235" i="2" s="1"/>
  <c r="AZ228" i="3" s="1"/>
  <c r="BX235" i="2"/>
  <c r="BY235" i="2" s="1"/>
  <c r="BA228" i="3" s="1"/>
  <c r="BZ235" i="2"/>
  <c r="CA235" i="2" s="1"/>
  <c r="BB228" i="3" s="1"/>
  <c r="BC228" i="3" s="1"/>
  <c r="CB235" i="2"/>
  <c r="CC235" i="2" s="1"/>
  <c r="BE228" i="3" s="1"/>
  <c r="BR236" i="2"/>
  <c r="BS236" i="2" s="1"/>
  <c r="BT236" i="2"/>
  <c r="BU236" i="2" s="1"/>
  <c r="BV236" i="2"/>
  <c r="BW236" i="2" s="1"/>
  <c r="BX236" i="2"/>
  <c r="BY236" i="2" s="1"/>
  <c r="BZ236" i="2"/>
  <c r="CA236" i="2" s="1"/>
  <c r="CB236" i="2"/>
  <c r="CC236" i="2" s="1"/>
  <c r="BR237" i="2"/>
  <c r="BS237" i="2" s="1"/>
  <c r="AX229" i="3" s="1"/>
  <c r="BT237" i="2"/>
  <c r="BU237" i="2" s="1"/>
  <c r="AY229" i="3" s="1"/>
  <c r="BV237" i="2"/>
  <c r="BW237" i="2" s="1"/>
  <c r="AZ229" i="3" s="1"/>
  <c r="BX237" i="2"/>
  <c r="BY237" i="2" s="1"/>
  <c r="BA229" i="3" s="1"/>
  <c r="BZ237" i="2"/>
  <c r="CA237" i="2" s="1"/>
  <c r="BB229" i="3" s="1"/>
  <c r="BC229" i="3" s="1"/>
  <c r="CB237" i="2"/>
  <c r="CC237" i="2" s="1"/>
  <c r="BE229" i="3" s="1"/>
  <c r="BR238" i="2"/>
  <c r="BS238" i="2" s="1"/>
  <c r="AX230" i="3" s="1"/>
  <c r="BT238" i="2"/>
  <c r="BU238" i="2" s="1"/>
  <c r="AY230" i="3" s="1"/>
  <c r="BV238" i="2"/>
  <c r="BW238" i="2" s="1"/>
  <c r="AZ230" i="3" s="1"/>
  <c r="BX238" i="2"/>
  <c r="BY238" i="2" s="1"/>
  <c r="BA230" i="3" s="1"/>
  <c r="BZ238" i="2"/>
  <c r="CA238" i="2" s="1"/>
  <c r="BB230" i="3" s="1"/>
  <c r="BC230" i="3" s="1"/>
  <c r="CB238" i="2"/>
  <c r="CC238" i="2" s="1"/>
  <c r="BE230" i="3" s="1"/>
  <c r="BR239" i="2"/>
  <c r="BS239" i="2" s="1"/>
  <c r="AX231" i="3" s="1"/>
  <c r="BT239" i="2"/>
  <c r="BU239" i="2" s="1"/>
  <c r="AY231" i="3" s="1"/>
  <c r="BV239" i="2"/>
  <c r="BW239" i="2" s="1"/>
  <c r="AZ231" i="3" s="1"/>
  <c r="BX239" i="2"/>
  <c r="BY239" i="2" s="1"/>
  <c r="BA231" i="3" s="1"/>
  <c r="BZ239" i="2"/>
  <c r="CA239" i="2" s="1"/>
  <c r="BC231" i="3" s="1"/>
  <c r="CB239" i="2"/>
  <c r="CC239" i="2" s="1"/>
  <c r="BE231" i="3" s="1"/>
  <c r="BR240" i="2"/>
  <c r="BS240" i="2" s="1"/>
  <c r="AX232" i="3" s="1"/>
  <c r="BT240" i="2"/>
  <c r="BU240" i="2" s="1"/>
  <c r="AY232" i="3" s="1"/>
  <c r="BV240" i="2"/>
  <c r="BW240" i="2" s="1"/>
  <c r="AZ232" i="3" s="1"/>
  <c r="BX240" i="2"/>
  <c r="BY240" i="2" s="1"/>
  <c r="BA232" i="3" s="1"/>
  <c r="BZ240" i="2"/>
  <c r="CA240" i="2" s="1"/>
  <c r="BB232" i="3" s="1"/>
  <c r="BC232" i="3" s="1"/>
  <c r="CB240" i="2"/>
  <c r="CC240" i="2" s="1"/>
  <c r="BE232" i="3" s="1"/>
  <c r="BR241" i="2"/>
  <c r="BS241" i="2" s="1"/>
  <c r="AX233" i="3" s="1"/>
  <c r="BT241" i="2"/>
  <c r="BU241" i="2" s="1"/>
  <c r="AY233" i="3" s="1"/>
  <c r="BV241" i="2"/>
  <c r="BW241" i="2" s="1"/>
  <c r="AZ233" i="3" s="1"/>
  <c r="BX241" i="2"/>
  <c r="BY241" i="2" s="1"/>
  <c r="BA233" i="3" s="1"/>
  <c r="BZ241" i="2"/>
  <c r="CA241" i="2" s="1"/>
  <c r="BB233" i="3" s="1"/>
  <c r="BC233" i="3" s="1"/>
  <c r="CB241" i="2"/>
  <c r="CC241" i="2" s="1"/>
  <c r="BE233" i="3" s="1"/>
  <c r="BR242" i="2"/>
  <c r="BS242" i="2" s="1"/>
  <c r="AX234" i="3" s="1"/>
  <c r="BT242" i="2"/>
  <c r="BU242" i="2" s="1"/>
  <c r="AY234" i="3" s="1"/>
  <c r="BV242" i="2"/>
  <c r="BW242" i="2" s="1"/>
  <c r="AZ234" i="3" s="1"/>
  <c r="BX242" i="2"/>
  <c r="BY242" i="2" s="1"/>
  <c r="BA234" i="3" s="1"/>
  <c r="BZ242" i="2"/>
  <c r="CA242" i="2" s="1"/>
  <c r="BB234" i="3" s="1"/>
  <c r="BC234" i="3" s="1"/>
  <c r="CB242" i="2"/>
  <c r="CC242" i="2" s="1"/>
  <c r="BE234" i="3" s="1"/>
  <c r="BR243" i="2"/>
  <c r="BS243" i="2" s="1"/>
  <c r="AX235" i="3" s="1"/>
  <c r="BT243" i="2"/>
  <c r="BU243" i="2" s="1"/>
  <c r="AY235" i="3" s="1"/>
  <c r="BV243" i="2"/>
  <c r="BW243" i="2" s="1"/>
  <c r="AZ235" i="3" s="1"/>
  <c r="BX243" i="2"/>
  <c r="BY243" i="2" s="1"/>
  <c r="BA235" i="3" s="1"/>
  <c r="BZ243" i="2"/>
  <c r="CA243" i="2" s="1"/>
  <c r="BB235" i="3" s="1"/>
  <c r="BC235" i="3" s="1"/>
  <c r="CB243" i="2"/>
  <c r="CC243" i="2" s="1"/>
  <c r="BE235" i="3" s="1"/>
  <c r="BR244" i="2"/>
  <c r="BS244" i="2" s="1"/>
  <c r="AX236" i="3" s="1"/>
  <c r="BT244" i="2"/>
  <c r="BU244" i="2" s="1"/>
  <c r="AY236" i="3" s="1"/>
  <c r="BV244" i="2"/>
  <c r="BW244" i="2" s="1"/>
  <c r="AZ236" i="3" s="1"/>
  <c r="BX244" i="2"/>
  <c r="BY244" i="2" s="1"/>
  <c r="BA236" i="3" s="1"/>
  <c r="BZ244" i="2"/>
  <c r="CA244" i="2" s="1"/>
  <c r="BB236" i="3" s="1"/>
  <c r="BC236" i="3" s="1"/>
  <c r="CB244" i="2"/>
  <c r="CC244" i="2" s="1"/>
  <c r="BE236" i="3" s="1"/>
  <c r="BR245" i="2"/>
  <c r="BS245" i="2" s="1"/>
  <c r="AX237" i="3" s="1"/>
  <c r="BT245" i="2"/>
  <c r="BU245" i="2" s="1"/>
  <c r="AY237" i="3" s="1"/>
  <c r="BV245" i="2"/>
  <c r="BW245" i="2" s="1"/>
  <c r="AZ237" i="3" s="1"/>
  <c r="BX245" i="2"/>
  <c r="BY245" i="2" s="1"/>
  <c r="BA237" i="3" s="1"/>
  <c r="BZ245" i="2"/>
  <c r="CA245" i="2" s="1"/>
  <c r="BB237" i="3" s="1"/>
  <c r="BC237" i="3" s="1"/>
  <c r="CB245" i="2"/>
  <c r="CC245" i="2" s="1"/>
  <c r="BE237" i="3" s="1"/>
  <c r="BR246" i="2"/>
  <c r="BS246" i="2" s="1"/>
  <c r="AX238" i="3" s="1"/>
  <c r="BT246" i="2"/>
  <c r="BU246" i="2" s="1"/>
  <c r="AY238" i="3" s="1"/>
  <c r="BV246" i="2"/>
  <c r="BW246" i="2" s="1"/>
  <c r="AZ238" i="3" s="1"/>
  <c r="BX246" i="2"/>
  <c r="BY246" i="2" s="1"/>
  <c r="BA238" i="3" s="1"/>
  <c r="BZ246" i="2"/>
  <c r="CA246" i="2" s="1"/>
  <c r="BC238" i="3" s="1"/>
  <c r="CB246" i="2"/>
  <c r="CC246" i="2" s="1"/>
  <c r="BE238" i="3" s="1"/>
  <c r="BR247" i="2"/>
  <c r="BS247" i="2" s="1"/>
  <c r="AX239" i="3" s="1"/>
  <c r="BT247" i="2"/>
  <c r="BU247" i="2" s="1"/>
  <c r="AY239" i="3" s="1"/>
  <c r="BV247" i="2"/>
  <c r="BW247" i="2" s="1"/>
  <c r="AZ239" i="3" s="1"/>
  <c r="BX247" i="2"/>
  <c r="BY247" i="2" s="1"/>
  <c r="BA239" i="3" s="1"/>
  <c r="BZ247" i="2"/>
  <c r="CA247" i="2" s="1"/>
  <c r="BB239" i="3" s="1"/>
  <c r="BC239" i="3" s="1"/>
  <c r="CB247" i="2"/>
  <c r="CC247" i="2" s="1"/>
  <c r="BE239" i="3" s="1"/>
  <c r="BR248" i="2"/>
  <c r="BS248" i="2" s="1"/>
  <c r="AX240" i="3" s="1"/>
  <c r="BT248" i="2"/>
  <c r="BU248" i="2" s="1"/>
  <c r="AY240" i="3" s="1"/>
  <c r="BV248" i="2"/>
  <c r="BW248" i="2" s="1"/>
  <c r="AZ240" i="3" s="1"/>
  <c r="BX248" i="2"/>
  <c r="BY248" i="2" s="1"/>
  <c r="BA240" i="3" s="1"/>
  <c r="BZ248" i="2"/>
  <c r="CA248" i="2" s="1"/>
  <c r="BB240" i="3" s="1"/>
  <c r="BC240" i="3" s="1"/>
  <c r="CB248" i="2"/>
  <c r="CC248" i="2" s="1"/>
  <c r="BE240" i="3" s="1"/>
  <c r="BR249" i="2"/>
  <c r="BS249" i="2" s="1"/>
  <c r="AX241" i="3" s="1"/>
  <c r="BT249" i="2"/>
  <c r="BU249" i="2" s="1"/>
  <c r="AY241" i="3" s="1"/>
  <c r="BV249" i="2"/>
  <c r="BW249" i="2" s="1"/>
  <c r="AZ241" i="3" s="1"/>
  <c r="BX249" i="2"/>
  <c r="BY249" i="2" s="1"/>
  <c r="BA241" i="3" s="1"/>
  <c r="BZ249" i="2"/>
  <c r="CA249" i="2" s="1"/>
  <c r="BB241" i="3" s="1"/>
  <c r="BC241" i="3" s="1"/>
  <c r="CB249" i="2"/>
  <c r="CC249" i="2" s="1"/>
  <c r="BE241" i="3" s="1"/>
  <c r="BR250" i="2"/>
  <c r="BS250" i="2" s="1"/>
  <c r="AX242" i="3" s="1"/>
  <c r="BT250" i="2"/>
  <c r="BU250" i="2" s="1"/>
  <c r="AY242" i="3" s="1"/>
  <c r="BV250" i="2"/>
  <c r="BW250" i="2" s="1"/>
  <c r="AZ242" i="3" s="1"/>
  <c r="BX250" i="2"/>
  <c r="BY250" i="2" s="1"/>
  <c r="BA242" i="3" s="1"/>
  <c r="BZ250" i="2"/>
  <c r="CA250" i="2" s="1"/>
  <c r="BB242" i="3" s="1"/>
  <c r="BC242" i="3" s="1"/>
  <c r="CB250" i="2"/>
  <c r="CC250" i="2" s="1"/>
  <c r="BE242" i="3" s="1"/>
  <c r="BR251" i="2"/>
  <c r="BS251" i="2" s="1"/>
  <c r="AX243" i="3" s="1"/>
  <c r="BT251" i="2"/>
  <c r="BU251" i="2" s="1"/>
  <c r="AY243" i="3" s="1"/>
  <c r="BV251" i="2"/>
  <c r="BW251" i="2" s="1"/>
  <c r="AZ243" i="3" s="1"/>
  <c r="BX251" i="2"/>
  <c r="BY251" i="2" s="1"/>
  <c r="BA243" i="3" s="1"/>
  <c r="BZ251" i="2"/>
  <c r="CA251" i="2" s="1"/>
  <c r="BB243" i="3" s="1"/>
  <c r="BC243" i="3" s="1"/>
  <c r="CB251" i="2"/>
  <c r="CC251" i="2" s="1"/>
  <c r="BE243" i="3" s="1"/>
  <c r="BR252" i="2"/>
  <c r="BS252" i="2" s="1"/>
  <c r="AX244" i="3" s="1"/>
  <c r="BT252" i="2"/>
  <c r="BU252" i="2" s="1"/>
  <c r="AY244" i="3" s="1"/>
  <c r="BV252" i="2"/>
  <c r="BW252" i="2" s="1"/>
  <c r="AZ244" i="3" s="1"/>
  <c r="BX252" i="2"/>
  <c r="BY252" i="2" s="1"/>
  <c r="BA244" i="3" s="1"/>
  <c r="BZ252" i="2"/>
  <c r="CA252" i="2" s="1"/>
  <c r="BB244" i="3" s="1"/>
  <c r="BC244" i="3" s="1"/>
  <c r="CB252" i="2"/>
  <c r="CC252" i="2" s="1"/>
  <c r="BE244" i="3" s="1"/>
  <c r="BR253" i="2"/>
  <c r="BS253" i="2" s="1"/>
  <c r="AX245" i="3" s="1"/>
  <c r="BT253" i="2"/>
  <c r="BU253" i="2" s="1"/>
  <c r="AY245" i="3" s="1"/>
  <c r="BV253" i="2"/>
  <c r="BW253" i="2" s="1"/>
  <c r="AZ245" i="3" s="1"/>
  <c r="BX253" i="2"/>
  <c r="BY253" i="2" s="1"/>
  <c r="BA245" i="3" s="1"/>
  <c r="BZ253" i="2"/>
  <c r="CA253" i="2" s="1"/>
  <c r="BB245" i="3" s="1"/>
  <c r="BC245" i="3" s="1"/>
  <c r="CB253" i="2"/>
  <c r="CC253" i="2" s="1"/>
  <c r="BE245" i="3" s="1"/>
  <c r="BR254" i="2"/>
  <c r="BS254" i="2" s="1"/>
  <c r="AX246" i="3" s="1"/>
  <c r="BT254" i="2"/>
  <c r="BU254" i="2" s="1"/>
  <c r="AY246" i="3" s="1"/>
  <c r="BV254" i="2"/>
  <c r="BW254" i="2" s="1"/>
  <c r="AZ246" i="3" s="1"/>
  <c r="BX254" i="2"/>
  <c r="BY254" i="2" s="1"/>
  <c r="BA246" i="3" s="1"/>
  <c r="BZ254" i="2"/>
  <c r="CA254" i="2" s="1"/>
  <c r="BB246" i="3" s="1"/>
  <c r="BC246" i="3" s="1"/>
  <c r="CB254" i="2"/>
  <c r="CC254" i="2" s="1"/>
  <c r="BE246" i="3" s="1"/>
  <c r="BR255" i="2"/>
  <c r="BS255" i="2" s="1"/>
  <c r="AX247" i="3" s="1"/>
  <c r="BT255" i="2"/>
  <c r="BU255" i="2" s="1"/>
  <c r="AY247" i="3" s="1"/>
  <c r="BV255" i="2"/>
  <c r="BW255" i="2" s="1"/>
  <c r="AZ247" i="3" s="1"/>
  <c r="BX255" i="2"/>
  <c r="BY255" i="2" s="1"/>
  <c r="BA247" i="3" s="1"/>
  <c r="BZ255" i="2"/>
  <c r="CA255" i="2" s="1"/>
  <c r="BB247" i="3" s="1"/>
  <c r="BC247" i="3" s="1"/>
  <c r="CB255" i="2"/>
  <c r="CC255" i="2" s="1"/>
  <c r="BE247" i="3" s="1"/>
  <c r="BR256" i="2"/>
  <c r="BS256" i="2" s="1"/>
  <c r="AX248" i="3" s="1"/>
  <c r="BT256" i="2"/>
  <c r="BU256" i="2" s="1"/>
  <c r="AY248" i="3" s="1"/>
  <c r="BV256" i="2"/>
  <c r="BW256" i="2" s="1"/>
  <c r="AZ248" i="3" s="1"/>
  <c r="BX256" i="2"/>
  <c r="BY256" i="2" s="1"/>
  <c r="BA248" i="3" s="1"/>
  <c r="BZ256" i="2"/>
  <c r="CA256" i="2" s="1"/>
  <c r="BB248" i="3" s="1"/>
  <c r="BC248" i="3" s="1"/>
  <c r="CB256" i="2"/>
  <c r="CC256" i="2" s="1"/>
  <c r="BE248" i="3" s="1"/>
  <c r="BR257" i="2"/>
  <c r="BS257" i="2" s="1"/>
  <c r="AX249" i="3" s="1"/>
  <c r="BT257" i="2"/>
  <c r="BU257" i="2" s="1"/>
  <c r="AY249" i="3" s="1"/>
  <c r="BV257" i="2"/>
  <c r="BW257" i="2" s="1"/>
  <c r="AZ249" i="3" s="1"/>
  <c r="BX257" i="2"/>
  <c r="BY257" i="2" s="1"/>
  <c r="BA249" i="3" s="1"/>
  <c r="BZ257" i="2"/>
  <c r="CA257" i="2" s="1"/>
  <c r="CB257" i="2"/>
  <c r="CC257" i="2" s="1"/>
  <c r="BE249" i="3" s="1"/>
  <c r="BR258" i="2"/>
  <c r="BS258" i="2" s="1"/>
  <c r="AX250" i="3" s="1"/>
  <c r="BT258" i="2"/>
  <c r="BU258" i="2" s="1"/>
  <c r="AY250" i="3" s="1"/>
  <c r="BV258" i="2"/>
  <c r="BW258" i="2" s="1"/>
  <c r="AZ250" i="3" s="1"/>
  <c r="BX258" i="2"/>
  <c r="BY258" i="2" s="1"/>
  <c r="BA250" i="3" s="1"/>
  <c r="BZ258" i="2"/>
  <c r="CA258" i="2" s="1"/>
  <c r="BB250" i="3" s="1"/>
  <c r="BC250" i="3" s="1"/>
  <c r="CB258" i="2"/>
  <c r="CC258" i="2" s="1"/>
  <c r="BE250" i="3" s="1"/>
  <c r="BR259" i="2"/>
  <c r="BS259" i="2" s="1"/>
  <c r="AX251" i="3" s="1"/>
  <c r="BT259" i="2"/>
  <c r="BU259" i="2" s="1"/>
  <c r="AY251" i="3" s="1"/>
  <c r="BV259" i="2"/>
  <c r="BW259" i="2" s="1"/>
  <c r="AZ251" i="3" s="1"/>
  <c r="BX259" i="2"/>
  <c r="BY259" i="2" s="1"/>
  <c r="BA251" i="3" s="1"/>
  <c r="BZ259" i="2"/>
  <c r="CA259" i="2" s="1"/>
  <c r="BB251" i="3" s="1"/>
  <c r="CB259" i="2"/>
  <c r="CC259" i="2" s="1"/>
  <c r="BE251" i="3" s="1"/>
  <c r="BR260" i="2"/>
  <c r="BS260" i="2" s="1"/>
  <c r="AX252" i="3" s="1"/>
  <c r="BT260" i="2"/>
  <c r="BU260" i="2" s="1"/>
  <c r="AY252" i="3" s="1"/>
  <c r="BV260" i="2"/>
  <c r="BW260" i="2" s="1"/>
  <c r="AZ252" i="3" s="1"/>
  <c r="BX260" i="2"/>
  <c r="BY260" i="2" s="1"/>
  <c r="BA252" i="3" s="1"/>
  <c r="BZ260" i="2"/>
  <c r="CA260" i="2" s="1"/>
  <c r="BB252" i="3" s="1"/>
  <c r="BC252" i="3" s="1"/>
  <c r="CB260" i="2"/>
  <c r="CC260" i="2" s="1"/>
  <c r="BE252" i="3" s="1"/>
  <c r="BR261" i="2"/>
  <c r="BS261" i="2" s="1"/>
  <c r="AX253" i="3" s="1"/>
  <c r="BT261" i="2"/>
  <c r="BU261" i="2" s="1"/>
  <c r="AY253" i="3" s="1"/>
  <c r="BV261" i="2"/>
  <c r="BW261" i="2" s="1"/>
  <c r="AZ253" i="3" s="1"/>
  <c r="BX261" i="2"/>
  <c r="BY261" i="2" s="1"/>
  <c r="BA253" i="3" s="1"/>
  <c r="BZ261" i="2"/>
  <c r="CA261" i="2" s="1"/>
  <c r="BB253" i="3" s="1"/>
  <c r="BC253" i="3" s="1"/>
  <c r="CB261" i="2"/>
  <c r="CC261" i="2" s="1"/>
  <c r="BE253" i="3" s="1"/>
  <c r="BR262" i="2"/>
  <c r="BS262" i="2" s="1"/>
  <c r="AX254" i="3" s="1"/>
  <c r="BT262" i="2"/>
  <c r="BU262" i="2" s="1"/>
  <c r="AY254" i="3" s="1"/>
  <c r="BV262" i="2"/>
  <c r="BW262" i="2" s="1"/>
  <c r="AZ254" i="3" s="1"/>
  <c r="BX262" i="2"/>
  <c r="BY262" i="2" s="1"/>
  <c r="BA254" i="3" s="1"/>
  <c r="BZ262" i="2"/>
  <c r="CA262" i="2" s="1"/>
  <c r="BB254" i="3" s="1"/>
  <c r="BC254" i="3" s="1"/>
  <c r="CB262" i="2"/>
  <c r="CC262" i="2" s="1"/>
  <c r="BE254" i="3" s="1"/>
  <c r="BR263" i="2"/>
  <c r="BS263" i="2" s="1"/>
  <c r="AX255" i="3" s="1"/>
  <c r="BT263" i="2"/>
  <c r="BU263" i="2" s="1"/>
  <c r="AY255" i="3" s="1"/>
  <c r="BV263" i="2"/>
  <c r="BW263" i="2" s="1"/>
  <c r="AZ255" i="3" s="1"/>
  <c r="BX263" i="2"/>
  <c r="BY263" i="2" s="1"/>
  <c r="BA255" i="3" s="1"/>
  <c r="BZ263" i="2"/>
  <c r="CA263" i="2" s="1"/>
  <c r="BB255" i="3" s="1"/>
  <c r="BC255" i="3" s="1"/>
  <c r="CB263" i="2"/>
  <c r="CC263" i="2" s="1"/>
  <c r="BE255" i="3" s="1"/>
  <c r="BR264" i="2"/>
  <c r="BS264" i="2" s="1"/>
  <c r="AX256" i="3" s="1"/>
  <c r="BT264" i="2"/>
  <c r="BU264" i="2" s="1"/>
  <c r="AY256" i="3" s="1"/>
  <c r="BV264" i="2"/>
  <c r="BW264" i="2" s="1"/>
  <c r="AZ256" i="3" s="1"/>
  <c r="BX264" i="2"/>
  <c r="BY264" i="2" s="1"/>
  <c r="BA256" i="3" s="1"/>
  <c r="BZ264" i="2"/>
  <c r="CA264" i="2" s="1"/>
  <c r="BB256" i="3" s="1"/>
  <c r="BC256" i="3" s="1"/>
  <c r="CB264" i="2"/>
  <c r="CC264" i="2" s="1"/>
  <c r="BE256" i="3" s="1"/>
  <c r="BR265" i="2"/>
  <c r="BS265" i="2" s="1"/>
  <c r="AX257" i="3" s="1"/>
  <c r="BT265" i="2"/>
  <c r="BU265" i="2" s="1"/>
  <c r="AY257" i="3" s="1"/>
  <c r="BV265" i="2"/>
  <c r="BW265" i="2" s="1"/>
  <c r="AZ257" i="3" s="1"/>
  <c r="BX265" i="2"/>
  <c r="BY265" i="2" s="1"/>
  <c r="BA257" i="3" s="1"/>
  <c r="BZ265" i="2"/>
  <c r="CA265" i="2" s="1"/>
  <c r="BB257" i="3" s="1"/>
  <c r="BC257" i="3" s="1"/>
  <c r="CB265" i="2"/>
  <c r="CC265" i="2" s="1"/>
  <c r="BR266" i="2"/>
  <c r="BS266" i="2" s="1"/>
  <c r="AX258" i="3" s="1"/>
  <c r="BT266" i="2"/>
  <c r="BU266" i="2" s="1"/>
  <c r="AY258" i="3" s="1"/>
  <c r="BV266" i="2"/>
  <c r="BW266" i="2" s="1"/>
  <c r="AZ258" i="3" s="1"/>
  <c r="BX266" i="2"/>
  <c r="BY266" i="2" s="1"/>
  <c r="BA258" i="3" s="1"/>
  <c r="BZ266" i="2"/>
  <c r="CA266" i="2" s="1"/>
  <c r="BB258" i="3" s="1"/>
  <c r="BC258" i="3" s="1"/>
  <c r="CB266" i="2"/>
  <c r="CC266" i="2" s="1"/>
  <c r="BE258" i="3" s="1"/>
  <c r="BR267" i="2"/>
  <c r="BS267" i="2" s="1"/>
  <c r="AX259" i="3" s="1"/>
  <c r="BT267" i="2"/>
  <c r="BU267" i="2" s="1"/>
  <c r="AY259" i="3" s="1"/>
  <c r="BV267" i="2"/>
  <c r="BW267" i="2" s="1"/>
  <c r="AZ259" i="3" s="1"/>
  <c r="BX267" i="2"/>
  <c r="BY267" i="2" s="1"/>
  <c r="BA259" i="3" s="1"/>
  <c r="BZ267" i="2"/>
  <c r="CA267" i="2" s="1"/>
  <c r="BB259" i="3" s="1"/>
  <c r="BC259" i="3" s="1"/>
  <c r="CB267" i="2"/>
  <c r="CC267" i="2" s="1"/>
  <c r="BE259" i="3" s="1"/>
  <c r="BR268" i="2"/>
  <c r="BS268" i="2" s="1"/>
  <c r="AX260" i="3" s="1"/>
  <c r="BT268" i="2"/>
  <c r="BU268" i="2" s="1"/>
  <c r="AY260" i="3" s="1"/>
  <c r="BV268" i="2"/>
  <c r="BW268" i="2" s="1"/>
  <c r="AZ260" i="3" s="1"/>
  <c r="BX268" i="2"/>
  <c r="BY268" i="2" s="1"/>
  <c r="BA260" i="3" s="1"/>
  <c r="BZ268" i="2"/>
  <c r="CA268" i="2" s="1"/>
  <c r="BB260" i="3" s="1"/>
  <c r="BC260" i="3" s="1"/>
  <c r="CB268" i="2"/>
  <c r="CC268" i="2" s="1"/>
  <c r="BE260" i="3" s="1"/>
  <c r="BR269" i="2"/>
  <c r="BS269" i="2" s="1"/>
  <c r="AX261" i="3" s="1"/>
  <c r="BT269" i="2"/>
  <c r="BU269" i="2" s="1"/>
  <c r="AY261" i="3" s="1"/>
  <c r="BV269" i="2"/>
  <c r="BW269" i="2" s="1"/>
  <c r="AZ261" i="3" s="1"/>
  <c r="BX269" i="2"/>
  <c r="BY269" i="2" s="1"/>
  <c r="BA261" i="3" s="1"/>
  <c r="BZ269" i="2"/>
  <c r="CA269" i="2" s="1"/>
  <c r="BB261" i="3" s="1"/>
  <c r="BC261" i="3" s="1"/>
  <c r="CB269" i="2"/>
  <c r="CC269" i="2" s="1"/>
  <c r="BE261" i="3" s="1"/>
  <c r="BR270" i="2"/>
  <c r="BS270" i="2" s="1"/>
  <c r="BT270" i="2"/>
  <c r="BU270" i="2" s="1"/>
  <c r="BV270" i="2"/>
  <c r="BW270" i="2" s="1"/>
  <c r="BX270" i="2"/>
  <c r="BY270" i="2" s="1"/>
  <c r="BZ270" i="2"/>
  <c r="CA270" i="2" s="1"/>
  <c r="CB270" i="2"/>
  <c r="CC270" i="2" s="1"/>
  <c r="BR271" i="2"/>
  <c r="BS271" i="2" s="1"/>
  <c r="AX262" i="3" s="1"/>
  <c r="BT271" i="2"/>
  <c r="BU271" i="2" s="1"/>
  <c r="AY262" i="3" s="1"/>
  <c r="BV271" i="2"/>
  <c r="BW271" i="2" s="1"/>
  <c r="AZ262" i="3" s="1"/>
  <c r="BX271" i="2"/>
  <c r="BY271" i="2" s="1"/>
  <c r="BA262" i="3" s="1"/>
  <c r="BZ271" i="2"/>
  <c r="CA271" i="2" s="1"/>
  <c r="BB262" i="3" s="1"/>
  <c r="BC262" i="3" s="1"/>
  <c r="CB271" i="2"/>
  <c r="CC271" i="2" s="1"/>
  <c r="BE262" i="3" s="1"/>
  <c r="BR272" i="2"/>
  <c r="BS272" i="2" s="1"/>
  <c r="AX263" i="3" s="1"/>
  <c r="BT272" i="2"/>
  <c r="BU272" i="2" s="1"/>
  <c r="AY263" i="3" s="1"/>
  <c r="BV272" i="2"/>
  <c r="BW272" i="2" s="1"/>
  <c r="AZ263" i="3" s="1"/>
  <c r="BX272" i="2"/>
  <c r="BY272" i="2" s="1"/>
  <c r="BA263" i="3" s="1"/>
  <c r="BZ272" i="2"/>
  <c r="CA272" i="2" s="1"/>
  <c r="BB263" i="3" s="1"/>
  <c r="BC263" i="3" s="1"/>
  <c r="CB272" i="2"/>
  <c r="CC272" i="2" s="1"/>
  <c r="BE263" i="3" s="1"/>
  <c r="BR273" i="2"/>
  <c r="BS273" i="2" s="1"/>
  <c r="AX264" i="3" s="1"/>
  <c r="BT273" i="2"/>
  <c r="BU273" i="2" s="1"/>
  <c r="AY264" i="3" s="1"/>
  <c r="BV273" i="2"/>
  <c r="BW273" i="2" s="1"/>
  <c r="AZ264" i="3" s="1"/>
  <c r="BX273" i="2"/>
  <c r="BY273" i="2" s="1"/>
  <c r="BA264" i="3" s="1"/>
  <c r="BZ273" i="2"/>
  <c r="CA273" i="2" s="1"/>
  <c r="BC264" i="3" s="1"/>
  <c r="CB273" i="2"/>
  <c r="CC273" i="2" s="1"/>
  <c r="BE264" i="3" s="1"/>
  <c r="BR274" i="2"/>
  <c r="BS274" i="2" s="1"/>
  <c r="AX265" i="3" s="1"/>
  <c r="BT274" i="2"/>
  <c r="BU274" i="2" s="1"/>
  <c r="AY265" i="3" s="1"/>
  <c r="BV274" i="2"/>
  <c r="BW274" i="2" s="1"/>
  <c r="AZ265" i="3" s="1"/>
  <c r="BX274" i="2"/>
  <c r="BY274" i="2" s="1"/>
  <c r="BA265" i="3" s="1"/>
  <c r="BZ274" i="2"/>
  <c r="CA274" i="2" s="1"/>
  <c r="BB265" i="3" s="1"/>
  <c r="BC265" i="3" s="1"/>
  <c r="CB274" i="2"/>
  <c r="CC274" i="2" s="1"/>
  <c r="BE265" i="3" s="1"/>
  <c r="BR275" i="2"/>
  <c r="BS275" i="2" s="1"/>
  <c r="AX266" i="3" s="1"/>
  <c r="BT275" i="2"/>
  <c r="BU275" i="2" s="1"/>
  <c r="AY266" i="3" s="1"/>
  <c r="BV275" i="2"/>
  <c r="BW275" i="2" s="1"/>
  <c r="AZ266" i="3" s="1"/>
  <c r="BX275" i="2"/>
  <c r="BY275" i="2" s="1"/>
  <c r="BA266" i="3" s="1"/>
  <c r="BZ275" i="2"/>
  <c r="CA275" i="2" s="1"/>
  <c r="BB266" i="3" s="1"/>
  <c r="BC266" i="3" s="1"/>
  <c r="CB275" i="2"/>
  <c r="CC275" i="2" s="1"/>
  <c r="BE266" i="3" s="1"/>
  <c r="BR276" i="2"/>
  <c r="BS276" i="2" s="1"/>
  <c r="AX267" i="3" s="1"/>
  <c r="BT276" i="2"/>
  <c r="BU276" i="2" s="1"/>
  <c r="AY267" i="3" s="1"/>
  <c r="BV276" i="2"/>
  <c r="BW276" i="2" s="1"/>
  <c r="AZ267" i="3" s="1"/>
  <c r="BX276" i="2"/>
  <c r="BY276" i="2" s="1"/>
  <c r="BA267" i="3" s="1"/>
  <c r="BZ276" i="2"/>
  <c r="CA276" i="2" s="1"/>
  <c r="BB267" i="3" s="1"/>
  <c r="BC267" i="3" s="1"/>
  <c r="CB276" i="2"/>
  <c r="CC276" i="2" s="1"/>
  <c r="BE267" i="3" s="1"/>
  <c r="BR277" i="2"/>
  <c r="BS277" i="2" s="1"/>
  <c r="AX268" i="3" s="1"/>
  <c r="BT277" i="2"/>
  <c r="BU277" i="2" s="1"/>
  <c r="AY268" i="3" s="1"/>
  <c r="BV277" i="2"/>
  <c r="BW277" i="2" s="1"/>
  <c r="AZ268" i="3" s="1"/>
  <c r="BX277" i="2"/>
  <c r="BY277" i="2" s="1"/>
  <c r="BA268" i="3" s="1"/>
  <c r="BZ277" i="2"/>
  <c r="CA277" i="2" s="1"/>
  <c r="BB268" i="3" s="1"/>
  <c r="BC268" i="3" s="1"/>
  <c r="CB277" i="2"/>
  <c r="CC277" i="2" s="1"/>
  <c r="BE268" i="3" s="1"/>
  <c r="BR278" i="2"/>
  <c r="BS278" i="2" s="1"/>
  <c r="AX269" i="3" s="1"/>
  <c r="BT278" i="2"/>
  <c r="BU278" i="2" s="1"/>
  <c r="AY269" i="3" s="1"/>
  <c r="BV278" i="2"/>
  <c r="BW278" i="2" s="1"/>
  <c r="AZ269" i="3" s="1"/>
  <c r="BX278" i="2"/>
  <c r="BY278" i="2" s="1"/>
  <c r="BA269" i="3" s="1"/>
  <c r="BZ278" i="2"/>
  <c r="CA278" i="2" s="1"/>
  <c r="BB269" i="3" s="1"/>
  <c r="BC269" i="3" s="1"/>
  <c r="CB278" i="2"/>
  <c r="CC278" i="2" s="1"/>
  <c r="BE269" i="3" s="1"/>
  <c r="BR279" i="2"/>
  <c r="BS279" i="2" s="1"/>
  <c r="AX270" i="3" s="1"/>
  <c r="BT279" i="2"/>
  <c r="BU279" i="2" s="1"/>
  <c r="AY270" i="3" s="1"/>
  <c r="BV279" i="2"/>
  <c r="BW279" i="2" s="1"/>
  <c r="AZ270" i="3" s="1"/>
  <c r="BX279" i="2"/>
  <c r="BY279" i="2" s="1"/>
  <c r="BA270" i="3" s="1"/>
  <c r="BZ279" i="2"/>
  <c r="CA279" i="2" s="1"/>
  <c r="BB270" i="3" s="1"/>
  <c r="CB279" i="2"/>
  <c r="CC279" i="2" s="1"/>
  <c r="BE270" i="3" s="1"/>
  <c r="BR280" i="2"/>
  <c r="BS280" i="2" s="1"/>
  <c r="AX271" i="3" s="1"/>
  <c r="BT280" i="2"/>
  <c r="BU280" i="2" s="1"/>
  <c r="AY271" i="3" s="1"/>
  <c r="BV280" i="2"/>
  <c r="BW280" i="2" s="1"/>
  <c r="AZ271" i="3" s="1"/>
  <c r="BX280" i="2"/>
  <c r="BY280" i="2" s="1"/>
  <c r="BA271" i="3" s="1"/>
  <c r="BZ280" i="2"/>
  <c r="CA280" i="2" s="1"/>
  <c r="BB271" i="3" s="1"/>
  <c r="BC271" i="3" s="1"/>
  <c r="CB280" i="2"/>
  <c r="CC280" i="2" s="1"/>
  <c r="BE271" i="3" s="1"/>
  <c r="BR281" i="2"/>
  <c r="BS281" i="2" s="1"/>
  <c r="AX272" i="3" s="1"/>
  <c r="BT281" i="2"/>
  <c r="BU281" i="2" s="1"/>
  <c r="AY272" i="3" s="1"/>
  <c r="BV281" i="2"/>
  <c r="BW281" i="2" s="1"/>
  <c r="AZ272" i="3" s="1"/>
  <c r="BX281" i="2"/>
  <c r="BY281" i="2" s="1"/>
  <c r="BA272" i="3" s="1"/>
  <c r="BZ281" i="2"/>
  <c r="CA281" i="2" s="1"/>
  <c r="BB272" i="3" s="1"/>
  <c r="BC272" i="3" s="1"/>
  <c r="CB281" i="2"/>
  <c r="CC281" i="2" s="1"/>
  <c r="BE272" i="3" s="1"/>
  <c r="BR282" i="2"/>
  <c r="BS282" i="2" s="1"/>
  <c r="AX273" i="3" s="1"/>
  <c r="BT282" i="2"/>
  <c r="BU282" i="2" s="1"/>
  <c r="AY273" i="3" s="1"/>
  <c r="BV282" i="2"/>
  <c r="BW282" i="2" s="1"/>
  <c r="AZ273" i="3" s="1"/>
  <c r="BX282" i="2"/>
  <c r="BY282" i="2" s="1"/>
  <c r="BA273" i="3" s="1"/>
  <c r="BZ282" i="2"/>
  <c r="CA282" i="2" s="1"/>
  <c r="BB273" i="3" s="1"/>
  <c r="BC273" i="3" s="1"/>
  <c r="CB282" i="2"/>
  <c r="CC282" i="2" s="1"/>
  <c r="BE273" i="3" s="1"/>
  <c r="BR283" i="2"/>
  <c r="BS283" i="2" s="1"/>
  <c r="AX274" i="3" s="1"/>
  <c r="BT283" i="2"/>
  <c r="BU283" i="2" s="1"/>
  <c r="AY274" i="3" s="1"/>
  <c r="BV283" i="2"/>
  <c r="BW283" i="2" s="1"/>
  <c r="AZ274" i="3" s="1"/>
  <c r="BX283" i="2"/>
  <c r="BY283" i="2" s="1"/>
  <c r="BA274" i="3" s="1"/>
  <c r="BZ283" i="2"/>
  <c r="CA283" i="2" s="1"/>
  <c r="BB274" i="3" s="1"/>
  <c r="BC274" i="3" s="1"/>
  <c r="CB283" i="2"/>
  <c r="CC283" i="2" s="1"/>
  <c r="BE274" i="3" s="1"/>
  <c r="BR284" i="2"/>
  <c r="BS284" i="2" s="1"/>
  <c r="AX275" i="3" s="1"/>
  <c r="BT284" i="2"/>
  <c r="BU284" i="2" s="1"/>
  <c r="AY275" i="3" s="1"/>
  <c r="BV284" i="2"/>
  <c r="BW284" i="2" s="1"/>
  <c r="AZ275" i="3" s="1"/>
  <c r="BX284" i="2"/>
  <c r="BY284" i="2" s="1"/>
  <c r="BA275" i="3" s="1"/>
  <c r="BZ284" i="2"/>
  <c r="CA284" i="2" s="1"/>
  <c r="BB275" i="3" s="1"/>
  <c r="BC275" i="3" s="1"/>
  <c r="CB284" i="2"/>
  <c r="CC284" i="2" s="1"/>
  <c r="BE275" i="3" s="1"/>
  <c r="BR285" i="2"/>
  <c r="BS285" i="2" s="1"/>
  <c r="AX276" i="3" s="1"/>
  <c r="BT285" i="2"/>
  <c r="BU285" i="2" s="1"/>
  <c r="AY276" i="3" s="1"/>
  <c r="BV285" i="2"/>
  <c r="BW285" i="2" s="1"/>
  <c r="AZ276" i="3" s="1"/>
  <c r="BX285" i="2"/>
  <c r="BY285" i="2" s="1"/>
  <c r="BA276" i="3" s="1"/>
  <c r="BZ285" i="2"/>
  <c r="CA285" i="2" s="1"/>
  <c r="BB276" i="3" s="1"/>
  <c r="BC276" i="3" s="1"/>
  <c r="CB285" i="2"/>
  <c r="CC285" i="2" s="1"/>
  <c r="BE276" i="3" s="1"/>
  <c r="BR286" i="2"/>
  <c r="BS286" i="2" s="1"/>
  <c r="AX277" i="3" s="1"/>
  <c r="BT286" i="2"/>
  <c r="BU286" i="2" s="1"/>
  <c r="AY277" i="3" s="1"/>
  <c r="BV286" i="2"/>
  <c r="BW286" i="2" s="1"/>
  <c r="AZ277" i="3" s="1"/>
  <c r="BX286" i="2"/>
  <c r="BY286" i="2" s="1"/>
  <c r="BA277" i="3" s="1"/>
  <c r="BZ286" i="2"/>
  <c r="CA286" i="2" s="1"/>
  <c r="BB277" i="3" s="1"/>
  <c r="BC277" i="3" s="1"/>
  <c r="CB286" i="2"/>
  <c r="CC286" i="2" s="1"/>
  <c r="BE277" i="3" s="1"/>
  <c r="BR287" i="2"/>
  <c r="BS287" i="2" s="1"/>
  <c r="AX278" i="3" s="1"/>
  <c r="BT287" i="2"/>
  <c r="BU287" i="2" s="1"/>
  <c r="AY278" i="3" s="1"/>
  <c r="BV287" i="2"/>
  <c r="BW287" i="2" s="1"/>
  <c r="AZ278" i="3" s="1"/>
  <c r="BX287" i="2"/>
  <c r="BY287" i="2" s="1"/>
  <c r="BA278" i="3" s="1"/>
  <c r="BZ287" i="2"/>
  <c r="CA287" i="2" s="1"/>
  <c r="BB278" i="3" s="1"/>
  <c r="BC278" i="3" s="1"/>
  <c r="CB287" i="2"/>
  <c r="CC287" i="2" s="1"/>
  <c r="BE278" i="3" s="1"/>
  <c r="BR288" i="2"/>
  <c r="BS288" i="2" s="1"/>
  <c r="AX279" i="3" s="1"/>
  <c r="BT288" i="2"/>
  <c r="BU288" i="2" s="1"/>
  <c r="AY279" i="3" s="1"/>
  <c r="BV288" i="2"/>
  <c r="BW288" i="2" s="1"/>
  <c r="AZ279" i="3" s="1"/>
  <c r="BX288" i="2"/>
  <c r="BY288" i="2" s="1"/>
  <c r="BA279" i="3" s="1"/>
  <c r="BZ288" i="2"/>
  <c r="CA288" i="2" s="1"/>
  <c r="BB279" i="3" s="1"/>
  <c r="BC279" i="3" s="1"/>
  <c r="CB288" i="2"/>
  <c r="CC288" i="2" s="1"/>
  <c r="BE279" i="3" s="1"/>
  <c r="BR289" i="2"/>
  <c r="BS289" i="2" s="1"/>
  <c r="AX280" i="3" s="1"/>
  <c r="BT289" i="2"/>
  <c r="BU289" i="2" s="1"/>
  <c r="AY280" i="3" s="1"/>
  <c r="BV289" i="2"/>
  <c r="BW289" i="2" s="1"/>
  <c r="AZ280" i="3" s="1"/>
  <c r="BX289" i="2"/>
  <c r="BY289" i="2" s="1"/>
  <c r="BA280" i="3" s="1"/>
  <c r="BZ289" i="2"/>
  <c r="CA289" i="2" s="1"/>
  <c r="BB280" i="3" s="1"/>
  <c r="BC280" i="3" s="1"/>
  <c r="CB289" i="2"/>
  <c r="CC289" i="2" s="1"/>
  <c r="BE280" i="3" s="1"/>
  <c r="BR290" i="2"/>
  <c r="BS290" i="2" s="1"/>
  <c r="AX281" i="3" s="1"/>
  <c r="BT290" i="2"/>
  <c r="BU290" i="2" s="1"/>
  <c r="AY281" i="3" s="1"/>
  <c r="BV290" i="2"/>
  <c r="BW290" i="2" s="1"/>
  <c r="AZ281" i="3" s="1"/>
  <c r="BX290" i="2"/>
  <c r="BY290" i="2" s="1"/>
  <c r="BA281" i="3" s="1"/>
  <c r="BZ290" i="2"/>
  <c r="CA290" i="2" s="1"/>
  <c r="BB281" i="3" s="1"/>
  <c r="BC281" i="3" s="1"/>
  <c r="CB290" i="2"/>
  <c r="CC290" i="2" s="1"/>
  <c r="BE281" i="3" s="1"/>
  <c r="BR291" i="2"/>
  <c r="BS291" i="2" s="1"/>
  <c r="AX282" i="3" s="1"/>
  <c r="BT291" i="2"/>
  <c r="BU291" i="2" s="1"/>
  <c r="AY282" i="3" s="1"/>
  <c r="BV291" i="2"/>
  <c r="BW291" i="2" s="1"/>
  <c r="AZ282" i="3" s="1"/>
  <c r="BX291" i="2"/>
  <c r="BY291" i="2" s="1"/>
  <c r="BA282" i="3" s="1"/>
  <c r="BZ291" i="2"/>
  <c r="CA291" i="2" s="1"/>
  <c r="BB282" i="3" s="1"/>
  <c r="BC282" i="3" s="1"/>
  <c r="CB291" i="2"/>
  <c r="CC291" i="2" s="1"/>
  <c r="BE282" i="3" s="1"/>
  <c r="BR292" i="2"/>
  <c r="BS292" i="2" s="1"/>
  <c r="AX283" i="3" s="1"/>
  <c r="BT292" i="2"/>
  <c r="BU292" i="2" s="1"/>
  <c r="AY283" i="3" s="1"/>
  <c r="BV292" i="2"/>
  <c r="BW292" i="2" s="1"/>
  <c r="AZ283" i="3" s="1"/>
  <c r="BX292" i="2"/>
  <c r="BY292" i="2" s="1"/>
  <c r="BA283" i="3" s="1"/>
  <c r="BZ292" i="2"/>
  <c r="CA292" i="2" s="1"/>
  <c r="BB283" i="3" s="1"/>
  <c r="BC283" i="3" s="1"/>
  <c r="CB292" i="2"/>
  <c r="CC292" i="2" s="1"/>
  <c r="BE283" i="3" s="1"/>
  <c r="BR293" i="2"/>
  <c r="BS293" i="2" s="1"/>
  <c r="AX284" i="3" s="1"/>
  <c r="BT293" i="2"/>
  <c r="BU293" i="2" s="1"/>
  <c r="AY284" i="3" s="1"/>
  <c r="BV293" i="2"/>
  <c r="BW293" i="2" s="1"/>
  <c r="AZ284" i="3" s="1"/>
  <c r="BX293" i="2"/>
  <c r="BY293" i="2" s="1"/>
  <c r="BA284" i="3" s="1"/>
  <c r="BZ293" i="2"/>
  <c r="CA293" i="2" s="1"/>
  <c r="BC284" i="3" s="1"/>
  <c r="CB293" i="2"/>
  <c r="CC293" i="2" s="1"/>
  <c r="BE284" i="3" s="1"/>
  <c r="BR294" i="2"/>
  <c r="BS294" i="2" s="1"/>
  <c r="AX285" i="3" s="1"/>
  <c r="BT294" i="2"/>
  <c r="BU294" i="2" s="1"/>
  <c r="AY285" i="3" s="1"/>
  <c r="BV294" i="2"/>
  <c r="BW294" i="2" s="1"/>
  <c r="AZ285" i="3" s="1"/>
  <c r="BX294" i="2"/>
  <c r="BY294" i="2" s="1"/>
  <c r="BA285" i="3" s="1"/>
  <c r="BZ294" i="2"/>
  <c r="CA294" i="2" s="1"/>
  <c r="BB285" i="3" s="1"/>
  <c r="BC285" i="3" s="1"/>
  <c r="CB294" i="2"/>
  <c r="CC294" i="2" s="1"/>
  <c r="BE285" i="3" s="1"/>
  <c r="BR295" i="2"/>
  <c r="BS295" i="2" s="1"/>
  <c r="AX286" i="3" s="1"/>
  <c r="BT295" i="2"/>
  <c r="BU295" i="2" s="1"/>
  <c r="AY286" i="3" s="1"/>
  <c r="BV295" i="2"/>
  <c r="BW295" i="2" s="1"/>
  <c r="AZ286" i="3" s="1"/>
  <c r="BX295" i="2"/>
  <c r="BY295" i="2" s="1"/>
  <c r="BA286" i="3" s="1"/>
  <c r="BZ295" i="2"/>
  <c r="CA295" i="2" s="1"/>
  <c r="BB286" i="3" s="1"/>
  <c r="BC286" i="3" s="1"/>
  <c r="CB295" i="2"/>
  <c r="CC295" i="2" s="1"/>
  <c r="BE286" i="3" s="1"/>
  <c r="BR296" i="2"/>
  <c r="BS296" i="2" s="1"/>
  <c r="AX287" i="3" s="1"/>
  <c r="BT296" i="2"/>
  <c r="BU296" i="2" s="1"/>
  <c r="AY287" i="3" s="1"/>
  <c r="BV296" i="2"/>
  <c r="BW296" i="2" s="1"/>
  <c r="AZ287" i="3" s="1"/>
  <c r="BX296" i="2"/>
  <c r="BY296" i="2" s="1"/>
  <c r="BA287" i="3" s="1"/>
  <c r="BZ296" i="2"/>
  <c r="CA296" i="2" s="1"/>
  <c r="BB287" i="3" s="1"/>
  <c r="BC287" i="3" s="1"/>
  <c r="CB296" i="2"/>
  <c r="CC296" i="2" s="1"/>
  <c r="BE287" i="3" s="1"/>
  <c r="BR297" i="2"/>
  <c r="BS297" i="2" s="1"/>
  <c r="AX288" i="3" s="1"/>
  <c r="BT297" i="2"/>
  <c r="BU297" i="2" s="1"/>
  <c r="AY288" i="3" s="1"/>
  <c r="BV297" i="2"/>
  <c r="BW297" i="2" s="1"/>
  <c r="AZ288" i="3" s="1"/>
  <c r="BX297" i="2"/>
  <c r="BY297" i="2" s="1"/>
  <c r="BA288" i="3" s="1"/>
  <c r="BZ297" i="2"/>
  <c r="CA297" i="2" s="1"/>
  <c r="BB288" i="3" s="1"/>
  <c r="BC288" i="3" s="1"/>
  <c r="CB297" i="2"/>
  <c r="CC297" i="2" s="1"/>
  <c r="BE288" i="3" s="1"/>
  <c r="BR298" i="2"/>
  <c r="BS298" i="2" s="1"/>
  <c r="AX289" i="3" s="1"/>
  <c r="BT298" i="2"/>
  <c r="BU298" i="2" s="1"/>
  <c r="AY289" i="3" s="1"/>
  <c r="BV298" i="2"/>
  <c r="BW298" i="2" s="1"/>
  <c r="AZ289" i="3" s="1"/>
  <c r="BX298" i="2"/>
  <c r="BY298" i="2" s="1"/>
  <c r="BA289" i="3" s="1"/>
  <c r="BZ298" i="2"/>
  <c r="CA298" i="2" s="1"/>
  <c r="BB289" i="3" s="1"/>
  <c r="BC289" i="3" s="1"/>
  <c r="CB298" i="2"/>
  <c r="CC298" i="2" s="1"/>
  <c r="BE289" i="3" s="1"/>
  <c r="BR299" i="2"/>
  <c r="BS299" i="2" s="1"/>
  <c r="AX290" i="3" s="1"/>
  <c r="BT299" i="2"/>
  <c r="BU299" i="2" s="1"/>
  <c r="AY290" i="3" s="1"/>
  <c r="BV299" i="2"/>
  <c r="BW299" i="2" s="1"/>
  <c r="AZ290" i="3" s="1"/>
  <c r="BX299" i="2"/>
  <c r="BY299" i="2" s="1"/>
  <c r="BA290" i="3" s="1"/>
  <c r="BZ299" i="2"/>
  <c r="CA299" i="2" s="1"/>
  <c r="BB290" i="3" s="1"/>
  <c r="BC290" i="3" s="1"/>
  <c r="CB299" i="2"/>
  <c r="CC299" i="2" s="1"/>
  <c r="BE290" i="3" s="1"/>
  <c r="BR300" i="2"/>
  <c r="BS300" i="2" s="1"/>
  <c r="AX291" i="3" s="1"/>
  <c r="BT300" i="2"/>
  <c r="BU300" i="2" s="1"/>
  <c r="AY291" i="3" s="1"/>
  <c r="BV300" i="2"/>
  <c r="BW300" i="2" s="1"/>
  <c r="AZ291" i="3" s="1"/>
  <c r="BX300" i="2"/>
  <c r="BY300" i="2" s="1"/>
  <c r="BA291" i="3" s="1"/>
  <c r="BZ300" i="2"/>
  <c r="CA300" i="2" s="1"/>
  <c r="BB291" i="3" s="1"/>
  <c r="BC291" i="3" s="1"/>
  <c r="CB300" i="2"/>
  <c r="CC300" i="2" s="1"/>
  <c r="BE291" i="3" s="1"/>
  <c r="BR301" i="2"/>
  <c r="BS301" i="2" s="1"/>
  <c r="AX292" i="3" s="1"/>
  <c r="BT301" i="2"/>
  <c r="BU301" i="2" s="1"/>
  <c r="AY292" i="3" s="1"/>
  <c r="BV301" i="2"/>
  <c r="BW301" i="2" s="1"/>
  <c r="AZ292" i="3" s="1"/>
  <c r="BX301" i="2"/>
  <c r="BY301" i="2" s="1"/>
  <c r="BA292" i="3" s="1"/>
  <c r="BZ301" i="2"/>
  <c r="CA301" i="2" s="1"/>
  <c r="BB292" i="3" s="1"/>
  <c r="BC292" i="3" s="1"/>
  <c r="CB301" i="2"/>
  <c r="CC301" i="2" s="1"/>
  <c r="BE292" i="3" s="1"/>
  <c r="BR302" i="2"/>
  <c r="BS302" i="2" s="1"/>
  <c r="AX293" i="3" s="1"/>
  <c r="BT302" i="2"/>
  <c r="BU302" i="2" s="1"/>
  <c r="AY293" i="3" s="1"/>
  <c r="BV302" i="2"/>
  <c r="BW302" i="2" s="1"/>
  <c r="AZ293" i="3" s="1"/>
  <c r="BX302" i="2"/>
  <c r="BY302" i="2" s="1"/>
  <c r="BA293" i="3" s="1"/>
  <c r="BZ302" i="2"/>
  <c r="CA302" i="2" s="1"/>
  <c r="BB293" i="3" s="1"/>
  <c r="BC293" i="3" s="1"/>
  <c r="CB302" i="2"/>
  <c r="CC302" i="2" s="1"/>
  <c r="BE293" i="3" s="1"/>
  <c r="BR303" i="2"/>
  <c r="BS303" i="2" s="1"/>
  <c r="AX294" i="3" s="1"/>
  <c r="BT303" i="2"/>
  <c r="BU303" i="2" s="1"/>
  <c r="AY294" i="3" s="1"/>
  <c r="BV303" i="2"/>
  <c r="BW303" i="2" s="1"/>
  <c r="AZ294" i="3" s="1"/>
  <c r="BX303" i="2"/>
  <c r="BY303" i="2" s="1"/>
  <c r="BA294" i="3" s="1"/>
  <c r="BZ303" i="2"/>
  <c r="CA303" i="2" s="1"/>
  <c r="BB294" i="3" s="1"/>
  <c r="BC294" i="3" s="1"/>
  <c r="CB303" i="2"/>
  <c r="CC303" i="2" s="1"/>
  <c r="BE294" i="3" s="1"/>
  <c r="BR304" i="2"/>
  <c r="BS304" i="2" s="1"/>
  <c r="AX295" i="3" s="1"/>
  <c r="BT304" i="2"/>
  <c r="BU304" i="2" s="1"/>
  <c r="AY295" i="3" s="1"/>
  <c r="BV304" i="2"/>
  <c r="BW304" i="2" s="1"/>
  <c r="AZ295" i="3" s="1"/>
  <c r="BX304" i="2"/>
  <c r="BY304" i="2" s="1"/>
  <c r="BA295" i="3" s="1"/>
  <c r="BZ304" i="2"/>
  <c r="CA304" i="2" s="1"/>
  <c r="BB295" i="3" s="1"/>
  <c r="BC295" i="3" s="1"/>
  <c r="CB304" i="2"/>
  <c r="CC304" i="2" s="1"/>
  <c r="BE295" i="3" s="1"/>
  <c r="BR305" i="2"/>
  <c r="BS305" i="2" s="1"/>
  <c r="AX296" i="3" s="1"/>
  <c r="BT305" i="2"/>
  <c r="BU305" i="2" s="1"/>
  <c r="AY296" i="3" s="1"/>
  <c r="BV305" i="2"/>
  <c r="BW305" i="2" s="1"/>
  <c r="AZ296" i="3" s="1"/>
  <c r="BX305" i="2"/>
  <c r="BY305" i="2" s="1"/>
  <c r="BA296" i="3" s="1"/>
  <c r="BZ305" i="2"/>
  <c r="CA305" i="2" s="1"/>
  <c r="BB296" i="3" s="1"/>
  <c r="BC296" i="3" s="1"/>
  <c r="CB305" i="2"/>
  <c r="CC305" i="2" s="1"/>
  <c r="BE296" i="3" s="1"/>
  <c r="BR306" i="2"/>
  <c r="BS306" i="2" s="1"/>
  <c r="BT306" i="2"/>
  <c r="BU306" i="2" s="1"/>
  <c r="BV306" i="2"/>
  <c r="BW306" i="2" s="1"/>
  <c r="BX306" i="2"/>
  <c r="BY306" i="2" s="1"/>
  <c r="BZ306" i="2"/>
  <c r="CA306" i="2" s="1"/>
  <c r="CB306" i="2"/>
  <c r="CC306" i="2" s="1"/>
  <c r="BR307" i="2"/>
  <c r="BS307" i="2" s="1"/>
  <c r="AX297" i="3" s="1"/>
  <c r="BT307" i="2"/>
  <c r="BU307" i="2" s="1"/>
  <c r="AY297" i="3" s="1"/>
  <c r="BV307" i="2"/>
  <c r="BW307" i="2" s="1"/>
  <c r="AZ297" i="3" s="1"/>
  <c r="BX307" i="2"/>
  <c r="BY307" i="2" s="1"/>
  <c r="BA297" i="3" s="1"/>
  <c r="BZ307" i="2"/>
  <c r="CA307" i="2" s="1"/>
  <c r="BB297" i="3" s="1"/>
  <c r="BC297" i="3" s="1"/>
  <c r="CB307" i="2"/>
  <c r="CC307" i="2" s="1"/>
  <c r="BE297" i="3" s="1"/>
  <c r="BR308" i="2"/>
  <c r="BS308" i="2" s="1"/>
  <c r="AX298" i="3" s="1"/>
  <c r="BT308" i="2"/>
  <c r="BU308" i="2" s="1"/>
  <c r="AY298" i="3" s="1"/>
  <c r="BV308" i="2"/>
  <c r="BW308" i="2" s="1"/>
  <c r="AZ298" i="3" s="1"/>
  <c r="BX308" i="2"/>
  <c r="BY308" i="2" s="1"/>
  <c r="BA298" i="3" s="1"/>
  <c r="BZ308" i="2"/>
  <c r="CA308" i="2" s="1"/>
  <c r="BB298" i="3" s="1"/>
  <c r="BC298" i="3" s="1"/>
  <c r="CB308" i="2"/>
  <c r="CC308" i="2" s="1"/>
  <c r="BE298" i="3" s="1"/>
  <c r="BR309" i="2"/>
  <c r="BS309" i="2" s="1"/>
  <c r="AX299" i="3" s="1"/>
  <c r="BT309" i="2"/>
  <c r="BU309" i="2" s="1"/>
  <c r="AY299" i="3" s="1"/>
  <c r="BV309" i="2"/>
  <c r="BW309" i="2" s="1"/>
  <c r="AZ299" i="3" s="1"/>
  <c r="BX309" i="2"/>
  <c r="BY309" i="2" s="1"/>
  <c r="BA299" i="3" s="1"/>
  <c r="BZ309" i="2"/>
  <c r="CA309" i="2" s="1"/>
  <c r="BB299" i="3" s="1"/>
  <c r="BC299" i="3" s="1"/>
  <c r="CB309" i="2"/>
  <c r="CC309" i="2" s="1"/>
  <c r="BE299" i="3" s="1"/>
  <c r="BR310" i="2"/>
  <c r="BS310" i="2" s="1"/>
  <c r="BT310" i="2"/>
  <c r="BU310" i="2" s="1"/>
  <c r="BV310" i="2"/>
  <c r="BW310" i="2" s="1"/>
  <c r="BX310" i="2"/>
  <c r="BY310" i="2" s="1"/>
  <c r="BZ310" i="2"/>
  <c r="CA310" i="2" s="1"/>
  <c r="CB310" i="2"/>
  <c r="CC310" i="2" s="1"/>
  <c r="BR311" i="2"/>
  <c r="BS311" i="2" s="1"/>
  <c r="AX300" i="3" s="1"/>
  <c r="BT311" i="2"/>
  <c r="BU311" i="2" s="1"/>
  <c r="AY300" i="3" s="1"/>
  <c r="BV311" i="2"/>
  <c r="BW311" i="2" s="1"/>
  <c r="AZ300" i="3" s="1"/>
  <c r="BX311" i="2"/>
  <c r="BY311" i="2" s="1"/>
  <c r="BA300" i="3" s="1"/>
  <c r="BZ311" i="2"/>
  <c r="CA311" i="2" s="1"/>
  <c r="BB300" i="3" s="1"/>
  <c r="BC300" i="3" s="1"/>
  <c r="CB311" i="2"/>
  <c r="CC311" i="2" s="1"/>
  <c r="BE300" i="3" s="1"/>
  <c r="BR312" i="2"/>
  <c r="BS312" i="2" s="1"/>
  <c r="AX301" i="3" s="1"/>
  <c r="BT312" i="2"/>
  <c r="BU312" i="2" s="1"/>
  <c r="AY301" i="3" s="1"/>
  <c r="BV312" i="2"/>
  <c r="BW312" i="2" s="1"/>
  <c r="AZ301" i="3" s="1"/>
  <c r="BX312" i="2"/>
  <c r="BY312" i="2" s="1"/>
  <c r="BA301" i="3" s="1"/>
  <c r="BZ312" i="2"/>
  <c r="CA312" i="2" s="1"/>
  <c r="BB301" i="3" s="1"/>
  <c r="BC301" i="3" s="1"/>
  <c r="CB312" i="2"/>
  <c r="CC312" i="2" s="1"/>
  <c r="BE301" i="3" s="1"/>
  <c r="BR313" i="2"/>
  <c r="BS313" i="2" s="1"/>
  <c r="AX302" i="3" s="1"/>
  <c r="BT313" i="2"/>
  <c r="BU313" i="2" s="1"/>
  <c r="AY302" i="3" s="1"/>
  <c r="BV313" i="2"/>
  <c r="BW313" i="2" s="1"/>
  <c r="AZ302" i="3" s="1"/>
  <c r="BX313" i="2"/>
  <c r="BY313" i="2" s="1"/>
  <c r="BA302" i="3" s="1"/>
  <c r="BZ313" i="2"/>
  <c r="CA313" i="2" s="1"/>
  <c r="BB302" i="3" s="1"/>
  <c r="BC302" i="3" s="1"/>
  <c r="CB313" i="2"/>
  <c r="CC313" i="2" s="1"/>
  <c r="BE302" i="3" s="1"/>
  <c r="BR314" i="2"/>
  <c r="BS314" i="2" s="1"/>
  <c r="AX303" i="3" s="1"/>
  <c r="BT314" i="2"/>
  <c r="BU314" i="2" s="1"/>
  <c r="AY303" i="3" s="1"/>
  <c r="BV314" i="2"/>
  <c r="BW314" i="2" s="1"/>
  <c r="AZ303" i="3" s="1"/>
  <c r="BX314" i="2"/>
  <c r="BY314" i="2" s="1"/>
  <c r="BA303" i="3" s="1"/>
  <c r="BZ314" i="2"/>
  <c r="CA314" i="2" s="1"/>
  <c r="BB303" i="3" s="1"/>
  <c r="BC303" i="3" s="1"/>
  <c r="CB314" i="2"/>
  <c r="CC314" i="2" s="1"/>
  <c r="BE303" i="3" s="1"/>
  <c r="BR315" i="2"/>
  <c r="BS315" i="2" s="1"/>
  <c r="AX304" i="3" s="1"/>
  <c r="BT315" i="2"/>
  <c r="BU315" i="2" s="1"/>
  <c r="AY304" i="3" s="1"/>
  <c r="BV315" i="2"/>
  <c r="BW315" i="2" s="1"/>
  <c r="AZ304" i="3" s="1"/>
  <c r="BX315" i="2"/>
  <c r="BY315" i="2" s="1"/>
  <c r="BA304" i="3" s="1"/>
  <c r="BZ315" i="2"/>
  <c r="CA315" i="2" s="1"/>
  <c r="BB304" i="3" s="1"/>
  <c r="BC304" i="3" s="1"/>
  <c r="CB315" i="2"/>
  <c r="CC315" i="2" s="1"/>
  <c r="BE304" i="3" s="1"/>
  <c r="BR316" i="2"/>
  <c r="BS316" i="2" s="1"/>
  <c r="AX305" i="3" s="1"/>
  <c r="BT316" i="2"/>
  <c r="BU316" i="2" s="1"/>
  <c r="AY305" i="3" s="1"/>
  <c r="BV316" i="2"/>
  <c r="BW316" i="2" s="1"/>
  <c r="AZ305" i="3" s="1"/>
  <c r="BX316" i="2"/>
  <c r="BY316" i="2" s="1"/>
  <c r="BA305" i="3" s="1"/>
  <c r="BZ316" i="2"/>
  <c r="CA316" i="2" s="1"/>
  <c r="BB305" i="3" s="1"/>
  <c r="BC305" i="3" s="1"/>
  <c r="CB316" i="2"/>
  <c r="CC316" i="2" s="1"/>
  <c r="BE305" i="3" s="1"/>
  <c r="BR317" i="2"/>
  <c r="BS317" i="2" s="1"/>
  <c r="AX306" i="3" s="1"/>
  <c r="BT317" i="2"/>
  <c r="BU317" i="2" s="1"/>
  <c r="AY306" i="3" s="1"/>
  <c r="BV317" i="2"/>
  <c r="BW317" i="2" s="1"/>
  <c r="AZ306" i="3" s="1"/>
  <c r="BX317" i="2"/>
  <c r="BY317" i="2" s="1"/>
  <c r="BA306" i="3" s="1"/>
  <c r="BZ317" i="2"/>
  <c r="CA317" i="2" s="1"/>
  <c r="BB306" i="3" s="1"/>
  <c r="BC306" i="3" s="1"/>
  <c r="CB317" i="2"/>
  <c r="CC317" i="2" s="1"/>
  <c r="BE306" i="3" s="1"/>
  <c r="BR318" i="2"/>
  <c r="BS318" i="2" s="1"/>
  <c r="AX307" i="3" s="1"/>
  <c r="BT318" i="2"/>
  <c r="BU318" i="2" s="1"/>
  <c r="AY307" i="3" s="1"/>
  <c r="BV318" i="2"/>
  <c r="BW318" i="2" s="1"/>
  <c r="AZ307" i="3" s="1"/>
  <c r="BX318" i="2"/>
  <c r="BY318" i="2" s="1"/>
  <c r="BA307" i="3" s="1"/>
  <c r="BZ318" i="2"/>
  <c r="CA318" i="2" s="1"/>
  <c r="BB307" i="3" s="1"/>
  <c r="BC307" i="3" s="1"/>
  <c r="CB318" i="2"/>
  <c r="CC318" i="2" s="1"/>
  <c r="BE307" i="3" s="1"/>
  <c r="BR319" i="2"/>
  <c r="BS319" i="2" s="1"/>
  <c r="AX308" i="3" s="1"/>
  <c r="BT319" i="2"/>
  <c r="BU319" i="2" s="1"/>
  <c r="AY308" i="3" s="1"/>
  <c r="BV319" i="2"/>
  <c r="BW319" i="2" s="1"/>
  <c r="AZ308" i="3" s="1"/>
  <c r="BX319" i="2"/>
  <c r="BY319" i="2" s="1"/>
  <c r="BA308" i="3" s="1"/>
  <c r="BZ319" i="2"/>
  <c r="CA319" i="2" s="1"/>
  <c r="BB308" i="3" s="1"/>
  <c r="BC308" i="3" s="1"/>
  <c r="CB319" i="2"/>
  <c r="CC319" i="2" s="1"/>
  <c r="BE308" i="3" s="1"/>
  <c r="BR320" i="2"/>
  <c r="BS320" i="2" s="1"/>
  <c r="AX309" i="3" s="1"/>
  <c r="BT320" i="2"/>
  <c r="BU320" i="2" s="1"/>
  <c r="AY309" i="3" s="1"/>
  <c r="BV320" i="2"/>
  <c r="BW320" i="2" s="1"/>
  <c r="AZ309" i="3" s="1"/>
  <c r="BX320" i="2"/>
  <c r="BY320" i="2" s="1"/>
  <c r="BA309" i="3" s="1"/>
  <c r="BZ320" i="2"/>
  <c r="CA320" i="2" s="1"/>
  <c r="BB309" i="3" s="1"/>
  <c r="BC309" i="3" s="1"/>
  <c r="CB320" i="2"/>
  <c r="CC320" i="2" s="1"/>
  <c r="BE309" i="3" s="1"/>
  <c r="BR321" i="2"/>
  <c r="BS321" i="2" s="1"/>
  <c r="AX310" i="3" s="1"/>
  <c r="BT321" i="2"/>
  <c r="BU321" i="2" s="1"/>
  <c r="AY310" i="3" s="1"/>
  <c r="BV321" i="2"/>
  <c r="BW321" i="2" s="1"/>
  <c r="AZ310" i="3" s="1"/>
  <c r="BX321" i="2"/>
  <c r="BY321" i="2" s="1"/>
  <c r="BA310" i="3" s="1"/>
  <c r="BZ321" i="2"/>
  <c r="CA321" i="2" s="1"/>
  <c r="BB310" i="3" s="1"/>
  <c r="BC310" i="3" s="1"/>
  <c r="CB321" i="2"/>
  <c r="CC321" i="2" s="1"/>
  <c r="BE310" i="3" s="1"/>
  <c r="BR322" i="2"/>
  <c r="BS322" i="2" s="1"/>
  <c r="AX311" i="3" s="1"/>
  <c r="BT322" i="2"/>
  <c r="BU322" i="2" s="1"/>
  <c r="AY311" i="3" s="1"/>
  <c r="BV322" i="2"/>
  <c r="BW322" i="2" s="1"/>
  <c r="AZ311" i="3" s="1"/>
  <c r="BX322" i="2"/>
  <c r="BY322" i="2" s="1"/>
  <c r="BA311" i="3" s="1"/>
  <c r="BZ322" i="2"/>
  <c r="CA322" i="2" s="1"/>
  <c r="BB311" i="3" s="1"/>
  <c r="BC311" i="3" s="1"/>
  <c r="CB322" i="2"/>
  <c r="CC322" i="2" s="1"/>
  <c r="BE311" i="3" s="1"/>
  <c r="BR323" i="2"/>
  <c r="BS323" i="2" s="1"/>
  <c r="AX312" i="3" s="1"/>
  <c r="BT323" i="2"/>
  <c r="BU323" i="2" s="1"/>
  <c r="AY312" i="3" s="1"/>
  <c r="BV323" i="2"/>
  <c r="BW323" i="2" s="1"/>
  <c r="AZ312" i="3" s="1"/>
  <c r="BX323" i="2"/>
  <c r="BY323" i="2" s="1"/>
  <c r="BA312" i="3" s="1"/>
  <c r="BZ323" i="2"/>
  <c r="CA323" i="2" s="1"/>
  <c r="BB312" i="3" s="1"/>
  <c r="BC312" i="3" s="1"/>
  <c r="CB323" i="2"/>
  <c r="CC323" i="2" s="1"/>
  <c r="BE312" i="3" s="1"/>
  <c r="BR324" i="2"/>
  <c r="BS324" i="2" s="1"/>
  <c r="AX313" i="3" s="1"/>
  <c r="BT324" i="2"/>
  <c r="BU324" i="2" s="1"/>
  <c r="AY313" i="3" s="1"/>
  <c r="BV324" i="2"/>
  <c r="BW324" i="2" s="1"/>
  <c r="AZ313" i="3" s="1"/>
  <c r="BX324" i="2"/>
  <c r="BY324" i="2" s="1"/>
  <c r="BA313" i="3" s="1"/>
  <c r="BZ324" i="2"/>
  <c r="CA324" i="2" s="1"/>
  <c r="BB313" i="3" s="1"/>
  <c r="BC313" i="3" s="1"/>
  <c r="CB324" i="2"/>
  <c r="CC324" i="2" s="1"/>
  <c r="BE313" i="3" s="1"/>
  <c r="BR325" i="2"/>
  <c r="BS325" i="2" s="1"/>
  <c r="AX314" i="3" s="1"/>
  <c r="BT325" i="2"/>
  <c r="BU325" i="2" s="1"/>
  <c r="AY314" i="3" s="1"/>
  <c r="BV325" i="2"/>
  <c r="BW325" i="2" s="1"/>
  <c r="AZ314" i="3" s="1"/>
  <c r="BX325" i="2"/>
  <c r="BY325" i="2" s="1"/>
  <c r="BA314" i="3" s="1"/>
  <c r="BZ325" i="2"/>
  <c r="CA325" i="2" s="1"/>
  <c r="BB314" i="3" s="1"/>
  <c r="BC314" i="3" s="1"/>
  <c r="CB325" i="2"/>
  <c r="CC325" i="2" s="1"/>
  <c r="BE314" i="3" s="1"/>
  <c r="BR326" i="2"/>
  <c r="BS326" i="2" s="1"/>
  <c r="AX315" i="3" s="1"/>
  <c r="BT326" i="2"/>
  <c r="BU326" i="2" s="1"/>
  <c r="AY315" i="3" s="1"/>
  <c r="BV326" i="2"/>
  <c r="BW326" i="2" s="1"/>
  <c r="AZ315" i="3" s="1"/>
  <c r="BX326" i="2"/>
  <c r="BY326" i="2" s="1"/>
  <c r="BA315" i="3" s="1"/>
  <c r="BZ326" i="2"/>
  <c r="CA326" i="2" s="1"/>
  <c r="BB315" i="3" s="1"/>
  <c r="BC315" i="3" s="1"/>
  <c r="CB326" i="2"/>
  <c r="CC326" i="2" s="1"/>
  <c r="BE315" i="3" s="1"/>
  <c r="BR327" i="2"/>
  <c r="BS327" i="2" s="1"/>
  <c r="AX316" i="3" s="1"/>
  <c r="BT327" i="2"/>
  <c r="BU327" i="2" s="1"/>
  <c r="AY316" i="3" s="1"/>
  <c r="BV327" i="2"/>
  <c r="BW327" i="2" s="1"/>
  <c r="AZ316" i="3" s="1"/>
  <c r="BX327" i="2"/>
  <c r="BY327" i="2" s="1"/>
  <c r="BA316" i="3" s="1"/>
  <c r="BZ327" i="2"/>
  <c r="CA327" i="2" s="1"/>
  <c r="BB316" i="3" s="1"/>
  <c r="BC316" i="3" s="1"/>
  <c r="CB327" i="2"/>
  <c r="CC327" i="2" s="1"/>
  <c r="BE316" i="3" s="1"/>
  <c r="BR328" i="2"/>
  <c r="BS328" i="2" s="1"/>
  <c r="AX317" i="3" s="1"/>
  <c r="BT328" i="2"/>
  <c r="BU328" i="2" s="1"/>
  <c r="AY317" i="3" s="1"/>
  <c r="BV328" i="2"/>
  <c r="BW328" i="2" s="1"/>
  <c r="AZ317" i="3" s="1"/>
  <c r="BX328" i="2"/>
  <c r="BY328" i="2" s="1"/>
  <c r="BA317" i="3" s="1"/>
  <c r="BZ328" i="2"/>
  <c r="CA328" i="2" s="1"/>
  <c r="BB317" i="3" s="1"/>
  <c r="BC317" i="3" s="1"/>
  <c r="CB328" i="2"/>
  <c r="CC328" i="2" s="1"/>
  <c r="BE317" i="3" s="1"/>
  <c r="BR329" i="2"/>
  <c r="BS329" i="2" s="1"/>
  <c r="AX318" i="3" s="1"/>
  <c r="BT329" i="2"/>
  <c r="BU329" i="2" s="1"/>
  <c r="AY318" i="3" s="1"/>
  <c r="BV329" i="2"/>
  <c r="BW329" i="2" s="1"/>
  <c r="AZ318" i="3" s="1"/>
  <c r="BX329" i="2"/>
  <c r="BY329" i="2" s="1"/>
  <c r="BA318" i="3" s="1"/>
  <c r="BZ329" i="2"/>
  <c r="CA329" i="2" s="1"/>
  <c r="BB318" i="3" s="1"/>
  <c r="BC318" i="3" s="1"/>
  <c r="CB329" i="2"/>
  <c r="CC329" i="2" s="1"/>
  <c r="BE318" i="3" s="1"/>
  <c r="BR330" i="2"/>
  <c r="BS330" i="2" s="1"/>
  <c r="AX319" i="3" s="1"/>
  <c r="BT330" i="2"/>
  <c r="BU330" i="2" s="1"/>
  <c r="AY319" i="3" s="1"/>
  <c r="BV330" i="2"/>
  <c r="BW330" i="2" s="1"/>
  <c r="AZ319" i="3" s="1"/>
  <c r="BX330" i="2"/>
  <c r="BY330" i="2" s="1"/>
  <c r="BA319" i="3" s="1"/>
  <c r="BZ330" i="2"/>
  <c r="CA330" i="2" s="1"/>
  <c r="BB319" i="3" s="1"/>
  <c r="BC319" i="3" s="1"/>
  <c r="CB330" i="2"/>
  <c r="CC330" i="2" s="1"/>
  <c r="BE319" i="3" s="1"/>
  <c r="BR331" i="2"/>
  <c r="BS331" i="2" s="1"/>
  <c r="AX320" i="3" s="1"/>
  <c r="BT331" i="2"/>
  <c r="BU331" i="2" s="1"/>
  <c r="AY320" i="3" s="1"/>
  <c r="BV331" i="2"/>
  <c r="BW331" i="2" s="1"/>
  <c r="AZ320" i="3" s="1"/>
  <c r="BX331" i="2"/>
  <c r="BY331" i="2" s="1"/>
  <c r="BA320" i="3" s="1"/>
  <c r="BZ331" i="2"/>
  <c r="CA331" i="2" s="1"/>
  <c r="BB320" i="3" s="1"/>
  <c r="BC320" i="3" s="1"/>
  <c r="CB331" i="2"/>
  <c r="CC331" i="2" s="1"/>
  <c r="BE320" i="3" s="1"/>
  <c r="BR332" i="2"/>
  <c r="BS332" i="2" s="1"/>
  <c r="AX321" i="3" s="1"/>
  <c r="BT332" i="2"/>
  <c r="BU332" i="2" s="1"/>
  <c r="AY321" i="3" s="1"/>
  <c r="BV332" i="2"/>
  <c r="BW332" i="2" s="1"/>
  <c r="AZ321" i="3" s="1"/>
  <c r="BX332" i="2"/>
  <c r="BY332" i="2" s="1"/>
  <c r="BA321" i="3" s="1"/>
  <c r="BZ332" i="2"/>
  <c r="CA332" i="2" s="1"/>
  <c r="BB321" i="3" s="1"/>
  <c r="BC321" i="3" s="1"/>
  <c r="CB332" i="2"/>
  <c r="CC332" i="2" s="1"/>
  <c r="BE321" i="3" s="1"/>
  <c r="BR333" i="2"/>
  <c r="BS333" i="2" s="1"/>
  <c r="AX322" i="3" s="1"/>
  <c r="BT333" i="2"/>
  <c r="BU333" i="2" s="1"/>
  <c r="AY322" i="3" s="1"/>
  <c r="BV333" i="2"/>
  <c r="BW333" i="2" s="1"/>
  <c r="AZ322" i="3" s="1"/>
  <c r="BX333" i="2"/>
  <c r="BY333" i="2" s="1"/>
  <c r="BA322" i="3" s="1"/>
  <c r="BZ333" i="2"/>
  <c r="CA333" i="2" s="1"/>
  <c r="BB322" i="3" s="1"/>
  <c r="BC322" i="3" s="1"/>
  <c r="CB333" i="2"/>
  <c r="CC333" i="2" s="1"/>
  <c r="BE322" i="3" s="1"/>
  <c r="BR334" i="2"/>
  <c r="BS334" i="2" s="1"/>
  <c r="AX323" i="3" s="1"/>
  <c r="BT334" i="2"/>
  <c r="BU334" i="2" s="1"/>
  <c r="AY323" i="3" s="1"/>
  <c r="BV334" i="2"/>
  <c r="BW334" i="2" s="1"/>
  <c r="AZ323" i="3" s="1"/>
  <c r="BX334" i="2"/>
  <c r="BY334" i="2" s="1"/>
  <c r="BA323" i="3" s="1"/>
  <c r="BZ334" i="2"/>
  <c r="CA334" i="2" s="1"/>
  <c r="BB323" i="3" s="1"/>
  <c r="BC323" i="3" s="1"/>
  <c r="CB334" i="2"/>
  <c r="CC334" i="2" s="1"/>
  <c r="BE323" i="3" s="1"/>
  <c r="BR335" i="2"/>
  <c r="BS335" i="2" s="1"/>
  <c r="AX324" i="3" s="1"/>
  <c r="BT335" i="2"/>
  <c r="BU335" i="2" s="1"/>
  <c r="AY324" i="3" s="1"/>
  <c r="BV335" i="2"/>
  <c r="BW335" i="2" s="1"/>
  <c r="AZ324" i="3" s="1"/>
  <c r="BX335" i="2"/>
  <c r="BY335" i="2" s="1"/>
  <c r="BA324" i="3" s="1"/>
  <c r="BZ335" i="2"/>
  <c r="CA335" i="2" s="1"/>
  <c r="BB324" i="3" s="1"/>
  <c r="BC324" i="3" s="1"/>
  <c r="CB335" i="2"/>
  <c r="CC335" i="2" s="1"/>
  <c r="BE324" i="3" s="1"/>
  <c r="BR336" i="2"/>
  <c r="BS336" i="2" s="1"/>
  <c r="AX325" i="3" s="1"/>
  <c r="BT336" i="2"/>
  <c r="BU336" i="2" s="1"/>
  <c r="AY325" i="3" s="1"/>
  <c r="BV336" i="2"/>
  <c r="BW336" i="2" s="1"/>
  <c r="AZ325" i="3" s="1"/>
  <c r="BX336" i="2"/>
  <c r="BY336" i="2" s="1"/>
  <c r="BA325" i="3" s="1"/>
  <c r="BZ336" i="2"/>
  <c r="CA336" i="2" s="1"/>
  <c r="BB325" i="3" s="1"/>
  <c r="BC325" i="3" s="1"/>
  <c r="CB336" i="2"/>
  <c r="CC336" i="2" s="1"/>
  <c r="BE325" i="3" s="1"/>
  <c r="BR337" i="2"/>
  <c r="BS337" i="2" s="1"/>
  <c r="AX326" i="3" s="1"/>
  <c r="BT337" i="2"/>
  <c r="BU337" i="2" s="1"/>
  <c r="AY326" i="3" s="1"/>
  <c r="BV337" i="2"/>
  <c r="BW337" i="2" s="1"/>
  <c r="AZ326" i="3" s="1"/>
  <c r="BX337" i="2"/>
  <c r="BY337" i="2" s="1"/>
  <c r="BA326" i="3" s="1"/>
  <c r="BZ337" i="2"/>
  <c r="CA337" i="2" s="1"/>
  <c r="BB326" i="3" s="1"/>
  <c r="BC326" i="3" s="1"/>
  <c r="CB337" i="2"/>
  <c r="CC337" i="2" s="1"/>
  <c r="BE326" i="3" s="1"/>
  <c r="BR338" i="2"/>
  <c r="BS338" i="2" s="1"/>
  <c r="AX327" i="3" s="1"/>
  <c r="BT338" i="2"/>
  <c r="BU338" i="2" s="1"/>
  <c r="AY327" i="3" s="1"/>
  <c r="BV338" i="2"/>
  <c r="BW338" i="2" s="1"/>
  <c r="AZ327" i="3" s="1"/>
  <c r="BX338" i="2"/>
  <c r="BY338" i="2" s="1"/>
  <c r="BA327" i="3" s="1"/>
  <c r="BZ338" i="2"/>
  <c r="CA338" i="2" s="1"/>
  <c r="BB327" i="3" s="1"/>
  <c r="BC327" i="3" s="1"/>
  <c r="CB338" i="2"/>
  <c r="CC338" i="2" s="1"/>
  <c r="BE327" i="3" s="1"/>
  <c r="BR339" i="2"/>
  <c r="BS339" i="2" s="1"/>
  <c r="AX328" i="3" s="1"/>
  <c r="BT339" i="2"/>
  <c r="BU339" i="2" s="1"/>
  <c r="AY328" i="3" s="1"/>
  <c r="BV339" i="2"/>
  <c r="BW339" i="2" s="1"/>
  <c r="AZ328" i="3" s="1"/>
  <c r="BX339" i="2"/>
  <c r="BY339" i="2" s="1"/>
  <c r="BA328" i="3" s="1"/>
  <c r="BZ339" i="2"/>
  <c r="CA339" i="2" s="1"/>
  <c r="BB328" i="3" s="1"/>
  <c r="BC328" i="3" s="1"/>
  <c r="CB339" i="2"/>
  <c r="CC339" i="2" s="1"/>
  <c r="BE328" i="3" s="1"/>
  <c r="BR340" i="2"/>
  <c r="BS340" i="2" s="1"/>
  <c r="AX329" i="3" s="1"/>
  <c r="BT340" i="2"/>
  <c r="BU340" i="2" s="1"/>
  <c r="AY329" i="3" s="1"/>
  <c r="BV340" i="2"/>
  <c r="BW340" i="2" s="1"/>
  <c r="AZ329" i="3" s="1"/>
  <c r="BX340" i="2"/>
  <c r="BY340" i="2" s="1"/>
  <c r="BA329" i="3" s="1"/>
  <c r="BZ340" i="2"/>
  <c r="CA340" i="2" s="1"/>
  <c r="BB329" i="3" s="1"/>
  <c r="BC329" i="3" s="1"/>
  <c r="CB340" i="2"/>
  <c r="CC340" i="2" s="1"/>
  <c r="BE329" i="3" s="1"/>
  <c r="BR341" i="2"/>
  <c r="BS341" i="2" s="1"/>
  <c r="AX330" i="3" s="1"/>
  <c r="BT341" i="2"/>
  <c r="BU341" i="2" s="1"/>
  <c r="AY330" i="3" s="1"/>
  <c r="BV341" i="2"/>
  <c r="BW341" i="2" s="1"/>
  <c r="AZ330" i="3" s="1"/>
  <c r="BX341" i="2"/>
  <c r="BY341" i="2" s="1"/>
  <c r="BA330" i="3" s="1"/>
  <c r="BZ341" i="2"/>
  <c r="CA341" i="2" s="1"/>
  <c r="BB330" i="3" s="1"/>
  <c r="BC330" i="3" s="1"/>
  <c r="CB341" i="2"/>
  <c r="CC341" i="2" s="1"/>
  <c r="BE330" i="3" s="1"/>
  <c r="BR342" i="2"/>
  <c r="BS342" i="2" s="1"/>
  <c r="AX331" i="3" s="1"/>
  <c r="BT342" i="2"/>
  <c r="BU342" i="2" s="1"/>
  <c r="AY331" i="3" s="1"/>
  <c r="BV342" i="2"/>
  <c r="BW342" i="2" s="1"/>
  <c r="AZ331" i="3" s="1"/>
  <c r="BX342" i="2"/>
  <c r="BY342" i="2" s="1"/>
  <c r="BA331" i="3" s="1"/>
  <c r="BZ342" i="2"/>
  <c r="CA342" i="2" s="1"/>
  <c r="BB331" i="3" s="1"/>
  <c r="BC331" i="3" s="1"/>
  <c r="CB342" i="2"/>
  <c r="CC342" i="2" s="1"/>
  <c r="BE331" i="3" s="1"/>
  <c r="BR343" i="2"/>
  <c r="BS343" i="2" s="1"/>
  <c r="AX332" i="3" s="1"/>
  <c r="BT343" i="2"/>
  <c r="BU343" i="2" s="1"/>
  <c r="AY332" i="3" s="1"/>
  <c r="BV343" i="2"/>
  <c r="BW343" i="2" s="1"/>
  <c r="AZ332" i="3" s="1"/>
  <c r="BX343" i="2"/>
  <c r="BY343" i="2" s="1"/>
  <c r="BA332" i="3" s="1"/>
  <c r="BZ343" i="2"/>
  <c r="CA343" i="2" s="1"/>
  <c r="BB332" i="3" s="1"/>
  <c r="BC332" i="3" s="1"/>
  <c r="CB343" i="2"/>
  <c r="CC343" i="2" s="1"/>
  <c r="BE332" i="3" s="1"/>
  <c r="BR344" i="2"/>
  <c r="BS344" i="2" s="1"/>
  <c r="AX333" i="3" s="1"/>
  <c r="BT344" i="2"/>
  <c r="BU344" i="2" s="1"/>
  <c r="AY333" i="3" s="1"/>
  <c r="BV344" i="2"/>
  <c r="BW344" i="2" s="1"/>
  <c r="AZ333" i="3" s="1"/>
  <c r="BX344" i="2"/>
  <c r="BY344" i="2" s="1"/>
  <c r="BA333" i="3" s="1"/>
  <c r="BZ344" i="2"/>
  <c r="CA344" i="2" s="1"/>
  <c r="BB333" i="3" s="1"/>
  <c r="BC333" i="3" s="1"/>
  <c r="CB344" i="2"/>
  <c r="CC344" i="2" s="1"/>
  <c r="BE333" i="3" s="1"/>
  <c r="BR345" i="2"/>
  <c r="BS345" i="2" s="1"/>
  <c r="AX334" i="3" s="1"/>
  <c r="BT345" i="2"/>
  <c r="BU345" i="2" s="1"/>
  <c r="AY334" i="3" s="1"/>
  <c r="BV345" i="2"/>
  <c r="BW345" i="2" s="1"/>
  <c r="AZ334" i="3" s="1"/>
  <c r="BX345" i="2"/>
  <c r="BY345" i="2" s="1"/>
  <c r="BA334" i="3" s="1"/>
  <c r="BZ345" i="2"/>
  <c r="CA345" i="2" s="1"/>
  <c r="BB334" i="3" s="1"/>
  <c r="BC334" i="3" s="1"/>
  <c r="CB345" i="2"/>
  <c r="CC345" i="2" s="1"/>
  <c r="BE334" i="3" s="1"/>
  <c r="BR346" i="2"/>
  <c r="BS346" i="2" s="1"/>
  <c r="AX335" i="3" s="1"/>
  <c r="BT346" i="2"/>
  <c r="BU346" i="2" s="1"/>
  <c r="AY335" i="3" s="1"/>
  <c r="BV346" i="2"/>
  <c r="BW346" i="2" s="1"/>
  <c r="AZ335" i="3" s="1"/>
  <c r="BX346" i="2"/>
  <c r="BY346" i="2" s="1"/>
  <c r="BA335" i="3" s="1"/>
  <c r="BZ346" i="2"/>
  <c r="CA346" i="2" s="1"/>
  <c r="BB335" i="3" s="1"/>
  <c r="BC335" i="3" s="1"/>
  <c r="CB346" i="2"/>
  <c r="CC346" i="2" s="1"/>
  <c r="BE335" i="3" s="1"/>
  <c r="BR347" i="2"/>
  <c r="BS347" i="2" s="1"/>
  <c r="AX336" i="3" s="1"/>
  <c r="BT347" i="2"/>
  <c r="BU347" i="2" s="1"/>
  <c r="AY336" i="3" s="1"/>
  <c r="BV347" i="2"/>
  <c r="BW347" i="2" s="1"/>
  <c r="AZ336" i="3" s="1"/>
  <c r="BX347" i="2"/>
  <c r="BY347" i="2" s="1"/>
  <c r="BA336" i="3" s="1"/>
  <c r="BZ347" i="2"/>
  <c r="CA347" i="2" s="1"/>
  <c r="BB336" i="3" s="1"/>
  <c r="BC336" i="3" s="1"/>
  <c r="CB347" i="2"/>
  <c r="CC347" i="2" s="1"/>
  <c r="BE336" i="3" s="1"/>
  <c r="BR348" i="2"/>
  <c r="BS348" i="2" s="1"/>
  <c r="AX337" i="3" s="1"/>
  <c r="BT348" i="2"/>
  <c r="BU348" i="2" s="1"/>
  <c r="AY337" i="3" s="1"/>
  <c r="BV348" i="2"/>
  <c r="BW348" i="2" s="1"/>
  <c r="AZ337" i="3" s="1"/>
  <c r="BX348" i="2"/>
  <c r="BY348" i="2" s="1"/>
  <c r="BA337" i="3" s="1"/>
  <c r="BZ348" i="2"/>
  <c r="CA348" i="2" s="1"/>
  <c r="BB337" i="3" s="1"/>
  <c r="BC337" i="3" s="1"/>
  <c r="CB348" i="2"/>
  <c r="CC348" i="2" s="1"/>
  <c r="BE337" i="3" s="1"/>
  <c r="BR349" i="2"/>
  <c r="BS349" i="2" s="1"/>
  <c r="AX338" i="3" s="1"/>
  <c r="BT349" i="2"/>
  <c r="BU349" i="2" s="1"/>
  <c r="AY338" i="3" s="1"/>
  <c r="BV349" i="2"/>
  <c r="BW349" i="2" s="1"/>
  <c r="AZ338" i="3" s="1"/>
  <c r="BX349" i="2"/>
  <c r="BY349" i="2" s="1"/>
  <c r="BA338" i="3" s="1"/>
  <c r="BZ349" i="2"/>
  <c r="CA349" i="2" s="1"/>
  <c r="BB338" i="3" s="1"/>
  <c r="BC338" i="3" s="1"/>
  <c r="CB349" i="2"/>
  <c r="CC349" i="2" s="1"/>
  <c r="BE338" i="3" s="1"/>
  <c r="BR350" i="2"/>
  <c r="BS350" i="2" s="1"/>
  <c r="BT350" i="2"/>
  <c r="BU350" i="2" s="1"/>
  <c r="BV350" i="2"/>
  <c r="BW350" i="2" s="1"/>
  <c r="BX350" i="2"/>
  <c r="BY350" i="2" s="1"/>
  <c r="BZ350" i="2"/>
  <c r="CA350" i="2" s="1"/>
  <c r="CB350" i="2"/>
  <c r="CC350" i="2" s="1"/>
  <c r="BR351" i="2"/>
  <c r="BS351" i="2" s="1"/>
  <c r="AX339" i="3" s="1"/>
  <c r="BT351" i="2"/>
  <c r="BU351" i="2" s="1"/>
  <c r="AY339" i="3" s="1"/>
  <c r="BV351" i="2"/>
  <c r="BW351" i="2" s="1"/>
  <c r="AZ339" i="3" s="1"/>
  <c r="BX351" i="2"/>
  <c r="BY351" i="2" s="1"/>
  <c r="BA339" i="3" s="1"/>
  <c r="BZ351" i="2"/>
  <c r="CA351" i="2" s="1"/>
  <c r="BB339" i="3" s="1"/>
  <c r="BC339" i="3" s="1"/>
  <c r="CB351" i="2"/>
  <c r="CC351" i="2" s="1"/>
  <c r="BE339" i="3" s="1"/>
  <c r="BR352" i="2"/>
  <c r="BS352" i="2" s="1"/>
  <c r="AX340" i="3" s="1"/>
  <c r="BT352" i="2"/>
  <c r="BU352" i="2" s="1"/>
  <c r="AY340" i="3" s="1"/>
  <c r="BV352" i="2"/>
  <c r="BW352" i="2" s="1"/>
  <c r="AZ340" i="3" s="1"/>
  <c r="BX352" i="2"/>
  <c r="BY352" i="2" s="1"/>
  <c r="BA340" i="3" s="1"/>
  <c r="BZ352" i="2"/>
  <c r="CA352" i="2" s="1"/>
  <c r="BB340" i="3" s="1"/>
  <c r="BC340" i="3" s="1"/>
  <c r="CB352" i="2"/>
  <c r="CC352" i="2" s="1"/>
  <c r="BE340" i="3" s="1"/>
  <c r="BR353" i="2"/>
  <c r="BS353" i="2" s="1"/>
  <c r="AX341" i="3" s="1"/>
  <c r="BT353" i="2"/>
  <c r="BU353" i="2" s="1"/>
  <c r="AY341" i="3" s="1"/>
  <c r="BV353" i="2"/>
  <c r="BW353" i="2" s="1"/>
  <c r="AZ341" i="3" s="1"/>
  <c r="BX353" i="2"/>
  <c r="BY353" i="2" s="1"/>
  <c r="BA341" i="3" s="1"/>
  <c r="BZ353" i="2"/>
  <c r="CA353" i="2" s="1"/>
  <c r="BB341" i="3" s="1"/>
  <c r="BC341" i="3" s="1"/>
  <c r="CB353" i="2"/>
  <c r="CC353" i="2" s="1"/>
  <c r="BE341" i="3" s="1"/>
  <c r="BR354" i="2"/>
  <c r="BS354" i="2" s="1"/>
  <c r="AX342" i="3" s="1"/>
  <c r="BT354" i="2"/>
  <c r="BU354" i="2" s="1"/>
  <c r="AY342" i="3" s="1"/>
  <c r="BV354" i="2"/>
  <c r="BW354" i="2" s="1"/>
  <c r="AZ342" i="3" s="1"/>
  <c r="BX354" i="2"/>
  <c r="BY354" i="2" s="1"/>
  <c r="BA342" i="3" s="1"/>
  <c r="BZ354" i="2"/>
  <c r="CA354" i="2" s="1"/>
  <c r="BC342" i="3" s="1"/>
  <c r="CB354" i="2"/>
  <c r="CC354" i="2" s="1"/>
  <c r="BR355" i="2"/>
  <c r="BS355" i="2" s="1"/>
  <c r="AX343" i="3" s="1"/>
  <c r="BT355" i="2"/>
  <c r="BU355" i="2" s="1"/>
  <c r="AY343" i="3" s="1"/>
  <c r="BV355" i="2"/>
  <c r="BW355" i="2" s="1"/>
  <c r="AZ343" i="3" s="1"/>
  <c r="BX355" i="2"/>
  <c r="BY355" i="2" s="1"/>
  <c r="BA343" i="3" s="1"/>
  <c r="BZ355" i="2"/>
  <c r="CA355" i="2" s="1"/>
  <c r="BB343" i="3" s="1"/>
  <c r="BC343" i="3" s="1"/>
  <c r="CB355" i="2"/>
  <c r="CC355" i="2" s="1"/>
  <c r="BE343" i="3" s="1"/>
  <c r="BR356" i="2"/>
  <c r="BS356" i="2" s="1"/>
  <c r="AX344" i="3" s="1"/>
  <c r="BT356" i="2"/>
  <c r="BU356" i="2" s="1"/>
  <c r="AY344" i="3" s="1"/>
  <c r="BV356" i="2"/>
  <c r="BW356" i="2" s="1"/>
  <c r="AZ344" i="3" s="1"/>
  <c r="BX356" i="2"/>
  <c r="BY356" i="2" s="1"/>
  <c r="BA344" i="3" s="1"/>
  <c r="BZ356" i="2"/>
  <c r="CA356" i="2" s="1"/>
  <c r="BB344" i="3" s="1"/>
  <c r="BC344" i="3" s="1"/>
  <c r="CB356" i="2"/>
  <c r="CC356" i="2" s="1"/>
  <c r="BE344" i="3" s="1"/>
  <c r="BR357" i="2"/>
  <c r="BS357" i="2" s="1"/>
  <c r="AX345" i="3" s="1"/>
  <c r="BT357" i="2"/>
  <c r="BU357" i="2" s="1"/>
  <c r="AY345" i="3" s="1"/>
  <c r="BV357" i="2"/>
  <c r="BW357" i="2" s="1"/>
  <c r="AZ345" i="3" s="1"/>
  <c r="BX357" i="2"/>
  <c r="BY357" i="2" s="1"/>
  <c r="BA345" i="3" s="1"/>
  <c r="BZ357" i="2"/>
  <c r="CA357" i="2" s="1"/>
  <c r="BB345" i="3" s="1"/>
  <c r="BC345" i="3" s="1"/>
  <c r="CB357" i="2"/>
  <c r="CC357" i="2" s="1"/>
  <c r="BE345" i="3" s="1"/>
  <c r="BR358" i="2"/>
  <c r="BS358" i="2" s="1"/>
  <c r="AX346" i="3" s="1"/>
  <c r="BT358" i="2"/>
  <c r="BU358" i="2" s="1"/>
  <c r="AY346" i="3" s="1"/>
  <c r="BV358" i="2"/>
  <c r="BW358" i="2" s="1"/>
  <c r="AZ346" i="3" s="1"/>
  <c r="BX358" i="2"/>
  <c r="BY358" i="2" s="1"/>
  <c r="BA346" i="3" s="1"/>
  <c r="BZ358" i="2"/>
  <c r="CA358" i="2" s="1"/>
  <c r="BB346" i="3" s="1"/>
  <c r="BC346" i="3" s="1"/>
  <c r="CB358" i="2"/>
  <c r="CC358" i="2" s="1"/>
  <c r="BE346" i="3" s="1"/>
  <c r="BR359" i="2"/>
  <c r="BS359" i="2" s="1"/>
  <c r="AX347" i="3" s="1"/>
  <c r="BT359" i="2"/>
  <c r="BU359" i="2" s="1"/>
  <c r="AY347" i="3" s="1"/>
  <c r="BV359" i="2"/>
  <c r="BW359" i="2" s="1"/>
  <c r="AZ347" i="3" s="1"/>
  <c r="BX359" i="2"/>
  <c r="BY359" i="2" s="1"/>
  <c r="BA347" i="3" s="1"/>
  <c r="BZ359" i="2"/>
  <c r="CA359" i="2" s="1"/>
  <c r="BB347" i="3" s="1"/>
  <c r="BC347" i="3" s="1"/>
  <c r="CB359" i="2"/>
  <c r="CC359" i="2" s="1"/>
  <c r="BE347" i="3" s="1"/>
  <c r="BR360" i="2"/>
  <c r="BS360" i="2" s="1"/>
  <c r="AX348" i="3" s="1"/>
  <c r="BT360" i="2"/>
  <c r="BU360" i="2" s="1"/>
  <c r="AY348" i="3" s="1"/>
  <c r="BV360" i="2"/>
  <c r="BW360" i="2" s="1"/>
  <c r="AZ348" i="3" s="1"/>
  <c r="BX360" i="2"/>
  <c r="BY360" i="2" s="1"/>
  <c r="BA348" i="3" s="1"/>
  <c r="BZ360" i="2"/>
  <c r="CA360" i="2" s="1"/>
  <c r="BB348" i="3" s="1"/>
  <c r="BC348" i="3" s="1"/>
  <c r="CB360" i="2"/>
  <c r="CC360" i="2" s="1"/>
  <c r="BE348" i="3" s="1"/>
  <c r="BR361" i="2"/>
  <c r="BS361" i="2" s="1"/>
  <c r="AX349" i="3" s="1"/>
  <c r="BT361" i="2"/>
  <c r="BU361" i="2" s="1"/>
  <c r="AY349" i="3" s="1"/>
  <c r="BV361" i="2"/>
  <c r="BW361" i="2" s="1"/>
  <c r="AZ349" i="3" s="1"/>
  <c r="BX361" i="2"/>
  <c r="BY361" i="2" s="1"/>
  <c r="BA349" i="3" s="1"/>
  <c r="BZ361" i="2"/>
  <c r="CA361" i="2" s="1"/>
  <c r="BB349" i="3" s="1"/>
  <c r="BC349" i="3" s="1"/>
  <c r="CB361" i="2"/>
  <c r="CC361" i="2" s="1"/>
  <c r="BE349" i="3" s="1"/>
  <c r="BR362" i="2"/>
  <c r="BS362" i="2" s="1"/>
  <c r="AX350" i="3" s="1"/>
  <c r="BT362" i="2"/>
  <c r="BU362" i="2" s="1"/>
  <c r="AY350" i="3" s="1"/>
  <c r="BV362" i="2"/>
  <c r="BW362" i="2" s="1"/>
  <c r="AZ350" i="3" s="1"/>
  <c r="BX362" i="2"/>
  <c r="BY362" i="2" s="1"/>
  <c r="BA350" i="3" s="1"/>
  <c r="BZ362" i="2"/>
  <c r="CA362" i="2" s="1"/>
  <c r="BB350" i="3" s="1"/>
  <c r="BC350" i="3" s="1"/>
  <c r="CB362" i="2"/>
  <c r="CC362" i="2" s="1"/>
  <c r="BE350" i="3" s="1"/>
  <c r="BR363" i="2"/>
  <c r="BS363" i="2" s="1"/>
  <c r="AX351" i="3" s="1"/>
  <c r="BT363" i="2"/>
  <c r="BU363" i="2" s="1"/>
  <c r="AY351" i="3" s="1"/>
  <c r="BV363" i="2"/>
  <c r="BW363" i="2" s="1"/>
  <c r="AZ351" i="3" s="1"/>
  <c r="BX363" i="2"/>
  <c r="BY363" i="2" s="1"/>
  <c r="BA351" i="3" s="1"/>
  <c r="BZ363" i="2"/>
  <c r="CA363" i="2" s="1"/>
  <c r="BB351" i="3" s="1"/>
  <c r="BC351" i="3" s="1"/>
  <c r="CB363" i="2"/>
  <c r="CC363" i="2" s="1"/>
  <c r="BE351" i="3" s="1"/>
  <c r="BR364" i="2"/>
  <c r="BS364" i="2" s="1"/>
  <c r="AX352" i="3" s="1"/>
  <c r="BT364" i="2"/>
  <c r="BU364" i="2" s="1"/>
  <c r="AY352" i="3" s="1"/>
  <c r="BV364" i="2"/>
  <c r="BW364" i="2" s="1"/>
  <c r="AZ352" i="3" s="1"/>
  <c r="BX364" i="2"/>
  <c r="BY364" i="2" s="1"/>
  <c r="BA352" i="3" s="1"/>
  <c r="BZ364" i="2"/>
  <c r="CA364" i="2" s="1"/>
  <c r="BB352" i="3" s="1"/>
  <c r="BC352" i="3" s="1"/>
  <c r="CB364" i="2"/>
  <c r="CC364" i="2" s="1"/>
  <c r="BE352" i="3" s="1"/>
  <c r="BR365" i="2"/>
  <c r="BS365" i="2" s="1"/>
  <c r="AX353" i="3" s="1"/>
  <c r="BT365" i="2"/>
  <c r="BU365" i="2" s="1"/>
  <c r="AY353" i="3" s="1"/>
  <c r="BV365" i="2"/>
  <c r="BW365" i="2" s="1"/>
  <c r="AZ353" i="3" s="1"/>
  <c r="BX365" i="2"/>
  <c r="BY365" i="2" s="1"/>
  <c r="BA353" i="3" s="1"/>
  <c r="BZ365" i="2"/>
  <c r="CA365" i="2" s="1"/>
  <c r="BB353" i="3" s="1"/>
  <c r="BC353" i="3" s="1"/>
  <c r="CB365" i="2"/>
  <c r="CC365" i="2" s="1"/>
  <c r="BE353" i="3" s="1"/>
  <c r="BR366" i="2"/>
  <c r="BS366" i="2" s="1"/>
  <c r="AX354" i="3" s="1"/>
  <c r="BT366" i="2"/>
  <c r="BU366" i="2" s="1"/>
  <c r="AY354" i="3" s="1"/>
  <c r="BV366" i="2"/>
  <c r="BW366" i="2" s="1"/>
  <c r="AZ354" i="3" s="1"/>
  <c r="BX366" i="2"/>
  <c r="BY366" i="2" s="1"/>
  <c r="BA354" i="3" s="1"/>
  <c r="BZ366" i="2"/>
  <c r="CA366" i="2" s="1"/>
  <c r="BB354" i="3" s="1"/>
  <c r="BC354" i="3" s="1"/>
  <c r="CB366" i="2"/>
  <c r="CC366" i="2" s="1"/>
  <c r="BE354" i="3" s="1"/>
  <c r="BR367" i="2"/>
  <c r="BS367" i="2" s="1"/>
  <c r="BT367" i="2"/>
  <c r="BU367" i="2" s="1"/>
  <c r="BV367" i="2"/>
  <c r="BW367" i="2" s="1"/>
  <c r="BX367" i="2"/>
  <c r="BY367" i="2" s="1"/>
  <c r="BZ367" i="2"/>
  <c r="CA367" i="2" s="1"/>
  <c r="CB367" i="2"/>
  <c r="CC367" i="2" s="1"/>
  <c r="BR368" i="2"/>
  <c r="BS368" i="2" s="1"/>
  <c r="BT368" i="2"/>
  <c r="BU368" i="2" s="1"/>
  <c r="BV368" i="2"/>
  <c r="BW368" i="2" s="1"/>
  <c r="BX368" i="2"/>
  <c r="BY368" i="2" s="1"/>
  <c r="BZ368" i="2"/>
  <c r="CA368" i="2" s="1"/>
  <c r="CB368" i="2"/>
  <c r="CC368" i="2" s="1"/>
  <c r="BR369" i="2"/>
  <c r="BS369" i="2" s="1"/>
  <c r="AX355" i="3" s="1"/>
  <c r="BT369" i="2"/>
  <c r="BU369" i="2" s="1"/>
  <c r="AY355" i="3" s="1"/>
  <c r="BV369" i="2"/>
  <c r="BW369" i="2" s="1"/>
  <c r="AZ355" i="3" s="1"/>
  <c r="BX369" i="2"/>
  <c r="BY369" i="2" s="1"/>
  <c r="BA355" i="3" s="1"/>
  <c r="BZ369" i="2"/>
  <c r="CA369" i="2" s="1"/>
  <c r="BB355" i="3" s="1"/>
  <c r="BC355" i="3" s="1"/>
  <c r="CB369" i="2"/>
  <c r="CC369" i="2" s="1"/>
  <c r="BE355" i="3" s="1"/>
  <c r="BR370" i="2"/>
  <c r="BS370" i="2" s="1"/>
  <c r="AX356" i="3" s="1"/>
  <c r="BT370" i="2"/>
  <c r="BU370" i="2" s="1"/>
  <c r="AY356" i="3" s="1"/>
  <c r="BV370" i="2"/>
  <c r="BW370" i="2" s="1"/>
  <c r="AZ356" i="3" s="1"/>
  <c r="BX370" i="2"/>
  <c r="BY370" i="2" s="1"/>
  <c r="BA356" i="3" s="1"/>
  <c r="BZ370" i="2"/>
  <c r="CA370" i="2" s="1"/>
  <c r="BB356" i="3" s="1"/>
  <c r="BC356" i="3" s="1"/>
  <c r="CB370" i="2"/>
  <c r="CC370" i="2" s="1"/>
  <c r="BE356" i="3" s="1"/>
  <c r="BR371" i="2"/>
  <c r="BS371" i="2" s="1"/>
  <c r="AX357" i="3" s="1"/>
  <c r="BT371" i="2"/>
  <c r="BU371" i="2" s="1"/>
  <c r="AY357" i="3" s="1"/>
  <c r="BV371" i="2"/>
  <c r="BW371" i="2" s="1"/>
  <c r="AZ357" i="3" s="1"/>
  <c r="BX371" i="2"/>
  <c r="BY371" i="2" s="1"/>
  <c r="BA357" i="3" s="1"/>
  <c r="BZ371" i="2"/>
  <c r="CA371" i="2" s="1"/>
  <c r="BB357" i="3" s="1"/>
  <c r="BC357" i="3" s="1"/>
  <c r="CB371" i="2"/>
  <c r="CC371" i="2" s="1"/>
  <c r="BE357" i="3" s="1"/>
  <c r="BR372" i="2"/>
  <c r="BS372" i="2" s="1"/>
  <c r="AX358" i="3" s="1"/>
  <c r="BT372" i="2"/>
  <c r="BU372" i="2" s="1"/>
  <c r="AY358" i="3" s="1"/>
  <c r="BV372" i="2"/>
  <c r="BW372" i="2" s="1"/>
  <c r="AZ358" i="3" s="1"/>
  <c r="BX372" i="2"/>
  <c r="BY372" i="2" s="1"/>
  <c r="BA358" i="3" s="1"/>
  <c r="BZ372" i="2"/>
  <c r="CA372" i="2" s="1"/>
  <c r="BB358" i="3" s="1"/>
  <c r="BC358" i="3" s="1"/>
  <c r="CB372" i="2"/>
  <c r="CC372" i="2" s="1"/>
  <c r="BE358" i="3" s="1"/>
  <c r="BR373" i="2"/>
  <c r="BS373" i="2" s="1"/>
  <c r="AX359" i="3" s="1"/>
  <c r="BT373" i="2"/>
  <c r="BU373" i="2" s="1"/>
  <c r="AY359" i="3" s="1"/>
  <c r="BV373" i="2"/>
  <c r="BW373" i="2" s="1"/>
  <c r="AZ359" i="3" s="1"/>
  <c r="BX373" i="2"/>
  <c r="BY373" i="2" s="1"/>
  <c r="BA359" i="3" s="1"/>
  <c r="BZ373" i="2"/>
  <c r="CA373" i="2" s="1"/>
  <c r="BB359" i="3" s="1"/>
  <c r="BC359" i="3" s="1"/>
  <c r="CB373" i="2"/>
  <c r="CC373" i="2" s="1"/>
  <c r="BE359" i="3" s="1"/>
  <c r="BR374" i="2"/>
  <c r="BS374" i="2" s="1"/>
  <c r="AX360" i="3" s="1"/>
  <c r="BT374" i="2"/>
  <c r="BU374" i="2" s="1"/>
  <c r="AY360" i="3" s="1"/>
  <c r="BV374" i="2"/>
  <c r="BW374" i="2" s="1"/>
  <c r="AZ360" i="3" s="1"/>
  <c r="BX374" i="2"/>
  <c r="BY374" i="2" s="1"/>
  <c r="BA360" i="3" s="1"/>
  <c r="BZ374" i="2"/>
  <c r="CA374" i="2" s="1"/>
  <c r="BB360" i="3" s="1"/>
  <c r="BC360" i="3" s="1"/>
  <c r="CB374" i="2"/>
  <c r="CC374" i="2" s="1"/>
  <c r="BE360" i="3" s="1"/>
  <c r="BR375" i="2"/>
  <c r="BS375" i="2" s="1"/>
  <c r="AX361" i="3" s="1"/>
  <c r="BT375" i="2"/>
  <c r="BU375" i="2" s="1"/>
  <c r="AY361" i="3" s="1"/>
  <c r="BV375" i="2"/>
  <c r="BW375" i="2" s="1"/>
  <c r="AZ361" i="3" s="1"/>
  <c r="BX375" i="2"/>
  <c r="BY375" i="2" s="1"/>
  <c r="BA361" i="3" s="1"/>
  <c r="BZ375" i="2"/>
  <c r="CA375" i="2" s="1"/>
  <c r="BB361" i="3" s="1"/>
  <c r="BC361" i="3" s="1"/>
  <c r="CB375" i="2"/>
  <c r="CC375" i="2" s="1"/>
  <c r="BE361" i="3" s="1"/>
  <c r="BR376" i="2"/>
  <c r="BS376" i="2" s="1"/>
  <c r="AX362" i="3" s="1"/>
  <c r="BT376" i="2"/>
  <c r="BU376" i="2" s="1"/>
  <c r="AY362" i="3" s="1"/>
  <c r="BV376" i="2"/>
  <c r="BW376" i="2" s="1"/>
  <c r="AZ362" i="3" s="1"/>
  <c r="BX376" i="2"/>
  <c r="BY376" i="2" s="1"/>
  <c r="BA362" i="3" s="1"/>
  <c r="BZ376" i="2"/>
  <c r="CA376" i="2" s="1"/>
  <c r="BB362" i="3" s="1"/>
  <c r="BC362" i="3" s="1"/>
  <c r="CB376" i="2"/>
  <c r="CC376" i="2" s="1"/>
  <c r="BE362" i="3" s="1"/>
  <c r="BR377" i="2"/>
  <c r="BS377" i="2" s="1"/>
  <c r="AX363" i="3" s="1"/>
  <c r="BT377" i="2"/>
  <c r="BU377" i="2" s="1"/>
  <c r="AY363" i="3" s="1"/>
  <c r="BV377" i="2"/>
  <c r="BW377" i="2" s="1"/>
  <c r="AZ363" i="3" s="1"/>
  <c r="BX377" i="2"/>
  <c r="BY377" i="2" s="1"/>
  <c r="BA363" i="3" s="1"/>
  <c r="BZ377" i="2"/>
  <c r="CA377" i="2" s="1"/>
  <c r="BB363" i="3" s="1"/>
  <c r="BC363" i="3" s="1"/>
  <c r="CB377" i="2"/>
  <c r="CC377" i="2" s="1"/>
  <c r="BE363" i="3" s="1"/>
  <c r="BR378" i="2"/>
  <c r="BS378" i="2" s="1"/>
  <c r="AX364" i="3" s="1"/>
  <c r="BT378" i="2"/>
  <c r="BU378" i="2" s="1"/>
  <c r="AY364" i="3" s="1"/>
  <c r="BV378" i="2"/>
  <c r="BW378" i="2" s="1"/>
  <c r="AZ364" i="3" s="1"/>
  <c r="BX378" i="2"/>
  <c r="BY378" i="2" s="1"/>
  <c r="BA364" i="3" s="1"/>
  <c r="BZ378" i="2"/>
  <c r="CA378" i="2" s="1"/>
  <c r="BB364" i="3" s="1"/>
  <c r="BC364" i="3" s="1"/>
  <c r="CB378" i="2"/>
  <c r="CC378" i="2" s="1"/>
  <c r="BE364" i="3" s="1"/>
  <c r="BR379" i="2"/>
  <c r="BS379" i="2" s="1"/>
  <c r="AX365" i="3" s="1"/>
  <c r="BT379" i="2"/>
  <c r="BU379" i="2" s="1"/>
  <c r="AY365" i="3" s="1"/>
  <c r="BV379" i="2"/>
  <c r="BW379" i="2" s="1"/>
  <c r="AZ365" i="3" s="1"/>
  <c r="BX379" i="2"/>
  <c r="BY379" i="2" s="1"/>
  <c r="BA365" i="3" s="1"/>
  <c r="BZ379" i="2"/>
  <c r="CA379" i="2" s="1"/>
  <c r="BB365" i="3" s="1"/>
  <c r="BC365" i="3" s="1"/>
  <c r="CB379" i="2"/>
  <c r="CC379" i="2" s="1"/>
  <c r="BE365" i="3" s="1"/>
  <c r="BR380" i="2"/>
  <c r="BS380" i="2" s="1"/>
  <c r="AX366" i="3" s="1"/>
  <c r="BT380" i="2"/>
  <c r="BU380" i="2" s="1"/>
  <c r="AY366" i="3" s="1"/>
  <c r="BV380" i="2"/>
  <c r="BW380" i="2" s="1"/>
  <c r="AZ366" i="3" s="1"/>
  <c r="BX380" i="2"/>
  <c r="BY380" i="2" s="1"/>
  <c r="BA366" i="3" s="1"/>
  <c r="BZ380" i="2"/>
  <c r="CA380" i="2" s="1"/>
  <c r="BB366" i="3" s="1"/>
  <c r="BC366" i="3" s="1"/>
  <c r="CB380" i="2"/>
  <c r="CC380" i="2" s="1"/>
  <c r="BE366" i="3" s="1"/>
  <c r="BR381" i="2"/>
  <c r="BS381" i="2" s="1"/>
  <c r="BT381" i="2"/>
  <c r="BU381" i="2" s="1"/>
  <c r="AY367" i="3" s="1"/>
  <c r="BV381" i="2"/>
  <c r="BW381" i="2" s="1"/>
  <c r="AZ367" i="3" s="1"/>
  <c r="BX381" i="2"/>
  <c r="BY381" i="2" s="1"/>
  <c r="BA367" i="3" s="1"/>
  <c r="BZ381" i="2"/>
  <c r="CA381" i="2" s="1"/>
  <c r="BB367" i="3" s="1"/>
  <c r="BC367" i="3" s="1"/>
  <c r="CB381" i="2"/>
  <c r="CC381" i="2" s="1"/>
  <c r="BE367" i="3" s="1"/>
  <c r="BR382" i="2"/>
  <c r="BS382" i="2" s="1"/>
  <c r="BT382" i="2"/>
  <c r="BU382" i="2" s="1"/>
  <c r="BV382" i="2"/>
  <c r="BW382" i="2" s="1"/>
  <c r="BX382" i="2"/>
  <c r="BY382" i="2" s="1"/>
  <c r="BZ382" i="2"/>
  <c r="CA382" i="2" s="1"/>
  <c r="CB382" i="2"/>
  <c r="CC382" i="2" s="1"/>
  <c r="BR383" i="2"/>
  <c r="BS383" i="2" s="1"/>
  <c r="AX368" i="3" s="1"/>
  <c r="BT383" i="2"/>
  <c r="BU383" i="2" s="1"/>
  <c r="AY368" i="3" s="1"/>
  <c r="BV383" i="2"/>
  <c r="BW383" i="2" s="1"/>
  <c r="AZ368" i="3" s="1"/>
  <c r="BX383" i="2"/>
  <c r="BY383" i="2" s="1"/>
  <c r="BA368" i="3" s="1"/>
  <c r="BZ383" i="2"/>
  <c r="CA383" i="2" s="1"/>
  <c r="BB368" i="3" s="1"/>
  <c r="BC368" i="3" s="1"/>
  <c r="CB383" i="2"/>
  <c r="CC383" i="2" s="1"/>
  <c r="BE368" i="3" s="1"/>
  <c r="BR384" i="2"/>
  <c r="BS384" i="2" s="1"/>
  <c r="AX369" i="3" s="1"/>
  <c r="BT384" i="2"/>
  <c r="BU384" i="2" s="1"/>
  <c r="AY369" i="3" s="1"/>
  <c r="BV384" i="2"/>
  <c r="BW384" i="2" s="1"/>
  <c r="AZ369" i="3" s="1"/>
  <c r="BX384" i="2"/>
  <c r="BY384" i="2" s="1"/>
  <c r="BA369" i="3" s="1"/>
  <c r="BZ384" i="2"/>
  <c r="CA384" i="2" s="1"/>
  <c r="BB369" i="3" s="1"/>
  <c r="BC369" i="3" s="1"/>
  <c r="CB384" i="2"/>
  <c r="CC384" i="2" s="1"/>
  <c r="BE369" i="3" s="1"/>
  <c r="BR385" i="2"/>
  <c r="BS385" i="2" s="1"/>
  <c r="AX370" i="3" s="1"/>
  <c r="BT385" i="2"/>
  <c r="BU385" i="2" s="1"/>
  <c r="AY370" i="3" s="1"/>
  <c r="BV385" i="2"/>
  <c r="BW385" i="2" s="1"/>
  <c r="AZ370" i="3" s="1"/>
  <c r="BX385" i="2"/>
  <c r="BY385" i="2" s="1"/>
  <c r="BA370" i="3" s="1"/>
  <c r="BZ385" i="2"/>
  <c r="CA385" i="2" s="1"/>
  <c r="BB370" i="3" s="1"/>
  <c r="BC370" i="3" s="1"/>
  <c r="CB385" i="2"/>
  <c r="CC385" i="2" s="1"/>
  <c r="BE370" i="3" s="1"/>
  <c r="BR386" i="2"/>
  <c r="BS386" i="2" s="1"/>
  <c r="AX371" i="3" s="1"/>
  <c r="BT386" i="2"/>
  <c r="BU386" i="2" s="1"/>
  <c r="AY371" i="3" s="1"/>
  <c r="BV386" i="2"/>
  <c r="BW386" i="2" s="1"/>
  <c r="AZ371" i="3" s="1"/>
  <c r="BX386" i="2"/>
  <c r="BY386" i="2" s="1"/>
  <c r="BA371" i="3" s="1"/>
  <c r="BZ386" i="2"/>
  <c r="CA386" i="2" s="1"/>
  <c r="BB371" i="3" s="1"/>
  <c r="BC371" i="3" s="1"/>
  <c r="CB386" i="2"/>
  <c r="CC386" i="2" s="1"/>
  <c r="BE371" i="3" s="1"/>
  <c r="BR387" i="2"/>
  <c r="BS387" i="2" s="1"/>
  <c r="AX372" i="3" s="1"/>
  <c r="BT387" i="2"/>
  <c r="BU387" i="2" s="1"/>
  <c r="AY372" i="3" s="1"/>
  <c r="BV387" i="2"/>
  <c r="BW387" i="2" s="1"/>
  <c r="AZ372" i="3" s="1"/>
  <c r="BX387" i="2"/>
  <c r="BY387" i="2" s="1"/>
  <c r="BA372" i="3" s="1"/>
  <c r="BZ387" i="2"/>
  <c r="CA387" i="2" s="1"/>
  <c r="BB372" i="3" s="1"/>
  <c r="BC372" i="3" s="1"/>
  <c r="CB387" i="2"/>
  <c r="CC387" i="2" s="1"/>
  <c r="BE372" i="3" s="1"/>
  <c r="BR388" i="2"/>
  <c r="BS388" i="2" s="1"/>
  <c r="AX373" i="3" s="1"/>
  <c r="BT388" i="2"/>
  <c r="BU388" i="2" s="1"/>
  <c r="AY373" i="3" s="1"/>
  <c r="BV388" i="2"/>
  <c r="BW388" i="2" s="1"/>
  <c r="AZ373" i="3" s="1"/>
  <c r="BX388" i="2"/>
  <c r="BY388" i="2" s="1"/>
  <c r="BA373" i="3" s="1"/>
  <c r="BZ388" i="2"/>
  <c r="CA388" i="2" s="1"/>
  <c r="BB373" i="3" s="1"/>
  <c r="BC373" i="3" s="1"/>
  <c r="CB388" i="2"/>
  <c r="CC388" i="2" s="1"/>
  <c r="BE373" i="3" s="1"/>
  <c r="BR389" i="2"/>
  <c r="BS389" i="2" s="1"/>
  <c r="AX374" i="3" s="1"/>
  <c r="BT389" i="2"/>
  <c r="BU389" i="2" s="1"/>
  <c r="AY374" i="3" s="1"/>
  <c r="BV389" i="2"/>
  <c r="BW389" i="2" s="1"/>
  <c r="AZ374" i="3" s="1"/>
  <c r="BX389" i="2"/>
  <c r="BY389" i="2" s="1"/>
  <c r="BA374" i="3" s="1"/>
  <c r="BZ389" i="2"/>
  <c r="CA389" i="2" s="1"/>
  <c r="BB374" i="3" s="1"/>
  <c r="BC374" i="3" s="1"/>
  <c r="CB389" i="2"/>
  <c r="CC389" i="2" s="1"/>
  <c r="BE374" i="3" s="1"/>
  <c r="BR390" i="2"/>
  <c r="BS390" i="2" s="1"/>
  <c r="AX375" i="3" s="1"/>
  <c r="BT390" i="2"/>
  <c r="BU390" i="2" s="1"/>
  <c r="AY375" i="3" s="1"/>
  <c r="BV390" i="2"/>
  <c r="BW390" i="2" s="1"/>
  <c r="AZ375" i="3" s="1"/>
  <c r="BX390" i="2"/>
  <c r="BY390" i="2" s="1"/>
  <c r="BA375" i="3" s="1"/>
  <c r="BZ390" i="2"/>
  <c r="CA390" i="2" s="1"/>
  <c r="BB375" i="3" s="1"/>
  <c r="BC375" i="3" s="1"/>
  <c r="CB390" i="2"/>
  <c r="CC390" i="2" s="1"/>
  <c r="BE375" i="3" s="1"/>
  <c r="BR391" i="2"/>
  <c r="BS391" i="2" s="1"/>
  <c r="AX376" i="3" s="1"/>
  <c r="BT391" i="2"/>
  <c r="BU391" i="2" s="1"/>
  <c r="AY376" i="3" s="1"/>
  <c r="BV391" i="2"/>
  <c r="BW391" i="2" s="1"/>
  <c r="AZ376" i="3" s="1"/>
  <c r="BX391" i="2"/>
  <c r="BY391" i="2" s="1"/>
  <c r="BA376" i="3" s="1"/>
  <c r="BZ391" i="2"/>
  <c r="CA391" i="2" s="1"/>
  <c r="BB376" i="3" s="1"/>
  <c r="BC376" i="3" s="1"/>
  <c r="CB391" i="2"/>
  <c r="CC391" i="2" s="1"/>
  <c r="BE376" i="3" s="1"/>
  <c r="BR392" i="2"/>
  <c r="BS392" i="2" s="1"/>
  <c r="AX377" i="3" s="1"/>
  <c r="BT392" i="2"/>
  <c r="BU392" i="2" s="1"/>
  <c r="AY377" i="3" s="1"/>
  <c r="BV392" i="2"/>
  <c r="BW392" i="2" s="1"/>
  <c r="AZ377" i="3" s="1"/>
  <c r="BX392" i="2"/>
  <c r="BY392" i="2" s="1"/>
  <c r="BA377" i="3" s="1"/>
  <c r="BZ392" i="2"/>
  <c r="CA392" i="2" s="1"/>
  <c r="BB377" i="3" s="1"/>
  <c r="BC377" i="3" s="1"/>
  <c r="CB392" i="2"/>
  <c r="CC392" i="2" s="1"/>
  <c r="BE377" i="3" s="1"/>
  <c r="BR393" i="2"/>
  <c r="BS393" i="2" s="1"/>
  <c r="BT393" i="2"/>
  <c r="BU393" i="2" s="1"/>
  <c r="AY378" i="3" s="1"/>
  <c r="BV393" i="2"/>
  <c r="BW393" i="2" s="1"/>
  <c r="AZ378" i="3" s="1"/>
  <c r="BX393" i="2"/>
  <c r="BY393" i="2" s="1"/>
  <c r="BA378" i="3" s="1"/>
  <c r="BZ393" i="2"/>
  <c r="CA393" i="2" s="1"/>
  <c r="BC378" i="3" s="1"/>
  <c r="CB393" i="2"/>
  <c r="CC393" i="2" s="1"/>
  <c r="BE378" i="3" s="1"/>
  <c r="BR394" i="2"/>
  <c r="BS394" i="2" s="1"/>
  <c r="AX379" i="3" s="1"/>
  <c r="BT394" i="2"/>
  <c r="BU394" i="2" s="1"/>
  <c r="AY379" i="3" s="1"/>
  <c r="BV394" i="2"/>
  <c r="BW394" i="2" s="1"/>
  <c r="AZ379" i="3" s="1"/>
  <c r="BX394" i="2"/>
  <c r="BY394" i="2" s="1"/>
  <c r="BA379" i="3" s="1"/>
  <c r="BZ394" i="2"/>
  <c r="CA394" i="2" s="1"/>
  <c r="BB379" i="3" s="1"/>
  <c r="BC379" i="3" s="1"/>
  <c r="CB394" i="2"/>
  <c r="CC394" i="2" s="1"/>
  <c r="BE379" i="3" s="1"/>
  <c r="BR395" i="2"/>
  <c r="BS395" i="2" s="1"/>
  <c r="BT395" i="2"/>
  <c r="BU395" i="2" s="1"/>
  <c r="AY380" i="3" s="1"/>
  <c r="BV395" i="2"/>
  <c r="BW395" i="2" s="1"/>
  <c r="AZ380" i="3" s="1"/>
  <c r="BX395" i="2"/>
  <c r="BY395" i="2" s="1"/>
  <c r="BA380" i="3" s="1"/>
  <c r="BZ395" i="2"/>
  <c r="CA395" i="2" s="1"/>
  <c r="BB380" i="3" s="1"/>
  <c r="BC380" i="3" s="1"/>
  <c r="CB395" i="2"/>
  <c r="CC395" i="2" s="1"/>
  <c r="BE380" i="3" s="1"/>
  <c r="BR396" i="2"/>
  <c r="BS396" i="2" s="1"/>
  <c r="AX381" i="3" s="1"/>
  <c r="BT396" i="2"/>
  <c r="BU396" i="2" s="1"/>
  <c r="AY381" i="3" s="1"/>
  <c r="BV396" i="2"/>
  <c r="BW396" i="2" s="1"/>
  <c r="AZ381" i="3" s="1"/>
  <c r="BX396" i="2"/>
  <c r="BY396" i="2" s="1"/>
  <c r="BA381" i="3" s="1"/>
  <c r="BZ396" i="2"/>
  <c r="CA396" i="2" s="1"/>
  <c r="BB381" i="3" s="1"/>
  <c r="BC381" i="3" s="1"/>
  <c r="CB396" i="2"/>
  <c r="CC396" i="2" s="1"/>
  <c r="BE381" i="3" s="1"/>
  <c r="BR397" i="2"/>
  <c r="BS397" i="2" s="1"/>
  <c r="AX382" i="3" s="1"/>
  <c r="BT397" i="2"/>
  <c r="BU397" i="2" s="1"/>
  <c r="AY382" i="3" s="1"/>
  <c r="BV397" i="2"/>
  <c r="BW397" i="2" s="1"/>
  <c r="AZ382" i="3" s="1"/>
  <c r="BX397" i="2"/>
  <c r="BY397" i="2" s="1"/>
  <c r="BA382" i="3" s="1"/>
  <c r="BZ397" i="2"/>
  <c r="CA397" i="2" s="1"/>
  <c r="BB382" i="3" s="1"/>
  <c r="BC382" i="3" s="1"/>
  <c r="CB397" i="2"/>
  <c r="CC397" i="2" s="1"/>
  <c r="BE382" i="3" s="1"/>
  <c r="BR398" i="2"/>
  <c r="BS398" i="2" s="1"/>
  <c r="AX383" i="3" s="1"/>
  <c r="BT398" i="2"/>
  <c r="BU398" i="2" s="1"/>
  <c r="AY383" i="3" s="1"/>
  <c r="BV398" i="2"/>
  <c r="BW398" i="2" s="1"/>
  <c r="AZ383" i="3" s="1"/>
  <c r="BX398" i="2"/>
  <c r="BY398" i="2" s="1"/>
  <c r="BA383" i="3" s="1"/>
  <c r="BZ398" i="2"/>
  <c r="CA398" i="2" s="1"/>
  <c r="BB383" i="3" s="1"/>
  <c r="BC383" i="3" s="1"/>
  <c r="CB398" i="2"/>
  <c r="CC398" i="2" s="1"/>
  <c r="BE383" i="3" s="1"/>
  <c r="BR399" i="2"/>
  <c r="BS399" i="2" s="1"/>
  <c r="AX384" i="3" s="1"/>
  <c r="BT399" i="2"/>
  <c r="BU399" i="2" s="1"/>
  <c r="AY384" i="3" s="1"/>
  <c r="BV399" i="2"/>
  <c r="BW399" i="2" s="1"/>
  <c r="AZ384" i="3" s="1"/>
  <c r="BX399" i="2"/>
  <c r="BY399" i="2" s="1"/>
  <c r="BA384" i="3" s="1"/>
  <c r="BZ399" i="2"/>
  <c r="CA399" i="2" s="1"/>
  <c r="BB384" i="3" s="1"/>
  <c r="BC384" i="3" s="1"/>
  <c r="CB399" i="2"/>
  <c r="CC399" i="2" s="1"/>
  <c r="BE384" i="3" s="1"/>
  <c r="BR400" i="2"/>
  <c r="BS400" i="2" s="1"/>
  <c r="AX385" i="3" s="1"/>
  <c r="BT400" i="2"/>
  <c r="BU400" i="2" s="1"/>
  <c r="AY385" i="3" s="1"/>
  <c r="BV400" i="2"/>
  <c r="BW400" i="2" s="1"/>
  <c r="AZ385" i="3" s="1"/>
  <c r="BX400" i="2"/>
  <c r="BY400" i="2" s="1"/>
  <c r="BA385" i="3" s="1"/>
  <c r="BZ400" i="2"/>
  <c r="CA400" i="2" s="1"/>
  <c r="BB385" i="3" s="1"/>
  <c r="BC385" i="3" s="1"/>
  <c r="CB400" i="2"/>
  <c r="CC400" i="2" s="1"/>
  <c r="BR401" i="2"/>
  <c r="BS401" i="2" s="1"/>
  <c r="AX386" i="3" s="1"/>
  <c r="BT401" i="2"/>
  <c r="BU401" i="2" s="1"/>
  <c r="AY386" i="3" s="1"/>
  <c r="BV401" i="2"/>
  <c r="BW401" i="2" s="1"/>
  <c r="AZ386" i="3" s="1"/>
  <c r="BX401" i="2"/>
  <c r="BY401" i="2" s="1"/>
  <c r="BA386" i="3" s="1"/>
  <c r="BZ401" i="2"/>
  <c r="CA401" i="2" s="1"/>
  <c r="BB386" i="3" s="1"/>
  <c r="BC386" i="3" s="1"/>
  <c r="CB401" i="2"/>
  <c r="CC401" i="2" s="1"/>
  <c r="BE386" i="3" s="1"/>
  <c r="BR402" i="2"/>
  <c r="BS402" i="2" s="1"/>
  <c r="AX387" i="3" s="1"/>
  <c r="BT402" i="2"/>
  <c r="BU402" i="2" s="1"/>
  <c r="AY387" i="3" s="1"/>
  <c r="BV402" i="2"/>
  <c r="BW402" i="2" s="1"/>
  <c r="AZ387" i="3" s="1"/>
  <c r="BX402" i="2"/>
  <c r="BY402" i="2" s="1"/>
  <c r="BA387" i="3" s="1"/>
  <c r="BZ402" i="2"/>
  <c r="CA402" i="2" s="1"/>
  <c r="BB387" i="3" s="1"/>
  <c r="BC387" i="3" s="1"/>
  <c r="CB402" i="2"/>
  <c r="CC402" i="2" s="1"/>
  <c r="BE387" i="3" s="1"/>
  <c r="BR403" i="2"/>
  <c r="BS403" i="2" s="1"/>
  <c r="AX388" i="3" s="1"/>
  <c r="BT403" i="2"/>
  <c r="BU403" i="2" s="1"/>
  <c r="AY388" i="3" s="1"/>
  <c r="BV403" i="2"/>
  <c r="BW403" i="2" s="1"/>
  <c r="AZ388" i="3" s="1"/>
  <c r="BX403" i="2"/>
  <c r="BY403" i="2" s="1"/>
  <c r="BA388" i="3" s="1"/>
  <c r="BZ403" i="2"/>
  <c r="CA403" i="2" s="1"/>
  <c r="BB388" i="3" s="1"/>
  <c r="BC388" i="3" s="1"/>
  <c r="CB403" i="2"/>
  <c r="CC403" i="2" s="1"/>
  <c r="BE388" i="3" s="1"/>
  <c r="BR404" i="2"/>
  <c r="BS404" i="2" s="1"/>
  <c r="AX389" i="3" s="1"/>
  <c r="BT404" i="2"/>
  <c r="BU404" i="2" s="1"/>
  <c r="AY389" i="3" s="1"/>
  <c r="BV404" i="2"/>
  <c r="BW404" i="2" s="1"/>
  <c r="AZ389" i="3" s="1"/>
  <c r="BX404" i="2"/>
  <c r="BY404" i="2" s="1"/>
  <c r="BA389" i="3" s="1"/>
  <c r="BZ404" i="2"/>
  <c r="CA404" i="2" s="1"/>
  <c r="BB389" i="3" s="1"/>
  <c r="BC389" i="3" s="1"/>
  <c r="CB404" i="2"/>
  <c r="CC404" i="2" s="1"/>
  <c r="BE389" i="3" s="1"/>
  <c r="BR405" i="2"/>
  <c r="BS405" i="2" s="1"/>
  <c r="AX390" i="3" s="1"/>
  <c r="BT405" i="2"/>
  <c r="BU405" i="2" s="1"/>
  <c r="AY390" i="3" s="1"/>
  <c r="BV405" i="2"/>
  <c r="BW405" i="2" s="1"/>
  <c r="AZ390" i="3" s="1"/>
  <c r="BX405" i="2"/>
  <c r="BY405" i="2" s="1"/>
  <c r="BA390" i="3" s="1"/>
  <c r="BZ405" i="2"/>
  <c r="CA405" i="2" s="1"/>
  <c r="BB390" i="3" s="1"/>
  <c r="BC390" i="3" s="1"/>
  <c r="CB405" i="2"/>
  <c r="CC405" i="2" s="1"/>
  <c r="BE390" i="3" s="1"/>
  <c r="BR406" i="2"/>
  <c r="BS406" i="2" s="1"/>
  <c r="AX391" i="3" s="1"/>
  <c r="BT406" i="2"/>
  <c r="BU406" i="2" s="1"/>
  <c r="AY391" i="3" s="1"/>
  <c r="BV406" i="2"/>
  <c r="BW406" i="2" s="1"/>
  <c r="AZ391" i="3" s="1"/>
  <c r="BX406" i="2"/>
  <c r="BY406" i="2" s="1"/>
  <c r="BA391" i="3" s="1"/>
  <c r="BZ406" i="2"/>
  <c r="CA406" i="2" s="1"/>
  <c r="BB391" i="3" s="1"/>
  <c r="BC391" i="3" s="1"/>
  <c r="CB406" i="2"/>
  <c r="CC406" i="2" s="1"/>
  <c r="BE391" i="3" s="1"/>
  <c r="BR407" i="2"/>
  <c r="BS407" i="2" s="1"/>
  <c r="AX392" i="3" s="1"/>
  <c r="BT407" i="2"/>
  <c r="BU407" i="2" s="1"/>
  <c r="AY392" i="3" s="1"/>
  <c r="BV407" i="2"/>
  <c r="BW407" i="2" s="1"/>
  <c r="AZ392" i="3" s="1"/>
  <c r="BX407" i="2"/>
  <c r="BY407" i="2" s="1"/>
  <c r="BA392" i="3" s="1"/>
  <c r="BZ407" i="2"/>
  <c r="CA407" i="2" s="1"/>
  <c r="BB392" i="3" s="1"/>
  <c r="BC392" i="3" s="1"/>
  <c r="CB407" i="2"/>
  <c r="CC407" i="2" s="1"/>
  <c r="BE392" i="3" s="1"/>
  <c r="BR408" i="2"/>
  <c r="BS408" i="2" s="1"/>
  <c r="AX393" i="3" s="1"/>
  <c r="BT408" i="2"/>
  <c r="BU408" i="2" s="1"/>
  <c r="AY393" i="3" s="1"/>
  <c r="BV408" i="2"/>
  <c r="BW408" i="2" s="1"/>
  <c r="AZ393" i="3" s="1"/>
  <c r="BX408" i="2"/>
  <c r="BY408" i="2" s="1"/>
  <c r="BA393" i="3" s="1"/>
  <c r="BZ408" i="2"/>
  <c r="CA408" i="2" s="1"/>
  <c r="BB393" i="3" s="1"/>
  <c r="BC393" i="3" s="1"/>
  <c r="CB408" i="2"/>
  <c r="CC408" i="2" s="1"/>
  <c r="BE393" i="3" s="1"/>
  <c r="BR409" i="2"/>
  <c r="BS409" i="2" s="1"/>
  <c r="AX394" i="3" s="1"/>
  <c r="BT409" i="2"/>
  <c r="BU409" i="2" s="1"/>
  <c r="AY394" i="3" s="1"/>
  <c r="BV409" i="2"/>
  <c r="BW409" i="2" s="1"/>
  <c r="AZ394" i="3" s="1"/>
  <c r="BX409" i="2"/>
  <c r="BY409" i="2" s="1"/>
  <c r="BA394" i="3" s="1"/>
  <c r="BZ409" i="2"/>
  <c r="CA409" i="2" s="1"/>
  <c r="BB394" i="3" s="1"/>
  <c r="BC394" i="3" s="1"/>
  <c r="CB409" i="2"/>
  <c r="CC409" i="2" s="1"/>
  <c r="BE394" i="3" s="1"/>
  <c r="BR410" i="2"/>
  <c r="BS410" i="2" s="1"/>
  <c r="AX395" i="3" s="1"/>
  <c r="BT410" i="2"/>
  <c r="BU410" i="2" s="1"/>
  <c r="AY395" i="3" s="1"/>
  <c r="BV410" i="2"/>
  <c r="BW410" i="2" s="1"/>
  <c r="AZ395" i="3" s="1"/>
  <c r="BX410" i="2"/>
  <c r="BY410" i="2" s="1"/>
  <c r="BA395" i="3" s="1"/>
  <c r="BZ410" i="2"/>
  <c r="CA410" i="2" s="1"/>
  <c r="BB395" i="3" s="1"/>
  <c r="BC395" i="3" s="1"/>
  <c r="CB410" i="2"/>
  <c r="CC410" i="2" s="1"/>
  <c r="BR411" i="2"/>
  <c r="BS411" i="2" s="1"/>
  <c r="AX396" i="3" s="1"/>
  <c r="BT411" i="2"/>
  <c r="BU411" i="2" s="1"/>
  <c r="AY396" i="3" s="1"/>
  <c r="BV411" i="2"/>
  <c r="BW411" i="2" s="1"/>
  <c r="AZ396" i="3" s="1"/>
  <c r="BX411" i="2"/>
  <c r="BY411" i="2" s="1"/>
  <c r="BA396" i="3" s="1"/>
  <c r="BZ411" i="2"/>
  <c r="CA411" i="2" s="1"/>
  <c r="BB396" i="3" s="1"/>
  <c r="BC396" i="3" s="1"/>
  <c r="CB411" i="2"/>
  <c r="CC411" i="2" s="1"/>
  <c r="BE396" i="3" s="1"/>
  <c r="BR412" i="2"/>
  <c r="BS412" i="2" s="1"/>
  <c r="AX397" i="3" s="1"/>
  <c r="BT412" i="2"/>
  <c r="BU412" i="2" s="1"/>
  <c r="AY397" i="3" s="1"/>
  <c r="BV412" i="2"/>
  <c r="BW412" i="2" s="1"/>
  <c r="AZ397" i="3" s="1"/>
  <c r="BX412" i="2"/>
  <c r="BY412" i="2" s="1"/>
  <c r="BA397" i="3" s="1"/>
  <c r="BZ412" i="2"/>
  <c r="CA412" i="2" s="1"/>
  <c r="BB397" i="3" s="1"/>
  <c r="BC397" i="3" s="1"/>
  <c r="CB412" i="2"/>
  <c r="CC412" i="2" s="1"/>
  <c r="BE397" i="3" s="1"/>
  <c r="BR413" i="2"/>
  <c r="BS413" i="2" s="1"/>
  <c r="AX398" i="3" s="1"/>
  <c r="BT413" i="2"/>
  <c r="BU413" i="2" s="1"/>
  <c r="AY398" i="3" s="1"/>
  <c r="BV413" i="2"/>
  <c r="BW413" i="2" s="1"/>
  <c r="AZ398" i="3" s="1"/>
  <c r="BX413" i="2"/>
  <c r="BY413" i="2" s="1"/>
  <c r="BA398" i="3" s="1"/>
  <c r="BZ413" i="2"/>
  <c r="CA413" i="2" s="1"/>
  <c r="BB398" i="3" s="1"/>
  <c r="BC398" i="3" s="1"/>
  <c r="CB413" i="2"/>
  <c r="CC413" i="2" s="1"/>
  <c r="BE398" i="3" s="1"/>
  <c r="BR414" i="2"/>
  <c r="BS414" i="2" s="1"/>
  <c r="AX399" i="3" s="1"/>
  <c r="BT414" i="2"/>
  <c r="BU414" i="2" s="1"/>
  <c r="AY399" i="3" s="1"/>
  <c r="BV414" i="2"/>
  <c r="BW414" i="2" s="1"/>
  <c r="AZ399" i="3" s="1"/>
  <c r="BX414" i="2"/>
  <c r="BY414" i="2" s="1"/>
  <c r="BA399" i="3" s="1"/>
  <c r="BZ414" i="2"/>
  <c r="CA414" i="2" s="1"/>
  <c r="BB399" i="3" s="1"/>
  <c r="BC399" i="3" s="1"/>
  <c r="CB414" i="2"/>
  <c r="CC414" i="2" s="1"/>
  <c r="BE399" i="3" s="1"/>
  <c r="BR415" i="2"/>
  <c r="BS415" i="2" s="1"/>
  <c r="AX400" i="3" s="1"/>
  <c r="BT415" i="2"/>
  <c r="BU415" i="2" s="1"/>
  <c r="AY400" i="3" s="1"/>
  <c r="BV415" i="2"/>
  <c r="BW415" i="2" s="1"/>
  <c r="AZ400" i="3" s="1"/>
  <c r="BX415" i="2"/>
  <c r="BY415" i="2" s="1"/>
  <c r="BA400" i="3" s="1"/>
  <c r="BZ415" i="2"/>
  <c r="CA415" i="2" s="1"/>
  <c r="BC400" i="3" s="1"/>
  <c r="CB415" i="2"/>
  <c r="CC415" i="2" s="1"/>
  <c r="BE400" i="3" s="1"/>
  <c r="BR416" i="2"/>
  <c r="BS416" i="2" s="1"/>
  <c r="AX401" i="3" s="1"/>
  <c r="BT416" i="2"/>
  <c r="BU416" i="2" s="1"/>
  <c r="AY401" i="3" s="1"/>
  <c r="BV416" i="2"/>
  <c r="BW416" i="2" s="1"/>
  <c r="AZ401" i="3" s="1"/>
  <c r="BX416" i="2"/>
  <c r="BY416" i="2" s="1"/>
  <c r="BA401" i="3" s="1"/>
  <c r="BZ416" i="2"/>
  <c r="CA416" i="2" s="1"/>
  <c r="BB401" i="3" s="1"/>
  <c r="BC401" i="3" s="1"/>
  <c r="CB416" i="2"/>
  <c r="CC416" i="2" s="1"/>
  <c r="BE401" i="3" s="1"/>
  <c r="BR417" i="2"/>
  <c r="BS417" i="2" s="1"/>
  <c r="AX402" i="3" s="1"/>
  <c r="BT417" i="2"/>
  <c r="BU417" i="2" s="1"/>
  <c r="AY402" i="3" s="1"/>
  <c r="BV417" i="2"/>
  <c r="BW417" i="2" s="1"/>
  <c r="AZ402" i="3" s="1"/>
  <c r="BX417" i="2"/>
  <c r="BY417" i="2" s="1"/>
  <c r="BA402" i="3" s="1"/>
  <c r="BZ417" i="2"/>
  <c r="CA417" i="2" s="1"/>
  <c r="BB402" i="3" s="1"/>
  <c r="BC402" i="3" s="1"/>
  <c r="CB417" i="2"/>
  <c r="CC417" i="2" s="1"/>
  <c r="BE402" i="3" s="1"/>
  <c r="BR418" i="2"/>
  <c r="BS418" i="2" s="1"/>
  <c r="AX403" i="3" s="1"/>
  <c r="BT418" i="2"/>
  <c r="BU418" i="2" s="1"/>
  <c r="AY403" i="3" s="1"/>
  <c r="BV418" i="2"/>
  <c r="BW418" i="2" s="1"/>
  <c r="AZ403" i="3" s="1"/>
  <c r="BX418" i="2"/>
  <c r="BY418" i="2" s="1"/>
  <c r="BA403" i="3" s="1"/>
  <c r="BZ418" i="2"/>
  <c r="CA418" i="2" s="1"/>
  <c r="BC403" i="3" s="1"/>
  <c r="CB418" i="2"/>
  <c r="CC418" i="2" s="1"/>
  <c r="BE403" i="3" s="1"/>
  <c r="BR419" i="2"/>
  <c r="BS419" i="2" s="1"/>
  <c r="AX404" i="3" s="1"/>
  <c r="BT419" i="2"/>
  <c r="BU419" i="2" s="1"/>
  <c r="AY404" i="3" s="1"/>
  <c r="BV419" i="2"/>
  <c r="BW419" i="2" s="1"/>
  <c r="AZ404" i="3" s="1"/>
  <c r="BX419" i="2"/>
  <c r="BY419" i="2" s="1"/>
  <c r="BA404" i="3" s="1"/>
  <c r="BZ419" i="2"/>
  <c r="CA419" i="2" s="1"/>
  <c r="BB404" i="3" s="1"/>
  <c r="BC404" i="3" s="1"/>
  <c r="CB419" i="2"/>
  <c r="CC419" i="2" s="1"/>
  <c r="BE404" i="3" s="1"/>
  <c r="BR420" i="2"/>
  <c r="BS420" i="2" s="1"/>
  <c r="AX405" i="3" s="1"/>
  <c r="BT420" i="2"/>
  <c r="BU420" i="2" s="1"/>
  <c r="AY405" i="3" s="1"/>
  <c r="BV420" i="2"/>
  <c r="BW420" i="2" s="1"/>
  <c r="AZ405" i="3" s="1"/>
  <c r="BX420" i="2"/>
  <c r="BY420" i="2" s="1"/>
  <c r="BA405" i="3" s="1"/>
  <c r="BZ420" i="2"/>
  <c r="CA420" i="2" s="1"/>
  <c r="BB405" i="3" s="1"/>
  <c r="BC405" i="3" s="1"/>
  <c r="CB420" i="2"/>
  <c r="CC420" i="2" s="1"/>
  <c r="BE405" i="3" s="1"/>
  <c r="BR421" i="2"/>
  <c r="BS421" i="2" s="1"/>
  <c r="AX406" i="3" s="1"/>
  <c r="BT421" i="2"/>
  <c r="BU421" i="2" s="1"/>
  <c r="AY406" i="3" s="1"/>
  <c r="BV421" i="2"/>
  <c r="BW421" i="2" s="1"/>
  <c r="AZ406" i="3" s="1"/>
  <c r="BX421" i="2"/>
  <c r="BY421" i="2" s="1"/>
  <c r="BA406" i="3" s="1"/>
  <c r="BZ421" i="2"/>
  <c r="CA421" i="2" s="1"/>
  <c r="BB406" i="3" s="1"/>
  <c r="BC406" i="3" s="1"/>
  <c r="CB421" i="2"/>
  <c r="CC421" i="2" s="1"/>
  <c r="BE406" i="3" s="1"/>
  <c r="BR422" i="2"/>
  <c r="BS422" i="2" s="1"/>
  <c r="AX407" i="3" s="1"/>
  <c r="BT422" i="2"/>
  <c r="BU422" i="2" s="1"/>
  <c r="AY407" i="3" s="1"/>
  <c r="BV422" i="2"/>
  <c r="BW422" i="2" s="1"/>
  <c r="AZ407" i="3" s="1"/>
  <c r="BX422" i="2"/>
  <c r="BY422" i="2" s="1"/>
  <c r="BA407" i="3" s="1"/>
  <c r="BZ422" i="2"/>
  <c r="CA422" i="2" s="1"/>
  <c r="BB407" i="3" s="1"/>
  <c r="BC407" i="3" s="1"/>
  <c r="CB422" i="2"/>
  <c r="CC422" i="2" s="1"/>
  <c r="BE407" i="3" s="1"/>
  <c r="BR423" i="2"/>
  <c r="BS423" i="2" s="1"/>
  <c r="AX408" i="3" s="1"/>
  <c r="BT423" i="2"/>
  <c r="BU423" i="2" s="1"/>
  <c r="AY408" i="3" s="1"/>
  <c r="BV423" i="2"/>
  <c r="BW423" i="2" s="1"/>
  <c r="AZ408" i="3" s="1"/>
  <c r="BX423" i="2"/>
  <c r="BY423" i="2" s="1"/>
  <c r="BA408" i="3" s="1"/>
  <c r="BZ423" i="2"/>
  <c r="CA423" i="2" s="1"/>
  <c r="BB408" i="3" s="1"/>
  <c r="BC408" i="3" s="1"/>
  <c r="CB423" i="2"/>
  <c r="CC423" i="2" s="1"/>
  <c r="BE408" i="3" s="1"/>
  <c r="BR424" i="2"/>
  <c r="BS424" i="2" s="1"/>
  <c r="AX409" i="3" s="1"/>
  <c r="BT424" i="2"/>
  <c r="BU424" i="2" s="1"/>
  <c r="AY409" i="3" s="1"/>
  <c r="BV424" i="2"/>
  <c r="BW424" i="2" s="1"/>
  <c r="AZ409" i="3" s="1"/>
  <c r="BX424" i="2"/>
  <c r="BY424" i="2" s="1"/>
  <c r="BA409" i="3" s="1"/>
  <c r="BZ424" i="2"/>
  <c r="CA424" i="2" s="1"/>
  <c r="BB409" i="3" s="1"/>
  <c r="BC409" i="3" s="1"/>
  <c r="CB424" i="2"/>
  <c r="CC424" i="2" s="1"/>
  <c r="BE409" i="3" s="1"/>
  <c r="BR425" i="2"/>
  <c r="BS425" i="2" s="1"/>
  <c r="AX410" i="3" s="1"/>
  <c r="BT425" i="2"/>
  <c r="BU425" i="2" s="1"/>
  <c r="AY410" i="3" s="1"/>
  <c r="BV425" i="2"/>
  <c r="BW425" i="2" s="1"/>
  <c r="AZ410" i="3" s="1"/>
  <c r="BX425" i="2"/>
  <c r="BY425" i="2" s="1"/>
  <c r="BA410" i="3" s="1"/>
  <c r="BZ425" i="2"/>
  <c r="CA425" i="2" s="1"/>
  <c r="BB410" i="3" s="1"/>
  <c r="BC410" i="3" s="1"/>
  <c r="CB425" i="2"/>
  <c r="CC425" i="2" s="1"/>
  <c r="BE410" i="3" s="1"/>
  <c r="BR426" i="2"/>
  <c r="BS426" i="2" s="1"/>
  <c r="AX411" i="3" s="1"/>
  <c r="BT426" i="2"/>
  <c r="BU426" i="2" s="1"/>
  <c r="AY411" i="3" s="1"/>
  <c r="BV426" i="2"/>
  <c r="BW426" i="2" s="1"/>
  <c r="AZ411" i="3" s="1"/>
  <c r="BX426" i="2"/>
  <c r="BY426" i="2" s="1"/>
  <c r="BA411" i="3" s="1"/>
  <c r="BZ426" i="2"/>
  <c r="CA426" i="2" s="1"/>
  <c r="BB411" i="3" s="1"/>
  <c r="BC411" i="3" s="1"/>
  <c r="CB426" i="2"/>
  <c r="CC426" i="2" s="1"/>
  <c r="BE411" i="3" s="1"/>
  <c r="BR427" i="2"/>
  <c r="BS427" i="2" s="1"/>
  <c r="AX412" i="3" s="1"/>
  <c r="BT427" i="2"/>
  <c r="BU427" i="2" s="1"/>
  <c r="AY412" i="3" s="1"/>
  <c r="BV427" i="2"/>
  <c r="BW427" i="2" s="1"/>
  <c r="AZ412" i="3" s="1"/>
  <c r="BX427" i="2"/>
  <c r="BY427" i="2" s="1"/>
  <c r="BA412" i="3" s="1"/>
  <c r="BZ427" i="2"/>
  <c r="CA427" i="2" s="1"/>
  <c r="BB412" i="3" s="1"/>
  <c r="BC412" i="3" s="1"/>
  <c r="CB427" i="2"/>
  <c r="CC427" i="2" s="1"/>
  <c r="BE412" i="3" s="1"/>
  <c r="BR428" i="2"/>
  <c r="BS428" i="2" s="1"/>
  <c r="AX413" i="3" s="1"/>
  <c r="BT428" i="2"/>
  <c r="BU428" i="2" s="1"/>
  <c r="AY413" i="3" s="1"/>
  <c r="BV428" i="2"/>
  <c r="BW428" i="2" s="1"/>
  <c r="AZ413" i="3" s="1"/>
  <c r="BX428" i="2"/>
  <c r="BY428" i="2" s="1"/>
  <c r="BA413" i="3" s="1"/>
  <c r="BZ428" i="2"/>
  <c r="CA428" i="2" s="1"/>
  <c r="BB413" i="3" s="1"/>
  <c r="BC413" i="3" s="1"/>
  <c r="CB428" i="2"/>
  <c r="CC428" i="2" s="1"/>
  <c r="BE413" i="3" s="1"/>
  <c r="BR429" i="2"/>
  <c r="BS429" i="2" s="1"/>
  <c r="AX414" i="3" s="1"/>
  <c r="BT429" i="2"/>
  <c r="BU429" i="2" s="1"/>
  <c r="AY414" i="3" s="1"/>
  <c r="BV429" i="2"/>
  <c r="BW429" i="2" s="1"/>
  <c r="AZ414" i="3" s="1"/>
  <c r="BX429" i="2"/>
  <c r="BY429" i="2" s="1"/>
  <c r="BA414" i="3" s="1"/>
  <c r="BZ429" i="2"/>
  <c r="CA429" i="2" s="1"/>
  <c r="BC414" i="3" s="1"/>
  <c r="CB429" i="2"/>
  <c r="CC429" i="2" s="1"/>
  <c r="BE414" i="3" s="1"/>
  <c r="BR430" i="2"/>
  <c r="BS430" i="2" s="1"/>
  <c r="AX415" i="3" s="1"/>
  <c r="BT430" i="2"/>
  <c r="BU430" i="2" s="1"/>
  <c r="AY415" i="3" s="1"/>
  <c r="BV430" i="2"/>
  <c r="BW430" i="2" s="1"/>
  <c r="AZ415" i="3" s="1"/>
  <c r="BX430" i="2"/>
  <c r="BY430" i="2" s="1"/>
  <c r="BA415" i="3" s="1"/>
  <c r="BZ430" i="2"/>
  <c r="CA430" i="2" s="1"/>
  <c r="BB415" i="3" s="1"/>
  <c r="BC415" i="3" s="1"/>
  <c r="CB430" i="2"/>
  <c r="CC430" i="2" s="1"/>
  <c r="BE415" i="3" s="1"/>
  <c r="BR431" i="2"/>
  <c r="BS431" i="2" s="1"/>
  <c r="AX416" i="3" s="1"/>
  <c r="BT431" i="2"/>
  <c r="BU431" i="2" s="1"/>
  <c r="AY416" i="3" s="1"/>
  <c r="BV431" i="2"/>
  <c r="BW431" i="2" s="1"/>
  <c r="AZ416" i="3" s="1"/>
  <c r="BX431" i="2"/>
  <c r="BY431" i="2" s="1"/>
  <c r="BA416" i="3" s="1"/>
  <c r="BZ431" i="2"/>
  <c r="CA431" i="2" s="1"/>
  <c r="BB416" i="3" s="1"/>
  <c r="BC416" i="3" s="1"/>
  <c r="CB431" i="2"/>
  <c r="CC431" i="2" s="1"/>
  <c r="BE416" i="3" s="1"/>
  <c r="BR432" i="2"/>
  <c r="BS432" i="2" s="1"/>
  <c r="AX417" i="3" s="1"/>
  <c r="BT432" i="2"/>
  <c r="BU432" i="2" s="1"/>
  <c r="AY417" i="3" s="1"/>
  <c r="BV432" i="2"/>
  <c r="BW432" i="2" s="1"/>
  <c r="AZ417" i="3" s="1"/>
  <c r="BX432" i="2"/>
  <c r="BY432" i="2" s="1"/>
  <c r="BA417" i="3" s="1"/>
  <c r="BZ432" i="2"/>
  <c r="CA432" i="2" s="1"/>
  <c r="BB417" i="3" s="1"/>
  <c r="BC417" i="3" s="1"/>
  <c r="CB432" i="2"/>
  <c r="CC432" i="2" s="1"/>
  <c r="BE417" i="3" s="1"/>
  <c r="BR433" i="2"/>
  <c r="BS433" i="2" s="1"/>
  <c r="AX418" i="3" s="1"/>
  <c r="BT433" i="2"/>
  <c r="BU433" i="2" s="1"/>
  <c r="AY418" i="3" s="1"/>
  <c r="BV433" i="2"/>
  <c r="BW433" i="2" s="1"/>
  <c r="AZ418" i="3" s="1"/>
  <c r="BX433" i="2"/>
  <c r="BY433" i="2" s="1"/>
  <c r="BA418" i="3" s="1"/>
  <c r="BZ433" i="2"/>
  <c r="CA433" i="2" s="1"/>
  <c r="BB418" i="3" s="1"/>
  <c r="BC418" i="3" s="1"/>
  <c r="CB433" i="2"/>
  <c r="CC433" i="2" s="1"/>
  <c r="BE418" i="3" s="1"/>
  <c r="BR434" i="2"/>
  <c r="BS434" i="2" s="1"/>
  <c r="AX419" i="3" s="1"/>
  <c r="BT434" i="2"/>
  <c r="BU434" i="2" s="1"/>
  <c r="AY419" i="3" s="1"/>
  <c r="BV434" i="2"/>
  <c r="BW434" i="2" s="1"/>
  <c r="AZ419" i="3" s="1"/>
  <c r="BX434" i="2"/>
  <c r="BY434" i="2" s="1"/>
  <c r="BA419" i="3" s="1"/>
  <c r="BZ434" i="2"/>
  <c r="CA434" i="2" s="1"/>
  <c r="BB419" i="3" s="1"/>
  <c r="BC419" i="3" s="1"/>
  <c r="CB434" i="2"/>
  <c r="CC434" i="2" s="1"/>
  <c r="BE419" i="3" s="1"/>
  <c r="BR435" i="2"/>
  <c r="BS435" i="2" s="1"/>
  <c r="AX420" i="3" s="1"/>
  <c r="BT435" i="2"/>
  <c r="BU435" i="2" s="1"/>
  <c r="AY420" i="3" s="1"/>
  <c r="BV435" i="2"/>
  <c r="BW435" i="2" s="1"/>
  <c r="AZ420" i="3" s="1"/>
  <c r="BX435" i="2"/>
  <c r="BY435" i="2" s="1"/>
  <c r="BA420" i="3" s="1"/>
  <c r="BZ435" i="2"/>
  <c r="CA435" i="2" s="1"/>
  <c r="BC420" i="3" s="1"/>
  <c r="CB435" i="2"/>
  <c r="CC435" i="2" s="1"/>
  <c r="BE420" i="3" s="1"/>
  <c r="BR436" i="2"/>
  <c r="BS436" i="2" s="1"/>
  <c r="AX421" i="3" s="1"/>
  <c r="BT436" i="2"/>
  <c r="BU436" i="2" s="1"/>
  <c r="AY421" i="3" s="1"/>
  <c r="BV436" i="2"/>
  <c r="BW436" i="2" s="1"/>
  <c r="AZ421" i="3" s="1"/>
  <c r="BX436" i="2"/>
  <c r="BY436" i="2" s="1"/>
  <c r="BA421" i="3" s="1"/>
  <c r="BZ436" i="2"/>
  <c r="CA436" i="2" s="1"/>
  <c r="BB421" i="3" s="1"/>
  <c r="BC421" i="3" s="1"/>
  <c r="CB436" i="2"/>
  <c r="CC436" i="2" s="1"/>
  <c r="BE421" i="3" s="1"/>
  <c r="BR437" i="2"/>
  <c r="BS437" i="2" s="1"/>
  <c r="BT437" i="2"/>
  <c r="BU437" i="2" s="1"/>
  <c r="BV437" i="2"/>
  <c r="BW437" i="2" s="1"/>
  <c r="BX437" i="2"/>
  <c r="BY437" i="2" s="1"/>
  <c r="BZ437" i="2"/>
  <c r="CA437" i="2" s="1"/>
  <c r="CB437" i="2"/>
  <c r="CC437" i="2" s="1"/>
  <c r="BR438" i="2"/>
  <c r="BS438" i="2" s="1"/>
  <c r="AX422" i="3" s="1"/>
  <c r="BT438" i="2"/>
  <c r="BU438" i="2" s="1"/>
  <c r="AY422" i="3" s="1"/>
  <c r="BV438" i="2"/>
  <c r="BW438" i="2" s="1"/>
  <c r="AZ422" i="3" s="1"/>
  <c r="BX438" i="2"/>
  <c r="BY438" i="2" s="1"/>
  <c r="BA422" i="3" s="1"/>
  <c r="BZ438" i="2"/>
  <c r="CA438" i="2" s="1"/>
  <c r="BB422" i="3" s="1"/>
  <c r="BC422" i="3" s="1"/>
  <c r="CB438" i="2"/>
  <c r="CC438" i="2" s="1"/>
  <c r="BE422" i="3" s="1"/>
  <c r="BR439" i="2"/>
  <c r="BS439" i="2" s="1"/>
  <c r="AX423" i="3" s="1"/>
  <c r="BT439" i="2"/>
  <c r="BU439" i="2" s="1"/>
  <c r="AY423" i="3" s="1"/>
  <c r="BV439" i="2"/>
  <c r="BW439" i="2" s="1"/>
  <c r="AZ423" i="3" s="1"/>
  <c r="BX439" i="2"/>
  <c r="BY439" i="2" s="1"/>
  <c r="BA423" i="3" s="1"/>
  <c r="BZ439" i="2"/>
  <c r="CA439" i="2" s="1"/>
  <c r="BB423" i="3" s="1"/>
  <c r="BC423" i="3" s="1"/>
  <c r="CB439" i="2"/>
  <c r="CC439" i="2" s="1"/>
  <c r="BE423" i="3" s="1"/>
  <c r="BR440" i="2"/>
  <c r="BS440" i="2" s="1"/>
  <c r="AX424" i="3" s="1"/>
  <c r="BT440" i="2"/>
  <c r="BU440" i="2" s="1"/>
  <c r="AY424" i="3" s="1"/>
  <c r="BV440" i="2"/>
  <c r="BW440" i="2" s="1"/>
  <c r="AZ424" i="3" s="1"/>
  <c r="BX440" i="2"/>
  <c r="BY440" i="2" s="1"/>
  <c r="BA424" i="3" s="1"/>
  <c r="BZ440" i="2"/>
  <c r="CA440" i="2" s="1"/>
  <c r="BB424" i="3" s="1"/>
  <c r="BC424" i="3" s="1"/>
  <c r="CB440" i="2"/>
  <c r="CC440" i="2" s="1"/>
  <c r="BE424" i="3" s="1"/>
  <c r="BR441" i="2"/>
  <c r="BS441" i="2" s="1"/>
  <c r="AX425" i="3" s="1"/>
  <c r="BT441" i="2"/>
  <c r="BU441" i="2" s="1"/>
  <c r="AY425" i="3" s="1"/>
  <c r="BV441" i="2"/>
  <c r="BW441" i="2" s="1"/>
  <c r="AZ425" i="3" s="1"/>
  <c r="BX441" i="2"/>
  <c r="BY441" i="2" s="1"/>
  <c r="BA425" i="3" s="1"/>
  <c r="BZ441" i="2"/>
  <c r="CA441" i="2" s="1"/>
  <c r="BB425" i="3" s="1"/>
  <c r="BC425" i="3" s="1"/>
  <c r="CB441" i="2"/>
  <c r="CC441" i="2" s="1"/>
  <c r="BE425" i="3" s="1"/>
  <c r="BR442" i="2"/>
  <c r="BS442" i="2" s="1"/>
  <c r="AX426" i="3" s="1"/>
  <c r="BT442" i="2"/>
  <c r="BU442" i="2" s="1"/>
  <c r="AY426" i="3" s="1"/>
  <c r="BV442" i="2"/>
  <c r="BW442" i="2" s="1"/>
  <c r="AZ426" i="3" s="1"/>
  <c r="BX442" i="2"/>
  <c r="BY442" i="2" s="1"/>
  <c r="BA426" i="3" s="1"/>
  <c r="BZ442" i="2"/>
  <c r="CA442" i="2" s="1"/>
  <c r="BB426" i="3" s="1"/>
  <c r="BC426" i="3" s="1"/>
  <c r="CB442" i="2"/>
  <c r="CC442" i="2" s="1"/>
  <c r="BE426" i="3" s="1"/>
  <c r="BR443" i="2"/>
  <c r="BS443" i="2" s="1"/>
  <c r="AX427" i="3" s="1"/>
  <c r="BT443" i="2"/>
  <c r="BU443" i="2" s="1"/>
  <c r="AY427" i="3" s="1"/>
  <c r="BV443" i="2"/>
  <c r="BW443" i="2" s="1"/>
  <c r="AZ427" i="3" s="1"/>
  <c r="BX443" i="2"/>
  <c r="BY443" i="2" s="1"/>
  <c r="BA427" i="3" s="1"/>
  <c r="BZ443" i="2"/>
  <c r="CA443" i="2" s="1"/>
  <c r="BB427" i="3" s="1"/>
  <c r="CB443" i="2"/>
  <c r="CC443" i="2" s="1"/>
  <c r="BE427" i="3" s="1"/>
  <c r="BR444" i="2"/>
  <c r="BS444" i="2" s="1"/>
  <c r="AX428" i="3" s="1"/>
  <c r="BT444" i="2"/>
  <c r="BU444" i="2" s="1"/>
  <c r="AY428" i="3" s="1"/>
  <c r="BV444" i="2"/>
  <c r="BW444" i="2" s="1"/>
  <c r="AZ428" i="3" s="1"/>
  <c r="BX444" i="2"/>
  <c r="BY444" i="2" s="1"/>
  <c r="BA428" i="3" s="1"/>
  <c r="BZ444" i="2"/>
  <c r="CA444" i="2" s="1"/>
  <c r="BB428" i="3" s="1"/>
  <c r="BC428" i="3" s="1"/>
  <c r="CB444" i="2"/>
  <c r="CC444" i="2" s="1"/>
  <c r="BR445" i="2"/>
  <c r="BS445" i="2" s="1"/>
  <c r="BT445" i="2"/>
  <c r="BU445" i="2" s="1"/>
  <c r="BV445" i="2"/>
  <c r="BW445" i="2" s="1"/>
  <c r="BX445" i="2"/>
  <c r="BY445" i="2" s="1"/>
  <c r="BZ445" i="2"/>
  <c r="CA445" i="2" s="1"/>
  <c r="CB445" i="2"/>
  <c r="CC445" i="2" s="1"/>
  <c r="BR446" i="2"/>
  <c r="BS446" i="2" s="1"/>
  <c r="AX429" i="3" s="1"/>
  <c r="BT446" i="2"/>
  <c r="BU446" i="2" s="1"/>
  <c r="AY429" i="3" s="1"/>
  <c r="BV446" i="2"/>
  <c r="BW446" i="2" s="1"/>
  <c r="AZ429" i="3" s="1"/>
  <c r="BX446" i="2"/>
  <c r="BY446" i="2" s="1"/>
  <c r="BA429" i="3" s="1"/>
  <c r="BZ446" i="2"/>
  <c r="CA446" i="2" s="1"/>
  <c r="BB429" i="3" s="1"/>
  <c r="BC429" i="3" s="1"/>
  <c r="CB446" i="2"/>
  <c r="CC446" i="2" s="1"/>
  <c r="BE429" i="3" s="1"/>
  <c r="BR447" i="2"/>
  <c r="BS447" i="2" s="1"/>
  <c r="AX430" i="3" s="1"/>
  <c r="BT447" i="2"/>
  <c r="BU447" i="2" s="1"/>
  <c r="BV447" i="2"/>
  <c r="BW447" i="2" s="1"/>
  <c r="AZ430" i="3" s="1"/>
  <c r="BX447" i="2"/>
  <c r="BY447" i="2" s="1"/>
  <c r="BA430" i="3" s="1"/>
  <c r="BZ447" i="2"/>
  <c r="CA447" i="2" s="1"/>
  <c r="BC430" i="3" s="1"/>
  <c r="CB447" i="2"/>
  <c r="CC447" i="2" s="1"/>
  <c r="BE430" i="3" s="1"/>
  <c r="BR448" i="2"/>
  <c r="BS448" i="2" s="1"/>
  <c r="AX431" i="3" s="1"/>
  <c r="BT448" i="2"/>
  <c r="BU448" i="2" s="1"/>
  <c r="AY431" i="3" s="1"/>
  <c r="BV448" i="2"/>
  <c r="BW448" i="2" s="1"/>
  <c r="AZ431" i="3" s="1"/>
  <c r="BX448" i="2"/>
  <c r="BY448" i="2" s="1"/>
  <c r="BA431" i="3" s="1"/>
  <c r="BZ448" i="2"/>
  <c r="CA448" i="2" s="1"/>
  <c r="BB431" i="3" s="1"/>
  <c r="BC431" i="3" s="1"/>
  <c r="CB448" i="2"/>
  <c r="CC448" i="2" s="1"/>
  <c r="BE431" i="3" s="1"/>
  <c r="BR449" i="2"/>
  <c r="BS449" i="2" s="1"/>
  <c r="AX432" i="3" s="1"/>
  <c r="BT449" i="2"/>
  <c r="BU449" i="2" s="1"/>
  <c r="AY432" i="3" s="1"/>
  <c r="BV449" i="2"/>
  <c r="BW449" i="2" s="1"/>
  <c r="AZ432" i="3" s="1"/>
  <c r="BX449" i="2"/>
  <c r="BY449" i="2" s="1"/>
  <c r="BA432" i="3" s="1"/>
  <c r="BZ449" i="2"/>
  <c r="CA449" i="2" s="1"/>
  <c r="BB432" i="3" s="1"/>
  <c r="BC432" i="3" s="1"/>
  <c r="CB449" i="2"/>
  <c r="CC449" i="2" s="1"/>
  <c r="BE432" i="3" s="1"/>
  <c r="BR450" i="2"/>
  <c r="BS450" i="2" s="1"/>
  <c r="AX433" i="3" s="1"/>
  <c r="BT450" i="2"/>
  <c r="BU450" i="2" s="1"/>
  <c r="AY433" i="3" s="1"/>
  <c r="BV450" i="2"/>
  <c r="BW450" i="2" s="1"/>
  <c r="AZ433" i="3" s="1"/>
  <c r="BX450" i="2"/>
  <c r="BY450" i="2" s="1"/>
  <c r="BA433" i="3" s="1"/>
  <c r="BZ450" i="2"/>
  <c r="CA450" i="2" s="1"/>
  <c r="BB433" i="3" s="1"/>
  <c r="BC433" i="3" s="1"/>
  <c r="CB450" i="2"/>
  <c r="CC450" i="2" s="1"/>
  <c r="BE433" i="3" s="1"/>
  <c r="BR451" i="2"/>
  <c r="BS451" i="2" s="1"/>
  <c r="AX434" i="3" s="1"/>
  <c r="BT451" i="2"/>
  <c r="BU451" i="2" s="1"/>
  <c r="AY434" i="3" s="1"/>
  <c r="BV451" i="2"/>
  <c r="BW451" i="2" s="1"/>
  <c r="AZ434" i="3" s="1"/>
  <c r="BX451" i="2"/>
  <c r="BY451" i="2" s="1"/>
  <c r="BA434" i="3" s="1"/>
  <c r="BZ451" i="2"/>
  <c r="CA451" i="2" s="1"/>
  <c r="BB434" i="3" s="1"/>
  <c r="BC434" i="3" s="1"/>
  <c r="CB451" i="2"/>
  <c r="CC451" i="2" s="1"/>
  <c r="BE434" i="3" s="1"/>
  <c r="BR452" i="2"/>
  <c r="BS452" i="2" s="1"/>
  <c r="AX435" i="3" s="1"/>
  <c r="BT452" i="2"/>
  <c r="BU452" i="2" s="1"/>
  <c r="AY435" i="3" s="1"/>
  <c r="BV452" i="2"/>
  <c r="BW452" i="2" s="1"/>
  <c r="AZ435" i="3" s="1"/>
  <c r="BX452" i="2"/>
  <c r="BY452" i="2" s="1"/>
  <c r="BA435" i="3" s="1"/>
  <c r="BZ452" i="2"/>
  <c r="CA452" i="2" s="1"/>
  <c r="BB435" i="3" s="1"/>
  <c r="BC435" i="3" s="1"/>
  <c r="CB452" i="2"/>
  <c r="CC452" i="2" s="1"/>
  <c r="BE435" i="3" s="1"/>
  <c r="BR453" i="2"/>
  <c r="BS453" i="2" s="1"/>
  <c r="AX436" i="3" s="1"/>
  <c r="BT453" i="2"/>
  <c r="BU453" i="2" s="1"/>
  <c r="AY436" i="3" s="1"/>
  <c r="BV453" i="2"/>
  <c r="BW453" i="2" s="1"/>
  <c r="AZ436" i="3" s="1"/>
  <c r="BX453" i="2"/>
  <c r="BY453" i="2" s="1"/>
  <c r="BA436" i="3" s="1"/>
  <c r="BZ453" i="2"/>
  <c r="CA453" i="2" s="1"/>
  <c r="BB436" i="3" s="1"/>
  <c r="BC436" i="3" s="1"/>
  <c r="CB453" i="2"/>
  <c r="CC453" i="2" s="1"/>
  <c r="BE436" i="3" s="1"/>
  <c r="BR454" i="2"/>
  <c r="BS454" i="2" s="1"/>
  <c r="AX437" i="3" s="1"/>
  <c r="BT454" i="2"/>
  <c r="BU454" i="2" s="1"/>
  <c r="AY437" i="3" s="1"/>
  <c r="BV454" i="2"/>
  <c r="BW454" i="2" s="1"/>
  <c r="AZ437" i="3" s="1"/>
  <c r="BX454" i="2"/>
  <c r="BY454" i="2" s="1"/>
  <c r="BA437" i="3" s="1"/>
  <c r="BZ454" i="2"/>
  <c r="CA454" i="2" s="1"/>
  <c r="BB437" i="3" s="1"/>
  <c r="BC437" i="3" s="1"/>
  <c r="CB454" i="2"/>
  <c r="CC454" i="2" s="1"/>
  <c r="BE437" i="3" s="1"/>
  <c r="BR455" i="2"/>
  <c r="BS455" i="2" s="1"/>
  <c r="AX438" i="3" s="1"/>
  <c r="BT455" i="2"/>
  <c r="BU455" i="2" s="1"/>
  <c r="AY438" i="3" s="1"/>
  <c r="BV455" i="2"/>
  <c r="BW455" i="2" s="1"/>
  <c r="AZ438" i="3" s="1"/>
  <c r="BX455" i="2"/>
  <c r="BY455" i="2" s="1"/>
  <c r="BA438" i="3" s="1"/>
  <c r="BZ455" i="2"/>
  <c r="CA455" i="2" s="1"/>
  <c r="BB438" i="3" s="1"/>
  <c r="BC438" i="3" s="1"/>
  <c r="CB455" i="2"/>
  <c r="CC455" i="2" s="1"/>
  <c r="BE438" i="3" s="1"/>
  <c r="BR456" i="2"/>
  <c r="BS456" i="2" s="1"/>
  <c r="AX439" i="3" s="1"/>
  <c r="BT456" i="2"/>
  <c r="BU456" i="2" s="1"/>
  <c r="AY439" i="3" s="1"/>
  <c r="BV456" i="2"/>
  <c r="BW456" i="2" s="1"/>
  <c r="AZ439" i="3" s="1"/>
  <c r="BX456" i="2"/>
  <c r="BY456" i="2" s="1"/>
  <c r="BA439" i="3" s="1"/>
  <c r="BZ456" i="2"/>
  <c r="CA456" i="2" s="1"/>
  <c r="BB439" i="3" s="1"/>
  <c r="BC439" i="3" s="1"/>
  <c r="CB456" i="2"/>
  <c r="CC456" i="2" s="1"/>
  <c r="BE439" i="3" s="1"/>
  <c r="BR457" i="2"/>
  <c r="BS457" i="2" s="1"/>
  <c r="AX440" i="3" s="1"/>
  <c r="BT457" i="2"/>
  <c r="BU457" i="2" s="1"/>
  <c r="AY440" i="3" s="1"/>
  <c r="BV457" i="2"/>
  <c r="BW457" i="2" s="1"/>
  <c r="AZ440" i="3" s="1"/>
  <c r="BX457" i="2"/>
  <c r="BY457" i="2" s="1"/>
  <c r="BA440" i="3" s="1"/>
  <c r="BZ457" i="2"/>
  <c r="CA457" i="2" s="1"/>
  <c r="BB440" i="3" s="1"/>
  <c r="BC440" i="3" s="1"/>
  <c r="CB457" i="2"/>
  <c r="CC457" i="2" s="1"/>
  <c r="BE440" i="3" s="1"/>
  <c r="BR458" i="2"/>
  <c r="BS458" i="2" s="1"/>
  <c r="AX441" i="3" s="1"/>
  <c r="BT458" i="2"/>
  <c r="BU458" i="2" s="1"/>
  <c r="AY441" i="3" s="1"/>
  <c r="BV458" i="2"/>
  <c r="BW458" i="2" s="1"/>
  <c r="AZ441" i="3" s="1"/>
  <c r="BX458" i="2"/>
  <c r="BY458" i="2" s="1"/>
  <c r="BA441" i="3" s="1"/>
  <c r="BZ458" i="2"/>
  <c r="CA458" i="2" s="1"/>
  <c r="BB441" i="3" s="1"/>
  <c r="BC441" i="3" s="1"/>
  <c r="CB458" i="2"/>
  <c r="CC458" i="2" s="1"/>
  <c r="BE441" i="3" s="1"/>
  <c r="BR459" i="2"/>
  <c r="BS459" i="2" s="1"/>
  <c r="AX442" i="3" s="1"/>
  <c r="BT459" i="2"/>
  <c r="BU459" i="2" s="1"/>
  <c r="AY442" i="3" s="1"/>
  <c r="BV459" i="2"/>
  <c r="BW459" i="2" s="1"/>
  <c r="AZ442" i="3" s="1"/>
  <c r="BX459" i="2"/>
  <c r="BY459" i="2" s="1"/>
  <c r="BA442" i="3" s="1"/>
  <c r="BZ459" i="2"/>
  <c r="CA459" i="2" s="1"/>
  <c r="BB442" i="3" s="1"/>
  <c r="BC442" i="3" s="1"/>
  <c r="CB459" i="2"/>
  <c r="CC459" i="2" s="1"/>
  <c r="BE442" i="3" s="1"/>
  <c r="BR460" i="2"/>
  <c r="BS460" i="2" s="1"/>
  <c r="AX443" i="3" s="1"/>
  <c r="BT460" i="2"/>
  <c r="BU460" i="2" s="1"/>
  <c r="AY443" i="3" s="1"/>
  <c r="BV460" i="2"/>
  <c r="BW460" i="2" s="1"/>
  <c r="AZ443" i="3" s="1"/>
  <c r="BX460" i="2"/>
  <c r="BY460" i="2" s="1"/>
  <c r="BA443" i="3" s="1"/>
  <c r="BZ460" i="2"/>
  <c r="CA460" i="2" s="1"/>
  <c r="BB443" i="3" s="1"/>
  <c r="BC443" i="3" s="1"/>
  <c r="CB460" i="2"/>
  <c r="CC460" i="2" s="1"/>
  <c r="BE443" i="3" s="1"/>
  <c r="BR461" i="2"/>
  <c r="BS461" i="2" s="1"/>
  <c r="AX444" i="3" s="1"/>
  <c r="BT461" i="2"/>
  <c r="BU461" i="2" s="1"/>
  <c r="AY444" i="3" s="1"/>
  <c r="BV461" i="2"/>
  <c r="BW461" i="2" s="1"/>
  <c r="AZ444" i="3" s="1"/>
  <c r="BX461" i="2"/>
  <c r="BY461" i="2" s="1"/>
  <c r="BA444" i="3" s="1"/>
  <c r="BZ461" i="2"/>
  <c r="CA461" i="2" s="1"/>
  <c r="BB444" i="3" s="1"/>
  <c r="BC444" i="3" s="1"/>
  <c r="CB461" i="2"/>
  <c r="CC461" i="2" s="1"/>
  <c r="BE444" i="3" s="1"/>
  <c r="BR462" i="2"/>
  <c r="BS462" i="2" s="1"/>
  <c r="AX445" i="3" s="1"/>
  <c r="BT462" i="2"/>
  <c r="BU462" i="2" s="1"/>
  <c r="AY445" i="3" s="1"/>
  <c r="BV462" i="2"/>
  <c r="BW462" i="2" s="1"/>
  <c r="AZ445" i="3" s="1"/>
  <c r="BX462" i="2"/>
  <c r="BY462" i="2" s="1"/>
  <c r="BA445" i="3" s="1"/>
  <c r="BZ462" i="2"/>
  <c r="CA462" i="2" s="1"/>
  <c r="BB445" i="3" s="1"/>
  <c r="BC445" i="3" s="1"/>
  <c r="CB462" i="2"/>
  <c r="CC462" i="2" s="1"/>
  <c r="BE445" i="3" s="1"/>
  <c r="BR463" i="2"/>
  <c r="BS463" i="2" s="1"/>
  <c r="AX446" i="3" s="1"/>
  <c r="BT463" i="2"/>
  <c r="BU463" i="2" s="1"/>
  <c r="AY446" i="3" s="1"/>
  <c r="BV463" i="2"/>
  <c r="BW463" i="2" s="1"/>
  <c r="AZ446" i="3" s="1"/>
  <c r="BX463" i="2"/>
  <c r="BY463" i="2" s="1"/>
  <c r="BA446" i="3" s="1"/>
  <c r="BZ463" i="2"/>
  <c r="CA463" i="2" s="1"/>
  <c r="BB446" i="3" s="1"/>
  <c r="BC446" i="3" s="1"/>
  <c r="CB463" i="2"/>
  <c r="CC463" i="2" s="1"/>
  <c r="BE446" i="3" s="1"/>
  <c r="BR464" i="2"/>
  <c r="BS464" i="2" s="1"/>
  <c r="BT464" i="2"/>
  <c r="BU464" i="2" s="1"/>
  <c r="BV464" i="2"/>
  <c r="BW464" i="2" s="1"/>
  <c r="BX464" i="2"/>
  <c r="BY464" i="2" s="1"/>
  <c r="BZ464" i="2"/>
  <c r="CA464" i="2" s="1"/>
  <c r="CB464" i="2"/>
  <c r="CC464" i="2" s="1"/>
  <c r="BR465" i="2"/>
  <c r="BS465" i="2" s="1"/>
  <c r="AX447" i="3" s="1"/>
  <c r="BT465" i="2"/>
  <c r="BU465" i="2" s="1"/>
  <c r="AY447" i="3" s="1"/>
  <c r="BV465" i="2"/>
  <c r="BW465" i="2" s="1"/>
  <c r="AZ447" i="3" s="1"/>
  <c r="BX465" i="2"/>
  <c r="BY465" i="2" s="1"/>
  <c r="BA447" i="3" s="1"/>
  <c r="BZ465" i="2"/>
  <c r="CA465" i="2" s="1"/>
  <c r="BB447" i="3" s="1"/>
  <c r="BC447" i="3" s="1"/>
  <c r="CB465" i="2"/>
  <c r="CC465" i="2" s="1"/>
  <c r="BE447" i="3" s="1"/>
  <c r="BR466" i="2"/>
  <c r="BS466" i="2" s="1"/>
  <c r="AX448" i="3" s="1"/>
  <c r="BT466" i="2"/>
  <c r="BU466" i="2" s="1"/>
  <c r="AY448" i="3" s="1"/>
  <c r="BV466" i="2"/>
  <c r="BW466" i="2" s="1"/>
  <c r="AZ448" i="3" s="1"/>
  <c r="BX466" i="2"/>
  <c r="BY466" i="2" s="1"/>
  <c r="BA448" i="3" s="1"/>
  <c r="BZ466" i="2"/>
  <c r="CA466" i="2" s="1"/>
  <c r="BB448" i="3" s="1"/>
  <c r="BC448" i="3" s="1"/>
  <c r="CB466" i="2"/>
  <c r="CC466" i="2" s="1"/>
  <c r="BE448" i="3" s="1"/>
  <c r="BR467" i="2"/>
  <c r="BS467" i="2" s="1"/>
  <c r="AX449" i="3" s="1"/>
  <c r="BT467" i="2"/>
  <c r="BU467" i="2" s="1"/>
  <c r="AY449" i="3" s="1"/>
  <c r="BV467" i="2"/>
  <c r="BW467" i="2" s="1"/>
  <c r="AZ449" i="3" s="1"/>
  <c r="BX467" i="2"/>
  <c r="BY467" i="2" s="1"/>
  <c r="BA449" i="3" s="1"/>
  <c r="BZ467" i="2"/>
  <c r="CA467" i="2" s="1"/>
  <c r="BB449" i="3" s="1"/>
  <c r="BC449" i="3" s="1"/>
  <c r="CB467" i="2"/>
  <c r="CC467" i="2" s="1"/>
  <c r="BE449" i="3" s="1"/>
  <c r="BR468" i="2"/>
  <c r="BS468" i="2" s="1"/>
  <c r="AX450" i="3" s="1"/>
  <c r="BT468" i="2"/>
  <c r="BU468" i="2" s="1"/>
  <c r="AY450" i="3" s="1"/>
  <c r="BV468" i="2"/>
  <c r="BW468" i="2" s="1"/>
  <c r="AZ450" i="3" s="1"/>
  <c r="BX468" i="2"/>
  <c r="BY468" i="2" s="1"/>
  <c r="BA450" i="3" s="1"/>
  <c r="BZ468" i="2"/>
  <c r="CA468" i="2" s="1"/>
  <c r="BB450" i="3" s="1"/>
  <c r="BC450" i="3" s="1"/>
  <c r="CB468" i="2"/>
  <c r="CC468" i="2" s="1"/>
  <c r="BE450" i="3" s="1"/>
  <c r="BR469" i="2"/>
  <c r="BS469" i="2" s="1"/>
  <c r="AX451" i="3" s="1"/>
  <c r="BT469" i="2"/>
  <c r="BU469" i="2" s="1"/>
  <c r="AY451" i="3" s="1"/>
  <c r="BV469" i="2"/>
  <c r="BW469" i="2" s="1"/>
  <c r="AZ451" i="3" s="1"/>
  <c r="BX469" i="2"/>
  <c r="BY469" i="2" s="1"/>
  <c r="BA451" i="3" s="1"/>
  <c r="BZ469" i="2"/>
  <c r="CA469" i="2" s="1"/>
  <c r="BB451" i="3" s="1"/>
  <c r="BC451" i="3" s="1"/>
  <c r="CB469" i="2"/>
  <c r="CC469" i="2" s="1"/>
  <c r="BE451" i="3" s="1"/>
  <c r="BR470" i="2"/>
  <c r="BS470" i="2" s="1"/>
  <c r="AX452" i="3" s="1"/>
  <c r="BT470" i="2"/>
  <c r="BU470" i="2" s="1"/>
  <c r="AY452" i="3" s="1"/>
  <c r="BV470" i="2"/>
  <c r="BW470" i="2" s="1"/>
  <c r="AZ452" i="3" s="1"/>
  <c r="BX470" i="2"/>
  <c r="BY470" i="2" s="1"/>
  <c r="BA452" i="3" s="1"/>
  <c r="BZ470" i="2"/>
  <c r="CA470" i="2" s="1"/>
  <c r="BB452" i="3" s="1"/>
  <c r="BC452" i="3" s="1"/>
  <c r="CB470" i="2"/>
  <c r="CC470" i="2" s="1"/>
  <c r="BE452" i="3" s="1"/>
  <c r="BR471" i="2"/>
  <c r="BS471" i="2" s="1"/>
  <c r="AX453" i="3" s="1"/>
  <c r="BT471" i="2"/>
  <c r="BU471" i="2" s="1"/>
  <c r="AY453" i="3" s="1"/>
  <c r="BV471" i="2"/>
  <c r="BW471" i="2" s="1"/>
  <c r="AZ453" i="3" s="1"/>
  <c r="BX471" i="2"/>
  <c r="BY471" i="2" s="1"/>
  <c r="BA453" i="3" s="1"/>
  <c r="BZ471" i="2"/>
  <c r="CA471" i="2" s="1"/>
  <c r="BB453" i="3" s="1"/>
  <c r="BC453" i="3" s="1"/>
  <c r="CB471" i="2"/>
  <c r="CC471" i="2" s="1"/>
  <c r="BE453" i="3" s="1"/>
  <c r="BR472" i="2"/>
  <c r="BS472" i="2" s="1"/>
  <c r="AX454" i="3" s="1"/>
  <c r="BT472" i="2"/>
  <c r="BU472" i="2" s="1"/>
  <c r="AY454" i="3" s="1"/>
  <c r="BV472" i="2"/>
  <c r="BW472" i="2" s="1"/>
  <c r="AZ454" i="3" s="1"/>
  <c r="BX472" i="2"/>
  <c r="BY472" i="2" s="1"/>
  <c r="BA454" i="3" s="1"/>
  <c r="BZ472" i="2"/>
  <c r="CA472" i="2" s="1"/>
  <c r="BC454" i="3" s="1"/>
  <c r="CB472" i="2"/>
  <c r="CC472" i="2" s="1"/>
  <c r="BE454" i="3" s="1"/>
  <c r="BR473" i="2"/>
  <c r="BS473" i="2" s="1"/>
  <c r="AX455" i="3" s="1"/>
  <c r="BT473" i="2"/>
  <c r="BU473" i="2" s="1"/>
  <c r="AY455" i="3" s="1"/>
  <c r="BV473" i="2"/>
  <c r="BW473" i="2" s="1"/>
  <c r="AZ455" i="3" s="1"/>
  <c r="BX473" i="2"/>
  <c r="BY473" i="2" s="1"/>
  <c r="BA455" i="3" s="1"/>
  <c r="BZ473" i="2"/>
  <c r="CA473" i="2" s="1"/>
  <c r="BB455" i="3" s="1"/>
  <c r="BC455" i="3" s="1"/>
  <c r="CB473" i="2"/>
  <c r="CC473" i="2" s="1"/>
  <c r="BE455" i="3" s="1"/>
  <c r="BR474" i="2"/>
  <c r="BS474" i="2" s="1"/>
  <c r="AX456" i="3" s="1"/>
  <c r="BT474" i="2"/>
  <c r="BU474" i="2" s="1"/>
  <c r="AY456" i="3" s="1"/>
  <c r="BV474" i="2"/>
  <c r="BW474" i="2" s="1"/>
  <c r="AZ456" i="3" s="1"/>
  <c r="BX474" i="2"/>
  <c r="BY474" i="2" s="1"/>
  <c r="BA456" i="3" s="1"/>
  <c r="BZ474" i="2"/>
  <c r="CA474" i="2" s="1"/>
  <c r="BB456" i="3" s="1"/>
  <c r="BC456" i="3" s="1"/>
  <c r="CB474" i="2"/>
  <c r="CC474" i="2" s="1"/>
  <c r="BE456" i="3" s="1"/>
  <c r="BR475" i="2"/>
  <c r="BS475" i="2" s="1"/>
  <c r="AX457" i="3" s="1"/>
  <c r="BT475" i="2"/>
  <c r="BU475" i="2" s="1"/>
  <c r="AY457" i="3" s="1"/>
  <c r="BV475" i="2"/>
  <c r="BW475" i="2" s="1"/>
  <c r="AZ457" i="3" s="1"/>
  <c r="BX475" i="2"/>
  <c r="BY475" i="2" s="1"/>
  <c r="BA457" i="3" s="1"/>
  <c r="BZ475" i="2"/>
  <c r="CA475" i="2" s="1"/>
  <c r="BB457" i="3" s="1"/>
  <c r="BC457" i="3" s="1"/>
  <c r="CB475" i="2"/>
  <c r="CC475" i="2" s="1"/>
  <c r="BE457" i="3" s="1"/>
  <c r="BR476" i="2"/>
  <c r="BS476" i="2" s="1"/>
  <c r="AX458" i="3" s="1"/>
  <c r="BT476" i="2"/>
  <c r="BU476" i="2" s="1"/>
  <c r="AY458" i="3" s="1"/>
  <c r="BV476" i="2"/>
  <c r="BW476" i="2" s="1"/>
  <c r="AZ458" i="3" s="1"/>
  <c r="BX476" i="2"/>
  <c r="BY476" i="2" s="1"/>
  <c r="BA458" i="3" s="1"/>
  <c r="BZ476" i="2"/>
  <c r="CA476" i="2" s="1"/>
  <c r="BB458" i="3" s="1"/>
  <c r="BC458" i="3" s="1"/>
  <c r="CB476" i="2"/>
  <c r="CC476" i="2" s="1"/>
  <c r="BE458" i="3" s="1"/>
  <c r="BR477" i="2"/>
  <c r="BS477" i="2" s="1"/>
  <c r="AX459" i="3" s="1"/>
  <c r="BT477" i="2"/>
  <c r="BU477" i="2" s="1"/>
  <c r="AY459" i="3" s="1"/>
  <c r="BV477" i="2"/>
  <c r="BW477" i="2" s="1"/>
  <c r="AZ459" i="3" s="1"/>
  <c r="BX477" i="2"/>
  <c r="BY477" i="2" s="1"/>
  <c r="BA459" i="3" s="1"/>
  <c r="BZ477" i="2"/>
  <c r="CA477" i="2" s="1"/>
  <c r="BB459" i="3" s="1"/>
  <c r="BC459" i="3" s="1"/>
  <c r="CB477" i="2"/>
  <c r="CC477" i="2" s="1"/>
  <c r="BR478" i="2"/>
  <c r="BS478" i="2" s="1"/>
  <c r="AX460" i="3" s="1"/>
  <c r="BT478" i="2"/>
  <c r="BU478" i="2" s="1"/>
  <c r="AY460" i="3" s="1"/>
  <c r="BV478" i="2"/>
  <c r="BW478" i="2" s="1"/>
  <c r="AZ460" i="3" s="1"/>
  <c r="BX478" i="2"/>
  <c r="BY478" i="2" s="1"/>
  <c r="BA460" i="3" s="1"/>
  <c r="BZ478" i="2"/>
  <c r="CA478" i="2" s="1"/>
  <c r="BB460" i="3" s="1"/>
  <c r="BC460" i="3" s="1"/>
  <c r="CB478" i="2"/>
  <c r="CC478" i="2" s="1"/>
  <c r="BE460" i="3" s="1"/>
  <c r="BR479" i="2"/>
  <c r="BS479" i="2" s="1"/>
  <c r="AX461" i="3" s="1"/>
  <c r="BT479" i="2"/>
  <c r="BU479" i="2" s="1"/>
  <c r="AY461" i="3" s="1"/>
  <c r="BV479" i="2"/>
  <c r="BW479" i="2" s="1"/>
  <c r="AZ461" i="3" s="1"/>
  <c r="BX479" i="2"/>
  <c r="BY479" i="2" s="1"/>
  <c r="BA461" i="3" s="1"/>
  <c r="BZ479" i="2"/>
  <c r="CA479" i="2" s="1"/>
  <c r="BB461" i="3" s="1"/>
  <c r="BC461" i="3" s="1"/>
  <c r="CB479" i="2"/>
  <c r="CC479" i="2" s="1"/>
  <c r="BE461" i="3" s="1"/>
  <c r="BR480" i="2"/>
  <c r="BS480" i="2" s="1"/>
  <c r="AX462" i="3" s="1"/>
  <c r="BT480" i="2"/>
  <c r="BU480" i="2" s="1"/>
  <c r="AY462" i="3" s="1"/>
  <c r="BV480" i="2"/>
  <c r="BW480" i="2" s="1"/>
  <c r="AZ462" i="3" s="1"/>
  <c r="BX480" i="2"/>
  <c r="BY480" i="2" s="1"/>
  <c r="BA462" i="3" s="1"/>
  <c r="BZ480" i="2"/>
  <c r="CA480" i="2" s="1"/>
  <c r="BB462" i="3" s="1"/>
  <c r="BC462" i="3" s="1"/>
  <c r="CB480" i="2"/>
  <c r="CC480" i="2" s="1"/>
  <c r="BE462" i="3" s="1"/>
  <c r="BR481" i="2"/>
  <c r="BS481" i="2" s="1"/>
  <c r="AX463" i="3" s="1"/>
  <c r="BT481" i="2"/>
  <c r="BU481" i="2" s="1"/>
  <c r="AY463" i="3" s="1"/>
  <c r="BV481" i="2"/>
  <c r="BW481" i="2" s="1"/>
  <c r="AZ463" i="3" s="1"/>
  <c r="BX481" i="2"/>
  <c r="BY481" i="2" s="1"/>
  <c r="BA463" i="3" s="1"/>
  <c r="BZ481" i="2"/>
  <c r="CA481" i="2" s="1"/>
  <c r="BB463" i="3" s="1"/>
  <c r="BC463" i="3" s="1"/>
  <c r="CB481" i="2"/>
  <c r="CC481" i="2" s="1"/>
  <c r="BE463" i="3" s="1"/>
  <c r="BR482" i="2"/>
  <c r="BS482" i="2" s="1"/>
  <c r="AX464" i="3" s="1"/>
  <c r="BT482" i="2"/>
  <c r="BU482" i="2" s="1"/>
  <c r="AY464" i="3" s="1"/>
  <c r="BV482" i="2"/>
  <c r="BW482" i="2" s="1"/>
  <c r="AZ464" i="3" s="1"/>
  <c r="BX482" i="2"/>
  <c r="BY482" i="2" s="1"/>
  <c r="BA464" i="3" s="1"/>
  <c r="BZ482" i="2"/>
  <c r="CA482" i="2" s="1"/>
  <c r="BB464" i="3" s="1"/>
  <c r="BC464" i="3" s="1"/>
  <c r="CB482" i="2"/>
  <c r="CC482" i="2" s="1"/>
  <c r="BE464" i="3" s="1"/>
  <c r="BR483" i="2"/>
  <c r="BS483" i="2" s="1"/>
  <c r="AX465" i="3" s="1"/>
  <c r="BT483" i="2"/>
  <c r="BU483" i="2" s="1"/>
  <c r="AY465" i="3" s="1"/>
  <c r="BV483" i="2"/>
  <c r="BW483" i="2" s="1"/>
  <c r="AZ465" i="3" s="1"/>
  <c r="BX483" i="2"/>
  <c r="BY483" i="2" s="1"/>
  <c r="BA465" i="3" s="1"/>
  <c r="BZ483" i="2"/>
  <c r="CA483" i="2" s="1"/>
  <c r="BB465" i="3" s="1"/>
  <c r="BC465" i="3" s="1"/>
  <c r="CB483" i="2"/>
  <c r="CC483" i="2" s="1"/>
  <c r="BE465" i="3" s="1"/>
  <c r="BR484" i="2"/>
  <c r="BS484" i="2" s="1"/>
  <c r="BT484" i="2"/>
  <c r="BU484" i="2" s="1"/>
  <c r="AY466" i="3" s="1"/>
  <c r="BV484" i="2"/>
  <c r="BW484" i="2" s="1"/>
  <c r="AZ466" i="3" s="1"/>
  <c r="BX484" i="2"/>
  <c r="BY484" i="2" s="1"/>
  <c r="BA466" i="3" s="1"/>
  <c r="BZ484" i="2"/>
  <c r="CA484" i="2" s="1"/>
  <c r="BB466" i="3" s="1"/>
  <c r="BC466" i="3" s="1"/>
  <c r="CB484" i="2"/>
  <c r="CC484" i="2" s="1"/>
  <c r="BE466" i="3" s="1"/>
  <c r="BR485" i="2"/>
  <c r="BS485" i="2" s="1"/>
  <c r="AX467" i="3" s="1"/>
  <c r="BT485" i="2"/>
  <c r="BU485" i="2" s="1"/>
  <c r="AY467" i="3" s="1"/>
  <c r="BV485" i="2"/>
  <c r="BW485" i="2" s="1"/>
  <c r="AZ467" i="3" s="1"/>
  <c r="BX485" i="2"/>
  <c r="BY485" i="2" s="1"/>
  <c r="BA467" i="3" s="1"/>
  <c r="BZ485" i="2"/>
  <c r="CA485" i="2" s="1"/>
  <c r="BB467" i="3" s="1"/>
  <c r="BC467" i="3" s="1"/>
  <c r="CB485" i="2"/>
  <c r="CC485" i="2" s="1"/>
  <c r="BE467" i="3" s="1"/>
  <c r="BR486" i="2"/>
  <c r="BS486" i="2" s="1"/>
  <c r="AX468" i="3" s="1"/>
  <c r="BT486" i="2"/>
  <c r="BU486" i="2" s="1"/>
  <c r="AY468" i="3" s="1"/>
  <c r="BV486" i="2"/>
  <c r="BW486" i="2" s="1"/>
  <c r="AZ468" i="3" s="1"/>
  <c r="BX486" i="2"/>
  <c r="BY486" i="2" s="1"/>
  <c r="BA468" i="3" s="1"/>
  <c r="BZ486" i="2"/>
  <c r="CA486" i="2" s="1"/>
  <c r="BB468" i="3" s="1"/>
  <c r="BC468" i="3" s="1"/>
  <c r="CB486" i="2"/>
  <c r="CC486" i="2" s="1"/>
  <c r="BE468" i="3" s="1"/>
  <c r="BR487" i="2"/>
  <c r="BS487" i="2" s="1"/>
  <c r="BT487" i="2"/>
  <c r="BU487" i="2" s="1"/>
  <c r="AY469" i="3" s="1"/>
  <c r="BV487" i="2"/>
  <c r="BW487" i="2" s="1"/>
  <c r="AZ469" i="3" s="1"/>
  <c r="BX487" i="2"/>
  <c r="BY487" i="2" s="1"/>
  <c r="BA469" i="3" s="1"/>
  <c r="BZ487" i="2"/>
  <c r="CA487" i="2" s="1"/>
  <c r="BB469" i="3" s="1"/>
  <c r="BC469" i="3" s="1"/>
  <c r="CB487" i="2"/>
  <c r="CC487" i="2" s="1"/>
  <c r="BE469" i="3" s="1"/>
  <c r="BR488" i="2"/>
  <c r="BS488" i="2" s="1"/>
  <c r="AX470" i="3" s="1"/>
  <c r="BT488" i="2"/>
  <c r="BU488" i="2" s="1"/>
  <c r="AY470" i="3" s="1"/>
  <c r="BV488" i="2"/>
  <c r="BW488" i="2" s="1"/>
  <c r="AZ470" i="3" s="1"/>
  <c r="BX488" i="2"/>
  <c r="BY488" i="2" s="1"/>
  <c r="BA470" i="3" s="1"/>
  <c r="BZ488" i="2"/>
  <c r="CA488" i="2" s="1"/>
  <c r="BB470" i="3" s="1"/>
  <c r="BC470" i="3" s="1"/>
  <c r="CB488" i="2"/>
  <c r="CC488" i="2" s="1"/>
  <c r="BE470" i="3" s="1"/>
  <c r="BR489" i="2"/>
  <c r="BS489" i="2" s="1"/>
  <c r="AX471" i="3" s="1"/>
  <c r="BT489" i="2"/>
  <c r="BU489" i="2" s="1"/>
  <c r="AY471" i="3" s="1"/>
  <c r="BV489" i="2"/>
  <c r="BW489" i="2" s="1"/>
  <c r="AZ471" i="3" s="1"/>
  <c r="BX489" i="2"/>
  <c r="BY489" i="2" s="1"/>
  <c r="BA471" i="3" s="1"/>
  <c r="BZ489" i="2"/>
  <c r="CA489" i="2" s="1"/>
  <c r="BB471" i="3" s="1"/>
  <c r="BC471" i="3" s="1"/>
  <c r="CB489" i="2"/>
  <c r="CC489" i="2" s="1"/>
  <c r="BE471" i="3" s="1"/>
  <c r="BR490" i="2"/>
  <c r="BS490" i="2" s="1"/>
  <c r="AX472" i="3" s="1"/>
  <c r="BT490" i="2"/>
  <c r="BU490" i="2" s="1"/>
  <c r="AY472" i="3" s="1"/>
  <c r="BV490" i="2"/>
  <c r="BW490" i="2" s="1"/>
  <c r="AZ472" i="3" s="1"/>
  <c r="BX490" i="2"/>
  <c r="BY490" i="2" s="1"/>
  <c r="BA472" i="3" s="1"/>
  <c r="BZ490" i="2"/>
  <c r="CA490" i="2" s="1"/>
  <c r="BB472" i="3" s="1"/>
  <c r="BC472" i="3" s="1"/>
  <c r="CB490" i="2"/>
  <c r="CC490" i="2" s="1"/>
  <c r="BE472" i="3" s="1"/>
  <c r="BR491" i="2"/>
  <c r="BS491" i="2" s="1"/>
  <c r="AX473" i="3" s="1"/>
  <c r="BT491" i="2"/>
  <c r="BU491" i="2" s="1"/>
  <c r="AY473" i="3" s="1"/>
  <c r="BV491" i="2"/>
  <c r="BW491" i="2" s="1"/>
  <c r="AZ473" i="3" s="1"/>
  <c r="BX491" i="2"/>
  <c r="BY491" i="2" s="1"/>
  <c r="BA473" i="3" s="1"/>
  <c r="BZ491" i="2"/>
  <c r="CA491" i="2" s="1"/>
  <c r="BB473" i="3" s="1"/>
  <c r="BC473" i="3" s="1"/>
  <c r="CB491" i="2"/>
  <c r="CC491" i="2" s="1"/>
  <c r="BE473" i="3" s="1"/>
  <c r="BR492" i="2"/>
  <c r="BS492" i="2" s="1"/>
  <c r="AX474" i="3" s="1"/>
  <c r="BT492" i="2"/>
  <c r="BU492" i="2" s="1"/>
  <c r="AY474" i="3" s="1"/>
  <c r="BV492" i="2"/>
  <c r="BW492" i="2" s="1"/>
  <c r="AZ474" i="3" s="1"/>
  <c r="BX492" i="2"/>
  <c r="BY492" i="2" s="1"/>
  <c r="BA474" i="3" s="1"/>
  <c r="BZ492" i="2"/>
  <c r="CA492" i="2" s="1"/>
  <c r="BB474" i="3" s="1"/>
  <c r="BC474" i="3" s="1"/>
  <c r="CB492" i="2"/>
  <c r="CC492" i="2" s="1"/>
  <c r="BE474" i="3" s="1"/>
  <c r="BR493" i="2"/>
  <c r="BS493" i="2" s="1"/>
  <c r="AX475" i="3" s="1"/>
  <c r="BT493" i="2"/>
  <c r="BU493" i="2" s="1"/>
  <c r="AY475" i="3" s="1"/>
  <c r="BV493" i="2"/>
  <c r="BW493" i="2" s="1"/>
  <c r="AZ475" i="3" s="1"/>
  <c r="BX493" i="2"/>
  <c r="BY493" i="2" s="1"/>
  <c r="BA475" i="3" s="1"/>
  <c r="BZ493" i="2"/>
  <c r="CA493" i="2" s="1"/>
  <c r="BB475" i="3" s="1"/>
  <c r="BC475" i="3" s="1"/>
  <c r="CB493" i="2"/>
  <c r="CC493" i="2" s="1"/>
  <c r="BE475" i="3" s="1"/>
  <c r="BR494" i="2"/>
  <c r="BS494" i="2" s="1"/>
  <c r="AX476" i="3" s="1"/>
  <c r="BT494" i="2"/>
  <c r="BU494" i="2" s="1"/>
  <c r="AY476" i="3" s="1"/>
  <c r="BV494" i="2"/>
  <c r="BW494" i="2" s="1"/>
  <c r="AZ476" i="3" s="1"/>
  <c r="BX494" i="2"/>
  <c r="BY494" i="2" s="1"/>
  <c r="BA476" i="3" s="1"/>
  <c r="BZ494" i="2"/>
  <c r="CA494" i="2" s="1"/>
  <c r="BB476" i="3" s="1"/>
  <c r="BC476" i="3" s="1"/>
  <c r="CB494" i="2"/>
  <c r="CC494" i="2" s="1"/>
  <c r="BE476" i="3" s="1"/>
  <c r="BR495" i="2"/>
  <c r="BS495" i="2" s="1"/>
  <c r="AX477" i="3" s="1"/>
  <c r="BT495" i="2"/>
  <c r="BU495" i="2" s="1"/>
  <c r="AY477" i="3" s="1"/>
  <c r="BV495" i="2"/>
  <c r="BW495" i="2" s="1"/>
  <c r="AZ477" i="3" s="1"/>
  <c r="BX495" i="2"/>
  <c r="BY495" i="2" s="1"/>
  <c r="BA477" i="3" s="1"/>
  <c r="BZ495" i="2"/>
  <c r="CA495" i="2" s="1"/>
  <c r="BB477" i="3" s="1"/>
  <c r="BC477" i="3" s="1"/>
  <c r="CB495" i="2"/>
  <c r="CC495" i="2" s="1"/>
  <c r="BE477" i="3" s="1"/>
  <c r="BR496" i="2"/>
  <c r="BS496" i="2" s="1"/>
  <c r="AX478" i="3" s="1"/>
  <c r="BT496" i="2"/>
  <c r="BU496" i="2" s="1"/>
  <c r="AY478" i="3" s="1"/>
  <c r="BV496" i="2"/>
  <c r="BW496" i="2" s="1"/>
  <c r="AZ478" i="3" s="1"/>
  <c r="BX496" i="2"/>
  <c r="BY496" i="2" s="1"/>
  <c r="BA478" i="3" s="1"/>
  <c r="BZ496" i="2"/>
  <c r="CA496" i="2" s="1"/>
  <c r="BB478" i="3" s="1"/>
  <c r="BC478" i="3" s="1"/>
  <c r="CB496" i="2"/>
  <c r="CC496" i="2" s="1"/>
  <c r="BE478" i="3" s="1"/>
  <c r="BR497" i="2"/>
  <c r="BS497" i="2" s="1"/>
  <c r="AX479" i="3" s="1"/>
  <c r="BT497" i="2"/>
  <c r="BU497" i="2" s="1"/>
  <c r="AY479" i="3" s="1"/>
  <c r="BV497" i="2"/>
  <c r="BW497" i="2" s="1"/>
  <c r="AZ479" i="3" s="1"/>
  <c r="BX497" i="2"/>
  <c r="BY497" i="2" s="1"/>
  <c r="BA479" i="3" s="1"/>
  <c r="BZ497" i="2"/>
  <c r="CA497" i="2" s="1"/>
  <c r="BB479" i="3" s="1"/>
  <c r="BC479" i="3" s="1"/>
  <c r="CB497" i="2"/>
  <c r="CC497" i="2" s="1"/>
  <c r="BE479" i="3" s="1"/>
  <c r="BR498" i="2"/>
  <c r="BS498" i="2" s="1"/>
  <c r="BT498" i="2"/>
  <c r="BU498" i="2" s="1"/>
  <c r="AY480" i="3" s="1"/>
  <c r="BV498" i="2"/>
  <c r="BW498" i="2" s="1"/>
  <c r="AZ480" i="3" s="1"/>
  <c r="BX498" i="2"/>
  <c r="BY498" i="2" s="1"/>
  <c r="BA480" i="3" s="1"/>
  <c r="BZ498" i="2"/>
  <c r="CA498" i="2" s="1"/>
  <c r="BB480" i="3" s="1"/>
  <c r="BC480" i="3" s="1"/>
  <c r="CB498" i="2"/>
  <c r="CC498" i="2" s="1"/>
  <c r="BE480" i="3" s="1"/>
  <c r="BR499" i="2"/>
  <c r="BS499" i="2" s="1"/>
  <c r="BT499" i="2"/>
  <c r="BU499" i="2" s="1"/>
  <c r="BV499" i="2"/>
  <c r="BW499" i="2" s="1"/>
  <c r="BX499" i="2"/>
  <c r="BY499" i="2" s="1"/>
  <c r="BZ499" i="2"/>
  <c r="CA499" i="2" s="1"/>
  <c r="CB499" i="2"/>
  <c r="CC499" i="2" s="1"/>
  <c r="BR500" i="2"/>
  <c r="BS500" i="2" s="1"/>
  <c r="AX481" i="3" s="1"/>
  <c r="BT500" i="2"/>
  <c r="BU500" i="2" s="1"/>
  <c r="AY481" i="3" s="1"/>
  <c r="BV500" i="2"/>
  <c r="BW500" i="2" s="1"/>
  <c r="AZ481" i="3" s="1"/>
  <c r="BX500" i="2"/>
  <c r="BY500" i="2" s="1"/>
  <c r="BA481" i="3" s="1"/>
  <c r="BZ500" i="2"/>
  <c r="CA500" i="2" s="1"/>
  <c r="BB481" i="3" s="1"/>
  <c r="BC481" i="3" s="1"/>
  <c r="CB500" i="2"/>
  <c r="CC500" i="2" s="1"/>
  <c r="BE481" i="3" s="1"/>
  <c r="BR501" i="2"/>
  <c r="BS501" i="2" s="1"/>
  <c r="AX482" i="3" s="1"/>
  <c r="BT501" i="2"/>
  <c r="BU501" i="2" s="1"/>
  <c r="AY482" i="3" s="1"/>
  <c r="BV501" i="2"/>
  <c r="BW501" i="2" s="1"/>
  <c r="AZ482" i="3" s="1"/>
  <c r="BX501" i="2"/>
  <c r="BY501" i="2" s="1"/>
  <c r="BA482" i="3" s="1"/>
  <c r="BZ501" i="2"/>
  <c r="CA501" i="2" s="1"/>
  <c r="BB482" i="3" s="1"/>
  <c r="BC482" i="3" s="1"/>
  <c r="CB501" i="2"/>
  <c r="CC501" i="2" s="1"/>
  <c r="BE482" i="3" s="1"/>
  <c r="BR502" i="2"/>
  <c r="BS502" i="2" s="1"/>
  <c r="AX483" i="3" s="1"/>
  <c r="BT502" i="2"/>
  <c r="BU502" i="2" s="1"/>
  <c r="AY483" i="3" s="1"/>
  <c r="BV502" i="2"/>
  <c r="BW502" i="2" s="1"/>
  <c r="AZ483" i="3" s="1"/>
  <c r="BX502" i="2"/>
  <c r="BY502" i="2" s="1"/>
  <c r="BA483" i="3" s="1"/>
  <c r="BZ502" i="2"/>
  <c r="CA502" i="2" s="1"/>
  <c r="BB483" i="3" s="1"/>
  <c r="BC483" i="3" s="1"/>
  <c r="CB502" i="2"/>
  <c r="CC502" i="2" s="1"/>
  <c r="BE483" i="3" s="1"/>
  <c r="BR503" i="2"/>
  <c r="BS503" i="2" s="1"/>
  <c r="AX484" i="3" s="1"/>
  <c r="BT503" i="2"/>
  <c r="BU503" i="2" s="1"/>
  <c r="AY484" i="3" s="1"/>
  <c r="BV503" i="2"/>
  <c r="BW503" i="2" s="1"/>
  <c r="AZ484" i="3" s="1"/>
  <c r="BX503" i="2"/>
  <c r="BY503" i="2" s="1"/>
  <c r="BA484" i="3" s="1"/>
  <c r="BZ503" i="2"/>
  <c r="CA503" i="2" s="1"/>
  <c r="BB484" i="3" s="1"/>
  <c r="BC484" i="3" s="1"/>
  <c r="CB503" i="2"/>
  <c r="CC503" i="2" s="1"/>
  <c r="BE484" i="3" s="1"/>
  <c r="BR504" i="2"/>
  <c r="BS504" i="2" s="1"/>
  <c r="BT504" i="2"/>
  <c r="BU504" i="2" s="1"/>
  <c r="BV504" i="2"/>
  <c r="BW504" i="2" s="1"/>
  <c r="BX504" i="2"/>
  <c r="BY504" i="2" s="1"/>
  <c r="BZ504" i="2"/>
  <c r="CA504" i="2" s="1"/>
  <c r="CB504" i="2"/>
  <c r="CC504" i="2" s="1"/>
  <c r="BR505" i="2"/>
  <c r="BS505" i="2" s="1"/>
  <c r="AX485" i="3" s="1"/>
  <c r="BT505" i="2"/>
  <c r="BU505" i="2" s="1"/>
  <c r="AY485" i="3" s="1"/>
  <c r="BV505" i="2"/>
  <c r="BW505" i="2" s="1"/>
  <c r="AZ485" i="3" s="1"/>
  <c r="BX505" i="2"/>
  <c r="BY505" i="2" s="1"/>
  <c r="BA485" i="3" s="1"/>
  <c r="BZ505" i="2"/>
  <c r="CA505" i="2" s="1"/>
  <c r="BB485" i="3" s="1"/>
  <c r="BC485" i="3" s="1"/>
  <c r="CB505" i="2"/>
  <c r="CC505" i="2" s="1"/>
  <c r="BE485" i="3" s="1"/>
  <c r="BR506" i="2"/>
  <c r="BS506" i="2" s="1"/>
  <c r="AX486" i="3" s="1"/>
  <c r="BT506" i="2"/>
  <c r="BU506" i="2" s="1"/>
  <c r="AY486" i="3" s="1"/>
  <c r="BV506" i="2"/>
  <c r="BW506" i="2" s="1"/>
  <c r="AZ486" i="3" s="1"/>
  <c r="BX506" i="2"/>
  <c r="BY506" i="2" s="1"/>
  <c r="BA486" i="3" s="1"/>
  <c r="BZ506" i="2"/>
  <c r="CA506" i="2" s="1"/>
  <c r="BB486" i="3" s="1"/>
  <c r="BC486" i="3" s="1"/>
  <c r="CB506" i="2"/>
  <c r="CC506" i="2" s="1"/>
  <c r="BE486" i="3" s="1"/>
  <c r="BR507" i="2"/>
  <c r="BS507" i="2" s="1"/>
  <c r="AX487" i="3" s="1"/>
  <c r="BT507" i="2"/>
  <c r="BU507" i="2" s="1"/>
  <c r="AY487" i="3" s="1"/>
  <c r="BV507" i="2"/>
  <c r="BW507" i="2" s="1"/>
  <c r="AZ487" i="3" s="1"/>
  <c r="BX507" i="2"/>
  <c r="BY507" i="2" s="1"/>
  <c r="BA487" i="3" s="1"/>
  <c r="BZ507" i="2"/>
  <c r="CA507" i="2" s="1"/>
  <c r="BB487" i="3" s="1"/>
  <c r="BC487" i="3" s="1"/>
  <c r="CB507" i="2"/>
  <c r="CC507" i="2" s="1"/>
  <c r="BE487" i="3" s="1"/>
  <c r="BR508" i="2"/>
  <c r="BS508" i="2" s="1"/>
  <c r="AX488" i="3" s="1"/>
  <c r="BT508" i="2"/>
  <c r="BU508" i="2" s="1"/>
  <c r="AY488" i="3" s="1"/>
  <c r="BV508" i="2"/>
  <c r="BW508" i="2" s="1"/>
  <c r="AZ488" i="3" s="1"/>
  <c r="BX508" i="2"/>
  <c r="BY508" i="2" s="1"/>
  <c r="BA488" i="3" s="1"/>
  <c r="BZ508" i="2"/>
  <c r="CA508" i="2" s="1"/>
  <c r="BB488" i="3" s="1"/>
  <c r="BC488" i="3" s="1"/>
  <c r="CB508" i="2"/>
  <c r="CC508" i="2" s="1"/>
  <c r="BE488" i="3" s="1"/>
  <c r="BR509" i="2"/>
  <c r="BS509" i="2" s="1"/>
  <c r="AX489" i="3" s="1"/>
  <c r="BT509" i="2"/>
  <c r="BU509" i="2" s="1"/>
  <c r="AY489" i="3" s="1"/>
  <c r="BV509" i="2"/>
  <c r="BW509" i="2" s="1"/>
  <c r="AZ489" i="3" s="1"/>
  <c r="BX509" i="2"/>
  <c r="BY509" i="2" s="1"/>
  <c r="BA489" i="3" s="1"/>
  <c r="BZ509" i="2"/>
  <c r="CA509" i="2" s="1"/>
  <c r="BB489" i="3" s="1"/>
  <c r="BC489" i="3" s="1"/>
  <c r="CB509" i="2"/>
  <c r="CC509" i="2" s="1"/>
  <c r="BE489" i="3" s="1"/>
  <c r="BR510" i="2"/>
  <c r="BS510" i="2" s="1"/>
  <c r="AX490" i="3" s="1"/>
  <c r="BT510" i="2"/>
  <c r="BU510" i="2" s="1"/>
  <c r="AY490" i="3" s="1"/>
  <c r="BV510" i="2"/>
  <c r="BW510" i="2" s="1"/>
  <c r="AZ490" i="3" s="1"/>
  <c r="BX510" i="2"/>
  <c r="BY510" i="2" s="1"/>
  <c r="BA490" i="3" s="1"/>
  <c r="BZ510" i="2"/>
  <c r="CA510" i="2" s="1"/>
  <c r="BB490" i="3" s="1"/>
  <c r="BC490" i="3" s="1"/>
  <c r="CB510" i="2"/>
  <c r="CC510" i="2" s="1"/>
  <c r="BE490" i="3" s="1"/>
  <c r="BR511" i="2"/>
  <c r="BS511" i="2" s="1"/>
  <c r="AX491" i="3" s="1"/>
  <c r="BT511" i="2"/>
  <c r="BU511" i="2" s="1"/>
  <c r="AY491" i="3" s="1"/>
  <c r="BV511" i="2"/>
  <c r="BW511" i="2" s="1"/>
  <c r="AZ491" i="3" s="1"/>
  <c r="BX511" i="2"/>
  <c r="BY511" i="2" s="1"/>
  <c r="BA491" i="3" s="1"/>
  <c r="BZ511" i="2"/>
  <c r="CA511" i="2" s="1"/>
  <c r="BB491" i="3" s="1"/>
  <c r="BC491" i="3" s="1"/>
  <c r="CB511" i="2"/>
  <c r="CC511" i="2" s="1"/>
  <c r="BE491" i="3" s="1"/>
  <c r="BR512" i="2"/>
  <c r="BS512" i="2" s="1"/>
  <c r="AX492" i="3" s="1"/>
  <c r="BT512" i="2"/>
  <c r="BU512" i="2" s="1"/>
  <c r="AY492" i="3" s="1"/>
  <c r="BV512" i="2"/>
  <c r="BW512" i="2" s="1"/>
  <c r="AZ492" i="3" s="1"/>
  <c r="BX512" i="2"/>
  <c r="BY512" i="2" s="1"/>
  <c r="BA492" i="3" s="1"/>
  <c r="BZ512" i="2"/>
  <c r="CA512" i="2" s="1"/>
  <c r="BB492" i="3" s="1"/>
  <c r="BC492" i="3" s="1"/>
  <c r="CB512" i="2"/>
  <c r="CC512" i="2" s="1"/>
  <c r="BE492" i="3" s="1"/>
  <c r="BR513" i="2"/>
  <c r="BS513" i="2" s="1"/>
  <c r="AX493" i="3" s="1"/>
  <c r="BT513" i="2"/>
  <c r="BU513" i="2" s="1"/>
  <c r="AY493" i="3" s="1"/>
  <c r="BV513" i="2"/>
  <c r="BW513" i="2" s="1"/>
  <c r="AZ493" i="3" s="1"/>
  <c r="BX513" i="2"/>
  <c r="BY513" i="2" s="1"/>
  <c r="BA493" i="3" s="1"/>
  <c r="BZ513" i="2"/>
  <c r="CA513" i="2" s="1"/>
  <c r="BB493" i="3" s="1"/>
  <c r="BC493" i="3" s="1"/>
  <c r="CB513" i="2"/>
  <c r="CC513" i="2" s="1"/>
  <c r="BE493" i="3" s="1"/>
  <c r="BR514" i="2"/>
  <c r="BS514" i="2" s="1"/>
  <c r="AX494" i="3" s="1"/>
  <c r="BT514" i="2"/>
  <c r="BU514" i="2" s="1"/>
  <c r="AY494" i="3" s="1"/>
  <c r="BV514" i="2"/>
  <c r="BW514" i="2" s="1"/>
  <c r="AZ494" i="3" s="1"/>
  <c r="BX514" i="2"/>
  <c r="BY514" i="2" s="1"/>
  <c r="BA494" i="3" s="1"/>
  <c r="BZ514" i="2"/>
  <c r="CA514" i="2" s="1"/>
  <c r="BB494" i="3" s="1"/>
  <c r="BC494" i="3" s="1"/>
  <c r="CB514" i="2"/>
  <c r="CC514" i="2" s="1"/>
  <c r="BE494" i="3" s="1"/>
  <c r="BR515" i="2"/>
  <c r="BS515" i="2" s="1"/>
  <c r="AX495" i="3" s="1"/>
  <c r="BT515" i="2"/>
  <c r="BU515" i="2" s="1"/>
  <c r="AY495" i="3" s="1"/>
  <c r="BV515" i="2"/>
  <c r="BW515" i="2" s="1"/>
  <c r="AZ495" i="3" s="1"/>
  <c r="BX515" i="2"/>
  <c r="BY515" i="2" s="1"/>
  <c r="BA495" i="3" s="1"/>
  <c r="BZ515" i="2"/>
  <c r="CA515" i="2" s="1"/>
  <c r="BB495" i="3" s="1"/>
  <c r="BC495" i="3" s="1"/>
  <c r="CB515" i="2"/>
  <c r="CC515" i="2" s="1"/>
  <c r="BE495" i="3" s="1"/>
  <c r="BR516" i="2"/>
  <c r="BS516" i="2" s="1"/>
  <c r="AX496" i="3" s="1"/>
  <c r="BT516" i="2"/>
  <c r="BU516" i="2" s="1"/>
  <c r="AY496" i="3" s="1"/>
  <c r="BV516" i="2"/>
  <c r="BW516" i="2" s="1"/>
  <c r="AZ496" i="3" s="1"/>
  <c r="BX516" i="2"/>
  <c r="BY516" i="2" s="1"/>
  <c r="BA496" i="3" s="1"/>
  <c r="BZ516" i="2"/>
  <c r="CA516" i="2" s="1"/>
  <c r="BB496" i="3" s="1"/>
  <c r="BC496" i="3" s="1"/>
  <c r="CB516" i="2"/>
  <c r="CC516" i="2" s="1"/>
  <c r="BE496" i="3" s="1"/>
  <c r="BR517" i="2"/>
  <c r="BS517" i="2" s="1"/>
  <c r="BT517" i="2"/>
  <c r="BU517" i="2" s="1"/>
  <c r="BV517" i="2"/>
  <c r="BW517" i="2" s="1"/>
  <c r="BX517" i="2"/>
  <c r="BY517" i="2" s="1"/>
  <c r="BZ517" i="2"/>
  <c r="CA517" i="2" s="1"/>
  <c r="CB517" i="2"/>
  <c r="CC517" i="2" s="1"/>
  <c r="BR518" i="2"/>
  <c r="BS518" i="2" s="1"/>
  <c r="AX497" i="3" s="1"/>
  <c r="BT518" i="2"/>
  <c r="BU518" i="2" s="1"/>
  <c r="AY497" i="3" s="1"/>
  <c r="BV518" i="2"/>
  <c r="BW518" i="2" s="1"/>
  <c r="AZ497" i="3" s="1"/>
  <c r="BX518" i="2"/>
  <c r="BY518" i="2" s="1"/>
  <c r="BA497" i="3" s="1"/>
  <c r="BZ518" i="2"/>
  <c r="CA518" i="2" s="1"/>
  <c r="BB497" i="3" s="1"/>
  <c r="BC497" i="3" s="1"/>
  <c r="CB518" i="2"/>
  <c r="CC518" i="2" s="1"/>
  <c r="BE497" i="3" s="1"/>
  <c r="BR519" i="2"/>
  <c r="BS519" i="2" s="1"/>
  <c r="AX498" i="3" s="1"/>
  <c r="BT519" i="2"/>
  <c r="BU519" i="2" s="1"/>
  <c r="AY498" i="3" s="1"/>
  <c r="BV519" i="2"/>
  <c r="BW519" i="2" s="1"/>
  <c r="AZ498" i="3" s="1"/>
  <c r="BX519" i="2"/>
  <c r="BY519" i="2" s="1"/>
  <c r="BA498" i="3" s="1"/>
  <c r="BZ519" i="2"/>
  <c r="CA519" i="2" s="1"/>
  <c r="BB498" i="3" s="1"/>
  <c r="BC498" i="3" s="1"/>
  <c r="CB519" i="2"/>
  <c r="CC519" i="2" s="1"/>
  <c r="BE498" i="3" s="1"/>
  <c r="BR520" i="2"/>
  <c r="BS520" i="2" s="1"/>
  <c r="AX499" i="3" s="1"/>
  <c r="BT520" i="2"/>
  <c r="BU520" i="2" s="1"/>
  <c r="AY499" i="3" s="1"/>
  <c r="BV520" i="2"/>
  <c r="BW520" i="2" s="1"/>
  <c r="AZ499" i="3" s="1"/>
  <c r="BX520" i="2"/>
  <c r="BY520" i="2" s="1"/>
  <c r="BA499" i="3" s="1"/>
  <c r="BZ520" i="2"/>
  <c r="CA520" i="2" s="1"/>
  <c r="BB499" i="3" s="1"/>
  <c r="CB520" i="2"/>
  <c r="CC520" i="2" s="1"/>
  <c r="BE499" i="3" s="1"/>
  <c r="BR521" i="2"/>
  <c r="BS521" i="2" s="1"/>
  <c r="AX500" i="3" s="1"/>
  <c r="BT521" i="2"/>
  <c r="BU521" i="2" s="1"/>
  <c r="AY500" i="3" s="1"/>
  <c r="BV521" i="2"/>
  <c r="BW521" i="2" s="1"/>
  <c r="AZ500" i="3" s="1"/>
  <c r="BX521" i="2"/>
  <c r="BY521" i="2" s="1"/>
  <c r="BA500" i="3" s="1"/>
  <c r="BZ521" i="2"/>
  <c r="CA521" i="2" s="1"/>
  <c r="BB500" i="3" s="1"/>
  <c r="BC500" i="3" s="1"/>
  <c r="CB521" i="2"/>
  <c r="CC521" i="2" s="1"/>
  <c r="BE500" i="3" s="1"/>
  <c r="BR522" i="2"/>
  <c r="BS522" i="2" s="1"/>
  <c r="AX501" i="3" s="1"/>
  <c r="BT522" i="2"/>
  <c r="BU522" i="2" s="1"/>
  <c r="AY501" i="3" s="1"/>
  <c r="BV522" i="2"/>
  <c r="BW522" i="2" s="1"/>
  <c r="AZ501" i="3" s="1"/>
  <c r="BX522" i="2"/>
  <c r="BY522" i="2" s="1"/>
  <c r="BA501" i="3" s="1"/>
  <c r="BZ522" i="2"/>
  <c r="CA522" i="2" s="1"/>
  <c r="BB501" i="3" s="1"/>
  <c r="BC501" i="3" s="1"/>
  <c r="CB522" i="2"/>
  <c r="CC522" i="2" s="1"/>
  <c r="BE501" i="3" s="1"/>
  <c r="BR523" i="2"/>
  <c r="BS523" i="2" s="1"/>
  <c r="AX502" i="3" s="1"/>
  <c r="BT523" i="2"/>
  <c r="BU523" i="2" s="1"/>
  <c r="AY502" i="3" s="1"/>
  <c r="BV523" i="2"/>
  <c r="BW523" i="2" s="1"/>
  <c r="AZ502" i="3" s="1"/>
  <c r="BX523" i="2"/>
  <c r="BY523" i="2" s="1"/>
  <c r="BA502" i="3" s="1"/>
  <c r="BZ523" i="2"/>
  <c r="CA523" i="2" s="1"/>
  <c r="BB502" i="3" s="1"/>
  <c r="BC502" i="3" s="1"/>
  <c r="CB523" i="2"/>
  <c r="CC523" i="2" s="1"/>
  <c r="BE502" i="3" s="1"/>
  <c r="BR524" i="2"/>
  <c r="BS524" i="2" s="1"/>
  <c r="AX503" i="3" s="1"/>
  <c r="BT524" i="2"/>
  <c r="BU524" i="2" s="1"/>
  <c r="AY503" i="3" s="1"/>
  <c r="BV524" i="2"/>
  <c r="BW524" i="2" s="1"/>
  <c r="AZ503" i="3" s="1"/>
  <c r="BX524" i="2"/>
  <c r="BY524" i="2" s="1"/>
  <c r="BA503" i="3" s="1"/>
  <c r="BZ524" i="2"/>
  <c r="CA524" i="2" s="1"/>
  <c r="BB503" i="3" s="1"/>
  <c r="BC503" i="3" s="1"/>
  <c r="CB524" i="2"/>
  <c r="CC524" i="2" s="1"/>
  <c r="BE503" i="3" s="1"/>
  <c r="BR525" i="2"/>
  <c r="BS525" i="2" s="1"/>
  <c r="BT525" i="2"/>
  <c r="BU525" i="2" s="1"/>
  <c r="BV525" i="2"/>
  <c r="BW525" i="2" s="1"/>
  <c r="BX525" i="2"/>
  <c r="BY525" i="2" s="1"/>
  <c r="BZ525" i="2"/>
  <c r="CA525" i="2" s="1"/>
  <c r="CB525" i="2"/>
  <c r="CC525" i="2" s="1"/>
  <c r="BR526" i="2"/>
  <c r="BS526" i="2" s="1"/>
  <c r="AX504" i="3" s="1"/>
  <c r="BT526" i="2"/>
  <c r="BU526" i="2" s="1"/>
  <c r="AY504" i="3" s="1"/>
  <c r="BV526" i="2"/>
  <c r="BW526" i="2" s="1"/>
  <c r="AZ504" i="3" s="1"/>
  <c r="BX526" i="2"/>
  <c r="BY526" i="2" s="1"/>
  <c r="BA504" i="3" s="1"/>
  <c r="BZ526" i="2"/>
  <c r="CA526" i="2" s="1"/>
  <c r="BC504" i="3" s="1"/>
  <c r="CB526" i="2"/>
  <c r="CC526" i="2" s="1"/>
  <c r="BR527" i="2"/>
  <c r="BS527" i="2" s="1"/>
  <c r="AX505" i="3" s="1"/>
  <c r="BT527" i="2"/>
  <c r="BU527" i="2" s="1"/>
  <c r="AY505" i="3" s="1"/>
  <c r="BV527" i="2"/>
  <c r="BW527" i="2" s="1"/>
  <c r="AZ505" i="3" s="1"/>
  <c r="BX527" i="2"/>
  <c r="BY527" i="2" s="1"/>
  <c r="BA505" i="3" s="1"/>
  <c r="BZ527" i="2"/>
  <c r="CA527" i="2" s="1"/>
  <c r="BB505" i="3" s="1"/>
  <c r="BC505" i="3" s="1"/>
  <c r="CB527" i="2"/>
  <c r="CC527" i="2" s="1"/>
  <c r="BE505" i="3" s="1"/>
  <c r="BR528" i="2"/>
  <c r="BS528" i="2" s="1"/>
  <c r="AX506" i="3" s="1"/>
  <c r="BT528" i="2"/>
  <c r="BU528" i="2" s="1"/>
  <c r="AY506" i="3" s="1"/>
  <c r="BV528" i="2"/>
  <c r="BW528" i="2" s="1"/>
  <c r="AZ506" i="3" s="1"/>
  <c r="BX528" i="2"/>
  <c r="BY528" i="2" s="1"/>
  <c r="BA506" i="3" s="1"/>
  <c r="BZ528" i="2"/>
  <c r="CA528" i="2" s="1"/>
  <c r="BB506" i="3" s="1"/>
  <c r="BC506" i="3" s="1"/>
  <c r="CB528" i="2"/>
  <c r="CC528" i="2" s="1"/>
  <c r="BE506" i="3" s="1"/>
  <c r="BR529" i="2"/>
  <c r="BS529" i="2" s="1"/>
  <c r="AX507" i="3" s="1"/>
  <c r="BT529" i="2"/>
  <c r="BU529" i="2" s="1"/>
  <c r="AY507" i="3" s="1"/>
  <c r="BV529" i="2"/>
  <c r="BW529" i="2" s="1"/>
  <c r="AZ507" i="3" s="1"/>
  <c r="BX529" i="2"/>
  <c r="BY529" i="2" s="1"/>
  <c r="BA507" i="3" s="1"/>
  <c r="BZ529" i="2"/>
  <c r="CA529" i="2" s="1"/>
  <c r="BB507" i="3" s="1"/>
  <c r="BC507" i="3" s="1"/>
  <c r="CB529" i="2"/>
  <c r="CC529" i="2" s="1"/>
  <c r="BE507" i="3" s="1"/>
  <c r="BR530" i="2"/>
  <c r="BS530" i="2" s="1"/>
  <c r="AX508" i="3" s="1"/>
  <c r="BT530" i="2"/>
  <c r="BU530" i="2" s="1"/>
  <c r="AY508" i="3" s="1"/>
  <c r="BV530" i="2"/>
  <c r="BW530" i="2" s="1"/>
  <c r="AZ508" i="3" s="1"/>
  <c r="BX530" i="2"/>
  <c r="BY530" i="2" s="1"/>
  <c r="BA508" i="3" s="1"/>
  <c r="BZ530" i="2"/>
  <c r="CA530" i="2" s="1"/>
  <c r="BC508" i="3" s="1"/>
  <c r="CB530" i="2"/>
  <c r="CC530" i="2" s="1"/>
  <c r="BE508" i="3" s="1"/>
  <c r="BR531" i="2"/>
  <c r="BS531" i="2" s="1"/>
  <c r="AX509" i="3" s="1"/>
  <c r="BT531" i="2"/>
  <c r="BU531" i="2" s="1"/>
  <c r="AY509" i="3" s="1"/>
  <c r="BV531" i="2"/>
  <c r="BW531" i="2" s="1"/>
  <c r="AZ509" i="3" s="1"/>
  <c r="BX531" i="2"/>
  <c r="BY531" i="2" s="1"/>
  <c r="BA509" i="3" s="1"/>
  <c r="BZ531" i="2"/>
  <c r="CA531" i="2" s="1"/>
  <c r="BB509" i="3" s="1"/>
  <c r="BC509" i="3" s="1"/>
  <c r="CB531" i="2"/>
  <c r="CC531" i="2" s="1"/>
  <c r="BE509" i="3" s="1"/>
  <c r="BR532" i="2"/>
  <c r="BS532" i="2" s="1"/>
  <c r="AX510" i="3" s="1"/>
  <c r="BT532" i="2"/>
  <c r="BU532" i="2" s="1"/>
  <c r="AY510" i="3" s="1"/>
  <c r="BV532" i="2"/>
  <c r="BW532" i="2" s="1"/>
  <c r="AZ510" i="3" s="1"/>
  <c r="BX532" i="2"/>
  <c r="BY532" i="2" s="1"/>
  <c r="BA510" i="3" s="1"/>
  <c r="BZ532" i="2"/>
  <c r="CA532" i="2" s="1"/>
  <c r="BB510" i="3" s="1"/>
  <c r="BC510" i="3" s="1"/>
  <c r="CB532" i="2"/>
  <c r="CC532" i="2" s="1"/>
  <c r="BE510" i="3" s="1"/>
  <c r="BR533" i="2"/>
  <c r="BS533" i="2" s="1"/>
  <c r="AX511" i="3" s="1"/>
  <c r="BT533" i="2"/>
  <c r="BU533" i="2" s="1"/>
  <c r="AY511" i="3" s="1"/>
  <c r="BV533" i="2"/>
  <c r="BW533" i="2" s="1"/>
  <c r="AZ511" i="3" s="1"/>
  <c r="BX533" i="2"/>
  <c r="BY533" i="2" s="1"/>
  <c r="BA511" i="3" s="1"/>
  <c r="BZ533" i="2"/>
  <c r="CA533" i="2" s="1"/>
  <c r="BB511" i="3" s="1"/>
  <c r="BC511" i="3" s="1"/>
  <c r="CB533" i="2"/>
  <c r="CC533" i="2" s="1"/>
  <c r="BE511" i="3" s="1"/>
  <c r="BR534" i="2"/>
  <c r="BS534" i="2" s="1"/>
  <c r="AX512" i="3" s="1"/>
  <c r="BT534" i="2"/>
  <c r="BU534" i="2" s="1"/>
  <c r="AY512" i="3" s="1"/>
  <c r="BV534" i="2"/>
  <c r="BW534" i="2" s="1"/>
  <c r="AZ512" i="3" s="1"/>
  <c r="BX534" i="2"/>
  <c r="BY534" i="2" s="1"/>
  <c r="BA512" i="3" s="1"/>
  <c r="BZ534" i="2"/>
  <c r="CA534" i="2" s="1"/>
  <c r="BB512" i="3" s="1"/>
  <c r="BC512" i="3" s="1"/>
  <c r="CB534" i="2"/>
  <c r="CC534" i="2" s="1"/>
  <c r="BE512" i="3" s="1"/>
  <c r="BR535" i="2"/>
  <c r="BS535" i="2" s="1"/>
  <c r="AX513" i="3" s="1"/>
  <c r="BT535" i="2"/>
  <c r="BU535" i="2" s="1"/>
  <c r="AY513" i="3" s="1"/>
  <c r="BV535" i="2"/>
  <c r="BW535" i="2" s="1"/>
  <c r="AZ513" i="3" s="1"/>
  <c r="BX535" i="2"/>
  <c r="BY535" i="2" s="1"/>
  <c r="BA513" i="3" s="1"/>
  <c r="BZ535" i="2"/>
  <c r="CA535" i="2" s="1"/>
  <c r="BB513" i="3" s="1"/>
  <c r="BC513" i="3" s="1"/>
  <c r="CB535" i="2"/>
  <c r="CC535" i="2" s="1"/>
  <c r="BE513" i="3" s="1"/>
  <c r="BR536" i="2"/>
  <c r="BS536" i="2" s="1"/>
  <c r="AX514" i="3" s="1"/>
  <c r="BT536" i="2"/>
  <c r="BU536" i="2" s="1"/>
  <c r="AY514" i="3" s="1"/>
  <c r="BV536" i="2"/>
  <c r="BW536" i="2" s="1"/>
  <c r="AZ514" i="3" s="1"/>
  <c r="BX536" i="2"/>
  <c r="BY536" i="2" s="1"/>
  <c r="BA514" i="3" s="1"/>
  <c r="BZ536" i="2"/>
  <c r="CA536" i="2" s="1"/>
  <c r="BB514" i="3" s="1"/>
  <c r="BC514" i="3" s="1"/>
  <c r="CB536" i="2"/>
  <c r="CC536" i="2" s="1"/>
  <c r="BE514" i="3" s="1"/>
  <c r="BR537" i="2"/>
  <c r="BS537" i="2" s="1"/>
  <c r="AX515" i="3" s="1"/>
  <c r="BT537" i="2"/>
  <c r="BU537" i="2" s="1"/>
  <c r="AY515" i="3" s="1"/>
  <c r="BV537" i="2"/>
  <c r="BW537" i="2" s="1"/>
  <c r="AZ515" i="3" s="1"/>
  <c r="BX537" i="2"/>
  <c r="BY537" i="2" s="1"/>
  <c r="BA515" i="3" s="1"/>
  <c r="BZ537" i="2"/>
  <c r="CA537" i="2" s="1"/>
  <c r="BB515" i="3" s="1"/>
  <c r="BC515" i="3" s="1"/>
  <c r="CB537" i="2"/>
  <c r="CC537" i="2" s="1"/>
  <c r="BE515" i="3" s="1"/>
  <c r="BR538" i="2"/>
  <c r="BS538" i="2" s="1"/>
  <c r="AX516" i="3" s="1"/>
  <c r="BT538" i="2"/>
  <c r="BU538" i="2" s="1"/>
  <c r="AY516" i="3" s="1"/>
  <c r="BV538" i="2"/>
  <c r="BW538" i="2" s="1"/>
  <c r="AZ516" i="3" s="1"/>
  <c r="BX538" i="2"/>
  <c r="BY538" i="2" s="1"/>
  <c r="BA516" i="3" s="1"/>
  <c r="BZ538" i="2"/>
  <c r="CA538" i="2" s="1"/>
  <c r="BB516" i="3" s="1"/>
  <c r="BC516" i="3" s="1"/>
  <c r="CB538" i="2"/>
  <c r="CC538" i="2" s="1"/>
  <c r="BE516" i="3" s="1"/>
  <c r="BR539" i="2"/>
  <c r="BS539" i="2" s="1"/>
  <c r="AX517" i="3" s="1"/>
  <c r="BT539" i="2"/>
  <c r="BU539" i="2" s="1"/>
  <c r="AY517" i="3" s="1"/>
  <c r="BV539" i="2"/>
  <c r="BW539" i="2" s="1"/>
  <c r="AZ517" i="3" s="1"/>
  <c r="BX539" i="2"/>
  <c r="BY539" i="2" s="1"/>
  <c r="BA517" i="3" s="1"/>
  <c r="BZ539" i="2"/>
  <c r="CA539" i="2" s="1"/>
  <c r="BB517" i="3" s="1"/>
  <c r="BC517" i="3" s="1"/>
  <c r="CB539" i="2"/>
  <c r="CC539" i="2" s="1"/>
  <c r="BE517" i="3" s="1"/>
  <c r="BR540" i="2"/>
  <c r="BS540" i="2" s="1"/>
  <c r="AX518" i="3" s="1"/>
  <c r="BT540" i="2"/>
  <c r="BU540" i="2" s="1"/>
  <c r="AY518" i="3" s="1"/>
  <c r="BV540" i="2"/>
  <c r="BW540" i="2" s="1"/>
  <c r="AZ518" i="3" s="1"/>
  <c r="BX540" i="2"/>
  <c r="BY540" i="2" s="1"/>
  <c r="BA518" i="3" s="1"/>
  <c r="BZ540" i="2"/>
  <c r="CA540" i="2" s="1"/>
  <c r="BB518" i="3" s="1"/>
  <c r="BC518" i="3" s="1"/>
  <c r="CB540" i="2"/>
  <c r="CC540" i="2" s="1"/>
  <c r="BE518" i="3" s="1"/>
  <c r="BR541" i="2"/>
  <c r="BS541" i="2" s="1"/>
  <c r="AX519" i="3" s="1"/>
  <c r="BT541" i="2"/>
  <c r="BU541" i="2" s="1"/>
  <c r="AY519" i="3" s="1"/>
  <c r="BV541" i="2"/>
  <c r="BW541" i="2" s="1"/>
  <c r="AZ519" i="3" s="1"/>
  <c r="BX541" i="2"/>
  <c r="BY541" i="2" s="1"/>
  <c r="BA519" i="3" s="1"/>
  <c r="BZ541" i="2"/>
  <c r="CA541" i="2" s="1"/>
  <c r="BB519" i="3" s="1"/>
  <c r="BC519" i="3" s="1"/>
  <c r="CB541" i="2"/>
  <c r="CC541" i="2" s="1"/>
  <c r="BE519" i="3" s="1"/>
  <c r="BR542" i="2"/>
  <c r="BS542" i="2" s="1"/>
  <c r="BT542" i="2"/>
  <c r="BU542" i="2" s="1"/>
  <c r="BV542" i="2"/>
  <c r="BW542" i="2" s="1"/>
  <c r="BX542" i="2"/>
  <c r="BY542" i="2" s="1"/>
  <c r="BZ542" i="2"/>
  <c r="CA542" i="2" s="1"/>
  <c r="CB542" i="2"/>
  <c r="CC542" i="2" s="1"/>
  <c r="BR543" i="2"/>
  <c r="BS543" i="2" s="1"/>
  <c r="AX520" i="3" s="1"/>
  <c r="BT543" i="2"/>
  <c r="BU543" i="2" s="1"/>
  <c r="AY520" i="3" s="1"/>
  <c r="BV543" i="2"/>
  <c r="BW543" i="2" s="1"/>
  <c r="AZ520" i="3" s="1"/>
  <c r="BX543" i="2"/>
  <c r="BY543" i="2" s="1"/>
  <c r="BA520" i="3" s="1"/>
  <c r="BZ543" i="2"/>
  <c r="CA543" i="2" s="1"/>
  <c r="CB543" i="2"/>
  <c r="CC543" i="2" s="1"/>
  <c r="BE520" i="3" s="1"/>
  <c r="BR544" i="2"/>
  <c r="BS544" i="2" s="1"/>
  <c r="AX521" i="3" s="1"/>
  <c r="BT544" i="2"/>
  <c r="BU544" i="2" s="1"/>
  <c r="AY521" i="3" s="1"/>
  <c r="BV544" i="2"/>
  <c r="BW544" i="2" s="1"/>
  <c r="AZ521" i="3" s="1"/>
  <c r="BX544" i="2"/>
  <c r="BY544" i="2" s="1"/>
  <c r="BA521" i="3" s="1"/>
  <c r="BZ544" i="2"/>
  <c r="CA544" i="2" s="1"/>
  <c r="BB521" i="3" s="1"/>
  <c r="BC521" i="3" s="1"/>
  <c r="CB544" i="2"/>
  <c r="CC544" i="2" s="1"/>
  <c r="BE521" i="3" s="1"/>
  <c r="BR545" i="2"/>
  <c r="BS545" i="2" s="1"/>
  <c r="BT545" i="2"/>
  <c r="BU545" i="2" s="1"/>
  <c r="BV545" i="2"/>
  <c r="BW545" i="2" s="1"/>
  <c r="BX545" i="2"/>
  <c r="BY545" i="2" s="1"/>
  <c r="BZ545" i="2"/>
  <c r="CA545" i="2" s="1"/>
  <c r="CB545" i="2"/>
  <c r="CC545" i="2" s="1"/>
  <c r="BR546" i="2"/>
  <c r="BS546" i="2" s="1"/>
  <c r="AX522" i="3" s="1"/>
  <c r="BT546" i="2"/>
  <c r="BU546" i="2" s="1"/>
  <c r="AY522" i="3" s="1"/>
  <c r="BV546" i="2"/>
  <c r="BW546" i="2" s="1"/>
  <c r="AZ522" i="3" s="1"/>
  <c r="BX546" i="2"/>
  <c r="BY546" i="2" s="1"/>
  <c r="BA522" i="3" s="1"/>
  <c r="BZ546" i="2"/>
  <c r="CA546" i="2" s="1"/>
  <c r="BB522" i="3" s="1"/>
  <c r="BC522" i="3" s="1"/>
  <c r="CB546" i="2"/>
  <c r="CC546" i="2" s="1"/>
  <c r="BE522" i="3" s="1"/>
  <c r="BR547" i="2"/>
  <c r="BS547" i="2" s="1"/>
  <c r="AX523" i="3" s="1"/>
  <c r="BT547" i="2"/>
  <c r="BU547" i="2" s="1"/>
  <c r="AY523" i="3" s="1"/>
  <c r="BV547" i="2"/>
  <c r="BW547" i="2" s="1"/>
  <c r="AZ523" i="3" s="1"/>
  <c r="BX547" i="2"/>
  <c r="BY547" i="2" s="1"/>
  <c r="BA523" i="3" s="1"/>
  <c r="BZ547" i="2"/>
  <c r="CA547" i="2" s="1"/>
  <c r="BB523" i="3" s="1"/>
  <c r="BC523" i="3" s="1"/>
  <c r="CB547" i="2"/>
  <c r="CC547" i="2" s="1"/>
  <c r="BE523" i="3" s="1"/>
  <c r="BR548" i="2"/>
  <c r="BS548" i="2" s="1"/>
  <c r="AX524" i="3" s="1"/>
  <c r="BT548" i="2"/>
  <c r="BU548" i="2" s="1"/>
  <c r="AY524" i="3" s="1"/>
  <c r="BV548" i="2"/>
  <c r="BW548" i="2" s="1"/>
  <c r="AZ524" i="3" s="1"/>
  <c r="BX548" i="2"/>
  <c r="BY548" i="2" s="1"/>
  <c r="BA524" i="3" s="1"/>
  <c r="BZ548" i="2"/>
  <c r="CA548" i="2" s="1"/>
  <c r="BB524" i="3" s="1"/>
  <c r="BC524" i="3" s="1"/>
  <c r="CB548" i="2"/>
  <c r="CC548" i="2" s="1"/>
  <c r="BE524" i="3" s="1"/>
  <c r="BR549" i="2"/>
  <c r="BS549" i="2" s="1"/>
  <c r="AX525" i="3" s="1"/>
  <c r="BT549" i="2"/>
  <c r="BU549" i="2" s="1"/>
  <c r="AY525" i="3" s="1"/>
  <c r="BV549" i="2"/>
  <c r="BW549" i="2" s="1"/>
  <c r="AZ525" i="3" s="1"/>
  <c r="BX549" i="2"/>
  <c r="BY549" i="2" s="1"/>
  <c r="BA525" i="3" s="1"/>
  <c r="BZ549" i="2"/>
  <c r="CA549" i="2" s="1"/>
  <c r="BB525" i="3" s="1"/>
  <c r="BC525" i="3" s="1"/>
  <c r="CB549" i="2"/>
  <c r="CC549" i="2" s="1"/>
  <c r="BE525" i="3" s="1"/>
  <c r="BR550" i="2"/>
  <c r="BS550" i="2" s="1"/>
  <c r="AX526" i="3" s="1"/>
  <c r="BT550" i="2"/>
  <c r="BU550" i="2" s="1"/>
  <c r="AY526" i="3" s="1"/>
  <c r="BV550" i="2"/>
  <c r="BW550" i="2" s="1"/>
  <c r="AZ526" i="3" s="1"/>
  <c r="BX550" i="2"/>
  <c r="BY550" i="2" s="1"/>
  <c r="BA526" i="3" s="1"/>
  <c r="BZ550" i="2"/>
  <c r="CA550" i="2" s="1"/>
  <c r="BB526" i="3" s="1"/>
  <c r="BC526" i="3" s="1"/>
  <c r="CB550" i="2"/>
  <c r="CC550" i="2" s="1"/>
  <c r="BE526" i="3" s="1"/>
  <c r="BR551" i="2"/>
  <c r="BS551" i="2" s="1"/>
  <c r="AX527" i="3" s="1"/>
  <c r="BT551" i="2"/>
  <c r="BU551" i="2" s="1"/>
  <c r="AY527" i="3" s="1"/>
  <c r="BV551" i="2"/>
  <c r="BW551" i="2" s="1"/>
  <c r="AZ527" i="3" s="1"/>
  <c r="BX551" i="2"/>
  <c r="BY551" i="2" s="1"/>
  <c r="BA527" i="3" s="1"/>
  <c r="BZ551" i="2"/>
  <c r="CA551" i="2" s="1"/>
  <c r="BB527" i="3" s="1"/>
  <c r="BC527" i="3" s="1"/>
  <c r="CB551" i="2"/>
  <c r="CC551" i="2" s="1"/>
  <c r="BE527" i="3" s="1"/>
  <c r="BR552" i="2"/>
  <c r="BS552" i="2" s="1"/>
  <c r="AX528" i="3" s="1"/>
  <c r="BT552" i="2"/>
  <c r="BU552" i="2" s="1"/>
  <c r="AY528" i="3" s="1"/>
  <c r="BV552" i="2"/>
  <c r="BW552" i="2" s="1"/>
  <c r="AZ528" i="3" s="1"/>
  <c r="BX552" i="2"/>
  <c r="BY552" i="2" s="1"/>
  <c r="BA528" i="3" s="1"/>
  <c r="BZ552" i="2"/>
  <c r="CA552" i="2" s="1"/>
  <c r="BC528" i="3" s="1"/>
  <c r="CB552" i="2"/>
  <c r="CC552" i="2" s="1"/>
  <c r="BE528" i="3" s="1"/>
  <c r="BR553" i="2"/>
  <c r="BS553" i="2" s="1"/>
  <c r="AX529" i="3" s="1"/>
  <c r="BT553" i="2"/>
  <c r="BU553" i="2" s="1"/>
  <c r="AY529" i="3" s="1"/>
  <c r="BV553" i="2"/>
  <c r="BW553" i="2" s="1"/>
  <c r="AZ529" i="3" s="1"/>
  <c r="BX553" i="2"/>
  <c r="BY553" i="2" s="1"/>
  <c r="BA529" i="3" s="1"/>
  <c r="BZ553" i="2"/>
  <c r="CA553" i="2" s="1"/>
  <c r="BC529" i="3" s="1"/>
  <c r="CB553" i="2"/>
  <c r="CC553" i="2" s="1"/>
  <c r="BR554" i="2"/>
  <c r="BS554" i="2" s="1"/>
  <c r="AX530" i="3" s="1"/>
  <c r="BT554" i="2"/>
  <c r="BU554" i="2" s="1"/>
  <c r="AY530" i="3" s="1"/>
  <c r="BV554" i="2"/>
  <c r="BW554" i="2" s="1"/>
  <c r="AZ530" i="3" s="1"/>
  <c r="BX554" i="2"/>
  <c r="BY554" i="2" s="1"/>
  <c r="BA530" i="3" s="1"/>
  <c r="BZ554" i="2"/>
  <c r="CA554" i="2" s="1"/>
  <c r="BB530" i="3" s="1"/>
  <c r="BC530" i="3" s="1"/>
  <c r="CB554" i="2"/>
  <c r="CC554" i="2" s="1"/>
  <c r="BE530" i="3" s="1"/>
  <c r="BR555" i="2"/>
  <c r="BS555" i="2" s="1"/>
  <c r="AX531" i="3" s="1"/>
  <c r="BT555" i="2"/>
  <c r="BU555" i="2" s="1"/>
  <c r="AY531" i="3" s="1"/>
  <c r="BV555" i="2"/>
  <c r="BW555" i="2" s="1"/>
  <c r="AZ531" i="3" s="1"/>
  <c r="BX555" i="2"/>
  <c r="BY555" i="2" s="1"/>
  <c r="BA531" i="3" s="1"/>
  <c r="BZ555" i="2"/>
  <c r="CA555" i="2" s="1"/>
  <c r="BB531" i="3" s="1"/>
  <c r="BC531" i="3" s="1"/>
  <c r="CB555" i="2"/>
  <c r="CC555" i="2" s="1"/>
  <c r="BE531" i="3" s="1"/>
  <c r="BR556" i="2"/>
  <c r="BS556" i="2" s="1"/>
  <c r="AX532" i="3" s="1"/>
  <c r="BT556" i="2"/>
  <c r="BU556" i="2" s="1"/>
  <c r="AY532" i="3" s="1"/>
  <c r="BV556" i="2"/>
  <c r="BW556" i="2" s="1"/>
  <c r="AZ532" i="3" s="1"/>
  <c r="BX556" i="2"/>
  <c r="BY556" i="2" s="1"/>
  <c r="BA532" i="3" s="1"/>
  <c r="BZ556" i="2"/>
  <c r="CA556" i="2" s="1"/>
  <c r="BC532" i="3" s="1"/>
  <c r="CB556" i="2"/>
  <c r="CC556" i="2" s="1"/>
  <c r="BE532" i="3" s="1"/>
  <c r="BR557" i="2"/>
  <c r="BS557" i="2" s="1"/>
  <c r="AX533" i="3" s="1"/>
  <c r="BT557" i="2"/>
  <c r="BU557" i="2" s="1"/>
  <c r="AY533" i="3" s="1"/>
  <c r="BV557" i="2"/>
  <c r="BW557" i="2" s="1"/>
  <c r="AZ533" i="3" s="1"/>
  <c r="BX557" i="2"/>
  <c r="BY557" i="2" s="1"/>
  <c r="BA533" i="3" s="1"/>
  <c r="BZ557" i="2"/>
  <c r="CA557" i="2" s="1"/>
  <c r="BB533" i="3" s="1"/>
  <c r="BC533" i="3" s="1"/>
  <c r="CB557" i="2"/>
  <c r="CC557" i="2" s="1"/>
  <c r="BE533" i="3" s="1"/>
  <c r="BR558" i="2"/>
  <c r="BS558" i="2" s="1"/>
  <c r="AX534" i="3" s="1"/>
  <c r="BT558" i="2"/>
  <c r="BU558" i="2" s="1"/>
  <c r="AY534" i="3" s="1"/>
  <c r="BV558" i="2"/>
  <c r="BW558" i="2" s="1"/>
  <c r="AZ534" i="3" s="1"/>
  <c r="BX558" i="2"/>
  <c r="BY558" i="2" s="1"/>
  <c r="BA534" i="3" s="1"/>
  <c r="BZ558" i="2"/>
  <c r="CA558" i="2" s="1"/>
  <c r="BB534" i="3" s="1"/>
  <c r="BC534" i="3" s="1"/>
  <c r="CB558" i="2"/>
  <c r="CC558" i="2" s="1"/>
  <c r="BR559" i="2"/>
  <c r="BS559" i="2" s="1"/>
  <c r="AX535" i="3" s="1"/>
  <c r="BT559" i="2"/>
  <c r="BU559" i="2" s="1"/>
  <c r="AY535" i="3" s="1"/>
  <c r="BV559" i="2"/>
  <c r="BW559" i="2" s="1"/>
  <c r="AZ535" i="3" s="1"/>
  <c r="BX559" i="2"/>
  <c r="BY559" i="2" s="1"/>
  <c r="BA535" i="3" s="1"/>
  <c r="BZ559" i="2"/>
  <c r="CA559" i="2" s="1"/>
  <c r="BB535" i="3" s="1"/>
  <c r="BC535" i="3" s="1"/>
  <c r="CB559" i="2"/>
  <c r="CC559" i="2" s="1"/>
  <c r="BE535" i="3" s="1"/>
  <c r="BR560" i="2"/>
  <c r="BS560" i="2" s="1"/>
  <c r="AX536" i="3" s="1"/>
  <c r="BT560" i="2"/>
  <c r="BU560" i="2" s="1"/>
  <c r="AY536" i="3" s="1"/>
  <c r="BV560" i="2"/>
  <c r="BW560" i="2" s="1"/>
  <c r="AZ536" i="3" s="1"/>
  <c r="BX560" i="2"/>
  <c r="BY560" i="2" s="1"/>
  <c r="BA536" i="3" s="1"/>
  <c r="BZ560" i="2"/>
  <c r="CA560" i="2" s="1"/>
  <c r="BB536" i="3" s="1"/>
  <c r="CB560" i="2"/>
  <c r="CC560" i="2" s="1"/>
  <c r="BE536" i="3" s="1"/>
  <c r="BR561" i="2"/>
  <c r="BS561" i="2" s="1"/>
  <c r="AX537" i="3" s="1"/>
  <c r="BT561" i="2"/>
  <c r="BU561" i="2" s="1"/>
  <c r="AY537" i="3" s="1"/>
  <c r="BV561" i="2"/>
  <c r="BW561" i="2" s="1"/>
  <c r="AZ537" i="3" s="1"/>
  <c r="BX561" i="2"/>
  <c r="BY561" i="2" s="1"/>
  <c r="BA537" i="3" s="1"/>
  <c r="BZ561" i="2"/>
  <c r="CA561" i="2" s="1"/>
  <c r="BB537" i="3" s="1"/>
  <c r="BC537" i="3" s="1"/>
  <c r="CB561" i="2"/>
  <c r="CC561" i="2" s="1"/>
  <c r="BR562" i="2"/>
  <c r="BS562" i="2" s="1"/>
  <c r="AX538" i="3" s="1"/>
  <c r="BT562" i="2"/>
  <c r="BU562" i="2" s="1"/>
  <c r="AY538" i="3" s="1"/>
  <c r="BV562" i="2"/>
  <c r="BW562" i="2" s="1"/>
  <c r="AZ538" i="3" s="1"/>
  <c r="BX562" i="2"/>
  <c r="BY562" i="2" s="1"/>
  <c r="BA538" i="3" s="1"/>
  <c r="BZ562" i="2"/>
  <c r="CA562" i="2" s="1"/>
  <c r="BB538" i="3" s="1"/>
  <c r="BC538" i="3" s="1"/>
  <c r="CB562" i="2"/>
  <c r="CC562" i="2" s="1"/>
  <c r="BE538" i="3" s="1"/>
  <c r="BR563" i="2"/>
  <c r="BS563" i="2" s="1"/>
  <c r="AX539" i="3" s="1"/>
  <c r="BT563" i="2"/>
  <c r="BU563" i="2" s="1"/>
  <c r="AY539" i="3" s="1"/>
  <c r="BV563" i="2"/>
  <c r="BW563" i="2" s="1"/>
  <c r="AZ539" i="3" s="1"/>
  <c r="BX563" i="2"/>
  <c r="BY563" i="2" s="1"/>
  <c r="BA539" i="3" s="1"/>
  <c r="BZ563" i="2"/>
  <c r="CA563" i="2" s="1"/>
  <c r="BB539" i="3" s="1"/>
  <c r="BC539" i="3" s="1"/>
  <c r="CB563" i="2"/>
  <c r="CC563" i="2" s="1"/>
  <c r="BE539" i="3" s="1"/>
  <c r="BR564" i="2"/>
  <c r="BS564" i="2" s="1"/>
  <c r="BT564" i="2"/>
  <c r="BU564" i="2" s="1"/>
  <c r="AY540" i="3" s="1"/>
  <c r="BV564" i="2"/>
  <c r="BW564" i="2" s="1"/>
  <c r="AZ540" i="3" s="1"/>
  <c r="BX564" i="2"/>
  <c r="BY564" i="2" s="1"/>
  <c r="BA540" i="3" s="1"/>
  <c r="BZ564" i="2"/>
  <c r="CA564" i="2" s="1"/>
  <c r="BB540" i="3" s="1"/>
  <c r="BC540" i="3" s="1"/>
  <c r="CB564" i="2"/>
  <c r="CC564" i="2" s="1"/>
  <c r="BE540" i="3" s="1"/>
  <c r="BR565" i="2"/>
  <c r="BS565" i="2" s="1"/>
  <c r="AX541" i="3" s="1"/>
  <c r="BT565" i="2"/>
  <c r="BU565" i="2" s="1"/>
  <c r="AY541" i="3" s="1"/>
  <c r="BV565" i="2"/>
  <c r="BW565" i="2" s="1"/>
  <c r="AZ541" i="3" s="1"/>
  <c r="BX565" i="2"/>
  <c r="BY565" i="2" s="1"/>
  <c r="BA541" i="3" s="1"/>
  <c r="BZ565" i="2"/>
  <c r="CA565" i="2" s="1"/>
  <c r="BB541" i="3" s="1"/>
  <c r="BC541" i="3" s="1"/>
  <c r="CB565" i="2"/>
  <c r="CC565" i="2" s="1"/>
  <c r="BE541" i="3" s="1"/>
  <c r="BR566" i="2"/>
  <c r="BS566" i="2" s="1"/>
  <c r="AX542" i="3" s="1"/>
  <c r="BT566" i="2"/>
  <c r="BU566" i="2" s="1"/>
  <c r="AY542" i="3" s="1"/>
  <c r="BV566" i="2"/>
  <c r="BW566" i="2" s="1"/>
  <c r="AZ542" i="3" s="1"/>
  <c r="BX566" i="2"/>
  <c r="BY566" i="2" s="1"/>
  <c r="BA542" i="3" s="1"/>
  <c r="BZ566" i="2"/>
  <c r="CA566" i="2" s="1"/>
  <c r="BB542" i="3" s="1"/>
  <c r="BC542" i="3" s="1"/>
  <c r="CB566" i="2"/>
  <c r="CC566" i="2" s="1"/>
  <c r="BE542" i="3" s="1"/>
  <c r="BR567" i="2"/>
  <c r="BS567" i="2" s="1"/>
  <c r="AX543" i="3" s="1"/>
  <c r="BT567" i="2"/>
  <c r="BU567" i="2" s="1"/>
  <c r="AY543" i="3" s="1"/>
  <c r="BV567" i="2"/>
  <c r="BW567" i="2" s="1"/>
  <c r="AZ543" i="3" s="1"/>
  <c r="BX567" i="2"/>
  <c r="BY567" i="2" s="1"/>
  <c r="BA543" i="3" s="1"/>
  <c r="BZ567" i="2"/>
  <c r="CA567" i="2" s="1"/>
  <c r="BB543" i="3" s="1"/>
  <c r="BC543" i="3" s="1"/>
  <c r="CB567" i="2"/>
  <c r="CC567" i="2" s="1"/>
  <c r="BE543" i="3" s="1"/>
  <c r="BR568" i="2"/>
  <c r="BS568" i="2" s="1"/>
  <c r="AX544" i="3" s="1"/>
  <c r="BT568" i="2"/>
  <c r="BU568" i="2" s="1"/>
  <c r="AY544" i="3" s="1"/>
  <c r="BV568" i="2"/>
  <c r="BW568" i="2" s="1"/>
  <c r="AZ544" i="3" s="1"/>
  <c r="BX568" i="2"/>
  <c r="BY568" i="2" s="1"/>
  <c r="BA544" i="3" s="1"/>
  <c r="BZ568" i="2"/>
  <c r="CA568" i="2" s="1"/>
  <c r="BB544" i="3" s="1"/>
  <c r="BC544" i="3" s="1"/>
  <c r="CB568" i="2"/>
  <c r="CC568" i="2" s="1"/>
  <c r="BE544" i="3" s="1"/>
  <c r="BR569" i="2"/>
  <c r="BS569" i="2" s="1"/>
  <c r="AX545" i="3" s="1"/>
  <c r="BT569" i="2"/>
  <c r="BU569" i="2" s="1"/>
  <c r="AY545" i="3" s="1"/>
  <c r="BV569" i="2"/>
  <c r="BW569" i="2" s="1"/>
  <c r="AZ545" i="3" s="1"/>
  <c r="BX569" i="2"/>
  <c r="BY569" i="2" s="1"/>
  <c r="BA545" i="3" s="1"/>
  <c r="BZ569" i="2"/>
  <c r="CA569" i="2" s="1"/>
  <c r="BB545" i="3" s="1"/>
  <c r="BC545" i="3" s="1"/>
  <c r="CB569" i="2"/>
  <c r="CC569" i="2" s="1"/>
  <c r="BE545" i="3" s="1"/>
  <c r="BR570" i="2"/>
  <c r="BS570" i="2" s="1"/>
  <c r="AX546" i="3" s="1"/>
  <c r="BT570" i="2"/>
  <c r="BU570" i="2" s="1"/>
  <c r="AY546" i="3" s="1"/>
  <c r="BV570" i="2"/>
  <c r="BW570" i="2" s="1"/>
  <c r="AZ546" i="3" s="1"/>
  <c r="BX570" i="2"/>
  <c r="BY570" i="2" s="1"/>
  <c r="BA546" i="3" s="1"/>
  <c r="BZ570" i="2"/>
  <c r="CA570" i="2" s="1"/>
  <c r="BB546" i="3" s="1"/>
  <c r="BC546" i="3" s="1"/>
  <c r="CB570" i="2"/>
  <c r="CC570" i="2" s="1"/>
  <c r="BE546" i="3" s="1"/>
  <c r="BR571" i="2"/>
  <c r="BS571" i="2" s="1"/>
  <c r="AX547" i="3" s="1"/>
  <c r="BT571" i="2"/>
  <c r="BU571" i="2" s="1"/>
  <c r="AY547" i="3" s="1"/>
  <c r="BV571" i="2"/>
  <c r="BW571" i="2" s="1"/>
  <c r="AZ547" i="3" s="1"/>
  <c r="BX571" i="2"/>
  <c r="BY571" i="2" s="1"/>
  <c r="BA547" i="3" s="1"/>
  <c r="BZ571" i="2"/>
  <c r="CA571" i="2" s="1"/>
  <c r="BB547" i="3" s="1"/>
  <c r="BC547" i="3" s="1"/>
  <c r="CB571" i="2"/>
  <c r="CC571" i="2" s="1"/>
  <c r="BE547" i="3" s="1"/>
  <c r="BR572" i="2"/>
  <c r="BS572" i="2" s="1"/>
  <c r="AX548" i="3" s="1"/>
  <c r="BT572" i="2"/>
  <c r="BU572" i="2" s="1"/>
  <c r="AY548" i="3" s="1"/>
  <c r="BV572" i="2"/>
  <c r="BW572" i="2" s="1"/>
  <c r="AZ548" i="3" s="1"/>
  <c r="BX572" i="2"/>
  <c r="BY572" i="2" s="1"/>
  <c r="BA548" i="3" s="1"/>
  <c r="BZ572" i="2"/>
  <c r="CA572" i="2" s="1"/>
  <c r="BB548" i="3" s="1"/>
  <c r="BC548" i="3" s="1"/>
  <c r="CB572" i="2"/>
  <c r="CC572" i="2" s="1"/>
  <c r="BE548" i="3" s="1"/>
  <c r="BR573" i="2"/>
  <c r="BS573" i="2" s="1"/>
  <c r="AX549" i="3" s="1"/>
  <c r="BT573" i="2"/>
  <c r="BU573" i="2" s="1"/>
  <c r="AY549" i="3" s="1"/>
  <c r="BV573" i="2"/>
  <c r="BW573" i="2" s="1"/>
  <c r="AZ549" i="3" s="1"/>
  <c r="BX573" i="2"/>
  <c r="BY573" i="2" s="1"/>
  <c r="BA549" i="3" s="1"/>
  <c r="BZ573" i="2"/>
  <c r="CA573" i="2" s="1"/>
  <c r="BB549" i="3" s="1"/>
  <c r="BC549" i="3" s="1"/>
  <c r="CB573" i="2"/>
  <c r="CC573" i="2" s="1"/>
  <c r="BE549" i="3" s="1"/>
  <c r="BR574" i="2"/>
  <c r="BS574" i="2" s="1"/>
  <c r="AX550" i="3" s="1"/>
  <c r="BT574" i="2"/>
  <c r="BU574" i="2" s="1"/>
  <c r="AY550" i="3" s="1"/>
  <c r="BV574" i="2"/>
  <c r="BW574" i="2" s="1"/>
  <c r="AZ550" i="3" s="1"/>
  <c r="BX574" i="2"/>
  <c r="BY574" i="2" s="1"/>
  <c r="BA550" i="3" s="1"/>
  <c r="BZ574" i="2"/>
  <c r="CA574" i="2" s="1"/>
  <c r="BB550" i="3" s="1"/>
  <c r="BC550" i="3" s="1"/>
  <c r="CB574" i="2"/>
  <c r="CC574" i="2" s="1"/>
  <c r="BE550" i="3" s="1"/>
  <c r="BR575" i="2"/>
  <c r="BS575" i="2" s="1"/>
  <c r="BT575" i="2"/>
  <c r="BU575" i="2" s="1"/>
  <c r="AY551" i="3" s="1"/>
  <c r="BV575" i="2"/>
  <c r="BW575" i="2" s="1"/>
  <c r="AZ551" i="3" s="1"/>
  <c r="BX575" i="2"/>
  <c r="BY575" i="2" s="1"/>
  <c r="BA551" i="3" s="1"/>
  <c r="BZ575" i="2"/>
  <c r="CA575" i="2" s="1"/>
  <c r="BB551" i="3" s="1"/>
  <c r="BC551" i="3" s="1"/>
  <c r="CB575" i="2"/>
  <c r="CC575" i="2" s="1"/>
  <c r="BE551" i="3" s="1"/>
  <c r="BR576" i="2"/>
  <c r="BS576" i="2" s="1"/>
  <c r="AX552" i="3" s="1"/>
  <c r="BT576" i="2"/>
  <c r="BU576" i="2" s="1"/>
  <c r="AY552" i="3" s="1"/>
  <c r="BV576" i="2"/>
  <c r="BW576" i="2" s="1"/>
  <c r="AZ552" i="3" s="1"/>
  <c r="BX576" i="2"/>
  <c r="BY576" i="2" s="1"/>
  <c r="BA552" i="3" s="1"/>
  <c r="BZ576" i="2"/>
  <c r="CA576" i="2" s="1"/>
  <c r="BB552" i="3" s="1"/>
  <c r="BC552" i="3" s="1"/>
  <c r="CB576" i="2"/>
  <c r="CC576" i="2" s="1"/>
  <c r="BE552" i="3" s="1"/>
  <c r="BR577" i="2"/>
  <c r="BS577" i="2" s="1"/>
  <c r="BT577" i="2"/>
  <c r="BU577" i="2" s="1"/>
  <c r="BV577" i="2"/>
  <c r="BW577" i="2" s="1"/>
  <c r="BX577" i="2"/>
  <c r="BY577" i="2" s="1"/>
  <c r="BZ577" i="2"/>
  <c r="CA577" i="2" s="1"/>
  <c r="CB577" i="2"/>
  <c r="CC577" i="2" s="1"/>
  <c r="BR578" i="2"/>
  <c r="BS578" i="2" s="1"/>
  <c r="BT578" i="2"/>
  <c r="BU578" i="2" s="1"/>
  <c r="BV578" i="2"/>
  <c r="BW578" i="2" s="1"/>
  <c r="BX578" i="2"/>
  <c r="BY578" i="2" s="1"/>
  <c r="BZ578" i="2"/>
  <c r="CA578" i="2" s="1"/>
  <c r="CB578" i="2"/>
  <c r="CC578" i="2" s="1"/>
  <c r="BR579" i="2"/>
  <c r="BS579" i="2" s="1"/>
  <c r="AX553" i="3" s="1"/>
  <c r="BT579" i="2"/>
  <c r="BU579" i="2" s="1"/>
  <c r="AY553" i="3" s="1"/>
  <c r="BV579" i="2"/>
  <c r="BW579" i="2" s="1"/>
  <c r="AZ553" i="3" s="1"/>
  <c r="BX579" i="2"/>
  <c r="BY579" i="2" s="1"/>
  <c r="BA553" i="3" s="1"/>
  <c r="BZ579" i="2"/>
  <c r="CA579" i="2" s="1"/>
  <c r="BB553" i="3" s="1"/>
  <c r="BC553" i="3" s="1"/>
  <c r="CB579" i="2"/>
  <c r="CC579" i="2" s="1"/>
  <c r="BE553" i="3" s="1"/>
  <c r="BR580" i="2"/>
  <c r="BS580" i="2" s="1"/>
  <c r="AX554" i="3" s="1"/>
  <c r="BT580" i="2"/>
  <c r="BU580" i="2" s="1"/>
  <c r="AY554" i="3" s="1"/>
  <c r="BV580" i="2"/>
  <c r="BW580" i="2" s="1"/>
  <c r="AZ554" i="3" s="1"/>
  <c r="BX580" i="2"/>
  <c r="BY580" i="2" s="1"/>
  <c r="BA554" i="3" s="1"/>
  <c r="BZ580" i="2"/>
  <c r="CA580" i="2" s="1"/>
  <c r="BB554" i="3" s="1"/>
  <c r="BC554" i="3" s="1"/>
  <c r="CB580" i="2"/>
  <c r="CC580" i="2" s="1"/>
  <c r="BE554" i="3" s="1"/>
  <c r="BR581" i="2"/>
  <c r="BS581" i="2" s="1"/>
  <c r="AX555" i="3" s="1"/>
  <c r="BT581" i="2"/>
  <c r="BU581" i="2" s="1"/>
  <c r="AY555" i="3" s="1"/>
  <c r="BV581" i="2"/>
  <c r="BW581" i="2" s="1"/>
  <c r="AZ555" i="3" s="1"/>
  <c r="BX581" i="2"/>
  <c r="BY581" i="2" s="1"/>
  <c r="BA555" i="3" s="1"/>
  <c r="BZ581" i="2"/>
  <c r="CA581" i="2" s="1"/>
  <c r="BB555" i="3" s="1"/>
  <c r="BC555" i="3" s="1"/>
  <c r="CB581" i="2"/>
  <c r="CC581" i="2" s="1"/>
  <c r="BE555" i="3" s="1"/>
  <c r="BR582" i="2"/>
  <c r="BS582" i="2" s="1"/>
  <c r="BT582" i="2"/>
  <c r="BU582" i="2" s="1"/>
  <c r="AY556" i="3" s="1"/>
  <c r="BV582" i="2"/>
  <c r="BW582" i="2" s="1"/>
  <c r="AZ556" i="3" s="1"/>
  <c r="BX582" i="2"/>
  <c r="BY582" i="2" s="1"/>
  <c r="BA556" i="3" s="1"/>
  <c r="BZ582" i="2"/>
  <c r="CA582" i="2" s="1"/>
  <c r="CB582" i="2"/>
  <c r="CC582" i="2" s="1"/>
  <c r="BE556" i="3" s="1"/>
  <c r="BR583" i="2"/>
  <c r="BS583" i="2" s="1"/>
  <c r="AX557" i="3" s="1"/>
  <c r="BT583" i="2"/>
  <c r="BU583" i="2" s="1"/>
  <c r="AY557" i="3" s="1"/>
  <c r="BV583" i="2"/>
  <c r="BW583" i="2" s="1"/>
  <c r="AZ557" i="3" s="1"/>
  <c r="BX583" i="2"/>
  <c r="BY583" i="2" s="1"/>
  <c r="BA557" i="3" s="1"/>
  <c r="BZ583" i="2"/>
  <c r="CA583" i="2" s="1"/>
  <c r="BB557" i="3" s="1"/>
  <c r="BC557" i="3" s="1"/>
  <c r="CB583" i="2"/>
  <c r="CC583" i="2" s="1"/>
  <c r="BE557" i="3" s="1"/>
  <c r="BR584" i="2"/>
  <c r="BS584" i="2" s="1"/>
  <c r="BT584" i="2"/>
  <c r="BU584" i="2" s="1"/>
  <c r="BV584" i="2"/>
  <c r="BW584" i="2" s="1"/>
  <c r="BX584" i="2"/>
  <c r="BY584" i="2" s="1"/>
  <c r="BZ584" i="2"/>
  <c r="CA584" i="2" s="1"/>
  <c r="CB584" i="2"/>
  <c r="CC584" i="2" s="1"/>
  <c r="BR585" i="2"/>
  <c r="BS585" i="2" s="1"/>
  <c r="AX558" i="3" s="1"/>
  <c r="BT585" i="2"/>
  <c r="BU585" i="2" s="1"/>
  <c r="AY558" i="3" s="1"/>
  <c r="BV585" i="2"/>
  <c r="BW585" i="2" s="1"/>
  <c r="AZ558" i="3" s="1"/>
  <c r="BX585" i="2"/>
  <c r="BY585" i="2" s="1"/>
  <c r="BA558" i="3" s="1"/>
  <c r="BZ585" i="2"/>
  <c r="CA585" i="2" s="1"/>
  <c r="BB558" i="3" s="1"/>
  <c r="BC558" i="3" s="1"/>
  <c r="CB585" i="2"/>
  <c r="CC585" i="2" s="1"/>
  <c r="BE558" i="3" s="1"/>
  <c r="BR586" i="2"/>
  <c r="BS586" i="2" s="1"/>
  <c r="AX559" i="3" s="1"/>
  <c r="BT586" i="2"/>
  <c r="BU586" i="2" s="1"/>
  <c r="AY559" i="3" s="1"/>
  <c r="BV586" i="2"/>
  <c r="BW586" i="2" s="1"/>
  <c r="AZ559" i="3" s="1"/>
  <c r="BX586" i="2"/>
  <c r="BY586" i="2" s="1"/>
  <c r="BA559" i="3" s="1"/>
  <c r="BZ586" i="2"/>
  <c r="CA586" i="2" s="1"/>
  <c r="BB559" i="3" s="1"/>
  <c r="BC559" i="3" s="1"/>
  <c r="CB586" i="2"/>
  <c r="CC586" i="2" s="1"/>
  <c r="BE559" i="3" s="1"/>
  <c r="BR587" i="2"/>
  <c r="BS587" i="2" s="1"/>
  <c r="AX560" i="3" s="1"/>
  <c r="BT587" i="2"/>
  <c r="BU587" i="2" s="1"/>
  <c r="AY560" i="3" s="1"/>
  <c r="BV587" i="2"/>
  <c r="BW587" i="2" s="1"/>
  <c r="AZ560" i="3" s="1"/>
  <c r="BX587" i="2"/>
  <c r="BY587" i="2" s="1"/>
  <c r="BA560" i="3" s="1"/>
  <c r="BZ587" i="2"/>
  <c r="CA587" i="2" s="1"/>
  <c r="BB560" i="3" s="1"/>
  <c r="BC560" i="3" s="1"/>
  <c r="CB587" i="2"/>
  <c r="CC587" i="2" s="1"/>
  <c r="BE560" i="3" s="1"/>
  <c r="BR588" i="2"/>
  <c r="BS588" i="2" s="1"/>
  <c r="AX561" i="3" s="1"/>
  <c r="BT588" i="2"/>
  <c r="BU588" i="2" s="1"/>
  <c r="AY561" i="3" s="1"/>
  <c r="BV588" i="2"/>
  <c r="BW588" i="2" s="1"/>
  <c r="AZ561" i="3" s="1"/>
  <c r="BX588" i="2"/>
  <c r="BY588" i="2" s="1"/>
  <c r="BA561" i="3" s="1"/>
  <c r="BZ588" i="2"/>
  <c r="CA588" i="2" s="1"/>
  <c r="BC561" i="3" s="1"/>
  <c r="CB588" i="2"/>
  <c r="CC588" i="2" s="1"/>
  <c r="BE561" i="3" s="1"/>
  <c r="BR589" i="2"/>
  <c r="BS589" i="2" s="1"/>
  <c r="AX562" i="3" s="1"/>
  <c r="BT589" i="2"/>
  <c r="BU589" i="2" s="1"/>
  <c r="AY562" i="3" s="1"/>
  <c r="BV589" i="2"/>
  <c r="BW589" i="2" s="1"/>
  <c r="AZ562" i="3" s="1"/>
  <c r="BX589" i="2"/>
  <c r="BY589" i="2" s="1"/>
  <c r="BA562" i="3" s="1"/>
  <c r="BZ589" i="2"/>
  <c r="CA589" i="2" s="1"/>
  <c r="BB562" i="3" s="1"/>
  <c r="BC562" i="3" s="1"/>
  <c r="CB589" i="2"/>
  <c r="CC589" i="2" s="1"/>
  <c r="BE562" i="3" s="1"/>
  <c r="BR590" i="2"/>
  <c r="BS590" i="2" s="1"/>
  <c r="AX563" i="3" s="1"/>
  <c r="BT590" i="2"/>
  <c r="BU590" i="2" s="1"/>
  <c r="AY563" i="3" s="1"/>
  <c r="BV590" i="2"/>
  <c r="BW590" i="2" s="1"/>
  <c r="AZ563" i="3" s="1"/>
  <c r="BX590" i="2"/>
  <c r="BY590" i="2" s="1"/>
  <c r="BA563" i="3" s="1"/>
  <c r="BZ590" i="2"/>
  <c r="CA590" i="2" s="1"/>
  <c r="BB563" i="3" s="1"/>
  <c r="BC563" i="3" s="1"/>
  <c r="CB590" i="2"/>
  <c r="CC590" i="2" s="1"/>
  <c r="BE563" i="3" s="1"/>
  <c r="BR591" i="2"/>
  <c r="BS591" i="2" s="1"/>
  <c r="AX564" i="3" s="1"/>
  <c r="BT591" i="2"/>
  <c r="BU591" i="2" s="1"/>
  <c r="AY564" i="3" s="1"/>
  <c r="BV591" i="2"/>
  <c r="BW591" i="2" s="1"/>
  <c r="AZ564" i="3" s="1"/>
  <c r="BX591" i="2"/>
  <c r="BY591" i="2" s="1"/>
  <c r="BA564" i="3" s="1"/>
  <c r="BZ591" i="2"/>
  <c r="CA591" i="2" s="1"/>
  <c r="BB564" i="3" s="1"/>
  <c r="BC564" i="3" s="1"/>
  <c r="CB591" i="2"/>
  <c r="CC591" i="2" s="1"/>
  <c r="BE564" i="3" s="1"/>
  <c r="BR592" i="2"/>
  <c r="BS592" i="2" s="1"/>
  <c r="AX565" i="3" s="1"/>
  <c r="BT592" i="2"/>
  <c r="BU592" i="2" s="1"/>
  <c r="AY565" i="3" s="1"/>
  <c r="BV592" i="2"/>
  <c r="BW592" i="2" s="1"/>
  <c r="AZ565" i="3" s="1"/>
  <c r="BX592" i="2"/>
  <c r="BY592" i="2" s="1"/>
  <c r="BA565" i="3" s="1"/>
  <c r="BZ592" i="2"/>
  <c r="CA592" i="2" s="1"/>
  <c r="BB565" i="3" s="1"/>
  <c r="BC565" i="3" s="1"/>
  <c r="CB592" i="2"/>
  <c r="CC592" i="2" s="1"/>
  <c r="BE565" i="3" s="1"/>
  <c r="BR593" i="2"/>
  <c r="BS593" i="2" s="1"/>
  <c r="AX566" i="3" s="1"/>
  <c r="BT593" i="2"/>
  <c r="BU593" i="2" s="1"/>
  <c r="AY566" i="3" s="1"/>
  <c r="BV593" i="2"/>
  <c r="BW593" i="2" s="1"/>
  <c r="AZ566" i="3" s="1"/>
  <c r="BX593" i="2"/>
  <c r="BY593" i="2" s="1"/>
  <c r="BA566" i="3" s="1"/>
  <c r="BZ593" i="2"/>
  <c r="CA593" i="2" s="1"/>
  <c r="BB566" i="3" s="1"/>
  <c r="BC566" i="3" s="1"/>
  <c r="CB593" i="2"/>
  <c r="CC593" i="2" s="1"/>
  <c r="BE566" i="3" s="1"/>
  <c r="BR594" i="2"/>
  <c r="BS594" i="2" s="1"/>
  <c r="AX567" i="3" s="1"/>
  <c r="BT594" i="2"/>
  <c r="BU594" i="2" s="1"/>
  <c r="AY567" i="3" s="1"/>
  <c r="BV594" i="2"/>
  <c r="BW594" i="2" s="1"/>
  <c r="AZ567" i="3" s="1"/>
  <c r="BX594" i="2"/>
  <c r="BY594" i="2" s="1"/>
  <c r="BA567" i="3" s="1"/>
  <c r="BZ594" i="2"/>
  <c r="CA594" i="2" s="1"/>
  <c r="BB567" i="3" s="1"/>
  <c r="BC567" i="3" s="1"/>
  <c r="CB594" i="2"/>
  <c r="CC594" i="2" s="1"/>
  <c r="BE567" i="3" s="1"/>
  <c r="BR595" i="2"/>
  <c r="BS595" i="2" s="1"/>
  <c r="AX568" i="3" s="1"/>
  <c r="BT595" i="2"/>
  <c r="BU595" i="2" s="1"/>
  <c r="AY568" i="3" s="1"/>
  <c r="BV595" i="2"/>
  <c r="BW595" i="2" s="1"/>
  <c r="AZ568" i="3" s="1"/>
  <c r="BX595" i="2"/>
  <c r="BY595" i="2" s="1"/>
  <c r="BA568" i="3" s="1"/>
  <c r="BZ595" i="2"/>
  <c r="CA595" i="2" s="1"/>
  <c r="BC568" i="3" s="1"/>
  <c r="CB595" i="2"/>
  <c r="CC595" i="2" s="1"/>
  <c r="BE568" i="3" s="1"/>
  <c r="BR596" i="2"/>
  <c r="BS596" i="2" s="1"/>
  <c r="AX569" i="3" s="1"/>
  <c r="BT596" i="2"/>
  <c r="BU596" i="2" s="1"/>
  <c r="AY569" i="3" s="1"/>
  <c r="BV596" i="2"/>
  <c r="BW596" i="2" s="1"/>
  <c r="AZ569" i="3" s="1"/>
  <c r="BX596" i="2"/>
  <c r="BY596" i="2" s="1"/>
  <c r="BA569" i="3" s="1"/>
  <c r="BZ596" i="2"/>
  <c r="CA596" i="2" s="1"/>
  <c r="BB569" i="3" s="1"/>
  <c r="BC569" i="3" s="1"/>
  <c r="CB596" i="2"/>
  <c r="CC596" i="2" s="1"/>
  <c r="BE569" i="3" s="1"/>
  <c r="BR597" i="2"/>
  <c r="BS597" i="2" s="1"/>
  <c r="AX570" i="3" s="1"/>
  <c r="BT597" i="2"/>
  <c r="BU597" i="2" s="1"/>
  <c r="AY570" i="3" s="1"/>
  <c r="BV597" i="2"/>
  <c r="BW597" i="2" s="1"/>
  <c r="AZ570" i="3" s="1"/>
  <c r="BX597" i="2"/>
  <c r="BY597" i="2" s="1"/>
  <c r="BA570" i="3" s="1"/>
  <c r="BZ597" i="2"/>
  <c r="CA597" i="2" s="1"/>
  <c r="BB570" i="3" s="1"/>
  <c r="BC570" i="3" s="1"/>
  <c r="CB597" i="2"/>
  <c r="CC597" i="2" s="1"/>
  <c r="BE570" i="3" s="1"/>
  <c r="BR598" i="2"/>
  <c r="BS598" i="2" s="1"/>
  <c r="AX571" i="3" s="1"/>
  <c r="BT598" i="2"/>
  <c r="BU598" i="2" s="1"/>
  <c r="AY571" i="3" s="1"/>
  <c r="BV598" i="2"/>
  <c r="BW598" i="2" s="1"/>
  <c r="AZ571" i="3" s="1"/>
  <c r="BX598" i="2"/>
  <c r="BY598" i="2" s="1"/>
  <c r="BA571" i="3" s="1"/>
  <c r="BZ598" i="2"/>
  <c r="CA598" i="2" s="1"/>
  <c r="BC571" i="3" s="1"/>
  <c r="CB598" i="2"/>
  <c r="CC598" i="2" s="1"/>
  <c r="BE571" i="3" s="1"/>
  <c r="BR599" i="2"/>
  <c r="BS599" i="2" s="1"/>
  <c r="AX572" i="3" s="1"/>
  <c r="BT599" i="2"/>
  <c r="BU599" i="2" s="1"/>
  <c r="AY572" i="3" s="1"/>
  <c r="BV599" i="2"/>
  <c r="BW599" i="2" s="1"/>
  <c r="AZ572" i="3" s="1"/>
  <c r="BX599" i="2"/>
  <c r="BY599" i="2" s="1"/>
  <c r="BA572" i="3" s="1"/>
  <c r="BZ599" i="2"/>
  <c r="CA599" i="2" s="1"/>
  <c r="BB572" i="3" s="1"/>
  <c r="BC572" i="3" s="1"/>
  <c r="CB599" i="2"/>
  <c r="CC599" i="2" s="1"/>
  <c r="BE572" i="3" s="1"/>
  <c r="BR600" i="2"/>
  <c r="BS600" i="2" s="1"/>
  <c r="AX573" i="3" s="1"/>
  <c r="BT600" i="2"/>
  <c r="BU600" i="2" s="1"/>
  <c r="AY573" i="3" s="1"/>
  <c r="BV600" i="2"/>
  <c r="BW600" i="2" s="1"/>
  <c r="AZ573" i="3" s="1"/>
  <c r="BX600" i="2"/>
  <c r="BY600" i="2" s="1"/>
  <c r="BA573" i="3" s="1"/>
  <c r="BZ600" i="2"/>
  <c r="CA600" i="2" s="1"/>
  <c r="BB573" i="3" s="1"/>
  <c r="BC573" i="3" s="1"/>
  <c r="CB600" i="2"/>
  <c r="CC600" i="2" s="1"/>
  <c r="BE573" i="3" s="1"/>
  <c r="BR601" i="2"/>
  <c r="BS601" i="2" s="1"/>
  <c r="AX574" i="3" s="1"/>
  <c r="BT601" i="2"/>
  <c r="BU601" i="2" s="1"/>
  <c r="AY574" i="3" s="1"/>
  <c r="BV601" i="2"/>
  <c r="BW601" i="2" s="1"/>
  <c r="AZ574" i="3" s="1"/>
  <c r="BX601" i="2"/>
  <c r="BY601" i="2" s="1"/>
  <c r="BA574" i="3" s="1"/>
  <c r="BZ601" i="2"/>
  <c r="CA601" i="2" s="1"/>
  <c r="BB574" i="3" s="1"/>
  <c r="BC574" i="3" s="1"/>
  <c r="CB601" i="2"/>
  <c r="CC601" i="2" s="1"/>
  <c r="BE574" i="3" s="1"/>
  <c r="BR602" i="2"/>
  <c r="BS602" i="2" s="1"/>
  <c r="AX575" i="3" s="1"/>
  <c r="BT602" i="2"/>
  <c r="BU602" i="2" s="1"/>
  <c r="AY575" i="3" s="1"/>
  <c r="BV602" i="2"/>
  <c r="BW602" i="2" s="1"/>
  <c r="AZ575" i="3" s="1"/>
  <c r="BX602" i="2"/>
  <c r="BY602" i="2" s="1"/>
  <c r="BA575" i="3" s="1"/>
  <c r="BZ602" i="2"/>
  <c r="CA602" i="2" s="1"/>
  <c r="BB575" i="3" s="1"/>
  <c r="CB602" i="2"/>
  <c r="CC602" i="2" s="1"/>
  <c r="BE575" i="3" s="1"/>
  <c r="BR603" i="2"/>
  <c r="BS603" i="2" s="1"/>
  <c r="AX576" i="3" s="1"/>
  <c r="BT603" i="2"/>
  <c r="BU603" i="2" s="1"/>
  <c r="AY576" i="3" s="1"/>
  <c r="BV603" i="2"/>
  <c r="BW603" i="2" s="1"/>
  <c r="AZ576" i="3" s="1"/>
  <c r="BX603" i="2"/>
  <c r="BY603" i="2" s="1"/>
  <c r="BA576" i="3" s="1"/>
  <c r="BZ603" i="2"/>
  <c r="CA603" i="2" s="1"/>
  <c r="BC576" i="3" s="1"/>
  <c r="CB603" i="2"/>
  <c r="CC603" i="2" s="1"/>
  <c r="BR604" i="2"/>
  <c r="BS604" i="2" s="1"/>
  <c r="AX577" i="3" s="1"/>
  <c r="BT604" i="2"/>
  <c r="BU604" i="2" s="1"/>
  <c r="AY577" i="3" s="1"/>
  <c r="BV604" i="2"/>
  <c r="BW604" i="2" s="1"/>
  <c r="AZ577" i="3" s="1"/>
  <c r="BX604" i="2"/>
  <c r="BY604" i="2" s="1"/>
  <c r="BA577" i="3" s="1"/>
  <c r="BZ604" i="2"/>
  <c r="CA604" i="2" s="1"/>
  <c r="BB577" i="3" s="1"/>
  <c r="BC577" i="3" s="1"/>
  <c r="CB604" i="2"/>
  <c r="CC604" i="2" s="1"/>
  <c r="BE577" i="3" s="1"/>
  <c r="BR605" i="2"/>
  <c r="BS605" i="2" s="1"/>
  <c r="AX578" i="3" s="1"/>
  <c r="BT605" i="2"/>
  <c r="BU605" i="2" s="1"/>
  <c r="AY578" i="3" s="1"/>
  <c r="BV605" i="2"/>
  <c r="BW605" i="2" s="1"/>
  <c r="AZ578" i="3" s="1"/>
  <c r="BX605" i="2"/>
  <c r="BY605" i="2" s="1"/>
  <c r="BA578" i="3" s="1"/>
  <c r="BZ605" i="2"/>
  <c r="CA605" i="2" s="1"/>
  <c r="BB578" i="3" s="1"/>
  <c r="BC578" i="3" s="1"/>
  <c r="CB605" i="2"/>
  <c r="CC605" i="2" s="1"/>
  <c r="BE578" i="3" s="1"/>
  <c r="BR606" i="2"/>
  <c r="BS606" i="2" s="1"/>
  <c r="AX579" i="3" s="1"/>
  <c r="BT606" i="2"/>
  <c r="BU606" i="2" s="1"/>
  <c r="AY579" i="3" s="1"/>
  <c r="BV606" i="2"/>
  <c r="BW606" i="2" s="1"/>
  <c r="AZ579" i="3" s="1"/>
  <c r="BX606" i="2"/>
  <c r="BY606" i="2" s="1"/>
  <c r="BA579" i="3" s="1"/>
  <c r="BZ606" i="2"/>
  <c r="CA606" i="2" s="1"/>
  <c r="BB579" i="3" s="1"/>
  <c r="BC579" i="3" s="1"/>
  <c r="CB606" i="2"/>
  <c r="CC606" i="2" s="1"/>
  <c r="BE579" i="3" s="1"/>
  <c r="BR607" i="2"/>
  <c r="BS607" i="2" s="1"/>
  <c r="AX580" i="3" s="1"/>
  <c r="BT607" i="2"/>
  <c r="BU607" i="2" s="1"/>
  <c r="AY580" i="3" s="1"/>
  <c r="BV607" i="2"/>
  <c r="BW607" i="2" s="1"/>
  <c r="AZ580" i="3" s="1"/>
  <c r="BX607" i="2"/>
  <c r="BY607" i="2" s="1"/>
  <c r="BA580" i="3" s="1"/>
  <c r="BZ607" i="2"/>
  <c r="CA607" i="2" s="1"/>
  <c r="BB580" i="3" s="1"/>
  <c r="BC580" i="3" s="1"/>
  <c r="CB607" i="2"/>
  <c r="CC607" i="2" s="1"/>
  <c r="BE580" i="3" s="1"/>
  <c r="BR608" i="2"/>
  <c r="BS608" i="2" s="1"/>
  <c r="AX581" i="3" s="1"/>
  <c r="BT608" i="2"/>
  <c r="BU608" i="2" s="1"/>
  <c r="AY581" i="3" s="1"/>
  <c r="BV608" i="2"/>
  <c r="BW608" i="2" s="1"/>
  <c r="AZ581" i="3" s="1"/>
  <c r="BX608" i="2"/>
  <c r="BY608" i="2" s="1"/>
  <c r="BA581" i="3" s="1"/>
  <c r="BZ608" i="2"/>
  <c r="CA608" i="2" s="1"/>
  <c r="BC581" i="3" s="1"/>
  <c r="CB608" i="2"/>
  <c r="CC608" i="2" s="1"/>
  <c r="BE581" i="3" s="1"/>
  <c r="BR609" i="2"/>
  <c r="BS609" i="2" s="1"/>
  <c r="AX582" i="3" s="1"/>
  <c r="BT609" i="2"/>
  <c r="BU609" i="2" s="1"/>
  <c r="AY582" i="3" s="1"/>
  <c r="BV609" i="2"/>
  <c r="BW609" i="2" s="1"/>
  <c r="AZ582" i="3" s="1"/>
  <c r="BX609" i="2"/>
  <c r="BY609" i="2" s="1"/>
  <c r="BA582" i="3" s="1"/>
  <c r="BZ609" i="2"/>
  <c r="CA609" i="2" s="1"/>
  <c r="BC582" i="3" s="1"/>
  <c r="CB609" i="2"/>
  <c r="CC609" i="2" s="1"/>
  <c r="BE582" i="3" s="1"/>
  <c r="BR610" i="2"/>
  <c r="BS610" i="2" s="1"/>
  <c r="AX583" i="3" s="1"/>
  <c r="BT610" i="2"/>
  <c r="BU610" i="2" s="1"/>
  <c r="AY583" i="3" s="1"/>
  <c r="BV610" i="2"/>
  <c r="BW610" i="2" s="1"/>
  <c r="AZ583" i="3" s="1"/>
  <c r="BX610" i="2"/>
  <c r="BY610" i="2" s="1"/>
  <c r="BA583" i="3" s="1"/>
  <c r="BZ610" i="2"/>
  <c r="CA610" i="2" s="1"/>
  <c r="BB583" i="3" s="1"/>
  <c r="BC583" i="3" s="1"/>
  <c r="CB610" i="2"/>
  <c r="CC610" i="2" s="1"/>
  <c r="BE583" i="3" s="1"/>
  <c r="BR611" i="2"/>
  <c r="BS611" i="2" s="1"/>
  <c r="AX584" i="3" s="1"/>
  <c r="BT611" i="2"/>
  <c r="BU611" i="2" s="1"/>
  <c r="AY584" i="3" s="1"/>
  <c r="BV611" i="2"/>
  <c r="BW611" i="2" s="1"/>
  <c r="AZ584" i="3" s="1"/>
  <c r="BX611" i="2"/>
  <c r="BY611" i="2" s="1"/>
  <c r="BA584" i="3" s="1"/>
  <c r="BZ611" i="2"/>
  <c r="CA611" i="2" s="1"/>
  <c r="BB584" i="3" s="1"/>
  <c r="BC584" i="3" s="1"/>
  <c r="CB611" i="2"/>
  <c r="CC611" i="2" s="1"/>
  <c r="BE584" i="3" s="1"/>
  <c r="BR612" i="2"/>
  <c r="BS612" i="2" s="1"/>
  <c r="AX585" i="3" s="1"/>
  <c r="BT612" i="2"/>
  <c r="BU612" i="2" s="1"/>
  <c r="AY585" i="3" s="1"/>
  <c r="BV612" i="2"/>
  <c r="BW612" i="2" s="1"/>
  <c r="AZ585" i="3" s="1"/>
  <c r="BX612" i="2"/>
  <c r="BY612" i="2" s="1"/>
  <c r="BA585" i="3" s="1"/>
  <c r="BZ612" i="2"/>
  <c r="CA612" i="2" s="1"/>
  <c r="BB585" i="3" s="1"/>
  <c r="BC585" i="3" s="1"/>
  <c r="CB612" i="2"/>
  <c r="CC612" i="2" s="1"/>
  <c r="BE585" i="3" s="1"/>
  <c r="BR613" i="2"/>
  <c r="BS613" i="2" s="1"/>
  <c r="AX586" i="3" s="1"/>
  <c r="BT613" i="2"/>
  <c r="BU613" i="2" s="1"/>
  <c r="AY586" i="3" s="1"/>
  <c r="BV613" i="2"/>
  <c r="BW613" i="2" s="1"/>
  <c r="AZ586" i="3" s="1"/>
  <c r="BX613" i="2"/>
  <c r="BY613" i="2" s="1"/>
  <c r="BA586" i="3" s="1"/>
  <c r="BZ613" i="2"/>
  <c r="CA613" i="2" s="1"/>
  <c r="BC586" i="3" s="1"/>
  <c r="CB613" i="2"/>
  <c r="CC613" i="2" s="1"/>
  <c r="BR614" i="2"/>
  <c r="BS614" i="2" s="1"/>
  <c r="AX587" i="3" s="1"/>
  <c r="BT614" i="2"/>
  <c r="BU614" i="2" s="1"/>
  <c r="AY587" i="3" s="1"/>
  <c r="BV614" i="2"/>
  <c r="BW614" i="2" s="1"/>
  <c r="AZ587" i="3" s="1"/>
  <c r="BX614" i="2"/>
  <c r="BY614" i="2" s="1"/>
  <c r="BA587" i="3" s="1"/>
  <c r="BZ614" i="2"/>
  <c r="CA614" i="2" s="1"/>
  <c r="BC587" i="3" s="1"/>
  <c r="CB614" i="2"/>
  <c r="CC614" i="2" s="1"/>
  <c r="BR615" i="2"/>
  <c r="BS615" i="2" s="1"/>
  <c r="AX588" i="3" s="1"/>
  <c r="BT615" i="2"/>
  <c r="BU615" i="2" s="1"/>
  <c r="AY588" i="3" s="1"/>
  <c r="BV615" i="2"/>
  <c r="BW615" i="2" s="1"/>
  <c r="AZ588" i="3" s="1"/>
  <c r="BX615" i="2"/>
  <c r="BY615" i="2" s="1"/>
  <c r="BA588" i="3" s="1"/>
  <c r="BZ615" i="2"/>
  <c r="CA615" i="2" s="1"/>
  <c r="BB588" i="3" s="1"/>
  <c r="BC588" i="3" s="1"/>
  <c r="CB615" i="2"/>
  <c r="CC615" i="2" s="1"/>
  <c r="BE588" i="3" s="1"/>
  <c r="BR616" i="2"/>
  <c r="BS616" i="2" s="1"/>
  <c r="AX589" i="3" s="1"/>
  <c r="BT616" i="2"/>
  <c r="BU616" i="2" s="1"/>
  <c r="AY589" i="3" s="1"/>
  <c r="BV616" i="2"/>
  <c r="BW616" i="2" s="1"/>
  <c r="AZ589" i="3" s="1"/>
  <c r="BX616" i="2"/>
  <c r="BY616" i="2" s="1"/>
  <c r="BA589" i="3" s="1"/>
  <c r="BZ616" i="2"/>
  <c r="CA616" i="2" s="1"/>
  <c r="BB589" i="3" s="1"/>
  <c r="BC589" i="3" s="1"/>
  <c r="CB616" i="2"/>
  <c r="CC616" i="2" s="1"/>
  <c r="BE589" i="3" s="1"/>
  <c r="BR617" i="2"/>
  <c r="BS617" i="2" s="1"/>
  <c r="AX590" i="3" s="1"/>
  <c r="BT617" i="2"/>
  <c r="BU617" i="2" s="1"/>
  <c r="AY590" i="3" s="1"/>
  <c r="BV617" i="2"/>
  <c r="BW617" i="2" s="1"/>
  <c r="AZ590" i="3" s="1"/>
  <c r="BX617" i="2"/>
  <c r="BY617" i="2" s="1"/>
  <c r="BA590" i="3" s="1"/>
  <c r="BZ617" i="2"/>
  <c r="CA617" i="2" s="1"/>
  <c r="BB590" i="3" s="1"/>
  <c r="CB617" i="2"/>
  <c r="CC617" i="2" s="1"/>
  <c r="BE590" i="3" s="1"/>
  <c r="BR618" i="2"/>
  <c r="BS618" i="2" s="1"/>
  <c r="AX591" i="3" s="1"/>
  <c r="BT618" i="2"/>
  <c r="BU618" i="2" s="1"/>
  <c r="AY591" i="3" s="1"/>
  <c r="BV618" i="2"/>
  <c r="BW618" i="2" s="1"/>
  <c r="AZ591" i="3" s="1"/>
  <c r="BX618" i="2"/>
  <c r="BY618" i="2" s="1"/>
  <c r="BA591" i="3" s="1"/>
  <c r="BZ618" i="2"/>
  <c r="CA618" i="2" s="1"/>
  <c r="BB591" i="3" s="1"/>
  <c r="BC591" i="3" s="1"/>
  <c r="CB618" i="2"/>
  <c r="CC618" i="2" s="1"/>
  <c r="BE591" i="3" s="1"/>
  <c r="BR619" i="2"/>
  <c r="BS619" i="2" s="1"/>
  <c r="AX592" i="3" s="1"/>
  <c r="BT619" i="2"/>
  <c r="BU619" i="2" s="1"/>
  <c r="AY592" i="3" s="1"/>
  <c r="BV619" i="2"/>
  <c r="BW619" i="2" s="1"/>
  <c r="AZ592" i="3" s="1"/>
  <c r="BX619" i="2"/>
  <c r="BY619" i="2" s="1"/>
  <c r="BA592" i="3" s="1"/>
  <c r="BZ619" i="2"/>
  <c r="CA619" i="2" s="1"/>
  <c r="BB592" i="3" s="1"/>
  <c r="BC592" i="3" s="1"/>
  <c r="CB619" i="2"/>
  <c r="CC619" i="2" s="1"/>
  <c r="BE592" i="3" s="1"/>
  <c r="BR620" i="2"/>
  <c r="BS620" i="2" s="1"/>
  <c r="AX593" i="3" s="1"/>
  <c r="BT620" i="2"/>
  <c r="BU620" i="2" s="1"/>
  <c r="AY593" i="3" s="1"/>
  <c r="BV620" i="2"/>
  <c r="BW620" i="2" s="1"/>
  <c r="AZ593" i="3" s="1"/>
  <c r="BX620" i="2"/>
  <c r="BY620" i="2" s="1"/>
  <c r="BA593" i="3" s="1"/>
  <c r="BZ620" i="2"/>
  <c r="CA620" i="2" s="1"/>
  <c r="BB593" i="3" s="1"/>
  <c r="BC593" i="3" s="1"/>
  <c r="CB620" i="2"/>
  <c r="CC620" i="2" s="1"/>
  <c r="BE593" i="3" s="1"/>
  <c r="BR621" i="2"/>
  <c r="BS621" i="2" s="1"/>
  <c r="AX594" i="3" s="1"/>
  <c r="BT621" i="2"/>
  <c r="BU621" i="2" s="1"/>
  <c r="AY594" i="3" s="1"/>
  <c r="BV621" i="2"/>
  <c r="BW621" i="2" s="1"/>
  <c r="AZ594" i="3" s="1"/>
  <c r="BX621" i="2"/>
  <c r="BY621" i="2" s="1"/>
  <c r="BA594" i="3" s="1"/>
  <c r="BZ621" i="2"/>
  <c r="CA621" i="2" s="1"/>
  <c r="BC594" i="3" s="1"/>
  <c r="CB621" i="2"/>
  <c r="CC621" i="2" s="1"/>
  <c r="BE594" i="3" s="1"/>
  <c r="BR622" i="2"/>
  <c r="BS622" i="2" s="1"/>
  <c r="AX595" i="3" s="1"/>
  <c r="BT622" i="2"/>
  <c r="BU622" i="2" s="1"/>
  <c r="AY595" i="3" s="1"/>
  <c r="BV622" i="2"/>
  <c r="BW622" i="2" s="1"/>
  <c r="AZ595" i="3" s="1"/>
  <c r="BX622" i="2"/>
  <c r="BY622" i="2" s="1"/>
  <c r="BA595" i="3" s="1"/>
  <c r="BZ622" i="2"/>
  <c r="CA622" i="2" s="1"/>
  <c r="BB595" i="3" s="1"/>
  <c r="BC595" i="3" s="1"/>
  <c r="CB622" i="2"/>
  <c r="CC622" i="2" s="1"/>
  <c r="BE595" i="3" s="1"/>
  <c r="BR623" i="2"/>
  <c r="BS623" i="2" s="1"/>
  <c r="BT623" i="2"/>
  <c r="BU623" i="2" s="1"/>
  <c r="AY596" i="3" s="1"/>
  <c r="BV623" i="2"/>
  <c r="BW623" i="2" s="1"/>
  <c r="AZ596" i="3" s="1"/>
  <c r="BX623" i="2"/>
  <c r="BY623" i="2" s="1"/>
  <c r="BA596" i="3" s="1"/>
  <c r="BZ623" i="2"/>
  <c r="CA623" i="2" s="1"/>
  <c r="BB596" i="3" s="1"/>
  <c r="BC596" i="3" s="1"/>
  <c r="CB623" i="2"/>
  <c r="CC623" i="2" s="1"/>
  <c r="BE596" i="3" s="1"/>
  <c r="BR624" i="2"/>
  <c r="BS624" i="2" s="1"/>
  <c r="AX597" i="3" s="1"/>
  <c r="BT624" i="2"/>
  <c r="BU624" i="2" s="1"/>
  <c r="AY597" i="3" s="1"/>
  <c r="BV624" i="2"/>
  <c r="BW624" i="2" s="1"/>
  <c r="AZ597" i="3" s="1"/>
  <c r="BX624" i="2"/>
  <c r="BY624" i="2" s="1"/>
  <c r="BA597" i="3" s="1"/>
  <c r="BZ624" i="2"/>
  <c r="CA624" i="2" s="1"/>
  <c r="BB597" i="3" s="1"/>
  <c r="BC597" i="3" s="1"/>
  <c r="CB624" i="2"/>
  <c r="CC624" i="2" s="1"/>
  <c r="BE597" i="3" s="1"/>
  <c r="BR625" i="2"/>
  <c r="BS625" i="2" s="1"/>
  <c r="AX598" i="3" s="1"/>
  <c r="BT625" i="2"/>
  <c r="BU625" i="2" s="1"/>
  <c r="AY598" i="3" s="1"/>
  <c r="BV625" i="2"/>
  <c r="BW625" i="2" s="1"/>
  <c r="AZ598" i="3" s="1"/>
  <c r="BX625" i="2"/>
  <c r="BY625" i="2" s="1"/>
  <c r="BA598" i="3" s="1"/>
  <c r="BZ625" i="2"/>
  <c r="CA625" i="2" s="1"/>
  <c r="BB598" i="3" s="1"/>
  <c r="BC598" i="3" s="1"/>
  <c r="CB625" i="2"/>
  <c r="CC625" i="2" s="1"/>
  <c r="BE598" i="3" s="1"/>
  <c r="BR626" i="2"/>
  <c r="BS626" i="2" s="1"/>
  <c r="AX599" i="3" s="1"/>
  <c r="BT626" i="2"/>
  <c r="BU626" i="2" s="1"/>
  <c r="AY599" i="3" s="1"/>
  <c r="BV626" i="2"/>
  <c r="BW626" i="2" s="1"/>
  <c r="AZ599" i="3" s="1"/>
  <c r="BX626" i="2"/>
  <c r="BY626" i="2" s="1"/>
  <c r="BA599" i="3" s="1"/>
  <c r="BZ626" i="2"/>
  <c r="CA626" i="2" s="1"/>
  <c r="BC599" i="3" s="1"/>
  <c r="CB626" i="2"/>
  <c r="CC626" i="2" s="1"/>
  <c r="BR627" i="2"/>
  <c r="BS627" i="2" s="1"/>
  <c r="AX600" i="3" s="1"/>
  <c r="BT627" i="2"/>
  <c r="BU627" i="2" s="1"/>
  <c r="AY600" i="3" s="1"/>
  <c r="BV627" i="2"/>
  <c r="BW627" i="2" s="1"/>
  <c r="AZ600" i="3" s="1"/>
  <c r="BX627" i="2"/>
  <c r="BY627" i="2" s="1"/>
  <c r="BA600" i="3" s="1"/>
  <c r="BZ627" i="2"/>
  <c r="CA627" i="2" s="1"/>
  <c r="BB600" i="3" s="1"/>
  <c r="BC600" i="3" s="1"/>
  <c r="CB627" i="2"/>
  <c r="CC627" i="2" s="1"/>
  <c r="BE600" i="3" s="1"/>
  <c r="BR628" i="2"/>
  <c r="BS628" i="2" s="1"/>
  <c r="AX601" i="3" s="1"/>
  <c r="BT628" i="2"/>
  <c r="BU628" i="2" s="1"/>
  <c r="AY601" i="3" s="1"/>
  <c r="BV628" i="2"/>
  <c r="BW628" i="2" s="1"/>
  <c r="AZ601" i="3" s="1"/>
  <c r="BX628" i="2"/>
  <c r="BY628" i="2" s="1"/>
  <c r="BA601" i="3" s="1"/>
  <c r="BZ628" i="2"/>
  <c r="CA628" i="2" s="1"/>
  <c r="BB601" i="3" s="1"/>
  <c r="BC601" i="3" s="1"/>
  <c r="CB628" i="2"/>
  <c r="CC628" i="2" s="1"/>
  <c r="BE601" i="3" s="1"/>
  <c r="BR629" i="2"/>
  <c r="BS629" i="2" s="1"/>
  <c r="AX602" i="3" s="1"/>
  <c r="BT629" i="2"/>
  <c r="BU629" i="2" s="1"/>
  <c r="AY602" i="3" s="1"/>
  <c r="BV629" i="2"/>
  <c r="BW629" i="2" s="1"/>
  <c r="AZ602" i="3" s="1"/>
  <c r="BX629" i="2"/>
  <c r="BY629" i="2" s="1"/>
  <c r="BA602" i="3" s="1"/>
  <c r="BZ629" i="2"/>
  <c r="CA629" i="2" s="1"/>
  <c r="BC602" i="3" s="1"/>
  <c r="CB629" i="2"/>
  <c r="CC629" i="2" s="1"/>
  <c r="BE602" i="3" s="1"/>
  <c r="BR630" i="2"/>
  <c r="BS630" i="2" s="1"/>
  <c r="AX603" i="3" s="1"/>
  <c r="BT630" i="2"/>
  <c r="BU630" i="2" s="1"/>
  <c r="AY603" i="3" s="1"/>
  <c r="BV630" i="2"/>
  <c r="BW630" i="2" s="1"/>
  <c r="AZ603" i="3" s="1"/>
  <c r="BX630" i="2"/>
  <c r="BY630" i="2" s="1"/>
  <c r="BA603" i="3" s="1"/>
  <c r="BZ630" i="2"/>
  <c r="CA630" i="2" s="1"/>
  <c r="BB603" i="3" s="1"/>
  <c r="BC603" i="3" s="1"/>
  <c r="CB630" i="2"/>
  <c r="CC630" i="2" s="1"/>
  <c r="BE603" i="3" s="1"/>
  <c r="BR631" i="2"/>
  <c r="BS631" i="2" s="1"/>
  <c r="AX604" i="3" s="1"/>
  <c r="BT631" i="2"/>
  <c r="BU631" i="2" s="1"/>
  <c r="AY604" i="3" s="1"/>
  <c r="BV631" i="2"/>
  <c r="BW631" i="2" s="1"/>
  <c r="AZ604" i="3" s="1"/>
  <c r="BX631" i="2"/>
  <c r="BY631" i="2" s="1"/>
  <c r="BA604" i="3" s="1"/>
  <c r="BZ631" i="2"/>
  <c r="CA631" i="2" s="1"/>
  <c r="BB604" i="3" s="1"/>
  <c r="BC604" i="3" s="1"/>
  <c r="CB631" i="2"/>
  <c r="CC631" i="2" s="1"/>
  <c r="BE604" i="3" s="1"/>
  <c r="BR632" i="2"/>
  <c r="BS632" i="2" s="1"/>
  <c r="BT632" i="2"/>
  <c r="BU632" i="2" s="1"/>
  <c r="AY605" i="3" s="1"/>
  <c r="BV632" i="2"/>
  <c r="BW632" i="2" s="1"/>
  <c r="AZ605" i="3" s="1"/>
  <c r="BX632" i="2"/>
  <c r="BY632" i="2" s="1"/>
  <c r="BA605" i="3" s="1"/>
  <c r="BZ632" i="2"/>
  <c r="CA632" i="2" s="1"/>
  <c r="BB605" i="3" s="1"/>
  <c r="BC605" i="3" s="1"/>
  <c r="CB632" i="2"/>
  <c r="CC632" i="2" s="1"/>
  <c r="BE605" i="3" s="1"/>
  <c r="BR633" i="2"/>
  <c r="BS633" i="2" s="1"/>
  <c r="AX606" i="3" s="1"/>
  <c r="BT633" i="2"/>
  <c r="BU633" i="2" s="1"/>
  <c r="AY606" i="3" s="1"/>
  <c r="BV633" i="2"/>
  <c r="BW633" i="2" s="1"/>
  <c r="AZ606" i="3" s="1"/>
  <c r="BX633" i="2"/>
  <c r="BY633" i="2" s="1"/>
  <c r="BA606" i="3" s="1"/>
  <c r="BZ633" i="2"/>
  <c r="CA633" i="2" s="1"/>
  <c r="BB606" i="3" s="1"/>
  <c r="BC606" i="3" s="1"/>
  <c r="CB633" i="2"/>
  <c r="CC633" i="2" s="1"/>
  <c r="BE606" i="3" s="1"/>
  <c r="BR634" i="2"/>
  <c r="BS634" i="2" s="1"/>
  <c r="AX607" i="3" s="1"/>
  <c r="BT634" i="2"/>
  <c r="BU634" i="2" s="1"/>
  <c r="AY607" i="3" s="1"/>
  <c r="BV634" i="2"/>
  <c r="BW634" i="2" s="1"/>
  <c r="AZ607" i="3" s="1"/>
  <c r="BX634" i="2"/>
  <c r="BY634" i="2" s="1"/>
  <c r="BA607" i="3" s="1"/>
  <c r="BZ634" i="2"/>
  <c r="CA634" i="2" s="1"/>
  <c r="BB607" i="3" s="1"/>
  <c r="BC607" i="3" s="1"/>
  <c r="CB634" i="2"/>
  <c r="CC634" i="2" s="1"/>
  <c r="BE607" i="3" s="1"/>
  <c r="BR635" i="2"/>
  <c r="BS635" i="2" s="1"/>
  <c r="AX608" i="3" s="1"/>
  <c r="BT635" i="2"/>
  <c r="BU635" i="2" s="1"/>
  <c r="AY608" i="3" s="1"/>
  <c r="BV635" i="2"/>
  <c r="BW635" i="2" s="1"/>
  <c r="AZ608" i="3" s="1"/>
  <c r="BX635" i="2"/>
  <c r="BY635" i="2" s="1"/>
  <c r="BA608" i="3" s="1"/>
  <c r="BZ635" i="2"/>
  <c r="CA635" i="2" s="1"/>
  <c r="BB608" i="3" s="1"/>
  <c r="BC608" i="3" s="1"/>
  <c r="CB635" i="2"/>
  <c r="CC635" i="2" s="1"/>
  <c r="BE608" i="3" s="1"/>
  <c r="BR636" i="2"/>
  <c r="BS636" i="2" s="1"/>
  <c r="AX609" i="3" s="1"/>
  <c r="BT636" i="2"/>
  <c r="BU636" i="2" s="1"/>
  <c r="AY609" i="3" s="1"/>
  <c r="BV636" i="2"/>
  <c r="BW636" i="2" s="1"/>
  <c r="AZ609" i="3" s="1"/>
  <c r="BX636" i="2"/>
  <c r="BY636" i="2" s="1"/>
  <c r="BA609" i="3" s="1"/>
  <c r="BZ636" i="2"/>
  <c r="CA636" i="2" s="1"/>
  <c r="BB609" i="3" s="1"/>
  <c r="BC609" i="3" s="1"/>
  <c r="CB636" i="2"/>
  <c r="CC636" i="2" s="1"/>
  <c r="BE609" i="3" s="1"/>
  <c r="BR637" i="2"/>
  <c r="BS637" i="2" s="1"/>
  <c r="AX610" i="3" s="1"/>
  <c r="BT637" i="2"/>
  <c r="BU637" i="2" s="1"/>
  <c r="AY610" i="3" s="1"/>
  <c r="BV637" i="2"/>
  <c r="BW637" i="2" s="1"/>
  <c r="AZ610" i="3" s="1"/>
  <c r="BX637" i="2"/>
  <c r="BY637" i="2" s="1"/>
  <c r="BA610" i="3" s="1"/>
  <c r="BZ637" i="2"/>
  <c r="CA637" i="2" s="1"/>
  <c r="BB610" i="3" s="1"/>
  <c r="BC610" i="3" s="1"/>
  <c r="CB637" i="2"/>
  <c r="CC637" i="2" s="1"/>
  <c r="BE610" i="3" s="1"/>
  <c r="BR638" i="2"/>
  <c r="BS638" i="2" s="1"/>
  <c r="AX611" i="3" s="1"/>
  <c r="BT638" i="2"/>
  <c r="BU638" i="2" s="1"/>
  <c r="AY611" i="3" s="1"/>
  <c r="BV638" i="2"/>
  <c r="BW638" i="2" s="1"/>
  <c r="AZ611" i="3" s="1"/>
  <c r="BX638" i="2"/>
  <c r="BY638" i="2" s="1"/>
  <c r="BA611" i="3" s="1"/>
  <c r="BZ638" i="2"/>
  <c r="CA638" i="2" s="1"/>
  <c r="BB611" i="3" s="1"/>
  <c r="BC611" i="3" s="1"/>
  <c r="CB638" i="2"/>
  <c r="CC638" i="2" s="1"/>
  <c r="BE611" i="3" s="1"/>
  <c r="BR639" i="2"/>
  <c r="BS639" i="2" s="1"/>
  <c r="AX612" i="3" s="1"/>
  <c r="BT639" i="2"/>
  <c r="BU639" i="2" s="1"/>
  <c r="AY612" i="3" s="1"/>
  <c r="BV639" i="2"/>
  <c r="BW639" i="2" s="1"/>
  <c r="AZ612" i="3" s="1"/>
  <c r="BX639" i="2"/>
  <c r="BY639" i="2" s="1"/>
  <c r="BA612" i="3" s="1"/>
  <c r="BZ639" i="2"/>
  <c r="CA639" i="2" s="1"/>
  <c r="BB612" i="3" s="1"/>
  <c r="BC612" i="3" s="1"/>
  <c r="CB639" i="2"/>
  <c r="CC639" i="2" s="1"/>
  <c r="BE612" i="3" s="1"/>
  <c r="BR640" i="2"/>
  <c r="BS640" i="2" s="1"/>
  <c r="AX613" i="3" s="1"/>
  <c r="BT640" i="2"/>
  <c r="BU640" i="2" s="1"/>
  <c r="AY613" i="3" s="1"/>
  <c r="BV640" i="2"/>
  <c r="BW640" i="2" s="1"/>
  <c r="AZ613" i="3" s="1"/>
  <c r="BX640" i="2"/>
  <c r="BY640" i="2" s="1"/>
  <c r="BA613" i="3" s="1"/>
  <c r="BZ640" i="2"/>
  <c r="CA640" i="2" s="1"/>
  <c r="BB613" i="3" s="1"/>
  <c r="BC613" i="3" s="1"/>
  <c r="CB640" i="2"/>
  <c r="CC640" i="2" s="1"/>
  <c r="BE613" i="3" s="1"/>
  <c r="BR641" i="2"/>
  <c r="BS641" i="2" s="1"/>
  <c r="AX614" i="3" s="1"/>
  <c r="BT641" i="2"/>
  <c r="BU641" i="2" s="1"/>
  <c r="AY614" i="3" s="1"/>
  <c r="BV641" i="2"/>
  <c r="BW641" i="2" s="1"/>
  <c r="AZ614" i="3" s="1"/>
  <c r="BX641" i="2"/>
  <c r="BY641" i="2" s="1"/>
  <c r="BA614" i="3" s="1"/>
  <c r="BZ641" i="2"/>
  <c r="CA641" i="2" s="1"/>
  <c r="BB614" i="3" s="1"/>
  <c r="BC614" i="3" s="1"/>
  <c r="CB641" i="2"/>
  <c r="CC641" i="2" s="1"/>
  <c r="BE614" i="3" s="1"/>
  <c r="BR642" i="2"/>
  <c r="BS642" i="2" s="1"/>
  <c r="AX615" i="3" s="1"/>
  <c r="BT642" i="2"/>
  <c r="BU642" i="2" s="1"/>
  <c r="AY615" i="3" s="1"/>
  <c r="BV642" i="2"/>
  <c r="BW642" i="2" s="1"/>
  <c r="AZ615" i="3" s="1"/>
  <c r="BX642" i="2"/>
  <c r="BY642" i="2" s="1"/>
  <c r="BA615" i="3" s="1"/>
  <c r="BZ642" i="2"/>
  <c r="CA642" i="2" s="1"/>
  <c r="BB615" i="3" s="1"/>
  <c r="BC615" i="3" s="1"/>
  <c r="CB642" i="2"/>
  <c r="CC642" i="2" s="1"/>
  <c r="BE615" i="3" s="1"/>
  <c r="BR643" i="2"/>
  <c r="BS643" i="2" s="1"/>
  <c r="AX616" i="3" s="1"/>
  <c r="BT643" i="2"/>
  <c r="BU643" i="2" s="1"/>
  <c r="AY616" i="3" s="1"/>
  <c r="BV643" i="2"/>
  <c r="BW643" i="2" s="1"/>
  <c r="AZ616" i="3" s="1"/>
  <c r="BX643" i="2"/>
  <c r="BY643" i="2" s="1"/>
  <c r="BA616" i="3" s="1"/>
  <c r="BZ643" i="2"/>
  <c r="CA643" i="2" s="1"/>
  <c r="BB616" i="3" s="1"/>
  <c r="BC616" i="3" s="1"/>
  <c r="CB643" i="2"/>
  <c r="CC643" i="2" s="1"/>
  <c r="BE616" i="3" s="1"/>
  <c r="BR644" i="2"/>
  <c r="BS644" i="2" s="1"/>
  <c r="AX617" i="3" s="1"/>
  <c r="BT644" i="2"/>
  <c r="BU644" i="2" s="1"/>
  <c r="AY617" i="3" s="1"/>
  <c r="BV644" i="2"/>
  <c r="BW644" i="2" s="1"/>
  <c r="AZ617" i="3" s="1"/>
  <c r="BX644" i="2"/>
  <c r="BY644" i="2" s="1"/>
  <c r="BA617" i="3" s="1"/>
  <c r="BZ644" i="2"/>
  <c r="CA644" i="2" s="1"/>
  <c r="BB617" i="3" s="1"/>
  <c r="BC617" i="3" s="1"/>
  <c r="CB644" i="2"/>
  <c r="CC644" i="2" s="1"/>
  <c r="BE617" i="3" s="1"/>
  <c r="BR645" i="2"/>
  <c r="BS645" i="2" s="1"/>
  <c r="AX618" i="3" s="1"/>
  <c r="BT645" i="2"/>
  <c r="BU645" i="2" s="1"/>
  <c r="AY618" i="3" s="1"/>
  <c r="BV645" i="2"/>
  <c r="BW645" i="2" s="1"/>
  <c r="AZ618" i="3" s="1"/>
  <c r="BX645" i="2"/>
  <c r="BY645" i="2" s="1"/>
  <c r="BA618" i="3" s="1"/>
  <c r="BZ645" i="2"/>
  <c r="CA645" i="2" s="1"/>
  <c r="BB618" i="3" s="1"/>
  <c r="BC618" i="3" s="1"/>
  <c r="CB645" i="2"/>
  <c r="CC645" i="2" s="1"/>
  <c r="BE618" i="3" s="1"/>
  <c r="BR646" i="2"/>
  <c r="BS646" i="2" s="1"/>
  <c r="AX619" i="3" s="1"/>
  <c r="BT646" i="2"/>
  <c r="BU646" i="2" s="1"/>
  <c r="AY619" i="3" s="1"/>
  <c r="BV646" i="2"/>
  <c r="BW646" i="2" s="1"/>
  <c r="AZ619" i="3" s="1"/>
  <c r="BX646" i="2"/>
  <c r="BY646" i="2" s="1"/>
  <c r="BA619" i="3" s="1"/>
  <c r="BZ646" i="2"/>
  <c r="CA646" i="2" s="1"/>
  <c r="BC619" i="3" s="1"/>
  <c r="CB646" i="2"/>
  <c r="CC646" i="2" s="1"/>
  <c r="BR647" i="2"/>
  <c r="BS647" i="2" s="1"/>
  <c r="AX620" i="3" s="1"/>
  <c r="BT647" i="2"/>
  <c r="BU647" i="2" s="1"/>
  <c r="AY620" i="3" s="1"/>
  <c r="BV647" i="2"/>
  <c r="BW647" i="2" s="1"/>
  <c r="AZ620" i="3" s="1"/>
  <c r="BX647" i="2"/>
  <c r="BY647" i="2" s="1"/>
  <c r="BA620" i="3" s="1"/>
  <c r="BZ647" i="2"/>
  <c r="CA647" i="2" s="1"/>
  <c r="BB620" i="3" s="1"/>
  <c r="BC620" i="3" s="1"/>
  <c r="CB647" i="2"/>
  <c r="CC647" i="2" s="1"/>
  <c r="BE620" i="3" s="1"/>
  <c r="BR648" i="2"/>
  <c r="BS648" i="2" s="1"/>
  <c r="AX621" i="3" s="1"/>
  <c r="BT648" i="2"/>
  <c r="BU648" i="2" s="1"/>
  <c r="AY621" i="3" s="1"/>
  <c r="BV648" i="2"/>
  <c r="BW648" i="2" s="1"/>
  <c r="AZ621" i="3" s="1"/>
  <c r="BX648" i="2"/>
  <c r="BY648" i="2" s="1"/>
  <c r="BA621" i="3" s="1"/>
  <c r="BZ648" i="2"/>
  <c r="CA648" i="2" s="1"/>
  <c r="BB621" i="3" s="1"/>
  <c r="BC621" i="3" s="1"/>
  <c r="CB648" i="2"/>
  <c r="CC648" i="2" s="1"/>
  <c r="BE621" i="3" s="1"/>
  <c r="BR649" i="2"/>
  <c r="BS649" i="2" s="1"/>
  <c r="AX622" i="3" s="1"/>
  <c r="BT649" i="2"/>
  <c r="BU649" i="2" s="1"/>
  <c r="AY622" i="3" s="1"/>
  <c r="BV649" i="2"/>
  <c r="BW649" i="2" s="1"/>
  <c r="AZ622" i="3" s="1"/>
  <c r="BX649" i="2"/>
  <c r="BY649" i="2" s="1"/>
  <c r="BA622" i="3" s="1"/>
  <c r="BZ649" i="2"/>
  <c r="CA649" i="2" s="1"/>
  <c r="BB622" i="3" s="1"/>
  <c r="BC622" i="3" s="1"/>
  <c r="CB649" i="2"/>
  <c r="CC649" i="2" s="1"/>
  <c r="BE622" i="3" s="1"/>
  <c r="BR650" i="2"/>
  <c r="BS650" i="2" s="1"/>
  <c r="AX623" i="3" s="1"/>
  <c r="BT650" i="2"/>
  <c r="BU650" i="2" s="1"/>
  <c r="AY623" i="3" s="1"/>
  <c r="BV650" i="2"/>
  <c r="BW650" i="2" s="1"/>
  <c r="AZ623" i="3" s="1"/>
  <c r="BX650" i="2"/>
  <c r="BY650" i="2" s="1"/>
  <c r="BA623" i="3" s="1"/>
  <c r="BZ650" i="2"/>
  <c r="CA650" i="2" s="1"/>
  <c r="BC623" i="3" s="1"/>
  <c r="CB650" i="2"/>
  <c r="CC650" i="2" s="1"/>
  <c r="BE623" i="3" s="1"/>
  <c r="BR651" i="2"/>
  <c r="BS651" i="2" s="1"/>
  <c r="AX624" i="3" s="1"/>
  <c r="BT651" i="2"/>
  <c r="BU651" i="2" s="1"/>
  <c r="AY624" i="3" s="1"/>
  <c r="BV651" i="2"/>
  <c r="BW651" i="2" s="1"/>
  <c r="AZ624" i="3" s="1"/>
  <c r="BX651" i="2"/>
  <c r="BY651" i="2" s="1"/>
  <c r="BA624" i="3" s="1"/>
  <c r="BZ651" i="2"/>
  <c r="CA651" i="2" s="1"/>
  <c r="BB624" i="3" s="1"/>
  <c r="BC624" i="3" s="1"/>
  <c r="CB651" i="2"/>
  <c r="CC651" i="2" s="1"/>
  <c r="BE624" i="3" s="1"/>
  <c r="BR652" i="2"/>
  <c r="BS652" i="2" s="1"/>
  <c r="AX625" i="3" s="1"/>
  <c r="BT652" i="2"/>
  <c r="BU652" i="2" s="1"/>
  <c r="AY625" i="3" s="1"/>
  <c r="BV652" i="2"/>
  <c r="BW652" i="2" s="1"/>
  <c r="AZ625" i="3" s="1"/>
  <c r="BX652" i="2"/>
  <c r="BY652" i="2" s="1"/>
  <c r="BA625" i="3" s="1"/>
  <c r="BZ652" i="2"/>
  <c r="CA652" i="2" s="1"/>
  <c r="BB625" i="3" s="1"/>
  <c r="BC625" i="3" s="1"/>
  <c r="CB652" i="2"/>
  <c r="CC652" i="2" s="1"/>
  <c r="BE625" i="3" s="1"/>
  <c r="BR653" i="2"/>
  <c r="BS653" i="2" s="1"/>
  <c r="AX626" i="3" s="1"/>
  <c r="BT653" i="2"/>
  <c r="BU653" i="2" s="1"/>
  <c r="AY626" i="3" s="1"/>
  <c r="BV653" i="2"/>
  <c r="BW653" i="2" s="1"/>
  <c r="AZ626" i="3" s="1"/>
  <c r="BX653" i="2"/>
  <c r="BY653" i="2" s="1"/>
  <c r="BA626" i="3" s="1"/>
  <c r="BZ653" i="2"/>
  <c r="CA653" i="2" s="1"/>
  <c r="BB626" i="3" s="1"/>
  <c r="BC626" i="3" s="1"/>
  <c r="CB653" i="2"/>
  <c r="CC653" i="2" s="1"/>
  <c r="BE626" i="3" s="1"/>
  <c r="BR654" i="2"/>
  <c r="BS654" i="2" s="1"/>
  <c r="BT654" i="2"/>
  <c r="BU654" i="2" s="1"/>
  <c r="BV654" i="2"/>
  <c r="BW654" i="2" s="1"/>
  <c r="BX654" i="2"/>
  <c r="BY654" i="2" s="1"/>
  <c r="BZ654" i="2"/>
  <c r="CA654" i="2" s="1"/>
  <c r="CB654" i="2"/>
  <c r="CC654" i="2" s="1"/>
  <c r="BR655" i="2"/>
  <c r="BS655" i="2" s="1"/>
  <c r="AX627" i="3" s="1"/>
  <c r="BT655" i="2"/>
  <c r="BU655" i="2" s="1"/>
  <c r="AY627" i="3" s="1"/>
  <c r="BV655" i="2"/>
  <c r="BW655" i="2" s="1"/>
  <c r="AZ627" i="3" s="1"/>
  <c r="BX655" i="2"/>
  <c r="BY655" i="2" s="1"/>
  <c r="BA627" i="3" s="1"/>
  <c r="BZ655" i="2"/>
  <c r="CA655" i="2" s="1"/>
  <c r="BB627" i="3" s="1"/>
  <c r="BC627" i="3" s="1"/>
  <c r="CB655" i="2"/>
  <c r="CC655" i="2" s="1"/>
  <c r="BE627" i="3" s="1"/>
  <c r="BR656" i="2"/>
  <c r="BS656" i="2" s="1"/>
  <c r="AX628" i="3" s="1"/>
  <c r="BT656" i="2"/>
  <c r="BU656" i="2" s="1"/>
  <c r="AY628" i="3" s="1"/>
  <c r="BV656" i="2"/>
  <c r="BW656" i="2" s="1"/>
  <c r="AZ628" i="3" s="1"/>
  <c r="BX656" i="2"/>
  <c r="BY656" i="2" s="1"/>
  <c r="BA628" i="3" s="1"/>
  <c r="BZ656" i="2"/>
  <c r="CA656" i="2" s="1"/>
  <c r="BB628" i="3" s="1"/>
  <c r="BC628" i="3" s="1"/>
  <c r="CB656" i="2"/>
  <c r="CC656" i="2" s="1"/>
  <c r="BE628" i="3" s="1"/>
  <c r="BR657" i="2"/>
  <c r="BS657" i="2" s="1"/>
  <c r="AX629" i="3" s="1"/>
  <c r="BT657" i="2"/>
  <c r="BU657" i="2" s="1"/>
  <c r="AY629" i="3" s="1"/>
  <c r="BV657" i="2"/>
  <c r="BW657" i="2" s="1"/>
  <c r="AZ629" i="3" s="1"/>
  <c r="BX657" i="2"/>
  <c r="BY657" i="2" s="1"/>
  <c r="BA629" i="3" s="1"/>
  <c r="BZ657" i="2"/>
  <c r="CA657" i="2" s="1"/>
  <c r="BB629" i="3" s="1"/>
  <c r="BC629" i="3" s="1"/>
  <c r="CB657" i="2"/>
  <c r="CC657" i="2" s="1"/>
  <c r="BE629" i="3" s="1"/>
  <c r="BR658" i="2"/>
  <c r="BS658" i="2" s="1"/>
  <c r="AX630" i="3" s="1"/>
  <c r="BT658" i="2"/>
  <c r="BU658" i="2" s="1"/>
  <c r="AY630" i="3" s="1"/>
  <c r="BV658" i="2"/>
  <c r="BW658" i="2" s="1"/>
  <c r="AZ630" i="3" s="1"/>
  <c r="BX658" i="2"/>
  <c r="BY658" i="2" s="1"/>
  <c r="BA630" i="3" s="1"/>
  <c r="BZ658" i="2"/>
  <c r="CA658" i="2" s="1"/>
  <c r="BB630" i="3" s="1"/>
  <c r="BC630" i="3" s="1"/>
  <c r="CB658" i="2"/>
  <c r="CC658" i="2" s="1"/>
  <c r="BE630" i="3" s="1"/>
  <c r="BR659" i="2"/>
  <c r="BS659" i="2" s="1"/>
  <c r="AX631" i="3" s="1"/>
  <c r="BT659" i="2"/>
  <c r="BU659" i="2" s="1"/>
  <c r="AY631" i="3" s="1"/>
  <c r="BV659" i="2"/>
  <c r="BW659" i="2" s="1"/>
  <c r="AZ631" i="3" s="1"/>
  <c r="BX659" i="2"/>
  <c r="BY659" i="2" s="1"/>
  <c r="BA631" i="3" s="1"/>
  <c r="BZ659" i="2"/>
  <c r="CA659" i="2" s="1"/>
  <c r="BB631" i="3" s="1"/>
  <c r="BC631" i="3" s="1"/>
  <c r="CB659" i="2"/>
  <c r="CC659" i="2" s="1"/>
  <c r="BR660" i="2"/>
  <c r="BS660" i="2" s="1"/>
  <c r="AX632" i="3" s="1"/>
  <c r="BT660" i="2"/>
  <c r="BU660" i="2" s="1"/>
  <c r="AY632" i="3" s="1"/>
  <c r="BV660" i="2"/>
  <c r="BW660" i="2" s="1"/>
  <c r="AZ632" i="3" s="1"/>
  <c r="BX660" i="2"/>
  <c r="BY660" i="2" s="1"/>
  <c r="BA632" i="3" s="1"/>
  <c r="BZ660" i="2"/>
  <c r="CA660" i="2" s="1"/>
  <c r="BB632" i="3" s="1"/>
  <c r="BC632" i="3" s="1"/>
  <c r="CB660" i="2"/>
  <c r="CC660" i="2" s="1"/>
  <c r="BE632" i="3" s="1"/>
  <c r="BR661" i="2"/>
  <c r="BS661" i="2" s="1"/>
  <c r="AX633" i="3" s="1"/>
  <c r="BT661" i="2"/>
  <c r="BU661" i="2" s="1"/>
  <c r="AY633" i="3" s="1"/>
  <c r="BV661" i="2"/>
  <c r="BW661" i="2" s="1"/>
  <c r="AZ633" i="3" s="1"/>
  <c r="BX661" i="2"/>
  <c r="BY661" i="2" s="1"/>
  <c r="BA633" i="3" s="1"/>
  <c r="BZ661" i="2"/>
  <c r="CA661" i="2" s="1"/>
  <c r="BB633" i="3" s="1"/>
  <c r="BC633" i="3" s="1"/>
  <c r="CB661" i="2"/>
  <c r="CC661" i="2" s="1"/>
  <c r="BE633" i="3" s="1"/>
  <c r="BR662" i="2"/>
  <c r="BS662" i="2" s="1"/>
  <c r="AX634" i="3" s="1"/>
  <c r="BT662" i="2"/>
  <c r="BU662" i="2" s="1"/>
  <c r="AY634" i="3" s="1"/>
  <c r="BV662" i="2"/>
  <c r="BW662" i="2" s="1"/>
  <c r="AZ634" i="3" s="1"/>
  <c r="BX662" i="2"/>
  <c r="BY662" i="2" s="1"/>
  <c r="BA634" i="3" s="1"/>
  <c r="BZ662" i="2"/>
  <c r="CA662" i="2" s="1"/>
  <c r="BB634" i="3" s="1"/>
  <c r="BC634" i="3" s="1"/>
  <c r="CB662" i="2"/>
  <c r="CC662" i="2" s="1"/>
  <c r="BE634" i="3" s="1"/>
  <c r="BR663" i="2"/>
  <c r="BS663" i="2" s="1"/>
  <c r="AX635" i="3" s="1"/>
  <c r="BT663" i="2"/>
  <c r="BU663" i="2" s="1"/>
  <c r="AY635" i="3" s="1"/>
  <c r="BV663" i="2"/>
  <c r="BW663" i="2" s="1"/>
  <c r="AZ635" i="3" s="1"/>
  <c r="BX663" i="2"/>
  <c r="BY663" i="2" s="1"/>
  <c r="BA635" i="3" s="1"/>
  <c r="BZ663" i="2"/>
  <c r="CA663" i="2" s="1"/>
  <c r="BB635" i="3" s="1"/>
  <c r="BC635" i="3" s="1"/>
  <c r="CB663" i="2"/>
  <c r="CC663" i="2" s="1"/>
  <c r="BE635" i="3" s="1"/>
  <c r="BR664" i="2"/>
  <c r="BS664" i="2" s="1"/>
  <c r="AX636" i="3" s="1"/>
  <c r="BT664" i="2"/>
  <c r="BU664" i="2" s="1"/>
  <c r="AY636" i="3" s="1"/>
  <c r="BV664" i="2"/>
  <c r="BW664" i="2" s="1"/>
  <c r="AZ636" i="3" s="1"/>
  <c r="BX664" i="2"/>
  <c r="BY664" i="2" s="1"/>
  <c r="BA636" i="3" s="1"/>
  <c r="BZ664" i="2"/>
  <c r="CA664" i="2" s="1"/>
  <c r="BB636" i="3" s="1"/>
  <c r="BC636" i="3" s="1"/>
  <c r="CB664" i="2"/>
  <c r="CC664" i="2" s="1"/>
  <c r="BE636" i="3" s="1"/>
  <c r="BR665" i="2"/>
  <c r="BS665" i="2" s="1"/>
  <c r="AX637" i="3" s="1"/>
  <c r="BT665" i="2"/>
  <c r="BU665" i="2" s="1"/>
  <c r="AY637" i="3" s="1"/>
  <c r="BV665" i="2"/>
  <c r="BW665" i="2" s="1"/>
  <c r="AZ637" i="3" s="1"/>
  <c r="BX665" i="2"/>
  <c r="BY665" i="2" s="1"/>
  <c r="BA637" i="3" s="1"/>
  <c r="BZ665" i="2"/>
  <c r="CA665" i="2" s="1"/>
  <c r="BB637" i="3" s="1"/>
  <c r="BC637" i="3" s="1"/>
  <c r="CB665" i="2"/>
  <c r="CC665" i="2" s="1"/>
  <c r="BE637" i="3" s="1"/>
  <c r="BR666" i="2"/>
  <c r="BS666" i="2" s="1"/>
  <c r="AX638" i="3" s="1"/>
  <c r="BT666" i="2"/>
  <c r="BU666" i="2" s="1"/>
  <c r="AY638" i="3" s="1"/>
  <c r="BV666" i="2"/>
  <c r="BW666" i="2" s="1"/>
  <c r="AZ638" i="3" s="1"/>
  <c r="BX666" i="2"/>
  <c r="BY666" i="2" s="1"/>
  <c r="BA638" i="3" s="1"/>
  <c r="BZ666" i="2"/>
  <c r="CA666" i="2" s="1"/>
  <c r="BB638" i="3" s="1"/>
  <c r="BC638" i="3" s="1"/>
  <c r="CB666" i="2"/>
  <c r="CC666" i="2" s="1"/>
  <c r="BE638" i="3" s="1"/>
  <c r="BR667" i="2"/>
  <c r="BS667" i="2" s="1"/>
  <c r="AX639" i="3" s="1"/>
  <c r="BT667" i="2"/>
  <c r="BU667" i="2" s="1"/>
  <c r="AY639" i="3" s="1"/>
  <c r="BV667" i="2"/>
  <c r="BW667" i="2" s="1"/>
  <c r="AZ639" i="3" s="1"/>
  <c r="BX667" i="2"/>
  <c r="BY667" i="2" s="1"/>
  <c r="BA639" i="3" s="1"/>
  <c r="BZ667" i="2"/>
  <c r="CA667" i="2" s="1"/>
  <c r="CB667" i="2"/>
  <c r="CC667" i="2" s="1"/>
  <c r="BE639" i="3" s="1"/>
  <c r="BR668" i="2"/>
  <c r="BS668" i="2" s="1"/>
  <c r="AX640" i="3" s="1"/>
  <c r="BT668" i="2"/>
  <c r="BU668" i="2" s="1"/>
  <c r="AY640" i="3" s="1"/>
  <c r="BV668" i="2"/>
  <c r="BW668" i="2" s="1"/>
  <c r="AZ640" i="3" s="1"/>
  <c r="BX668" i="2"/>
  <c r="BY668" i="2" s="1"/>
  <c r="BA640" i="3" s="1"/>
  <c r="BZ668" i="2"/>
  <c r="CA668" i="2" s="1"/>
  <c r="BB640" i="3" s="1"/>
  <c r="BC640" i="3" s="1"/>
  <c r="CB668" i="2"/>
  <c r="CC668" i="2" s="1"/>
  <c r="BE640" i="3" s="1"/>
  <c r="BR669" i="2"/>
  <c r="BS669" i="2" s="1"/>
  <c r="AX641" i="3" s="1"/>
  <c r="BT669" i="2"/>
  <c r="BU669" i="2" s="1"/>
  <c r="AY641" i="3" s="1"/>
  <c r="BV669" i="2"/>
  <c r="BW669" i="2" s="1"/>
  <c r="AZ641" i="3" s="1"/>
  <c r="BX669" i="2"/>
  <c r="BY669" i="2" s="1"/>
  <c r="BA641" i="3" s="1"/>
  <c r="BZ669" i="2"/>
  <c r="CA669" i="2" s="1"/>
  <c r="BB641" i="3" s="1"/>
  <c r="BC641" i="3" s="1"/>
  <c r="CB669" i="2"/>
  <c r="CC669" i="2" s="1"/>
  <c r="BE641" i="3" s="1"/>
  <c r="BR670" i="2"/>
  <c r="BS670" i="2" s="1"/>
  <c r="AX642" i="3" s="1"/>
  <c r="BT670" i="2"/>
  <c r="BU670" i="2" s="1"/>
  <c r="AY642" i="3" s="1"/>
  <c r="BV670" i="2"/>
  <c r="BW670" i="2" s="1"/>
  <c r="AZ642" i="3" s="1"/>
  <c r="BX670" i="2"/>
  <c r="BY670" i="2" s="1"/>
  <c r="BA642" i="3" s="1"/>
  <c r="BZ670" i="2"/>
  <c r="CA670" i="2" s="1"/>
  <c r="BB642" i="3" s="1"/>
  <c r="BC642" i="3" s="1"/>
  <c r="CB670" i="2"/>
  <c r="CC670" i="2" s="1"/>
  <c r="BE642" i="3" s="1"/>
  <c r="BR671" i="2"/>
  <c r="BS671" i="2" s="1"/>
  <c r="AX643" i="3" s="1"/>
  <c r="BT671" i="2"/>
  <c r="BU671" i="2" s="1"/>
  <c r="AY643" i="3" s="1"/>
  <c r="BV671" i="2"/>
  <c r="BW671" i="2" s="1"/>
  <c r="AZ643" i="3" s="1"/>
  <c r="BX671" i="2"/>
  <c r="BY671" i="2" s="1"/>
  <c r="BA643" i="3" s="1"/>
  <c r="BZ671" i="2"/>
  <c r="CA671" i="2" s="1"/>
  <c r="BB643" i="3" s="1"/>
  <c r="BC643" i="3" s="1"/>
  <c r="CB671" i="2"/>
  <c r="CC671" i="2" s="1"/>
  <c r="BE643" i="3" s="1"/>
  <c r="BR672" i="2"/>
  <c r="BS672" i="2" s="1"/>
  <c r="AX644" i="3" s="1"/>
  <c r="BT672" i="2"/>
  <c r="BU672" i="2" s="1"/>
  <c r="AY644" i="3" s="1"/>
  <c r="BV672" i="2"/>
  <c r="BW672" i="2" s="1"/>
  <c r="AZ644" i="3" s="1"/>
  <c r="BX672" i="2"/>
  <c r="BY672" i="2" s="1"/>
  <c r="BA644" i="3" s="1"/>
  <c r="BZ672" i="2"/>
  <c r="CA672" i="2" s="1"/>
  <c r="BC644" i="3" s="1"/>
  <c r="CB672" i="2"/>
  <c r="CC672" i="2" s="1"/>
  <c r="BR673" i="2"/>
  <c r="BS673" i="2" s="1"/>
  <c r="BT673" i="2"/>
  <c r="BU673" i="2" s="1"/>
  <c r="AY645" i="3" s="1"/>
  <c r="BV673" i="2"/>
  <c r="BW673" i="2" s="1"/>
  <c r="AZ645" i="3" s="1"/>
  <c r="BX673" i="2"/>
  <c r="BY673" i="2" s="1"/>
  <c r="BA645" i="3" s="1"/>
  <c r="BZ673" i="2"/>
  <c r="CA673" i="2" s="1"/>
  <c r="BB645" i="3" s="1"/>
  <c r="BC645" i="3" s="1"/>
  <c r="CB673" i="2"/>
  <c r="CC673" i="2" s="1"/>
  <c r="BE645" i="3" s="1"/>
  <c r="BR674" i="2"/>
  <c r="BS674" i="2" s="1"/>
  <c r="AX646" i="3" s="1"/>
  <c r="BT674" i="2"/>
  <c r="BU674" i="2" s="1"/>
  <c r="AY646" i="3" s="1"/>
  <c r="BV674" i="2"/>
  <c r="BW674" i="2" s="1"/>
  <c r="AZ646" i="3" s="1"/>
  <c r="BX674" i="2"/>
  <c r="BY674" i="2" s="1"/>
  <c r="BA646" i="3" s="1"/>
  <c r="BZ674" i="2"/>
  <c r="CA674" i="2" s="1"/>
  <c r="BB646" i="3" s="1"/>
  <c r="BC646" i="3" s="1"/>
  <c r="CB674" i="2"/>
  <c r="CC674" i="2" s="1"/>
  <c r="BE646" i="3" s="1"/>
  <c r="BR675" i="2"/>
  <c r="BS675" i="2" s="1"/>
  <c r="AX647" i="3" s="1"/>
  <c r="BT675" i="2"/>
  <c r="BU675" i="2" s="1"/>
  <c r="AY647" i="3" s="1"/>
  <c r="BV675" i="2"/>
  <c r="BW675" i="2" s="1"/>
  <c r="AZ647" i="3" s="1"/>
  <c r="BX675" i="2"/>
  <c r="BY675" i="2" s="1"/>
  <c r="BA647" i="3" s="1"/>
  <c r="BZ675" i="2"/>
  <c r="CA675" i="2" s="1"/>
  <c r="BB647" i="3" s="1"/>
  <c r="BC647" i="3" s="1"/>
  <c r="CB675" i="2"/>
  <c r="CC675" i="2" s="1"/>
  <c r="BE647" i="3" s="1"/>
  <c r="BR676" i="2"/>
  <c r="BS676" i="2" s="1"/>
  <c r="AX648" i="3" s="1"/>
  <c r="BT676" i="2"/>
  <c r="BU676" i="2" s="1"/>
  <c r="AY648" i="3" s="1"/>
  <c r="BV676" i="2"/>
  <c r="BW676" i="2" s="1"/>
  <c r="AZ648" i="3" s="1"/>
  <c r="BX676" i="2"/>
  <c r="BY676" i="2" s="1"/>
  <c r="BA648" i="3" s="1"/>
  <c r="BZ676" i="2"/>
  <c r="CA676" i="2" s="1"/>
  <c r="BB648" i="3" s="1"/>
  <c r="BC648" i="3" s="1"/>
  <c r="CB676" i="2"/>
  <c r="CC676" i="2" s="1"/>
  <c r="BE648" i="3" s="1"/>
  <c r="BR677" i="2"/>
  <c r="BS677" i="2" s="1"/>
  <c r="BT677" i="2"/>
  <c r="BU677" i="2" s="1"/>
  <c r="BV677" i="2"/>
  <c r="BW677" i="2" s="1"/>
  <c r="AZ649" i="3" s="1"/>
  <c r="BX677" i="2"/>
  <c r="BY677" i="2" s="1"/>
  <c r="BA649" i="3" s="1"/>
  <c r="BZ677" i="2"/>
  <c r="CA677" i="2" s="1"/>
  <c r="BB649" i="3" s="1"/>
  <c r="BC649" i="3" s="1"/>
  <c r="CB677" i="2"/>
  <c r="CC677" i="2" s="1"/>
  <c r="BE649" i="3" s="1"/>
  <c r="BR678" i="2"/>
  <c r="BS678" i="2" s="1"/>
  <c r="AX650" i="3" s="1"/>
  <c r="BT678" i="2"/>
  <c r="BU678" i="2" s="1"/>
  <c r="AY650" i="3" s="1"/>
  <c r="BV678" i="2"/>
  <c r="BW678" i="2" s="1"/>
  <c r="AZ650" i="3" s="1"/>
  <c r="BX678" i="2"/>
  <c r="BY678" i="2" s="1"/>
  <c r="BA650" i="3" s="1"/>
  <c r="BZ678" i="2"/>
  <c r="CA678" i="2" s="1"/>
  <c r="BB650" i="3" s="1"/>
  <c r="BC650" i="3" s="1"/>
  <c r="CB678" i="2"/>
  <c r="CC678" i="2" s="1"/>
  <c r="BE650" i="3" s="1"/>
  <c r="BR679" i="2"/>
  <c r="BS679" i="2" s="1"/>
  <c r="AX651" i="3" s="1"/>
  <c r="BT679" i="2"/>
  <c r="BU679" i="2" s="1"/>
  <c r="AY651" i="3" s="1"/>
  <c r="BV679" i="2"/>
  <c r="BW679" i="2" s="1"/>
  <c r="AZ651" i="3" s="1"/>
  <c r="BX679" i="2"/>
  <c r="BY679" i="2" s="1"/>
  <c r="BA651" i="3" s="1"/>
  <c r="BZ679" i="2"/>
  <c r="CA679" i="2" s="1"/>
  <c r="BB651" i="3" s="1"/>
  <c r="BC651" i="3" s="1"/>
  <c r="CB679" i="2"/>
  <c r="CC679" i="2" s="1"/>
  <c r="BE651" i="3" s="1"/>
  <c r="BR680" i="2"/>
  <c r="BS680" i="2" s="1"/>
  <c r="AX652" i="3" s="1"/>
  <c r="BT680" i="2"/>
  <c r="BU680" i="2" s="1"/>
  <c r="AY652" i="3" s="1"/>
  <c r="BV680" i="2"/>
  <c r="BW680" i="2" s="1"/>
  <c r="AZ652" i="3" s="1"/>
  <c r="BX680" i="2"/>
  <c r="BY680" i="2" s="1"/>
  <c r="BA652" i="3" s="1"/>
  <c r="BZ680" i="2"/>
  <c r="CA680" i="2" s="1"/>
  <c r="BC652" i="3" s="1"/>
  <c r="CB680" i="2"/>
  <c r="CC680" i="2" s="1"/>
  <c r="BE652" i="3" s="1"/>
  <c r="BR681" i="2"/>
  <c r="BS681" i="2" s="1"/>
  <c r="AX653" i="3" s="1"/>
  <c r="BT681" i="2"/>
  <c r="BU681" i="2" s="1"/>
  <c r="AY653" i="3" s="1"/>
  <c r="BV681" i="2"/>
  <c r="BW681" i="2" s="1"/>
  <c r="AZ653" i="3" s="1"/>
  <c r="BX681" i="2"/>
  <c r="BY681" i="2" s="1"/>
  <c r="BA653" i="3" s="1"/>
  <c r="BZ681" i="2"/>
  <c r="CA681" i="2" s="1"/>
  <c r="BB653" i="3" s="1"/>
  <c r="BC653" i="3" s="1"/>
  <c r="CB681" i="2"/>
  <c r="CC681" i="2" s="1"/>
  <c r="BE653" i="3" s="1"/>
  <c r="BR682" i="2"/>
  <c r="BS682" i="2" s="1"/>
  <c r="AX654" i="3" s="1"/>
  <c r="BT682" i="2"/>
  <c r="BU682" i="2" s="1"/>
  <c r="AY654" i="3" s="1"/>
  <c r="BV682" i="2"/>
  <c r="BW682" i="2" s="1"/>
  <c r="AZ654" i="3" s="1"/>
  <c r="BX682" i="2"/>
  <c r="BY682" i="2" s="1"/>
  <c r="BA654" i="3" s="1"/>
  <c r="BZ682" i="2"/>
  <c r="CA682" i="2" s="1"/>
  <c r="BB654" i="3" s="1"/>
  <c r="BC654" i="3" s="1"/>
  <c r="CB682" i="2"/>
  <c r="CC682" i="2" s="1"/>
  <c r="BE654" i="3" s="1"/>
  <c r="BR683" i="2"/>
  <c r="BS683" i="2" s="1"/>
  <c r="AX655" i="3" s="1"/>
  <c r="BT683" i="2"/>
  <c r="BU683" i="2" s="1"/>
  <c r="AY655" i="3" s="1"/>
  <c r="BV683" i="2"/>
  <c r="BW683" i="2" s="1"/>
  <c r="AZ655" i="3" s="1"/>
  <c r="BX683" i="2"/>
  <c r="BY683" i="2" s="1"/>
  <c r="BA655" i="3" s="1"/>
  <c r="BZ683" i="2"/>
  <c r="CA683" i="2" s="1"/>
  <c r="BB655" i="3" s="1"/>
  <c r="BC655" i="3" s="1"/>
  <c r="CB683" i="2"/>
  <c r="CC683" i="2" s="1"/>
  <c r="BE655" i="3" s="1"/>
  <c r="BR684" i="2"/>
  <c r="BS684" i="2" s="1"/>
  <c r="AX656" i="3" s="1"/>
  <c r="BT684" i="2"/>
  <c r="BU684" i="2" s="1"/>
  <c r="AY656" i="3" s="1"/>
  <c r="BV684" i="2"/>
  <c r="BW684" i="2" s="1"/>
  <c r="AZ656" i="3" s="1"/>
  <c r="BX684" i="2"/>
  <c r="BY684" i="2" s="1"/>
  <c r="BA656" i="3" s="1"/>
  <c r="BZ684" i="2"/>
  <c r="CA684" i="2" s="1"/>
  <c r="BB656" i="3" s="1"/>
  <c r="BC656" i="3" s="1"/>
  <c r="CB684" i="2"/>
  <c r="CC684" i="2" s="1"/>
  <c r="BE656" i="3" s="1"/>
  <c r="BR685" i="2"/>
  <c r="BS685" i="2" s="1"/>
  <c r="BT685" i="2"/>
  <c r="BU685" i="2" s="1"/>
  <c r="BV685" i="2"/>
  <c r="BW685" i="2" s="1"/>
  <c r="BX685" i="2"/>
  <c r="BY685" i="2" s="1"/>
  <c r="BZ685" i="2"/>
  <c r="CA685" i="2" s="1"/>
  <c r="CB685" i="2"/>
  <c r="CC685" i="2" s="1"/>
  <c r="BR686" i="2"/>
  <c r="BS686" i="2" s="1"/>
  <c r="AX657" i="3" s="1"/>
  <c r="BT686" i="2"/>
  <c r="BU686" i="2" s="1"/>
  <c r="AY657" i="3" s="1"/>
  <c r="BV686" i="2"/>
  <c r="BW686" i="2" s="1"/>
  <c r="AZ657" i="3" s="1"/>
  <c r="BX686" i="2"/>
  <c r="BY686" i="2" s="1"/>
  <c r="BA657" i="3" s="1"/>
  <c r="BZ686" i="2"/>
  <c r="CA686" i="2" s="1"/>
  <c r="BC657" i="3" s="1"/>
  <c r="CB686" i="2"/>
  <c r="CC686" i="2" s="1"/>
  <c r="BR687" i="2"/>
  <c r="BS687" i="2" s="1"/>
  <c r="AX658" i="3" s="1"/>
  <c r="BT687" i="2"/>
  <c r="BU687" i="2" s="1"/>
  <c r="AY658" i="3" s="1"/>
  <c r="BV687" i="2"/>
  <c r="BW687" i="2" s="1"/>
  <c r="AZ658" i="3" s="1"/>
  <c r="BX687" i="2"/>
  <c r="BY687" i="2" s="1"/>
  <c r="BA658" i="3" s="1"/>
  <c r="BZ687" i="2"/>
  <c r="CA687" i="2" s="1"/>
  <c r="BB658" i="3" s="1"/>
  <c r="CB687" i="2"/>
  <c r="CC687" i="2" s="1"/>
  <c r="BE658" i="3" s="1"/>
  <c r="BR688" i="2"/>
  <c r="BS688" i="2" s="1"/>
  <c r="AX659" i="3" s="1"/>
  <c r="BT688" i="2"/>
  <c r="BU688" i="2" s="1"/>
  <c r="AY659" i="3" s="1"/>
  <c r="BV688" i="2"/>
  <c r="BW688" i="2" s="1"/>
  <c r="AZ659" i="3" s="1"/>
  <c r="BX688" i="2"/>
  <c r="BY688" i="2" s="1"/>
  <c r="BA659" i="3" s="1"/>
  <c r="BZ688" i="2"/>
  <c r="CA688" i="2" s="1"/>
  <c r="BB659" i="3" s="1"/>
  <c r="BC659" i="3" s="1"/>
  <c r="CB688" i="2"/>
  <c r="CC688" i="2" s="1"/>
  <c r="BE659" i="3" s="1"/>
  <c r="BR689" i="2"/>
  <c r="BS689" i="2" s="1"/>
  <c r="BT689" i="2"/>
  <c r="BU689" i="2" s="1"/>
  <c r="BV689" i="2"/>
  <c r="BW689" i="2" s="1"/>
  <c r="BX689" i="2"/>
  <c r="BY689" i="2" s="1"/>
  <c r="BZ689" i="2"/>
  <c r="CA689" i="2" s="1"/>
  <c r="CB689" i="2"/>
  <c r="CC689" i="2" s="1"/>
  <c r="BR690" i="2"/>
  <c r="BS690" i="2" s="1"/>
  <c r="AX660" i="3" s="1"/>
  <c r="BT690" i="2"/>
  <c r="BU690" i="2" s="1"/>
  <c r="AY660" i="3" s="1"/>
  <c r="BV690" i="2"/>
  <c r="BW690" i="2" s="1"/>
  <c r="AZ660" i="3" s="1"/>
  <c r="BX690" i="2"/>
  <c r="BY690" i="2" s="1"/>
  <c r="BA660" i="3" s="1"/>
  <c r="BZ690" i="2"/>
  <c r="CA690" i="2" s="1"/>
  <c r="BB660" i="3" s="1"/>
  <c r="BC660" i="3" s="1"/>
  <c r="CB690" i="2"/>
  <c r="CC690" i="2" s="1"/>
  <c r="BE660" i="3" s="1"/>
  <c r="BR691" i="2"/>
  <c r="BS691" i="2" s="1"/>
  <c r="AX661" i="3" s="1"/>
  <c r="BT691" i="2"/>
  <c r="BU691" i="2" s="1"/>
  <c r="AY661" i="3" s="1"/>
  <c r="BV691" i="2"/>
  <c r="BW691" i="2" s="1"/>
  <c r="AZ661" i="3" s="1"/>
  <c r="BX691" i="2"/>
  <c r="BY691" i="2" s="1"/>
  <c r="BA661" i="3" s="1"/>
  <c r="BZ691" i="2"/>
  <c r="CA691" i="2" s="1"/>
  <c r="BB661" i="3" s="1"/>
  <c r="BC661" i="3" s="1"/>
  <c r="CB691" i="2"/>
  <c r="CC691" i="2" s="1"/>
  <c r="BE661" i="3" s="1"/>
  <c r="BR692" i="2"/>
  <c r="BS692" i="2" s="1"/>
  <c r="AX662" i="3" s="1"/>
  <c r="BT692" i="2"/>
  <c r="BU692" i="2" s="1"/>
  <c r="AY662" i="3" s="1"/>
  <c r="BV692" i="2"/>
  <c r="BW692" i="2" s="1"/>
  <c r="AZ662" i="3" s="1"/>
  <c r="BX692" i="2"/>
  <c r="BY692" i="2" s="1"/>
  <c r="BA662" i="3" s="1"/>
  <c r="BZ692" i="2"/>
  <c r="CA692" i="2" s="1"/>
  <c r="BB662" i="3" s="1"/>
  <c r="BC662" i="3" s="1"/>
  <c r="CB692" i="2"/>
  <c r="CC692" i="2" s="1"/>
  <c r="BE662" i="3" s="1"/>
  <c r="BR693" i="2"/>
  <c r="BS693" i="2" s="1"/>
  <c r="AX663" i="3" s="1"/>
  <c r="BT693" i="2"/>
  <c r="BU693" i="2" s="1"/>
  <c r="AY663" i="3" s="1"/>
  <c r="BV693" i="2"/>
  <c r="BW693" i="2" s="1"/>
  <c r="AZ663" i="3" s="1"/>
  <c r="BX693" i="2"/>
  <c r="BY693" i="2" s="1"/>
  <c r="BA663" i="3" s="1"/>
  <c r="BZ693" i="2"/>
  <c r="CA693" i="2" s="1"/>
  <c r="BB663" i="3" s="1"/>
  <c r="BC663" i="3" s="1"/>
  <c r="CB693" i="2"/>
  <c r="CC693" i="2" s="1"/>
  <c r="BR694" i="2"/>
  <c r="BS694" i="2" s="1"/>
  <c r="AX664" i="3" s="1"/>
  <c r="BT694" i="2"/>
  <c r="BU694" i="2" s="1"/>
  <c r="AY664" i="3" s="1"/>
  <c r="BV694" i="2"/>
  <c r="BW694" i="2" s="1"/>
  <c r="AZ664" i="3" s="1"/>
  <c r="BX694" i="2"/>
  <c r="BY694" i="2" s="1"/>
  <c r="BA664" i="3" s="1"/>
  <c r="BZ694" i="2"/>
  <c r="CA694" i="2" s="1"/>
  <c r="BB664" i="3" s="1"/>
  <c r="BC664" i="3" s="1"/>
  <c r="CB694" i="2"/>
  <c r="CC694" i="2" s="1"/>
  <c r="BE664" i="3" s="1"/>
  <c r="BR695" i="2"/>
  <c r="BS695" i="2" s="1"/>
  <c r="AX665" i="3" s="1"/>
  <c r="BT695" i="2"/>
  <c r="BU695" i="2" s="1"/>
  <c r="AY665" i="3" s="1"/>
  <c r="BV695" i="2"/>
  <c r="BW695" i="2" s="1"/>
  <c r="AZ665" i="3" s="1"/>
  <c r="BX695" i="2"/>
  <c r="BY695" i="2" s="1"/>
  <c r="BA665" i="3" s="1"/>
  <c r="BZ695" i="2"/>
  <c r="CA695" i="2" s="1"/>
  <c r="BB665" i="3" s="1"/>
  <c r="BC665" i="3" s="1"/>
  <c r="CB695" i="2"/>
  <c r="CC695" i="2" s="1"/>
  <c r="BE665" i="3" s="1"/>
  <c r="BR696" i="2"/>
  <c r="BS696" i="2" s="1"/>
  <c r="AX666" i="3" s="1"/>
  <c r="BT696" i="2"/>
  <c r="BU696" i="2" s="1"/>
  <c r="AY666" i="3" s="1"/>
  <c r="BV696" i="2"/>
  <c r="BW696" i="2" s="1"/>
  <c r="AZ666" i="3" s="1"/>
  <c r="BX696" i="2"/>
  <c r="BY696" i="2" s="1"/>
  <c r="BA666" i="3" s="1"/>
  <c r="BZ696" i="2"/>
  <c r="CA696" i="2" s="1"/>
  <c r="BB666" i="3" s="1"/>
  <c r="BC666" i="3" s="1"/>
  <c r="CB696" i="2"/>
  <c r="CC696" i="2" s="1"/>
  <c r="BE666" i="3" s="1"/>
  <c r="BR697" i="2"/>
  <c r="BS697" i="2" s="1"/>
  <c r="AX667" i="3" s="1"/>
  <c r="BT697" i="2"/>
  <c r="BU697" i="2" s="1"/>
  <c r="AY667" i="3" s="1"/>
  <c r="BV697" i="2"/>
  <c r="BW697" i="2" s="1"/>
  <c r="AZ667" i="3" s="1"/>
  <c r="BX697" i="2"/>
  <c r="BY697" i="2" s="1"/>
  <c r="BA667" i="3" s="1"/>
  <c r="BZ697" i="2"/>
  <c r="CA697" i="2" s="1"/>
  <c r="BB667" i="3" s="1"/>
  <c r="BC667" i="3" s="1"/>
  <c r="CB697" i="2"/>
  <c r="CC697" i="2" s="1"/>
  <c r="BE667" i="3" s="1"/>
  <c r="BR698" i="2"/>
  <c r="BS698" i="2" s="1"/>
  <c r="AX668" i="3" s="1"/>
  <c r="BT698" i="2"/>
  <c r="BU698" i="2" s="1"/>
  <c r="AY668" i="3" s="1"/>
  <c r="BV698" i="2"/>
  <c r="BW698" i="2" s="1"/>
  <c r="AZ668" i="3" s="1"/>
  <c r="BX698" i="2"/>
  <c r="BY698" i="2" s="1"/>
  <c r="BA668" i="3" s="1"/>
  <c r="BZ698" i="2"/>
  <c r="CA698" i="2" s="1"/>
  <c r="BB668" i="3" s="1"/>
  <c r="BC668" i="3" s="1"/>
  <c r="CB698" i="2"/>
  <c r="CC698" i="2" s="1"/>
  <c r="BE668" i="3" s="1"/>
  <c r="BR699" i="2"/>
  <c r="BS699" i="2" s="1"/>
  <c r="BT699" i="2"/>
  <c r="BU699" i="2" s="1"/>
  <c r="AY669" i="3" s="1"/>
  <c r="BV699" i="2"/>
  <c r="BW699" i="2" s="1"/>
  <c r="AZ669" i="3" s="1"/>
  <c r="BX699" i="2"/>
  <c r="BY699" i="2" s="1"/>
  <c r="BA669" i="3" s="1"/>
  <c r="BZ699" i="2"/>
  <c r="CA699" i="2" s="1"/>
  <c r="BB669" i="3" s="1"/>
  <c r="BC669" i="3" s="1"/>
  <c r="CB699" i="2"/>
  <c r="CC699" i="2" s="1"/>
  <c r="BE669" i="3" s="1"/>
  <c r="BR700" i="2"/>
  <c r="BS700" i="2" s="1"/>
  <c r="AX670" i="3" s="1"/>
  <c r="BT700" i="2"/>
  <c r="BU700" i="2" s="1"/>
  <c r="AY670" i="3" s="1"/>
  <c r="BV700" i="2"/>
  <c r="BW700" i="2" s="1"/>
  <c r="AZ670" i="3" s="1"/>
  <c r="BX700" i="2"/>
  <c r="BY700" i="2" s="1"/>
  <c r="BA670" i="3" s="1"/>
  <c r="BZ700" i="2"/>
  <c r="CA700" i="2" s="1"/>
  <c r="BB670" i="3" s="1"/>
  <c r="BC670" i="3" s="1"/>
  <c r="CB700" i="2"/>
  <c r="CC700" i="2" s="1"/>
  <c r="BE670" i="3" s="1"/>
  <c r="BR701" i="2"/>
  <c r="BS701" i="2" s="1"/>
  <c r="AX671" i="3" s="1"/>
  <c r="BT701" i="2"/>
  <c r="BU701" i="2" s="1"/>
  <c r="AY671" i="3" s="1"/>
  <c r="BV701" i="2"/>
  <c r="BW701" i="2" s="1"/>
  <c r="AZ671" i="3" s="1"/>
  <c r="BX701" i="2"/>
  <c r="BY701" i="2" s="1"/>
  <c r="BA671" i="3" s="1"/>
  <c r="BZ701" i="2"/>
  <c r="CA701" i="2" s="1"/>
  <c r="BB671" i="3" s="1"/>
  <c r="BC671" i="3" s="1"/>
  <c r="CB701" i="2"/>
  <c r="CC701" i="2" s="1"/>
  <c r="BE671" i="3" s="1"/>
  <c r="BR702" i="2"/>
  <c r="BS702" i="2" s="1"/>
  <c r="AX672" i="3" s="1"/>
  <c r="BT702" i="2"/>
  <c r="BU702" i="2" s="1"/>
  <c r="AY672" i="3" s="1"/>
  <c r="BV702" i="2"/>
  <c r="BW702" i="2" s="1"/>
  <c r="AZ672" i="3" s="1"/>
  <c r="BX702" i="2"/>
  <c r="BY702" i="2" s="1"/>
  <c r="BA672" i="3" s="1"/>
  <c r="BZ702" i="2"/>
  <c r="CA702" i="2" s="1"/>
  <c r="BB672" i="3" s="1"/>
  <c r="BC672" i="3" s="1"/>
  <c r="CB702" i="2"/>
  <c r="CC702" i="2" s="1"/>
  <c r="BE672" i="3" s="1"/>
  <c r="BR703" i="2"/>
  <c r="BS703" i="2" s="1"/>
  <c r="AX673" i="3" s="1"/>
  <c r="BT703" i="2"/>
  <c r="BU703" i="2" s="1"/>
  <c r="AY673" i="3" s="1"/>
  <c r="BV703" i="2"/>
  <c r="BW703" i="2" s="1"/>
  <c r="AZ673" i="3" s="1"/>
  <c r="BX703" i="2"/>
  <c r="BY703" i="2" s="1"/>
  <c r="BA673" i="3" s="1"/>
  <c r="BZ703" i="2"/>
  <c r="CA703" i="2" s="1"/>
  <c r="BB673" i="3" s="1"/>
  <c r="BC673" i="3" s="1"/>
  <c r="CB703" i="2"/>
  <c r="CC703" i="2" s="1"/>
  <c r="BE673" i="3" s="1"/>
  <c r="BR704" i="2"/>
  <c r="BS704" i="2" s="1"/>
  <c r="BT704" i="2"/>
  <c r="BU704" i="2" s="1"/>
  <c r="BV704" i="2"/>
  <c r="BW704" i="2" s="1"/>
  <c r="BX704" i="2"/>
  <c r="BY704" i="2" s="1"/>
  <c r="BZ704" i="2"/>
  <c r="CA704" i="2" s="1"/>
  <c r="CB704" i="2"/>
  <c r="CC704" i="2" s="1"/>
  <c r="BR705" i="2"/>
  <c r="BS705" i="2" s="1"/>
  <c r="AX674" i="3" s="1"/>
  <c r="BT705" i="2"/>
  <c r="BU705" i="2" s="1"/>
  <c r="AY674" i="3" s="1"/>
  <c r="BV705" i="2"/>
  <c r="BW705" i="2" s="1"/>
  <c r="AZ674" i="3" s="1"/>
  <c r="BX705" i="2"/>
  <c r="BY705" i="2" s="1"/>
  <c r="BA674" i="3" s="1"/>
  <c r="BZ705" i="2"/>
  <c r="CA705" i="2" s="1"/>
  <c r="BB674" i="3" s="1"/>
  <c r="BC674" i="3" s="1"/>
  <c r="CB705" i="2"/>
  <c r="CC705" i="2" s="1"/>
  <c r="BE674" i="3" s="1"/>
  <c r="BR706" i="2"/>
  <c r="BS706" i="2" s="1"/>
  <c r="AX675" i="3" s="1"/>
  <c r="BT706" i="2"/>
  <c r="BU706" i="2" s="1"/>
  <c r="AY675" i="3" s="1"/>
  <c r="BV706" i="2"/>
  <c r="BW706" i="2" s="1"/>
  <c r="AZ675" i="3" s="1"/>
  <c r="BX706" i="2"/>
  <c r="BY706" i="2" s="1"/>
  <c r="BA675" i="3" s="1"/>
  <c r="BZ706" i="2"/>
  <c r="CA706" i="2" s="1"/>
  <c r="BB675" i="3" s="1"/>
  <c r="BC675" i="3" s="1"/>
  <c r="CB706" i="2"/>
  <c r="CC706" i="2" s="1"/>
  <c r="BE675" i="3" s="1"/>
  <c r="BR707" i="2"/>
  <c r="BS707" i="2" s="1"/>
  <c r="AX676" i="3" s="1"/>
  <c r="BT707" i="2"/>
  <c r="BU707" i="2" s="1"/>
  <c r="AY676" i="3" s="1"/>
  <c r="BV707" i="2"/>
  <c r="BW707" i="2" s="1"/>
  <c r="AZ676" i="3" s="1"/>
  <c r="BX707" i="2"/>
  <c r="BY707" i="2" s="1"/>
  <c r="BA676" i="3" s="1"/>
  <c r="BZ707" i="2"/>
  <c r="CA707" i="2" s="1"/>
  <c r="BB676" i="3" s="1"/>
  <c r="BC676" i="3" s="1"/>
  <c r="CB707" i="2"/>
  <c r="CC707" i="2" s="1"/>
  <c r="BE676" i="3" s="1"/>
  <c r="BR708" i="2"/>
  <c r="BS708" i="2" s="1"/>
  <c r="AX677" i="3" s="1"/>
  <c r="BT708" i="2"/>
  <c r="BU708" i="2" s="1"/>
  <c r="AY677" i="3" s="1"/>
  <c r="BV708" i="2"/>
  <c r="BW708" i="2" s="1"/>
  <c r="AZ677" i="3" s="1"/>
  <c r="BX708" i="2"/>
  <c r="BY708" i="2" s="1"/>
  <c r="BA677" i="3" s="1"/>
  <c r="BZ708" i="2"/>
  <c r="CA708" i="2" s="1"/>
  <c r="BB677" i="3" s="1"/>
  <c r="BC677" i="3" s="1"/>
  <c r="CB708" i="2"/>
  <c r="CC708" i="2" s="1"/>
  <c r="BE677" i="3" s="1"/>
  <c r="BR709" i="2"/>
  <c r="BS709" i="2" s="1"/>
  <c r="AX678" i="3" s="1"/>
  <c r="BT709" i="2"/>
  <c r="BU709" i="2" s="1"/>
  <c r="AY678" i="3" s="1"/>
  <c r="BV709" i="2"/>
  <c r="BW709" i="2" s="1"/>
  <c r="AZ678" i="3" s="1"/>
  <c r="BX709" i="2"/>
  <c r="BY709" i="2" s="1"/>
  <c r="BA678" i="3" s="1"/>
  <c r="BZ709" i="2"/>
  <c r="CA709" i="2" s="1"/>
  <c r="BB678" i="3" s="1"/>
  <c r="CB709" i="2"/>
  <c r="CC709" i="2" s="1"/>
  <c r="BE678" i="3" s="1"/>
  <c r="BR710" i="2"/>
  <c r="BS710" i="2" s="1"/>
  <c r="AX679" i="3" s="1"/>
  <c r="BT710" i="2"/>
  <c r="BU710" i="2" s="1"/>
  <c r="AY679" i="3" s="1"/>
  <c r="BV710" i="2"/>
  <c r="BW710" i="2" s="1"/>
  <c r="AZ679" i="3" s="1"/>
  <c r="BX710" i="2"/>
  <c r="BY710" i="2" s="1"/>
  <c r="BA679" i="3" s="1"/>
  <c r="BZ710" i="2"/>
  <c r="CA710" i="2" s="1"/>
  <c r="BB679" i="3" s="1"/>
  <c r="BC679" i="3" s="1"/>
  <c r="CB710" i="2"/>
  <c r="CC710" i="2" s="1"/>
  <c r="BE679" i="3" s="1"/>
  <c r="BR711" i="2"/>
  <c r="BS711" i="2" s="1"/>
  <c r="AX680" i="3" s="1"/>
  <c r="BT711" i="2"/>
  <c r="BU711" i="2" s="1"/>
  <c r="AY680" i="3" s="1"/>
  <c r="BV711" i="2"/>
  <c r="BW711" i="2" s="1"/>
  <c r="AZ680" i="3" s="1"/>
  <c r="BX711" i="2"/>
  <c r="BY711" i="2" s="1"/>
  <c r="BA680" i="3" s="1"/>
  <c r="BZ711" i="2"/>
  <c r="CA711" i="2" s="1"/>
  <c r="BB680" i="3" s="1"/>
  <c r="BC680" i="3" s="1"/>
  <c r="CB711" i="2"/>
  <c r="CC711" i="2" s="1"/>
  <c r="BE680" i="3" s="1"/>
  <c r="BR712" i="2"/>
  <c r="BS712" i="2" s="1"/>
  <c r="AX681" i="3" s="1"/>
  <c r="BT712" i="2"/>
  <c r="BU712" i="2" s="1"/>
  <c r="AY681" i="3" s="1"/>
  <c r="BV712" i="2"/>
  <c r="BW712" i="2" s="1"/>
  <c r="AZ681" i="3" s="1"/>
  <c r="BX712" i="2"/>
  <c r="BY712" i="2" s="1"/>
  <c r="BA681" i="3" s="1"/>
  <c r="BZ712" i="2"/>
  <c r="CA712" i="2" s="1"/>
  <c r="BB681" i="3" s="1"/>
  <c r="BC681" i="3" s="1"/>
  <c r="CB712" i="2"/>
  <c r="CC712" i="2" s="1"/>
  <c r="BE681" i="3" s="1"/>
  <c r="BR713" i="2"/>
  <c r="BS713" i="2" s="1"/>
  <c r="AX682" i="3" s="1"/>
  <c r="BT713" i="2"/>
  <c r="BU713" i="2" s="1"/>
  <c r="AY682" i="3" s="1"/>
  <c r="BV713" i="2"/>
  <c r="BW713" i="2" s="1"/>
  <c r="AZ682" i="3" s="1"/>
  <c r="BX713" i="2"/>
  <c r="BY713" i="2" s="1"/>
  <c r="BA682" i="3" s="1"/>
  <c r="BZ713" i="2"/>
  <c r="CA713" i="2" s="1"/>
  <c r="BB682" i="3" s="1"/>
  <c r="BC682" i="3" s="1"/>
  <c r="CB713" i="2"/>
  <c r="CC713" i="2" s="1"/>
  <c r="BE682" i="3" s="1"/>
  <c r="BR714" i="2"/>
  <c r="BS714" i="2" s="1"/>
  <c r="BT714" i="2"/>
  <c r="BU714" i="2" s="1"/>
  <c r="AY683" i="3" s="1"/>
  <c r="BV714" i="2"/>
  <c r="BW714" i="2" s="1"/>
  <c r="AZ683" i="3" s="1"/>
  <c r="BX714" i="2"/>
  <c r="BY714" i="2" s="1"/>
  <c r="BA683" i="3" s="1"/>
  <c r="BZ714" i="2"/>
  <c r="CA714" i="2" s="1"/>
  <c r="BB683" i="3" s="1"/>
  <c r="BC683" i="3" s="1"/>
  <c r="CB714" i="2"/>
  <c r="CC714" i="2" s="1"/>
  <c r="BE683" i="3" s="1"/>
  <c r="BR715" i="2"/>
  <c r="BS715" i="2" s="1"/>
  <c r="AX684" i="3" s="1"/>
  <c r="BT715" i="2"/>
  <c r="BU715" i="2" s="1"/>
  <c r="AY684" i="3" s="1"/>
  <c r="BV715" i="2"/>
  <c r="BW715" i="2" s="1"/>
  <c r="AZ684" i="3" s="1"/>
  <c r="BX715" i="2"/>
  <c r="BY715" i="2" s="1"/>
  <c r="BA684" i="3" s="1"/>
  <c r="BZ715" i="2"/>
  <c r="CA715" i="2" s="1"/>
  <c r="BB684" i="3" s="1"/>
  <c r="BC684" i="3" s="1"/>
  <c r="CB715" i="2"/>
  <c r="CC715" i="2" s="1"/>
  <c r="BE684" i="3" s="1"/>
  <c r="BR716" i="2"/>
  <c r="BS716" i="2" s="1"/>
  <c r="BT716" i="2"/>
  <c r="BU716" i="2" s="1"/>
  <c r="BV716" i="2"/>
  <c r="BW716" i="2" s="1"/>
  <c r="BX716" i="2"/>
  <c r="BY716" i="2" s="1"/>
  <c r="BZ716" i="2"/>
  <c r="CA716" i="2" s="1"/>
  <c r="CB716" i="2"/>
  <c r="CC716" i="2" s="1"/>
  <c r="BR717" i="2"/>
  <c r="BS717" i="2" s="1"/>
  <c r="AX685" i="3" s="1"/>
  <c r="BT717" i="2"/>
  <c r="BU717" i="2" s="1"/>
  <c r="AY685" i="3" s="1"/>
  <c r="BV717" i="2"/>
  <c r="BW717" i="2" s="1"/>
  <c r="AZ685" i="3" s="1"/>
  <c r="BX717" i="2"/>
  <c r="BY717" i="2" s="1"/>
  <c r="BA685" i="3" s="1"/>
  <c r="BZ717" i="2"/>
  <c r="CA717" i="2" s="1"/>
  <c r="BB685" i="3" s="1"/>
  <c r="BC685" i="3" s="1"/>
  <c r="CB717" i="2"/>
  <c r="CC717" i="2" s="1"/>
  <c r="BE685" i="3" s="1"/>
  <c r="BR718" i="2"/>
  <c r="BS718" i="2" s="1"/>
  <c r="AX686" i="3" s="1"/>
  <c r="BT718" i="2"/>
  <c r="BU718" i="2" s="1"/>
  <c r="AY686" i="3" s="1"/>
  <c r="BV718" i="2"/>
  <c r="BW718" i="2" s="1"/>
  <c r="AZ686" i="3" s="1"/>
  <c r="BX718" i="2"/>
  <c r="BY718" i="2" s="1"/>
  <c r="BA686" i="3" s="1"/>
  <c r="BZ718" i="2"/>
  <c r="CA718" i="2" s="1"/>
  <c r="CB718" i="2"/>
  <c r="CC718" i="2" s="1"/>
  <c r="BE686" i="3" s="1"/>
  <c r="BR719" i="2"/>
  <c r="BS719" i="2" s="1"/>
  <c r="BT719" i="2"/>
  <c r="BU719" i="2" s="1"/>
  <c r="BV719" i="2"/>
  <c r="BW719" i="2" s="1"/>
  <c r="BX719" i="2"/>
  <c r="BY719" i="2" s="1"/>
  <c r="BZ719" i="2"/>
  <c r="CA719" i="2" s="1"/>
  <c r="CB719" i="2"/>
  <c r="CC719" i="2" s="1"/>
  <c r="BR720" i="2"/>
  <c r="BS720" i="2" s="1"/>
  <c r="AX687" i="3" s="1"/>
  <c r="BT720" i="2"/>
  <c r="BU720" i="2" s="1"/>
  <c r="AY687" i="3" s="1"/>
  <c r="BV720" i="2"/>
  <c r="BW720" i="2" s="1"/>
  <c r="AZ687" i="3" s="1"/>
  <c r="BX720" i="2"/>
  <c r="BY720" i="2" s="1"/>
  <c r="BA687" i="3" s="1"/>
  <c r="BZ720" i="2"/>
  <c r="CA720" i="2" s="1"/>
  <c r="BB687" i="3" s="1"/>
  <c r="BC687" i="3" s="1"/>
  <c r="CB720" i="2"/>
  <c r="CC720" i="2" s="1"/>
  <c r="BE687" i="3" s="1"/>
  <c r="BR721" i="2"/>
  <c r="BS721" i="2" s="1"/>
  <c r="AX688" i="3" s="1"/>
  <c r="BT721" i="2"/>
  <c r="BU721" i="2" s="1"/>
  <c r="AY688" i="3" s="1"/>
  <c r="BV721" i="2"/>
  <c r="BW721" i="2" s="1"/>
  <c r="AZ688" i="3" s="1"/>
  <c r="BX721" i="2"/>
  <c r="BY721" i="2" s="1"/>
  <c r="BA688" i="3" s="1"/>
  <c r="BZ721" i="2"/>
  <c r="CA721" i="2" s="1"/>
  <c r="BB688" i="3" s="1"/>
  <c r="BC688" i="3" s="1"/>
  <c r="CB721" i="2"/>
  <c r="CC721" i="2" s="1"/>
  <c r="BE688" i="3" s="1"/>
  <c r="BR722" i="2"/>
  <c r="BS722" i="2" s="1"/>
  <c r="AX689" i="3" s="1"/>
  <c r="BT722" i="2"/>
  <c r="BU722" i="2" s="1"/>
  <c r="AY689" i="3" s="1"/>
  <c r="BV722" i="2"/>
  <c r="BW722" i="2" s="1"/>
  <c r="AZ689" i="3" s="1"/>
  <c r="BX722" i="2"/>
  <c r="BY722" i="2" s="1"/>
  <c r="BA689" i="3" s="1"/>
  <c r="BZ722" i="2"/>
  <c r="CA722" i="2" s="1"/>
  <c r="BB689" i="3" s="1"/>
  <c r="BC689" i="3" s="1"/>
  <c r="CB722" i="2"/>
  <c r="CC722" i="2" s="1"/>
  <c r="BE689" i="3" s="1"/>
  <c r="BR723" i="2"/>
  <c r="BS723" i="2" s="1"/>
  <c r="AX690" i="3" s="1"/>
  <c r="BT723" i="2"/>
  <c r="BU723" i="2" s="1"/>
  <c r="AY690" i="3" s="1"/>
  <c r="BV723" i="2"/>
  <c r="BW723" i="2" s="1"/>
  <c r="AZ690" i="3" s="1"/>
  <c r="BX723" i="2"/>
  <c r="BY723" i="2" s="1"/>
  <c r="BA690" i="3" s="1"/>
  <c r="BZ723" i="2"/>
  <c r="CA723" i="2" s="1"/>
  <c r="BB690" i="3" s="1"/>
  <c r="BC690" i="3" s="1"/>
  <c r="CB723" i="2"/>
  <c r="CC723" i="2" s="1"/>
  <c r="BE690" i="3" s="1"/>
  <c r="BR724" i="2"/>
  <c r="BS724" i="2" s="1"/>
  <c r="AX691" i="3" s="1"/>
  <c r="BT724" i="2"/>
  <c r="BU724" i="2" s="1"/>
  <c r="AY691" i="3" s="1"/>
  <c r="BV724" i="2"/>
  <c r="BW724" i="2" s="1"/>
  <c r="AZ691" i="3" s="1"/>
  <c r="BX724" i="2"/>
  <c r="BY724" i="2" s="1"/>
  <c r="BA691" i="3" s="1"/>
  <c r="BZ724" i="2"/>
  <c r="CA724" i="2" s="1"/>
  <c r="BB691" i="3" s="1"/>
  <c r="CB724" i="2"/>
  <c r="CC724" i="2" s="1"/>
  <c r="BE691" i="3" s="1"/>
  <c r="BR725" i="2"/>
  <c r="BS725" i="2" s="1"/>
  <c r="AX692" i="3" s="1"/>
  <c r="BT725" i="2"/>
  <c r="BU725" i="2" s="1"/>
  <c r="AY692" i="3" s="1"/>
  <c r="BV725" i="2"/>
  <c r="BW725" i="2" s="1"/>
  <c r="AZ692" i="3" s="1"/>
  <c r="BX725" i="2"/>
  <c r="BY725" i="2" s="1"/>
  <c r="BA692" i="3" s="1"/>
  <c r="BZ725" i="2"/>
  <c r="CA725" i="2" s="1"/>
  <c r="BB692" i="3" s="1"/>
  <c r="BC692" i="3" s="1"/>
  <c r="CB725" i="2"/>
  <c r="CC725" i="2" s="1"/>
  <c r="BE692" i="3" s="1"/>
  <c r="BR726" i="2"/>
  <c r="BS726" i="2" s="1"/>
  <c r="AX693" i="3" s="1"/>
  <c r="BT726" i="2"/>
  <c r="BU726" i="2" s="1"/>
  <c r="AY693" i="3" s="1"/>
  <c r="BV726" i="2"/>
  <c r="BW726" i="2" s="1"/>
  <c r="AZ693" i="3" s="1"/>
  <c r="BX726" i="2"/>
  <c r="BY726" i="2" s="1"/>
  <c r="BA693" i="3" s="1"/>
  <c r="BZ726" i="2"/>
  <c r="CA726" i="2" s="1"/>
  <c r="BB693" i="3" s="1"/>
  <c r="BC693" i="3" s="1"/>
  <c r="CB726" i="2"/>
  <c r="CC726" i="2" s="1"/>
  <c r="BE693" i="3" s="1"/>
  <c r="BR727" i="2"/>
  <c r="BS727" i="2" s="1"/>
  <c r="AX694" i="3" s="1"/>
  <c r="BT727" i="2"/>
  <c r="BU727" i="2" s="1"/>
  <c r="AY694" i="3" s="1"/>
  <c r="BV727" i="2"/>
  <c r="BW727" i="2" s="1"/>
  <c r="AZ694" i="3" s="1"/>
  <c r="BX727" i="2"/>
  <c r="BY727" i="2" s="1"/>
  <c r="BA694" i="3" s="1"/>
  <c r="BZ727" i="2"/>
  <c r="CA727" i="2" s="1"/>
  <c r="BB694" i="3" s="1"/>
  <c r="BC694" i="3" s="1"/>
  <c r="CB727" i="2"/>
  <c r="CC727" i="2" s="1"/>
  <c r="BE694" i="3" s="1"/>
  <c r="BR728" i="2"/>
  <c r="BS728" i="2" s="1"/>
  <c r="AX695" i="3" s="1"/>
  <c r="BT728" i="2"/>
  <c r="BU728" i="2" s="1"/>
  <c r="AY695" i="3" s="1"/>
  <c r="BV728" i="2"/>
  <c r="BW728" i="2" s="1"/>
  <c r="AZ695" i="3" s="1"/>
  <c r="BX728" i="2"/>
  <c r="BY728" i="2" s="1"/>
  <c r="BA695" i="3" s="1"/>
  <c r="BZ728" i="2"/>
  <c r="CA728" i="2" s="1"/>
  <c r="BB695" i="3" s="1"/>
  <c r="BC695" i="3" s="1"/>
  <c r="CB728" i="2"/>
  <c r="CC728" i="2" s="1"/>
  <c r="BE695" i="3" s="1"/>
  <c r="BR729" i="2"/>
  <c r="BS729" i="2" s="1"/>
  <c r="BT729" i="2"/>
  <c r="BU729" i="2" s="1"/>
  <c r="AY696" i="3" s="1"/>
  <c r="BV729" i="2"/>
  <c r="BW729" i="2" s="1"/>
  <c r="AZ696" i="3" s="1"/>
  <c r="BX729" i="2"/>
  <c r="BY729" i="2" s="1"/>
  <c r="BA696" i="3" s="1"/>
  <c r="BZ729" i="2"/>
  <c r="CA729" i="2" s="1"/>
  <c r="BB696" i="3" s="1"/>
  <c r="BC696" i="3" s="1"/>
  <c r="CB729" i="2"/>
  <c r="CC729" i="2" s="1"/>
  <c r="BE696" i="3" s="1"/>
  <c r="BR730" i="2"/>
  <c r="BS730" i="2" s="1"/>
  <c r="AX697" i="3" s="1"/>
  <c r="BT730" i="2"/>
  <c r="BU730" i="2" s="1"/>
  <c r="AY697" i="3" s="1"/>
  <c r="BV730" i="2"/>
  <c r="BW730" i="2" s="1"/>
  <c r="AZ697" i="3" s="1"/>
  <c r="BX730" i="2"/>
  <c r="BY730" i="2" s="1"/>
  <c r="BA697" i="3" s="1"/>
  <c r="BZ730" i="2"/>
  <c r="CA730" i="2" s="1"/>
  <c r="BB697" i="3" s="1"/>
  <c r="BC697" i="3" s="1"/>
  <c r="CB730" i="2"/>
  <c r="CC730" i="2" s="1"/>
  <c r="BE697" i="3" s="1"/>
  <c r="BR731" i="2"/>
  <c r="BS731" i="2" s="1"/>
  <c r="AX698" i="3" s="1"/>
  <c r="BT731" i="2"/>
  <c r="BU731" i="2" s="1"/>
  <c r="AY698" i="3" s="1"/>
  <c r="BV731" i="2"/>
  <c r="BW731" i="2" s="1"/>
  <c r="AZ698" i="3" s="1"/>
  <c r="BX731" i="2"/>
  <c r="BY731" i="2" s="1"/>
  <c r="BA698" i="3" s="1"/>
  <c r="BZ731" i="2"/>
  <c r="CA731" i="2" s="1"/>
  <c r="BB698" i="3" s="1"/>
  <c r="BC698" i="3" s="1"/>
  <c r="CB731" i="2"/>
  <c r="CC731" i="2" s="1"/>
  <c r="BE698" i="3" s="1"/>
  <c r="BR732" i="2"/>
  <c r="BS732" i="2" s="1"/>
  <c r="BT732" i="2"/>
  <c r="BU732" i="2" s="1"/>
  <c r="BV732" i="2"/>
  <c r="BW732" i="2" s="1"/>
  <c r="BX732" i="2"/>
  <c r="BY732" i="2" s="1"/>
  <c r="BZ732" i="2"/>
  <c r="CA732" i="2" s="1"/>
  <c r="CB732" i="2"/>
  <c r="CC732" i="2" s="1"/>
  <c r="BR733" i="2"/>
  <c r="BS733" i="2" s="1"/>
  <c r="AX699" i="3" s="1"/>
  <c r="BT733" i="2"/>
  <c r="BU733" i="2" s="1"/>
  <c r="AY699" i="3" s="1"/>
  <c r="BV733" i="2"/>
  <c r="BW733" i="2" s="1"/>
  <c r="AZ699" i="3" s="1"/>
  <c r="BX733" i="2"/>
  <c r="BY733" i="2" s="1"/>
  <c r="BA699" i="3" s="1"/>
  <c r="BZ733" i="2"/>
  <c r="CA733" i="2" s="1"/>
  <c r="BB699" i="3" s="1"/>
  <c r="BC699" i="3" s="1"/>
  <c r="CB733" i="2"/>
  <c r="CC733" i="2" s="1"/>
  <c r="BE699" i="3" s="1"/>
  <c r="BR734" i="2"/>
  <c r="BS734" i="2" s="1"/>
  <c r="AX700" i="3" s="1"/>
  <c r="BT734" i="2"/>
  <c r="BU734" i="2" s="1"/>
  <c r="AY700" i="3" s="1"/>
  <c r="BV734" i="2"/>
  <c r="BW734" i="2" s="1"/>
  <c r="AZ700" i="3" s="1"/>
  <c r="BX734" i="2"/>
  <c r="BY734" i="2" s="1"/>
  <c r="BA700" i="3" s="1"/>
  <c r="BZ734" i="2"/>
  <c r="CA734" i="2" s="1"/>
  <c r="BB700" i="3" s="1"/>
  <c r="BC700" i="3" s="1"/>
  <c r="CB734" i="2"/>
  <c r="CC734" i="2" s="1"/>
  <c r="BE700" i="3" s="1"/>
  <c r="BR735" i="2"/>
  <c r="BS735" i="2" s="1"/>
  <c r="AX701" i="3" s="1"/>
  <c r="BT735" i="2"/>
  <c r="BU735" i="2" s="1"/>
  <c r="AY701" i="3" s="1"/>
  <c r="BV735" i="2"/>
  <c r="BW735" i="2" s="1"/>
  <c r="AZ701" i="3" s="1"/>
  <c r="BX735" i="2"/>
  <c r="BY735" i="2" s="1"/>
  <c r="BA701" i="3" s="1"/>
  <c r="BZ735" i="2"/>
  <c r="CA735" i="2" s="1"/>
  <c r="BB701" i="3" s="1"/>
  <c r="BC701" i="3" s="1"/>
  <c r="CB735" i="2"/>
  <c r="CC735" i="2" s="1"/>
  <c r="BE701" i="3" s="1"/>
  <c r="BR736" i="2"/>
  <c r="BS736" i="2" s="1"/>
  <c r="BT736" i="2"/>
  <c r="BU736" i="2" s="1"/>
  <c r="BV736" i="2"/>
  <c r="BW736" i="2" s="1"/>
  <c r="BX736" i="2"/>
  <c r="BY736" i="2" s="1"/>
  <c r="BZ736" i="2"/>
  <c r="CA736" i="2" s="1"/>
  <c r="CB736" i="2"/>
  <c r="CC736" i="2" s="1"/>
  <c r="BR737" i="2"/>
  <c r="BS737" i="2" s="1"/>
  <c r="AX702" i="3" s="1"/>
  <c r="BT737" i="2"/>
  <c r="BU737" i="2" s="1"/>
  <c r="AY702" i="3" s="1"/>
  <c r="BV737" i="2"/>
  <c r="BW737" i="2" s="1"/>
  <c r="AZ702" i="3" s="1"/>
  <c r="BX737" i="2"/>
  <c r="BY737" i="2" s="1"/>
  <c r="BA702" i="3" s="1"/>
  <c r="BZ737" i="2"/>
  <c r="CA737" i="2" s="1"/>
  <c r="BB702" i="3" s="1"/>
  <c r="BC702" i="3" s="1"/>
  <c r="CB737" i="2"/>
  <c r="CC737" i="2" s="1"/>
  <c r="BE702" i="3" s="1"/>
  <c r="BR738" i="2"/>
  <c r="BS738" i="2" s="1"/>
  <c r="AX703" i="3" s="1"/>
  <c r="BT738" i="2"/>
  <c r="BU738" i="2" s="1"/>
  <c r="AY703" i="3" s="1"/>
  <c r="BV738" i="2"/>
  <c r="BW738" i="2" s="1"/>
  <c r="AZ703" i="3" s="1"/>
  <c r="BX738" i="2"/>
  <c r="BY738" i="2" s="1"/>
  <c r="BA703" i="3" s="1"/>
  <c r="BZ738" i="2"/>
  <c r="CA738" i="2" s="1"/>
  <c r="BB703" i="3" s="1"/>
  <c r="BC703" i="3" s="1"/>
  <c r="CB738" i="2"/>
  <c r="CC738" i="2" s="1"/>
  <c r="BE703" i="3" s="1"/>
  <c r="BR739" i="2"/>
  <c r="BS739" i="2" s="1"/>
  <c r="AX704" i="3" s="1"/>
  <c r="BT739" i="2"/>
  <c r="BU739" i="2" s="1"/>
  <c r="AY704" i="3" s="1"/>
  <c r="BV739" i="2"/>
  <c r="BW739" i="2" s="1"/>
  <c r="AZ704" i="3" s="1"/>
  <c r="BX739" i="2"/>
  <c r="BY739" i="2" s="1"/>
  <c r="BA704" i="3" s="1"/>
  <c r="BZ739" i="2"/>
  <c r="CA739" i="2" s="1"/>
  <c r="BB704" i="3" s="1"/>
  <c r="BC704" i="3" s="1"/>
  <c r="CB739" i="2"/>
  <c r="CC739" i="2" s="1"/>
  <c r="BE704" i="3" s="1"/>
  <c r="BR740" i="2"/>
  <c r="BS740" i="2" s="1"/>
  <c r="BT740" i="2"/>
  <c r="BU740" i="2" s="1"/>
  <c r="BV740" i="2"/>
  <c r="BW740" i="2" s="1"/>
  <c r="BX740" i="2"/>
  <c r="BY740" i="2" s="1"/>
  <c r="BZ740" i="2"/>
  <c r="CA740" i="2" s="1"/>
  <c r="CB740" i="2"/>
  <c r="CC740" i="2" s="1"/>
  <c r="BR741" i="2"/>
  <c r="BS741" i="2" s="1"/>
  <c r="AX705" i="3" s="1"/>
  <c r="BT741" i="2"/>
  <c r="BU741" i="2" s="1"/>
  <c r="AY705" i="3" s="1"/>
  <c r="BV741" i="2"/>
  <c r="BW741" i="2" s="1"/>
  <c r="AZ705" i="3" s="1"/>
  <c r="BX741" i="2"/>
  <c r="BY741" i="2" s="1"/>
  <c r="BA705" i="3" s="1"/>
  <c r="BZ741" i="2"/>
  <c r="CA741" i="2" s="1"/>
  <c r="BB705" i="3" s="1"/>
  <c r="BC705" i="3" s="1"/>
  <c r="CB741" i="2"/>
  <c r="CC741" i="2" s="1"/>
  <c r="BE705" i="3" s="1"/>
  <c r="BR742" i="2"/>
  <c r="BS742" i="2" s="1"/>
  <c r="AX706" i="3" s="1"/>
  <c r="BT742" i="2"/>
  <c r="BU742" i="2" s="1"/>
  <c r="AY706" i="3" s="1"/>
  <c r="BV742" i="2"/>
  <c r="BW742" i="2" s="1"/>
  <c r="AZ706" i="3" s="1"/>
  <c r="BX742" i="2"/>
  <c r="BY742" i="2" s="1"/>
  <c r="BA706" i="3" s="1"/>
  <c r="BZ742" i="2"/>
  <c r="CA742" i="2" s="1"/>
  <c r="BB706" i="3" s="1"/>
  <c r="BC706" i="3" s="1"/>
  <c r="CB742" i="2"/>
  <c r="CC742" i="2" s="1"/>
  <c r="BE706" i="3" s="1"/>
  <c r="BR743" i="2"/>
  <c r="BS743" i="2" s="1"/>
  <c r="AX707" i="3" s="1"/>
  <c r="BT743" i="2"/>
  <c r="BU743" i="2" s="1"/>
  <c r="AY707" i="3" s="1"/>
  <c r="BV743" i="2"/>
  <c r="BW743" i="2" s="1"/>
  <c r="AZ707" i="3" s="1"/>
  <c r="BX743" i="2"/>
  <c r="BY743" i="2" s="1"/>
  <c r="BA707" i="3" s="1"/>
  <c r="BZ743" i="2"/>
  <c r="CA743" i="2" s="1"/>
  <c r="BB707" i="3" s="1"/>
  <c r="CB743" i="2"/>
  <c r="CC743" i="2" s="1"/>
  <c r="BE707" i="3" s="1"/>
  <c r="BR744" i="2"/>
  <c r="BS744" i="2" s="1"/>
  <c r="AX708" i="3" s="1"/>
  <c r="BT744" i="2"/>
  <c r="BU744" i="2" s="1"/>
  <c r="AY708" i="3" s="1"/>
  <c r="BV744" i="2"/>
  <c r="BW744" i="2" s="1"/>
  <c r="AZ708" i="3" s="1"/>
  <c r="BX744" i="2"/>
  <c r="BY744" i="2" s="1"/>
  <c r="BA708" i="3" s="1"/>
  <c r="BZ744" i="2"/>
  <c r="CA744" i="2" s="1"/>
  <c r="BB708" i="3" s="1"/>
  <c r="BC708" i="3" s="1"/>
  <c r="CB744" i="2"/>
  <c r="CC744" i="2" s="1"/>
  <c r="BE708" i="3" s="1"/>
  <c r="BR745" i="2"/>
  <c r="BS745" i="2" s="1"/>
  <c r="AX709" i="3" s="1"/>
  <c r="BT745" i="2"/>
  <c r="BU745" i="2" s="1"/>
  <c r="AY709" i="3" s="1"/>
  <c r="BV745" i="2"/>
  <c r="BW745" i="2" s="1"/>
  <c r="AZ709" i="3" s="1"/>
  <c r="BX745" i="2"/>
  <c r="BY745" i="2" s="1"/>
  <c r="BA709" i="3" s="1"/>
  <c r="BZ745" i="2"/>
  <c r="CA745" i="2" s="1"/>
  <c r="BB709" i="3" s="1"/>
  <c r="BC709" i="3" s="1"/>
  <c r="CB745" i="2"/>
  <c r="CC745" i="2" s="1"/>
  <c r="BE709" i="3" s="1"/>
  <c r="BR746" i="2"/>
  <c r="BS746" i="2" s="1"/>
  <c r="AX710" i="3" s="1"/>
  <c r="BT746" i="2"/>
  <c r="BU746" i="2" s="1"/>
  <c r="AY710" i="3" s="1"/>
  <c r="BV746" i="2"/>
  <c r="BW746" i="2" s="1"/>
  <c r="AZ710" i="3" s="1"/>
  <c r="BX746" i="2"/>
  <c r="BY746" i="2" s="1"/>
  <c r="BA710" i="3" s="1"/>
  <c r="BZ746" i="2"/>
  <c r="CA746" i="2" s="1"/>
  <c r="BB710" i="3" s="1"/>
  <c r="BC710" i="3" s="1"/>
  <c r="CB746" i="2"/>
  <c r="CC746" i="2" s="1"/>
  <c r="BE710" i="3" s="1"/>
  <c r="BR747" i="2"/>
  <c r="BS747" i="2" s="1"/>
  <c r="AX711" i="3" s="1"/>
  <c r="BT747" i="2"/>
  <c r="BU747" i="2" s="1"/>
  <c r="AY711" i="3" s="1"/>
  <c r="BV747" i="2"/>
  <c r="BW747" i="2" s="1"/>
  <c r="AZ711" i="3" s="1"/>
  <c r="BX747" i="2"/>
  <c r="BY747" i="2" s="1"/>
  <c r="BA711" i="3" s="1"/>
  <c r="BZ747" i="2"/>
  <c r="CA747" i="2" s="1"/>
  <c r="BB711" i="3" s="1"/>
  <c r="BC711" i="3" s="1"/>
  <c r="CB747" i="2"/>
  <c r="CC747" i="2" s="1"/>
  <c r="BE711" i="3" s="1"/>
  <c r="BR748" i="2"/>
  <c r="BS748" i="2" s="1"/>
  <c r="AX712" i="3" s="1"/>
  <c r="BT748" i="2"/>
  <c r="BU748" i="2" s="1"/>
  <c r="AY712" i="3" s="1"/>
  <c r="BV748" i="2"/>
  <c r="BW748" i="2" s="1"/>
  <c r="AZ712" i="3" s="1"/>
  <c r="BX748" i="2"/>
  <c r="BY748" i="2" s="1"/>
  <c r="BA712" i="3" s="1"/>
  <c r="BZ748" i="2"/>
  <c r="CA748" i="2" s="1"/>
  <c r="BB712" i="3" s="1"/>
  <c r="BC712" i="3" s="1"/>
  <c r="CB748" i="2"/>
  <c r="CC748" i="2" s="1"/>
  <c r="BE712" i="3" s="1"/>
  <c r="BR749" i="2"/>
  <c r="BS749" i="2" s="1"/>
  <c r="AX713" i="3" s="1"/>
  <c r="BT749" i="2"/>
  <c r="BU749" i="2" s="1"/>
  <c r="AY713" i="3" s="1"/>
  <c r="BV749" i="2"/>
  <c r="BW749" i="2" s="1"/>
  <c r="AZ713" i="3" s="1"/>
  <c r="BX749" i="2"/>
  <c r="BY749" i="2" s="1"/>
  <c r="BA713" i="3" s="1"/>
  <c r="BZ749" i="2"/>
  <c r="CA749" i="2" s="1"/>
  <c r="BB713" i="3" s="1"/>
  <c r="BC713" i="3" s="1"/>
  <c r="CB749" i="2"/>
  <c r="CC749" i="2" s="1"/>
  <c r="BR750" i="2"/>
  <c r="BS750" i="2" s="1"/>
  <c r="AX714" i="3" s="1"/>
  <c r="BT750" i="2"/>
  <c r="BU750" i="2" s="1"/>
  <c r="AY714" i="3" s="1"/>
  <c r="BV750" i="2"/>
  <c r="BW750" i="2" s="1"/>
  <c r="AZ714" i="3" s="1"/>
  <c r="BX750" i="2"/>
  <c r="BY750" i="2" s="1"/>
  <c r="BA714" i="3" s="1"/>
  <c r="BZ750" i="2"/>
  <c r="CA750" i="2" s="1"/>
  <c r="BB714" i="3" s="1"/>
  <c r="BC714" i="3" s="1"/>
  <c r="CB750" i="2"/>
  <c r="CC750" i="2" s="1"/>
  <c r="BE714" i="3" s="1"/>
  <c r="BR751" i="2"/>
  <c r="BS751" i="2" s="1"/>
  <c r="AX715" i="3" s="1"/>
  <c r="BT751" i="2"/>
  <c r="BU751" i="2" s="1"/>
  <c r="AY715" i="3" s="1"/>
  <c r="BV751" i="2"/>
  <c r="BW751" i="2" s="1"/>
  <c r="AZ715" i="3" s="1"/>
  <c r="BX751" i="2"/>
  <c r="BY751" i="2" s="1"/>
  <c r="BA715" i="3" s="1"/>
  <c r="BZ751" i="2"/>
  <c r="CA751" i="2" s="1"/>
  <c r="BB715" i="3" s="1"/>
  <c r="BC715" i="3" s="1"/>
  <c r="CB751" i="2"/>
  <c r="CC751" i="2" s="1"/>
  <c r="BE715" i="3" s="1"/>
  <c r="BR752" i="2"/>
  <c r="BS752" i="2" s="1"/>
  <c r="AX716" i="3" s="1"/>
  <c r="BT752" i="2"/>
  <c r="BU752" i="2" s="1"/>
  <c r="AY716" i="3" s="1"/>
  <c r="BV752" i="2"/>
  <c r="BW752" i="2" s="1"/>
  <c r="AZ716" i="3" s="1"/>
  <c r="BX752" i="2"/>
  <c r="BY752" i="2" s="1"/>
  <c r="BA716" i="3" s="1"/>
  <c r="BZ752" i="2"/>
  <c r="CA752" i="2" s="1"/>
  <c r="BB716" i="3" s="1"/>
  <c r="BC716" i="3" s="1"/>
  <c r="CB752" i="2"/>
  <c r="CC752" i="2" s="1"/>
  <c r="BE716" i="3" s="1"/>
  <c r="BR753" i="2"/>
  <c r="BS753" i="2" s="1"/>
  <c r="AX717" i="3" s="1"/>
  <c r="BT753" i="2"/>
  <c r="BU753" i="2" s="1"/>
  <c r="AY717" i="3" s="1"/>
  <c r="BV753" i="2"/>
  <c r="BW753" i="2" s="1"/>
  <c r="AZ717" i="3" s="1"/>
  <c r="BX753" i="2"/>
  <c r="BY753" i="2" s="1"/>
  <c r="BA717" i="3" s="1"/>
  <c r="BZ753" i="2"/>
  <c r="CA753" i="2" s="1"/>
  <c r="BB717" i="3" s="1"/>
  <c r="BC717" i="3" s="1"/>
  <c r="CB753" i="2"/>
  <c r="CC753" i="2" s="1"/>
  <c r="BE717" i="3" s="1"/>
  <c r="BR754" i="2"/>
  <c r="BS754" i="2" s="1"/>
  <c r="AX718" i="3" s="1"/>
  <c r="BT754" i="2"/>
  <c r="BU754" i="2" s="1"/>
  <c r="AY718" i="3" s="1"/>
  <c r="BV754" i="2"/>
  <c r="BW754" i="2" s="1"/>
  <c r="AZ718" i="3" s="1"/>
  <c r="BX754" i="2"/>
  <c r="BY754" i="2" s="1"/>
  <c r="BA718" i="3" s="1"/>
  <c r="BZ754" i="2"/>
  <c r="CA754" i="2" s="1"/>
  <c r="BB718" i="3" s="1"/>
  <c r="BC718" i="3" s="1"/>
  <c r="CB754" i="2"/>
  <c r="CC754" i="2" s="1"/>
  <c r="BE718" i="3" s="1"/>
  <c r="BR755" i="2"/>
  <c r="BS755" i="2" s="1"/>
  <c r="AX719" i="3" s="1"/>
  <c r="BT755" i="2"/>
  <c r="BU755" i="2" s="1"/>
  <c r="AY719" i="3" s="1"/>
  <c r="BV755" i="2"/>
  <c r="BW755" i="2" s="1"/>
  <c r="AZ719" i="3" s="1"/>
  <c r="BX755" i="2"/>
  <c r="BY755" i="2" s="1"/>
  <c r="BA719" i="3" s="1"/>
  <c r="BZ755" i="2"/>
  <c r="CA755" i="2" s="1"/>
  <c r="BB719" i="3" s="1"/>
  <c r="BC719" i="3" s="1"/>
  <c r="CB755" i="2"/>
  <c r="CC755" i="2" s="1"/>
  <c r="BE719" i="3" s="1"/>
  <c r="BR756" i="2"/>
  <c r="BS756" i="2" s="1"/>
  <c r="AX720" i="3" s="1"/>
  <c r="BT756" i="2"/>
  <c r="BU756" i="2" s="1"/>
  <c r="AY720" i="3" s="1"/>
  <c r="BV756" i="2"/>
  <c r="BW756" i="2" s="1"/>
  <c r="AZ720" i="3" s="1"/>
  <c r="BX756" i="2"/>
  <c r="BY756" i="2" s="1"/>
  <c r="BA720" i="3" s="1"/>
  <c r="BZ756" i="2"/>
  <c r="CA756" i="2" s="1"/>
  <c r="BB720" i="3" s="1"/>
  <c r="BC720" i="3" s="1"/>
  <c r="CB756" i="2"/>
  <c r="CC756" i="2" s="1"/>
  <c r="BE720" i="3" s="1"/>
  <c r="BR757" i="2"/>
  <c r="BS757" i="2" s="1"/>
  <c r="AX721" i="3" s="1"/>
  <c r="BT757" i="2"/>
  <c r="BU757" i="2" s="1"/>
  <c r="AY721" i="3" s="1"/>
  <c r="BV757" i="2"/>
  <c r="BW757" i="2" s="1"/>
  <c r="AZ721" i="3" s="1"/>
  <c r="BX757" i="2"/>
  <c r="BY757" i="2" s="1"/>
  <c r="BA721" i="3" s="1"/>
  <c r="BZ757" i="2"/>
  <c r="CA757" i="2" s="1"/>
  <c r="BB721" i="3" s="1"/>
  <c r="BC721" i="3" s="1"/>
  <c r="CB757" i="2"/>
  <c r="CC757" i="2" s="1"/>
  <c r="BE721" i="3" s="1"/>
  <c r="BR758" i="2"/>
  <c r="BS758" i="2" s="1"/>
  <c r="AX722" i="3" s="1"/>
  <c r="BT758" i="2"/>
  <c r="BU758" i="2" s="1"/>
  <c r="AY722" i="3" s="1"/>
  <c r="BV758" i="2"/>
  <c r="BW758" i="2" s="1"/>
  <c r="AZ722" i="3" s="1"/>
  <c r="BX758" i="2"/>
  <c r="BY758" i="2" s="1"/>
  <c r="BA722" i="3" s="1"/>
  <c r="BZ758" i="2"/>
  <c r="CA758" i="2" s="1"/>
  <c r="BB722" i="3" s="1"/>
  <c r="BC722" i="3" s="1"/>
  <c r="CB758" i="2"/>
  <c r="CC758" i="2" s="1"/>
  <c r="BR759" i="2"/>
  <c r="BS759" i="2" s="1"/>
  <c r="AX723" i="3" s="1"/>
  <c r="BT759" i="2"/>
  <c r="BU759" i="2" s="1"/>
  <c r="AY723" i="3" s="1"/>
  <c r="BV759" i="2"/>
  <c r="BW759" i="2" s="1"/>
  <c r="AZ723" i="3" s="1"/>
  <c r="BX759" i="2"/>
  <c r="BY759" i="2" s="1"/>
  <c r="BA723" i="3" s="1"/>
  <c r="BZ759" i="2"/>
  <c r="CA759" i="2" s="1"/>
  <c r="BB723" i="3" s="1"/>
  <c r="BC723" i="3" s="1"/>
  <c r="CB759" i="2"/>
  <c r="CC759" i="2" s="1"/>
  <c r="BE723" i="3" s="1"/>
  <c r="BR760" i="2"/>
  <c r="BS760" i="2" s="1"/>
  <c r="AX724" i="3" s="1"/>
  <c r="BT760" i="2"/>
  <c r="BU760" i="2" s="1"/>
  <c r="AY724" i="3" s="1"/>
  <c r="BV760" i="2"/>
  <c r="BW760" i="2" s="1"/>
  <c r="AZ724" i="3" s="1"/>
  <c r="BX760" i="2"/>
  <c r="BY760" i="2" s="1"/>
  <c r="BA724" i="3" s="1"/>
  <c r="BZ760" i="2"/>
  <c r="CA760" i="2" s="1"/>
  <c r="BB724" i="3" s="1"/>
  <c r="BC724" i="3" s="1"/>
  <c r="CB760" i="2"/>
  <c r="CC760" i="2" s="1"/>
  <c r="BE724" i="3" s="1"/>
  <c r="BR761" i="2"/>
  <c r="BS761" i="2" s="1"/>
  <c r="AX725" i="3" s="1"/>
  <c r="BT761" i="2"/>
  <c r="BU761" i="2" s="1"/>
  <c r="AY725" i="3" s="1"/>
  <c r="BV761" i="2"/>
  <c r="BW761" i="2" s="1"/>
  <c r="AZ725" i="3" s="1"/>
  <c r="BX761" i="2"/>
  <c r="BY761" i="2" s="1"/>
  <c r="BA725" i="3" s="1"/>
  <c r="BZ761" i="2"/>
  <c r="CA761" i="2" s="1"/>
  <c r="BB725" i="3" s="1"/>
  <c r="BC725" i="3" s="1"/>
  <c r="CB761" i="2"/>
  <c r="CC761" i="2" s="1"/>
  <c r="BE725" i="3" s="1"/>
  <c r="BR762" i="2"/>
  <c r="BS762" i="2" s="1"/>
  <c r="BT762" i="2"/>
  <c r="BU762" i="2" s="1"/>
  <c r="BV762" i="2"/>
  <c r="BW762" i="2" s="1"/>
  <c r="BX762" i="2"/>
  <c r="BY762" i="2" s="1"/>
  <c r="BZ762" i="2"/>
  <c r="CA762" i="2" s="1"/>
  <c r="CB762" i="2"/>
  <c r="CC762" i="2" s="1"/>
  <c r="BR763" i="2"/>
  <c r="BS763" i="2" s="1"/>
  <c r="AX726" i="3" s="1"/>
  <c r="BT763" i="2"/>
  <c r="BU763" i="2" s="1"/>
  <c r="AY726" i="3" s="1"/>
  <c r="BV763" i="2"/>
  <c r="BW763" i="2" s="1"/>
  <c r="AZ726" i="3" s="1"/>
  <c r="BX763" i="2"/>
  <c r="BY763" i="2" s="1"/>
  <c r="BA726" i="3" s="1"/>
  <c r="BZ763" i="2"/>
  <c r="CA763" i="2" s="1"/>
  <c r="BB726" i="3" s="1"/>
  <c r="BC726" i="3" s="1"/>
  <c r="CB763" i="2"/>
  <c r="CC763" i="2" s="1"/>
  <c r="BE726" i="3" s="1"/>
  <c r="BR764" i="2"/>
  <c r="BS764" i="2" s="1"/>
  <c r="AX727" i="3" s="1"/>
  <c r="BT764" i="2"/>
  <c r="BU764" i="2" s="1"/>
  <c r="AY727" i="3" s="1"/>
  <c r="BV764" i="2"/>
  <c r="BW764" i="2" s="1"/>
  <c r="AZ727" i="3" s="1"/>
  <c r="BX764" i="2"/>
  <c r="BY764" i="2" s="1"/>
  <c r="BA727" i="3" s="1"/>
  <c r="BZ764" i="2"/>
  <c r="CA764" i="2" s="1"/>
  <c r="BB727" i="3" s="1"/>
  <c r="BC727" i="3" s="1"/>
  <c r="CB764" i="2"/>
  <c r="CC764" i="2" s="1"/>
  <c r="BE727" i="3" s="1"/>
  <c r="BR765" i="2"/>
  <c r="BS765" i="2" s="1"/>
  <c r="AX728" i="3" s="1"/>
  <c r="BT765" i="2"/>
  <c r="BU765" i="2" s="1"/>
  <c r="AY728" i="3" s="1"/>
  <c r="BV765" i="2"/>
  <c r="BW765" i="2" s="1"/>
  <c r="AZ728" i="3" s="1"/>
  <c r="BX765" i="2"/>
  <c r="BY765" i="2" s="1"/>
  <c r="BA728" i="3" s="1"/>
  <c r="BZ765" i="2"/>
  <c r="CA765" i="2" s="1"/>
  <c r="BB728" i="3" s="1"/>
  <c r="BC728" i="3" s="1"/>
  <c r="CB765" i="2"/>
  <c r="CC765" i="2" s="1"/>
  <c r="BE728" i="3" s="1"/>
  <c r="BR766" i="2"/>
  <c r="BS766" i="2" s="1"/>
  <c r="AX729" i="3" s="1"/>
  <c r="BT766" i="2"/>
  <c r="BU766" i="2" s="1"/>
  <c r="AY729" i="3" s="1"/>
  <c r="BV766" i="2"/>
  <c r="BW766" i="2" s="1"/>
  <c r="AZ729" i="3" s="1"/>
  <c r="BX766" i="2"/>
  <c r="BY766" i="2" s="1"/>
  <c r="BA729" i="3" s="1"/>
  <c r="BZ766" i="2"/>
  <c r="CA766" i="2" s="1"/>
  <c r="BB729" i="3" s="1"/>
  <c r="CB766" i="2"/>
  <c r="CC766" i="2" s="1"/>
  <c r="BE729" i="3" s="1"/>
  <c r="BR767" i="2"/>
  <c r="BS767" i="2" s="1"/>
  <c r="AX730" i="3" s="1"/>
  <c r="BT767" i="2"/>
  <c r="BU767" i="2" s="1"/>
  <c r="AY730" i="3" s="1"/>
  <c r="BV767" i="2"/>
  <c r="BW767" i="2" s="1"/>
  <c r="AZ730" i="3" s="1"/>
  <c r="BX767" i="2"/>
  <c r="BY767" i="2" s="1"/>
  <c r="BA730" i="3" s="1"/>
  <c r="BZ767" i="2"/>
  <c r="CA767" i="2" s="1"/>
  <c r="BC730" i="3" s="1"/>
  <c r="CB767" i="2"/>
  <c r="CC767" i="2" s="1"/>
  <c r="BE730" i="3" s="1"/>
  <c r="BR768" i="2"/>
  <c r="BS768" i="2" s="1"/>
  <c r="AX731" i="3" s="1"/>
  <c r="BT768" i="2"/>
  <c r="BU768" i="2" s="1"/>
  <c r="AY731" i="3" s="1"/>
  <c r="BV768" i="2"/>
  <c r="BW768" i="2" s="1"/>
  <c r="AZ731" i="3" s="1"/>
  <c r="BX768" i="2"/>
  <c r="BY768" i="2" s="1"/>
  <c r="BA731" i="3" s="1"/>
  <c r="BZ768" i="2"/>
  <c r="CA768" i="2" s="1"/>
  <c r="BB731" i="3" s="1"/>
  <c r="CB768" i="2"/>
  <c r="CC768" i="2" s="1"/>
  <c r="BE731" i="3" s="1"/>
  <c r="BR769" i="2"/>
  <c r="BS769" i="2" s="1"/>
  <c r="AX732" i="3" s="1"/>
  <c r="BT769" i="2"/>
  <c r="BU769" i="2" s="1"/>
  <c r="AY732" i="3" s="1"/>
  <c r="BV769" i="2"/>
  <c r="BW769" i="2" s="1"/>
  <c r="AZ732" i="3" s="1"/>
  <c r="BX769" i="2"/>
  <c r="BY769" i="2" s="1"/>
  <c r="BA732" i="3" s="1"/>
  <c r="BZ769" i="2"/>
  <c r="CA769" i="2" s="1"/>
  <c r="BB732" i="3" s="1"/>
  <c r="BC732" i="3" s="1"/>
  <c r="CB769" i="2"/>
  <c r="CC769" i="2" s="1"/>
  <c r="BE732" i="3" s="1"/>
  <c r="BR770" i="2"/>
  <c r="BS770" i="2" s="1"/>
  <c r="AX733" i="3" s="1"/>
  <c r="BT770" i="2"/>
  <c r="BU770" i="2" s="1"/>
  <c r="AY733" i="3" s="1"/>
  <c r="BV770" i="2"/>
  <c r="BW770" i="2" s="1"/>
  <c r="AZ733" i="3" s="1"/>
  <c r="BX770" i="2"/>
  <c r="BY770" i="2" s="1"/>
  <c r="BA733" i="3" s="1"/>
  <c r="BZ770" i="2"/>
  <c r="CA770" i="2" s="1"/>
  <c r="BB733" i="3" s="1"/>
  <c r="BC733" i="3" s="1"/>
  <c r="CB770" i="2"/>
  <c r="CC770" i="2" s="1"/>
  <c r="BE733" i="3" s="1"/>
  <c r="BR771" i="2"/>
  <c r="BS771" i="2" s="1"/>
  <c r="AX734" i="3" s="1"/>
  <c r="BT771" i="2"/>
  <c r="BU771" i="2" s="1"/>
  <c r="AY734" i="3" s="1"/>
  <c r="BV771" i="2"/>
  <c r="BW771" i="2" s="1"/>
  <c r="AZ734" i="3" s="1"/>
  <c r="BX771" i="2"/>
  <c r="BY771" i="2" s="1"/>
  <c r="BA734" i="3" s="1"/>
  <c r="BZ771" i="2"/>
  <c r="CA771" i="2" s="1"/>
  <c r="BB734" i="3" s="1"/>
  <c r="BC734" i="3" s="1"/>
  <c r="CB771" i="2"/>
  <c r="CC771" i="2" s="1"/>
  <c r="BE734" i="3" s="1"/>
  <c r="BR772" i="2"/>
  <c r="BS772" i="2" s="1"/>
  <c r="AX735" i="3" s="1"/>
  <c r="BT772" i="2"/>
  <c r="BU772" i="2" s="1"/>
  <c r="AY735" i="3" s="1"/>
  <c r="BV772" i="2"/>
  <c r="BW772" i="2" s="1"/>
  <c r="AZ735" i="3" s="1"/>
  <c r="BX772" i="2"/>
  <c r="BY772" i="2" s="1"/>
  <c r="BA735" i="3" s="1"/>
  <c r="BZ772" i="2"/>
  <c r="CA772" i="2" s="1"/>
  <c r="BB735" i="3" s="1"/>
  <c r="BC735" i="3" s="1"/>
  <c r="CB772" i="2"/>
  <c r="CC772" i="2" s="1"/>
  <c r="BE735" i="3" s="1"/>
  <c r="BR773" i="2"/>
  <c r="BS773" i="2" s="1"/>
  <c r="AX736" i="3" s="1"/>
  <c r="BT773" i="2"/>
  <c r="BU773" i="2" s="1"/>
  <c r="AY736" i="3" s="1"/>
  <c r="BV773" i="2"/>
  <c r="BW773" i="2" s="1"/>
  <c r="AZ736" i="3" s="1"/>
  <c r="BX773" i="2"/>
  <c r="BY773" i="2" s="1"/>
  <c r="BA736" i="3" s="1"/>
  <c r="BZ773" i="2"/>
  <c r="CA773" i="2" s="1"/>
  <c r="BB736" i="3" s="1"/>
  <c r="BC736" i="3" s="1"/>
  <c r="CB773" i="2"/>
  <c r="CC773" i="2" s="1"/>
  <c r="BE736" i="3" s="1"/>
  <c r="BR774" i="2"/>
  <c r="BS774" i="2" s="1"/>
  <c r="AX737" i="3" s="1"/>
  <c r="BT774" i="2"/>
  <c r="BU774" i="2" s="1"/>
  <c r="AY737" i="3" s="1"/>
  <c r="BV774" i="2"/>
  <c r="BW774" i="2" s="1"/>
  <c r="AZ737" i="3" s="1"/>
  <c r="BX774" i="2"/>
  <c r="BY774" i="2" s="1"/>
  <c r="BA737" i="3" s="1"/>
  <c r="BZ774" i="2"/>
  <c r="CA774" i="2" s="1"/>
  <c r="BB737" i="3" s="1"/>
  <c r="BC737" i="3" s="1"/>
  <c r="CB774" i="2"/>
  <c r="CC774" i="2" s="1"/>
  <c r="BE737" i="3" s="1"/>
  <c r="BR775" i="2"/>
  <c r="BS775" i="2" s="1"/>
  <c r="BT775" i="2"/>
  <c r="BU775" i="2" s="1"/>
  <c r="BV775" i="2"/>
  <c r="BW775" i="2" s="1"/>
  <c r="BX775" i="2"/>
  <c r="BY775" i="2" s="1"/>
  <c r="BZ775" i="2"/>
  <c r="CA775" i="2" s="1"/>
  <c r="CB775" i="2"/>
  <c r="CC775" i="2" s="1"/>
  <c r="BR776" i="2"/>
  <c r="BS776" i="2" s="1"/>
  <c r="AX738" i="3" s="1"/>
  <c r="BT776" i="2"/>
  <c r="BU776" i="2" s="1"/>
  <c r="AY738" i="3" s="1"/>
  <c r="BV776" i="2"/>
  <c r="BW776" i="2" s="1"/>
  <c r="AZ738" i="3" s="1"/>
  <c r="BX776" i="2"/>
  <c r="BY776" i="2" s="1"/>
  <c r="BA738" i="3" s="1"/>
  <c r="BZ776" i="2"/>
  <c r="CA776" i="2" s="1"/>
  <c r="BB738" i="3" s="1"/>
  <c r="BC738" i="3" s="1"/>
  <c r="CB776" i="2"/>
  <c r="CC776" i="2" s="1"/>
  <c r="BE738" i="3" s="1"/>
  <c r="BR777" i="2"/>
  <c r="BS777" i="2" s="1"/>
  <c r="AX739" i="3" s="1"/>
  <c r="BT777" i="2"/>
  <c r="BU777" i="2" s="1"/>
  <c r="AY739" i="3" s="1"/>
  <c r="BV777" i="2"/>
  <c r="BW777" i="2" s="1"/>
  <c r="AZ739" i="3" s="1"/>
  <c r="BX777" i="2"/>
  <c r="BY777" i="2" s="1"/>
  <c r="BA739" i="3" s="1"/>
  <c r="BZ777" i="2"/>
  <c r="CA777" i="2" s="1"/>
  <c r="BB739" i="3" s="1"/>
  <c r="BC739" i="3" s="1"/>
  <c r="CB777" i="2"/>
  <c r="CC777" i="2" s="1"/>
  <c r="BE739" i="3" s="1"/>
  <c r="BR778" i="2"/>
  <c r="BS778" i="2" s="1"/>
  <c r="AX740" i="3" s="1"/>
  <c r="BT778" i="2"/>
  <c r="BU778" i="2" s="1"/>
  <c r="AY740" i="3" s="1"/>
  <c r="BV778" i="2"/>
  <c r="BW778" i="2" s="1"/>
  <c r="AZ740" i="3" s="1"/>
  <c r="BX778" i="2"/>
  <c r="BY778" i="2" s="1"/>
  <c r="BA740" i="3" s="1"/>
  <c r="BZ778" i="2"/>
  <c r="CA778" i="2" s="1"/>
  <c r="BB740" i="3" s="1"/>
  <c r="BC740" i="3" s="1"/>
  <c r="CB778" i="2"/>
  <c r="CC778" i="2" s="1"/>
  <c r="BE740" i="3" s="1"/>
  <c r="BR779" i="2"/>
  <c r="BS779" i="2" s="1"/>
  <c r="AX741" i="3" s="1"/>
  <c r="BT779" i="2"/>
  <c r="BU779" i="2" s="1"/>
  <c r="AY741" i="3" s="1"/>
  <c r="BV779" i="2"/>
  <c r="BW779" i="2" s="1"/>
  <c r="AZ741" i="3" s="1"/>
  <c r="BX779" i="2"/>
  <c r="BY779" i="2" s="1"/>
  <c r="BA741" i="3" s="1"/>
  <c r="BZ779" i="2"/>
  <c r="CA779" i="2" s="1"/>
  <c r="BB741" i="3" s="1"/>
  <c r="BC741" i="3" s="1"/>
  <c r="CB779" i="2"/>
  <c r="CC779" i="2" s="1"/>
  <c r="BE741" i="3" s="1"/>
  <c r="BR780" i="2"/>
  <c r="BS780" i="2" s="1"/>
  <c r="AX742" i="3" s="1"/>
  <c r="BT780" i="2"/>
  <c r="BU780" i="2" s="1"/>
  <c r="AY742" i="3" s="1"/>
  <c r="BV780" i="2"/>
  <c r="BW780" i="2" s="1"/>
  <c r="AZ742" i="3" s="1"/>
  <c r="BX780" i="2"/>
  <c r="BY780" i="2" s="1"/>
  <c r="BA742" i="3" s="1"/>
  <c r="BZ780" i="2"/>
  <c r="CA780" i="2" s="1"/>
  <c r="BB742" i="3" s="1"/>
  <c r="BC742" i="3" s="1"/>
  <c r="CB780" i="2"/>
  <c r="CC780" i="2" s="1"/>
  <c r="BE742" i="3" s="1"/>
  <c r="BR781" i="2"/>
  <c r="BS781" i="2" s="1"/>
  <c r="AX743" i="3" s="1"/>
  <c r="BT781" i="2"/>
  <c r="BU781" i="2" s="1"/>
  <c r="AY743" i="3" s="1"/>
  <c r="BV781" i="2"/>
  <c r="BW781" i="2" s="1"/>
  <c r="AZ743" i="3" s="1"/>
  <c r="BX781" i="2"/>
  <c r="BY781" i="2" s="1"/>
  <c r="BA743" i="3" s="1"/>
  <c r="BZ781" i="2"/>
  <c r="CA781" i="2" s="1"/>
  <c r="BB743" i="3" s="1"/>
  <c r="BC743" i="3" s="1"/>
  <c r="CB781" i="2"/>
  <c r="CC781" i="2" s="1"/>
  <c r="BE743" i="3" s="1"/>
  <c r="BR782" i="2"/>
  <c r="BS782" i="2" s="1"/>
  <c r="AX744" i="3" s="1"/>
  <c r="BT782" i="2"/>
  <c r="BU782" i="2" s="1"/>
  <c r="AY744" i="3" s="1"/>
  <c r="BV782" i="2"/>
  <c r="BW782" i="2" s="1"/>
  <c r="AZ744" i="3" s="1"/>
  <c r="BX782" i="2"/>
  <c r="BY782" i="2" s="1"/>
  <c r="BA744" i="3" s="1"/>
  <c r="BZ782" i="2"/>
  <c r="CA782" i="2" s="1"/>
  <c r="BB744" i="3" s="1"/>
  <c r="BC744" i="3" s="1"/>
  <c r="CB782" i="2"/>
  <c r="CC782" i="2" s="1"/>
  <c r="BE744" i="3" s="1"/>
  <c r="BR783" i="2"/>
  <c r="BS783" i="2" s="1"/>
  <c r="AX745" i="3" s="1"/>
  <c r="BT783" i="2"/>
  <c r="BU783" i="2" s="1"/>
  <c r="AY745" i="3" s="1"/>
  <c r="BV783" i="2"/>
  <c r="BW783" i="2" s="1"/>
  <c r="AZ745" i="3" s="1"/>
  <c r="BX783" i="2"/>
  <c r="BY783" i="2" s="1"/>
  <c r="BA745" i="3" s="1"/>
  <c r="BZ783" i="2"/>
  <c r="CA783" i="2" s="1"/>
  <c r="BB745" i="3" s="1"/>
  <c r="BC745" i="3" s="1"/>
  <c r="CB783" i="2"/>
  <c r="CC783" i="2" s="1"/>
  <c r="BE745" i="3" s="1"/>
  <c r="BR784" i="2"/>
  <c r="BS784" i="2" s="1"/>
  <c r="AX746" i="3" s="1"/>
  <c r="BT784" i="2"/>
  <c r="BU784" i="2" s="1"/>
  <c r="AY746" i="3" s="1"/>
  <c r="BV784" i="2"/>
  <c r="BW784" i="2" s="1"/>
  <c r="AZ746" i="3" s="1"/>
  <c r="BX784" i="2"/>
  <c r="BY784" i="2" s="1"/>
  <c r="BA746" i="3" s="1"/>
  <c r="BZ784" i="2"/>
  <c r="CA784" i="2" s="1"/>
  <c r="BB746" i="3" s="1"/>
  <c r="BC746" i="3" s="1"/>
  <c r="CB784" i="2"/>
  <c r="CC784" i="2" s="1"/>
  <c r="BE746" i="3" s="1"/>
  <c r="BR785" i="2"/>
  <c r="BS785" i="2" s="1"/>
  <c r="BT785" i="2"/>
  <c r="BU785" i="2" s="1"/>
  <c r="AY747" i="3" s="1"/>
  <c r="BV785" i="2"/>
  <c r="BW785" i="2" s="1"/>
  <c r="AZ747" i="3" s="1"/>
  <c r="BX785" i="2"/>
  <c r="BY785" i="2" s="1"/>
  <c r="BA747" i="3" s="1"/>
  <c r="BZ785" i="2"/>
  <c r="CA785" i="2" s="1"/>
  <c r="BB747" i="3" s="1"/>
  <c r="BC747" i="3" s="1"/>
  <c r="CB785" i="2"/>
  <c r="CC785" i="2" s="1"/>
  <c r="BE747" i="3" s="1"/>
  <c r="BR786" i="2"/>
  <c r="BS786" i="2" s="1"/>
  <c r="AX748" i="3" s="1"/>
  <c r="BT786" i="2"/>
  <c r="BU786" i="2" s="1"/>
  <c r="AY748" i="3" s="1"/>
  <c r="BV786" i="2"/>
  <c r="BW786" i="2" s="1"/>
  <c r="AZ748" i="3" s="1"/>
  <c r="BX786" i="2"/>
  <c r="BY786" i="2" s="1"/>
  <c r="BA748" i="3" s="1"/>
  <c r="BZ786" i="2"/>
  <c r="CA786" i="2" s="1"/>
  <c r="BB748" i="3" s="1"/>
  <c r="BC748" i="3" s="1"/>
  <c r="CB786" i="2"/>
  <c r="CC786" i="2" s="1"/>
  <c r="BE748" i="3" s="1"/>
  <c r="BR787" i="2"/>
  <c r="BS787" i="2" s="1"/>
  <c r="AX749" i="3" s="1"/>
  <c r="BT787" i="2"/>
  <c r="BU787" i="2" s="1"/>
  <c r="AY749" i="3" s="1"/>
  <c r="BV787" i="2"/>
  <c r="BW787" i="2" s="1"/>
  <c r="AZ749" i="3" s="1"/>
  <c r="BX787" i="2"/>
  <c r="BY787" i="2" s="1"/>
  <c r="BA749" i="3" s="1"/>
  <c r="BZ787" i="2"/>
  <c r="CA787" i="2" s="1"/>
  <c r="BB749" i="3" s="1"/>
  <c r="BC749" i="3" s="1"/>
  <c r="CB787" i="2"/>
  <c r="CC787" i="2" s="1"/>
  <c r="BE749" i="3" s="1"/>
  <c r="BR788" i="2"/>
  <c r="BS788" i="2" s="1"/>
  <c r="AX750" i="3" s="1"/>
  <c r="BT788" i="2"/>
  <c r="BU788" i="2" s="1"/>
  <c r="AY750" i="3" s="1"/>
  <c r="BV788" i="2"/>
  <c r="BW788" i="2" s="1"/>
  <c r="AZ750" i="3" s="1"/>
  <c r="BX788" i="2"/>
  <c r="BY788" i="2" s="1"/>
  <c r="BA750" i="3" s="1"/>
  <c r="BZ788" i="2"/>
  <c r="CA788" i="2" s="1"/>
  <c r="BB750" i="3" s="1"/>
  <c r="BC750" i="3" s="1"/>
  <c r="CB788" i="2"/>
  <c r="CC788" i="2" s="1"/>
  <c r="BE750" i="3" s="1"/>
  <c r="BR789" i="2"/>
  <c r="BS789" i="2" s="1"/>
  <c r="AX751" i="3" s="1"/>
  <c r="BT789" i="2"/>
  <c r="BU789" i="2" s="1"/>
  <c r="AY751" i="3" s="1"/>
  <c r="BV789" i="2"/>
  <c r="BW789" i="2" s="1"/>
  <c r="AZ751" i="3" s="1"/>
  <c r="BX789" i="2"/>
  <c r="BY789" i="2" s="1"/>
  <c r="BA751" i="3" s="1"/>
  <c r="BZ789" i="2"/>
  <c r="CA789" i="2" s="1"/>
  <c r="BB751" i="3" s="1"/>
  <c r="BC751" i="3" s="1"/>
  <c r="CB789" i="2"/>
  <c r="CC789" i="2" s="1"/>
  <c r="BE751" i="3" s="1"/>
  <c r="BR790" i="2"/>
  <c r="BS790" i="2" s="1"/>
  <c r="AX752" i="3" s="1"/>
  <c r="BT790" i="2"/>
  <c r="BU790" i="2" s="1"/>
  <c r="AY752" i="3" s="1"/>
  <c r="BV790" i="2"/>
  <c r="BW790" i="2" s="1"/>
  <c r="AZ752" i="3" s="1"/>
  <c r="BX790" i="2"/>
  <c r="BY790" i="2" s="1"/>
  <c r="BA752" i="3" s="1"/>
  <c r="BZ790" i="2"/>
  <c r="CA790" i="2" s="1"/>
  <c r="BB752" i="3" s="1"/>
  <c r="BC752" i="3" s="1"/>
  <c r="CB790" i="2"/>
  <c r="CC790" i="2" s="1"/>
  <c r="BE752" i="3" s="1"/>
  <c r="BR791" i="2"/>
  <c r="BS791" i="2" s="1"/>
  <c r="AX753" i="3" s="1"/>
  <c r="BT791" i="2"/>
  <c r="BU791" i="2" s="1"/>
  <c r="AY753" i="3" s="1"/>
  <c r="BV791" i="2"/>
  <c r="BW791" i="2" s="1"/>
  <c r="AZ753" i="3" s="1"/>
  <c r="BX791" i="2"/>
  <c r="BY791" i="2" s="1"/>
  <c r="BA753" i="3" s="1"/>
  <c r="BZ791" i="2"/>
  <c r="CA791" i="2" s="1"/>
  <c r="BB753" i="3" s="1"/>
  <c r="CB791" i="2"/>
  <c r="CC791" i="2" s="1"/>
  <c r="BE753" i="3" s="1"/>
  <c r="BR792" i="2"/>
  <c r="BS792" i="2" s="1"/>
  <c r="AX754" i="3" s="1"/>
  <c r="BT792" i="2"/>
  <c r="BU792" i="2" s="1"/>
  <c r="AY754" i="3" s="1"/>
  <c r="BV792" i="2"/>
  <c r="BW792" i="2" s="1"/>
  <c r="AZ754" i="3" s="1"/>
  <c r="BX792" i="2"/>
  <c r="BY792" i="2" s="1"/>
  <c r="BA754" i="3" s="1"/>
  <c r="BZ792" i="2"/>
  <c r="CA792" i="2" s="1"/>
  <c r="BB754" i="3" s="1"/>
  <c r="BC754" i="3" s="1"/>
  <c r="CB792" i="2"/>
  <c r="CC792" i="2" s="1"/>
  <c r="BE754" i="3" s="1"/>
  <c r="BR793" i="2"/>
  <c r="BS793" i="2" s="1"/>
  <c r="AX755" i="3" s="1"/>
  <c r="BT793" i="2"/>
  <c r="BU793" i="2" s="1"/>
  <c r="AY755" i="3" s="1"/>
  <c r="BV793" i="2"/>
  <c r="BW793" i="2" s="1"/>
  <c r="AZ755" i="3" s="1"/>
  <c r="BX793" i="2"/>
  <c r="BY793" i="2" s="1"/>
  <c r="BA755" i="3" s="1"/>
  <c r="BZ793" i="2"/>
  <c r="CA793" i="2" s="1"/>
  <c r="BB755" i="3" s="1"/>
  <c r="BC755" i="3" s="1"/>
  <c r="CB793" i="2"/>
  <c r="CC793" i="2" s="1"/>
  <c r="BE755" i="3" s="1"/>
  <c r="BR794" i="2"/>
  <c r="BS794" i="2" s="1"/>
  <c r="AX756" i="3" s="1"/>
  <c r="BT794" i="2"/>
  <c r="BU794" i="2" s="1"/>
  <c r="AY756" i="3" s="1"/>
  <c r="BV794" i="2"/>
  <c r="BW794" i="2" s="1"/>
  <c r="AZ756" i="3" s="1"/>
  <c r="BX794" i="2"/>
  <c r="BY794" i="2" s="1"/>
  <c r="BA756" i="3" s="1"/>
  <c r="BZ794" i="2"/>
  <c r="CA794" i="2" s="1"/>
  <c r="BB756" i="3" s="1"/>
  <c r="BC756" i="3" s="1"/>
  <c r="CB794" i="2"/>
  <c r="CC794" i="2" s="1"/>
  <c r="BE756" i="3" s="1"/>
  <c r="BR795" i="2"/>
  <c r="BS795" i="2" s="1"/>
  <c r="AX757" i="3" s="1"/>
  <c r="BT795" i="2"/>
  <c r="BU795" i="2" s="1"/>
  <c r="AY757" i="3" s="1"/>
  <c r="BV795" i="2"/>
  <c r="BW795" i="2" s="1"/>
  <c r="AZ757" i="3" s="1"/>
  <c r="BX795" i="2"/>
  <c r="BY795" i="2" s="1"/>
  <c r="BA757" i="3" s="1"/>
  <c r="BZ795" i="2"/>
  <c r="CA795" i="2" s="1"/>
  <c r="BB757" i="3" s="1"/>
  <c r="BC757" i="3" s="1"/>
  <c r="CB795" i="2"/>
  <c r="CC795" i="2" s="1"/>
  <c r="BE757" i="3" s="1"/>
  <c r="BR796" i="2"/>
  <c r="BS796" i="2" s="1"/>
  <c r="AX758" i="3" s="1"/>
  <c r="BT796" i="2"/>
  <c r="BU796" i="2" s="1"/>
  <c r="AY758" i="3" s="1"/>
  <c r="BV796" i="2"/>
  <c r="BW796" i="2" s="1"/>
  <c r="AZ758" i="3" s="1"/>
  <c r="BX796" i="2"/>
  <c r="BY796" i="2" s="1"/>
  <c r="BA758" i="3" s="1"/>
  <c r="BZ796" i="2"/>
  <c r="CA796" i="2" s="1"/>
  <c r="BC758" i="3" s="1"/>
  <c r="CB796" i="2"/>
  <c r="CC796" i="2" s="1"/>
  <c r="BE758" i="3" s="1"/>
  <c r="BR797" i="2"/>
  <c r="BS797" i="2" s="1"/>
  <c r="AX759" i="3" s="1"/>
  <c r="BT797" i="2"/>
  <c r="BU797" i="2" s="1"/>
  <c r="AY759" i="3" s="1"/>
  <c r="BV797" i="2"/>
  <c r="BW797" i="2" s="1"/>
  <c r="AZ759" i="3" s="1"/>
  <c r="BX797" i="2"/>
  <c r="BY797" i="2" s="1"/>
  <c r="BA759" i="3" s="1"/>
  <c r="BZ797" i="2"/>
  <c r="CA797" i="2" s="1"/>
  <c r="BB759" i="3" s="1"/>
  <c r="BC759" i="3" s="1"/>
  <c r="CB797" i="2"/>
  <c r="CC797" i="2" s="1"/>
  <c r="BE759" i="3" s="1"/>
  <c r="BR798" i="2"/>
  <c r="BS798" i="2" s="1"/>
  <c r="AX760" i="3" s="1"/>
  <c r="BT798" i="2"/>
  <c r="BU798" i="2" s="1"/>
  <c r="AY760" i="3" s="1"/>
  <c r="BV798" i="2"/>
  <c r="BW798" i="2" s="1"/>
  <c r="AZ760" i="3" s="1"/>
  <c r="BX798" i="2"/>
  <c r="BY798" i="2" s="1"/>
  <c r="BA760" i="3" s="1"/>
  <c r="BZ798" i="2"/>
  <c r="CA798" i="2" s="1"/>
  <c r="BB760" i="3" s="1"/>
  <c r="BC760" i="3" s="1"/>
  <c r="CB798" i="2"/>
  <c r="CC798" i="2" s="1"/>
  <c r="BE760" i="3" s="1"/>
  <c r="BR799" i="2"/>
  <c r="BS799" i="2" s="1"/>
  <c r="AX761" i="3" s="1"/>
  <c r="BT799" i="2"/>
  <c r="BU799" i="2" s="1"/>
  <c r="AY761" i="3" s="1"/>
  <c r="BV799" i="2"/>
  <c r="BW799" i="2" s="1"/>
  <c r="AZ761" i="3" s="1"/>
  <c r="BX799" i="2"/>
  <c r="BY799" i="2" s="1"/>
  <c r="BA761" i="3" s="1"/>
  <c r="BZ799" i="2"/>
  <c r="CA799" i="2" s="1"/>
  <c r="BB761" i="3" s="1"/>
  <c r="BC761" i="3" s="1"/>
  <c r="CB799" i="2"/>
  <c r="CC799" i="2" s="1"/>
  <c r="BE761" i="3" s="1"/>
  <c r="BR800" i="2"/>
  <c r="BS800" i="2" s="1"/>
  <c r="AX762" i="3" s="1"/>
  <c r="BT800" i="2"/>
  <c r="BU800" i="2" s="1"/>
  <c r="AY762" i="3" s="1"/>
  <c r="BV800" i="2"/>
  <c r="BW800" i="2" s="1"/>
  <c r="AZ762" i="3" s="1"/>
  <c r="BX800" i="2"/>
  <c r="BY800" i="2" s="1"/>
  <c r="BA762" i="3" s="1"/>
  <c r="BZ800" i="2"/>
  <c r="CA800" i="2" s="1"/>
  <c r="BB762" i="3" s="1"/>
  <c r="BC762" i="3" s="1"/>
  <c r="CB800" i="2"/>
  <c r="CC800" i="2" s="1"/>
  <c r="BE762" i="3" s="1"/>
  <c r="BR801" i="2"/>
  <c r="BS801" i="2" s="1"/>
  <c r="AX763" i="3" s="1"/>
  <c r="BT801" i="2"/>
  <c r="BU801" i="2" s="1"/>
  <c r="AY763" i="3" s="1"/>
  <c r="BV801" i="2"/>
  <c r="BW801" i="2" s="1"/>
  <c r="AZ763" i="3" s="1"/>
  <c r="BX801" i="2"/>
  <c r="BY801" i="2" s="1"/>
  <c r="BA763" i="3" s="1"/>
  <c r="BZ801" i="2"/>
  <c r="CA801" i="2" s="1"/>
  <c r="BB763" i="3" s="1"/>
  <c r="BC763" i="3" s="1"/>
  <c r="CB801" i="2"/>
  <c r="CC801" i="2" s="1"/>
  <c r="BE763" i="3" s="1"/>
  <c r="BR802" i="2"/>
  <c r="BS802" i="2" s="1"/>
  <c r="AX764" i="3" s="1"/>
  <c r="BT802" i="2"/>
  <c r="BU802" i="2" s="1"/>
  <c r="AY764" i="3" s="1"/>
  <c r="BV802" i="2"/>
  <c r="BW802" i="2" s="1"/>
  <c r="AZ764" i="3" s="1"/>
  <c r="BX802" i="2"/>
  <c r="BY802" i="2" s="1"/>
  <c r="BA764" i="3" s="1"/>
  <c r="BZ802" i="2"/>
  <c r="CA802" i="2" s="1"/>
  <c r="BB764" i="3" s="1"/>
  <c r="BC764" i="3" s="1"/>
  <c r="CB802" i="2"/>
  <c r="CC802" i="2" s="1"/>
  <c r="BE764" i="3" s="1"/>
  <c r="BR803" i="2"/>
  <c r="BS803" i="2" s="1"/>
  <c r="AX765" i="3" s="1"/>
  <c r="BT803" i="2"/>
  <c r="BU803" i="2" s="1"/>
  <c r="AY765" i="3" s="1"/>
  <c r="BV803" i="2"/>
  <c r="BW803" i="2" s="1"/>
  <c r="AZ765" i="3" s="1"/>
  <c r="BX803" i="2"/>
  <c r="BY803" i="2" s="1"/>
  <c r="BA765" i="3" s="1"/>
  <c r="BZ803" i="2"/>
  <c r="CA803" i="2" s="1"/>
  <c r="BB765" i="3" s="1"/>
  <c r="CB803" i="2"/>
  <c r="CC803" i="2" s="1"/>
  <c r="BE765" i="3" s="1"/>
  <c r="BR804" i="2"/>
  <c r="BS804" i="2" s="1"/>
  <c r="AX766" i="3" s="1"/>
  <c r="BT804" i="2"/>
  <c r="BU804" i="2" s="1"/>
  <c r="AY766" i="3" s="1"/>
  <c r="BV804" i="2"/>
  <c r="BW804" i="2" s="1"/>
  <c r="AZ766" i="3" s="1"/>
  <c r="BX804" i="2"/>
  <c r="BY804" i="2" s="1"/>
  <c r="BA766" i="3" s="1"/>
  <c r="BZ804" i="2"/>
  <c r="CA804" i="2" s="1"/>
  <c r="BB766" i="3" s="1"/>
  <c r="BC766" i="3" s="1"/>
  <c r="CB804" i="2"/>
  <c r="CC804" i="2" s="1"/>
  <c r="BE766" i="3" s="1"/>
  <c r="BR805" i="2"/>
  <c r="BS805" i="2" s="1"/>
  <c r="AX767" i="3" s="1"/>
  <c r="BT805" i="2"/>
  <c r="BU805" i="2" s="1"/>
  <c r="AY767" i="3" s="1"/>
  <c r="BV805" i="2"/>
  <c r="BW805" i="2" s="1"/>
  <c r="AZ767" i="3" s="1"/>
  <c r="BX805" i="2"/>
  <c r="BY805" i="2" s="1"/>
  <c r="BA767" i="3" s="1"/>
  <c r="BZ805" i="2"/>
  <c r="CA805" i="2" s="1"/>
  <c r="BB767" i="3" s="1"/>
  <c r="BC767" i="3" s="1"/>
  <c r="CB805" i="2"/>
  <c r="CC805" i="2" s="1"/>
  <c r="BE767" i="3" s="1"/>
  <c r="BR806" i="2"/>
  <c r="BS806" i="2" s="1"/>
  <c r="AX768" i="3" s="1"/>
  <c r="BT806" i="2"/>
  <c r="BU806" i="2" s="1"/>
  <c r="AY768" i="3" s="1"/>
  <c r="BV806" i="2"/>
  <c r="BW806" i="2" s="1"/>
  <c r="AZ768" i="3" s="1"/>
  <c r="BX806" i="2"/>
  <c r="BY806" i="2" s="1"/>
  <c r="BA768" i="3" s="1"/>
  <c r="BZ806" i="2"/>
  <c r="CA806" i="2" s="1"/>
  <c r="BB768" i="3" s="1"/>
  <c r="BC768" i="3" s="1"/>
  <c r="CB806" i="2"/>
  <c r="CC806" i="2" s="1"/>
  <c r="BE768" i="3" s="1"/>
  <c r="BR807" i="2"/>
  <c r="BS807" i="2" s="1"/>
  <c r="AX769" i="3" s="1"/>
  <c r="BT807" i="2"/>
  <c r="BU807" i="2" s="1"/>
  <c r="AY769" i="3" s="1"/>
  <c r="BV807" i="2"/>
  <c r="BW807" i="2" s="1"/>
  <c r="AZ769" i="3" s="1"/>
  <c r="BX807" i="2"/>
  <c r="BY807" i="2" s="1"/>
  <c r="BA769" i="3" s="1"/>
  <c r="BZ807" i="2"/>
  <c r="CA807" i="2" s="1"/>
  <c r="BB769" i="3" s="1"/>
  <c r="BC769" i="3" s="1"/>
  <c r="CB807" i="2"/>
  <c r="CC807" i="2" s="1"/>
  <c r="BE769" i="3" s="1"/>
  <c r="BR808" i="2"/>
  <c r="BS808" i="2" s="1"/>
  <c r="AX770" i="3" s="1"/>
  <c r="BT808" i="2"/>
  <c r="BU808" i="2" s="1"/>
  <c r="AY770" i="3" s="1"/>
  <c r="BV808" i="2"/>
  <c r="BW808" i="2" s="1"/>
  <c r="AZ770" i="3" s="1"/>
  <c r="BX808" i="2"/>
  <c r="BY808" i="2" s="1"/>
  <c r="BA770" i="3" s="1"/>
  <c r="BZ808" i="2"/>
  <c r="CA808" i="2" s="1"/>
  <c r="BC770" i="3" s="1"/>
  <c r="CB808" i="2"/>
  <c r="CC808" i="2" s="1"/>
  <c r="BR809" i="2"/>
  <c r="BS809" i="2" s="1"/>
  <c r="BT809" i="2"/>
  <c r="BU809" i="2" s="1"/>
  <c r="BV809" i="2"/>
  <c r="BW809" i="2" s="1"/>
  <c r="BX809" i="2"/>
  <c r="BY809" i="2" s="1"/>
  <c r="BZ809" i="2"/>
  <c r="CA809" i="2" s="1"/>
  <c r="CB809" i="2"/>
  <c r="CC809" i="2" s="1"/>
  <c r="BR810" i="2"/>
  <c r="BS810" i="2" s="1"/>
  <c r="AX771" i="3" s="1"/>
  <c r="BT810" i="2"/>
  <c r="BU810" i="2" s="1"/>
  <c r="AY771" i="3" s="1"/>
  <c r="BV810" i="2"/>
  <c r="BW810" i="2" s="1"/>
  <c r="AZ771" i="3" s="1"/>
  <c r="BX810" i="2"/>
  <c r="BY810" i="2" s="1"/>
  <c r="BA771" i="3" s="1"/>
  <c r="BZ810" i="2"/>
  <c r="CA810" i="2" s="1"/>
  <c r="BB771" i="3" s="1"/>
  <c r="BC771" i="3" s="1"/>
  <c r="CB810" i="2"/>
  <c r="CC810" i="2" s="1"/>
  <c r="BE771" i="3" s="1"/>
  <c r="BR811" i="2"/>
  <c r="BS811" i="2" s="1"/>
  <c r="AX772" i="3" s="1"/>
  <c r="BT811" i="2"/>
  <c r="BU811" i="2" s="1"/>
  <c r="AY772" i="3" s="1"/>
  <c r="BV811" i="2"/>
  <c r="BW811" i="2" s="1"/>
  <c r="AZ772" i="3" s="1"/>
  <c r="BX811" i="2"/>
  <c r="BY811" i="2" s="1"/>
  <c r="BA772" i="3" s="1"/>
  <c r="BZ811" i="2"/>
  <c r="CA811" i="2" s="1"/>
  <c r="BB772" i="3" s="1"/>
  <c r="BC772" i="3" s="1"/>
  <c r="CB811" i="2"/>
  <c r="CC811" i="2" s="1"/>
  <c r="BE772" i="3" s="1"/>
  <c r="BR812" i="2"/>
  <c r="BS812" i="2" s="1"/>
  <c r="AX773" i="3" s="1"/>
  <c r="BT812" i="2"/>
  <c r="BU812" i="2" s="1"/>
  <c r="AY773" i="3" s="1"/>
  <c r="BV812" i="2"/>
  <c r="BW812" i="2" s="1"/>
  <c r="AZ773" i="3" s="1"/>
  <c r="BX812" i="2"/>
  <c r="BY812" i="2" s="1"/>
  <c r="BA773" i="3" s="1"/>
  <c r="BZ812" i="2"/>
  <c r="CA812" i="2" s="1"/>
  <c r="BB773" i="3" s="1"/>
  <c r="BC773" i="3" s="1"/>
  <c r="CB812" i="2"/>
  <c r="CC812" i="2" s="1"/>
  <c r="BE773" i="3" s="1"/>
  <c r="BR813" i="2"/>
  <c r="BS813" i="2" s="1"/>
  <c r="AX774" i="3" s="1"/>
  <c r="BT813" i="2"/>
  <c r="BU813" i="2" s="1"/>
  <c r="AY774" i="3" s="1"/>
  <c r="BV813" i="2"/>
  <c r="BW813" i="2" s="1"/>
  <c r="AZ774" i="3" s="1"/>
  <c r="BX813" i="2"/>
  <c r="BY813" i="2" s="1"/>
  <c r="BA774" i="3" s="1"/>
  <c r="BZ813" i="2"/>
  <c r="CA813" i="2" s="1"/>
  <c r="BB774" i="3" s="1"/>
  <c r="BC774" i="3" s="1"/>
  <c r="CB813" i="2"/>
  <c r="CC813" i="2" s="1"/>
  <c r="BE774" i="3" s="1"/>
  <c r="BR814" i="2"/>
  <c r="BS814" i="2" s="1"/>
  <c r="AX775" i="3" s="1"/>
  <c r="BT814" i="2"/>
  <c r="BU814" i="2" s="1"/>
  <c r="AY775" i="3" s="1"/>
  <c r="BV814" i="2"/>
  <c r="BW814" i="2" s="1"/>
  <c r="AZ775" i="3" s="1"/>
  <c r="BX814" i="2"/>
  <c r="BY814" i="2" s="1"/>
  <c r="BA775" i="3" s="1"/>
  <c r="BZ814" i="2"/>
  <c r="CA814" i="2" s="1"/>
  <c r="BB775" i="3" s="1"/>
  <c r="BC775" i="3" s="1"/>
  <c r="CB814" i="2"/>
  <c r="CC814" i="2" s="1"/>
  <c r="BE775" i="3" s="1"/>
  <c r="BR815" i="2"/>
  <c r="BS815" i="2" s="1"/>
  <c r="AX776" i="3" s="1"/>
  <c r="BT815" i="2"/>
  <c r="BU815" i="2" s="1"/>
  <c r="AY776" i="3" s="1"/>
  <c r="BV815" i="2"/>
  <c r="BW815" i="2" s="1"/>
  <c r="AZ776" i="3" s="1"/>
  <c r="BX815" i="2"/>
  <c r="BY815" i="2" s="1"/>
  <c r="BA776" i="3" s="1"/>
  <c r="BZ815" i="2"/>
  <c r="CA815" i="2" s="1"/>
  <c r="BB776" i="3" s="1"/>
  <c r="BC776" i="3" s="1"/>
  <c r="CB815" i="2"/>
  <c r="CC815" i="2" s="1"/>
  <c r="BE776" i="3" s="1"/>
  <c r="BR816" i="2"/>
  <c r="BS816" i="2" s="1"/>
  <c r="AX777" i="3" s="1"/>
  <c r="BT816" i="2"/>
  <c r="BU816" i="2" s="1"/>
  <c r="AY777" i="3" s="1"/>
  <c r="BV816" i="2"/>
  <c r="BW816" i="2" s="1"/>
  <c r="AZ777" i="3" s="1"/>
  <c r="BX816" i="2"/>
  <c r="BY816" i="2" s="1"/>
  <c r="BA777" i="3" s="1"/>
  <c r="BZ816" i="2"/>
  <c r="CA816" i="2" s="1"/>
  <c r="BB777" i="3" s="1"/>
  <c r="BC777" i="3" s="1"/>
  <c r="CB816" i="2"/>
  <c r="CC816" i="2" s="1"/>
  <c r="BE777" i="3" s="1"/>
  <c r="BR817" i="2"/>
  <c r="BS817" i="2" s="1"/>
  <c r="AX778" i="3" s="1"/>
  <c r="BT817" i="2"/>
  <c r="BU817" i="2" s="1"/>
  <c r="AY778" i="3" s="1"/>
  <c r="BV817" i="2"/>
  <c r="BW817" i="2" s="1"/>
  <c r="AZ778" i="3" s="1"/>
  <c r="BX817" i="2"/>
  <c r="BY817" i="2" s="1"/>
  <c r="BA778" i="3" s="1"/>
  <c r="BZ817" i="2"/>
  <c r="CA817" i="2" s="1"/>
  <c r="BB778" i="3" s="1"/>
  <c r="BC778" i="3" s="1"/>
  <c r="CB817" i="2"/>
  <c r="CC817" i="2" s="1"/>
  <c r="BE778" i="3" s="1"/>
  <c r="BR818" i="2"/>
  <c r="BS818" i="2" s="1"/>
  <c r="AX779" i="3" s="1"/>
  <c r="BT818" i="2"/>
  <c r="BU818" i="2" s="1"/>
  <c r="AY779" i="3" s="1"/>
  <c r="BV818" i="2"/>
  <c r="BW818" i="2" s="1"/>
  <c r="AZ779" i="3" s="1"/>
  <c r="BX818" i="2"/>
  <c r="BY818" i="2" s="1"/>
  <c r="BA779" i="3" s="1"/>
  <c r="BZ818" i="2"/>
  <c r="CA818" i="2" s="1"/>
  <c r="BB779" i="3" s="1"/>
  <c r="BC779" i="3" s="1"/>
  <c r="CB818" i="2"/>
  <c r="CC818" i="2" s="1"/>
  <c r="BE779" i="3" s="1"/>
  <c r="BR819" i="2"/>
  <c r="BS819" i="2" s="1"/>
  <c r="AX780" i="3" s="1"/>
  <c r="BT819" i="2"/>
  <c r="BU819" i="2" s="1"/>
  <c r="AY780" i="3" s="1"/>
  <c r="BV819" i="2"/>
  <c r="BW819" i="2" s="1"/>
  <c r="AZ780" i="3" s="1"/>
  <c r="BX819" i="2"/>
  <c r="BY819" i="2" s="1"/>
  <c r="BA780" i="3" s="1"/>
  <c r="BZ819" i="2"/>
  <c r="CA819" i="2" s="1"/>
  <c r="BB780" i="3" s="1"/>
  <c r="BC780" i="3" s="1"/>
  <c r="CB819" i="2"/>
  <c r="CC819" i="2" s="1"/>
  <c r="BE780" i="3" s="1"/>
  <c r="BR820" i="2"/>
  <c r="BS820" i="2" s="1"/>
  <c r="AX781" i="3" s="1"/>
  <c r="BT820" i="2"/>
  <c r="BU820" i="2" s="1"/>
  <c r="AY781" i="3" s="1"/>
  <c r="BV820" i="2"/>
  <c r="BW820" i="2" s="1"/>
  <c r="AZ781" i="3" s="1"/>
  <c r="BX820" i="2"/>
  <c r="BY820" i="2" s="1"/>
  <c r="BA781" i="3" s="1"/>
  <c r="BZ820" i="2"/>
  <c r="CA820" i="2" s="1"/>
  <c r="BB781" i="3" s="1"/>
  <c r="BC781" i="3" s="1"/>
  <c r="CB820" i="2"/>
  <c r="CC820" i="2" s="1"/>
  <c r="BE781" i="3" s="1"/>
  <c r="BR821" i="2"/>
  <c r="BS821" i="2" s="1"/>
  <c r="BT821" i="2"/>
  <c r="BU821" i="2" s="1"/>
  <c r="BV821" i="2"/>
  <c r="BW821" i="2" s="1"/>
  <c r="BX821" i="2"/>
  <c r="BY821" i="2" s="1"/>
  <c r="BZ821" i="2"/>
  <c r="CA821" i="2" s="1"/>
  <c r="CB821" i="2"/>
  <c r="CC821" i="2" s="1"/>
  <c r="BR822" i="2"/>
  <c r="BS822" i="2" s="1"/>
  <c r="BT822" i="2"/>
  <c r="BU822" i="2" s="1"/>
  <c r="BV822" i="2"/>
  <c r="BW822" i="2" s="1"/>
  <c r="BX822" i="2"/>
  <c r="BY822" i="2" s="1"/>
  <c r="BZ822" i="2"/>
  <c r="CA822" i="2" s="1"/>
  <c r="CB822" i="2"/>
  <c r="CC822" i="2" s="1"/>
  <c r="BR823" i="2"/>
  <c r="BS823" i="2" s="1"/>
  <c r="BT823" i="2"/>
  <c r="BU823" i="2" s="1"/>
  <c r="BV823" i="2"/>
  <c r="BW823" i="2" s="1"/>
  <c r="BX823" i="2"/>
  <c r="BY823" i="2" s="1"/>
  <c r="BZ823" i="2"/>
  <c r="CA823" i="2" s="1"/>
  <c r="CB823" i="2"/>
  <c r="CC823" i="2" s="1"/>
  <c r="BR824" i="2"/>
  <c r="BS824" i="2" s="1"/>
  <c r="BT824" i="2"/>
  <c r="BU824" i="2" s="1"/>
  <c r="BV824" i="2"/>
  <c r="BW824" i="2" s="1"/>
  <c r="BX824" i="2"/>
  <c r="BY824" i="2" s="1"/>
  <c r="BZ824" i="2"/>
  <c r="CA824" i="2" s="1"/>
  <c r="CB824" i="2"/>
  <c r="CC824" i="2" s="1"/>
  <c r="BR825" i="2"/>
  <c r="BS825" i="2" s="1"/>
  <c r="BT825" i="2"/>
  <c r="BU825" i="2" s="1"/>
  <c r="BV825" i="2"/>
  <c r="BW825" i="2" s="1"/>
  <c r="BX825" i="2"/>
  <c r="BY825" i="2" s="1"/>
  <c r="BZ825" i="2"/>
  <c r="CA825" i="2" s="1"/>
  <c r="CB825" i="2"/>
  <c r="CC825" i="2" s="1"/>
  <c r="BR826" i="2"/>
  <c r="BS826" i="2" s="1"/>
  <c r="BT826" i="2"/>
  <c r="BU826" i="2" s="1"/>
  <c r="BV826" i="2"/>
  <c r="BW826" i="2" s="1"/>
  <c r="BX826" i="2"/>
  <c r="BY826" i="2" s="1"/>
  <c r="BZ826" i="2"/>
  <c r="CA826" i="2" s="1"/>
  <c r="CB826" i="2"/>
  <c r="CC826" i="2" s="1"/>
  <c r="BR827" i="2"/>
  <c r="BS827" i="2" s="1"/>
  <c r="BT827" i="2"/>
  <c r="BU827" i="2" s="1"/>
  <c r="BV827" i="2"/>
  <c r="BW827" i="2" s="1"/>
  <c r="BX827" i="2"/>
  <c r="BY827" i="2" s="1"/>
  <c r="BZ827" i="2"/>
  <c r="CA827" i="2" s="1"/>
  <c r="CB827" i="2"/>
  <c r="CC827" i="2" s="1"/>
  <c r="BR828" i="2"/>
  <c r="BS828" i="2" s="1"/>
  <c r="BT828" i="2"/>
  <c r="BU828" i="2" s="1"/>
  <c r="BV828" i="2"/>
  <c r="BW828" i="2" s="1"/>
  <c r="BX828" i="2"/>
  <c r="BY828" i="2" s="1"/>
  <c r="BZ828" i="2"/>
  <c r="CA828" i="2" s="1"/>
  <c r="CB828" i="2"/>
  <c r="CC828" i="2" s="1"/>
  <c r="BR829" i="2"/>
  <c r="BS829" i="2" s="1"/>
  <c r="BT829" i="2"/>
  <c r="BU829" i="2" s="1"/>
  <c r="BV829" i="2"/>
  <c r="BW829" i="2" s="1"/>
  <c r="BX829" i="2"/>
  <c r="BY829" i="2" s="1"/>
  <c r="BZ829" i="2"/>
  <c r="CA829" i="2" s="1"/>
  <c r="CB829" i="2"/>
  <c r="CC829" i="2" s="1"/>
  <c r="BR830" i="2"/>
  <c r="BS830" i="2" s="1"/>
  <c r="BT830" i="2"/>
  <c r="BU830" i="2" s="1"/>
  <c r="BV830" i="2"/>
  <c r="BW830" i="2" s="1"/>
  <c r="BX830" i="2"/>
  <c r="BY830" i="2" s="1"/>
  <c r="BZ830" i="2"/>
  <c r="CA830" i="2" s="1"/>
  <c r="CB830" i="2"/>
  <c r="CC830" i="2" s="1"/>
  <c r="BR831" i="2"/>
  <c r="BS831" i="2" s="1"/>
  <c r="BT831" i="2"/>
  <c r="BU831" i="2" s="1"/>
  <c r="BV831" i="2"/>
  <c r="BW831" i="2" s="1"/>
  <c r="BX831" i="2"/>
  <c r="BY831" i="2" s="1"/>
  <c r="BZ831" i="2"/>
  <c r="CA831" i="2" s="1"/>
  <c r="CB831" i="2"/>
  <c r="CC831" i="2" s="1"/>
  <c r="BR832" i="2"/>
  <c r="BS832" i="2" s="1"/>
  <c r="BT832" i="2"/>
  <c r="BU832" i="2" s="1"/>
  <c r="BV832" i="2"/>
  <c r="BW832" i="2" s="1"/>
  <c r="BX832" i="2"/>
  <c r="BY832" i="2" s="1"/>
  <c r="BZ832" i="2"/>
  <c r="CA832" i="2" s="1"/>
  <c r="CB832" i="2"/>
  <c r="CC832" i="2" s="1"/>
  <c r="BR833" i="2"/>
  <c r="BS833" i="2" s="1"/>
  <c r="BT833" i="2"/>
  <c r="BU833" i="2" s="1"/>
  <c r="BV833" i="2"/>
  <c r="BW833" i="2" s="1"/>
  <c r="BX833" i="2"/>
  <c r="BY833" i="2" s="1"/>
  <c r="BZ833" i="2"/>
  <c r="CA833" i="2" s="1"/>
  <c r="CB833" i="2"/>
  <c r="CC833" i="2" s="1"/>
  <c r="BR834" i="2"/>
  <c r="BS834" i="2" s="1"/>
  <c r="BT834" i="2"/>
  <c r="BU834" i="2" s="1"/>
  <c r="BV834" i="2"/>
  <c r="BW834" i="2" s="1"/>
  <c r="BX834" i="2"/>
  <c r="BY834" i="2" s="1"/>
  <c r="BZ834" i="2"/>
  <c r="CA834" i="2" s="1"/>
  <c r="CB834" i="2"/>
  <c r="CC834" i="2" s="1"/>
  <c r="BR835" i="2"/>
  <c r="BS835" i="2" s="1"/>
  <c r="BT835" i="2"/>
  <c r="BU835" i="2" s="1"/>
  <c r="BV835" i="2"/>
  <c r="BW835" i="2" s="1"/>
  <c r="BX835" i="2"/>
  <c r="BY835" i="2" s="1"/>
  <c r="BZ835" i="2"/>
  <c r="CA835" i="2" s="1"/>
  <c r="CB835" i="2"/>
  <c r="CC835" i="2" s="1"/>
  <c r="BR836" i="2"/>
  <c r="BS836" i="2" s="1"/>
  <c r="BT836" i="2"/>
  <c r="BU836" i="2" s="1"/>
  <c r="BV836" i="2"/>
  <c r="BW836" i="2" s="1"/>
  <c r="BX836" i="2"/>
  <c r="BY836" i="2" s="1"/>
  <c r="BZ836" i="2"/>
  <c r="CA836" i="2" s="1"/>
  <c r="CB836" i="2"/>
  <c r="CC836" i="2" s="1"/>
  <c r="BR837" i="2"/>
  <c r="BS837" i="2" s="1"/>
  <c r="BT837" i="2"/>
  <c r="BU837" i="2" s="1"/>
  <c r="BV837" i="2"/>
  <c r="BW837" i="2" s="1"/>
  <c r="BX837" i="2"/>
  <c r="BY837" i="2" s="1"/>
  <c r="BZ837" i="2"/>
  <c r="CA837" i="2" s="1"/>
  <c r="CB837" i="2"/>
  <c r="CC837" i="2" s="1"/>
  <c r="BR838" i="2"/>
  <c r="BS838" i="2" s="1"/>
  <c r="BT838" i="2"/>
  <c r="BU838" i="2" s="1"/>
  <c r="BV838" i="2"/>
  <c r="BW838" i="2" s="1"/>
  <c r="BX838" i="2"/>
  <c r="BY838" i="2" s="1"/>
  <c r="BZ838" i="2"/>
  <c r="CA838" i="2" s="1"/>
  <c r="CB838" i="2"/>
  <c r="CC838" i="2" s="1"/>
  <c r="BR839" i="2"/>
  <c r="BS839" i="2" s="1"/>
  <c r="BT839" i="2"/>
  <c r="BU839" i="2" s="1"/>
  <c r="BV839" i="2"/>
  <c r="BW839" i="2" s="1"/>
  <c r="BX839" i="2"/>
  <c r="BY839" i="2" s="1"/>
  <c r="BZ839" i="2"/>
  <c r="CA839" i="2" s="1"/>
  <c r="CB839" i="2"/>
  <c r="CC839" i="2" s="1"/>
  <c r="BR840" i="2"/>
  <c r="BS840" i="2" s="1"/>
  <c r="BT840" i="2"/>
  <c r="BU840" i="2" s="1"/>
  <c r="BV840" i="2"/>
  <c r="BW840" i="2" s="1"/>
  <c r="BX840" i="2"/>
  <c r="BY840" i="2" s="1"/>
  <c r="BZ840" i="2"/>
  <c r="CA840" i="2" s="1"/>
  <c r="CB840" i="2"/>
  <c r="CC840" i="2" s="1"/>
  <c r="BR841" i="2"/>
  <c r="BS841" i="2" s="1"/>
  <c r="BT841" i="2"/>
  <c r="BU841" i="2" s="1"/>
  <c r="BV841" i="2"/>
  <c r="BW841" i="2" s="1"/>
  <c r="BX841" i="2"/>
  <c r="BY841" i="2" s="1"/>
  <c r="BZ841" i="2"/>
  <c r="CA841" i="2" s="1"/>
  <c r="CB841" i="2"/>
  <c r="CC841" i="2" s="1"/>
  <c r="BR842" i="2"/>
  <c r="BS842" i="2" s="1"/>
  <c r="BT842" i="2"/>
  <c r="BU842" i="2" s="1"/>
  <c r="BV842" i="2"/>
  <c r="BW842" i="2" s="1"/>
  <c r="BX842" i="2"/>
  <c r="BY842" i="2" s="1"/>
  <c r="BZ842" i="2"/>
  <c r="CA842" i="2" s="1"/>
  <c r="CB842" i="2"/>
  <c r="CC842" i="2" s="1"/>
  <c r="BR843" i="2"/>
  <c r="BS843" i="2" s="1"/>
  <c r="BT843" i="2"/>
  <c r="BU843" i="2" s="1"/>
  <c r="BV843" i="2"/>
  <c r="BW843" i="2" s="1"/>
  <c r="BX843" i="2"/>
  <c r="BY843" i="2" s="1"/>
  <c r="BZ843" i="2"/>
  <c r="CA843" i="2" s="1"/>
  <c r="CB843" i="2"/>
  <c r="CC843" i="2" s="1"/>
  <c r="BR844" i="2"/>
  <c r="BS844" i="2" s="1"/>
  <c r="BT844" i="2"/>
  <c r="BU844" i="2" s="1"/>
  <c r="BV844" i="2"/>
  <c r="BW844" i="2" s="1"/>
  <c r="BX844" i="2"/>
  <c r="BY844" i="2" s="1"/>
  <c r="BZ844" i="2"/>
  <c r="CA844" i="2" s="1"/>
  <c r="CB844" i="2"/>
  <c r="CC844" i="2" s="1"/>
  <c r="BR845" i="2"/>
  <c r="BS845" i="2" s="1"/>
  <c r="BT845" i="2"/>
  <c r="BU845" i="2" s="1"/>
  <c r="BV845" i="2"/>
  <c r="BW845" i="2" s="1"/>
  <c r="BX845" i="2"/>
  <c r="BY845" i="2" s="1"/>
  <c r="BZ845" i="2"/>
  <c r="CA845" i="2" s="1"/>
  <c r="CB845" i="2"/>
  <c r="CC845" i="2" s="1"/>
  <c r="BR846" i="2"/>
  <c r="BS846" i="2" s="1"/>
  <c r="BT846" i="2"/>
  <c r="BU846" i="2" s="1"/>
  <c r="BV846" i="2"/>
  <c r="BW846" i="2" s="1"/>
  <c r="BX846" i="2"/>
  <c r="BY846" i="2" s="1"/>
  <c r="BZ846" i="2"/>
  <c r="CA846" i="2" s="1"/>
  <c r="CB846" i="2"/>
  <c r="CC846" i="2" s="1"/>
  <c r="BR847" i="2"/>
  <c r="BS847" i="2" s="1"/>
  <c r="BT847" i="2"/>
  <c r="BU847" i="2" s="1"/>
  <c r="BV847" i="2"/>
  <c r="BW847" i="2" s="1"/>
  <c r="BX847" i="2"/>
  <c r="BY847" i="2" s="1"/>
  <c r="BZ847" i="2"/>
  <c r="CA847" i="2" s="1"/>
  <c r="CB847" i="2"/>
  <c r="CC847" i="2" s="1"/>
  <c r="BR848" i="2"/>
  <c r="BS848" i="2" s="1"/>
  <c r="BT848" i="2"/>
  <c r="BU848" i="2" s="1"/>
  <c r="BV848" i="2"/>
  <c r="BW848" i="2" s="1"/>
  <c r="BX848" i="2"/>
  <c r="BY848" i="2" s="1"/>
  <c r="BZ848" i="2"/>
  <c r="CA848" i="2" s="1"/>
  <c r="CB848" i="2"/>
  <c r="CC848" i="2" s="1"/>
  <c r="BR849" i="2"/>
  <c r="BS849" i="2" s="1"/>
  <c r="BT849" i="2"/>
  <c r="BU849" i="2" s="1"/>
  <c r="BV849" i="2"/>
  <c r="BW849" i="2" s="1"/>
  <c r="BX849" i="2"/>
  <c r="BY849" i="2" s="1"/>
  <c r="BZ849" i="2"/>
  <c r="CA849" i="2" s="1"/>
  <c r="CB849" i="2"/>
  <c r="CC849" i="2" s="1"/>
  <c r="BR850" i="2"/>
  <c r="BS850" i="2" s="1"/>
  <c r="BT850" i="2"/>
  <c r="BU850" i="2" s="1"/>
  <c r="BV850" i="2"/>
  <c r="BW850" i="2" s="1"/>
  <c r="BX850" i="2"/>
  <c r="BY850" i="2" s="1"/>
  <c r="BZ850" i="2"/>
  <c r="CA850" i="2" s="1"/>
  <c r="CB850" i="2"/>
  <c r="CC850" i="2" s="1"/>
  <c r="BR851" i="2"/>
  <c r="BS851" i="2" s="1"/>
  <c r="BT851" i="2"/>
  <c r="BU851" i="2" s="1"/>
  <c r="BV851" i="2"/>
  <c r="BW851" i="2" s="1"/>
  <c r="BX851" i="2"/>
  <c r="BY851" i="2" s="1"/>
  <c r="BZ851" i="2"/>
  <c r="CA851" i="2" s="1"/>
  <c r="CB851" i="2"/>
  <c r="CC851" i="2" s="1"/>
  <c r="BR852" i="2"/>
  <c r="BS852" i="2" s="1"/>
  <c r="BT852" i="2"/>
  <c r="BU852" i="2" s="1"/>
  <c r="BV852" i="2"/>
  <c r="BW852" i="2" s="1"/>
  <c r="BX852" i="2"/>
  <c r="BY852" i="2" s="1"/>
  <c r="BZ852" i="2"/>
  <c r="CA852" i="2" s="1"/>
  <c r="CB852" i="2"/>
  <c r="CC852" i="2" s="1"/>
  <c r="BR853" i="2"/>
  <c r="BS853" i="2" s="1"/>
  <c r="BT853" i="2"/>
  <c r="BU853" i="2" s="1"/>
  <c r="BV853" i="2"/>
  <c r="BW853" i="2" s="1"/>
  <c r="BX853" i="2"/>
  <c r="BY853" i="2" s="1"/>
  <c r="BZ853" i="2"/>
  <c r="CA853" i="2" s="1"/>
  <c r="CB853" i="2"/>
  <c r="CC853" i="2" s="1"/>
  <c r="BR854" i="2"/>
  <c r="BS854" i="2" s="1"/>
  <c r="BT854" i="2"/>
  <c r="BU854" i="2" s="1"/>
  <c r="BV854" i="2"/>
  <c r="BW854" i="2" s="1"/>
  <c r="BX854" i="2"/>
  <c r="BY854" i="2" s="1"/>
  <c r="BZ854" i="2"/>
  <c r="CA854" i="2" s="1"/>
  <c r="CB854" i="2"/>
  <c r="CC854" i="2" s="1"/>
  <c r="BR855" i="2"/>
  <c r="BS855" i="2" s="1"/>
  <c r="BT855" i="2"/>
  <c r="BU855" i="2" s="1"/>
  <c r="BV855" i="2"/>
  <c r="BW855" i="2" s="1"/>
  <c r="BX855" i="2"/>
  <c r="BY855" i="2" s="1"/>
  <c r="BZ855" i="2"/>
  <c r="CA855" i="2" s="1"/>
  <c r="CB855" i="2"/>
  <c r="CC855" i="2" s="1"/>
  <c r="BR856" i="2"/>
  <c r="BS856" i="2" s="1"/>
  <c r="BT856" i="2"/>
  <c r="BU856" i="2" s="1"/>
  <c r="BV856" i="2"/>
  <c r="BW856" i="2" s="1"/>
  <c r="BX856" i="2"/>
  <c r="BY856" i="2" s="1"/>
  <c r="BZ856" i="2"/>
  <c r="CA856" i="2" s="1"/>
  <c r="CB856" i="2"/>
  <c r="CC856" i="2" s="1"/>
  <c r="BR857" i="2"/>
  <c r="BS857" i="2" s="1"/>
  <c r="BT857" i="2"/>
  <c r="BU857" i="2" s="1"/>
  <c r="BV857" i="2"/>
  <c r="BW857" i="2" s="1"/>
  <c r="BX857" i="2"/>
  <c r="BY857" i="2" s="1"/>
  <c r="BZ857" i="2"/>
  <c r="CA857" i="2" s="1"/>
  <c r="CB857" i="2"/>
  <c r="CC857" i="2" s="1"/>
  <c r="BR858" i="2"/>
  <c r="BS858" i="2" s="1"/>
  <c r="BT858" i="2"/>
  <c r="BU858" i="2" s="1"/>
  <c r="BV858" i="2"/>
  <c r="BW858" i="2" s="1"/>
  <c r="BX858" i="2"/>
  <c r="BY858" i="2" s="1"/>
  <c r="BZ858" i="2"/>
  <c r="CA858" i="2" s="1"/>
  <c r="CB858" i="2"/>
  <c r="CC858" i="2" s="1"/>
  <c r="BR859" i="2"/>
  <c r="BS859" i="2" s="1"/>
  <c r="BT859" i="2"/>
  <c r="BU859" i="2" s="1"/>
  <c r="BV859" i="2"/>
  <c r="BW859" i="2" s="1"/>
  <c r="BX859" i="2"/>
  <c r="BY859" i="2" s="1"/>
  <c r="BZ859" i="2"/>
  <c r="CA859" i="2" s="1"/>
  <c r="CB859" i="2"/>
  <c r="CC859" i="2" s="1"/>
  <c r="BR860" i="2"/>
  <c r="BS860" i="2" s="1"/>
  <c r="BT860" i="2"/>
  <c r="BU860" i="2" s="1"/>
  <c r="BV860" i="2"/>
  <c r="BW860" i="2" s="1"/>
  <c r="BX860" i="2"/>
  <c r="BY860" i="2" s="1"/>
  <c r="BZ860" i="2"/>
  <c r="CA860" i="2" s="1"/>
  <c r="CB860" i="2"/>
  <c r="CC860" i="2" s="1"/>
  <c r="BR861" i="2"/>
  <c r="BS861" i="2" s="1"/>
  <c r="BT861" i="2"/>
  <c r="BU861" i="2" s="1"/>
  <c r="BV861" i="2"/>
  <c r="BW861" i="2" s="1"/>
  <c r="BX861" i="2"/>
  <c r="BY861" i="2" s="1"/>
  <c r="BZ861" i="2"/>
  <c r="CA861" i="2" s="1"/>
  <c r="CB861" i="2"/>
  <c r="CC861" i="2" s="1"/>
  <c r="BR862" i="2"/>
  <c r="BS862" i="2" s="1"/>
  <c r="BT862" i="2"/>
  <c r="BU862" i="2" s="1"/>
  <c r="BV862" i="2"/>
  <c r="BW862" i="2" s="1"/>
  <c r="BX862" i="2"/>
  <c r="BY862" i="2" s="1"/>
  <c r="BZ862" i="2"/>
  <c r="CA862" i="2" s="1"/>
  <c r="CB862" i="2"/>
  <c r="CC862" i="2" s="1"/>
  <c r="BR863" i="2"/>
  <c r="BS863" i="2" s="1"/>
  <c r="BT863" i="2"/>
  <c r="BU863" i="2" s="1"/>
  <c r="BV863" i="2"/>
  <c r="BW863" i="2" s="1"/>
  <c r="BX863" i="2"/>
  <c r="BY863" i="2" s="1"/>
  <c r="BZ863" i="2"/>
  <c r="CA863" i="2" s="1"/>
  <c r="CB863" i="2"/>
  <c r="CC863" i="2" s="1"/>
  <c r="BR864" i="2"/>
  <c r="BS864" i="2" s="1"/>
  <c r="BT864" i="2"/>
  <c r="BU864" i="2" s="1"/>
  <c r="BV864" i="2"/>
  <c r="BW864" i="2" s="1"/>
  <c r="BX864" i="2"/>
  <c r="BY864" i="2" s="1"/>
  <c r="BZ864" i="2"/>
  <c r="CA864" i="2" s="1"/>
  <c r="CB864" i="2"/>
  <c r="CC864" i="2" s="1"/>
  <c r="BR865" i="2"/>
  <c r="BS865" i="2" s="1"/>
  <c r="BT865" i="2"/>
  <c r="BU865" i="2" s="1"/>
  <c r="BV865" i="2"/>
  <c r="BW865" i="2" s="1"/>
  <c r="BX865" i="2"/>
  <c r="BY865" i="2" s="1"/>
  <c r="BZ865" i="2"/>
  <c r="CA865" i="2" s="1"/>
  <c r="CB865" i="2"/>
  <c r="CC865" i="2" s="1"/>
  <c r="BR866" i="2"/>
  <c r="BS866" i="2" s="1"/>
  <c r="BT866" i="2"/>
  <c r="BU866" i="2" s="1"/>
  <c r="BV866" i="2"/>
  <c r="BW866" i="2" s="1"/>
  <c r="BX866" i="2"/>
  <c r="BY866" i="2" s="1"/>
  <c r="BZ866" i="2"/>
  <c r="CA866" i="2" s="1"/>
  <c r="CB866" i="2"/>
  <c r="CC866" i="2" s="1"/>
  <c r="BR867" i="2"/>
  <c r="BS867" i="2" s="1"/>
  <c r="BT867" i="2"/>
  <c r="BU867" i="2" s="1"/>
  <c r="BV867" i="2"/>
  <c r="BW867" i="2" s="1"/>
  <c r="BX867" i="2"/>
  <c r="BY867" i="2" s="1"/>
  <c r="BZ867" i="2"/>
  <c r="CA867" i="2" s="1"/>
  <c r="CB867" i="2"/>
  <c r="CC867" i="2" s="1"/>
  <c r="BR868" i="2"/>
  <c r="BS868" i="2" s="1"/>
  <c r="BT868" i="2"/>
  <c r="BU868" i="2" s="1"/>
  <c r="BV868" i="2"/>
  <c r="BW868" i="2" s="1"/>
  <c r="BX868" i="2"/>
  <c r="BY868" i="2" s="1"/>
  <c r="BZ868" i="2"/>
  <c r="CA868" i="2" s="1"/>
  <c r="CB868" i="2"/>
  <c r="CC868" i="2" s="1"/>
  <c r="BR869" i="2"/>
  <c r="BS869" i="2" s="1"/>
  <c r="BT869" i="2"/>
  <c r="BU869" i="2" s="1"/>
  <c r="BV869" i="2"/>
  <c r="BW869" i="2" s="1"/>
  <c r="BX869" i="2"/>
  <c r="BY869" i="2" s="1"/>
  <c r="BZ869" i="2"/>
  <c r="CA869" i="2" s="1"/>
  <c r="CB869" i="2"/>
  <c r="CC869" i="2" s="1"/>
  <c r="BR870" i="2"/>
  <c r="BS870" i="2" s="1"/>
  <c r="BT870" i="2"/>
  <c r="BU870" i="2" s="1"/>
  <c r="BV870" i="2"/>
  <c r="BW870" i="2" s="1"/>
  <c r="BX870" i="2"/>
  <c r="BY870" i="2" s="1"/>
  <c r="BZ870" i="2"/>
  <c r="CA870" i="2" s="1"/>
  <c r="CB870" i="2"/>
  <c r="CC870" i="2" s="1"/>
  <c r="BR871" i="2"/>
  <c r="BS871" i="2" s="1"/>
  <c r="BT871" i="2"/>
  <c r="BU871" i="2" s="1"/>
  <c r="BV871" i="2"/>
  <c r="BW871" i="2" s="1"/>
  <c r="BX871" i="2"/>
  <c r="BY871" i="2" s="1"/>
  <c r="BZ871" i="2"/>
  <c r="CA871" i="2" s="1"/>
  <c r="CB871" i="2"/>
  <c r="CC871" i="2" s="1"/>
  <c r="BR872" i="2"/>
  <c r="BS872" i="2" s="1"/>
  <c r="BT872" i="2"/>
  <c r="BU872" i="2" s="1"/>
  <c r="BV872" i="2"/>
  <c r="BW872" i="2" s="1"/>
  <c r="BX872" i="2"/>
  <c r="BY872" i="2" s="1"/>
  <c r="BZ872" i="2"/>
  <c r="CA872" i="2" s="1"/>
  <c r="CB872" i="2"/>
  <c r="CC872" i="2" s="1"/>
  <c r="BR873" i="2"/>
  <c r="BS873" i="2" s="1"/>
  <c r="BT873" i="2"/>
  <c r="BU873" i="2" s="1"/>
  <c r="BV873" i="2"/>
  <c r="BW873" i="2" s="1"/>
  <c r="BX873" i="2"/>
  <c r="BY873" i="2" s="1"/>
  <c r="BZ873" i="2"/>
  <c r="CA873" i="2" s="1"/>
  <c r="CB873" i="2"/>
  <c r="CC873" i="2" s="1"/>
  <c r="BR874" i="2"/>
  <c r="BS874" i="2" s="1"/>
  <c r="BT874" i="2"/>
  <c r="BU874" i="2" s="1"/>
  <c r="BV874" i="2"/>
  <c r="BW874" i="2" s="1"/>
  <c r="BX874" i="2"/>
  <c r="BY874" i="2" s="1"/>
  <c r="BZ874" i="2"/>
  <c r="CA874" i="2" s="1"/>
  <c r="CB874" i="2"/>
  <c r="CC874" i="2" s="1"/>
  <c r="BR875" i="2"/>
  <c r="BS875" i="2" s="1"/>
  <c r="BT875" i="2"/>
  <c r="BU875" i="2" s="1"/>
  <c r="BV875" i="2"/>
  <c r="BW875" i="2" s="1"/>
  <c r="BX875" i="2"/>
  <c r="BY875" i="2" s="1"/>
  <c r="BZ875" i="2"/>
  <c r="CA875" i="2" s="1"/>
  <c r="CB875" i="2"/>
  <c r="CC875" i="2" s="1"/>
  <c r="BR876" i="2"/>
  <c r="BS876" i="2" s="1"/>
  <c r="BT876" i="2"/>
  <c r="BU876" i="2" s="1"/>
  <c r="BV876" i="2"/>
  <c r="BW876" i="2" s="1"/>
  <c r="BX876" i="2"/>
  <c r="BY876" i="2" s="1"/>
  <c r="BZ876" i="2"/>
  <c r="CA876" i="2" s="1"/>
  <c r="CB876" i="2"/>
  <c r="CC876" i="2" s="1"/>
  <c r="BR877" i="2"/>
  <c r="BS877" i="2" s="1"/>
  <c r="BT877" i="2"/>
  <c r="BU877" i="2" s="1"/>
  <c r="BV877" i="2"/>
  <c r="BW877" i="2" s="1"/>
  <c r="BX877" i="2"/>
  <c r="BY877" i="2" s="1"/>
  <c r="BZ877" i="2"/>
  <c r="CA877" i="2" s="1"/>
  <c r="CB877" i="2"/>
  <c r="CC877" i="2" s="1"/>
  <c r="BR878" i="2"/>
  <c r="BS878" i="2" s="1"/>
  <c r="BT878" i="2"/>
  <c r="BU878" i="2" s="1"/>
  <c r="BV878" i="2"/>
  <c r="BW878" i="2" s="1"/>
  <c r="BX878" i="2"/>
  <c r="BY878" i="2" s="1"/>
  <c r="BZ878" i="2"/>
  <c r="CA878" i="2" s="1"/>
  <c r="CB878" i="2"/>
  <c r="CC878" i="2" s="1"/>
  <c r="BR879" i="2"/>
  <c r="BS879" i="2" s="1"/>
  <c r="BT879" i="2"/>
  <c r="BU879" i="2" s="1"/>
  <c r="BV879" i="2"/>
  <c r="BW879" i="2" s="1"/>
  <c r="BX879" i="2"/>
  <c r="BY879" i="2" s="1"/>
  <c r="BZ879" i="2"/>
  <c r="CA879" i="2" s="1"/>
  <c r="CB879" i="2"/>
  <c r="CC879" i="2" s="1"/>
  <c r="BR880" i="2"/>
  <c r="BS880" i="2" s="1"/>
  <c r="BT880" i="2"/>
  <c r="BU880" i="2" s="1"/>
  <c r="BV880" i="2"/>
  <c r="BW880" i="2" s="1"/>
  <c r="BX880" i="2"/>
  <c r="BY880" i="2" s="1"/>
  <c r="BZ880" i="2"/>
  <c r="CA880" i="2" s="1"/>
  <c r="CB880" i="2"/>
  <c r="CC880" i="2" s="1"/>
  <c r="BR881" i="2"/>
  <c r="BS881" i="2" s="1"/>
  <c r="BT881" i="2"/>
  <c r="BU881" i="2" s="1"/>
  <c r="BV881" i="2"/>
  <c r="BW881" i="2" s="1"/>
  <c r="BX881" i="2"/>
  <c r="BY881" i="2" s="1"/>
  <c r="BZ881" i="2"/>
  <c r="CA881" i="2" s="1"/>
  <c r="CB881" i="2"/>
  <c r="CC881" i="2" s="1"/>
  <c r="BR882" i="2"/>
  <c r="BS882" i="2" s="1"/>
  <c r="BT882" i="2"/>
  <c r="BU882" i="2" s="1"/>
  <c r="BV882" i="2"/>
  <c r="BW882" i="2" s="1"/>
  <c r="BX882" i="2"/>
  <c r="BY882" i="2" s="1"/>
  <c r="BZ882" i="2"/>
  <c r="CA882" i="2" s="1"/>
  <c r="CB882" i="2"/>
  <c r="CC882" i="2" s="1"/>
  <c r="BR883" i="2"/>
  <c r="BS883" i="2" s="1"/>
  <c r="BT883" i="2"/>
  <c r="BU883" i="2" s="1"/>
  <c r="BV883" i="2"/>
  <c r="BW883" i="2" s="1"/>
  <c r="BX883" i="2"/>
  <c r="BY883" i="2" s="1"/>
  <c r="BZ883" i="2"/>
  <c r="CA883" i="2" s="1"/>
  <c r="CB883" i="2"/>
  <c r="CC883" i="2" s="1"/>
  <c r="BR884" i="2"/>
  <c r="BS884" i="2" s="1"/>
  <c r="BT884" i="2"/>
  <c r="BU884" i="2" s="1"/>
  <c r="BV884" i="2"/>
  <c r="BW884" i="2" s="1"/>
  <c r="BX884" i="2"/>
  <c r="BY884" i="2" s="1"/>
  <c r="BZ884" i="2"/>
  <c r="CA884" i="2" s="1"/>
  <c r="CB884" i="2"/>
  <c r="CC884" i="2" s="1"/>
  <c r="BR885" i="2"/>
  <c r="BS885" i="2" s="1"/>
  <c r="BT885" i="2"/>
  <c r="BU885" i="2" s="1"/>
  <c r="BV885" i="2"/>
  <c r="BW885" i="2" s="1"/>
  <c r="BX885" i="2"/>
  <c r="BY885" i="2" s="1"/>
  <c r="BZ885" i="2"/>
  <c r="CA885" i="2" s="1"/>
  <c r="CB885" i="2"/>
  <c r="CC885" i="2" s="1"/>
  <c r="BR886" i="2"/>
  <c r="BS886" i="2" s="1"/>
  <c r="BT886" i="2"/>
  <c r="BU886" i="2" s="1"/>
  <c r="BV886" i="2"/>
  <c r="BW886" i="2" s="1"/>
  <c r="BX886" i="2"/>
  <c r="BY886" i="2" s="1"/>
  <c r="BZ886" i="2"/>
  <c r="CA886" i="2" s="1"/>
  <c r="CB886" i="2"/>
  <c r="CC886" i="2" s="1"/>
  <c r="BR887" i="2"/>
  <c r="BS887" i="2" s="1"/>
  <c r="BT887" i="2"/>
  <c r="BU887" i="2" s="1"/>
  <c r="BV887" i="2"/>
  <c r="BW887" i="2" s="1"/>
  <c r="BX887" i="2"/>
  <c r="BY887" i="2" s="1"/>
  <c r="BZ887" i="2"/>
  <c r="CA887" i="2" s="1"/>
  <c r="CB887" i="2"/>
  <c r="CC887" i="2" s="1"/>
  <c r="BR888" i="2"/>
  <c r="BS888" i="2" s="1"/>
  <c r="BT888" i="2"/>
  <c r="BU888" i="2" s="1"/>
  <c r="BV888" i="2"/>
  <c r="BW888" i="2" s="1"/>
  <c r="BX888" i="2"/>
  <c r="BY888" i="2" s="1"/>
  <c r="BZ888" i="2"/>
  <c r="CA888" i="2" s="1"/>
  <c r="CB888" i="2"/>
  <c r="CC888" i="2" s="1"/>
  <c r="BR889" i="2"/>
  <c r="BS889" i="2" s="1"/>
  <c r="BT889" i="2"/>
  <c r="BU889" i="2" s="1"/>
  <c r="BV889" i="2"/>
  <c r="BW889" i="2" s="1"/>
  <c r="BX889" i="2"/>
  <c r="BY889" i="2" s="1"/>
  <c r="BZ889" i="2"/>
  <c r="CA889" i="2" s="1"/>
  <c r="CB889" i="2"/>
  <c r="CC889" i="2" s="1"/>
  <c r="BR890" i="2"/>
  <c r="BS890" i="2" s="1"/>
  <c r="BT890" i="2"/>
  <c r="BU890" i="2" s="1"/>
  <c r="BV890" i="2"/>
  <c r="BW890" i="2" s="1"/>
  <c r="BX890" i="2"/>
  <c r="BY890" i="2" s="1"/>
  <c r="BZ890" i="2"/>
  <c r="CA890" i="2" s="1"/>
  <c r="CB890" i="2"/>
  <c r="CC890" i="2" s="1"/>
  <c r="BR891" i="2"/>
  <c r="BS891" i="2" s="1"/>
  <c r="BT891" i="2"/>
  <c r="BU891" i="2" s="1"/>
  <c r="BV891" i="2"/>
  <c r="BW891" i="2" s="1"/>
  <c r="BX891" i="2"/>
  <c r="BY891" i="2" s="1"/>
  <c r="BZ891" i="2"/>
  <c r="CA891" i="2" s="1"/>
  <c r="CB891" i="2"/>
  <c r="CC891" i="2" s="1"/>
  <c r="BR892" i="2"/>
  <c r="BS892" i="2" s="1"/>
  <c r="BT892" i="2"/>
  <c r="BU892" i="2" s="1"/>
  <c r="BV892" i="2"/>
  <c r="BW892" i="2" s="1"/>
  <c r="BX892" i="2"/>
  <c r="BY892" i="2" s="1"/>
  <c r="BZ892" i="2"/>
  <c r="CA892" i="2" s="1"/>
  <c r="CB892" i="2"/>
  <c r="CC892" i="2" s="1"/>
  <c r="BR893" i="2"/>
  <c r="BS893" i="2" s="1"/>
  <c r="BT893" i="2"/>
  <c r="BU893" i="2" s="1"/>
  <c r="BV893" i="2"/>
  <c r="BW893" i="2" s="1"/>
  <c r="BX893" i="2"/>
  <c r="BY893" i="2" s="1"/>
  <c r="BZ893" i="2"/>
  <c r="CA893" i="2" s="1"/>
  <c r="CB893" i="2"/>
  <c r="CC893" i="2" s="1"/>
  <c r="BR894" i="2"/>
  <c r="BS894" i="2" s="1"/>
  <c r="BT894" i="2"/>
  <c r="BU894" i="2" s="1"/>
  <c r="BV894" i="2"/>
  <c r="BW894" i="2" s="1"/>
  <c r="BX894" i="2"/>
  <c r="BY894" i="2" s="1"/>
  <c r="BZ894" i="2"/>
  <c r="CA894" i="2" s="1"/>
  <c r="CB894" i="2"/>
  <c r="CC894" i="2" s="1"/>
  <c r="BR895" i="2"/>
  <c r="BS895" i="2" s="1"/>
  <c r="BT895" i="2"/>
  <c r="BU895" i="2" s="1"/>
  <c r="BV895" i="2"/>
  <c r="BW895" i="2" s="1"/>
  <c r="BX895" i="2"/>
  <c r="BY895" i="2" s="1"/>
  <c r="BZ895" i="2"/>
  <c r="CA895" i="2" s="1"/>
  <c r="CB895" i="2"/>
  <c r="CC895" i="2" s="1"/>
  <c r="BR896" i="2"/>
  <c r="BS896" i="2" s="1"/>
  <c r="BT896" i="2"/>
  <c r="BU896" i="2" s="1"/>
  <c r="BV896" i="2"/>
  <c r="BW896" i="2" s="1"/>
  <c r="BX896" i="2"/>
  <c r="BY896" i="2" s="1"/>
  <c r="BZ896" i="2"/>
  <c r="CA896" i="2" s="1"/>
  <c r="CB896" i="2"/>
  <c r="CC896" i="2" s="1"/>
  <c r="BR897" i="2"/>
  <c r="BS897" i="2" s="1"/>
  <c r="BT897" i="2"/>
  <c r="BU897" i="2" s="1"/>
  <c r="BV897" i="2"/>
  <c r="BW897" i="2" s="1"/>
  <c r="BX897" i="2"/>
  <c r="BY897" i="2" s="1"/>
  <c r="BZ897" i="2"/>
  <c r="CA897" i="2" s="1"/>
  <c r="CB897" i="2"/>
  <c r="CC897" i="2" s="1"/>
  <c r="BR898" i="2"/>
  <c r="BS898" i="2" s="1"/>
  <c r="BT898" i="2"/>
  <c r="BU898" i="2" s="1"/>
  <c r="BV898" i="2"/>
  <c r="BW898" i="2" s="1"/>
  <c r="BX898" i="2"/>
  <c r="BY898" i="2" s="1"/>
  <c r="BZ898" i="2"/>
  <c r="CA898" i="2" s="1"/>
  <c r="CB898" i="2"/>
  <c r="CC898" i="2" s="1"/>
  <c r="BR899" i="2"/>
  <c r="BS899" i="2" s="1"/>
  <c r="BT899" i="2"/>
  <c r="BU899" i="2" s="1"/>
  <c r="BV899" i="2"/>
  <c r="BW899" i="2" s="1"/>
  <c r="BX899" i="2"/>
  <c r="BY899" i="2" s="1"/>
  <c r="BZ899" i="2"/>
  <c r="CA899" i="2" s="1"/>
  <c r="CB899" i="2"/>
  <c r="CC899" i="2" s="1"/>
  <c r="BZ2" i="2"/>
  <c r="CA2" i="2" s="1"/>
  <c r="BB2" i="3" s="1"/>
  <c r="BX2" i="2"/>
  <c r="BY2" i="2" s="1"/>
  <c r="BA2" i="3" s="1"/>
  <c r="BV2" i="2"/>
  <c r="BW2" i="2" s="1"/>
  <c r="AZ2" i="3" s="1"/>
  <c r="CC2" i="2"/>
  <c r="BE2" i="3" s="1"/>
  <c r="BT2" i="2"/>
  <c r="BR2" i="2"/>
  <c r="BS2" i="2" s="1"/>
  <c r="AX2" i="3" s="1"/>
  <c r="BF3" i="2"/>
  <c r="BG3" i="2" s="1"/>
  <c r="AR3" i="3" s="1"/>
  <c r="BH3" i="2"/>
  <c r="BI3" i="2" s="1"/>
  <c r="AS3" i="3" s="1"/>
  <c r="BJ3" i="2"/>
  <c r="BK3" i="2" s="1"/>
  <c r="AT3" i="3" s="1"/>
  <c r="BL3" i="2"/>
  <c r="BM3" i="2" s="1"/>
  <c r="AU3" i="3" s="1"/>
  <c r="BN3" i="2"/>
  <c r="BO3" i="2" s="1"/>
  <c r="AV3" i="3" s="1"/>
  <c r="BP3" i="2"/>
  <c r="BQ3" i="2" s="1"/>
  <c r="AW3" i="3" s="1"/>
  <c r="BF4" i="2"/>
  <c r="BG4" i="2" s="1"/>
  <c r="AR4" i="3" s="1"/>
  <c r="BH4" i="2"/>
  <c r="BI4" i="2" s="1"/>
  <c r="AS4" i="3" s="1"/>
  <c r="BJ4" i="2"/>
  <c r="BK4" i="2" s="1"/>
  <c r="AT4" i="3" s="1"/>
  <c r="BL4" i="2"/>
  <c r="BM4" i="2" s="1"/>
  <c r="AU4" i="3" s="1"/>
  <c r="BN4" i="2"/>
  <c r="BO4" i="2" s="1"/>
  <c r="AV4" i="3" s="1"/>
  <c r="BP4" i="2"/>
  <c r="BQ4" i="2" s="1"/>
  <c r="AW4" i="3" s="1"/>
  <c r="BF5" i="2"/>
  <c r="BG5" i="2" s="1"/>
  <c r="AR5" i="3" s="1"/>
  <c r="BH5" i="2"/>
  <c r="BI5" i="2" s="1"/>
  <c r="AS5" i="3" s="1"/>
  <c r="BJ5" i="2"/>
  <c r="BK5" i="2" s="1"/>
  <c r="AT5" i="3" s="1"/>
  <c r="BL5" i="2"/>
  <c r="BM5" i="2" s="1"/>
  <c r="AU5" i="3" s="1"/>
  <c r="BN5" i="2"/>
  <c r="BO5" i="2" s="1"/>
  <c r="AV5" i="3" s="1"/>
  <c r="BP5" i="2"/>
  <c r="BQ5" i="2" s="1"/>
  <c r="BF6" i="2"/>
  <c r="BG6" i="2" s="1"/>
  <c r="AR6" i="3" s="1"/>
  <c r="BH6" i="2"/>
  <c r="BI6" i="2" s="1"/>
  <c r="AS6" i="3" s="1"/>
  <c r="BJ6" i="2"/>
  <c r="BK6" i="2" s="1"/>
  <c r="AT6" i="3" s="1"/>
  <c r="BL6" i="2"/>
  <c r="BM6" i="2" s="1"/>
  <c r="AU6" i="3" s="1"/>
  <c r="BN6" i="2"/>
  <c r="BO6" i="2" s="1"/>
  <c r="AV6" i="3" s="1"/>
  <c r="BP6" i="2"/>
  <c r="BQ6" i="2" s="1"/>
  <c r="AW6" i="3" s="1"/>
  <c r="BF7" i="2"/>
  <c r="BG7" i="2" s="1"/>
  <c r="AR7" i="3" s="1"/>
  <c r="BH7" i="2"/>
  <c r="BI7" i="2" s="1"/>
  <c r="AS7" i="3" s="1"/>
  <c r="BJ7" i="2"/>
  <c r="BK7" i="2" s="1"/>
  <c r="AT7" i="3" s="1"/>
  <c r="BL7" i="2"/>
  <c r="BM7" i="2" s="1"/>
  <c r="AU7" i="3" s="1"/>
  <c r="BN7" i="2"/>
  <c r="BO7" i="2" s="1"/>
  <c r="AV7" i="3" s="1"/>
  <c r="BP7" i="2"/>
  <c r="BQ7" i="2" s="1"/>
  <c r="AW7" i="3" s="1"/>
  <c r="BF8" i="2"/>
  <c r="BG8" i="2" s="1"/>
  <c r="AR8" i="3" s="1"/>
  <c r="BH8" i="2"/>
  <c r="BI8" i="2" s="1"/>
  <c r="AS8" i="3" s="1"/>
  <c r="BJ8" i="2"/>
  <c r="BK8" i="2" s="1"/>
  <c r="AT8" i="3" s="1"/>
  <c r="BL8" i="2"/>
  <c r="BM8" i="2" s="1"/>
  <c r="AU8" i="3" s="1"/>
  <c r="BN8" i="2"/>
  <c r="BO8" i="2" s="1"/>
  <c r="AV8" i="3" s="1"/>
  <c r="BP8" i="2"/>
  <c r="BQ8" i="2" s="1"/>
  <c r="AW8" i="3" s="1"/>
  <c r="BF9" i="2"/>
  <c r="BG9" i="2" s="1"/>
  <c r="AR9" i="3" s="1"/>
  <c r="BH9" i="2"/>
  <c r="BI9" i="2" s="1"/>
  <c r="AS9" i="3" s="1"/>
  <c r="BJ9" i="2"/>
  <c r="BK9" i="2" s="1"/>
  <c r="AT9" i="3" s="1"/>
  <c r="BL9" i="2"/>
  <c r="BM9" i="2" s="1"/>
  <c r="AU9" i="3" s="1"/>
  <c r="BN9" i="2"/>
  <c r="BO9" i="2" s="1"/>
  <c r="AV9" i="3" s="1"/>
  <c r="BP9" i="2"/>
  <c r="BQ9" i="2" s="1"/>
  <c r="AW9" i="3" s="1"/>
  <c r="BF10" i="2"/>
  <c r="BG10" i="2" s="1"/>
  <c r="AR10" i="3" s="1"/>
  <c r="BH10" i="2"/>
  <c r="BI10" i="2" s="1"/>
  <c r="AS10" i="3" s="1"/>
  <c r="BJ10" i="2"/>
  <c r="BK10" i="2" s="1"/>
  <c r="AT10" i="3" s="1"/>
  <c r="BL10" i="2"/>
  <c r="BM10" i="2" s="1"/>
  <c r="AU10" i="3" s="1"/>
  <c r="BN10" i="2"/>
  <c r="BO10" i="2" s="1"/>
  <c r="AV10" i="3" s="1"/>
  <c r="BP10" i="2"/>
  <c r="BQ10" i="2" s="1"/>
  <c r="AW10" i="3" s="1"/>
  <c r="BF11" i="2"/>
  <c r="BG11" i="2" s="1"/>
  <c r="AR11" i="3" s="1"/>
  <c r="BH11" i="2"/>
  <c r="BI11" i="2" s="1"/>
  <c r="AS11" i="3" s="1"/>
  <c r="BJ11" i="2"/>
  <c r="BK11" i="2" s="1"/>
  <c r="AT11" i="3" s="1"/>
  <c r="BL11" i="2"/>
  <c r="BM11" i="2" s="1"/>
  <c r="AU11" i="3" s="1"/>
  <c r="BN11" i="2"/>
  <c r="BO11" i="2" s="1"/>
  <c r="AV11" i="3" s="1"/>
  <c r="BP11" i="2"/>
  <c r="BQ11" i="2" s="1"/>
  <c r="AW11" i="3" s="1"/>
  <c r="BF12" i="2"/>
  <c r="BG12" i="2" s="1"/>
  <c r="AR12" i="3" s="1"/>
  <c r="BH12" i="2"/>
  <c r="BI12" i="2" s="1"/>
  <c r="AS12" i="3" s="1"/>
  <c r="BJ12" i="2"/>
  <c r="BK12" i="2" s="1"/>
  <c r="AT12" i="3" s="1"/>
  <c r="BL12" i="2"/>
  <c r="BM12" i="2" s="1"/>
  <c r="AU12" i="3" s="1"/>
  <c r="BN12" i="2"/>
  <c r="BO12" i="2" s="1"/>
  <c r="AV12" i="3" s="1"/>
  <c r="BP12" i="2"/>
  <c r="BQ12" i="2" s="1"/>
  <c r="AW12" i="3" s="1"/>
  <c r="BF13" i="2"/>
  <c r="BG13" i="2" s="1"/>
  <c r="AR13" i="3" s="1"/>
  <c r="BH13" i="2"/>
  <c r="BI13" i="2" s="1"/>
  <c r="AS13" i="3" s="1"/>
  <c r="BJ13" i="2"/>
  <c r="BK13" i="2" s="1"/>
  <c r="AT13" i="3" s="1"/>
  <c r="BL13" i="2"/>
  <c r="BM13" i="2" s="1"/>
  <c r="BN13" i="2"/>
  <c r="BO13" i="2" s="1"/>
  <c r="AV13" i="3" s="1"/>
  <c r="BP13" i="2"/>
  <c r="BQ13" i="2" s="1"/>
  <c r="AW13" i="3" s="1"/>
  <c r="BF14" i="2"/>
  <c r="BG14" i="2" s="1"/>
  <c r="AR14" i="3" s="1"/>
  <c r="BH14" i="2"/>
  <c r="BI14" i="2" s="1"/>
  <c r="AS14" i="3" s="1"/>
  <c r="BJ14" i="2"/>
  <c r="BK14" i="2" s="1"/>
  <c r="AT14" i="3" s="1"/>
  <c r="BL14" i="2"/>
  <c r="BM14" i="2" s="1"/>
  <c r="AU14" i="3" s="1"/>
  <c r="BN14" i="2"/>
  <c r="BO14" i="2" s="1"/>
  <c r="AV14" i="3" s="1"/>
  <c r="BP14" i="2"/>
  <c r="BQ14" i="2" s="1"/>
  <c r="AW14" i="3" s="1"/>
  <c r="BF15" i="2"/>
  <c r="BG15" i="2" s="1"/>
  <c r="AR15" i="3" s="1"/>
  <c r="BH15" i="2"/>
  <c r="BI15" i="2" s="1"/>
  <c r="AS15" i="3" s="1"/>
  <c r="BJ15" i="2"/>
  <c r="BK15" i="2" s="1"/>
  <c r="AT15" i="3" s="1"/>
  <c r="BL15" i="2"/>
  <c r="BM15" i="2" s="1"/>
  <c r="AU15" i="3" s="1"/>
  <c r="BN15" i="2"/>
  <c r="BO15" i="2" s="1"/>
  <c r="AV15" i="3" s="1"/>
  <c r="BP15" i="2"/>
  <c r="BQ15" i="2" s="1"/>
  <c r="AW15" i="3" s="1"/>
  <c r="BF16" i="2"/>
  <c r="BG16" i="2" s="1"/>
  <c r="AR16" i="3" s="1"/>
  <c r="BH16" i="2"/>
  <c r="BI16" i="2" s="1"/>
  <c r="AS16" i="3" s="1"/>
  <c r="BJ16" i="2"/>
  <c r="BK16" i="2" s="1"/>
  <c r="AT16" i="3" s="1"/>
  <c r="BL16" i="2"/>
  <c r="BM16" i="2" s="1"/>
  <c r="AU16" i="3" s="1"/>
  <c r="BN16" i="2"/>
  <c r="BO16" i="2" s="1"/>
  <c r="AV16" i="3" s="1"/>
  <c r="BP16" i="2"/>
  <c r="BQ16" i="2" s="1"/>
  <c r="AW16" i="3" s="1"/>
  <c r="BF17" i="2"/>
  <c r="BG17" i="2" s="1"/>
  <c r="AR17" i="3" s="1"/>
  <c r="BH17" i="2"/>
  <c r="BI17" i="2" s="1"/>
  <c r="AS17" i="3" s="1"/>
  <c r="BJ17" i="2"/>
  <c r="BK17" i="2" s="1"/>
  <c r="AT17" i="3" s="1"/>
  <c r="BL17" i="2"/>
  <c r="BM17" i="2" s="1"/>
  <c r="AU17" i="3" s="1"/>
  <c r="BN17" i="2"/>
  <c r="BO17" i="2" s="1"/>
  <c r="AV17" i="3" s="1"/>
  <c r="BP17" i="2"/>
  <c r="BQ17" i="2" s="1"/>
  <c r="AW17" i="3" s="1"/>
  <c r="BF18" i="2"/>
  <c r="BG18" i="2" s="1"/>
  <c r="AR18" i="3" s="1"/>
  <c r="BH18" i="2"/>
  <c r="BI18" i="2" s="1"/>
  <c r="AS18" i="3" s="1"/>
  <c r="BJ18" i="2"/>
  <c r="BK18" i="2" s="1"/>
  <c r="AT18" i="3" s="1"/>
  <c r="BL18" i="2"/>
  <c r="BM18" i="2" s="1"/>
  <c r="AU18" i="3" s="1"/>
  <c r="BN18" i="2"/>
  <c r="BO18" i="2" s="1"/>
  <c r="AV18" i="3" s="1"/>
  <c r="BP18" i="2"/>
  <c r="BQ18" i="2" s="1"/>
  <c r="AW18" i="3" s="1"/>
  <c r="BF19" i="2"/>
  <c r="BG19" i="2" s="1"/>
  <c r="AR19" i="3" s="1"/>
  <c r="BH19" i="2"/>
  <c r="BI19" i="2" s="1"/>
  <c r="AS19" i="3" s="1"/>
  <c r="BJ19" i="2"/>
  <c r="BK19" i="2" s="1"/>
  <c r="AT19" i="3" s="1"/>
  <c r="BL19" i="2"/>
  <c r="BM19" i="2" s="1"/>
  <c r="AU19" i="3" s="1"/>
  <c r="BN19" i="2"/>
  <c r="BO19" i="2" s="1"/>
  <c r="AV19" i="3" s="1"/>
  <c r="BP19" i="2"/>
  <c r="BQ19" i="2" s="1"/>
  <c r="AW19" i="3" s="1"/>
  <c r="BF20" i="2"/>
  <c r="BG20" i="2" s="1"/>
  <c r="AR20" i="3" s="1"/>
  <c r="BH20" i="2"/>
  <c r="BI20" i="2" s="1"/>
  <c r="AS20" i="3" s="1"/>
  <c r="BJ20" i="2"/>
  <c r="BK20" i="2" s="1"/>
  <c r="AT20" i="3" s="1"/>
  <c r="BL20" i="2"/>
  <c r="BM20" i="2" s="1"/>
  <c r="AU20" i="3" s="1"/>
  <c r="BN20" i="2"/>
  <c r="BO20" i="2" s="1"/>
  <c r="AV20" i="3" s="1"/>
  <c r="BP20" i="2"/>
  <c r="BQ20" i="2" s="1"/>
  <c r="AW20" i="3" s="1"/>
  <c r="BF21" i="2"/>
  <c r="BG21" i="2" s="1"/>
  <c r="AR21" i="3" s="1"/>
  <c r="BH21" i="2"/>
  <c r="BI21" i="2" s="1"/>
  <c r="AS21" i="3" s="1"/>
  <c r="BJ21" i="2"/>
  <c r="BK21" i="2" s="1"/>
  <c r="AT21" i="3" s="1"/>
  <c r="BL21" i="2"/>
  <c r="BM21" i="2" s="1"/>
  <c r="AU21" i="3" s="1"/>
  <c r="BN21" i="2"/>
  <c r="BO21" i="2" s="1"/>
  <c r="AV21" i="3" s="1"/>
  <c r="BP21" i="2"/>
  <c r="BQ21" i="2" s="1"/>
  <c r="AW21" i="3" s="1"/>
  <c r="BF22" i="2"/>
  <c r="BG22" i="2" s="1"/>
  <c r="AR22" i="3" s="1"/>
  <c r="BH22" i="2"/>
  <c r="BI22" i="2" s="1"/>
  <c r="AS22" i="3" s="1"/>
  <c r="BJ22" i="2"/>
  <c r="BK22" i="2" s="1"/>
  <c r="AT22" i="3" s="1"/>
  <c r="BL22" i="2"/>
  <c r="BM22" i="2" s="1"/>
  <c r="AU22" i="3" s="1"/>
  <c r="BN22" i="2"/>
  <c r="BO22" i="2" s="1"/>
  <c r="AV22" i="3" s="1"/>
  <c r="BP22" i="2"/>
  <c r="BQ22" i="2" s="1"/>
  <c r="AW22" i="3" s="1"/>
  <c r="BF23" i="2"/>
  <c r="BG23" i="2" s="1"/>
  <c r="AR23" i="3" s="1"/>
  <c r="BH23" i="2"/>
  <c r="BI23" i="2" s="1"/>
  <c r="AS23" i="3" s="1"/>
  <c r="BJ23" i="2"/>
  <c r="BK23" i="2" s="1"/>
  <c r="AT23" i="3" s="1"/>
  <c r="BL23" i="2"/>
  <c r="BM23" i="2" s="1"/>
  <c r="AU23" i="3" s="1"/>
  <c r="BN23" i="2"/>
  <c r="BO23" i="2" s="1"/>
  <c r="AV23" i="3" s="1"/>
  <c r="BP23" i="2"/>
  <c r="BQ23" i="2" s="1"/>
  <c r="AW23" i="3" s="1"/>
  <c r="BF24" i="2"/>
  <c r="BG24" i="2" s="1"/>
  <c r="AR24" i="3" s="1"/>
  <c r="BH24" i="2"/>
  <c r="BI24" i="2" s="1"/>
  <c r="AS24" i="3" s="1"/>
  <c r="BJ24" i="2"/>
  <c r="BK24" i="2" s="1"/>
  <c r="AT24" i="3" s="1"/>
  <c r="BL24" i="2"/>
  <c r="BM24" i="2" s="1"/>
  <c r="AU24" i="3" s="1"/>
  <c r="BN24" i="2"/>
  <c r="BO24" i="2" s="1"/>
  <c r="AV24" i="3" s="1"/>
  <c r="BP24" i="2"/>
  <c r="BQ24" i="2" s="1"/>
  <c r="AW24" i="3" s="1"/>
  <c r="BF25" i="2"/>
  <c r="BG25" i="2" s="1"/>
  <c r="AR25" i="3" s="1"/>
  <c r="BH25" i="2"/>
  <c r="BI25" i="2" s="1"/>
  <c r="AS25" i="3" s="1"/>
  <c r="BJ25" i="2"/>
  <c r="BK25" i="2" s="1"/>
  <c r="AT25" i="3" s="1"/>
  <c r="BL25" i="2"/>
  <c r="BM25" i="2" s="1"/>
  <c r="AU25" i="3" s="1"/>
  <c r="BN25" i="2"/>
  <c r="BO25" i="2" s="1"/>
  <c r="AV25" i="3" s="1"/>
  <c r="BP25" i="2"/>
  <c r="BQ25" i="2" s="1"/>
  <c r="AW25" i="3" s="1"/>
  <c r="BF26" i="2"/>
  <c r="BG26" i="2" s="1"/>
  <c r="AR26" i="3" s="1"/>
  <c r="BH26" i="2"/>
  <c r="BI26" i="2" s="1"/>
  <c r="AS26" i="3" s="1"/>
  <c r="BJ26" i="2"/>
  <c r="BK26" i="2" s="1"/>
  <c r="AT26" i="3" s="1"/>
  <c r="BL26" i="2"/>
  <c r="BM26" i="2" s="1"/>
  <c r="AU26" i="3" s="1"/>
  <c r="BN26" i="2"/>
  <c r="BO26" i="2" s="1"/>
  <c r="AV26" i="3" s="1"/>
  <c r="BP26" i="2"/>
  <c r="BQ26" i="2" s="1"/>
  <c r="AW26" i="3" s="1"/>
  <c r="BF27" i="2"/>
  <c r="BG27" i="2" s="1"/>
  <c r="AR27" i="3" s="1"/>
  <c r="BH27" i="2"/>
  <c r="BI27" i="2" s="1"/>
  <c r="AS27" i="3" s="1"/>
  <c r="BJ27" i="2"/>
  <c r="BK27" i="2" s="1"/>
  <c r="AT27" i="3" s="1"/>
  <c r="BL27" i="2"/>
  <c r="BM27" i="2" s="1"/>
  <c r="AU27" i="3" s="1"/>
  <c r="BN27" i="2"/>
  <c r="BO27" i="2" s="1"/>
  <c r="AV27" i="3" s="1"/>
  <c r="BP27" i="2"/>
  <c r="BQ27" i="2" s="1"/>
  <c r="AW27" i="3" s="1"/>
  <c r="BF28" i="2"/>
  <c r="BG28" i="2" s="1"/>
  <c r="AR28" i="3" s="1"/>
  <c r="BH28" i="2"/>
  <c r="BI28" i="2" s="1"/>
  <c r="AS28" i="3" s="1"/>
  <c r="BJ28" i="2"/>
  <c r="BK28" i="2" s="1"/>
  <c r="AT28" i="3" s="1"/>
  <c r="BL28" i="2"/>
  <c r="BM28" i="2" s="1"/>
  <c r="AU28" i="3" s="1"/>
  <c r="BN28" i="2"/>
  <c r="BO28" i="2" s="1"/>
  <c r="AV28" i="3" s="1"/>
  <c r="BP28" i="2"/>
  <c r="BQ28" i="2" s="1"/>
  <c r="AW28" i="3" s="1"/>
  <c r="BF29" i="2"/>
  <c r="BG29" i="2" s="1"/>
  <c r="AR29" i="3" s="1"/>
  <c r="BH29" i="2"/>
  <c r="BI29" i="2" s="1"/>
  <c r="AS29" i="3" s="1"/>
  <c r="BJ29" i="2"/>
  <c r="BK29" i="2" s="1"/>
  <c r="AT29" i="3" s="1"/>
  <c r="BL29" i="2"/>
  <c r="BM29" i="2" s="1"/>
  <c r="AU29" i="3" s="1"/>
  <c r="BN29" i="2"/>
  <c r="BO29" i="2" s="1"/>
  <c r="AV29" i="3" s="1"/>
  <c r="BP29" i="2"/>
  <c r="BQ29" i="2" s="1"/>
  <c r="AW29" i="3" s="1"/>
  <c r="BF30" i="2"/>
  <c r="BG30" i="2" s="1"/>
  <c r="AR30" i="3" s="1"/>
  <c r="BH30" i="2"/>
  <c r="BI30" i="2" s="1"/>
  <c r="AS30" i="3" s="1"/>
  <c r="BJ30" i="2"/>
  <c r="BK30" i="2" s="1"/>
  <c r="AT30" i="3" s="1"/>
  <c r="BL30" i="2"/>
  <c r="BM30" i="2" s="1"/>
  <c r="AU30" i="3" s="1"/>
  <c r="BN30" i="2"/>
  <c r="BO30" i="2" s="1"/>
  <c r="AV30" i="3" s="1"/>
  <c r="BP30" i="2"/>
  <c r="BQ30" i="2" s="1"/>
  <c r="AW30" i="3" s="1"/>
  <c r="BF31" i="2"/>
  <c r="BG31" i="2" s="1"/>
  <c r="AR31" i="3" s="1"/>
  <c r="BH31" i="2"/>
  <c r="BI31" i="2" s="1"/>
  <c r="AS31" i="3" s="1"/>
  <c r="BJ31" i="2"/>
  <c r="BK31" i="2" s="1"/>
  <c r="AT31" i="3" s="1"/>
  <c r="BL31" i="2"/>
  <c r="BM31" i="2" s="1"/>
  <c r="AU31" i="3" s="1"/>
  <c r="BN31" i="2"/>
  <c r="BO31" i="2" s="1"/>
  <c r="AV31" i="3" s="1"/>
  <c r="BP31" i="2"/>
  <c r="BQ31" i="2" s="1"/>
  <c r="AW31" i="3" s="1"/>
  <c r="BF32" i="2"/>
  <c r="BG32" i="2" s="1"/>
  <c r="AR32" i="3" s="1"/>
  <c r="BH32" i="2"/>
  <c r="BI32" i="2" s="1"/>
  <c r="AS32" i="3" s="1"/>
  <c r="BJ32" i="2"/>
  <c r="BK32" i="2" s="1"/>
  <c r="AT32" i="3" s="1"/>
  <c r="BL32" i="2"/>
  <c r="BM32" i="2" s="1"/>
  <c r="AU32" i="3" s="1"/>
  <c r="BN32" i="2"/>
  <c r="BO32" i="2" s="1"/>
  <c r="AV32" i="3" s="1"/>
  <c r="BP32" i="2"/>
  <c r="BQ32" i="2" s="1"/>
  <c r="AW32" i="3" s="1"/>
  <c r="BF33" i="2"/>
  <c r="BG33" i="2" s="1"/>
  <c r="AR33" i="3" s="1"/>
  <c r="BH33" i="2"/>
  <c r="BI33" i="2" s="1"/>
  <c r="AS33" i="3" s="1"/>
  <c r="BJ33" i="2"/>
  <c r="BK33" i="2" s="1"/>
  <c r="AT33" i="3" s="1"/>
  <c r="BL33" i="2"/>
  <c r="BM33" i="2" s="1"/>
  <c r="AU33" i="3" s="1"/>
  <c r="BN33" i="2"/>
  <c r="BO33" i="2" s="1"/>
  <c r="AV33" i="3" s="1"/>
  <c r="BP33" i="2"/>
  <c r="BQ33" i="2" s="1"/>
  <c r="AW33" i="3" s="1"/>
  <c r="BF34" i="2"/>
  <c r="BG34" i="2" s="1"/>
  <c r="AR34" i="3" s="1"/>
  <c r="BH34" i="2"/>
  <c r="BI34" i="2" s="1"/>
  <c r="AS34" i="3" s="1"/>
  <c r="BJ34" i="2"/>
  <c r="BK34" i="2" s="1"/>
  <c r="AT34" i="3" s="1"/>
  <c r="BL34" i="2"/>
  <c r="BM34" i="2" s="1"/>
  <c r="AU34" i="3" s="1"/>
  <c r="BN34" i="2"/>
  <c r="BO34" i="2" s="1"/>
  <c r="AV34" i="3" s="1"/>
  <c r="BP34" i="2"/>
  <c r="BQ34" i="2" s="1"/>
  <c r="AW34" i="3" s="1"/>
  <c r="BF35" i="2"/>
  <c r="BG35" i="2" s="1"/>
  <c r="AR35" i="3" s="1"/>
  <c r="BH35" i="2"/>
  <c r="BI35" i="2" s="1"/>
  <c r="AS35" i="3" s="1"/>
  <c r="BJ35" i="2"/>
  <c r="BK35" i="2" s="1"/>
  <c r="AT35" i="3" s="1"/>
  <c r="BL35" i="2"/>
  <c r="BM35" i="2" s="1"/>
  <c r="AU35" i="3" s="1"/>
  <c r="BN35" i="2"/>
  <c r="BO35" i="2" s="1"/>
  <c r="AV35" i="3" s="1"/>
  <c r="BP35" i="2"/>
  <c r="BQ35" i="2" s="1"/>
  <c r="AW35" i="3" s="1"/>
  <c r="BF36" i="2"/>
  <c r="BG36" i="2" s="1"/>
  <c r="BH36" i="2"/>
  <c r="BI36" i="2" s="1"/>
  <c r="BJ36" i="2"/>
  <c r="BK36" i="2" s="1"/>
  <c r="BL36" i="2"/>
  <c r="BM36" i="2" s="1"/>
  <c r="BN36" i="2"/>
  <c r="BO36" i="2" s="1"/>
  <c r="BP36" i="2"/>
  <c r="BQ36" i="2" s="1"/>
  <c r="BF37" i="2"/>
  <c r="BG37" i="2" s="1"/>
  <c r="AR36" i="3" s="1"/>
  <c r="BH37" i="2"/>
  <c r="BI37" i="2" s="1"/>
  <c r="AS36" i="3" s="1"/>
  <c r="BJ37" i="2"/>
  <c r="BK37" i="2" s="1"/>
  <c r="AT36" i="3" s="1"/>
  <c r="BL37" i="2"/>
  <c r="BM37" i="2" s="1"/>
  <c r="AU36" i="3" s="1"/>
  <c r="BN37" i="2"/>
  <c r="BO37" i="2" s="1"/>
  <c r="AV36" i="3" s="1"/>
  <c r="BP37" i="2"/>
  <c r="BQ37" i="2" s="1"/>
  <c r="AW36" i="3" s="1"/>
  <c r="BF38" i="2"/>
  <c r="BG38" i="2" s="1"/>
  <c r="AR37" i="3" s="1"/>
  <c r="BH38" i="2"/>
  <c r="BI38" i="2" s="1"/>
  <c r="AS37" i="3" s="1"/>
  <c r="BJ38" i="2"/>
  <c r="BK38" i="2" s="1"/>
  <c r="AT37" i="3" s="1"/>
  <c r="BL38" i="2"/>
  <c r="BM38" i="2" s="1"/>
  <c r="AU37" i="3" s="1"/>
  <c r="BN38" i="2"/>
  <c r="BO38" i="2" s="1"/>
  <c r="AV37" i="3" s="1"/>
  <c r="BP38" i="2"/>
  <c r="BQ38" i="2" s="1"/>
  <c r="AW37" i="3" s="1"/>
  <c r="BF39" i="2"/>
  <c r="BG39" i="2" s="1"/>
  <c r="AR38" i="3" s="1"/>
  <c r="BH39" i="2"/>
  <c r="BI39" i="2" s="1"/>
  <c r="AS38" i="3" s="1"/>
  <c r="BJ39" i="2"/>
  <c r="BK39" i="2" s="1"/>
  <c r="AT38" i="3" s="1"/>
  <c r="BL39" i="2"/>
  <c r="BM39" i="2" s="1"/>
  <c r="AU38" i="3" s="1"/>
  <c r="BN39" i="2"/>
  <c r="BO39" i="2" s="1"/>
  <c r="AV38" i="3" s="1"/>
  <c r="BP39" i="2"/>
  <c r="BQ39" i="2" s="1"/>
  <c r="AW38" i="3" s="1"/>
  <c r="BF40" i="2"/>
  <c r="BG40" i="2" s="1"/>
  <c r="AR39" i="3" s="1"/>
  <c r="BH40" i="2"/>
  <c r="BI40" i="2" s="1"/>
  <c r="AS39" i="3" s="1"/>
  <c r="BJ40" i="2"/>
  <c r="BK40" i="2" s="1"/>
  <c r="AT39" i="3" s="1"/>
  <c r="BL40" i="2"/>
  <c r="BM40" i="2" s="1"/>
  <c r="BN40" i="2"/>
  <c r="BO40" i="2" s="1"/>
  <c r="AV39" i="3" s="1"/>
  <c r="BP40" i="2"/>
  <c r="BQ40" i="2" s="1"/>
  <c r="AW39" i="3" s="1"/>
  <c r="BF41" i="2"/>
  <c r="BG41" i="2" s="1"/>
  <c r="AR40" i="3" s="1"/>
  <c r="BH41" i="2"/>
  <c r="BI41" i="2" s="1"/>
  <c r="AS40" i="3" s="1"/>
  <c r="BJ41" i="2"/>
  <c r="BK41" i="2" s="1"/>
  <c r="AT40" i="3" s="1"/>
  <c r="BL41" i="2"/>
  <c r="BM41" i="2" s="1"/>
  <c r="AU40" i="3" s="1"/>
  <c r="BN41" i="2"/>
  <c r="BO41" i="2" s="1"/>
  <c r="AV40" i="3" s="1"/>
  <c r="BP41" i="2"/>
  <c r="BQ41" i="2" s="1"/>
  <c r="AW40" i="3" s="1"/>
  <c r="BF42" i="2"/>
  <c r="BG42" i="2" s="1"/>
  <c r="AR41" i="3" s="1"/>
  <c r="BH42" i="2"/>
  <c r="BI42" i="2" s="1"/>
  <c r="AS41" i="3" s="1"/>
  <c r="BJ42" i="2"/>
  <c r="BK42" i="2" s="1"/>
  <c r="AT41" i="3" s="1"/>
  <c r="BL42" i="2"/>
  <c r="BM42" i="2" s="1"/>
  <c r="AU41" i="3" s="1"/>
  <c r="BN42" i="2"/>
  <c r="BO42" i="2" s="1"/>
  <c r="AV41" i="3" s="1"/>
  <c r="BP42" i="2"/>
  <c r="BQ42" i="2" s="1"/>
  <c r="AW41" i="3" s="1"/>
  <c r="BF43" i="2"/>
  <c r="BG43" i="2" s="1"/>
  <c r="AR42" i="3" s="1"/>
  <c r="BH43" i="2"/>
  <c r="BI43" i="2" s="1"/>
  <c r="AS42" i="3" s="1"/>
  <c r="BJ43" i="2"/>
  <c r="BK43" i="2" s="1"/>
  <c r="AT42" i="3" s="1"/>
  <c r="BL43" i="2"/>
  <c r="BM43" i="2" s="1"/>
  <c r="AU42" i="3" s="1"/>
  <c r="BN43" i="2"/>
  <c r="BO43" i="2" s="1"/>
  <c r="AV42" i="3" s="1"/>
  <c r="BP43" i="2"/>
  <c r="BQ43" i="2" s="1"/>
  <c r="AW42" i="3" s="1"/>
  <c r="BF44" i="2"/>
  <c r="BG44" i="2" s="1"/>
  <c r="AR43" i="3" s="1"/>
  <c r="BH44" i="2"/>
  <c r="BI44" i="2" s="1"/>
  <c r="AS43" i="3" s="1"/>
  <c r="BJ44" i="2"/>
  <c r="BK44" i="2" s="1"/>
  <c r="AT43" i="3" s="1"/>
  <c r="BL44" i="2"/>
  <c r="BM44" i="2" s="1"/>
  <c r="AU43" i="3" s="1"/>
  <c r="BN44" i="2"/>
  <c r="BO44" i="2" s="1"/>
  <c r="AV43" i="3" s="1"/>
  <c r="BP44" i="2"/>
  <c r="BQ44" i="2" s="1"/>
  <c r="AW43" i="3" s="1"/>
  <c r="BF45" i="2"/>
  <c r="BG45" i="2" s="1"/>
  <c r="AR44" i="3" s="1"/>
  <c r="BH45" i="2"/>
  <c r="BI45" i="2" s="1"/>
  <c r="AS44" i="3" s="1"/>
  <c r="BJ45" i="2"/>
  <c r="BK45" i="2" s="1"/>
  <c r="AT44" i="3" s="1"/>
  <c r="BL45" i="2"/>
  <c r="BM45" i="2" s="1"/>
  <c r="AU44" i="3" s="1"/>
  <c r="BN45" i="2"/>
  <c r="BO45" i="2" s="1"/>
  <c r="AV44" i="3" s="1"/>
  <c r="BP45" i="2"/>
  <c r="BQ45" i="2" s="1"/>
  <c r="AW44" i="3" s="1"/>
  <c r="BF46" i="2"/>
  <c r="BG46" i="2" s="1"/>
  <c r="BH46" i="2"/>
  <c r="BI46" i="2" s="1"/>
  <c r="BJ46" i="2"/>
  <c r="BK46" i="2" s="1"/>
  <c r="BL46" i="2"/>
  <c r="BM46" i="2" s="1"/>
  <c r="BN46" i="2"/>
  <c r="BO46" i="2" s="1"/>
  <c r="BP46" i="2"/>
  <c r="BQ46" i="2" s="1"/>
  <c r="BF47" i="2"/>
  <c r="BG47" i="2" s="1"/>
  <c r="AR46" i="3" s="1"/>
  <c r="BH47" i="2"/>
  <c r="BI47" i="2" s="1"/>
  <c r="AS46" i="3" s="1"/>
  <c r="BJ47" i="2"/>
  <c r="BK47" i="2" s="1"/>
  <c r="AT46" i="3" s="1"/>
  <c r="BL47" i="2"/>
  <c r="BM47" i="2" s="1"/>
  <c r="BN47" i="2"/>
  <c r="BO47" i="2" s="1"/>
  <c r="AV46" i="3" s="1"/>
  <c r="BP47" i="2"/>
  <c r="BQ47" i="2" s="1"/>
  <c r="AW46" i="3" s="1"/>
  <c r="BF48" i="2"/>
  <c r="BG48" i="2" s="1"/>
  <c r="AR47" i="3" s="1"/>
  <c r="BH48" i="2"/>
  <c r="BI48" i="2" s="1"/>
  <c r="AS47" i="3" s="1"/>
  <c r="BJ48" i="2"/>
  <c r="BK48" i="2" s="1"/>
  <c r="AT47" i="3" s="1"/>
  <c r="BL48" i="2"/>
  <c r="BM48" i="2" s="1"/>
  <c r="AU47" i="3" s="1"/>
  <c r="BN48" i="2"/>
  <c r="BO48" i="2" s="1"/>
  <c r="AV47" i="3" s="1"/>
  <c r="BP48" i="2"/>
  <c r="BQ48" i="2" s="1"/>
  <c r="AW47" i="3" s="1"/>
  <c r="BF49" i="2"/>
  <c r="BG49" i="2" s="1"/>
  <c r="AR48" i="3" s="1"/>
  <c r="BH49" i="2"/>
  <c r="BI49" i="2" s="1"/>
  <c r="AS48" i="3" s="1"/>
  <c r="BJ49" i="2"/>
  <c r="BK49" i="2" s="1"/>
  <c r="AT48" i="3" s="1"/>
  <c r="BL49" i="2"/>
  <c r="BM49" i="2" s="1"/>
  <c r="AU48" i="3" s="1"/>
  <c r="BN49" i="2"/>
  <c r="BO49" i="2" s="1"/>
  <c r="AV48" i="3" s="1"/>
  <c r="BP49" i="2"/>
  <c r="BQ49" i="2" s="1"/>
  <c r="AW48" i="3" s="1"/>
  <c r="BF50" i="2"/>
  <c r="BG50" i="2" s="1"/>
  <c r="BH50" i="2"/>
  <c r="BI50" i="2" s="1"/>
  <c r="BJ50" i="2"/>
  <c r="BK50" i="2" s="1"/>
  <c r="BL50" i="2"/>
  <c r="BM50" i="2" s="1"/>
  <c r="BN50" i="2"/>
  <c r="BO50" i="2" s="1"/>
  <c r="BP50" i="2"/>
  <c r="BQ50" i="2" s="1"/>
  <c r="BF51" i="2"/>
  <c r="BG51" i="2" s="1"/>
  <c r="AR49" i="3" s="1"/>
  <c r="BH51" i="2"/>
  <c r="BI51" i="2" s="1"/>
  <c r="AS49" i="3" s="1"/>
  <c r="BJ51" i="2"/>
  <c r="BK51" i="2" s="1"/>
  <c r="AT49" i="3" s="1"/>
  <c r="BL51" i="2"/>
  <c r="BM51" i="2" s="1"/>
  <c r="AU49" i="3" s="1"/>
  <c r="BN51" i="2"/>
  <c r="BO51" i="2" s="1"/>
  <c r="AV49" i="3" s="1"/>
  <c r="BP51" i="2"/>
  <c r="BQ51" i="2" s="1"/>
  <c r="AW49" i="3" s="1"/>
  <c r="BF52" i="2"/>
  <c r="BG52" i="2" s="1"/>
  <c r="AR50" i="3" s="1"/>
  <c r="BH52" i="2"/>
  <c r="BI52" i="2" s="1"/>
  <c r="AS50" i="3" s="1"/>
  <c r="BJ52" i="2"/>
  <c r="BK52" i="2" s="1"/>
  <c r="AT50" i="3" s="1"/>
  <c r="BL52" i="2"/>
  <c r="BM52" i="2" s="1"/>
  <c r="AU50" i="3" s="1"/>
  <c r="BN52" i="2"/>
  <c r="BO52" i="2" s="1"/>
  <c r="AV50" i="3" s="1"/>
  <c r="BP52" i="2"/>
  <c r="BQ52" i="2" s="1"/>
  <c r="AW50" i="3" s="1"/>
  <c r="BF53" i="2"/>
  <c r="BG53" i="2" s="1"/>
  <c r="AR51" i="3" s="1"/>
  <c r="BH53" i="2"/>
  <c r="BI53" i="2" s="1"/>
  <c r="AS51" i="3" s="1"/>
  <c r="BJ53" i="2"/>
  <c r="BK53" i="2" s="1"/>
  <c r="AT51" i="3" s="1"/>
  <c r="BL53" i="2"/>
  <c r="BM53" i="2" s="1"/>
  <c r="AU51" i="3" s="1"/>
  <c r="BN53" i="2"/>
  <c r="BO53" i="2" s="1"/>
  <c r="AV51" i="3" s="1"/>
  <c r="BP53" i="2"/>
  <c r="BQ53" i="2" s="1"/>
  <c r="AW51" i="3" s="1"/>
  <c r="BF54" i="2"/>
  <c r="BG54" i="2" s="1"/>
  <c r="AR52" i="3" s="1"/>
  <c r="BH54" i="2"/>
  <c r="BI54" i="2" s="1"/>
  <c r="AS52" i="3" s="1"/>
  <c r="BJ54" i="2"/>
  <c r="BK54" i="2" s="1"/>
  <c r="AT52" i="3" s="1"/>
  <c r="BL54" i="2"/>
  <c r="BM54" i="2" s="1"/>
  <c r="BN54" i="2"/>
  <c r="BO54" i="2" s="1"/>
  <c r="AV52" i="3" s="1"/>
  <c r="BP54" i="2"/>
  <c r="BQ54" i="2" s="1"/>
  <c r="AW52" i="3" s="1"/>
  <c r="BF55" i="2"/>
  <c r="BG55" i="2" s="1"/>
  <c r="AR53" i="3" s="1"/>
  <c r="BH55" i="2"/>
  <c r="BI55" i="2" s="1"/>
  <c r="AS53" i="3" s="1"/>
  <c r="BJ55" i="2"/>
  <c r="BK55" i="2" s="1"/>
  <c r="AT53" i="3" s="1"/>
  <c r="BL55" i="2"/>
  <c r="BM55" i="2" s="1"/>
  <c r="AU53" i="3" s="1"/>
  <c r="BN55" i="2"/>
  <c r="BO55" i="2" s="1"/>
  <c r="AV53" i="3" s="1"/>
  <c r="BP55" i="2"/>
  <c r="BQ55" i="2" s="1"/>
  <c r="AW53" i="3" s="1"/>
  <c r="BF56" i="2"/>
  <c r="BG56" i="2" s="1"/>
  <c r="AR54" i="3" s="1"/>
  <c r="BH56" i="2"/>
  <c r="BI56" i="2" s="1"/>
  <c r="AS54" i="3" s="1"/>
  <c r="BJ56" i="2"/>
  <c r="BK56" i="2" s="1"/>
  <c r="AT54" i="3" s="1"/>
  <c r="BL56" i="2"/>
  <c r="BM56" i="2" s="1"/>
  <c r="BN56" i="2"/>
  <c r="BO56" i="2" s="1"/>
  <c r="AV54" i="3" s="1"/>
  <c r="BP56" i="2"/>
  <c r="BQ56" i="2" s="1"/>
  <c r="AW54" i="3" s="1"/>
  <c r="BF57" i="2"/>
  <c r="BG57" i="2" s="1"/>
  <c r="AR55" i="3" s="1"/>
  <c r="BH57" i="2"/>
  <c r="BI57" i="2" s="1"/>
  <c r="AS55" i="3" s="1"/>
  <c r="BJ57" i="2"/>
  <c r="BK57" i="2" s="1"/>
  <c r="AT55" i="3" s="1"/>
  <c r="BL57" i="2"/>
  <c r="BM57" i="2" s="1"/>
  <c r="AU55" i="3" s="1"/>
  <c r="BN57" i="2"/>
  <c r="BO57" i="2" s="1"/>
  <c r="AV55" i="3" s="1"/>
  <c r="BP57" i="2"/>
  <c r="BQ57" i="2" s="1"/>
  <c r="AW55" i="3" s="1"/>
  <c r="BF58" i="2"/>
  <c r="BG58" i="2" s="1"/>
  <c r="AR56" i="3" s="1"/>
  <c r="BH58" i="2"/>
  <c r="BI58" i="2" s="1"/>
  <c r="AS56" i="3" s="1"/>
  <c r="BJ58" i="2"/>
  <c r="BK58" i="2" s="1"/>
  <c r="AT56" i="3" s="1"/>
  <c r="BL58" i="2"/>
  <c r="BM58" i="2" s="1"/>
  <c r="AU56" i="3" s="1"/>
  <c r="BN58" i="2"/>
  <c r="BO58" i="2" s="1"/>
  <c r="AV56" i="3" s="1"/>
  <c r="BP58" i="2"/>
  <c r="BQ58" i="2" s="1"/>
  <c r="AW56" i="3" s="1"/>
  <c r="BF59" i="2"/>
  <c r="BG59" i="2" s="1"/>
  <c r="AR57" i="3" s="1"/>
  <c r="BH59" i="2"/>
  <c r="BI59" i="2" s="1"/>
  <c r="AS57" i="3" s="1"/>
  <c r="BJ59" i="2"/>
  <c r="BK59" i="2" s="1"/>
  <c r="AT57" i="3" s="1"/>
  <c r="BL59" i="2"/>
  <c r="BM59" i="2" s="1"/>
  <c r="AU57" i="3" s="1"/>
  <c r="BN59" i="2"/>
  <c r="BO59" i="2" s="1"/>
  <c r="AV57" i="3" s="1"/>
  <c r="BP59" i="2"/>
  <c r="BQ59" i="2" s="1"/>
  <c r="AW57" i="3" s="1"/>
  <c r="BF60" i="2"/>
  <c r="BG60" i="2" s="1"/>
  <c r="AR58" i="3" s="1"/>
  <c r="BH60" i="2"/>
  <c r="BI60" i="2" s="1"/>
  <c r="AS58" i="3" s="1"/>
  <c r="BJ60" i="2"/>
  <c r="BK60" i="2" s="1"/>
  <c r="AT58" i="3" s="1"/>
  <c r="BL60" i="2"/>
  <c r="BM60" i="2" s="1"/>
  <c r="AU58" i="3" s="1"/>
  <c r="BN60" i="2"/>
  <c r="BO60" i="2" s="1"/>
  <c r="AV58" i="3" s="1"/>
  <c r="BP60" i="2"/>
  <c r="BQ60" i="2" s="1"/>
  <c r="AW58" i="3" s="1"/>
  <c r="BF61" i="2"/>
  <c r="BG61" i="2" s="1"/>
  <c r="AR59" i="3" s="1"/>
  <c r="BH61" i="2"/>
  <c r="BI61" i="2" s="1"/>
  <c r="AS59" i="3" s="1"/>
  <c r="BJ61" i="2"/>
  <c r="BK61" i="2" s="1"/>
  <c r="AT59" i="3" s="1"/>
  <c r="BL61" i="2"/>
  <c r="BM61" i="2" s="1"/>
  <c r="AU59" i="3" s="1"/>
  <c r="BN61" i="2"/>
  <c r="BO61" i="2" s="1"/>
  <c r="AV59" i="3" s="1"/>
  <c r="BP61" i="2"/>
  <c r="BQ61" i="2" s="1"/>
  <c r="AW59" i="3" s="1"/>
  <c r="BF62" i="2"/>
  <c r="BG62" i="2" s="1"/>
  <c r="AR60" i="3" s="1"/>
  <c r="BH62" i="2"/>
  <c r="BI62" i="2" s="1"/>
  <c r="AS60" i="3" s="1"/>
  <c r="BJ62" i="2"/>
  <c r="BK62" i="2" s="1"/>
  <c r="AT60" i="3" s="1"/>
  <c r="BL62" i="2"/>
  <c r="BM62" i="2" s="1"/>
  <c r="AU60" i="3" s="1"/>
  <c r="BN62" i="2"/>
  <c r="BO62" i="2" s="1"/>
  <c r="AV60" i="3" s="1"/>
  <c r="BP62" i="2"/>
  <c r="BQ62" i="2" s="1"/>
  <c r="AW60" i="3" s="1"/>
  <c r="BF63" i="2"/>
  <c r="BG63" i="2" s="1"/>
  <c r="AR61" i="3" s="1"/>
  <c r="BH63" i="2"/>
  <c r="BI63" i="2" s="1"/>
  <c r="AS61" i="3" s="1"/>
  <c r="BJ63" i="2"/>
  <c r="BK63" i="2" s="1"/>
  <c r="AT61" i="3" s="1"/>
  <c r="BL63" i="2"/>
  <c r="BM63" i="2" s="1"/>
  <c r="AU61" i="3" s="1"/>
  <c r="BN63" i="2"/>
  <c r="BO63" i="2" s="1"/>
  <c r="AV61" i="3" s="1"/>
  <c r="BP63" i="2"/>
  <c r="BQ63" i="2" s="1"/>
  <c r="AW61" i="3" s="1"/>
  <c r="BF64" i="2"/>
  <c r="BG64" i="2" s="1"/>
  <c r="AR62" i="3" s="1"/>
  <c r="BH64" i="2"/>
  <c r="BI64" i="2" s="1"/>
  <c r="AS62" i="3" s="1"/>
  <c r="BJ64" i="2"/>
  <c r="BK64" i="2" s="1"/>
  <c r="AT62" i="3" s="1"/>
  <c r="BL64" i="2"/>
  <c r="BM64" i="2" s="1"/>
  <c r="BN64" i="2"/>
  <c r="BO64" i="2" s="1"/>
  <c r="AV62" i="3" s="1"/>
  <c r="BP64" i="2"/>
  <c r="BQ64" i="2" s="1"/>
  <c r="AW62" i="3" s="1"/>
  <c r="BF65" i="2"/>
  <c r="BG65" i="2" s="1"/>
  <c r="AR63" i="3" s="1"/>
  <c r="BH65" i="2"/>
  <c r="BI65" i="2" s="1"/>
  <c r="AS63" i="3" s="1"/>
  <c r="BJ65" i="2"/>
  <c r="BK65" i="2" s="1"/>
  <c r="AT63" i="3" s="1"/>
  <c r="BL65" i="2"/>
  <c r="BM65" i="2" s="1"/>
  <c r="AU63" i="3" s="1"/>
  <c r="BN65" i="2"/>
  <c r="BO65" i="2" s="1"/>
  <c r="AV63" i="3" s="1"/>
  <c r="BP65" i="2"/>
  <c r="BQ65" i="2" s="1"/>
  <c r="AW63" i="3" s="1"/>
  <c r="BF66" i="2"/>
  <c r="BG66" i="2" s="1"/>
  <c r="AR64" i="3" s="1"/>
  <c r="BH66" i="2"/>
  <c r="BI66" i="2" s="1"/>
  <c r="AS64" i="3" s="1"/>
  <c r="BJ66" i="2"/>
  <c r="BK66" i="2" s="1"/>
  <c r="AT64" i="3" s="1"/>
  <c r="BL66" i="2"/>
  <c r="BM66" i="2" s="1"/>
  <c r="AU64" i="3" s="1"/>
  <c r="BN66" i="2"/>
  <c r="BO66" i="2" s="1"/>
  <c r="AV64" i="3" s="1"/>
  <c r="BP66" i="2"/>
  <c r="BQ66" i="2" s="1"/>
  <c r="AW64" i="3" s="1"/>
  <c r="BF67" i="2"/>
  <c r="BG67" i="2" s="1"/>
  <c r="AR65" i="3" s="1"/>
  <c r="BH67" i="2"/>
  <c r="BI67" i="2" s="1"/>
  <c r="AS65" i="3" s="1"/>
  <c r="BJ67" i="2"/>
  <c r="BK67" i="2" s="1"/>
  <c r="AT65" i="3" s="1"/>
  <c r="BL67" i="2"/>
  <c r="BM67" i="2" s="1"/>
  <c r="AU65" i="3" s="1"/>
  <c r="BN67" i="2"/>
  <c r="BO67" i="2" s="1"/>
  <c r="AV65" i="3" s="1"/>
  <c r="BP67" i="2"/>
  <c r="BQ67" i="2" s="1"/>
  <c r="AW65" i="3" s="1"/>
  <c r="BF68" i="2"/>
  <c r="BG68" i="2" s="1"/>
  <c r="AR66" i="3" s="1"/>
  <c r="BH68" i="2"/>
  <c r="BI68" i="2" s="1"/>
  <c r="AS66" i="3" s="1"/>
  <c r="BJ68" i="2"/>
  <c r="BK68" i="2" s="1"/>
  <c r="AT66" i="3" s="1"/>
  <c r="BL68" i="2"/>
  <c r="BM68" i="2" s="1"/>
  <c r="AU66" i="3" s="1"/>
  <c r="BN68" i="2"/>
  <c r="BO68" i="2" s="1"/>
  <c r="AV66" i="3" s="1"/>
  <c r="BP68" i="2"/>
  <c r="BQ68" i="2" s="1"/>
  <c r="AW66" i="3" s="1"/>
  <c r="BF69" i="2"/>
  <c r="BG69" i="2" s="1"/>
  <c r="AR67" i="3" s="1"/>
  <c r="BH69" i="2"/>
  <c r="BI69" i="2" s="1"/>
  <c r="AS67" i="3" s="1"/>
  <c r="BJ69" i="2"/>
  <c r="BK69" i="2" s="1"/>
  <c r="AT67" i="3" s="1"/>
  <c r="BL69" i="2"/>
  <c r="BM69" i="2" s="1"/>
  <c r="BN69" i="2"/>
  <c r="BO69" i="2" s="1"/>
  <c r="AV67" i="3" s="1"/>
  <c r="BP69" i="2"/>
  <c r="BQ69" i="2" s="1"/>
  <c r="AW67" i="3" s="1"/>
  <c r="BF70" i="2"/>
  <c r="BG70" i="2" s="1"/>
  <c r="AR68" i="3" s="1"/>
  <c r="BH70" i="2"/>
  <c r="BI70" i="2" s="1"/>
  <c r="AS68" i="3" s="1"/>
  <c r="BJ70" i="2"/>
  <c r="BK70" i="2" s="1"/>
  <c r="AT68" i="3" s="1"/>
  <c r="BL70" i="2"/>
  <c r="BM70" i="2" s="1"/>
  <c r="AU68" i="3" s="1"/>
  <c r="BN70" i="2"/>
  <c r="BO70" i="2" s="1"/>
  <c r="AV68" i="3" s="1"/>
  <c r="BP70" i="2"/>
  <c r="BQ70" i="2" s="1"/>
  <c r="AW68" i="3" s="1"/>
  <c r="BF71" i="2"/>
  <c r="BG71" i="2" s="1"/>
  <c r="AR69" i="3" s="1"/>
  <c r="BH71" i="2"/>
  <c r="BI71" i="2" s="1"/>
  <c r="AS69" i="3" s="1"/>
  <c r="BJ71" i="2"/>
  <c r="BK71" i="2" s="1"/>
  <c r="AT69" i="3" s="1"/>
  <c r="BL71" i="2"/>
  <c r="BM71" i="2" s="1"/>
  <c r="AU69" i="3" s="1"/>
  <c r="BN71" i="2"/>
  <c r="BO71" i="2" s="1"/>
  <c r="AV69" i="3" s="1"/>
  <c r="BP71" i="2"/>
  <c r="BQ71" i="2" s="1"/>
  <c r="AW69" i="3" s="1"/>
  <c r="BF72" i="2"/>
  <c r="BG72" i="2" s="1"/>
  <c r="AR70" i="3" s="1"/>
  <c r="BH72" i="2"/>
  <c r="BI72" i="2" s="1"/>
  <c r="AS70" i="3" s="1"/>
  <c r="BJ72" i="2"/>
  <c r="BK72" i="2" s="1"/>
  <c r="AT70" i="3" s="1"/>
  <c r="BL72" i="2"/>
  <c r="BM72" i="2" s="1"/>
  <c r="AU70" i="3" s="1"/>
  <c r="BN72" i="2"/>
  <c r="BO72" i="2" s="1"/>
  <c r="AV70" i="3" s="1"/>
  <c r="BP72" i="2"/>
  <c r="BQ72" i="2" s="1"/>
  <c r="AW70" i="3" s="1"/>
  <c r="BF73" i="2"/>
  <c r="BG73" i="2" s="1"/>
  <c r="AR71" i="3" s="1"/>
  <c r="BH73" i="2"/>
  <c r="BI73" i="2" s="1"/>
  <c r="AS71" i="3" s="1"/>
  <c r="BJ73" i="2"/>
  <c r="BK73" i="2" s="1"/>
  <c r="AT71" i="3" s="1"/>
  <c r="BL73" i="2"/>
  <c r="BM73" i="2" s="1"/>
  <c r="AU71" i="3" s="1"/>
  <c r="BN73" i="2"/>
  <c r="BO73" i="2" s="1"/>
  <c r="AV71" i="3" s="1"/>
  <c r="BP73" i="2"/>
  <c r="BQ73" i="2" s="1"/>
  <c r="AW71" i="3" s="1"/>
  <c r="BF74" i="2"/>
  <c r="BG74" i="2" s="1"/>
  <c r="AR72" i="3" s="1"/>
  <c r="BH74" i="2"/>
  <c r="BI74" i="2" s="1"/>
  <c r="AS72" i="3" s="1"/>
  <c r="BJ74" i="2"/>
  <c r="BK74" i="2" s="1"/>
  <c r="AT72" i="3" s="1"/>
  <c r="BL74" i="2"/>
  <c r="BM74" i="2" s="1"/>
  <c r="AU72" i="3" s="1"/>
  <c r="BN74" i="2"/>
  <c r="BO74" i="2" s="1"/>
  <c r="AV72" i="3" s="1"/>
  <c r="BP74" i="2"/>
  <c r="BQ74" i="2" s="1"/>
  <c r="AW72" i="3" s="1"/>
  <c r="BF75" i="2"/>
  <c r="BG75" i="2" s="1"/>
  <c r="AR73" i="3" s="1"/>
  <c r="BH75" i="2"/>
  <c r="BI75" i="2" s="1"/>
  <c r="AS73" i="3" s="1"/>
  <c r="BJ75" i="2"/>
  <c r="BK75" i="2" s="1"/>
  <c r="AT73" i="3" s="1"/>
  <c r="BL75" i="2"/>
  <c r="BM75" i="2" s="1"/>
  <c r="AU73" i="3" s="1"/>
  <c r="BN75" i="2"/>
  <c r="BO75" i="2" s="1"/>
  <c r="AV73" i="3" s="1"/>
  <c r="BP75" i="2"/>
  <c r="BQ75" i="2" s="1"/>
  <c r="AW73" i="3" s="1"/>
  <c r="BF76" i="2"/>
  <c r="BG76" i="2" s="1"/>
  <c r="AR74" i="3" s="1"/>
  <c r="BH76" i="2"/>
  <c r="BI76" i="2" s="1"/>
  <c r="AS74" i="3" s="1"/>
  <c r="BJ76" i="2"/>
  <c r="BK76" i="2" s="1"/>
  <c r="AT74" i="3" s="1"/>
  <c r="BL76" i="2"/>
  <c r="BM76" i="2" s="1"/>
  <c r="BN76" i="2"/>
  <c r="BO76" i="2" s="1"/>
  <c r="AV74" i="3" s="1"/>
  <c r="BP76" i="2"/>
  <c r="BQ76" i="2" s="1"/>
  <c r="AW74" i="3" s="1"/>
  <c r="BF77" i="2"/>
  <c r="BG77" i="2" s="1"/>
  <c r="AR75" i="3" s="1"/>
  <c r="BH77" i="2"/>
  <c r="BI77" i="2" s="1"/>
  <c r="AS75" i="3" s="1"/>
  <c r="BJ77" i="2"/>
  <c r="BK77" i="2" s="1"/>
  <c r="AT75" i="3" s="1"/>
  <c r="BL77" i="2"/>
  <c r="BM77" i="2" s="1"/>
  <c r="AU75" i="3" s="1"/>
  <c r="BN77" i="2"/>
  <c r="BO77" i="2" s="1"/>
  <c r="AV75" i="3" s="1"/>
  <c r="BP77" i="2"/>
  <c r="BQ77" i="2" s="1"/>
  <c r="AW75" i="3" s="1"/>
  <c r="BF78" i="2"/>
  <c r="BG78" i="2" s="1"/>
  <c r="AR76" i="3" s="1"/>
  <c r="BH78" i="2"/>
  <c r="BI78" i="2" s="1"/>
  <c r="AS76" i="3" s="1"/>
  <c r="BJ78" i="2"/>
  <c r="BK78" i="2" s="1"/>
  <c r="AT76" i="3" s="1"/>
  <c r="BL78" i="2"/>
  <c r="BM78" i="2" s="1"/>
  <c r="AU76" i="3" s="1"/>
  <c r="BN78" i="2"/>
  <c r="BO78" i="2" s="1"/>
  <c r="AV76" i="3" s="1"/>
  <c r="BP78" i="2"/>
  <c r="BQ78" i="2" s="1"/>
  <c r="AW76" i="3" s="1"/>
  <c r="BF79" i="2"/>
  <c r="BG79" i="2" s="1"/>
  <c r="AR77" i="3" s="1"/>
  <c r="BH79" i="2"/>
  <c r="BI79" i="2" s="1"/>
  <c r="AS77" i="3" s="1"/>
  <c r="BJ79" i="2"/>
  <c r="BK79" i="2" s="1"/>
  <c r="AT77" i="3" s="1"/>
  <c r="BL79" i="2"/>
  <c r="BM79" i="2" s="1"/>
  <c r="AU77" i="3" s="1"/>
  <c r="BN79" i="2"/>
  <c r="BO79" i="2" s="1"/>
  <c r="AV77" i="3" s="1"/>
  <c r="BP79" i="2"/>
  <c r="BQ79" i="2" s="1"/>
  <c r="AW77" i="3" s="1"/>
  <c r="BF80" i="2"/>
  <c r="BG80" i="2" s="1"/>
  <c r="AR78" i="3" s="1"/>
  <c r="BH80" i="2"/>
  <c r="BI80" i="2" s="1"/>
  <c r="AS78" i="3" s="1"/>
  <c r="BJ80" i="2"/>
  <c r="BK80" i="2" s="1"/>
  <c r="AT78" i="3" s="1"/>
  <c r="BL80" i="2"/>
  <c r="BM80" i="2" s="1"/>
  <c r="AU78" i="3" s="1"/>
  <c r="BN80" i="2"/>
  <c r="BO80" i="2" s="1"/>
  <c r="AV78" i="3" s="1"/>
  <c r="BP80" i="2"/>
  <c r="BQ80" i="2" s="1"/>
  <c r="AW78" i="3" s="1"/>
  <c r="BF81" i="2"/>
  <c r="BG81" i="2" s="1"/>
  <c r="AR79" i="3" s="1"/>
  <c r="BH81" i="2"/>
  <c r="BI81" i="2" s="1"/>
  <c r="AS79" i="3" s="1"/>
  <c r="BJ81" i="2"/>
  <c r="BK81" i="2" s="1"/>
  <c r="AT79" i="3" s="1"/>
  <c r="BL81" i="2"/>
  <c r="BM81" i="2" s="1"/>
  <c r="AU79" i="3" s="1"/>
  <c r="BN81" i="2"/>
  <c r="BO81" i="2" s="1"/>
  <c r="AV79" i="3" s="1"/>
  <c r="BP81" i="2"/>
  <c r="BQ81" i="2" s="1"/>
  <c r="AW79" i="3" s="1"/>
  <c r="BF82" i="2"/>
  <c r="BG82" i="2" s="1"/>
  <c r="AR80" i="3" s="1"/>
  <c r="BH82" i="2"/>
  <c r="BI82" i="2" s="1"/>
  <c r="AS80" i="3" s="1"/>
  <c r="BJ82" i="2"/>
  <c r="BK82" i="2" s="1"/>
  <c r="AT80" i="3" s="1"/>
  <c r="BL82" i="2"/>
  <c r="BM82" i="2" s="1"/>
  <c r="AU80" i="3" s="1"/>
  <c r="BN82" i="2"/>
  <c r="BO82" i="2" s="1"/>
  <c r="AV80" i="3" s="1"/>
  <c r="BP82" i="2"/>
  <c r="BQ82" i="2" s="1"/>
  <c r="AW80" i="3" s="1"/>
  <c r="BF83" i="2"/>
  <c r="BG83" i="2" s="1"/>
  <c r="AR81" i="3" s="1"/>
  <c r="BH83" i="2"/>
  <c r="BI83" i="2" s="1"/>
  <c r="AS81" i="3" s="1"/>
  <c r="BJ83" i="2"/>
  <c r="BK83" i="2" s="1"/>
  <c r="AT81" i="3" s="1"/>
  <c r="BL83" i="2"/>
  <c r="BM83" i="2" s="1"/>
  <c r="AU81" i="3" s="1"/>
  <c r="BN83" i="2"/>
  <c r="BO83" i="2" s="1"/>
  <c r="AV81" i="3" s="1"/>
  <c r="BP83" i="2"/>
  <c r="BQ83" i="2" s="1"/>
  <c r="AW81" i="3" s="1"/>
  <c r="BF84" i="2"/>
  <c r="BG84" i="2" s="1"/>
  <c r="AR82" i="3" s="1"/>
  <c r="BH84" i="2"/>
  <c r="BI84" i="2" s="1"/>
  <c r="AS82" i="3" s="1"/>
  <c r="BJ84" i="2"/>
  <c r="BK84" i="2" s="1"/>
  <c r="AT82" i="3" s="1"/>
  <c r="BL84" i="2"/>
  <c r="BM84" i="2" s="1"/>
  <c r="AU82" i="3" s="1"/>
  <c r="BN84" i="2"/>
  <c r="BO84" i="2" s="1"/>
  <c r="AV82" i="3" s="1"/>
  <c r="BP84" i="2"/>
  <c r="BQ84" i="2" s="1"/>
  <c r="AW82" i="3" s="1"/>
  <c r="BF85" i="2"/>
  <c r="BG85" i="2" s="1"/>
  <c r="AR83" i="3" s="1"/>
  <c r="BH85" i="2"/>
  <c r="BI85" i="2" s="1"/>
  <c r="AS83" i="3" s="1"/>
  <c r="BJ85" i="2"/>
  <c r="BK85" i="2" s="1"/>
  <c r="AT83" i="3" s="1"/>
  <c r="BL85" i="2"/>
  <c r="BM85" i="2" s="1"/>
  <c r="AU83" i="3" s="1"/>
  <c r="BN85" i="2"/>
  <c r="BO85" i="2" s="1"/>
  <c r="AV83" i="3" s="1"/>
  <c r="BP85" i="2"/>
  <c r="BQ85" i="2" s="1"/>
  <c r="AW83" i="3" s="1"/>
  <c r="BF86" i="2"/>
  <c r="BG86" i="2" s="1"/>
  <c r="AR84" i="3" s="1"/>
  <c r="BH86" i="2"/>
  <c r="BI86" i="2" s="1"/>
  <c r="AS84" i="3" s="1"/>
  <c r="BJ86" i="2"/>
  <c r="BK86" i="2" s="1"/>
  <c r="AT84" i="3" s="1"/>
  <c r="BL86" i="2"/>
  <c r="BM86" i="2" s="1"/>
  <c r="AU84" i="3" s="1"/>
  <c r="BN86" i="2"/>
  <c r="BO86" i="2" s="1"/>
  <c r="AV84" i="3" s="1"/>
  <c r="BP86" i="2"/>
  <c r="BQ86" i="2" s="1"/>
  <c r="AW84" i="3" s="1"/>
  <c r="BF87" i="2"/>
  <c r="BG87" i="2" s="1"/>
  <c r="AR85" i="3" s="1"/>
  <c r="BH87" i="2"/>
  <c r="BI87" i="2" s="1"/>
  <c r="AS85" i="3" s="1"/>
  <c r="BJ87" i="2"/>
  <c r="BK87" i="2" s="1"/>
  <c r="AT85" i="3" s="1"/>
  <c r="BL87" i="2"/>
  <c r="BM87" i="2" s="1"/>
  <c r="AU85" i="3" s="1"/>
  <c r="BN87" i="2"/>
  <c r="BO87" i="2" s="1"/>
  <c r="AV85" i="3" s="1"/>
  <c r="BP87" i="2"/>
  <c r="BQ87" i="2" s="1"/>
  <c r="AW85" i="3" s="1"/>
  <c r="BF88" i="2"/>
  <c r="BG88" i="2" s="1"/>
  <c r="AR86" i="3" s="1"/>
  <c r="BH88" i="2"/>
  <c r="BI88" i="2" s="1"/>
  <c r="AS86" i="3" s="1"/>
  <c r="BJ88" i="2"/>
  <c r="BK88" i="2" s="1"/>
  <c r="BL88" i="2"/>
  <c r="BM88" i="2" s="1"/>
  <c r="BN88" i="2"/>
  <c r="BO88" i="2" s="1"/>
  <c r="AV86" i="3" s="1"/>
  <c r="BP88" i="2"/>
  <c r="BQ88" i="2" s="1"/>
  <c r="AW86" i="3" s="1"/>
  <c r="BF89" i="2"/>
  <c r="BG89" i="2" s="1"/>
  <c r="AR87" i="3" s="1"/>
  <c r="BH89" i="2"/>
  <c r="BI89" i="2" s="1"/>
  <c r="AS87" i="3" s="1"/>
  <c r="BJ89" i="2"/>
  <c r="BK89" i="2" s="1"/>
  <c r="AT87" i="3" s="1"/>
  <c r="BL89" i="2"/>
  <c r="BM89" i="2" s="1"/>
  <c r="AU87" i="3" s="1"/>
  <c r="BN89" i="2"/>
  <c r="BO89" i="2" s="1"/>
  <c r="AV87" i="3" s="1"/>
  <c r="BP89" i="2"/>
  <c r="BQ89" i="2" s="1"/>
  <c r="AW87" i="3" s="1"/>
  <c r="BF90" i="2"/>
  <c r="BG90" i="2" s="1"/>
  <c r="BH90" i="2"/>
  <c r="BI90" i="2" s="1"/>
  <c r="BJ90" i="2"/>
  <c r="BK90" i="2" s="1"/>
  <c r="BL90" i="2"/>
  <c r="BM90" i="2" s="1"/>
  <c r="BN90" i="2"/>
  <c r="BO90" i="2" s="1"/>
  <c r="BP90" i="2"/>
  <c r="BQ90" i="2" s="1"/>
  <c r="BF91" i="2"/>
  <c r="BG91" i="2" s="1"/>
  <c r="AR88" i="3" s="1"/>
  <c r="BH91" i="2"/>
  <c r="BI91" i="2" s="1"/>
  <c r="AS88" i="3" s="1"/>
  <c r="BJ91" i="2"/>
  <c r="BK91" i="2" s="1"/>
  <c r="AT88" i="3" s="1"/>
  <c r="BL91" i="2"/>
  <c r="BM91" i="2" s="1"/>
  <c r="AU88" i="3" s="1"/>
  <c r="BN91" i="2"/>
  <c r="BO91" i="2" s="1"/>
  <c r="AV88" i="3" s="1"/>
  <c r="BP91" i="2"/>
  <c r="BQ91" i="2" s="1"/>
  <c r="AW88" i="3" s="1"/>
  <c r="BF92" i="2"/>
  <c r="BG92" i="2" s="1"/>
  <c r="AR89" i="3" s="1"/>
  <c r="BH92" i="2"/>
  <c r="BI92" i="2" s="1"/>
  <c r="AS89" i="3" s="1"/>
  <c r="BJ92" i="2"/>
  <c r="BK92" i="2" s="1"/>
  <c r="AT89" i="3" s="1"/>
  <c r="BL92" i="2"/>
  <c r="BM92" i="2" s="1"/>
  <c r="AU89" i="3" s="1"/>
  <c r="BN92" i="2"/>
  <c r="BO92" i="2" s="1"/>
  <c r="AV89" i="3" s="1"/>
  <c r="BP92" i="2"/>
  <c r="BQ92" i="2" s="1"/>
  <c r="AW89" i="3" s="1"/>
  <c r="BF93" i="2"/>
  <c r="BG93" i="2" s="1"/>
  <c r="AR90" i="3" s="1"/>
  <c r="BH93" i="2"/>
  <c r="BI93" i="2" s="1"/>
  <c r="AS90" i="3" s="1"/>
  <c r="BJ93" i="2"/>
  <c r="BK93" i="2" s="1"/>
  <c r="AT90" i="3" s="1"/>
  <c r="BL93" i="2"/>
  <c r="BM93" i="2" s="1"/>
  <c r="AU90" i="3" s="1"/>
  <c r="BN93" i="2"/>
  <c r="BO93" i="2" s="1"/>
  <c r="AV90" i="3" s="1"/>
  <c r="BP93" i="2"/>
  <c r="BQ93" i="2" s="1"/>
  <c r="AW90" i="3" s="1"/>
  <c r="BF94" i="2"/>
  <c r="BG94" i="2" s="1"/>
  <c r="AR91" i="3" s="1"/>
  <c r="BH94" i="2"/>
  <c r="BI94" i="2" s="1"/>
  <c r="AS91" i="3" s="1"/>
  <c r="BJ94" i="2"/>
  <c r="BK94" i="2" s="1"/>
  <c r="AT91" i="3" s="1"/>
  <c r="BL94" i="2"/>
  <c r="BM94" i="2" s="1"/>
  <c r="AU91" i="3" s="1"/>
  <c r="BN94" i="2"/>
  <c r="BO94" i="2" s="1"/>
  <c r="AV91" i="3" s="1"/>
  <c r="BP94" i="2"/>
  <c r="BQ94" i="2" s="1"/>
  <c r="AW91" i="3" s="1"/>
  <c r="BF95" i="2"/>
  <c r="BG95" i="2" s="1"/>
  <c r="AR92" i="3" s="1"/>
  <c r="BH95" i="2"/>
  <c r="BI95" i="2" s="1"/>
  <c r="AS92" i="3" s="1"/>
  <c r="BJ95" i="2"/>
  <c r="BK95" i="2" s="1"/>
  <c r="AT92" i="3" s="1"/>
  <c r="BL95" i="2"/>
  <c r="BM95" i="2" s="1"/>
  <c r="AU92" i="3" s="1"/>
  <c r="BN95" i="2"/>
  <c r="BO95" i="2" s="1"/>
  <c r="AV92" i="3" s="1"/>
  <c r="BP95" i="2"/>
  <c r="BQ95" i="2" s="1"/>
  <c r="AW92" i="3" s="1"/>
  <c r="BF96" i="2"/>
  <c r="BG96" i="2" s="1"/>
  <c r="AR93" i="3" s="1"/>
  <c r="BH96" i="2"/>
  <c r="BI96" i="2" s="1"/>
  <c r="AS93" i="3" s="1"/>
  <c r="BJ96" i="2"/>
  <c r="BK96" i="2" s="1"/>
  <c r="AT93" i="3" s="1"/>
  <c r="BL96" i="2"/>
  <c r="BM96" i="2" s="1"/>
  <c r="AU93" i="3" s="1"/>
  <c r="BN96" i="2"/>
  <c r="BO96" i="2" s="1"/>
  <c r="AV93" i="3" s="1"/>
  <c r="BP96" i="2"/>
  <c r="BQ96" i="2" s="1"/>
  <c r="AW93" i="3" s="1"/>
  <c r="BF97" i="2"/>
  <c r="BG97" i="2" s="1"/>
  <c r="AR94" i="3" s="1"/>
  <c r="BH97" i="2"/>
  <c r="BI97" i="2" s="1"/>
  <c r="AS94" i="3" s="1"/>
  <c r="BJ97" i="2"/>
  <c r="BK97" i="2" s="1"/>
  <c r="AT94" i="3" s="1"/>
  <c r="BL97" i="2"/>
  <c r="BM97" i="2" s="1"/>
  <c r="AU94" i="3" s="1"/>
  <c r="BN97" i="2"/>
  <c r="BO97" i="2" s="1"/>
  <c r="AV94" i="3" s="1"/>
  <c r="BP97" i="2"/>
  <c r="BQ97" i="2" s="1"/>
  <c r="AW94" i="3" s="1"/>
  <c r="BF98" i="2"/>
  <c r="BG98" i="2" s="1"/>
  <c r="AR95" i="3" s="1"/>
  <c r="BH98" i="2"/>
  <c r="BI98" i="2" s="1"/>
  <c r="AS95" i="3" s="1"/>
  <c r="BJ98" i="2"/>
  <c r="BK98" i="2" s="1"/>
  <c r="AT95" i="3" s="1"/>
  <c r="BL98" i="2"/>
  <c r="BM98" i="2" s="1"/>
  <c r="AU95" i="3" s="1"/>
  <c r="BN98" i="2"/>
  <c r="BO98" i="2" s="1"/>
  <c r="AV95" i="3" s="1"/>
  <c r="BP98" i="2"/>
  <c r="BQ98" i="2" s="1"/>
  <c r="AW95" i="3" s="1"/>
  <c r="BF99" i="2"/>
  <c r="BG99" i="2" s="1"/>
  <c r="AR96" i="3" s="1"/>
  <c r="BH99" i="2"/>
  <c r="BI99" i="2" s="1"/>
  <c r="AS96" i="3" s="1"/>
  <c r="BJ99" i="2"/>
  <c r="BK99" i="2" s="1"/>
  <c r="AT96" i="3" s="1"/>
  <c r="BL99" i="2"/>
  <c r="BM99" i="2" s="1"/>
  <c r="AU96" i="3" s="1"/>
  <c r="BN99" i="2"/>
  <c r="BO99" i="2" s="1"/>
  <c r="AV96" i="3" s="1"/>
  <c r="BP99" i="2"/>
  <c r="BQ99" i="2" s="1"/>
  <c r="AW96" i="3" s="1"/>
  <c r="BF100" i="2"/>
  <c r="BG100" i="2" s="1"/>
  <c r="AR97" i="3" s="1"/>
  <c r="BH100" i="2"/>
  <c r="BI100" i="2" s="1"/>
  <c r="AS97" i="3" s="1"/>
  <c r="BJ100" i="2"/>
  <c r="BK100" i="2" s="1"/>
  <c r="AT97" i="3" s="1"/>
  <c r="BL100" i="2"/>
  <c r="BM100" i="2" s="1"/>
  <c r="AU97" i="3" s="1"/>
  <c r="BN100" i="2"/>
  <c r="BO100" i="2" s="1"/>
  <c r="AV97" i="3" s="1"/>
  <c r="BP100" i="2"/>
  <c r="BQ100" i="2" s="1"/>
  <c r="AW97" i="3" s="1"/>
  <c r="BF101" i="2"/>
  <c r="BG101" i="2" s="1"/>
  <c r="AR98" i="3" s="1"/>
  <c r="BH101" i="2"/>
  <c r="BI101" i="2" s="1"/>
  <c r="AS98" i="3" s="1"/>
  <c r="BJ101" i="2"/>
  <c r="BK101" i="2" s="1"/>
  <c r="AT98" i="3" s="1"/>
  <c r="BL101" i="2"/>
  <c r="BM101" i="2" s="1"/>
  <c r="AU98" i="3" s="1"/>
  <c r="BN101" i="2"/>
  <c r="BO101" i="2" s="1"/>
  <c r="AV98" i="3" s="1"/>
  <c r="BP101" i="2"/>
  <c r="BQ101" i="2" s="1"/>
  <c r="AW98" i="3" s="1"/>
  <c r="BF102" i="2"/>
  <c r="BG102" i="2" s="1"/>
  <c r="AR99" i="3" s="1"/>
  <c r="BH102" i="2"/>
  <c r="BI102" i="2" s="1"/>
  <c r="AS99" i="3" s="1"/>
  <c r="BJ102" i="2"/>
  <c r="BK102" i="2" s="1"/>
  <c r="AT99" i="3" s="1"/>
  <c r="BL102" i="2"/>
  <c r="BM102" i="2" s="1"/>
  <c r="AU99" i="3" s="1"/>
  <c r="BN102" i="2"/>
  <c r="BO102" i="2" s="1"/>
  <c r="AV99" i="3" s="1"/>
  <c r="BP102" i="2"/>
  <c r="BQ102" i="2" s="1"/>
  <c r="AW99" i="3" s="1"/>
  <c r="BF103" i="2"/>
  <c r="BG103" i="2" s="1"/>
  <c r="AR100" i="3" s="1"/>
  <c r="BH103" i="2"/>
  <c r="BI103" i="2" s="1"/>
  <c r="AS100" i="3" s="1"/>
  <c r="BJ103" i="2"/>
  <c r="BK103" i="2" s="1"/>
  <c r="AT100" i="3" s="1"/>
  <c r="BL103" i="2"/>
  <c r="BM103" i="2" s="1"/>
  <c r="AU100" i="3" s="1"/>
  <c r="BN103" i="2"/>
  <c r="BO103" i="2" s="1"/>
  <c r="AV100" i="3" s="1"/>
  <c r="BP103" i="2"/>
  <c r="BQ103" i="2" s="1"/>
  <c r="AW100" i="3" s="1"/>
  <c r="BF104" i="2"/>
  <c r="BG104" i="2" s="1"/>
  <c r="AR101" i="3" s="1"/>
  <c r="BH104" i="2"/>
  <c r="BI104" i="2" s="1"/>
  <c r="AS101" i="3" s="1"/>
  <c r="BJ104" i="2"/>
  <c r="BK104" i="2" s="1"/>
  <c r="AT101" i="3" s="1"/>
  <c r="BL104" i="2"/>
  <c r="BM104" i="2" s="1"/>
  <c r="AU101" i="3" s="1"/>
  <c r="BN104" i="2"/>
  <c r="BO104" i="2" s="1"/>
  <c r="AV101" i="3" s="1"/>
  <c r="BP104" i="2"/>
  <c r="BQ104" i="2" s="1"/>
  <c r="AW101" i="3" s="1"/>
  <c r="BF105" i="2"/>
  <c r="BG105" i="2" s="1"/>
  <c r="AR102" i="3" s="1"/>
  <c r="BH105" i="2"/>
  <c r="BI105" i="2" s="1"/>
  <c r="AS102" i="3" s="1"/>
  <c r="BJ105" i="2"/>
  <c r="BK105" i="2" s="1"/>
  <c r="AT102" i="3" s="1"/>
  <c r="BL105" i="2"/>
  <c r="BM105" i="2" s="1"/>
  <c r="AU102" i="3" s="1"/>
  <c r="BN105" i="2"/>
  <c r="BO105" i="2" s="1"/>
  <c r="AV102" i="3" s="1"/>
  <c r="BP105" i="2"/>
  <c r="BQ105" i="2" s="1"/>
  <c r="AW102" i="3" s="1"/>
  <c r="BF106" i="2"/>
  <c r="BG106" i="2" s="1"/>
  <c r="AR103" i="3" s="1"/>
  <c r="BH106" i="2"/>
  <c r="BI106" i="2" s="1"/>
  <c r="AS103" i="3" s="1"/>
  <c r="BJ106" i="2"/>
  <c r="BK106" i="2" s="1"/>
  <c r="AT103" i="3" s="1"/>
  <c r="BL106" i="2"/>
  <c r="BM106" i="2" s="1"/>
  <c r="AU103" i="3" s="1"/>
  <c r="BN106" i="2"/>
  <c r="BO106" i="2" s="1"/>
  <c r="AV103" i="3" s="1"/>
  <c r="BP106" i="2"/>
  <c r="BQ106" i="2" s="1"/>
  <c r="AW103" i="3" s="1"/>
  <c r="BF107" i="2"/>
  <c r="BG107" i="2" s="1"/>
  <c r="AR104" i="3" s="1"/>
  <c r="BH107" i="2"/>
  <c r="BI107" i="2" s="1"/>
  <c r="AS104" i="3" s="1"/>
  <c r="BJ107" i="2"/>
  <c r="BK107" i="2" s="1"/>
  <c r="AT104" i="3" s="1"/>
  <c r="BL107" i="2"/>
  <c r="BM107" i="2" s="1"/>
  <c r="AU104" i="3" s="1"/>
  <c r="BN107" i="2"/>
  <c r="BO107" i="2" s="1"/>
  <c r="AV104" i="3" s="1"/>
  <c r="BP107" i="2"/>
  <c r="BQ107" i="2" s="1"/>
  <c r="BF108" i="2"/>
  <c r="BG108" i="2" s="1"/>
  <c r="AR105" i="3" s="1"/>
  <c r="BH108" i="2"/>
  <c r="BI108" i="2" s="1"/>
  <c r="AS105" i="3" s="1"/>
  <c r="BJ108" i="2"/>
  <c r="BK108" i="2" s="1"/>
  <c r="AT105" i="3" s="1"/>
  <c r="BL108" i="2"/>
  <c r="BM108" i="2" s="1"/>
  <c r="AU105" i="3" s="1"/>
  <c r="BN108" i="2"/>
  <c r="BO108" i="2" s="1"/>
  <c r="AV105" i="3" s="1"/>
  <c r="BP108" i="2"/>
  <c r="BQ108" i="2" s="1"/>
  <c r="AW105" i="3" s="1"/>
  <c r="BF109" i="2"/>
  <c r="BG109" i="2" s="1"/>
  <c r="BH109" i="2"/>
  <c r="BI109" i="2" s="1"/>
  <c r="BJ109" i="2"/>
  <c r="BK109" i="2" s="1"/>
  <c r="BL109" i="2"/>
  <c r="BM109" i="2" s="1"/>
  <c r="BN109" i="2"/>
  <c r="BO109" i="2" s="1"/>
  <c r="BP109" i="2"/>
  <c r="BQ109" i="2" s="1"/>
  <c r="BF110" i="2"/>
  <c r="BG110" i="2" s="1"/>
  <c r="AR106" i="3" s="1"/>
  <c r="BH110" i="2"/>
  <c r="BI110" i="2" s="1"/>
  <c r="AS106" i="3" s="1"/>
  <c r="BJ110" i="2"/>
  <c r="BK110" i="2" s="1"/>
  <c r="AT106" i="3" s="1"/>
  <c r="BL110" i="2"/>
  <c r="BM110" i="2" s="1"/>
  <c r="AU106" i="3" s="1"/>
  <c r="BN110" i="2"/>
  <c r="BO110" i="2" s="1"/>
  <c r="AV106" i="3" s="1"/>
  <c r="BP110" i="2"/>
  <c r="BQ110" i="2" s="1"/>
  <c r="AW106" i="3" s="1"/>
  <c r="BF111" i="2"/>
  <c r="BG111" i="2" s="1"/>
  <c r="AR107" i="3" s="1"/>
  <c r="BH111" i="2"/>
  <c r="BI111" i="2" s="1"/>
  <c r="AS107" i="3" s="1"/>
  <c r="BJ111" i="2"/>
  <c r="BK111" i="2" s="1"/>
  <c r="AT107" i="3" s="1"/>
  <c r="BL111" i="2"/>
  <c r="BM111" i="2" s="1"/>
  <c r="AU107" i="3" s="1"/>
  <c r="BN111" i="2"/>
  <c r="BO111" i="2" s="1"/>
  <c r="AV107" i="3" s="1"/>
  <c r="BP111" i="2"/>
  <c r="BQ111" i="2" s="1"/>
  <c r="AW107" i="3" s="1"/>
  <c r="BF112" i="2"/>
  <c r="BG112" i="2" s="1"/>
  <c r="AR108" i="3" s="1"/>
  <c r="BH112" i="2"/>
  <c r="BI112" i="2" s="1"/>
  <c r="AS108" i="3" s="1"/>
  <c r="BJ112" i="2"/>
  <c r="BK112" i="2" s="1"/>
  <c r="AT108" i="3" s="1"/>
  <c r="BL112" i="2"/>
  <c r="BM112" i="2" s="1"/>
  <c r="AU108" i="3" s="1"/>
  <c r="BN112" i="2"/>
  <c r="BO112" i="2" s="1"/>
  <c r="AV108" i="3" s="1"/>
  <c r="BP112" i="2"/>
  <c r="BQ112" i="2" s="1"/>
  <c r="AW108" i="3" s="1"/>
  <c r="BF113" i="2"/>
  <c r="BG113" i="2" s="1"/>
  <c r="AR109" i="3" s="1"/>
  <c r="BH113" i="2"/>
  <c r="BI113" i="2" s="1"/>
  <c r="AS109" i="3" s="1"/>
  <c r="BJ113" i="2"/>
  <c r="BK113" i="2" s="1"/>
  <c r="AT109" i="3" s="1"/>
  <c r="BL113" i="2"/>
  <c r="BM113" i="2" s="1"/>
  <c r="AU109" i="3" s="1"/>
  <c r="BN113" i="2"/>
  <c r="BO113" i="2" s="1"/>
  <c r="AV109" i="3" s="1"/>
  <c r="BP113" i="2"/>
  <c r="BQ113" i="2" s="1"/>
  <c r="AW109" i="3" s="1"/>
  <c r="BF114" i="2"/>
  <c r="BG114" i="2" s="1"/>
  <c r="AR110" i="3" s="1"/>
  <c r="BH114" i="2"/>
  <c r="BI114" i="2" s="1"/>
  <c r="AS110" i="3" s="1"/>
  <c r="BJ114" i="2"/>
  <c r="BK114" i="2" s="1"/>
  <c r="AT110" i="3" s="1"/>
  <c r="BL114" i="2"/>
  <c r="BM114" i="2" s="1"/>
  <c r="AU110" i="3" s="1"/>
  <c r="BN114" i="2"/>
  <c r="BO114" i="2" s="1"/>
  <c r="AV110" i="3" s="1"/>
  <c r="BP114" i="2"/>
  <c r="BQ114" i="2" s="1"/>
  <c r="AW110" i="3" s="1"/>
  <c r="BF115" i="2"/>
  <c r="BG115" i="2" s="1"/>
  <c r="AR111" i="3" s="1"/>
  <c r="BH115" i="2"/>
  <c r="BI115" i="2" s="1"/>
  <c r="AS111" i="3" s="1"/>
  <c r="BJ115" i="2"/>
  <c r="BK115" i="2" s="1"/>
  <c r="AT111" i="3" s="1"/>
  <c r="BL115" i="2"/>
  <c r="BM115" i="2" s="1"/>
  <c r="AU111" i="3" s="1"/>
  <c r="BN115" i="2"/>
  <c r="BO115" i="2" s="1"/>
  <c r="AV111" i="3" s="1"/>
  <c r="BP115" i="2"/>
  <c r="BQ115" i="2" s="1"/>
  <c r="AW111" i="3" s="1"/>
  <c r="BF116" i="2"/>
  <c r="BG116" i="2" s="1"/>
  <c r="AR112" i="3" s="1"/>
  <c r="BH116" i="2"/>
  <c r="BI116" i="2" s="1"/>
  <c r="AS112" i="3" s="1"/>
  <c r="BJ116" i="2"/>
  <c r="BK116" i="2" s="1"/>
  <c r="AT112" i="3" s="1"/>
  <c r="BL116" i="2"/>
  <c r="BM116" i="2" s="1"/>
  <c r="AU112" i="3" s="1"/>
  <c r="BN116" i="2"/>
  <c r="BO116" i="2" s="1"/>
  <c r="AV112" i="3" s="1"/>
  <c r="BP116" i="2"/>
  <c r="BQ116" i="2" s="1"/>
  <c r="AW112" i="3" s="1"/>
  <c r="BF117" i="2"/>
  <c r="BG117" i="2" s="1"/>
  <c r="AR113" i="3" s="1"/>
  <c r="BH117" i="2"/>
  <c r="BI117" i="2" s="1"/>
  <c r="AS113" i="3" s="1"/>
  <c r="BJ117" i="2"/>
  <c r="BK117" i="2" s="1"/>
  <c r="AT113" i="3" s="1"/>
  <c r="BL117" i="2"/>
  <c r="BM117" i="2" s="1"/>
  <c r="AU113" i="3" s="1"/>
  <c r="BN117" i="2"/>
  <c r="BO117" i="2" s="1"/>
  <c r="AV113" i="3" s="1"/>
  <c r="BP117" i="2"/>
  <c r="BQ117" i="2" s="1"/>
  <c r="AW113" i="3" s="1"/>
  <c r="BF118" i="2"/>
  <c r="BG118" i="2" s="1"/>
  <c r="AR114" i="3" s="1"/>
  <c r="BH118" i="2"/>
  <c r="BI118" i="2" s="1"/>
  <c r="AS114" i="3" s="1"/>
  <c r="BJ118" i="2"/>
  <c r="BK118" i="2" s="1"/>
  <c r="AT114" i="3" s="1"/>
  <c r="BL118" i="2"/>
  <c r="BM118" i="2" s="1"/>
  <c r="AU114" i="3" s="1"/>
  <c r="BN118" i="2"/>
  <c r="BO118" i="2" s="1"/>
  <c r="AV114" i="3" s="1"/>
  <c r="BP118" i="2"/>
  <c r="BQ118" i="2" s="1"/>
  <c r="AW114" i="3" s="1"/>
  <c r="BF119" i="2"/>
  <c r="BG119" i="2" s="1"/>
  <c r="AR115" i="3" s="1"/>
  <c r="BH119" i="2"/>
  <c r="BI119" i="2" s="1"/>
  <c r="AS115" i="3" s="1"/>
  <c r="BJ119" i="2"/>
  <c r="BK119" i="2" s="1"/>
  <c r="AT115" i="3" s="1"/>
  <c r="BL119" i="2"/>
  <c r="BM119" i="2" s="1"/>
  <c r="AU115" i="3" s="1"/>
  <c r="BN119" i="2"/>
  <c r="BO119" i="2" s="1"/>
  <c r="AV115" i="3" s="1"/>
  <c r="BP119" i="2"/>
  <c r="BQ119" i="2" s="1"/>
  <c r="AW115" i="3" s="1"/>
  <c r="BF120" i="2"/>
  <c r="BG120" i="2" s="1"/>
  <c r="AR116" i="3" s="1"/>
  <c r="BH120" i="2"/>
  <c r="BI120" i="2" s="1"/>
  <c r="AS116" i="3" s="1"/>
  <c r="BJ120" i="2"/>
  <c r="BK120" i="2" s="1"/>
  <c r="AT116" i="3" s="1"/>
  <c r="BL120" i="2"/>
  <c r="BM120" i="2" s="1"/>
  <c r="AU116" i="3" s="1"/>
  <c r="BN120" i="2"/>
  <c r="BO120" i="2" s="1"/>
  <c r="AV116" i="3" s="1"/>
  <c r="BP120" i="2"/>
  <c r="BQ120" i="2" s="1"/>
  <c r="AW116" i="3" s="1"/>
  <c r="BF121" i="2"/>
  <c r="BG121" i="2" s="1"/>
  <c r="AR117" i="3" s="1"/>
  <c r="BH121" i="2"/>
  <c r="BI121" i="2" s="1"/>
  <c r="AS117" i="3" s="1"/>
  <c r="BJ121" i="2"/>
  <c r="BK121" i="2" s="1"/>
  <c r="AT117" i="3" s="1"/>
  <c r="BL121" i="2"/>
  <c r="BM121" i="2" s="1"/>
  <c r="AU117" i="3" s="1"/>
  <c r="BN121" i="2"/>
  <c r="BO121" i="2" s="1"/>
  <c r="AV117" i="3" s="1"/>
  <c r="BP121" i="2"/>
  <c r="BQ121" i="2" s="1"/>
  <c r="AW117" i="3" s="1"/>
  <c r="BF122" i="2"/>
  <c r="BG122" i="2" s="1"/>
  <c r="AR118" i="3" s="1"/>
  <c r="BH122" i="2"/>
  <c r="BI122" i="2" s="1"/>
  <c r="AS118" i="3" s="1"/>
  <c r="BJ122" i="2"/>
  <c r="BK122" i="2" s="1"/>
  <c r="AT118" i="3" s="1"/>
  <c r="BL122" i="2"/>
  <c r="BM122" i="2" s="1"/>
  <c r="AU118" i="3" s="1"/>
  <c r="BN122" i="2"/>
  <c r="BO122" i="2" s="1"/>
  <c r="AV118" i="3" s="1"/>
  <c r="BP122" i="2"/>
  <c r="BQ122" i="2" s="1"/>
  <c r="AW118" i="3" s="1"/>
  <c r="BF123" i="2"/>
  <c r="BG123" i="2" s="1"/>
  <c r="AR119" i="3" s="1"/>
  <c r="BH123" i="2"/>
  <c r="BI123" i="2" s="1"/>
  <c r="AS119" i="3" s="1"/>
  <c r="BJ123" i="2"/>
  <c r="BK123" i="2" s="1"/>
  <c r="AT119" i="3" s="1"/>
  <c r="BL123" i="2"/>
  <c r="BM123" i="2" s="1"/>
  <c r="AU119" i="3" s="1"/>
  <c r="BN123" i="2"/>
  <c r="BO123" i="2" s="1"/>
  <c r="AV119" i="3" s="1"/>
  <c r="BP123" i="2"/>
  <c r="BQ123" i="2" s="1"/>
  <c r="AW119" i="3" s="1"/>
  <c r="BF124" i="2"/>
  <c r="BG124" i="2" s="1"/>
  <c r="AR120" i="3" s="1"/>
  <c r="BH124" i="2"/>
  <c r="BI124" i="2" s="1"/>
  <c r="AS120" i="3" s="1"/>
  <c r="BJ124" i="2"/>
  <c r="BK124" i="2" s="1"/>
  <c r="AT120" i="3" s="1"/>
  <c r="BL124" i="2"/>
  <c r="BM124" i="2" s="1"/>
  <c r="AU120" i="3" s="1"/>
  <c r="BN124" i="2"/>
  <c r="BO124" i="2" s="1"/>
  <c r="AV120" i="3" s="1"/>
  <c r="BP124" i="2"/>
  <c r="BQ124" i="2" s="1"/>
  <c r="AW120" i="3" s="1"/>
  <c r="BF125" i="2"/>
  <c r="BG125" i="2" s="1"/>
  <c r="AR121" i="3" s="1"/>
  <c r="BH125" i="2"/>
  <c r="BI125" i="2" s="1"/>
  <c r="AS121" i="3" s="1"/>
  <c r="BJ125" i="2"/>
  <c r="BK125" i="2" s="1"/>
  <c r="AT121" i="3" s="1"/>
  <c r="BL125" i="2"/>
  <c r="BM125" i="2" s="1"/>
  <c r="AU121" i="3" s="1"/>
  <c r="BN125" i="2"/>
  <c r="BO125" i="2" s="1"/>
  <c r="AV121" i="3" s="1"/>
  <c r="BP125" i="2"/>
  <c r="BQ125" i="2" s="1"/>
  <c r="AW121" i="3" s="1"/>
  <c r="BF126" i="2"/>
  <c r="BG126" i="2" s="1"/>
  <c r="AR122" i="3" s="1"/>
  <c r="BH126" i="2"/>
  <c r="BI126" i="2" s="1"/>
  <c r="AS122" i="3" s="1"/>
  <c r="BJ126" i="2"/>
  <c r="BK126" i="2" s="1"/>
  <c r="AT122" i="3" s="1"/>
  <c r="BL126" i="2"/>
  <c r="BM126" i="2" s="1"/>
  <c r="AU122" i="3" s="1"/>
  <c r="BN126" i="2"/>
  <c r="BO126" i="2" s="1"/>
  <c r="AV122" i="3" s="1"/>
  <c r="BP126" i="2"/>
  <c r="BQ126" i="2" s="1"/>
  <c r="AW122" i="3" s="1"/>
  <c r="BF127" i="2"/>
  <c r="BG127" i="2" s="1"/>
  <c r="AR123" i="3" s="1"/>
  <c r="BH127" i="2"/>
  <c r="BI127" i="2" s="1"/>
  <c r="AS123" i="3" s="1"/>
  <c r="BJ127" i="2"/>
  <c r="BK127" i="2" s="1"/>
  <c r="AT123" i="3" s="1"/>
  <c r="BL127" i="2"/>
  <c r="BM127" i="2" s="1"/>
  <c r="AU123" i="3" s="1"/>
  <c r="BN127" i="2"/>
  <c r="BO127" i="2" s="1"/>
  <c r="AV123" i="3" s="1"/>
  <c r="BP127" i="2"/>
  <c r="BQ127" i="2" s="1"/>
  <c r="AW123" i="3" s="1"/>
  <c r="BF128" i="2"/>
  <c r="BG128" i="2" s="1"/>
  <c r="AR124" i="3" s="1"/>
  <c r="BH128" i="2"/>
  <c r="BI128" i="2" s="1"/>
  <c r="AS124" i="3" s="1"/>
  <c r="BJ128" i="2"/>
  <c r="BK128" i="2" s="1"/>
  <c r="AT124" i="3" s="1"/>
  <c r="BL128" i="2"/>
  <c r="BM128" i="2" s="1"/>
  <c r="AU124" i="3" s="1"/>
  <c r="BN128" i="2"/>
  <c r="BO128" i="2" s="1"/>
  <c r="AV124" i="3" s="1"/>
  <c r="BP128" i="2"/>
  <c r="BQ128" i="2" s="1"/>
  <c r="AW124" i="3" s="1"/>
  <c r="BF129" i="2"/>
  <c r="BG129" i="2" s="1"/>
  <c r="AR125" i="3" s="1"/>
  <c r="BH129" i="2"/>
  <c r="BI129" i="2" s="1"/>
  <c r="AS125" i="3" s="1"/>
  <c r="BJ129" i="2"/>
  <c r="BK129" i="2" s="1"/>
  <c r="AT125" i="3" s="1"/>
  <c r="BL129" i="2"/>
  <c r="BM129" i="2" s="1"/>
  <c r="AU125" i="3" s="1"/>
  <c r="BN129" i="2"/>
  <c r="BO129" i="2" s="1"/>
  <c r="AV125" i="3" s="1"/>
  <c r="BP129" i="2"/>
  <c r="BQ129" i="2" s="1"/>
  <c r="AW125" i="3" s="1"/>
  <c r="BF130" i="2"/>
  <c r="BG130" i="2" s="1"/>
  <c r="AR126" i="3" s="1"/>
  <c r="BH130" i="2"/>
  <c r="BI130" i="2" s="1"/>
  <c r="AS126" i="3" s="1"/>
  <c r="BJ130" i="2"/>
  <c r="BK130" i="2" s="1"/>
  <c r="AT126" i="3" s="1"/>
  <c r="BL130" i="2"/>
  <c r="BM130" i="2" s="1"/>
  <c r="AU126" i="3" s="1"/>
  <c r="BN130" i="2"/>
  <c r="BO130" i="2" s="1"/>
  <c r="AV126" i="3" s="1"/>
  <c r="BP130" i="2"/>
  <c r="BQ130" i="2" s="1"/>
  <c r="AW126" i="3" s="1"/>
  <c r="BF131" i="2"/>
  <c r="BG131" i="2" s="1"/>
  <c r="AR127" i="3" s="1"/>
  <c r="BH131" i="2"/>
  <c r="BI131" i="2" s="1"/>
  <c r="AS127" i="3" s="1"/>
  <c r="BJ131" i="2"/>
  <c r="BK131" i="2" s="1"/>
  <c r="AT127" i="3" s="1"/>
  <c r="BL131" i="2"/>
  <c r="BM131" i="2" s="1"/>
  <c r="AU127" i="3" s="1"/>
  <c r="BN131" i="2"/>
  <c r="BO131" i="2" s="1"/>
  <c r="AV127" i="3" s="1"/>
  <c r="BP131" i="2"/>
  <c r="BQ131" i="2" s="1"/>
  <c r="AW127" i="3" s="1"/>
  <c r="BF132" i="2"/>
  <c r="BG132" i="2" s="1"/>
  <c r="AR128" i="3" s="1"/>
  <c r="BH132" i="2"/>
  <c r="BI132" i="2" s="1"/>
  <c r="AS128" i="3" s="1"/>
  <c r="BJ132" i="2"/>
  <c r="BK132" i="2" s="1"/>
  <c r="AT128" i="3" s="1"/>
  <c r="BL132" i="2"/>
  <c r="BM132" i="2" s="1"/>
  <c r="AU128" i="3" s="1"/>
  <c r="BN132" i="2"/>
  <c r="BO132" i="2" s="1"/>
  <c r="AV128" i="3" s="1"/>
  <c r="BP132" i="2"/>
  <c r="BQ132" i="2" s="1"/>
  <c r="AW128" i="3" s="1"/>
  <c r="BF133" i="2"/>
  <c r="BG133" i="2" s="1"/>
  <c r="BH133" i="2"/>
  <c r="BI133" i="2" s="1"/>
  <c r="BJ133" i="2"/>
  <c r="BK133" i="2" s="1"/>
  <c r="BL133" i="2"/>
  <c r="BM133" i="2" s="1"/>
  <c r="BN133" i="2"/>
  <c r="BO133" i="2" s="1"/>
  <c r="BP133" i="2"/>
  <c r="BQ133" i="2" s="1"/>
  <c r="BF134" i="2"/>
  <c r="BG134" i="2" s="1"/>
  <c r="AR129" i="3" s="1"/>
  <c r="BH134" i="2"/>
  <c r="BI134" i="2" s="1"/>
  <c r="AS129" i="3" s="1"/>
  <c r="BJ134" i="2"/>
  <c r="BK134" i="2" s="1"/>
  <c r="AT129" i="3" s="1"/>
  <c r="BL134" i="2"/>
  <c r="BM134" i="2" s="1"/>
  <c r="AU129" i="3" s="1"/>
  <c r="BN134" i="2"/>
  <c r="BO134" i="2" s="1"/>
  <c r="AV129" i="3" s="1"/>
  <c r="BP134" i="2"/>
  <c r="BQ134" i="2" s="1"/>
  <c r="AW129" i="3" s="1"/>
  <c r="BF135" i="2"/>
  <c r="BG135" i="2" s="1"/>
  <c r="AR130" i="3" s="1"/>
  <c r="BH135" i="2"/>
  <c r="BI135" i="2" s="1"/>
  <c r="AS130" i="3" s="1"/>
  <c r="BJ135" i="2"/>
  <c r="BK135" i="2" s="1"/>
  <c r="AT130" i="3" s="1"/>
  <c r="BL135" i="2"/>
  <c r="BM135" i="2" s="1"/>
  <c r="AU130" i="3" s="1"/>
  <c r="BN135" i="2"/>
  <c r="BO135" i="2" s="1"/>
  <c r="AV130" i="3" s="1"/>
  <c r="BP135" i="2"/>
  <c r="BQ135" i="2" s="1"/>
  <c r="AW130" i="3" s="1"/>
  <c r="BF136" i="2"/>
  <c r="BG136" i="2" s="1"/>
  <c r="AR131" i="3" s="1"/>
  <c r="BH136" i="2"/>
  <c r="BI136" i="2" s="1"/>
  <c r="AS131" i="3" s="1"/>
  <c r="BJ136" i="2"/>
  <c r="BK136" i="2" s="1"/>
  <c r="AT131" i="3" s="1"/>
  <c r="BL136" i="2"/>
  <c r="BM136" i="2" s="1"/>
  <c r="AU131" i="3" s="1"/>
  <c r="BN136" i="2"/>
  <c r="BO136" i="2" s="1"/>
  <c r="AV131" i="3" s="1"/>
  <c r="BP136" i="2"/>
  <c r="BQ136" i="2" s="1"/>
  <c r="AW131" i="3" s="1"/>
  <c r="BF137" i="2"/>
  <c r="BG137" i="2" s="1"/>
  <c r="AR132" i="3" s="1"/>
  <c r="BH137" i="2"/>
  <c r="BI137" i="2" s="1"/>
  <c r="AS132" i="3" s="1"/>
  <c r="BJ137" i="2"/>
  <c r="BK137" i="2" s="1"/>
  <c r="AT132" i="3" s="1"/>
  <c r="BL137" i="2"/>
  <c r="BM137" i="2" s="1"/>
  <c r="BN137" i="2"/>
  <c r="BO137" i="2" s="1"/>
  <c r="AV132" i="3" s="1"/>
  <c r="BP137" i="2"/>
  <c r="BQ137" i="2" s="1"/>
  <c r="AW132" i="3" s="1"/>
  <c r="BF138" i="2"/>
  <c r="BG138" i="2" s="1"/>
  <c r="AR133" i="3" s="1"/>
  <c r="BH138" i="2"/>
  <c r="BI138" i="2" s="1"/>
  <c r="AS133" i="3" s="1"/>
  <c r="BJ138" i="2"/>
  <c r="BK138" i="2" s="1"/>
  <c r="AT133" i="3" s="1"/>
  <c r="BL138" i="2"/>
  <c r="BM138" i="2" s="1"/>
  <c r="AU133" i="3" s="1"/>
  <c r="BN138" i="2"/>
  <c r="BO138" i="2" s="1"/>
  <c r="AV133" i="3" s="1"/>
  <c r="BP138" i="2"/>
  <c r="BQ138" i="2" s="1"/>
  <c r="AW133" i="3" s="1"/>
  <c r="BF139" i="2"/>
  <c r="BG139" i="2" s="1"/>
  <c r="AR134" i="3" s="1"/>
  <c r="BH139" i="2"/>
  <c r="BI139" i="2" s="1"/>
  <c r="AS134" i="3" s="1"/>
  <c r="BJ139" i="2"/>
  <c r="BK139" i="2" s="1"/>
  <c r="AT134" i="3" s="1"/>
  <c r="BL139" i="2"/>
  <c r="BM139" i="2" s="1"/>
  <c r="AU134" i="3" s="1"/>
  <c r="BN139" i="2"/>
  <c r="BO139" i="2" s="1"/>
  <c r="AV134" i="3" s="1"/>
  <c r="BP139" i="2"/>
  <c r="BQ139" i="2" s="1"/>
  <c r="AW134" i="3" s="1"/>
  <c r="BF140" i="2"/>
  <c r="BG140" i="2" s="1"/>
  <c r="AR135" i="3" s="1"/>
  <c r="BH140" i="2"/>
  <c r="BI140" i="2" s="1"/>
  <c r="AS135" i="3" s="1"/>
  <c r="BJ140" i="2"/>
  <c r="BK140" i="2" s="1"/>
  <c r="AT135" i="3" s="1"/>
  <c r="BL140" i="2"/>
  <c r="BM140" i="2" s="1"/>
  <c r="AU135" i="3" s="1"/>
  <c r="BN140" i="2"/>
  <c r="BO140" i="2" s="1"/>
  <c r="AV135" i="3" s="1"/>
  <c r="BP140" i="2"/>
  <c r="BQ140" i="2" s="1"/>
  <c r="AW135" i="3" s="1"/>
  <c r="BF141" i="2"/>
  <c r="BG141" i="2" s="1"/>
  <c r="AR136" i="3" s="1"/>
  <c r="BH141" i="2"/>
  <c r="BI141" i="2" s="1"/>
  <c r="AS136" i="3" s="1"/>
  <c r="BJ141" i="2"/>
  <c r="BK141" i="2" s="1"/>
  <c r="AT136" i="3" s="1"/>
  <c r="BL141" i="2"/>
  <c r="BM141" i="2" s="1"/>
  <c r="AU136" i="3" s="1"/>
  <c r="BN141" i="2"/>
  <c r="BO141" i="2" s="1"/>
  <c r="AV136" i="3" s="1"/>
  <c r="BP141" i="2"/>
  <c r="BQ141" i="2" s="1"/>
  <c r="AW136" i="3" s="1"/>
  <c r="BF142" i="2"/>
  <c r="BG142" i="2" s="1"/>
  <c r="AR137" i="3" s="1"/>
  <c r="BH142" i="2"/>
  <c r="BI142" i="2" s="1"/>
  <c r="AS137" i="3" s="1"/>
  <c r="BJ142" i="2"/>
  <c r="BK142" i="2" s="1"/>
  <c r="AT137" i="3" s="1"/>
  <c r="BL142" i="2"/>
  <c r="BM142" i="2" s="1"/>
  <c r="AU137" i="3" s="1"/>
  <c r="BN142" i="2"/>
  <c r="BO142" i="2" s="1"/>
  <c r="AV137" i="3" s="1"/>
  <c r="BP142" i="2"/>
  <c r="BQ142" i="2" s="1"/>
  <c r="AW137" i="3" s="1"/>
  <c r="BF143" i="2"/>
  <c r="BG143" i="2" s="1"/>
  <c r="AR138" i="3" s="1"/>
  <c r="BH143" i="2"/>
  <c r="BI143" i="2" s="1"/>
  <c r="AS138" i="3" s="1"/>
  <c r="BJ143" i="2"/>
  <c r="BK143" i="2" s="1"/>
  <c r="AT138" i="3" s="1"/>
  <c r="BL143" i="2"/>
  <c r="BM143" i="2" s="1"/>
  <c r="AU138" i="3" s="1"/>
  <c r="BN143" i="2"/>
  <c r="BO143" i="2" s="1"/>
  <c r="AV138" i="3" s="1"/>
  <c r="BP143" i="2"/>
  <c r="BQ143" i="2" s="1"/>
  <c r="AW138" i="3" s="1"/>
  <c r="BF144" i="2"/>
  <c r="BG144" i="2" s="1"/>
  <c r="AR139" i="3" s="1"/>
  <c r="BH144" i="2"/>
  <c r="BI144" i="2" s="1"/>
  <c r="AS139" i="3" s="1"/>
  <c r="BJ144" i="2"/>
  <c r="BK144" i="2" s="1"/>
  <c r="AT139" i="3" s="1"/>
  <c r="BL144" i="2"/>
  <c r="BM144" i="2" s="1"/>
  <c r="AU139" i="3" s="1"/>
  <c r="BN144" i="2"/>
  <c r="BO144" i="2" s="1"/>
  <c r="AV139" i="3" s="1"/>
  <c r="BP144" i="2"/>
  <c r="BQ144" i="2" s="1"/>
  <c r="AW139" i="3" s="1"/>
  <c r="BF145" i="2"/>
  <c r="BG145" i="2" s="1"/>
  <c r="AR140" i="3" s="1"/>
  <c r="BH145" i="2"/>
  <c r="BI145" i="2" s="1"/>
  <c r="AS140" i="3" s="1"/>
  <c r="BJ145" i="2"/>
  <c r="BK145" i="2" s="1"/>
  <c r="AT140" i="3" s="1"/>
  <c r="BL145" i="2"/>
  <c r="BM145" i="2" s="1"/>
  <c r="AU140" i="3" s="1"/>
  <c r="BN145" i="2"/>
  <c r="BO145" i="2" s="1"/>
  <c r="AV140" i="3" s="1"/>
  <c r="BP145" i="2"/>
  <c r="BQ145" i="2" s="1"/>
  <c r="AW140" i="3" s="1"/>
  <c r="BF146" i="2"/>
  <c r="BG146" i="2" s="1"/>
  <c r="AR141" i="3" s="1"/>
  <c r="BH146" i="2"/>
  <c r="BI146" i="2" s="1"/>
  <c r="AS141" i="3" s="1"/>
  <c r="BJ146" i="2"/>
  <c r="BK146" i="2" s="1"/>
  <c r="AT141" i="3" s="1"/>
  <c r="BL146" i="2"/>
  <c r="BM146" i="2" s="1"/>
  <c r="AU141" i="3" s="1"/>
  <c r="BN146" i="2"/>
  <c r="BO146" i="2" s="1"/>
  <c r="AV141" i="3" s="1"/>
  <c r="BP146" i="2"/>
  <c r="BQ146" i="2" s="1"/>
  <c r="AW141" i="3" s="1"/>
  <c r="BF147" i="2"/>
  <c r="BG147" i="2" s="1"/>
  <c r="AR142" i="3" s="1"/>
  <c r="BH147" i="2"/>
  <c r="BI147" i="2" s="1"/>
  <c r="AS142" i="3" s="1"/>
  <c r="BJ147" i="2"/>
  <c r="BK147" i="2" s="1"/>
  <c r="AT142" i="3" s="1"/>
  <c r="BL147" i="2"/>
  <c r="BM147" i="2" s="1"/>
  <c r="AU142" i="3" s="1"/>
  <c r="BN147" i="2"/>
  <c r="BO147" i="2" s="1"/>
  <c r="AV142" i="3" s="1"/>
  <c r="BP147" i="2"/>
  <c r="BQ147" i="2" s="1"/>
  <c r="AW142" i="3" s="1"/>
  <c r="BF148" i="2"/>
  <c r="BG148" i="2" s="1"/>
  <c r="AR143" i="3" s="1"/>
  <c r="BH148" i="2"/>
  <c r="BI148" i="2" s="1"/>
  <c r="AS143" i="3" s="1"/>
  <c r="BJ148" i="2"/>
  <c r="BK148" i="2" s="1"/>
  <c r="AT143" i="3" s="1"/>
  <c r="BL148" i="2"/>
  <c r="BM148" i="2" s="1"/>
  <c r="AU143" i="3" s="1"/>
  <c r="BN148" i="2"/>
  <c r="BO148" i="2" s="1"/>
  <c r="AV143" i="3" s="1"/>
  <c r="BP148" i="2"/>
  <c r="BQ148" i="2" s="1"/>
  <c r="AW143" i="3" s="1"/>
  <c r="BF149" i="2"/>
  <c r="BG149" i="2" s="1"/>
  <c r="AR144" i="3" s="1"/>
  <c r="BH149" i="2"/>
  <c r="BI149" i="2" s="1"/>
  <c r="AS144" i="3" s="1"/>
  <c r="BJ149" i="2"/>
  <c r="BK149" i="2" s="1"/>
  <c r="AT144" i="3" s="1"/>
  <c r="BL149" i="2"/>
  <c r="BM149" i="2" s="1"/>
  <c r="AU144" i="3" s="1"/>
  <c r="BN149" i="2"/>
  <c r="BO149" i="2" s="1"/>
  <c r="AV144" i="3" s="1"/>
  <c r="BP149" i="2"/>
  <c r="BQ149" i="2" s="1"/>
  <c r="AW144" i="3" s="1"/>
  <c r="BF150" i="2"/>
  <c r="BG150" i="2" s="1"/>
  <c r="AR145" i="3" s="1"/>
  <c r="BH150" i="2"/>
  <c r="BI150" i="2" s="1"/>
  <c r="AS145" i="3" s="1"/>
  <c r="BJ150" i="2"/>
  <c r="BK150" i="2" s="1"/>
  <c r="AT145" i="3" s="1"/>
  <c r="BL150" i="2"/>
  <c r="BM150" i="2" s="1"/>
  <c r="AU145" i="3" s="1"/>
  <c r="BN150" i="2"/>
  <c r="BO150" i="2" s="1"/>
  <c r="AV145" i="3" s="1"/>
  <c r="BP150" i="2"/>
  <c r="BQ150" i="2" s="1"/>
  <c r="AW145" i="3" s="1"/>
  <c r="BF151" i="2"/>
  <c r="BG151" i="2" s="1"/>
  <c r="AR146" i="3" s="1"/>
  <c r="BH151" i="2"/>
  <c r="BI151" i="2" s="1"/>
  <c r="AS146" i="3" s="1"/>
  <c r="BJ151" i="2"/>
  <c r="BK151" i="2" s="1"/>
  <c r="AT146" i="3" s="1"/>
  <c r="BL151" i="2"/>
  <c r="BM151" i="2" s="1"/>
  <c r="AU146" i="3" s="1"/>
  <c r="BN151" i="2"/>
  <c r="BO151" i="2" s="1"/>
  <c r="AV146" i="3" s="1"/>
  <c r="BP151" i="2"/>
  <c r="BQ151" i="2" s="1"/>
  <c r="AW146" i="3" s="1"/>
  <c r="BF152" i="2"/>
  <c r="BG152" i="2" s="1"/>
  <c r="BH152" i="2"/>
  <c r="BI152" i="2" s="1"/>
  <c r="BJ152" i="2"/>
  <c r="BK152" i="2" s="1"/>
  <c r="BL152" i="2"/>
  <c r="BM152" i="2" s="1"/>
  <c r="BN152" i="2"/>
  <c r="BO152" i="2" s="1"/>
  <c r="BP152" i="2"/>
  <c r="BQ152" i="2" s="1"/>
  <c r="BF153" i="2"/>
  <c r="BG153" i="2" s="1"/>
  <c r="AR147" i="3" s="1"/>
  <c r="BH153" i="2"/>
  <c r="BI153" i="2" s="1"/>
  <c r="AS147" i="3" s="1"/>
  <c r="BJ153" i="2"/>
  <c r="BK153" i="2" s="1"/>
  <c r="AT147" i="3" s="1"/>
  <c r="BL153" i="2"/>
  <c r="BM153" i="2" s="1"/>
  <c r="AU147" i="3" s="1"/>
  <c r="BN153" i="2"/>
  <c r="BO153" i="2" s="1"/>
  <c r="AV147" i="3" s="1"/>
  <c r="BP153" i="2"/>
  <c r="BQ153" i="2" s="1"/>
  <c r="AW147" i="3" s="1"/>
  <c r="BF154" i="2"/>
  <c r="BG154" i="2" s="1"/>
  <c r="AR148" i="3" s="1"/>
  <c r="BH154" i="2"/>
  <c r="BI154" i="2" s="1"/>
  <c r="AS148" i="3" s="1"/>
  <c r="BJ154" i="2"/>
  <c r="BK154" i="2" s="1"/>
  <c r="AT148" i="3" s="1"/>
  <c r="BL154" i="2"/>
  <c r="BM154" i="2" s="1"/>
  <c r="AU148" i="3" s="1"/>
  <c r="BN154" i="2"/>
  <c r="BO154" i="2" s="1"/>
  <c r="AV148" i="3" s="1"/>
  <c r="BP154" i="2"/>
  <c r="BQ154" i="2" s="1"/>
  <c r="AW148" i="3" s="1"/>
  <c r="BF155" i="2"/>
  <c r="BG155" i="2" s="1"/>
  <c r="AR149" i="3" s="1"/>
  <c r="BH155" i="2"/>
  <c r="BI155" i="2" s="1"/>
  <c r="AS149" i="3" s="1"/>
  <c r="BJ155" i="2"/>
  <c r="BK155" i="2" s="1"/>
  <c r="AT149" i="3" s="1"/>
  <c r="BL155" i="2"/>
  <c r="BM155" i="2" s="1"/>
  <c r="AU149" i="3" s="1"/>
  <c r="BN155" i="2"/>
  <c r="BO155" i="2" s="1"/>
  <c r="AV149" i="3" s="1"/>
  <c r="BP155" i="2"/>
  <c r="BQ155" i="2" s="1"/>
  <c r="AW149" i="3" s="1"/>
  <c r="BF156" i="2"/>
  <c r="BG156" i="2" s="1"/>
  <c r="AR150" i="3" s="1"/>
  <c r="BH156" i="2"/>
  <c r="BI156" i="2" s="1"/>
  <c r="AS150" i="3" s="1"/>
  <c r="BJ156" i="2"/>
  <c r="BK156" i="2" s="1"/>
  <c r="AT150" i="3" s="1"/>
  <c r="BL156" i="2"/>
  <c r="BM156" i="2" s="1"/>
  <c r="AU150" i="3" s="1"/>
  <c r="BN156" i="2"/>
  <c r="BO156" i="2" s="1"/>
  <c r="AV150" i="3" s="1"/>
  <c r="BP156" i="2"/>
  <c r="BQ156" i="2" s="1"/>
  <c r="AW150" i="3" s="1"/>
  <c r="BF157" i="2"/>
  <c r="BG157" i="2" s="1"/>
  <c r="AR151" i="3" s="1"/>
  <c r="BH157" i="2"/>
  <c r="BI157" i="2" s="1"/>
  <c r="AS151" i="3" s="1"/>
  <c r="BJ157" i="2"/>
  <c r="BK157" i="2" s="1"/>
  <c r="AT151" i="3" s="1"/>
  <c r="BL157" i="2"/>
  <c r="BM157" i="2" s="1"/>
  <c r="AU151" i="3" s="1"/>
  <c r="BN157" i="2"/>
  <c r="BO157" i="2" s="1"/>
  <c r="AV151" i="3" s="1"/>
  <c r="BP157" i="2"/>
  <c r="BQ157" i="2" s="1"/>
  <c r="AW151" i="3" s="1"/>
  <c r="BF158" i="2"/>
  <c r="BG158" i="2" s="1"/>
  <c r="AR152" i="3" s="1"/>
  <c r="BH158" i="2"/>
  <c r="BI158" i="2" s="1"/>
  <c r="AS152" i="3" s="1"/>
  <c r="BJ158" i="2"/>
  <c r="BK158" i="2" s="1"/>
  <c r="AT152" i="3" s="1"/>
  <c r="BL158" i="2"/>
  <c r="BM158" i="2" s="1"/>
  <c r="AU152" i="3" s="1"/>
  <c r="BN158" i="2"/>
  <c r="BO158" i="2" s="1"/>
  <c r="AV152" i="3" s="1"/>
  <c r="BP158" i="2"/>
  <c r="BQ158" i="2" s="1"/>
  <c r="AW152" i="3" s="1"/>
  <c r="BF159" i="2"/>
  <c r="BG159" i="2" s="1"/>
  <c r="AR153" i="3" s="1"/>
  <c r="BH159" i="2"/>
  <c r="BI159" i="2" s="1"/>
  <c r="AS153" i="3" s="1"/>
  <c r="BJ159" i="2"/>
  <c r="BK159" i="2" s="1"/>
  <c r="AT153" i="3" s="1"/>
  <c r="BL159" i="2"/>
  <c r="BM159" i="2" s="1"/>
  <c r="AU153" i="3" s="1"/>
  <c r="BN159" i="2"/>
  <c r="BO159" i="2" s="1"/>
  <c r="AV153" i="3" s="1"/>
  <c r="BP159" i="2"/>
  <c r="BQ159" i="2" s="1"/>
  <c r="AW153" i="3" s="1"/>
  <c r="BF160" i="2"/>
  <c r="BG160" i="2" s="1"/>
  <c r="AR154" i="3" s="1"/>
  <c r="BH160" i="2"/>
  <c r="BI160" i="2" s="1"/>
  <c r="AS154" i="3" s="1"/>
  <c r="BJ160" i="2"/>
  <c r="BK160" i="2" s="1"/>
  <c r="AT154" i="3" s="1"/>
  <c r="BL160" i="2"/>
  <c r="BM160" i="2" s="1"/>
  <c r="AU154" i="3" s="1"/>
  <c r="BN160" i="2"/>
  <c r="BO160" i="2" s="1"/>
  <c r="AV154" i="3" s="1"/>
  <c r="BP160" i="2"/>
  <c r="BQ160" i="2" s="1"/>
  <c r="AW154" i="3" s="1"/>
  <c r="BF161" i="2"/>
  <c r="BG161" i="2" s="1"/>
  <c r="AR155" i="3" s="1"/>
  <c r="BH161" i="2"/>
  <c r="BI161" i="2" s="1"/>
  <c r="AS155" i="3" s="1"/>
  <c r="BJ161" i="2"/>
  <c r="BK161" i="2" s="1"/>
  <c r="AT155" i="3" s="1"/>
  <c r="BL161" i="2"/>
  <c r="BM161" i="2" s="1"/>
  <c r="AU155" i="3" s="1"/>
  <c r="BN161" i="2"/>
  <c r="BO161" i="2" s="1"/>
  <c r="AV155" i="3" s="1"/>
  <c r="BP161" i="2"/>
  <c r="BQ161" i="2" s="1"/>
  <c r="AW155" i="3" s="1"/>
  <c r="BF162" i="2"/>
  <c r="BG162" i="2" s="1"/>
  <c r="AR156" i="3" s="1"/>
  <c r="BH162" i="2"/>
  <c r="BI162" i="2" s="1"/>
  <c r="AS156" i="3" s="1"/>
  <c r="BJ162" i="2"/>
  <c r="BK162" i="2" s="1"/>
  <c r="AT156" i="3" s="1"/>
  <c r="BL162" i="2"/>
  <c r="BM162" i="2" s="1"/>
  <c r="AU156" i="3" s="1"/>
  <c r="BN162" i="2"/>
  <c r="BO162" i="2" s="1"/>
  <c r="AV156" i="3" s="1"/>
  <c r="BP162" i="2"/>
  <c r="BQ162" i="2" s="1"/>
  <c r="AW156" i="3" s="1"/>
  <c r="BF163" i="2"/>
  <c r="BG163" i="2" s="1"/>
  <c r="AR157" i="3" s="1"/>
  <c r="BH163" i="2"/>
  <c r="BI163" i="2" s="1"/>
  <c r="AS157" i="3" s="1"/>
  <c r="BJ163" i="2"/>
  <c r="BK163" i="2" s="1"/>
  <c r="AT157" i="3" s="1"/>
  <c r="BL163" i="2"/>
  <c r="BM163" i="2" s="1"/>
  <c r="AU157" i="3" s="1"/>
  <c r="BN163" i="2"/>
  <c r="BO163" i="2" s="1"/>
  <c r="AV157" i="3" s="1"/>
  <c r="BP163" i="2"/>
  <c r="BQ163" i="2" s="1"/>
  <c r="AW157" i="3" s="1"/>
  <c r="BF164" i="2"/>
  <c r="BG164" i="2" s="1"/>
  <c r="AR158" i="3" s="1"/>
  <c r="BH164" i="2"/>
  <c r="BI164" i="2" s="1"/>
  <c r="AS158" i="3" s="1"/>
  <c r="BJ164" i="2"/>
  <c r="BK164" i="2" s="1"/>
  <c r="AT158" i="3" s="1"/>
  <c r="BL164" i="2"/>
  <c r="BM164" i="2" s="1"/>
  <c r="AU158" i="3" s="1"/>
  <c r="BN164" i="2"/>
  <c r="BO164" i="2" s="1"/>
  <c r="AV158" i="3" s="1"/>
  <c r="BP164" i="2"/>
  <c r="BQ164" i="2" s="1"/>
  <c r="AW158" i="3" s="1"/>
  <c r="BF165" i="2"/>
  <c r="BG165" i="2" s="1"/>
  <c r="AR159" i="3" s="1"/>
  <c r="BH165" i="2"/>
  <c r="BI165" i="2" s="1"/>
  <c r="AS159" i="3" s="1"/>
  <c r="BJ165" i="2"/>
  <c r="BK165" i="2" s="1"/>
  <c r="AT159" i="3" s="1"/>
  <c r="BL165" i="2"/>
  <c r="BM165" i="2" s="1"/>
  <c r="AU159" i="3" s="1"/>
  <c r="BN165" i="2"/>
  <c r="BO165" i="2" s="1"/>
  <c r="AV159" i="3" s="1"/>
  <c r="BP165" i="2"/>
  <c r="BQ165" i="2" s="1"/>
  <c r="AW159" i="3" s="1"/>
  <c r="BF166" i="2"/>
  <c r="BG166" i="2" s="1"/>
  <c r="AR160" i="3" s="1"/>
  <c r="BH166" i="2"/>
  <c r="BI166" i="2" s="1"/>
  <c r="AS160" i="3" s="1"/>
  <c r="BJ166" i="2"/>
  <c r="BK166" i="2" s="1"/>
  <c r="AT160" i="3" s="1"/>
  <c r="BL166" i="2"/>
  <c r="BM166" i="2" s="1"/>
  <c r="AU160" i="3" s="1"/>
  <c r="BN166" i="2"/>
  <c r="BO166" i="2" s="1"/>
  <c r="AV160" i="3" s="1"/>
  <c r="BP166" i="2"/>
  <c r="BQ166" i="2" s="1"/>
  <c r="AW160" i="3" s="1"/>
  <c r="BF167" i="2"/>
  <c r="BG167" i="2" s="1"/>
  <c r="AR161" i="3" s="1"/>
  <c r="BH167" i="2"/>
  <c r="BI167" i="2" s="1"/>
  <c r="AS161" i="3" s="1"/>
  <c r="BJ167" i="2"/>
  <c r="BK167" i="2" s="1"/>
  <c r="AT161" i="3" s="1"/>
  <c r="BL167" i="2"/>
  <c r="BM167" i="2" s="1"/>
  <c r="AU161" i="3" s="1"/>
  <c r="BN167" i="2"/>
  <c r="BO167" i="2" s="1"/>
  <c r="AV161" i="3" s="1"/>
  <c r="BP167" i="2"/>
  <c r="BQ167" i="2" s="1"/>
  <c r="AW161" i="3" s="1"/>
  <c r="BF168" i="2"/>
  <c r="BG168" i="2" s="1"/>
  <c r="AR162" i="3" s="1"/>
  <c r="BH168" i="2"/>
  <c r="BI168" i="2" s="1"/>
  <c r="AS162" i="3" s="1"/>
  <c r="BJ168" i="2"/>
  <c r="BK168" i="2" s="1"/>
  <c r="AT162" i="3" s="1"/>
  <c r="BL168" i="2"/>
  <c r="BM168" i="2" s="1"/>
  <c r="AU162" i="3" s="1"/>
  <c r="BN168" i="2"/>
  <c r="BO168" i="2" s="1"/>
  <c r="AV162" i="3" s="1"/>
  <c r="BP168" i="2"/>
  <c r="BQ168" i="2" s="1"/>
  <c r="AW162" i="3" s="1"/>
  <c r="BF169" i="2"/>
  <c r="BG169" i="2" s="1"/>
  <c r="AR163" i="3" s="1"/>
  <c r="BH169" i="2"/>
  <c r="BI169" i="2" s="1"/>
  <c r="AS163" i="3" s="1"/>
  <c r="BJ169" i="2"/>
  <c r="BK169" i="2" s="1"/>
  <c r="AT163" i="3" s="1"/>
  <c r="BL169" i="2"/>
  <c r="BM169" i="2" s="1"/>
  <c r="AU163" i="3" s="1"/>
  <c r="BN169" i="2"/>
  <c r="BO169" i="2" s="1"/>
  <c r="AV163" i="3" s="1"/>
  <c r="BP169" i="2"/>
  <c r="BQ169" i="2" s="1"/>
  <c r="AW163" i="3" s="1"/>
  <c r="BF170" i="2"/>
  <c r="BG170" i="2" s="1"/>
  <c r="AR164" i="3" s="1"/>
  <c r="BH170" i="2"/>
  <c r="BI170" i="2" s="1"/>
  <c r="AS164" i="3" s="1"/>
  <c r="BJ170" i="2"/>
  <c r="BK170" i="2" s="1"/>
  <c r="AT164" i="3" s="1"/>
  <c r="BL170" i="2"/>
  <c r="BM170" i="2" s="1"/>
  <c r="AU164" i="3" s="1"/>
  <c r="BN170" i="2"/>
  <c r="BO170" i="2" s="1"/>
  <c r="AV164" i="3" s="1"/>
  <c r="BP170" i="2"/>
  <c r="BQ170" i="2" s="1"/>
  <c r="AW164" i="3" s="1"/>
  <c r="BF171" i="2"/>
  <c r="BG171" i="2" s="1"/>
  <c r="AR165" i="3" s="1"/>
  <c r="BH171" i="2"/>
  <c r="BI171" i="2" s="1"/>
  <c r="AS165" i="3" s="1"/>
  <c r="BJ171" i="2"/>
  <c r="BK171" i="2" s="1"/>
  <c r="AT165" i="3" s="1"/>
  <c r="BL171" i="2"/>
  <c r="BM171" i="2" s="1"/>
  <c r="AU165" i="3" s="1"/>
  <c r="BN171" i="2"/>
  <c r="BO171" i="2" s="1"/>
  <c r="AV165" i="3" s="1"/>
  <c r="BP171" i="2"/>
  <c r="BQ171" i="2" s="1"/>
  <c r="AW165" i="3" s="1"/>
  <c r="BF172" i="2"/>
  <c r="BG172" i="2" s="1"/>
  <c r="AR166" i="3" s="1"/>
  <c r="BH172" i="2"/>
  <c r="BI172" i="2" s="1"/>
  <c r="AS166" i="3" s="1"/>
  <c r="BJ172" i="2"/>
  <c r="BK172" i="2" s="1"/>
  <c r="AT166" i="3" s="1"/>
  <c r="BL172" i="2"/>
  <c r="BM172" i="2" s="1"/>
  <c r="AU166" i="3" s="1"/>
  <c r="BN172" i="2"/>
  <c r="BO172" i="2" s="1"/>
  <c r="AV166" i="3" s="1"/>
  <c r="BP172" i="2"/>
  <c r="BQ172" i="2" s="1"/>
  <c r="AW166" i="3" s="1"/>
  <c r="BF173" i="2"/>
  <c r="BG173" i="2" s="1"/>
  <c r="AR167" i="3" s="1"/>
  <c r="BH173" i="2"/>
  <c r="BI173" i="2" s="1"/>
  <c r="AS167" i="3" s="1"/>
  <c r="BJ173" i="2"/>
  <c r="BK173" i="2" s="1"/>
  <c r="AT167" i="3" s="1"/>
  <c r="BL173" i="2"/>
  <c r="BM173" i="2" s="1"/>
  <c r="AU167" i="3" s="1"/>
  <c r="BN173" i="2"/>
  <c r="BO173" i="2" s="1"/>
  <c r="AV167" i="3" s="1"/>
  <c r="BP173" i="2"/>
  <c r="BQ173" i="2" s="1"/>
  <c r="AW167" i="3" s="1"/>
  <c r="BF174" i="2"/>
  <c r="BG174" i="2" s="1"/>
  <c r="AR168" i="3" s="1"/>
  <c r="BH174" i="2"/>
  <c r="BI174" i="2" s="1"/>
  <c r="AS168" i="3" s="1"/>
  <c r="BJ174" i="2"/>
  <c r="BK174" i="2" s="1"/>
  <c r="AT168" i="3" s="1"/>
  <c r="BL174" i="2"/>
  <c r="BM174" i="2" s="1"/>
  <c r="AU168" i="3" s="1"/>
  <c r="BN174" i="2"/>
  <c r="BO174" i="2" s="1"/>
  <c r="AV168" i="3" s="1"/>
  <c r="BP174" i="2"/>
  <c r="BQ174" i="2" s="1"/>
  <c r="AW168" i="3" s="1"/>
  <c r="BF175" i="2"/>
  <c r="BG175" i="2" s="1"/>
  <c r="AR169" i="3" s="1"/>
  <c r="BH175" i="2"/>
  <c r="BI175" i="2" s="1"/>
  <c r="AS169" i="3" s="1"/>
  <c r="BJ175" i="2"/>
  <c r="BK175" i="2" s="1"/>
  <c r="AT169" i="3" s="1"/>
  <c r="BL175" i="2"/>
  <c r="BM175" i="2" s="1"/>
  <c r="AU169" i="3" s="1"/>
  <c r="BN175" i="2"/>
  <c r="BO175" i="2" s="1"/>
  <c r="AV169" i="3" s="1"/>
  <c r="BP175" i="2"/>
  <c r="BQ175" i="2" s="1"/>
  <c r="AW169" i="3" s="1"/>
  <c r="BF176" i="2"/>
  <c r="BG176" i="2" s="1"/>
  <c r="AR170" i="3" s="1"/>
  <c r="BH176" i="2"/>
  <c r="BI176" i="2" s="1"/>
  <c r="AS170" i="3" s="1"/>
  <c r="BJ176" i="2"/>
  <c r="BK176" i="2" s="1"/>
  <c r="AT170" i="3" s="1"/>
  <c r="BL176" i="2"/>
  <c r="BM176" i="2" s="1"/>
  <c r="AU170" i="3" s="1"/>
  <c r="BN176" i="2"/>
  <c r="BO176" i="2" s="1"/>
  <c r="AV170" i="3" s="1"/>
  <c r="BP176" i="2"/>
  <c r="BQ176" i="2" s="1"/>
  <c r="AW170" i="3" s="1"/>
  <c r="BF177" i="2"/>
  <c r="BG177" i="2" s="1"/>
  <c r="AR171" i="3" s="1"/>
  <c r="BH177" i="2"/>
  <c r="BI177" i="2" s="1"/>
  <c r="AS171" i="3" s="1"/>
  <c r="BJ177" i="2"/>
  <c r="BK177" i="2" s="1"/>
  <c r="AT171" i="3" s="1"/>
  <c r="BL177" i="2"/>
  <c r="BM177" i="2" s="1"/>
  <c r="AU171" i="3" s="1"/>
  <c r="BN177" i="2"/>
  <c r="BO177" i="2" s="1"/>
  <c r="AV171" i="3" s="1"/>
  <c r="BP177" i="2"/>
  <c r="BQ177" i="2" s="1"/>
  <c r="AW171" i="3" s="1"/>
  <c r="BF178" i="2"/>
  <c r="BG178" i="2" s="1"/>
  <c r="AR172" i="3" s="1"/>
  <c r="BH178" i="2"/>
  <c r="BI178" i="2" s="1"/>
  <c r="AS172" i="3" s="1"/>
  <c r="BJ178" i="2"/>
  <c r="BK178" i="2" s="1"/>
  <c r="AT172" i="3" s="1"/>
  <c r="BL178" i="2"/>
  <c r="BM178" i="2" s="1"/>
  <c r="AU172" i="3" s="1"/>
  <c r="BN178" i="2"/>
  <c r="BO178" i="2" s="1"/>
  <c r="AV172" i="3" s="1"/>
  <c r="BP178" i="2"/>
  <c r="BQ178" i="2" s="1"/>
  <c r="AW172" i="3" s="1"/>
  <c r="BF179" i="2"/>
  <c r="BG179" i="2" s="1"/>
  <c r="AR173" i="3" s="1"/>
  <c r="BH179" i="2"/>
  <c r="BI179" i="2" s="1"/>
  <c r="AS173" i="3" s="1"/>
  <c r="BJ179" i="2"/>
  <c r="BK179" i="2" s="1"/>
  <c r="AT173" i="3" s="1"/>
  <c r="BL179" i="2"/>
  <c r="BM179" i="2" s="1"/>
  <c r="AU173" i="3" s="1"/>
  <c r="BN179" i="2"/>
  <c r="BO179" i="2" s="1"/>
  <c r="AV173" i="3" s="1"/>
  <c r="BP179" i="2"/>
  <c r="BQ179" i="2" s="1"/>
  <c r="AW173" i="3" s="1"/>
  <c r="BF180" i="2"/>
  <c r="BG180" i="2" s="1"/>
  <c r="AR174" i="3" s="1"/>
  <c r="BH180" i="2"/>
  <c r="BI180" i="2" s="1"/>
  <c r="AS174" i="3" s="1"/>
  <c r="BJ180" i="2"/>
  <c r="BK180" i="2" s="1"/>
  <c r="AT174" i="3" s="1"/>
  <c r="BL180" i="2"/>
  <c r="BM180" i="2" s="1"/>
  <c r="BN180" i="2"/>
  <c r="BO180" i="2" s="1"/>
  <c r="AV174" i="3" s="1"/>
  <c r="BP180" i="2"/>
  <c r="BQ180" i="2" s="1"/>
  <c r="BF181" i="2"/>
  <c r="BG181" i="2" s="1"/>
  <c r="AR175" i="3" s="1"/>
  <c r="BH181" i="2"/>
  <c r="BI181" i="2" s="1"/>
  <c r="AS175" i="3" s="1"/>
  <c r="BJ181" i="2"/>
  <c r="BK181" i="2" s="1"/>
  <c r="AT175" i="3" s="1"/>
  <c r="BL181" i="2"/>
  <c r="BM181" i="2" s="1"/>
  <c r="AU175" i="3" s="1"/>
  <c r="BN181" i="2"/>
  <c r="BO181" i="2" s="1"/>
  <c r="AV175" i="3" s="1"/>
  <c r="BP181" i="2"/>
  <c r="BQ181" i="2" s="1"/>
  <c r="AW175" i="3" s="1"/>
  <c r="BF182" i="2"/>
  <c r="BG182" i="2" s="1"/>
  <c r="AR176" i="3" s="1"/>
  <c r="BH182" i="2"/>
  <c r="BI182" i="2" s="1"/>
  <c r="AS176" i="3" s="1"/>
  <c r="BJ182" i="2"/>
  <c r="BK182" i="2" s="1"/>
  <c r="AT176" i="3" s="1"/>
  <c r="BL182" i="2"/>
  <c r="BM182" i="2" s="1"/>
  <c r="BN182" i="2"/>
  <c r="BO182" i="2" s="1"/>
  <c r="AV176" i="3" s="1"/>
  <c r="BP182" i="2"/>
  <c r="BQ182" i="2" s="1"/>
  <c r="AW176" i="3" s="1"/>
  <c r="BF183" i="2"/>
  <c r="BG183" i="2" s="1"/>
  <c r="AR177" i="3" s="1"/>
  <c r="BH183" i="2"/>
  <c r="BI183" i="2" s="1"/>
  <c r="AS177" i="3" s="1"/>
  <c r="BJ183" i="2"/>
  <c r="BK183" i="2" s="1"/>
  <c r="AT177" i="3" s="1"/>
  <c r="BL183" i="2"/>
  <c r="BM183" i="2" s="1"/>
  <c r="AU177" i="3" s="1"/>
  <c r="BN183" i="2"/>
  <c r="BO183" i="2" s="1"/>
  <c r="AV177" i="3" s="1"/>
  <c r="BP183" i="2"/>
  <c r="BQ183" i="2" s="1"/>
  <c r="AW177" i="3" s="1"/>
  <c r="BF184" i="2"/>
  <c r="BG184" i="2" s="1"/>
  <c r="AR178" i="3" s="1"/>
  <c r="BH184" i="2"/>
  <c r="BI184" i="2" s="1"/>
  <c r="AS178" i="3" s="1"/>
  <c r="BJ184" i="2"/>
  <c r="BK184" i="2" s="1"/>
  <c r="AT178" i="3" s="1"/>
  <c r="BL184" i="2"/>
  <c r="BM184" i="2" s="1"/>
  <c r="BN184" i="2"/>
  <c r="BO184" i="2" s="1"/>
  <c r="AV178" i="3" s="1"/>
  <c r="BP184" i="2"/>
  <c r="BQ184" i="2" s="1"/>
  <c r="AW178" i="3" s="1"/>
  <c r="BF185" i="2"/>
  <c r="BG185" i="2" s="1"/>
  <c r="AR179" i="3" s="1"/>
  <c r="BH185" i="2"/>
  <c r="BI185" i="2" s="1"/>
  <c r="AS179" i="3" s="1"/>
  <c r="BJ185" i="2"/>
  <c r="BK185" i="2" s="1"/>
  <c r="AT179" i="3" s="1"/>
  <c r="BL185" i="2"/>
  <c r="BM185" i="2" s="1"/>
  <c r="AU179" i="3" s="1"/>
  <c r="BN185" i="2"/>
  <c r="BO185" i="2" s="1"/>
  <c r="AV179" i="3" s="1"/>
  <c r="BP185" i="2"/>
  <c r="BQ185" i="2" s="1"/>
  <c r="AW179" i="3" s="1"/>
  <c r="BF186" i="2"/>
  <c r="BG186" i="2" s="1"/>
  <c r="AR180" i="3" s="1"/>
  <c r="BH186" i="2"/>
  <c r="BI186" i="2" s="1"/>
  <c r="AS180" i="3" s="1"/>
  <c r="BJ186" i="2"/>
  <c r="BK186" i="2" s="1"/>
  <c r="AT180" i="3" s="1"/>
  <c r="BL186" i="2"/>
  <c r="BM186" i="2" s="1"/>
  <c r="AU180" i="3" s="1"/>
  <c r="BN186" i="2"/>
  <c r="BO186" i="2" s="1"/>
  <c r="AV180" i="3" s="1"/>
  <c r="BP186" i="2"/>
  <c r="BQ186" i="2" s="1"/>
  <c r="AW180" i="3" s="1"/>
  <c r="BF187" i="2"/>
  <c r="BG187" i="2" s="1"/>
  <c r="AR181" i="3" s="1"/>
  <c r="BH187" i="2"/>
  <c r="BI187" i="2" s="1"/>
  <c r="AS181" i="3" s="1"/>
  <c r="BJ187" i="2"/>
  <c r="BK187" i="2" s="1"/>
  <c r="AT181" i="3" s="1"/>
  <c r="BL187" i="2"/>
  <c r="BM187" i="2" s="1"/>
  <c r="AU181" i="3" s="1"/>
  <c r="BN187" i="2"/>
  <c r="BO187" i="2" s="1"/>
  <c r="AV181" i="3" s="1"/>
  <c r="BP187" i="2"/>
  <c r="BQ187" i="2" s="1"/>
  <c r="AW181" i="3" s="1"/>
  <c r="BF188" i="2"/>
  <c r="BG188" i="2" s="1"/>
  <c r="AR182" i="3" s="1"/>
  <c r="BH188" i="2"/>
  <c r="BI188" i="2" s="1"/>
  <c r="AS182" i="3" s="1"/>
  <c r="BJ188" i="2"/>
  <c r="BK188" i="2" s="1"/>
  <c r="AT182" i="3" s="1"/>
  <c r="BL188" i="2"/>
  <c r="BM188" i="2" s="1"/>
  <c r="AU182" i="3" s="1"/>
  <c r="BN188" i="2"/>
  <c r="BO188" i="2" s="1"/>
  <c r="AV182" i="3" s="1"/>
  <c r="BP188" i="2"/>
  <c r="BQ188" i="2" s="1"/>
  <c r="AW182" i="3" s="1"/>
  <c r="BF189" i="2"/>
  <c r="BG189" i="2" s="1"/>
  <c r="AR183" i="3" s="1"/>
  <c r="BH189" i="2"/>
  <c r="BI189" i="2" s="1"/>
  <c r="AS183" i="3" s="1"/>
  <c r="BJ189" i="2"/>
  <c r="BK189" i="2" s="1"/>
  <c r="AT183" i="3" s="1"/>
  <c r="BL189" i="2"/>
  <c r="BM189" i="2" s="1"/>
  <c r="AU183" i="3" s="1"/>
  <c r="BN189" i="2"/>
  <c r="BO189" i="2" s="1"/>
  <c r="AV183" i="3" s="1"/>
  <c r="BP189" i="2"/>
  <c r="BQ189" i="2" s="1"/>
  <c r="AW183" i="3" s="1"/>
  <c r="BF190" i="2"/>
  <c r="BG190" i="2" s="1"/>
  <c r="AR184" i="3" s="1"/>
  <c r="BH190" i="2"/>
  <c r="BI190" i="2" s="1"/>
  <c r="AS184" i="3" s="1"/>
  <c r="BJ190" i="2"/>
  <c r="BK190" i="2" s="1"/>
  <c r="AT184" i="3" s="1"/>
  <c r="BL190" i="2"/>
  <c r="BM190" i="2" s="1"/>
  <c r="AU184" i="3" s="1"/>
  <c r="BN190" i="2"/>
  <c r="BO190" i="2" s="1"/>
  <c r="AV184" i="3" s="1"/>
  <c r="BP190" i="2"/>
  <c r="BQ190" i="2" s="1"/>
  <c r="AW184" i="3" s="1"/>
  <c r="BF191" i="2"/>
  <c r="BG191" i="2" s="1"/>
  <c r="AR185" i="3" s="1"/>
  <c r="BH191" i="2"/>
  <c r="BI191" i="2" s="1"/>
  <c r="AS185" i="3" s="1"/>
  <c r="BJ191" i="2"/>
  <c r="BK191" i="2" s="1"/>
  <c r="AT185" i="3" s="1"/>
  <c r="BL191" i="2"/>
  <c r="BM191" i="2" s="1"/>
  <c r="AU185" i="3" s="1"/>
  <c r="BN191" i="2"/>
  <c r="BO191" i="2" s="1"/>
  <c r="AV185" i="3" s="1"/>
  <c r="BP191" i="2"/>
  <c r="BQ191" i="2" s="1"/>
  <c r="AW185" i="3" s="1"/>
  <c r="BF192" i="2"/>
  <c r="BG192" i="2" s="1"/>
  <c r="AR186" i="3" s="1"/>
  <c r="BH192" i="2"/>
  <c r="BI192" i="2" s="1"/>
  <c r="AS186" i="3" s="1"/>
  <c r="BJ192" i="2"/>
  <c r="BK192" i="2" s="1"/>
  <c r="AT186" i="3" s="1"/>
  <c r="BL192" i="2"/>
  <c r="BM192" i="2" s="1"/>
  <c r="AU186" i="3" s="1"/>
  <c r="BN192" i="2"/>
  <c r="BO192" i="2" s="1"/>
  <c r="AV186" i="3" s="1"/>
  <c r="BP192" i="2"/>
  <c r="BQ192" i="2" s="1"/>
  <c r="AW186" i="3" s="1"/>
  <c r="BF193" i="2"/>
  <c r="BG193" i="2" s="1"/>
  <c r="AR187" i="3" s="1"/>
  <c r="BH193" i="2"/>
  <c r="BI193" i="2" s="1"/>
  <c r="AS187" i="3" s="1"/>
  <c r="BJ193" i="2"/>
  <c r="BK193" i="2" s="1"/>
  <c r="AT187" i="3" s="1"/>
  <c r="BL193" i="2"/>
  <c r="BM193" i="2" s="1"/>
  <c r="AU187" i="3" s="1"/>
  <c r="BN193" i="2"/>
  <c r="BO193" i="2" s="1"/>
  <c r="AV187" i="3" s="1"/>
  <c r="BP193" i="2"/>
  <c r="BQ193" i="2" s="1"/>
  <c r="AW187" i="3" s="1"/>
  <c r="BF194" i="2"/>
  <c r="BG194" i="2" s="1"/>
  <c r="AR188" i="3" s="1"/>
  <c r="BH194" i="2"/>
  <c r="BI194" i="2" s="1"/>
  <c r="AS188" i="3" s="1"/>
  <c r="BJ194" i="2"/>
  <c r="BK194" i="2" s="1"/>
  <c r="AT188" i="3" s="1"/>
  <c r="BL194" i="2"/>
  <c r="BM194" i="2" s="1"/>
  <c r="AU188" i="3" s="1"/>
  <c r="BN194" i="2"/>
  <c r="BO194" i="2" s="1"/>
  <c r="AV188" i="3" s="1"/>
  <c r="BP194" i="2"/>
  <c r="BQ194" i="2" s="1"/>
  <c r="AW188" i="3" s="1"/>
  <c r="BF195" i="2"/>
  <c r="BG195" i="2" s="1"/>
  <c r="AR189" i="3" s="1"/>
  <c r="BH195" i="2"/>
  <c r="BI195" i="2" s="1"/>
  <c r="AS189" i="3" s="1"/>
  <c r="BJ195" i="2"/>
  <c r="BK195" i="2" s="1"/>
  <c r="AT189" i="3" s="1"/>
  <c r="BL195" i="2"/>
  <c r="BM195" i="2" s="1"/>
  <c r="AU189" i="3" s="1"/>
  <c r="BN195" i="2"/>
  <c r="BO195" i="2" s="1"/>
  <c r="AV189" i="3" s="1"/>
  <c r="BP195" i="2"/>
  <c r="BQ195" i="2" s="1"/>
  <c r="AW189" i="3" s="1"/>
  <c r="BF196" i="2"/>
  <c r="BG196" i="2" s="1"/>
  <c r="AR190" i="3" s="1"/>
  <c r="BH196" i="2"/>
  <c r="BI196" i="2" s="1"/>
  <c r="AS190" i="3" s="1"/>
  <c r="BJ196" i="2"/>
  <c r="BK196" i="2" s="1"/>
  <c r="AT190" i="3" s="1"/>
  <c r="BL196" i="2"/>
  <c r="BM196" i="2" s="1"/>
  <c r="AU190" i="3" s="1"/>
  <c r="BN196" i="2"/>
  <c r="BO196" i="2" s="1"/>
  <c r="AV190" i="3" s="1"/>
  <c r="BP196" i="2"/>
  <c r="BQ196" i="2" s="1"/>
  <c r="AW190" i="3" s="1"/>
  <c r="BF197" i="2"/>
  <c r="BG197" i="2" s="1"/>
  <c r="AR191" i="3" s="1"/>
  <c r="BH197" i="2"/>
  <c r="BI197" i="2" s="1"/>
  <c r="AS191" i="3" s="1"/>
  <c r="BJ197" i="2"/>
  <c r="BK197" i="2" s="1"/>
  <c r="AT191" i="3" s="1"/>
  <c r="BL197" i="2"/>
  <c r="BM197" i="2" s="1"/>
  <c r="AU191" i="3" s="1"/>
  <c r="BN197" i="2"/>
  <c r="BO197" i="2" s="1"/>
  <c r="AV191" i="3" s="1"/>
  <c r="BP197" i="2"/>
  <c r="BQ197" i="2" s="1"/>
  <c r="AW191" i="3" s="1"/>
  <c r="BF198" i="2"/>
  <c r="BG198" i="2" s="1"/>
  <c r="AR192" i="3" s="1"/>
  <c r="BH198" i="2"/>
  <c r="BI198" i="2" s="1"/>
  <c r="AS192" i="3" s="1"/>
  <c r="BJ198" i="2"/>
  <c r="BK198" i="2" s="1"/>
  <c r="AT192" i="3" s="1"/>
  <c r="BL198" i="2"/>
  <c r="BM198" i="2" s="1"/>
  <c r="AU192" i="3" s="1"/>
  <c r="BN198" i="2"/>
  <c r="BO198" i="2" s="1"/>
  <c r="AV192" i="3" s="1"/>
  <c r="BP198" i="2"/>
  <c r="BQ198" i="2" s="1"/>
  <c r="AW192" i="3" s="1"/>
  <c r="BF199" i="2"/>
  <c r="BG199" i="2" s="1"/>
  <c r="AR193" i="3" s="1"/>
  <c r="BH199" i="2"/>
  <c r="BI199" i="2" s="1"/>
  <c r="AS193" i="3" s="1"/>
  <c r="BJ199" i="2"/>
  <c r="BK199" i="2" s="1"/>
  <c r="AT193" i="3" s="1"/>
  <c r="BL199" i="2"/>
  <c r="BM199" i="2" s="1"/>
  <c r="BN199" i="2"/>
  <c r="BO199" i="2" s="1"/>
  <c r="AV193" i="3" s="1"/>
  <c r="BP199" i="2"/>
  <c r="BQ199" i="2" s="1"/>
  <c r="AW193" i="3" s="1"/>
  <c r="BF200" i="2"/>
  <c r="BG200" i="2" s="1"/>
  <c r="AR194" i="3" s="1"/>
  <c r="BH200" i="2"/>
  <c r="BI200" i="2" s="1"/>
  <c r="AS194" i="3" s="1"/>
  <c r="BJ200" i="2"/>
  <c r="BK200" i="2" s="1"/>
  <c r="AT194" i="3" s="1"/>
  <c r="BL200" i="2"/>
  <c r="BM200" i="2" s="1"/>
  <c r="AU194" i="3" s="1"/>
  <c r="BN200" i="2"/>
  <c r="BO200" i="2" s="1"/>
  <c r="AV194" i="3" s="1"/>
  <c r="BP200" i="2"/>
  <c r="BQ200" i="2" s="1"/>
  <c r="AW194" i="3" s="1"/>
  <c r="BF201" i="2"/>
  <c r="BG201" i="2" s="1"/>
  <c r="AR195" i="3" s="1"/>
  <c r="BH201" i="2"/>
  <c r="BI201" i="2" s="1"/>
  <c r="BJ201" i="2"/>
  <c r="BK201" i="2" s="1"/>
  <c r="AT195" i="3" s="1"/>
  <c r="BL201" i="2"/>
  <c r="BM201" i="2" s="1"/>
  <c r="AU195" i="3" s="1"/>
  <c r="BN201" i="2"/>
  <c r="BO201" i="2" s="1"/>
  <c r="AV195" i="3" s="1"/>
  <c r="BP201" i="2"/>
  <c r="BQ201" i="2" s="1"/>
  <c r="AW195" i="3" s="1"/>
  <c r="BF202" i="2"/>
  <c r="BG202" i="2" s="1"/>
  <c r="BH202" i="2"/>
  <c r="BI202" i="2" s="1"/>
  <c r="BJ202" i="2"/>
  <c r="BK202" i="2" s="1"/>
  <c r="BL202" i="2"/>
  <c r="BM202" i="2" s="1"/>
  <c r="BN202" i="2"/>
  <c r="BO202" i="2" s="1"/>
  <c r="BP202" i="2"/>
  <c r="BQ202" i="2" s="1"/>
  <c r="BF203" i="2"/>
  <c r="BG203" i="2" s="1"/>
  <c r="AR197" i="3" s="1"/>
  <c r="BH203" i="2"/>
  <c r="BI203" i="2" s="1"/>
  <c r="AS197" i="3" s="1"/>
  <c r="BJ203" i="2"/>
  <c r="BK203" i="2" s="1"/>
  <c r="AT197" i="3" s="1"/>
  <c r="BL203" i="2"/>
  <c r="BM203" i="2" s="1"/>
  <c r="BN203" i="2"/>
  <c r="BO203" i="2" s="1"/>
  <c r="AV197" i="3" s="1"/>
  <c r="BP203" i="2"/>
  <c r="BQ203" i="2" s="1"/>
  <c r="AW197" i="3" s="1"/>
  <c r="BF204" i="2"/>
  <c r="BG204" i="2" s="1"/>
  <c r="AR198" i="3" s="1"/>
  <c r="BH204" i="2"/>
  <c r="BI204" i="2" s="1"/>
  <c r="AS198" i="3" s="1"/>
  <c r="BJ204" i="2"/>
  <c r="BK204" i="2" s="1"/>
  <c r="AT198" i="3" s="1"/>
  <c r="BL204" i="2"/>
  <c r="BM204" i="2" s="1"/>
  <c r="AU198" i="3" s="1"/>
  <c r="BN204" i="2"/>
  <c r="BO204" i="2" s="1"/>
  <c r="AV198" i="3" s="1"/>
  <c r="BP204" i="2"/>
  <c r="BQ204" i="2" s="1"/>
  <c r="AW198" i="3" s="1"/>
  <c r="BF205" i="2"/>
  <c r="BG205" i="2" s="1"/>
  <c r="AR199" i="3" s="1"/>
  <c r="BH205" i="2"/>
  <c r="BI205" i="2" s="1"/>
  <c r="AS199" i="3" s="1"/>
  <c r="BJ205" i="2"/>
  <c r="BK205" i="2" s="1"/>
  <c r="AT199" i="3" s="1"/>
  <c r="BL205" i="2"/>
  <c r="BM205" i="2" s="1"/>
  <c r="AU199" i="3" s="1"/>
  <c r="BN205" i="2"/>
  <c r="BO205" i="2" s="1"/>
  <c r="AV199" i="3" s="1"/>
  <c r="BP205" i="2"/>
  <c r="BQ205" i="2" s="1"/>
  <c r="AW199" i="3" s="1"/>
  <c r="BF206" i="2"/>
  <c r="BG206" i="2" s="1"/>
  <c r="AR200" i="3" s="1"/>
  <c r="BH206" i="2"/>
  <c r="BI206" i="2" s="1"/>
  <c r="AS200" i="3" s="1"/>
  <c r="BJ206" i="2"/>
  <c r="BK206" i="2" s="1"/>
  <c r="AT200" i="3" s="1"/>
  <c r="BL206" i="2"/>
  <c r="BM206" i="2" s="1"/>
  <c r="AU200" i="3" s="1"/>
  <c r="BN206" i="2"/>
  <c r="BO206" i="2" s="1"/>
  <c r="AV200" i="3" s="1"/>
  <c r="BP206" i="2"/>
  <c r="BQ206" i="2" s="1"/>
  <c r="AW200" i="3" s="1"/>
  <c r="BF207" i="2"/>
  <c r="BG207" i="2" s="1"/>
  <c r="AR201" i="3" s="1"/>
  <c r="BH207" i="2"/>
  <c r="BI207" i="2" s="1"/>
  <c r="AS201" i="3" s="1"/>
  <c r="BJ207" i="2"/>
  <c r="BK207" i="2" s="1"/>
  <c r="AT201" i="3" s="1"/>
  <c r="BL207" i="2"/>
  <c r="BM207" i="2" s="1"/>
  <c r="AU201" i="3" s="1"/>
  <c r="BN207" i="2"/>
  <c r="BO207" i="2" s="1"/>
  <c r="AV201" i="3" s="1"/>
  <c r="BP207" i="2"/>
  <c r="BQ207" i="2" s="1"/>
  <c r="AW201" i="3" s="1"/>
  <c r="BF208" i="2"/>
  <c r="BG208" i="2" s="1"/>
  <c r="BH208" i="2"/>
  <c r="BI208" i="2" s="1"/>
  <c r="BJ208" i="2"/>
  <c r="BK208" i="2" s="1"/>
  <c r="BL208" i="2"/>
  <c r="BM208" i="2" s="1"/>
  <c r="BN208" i="2"/>
  <c r="BO208" i="2" s="1"/>
  <c r="BP208" i="2"/>
  <c r="BQ208" i="2" s="1"/>
  <c r="BF209" i="2"/>
  <c r="BG209" i="2" s="1"/>
  <c r="AR202" i="3" s="1"/>
  <c r="BH209" i="2"/>
  <c r="BI209" i="2" s="1"/>
  <c r="AS202" i="3" s="1"/>
  <c r="BJ209" i="2"/>
  <c r="BK209" i="2" s="1"/>
  <c r="AT202" i="3" s="1"/>
  <c r="BL209" i="2"/>
  <c r="BM209" i="2" s="1"/>
  <c r="AU202" i="3" s="1"/>
  <c r="BN209" i="2"/>
  <c r="BO209" i="2" s="1"/>
  <c r="AV202" i="3" s="1"/>
  <c r="BP209" i="2"/>
  <c r="BQ209" i="2" s="1"/>
  <c r="AW202" i="3" s="1"/>
  <c r="BF210" i="2"/>
  <c r="BG210" i="2" s="1"/>
  <c r="AR203" i="3" s="1"/>
  <c r="BH210" i="2"/>
  <c r="BI210" i="2" s="1"/>
  <c r="AS203" i="3" s="1"/>
  <c r="BJ210" i="2"/>
  <c r="BK210" i="2" s="1"/>
  <c r="AT203" i="3" s="1"/>
  <c r="BL210" i="2"/>
  <c r="BM210" i="2" s="1"/>
  <c r="AU203" i="3" s="1"/>
  <c r="BN210" i="2"/>
  <c r="BO210" i="2" s="1"/>
  <c r="AV203" i="3" s="1"/>
  <c r="BP210" i="2"/>
  <c r="BQ210" i="2" s="1"/>
  <c r="AW203" i="3" s="1"/>
  <c r="BF211" i="2"/>
  <c r="BG211" i="2" s="1"/>
  <c r="AR204" i="3" s="1"/>
  <c r="BH211" i="2"/>
  <c r="BI211" i="2" s="1"/>
  <c r="AS204" i="3" s="1"/>
  <c r="BJ211" i="2"/>
  <c r="BK211" i="2" s="1"/>
  <c r="AT204" i="3" s="1"/>
  <c r="BL211" i="2"/>
  <c r="BM211" i="2" s="1"/>
  <c r="AU204" i="3" s="1"/>
  <c r="BN211" i="2"/>
  <c r="BO211" i="2" s="1"/>
  <c r="AV204" i="3" s="1"/>
  <c r="BP211" i="2"/>
  <c r="BQ211" i="2" s="1"/>
  <c r="AW204" i="3" s="1"/>
  <c r="BF212" i="2"/>
  <c r="BG212" i="2" s="1"/>
  <c r="AR205" i="3" s="1"/>
  <c r="BH212" i="2"/>
  <c r="BI212" i="2" s="1"/>
  <c r="AS205" i="3" s="1"/>
  <c r="BJ212" i="2"/>
  <c r="BK212" i="2" s="1"/>
  <c r="AT205" i="3" s="1"/>
  <c r="BL212" i="2"/>
  <c r="BM212" i="2" s="1"/>
  <c r="AU205" i="3" s="1"/>
  <c r="BN212" i="2"/>
  <c r="BO212" i="2" s="1"/>
  <c r="AV205" i="3" s="1"/>
  <c r="BP212" i="2"/>
  <c r="BQ212" i="2" s="1"/>
  <c r="AW205" i="3" s="1"/>
  <c r="BF213" i="2"/>
  <c r="BG213" i="2" s="1"/>
  <c r="AR206" i="3" s="1"/>
  <c r="BH213" i="2"/>
  <c r="BI213" i="2" s="1"/>
  <c r="AS206" i="3" s="1"/>
  <c r="BJ213" i="2"/>
  <c r="BK213" i="2" s="1"/>
  <c r="AT206" i="3" s="1"/>
  <c r="BL213" i="2"/>
  <c r="BM213" i="2" s="1"/>
  <c r="AU206" i="3" s="1"/>
  <c r="BN213" i="2"/>
  <c r="BO213" i="2" s="1"/>
  <c r="AV206" i="3" s="1"/>
  <c r="BP213" i="2"/>
  <c r="BQ213" i="2" s="1"/>
  <c r="AW206" i="3" s="1"/>
  <c r="BF214" i="2"/>
  <c r="BG214" i="2" s="1"/>
  <c r="AR207" i="3" s="1"/>
  <c r="BH214" i="2"/>
  <c r="BI214" i="2" s="1"/>
  <c r="AS207" i="3" s="1"/>
  <c r="BJ214" i="2"/>
  <c r="BK214" i="2" s="1"/>
  <c r="AT207" i="3" s="1"/>
  <c r="BL214" i="2"/>
  <c r="BM214" i="2" s="1"/>
  <c r="AU207" i="3" s="1"/>
  <c r="BN214" i="2"/>
  <c r="BO214" i="2" s="1"/>
  <c r="AV207" i="3" s="1"/>
  <c r="BP214" i="2"/>
  <c r="BQ214" i="2" s="1"/>
  <c r="AW207" i="3" s="1"/>
  <c r="BF215" i="2"/>
  <c r="BG215" i="2" s="1"/>
  <c r="AR208" i="3" s="1"/>
  <c r="BH215" i="2"/>
  <c r="BI215" i="2" s="1"/>
  <c r="AS208" i="3" s="1"/>
  <c r="BJ215" i="2"/>
  <c r="BK215" i="2" s="1"/>
  <c r="AT208" i="3" s="1"/>
  <c r="BL215" i="2"/>
  <c r="BM215" i="2" s="1"/>
  <c r="BN215" i="2"/>
  <c r="BO215" i="2" s="1"/>
  <c r="AV208" i="3" s="1"/>
  <c r="BP215" i="2"/>
  <c r="BQ215" i="2" s="1"/>
  <c r="AW208" i="3" s="1"/>
  <c r="BF216" i="2"/>
  <c r="BG216" i="2" s="1"/>
  <c r="AR209" i="3" s="1"/>
  <c r="BH216" i="2"/>
  <c r="BI216" i="2" s="1"/>
  <c r="AS209" i="3" s="1"/>
  <c r="BJ216" i="2"/>
  <c r="BK216" i="2" s="1"/>
  <c r="AT209" i="3" s="1"/>
  <c r="BL216" i="2"/>
  <c r="BM216" i="2" s="1"/>
  <c r="AU209" i="3" s="1"/>
  <c r="BN216" i="2"/>
  <c r="BO216" i="2" s="1"/>
  <c r="AV209" i="3" s="1"/>
  <c r="BP216" i="2"/>
  <c r="BQ216" i="2" s="1"/>
  <c r="AW209" i="3" s="1"/>
  <c r="BF217" i="2"/>
  <c r="BG217" i="2" s="1"/>
  <c r="AR210" i="3" s="1"/>
  <c r="BH217" i="2"/>
  <c r="BI217" i="2" s="1"/>
  <c r="AS210" i="3" s="1"/>
  <c r="BJ217" i="2"/>
  <c r="BK217" i="2" s="1"/>
  <c r="AT210" i="3" s="1"/>
  <c r="BL217" i="2"/>
  <c r="BM217" i="2" s="1"/>
  <c r="AU210" i="3" s="1"/>
  <c r="BN217" i="2"/>
  <c r="BO217" i="2" s="1"/>
  <c r="AV210" i="3" s="1"/>
  <c r="BP217" i="2"/>
  <c r="BQ217" i="2" s="1"/>
  <c r="AW210" i="3" s="1"/>
  <c r="BF218" i="2"/>
  <c r="BG218" i="2" s="1"/>
  <c r="AR211" i="3" s="1"/>
  <c r="BH218" i="2"/>
  <c r="BI218" i="2" s="1"/>
  <c r="AS211" i="3" s="1"/>
  <c r="BJ218" i="2"/>
  <c r="BK218" i="2" s="1"/>
  <c r="AT211" i="3" s="1"/>
  <c r="BL218" i="2"/>
  <c r="BM218" i="2" s="1"/>
  <c r="AU211" i="3" s="1"/>
  <c r="BN218" i="2"/>
  <c r="BO218" i="2" s="1"/>
  <c r="AV211" i="3" s="1"/>
  <c r="BP218" i="2"/>
  <c r="BQ218" i="2" s="1"/>
  <c r="AW211" i="3" s="1"/>
  <c r="BF219" i="2"/>
  <c r="BG219" i="2" s="1"/>
  <c r="AR212" i="3" s="1"/>
  <c r="BH219" i="2"/>
  <c r="BI219" i="2" s="1"/>
  <c r="AS212" i="3" s="1"/>
  <c r="BJ219" i="2"/>
  <c r="BK219" i="2" s="1"/>
  <c r="AT212" i="3" s="1"/>
  <c r="BL219" i="2"/>
  <c r="BM219" i="2" s="1"/>
  <c r="AU212" i="3" s="1"/>
  <c r="BN219" i="2"/>
  <c r="BO219" i="2" s="1"/>
  <c r="AV212" i="3" s="1"/>
  <c r="BP219" i="2"/>
  <c r="BQ219" i="2" s="1"/>
  <c r="AW212" i="3" s="1"/>
  <c r="BF220" i="2"/>
  <c r="BG220" i="2" s="1"/>
  <c r="AR213" i="3" s="1"/>
  <c r="BH220" i="2"/>
  <c r="BI220" i="2" s="1"/>
  <c r="AS213" i="3" s="1"/>
  <c r="BJ220" i="2"/>
  <c r="BK220" i="2" s="1"/>
  <c r="AT213" i="3" s="1"/>
  <c r="BL220" i="2"/>
  <c r="BM220" i="2" s="1"/>
  <c r="AU213" i="3" s="1"/>
  <c r="BN220" i="2"/>
  <c r="BO220" i="2" s="1"/>
  <c r="AV213" i="3" s="1"/>
  <c r="BP220" i="2"/>
  <c r="BQ220" i="2" s="1"/>
  <c r="AW213" i="3" s="1"/>
  <c r="BF221" i="2"/>
  <c r="BG221" i="2" s="1"/>
  <c r="AR214" i="3" s="1"/>
  <c r="BH221" i="2"/>
  <c r="BI221" i="2" s="1"/>
  <c r="AS214" i="3" s="1"/>
  <c r="BJ221" i="2"/>
  <c r="BK221" i="2" s="1"/>
  <c r="AT214" i="3" s="1"/>
  <c r="BL221" i="2"/>
  <c r="BM221" i="2" s="1"/>
  <c r="AU214" i="3" s="1"/>
  <c r="BN221" i="2"/>
  <c r="BO221" i="2" s="1"/>
  <c r="AV214" i="3" s="1"/>
  <c r="BP221" i="2"/>
  <c r="BQ221" i="2" s="1"/>
  <c r="AW214" i="3" s="1"/>
  <c r="BF222" i="2"/>
  <c r="BG222" i="2" s="1"/>
  <c r="AR215" i="3" s="1"/>
  <c r="BH222" i="2"/>
  <c r="BI222" i="2" s="1"/>
  <c r="AS215" i="3" s="1"/>
  <c r="BJ222" i="2"/>
  <c r="BK222" i="2" s="1"/>
  <c r="AT215" i="3" s="1"/>
  <c r="BL222" i="2"/>
  <c r="BM222" i="2" s="1"/>
  <c r="AU215" i="3" s="1"/>
  <c r="BN222" i="2"/>
  <c r="BO222" i="2" s="1"/>
  <c r="AV215" i="3" s="1"/>
  <c r="BP222" i="2"/>
  <c r="BQ222" i="2" s="1"/>
  <c r="AW215" i="3" s="1"/>
  <c r="BF223" i="2"/>
  <c r="BG223" i="2" s="1"/>
  <c r="AR216" i="3" s="1"/>
  <c r="BH223" i="2"/>
  <c r="BI223" i="2" s="1"/>
  <c r="AS216" i="3" s="1"/>
  <c r="BJ223" i="2"/>
  <c r="BK223" i="2" s="1"/>
  <c r="AT216" i="3" s="1"/>
  <c r="BL223" i="2"/>
  <c r="BM223" i="2" s="1"/>
  <c r="AU216" i="3" s="1"/>
  <c r="BN223" i="2"/>
  <c r="BO223" i="2" s="1"/>
  <c r="AV216" i="3" s="1"/>
  <c r="BP223" i="2"/>
  <c r="BQ223" i="2" s="1"/>
  <c r="AW216" i="3" s="1"/>
  <c r="BF224" i="2"/>
  <c r="BG224" i="2" s="1"/>
  <c r="AR217" i="3" s="1"/>
  <c r="BH224" i="2"/>
  <c r="BI224" i="2" s="1"/>
  <c r="AS217" i="3" s="1"/>
  <c r="BJ224" i="2"/>
  <c r="BK224" i="2" s="1"/>
  <c r="AT217" i="3" s="1"/>
  <c r="BL224" i="2"/>
  <c r="BM224" i="2" s="1"/>
  <c r="AU217" i="3" s="1"/>
  <c r="BN224" i="2"/>
  <c r="BO224" i="2" s="1"/>
  <c r="AV217" i="3" s="1"/>
  <c r="BP224" i="2"/>
  <c r="BQ224" i="2" s="1"/>
  <c r="AW217" i="3" s="1"/>
  <c r="BF225" i="2"/>
  <c r="BG225" i="2" s="1"/>
  <c r="AR218" i="3" s="1"/>
  <c r="BH225" i="2"/>
  <c r="BI225" i="2" s="1"/>
  <c r="AS218" i="3" s="1"/>
  <c r="BJ225" i="2"/>
  <c r="BK225" i="2" s="1"/>
  <c r="AT218" i="3" s="1"/>
  <c r="BL225" i="2"/>
  <c r="BM225" i="2" s="1"/>
  <c r="AU218" i="3" s="1"/>
  <c r="BN225" i="2"/>
  <c r="BO225" i="2" s="1"/>
  <c r="AV218" i="3" s="1"/>
  <c r="BP225" i="2"/>
  <c r="BQ225" i="2" s="1"/>
  <c r="AW218" i="3" s="1"/>
  <c r="BF226" i="2"/>
  <c r="BG226" i="2" s="1"/>
  <c r="AR219" i="3" s="1"/>
  <c r="BH226" i="2"/>
  <c r="BI226" i="2" s="1"/>
  <c r="AS219" i="3" s="1"/>
  <c r="BJ226" i="2"/>
  <c r="BK226" i="2" s="1"/>
  <c r="AT219" i="3" s="1"/>
  <c r="BL226" i="2"/>
  <c r="BM226" i="2" s="1"/>
  <c r="AU219" i="3" s="1"/>
  <c r="BN226" i="2"/>
  <c r="BO226" i="2" s="1"/>
  <c r="AV219" i="3" s="1"/>
  <c r="BP226" i="2"/>
  <c r="BQ226" i="2" s="1"/>
  <c r="AW219" i="3" s="1"/>
  <c r="BF227" i="2"/>
  <c r="BG227" i="2" s="1"/>
  <c r="AR220" i="3" s="1"/>
  <c r="BH227" i="2"/>
  <c r="BI227" i="2" s="1"/>
  <c r="AS220" i="3" s="1"/>
  <c r="BJ227" i="2"/>
  <c r="BK227" i="2" s="1"/>
  <c r="AT220" i="3" s="1"/>
  <c r="BL227" i="2"/>
  <c r="BM227" i="2" s="1"/>
  <c r="AU220" i="3" s="1"/>
  <c r="BN227" i="2"/>
  <c r="BO227" i="2" s="1"/>
  <c r="AV220" i="3" s="1"/>
  <c r="BP227" i="2"/>
  <c r="BQ227" i="2" s="1"/>
  <c r="AW220" i="3" s="1"/>
  <c r="BF228" i="2"/>
  <c r="BG228" i="2" s="1"/>
  <c r="AR221" i="3" s="1"/>
  <c r="BH228" i="2"/>
  <c r="BI228" i="2" s="1"/>
  <c r="AS221" i="3" s="1"/>
  <c r="BJ228" i="2"/>
  <c r="BK228" i="2" s="1"/>
  <c r="AT221" i="3" s="1"/>
  <c r="BL228" i="2"/>
  <c r="BM228" i="2" s="1"/>
  <c r="AU221" i="3" s="1"/>
  <c r="BN228" i="2"/>
  <c r="BO228" i="2" s="1"/>
  <c r="AV221" i="3" s="1"/>
  <c r="BP228" i="2"/>
  <c r="BQ228" i="2" s="1"/>
  <c r="AW221" i="3" s="1"/>
  <c r="BF229" i="2"/>
  <c r="BG229" i="2" s="1"/>
  <c r="AR222" i="3" s="1"/>
  <c r="BH229" i="2"/>
  <c r="BI229" i="2" s="1"/>
  <c r="AS222" i="3" s="1"/>
  <c r="BJ229" i="2"/>
  <c r="BK229" i="2" s="1"/>
  <c r="AT222" i="3" s="1"/>
  <c r="BL229" i="2"/>
  <c r="BM229" i="2" s="1"/>
  <c r="AU222" i="3" s="1"/>
  <c r="BN229" i="2"/>
  <c r="BO229" i="2" s="1"/>
  <c r="AV222" i="3" s="1"/>
  <c r="BP229" i="2"/>
  <c r="BQ229" i="2" s="1"/>
  <c r="AW222" i="3" s="1"/>
  <c r="BF230" i="2"/>
  <c r="BG230" i="2" s="1"/>
  <c r="AR223" i="3" s="1"/>
  <c r="BH230" i="2"/>
  <c r="BI230" i="2" s="1"/>
  <c r="AS223" i="3" s="1"/>
  <c r="BJ230" i="2"/>
  <c r="BK230" i="2" s="1"/>
  <c r="AT223" i="3" s="1"/>
  <c r="BL230" i="2"/>
  <c r="BM230" i="2" s="1"/>
  <c r="BN230" i="2"/>
  <c r="BO230" i="2" s="1"/>
  <c r="AV223" i="3" s="1"/>
  <c r="BP230" i="2"/>
  <c r="BQ230" i="2" s="1"/>
  <c r="AW223" i="3" s="1"/>
  <c r="BF231" i="2"/>
  <c r="BG231" i="2" s="1"/>
  <c r="AR224" i="3" s="1"/>
  <c r="BH231" i="2"/>
  <c r="BI231" i="2" s="1"/>
  <c r="AS224" i="3" s="1"/>
  <c r="BJ231" i="2"/>
  <c r="BK231" i="2" s="1"/>
  <c r="AT224" i="3" s="1"/>
  <c r="BL231" i="2"/>
  <c r="BM231" i="2" s="1"/>
  <c r="AU224" i="3" s="1"/>
  <c r="BN231" i="2"/>
  <c r="BO231" i="2" s="1"/>
  <c r="AV224" i="3" s="1"/>
  <c r="BP231" i="2"/>
  <c r="BQ231" i="2" s="1"/>
  <c r="AW224" i="3" s="1"/>
  <c r="BF232" i="2"/>
  <c r="BG232" i="2" s="1"/>
  <c r="AR225" i="3" s="1"/>
  <c r="BH232" i="2"/>
  <c r="BI232" i="2" s="1"/>
  <c r="AS225" i="3" s="1"/>
  <c r="BJ232" i="2"/>
  <c r="BK232" i="2" s="1"/>
  <c r="AT225" i="3" s="1"/>
  <c r="BL232" i="2"/>
  <c r="BM232" i="2" s="1"/>
  <c r="BN232" i="2"/>
  <c r="BO232" i="2" s="1"/>
  <c r="AV225" i="3" s="1"/>
  <c r="BP232" i="2"/>
  <c r="BQ232" i="2" s="1"/>
  <c r="AW225" i="3" s="1"/>
  <c r="BF233" i="2"/>
  <c r="BG233" i="2" s="1"/>
  <c r="AR226" i="3" s="1"/>
  <c r="BH233" i="2"/>
  <c r="BI233" i="2" s="1"/>
  <c r="AS226" i="3" s="1"/>
  <c r="BJ233" i="2"/>
  <c r="BK233" i="2" s="1"/>
  <c r="AT226" i="3" s="1"/>
  <c r="BL233" i="2"/>
  <c r="BM233" i="2" s="1"/>
  <c r="AU226" i="3" s="1"/>
  <c r="BN233" i="2"/>
  <c r="BO233" i="2" s="1"/>
  <c r="AV226" i="3" s="1"/>
  <c r="BP233" i="2"/>
  <c r="BQ233" i="2" s="1"/>
  <c r="AW226" i="3" s="1"/>
  <c r="BF234" i="2"/>
  <c r="BG234" i="2" s="1"/>
  <c r="AR227" i="3" s="1"/>
  <c r="BH234" i="2"/>
  <c r="BI234" i="2" s="1"/>
  <c r="AS227" i="3" s="1"/>
  <c r="BJ234" i="2"/>
  <c r="BK234" i="2" s="1"/>
  <c r="AT227" i="3" s="1"/>
  <c r="BL234" i="2"/>
  <c r="BM234" i="2" s="1"/>
  <c r="AU227" i="3" s="1"/>
  <c r="BN234" i="2"/>
  <c r="BO234" i="2" s="1"/>
  <c r="AV227" i="3" s="1"/>
  <c r="BP234" i="2"/>
  <c r="BQ234" i="2" s="1"/>
  <c r="AW227" i="3" s="1"/>
  <c r="BF235" i="2"/>
  <c r="BG235" i="2" s="1"/>
  <c r="AR228" i="3" s="1"/>
  <c r="BH235" i="2"/>
  <c r="BI235" i="2" s="1"/>
  <c r="AS228" i="3" s="1"/>
  <c r="BJ235" i="2"/>
  <c r="BK235" i="2" s="1"/>
  <c r="AT228" i="3" s="1"/>
  <c r="BL235" i="2"/>
  <c r="BM235" i="2" s="1"/>
  <c r="AU228" i="3" s="1"/>
  <c r="BN235" i="2"/>
  <c r="BO235" i="2" s="1"/>
  <c r="AV228" i="3" s="1"/>
  <c r="BP235" i="2"/>
  <c r="BQ235" i="2" s="1"/>
  <c r="AW228" i="3" s="1"/>
  <c r="BF236" i="2"/>
  <c r="BG236" i="2" s="1"/>
  <c r="BH236" i="2"/>
  <c r="BI236" i="2" s="1"/>
  <c r="BJ236" i="2"/>
  <c r="BK236" i="2" s="1"/>
  <c r="BL236" i="2"/>
  <c r="BM236" i="2" s="1"/>
  <c r="BN236" i="2"/>
  <c r="BO236" i="2" s="1"/>
  <c r="BP236" i="2"/>
  <c r="BQ236" i="2" s="1"/>
  <c r="BF237" i="2"/>
  <c r="BG237" i="2" s="1"/>
  <c r="AR229" i="3" s="1"/>
  <c r="BH237" i="2"/>
  <c r="BI237" i="2" s="1"/>
  <c r="AS229" i="3" s="1"/>
  <c r="BJ237" i="2"/>
  <c r="BK237" i="2" s="1"/>
  <c r="AT229" i="3" s="1"/>
  <c r="BL237" i="2"/>
  <c r="BM237" i="2" s="1"/>
  <c r="AU229" i="3" s="1"/>
  <c r="BN237" i="2"/>
  <c r="BO237" i="2" s="1"/>
  <c r="AV229" i="3" s="1"/>
  <c r="BP237" i="2"/>
  <c r="BQ237" i="2" s="1"/>
  <c r="AW229" i="3" s="1"/>
  <c r="BF238" i="2"/>
  <c r="BG238" i="2" s="1"/>
  <c r="AR230" i="3" s="1"/>
  <c r="BH238" i="2"/>
  <c r="BI238" i="2" s="1"/>
  <c r="AS230" i="3" s="1"/>
  <c r="BJ238" i="2"/>
  <c r="BK238" i="2" s="1"/>
  <c r="AT230" i="3" s="1"/>
  <c r="BL238" i="2"/>
  <c r="BM238" i="2" s="1"/>
  <c r="AU230" i="3" s="1"/>
  <c r="BN238" i="2"/>
  <c r="BO238" i="2" s="1"/>
  <c r="AV230" i="3" s="1"/>
  <c r="BP238" i="2"/>
  <c r="BQ238" i="2" s="1"/>
  <c r="AW230" i="3" s="1"/>
  <c r="BF239" i="2"/>
  <c r="BG239" i="2" s="1"/>
  <c r="AR231" i="3" s="1"/>
  <c r="BH239" i="2"/>
  <c r="BI239" i="2" s="1"/>
  <c r="AS231" i="3" s="1"/>
  <c r="BJ239" i="2"/>
  <c r="BK239" i="2" s="1"/>
  <c r="AT231" i="3" s="1"/>
  <c r="BL239" i="2"/>
  <c r="BM239" i="2" s="1"/>
  <c r="AU231" i="3" s="1"/>
  <c r="BN239" i="2"/>
  <c r="BO239" i="2" s="1"/>
  <c r="AV231" i="3" s="1"/>
  <c r="BP239" i="2"/>
  <c r="BQ239" i="2" s="1"/>
  <c r="AW231" i="3" s="1"/>
  <c r="BF240" i="2"/>
  <c r="BG240" i="2" s="1"/>
  <c r="AR232" i="3" s="1"/>
  <c r="BH240" i="2"/>
  <c r="BI240" i="2" s="1"/>
  <c r="AS232" i="3" s="1"/>
  <c r="BJ240" i="2"/>
  <c r="BK240" i="2" s="1"/>
  <c r="AT232" i="3" s="1"/>
  <c r="BL240" i="2"/>
  <c r="BM240" i="2" s="1"/>
  <c r="AU232" i="3" s="1"/>
  <c r="BN240" i="2"/>
  <c r="BO240" i="2" s="1"/>
  <c r="AV232" i="3" s="1"/>
  <c r="BP240" i="2"/>
  <c r="BQ240" i="2" s="1"/>
  <c r="AW232" i="3" s="1"/>
  <c r="BF241" i="2"/>
  <c r="BG241" i="2" s="1"/>
  <c r="AR233" i="3" s="1"/>
  <c r="BH241" i="2"/>
  <c r="BI241" i="2" s="1"/>
  <c r="AS233" i="3" s="1"/>
  <c r="BJ241" i="2"/>
  <c r="BK241" i="2" s="1"/>
  <c r="AT233" i="3" s="1"/>
  <c r="BL241" i="2"/>
  <c r="BM241" i="2" s="1"/>
  <c r="AU233" i="3" s="1"/>
  <c r="BN241" i="2"/>
  <c r="BO241" i="2" s="1"/>
  <c r="AV233" i="3" s="1"/>
  <c r="BP241" i="2"/>
  <c r="BQ241" i="2" s="1"/>
  <c r="AW233" i="3" s="1"/>
  <c r="BF242" i="2"/>
  <c r="BG242" i="2" s="1"/>
  <c r="AR234" i="3" s="1"/>
  <c r="BH242" i="2"/>
  <c r="BI242" i="2" s="1"/>
  <c r="AS234" i="3" s="1"/>
  <c r="BJ242" i="2"/>
  <c r="BK242" i="2" s="1"/>
  <c r="AT234" i="3" s="1"/>
  <c r="BL242" i="2"/>
  <c r="BM242" i="2" s="1"/>
  <c r="AU234" i="3" s="1"/>
  <c r="BN242" i="2"/>
  <c r="BO242" i="2" s="1"/>
  <c r="AV234" i="3" s="1"/>
  <c r="BP242" i="2"/>
  <c r="BQ242" i="2" s="1"/>
  <c r="AW234" i="3" s="1"/>
  <c r="BF243" i="2"/>
  <c r="BG243" i="2" s="1"/>
  <c r="AR235" i="3" s="1"/>
  <c r="BH243" i="2"/>
  <c r="BI243" i="2" s="1"/>
  <c r="AS235" i="3" s="1"/>
  <c r="BJ243" i="2"/>
  <c r="BK243" i="2" s="1"/>
  <c r="AT235" i="3" s="1"/>
  <c r="BL243" i="2"/>
  <c r="BM243" i="2" s="1"/>
  <c r="AU235" i="3" s="1"/>
  <c r="BN243" i="2"/>
  <c r="BO243" i="2" s="1"/>
  <c r="AV235" i="3" s="1"/>
  <c r="BP243" i="2"/>
  <c r="BQ243" i="2" s="1"/>
  <c r="AW235" i="3" s="1"/>
  <c r="BF244" i="2"/>
  <c r="BG244" i="2" s="1"/>
  <c r="AR236" i="3" s="1"/>
  <c r="BH244" i="2"/>
  <c r="BI244" i="2" s="1"/>
  <c r="AS236" i="3" s="1"/>
  <c r="BJ244" i="2"/>
  <c r="BK244" i="2" s="1"/>
  <c r="AT236" i="3" s="1"/>
  <c r="BL244" i="2"/>
  <c r="BM244" i="2" s="1"/>
  <c r="AU236" i="3" s="1"/>
  <c r="BN244" i="2"/>
  <c r="BO244" i="2" s="1"/>
  <c r="AV236" i="3" s="1"/>
  <c r="BP244" i="2"/>
  <c r="BQ244" i="2" s="1"/>
  <c r="AW236" i="3" s="1"/>
  <c r="BF245" i="2"/>
  <c r="BG245" i="2" s="1"/>
  <c r="AR237" i="3" s="1"/>
  <c r="BH245" i="2"/>
  <c r="BI245" i="2" s="1"/>
  <c r="AS237" i="3" s="1"/>
  <c r="BJ245" i="2"/>
  <c r="BK245" i="2" s="1"/>
  <c r="AT237" i="3" s="1"/>
  <c r="BL245" i="2"/>
  <c r="BM245" i="2" s="1"/>
  <c r="AU237" i="3" s="1"/>
  <c r="BN245" i="2"/>
  <c r="BO245" i="2" s="1"/>
  <c r="AV237" i="3" s="1"/>
  <c r="BP245" i="2"/>
  <c r="BQ245" i="2" s="1"/>
  <c r="AW237" i="3" s="1"/>
  <c r="BF246" i="2"/>
  <c r="BG246" i="2" s="1"/>
  <c r="AR238" i="3" s="1"/>
  <c r="BH246" i="2"/>
  <c r="BI246" i="2" s="1"/>
  <c r="AS238" i="3" s="1"/>
  <c r="BJ246" i="2"/>
  <c r="BK246" i="2" s="1"/>
  <c r="AT238" i="3" s="1"/>
  <c r="BL246" i="2"/>
  <c r="BM246" i="2" s="1"/>
  <c r="BN246" i="2"/>
  <c r="BO246" i="2" s="1"/>
  <c r="AV238" i="3" s="1"/>
  <c r="BP246" i="2"/>
  <c r="BQ246" i="2" s="1"/>
  <c r="AW238" i="3" s="1"/>
  <c r="BF247" i="2"/>
  <c r="BG247" i="2" s="1"/>
  <c r="AR239" i="3" s="1"/>
  <c r="BH247" i="2"/>
  <c r="BI247" i="2" s="1"/>
  <c r="AS239" i="3" s="1"/>
  <c r="BJ247" i="2"/>
  <c r="BK247" i="2" s="1"/>
  <c r="AT239" i="3" s="1"/>
  <c r="BL247" i="2"/>
  <c r="BM247" i="2" s="1"/>
  <c r="AU239" i="3" s="1"/>
  <c r="BN247" i="2"/>
  <c r="BO247" i="2" s="1"/>
  <c r="AV239" i="3" s="1"/>
  <c r="BP247" i="2"/>
  <c r="BQ247" i="2" s="1"/>
  <c r="AW239" i="3" s="1"/>
  <c r="BF248" i="2"/>
  <c r="BG248" i="2" s="1"/>
  <c r="AR240" i="3" s="1"/>
  <c r="BH248" i="2"/>
  <c r="BI248" i="2" s="1"/>
  <c r="AS240" i="3" s="1"/>
  <c r="BJ248" i="2"/>
  <c r="BK248" i="2" s="1"/>
  <c r="AT240" i="3" s="1"/>
  <c r="BL248" i="2"/>
  <c r="BM248" i="2" s="1"/>
  <c r="AU240" i="3" s="1"/>
  <c r="BN248" i="2"/>
  <c r="BO248" i="2" s="1"/>
  <c r="AV240" i="3" s="1"/>
  <c r="BP248" i="2"/>
  <c r="BQ248" i="2" s="1"/>
  <c r="AW240" i="3" s="1"/>
  <c r="BF249" i="2"/>
  <c r="BG249" i="2" s="1"/>
  <c r="AR241" i="3" s="1"/>
  <c r="BH249" i="2"/>
  <c r="BI249" i="2" s="1"/>
  <c r="AS241" i="3" s="1"/>
  <c r="BJ249" i="2"/>
  <c r="BK249" i="2" s="1"/>
  <c r="AT241" i="3" s="1"/>
  <c r="BL249" i="2"/>
  <c r="BM249" i="2" s="1"/>
  <c r="AU241" i="3" s="1"/>
  <c r="BN249" i="2"/>
  <c r="BO249" i="2" s="1"/>
  <c r="AV241" i="3" s="1"/>
  <c r="BP249" i="2"/>
  <c r="BQ249" i="2" s="1"/>
  <c r="AW241" i="3" s="1"/>
  <c r="BF250" i="2"/>
  <c r="BG250" i="2" s="1"/>
  <c r="AR242" i="3" s="1"/>
  <c r="BH250" i="2"/>
  <c r="BI250" i="2" s="1"/>
  <c r="AS242" i="3" s="1"/>
  <c r="BJ250" i="2"/>
  <c r="BK250" i="2" s="1"/>
  <c r="AT242" i="3" s="1"/>
  <c r="BL250" i="2"/>
  <c r="BM250" i="2" s="1"/>
  <c r="AU242" i="3" s="1"/>
  <c r="BN250" i="2"/>
  <c r="BO250" i="2" s="1"/>
  <c r="AV242" i="3" s="1"/>
  <c r="BP250" i="2"/>
  <c r="BQ250" i="2" s="1"/>
  <c r="AW242" i="3" s="1"/>
  <c r="BF251" i="2"/>
  <c r="BG251" i="2" s="1"/>
  <c r="AR243" i="3" s="1"/>
  <c r="BH251" i="2"/>
  <c r="BI251" i="2" s="1"/>
  <c r="AS243" i="3" s="1"/>
  <c r="BJ251" i="2"/>
  <c r="BK251" i="2" s="1"/>
  <c r="AT243" i="3" s="1"/>
  <c r="BL251" i="2"/>
  <c r="BM251" i="2" s="1"/>
  <c r="AU243" i="3" s="1"/>
  <c r="BN251" i="2"/>
  <c r="BO251" i="2" s="1"/>
  <c r="AV243" i="3" s="1"/>
  <c r="BP251" i="2"/>
  <c r="BQ251" i="2" s="1"/>
  <c r="AW243" i="3" s="1"/>
  <c r="BF252" i="2"/>
  <c r="BG252" i="2" s="1"/>
  <c r="AR244" i="3" s="1"/>
  <c r="BH252" i="2"/>
  <c r="BI252" i="2" s="1"/>
  <c r="AS244" i="3" s="1"/>
  <c r="BJ252" i="2"/>
  <c r="BK252" i="2" s="1"/>
  <c r="AT244" i="3" s="1"/>
  <c r="BL252" i="2"/>
  <c r="BM252" i="2" s="1"/>
  <c r="AU244" i="3" s="1"/>
  <c r="BN252" i="2"/>
  <c r="BO252" i="2" s="1"/>
  <c r="AV244" i="3" s="1"/>
  <c r="BP252" i="2"/>
  <c r="BQ252" i="2" s="1"/>
  <c r="AW244" i="3" s="1"/>
  <c r="BF253" i="2"/>
  <c r="BG253" i="2" s="1"/>
  <c r="AR245" i="3" s="1"/>
  <c r="BH253" i="2"/>
  <c r="BI253" i="2" s="1"/>
  <c r="AS245" i="3" s="1"/>
  <c r="BJ253" i="2"/>
  <c r="BK253" i="2" s="1"/>
  <c r="AT245" i="3" s="1"/>
  <c r="BL253" i="2"/>
  <c r="BM253" i="2" s="1"/>
  <c r="AU245" i="3" s="1"/>
  <c r="BN253" i="2"/>
  <c r="BO253" i="2" s="1"/>
  <c r="AV245" i="3" s="1"/>
  <c r="BP253" i="2"/>
  <c r="BQ253" i="2" s="1"/>
  <c r="AW245" i="3" s="1"/>
  <c r="BF254" i="2"/>
  <c r="BG254" i="2" s="1"/>
  <c r="AR246" i="3" s="1"/>
  <c r="BH254" i="2"/>
  <c r="BI254" i="2" s="1"/>
  <c r="AS246" i="3" s="1"/>
  <c r="BJ254" i="2"/>
  <c r="BK254" i="2" s="1"/>
  <c r="AT246" i="3" s="1"/>
  <c r="BL254" i="2"/>
  <c r="BM254" i="2" s="1"/>
  <c r="AU246" i="3" s="1"/>
  <c r="BN254" i="2"/>
  <c r="BO254" i="2" s="1"/>
  <c r="AV246" i="3" s="1"/>
  <c r="BP254" i="2"/>
  <c r="BQ254" i="2" s="1"/>
  <c r="AW246" i="3" s="1"/>
  <c r="BF255" i="2"/>
  <c r="BG255" i="2" s="1"/>
  <c r="AR247" i="3" s="1"/>
  <c r="BH255" i="2"/>
  <c r="BI255" i="2" s="1"/>
  <c r="AS247" i="3" s="1"/>
  <c r="BJ255" i="2"/>
  <c r="BK255" i="2" s="1"/>
  <c r="AT247" i="3" s="1"/>
  <c r="BL255" i="2"/>
  <c r="BM255" i="2" s="1"/>
  <c r="AU247" i="3" s="1"/>
  <c r="BN255" i="2"/>
  <c r="BO255" i="2" s="1"/>
  <c r="AV247" i="3" s="1"/>
  <c r="BP255" i="2"/>
  <c r="BQ255" i="2" s="1"/>
  <c r="AW247" i="3" s="1"/>
  <c r="BF256" i="2"/>
  <c r="BG256" i="2" s="1"/>
  <c r="AR248" i="3" s="1"/>
  <c r="BH256" i="2"/>
  <c r="BI256" i="2" s="1"/>
  <c r="AS248" i="3" s="1"/>
  <c r="BJ256" i="2"/>
  <c r="BK256" i="2" s="1"/>
  <c r="AT248" i="3" s="1"/>
  <c r="BL256" i="2"/>
  <c r="BM256" i="2" s="1"/>
  <c r="AU248" i="3" s="1"/>
  <c r="BN256" i="2"/>
  <c r="BO256" i="2" s="1"/>
  <c r="AV248" i="3" s="1"/>
  <c r="BP256" i="2"/>
  <c r="BQ256" i="2" s="1"/>
  <c r="AW248" i="3" s="1"/>
  <c r="BF257" i="2"/>
  <c r="BG257" i="2" s="1"/>
  <c r="AR249" i="3" s="1"/>
  <c r="BH257" i="2"/>
  <c r="BI257" i="2" s="1"/>
  <c r="AS249" i="3" s="1"/>
  <c r="BJ257" i="2"/>
  <c r="BK257" i="2" s="1"/>
  <c r="AT249" i="3" s="1"/>
  <c r="BL257" i="2"/>
  <c r="BM257" i="2" s="1"/>
  <c r="AU249" i="3" s="1"/>
  <c r="BN257" i="2"/>
  <c r="BO257" i="2" s="1"/>
  <c r="AV249" i="3" s="1"/>
  <c r="BP257" i="2"/>
  <c r="BQ257" i="2" s="1"/>
  <c r="AW249" i="3" s="1"/>
  <c r="BF258" i="2"/>
  <c r="BG258" i="2" s="1"/>
  <c r="AR250" i="3" s="1"/>
  <c r="BH258" i="2"/>
  <c r="BI258" i="2" s="1"/>
  <c r="AS250" i="3" s="1"/>
  <c r="BJ258" i="2"/>
  <c r="BK258" i="2" s="1"/>
  <c r="AT250" i="3" s="1"/>
  <c r="BL258" i="2"/>
  <c r="BM258" i="2" s="1"/>
  <c r="AU250" i="3" s="1"/>
  <c r="BN258" i="2"/>
  <c r="BO258" i="2" s="1"/>
  <c r="AV250" i="3" s="1"/>
  <c r="BP258" i="2"/>
  <c r="BQ258" i="2" s="1"/>
  <c r="AW250" i="3" s="1"/>
  <c r="BF259" i="2"/>
  <c r="BG259" i="2" s="1"/>
  <c r="AR251" i="3" s="1"/>
  <c r="BH259" i="2"/>
  <c r="BI259" i="2" s="1"/>
  <c r="AS251" i="3" s="1"/>
  <c r="BJ259" i="2"/>
  <c r="BK259" i="2" s="1"/>
  <c r="AT251" i="3" s="1"/>
  <c r="BL259" i="2"/>
  <c r="BM259" i="2" s="1"/>
  <c r="AU251" i="3" s="1"/>
  <c r="BN259" i="2"/>
  <c r="BO259" i="2" s="1"/>
  <c r="AV251" i="3" s="1"/>
  <c r="BP259" i="2"/>
  <c r="BQ259" i="2" s="1"/>
  <c r="AW251" i="3" s="1"/>
  <c r="BF260" i="2"/>
  <c r="BG260" i="2" s="1"/>
  <c r="AR252" i="3" s="1"/>
  <c r="BH260" i="2"/>
  <c r="BI260" i="2" s="1"/>
  <c r="AS252" i="3" s="1"/>
  <c r="BJ260" i="2"/>
  <c r="BK260" i="2" s="1"/>
  <c r="AT252" i="3" s="1"/>
  <c r="BL260" i="2"/>
  <c r="BM260" i="2" s="1"/>
  <c r="AU252" i="3" s="1"/>
  <c r="BN260" i="2"/>
  <c r="BO260" i="2" s="1"/>
  <c r="AV252" i="3" s="1"/>
  <c r="BP260" i="2"/>
  <c r="BQ260" i="2" s="1"/>
  <c r="AW252" i="3" s="1"/>
  <c r="BF261" i="2"/>
  <c r="BG261" i="2" s="1"/>
  <c r="AR253" i="3" s="1"/>
  <c r="BH261" i="2"/>
  <c r="BI261" i="2" s="1"/>
  <c r="AS253" i="3" s="1"/>
  <c r="BJ261" i="2"/>
  <c r="BK261" i="2" s="1"/>
  <c r="AT253" i="3" s="1"/>
  <c r="BL261" i="2"/>
  <c r="BM261" i="2" s="1"/>
  <c r="AU253" i="3" s="1"/>
  <c r="BN261" i="2"/>
  <c r="BO261" i="2" s="1"/>
  <c r="AV253" i="3" s="1"/>
  <c r="BP261" i="2"/>
  <c r="BQ261" i="2" s="1"/>
  <c r="AW253" i="3" s="1"/>
  <c r="BF262" i="2"/>
  <c r="BG262" i="2" s="1"/>
  <c r="AR254" i="3" s="1"/>
  <c r="BH262" i="2"/>
  <c r="BI262" i="2" s="1"/>
  <c r="AS254" i="3" s="1"/>
  <c r="BJ262" i="2"/>
  <c r="BK262" i="2" s="1"/>
  <c r="AT254" i="3" s="1"/>
  <c r="BL262" i="2"/>
  <c r="BM262" i="2" s="1"/>
  <c r="AU254" i="3" s="1"/>
  <c r="BN262" i="2"/>
  <c r="BO262" i="2" s="1"/>
  <c r="AV254" i="3" s="1"/>
  <c r="BP262" i="2"/>
  <c r="BQ262" i="2" s="1"/>
  <c r="AW254" i="3" s="1"/>
  <c r="BF263" i="2"/>
  <c r="BG263" i="2" s="1"/>
  <c r="AR255" i="3" s="1"/>
  <c r="BH263" i="2"/>
  <c r="BI263" i="2" s="1"/>
  <c r="AS255" i="3" s="1"/>
  <c r="BJ263" i="2"/>
  <c r="BK263" i="2" s="1"/>
  <c r="AT255" i="3" s="1"/>
  <c r="BL263" i="2"/>
  <c r="BM263" i="2" s="1"/>
  <c r="AU255" i="3" s="1"/>
  <c r="BN263" i="2"/>
  <c r="BO263" i="2" s="1"/>
  <c r="AV255" i="3" s="1"/>
  <c r="BP263" i="2"/>
  <c r="BQ263" i="2" s="1"/>
  <c r="AW255" i="3" s="1"/>
  <c r="BF264" i="2"/>
  <c r="BG264" i="2" s="1"/>
  <c r="AR256" i="3" s="1"/>
  <c r="BH264" i="2"/>
  <c r="BI264" i="2" s="1"/>
  <c r="AS256" i="3" s="1"/>
  <c r="BJ264" i="2"/>
  <c r="BK264" i="2" s="1"/>
  <c r="AT256" i="3" s="1"/>
  <c r="BL264" i="2"/>
  <c r="BM264" i="2" s="1"/>
  <c r="AU256" i="3" s="1"/>
  <c r="BN264" i="2"/>
  <c r="BO264" i="2" s="1"/>
  <c r="AV256" i="3" s="1"/>
  <c r="BP264" i="2"/>
  <c r="BQ264" i="2" s="1"/>
  <c r="AW256" i="3" s="1"/>
  <c r="BF265" i="2"/>
  <c r="BG265" i="2" s="1"/>
  <c r="AR257" i="3" s="1"/>
  <c r="BH265" i="2"/>
  <c r="BI265" i="2" s="1"/>
  <c r="AS257" i="3" s="1"/>
  <c r="BJ265" i="2"/>
  <c r="BK265" i="2" s="1"/>
  <c r="AT257" i="3" s="1"/>
  <c r="BL265" i="2"/>
  <c r="BM265" i="2" s="1"/>
  <c r="BN265" i="2"/>
  <c r="BO265" i="2" s="1"/>
  <c r="AV257" i="3" s="1"/>
  <c r="BP265" i="2"/>
  <c r="BQ265" i="2" s="1"/>
  <c r="AW257" i="3" s="1"/>
  <c r="BF266" i="2"/>
  <c r="BG266" i="2" s="1"/>
  <c r="AR258" i="3" s="1"/>
  <c r="BH266" i="2"/>
  <c r="BI266" i="2" s="1"/>
  <c r="AS258" i="3" s="1"/>
  <c r="BJ266" i="2"/>
  <c r="BK266" i="2" s="1"/>
  <c r="AT258" i="3" s="1"/>
  <c r="BL266" i="2"/>
  <c r="BM266" i="2" s="1"/>
  <c r="AU258" i="3" s="1"/>
  <c r="BN266" i="2"/>
  <c r="BO266" i="2" s="1"/>
  <c r="AV258" i="3" s="1"/>
  <c r="BP266" i="2"/>
  <c r="BQ266" i="2" s="1"/>
  <c r="AW258" i="3" s="1"/>
  <c r="BF267" i="2"/>
  <c r="BG267" i="2" s="1"/>
  <c r="AR259" i="3" s="1"/>
  <c r="BH267" i="2"/>
  <c r="BI267" i="2" s="1"/>
  <c r="AS259" i="3" s="1"/>
  <c r="BJ267" i="2"/>
  <c r="BK267" i="2" s="1"/>
  <c r="AT259" i="3" s="1"/>
  <c r="BL267" i="2"/>
  <c r="BM267" i="2" s="1"/>
  <c r="AU259" i="3" s="1"/>
  <c r="BN267" i="2"/>
  <c r="BO267" i="2" s="1"/>
  <c r="AV259" i="3" s="1"/>
  <c r="BP267" i="2"/>
  <c r="BQ267" i="2" s="1"/>
  <c r="AW259" i="3" s="1"/>
  <c r="BF268" i="2"/>
  <c r="BG268" i="2" s="1"/>
  <c r="AR260" i="3" s="1"/>
  <c r="BH268" i="2"/>
  <c r="BI268" i="2" s="1"/>
  <c r="AS260" i="3" s="1"/>
  <c r="BJ268" i="2"/>
  <c r="BK268" i="2" s="1"/>
  <c r="AT260" i="3" s="1"/>
  <c r="BL268" i="2"/>
  <c r="BM268" i="2" s="1"/>
  <c r="AU260" i="3" s="1"/>
  <c r="BN268" i="2"/>
  <c r="BO268" i="2" s="1"/>
  <c r="AV260" i="3" s="1"/>
  <c r="BP268" i="2"/>
  <c r="BQ268" i="2" s="1"/>
  <c r="AW260" i="3" s="1"/>
  <c r="BF269" i="2"/>
  <c r="BG269" i="2" s="1"/>
  <c r="AR261" i="3" s="1"/>
  <c r="BH269" i="2"/>
  <c r="BI269" i="2" s="1"/>
  <c r="AS261" i="3" s="1"/>
  <c r="BJ269" i="2"/>
  <c r="BK269" i="2" s="1"/>
  <c r="AT261" i="3" s="1"/>
  <c r="BL269" i="2"/>
  <c r="BM269" i="2" s="1"/>
  <c r="AU261" i="3" s="1"/>
  <c r="BN269" i="2"/>
  <c r="BO269" i="2" s="1"/>
  <c r="AV261" i="3" s="1"/>
  <c r="BP269" i="2"/>
  <c r="BQ269" i="2" s="1"/>
  <c r="AW261" i="3" s="1"/>
  <c r="BF270" i="2"/>
  <c r="BG270" i="2" s="1"/>
  <c r="BH270" i="2"/>
  <c r="BI270" i="2" s="1"/>
  <c r="BJ270" i="2"/>
  <c r="BK270" i="2" s="1"/>
  <c r="BL270" i="2"/>
  <c r="BM270" i="2" s="1"/>
  <c r="BN270" i="2"/>
  <c r="BO270" i="2" s="1"/>
  <c r="BP270" i="2"/>
  <c r="BQ270" i="2" s="1"/>
  <c r="BF271" i="2"/>
  <c r="BG271" i="2" s="1"/>
  <c r="AR262" i="3" s="1"/>
  <c r="BH271" i="2"/>
  <c r="BI271" i="2" s="1"/>
  <c r="AS262" i="3" s="1"/>
  <c r="BJ271" i="2"/>
  <c r="BK271" i="2" s="1"/>
  <c r="AT262" i="3" s="1"/>
  <c r="BL271" i="2"/>
  <c r="BM271" i="2" s="1"/>
  <c r="AU262" i="3" s="1"/>
  <c r="BN271" i="2"/>
  <c r="BO271" i="2" s="1"/>
  <c r="AV262" i="3" s="1"/>
  <c r="BP271" i="2"/>
  <c r="BQ271" i="2" s="1"/>
  <c r="AW262" i="3" s="1"/>
  <c r="BF272" i="2"/>
  <c r="BG272" i="2" s="1"/>
  <c r="AR263" i="3" s="1"/>
  <c r="BH272" i="2"/>
  <c r="BI272" i="2" s="1"/>
  <c r="AS263" i="3" s="1"/>
  <c r="BJ272" i="2"/>
  <c r="BK272" i="2" s="1"/>
  <c r="AT263" i="3" s="1"/>
  <c r="BL272" i="2"/>
  <c r="BM272" i="2" s="1"/>
  <c r="AU263" i="3" s="1"/>
  <c r="BN272" i="2"/>
  <c r="BO272" i="2" s="1"/>
  <c r="AV263" i="3" s="1"/>
  <c r="BP272" i="2"/>
  <c r="BQ272" i="2" s="1"/>
  <c r="AW263" i="3" s="1"/>
  <c r="BF273" i="2"/>
  <c r="BG273" i="2" s="1"/>
  <c r="AR264" i="3" s="1"/>
  <c r="BH273" i="2"/>
  <c r="BI273" i="2" s="1"/>
  <c r="BJ273" i="2"/>
  <c r="BK273" i="2" s="1"/>
  <c r="AT264" i="3" s="1"/>
  <c r="BL273" i="2"/>
  <c r="BM273" i="2" s="1"/>
  <c r="AU264" i="3" s="1"/>
  <c r="BN273" i="2"/>
  <c r="BO273" i="2" s="1"/>
  <c r="AV264" i="3" s="1"/>
  <c r="BP273" i="2"/>
  <c r="BQ273" i="2" s="1"/>
  <c r="AW264" i="3" s="1"/>
  <c r="BF274" i="2"/>
  <c r="BG274" i="2" s="1"/>
  <c r="AR265" i="3" s="1"/>
  <c r="BH274" i="2"/>
  <c r="BI274" i="2" s="1"/>
  <c r="AS265" i="3" s="1"/>
  <c r="BJ274" i="2"/>
  <c r="BK274" i="2" s="1"/>
  <c r="AT265" i="3" s="1"/>
  <c r="BL274" i="2"/>
  <c r="BM274" i="2" s="1"/>
  <c r="AU265" i="3" s="1"/>
  <c r="BN274" i="2"/>
  <c r="BO274" i="2" s="1"/>
  <c r="AV265" i="3" s="1"/>
  <c r="BP274" i="2"/>
  <c r="BQ274" i="2" s="1"/>
  <c r="AW265" i="3" s="1"/>
  <c r="BF275" i="2"/>
  <c r="BG275" i="2" s="1"/>
  <c r="AR266" i="3" s="1"/>
  <c r="BH275" i="2"/>
  <c r="BI275" i="2" s="1"/>
  <c r="AS266" i="3" s="1"/>
  <c r="BJ275" i="2"/>
  <c r="BK275" i="2" s="1"/>
  <c r="AT266" i="3" s="1"/>
  <c r="BL275" i="2"/>
  <c r="BM275" i="2" s="1"/>
  <c r="AU266" i="3" s="1"/>
  <c r="BN275" i="2"/>
  <c r="BO275" i="2" s="1"/>
  <c r="AV266" i="3" s="1"/>
  <c r="BP275" i="2"/>
  <c r="BQ275" i="2" s="1"/>
  <c r="AW266" i="3" s="1"/>
  <c r="BF276" i="2"/>
  <c r="BG276" i="2" s="1"/>
  <c r="AR267" i="3" s="1"/>
  <c r="BH276" i="2"/>
  <c r="BI276" i="2" s="1"/>
  <c r="AS267" i="3" s="1"/>
  <c r="BJ276" i="2"/>
  <c r="BK276" i="2" s="1"/>
  <c r="AT267" i="3" s="1"/>
  <c r="BL276" i="2"/>
  <c r="BM276" i="2" s="1"/>
  <c r="AU267" i="3" s="1"/>
  <c r="BN276" i="2"/>
  <c r="BO276" i="2" s="1"/>
  <c r="AV267" i="3" s="1"/>
  <c r="BP276" i="2"/>
  <c r="BQ276" i="2" s="1"/>
  <c r="AW267" i="3" s="1"/>
  <c r="BF277" i="2"/>
  <c r="BG277" i="2" s="1"/>
  <c r="AR268" i="3" s="1"/>
  <c r="BH277" i="2"/>
  <c r="BI277" i="2" s="1"/>
  <c r="AS268" i="3" s="1"/>
  <c r="BJ277" i="2"/>
  <c r="BK277" i="2" s="1"/>
  <c r="AT268" i="3" s="1"/>
  <c r="BL277" i="2"/>
  <c r="BM277" i="2" s="1"/>
  <c r="AU268" i="3" s="1"/>
  <c r="BN277" i="2"/>
  <c r="BO277" i="2" s="1"/>
  <c r="AV268" i="3" s="1"/>
  <c r="BP277" i="2"/>
  <c r="BQ277" i="2" s="1"/>
  <c r="AW268" i="3" s="1"/>
  <c r="BF278" i="2"/>
  <c r="BG278" i="2" s="1"/>
  <c r="AR269" i="3" s="1"/>
  <c r="BH278" i="2"/>
  <c r="BI278" i="2" s="1"/>
  <c r="AS269" i="3" s="1"/>
  <c r="BJ278" i="2"/>
  <c r="BK278" i="2" s="1"/>
  <c r="AT269" i="3" s="1"/>
  <c r="BL278" i="2"/>
  <c r="BM278" i="2" s="1"/>
  <c r="AU269" i="3" s="1"/>
  <c r="BN278" i="2"/>
  <c r="BO278" i="2" s="1"/>
  <c r="AV269" i="3" s="1"/>
  <c r="BP278" i="2"/>
  <c r="BQ278" i="2" s="1"/>
  <c r="AW269" i="3" s="1"/>
  <c r="BF279" i="2"/>
  <c r="BG279" i="2" s="1"/>
  <c r="AR270" i="3" s="1"/>
  <c r="BH279" i="2"/>
  <c r="BI279" i="2" s="1"/>
  <c r="AS270" i="3" s="1"/>
  <c r="BJ279" i="2"/>
  <c r="BK279" i="2" s="1"/>
  <c r="AT270" i="3" s="1"/>
  <c r="BL279" i="2"/>
  <c r="BM279" i="2" s="1"/>
  <c r="AU270" i="3" s="1"/>
  <c r="BN279" i="2"/>
  <c r="BO279" i="2" s="1"/>
  <c r="AV270" i="3" s="1"/>
  <c r="BP279" i="2"/>
  <c r="BQ279" i="2" s="1"/>
  <c r="AW270" i="3" s="1"/>
  <c r="BF280" i="2"/>
  <c r="BG280" i="2" s="1"/>
  <c r="AR271" i="3" s="1"/>
  <c r="BH280" i="2"/>
  <c r="BI280" i="2" s="1"/>
  <c r="AS271" i="3" s="1"/>
  <c r="BJ280" i="2"/>
  <c r="BK280" i="2" s="1"/>
  <c r="AT271" i="3" s="1"/>
  <c r="BL280" i="2"/>
  <c r="BM280" i="2" s="1"/>
  <c r="AU271" i="3" s="1"/>
  <c r="BN280" i="2"/>
  <c r="BO280" i="2" s="1"/>
  <c r="AV271" i="3" s="1"/>
  <c r="BP280" i="2"/>
  <c r="BQ280" i="2" s="1"/>
  <c r="AW271" i="3" s="1"/>
  <c r="BF281" i="2"/>
  <c r="BG281" i="2" s="1"/>
  <c r="AR272" i="3" s="1"/>
  <c r="BH281" i="2"/>
  <c r="BI281" i="2" s="1"/>
  <c r="AS272" i="3" s="1"/>
  <c r="BJ281" i="2"/>
  <c r="BK281" i="2" s="1"/>
  <c r="AT272" i="3" s="1"/>
  <c r="BL281" i="2"/>
  <c r="BM281" i="2" s="1"/>
  <c r="AU272" i="3" s="1"/>
  <c r="BN281" i="2"/>
  <c r="BO281" i="2" s="1"/>
  <c r="AV272" i="3" s="1"/>
  <c r="BP281" i="2"/>
  <c r="BQ281" i="2" s="1"/>
  <c r="AW272" i="3" s="1"/>
  <c r="BF282" i="2"/>
  <c r="BG282" i="2" s="1"/>
  <c r="AR273" i="3" s="1"/>
  <c r="BH282" i="2"/>
  <c r="BI282" i="2" s="1"/>
  <c r="AS273" i="3" s="1"/>
  <c r="BJ282" i="2"/>
  <c r="BK282" i="2" s="1"/>
  <c r="AT273" i="3" s="1"/>
  <c r="BL282" i="2"/>
  <c r="BM282" i="2" s="1"/>
  <c r="AU273" i="3" s="1"/>
  <c r="BN282" i="2"/>
  <c r="BO282" i="2" s="1"/>
  <c r="AV273" i="3" s="1"/>
  <c r="BP282" i="2"/>
  <c r="BQ282" i="2" s="1"/>
  <c r="AW273" i="3" s="1"/>
  <c r="BF283" i="2"/>
  <c r="BG283" i="2" s="1"/>
  <c r="AR274" i="3" s="1"/>
  <c r="BH283" i="2"/>
  <c r="BI283" i="2" s="1"/>
  <c r="AS274" i="3" s="1"/>
  <c r="BJ283" i="2"/>
  <c r="BK283" i="2" s="1"/>
  <c r="AT274" i="3" s="1"/>
  <c r="BL283" i="2"/>
  <c r="BM283" i="2" s="1"/>
  <c r="AU274" i="3" s="1"/>
  <c r="BN283" i="2"/>
  <c r="BO283" i="2" s="1"/>
  <c r="AV274" i="3" s="1"/>
  <c r="BP283" i="2"/>
  <c r="BQ283" i="2" s="1"/>
  <c r="AW274" i="3" s="1"/>
  <c r="BF284" i="2"/>
  <c r="BG284" i="2" s="1"/>
  <c r="AR275" i="3" s="1"/>
  <c r="BH284" i="2"/>
  <c r="BI284" i="2" s="1"/>
  <c r="AS275" i="3" s="1"/>
  <c r="BJ284" i="2"/>
  <c r="BK284" i="2" s="1"/>
  <c r="AT275" i="3" s="1"/>
  <c r="BL284" i="2"/>
  <c r="BM284" i="2" s="1"/>
  <c r="AU275" i="3" s="1"/>
  <c r="BN284" i="2"/>
  <c r="BO284" i="2" s="1"/>
  <c r="AV275" i="3" s="1"/>
  <c r="BP284" i="2"/>
  <c r="BQ284" i="2" s="1"/>
  <c r="AW275" i="3" s="1"/>
  <c r="BF285" i="2"/>
  <c r="BG285" i="2" s="1"/>
  <c r="AR276" i="3" s="1"/>
  <c r="BH285" i="2"/>
  <c r="BI285" i="2" s="1"/>
  <c r="AS276" i="3" s="1"/>
  <c r="BJ285" i="2"/>
  <c r="BK285" i="2" s="1"/>
  <c r="AT276" i="3" s="1"/>
  <c r="BL285" i="2"/>
  <c r="BM285" i="2" s="1"/>
  <c r="AU276" i="3" s="1"/>
  <c r="BN285" i="2"/>
  <c r="BO285" i="2" s="1"/>
  <c r="AV276" i="3" s="1"/>
  <c r="BP285" i="2"/>
  <c r="BQ285" i="2" s="1"/>
  <c r="AW276" i="3" s="1"/>
  <c r="BF286" i="2"/>
  <c r="BG286" i="2" s="1"/>
  <c r="AR277" i="3" s="1"/>
  <c r="BH286" i="2"/>
  <c r="BI286" i="2" s="1"/>
  <c r="AS277" i="3" s="1"/>
  <c r="BJ286" i="2"/>
  <c r="BK286" i="2" s="1"/>
  <c r="AT277" i="3" s="1"/>
  <c r="BL286" i="2"/>
  <c r="BM286" i="2" s="1"/>
  <c r="AU277" i="3" s="1"/>
  <c r="BN286" i="2"/>
  <c r="BO286" i="2" s="1"/>
  <c r="AV277" i="3" s="1"/>
  <c r="BP286" i="2"/>
  <c r="BQ286" i="2" s="1"/>
  <c r="AW277" i="3" s="1"/>
  <c r="BF287" i="2"/>
  <c r="BG287" i="2" s="1"/>
  <c r="AR278" i="3" s="1"/>
  <c r="BH287" i="2"/>
  <c r="BI287" i="2" s="1"/>
  <c r="AS278" i="3" s="1"/>
  <c r="BJ287" i="2"/>
  <c r="BK287" i="2" s="1"/>
  <c r="AT278" i="3" s="1"/>
  <c r="BL287" i="2"/>
  <c r="BM287" i="2" s="1"/>
  <c r="AU278" i="3" s="1"/>
  <c r="BN287" i="2"/>
  <c r="BO287" i="2" s="1"/>
  <c r="AV278" i="3" s="1"/>
  <c r="BP287" i="2"/>
  <c r="BQ287" i="2" s="1"/>
  <c r="AW278" i="3" s="1"/>
  <c r="BF288" i="2"/>
  <c r="BG288" i="2" s="1"/>
  <c r="AR279" i="3" s="1"/>
  <c r="BH288" i="2"/>
  <c r="BI288" i="2" s="1"/>
  <c r="AS279" i="3" s="1"/>
  <c r="BJ288" i="2"/>
  <c r="BK288" i="2" s="1"/>
  <c r="AT279" i="3" s="1"/>
  <c r="BL288" i="2"/>
  <c r="BM288" i="2" s="1"/>
  <c r="AU279" i="3" s="1"/>
  <c r="BN288" i="2"/>
  <c r="BO288" i="2" s="1"/>
  <c r="AV279" i="3" s="1"/>
  <c r="BP288" i="2"/>
  <c r="BQ288" i="2" s="1"/>
  <c r="AW279" i="3" s="1"/>
  <c r="BF289" i="2"/>
  <c r="BG289" i="2" s="1"/>
  <c r="AR280" i="3" s="1"/>
  <c r="BH289" i="2"/>
  <c r="BI289" i="2" s="1"/>
  <c r="AS280" i="3" s="1"/>
  <c r="BJ289" i="2"/>
  <c r="BK289" i="2" s="1"/>
  <c r="AT280" i="3" s="1"/>
  <c r="BL289" i="2"/>
  <c r="BM289" i="2" s="1"/>
  <c r="AU280" i="3" s="1"/>
  <c r="BN289" i="2"/>
  <c r="BO289" i="2" s="1"/>
  <c r="AV280" i="3" s="1"/>
  <c r="BP289" i="2"/>
  <c r="BQ289" i="2" s="1"/>
  <c r="AW280" i="3" s="1"/>
  <c r="BF290" i="2"/>
  <c r="BG290" i="2" s="1"/>
  <c r="AR281" i="3" s="1"/>
  <c r="BH290" i="2"/>
  <c r="BI290" i="2" s="1"/>
  <c r="AS281" i="3" s="1"/>
  <c r="BJ290" i="2"/>
  <c r="BK290" i="2" s="1"/>
  <c r="AT281" i="3" s="1"/>
  <c r="BL290" i="2"/>
  <c r="BM290" i="2" s="1"/>
  <c r="AU281" i="3" s="1"/>
  <c r="BN290" i="2"/>
  <c r="BO290" i="2" s="1"/>
  <c r="AV281" i="3" s="1"/>
  <c r="BP290" i="2"/>
  <c r="BQ290" i="2" s="1"/>
  <c r="AW281" i="3" s="1"/>
  <c r="BF291" i="2"/>
  <c r="BG291" i="2" s="1"/>
  <c r="AR282" i="3" s="1"/>
  <c r="BH291" i="2"/>
  <c r="BI291" i="2" s="1"/>
  <c r="AS282" i="3" s="1"/>
  <c r="BJ291" i="2"/>
  <c r="BK291" i="2" s="1"/>
  <c r="AT282" i="3" s="1"/>
  <c r="BL291" i="2"/>
  <c r="BM291" i="2" s="1"/>
  <c r="AU282" i="3" s="1"/>
  <c r="BN291" i="2"/>
  <c r="BO291" i="2" s="1"/>
  <c r="AV282" i="3" s="1"/>
  <c r="BP291" i="2"/>
  <c r="BQ291" i="2" s="1"/>
  <c r="AW282" i="3" s="1"/>
  <c r="BF292" i="2"/>
  <c r="BG292" i="2" s="1"/>
  <c r="AR283" i="3" s="1"/>
  <c r="BH292" i="2"/>
  <c r="BI292" i="2" s="1"/>
  <c r="AS283" i="3" s="1"/>
  <c r="BJ292" i="2"/>
  <c r="BK292" i="2" s="1"/>
  <c r="AT283" i="3" s="1"/>
  <c r="BL292" i="2"/>
  <c r="BM292" i="2" s="1"/>
  <c r="AU283" i="3" s="1"/>
  <c r="BN292" i="2"/>
  <c r="BO292" i="2" s="1"/>
  <c r="AV283" i="3" s="1"/>
  <c r="BP292" i="2"/>
  <c r="BQ292" i="2" s="1"/>
  <c r="AW283" i="3" s="1"/>
  <c r="BF293" i="2"/>
  <c r="BG293" i="2" s="1"/>
  <c r="AR284" i="3" s="1"/>
  <c r="BH293" i="2"/>
  <c r="BI293" i="2" s="1"/>
  <c r="AS284" i="3" s="1"/>
  <c r="BJ293" i="2"/>
  <c r="BK293" i="2" s="1"/>
  <c r="AT284" i="3" s="1"/>
  <c r="BL293" i="2"/>
  <c r="BM293" i="2" s="1"/>
  <c r="BN293" i="2"/>
  <c r="BO293" i="2" s="1"/>
  <c r="AV284" i="3" s="1"/>
  <c r="BP293" i="2"/>
  <c r="BQ293" i="2" s="1"/>
  <c r="AW284" i="3" s="1"/>
  <c r="BF294" i="2"/>
  <c r="BG294" i="2" s="1"/>
  <c r="AR285" i="3" s="1"/>
  <c r="BH294" i="2"/>
  <c r="BI294" i="2" s="1"/>
  <c r="AS285" i="3" s="1"/>
  <c r="BJ294" i="2"/>
  <c r="BK294" i="2" s="1"/>
  <c r="AT285" i="3" s="1"/>
  <c r="BL294" i="2"/>
  <c r="BM294" i="2" s="1"/>
  <c r="AU285" i="3" s="1"/>
  <c r="BN294" i="2"/>
  <c r="BO294" i="2" s="1"/>
  <c r="AV285" i="3" s="1"/>
  <c r="BP294" i="2"/>
  <c r="BQ294" i="2" s="1"/>
  <c r="AW285" i="3" s="1"/>
  <c r="BF295" i="2"/>
  <c r="BG295" i="2" s="1"/>
  <c r="AR286" i="3" s="1"/>
  <c r="BH295" i="2"/>
  <c r="BI295" i="2" s="1"/>
  <c r="AS286" i="3" s="1"/>
  <c r="BJ295" i="2"/>
  <c r="BK295" i="2" s="1"/>
  <c r="AT286" i="3" s="1"/>
  <c r="BL295" i="2"/>
  <c r="BM295" i="2" s="1"/>
  <c r="AU286" i="3" s="1"/>
  <c r="BN295" i="2"/>
  <c r="BO295" i="2" s="1"/>
  <c r="AV286" i="3" s="1"/>
  <c r="BP295" i="2"/>
  <c r="BQ295" i="2" s="1"/>
  <c r="AW286" i="3" s="1"/>
  <c r="BF296" i="2"/>
  <c r="BG296" i="2" s="1"/>
  <c r="AR287" i="3" s="1"/>
  <c r="BH296" i="2"/>
  <c r="BI296" i="2" s="1"/>
  <c r="AS287" i="3" s="1"/>
  <c r="BJ296" i="2"/>
  <c r="BK296" i="2" s="1"/>
  <c r="AT287" i="3" s="1"/>
  <c r="BL296" i="2"/>
  <c r="BM296" i="2" s="1"/>
  <c r="AU287" i="3" s="1"/>
  <c r="BN296" i="2"/>
  <c r="BO296" i="2" s="1"/>
  <c r="AV287" i="3" s="1"/>
  <c r="BP296" i="2"/>
  <c r="BQ296" i="2" s="1"/>
  <c r="AW287" i="3" s="1"/>
  <c r="BF297" i="2"/>
  <c r="BG297" i="2" s="1"/>
  <c r="AR288" i="3" s="1"/>
  <c r="BH297" i="2"/>
  <c r="BI297" i="2" s="1"/>
  <c r="AS288" i="3" s="1"/>
  <c r="BJ297" i="2"/>
  <c r="BK297" i="2" s="1"/>
  <c r="AT288" i="3" s="1"/>
  <c r="BL297" i="2"/>
  <c r="BM297" i="2" s="1"/>
  <c r="AU288" i="3" s="1"/>
  <c r="BN297" i="2"/>
  <c r="BO297" i="2" s="1"/>
  <c r="AV288" i="3" s="1"/>
  <c r="BP297" i="2"/>
  <c r="BQ297" i="2" s="1"/>
  <c r="AW288" i="3" s="1"/>
  <c r="BF298" i="2"/>
  <c r="BG298" i="2" s="1"/>
  <c r="AR289" i="3" s="1"/>
  <c r="BH298" i="2"/>
  <c r="BI298" i="2" s="1"/>
  <c r="AS289" i="3" s="1"/>
  <c r="BJ298" i="2"/>
  <c r="BK298" i="2" s="1"/>
  <c r="AT289" i="3" s="1"/>
  <c r="BL298" i="2"/>
  <c r="BM298" i="2" s="1"/>
  <c r="AU289" i="3" s="1"/>
  <c r="BN298" i="2"/>
  <c r="BO298" i="2" s="1"/>
  <c r="AV289" i="3" s="1"/>
  <c r="BP298" i="2"/>
  <c r="BQ298" i="2" s="1"/>
  <c r="AW289" i="3" s="1"/>
  <c r="BF299" i="2"/>
  <c r="BG299" i="2" s="1"/>
  <c r="AR290" i="3" s="1"/>
  <c r="BH299" i="2"/>
  <c r="BI299" i="2" s="1"/>
  <c r="AS290" i="3" s="1"/>
  <c r="BJ299" i="2"/>
  <c r="BK299" i="2" s="1"/>
  <c r="AT290" i="3" s="1"/>
  <c r="BL299" i="2"/>
  <c r="BM299" i="2" s="1"/>
  <c r="AU290" i="3" s="1"/>
  <c r="BN299" i="2"/>
  <c r="BO299" i="2" s="1"/>
  <c r="AV290" i="3" s="1"/>
  <c r="BP299" i="2"/>
  <c r="BQ299" i="2" s="1"/>
  <c r="AW290" i="3" s="1"/>
  <c r="BF300" i="2"/>
  <c r="BG300" i="2" s="1"/>
  <c r="AR291" i="3" s="1"/>
  <c r="BH300" i="2"/>
  <c r="BI300" i="2" s="1"/>
  <c r="AS291" i="3" s="1"/>
  <c r="BJ300" i="2"/>
  <c r="BK300" i="2" s="1"/>
  <c r="AT291" i="3" s="1"/>
  <c r="BL300" i="2"/>
  <c r="BM300" i="2" s="1"/>
  <c r="AU291" i="3" s="1"/>
  <c r="BN300" i="2"/>
  <c r="BO300" i="2" s="1"/>
  <c r="AV291" i="3" s="1"/>
  <c r="BP300" i="2"/>
  <c r="BQ300" i="2" s="1"/>
  <c r="AW291" i="3" s="1"/>
  <c r="BF301" i="2"/>
  <c r="BG301" i="2" s="1"/>
  <c r="BH301" i="2"/>
  <c r="BI301" i="2" s="1"/>
  <c r="AS292" i="3" s="1"/>
  <c r="BJ301" i="2"/>
  <c r="BK301" i="2" s="1"/>
  <c r="AT292" i="3" s="1"/>
  <c r="BL301" i="2"/>
  <c r="BM301" i="2" s="1"/>
  <c r="BN301" i="2"/>
  <c r="BO301" i="2" s="1"/>
  <c r="AV292" i="3" s="1"/>
  <c r="BP301" i="2"/>
  <c r="BQ301" i="2" s="1"/>
  <c r="AW292" i="3" s="1"/>
  <c r="BF302" i="2"/>
  <c r="BG302" i="2" s="1"/>
  <c r="AR293" i="3" s="1"/>
  <c r="BH302" i="2"/>
  <c r="BI302" i="2" s="1"/>
  <c r="AS293" i="3" s="1"/>
  <c r="BJ302" i="2"/>
  <c r="BK302" i="2" s="1"/>
  <c r="AT293" i="3" s="1"/>
  <c r="BL302" i="2"/>
  <c r="BM302" i="2" s="1"/>
  <c r="AU293" i="3" s="1"/>
  <c r="BN302" i="2"/>
  <c r="BO302" i="2" s="1"/>
  <c r="AV293" i="3" s="1"/>
  <c r="BP302" i="2"/>
  <c r="BQ302" i="2" s="1"/>
  <c r="AW293" i="3" s="1"/>
  <c r="BF303" i="2"/>
  <c r="BG303" i="2" s="1"/>
  <c r="AR294" i="3" s="1"/>
  <c r="BH303" i="2"/>
  <c r="BI303" i="2" s="1"/>
  <c r="AS294" i="3" s="1"/>
  <c r="BJ303" i="2"/>
  <c r="BK303" i="2" s="1"/>
  <c r="AT294" i="3" s="1"/>
  <c r="BL303" i="2"/>
  <c r="BM303" i="2" s="1"/>
  <c r="AU294" i="3" s="1"/>
  <c r="BN303" i="2"/>
  <c r="BO303" i="2" s="1"/>
  <c r="AV294" i="3" s="1"/>
  <c r="BP303" i="2"/>
  <c r="BQ303" i="2" s="1"/>
  <c r="AW294" i="3" s="1"/>
  <c r="BF304" i="2"/>
  <c r="BG304" i="2" s="1"/>
  <c r="AR295" i="3" s="1"/>
  <c r="BH304" i="2"/>
  <c r="BI304" i="2" s="1"/>
  <c r="AS295" i="3" s="1"/>
  <c r="BJ304" i="2"/>
  <c r="BK304" i="2" s="1"/>
  <c r="AT295" i="3" s="1"/>
  <c r="BL304" i="2"/>
  <c r="BM304" i="2" s="1"/>
  <c r="AU295" i="3" s="1"/>
  <c r="BN304" i="2"/>
  <c r="BO304" i="2" s="1"/>
  <c r="AV295" i="3" s="1"/>
  <c r="BP304" i="2"/>
  <c r="BQ304" i="2" s="1"/>
  <c r="AW295" i="3" s="1"/>
  <c r="BF305" i="2"/>
  <c r="BG305" i="2" s="1"/>
  <c r="AR296" i="3" s="1"/>
  <c r="BH305" i="2"/>
  <c r="BI305" i="2" s="1"/>
  <c r="AS296" i="3" s="1"/>
  <c r="BJ305" i="2"/>
  <c r="BK305" i="2" s="1"/>
  <c r="AT296" i="3" s="1"/>
  <c r="BL305" i="2"/>
  <c r="BM305" i="2" s="1"/>
  <c r="AU296" i="3" s="1"/>
  <c r="BN305" i="2"/>
  <c r="BO305" i="2" s="1"/>
  <c r="AV296" i="3" s="1"/>
  <c r="BP305" i="2"/>
  <c r="BQ305" i="2" s="1"/>
  <c r="AW296" i="3" s="1"/>
  <c r="BF306" i="2"/>
  <c r="BG306" i="2" s="1"/>
  <c r="BH306" i="2"/>
  <c r="BI306" i="2" s="1"/>
  <c r="BJ306" i="2"/>
  <c r="BK306" i="2" s="1"/>
  <c r="BL306" i="2"/>
  <c r="BM306" i="2" s="1"/>
  <c r="BN306" i="2"/>
  <c r="BO306" i="2" s="1"/>
  <c r="BP306" i="2"/>
  <c r="BQ306" i="2" s="1"/>
  <c r="BF307" i="2"/>
  <c r="BG307" i="2" s="1"/>
  <c r="AR297" i="3" s="1"/>
  <c r="BH307" i="2"/>
  <c r="BI307" i="2" s="1"/>
  <c r="AS297" i="3" s="1"/>
  <c r="BJ307" i="2"/>
  <c r="BK307" i="2" s="1"/>
  <c r="AT297" i="3" s="1"/>
  <c r="BL307" i="2"/>
  <c r="BM307" i="2" s="1"/>
  <c r="AU297" i="3" s="1"/>
  <c r="BN307" i="2"/>
  <c r="BO307" i="2" s="1"/>
  <c r="AV297" i="3" s="1"/>
  <c r="BP307" i="2"/>
  <c r="BQ307" i="2" s="1"/>
  <c r="AW297" i="3" s="1"/>
  <c r="BF308" i="2"/>
  <c r="BG308" i="2" s="1"/>
  <c r="AR298" i="3" s="1"/>
  <c r="BH308" i="2"/>
  <c r="BI308" i="2" s="1"/>
  <c r="AS298" i="3" s="1"/>
  <c r="BJ308" i="2"/>
  <c r="BK308" i="2" s="1"/>
  <c r="AT298" i="3" s="1"/>
  <c r="BL308" i="2"/>
  <c r="BM308" i="2" s="1"/>
  <c r="AU298" i="3" s="1"/>
  <c r="BN308" i="2"/>
  <c r="BO308" i="2" s="1"/>
  <c r="AV298" i="3" s="1"/>
  <c r="BP308" i="2"/>
  <c r="BQ308" i="2" s="1"/>
  <c r="AW298" i="3" s="1"/>
  <c r="BF309" i="2"/>
  <c r="BG309" i="2" s="1"/>
  <c r="AR299" i="3" s="1"/>
  <c r="BH309" i="2"/>
  <c r="BI309" i="2" s="1"/>
  <c r="AS299" i="3" s="1"/>
  <c r="BJ309" i="2"/>
  <c r="BK309" i="2" s="1"/>
  <c r="AT299" i="3" s="1"/>
  <c r="BL309" i="2"/>
  <c r="BM309" i="2" s="1"/>
  <c r="AU299" i="3" s="1"/>
  <c r="BN309" i="2"/>
  <c r="BO309" i="2" s="1"/>
  <c r="AV299" i="3" s="1"/>
  <c r="BP309" i="2"/>
  <c r="BQ309" i="2" s="1"/>
  <c r="AW299" i="3" s="1"/>
  <c r="BF310" i="2"/>
  <c r="BG310" i="2" s="1"/>
  <c r="BH310" i="2"/>
  <c r="BI310" i="2" s="1"/>
  <c r="BJ310" i="2"/>
  <c r="BK310" i="2" s="1"/>
  <c r="BL310" i="2"/>
  <c r="BM310" i="2" s="1"/>
  <c r="BN310" i="2"/>
  <c r="BO310" i="2" s="1"/>
  <c r="BP310" i="2"/>
  <c r="BQ310" i="2" s="1"/>
  <c r="BF311" i="2"/>
  <c r="BG311" i="2" s="1"/>
  <c r="AR300" i="3" s="1"/>
  <c r="BH311" i="2"/>
  <c r="BI311" i="2" s="1"/>
  <c r="AS300" i="3" s="1"/>
  <c r="BJ311" i="2"/>
  <c r="BK311" i="2" s="1"/>
  <c r="AT300" i="3" s="1"/>
  <c r="BL311" i="2"/>
  <c r="BM311" i="2" s="1"/>
  <c r="AU300" i="3" s="1"/>
  <c r="BN311" i="2"/>
  <c r="BO311" i="2" s="1"/>
  <c r="AV300" i="3" s="1"/>
  <c r="BP311" i="2"/>
  <c r="BQ311" i="2" s="1"/>
  <c r="AW300" i="3" s="1"/>
  <c r="BF312" i="2"/>
  <c r="BG312" i="2" s="1"/>
  <c r="AR301" i="3" s="1"/>
  <c r="BH312" i="2"/>
  <c r="BI312" i="2" s="1"/>
  <c r="AS301" i="3" s="1"/>
  <c r="BJ312" i="2"/>
  <c r="BK312" i="2" s="1"/>
  <c r="AT301" i="3" s="1"/>
  <c r="BL312" i="2"/>
  <c r="BM312" i="2" s="1"/>
  <c r="AU301" i="3" s="1"/>
  <c r="BN312" i="2"/>
  <c r="BO312" i="2" s="1"/>
  <c r="AV301" i="3" s="1"/>
  <c r="BP312" i="2"/>
  <c r="BQ312" i="2" s="1"/>
  <c r="AW301" i="3" s="1"/>
  <c r="BF313" i="2"/>
  <c r="BG313" i="2" s="1"/>
  <c r="AR302" i="3" s="1"/>
  <c r="BH313" i="2"/>
  <c r="BI313" i="2" s="1"/>
  <c r="AS302" i="3" s="1"/>
  <c r="BJ313" i="2"/>
  <c r="BK313" i="2" s="1"/>
  <c r="AT302" i="3" s="1"/>
  <c r="BL313" i="2"/>
  <c r="BM313" i="2" s="1"/>
  <c r="AU302" i="3" s="1"/>
  <c r="BN313" i="2"/>
  <c r="BO313" i="2" s="1"/>
  <c r="AV302" i="3" s="1"/>
  <c r="BP313" i="2"/>
  <c r="BQ313" i="2" s="1"/>
  <c r="AW302" i="3" s="1"/>
  <c r="BF314" i="2"/>
  <c r="BG314" i="2" s="1"/>
  <c r="AR303" i="3" s="1"/>
  <c r="BH314" i="2"/>
  <c r="BI314" i="2" s="1"/>
  <c r="AS303" i="3" s="1"/>
  <c r="BJ314" i="2"/>
  <c r="BK314" i="2" s="1"/>
  <c r="AT303" i="3" s="1"/>
  <c r="BL314" i="2"/>
  <c r="BM314" i="2" s="1"/>
  <c r="AU303" i="3" s="1"/>
  <c r="BN314" i="2"/>
  <c r="BO314" i="2" s="1"/>
  <c r="AV303" i="3" s="1"/>
  <c r="BP314" i="2"/>
  <c r="BQ314" i="2" s="1"/>
  <c r="AW303" i="3" s="1"/>
  <c r="BF315" i="2"/>
  <c r="BG315" i="2" s="1"/>
  <c r="AR304" i="3" s="1"/>
  <c r="BH315" i="2"/>
  <c r="BI315" i="2" s="1"/>
  <c r="AS304" i="3" s="1"/>
  <c r="BJ315" i="2"/>
  <c r="BK315" i="2" s="1"/>
  <c r="AT304" i="3" s="1"/>
  <c r="BL315" i="2"/>
  <c r="BM315" i="2" s="1"/>
  <c r="AU304" i="3" s="1"/>
  <c r="BN315" i="2"/>
  <c r="BO315" i="2" s="1"/>
  <c r="AV304" i="3" s="1"/>
  <c r="BP315" i="2"/>
  <c r="BQ315" i="2" s="1"/>
  <c r="AW304" i="3" s="1"/>
  <c r="BF316" i="2"/>
  <c r="BG316" i="2" s="1"/>
  <c r="AR305" i="3" s="1"/>
  <c r="BH316" i="2"/>
  <c r="BI316" i="2" s="1"/>
  <c r="AS305" i="3" s="1"/>
  <c r="BJ316" i="2"/>
  <c r="BK316" i="2" s="1"/>
  <c r="AT305" i="3" s="1"/>
  <c r="BL316" i="2"/>
  <c r="BM316" i="2" s="1"/>
  <c r="AU305" i="3" s="1"/>
  <c r="BN316" i="2"/>
  <c r="BO316" i="2" s="1"/>
  <c r="AV305" i="3" s="1"/>
  <c r="BP316" i="2"/>
  <c r="BQ316" i="2" s="1"/>
  <c r="AW305" i="3" s="1"/>
  <c r="BF317" i="2"/>
  <c r="BG317" i="2" s="1"/>
  <c r="AR306" i="3" s="1"/>
  <c r="BH317" i="2"/>
  <c r="BI317" i="2" s="1"/>
  <c r="AS306" i="3" s="1"/>
  <c r="BJ317" i="2"/>
  <c r="BK317" i="2" s="1"/>
  <c r="AT306" i="3" s="1"/>
  <c r="BL317" i="2"/>
  <c r="BM317" i="2" s="1"/>
  <c r="AU306" i="3" s="1"/>
  <c r="BN317" i="2"/>
  <c r="BO317" i="2" s="1"/>
  <c r="AV306" i="3" s="1"/>
  <c r="BP317" i="2"/>
  <c r="BQ317" i="2" s="1"/>
  <c r="AW306" i="3" s="1"/>
  <c r="BF318" i="2"/>
  <c r="BG318" i="2" s="1"/>
  <c r="AR307" i="3" s="1"/>
  <c r="BH318" i="2"/>
  <c r="BI318" i="2" s="1"/>
  <c r="AS307" i="3" s="1"/>
  <c r="BJ318" i="2"/>
  <c r="BK318" i="2" s="1"/>
  <c r="AT307" i="3" s="1"/>
  <c r="BL318" i="2"/>
  <c r="BM318" i="2" s="1"/>
  <c r="AU307" i="3" s="1"/>
  <c r="BN318" i="2"/>
  <c r="BO318" i="2" s="1"/>
  <c r="AV307" i="3" s="1"/>
  <c r="BP318" i="2"/>
  <c r="BQ318" i="2" s="1"/>
  <c r="AW307" i="3" s="1"/>
  <c r="BF319" i="2"/>
  <c r="BG319" i="2" s="1"/>
  <c r="AR308" i="3" s="1"/>
  <c r="BH319" i="2"/>
  <c r="BI319" i="2" s="1"/>
  <c r="AS308" i="3" s="1"/>
  <c r="BJ319" i="2"/>
  <c r="BK319" i="2" s="1"/>
  <c r="AT308" i="3" s="1"/>
  <c r="BL319" i="2"/>
  <c r="BM319" i="2" s="1"/>
  <c r="AU308" i="3" s="1"/>
  <c r="BN319" i="2"/>
  <c r="BO319" i="2" s="1"/>
  <c r="AV308" i="3" s="1"/>
  <c r="BP319" i="2"/>
  <c r="BQ319" i="2" s="1"/>
  <c r="AW308" i="3" s="1"/>
  <c r="BF320" i="2"/>
  <c r="BG320" i="2" s="1"/>
  <c r="AR309" i="3" s="1"/>
  <c r="BH320" i="2"/>
  <c r="BI320" i="2" s="1"/>
  <c r="AS309" i="3" s="1"/>
  <c r="BJ320" i="2"/>
  <c r="BK320" i="2" s="1"/>
  <c r="AT309" i="3" s="1"/>
  <c r="BL320" i="2"/>
  <c r="BM320" i="2" s="1"/>
  <c r="AU309" i="3" s="1"/>
  <c r="BN320" i="2"/>
  <c r="BO320" i="2" s="1"/>
  <c r="AV309" i="3" s="1"/>
  <c r="BP320" i="2"/>
  <c r="BQ320" i="2" s="1"/>
  <c r="AW309" i="3" s="1"/>
  <c r="BF321" i="2"/>
  <c r="BG321" i="2" s="1"/>
  <c r="AR310" i="3" s="1"/>
  <c r="BH321" i="2"/>
  <c r="BI321" i="2" s="1"/>
  <c r="AS310" i="3" s="1"/>
  <c r="BJ321" i="2"/>
  <c r="BK321" i="2" s="1"/>
  <c r="AT310" i="3" s="1"/>
  <c r="BL321" i="2"/>
  <c r="BM321" i="2" s="1"/>
  <c r="AU310" i="3" s="1"/>
  <c r="BN321" i="2"/>
  <c r="BO321" i="2" s="1"/>
  <c r="AV310" i="3" s="1"/>
  <c r="BP321" i="2"/>
  <c r="BQ321" i="2" s="1"/>
  <c r="AW310" i="3" s="1"/>
  <c r="BF322" i="2"/>
  <c r="BG322" i="2" s="1"/>
  <c r="AR311" i="3" s="1"/>
  <c r="BH322" i="2"/>
  <c r="BI322" i="2" s="1"/>
  <c r="AS311" i="3" s="1"/>
  <c r="BJ322" i="2"/>
  <c r="BK322" i="2" s="1"/>
  <c r="AT311" i="3" s="1"/>
  <c r="BL322" i="2"/>
  <c r="BM322" i="2" s="1"/>
  <c r="AU311" i="3" s="1"/>
  <c r="BN322" i="2"/>
  <c r="BO322" i="2" s="1"/>
  <c r="AV311" i="3" s="1"/>
  <c r="BP322" i="2"/>
  <c r="BQ322" i="2" s="1"/>
  <c r="AW311" i="3" s="1"/>
  <c r="BF323" i="2"/>
  <c r="BG323" i="2" s="1"/>
  <c r="AR312" i="3" s="1"/>
  <c r="BH323" i="2"/>
  <c r="BI323" i="2" s="1"/>
  <c r="AS312" i="3" s="1"/>
  <c r="BJ323" i="2"/>
  <c r="BK323" i="2" s="1"/>
  <c r="AT312" i="3" s="1"/>
  <c r="BL323" i="2"/>
  <c r="BM323" i="2" s="1"/>
  <c r="AU312" i="3" s="1"/>
  <c r="BN323" i="2"/>
  <c r="BO323" i="2" s="1"/>
  <c r="AV312" i="3" s="1"/>
  <c r="BP323" i="2"/>
  <c r="BQ323" i="2" s="1"/>
  <c r="AW312" i="3" s="1"/>
  <c r="BF324" i="2"/>
  <c r="BG324" i="2" s="1"/>
  <c r="AR313" i="3" s="1"/>
  <c r="BH324" i="2"/>
  <c r="BI324" i="2" s="1"/>
  <c r="AS313" i="3" s="1"/>
  <c r="BJ324" i="2"/>
  <c r="BK324" i="2" s="1"/>
  <c r="AT313" i="3" s="1"/>
  <c r="BL324" i="2"/>
  <c r="BM324" i="2" s="1"/>
  <c r="AU313" i="3" s="1"/>
  <c r="BN324" i="2"/>
  <c r="BO324" i="2" s="1"/>
  <c r="AV313" i="3" s="1"/>
  <c r="BP324" i="2"/>
  <c r="BQ324" i="2" s="1"/>
  <c r="AW313" i="3" s="1"/>
  <c r="BF325" i="2"/>
  <c r="BG325" i="2" s="1"/>
  <c r="AR314" i="3" s="1"/>
  <c r="BH325" i="2"/>
  <c r="BI325" i="2" s="1"/>
  <c r="AS314" i="3" s="1"/>
  <c r="BJ325" i="2"/>
  <c r="BK325" i="2" s="1"/>
  <c r="AT314" i="3" s="1"/>
  <c r="BL325" i="2"/>
  <c r="BM325" i="2" s="1"/>
  <c r="AU314" i="3" s="1"/>
  <c r="BN325" i="2"/>
  <c r="BO325" i="2" s="1"/>
  <c r="AV314" i="3" s="1"/>
  <c r="BP325" i="2"/>
  <c r="BQ325" i="2" s="1"/>
  <c r="AW314" i="3" s="1"/>
  <c r="BF326" i="2"/>
  <c r="BG326" i="2" s="1"/>
  <c r="AR315" i="3" s="1"/>
  <c r="BH326" i="2"/>
  <c r="BI326" i="2" s="1"/>
  <c r="AS315" i="3" s="1"/>
  <c r="BJ326" i="2"/>
  <c r="BK326" i="2" s="1"/>
  <c r="AT315" i="3" s="1"/>
  <c r="BL326" i="2"/>
  <c r="BM326" i="2" s="1"/>
  <c r="AU315" i="3" s="1"/>
  <c r="BN326" i="2"/>
  <c r="BO326" i="2" s="1"/>
  <c r="AV315" i="3" s="1"/>
  <c r="BP326" i="2"/>
  <c r="BQ326" i="2" s="1"/>
  <c r="AW315" i="3" s="1"/>
  <c r="BF327" i="2"/>
  <c r="BG327" i="2" s="1"/>
  <c r="AR316" i="3" s="1"/>
  <c r="BH327" i="2"/>
  <c r="BI327" i="2" s="1"/>
  <c r="AS316" i="3" s="1"/>
  <c r="BJ327" i="2"/>
  <c r="BK327" i="2" s="1"/>
  <c r="AT316" i="3" s="1"/>
  <c r="BL327" i="2"/>
  <c r="BM327" i="2" s="1"/>
  <c r="AU316" i="3" s="1"/>
  <c r="BN327" i="2"/>
  <c r="BO327" i="2" s="1"/>
  <c r="AV316" i="3" s="1"/>
  <c r="BP327" i="2"/>
  <c r="BQ327" i="2" s="1"/>
  <c r="AW316" i="3" s="1"/>
  <c r="BF328" i="2"/>
  <c r="BG328" i="2" s="1"/>
  <c r="AR317" i="3" s="1"/>
  <c r="BH328" i="2"/>
  <c r="BI328" i="2" s="1"/>
  <c r="AS317" i="3" s="1"/>
  <c r="BJ328" i="2"/>
  <c r="BK328" i="2" s="1"/>
  <c r="AT317" i="3" s="1"/>
  <c r="BL328" i="2"/>
  <c r="BM328" i="2" s="1"/>
  <c r="AU317" i="3" s="1"/>
  <c r="BN328" i="2"/>
  <c r="BO328" i="2" s="1"/>
  <c r="AV317" i="3" s="1"/>
  <c r="BP328" i="2"/>
  <c r="BQ328" i="2" s="1"/>
  <c r="AW317" i="3" s="1"/>
  <c r="BF329" i="2"/>
  <c r="BG329" i="2" s="1"/>
  <c r="AR318" i="3" s="1"/>
  <c r="BH329" i="2"/>
  <c r="BI329" i="2" s="1"/>
  <c r="AS318" i="3" s="1"/>
  <c r="BJ329" i="2"/>
  <c r="BK329" i="2" s="1"/>
  <c r="AT318" i="3" s="1"/>
  <c r="BL329" i="2"/>
  <c r="BM329" i="2" s="1"/>
  <c r="AU318" i="3" s="1"/>
  <c r="BN329" i="2"/>
  <c r="BO329" i="2" s="1"/>
  <c r="AV318" i="3" s="1"/>
  <c r="BP329" i="2"/>
  <c r="BQ329" i="2" s="1"/>
  <c r="AW318" i="3" s="1"/>
  <c r="BF330" i="2"/>
  <c r="BG330" i="2" s="1"/>
  <c r="AR319" i="3" s="1"/>
  <c r="BH330" i="2"/>
  <c r="BI330" i="2" s="1"/>
  <c r="AS319" i="3" s="1"/>
  <c r="BJ330" i="2"/>
  <c r="BK330" i="2" s="1"/>
  <c r="AT319" i="3" s="1"/>
  <c r="BL330" i="2"/>
  <c r="BM330" i="2" s="1"/>
  <c r="AU319" i="3" s="1"/>
  <c r="BN330" i="2"/>
  <c r="BO330" i="2" s="1"/>
  <c r="AV319" i="3" s="1"/>
  <c r="BP330" i="2"/>
  <c r="BQ330" i="2" s="1"/>
  <c r="AW319" i="3" s="1"/>
  <c r="BF331" i="2"/>
  <c r="BG331" i="2" s="1"/>
  <c r="AR320" i="3" s="1"/>
  <c r="BH331" i="2"/>
  <c r="BI331" i="2" s="1"/>
  <c r="AS320" i="3" s="1"/>
  <c r="BJ331" i="2"/>
  <c r="BK331" i="2" s="1"/>
  <c r="AT320" i="3" s="1"/>
  <c r="BL331" i="2"/>
  <c r="BM331" i="2" s="1"/>
  <c r="AU320" i="3" s="1"/>
  <c r="BN331" i="2"/>
  <c r="BO331" i="2" s="1"/>
  <c r="AV320" i="3" s="1"/>
  <c r="BP331" i="2"/>
  <c r="BQ331" i="2" s="1"/>
  <c r="AW320" i="3" s="1"/>
  <c r="BF332" i="2"/>
  <c r="BG332" i="2" s="1"/>
  <c r="AR321" i="3" s="1"/>
  <c r="BH332" i="2"/>
  <c r="BI332" i="2" s="1"/>
  <c r="AS321" i="3" s="1"/>
  <c r="BJ332" i="2"/>
  <c r="BK332" i="2" s="1"/>
  <c r="AT321" i="3" s="1"/>
  <c r="BL332" i="2"/>
  <c r="BM332" i="2" s="1"/>
  <c r="AU321" i="3" s="1"/>
  <c r="BN332" i="2"/>
  <c r="BO332" i="2" s="1"/>
  <c r="AV321" i="3" s="1"/>
  <c r="BP332" i="2"/>
  <c r="BQ332" i="2" s="1"/>
  <c r="AW321" i="3" s="1"/>
  <c r="BF333" i="2"/>
  <c r="BG333" i="2" s="1"/>
  <c r="AR322" i="3" s="1"/>
  <c r="BH333" i="2"/>
  <c r="BI333" i="2" s="1"/>
  <c r="AS322" i="3" s="1"/>
  <c r="BJ333" i="2"/>
  <c r="BK333" i="2" s="1"/>
  <c r="AT322" i="3" s="1"/>
  <c r="BL333" i="2"/>
  <c r="BM333" i="2" s="1"/>
  <c r="AU322" i="3" s="1"/>
  <c r="BN333" i="2"/>
  <c r="BO333" i="2" s="1"/>
  <c r="AV322" i="3" s="1"/>
  <c r="BP333" i="2"/>
  <c r="BQ333" i="2" s="1"/>
  <c r="AW322" i="3" s="1"/>
  <c r="BF334" i="2"/>
  <c r="BG334" i="2" s="1"/>
  <c r="AR323" i="3" s="1"/>
  <c r="BH334" i="2"/>
  <c r="BI334" i="2" s="1"/>
  <c r="AS323" i="3" s="1"/>
  <c r="BJ334" i="2"/>
  <c r="BK334" i="2" s="1"/>
  <c r="AT323" i="3" s="1"/>
  <c r="BL334" i="2"/>
  <c r="BM334" i="2" s="1"/>
  <c r="AU323" i="3" s="1"/>
  <c r="BN334" i="2"/>
  <c r="BO334" i="2" s="1"/>
  <c r="AV323" i="3" s="1"/>
  <c r="BP334" i="2"/>
  <c r="BQ334" i="2" s="1"/>
  <c r="AW323" i="3" s="1"/>
  <c r="BF335" i="2"/>
  <c r="BG335" i="2" s="1"/>
  <c r="AR324" i="3" s="1"/>
  <c r="BH335" i="2"/>
  <c r="BI335" i="2" s="1"/>
  <c r="AS324" i="3" s="1"/>
  <c r="BJ335" i="2"/>
  <c r="BK335" i="2" s="1"/>
  <c r="AT324" i="3" s="1"/>
  <c r="BL335" i="2"/>
  <c r="BM335" i="2" s="1"/>
  <c r="AU324" i="3" s="1"/>
  <c r="BN335" i="2"/>
  <c r="BO335" i="2" s="1"/>
  <c r="AV324" i="3" s="1"/>
  <c r="BP335" i="2"/>
  <c r="BQ335" i="2" s="1"/>
  <c r="AW324" i="3" s="1"/>
  <c r="BF336" i="2"/>
  <c r="BG336" i="2" s="1"/>
  <c r="AR325" i="3" s="1"/>
  <c r="BH336" i="2"/>
  <c r="BI336" i="2" s="1"/>
  <c r="AS325" i="3" s="1"/>
  <c r="BJ336" i="2"/>
  <c r="BK336" i="2" s="1"/>
  <c r="AT325" i="3" s="1"/>
  <c r="BL336" i="2"/>
  <c r="BM336" i="2" s="1"/>
  <c r="AU325" i="3" s="1"/>
  <c r="BN336" i="2"/>
  <c r="BO336" i="2" s="1"/>
  <c r="AV325" i="3" s="1"/>
  <c r="BP336" i="2"/>
  <c r="BQ336" i="2" s="1"/>
  <c r="AW325" i="3" s="1"/>
  <c r="BF337" i="2"/>
  <c r="BG337" i="2" s="1"/>
  <c r="AR326" i="3" s="1"/>
  <c r="BH337" i="2"/>
  <c r="BI337" i="2" s="1"/>
  <c r="AS326" i="3" s="1"/>
  <c r="BJ337" i="2"/>
  <c r="BK337" i="2" s="1"/>
  <c r="AT326" i="3" s="1"/>
  <c r="BL337" i="2"/>
  <c r="BM337" i="2" s="1"/>
  <c r="AU326" i="3" s="1"/>
  <c r="BN337" i="2"/>
  <c r="BO337" i="2" s="1"/>
  <c r="AV326" i="3" s="1"/>
  <c r="BP337" i="2"/>
  <c r="BQ337" i="2" s="1"/>
  <c r="AW326" i="3" s="1"/>
  <c r="BF338" i="2"/>
  <c r="BG338" i="2" s="1"/>
  <c r="AR327" i="3" s="1"/>
  <c r="BH338" i="2"/>
  <c r="BI338" i="2" s="1"/>
  <c r="AS327" i="3" s="1"/>
  <c r="BJ338" i="2"/>
  <c r="BK338" i="2" s="1"/>
  <c r="AT327" i="3" s="1"/>
  <c r="BL338" i="2"/>
  <c r="BM338" i="2" s="1"/>
  <c r="AU327" i="3" s="1"/>
  <c r="BN338" i="2"/>
  <c r="BO338" i="2" s="1"/>
  <c r="AV327" i="3" s="1"/>
  <c r="BP338" i="2"/>
  <c r="BQ338" i="2" s="1"/>
  <c r="AW327" i="3" s="1"/>
  <c r="BF339" i="2"/>
  <c r="BG339" i="2" s="1"/>
  <c r="AR328" i="3" s="1"/>
  <c r="BH339" i="2"/>
  <c r="BI339" i="2" s="1"/>
  <c r="AS328" i="3" s="1"/>
  <c r="BJ339" i="2"/>
  <c r="BK339" i="2" s="1"/>
  <c r="AT328" i="3" s="1"/>
  <c r="BL339" i="2"/>
  <c r="BM339" i="2" s="1"/>
  <c r="AU328" i="3" s="1"/>
  <c r="BN339" i="2"/>
  <c r="BO339" i="2" s="1"/>
  <c r="AV328" i="3" s="1"/>
  <c r="BP339" i="2"/>
  <c r="BQ339" i="2" s="1"/>
  <c r="AW328" i="3" s="1"/>
  <c r="BF340" i="2"/>
  <c r="BG340" i="2" s="1"/>
  <c r="AR329" i="3" s="1"/>
  <c r="BH340" i="2"/>
  <c r="BI340" i="2" s="1"/>
  <c r="AS329" i="3" s="1"/>
  <c r="BJ340" i="2"/>
  <c r="BK340" i="2" s="1"/>
  <c r="AT329" i="3" s="1"/>
  <c r="BL340" i="2"/>
  <c r="BM340" i="2" s="1"/>
  <c r="AU329" i="3" s="1"/>
  <c r="BN340" i="2"/>
  <c r="BO340" i="2" s="1"/>
  <c r="AV329" i="3" s="1"/>
  <c r="BP340" i="2"/>
  <c r="BQ340" i="2" s="1"/>
  <c r="AW329" i="3" s="1"/>
  <c r="BF341" i="2"/>
  <c r="BG341" i="2" s="1"/>
  <c r="AR330" i="3" s="1"/>
  <c r="BH341" i="2"/>
  <c r="BI341" i="2" s="1"/>
  <c r="AS330" i="3" s="1"/>
  <c r="BJ341" i="2"/>
  <c r="BK341" i="2" s="1"/>
  <c r="AT330" i="3" s="1"/>
  <c r="BL341" i="2"/>
  <c r="BM341" i="2" s="1"/>
  <c r="AU330" i="3" s="1"/>
  <c r="BN341" i="2"/>
  <c r="BO341" i="2" s="1"/>
  <c r="AV330" i="3" s="1"/>
  <c r="BP341" i="2"/>
  <c r="BQ341" i="2" s="1"/>
  <c r="AW330" i="3" s="1"/>
  <c r="BF342" i="2"/>
  <c r="BG342" i="2" s="1"/>
  <c r="AR331" i="3" s="1"/>
  <c r="BH342" i="2"/>
  <c r="BI342" i="2" s="1"/>
  <c r="AS331" i="3" s="1"/>
  <c r="BJ342" i="2"/>
  <c r="BK342" i="2" s="1"/>
  <c r="AT331" i="3" s="1"/>
  <c r="BL342" i="2"/>
  <c r="BM342" i="2" s="1"/>
  <c r="AU331" i="3" s="1"/>
  <c r="BN342" i="2"/>
  <c r="BO342" i="2" s="1"/>
  <c r="AV331" i="3" s="1"/>
  <c r="BP342" i="2"/>
  <c r="BQ342" i="2" s="1"/>
  <c r="AW331" i="3" s="1"/>
  <c r="BF343" i="2"/>
  <c r="BG343" i="2" s="1"/>
  <c r="AR332" i="3" s="1"/>
  <c r="BH343" i="2"/>
  <c r="BI343" i="2" s="1"/>
  <c r="AS332" i="3" s="1"/>
  <c r="BJ343" i="2"/>
  <c r="BK343" i="2" s="1"/>
  <c r="AT332" i="3" s="1"/>
  <c r="BL343" i="2"/>
  <c r="BM343" i="2" s="1"/>
  <c r="AU332" i="3" s="1"/>
  <c r="BN343" i="2"/>
  <c r="BO343" i="2" s="1"/>
  <c r="AV332" i="3" s="1"/>
  <c r="BP343" i="2"/>
  <c r="BQ343" i="2" s="1"/>
  <c r="AW332" i="3" s="1"/>
  <c r="BF344" i="2"/>
  <c r="BG344" i="2" s="1"/>
  <c r="AR333" i="3" s="1"/>
  <c r="BH344" i="2"/>
  <c r="BI344" i="2" s="1"/>
  <c r="AS333" i="3" s="1"/>
  <c r="BJ344" i="2"/>
  <c r="BK344" i="2" s="1"/>
  <c r="AT333" i="3" s="1"/>
  <c r="BL344" i="2"/>
  <c r="BM344" i="2" s="1"/>
  <c r="AU333" i="3" s="1"/>
  <c r="BN344" i="2"/>
  <c r="BO344" i="2" s="1"/>
  <c r="AV333" i="3" s="1"/>
  <c r="BP344" i="2"/>
  <c r="BQ344" i="2" s="1"/>
  <c r="AW333" i="3" s="1"/>
  <c r="BF345" i="2"/>
  <c r="BG345" i="2" s="1"/>
  <c r="AR334" i="3" s="1"/>
  <c r="BH345" i="2"/>
  <c r="BI345" i="2" s="1"/>
  <c r="AS334" i="3" s="1"/>
  <c r="BJ345" i="2"/>
  <c r="BK345" i="2" s="1"/>
  <c r="AT334" i="3" s="1"/>
  <c r="BL345" i="2"/>
  <c r="BM345" i="2" s="1"/>
  <c r="AU334" i="3" s="1"/>
  <c r="BN345" i="2"/>
  <c r="BO345" i="2" s="1"/>
  <c r="AV334" i="3" s="1"/>
  <c r="BP345" i="2"/>
  <c r="BQ345" i="2" s="1"/>
  <c r="AW334" i="3" s="1"/>
  <c r="BF346" i="2"/>
  <c r="BG346" i="2" s="1"/>
  <c r="AR335" i="3" s="1"/>
  <c r="BH346" i="2"/>
  <c r="BI346" i="2" s="1"/>
  <c r="AS335" i="3" s="1"/>
  <c r="BJ346" i="2"/>
  <c r="BK346" i="2" s="1"/>
  <c r="AT335" i="3" s="1"/>
  <c r="BL346" i="2"/>
  <c r="BM346" i="2" s="1"/>
  <c r="AU335" i="3" s="1"/>
  <c r="BN346" i="2"/>
  <c r="BO346" i="2" s="1"/>
  <c r="AV335" i="3" s="1"/>
  <c r="BP346" i="2"/>
  <c r="BQ346" i="2" s="1"/>
  <c r="AW335" i="3" s="1"/>
  <c r="BF347" i="2"/>
  <c r="BG347" i="2" s="1"/>
  <c r="AR336" i="3" s="1"/>
  <c r="BH347" i="2"/>
  <c r="BI347" i="2" s="1"/>
  <c r="AS336" i="3" s="1"/>
  <c r="BJ347" i="2"/>
  <c r="BK347" i="2" s="1"/>
  <c r="AT336" i="3" s="1"/>
  <c r="BL347" i="2"/>
  <c r="BM347" i="2" s="1"/>
  <c r="AU336" i="3" s="1"/>
  <c r="BN347" i="2"/>
  <c r="BO347" i="2" s="1"/>
  <c r="AV336" i="3" s="1"/>
  <c r="BP347" i="2"/>
  <c r="BQ347" i="2" s="1"/>
  <c r="AW336" i="3" s="1"/>
  <c r="BF348" i="2"/>
  <c r="BG348" i="2" s="1"/>
  <c r="AR337" i="3" s="1"/>
  <c r="BH348" i="2"/>
  <c r="BI348" i="2" s="1"/>
  <c r="AS337" i="3" s="1"/>
  <c r="BJ348" i="2"/>
  <c r="BK348" i="2" s="1"/>
  <c r="AT337" i="3" s="1"/>
  <c r="BL348" i="2"/>
  <c r="BM348" i="2" s="1"/>
  <c r="AU337" i="3" s="1"/>
  <c r="BN348" i="2"/>
  <c r="BO348" i="2" s="1"/>
  <c r="AV337" i="3" s="1"/>
  <c r="BP348" i="2"/>
  <c r="BQ348" i="2" s="1"/>
  <c r="AW337" i="3" s="1"/>
  <c r="BF349" i="2"/>
  <c r="BG349" i="2" s="1"/>
  <c r="AR338" i="3" s="1"/>
  <c r="BH349" i="2"/>
  <c r="BI349" i="2" s="1"/>
  <c r="AS338" i="3" s="1"/>
  <c r="BJ349" i="2"/>
  <c r="BK349" i="2" s="1"/>
  <c r="AT338" i="3" s="1"/>
  <c r="BL349" i="2"/>
  <c r="BM349" i="2" s="1"/>
  <c r="AU338" i="3" s="1"/>
  <c r="BN349" i="2"/>
  <c r="BO349" i="2" s="1"/>
  <c r="AV338" i="3" s="1"/>
  <c r="BP349" i="2"/>
  <c r="BQ349" i="2" s="1"/>
  <c r="AW338" i="3" s="1"/>
  <c r="BF350" i="2"/>
  <c r="BG350" i="2" s="1"/>
  <c r="BH350" i="2"/>
  <c r="BI350" i="2" s="1"/>
  <c r="BJ350" i="2"/>
  <c r="BK350" i="2" s="1"/>
  <c r="BL350" i="2"/>
  <c r="BM350" i="2" s="1"/>
  <c r="BN350" i="2"/>
  <c r="BO350" i="2" s="1"/>
  <c r="BP350" i="2"/>
  <c r="BQ350" i="2" s="1"/>
  <c r="BF351" i="2"/>
  <c r="BG351" i="2" s="1"/>
  <c r="AR339" i="3" s="1"/>
  <c r="BH351" i="2"/>
  <c r="BI351" i="2" s="1"/>
  <c r="AS339" i="3" s="1"/>
  <c r="BJ351" i="2"/>
  <c r="BK351" i="2" s="1"/>
  <c r="AT339" i="3" s="1"/>
  <c r="BL351" i="2"/>
  <c r="BM351" i="2" s="1"/>
  <c r="BN351" i="2"/>
  <c r="BO351" i="2" s="1"/>
  <c r="AV339" i="3" s="1"/>
  <c r="BP351" i="2"/>
  <c r="BQ351" i="2" s="1"/>
  <c r="AW339" i="3" s="1"/>
  <c r="BF352" i="2"/>
  <c r="BG352" i="2" s="1"/>
  <c r="AR340" i="3" s="1"/>
  <c r="BH352" i="2"/>
  <c r="BI352" i="2" s="1"/>
  <c r="AS340" i="3" s="1"/>
  <c r="BJ352" i="2"/>
  <c r="BK352" i="2" s="1"/>
  <c r="AT340" i="3" s="1"/>
  <c r="BL352" i="2"/>
  <c r="BM352" i="2" s="1"/>
  <c r="AU340" i="3" s="1"/>
  <c r="BN352" i="2"/>
  <c r="BO352" i="2" s="1"/>
  <c r="AV340" i="3" s="1"/>
  <c r="BP352" i="2"/>
  <c r="BQ352" i="2" s="1"/>
  <c r="AW340" i="3" s="1"/>
  <c r="BF353" i="2"/>
  <c r="BG353" i="2" s="1"/>
  <c r="AR341" i="3" s="1"/>
  <c r="BH353" i="2"/>
  <c r="BI353" i="2" s="1"/>
  <c r="AS341" i="3" s="1"/>
  <c r="BJ353" i="2"/>
  <c r="BK353" i="2" s="1"/>
  <c r="AT341" i="3" s="1"/>
  <c r="BL353" i="2"/>
  <c r="BM353" i="2" s="1"/>
  <c r="AU341" i="3" s="1"/>
  <c r="BN353" i="2"/>
  <c r="BO353" i="2" s="1"/>
  <c r="AV341" i="3" s="1"/>
  <c r="BP353" i="2"/>
  <c r="BQ353" i="2" s="1"/>
  <c r="AW341" i="3" s="1"/>
  <c r="BF354" i="2"/>
  <c r="BG354" i="2" s="1"/>
  <c r="AR342" i="3" s="1"/>
  <c r="BH354" i="2"/>
  <c r="BI354" i="2" s="1"/>
  <c r="AS342" i="3" s="1"/>
  <c r="BJ354" i="2"/>
  <c r="BK354" i="2" s="1"/>
  <c r="AT342" i="3" s="1"/>
  <c r="BL354" i="2"/>
  <c r="BM354" i="2" s="1"/>
  <c r="AU342" i="3" s="1"/>
  <c r="BN354" i="2"/>
  <c r="BO354" i="2" s="1"/>
  <c r="AV342" i="3" s="1"/>
  <c r="BP354" i="2"/>
  <c r="BQ354" i="2" s="1"/>
  <c r="AW342" i="3" s="1"/>
  <c r="BF355" i="2"/>
  <c r="BG355" i="2" s="1"/>
  <c r="AR343" i="3" s="1"/>
  <c r="BH355" i="2"/>
  <c r="BI355" i="2" s="1"/>
  <c r="AS343" i="3" s="1"/>
  <c r="BJ355" i="2"/>
  <c r="BK355" i="2" s="1"/>
  <c r="AT343" i="3" s="1"/>
  <c r="BL355" i="2"/>
  <c r="BM355" i="2" s="1"/>
  <c r="AU343" i="3" s="1"/>
  <c r="BN355" i="2"/>
  <c r="BO355" i="2" s="1"/>
  <c r="AV343" i="3" s="1"/>
  <c r="BP355" i="2"/>
  <c r="BQ355" i="2" s="1"/>
  <c r="AW343" i="3" s="1"/>
  <c r="BF356" i="2"/>
  <c r="BG356" i="2" s="1"/>
  <c r="AR344" i="3" s="1"/>
  <c r="BH356" i="2"/>
  <c r="BI356" i="2" s="1"/>
  <c r="AS344" i="3" s="1"/>
  <c r="BJ356" i="2"/>
  <c r="BK356" i="2" s="1"/>
  <c r="AT344" i="3" s="1"/>
  <c r="BL356" i="2"/>
  <c r="BM356" i="2" s="1"/>
  <c r="AU344" i="3" s="1"/>
  <c r="BN356" i="2"/>
  <c r="BO356" i="2" s="1"/>
  <c r="AV344" i="3" s="1"/>
  <c r="BP356" i="2"/>
  <c r="BQ356" i="2" s="1"/>
  <c r="AW344" i="3" s="1"/>
  <c r="BF357" i="2"/>
  <c r="BG357" i="2" s="1"/>
  <c r="AR345" i="3" s="1"/>
  <c r="BH357" i="2"/>
  <c r="BI357" i="2" s="1"/>
  <c r="AS345" i="3" s="1"/>
  <c r="BJ357" i="2"/>
  <c r="BK357" i="2" s="1"/>
  <c r="AT345" i="3" s="1"/>
  <c r="BL357" i="2"/>
  <c r="BM357" i="2" s="1"/>
  <c r="AU345" i="3" s="1"/>
  <c r="BN357" i="2"/>
  <c r="BO357" i="2" s="1"/>
  <c r="AV345" i="3" s="1"/>
  <c r="BP357" i="2"/>
  <c r="BQ357" i="2" s="1"/>
  <c r="AW345" i="3" s="1"/>
  <c r="BF358" i="2"/>
  <c r="BG358" i="2" s="1"/>
  <c r="AR346" i="3" s="1"/>
  <c r="BH358" i="2"/>
  <c r="BI358" i="2" s="1"/>
  <c r="AS346" i="3" s="1"/>
  <c r="BJ358" i="2"/>
  <c r="BK358" i="2" s="1"/>
  <c r="AT346" i="3" s="1"/>
  <c r="BL358" i="2"/>
  <c r="BM358" i="2" s="1"/>
  <c r="AU346" i="3" s="1"/>
  <c r="BN358" i="2"/>
  <c r="BO358" i="2" s="1"/>
  <c r="AV346" i="3" s="1"/>
  <c r="BP358" i="2"/>
  <c r="BQ358" i="2" s="1"/>
  <c r="AW346" i="3" s="1"/>
  <c r="BF359" i="2"/>
  <c r="BG359" i="2" s="1"/>
  <c r="AR347" i="3" s="1"/>
  <c r="BH359" i="2"/>
  <c r="BI359" i="2" s="1"/>
  <c r="AS347" i="3" s="1"/>
  <c r="BJ359" i="2"/>
  <c r="BK359" i="2" s="1"/>
  <c r="AT347" i="3" s="1"/>
  <c r="BL359" i="2"/>
  <c r="BM359" i="2" s="1"/>
  <c r="AU347" i="3" s="1"/>
  <c r="BN359" i="2"/>
  <c r="BO359" i="2" s="1"/>
  <c r="AV347" i="3" s="1"/>
  <c r="BP359" i="2"/>
  <c r="BQ359" i="2" s="1"/>
  <c r="AW347" i="3" s="1"/>
  <c r="BF360" i="2"/>
  <c r="BG360" i="2" s="1"/>
  <c r="AR348" i="3" s="1"/>
  <c r="BH360" i="2"/>
  <c r="BI360" i="2" s="1"/>
  <c r="AS348" i="3" s="1"/>
  <c r="BJ360" i="2"/>
  <c r="BK360" i="2" s="1"/>
  <c r="AT348" i="3" s="1"/>
  <c r="BL360" i="2"/>
  <c r="BM360" i="2" s="1"/>
  <c r="AU348" i="3" s="1"/>
  <c r="BN360" i="2"/>
  <c r="BO360" i="2" s="1"/>
  <c r="AV348" i="3" s="1"/>
  <c r="BP360" i="2"/>
  <c r="BQ360" i="2" s="1"/>
  <c r="AW348" i="3" s="1"/>
  <c r="BF361" i="2"/>
  <c r="BG361" i="2" s="1"/>
  <c r="AR349" i="3" s="1"/>
  <c r="BH361" i="2"/>
  <c r="BI361" i="2" s="1"/>
  <c r="AS349" i="3" s="1"/>
  <c r="BJ361" i="2"/>
  <c r="BK361" i="2" s="1"/>
  <c r="AT349" i="3" s="1"/>
  <c r="BL361" i="2"/>
  <c r="BM361" i="2" s="1"/>
  <c r="AU349" i="3" s="1"/>
  <c r="BN361" i="2"/>
  <c r="BO361" i="2" s="1"/>
  <c r="AV349" i="3" s="1"/>
  <c r="BP361" i="2"/>
  <c r="BQ361" i="2" s="1"/>
  <c r="AW349" i="3" s="1"/>
  <c r="BF362" i="2"/>
  <c r="BG362" i="2" s="1"/>
  <c r="AR350" i="3" s="1"/>
  <c r="BH362" i="2"/>
  <c r="BI362" i="2" s="1"/>
  <c r="AS350" i="3" s="1"/>
  <c r="BJ362" i="2"/>
  <c r="BK362" i="2" s="1"/>
  <c r="AT350" i="3" s="1"/>
  <c r="BL362" i="2"/>
  <c r="BM362" i="2" s="1"/>
  <c r="AU350" i="3" s="1"/>
  <c r="BN362" i="2"/>
  <c r="BO362" i="2" s="1"/>
  <c r="AV350" i="3" s="1"/>
  <c r="BP362" i="2"/>
  <c r="BQ362" i="2" s="1"/>
  <c r="AW350" i="3" s="1"/>
  <c r="BF363" i="2"/>
  <c r="BG363" i="2" s="1"/>
  <c r="AR351" i="3" s="1"/>
  <c r="BH363" i="2"/>
  <c r="BI363" i="2" s="1"/>
  <c r="AS351" i="3" s="1"/>
  <c r="BJ363" i="2"/>
  <c r="BK363" i="2" s="1"/>
  <c r="AT351" i="3" s="1"/>
  <c r="BL363" i="2"/>
  <c r="BM363" i="2" s="1"/>
  <c r="AU351" i="3" s="1"/>
  <c r="BN363" i="2"/>
  <c r="BO363" i="2" s="1"/>
  <c r="AV351" i="3" s="1"/>
  <c r="BP363" i="2"/>
  <c r="BQ363" i="2" s="1"/>
  <c r="AW351" i="3" s="1"/>
  <c r="BF364" i="2"/>
  <c r="BG364" i="2" s="1"/>
  <c r="AR352" i="3" s="1"/>
  <c r="BH364" i="2"/>
  <c r="BI364" i="2" s="1"/>
  <c r="AS352" i="3" s="1"/>
  <c r="BJ364" i="2"/>
  <c r="BK364" i="2" s="1"/>
  <c r="AT352" i="3" s="1"/>
  <c r="BL364" i="2"/>
  <c r="BM364" i="2" s="1"/>
  <c r="AU352" i="3" s="1"/>
  <c r="BN364" i="2"/>
  <c r="BO364" i="2" s="1"/>
  <c r="AV352" i="3" s="1"/>
  <c r="BP364" i="2"/>
  <c r="BQ364" i="2" s="1"/>
  <c r="AW352" i="3" s="1"/>
  <c r="BF365" i="2"/>
  <c r="BG365" i="2" s="1"/>
  <c r="AR353" i="3" s="1"/>
  <c r="BH365" i="2"/>
  <c r="BI365" i="2" s="1"/>
  <c r="AS353" i="3" s="1"/>
  <c r="BJ365" i="2"/>
  <c r="BK365" i="2" s="1"/>
  <c r="AT353" i="3" s="1"/>
  <c r="BL365" i="2"/>
  <c r="BM365" i="2" s="1"/>
  <c r="AU353" i="3" s="1"/>
  <c r="BN365" i="2"/>
  <c r="BO365" i="2" s="1"/>
  <c r="AV353" i="3" s="1"/>
  <c r="BP365" i="2"/>
  <c r="BQ365" i="2" s="1"/>
  <c r="AW353" i="3" s="1"/>
  <c r="BF366" i="2"/>
  <c r="BG366" i="2" s="1"/>
  <c r="AR354" i="3" s="1"/>
  <c r="BH366" i="2"/>
  <c r="BI366" i="2" s="1"/>
  <c r="AS354" i="3" s="1"/>
  <c r="BJ366" i="2"/>
  <c r="BK366" i="2" s="1"/>
  <c r="AT354" i="3" s="1"/>
  <c r="BL366" i="2"/>
  <c r="BM366" i="2" s="1"/>
  <c r="AU354" i="3" s="1"/>
  <c r="BN366" i="2"/>
  <c r="BO366" i="2" s="1"/>
  <c r="AV354" i="3" s="1"/>
  <c r="BP366" i="2"/>
  <c r="BQ366" i="2" s="1"/>
  <c r="AW354" i="3" s="1"/>
  <c r="BF367" i="2"/>
  <c r="BG367" i="2" s="1"/>
  <c r="BH367" i="2"/>
  <c r="BI367" i="2" s="1"/>
  <c r="BJ367" i="2"/>
  <c r="BK367" i="2" s="1"/>
  <c r="BL367" i="2"/>
  <c r="BM367" i="2" s="1"/>
  <c r="BN367" i="2"/>
  <c r="BO367" i="2" s="1"/>
  <c r="BP367" i="2"/>
  <c r="BQ367" i="2" s="1"/>
  <c r="BF368" i="2"/>
  <c r="BG368" i="2" s="1"/>
  <c r="BH368" i="2"/>
  <c r="BI368" i="2" s="1"/>
  <c r="BJ368" i="2"/>
  <c r="BK368" i="2" s="1"/>
  <c r="BL368" i="2"/>
  <c r="BM368" i="2" s="1"/>
  <c r="BN368" i="2"/>
  <c r="BO368" i="2" s="1"/>
  <c r="BP368" i="2"/>
  <c r="BQ368" i="2" s="1"/>
  <c r="BF369" i="2"/>
  <c r="BG369" i="2" s="1"/>
  <c r="AR355" i="3" s="1"/>
  <c r="BH369" i="2"/>
  <c r="BI369" i="2" s="1"/>
  <c r="AS355" i="3" s="1"/>
  <c r="BJ369" i="2"/>
  <c r="BK369" i="2" s="1"/>
  <c r="AT355" i="3" s="1"/>
  <c r="BL369" i="2"/>
  <c r="BM369" i="2" s="1"/>
  <c r="AU355" i="3" s="1"/>
  <c r="BN369" i="2"/>
  <c r="BO369" i="2" s="1"/>
  <c r="AV355" i="3" s="1"/>
  <c r="BP369" i="2"/>
  <c r="BQ369" i="2" s="1"/>
  <c r="AW355" i="3" s="1"/>
  <c r="BF370" i="2"/>
  <c r="BG370" i="2" s="1"/>
  <c r="AR356" i="3" s="1"/>
  <c r="BH370" i="2"/>
  <c r="BI370" i="2" s="1"/>
  <c r="AS356" i="3" s="1"/>
  <c r="BJ370" i="2"/>
  <c r="BK370" i="2" s="1"/>
  <c r="AT356" i="3" s="1"/>
  <c r="BL370" i="2"/>
  <c r="BM370" i="2" s="1"/>
  <c r="AU356" i="3" s="1"/>
  <c r="BN370" i="2"/>
  <c r="BO370" i="2" s="1"/>
  <c r="AV356" i="3" s="1"/>
  <c r="BP370" i="2"/>
  <c r="BQ370" i="2" s="1"/>
  <c r="AW356" i="3" s="1"/>
  <c r="BF371" i="2"/>
  <c r="BG371" i="2" s="1"/>
  <c r="AR357" i="3" s="1"/>
  <c r="BH371" i="2"/>
  <c r="BI371" i="2" s="1"/>
  <c r="AS357" i="3" s="1"/>
  <c r="BJ371" i="2"/>
  <c r="BK371" i="2" s="1"/>
  <c r="AT357" i="3" s="1"/>
  <c r="BL371" i="2"/>
  <c r="BM371" i="2" s="1"/>
  <c r="AU357" i="3" s="1"/>
  <c r="BN371" i="2"/>
  <c r="BO371" i="2" s="1"/>
  <c r="AV357" i="3" s="1"/>
  <c r="BP371" i="2"/>
  <c r="BQ371" i="2" s="1"/>
  <c r="AW357" i="3" s="1"/>
  <c r="BF372" i="2"/>
  <c r="BG372" i="2" s="1"/>
  <c r="AR358" i="3" s="1"/>
  <c r="BH372" i="2"/>
  <c r="BI372" i="2" s="1"/>
  <c r="AS358" i="3" s="1"/>
  <c r="BJ372" i="2"/>
  <c r="BK372" i="2" s="1"/>
  <c r="AT358" i="3" s="1"/>
  <c r="BL372" i="2"/>
  <c r="BM372" i="2" s="1"/>
  <c r="AU358" i="3" s="1"/>
  <c r="BN372" i="2"/>
  <c r="BO372" i="2" s="1"/>
  <c r="AV358" i="3" s="1"/>
  <c r="BP372" i="2"/>
  <c r="BQ372" i="2" s="1"/>
  <c r="AW358" i="3" s="1"/>
  <c r="BF373" i="2"/>
  <c r="BG373" i="2" s="1"/>
  <c r="AR359" i="3" s="1"/>
  <c r="BH373" i="2"/>
  <c r="BI373" i="2" s="1"/>
  <c r="AS359" i="3" s="1"/>
  <c r="BJ373" i="2"/>
  <c r="BK373" i="2" s="1"/>
  <c r="AT359" i="3" s="1"/>
  <c r="BL373" i="2"/>
  <c r="BM373" i="2" s="1"/>
  <c r="BN373" i="2"/>
  <c r="BO373" i="2" s="1"/>
  <c r="AV359" i="3" s="1"/>
  <c r="BP373" i="2"/>
  <c r="BQ373" i="2" s="1"/>
  <c r="AW359" i="3" s="1"/>
  <c r="BF374" i="2"/>
  <c r="BG374" i="2" s="1"/>
  <c r="AR360" i="3" s="1"/>
  <c r="BH374" i="2"/>
  <c r="BI374" i="2" s="1"/>
  <c r="AS360" i="3" s="1"/>
  <c r="BJ374" i="2"/>
  <c r="BK374" i="2" s="1"/>
  <c r="AT360" i="3" s="1"/>
  <c r="BL374" i="2"/>
  <c r="BM374" i="2" s="1"/>
  <c r="AU360" i="3" s="1"/>
  <c r="BN374" i="2"/>
  <c r="BO374" i="2" s="1"/>
  <c r="AV360" i="3" s="1"/>
  <c r="BP374" i="2"/>
  <c r="BQ374" i="2" s="1"/>
  <c r="AW360" i="3" s="1"/>
  <c r="BF375" i="2"/>
  <c r="BG375" i="2" s="1"/>
  <c r="AR361" i="3" s="1"/>
  <c r="BH375" i="2"/>
  <c r="BI375" i="2" s="1"/>
  <c r="AS361" i="3" s="1"/>
  <c r="BJ375" i="2"/>
  <c r="BK375" i="2" s="1"/>
  <c r="AT361" i="3" s="1"/>
  <c r="BL375" i="2"/>
  <c r="BM375" i="2" s="1"/>
  <c r="AU361" i="3" s="1"/>
  <c r="BN375" i="2"/>
  <c r="BO375" i="2" s="1"/>
  <c r="AV361" i="3" s="1"/>
  <c r="BP375" i="2"/>
  <c r="BQ375" i="2" s="1"/>
  <c r="AW361" i="3" s="1"/>
  <c r="BF376" i="2"/>
  <c r="BG376" i="2" s="1"/>
  <c r="AR362" i="3" s="1"/>
  <c r="BH376" i="2"/>
  <c r="BI376" i="2" s="1"/>
  <c r="AS362" i="3" s="1"/>
  <c r="BJ376" i="2"/>
  <c r="BK376" i="2" s="1"/>
  <c r="AT362" i="3" s="1"/>
  <c r="BL376" i="2"/>
  <c r="BM376" i="2" s="1"/>
  <c r="AU362" i="3" s="1"/>
  <c r="BN376" i="2"/>
  <c r="BO376" i="2" s="1"/>
  <c r="AV362" i="3" s="1"/>
  <c r="BP376" i="2"/>
  <c r="BQ376" i="2" s="1"/>
  <c r="AW362" i="3" s="1"/>
  <c r="BF377" i="2"/>
  <c r="BG377" i="2" s="1"/>
  <c r="AR363" i="3" s="1"/>
  <c r="BH377" i="2"/>
  <c r="BI377" i="2" s="1"/>
  <c r="AS363" i="3" s="1"/>
  <c r="BJ377" i="2"/>
  <c r="BK377" i="2" s="1"/>
  <c r="AT363" i="3" s="1"/>
  <c r="BL377" i="2"/>
  <c r="BM377" i="2" s="1"/>
  <c r="BN377" i="2"/>
  <c r="BO377" i="2" s="1"/>
  <c r="AV363" i="3" s="1"/>
  <c r="BP377" i="2"/>
  <c r="BQ377" i="2" s="1"/>
  <c r="AW363" i="3" s="1"/>
  <c r="BF378" i="2"/>
  <c r="BG378" i="2" s="1"/>
  <c r="AR364" i="3" s="1"/>
  <c r="BH378" i="2"/>
  <c r="BI378" i="2" s="1"/>
  <c r="AS364" i="3" s="1"/>
  <c r="BJ378" i="2"/>
  <c r="BK378" i="2" s="1"/>
  <c r="AT364" i="3" s="1"/>
  <c r="BL378" i="2"/>
  <c r="BM378" i="2" s="1"/>
  <c r="AU364" i="3" s="1"/>
  <c r="BN378" i="2"/>
  <c r="BO378" i="2" s="1"/>
  <c r="AV364" i="3" s="1"/>
  <c r="BP378" i="2"/>
  <c r="BQ378" i="2" s="1"/>
  <c r="AW364" i="3" s="1"/>
  <c r="BF379" i="2"/>
  <c r="BG379" i="2" s="1"/>
  <c r="AR365" i="3" s="1"/>
  <c r="BH379" i="2"/>
  <c r="BI379" i="2" s="1"/>
  <c r="AS365" i="3" s="1"/>
  <c r="BJ379" i="2"/>
  <c r="BK379" i="2" s="1"/>
  <c r="AT365" i="3" s="1"/>
  <c r="BL379" i="2"/>
  <c r="BM379" i="2" s="1"/>
  <c r="AU365" i="3" s="1"/>
  <c r="BN379" i="2"/>
  <c r="BO379" i="2" s="1"/>
  <c r="AV365" i="3" s="1"/>
  <c r="BP379" i="2"/>
  <c r="BQ379" i="2" s="1"/>
  <c r="AW365" i="3" s="1"/>
  <c r="BF380" i="2"/>
  <c r="BG380" i="2" s="1"/>
  <c r="AR366" i="3" s="1"/>
  <c r="BH380" i="2"/>
  <c r="BI380" i="2" s="1"/>
  <c r="AS366" i="3" s="1"/>
  <c r="BJ380" i="2"/>
  <c r="BK380" i="2" s="1"/>
  <c r="AT366" i="3" s="1"/>
  <c r="BL380" i="2"/>
  <c r="BM380" i="2" s="1"/>
  <c r="AU366" i="3" s="1"/>
  <c r="BN380" i="2"/>
  <c r="BO380" i="2" s="1"/>
  <c r="AV366" i="3" s="1"/>
  <c r="BP380" i="2"/>
  <c r="BQ380" i="2" s="1"/>
  <c r="AW366" i="3" s="1"/>
  <c r="BF381" i="2"/>
  <c r="BG381" i="2" s="1"/>
  <c r="AR367" i="3" s="1"/>
  <c r="BH381" i="2"/>
  <c r="BI381" i="2" s="1"/>
  <c r="AS367" i="3" s="1"/>
  <c r="BJ381" i="2"/>
  <c r="BK381" i="2" s="1"/>
  <c r="AT367" i="3" s="1"/>
  <c r="BL381" i="2"/>
  <c r="BM381" i="2" s="1"/>
  <c r="AU367" i="3" s="1"/>
  <c r="BN381" i="2"/>
  <c r="BO381" i="2" s="1"/>
  <c r="AV367" i="3" s="1"/>
  <c r="BP381" i="2"/>
  <c r="BQ381" i="2" s="1"/>
  <c r="AW367" i="3" s="1"/>
  <c r="BF382" i="2"/>
  <c r="BG382" i="2" s="1"/>
  <c r="BH382" i="2"/>
  <c r="BI382" i="2" s="1"/>
  <c r="BJ382" i="2"/>
  <c r="BK382" i="2" s="1"/>
  <c r="BL382" i="2"/>
  <c r="BM382" i="2" s="1"/>
  <c r="BN382" i="2"/>
  <c r="BO382" i="2" s="1"/>
  <c r="BP382" i="2"/>
  <c r="BQ382" i="2" s="1"/>
  <c r="BF383" i="2"/>
  <c r="BG383" i="2" s="1"/>
  <c r="AR368" i="3" s="1"/>
  <c r="BH383" i="2"/>
  <c r="BI383" i="2" s="1"/>
  <c r="AS368" i="3" s="1"/>
  <c r="BJ383" i="2"/>
  <c r="BK383" i="2" s="1"/>
  <c r="AT368" i="3" s="1"/>
  <c r="BL383" i="2"/>
  <c r="BM383" i="2" s="1"/>
  <c r="BN383" i="2"/>
  <c r="BO383" i="2" s="1"/>
  <c r="AV368" i="3" s="1"/>
  <c r="BP383" i="2"/>
  <c r="BQ383" i="2" s="1"/>
  <c r="AW368" i="3" s="1"/>
  <c r="BF384" i="2"/>
  <c r="BG384" i="2" s="1"/>
  <c r="AR369" i="3" s="1"/>
  <c r="BH384" i="2"/>
  <c r="BI384" i="2" s="1"/>
  <c r="AS369" i="3" s="1"/>
  <c r="BJ384" i="2"/>
  <c r="BK384" i="2" s="1"/>
  <c r="AT369" i="3" s="1"/>
  <c r="BL384" i="2"/>
  <c r="BM384" i="2" s="1"/>
  <c r="AU369" i="3" s="1"/>
  <c r="BN384" i="2"/>
  <c r="BO384" i="2" s="1"/>
  <c r="AV369" i="3" s="1"/>
  <c r="BP384" i="2"/>
  <c r="BQ384" i="2" s="1"/>
  <c r="AW369" i="3" s="1"/>
  <c r="BF385" i="2"/>
  <c r="BG385" i="2" s="1"/>
  <c r="AR370" i="3" s="1"/>
  <c r="BH385" i="2"/>
  <c r="BI385" i="2" s="1"/>
  <c r="AS370" i="3" s="1"/>
  <c r="BJ385" i="2"/>
  <c r="BK385" i="2" s="1"/>
  <c r="AT370" i="3" s="1"/>
  <c r="BL385" i="2"/>
  <c r="BM385" i="2" s="1"/>
  <c r="AU370" i="3" s="1"/>
  <c r="BN385" i="2"/>
  <c r="BO385" i="2" s="1"/>
  <c r="AV370" i="3" s="1"/>
  <c r="BP385" i="2"/>
  <c r="BQ385" i="2" s="1"/>
  <c r="AW370" i="3" s="1"/>
  <c r="BF386" i="2"/>
  <c r="BG386" i="2" s="1"/>
  <c r="AR371" i="3" s="1"/>
  <c r="BH386" i="2"/>
  <c r="BI386" i="2" s="1"/>
  <c r="AS371" i="3" s="1"/>
  <c r="BJ386" i="2"/>
  <c r="BK386" i="2" s="1"/>
  <c r="AT371" i="3" s="1"/>
  <c r="BL386" i="2"/>
  <c r="BM386" i="2" s="1"/>
  <c r="AU371" i="3" s="1"/>
  <c r="BN386" i="2"/>
  <c r="BO386" i="2" s="1"/>
  <c r="AV371" i="3" s="1"/>
  <c r="BP386" i="2"/>
  <c r="BQ386" i="2" s="1"/>
  <c r="AW371" i="3" s="1"/>
  <c r="BF387" i="2"/>
  <c r="BG387" i="2" s="1"/>
  <c r="AR372" i="3" s="1"/>
  <c r="BH387" i="2"/>
  <c r="BI387" i="2" s="1"/>
  <c r="AS372" i="3" s="1"/>
  <c r="BJ387" i="2"/>
  <c r="BK387" i="2" s="1"/>
  <c r="AT372" i="3" s="1"/>
  <c r="BL387" i="2"/>
  <c r="BM387" i="2" s="1"/>
  <c r="AU372" i="3" s="1"/>
  <c r="BN387" i="2"/>
  <c r="BO387" i="2" s="1"/>
  <c r="AV372" i="3" s="1"/>
  <c r="BP387" i="2"/>
  <c r="BQ387" i="2" s="1"/>
  <c r="AW372" i="3" s="1"/>
  <c r="BF388" i="2"/>
  <c r="BG388" i="2" s="1"/>
  <c r="AR373" i="3" s="1"/>
  <c r="BH388" i="2"/>
  <c r="BI388" i="2" s="1"/>
  <c r="AS373" i="3" s="1"/>
  <c r="BJ388" i="2"/>
  <c r="BK388" i="2" s="1"/>
  <c r="AT373" i="3" s="1"/>
  <c r="BL388" i="2"/>
  <c r="BM388" i="2" s="1"/>
  <c r="AU373" i="3" s="1"/>
  <c r="BN388" i="2"/>
  <c r="BO388" i="2" s="1"/>
  <c r="AV373" i="3" s="1"/>
  <c r="BP388" i="2"/>
  <c r="BQ388" i="2" s="1"/>
  <c r="AW373" i="3" s="1"/>
  <c r="BF389" i="2"/>
  <c r="BG389" i="2" s="1"/>
  <c r="AR374" i="3" s="1"/>
  <c r="BH389" i="2"/>
  <c r="BI389" i="2" s="1"/>
  <c r="AS374" i="3" s="1"/>
  <c r="BJ389" i="2"/>
  <c r="BK389" i="2" s="1"/>
  <c r="AT374" i="3" s="1"/>
  <c r="BL389" i="2"/>
  <c r="BM389" i="2" s="1"/>
  <c r="AU374" i="3" s="1"/>
  <c r="BN389" i="2"/>
  <c r="BO389" i="2" s="1"/>
  <c r="AV374" i="3" s="1"/>
  <c r="BP389" i="2"/>
  <c r="BQ389" i="2" s="1"/>
  <c r="AW374" i="3" s="1"/>
  <c r="BF390" i="2"/>
  <c r="BG390" i="2" s="1"/>
  <c r="AR375" i="3" s="1"/>
  <c r="BH390" i="2"/>
  <c r="BI390" i="2" s="1"/>
  <c r="AS375" i="3" s="1"/>
  <c r="BJ390" i="2"/>
  <c r="BK390" i="2" s="1"/>
  <c r="AT375" i="3" s="1"/>
  <c r="BL390" i="2"/>
  <c r="BM390" i="2" s="1"/>
  <c r="AU375" i="3" s="1"/>
  <c r="BN390" i="2"/>
  <c r="BO390" i="2" s="1"/>
  <c r="AV375" i="3" s="1"/>
  <c r="BP390" i="2"/>
  <c r="BQ390" i="2" s="1"/>
  <c r="AW375" i="3" s="1"/>
  <c r="BF391" i="2"/>
  <c r="BG391" i="2" s="1"/>
  <c r="AR376" i="3" s="1"/>
  <c r="BH391" i="2"/>
  <c r="BI391" i="2" s="1"/>
  <c r="AS376" i="3" s="1"/>
  <c r="BJ391" i="2"/>
  <c r="BK391" i="2" s="1"/>
  <c r="AT376" i="3" s="1"/>
  <c r="BL391" i="2"/>
  <c r="BM391" i="2" s="1"/>
  <c r="AU376" i="3" s="1"/>
  <c r="BN391" i="2"/>
  <c r="BO391" i="2" s="1"/>
  <c r="AV376" i="3" s="1"/>
  <c r="BP391" i="2"/>
  <c r="BQ391" i="2" s="1"/>
  <c r="AW376" i="3" s="1"/>
  <c r="BF392" i="2"/>
  <c r="BG392" i="2" s="1"/>
  <c r="AR377" i="3" s="1"/>
  <c r="BH392" i="2"/>
  <c r="BI392" i="2" s="1"/>
  <c r="AS377" i="3" s="1"/>
  <c r="BJ392" i="2"/>
  <c r="BK392" i="2" s="1"/>
  <c r="AT377" i="3" s="1"/>
  <c r="BL392" i="2"/>
  <c r="BM392" i="2" s="1"/>
  <c r="AU377" i="3" s="1"/>
  <c r="BN392" i="2"/>
  <c r="BO392" i="2" s="1"/>
  <c r="AV377" i="3" s="1"/>
  <c r="BP392" i="2"/>
  <c r="BQ392" i="2" s="1"/>
  <c r="AW377" i="3" s="1"/>
  <c r="BF393" i="2"/>
  <c r="BG393" i="2" s="1"/>
  <c r="AR378" i="3" s="1"/>
  <c r="BH393" i="2"/>
  <c r="BI393" i="2" s="1"/>
  <c r="AS378" i="3" s="1"/>
  <c r="BJ393" i="2"/>
  <c r="BK393" i="2" s="1"/>
  <c r="AT378" i="3" s="1"/>
  <c r="BL393" i="2"/>
  <c r="BM393" i="2" s="1"/>
  <c r="BN393" i="2"/>
  <c r="BO393" i="2" s="1"/>
  <c r="AV378" i="3" s="1"/>
  <c r="BP393" i="2"/>
  <c r="BQ393" i="2" s="1"/>
  <c r="BF394" i="2"/>
  <c r="BG394" i="2" s="1"/>
  <c r="AR379" i="3" s="1"/>
  <c r="BH394" i="2"/>
  <c r="BI394" i="2" s="1"/>
  <c r="AS379" i="3" s="1"/>
  <c r="BJ394" i="2"/>
  <c r="BK394" i="2" s="1"/>
  <c r="AT379" i="3" s="1"/>
  <c r="BL394" i="2"/>
  <c r="BM394" i="2" s="1"/>
  <c r="AU379" i="3" s="1"/>
  <c r="BN394" i="2"/>
  <c r="BO394" i="2" s="1"/>
  <c r="AV379" i="3" s="1"/>
  <c r="BP394" i="2"/>
  <c r="BQ394" i="2" s="1"/>
  <c r="AW379" i="3" s="1"/>
  <c r="BF395" i="2"/>
  <c r="BG395" i="2" s="1"/>
  <c r="AR380" i="3" s="1"/>
  <c r="BH395" i="2"/>
  <c r="BI395" i="2" s="1"/>
  <c r="AS380" i="3" s="1"/>
  <c r="BJ395" i="2"/>
  <c r="BK395" i="2" s="1"/>
  <c r="AT380" i="3" s="1"/>
  <c r="BL395" i="2"/>
  <c r="BM395" i="2" s="1"/>
  <c r="BN395" i="2"/>
  <c r="BO395" i="2" s="1"/>
  <c r="AV380" i="3" s="1"/>
  <c r="BP395" i="2"/>
  <c r="BQ395" i="2" s="1"/>
  <c r="AW380" i="3" s="1"/>
  <c r="BF396" i="2"/>
  <c r="BG396" i="2" s="1"/>
  <c r="AR381" i="3" s="1"/>
  <c r="BH396" i="2"/>
  <c r="BI396" i="2" s="1"/>
  <c r="AS381" i="3" s="1"/>
  <c r="BJ396" i="2"/>
  <c r="BK396" i="2" s="1"/>
  <c r="AT381" i="3" s="1"/>
  <c r="BL396" i="2"/>
  <c r="BM396" i="2" s="1"/>
  <c r="AU381" i="3" s="1"/>
  <c r="BN396" i="2"/>
  <c r="BO396" i="2" s="1"/>
  <c r="AV381" i="3" s="1"/>
  <c r="BP396" i="2"/>
  <c r="BQ396" i="2" s="1"/>
  <c r="BF397" i="2"/>
  <c r="BG397" i="2" s="1"/>
  <c r="AR382" i="3" s="1"/>
  <c r="BH397" i="2"/>
  <c r="BI397" i="2" s="1"/>
  <c r="AS382" i="3" s="1"/>
  <c r="BJ397" i="2"/>
  <c r="BK397" i="2" s="1"/>
  <c r="AT382" i="3" s="1"/>
  <c r="BL397" i="2"/>
  <c r="BM397" i="2" s="1"/>
  <c r="AU382" i="3" s="1"/>
  <c r="BN397" i="2"/>
  <c r="BO397" i="2" s="1"/>
  <c r="AV382" i="3" s="1"/>
  <c r="BP397" i="2"/>
  <c r="BQ397" i="2" s="1"/>
  <c r="AW382" i="3" s="1"/>
  <c r="BF398" i="2"/>
  <c r="BG398" i="2" s="1"/>
  <c r="AR383" i="3" s="1"/>
  <c r="BH398" i="2"/>
  <c r="BI398" i="2" s="1"/>
  <c r="AS383" i="3" s="1"/>
  <c r="BJ398" i="2"/>
  <c r="BK398" i="2" s="1"/>
  <c r="AT383" i="3" s="1"/>
  <c r="BL398" i="2"/>
  <c r="BM398" i="2" s="1"/>
  <c r="AU383" i="3" s="1"/>
  <c r="BN398" i="2"/>
  <c r="BO398" i="2" s="1"/>
  <c r="AV383" i="3" s="1"/>
  <c r="BP398" i="2"/>
  <c r="BQ398" i="2" s="1"/>
  <c r="AW383" i="3" s="1"/>
  <c r="BF399" i="2"/>
  <c r="BG399" i="2" s="1"/>
  <c r="AR384" i="3" s="1"/>
  <c r="BH399" i="2"/>
  <c r="BI399" i="2" s="1"/>
  <c r="AS384" i="3" s="1"/>
  <c r="BJ399" i="2"/>
  <c r="BK399" i="2" s="1"/>
  <c r="AT384" i="3" s="1"/>
  <c r="BL399" i="2"/>
  <c r="BM399" i="2" s="1"/>
  <c r="AU384" i="3" s="1"/>
  <c r="BN399" i="2"/>
  <c r="BO399" i="2" s="1"/>
  <c r="AV384" i="3" s="1"/>
  <c r="BP399" i="2"/>
  <c r="BQ399" i="2" s="1"/>
  <c r="AW384" i="3" s="1"/>
  <c r="BF400" i="2"/>
  <c r="BG400" i="2" s="1"/>
  <c r="AR385" i="3" s="1"/>
  <c r="BH400" i="2"/>
  <c r="BI400" i="2" s="1"/>
  <c r="AS385" i="3" s="1"/>
  <c r="BJ400" i="2"/>
  <c r="BK400" i="2" s="1"/>
  <c r="AT385" i="3" s="1"/>
  <c r="BL400" i="2"/>
  <c r="BM400" i="2" s="1"/>
  <c r="BN400" i="2"/>
  <c r="BO400" i="2" s="1"/>
  <c r="AV385" i="3" s="1"/>
  <c r="BP400" i="2"/>
  <c r="BQ400" i="2" s="1"/>
  <c r="AW385" i="3" s="1"/>
  <c r="BF401" i="2"/>
  <c r="BG401" i="2" s="1"/>
  <c r="AR386" i="3" s="1"/>
  <c r="BH401" i="2"/>
  <c r="BI401" i="2" s="1"/>
  <c r="AS386" i="3" s="1"/>
  <c r="BJ401" i="2"/>
  <c r="BK401" i="2" s="1"/>
  <c r="AT386" i="3" s="1"/>
  <c r="BL401" i="2"/>
  <c r="BM401" i="2" s="1"/>
  <c r="AU386" i="3" s="1"/>
  <c r="BN401" i="2"/>
  <c r="BO401" i="2" s="1"/>
  <c r="AV386" i="3" s="1"/>
  <c r="BP401" i="2"/>
  <c r="BQ401" i="2" s="1"/>
  <c r="AW386" i="3" s="1"/>
  <c r="BF402" i="2"/>
  <c r="BG402" i="2" s="1"/>
  <c r="AR387" i="3" s="1"/>
  <c r="BH402" i="2"/>
  <c r="BI402" i="2" s="1"/>
  <c r="AS387" i="3" s="1"/>
  <c r="BJ402" i="2"/>
  <c r="BK402" i="2" s="1"/>
  <c r="AT387" i="3" s="1"/>
  <c r="BL402" i="2"/>
  <c r="BM402" i="2" s="1"/>
  <c r="AU387" i="3" s="1"/>
  <c r="BN402" i="2"/>
  <c r="BO402" i="2" s="1"/>
  <c r="AV387" i="3" s="1"/>
  <c r="BP402" i="2"/>
  <c r="BQ402" i="2" s="1"/>
  <c r="AW387" i="3" s="1"/>
  <c r="BF403" i="2"/>
  <c r="BG403" i="2" s="1"/>
  <c r="AR388" i="3" s="1"/>
  <c r="BH403" i="2"/>
  <c r="BI403" i="2" s="1"/>
  <c r="AS388" i="3" s="1"/>
  <c r="BJ403" i="2"/>
  <c r="BK403" i="2" s="1"/>
  <c r="AT388" i="3" s="1"/>
  <c r="BL403" i="2"/>
  <c r="BM403" i="2" s="1"/>
  <c r="AU388" i="3" s="1"/>
  <c r="BN403" i="2"/>
  <c r="BO403" i="2" s="1"/>
  <c r="AV388" i="3" s="1"/>
  <c r="BP403" i="2"/>
  <c r="BQ403" i="2" s="1"/>
  <c r="AW388" i="3" s="1"/>
  <c r="BF404" i="2"/>
  <c r="BG404" i="2" s="1"/>
  <c r="AR389" i="3" s="1"/>
  <c r="BH404" i="2"/>
  <c r="BI404" i="2" s="1"/>
  <c r="AS389" i="3" s="1"/>
  <c r="BJ404" i="2"/>
  <c r="BK404" i="2" s="1"/>
  <c r="AT389" i="3" s="1"/>
  <c r="BL404" i="2"/>
  <c r="BM404" i="2" s="1"/>
  <c r="AU389" i="3" s="1"/>
  <c r="BN404" i="2"/>
  <c r="BO404" i="2" s="1"/>
  <c r="AV389" i="3" s="1"/>
  <c r="BP404" i="2"/>
  <c r="BQ404" i="2" s="1"/>
  <c r="AW389" i="3" s="1"/>
  <c r="BF405" i="2"/>
  <c r="BG405" i="2" s="1"/>
  <c r="AR390" i="3" s="1"/>
  <c r="BH405" i="2"/>
  <c r="BI405" i="2" s="1"/>
  <c r="AS390" i="3" s="1"/>
  <c r="BJ405" i="2"/>
  <c r="BK405" i="2" s="1"/>
  <c r="AT390" i="3" s="1"/>
  <c r="BL405" i="2"/>
  <c r="BM405" i="2" s="1"/>
  <c r="AU390" i="3" s="1"/>
  <c r="BN405" i="2"/>
  <c r="BO405" i="2" s="1"/>
  <c r="AV390" i="3" s="1"/>
  <c r="BP405" i="2"/>
  <c r="BQ405" i="2" s="1"/>
  <c r="AW390" i="3" s="1"/>
  <c r="BF406" i="2"/>
  <c r="BG406" i="2" s="1"/>
  <c r="AR391" i="3" s="1"/>
  <c r="BH406" i="2"/>
  <c r="BI406" i="2" s="1"/>
  <c r="AS391" i="3" s="1"/>
  <c r="BJ406" i="2"/>
  <c r="BK406" i="2" s="1"/>
  <c r="AT391" i="3" s="1"/>
  <c r="BL406" i="2"/>
  <c r="BM406" i="2" s="1"/>
  <c r="AU391" i="3" s="1"/>
  <c r="BN406" i="2"/>
  <c r="BO406" i="2" s="1"/>
  <c r="AV391" i="3" s="1"/>
  <c r="BP406" i="2"/>
  <c r="BQ406" i="2" s="1"/>
  <c r="AW391" i="3" s="1"/>
  <c r="BF407" i="2"/>
  <c r="BG407" i="2" s="1"/>
  <c r="AR392" i="3" s="1"/>
  <c r="BH407" i="2"/>
  <c r="BI407" i="2" s="1"/>
  <c r="AS392" i="3" s="1"/>
  <c r="BJ407" i="2"/>
  <c r="BK407" i="2" s="1"/>
  <c r="AT392" i="3" s="1"/>
  <c r="BL407" i="2"/>
  <c r="BM407" i="2" s="1"/>
  <c r="AU392" i="3" s="1"/>
  <c r="BN407" i="2"/>
  <c r="BO407" i="2" s="1"/>
  <c r="AV392" i="3" s="1"/>
  <c r="BP407" i="2"/>
  <c r="BQ407" i="2" s="1"/>
  <c r="AW392" i="3" s="1"/>
  <c r="BF408" i="2"/>
  <c r="BG408" i="2" s="1"/>
  <c r="AR393" i="3" s="1"/>
  <c r="BH408" i="2"/>
  <c r="BI408" i="2" s="1"/>
  <c r="AS393" i="3" s="1"/>
  <c r="BJ408" i="2"/>
  <c r="BK408" i="2" s="1"/>
  <c r="AT393" i="3" s="1"/>
  <c r="BL408" i="2"/>
  <c r="BM408" i="2" s="1"/>
  <c r="AU393" i="3" s="1"/>
  <c r="BN408" i="2"/>
  <c r="BO408" i="2" s="1"/>
  <c r="AV393" i="3" s="1"/>
  <c r="BP408" i="2"/>
  <c r="BQ408" i="2" s="1"/>
  <c r="AW393" i="3" s="1"/>
  <c r="BF409" i="2"/>
  <c r="BG409" i="2" s="1"/>
  <c r="AR394" i="3" s="1"/>
  <c r="BH409" i="2"/>
  <c r="BI409" i="2" s="1"/>
  <c r="AS394" i="3" s="1"/>
  <c r="BJ409" i="2"/>
  <c r="BK409" i="2" s="1"/>
  <c r="AT394" i="3" s="1"/>
  <c r="BL409" i="2"/>
  <c r="BM409" i="2" s="1"/>
  <c r="AU394" i="3" s="1"/>
  <c r="BN409" i="2"/>
  <c r="BO409" i="2" s="1"/>
  <c r="AV394" i="3" s="1"/>
  <c r="BP409" i="2"/>
  <c r="BQ409" i="2" s="1"/>
  <c r="AW394" i="3" s="1"/>
  <c r="BF410" i="2"/>
  <c r="BG410" i="2" s="1"/>
  <c r="AR395" i="3" s="1"/>
  <c r="BH410" i="2"/>
  <c r="BI410" i="2" s="1"/>
  <c r="AS395" i="3" s="1"/>
  <c r="BJ410" i="2"/>
  <c r="BK410" i="2" s="1"/>
  <c r="AT395" i="3" s="1"/>
  <c r="BL410" i="2"/>
  <c r="BM410" i="2" s="1"/>
  <c r="BN410" i="2"/>
  <c r="BO410" i="2" s="1"/>
  <c r="AV395" i="3" s="1"/>
  <c r="BP410" i="2"/>
  <c r="BQ410" i="2" s="1"/>
  <c r="AW395" i="3" s="1"/>
  <c r="BF411" i="2"/>
  <c r="BG411" i="2" s="1"/>
  <c r="AR396" i="3" s="1"/>
  <c r="BH411" i="2"/>
  <c r="BI411" i="2" s="1"/>
  <c r="AS396" i="3" s="1"/>
  <c r="BJ411" i="2"/>
  <c r="BK411" i="2" s="1"/>
  <c r="AT396" i="3" s="1"/>
  <c r="BL411" i="2"/>
  <c r="BM411" i="2" s="1"/>
  <c r="AU396" i="3" s="1"/>
  <c r="BN411" i="2"/>
  <c r="BO411" i="2" s="1"/>
  <c r="AV396" i="3" s="1"/>
  <c r="BP411" i="2"/>
  <c r="BQ411" i="2" s="1"/>
  <c r="AW396" i="3" s="1"/>
  <c r="BF412" i="2"/>
  <c r="BG412" i="2" s="1"/>
  <c r="AR397" i="3" s="1"/>
  <c r="BH412" i="2"/>
  <c r="BI412" i="2" s="1"/>
  <c r="AS397" i="3" s="1"/>
  <c r="BJ412" i="2"/>
  <c r="BK412" i="2" s="1"/>
  <c r="AT397" i="3" s="1"/>
  <c r="BL412" i="2"/>
  <c r="BM412" i="2" s="1"/>
  <c r="AU397" i="3" s="1"/>
  <c r="BN412" i="2"/>
  <c r="BO412" i="2" s="1"/>
  <c r="AV397" i="3" s="1"/>
  <c r="BP412" i="2"/>
  <c r="BQ412" i="2" s="1"/>
  <c r="AW397" i="3" s="1"/>
  <c r="BF413" i="2"/>
  <c r="BG413" i="2" s="1"/>
  <c r="AR398" i="3" s="1"/>
  <c r="BH413" i="2"/>
  <c r="BI413" i="2" s="1"/>
  <c r="AS398" i="3" s="1"/>
  <c r="BJ413" i="2"/>
  <c r="BK413" i="2" s="1"/>
  <c r="AT398" i="3" s="1"/>
  <c r="BL413" i="2"/>
  <c r="BM413" i="2" s="1"/>
  <c r="AU398" i="3" s="1"/>
  <c r="BN413" i="2"/>
  <c r="BO413" i="2" s="1"/>
  <c r="AV398" i="3" s="1"/>
  <c r="BP413" i="2"/>
  <c r="BQ413" i="2" s="1"/>
  <c r="AW398" i="3" s="1"/>
  <c r="BF414" i="2"/>
  <c r="BG414" i="2" s="1"/>
  <c r="AR399" i="3" s="1"/>
  <c r="BH414" i="2"/>
  <c r="BI414" i="2" s="1"/>
  <c r="AS399" i="3" s="1"/>
  <c r="BJ414" i="2"/>
  <c r="BK414" i="2" s="1"/>
  <c r="AT399" i="3" s="1"/>
  <c r="BL414" i="2"/>
  <c r="BM414" i="2" s="1"/>
  <c r="AU399" i="3" s="1"/>
  <c r="BN414" i="2"/>
  <c r="BO414" i="2" s="1"/>
  <c r="AV399" i="3" s="1"/>
  <c r="BP414" i="2"/>
  <c r="BQ414" i="2" s="1"/>
  <c r="AW399" i="3" s="1"/>
  <c r="BF415" i="2"/>
  <c r="BG415" i="2" s="1"/>
  <c r="AR400" i="3" s="1"/>
  <c r="BH415" i="2"/>
  <c r="BI415" i="2" s="1"/>
  <c r="AS400" i="3" s="1"/>
  <c r="BJ415" i="2"/>
  <c r="BK415" i="2" s="1"/>
  <c r="AT400" i="3" s="1"/>
  <c r="BL415" i="2"/>
  <c r="BM415" i="2" s="1"/>
  <c r="BN415" i="2"/>
  <c r="BO415" i="2" s="1"/>
  <c r="AV400" i="3" s="1"/>
  <c r="BP415" i="2"/>
  <c r="BQ415" i="2" s="1"/>
  <c r="AW400" i="3" s="1"/>
  <c r="BF416" i="2"/>
  <c r="BG416" i="2" s="1"/>
  <c r="AR401" i="3" s="1"/>
  <c r="BH416" i="2"/>
  <c r="BI416" i="2" s="1"/>
  <c r="AS401" i="3" s="1"/>
  <c r="BJ416" i="2"/>
  <c r="BK416" i="2" s="1"/>
  <c r="AT401" i="3" s="1"/>
  <c r="BL416" i="2"/>
  <c r="BM416" i="2" s="1"/>
  <c r="AU401" i="3" s="1"/>
  <c r="BN416" i="2"/>
  <c r="BO416" i="2" s="1"/>
  <c r="AV401" i="3" s="1"/>
  <c r="BP416" i="2"/>
  <c r="BQ416" i="2" s="1"/>
  <c r="AW401" i="3" s="1"/>
  <c r="BF417" i="2"/>
  <c r="BG417" i="2" s="1"/>
  <c r="AR402" i="3" s="1"/>
  <c r="BH417" i="2"/>
  <c r="BI417" i="2" s="1"/>
  <c r="AS402" i="3" s="1"/>
  <c r="BJ417" i="2"/>
  <c r="BK417" i="2" s="1"/>
  <c r="AT402" i="3" s="1"/>
  <c r="BL417" i="2"/>
  <c r="BM417" i="2" s="1"/>
  <c r="AU402" i="3" s="1"/>
  <c r="BN417" i="2"/>
  <c r="BO417" i="2" s="1"/>
  <c r="AV402" i="3" s="1"/>
  <c r="BP417" i="2"/>
  <c r="BQ417" i="2" s="1"/>
  <c r="AW402" i="3" s="1"/>
  <c r="BF418" i="2"/>
  <c r="BG418" i="2" s="1"/>
  <c r="AR403" i="3" s="1"/>
  <c r="BH418" i="2"/>
  <c r="BI418" i="2" s="1"/>
  <c r="AS403" i="3" s="1"/>
  <c r="BJ418" i="2"/>
  <c r="BK418" i="2" s="1"/>
  <c r="AT403" i="3" s="1"/>
  <c r="BL418" i="2"/>
  <c r="BM418" i="2" s="1"/>
  <c r="AU403" i="3" s="1"/>
  <c r="BN418" i="2"/>
  <c r="BO418" i="2" s="1"/>
  <c r="AV403" i="3" s="1"/>
  <c r="BP418" i="2"/>
  <c r="BQ418" i="2" s="1"/>
  <c r="AW403" i="3" s="1"/>
  <c r="BF419" i="2"/>
  <c r="BG419" i="2" s="1"/>
  <c r="AR404" i="3" s="1"/>
  <c r="BH419" i="2"/>
  <c r="BI419" i="2" s="1"/>
  <c r="AS404" i="3" s="1"/>
  <c r="BJ419" i="2"/>
  <c r="BK419" i="2" s="1"/>
  <c r="AT404" i="3" s="1"/>
  <c r="BL419" i="2"/>
  <c r="BM419" i="2" s="1"/>
  <c r="AU404" i="3" s="1"/>
  <c r="BN419" i="2"/>
  <c r="BO419" i="2" s="1"/>
  <c r="AV404" i="3" s="1"/>
  <c r="BP419" i="2"/>
  <c r="BQ419" i="2" s="1"/>
  <c r="AW404" i="3" s="1"/>
  <c r="BF420" i="2"/>
  <c r="BG420" i="2" s="1"/>
  <c r="AR405" i="3" s="1"/>
  <c r="BH420" i="2"/>
  <c r="BI420" i="2" s="1"/>
  <c r="AS405" i="3" s="1"/>
  <c r="BJ420" i="2"/>
  <c r="BK420" i="2" s="1"/>
  <c r="AT405" i="3" s="1"/>
  <c r="BL420" i="2"/>
  <c r="BM420" i="2" s="1"/>
  <c r="AU405" i="3" s="1"/>
  <c r="BN420" i="2"/>
  <c r="BO420" i="2" s="1"/>
  <c r="AV405" i="3" s="1"/>
  <c r="BP420" i="2"/>
  <c r="BQ420" i="2" s="1"/>
  <c r="BF421" i="2"/>
  <c r="BG421" i="2" s="1"/>
  <c r="AR406" i="3" s="1"/>
  <c r="BH421" i="2"/>
  <c r="BI421" i="2" s="1"/>
  <c r="AS406" i="3" s="1"/>
  <c r="BJ421" i="2"/>
  <c r="BK421" i="2" s="1"/>
  <c r="AT406" i="3" s="1"/>
  <c r="BL421" i="2"/>
  <c r="BM421" i="2" s="1"/>
  <c r="AU406" i="3" s="1"/>
  <c r="BN421" i="2"/>
  <c r="BO421" i="2" s="1"/>
  <c r="AV406" i="3" s="1"/>
  <c r="BP421" i="2"/>
  <c r="BQ421" i="2" s="1"/>
  <c r="AW406" i="3" s="1"/>
  <c r="BF422" i="2"/>
  <c r="BG422" i="2" s="1"/>
  <c r="AR407" i="3" s="1"/>
  <c r="BH422" i="2"/>
  <c r="BI422" i="2" s="1"/>
  <c r="AS407" i="3" s="1"/>
  <c r="BJ422" i="2"/>
  <c r="BK422" i="2" s="1"/>
  <c r="AT407" i="3" s="1"/>
  <c r="BL422" i="2"/>
  <c r="BM422" i="2" s="1"/>
  <c r="AU407" i="3" s="1"/>
  <c r="BN422" i="2"/>
  <c r="BO422" i="2" s="1"/>
  <c r="AV407" i="3" s="1"/>
  <c r="BP422" i="2"/>
  <c r="BQ422" i="2" s="1"/>
  <c r="AW407" i="3" s="1"/>
  <c r="BF423" i="2"/>
  <c r="BG423" i="2" s="1"/>
  <c r="AR408" i="3" s="1"/>
  <c r="BH423" i="2"/>
  <c r="BI423" i="2" s="1"/>
  <c r="AS408" i="3" s="1"/>
  <c r="BJ423" i="2"/>
  <c r="BK423" i="2" s="1"/>
  <c r="AT408" i="3" s="1"/>
  <c r="BL423" i="2"/>
  <c r="BM423" i="2" s="1"/>
  <c r="AU408" i="3" s="1"/>
  <c r="BN423" i="2"/>
  <c r="BO423" i="2" s="1"/>
  <c r="AV408" i="3" s="1"/>
  <c r="BP423" i="2"/>
  <c r="BQ423" i="2" s="1"/>
  <c r="AW408" i="3" s="1"/>
  <c r="BF424" i="2"/>
  <c r="BG424" i="2" s="1"/>
  <c r="AR409" i="3" s="1"/>
  <c r="BH424" i="2"/>
  <c r="BI424" i="2" s="1"/>
  <c r="AS409" i="3" s="1"/>
  <c r="BJ424" i="2"/>
  <c r="BK424" i="2" s="1"/>
  <c r="AT409" i="3" s="1"/>
  <c r="BL424" i="2"/>
  <c r="BM424" i="2" s="1"/>
  <c r="AU409" i="3" s="1"/>
  <c r="BN424" i="2"/>
  <c r="BO424" i="2" s="1"/>
  <c r="AV409" i="3" s="1"/>
  <c r="BP424" i="2"/>
  <c r="BQ424" i="2" s="1"/>
  <c r="AW409" i="3" s="1"/>
  <c r="BF425" i="2"/>
  <c r="BG425" i="2" s="1"/>
  <c r="AR410" i="3" s="1"/>
  <c r="BH425" i="2"/>
  <c r="BI425" i="2" s="1"/>
  <c r="AS410" i="3" s="1"/>
  <c r="BJ425" i="2"/>
  <c r="BK425" i="2" s="1"/>
  <c r="AT410" i="3" s="1"/>
  <c r="BL425" i="2"/>
  <c r="BM425" i="2" s="1"/>
  <c r="AU410" i="3" s="1"/>
  <c r="BN425" i="2"/>
  <c r="BO425" i="2" s="1"/>
  <c r="AV410" i="3" s="1"/>
  <c r="BP425" i="2"/>
  <c r="BQ425" i="2" s="1"/>
  <c r="AW410" i="3" s="1"/>
  <c r="BF426" i="2"/>
  <c r="BG426" i="2" s="1"/>
  <c r="AR411" i="3" s="1"/>
  <c r="BH426" i="2"/>
  <c r="BI426" i="2" s="1"/>
  <c r="AS411" i="3" s="1"/>
  <c r="BJ426" i="2"/>
  <c r="BK426" i="2" s="1"/>
  <c r="AT411" i="3" s="1"/>
  <c r="BL426" i="2"/>
  <c r="BM426" i="2" s="1"/>
  <c r="AU411" i="3" s="1"/>
  <c r="BN426" i="2"/>
  <c r="BO426" i="2" s="1"/>
  <c r="AV411" i="3" s="1"/>
  <c r="BP426" i="2"/>
  <c r="BQ426" i="2" s="1"/>
  <c r="AW411" i="3" s="1"/>
  <c r="BF427" i="2"/>
  <c r="BG427" i="2" s="1"/>
  <c r="AR412" i="3" s="1"/>
  <c r="BH427" i="2"/>
  <c r="BI427" i="2" s="1"/>
  <c r="AS412" i="3" s="1"/>
  <c r="BJ427" i="2"/>
  <c r="BK427" i="2" s="1"/>
  <c r="AT412" i="3" s="1"/>
  <c r="BL427" i="2"/>
  <c r="BM427" i="2" s="1"/>
  <c r="AU412" i="3" s="1"/>
  <c r="BN427" i="2"/>
  <c r="BO427" i="2" s="1"/>
  <c r="AV412" i="3" s="1"/>
  <c r="BP427" i="2"/>
  <c r="BQ427" i="2" s="1"/>
  <c r="AW412" i="3" s="1"/>
  <c r="BF428" i="2"/>
  <c r="BG428" i="2" s="1"/>
  <c r="AR413" i="3" s="1"/>
  <c r="BH428" i="2"/>
  <c r="BI428" i="2" s="1"/>
  <c r="AS413" i="3" s="1"/>
  <c r="BJ428" i="2"/>
  <c r="BK428" i="2" s="1"/>
  <c r="AT413" i="3" s="1"/>
  <c r="BL428" i="2"/>
  <c r="BM428" i="2" s="1"/>
  <c r="AU413" i="3" s="1"/>
  <c r="BN428" i="2"/>
  <c r="BO428" i="2" s="1"/>
  <c r="AV413" i="3" s="1"/>
  <c r="BP428" i="2"/>
  <c r="BQ428" i="2" s="1"/>
  <c r="AW413" i="3" s="1"/>
  <c r="BF429" i="2"/>
  <c r="BG429" i="2" s="1"/>
  <c r="AR414" i="3" s="1"/>
  <c r="BH429" i="2"/>
  <c r="BI429" i="2" s="1"/>
  <c r="AS414" i="3" s="1"/>
  <c r="BJ429" i="2"/>
  <c r="BK429" i="2" s="1"/>
  <c r="AT414" i="3" s="1"/>
  <c r="BL429" i="2"/>
  <c r="BM429" i="2" s="1"/>
  <c r="BN429" i="2"/>
  <c r="BO429" i="2" s="1"/>
  <c r="AV414" i="3" s="1"/>
  <c r="BP429" i="2"/>
  <c r="BQ429" i="2" s="1"/>
  <c r="AW414" i="3" s="1"/>
  <c r="BF430" i="2"/>
  <c r="BG430" i="2" s="1"/>
  <c r="AR415" i="3" s="1"/>
  <c r="BH430" i="2"/>
  <c r="BI430" i="2" s="1"/>
  <c r="AS415" i="3" s="1"/>
  <c r="BJ430" i="2"/>
  <c r="BK430" i="2" s="1"/>
  <c r="AT415" i="3" s="1"/>
  <c r="BL430" i="2"/>
  <c r="BM430" i="2" s="1"/>
  <c r="AU415" i="3" s="1"/>
  <c r="BN430" i="2"/>
  <c r="BO430" i="2" s="1"/>
  <c r="AV415" i="3" s="1"/>
  <c r="BP430" i="2"/>
  <c r="BQ430" i="2" s="1"/>
  <c r="AW415" i="3" s="1"/>
  <c r="BF431" i="2"/>
  <c r="BG431" i="2" s="1"/>
  <c r="AR416" i="3" s="1"/>
  <c r="BH431" i="2"/>
  <c r="BI431" i="2" s="1"/>
  <c r="AS416" i="3" s="1"/>
  <c r="BJ431" i="2"/>
  <c r="BK431" i="2" s="1"/>
  <c r="AT416" i="3" s="1"/>
  <c r="BL431" i="2"/>
  <c r="BM431" i="2" s="1"/>
  <c r="AU416" i="3" s="1"/>
  <c r="BN431" i="2"/>
  <c r="BO431" i="2" s="1"/>
  <c r="AV416" i="3" s="1"/>
  <c r="BP431" i="2"/>
  <c r="BQ431" i="2" s="1"/>
  <c r="AW416" i="3" s="1"/>
  <c r="BF432" i="2"/>
  <c r="BG432" i="2" s="1"/>
  <c r="AR417" i="3" s="1"/>
  <c r="BH432" i="2"/>
  <c r="BI432" i="2" s="1"/>
  <c r="AS417" i="3" s="1"/>
  <c r="BJ432" i="2"/>
  <c r="BK432" i="2" s="1"/>
  <c r="AT417" i="3" s="1"/>
  <c r="BL432" i="2"/>
  <c r="BM432" i="2" s="1"/>
  <c r="AU417" i="3" s="1"/>
  <c r="BN432" i="2"/>
  <c r="BO432" i="2" s="1"/>
  <c r="AV417" i="3" s="1"/>
  <c r="BP432" i="2"/>
  <c r="BQ432" i="2" s="1"/>
  <c r="AW417" i="3" s="1"/>
  <c r="BF433" i="2"/>
  <c r="BG433" i="2" s="1"/>
  <c r="AR418" i="3" s="1"/>
  <c r="BH433" i="2"/>
  <c r="BI433" i="2" s="1"/>
  <c r="AS418" i="3" s="1"/>
  <c r="BJ433" i="2"/>
  <c r="BK433" i="2" s="1"/>
  <c r="AT418" i="3" s="1"/>
  <c r="BL433" i="2"/>
  <c r="BM433" i="2" s="1"/>
  <c r="AU418" i="3" s="1"/>
  <c r="BN433" i="2"/>
  <c r="BO433" i="2" s="1"/>
  <c r="AV418" i="3" s="1"/>
  <c r="BP433" i="2"/>
  <c r="BQ433" i="2" s="1"/>
  <c r="AW418" i="3" s="1"/>
  <c r="BF434" i="2"/>
  <c r="BG434" i="2" s="1"/>
  <c r="AR419" i="3" s="1"/>
  <c r="BH434" i="2"/>
  <c r="BI434" i="2" s="1"/>
  <c r="AS419" i="3" s="1"/>
  <c r="BJ434" i="2"/>
  <c r="BK434" i="2" s="1"/>
  <c r="AT419" i="3" s="1"/>
  <c r="BL434" i="2"/>
  <c r="BM434" i="2" s="1"/>
  <c r="AU419" i="3" s="1"/>
  <c r="BN434" i="2"/>
  <c r="BO434" i="2" s="1"/>
  <c r="AV419" i="3" s="1"/>
  <c r="BP434" i="2"/>
  <c r="BQ434" i="2" s="1"/>
  <c r="AW419" i="3" s="1"/>
  <c r="BF435" i="2"/>
  <c r="BG435" i="2" s="1"/>
  <c r="AR420" i="3" s="1"/>
  <c r="BH435" i="2"/>
  <c r="BI435" i="2" s="1"/>
  <c r="AS420" i="3" s="1"/>
  <c r="BJ435" i="2"/>
  <c r="BK435" i="2" s="1"/>
  <c r="AT420" i="3" s="1"/>
  <c r="BL435" i="2"/>
  <c r="BM435" i="2" s="1"/>
  <c r="BN435" i="2"/>
  <c r="BO435" i="2" s="1"/>
  <c r="AV420" i="3" s="1"/>
  <c r="BP435" i="2"/>
  <c r="BQ435" i="2" s="1"/>
  <c r="AW420" i="3" s="1"/>
  <c r="BF436" i="2"/>
  <c r="BG436" i="2" s="1"/>
  <c r="AR421" i="3" s="1"/>
  <c r="BH436" i="2"/>
  <c r="BI436" i="2" s="1"/>
  <c r="AS421" i="3" s="1"/>
  <c r="BJ436" i="2"/>
  <c r="BK436" i="2" s="1"/>
  <c r="AT421" i="3" s="1"/>
  <c r="BL436" i="2"/>
  <c r="BM436" i="2" s="1"/>
  <c r="AU421" i="3" s="1"/>
  <c r="BN436" i="2"/>
  <c r="BO436" i="2" s="1"/>
  <c r="AV421" i="3" s="1"/>
  <c r="BP436" i="2"/>
  <c r="BQ436" i="2" s="1"/>
  <c r="AW421" i="3" s="1"/>
  <c r="BF437" i="2"/>
  <c r="BG437" i="2" s="1"/>
  <c r="BH437" i="2"/>
  <c r="BI437" i="2" s="1"/>
  <c r="BJ437" i="2"/>
  <c r="BK437" i="2" s="1"/>
  <c r="BL437" i="2"/>
  <c r="BM437" i="2" s="1"/>
  <c r="BN437" i="2"/>
  <c r="BO437" i="2" s="1"/>
  <c r="BP437" i="2"/>
  <c r="BQ437" i="2" s="1"/>
  <c r="BF438" i="2"/>
  <c r="BG438" i="2" s="1"/>
  <c r="AR422" i="3" s="1"/>
  <c r="BH438" i="2"/>
  <c r="BI438" i="2" s="1"/>
  <c r="AS422" i="3" s="1"/>
  <c r="BJ438" i="2"/>
  <c r="BK438" i="2" s="1"/>
  <c r="AT422" i="3" s="1"/>
  <c r="BL438" i="2"/>
  <c r="BM438" i="2" s="1"/>
  <c r="AU422" i="3" s="1"/>
  <c r="BN438" i="2"/>
  <c r="BO438" i="2" s="1"/>
  <c r="AV422" i="3" s="1"/>
  <c r="BP438" i="2"/>
  <c r="BQ438" i="2" s="1"/>
  <c r="AW422" i="3" s="1"/>
  <c r="BF439" i="2"/>
  <c r="BG439" i="2" s="1"/>
  <c r="AR423" i="3" s="1"/>
  <c r="BH439" i="2"/>
  <c r="BI439" i="2" s="1"/>
  <c r="AS423" i="3" s="1"/>
  <c r="BJ439" i="2"/>
  <c r="BK439" i="2" s="1"/>
  <c r="AT423" i="3" s="1"/>
  <c r="BL439" i="2"/>
  <c r="BM439" i="2" s="1"/>
  <c r="AU423" i="3" s="1"/>
  <c r="BN439" i="2"/>
  <c r="BO439" i="2" s="1"/>
  <c r="AV423" i="3" s="1"/>
  <c r="BP439" i="2"/>
  <c r="BQ439" i="2" s="1"/>
  <c r="AW423" i="3" s="1"/>
  <c r="BF440" i="2"/>
  <c r="BG440" i="2" s="1"/>
  <c r="AR424" i="3" s="1"/>
  <c r="BH440" i="2"/>
  <c r="BI440" i="2" s="1"/>
  <c r="AS424" i="3" s="1"/>
  <c r="BJ440" i="2"/>
  <c r="BK440" i="2" s="1"/>
  <c r="AT424" i="3" s="1"/>
  <c r="BL440" i="2"/>
  <c r="BM440" i="2" s="1"/>
  <c r="AU424" i="3" s="1"/>
  <c r="BN440" i="2"/>
  <c r="BO440" i="2" s="1"/>
  <c r="AV424" i="3" s="1"/>
  <c r="BP440" i="2"/>
  <c r="BQ440" i="2" s="1"/>
  <c r="AW424" i="3" s="1"/>
  <c r="BF441" i="2"/>
  <c r="BG441" i="2" s="1"/>
  <c r="AR425" i="3" s="1"/>
  <c r="BH441" i="2"/>
  <c r="BI441" i="2" s="1"/>
  <c r="AS425" i="3" s="1"/>
  <c r="BJ441" i="2"/>
  <c r="BK441" i="2" s="1"/>
  <c r="AT425" i="3" s="1"/>
  <c r="BL441" i="2"/>
  <c r="BM441" i="2" s="1"/>
  <c r="AU425" i="3" s="1"/>
  <c r="BN441" i="2"/>
  <c r="BO441" i="2" s="1"/>
  <c r="AV425" i="3" s="1"/>
  <c r="BP441" i="2"/>
  <c r="BQ441" i="2" s="1"/>
  <c r="AW425" i="3" s="1"/>
  <c r="BF442" i="2"/>
  <c r="BG442" i="2" s="1"/>
  <c r="AR426" i="3" s="1"/>
  <c r="BH442" i="2"/>
  <c r="BI442" i="2" s="1"/>
  <c r="AS426" i="3" s="1"/>
  <c r="BJ442" i="2"/>
  <c r="BK442" i="2" s="1"/>
  <c r="AT426" i="3" s="1"/>
  <c r="BL442" i="2"/>
  <c r="BM442" i="2" s="1"/>
  <c r="AU426" i="3" s="1"/>
  <c r="BN442" i="2"/>
  <c r="BO442" i="2" s="1"/>
  <c r="AV426" i="3" s="1"/>
  <c r="BP442" i="2"/>
  <c r="BQ442" i="2" s="1"/>
  <c r="AW426" i="3" s="1"/>
  <c r="BF443" i="2"/>
  <c r="BG443" i="2" s="1"/>
  <c r="AR427" i="3" s="1"/>
  <c r="BH443" i="2"/>
  <c r="BI443" i="2" s="1"/>
  <c r="AS427" i="3" s="1"/>
  <c r="BJ443" i="2"/>
  <c r="BK443" i="2" s="1"/>
  <c r="AT427" i="3" s="1"/>
  <c r="BL443" i="2"/>
  <c r="BM443" i="2" s="1"/>
  <c r="AU427" i="3" s="1"/>
  <c r="BN443" i="2"/>
  <c r="BO443" i="2" s="1"/>
  <c r="AV427" i="3" s="1"/>
  <c r="BP443" i="2"/>
  <c r="BQ443" i="2" s="1"/>
  <c r="AW427" i="3" s="1"/>
  <c r="BF444" i="2"/>
  <c r="BG444" i="2" s="1"/>
  <c r="AR428" i="3" s="1"/>
  <c r="BH444" i="2"/>
  <c r="BI444" i="2" s="1"/>
  <c r="AS428" i="3" s="1"/>
  <c r="BJ444" i="2"/>
  <c r="BK444" i="2" s="1"/>
  <c r="AT428" i="3" s="1"/>
  <c r="BL444" i="2"/>
  <c r="BM444" i="2" s="1"/>
  <c r="AU428" i="3" s="1"/>
  <c r="BN444" i="2"/>
  <c r="BO444" i="2" s="1"/>
  <c r="AV428" i="3" s="1"/>
  <c r="BP444" i="2"/>
  <c r="BQ444" i="2" s="1"/>
  <c r="BF445" i="2"/>
  <c r="BG445" i="2" s="1"/>
  <c r="BH445" i="2"/>
  <c r="BI445" i="2" s="1"/>
  <c r="BJ445" i="2"/>
  <c r="BK445" i="2" s="1"/>
  <c r="BL445" i="2"/>
  <c r="BM445" i="2" s="1"/>
  <c r="BN445" i="2"/>
  <c r="BO445" i="2" s="1"/>
  <c r="BP445" i="2"/>
  <c r="BQ445" i="2" s="1"/>
  <c r="BF446" i="2"/>
  <c r="BG446" i="2" s="1"/>
  <c r="AR429" i="3" s="1"/>
  <c r="BH446" i="2"/>
  <c r="BI446" i="2" s="1"/>
  <c r="AS429" i="3" s="1"/>
  <c r="BJ446" i="2"/>
  <c r="BK446" i="2" s="1"/>
  <c r="AT429" i="3" s="1"/>
  <c r="BL446" i="2"/>
  <c r="BM446" i="2" s="1"/>
  <c r="AU429" i="3" s="1"/>
  <c r="BN446" i="2"/>
  <c r="BO446" i="2" s="1"/>
  <c r="AV429" i="3" s="1"/>
  <c r="BP446" i="2"/>
  <c r="BQ446" i="2" s="1"/>
  <c r="AW429" i="3" s="1"/>
  <c r="BF447" i="2"/>
  <c r="BG447" i="2" s="1"/>
  <c r="BH447" i="2"/>
  <c r="BI447" i="2" s="1"/>
  <c r="AS430" i="3" s="1"/>
  <c r="BJ447" i="2"/>
  <c r="BK447" i="2" s="1"/>
  <c r="AT430" i="3" s="1"/>
  <c r="BL447" i="2"/>
  <c r="BM447" i="2" s="1"/>
  <c r="AU430" i="3" s="1"/>
  <c r="BN447" i="2"/>
  <c r="BO447" i="2" s="1"/>
  <c r="AV430" i="3" s="1"/>
  <c r="BP447" i="2"/>
  <c r="BQ447" i="2" s="1"/>
  <c r="AW430" i="3" s="1"/>
  <c r="BF448" i="2"/>
  <c r="BG448" i="2" s="1"/>
  <c r="AR431" i="3" s="1"/>
  <c r="BH448" i="2"/>
  <c r="BI448" i="2" s="1"/>
  <c r="AS431" i="3" s="1"/>
  <c r="BJ448" i="2"/>
  <c r="BK448" i="2" s="1"/>
  <c r="AT431" i="3" s="1"/>
  <c r="BL448" i="2"/>
  <c r="BM448" i="2" s="1"/>
  <c r="AU431" i="3" s="1"/>
  <c r="BN448" i="2"/>
  <c r="BO448" i="2" s="1"/>
  <c r="AV431" i="3" s="1"/>
  <c r="BP448" i="2"/>
  <c r="BQ448" i="2" s="1"/>
  <c r="AW431" i="3" s="1"/>
  <c r="BF449" i="2"/>
  <c r="BG449" i="2" s="1"/>
  <c r="AR432" i="3" s="1"/>
  <c r="BH449" i="2"/>
  <c r="BI449" i="2" s="1"/>
  <c r="AS432" i="3" s="1"/>
  <c r="BJ449" i="2"/>
  <c r="BK449" i="2" s="1"/>
  <c r="AT432" i="3" s="1"/>
  <c r="BL449" i="2"/>
  <c r="BM449" i="2" s="1"/>
  <c r="AU432" i="3" s="1"/>
  <c r="BN449" i="2"/>
  <c r="BO449" i="2" s="1"/>
  <c r="AV432" i="3" s="1"/>
  <c r="BP449" i="2"/>
  <c r="BQ449" i="2" s="1"/>
  <c r="AW432" i="3" s="1"/>
  <c r="BF450" i="2"/>
  <c r="BG450" i="2" s="1"/>
  <c r="AR433" i="3" s="1"/>
  <c r="BH450" i="2"/>
  <c r="BI450" i="2" s="1"/>
  <c r="AS433" i="3" s="1"/>
  <c r="BJ450" i="2"/>
  <c r="BK450" i="2" s="1"/>
  <c r="AT433" i="3" s="1"/>
  <c r="BL450" i="2"/>
  <c r="BM450" i="2" s="1"/>
  <c r="AU433" i="3" s="1"/>
  <c r="BN450" i="2"/>
  <c r="BO450" i="2" s="1"/>
  <c r="AV433" i="3" s="1"/>
  <c r="BP450" i="2"/>
  <c r="BQ450" i="2" s="1"/>
  <c r="AW433" i="3" s="1"/>
  <c r="BF451" i="2"/>
  <c r="BG451" i="2" s="1"/>
  <c r="AR434" i="3" s="1"/>
  <c r="BH451" i="2"/>
  <c r="BI451" i="2" s="1"/>
  <c r="AS434" i="3" s="1"/>
  <c r="BJ451" i="2"/>
  <c r="BK451" i="2" s="1"/>
  <c r="AT434" i="3" s="1"/>
  <c r="BL451" i="2"/>
  <c r="BM451" i="2" s="1"/>
  <c r="AU434" i="3" s="1"/>
  <c r="BN451" i="2"/>
  <c r="BO451" i="2" s="1"/>
  <c r="AV434" i="3" s="1"/>
  <c r="BP451" i="2"/>
  <c r="BQ451" i="2" s="1"/>
  <c r="AW434" i="3" s="1"/>
  <c r="BF452" i="2"/>
  <c r="BG452" i="2" s="1"/>
  <c r="AR435" i="3" s="1"/>
  <c r="BH452" i="2"/>
  <c r="BI452" i="2" s="1"/>
  <c r="AS435" i="3" s="1"/>
  <c r="BJ452" i="2"/>
  <c r="BK452" i="2" s="1"/>
  <c r="AT435" i="3" s="1"/>
  <c r="BL452" i="2"/>
  <c r="BM452" i="2" s="1"/>
  <c r="AU435" i="3" s="1"/>
  <c r="BN452" i="2"/>
  <c r="BO452" i="2" s="1"/>
  <c r="AV435" i="3" s="1"/>
  <c r="BP452" i="2"/>
  <c r="BQ452" i="2" s="1"/>
  <c r="AW435" i="3" s="1"/>
  <c r="BF453" i="2"/>
  <c r="BG453" i="2" s="1"/>
  <c r="AR436" i="3" s="1"/>
  <c r="BH453" i="2"/>
  <c r="BI453" i="2" s="1"/>
  <c r="AS436" i="3" s="1"/>
  <c r="BJ453" i="2"/>
  <c r="BK453" i="2" s="1"/>
  <c r="AT436" i="3" s="1"/>
  <c r="BL453" i="2"/>
  <c r="BM453" i="2" s="1"/>
  <c r="AU436" i="3" s="1"/>
  <c r="BN453" i="2"/>
  <c r="BO453" i="2" s="1"/>
  <c r="AV436" i="3" s="1"/>
  <c r="BP453" i="2"/>
  <c r="BQ453" i="2" s="1"/>
  <c r="AW436" i="3" s="1"/>
  <c r="BF454" i="2"/>
  <c r="BG454" i="2" s="1"/>
  <c r="AR437" i="3" s="1"/>
  <c r="BH454" i="2"/>
  <c r="BI454" i="2" s="1"/>
  <c r="AS437" i="3" s="1"/>
  <c r="BJ454" i="2"/>
  <c r="BK454" i="2" s="1"/>
  <c r="AT437" i="3" s="1"/>
  <c r="BL454" i="2"/>
  <c r="BM454" i="2" s="1"/>
  <c r="AU437" i="3" s="1"/>
  <c r="BN454" i="2"/>
  <c r="BO454" i="2" s="1"/>
  <c r="AV437" i="3" s="1"/>
  <c r="BP454" i="2"/>
  <c r="BQ454" i="2" s="1"/>
  <c r="AW437" i="3" s="1"/>
  <c r="BF455" i="2"/>
  <c r="BG455" i="2" s="1"/>
  <c r="AR438" i="3" s="1"/>
  <c r="BH455" i="2"/>
  <c r="BI455" i="2" s="1"/>
  <c r="AS438" i="3" s="1"/>
  <c r="BJ455" i="2"/>
  <c r="BK455" i="2" s="1"/>
  <c r="AT438" i="3" s="1"/>
  <c r="BL455" i="2"/>
  <c r="BM455" i="2" s="1"/>
  <c r="AU438" i="3" s="1"/>
  <c r="BN455" i="2"/>
  <c r="BO455" i="2" s="1"/>
  <c r="AV438" i="3" s="1"/>
  <c r="BP455" i="2"/>
  <c r="BQ455" i="2" s="1"/>
  <c r="AW438" i="3" s="1"/>
  <c r="BF456" i="2"/>
  <c r="BG456" i="2" s="1"/>
  <c r="AR439" i="3" s="1"/>
  <c r="BH456" i="2"/>
  <c r="BI456" i="2" s="1"/>
  <c r="AS439" i="3" s="1"/>
  <c r="BJ456" i="2"/>
  <c r="BK456" i="2" s="1"/>
  <c r="AT439" i="3" s="1"/>
  <c r="BL456" i="2"/>
  <c r="BM456" i="2" s="1"/>
  <c r="AU439" i="3" s="1"/>
  <c r="BN456" i="2"/>
  <c r="BO456" i="2" s="1"/>
  <c r="AV439" i="3" s="1"/>
  <c r="BP456" i="2"/>
  <c r="BQ456" i="2" s="1"/>
  <c r="AW439" i="3" s="1"/>
  <c r="BF457" i="2"/>
  <c r="BG457" i="2" s="1"/>
  <c r="AR440" i="3" s="1"/>
  <c r="BH457" i="2"/>
  <c r="BI457" i="2" s="1"/>
  <c r="AS440" i="3" s="1"/>
  <c r="BJ457" i="2"/>
  <c r="BK457" i="2" s="1"/>
  <c r="AT440" i="3" s="1"/>
  <c r="BL457" i="2"/>
  <c r="BM457" i="2" s="1"/>
  <c r="AU440" i="3" s="1"/>
  <c r="BN457" i="2"/>
  <c r="BO457" i="2" s="1"/>
  <c r="AV440" i="3" s="1"/>
  <c r="BP457" i="2"/>
  <c r="BQ457" i="2" s="1"/>
  <c r="AW440" i="3" s="1"/>
  <c r="BF458" i="2"/>
  <c r="BG458" i="2" s="1"/>
  <c r="AR441" i="3" s="1"/>
  <c r="BH458" i="2"/>
  <c r="BI458" i="2" s="1"/>
  <c r="AS441" i="3" s="1"/>
  <c r="BJ458" i="2"/>
  <c r="BK458" i="2" s="1"/>
  <c r="AT441" i="3" s="1"/>
  <c r="BL458" i="2"/>
  <c r="BM458" i="2" s="1"/>
  <c r="AU441" i="3" s="1"/>
  <c r="BN458" i="2"/>
  <c r="BO458" i="2" s="1"/>
  <c r="AV441" i="3" s="1"/>
  <c r="BP458" i="2"/>
  <c r="BQ458" i="2" s="1"/>
  <c r="AW441" i="3" s="1"/>
  <c r="BF459" i="2"/>
  <c r="BG459" i="2" s="1"/>
  <c r="AR442" i="3" s="1"/>
  <c r="BH459" i="2"/>
  <c r="BI459" i="2" s="1"/>
  <c r="AS442" i="3" s="1"/>
  <c r="BJ459" i="2"/>
  <c r="BK459" i="2" s="1"/>
  <c r="AT442" i="3" s="1"/>
  <c r="BL459" i="2"/>
  <c r="BM459" i="2" s="1"/>
  <c r="AU442" i="3" s="1"/>
  <c r="BN459" i="2"/>
  <c r="BO459" i="2" s="1"/>
  <c r="AV442" i="3" s="1"/>
  <c r="BP459" i="2"/>
  <c r="BQ459" i="2" s="1"/>
  <c r="AW442" i="3" s="1"/>
  <c r="BF460" i="2"/>
  <c r="BG460" i="2" s="1"/>
  <c r="AR443" i="3" s="1"/>
  <c r="BH460" i="2"/>
  <c r="BI460" i="2" s="1"/>
  <c r="AS443" i="3" s="1"/>
  <c r="BJ460" i="2"/>
  <c r="BK460" i="2" s="1"/>
  <c r="AT443" i="3" s="1"/>
  <c r="BL460" i="2"/>
  <c r="BM460" i="2" s="1"/>
  <c r="AU443" i="3" s="1"/>
  <c r="BN460" i="2"/>
  <c r="BO460" i="2" s="1"/>
  <c r="AV443" i="3" s="1"/>
  <c r="BP460" i="2"/>
  <c r="BQ460" i="2" s="1"/>
  <c r="AW443" i="3" s="1"/>
  <c r="BF461" i="2"/>
  <c r="BG461" i="2" s="1"/>
  <c r="AR444" i="3" s="1"/>
  <c r="BH461" i="2"/>
  <c r="BI461" i="2" s="1"/>
  <c r="AS444" i="3" s="1"/>
  <c r="BJ461" i="2"/>
  <c r="BK461" i="2" s="1"/>
  <c r="AT444" i="3" s="1"/>
  <c r="BL461" i="2"/>
  <c r="BM461" i="2" s="1"/>
  <c r="AU444" i="3" s="1"/>
  <c r="BN461" i="2"/>
  <c r="BO461" i="2" s="1"/>
  <c r="AV444" i="3" s="1"/>
  <c r="BP461" i="2"/>
  <c r="BQ461" i="2" s="1"/>
  <c r="AW444" i="3" s="1"/>
  <c r="BF462" i="2"/>
  <c r="BG462" i="2" s="1"/>
  <c r="AR445" i="3" s="1"/>
  <c r="BH462" i="2"/>
  <c r="BI462" i="2" s="1"/>
  <c r="AS445" i="3" s="1"/>
  <c r="BJ462" i="2"/>
  <c r="BK462" i="2" s="1"/>
  <c r="AT445" i="3" s="1"/>
  <c r="BL462" i="2"/>
  <c r="BM462" i="2" s="1"/>
  <c r="AU445" i="3" s="1"/>
  <c r="BN462" i="2"/>
  <c r="BO462" i="2" s="1"/>
  <c r="AV445" i="3" s="1"/>
  <c r="BP462" i="2"/>
  <c r="BQ462" i="2" s="1"/>
  <c r="AW445" i="3" s="1"/>
  <c r="BF463" i="2"/>
  <c r="BG463" i="2" s="1"/>
  <c r="AR446" i="3" s="1"/>
  <c r="BH463" i="2"/>
  <c r="BI463" i="2" s="1"/>
  <c r="AS446" i="3" s="1"/>
  <c r="BJ463" i="2"/>
  <c r="BK463" i="2" s="1"/>
  <c r="AT446" i="3" s="1"/>
  <c r="BL463" i="2"/>
  <c r="BM463" i="2" s="1"/>
  <c r="BN463" i="2"/>
  <c r="BO463" i="2" s="1"/>
  <c r="AV446" i="3" s="1"/>
  <c r="BP463" i="2"/>
  <c r="BQ463" i="2" s="1"/>
  <c r="AW446" i="3" s="1"/>
  <c r="BF464" i="2"/>
  <c r="BG464" i="2" s="1"/>
  <c r="BH464" i="2"/>
  <c r="BI464" i="2" s="1"/>
  <c r="BJ464" i="2"/>
  <c r="BK464" i="2" s="1"/>
  <c r="BL464" i="2"/>
  <c r="BM464" i="2" s="1"/>
  <c r="BN464" i="2"/>
  <c r="BO464" i="2" s="1"/>
  <c r="BP464" i="2"/>
  <c r="BQ464" i="2" s="1"/>
  <c r="BF465" i="2"/>
  <c r="BG465" i="2" s="1"/>
  <c r="AR447" i="3" s="1"/>
  <c r="BH465" i="2"/>
  <c r="BI465" i="2" s="1"/>
  <c r="AS447" i="3" s="1"/>
  <c r="BJ465" i="2"/>
  <c r="BK465" i="2" s="1"/>
  <c r="AT447" i="3" s="1"/>
  <c r="BL465" i="2"/>
  <c r="BM465" i="2" s="1"/>
  <c r="AU447" i="3" s="1"/>
  <c r="BN465" i="2"/>
  <c r="BO465" i="2" s="1"/>
  <c r="AV447" i="3" s="1"/>
  <c r="BP465" i="2"/>
  <c r="BQ465" i="2" s="1"/>
  <c r="AW447" i="3" s="1"/>
  <c r="BF466" i="2"/>
  <c r="BG466" i="2" s="1"/>
  <c r="AR448" i="3" s="1"/>
  <c r="BH466" i="2"/>
  <c r="BI466" i="2" s="1"/>
  <c r="AS448" i="3" s="1"/>
  <c r="BJ466" i="2"/>
  <c r="BK466" i="2" s="1"/>
  <c r="AT448" i="3" s="1"/>
  <c r="BL466" i="2"/>
  <c r="BM466" i="2" s="1"/>
  <c r="AU448" i="3" s="1"/>
  <c r="BN466" i="2"/>
  <c r="BO466" i="2" s="1"/>
  <c r="AV448" i="3" s="1"/>
  <c r="BP466" i="2"/>
  <c r="BQ466" i="2" s="1"/>
  <c r="AW448" i="3" s="1"/>
  <c r="BF467" i="2"/>
  <c r="BG467" i="2" s="1"/>
  <c r="AR449" i="3" s="1"/>
  <c r="BH467" i="2"/>
  <c r="BI467" i="2" s="1"/>
  <c r="AS449" i="3" s="1"/>
  <c r="BJ467" i="2"/>
  <c r="BK467" i="2" s="1"/>
  <c r="AT449" i="3" s="1"/>
  <c r="BL467" i="2"/>
  <c r="BM467" i="2" s="1"/>
  <c r="AU449" i="3" s="1"/>
  <c r="BN467" i="2"/>
  <c r="BO467" i="2" s="1"/>
  <c r="AV449" i="3" s="1"/>
  <c r="BP467" i="2"/>
  <c r="BQ467" i="2" s="1"/>
  <c r="AW449" i="3" s="1"/>
  <c r="BF468" i="2"/>
  <c r="BG468" i="2" s="1"/>
  <c r="AR450" i="3" s="1"/>
  <c r="BH468" i="2"/>
  <c r="BI468" i="2" s="1"/>
  <c r="AS450" i="3" s="1"/>
  <c r="BJ468" i="2"/>
  <c r="BK468" i="2" s="1"/>
  <c r="AT450" i="3" s="1"/>
  <c r="BL468" i="2"/>
  <c r="BM468" i="2" s="1"/>
  <c r="AU450" i="3" s="1"/>
  <c r="BN468" i="2"/>
  <c r="BO468" i="2" s="1"/>
  <c r="AV450" i="3" s="1"/>
  <c r="BP468" i="2"/>
  <c r="BQ468" i="2" s="1"/>
  <c r="AW450" i="3" s="1"/>
  <c r="BF469" i="2"/>
  <c r="BG469" i="2" s="1"/>
  <c r="AR451" i="3" s="1"/>
  <c r="BH469" i="2"/>
  <c r="BI469" i="2" s="1"/>
  <c r="AS451" i="3" s="1"/>
  <c r="BJ469" i="2"/>
  <c r="BK469" i="2" s="1"/>
  <c r="AT451" i="3" s="1"/>
  <c r="BL469" i="2"/>
  <c r="BM469" i="2" s="1"/>
  <c r="AU451" i="3" s="1"/>
  <c r="BN469" i="2"/>
  <c r="BO469" i="2" s="1"/>
  <c r="AV451" i="3" s="1"/>
  <c r="BP469" i="2"/>
  <c r="BQ469" i="2" s="1"/>
  <c r="AW451" i="3" s="1"/>
  <c r="BF470" i="2"/>
  <c r="BG470" i="2" s="1"/>
  <c r="AR452" i="3" s="1"/>
  <c r="BH470" i="2"/>
  <c r="BI470" i="2" s="1"/>
  <c r="AS452" i="3" s="1"/>
  <c r="BJ470" i="2"/>
  <c r="BK470" i="2" s="1"/>
  <c r="AT452" i="3" s="1"/>
  <c r="BL470" i="2"/>
  <c r="BM470" i="2" s="1"/>
  <c r="AU452" i="3" s="1"/>
  <c r="BN470" i="2"/>
  <c r="BO470" i="2" s="1"/>
  <c r="AV452" i="3" s="1"/>
  <c r="BP470" i="2"/>
  <c r="BQ470" i="2" s="1"/>
  <c r="AW452" i="3" s="1"/>
  <c r="BF471" i="2"/>
  <c r="BG471" i="2" s="1"/>
  <c r="AR453" i="3" s="1"/>
  <c r="BH471" i="2"/>
  <c r="BI471" i="2" s="1"/>
  <c r="AS453" i="3" s="1"/>
  <c r="BJ471" i="2"/>
  <c r="BK471" i="2" s="1"/>
  <c r="AT453" i="3" s="1"/>
  <c r="BL471" i="2"/>
  <c r="BM471" i="2" s="1"/>
  <c r="AU453" i="3" s="1"/>
  <c r="BN471" i="2"/>
  <c r="BO471" i="2" s="1"/>
  <c r="AV453" i="3" s="1"/>
  <c r="BP471" i="2"/>
  <c r="BQ471" i="2" s="1"/>
  <c r="AW453" i="3" s="1"/>
  <c r="BF472" i="2"/>
  <c r="BG472" i="2" s="1"/>
  <c r="AR454" i="3" s="1"/>
  <c r="BH472" i="2"/>
  <c r="BI472" i="2" s="1"/>
  <c r="AS454" i="3" s="1"/>
  <c r="BJ472" i="2"/>
  <c r="BK472" i="2" s="1"/>
  <c r="AT454" i="3" s="1"/>
  <c r="BL472" i="2"/>
  <c r="BM472" i="2" s="1"/>
  <c r="AU454" i="3" s="1"/>
  <c r="BN472" i="2"/>
  <c r="BO472" i="2" s="1"/>
  <c r="AV454" i="3" s="1"/>
  <c r="BP472" i="2"/>
  <c r="BQ472" i="2" s="1"/>
  <c r="AW454" i="3" s="1"/>
  <c r="BF473" i="2"/>
  <c r="BG473" i="2" s="1"/>
  <c r="AR455" i="3" s="1"/>
  <c r="BH473" i="2"/>
  <c r="BI473" i="2" s="1"/>
  <c r="AS455" i="3" s="1"/>
  <c r="BJ473" i="2"/>
  <c r="BK473" i="2" s="1"/>
  <c r="AT455" i="3" s="1"/>
  <c r="BL473" i="2"/>
  <c r="BM473" i="2" s="1"/>
  <c r="AU455" i="3" s="1"/>
  <c r="BN473" i="2"/>
  <c r="BO473" i="2" s="1"/>
  <c r="AV455" i="3" s="1"/>
  <c r="BP473" i="2"/>
  <c r="BQ473" i="2" s="1"/>
  <c r="AW455" i="3" s="1"/>
  <c r="BF474" i="2"/>
  <c r="BG474" i="2" s="1"/>
  <c r="AR456" i="3" s="1"/>
  <c r="BH474" i="2"/>
  <c r="BI474" i="2" s="1"/>
  <c r="AS456" i="3" s="1"/>
  <c r="BJ474" i="2"/>
  <c r="BK474" i="2" s="1"/>
  <c r="AT456" i="3" s="1"/>
  <c r="BL474" i="2"/>
  <c r="BM474" i="2" s="1"/>
  <c r="AU456" i="3" s="1"/>
  <c r="BN474" i="2"/>
  <c r="BO474" i="2" s="1"/>
  <c r="AV456" i="3" s="1"/>
  <c r="BP474" i="2"/>
  <c r="BQ474" i="2" s="1"/>
  <c r="AW456" i="3" s="1"/>
  <c r="BF475" i="2"/>
  <c r="BG475" i="2" s="1"/>
  <c r="AR457" i="3" s="1"/>
  <c r="BH475" i="2"/>
  <c r="BI475" i="2" s="1"/>
  <c r="AS457" i="3" s="1"/>
  <c r="BJ475" i="2"/>
  <c r="BK475" i="2" s="1"/>
  <c r="AT457" i="3" s="1"/>
  <c r="BL475" i="2"/>
  <c r="BM475" i="2" s="1"/>
  <c r="AU457" i="3" s="1"/>
  <c r="BN475" i="2"/>
  <c r="BO475" i="2" s="1"/>
  <c r="AV457" i="3" s="1"/>
  <c r="BP475" i="2"/>
  <c r="BQ475" i="2" s="1"/>
  <c r="AW457" i="3" s="1"/>
  <c r="BF476" i="2"/>
  <c r="BG476" i="2" s="1"/>
  <c r="AR458" i="3" s="1"/>
  <c r="BH476" i="2"/>
  <c r="BI476" i="2" s="1"/>
  <c r="AS458" i="3" s="1"/>
  <c r="BJ476" i="2"/>
  <c r="BK476" i="2" s="1"/>
  <c r="AT458" i="3" s="1"/>
  <c r="BL476" i="2"/>
  <c r="BM476" i="2" s="1"/>
  <c r="AU458" i="3" s="1"/>
  <c r="BN476" i="2"/>
  <c r="BO476" i="2" s="1"/>
  <c r="AV458" i="3" s="1"/>
  <c r="BP476" i="2"/>
  <c r="BQ476" i="2" s="1"/>
  <c r="AW458" i="3" s="1"/>
  <c r="BF477" i="2"/>
  <c r="BG477" i="2" s="1"/>
  <c r="AR459" i="3" s="1"/>
  <c r="BH477" i="2"/>
  <c r="BI477" i="2" s="1"/>
  <c r="AS459" i="3" s="1"/>
  <c r="BJ477" i="2"/>
  <c r="BK477" i="2" s="1"/>
  <c r="AT459" i="3" s="1"/>
  <c r="BL477" i="2"/>
  <c r="BM477" i="2" s="1"/>
  <c r="BN477" i="2"/>
  <c r="BO477" i="2" s="1"/>
  <c r="AV459" i="3" s="1"/>
  <c r="BP477" i="2"/>
  <c r="BQ477" i="2" s="1"/>
  <c r="AW459" i="3" s="1"/>
  <c r="BF478" i="2"/>
  <c r="BG478" i="2" s="1"/>
  <c r="AR460" i="3" s="1"/>
  <c r="BH478" i="2"/>
  <c r="BI478" i="2" s="1"/>
  <c r="AS460" i="3" s="1"/>
  <c r="BJ478" i="2"/>
  <c r="BK478" i="2" s="1"/>
  <c r="AT460" i="3" s="1"/>
  <c r="BL478" i="2"/>
  <c r="BM478" i="2" s="1"/>
  <c r="AU460" i="3" s="1"/>
  <c r="BN478" i="2"/>
  <c r="BO478" i="2" s="1"/>
  <c r="AV460" i="3" s="1"/>
  <c r="BP478" i="2"/>
  <c r="BQ478" i="2" s="1"/>
  <c r="BF479" i="2"/>
  <c r="BG479" i="2" s="1"/>
  <c r="AR461" i="3" s="1"/>
  <c r="BH479" i="2"/>
  <c r="BI479" i="2" s="1"/>
  <c r="AS461" i="3" s="1"/>
  <c r="BJ479" i="2"/>
  <c r="BK479" i="2" s="1"/>
  <c r="AT461" i="3" s="1"/>
  <c r="BL479" i="2"/>
  <c r="BM479" i="2" s="1"/>
  <c r="AU461" i="3" s="1"/>
  <c r="BN479" i="2"/>
  <c r="BO479" i="2" s="1"/>
  <c r="AV461" i="3" s="1"/>
  <c r="BP479" i="2"/>
  <c r="BQ479" i="2" s="1"/>
  <c r="AW461" i="3" s="1"/>
  <c r="BF480" i="2"/>
  <c r="BG480" i="2" s="1"/>
  <c r="AR462" i="3" s="1"/>
  <c r="BH480" i="2"/>
  <c r="BI480" i="2" s="1"/>
  <c r="AS462" i="3" s="1"/>
  <c r="BJ480" i="2"/>
  <c r="BK480" i="2" s="1"/>
  <c r="AT462" i="3" s="1"/>
  <c r="BL480" i="2"/>
  <c r="BM480" i="2" s="1"/>
  <c r="AU462" i="3" s="1"/>
  <c r="BN480" i="2"/>
  <c r="BO480" i="2" s="1"/>
  <c r="AV462" i="3" s="1"/>
  <c r="BP480" i="2"/>
  <c r="BQ480" i="2" s="1"/>
  <c r="AW462" i="3" s="1"/>
  <c r="BF481" i="2"/>
  <c r="BG481" i="2" s="1"/>
  <c r="AR463" i="3" s="1"/>
  <c r="BH481" i="2"/>
  <c r="BI481" i="2" s="1"/>
  <c r="AS463" i="3" s="1"/>
  <c r="BJ481" i="2"/>
  <c r="BK481" i="2" s="1"/>
  <c r="AT463" i="3" s="1"/>
  <c r="BL481" i="2"/>
  <c r="BM481" i="2" s="1"/>
  <c r="AU463" i="3" s="1"/>
  <c r="BN481" i="2"/>
  <c r="BO481" i="2" s="1"/>
  <c r="AV463" i="3" s="1"/>
  <c r="BP481" i="2"/>
  <c r="BQ481" i="2" s="1"/>
  <c r="AW463" i="3" s="1"/>
  <c r="BF482" i="2"/>
  <c r="BG482" i="2" s="1"/>
  <c r="AR464" i="3" s="1"/>
  <c r="BH482" i="2"/>
  <c r="BI482" i="2" s="1"/>
  <c r="AS464" i="3" s="1"/>
  <c r="BJ482" i="2"/>
  <c r="BK482" i="2" s="1"/>
  <c r="AT464" i="3" s="1"/>
  <c r="BL482" i="2"/>
  <c r="BM482" i="2" s="1"/>
  <c r="AU464" i="3" s="1"/>
  <c r="BN482" i="2"/>
  <c r="BO482" i="2" s="1"/>
  <c r="AV464" i="3" s="1"/>
  <c r="BP482" i="2"/>
  <c r="BQ482" i="2" s="1"/>
  <c r="AW464" i="3" s="1"/>
  <c r="BF483" i="2"/>
  <c r="BG483" i="2" s="1"/>
  <c r="AR465" i="3" s="1"/>
  <c r="BH483" i="2"/>
  <c r="BI483" i="2" s="1"/>
  <c r="AS465" i="3" s="1"/>
  <c r="BJ483" i="2"/>
  <c r="BK483" i="2" s="1"/>
  <c r="AT465" i="3" s="1"/>
  <c r="BL483" i="2"/>
  <c r="BM483" i="2" s="1"/>
  <c r="BN483" i="2"/>
  <c r="BO483" i="2" s="1"/>
  <c r="AV465" i="3" s="1"/>
  <c r="BP483" i="2"/>
  <c r="BQ483" i="2" s="1"/>
  <c r="AW465" i="3" s="1"/>
  <c r="BF484" i="2"/>
  <c r="BG484" i="2" s="1"/>
  <c r="AR466" i="3" s="1"/>
  <c r="BH484" i="2"/>
  <c r="BI484" i="2" s="1"/>
  <c r="AS466" i="3" s="1"/>
  <c r="BJ484" i="2"/>
  <c r="BK484" i="2" s="1"/>
  <c r="AT466" i="3" s="1"/>
  <c r="BL484" i="2"/>
  <c r="BM484" i="2" s="1"/>
  <c r="AU466" i="3" s="1"/>
  <c r="BN484" i="2"/>
  <c r="BO484" i="2" s="1"/>
  <c r="AV466" i="3" s="1"/>
  <c r="BP484" i="2"/>
  <c r="BQ484" i="2" s="1"/>
  <c r="AW466" i="3" s="1"/>
  <c r="BF485" i="2"/>
  <c r="BG485" i="2" s="1"/>
  <c r="AR467" i="3" s="1"/>
  <c r="BH485" i="2"/>
  <c r="BI485" i="2" s="1"/>
  <c r="AS467" i="3" s="1"/>
  <c r="BJ485" i="2"/>
  <c r="BK485" i="2" s="1"/>
  <c r="AT467" i="3" s="1"/>
  <c r="BL485" i="2"/>
  <c r="BM485" i="2" s="1"/>
  <c r="AU467" i="3" s="1"/>
  <c r="BN485" i="2"/>
  <c r="BO485" i="2" s="1"/>
  <c r="AV467" i="3" s="1"/>
  <c r="BP485" i="2"/>
  <c r="BQ485" i="2" s="1"/>
  <c r="AW467" i="3" s="1"/>
  <c r="BF486" i="2"/>
  <c r="BG486" i="2" s="1"/>
  <c r="AR468" i="3" s="1"/>
  <c r="BH486" i="2"/>
  <c r="BI486" i="2" s="1"/>
  <c r="BJ486" i="2"/>
  <c r="BK486" i="2" s="1"/>
  <c r="AT468" i="3" s="1"/>
  <c r="BL486" i="2"/>
  <c r="BM486" i="2" s="1"/>
  <c r="AU468" i="3" s="1"/>
  <c r="BN486" i="2"/>
  <c r="BO486" i="2" s="1"/>
  <c r="AV468" i="3" s="1"/>
  <c r="BP486" i="2"/>
  <c r="BQ486" i="2" s="1"/>
  <c r="AW468" i="3" s="1"/>
  <c r="BF487" i="2"/>
  <c r="BG487" i="2" s="1"/>
  <c r="AR469" i="3" s="1"/>
  <c r="BH487" i="2"/>
  <c r="BI487" i="2" s="1"/>
  <c r="AS469" i="3" s="1"/>
  <c r="BJ487" i="2"/>
  <c r="BK487" i="2" s="1"/>
  <c r="AT469" i="3" s="1"/>
  <c r="BL487" i="2"/>
  <c r="BM487" i="2" s="1"/>
  <c r="AU469" i="3" s="1"/>
  <c r="BN487" i="2"/>
  <c r="BO487" i="2" s="1"/>
  <c r="AV469" i="3" s="1"/>
  <c r="BP487" i="2"/>
  <c r="BQ487" i="2" s="1"/>
  <c r="AW469" i="3" s="1"/>
  <c r="BF488" i="2"/>
  <c r="BG488" i="2" s="1"/>
  <c r="AR470" i="3" s="1"/>
  <c r="BH488" i="2"/>
  <c r="BI488" i="2" s="1"/>
  <c r="AS470" i="3" s="1"/>
  <c r="BJ488" i="2"/>
  <c r="BK488" i="2" s="1"/>
  <c r="AT470" i="3" s="1"/>
  <c r="BL488" i="2"/>
  <c r="BM488" i="2" s="1"/>
  <c r="AU470" i="3" s="1"/>
  <c r="BN488" i="2"/>
  <c r="BO488" i="2" s="1"/>
  <c r="AV470" i="3" s="1"/>
  <c r="BP488" i="2"/>
  <c r="BQ488" i="2" s="1"/>
  <c r="AW470" i="3" s="1"/>
  <c r="BF489" i="2"/>
  <c r="BG489" i="2" s="1"/>
  <c r="AR471" i="3" s="1"/>
  <c r="BH489" i="2"/>
  <c r="BI489" i="2" s="1"/>
  <c r="AS471" i="3" s="1"/>
  <c r="BJ489" i="2"/>
  <c r="BK489" i="2" s="1"/>
  <c r="AT471" i="3" s="1"/>
  <c r="BL489" i="2"/>
  <c r="BM489" i="2" s="1"/>
  <c r="AU471" i="3" s="1"/>
  <c r="BN489" i="2"/>
  <c r="BO489" i="2" s="1"/>
  <c r="AV471" i="3" s="1"/>
  <c r="BP489" i="2"/>
  <c r="BQ489" i="2" s="1"/>
  <c r="AW471" i="3" s="1"/>
  <c r="BF490" i="2"/>
  <c r="BG490" i="2" s="1"/>
  <c r="AR472" i="3" s="1"/>
  <c r="BH490" i="2"/>
  <c r="BI490" i="2" s="1"/>
  <c r="AS472" i="3" s="1"/>
  <c r="BJ490" i="2"/>
  <c r="BK490" i="2" s="1"/>
  <c r="AT472" i="3" s="1"/>
  <c r="BL490" i="2"/>
  <c r="BM490" i="2" s="1"/>
  <c r="AU472" i="3" s="1"/>
  <c r="BN490" i="2"/>
  <c r="BO490" i="2" s="1"/>
  <c r="AV472" i="3" s="1"/>
  <c r="BP490" i="2"/>
  <c r="BQ490" i="2" s="1"/>
  <c r="AW472" i="3" s="1"/>
  <c r="BF491" i="2"/>
  <c r="BG491" i="2" s="1"/>
  <c r="AR473" i="3" s="1"/>
  <c r="BH491" i="2"/>
  <c r="BI491" i="2" s="1"/>
  <c r="AS473" i="3" s="1"/>
  <c r="BJ491" i="2"/>
  <c r="BK491" i="2" s="1"/>
  <c r="AT473" i="3" s="1"/>
  <c r="BL491" i="2"/>
  <c r="BM491" i="2" s="1"/>
  <c r="AU473" i="3" s="1"/>
  <c r="BN491" i="2"/>
  <c r="BO491" i="2" s="1"/>
  <c r="AV473" i="3" s="1"/>
  <c r="BP491" i="2"/>
  <c r="BQ491" i="2" s="1"/>
  <c r="AW473" i="3" s="1"/>
  <c r="BF492" i="2"/>
  <c r="BG492" i="2" s="1"/>
  <c r="AR474" i="3" s="1"/>
  <c r="BH492" i="2"/>
  <c r="BI492" i="2" s="1"/>
  <c r="AS474" i="3" s="1"/>
  <c r="BJ492" i="2"/>
  <c r="BK492" i="2" s="1"/>
  <c r="AT474" i="3" s="1"/>
  <c r="BL492" i="2"/>
  <c r="BM492" i="2" s="1"/>
  <c r="AU474" i="3" s="1"/>
  <c r="BN492" i="2"/>
  <c r="BO492" i="2" s="1"/>
  <c r="AV474" i="3" s="1"/>
  <c r="BP492" i="2"/>
  <c r="BQ492" i="2" s="1"/>
  <c r="AW474" i="3" s="1"/>
  <c r="BF493" i="2"/>
  <c r="BG493" i="2" s="1"/>
  <c r="AR475" i="3" s="1"/>
  <c r="BH493" i="2"/>
  <c r="BI493" i="2" s="1"/>
  <c r="AS475" i="3" s="1"/>
  <c r="BJ493" i="2"/>
  <c r="BK493" i="2" s="1"/>
  <c r="AT475" i="3" s="1"/>
  <c r="BL493" i="2"/>
  <c r="BM493" i="2" s="1"/>
  <c r="AU475" i="3" s="1"/>
  <c r="BN493" i="2"/>
  <c r="BO493" i="2" s="1"/>
  <c r="AV475" i="3" s="1"/>
  <c r="BP493" i="2"/>
  <c r="BQ493" i="2" s="1"/>
  <c r="AW475" i="3" s="1"/>
  <c r="BF494" i="2"/>
  <c r="BG494" i="2" s="1"/>
  <c r="AR476" i="3" s="1"/>
  <c r="BH494" i="2"/>
  <c r="BI494" i="2" s="1"/>
  <c r="AS476" i="3" s="1"/>
  <c r="BJ494" i="2"/>
  <c r="BK494" i="2" s="1"/>
  <c r="AT476" i="3" s="1"/>
  <c r="BL494" i="2"/>
  <c r="BM494" i="2" s="1"/>
  <c r="AU476" i="3" s="1"/>
  <c r="BN494" i="2"/>
  <c r="BO494" i="2" s="1"/>
  <c r="AV476" i="3" s="1"/>
  <c r="BP494" i="2"/>
  <c r="BQ494" i="2" s="1"/>
  <c r="AW476" i="3" s="1"/>
  <c r="BF495" i="2"/>
  <c r="BG495" i="2" s="1"/>
  <c r="AR477" i="3" s="1"/>
  <c r="BH495" i="2"/>
  <c r="BI495" i="2" s="1"/>
  <c r="AS477" i="3" s="1"/>
  <c r="BJ495" i="2"/>
  <c r="BK495" i="2" s="1"/>
  <c r="AT477" i="3" s="1"/>
  <c r="BL495" i="2"/>
  <c r="BM495" i="2" s="1"/>
  <c r="AU477" i="3" s="1"/>
  <c r="BN495" i="2"/>
  <c r="BO495" i="2" s="1"/>
  <c r="AV477" i="3" s="1"/>
  <c r="BP495" i="2"/>
  <c r="BQ495" i="2" s="1"/>
  <c r="AW477" i="3" s="1"/>
  <c r="BF496" i="2"/>
  <c r="BG496" i="2" s="1"/>
  <c r="AR478" i="3" s="1"/>
  <c r="BH496" i="2"/>
  <c r="BI496" i="2" s="1"/>
  <c r="AS478" i="3" s="1"/>
  <c r="BJ496" i="2"/>
  <c r="BK496" i="2" s="1"/>
  <c r="AT478" i="3" s="1"/>
  <c r="BL496" i="2"/>
  <c r="BM496" i="2" s="1"/>
  <c r="AU478" i="3" s="1"/>
  <c r="BN496" i="2"/>
  <c r="BO496" i="2" s="1"/>
  <c r="AV478" i="3" s="1"/>
  <c r="BP496" i="2"/>
  <c r="BQ496" i="2" s="1"/>
  <c r="AW478" i="3" s="1"/>
  <c r="BF497" i="2"/>
  <c r="BG497" i="2" s="1"/>
  <c r="AR479" i="3" s="1"/>
  <c r="BH497" i="2"/>
  <c r="BI497" i="2" s="1"/>
  <c r="AS479" i="3" s="1"/>
  <c r="BJ497" i="2"/>
  <c r="BK497" i="2" s="1"/>
  <c r="AT479" i="3" s="1"/>
  <c r="BL497" i="2"/>
  <c r="BM497" i="2" s="1"/>
  <c r="AU479" i="3" s="1"/>
  <c r="BN497" i="2"/>
  <c r="BO497" i="2" s="1"/>
  <c r="AV479" i="3" s="1"/>
  <c r="BP497" i="2"/>
  <c r="BQ497" i="2" s="1"/>
  <c r="AW479" i="3" s="1"/>
  <c r="BF498" i="2"/>
  <c r="BG498" i="2" s="1"/>
  <c r="AR480" i="3" s="1"/>
  <c r="BH498" i="2"/>
  <c r="BI498" i="2" s="1"/>
  <c r="AS480" i="3" s="1"/>
  <c r="BJ498" i="2"/>
  <c r="BK498" i="2" s="1"/>
  <c r="AT480" i="3" s="1"/>
  <c r="BL498" i="2"/>
  <c r="BM498" i="2" s="1"/>
  <c r="AU480" i="3" s="1"/>
  <c r="BN498" i="2"/>
  <c r="BO498" i="2" s="1"/>
  <c r="AV480" i="3" s="1"/>
  <c r="BP498" i="2"/>
  <c r="BQ498" i="2" s="1"/>
  <c r="BF499" i="2"/>
  <c r="BG499" i="2" s="1"/>
  <c r="BH499" i="2"/>
  <c r="BI499" i="2" s="1"/>
  <c r="BJ499" i="2"/>
  <c r="BK499" i="2" s="1"/>
  <c r="BL499" i="2"/>
  <c r="BM499" i="2" s="1"/>
  <c r="BN499" i="2"/>
  <c r="BO499" i="2" s="1"/>
  <c r="BP499" i="2"/>
  <c r="BQ499" i="2" s="1"/>
  <c r="BF500" i="2"/>
  <c r="BG500" i="2" s="1"/>
  <c r="AR481" i="3" s="1"/>
  <c r="BH500" i="2"/>
  <c r="BI500" i="2" s="1"/>
  <c r="AS481" i="3" s="1"/>
  <c r="BJ500" i="2"/>
  <c r="BK500" i="2" s="1"/>
  <c r="AT481" i="3" s="1"/>
  <c r="BL500" i="2"/>
  <c r="BM500" i="2" s="1"/>
  <c r="AU481" i="3" s="1"/>
  <c r="BN500" i="2"/>
  <c r="BO500" i="2" s="1"/>
  <c r="AV481" i="3" s="1"/>
  <c r="BP500" i="2"/>
  <c r="BQ500" i="2" s="1"/>
  <c r="AW481" i="3" s="1"/>
  <c r="BF501" i="2"/>
  <c r="BG501" i="2" s="1"/>
  <c r="AR482" i="3" s="1"/>
  <c r="BH501" i="2"/>
  <c r="BI501" i="2" s="1"/>
  <c r="AS482" i="3" s="1"/>
  <c r="BJ501" i="2"/>
  <c r="BK501" i="2" s="1"/>
  <c r="AT482" i="3" s="1"/>
  <c r="BL501" i="2"/>
  <c r="BM501" i="2" s="1"/>
  <c r="AU482" i="3" s="1"/>
  <c r="BN501" i="2"/>
  <c r="BO501" i="2" s="1"/>
  <c r="AV482" i="3" s="1"/>
  <c r="BP501" i="2"/>
  <c r="BQ501" i="2" s="1"/>
  <c r="AW482" i="3" s="1"/>
  <c r="BF502" i="2"/>
  <c r="BG502" i="2" s="1"/>
  <c r="AR483" i="3" s="1"/>
  <c r="BH502" i="2"/>
  <c r="BI502" i="2" s="1"/>
  <c r="AS483" i="3" s="1"/>
  <c r="BJ502" i="2"/>
  <c r="BK502" i="2" s="1"/>
  <c r="AT483" i="3" s="1"/>
  <c r="BL502" i="2"/>
  <c r="BM502" i="2" s="1"/>
  <c r="AU483" i="3" s="1"/>
  <c r="BN502" i="2"/>
  <c r="BO502" i="2" s="1"/>
  <c r="AV483" i="3" s="1"/>
  <c r="BP502" i="2"/>
  <c r="BQ502" i="2" s="1"/>
  <c r="AW483" i="3" s="1"/>
  <c r="BF503" i="2"/>
  <c r="BG503" i="2" s="1"/>
  <c r="AR484" i="3" s="1"/>
  <c r="BH503" i="2"/>
  <c r="BI503" i="2" s="1"/>
  <c r="AS484" i="3" s="1"/>
  <c r="BJ503" i="2"/>
  <c r="BK503" i="2" s="1"/>
  <c r="AT484" i="3" s="1"/>
  <c r="BL503" i="2"/>
  <c r="BM503" i="2" s="1"/>
  <c r="AU484" i="3" s="1"/>
  <c r="BN503" i="2"/>
  <c r="BO503" i="2" s="1"/>
  <c r="AV484" i="3" s="1"/>
  <c r="BP503" i="2"/>
  <c r="BQ503" i="2" s="1"/>
  <c r="AW484" i="3" s="1"/>
  <c r="BF504" i="2"/>
  <c r="BG504" i="2" s="1"/>
  <c r="BH504" i="2"/>
  <c r="BI504" i="2" s="1"/>
  <c r="BJ504" i="2"/>
  <c r="BK504" i="2" s="1"/>
  <c r="BL504" i="2"/>
  <c r="BM504" i="2" s="1"/>
  <c r="BN504" i="2"/>
  <c r="BO504" i="2" s="1"/>
  <c r="BP504" i="2"/>
  <c r="BQ504" i="2" s="1"/>
  <c r="BF505" i="2"/>
  <c r="BG505" i="2" s="1"/>
  <c r="AR485" i="3" s="1"/>
  <c r="BH505" i="2"/>
  <c r="BI505" i="2" s="1"/>
  <c r="AS485" i="3" s="1"/>
  <c r="BJ505" i="2"/>
  <c r="BK505" i="2" s="1"/>
  <c r="AT485" i="3" s="1"/>
  <c r="BL505" i="2"/>
  <c r="BM505" i="2" s="1"/>
  <c r="AU485" i="3" s="1"/>
  <c r="BN505" i="2"/>
  <c r="BO505" i="2" s="1"/>
  <c r="AV485" i="3" s="1"/>
  <c r="BP505" i="2"/>
  <c r="BQ505" i="2" s="1"/>
  <c r="AW485" i="3" s="1"/>
  <c r="BF506" i="2"/>
  <c r="BG506" i="2" s="1"/>
  <c r="AR486" i="3" s="1"/>
  <c r="BH506" i="2"/>
  <c r="BI506" i="2" s="1"/>
  <c r="AS486" i="3" s="1"/>
  <c r="BJ506" i="2"/>
  <c r="BK506" i="2" s="1"/>
  <c r="AT486" i="3" s="1"/>
  <c r="BL506" i="2"/>
  <c r="BM506" i="2" s="1"/>
  <c r="AU486" i="3" s="1"/>
  <c r="BN506" i="2"/>
  <c r="BO506" i="2" s="1"/>
  <c r="AV486" i="3" s="1"/>
  <c r="BP506" i="2"/>
  <c r="BQ506" i="2" s="1"/>
  <c r="AW486" i="3" s="1"/>
  <c r="BF507" i="2"/>
  <c r="BG507" i="2" s="1"/>
  <c r="AR487" i="3" s="1"/>
  <c r="BH507" i="2"/>
  <c r="BI507" i="2" s="1"/>
  <c r="AS487" i="3" s="1"/>
  <c r="BJ507" i="2"/>
  <c r="BK507" i="2" s="1"/>
  <c r="AT487" i="3" s="1"/>
  <c r="BL507" i="2"/>
  <c r="BM507" i="2" s="1"/>
  <c r="AU487" i="3" s="1"/>
  <c r="BN507" i="2"/>
  <c r="BO507" i="2" s="1"/>
  <c r="AV487" i="3" s="1"/>
  <c r="BP507" i="2"/>
  <c r="BQ507" i="2" s="1"/>
  <c r="AW487" i="3" s="1"/>
  <c r="BF508" i="2"/>
  <c r="BG508" i="2" s="1"/>
  <c r="AR488" i="3" s="1"/>
  <c r="BH508" i="2"/>
  <c r="BI508" i="2" s="1"/>
  <c r="AS488" i="3" s="1"/>
  <c r="BJ508" i="2"/>
  <c r="BK508" i="2" s="1"/>
  <c r="AT488" i="3" s="1"/>
  <c r="BL508" i="2"/>
  <c r="BM508" i="2" s="1"/>
  <c r="AU488" i="3" s="1"/>
  <c r="BN508" i="2"/>
  <c r="BO508" i="2" s="1"/>
  <c r="AV488" i="3" s="1"/>
  <c r="BP508" i="2"/>
  <c r="BQ508" i="2" s="1"/>
  <c r="AW488" i="3" s="1"/>
  <c r="BF509" i="2"/>
  <c r="BG509" i="2" s="1"/>
  <c r="AR489" i="3" s="1"/>
  <c r="BH509" i="2"/>
  <c r="BI509" i="2" s="1"/>
  <c r="AS489" i="3" s="1"/>
  <c r="BJ509" i="2"/>
  <c r="BK509" i="2" s="1"/>
  <c r="AT489" i="3" s="1"/>
  <c r="BL509" i="2"/>
  <c r="BM509" i="2" s="1"/>
  <c r="AU489" i="3" s="1"/>
  <c r="BN509" i="2"/>
  <c r="BO509" i="2" s="1"/>
  <c r="AV489" i="3" s="1"/>
  <c r="BP509" i="2"/>
  <c r="BQ509" i="2" s="1"/>
  <c r="AW489" i="3" s="1"/>
  <c r="BF510" i="2"/>
  <c r="BG510" i="2" s="1"/>
  <c r="AR490" i="3" s="1"/>
  <c r="BH510" i="2"/>
  <c r="BI510" i="2" s="1"/>
  <c r="AS490" i="3" s="1"/>
  <c r="BJ510" i="2"/>
  <c r="BK510" i="2" s="1"/>
  <c r="AT490" i="3" s="1"/>
  <c r="BL510" i="2"/>
  <c r="BM510" i="2" s="1"/>
  <c r="AU490" i="3" s="1"/>
  <c r="BN510" i="2"/>
  <c r="BO510" i="2" s="1"/>
  <c r="AV490" i="3" s="1"/>
  <c r="BP510" i="2"/>
  <c r="BQ510" i="2" s="1"/>
  <c r="AW490" i="3" s="1"/>
  <c r="BF511" i="2"/>
  <c r="BG511" i="2" s="1"/>
  <c r="AR491" i="3" s="1"/>
  <c r="BH511" i="2"/>
  <c r="BI511" i="2" s="1"/>
  <c r="AS491" i="3" s="1"/>
  <c r="BJ511" i="2"/>
  <c r="BK511" i="2" s="1"/>
  <c r="AT491" i="3" s="1"/>
  <c r="BL511" i="2"/>
  <c r="BM511" i="2" s="1"/>
  <c r="AU491" i="3" s="1"/>
  <c r="BN511" i="2"/>
  <c r="BO511" i="2" s="1"/>
  <c r="AV491" i="3" s="1"/>
  <c r="BP511" i="2"/>
  <c r="BQ511" i="2" s="1"/>
  <c r="AW491" i="3" s="1"/>
  <c r="BF512" i="2"/>
  <c r="BG512" i="2" s="1"/>
  <c r="AR492" i="3" s="1"/>
  <c r="BH512" i="2"/>
  <c r="BI512" i="2" s="1"/>
  <c r="AS492" i="3" s="1"/>
  <c r="BJ512" i="2"/>
  <c r="BK512" i="2" s="1"/>
  <c r="AT492" i="3" s="1"/>
  <c r="BL512" i="2"/>
  <c r="BM512" i="2" s="1"/>
  <c r="AU492" i="3" s="1"/>
  <c r="BN512" i="2"/>
  <c r="BO512" i="2" s="1"/>
  <c r="AV492" i="3" s="1"/>
  <c r="BP512" i="2"/>
  <c r="BQ512" i="2" s="1"/>
  <c r="AW492" i="3" s="1"/>
  <c r="BF513" i="2"/>
  <c r="BG513" i="2" s="1"/>
  <c r="AR493" i="3" s="1"/>
  <c r="BH513" i="2"/>
  <c r="BI513" i="2" s="1"/>
  <c r="AS493" i="3" s="1"/>
  <c r="BJ513" i="2"/>
  <c r="BK513" i="2" s="1"/>
  <c r="AT493" i="3" s="1"/>
  <c r="BL513" i="2"/>
  <c r="BM513" i="2" s="1"/>
  <c r="AU493" i="3" s="1"/>
  <c r="BN513" i="2"/>
  <c r="BO513" i="2" s="1"/>
  <c r="AV493" i="3" s="1"/>
  <c r="BP513" i="2"/>
  <c r="BQ513" i="2" s="1"/>
  <c r="AW493" i="3" s="1"/>
  <c r="BF514" i="2"/>
  <c r="BG514" i="2" s="1"/>
  <c r="AR494" i="3" s="1"/>
  <c r="BH514" i="2"/>
  <c r="BI514" i="2" s="1"/>
  <c r="AS494" i="3" s="1"/>
  <c r="BJ514" i="2"/>
  <c r="BK514" i="2" s="1"/>
  <c r="AT494" i="3" s="1"/>
  <c r="BL514" i="2"/>
  <c r="BM514" i="2" s="1"/>
  <c r="AU494" i="3" s="1"/>
  <c r="BN514" i="2"/>
  <c r="BO514" i="2" s="1"/>
  <c r="AV494" i="3" s="1"/>
  <c r="BP514" i="2"/>
  <c r="BQ514" i="2" s="1"/>
  <c r="AW494" i="3" s="1"/>
  <c r="BF515" i="2"/>
  <c r="BG515" i="2" s="1"/>
  <c r="AR495" i="3" s="1"/>
  <c r="BH515" i="2"/>
  <c r="BI515" i="2" s="1"/>
  <c r="AS495" i="3" s="1"/>
  <c r="BJ515" i="2"/>
  <c r="BK515" i="2" s="1"/>
  <c r="AT495" i="3" s="1"/>
  <c r="BL515" i="2"/>
  <c r="BM515" i="2" s="1"/>
  <c r="AU495" i="3" s="1"/>
  <c r="BN515" i="2"/>
  <c r="BO515" i="2" s="1"/>
  <c r="AV495" i="3" s="1"/>
  <c r="BP515" i="2"/>
  <c r="BQ515" i="2" s="1"/>
  <c r="AW495" i="3" s="1"/>
  <c r="BF516" i="2"/>
  <c r="BG516" i="2" s="1"/>
  <c r="AR496" i="3" s="1"/>
  <c r="BH516" i="2"/>
  <c r="BI516" i="2" s="1"/>
  <c r="AS496" i="3" s="1"/>
  <c r="BJ516" i="2"/>
  <c r="BK516" i="2" s="1"/>
  <c r="AT496" i="3" s="1"/>
  <c r="BL516" i="2"/>
  <c r="BM516" i="2" s="1"/>
  <c r="AU496" i="3" s="1"/>
  <c r="BN516" i="2"/>
  <c r="BO516" i="2" s="1"/>
  <c r="AV496" i="3" s="1"/>
  <c r="BP516" i="2"/>
  <c r="BQ516" i="2" s="1"/>
  <c r="AW496" i="3" s="1"/>
  <c r="BF517" i="2"/>
  <c r="BG517" i="2" s="1"/>
  <c r="BH517" i="2"/>
  <c r="BI517" i="2" s="1"/>
  <c r="BJ517" i="2"/>
  <c r="BK517" i="2" s="1"/>
  <c r="BL517" i="2"/>
  <c r="BM517" i="2" s="1"/>
  <c r="BN517" i="2"/>
  <c r="BO517" i="2" s="1"/>
  <c r="BP517" i="2"/>
  <c r="BQ517" i="2" s="1"/>
  <c r="BF518" i="2"/>
  <c r="BG518" i="2" s="1"/>
  <c r="AR497" i="3" s="1"/>
  <c r="BH518" i="2"/>
  <c r="BI518" i="2" s="1"/>
  <c r="AS497" i="3" s="1"/>
  <c r="BJ518" i="2"/>
  <c r="BK518" i="2" s="1"/>
  <c r="AT497" i="3" s="1"/>
  <c r="BL518" i="2"/>
  <c r="BM518" i="2" s="1"/>
  <c r="AU497" i="3" s="1"/>
  <c r="BN518" i="2"/>
  <c r="BO518" i="2" s="1"/>
  <c r="AV497" i="3" s="1"/>
  <c r="BP518" i="2"/>
  <c r="BQ518" i="2" s="1"/>
  <c r="AW497" i="3" s="1"/>
  <c r="BF519" i="2"/>
  <c r="BG519" i="2" s="1"/>
  <c r="AR498" i="3" s="1"/>
  <c r="BH519" i="2"/>
  <c r="BI519" i="2" s="1"/>
  <c r="AS498" i="3" s="1"/>
  <c r="BJ519" i="2"/>
  <c r="BK519" i="2" s="1"/>
  <c r="AT498" i="3" s="1"/>
  <c r="BL519" i="2"/>
  <c r="BM519" i="2" s="1"/>
  <c r="AU498" i="3" s="1"/>
  <c r="BN519" i="2"/>
  <c r="BO519" i="2" s="1"/>
  <c r="AV498" i="3" s="1"/>
  <c r="BP519" i="2"/>
  <c r="BQ519" i="2" s="1"/>
  <c r="AW498" i="3" s="1"/>
  <c r="BF520" i="2"/>
  <c r="BG520" i="2" s="1"/>
  <c r="AR499" i="3" s="1"/>
  <c r="BH520" i="2"/>
  <c r="BI520" i="2" s="1"/>
  <c r="AS499" i="3" s="1"/>
  <c r="BJ520" i="2"/>
  <c r="BK520" i="2" s="1"/>
  <c r="AT499" i="3" s="1"/>
  <c r="BL520" i="2"/>
  <c r="BM520" i="2" s="1"/>
  <c r="AU499" i="3" s="1"/>
  <c r="BN520" i="2"/>
  <c r="BO520" i="2" s="1"/>
  <c r="AV499" i="3" s="1"/>
  <c r="BP520" i="2"/>
  <c r="BQ520" i="2" s="1"/>
  <c r="AW499" i="3" s="1"/>
  <c r="BF521" i="2"/>
  <c r="BG521" i="2" s="1"/>
  <c r="AR500" i="3" s="1"/>
  <c r="BH521" i="2"/>
  <c r="BI521" i="2" s="1"/>
  <c r="AS500" i="3" s="1"/>
  <c r="BJ521" i="2"/>
  <c r="BK521" i="2" s="1"/>
  <c r="AT500" i="3" s="1"/>
  <c r="BL521" i="2"/>
  <c r="BM521" i="2" s="1"/>
  <c r="AU500" i="3" s="1"/>
  <c r="BN521" i="2"/>
  <c r="BO521" i="2" s="1"/>
  <c r="AV500" i="3" s="1"/>
  <c r="BP521" i="2"/>
  <c r="BQ521" i="2" s="1"/>
  <c r="AW500" i="3" s="1"/>
  <c r="BF522" i="2"/>
  <c r="BG522" i="2" s="1"/>
  <c r="AR501" i="3" s="1"/>
  <c r="BH522" i="2"/>
  <c r="BI522" i="2" s="1"/>
  <c r="AS501" i="3" s="1"/>
  <c r="BJ522" i="2"/>
  <c r="BK522" i="2" s="1"/>
  <c r="AT501" i="3" s="1"/>
  <c r="BL522" i="2"/>
  <c r="BM522" i="2" s="1"/>
  <c r="AU501" i="3" s="1"/>
  <c r="BN522" i="2"/>
  <c r="BO522" i="2" s="1"/>
  <c r="AV501" i="3" s="1"/>
  <c r="BP522" i="2"/>
  <c r="BQ522" i="2" s="1"/>
  <c r="AW501" i="3" s="1"/>
  <c r="BF523" i="2"/>
  <c r="BG523" i="2" s="1"/>
  <c r="AR502" i="3" s="1"/>
  <c r="BH523" i="2"/>
  <c r="BI523" i="2" s="1"/>
  <c r="AS502" i="3" s="1"/>
  <c r="BJ523" i="2"/>
  <c r="BK523" i="2" s="1"/>
  <c r="AT502" i="3" s="1"/>
  <c r="BL523" i="2"/>
  <c r="BM523" i="2" s="1"/>
  <c r="AU502" i="3" s="1"/>
  <c r="BN523" i="2"/>
  <c r="BO523" i="2" s="1"/>
  <c r="AV502" i="3" s="1"/>
  <c r="BP523" i="2"/>
  <c r="BQ523" i="2" s="1"/>
  <c r="AW502" i="3" s="1"/>
  <c r="BF524" i="2"/>
  <c r="BG524" i="2" s="1"/>
  <c r="AR503" i="3" s="1"/>
  <c r="BH524" i="2"/>
  <c r="BI524" i="2" s="1"/>
  <c r="AS503" i="3" s="1"/>
  <c r="BJ524" i="2"/>
  <c r="BK524" i="2" s="1"/>
  <c r="AT503" i="3" s="1"/>
  <c r="BL524" i="2"/>
  <c r="BM524" i="2" s="1"/>
  <c r="AU503" i="3" s="1"/>
  <c r="BN524" i="2"/>
  <c r="BO524" i="2" s="1"/>
  <c r="AV503" i="3" s="1"/>
  <c r="BP524" i="2"/>
  <c r="BQ524" i="2" s="1"/>
  <c r="AW503" i="3" s="1"/>
  <c r="BF525" i="2"/>
  <c r="BG525" i="2" s="1"/>
  <c r="BH525" i="2"/>
  <c r="BI525" i="2" s="1"/>
  <c r="BJ525" i="2"/>
  <c r="BK525" i="2" s="1"/>
  <c r="BL525" i="2"/>
  <c r="BM525" i="2" s="1"/>
  <c r="BN525" i="2"/>
  <c r="BO525" i="2" s="1"/>
  <c r="BP525" i="2"/>
  <c r="BQ525" i="2" s="1"/>
  <c r="BF526" i="2"/>
  <c r="BG526" i="2" s="1"/>
  <c r="AR504" i="3" s="1"/>
  <c r="BH526" i="2"/>
  <c r="BI526" i="2" s="1"/>
  <c r="AS504" i="3" s="1"/>
  <c r="BJ526" i="2"/>
  <c r="BK526" i="2" s="1"/>
  <c r="AT504" i="3" s="1"/>
  <c r="BL526" i="2"/>
  <c r="BM526" i="2" s="1"/>
  <c r="AU504" i="3" s="1"/>
  <c r="BN526" i="2"/>
  <c r="BO526" i="2" s="1"/>
  <c r="AV504" i="3" s="1"/>
  <c r="BP526" i="2"/>
  <c r="BQ526" i="2" s="1"/>
  <c r="AW504" i="3" s="1"/>
  <c r="BF527" i="2"/>
  <c r="BG527" i="2" s="1"/>
  <c r="AR505" i="3" s="1"/>
  <c r="BH527" i="2"/>
  <c r="BI527" i="2" s="1"/>
  <c r="AS505" i="3" s="1"/>
  <c r="BJ527" i="2"/>
  <c r="BK527" i="2" s="1"/>
  <c r="AT505" i="3" s="1"/>
  <c r="BL527" i="2"/>
  <c r="BM527" i="2" s="1"/>
  <c r="AU505" i="3" s="1"/>
  <c r="BN527" i="2"/>
  <c r="BO527" i="2" s="1"/>
  <c r="AV505" i="3" s="1"/>
  <c r="BP527" i="2"/>
  <c r="BQ527" i="2" s="1"/>
  <c r="AW505" i="3" s="1"/>
  <c r="BF528" i="2"/>
  <c r="BG528" i="2" s="1"/>
  <c r="AR506" i="3" s="1"/>
  <c r="BH528" i="2"/>
  <c r="BI528" i="2" s="1"/>
  <c r="AS506" i="3" s="1"/>
  <c r="BJ528" i="2"/>
  <c r="BK528" i="2" s="1"/>
  <c r="AT506" i="3" s="1"/>
  <c r="BL528" i="2"/>
  <c r="BM528" i="2" s="1"/>
  <c r="AU506" i="3" s="1"/>
  <c r="BN528" i="2"/>
  <c r="BO528" i="2" s="1"/>
  <c r="AV506" i="3" s="1"/>
  <c r="BP528" i="2"/>
  <c r="BQ528" i="2" s="1"/>
  <c r="AW506" i="3" s="1"/>
  <c r="BF529" i="2"/>
  <c r="BG529" i="2" s="1"/>
  <c r="AR507" i="3" s="1"/>
  <c r="BH529" i="2"/>
  <c r="BI529" i="2" s="1"/>
  <c r="AS507" i="3" s="1"/>
  <c r="BJ529" i="2"/>
  <c r="BK529" i="2" s="1"/>
  <c r="AT507" i="3" s="1"/>
  <c r="BL529" i="2"/>
  <c r="BM529" i="2" s="1"/>
  <c r="AU507" i="3" s="1"/>
  <c r="BN529" i="2"/>
  <c r="BO529" i="2" s="1"/>
  <c r="AV507" i="3" s="1"/>
  <c r="BP529" i="2"/>
  <c r="BQ529" i="2" s="1"/>
  <c r="AW507" i="3" s="1"/>
  <c r="BF530" i="2"/>
  <c r="BG530" i="2" s="1"/>
  <c r="AR508" i="3" s="1"/>
  <c r="BH530" i="2"/>
  <c r="BI530" i="2" s="1"/>
  <c r="AS508" i="3" s="1"/>
  <c r="BJ530" i="2"/>
  <c r="BK530" i="2" s="1"/>
  <c r="AT508" i="3" s="1"/>
  <c r="BL530" i="2"/>
  <c r="BM530" i="2" s="1"/>
  <c r="BN530" i="2"/>
  <c r="BO530" i="2" s="1"/>
  <c r="AV508" i="3" s="1"/>
  <c r="BP530" i="2"/>
  <c r="BQ530" i="2" s="1"/>
  <c r="AW508" i="3" s="1"/>
  <c r="BF531" i="2"/>
  <c r="BG531" i="2" s="1"/>
  <c r="AR509" i="3" s="1"/>
  <c r="BH531" i="2"/>
  <c r="BI531" i="2" s="1"/>
  <c r="AS509" i="3" s="1"/>
  <c r="BJ531" i="2"/>
  <c r="BK531" i="2" s="1"/>
  <c r="AT509" i="3" s="1"/>
  <c r="BL531" i="2"/>
  <c r="BM531" i="2" s="1"/>
  <c r="AU509" i="3" s="1"/>
  <c r="BN531" i="2"/>
  <c r="BO531" i="2" s="1"/>
  <c r="AV509" i="3" s="1"/>
  <c r="BP531" i="2"/>
  <c r="BQ531" i="2" s="1"/>
  <c r="AW509" i="3" s="1"/>
  <c r="BF532" i="2"/>
  <c r="BG532" i="2" s="1"/>
  <c r="AR510" i="3" s="1"/>
  <c r="BH532" i="2"/>
  <c r="BI532" i="2" s="1"/>
  <c r="AS510" i="3" s="1"/>
  <c r="BJ532" i="2"/>
  <c r="BK532" i="2" s="1"/>
  <c r="AT510" i="3" s="1"/>
  <c r="BL532" i="2"/>
  <c r="BM532" i="2" s="1"/>
  <c r="AU510" i="3" s="1"/>
  <c r="BN532" i="2"/>
  <c r="BO532" i="2" s="1"/>
  <c r="AV510" i="3" s="1"/>
  <c r="BP532" i="2"/>
  <c r="BQ532" i="2" s="1"/>
  <c r="AW510" i="3" s="1"/>
  <c r="BF533" i="2"/>
  <c r="BG533" i="2" s="1"/>
  <c r="AR511" i="3" s="1"/>
  <c r="BH533" i="2"/>
  <c r="BI533" i="2" s="1"/>
  <c r="AS511" i="3" s="1"/>
  <c r="BJ533" i="2"/>
  <c r="BK533" i="2" s="1"/>
  <c r="AT511" i="3" s="1"/>
  <c r="BL533" i="2"/>
  <c r="BM533" i="2" s="1"/>
  <c r="AU511" i="3" s="1"/>
  <c r="BN533" i="2"/>
  <c r="BO533" i="2" s="1"/>
  <c r="AV511" i="3" s="1"/>
  <c r="BP533" i="2"/>
  <c r="BQ533" i="2" s="1"/>
  <c r="AW511" i="3" s="1"/>
  <c r="BF534" i="2"/>
  <c r="BG534" i="2" s="1"/>
  <c r="AR512" i="3" s="1"/>
  <c r="BH534" i="2"/>
  <c r="BI534" i="2" s="1"/>
  <c r="AS512" i="3" s="1"/>
  <c r="BJ534" i="2"/>
  <c r="BK534" i="2" s="1"/>
  <c r="AT512" i="3" s="1"/>
  <c r="BL534" i="2"/>
  <c r="BM534" i="2" s="1"/>
  <c r="AU512" i="3" s="1"/>
  <c r="BN534" i="2"/>
  <c r="BO534" i="2" s="1"/>
  <c r="AV512" i="3" s="1"/>
  <c r="BP534" i="2"/>
  <c r="BQ534" i="2" s="1"/>
  <c r="AW512" i="3" s="1"/>
  <c r="BF535" i="2"/>
  <c r="BG535" i="2" s="1"/>
  <c r="AR513" i="3" s="1"/>
  <c r="BH535" i="2"/>
  <c r="BI535" i="2" s="1"/>
  <c r="AS513" i="3" s="1"/>
  <c r="BJ535" i="2"/>
  <c r="BK535" i="2" s="1"/>
  <c r="AT513" i="3" s="1"/>
  <c r="BL535" i="2"/>
  <c r="BM535" i="2" s="1"/>
  <c r="AU513" i="3" s="1"/>
  <c r="BN535" i="2"/>
  <c r="BO535" i="2" s="1"/>
  <c r="AV513" i="3" s="1"/>
  <c r="BP535" i="2"/>
  <c r="BQ535" i="2" s="1"/>
  <c r="AW513" i="3" s="1"/>
  <c r="BF536" i="2"/>
  <c r="BG536" i="2" s="1"/>
  <c r="AR514" i="3" s="1"/>
  <c r="BH536" i="2"/>
  <c r="BI536" i="2" s="1"/>
  <c r="AS514" i="3" s="1"/>
  <c r="BJ536" i="2"/>
  <c r="BK536" i="2" s="1"/>
  <c r="AT514" i="3" s="1"/>
  <c r="BL536" i="2"/>
  <c r="BM536" i="2" s="1"/>
  <c r="AU514" i="3" s="1"/>
  <c r="BN536" i="2"/>
  <c r="BO536" i="2" s="1"/>
  <c r="AV514" i="3" s="1"/>
  <c r="BP536" i="2"/>
  <c r="BQ536" i="2" s="1"/>
  <c r="AW514" i="3" s="1"/>
  <c r="BF537" i="2"/>
  <c r="BG537" i="2" s="1"/>
  <c r="AR515" i="3" s="1"/>
  <c r="BH537" i="2"/>
  <c r="BI537" i="2" s="1"/>
  <c r="AS515" i="3" s="1"/>
  <c r="BJ537" i="2"/>
  <c r="BK537" i="2" s="1"/>
  <c r="AT515" i="3" s="1"/>
  <c r="BL537" i="2"/>
  <c r="BM537" i="2" s="1"/>
  <c r="AU515" i="3" s="1"/>
  <c r="BN537" i="2"/>
  <c r="BO537" i="2" s="1"/>
  <c r="AV515" i="3" s="1"/>
  <c r="BP537" i="2"/>
  <c r="BQ537" i="2" s="1"/>
  <c r="AW515" i="3" s="1"/>
  <c r="BF538" i="2"/>
  <c r="BG538" i="2" s="1"/>
  <c r="AR516" i="3" s="1"/>
  <c r="BH538" i="2"/>
  <c r="BI538" i="2" s="1"/>
  <c r="AS516" i="3" s="1"/>
  <c r="BJ538" i="2"/>
  <c r="BK538" i="2" s="1"/>
  <c r="AT516" i="3" s="1"/>
  <c r="BL538" i="2"/>
  <c r="BM538" i="2" s="1"/>
  <c r="AU516" i="3" s="1"/>
  <c r="BN538" i="2"/>
  <c r="BO538" i="2" s="1"/>
  <c r="AV516" i="3" s="1"/>
  <c r="BP538" i="2"/>
  <c r="BQ538" i="2" s="1"/>
  <c r="AW516" i="3" s="1"/>
  <c r="BF539" i="2"/>
  <c r="BG539" i="2" s="1"/>
  <c r="AR517" i="3" s="1"/>
  <c r="BH539" i="2"/>
  <c r="BI539" i="2" s="1"/>
  <c r="AS517" i="3" s="1"/>
  <c r="BJ539" i="2"/>
  <c r="BK539" i="2" s="1"/>
  <c r="AT517" i="3" s="1"/>
  <c r="BL539" i="2"/>
  <c r="BM539" i="2" s="1"/>
  <c r="AU517" i="3" s="1"/>
  <c r="BN539" i="2"/>
  <c r="BO539" i="2" s="1"/>
  <c r="AV517" i="3" s="1"/>
  <c r="BP539" i="2"/>
  <c r="BQ539" i="2" s="1"/>
  <c r="AW517" i="3" s="1"/>
  <c r="BF540" i="2"/>
  <c r="BG540" i="2" s="1"/>
  <c r="AR518" i="3" s="1"/>
  <c r="BH540" i="2"/>
  <c r="BI540" i="2" s="1"/>
  <c r="AS518" i="3" s="1"/>
  <c r="BJ540" i="2"/>
  <c r="BK540" i="2" s="1"/>
  <c r="AT518" i="3" s="1"/>
  <c r="BL540" i="2"/>
  <c r="BM540" i="2" s="1"/>
  <c r="AU518" i="3" s="1"/>
  <c r="BN540" i="2"/>
  <c r="BO540" i="2" s="1"/>
  <c r="AV518" i="3" s="1"/>
  <c r="BP540" i="2"/>
  <c r="BQ540" i="2" s="1"/>
  <c r="AW518" i="3" s="1"/>
  <c r="BF541" i="2"/>
  <c r="BG541" i="2" s="1"/>
  <c r="AR519" i="3" s="1"/>
  <c r="BH541" i="2"/>
  <c r="BI541" i="2" s="1"/>
  <c r="AS519" i="3" s="1"/>
  <c r="BJ541" i="2"/>
  <c r="BK541" i="2" s="1"/>
  <c r="AT519" i="3" s="1"/>
  <c r="BL541" i="2"/>
  <c r="BM541" i="2" s="1"/>
  <c r="AU519" i="3" s="1"/>
  <c r="BN541" i="2"/>
  <c r="BO541" i="2" s="1"/>
  <c r="AV519" i="3" s="1"/>
  <c r="BP541" i="2"/>
  <c r="BQ541" i="2" s="1"/>
  <c r="AW519" i="3" s="1"/>
  <c r="BF542" i="2"/>
  <c r="BG542" i="2" s="1"/>
  <c r="BH542" i="2"/>
  <c r="BI542" i="2" s="1"/>
  <c r="BJ542" i="2"/>
  <c r="BK542" i="2" s="1"/>
  <c r="BL542" i="2"/>
  <c r="BM542" i="2" s="1"/>
  <c r="BN542" i="2"/>
  <c r="BO542" i="2" s="1"/>
  <c r="BP542" i="2"/>
  <c r="BQ542" i="2" s="1"/>
  <c r="BF543" i="2"/>
  <c r="BG543" i="2" s="1"/>
  <c r="AR520" i="3" s="1"/>
  <c r="BH543" i="2"/>
  <c r="BI543" i="2" s="1"/>
  <c r="AS520" i="3" s="1"/>
  <c r="BJ543" i="2"/>
  <c r="BK543" i="2" s="1"/>
  <c r="AT520" i="3" s="1"/>
  <c r="BL543" i="2"/>
  <c r="BM543" i="2" s="1"/>
  <c r="BN543" i="2"/>
  <c r="BO543" i="2" s="1"/>
  <c r="AV520" i="3" s="1"/>
  <c r="BP543" i="2"/>
  <c r="BQ543" i="2" s="1"/>
  <c r="AW520" i="3" s="1"/>
  <c r="BF544" i="2"/>
  <c r="BG544" i="2" s="1"/>
  <c r="AR521" i="3" s="1"/>
  <c r="BH544" i="2"/>
  <c r="BI544" i="2" s="1"/>
  <c r="AS521" i="3" s="1"/>
  <c r="BJ544" i="2"/>
  <c r="BK544" i="2" s="1"/>
  <c r="AT521" i="3" s="1"/>
  <c r="BL544" i="2"/>
  <c r="BM544" i="2" s="1"/>
  <c r="AU521" i="3" s="1"/>
  <c r="BN544" i="2"/>
  <c r="BO544" i="2" s="1"/>
  <c r="AV521" i="3" s="1"/>
  <c r="BP544" i="2"/>
  <c r="BQ544" i="2" s="1"/>
  <c r="AW521" i="3" s="1"/>
  <c r="BF545" i="2"/>
  <c r="BG545" i="2" s="1"/>
  <c r="BH545" i="2"/>
  <c r="BI545" i="2" s="1"/>
  <c r="BJ545" i="2"/>
  <c r="BK545" i="2" s="1"/>
  <c r="BL545" i="2"/>
  <c r="BM545" i="2" s="1"/>
  <c r="BN545" i="2"/>
  <c r="BO545" i="2" s="1"/>
  <c r="BP545" i="2"/>
  <c r="BQ545" i="2" s="1"/>
  <c r="BF546" i="2"/>
  <c r="BG546" i="2" s="1"/>
  <c r="AR522" i="3" s="1"/>
  <c r="BH546" i="2"/>
  <c r="BI546" i="2" s="1"/>
  <c r="AS522" i="3" s="1"/>
  <c r="BJ546" i="2"/>
  <c r="BK546" i="2" s="1"/>
  <c r="AT522" i="3" s="1"/>
  <c r="BL546" i="2"/>
  <c r="BM546" i="2" s="1"/>
  <c r="AU522" i="3" s="1"/>
  <c r="BN546" i="2"/>
  <c r="BO546" i="2" s="1"/>
  <c r="AV522" i="3" s="1"/>
  <c r="BP546" i="2"/>
  <c r="BQ546" i="2" s="1"/>
  <c r="AW522" i="3" s="1"/>
  <c r="BF547" i="2"/>
  <c r="BG547" i="2" s="1"/>
  <c r="AR523" i="3" s="1"/>
  <c r="BH547" i="2"/>
  <c r="BI547" i="2" s="1"/>
  <c r="AS523" i="3" s="1"/>
  <c r="BJ547" i="2"/>
  <c r="BK547" i="2" s="1"/>
  <c r="AT523" i="3" s="1"/>
  <c r="BL547" i="2"/>
  <c r="BM547" i="2" s="1"/>
  <c r="AU523" i="3" s="1"/>
  <c r="BN547" i="2"/>
  <c r="BO547" i="2" s="1"/>
  <c r="AV523" i="3" s="1"/>
  <c r="BP547" i="2"/>
  <c r="BQ547" i="2" s="1"/>
  <c r="AW523" i="3" s="1"/>
  <c r="BF548" i="2"/>
  <c r="BG548" i="2" s="1"/>
  <c r="AR524" i="3" s="1"/>
  <c r="BH548" i="2"/>
  <c r="BI548" i="2" s="1"/>
  <c r="AS524" i="3" s="1"/>
  <c r="BJ548" i="2"/>
  <c r="BK548" i="2" s="1"/>
  <c r="AT524" i="3" s="1"/>
  <c r="BL548" i="2"/>
  <c r="BM548" i="2" s="1"/>
  <c r="AU524" i="3" s="1"/>
  <c r="BN548" i="2"/>
  <c r="BO548" i="2" s="1"/>
  <c r="AV524" i="3" s="1"/>
  <c r="BP548" i="2"/>
  <c r="BQ548" i="2" s="1"/>
  <c r="AW524" i="3" s="1"/>
  <c r="BF549" i="2"/>
  <c r="BG549" i="2" s="1"/>
  <c r="AR525" i="3" s="1"/>
  <c r="BH549" i="2"/>
  <c r="BI549" i="2" s="1"/>
  <c r="AS525" i="3" s="1"/>
  <c r="BJ549" i="2"/>
  <c r="BK549" i="2" s="1"/>
  <c r="AT525" i="3" s="1"/>
  <c r="BL549" i="2"/>
  <c r="BM549" i="2" s="1"/>
  <c r="AU525" i="3" s="1"/>
  <c r="BN549" i="2"/>
  <c r="BO549" i="2" s="1"/>
  <c r="AV525" i="3" s="1"/>
  <c r="BP549" i="2"/>
  <c r="BQ549" i="2" s="1"/>
  <c r="AW525" i="3" s="1"/>
  <c r="BF550" i="2"/>
  <c r="BG550" i="2" s="1"/>
  <c r="AR526" i="3" s="1"/>
  <c r="BH550" i="2"/>
  <c r="BI550" i="2" s="1"/>
  <c r="AS526" i="3" s="1"/>
  <c r="BJ550" i="2"/>
  <c r="BK550" i="2" s="1"/>
  <c r="AT526" i="3" s="1"/>
  <c r="BL550" i="2"/>
  <c r="BM550" i="2" s="1"/>
  <c r="AU526" i="3" s="1"/>
  <c r="BN550" i="2"/>
  <c r="BO550" i="2" s="1"/>
  <c r="AV526" i="3" s="1"/>
  <c r="BP550" i="2"/>
  <c r="BQ550" i="2" s="1"/>
  <c r="AW526" i="3" s="1"/>
  <c r="BF551" i="2"/>
  <c r="BG551" i="2" s="1"/>
  <c r="AR527" i="3" s="1"/>
  <c r="BH551" i="2"/>
  <c r="BI551" i="2" s="1"/>
  <c r="AS527" i="3" s="1"/>
  <c r="BJ551" i="2"/>
  <c r="BK551" i="2" s="1"/>
  <c r="AT527" i="3" s="1"/>
  <c r="BL551" i="2"/>
  <c r="BM551" i="2" s="1"/>
  <c r="AU527" i="3" s="1"/>
  <c r="BN551" i="2"/>
  <c r="BO551" i="2" s="1"/>
  <c r="AV527" i="3" s="1"/>
  <c r="BP551" i="2"/>
  <c r="BQ551" i="2" s="1"/>
  <c r="AW527" i="3" s="1"/>
  <c r="BF552" i="2"/>
  <c r="BG552" i="2" s="1"/>
  <c r="AR528" i="3" s="1"/>
  <c r="BH552" i="2"/>
  <c r="BI552" i="2" s="1"/>
  <c r="AS528" i="3" s="1"/>
  <c r="BJ552" i="2"/>
  <c r="BK552" i="2" s="1"/>
  <c r="AT528" i="3" s="1"/>
  <c r="BL552" i="2"/>
  <c r="BM552" i="2" s="1"/>
  <c r="BN552" i="2"/>
  <c r="BO552" i="2" s="1"/>
  <c r="AV528" i="3" s="1"/>
  <c r="BP552" i="2"/>
  <c r="BQ552" i="2" s="1"/>
  <c r="BF553" i="2"/>
  <c r="BG553" i="2" s="1"/>
  <c r="AR529" i="3" s="1"/>
  <c r="BH553" i="2"/>
  <c r="BI553" i="2" s="1"/>
  <c r="AS529" i="3" s="1"/>
  <c r="BJ553" i="2"/>
  <c r="BK553" i="2" s="1"/>
  <c r="AT529" i="3" s="1"/>
  <c r="BL553" i="2"/>
  <c r="BM553" i="2" s="1"/>
  <c r="AU529" i="3" s="1"/>
  <c r="BN553" i="2"/>
  <c r="BO553" i="2" s="1"/>
  <c r="AV529" i="3" s="1"/>
  <c r="BP553" i="2"/>
  <c r="BQ553" i="2" s="1"/>
  <c r="AW529" i="3" s="1"/>
  <c r="BF554" i="2"/>
  <c r="BG554" i="2" s="1"/>
  <c r="AR530" i="3" s="1"/>
  <c r="BH554" i="2"/>
  <c r="BI554" i="2" s="1"/>
  <c r="AS530" i="3" s="1"/>
  <c r="BJ554" i="2"/>
  <c r="BK554" i="2" s="1"/>
  <c r="AT530" i="3" s="1"/>
  <c r="BL554" i="2"/>
  <c r="BM554" i="2" s="1"/>
  <c r="AU530" i="3" s="1"/>
  <c r="BN554" i="2"/>
  <c r="BO554" i="2" s="1"/>
  <c r="AV530" i="3" s="1"/>
  <c r="BP554" i="2"/>
  <c r="BQ554" i="2" s="1"/>
  <c r="AW530" i="3" s="1"/>
  <c r="BF555" i="2"/>
  <c r="BG555" i="2" s="1"/>
  <c r="AR531" i="3" s="1"/>
  <c r="BH555" i="2"/>
  <c r="BI555" i="2" s="1"/>
  <c r="AS531" i="3" s="1"/>
  <c r="BJ555" i="2"/>
  <c r="BK555" i="2" s="1"/>
  <c r="AT531" i="3" s="1"/>
  <c r="BL555" i="2"/>
  <c r="BM555" i="2" s="1"/>
  <c r="AU531" i="3" s="1"/>
  <c r="BN555" i="2"/>
  <c r="BO555" i="2" s="1"/>
  <c r="AV531" i="3" s="1"/>
  <c r="BP555" i="2"/>
  <c r="BQ555" i="2" s="1"/>
  <c r="AW531" i="3" s="1"/>
  <c r="BF556" i="2"/>
  <c r="BG556" i="2" s="1"/>
  <c r="AR532" i="3" s="1"/>
  <c r="BH556" i="2"/>
  <c r="BI556" i="2" s="1"/>
  <c r="AS532" i="3" s="1"/>
  <c r="BJ556" i="2"/>
  <c r="BK556" i="2" s="1"/>
  <c r="AT532" i="3" s="1"/>
  <c r="BL556" i="2"/>
  <c r="BM556" i="2" s="1"/>
  <c r="BN556" i="2"/>
  <c r="BO556" i="2" s="1"/>
  <c r="AV532" i="3" s="1"/>
  <c r="BP556" i="2"/>
  <c r="BQ556" i="2" s="1"/>
  <c r="AW532" i="3" s="1"/>
  <c r="BF557" i="2"/>
  <c r="BG557" i="2" s="1"/>
  <c r="AR533" i="3" s="1"/>
  <c r="BH557" i="2"/>
  <c r="BI557" i="2" s="1"/>
  <c r="AS533" i="3" s="1"/>
  <c r="BJ557" i="2"/>
  <c r="BK557" i="2" s="1"/>
  <c r="AT533" i="3" s="1"/>
  <c r="BL557" i="2"/>
  <c r="BM557" i="2" s="1"/>
  <c r="AU533" i="3" s="1"/>
  <c r="BN557" i="2"/>
  <c r="BO557" i="2" s="1"/>
  <c r="AV533" i="3" s="1"/>
  <c r="BP557" i="2"/>
  <c r="BQ557" i="2" s="1"/>
  <c r="AW533" i="3" s="1"/>
  <c r="BF558" i="2"/>
  <c r="BG558" i="2" s="1"/>
  <c r="AR534" i="3" s="1"/>
  <c r="BH558" i="2"/>
  <c r="BI558" i="2" s="1"/>
  <c r="AS534" i="3" s="1"/>
  <c r="BJ558" i="2"/>
  <c r="BK558" i="2" s="1"/>
  <c r="AT534" i="3" s="1"/>
  <c r="BL558" i="2"/>
  <c r="BM558" i="2" s="1"/>
  <c r="BN558" i="2"/>
  <c r="BO558" i="2" s="1"/>
  <c r="AV534" i="3" s="1"/>
  <c r="BP558" i="2"/>
  <c r="BQ558" i="2" s="1"/>
  <c r="AW534" i="3" s="1"/>
  <c r="BF559" i="2"/>
  <c r="BG559" i="2" s="1"/>
  <c r="AR535" i="3" s="1"/>
  <c r="BH559" i="2"/>
  <c r="BI559" i="2" s="1"/>
  <c r="AS535" i="3" s="1"/>
  <c r="BJ559" i="2"/>
  <c r="BK559" i="2" s="1"/>
  <c r="AT535" i="3" s="1"/>
  <c r="BL559" i="2"/>
  <c r="BM559" i="2" s="1"/>
  <c r="AU535" i="3" s="1"/>
  <c r="BN559" i="2"/>
  <c r="BO559" i="2" s="1"/>
  <c r="AV535" i="3" s="1"/>
  <c r="BP559" i="2"/>
  <c r="BQ559" i="2" s="1"/>
  <c r="BF560" i="2"/>
  <c r="BG560" i="2" s="1"/>
  <c r="AR536" i="3" s="1"/>
  <c r="BH560" i="2"/>
  <c r="BI560" i="2" s="1"/>
  <c r="AS536" i="3" s="1"/>
  <c r="BJ560" i="2"/>
  <c r="BK560" i="2" s="1"/>
  <c r="AT536" i="3" s="1"/>
  <c r="BL560" i="2"/>
  <c r="BM560" i="2" s="1"/>
  <c r="AU536" i="3" s="1"/>
  <c r="BN560" i="2"/>
  <c r="BO560" i="2" s="1"/>
  <c r="AV536" i="3" s="1"/>
  <c r="BP560" i="2"/>
  <c r="BQ560" i="2" s="1"/>
  <c r="AW536" i="3" s="1"/>
  <c r="BF561" i="2"/>
  <c r="BG561" i="2" s="1"/>
  <c r="AR537" i="3" s="1"/>
  <c r="BH561" i="2"/>
  <c r="BI561" i="2" s="1"/>
  <c r="AS537" i="3" s="1"/>
  <c r="BJ561" i="2"/>
  <c r="BK561" i="2" s="1"/>
  <c r="AT537" i="3" s="1"/>
  <c r="BL561" i="2"/>
  <c r="BM561" i="2" s="1"/>
  <c r="AU537" i="3" s="1"/>
  <c r="BN561" i="2"/>
  <c r="BO561" i="2" s="1"/>
  <c r="AV537" i="3" s="1"/>
  <c r="BP561" i="2"/>
  <c r="BQ561" i="2" s="1"/>
  <c r="AW537" i="3" s="1"/>
  <c r="BF562" i="2"/>
  <c r="BG562" i="2" s="1"/>
  <c r="AR538" i="3" s="1"/>
  <c r="BH562" i="2"/>
  <c r="BI562" i="2" s="1"/>
  <c r="AS538" i="3" s="1"/>
  <c r="BJ562" i="2"/>
  <c r="BK562" i="2" s="1"/>
  <c r="AT538" i="3" s="1"/>
  <c r="BL562" i="2"/>
  <c r="BM562" i="2" s="1"/>
  <c r="AU538" i="3" s="1"/>
  <c r="BN562" i="2"/>
  <c r="BO562" i="2" s="1"/>
  <c r="AV538" i="3" s="1"/>
  <c r="BP562" i="2"/>
  <c r="BQ562" i="2" s="1"/>
  <c r="AW538" i="3" s="1"/>
  <c r="BF563" i="2"/>
  <c r="BG563" i="2" s="1"/>
  <c r="AR539" i="3" s="1"/>
  <c r="BH563" i="2"/>
  <c r="BI563" i="2" s="1"/>
  <c r="AS539" i="3" s="1"/>
  <c r="BJ563" i="2"/>
  <c r="BK563" i="2" s="1"/>
  <c r="AT539" i="3" s="1"/>
  <c r="BL563" i="2"/>
  <c r="BM563" i="2" s="1"/>
  <c r="BN563" i="2"/>
  <c r="BO563" i="2" s="1"/>
  <c r="AV539" i="3" s="1"/>
  <c r="BP563" i="2"/>
  <c r="BQ563" i="2" s="1"/>
  <c r="AW539" i="3" s="1"/>
  <c r="BF564" i="2"/>
  <c r="BG564" i="2" s="1"/>
  <c r="AR540" i="3" s="1"/>
  <c r="BH564" i="2"/>
  <c r="BI564" i="2" s="1"/>
  <c r="AS540" i="3" s="1"/>
  <c r="BJ564" i="2"/>
  <c r="BK564" i="2" s="1"/>
  <c r="AT540" i="3" s="1"/>
  <c r="BL564" i="2"/>
  <c r="BM564" i="2" s="1"/>
  <c r="BN564" i="2"/>
  <c r="BO564" i="2" s="1"/>
  <c r="AV540" i="3" s="1"/>
  <c r="BP564" i="2"/>
  <c r="BQ564" i="2" s="1"/>
  <c r="AW540" i="3" s="1"/>
  <c r="BF565" i="2"/>
  <c r="BG565" i="2" s="1"/>
  <c r="AR541" i="3" s="1"/>
  <c r="BH565" i="2"/>
  <c r="BI565" i="2" s="1"/>
  <c r="AS541" i="3" s="1"/>
  <c r="BJ565" i="2"/>
  <c r="BK565" i="2" s="1"/>
  <c r="AT541" i="3" s="1"/>
  <c r="BL565" i="2"/>
  <c r="BM565" i="2" s="1"/>
  <c r="AU541" i="3" s="1"/>
  <c r="BN565" i="2"/>
  <c r="BO565" i="2" s="1"/>
  <c r="AV541" i="3" s="1"/>
  <c r="BP565" i="2"/>
  <c r="BQ565" i="2" s="1"/>
  <c r="AW541" i="3" s="1"/>
  <c r="BF566" i="2"/>
  <c r="BG566" i="2" s="1"/>
  <c r="AR542" i="3" s="1"/>
  <c r="BH566" i="2"/>
  <c r="BI566" i="2" s="1"/>
  <c r="AS542" i="3" s="1"/>
  <c r="BJ566" i="2"/>
  <c r="BK566" i="2" s="1"/>
  <c r="AT542" i="3" s="1"/>
  <c r="BL566" i="2"/>
  <c r="BM566" i="2" s="1"/>
  <c r="AU542" i="3" s="1"/>
  <c r="BN566" i="2"/>
  <c r="BO566" i="2" s="1"/>
  <c r="AV542" i="3" s="1"/>
  <c r="BP566" i="2"/>
  <c r="BQ566" i="2" s="1"/>
  <c r="AW542" i="3" s="1"/>
  <c r="BF567" i="2"/>
  <c r="BG567" i="2" s="1"/>
  <c r="AR543" i="3" s="1"/>
  <c r="BH567" i="2"/>
  <c r="BI567" i="2" s="1"/>
  <c r="AS543" i="3" s="1"/>
  <c r="BJ567" i="2"/>
  <c r="BK567" i="2" s="1"/>
  <c r="AT543" i="3" s="1"/>
  <c r="BL567" i="2"/>
  <c r="BM567" i="2" s="1"/>
  <c r="AU543" i="3" s="1"/>
  <c r="BN567" i="2"/>
  <c r="BO567" i="2" s="1"/>
  <c r="AV543" i="3" s="1"/>
  <c r="BP567" i="2"/>
  <c r="BQ567" i="2" s="1"/>
  <c r="BF568" i="2"/>
  <c r="BG568" i="2" s="1"/>
  <c r="AR544" i="3" s="1"/>
  <c r="BH568" i="2"/>
  <c r="BI568" i="2" s="1"/>
  <c r="AS544" i="3" s="1"/>
  <c r="BJ568" i="2"/>
  <c r="BK568" i="2" s="1"/>
  <c r="AT544" i="3" s="1"/>
  <c r="BL568" i="2"/>
  <c r="BM568" i="2" s="1"/>
  <c r="AU544" i="3" s="1"/>
  <c r="BN568" i="2"/>
  <c r="BO568" i="2" s="1"/>
  <c r="AV544" i="3" s="1"/>
  <c r="BP568" i="2"/>
  <c r="BQ568" i="2" s="1"/>
  <c r="AW544" i="3" s="1"/>
  <c r="BF569" i="2"/>
  <c r="BG569" i="2" s="1"/>
  <c r="AR545" i="3" s="1"/>
  <c r="BH569" i="2"/>
  <c r="BI569" i="2" s="1"/>
  <c r="AS545" i="3" s="1"/>
  <c r="BJ569" i="2"/>
  <c r="BK569" i="2" s="1"/>
  <c r="AT545" i="3" s="1"/>
  <c r="BL569" i="2"/>
  <c r="BM569" i="2" s="1"/>
  <c r="AU545" i="3" s="1"/>
  <c r="BN569" i="2"/>
  <c r="BO569" i="2" s="1"/>
  <c r="AV545" i="3" s="1"/>
  <c r="BP569" i="2"/>
  <c r="BQ569" i="2" s="1"/>
  <c r="AW545" i="3" s="1"/>
  <c r="BF570" i="2"/>
  <c r="BG570" i="2" s="1"/>
  <c r="AR546" i="3" s="1"/>
  <c r="BH570" i="2"/>
  <c r="BI570" i="2" s="1"/>
  <c r="AS546" i="3" s="1"/>
  <c r="BJ570" i="2"/>
  <c r="BK570" i="2" s="1"/>
  <c r="AT546" i="3" s="1"/>
  <c r="BL570" i="2"/>
  <c r="BM570" i="2" s="1"/>
  <c r="AU546" i="3" s="1"/>
  <c r="BN570" i="2"/>
  <c r="BO570" i="2" s="1"/>
  <c r="AV546" i="3" s="1"/>
  <c r="BP570" i="2"/>
  <c r="BQ570" i="2" s="1"/>
  <c r="AW546" i="3" s="1"/>
  <c r="BF571" i="2"/>
  <c r="BG571" i="2" s="1"/>
  <c r="AR547" i="3" s="1"/>
  <c r="BH571" i="2"/>
  <c r="BI571" i="2" s="1"/>
  <c r="AS547" i="3" s="1"/>
  <c r="BJ571" i="2"/>
  <c r="BK571" i="2" s="1"/>
  <c r="AT547" i="3" s="1"/>
  <c r="BL571" i="2"/>
  <c r="BM571" i="2" s="1"/>
  <c r="AU547" i="3" s="1"/>
  <c r="BN571" i="2"/>
  <c r="BO571" i="2" s="1"/>
  <c r="AV547" i="3" s="1"/>
  <c r="BP571" i="2"/>
  <c r="BQ571" i="2" s="1"/>
  <c r="AW547" i="3" s="1"/>
  <c r="BF572" i="2"/>
  <c r="BG572" i="2" s="1"/>
  <c r="AR548" i="3" s="1"/>
  <c r="BH572" i="2"/>
  <c r="BI572" i="2" s="1"/>
  <c r="AS548" i="3" s="1"/>
  <c r="BJ572" i="2"/>
  <c r="BK572" i="2" s="1"/>
  <c r="AT548" i="3" s="1"/>
  <c r="BL572" i="2"/>
  <c r="BM572" i="2" s="1"/>
  <c r="AU548" i="3" s="1"/>
  <c r="BN572" i="2"/>
  <c r="BO572" i="2" s="1"/>
  <c r="AV548" i="3" s="1"/>
  <c r="BP572" i="2"/>
  <c r="BQ572" i="2" s="1"/>
  <c r="AW548" i="3" s="1"/>
  <c r="BF573" i="2"/>
  <c r="BG573" i="2" s="1"/>
  <c r="AR549" i="3" s="1"/>
  <c r="BH573" i="2"/>
  <c r="BI573" i="2" s="1"/>
  <c r="AS549" i="3" s="1"/>
  <c r="BJ573" i="2"/>
  <c r="BK573" i="2" s="1"/>
  <c r="AT549" i="3" s="1"/>
  <c r="BL573" i="2"/>
  <c r="BM573" i="2" s="1"/>
  <c r="AU549" i="3" s="1"/>
  <c r="BN573" i="2"/>
  <c r="BO573" i="2" s="1"/>
  <c r="AV549" i="3" s="1"/>
  <c r="BP573" i="2"/>
  <c r="BQ573" i="2" s="1"/>
  <c r="AW549" i="3" s="1"/>
  <c r="BF574" i="2"/>
  <c r="BG574" i="2" s="1"/>
  <c r="AR550" i="3" s="1"/>
  <c r="BH574" i="2"/>
  <c r="BI574" i="2" s="1"/>
  <c r="AS550" i="3" s="1"/>
  <c r="BJ574" i="2"/>
  <c r="BK574" i="2" s="1"/>
  <c r="AT550" i="3" s="1"/>
  <c r="BL574" i="2"/>
  <c r="BM574" i="2" s="1"/>
  <c r="AU550" i="3" s="1"/>
  <c r="BN574" i="2"/>
  <c r="BO574" i="2" s="1"/>
  <c r="AV550" i="3" s="1"/>
  <c r="BP574" i="2"/>
  <c r="BQ574" i="2" s="1"/>
  <c r="AW550" i="3" s="1"/>
  <c r="BF575" i="2"/>
  <c r="BG575" i="2" s="1"/>
  <c r="AR551" i="3" s="1"/>
  <c r="BH575" i="2"/>
  <c r="BI575" i="2" s="1"/>
  <c r="AS551" i="3" s="1"/>
  <c r="BJ575" i="2"/>
  <c r="BK575" i="2" s="1"/>
  <c r="AT551" i="3" s="1"/>
  <c r="BL575" i="2"/>
  <c r="BM575" i="2" s="1"/>
  <c r="AU551" i="3" s="1"/>
  <c r="BN575" i="2"/>
  <c r="BO575" i="2" s="1"/>
  <c r="AV551" i="3" s="1"/>
  <c r="BP575" i="2"/>
  <c r="BQ575" i="2" s="1"/>
  <c r="AW551" i="3" s="1"/>
  <c r="BF576" i="2"/>
  <c r="BG576" i="2" s="1"/>
  <c r="AR552" i="3" s="1"/>
  <c r="BH576" i="2"/>
  <c r="BI576" i="2" s="1"/>
  <c r="AS552" i="3" s="1"/>
  <c r="BJ576" i="2"/>
  <c r="BK576" i="2" s="1"/>
  <c r="AT552" i="3" s="1"/>
  <c r="BL576" i="2"/>
  <c r="BM576" i="2" s="1"/>
  <c r="AU552" i="3" s="1"/>
  <c r="BN576" i="2"/>
  <c r="BO576" i="2" s="1"/>
  <c r="AV552" i="3" s="1"/>
  <c r="BP576" i="2"/>
  <c r="BQ576" i="2" s="1"/>
  <c r="AW552" i="3" s="1"/>
  <c r="BF577" i="2"/>
  <c r="BG577" i="2" s="1"/>
  <c r="BH577" i="2"/>
  <c r="BI577" i="2" s="1"/>
  <c r="BJ577" i="2"/>
  <c r="BK577" i="2" s="1"/>
  <c r="BL577" i="2"/>
  <c r="BM577" i="2" s="1"/>
  <c r="BN577" i="2"/>
  <c r="BO577" i="2" s="1"/>
  <c r="BP577" i="2"/>
  <c r="BQ577" i="2" s="1"/>
  <c r="BF578" i="2"/>
  <c r="BG578" i="2" s="1"/>
  <c r="BH578" i="2"/>
  <c r="BI578" i="2" s="1"/>
  <c r="BJ578" i="2"/>
  <c r="BK578" i="2" s="1"/>
  <c r="BL578" i="2"/>
  <c r="BM578" i="2" s="1"/>
  <c r="BN578" i="2"/>
  <c r="BO578" i="2" s="1"/>
  <c r="BP578" i="2"/>
  <c r="BQ578" i="2" s="1"/>
  <c r="BF579" i="2"/>
  <c r="BG579" i="2" s="1"/>
  <c r="AR553" i="3" s="1"/>
  <c r="BH579" i="2"/>
  <c r="BI579" i="2" s="1"/>
  <c r="AS553" i="3" s="1"/>
  <c r="BJ579" i="2"/>
  <c r="BK579" i="2" s="1"/>
  <c r="AT553" i="3" s="1"/>
  <c r="BL579" i="2"/>
  <c r="BM579" i="2" s="1"/>
  <c r="AU553" i="3" s="1"/>
  <c r="BN579" i="2"/>
  <c r="BO579" i="2" s="1"/>
  <c r="AV553" i="3" s="1"/>
  <c r="BP579" i="2"/>
  <c r="BQ579" i="2" s="1"/>
  <c r="AW553" i="3" s="1"/>
  <c r="BF580" i="2"/>
  <c r="BG580" i="2" s="1"/>
  <c r="AR554" i="3" s="1"/>
  <c r="BH580" i="2"/>
  <c r="BI580" i="2" s="1"/>
  <c r="AS554" i="3" s="1"/>
  <c r="BJ580" i="2"/>
  <c r="BK580" i="2" s="1"/>
  <c r="AT554" i="3" s="1"/>
  <c r="BL580" i="2"/>
  <c r="BM580" i="2" s="1"/>
  <c r="AU554" i="3" s="1"/>
  <c r="BN580" i="2"/>
  <c r="BO580" i="2" s="1"/>
  <c r="AV554" i="3" s="1"/>
  <c r="BP580" i="2"/>
  <c r="BQ580" i="2" s="1"/>
  <c r="AW554" i="3" s="1"/>
  <c r="BF581" i="2"/>
  <c r="BG581" i="2" s="1"/>
  <c r="AR555" i="3" s="1"/>
  <c r="BH581" i="2"/>
  <c r="BI581" i="2" s="1"/>
  <c r="AS555" i="3" s="1"/>
  <c r="BJ581" i="2"/>
  <c r="BK581" i="2" s="1"/>
  <c r="AT555" i="3" s="1"/>
  <c r="BL581" i="2"/>
  <c r="BM581" i="2" s="1"/>
  <c r="AU555" i="3" s="1"/>
  <c r="BN581" i="2"/>
  <c r="BO581" i="2" s="1"/>
  <c r="AV555" i="3" s="1"/>
  <c r="BP581" i="2"/>
  <c r="BQ581" i="2" s="1"/>
  <c r="AW555" i="3" s="1"/>
  <c r="BF582" i="2"/>
  <c r="BG582" i="2" s="1"/>
  <c r="AR556" i="3" s="1"/>
  <c r="BH582" i="2"/>
  <c r="BI582" i="2" s="1"/>
  <c r="AS556" i="3" s="1"/>
  <c r="BJ582" i="2"/>
  <c r="BK582" i="2" s="1"/>
  <c r="AT556" i="3" s="1"/>
  <c r="BL582" i="2"/>
  <c r="BM582" i="2" s="1"/>
  <c r="BN582" i="2"/>
  <c r="BO582" i="2" s="1"/>
  <c r="AV556" i="3" s="1"/>
  <c r="BP582" i="2"/>
  <c r="BQ582" i="2" s="1"/>
  <c r="AW556" i="3" s="1"/>
  <c r="BF583" i="2"/>
  <c r="BG583" i="2" s="1"/>
  <c r="AR557" i="3" s="1"/>
  <c r="BH583" i="2"/>
  <c r="BI583" i="2" s="1"/>
  <c r="AS557" i="3" s="1"/>
  <c r="BJ583" i="2"/>
  <c r="BK583" i="2" s="1"/>
  <c r="AT557" i="3" s="1"/>
  <c r="BL583" i="2"/>
  <c r="BM583" i="2" s="1"/>
  <c r="AU557" i="3" s="1"/>
  <c r="BN583" i="2"/>
  <c r="BO583" i="2" s="1"/>
  <c r="AV557" i="3" s="1"/>
  <c r="BP583" i="2"/>
  <c r="BQ583" i="2" s="1"/>
  <c r="AW557" i="3" s="1"/>
  <c r="BF584" i="2"/>
  <c r="BG584" i="2" s="1"/>
  <c r="BH584" i="2"/>
  <c r="BI584" i="2" s="1"/>
  <c r="BJ584" i="2"/>
  <c r="BK584" i="2" s="1"/>
  <c r="BL584" i="2"/>
  <c r="BM584" i="2" s="1"/>
  <c r="BN584" i="2"/>
  <c r="BO584" i="2" s="1"/>
  <c r="BP584" i="2"/>
  <c r="BQ584" i="2" s="1"/>
  <c r="BF585" i="2"/>
  <c r="BG585" i="2" s="1"/>
  <c r="AR558" i="3" s="1"/>
  <c r="BH585" i="2"/>
  <c r="BI585" i="2" s="1"/>
  <c r="AS558" i="3" s="1"/>
  <c r="BJ585" i="2"/>
  <c r="BK585" i="2" s="1"/>
  <c r="AT558" i="3" s="1"/>
  <c r="BL585" i="2"/>
  <c r="BM585" i="2" s="1"/>
  <c r="AU558" i="3" s="1"/>
  <c r="BN585" i="2"/>
  <c r="BO585" i="2" s="1"/>
  <c r="AV558" i="3" s="1"/>
  <c r="BP585" i="2"/>
  <c r="BQ585" i="2" s="1"/>
  <c r="AW558" i="3" s="1"/>
  <c r="BF586" i="2"/>
  <c r="BG586" i="2" s="1"/>
  <c r="AR559" i="3" s="1"/>
  <c r="BH586" i="2"/>
  <c r="BI586" i="2" s="1"/>
  <c r="AS559" i="3" s="1"/>
  <c r="BJ586" i="2"/>
  <c r="BK586" i="2" s="1"/>
  <c r="AT559" i="3" s="1"/>
  <c r="BL586" i="2"/>
  <c r="BM586" i="2" s="1"/>
  <c r="AU559" i="3" s="1"/>
  <c r="BN586" i="2"/>
  <c r="BO586" i="2" s="1"/>
  <c r="AV559" i="3" s="1"/>
  <c r="BP586" i="2"/>
  <c r="BQ586" i="2" s="1"/>
  <c r="AW559" i="3" s="1"/>
  <c r="BF587" i="2"/>
  <c r="BG587" i="2" s="1"/>
  <c r="AR560" i="3" s="1"/>
  <c r="BH587" i="2"/>
  <c r="BI587" i="2" s="1"/>
  <c r="AS560" i="3" s="1"/>
  <c r="BJ587" i="2"/>
  <c r="BK587" i="2" s="1"/>
  <c r="AT560" i="3" s="1"/>
  <c r="BL587" i="2"/>
  <c r="BM587" i="2" s="1"/>
  <c r="AU560" i="3" s="1"/>
  <c r="BN587" i="2"/>
  <c r="BO587" i="2" s="1"/>
  <c r="AV560" i="3" s="1"/>
  <c r="BP587" i="2"/>
  <c r="BQ587" i="2" s="1"/>
  <c r="AW560" i="3" s="1"/>
  <c r="BF588" i="2"/>
  <c r="BG588" i="2" s="1"/>
  <c r="AR561" i="3" s="1"/>
  <c r="BH588" i="2"/>
  <c r="BI588" i="2" s="1"/>
  <c r="AS561" i="3" s="1"/>
  <c r="BJ588" i="2"/>
  <c r="BK588" i="2" s="1"/>
  <c r="AT561" i="3" s="1"/>
  <c r="BL588" i="2"/>
  <c r="BM588" i="2" s="1"/>
  <c r="AU561" i="3" s="1"/>
  <c r="BN588" i="2"/>
  <c r="BO588" i="2" s="1"/>
  <c r="AV561" i="3" s="1"/>
  <c r="BP588" i="2"/>
  <c r="BQ588" i="2" s="1"/>
  <c r="BF589" i="2"/>
  <c r="BG589" i="2" s="1"/>
  <c r="AR562" i="3" s="1"/>
  <c r="BH589" i="2"/>
  <c r="BI589" i="2" s="1"/>
  <c r="AS562" i="3" s="1"/>
  <c r="BJ589" i="2"/>
  <c r="BK589" i="2" s="1"/>
  <c r="AT562" i="3" s="1"/>
  <c r="BL589" i="2"/>
  <c r="BM589" i="2" s="1"/>
  <c r="AU562" i="3" s="1"/>
  <c r="BN589" i="2"/>
  <c r="BO589" i="2" s="1"/>
  <c r="AV562" i="3" s="1"/>
  <c r="BP589" i="2"/>
  <c r="BQ589" i="2" s="1"/>
  <c r="AW562" i="3" s="1"/>
  <c r="BF590" i="2"/>
  <c r="BG590" i="2" s="1"/>
  <c r="AR563" i="3" s="1"/>
  <c r="BH590" i="2"/>
  <c r="BI590" i="2" s="1"/>
  <c r="AS563" i="3" s="1"/>
  <c r="BJ590" i="2"/>
  <c r="BK590" i="2" s="1"/>
  <c r="AT563" i="3" s="1"/>
  <c r="BL590" i="2"/>
  <c r="BM590" i="2" s="1"/>
  <c r="AU563" i="3" s="1"/>
  <c r="BN590" i="2"/>
  <c r="BO590" i="2" s="1"/>
  <c r="AV563" i="3" s="1"/>
  <c r="BP590" i="2"/>
  <c r="BQ590" i="2" s="1"/>
  <c r="AW563" i="3" s="1"/>
  <c r="BF591" i="2"/>
  <c r="BG591" i="2" s="1"/>
  <c r="AR564" i="3" s="1"/>
  <c r="BH591" i="2"/>
  <c r="BI591" i="2" s="1"/>
  <c r="AS564" i="3" s="1"/>
  <c r="BJ591" i="2"/>
  <c r="BK591" i="2" s="1"/>
  <c r="AT564" i="3" s="1"/>
  <c r="BL591" i="2"/>
  <c r="BM591" i="2" s="1"/>
  <c r="AU564" i="3" s="1"/>
  <c r="BN591" i="2"/>
  <c r="BO591" i="2" s="1"/>
  <c r="AV564" i="3" s="1"/>
  <c r="BP591" i="2"/>
  <c r="BQ591" i="2" s="1"/>
  <c r="AW564" i="3" s="1"/>
  <c r="BF592" i="2"/>
  <c r="BG592" i="2" s="1"/>
  <c r="AR565" i="3" s="1"/>
  <c r="BH592" i="2"/>
  <c r="BI592" i="2" s="1"/>
  <c r="AS565" i="3" s="1"/>
  <c r="BJ592" i="2"/>
  <c r="BK592" i="2" s="1"/>
  <c r="AT565" i="3" s="1"/>
  <c r="BL592" i="2"/>
  <c r="BM592" i="2" s="1"/>
  <c r="AU565" i="3" s="1"/>
  <c r="BN592" i="2"/>
  <c r="BO592" i="2" s="1"/>
  <c r="AV565" i="3" s="1"/>
  <c r="BP592" i="2"/>
  <c r="BQ592" i="2" s="1"/>
  <c r="AW565" i="3" s="1"/>
  <c r="BF593" i="2"/>
  <c r="BG593" i="2" s="1"/>
  <c r="AR566" i="3" s="1"/>
  <c r="BH593" i="2"/>
  <c r="BI593" i="2" s="1"/>
  <c r="AS566" i="3" s="1"/>
  <c r="BJ593" i="2"/>
  <c r="BK593" i="2" s="1"/>
  <c r="AT566" i="3" s="1"/>
  <c r="BL593" i="2"/>
  <c r="BM593" i="2" s="1"/>
  <c r="AU566" i="3" s="1"/>
  <c r="BN593" i="2"/>
  <c r="BO593" i="2" s="1"/>
  <c r="AV566" i="3" s="1"/>
  <c r="BP593" i="2"/>
  <c r="BQ593" i="2" s="1"/>
  <c r="BF594" i="2"/>
  <c r="BG594" i="2" s="1"/>
  <c r="AR567" i="3" s="1"/>
  <c r="BH594" i="2"/>
  <c r="BI594" i="2" s="1"/>
  <c r="AS567" i="3" s="1"/>
  <c r="BJ594" i="2"/>
  <c r="BK594" i="2" s="1"/>
  <c r="AT567" i="3" s="1"/>
  <c r="BL594" i="2"/>
  <c r="BM594" i="2" s="1"/>
  <c r="AU567" i="3" s="1"/>
  <c r="BN594" i="2"/>
  <c r="BO594" i="2" s="1"/>
  <c r="AV567" i="3" s="1"/>
  <c r="BP594" i="2"/>
  <c r="BQ594" i="2" s="1"/>
  <c r="AW567" i="3" s="1"/>
  <c r="BF595" i="2"/>
  <c r="BG595" i="2" s="1"/>
  <c r="AR568" i="3" s="1"/>
  <c r="BH595" i="2"/>
  <c r="BI595" i="2" s="1"/>
  <c r="AS568" i="3" s="1"/>
  <c r="BJ595" i="2"/>
  <c r="BK595" i="2" s="1"/>
  <c r="AT568" i="3" s="1"/>
  <c r="BL595" i="2"/>
  <c r="BM595" i="2" s="1"/>
  <c r="AU568" i="3" s="1"/>
  <c r="BN595" i="2"/>
  <c r="BO595" i="2" s="1"/>
  <c r="AV568" i="3" s="1"/>
  <c r="BP595" i="2"/>
  <c r="BQ595" i="2" s="1"/>
  <c r="AW568" i="3" s="1"/>
  <c r="BF596" i="2"/>
  <c r="BG596" i="2" s="1"/>
  <c r="AR569" i="3" s="1"/>
  <c r="BH596" i="2"/>
  <c r="BI596" i="2" s="1"/>
  <c r="AS569" i="3" s="1"/>
  <c r="BJ596" i="2"/>
  <c r="BK596" i="2" s="1"/>
  <c r="AT569" i="3" s="1"/>
  <c r="BL596" i="2"/>
  <c r="BM596" i="2" s="1"/>
  <c r="AU569" i="3" s="1"/>
  <c r="BN596" i="2"/>
  <c r="BO596" i="2" s="1"/>
  <c r="AV569" i="3" s="1"/>
  <c r="BP596" i="2"/>
  <c r="BQ596" i="2" s="1"/>
  <c r="AW569" i="3" s="1"/>
  <c r="BF597" i="2"/>
  <c r="BG597" i="2" s="1"/>
  <c r="AR570" i="3" s="1"/>
  <c r="BH597" i="2"/>
  <c r="BI597" i="2" s="1"/>
  <c r="AS570" i="3" s="1"/>
  <c r="BJ597" i="2"/>
  <c r="BK597" i="2" s="1"/>
  <c r="AT570" i="3" s="1"/>
  <c r="BL597" i="2"/>
  <c r="BM597" i="2" s="1"/>
  <c r="BN597" i="2"/>
  <c r="BO597" i="2" s="1"/>
  <c r="AV570" i="3" s="1"/>
  <c r="BP597" i="2"/>
  <c r="BQ597" i="2" s="1"/>
  <c r="AW570" i="3" s="1"/>
  <c r="BF598" i="2"/>
  <c r="BG598" i="2" s="1"/>
  <c r="AR571" i="3" s="1"/>
  <c r="BH598" i="2"/>
  <c r="BI598" i="2" s="1"/>
  <c r="AS571" i="3" s="1"/>
  <c r="BJ598" i="2"/>
  <c r="BK598" i="2" s="1"/>
  <c r="AT571" i="3" s="1"/>
  <c r="BL598" i="2"/>
  <c r="BM598" i="2" s="1"/>
  <c r="BN598" i="2"/>
  <c r="BO598" i="2" s="1"/>
  <c r="AV571" i="3" s="1"/>
  <c r="BP598" i="2"/>
  <c r="BQ598" i="2" s="1"/>
  <c r="AW571" i="3" s="1"/>
  <c r="BF599" i="2"/>
  <c r="BG599" i="2" s="1"/>
  <c r="AR572" i="3" s="1"/>
  <c r="BH599" i="2"/>
  <c r="BI599" i="2" s="1"/>
  <c r="AS572" i="3" s="1"/>
  <c r="BJ599" i="2"/>
  <c r="BK599" i="2" s="1"/>
  <c r="AT572" i="3" s="1"/>
  <c r="BL599" i="2"/>
  <c r="BM599" i="2" s="1"/>
  <c r="AU572" i="3" s="1"/>
  <c r="BN599" i="2"/>
  <c r="BO599" i="2" s="1"/>
  <c r="AV572" i="3" s="1"/>
  <c r="BP599" i="2"/>
  <c r="BQ599" i="2" s="1"/>
  <c r="AW572" i="3" s="1"/>
  <c r="BF600" i="2"/>
  <c r="BG600" i="2" s="1"/>
  <c r="AR573" i="3" s="1"/>
  <c r="BH600" i="2"/>
  <c r="BI600" i="2" s="1"/>
  <c r="AS573" i="3" s="1"/>
  <c r="BJ600" i="2"/>
  <c r="BK600" i="2" s="1"/>
  <c r="AT573" i="3" s="1"/>
  <c r="BL600" i="2"/>
  <c r="BM600" i="2" s="1"/>
  <c r="AU573" i="3" s="1"/>
  <c r="BN600" i="2"/>
  <c r="BO600" i="2" s="1"/>
  <c r="AV573" i="3" s="1"/>
  <c r="BP600" i="2"/>
  <c r="BQ600" i="2" s="1"/>
  <c r="AW573" i="3" s="1"/>
  <c r="BF601" i="2"/>
  <c r="BG601" i="2" s="1"/>
  <c r="AR574" i="3" s="1"/>
  <c r="BH601" i="2"/>
  <c r="BI601" i="2" s="1"/>
  <c r="AS574" i="3" s="1"/>
  <c r="BJ601" i="2"/>
  <c r="BK601" i="2" s="1"/>
  <c r="AT574" i="3" s="1"/>
  <c r="BL601" i="2"/>
  <c r="BM601" i="2" s="1"/>
  <c r="AU574" i="3" s="1"/>
  <c r="BN601" i="2"/>
  <c r="BO601" i="2" s="1"/>
  <c r="AV574" i="3" s="1"/>
  <c r="BP601" i="2"/>
  <c r="BQ601" i="2" s="1"/>
  <c r="AW574" i="3" s="1"/>
  <c r="BF602" i="2"/>
  <c r="BG602" i="2" s="1"/>
  <c r="AR575" i="3" s="1"/>
  <c r="BH602" i="2"/>
  <c r="BI602" i="2" s="1"/>
  <c r="AS575" i="3" s="1"/>
  <c r="BJ602" i="2"/>
  <c r="BK602" i="2" s="1"/>
  <c r="AT575" i="3" s="1"/>
  <c r="BL602" i="2"/>
  <c r="BM602" i="2" s="1"/>
  <c r="AU575" i="3" s="1"/>
  <c r="BN602" i="2"/>
  <c r="BO602" i="2" s="1"/>
  <c r="AV575" i="3" s="1"/>
  <c r="BP602" i="2"/>
  <c r="BQ602" i="2" s="1"/>
  <c r="AW575" i="3" s="1"/>
  <c r="BF603" i="2"/>
  <c r="BG603" i="2" s="1"/>
  <c r="AR576" i="3" s="1"/>
  <c r="BH603" i="2"/>
  <c r="BI603" i="2" s="1"/>
  <c r="AS576" i="3" s="1"/>
  <c r="BJ603" i="2"/>
  <c r="BK603" i="2" s="1"/>
  <c r="AT576" i="3" s="1"/>
  <c r="BL603" i="2"/>
  <c r="BM603" i="2" s="1"/>
  <c r="AU576" i="3" s="1"/>
  <c r="BN603" i="2"/>
  <c r="BO603" i="2" s="1"/>
  <c r="AV576" i="3" s="1"/>
  <c r="BP603" i="2"/>
  <c r="BQ603" i="2" s="1"/>
  <c r="AW576" i="3" s="1"/>
  <c r="BF604" i="2"/>
  <c r="BG604" i="2" s="1"/>
  <c r="AR577" i="3" s="1"/>
  <c r="BH604" i="2"/>
  <c r="BI604" i="2" s="1"/>
  <c r="AS577" i="3" s="1"/>
  <c r="BJ604" i="2"/>
  <c r="BK604" i="2" s="1"/>
  <c r="AT577" i="3" s="1"/>
  <c r="BL604" i="2"/>
  <c r="BM604" i="2" s="1"/>
  <c r="AU577" i="3" s="1"/>
  <c r="BN604" i="2"/>
  <c r="BO604" i="2" s="1"/>
  <c r="AV577" i="3" s="1"/>
  <c r="BP604" i="2"/>
  <c r="BQ604" i="2" s="1"/>
  <c r="BF605" i="2"/>
  <c r="BG605" i="2" s="1"/>
  <c r="AR578" i="3" s="1"/>
  <c r="BH605" i="2"/>
  <c r="BI605" i="2" s="1"/>
  <c r="AS578" i="3" s="1"/>
  <c r="BJ605" i="2"/>
  <c r="BK605" i="2" s="1"/>
  <c r="AT578" i="3" s="1"/>
  <c r="BL605" i="2"/>
  <c r="BM605" i="2" s="1"/>
  <c r="AU578" i="3" s="1"/>
  <c r="BN605" i="2"/>
  <c r="BO605" i="2" s="1"/>
  <c r="AV578" i="3" s="1"/>
  <c r="BP605" i="2"/>
  <c r="BQ605" i="2" s="1"/>
  <c r="AW578" i="3" s="1"/>
  <c r="BF606" i="2"/>
  <c r="BG606" i="2" s="1"/>
  <c r="AR579" i="3" s="1"/>
  <c r="BH606" i="2"/>
  <c r="BI606" i="2" s="1"/>
  <c r="AS579" i="3" s="1"/>
  <c r="BJ606" i="2"/>
  <c r="BK606" i="2" s="1"/>
  <c r="AT579" i="3" s="1"/>
  <c r="BL606" i="2"/>
  <c r="BM606" i="2" s="1"/>
  <c r="AU579" i="3" s="1"/>
  <c r="BN606" i="2"/>
  <c r="BO606" i="2" s="1"/>
  <c r="AV579" i="3" s="1"/>
  <c r="BP606" i="2"/>
  <c r="BQ606" i="2" s="1"/>
  <c r="AW579" i="3" s="1"/>
  <c r="BF607" i="2"/>
  <c r="BG607" i="2" s="1"/>
  <c r="AR580" i="3" s="1"/>
  <c r="BH607" i="2"/>
  <c r="BI607" i="2" s="1"/>
  <c r="AS580" i="3" s="1"/>
  <c r="BJ607" i="2"/>
  <c r="BK607" i="2" s="1"/>
  <c r="AT580" i="3" s="1"/>
  <c r="BL607" i="2"/>
  <c r="BM607" i="2" s="1"/>
  <c r="AU580" i="3" s="1"/>
  <c r="BN607" i="2"/>
  <c r="BO607" i="2" s="1"/>
  <c r="AV580" i="3" s="1"/>
  <c r="BP607" i="2"/>
  <c r="BQ607" i="2" s="1"/>
  <c r="AW580" i="3" s="1"/>
  <c r="BF608" i="2"/>
  <c r="BG608" i="2" s="1"/>
  <c r="AR581" i="3" s="1"/>
  <c r="BH608" i="2"/>
  <c r="BI608" i="2" s="1"/>
  <c r="AS581" i="3" s="1"/>
  <c r="BJ608" i="2"/>
  <c r="BK608" i="2" s="1"/>
  <c r="AT581" i="3" s="1"/>
  <c r="BL608" i="2"/>
  <c r="BM608" i="2" s="1"/>
  <c r="BN608" i="2"/>
  <c r="BO608" i="2" s="1"/>
  <c r="AV581" i="3" s="1"/>
  <c r="BP608" i="2"/>
  <c r="BQ608" i="2" s="1"/>
  <c r="AW581" i="3" s="1"/>
  <c r="BF609" i="2"/>
  <c r="BG609" i="2" s="1"/>
  <c r="AR582" i="3" s="1"/>
  <c r="BH609" i="2"/>
  <c r="BI609" i="2" s="1"/>
  <c r="AS582" i="3" s="1"/>
  <c r="BJ609" i="2"/>
  <c r="BK609" i="2" s="1"/>
  <c r="AT582" i="3" s="1"/>
  <c r="BL609" i="2"/>
  <c r="BM609" i="2" s="1"/>
  <c r="AU582" i="3" s="1"/>
  <c r="BN609" i="2"/>
  <c r="BO609" i="2" s="1"/>
  <c r="AV582" i="3" s="1"/>
  <c r="BP609" i="2"/>
  <c r="BQ609" i="2" s="1"/>
  <c r="AW582" i="3" s="1"/>
  <c r="BF610" i="2"/>
  <c r="BG610" i="2" s="1"/>
  <c r="AR583" i="3" s="1"/>
  <c r="BH610" i="2"/>
  <c r="BI610" i="2" s="1"/>
  <c r="AS583" i="3" s="1"/>
  <c r="BJ610" i="2"/>
  <c r="BK610" i="2" s="1"/>
  <c r="AT583" i="3" s="1"/>
  <c r="BL610" i="2"/>
  <c r="BM610" i="2" s="1"/>
  <c r="AU583" i="3" s="1"/>
  <c r="BN610" i="2"/>
  <c r="BO610" i="2" s="1"/>
  <c r="AV583" i="3" s="1"/>
  <c r="BP610" i="2"/>
  <c r="BQ610" i="2" s="1"/>
  <c r="AW583" i="3" s="1"/>
  <c r="BF611" i="2"/>
  <c r="BG611" i="2" s="1"/>
  <c r="AR584" i="3" s="1"/>
  <c r="BH611" i="2"/>
  <c r="BI611" i="2" s="1"/>
  <c r="AS584" i="3" s="1"/>
  <c r="BJ611" i="2"/>
  <c r="BK611" i="2" s="1"/>
  <c r="AT584" i="3" s="1"/>
  <c r="BL611" i="2"/>
  <c r="BM611" i="2" s="1"/>
  <c r="AU584" i="3" s="1"/>
  <c r="BN611" i="2"/>
  <c r="BO611" i="2" s="1"/>
  <c r="AV584" i="3" s="1"/>
  <c r="BP611" i="2"/>
  <c r="BQ611" i="2" s="1"/>
  <c r="AW584" i="3" s="1"/>
  <c r="BF612" i="2"/>
  <c r="BG612" i="2" s="1"/>
  <c r="AR585" i="3" s="1"/>
  <c r="BH612" i="2"/>
  <c r="BI612" i="2" s="1"/>
  <c r="AS585" i="3" s="1"/>
  <c r="BJ612" i="2"/>
  <c r="BK612" i="2" s="1"/>
  <c r="AT585" i="3" s="1"/>
  <c r="BL612" i="2"/>
  <c r="BM612" i="2" s="1"/>
  <c r="AU585" i="3" s="1"/>
  <c r="BN612" i="2"/>
  <c r="BO612" i="2" s="1"/>
  <c r="AV585" i="3" s="1"/>
  <c r="BP612" i="2"/>
  <c r="BQ612" i="2" s="1"/>
  <c r="AW585" i="3" s="1"/>
  <c r="BF613" i="2"/>
  <c r="BG613" i="2" s="1"/>
  <c r="AR586" i="3" s="1"/>
  <c r="BH613" i="2"/>
  <c r="BI613" i="2" s="1"/>
  <c r="AS586" i="3" s="1"/>
  <c r="BJ613" i="2"/>
  <c r="BK613" i="2" s="1"/>
  <c r="AT586" i="3" s="1"/>
  <c r="BL613" i="2"/>
  <c r="BM613" i="2" s="1"/>
  <c r="AU586" i="3" s="1"/>
  <c r="BN613" i="2"/>
  <c r="BO613" i="2" s="1"/>
  <c r="AV586" i="3" s="1"/>
  <c r="BP613" i="2"/>
  <c r="BQ613" i="2" s="1"/>
  <c r="AW586" i="3" s="1"/>
  <c r="BF614" i="2"/>
  <c r="BG614" i="2" s="1"/>
  <c r="AR587" i="3" s="1"/>
  <c r="BH614" i="2"/>
  <c r="BI614" i="2" s="1"/>
  <c r="AS587" i="3" s="1"/>
  <c r="BJ614" i="2"/>
  <c r="BK614" i="2" s="1"/>
  <c r="AT587" i="3" s="1"/>
  <c r="BL614" i="2"/>
  <c r="BM614" i="2" s="1"/>
  <c r="AU587" i="3" s="1"/>
  <c r="BN614" i="2"/>
  <c r="BO614" i="2" s="1"/>
  <c r="AV587" i="3" s="1"/>
  <c r="BP614" i="2"/>
  <c r="BQ614" i="2" s="1"/>
  <c r="AW587" i="3" s="1"/>
  <c r="BF615" i="2"/>
  <c r="BG615" i="2" s="1"/>
  <c r="AR588" i="3" s="1"/>
  <c r="BH615" i="2"/>
  <c r="BI615" i="2" s="1"/>
  <c r="AS588" i="3" s="1"/>
  <c r="BJ615" i="2"/>
  <c r="BK615" i="2" s="1"/>
  <c r="AT588" i="3" s="1"/>
  <c r="BL615" i="2"/>
  <c r="BM615" i="2" s="1"/>
  <c r="AU588" i="3" s="1"/>
  <c r="BN615" i="2"/>
  <c r="BO615" i="2" s="1"/>
  <c r="AV588" i="3" s="1"/>
  <c r="BP615" i="2"/>
  <c r="BQ615" i="2" s="1"/>
  <c r="AW588" i="3" s="1"/>
  <c r="BF616" i="2"/>
  <c r="BG616" i="2" s="1"/>
  <c r="AR589" i="3" s="1"/>
  <c r="BH616" i="2"/>
  <c r="BI616" i="2" s="1"/>
  <c r="AS589" i="3" s="1"/>
  <c r="BJ616" i="2"/>
  <c r="BK616" i="2" s="1"/>
  <c r="AT589" i="3" s="1"/>
  <c r="BL616" i="2"/>
  <c r="BM616" i="2" s="1"/>
  <c r="AU589" i="3" s="1"/>
  <c r="BN616" i="2"/>
  <c r="BO616" i="2" s="1"/>
  <c r="AV589" i="3" s="1"/>
  <c r="BP616" i="2"/>
  <c r="BQ616" i="2" s="1"/>
  <c r="AW589" i="3" s="1"/>
  <c r="BF617" i="2"/>
  <c r="BG617" i="2" s="1"/>
  <c r="AR590" i="3" s="1"/>
  <c r="BH617" i="2"/>
  <c r="BI617" i="2" s="1"/>
  <c r="AS590" i="3" s="1"/>
  <c r="BJ617" i="2"/>
  <c r="BK617" i="2" s="1"/>
  <c r="AT590" i="3" s="1"/>
  <c r="BL617" i="2"/>
  <c r="BM617" i="2" s="1"/>
  <c r="AU590" i="3" s="1"/>
  <c r="BN617" i="2"/>
  <c r="BO617" i="2" s="1"/>
  <c r="AV590" i="3" s="1"/>
  <c r="BP617" i="2"/>
  <c r="BQ617" i="2" s="1"/>
  <c r="AW590" i="3" s="1"/>
  <c r="BF618" i="2"/>
  <c r="BG618" i="2" s="1"/>
  <c r="AR591" i="3" s="1"/>
  <c r="BH618" i="2"/>
  <c r="BI618" i="2" s="1"/>
  <c r="AS591" i="3" s="1"/>
  <c r="BJ618" i="2"/>
  <c r="BK618" i="2" s="1"/>
  <c r="AT591" i="3" s="1"/>
  <c r="BL618" i="2"/>
  <c r="BM618" i="2" s="1"/>
  <c r="AU591" i="3" s="1"/>
  <c r="BN618" i="2"/>
  <c r="BO618" i="2" s="1"/>
  <c r="AV591" i="3" s="1"/>
  <c r="BP618" i="2"/>
  <c r="BQ618" i="2" s="1"/>
  <c r="AW591" i="3" s="1"/>
  <c r="BF619" i="2"/>
  <c r="BG619" i="2" s="1"/>
  <c r="AR592" i="3" s="1"/>
  <c r="BH619" i="2"/>
  <c r="BI619" i="2" s="1"/>
  <c r="AS592" i="3" s="1"/>
  <c r="BJ619" i="2"/>
  <c r="BK619" i="2" s="1"/>
  <c r="AT592" i="3" s="1"/>
  <c r="BL619" i="2"/>
  <c r="BM619" i="2" s="1"/>
  <c r="AU592" i="3" s="1"/>
  <c r="BN619" i="2"/>
  <c r="BO619" i="2" s="1"/>
  <c r="AV592" i="3" s="1"/>
  <c r="BP619" i="2"/>
  <c r="BQ619" i="2" s="1"/>
  <c r="AW592" i="3" s="1"/>
  <c r="BF620" i="2"/>
  <c r="BG620" i="2" s="1"/>
  <c r="AR593" i="3" s="1"/>
  <c r="BH620" i="2"/>
  <c r="BI620" i="2" s="1"/>
  <c r="AS593" i="3" s="1"/>
  <c r="BJ620" i="2"/>
  <c r="BK620" i="2" s="1"/>
  <c r="AT593" i="3" s="1"/>
  <c r="BL620" i="2"/>
  <c r="BM620" i="2" s="1"/>
  <c r="AU593" i="3" s="1"/>
  <c r="BN620" i="2"/>
  <c r="BO620" i="2" s="1"/>
  <c r="AV593" i="3" s="1"/>
  <c r="BP620" i="2"/>
  <c r="BQ620" i="2" s="1"/>
  <c r="AW593" i="3" s="1"/>
  <c r="BF621" i="2"/>
  <c r="BG621" i="2" s="1"/>
  <c r="AR594" i="3" s="1"/>
  <c r="BH621" i="2"/>
  <c r="BI621" i="2" s="1"/>
  <c r="AS594" i="3" s="1"/>
  <c r="BJ621" i="2"/>
  <c r="BK621" i="2" s="1"/>
  <c r="AT594" i="3" s="1"/>
  <c r="BL621" i="2"/>
  <c r="BM621" i="2" s="1"/>
  <c r="AU594" i="3" s="1"/>
  <c r="BN621" i="2"/>
  <c r="BO621" i="2" s="1"/>
  <c r="AV594" i="3" s="1"/>
  <c r="BP621" i="2"/>
  <c r="BQ621" i="2" s="1"/>
  <c r="AW594" i="3" s="1"/>
  <c r="BF622" i="2"/>
  <c r="BG622" i="2" s="1"/>
  <c r="AR595" i="3" s="1"/>
  <c r="BH622" i="2"/>
  <c r="BI622" i="2" s="1"/>
  <c r="AS595" i="3" s="1"/>
  <c r="BJ622" i="2"/>
  <c r="BK622" i="2" s="1"/>
  <c r="AT595" i="3" s="1"/>
  <c r="BL622" i="2"/>
  <c r="BM622" i="2" s="1"/>
  <c r="AU595" i="3" s="1"/>
  <c r="BN622" i="2"/>
  <c r="BO622" i="2" s="1"/>
  <c r="AV595" i="3" s="1"/>
  <c r="BP622" i="2"/>
  <c r="BQ622" i="2" s="1"/>
  <c r="AW595" i="3" s="1"/>
  <c r="BF623" i="2"/>
  <c r="BG623" i="2" s="1"/>
  <c r="AR596" i="3" s="1"/>
  <c r="BH623" i="2"/>
  <c r="BI623" i="2" s="1"/>
  <c r="AS596" i="3" s="1"/>
  <c r="BJ623" i="2"/>
  <c r="BK623" i="2" s="1"/>
  <c r="AT596" i="3" s="1"/>
  <c r="BL623" i="2"/>
  <c r="BM623" i="2" s="1"/>
  <c r="AU596" i="3" s="1"/>
  <c r="BN623" i="2"/>
  <c r="BO623" i="2" s="1"/>
  <c r="AV596" i="3" s="1"/>
  <c r="BP623" i="2"/>
  <c r="BQ623" i="2" s="1"/>
  <c r="AW596" i="3" s="1"/>
  <c r="BF624" i="2"/>
  <c r="BG624" i="2" s="1"/>
  <c r="AR597" i="3" s="1"/>
  <c r="BH624" i="2"/>
  <c r="BI624" i="2" s="1"/>
  <c r="AS597" i="3" s="1"/>
  <c r="BJ624" i="2"/>
  <c r="BK624" i="2" s="1"/>
  <c r="AT597" i="3" s="1"/>
  <c r="BL624" i="2"/>
  <c r="BM624" i="2" s="1"/>
  <c r="AU597" i="3" s="1"/>
  <c r="BN624" i="2"/>
  <c r="BO624" i="2" s="1"/>
  <c r="AV597" i="3" s="1"/>
  <c r="BP624" i="2"/>
  <c r="BQ624" i="2" s="1"/>
  <c r="AW597" i="3" s="1"/>
  <c r="BF625" i="2"/>
  <c r="BG625" i="2" s="1"/>
  <c r="AR598" i="3" s="1"/>
  <c r="BH625" i="2"/>
  <c r="BI625" i="2" s="1"/>
  <c r="AS598" i="3" s="1"/>
  <c r="BJ625" i="2"/>
  <c r="BK625" i="2" s="1"/>
  <c r="AT598" i="3" s="1"/>
  <c r="BL625" i="2"/>
  <c r="BM625" i="2" s="1"/>
  <c r="AU598" i="3" s="1"/>
  <c r="BN625" i="2"/>
  <c r="BO625" i="2" s="1"/>
  <c r="AV598" i="3" s="1"/>
  <c r="BP625" i="2"/>
  <c r="BQ625" i="2" s="1"/>
  <c r="AW598" i="3" s="1"/>
  <c r="BF626" i="2"/>
  <c r="BG626" i="2" s="1"/>
  <c r="AR599" i="3" s="1"/>
  <c r="BH626" i="2"/>
  <c r="BI626" i="2" s="1"/>
  <c r="AS599" i="3" s="1"/>
  <c r="BJ626" i="2"/>
  <c r="BK626" i="2" s="1"/>
  <c r="AT599" i="3" s="1"/>
  <c r="BL626" i="2"/>
  <c r="BM626" i="2" s="1"/>
  <c r="AU599" i="3" s="1"/>
  <c r="BN626" i="2"/>
  <c r="BO626" i="2" s="1"/>
  <c r="AV599" i="3" s="1"/>
  <c r="BP626" i="2"/>
  <c r="BQ626" i="2" s="1"/>
  <c r="AW599" i="3" s="1"/>
  <c r="BF627" i="2"/>
  <c r="BG627" i="2" s="1"/>
  <c r="AR600" i="3" s="1"/>
  <c r="BH627" i="2"/>
  <c r="BI627" i="2" s="1"/>
  <c r="AS600" i="3" s="1"/>
  <c r="BJ627" i="2"/>
  <c r="BK627" i="2" s="1"/>
  <c r="AT600" i="3" s="1"/>
  <c r="BL627" i="2"/>
  <c r="BM627" i="2" s="1"/>
  <c r="AU600" i="3" s="1"/>
  <c r="BN627" i="2"/>
  <c r="BO627" i="2" s="1"/>
  <c r="AV600" i="3" s="1"/>
  <c r="BP627" i="2"/>
  <c r="BQ627" i="2" s="1"/>
  <c r="AW600" i="3" s="1"/>
  <c r="BF628" i="2"/>
  <c r="BG628" i="2" s="1"/>
  <c r="AR601" i="3" s="1"/>
  <c r="BH628" i="2"/>
  <c r="BI628" i="2" s="1"/>
  <c r="AS601" i="3" s="1"/>
  <c r="BJ628" i="2"/>
  <c r="BK628" i="2" s="1"/>
  <c r="AT601" i="3" s="1"/>
  <c r="BL628" i="2"/>
  <c r="BM628" i="2" s="1"/>
  <c r="AU601" i="3" s="1"/>
  <c r="BN628" i="2"/>
  <c r="BO628" i="2" s="1"/>
  <c r="AV601" i="3" s="1"/>
  <c r="BP628" i="2"/>
  <c r="BQ628" i="2" s="1"/>
  <c r="AW601" i="3" s="1"/>
  <c r="BF629" i="2"/>
  <c r="BG629" i="2" s="1"/>
  <c r="AR602" i="3" s="1"/>
  <c r="BH629" i="2"/>
  <c r="BI629" i="2" s="1"/>
  <c r="AS602" i="3" s="1"/>
  <c r="BJ629" i="2"/>
  <c r="BK629" i="2" s="1"/>
  <c r="AT602" i="3" s="1"/>
  <c r="BL629" i="2"/>
  <c r="BM629" i="2" s="1"/>
  <c r="AU602" i="3" s="1"/>
  <c r="BN629" i="2"/>
  <c r="BO629" i="2" s="1"/>
  <c r="AV602" i="3" s="1"/>
  <c r="BP629" i="2"/>
  <c r="BQ629" i="2" s="1"/>
  <c r="AW602" i="3" s="1"/>
  <c r="BF630" i="2"/>
  <c r="BG630" i="2" s="1"/>
  <c r="AR603" i="3" s="1"/>
  <c r="BH630" i="2"/>
  <c r="BI630" i="2" s="1"/>
  <c r="AS603" i="3" s="1"/>
  <c r="BJ630" i="2"/>
  <c r="BK630" i="2" s="1"/>
  <c r="AT603" i="3" s="1"/>
  <c r="BL630" i="2"/>
  <c r="BM630" i="2" s="1"/>
  <c r="AU603" i="3" s="1"/>
  <c r="BN630" i="2"/>
  <c r="BO630" i="2" s="1"/>
  <c r="AV603" i="3" s="1"/>
  <c r="BP630" i="2"/>
  <c r="BQ630" i="2" s="1"/>
  <c r="AW603" i="3" s="1"/>
  <c r="BF631" i="2"/>
  <c r="BG631" i="2" s="1"/>
  <c r="AR604" i="3" s="1"/>
  <c r="BH631" i="2"/>
  <c r="BI631" i="2" s="1"/>
  <c r="AS604" i="3" s="1"/>
  <c r="BJ631" i="2"/>
  <c r="BK631" i="2" s="1"/>
  <c r="AT604" i="3" s="1"/>
  <c r="BL631" i="2"/>
  <c r="BM631" i="2" s="1"/>
  <c r="AU604" i="3" s="1"/>
  <c r="BN631" i="2"/>
  <c r="BO631" i="2" s="1"/>
  <c r="AV604" i="3" s="1"/>
  <c r="BP631" i="2"/>
  <c r="BQ631" i="2" s="1"/>
  <c r="AW604" i="3" s="1"/>
  <c r="BF632" i="2"/>
  <c r="BG632" i="2" s="1"/>
  <c r="AR605" i="3" s="1"/>
  <c r="BH632" i="2"/>
  <c r="BI632" i="2" s="1"/>
  <c r="AS605" i="3" s="1"/>
  <c r="BJ632" i="2"/>
  <c r="BK632" i="2" s="1"/>
  <c r="AT605" i="3" s="1"/>
  <c r="BL632" i="2"/>
  <c r="BM632" i="2" s="1"/>
  <c r="AU605" i="3" s="1"/>
  <c r="BN632" i="2"/>
  <c r="BO632" i="2" s="1"/>
  <c r="AV605" i="3" s="1"/>
  <c r="BP632" i="2"/>
  <c r="BQ632" i="2" s="1"/>
  <c r="BF633" i="2"/>
  <c r="BG633" i="2" s="1"/>
  <c r="AR606" i="3" s="1"/>
  <c r="BH633" i="2"/>
  <c r="BI633" i="2" s="1"/>
  <c r="AS606" i="3" s="1"/>
  <c r="BJ633" i="2"/>
  <c r="BK633" i="2" s="1"/>
  <c r="AT606" i="3" s="1"/>
  <c r="BL633" i="2"/>
  <c r="BM633" i="2" s="1"/>
  <c r="AU606" i="3" s="1"/>
  <c r="BN633" i="2"/>
  <c r="BO633" i="2" s="1"/>
  <c r="AV606" i="3" s="1"/>
  <c r="BP633" i="2"/>
  <c r="BQ633" i="2" s="1"/>
  <c r="AW606" i="3" s="1"/>
  <c r="BF634" i="2"/>
  <c r="BG634" i="2" s="1"/>
  <c r="AR607" i="3" s="1"/>
  <c r="BH634" i="2"/>
  <c r="BI634" i="2" s="1"/>
  <c r="AS607" i="3" s="1"/>
  <c r="BJ634" i="2"/>
  <c r="BK634" i="2" s="1"/>
  <c r="AT607" i="3" s="1"/>
  <c r="BL634" i="2"/>
  <c r="BM634" i="2" s="1"/>
  <c r="AU607" i="3" s="1"/>
  <c r="BN634" i="2"/>
  <c r="BO634" i="2" s="1"/>
  <c r="AV607" i="3" s="1"/>
  <c r="BP634" i="2"/>
  <c r="BQ634" i="2" s="1"/>
  <c r="AW607" i="3" s="1"/>
  <c r="BF635" i="2"/>
  <c r="BG635" i="2" s="1"/>
  <c r="AR608" i="3" s="1"/>
  <c r="BH635" i="2"/>
  <c r="BI635" i="2" s="1"/>
  <c r="AS608" i="3" s="1"/>
  <c r="BJ635" i="2"/>
  <c r="BK635" i="2" s="1"/>
  <c r="AT608" i="3" s="1"/>
  <c r="BL635" i="2"/>
  <c r="BM635" i="2" s="1"/>
  <c r="AU608" i="3" s="1"/>
  <c r="BN635" i="2"/>
  <c r="BO635" i="2" s="1"/>
  <c r="AV608" i="3" s="1"/>
  <c r="BP635" i="2"/>
  <c r="BQ635" i="2" s="1"/>
  <c r="AW608" i="3" s="1"/>
  <c r="BF636" i="2"/>
  <c r="BG636" i="2" s="1"/>
  <c r="AR609" i="3" s="1"/>
  <c r="BH636" i="2"/>
  <c r="BI636" i="2" s="1"/>
  <c r="AS609" i="3" s="1"/>
  <c r="BJ636" i="2"/>
  <c r="BK636" i="2" s="1"/>
  <c r="AT609" i="3" s="1"/>
  <c r="BL636" i="2"/>
  <c r="BM636" i="2" s="1"/>
  <c r="AU609" i="3" s="1"/>
  <c r="BN636" i="2"/>
  <c r="BO636" i="2" s="1"/>
  <c r="AV609" i="3" s="1"/>
  <c r="BP636" i="2"/>
  <c r="BQ636" i="2" s="1"/>
  <c r="AW609" i="3" s="1"/>
  <c r="BF637" i="2"/>
  <c r="BG637" i="2" s="1"/>
  <c r="AR610" i="3" s="1"/>
  <c r="BH637" i="2"/>
  <c r="BI637" i="2" s="1"/>
  <c r="AS610" i="3" s="1"/>
  <c r="BJ637" i="2"/>
  <c r="BK637" i="2" s="1"/>
  <c r="AT610" i="3" s="1"/>
  <c r="BL637" i="2"/>
  <c r="BM637" i="2" s="1"/>
  <c r="AU610" i="3" s="1"/>
  <c r="BN637" i="2"/>
  <c r="BO637" i="2" s="1"/>
  <c r="AV610" i="3" s="1"/>
  <c r="BP637" i="2"/>
  <c r="BQ637" i="2" s="1"/>
  <c r="AW610" i="3" s="1"/>
  <c r="BF638" i="2"/>
  <c r="BG638" i="2" s="1"/>
  <c r="AR611" i="3" s="1"/>
  <c r="BH638" i="2"/>
  <c r="BI638" i="2" s="1"/>
  <c r="AS611" i="3" s="1"/>
  <c r="BJ638" i="2"/>
  <c r="BK638" i="2" s="1"/>
  <c r="AT611" i="3" s="1"/>
  <c r="BL638" i="2"/>
  <c r="BM638" i="2" s="1"/>
  <c r="AU611" i="3" s="1"/>
  <c r="BN638" i="2"/>
  <c r="BO638" i="2" s="1"/>
  <c r="AV611" i="3" s="1"/>
  <c r="BP638" i="2"/>
  <c r="BQ638" i="2" s="1"/>
  <c r="AW611" i="3" s="1"/>
  <c r="BF639" i="2"/>
  <c r="BG639" i="2" s="1"/>
  <c r="AR612" i="3" s="1"/>
  <c r="BH639" i="2"/>
  <c r="BI639" i="2" s="1"/>
  <c r="AS612" i="3" s="1"/>
  <c r="BJ639" i="2"/>
  <c r="BK639" i="2" s="1"/>
  <c r="AT612" i="3" s="1"/>
  <c r="BL639" i="2"/>
  <c r="BM639" i="2" s="1"/>
  <c r="AU612" i="3" s="1"/>
  <c r="BN639" i="2"/>
  <c r="BO639" i="2" s="1"/>
  <c r="AV612" i="3" s="1"/>
  <c r="BP639" i="2"/>
  <c r="BQ639" i="2" s="1"/>
  <c r="AW612" i="3" s="1"/>
  <c r="BF640" i="2"/>
  <c r="BG640" i="2" s="1"/>
  <c r="AR613" i="3" s="1"/>
  <c r="BH640" i="2"/>
  <c r="BI640" i="2" s="1"/>
  <c r="AS613" i="3" s="1"/>
  <c r="BJ640" i="2"/>
  <c r="BK640" i="2" s="1"/>
  <c r="AT613" i="3" s="1"/>
  <c r="BL640" i="2"/>
  <c r="BM640" i="2" s="1"/>
  <c r="AU613" i="3" s="1"/>
  <c r="BN640" i="2"/>
  <c r="BO640" i="2" s="1"/>
  <c r="AV613" i="3" s="1"/>
  <c r="BP640" i="2"/>
  <c r="BQ640" i="2" s="1"/>
  <c r="BF641" i="2"/>
  <c r="BG641" i="2" s="1"/>
  <c r="AR614" i="3" s="1"/>
  <c r="BH641" i="2"/>
  <c r="BI641" i="2" s="1"/>
  <c r="AS614" i="3" s="1"/>
  <c r="BJ641" i="2"/>
  <c r="BK641" i="2" s="1"/>
  <c r="AT614" i="3" s="1"/>
  <c r="BL641" i="2"/>
  <c r="BM641" i="2" s="1"/>
  <c r="AU614" i="3" s="1"/>
  <c r="BN641" i="2"/>
  <c r="BO641" i="2" s="1"/>
  <c r="AV614" i="3" s="1"/>
  <c r="BP641" i="2"/>
  <c r="BQ641" i="2" s="1"/>
  <c r="AW614" i="3" s="1"/>
  <c r="BF642" i="2"/>
  <c r="BG642" i="2" s="1"/>
  <c r="AR615" i="3" s="1"/>
  <c r="BH642" i="2"/>
  <c r="BI642" i="2" s="1"/>
  <c r="AS615" i="3" s="1"/>
  <c r="BJ642" i="2"/>
  <c r="BK642" i="2" s="1"/>
  <c r="AT615" i="3" s="1"/>
  <c r="BL642" i="2"/>
  <c r="BM642" i="2" s="1"/>
  <c r="AU615" i="3" s="1"/>
  <c r="BN642" i="2"/>
  <c r="BO642" i="2" s="1"/>
  <c r="AV615" i="3" s="1"/>
  <c r="BP642" i="2"/>
  <c r="BQ642" i="2" s="1"/>
  <c r="AW615" i="3" s="1"/>
  <c r="BF643" i="2"/>
  <c r="BG643" i="2" s="1"/>
  <c r="AR616" i="3" s="1"/>
  <c r="BH643" i="2"/>
  <c r="BI643" i="2" s="1"/>
  <c r="AS616" i="3" s="1"/>
  <c r="BJ643" i="2"/>
  <c r="BK643" i="2" s="1"/>
  <c r="AT616" i="3" s="1"/>
  <c r="BL643" i="2"/>
  <c r="BM643" i="2" s="1"/>
  <c r="AU616" i="3" s="1"/>
  <c r="BN643" i="2"/>
  <c r="BO643" i="2" s="1"/>
  <c r="AV616" i="3" s="1"/>
  <c r="BP643" i="2"/>
  <c r="BQ643" i="2" s="1"/>
  <c r="AW616" i="3" s="1"/>
  <c r="BF644" i="2"/>
  <c r="BG644" i="2" s="1"/>
  <c r="AR617" i="3" s="1"/>
  <c r="BH644" i="2"/>
  <c r="BI644" i="2" s="1"/>
  <c r="AS617" i="3" s="1"/>
  <c r="BJ644" i="2"/>
  <c r="BK644" i="2" s="1"/>
  <c r="AT617" i="3" s="1"/>
  <c r="BL644" i="2"/>
  <c r="BM644" i="2" s="1"/>
  <c r="AU617" i="3" s="1"/>
  <c r="BN644" i="2"/>
  <c r="BO644" i="2" s="1"/>
  <c r="AV617" i="3" s="1"/>
  <c r="BP644" i="2"/>
  <c r="BQ644" i="2" s="1"/>
  <c r="AW617" i="3" s="1"/>
  <c r="BF645" i="2"/>
  <c r="BG645" i="2" s="1"/>
  <c r="AR618" i="3" s="1"/>
  <c r="BH645" i="2"/>
  <c r="BI645" i="2" s="1"/>
  <c r="AS618" i="3" s="1"/>
  <c r="BJ645" i="2"/>
  <c r="BK645" i="2" s="1"/>
  <c r="AT618" i="3" s="1"/>
  <c r="BL645" i="2"/>
  <c r="BM645" i="2" s="1"/>
  <c r="AU618" i="3" s="1"/>
  <c r="BN645" i="2"/>
  <c r="BO645" i="2" s="1"/>
  <c r="AV618" i="3" s="1"/>
  <c r="BP645" i="2"/>
  <c r="BQ645" i="2" s="1"/>
  <c r="AW618" i="3" s="1"/>
  <c r="BF646" i="2"/>
  <c r="BG646" i="2" s="1"/>
  <c r="AR619" i="3" s="1"/>
  <c r="BH646" i="2"/>
  <c r="BI646" i="2" s="1"/>
  <c r="AS619" i="3" s="1"/>
  <c r="BJ646" i="2"/>
  <c r="BK646" i="2" s="1"/>
  <c r="AT619" i="3" s="1"/>
  <c r="BL646" i="2"/>
  <c r="BM646" i="2" s="1"/>
  <c r="AU619" i="3" s="1"/>
  <c r="BN646" i="2"/>
  <c r="BO646" i="2" s="1"/>
  <c r="AV619" i="3" s="1"/>
  <c r="BP646" i="2"/>
  <c r="BQ646" i="2" s="1"/>
  <c r="AW619" i="3" s="1"/>
  <c r="BF647" i="2"/>
  <c r="BG647" i="2" s="1"/>
  <c r="AR620" i="3" s="1"/>
  <c r="BH647" i="2"/>
  <c r="BI647" i="2" s="1"/>
  <c r="AS620" i="3" s="1"/>
  <c r="BJ647" i="2"/>
  <c r="BK647" i="2" s="1"/>
  <c r="AT620" i="3" s="1"/>
  <c r="BL647" i="2"/>
  <c r="BM647" i="2" s="1"/>
  <c r="AU620" i="3" s="1"/>
  <c r="BN647" i="2"/>
  <c r="BO647" i="2" s="1"/>
  <c r="AV620" i="3" s="1"/>
  <c r="BP647" i="2"/>
  <c r="BQ647" i="2" s="1"/>
  <c r="AW620" i="3" s="1"/>
  <c r="BF648" i="2"/>
  <c r="BG648" i="2" s="1"/>
  <c r="AR621" i="3" s="1"/>
  <c r="BH648" i="2"/>
  <c r="BI648" i="2" s="1"/>
  <c r="AS621" i="3" s="1"/>
  <c r="BJ648" i="2"/>
  <c r="BK648" i="2" s="1"/>
  <c r="AT621" i="3" s="1"/>
  <c r="BL648" i="2"/>
  <c r="BM648" i="2" s="1"/>
  <c r="AU621" i="3" s="1"/>
  <c r="BN648" i="2"/>
  <c r="BO648" i="2" s="1"/>
  <c r="AV621" i="3" s="1"/>
  <c r="BP648" i="2"/>
  <c r="BQ648" i="2" s="1"/>
  <c r="AW621" i="3" s="1"/>
  <c r="BF649" i="2"/>
  <c r="BG649" i="2" s="1"/>
  <c r="AR622" i="3" s="1"/>
  <c r="BH649" i="2"/>
  <c r="BI649" i="2" s="1"/>
  <c r="AS622" i="3" s="1"/>
  <c r="BJ649" i="2"/>
  <c r="BK649" i="2" s="1"/>
  <c r="AT622" i="3" s="1"/>
  <c r="BL649" i="2"/>
  <c r="BM649" i="2" s="1"/>
  <c r="AU622" i="3" s="1"/>
  <c r="BN649" i="2"/>
  <c r="BO649" i="2" s="1"/>
  <c r="AV622" i="3" s="1"/>
  <c r="BP649" i="2"/>
  <c r="BQ649" i="2" s="1"/>
  <c r="AW622" i="3" s="1"/>
  <c r="BF650" i="2"/>
  <c r="BG650" i="2" s="1"/>
  <c r="AR623" i="3" s="1"/>
  <c r="BH650" i="2"/>
  <c r="BI650" i="2" s="1"/>
  <c r="AS623" i="3" s="1"/>
  <c r="BJ650" i="2"/>
  <c r="BK650" i="2" s="1"/>
  <c r="AT623" i="3" s="1"/>
  <c r="BL650" i="2"/>
  <c r="BM650" i="2" s="1"/>
  <c r="BN650" i="2"/>
  <c r="BO650" i="2" s="1"/>
  <c r="AV623" i="3" s="1"/>
  <c r="BP650" i="2"/>
  <c r="BQ650" i="2" s="1"/>
  <c r="AW623" i="3" s="1"/>
  <c r="BF651" i="2"/>
  <c r="BG651" i="2" s="1"/>
  <c r="AR624" i="3" s="1"/>
  <c r="BH651" i="2"/>
  <c r="BI651" i="2" s="1"/>
  <c r="AS624" i="3" s="1"/>
  <c r="BJ651" i="2"/>
  <c r="BK651" i="2" s="1"/>
  <c r="AT624" i="3" s="1"/>
  <c r="BL651" i="2"/>
  <c r="BM651" i="2" s="1"/>
  <c r="AU624" i="3" s="1"/>
  <c r="BN651" i="2"/>
  <c r="BO651" i="2" s="1"/>
  <c r="AV624" i="3" s="1"/>
  <c r="BP651" i="2"/>
  <c r="BQ651" i="2" s="1"/>
  <c r="AW624" i="3" s="1"/>
  <c r="BF652" i="2"/>
  <c r="BG652" i="2" s="1"/>
  <c r="AR625" i="3" s="1"/>
  <c r="BH652" i="2"/>
  <c r="BI652" i="2" s="1"/>
  <c r="AS625" i="3" s="1"/>
  <c r="BJ652" i="2"/>
  <c r="BK652" i="2" s="1"/>
  <c r="AT625" i="3" s="1"/>
  <c r="BL652" i="2"/>
  <c r="BM652" i="2" s="1"/>
  <c r="AU625" i="3" s="1"/>
  <c r="BN652" i="2"/>
  <c r="BO652" i="2" s="1"/>
  <c r="AV625" i="3" s="1"/>
  <c r="BP652" i="2"/>
  <c r="BQ652" i="2" s="1"/>
  <c r="BF653" i="2"/>
  <c r="BG653" i="2" s="1"/>
  <c r="AR626" i="3" s="1"/>
  <c r="BH653" i="2"/>
  <c r="BI653" i="2" s="1"/>
  <c r="AS626" i="3" s="1"/>
  <c r="BJ653" i="2"/>
  <c r="BK653" i="2" s="1"/>
  <c r="AT626" i="3" s="1"/>
  <c r="BL653" i="2"/>
  <c r="BM653" i="2" s="1"/>
  <c r="AU626" i="3" s="1"/>
  <c r="BN653" i="2"/>
  <c r="BO653" i="2" s="1"/>
  <c r="AV626" i="3" s="1"/>
  <c r="BP653" i="2"/>
  <c r="BQ653" i="2" s="1"/>
  <c r="AW626" i="3" s="1"/>
  <c r="BF654" i="2"/>
  <c r="BG654" i="2" s="1"/>
  <c r="BH654" i="2"/>
  <c r="BI654" i="2" s="1"/>
  <c r="BJ654" i="2"/>
  <c r="BK654" i="2" s="1"/>
  <c r="BL654" i="2"/>
  <c r="BM654" i="2" s="1"/>
  <c r="BN654" i="2"/>
  <c r="BO654" i="2" s="1"/>
  <c r="BP654" i="2"/>
  <c r="BQ654" i="2" s="1"/>
  <c r="BF655" i="2"/>
  <c r="BG655" i="2" s="1"/>
  <c r="AR627" i="3" s="1"/>
  <c r="BH655" i="2"/>
  <c r="BI655" i="2" s="1"/>
  <c r="AS627" i="3" s="1"/>
  <c r="BJ655" i="2"/>
  <c r="BK655" i="2" s="1"/>
  <c r="AT627" i="3" s="1"/>
  <c r="BL655" i="2"/>
  <c r="BM655" i="2" s="1"/>
  <c r="AU627" i="3" s="1"/>
  <c r="BN655" i="2"/>
  <c r="BO655" i="2" s="1"/>
  <c r="AV627" i="3" s="1"/>
  <c r="BP655" i="2"/>
  <c r="BQ655" i="2" s="1"/>
  <c r="AW627" i="3" s="1"/>
  <c r="BF656" i="2"/>
  <c r="BG656" i="2" s="1"/>
  <c r="AR628" i="3" s="1"/>
  <c r="BH656" i="2"/>
  <c r="BI656" i="2" s="1"/>
  <c r="AS628" i="3" s="1"/>
  <c r="BJ656" i="2"/>
  <c r="BK656" i="2" s="1"/>
  <c r="AT628" i="3" s="1"/>
  <c r="BL656" i="2"/>
  <c r="BM656" i="2" s="1"/>
  <c r="AU628" i="3" s="1"/>
  <c r="BN656" i="2"/>
  <c r="BO656" i="2" s="1"/>
  <c r="AV628" i="3" s="1"/>
  <c r="BP656" i="2"/>
  <c r="BQ656" i="2" s="1"/>
  <c r="AW628" i="3" s="1"/>
  <c r="BF657" i="2"/>
  <c r="BG657" i="2" s="1"/>
  <c r="AR629" i="3" s="1"/>
  <c r="BH657" i="2"/>
  <c r="BI657" i="2" s="1"/>
  <c r="AS629" i="3" s="1"/>
  <c r="BJ657" i="2"/>
  <c r="BK657" i="2" s="1"/>
  <c r="AT629" i="3" s="1"/>
  <c r="BL657" i="2"/>
  <c r="BM657" i="2" s="1"/>
  <c r="AU629" i="3" s="1"/>
  <c r="BN657" i="2"/>
  <c r="BO657" i="2" s="1"/>
  <c r="AV629" i="3" s="1"/>
  <c r="BP657" i="2"/>
  <c r="BQ657" i="2" s="1"/>
  <c r="AW629" i="3" s="1"/>
  <c r="BF658" i="2"/>
  <c r="BG658" i="2" s="1"/>
  <c r="AR630" i="3" s="1"/>
  <c r="BH658" i="2"/>
  <c r="BI658" i="2" s="1"/>
  <c r="AS630" i="3" s="1"/>
  <c r="BJ658" i="2"/>
  <c r="BK658" i="2" s="1"/>
  <c r="AT630" i="3" s="1"/>
  <c r="BL658" i="2"/>
  <c r="BM658" i="2" s="1"/>
  <c r="AU630" i="3" s="1"/>
  <c r="BN658" i="2"/>
  <c r="BO658" i="2" s="1"/>
  <c r="AV630" i="3" s="1"/>
  <c r="BP658" i="2"/>
  <c r="BQ658" i="2" s="1"/>
  <c r="AW630" i="3" s="1"/>
  <c r="BF659" i="2"/>
  <c r="BG659" i="2" s="1"/>
  <c r="AR631" i="3" s="1"/>
  <c r="BH659" i="2"/>
  <c r="BI659" i="2" s="1"/>
  <c r="AS631" i="3" s="1"/>
  <c r="BJ659" i="2"/>
  <c r="BK659" i="2" s="1"/>
  <c r="AT631" i="3" s="1"/>
  <c r="BL659" i="2"/>
  <c r="BM659" i="2" s="1"/>
  <c r="BN659" i="2"/>
  <c r="BO659" i="2" s="1"/>
  <c r="AV631" i="3" s="1"/>
  <c r="BP659" i="2"/>
  <c r="BQ659" i="2" s="1"/>
  <c r="AW631" i="3" s="1"/>
  <c r="BF660" i="2"/>
  <c r="BG660" i="2" s="1"/>
  <c r="AR632" i="3" s="1"/>
  <c r="BH660" i="2"/>
  <c r="BI660" i="2" s="1"/>
  <c r="AS632" i="3" s="1"/>
  <c r="BJ660" i="2"/>
  <c r="BK660" i="2" s="1"/>
  <c r="AT632" i="3" s="1"/>
  <c r="BL660" i="2"/>
  <c r="BM660" i="2" s="1"/>
  <c r="AU632" i="3" s="1"/>
  <c r="BN660" i="2"/>
  <c r="BO660" i="2" s="1"/>
  <c r="AV632" i="3" s="1"/>
  <c r="BP660" i="2"/>
  <c r="BQ660" i="2" s="1"/>
  <c r="AW632" i="3" s="1"/>
  <c r="BF661" i="2"/>
  <c r="BG661" i="2" s="1"/>
  <c r="AR633" i="3" s="1"/>
  <c r="BH661" i="2"/>
  <c r="BI661" i="2" s="1"/>
  <c r="AS633" i="3" s="1"/>
  <c r="BJ661" i="2"/>
  <c r="BK661" i="2" s="1"/>
  <c r="AT633" i="3" s="1"/>
  <c r="BL661" i="2"/>
  <c r="BM661" i="2" s="1"/>
  <c r="AU633" i="3" s="1"/>
  <c r="BN661" i="2"/>
  <c r="BO661" i="2" s="1"/>
  <c r="AV633" i="3" s="1"/>
  <c r="BP661" i="2"/>
  <c r="BQ661" i="2" s="1"/>
  <c r="AW633" i="3" s="1"/>
  <c r="BF662" i="2"/>
  <c r="BG662" i="2" s="1"/>
  <c r="AR634" i="3" s="1"/>
  <c r="BH662" i="2"/>
  <c r="BI662" i="2" s="1"/>
  <c r="AS634" i="3" s="1"/>
  <c r="BJ662" i="2"/>
  <c r="BK662" i="2" s="1"/>
  <c r="AT634" i="3" s="1"/>
  <c r="BL662" i="2"/>
  <c r="BM662" i="2" s="1"/>
  <c r="AU634" i="3" s="1"/>
  <c r="BN662" i="2"/>
  <c r="BO662" i="2" s="1"/>
  <c r="AV634" i="3" s="1"/>
  <c r="BP662" i="2"/>
  <c r="BQ662" i="2" s="1"/>
  <c r="AW634" i="3" s="1"/>
  <c r="BF663" i="2"/>
  <c r="BG663" i="2" s="1"/>
  <c r="AR635" i="3" s="1"/>
  <c r="BH663" i="2"/>
  <c r="BI663" i="2" s="1"/>
  <c r="AS635" i="3" s="1"/>
  <c r="BJ663" i="2"/>
  <c r="BK663" i="2" s="1"/>
  <c r="AT635" i="3" s="1"/>
  <c r="BL663" i="2"/>
  <c r="BM663" i="2" s="1"/>
  <c r="AU635" i="3" s="1"/>
  <c r="BN663" i="2"/>
  <c r="BO663" i="2" s="1"/>
  <c r="AV635" i="3" s="1"/>
  <c r="BP663" i="2"/>
  <c r="BQ663" i="2" s="1"/>
  <c r="AW635" i="3" s="1"/>
  <c r="BF664" i="2"/>
  <c r="BG664" i="2" s="1"/>
  <c r="AR636" i="3" s="1"/>
  <c r="BH664" i="2"/>
  <c r="BI664" i="2" s="1"/>
  <c r="AS636" i="3" s="1"/>
  <c r="BJ664" i="2"/>
  <c r="BK664" i="2" s="1"/>
  <c r="AT636" i="3" s="1"/>
  <c r="BL664" i="2"/>
  <c r="BM664" i="2" s="1"/>
  <c r="AU636" i="3" s="1"/>
  <c r="BN664" i="2"/>
  <c r="BO664" i="2" s="1"/>
  <c r="AV636" i="3" s="1"/>
  <c r="BP664" i="2"/>
  <c r="BQ664" i="2" s="1"/>
  <c r="AW636" i="3" s="1"/>
  <c r="BF665" i="2"/>
  <c r="BG665" i="2" s="1"/>
  <c r="AR637" i="3" s="1"/>
  <c r="BH665" i="2"/>
  <c r="BI665" i="2" s="1"/>
  <c r="AS637" i="3" s="1"/>
  <c r="BJ665" i="2"/>
  <c r="BK665" i="2" s="1"/>
  <c r="AT637" i="3" s="1"/>
  <c r="BL665" i="2"/>
  <c r="BM665" i="2" s="1"/>
  <c r="AU637" i="3" s="1"/>
  <c r="BN665" i="2"/>
  <c r="BO665" i="2" s="1"/>
  <c r="AV637" i="3" s="1"/>
  <c r="BP665" i="2"/>
  <c r="BQ665" i="2" s="1"/>
  <c r="AW637" i="3" s="1"/>
  <c r="BF666" i="2"/>
  <c r="BG666" i="2" s="1"/>
  <c r="AR638" i="3" s="1"/>
  <c r="BH666" i="2"/>
  <c r="BI666" i="2" s="1"/>
  <c r="AS638" i="3" s="1"/>
  <c r="BJ666" i="2"/>
  <c r="BK666" i="2" s="1"/>
  <c r="AT638" i="3" s="1"/>
  <c r="BL666" i="2"/>
  <c r="BM666" i="2" s="1"/>
  <c r="AU638" i="3" s="1"/>
  <c r="BN666" i="2"/>
  <c r="BO666" i="2" s="1"/>
  <c r="AV638" i="3" s="1"/>
  <c r="BP666" i="2"/>
  <c r="BQ666" i="2" s="1"/>
  <c r="AW638" i="3" s="1"/>
  <c r="BF667" i="2"/>
  <c r="BG667" i="2" s="1"/>
  <c r="AR639" i="3" s="1"/>
  <c r="BH667" i="2"/>
  <c r="BI667" i="2" s="1"/>
  <c r="AS639" i="3" s="1"/>
  <c r="BJ667" i="2"/>
  <c r="BK667" i="2" s="1"/>
  <c r="AT639" i="3" s="1"/>
  <c r="BL667" i="2"/>
  <c r="BM667" i="2" s="1"/>
  <c r="AU639" i="3" s="1"/>
  <c r="BN667" i="2"/>
  <c r="BO667" i="2" s="1"/>
  <c r="AV639" i="3" s="1"/>
  <c r="BP667" i="2"/>
  <c r="BQ667" i="2" s="1"/>
  <c r="BF668" i="2"/>
  <c r="BG668" i="2" s="1"/>
  <c r="AR640" i="3" s="1"/>
  <c r="BH668" i="2"/>
  <c r="BI668" i="2" s="1"/>
  <c r="AS640" i="3" s="1"/>
  <c r="BJ668" i="2"/>
  <c r="BK668" i="2" s="1"/>
  <c r="AT640" i="3" s="1"/>
  <c r="BL668" i="2"/>
  <c r="BM668" i="2" s="1"/>
  <c r="BN668" i="2"/>
  <c r="BO668" i="2" s="1"/>
  <c r="AV640" i="3" s="1"/>
  <c r="BP668" i="2"/>
  <c r="BQ668" i="2" s="1"/>
  <c r="AW640" i="3" s="1"/>
  <c r="BF669" i="2"/>
  <c r="BG669" i="2" s="1"/>
  <c r="AR641" i="3" s="1"/>
  <c r="BH669" i="2"/>
  <c r="BI669" i="2" s="1"/>
  <c r="AS641" i="3" s="1"/>
  <c r="BJ669" i="2"/>
  <c r="BK669" i="2" s="1"/>
  <c r="AT641" i="3" s="1"/>
  <c r="BL669" i="2"/>
  <c r="BM669" i="2" s="1"/>
  <c r="AU641" i="3" s="1"/>
  <c r="BN669" i="2"/>
  <c r="BO669" i="2" s="1"/>
  <c r="AV641" i="3" s="1"/>
  <c r="BP669" i="2"/>
  <c r="BQ669" i="2" s="1"/>
  <c r="AW641" i="3" s="1"/>
  <c r="BF670" i="2"/>
  <c r="BG670" i="2" s="1"/>
  <c r="AR642" i="3" s="1"/>
  <c r="BH670" i="2"/>
  <c r="BI670" i="2" s="1"/>
  <c r="AS642" i="3" s="1"/>
  <c r="BJ670" i="2"/>
  <c r="BK670" i="2" s="1"/>
  <c r="AT642" i="3" s="1"/>
  <c r="BL670" i="2"/>
  <c r="BM670" i="2" s="1"/>
  <c r="BN670" i="2"/>
  <c r="BO670" i="2" s="1"/>
  <c r="AV642" i="3" s="1"/>
  <c r="BP670" i="2"/>
  <c r="BQ670" i="2" s="1"/>
  <c r="AW642" i="3" s="1"/>
  <c r="BF671" i="2"/>
  <c r="BG671" i="2" s="1"/>
  <c r="AR643" i="3" s="1"/>
  <c r="BH671" i="2"/>
  <c r="BI671" i="2" s="1"/>
  <c r="AS643" i="3" s="1"/>
  <c r="BJ671" i="2"/>
  <c r="BK671" i="2" s="1"/>
  <c r="AT643" i="3" s="1"/>
  <c r="BL671" i="2"/>
  <c r="BM671" i="2" s="1"/>
  <c r="AU643" i="3" s="1"/>
  <c r="BN671" i="2"/>
  <c r="BO671" i="2" s="1"/>
  <c r="AV643" i="3" s="1"/>
  <c r="BP671" i="2"/>
  <c r="BQ671" i="2" s="1"/>
  <c r="AW643" i="3" s="1"/>
  <c r="BF672" i="2"/>
  <c r="BG672" i="2" s="1"/>
  <c r="AR644" i="3" s="1"/>
  <c r="BH672" i="2"/>
  <c r="BI672" i="2" s="1"/>
  <c r="AS644" i="3" s="1"/>
  <c r="BJ672" i="2"/>
  <c r="BK672" i="2" s="1"/>
  <c r="AT644" i="3" s="1"/>
  <c r="BL672" i="2"/>
  <c r="BM672" i="2" s="1"/>
  <c r="AU644" i="3" s="1"/>
  <c r="BN672" i="2"/>
  <c r="BO672" i="2" s="1"/>
  <c r="AV644" i="3" s="1"/>
  <c r="BP672" i="2"/>
  <c r="BQ672" i="2" s="1"/>
  <c r="AW644" i="3" s="1"/>
  <c r="BF673" i="2"/>
  <c r="BG673" i="2" s="1"/>
  <c r="AR645" i="3" s="1"/>
  <c r="BH673" i="2"/>
  <c r="BI673" i="2" s="1"/>
  <c r="AS645" i="3" s="1"/>
  <c r="BJ673" i="2"/>
  <c r="BK673" i="2" s="1"/>
  <c r="AT645" i="3" s="1"/>
  <c r="BL673" i="2"/>
  <c r="BM673" i="2" s="1"/>
  <c r="AU645" i="3" s="1"/>
  <c r="BN673" i="2"/>
  <c r="BO673" i="2" s="1"/>
  <c r="AV645" i="3" s="1"/>
  <c r="BP673" i="2"/>
  <c r="BQ673" i="2" s="1"/>
  <c r="AW645" i="3" s="1"/>
  <c r="BF674" i="2"/>
  <c r="BG674" i="2" s="1"/>
  <c r="AR646" i="3" s="1"/>
  <c r="BH674" i="2"/>
  <c r="BI674" i="2" s="1"/>
  <c r="AS646" i="3" s="1"/>
  <c r="BJ674" i="2"/>
  <c r="BK674" i="2" s="1"/>
  <c r="AT646" i="3" s="1"/>
  <c r="BL674" i="2"/>
  <c r="BM674" i="2" s="1"/>
  <c r="AU646" i="3" s="1"/>
  <c r="BN674" i="2"/>
  <c r="BO674" i="2" s="1"/>
  <c r="AV646" i="3" s="1"/>
  <c r="BP674" i="2"/>
  <c r="BQ674" i="2" s="1"/>
  <c r="AW646" i="3" s="1"/>
  <c r="BF675" i="2"/>
  <c r="BG675" i="2" s="1"/>
  <c r="AR647" i="3" s="1"/>
  <c r="BH675" i="2"/>
  <c r="BI675" i="2" s="1"/>
  <c r="AS647" i="3" s="1"/>
  <c r="BJ675" i="2"/>
  <c r="BK675" i="2" s="1"/>
  <c r="AT647" i="3" s="1"/>
  <c r="BL675" i="2"/>
  <c r="BM675" i="2" s="1"/>
  <c r="AU647" i="3" s="1"/>
  <c r="BN675" i="2"/>
  <c r="BO675" i="2" s="1"/>
  <c r="AV647" i="3" s="1"/>
  <c r="BP675" i="2"/>
  <c r="BQ675" i="2" s="1"/>
  <c r="AW647" i="3" s="1"/>
  <c r="BF676" i="2"/>
  <c r="BG676" i="2" s="1"/>
  <c r="AR648" i="3" s="1"/>
  <c r="BH676" i="2"/>
  <c r="BI676" i="2" s="1"/>
  <c r="AS648" i="3" s="1"/>
  <c r="BJ676" i="2"/>
  <c r="BK676" i="2" s="1"/>
  <c r="AT648" i="3" s="1"/>
  <c r="BL676" i="2"/>
  <c r="BM676" i="2" s="1"/>
  <c r="AU648" i="3" s="1"/>
  <c r="BN676" i="2"/>
  <c r="BO676" i="2" s="1"/>
  <c r="AV648" i="3" s="1"/>
  <c r="BP676" i="2"/>
  <c r="BQ676" i="2" s="1"/>
  <c r="AW648" i="3" s="1"/>
  <c r="BF677" i="2"/>
  <c r="BG677" i="2" s="1"/>
  <c r="AR649" i="3" s="1"/>
  <c r="BH677" i="2"/>
  <c r="BI677" i="2" s="1"/>
  <c r="AS649" i="3" s="1"/>
  <c r="BJ677" i="2"/>
  <c r="BK677" i="2" s="1"/>
  <c r="AT649" i="3" s="1"/>
  <c r="BL677" i="2"/>
  <c r="BM677" i="2" s="1"/>
  <c r="BN677" i="2"/>
  <c r="BO677" i="2" s="1"/>
  <c r="AV649" i="3" s="1"/>
  <c r="BP677" i="2"/>
  <c r="BQ677" i="2" s="1"/>
  <c r="AW649" i="3" s="1"/>
  <c r="BF678" i="2"/>
  <c r="BG678" i="2" s="1"/>
  <c r="AR650" i="3" s="1"/>
  <c r="BH678" i="2"/>
  <c r="BI678" i="2" s="1"/>
  <c r="AS650" i="3" s="1"/>
  <c r="BJ678" i="2"/>
  <c r="BK678" i="2" s="1"/>
  <c r="AT650" i="3" s="1"/>
  <c r="BL678" i="2"/>
  <c r="BM678" i="2" s="1"/>
  <c r="AU650" i="3" s="1"/>
  <c r="BN678" i="2"/>
  <c r="BO678" i="2" s="1"/>
  <c r="AV650" i="3" s="1"/>
  <c r="BP678" i="2"/>
  <c r="BQ678" i="2" s="1"/>
  <c r="AW650" i="3" s="1"/>
  <c r="BF679" i="2"/>
  <c r="BG679" i="2" s="1"/>
  <c r="AR651" i="3" s="1"/>
  <c r="BH679" i="2"/>
  <c r="BI679" i="2" s="1"/>
  <c r="AS651" i="3" s="1"/>
  <c r="BJ679" i="2"/>
  <c r="BK679" i="2" s="1"/>
  <c r="AT651" i="3" s="1"/>
  <c r="BL679" i="2"/>
  <c r="BM679" i="2" s="1"/>
  <c r="AU651" i="3" s="1"/>
  <c r="BN679" i="2"/>
  <c r="BO679" i="2" s="1"/>
  <c r="AV651" i="3" s="1"/>
  <c r="BP679" i="2"/>
  <c r="BQ679" i="2" s="1"/>
  <c r="AW651" i="3" s="1"/>
  <c r="BF680" i="2"/>
  <c r="BG680" i="2" s="1"/>
  <c r="AR652" i="3" s="1"/>
  <c r="BH680" i="2"/>
  <c r="BI680" i="2" s="1"/>
  <c r="AS652" i="3" s="1"/>
  <c r="BJ680" i="2"/>
  <c r="BK680" i="2" s="1"/>
  <c r="AT652" i="3" s="1"/>
  <c r="BL680" i="2"/>
  <c r="BM680" i="2" s="1"/>
  <c r="BN680" i="2"/>
  <c r="BO680" i="2" s="1"/>
  <c r="AV652" i="3" s="1"/>
  <c r="BP680" i="2"/>
  <c r="BQ680" i="2" s="1"/>
  <c r="AW652" i="3" s="1"/>
  <c r="BF681" i="2"/>
  <c r="BG681" i="2" s="1"/>
  <c r="AR653" i="3" s="1"/>
  <c r="BH681" i="2"/>
  <c r="BI681" i="2" s="1"/>
  <c r="AS653" i="3" s="1"/>
  <c r="BJ681" i="2"/>
  <c r="BK681" i="2" s="1"/>
  <c r="AT653" i="3" s="1"/>
  <c r="BL681" i="2"/>
  <c r="BM681" i="2" s="1"/>
  <c r="AU653" i="3" s="1"/>
  <c r="BN681" i="2"/>
  <c r="BO681" i="2" s="1"/>
  <c r="AV653" i="3" s="1"/>
  <c r="BP681" i="2"/>
  <c r="BQ681" i="2" s="1"/>
  <c r="AW653" i="3" s="1"/>
  <c r="BF682" i="2"/>
  <c r="BG682" i="2" s="1"/>
  <c r="AR654" i="3" s="1"/>
  <c r="BH682" i="2"/>
  <c r="BI682" i="2" s="1"/>
  <c r="AS654" i="3" s="1"/>
  <c r="BJ682" i="2"/>
  <c r="BK682" i="2" s="1"/>
  <c r="AT654" i="3" s="1"/>
  <c r="BL682" i="2"/>
  <c r="BM682" i="2" s="1"/>
  <c r="AU654" i="3" s="1"/>
  <c r="BN682" i="2"/>
  <c r="BO682" i="2" s="1"/>
  <c r="AV654" i="3" s="1"/>
  <c r="BP682" i="2"/>
  <c r="BQ682" i="2" s="1"/>
  <c r="AW654" i="3" s="1"/>
  <c r="BF683" i="2"/>
  <c r="BG683" i="2" s="1"/>
  <c r="AR655" i="3" s="1"/>
  <c r="BH683" i="2"/>
  <c r="BI683" i="2" s="1"/>
  <c r="AS655" i="3" s="1"/>
  <c r="BJ683" i="2"/>
  <c r="BK683" i="2" s="1"/>
  <c r="AT655" i="3" s="1"/>
  <c r="BL683" i="2"/>
  <c r="BM683" i="2" s="1"/>
  <c r="AU655" i="3" s="1"/>
  <c r="BN683" i="2"/>
  <c r="BO683" i="2" s="1"/>
  <c r="AV655" i="3" s="1"/>
  <c r="BP683" i="2"/>
  <c r="BQ683" i="2" s="1"/>
  <c r="AW655" i="3" s="1"/>
  <c r="BF684" i="2"/>
  <c r="BG684" i="2" s="1"/>
  <c r="AR656" i="3" s="1"/>
  <c r="BH684" i="2"/>
  <c r="BI684" i="2" s="1"/>
  <c r="AS656" i="3" s="1"/>
  <c r="BJ684" i="2"/>
  <c r="BK684" i="2" s="1"/>
  <c r="AT656" i="3" s="1"/>
  <c r="BL684" i="2"/>
  <c r="BM684" i="2" s="1"/>
  <c r="AU656" i="3" s="1"/>
  <c r="BN684" i="2"/>
  <c r="BO684" i="2" s="1"/>
  <c r="AV656" i="3" s="1"/>
  <c r="BP684" i="2"/>
  <c r="BQ684" i="2" s="1"/>
  <c r="AW656" i="3" s="1"/>
  <c r="BF685" i="2"/>
  <c r="BG685" i="2" s="1"/>
  <c r="BH685" i="2"/>
  <c r="BI685" i="2" s="1"/>
  <c r="BJ685" i="2"/>
  <c r="BK685" i="2" s="1"/>
  <c r="BL685" i="2"/>
  <c r="BM685" i="2" s="1"/>
  <c r="BN685" i="2"/>
  <c r="BO685" i="2" s="1"/>
  <c r="BP685" i="2"/>
  <c r="BQ685" i="2" s="1"/>
  <c r="BF686" i="2"/>
  <c r="BG686" i="2" s="1"/>
  <c r="AR657" i="3" s="1"/>
  <c r="BH686" i="2"/>
  <c r="BI686" i="2" s="1"/>
  <c r="AS657" i="3" s="1"/>
  <c r="BJ686" i="2"/>
  <c r="BK686" i="2" s="1"/>
  <c r="AT657" i="3" s="1"/>
  <c r="BL686" i="2"/>
  <c r="BM686" i="2" s="1"/>
  <c r="AU657" i="3" s="1"/>
  <c r="BN686" i="2"/>
  <c r="BO686" i="2" s="1"/>
  <c r="AV657" i="3" s="1"/>
  <c r="BP686" i="2"/>
  <c r="BQ686" i="2" s="1"/>
  <c r="AW657" i="3" s="1"/>
  <c r="BF687" i="2"/>
  <c r="BG687" i="2" s="1"/>
  <c r="AR658" i="3" s="1"/>
  <c r="BH687" i="2"/>
  <c r="BI687" i="2" s="1"/>
  <c r="AS658" i="3" s="1"/>
  <c r="BJ687" i="2"/>
  <c r="BK687" i="2" s="1"/>
  <c r="AT658" i="3" s="1"/>
  <c r="BL687" i="2"/>
  <c r="BM687" i="2" s="1"/>
  <c r="AU658" i="3" s="1"/>
  <c r="BN687" i="2"/>
  <c r="BO687" i="2" s="1"/>
  <c r="AV658" i="3" s="1"/>
  <c r="BP687" i="2"/>
  <c r="BQ687" i="2" s="1"/>
  <c r="AW658" i="3" s="1"/>
  <c r="BF688" i="2"/>
  <c r="BG688" i="2" s="1"/>
  <c r="AR659" i="3" s="1"/>
  <c r="BH688" i="2"/>
  <c r="BI688" i="2" s="1"/>
  <c r="AS659" i="3" s="1"/>
  <c r="BJ688" i="2"/>
  <c r="BK688" i="2" s="1"/>
  <c r="AT659" i="3" s="1"/>
  <c r="BL688" i="2"/>
  <c r="BM688" i="2" s="1"/>
  <c r="AU659" i="3" s="1"/>
  <c r="BN688" i="2"/>
  <c r="BO688" i="2" s="1"/>
  <c r="AV659" i="3" s="1"/>
  <c r="BP688" i="2"/>
  <c r="BQ688" i="2" s="1"/>
  <c r="AW659" i="3" s="1"/>
  <c r="BF689" i="2"/>
  <c r="BG689" i="2" s="1"/>
  <c r="BH689" i="2"/>
  <c r="BI689" i="2" s="1"/>
  <c r="BJ689" i="2"/>
  <c r="BK689" i="2" s="1"/>
  <c r="BL689" i="2"/>
  <c r="BM689" i="2" s="1"/>
  <c r="BN689" i="2"/>
  <c r="BO689" i="2" s="1"/>
  <c r="BP689" i="2"/>
  <c r="BQ689" i="2" s="1"/>
  <c r="BF690" i="2"/>
  <c r="BG690" i="2" s="1"/>
  <c r="AR660" i="3" s="1"/>
  <c r="BH690" i="2"/>
  <c r="BI690" i="2" s="1"/>
  <c r="AS660" i="3" s="1"/>
  <c r="BJ690" i="2"/>
  <c r="BK690" i="2" s="1"/>
  <c r="AT660" i="3" s="1"/>
  <c r="BL690" i="2"/>
  <c r="BM690" i="2" s="1"/>
  <c r="AU660" i="3" s="1"/>
  <c r="BN690" i="2"/>
  <c r="BO690" i="2" s="1"/>
  <c r="AV660" i="3" s="1"/>
  <c r="BP690" i="2"/>
  <c r="BQ690" i="2" s="1"/>
  <c r="AW660" i="3" s="1"/>
  <c r="BF691" i="2"/>
  <c r="BG691" i="2" s="1"/>
  <c r="AR661" i="3" s="1"/>
  <c r="BH691" i="2"/>
  <c r="BI691" i="2" s="1"/>
  <c r="AS661" i="3" s="1"/>
  <c r="BJ691" i="2"/>
  <c r="BK691" i="2" s="1"/>
  <c r="AT661" i="3" s="1"/>
  <c r="BL691" i="2"/>
  <c r="BM691" i="2" s="1"/>
  <c r="AU661" i="3" s="1"/>
  <c r="BN691" i="2"/>
  <c r="BO691" i="2" s="1"/>
  <c r="AV661" i="3" s="1"/>
  <c r="BP691" i="2"/>
  <c r="BQ691" i="2" s="1"/>
  <c r="AW661" i="3" s="1"/>
  <c r="BF692" i="2"/>
  <c r="BG692" i="2" s="1"/>
  <c r="AR662" i="3" s="1"/>
  <c r="BH692" i="2"/>
  <c r="BI692" i="2" s="1"/>
  <c r="AS662" i="3" s="1"/>
  <c r="BJ692" i="2"/>
  <c r="BK692" i="2" s="1"/>
  <c r="AT662" i="3" s="1"/>
  <c r="BL692" i="2"/>
  <c r="BM692" i="2" s="1"/>
  <c r="AU662" i="3" s="1"/>
  <c r="BN692" i="2"/>
  <c r="BO692" i="2" s="1"/>
  <c r="AV662" i="3" s="1"/>
  <c r="BP692" i="2"/>
  <c r="BQ692" i="2" s="1"/>
  <c r="AW662" i="3" s="1"/>
  <c r="BF693" i="2"/>
  <c r="BG693" i="2" s="1"/>
  <c r="AR663" i="3" s="1"/>
  <c r="BH693" i="2"/>
  <c r="BI693" i="2" s="1"/>
  <c r="AS663" i="3" s="1"/>
  <c r="BJ693" i="2"/>
  <c r="BK693" i="2" s="1"/>
  <c r="AT663" i="3" s="1"/>
  <c r="BL693" i="2"/>
  <c r="BM693" i="2" s="1"/>
  <c r="BN693" i="2"/>
  <c r="BO693" i="2" s="1"/>
  <c r="AV663" i="3" s="1"/>
  <c r="BP693" i="2"/>
  <c r="BQ693" i="2" s="1"/>
  <c r="AW663" i="3" s="1"/>
  <c r="BF694" i="2"/>
  <c r="BG694" i="2" s="1"/>
  <c r="AR664" i="3" s="1"/>
  <c r="BH694" i="2"/>
  <c r="BI694" i="2" s="1"/>
  <c r="AS664" i="3" s="1"/>
  <c r="BJ694" i="2"/>
  <c r="BK694" i="2" s="1"/>
  <c r="AT664" i="3" s="1"/>
  <c r="BL694" i="2"/>
  <c r="BM694" i="2" s="1"/>
  <c r="BN694" i="2"/>
  <c r="BO694" i="2" s="1"/>
  <c r="AV664" i="3" s="1"/>
  <c r="BP694" i="2"/>
  <c r="BQ694" i="2" s="1"/>
  <c r="AW664" i="3" s="1"/>
  <c r="BF695" i="2"/>
  <c r="BG695" i="2" s="1"/>
  <c r="AR665" i="3" s="1"/>
  <c r="BH695" i="2"/>
  <c r="BI695" i="2" s="1"/>
  <c r="AS665" i="3" s="1"/>
  <c r="BJ695" i="2"/>
  <c r="BK695" i="2" s="1"/>
  <c r="AT665" i="3" s="1"/>
  <c r="BL695" i="2"/>
  <c r="BM695" i="2" s="1"/>
  <c r="AU665" i="3" s="1"/>
  <c r="BN695" i="2"/>
  <c r="BO695" i="2" s="1"/>
  <c r="AV665" i="3" s="1"/>
  <c r="BP695" i="2"/>
  <c r="BQ695" i="2" s="1"/>
  <c r="AW665" i="3" s="1"/>
  <c r="BF696" i="2"/>
  <c r="BG696" i="2" s="1"/>
  <c r="AR666" i="3" s="1"/>
  <c r="BH696" i="2"/>
  <c r="BI696" i="2" s="1"/>
  <c r="AS666" i="3" s="1"/>
  <c r="BJ696" i="2"/>
  <c r="BK696" i="2" s="1"/>
  <c r="AT666" i="3" s="1"/>
  <c r="BL696" i="2"/>
  <c r="BM696" i="2" s="1"/>
  <c r="AU666" i="3" s="1"/>
  <c r="BN696" i="2"/>
  <c r="BO696" i="2" s="1"/>
  <c r="AV666" i="3" s="1"/>
  <c r="BP696" i="2"/>
  <c r="BQ696" i="2" s="1"/>
  <c r="AW666" i="3" s="1"/>
  <c r="BF697" i="2"/>
  <c r="BG697" i="2" s="1"/>
  <c r="AR667" i="3" s="1"/>
  <c r="BH697" i="2"/>
  <c r="BI697" i="2" s="1"/>
  <c r="AS667" i="3" s="1"/>
  <c r="BJ697" i="2"/>
  <c r="BK697" i="2" s="1"/>
  <c r="AT667" i="3" s="1"/>
  <c r="BL697" i="2"/>
  <c r="BM697" i="2" s="1"/>
  <c r="AU667" i="3" s="1"/>
  <c r="BN697" i="2"/>
  <c r="BO697" i="2" s="1"/>
  <c r="AV667" i="3" s="1"/>
  <c r="BP697" i="2"/>
  <c r="BQ697" i="2" s="1"/>
  <c r="AW667" i="3" s="1"/>
  <c r="BF698" i="2"/>
  <c r="BG698" i="2" s="1"/>
  <c r="AR668" i="3" s="1"/>
  <c r="BH698" i="2"/>
  <c r="BI698" i="2" s="1"/>
  <c r="AS668" i="3" s="1"/>
  <c r="BJ698" i="2"/>
  <c r="BK698" i="2" s="1"/>
  <c r="AT668" i="3" s="1"/>
  <c r="BL698" i="2"/>
  <c r="BM698" i="2" s="1"/>
  <c r="AU668" i="3" s="1"/>
  <c r="BN698" i="2"/>
  <c r="BO698" i="2" s="1"/>
  <c r="AV668" i="3" s="1"/>
  <c r="BP698" i="2"/>
  <c r="BQ698" i="2" s="1"/>
  <c r="AW668" i="3" s="1"/>
  <c r="BF699" i="2"/>
  <c r="BG699" i="2" s="1"/>
  <c r="AR669" i="3" s="1"/>
  <c r="BH699" i="2"/>
  <c r="BI699" i="2" s="1"/>
  <c r="AS669" i="3" s="1"/>
  <c r="BJ699" i="2"/>
  <c r="BK699" i="2" s="1"/>
  <c r="AT669" i="3" s="1"/>
  <c r="BL699" i="2"/>
  <c r="BM699" i="2" s="1"/>
  <c r="AU669" i="3" s="1"/>
  <c r="BN699" i="2"/>
  <c r="BO699" i="2" s="1"/>
  <c r="AV669" i="3" s="1"/>
  <c r="BP699" i="2"/>
  <c r="BQ699" i="2" s="1"/>
  <c r="AW669" i="3" s="1"/>
  <c r="BF700" i="2"/>
  <c r="BG700" i="2" s="1"/>
  <c r="AR670" i="3" s="1"/>
  <c r="BH700" i="2"/>
  <c r="BI700" i="2" s="1"/>
  <c r="AS670" i="3" s="1"/>
  <c r="BJ700" i="2"/>
  <c r="BK700" i="2" s="1"/>
  <c r="AT670" i="3" s="1"/>
  <c r="BL700" i="2"/>
  <c r="BM700" i="2" s="1"/>
  <c r="AU670" i="3" s="1"/>
  <c r="BN700" i="2"/>
  <c r="BO700" i="2" s="1"/>
  <c r="AV670" i="3" s="1"/>
  <c r="BP700" i="2"/>
  <c r="BQ700" i="2" s="1"/>
  <c r="AW670" i="3" s="1"/>
  <c r="BF701" i="2"/>
  <c r="BG701" i="2" s="1"/>
  <c r="AR671" i="3" s="1"/>
  <c r="BH701" i="2"/>
  <c r="BI701" i="2" s="1"/>
  <c r="AS671" i="3" s="1"/>
  <c r="BJ701" i="2"/>
  <c r="BK701" i="2" s="1"/>
  <c r="AT671" i="3" s="1"/>
  <c r="BL701" i="2"/>
  <c r="BM701" i="2" s="1"/>
  <c r="AU671" i="3" s="1"/>
  <c r="BN701" i="2"/>
  <c r="BO701" i="2" s="1"/>
  <c r="AV671" i="3" s="1"/>
  <c r="BP701" i="2"/>
  <c r="BQ701" i="2" s="1"/>
  <c r="AW671" i="3" s="1"/>
  <c r="BF702" i="2"/>
  <c r="BG702" i="2" s="1"/>
  <c r="AR672" i="3" s="1"/>
  <c r="BH702" i="2"/>
  <c r="BI702" i="2" s="1"/>
  <c r="AS672" i="3" s="1"/>
  <c r="BJ702" i="2"/>
  <c r="BK702" i="2" s="1"/>
  <c r="AT672" i="3" s="1"/>
  <c r="BL702" i="2"/>
  <c r="BM702" i="2" s="1"/>
  <c r="AU672" i="3" s="1"/>
  <c r="BN702" i="2"/>
  <c r="BO702" i="2" s="1"/>
  <c r="AV672" i="3" s="1"/>
  <c r="BP702" i="2"/>
  <c r="BQ702" i="2" s="1"/>
  <c r="AW672" i="3" s="1"/>
  <c r="BF703" i="2"/>
  <c r="BG703" i="2" s="1"/>
  <c r="AR673" i="3" s="1"/>
  <c r="BH703" i="2"/>
  <c r="BI703" i="2" s="1"/>
  <c r="AS673" i="3" s="1"/>
  <c r="BJ703" i="2"/>
  <c r="BK703" i="2" s="1"/>
  <c r="AT673" i="3" s="1"/>
  <c r="BL703" i="2"/>
  <c r="BM703" i="2" s="1"/>
  <c r="AU673" i="3" s="1"/>
  <c r="BN703" i="2"/>
  <c r="BO703" i="2" s="1"/>
  <c r="AV673" i="3" s="1"/>
  <c r="BP703" i="2"/>
  <c r="BQ703" i="2" s="1"/>
  <c r="AW673" i="3" s="1"/>
  <c r="BF704" i="2"/>
  <c r="BG704" i="2" s="1"/>
  <c r="BH704" i="2"/>
  <c r="BI704" i="2" s="1"/>
  <c r="BJ704" i="2"/>
  <c r="BK704" i="2" s="1"/>
  <c r="BL704" i="2"/>
  <c r="BM704" i="2" s="1"/>
  <c r="BN704" i="2"/>
  <c r="BO704" i="2" s="1"/>
  <c r="BP704" i="2"/>
  <c r="BQ704" i="2" s="1"/>
  <c r="BF705" i="2"/>
  <c r="BG705" i="2" s="1"/>
  <c r="AR674" i="3" s="1"/>
  <c r="BH705" i="2"/>
  <c r="BI705" i="2" s="1"/>
  <c r="AS674" i="3" s="1"/>
  <c r="BJ705" i="2"/>
  <c r="BK705" i="2" s="1"/>
  <c r="AT674" i="3" s="1"/>
  <c r="BL705" i="2"/>
  <c r="BM705" i="2" s="1"/>
  <c r="AU674" i="3" s="1"/>
  <c r="BN705" i="2"/>
  <c r="BO705" i="2" s="1"/>
  <c r="AV674" i="3" s="1"/>
  <c r="BP705" i="2"/>
  <c r="BQ705" i="2" s="1"/>
  <c r="AW674" i="3" s="1"/>
  <c r="BF706" i="2"/>
  <c r="BG706" i="2" s="1"/>
  <c r="AR675" i="3" s="1"/>
  <c r="BH706" i="2"/>
  <c r="BI706" i="2" s="1"/>
  <c r="AS675" i="3" s="1"/>
  <c r="BJ706" i="2"/>
  <c r="BK706" i="2" s="1"/>
  <c r="AT675" i="3" s="1"/>
  <c r="BL706" i="2"/>
  <c r="BM706" i="2" s="1"/>
  <c r="AU675" i="3" s="1"/>
  <c r="BN706" i="2"/>
  <c r="BO706" i="2" s="1"/>
  <c r="AV675" i="3" s="1"/>
  <c r="BP706" i="2"/>
  <c r="BQ706" i="2" s="1"/>
  <c r="AW675" i="3" s="1"/>
  <c r="BF707" i="2"/>
  <c r="BG707" i="2" s="1"/>
  <c r="AR676" i="3" s="1"/>
  <c r="BH707" i="2"/>
  <c r="BI707" i="2" s="1"/>
  <c r="AS676" i="3" s="1"/>
  <c r="BJ707" i="2"/>
  <c r="BK707" i="2" s="1"/>
  <c r="AT676" i="3" s="1"/>
  <c r="BL707" i="2"/>
  <c r="BM707" i="2" s="1"/>
  <c r="AU676" i="3" s="1"/>
  <c r="BN707" i="2"/>
  <c r="BO707" i="2" s="1"/>
  <c r="AV676" i="3" s="1"/>
  <c r="BP707" i="2"/>
  <c r="BQ707" i="2" s="1"/>
  <c r="AW676" i="3" s="1"/>
  <c r="BF708" i="2"/>
  <c r="BG708" i="2" s="1"/>
  <c r="AR677" i="3" s="1"/>
  <c r="BH708" i="2"/>
  <c r="BI708" i="2" s="1"/>
  <c r="AS677" i="3" s="1"/>
  <c r="BJ708" i="2"/>
  <c r="BK708" i="2" s="1"/>
  <c r="AT677" i="3" s="1"/>
  <c r="BL708" i="2"/>
  <c r="BM708" i="2" s="1"/>
  <c r="AU677" i="3" s="1"/>
  <c r="BN708" i="2"/>
  <c r="BO708" i="2" s="1"/>
  <c r="AV677" i="3" s="1"/>
  <c r="BP708" i="2"/>
  <c r="BQ708" i="2" s="1"/>
  <c r="AW677" i="3" s="1"/>
  <c r="BF709" i="2"/>
  <c r="BG709" i="2" s="1"/>
  <c r="AR678" i="3" s="1"/>
  <c r="BH709" i="2"/>
  <c r="BI709" i="2" s="1"/>
  <c r="AS678" i="3" s="1"/>
  <c r="BJ709" i="2"/>
  <c r="BK709" i="2" s="1"/>
  <c r="AT678" i="3" s="1"/>
  <c r="BL709" i="2"/>
  <c r="BM709" i="2" s="1"/>
  <c r="AU678" i="3" s="1"/>
  <c r="BN709" i="2"/>
  <c r="BO709" i="2" s="1"/>
  <c r="AV678" i="3" s="1"/>
  <c r="BP709" i="2"/>
  <c r="BQ709" i="2" s="1"/>
  <c r="AW678" i="3" s="1"/>
  <c r="BF710" i="2"/>
  <c r="BG710" i="2" s="1"/>
  <c r="AR679" i="3" s="1"/>
  <c r="BH710" i="2"/>
  <c r="BI710" i="2" s="1"/>
  <c r="AS679" i="3" s="1"/>
  <c r="BJ710" i="2"/>
  <c r="BK710" i="2" s="1"/>
  <c r="AT679" i="3" s="1"/>
  <c r="BL710" i="2"/>
  <c r="BM710" i="2" s="1"/>
  <c r="AU679" i="3" s="1"/>
  <c r="BN710" i="2"/>
  <c r="BO710" i="2" s="1"/>
  <c r="AV679" i="3" s="1"/>
  <c r="BP710" i="2"/>
  <c r="BQ710" i="2" s="1"/>
  <c r="AW679" i="3" s="1"/>
  <c r="BF711" i="2"/>
  <c r="BG711" i="2" s="1"/>
  <c r="AR680" i="3" s="1"/>
  <c r="BH711" i="2"/>
  <c r="BI711" i="2" s="1"/>
  <c r="AS680" i="3" s="1"/>
  <c r="BJ711" i="2"/>
  <c r="BK711" i="2" s="1"/>
  <c r="AT680" i="3" s="1"/>
  <c r="BL711" i="2"/>
  <c r="BM711" i="2" s="1"/>
  <c r="AU680" i="3" s="1"/>
  <c r="BN711" i="2"/>
  <c r="BO711" i="2" s="1"/>
  <c r="AV680" i="3" s="1"/>
  <c r="BP711" i="2"/>
  <c r="BQ711" i="2" s="1"/>
  <c r="AW680" i="3" s="1"/>
  <c r="BF712" i="2"/>
  <c r="BG712" i="2" s="1"/>
  <c r="AR681" i="3" s="1"/>
  <c r="BH712" i="2"/>
  <c r="BI712" i="2" s="1"/>
  <c r="AS681" i="3" s="1"/>
  <c r="BJ712" i="2"/>
  <c r="BK712" i="2" s="1"/>
  <c r="AT681" i="3" s="1"/>
  <c r="BL712" i="2"/>
  <c r="BM712" i="2" s="1"/>
  <c r="AU681" i="3" s="1"/>
  <c r="BN712" i="2"/>
  <c r="BO712" i="2" s="1"/>
  <c r="AV681" i="3" s="1"/>
  <c r="BP712" i="2"/>
  <c r="BQ712" i="2" s="1"/>
  <c r="AW681" i="3" s="1"/>
  <c r="BF713" i="2"/>
  <c r="BG713" i="2" s="1"/>
  <c r="AR682" i="3" s="1"/>
  <c r="BH713" i="2"/>
  <c r="BI713" i="2" s="1"/>
  <c r="AS682" i="3" s="1"/>
  <c r="BJ713" i="2"/>
  <c r="BK713" i="2" s="1"/>
  <c r="AT682" i="3" s="1"/>
  <c r="BL713" i="2"/>
  <c r="BM713" i="2" s="1"/>
  <c r="AU682" i="3" s="1"/>
  <c r="BN713" i="2"/>
  <c r="BO713" i="2" s="1"/>
  <c r="AV682" i="3" s="1"/>
  <c r="BP713" i="2"/>
  <c r="BQ713" i="2" s="1"/>
  <c r="AW682" i="3" s="1"/>
  <c r="BF714" i="2"/>
  <c r="BG714" i="2" s="1"/>
  <c r="AR683" i="3" s="1"/>
  <c r="BH714" i="2"/>
  <c r="BI714" i="2" s="1"/>
  <c r="AS683" i="3" s="1"/>
  <c r="BJ714" i="2"/>
  <c r="BK714" i="2" s="1"/>
  <c r="AT683" i="3" s="1"/>
  <c r="BL714" i="2"/>
  <c r="BM714" i="2" s="1"/>
  <c r="AU683" i="3" s="1"/>
  <c r="BN714" i="2"/>
  <c r="BO714" i="2" s="1"/>
  <c r="AV683" i="3" s="1"/>
  <c r="BP714" i="2"/>
  <c r="BQ714" i="2" s="1"/>
  <c r="AW683" i="3" s="1"/>
  <c r="BF715" i="2"/>
  <c r="BG715" i="2" s="1"/>
  <c r="AR684" i="3" s="1"/>
  <c r="BH715" i="2"/>
  <c r="BI715" i="2" s="1"/>
  <c r="AS684" i="3" s="1"/>
  <c r="BJ715" i="2"/>
  <c r="BK715" i="2" s="1"/>
  <c r="AT684" i="3" s="1"/>
  <c r="BL715" i="2"/>
  <c r="BM715" i="2" s="1"/>
  <c r="AU684" i="3" s="1"/>
  <c r="BN715" i="2"/>
  <c r="BO715" i="2" s="1"/>
  <c r="AV684" i="3" s="1"/>
  <c r="BP715" i="2"/>
  <c r="BQ715" i="2" s="1"/>
  <c r="AW684" i="3" s="1"/>
  <c r="BF716" i="2"/>
  <c r="BG716" i="2" s="1"/>
  <c r="BH716" i="2"/>
  <c r="BI716" i="2" s="1"/>
  <c r="BJ716" i="2"/>
  <c r="BK716" i="2" s="1"/>
  <c r="BL716" i="2"/>
  <c r="BM716" i="2" s="1"/>
  <c r="BN716" i="2"/>
  <c r="BO716" i="2" s="1"/>
  <c r="BP716" i="2"/>
  <c r="BQ716" i="2" s="1"/>
  <c r="BF717" i="2"/>
  <c r="BG717" i="2" s="1"/>
  <c r="AR685" i="3" s="1"/>
  <c r="BH717" i="2"/>
  <c r="BI717" i="2" s="1"/>
  <c r="AS685" i="3" s="1"/>
  <c r="BJ717" i="2"/>
  <c r="BK717" i="2" s="1"/>
  <c r="AT685" i="3" s="1"/>
  <c r="BL717" i="2"/>
  <c r="BM717" i="2" s="1"/>
  <c r="BN717" i="2"/>
  <c r="BO717" i="2" s="1"/>
  <c r="AV685" i="3" s="1"/>
  <c r="BP717" i="2"/>
  <c r="BQ717" i="2" s="1"/>
  <c r="AW685" i="3" s="1"/>
  <c r="BF718" i="2"/>
  <c r="BG718" i="2" s="1"/>
  <c r="AR686" i="3" s="1"/>
  <c r="BH718" i="2"/>
  <c r="BI718" i="2" s="1"/>
  <c r="AS686" i="3" s="1"/>
  <c r="BJ718" i="2"/>
  <c r="BK718" i="2" s="1"/>
  <c r="AT686" i="3" s="1"/>
  <c r="BL718" i="2"/>
  <c r="BM718" i="2" s="1"/>
  <c r="AU686" i="3" s="1"/>
  <c r="BN718" i="2"/>
  <c r="BO718" i="2" s="1"/>
  <c r="AV686" i="3" s="1"/>
  <c r="BP718" i="2"/>
  <c r="BQ718" i="2" s="1"/>
  <c r="AW686" i="3" s="1"/>
  <c r="BF719" i="2"/>
  <c r="BG719" i="2" s="1"/>
  <c r="BH719" i="2"/>
  <c r="BI719" i="2" s="1"/>
  <c r="BJ719" i="2"/>
  <c r="BK719" i="2" s="1"/>
  <c r="BL719" i="2"/>
  <c r="BM719" i="2" s="1"/>
  <c r="BN719" i="2"/>
  <c r="BO719" i="2" s="1"/>
  <c r="BP719" i="2"/>
  <c r="BQ719" i="2" s="1"/>
  <c r="BF720" i="2"/>
  <c r="BG720" i="2" s="1"/>
  <c r="AR687" i="3" s="1"/>
  <c r="BH720" i="2"/>
  <c r="BI720" i="2" s="1"/>
  <c r="AS687" i="3" s="1"/>
  <c r="BJ720" i="2"/>
  <c r="BK720" i="2" s="1"/>
  <c r="AT687" i="3" s="1"/>
  <c r="BL720" i="2"/>
  <c r="BM720" i="2" s="1"/>
  <c r="AU687" i="3" s="1"/>
  <c r="BN720" i="2"/>
  <c r="BO720" i="2" s="1"/>
  <c r="AV687" i="3" s="1"/>
  <c r="BP720" i="2"/>
  <c r="BQ720" i="2" s="1"/>
  <c r="AW687" i="3" s="1"/>
  <c r="BF721" i="2"/>
  <c r="BG721" i="2" s="1"/>
  <c r="AR688" i="3" s="1"/>
  <c r="BH721" i="2"/>
  <c r="BI721" i="2" s="1"/>
  <c r="AS688" i="3" s="1"/>
  <c r="BJ721" i="2"/>
  <c r="BK721" i="2" s="1"/>
  <c r="AT688" i="3" s="1"/>
  <c r="BL721" i="2"/>
  <c r="BM721" i="2" s="1"/>
  <c r="AU688" i="3" s="1"/>
  <c r="BN721" i="2"/>
  <c r="BO721" i="2" s="1"/>
  <c r="AV688" i="3" s="1"/>
  <c r="BP721" i="2"/>
  <c r="BQ721" i="2" s="1"/>
  <c r="AW688" i="3" s="1"/>
  <c r="BF722" i="2"/>
  <c r="BG722" i="2" s="1"/>
  <c r="AR689" i="3" s="1"/>
  <c r="BH722" i="2"/>
  <c r="BI722" i="2" s="1"/>
  <c r="AS689" i="3" s="1"/>
  <c r="BJ722" i="2"/>
  <c r="BK722" i="2" s="1"/>
  <c r="AT689" i="3" s="1"/>
  <c r="BL722" i="2"/>
  <c r="BM722" i="2" s="1"/>
  <c r="AU689" i="3" s="1"/>
  <c r="BN722" i="2"/>
  <c r="BO722" i="2" s="1"/>
  <c r="AV689" i="3" s="1"/>
  <c r="BP722" i="2"/>
  <c r="BQ722" i="2" s="1"/>
  <c r="AW689" i="3" s="1"/>
  <c r="BF723" i="2"/>
  <c r="BG723" i="2" s="1"/>
  <c r="AR690" i="3" s="1"/>
  <c r="BH723" i="2"/>
  <c r="BI723" i="2" s="1"/>
  <c r="AS690" i="3" s="1"/>
  <c r="BJ723" i="2"/>
  <c r="BK723" i="2" s="1"/>
  <c r="AT690" i="3" s="1"/>
  <c r="BL723" i="2"/>
  <c r="BM723" i="2" s="1"/>
  <c r="AU690" i="3" s="1"/>
  <c r="BN723" i="2"/>
  <c r="BO723" i="2" s="1"/>
  <c r="AV690" i="3" s="1"/>
  <c r="BP723" i="2"/>
  <c r="BQ723" i="2" s="1"/>
  <c r="AW690" i="3" s="1"/>
  <c r="BF724" i="2"/>
  <c r="BG724" i="2" s="1"/>
  <c r="AR691" i="3" s="1"/>
  <c r="BH724" i="2"/>
  <c r="BI724" i="2" s="1"/>
  <c r="AS691" i="3" s="1"/>
  <c r="BJ724" i="2"/>
  <c r="BK724" i="2" s="1"/>
  <c r="AT691" i="3" s="1"/>
  <c r="BL724" i="2"/>
  <c r="BM724" i="2" s="1"/>
  <c r="AU691" i="3" s="1"/>
  <c r="BN724" i="2"/>
  <c r="BO724" i="2" s="1"/>
  <c r="AV691" i="3" s="1"/>
  <c r="BP724" i="2"/>
  <c r="BQ724" i="2" s="1"/>
  <c r="AW691" i="3" s="1"/>
  <c r="BF725" i="2"/>
  <c r="BG725" i="2" s="1"/>
  <c r="AR692" i="3" s="1"/>
  <c r="BH725" i="2"/>
  <c r="BI725" i="2" s="1"/>
  <c r="AS692" i="3" s="1"/>
  <c r="BJ725" i="2"/>
  <c r="BK725" i="2" s="1"/>
  <c r="AT692" i="3" s="1"/>
  <c r="BL725" i="2"/>
  <c r="BM725" i="2" s="1"/>
  <c r="BN725" i="2"/>
  <c r="BO725" i="2" s="1"/>
  <c r="AV692" i="3" s="1"/>
  <c r="BP725" i="2"/>
  <c r="BQ725" i="2" s="1"/>
  <c r="AW692" i="3" s="1"/>
  <c r="BF726" i="2"/>
  <c r="BG726" i="2" s="1"/>
  <c r="AR693" i="3" s="1"/>
  <c r="BH726" i="2"/>
  <c r="BI726" i="2" s="1"/>
  <c r="AS693" i="3" s="1"/>
  <c r="BJ726" i="2"/>
  <c r="BK726" i="2" s="1"/>
  <c r="AT693" i="3" s="1"/>
  <c r="BL726" i="2"/>
  <c r="BM726" i="2" s="1"/>
  <c r="AU693" i="3" s="1"/>
  <c r="BN726" i="2"/>
  <c r="BO726" i="2" s="1"/>
  <c r="AV693" i="3" s="1"/>
  <c r="BP726" i="2"/>
  <c r="BQ726" i="2" s="1"/>
  <c r="AW693" i="3" s="1"/>
  <c r="BF727" i="2"/>
  <c r="BG727" i="2" s="1"/>
  <c r="AR694" i="3" s="1"/>
  <c r="BH727" i="2"/>
  <c r="BI727" i="2" s="1"/>
  <c r="AS694" i="3" s="1"/>
  <c r="BJ727" i="2"/>
  <c r="BK727" i="2" s="1"/>
  <c r="AT694" i="3" s="1"/>
  <c r="BL727" i="2"/>
  <c r="BM727" i="2" s="1"/>
  <c r="AU694" i="3" s="1"/>
  <c r="BN727" i="2"/>
  <c r="BO727" i="2" s="1"/>
  <c r="AV694" i="3" s="1"/>
  <c r="BP727" i="2"/>
  <c r="BQ727" i="2" s="1"/>
  <c r="AW694" i="3" s="1"/>
  <c r="BF728" i="2"/>
  <c r="BG728" i="2" s="1"/>
  <c r="AR695" i="3" s="1"/>
  <c r="BH728" i="2"/>
  <c r="BI728" i="2" s="1"/>
  <c r="AS695" i="3" s="1"/>
  <c r="BJ728" i="2"/>
  <c r="BK728" i="2" s="1"/>
  <c r="AT695" i="3" s="1"/>
  <c r="BL728" i="2"/>
  <c r="BM728" i="2" s="1"/>
  <c r="AU695" i="3" s="1"/>
  <c r="BN728" i="2"/>
  <c r="BO728" i="2" s="1"/>
  <c r="AV695" i="3" s="1"/>
  <c r="BP728" i="2"/>
  <c r="BQ728" i="2" s="1"/>
  <c r="AW695" i="3" s="1"/>
  <c r="BF729" i="2"/>
  <c r="BG729" i="2" s="1"/>
  <c r="AR696" i="3" s="1"/>
  <c r="BH729" i="2"/>
  <c r="BI729" i="2" s="1"/>
  <c r="AS696" i="3" s="1"/>
  <c r="BJ729" i="2"/>
  <c r="BK729" i="2" s="1"/>
  <c r="AT696" i="3" s="1"/>
  <c r="BL729" i="2"/>
  <c r="BM729" i="2" s="1"/>
  <c r="AU696" i="3" s="1"/>
  <c r="BN729" i="2"/>
  <c r="BO729" i="2" s="1"/>
  <c r="AV696" i="3" s="1"/>
  <c r="BP729" i="2"/>
  <c r="BQ729" i="2" s="1"/>
  <c r="AW696" i="3" s="1"/>
  <c r="BF730" i="2"/>
  <c r="BG730" i="2" s="1"/>
  <c r="AR697" i="3" s="1"/>
  <c r="BH730" i="2"/>
  <c r="BI730" i="2" s="1"/>
  <c r="AS697" i="3" s="1"/>
  <c r="BJ730" i="2"/>
  <c r="BK730" i="2" s="1"/>
  <c r="AT697" i="3" s="1"/>
  <c r="BL730" i="2"/>
  <c r="BM730" i="2" s="1"/>
  <c r="AU697" i="3" s="1"/>
  <c r="BN730" i="2"/>
  <c r="BO730" i="2" s="1"/>
  <c r="AV697" i="3" s="1"/>
  <c r="BP730" i="2"/>
  <c r="BQ730" i="2" s="1"/>
  <c r="AW697" i="3" s="1"/>
  <c r="BF731" i="2"/>
  <c r="BG731" i="2" s="1"/>
  <c r="AR698" i="3" s="1"/>
  <c r="BH731" i="2"/>
  <c r="BI731" i="2" s="1"/>
  <c r="AS698" i="3" s="1"/>
  <c r="BJ731" i="2"/>
  <c r="BK731" i="2" s="1"/>
  <c r="AT698" i="3" s="1"/>
  <c r="BL731" i="2"/>
  <c r="BM731" i="2" s="1"/>
  <c r="AU698" i="3" s="1"/>
  <c r="BN731" i="2"/>
  <c r="BO731" i="2" s="1"/>
  <c r="AV698" i="3" s="1"/>
  <c r="BP731" i="2"/>
  <c r="BQ731" i="2" s="1"/>
  <c r="AW698" i="3" s="1"/>
  <c r="BF732" i="2"/>
  <c r="BG732" i="2" s="1"/>
  <c r="BH732" i="2"/>
  <c r="BI732" i="2" s="1"/>
  <c r="BJ732" i="2"/>
  <c r="BK732" i="2" s="1"/>
  <c r="BL732" i="2"/>
  <c r="BM732" i="2" s="1"/>
  <c r="BN732" i="2"/>
  <c r="BO732" i="2" s="1"/>
  <c r="BP732" i="2"/>
  <c r="BQ732" i="2" s="1"/>
  <c r="BF733" i="2"/>
  <c r="BG733" i="2" s="1"/>
  <c r="AR699" i="3" s="1"/>
  <c r="BH733" i="2"/>
  <c r="BI733" i="2" s="1"/>
  <c r="AS699" i="3" s="1"/>
  <c r="BJ733" i="2"/>
  <c r="BK733" i="2" s="1"/>
  <c r="AT699" i="3" s="1"/>
  <c r="BL733" i="2"/>
  <c r="BM733" i="2" s="1"/>
  <c r="AU699" i="3" s="1"/>
  <c r="BN733" i="2"/>
  <c r="BO733" i="2" s="1"/>
  <c r="AV699" i="3" s="1"/>
  <c r="BP733" i="2"/>
  <c r="BQ733" i="2" s="1"/>
  <c r="AW699" i="3" s="1"/>
  <c r="BF734" i="2"/>
  <c r="BG734" i="2" s="1"/>
  <c r="AR700" i="3" s="1"/>
  <c r="BH734" i="2"/>
  <c r="BI734" i="2" s="1"/>
  <c r="AS700" i="3" s="1"/>
  <c r="BJ734" i="2"/>
  <c r="BK734" i="2" s="1"/>
  <c r="AT700" i="3" s="1"/>
  <c r="BL734" i="2"/>
  <c r="BM734" i="2" s="1"/>
  <c r="AU700" i="3" s="1"/>
  <c r="BN734" i="2"/>
  <c r="BO734" i="2" s="1"/>
  <c r="AV700" i="3" s="1"/>
  <c r="BP734" i="2"/>
  <c r="BQ734" i="2" s="1"/>
  <c r="AW700" i="3" s="1"/>
  <c r="BF735" i="2"/>
  <c r="BG735" i="2" s="1"/>
  <c r="AR701" i="3" s="1"/>
  <c r="BH735" i="2"/>
  <c r="BI735" i="2" s="1"/>
  <c r="AS701" i="3" s="1"/>
  <c r="BJ735" i="2"/>
  <c r="BK735" i="2" s="1"/>
  <c r="AT701" i="3" s="1"/>
  <c r="BL735" i="2"/>
  <c r="BM735" i="2" s="1"/>
  <c r="AU701" i="3" s="1"/>
  <c r="BN735" i="2"/>
  <c r="BO735" i="2" s="1"/>
  <c r="AV701" i="3" s="1"/>
  <c r="BP735" i="2"/>
  <c r="BQ735" i="2" s="1"/>
  <c r="AW701" i="3" s="1"/>
  <c r="BF736" i="2"/>
  <c r="BG736" i="2" s="1"/>
  <c r="BH736" i="2"/>
  <c r="BI736" i="2" s="1"/>
  <c r="BJ736" i="2"/>
  <c r="BK736" i="2" s="1"/>
  <c r="BL736" i="2"/>
  <c r="BM736" i="2" s="1"/>
  <c r="BN736" i="2"/>
  <c r="BO736" i="2" s="1"/>
  <c r="BP736" i="2"/>
  <c r="BQ736" i="2" s="1"/>
  <c r="BF737" i="2"/>
  <c r="BG737" i="2" s="1"/>
  <c r="AR702" i="3" s="1"/>
  <c r="BH737" i="2"/>
  <c r="BI737" i="2" s="1"/>
  <c r="AS702" i="3" s="1"/>
  <c r="BJ737" i="2"/>
  <c r="BK737" i="2" s="1"/>
  <c r="AT702" i="3" s="1"/>
  <c r="BL737" i="2"/>
  <c r="BM737" i="2" s="1"/>
  <c r="AU702" i="3" s="1"/>
  <c r="BN737" i="2"/>
  <c r="BO737" i="2" s="1"/>
  <c r="AV702" i="3" s="1"/>
  <c r="BP737" i="2"/>
  <c r="BQ737" i="2" s="1"/>
  <c r="AW702" i="3" s="1"/>
  <c r="BF738" i="2"/>
  <c r="BG738" i="2" s="1"/>
  <c r="AR703" i="3" s="1"/>
  <c r="BH738" i="2"/>
  <c r="BI738" i="2" s="1"/>
  <c r="AS703" i="3" s="1"/>
  <c r="BJ738" i="2"/>
  <c r="BK738" i="2" s="1"/>
  <c r="AT703" i="3" s="1"/>
  <c r="BL738" i="2"/>
  <c r="BM738" i="2" s="1"/>
  <c r="AU703" i="3" s="1"/>
  <c r="BN738" i="2"/>
  <c r="BO738" i="2" s="1"/>
  <c r="AV703" i="3" s="1"/>
  <c r="BP738" i="2"/>
  <c r="BQ738" i="2" s="1"/>
  <c r="AW703" i="3" s="1"/>
  <c r="BF739" i="2"/>
  <c r="BG739" i="2" s="1"/>
  <c r="AR704" i="3" s="1"/>
  <c r="BH739" i="2"/>
  <c r="BI739" i="2" s="1"/>
  <c r="AS704" i="3" s="1"/>
  <c r="BJ739" i="2"/>
  <c r="BK739" i="2" s="1"/>
  <c r="AT704" i="3" s="1"/>
  <c r="BL739" i="2"/>
  <c r="BM739" i="2" s="1"/>
  <c r="AU704" i="3" s="1"/>
  <c r="BN739" i="2"/>
  <c r="BO739" i="2" s="1"/>
  <c r="AV704" i="3" s="1"/>
  <c r="BP739" i="2"/>
  <c r="BQ739" i="2" s="1"/>
  <c r="AW704" i="3" s="1"/>
  <c r="BF740" i="2"/>
  <c r="BG740" i="2" s="1"/>
  <c r="BH740" i="2"/>
  <c r="BI740" i="2" s="1"/>
  <c r="BJ740" i="2"/>
  <c r="BK740" i="2" s="1"/>
  <c r="BL740" i="2"/>
  <c r="BM740" i="2" s="1"/>
  <c r="BN740" i="2"/>
  <c r="BO740" i="2" s="1"/>
  <c r="BP740" i="2"/>
  <c r="BQ740" i="2" s="1"/>
  <c r="BF741" i="2"/>
  <c r="BG741" i="2" s="1"/>
  <c r="AR705" i="3" s="1"/>
  <c r="BH741" i="2"/>
  <c r="BI741" i="2" s="1"/>
  <c r="AS705" i="3" s="1"/>
  <c r="BJ741" i="2"/>
  <c r="BK741" i="2" s="1"/>
  <c r="AT705" i="3" s="1"/>
  <c r="BL741" i="2"/>
  <c r="BM741" i="2" s="1"/>
  <c r="AU705" i="3" s="1"/>
  <c r="BN741" i="2"/>
  <c r="BO741" i="2" s="1"/>
  <c r="AV705" i="3" s="1"/>
  <c r="BP741" i="2"/>
  <c r="BQ741" i="2" s="1"/>
  <c r="AW705" i="3" s="1"/>
  <c r="BF742" i="2"/>
  <c r="BG742" i="2" s="1"/>
  <c r="AR706" i="3" s="1"/>
  <c r="BH742" i="2"/>
  <c r="BI742" i="2" s="1"/>
  <c r="AS706" i="3" s="1"/>
  <c r="BJ742" i="2"/>
  <c r="BK742" i="2" s="1"/>
  <c r="AT706" i="3" s="1"/>
  <c r="BL742" i="2"/>
  <c r="BM742" i="2" s="1"/>
  <c r="AU706" i="3" s="1"/>
  <c r="BN742" i="2"/>
  <c r="BO742" i="2" s="1"/>
  <c r="AV706" i="3" s="1"/>
  <c r="BP742" i="2"/>
  <c r="BQ742" i="2" s="1"/>
  <c r="AW706" i="3" s="1"/>
  <c r="BF743" i="2"/>
  <c r="BG743" i="2" s="1"/>
  <c r="AR707" i="3" s="1"/>
  <c r="BH743" i="2"/>
  <c r="BI743" i="2" s="1"/>
  <c r="AS707" i="3" s="1"/>
  <c r="BJ743" i="2"/>
  <c r="BK743" i="2" s="1"/>
  <c r="AT707" i="3" s="1"/>
  <c r="BL743" i="2"/>
  <c r="BM743" i="2" s="1"/>
  <c r="AU707" i="3" s="1"/>
  <c r="BN743" i="2"/>
  <c r="BO743" i="2" s="1"/>
  <c r="AV707" i="3" s="1"/>
  <c r="BP743" i="2"/>
  <c r="BQ743" i="2" s="1"/>
  <c r="AW707" i="3" s="1"/>
  <c r="BF744" i="2"/>
  <c r="BG744" i="2" s="1"/>
  <c r="AR708" i="3" s="1"/>
  <c r="BH744" i="2"/>
  <c r="BI744" i="2" s="1"/>
  <c r="AS708" i="3" s="1"/>
  <c r="BJ744" i="2"/>
  <c r="BK744" i="2" s="1"/>
  <c r="AT708" i="3" s="1"/>
  <c r="BL744" i="2"/>
  <c r="BM744" i="2" s="1"/>
  <c r="AU708" i="3" s="1"/>
  <c r="BN744" i="2"/>
  <c r="BO744" i="2" s="1"/>
  <c r="AV708" i="3" s="1"/>
  <c r="BP744" i="2"/>
  <c r="BQ744" i="2" s="1"/>
  <c r="AW708" i="3" s="1"/>
  <c r="BF745" i="2"/>
  <c r="BG745" i="2" s="1"/>
  <c r="AR709" i="3" s="1"/>
  <c r="BH745" i="2"/>
  <c r="BI745" i="2" s="1"/>
  <c r="AS709" i="3" s="1"/>
  <c r="BJ745" i="2"/>
  <c r="BK745" i="2" s="1"/>
  <c r="AT709" i="3" s="1"/>
  <c r="BL745" i="2"/>
  <c r="BM745" i="2" s="1"/>
  <c r="AU709" i="3" s="1"/>
  <c r="BN745" i="2"/>
  <c r="BO745" i="2" s="1"/>
  <c r="AV709" i="3" s="1"/>
  <c r="BP745" i="2"/>
  <c r="BQ745" i="2" s="1"/>
  <c r="AW709" i="3" s="1"/>
  <c r="BF746" i="2"/>
  <c r="BG746" i="2" s="1"/>
  <c r="AR710" i="3" s="1"/>
  <c r="BH746" i="2"/>
  <c r="BI746" i="2" s="1"/>
  <c r="AS710" i="3" s="1"/>
  <c r="BJ746" i="2"/>
  <c r="BK746" i="2" s="1"/>
  <c r="AT710" i="3" s="1"/>
  <c r="BL746" i="2"/>
  <c r="BM746" i="2" s="1"/>
  <c r="AU710" i="3" s="1"/>
  <c r="BN746" i="2"/>
  <c r="BO746" i="2" s="1"/>
  <c r="AV710" i="3" s="1"/>
  <c r="BP746" i="2"/>
  <c r="BQ746" i="2" s="1"/>
  <c r="AW710" i="3" s="1"/>
  <c r="BF747" i="2"/>
  <c r="BG747" i="2" s="1"/>
  <c r="AR711" i="3" s="1"/>
  <c r="BH747" i="2"/>
  <c r="BI747" i="2" s="1"/>
  <c r="AS711" i="3" s="1"/>
  <c r="BJ747" i="2"/>
  <c r="BK747" i="2" s="1"/>
  <c r="AT711" i="3" s="1"/>
  <c r="BL747" i="2"/>
  <c r="BM747" i="2" s="1"/>
  <c r="AU711" i="3" s="1"/>
  <c r="BN747" i="2"/>
  <c r="BO747" i="2" s="1"/>
  <c r="AV711" i="3" s="1"/>
  <c r="BP747" i="2"/>
  <c r="BQ747" i="2" s="1"/>
  <c r="AW711" i="3" s="1"/>
  <c r="BF748" i="2"/>
  <c r="BG748" i="2" s="1"/>
  <c r="AR712" i="3" s="1"/>
  <c r="BH748" i="2"/>
  <c r="BI748" i="2" s="1"/>
  <c r="AS712" i="3" s="1"/>
  <c r="BJ748" i="2"/>
  <c r="BK748" i="2" s="1"/>
  <c r="AT712" i="3" s="1"/>
  <c r="BL748" i="2"/>
  <c r="BM748" i="2" s="1"/>
  <c r="AU712" i="3" s="1"/>
  <c r="BN748" i="2"/>
  <c r="BO748" i="2" s="1"/>
  <c r="AV712" i="3" s="1"/>
  <c r="BP748" i="2"/>
  <c r="BQ748" i="2" s="1"/>
  <c r="AW712" i="3" s="1"/>
  <c r="BF749" i="2"/>
  <c r="BG749" i="2" s="1"/>
  <c r="AR713" i="3" s="1"/>
  <c r="BH749" i="2"/>
  <c r="BI749" i="2" s="1"/>
  <c r="AS713" i="3" s="1"/>
  <c r="BJ749" i="2"/>
  <c r="BK749" i="2" s="1"/>
  <c r="AT713" i="3" s="1"/>
  <c r="BL749" i="2"/>
  <c r="BM749" i="2" s="1"/>
  <c r="BN749" i="2"/>
  <c r="BO749" i="2" s="1"/>
  <c r="AV713" i="3" s="1"/>
  <c r="BP749" i="2"/>
  <c r="BQ749" i="2" s="1"/>
  <c r="AW713" i="3" s="1"/>
  <c r="BF750" i="2"/>
  <c r="BG750" i="2" s="1"/>
  <c r="AR714" i="3" s="1"/>
  <c r="BH750" i="2"/>
  <c r="BI750" i="2" s="1"/>
  <c r="AS714" i="3" s="1"/>
  <c r="BJ750" i="2"/>
  <c r="BK750" i="2" s="1"/>
  <c r="AT714" i="3" s="1"/>
  <c r="BL750" i="2"/>
  <c r="BM750" i="2" s="1"/>
  <c r="AU714" i="3" s="1"/>
  <c r="BN750" i="2"/>
  <c r="BO750" i="2" s="1"/>
  <c r="AV714" i="3" s="1"/>
  <c r="BP750" i="2"/>
  <c r="BQ750" i="2" s="1"/>
  <c r="AW714" i="3" s="1"/>
  <c r="BF751" i="2"/>
  <c r="BG751" i="2" s="1"/>
  <c r="AR715" i="3" s="1"/>
  <c r="BH751" i="2"/>
  <c r="BI751" i="2" s="1"/>
  <c r="AS715" i="3" s="1"/>
  <c r="BJ751" i="2"/>
  <c r="BK751" i="2" s="1"/>
  <c r="AT715" i="3" s="1"/>
  <c r="BL751" i="2"/>
  <c r="BM751" i="2" s="1"/>
  <c r="AU715" i="3" s="1"/>
  <c r="BN751" i="2"/>
  <c r="BO751" i="2" s="1"/>
  <c r="AV715" i="3" s="1"/>
  <c r="BP751" i="2"/>
  <c r="BQ751" i="2" s="1"/>
  <c r="AW715" i="3" s="1"/>
  <c r="BF752" i="2"/>
  <c r="BG752" i="2" s="1"/>
  <c r="AR716" i="3" s="1"/>
  <c r="BH752" i="2"/>
  <c r="BI752" i="2" s="1"/>
  <c r="AS716" i="3" s="1"/>
  <c r="BJ752" i="2"/>
  <c r="BK752" i="2" s="1"/>
  <c r="AT716" i="3" s="1"/>
  <c r="BL752" i="2"/>
  <c r="BM752" i="2" s="1"/>
  <c r="AU716" i="3" s="1"/>
  <c r="BN752" i="2"/>
  <c r="BO752" i="2" s="1"/>
  <c r="AV716" i="3" s="1"/>
  <c r="BP752" i="2"/>
  <c r="BQ752" i="2" s="1"/>
  <c r="AW716" i="3" s="1"/>
  <c r="BF753" i="2"/>
  <c r="BG753" i="2" s="1"/>
  <c r="AR717" i="3" s="1"/>
  <c r="BH753" i="2"/>
  <c r="BI753" i="2" s="1"/>
  <c r="AS717" i="3" s="1"/>
  <c r="BJ753" i="2"/>
  <c r="BK753" i="2" s="1"/>
  <c r="AT717" i="3" s="1"/>
  <c r="BL753" i="2"/>
  <c r="BM753" i="2" s="1"/>
  <c r="AU717" i="3" s="1"/>
  <c r="BN753" i="2"/>
  <c r="BO753" i="2" s="1"/>
  <c r="AV717" i="3" s="1"/>
  <c r="BP753" i="2"/>
  <c r="BQ753" i="2" s="1"/>
  <c r="AW717" i="3" s="1"/>
  <c r="BF754" i="2"/>
  <c r="BG754" i="2" s="1"/>
  <c r="AR718" i="3" s="1"/>
  <c r="BH754" i="2"/>
  <c r="BI754" i="2" s="1"/>
  <c r="AS718" i="3" s="1"/>
  <c r="BJ754" i="2"/>
  <c r="BK754" i="2" s="1"/>
  <c r="AT718" i="3" s="1"/>
  <c r="BL754" i="2"/>
  <c r="BM754" i="2" s="1"/>
  <c r="AU718" i="3" s="1"/>
  <c r="BN754" i="2"/>
  <c r="BO754" i="2" s="1"/>
  <c r="AV718" i="3" s="1"/>
  <c r="BP754" i="2"/>
  <c r="BQ754" i="2" s="1"/>
  <c r="AW718" i="3" s="1"/>
  <c r="BF755" i="2"/>
  <c r="BG755" i="2" s="1"/>
  <c r="AR719" i="3" s="1"/>
  <c r="BH755" i="2"/>
  <c r="BI755" i="2" s="1"/>
  <c r="AS719" i="3" s="1"/>
  <c r="BJ755" i="2"/>
  <c r="BK755" i="2" s="1"/>
  <c r="AT719" i="3" s="1"/>
  <c r="BL755" i="2"/>
  <c r="BM755" i="2" s="1"/>
  <c r="AU719" i="3" s="1"/>
  <c r="BN755" i="2"/>
  <c r="BO755" i="2" s="1"/>
  <c r="AV719" i="3" s="1"/>
  <c r="BP755" i="2"/>
  <c r="BQ755" i="2" s="1"/>
  <c r="AW719" i="3" s="1"/>
  <c r="BF756" i="2"/>
  <c r="BG756" i="2" s="1"/>
  <c r="AR720" i="3" s="1"/>
  <c r="BH756" i="2"/>
  <c r="BI756" i="2" s="1"/>
  <c r="AS720" i="3" s="1"/>
  <c r="BJ756" i="2"/>
  <c r="BK756" i="2" s="1"/>
  <c r="AT720" i="3" s="1"/>
  <c r="BL756" i="2"/>
  <c r="BM756" i="2" s="1"/>
  <c r="AU720" i="3" s="1"/>
  <c r="BN756" i="2"/>
  <c r="BO756" i="2" s="1"/>
  <c r="AV720" i="3" s="1"/>
  <c r="BP756" i="2"/>
  <c r="BQ756" i="2" s="1"/>
  <c r="AW720" i="3" s="1"/>
  <c r="BF757" i="2"/>
  <c r="BG757" i="2" s="1"/>
  <c r="AR721" i="3" s="1"/>
  <c r="BH757" i="2"/>
  <c r="BI757" i="2" s="1"/>
  <c r="AS721" i="3" s="1"/>
  <c r="BJ757" i="2"/>
  <c r="BK757" i="2" s="1"/>
  <c r="AT721" i="3" s="1"/>
  <c r="BL757" i="2"/>
  <c r="BM757" i="2" s="1"/>
  <c r="AU721" i="3" s="1"/>
  <c r="BN757" i="2"/>
  <c r="BO757" i="2" s="1"/>
  <c r="AV721" i="3" s="1"/>
  <c r="BP757" i="2"/>
  <c r="BQ757" i="2" s="1"/>
  <c r="AW721" i="3" s="1"/>
  <c r="BF758" i="2"/>
  <c r="BG758" i="2" s="1"/>
  <c r="AR722" i="3" s="1"/>
  <c r="BH758" i="2"/>
  <c r="BI758" i="2" s="1"/>
  <c r="AS722" i="3" s="1"/>
  <c r="BJ758" i="2"/>
  <c r="BK758" i="2" s="1"/>
  <c r="AT722" i="3" s="1"/>
  <c r="BL758" i="2"/>
  <c r="BM758" i="2" s="1"/>
  <c r="AU722" i="3" s="1"/>
  <c r="BN758" i="2"/>
  <c r="BO758" i="2" s="1"/>
  <c r="AV722" i="3" s="1"/>
  <c r="BP758" i="2"/>
  <c r="BQ758" i="2" s="1"/>
  <c r="AW722" i="3" s="1"/>
  <c r="BF759" i="2"/>
  <c r="BG759" i="2" s="1"/>
  <c r="AR723" i="3" s="1"/>
  <c r="BH759" i="2"/>
  <c r="BI759" i="2" s="1"/>
  <c r="AS723" i="3" s="1"/>
  <c r="BJ759" i="2"/>
  <c r="BK759" i="2" s="1"/>
  <c r="AT723" i="3" s="1"/>
  <c r="BL759" i="2"/>
  <c r="BM759" i="2" s="1"/>
  <c r="AU723" i="3" s="1"/>
  <c r="BN759" i="2"/>
  <c r="BO759" i="2" s="1"/>
  <c r="AV723" i="3" s="1"/>
  <c r="BP759" i="2"/>
  <c r="BQ759" i="2" s="1"/>
  <c r="AW723" i="3" s="1"/>
  <c r="BF760" i="2"/>
  <c r="BG760" i="2" s="1"/>
  <c r="AR724" i="3" s="1"/>
  <c r="BH760" i="2"/>
  <c r="BI760" i="2" s="1"/>
  <c r="AS724" i="3" s="1"/>
  <c r="BJ760" i="2"/>
  <c r="BK760" i="2" s="1"/>
  <c r="AT724" i="3" s="1"/>
  <c r="BL760" i="2"/>
  <c r="BM760" i="2" s="1"/>
  <c r="AU724" i="3" s="1"/>
  <c r="BN760" i="2"/>
  <c r="BO760" i="2" s="1"/>
  <c r="AV724" i="3" s="1"/>
  <c r="BP760" i="2"/>
  <c r="BQ760" i="2" s="1"/>
  <c r="AW724" i="3" s="1"/>
  <c r="BF761" i="2"/>
  <c r="BG761" i="2" s="1"/>
  <c r="AR725" i="3" s="1"/>
  <c r="BH761" i="2"/>
  <c r="BI761" i="2" s="1"/>
  <c r="AS725" i="3" s="1"/>
  <c r="BJ761" i="2"/>
  <c r="BK761" i="2" s="1"/>
  <c r="AT725" i="3" s="1"/>
  <c r="BL761" i="2"/>
  <c r="BM761" i="2" s="1"/>
  <c r="BN761" i="2"/>
  <c r="BO761" i="2" s="1"/>
  <c r="AV725" i="3" s="1"/>
  <c r="BP761" i="2"/>
  <c r="BQ761" i="2" s="1"/>
  <c r="AW725" i="3" s="1"/>
  <c r="BF762" i="2"/>
  <c r="BG762" i="2" s="1"/>
  <c r="BH762" i="2"/>
  <c r="BI762" i="2" s="1"/>
  <c r="BJ762" i="2"/>
  <c r="BK762" i="2" s="1"/>
  <c r="BL762" i="2"/>
  <c r="BM762" i="2" s="1"/>
  <c r="BN762" i="2"/>
  <c r="BO762" i="2" s="1"/>
  <c r="BP762" i="2"/>
  <c r="BQ762" i="2" s="1"/>
  <c r="BF763" i="2"/>
  <c r="BG763" i="2" s="1"/>
  <c r="AR726" i="3" s="1"/>
  <c r="BH763" i="2"/>
  <c r="BI763" i="2" s="1"/>
  <c r="AS726" i="3" s="1"/>
  <c r="BJ763" i="2"/>
  <c r="BK763" i="2" s="1"/>
  <c r="AT726" i="3" s="1"/>
  <c r="BL763" i="2"/>
  <c r="BM763" i="2" s="1"/>
  <c r="AU726" i="3" s="1"/>
  <c r="BN763" i="2"/>
  <c r="BO763" i="2" s="1"/>
  <c r="AV726" i="3" s="1"/>
  <c r="BP763" i="2"/>
  <c r="BQ763" i="2" s="1"/>
  <c r="AW726" i="3" s="1"/>
  <c r="BF764" i="2"/>
  <c r="BG764" i="2" s="1"/>
  <c r="AR727" i="3" s="1"/>
  <c r="BH764" i="2"/>
  <c r="BI764" i="2" s="1"/>
  <c r="AS727" i="3" s="1"/>
  <c r="BJ764" i="2"/>
  <c r="BK764" i="2" s="1"/>
  <c r="AT727" i="3" s="1"/>
  <c r="BL764" i="2"/>
  <c r="BM764" i="2" s="1"/>
  <c r="AU727" i="3" s="1"/>
  <c r="BN764" i="2"/>
  <c r="BO764" i="2" s="1"/>
  <c r="AV727" i="3" s="1"/>
  <c r="BP764" i="2"/>
  <c r="BQ764" i="2" s="1"/>
  <c r="AW727" i="3" s="1"/>
  <c r="BF765" i="2"/>
  <c r="BG765" i="2" s="1"/>
  <c r="AR728" i="3" s="1"/>
  <c r="BH765" i="2"/>
  <c r="BI765" i="2" s="1"/>
  <c r="AS728" i="3" s="1"/>
  <c r="BJ765" i="2"/>
  <c r="BK765" i="2" s="1"/>
  <c r="AT728" i="3" s="1"/>
  <c r="BL765" i="2"/>
  <c r="BM765" i="2" s="1"/>
  <c r="AU728" i="3" s="1"/>
  <c r="BN765" i="2"/>
  <c r="BO765" i="2" s="1"/>
  <c r="AV728" i="3" s="1"/>
  <c r="BP765" i="2"/>
  <c r="BQ765" i="2" s="1"/>
  <c r="AW728" i="3" s="1"/>
  <c r="BF766" i="2"/>
  <c r="BG766" i="2" s="1"/>
  <c r="AR729" i="3" s="1"/>
  <c r="BH766" i="2"/>
  <c r="BI766" i="2" s="1"/>
  <c r="AS729" i="3" s="1"/>
  <c r="BJ766" i="2"/>
  <c r="BK766" i="2" s="1"/>
  <c r="AT729" i="3" s="1"/>
  <c r="BL766" i="2"/>
  <c r="BM766" i="2" s="1"/>
  <c r="AU729" i="3" s="1"/>
  <c r="BN766" i="2"/>
  <c r="BO766" i="2" s="1"/>
  <c r="AV729" i="3" s="1"/>
  <c r="BP766" i="2"/>
  <c r="BQ766" i="2" s="1"/>
  <c r="AW729" i="3" s="1"/>
  <c r="BF767" i="2"/>
  <c r="BG767" i="2" s="1"/>
  <c r="AR730" i="3" s="1"/>
  <c r="BH767" i="2"/>
  <c r="BI767" i="2" s="1"/>
  <c r="AS730" i="3" s="1"/>
  <c r="BJ767" i="2"/>
  <c r="BK767" i="2" s="1"/>
  <c r="AT730" i="3" s="1"/>
  <c r="BL767" i="2"/>
  <c r="BM767" i="2" s="1"/>
  <c r="BN767" i="2"/>
  <c r="BO767" i="2" s="1"/>
  <c r="AV730" i="3" s="1"/>
  <c r="BP767" i="2"/>
  <c r="BQ767" i="2" s="1"/>
  <c r="AW730" i="3" s="1"/>
  <c r="BF768" i="2"/>
  <c r="BG768" i="2" s="1"/>
  <c r="AR731" i="3" s="1"/>
  <c r="BH768" i="2"/>
  <c r="BI768" i="2" s="1"/>
  <c r="AS731" i="3" s="1"/>
  <c r="BJ768" i="2"/>
  <c r="BK768" i="2" s="1"/>
  <c r="AT731" i="3" s="1"/>
  <c r="BL768" i="2"/>
  <c r="BM768" i="2" s="1"/>
  <c r="AU731" i="3" s="1"/>
  <c r="BN768" i="2"/>
  <c r="BO768" i="2" s="1"/>
  <c r="AV731" i="3" s="1"/>
  <c r="BP768" i="2"/>
  <c r="BQ768" i="2" s="1"/>
  <c r="AW731" i="3" s="1"/>
  <c r="BF769" i="2"/>
  <c r="BG769" i="2" s="1"/>
  <c r="AR732" i="3" s="1"/>
  <c r="BH769" i="2"/>
  <c r="BI769" i="2" s="1"/>
  <c r="AS732" i="3" s="1"/>
  <c r="BJ769" i="2"/>
  <c r="BK769" i="2" s="1"/>
  <c r="AT732" i="3" s="1"/>
  <c r="BL769" i="2"/>
  <c r="BM769" i="2" s="1"/>
  <c r="AU732" i="3" s="1"/>
  <c r="BN769" i="2"/>
  <c r="BO769" i="2" s="1"/>
  <c r="AV732" i="3" s="1"/>
  <c r="BP769" i="2"/>
  <c r="BQ769" i="2" s="1"/>
  <c r="AW732" i="3" s="1"/>
  <c r="BF770" i="2"/>
  <c r="BG770" i="2" s="1"/>
  <c r="AR733" i="3" s="1"/>
  <c r="BH770" i="2"/>
  <c r="BI770" i="2" s="1"/>
  <c r="AS733" i="3" s="1"/>
  <c r="BJ770" i="2"/>
  <c r="BK770" i="2" s="1"/>
  <c r="AT733" i="3" s="1"/>
  <c r="BL770" i="2"/>
  <c r="BM770" i="2" s="1"/>
  <c r="AU733" i="3" s="1"/>
  <c r="BN770" i="2"/>
  <c r="BO770" i="2" s="1"/>
  <c r="AV733" i="3" s="1"/>
  <c r="BP770" i="2"/>
  <c r="BQ770" i="2" s="1"/>
  <c r="AW733" i="3" s="1"/>
  <c r="BF771" i="2"/>
  <c r="BG771" i="2" s="1"/>
  <c r="AR734" i="3" s="1"/>
  <c r="BH771" i="2"/>
  <c r="BI771" i="2" s="1"/>
  <c r="AS734" i="3" s="1"/>
  <c r="BJ771" i="2"/>
  <c r="BK771" i="2" s="1"/>
  <c r="AT734" i="3" s="1"/>
  <c r="BL771" i="2"/>
  <c r="BM771" i="2" s="1"/>
  <c r="AU734" i="3" s="1"/>
  <c r="BN771" i="2"/>
  <c r="BO771" i="2" s="1"/>
  <c r="AV734" i="3" s="1"/>
  <c r="BP771" i="2"/>
  <c r="BQ771" i="2" s="1"/>
  <c r="AW734" i="3" s="1"/>
  <c r="BF772" i="2"/>
  <c r="BG772" i="2" s="1"/>
  <c r="AR735" i="3" s="1"/>
  <c r="BH772" i="2"/>
  <c r="BI772" i="2" s="1"/>
  <c r="AS735" i="3" s="1"/>
  <c r="BJ772" i="2"/>
  <c r="BK772" i="2" s="1"/>
  <c r="AT735" i="3" s="1"/>
  <c r="BL772" i="2"/>
  <c r="BM772" i="2" s="1"/>
  <c r="AU735" i="3" s="1"/>
  <c r="BN772" i="2"/>
  <c r="BO772" i="2" s="1"/>
  <c r="AV735" i="3" s="1"/>
  <c r="BP772" i="2"/>
  <c r="BQ772" i="2" s="1"/>
  <c r="AW735" i="3" s="1"/>
  <c r="BF773" i="2"/>
  <c r="BG773" i="2" s="1"/>
  <c r="AR736" i="3" s="1"/>
  <c r="BH773" i="2"/>
  <c r="BI773" i="2" s="1"/>
  <c r="AS736" i="3" s="1"/>
  <c r="BJ773" i="2"/>
  <c r="BK773" i="2" s="1"/>
  <c r="AT736" i="3" s="1"/>
  <c r="BL773" i="2"/>
  <c r="BM773" i="2" s="1"/>
  <c r="AU736" i="3" s="1"/>
  <c r="BN773" i="2"/>
  <c r="BO773" i="2" s="1"/>
  <c r="AV736" i="3" s="1"/>
  <c r="BP773" i="2"/>
  <c r="BQ773" i="2" s="1"/>
  <c r="AW736" i="3" s="1"/>
  <c r="BF774" i="2"/>
  <c r="BG774" i="2" s="1"/>
  <c r="AR737" i="3" s="1"/>
  <c r="BH774" i="2"/>
  <c r="BI774" i="2" s="1"/>
  <c r="AS737" i="3" s="1"/>
  <c r="BJ774" i="2"/>
  <c r="BK774" i="2" s="1"/>
  <c r="AT737" i="3" s="1"/>
  <c r="BL774" i="2"/>
  <c r="BM774" i="2" s="1"/>
  <c r="AU737" i="3" s="1"/>
  <c r="BN774" i="2"/>
  <c r="BO774" i="2" s="1"/>
  <c r="AV737" i="3" s="1"/>
  <c r="BP774" i="2"/>
  <c r="BQ774" i="2" s="1"/>
  <c r="AW737" i="3" s="1"/>
  <c r="BF775" i="2"/>
  <c r="BG775" i="2" s="1"/>
  <c r="BH775" i="2"/>
  <c r="BI775" i="2" s="1"/>
  <c r="BJ775" i="2"/>
  <c r="BK775" i="2" s="1"/>
  <c r="BL775" i="2"/>
  <c r="BM775" i="2" s="1"/>
  <c r="BN775" i="2"/>
  <c r="BO775" i="2" s="1"/>
  <c r="BP775" i="2"/>
  <c r="BQ775" i="2" s="1"/>
  <c r="BF776" i="2"/>
  <c r="BG776" i="2" s="1"/>
  <c r="AR738" i="3" s="1"/>
  <c r="BH776" i="2"/>
  <c r="BI776" i="2" s="1"/>
  <c r="AS738" i="3" s="1"/>
  <c r="BJ776" i="2"/>
  <c r="BK776" i="2" s="1"/>
  <c r="AT738" i="3" s="1"/>
  <c r="BL776" i="2"/>
  <c r="BM776" i="2" s="1"/>
  <c r="AU738" i="3" s="1"/>
  <c r="BN776" i="2"/>
  <c r="BO776" i="2" s="1"/>
  <c r="AV738" i="3" s="1"/>
  <c r="BP776" i="2"/>
  <c r="BQ776" i="2" s="1"/>
  <c r="AW738" i="3" s="1"/>
  <c r="BF777" i="2"/>
  <c r="BG777" i="2" s="1"/>
  <c r="AR739" i="3" s="1"/>
  <c r="BH777" i="2"/>
  <c r="BI777" i="2" s="1"/>
  <c r="AS739" i="3" s="1"/>
  <c r="BJ777" i="2"/>
  <c r="BK777" i="2" s="1"/>
  <c r="AT739" i="3" s="1"/>
  <c r="BL777" i="2"/>
  <c r="BM777" i="2" s="1"/>
  <c r="AU739" i="3" s="1"/>
  <c r="BN777" i="2"/>
  <c r="BO777" i="2" s="1"/>
  <c r="AV739" i="3" s="1"/>
  <c r="BP777" i="2"/>
  <c r="BQ777" i="2" s="1"/>
  <c r="AW739" i="3" s="1"/>
  <c r="BF778" i="2"/>
  <c r="BG778" i="2" s="1"/>
  <c r="AR740" i="3" s="1"/>
  <c r="BH778" i="2"/>
  <c r="BI778" i="2" s="1"/>
  <c r="AS740" i="3" s="1"/>
  <c r="BJ778" i="2"/>
  <c r="BK778" i="2" s="1"/>
  <c r="AT740" i="3" s="1"/>
  <c r="BL778" i="2"/>
  <c r="BM778" i="2" s="1"/>
  <c r="AU740" i="3" s="1"/>
  <c r="BN778" i="2"/>
  <c r="BO778" i="2" s="1"/>
  <c r="AV740" i="3" s="1"/>
  <c r="BP778" i="2"/>
  <c r="BQ778" i="2" s="1"/>
  <c r="AW740" i="3" s="1"/>
  <c r="BF779" i="2"/>
  <c r="BG779" i="2" s="1"/>
  <c r="AR741" i="3" s="1"/>
  <c r="BH779" i="2"/>
  <c r="BI779" i="2" s="1"/>
  <c r="AS741" i="3" s="1"/>
  <c r="BJ779" i="2"/>
  <c r="BK779" i="2" s="1"/>
  <c r="AT741" i="3" s="1"/>
  <c r="BL779" i="2"/>
  <c r="BM779" i="2" s="1"/>
  <c r="AU741" i="3" s="1"/>
  <c r="BN779" i="2"/>
  <c r="BO779" i="2" s="1"/>
  <c r="AV741" i="3" s="1"/>
  <c r="BP779" i="2"/>
  <c r="BQ779" i="2" s="1"/>
  <c r="AW741" i="3" s="1"/>
  <c r="BF780" i="2"/>
  <c r="BG780" i="2" s="1"/>
  <c r="AR742" i="3" s="1"/>
  <c r="BH780" i="2"/>
  <c r="BI780" i="2" s="1"/>
  <c r="AS742" i="3" s="1"/>
  <c r="BJ780" i="2"/>
  <c r="BK780" i="2" s="1"/>
  <c r="AT742" i="3" s="1"/>
  <c r="BL780" i="2"/>
  <c r="BM780" i="2" s="1"/>
  <c r="AU742" i="3" s="1"/>
  <c r="BN780" i="2"/>
  <c r="BO780" i="2" s="1"/>
  <c r="AV742" i="3" s="1"/>
  <c r="BP780" i="2"/>
  <c r="BQ780" i="2" s="1"/>
  <c r="AW742" i="3" s="1"/>
  <c r="BF781" i="2"/>
  <c r="BG781" i="2" s="1"/>
  <c r="AR743" i="3" s="1"/>
  <c r="BH781" i="2"/>
  <c r="BI781" i="2" s="1"/>
  <c r="AS743" i="3" s="1"/>
  <c r="BJ781" i="2"/>
  <c r="BK781" i="2" s="1"/>
  <c r="AT743" i="3" s="1"/>
  <c r="BL781" i="2"/>
  <c r="BM781" i="2" s="1"/>
  <c r="AU743" i="3" s="1"/>
  <c r="BN781" i="2"/>
  <c r="BO781" i="2" s="1"/>
  <c r="AV743" i="3" s="1"/>
  <c r="BP781" i="2"/>
  <c r="BQ781" i="2" s="1"/>
  <c r="AW743" i="3" s="1"/>
  <c r="BF782" i="2"/>
  <c r="BG782" i="2" s="1"/>
  <c r="AR744" i="3" s="1"/>
  <c r="BH782" i="2"/>
  <c r="BI782" i="2" s="1"/>
  <c r="AS744" i="3" s="1"/>
  <c r="BJ782" i="2"/>
  <c r="BK782" i="2" s="1"/>
  <c r="AT744" i="3" s="1"/>
  <c r="BL782" i="2"/>
  <c r="BM782" i="2" s="1"/>
  <c r="AU744" i="3" s="1"/>
  <c r="BN782" i="2"/>
  <c r="BO782" i="2" s="1"/>
  <c r="AV744" i="3" s="1"/>
  <c r="BP782" i="2"/>
  <c r="BQ782" i="2" s="1"/>
  <c r="AW744" i="3" s="1"/>
  <c r="BF783" i="2"/>
  <c r="BG783" i="2" s="1"/>
  <c r="AR745" i="3" s="1"/>
  <c r="BH783" i="2"/>
  <c r="BI783" i="2" s="1"/>
  <c r="AS745" i="3" s="1"/>
  <c r="BJ783" i="2"/>
  <c r="BK783" i="2" s="1"/>
  <c r="AT745" i="3" s="1"/>
  <c r="BL783" i="2"/>
  <c r="BM783" i="2" s="1"/>
  <c r="AU745" i="3" s="1"/>
  <c r="BN783" i="2"/>
  <c r="BO783" i="2" s="1"/>
  <c r="AV745" i="3" s="1"/>
  <c r="BP783" i="2"/>
  <c r="BQ783" i="2" s="1"/>
  <c r="AW745" i="3" s="1"/>
  <c r="BF784" i="2"/>
  <c r="BG784" i="2" s="1"/>
  <c r="AR746" i="3" s="1"/>
  <c r="BH784" i="2"/>
  <c r="BI784" i="2" s="1"/>
  <c r="AS746" i="3" s="1"/>
  <c r="BJ784" i="2"/>
  <c r="BK784" i="2" s="1"/>
  <c r="AT746" i="3" s="1"/>
  <c r="BL784" i="2"/>
  <c r="BM784" i="2" s="1"/>
  <c r="AU746" i="3" s="1"/>
  <c r="BN784" i="2"/>
  <c r="BO784" i="2" s="1"/>
  <c r="AV746" i="3" s="1"/>
  <c r="BP784" i="2"/>
  <c r="BQ784" i="2" s="1"/>
  <c r="AW746" i="3" s="1"/>
  <c r="BF785" i="2"/>
  <c r="BG785" i="2" s="1"/>
  <c r="AR747" i="3" s="1"/>
  <c r="BH785" i="2"/>
  <c r="BI785" i="2" s="1"/>
  <c r="AS747" i="3" s="1"/>
  <c r="BJ785" i="2"/>
  <c r="BK785" i="2" s="1"/>
  <c r="AT747" i="3" s="1"/>
  <c r="BL785" i="2"/>
  <c r="BM785" i="2" s="1"/>
  <c r="AU747" i="3" s="1"/>
  <c r="BN785" i="2"/>
  <c r="BO785" i="2" s="1"/>
  <c r="AV747" i="3" s="1"/>
  <c r="BP785" i="2"/>
  <c r="BQ785" i="2" s="1"/>
  <c r="AW747" i="3" s="1"/>
  <c r="BF786" i="2"/>
  <c r="BG786" i="2" s="1"/>
  <c r="AR748" i="3" s="1"/>
  <c r="BH786" i="2"/>
  <c r="BI786" i="2" s="1"/>
  <c r="AS748" i="3" s="1"/>
  <c r="BJ786" i="2"/>
  <c r="BK786" i="2" s="1"/>
  <c r="AT748" i="3" s="1"/>
  <c r="BL786" i="2"/>
  <c r="BM786" i="2" s="1"/>
  <c r="AU748" i="3" s="1"/>
  <c r="BN786" i="2"/>
  <c r="BO786" i="2" s="1"/>
  <c r="AV748" i="3" s="1"/>
  <c r="BP786" i="2"/>
  <c r="BQ786" i="2" s="1"/>
  <c r="AW748" i="3" s="1"/>
  <c r="BF787" i="2"/>
  <c r="BG787" i="2" s="1"/>
  <c r="AR749" i="3" s="1"/>
  <c r="BH787" i="2"/>
  <c r="BI787" i="2" s="1"/>
  <c r="AS749" i="3" s="1"/>
  <c r="BJ787" i="2"/>
  <c r="BK787" i="2" s="1"/>
  <c r="AT749" i="3" s="1"/>
  <c r="BL787" i="2"/>
  <c r="BM787" i="2" s="1"/>
  <c r="AU749" i="3" s="1"/>
  <c r="BN787" i="2"/>
  <c r="BO787" i="2" s="1"/>
  <c r="AV749" i="3" s="1"/>
  <c r="BP787" i="2"/>
  <c r="BQ787" i="2" s="1"/>
  <c r="AW749" i="3" s="1"/>
  <c r="BF788" i="2"/>
  <c r="BG788" i="2" s="1"/>
  <c r="AR750" i="3" s="1"/>
  <c r="BH788" i="2"/>
  <c r="BI788" i="2" s="1"/>
  <c r="AS750" i="3" s="1"/>
  <c r="BJ788" i="2"/>
  <c r="BK788" i="2" s="1"/>
  <c r="AT750" i="3" s="1"/>
  <c r="BL788" i="2"/>
  <c r="BM788" i="2" s="1"/>
  <c r="AU750" i="3" s="1"/>
  <c r="BN788" i="2"/>
  <c r="BO788" i="2" s="1"/>
  <c r="AV750" i="3" s="1"/>
  <c r="BP788" i="2"/>
  <c r="BQ788" i="2" s="1"/>
  <c r="AW750" i="3" s="1"/>
  <c r="BF789" i="2"/>
  <c r="BG789" i="2" s="1"/>
  <c r="AR751" i="3" s="1"/>
  <c r="BH789" i="2"/>
  <c r="BI789" i="2" s="1"/>
  <c r="AS751" i="3" s="1"/>
  <c r="BJ789" i="2"/>
  <c r="BK789" i="2" s="1"/>
  <c r="AT751" i="3" s="1"/>
  <c r="BL789" i="2"/>
  <c r="BM789" i="2" s="1"/>
  <c r="AU751" i="3" s="1"/>
  <c r="BN789" i="2"/>
  <c r="BO789" i="2" s="1"/>
  <c r="AV751" i="3" s="1"/>
  <c r="BP789" i="2"/>
  <c r="BQ789" i="2" s="1"/>
  <c r="AW751" i="3" s="1"/>
  <c r="BF790" i="2"/>
  <c r="BG790" i="2" s="1"/>
  <c r="AR752" i="3" s="1"/>
  <c r="BH790" i="2"/>
  <c r="BI790" i="2" s="1"/>
  <c r="AS752" i="3" s="1"/>
  <c r="BJ790" i="2"/>
  <c r="BK790" i="2" s="1"/>
  <c r="AT752" i="3" s="1"/>
  <c r="BL790" i="2"/>
  <c r="BM790" i="2" s="1"/>
  <c r="AU752" i="3" s="1"/>
  <c r="BN790" i="2"/>
  <c r="BO790" i="2" s="1"/>
  <c r="AV752" i="3" s="1"/>
  <c r="BP790" i="2"/>
  <c r="BQ790" i="2" s="1"/>
  <c r="AW752" i="3" s="1"/>
  <c r="BF791" i="2"/>
  <c r="BG791" i="2" s="1"/>
  <c r="AR753" i="3" s="1"/>
  <c r="BH791" i="2"/>
  <c r="BI791" i="2" s="1"/>
  <c r="AS753" i="3" s="1"/>
  <c r="BJ791" i="2"/>
  <c r="BK791" i="2" s="1"/>
  <c r="AT753" i="3" s="1"/>
  <c r="BL791" i="2"/>
  <c r="BM791" i="2" s="1"/>
  <c r="AU753" i="3" s="1"/>
  <c r="BN791" i="2"/>
  <c r="BO791" i="2" s="1"/>
  <c r="AV753" i="3" s="1"/>
  <c r="BP791" i="2"/>
  <c r="BQ791" i="2" s="1"/>
  <c r="AW753" i="3" s="1"/>
  <c r="BF792" i="2"/>
  <c r="BG792" i="2" s="1"/>
  <c r="AR754" i="3" s="1"/>
  <c r="BH792" i="2"/>
  <c r="BI792" i="2" s="1"/>
  <c r="AS754" i="3" s="1"/>
  <c r="BJ792" i="2"/>
  <c r="BK792" i="2" s="1"/>
  <c r="AT754" i="3" s="1"/>
  <c r="BL792" i="2"/>
  <c r="BM792" i="2" s="1"/>
  <c r="AU754" i="3" s="1"/>
  <c r="BN792" i="2"/>
  <c r="BO792" i="2" s="1"/>
  <c r="AV754" i="3" s="1"/>
  <c r="BP792" i="2"/>
  <c r="BQ792" i="2" s="1"/>
  <c r="AW754" i="3" s="1"/>
  <c r="BF793" i="2"/>
  <c r="BG793" i="2" s="1"/>
  <c r="AR755" i="3" s="1"/>
  <c r="BH793" i="2"/>
  <c r="BI793" i="2" s="1"/>
  <c r="AS755" i="3" s="1"/>
  <c r="BJ793" i="2"/>
  <c r="BK793" i="2" s="1"/>
  <c r="AT755" i="3" s="1"/>
  <c r="BL793" i="2"/>
  <c r="BM793" i="2" s="1"/>
  <c r="AU755" i="3" s="1"/>
  <c r="BN793" i="2"/>
  <c r="BO793" i="2" s="1"/>
  <c r="AV755" i="3" s="1"/>
  <c r="BP793" i="2"/>
  <c r="BQ793" i="2" s="1"/>
  <c r="AW755" i="3" s="1"/>
  <c r="BF794" i="2"/>
  <c r="BG794" i="2" s="1"/>
  <c r="AR756" i="3" s="1"/>
  <c r="BH794" i="2"/>
  <c r="BI794" i="2" s="1"/>
  <c r="AS756" i="3" s="1"/>
  <c r="BJ794" i="2"/>
  <c r="BK794" i="2" s="1"/>
  <c r="AT756" i="3" s="1"/>
  <c r="BL794" i="2"/>
  <c r="BM794" i="2" s="1"/>
  <c r="AU756" i="3" s="1"/>
  <c r="BN794" i="2"/>
  <c r="BO794" i="2" s="1"/>
  <c r="AV756" i="3" s="1"/>
  <c r="BP794" i="2"/>
  <c r="BQ794" i="2" s="1"/>
  <c r="AW756" i="3" s="1"/>
  <c r="BF795" i="2"/>
  <c r="BG795" i="2" s="1"/>
  <c r="AR757" i="3" s="1"/>
  <c r="BH795" i="2"/>
  <c r="BI795" i="2" s="1"/>
  <c r="AS757" i="3" s="1"/>
  <c r="BJ795" i="2"/>
  <c r="BK795" i="2" s="1"/>
  <c r="AT757" i="3" s="1"/>
  <c r="BL795" i="2"/>
  <c r="BM795" i="2" s="1"/>
  <c r="BN795" i="2"/>
  <c r="BO795" i="2" s="1"/>
  <c r="AV757" i="3" s="1"/>
  <c r="BP795" i="2"/>
  <c r="BQ795" i="2" s="1"/>
  <c r="AW757" i="3" s="1"/>
  <c r="BF796" i="2"/>
  <c r="BG796" i="2" s="1"/>
  <c r="AR758" i="3" s="1"/>
  <c r="BH796" i="2"/>
  <c r="BI796" i="2" s="1"/>
  <c r="AS758" i="3" s="1"/>
  <c r="BJ796" i="2"/>
  <c r="BK796" i="2" s="1"/>
  <c r="AT758" i="3" s="1"/>
  <c r="BL796" i="2"/>
  <c r="BM796" i="2" s="1"/>
  <c r="BN796" i="2"/>
  <c r="BO796" i="2" s="1"/>
  <c r="AV758" i="3" s="1"/>
  <c r="BP796" i="2"/>
  <c r="BQ796" i="2" s="1"/>
  <c r="AW758" i="3" s="1"/>
  <c r="BF797" i="2"/>
  <c r="BG797" i="2" s="1"/>
  <c r="AR759" i="3" s="1"/>
  <c r="BH797" i="2"/>
  <c r="BI797" i="2" s="1"/>
  <c r="AS759" i="3" s="1"/>
  <c r="BJ797" i="2"/>
  <c r="BK797" i="2" s="1"/>
  <c r="AT759" i="3" s="1"/>
  <c r="BL797" i="2"/>
  <c r="BM797" i="2" s="1"/>
  <c r="AU759" i="3" s="1"/>
  <c r="BN797" i="2"/>
  <c r="BO797" i="2" s="1"/>
  <c r="AV759" i="3" s="1"/>
  <c r="BP797" i="2"/>
  <c r="BQ797" i="2" s="1"/>
  <c r="AW759" i="3" s="1"/>
  <c r="BF798" i="2"/>
  <c r="BG798" i="2" s="1"/>
  <c r="AR760" i="3" s="1"/>
  <c r="BH798" i="2"/>
  <c r="BI798" i="2" s="1"/>
  <c r="AS760" i="3" s="1"/>
  <c r="BJ798" i="2"/>
  <c r="BK798" i="2" s="1"/>
  <c r="AT760" i="3" s="1"/>
  <c r="BL798" i="2"/>
  <c r="BM798" i="2" s="1"/>
  <c r="AU760" i="3" s="1"/>
  <c r="BN798" i="2"/>
  <c r="BO798" i="2" s="1"/>
  <c r="AV760" i="3" s="1"/>
  <c r="BP798" i="2"/>
  <c r="BQ798" i="2" s="1"/>
  <c r="AW760" i="3" s="1"/>
  <c r="BF799" i="2"/>
  <c r="BG799" i="2" s="1"/>
  <c r="AR761" i="3" s="1"/>
  <c r="BH799" i="2"/>
  <c r="BI799" i="2" s="1"/>
  <c r="AS761" i="3" s="1"/>
  <c r="BJ799" i="2"/>
  <c r="BK799" i="2" s="1"/>
  <c r="AT761" i="3" s="1"/>
  <c r="BL799" i="2"/>
  <c r="BM799" i="2" s="1"/>
  <c r="AU761" i="3" s="1"/>
  <c r="BN799" i="2"/>
  <c r="BO799" i="2" s="1"/>
  <c r="AV761" i="3" s="1"/>
  <c r="BP799" i="2"/>
  <c r="BQ799" i="2" s="1"/>
  <c r="AW761" i="3" s="1"/>
  <c r="BF800" i="2"/>
  <c r="BG800" i="2" s="1"/>
  <c r="AR762" i="3" s="1"/>
  <c r="BH800" i="2"/>
  <c r="BI800" i="2" s="1"/>
  <c r="AS762" i="3" s="1"/>
  <c r="BJ800" i="2"/>
  <c r="BK800" i="2" s="1"/>
  <c r="AT762" i="3" s="1"/>
  <c r="BL800" i="2"/>
  <c r="BM800" i="2" s="1"/>
  <c r="AU762" i="3" s="1"/>
  <c r="BN800" i="2"/>
  <c r="BO800" i="2" s="1"/>
  <c r="AV762" i="3" s="1"/>
  <c r="BP800" i="2"/>
  <c r="BQ800" i="2" s="1"/>
  <c r="AW762" i="3" s="1"/>
  <c r="BF801" i="2"/>
  <c r="BG801" i="2" s="1"/>
  <c r="AR763" i="3" s="1"/>
  <c r="BH801" i="2"/>
  <c r="BI801" i="2" s="1"/>
  <c r="AS763" i="3" s="1"/>
  <c r="BJ801" i="2"/>
  <c r="BK801" i="2" s="1"/>
  <c r="AT763" i="3" s="1"/>
  <c r="BL801" i="2"/>
  <c r="BM801" i="2" s="1"/>
  <c r="AU763" i="3" s="1"/>
  <c r="BN801" i="2"/>
  <c r="BO801" i="2" s="1"/>
  <c r="AV763" i="3" s="1"/>
  <c r="BP801" i="2"/>
  <c r="BQ801" i="2" s="1"/>
  <c r="AW763" i="3" s="1"/>
  <c r="BF802" i="2"/>
  <c r="BG802" i="2" s="1"/>
  <c r="AR764" i="3" s="1"/>
  <c r="BH802" i="2"/>
  <c r="BI802" i="2" s="1"/>
  <c r="AS764" i="3" s="1"/>
  <c r="BJ802" i="2"/>
  <c r="BK802" i="2" s="1"/>
  <c r="AT764" i="3" s="1"/>
  <c r="BL802" i="2"/>
  <c r="BM802" i="2" s="1"/>
  <c r="AU764" i="3" s="1"/>
  <c r="BN802" i="2"/>
  <c r="BO802" i="2" s="1"/>
  <c r="AV764" i="3" s="1"/>
  <c r="BP802" i="2"/>
  <c r="BQ802" i="2" s="1"/>
  <c r="AW764" i="3" s="1"/>
  <c r="BF803" i="2"/>
  <c r="BG803" i="2" s="1"/>
  <c r="AR765" i="3" s="1"/>
  <c r="BH803" i="2"/>
  <c r="BI803" i="2" s="1"/>
  <c r="AS765" i="3" s="1"/>
  <c r="BJ803" i="2"/>
  <c r="BK803" i="2" s="1"/>
  <c r="AT765" i="3" s="1"/>
  <c r="BL803" i="2"/>
  <c r="BM803" i="2" s="1"/>
  <c r="AU765" i="3" s="1"/>
  <c r="BN803" i="2"/>
  <c r="BO803" i="2" s="1"/>
  <c r="AV765" i="3" s="1"/>
  <c r="BP803" i="2"/>
  <c r="BQ803" i="2" s="1"/>
  <c r="AW765" i="3" s="1"/>
  <c r="BF804" i="2"/>
  <c r="BG804" i="2" s="1"/>
  <c r="AR766" i="3" s="1"/>
  <c r="BH804" i="2"/>
  <c r="BI804" i="2" s="1"/>
  <c r="AS766" i="3" s="1"/>
  <c r="BJ804" i="2"/>
  <c r="BK804" i="2" s="1"/>
  <c r="AT766" i="3" s="1"/>
  <c r="BL804" i="2"/>
  <c r="BM804" i="2" s="1"/>
  <c r="AU766" i="3" s="1"/>
  <c r="BN804" i="2"/>
  <c r="BO804" i="2" s="1"/>
  <c r="AV766" i="3" s="1"/>
  <c r="BP804" i="2"/>
  <c r="BQ804" i="2" s="1"/>
  <c r="AW766" i="3" s="1"/>
  <c r="BF805" i="2"/>
  <c r="BG805" i="2" s="1"/>
  <c r="AR767" i="3" s="1"/>
  <c r="BH805" i="2"/>
  <c r="BI805" i="2" s="1"/>
  <c r="AS767" i="3" s="1"/>
  <c r="BJ805" i="2"/>
  <c r="BK805" i="2" s="1"/>
  <c r="AT767" i="3" s="1"/>
  <c r="BL805" i="2"/>
  <c r="BM805" i="2" s="1"/>
  <c r="AU767" i="3" s="1"/>
  <c r="BN805" i="2"/>
  <c r="BO805" i="2" s="1"/>
  <c r="AV767" i="3" s="1"/>
  <c r="BP805" i="2"/>
  <c r="BQ805" i="2" s="1"/>
  <c r="AW767" i="3" s="1"/>
  <c r="BF806" i="2"/>
  <c r="BG806" i="2" s="1"/>
  <c r="AR768" i="3" s="1"/>
  <c r="BH806" i="2"/>
  <c r="BI806" i="2" s="1"/>
  <c r="AS768" i="3" s="1"/>
  <c r="BJ806" i="2"/>
  <c r="BK806" i="2" s="1"/>
  <c r="AT768" i="3" s="1"/>
  <c r="BL806" i="2"/>
  <c r="BM806" i="2" s="1"/>
  <c r="AU768" i="3" s="1"/>
  <c r="BN806" i="2"/>
  <c r="BO806" i="2" s="1"/>
  <c r="AV768" i="3" s="1"/>
  <c r="BP806" i="2"/>
  <c r="BQ806" i="2" s="1"/>
  <c r="AW768" i="3" s="1"/>
  <c r="BF807" i="2"/>
  <c r="BG807" i="2" s="1"/>
  <c r="AR769" i="3" s="1"/>
  <c r="BH807" i="2"/>
  <c r="BI807" i="2" s="1"/>
  <c r="AS769" i="3" s="1"/>
  <c r="BJ807" i="2"/>
  <c r="BK807" i="2" s="1"/>
  <c r="AT769" i="3" s="1"/>
  <c r="BL807" i="2"/>
  <c r="BM807" i="2" s="1"/>
  <c r="BN807" i="2"/>
  <c r="BO807" i="2" s="1"/>
  <c r="AV769" i="3" s="1"/>
  <c r="BP807" i="2"/>
  <c r="BQ807" i="2" s="1"/>
  <c r="BF808" i="2"/>
  <c r="BG808" i="2" s="1"/>
  <c r="AR770" i="3" s="1"/>
  <c r="BH808" i="2"/>
  <c r="BI808" i="2" s="1"/>
  <c r="AS770" i="3" s="1"/>
  <c r="BJ808" i="2"/>
  <c r="BK808" i="2" s="1"/>
  <c r="AT770" i="3" s="1"/>
  <c r="BL808" i="2"/>
  <c r="BM808" i="2" s="1"/>
  <c r="AU770" i="3" s="1"/>
  <c r="BN808" i="2"/>
  <c r="BO808" i="2" s="1"/>
  <c r="AV770" i="3" s="1"/>
  <c r="BP808" i="2"/>
  <c r="BQ808" i="2" s="1"/>
  <c r="AW770" i="3" s="1"/>
  <c r="BF809" i="2"/>
  <c r="BG809" i="2" s="1"/>
  <c r="BH809" i="2"/>
  <c r="BI809" i="2" s="1"/>
  <c r="BJ809" i="2"/>
  <c r="BK809" i="2" s="1"/>
  <c r="BL809" i="2"/>
  <c r="BM809" i="2" s="1"/>
  <c r="BN809" i="2"/>
  <c r="BO809" i="2" s="1"/>
  <c r="BP809" i="2"/>
  <c r="BQ809" i="2" s="1"/>
  <c r="BF810" i="2"/>
  <c r="BG810" i="2" s="1"/>
  <c r="AR771" i="3" s="1"/>
  <c r="BH810" i="2"/>
  <c r="BI810" i="2" s="1"/>
  <c r="AS771" i="3" s="1"/>
  <c r="BJ810" i="2"/>
  <c r="BK810" i="2" s="1"/>
  <c r="AT771" i="3" s="1"/>
  <c r="BL810" i="2"/>
  <c r="BM810" i="2" s="1"/>
  <c r="AU771" i="3" s="1"/>
  <c r="BN810" i="2"/>
  <c r="BO810" i="2" s="1"/>
  <c r="AV771" i="3" s="1"/>
  <c r="BP810" i="2"/>
  <c r="BQ810" i="2" s="1"/>
  <c r="AW771" i="3" s="1"/>
  <c r="BF811" i="2"/>
  <c r="BG811" i="2" s="1"/>
  <c r="AR772" i="3" s="1"/>
  <c r="BH811" i="2"/>
  <c r="BI811" i="2" s="1"/>
  <c r="AS772" i="3" s="1"/>
  <c r="BJ811" i="2"/>
  <c r="BK811" i="2" s="1"/>
  <c r="AT772" i="3" s="1"/>
  <c r="BL811" i="2"/>
  <c r="BM811" i="2" s="1"/>
  <c r="AU772" i="3" s="1"/>
  <c r="BN811" i="2"/>
  <c r="BO811" i="2" s="1"/>
  <c r="AV772" i="3" s="1"/>
  <c r="BP811" i="2"/>
  <c r="BQ811" i="2" s="1"/>
  <c r="AW772" i="3" s="1"/>
  <c r="BF812" i="2"/>
  <c r="BG812" i="2" s="1"/>
  <c r="AR773" i="3" s="1"/>
  <c r="BH812" i="2"/>
  <c r="BI812" i="2" s="1"/>
  <c r="AS773" i="3" s="1"/>
  <c r="BJ812" i="2"/>
  <c r="BK812" i="2" s="1"/>
  <c r="AT773" i="3" s="1"/>
  <c r="BL812" i="2"/>
  <c r="BM812" i="2" s="1"/>
  <c r="AU773" i="3" s="1"/>
  <c r="BN812" i="2"/>
  <c r="BO812" i="2" s="1"/>
  <c r="AV773" i="3" s="1"/>
  <c r="BP812" i="2"/>
  <c r="BQ812" i="2" s="1"/>
  <c r="AW773" i="3" s="1"/>
  <c r="BF813" i="2"/>
  <c r="BG813" i="2" s="1"/>
  <c r="AR774" i="3" s="1"/>
  <c r="BH813" i="2"/>
  <c r="BI813" i="2" s="1"/>
  <c r="AS774" i="3" s="1"/>
  <c r="BJ813" i="2"/>
  <c r="BK813" i="2" s="1"/>
  <c r="AT774" i="3" s="1"/>
  <c r="BL813" i="2"/>
  <c r="BM813" i="2" s="1"/>
  <c r="AU774" i="3" s="1"/>
  <c r="BN813" i="2"/>
  <c r="BO813" i="2" s="1"/>
  <c r="AV774" i="3" s="1"/>
  <c r="BP813" i="2"/>
  <c r="BQ813" i="2" s="1"/>
  <c r="AW774" i="3" s="1"/>
  <c r="BF814" i="2"/>
  <c r="BG814" i="2" s="1"/>
  <c r="AR775" i="3" s="1"/>
  <c r="BH814" i="2"/>
  <c r="BI814" i="2" s="1"/>
  <c r="AS775" i="3" s="1"/>
  <c r="BJ814" i="2"/>
  <c r="BK814" i="2" s="1"/>
  <c r="AT775" i="3" s="1"/>
  <c r="BL814" i="2"/>
  <c r="BM814" i="2" s="1"/>
  <c r="AU775" i="3" s="1"/>
  <c r="BN814" i="2"/>
  <c r="BO814" i="2" s="1"/>
  <c r="AV775" i="3" s="1"/>
  <c r="BP814" i="2"/>
  <c r="BQ814" i="2" s="1"/>
  <c r="AW775" i="3" s="1"/>
  <c r="BF815" i="2"/>
  <c r="BG815" i="2" s="1"/>
  <c r="AR776" i="3" s="1"/>
  <c r="BH815" i="2"/>
  <c r="BI815" i="2" s="1"/>
  <c r="AS776" i="3" s="1"/>
  <c r="BJ815" i="2"/>
  <c r="BK815" i="2" s="1"/>
  <c r="AT776" i="3" s="1"/>
  <c r="BL815" i="2"/>
  <c r="BM815" i="2" s="1"/>
  <c r="AU776" i="3" s="1"/>
  <c r="BN815" i="2"/>
  <c r="BO815" i="2" s="1"/>
  <c r="AV776" i="3" s="1"/>
  <c r="BP815" i="2"/>
  <c r="BQ815" i="2" s="1"/>
  <c r="AW776" i="3" s="1"/>
  <c r="BF816" i="2"/>
  <c r="BG816" i="2" s="1"/>
  <c r="AR777" i="3" s="1"/>
  <c r="BH816" i="2"/>
  <c r="BI816" i="2" s="1"/>
  <c r="AS777" i="3" s="1"/>
  <c r="BJ816" i="2"/>
  <c r="BK816" i="2" s="1"/>
  <c r="AT777" i="3" s="1"/>
  <c r="BL816" i="2"/>
  <c r="BM816" i="2" s="1"/>
  <c r="AU777" i="3" s="1"/>
  <c r="BN816" i="2"/>
  <c r="BO816" i="2" s="1"/>
  <c r="AV777" i="3" s="1"/>
  <c r="BP816" i="2"/>
  <c r="BQ816" i="2" s="1"/>
  <c r="AW777" i="3" s="1"/>
  <c r="BF817" i="2"/>
  <c r="BG817" i="2" s="1"/>
  <c r="AR778" i="3" s="1"/>
  <c r="BH817" i="2"/>
  <c r="BI817" i="2" s="1"/>
  <c r="AS778" i="3" s="1"/>
  <c r="BJ817" i="2"/>
  <c r="BK817" i="2" s="1"/>
  <c r="AT778" i="3" s="1"/>
  <c r="BL817" i="2"/>
  <c r="BM817" i="2" s="1"/>
  <c r="AU778" i="3" s="1"/>
  <c r="BN817" i="2"/>
  <c r="BO817" i="2" s="1"/>
  <c r="AV778" i="3" s="1"/>
  <c r="BP817" i="2"/>
  <c r="BQ817" i="2" s="1"/>
  <c r="BF818" i="2"/>
  <c r="BG818" i="2" s="1"/>
  <c r="AR779" i="3" s="1"/>
  <c r="BH818" i="2"/>
  <c r="BI818" i="2" s="1"/>
  <c r="AS779" i="3" s="1"/>
  <c r="BJ818" i="2"/>
  <c r="BK818" i="2" s="1"/>
  <c r="AT779" i="3" s="1"/>
  <c r="BL818" i="2"/>
  <c r="BM818" i="2" s="1"/>
  <c r="AU779" i="3" s="1"/>
  <c r="BN818" i="2"/>
  <c r="BO818" i="2" s="1"/>
  <c r="AV779" i="3" s="1"/>
  <c r="BP818" i="2"/>
  <c r="BQ818" i="2" s="1"/>
  <c r="AW779" i="3" s="1"/>
  <c r="BF819" i="2"/>
  <c r="BG819" i="2" s="1"/>
  <c r="AR780" i="3" s="1"/>
  <c r="BH819" i="2"/>
  <c r="BI819" i="2" s="1"/>
  <c r="AS780" i="3" s="1"/>
  <c r="BJ819" i="2"/>
  <c r="BK819" i="2" s="1"/>
  <c r="AT780" i="3" s="1"/>
  <c r="BL819" i="2"/>
  <c r="BM819" i="2" s="1"/>
  <c r="AU780" i="3" s="1"/>
  <c r="BN819" i="2"/>
  <c r="BO819" i="2" s="1"/>
  <c r="AV780" i="3" s="1"/>
  <c r="BP819" i="2"/>
  <c r="BQ819" i="2" s="1"/>
  <c r="AW780" i="3" s="1"/>
  <c r="BF820" i="2"/>
  <c r="BG820" i="2" s="1"/>
  <c r="AR781" i="3" s="1"/>
  <c r="BH820" i="2"/>
  <c r="BI820" i="2" s="1"/>
  <c r="AS781" i="3" s="1"/>
  <c r="BJ820" i="2"/>
  <c r="BK820" i="2" s="1"/>
  <c r="AT781" i="3" s="1"/>
  <c r="BL820" i="2"/>
  <c r="BM820" i="2" s="1"/>
  <c r="AU781" i="3" s="1"/>
  <c r="BN820" i="2"/>
  <c r="BO820" i="2" s="1"/>
  <c r="AV781" i="3" s="1"/>
  <c r="BP820" i="2"/>
  <c r="BQ820" i="2" s="1"/>
  <c r="AW781" i="3" s="1"/>
  <c r="BF821" i="2"/>
  <c r="BG821" i="2" s="1"/>
  <c r="BH821" i="2"/>
  <c r="BI821" i="2" s="1"/>
  <c r="BJ821" i="2"/>
  <c r="BK821" i="2" s="1"/>
  <c r="BL821" i="2"/>
  <c r="BM821" i="2" s="1"/>
  <c r="BN821" i="2"/>
  <c r="BO821" i="2" s="1"/>
  <c r="BP821" i="2"/>
  <c r="BQ821" i="2" s="1"/>
  <c r="BF822" i="2"/>
  <c r="BG822" i="2" s="1"/>
  <c r="BH822" i="2"/>
  <c r="BI822" i="2" s="1"/>
  <c r="BJ822" i="2"/>
  <c r="BK822" i="2" s="1"/>
  <c r="BL822" i="2"/>
  <c r="BM822" i="2" s="1"/>
  <c r="BN822" i="2"/>
  <c r="BO822" i="2" s="1"/>
  <c r="BP822" i="2"/>
  <c r="BQ822" i="2" s="1"/>
  <c r="BF823" i="2"/>
  <c r="BG823" i="2" s="1"/>
  <c r="BH823" i="2"/>
  <c r="BI823" i="2" s="1"/>
  <c r="BJ823" i="2"/>
  <c r="BK823" i="2" s="1"/>
  <c r="BL823" i="2"/>
  <c r="BM823" i="2" s="1"/>
  <c r="BN823" i="2"/>
  <c r="BO823" i="2" s="1"/>
  <c r="BP823" i="2"/>
  <c r="BQ823" i="2" s="1"/>
  <c r="BF824" i="2"/>
  <c r="BG824" i="2" s="1"/>
  <c r="BH824" i="2"/>
  <c r="BI824" i="2" s="1"/>
  <c r="BJ824" i="2"/>
  <c r="BK824" i="2" s="1"/>
  <c r="BL824" i="2"/>
  <c r="BM824" i="2" s="1"/>
  <c r="BN824" i="2"/>
  <c r="BO824" i="2" s="1"/>
  <c r="BP824" i="2"/>
  <c r="BQ824" i="2" s="1"/>
  <c r="BF825" i="2"/>
  <c r="BG825" i="2" s="1"/>
  <c r="BH825" i="2"/>
  <c r="BI825" i="2" s="1"/>
  <c r="BJ825" i="2"/>
  <c r="BK825" i="2" s="1"/>
  <c r="BL825" i="2"/>
  <c r="BM825" i="2" s="1"/>
  <c r="BN825" i="2"/>
  <c r="BO825" i="2" s="1"/>
  <c r="BP825" i="2"/>
  <c r="BQ825" i="2" s="1"/>
  <c r="BF826" i="2"/>
  <c r="BG826" i="2" s="1"/>
  <c r="BH826" i="2"/>
  <c r="BI826" i="2" s="1"/>
  <c r="BJ826" i="2"/>
  <c r="BK826" i="2" s="1"/>
  <c r="BL826" i="2"/>
  <c r="BM826" i="2" s="1"/>
  <c r="BN826" i="2"/>
  <c r="BO826" i="2" s="1"/>
  <c r="BP826" i="2"/>
  <c r="BQ826" i="2" s="1"/>
  <c r="BF827" i="2"/>
  <c r="BG827" i="2" s="1"/>
  <c r="BH827" i="2"/>
  <c r="BI827" i="2" s="1"/>
  <c r="BJ827" i="2"/>
  <c r="BK827" i="2" s="1"/>
  <c r="BL827" i="2"/>
  <c r="BM827" i="2" s="1"/>
  <c r="BN827" i="2"/>
  <c r="BO827" i="2" s="1"/>
  <c r="BP827" i="2"/>
  <c r="BQ827" i="2" s="1"/>
  <c r="BF828" i="2"/>
  <c r="BG828" i="2" s="1"/>
  <c r="BH828" i="2"/>
  <c r="BI828" i="2" s="1"/>
  <c r="BJ828" i="2"/>
  <c r="BK828" i="2" s="1"/>
  <c r="BL828" i="2"/>
  <c r="BM828" i="2" s="1"/>
  <c r="BN828" i="2"/>
  <c r="BO828" i="2" s="1"/>
  <c r="BP828" i="2"/>
  <c r="BQ828" i="2" s="1"/>
  <c r="BF829" i="2"/>
  <c r="BG829" i="2" s="1"/>
  <c r="BH829" i="2"/>
  <c r="BI829" i="2" s="1"/>
  <c r="BJ829" i="2"/>
  <c r="BK829" i="2" s="1"/>
  <c r="BL829" i="2"/>
  <c r="BM829" i="2" s="1"/>
  <c r="BN829" i="2"/>
  <c r="BO829" i="2" s="1"/>
  <c r="BP829" i="2"/>
  <c r="BQ829" i="2" s="1"/>
  <c r="BF830" i="2"/>
  <c r="BG830" i="2" s="1"/>
  <c r="BH830" i="2"/>
  <c r="BI830" i="2" s="1"/>
  <c r="BJ830" i="2"/>
  <c r="BK830" i="2" s="1"/>
  <c r="BL830" i="2"/>
  <c r="BM830" i="2" s="1"/>
  <c r="BN830" i="2"/>
  <c r="BO830" i="2" s="1"/>
  <c r="BP830" i="2"/>
  <c r="BQ830" i="2" s="1"/>
  <c r="BF831" i="2"/>
  <c r="BG831" i="2" s="1"/>
  <c r="BH831" i="2"/>
  <c r="BI831" i="2" s="1"/>
  <c r="BJ831" i="2"/>
  <c r="BK831" i="2" s="1"/>
  <c r="BL831" i="2"/>
  <c r="BM831" i="2" s="1"/>
  <c r="BN831" i="2"/>
  <c r="BO831" i="2" s="1"/>
  <c r="BP831" i="2"/>
  <c r="BQ831" i="2" s="1"/>
  <c r="BF832" i="2"/>
  <c r="BG832" i="2" s="1"/>
  <c r="BH832" i="2"/>
  <c r="BI832" i="2" s="1"/>
  <c r="BJ832" i="2"/>
  <c r="BK832" i="2" s="1"/>
  <c r="BL832" i="2"/>
  <c r="BM832" i="2" s="1"/>
  <c r="BN832" i="2"/>
  <c r="BO832" i="2" s="1"/>
  <c r="BP832" i="2"/>
  <c r="BQ832" i="2" s="1"/>
  <c r="BF833" i="2"/>
  <c r="BG833" i="2" s="1"/>
  <c r="BH833" i="2"/>
  <c r="BI833" i="2" s="1"/>
  <c r="BJ833" i="2"/>
  <c r="BK833" i="2" s="1"/>
  <c r="BL833" i="2"/>
  <c r="BM833" i="2" s="1"/>
  <c r="BN833" i="2"/>
  <c r="BO833" i="2" s="1"/>
  <c r="BP833" i="2"/>
  <c r="BQ833" i="2" s="1"/>
  <c r="BF834" i="2"/>
  <c r="BG834" i="2" s="1"/>
  <c r="BH834" i="2"/>
  <c r="BI834" i="2" s="1"/>
  <c r="BJ834" i="2"/>
  <c r="BK834" i="2" s="1"/>
  <c r="BL834" i="2"/>
  <c r="BM834" i="2" s="1"/>
  <c r="BN834" i="2"/>
  <c r="BO834" i="2" s="1"/>
  <c r="BP834" i="2"/>
  <c r="BQ834" i="2" s="1"/>
  <c r="BF835" i="2"/>
  <c r="BG835" i="2" s="1"/>
  <c r="BH835" i="2"/>
  <c r="BI835" i="2" s="1"/>
  <c r="BJ835" i="2"/>
  <c r="BK835" i="2" s="1"/>
  <c r="BL835" i="2"/>
  <c r="BM835" i="2" s="1"/>
  <c r="BN835" i="2"/>
  <c r="BO835" i="2" s="1"/>
  <c r="BP835" i="2"/>
  <c r="BQ835" i="2" s="1"/>
  <c r="BF836" i="2"/>
  <c r="BG836" i="2" s="1"/>
  <c r="BH836" i="2"/>
  <c r="BI836" i="2" s="1"/>
  <c r="BJ836" i="2"/>
  <c r="BK836" i="2" s="1"/>
  <c r="BL836" i="2"/>
  <c r="BM836" i="2" s="1"/>
  <c r="BN836" i="2"/>
  <c r="BO836" i="2" s="1"/>
  <c r="BP836" i="2"/>
  <c r="BQ836" i="2" s="1"/>
  <c r="BF837" i="2"/>
  <c r="BG837" i="2" s="1"/>
  <c r="BH837" i="2"/>
  <c r="BI837" i="2" s="1"/>
  <c r="BJ837" i="2"/>
  <c r="BK837" i="2" s="1"/>
  <c r="BL837" i="2"/>
  <c r="BM837" i="2" s="1"/>
  <c r="BN837" i="2"/>
  <c r="BO837" i="2" s="1"/>
  <c r="BP837" i="2"/>
  <c r="BQ837" i="2" s="1"/>
  <c r="BF838" i="2"/>
  <c r="BG838" i="2" s="1"/>
  <c r="BH838" i="2"/>
  <c r="BI838" i="2" s="1"/>
  <c r="BJ838" i="2"/>
  <c r="BK838" i="2" s="1"/>
  <c r="BL838" i="2"/>
  <c r="BM838" i="2" s="1"/>
  <c r="BN838" i="2"/>
  <c r="BO838" i="2" s="1"/>
  <c r="BP838" i="2"/>
  <c r="BQ838" i="2" s="1"/>
  <c r="BF839" i="2"/>
  <c r="BG839" i="2" s="1"/>
  <c r="BH839" i="2"/>
  <c r="BI839" i="2" s="1"/>
  <c r="BJ839" i="2"/>
  <c r="BK839" i="2" s="1"/>
  <c r="BL839" i="2"/>
  <c r="BM839" i="2" s="1"/>
  <c r="BN839" i="2"/>
  <c r="BO839" i="2" s="1"/>
  <c r="BP839" i="2"/>
  <c r="BQ839" i="2" s="1"/>
  <c r="BF840" i="2"/>
  <c r="BG840" i="2" s="1"/>
  <c r="BH840" i="2"/>
  <c r="BI840" i="2" s="1"/>
  <c r="BJ840" i="2"/>
  <c r="BK840" i="2" s="1"/>
  <c r="BL840" i="2"/>
  <c r="BM840" i="2" s="1"/>
  <c r="BN840" i="2"/>
  <c r="BO840" i="2" s="1"/>
  <c r="BP840" i="2"/>
  <c r="BQ840" i="2" s="1"/>
  <c r="BF841" i="2"/>
  <c r="BG841" i="2" s="1"/>
  <c r="BH841" i="2"/>
  <c r="BI841" i="2" s="1"/>
  <c r="BJ841" i="2"/>
  <c r="BK841" i="2" s="1"/>
  <c r="BL841" i="2"/>
  <c r="BM841" i="2" s="1"/>
  <c r="BN841" i="2"/>
  <c r="BO841" i="2" s="1"/>
  <c r="BP841" i="2"/>
  <c r="BQ841" i="2" s="1"/>
  <c r="BF842" i="2"/>
  <c r="BG842" i="2" s="1"/>
  <c r="BH842" i="2"/>
  <c r="BI842" i="2" s="1"/>
  <c r="BJ842" i="2"/>
  <c r="BK842" i="2" s="1"/>
  <c r="BL842" i="2"/>
  <c r="BM842" i="2" s="1"/>
  <c r="BN842" i="2"/>
  <c r="BO842" i="2" s="1"/>
  <c r="BP842" i="2"/>
  <c r="BQ842" i="2" s="1"/>
  <c r="BF843" i="2"/>
  <c r="BG843" i="2" s="1"/>
  <c r="BH843" i="2"/>
  <c r="BI843" i="2" s="1"/>
  <c r="BJ843" i="2"/>
  <c r="BK843" i="2" s="1"/>
  <c r="BL843" i="2"/>
  <c r="BM843" i="2" s="1"/>
  <c r="BN843" i="2"/>
  <c r="BO843" i="2" s="1"/>
  <c r="BP843" i="2"/>
  <c r="BQ843" i="2" s="1"/>
  <c r="BF844" i="2"/>
  <c r="BG844" i="2" s="1"/>
  <c r="BH844" i="2"/>
  <c r="BI844" i="2" s="1"/>
  <c r="BJ844" i="2"/>
  <c r="BK844" i="2" s="1"/>
  <c r="BL844" i="2"/>
  <c r="BM844" i="2" s="1"/>
  <c r="BN844" i="2"/>
  <c r="BO844" i="2" s="1"/>
  <c r="BP844" i="2"/>
  <c r="BQ844" i="2" s="1"/>
  <c r="BF845" i="2"/>
  <c r="BG845" i="2" s="1"/>
  <c r="BH845" i="2"/>
  <c r="BI845" i="2" s="1"/>
  <c r="BJ845" i="2"/>
  <c r="BK845" i="2" s="1"/>
  <c r="BL845" i="2"/>
  <c r="BM845" i="2" s="1"/>
  <c r="BN845" i="2"/>
  <c r="BO845" i="2" s="1"/>
  <c r="BP845" i="2"/>
  <c r="BQ845" i="2" s="1"/>
  <c r="BF846" i="2"/>
  <c r="BG846" i="2" s="1"/>
  <c r="BH846" i="2"/>
  <c r="BI846" i="2" s="1"/>
  <c r="BJ846" i="2"/>
  <c r="BK846" i="2" s="1"/>
  <c r="BL846" i="2"/>
  <c r="BM846" i="2" s="1"/>
  <c r="BN846" i="2"/>
  <c r="BO846" i="2" s="1"/>
  <c r="BP846" i="2"/>
  <c r="BQ846" i="2" s="1"/>
  <c r="BF847" i="2"/>
  <c r="BG847" i="2" s="1"/>
  <c r="BH847" i="2"/>
  <c r="BI847" i="2" s="1"/>
  <c r="BJ847" i="2"/>
  <c r="BK847" i="2" s="1"/>
  <c r="BL847" i="2"/>
  <c r="BM847" i="2" s="1"/>
  <c r="BN847" i="2"/>
  <c r="BO847" i="2" s="1"/>
  <c r="BP847" i="2"/>
  <c r="BQ847" i="2" s="1"/>
  <c r="BF848" i="2"/>
  <c r="BG848" i="2" s="1"/>
  <c r="BH848" i="2"/>
  <c r="BI848" i="2" s="1"/>
  <c r="BJ848" i="2"/>
  <c r="BK848" i="2" s="1"/>
  <c r="BL848" i="2"/>
  <c r="BM848" i="2" s="1"/>
  <c r="BN848" i="2"/>
  <c r="BO848" i="2" s="1"/>
  <c r="BP848" i="2"/>
  <c r="BQ848" i="2" s="1"/>
  <c r="BF849" i="2"/>
  <c r="BG849" i="2" s="1"/>
  <c r="BH849" i="2"/>
  <c r="BI849" i="2" s="1"/>
  <c r="BJ849" i="2"/>
  <c r="BK849" i="2" s="1"/>
  <c r="BL849" i="2"/>
  <c r="BM849" i="2" s="1"/>
  <c r="BN849" i="2"/>
  <c r="BO849" i="2" s="1"/>
  <c r="BP849" i="2"/>
  <c r="BQ849" i="2" s="1"/>
  <c r="BF850" i="2"/>
  <c r="BG850" i="2" s="1"/>
  <c r="BH850" i="2"/>
  <c r="BI850" i="2" s="1"/>
  <c r="BJ850" i="2"/>
  <c r="BK850" i="2" s="1"/>
  <c r="BL850" i="2"/>
  <c r="BM850" i="2" s="1"/>
  <c r="BN850" i="2"/>
  <c r="BO850" i="2" s="1"/>
  <c r="BP850" i="2"/>
  <c r="BQ850" i="2" s="1"/>
  <c r="BF851" i="2"/>
  <c r="BG851" i="2" s="1"/>
  <c r="BH851" i="2"/>
  <c r="BI851" i="2" s="1"/>
  <c r="BJ851" i="2"/>
  <c r="BK851" i="2" s="1"/>
  <c r="BL851" i="2"/>
  <c r="BM851" i="2" s="1"/>
  <c r="BN851" i="2"/>
  <c r="BO851" i="2" s="1"/>
  <c r="BP851" i="2"/>
  <c r="BQ851" i="2" s="1"/>
  <c r="BF852" i="2"/>
  <c r="BG852" i="2" s="1"/>
  <c r="BH852" i="2"/>
  <c r="BI852" i="2" s="1"/>
  <c r="BJ852" i="2"/>
  <c r="BK852" i="2" s="1"/>
  <c r="BL852" i="2"/>
  <c r="BM852" i="2" s="1"/>
  <c r="BN852" i="2"/>
  <c r="BO852" i="2" s="1"/>
  <c r="BP852" i="2"/>
  <c r="BQ852" i="2" s="1"/>
  <c r="BF853" i="2"/>
  <c r="BG853" i="2" s="1"/>
  <c r="BH853" i="2"/>
  <c r="BI853" i="2" s="1"/>
  <c r="BJ853" i="2"/>
  <c r="BK853" i="2" s="1"/>
  <c r="BL853" i="2"/>
  <c r="BM853" i="2" s="1"/>
  <c r="BN853" i="2"/>
  <c r="BO853" i="2" s="1"/>
  <c r="BP853" i="2"/>
  <c r="BQ853" i="2" s="1"/>
  <c r="BF854" i="2"/>
  <c r="BG854" i="2" s="1"/>
  <c r="BH854" i="2"/>
  <c r="BI854" i="2" s="1"/>
  <c r="BJ854" i="2"/>
  <c r="BK854" i="2" s="1"/>
  <c r="BL854" i="2"/>
  <c r="BM854" i="2" s="1"/>
  <c r="BN854" i="2"/>
  <c r="BO854" i="2" s="1"/>
  <c r="BP854" i="2"/>
  <c r="BQ854" i="2" s="1"/>
  <c r="BF855" i="2"/>
  <c r="BG855" i="2" s="1"/>
  <c r="BH855" i="2"/>
  <c r="BI855" i="2" s="1"/>
  <c r="BJ855" i="2"/>
  <c r="BK855" i="2" s="1"/>
  <c r="BL855" i="2"/>
  <c r="BM855" i="2" s="1"/>
  <c r="BN855" i="2"/>
  <c r="BO855" i="2" s="1"/>
  <c r="BP855" i="2"/>
  <c r="BQ855" i="2" s="1"/>
  <c r="BF856" i="2"/>
  <c r="BG856" i="2" s="1"/>
  <c r="BH856" i="2"/>
  <c r="BI856" i="2" s="1"/>
  <c r="BJ856" i="2"/>
  <c r="BK856" i="2" s="1"/>
  <c r="BL856" i="2"/>
  <c r="BM856" i="2" s="1"/>
  <c r="BN856" i="2"/>
  <c r="BO856" i="2" s="1"/>
  <c r="BP856" i="2"/>
  <c r="BQ856" i="2" s="1"/>
  <c r="BF857" i="2"/>
  <c r="BG857" i="2" s="1"/>
  <c r="BH857" i="2"/>
  <c r="BI857" i="2" s="1"/>
  <c r="BJ857" i="2"/>
  <c r="BK857" i="2" s="1"/>
  <c r="BL857" i="2"/>
  <c r="BM857" i="2" s="1"/>
  <c r="BN857" i="2"/>
  <c r="BO857" i="2" s="1"/>
  <c r="BP857" i="2"/>
  <c r="BQ857" i="2" s="1"/>
  <c r="BF858" i="2"/>
  <c r="BG858" i="2" s="1"/>
  <c r="BH858" i="2"/>
  <c r="BI858" i="2" s="1"/>
  <c r="BJ858" i="2"/>
  <c r="BK858" i="2" s="1"/>
  <c r="BL858" i="2"/>
  <c r="BM858" i="2" s="1"/>
  <c r="BN858" i="2"/>
  <c r="BO858" i="2" s="1"/>
  <c r="BP858" i="2"/>
  <c r="BQ858" i="2" s="1"/>
  <c r="BF859" i="2"/>
  <c r="BG859" i="2" s="1"/>
  <c r="BH859" i="2"/>
  <c r="BI859" i="2" s="1"/>
  <c r="BJ859" i="2"/>
  <c r="BK859" i="2" s="1"/>
  <c r="BL859" i="2"/>
  <c r="BM859" i="2" s="1"/>
  <c r="BN859" i="2"/>
  <c r="BO859" i="2" s="1"/>
  <c r="BP859" i="2"/>
  <c r="BQ859" i="2" s="1"/>
  <c r="BF860" i="2"/>
  <c r="BG860" i="2" s="1"/>
  <c r="BH860" i="2"/>
  <c r="BI860" i="2" s="1"/>
  <c r="BJ860" i="2"/>
  <c r="BK860" i="2" s="1"/>
  <c r="BL860" i="2"/>
  <c r="BM860" i="2" s="1"/>
  <c r="BN860" i="2"/>
  <c r="BO860" i="2" s="1"/>
  <c r="BP860" i="2"/>
  <c r="BQ860" i="2" s="1"/>
  <c r="BF861" i="2"/>
  <c r="BG861" i="2" s="1"/>
  <c r="BH861" i="2"/>
  <c r="BI861" i="2" s="1"/>
  <c r="BJ861" i="2"/>
  <c r="BK861" i="2" s="1"/>
  <c r="BL861" i="2"/>
  <c r="BM861" i="2" s="1"/>
  <c r="BN861" i="2"/>
  <c r="BO861" i="2" s="1"/>
  <c r="BP861" i="2"/>
  <c r="BQ861" i="2" s="1"/>
  <c r="BF862" i="2"/>
  <c r="BG862" i="2" s="1"/>
  <c r="BH862" i="2"/>
  <c r="BI862" i="2" s="1"/>
  <c r="BJ862" i="2"/>
  <c r="BK862" i="2" s="1"/>
  <c r="BL862" i="2"/>
  <c r="BM862" i="2" s="1"/>
  <c r="BN862" i="2"/>
  <c r="BO862" i="2" s="1"/>
  <c r="BP862" i="2"/>
  <c r="BQ862" i="2" s="1"/>
  <c r="BF863" i="2"/>
  <c r="BG863" i="2" s="1"/>
  <c r="BH863" i="2"/>
  <c r="BI863" i="2" s="1"/>
  <c r="BJ863" i="2"/>
  <c r="BK863" i="2" s="1"/>
  <c r="BL863" i="2"/>
  <c r="BM863" i="2" s="1"/>
  <c r="BN863" i="2"/>
  <c r="BO863" i="2" s="1"/>
  <c r="BP863" i="2"/>
  <c r="BQ863" i="2" s="1"/>
  <c r="BF864" i="2"/>
  <c r="BG864" i="2" s="1"/>
  <c r="BH864" i="2"/>
  <c r="BI864" i="2" s="1"/>
  <c r="BJ864" i="2"/>
  <c r="BK864" i="2" s="1"/>
  <c r="BL864" i="2"/>
  <c r="BM864" i="2" s="1"/>
  <c r="BN864" i="2"/>
  <c r="BO864" i="2" s="1"/>
  <c r="BP864" i="2"/>
  <c r="BQ864" i="2" s="1"/>
  <c r="BF865" i="2"/>
  <c r="BG865" i="2" s="1"/>
  <c r="BH865" i="2"/>
  <c r="BI865" i="2" s="1"/>
  <c r="BJ865" i="2"/>
  <c r="BK865" i="2" s="1"/>
  <c r="BL865" i="2"/>
  <c r="BM865" i="2" s="1"/>
  <c r="BN865" i="2"/>
  <c r="BO865" i="2" s="1"/>
  <c r="BP865" i="2"/>
  <c r="BQ865" i="2" s="1"/>
  <c r="BF866" i="2"/>
  <c r="BG866" i="2" s="1"/>
  <c r="BH866" i="2"/>
  <c r="BI866" i="2" s="1"/>
  <c r="BJ866" i="2"/>
  <c r="BK866" i="2" s="1"/>
  <c r="BL866" i="2"/>
  <c r="BM866" i="2" s="1"/>
  <c r="BN866" i="2"/>
  <c r="BO866" i="2" s="1"/>
  <c r="BP866" i="2"/>
  <c r="BQ866" i="2" s="1"/>
  <c r="BF867" i="2"/>
  <c r="BG867" i="2" s="1"/>
  <c r="BH867" i="2"/>
  <c r="BI867" i="2" s="1"/>
  <c r="BJ867" i="2"/>
  <c r="BK867" i="2" s="1"/>
  <c r="BL867" i="2"/>
  <c r="BM867" i="2" s="1"/>
  <c r="BN867" i="2"/>
  <c r="BO867" i="2" s="1"/>
  <c r="BP867" i="2"/>
  <c r="BQ867" i="2" s="1"/>
  <c r="BF868" i="2"/>
  <c r="BG868" i="2" s="1"/>
  <c r="BH868" i="2"/>
  <c r="BI868" i="2" s="1"/>
  <c r="BJ868" i="2"/>
  <c r="BK868" i="2" s="1"/>
  <c r="BL868" i="2"/>
  <c r="BM868" i="2" s="1"/>
  <c r="BN868" i="2"/>
  <c r="BO868" i="2" s="1"/>
  <c r="BP868" i="2"/>
  <c r="BQ868" i="2" s="1"/>
  <c r="BF869" i="2"/>
  <c r="BG869" i="2" s="1"/>
  <c r="BH869" i="2"/>
  <c r="BI869" i="2" s="1"/>
  <c r="BJ869" i="2"/>
  <c r="BK869" i="2" s="1"/>
  <c r="BL869" i="2"/>
  <c r="BM869" i="2" s="1"/>
  <c r="BN869" i="2"/>
  <c r="BO869" i="2" s="1"/>
  <c r="BP869" i="2"/>
  <c r="BQ869" i="2" s="1"/>
  <c r="BF870" i="2"/>
  <c r="BG870" i="2" s="1"/>
  <c r="BH870" i="2"/>
  <c r="BI870" i="2" s="1"/>
  <c r="BJ870" i="2"/>
  <c r="BK870" i="2" s="1"/>
  <c r="BL870" i="2"/>
  <c r="BM870" i="2" s="1"/>
  <c r="BN870" i="2"/>
  <c r="BO870" i="2" s="1"/>
  <c r="BP870" i="2"/>
  <c r="BQ870" i="2" s="1"/>
  <c r="BF871" i="2"/>
  <c r="BG871" i="2" s="1"/>
  <c r="BH871" i="2"/>
  <c r="BI871" i="2" s="1"/>
  <c r="BJ871" i="2"/>
  <c r="BK871" i="2" s="1"/>
  <c r="BL871" i="2"/>
  <c r="BM871" i="2" s="1"/>
  <c r="BN871" i="2"/>
  <c r="BO871" i="2" s="1"/>
  <c r="BP871" i="2"/>
  <c r="BQ871" i="2" s="1"/>
  <c r="BF872" i="2"/>
  <c r="BG872" i="2" s="1"/>
  <c r="BH872" i="2"/>
  <c r="BI872" i="2" s="1"/>
  <c r="BJ872" i="2"/>
  <c r="BK872" i="2" s="1"/>
  <c r="BL872" i="2"/>
  <c r="BM872" i="2" s="1"/>
  <c r="BN872" i="2"/>
  <c r="BO872" i="2" s="1"/>
  <c r="BP872" i="2"/>
  <c r="BQ872" i="2" s="1"/>
  <c r="BF873" i="2"/>
  <c r="BG873" i="2" s="1"/>
  <c r="BH873" i="2"/>
  <c r="BI873" i="2" s="1"/>
  <c r="BJ873" i="2"/>
  <c r="BK873" i="2" s="1"/>
  <c r="BL873" i="2"/>
  <c r="BM873" i="2" s="1"/>
  <c r="BN873" i="2"/>
  <c r="BO873" i="2" s="1"/>
  <c r="BP873" i="2"/>
  <c r="BQ873" i="2" s="1"/>
  <c r="BF874" i="2"/>
  <c r="BG874" i="2" s="1"/>
  <c r="BH874" i="2"/>
  <c r="BI874" i="2" s="1"/>
  <c r="BJ874" i="2"/>
  <c r="BK874" i="2" s="1"/>
  <c r="BL874" i="2"/>
  <c r="BM874" i="2" s="1"/>
  <c r="BN874" i="2"/>
  <c r="BO874" i="2" s="1"/>
  <c r="BP874" i="2"/>
  <c r="BQ874" i="2" s="1"/>
  <c r="BF875" i="2"/>
  <c r="BG875" i="2" s="1"/>
  <c r="BH875" i="2"/>
  <c r="BI875" i="2" s="1"/>
  <c r="BJ875" i="2"/>
  <c r="BK875" i="2" s="1"/>
  <c r="BL875" i="2"/>
  <c r="BM875" i="2" s="1"/>
  <c r="BN875" i="2"/>
  <c r="BO875" i="2" s="1"/>
  <c r="BP875" i="2"/>
  <c r="BQ875" i="2" s="1"/>
  <c r="BF876" i="2"/>
  <c r="BG876" i="2" s="1"/>
  <c r="BH876" i="2"/>
  <c r="BI876" i="2" s="1"/>
  <c r="BJ876" i="2"/>
  <c r="BK876" i="2" s="1"/>
  <c r="BL876" i="2"/>
  <c r="BM876" i="2" s="1"/>
  <c r="BN876" i="2"/>
  <c r="BO876" i="2" s="1"/>
  <c r="BP876" i="2"/>
  <c r="BQ876" i="2" s="1"/>
  <c r="BF877" i="2"/>
  <c r="BG877" i="2" s="1"/>
  <c r="BH877" i="2"/>
  <c r="BI877" i="2" s="1"/>
  <c r="BJ877" i="2"/>
  <c r="BK877" i="2" s="1"/>
  <c r="BL877" i="2"/>
  <c r="BM877" i="2" s="1"/>
  <c r="BN877" i="2"/>
  <c r="BO877" i="2" s="1"/>
  <c r="BP877" i="2"/>
  <c r="BQ877" i="2" s="1"/>
  <c r="BF878" i="2"/>
  <c r="BG878" i="2" s="1"/>
  <c r="BH878" i="2"/>
  <c r="BI878" i="2" s="1"/>
  <c r="BJ878" i="2"/>
  <c r="BK878" i="2" s="1"/>
  <c r="BL878" i="2"/>
  <c r="BM878" i="2" s="1"/>
  <c r="BN878" i="2"/>
  <c r="BO878" i="2" s="1"/>
  <c r="BP878" i="2"/>
  <c r="BQ878" i="2" s="1"/>
  <c r="BF879" i="2"/>
  <c r="BG879" i="2" s="1"/>
  <c r="BH879" i="2"/>
  <c r="BI879" i="2" s="1"/>
  <c r="BJ879" i="2"/>
  <c r="BK879" i="2" s="1"/>
  <c r="BL879" i="2"/>
  <c r="BM879" i="2" s="1"/>
  <c r="BN879" i="2"/>
  <c r="BO879" i="2" s="1"/>
  <c r="BP879" i="2"/>
  <c r="BQ879" i="2" s="1"/>
  <c r="BF880" i="2"/>
  <c r="BG880" i="2" s="1"/>
  <c r="BH880" i="2"/>
  <c r="BI880" i="2" s="1"/>
  <c r="BJ880" i="2"/>
  <c r="BK880" i="2" s="1"/>
  <c r="BL880" i="2"/>
  <c r="BM880" i="2" s="1"/>
  <c r="BN880" i="2"/>
  <c r="BO880" i="2" s="1"/>
  <c r="BP880" i="2"/>
  <c r="BQ880" i="2" s="1"/>
  <c r="BF881" i="2"/>
  <c r="BG881" i="2" s="1"/>
  <c r="BH881" i="2"/>
  <c r="BI881" i="2" s="1"/>
  <c r="BJ881" i="2"/>
  <c r="BK881" i="2" s="1"/>
  <c r="BL881" i="2"/>
  <c r="BM881" i="2" s="1"/>
  <c r="BN881" i="2"/>
  <c r="BO881" i="2" s="1"/>
  <c r="BP881" i="2"/>
  <c r="BQ881" i="2" s="1"/>
  <c r="BF882" i="2"/>
  <c r="BG882" i="2" s="1"/>
  <c r="BH882" i="2"/>
  <c r="BI882" i="2" s="1"/>
  <c r="BJ882" i="2"/>
  <c r="BK882" i="2" s="1"/>
  <c r="BL882" i="2"/>
  <c r="BM882" i="2" s="1"/>
  <c r="BN882" i="2"/>
  <c r="BO882" i="2" s="1"/>
  <c r="BP882" i="2"/>
  <c r="BQ882" i="2" s="1"/>
  <c r="BF883" i="2"/>
  <c r="BG883" i="2" s="1"/>
  <c r="BH883" i="2"/>
  <c r="BI883" i="2" s="1"/>
  <c r="BJ883" i="2"/>
  <c r="BK883" i="2" s="1"/>
  <c r="BL883" i="2"/>
  <c r="BM883" i="2" s="1"/>
  <c r="BN883" i="2"/>
  <c r="BO883" i="2" s="1"/>
  <c r="BP883" i="2"/>
  <c r="BQ883" i="2" s="1"/>
  <c r="BF884" i="2"/>
  <c r="BG884" i="2" s="1"/>
  <c r="BH884" i="2"/>
  <c r="BI884" i="2" s="1"/>
  <c r="BJ884" i="2"/>
  <c r="BK884" i="2" s="1"/>
  <c r="BL884" i="2"/>
  <c r="BM884" i="2" s="1"/>
  <c r="BN884" i="2"/>
  <c r="BO884" i="2" s="1"/>
  <c r="BP884" i="2"/>
  <c r="BQ884" i="2" s="1"/>
  <c r="BF885" i="2"/>
  <c r="BG885" i="2" s="1"/>
  <c r="BH885" i="2"/>
  <c r="BI885" i="2" s="1"/>
  <c r="BJ885" i="2"/>
  <c r="BK885" i="2" s="1"/>
  <c r="BL885" i="2"/>
  <c r="BM885" i="2" s="1"/>
  <c r="BN885" i="2"/>
  <c r="BO885" i="2" s="1"/>
  <c r="BP885" i="2"/>
  <c r="BQ885" i="2" s="1"/>
  <c r="BF886" i="2"/>
  <c r="BG886" i="2" s="1"/>
  <c r="BH886" i="2"/>
  <c r="BI886" i="2" s="1"/>
  <c r="BJ886" i="2"/>
  <c r="BK886" i="2" s="1"/>
  <c r="BL886" i="2"/>
  <c r="BM886" i="2" s="1"/>
  <c r="BN886" i="2"/>
  <c r="BO886" i="2" s="1"/>
  <c r="BP886" i="2"/>
  <c r="BQ886" i="2" s="1"/>
  <c r="BF887" i="2"/>
  <c r="BG887" i="2" s="1"/>
  <c r="BH887" i="2"/>
  <c r="BI887" i="2" s="1"/>
  <c r="BJ887" i="2"/>
  <c r="BK887" i="2" s="1"/>
  <c r="BL887" i="2"/>
  <c r="BM887" i="2" s="1"/>
  <c r="BN887" i="2"/>
  <c r="BO887" i="2" s="1"/>
  <c r="BP887" i="2"/>
  <c r="BQ887" i="2" s="1"/>
  <c r="BF888" i="2"/>
  <c r="BG888" i="2" s="1"/>
  <c r="BH888" i="2"/>
  <c r="BI888" i="2" s="1"/>
  <c r="BJ888" i="2"/>
  <c r="BK888" i="2" s="1"/>
  <c r="BL888" i="2"/>
  <c r="BM888" i="2" s="1"/>
  <c r="BN888" i="2"/>
  <c r="BO888" i="2" s="1"/>
  <c r="BP888" i="2"/>
  <c r="BQ888" i="2" s="1"/>
  <c r="BF889" i="2"/>
  <c r="BG889" i="2" s="1"/>
  <c r="BH889" i="2"/>
  <c r="BI889" i="2" s="1"/>
  <c r="BJ889" i="2"/>
  <c r="BK889" i="2" s="1"/>
  <c r="BL889" i="2"/>
  <c r="BM889" i="2" s="1"/>
  <c r="BN889" i="2"/>
  <c r="BO889" i="2" s="1"/>
  <c r="BP889" i="2"/>
  <c r="BQ889" i="2" s="1"/>
  <c r="BF890" i="2"/>
  <c r="BG890" i="2" s="1"/>
  <c r="BH890" i="2"/>
  <c r="BI890" i="2" s="1"/>
  <c r="BJ890" i="2"/>
  <c r="BK890" i="2" s="1"/>
  <c r="BL890" i="2"/>
  <c r="BM890" i="2" s="1"/>
  <c r="BN890" i="2"/>
  <c r="BO890" i="2" s="1"/>
  <c r="BP890" i="2"/>
  <c r="BQ890" i="2" s="1"/>
  <c r="BF891" i="2"/>
  <c r="BG891" i="2" s="1"/>
  <c r="BH891" i="2"/>
  <c r="BI891" i="2" s="1"/>
  <c r="BJ891" i="2"/>
  <c r="BK891" i="2" s="1"/>
  <c r="BL891" i="2"/>
  <c r="BM891" i="2" s="1"/>
  <c r="BN891" i="2"/>
  <c r="BO891" i="2" s="1"/>
  <c r="BP891" i="2"/>
  <c r="BQ891" i="2" s="1"/>
  <c r="BF892" i="2"/>
  <c r="BG892" i="2" s="1"/>
  <c r="BH892" i="2"/>
  <c r="BI892" i="2" s="1"/>
  <c r="BJ892" i="2"/>
  <c r="BK892" i="2" s="1"/>
  <c r="BL892" i="2"/>
  <c r="BM892" i="2" s="1"/>
  <c r="BN892" i="2"/>
  <c r="BO892" i="2" s="1"/>
  <c r="BP892" i="2"/>
  <c r="BQ892" i="2" s="1"/>
  <c r="BF893" i="2"/>
  <c r="BG893" i="2" s="1"/>
  <c r="BH893" i="2"/>
  <c r="BI893" i="2" s="1"/>
  <c r="BJ893" i="2"/>
  <c r="BK893" i="2" s="1"/>
  <c r="BL893" i="2"/>
  <c r="BM893" i="2" s="1"/>
  <c r="BN893" i="2"/>
  <c r="BO893" i="2" s="1"/>
  <c r="BP893" i="2"/>
  <c r="BQ893" i="2" s="1"/>
  <c r="BF894" i="2"/>
  <c r="BG894" i="2" s="1"/>
  <c r="BH894" i="2"/>
  <c r="BI894" i="2" s="1"/>
  <c r="BJ894" i="2"/>
  <c r="BK894" i="2" s="1"/>
  <c r="BL894" i="2"/>
  <c r="BM894" i="2" s="1"/>
  <c r="BN894" i="2"/>
  <c r="BO894" i="2" s="1"/>
  <c r="BP894" i="2"/>
  <c r="BQ894" i="2" s="1"/>
  <c r="BF895" i="2"/>
  <c r="BG895" i="2" s="1"/>
  <c r="BH895" i="2"/>
  <c r="BI895" i="2" s="1"/>
  <c r="BJ895" i="2"/>
  <c r="BK895" i="2" s="1"/>
  <c r="BL895" i="2"/>
  <c r="BM895" i="2" s="1"/>
  <c r="BN895" i="2"/>
  <c r="BO895" i="2" s="1"/>
  <c r="BP895" i="2"/>
  <c r="BQ895" i="2" s="1"/>
  <c r="BF896" i="2"/>
  <c r="BG896" i="2" s="1"/>
  <c r="BH896" i="2"/>
  <c r="BI896" i="2" s="1"/>
  <c r="BJ896" i="2"/>
  <c r="BK896" i="2" s="1"/>
  <c r="BL896" i="2"/>
  <c r="BM896" i="2" s="1"/>
  <c r="BN896" i="2"/>
  <c r="BO896" i="2" s="1"/>
  <c r="BP896" i="2"/>
  <c r="BQ896" i="2" s="1"/>
  <c r="BF897" i="2"/>
  <c r="BG897" i="2" s="1"/>
  <c r="BH897" i="2"/>
  <c r="BI897" i="2" s="1"/>
  <c r="BJ897" i="2"/>
  <c r="BK897" i="2" s="1"/>
  <c r="BL897" i="2"/>
  <c r="BM897" i="2" s="1"/>
  <c r="BN897" i="2"/>
  <c r="BO897" i="2" s="1"/>
  <c r="BP897" i="2"/>
  <c r="BQ897" i="2" s="1"/>
  <c r="BF898" i="2"/>
  <c r="BG898" i="2" s="1"/>
  <c r="BH898" i="2"/>
  <c r="BI898" i="2" s="1"/>
  <c r="BJ898" i="2"/>
  <c r="BK898" i="2" s="1"/>
  <c r="BL898" i="2"/>
  <c r="BM898" i="2" s="1"/>
  <c r="BN898" i="2"/>
  <c r="BO898" i="2" s="1"/>
  <c r="BP898" i="2"/>
  <c r="BQ898" i="2" s="1"/>
  <c r="BF899" i="2"/>
  <c r="BG899" i="2" s="1"/>
  <c r="BH899" i="2"/>
  <c r="BI899" i="2" s="1"/>
  <c r="BJ899" i="2"/>
  <c r="BK899" i="2" s="1"/>
  <c r="BL899" i="2"/>
  <c r="BM899" i="2" s="1"/>
  <c r="BN899" i="2"/>
  <c r="BO899" i="2" s="1"/>
  <c r="BP899" i="2"/>
  <c r="BQ899" i="2" s="1"/>
  <c r="BP2" i="2"/>
  <c r="BQ2" i="2" s="1"/>
  <c r="AW2" i="3" s="1"/>
  <c r="BN2" i="2"/>
  <c r="BO2" i="2" s="1"/>
  <c r="AV2" i="3" s="1"/>
  <c r="BL2" i="2"/>
  <c r="BM2" i="2" s="1"/>
  <c r="AU2" i="3" s="1"/>
  <c r="BJ2" i="2"/>
  <c r="BK2" i="2" s="1"/>
  <c r="AT2" i="3" s="1"/>
  <c r="BH2" i="2"/>
  <c r="BI2" i="2" s="1"/>
  <c r="AS2" i="3" s="1"/>
  <c r="BF2" i="2"/>
  <c r="BG2" i="2" s="1"/>
  <c r="AR2" i="3" s="1"/>
  <c r="BD3" i="2"/>
  <c r="BE3" i="2" s="1"/>
  <c r="AQ3" i="3" s="1"/>
  <c r="BD4" i="2"/>
  <c r="BE4" i="2" s="1"/>
  <c r="AQ4" i="3" s="1"/>
  <c r="BD5" i="2"/>
  <c r="BE5" i="2" s="1"/>
  <c r="AQ5" i="3" s="1"/>
  <c r="BD6" i="2"/>
  <c r="BE6" i="2" s="1"/>
  <c r="AQ6" i="3" s="1"/>
  <c r="BD7" i="2"/>
  <c r="BE7" i="2" s="1"/>
  <c r="AQ7" i="3" s="1"/>
  <c r="BD8" i="2"/>
  <c r="BE8" i="2" s="1"/>
  <c r="AQ8" i="3" s="1"/>
  <c r="BD9" i="2"/>
  <c r="BE9" i="2" s="1"/>
  <c r="AQ9" i="3" s="1"/>
  <c r="BD10" i="2"/>
  <c r="BE10" i="2" s="1"/>
  <c r="AQ10" i="3" s="1"/>
  <c r="BD11" i="2"/>
  <c r="BE11" i="2" s="1"/>
  <c r="AQ11" i="3" s="1"/>
  <c r="BD12" i="2"/>
  <c r="BE12" i="2" s="1"/>
  <c r="AQ12" i="3" s="1"/>
  <c r="BD13" i="2"/>
  <c r="BE13" i="2" s="1"/>
  <c r="AQ13" i="3" s="1"/>
  <c r="BD14" i="2"/>
  <c r="BE14" i="2" s="1"/>
  <c r="AQ14" i="3" s="1"/>
  <c r="BD15" i="2"/>
  <c r="BE15" i="2" s="1"/>
  <c r="AQ15" i="3" s="1"/>
  <c r="BD16" i="2"/>
  <c r="BE16" i="2" s="1"/>
  <c r="AQ16" i="3" s="1"/>
  <c r="BD17" i="2"/>
  <c r="BE17" i="2" s="1"/>
  <c r="AQ17" i="3" s="1"/>
  <c r="BD18" i="2"/>
  <c r="BE18" i="2" s="1"/>
  <c r="AQ18" i="3" s="1"/>
  <c r="BD19" i="2"/>
  <c r="BE19" i="2" s="1"/>
  <c r="AQ19" i="3" s="1"/>
  <c r="BD20" i="2"/>
  <c r="BE20" i="2" s="1"/>
  <c r="AQ20" i="3" s="1"/>
  <c r="BD21" i="2"/>
  <c r="BE21" i="2" s="1"/>
  <c r="AQ21" i="3" s="1"/>
  <c r="BD22" i="2"/>
  <c r="BE22" i="2" s="1"/>
  <c r="AQ22" i="3" s="1"/>
  <c r="BD23" i="2"/>
  <c r="BE23" i="2" s="1"/>
  <c r="AQ23" i="3" s="1"/>
  <c r="BD24" i="2"/>
  <c r="BE24" i="2" s="1"/>
  <c r="AQ24" i="3" s="1"/>
  <c r="BD25" i="2"/>
  <c r="BE25" i="2" s="1"/>
  <c r="AQ25" i="3" s="1"/>
  <c r="BD26" i="2"/>
  <c r="BE26" i="2" s="1"/>
  <c r="AQ26" i="3" s="1"/>
  <c r="BD27" i="2"/>
  <c r="BE27" i="2" s="1"/>
  <c r="AQ27" i="3" s="1"/>
  <c r="BD28" i="2"/>
  <c r="BE28" i="2" s="1"/>
  <c r="AQ28" i="3" s="1"/>
  <c r="BD29" i="2"/>
  <c r="BE29" i="2" s="1"/>
  <c r="AQ29" i="3" s="1"/>
  <c r="BD30" i="2"/>
  <c r="BE30" i="2" s="1"/>
  <c r="AQ30" i="3" s="1"/>
  <c r="BD31" i="2"/>
  <c r="BE31" i="2" s="1"/>
  <c r="AQ31" i="3" s="1"/>
  <c r="BD32" i="2"/>
  <c r="BE32" i="2" s="1"/>
  <c r="AQ32" i="3" s="1"/>
  <c r="BD33" i="2"/>
  <c r="BE33" i="2" s="1"/>
  <c r="AQ33" i="3" s="1"/>
  <c r="BD34" i="2"/>
  <c r="BE34" i="2" s="1"/>
  <c r="AQ34" i="3" s="1"/>
  <c r="BD35" i="2"/>
  <c r="BE35" i="2" s="1"/>
  <c r="AQ35" i="3" s="1"/>
  <c r="BD36" i="2"/>
  <c r="BE36" i="2" s="1"/>
  <c r="BD37" i="2"/>
  <c r="BE37" i="2" s="1"/>
  <c r="AQ36" i="3" s="1"/>
  <c r="BD38" i="2"/>
  <c r="BE38" i="2" s="1"/>
  <c r="AQ37" i="3" s="1"/>
  <c r="BD39" i="2"/>
  <c r="BE39" i="2" s="1"/>
  <c r="AQ38" i="3" s="1"/>
  <c r="BD40" i="2"/>
  <c r="BE40" i="2" s="1"/>
  <c r="AQ39" i="3" s="1"/>
  <c r="BD41" i="2"/>
  <c r="BE41" i="2" s="1"/>
  <c r="AQ40" i="3" s="1"/>
  <c r="BD42" i="2"/>
  <c r="BE42" i="2" s="1"/>
  <c r="AQ41" i="3" s="1"/>
  <c r="BD43" i="2"/>
  <c r="BE43" i="2" s="1"/>
  <c r="AQ42" i="3" s="1"/>
  <c r="BD44" i="2"/>
  <c r="BE44" i="2" s="1"/>
  <c r="AQ43" i="3" s="1"/>
  <c r="BD45" i="2"/>
  <c r="BE45" i="2" s="1"/>
  <c r="AQ44" i="3" s="1"/>
  <c r="BD46" i="2"/>
  <c r="BE46" i="2" s="1"/>
  <c r="BD47" i="2"/>
  <c r="BE47" i="2" s="1"/>
  <c r="AQ46" i="3" s="1"/>
  <c r="BD48" i="2"/>
  <c r="BE48" i="2" s="1"/>
  <c r="AQ47" i="3" s="1"/>
  <c r="BD49" i="2"/>
  <c r="BE49" i="2" s="1"/>
  <c r="AQ48" i="3" s="1"/>
  <c r="BD50" i="2"/>
  <c r="BE50" i="2" s="1"/>
  <c r="BD51" i="2"/>
  <c r="BE51" i="2" s="1"/>
  <c r="AQ49" i="3" s="1"/>
  <c r="BD52" i="2"/>
  <c r="BE52" i="2" s="1"/>
  <c r="AQ50" i="3" s="1"/>
  <c r="BD53" i="2"/>
  <c r="BE53" i="2" s="1"/>
  <c r="AQ51" i="3" s="1"/>
  <c r="BD54" i="2"/>
  <c r="BE54" i="2" s="1"/>
  <c r="AQ52" i="3" s="1"/>
  <c r="BD55" i="2"/>
  <c r="BE55" i="2" s="1"/>
  <c r="AQ53" i="3" s="1"/>
  <c r="BD56" i="2"/>
  <c r="BE56" i="2" s="1"/>
  <c r="BD57" i="2"/>
  <c r="BE57" i="2" s="1"/>
  <c r="AQ55" i="3" s="1"/>
  <c r="BD58" i="2"/>
  <c r="BE58" i="2" s="1"/>
  <c r="AQ56" i="3" s="1"/>
  <c r="BD59" i="2"/>
  <c r="BE59" i="2" s="1"/>
  <c r="AQ57" i="3" s="1"/>
  <c r="BD60" i="2"/>
  <c r="BE60" i="2" s="1"/>
  <c r="AQ58" i="3" s="1"/>
  <c r="BD61" i="2"/>
  <c r="BE61" i="2" s="1"/>
  <c r="AQ59" i="3" s="1"/>
  <c r="BD62" i="2"/>
  <c r="BE62" i="2" s="1"/>
  <c r="AQ60" i="3" s="1"/>
  <c r="BD63" i="2"/>
  <c r="BE63" i="2" s="1"/>
  <c r="AQ61" i="3" s="1"/>
  <c r="BD64" i="2"/>
  <c r="BE64" i="2" s="1"/>
  <c r="AQ62" i="3" s="1"/>
  <c r="BD65" i="2"/>
  <c r="BE65" i="2" s="1"/>
  <c r="AQ63" i="3" s="1"/>
  <c r="BD66" i="2"/>
  <c r="BE66" i="2" s="1"/>
  <c r="AQ64" i="3" s="1"/>
  <c r="BD67" i="2"/>
  <c r="BE67" i="2" s="1"/>
  <c r="BD68" i="2"/>
  <c r="BE68" i="2" s="1"/>
  <c r="AQ66" i="3" s="1"/>
  <c r="BD69" i="2"/>
  <c r="BE69" i="2" s="1"/>
  <c r="AQ67" i="3" s="1"/>
  <c r="BD70" i="2"/>
  <c r="BE70" i="2" s="1"/>
  <c r="AQ68" i="3" s="1"/>
  <c r="BD71" i="2"/>
  <c r="BE71" i="2" s="1"/>
  <c r="AQ69" i="3" s="1"/>
  <c r="BD72" i="2"/>
  <c r="BE72" i="2" s="1"/>
  <c r="AQ70" i="3" s="1"/>
  <c r="BD73" i="2"/>
  <c r="BE73" i="2" s="1"/>
  <c r="AQ71" i="3" s="1"/>
  <c r="BD74" i="2"/>
  <c r="BE74" i="2" s="1"/>
  <c r="AQ72" i="3" s="1"/>
  <c r="BD75" i="2"/>
  <c r="BE75" i="2" s="1"/>
  <c r="AQ73" i="3" s="1"/>
  <c r="BD76" i="2"/>
  <c r="BE76" i="2" s="1"/>
  <c r="AQ74" i="3" s="1"/>
  <c r="BD77" i="2"/>
  <c r="BE77" i="2" s="1"/>
  <c r="AQ75" i="3" s="1"/>
  <c r="BD78" i="2"/>
  <c r="BE78" i="2" s="1"/>
  <c r="AQ76" i="3" s="1"/>
  <c r="BD79" i="2"/>
  <c r="BE79" i="2" s="1"/>
  <c r="AQ77" i="3" s="1"/>
  <c r="BD80" i="2"/>
  <c r="BE80" i="2" s="1"/>
  <c r="AQ78" i="3" s="1"/>
  <c r="BD81" i="2"/>
  <c r="BE81" i="2" s="1"/>
  <c r="AQ79" i="3" s="1"/>
  <c r="BD82" i="2"/>
  <c r="BE82" i="2" s="1"/>
  <c r="AQ80" i="3" s="1"/>
  <c r="BD83" i="2"/>
  <c r="BE83" i="2" s="1"/>
  <c r="AQ81" i="3" s="1"/>
  <c r="BD84" i="2"/>
  <c r="BE84" i="2" s="1"/>
  <c r="AQ82" i="3" s="1"/>
  <c r="BD85" i="2"/>
  <c r="BE85" i="2" s="1"/>
  <c r="AQ83" i="3" s="1"/>
  <c r="BD86" i="2"/>
  <c r="BE86" i="2" s="1"/>
  <c r="AQ84" i="3" s="1"/>
  <c r="BD87" i="2"/>
  <c r="BE87" i="2" s="1"/>
  <c r="AQ85" i="3" s="1"/>
  <c r="BD88" i="2"/>
  <c r="BE88" i="2" s="1"/>
  <c r="AQ86" i="3" s="1"/>
  <c r="BD89" i="2"/>
  <c r="BE89" i="2" s="1"/>
  <c r="AQ87" i="3" s="1"/>
  <c r="BD90" i="2"/>
  <c r="BE90" i="2" s="1"/>
  <c r="BD91" i="2"/>
  <c r="BE91" i="2" s="1"/>
  <c r="AQ88" i="3" s="1"/>
  <c r="BD92" i="2"/>
  <c r="BE92" i="2" s="1"/>
  <c r="AQ89" i="3" s="1"/>
  <c r="BD93" i="2"/>
  <c r="BE93" i="2" s="1"/>
  <c r="AQ90" i="3" s="1"/>
  <c r="BD94" i="2"/>
  <c r="BE94" i="2" s="1"/>
  <c r="AQ91" i="3" s="1"/>
  <c r="BD95" i="2"/>
  <c r="BE95" i="2" s="1"/>
  <c r="AQ92" i="3" s="1"/>
  <c r="BD96" i="2"/>
  <c r="BE96" i="2" s="1"/>
  <c r="AQ93" i="3" s="1"/>
  <c r="BD97" i="2"/>
  <c r="BE97" i="2" s="1"/>
  <c r="AQ94" i="3" s="1"/>
  <c r="BD98" i="2"/>
  <c r="BE98" i="2" s="1"/>
  <c r="AQ95" i="3" s="1"/>
  <c r="BD99" i="2"/>
  <c r="BE99" i="2" s="1"/>
  <c r="AQ96" i="3" s="1"/>
  <c r="BD100" i="2"/>
  <c r="BE100" i="2" s="1"/>
  <c r="AQ97" i="3" s="1"/>
  <c r="BD101" i="2"/>
  <c r="BE101" i="2" s="1"/>
  <c r="AQ98" i="3" s="1"/>
  <c r="BD102" i="2"/>
  <c r="BE102" i="2" s="1"/>
  <c r="AQ99" i="3" s="1"/>
  <c r="BD103" i="2"/>
  <c r="BE103" i="2" s="1"/>
  <c r="AQ100" i="3" s="1"/>
  <c r="BD104" i="2"/>
  <c r="BE104" i="2" s="1"/>
  <c r="AQ101" i="3" s="1"/>
  <c r="BD105" i="2"/>
  <c r="BE105" i="2" s="1"/>
  <c r="AQ102" i="3" s="1"/>
  <c r="BD106" i="2"/>
  <c r="BE106" i="2" s="1"/>
  <c r="AQ103" i="3" s="1"/>
  <c r="BD107" i="2"/>
  <c r="BE107" i="2" s="1"/>
  <c r="BD108" i="2"/>
  <c r="BE108" i="2" s="1"/>
  <c r="AQ105" i="3" s="1"/>
  <c r="BD109" i="2"/>
  <c r="BE109" i="2" s="1"/>
  <c r="BD110" i="2"/>
  <c r="BE110" i="2" s="1"/>
  <c r="AQ106" i="3" s="1"/>
  <c r="BD111" i="2"/>
  <c r="BE111" i="2" s="1"/>
  <c r="AQ107" i="3" s="1"/>
  <c r="BD112" i="2"/>
  <c r="BE112" i="2" s="1"/>
  <c r="AQ108" i="3" s="1"/>
  <c r="BD113" i="2"/>
  <c r="BE113" i="2" s="1"/>
  <c r="AQ109" i="3" s="1"/>
  <c r="BD114" i="2"/>
  <c r="BE114" i="2" s="1"/>
  <c r="AQ110" i="3" s="1"/>
  <c r="BD115" i="2"/>
  <c r="BE115" i="2" s="1"/>
  <c r="AQ111" i="3" s="1"/>
  <c r="BD116" i="2"/>
  <c r="BE116" i="2" s="1"/>
  <c r="AQ112" i="3" s="1"/>
  <c r="BD117" i="2"/>
  <c r="BE117" i="2" s="1"/>
  <c r="AQ113" i="3" s="1"/>
  <c r="BD118" i="2"/>
  <c r="BE118" i="2" s="1"/>
  <c r="AQ114" i="3" s="1"/>
  <c r="BD119" i="2"/>
  <c r="BE119" i="2" s="1"/>
  <c r="AQ115" i="3" s="1"/>
  <c r="BD120" i="2"/>
  <c r="BE120" i="2" s="1"/>
  <c r="AQ116" i="3" s="1"/>
  <c r="BD121" i="2"/>
  <c r="BE121" i="2" s="1"/>
  <c r="AQ117" i="3" s="1"/>
  <c r="BD122" i="2"/>
  <c r="BE122" i="2" s="1"/>
  <c r="AQ118" i="3" s="1"/>
  <c r="BD123" i="2"/>
  <c r="BE123" i="2" s="1"/>
  <c r="AQ119" i="3" s="1"/>
  <c r="BD124" i="2"/>
  <c r="BE124" i="2" s="1"/>
  <c r="AQ120" i="3" s="1"/>
  <c r="BD125" i="2"/>
  <c r="BE125" i="2" s="1"/>
  <c r="AQ121" i="3" s="1"/>
  <c r="BD126" i="2"/>
  <c r="BE126" i="2" s="1"/>
  <c r="AQ122" i="3" s="1"/>
  <c r="BD127" i="2"/>
  <c r="BE127" i="2" s="1"/>
  <c r="AQ123" i="3" s="1"/>
  <c r="BD128" i="2"/>
  <c r="BE128" i="2" s="1"/>
  <c r="AQ124" i="3" s="1"/>
  <c r="BD129" i="2"/>
  <c r="BE129" i="2" s="1"/>
  <c r="AQ125" i="3" s="1"/>
  <c r="BD130" i="2"/>
  <c r="BE130" i="2" s="1"/>
  <c r="AQ126" i="3" s="1"/>
  <c r="BD131" i="2"/>
  <c r="BE131" i="2" s="1"/>
  <c r="AQ127" i="3" s="1"/>
  <c r="BD132" i="2"/>
  <c r="BE132" i="2" s="1"/>
  <c r="AQ128" i="3" s="1"/>
  <c r="BD133" i="2"/>
  <c r="BE133" i="2" s="1"/>
  <c r="BD134" i="2"/>
  <c r="BE134" i="2" s="1"/>
  <c r="AQ129" i="3" s="1"/>
  <c r="BD135" i="2"/>
  <c r="BE135" i="2" s="1"/>
  <c r="AQ130" i="3" s="1"/>
  <c r="BD136" i="2"/>
  <c r="BE136" i="2" s="1"/>
  <c r="AQ131" i="3" s="1"/>
  <c r="BD137" i="2"/>
  <c r="BE137" i="2" s="1"/>
  <c r="AQ132" i="3" s="1"/>
  <c r="BD138" i="2"/>
  <c r="BE138" i="2" s="1"/>
  <c r="AQ133" i="3" s="1"/>
  <c r="BD139" i="2"/>
  <c r="BE139" i="2" s="1"/>
  <c r="AQ134" i="3" s="1"/>
  <c r="BD140" i="2"/>
  <c r="BE140" i="2" s="1"/>
  <c r="AQ135" i="3" s="1"/>
  <c r="BD141" i="2"/>
  <c r="BE141" i="2" s="1"/>
  <c r="AQ136" i="3" s="1"/>
  <c r="BD142" i="2"/>
  <c r="BE142" i="2" s="1"/>
  <c r="AQ137" i="3" s="1"/>
  <c r="BD143" i="2"/>
  <c r="BE143" i="2" s="1"/>
  <c r="AQ138" i="3" s="1"/>
  <c r="BD144" i="2"/>
  <c r="BE144" i="2" s="1"/>
  <c r="AQ139" i="3" s="1"/>
  <c r="BD145" i="2"/>
  <c r="BE145" i="2" s="1"/>
  <c r="AQ140" i="3" s="1"/>
  <c r="BD146" i="2"/>
  <c r="BE146" i="2" s="1"/>
  <c r="AQ141" i="3" s="1"/>
  <c r="BD147" i="2"/>
  <c r="BE147" i="2" s="1"/>
  <c r="AQ142" i="3" s="1"/>
  <c r="BD148" i="2"/>
  <c r="BE148" i="2" s="1"/>
  <c r="AQ143" i="3" s="1"/>
  <c r="BD149" i="2"/>
  <c r="BE149" i="2" s="1"/>
  <c r="AQ144" i="3" s="1"/>
  <c r="BD150" i="2"/>
  <c r="BE150" i="2" s="1"/>
  <c r="AQ145" i="3" s="1"/>
  <c r="BD151" i="2"/>
  <c r="BE151" i="2" s="1"/>
  <c r="AQ146" i="3" s="1"/>
  <c r="BD152" i="2"/>
  <c r="BE152" i="2" s="1"/>
  <c r="BD153" i="2"/>
  <c r="BE153" i="2" s="1"/>
  <c r="AQ147" i="3" s="1"/>
  <c r="BD154" i="2"/>
  <c r="BE154" i="2" s="1"/>
  <c r="AQ148" i="3" s="1"/>
  <c r="BD155" i="2"/>
  <c r="BE155" i="2" s="1"/>
  <c r="AQ149" i="3" s="1"/>
  <c r="BD156" i="2"/>
  <c r="BE156" i="2" s="1"/>
  <c r="AQ150" i="3" s="1"/>
  <c r="BD157" i="2"/>
  <c r="BE157" i="2" s="1"/>
  <c r="AQ151" i="3" s="1"/>
  <c r="BD158" i="2"/>
  <c r="BE158" i="2" s="1"/>
  <c r="AQ152" i="3" s="1"/>
  <c r="BD159" i="2"/>
  <c r="BE159" i="2" s="1"/>
  <c r="AQ153" i="3" s="1"/>
  <c r="BD160" i="2"/>
  <c r="BE160" i="2" s="1"/>
  <c r="AQ154" i="3" s="1"/>
  <c r="BD161" i="2"/>
  <c r="BE161" i="2" s="1"/>
  <c r="AQ155" i="3" s="1"/>
  <c r="BD162" i="2"/>
  <c r="BE162" i="2" s="1"/>
  <c r="AQ156" i="3" s="1"/>
  <c r="BD163" i="2"/>
  <c r="BE163" i="2" s="1"/>
  <c r="AQ157" i="3" s="1"/>
  <c r="BD164" i="2"/>
  <c r="BE164" i="2" s="1"/>
  <c r="AQ158" i="3" s="1"/>
  <c r="BD165" i="2"/>
  <c r="BE165" i="2" s="1"/>
  <c r="AQ159" i="3" s="1"/>
  <c r="BD166" i="2"/>
  <c r="BE166" i="2" s="1"/>
  <c r="AQ160" i="3" s="1"/>
  <c r="BD167" i="2"/>
  <c r="BE167" i="2" s="1"/>
  <c r="AQ161" i="3" s="1"/>
  <c r="BD168" i="2"/>
  <c r="BE168" i="2" s="1"/>
  <c r="AQ162" i="3" s="1"/>
  <c r="BD169" i="2"/>
  <c r="BE169" i="2" s="1"/>
  <c r="AQ163" i="3" s="1"/>
  <c r="BD170" i="2"/>
  <c r="BE170" i="2" s="1"/>
  <c r="AQ164" i="3" s="1"/>
  <c r="BD171" i="2"/>
  <c r="BE171" i="2" s="1"/>
  <c r="AQ165" i="3" s="1"/>
  <c r="BD172" i="2"/>
  <c r="BE172" i="2" s="1"/>
  <c r="AQ166" i="3" s="1"/>
  <c r="BD173" i="2"/>
  <c r="BE173" i="2" s="1"/>
  <c r="AQ167" i="3" s="1"/>
  <c r="BD174" i="2"/>
  <c r="BE174" i="2" s="1"/>
  <c r="AQ168" i="3" s="1"/>
  <c r="BD175" i="2"/>
  <c r="BE175" i="2" s="1"/>
  <c r="AQ169" i="3" s="1"/>
  <c r="BD176" i="2"/>
  <c r="BE176" i="2" s="1"/>
  <c r="AQ170" i="3" s="1"/>
  <c r="BD177" i="2"/>
  <c r="BE177" i="2" s="1"/>
  <c r="AQ171" i="3" s="1"/>
  <c r="BD178" i="2"/>
  <c r="BE178" i="2" s="1"/>
  <c r="AQ172" i="3" s="1"/>
  <c r="BD179" i="2"/>
  <c r="BE179" i="2" s="1"/>
  <c r="AQ173" i="3" s="1"/>
  <c r="BD180" i="2"/>
  <c r="BE180" i="2" s="1"/>
  <c r="AQ174" i="3" s="1"/>
  <c r="BD181" i="2"/>
  <c r="BE181" i="2" s="1"/>
  <c r="AQ175" i="3" s="1"/>
  <c r="BD182" i="2"/>
  <c r="BE182" i="2" s="1"/>
  <c r="AQ176" i="3" s="1"/>
  <c r="BD183" i="2"/>
  <c r="BE183" i="2" s="1"/>
  <c r="AQ177" i="3" s="1"/>
  <c r="BD184" i="2"/>
  <c r="BE184" i="2" s="1"/>
  <c r="AQ178" i="3" s="1"/>
  <c r="BD185" i="2"/>
  <c r="BE185" i="2" s="1"/>
  <c r="AQ179" i="3" s="1"/>
  <c r="BD186" i="2"/>
  <c r="BE186" i="2" s="1"/>
  <c r="AQ180" i="3" s="1"/>
  <c r="BD187" i="2"/>
  <c r="BE187" i="2" s="1"/>
  <c r="AQ181" i="3" s="1"/>
  <c r="BD188" i="2"/>
  <c r="BE188" i="2" s="1"/>
  <c r="AQ182" i="3" s="1"/>
  <c r="BD189" i="2"/>
  <c r="BE189" i="2" s="1"/>
  <c r="AQ183" i="3" s="1"/>
  <c r="BD190" i="2"/>
  <c r="BE190" i="2" s="1"/>
  <c r="AQ184" i="3" s="1"/>
  <c r="BD191" i="2"/>
  <c r="BE191" i="2" s="1"/>
  <c r="AQ185" i="3" s="1"/>
  <c r="BD192" i="2"/>
  <c r="BE192" i="2" s="1"/>
  <c r="AQ186" i="3" s="1"/>
  <c r="BD193" i="2"/>
  <c r="BE193" i="2" s="1"/>
  <c r="AQ187" i="3" s="1"/>
  <c r="BD194" i="2"/>
  <c r="BE194" i="2" s="1"/>
  <c r="AQ188" i="3" s="1"/>
  <c r="BD195" i="2"/>
  <c r="BE195" i="2" s="1"/>
  <c r="AQ189" i="3" s="1"/>
  <c r="BD196" i="2"/>
  <c r="BE196" i="2" s="1"/>
  <c r="AQ190" i="3" s="1"/>
  <c r="BD197" i="2"/>
  <c r="BE197" i="2" s="1"/>
  <c r="AQ191" i="3" s="1"/>
  <c r="BD198" i="2"/>
  <c r="BE198" i="2" s="1"/>
  <c r="AQ192" i="3" s="1"/>
  <c r="BD199" i="2"/>
  <c r="BE199" i="2" s="1"/>
  <c r="AQ193" i="3" s="1"/>
  <c r="BD200" i="2"/>
  <c r="BE200" i="2" s="1"/>
  <c r="AQ194" i="3" s="1"/>
  <c r="BD201" i="2"/>
  <c r="BE201" i="2" s="1"/>
  <c r="AQ195" i="3" s="1"/>
  <c r="BD202" i="2"/>
  <c r="BE202" i="2" s="1"/>
  <c r="BD203" i="2"/>
  <c r="BE203" i="2" s="1"/>
  <c r="AQ197" i="3" s="1"/>
  <c r="BD204" i="2"/>
  <c r="BE204" i="2" s="1"/>
  <c r="AQ198" i="3" s="1"/>
  <c r="BD205" i="2"/>
  <c r="BE205" i="2" s="1"/>
  <c r="AQ199" i="3" s="1"/>
  <c r="BD206" i="2"/>
  <c r="BE206" i="2" s="1"/>
  <c r="AQ200" i="3" s="1"/>
  <c r="BD207" i="2"/>
  <c r="BE207" i="2" s="1"/>
  <c r="AQ201" i="3" s="1"/>
  <c r="BD208" i="2"/>
  <c r="BE208" i="2" s="1"/>
  <c r="BD209" i="2"/>
  <c r="BE209" i="2" s="1"/>
  <c r="AQ202" i="3" s="1"/>
  <c r="BD210" i="2"/>
  <c r="BE210" i="2" s="1"/>
  <c r="AQ203" i="3" s="1"/>
  <c r="BD211" i="2"/>
  <c r="BE211" i="2" s="1"/>
  <c r="AQ204" i="3" s="1"/>
  <c r="BD212" i="2"/>
  <c r="BE212" i="2" s="1"/>
  <c r="AQ205" i="3" s="1"/>
  <c r="BD213" i="2"/>
  <c r="BE213" i="2" s="1"/>
  <c r="AQ206" i="3" s="1"/>
  <c r="BD214" i="2"/>
  <c r="BE214" i="2" s="1"/>
  <c r="AQ207" i="3" s="1"/>
  <c r="BD215" i="2"/>
  <c r="BE215" i="2" s="1"/>
  <c r="AQ208" i="3" s="1"/>
  <c r="BD216" i="2"/>
  <c r="BE216" i="2" s="1"/>
  <c r="AQ209" i="3" s="1"/>
  <c r="BD217" i="2"/>
  <c r="BE217" i="2" s="1"/>
  <c r="AQ210" i="3" s="1"/>
  <c r="BD218" i="2"/>
  <c r="BE218" i="2" s="1"/>
  <c r="AQ211" i="3" s="1"/>
  <c r="BD219" i="2"/>
  <c r="BE219" i="2" s="1"/>
  <c r="AQ212" i="3" s="1"/>
  <c r="BD220" i="2"/>
  <c r="BE220" i="2" s="1"/>
  <c r="AQ213" i="3" s="1"/>
  <c r="BD221" i="2"/>
  <c r="BE221" i="2" s="1"/>
  <c r="AQ214" i="3" s="1"/>
  <c r="BD222" i="2"/>
  <c r="BE222" i="2" s="1"/>
  <c r="AQ215" i="3" s="1"/>
  <c r="BD223" i="2"/>
  <c r="BE223" i="2" s="1"/>
  <c r="AQ216" i="3" s="1"/>
  <c r="BD224" i="2"/>
  <c r="BE224" i="2" s="1"/>
  <c r="AQ217" i="3" s="1"/>
  <c r="BD225" i="2"/>
  <c r="BE225" i="2" s="1"/>
  <c r="AQ218" i="3" s="1"/>
  <c r="BD226" i="2"/>
  <c r="BE226" i="2" s="1"/>
  <c r="AQ219" i="3" s="1"/>
  <c r="BD227" i="2"/>
  <c r="BE227" i="2" s="1"/>
  <c r="AQ220" i="3" s="1"/>
  <c r="BD228" i="2"/>
  <c r="BE228" i="2" s="1"/>
  <c r="AQ221" i="3" s="1"/>
  <c r="BD229" i="2"/>
  <c r="BE229" i="2" s="1"/>
  <c r="AQ222" i="3" s="1"/>
  <c r="BD230" i="2"/>
  <c r="BE230" i="2" s="1"/>
  <c r="AQ223" i="3" s="1"/>
  <c r="BD231" i="2"/>
  <c r="BE231" i="2" s="1"/>
  <c r="AQ224" i="3" s="1"/>
  <c r="BD232" i="2"/>
  <c r="BE232" i="2" s="1"/>
  <c r="AQ225" i="3" s="1"/>
  <c r="BD233" i="2"/>
  <c r="BE233" i="2" s="1"/>
  <c r="AQ226" i="3" s="1"/>
  <c r="BD234" i="2"/>
  <c r="BE234" i="2" s="1"/>
  <c r="AQ227" i="3" s="1"/>
  <c r="BD235" i="2"/>
  <c r="BE235" i="2" s="1"/>
  <c r="AQ228" i="3" s="1"/>
  <c r="BD236" i="2"/>
  <c r="BE236" i="2" s="1"/>
  <c r="BD237" i="2"/>
  <c r="BE237" i="2" s="1"/>
  <c r="AQ229" i="3" s="1"/>
  <c r="BD238" i="2"/>
  <c r="BE238" i="2" s="1"/>
  <c r="AQ230" i="3" s="1"/>
  <c r="BD239" i="2"/>
  <c r="BE239" i="2" s="1"/>
  <c r="AQ231" i="3" s="1"/>
  <c r="BD240" i="2"/>
  <c r="BE240" i="2" s="1"/>
  <c r="AQ232" i="3" s="1"/>
  <c r="BD241" i="2"/>
  <c r="BE241" i="2" s="1"/>
  <c r="AQ233" i="3" s="1"/>
  <c r="BD242" i="2"/>
  <c r="BE242" i="2" s="1"/>
  <c r="AQ234" i="3" s="1"/>
  <c r="BD243" i="2"/>
  <c r="BE243" i="2" s="1"/>
  <c r="AQ235" i="3" s="1"/>
  <c r="BD244" i="2"/>
  <c r="BE244" i="2" s="1"/>
  <c r="AQ236" i="3" s="1"/>
  <c r="BD245" i="2"/>
  <c r="BE245" i="2" s="1"/>
  <c r="AQ237" i="3" s="1"/>
  <c r="BD246" i="2"/>
  <c r="BE246" i="2" s="1"/>
  <c r="AQ238" i="3" s="1"/>
  <c r="BD247" i="2"/>
  <c r="BE247" i="2" s="1"/>
  <c r="AQ239" i="3" s="1"/>
  <c r="BD248" i="2"/>
  <c r="BE248" i="2" s="1"/>
  <c r="AQ240" i="3" s="1"/>
  <c r="BD249" i="2"/>
  <c r="BE249" i="2" s="1"/>
  <c r="AQ241" i="3" s="1"/>
  <c r="BD250" i="2"/>
  <c r="BE250" i="2" s="1"/>
  <c r="AQ242" i="3" s="1"/>
  <c r="BD251" i="2"/>
  <c r="BE251" i="2" s="1"/>
  <c r="AQ243" i="3" s="1"/>
  <c r="BD252" i="2"/>
  <c r="BE252" i="2" s="1"/>
  <c r="AQ244" i="3" s="1"/>
  <c r="BD253" i="2"/>
  <c r="BE253" i="2" s="1"/>
  <c r="AQ245" i="3" s="1"/>
  <c r="BD254" i="2"/>
  <c r="BE254" i="2" s="1"/>
  <c r="AQ246" i="3" s="1"/>
  <c r="BD255" i="2"/>
  <c r="BE255" i="2" s="1"/>
  <c r="AQ247" i="3" s="1"/>
  <c r="BD256" i="2"/>
  <c r="BE256" i="2" s="1"/>
  <c r="AQ248" i="3" s="1"/>
  <c r="BD257" i="2"/>
  <c r="BE257" i="2" s="1"/>
  <c r="AQ249" i="3" s="1"/>
  <c r="BD258" i="2"/>
  <c r="BE258" i="2" s="1"/>
  <c r="AQ250" i="3" s="1"/>
  <c r="BD259" i="2"/>
  <c r="BE259" i="2" s="1"/>
  <c r="AQ251" i="3" s="1"/>
  <c r="BD260" i="2"/>
  <c r="BE260" i="2" s="1"/>
  <c r="AQ252" i="3" s="1"/>
  <c r="BD261" i="2"/>
  <c r="BE261" i="2" s="1"/>
  <c r="AQ253" i="3" s="1"/>
  <c r="BD262" i="2"/>
  <c r="BE262" i="2" s="1"/>
  <c r="AQ254" i="3" s="1"/>
  <c r="BD263" i="2"/>
  <c r="BE263" i="2" s="1"/>
  <c r="AQ255" i="3" s="1"/>
  <c r="BD264" i="2"/>
  <c r="BE264" i="2" s="1"/>
  <c r="AQ256" i="3" s="1"/>
  <c r="BD265" i="2"/>
  <c r="BE265" i="2" s="1"/>
  <c r="AQ257" i="3" s="1"/>
  <c r="BD266" i="2"/>
  <c r="BE266" i="2" s="1"/>
  <c r="AQ258" i="3" s="1"/>
  <c r="BD267" i="2"/>
  <c r="BE267" i="2" s="1"/>
  <c r="AQ259" i="3" s="1"/>
  <c r="BD268" i="2"/>
  <c r="BE268" i="2" s="1"/>
  <c r="AQ260" i="3" s="1"/>
  <c r="BD269" i="2"/>
  <c r="BE269" i="2" s="1"/>
  <c r="AQ261" i="3" s="1"/>
  <c r="BD270" i="2"/>
  <c r="BE270" i="2" s="1"/>
  <c r="BD271" i="2"/>
  <c r="BE271" i="2" s="1"/>
  <c r="AQ262" i="3" s="1"/>
  <c r="BD272" i="2"/>
  <c r="BE272" i="2" s="1"/>
  <c r="AQ263" i="3" s="1"/>
  <c r="BD273" i="2"/>
  <c r="BE273" i="2" s="1"/>
  <c r="AQ264" i="3" s="1"/>
  <c r="BD274" i="2"/>
  <c r="BE274" i="2" s="1"/>
  <c r="AQ265" i="3" s="1"/>
  <c r="BD275" i="2"/>
  <c r="BE275" i="2" s="1"/>
  <c r="AQ266" i="3" s="1"/>
  <c r="BD276" i="2"/>
  <c r="BE276" i="2" s="1"/>
  <c r="AQ267" i="3" s="1"/>
  <c r="BD277" i="2"/>
  <c r="BE277" i="2" s="1"/>
  <c r="AQ268" i="3" s="1"/>
  <c r="BD278" i="2"/>
  <c r="BE278" i="2" s="1"/>
  <c r="AQ269" i="3" s="1"/>
  <c r="BD279" i="2"/>
  <c r="BE279" i="2" s="1"/>
  <c r="AQ270" i="3" s="1"/>
  <c r="BD280" i="2"/>
  <c r="BE280" i="2" s="1"/>
  <c r="AQ271" i="3" s="1"/>
  <c r="BD281" i="2"/>
  <c r="BE281" i="2" s="1"/>
  <c r="AQ272" i="3" s="1"/>
  <c r="BD282" i="2"/>
  <c r="BE282" i="2" s="1"/>
  <c r="AQ273" i="3" s="1"/>
  <c r="BD283" i="2"/>
  <c r="BE283" i="2" s="1"/>
  <c r="AQ274" i="3" s="1"/>
  <c r="BD284" i="2"/>
  <c r="BE284" i="2" s="1"/>
  <c r="AQ275" i="3" s="1"/>
  <c r="BD285" i="2"/>
  <c r="BE285" i="2" s="1"/>
  <c r="AQ276" i="3" s="1"/>
  <c r="BD286" i="2"/>
  <c r="BE286" i="2" s="1"/>
  <c r="AQ277" i="3" s="1"/>
  <c r="BD287" i="2"/>
  <c r="BE287" i="2" s="1"/>
  <c r="AQ278" i="3" s="1"/>
  <c r="BD288" i="2"/>
  <c r="BE288" i="2" s="1"/>
  <c r="AQ279" i="3" s="1"/>
  <c r="BD289" i="2"/>
  <c r="BE289" i="2" s="1"/>
  <c r="AQ280" i="3" s="1"/>
  <c r="BD290" i="2"/>
  <c r="BE290" i="2" s="1"/>
  <c r="AQ281" i="3" s="1"/>
  <c r="BD291" i="2"/>
  <c r="BE291" i="2" s="1"/>
  <c r="AQ282" i="3" s="1"/>
  <c r="BD292" i="2"/>
  <c r="BE292" i="2" s="1"/>
  <c r="AQ283" i="3" s="1"/>
  <c r="BD293" i="2"/>
  <c r="BE293" i="2" s="1"/>
  <c r="AQ284" i="3" s="1"/>
  <c r="BD294" i="2"/>
  <c r="BE294" i="2" s="1"/>
  <c r="AQ285" i="3" s="1"/>
  <c r="BD295" i="2"/>
  <c r="BE295" i="2" s="1"/>
  <c r="AQ286" i="3" s="1"/>
  <c r="BD296" i="2"/>
  <c r="BE296" i="2" s="1"/>
  <c r="AQ287" i="3" s="1"/>
  <c r="BD297" i="2"/>
  <c r="BE297" i="2" s="1"/>
  <c r="AQ288" i="3" s="1"/>
  <c r="BD298" i="2"/>
  <c r="BE298" i="2" s="1"/>
  <c r="AQ289" i="3" s="1"/>
  <c r="BD299" i="2"/>
  <c r="BE299" i="2" s="1"/>
  <c r="AQ290" i="3" s="1"/>
  <c r="BD300" i="2"/>
  <c r="BE300" i="2" s="1"/>
  <c r="AQ291" i="3" s="1"/>
  <c r="BD301" i="2"/>
  <c r="BE301" i="2" s="1"/>
  <c r="AQ292" i="3" s="1"/>
  <c r="BD302" i="2"/>
  <c r="BE302" i="2" s="1"/>
  <c r="AQ293" i="3" s="1"/>
  <c r="BD303" i="2"/>
  <c r="BE303" i="2" s="1"/>
  <c r="AQ294" i="3" s="1"/>
  <c r="BD304" i="2"/>
  <c r="BE304" i="2" s="1"/>
  <c r="AQ295" i="3" s="1"/>
  <c r="BD305" i="2"/>
  <c r="BE305" i="2" s="1"/>
  <c r="AQ296" i="3" s="1"/>
  <c r="BD306" i="2"/>
  <c r="BE306" i="2" s="1"/>
  <c r="BD307" i="2"/>
  <c r="BE307" i="2" s="1"/>
  <c r="AQ297" i="3" s="1"/>
  <c r="BD308" i="2"/>
  <c r="BE308" i="2" s="1"/>
  <c r="AQ298" i="3" s="1"/>
  <c r="BD309" i="2"/>
  <c r="BE309" i="2" s="1"/>
  <c r="AQ299" i="3" s="1"/>
  <c r="BD310" i="2"/>
  <c r="BE310" i="2" s="1"/>
  <c r="BD311" i="2"/>
  <c r="BE311" i="2" s="1"/>
  <c r="AQ300" i="3" s="1"/>
  <c r="BD312" i="2"/>
  <c r="BE312" i="2" s="1"/>
  <c r="AQ301" i="3" s="1"/>
  <c r="BD313" i="2"/>
  <c r="BE313" i="2" s="1"/>
  <c r="AQ302" i="3" s="1"/>
  <c r="BD314" i="2"/>
  <c r="BE314" i="2" s="1"/>
  <c r="AQ303" i="3" s="1"/>
  <c r="BD315" i="2"/>
  <c r="BE315" i="2" s="1"/>
  <c r="AQ304" i="3" s="1"/>
  <c r="BD316" i="2"/>
  <c r="BE316" i="2" s="1"/>
  <c r="AQ305" i="3" s="1"/>
  <c r="BD317" i="2"/>
  <c r="BE317" i="2" s="1"/>
  <c r="AQ306" i="3" s="1"/>
  <c r="BD318" i="2"/>
  <c r="BE318" i="2" s="1"/>
  <c r="AQ307" i="3" s="1"/>
  <c r="BD319" i="2"/>
  <c r="BE319" i="2" s="1"/>
  <c r="AQ308" i="3" s="1"/>
  <c r="BD320" i="2"/>
  <c r="BE320" i="2" s="1"/>
  <c r="AQ309" i="3" s="1"/>
  <c r="BD321" i="2"/>
  <c r="BE321" i="2" s="1"/>
  <c r="AQ310" i="3" s="1"/>
  <c r="BD322" i="2"/>
  <c r="BE322" i="2" s="1"/>
  <c r="AQ311" i="3" s="1"/>
  <c r="BD323" i="2"/>
  <c r="BE323" i="2" s="1"/>
  <c r="AQ312" i="3" s="1"/>
  <c r="BD324" i="2"/>
  <c r="BE324" i="2" s="1"/>
  <c r="AQ313" i="3" s="1"/>
  <c r="BD325" i="2"/>
  <c r="BE325" i="2" s="1"/>
  <c r="AQ314" i="3" s="1"/>
  <c r="BD326" i="2"/>
  <c r="BE326" i="2" s="1"/>
  <c r="AQ315" i="3" s="1"/>
  <c r="BD327" i="2"/>
  <c r="BE327" i="2" s="1"/>
  <c r="AQ316" i="3" s="1"/>
  <c r="BD328" i="2"/>
  <c r="BE328" i="2" s="1"/>
  <c r="AQ317" i="3" s="1"/>
  <c r="BD329" i="2"/>
  <c r="BE329" i="2" s="1"/>
  <c r="AQ318" i="3" s="1"/>
  <c r="BD330" i="2"/>
  <c r="BE330" i="2" s="1"/>
  <c r="AQ319" i="3" s="1"/>
  <c r="BD331" i="2"/>
  <c r="BE331" i="2" s="1"/>
  <c r="AQ320" i="3" s="1"/>
  <c r="BD332" i="2"/>
  <c r="BE332" i="2" s="1"/>
  <c r="AQ321" i="3" s="1"/>
  <c r="BD333" i="2"/>
  <c r="BE333" i="2" s="1"/>
  <c r="AQ322" i="3" s="1"/>
  <c r="BD334" i="2"/>
  <c r="BE334" i="2" s="1"/>
  <c r="AQ323" i="3" s="1"/>
  <c r="BD335" i="2"/>
  <c r="BE335" i="2" s="1"/>
  <c r="AQ324" i="3" s="1"/>
  <c r="BD336" i="2"/>
  <c r="BE336" i="2" s="1"/>
  <c r="AQ325" i="3" s="1"/>
  <c r="BD337" i="2"/>
  <c r="BE337" i="2" s="1"/>
  <c r="AQ326" i="3" s="1"/>
  <c r="BD338" i="2"/>
  <c r="BE338" i="2" s="1"/>
  <c r="AQ327" i="3" s="1"/>
  <c r="BD339" i="2"/>
  <c r="BE339" i="2" s="1"/>
  <c r="AQ328" i="3" s="1"/>
  <c r="BD340" i="2"/>
  <c r="BE340" i="2" s="1"/>
  <c r="AQ329" i="3" s="1"/>
  <c r="BD341" i="2"/>
  <c r="BE341" i="2" s="1"/>
  <c r="AQ330" i="3" s="1"/>
  <c r="BD342" i="2"/>
  <c r="BE342" i="2" s="1"/>
  <c r="AQ331" i="3" s="1"/>
  <c r="BD343" i="2"/>
  <c r="BE343" i="2" s="1"/>
  <c r="AQ332" i="3" s="1"/>
  <c r="BD344" i="2"/>
  <c r="BE344" i="2" s="1"/>
  <c r="AQ333" i="3" s="1"/>
  <c r="BD345" i="2"/>
  <c r="BE345" i="2" s="1"/>
  <c r="AQ334" i="3" s="1"/>
  <c r="BD346" i="2"/>
  <c r="BE346" i="2" s="1"/>
  <c r="AQ335" i="3" s="1"/>
  <c r="BD347" i="2"/>
  <c r="BE347" i="2" s="1"/>
  <c r="AQ336" i="3" s="1"/>
  <c r="BD348" i="2"/>
  <c r="BE348" i="2" s="1"/>
  <c r="AQ337" i="3" s="1"/>
  <c r="BD349" i="2"/>
  <c r="BE349" i="2" s="1"/>
  <c r="AQ338" i="3" s="1"/>
  <c r="BD350" i="2"/>
  <c r="BE350" i="2" s="1"/>
  <c r="BD351" i="2"/>
  <c r="BE351" i="2" s="1"/>
  <c r="AQ339" i="3" s="1"/>
  <c r="BD352" i="2"/>
  <c r="BE352" i="2" s="1"/>
  <c r="AQ340" i="3" s="1"/>
  <c r="BD353" i="2"/>
  <c r="BE353" i="2" s="1"/>
  <c r="AQ341" i="3" s="1"/>
  <c r="BD354" i="2"/>
  <c r="BE354" i="2" s="1"/>
  <c r="AQ342" i="3" s="1"/>
  <c r="BD355" i="2"/>
  <c r="BE355" i="2" s="1"/>
  <c r="AQ343" i="3" s="1"/>
  <c r="BD356" i="2"/>
  <c r="BE356" i="2" s="1"/>
  <c r="AQ344" i="3" s="1"/>
  <c r="BD357" i="2"/>
  <c r="BE357" i="2" s="1"/>
  <c r="AQ345" i="3" s="1"/>
  <c r="BD358" i="2"/>
  <c r="BE358" i="2" s="1"/>
  <c r="AQ346" i="3" s="1"/>
  <c r="BD359" i="2"/>
  <c r="BE359" i="2" s="1"/>
  <c r="AQ347" i="3" s="1"/>
  <c r="BD360" i="2"/>
  <c r="BE360" i="2" s="1"/>
  <c r="AQ348" i="3" s="1"/>
  <c r="BD361" i="2"/>
  <c r="BE361" i="2" s="1"/>
  <c r="AQ349" i="3" s="1"/>
  <c r="BD362" i="2"/>
  <c r="BE362" i="2" s="1"/>
  <c r="AQ350" i="3" s="1"/>
  <c r="BD363" i="2"/>
  <c r="BE363" i="2" s="1"/>
  <c r="AQ351" i="3" s="1"/>
  <c r="BD364" i="2"/>
  <c r="BE364" i="2" s="1"/>
  <c r="AQ352" i="3" s="1"/>
  <c r="BD365" i="2"/>
  <c r="BE365" i="2" s="1"/>
  <c r="AQ353" i="3" s="1"/>
  <c r="BD366" i="2"/>
  <c r="BE366" i="2" s="1"/>
  <c r="AQ354" i="3" s="1"/>
  <c r="BD367" i="2"/>
  <c r="BE367" i="2" s="1"/>
  <c r="BD368" i="2"/>
  <c r="BE368" i="2" s="1"/>
  <c r="BD369" i="2"/>
  <c r="BE369" i="2" s="1"/>
  <c r="AQ355" i="3" s="1"/>
  <c r="BD370" i="2"/>
  <c r="BE370" i="2" s="1"/>
  <c r="AQ356" i="3" s="1"/>
  <c r="BD371" i="2"/>
  <c r="BE371" i="2" s="1"/>
  <c r="AQ357" i="3" s="1"/>
  <c r="BD372" i="2"/>
  <c r="BE372" i="2" s="1"/>
  <c r="AQ358" i="3" s="1"/>
  <c r="BD373" i="2"/>
  <c r="BE373" i="2" s="1"/>
  <c r="AQ359" i="3" s="1"/>
  <c r="BD374" i="2"/>
  <c r="BE374" i="2" s="1"/>
  <c r="AQ360" i="3" s="1"/>
  <c r="BD375" i="2"/>
  <c r="BE375" i="2" s="1"/>
  <c r="AQ361" i="3" s="1"/>
  <c r="BD376" i="2"/>
  <c r="BE376" i="2" s="1"/>
  <c r="AQ362" i="3" s="1"/>
  <c r="BD377" i="2"/>
  <c r="BE377" i="2" s="1"/>
  <c r="BD378" i="2"/>
  <c r="BE378" i="2" s="1"/>
  <c r="AQ364" i="3" s="1"/>
  <c r="BD379" i="2"/>
  <c r="BE379" i="2" s="1"/>
  <c r="AQ365" i="3" s="1"/>
  <c r="BD380" i="2"/>
  <c r="BE380" i="2" s="1"/>
  <c r="AQ366" i="3" s="1"/>
  <c r="BD381" i="2"/>
  <c r="BE381" i="2" s="1"/>
  <c r="AQ367" i="3" s="1"/>
  <c r="BD382" i="2"/>
  <c r="BE382" i="2" s="1"/>
  <c r="BD383" i="2"/>
  <c r="BE383" i="2" s="1"/>
  <c r="AQ368" i="3" s="1"/>
  <c r="BD384" i="2"/>
  <c r="BE384" i="2" s="1"/>
  <c r="AQ369" i="3" s="1"/>
  <c r="BD385" i="2"/>
  <c r="BE385" i="2" s="1"/>
  <c r="AQ370" i="3" s="1"/>
  <c r="BD386" i="2"/>
  <c r="BE386" i="2" s="1"/>
  <c r="AQ371" i="3" s="1"/>
  <c r="BD387" i="2"/>
  <c r="BE387" i="2" s="1"/>
  <c r="AQ372" i="3" s="1"/>
  <c r="BD388" i="2"/>
  <c r="BE388" i="2" s="1"/>
  <c r="AQ373" i="3" s="1"/>
  <c r="BD389" i="2"/>
  <c r="BE389" i="2" s="1"/>
  <c r="AQ374" i="3" s="1"/>
  <c r="BD390" i="2"/>
  <c r="BE390" i="2" s="1"/>
  <c r="AQ375" i="3" s="1"/>
  <c r="BD391" i="2"/>
  <c r="BE391" i="2" s="1"/>
  <c r="AQ376" i="3" s="1"/>
  <c r="BD392" i="2"/>
  <c r="BE392" i="2" s="1"/>
  <c r="AQ377" i="3" s="1"/>
  <c r="BD393" i="2"/>
  <c r="BE393" i="2" s="1"/>
  <c r="AQ378" i="3" s="1"/>
  <c r="BD394" i="2"/>
  <c r="BE394" i="2" s="1"/>
  <c r="AQ379" i="3" s="1"/>
  <c r="BD395" i="2"/>
  <c r="BE395" i="2" s="1"/>
  <c r="AQ380" i="3" s="1"/>
  <c r="BD396" i="2"/>
  <c r="BE396" i="2" s="1"/>
  <c r="AQ381" i="3" s="1"/>
  <c r="BD397" i="2"/>
  <c r="BE397" i="2" s="1"/>
  <c r="AQ382" i="3" s="1"/>
  <c r="BD398" i="2"/>
  <c r="BE398" i="2" s="1"/>
  <c r="AQ383" i="3" s="1"/>
  <c r="BD399" i="2"/>
  <c r="BE399" i="2" s="1"/>
  <c r="AQ384" i="3" s="1"/>
  <c r="BD400" i="2"/>
  <c r="BE400" i="2" s="1"/>
  <c r="AQ385" i="3" s="1"/>
  <c r="BD401" i="2"/>
  <c r="BE401" i="2" s="1"/>
  <c r="AQ386" i="3" s="1"/>
  <c r="BD402" i="2"/>
  <c r="BE402" i="2" s="1"/>
  <c r="AQ387" i="3" s="1"/>
  <c r="BD403" i="2"/>
  <c r="BE403" i="2" s="1"/>
  <c r="AQ388" i="3" s="1"/>
  <c r="BD404" i="2"/>
  <c r="BE404" i="2" s="1"/>
  <c r="AQ389" i="3" s="1"/>
  <c r="BD405" i="2"/>
  <c r="BE405" i="2" s="1"/>
  <c r="AQ390" i="3" s="1"/>
  <c r="BD406" i="2"/>
  <c r="BE406" i="2" s="1"/>
  <c r="AQ391" i="3" s="1"/>
  <c r="BD407" i="2"/>
  <c r="BE407" i="2" s="1"/>
  <c r="AQ392" i="3" s="1"/>
  <c r="BD408" i="2"/>
  <c r="BE408" i="2" s="1"/>
  <c r="AQ393" i="3" s="1"/>
  <c r="BD409" i="2"/>
  <c r="BE409" i="2" s="1"/>
  <c r="AQ394" i="3" s="1"/>
  <c r="BD410" i="2"/>
  <c r="BE410" i="2" s="1"/>
  <c r="AQ395" i="3" s="1"/>
  <c r="BD411" i="2"/>
  <c r="BE411" i="2" s="1"/>
  <c r="AQ396" i="3" s="1"/>
  <c r="BD412" i="2"/>
  <c r="BE412" i="2" s="1"/>
  <c r="AQ397" i="3" s="1"/>
  <c r="BD413" i="2"/>
  <c r="BE413" i="2" s="1"/>
  <c r="AQ398" i="3" s="1"/>
  <c r="BD414" i="2"/>
  <c r="BE414" i="2" s="1"/>
  <c r="AQ399" i="3" s="1"/>
  <c r="BD415" i="2"/>
  <c r="BE415" i="2" s="1"/>
  <c r="AQ400" i="3" s="1"/>
  <c r="BD416" i="2"/>
  <c r="BE416" i="2" s="1"/>
  <c r="AQ401" i="3" s="1"/>
  <c r="BD417" i="2"/>
  <c r="BE417" i="2" s="1"/>
  <c r="AQ402" i="3" s="1"/>
  <c r="BD418" i="2"/>
  <c r="BE418" i="2" s="1"/>
  <c r="AQ403" i="3" s="1"/>
  <c r="BD419" i="2"/>
  <c r="BE419" i="2" s="1"/>
  <c r="AQ404" i="3" s="1"/>
  <c r="BD420" i="2"/>
  <c r="BE420" i="2" s="1"/>
  <c r="AQ405" i="3" s="1"/>
  <c r="BD421" i="2"/>
  <c r="BE421" i="2" s="1"/>
  <c r="AQ406" i="3" s="1"/>
  <c r="BD422" i="2"/>
  <c r="BE422" i="2" s="1"/>
  <c r="AQ407" i="3" s="1"/>
  <c r="BD423" i="2"/>
  <c r="BE423" i="2" s="1"/>
  <c r="AQ408" i="3" s="1"/>
  <c r="BD424" i="2"/>
  <c r="BE424" i="2" s="1"/>
  <c r="AQ409" i="3" s="1"/>
  <c r="BD425" i="2"/>
  <c r="BE425" i="2" s="1"/>
  <c r="AQ410" i="3" s="1"/>
  <c r="BD426" i="2"/>
  <c r="BE426" i="2" s="1"/>
  <c r="AQ411" i="3" s="1"/>
  <c r="BD427" i="2"/>
  <c r="BE427" i="2" s="1"/>
  <c r="AQ412" i="3" s="1"/>
  <c r="BD428" i="2"/>
  <c r="BE428" i="2" s="1"/>
  <c r="AQ413" i="3" s="1"/>
  <c r="BD429" i="2"/>
  <c r="BE429" i="2" s="1"/>
  <c r="AQ414" i="3" s="1"/>
  <c r="BD430" i="2"/>
  <c r="BE430" i="2" s="1"/>
  <c r="AQ415" i="3" s="1"/>
  <c r="BD431" i="2"/>
  <c r="BE431" i="2" s="1"/>
  <c r="AQ416" i="3" s="1"/>
  <c r="BD432" i="2"/>
  <c r="BE432" i="2" s="1"/>
  <c r="AQ417" i="3" s="1"/>
  <c r="BD433" i="2"/>
  <c r="BE433" i="2" s="1"/>
  <c r="AQ418" i="3" s="1"/>
  <c r="BD434" i="2"/>
  <c r="BE434" i="2" s="1"/>
  <c r="AQ419" i="3" s="1"/>
  <c r="BD435" i="2"/>
  <c r="BE435" i="2" s="1"/>
  <c r="AQ420" i="3" s="1"/>
  <c r="BD436" i="2"/>
  <c r="BE436" i="2" s="1"/>
  <c r="AQ421" i="3" s="1"/>
  <c r="BD437" i="2"/>
  <c r="BE437" i="2" s="1"/>
  <c r="BD438" i="2"/>
  <c r="BE438" i="2" s="1"/>
  <c r="AQ422" i="3" s="1"/>
  <c r="BD439" i="2"/>
  <c r="BE439" i="2" s="1"/>
  <c r="AQ423" i="3" s="1"/>
  <c r="BD440" i="2"/>
  <c r="BE440" i="2" s="1"/>
  <c r="AQ424" i="3" s="1"/>
  <c r="BD441" i="2"/>
  <c r="BE441" i="2" s="1"/>
  <c r="AQ425" i="3" s="1"/>
  <c r="BD442" i="2"/>
  <c r="BE442" i="2" s="1"/>
  <c r="AQ426" i="3" s="1"/>
  <c r="BD443" i="2"/>
  <c r="BE443" i="2" s="1"/>
  <c r="AQ427" i="3" s="1"/>
  <c r="BD444" i="2"/>
  <c r="BE444" i="2" s="1"/>
  <c r="AQ428" i="3" s="1"/>
  <c r="BD445" i="2"/>
  <c r="BE445" i="2" s="1"/>
  <c r="BD446" i="2"/>
  <c r="BE446" i="2" s="1"/>
  <c r="AQ429" i="3" s="1"/>
  <c r="BD447" i="2"/>
  <c r="BE447" i="2" s="1"/>
  <c r="AQ430" i="3" s="1"/>
  <c r="BD448" i="2"/>
  <c r="BE448" i="2" s="1"/>
  <c r="AQ431" i="3" s="1"/>
  <c r="BD449" i="2"/>
  <c r="BE449" i="2" s="1"/>
  <c r="AQ432" i="3" s="1"/>
  <c r="BD450" i="2"/>
  <c r="BE450" i="2" s="1"/>
  <c r="AQ433" i="3" s="1"/>
  <c r="BD451" i="2"/>
  <c r="BE451" i="2" s="1"/>
  <c r="AQ434" i="3" s="1"/>
  <c r="BD452" i="2"/>
  <c r="BE452" i="2" s="1"/>
  <c r="AQ435" i="3" s="1"/>
  <c r="BD453" i="2"/>
  <c r="BE453" i="2" s="1"/>
  <c r="AQ436" i="3" s="1"/>
  <c r="BD454" i="2"/>
  <c r="BE454" i="2" s="1"/>
  <c r="AQ437" i="3" s="1"/>
  <c r="BD455" i="2"/>
  <c r="BE455" i="2" s="1"/>
  <c r="AQ438" i="3" s="1"/>
  <c r="BD456" i="2"/>
  <c r="BE456" i="2" s="1"/>
  <c r="AQ439" i="3" s="1"/>
  <c r="BD457" i="2"/>
  <c r="BE457" i="2" s="1"/>
  <c r="AQ440" i="3" s="1"/>
  <c r="BD458" i="2"/>
  <c r="BE458" i="2" s="1"/>
  <c r="AQ441" i="3" s="1"/>
  <c r="BD459" i="2"/>
  <c r="BE459" i="2" s="1"/>
  <c r="AQ442" i="3" s="1"/>
  <c r="BD460" i="2"/>
  <c r="BE460" i="2" s="1"/>
  <c r="AQ443" i="3" s="1"/>
  <c r="BD461" i="2"/>
  <c r="BE461" i="2" s="1"/>
  <c r="AQ444" i="3" s="1"/>
  <c r="BD462" i="2"/>
  <c r="BE462" i="2" s="1"/>
  <c r="AQ445" i="3" s="1"/>
  <c r="BD463" i="2"/>
  <c r="BE463" i="2" s="1"/>
  <c r="AQ446" i="3" s="1"/>
  <c r="BD464" i="2"/>
  <c r="BE464" i="2" s="1"/>
  <c r="BD465" i="2"/>
  <c r="BE465" i="2" s="1"/>
  <c r="AQ447" i="3" s="1"/>
  <c r="BD466" i="2"/>
  <c r="BE466" i="2" s="1"/>
  <c r="AQ448" i="3" s="1"/>
  <c r="BD467" i="2"/>
  <c r="BE467" i="2" s="1"/>
  <c r="AQ449" i="3" s="1"/>
  <c r="BD468" i="2"/>
  <c r="BE468" i="2" s="1"/>
  <c r="AQ450" i="3" s="1"/>
  <c r="BD469" i="2"/>
  <c r="BE469" i="2" s="1"/>
  <c r="AQ451" i="3" s="1"/>
  <c r="BD470" i="2"/>
  <c r="BE470" i="2" s="1"/>
  <c r="AQ452" i="3" s="1"/>
  <c r="BD471" i="2"/>
  <c r="BE471" i="2" s="1"/>
  <c r="AQ453" i="3" s="1"/>
  <c r="BD472" i="2"/>
  <c r="BE472" i="2" s="1"/>
  <c r="AQ454" i="3" s="1"/>
  <c r="BD473" i="2"/>
  <c r="BE473" i="2" s="1"/>
  <c r="AQ455" i="3" s="1"/>
  <c r="BD474" i="2"/>
  <c r="BE474" i="2" s="1"/>
  <c r="AQ456" i="3" s="1"/>
  <c r="BD475" i="2"/>
  <c r="BE475" i="2" s="1"/>
  <c r="AQ457" i="3" s="1"/>
  <c r="BD476" i="2"/>
  <c r="BE476" i="2" s="1"/>
  <c r="AQ458" i="3" s="1"/>
  <c r="BD477" i="2"/>
  <c r="BE477" i="2" s="1"/>
  <c r="AQ459" i="3" s="1"/>
  <c r="BD478" i="2"/>
  <c r="BE478" i="2" s="1"/>
  <c r="BD479" i="2"/>
  <c r="BE479" i="2" s="1"/>
  <c r="AQ461" i="3" s="1"/>
  <c r="BD480" i="2"/>
  <c r="BE480" i="2" s="1"/>
  <c r="AQ462" i="3" s="1"/>
  <c r="BD481" i="2"/>
  <c r="BE481" i="2" s="1"/>
  <c r="AQ463" i="3" s="1"/>
  <c r="BD482" i="2"/>
  <c r="BE482" i="2" s="1"/>
  <c r="AQ464" i="3" s="1"/>
  <c r="BD483" i="2"/>
  <c r="BE483" i="2" s="1"/>
  <c r="AQ465" i="3" s="1"/>
  <c r="BD484" i="2"/>
  <c r="BE484" i="2" s="1"/>
  <c r="AQ466" i="3" s="1"/>
  <c r="BD485" i="2"/>
  <c r="BE485" i="2" s="1"/>
  <c r="AQ467" i="3" s="1"/>
  <c r="BD486" i="2"/>
  <c r="BE486" i="2" s="1"/>
  <c r="AQ468" i="3" s="1"/>
  <c r="BD487" i="2"/>
  <c r="BE487" i="2" s="1"/>
  <c r="AQ469" i="3" s="1"/>
  <c r="BD488" i="2"/>
  <c r="BE488" i="2" s="1"/>
  <c r="AQ470" i="3" s="1"/>
  <c r="BD489" i="2"/>
  <c r="BE489" i="2" s="1"/>
  <c r="AQ471" i="3" s="1"/>
  <c r="BD490" i="2"/>
  <c r="BE490" i="2" s="1"/>
  <c r="AQ472" i="3" s="1"/>
  <c r="BD491" i="2"/>
  <c r="BE491" i="2" s="1"/>
  <c r="AQ473" i="3" s="1"/>
  <c r="BD492" i="2"/>
  <c r="BE492" i="2" s="1"/>
  <c r="AQ474" i="3" s="1"/>
  <c r="BD493" i="2"/>
  <c r="BE493" i="2" s="1"/>
  <c r="AQ475" i="3" s="1"/>
  <c r="BD494" i="2"/>
  <c r="BE494" i="2" s="1"/>
  <c r="AQ476" i="3" s="1"/>
  <c r="BD495" i="2"/>
  <c r="BE495" i="2" s="1"/>
  <c r="AQ477" i="3" s="1"/>
  <c r="BD496" i="2"/>
  <c r="BE496" i="2" s="1"/>
  <c r="AQ478" i="3" s="1"/>
  <c r="BD497" i="2"/>
  <c r="BE497" i="2" s="1"/>
  <c r="AQ479" i="3" s="1"/>
  <c r="BD498" i="2"/>
  <c r="BE498" i="2" s="1"/>
  <c r="BD499" i="2"/>
  <c r="BE499" i="2" s="1"/>
  <c r="BD500" i="2"/>
  <c r="BE500" i="2" s="1"/>
  <c r="AQ481" i="3" s="1"/>
  <c r="BD501" i="2"/>
  <c r="BE501" i="2" s="1"/>
  <c r="AQ482" i="3" s="1"/>
  <c r="BD502" i="2"/>
  <c r="BE502" i="2" s="1"/>
  <c r="AQ483" i="3" s="1"/>
  <c r="BD503" i="2"/>
  <c r="BE503" i="2" s="1"/>
  <c r="AQ484" i="3" s="1"/>
  <c r="BD504" i="2"/>
  <c r="BE504" i="2" s="1"/>
  <c r="BD505" i="2"/>
  <c r="BE505" i="2" s="1"/>
  <c r="AQ485" i="3" s="1"/>
  <c r="BD506" i="2"/>
  <c r="BE506" i="2" s="1"/>
  <c r="AQ486" i="3" s="1"/>
  <c r="BD507" i="2"/>
  <c r="BE507" i="2" s="1"/>
  <c r="AQ487" i="3" s="1"/>
  <c r="BD508" i="2"/>
  <c r="BE508" i="2" s="1"/>
  <c r="AQ488" i="3" s="1"/>
  <c r="BD509" i="2"/>
  <c r="BE509" i="2" s="1"/>
  <c r="AQ489" i="3" s="1"/>
  <c r="BD510" i="2"/>
  <c r="BE510" i="2" s="1"/>
  <c r="AQ490" i="3" s="1"/>
  <c r="BD511" i="2"/>
  <c r="BE511" i="2" s="1"/>
  <c r="AQ491" i="3" s="1"/>
  <c r="BD512" i="2"/>
  <c r="BE512" i="2" s="1"/>
  <c r="AQ492" i="3" s="1"/>
  <c r="BD513" i="2"/>
  <c r="BE513" i="2" s="1"/>
  <c r="AQ493" i="3" s="1"/>
  <c r="BD514" i="2"/>
  <c r="BE514" i="2" s="1"/>
  <c r="AQ494" i="3" s="1"/>
  <c r="BD515" i="2"/>
  <c r="BE515" i="2" s="1"/>
  <c r="AQ495" i="3" s="1"/>
  <c r="BD516" i="2"/>
  <c r="BE516" i="2" s="1"/>
  <c r="AQ496" i="3" s="1"/>
  <c r="BD517" i="2"/>
  <c r="BE517" i="2" s="1"/>
  <c r="BD518" i="2"/>
  <c r="BE518" i="2" s="1"/>
  <c r="AQ497" i="3" s="1"/>
  <c r="BD519" i="2"/>
  <c r="BE519" i="2" s="1"/>
  <c r="AQ498" i="3" s="1"/>
  <c r="BD520" i="2"/>
  <c r="BE520" i="2" s="1"/>
  <c r="AQ499" i="3" s="1"/>
  <c r="BD521" i="2"/>
  <c r="BE521" i="2" s="1"/>
  <c r="AQ500" i="3" s="1"/>
  <c r="BD522" i="2"/>
  <c r="BE522" i="2" s="1"/>
  <c r="AQ501" i="3" s="1"/>
  <c r="BD523" i="2"/>
  <c r="BE523" i="2" s="1"/>
  <c r="AQ502" i="3" s="1"/>
  <c r="BD524" i="2"/>
  <c r="BE524" i="2" s="1"/>
  <c r="AQ503" i="3" s="1"/>
  <c r="BD525" i="2"/>
  <c r="BE525" i="2" s="1"/>
  <c r="BD526" i="2"/>
  <c r="BE526" i="2" s="1"/>
  <c r="AQ504" i="3" s="1"/>
  <c r="BD527" i="2"/>
  <c r="BE527" i="2" s="1"/>
  <c r="AQ505" i="3" s="1"/>
  <c r="BD528" i="2"/>
  <c r="BE528" i="2" s="1"/>
  <c r="AQ506" i="3" s="1"/>
  <c r="BD529" i="2"/>
  <c r="BE529" i="2" s="1"/>
  <c r="AQ507" i="3" s="1"/>
  <c r="BD530" i="2"/>
  <c r="BE530" i="2" s="1"/>
  <c r="AQ508" i="3" s="1"/>
  <c r="BD531" i="2"/>
  <c r="BE531" i="2" s="1"/>
  <c r="AQ509" i="3" s="1"/>
  <c r="BD532" i="2"/>
  <c r="BE532" i="2" s="1"/>
  <c r="AQ510" i="3" s="1"/>
  <c r="BD533" i="2"/>
  <c r="BE533" i="2" s="1"/>
  <c r="AQ511" i="3" s="1"/>
  <c r="BD534" i="2"/>
  <c r="BE534" i="2" s="1"/>
  <c r="AQ512" i="3" s="1"/>
  <c r="BD535" i="2"/>
  <c r="BE535" i="2" s="1"/>
  <c r="AQ513" i="3" s="1"/>
  <c r="BD536" i="2"/>
  <c r="BE536" i="2" s="1"/>
  <c r="AQ514" i="3" s="1"/>
  <c r="BD537" i="2"/>
  <c r="BE537" i="2" s="1"/>
  <c r="AQ515" i="3" s="1"/>
  <c r="BD538" i="2"/>
  <c r="BE538" i="2" s="1"/>
  <c r="AQ516" i="3" s="1"/>
  <c r="BD539" i="2"/>
  <c r="BE539" i="2" s="1"/>
  <c r="AQ517" i="3" s="1"/>
  <c r="BD540" i="2"/>
  <c r="BE540" i="2" s="1"/>
  <c r="AQ518" i="3" s="1"/>
  <c r="BD541" i="2"/>
  <c r="BE541" i="2" s="1"/>
  <c r="AQ519" i="3" s="1"/>
  <c r="BD542" i="2"/>
  <c r="BE542" i="2" s="1"/>
  <c r="BD543" i="2"/>
  <c r="BE543" i="2" s="1"/>
  <c r="AQ520" i="3" s="1"/>
  <c r="BD544" i="2"/>
  <c r="BE544" i="2" s="1"/>
  <c r="AQ521" i="3" s="1"/>
  <c r="BD545" i="2"/>
  <c r="BE545" i="2" s="1"/>
  <c r="BD546" i="2"/>
  <c r="BE546" i="2" s="1"/>
  <c r="AQ522" i="3" s="1"/>
  <c r="BD547" i="2"/>
  <c r="BE547" i="2" s="1"/>
  <c r="AQ523" i="3" s="1"/>
  <c r="BD548" i="2"/>
  <c r="BE548" i="2" s="1"/>
  <c r="AQ524" i="3" s="1"/>
  <c r="BD549" i="2"/>
  <c r="BE549" i="2" s="1"/>
  <c r="AQ525" i="3" s="1"/>
  <c r="BD550" i="2"/>
  <c r="BE550" i="2" s="1"/>
  <c r="AQ526" i="3" s="1"/>
  <c r="BD551" i="2"/>
  <c r="BE551" i="2" s="1"/>
  <c r="AQ527" i="3" s="1"/>
  <c r="BD552" i="2"/>
  <c r="BE552" i="2" s="1"/>
  <c r="AQ528" i="3" s="1"/>
  <c r="BD553" i="2"/>
  <c r="BE553" i="2" s="1"/>
  <c r="AQ529" i="3" s="1"/>
  <c r="BD554" i="2"/>
  <c r="BE554" i="2" s="1"/>
  <c r="AQ530" i="3" s="1"/>
  <c r="BD555" i="2"/>
  <c r="BE555" i="2" s="1"/>
  <c r="AQ531" i="3" s="1"/>
  <c r="BD556" i="2"/>
  <c r="BE556" i="2" s="1"/>
  <c r="AQ532" i="3" s="1"/>
  <c r="BD557" i="2"/>
  <c r="BE557" i="2" s="1"/>
  <c r="AQ533" i="3" s="1"/>
  <c r="BD558" i="2"/>
  <c r="BE558" i="2" s="1"/>
  <c r="AQ534" i="3" s="1"/>
  <c r="BD559" i="2"/>
  <c r="BE559" i="2" s="1"/>
  <c r="AQ535" i="3" s="1"/>
  <c r="BD560" i="2"/>
  <c r="BE560" i="2" s="1"/>
  <c r="AQ536" i="3" s="1"/>
  <c r="BD561" i="2"/>
  <c r="BE561" i="2" s="1"/>
  <c r="AQ537" i="3" s="1"/>
  <c r="BD562" i="2"/>
  <c r="BE562" i="2" s="1"/>
  <c r="AQ538" i="3" s="1"/>
  <c r="BD563" i="2"/>
  <c r="BE563" i="2" s="1"/>
  <c r="AQ539" i="3" s="1"/>
  <c r="BD564" i="2"/>
  <c r="BE564" i="2" s="1"/>
  <c r="AQ540" i="3" s="1"/>
  <c r="BD565" i="2"/>
  <c r="BE565" i="2" s="1"/>
  <c r="AQ541" i="3" s="1"/>
  <c r="BD566" i="2"/>
  <c r="BE566" i="2" s="1"/>
  <c r="AQ542" i="3" s="1"/>
  <c r="BD567" i="2"/>
  <c r="BE567" i="2" s="1"/>
  <c r="AQ543" i="3" s="1"/>
  <c r="BD568" i="2"/>
  <c r="BE568" i="2" s="1"/>
  <c r="AQ544" i="3" s="1"/>
  <c r="BD569" i="2"/>
  <c r="BE569" i="2" s="1"/>
  <c r="AQ545" i="3" s="1"/>
  <c r="BD570" i="2"/>
  <c r="BE570" i="2" s="1"/>
  <c r="AQ546" i="3" s="1"/>
  <c r="BD571" i="2"/>
  <c r="BE571" i="2" s="1"/>
  <c r="AQ547" i="3" s="1"/>
  <c r="BD572" i="2"/>
  <c r="BE572" i="2" s="1"/>
  <c r="AQ548" i="3" s="1"/>
  <c r="BD573" i="2"/>
  <c r="BE573" i="2" s="1"/>
  <c r="AQ549" i="3" s="1"/>
  <c r="BD574" i="2"/>
  <c r="BE574" i="2" s="1"/>
  <c r="AQ550" i="3" s="1"/>
  <c r="BD575" i="2"/>
  <c r="BE575" i="2" s="1"/>
  <c r="AQ551" i="3" s="1"/>
  <c r="BD576" i="2"/>
  <c r="BE576" i="2" s="1"/>
  <c r="AQ552" i="3" s="1"/>
  <c r="BD577" i="2"/>
  <c r="BE577" i="2" s="1"/>
  <c r="BD578" i="2"/>
  <c r="BE578" i="2" s="1"/>
  <c r="BD579" i="2"/>
  <c r="BE579" i="2" s="1"/>
  <c r="AQ553" i="3" s="1"/>
  <c r="BD580" i="2"/>
  <c r="BE580" i="2" s="1"/>
  <c r="AQ554" i="3" s="1"/>
  <c r="BD581" i="2"/>
  <c r="BE581" i="2" s="1"/>
  <c r="AQ555" i="3" s="1"/>
  <c r="BD582" i="2"/>
  <c r="BE582" i="2" s="1"/>
  <c r="AQ556" i="3" s="1"/>
  <c r="BD583" i="2"/>
  <c r="BE583" i="2" s="1"/>
  <c r="AQ557" i="3" s="1"/>
  <c r="BD584" i="2"/>
  <c r="BE584" i="2" s="1"/>
  <c r="BD585" i="2"/>
  <c r="BE585" i="2" s="1"/>
  <c r="AQ558" i="3" s="1"/>
  <c r="BD586" i="2"/>
  <c r="BE586" i="2" s="1"/>
  <c r="AQ559" i="3" s="1"/>
  <c r="BD587" i="2"/>
  <c r="BE587" i="2" s="1"/>
  <c r="AQ560" i="3" s="1"/>
  <c r="BD588" i="2"/>
  <c r="BE588" i="2" s="1"/>
  <c r="AQ561" i="3" s="1"/>
  <c r="BD589" i="2"/>
  <c r="BE589" i="2" s="1"/>
  <c r="BD590" i="2"/>
  <c r="BE590" i="2" s="1"/>
  <c r="AQ563" i="3" s="1"/>
  <c r="BD591" i="2"/>
  <c r="BE591" i="2" s="1"/>
  <c r="AQ564" i="3" s="1"/>
  <c r="BD592" i="2"/>
  <c r="BE592" i="2" s="1"/>
  <c r="AQ565" i="3" s="1"/>
  <c r="BD593" i="2"/>
  <c r="BE593" i="2" s="1"/>
  <c r="AQ566" i="3" s="1"/>
  <c r="BD594" i="2"/>
  <c r="BE594" i="2" s="1"/>
  <c r="AQ567" i="3" s="1"/>
  <c r="BD595" i="2"/>
  <c r="BE595" i="2" s="1"/>
  <c r="AQ568" i="3" s="1"/>
  <c r="BD596" i="2"/>
  <c r="BE596" i="2" s="1"/>
  <c r="AQ569" i="3" s="1"/>
  <c r="BD597" i="2"/>
  <c r="BE597" i="2" s="1"/>
  <c r="AQ570" i="3" s="1"/>
  <c r="BD598" i="2"/>
  <c r="BE598" i="2" s="1"/>
  <c r="AQ571" i="3" s="1"/>
  <c r="BD599" i="2"/>
  <c r="BE599" i="2" s="1"/>
  <c r="AQ572" i="3" s="1"/>
  <c r="BD600" i="2"/>
  <c r="BE600" i="2" s="1"/>
  <c r="AQ573" i="3" s="1"/>
  <c r="BD601" i="2"/>
  <c r="BE601" i="2" s="1"/>
  <c r="AQ574" i="3" s="1"/>
  <c r="BD602" i="2"/>
  <c r="BE602" i="2" s="1"/>
  <c r="AQ575" i="3" s="1"/>
  <c r="BD603" i="2"/>
  <c r="BE603" i="2" s="1"/>
  <c r="AQ576" i="3" s="1"/>
  <c r="BD604" i="2"/>
  <c r="BE604" i="2" s="1"/>
  <c r="AQ577" i="3" s="1"/>
  <c r="BD605" i="2"/>
  <c r="BE605" i="2" s="1"/>
  <c r="AQ578" i="3" s="1"/>
  <c r="BD606" i="2"/>
  <c r="BE606" i="2" s="1"/>
  <c r="AQ579" i="3" s="1"/>
  <c r="BD607" i="2"/>
  <c r="BE607" i="2" s="1"/>
  <c r="AQ580" i="3" s="1"/>
  <c r="BD608" i="2"/>
  <c r="BE608" i="2" s="1"/>
  <c r="AQ581" i="3" s="1"/>
  <c r="BD609" i="2"/>
  <c r="BE609" i="2" s="1"/>
  <c r="AQ582" i="3" s="1"/>
  <c r="BD610" i="2"/>
  <c r="BE610" i="2" s="1"/>
  <c r="AQ583" i="3" s="1"/>
  <c r="BD611" i="2"/>
  <c r="BE611" i="2" s="1"/>
  <c r="AQ584" i="3" s="1"/>
  <c r="BD612" i="2"/>
  <c r="BE612" i="2" s="1"/>
  <c r="AQ585" i="3" s="1"/>
  <c r="BD613" i="2"/>
  <c r="BE613" i="2" s="1"/>
  <c r="AQ586" i="3" s="1"/>
  <c r="BD614" i="2"/>
  <c r="BE614" i="2" s="1"/>
  <c r="AQ587" i="3" s="1"/>
  <c r="BD615" i="2"/>
  <c r="BE615" i="2" s="1"/>
  <c r="AQ588" i="3" s="1"/>
  <c r="BD616" i="2"/>
  <c r="BE616" i="2" s="1"/>
  <c r="AQ589" i="3" s="1"/>
  <c r="BD617" i="2"/>
  <c r="BE617" i="2" s="1"/>
  <c r="AQ590" i="3" s="1"/>
  <c r="BD618" i="2"/>
  <c r="BE618" i="2" s="1"/>
  <c r="AQ591" i="3" s="1"/>
  <c r="BD619" i="2"/>
  <c r="BE619" i="2" s="1"/>
  <c r="AQ592" i="3" s="1"/>
  <c r="BD620" i="2"/>
  <c r="BE620" i="2" s="1"/>
  <c r="AQ593" i="3" s="1"/>
  <c r="BD621" i="2"/>
  <c r="BE621" i="2" s="1"/>
  <c r="AQ594" i="3" s="1"/>
  <c r="BD622" i="2"/>
  <c r="BE622" i="2" s="1"/>
  <c r="AQ595" i="3" s="1"/>
  <c r="BD623" i="2"/>
  <c r="BE623" i="2" s="1"/>
  <c r="AQ596" i="3" s="1"/>
  <c r="BD624" i="2"/>
  <c r="BE624" i="2" s="1"/>
  <c r="AQ597" i="3" s="1"/>
  <c r="BD625" i="2"/>
  <c r="BE625" i="2" s="1"/>
  <c r="AQ598" i="3" s="1"/>
  <c r="BD626" i="2"/>
  <c r="BE626" i="2" s="1"/>
  <c r="AQ599" i="3" s="1"/>
  <c r="BD627" i="2"/>
  <c r="BE627" i="2" s="1"/>
  <c r="AQ600" i="3" s="1"/>
  <c r="BD628" i="2"/>
  <c r="BE628" i="2" s="1"/>
  <c r="AQ601" i="3" s="1"/>
  <c r="BD629" i="2"/>
  <c r="BE629" i="2" s="1"/>
  <c r="AQ602" i="3" s="1"/>
  <c r="BD630" i="2"/>
  <c r="BE630" i="2" s="1"/>
  <c r="AQ603" i="3" s="1"/>
  <c r="BD631" i="2"/>
  <c r="BE631" i="2" s="1"/>
  <c r="AQ604" i="3" s="1"/>
  <c r="BD632" i="2"/>
  <c r="BE632" i="2" s="1"/>
  <c r="AQ605" i="3" s="1"/>
  <c r="BD633" i="2"/>
  <c r="BE633" i="2" s="1"/>
  <c r="AQ606" i="3" s="1"/>
  <c r="BD634" i="2"/>
  <c r="BE634" i="2" s="1"/>
  <c r="AQ607" i="3" s="1"/>
  <c r="BD635" i="2"/>
  <c r="BE635" i="2" s="1"/>
  <c r="AQ608" i="3" s="1"/>
  <c r="BD636" i="2"/>
  <c r="BE636" i="2" s="1"/>
  <c r="AQ609" i="3" s="1"/>
  <c r="BD637" i="2"/>
  <c r="BE637" i="2" s="1"/>
  <c r="AQ610" i="3" s="1"/>
  <c r="BD638" i="2"/>
  <c r="BE638" i="2" s="1"/>
  <c r="AQ611" i="3" s="1"/>
  <c r="BD639" i="2"/>
  <c r="BE639" i="2" s="1"/>
  <c r="AQ612" i="3" s="1"/>
  <c r="BD640" i="2"/>
  <c r="BE640" i="2" s="1"/>
  <c r="AQ613" i="3" s="1"/>
  <c r="BD641" i="2"/>
  <c r="BE641" i="2" s="1"/>
  <c r="AQ614" i="3" s="1"/>
  <c r="BD642" i="2"/>
  <c r="BE642" i="2" s="1"/>
  <c r="AQ615" i="3" s="1"/>
  <c r="BD643" i="2"/>
  <c r="BE643" i="2" s="1"/>
  <c r="AQ616" i="3" s="1"/>
  <c r="BD644" i="2"/>
  <c r="BE644" i="2" s="1"/>
  <c r="AQ617" i="3" s="1"/>
  <c r="BD645" i="2"/>
  <c r="BE645" i="2" s="1"/>
  <c r="AQ618" i="3" s="1"/>
  <c r="BD646" i="2"/>
  <c r="BE646" i="2" s="1"/>
  <c r="AQ619" i="3" s="1"/>
  <c r="BD647" i="2"/>
  <c r="BE647" i="2" s="1"/>
  <c r="AQ620" i="3" s="1"/>
  <c r="BD648" i="2"/>
  <c r="BE648" i="2" s="1"/>
  <c r="AQ621" i="3" s="1"/>
  <c r="BD649" i="2"/>
  <c r="BE649" i="2" s="1"/>
  <c r="AQ622" i="3" s="1"/>
  <c r="BD650" i="2"/>
  <c r="BE650" i="2" s="1"/>
  <c r="AQ623" i="3" s="1"/>
  <c r="BD651" i="2"/>
  <c r="BE651" i="2" s="1"/>
  <c r="AQ624" i="3" s="1"/>
  <c r="BD652" i="2"/>
  <c r="BE652" i="2" s="1"/>
  <c r="AQ625" i="3" s="1"/>
  <c r="BD653" i="2"/>
  <c r="BE653" i="2" s="1"/>
  <c r="AQ626" i="3" s="1"/>
  <c r="BD654" i="2"/>
  <c r="BE654" i="2" s="1"/>
  <c r="BD655" i="2"/>
  <c r="BE655" i="2" s="1"/>
  <c r="AQ627" i="3" s="1"/>
  <c r="BD656" i="2"/>
  <c r="BE656" i="2" s="1"/>
  <c r="AQ628" i="3" s="1"/>
  <c r="BD657" i="2"/>
  <c r="BE657" i="2" s="1"/>
  <c r="AQ629" i="3" s="1"/>
  <c r="BD658" i="2"/>
  <c r="BE658" i="2" s="1"/>
  <c r="AQ630" i="3" s="1"/>
  <c r="BD659" i="2"/>
  <c r="BE659" i="2" s="1"/>
  <c r="AQ631" i="3" s="1"/>
  <c r="BD660" i="2"/>
  <c r="BE660" i="2" s="1"/>
  <c r="AQ632" i="3" s="1"/>
  <c r="BD661" i="2"/>
  <c r="BE661" i="2" s="1"/>
  <c r="AQ633" i="3" s="1"/>
  <c r="BD662" i="2"/>
  <c r="BE662" i="2" s="1"/>
  <c r="AQ634" i="3" s="1"/>
  <c r="BD663" i="2"/>
  <c r="BE663" i="2" s="1"/>
  <c r="AQ635" i="3" s="1"/>
  <c r="BD664" i="2"/>
  <c r="BE664" i="2" s="1"/>
  <c r="AQ636" i="3" s="1"/>
  <c r="BD665" i="2"/>
  <c r="BE665" i="2" s="1"/>
  <c r="AQ637" i="3" s="1"/>
  <c r="BD666" i="2"/>
  <c r="BE666" i="2" s="1"/>
  <c r="AQ638" i="3" s="1"/>
  <c r="BD667" i="2"/>
  <c r="BE667" i="2" s="1"/>
  <c r="AQ639" i="3" s="1"/>
  <c r="BD668" i="2"/>
  <c r="BE668" i="2" s="1"/>
  <c r="AQ640" i="3" s="1"/>
  <c r="BD669" i="2"/>
  <c r="BE669" i="2" s="1"/>
  <c r="AQ641" i="3" s="1"/>
  <c r="BD670" i="2"/>
  <c r="BE670" i="2" s="1"/>
  <c r="AQ642" i="3" s="1"/>
  <c r="BD671" i="2"/>
  <c r="BE671" i="2" s="1"/>
  <c r="AQ643" i="3" s="1"/>
  <c r="BD672" i="2"/>
  <c r="BE672" i="2" s="1"/>
  <c r="AQ644" i="3" s="1"/>
  <c r="BD673" i="2"/>
  <c r="BE673" i="2" s="1"/>
  <c r="AQ645" i="3" s="1"/>
  <c r="BD674" i="2"/>
  <c r="BE674" i="2" s="1"/>
  <c r="AQ646" i="3" s="1"/>
  <c r="BD675" i="2"/>
  <c r="BE675" i="2" s="1"/>
  <c r="AQ647" i="3" s="1"/>
  <c r="BD676" i="2"/>
  <c r="BE676" i="2" s="1"/>
  <c r="AQ648" i="3" s="1"/>
  <c r="BD677" i="2"/>
  <c r="BE677" i="2" s="1"/>
  <c r="AQ649" i="3" s="1"/>
  <c r="BD678" i="2"/>
  <c r="BE678" i="2" s="1"/>
  <c r="AQ650" i="3" s="1"/>
  <c r="BD679" i="2"/>
  <c r="BE679" i="2" s="1"/>
  <c r="AQ651" i="3" s="1"/>
  <c r="BD680" i="2"/>
  <c r="BE680" i="2" s="1"/>
  <c r="AQ652" i="3" s="1"/>
  <c r="BD681" i="2"/>
  <c r="BE681" i="2" s="1"/>
  <c r="AQ653" i="3" s="1"/>
  <c r="BD682" i="2"/>
  <c r="BE682" i="2" s="1"/>
  <c r="AQ654" i="3" s="1"/>
  <c r="BD683" i="2"/>
  <c r="BE683" i="2" s="1"/>
  <c r="AQ655" i="3" s="1"/>
  <c r="BD684" i="2"/>
  <c r="BE684" i="2" s="1"/>
  <c r="AQ656" i="3" s="1"/>
  <c r="BD685" i="2"/>
  <c r="BE685" i="2" s="1"/>
  <c r="BD686" i="2"/>
  <c r="BE686" i="2" s="1"/>
  <c r="AQ657" i="3" s="1"/>
  <c r="BD687" i="2"/>
  <c r="BE687" i="2" s="1"/>
  <c r="AQ658" i="3" s="1"/>
  <c r="BD688" i="2"/>
  <c r="BE688" i="2" s="1"/>
  <c r="AQ659" i="3" s="1"/>
  <c r="BD689" i="2"/>
  <c r="BE689" i="2" s="1"/>
  <c r="BD690" i="2"/>
  <c r="BE690" i="2" s="1"/>
  <c r="AQ660" i="3" s="1"/>
  <c r="BD691" i="2"/>
  <c r="BE691" i="2" s="1"/>
  <c r="AQ661" i="3" s="1"/>
  <c r="BD692" i="2"/>
  <c r="BE692" i="2" s="1"/>
  <c r="AQ662" i="3" s="1"/>
  <c r="BD693" i="2"/>
  <c r="BE693" i="2" s="1"/>
  <c r="AQ663" i="3" s="1"/>
  <c r="BD694" i="2"/>
  <c r="BE694" i="2" s="1"/>
  <c r="AQ664" i="3" s="1"/>
  <c r="BD695" i="2"/>
  <c r="BE695" i="2" s="1"/>
  <c r="AQ665" i="3" s="1"/>
  <c r="BD696" i="2"/>
  <c r="BE696" i="2" s="1"/>
  <c r="AQ666" i="3" s="1"/>
  <c r="BD697" i="2"/>
  <c r="BE697" i="2" s="1"/>
  <c r="AQ667" i="3" s="1"/>
  <c r="BD698" i="2"/>
  <c r="BE698" i="2" s="1"/>
  <c r="AQ668" i="3" s="1"/>
  <c r="BD699" i="2"/>
  <c r="BE699" i="2" s="1"/>
  <c r="AQ669" i="3" s="1"/>
  <c r="BD700" i="2"/>
  <c r="BE700" i="2" s="1"/>
  <c r="AQ670" i="3" s="1"/>
  <c r="BD701" i="2"/>
  <c r="BE701" i="2" s="1"/>
  <c r="AQ671" i="3" s="1"/>
  <c r="BD702" i="2"/>
  <c r="BE702" i="2" s="1"/>
  <c r="AQ672" i="3" s="1"/>
  <c r="BD703" i="2"/>
  <c r="BE703" i="2" s="1"/>
  <c r="AQ673" i="3" s="1"/>
  <c r="BD704" i="2"/>
  <c r="BE704" i="2" s="1"/>
  <c r="BD705" i="2"/>
  <c r="BE705" i="2" s="1"/>
  <c r="AQ674" i="3" s="1"/>
  <c r="BD706" i="2"/>
  <c r="BE706" i="2" s="1"/>
  <c r="AQ675" i="3" s="1"/>
  <c r="BD707" i="2"/>
  <c r="BE707" i="2" s="1"/>
  <c r="AQ676" i="3" s="1"/>
  <c r="BD708" i="2"/>
  <c r="BE708" i="2" s="1"/>
  <c r="AQ677" i="3" s="1"/>
  <c r="BD709" i="2"/>
  <c r="BE709" i="2" s="1"/>
  <c r="AQ678" i="3" s="1"/>
  <c r="BD710" i="2"/>
  <c r="BE710" i="2" s="1"/>
  <c r="AQ679" i="3" s="1"/>
  <c r="BD711" i="2"/>
  <c r="BE711" i="2" s="1"/>
  <c r="AQ680" i="3" s="1"/>
  <c r="BD712" i="2"/>
  <c r="BE712" i="2" s="1"/>
  <c r="AQ681" i="3" s="1"/>
  <c r="BD713" i="2"/>
  <c r="BE713" i="2" s="1"/>
  <c r="AQ682" i="3" s="1"/>
  <c r="BD714" i="2"/>
  <c r="BE714" i="2" s="1"/>
  <c r="AQ683" i="3" s="1"/>
  <c r="BD715" i="2"/>
  <c r="BE715" i="2" s="1"/>
  <c r="AQ684" i="3" s="1"/>
  <c r="BD716" i="2"/>
  <c r="BE716" i="2" s="1"/>
  <c r="BD717" i="2"/>
  <c r="BE717" i="2" s="1"/>
  <c r="AQ685" i="3" s="1"/>
  <c r="BD718" i="2"/>
  <c r="BE718" i="2" s="1"/>
  <c r="AQ686" i="3" s="1"/>
  <c r="BD719" i="2"/>
  <c r="BE719" i="2" s="1"/>
  <c r="BD720" i="2"/>
  <c r="BE720" i="2" s="1"/>
  <c r="AQ687" i="3" s="1"/>
  <c r="BD721" i="2"/>
  <c r="BE721" i="2" s="1"/>
  <c r="AQ688" i="3" s="1"/>
  <c r="BD722" i="2"/>
  <c r="BE722" i="2" s="1"/>
  <c r="AQ689" i="3" s="1"/>
  <c r="BD723" i="2"/>
  <c r="BE723" i="2" s="1"/>
  <c r="AQ690" i="3" s="1"/>
  <c r="BD724" i="2"/>
  <c r="BE724" i="2" s="1"/>
  <c r="AQ691" i="3" s="1"/>
  <c r="BD725" i="2"/>
  <c r="BE725" i="2" s="1"/>
  <c r="AQ692" i="3" s="1"/>
  <c r="BD726" i="2"/>
  <c r="BE726" i="2" s="1"/>
  <c r="AQ693" i="3" s="1"/>
  <c r="BD727" i="2"/>
  <c r="BE727" i="2" s="1"/>
  <c r="AQ694" i="3" s="1"/>
  <c r="BD728" i="2"/>
  <c r="BE728" i="2" s="1"/>
  <c r="AQ695" i="3" s="1"/>
  <c r="BD729" i="2"/>
  <c r="BE729" i="2" s="1"/>
  <c r="AQ696" i="3" s="1"/>
  <c r="BD730" i="2"/>
  <c r="BE730" i="2" s="1"/>
  <c r="AQ697" i="3" s="1"/>
  <c r="BD731" i="2"/>
  <c r="BE731" i="2" s="1"/>
  <c r="AQ698" i="3" s="1"/>
  <c r="BD732" i="2"/>
  <c r="BE732" i="2" s="1"/>
  <c r="BD733" i="2"/>
  <c r="BE733" i="2" s="1"/>
  <c r="AQ699" i="3" s="1"/>
  <c r="BD734" i="2"/>
  <c r="BE734" i="2" s="1"/>
  <c r="AQ700" i="3" s="1"/>
  <c r="BD735" i="2"/>
  <c r="BE735" i="2" s="1"/>
  <c r="AQ701" i="3" s="1"/>
  <c r="BD736" i="2"/>
  <c r="BE736" i="2" s="1"/>
  <c r="BD737" i="2"/>
  <c r="BE737" i="2" s="1"/>
  <c r="AQ702" i="3" s="1"/>
  <c r="BD738" i="2"/>
  <c r="BE738" i="2" s="1"/>
  <c r="AQ703" i="3" s="1"/>
  <c r="BD739" i="2"/>
  <c r="BE739" i="2" s="1"/>
  <c r="AQ704" i="3" s="1"/>
  <c r="BD740" i="2"/>
  <c r="BE740" i="2" s="1"/>
  <c r="BD741" i="2"/>
  <c r="BE741" i="2" s="1"/>
  <c r="AQ705" i="3" s="1"/>
  <c r="BD742" i="2"/>
  <c r="BE742" i="2" s="1"/>
  <c r="AQ706" i="3" s="1"/>
  <c r="BD743" i="2"/>
  <c r="BE743" i="2" s="1"/>
  <c r="AQ707" i="3" s="1"/>
  <c r="BD744" i="2"/>
  <c r="BE744" i="2" s="1"/>
  <c r="AQ708" i="3" s="1"/>
  <c r="BD745" i="2"/>
  <c r="BE745" i="2" s="1"/>
  <c r="AQ709" i="3" s="1"/>
  <c r="BD746" i="2"/>
  <c r="BE746" i="2" s="1"/>
  <c r="AQ710" i="3" s="1"/>
  <c r="BD747" i="2"/>
  <c r="BE747" i="2" s="1"/>
  <c r="AQ711" i="3" s="1"/>
  <c r="BD748" i="2"/>
  <c r="BE748" i="2" s="1"/>
  <c r="AQ712" i="3" s="1"/>
  <c r="BD749" i="2"/>
  <c r="BE749" i="2" s="1"/>
  <c r="AQ713" i="3" s="1"/>
  <c r="BD750" i="2"/>
  <c r="BE750" i="2" s="1"/>
  <c r="AQ714" i="3" s="1"/>
  <c r="BD751" i="2"/>
  <c r="BE751" i="2" s="1"/>
  <c r="AQ715" i="3" s="1"/>
  <c r="BD752" i="2"/>
  <c r="BE752" i="2" s="1"/>
  <c r="AQ716" i="3" s="1"/>
  <c r="BD753" i="2"/>
  <c r="BE753" i="2" s="1"/>
  <c r="AQ717" i="3" s="1"/>
  <c r="BD754" i="2"/>
  <c r="BE754" i="2" s="1"/>
  <c r="AQ718" i="3" s="1"/>
  <c r="BD755" i="2"/>
  <c r="BE755" i="2" s="1"/>
  <c r="AQ719" i="3" s="1"/>
  <c r="BD756" i="2"/>
  <c r="BE756" i="2" s="1"/>
  <c r="AQ720" i="3" s="1"/>
  <c r="BD757" i="2"/>
  <c r="BE757" i="2" s="1"/>
  <c r="AQ721" i="3" s="1"/>
  <c r="BD758" i="2"/>
  <c r="BE758" i="2" s="1"/>
  <c r="AQ722" i="3" s="1"/>
  <c r="BD759" i="2"/>
  <c r="BE759" i="2" s="1"/>
  <c r="AQ723" i="3" s="1"/>
  <c r="BD760" i="2"/>
  <c r="BE760" i="2" s="1"/>
  <c r="AQ724" i="3" s="1"/>
  <c r="BD761" i="2"/>
  <c r="BE761" i="2" s="1"/>
  <c r="AQ725" i="3" s="1"/>
  <c r="BD762" i="2"/>
  <c r="BE762" i="2" s="1"/>
  <c r="BD763" i="2"/>
  <c r="BE763" i="2" s="1"/>
  <c r="AQ726" i="3" s="1"/>
  <c r="BD764" i="2"/>
  <c r="BE764" i="2" s="1"/>
  <c r="AQ727" i="3" s="1"/>
  <c r="BD765" i="2"/>
  <c r="BE765" i="2" s="1"/>
  <c r="AQ728" i="3" s="1"/>
  <c r="BD766" i="2"/>
  <c r="BE766" i="2" s="1"/>
  <c r="AQ729" i="3" s="1"/>
  <c r="BD767" i="2"/>
  <c r="BE767" i="2" s="1"/>
  <c r="AQ730" i="3" s="1"/>
  <c r="BD768" i="2"/>
  <c r="BE768" i="2" s="1"/>
  <c r="AQ731" i="3" s="1"/>
  <c r="BD769" i="2"/>
  <c r="BE769" i="2" s="1"/>
  <c r="AQ732" i="3" s="1"/>
  <c r="BD770" i="2"/>
  <c r="BE770" i="2" s="1"/>
  <c r="AQ733" i="3" s="1"/>
  <c r="BD771" i="2"/>
  <c r="BE771" i="2" s="1"/>
  <c r="AQ734" i="3" s="1"/>
  <c r="BD772" i="2"/>
  <c r="BE772" i="2" s="1"/>
  <c r="AQ735" i="3" s="1"/>
  <c r="BD773" i="2"/>
  <c r="BE773" i="2" s="1"/>
  <c r="AQ736" i="3" s="1"/>
  <c r="BD774" i="2"/>
  <c r="BE774" i="2" s="1"/>
  <c r="AQ737" i="3" s="1"/>
  <c r="BD775" i="2"/>
  <c r="BE775" i="2" s="1"/>
  <c r="BD776" i="2"/>
  <c r="BE776" i="2" s="1"/>
  <c r="AQ738" i="3" s="1"/>
  <c r="BD777" i="2"/>
  <c r="BE777" i="2" s="1"/>
  <c r="AQ739" i="3" s="1"/>
  <c r="BD778" i="2"/>
  <c r="BE778" i="2" s="1"/>
  <c r="AQ740" i="3" s="1"/>
  <c r="BD779" i="2"/>
  <c r="BE779" i="2" s="1"/>
  <c r="AQ741" i="3" s="1"/>
  <c r="BD780" i="2"/>
  <c r="BE780" i="2" s="1"/>
  <c r="AQ742" i="3" s="1"/>
  <c r="BD781" i="2"/>
  <c r="BE781" i="2" s="1"/>
  <c r="AQ743" i="3" s="1"/>
  <c r="BD782" i="2"/>
  <c r="BE782" i="2" s="1"/>
  <c r="AQ744" i="3" s="1"/>
  <c r="BD783" i="2"/>
  <c r="BE783" i="2" s="1"/>
  <c r="AQ745" i="3" s="1"/>
  <c r="BD784" i="2"/>
  <c r="BE784" i="2" s="1"/>
  <c r="AQ746" i="3" s="1"/>
  <c r="BD785" i="2"/>
  <c r="BE785" i="2" s="1"/>
  <c r="BD786" i="2"/>
  <c r="BE786" i="2" s="1"/>
  <c r="AQ748" i="3" s="1"/>
  <c r="BD787" i="2"/>
  <c r="BE787" i="2" s="1"/>
  <c r="AQ749" i="3" s="1"/>
  <c r="BD788" i="2"/>
  <c r="BE788" i="2" s="1"/>
  <c r="AQ750" i="3" s="1"/>
  <c r="BD789" i="2"/>
  <c r="BE789" i="2" s="1"/>
  <c r="AQ751" i="3" s="1"/>
  <c r="BD790" i="2"/>
  <c r="BE790" i="2" s="1"/>
  <c r="AQ752" i="3" s="1"/>
  <c r="BD791" i="2"/>
  <c r="BE791" i="2" s="1"/>
  <c r="AQ753" i="3" s="1"/>
  <c r="BD792" i="2"/>
  <c r="BE792" i="2" s="1"/>
  <c r="AQ754" i="3" s="1"/>
  <c r="BD793" i="2"/>
  <c r="BE793" i="2" s="1"/>
  <c r="AQ755" i="3" s="1"/>
  <c r="BD794" i="2"/>
  <c r="BE794" i="2" s="1"/>
  <c r="AQ756" i="3" s="1"/>
  <c r="BD795" i="2"/>
  <c r="BE795" i="2" s="1"/>
  <c r="AQ757" i="3" s="1"/>
  <c r="BD796" i="2"/>
  <c r="BE796" i="2" s="1"/>
  <c r="AQ758" i="3" s="1"/>
  <c r="BD797" i="2"/>
  <c r="BE797" i="2" s="1"/>
  <c r="AQ759" i="3" s="1"/>
  <c r="BD798" i="2"/>
  <c r="BE798" i="2" s="1"/>
  <c r="AQ760" i="3" s="1"/>
  <c r="BD799" i="2"/>
  <c r="BE799" i="2" s="1"/>
  <c r="AQ761" i="3" s="1"/>
  <c r="BD800" i="2"/>
  <c r="BE800" i="2" s="1"/>
  <c r="AQ762" i="3" s="1"/>
  <c r="BD801" i="2"/>
  <c r="BE801" i="2" s="1"/>
  <c r="AQ763" i="3" s="1"/>
  <c r="BD802" i="2"/>
  <c r="BE802" i="2" s="1"/>
  <c r="AQ764" i="3" s="1"/>
  <c r="BD803" i="2"/>
  <c r="BE803" i="2" s="1"/>
  <c r="AQ765" i="3" s="1"/>
  <c r="BD804" i="2"/>
  <c r="BE804" i="2" s="1"/>
  <c r="AQ766" i="3" s="1"/>
  <c r="BD805" i="2"/>
  <c r="BE805" i="2" s="1"/>
  <c r="AQ767" i="3" s="1"/>
  <c r="BD806" i="2"/>
  <c r="BE806" i="2" s="1"/>
  <c r="AQ768" i="3" s="1"/>
  <c r="BD807" i="2"/>
  <c r="BE807" i="2" s="1"/>
  <c r="AQ769" i="3" s="1"/>
  <c r="BD808" i="2"/>
  <c r="BE808" i="2" s="1"/>
  <c r="AQ770" i="3" s="1"/>
  <c r="BD809" i="2"/>
  <c r="BE809" i="2" s="1"/>
  <c r="BD810" i="2"/>
  <c r="BE810" i="2" s="1"/>
  <c r="AQ771" i="3" s="1"/>
  <c r="BD811" i="2"/>
  <c r="BE811" i="2" s="1"/>
  <c r="AQ772" i="3" s="1"/>
  <c r="BD812" i="2"/>
  <c r="BE812" i="2" s="1"/>
  <c r="AQ773" i="3" s="1"/>
  <c r="BD813" i="2"/>
  <c r="BE813" i="2" s="1"/>
  <c r="AQ774" i="3" s="1"/>
  <c r="BD814" i="2"/>
  <c r="BE814" i="2" s="1"/>
  <c r="AQ775" i="3" s="1"/>
  <c r="BD815" i="2"/>
  <c r="BE815" i="2" s="1"/>
  <c r="AQ776" i="3" s="1"/>
  <c r="BD816" i="2"/>
  <c r="BE816" i="2" s="1"/>
  <c r="AQ777" i="3" s="1"/>
  <c r="BD817" i="2"/>
  <c r="BE817" i="2" s="1"/>
  <c r="AQ778" i="3" s="1"/>
  <c r="BD818" i="2"/>
  <c r="BE818" i="2" s="1"/>
  <c r="AQ779" i="3" s="1"/>
  <c r="BD819" i="2"/>
  <c r="BE819" i="2" s="1"/>
  <c r="AQ780" i="3" s="1"/>
  <c r="BD820" i="2"/>
  <c r="BE820" i="2" s="1"/>
  <c r="AQ781" i="3" s="1"/>
  <c r="BD821" i="2"/>
  <c r="BE821" i="2" s="1"/>
  <c r="BD822" i="2"/>
  <c r="BE822" i="2" s="1"/>
  <c r="BD823" i="2"/>
  <c r="BE823" i="2" s="1"/>
  <c r="BD824" i="2"/>
  <c r="BE824" i="2" s="1"/>
  <c r="BD825" i="2"/>
  <c r="BE825" i="2" s="1"/>
  <c r="BD826" i="2"/>
  <c r="BE826" i="2" s="1"/>
  <c r="BD827" i="2"/>
  <c r="BE827" i="2" s="1"/>
  <c r="BD828" i="2"/>
  <c r="BE828" i="2" s="1"/>
  <c r="BD829" i="2"/>
  <c r="BE829" i="2" s="1"/>
  <c r="BD830" i="2"/>
  <c r="BE830" i="2" s="1"/>
  <c r="BD831" i="2"/>
  <c r="BE831" i="2" s="1"/>
  <c r="BD832" i="2"/>
  <c r="BE832" i="2" s="1"/>
  <c r="BD833" i="2"/>
  <c r="BE833" i="2" s="1"/>
  <c r="BD834" i="2"/>
  <c r="BE834" i="2" s="1"/>
  <c r="BD835" i="2"/>
  <c r="BE835" i="2" s="1"/>
  <c r="BD836" i="2"/>
  <c r="BE836" i="2" s="1"/>
  <c r="BD837" i="2"/>
  <c r="BE837" i="2" s="1"/>
  <c r="BD838" i="2"/>
  <c r="BE838" i="2" s="1"/>
  <c r="BD839" i="2"/>
  <c r="BE839" i="2" s="1"/>
  <c r="BD840" i="2"/>
  <c r="BE840" i="2" s="1"/>
  <c r="BD841" i="2"/>
  <c r="BE841" i="2" s="1"/>
  <c r="BD842" i="2"/>
  <c r="BE842" i="2" s="1"/>
  <c r="BD843" i="2"/>
  <c r="BE843" i="2" s="1"/>
  <c r="BD844" i="2"/>
  <c r="BE844" i="2" s="1"/>
  <c r="BD845" i="2"/>
  <c r="BE845" i="2" s="1"/>
  <c r="BD846" i="2"/>
  <c r="BE846" i="2" s="1"/>
  <c r="BD847" i="2"/>
  <c r="BE847" i="2" s="1"/>
  <c r="BD848" i="2"/>
  <c r="BE848" i="2" s="1"/>
  <c r="BD849" i="2"/>
  <c r="BE849" i="2" s="1"/>
  <c r="BD850" i="2"/>
  <c r="BE850" i="2" s="1"/>
  <c r="BD851" i="2"/>
  <c r="BE851" i="2" s="1"/>
  <c r="BD852" i="2"/>
  <c r="BE852" i="2" s="1"/>
  <c r="BD853" i="2"/>
  <c r="BE853" i="2" s="1"/>
  <c r="BD854" i="2"/>
  <c r="BE854" i="2" s="1"/>
  <c r="BD855" i="2"/>
  <c r="BE855" i="2" s="1"/>
  <c r="BD856" i="2"/>
  <c r="BE856" i="2" s="1"/>
  <c r="BD857" i="2"/>
  <c r="BE857" i="2" s="1"/>
  <c r="BD858" i="2"/>
  <c r="BE858" i="2" s="1"/>
  <c r="BD859" i="2"/>
  <c r="BE859" i="2" s="1"/>
  <c r="BD860" i="2"/>
  <c r="BE860" i="2" s="1"/>
  <c r="BD861" i="2"/>
  <c r="BE861" i="2" s="1"/>
  <c r="BD862" i="2"/>
  <c r="BE862" i="2" s="1"/>
  <c r="BD863" i="2"/>
  <c r="BE863" i="2" s="1"/>
  <c r="BD864" i="2"/>
  <c r="BE864" i="2" s="1"/>
  <c r="BD865" i="2"/>
  <c r="BE865" i="2" s="1"/>
  <c r="BD866" i="2"/>
  <c r="BE866" i="2" s="1"/>
  <c r="BD867" i="2"/>
  <c r="BE867" i="2" s="1"/>
  <c r="BD868" i="2"/>
  <c r="BE868" i="2" s="1"/>
  <c r="BD869" i="2"/>
  <c r="BE869" i="2" s="1"/>
  <c r="BD870" i="2"/>
  <c r="BE870" i="2" s="1"/>
  <c r="BD871" i="2"/>
  <c r="BE871" i="2" s="1"/>
  <c r="BD872" i="2"/>
  <c r="BE872" i="2" s="1"/>
  <c r="BD873" i="2"/>
  <c r="BE873" i="2" s="1"/>
  <c r="BD874" i="2"/>
  <c r="BE874" i="2" s="1"/>
  <c r="BD875" i="2"/>
  <c r="BE875" i="2" s="1"/>
  <c r="BD876" i="2"/>
  <c r="BE876" i="2" s="1"/>
  <c r="BD877" i="2"/>
  <c r="BE877" i="2" s="1"/>
  <c r="BD878" i="2"/>
  <c r="BE878" i="2" s="1"/>
  <c r="BD879" i="2"/>
  <c r="BE879" i="2" s="1"/>
  <c r="BD880" i="2"/>
  <c r="BE880" i="2" s="1"/>
  <c r="BD881" i="2"/>
  <c r="BE881" i="2" s="1"/>
  <c r="BD882" i="2"/>
  <c r="BE882" i="2" s="1"/>
  <c r="BD883" i="2"/>
  <c r="BE883" i="2" s="1"/>
  <c r="BD884" i="2"/>
  <c r="BE884" i="2" s="1"/>
  <c r="BD885" i="2"/>
  <c r="BE885" i="2" s="1"/>
  <c r="BD886" i="2"/>
  <c r="BE886" i="2" s="1"/>
  <c r="BD887" i="2"/>
  <c r="BE887" i="2" s="1"/>
  <c r="BD888" i="2"/>
  <c r="BE888" i="2" s="1"/>
  <c r="BD889" i="2"/>
  <c r="BE889" i="2" s="1"/>
  <c r="BD890" i="2"/>
  <c r="BE890" i="2" s="1"/>
  <c r="BD891" i="2"/>
  <c r="BE891" i="2" s="1"/>
  <c r="BD892" i="2"/>
  <c r="BE892" i="2" s="1"/>
  <c r="BD893" i="2"/>
  <c r="BE893" i="2" s="1"/>
  <c r="BD894" i="2"/>
  <c r="BE894" i="2" s="1"/>
  <c r="BD895" i="2"/>
  <c r="BE895" i="2" s="1"/>
  <c r="BD896" i="2"/>
  <c r="BE896" i="2" s="1"/>
  <c r="BD897" i="2"/>
  <c r="BE897" i="2" s="1"/>
  <c r="BD898" i="2"/>
  <c r="BE898" i="2" s="1"/>
  <c r="BD899" i="2"/>
  <c r="BE899" i="2" s="1"/>
  <c r="BD2" i="2"/>
  <c r="BE2" i="2" s="1"/>
  <c r="AQ2" i="3" s="1"/>
  <c r="BU2" i="2"/>
  <c r="AY2" i="3" s="1"/>
  <c r="BB3" i="2"/>
  <c r="BC3" i="2" s="1"/>
  <c r="AP3" i="3" s="1"/>
  <c r="BB4" i="2"/>
  <c r="BC4" i="2" s="1"/>
  <c r="AP4" i="3" s="1"/>
  <c r="BB5" i="2"/>
  <c r="BC5" i="2" s="1"/>
  <c r="AP5" i="3" s="1"/>
  <c r="BB6" i="2"/>
  <c r="BC6" i="2" s="1"/>
  <c r="AP6" i="3" s="1"/>
  <c r="BB7" i="2"/>
  <c r="BC7" i="2" s="1"/>
  <c r="AP7" i="3" s="1"/>
  <c r="BB8" i="2"/>
  <c r="BC8" i="2" s="1"/>
  <c r="AP8" i="3" s="1"/>
  <c r="BB9" i="2"/>
  <c r="BC9" i="2" s="1"/>
  <c r="AP9" i="3" s="1"/>
  <c r="BB10" i="2"/>
  <c r="BC10" i="2" s="1"/>
  <c r="AP10" i="3" s="1"/>
  <c r="BB11" i="2"/>
  <c r="BC11" i="2" s="1"/>
  <c r="AP11" i="3" s="1"/>
  <c r="BB12" i="2"/>
  <c r="BC12" i="2" s="1"/>
  <c r="AP12" i="3" s="1"/>
  <c r="BB13" i="2"/>
  <c r="BC13" i="2" s="1"/>
  <c r="AP13" i="3" s="1"/>
  <c r="BB14" i="2"/>
  <c r="BC14" i="2" s="1"/>
  <c r="AP14" i="3" s="1"/>
  <c r="BB15" i="2"/>
  <c r="BC15" i="2" s="1"/>
  <c r="AP15" i="3" s="1"/>
  <c r="BB16" i="2"/>
  <c r="BC16" i="2" s="1"/>
  <c r="AP16" i="3" s="1"/>
  <c r="BB17" i="2"/>
  <c r="BC17" i="2" s="1"/>
  <c r="AP17" i="3" s="1"/>
  <c r="BB18" i="2"/>
  <c r="BC18" i="2" s="1"/>
  <c r="AP18" i="3" s="1"/>
  <c r="BB19" i="2"/>
  <c r="BC19" i="2" s="1"/>
  <c r="AP19" i="3" s="1"/>
  <c r="BB20" i="2"/>
  <c r="BC20" i="2" s="1"/>
  <c r="AP20" i="3" s="1"/>
  <c r="BB21" i="2"/>
  <c r="BC21" i="2" s="1"/>
  <c r="AP21" i="3" s="1"/>
  <c r="BB22" i="2"/>
  <c r="BC22" i="2" s="1"/>
  <c r="AP22" i="3" s="1"/>
  <c r="BB23" i="2"/>
  <c r="BC23" i="2" s="1"/>
  <c r="AP23" i="3" s="1"/>
  <c r="BB24" i="2"/>
  <c r="BC24" i="2" s="1"/>
  <c r="AP24" i="3" s="1"/>
  <c r="BB25" i="2"/>
  <c r="BC25" i="2" s="1"/>
  <c r="AP25" i="3" s="1"/>
  <c r="BB26" i="2"/>
  <c r="BC26" i="2" s="1"/>
  <c r="AP26" i="3" s="1"/>
  <c r="BB27" i="2"/>
  <c r="BC27" i="2" s="1"/>
  <c r="AP27" i="3" s="1"/>
  <c r="BB28" i="2"/>
  <c r="BC28" i="2" s="1"/>
  <c r="AP28" i="3" s="1"/>
  <c r="BB29" i="2"/>
  <c r="BC29" i="2" s="1"/>
  <c r="AP29" i="3" s="1"/>
  <c r="BB30" i="2"/>
  <c r="BC30" i="2" s="1"/>
  <c r="AP30" i="3" s="1"/>
  <c r="BB31" i="2"/>
  <c r="BC31" i="2" s="1"/>
  <c r="AP31" i="3" s="1"/>
  <c r="BB32" i="2"/>
  <c r="BC32" i="2" s="1"/>
  <c r="AP32" i="3" s="1"/>
  <c r="BB33" i="2"/>
  <c r="BC33" i="2" s="1"/>
  <c r="AP33" i="3" s="1"/>
  <c r="BB34" i="2"/>
  <c r="BC34" i="2" s="1"/>
  <c r="AP34" i="3" s="1"/>
  <c r="BB35" i="2"/>
  <c r="BC35" i="2" s="1"/>
  <c r="AP35" i="3" s="1"/>
  <c r="BB36" i="2"/>
  <c r="BC36" i="2" s="1"/>
  <c r="BB37" i="2"/>
  <c r="BC37" i="2" s="1"/>
  <c r="AP36" i="3" s="1"/>
  <c r="BB38" i="2"/>
  <c r="BC38" i="2" s="1"/>
  <c r="AP37" i="3" s="1"/>
  <c r="BB39" i="2"/>
  <c r="BC39" i="2" s="1"/>
  <c r="AP38" i="3" s="1"/>
  <c r="BB40" i="2"/>
  <c r="BC40" i="2" s="1"/>
  <c r="AP39" i="3" s="1"/>
  <c r="BB41" i="2"/>
  <c r="BC41" i="2" s="1"/>
  <c r="AP40" i="3" s="1"/>
  <c r="BB42" i="2"/>
  <c r="BC42" i="2" s="1"/>
  <c r="AP41" i="3" s="1"/>
  <c r="BB43" i="2"/>
  <c r="BC43" i="2" s="1"/>
  <c r="AP42" i="3" s="1"/>
  <c r="BB44" i="2"/>
  <c r="BC44" i="2" s="1"/>
  <c r="AP43" i="3" s="1"/>
  <c r="BB45" i="2"/>
  <c r="BC45" i="2" s="1"/>
  <c r="AP44" i="3" s="1"/>
  <c r="BB46" i="2"/>
  <c r="BC46" i="2" s="1"/>
  <c r="BB47" i="2"/>
  <c r="BC47" i="2" s="1"/>
  <c r="AP46" i="3" s="1"/>
  <c r="BB48" i="2"/>
  <c r="BC48" i="2" s="1"/>
  <c r="AP47" i="3" s="1"/>
  <c r="BB49" i="2"/>
  <c r="BC49" i="2" s="1"/>
  <c r="AP48" i="3" s="1"/>
  <c r="BB50" i="2"/>
  <c r="BC50" i="2" s="1"/>
  <c r="BB51" i="2"/>
  <c r="BC51" i="2" s="1"/>
  <c r="AP49" i="3" s="1"/>
  <c r="BB52" i="2"/>
  <c r="BC52" i="2" s="1"/>
  <c r="AP50" i="3" s="1"/>
  <c r="BB53" i="2"/>
  <c r="BC53" i="2" s="1"/>
  <c r="AP51" i="3" s="1"/>
  <c r="BB54" i="2"/>
  <c r="BC54" i="2" s="1"/>
  <c r="AP52" i="3" s="1"/>
  <c r="BB55" i="2"/>
  <c r="BC55" i="2" s="1"/>
  <c r="AP53" i="3" s="1"/>
  <c r="BB56" i="2"/>
  <c r="BC56" i="2" s="1"/>
  <c r="AP54" i="3" s="1"/>
  <c r="BB57" i="2"/>
  <c r="BC57" i="2" s="1"/>
  <c r="AP55" i="3" s="1"/>
  <c r="BB58" i="2"/>
  <c r="BC58" i="2" s="1"/>
  <c r="AP56" i="3" s="1"/>
  <c r="BB59" i="2"/>
  <c r="BC59" i="2" s="1"/>
  <c r="AP57" i="3" s="1"/>
  <c r="BB60" i="2"/>
  <c r="BC60" i="2" s="1"/>
  <c r="AP58" i="3" s="1"/>
  <c r="BB61" i="2"/>
  <c r="BC61" i="2" s="1"/>
  <c r="AP59" i="3" s="1"/>
  <c r="BB62" i="2"/>
  <c r="BC62" i="2" s="1"/>
  <c r="AP60" i="3" s="1"/>
  <c r="BB63" i="2"/>
  <c r="BC63" i="2" s="1"/>
  <c r="AP61" i="3" s="1"/>
  <c r="BB64" i="2"/>
  <c r="BC64" i="2" s="1"/>
  <c r="AP62" i="3" s="1"/>
  <c r="BB65" i="2"/>
  <c r="BC65" i="2" s="1"/>
  <c r="AP63" i="3" s="1"/>
  <c r="BB66" i="2"/>
  <c r="BC66" i="2" s="1"/>
  <c r="AP64" i="3" s="1"/>
  <c r="BB67" i="2"/>
  <c r="BC67" i="2" s="1"/>
  <c r="AP65" i="3" s="1"/>
  <c r="BB68" i="2"/>
  <c r="BC68" i="2" s="1"/>
  <c r="AP66" i="3" s="1"/>
  <c r="BB69" i="2"/>
  <c r="BC69" i="2" s="1"/>
  <c r="AP67" i="3" s="1"/>
  <c r="BB70" i="2"/>
  <c r="BC70" i="2" s="1"/>
  <c r="AP68" i="3" s="1"/>
  <c r="BB71" i="2"/>
  <c r="BC71" i="2" s="1"/>
  <c r="AP69" i="3" s="1"/>
  <c r="BB72" i="2"/>
  <c r="BC72" i="2" s="1"/>
  <c r="AP70" i="3" s="1"/>
  <c r="BB73" i="2"/>
  <c r="BC73" i="2" s="1"/>
  <c r="AP71" i="3" s="1"/>
  <c r="BB74" i="2"/>
  <c r="BC74" i="2" s="1"/>
  <c r="AP72" i="3" s="1"/>
  <c r="BB75" i="2"/>
  <c r="BC75" i="2" s="1"/>
  <c r="AP73" i="3" s="1"/>
  <c r="BB76" i="2"/>
  <c r="BC76" i="2" s="1"/>
  <c r="AP74" i="3" s="1"/>
  <c r="BB77" i="2"/>
  <c r="BC77" i="2" s="1"/>
  <c r="AP75" i="3" s="1"/>
  <c r="BB78" i="2"/>
  <c r="BC78" i="2" s="1"/>
  <c r="AP76" i="3" s="1"/>
  <c r="BB79" i="2"/>
  <c r="BC79" i="2" s="1"/>
  <c r="AP77" i="3" s="1"/>
  <c r="BB80" i="2"/>
  <c r="BC80" i="2" s="1"/>
  <c r="AP78" i="3" s="1"/>
  <c r="BB81" i="2"/>
  <c r="BC81" i="2" s="1"/>
  <c r="AP79" i="3" s="1"/>
  <c r="BB82" i="2"/>
  <c r="BC82" i="2" s="1"/>
  <c r="AP80" i="3" s="1"/>
  <c r="BB83" i="2"/>
  <c r="BC83" i="2" s="1"/>
  <c r="AP81" i="3" s="1"/>
  <c r="BB84" i="2"/>
  <c r="BC84" i="2" s="1"/>
  <c r="AP82" i="3" s="1"/>
  <c r="BB85" i="2"/>
  <c r="BC85" i="2" s="1"/>
  <c r="AP83" i="3" s="1"/>
  <c r="BB86" i="2"/>
  <c r="BC86" i="2" s="1"/>
  <c r="AP84" i="3" s="1"/>
  <c r="BB87" i="2"/>
  <c r="BC87" i="2" s="1"/>
  <c r="AP85" i="3" s="1"/>
  <c r="BB88" i="2"/>
  <c r="BC88" i="2" s="1"/>
  <c r="AP86" i="3" s="1"/>
  <c r="BB89" i="2"/>
  <c r="BC89" i="2" s="1"/>
  <c r="AP87" i="3" s="1"/>
  <c r="BB90" i="2"/>
  <c r="BC90" i="2" s="1"/>
  <c r="BB91" i="2"/>
  <c r="BC91" i="2" s="1"/>
  <c r="AP88" i="3" s="1"/>
  <c r="BB92" i="2"/>
  <c r="BC92" i="2" s="1"/>
  <c r="AP89" i="3" s="1"/>
  <c r="BB93" i="2"/>
  <c r="BC93" i="2" s="1"/>
  <c r="AP90" i="3" s="1"/>
  <c r="BB94" i="2"/>
  <c r="BC94" i="2" s="1"/>
  <c r="AP91" i="3" s="1"/>
  <c r="BB95" i="2"/>
  <c r="BC95" i="2" s="1"/>
  <c r="AP92" i="3" s="1"/>
  <c r="BB96" i="2"/>
  <c r="BC96" i="2" s="1"/>
  <c r="AP93" i="3" s="1"/>
  <c r="BB97" i="2"/>
  <c r="BC97" i="2" s="1"/>
  <c r="AP94" i="3" s="1"/>
  <c r="BB98" i="2"/>
  <c r="BC98" i="2" s="1"/>
  <c r="AP95" i="3" s="1"/>
  <c r="BB99" i="2"/>
  <c r="BC99" i="2" s="1"/>
  <c r="AP96" i="3" s="1"/>
  <c r="BB100" i="2"/>
  <c r="BC100" i="2" s="1"/>
  <c r="AP97" i="3" s="1"/>
  <c r="BB101" i="2"/>
  <c r="BC101" i="2" s="1"/>
  <c r="AP98" i="3" s="1"/>
  <c r="BB102" i="2"/>
  <c r="BC102" i="2" s="1"/>
  <c r="AP99" i="3" s="1"/>
  <c r="BB103" i="2"/>
  <c r="BC103" i="2" s="1"/>
  <c r="AP100" i="3" s="1"/>
  <c r="BB104" i="2"/>
  <c r="BC104" i="2" s="1"/>
  <c r="AP101" i="3" s="1"/>
  <c r="BB105" i="2"/>
  <c r="BC105" i="2" s="1"/>
  <c r="AP102" i="3" s="1"/>
  <c r="BB106" i="2"/>
  <c r="BC106" i="2" s="1"/>
  <c r="AP103" i="3" s="1"/>
  <c r="BB107" i="2"/>
  <c r="BC107" i="2" s="1"/>
  <c r="AP104" i="3" s="1"/>
  <c r="BB108" i="2"/>
  <c r="BC108" i="2" s="1"/>
  <c r="AP105" i="3" s="1"/>
  <c r="BB109" i="2"/>
  <c r="BB110" i="2"/>
  <c r="BC110" i="2" s="1"/>
  <c r="AP106" i="3" s="1"/>
  <c r="BB111" i="2"/>
  <c r="BC111" i="2" s="1"/>
  <c r="AP107" i="3" s="1"/>
  <c r="BB112" i="2"/>
  <c r="BC112" i="2" s="1"/>
  <c r="AP108" i="3" s="1"/>
  <c r="BB113" i="2"/>
  <c r="BC113" i="2" s="1"/>
  <c r="AP109" i="3" s="1"/>
  <c r="BB114" i="2"/>
  <c r="BC114" i="2" s="1"/>
  <c r="AP110" i="3" s="1"/>
  <c r="BB115" i="2"/>
  <c r="BC115" i="2" s="1"/>
  <c r="AP111" i="3" s="1"/>
  <c r="BB116" i="2"/>
  <c r="BC116" i="2" s="1"/>
  <c r="AP112" i="3" s="1"/>
  <c r="BB117" i="2"/>
  <c r="BC117" i="2" s="1"/>
  <c r="AP113" i="3" s="1"/>
  <c r="BB118" i="2"/>
  <c r="BC118" i="2" s="1"/>
  <c r="AP114" i="3" s="1"/>
  <c r="BB119" i="2"/>
  <c r="BC119" i="2" s="1"/>
  <c r="AP115" i="3" s="1"/>
  <c r="BB120" i="2"/>
  <c r="BC120" i="2" s="1"/>
  <c r="AP116" i="3" s="1"/>
  <c r="BB121" i="2"/>
  <c r="BC121" i="2" s="1"/>
  <c r="AP117" i="3" s="1"/>
  <c r="BB122" i="2"/>
  <c r="BC122" i="2" s="1"/>
  <c r="AP118" i="3" s="1"/>
  <c r="BB123" i="2"/>
  <c r="BC123" i="2" s="1"/>
  <c r="AP119" i="3" s="1"/>
  <c r="BB124" i="2"/>
  <c r="BC124" i="2" s="1"/>
  <c r="AP120" i="3" s="1"/>
  <c r="BB125" i="2"/>
  <c r="BC125" i="2" s="1"/>
  <c r="AP121" i="3" s="1"/>
  <c r="BB126" i="2"/>
  <c r="BC126" i="2" s="1"/>
  <c r="AP122" i="3" s="1"/>
  <c r="BB127" i="2"/>
  <c r="BC127" i="2" s="1"/>
  <c r="AP123" i="3" s="1"/>
  <c r="BB128" i="2"/>
  <c r="BC128" i="2" s="1"/>
  <c r="AP124" i="3" s="1"/>
  <c r="BB129" i="2"/>
  <c r="BC129" i="2" s="1"/>
  <c r="AP125" i="3" s="1"/>
  <c r="BB130" i="2"/>
  <c r="BC130" i="2" s="1"/>
  <c r="AP126" i="3" s="1"/>
  <c r="BB131" i="2"/>
  <c r="BC131" i="2" s="1"/>
  <c r="AP127" i="3" s="1"/>
  <c r="BB132" i="2"/>
  <c r="BC132" i="2" s="1"/>
  <c r="AP128" i="3" s="1"/>
  <c r="BB133" i="2"/>
  <c r="BC133" i="2" s="1"/>
  <c r="BB134" i="2"/>
  <c r="BC134" i="2" s="1"/>
  <c r="AP129" i="3" s="1"/>
  <c r="BB135" i="2"/>
  <c r="BC135" i="2" s="1"/>
  <c r="AP130" i="3" s="1"/>
  <c r="BB136" i="2"/>
  <c r="BC136" i="2" s="1"/>
  <c r="AP131" i="3" s="1"/>
  <c r="BB137" i="2"/>
  <c r="BC137" i="2" s="1"/>
  <c r="AP132" i="3" s="1"/>
  <c r="BB138" i="2"/>
  <c r="BC138" i="2" s="1"/>
  <c r="AP133" i="3" s="1"/>
  <c r="BB139" i="2"/>
  <c r="BC139" i="2" s="1"/>
  <c r="AP134" i="3" s="1"/>
  <c r="BB140" i="2"/>
  <c r="BC140" i="2" s="1"/>
  <c r="AP135" i="3" s="1"/>
  <c r="BB141" i="2"/>
  <c r="BC141" i="2" s="1"/>
  <c r="AP136" i="3" s="1"/>
  <c r="BB142" i="2"/>
  <c r="BC142" i="2" s="1"/>
  <c r="AP137" i="3" s="1"/>
  <c r="BB143" i="2"/>
  <c r="BC143" i="2" s="1"/>
  <c r="AP138" i="3" s="1"/>
  <c r="BB144" i="2"/>
  <c r="BC144" i="2" s="1"/>
  <c r="AP139" i="3" s="1"/>
  <c r="BB145" i="2"/>
  <c r="BC145" i="2" s="1"/>
  <c r="AP140" i="3" s="1"/>
  <c r="BB146" i="2"/>
  <c r="BC146" i="2" s="1"/>
  <c r="AP141" i="3" s="1"/>
  <c r="BB147" i="2"/>
  <c r="BC147" i="2" s="1"/>
  <c r="AP142" i="3" s="1"/>
  <c r="BB148" i="2"/>
  <c r="BC148" i="2" s="1"/>
  <c r="AP143" i="3" s="1"/>
  <c r="BB149" i="2"/>
  <c r="BC149" i="2" s="1"/>
  <c r="AP144" i="3" s="1"/>
  <c r="BB150" i="2"/>
  <c r="BC150" i="2" s="1"/>
  <c r="AP145" i="3" s="1"/>
  <c r="BB151" i="2"/>
  <c r="BC151" i="2" s="1"/>
  <c r="AP146" i="3" s="1"/>
  <c r="BB152" i="2"/>
  <c r="BC152" i="2" s="1"/>
  <c r="BB153" i="2"/>
  <c r="BC153" i="2" s="1"/>
  <c r="AP147" i="3" s="1"/>
  <c r="BB154" i="2"/>
  <c r="BC154" i="2" s="1"/>
  <c r="AP148" i="3" s="1"/>
  <c r="BB155" i="2"/>
  <c r="BC155" i="2" s="1"/>
  <c r="AP149" i="3" s="1"/>
  <c r="BB156" i="2"/>
  <c r="BC156" i="2" s="1"/>
  <c r="AP150" i="3" s="1"/>
  <c r="BB157" i="2"/>
  <c r="BC157" i="2" s="1"/>
  <c r="AP151" i="3" s="1"/>
  <c r="BB158" i="2"/>
  <c r="BC158" i="2" s="1"/>
  <c r="AP152" i="3" s="1"/>
  <c r="BB159" i="2"/>
  <c r="BC159" i="2" s="1"/>
  <c r="AP153" i="3" s="1"/>
  <c r="BB160" i="2"/>
  <c r="BC160" i="2" s="1"/>
  <c r="AP154" i="3" s="1"/>
  <c r="BB161" i="2"/>
  <c r="BC161" i="2" s="1"/>
  <c r="AP155" i="3" s="1"/>
  <c r="BB162" i="2"/>
  <c r="BC162" i="2" s="1"/>
  <c r="AP156" i="3" s="1"/>
  <c r="BB163" i="2"/>
  <c r="BC163" i="2" s="1"/>
  <c r="AP157" i="3" s="1"/>
  <c r="BB164" i="2"/>
  <c r="BC164" i="2" s="1"/>
  <c r="AP158" i="3" s="1"/>
  <c r="BB165" i="2"/>
  <c r="BC165" i="2" s="1"/>
  <c r="AP159" i="3" s="1"/>
  <c r="BB166" i="2"/>
  <c r="BC166" i="2" s="1"/>
  <c r="AP160" i="3" s="1"/>
  <c r="BB167" i="2"/>
  <c r="BC167" i="2" s="1"/>
  <c r="AP161" i="3" s="1"/>
  <c r="BB168" i="2"/>
  <c r="BC168" i="2" s="1"/>
  <c r="AP162" i="3" s="1"/>
  <c r="BB169" i="2"/>
  <c r="BC169" i="2" s="1"/>
  <c r="AP163" i="3" s="1"/>
  <c r="BB170" i="2"/>
  <c r="BC170" i="2" s="1"/>
  <c r="AP164" i="3" s="1"/>
  <c r="BB171" i="2"/>
  <c r="BC171" i="2" s="1"/>
  <c r="AP165" i="3" s="1"/>
  <c r="BB172" i="2"/>
  <c r="BC172" i="2" s="1"/>
  <c r="AP166" i="3" s="1"/>
  <c r="BB173" i="2"/>
  <c r="BC173" i="2" s="1"/>
  <c r="AP167" i="3" s="1"/>
  <c r="BB174" i="2"/>
  <c r="BC174" i="2" s="1"/>
  <c r="AP168" i="3" s="1"/>
  <c r="BB175" i="2"/>
  <c r="BC175" i="2" s="1"/>
  <c r="AP169" i="3" s="1"/>
  <c r="BB176" i="2"/>
  <c r="BC176" i="2" s="1"/>
  <c r="AP170" i="3" s="1"/>
  <c r="BB177" i="2"/>
  <c r="BC177" i="2" s="1"/>
  <c r="AP171" i="3" s="1"/>
  <c r="BB178" i="2"/>
  <c r="BC178" i="2" s="1"/>
  <c r="AP172" i="3" s="1"/>
  <c r="BB179" i="2"/>
  <c r="BC179" i="2" s="1"/>
  <c r="AP173" i="3" s="1"/>
  <c r="BB180" i="2"/>
  <c r="BC180" i="2" s="1"/>
  <c r="AP174" i="3" s="1"/>
  <c r="BB181" i="2"/>
  <c r="BC181" i="2" s="1"/>
  <c r="AP175" i="3" s="1"/>
  <c r="BB182" i="2"/>
  <c r="BC182" i="2" s="1"/>
  <c r="AP176" i="3" s="1"/>
  <c r="BB183" i="2"/>
  <c r="BC183" i="2" s="1"/>
  <c r="AP177" i="3" s="1"/>
  <c r="BB184" i="2"/>
  <c r="BC184" i="2" s="1"/>
  <c r="AP178" i="3" s="1"/>
  <c r="BB185" i="2"/>
  <c r="BC185" i="2" s="1"/>
  <c r="AP179" i="3" s="1"/>
  <c r="BB186" i="2"/>
  <c r="BC186" i="2" s="1"/>
  <c r="AP180" i="3" s="1"/>
  <c r="BB187" i="2"/>
  <c r="BC187" i="2" s="1"/>
  <c r="AP181" i="3" s="1"/>
  <c r="BB188" i="2"/>
  <c r="BC188" i="2" s="1"/>
  <c r="AP182" i="3" s="1"/>
  <c r="BB189" i="2"/>
  <c r="BC189" i="2" s="1"/>
  <c r="AP183" i="3" s="1"/>
  <c r="BB190" i="2"/>
  <c r="BC190" i="2" s="1"/>
  <c r="AP184" i="3" s="1"/>
  <c r="BB191" i="2"/>
  <c r="BC191" i="2" s="1"/>
  <c r="AP185" i="3" s="1"/>
  <c r="BB192" i="2"/>
  <c r="BC192" i="2" s="1"/>
  <c r="AP186" i="3" s="1"/>
  <c r="BB193" i="2"/>
  <c r="BC193" i="2" s="1"/>
  <c r="AP187" i="3" s="1"/>
  <c r="BB194" i="2"/>
  <c r="BC194" i="2" s="1"/>
  <c r="AP188" i="3" s="1"/>
  <c r="BB195" i="2"/>
  <c r="BC195" i="2" s="1"/>
  <c r="AP189" i="3" s="1"/>
  <c r="BB196" i="2"/>
  <c r="BC196" i="2" s="1"/>
  <c r="AP190" i="3" s="1"/>
  <c r="BB197" i="2"/>
  <c r="BC197" i="2" s="1"/>
  <c r="AP191" i="3" s="1"/>
  <c r="BB198" i="2"/>
  <c r="BC198" i="2" s="1"/>
  <c r="AP192" i="3" s="1"/>
  <c r="BB199" i="2"/>
  <c r="BC199" i="2" s="1"/>
  <c r="AP193" i="3" s="1"/>
  <c r="BB200" i="2"/>
  <c r="BC200" i="2" s="1"/>
  <c r="AP194" i="3" s="1"/>
  <c r="BB201" i="2"/>
  <c r="BC201" i="2" s="1"/>
  <c r="AP195" i="3" s="1"/>
  <c r="BB202" i="2"/>
  <c r="BC202" i="2" s="1"/>
  <c r="BB203" i="2"/>
  <c r="BC203" i="2" s="1"/>
  <c r="AP197" i="3" s="1"/>
  <c r="BB204" i="2"/>
  <c r="BC204" i="2" s="1"/>
  <c r="AP198" i="3" s="1"/>
  <c r="BB205" i="2"/>
  <c r="BC205" i="2" s="1"/>
  <c r="AP199" i="3" s="1"/>
  <c r="BB206" i="2"/>
  <c r="BC206" i="2" s="1"/>
  <c r="AP200" i="3" s="1"/>
  <c r="BB207" i="2"/>
  <c r="BC207" i="2" s="1"/>
  <c r="AP201" i="3" s="1"/>
  <c r="BB208" i="2"/>
  <c r="BC208" i="2" s="1"/>
  <c r="BB209" i="2"/>
  <c r="BC209" i="2" s="1"/>
  <c r="AP202" i="3" s="1"/>
  <c r="BB210" i="2"/>
  <c r="BC210" i="2" s="1"/>
  <c r="AP203" i="3" s="1"/>
  <c r="BB211" i="2"/>
  <c r="BC211" i="2" s="1"/>
  <c r="AP204" i="3" s="1"/>
  <c r="BB212" i="2"/>
  <c r="BC212" i="2" s="1"/>
  <c r="AP205" i="3" s="1"/>
  <c r="BB213" i="2"/>
  <c r="BC213" i="2" s="1"/>
  <c r="AP206" i="3" s="1"/>
  <c r="BB214" i="2"/>
  <c r="BC214" i="2" s="1"/>
  <c r="AP207" i="3" s="1"/>
  <c r="BB215" i="2"/>
  <c r="BC215" i="2" s="1"/>
  <c r="AP208" i="3" s="1"/>
  <c r="BB216" i="2"/>
  <c r="BC216" i="2" s="1"/>
  <c r="AP209" i="3" s="1"/>
  <c r="BB217" i="2"/>
  <c r="BC217" i="2" s="1"/>
  <c r="AP210" i="3" s="1"/>
  <c r="BB218" i="2"/>
  <c r="BC218" i="2" s="1"/>
  <c r="AP211" i="3" s="1"/>
  <c r="BB219" i="2"/>
  <c r="BC219" i="2" s="1"/>
  <c r="AP212" i="3" s="1"/>
  <c r="BB220" i="2"/>
  <c r="BC220" i="2" s="1"/>
  <c r="AP213" i="3" s="1"/>
  <c r="BB221" i="2"/>
  <c r="BC221" i="2" s="1"/>
  <c r="AP214" i="3" s="1"/>
  <c r="BB222" i="2"/>
  <c r="BC222" i="2" s="1"/>
  <c r="AP215" i="3" s="1"/>
  <c r="BB223" i="2"/>
  <c r="BC223" i="2" s="1"/>
  <c r="AP216" i="3" s="1"/>
  <c r="BB224" i="2"/>
  <c r="BC224" i="2" s="1"/>
  <c r="AP217" i="3" s="1"/>
  <c r="BB225" i="2"/>
  <c r="BC225" i="2" s="1"/>
  <c r="AP218" i="3" s="1"/>
  <c r="BB226" i="2"/>
  <c r="BC226" i="2" s="1"/>
  <c r="AP219" i="3" s="1"/>
  <c r="BB227" i="2"/>
  <c r="BC227" i="2" s="1"/>
  <c r="AP220" i="3" s="1"/>
  <c r="BB228" i="2"/>
  <c r="BC228" i="2" s="1"/>
  <c r="AP221" i="3" s="1"/>
  <c r="BB229" i="2"/>
  <c r="BC229" i="2" s="1"/>
  <c r="AP222" i="3" s="1"/>
  <c r="BB230" i="2"/>
  <c r="BC230" i="2" s="1"/>
  <c r="AP223" i="3" s="1"/>
  <c r="BB231" i="2"/>
  <c r="BC231" i="2" s="1"/>
  <c r="AP224" i="3" s="1"/>
  <c r="BB232" i="2"/>
  <c r="BC232" i="2" s="1"/>
  <c r="AP225" i="3" s="1"/>
  <c r="BB233" i="2"/>
  <c r="BC233" i="2" s="1"/>
  <c r="AP226" i="3" s="1"/>
  <c r="BB234" i="2"/>
  <c r="BC234" i="2" s="1"/>
  <c r="AP227" i="3" s="1"/>
  <c r="BB235" i="2"/>
  <c r="BC235" i="2" s="1"/>
  <c r="AP228" i="3" s="1"/>
  <c r="BB236" i="2"/>
  <c r="BC236" i="2" s="1"/>
  <c r="BB237" i="2"/>
  <c r="BC237" i="2" s="1"/>
  <c r="AP229" i="3" s="1"/>
  <c r="BB238" i="2"/>
  <c r="BC238" i="2" s="1"/>
  <c r="AP230" i="3" s="1"/>
  <c r="BB239" i="2"/>
  <c r="BC239" i="2" s="1"/>
  <c r="AP231" i="3" s="1"/>
  <c r="BB240" i="2"/>
  <c r="BC240" i="2" s="1"/>
  <c r="AP232" i="3" s="1"/>
  <c r="BB241" i="2"/>
  <c r="BC241" i="2" s="1"/>
  <c r="AP233" i="3" s="1"/>
  <c r="BB242" i="2"/>
  <c r="BC242" i="2" s="1"/>
  <c r="AP234" i="3" s="1"/>
  <c r="BB243" i="2"/>
  <c r="BC243" i="2" s="1"/>
  <c r="AP235" i="3" s="1"/>
  <c r="BB244" i="2"/>
  <c r="BC244" i="2" s="1"/>
  <c r="AP236" i="3" s="1"/>
  <c r="BB245" i="2"/>
  <c r="BC245" i="2" s="1"/>
  <c r="AP237" i="3" s="1"/>
  <c r="BB246" i="2"/>
  <c r="BC246" i="2" s="1"/>
  <c r="AP238" i="3" s="1"/>
  <c r="BB247" i="2"/>
  <c r="BC247" i="2" s="1"/>
  <c r="AP239" i="3" s="1"/>
  <c r="BB248" i="2"/>
  <c r="BC248" i="2" s="1"/>
  <c r="AP240" i="3" s="1"/>
  <c r="BB249" i="2"/>
  <c r="BC249" i="2" s="1"/>
  <c r="AP241" i="3" s="1"/>
  <c r="BB250" i="2"/>
  <c r="BC250" i="2" s="1"/>
  <c r="AP242" i="3" s="1"/>
  <c r="BB251" i="2"/>
  <c r="BC251" i="2" s="1"/>
  <c r="AP243" i="3" s="1"/>
  <c r="BB252" i="2"/>
  <c r="BC252" i="2" s="1"/>
  <c r="AP244" i="3" s="1"/>
  <c r="BB253" i="2"/>
  <c r="BC253" i="2" s="1"/>
  <c r="AP245" i="3" s="1"/>
  <c r="BB254" i="2"/>
  <c r="BC254" i="2" s="1"/>
  <c r="AP246" i="3" s="1"/>
  <c r="BB255" i="2"/>
  <c r="BC255" i="2" s="1"/>
  <c r="AP247" i="3" s="1"/>
  <c r="BB256" i="2"/>
  <c r="BC256" i="2" s="1"/>
  <c r="AP248" i="3" s="1"/>
  <c r="BB257" i="2"/>
  <c r="BC257" i="2" s="1"/>
  <c r="AP249" i="3" s="1"/>
  <c r="BB258" i="2"/>
  <c r="BC258" i="2" s="1"/>
  <c r="AP250" i="3" s="1"/>
  <c r="BB259" i="2"/>
  <c r="BC259" i="2" s="1"/>
  <c r="AP251" i="3" s="1"/>
  <c r="BB260" i="2"/>
  <c r="BC260" i="2" s="1"/>
  <c r="AP252" i="3" s="1"/>
  <c r="BB261" i="2"/>
  <c r="BC261" i="2" s="1"/>
  <c r="AP253" i="3" s="1"/>
  <c r="BB262" i="2"/>
  <c r="BC262" i="2" s="1"/>
  <c r="AP254" i="3" s="1"/>
  <c r="BB263" i="2"/>
  <c r="BC263" i="2" s="1"/>
  <c r="AP255" i="3" s="1"/>
  <c r="BB264" i="2"/>
  <c r="BC264" i="2" s="1"/>
  <c r="AP256" i="3" s="1"/>
  <c r="BB265" i="2"/>
  <c r="BC265" i="2" s="1"/>
  <c r="AP257" i="3" s="1"/>
  <c r="BB266" i="2"/>
  <c r="BC266" i="2" s="1"/>
  <c r="AP258" i="3" s="1"/>
  <c r="BB267" i="2"/>
  <c r="BC267" i="2" s="1"/>
  <c r="AP259" i="3" s="1"/>
  <c r="BB268" i="2"/>
  <c r="BC268" i="2" s="1"/>
  <c r="AP260" i="3" s="1"/>
  <c r="BB269" i="2"/>
  <c r="BC269" i="2" s="1"/>
  <c r="AP261" i="3" s="1"/>
  <c r="BB270" i="2"/>
  <c r="BC270" i="2" s="1"/>
  <c r="BB271" i="2"/>
  <c r="BC271" i="2" s="1"/>
  <c r="AP262" i="3" s="1"/>
  <c r="BB272" i="2"/>
  <c r="BC272" i="2" s="1"/>
  <c r="AP263" i="3" s="1"/>
  <c r="BB273" i="2"/>
  <c r="BC273" i="2" s="1"/>
  <c r="AP264" i="3" s="1"/>
  <c r="BB274" i="2"/>
  <c r="BC274" i="2" s="1"/>
  <c r="AP265" i="3" s="1"/>
  <c r="BB275" i="2"/>
  <c r="BC275" i="2" s="1"/>
  <c r="AP266" i="3" s="1"/>
  <c r="BB276" i="2"/>
  <c r="BC276" i="2" s="1"/>
  <c r="AP267" i="3" s="1"/>
  <c r="BB277" i="2"/>
  <c r="BC277" i="2" s="1"/>
  <c r="AP268" i="3" s="1"/>
  <c r="BB278" i="2"/>
  <c r="BC278" i="2" s="1"/>
  <c r="AP269" i="3" s="1"/>
  <c r="BB279" i="2"/>
  <c r="BC279" i="2" s="1"/>
  <c r="AP270" i="3" s="1"/>
  <c r="BB280" i="2"/>
  <c r="BC280" i="2" s="1"/>
  <c r="AP271" i="3" s="1"/>
  <c r="BB281" i="2"/>
  <c r="BC281" i="2" s="1"/>
  <c r="AP272" i="3" s="1"/>
  <c r="BB282" i="2"/>
  <c r="BC282" i="2" s="1"/>
  <c r="AP273" i="3" s="1"/>
  <c r="BB283" i="2"/>
  <c r="BC283" i="2" s="1"/>
  <c r="AP274" i="3" s="1"/>
  <c r="BB284" i="2"/>
  <c r="BC284" i="2" s="1"/>
  <c r="AP275" i="3" s="1"/>
  <c r="BB285" i="2"/>
  <c r="BC285" i="2" s="1"/>
  <c r="AP276" i="3" s="1"/>
  <c r="BB286" i="2"/>
  <c r="BC286" i="2" s="1"/>
  <c r="AP277" i="3" s="1"/>
  <c r="BB287" i="2"/>
  <c r="BC287" i="2" s="1"/>
  <c r="AP278" i="3" s="1"/>
  <c r="BB288" i="2"/>
  <c r="BC288" i="2" s="1"/>
  <c r="AP279" i="3" s="1"/>
  <c r="BB289" i="2"/>
  <c r="BC289" i="2" s="1"/>
  <c r="AP280" i="3" s="1"/>
  <c r="BB290" i="2"/>
  <c r="BC290" i="2" s="1"/>
  <c r="AP281" i="3" s="1"/>
  <c r="BB291" i="2"/>
  <c r="BC291" i="2" s="1"/>
  <c r="AP282" i="3" s="1"/>
  <c r="BB292" i="2"/>
  <c r="BC292" i="2" s="1"/>
  <c r="AP283" i="3" s="1"/>
  <c r="BB293" i="2"/>
  <c r="BC293" i="2" s="1"/>
  <c r="AP284" i="3" s="1"/>
  <c r="BB294" i="2"/>
  <c r="BC294" i="2" s="1"/>
  <c r="AP285" i="3" s="1"/>
  <c r="BB295" i="2"/>
  <c r="BC295" i="2" s="1"/>
  <c r="AP286" i="3" s="1"/>
  <c r="BB296" i="2"/>
  <c r="BC296" i="2" s="1"/>
  <c r="AP287" i="3" s="1"/>
  <c r="BB297" i="2"/>
  <c r="BC297" i="2" s="1"/>
  <c r="AP288" i="3" s="1"/>
  <c r="BB298" i="2"/>
  <c r="BC298" i="2" s="1"/>
  <c r="AP289" i="3" s="1"/>
  <c r="BB299" i="2"/>
  <c r="BC299" i="2" s="1"/>
  <c r="AP290" i="3" s="1"/>
  <c r="BB300" i="2"/>
  <c r="BC300" i="2" s="1"/>
  <c r="AP291" i="3" s="1"/>
  <c r="BB301" i="2"/>
  <c r="BC301" i="2" s="1"/>
  <c r="AP292" i="3" s="1"/>
  <c r="BB302" i="2"/>
  <c r="BC302" i="2" s="1"/>
  <c r="AP293" i="3" s="1"/>
  <c r="BB303" i="2"/>
  <c r="BC303" i="2" s="1"/>
  <c r="AP294" i="3" s="1"/>
  <c r="BB304" i="2"/>
  <c r="BB305" i="2"/>
  <c r="BC305" i="2" s="1"/>
  <c r="AP296" i="3" s="1"/>
  <c r="BB306" i="2"/>
  <c r="BC306" i="2" s="1"/>
  <c r="BB307" i="2"/>
  <c r="BC307" i="2" s="1"/>
  <c r="AP297" i="3" s="1"/>
  <c r="BB308" i="2"/>
  <c r="BC308" i="2" s="1"/>
  <c r="AP298" i="3" s="1"/>
  <c r="BB309" i="2"/>
  <c r="BC309" i="2" s="1"/>
  <c r="AP299" i="3" s="1"/>
  <c r="BB310" i="2"/>
  <c r="BC310" i="2" s="1"/>
  <c r="BB311" i="2"/>
  <c r="BC311" i="2" s="1"/>
  <c r="AP300" i="3" s="1"/>
  <c r="BB312" i="2"/>
  <c r="BC312" i="2" s="1"/>
  <c r="AP301" i="3" s="1"/>
  <c r="BB313" i="2"/>
  <c r="BC313" i="2" s="1"/>
  <c r="AP302" i="3" s="1"/>
  <c r="BB314" i="2"/>
  <c r="BC314" i="2" s="1"/>
  <c r="AP303" i="3" s="1"/>
  <c r="BB315" i="2"/>
  <c r="BC315" i="2" s="1"/>
  <c r="AP304" i="3" s="1"/>
  <c r="BB316" i="2"/>
  <c r="BC316" i="2" s="1"/>
  <c r="AP305" i="3" s="1"/>
  <c r="BB317" i="2"/>
  <c r="BC317" i="2" s="1"/>
  <c r="AP306" i="3" s="1"/>
  <c r="BB318" i="2"/>
  <c r="BC318" i="2" s="1"/>
  <c r="AP307" i="3" s="1"/>
  <c r="BB319" i="2"/>
  <c r="BC319" i="2" s="1"/>
  <c r="AP308" i="3" s="1"/>
  <c r="BB320" i="2"/>
  <c r="BC320" i="2" s="1"/>
  <c r="AP309" i="3" s="1"/>
  <c r="BB321" i="2"/>
  <c r="BC321" i="2" s="1"/>
  <c r="AP310" i="3" s="1"/>
  <c r="BB322" i="2"/>
  <c r="BC322" i="2" s="1"/>
  <c r="AP311" i="3" s="1"/>
  <c r="BB323" i="2"/>
  <c r="BC323" i="2" s="1"/>
  <c r="AP312" i="3" s="1"/>
  <c r="BB324" i="2"/>
  <c r="BC324" i="2" s="1"/>
  <c r="AP313" i="3" s="1"/>
  <c r="BB325" i="2"/>
  <c r="BC325" i="2" s="1"/>
  <c r="AP314" i="3" s="1"/>
  <c r="BB326" i="2"/>
  <c r="BC326" i="2" s="1"/>
  <c r="AP315" i="3" s="1"/>
  <c r="BB327" i="2"/>
  <c r="BC327" i="2" s="1"/>
  <c r="AP316" i="3" s="1"/>
  <c r="BB328" i="2"/>
  <c r="BC328" i="2" s="1"/>
  <c r="AP317" i="3" s="1"/>
  <c r="BB329" i="2"/>
  <c r="BC329" i="2" s="1"/>
  <c r="AP318" i="3" s="1"/>
  <c r="BB330" i="2"/>
  <c r="BC330" i="2" s="1"/>
  <c r="AP319" i="3" s="1"/>
  <c r="BB331" i="2"/>
  <c r="BC331" i="2" s="1"/>
  <c r="AP320" i="3" s="1"/>
  <c r="BB332" i="2"/>
  <c r="BC332" i="2" s="1"/>
  <c r="AP321" i="3" s="1"/>
  <c r="BB333" i="2"/>
  <c r="BC333" i="2" s="1"/>
  <c r="AP322" i="3" s="1"/>
  <c r="BB334" i="2"/>
  <c r="BC334" i="2" s="1"/>
  <c r="AP323" i="3" s="1"/>
  <c r="BB335" i="2"/>
  <c r="BC335" i="2" s="1"/>
  <c r="AP324" i="3" s="1"/>
  <c r="BB336" i="2"/>
  <c r="BC336" i="2" s="1"/>
  <c r="AP325" i="3" s="1"/>
  <c r="BB337" i="2"/>
  <c r="BC337" i="2" s="1"/>
  <c r="AP326" i="3" s="1"/>
  <c r="BB338" i="2"/>
  <c r="BC338" i="2" s="1"/>
  <c r="AP327" i="3" s="1"/>
  <c r="BB339" i="2"/>
  <c r="BC339" i="2" s="1"/>
  <c r="AP328" i="3" s="1"/>
  <c r="BB340" i="2"/>
  <c r="BC340" i="2" s="1"/>
  <c r="AP329" i="3" s="1"/>
  <c r="BB341" i="2"/>
  <c r="BC341" i="2" s="1"/>
  <c r="AP330" i="3" s="1"/>
  <c r="BB342" i="2"/>
  <c r="BC342" i="2" s="1"/>
  <c r="AP331" i="3" s="1"/>
  <c r="BB343" i="2"/>
  <c r="BC343" i="2" s="1"/>
  <c r="AP332" i="3" s="1"/>
  <c r="BB344" i="2"/>
  <c r="BC344" i="2" s="1"/>
  <c r="AP333" i="3" s="1"/>
  <c r="BB345" i="2"/>
  <c r="BC345" i="2" s="1"/>
  <c r="AP334" i="3" s="1"/>
  <c r="BB346" i="2"/>
  <c r="BC346" i="2" s="1"/>
  <c r="AP335" i="3" s="1"/>
  <c r="BB347" i="2"/>
  <c r="BC347" i="2" s="1"/>
  <c r="AP336" i="3" s="1"/>
  <c r="BB348" i="2"/>
  <c r="BC348" i="2" s="1"/>
  <c r="AP337" i="3" s="1"/>
  <c r="BB349" i="2"/>
  <c r="BC349" i="2" s="1"/>
  <c r="AP338" i="3" s="1"/>
  <c r="BB350" i="2"/>
  <c r="BC350" i="2" s="1"/>
  <c r="BB351" i="2"/>
  <c r="BC351" i="2" s="1"/>
  <c r="AP339" i="3" s="1"/>
  <c r="BB352" i="2"/>
  <c r="BC352" i="2" s="1"/>
  <c r="AP340" i="3" s="1"/>
  <c r="BB353" i="2"/>
  <c r="BC353" i="2" s="1"/>
  <c r="AP341" i="3" s="1"/>
  <c r="BB354" i="2"/>
  <c r="BC354" i="2" s="1"/>
  <c r="AP342" i="3" s="1"/>
  <c r="BB355" i="2"/>
  <c r="BC355" i="2" s="1"/>
  <c r="AP343" i="3" s="1"/>
  <c r="BB356" i="2"/>
  <c r="BC356" i="2" s="1"/>
  <c r="AP344" i="3" s="1"/>
  <c r="BB357" i="2"/>
  <c r="BC357" i="2" s="1"/>
  <c r="AP345" i="3" s="1"/>
  <c r="BB358" i="2"/>
  <c r="BC358" i="2" s="1"/>
  <c r="AP346" i="3" s="1"/>
  <c r="BB359" i="2"/>
  <c r="BC359" i="2" s="1"/>
  <c r="AP347" i="3" s="1"/>
  <c r="BB360" i="2"/>
  <c r="BC360" i="2" s="1"/>
  <c r="AP348" i="3" s="1"/>
  <c r="BB361" i="2"/>
  <c r="BC361" i="2" s="1"/>
  <c r="AP349" i="3" s="1"/>
  <c r="BB362" i="2"/>
  <c r="BC362" i="2" s="1"/>
  <c r="AP350" i="3" s="1"/>
  <c r="BB363" i="2"/>
  <c r="BC363" i="2" s="1"/>
  <c r="AP351" i="3" s="1"/>
  <c r="BB364" i="2"/>
  <c r="BC364" i="2" s="1"/>
  <c r="AP352" i="3" s="1"/>
  <c r="BB365" i="2"/>
  <c r="BC365" i="2" s="1"/>
  <c r="AP353" i="3" s="1"/>
  <c r="BB366" i="2"/>
  <c r="BC366" i="2" s="1"/>
  <c r="AP354" i="3" s="1"/>
  <c r="BB367" i="2"/>
  <c r="BC367" i="2" s="1"/>
  <c r="BB368" i="2"/>
  <c r="BC368" i="2" s="1"/>
  <c r="BB369" i="2"/>
  <c r="BC369" i="2" s="1"/>
  <c r="AP355" i="3" s="1"/>
  <c r="BB370" i="2"/>
  <c r="BC370" i="2" s="1"/>
  <c r="AP356" i="3" s="1"/>
  <c r="BB371" i="2"/>
  <c r="BC371" i="2" s="1"/>
  <c r="AP357" i="3" s="1"/>
  <c r="BB372" i="2"/>
  <c r="BC372" i="2" s="1"/>
  <c r="AP358" i="3" s="1"/>
  <c r="BB373" i="2"/>
  <c r="BC373" i="2" s="1"/>
  <c r="AP359" i="3" s="1"/>
  <c r="BB374" i="2"/>
  <c r="BC374" i="2" s="1"/>
  <c r="AP360" i="3" s="1"/>
  <c r="BB375" i="2"/>
  <c r="BC375" i="2" s="1"/>
  <c r="AP361" i="3" s="1"/>
  <c r="BB376" i="2"/>
  <c r="BC376" i="2" s="1"/>
  <c r="AP362" i="3" s="1"/>
  <c r="BB377" i="2"/>
  <c r="BC377" i="2" s="1"/>
  <c r="AP363" i="3" s="1"/>
  <c r="BB378" i="2"/>
  <c r="BC378" i="2" s="1"/>
  <c r="AP364" i="3" s="1"/>
  <c r="BB379" i="2"/>
  <c r="BC379" i="2" s="1"/>
  <c r="AP365" i="3" s="1"/>
  <c r="BB380" i="2"/>
  <c r="BC380" i="2" s="1"/>
  <c r="AP366" i="3" s="1"/>
  <c r="BB381" i="2"/>
  <c r="BC381" i="2" s="1"/>
  <c r="AP367" i="3" s="1"/>
  <c r="BB382" i="2"/>
  <c r="BC382" i="2" s="1"/>
  <c r="BB383" i="2"/>
  <c r="BC383" i="2" s="1"/>
  <c r="AP368" i="3" s="1"/>
  <c r="BB384" i="2"/>
  <c r="BC384" i="2" s="1"/>
  <c r="AP369" i="3" s="1"/>
  <c r="BB385" i="2"/>
  <c r="BC385" i="2" s="1"/>
  <c r="AP370" i="3" s="1"/>
  <c r="BB386" i="2"/>
  <c r="BC386" i="2" s="1"/>
  <c r="AP371" i="3" s="1"/>
  <c r="BB387" i="2"/>
  <c r="BC387" i="2" s="1"/>
  <c r="AP372" i="3" s="1"/>
  <c r="BB388" i="2"/>
  <c r="BC388" i="2" s="1"/>
  <c r="AP373" i="3" s="1"/>
  <c r="BB389" i="2"/>
  <c r="BC389" i="2" s="1"/>
  <c r="AP374" i="3" s="1"/>
  <c r="BB390" i="2"/>
  <c r="BC390" i="2" s="1"/>
  <c r="AP375" i="3" s="1"/>
  <c r="BB391" i="2"/>
  <c r="BC391" i="2" s="1"/>
  <c r="AP376" i="3" s="1"/>
  <c r="BB392" i="2"/>
  <c r="BC392" i="2" s="1"/>
  <c r="AP377" i="3" s="1"/>
  <c r="BB393" i="2"/>
  <c r="BC393" i="2" s="1"/>
  <c r="AP378" i="3" s="1"/>
  <c r="BB394" i="2"/>
  <c r="BC394" i="2" s="1"/>
  <c r="AP379" i="3" s="1"/>
  <c r="BB395" i="2"/>
  <c r="BC395" i="2" s="1"/>
  <c r="AP380" i="3" s="1"/>
  <c r="BB396" i="2"/>
  <c r="BC396" i="2" s="1"/>
  <c r="AP381" i="3" s="1"/>
  <c r="BB397" i="2"/>
  <c r="BC397" i="2" s="1"/>
  <c r="AP382" i="3" s="1"/>
  <c r="BB398" i="2"/>
  <c r="BC398" i="2" s="1"/>
  <c r="AP383" i="3" s="1"/>
  <c r="BB399" i="2"/>
  <c r="BC399" i="2" s="1"/>
  <c r="AP384" i="3" s="1"/>
  <c r="BB400" i="2"/>
  <c r="BC400" i="2" s="1"/>
  <c r="AP385" i="3" s="1"/>
  <c r="BB401" i="2"/>
  <c r="BC401" i="2" s="1"/>
  <c r="AP386" i="3" s="1"/>
  <c r="BB402" i="2"/>
  <c r="BC402" i="2" s="1"/>
  <c r="AP387" i="3" s="1"/>
  <c r="BB403" i="2"/>
  <c r="BC403" i="2" s="1"/>
  <c r="AP388" i="3" s="1"/>
  <c r="BB404" i="2"/>
  <c r="BC404" i="2" s="1"/>
  <c r="AP389" i="3" s="1"/>
  <c r="BB405" i="2"/>
  <c r="BC405" i="2" s="1"/>
  <c r="AP390" i="3" s="1"/>
  <c r="BB406" i="2"/>
  <c r="BC406" i="2" s="1"/>
  <c r="AP391" i="3" s="1"/>
  <c r="BB407" i="2"/>
  <c r="BC407" i="2" s="1"/>
  <c r="AP392" i="3" s="1"/>
  <c r="BB408" i="2"/>
  <c r="BC408" i="2" s="1"/>
  <c r="AP393" i="3" s="1"/>
  <c r="BB409" i="2"/>
  <c r="BC409" i="2" s="1"/>
  <c r="AP394" i="3" s="1"/>
  <c r="BB410" i="2"/>
  <c r="BC410" i="2" s="1"/>
  <c r="AP395" i="3" s="1"/>
  <c r="BB411" i="2"/>
  <c r="BC411" i="2" s="1"/>
  <c r="AP396" i="3" s="1"/>
  <c r="BB412" i="2"/>
  <c r="BC412" i="2" s="1"/>
  <c r="AP397" i="3" s="1"/>
  <c r="BB413" i="2"/>
  <c r="BC413" i="2" s="1"/>
  <c r="AP398" i="3" s="1"/>
  <c r="BB414" i="2"/>
  <c r="BC414" i="2" s="1"/>
  <c r="AP399" i="3" s="1"/>
  <c r="BB415" i="2"/>
  <c r="BC415" i="2" s="1"/>
  <c r="AP400" i="3" s="1"/>
  <c r="BB416" i="2"/>
  <c r="BC416" i="2" s="1"/>
  <c r="AP401" i="3" s="1"/>
  <c r="BB417" i="2"/>
  <c r="BC417" i="2" s="1"/>
  <c r="AP402" i="3" s="1"/>
  <c r="BB418" i="2"/>
  <c r="BC418" i="2" s="1"/>
  <c r="AP403" i="3" s="1"/>
  <c r="BB419" i="2"/>
  <c r="BC419" i="2" s="1"/>
  <c r="AP404" i="3" s="1"/>
  <c r="BB420" i="2"/>
  <c r="BC420" i="2" s="1"/>
  <c r="AP405" i="3" s="1"/>
  <c r="BB421" i="2"/>
  <c r="BC421" i="2" s="1"/>
  <c r="AP406" i="3" s="1"/>
  <c r="BB422" i="2"/>
  <c r="BC422" i="2" s="1"/>
  <c r="AP407" i="3" s="1"/>
  <c r="BB423" i="2"/>
  <c r="BC423" i="2" s="1"/>
  <c r="AP408" i="3" s="1"/>
  <c r="BB424" i="2"/>
  <c r="BC424" i="2" s="1"/>
  <c r="AP409" i="3" s="1"/>
  <c r="BB425" i="2"/>
  <c r="BC425" i="2" s="1"/>
  <c r="AP410" i="3" s="1"/>
  <c r="BB426" i="2"/>
  <c r="BC426" i="2" s="1"/>
  <c r="AP411" i="3" s="1"/>
  <c r="BB427" i="2"/>
  <c r="BC427" i="2" s="1"/>
  <c r="AP412" i="3" s="1"/>
  <c r="BB428" i="2"/>
  <c r="BC428" i="2" s="1"/>
  <c r="AP413" i="3" s="1"/>
  <c r="BB429" i="2"/>
  <c r="BC429" i="2" s="1"/>
  <c r="AP414" i="3" s="1"/>
  <c r="BB430" i="2"/>
  <c r="BC430" i="2" s="1"/>
  <c r="AP415" i="3" s="1"/>
  <c r="BB431" i="2"/>
  <c r="BC431" i="2" s="1"/>
  <c r="AP416" i="3" s="1"/>
  <c r="BB432" i="2"/>
  <c r="BC432" i="2" s="1"/>
  <c r="AP417" i="3" s="1"/>
  <c r="BB433" i="2"/>
  <c r="BC433" i="2" s="1"/>
  <c r="AP418" i="3" s="1"/>
  <c r="BB434" i="2"/>
  <c r="BC434" i="2" s="1"/>
  <c r="AP419" i="3" s="1"/>
  <c r="BB435" i="2"/>
  <c r="BC435" i="2" s="1"/>
  <c r="AP420" i="3" s="1"/>
  <c r="BB436" i="2"/>
  <c r="BC436" i="2" s="1"/>
  <c r="AP421" i="3" s="1"/>
  <c r="BB437" i="2"/>
  <c r="BC437" i="2" s="1"/>
  <c r="BB438" i="2"/>
  <c r="BC438" i="2" s="1"/>
  <c r="AP422" i="3" s="1"/>
  <c r="BB439" i="2"/>
  <c r="BC439" i="2" s="1"/>
  <c r="AP423" i="3" s="1"/>
  <c r="BB440" i="2"/>
  <c r="BC440" i="2" s="1"/>
  <c r="AP424" i="3" s="1"/>
  <c r="BB441" i="2"/>
  <c r="BC441" i="2" s="1"/>
  <c r="AP425" i="3" s="1"/>
  <c r="BB442" i="2"/>
  <c r="BC442" i="2" s="1"/>
  <c r="AP426" i="3" s="1"/>
  <c r="BB443" i="2"/>
  <c r="BC443" i="2" s="1"/>
  <c r="AP427" i="3" s="1"/>
  <c r="BB444" i="2"/>
  <c r="BC444" i="2" s="1"/>
  <c r="AP428" i="3" s="1"/>
  <c r="BB445" i="2"/>
  <c r="BC445" i="2" s="1"/>
  <c r="BB446" i="2"/>
  <c r="BC446" i="2" s="1"/>
  <c r="AP429" i="3" s="1"/>
  <c r="BB447" i="2"/>
  <c r="BC447" i="2" s="1"/>
  <c r="AP430" i="3" s="1"/>
  <c r="BB448" i="2"/>
  <c r="BC448" i="2" s="1"/>
  <c r="AP431" i="3" s="1"/>
  <c r="BB449" i="2"/>
  <c r="BC449" i="2" s="1"/>
  <c r="AP432" i="3" s="1"/>
  <c r="BB450" i="2"/>
  <c r="BC450" i="2" s="1"/>
  <c r="AP433" i="3" s="1"/>
  <c r="BB451" i="2"/>
  <c r="BC451" i="2" s="1"/>
  <c r="AP434" i="3" s="1"/>
  <c r="BB452" i="2"/>
  <c r="BC452" i="2" s="1"/>
  <c r="AP435" i="3" s="1"/>
  <c r="BB453" i="2"/>
  <c r="BC453" i="2" s="1"/>
  <c r="AP436" i="3" s="1"/>
  <c r="BB454" i="2"/>
  <c r="BC454" i="2" s="1"/>
  <c r="AP437" i="3" s="1"/>
  <c r="BB455" i="2"/>
  <c r="BC455" i="2" s="1"/>
  <c r="AP438" i="3" s="1"/>
  <c r="BB456" i="2"/>
  <c r="BC456" i="2" s="1"/>
  <c r="AP439" i="3" s="1"/>
  <c r="BB457" i="2"/>
  <c r="BC457" i="2" s="1"/>
  <c r="AP440" i="3" s="1"/>
  <c r="BB458" i="2"/>
  <c r="BC458" i="2" s="1"/>
  <c r="AP441" i="3" s="1"/>
  <c r="BB459" i="2"/>
  <c r="BC459" i="2" s="1"/>
  <c r="AP442" i="3" s="1"/>
  <c r="BB460" i="2"/>
  <c r="BC460" i="2" s="1"/>
  <c r="AP443" i="3" s="1"/>
  <c r="BB461" i="2"/>
  <c r="BC461" i="2" s="1"/>
  <c r="AP444" i="3" s="1"/>
  <c r="BB462" i="2"/>
  <c r="BC462" i="2" s="1"/>
  <c r="AP445" i="3" s="1"/>
  <c r="BB463" i="2"/>
  <c r="BC463" i="2" s="1"/>
  <c r="AP446" i="3" s="1"/>
  <c r="BB464" i="2"/>
  <c r="BC464" i="2" s="1"/>
  <c r="BB465" i="2"/>
  <c r="BC465" i="2" s="1"/>
  <c r="AP447" i="3" s="1"/>
  <c r="BB466" i="2"/>
  <c r="BC466" i="2" s="1"/>
  <c r="AP448" i="3" s="1"/>
  <c r="BB467" i="2"/>
  <c r="BC467" i="2" s="1"/>
  <c r="AP449" i="3" s="1"/>
  <c r="BB468" i="2"/>
  <c r="BC468" i="2" s="1"/>
  <c r="AP450" i="3" s="1"/>
  <c r="BB469" i="2"/>
  <c r="BC469" i="2" s="1"/>
  <c r="AP451" i="3" s="1"/>
  <c r="BB470" i="2"/>
  <c r="BC470" i="2" s="1"/>
  <c r="AP452" i="3" s="1"/>
  <c r="BB471" i="2"/>
  <c r="BC471" i="2" s="1"/>
  <c r="AP453" i="3" s="1"/>
  <c r="BB472" i="2"/>
  <c r="BC472" i="2" s="1"/>
  <c r="AP454" i="3" s="1"/>
  <c r="BB473" i="2"/>
  <c r="BC473" i="2" s="1"/>
  <c r="AP455" i="3" s="1"/>
  <c r="BB474" i="2"/>
  <c r="BC474" i="2" s="1"/>
  <c r="AP456" i="3" s="1"/>
  <c r="BB475" i="2"/>
  <c r="BC475" i="2" s="1"/>
  <c r="AP457" i="3" s="1"/>
  <c r="BB476" i="2"/>
  <c r="BC476" i="2" s="1"/>
  <c r="AP458" i="3" s="1"/>
  <c r="BB477" i="2"/>
  <c r="BC477" i="2" s="1"/>
  <c r="AP459" i="3" s="1"/>
  <c r="BB478" i="2"/>
  <c r="BC478" i="2" s="1"/>
  <c r="AP460" i="3" s="1"/>
  <c r="BB479" i="2"/>
  <c r="BC479" i="2" s="1"/>
  <c r="AP461" i="3" s="1"/>
  <c r="BB480" i="2"/>
  <c r="BC480" i="2" s="1"/>
  <c r="AP462" i="3" s="1"/>
  <c r="BB481" i="2"/>
  <c r="BC481" i="2" s="1"/>
  <c r="AP463" i="3" s="1"/>
  <c r="BB482" i="2"/>
  <c r="BC482" i="2" s="1"/>
  <c r="AP464" i="3" s="1"/>
  <c r="BB483" i="2"/>
  <c r="BC483" i="2" s="1"/>
  <c r="AP465" i="3" s="1"/>
  <c r="BB484" i="2"/>
  <c r="BC484" i="2" s="1"/>
  <c r="AP466" i="3" s="1"/>
  <c r="BB485" i="2"/>
  <c r="BC485" i="2" s="1"/>
  <c r="AP467" i="3" s="1"/>
  <c r="BB486" i="2"/>
  <c r="BC486" i="2" s="1"/>
  <c r="AP468" i="3" s="1"/>
  <c r="BB487" i="2"/>
  <c r="BC487" i="2" s="1"/>
  <c r="AP469" i="3" s="1"/>
  <c r="BB488" i="2"/>
  <c r="BC488" i="2" s="1"/>
  <c r="AP470" i="3" s="1"/>
  <c r="BB489" i="2"/>
  <c r="BC489" i="2" s="1"/>
  <c r="AP471" i="3" s="1"/>
  <c r="BB490" i="2"/>
  <c r="BC490" i="2" s="1"/>
  <c r="AP472" i="3" s="1"/>
  <c r="BB491" i="2"/>
  <c r="BC491" i="2" s="1"/>
  <c r="AP473" i="3" s="1"/>
  <c r="BB492" i="2"/>
  <c r="BC492" i="2" s="1"/>
  <c r="AP474" i="3" s="1"/>
  <c r="BB493" i="2"/>
  <c r="BC493" i="2" s="1"/>
  <c r="AP475" i="3" s="1"/>
  <c r="BB494" i="2"/>
  <c r="BC494" i="2" s="1"/>
  <c r="AP476" i="3" s="1"/>
  <c r="BB495" i="2"/>
  <c r="BC495" i="2" s="1"/>
  <c r="AP477" i="3" s="1"/>
  <c r="BB496" i="2"/>
  <c r="BC496" i="2" s="1"/>
  <c r="AP478" i="3" s="1"/>
  <c r="BB497" i="2"/>
  <c r="BC497" i="2" s="1"/>
  <c r="AP479" i="3" s="1"/>
  <c r="BB498" i="2"/>
  <c r="BC498" i="2" s="1"/>
  <c r="AP480" i="3" s="1"/>
  <c r="BB499" i="2"/>
  <c r="BC499" i="2" s="1"/>
  <c r="BB500" i="2"/>
  <c r="BC500" i="2" s="1"/>
  <c r="AP481" i="3" s="1"/>
  <c r="BB501" i="2"/>
  <c r="BC501" i="2" s="1"/>
  <c r="AP482" i="3" s="1"/>
  <c r="BB502" i="2"/>
  <c r="BC502" i="2" s="1"/>
  <c r="AP483" i="3" s="1"/>
  <c r="BB503" i="2"/>
  <c r="BC503" i="2" s="1"/>
  <c r="AP484" i="3" s="1"/>
  <c r="BB504" i="2"/>
  <c r="BC504" i="2" s="1"/>
  <c r="BB505" i="2"/>
  <c r="BC505" i="2" s="1"/>
  <c r="AP485" i="3" s="1"/>
  <c r="BB506" i="2"/>
  <c r="BC506" i="2" s="1"/>
  <c r="AP486" i="3" s="1"/>
  <c r="BB507" i="2"/>
  <c r="BC507" i="2" s="1"/>
  <c r="AP487" i="3" s="1"/>
  <c r="BB508" i="2"/>
  <c r="BC508" i="2" s="1"/>
  <c r="AP488" i="3" s="1"/>
  <c r="BB509" i="2"/>
  <c r="BC509" i="2" s="1"/>
  <c r="AP489" i="3" s="1"/>
  <c r="BB510" i="2"/>
  <c r="BC510" i="2" s="1"/>
  <c r="AP490" i="3" s="1"/>
  <c r="BB511" i="2"/>
  <c r="BC511" i="2" s="1"/>
  <c r="AP491" i="3" s="1"/>
  <c r="BB512" i="2"/>
  <c r="BC512" i="2" s="1"/>
  <c r="AP492" i="3" s="1"/>
  <c r="BB513" i="2"/>
  <c r="BC513" i="2" s="1"/>
  <c r="AP493" i="3" s="1"/>
  <c r="BB514" i="2"/>
  <c r="BC514" i="2" s="1"/>
  <c r="AP494" i="3" s="1"/>
  <c r="BB515" i="2"/>
  <c r="BC515" i="2" s="1"/>
  <c r="AP495" i="3" s="1"/>
  <c r="BB516" i="2"/>
  <c r="BC516" i="2" s="1"/>
  <c r="AP496" i="3" s="1"/>
  <c r="BB517" i="2"/>
  <c r="BC517" i="2" s="1"/>
  <c r="BB518" i="2"/>
  <c r="BC518" i="2" s="1"/>
  <c r="AP497" i="3" s="1"/>
  <c r="BB519" i="2"/>
  <c r="BC519" i="2" s="1"/>
  <c r="AP498" i="3" s="1"/>
  <c r="BB520" i="2"/>
  <c r="BC520" i="2" s="1"/>
  <c r="AP499" i="3" s="1"/>
  <c r="BB521" i="2"/>
  <c r="BC521" i="2" s="1"/>
  <c r="AP500" i="3" s="1"/>
  <c r="BB522" i="2"/>
  <c r="BC522" i="2" s="1"/>
  <c r="AP501" i="3" s="1"/>
  <c r="BB523" i="2"/>
  <c r="BC523" i="2" s="1"/>
  <c r="AP502" i="3" s="1"/>
  <c r="BB524" i="2"/>
  <c r="BC524" i="2" s="1"/>
  <c r="AP503" i="3" s="1"/>
  <c r="BB525" i="2"/>
  <c r="BC525" i="2" s="1"/>
  <c r="BB526" i="2"/>
  <c r="BC526" i="2" s="1"/>
  <c r="AP504" i="3" s="1"/>
  <c r="BB527" i="2"/>
  <c r="BC527" i="2" s="1"/>
  <c r="AP505" i="3" s="1"/>
  <c r="BB528" i="2"/>
  <c r="BC528" i="2" s="1"/>
  <c r="AP506" i="3" s="1"/>
  <c r="BB529" i="2"/>
  <c r="BC529" i="2" s="1"/>
  <c r="AP507" i="3" s="1"/>
  <c r="BB530" i="2"/>
  <c r="BC530" i="2" s="1"/>
  <c r="AP508" i="3" s="1"/>
  <c r="BB531" i="2"/>
  <c r="BC531" i="2" s="1"/>
  <c r="AP509" i="3" s="1"/>
  <c r="BB532" i="2"/>
  <c r="BC532" i="2" s="1"/>
  <c r="AP510" i="3" s="1"/>
  <c r="BB533" i="2"/>
  <c r="BC533" i="2" s="1"/>
  <c r="AP511" i="3" s="1"/>
  <c r="BB534" i="2"/>
  <c r="BC534" i="2" s="1"/>
  <c r="AP512" i="3" s="1"/>
  <c r="BB535" i="2"/>
  <c r="BC535" i="2" s="1"/>
  <c r="AP513" i="3" s="1"/>
  <c r="BB536" i="2"/>
  <c r="BC536" i="2" s="1"/>
  <c r="AP514" i="3" s="1"/>
  <c r="BB537" i="2"/>
  <c r="BC537" i="2" s="1"/>
  <c r="AP515" i="3" s="1"/>
  <c r="BB538" i="2"/>
  <c r="BC538" i="2" s="1"/>
  <c r="AP516" i="3" s="1"/>
  <c r="BB539" i="2"/>
  <c r="BC539" i="2" s="1"/>
  <c r="AP517" i="3" s="1"/>
  <c r="BB540" i="2"/>
  <c r="BC540" i="2" s="1"/>
  <c r="AP518" i="3" s="1"/>
  <c r="BB541" i="2"/>
  <c r="BC541" i="2" s="1"/>
  <c r="AP519" i="3" s="1"/>
  <c r="BB542" i="2"/>
  <c r="BC542" i="2" s="1"/>
  <c r="BB543" i="2"/>
  <c r="BC543" i="2" s="1"/>
  <c r="AP520" i="3" s="1"/>
  <c r="BB544" i="2"/>
  <c r="BC544" i="2" s="1"/>
  <c r="AP521" i="3" s="1"/>
  <c r="BB545" i="2"/>
  <c r="BC545" i="2" s="1"/>
  <c r="BB546" i="2"/>
  <c r="BC546" i="2" s="1"/>
  <c r="AP522" i="3" s="1"/>
  <c r="BB547" i="2"/>
  <c r="BC547" i="2" s="1"/>
  <c r="AP523" i="3" s="1"/>
  <c r="BB548" i="2"/>
  <c r="BC548" i="2" s="1"/>
  <c r="AP524" i="3" s="1"/>
  <c r="BB549" i="2"/>
  <c r="BC549" i="2" s="1"/>
  <c r="AP525" i="3" s="1"/>
  <c r="BB550" i="2"/>
  <c r="BC550" i="2" s="1"/>
  <c r="AP526" i="3" s="1"/>
  <c r="BB551" i="2"/>
  <c r="BC551" i="2" s="1"/>
  <c r="AP527" i="3" s="1"/>
  <c r="BB552" i="2"/>
  <c r="BC552" i="2" s="1"/>
  <c r="AP528" i="3" s="1"/>
  <c r="BB553" i="2"/>
  <c r="BC553" i="2" s="1"/>
  <c r="AP529" i="3" s="1"/>
  <c r="BB554" i="2"/>
  <c r="BC554" i="2" s="1"/>
  <c r="AP530" i="3" s="1"/>
  <c r="BB555" i="2"/>
  <c r="BC555" i="2" s="1"/>
  <c r="AP531" i="3" s="1"/>
  <c r="BB556" i="2"/>
  <c r="BC556" i="2" s="1"/>
  <c r="AP532" i="3" s="1"/>
  <c r="BB557" i="2"/>
  <c r="BC557" i="2" s="1"/>
  <c r="AP533" i="3" s="1"/>
  <c r="BB558" i="2"/>
  <c r="BC558" i="2" s="1"/>
  <c r="AP534" i="3" s="1"/>
  <c r="BB559" i="2"/>
  <c r="BC559" i="2" s="1"/>
  <c r="AP535" i="3" s="1"/>
  <c r="BB560" i="2"/>
  <c r="BC560" i="2" s="1"/>
  <c r="AP536" i="3" s="1"/>
  <c r="BB561" i="2"/>
  <c r="BC561" i="2" s="1"/>
  <c r="AP537" i="3" s="1"/>
  <c r="BB562" i="2"/>
  <c r="BC562" i="2" s="1"/>
  <c r="AP538" i="3" s="1"/>
  <c r="BB563" i="2"/>
  <c r="BC563" i="2" s="1"/>
  <c r="AP539" i="3" s="1"/>
  <c r="BB564" i="2"/>
  <c r="BC564" i="2" s="1"/>
  <c r="AP540" i="3" s="1"/>
  <c r="BB565" i="2"/>
  <c r="BC565" i="2" s="1"/>
  <c r="AP541" i="3" s="1"/>
  <c r="BB566" i="2"/>
  <c r="BC566" i="2" s="1"/>
  <c r="AP542" i="3" s="1"/>
  <c r="BB567" i="2"/>
  <c r="BC567" i="2" s="1"/>
  <c r="AP543" i="3" s="1"/>
  <c r="BB568" i="2"/>
  <c r="BC568" i="2" s="1"/>
  <c r="AP544" i="3" s="1"/>
  <c r="BB569" i="2"/>
  <c r="BC569" i="2" s="1"/>
  <c r="AP545" i="3" s="1"/>
  <c r="BB570" i="2"/>
  <c r="BC570" i="2" s="1"/>
  <c r="AP546" i="3" s="1"/>
  <c r="BB571" i="2"/>
  <c r="BC571" i="2" s="1"/>
  <c r="AP547" i="3" s="1"/>
  <c r="BB572" i="2"/>
  <c r="BC572" i="2" s="1"/>
  <c r="AP548" i="3" s="1"/>
  <c r="BB573" i="2"/>
  <c r="BB574" i="2"/>
  <c r="BC574" i="2" s="1"/>
  <c r="AP550" i="3" s="1"/>
  <c r="BB575" i="2"/>
  <c r="BC575" i="2" s="1"/>
  <c r="AP551" i="3" s="1"/>
  <c r="BB576" i="2"/>
  <c r="BC576" i="2" s="1"/>
  <c r="AP552" i="3" s="1"/>
  <c r="BB577" i="2"/>
  <c r="BC577" i="2" s="1"/>
  <c r="BB578" i="2"/>
  <c r="BC578" i="2" s="1"/>
  <c r="BB579" i="2"/>
  <c r="BC579" i="2" s="1"/>
  <c r="AP553" i="3" s="1"/>
  <c r="BB580" i="2"/>
  <c r="BC580" i="2" s="1"/>
  <c r="AP554" i="3" s="1"/>
  <c r="BB581" i="2"/>
  <c r="BC581" i="2" s="1"/>
  <c r="AP555" i="3" s="1"/>
  <c r="BB582" i="2"/>
  <c r="BC582" i="2" s="1"/>
  <c r="AP556" i="3" s="1"/>
  <c r="BB583" i="2"/>
  <c r="BC583" i="2" s="1"/>
  <c r="AP557" i="3" s="1"/>
  <c r="BB584" i="2"/>
  <c r="BC584" i="2" s="1"/>
  <c r="BB585" i="2"/>
  <c r="BC585" i="2" s="1"/>
  <c r="AP558" i="3" s="1"/>
  <c r="BB586" i="2"/>
  <c r="BC586" i="2" s="1"/>
  <c r="AP559" i="3" s="1"/>
  <c r="BB587" i="2"/>
  <c r="BC587" i="2" s="1"/>
  <c r="AP560" i="3" s="1"/>
  <c r="BB588" i="2"/>
  <c r="BC588" i="2" s="1"/>
  <c r="AP561" i="3" s="1"/>
  <c r="BB589" i="2"/>
  <c r="BC589" i="2" s="1"/>
  <c r="AP562" i="3" s="1"/>
  <c r="BB590" i="2"/>
  <c r="BC590" i="2" s="1"/>
  <c r="AP563" i="3" s="1"/>
  <c r="BB591" i="2"/>
  <c r="BC591" i="2" s="1"/>
  <c r="AP564" i="3" s="1"/>
  <c r="BB592" i="2"/>
  <c r="BC592" i="2" s="1"/>
  <c r="AP565" i="3" s="1"/>
  <c r="BB593" i="2"/>
  <c r="BC593" i="2" s="1"/>
  <c r="AP566" i="3" s="1"/>
  <c r="BB594" i="2"/>
  <c r="BC594" i="2" s="1"/>
  <c r="AP567" i="3" s="1"/>
  <c r="BB595" i="2"/>
  <c r="BC595" i="2" s="1"/>
  <c r="AP568" i="3" s="1"/>
  <c r="BB596" i="2"/>
  <c r="BC596" i="2" s="1"/>
  <c r="AP569" i="3" s="1"/>
  <c r="BB597" i="2"/>
  <c r="BC597" i="2" s="1"/>
  <c r="AP570" i="3" s="1"/>
  <c r="BB598" i="2"/>
  <c r="BC598" i="2" s="1"/>
  <c r="AP571" i="3" s="1"/>
  <c r="BB599" i="2"/>
  <c r="BC599" i="2" s="1"/>
  <c r="AP572" i="3" s="1"/>
  <c r="BB600" i="2"/>
  <c r="BC600" i="2" s="1"/>
  <c r="AP573" i="3" s="1"/>
  <c r="BB601" i="2"/>
  <c r="BC601" i="2" s="1"/>
  <c r="AP574" i="3" s="1"/>
  <c r="BB602" i="2"/>
  <c r="BC602" i="2" s="1"/>
  <c r="AP575" i="3" s="1"/>
  <c r="BB603" i="2"/>
  <c r="BC603" i="2" s="1"/>
  <c r="AP576" i="3" s="1"/>
  <c r="BB604" i="2"/>
  <c r="BC604" i="2" s="1"/>
  <c r="AP577" i="3" s="1"/>
  <c r="BB605" i="2"/>
  <c r="BC605" i="2" s="1"/>
  <c r="AP578" i="3" s="1"/>
  <c r="BB606" i="2"/>
  <c r="BC606" i="2" s="1"/>
  <c r="AP579" i="3" s="1"/>
  <c r="BB607" i="2"/>
  <c r="BC607" i="2" s="1"/>
  <c r="AP580" i="3" s="1"/>
  <c r="BB608" i="2"/>
  <c r="BC608" i="2" s="1"/>
  <c r="AP581" i="3" s="1"/>
  <c r="BB609" i="2"/>
  <c r="BC609" i="2" s="1"/>
  <c r="AP582" i="3" s="1"/>
  <c r="BB610" i="2"/>
  <c r="BC610" i="2" s="1"/>
  <c r="AP583" i="3" s="1"/>
  <c r="BB611" i="2"/>
  <c r="BC611" i="2" s="1"/>
  <c r="AP584" i="3" s="1"/>
  <c r="BB612" i="2"/>
  <c r="BC612" i="2" s="1"/>
  <c r="AP585" i="3" s="1"/>
  <c r="BB613" i="2"/>
  <c r="BC613" i="2" s="1"/>
  <c r="AP586" i="3" s="1"/>
  <c r="BB614" i="2"/>
  <c r="BC614" i="2" s="1"/>
  <c r="AP587" i="3" s="1"/>
  <c r="BB615" i="2"/>
  <c r="BC615" i="2" s="1"/>
  <c r="AP588" i="3" s="1"/>
  <c r="BB616" i="2"/>
  <c r="BC616" i="2" s="1"/>
  <c r="AP589" i="3" s="1"/>
  <c r="BB617" i="2"/>
  <c r="BC617" i="2" s="1"/>
  <c r="AP590" i="3" s="1"/>
  <c r="BB618" i="2"/>
  <c r="BC618" i="2" s="1"/>
  <c r="AP591" i="3" s="1"/>
  <c r="BB619" i="2"/>
  <c r="BC619" i="2" s="1"/>
  <c r="AP592" i="3" s="1"/>
  <c r="BB620" i="2"/>
  <c r="BC620" i="2" s="1"/>
  <c r="AP593" i="3" s="1"/>
  <c r="BB621" i="2"/>
  <c r="BC621" i="2" s="1"/>
  <c r="AP594" i="3" s="1"/>
  <c r="BB622" i="2"/>
  <c r="BC622" i="2" s="1"/>
  <c r="AP595" i="3" s="1"/>
  <c r="BB623" i="2"/>
  <c r="BC623" i="2" s="1"/>
  <c r="AP596" i="3" s="1"/>
  <c r="BB624" i="2"/>
  <c r="BC624" i="2" s="1"/>
  <c r="AP597" i="3" s="1"/>
  <c r="BB625" i="2"/>
  <c r="BC625" i="2" s="1"/>
  <c r="AP598" i="3" s="1"/>
  <c r="BB626" i="2"/>
  <c r="BC626" i="2" s="1"/>
  <c r="AP599" i="3" s="1"/>
  <c r="BB627" i="2"/>
  <c r="BC627" i="2" s="1"/>
  <c r="AP600" i="3" s="1"/>
  <c r="BB628" i="2"/>
  <c r="BC628" i="2" s="1"/>
  <c r="AP601" i="3" s="1"/>
  <c r="BB629" i="2"/>
  <c r="BC629" i="2" s="1"/>
  <c r="AP602" i="3" s="1"/>
  <c r="BB630" i="2"/>
  <c r="BC630" i="2" s="1"/>
  <c r="AP603" i="3" s="1"/>
  <c r="BB631" i="2"/>
  <c r="BC631" i="2" s="1"/>
  <c r="AP604" i="3" s="1"/>
  <c r="BB632" i="2"/>
  <c r="BC632" i="2" s="1"/>
  <c r="AP605" i="3" s="1"/>
  <c r="BB633" i="2"/>
  <c r="BC633" i="2" s="1"/>
  <c r="AP606" i="3" s="1"/>
  <c r="BB634" i="2"/>
  <c r="BC634" i="2" s="1"/>
  <c r="AP607" i="3" s="1"/>
  <c r="BB635" i="2"/>
  <c r="BC635" i="2" s="1"/>
  <c r="AP608" i="3" s="1"/>
  <c r="BB636" i="2"/>
  <c r="BC636" i="2" s="1"/>
  <c r="AP609" i="3" s="1"/>
  <c r="BB637" i="2"/>
  <c r="BC637" i="2" s="1"/>
  <c r="AP610" i="3" s="1"/>
  <c r="BB638" i="2"/>
  <c r="BC638" i="2" s="1"/>
  <c r="AP611" i="3" s="1"/>
  <c r="BB639" i="2"/>
  <c r="BC639" i="2" s="1"/>
  <c r="AP612" i="3" s="1"/>
  <c r="BB640" i="2"/>
  <c r="BC640" i="2" s="1"/>
  <c r="AP613" i="3" s="1"/>
  <c r="BB641" i="2"/>
  <c r="BC641" i="2" s="1"/>
  <c r="AP614" i="3" s="1"/>
  <c r="BB642" i="2"/>
  <c r="BC642" i="2" s="1"/>
  <c r="AP615" i="3" s="1"/>
  <c r="BB643" i="2"/>
  <c r="BC643" i="2" s="1"/>
  <c r="AP616" i="3" s="1"/>
  <c r="BB644" i="2"/>
  <c r="BC644" i="2" s="1"/>
  <c r="AP617" i="3" s="1"/>
  <c r="BB645" i="2"/>
  <c r="BC645" i="2" s="1"/>
  <c r="AP618" i="3" s="1"/>
  <c r="BB646" i="2"/>
  <c r="BC646" i="2" s="1"/>
  <c r="AP619" i="3" s="1"/>
  <c r="BB647" i="2"/>
  <c r="BC647" i="2" s="1"/>
  <c r="AP620" i="3" s="1"/>
  <c r="BB648" i="2"/>
  <c r="BC648" i="2" s="1"/>
  <c r="AP621" i="3" s="1"/>
  <c r="BB649" i="2"/>
  <c r="BC649" i="2" s="1"/>
  <c r="AP622" i="3" s="1"/>
  <c r="BB650" i="2"/>
  <c r="BC650" i="2" s="1"/>
  <c r="AP623" i="3" s="1"/>
  <c r="BB651" i="2"/>
  <c r="BC651" i="2" s="1"/>
  <c r="AP624" i="3" s="1"/>
  <c r="BB652" i="2"/>
  <c r="BC652" i="2" s="1"/>
  <c r="AP625" i="3" s="1"/>
  <c r="BB653" i="2"/>
  <c r="BC653" i="2" s="1"/>
  <c r="AP626" i="3" s="1"/>
  <c r="BB654" i="2"/>
  <c r="BC654" i="2" s="1"/>
  <c r="BB655" i="2"/>
  <c r="BC655" i="2" s="1"/>
  <c r="AP627" i="3" s="1"/>
  <c r="BB656" i="2"/>
  <c r="BC656" i="2" s="1"/>
  <c r="AP628" i="3" s="1"/>
  <c r="BB657" i="2"/>
  <c r="BC657" i="2" s="1"/>
  <c r="AP629" i="3" s="1"/>
  <c r="BB658" i="2"/>
  <c r="BC658" i="2" s="1"/>
  <c r="AP630" i="3" s="1"/>
  <c r="BB659" i="2"/>
  <c r="BC659" i="2" s="1"/>
  <c r="AP631" i="3" s="1"/>
  <c r="BB660" i="2"/>
  <c r="BC660" i="2" s="1"/>
  <c r="AP632" i="3" s="1"/>
  <c r="BB661" i="2"/>
  <c r="BC661" i="2" s="1"/>
  <c r="AP633" i="3" s="1"/>
  <c r="BB662" i="2"/>
  <c r="BC662" i="2" s="1"/>
  <c r="AP634" i="3" s="1"/>
  <c r="BB663" i="2"/>
  <c r="BC663" i="2" s="1"/>
  <c r="AP635" i="3" s="1"/>
  <c r="BB664" i="2"/>
  <c r="BC664" i="2" s="1"/>
  <c r="AP636" i="3" s="1"/>
  <c r="BB665" i="2"/>
  <c r="BC665" i="2" s="1"/>
  <c r="AP637" i="3" s="1"/>
  <c r="BB666" i="2"/>
  <c r="BC666" i="2" s="1"/>
  <c r="AP638" i="3" s="1"/>
  <c r="BB667" i="2"/>
  <c r="BC667" i="2" s="1"/>
  <c r="AP639" i="3" s="1"/>
  <c r="BB668" i="2"/>
  <c r="BC668" i="2" s="1"/>
  <c r="AP640" i="3" s="1"/>
  <c r="BB669" i="2"/>
  <c r="BC669" i="2" s="1"/>
  <c r="AP641" i="3" s="1"/>
  <c r="BB670" i="2"/>
  <c r="BC670" i="2" s="1"/>
  <c r="AP642" i="3" s="1"/>
  <c r="BB671" i="2"/>
  <c r="BC671" i="2" s="1"/>
  <c r="AP643" i="3" s="1"/>
  <c r="BB672" i="2"/>
  <c r="BC672" i="2" s="1"/>
  <c r="AP644" i="3" s="1"/>
  <c r="BB673" i="2"/>
  <c r="BC673" i="2" s="1"/>
  <c r="AP645" i="3" s="1"/>
  <c r="BB674" i="2"/>
  <c r="BC674" i="2" s="1"/>
  <c r="AP646" i="3" s="1"/>
  <c r="BB675" i="2"/>
  <c r="BC675" i="2" s="1"/>
  <c r="AP647" i="3" s="1"/>
  <c r="BB676" i="2"/>
  <c r="BC676" i="2" s="1"/>
  <c r="AP648" i="3" s="1"/>
  <c r="BB677" i="2"/>
  <c r="BC677" i="2" s="1"/>
  <c r="AP649" i="3" s="1"/>
  <c r="BB678" i="2"/>
  <c r="BC678" i="2" s="1"/>
  <c r="AP650" i="3" s="1"/>
  <c r="BB679" i="2"/>
  <c r="BC679" i="2" s="1"/>
  <c r="AP651" i="3" s="1"/>
  <c r="BB680" i="2"/>
  <c r="BC680" i="2" s="1"/>
  <c r="AP652" i="3" s="1"/>
  <c r="BB681" i="2"/>
  <c r="BC681" i="2" s="1"/>
  <c r="AP653" i="3" s="1"/>
  <c r="BB682" i="2"/>
  <c r="BC682" i="2" s="1"/>
  <c r="AP654" i="3" s="1"/>
  <c r="BB683" i="2"/>
  <c r="BC683" i="2" s="1"/>
  <c r="AP655" i="3" s="1"/>
  <c r="BB684" i="2"/>
  <c r="BC684" i="2" s="1"/>
  <c r="AP656" i="3" s="1"/>
  <c r="BB685" i="2"/>
  <c r="BC685" i="2" s="1"/>
  <c r="BB686" i="2"/>
  <c r="BC686" i="2" s="1"/>
  <c r="AP657" i="3" s="1"/>
  <c r="BB687" i="2"/>
  <c r="BC687" i="2" s="1"/>
  <c r="AP658" i="3" s="1"/>
  <c r="BB688" i="2"/>
  <c r="BC688" i="2" s="1"/>
  <c r="AP659" i="3" s="1"/>
  <c r="BB689" i="2"/>
  <c r="BC689" i="2" s="1"/>
  <c r="BB690" i="2"/>
  <c r="BC690" i="2" s="1"/>
  <c r="AP660" i="3" s="1"/>
  <c r="BB691" i="2"/>
  <c r="BC691" i="2" s="1"/>
  <c r="AP661" i="3" s="1"/>
  <c r="BB692" i="2"/>
  <c r="BC692" i="2" s="1"/>
  <c r="AP662" i="3" s="1"/>
  <c r="BB693" i="2"/>
  <c r="BC693" i="2" s="1"/>
  <c r="AP663" i="3" s="1"/>
  <c r="BB694" i="2"/>
  <c r="BC694" i="2" s="1"/>
  <c r="AP664" i="3" s="1"/>
  <c r="BB695" i="2"/>
  <c r="BC695" i="2" s="1"/>
  <c r="AP665" i="3" s="1"/>
  <c r="BB696" i="2"/>
  <c r="BC696" i="2" s="1"/>
  <c r="AP666" i="3" s="1"/>
  <c r="BB697" i="2"/>
  <c r="BC697" i="2" s="1"/>
  <c r="AP667" i="3" s="1"/>
  <c r="BB698" i="2"/>
  <c r="BC698" i="2" s="1"/>
  <c r="AP668" i="3" s="1"/>
  <c r="BB699" i="2"/>
  <c r="BC699" i="2" s="1"/>
  <c r="AP669" i="3" s="1"/>
  <c r="BB700" i="2"/>
  <c r="BC700" i="2" s="1"/>
  <c r="AP670" i="3" s="1"/>
  <c r="BB701" i="2"/>
  <c r="BC701" i="2" s="1"/>
  <c r="AP671" i="3" s="1"/>
  <c r="BB702" i="2"/>
  <c r="BC702" i="2" s="1"/>
  <c r="AP672" i="3" s="1"/>
  <c r="BB703" i="2"/>
  <c r="BC703" i="2" s="1"/>
  <c r="AP673" i="3" s="1"/>
  <c r="BB704" i="2"/>
  <c r="BC704" i="2" s="1"/>
  <c r="BB705" i="2"/>
  <c r="BC705" i="2" s="1"/>
  <c r="AP674" i="3" s="1"/>
  <c r="BB706" i="2"/>
  <c r="BC706" i="2" s="1"/>
  <c r="AP675" i="3" s="1"/>
  <c r="BB707" i="2"/>
  <c r="BC707" i="2" s="1"/>
  <c r="AP676" i="3" s="1"/>
  <c r="BB708" i="2"/>
  <c r="BC708" i="2" s="1"/>
  <c r="AP677" i="3" s="1"/>
  <c r="BB709" i="2"/>
  <c r="BC709" i="2" s="1"/>
  <c r="AP678" i="3" s="1"/>
  <c r="BB710" i="2"/>
  <c r="BC710" i="2" s="1"/>
  <c r="AP679" i="3" s="1"/>
  <c r="BB711" i="2"/>
  <c r="BC711" i="2" s="1"/>
  <c r="AP680" i="3" s="1"/>
  <c r="BB712" i="2"/>
  <c r="BC712" i="2" s="1"/>
  <c r="AP681" i="3" s="1"/>
  <c r="BB713" i="2"/>
  <c r="BC713" i="2" s="1"/>
  <c r="AP682" i="3" s="1"/>
  <c r="BB714" i="2"/>
  <c r="BC714" i="2" s="1"/>
  <c r="AP683" i="3" s="1"/>
  <c r="BB715" i="2"/>
  <c r="BC715" i="2" s="1"/>
  <c r="AP684" i="3" s="1"/>
  <c r="BB716" i="2"/>
  <c r="BC716" i="2" s="1"/>
  <c r="BB717" i="2"/>
  <c r="BC717" i="2" s="1"/>
  <c r="AP685" i="3" s="1"/>
  <c r="BB718" i="2"/>
  <c r="BC718" i="2" s="1"/>
  <c r="AP686" i="3" s="1"/>
  <c r="BB719" i="2"/>
  <c r="BC719" i="2" s="1"/>
  <c r="BB720" i="2"/>
  <c r="BC720" i="2" s="1"/>
  <c r="AP687" i="3" s="1"/>
  <c r="BB721" i="2"/>
  <c r="BC721" i="2" s="1"/>
  <c r="AP688" i="3" s="1"/>
  <c r="BB722" i="2"/>
  <c r="BC722" i="2" s="1"/>
  <c r="AP689" i="3" s="1"/>
  <c r="BB723" i="2"/>
  <c r="BC723" i="2" s="1"/>
  <c r="AP690" i="3" s="1"/>
  <c r="BB724" i="2"/>
  <c r="BC724" i="2" s="1"/>
  <c r="AP691" i="3" s="1"/>
  <c r="BB725" i="2"/>
  <c r="BC725" i="2" s="1"/>
  <c r="AP692" i="3" s="1"/>
  <c r="BB726" i="2"/>
  <c r="BC726" i="2" s="1"/>
  <c r="AP693" i="3" s="1"/>
  <c r="BB727" i="2"/>
  <c r="BC727" i="2" s="1"/>
  <c r="AP694" i="3" s="1"/>
  <c r="BB728" i="2"/>
  <c r="BC728" i="2" s="1"/>
  <c r="AP695" i="3" s="1"/>
  <c r="BB729" i="2"/>
  <c r="BC729" i="2" s="1"/>
  <c r="AP696" i="3" s="1"/>
  <c r="BB730" i="2"/>
  <c r="BC730" i="2" s="1"/>
  <c r="AP697" i="3" s="1"/>
  <c r="BB731" i="2"/>
  <c r="BC731" i="2" s="1"/>
  <c r="AP698" i="3" s="1"/>
  <c r="BB732" i="2"/>
  <c r="BC732" i="2" s="1"/>
  <c r="BB733" i="2"/>
  <c r="BC733" i="2" s="1"/>
  <c r="AP699" i="3" s="1"/>
  <c r="BB734" i="2"/>
  <c r="BC734" i="2" s="1"/>
  <c r="AP700" i="3" s="1"/>
  <c r="BB735" i="2"/>
  <c r="BC735" i="2" s="1"/>
  <c r="AP701" i="3" s="1"/>
  <c r="BB736" i="2"/>
  <c r="BC736" i="2" s="1"/>
  <c r="BB737" i="2"/>
  <c r="BC737" i="2" s="1"/>
  <c r="AP702" i="3" s="1"/>
  <c r="BB738" i="2"/>
  <c r="BC738" i="2" s="1"/>
  <c r="AP703" i="3" s="1"/>
  <c r="BB739" i="2"/>
  <c r="BC739" i="2" s="1"/>
  <c r="AP704" i="3" s="1"/>
  <c r="BB740" i="2"/>
  <c r="BC740" i="2" s="1"/>
  <c r="BB741" i="2"/>
  <c r="BC741" i="2" s="1"/>
  <c r="AP705" i="3" s="1"/>
  <c r="BB742" i="2"/>
  <c r="BC742" i="2" s="1"/>
  <c r="AP706" i="3" s="1"/>
  <c r="BB743" i="2"/>
  <c r="BC743" i="2" s="1"/>
  <c r="AP707" i="3" s="1"/>
  <c r="BB744" i="2"/>
  <c r="BC744" i="2" s="1"/>
  <c r="AP708" i="3" s="1"/>
  <c r="BB745" i="2"/>
  <c r="BC745" i="2" s="1"/>
  <c r="AP709" i="3" s="1"/>
  <c r="BB746" i="2"/>
  <c r="BC746" i="2" s="1"/>
  <c r="AP710" i="3" s="1"/>
  <c r="BB747" i="2"/>
  <c r="BC747" i="2" s="1"/>
  <c r="AP711" i="3" s="1"/>
  <c r="BB748" i="2"/>
  <c r="BC748" i="2" s="1"/>
  <c r="AP712" i="3" s="1"/>
  <c r="BB749" i="2"/>
  <c r="BC749" i="2" s="1"/>
  <c r="AP713" i="3" s="1"/>
  <c r="BB750" i="2"/>
  <c r="BC750" i="2" s="1"/>
  <c r="AP714" i="3" s="1"/>
  <c r="BB751" i="2"/>
  <c r="BC751" i="2" s="1"/>
  <c r="AP715" i="3" s="1"/>
  <c r="BB752" i="2"/>
  <c r="BC752" i="2" s="1"/>
  <c r="AP716" i="3" s="1"/>
  <c r="BB753" i="2"/>
  <c r="BC753" i="2" s="1"/>
  <c r="AP717" i="3" s="1"/>
  <c r="BB754" i="2"/>
  <c r="BC754" i="2" s="1"/>
  <c r="AP718" i="3" s="1"/>
  <c r="BB755" i="2"/>
  <c r="BC755" i="2" s="1"/>
  <c r="AP719" i="3" s="1"/>
  <c r="BB756" i="2"/>
  <c r="BC756" i="2" s="1"/>
  <c r="AP720" i="3" s="1"/>
  <c r="BB757" i="2"/>
  <c r="BC757" i="2" s="1"/>
  <c r="AP721" i="3" s="1"/>
  <c r="BB758" i="2"/>
  <c r="BC758" i="2" s="1"/>
  <c r="AP722" i="3" s="1"/>
  <c r="BB759" i="2"/>
  <c r="BC759" i="2" s="1"/>
  <c r="AP723" i="3" s="1"/>
  <c r="BB760" i="2"/>
  <c r="BC760" i="2" s="1"/>
  <c r="AP724" i="3" s="1"/>
  <c r="BB761" i="2"/>
  <c r="BC761" i="2" s="1"/>
  <c r="AP725" i="3" s="1"/>
  <c r="BB762" i="2"/>
  <c r="BC762" i="2" s="1"/>
  <c r="BB763" i="2"/>
  <c r="BC763" i="2" s="1"/>
  <c r="AP726" i="3" s="1"/>
  <c r="BB764" i="2"/>
  <c r="BC764" i="2" s="1"/>
  <c r="AP727" i="3" s="1"/>
  <c r="BB765" i="2"/>
  <c r="BC765" i="2" s="1"/>
  <c r="AP728" i="3" s="1"/>
  <c r="BB766" i="2"/>
  <c r="BC766" i="2" s="1"/>
  <c r="AP729" i="3" s="1"/>
  <c r="BB767" i="2"/>
  <c r="BC767" i="2" s="1"/>
  <c r="AP730" i="3" s="1"/>
  <c r="BB768" i="2"/>
  <c r="BC768" i="2" s="1"/>
  <c r="AP731" i="3" s="1"/>
  <c r="BB769" i="2"/>
  <c r="BC769" i="2" s="1"/>
  <c r="AP732" i="3" s="1"/>
  <c r="BB770" i="2"/>
  <c r="BC770" i="2" s="1"/>
  <c r="AP733" i="3" s="1"/>
  <c r="BB771" i="2"/>
  <c r="BC771" i="2" s="1"/>
  <c r="AP734" i="3" s="1"/>
  <c r="BB772" i="2"/>
  <c r="BC772" i="2" s="1"/>
  <c r="AP735" i="3" s="1"/>
  <c r="BB773" i="2"/>
  <c r="BC773" i="2" s="1"/>
  <c r="AP736" i="3" s="1"/>
  <c r="BB774" i="2"/>
  <c r="BC774" i="2" s="1"/>
  <c r="AP737" i="3" s="1"/>
  <c r="BB775" i="2"/>
  <c r="BC775" i="2" s="1"/>
  <c r="BB776" i="2"/>
  <c r="BC776" i="2" s="1"/>
  <c r="AP738" i="3" s="1"/>
  <c r="BB777" i="2"/>
  <c r="BC777" i="2" s="1"/>
  <c r="AP739" i="3" s="1"/>
  <c r="BB778" i="2"/>
  <c r="BC778" i="2" s="1"/>
  <c r="AP740" i="3" s="1"/>
  <c r="BB779" i="2"/>
  <c r="BC779" i="2" s="1"/>
  <c r="AP741" i="3" s="1"/>
  <c r="BB780" i="2"/>
  <c r="BC780" i="2" s="1"/>
  <c r="AP742" i="3" s="1"/>
  <c r="BB781" i="2"/>
  <c r="BC781" i="2" s="1"/>
  <c r="AP743" i="3" s="1"/>
  <c r="BB782" i="2"/>
  <c r="BC782" i="2" s="1"/>
  <c r="AP744" i="3" s="1"/>
  <c r="BB783" i="2"/>
  <c r="BC783" i="2" s="1"/>
  <c r="AP745" i="3" s="1"/>
  <c r="BB784" i="2"/>
  <c r="BC784" i="2" s="1"/>
  <c r="AP746" i="3" s="1"/>
  <c r="BB785" i="2"/>
  <c r="BC785" i="2" s="1"/>
  <c r="AP747" i="3" s="1"/>
  <c r="BB786" i="2"/>
  <c r="BC786" i="2" s="1"/>
  <c r="AP748" i="3" s="1"/>
  <c r="BB787" i="2"/>
  <c r="BC787" i="2" s="1"/>
  <c r="AP749" i="3" s="1"/>
  <c r="BB788" i="2"/>
  <c r="BC788" i="2" s="1"/>
  <c r="AP750" i="3" s="1"/>
  <c r="BB789" i="2"/>
  <c r="BC789" i="2" s="1"/>
  <c r="AP751" i="3" s="1"/>
  <c r="BB790" i="2"/>
  <c r="BC790" i="2" s="1"/>
  <c r="AP752" i="3" s="1"/>
  <c r="BB791" i="2"/>
  <c r="BC791" i="2" s="1"/>
  <c r="AP753" i="3" s="1"/>
  <c r="BB792" i="2"/>
  <c r="BC792" i="2" s="1"/>
  <c r="AP754" i="3" s="1"/>
  <c r="BB793" i="2"/>
  <c r="BC793" i="2" s="1"/>
  <c r="AP755" i="3" s="1"/>
  <c r="BB794" i="2"/>
  <c r="BC794" i="2" s="1"/>
  <c r="AP756" i="3" s="1"/>
  <c r="BB795" i="2"/>
  <c r="BC795" i="2" s="1"/>
  <c r="AP757" i="3" s="1"/>
  <c r="BB796" i="2"/>
  <c r="BC796" i="2" s="1"/>
  <c r="AP758" i="3" s="1"/>
  <c r="BB797" i="2"/>
  <c r="BC797" i="2" s="1"/>
  <c r="AP759" i="3" s="1"/>
  <c r="BB798" i="2"/>
  <c r="BC798" i="2" s="1"/>
  <c r="AP760" i="3" s="1"/>
  <c r="BB799" i="2"/>
  <c r="BC799" i="2" s="1"/>
  <c r="AP761" i="3" s="1"/>
  <c r="BB800" i="2"/>
  <c r="BC800" i="2" s="1"/>
  <c r="AP762" i="3" s="1"/>
  <c r="BB801" i="2"/>
  <c r="BC801" i="2" s="1"/>
  <c r="AP763" i="3" s="1"/>
  <c r="BB802" i="2"/>
  <c r="BC802" i="2" s="1"/>
  <c r="AP764" i="3" s="1"/>
  <c r="BB803" i="2"/>
  <c r="BC803" i="2" s="1"/>
  <c r="AP765" i="3" s="1"/>
  <c r="BB804" i="2"/>
  <c r="BC804" i="2" s="1"/>
  <c r="AP766" i="3" s="1"/>
  <c r="BB805" i="2"/>
  <c r="BC805" i="2" s="1"/>
  <c r="AP767" i="3" s="1"/>
  <c r="BB806" i="2"/>
  <c r="BC806" i="2" s="1"/>
  <c r="AP768" i="3" s="1"/>
  <c r="BB807" i="2"/>
  <c r="BC807" i="2" s="1"/>
  <c r="AP769" i="3" s="1"/>
  <c r="BB808" i="2"/>
  <c r="BC808" i="2" s="1"/>
  <c r="AP770" i="3" s="1"/>
  <c r="BB809" i="2"/>
  <c r="BC809" i="2" s="1"/>
  <c r="BB810" i="2"/>
  <c r="BC810" i="2" s="1"/>
  <c r="AP771" i="3" s="1"/>
  <c r="BB811" i="2"/>
  <c r="BC811" i="2" s="1"/>
  <c r="AP772" i="3" s="1"/>
  <c r="BB812" i="2"/>
  <c r="BC812" i="2" s="1"/>
  <c r="AP773" i="3" s="1"/>
  <c r="BB813" i="2"/>
  <c r="BC813" i="2" s="1"/>
  <c r="AP774" i="3" s="1"/>
  <c r="BB814" i="2"/>
  <c r="BC814" i="2" s="1"/>
  <c r="AP775" i="3" s="1"/>
  <c r="BB815" i="2"/>
  <c r="BC815" i="2" s="1"/>
  <c r="AP776" i="3" s="1"/>
  <c r="BB816" i="2"/>
  <c r="BC816" i="2" s="1"/>
  <c r="AP777" i="3" s="1"/>
  <c r="BB817" i="2"/>
  <c r="BC817" i="2" s="1"/>
  <c r="AP778" i="3" s="1"/>
  <c r="BB818" i="2"/>
  <c r="BC818" i="2" s="1"/>
  <c r="AP779" i="3" s="1"/>
  <c r="BB819" i="2"/>
  <c r="BC819" i="2" s="1"/>
  <c r="AP780" i="3" s="1"/>
  <c r="BB820" i="2"/>
  <c r="BC820" i="2" s="1"/>
  <c r="BB821" i="2"/>
  <c r="BC821" i="2" s="1"/>
  <c r="BB822" i="2"/>
  <c r="BC822" i="2" s="1"/>
  <c r="BB823" i="2"/>
  <c r="BC823" i="2" s="1"/>
  <c r="BB824" i="2"/>
  <c r="BC824" i="2" s="1"/>
  <c r="BB825" i="2"/>
  <c r="BC825" i="2" s="1"/>
  <c r="BB826" i="2"/>
  <c r="BC826" i="2" s="1"/>
  <c r="BB827" i="2"/>
  <c r="BC827" i="2" s="1"/>
  <c r="BB828" i="2"/>
  <c r="BC828" i="2" s="1"/>
  <c r="BB829" i="2"/>
  <c r="BC829" i="2" s="1"/>
  <c r="BB830" i="2"/>
  <c r="BC830" i="2" s="1"/>
  <c r="BB831" i="2"/>
  <c r="BC831" i="2" s="1"/>
  <c r="BB832" i="2"/>
  <c r="BC832" i="2" s="1"/>
  <c r="BB833" i="2"/>
  <c r="BC833" i="2" s="1"/>
  <c r="BB834" i="2"/>
  <c r="BC834" i="2" s="1"/>
  <c r="BB835" i="2"/>
  <c r="BC835" i="2" s="1"/>
  <c r="BB836" i="2"/>
  <c r="BC836" i="2" s="1"/>
  <c r="BB837" i="2"/>
  <c r="BC837" i="2" s="1"/>
  <c r="BB838" i="2"/>
  <c r="BC838" i="2" s="1"/>
  <c r="BB839" i="2"/>
  <c r="BC839" i="2" s="1"/>
  <c r="BB840" i="2"/>
  <c r="BC840" i="2" s="1"/>
  <c r="BB841" i="2"/>
  <c r="BC841" i="2" s="1"/>
  <c r="BB842" i="2"/>
  <c r="BC842" i="2" s="1"/>
  <c r="BB843" i="2"/>
  <c r="BC843" i="2" s="1"/>
  <c r="BB844" i="2"/>
  <c r="BC844" i="2" s="1"/>
  <c r="BB845" i="2"/>
  <c r="BC845" i="2" s="1"/>
  <c r="BB846" i="2"/>
  <c r="BC846" i="2" s="1"/>
  <c r="BB847" i="2"/>
  <c r="BC847" i="2" s="1"/>
  <c r="BB848" i="2"/>
  <c r="BC848" i="2" s="1"/>
  <c r="BB849" i="2"/>
  <c r="BC849" i="2" s="1"/>
  <c r="BB850" i="2"/>
  <c r="BC850" i="2" s="1"/>
  <c r="BB851" i="2"/>
  <c r="BC851" i="2" s="1"/>
  <c r="BB852" i="2"/>
  <c r="BC852" i="2" s="1"/>
  <c r="BB853" i="2"/>
  <c r="BC853" i="2" s="1"/>
  <c r="BB854" i="2"/>
  <c r="BC854" i="2" s="1"/>
  <c r="BB855" i="2"/>
  <c r="BC855" i="2" s="1"/>
  <c r="BB856" i="2"/>
  <c r="BC856" i="2" s="1"/>
  <c r="BB857" i="2"/>
  <c r="BC857" i="2" s="1"/>
  <c r="BB858" i="2"/>
  <c r="BC858" i="2" s="1"/>
  <c r="BB859" i="2"/>
  <c r="BC859" i="2" s="1"/>
  <c r="BB860" i="2"/>
  <c r="BC860" i="2" s="1"/>
  <c r="BB861" i="2"/>
  <c r="BB862" i="2"/>
  <c r="BC862" i="2" s="1"/>
  <c r="BB863" i="2"/>
  <c r="BC863" i="2" s="1"/>
  <c r="BB864" i="2"/>
  <c r="BC864" i="2" s="1"/>
  <c r="BB865" i="2"/>
  <c r="BC865" i="2" s="1"/>
  <c r="BB866" i="2"/>
  <c r="BC866" i="2" s="1"/>
  <c r="BB867" i="2"/>
  <c r="BC867" i="2" s="1"/>
  <c r="BB868" i="2"/>
  <c r="BC868" i="2" s="1"/>
  <c r="BB869" i="2"/>
  <c r="BC869" i="2" s="1"/>
  <c r="BB870" i="2"/>
  <c r="BC870" i="2" s="1"/>
  <c r="BB871" i="2"/>
  <c r="BC871" i="2" s="1"/>
  <c r="BB872" i="2"/>
  <c r="BC872" i="2" s="1"/>
  <c r="BB873" i="2"/>
  <c r="BC873" i="2" s="1"/>
  <c r="BB874" i="2"/>
  <c r="BC874" i="2" s="1"/>
  <c r="BB875" i="2"/>
  <c r="BC875" i="2" s="1"/>
  <c r="BB876" i="2"/>
  <c r="BC876" i="2" s="1"/>
  <c r="BB877" i="2"/>
  <c r="BC877" i="2" s="1"/>
  <c r="BB878" i="2"/>
  <c r="BC878" i="2" s="1"/>
  <c r="BB879" i="2"/>
  <c r="BC879" i="2" s="1"/>
  <c r="BB880" i="2"/>
  <c r="BB881" i="2"/>
  <c r="BC881" i="2" s="1"/>
  <c r="BB882" i="2"/>
  <c r="BC882" i="2" s="1"/>
  <c r="BB883" i="2"/>
  <c r="BC883" i="2" s="1"/>
  <c r="BB884" i="2"/>
  <c r="BC884" i="2" s="1"/>
  <c r="BB885" i="2"/>
  <c r="BC885" i="2" s="1"/>
  <c r="BB886" i="2"/>
  <c r="BC886" i="2" s="1"/>
  <c r="BB887" i="2"/>
  <c r="BC887" i="2" s="1"/>
  <c r="BB888" i="2"/>
  <c r="BC888" i="2" s="1"/>
  <c r="BB889" i="2"/>
  <c r="BC889" i="2" s="1"/>
  <c r="BB890" i="2"/>
  <c r="BC890" i="2" s="1"/>
  <c r="BB891" i="2"/>
  <c r="BC891" i="2" s="1"/>
  <c r="BB892" i="2"/>
  <c r="BC892" i="2" s="1"/>
  <c r="BB893" i="2"/>
  <c r="BC893" i="2" s="1"/>
  <c r="BB894" i="2"/>
  <c r="BC894" i="2" s="1"/>
  <c r="BB895" i="2"/>
  <c r="BC895" i="2" s="1"/>
  <c r="BB896" i="2"/>
  <c r="BC896" i="2" s="1"/>
  <c r="BB897" i="2"/>
  <c r="BC897" i="2" s="1"/>
  <c r="BB898" i="2"/>
  <c r="BC898" i="2" s="1"/>
  <c r="BB899" i="2"/>
  <c r="BC899" i="2" s="1"/>
  <c r="BB2" i="2"/>
  <c r="BC2" i="2" s="1"/>
  <c r="AP2" i="3" s="1"/>
  <c r="BC109" i="2"/>
  <c r="BC304" i="2"/>
  <c r="AP295" i="3" s="1"/>
  <c r="BC573" i="2"/>
  <c r="AP549" i="3" s="1"/>
  <c r="BC861" i="2"/>
  <c r="BC880" i="2"/>
  <c r="AZ3" i="2"/>
  <c r="BA3" i="2" s="1"/>
  <c r="AO3" i="3" s="1"/>
  <c r="AZ4" i="2"/>
  <c r="BA4" i="2" s="1"/>
  <c r="AO4" i="3" s="1"/>
  <c r="AZ5" i="2"/>
  <c r="BA5" i="2" s="1"/>
  <c r="AO5" i="3" s="1"/>
  <c r="AZ6" i="2"/>
  <c r="BA6" i="2" s="1"/>
  <c r="AO6" i="3" s="1"/>
  <c r="AZ7" i="2"/>
  <c r="BA7" i="2" s="1"/>
  <c r="AO7" i="3" s="1"/>
  <c r="AZ8" i="2"/>
  <c r="BA8" i="2" s="1"/>
  <c r="AO8" i="3" s="1"/>
  <c r="AZ9" i="2"/>
  <c r="BA9" i="2" s="1"/>
  <c r="AO9" i="3" s="1"/>
  <c r="AZ10" i="2"/>
  <c r="BA10" i="2" s="1"/>
  <c r="AO10" i="3" s="1"/>
  <c r="AZ11" i="2"/>
  <c r="BA11" i="2" s="1"/>
  <c r="AO11" i="3" s="1"/>
  <c r="AZ12" i="2"/>
  <c r="BA12" i="2" s="1"/>
  <c r="AO12" i="3" s="1"/>
  <c r="AZ13" i="2"/>
  <c r="BA13" i="2" s="1"/>
  <c r="AO13" i="3" s="1"/>
  <c r="AZ14" i="2"/>
  <c r="BA14" i="2" s="1"/>
  <c r="AO14" i="3" s="1"/>
  <c r="AZ15" i="2"/>
  <c r="BA15" i="2" s="1"/>
  <c r="AO15" i="3" s="1"/>
  <c r="AZ16" i="2"/>
  <c r="BA16" i="2" s="1"/>
  <c r="AO16" i="3" s="1"/>
  <c r="AZ17" i="2"/>
  <c r="BA17" i="2" s="1"/>
  <c r="AO17" i="3" s="1"/>
  <c r="AZ18" i="2"/>
  <c r="BA18" i="2" s="1"/>
  <c r="AO18" i="3" s="1"/>
  <c r="AZ19" i="2"/>
  <c r="BA19" i="2" s="1"/>
  <c r="AO19" i="3" s="1"/>
  <c r="AZ20" i="2"/>
  <c r="BA20" i="2" s="1"/>
  <c r="AO20" i="3" s="1"/>
  <c r="AZ21" i="2"/>
  <c r="BA21" i="2" s="1"/>
  <c r="AO21" i="3" s="1"/>
  <c r="AZ22" i="2"/>
  <c r="BA22" i="2" s="1"/>
  <c r="AO22" i="3" s="1"/>
  <c r="AZ23" i="2"/>
  <c r="BA23" i="2" s="1"/>
  <c r="AO23" i="3" s="1"/>
  <c r="AZ24" i="2"/>
  <c r="BA24" i="2" s="1"/>
  <c r="AO24" i="3" s="1"/>
  <c r="AZ25" i="2"/>
  <c r="BA25" i="2" s="1"/>
  <c r="AO25" i="3" s="1"/>
  <c r="AZ26" i="2"/>
  <c r="BA26" i="2" s="1"/>
  <c r="AO26" i="3" s="1"/>
  <c r="AZ27" i="2"/>
  <c r="BA27" i="2" s="1"/>
  <c r="AO27" i="3" s="1"/>
  <c r="AZ28" i="2"/>
  <c r="BA28" i="2" s="1"/>
  <c r="AO28" i="3" s="1"/>
  <c r="AZ29" i="2"/>
  <c r="BA29" i="2" s="1"/>
  <c r="AO29" i="3" s="1"/>
  <c r="AZ30" i="2"/>
  <c r="BA30" i="2" s="1"/>
  <c r="AO30" i="3" s="1"/>
  <c r="AZ31" i="2"/>
  <c r="BA31" i="2" s="1"/>
  <c r="AO31" i="3" s="1"/>
  <c r="AZ32" i="2"/>
  <c r="BA32" i="2" s="1"/>
  <c r="AO32" i="3" s="1"/>
  <c r="AZ33" i="2"/>
  <c r="BA33" i="2" s="1"/>
  <c r="AO33" i="3" s="1"/>
  <c r="AZ34" i="2"/>
  <c r="BA34" i="2" s="1"/>
  <c r="AO34" i="3" s="1"/>
  <c r="AZ35" i="2"/>
  <c r="BA35" i="2" s="1"/>
  <c r="AO35" i="3" s="1"/>
  <c r="AZ36" i="2"/>
  <c r="BA36" i="2" s="1"/>
  <c r="AZ37" i="2"/>
  <c r="BA37" i="2" s="1"/>
  <c r="AO36" i="3" s="1"/>
  <c r="AZ38" i="2"/>
  <c r="BA38" i="2" s="1"/>
  <c r="AO37" i="3" s="1"/>
  <c r="AZ39" i="2"/>
  <c r="BA39" i="2" s="1"/>
  <c r="AO38" i="3" s="1"/>
  <c r="AZ40" i="2"/>
  <c r="BA40" i="2" s="1"/>
  <c r="AO39" i="3" s="1"/>
  <c r="AZ41" i="2"/>
  <c r="BA41" i="2" s="1"/>
  <c r="AO40" i="3" s="1"/>
  <c r="AZ42" i="2"/>
  <c r="BA42" i="2" s="1"/>
  <c r="AO41" i="3" s="1"/>
  <c r="AZ43" i="2"/>
  <c r="BA43" i="2" s="1"/>
  <c r="AO42" i="3" s="1"/>
  <c r="AZ44" i="2"/>
  <c r="BA44" i="2" s="1"/>
  <c r="AO43" i="3" s="1"/>
  <c r="AZ45" i="2"/>
  <c r="BA45" i="2" s="1"/>
  <c r="AO44" i="3" s="1"/>
  <c r="AZ46" i="2"/>
  <c r="BA46" i="2" s="1"/>
  <c r="AZ47" i="2"/>
  <c r="BA47" i="2" s="1"/>
  <c r="AO46" i="3" s="1"/>
  <c r="AZ48" i="2"/>
  <c r="BA48" i="2" s="1"/>
  <c r="AO47" i="3" s="1"/>
  <c r="AZ49" i="2"/>
  <c r="BA49" i="2" s="1"/>
  <c r="AO48" i="3" s="1"/>
  <c r="AZ50" i="2"/>
  <c r="BA50" i="2" s="1"/>
  <c r="AZ51" i="2"/>
  <c r="BA51" i="2" s="1"/>
  <c r="AO49" i="3" s="1"/>
  <c r="AZ52" i="2"/>
  <c r="BA52" i="2" s="1"/>
  <c r="AO50" i="3" s="1"/>
  <c r="AZ53" i="2"/>
  <c r="BA53" i="2" s="1"/>
  <c r="AO51" i="3" s="1"/>
  <c r="AZ54" i="2"/>
  <c r="BA54" i="2" s="1"/>
  <c r="AO52" i="3" s="1"/>
  <c r="AZ55" i="2"/>
  <c r="BA55" i="2" s="1"/>
  <c r="AO53" i="3" s="1"/>
  <c r="AZ56" i="2"/>
  <c r="BA56" i="2" s="1"/>
  <c r="AO54" i="3" s="1"/>
  <c r="AZ57" i="2"/>
  <c r="BA57" i="2" s="1"/>
  <c r="AO55" i="3" s="1"/>
  <c r="AZ58" i="2"/>
  <c r="BA58" i="2" s="1"/>
  <c r="AO56" i="3" s="1"/>
  <c r="AZ59" i="2"/>
  <c r="BA59" i="2" s="1"/>
  <c r="AO57" i="3" s="1"/>
  <c r="AZ60" i="2"/>
  <c r="BA60" i="2" s="1"/>
  <c r="AO58" i="3" s="1"/>
  <c r="AZ61" i="2"/>
  <c r="BA61" i="2" s="1"/>
  <c r="AO59" i="3" s="1"/>
  <c r="AZ62" i="2"/>
  <c r="BA62" i="2" s="1"/>
  <c r="AO60" i="3" s="1"/>
  <c r="AZ63" i="2"/>
  <c r="BA63" i="2" s="1"/>
  <c r="AO61" i="3" s="1"/>
  <c r="AZ64" i="2"/>
  <c r="BA64" i="2" s="1"/>
  <c r="AO62" i="3" s="1"/>
  <c r="AZ65" i="2"/>
  <c r="BA65" i="2" s="1"/>
  <c r="AO63" i="3" s="1"/>
  <c r="AZ66" i="2"/>
  <c r="BA66" i="2" s="1"/>
  <c r="AO64" i="3" s="1"/>
  <c r="AZ67" i="2"/>
  <c r="BA67" i="2" s="1"/>
  <c r="AO65" i="3" s="1"/>
  <c r="AZ68" i="2"/>
  <c r="BA68" i="2" s="1"/>
  <c r="AO66" i="3" s="1"/>
  <c r="AZ69" i="2"/>
  <c r="BA69" i="2" s="1"/>
  <c r="AO67" i="3" s="1"/>
  <c r="AZ70" i="2"/>
  <c r="BA70" i="2" s="1"/>
  <c r="AO68" i="3" s="1"/>
  <c r="AZ71" i="2"/>
  <c r="BA71" i="2" s="1"/>
  <c r="AO69" i="3" s="1"/>
  <c r="AZ72" i="2"/>
  <c r="BA72" i="2" s="1"/>
  <c r="AO70" i="3" s="1"/>
  <c r="AZ73" i="2"/>
  <c r="BA73" i="2" s="1"/>
  <c r="AO71" i="3" s="1"/>
  <c r="AZ74" i="2"/>
  <c r="BA74" i="2" s="1"/>
  <c r="AO72" i="3" s="1"/>
  <c r="AZ75" i="2"/>
  <c r="BA75" i="2" s="1"/>
  <c r="AO73" i="3" s="1"/>
  <c r="AZ76" i="2"/>
  <c r="BA76" i="2" s="1"/>
  <c r="AO74" i="3" s="1"/>
  <c r="AZ77" i="2"/>
  <c r="BA77" i="2" s="1"/>
  <c r="AO75" i="3" s="1"/>
  <c r="AZ78" i="2"/>
  <c r="BA78" i="2" s="1"/>
  <c r="AO76" i="3" s="1"/>
  <c r="AZ79" i="2"/>
  <c r="BA79" i="2" s="1"/>
  <c r="AO77" i="3" s="1"/>
  <c r="AZ80" i="2"/>
  <c r="BA80" i="2" s="1"/>
  <c r="AO78" i="3" s="1"/>
  <c r="AZ81" i="2"/>
  <c r="BA81" i="2" s="1"/>
  <c r="AO79" i="3" s="1"/>
  <c r="AZ82" i="2"/>
  <c r="BA82" i="2" s="1"/>
  <c r="AO80" i="3" s="1"/>
  <c r="AZ83" i="2"/>
  <c r="BA83" i="2" s="1"/>
  <c r="AO81" i="3" s="1"/>
  <c r="AZ84" i="2"/>
  <c r="BA84" i="2" s="1"/>
  <c r="AO82" i="3" s="1"/>
  <c r="AZ85" i="2"/>
  <c r="BA85" i="2" s="1"/>
  <c r="AO83" i="3" s="1"/>
  <c r="AZ86" i="2"/>
  <c r="BA86" i="2" s="1"/>
  <c r="AO84" i="3" s="1"/>
  <c r="AZ87" i="2"/>
  <c r="BA87" i="2" s="1"/>
  <c r="AO85" i="3" s="1"/>
  <c r="AZ88" i="2"/>
  <c r="BA88" i="2" s="1"/>
  <c r="AO86" i="3" s="1"/>
  <c r="AZ89" i="2"/>
  <c r="BA89" i="2" s="1"/>
  <c r="AO87" i="3" s="1"/>
  <c r="AZ90" i="2"/>
  <c r="BA90" i="2" s="1"/>
  <c r="AZ91" i="2"/>
  <c r="BA91" i="2" s="1"/>
  <c r="AO88" i="3" s="1"/>
  <c r="AZ92" i="2"/>
  <c r="BA92" i="2" s="1"/>
  <c r="AO89" i="3" s="1"/>
  <c r="AZ93" i="2"/>
  <c r="BA93" i="2" s="1"/>
  <c r="AO90" i="3" s="1"/>
  <c r="AZ94" i="2"/>
  <c r="BA94" i="2" s="1"/>
  <c r="AO91" i="3" s="1"/>
  <c r="AZ95" i="2"/>
  <c r="BA95" i="2" s="1"/>
  <c r="AO92" i="3" s="1"/>
  <c r="AZ96" i="2"/>
  <c r="BA96" i="2" s="1"/>
  <c r="AO93" i="3" s="1"/>
  <c r="AZ97" i="2"/>
  <c r="BA97" i="2" s="1"/>
  <c r="AO94" i="3" s="1"/>
  <c r="AZ98" i="2"/>
  <c r="BA98" i="2" s="1"/>
  <c r="AO95" i="3" s="1"/>
  <c r="AZ99" i="2"/>
  <c r="BA99" i="2" s="1"/>
  <c r="AO96" i="3" s="1"/>
  <c r="AZ100" i="2"/>
  <c r="BA100" i="2" s="1"/>
  <c r="AO97" i="3" s="1"/>
  <c r="AZ101" i="2"/>
  <c r="BA101" i="2" s="1"/>
  <c r="AO98" i="3" s="1"/>
  <c r="AZ102" i="2"/>
  <c r="BA102" i="2" s="1"/>
  <c r="AO99" i="3" s="1"/>
  <c r="AZ103" i="2"/>
  <c r="BA103" i="2" s="1"/>
  <c r="AO100" i="3" s="1"/>
  <c r="AZ104" i="2"/>
  <c r="BA104" i="2" s="1"/>
  <c r="AO101" i="3" s="1"/>
  <c r="AZ105" i="2"/>
  <c r="BA105" i="2" s="1"/>
  <c r="AO102" i="3" s="1"/>
  <c r="AZ106" i="2"/>
  <c r="BA106" i="2" s="1"/>
  <c r="AO103" i="3" s="1"/>
  <c r="AZ107" i="2"/>
  <c r="BA107" i="2" s="1"/>
  <c r="AO104" i="3" s="1"/>
  <c r="AZ108" i="2"/>
  <c r="BA108" i="2" s="1"/>
  <c r="AO105" i="3" s="1"/>
  <c r="AZ109" i="2"/>
  <c r="BA109" i="2" s="1"/>
  <c r="AZ110" i="2"/>
  <c r="BA110" i="2" s="1"/>
  <c r="AO106" i="3" s="1"/>
  <c r="AZ111" i="2"/>
  <c r="BA111" i="2" s="1"/>
  <c r="AO107" i="3" s="1"/>
  <c r="AZ112" i="2"/>
  <c r="BA112" i="2" s="1"/>
  <c r="AO108" i="3" s="1"/>
  <c r="AZ113" i="2"/>
  <c r="BA113" i="2" s="1"/>
  <c r="AO109" i="3" s="1"/>
  <c r="AZ114" i="2"/>
  <c r="BA114" i="2" s="1"/>
  <c r="AO110" i="3" s="1"/>
  <c r="AZ115" i="2"/>
  <c r="BA115" i="2" s="1"/>
  <c r="AO111" i="3" s="1"/>
  <c r="AZ116" i="2"/>
  <c r="BA116" i="2" s="1"/>
  <c r="AO112" i="3" s="1"/>
  <c r="AZ117" i="2"/>
  <c r="BA117" i="2" s="1"/>
  <c r="AO113" i="3" s="1"/>
  <c r="AZ118" i="2"/>
  <c r="BA118" i="2" s="1"/>
  <c r="AO114" i="3" s="1"/>
  <c r="AZ119" i="2"/>
  <c r="BA119" i="2" s="1"/>
  <c r="AO115" i="3" s="1"/>
  <c r="AZ120" i="2"/>
  <c r="BA120" i="2" s="1"/>
  <c r="AO116" i="3" s="1"/>
  <c r="AZ121" i="2"/>
  <c r="BA121" i="2" s="1"/>
  <c r="AO117" i="3" s="1"/>
  <c r="AZ122" i="2"/>
  <c r="BA122" i="2" s="1"/>
  <c r="AO118" i="3" s="1"/>
  <c r="AZ123" i="2"/>
  <c r="BA123" i="2" s="1"/>
  <c r="AO119" i="3" s="1"/>
  <c r="AZ124" i="2"/>
  <c r="BA124" i="2" s="1"/>
  <c r="AO120" i="3" s="1"/>
  <c r="AZ125" i="2"/>
  <c r="BA125" i="2" s="1"/>
  <c r="AO121" i="3" s="1"/>
  <c r="AZ126" i="2"/>
  <c r="BA126" i="2" s="1"/>
  <c r="AO122" i="3" s="1"/>
  <c r="AZ127" i="2"/>
  <c r="BA127" i="2" s="1"/>
  <c r="AO123" i="3" s="1"/>
  <c r="AZ128" i="2"/>
  <c r="BA128" i="2" s="1"/>
  <c r="AO124" i="3" s="1"/>
  <c r="AZ129" i="2"/>
  <c r="BA129" i="2" s="1"/>
  <c r="AO125" i="3" s="1"/>
  <c r="AZ130" i="2"/>
  <c r="BA130" i="2" s="1"/>
  <c r="AO126" i="3" s="1"/>
  <c r="AZ131" i="2"/>
  <c r="BA131" i="2" s="1"/>
  <c r="AO127" i="3" s="1"/>
  <c r="AZ132" i="2"/>
  <c r="BA132" i="2" s="1"/>
  <c r="AO128" i="3" s="1"/>
  <c r="AZ133" i="2"/>
  <c r="BA133" i="2" s="1"/>
  <c r="AZ134" i="2"/>
  <c r="BA134" i="2" s="1"/>
  <c r="AO129" i="3" s="1"/>
  <c r="AZ135" i="2"/>
  <c r="BA135" i="2" s="1"/>
  <c r="AO130" i="3" s="1"/>
  <c r="AZ136" i="2"/>
  <c r="BA136" i="2" s="1"/>
  <c r="AO131" i="3" s="1"/>
  <c r="AZ137" i="2"/>
  <c r="BA137" i="2" s="1"/>
  <c r="AO132" i="3" s="1"/>
  <c r="AZ138" i="2"/>
  <c r="BA138" i="2" s="1"/>
  <c r="AO133" i="3" s="1"/>
  <c r="AZ139" i="2"/>
  <c r="BA139" i="2" s="1"/>
  <c r="AO134" i="3" s="1"/>
  <c r="AZ140" i="2"/>
  <c r="BA140" i="2" s="1"/>
  <c r="AO135" i="3" s="1"/>
  <c r="AZ141" i="2"/>
  <c r="BA141" i="2" s="1"/>
  <c r="AO136" i="3" s="1"/>
  <c r="AZ142" i="2"/>
  <c r="BA142" i="2" s="1"/>
  <c r="AO137" i="3" s="1"/>
  <c r="AZ143" i="2"/>
  <c r="BA143" i="2" s="1"/>
  <c r="AO138" i="3" s="1"/>
  <c r="AZ144" i="2"/>
  <c r="BA144" i="2" s="1"/>
  <c r="AO139" i="3" s="1"/>
  <c r="AZ145" i="2"/>
  <c r="BA145" i="2" s="1"/>
  <c r="AO140" i="3" s="1"/>
  <c r="AZ146" i="2"/>
  <c r="BA146" i="2" s="1"/>
  <c r="AO141" i="3" s="1"/>
  <c r="AZ147" i="2"/>
  <c r="BA147" i="2" s="1"/>
  <c r="AO142" i="3" s="1"/>
  <c r="AZ148" i="2"/>
  <c r="BA148" i="2" s="1"/>
  <c r="AO143" i="3" s="1"/>
  <c r="AZ149" i="2"/>
  <c r="BA149" i="2" s="1"/>
  <c r="AO144" i="3" s="1"/>
  <c r="AZ150" i="2"/>
  <c r="BA150" i="2" s="1"/>
  <c r="AO145" i="3" s="1"/>
  <c r="AZ151" i="2"/>
  <c r="BA151" i="2" s="1"/>
  <c r="AO146" i="3" s="1"/>
  <c r="AZ152" i="2"/>
  <c r="BA152" i="2" s="1"/>
  <c r="AZ153" i="2"/>
  <c r="BA153" i="2" s="1"/>
  <c r="AO147" i="3" s="1"/>
  <c r="AZ154" i="2"/>
  <c r="BA154" i="2" s="1"/>
  <c r="AO148" i="3" s="1"/>
  <c r="AZ155" i="2"/>
  <c r="BA155" i="2" s="1"/>
  <c r="AO149" i="3" s="1"/>
  <c r="AZ156" i="2"/>
  <c r="BA156" i="2" s="1"/>
  <c r="AO150" i="3" s="1"/>
  <c r="AZ157" i="2"/>
  <c r="BA157" i="2" s="1"/>
  <c r="AO151" i="3" s="1"/>
  <c r="AZ158" i="2"/>
  <c r="BA158" i="2" s="1"/>
  <c r="AO152" i="3" s="1"/>
  <c r="AZ159" i="2"/>
  <c r="BA159" i="2" s="1"/>
  <c r="AO153" i="3" s="1"/>
  <c r="AZ160" i="2"/>
  <c r="BA160" i="2" s="1"/>
  <c r="AO154" i="3" s="1"/>
  <c r="AZ161" i="2"/>
  <c r="BA161" i="2" s="1"/>
  <c r="AO155" i="3" s="1"/>
  <c r="AZ162" i="2"/>
  <c r="BA162" i="2" s="1"/>
  <c r="AO156" i="3" s="1"/>
  <c r="AZ163" i="2"/>
  <c r="BA163" i="2" s="1"/>
  <c r="AO157" i="3" s="1"/>
  <c r="AZ164" i="2"/>
  <c r="BA164" i="2" s="1"/>
  <c r="AO158" i="3" s="1"/>
  <c r="AZ165" i="2"/>
  <c r="BA165" i="2" s="1"/>
  <c r="AO159" i="3" s="1"/>
  <c r="AZ166" i="2"/>
  <c r="BA166" i="2" s="1"/>
  <c r="AO160" i="3" s="1"/>
  <c r="AZ167" i="2"/>
  <c r="BA167" i="2" s="1"/>
  <c r="AO161" i="3" s="1"/>
  <c r="AZ168" i="2"/>
  <c r="BA168" i="2" s="1"/>
  <c r="AO162" i="3" s="1"/>
  <c r="AZ169" i="2"/>
  <c r="BA169" i="2" s="1"/>
  <c r="AO163" i="3" s="1"/>
  <c r="AZ170" i="2"/>
  <c r="BA170" i="2" s="1"/>
  <c r="AO164" i="3" s="1"/>
  <c r="AZ171" i="2"/>
  <c r="BA171" i="2" s="1"/>
  <c r="AO165" i="3" s="1"/>
  <c r="AZ172" i="2"/>
  <c r="BA172" i="2" s="1"/>
  <c r="AO166" i="3" s="1"/>
  <c r="AZ173" i="2"/>
  <c r="BA173" i="2" s="1"/>
  <c r="AO167" i="3" s="1"/>
  <c r="AZ174" i="2"/>
  <c r="BA174" i="2" s="1"/>
  <c r="AO168" i="3" s="1"/>
  <c r="AZ175" i="2"/>
  <c r="BA175" i="2" s="1"/>
  <c r="AO169" i="3" s="1"/>
  <c r="AZ176" i="2"/>
  <c r="BA176" i="2" s="1"/>
  <c r="AO170" i="3" s="1"/>
  <c r="AZ177" i="2"/>
  <c r="BA177" i="2" s="1"/>
  <c r="AO171" i="3" s="1"/>
  <c r="AZ178" i="2"/>
  <c r="BA178" i="2" s="1"/>
  <c r="AO172" i="3" s="1"/>
  <c r="AZ179" i="2"/>
  <c r="BA179" i="2" s="1"/>
  <c r="AO173" i="3" s="1"/>
  <c r="AZ180" i="2"/>
  <c r="BA180" i="2" s="1"/>
  <c r="AO174" i="3" s="1"/>
  <c r="AZ181" i="2"/>
  <c r="BA181" i="2" s="1"/>
  <c r="AO175" i="3" s="1"/>
  <c r="AZ182" i="2"/>
  <c r="BA182" i="2" s="1"/>
  <c r="AO176" i="3" s="1"/>
  <c r="AZ183" i="2"/>
  <c r="BA183" i="2" s="1"/>
  <c r="AO177" i="3" s="1"/>
  <c r="AZ184" i="2"/>
  <c r="BA184" i="2" s="1"/>
  <c r="AO178" i="3" s="1"/>
  <c r="AZ185" i="2"/>
  <c r="BA185" i="2" s="1"/>
  <c r="AO179" i="3" s="1"/>
  <c r="AZ186" i="2"/>
  <c r="BA186" i="2" s="1"/>
  <c r="AO180" i="3" s="1"/>
  <c r="AZ187" i="2"/>
  <c r="BA187" i="2" s="1"/>
  <c r="AO181" i="3" s="1"/>
  <c r="AZ188" i="2"/>
  <c r="BA188" i="2" s="1"/>
  <c r="AO182" i="3" s="1"/>
  <c r="AZ189" i="2"/>
  <c r="BA189" i="2" s="1"/>
  <c r="AO183" i="3" s="1"/>
  <c r="AZ190" i="2"/>
  <c r="BA190" i="2" s="1"/>
  <c r="AO184" i="3" s="1"/>
  <c r="AZ191" i="2"/>
  <c r="BA191" i="2" s="1"/>
  <c r="AO185" i="3" s="1"/>
  <c r="AZ192" i="2"/>
  <c r="BA192" i="2" s="1"/>
  <c r="AO186" i="3" s="1"/>
  <c r="AZ193" i="2"/>
  <c r="BA193" i="2" s="1"/>
  <c r="AO187" i="3" s="1"/>
  <c r="AZ194" i="2"/>
  <c r="BA194" i="2" s="1"/>
  <c r="AO188" i="3" s="1"/>
  <c r="AZ195" i="2"/>
  <c r="BA195" i="2" s="1"/>
  <c r="AO189" i="3" s="1"/>
  <c r="AZ196" i="2"/>
  <c r="BA196" i="2" s="1"/>
  <c r="AO190" i="3" s="1"/>
  <c r="AZ197" i="2"/>
  <c r="BA197" i="2" s="1"/>
  <c r="AO191" i="3" s="1"/>
  <c r="AZ198" i="2"/>
  <c r="BA198" i="2" s="1"/>
  <c r="AO192" i="3" s="1"/>
  <c r="AZ199" i="2"/>
  <c r="BA199" i="2" s="1"/>
  <c r="AO193" i="3" s="1"/>
  <c r="AZ200" i="2"/>
  <c r="BA200" i="2" s="1"/>
  <c r="AO194" i="3" s="1"/>
  <c r="AZ201" i="2"/>
  <c r="BA201" i="2" s="1"/>
  <c r="AO195" i="3" s="1"/>
  <c r="AZ202" i="2"/>
  <c r="BA202" i="2" s="1"/>
  <c r="AZ203" i="2"/>
  <c r="BA203" i="2" s="1"/>
  <c r="AO197" i="3" s="1"/>
  <c r="AZ204" i="2"/>
  <c r="BA204" i="2" s="1"/>
  <c r="AO198" i="3" s="1"/>
  <c r="AZ205" i="2"/>
  <c r="BA205" i="2" s="1"/>
  <c r="AO199" i="3" s="1"/>
  <c r="AZ206" i="2"/>
  <c r="BA206" i="2" s="1"/>
  <c r="AO200" i="3" s="1"/>
  <c r="AZ207" i="2"/>
  <c r="BA207" i="2" s="1"/>
  <c r="AO201" i="3" s="1"/>
  <c r="AZ208" i="2"/>
  <c r="BA208" i="2" s="1"/>
  <c r="AZ209" i="2"/>
  <c r="BA209" i="2" s="1"/>
  <c r="AO202" i="3" s="1"/>
  <c r="AZ210" i="2"/>
  <c r="BA210" i="2" s="1"/>
  <c r="AO203" i="3" s="1"/>
  <c r="AZ211" i="2"/>
  <c r="BA211" i="2" s="1"/>
  <c r="AO204" i="3" s="1"/>
  <c r="AZ212" i="2"/>
  <c r="BA212" i="2" s="1"/>
  <c r="AO205" i="3" s="1"/>
  <c r="AZ213" i="2"/>
  <c r="BA213" i="2" s="1"/>
  <c r="AO206" i="3" s="1"/>
  <c r="AZ214" i="2"/>
  <c r="BA214" i="2" s="1"/>
  <c r="AO207" i="3" s="1"/>
  <c r="AZ215" i="2"/>
  <c r="BA215" i="2" s="1"/>
  <c r="AO208" i="3" s="1"/>
  <c r="AZ216" i="2"/>
  <c r="BA216" i="2" s="1"/>
  <c r="AO209" i="3" s="1"/>
  <c r="AZ217" i="2"/>
  <c r="BA217" i="2" s="1"/>
  <c r="AO210" i="3" s="1"/>
  <c r="AZ218" i="2"/>
  <c r="BA218" i="2" s="1"/>
  <c r="AO211" i="3" s="1"/>
  <c r="AZ219" i="2"/>
  <c r="BA219" i="2" s="1"/>
  <c r="AO212" i="3" s="1"/>
  <c r="AZ220" i="2"/>
  <c r="BA220" i="2" s="1"/>
  <c r="AO213" i="3" s="1"/>
  <c r="AZ221" i="2"/>
  <c r="BA221" i="2" s="1"/>
  <c r="AO214" i="3" s="1"/>
  <c r="AZ222" i="2"/>
  <c r="BA222" i="2" s="1"/>
  <c r="AO215" i="3" s="1"/>
  <c r="AZ223" i="2"/>
  <c r="BA223" i="2" s="1"/>
  <c r="AO216" i="3" s="1"/>
  <c r="AZ224" i="2"/>
  <c r="BA224" i="2" s="1"/>
  <c r="AO217" i="3" s="1"/>
  <c r="AZ225" i="2"/>
  <c r="BA225" i="2" s="1"/>
  <c r="AO218" i="3" s="1"/>
  <c r="AZ226" i="2"/>
  <c r="BA226" i="2" s="1"/>
  <c r="AO219" i="3" s="1"/>
  <c r="AZ227" i="2"/>
  <c r="BA227" i="2" s="1"/>
  <c r="AO220" i="3" s="1"/>
  <c r="AZ228" i="2"/>
  <c r="BA228" i="2" s="1"/>
  <c r="AO221" i="3" s="1"/>
  <c r="AZ229" i="2"/>
  <c r="BA229" i="2" s="1"/>
  <c r="AO222" i="3" s="1"/>
  <c r="AZ230" i="2"/>
  <c r="BA230" i="2" s="1"/>
  <c r="AO223" i="3" s="1"/>
  <c r="AZ231" i="2"/>
  <c r="BA231" i="2" s="1"/>
  <c r="AO224" i="3" s="1"/>
  <c r="AZ232" i="2"/>
  <c r="BA232" i="2" s="1"/>
  <c r="AO225" i="3" s="1"/>
  <c r="AZ233" i="2"/>
  <c r="BA233" i="2" s="1"/>
  <c r="AO226" i="3" s="1"/>
  <c r="AZ234" i="2"/>
  <c r="BA234" i="2" s="1"/>
  <c r="AO227" i="3" s="1"/>
  <c r="AZ235" i="2"/>
  <c r="BA235" i="2" s="1"/>
  <c r="AO228" i="3" s="1"/>
  <c r="AZ236" i="2"/>
  <c r="BA236" i="2" s="1"/>
  <c r="AZ237" i="2"/>
  <c r="BA237" i="2" s="1"/>
  <c r="AO229" i="3" s="1"/>
  <c r="AZ238" i="2"/>
  <c r="BA238" i="2" s="1"/>
  <c r="AO230" i="3" s="1"/>
  <c r="AZ239" i="2"/>
  <c r="BA239" i="2" s="1"/>
  <c r="AO231" i="3" s="1"/>
  <c r="AZ240" i="2"/>
  <c r="BA240" i="2" s="1"/>
  <c r="AO232" i="3" s="1"/>
  <c r="AZ241" i="2"/>
  <c r="BA241" i="2" s="1"/>
  <c r="AO233" i="3" s="1"/>
  <c r="AZ242" i="2"/>
  <c r="BA242" i="2" s="1"/>
  <c r="AO234" i="3" s="1"/>
  <c r="AZ243" i="2"/>
  <c r="BA243" i="2" s="1"/>
  <c r="AO235" i="3" s="1"/>
  <c r="AZ244" i="2"/>
  <c r="BA244" i="2" s="1"/>
  <c r="AO236" i="3" s="1"/>
  <c r="AZ245" i="2"/>
  <c r="BA245" i="2" s="1"/>
  <c r="AO237" i="3" s="1"/>
  <c r="AZ246" i="2"/>
  <c r="BA246" i="2" s="1"/>
  <c r="AO238" i="3" s="1"/>
  <c r="AZ247" i="2"/>
  <c r="BA247" i="2" s="1"/>
  <c r="AO239" i="3" s="1"/>
  <c r="AZ248" i="2"/>
  <c r="BA248" i="2" s="1"/>
  <c r="AO240" i="3" s="1"/>
  <c r="AZ249" i="2"/>
  <c r="BA249" i="2" s="1"/>
  <c r="AO241" i="3" s="1"/>
  <c r="AZ250" i="2"/>
  <c r="BA250" i="2" s="1"/>
  <c r="AO242" i="3" s="1"/>
  <c r="AZ251" i="2"/>
  <c r="BA251" i="2" s="1"/>
  <c r="AO243" i="3" s="1"/>
  <c r="AZ252" i="2"/>
  <c r="BA252" i="2" s="1"/>
  <c r="AO244" i="3" s="1"/>
  <c r="AZ253" i="2"/>
  <c r="BA253" i="2" s="1"/>
  <c r="AO245" i="3" s="1"/>
  <c r="AZ254" i="2"/>
  <c r="BA254" i="2" s="1"/>
  <c r="AO246" i="3" s="1"/>
  <c r="AZ255" i="2"/>
  <c r="BA255" i="2" s="1"/>
  <c r="AO247" i="3" s="1"/>
  <c r="AZ256" i="2"/>
  <c r="BA256" i="2" s="1"/>
  <c r="AO248" i="3" s="1"/>
  <c r="AZ257" i="2"/>
  <c r="BA257" i="2" s="1"/>
  <c r="AO249" i="3" s="1"/>
  <c r="AZ258" i="2"/>
  <c r="BA258" i="2" s="1"/>
  <c r="AO250" i="3" s="1"/>
  <c r="AZ259" i="2"/>
  <c r="BA259" i="2" s="1"/>
  <c r="AO251" i="3" s="1"/>
  <c r="AZ260" i="2"/>
  <c r="BA260" i="2" s="1"/>
  <c r="AO252" i="3" s="1"/>
  <c r="AZ261" i="2"/>
  <c r="BA261" i="2" s="1"/>
  <c r="AO253" i="3" s="1"/>
  <c r="AZ262" i="2"/>
  <c r="BA262" i="2" s="1"/>
  <c r="AO254" i="3" s="1"/>
  <c r="AZ263" i="2"/>
  <c r="BA263" i="2" s="1"/>
  <c r="AO255" i="3" s="1"/>
  <c r="AZ264" i="2"/>
  <c r="BA264" i="2" s="1"/>
  <c r="AO256" i="3" s="1"/>
  <c r="AZ265" i="2"/>
  <c r="BA265" i="2" s="1"/>
  <c r="AO257" i="3" s="1"/>
  <c r="AZ266" i="2"/>
  <c r="BA266" i="2" s="1"/>
  <c r="AO258" i="3" s="1"/>
  <c r="AZ267" i="2"/>
  <c r="BA267" i="2" s="1"/>
  <c r="AO259" i="3" s="1"/>
  <c r="AZ268" i="2"/>
  <c r="BA268" i="2" s="1"/>
  <c r="AO260" i="3" s="1"/>
  <c r="AZ269" i="2"/>
  <c r="BA269" i="2" s="1"/>
  <c r="AO261" i="3" s="1"/>
  <c r="AZ270" i="2"/>
  <c r="BA270" i="2" s="1"/>
  <c r="AZ271" i="2"/>
  <c r="BA271" i="2" s="1"/>
  <c r="AO262" i="3" s="1"/>
  <c r="AZ272" i="2"/>
  <c r="BA272" i="2" s="1"/>
  <c r="AO263" i="3" s="1"/>
  <c r="AZ273" i="2"/>
  <c r="BA273" i="2" s="1"/>
  <c r="AO264" i="3" s="1"/>
  <c r="AZ274" i="2"/>
  <c r="BA274" i="2" s="1"/>
  <c r="AO265" i="3" s="1"/>
  <c r="AZ275" i="2"/>
  <c r="BA275" i="2" s="1"/>
  <c r="AO266" i="3" s="1"/>
  <c r="AZ276" i="2"/>
  <c r="BA276" i="2" s="1"/>
  <c r="AO267" i="3" s="1"/>
  <c r="AZ277" i="2"/>
  <c r="BA277" i="2" s="1"/>
  <c r="AO268" i="3" s="1"/>
  <c r="AZ278" i="2"/>
  <c r="BA278" i="2" s="1"/>
  <c r="AO269" i="3" s="1"/>
  <c r="AZ279" i="2"/>
  <c r="BA279" i="2" s="1"/>
  <c r="AO270" i="3" s="1"/>
  <c r="AZ280" i="2"/>
  <c r="BA280" i="2" s="1"/>
  <c r="AO271" i="3" s="1"/>
  <c r="AZ281" i="2"/>
  <c r="BA281" i="2" s="1"/>
  <c r="AO272" i="3" s="1"/>
  <c r="AZ282" i="2"/>
  <c r="BA282" i="2" s="1"/>
  <c r="AO273" i="3" s="1"/>
  <c r="AZ283" i="2"/>
  <c r="BA283" i="2" s="1"/>
  <c r="AO274" i="3" s="1"/>
  <c r="AZ284" i="2"/>
  <c r="BA284" i="2" s="1"/>
  <c r="AO275" i="3" s="1"/>
  <c r="AZ285" i="2"/>
  <c r="BA285" i="2" s="1"/>
  <c r="AO276" i="3" s="1"/>
  <c r="AZ286" i="2"/>
  <c r="BA286" i="2" s="1"/>
  <c r="AO277" i="3" s="1"/>
  <c r="AZ287" i="2"/>
  <c r="BA287" i="2" s="1"/>
  <c r="AO278" i="3" s="1"/>
  <c r="AZ288" i="2"/>
  <c r="BA288" i="2" s="1"/>
  <c r="AO279" i="3" s="1"/>
  <c r="AZ289" i="2"/>
  <c r="BA289" i="2" s="1"/>
  <c r="AO280" i="3" s="1"/>
  <c r="AZ290" i="2"/>
  <c r="BA290" i="2" s="1"/>
  <c r="AO281" i="3" s="1"/>
  <c r="AZ291" i="2"/>
  <c r="BA291" i="2" s="1"/>
  <c r="AO282" i="3" s="1"/>
  <c r="AZ292" i="2"/>
  <c r="BA292" i="2" s="1"/>
  <c r="AO283" i="3" s="1"/>
  <c r="AZ293" i="2"/>
  <c r="BA293" i="2" s="1"/>
  <c r="AO284" i="3" s="1"/>
  <c r="AZ294" i="2"/>
  <c r="BA294" i="2" s="1"/>
  <c r="AO285" i="3" s="1"/>
  <c r="AZ295" i="2"/>
  <c r="BA295" i="2" s="1"/>
  <c r="AO286" i="3" s="1"/>
  <c r="AZ296" i="2"/>
  <c r="BA296" i="2" s="1"/>
  <c r="AO287" i="3" s="1"/>
  <c r="AZ297" i="2"/>
  <c r="BA297" i="2" s="1"/>
  <c r="AO288" i="3" s="1"/>
  <c r="AZ298" i="2"/>
  <c r="BA298" i="2" s="1"/>
  <c r="AO289" i="3" s="1"/>
  <c r="AZ299" i="2"/>
  <c r="BA299" i="2" s="1"/>
  <c r="AO290" i="3" s="1"/>
  <c r="AZ300" i="2"/>
  <c r="BA300" i="2" s="1"/>
  <c r="AO291" i="3" s="1"/>
  <c r="AZ301" i="2"/>
  <c r="BA301" i="2" s="1"/>
  <c r="AO292" i="3" s="1"/>
  <c r="AZ302" i="2"/>
  <c r="BA302" i="2" s="1"/>
  <c r="AO293" i="3" s="1"/>
  <c r="AZ303" i="2"/>
  <c r="BA303" i="2" s="1"/>
  <c r="AO294" i="3" s="1"/>
  <c r="AZ304" i="2"/>
  <c r="BA304" i="2" s="1"/>
  <c r="AO295" i="3" s="1"/>
  <c r="AZ305" i="2"/>
  <c r="BA305" i="2" s="1"/>
  <c r="AO296" i="3" s="1"/>
  <c r="AZ306" i="2"/>
  <c r="BA306" i="2" s="1"/>
  <c r="AZ307" i="2"/>
  <c r="BA307" i="2" s="1"/>
  <c r="AO297" i="3" s="1"/>
  <c r="AZ308" i="2"/>
  <c r="BA308" i="2" s="1"/>
  <c r="AO298" i="3" s="1"/>
  <c r="AZ309" i="2"/>
  <c r="BA309" i="2" s="1"/>
  <c r="AO299" i="3" s="1"/>
  <c r="AZ310" i="2"/>
  <c r="BA310" i="2" s="1"/>
  <c r="AZ311" i="2"/>
  <c r="BA311" i="2" s="1"/>
  <c r="AO300" i="3" s="1"/>
  <c r="AZ312" i="2"/>
  <c r="BA312" i="2" s="1"/>
  <c r="AO301" i="3" s="1"/>
  <c r="AZ313" i="2"/>
  <c r="BA313" i="2" s="1"/>
  <c r="AO302" i="3" s="1"/>
  <c r="AZ314" i="2"/>
  <c r="BA314" i="2" s="1"/>
  <c r="AO303" i="3" s="1"/>
  <c r="AZ315" i="2"/>
  <c r="BA315" i="2" s="1"/>
  <c r="AO304" i="3" s="1"/>
  <c r="AZ316" i="2"/>
  <c r="BA316" i="2" s="1"/>
  <c r="AO305" i="3" s="1"/>
  <c r="AZ317" i="2"/>
  <c r="BA317" i="2" s="1"/>
  <c r="AO306" i="3" s="1"/>
  <c r="AZ318" i="2"/>
  <c r="BA318" i="2" s="1"/>
  <c r="AO307" i="3" s="1"/>
  <c r="AZ319" i="2"/>
  <c r="BA319" i="2" s="1"/>
  <c r="AO308" i="3" s="1"/>
  <c r="AZ320" i="2"/>
  <c r="BA320" i="2" s="1"/>
  <c r="AO309" i="3" s="1"/>
  <c r="AZ321" i="2"/>
  <c r="BA321" i="2" s="1"/>
  <c r="AO310" i="3" s="1"/>
  <c r="AZ322" i="2"/>
  <c r="BA322" i="2" s="1"/>
  <c r="AO311" i="3" s="1"/>
  <c r="AZ323" i="2"/>
  <c r="BA323" i="2" s="1"/>
  <c r="AO312" i="3" s="1"/>
  <c r="AZ324" i="2"/>
  <c r="BA324" i="2" s="1"/>
  <c r="AO313" i="3" s="1"/>
  <c r="AZ325" i="2"/>
  <c r="BA325" i="2" s="1"/>
  <c r="AO314" i="3" s="1"/>
  <c r="AZ326" i="2"/>
  <c r="BA326" i="2" s="1"/>
  <c r="AO315" i="3" s="1"/>
  <c r="AZ327" i="2"/>
  <c r="BA327" i="2" s="1"/>
  <c r="AO316" i="3" s="1"/>
  <c r="AZ328" i="2"/>
  <c r="BA328" i="2" s="1"/>
  <c r="AO317" i="3" s="1"/>
  <c r="AZ329" i="2"/>
  <c r="BA329" i="2" s="1"/>
  <c r="AO318" i="3" s="1"/>
  <c r="AZ330" i="2"/>
  <c r="BA330" i="2" s="1"/>
  <c r="AO319" i="3" s="1"/>
  <c r="AZ331" i="2"/>
  <c r="BA331" i="2" s="1"/>
  <c r="AO320" i="3" s="1"/>
  <c r="AZ332" i="2"/>
  <c r="BA332" i="2" s="1"/>
  <c r="AO321" i="3" s="1"/>
  <c r="AZ333" i="2"/>
  <c r="BA333" i="2" s="1"/>
  <c r="AO322" i="3" s="1"/>
  <c r="AZ334" i="2"/>
  <c r="BA334" i="2" s="1"/>
  <c r="AO323" i="3" s="1"/>
  <c r="AZ335" i="2"/>
  <c r="BA335" i="2" s="1"/>
  <c r="AO324" i="3" s="1"/>
  <c r="AZ336" i="2"/>
  <c r="BA336" i="2" s="1"/>
  <c r="AO325" i="3" s="1"/>
  <c r="AZ337" i="2"/>
  <c r="BA337" i="2" s="1"/>
  <c r="AO326" i="3" s="1"/>
  <c r="AZ338" i="2"/>
  <c r="BA338" i="2" s="1"/>
  <c r="AO327" i="3" s="1"/>
  <c r="AZ339" i="2"/>
  <c r="BA339" i="2" s="1"/>
  <c r="AO328" i="3" s="1"/>
  <c r="AZ340" i="2"/>
  <c r="BA340" i="2" s="1"/>
  <c r="AO329" i="3" s="1"/>
  <c r="AZ341" i="2"/>
  <c r="BA341" i="2" s="1"/>
  <c r="AO330" i="3" s="1"/>
  <c r="AZ342" i="2"/>
  <c r="BA342" i="2" s="1"/>
  <c r="AO331" i="3" s="1"/>
  <c r="AZ343" i="2"/>
  <c r="BA343" i="2" s="1"/>
  <c r="AO332" i="3" s="1"/>
  <c r="AZ344" i="2"/>
  <c r="BA344" i="2" s="1"/>
  <c r="AO333" i="3" s="1"/>
  <c r="AZ345" i="2"/>
  <c r="BA345" i="2" s="1"/>
  <c r="AO334" i="3" s="1"/>
  <c r="AZ346" i="2"/>
  <c r="BA346" i="2" s="1"/>
  <c r="AO335" i="3" s="1"/>
  <c r="AZ347" i="2"/>
  <c r="BA347" i="2" s="1"/>
  <c r="AO336" i="3" s="1"/>
  <c r="AZ348" i="2"/>
  <c r="BA348" i="2" s="1"/>
  <c r="AO337" i="3" s="1"/>
  <c r="AZ349" i="2"/>
  <c r="BA349" i="2" s="1"/>
  <c r="AO338" i="3" s="1"/>
  <c r="AZ350" i="2"/>
  <c r="BA350" i="2" s="1"/>
  <c r="AZ351" i="2"/>
  <c r="BA351" i="2" s="1"/>
  <c r="AO339" i="3" s="1"/>
  <c r="AZ352" i="2"/>
  <c r="BA352" i="2" s="1"/>
  <c r="AO340" i="3" s="1"/>
  <c r="AZ353" i="2"/>
  <c r="BA353" i="2" s="1"/>
  <c r="AO341" i="3" s="1"/>
  <c r="AZ354" i="2"/>
  <c r="BA354" i="2" s="1"/>
  <c r="AO342" i="3" s="1"/>
  <c r="AZ355" i="2"/>
  <c r="BA355" i="2" s="1"/>
  <c r="AO343" i="3" s="1"/>
  <c r="AZ356" i="2"/>
  <c r="BA356" i="2" s="1"/>
  <c r="AO344" i="3" s="1"/>
  <c r="AZ357" i="2"/>
  <c r="BA357" i="2" s="1"/>
  <c r="AO345" i="3" s="1"/>
  <c r="AZ358" i="2"/>
  <c r="BA358" i="2" s="1"/>
  <c r="AO346" i="3" s="1"/>
  <c r="AZ359" i="2"/>
  <c r="BA359" i="2" s="1"/>
  <c r="AO347" i="3" s="1"/>
  <c r="AZ360" i="2"/>
  <c r="BA360" i="2" s="1"/>
  <c r="AO348" i="3" s="1"/>
  <c r="AZ361" i="2"/>
  <c r="BA361" i="2" s="1"/>
  <c r="AO349" i="3" s="1"/>
  <c r="AZ362" i="2"/>
  <c r="BA362" i="2" s="1"/>
  <c r="AO350" i="3" s="1"/>
  <c r="AZ363" i="2"/>
  <c r="BA363" i="2" s="1"/>
  <c r="AO351" i="3" s="1"/>
  <c r="AZ364" i="2"/>
  <c r="BA364" i="2" s="1"/>
  <c r="AO352" i="3" s="1"/>
  <c r="AZ365" i="2"/>
  <c r="BA365" i="2" s="1"/>
  <c r="AO353" i="3" s="1"/>
  <c r="AZ366" i="2"/>
  <c r="BA366" i="2" s="1"/>
  <c r="AO354" i="3" s="1"/>
  <c r="AZ367" i="2"/>
  <c r="BA367" i="2" s="1"/>
  <c r="AZ368" i="2"/>
  <c r="BA368" i="2" s="1"/>
  <c r="AZ369" i="2"/>
  <c r="BA369" i="2" s="1"/>
  <c r="AO355" i="3" s="1"/>
  <c r="AZ370" i="2"/>
  <c r="BA370" i="2" s="1"/>
  <c r="AO356" i="3" s="1"/>
  <c r="AZ371" i="2"/>
  <c r="BA371" i="2" s="1"/>
  <c r="AO357" i="3" s="1"/>
  <c r="AZ372" i="2"/>
  <c r="BA372" i="2" s="1"/>
  <c r="AO358" i="3" s="1"/>
  <c r="AZ373" i="2"/>
  <c r="BA373" i="2" s="1"/>
  <c r="AO359" i="3" s="1"/>
  <c r="AZ374" i="2"/>
  <c r="BA374" i="2" s="1"/>
  <c r="AO360" i="3" s="1"/>
  <c r="AZ375" i="2"/>
  <c r="BA375" i="2" s="1"/>
  <c r="AO361" i="3" s="1"/>
  <c r="AZ376" i="2"/>
  <c r="BA376" i="2" s="1"/>
  <c r="AO362" i="3" s="1"/>
  <c r="AZ377" i="2"/>
  <c r="BA377" i="2" s="1"/>
  <c r="AO363" i="3" s="1"/>
  <c r="AZ378" i="2"/>
  <c r="BA378" i="2" s="1"/>
  <c r="AO364" i="3" s="1"/>
  <c r="AZ379" i="2"/>
  <c r="BA379" i="2" s="1"/>
  <c r="AO365" i="3" s="1"/>
  <c r="AZ380" i="2"/>
  <c r="BA380" i="2" s="1"/>
  <c r="AO366" i="3" s="1"/>
  <c r="AZ381" i="2"/>
  <c r="BA381" i="2" s="1"/>
  <c r="AO367" i="3" s="1"/>
  <c r="AZ382" i="2"/>
  <c r="BA382" i="2" s="1"/>
  <c r="AZ383" i="2"/>
  <c r="BA383" i="2" s="1"/>
  <c r="AO368" i="3" s="1"/>
  <c r="AZ384" i="2"/>
  <c r="BA384" i="2" s="1"/>
  <c r="AO369" i="3" s="1"/>
  <c r="AZ385" i="2"/>
  <c r="BA385" i="2" s="1"/>
  <c r="AO370" i="3" s="1"/>
  <c r="AZ386" i="2"/>
  <c r="BA386" i="2" s="1"/>
  <c r="AO371" i="3" s="1"/>
  <c r="AZ387" i="2"/>
  <c r="BA387" i="2" s="1"/>
  <c r="AO372" i="3" s="1"/>
  <c r="AZ388" i="2"/>
  <c r="BA388" i="2" s="1"/>
  <c r="AO373" i="3" s="1"/>
  <c r="AZ389" i="2"/>
  <c r="BA389" i="2" s="1"/>
  <c r="AO374" i="3" s="1"/>
  <c r="AZ390" i="2"/>
  <c r="BA390" i="2" s="1"/>
  <c r="AO375" i="3" s="1"/>
  <c r="AZ391" i="2"/>
  <c r="BA391" i="2" s="1"/>
  <c r="AO376" i="3" s="1"/>
  <c r="AZ392" i="2"/>
  <c r="BA392" i="2" s="1"/>
  <c r="AO377" i="3" s="1"/>
  <c r="AZ393" i="2"/>
  <c r="BA393" i="2" s="1"/>
  <c r="AO378" i="3" s="1"/>
  <c r="AZ394" i="2"/>
  <c r="BA394" i="2" s="1"/>
  <c r="AO379" i="3" s="1"/>
  <c r="AZ395" i="2"/>
  <c r="BA395" i="2" s="1"/>
  <c r="AO380" i="3" s="1"/>
  <c r="AZ396" i="2"/>
  <c r="BA396" i="2" s="1"/>
  <c r="AO381" i="3" s="1"/>
  <c r="AZ397" i="2"/>
  <c r="BA397" i="2" s="1"/>
  <c r="AO382" i="3" s="1"/>
  <c r="AZ398" i="2"/>
  <c r="BA398" i="2" s="1"/>
  <c r="AO383" i="3" s="1"/>
  <c r="AZ399" i="2"/>
  <c r="BA399" i="2" s="1"/>
  <c r="AO384" i="3" s="1"/>
  <c r="AZ400" i="2"/>
  <c r="BA400" i="2" s="1"/>
  <c r="AO385" i="3" s="1"/>
  <c r="AZ401" i="2"/>
  <c r="BA401" i="2" s="1"/>
  <c r="AO386" i="3" s="1"/>
  <c r="AZ402" i="2"/>
  <c r="BA402" i="2" s="1"/>
  <c r="AO387" i="3" s="1"/>
  <c r="AZ403" i="2"/>
  <c r="BA403" i="2" s="1"/>
  <c r="AO388" i="3" s="1"/>
  <c r="AZ404" i="2"/>
  <c r="BA404" i="2" s="1"/>
  <c r="AO389" i="3" s="1"/>
  <c r="AZ405" i="2"/>
  <c r="BA405" i="2" s="1"/>
  <c r="AO390" i="3" s="1"/>
  <c r="AZ406" i="2"/>
  <c r="BA406" i="2" s="1"/>
  <c r="AO391" i="3" s="1"/>
  <c r="AZ407" i="2"/>
  <c r="BA407" i="2" s="1"/>
  <c r="AO392" i="3" s="1"/>
  <c r="AZ408" i="2"/>
  <c r="BA408" i="2" s="1"/>
  <c r="AO393" i="3" s="1"/>
  <c r="AZ409" i="2"/>
  <c r="BA409" i="2" s="1"/>
  <c r="AO394" i="3" s="1"/>
  <c r="AZ410" i="2"/>
  <c r="BA410" i="2" s="1"/>
  <c r="AO395" i="3" s="1"/>
  <c r="AZ411" i="2"/>
  <c r="BA411" i="2" s="1"/>
  <c r="AO396" i="3" s="1"/>
  <c r="AZ412" i="2"/>
  <c r="BA412" i="2" s="1"/>
  <c r="AO397" i="3" s="1"/>
  <c r="AZ413" i="2"/>
  <c r="BA413" i="2" s="1"/>
  <c r="AO398" i="3" s="1"/>
  <c r="AZ414" i="2"/>
  <c r="BA414" i="2" s="1"/>
  <c r="AO399" i="3" s="1"/>
  <c r="AZ415" i="2"/>
  <c r="BA415" i="2" s="1"/>
  <c r="AO400" i="3" s="1"/>
  <c r="AZ416" i="2"/>
  <c r="BA416" i="2" s="1"/>
  <c r="AO401" i="3" s="1"/>
  <c r="AZ417" i="2"/>
  <c r="BA417" i="2" s="1"/>
  <c r="AO402" i="3" s="1"/>
  <c r="AZ418" i="2"/>
  <c r="BA418" i="2" s="1"/>
  <c r="AO403" i="3" s="1"/>
  <c r="AZ419" i="2"/>
  <c r="BA419" i="2" s="1"/>
  <c r="AO404" i="3" s="1"/>
  <c r="AZ420" i="2"/>
  <c r="BA420" i="2" s="1"/>
  <c r="AO405" i="3" s="1"/>
  <c r="AZ421" i="2"/>
  <c r="BA421" i="2" s="1"/>
  <c r="AO406" i="3" s="1"/>
  <c r="AZ422" i="2"/>
  <c r="BA422" i="2" s="1"/>
  <c r="AO407" i="3" s="1"/>
  <c r="AZ423" i="2"/>
  <c r="BA423" i="2" s="1"/>
  <c r="AO408" i="3" s="1"/>
  <c r="AZ424" i="2"/>
  <c r="BA424" i="2" s="1"/>
  <c r="AO409" i="3" s="1"/>
  <c r="AZ425" i="2"/>
  <c r="BA425" i="2" s="1"/>
  <c r="AO410" i="3" s="1"/>
  <c r="AZ426" i="2"/>
  <c r="BA426" i="2" s="1"/>
  <c r="AO411" i="3" s="1"/>
  <c r="AZ427" i="2"/>
  <c r="BA427" i="2" s="1"/>
  <c r="AO412" i="3" s="1"/>
  <c r="AZ428" i="2"/>
  <c r="BA428" i="2" s="1"/>
  <c r="AO413" i="3" s="1"/>
  <c r="AZ429" i="2"/>
  <c r="BA429" i="2" s="1"/>
  <c r="AO414" i="3" s="1"/>
  <c r="AZ430" i="2"/>
  <c r="BA430" i="2" s="1"/>
  <c r="AO415" i="3" s="1"/>
  <c r="AZ431" i="2"/>
  <c r="BA431" i="2" s="1"/>
  <c r="AO416" i="3" s="1"/>
  <c r="AZ432" i="2"/>
  <c r="BA432" i="2" s="1"/>
  <c r="AO417" i="3" s="1"/>
  <c r="AZ433" i="2"/>
  <c r="BA433" i="2" s="1"/>
  <c r="AO418" i="3" s="1"/>
  <c r="AZ434" i="2"/>
  <c r="BA434" i="2" s="1"/>
  <c r="AO419" i="3" s="1"/>
  <c r="AZ435" i="2"/>
  <c r="BA435" i="2" s="1"/>
  <c r="AO420" i="3" s="1"/>
  <c r="AZ436" i="2"/>
  <c r="BA436" i="2" s="1"/>
  <c r="AO421" i="3" s="1"/>
  <c r="AZ437" i="2"/>
  <c r="BA437" i="2" s="1"/>
  <c r="AZ438" i="2"/>
  <c r="BA438" i="2" s="1"/>
  <c r="AO422" i="3" s="1"/>
  <c r="AZ439" i="2"/>
  <c r="BA439" i="2" s="1"/>
  <c r="AO423" i="3" s="1"/>
  <c r="AZ440" i="2"/>
  <c r="BA440" i="2" s="1"/>
  <c r="AO424" i="3" s="1"/>
  <c r="AZ441" i="2"/>
  <c r="BA441" i="2" s="1"/>
  <c r="AO425" i="3" s="1"/>
  <c r="AZ442" i="2"/>
  <c r="BA442" i="2" s="1"/>
  <c r="AO426" i="3" s="1"/>
  <c r="AZ443" i="2"/>
  <c r="BA443" i="2" s="1"/>
  <c r="AO427" i="3" s="1"/>
  <c r="AZ444" i="2"/>
  <c r="BA444" i="2" s="1"/>
  <c r="AO428" i="3" s="1"/>
  <c r="AZ445" i="2"/>
  <c r="BA445" i="2" s="1"/>
  <c r="AZ446" i="2"/>
  <c r="BA446" i="2" s="1"/>
  <c r="AO429" i="3" s="1"/>
  <c r="AZ447" i="2"/>
  <c r="BA447" i="2" s="1"/>
  <c r="AO430" i="3" s="1"/>
  <c r="AZ448" i="2"/>
  <c r="BA448" i="2" s="1"/>
  <c r="AO431" i="3" s="1"/>
  <c r="AZ449" i="2"/>
  <c r="BA449" i="2" s="1"/>
  <c r="AO432" i="3" s="1"/>
  <c r="AZ450" i="2"/>
  <c r="BA450" i="2" s="1"/>
  <c r="AO433" i="3" s="1"/>
  <c r="AZ451" i="2"/>
  <c r="BA451" i="2" s="1"/>
  <c r="AO434" i="3" s="1"/>
  <c r="AZ452" i="2"/>
  <c r="BA452" i="2" s="1"/>
  <c r="AO435" i="3" s="1"/>
  <c r="AZ453" i="2"/>
  <c r="BA453" i="2" s="1"/>
  <c r="AO436" i="3" s="1"/>
  <c r="AZ454" i="2"/>
  <c r="BA454" i="2" s="1"/>
  <c r="AO437" i="3" s="1"/>
  <c r="AZ455" i="2"/>
  <c r="BA455" i="2" s="1"/>
  <c r="AO438" i="3" s="1"/>
  <c r="AZ456" i="2"/>
  <c r="BA456" i="2" s="1"/>
  <c r="AO439" i="3" s="1"/>
  <c r="AZ457" i="2"/>
  <c r="BA457" i="2" s="1"/>
  <c r="AO440" i="3" s="1"/>
  <c r="AZ458" i="2"/>
  <c r="BA458" i="2" s="1"/>
  <c r="AO441" i="3" s="1"/>
  <c r="AZ459" i="2"/>
  <c r="BA459" i="2" s="1"/>
  <c r="AO442" i="3" s="1"/>
  <c r="AZ460" i="2"/>
  <c r="BA460" i="2" s="1"/>
  <c r="AO443" i="3" s="1"/>
  <c r="AZ461" i="2"/>
  <c r="BA461" i="2" s="1"/>
  <c r="AO444" i="3" s="1"/>
  <c r="AZ462" i="2"/>
  <c r="BA462" i="2" s="1"/>
  <c r="AO445" i="3" s="1"/>
  <c r="AZ463" i="2"/>
  <c r="BA463" i="2" s="1"/>
  <c r="AO446" i="3" s="1"/>
  <c r="AZ464" i="2"/>
  <c r="BA464" i="2" s="1"/>
  <c r="AZ465" i="2"/>
  <c r="BA465" i="2" s="1"/>
  <c r="AO447" i="3" s="1"/>
  <c r="AZ466" i="2"/>
  <c r="BA466" i="2" s="1"/>
  <c r="AO448" i="3" s="1"/>
  <c r="AZ467" i="2"/>
  <c r="BA467" i="2" s="1"/>
  <c r="AO449" i="3" s="1"/>
  <c r="AZ468" i="2"/>
  <c r="BA468" i="2" s="1"/>
  <c r="AO450" i="3" s="1"/>
  <c r="AZ469" i="2"/>
  <c r="BA469" i="2" s="1"/>
  <c r="AO451" i="3" s="1"/>
  <c r="AZ470" i="2"/>
  <c r="BA470" i="2" s="1"/>
  <c r="AO452" i="3" s="1"/>
  <c r="AZ471" i="2"/>
  <c r="BA471" i="2" s="1"/>
  <c r="AO453" i="3" s="1"/>
  <c r="AZ472" i="2"/>
  <c r="BA472" i="2" s="1"/>
  <c r="AO454" i="3" s="1"/>
  <c r="AZ473" i="2"/>
  <c r="BA473" i="2" s="1"/>
  <c r="AO455" i="3" s="1"/>
  <c r="AZ474" i="2"/>
  <c r="BA474" i="2" s="1"/>
  <c r="AO456" i="3" s="1"/>
  <c r="AZ475" i="2"/>
  <c r="BA475" i="2" s="1"/>
  <c r="AO457" i="3" s="1"/>
  <c r="AZ476" i="2"/>
  <c r="BA476" i="2" s="1"/>
  <c r="AO458" i="3" s="1"/>
  <c r="AZ477" i="2"/>
  <c r="BA477" i="2" s="1"/>
  <c r="AO459" i="3" s="1"/>
  <c r="AZ478" i="2"/>
  <c r="BA478" i="2" s="1"/>
  <c r="AZ479" i="2"/>
  <c r="BA479" i="2" s="1"/>
  <c r="AO461" i="3" s="1"/>
  <c r="AZ480" i="2"/>
  <c r="BA480" i="2" s="1"/>
  <c r="AO462" i="3" s="1"/>
  <c r="AZ481" i="2"/>
  <c r="BA481" i="2" s="1"/>
  <c r="AO463" i="3" s="1"/>
  <c r="AZ482" i="2"/>
  <c r="BA482" i="2" s="1"/>
  <c r="AO464" i="3" s="1"/>
  <c r="AZ483" i="2"/>
  <c r="BA483" i="2" s="1"/>
  <c r="AO465" i="3" s="1"/>
  <c r="AZ484" i="2"/>
  <c r="BA484" i="2" s="1"/>
  <c r="AO466" i="3" s="1"/>
  <c r="AZ485" i="2"/>
  <c r="BA485" i="2" s="1"/>
  <c r="AO467" i="3" s="1"/>
  <c r="AZ486" i="2"/>
  <c r="BA486" i="2" s="1"/>
  <c r="AO468" i="3" s="1"/>
  <c r="AZ487" i="2"/>
  <c r="BA487" i="2" s="1"/>
  <c r="AO469" i="3" s="1"/>
  <c r="AZ488" i="2"/>
  <c r="BA488" i="2" s="1"/>
  <c r="AO470" i="3" s="1"/>
  <c r="AZ489" i="2"/>
  <c r="BA489" i="2" s="1"/>
  <c r="AO471" i="3" s="1"/>
  <c r="AZ490" i="2"/>
  <c r="BA490" i="2" s="1"/>
  <c r="AO472" i="3" s="1"/>
  <c r="AZ491" i="2"/>
  <c r="BA491" i="2" s="1"/>
  <c r="AO473" i="3" s="1"/>
  <c r="AZ492" i="2"/>
  <c r="BA492" i="2" s="1"/>
  <c r="AO474" i="3" s="1"/>
  <c r="AZ493" i="2"/>
  <c r="BA493" i="2" s="1"/>
  <c r="AO475" i="3" s="1"/>
  <c r="AZ494" i="2"/>
  <c r="BA494" i="2" s="1"/>
  <c r="AO476" i="3" s="1"/>
  <c r="AZ495" i="2"/>
  <c r="BA495" i="2" s="1"/>
  <c r="AO477" i="3" s="1"/>
  <c r="AZ496" i="2"/>
  <c r="BA496" i="2" s="1"/>
  <c r="AO478" i="3" s="1"/>
  <c r="AZ497" i="2"/>
  <c r="BA497" i="2" s="1"/>
  <c r="AO479" i="3" s="1"/>
  <c r="AZ498" i="2"/>
  <c r="BA498" i="2" s="1"/>
  <c r="AO480" i="3" s="1"/>
  <c r="AZ499" i="2"/>
  <c r="BA499" i="2" s="1"/>
  <c r="AZ500" i="2"/>
  <c r="BA500" i="2" s="1"/>
  <c r="AO481" i="3" s="1"/>
  <c r="AZ501" i="2"/>
  <c r="BA501" i="2" s="1"/>
  <c r="AO482" i="3" s="1"/>
  <c r="AZ502" i="2"/>
  <c r="BA502" i="2" s="1"/>
  <c r="AO483" i="3" s="1"/>
  <c r="AZ503" i="2"/>
  <c r="BA503" i="2" s="1"/>
  <c r="AO484" i="3" s="1"/>
  <c r="AZ504" i="2"/>
  <c r="BA504" i="2" s="1"/>
  <c r="AZ505" i="2"/>
  <c r="BA505" i="2" s="1"/>
  <c r="AO485" i="3" s="1"/>
  <c r="AZ506" i="2"/>
  <c r="BA506" i="2" s="1"/>
  <c r="AO486" i="3" s="1"/>
  <c r="AZ507" i="2"/>
  <c r="BA507" i="2" s="1"/>
  <c r="AO487" i="3" s="1"/>
  <c r="AZ508" i="2"/>
  <c r="BA508" i="2" s="1"/>
  <c r="AO488" i="3" s="1"/>
  <c r="AZ509" i="2"/>
  <c r="BA509" i="2" s="1"/>
  <c r="AO489" i="3" s="1"/>
  <c r="AZ510" i="2"/>
  <c r="BA510" i="2" s="1"/>
  <c r="AO490" i="3" s="1"/>
  <c r="AZ511" i="2"/>
  <c r="BA511" i="2" s="1"/>
  <c r="AO491" i="3" s="1"/>
  <c r="AZ512" i="2"/>
  <c r="BA512" i="2" s="1"/>
  <c r="AO492" i="3" s="1"/>
  <c r="AZ513" i="2"/>
  <c r="BA513" i="2" s="1"/>
  <c r="AO493" i="3" s="1"/>
  <c r="AZ514" i="2"/>
  <c r="BA514" i="2" s="1"/>
  <c r="AO494" i="3" s="1"/>
  <c r="AZ515" i="2"/>
  <c r="BA515" i="2" s="1"/>
  <c r="AO495" i="3" s="1"/>
  <c r="AZ516" i="2"/>
  <c r="BA516" i="2" s="1"/>
  <c r="AO496" i="3" s="1"/>
  <c r="AZ517" i="2"/>
  <c r="BA517" i="2" s="1"/>
  <c r="AZ518" i="2"/>
  <c r="BA518" i="2" s="1"/>
  <c r="AO497" i="3" s="1"/>
  <c r="AZ519" i="2"/>
  <c r="BA519" i="2" s="1"/>
  <c r="AO498" i="3" s="1"/>
  <c r="AZ520" i="2"/>
  <c r="BA520" i="2" s="1"/>
  <c r="AO499" i="3" s="1"/>
  <c r="AZ521" i="2"/>
  <c r="BA521" i="2" s="1"/>
  <c r="AO500" i="3" s="1"/>
  <c r="AZ522" i="2"/>
  <c r="BA522" i="2" s="1"/>
  <c r="AO501" i="3" s="1"/>
  <c r="AZ523" i="2"/>
  <c r="BA523" i="2" s="1"/>
  <c r="AO502" i="3" s="1"/>
  <c r="AZ524" i="2"/>
  <c r="BA524" i="2" s="1"/>
  <c r="AO503" i="3" s="1"/>
  <c r="AZ525" i="2"/>
  <c r="BA525" i="2" s="1"/>
  <c r="AZ526" i="2"/>
  <c r="BA526" i="2" s="1"/>
  <c r="AO504" i="3" s="1"/>
  <c r="AZ527" i="2"/>
  <c r="BA527" i="2" s="1"/>
  <c r="AO505" i="3" s="1"/>
  <c r="AZ528" i="2"/>
  <c r="BA528" i="2" s="1"/>
  <c r="AO506" i="3" s="1"/>
  <c r="AZ529" i="2"/>
  <c r="BA529" i="2" s="1"/>
  <c r="AO507" i="3" s="1"/>
  <c r="AZ530" i="2"/>
  <c r="BA530" i="2" s="1"/>
  <c r="AO508" i="3" s="1"/>
  <c r="AZ531" i="2"/>
  <c r="BA531" i="2" s="1"/>
  <c r="AO509" i="3" s="1"/>
  <c r="AZ532" i="2"/>
  <c r="BA532" i="2" s="1"/>
  <c r="AO510" i="3" s="1"/>
  <c r="AZ533" i="2"/>
  <c r="BA533" i="2" s="1"/>
  <c r="AO511" i="3" s="1"/>
  <c r="AZ534" i="2"/>
  <c r="BA534" i="2" s="1"/>
  <c r="AO512" i="3" s="1"/>
  <c r="AZ535" i="2"/>
  <c r="BA535" i="2" s="1"/>
  <c r="AO513" i="3" s="1"/>
  <c r="AZ536" i="2"/>
  <c r="BA536" i="2" s="1"/>
  <c r="AO514" i="3" s="1"/>
  <c r="AZ537" i="2"/>
  <c r="BA537" i="2" s="1"/>
  <c r="AO515" i="3" s="1"/>
  <c r="AZ538" i="2"/>
  <c r="BA538" i="2" s="1"/>
  <c r="AO516" i="3" s="1"/>
  <c r="AZ539" i="2"/>
  <c r="BA539" i="2" s="1"/>
  <c r="AO517" i="3" s="1"/>
  <c r="AZ540" i="2"/>
  <c r="BA540" i="2" s="1"/>
  <c r="AO518" i="3" s="1"/>
  <c r="AZ541" i="2"/>
  <c r="BA541" i="2" s="1"/>
  <c r="AO519" i="3" s="1"/>
  <c r="AZ542" i="2"/>
  <c r="BA542" i="2" s="1"/>
  <c r="AZ543" i="2"/>
  <c r="BA543" i="2" s="1"/>
  <c r="AO520" i="3" s="1"/>
  <c r="AZ544" i="2"/>
  <c r="BA544" i="2" s="1"/>
  <c r="AO521" i="3" s="1"/>
  <c r="AZ545" i="2"/>
  <c r="BA545" i="2" s="1"/>
  <c r="AZ546" i="2"/>
  <c r="BA546" i="2" s="1"/>
  <c r="AO522" i="3" s="1"/>
  <c r="AZ547" i="2"/>
  <c r="BA547" i="2" s="1"/>
  <c r="AO523" i="3" s="1"/>
  <c r="AZ548" i="2"/>
  <c r="BA548" i="2" s="1"/>
  <c r="AO524" i="3" s="1"/>
  <c r="AZ549" i="2"/>
  <c r="BA549" i="2" s="1"/>
  <c r="AO525" i="3" s="1"/>
  <c r="AZ550" i="2"/>
  <c r="BA550" i="2" s="1"/>
  <c r="AO526" i="3" s="1"/>
  <c r="AZ551" i="2"/>
  <c r="BA551" i="2" s="1"/>
  <c r="AO527" i="3" s="1"/>
  <c r="AZ552" i="2"/>
  <c r="BA552" i="2" s="1"/>
  <c r="AO528" i="3" s="1"/>
  <c r="AZ553" i="2"/>
  <c r="BA553" i="2" s="1"/>
  <c r="AO529" i="3" s="1"/>
  <c r="AZ554" i="2"/>
  <c r="BA554" i="2" s="1"/>
  <c r="AO530" i="3" s="1"/>
  <c r="AZ555" i="2"/>
  <c r="BA555" i="2" s="1"/>
  <c r="AO531" i="3" s="1"/>
  <c r="AZ556" i="2"/>
  <c r="BA556" i="2" s="1"/>
  <c r="AO532" i="3" s="1"/>
  <c r="AZ557" i="2"/>
  <c r="BA557" i="2" s="1"/>
  <c r="AO533" i="3" s="1"/>
  <c r="AZ558" i="2"/>
  <c r="BA558" i="2" s="1"/>
  <c r="AO534" i="3" s="1"/>
  <c r="AZ559" i="2"/>
  <c r="BA559" i="2" s="1"/>
  <c r="AO535" i="3" s="1"/>
  <c r="AZ560" i="2"/>
  <c r="BA560" i="2" s="1"/>
  <c r="AO536" i="3" s="1"/>
  <c r="AZ561" i="2"/>
  <c r="BA561" i="2" s="1"/>
  <c r="AO537" i="3" s="1"/>
  <c r="AZ562" i="2"/>
  <c r="BA562" i="2" s="1"/>
  <c r="AO538" i="3" s="1"/>
  <c r="AZ563" i="2"/>
  <c r="BA563" i="2" s="1"/>
  <c r="AO539" i="3" s="1"/>
  <c r="AZ564" i="2"/>
  <c r="BA564" i="2" s="1"/>
  <c r="AO540" i="3" s="1"/>
  <c r="AZ565" i="2"/>
  <c r="BA565" i="2" s="1"/>
  <c r="AO541" i="3" s="1"/>
  <c r="AZ566" i="2"/>
  <c r="BA566" i="2" s="1"/>
  <c r="AO542" i="3" s="1"/>
  <c r="AZ567" i="2"/>
  <c r="BA567" i="2" s="1"/>
  <c r="AO543" i="3" s="1"/>
  <c r="AZ568" i="2"/>
  <c r="BA568" i="2" s="1"/>
  <c r="AO544" i="3" s="1"/>
  <c r="AZ569" i="2"/>
  <c r="BA569" i="2" s="1"/>
  <c r="AO545" i="3" s="1"/>
  <c r="AZ570" i="2"/>
  <c r="BA570" i="2" s="1"/>
  <c r="AO546" i="3" s="1"/>
  <c r="AZ571" i="2"/>
  <c r="BA571" i="2" s="1"/>
  <c r="AO547" i="3" s="1"/>
  <c r="AZ572" i="2"/>
  <c r="BA572" i="2" s="1"/>
  <c r="AO548" i="3" s="1"/>
  <c r="AZ573" i="2"/>
  <c r="BA573" i="2" s="1"/>
  <c r="AO549" i="3" s="1"/>
  <c r="AZ574" i="2"/>
  <c r="BA574" i="2" s="1"/>
  <c r="AO550" i="3" s="1"/>
  <c r="AZ575" i="2"/>
  <c r="BA575" i="2" s="1"/>
  <c r="AO551" i="3" s="1"/>
  <c r="AZ576" i="2"/>
  <c r="BA576" i="2" s="1"/>
  <c r="AO552" i="3" s="1"/>
  <c r="AZ577" i="2"/>
  <c r="BA577" i="2" s="1"/>
  <c r="AZ578" i="2"/>
  <c r="BA578" i="2" s="1"/>
  <c r="AZ579" i="2"/>
  <c r="BA579" i="2" s="1"/>
  <c r="AO553" i="3" s="1"/>
  <c r="AZ580" i="2"/>
  <c r="BA580" i="2" s="1"/>
  <c r="AO554" i="3" s="1"/>
  <c r="AZ581" i="2"/>
  <c r="BA581" i="2" s="1"/>
  <c r="AO555" i="3" s="1"/>
  <c r="AZ582" i="2"/>
  <c r="BA582" i="2" s="1"/>
  <c r="AO556" i="3" s="1"/>
  <c r="AZ583" i="2"/>
  <c r="BA583" i="2" s="1"/>
  <c r="AO557" i="3" s="1"/>
  <c r="AZ584" i="2"/>
  <c r="BA584" i="2" s="1"/>
  <c r="AZ585" i="2"/>
  <c r="BA585" i="2" s="1"/>
  <c r="AO558" i="3" s="1"/>
  <c r="AZ586" i="2"/>
  <c r="BA586" i="2" s="1"/>
  <c r="AO559" i="3" s="1"/>
  <c r="AZ587" i="2"/>
  <c r="BA587" i="2" s="1"/>
  <c r="AO560" i="3" s="1"/>
  <c r="AZ588" i="2"/>
  <c r="BA588" i="2" s="1"/>
  <c r="AO561" i="3" s="1"/>
  <c r="AZ589" i="2"/>
  <c r="BA589" i="2" s="1"/>
  <c r="AO562" i="3" s="1"/>
  <c r="AZ590" i="2"/>
  <c r="BA590" i="2" s="1"/>
  <c r="AO563" i="3" s="1"/>
  <c r="AZ591" i="2"/>
  <c r="BA591" i="2" s="1"/>
  <c r="AO564" i="3" s="1"/>
  <c r="AZ592" i="2"/>
  <c r="BA592" i="2" s="1"/>
  <c r="AO565" i="3" s="1"/>
  <c r="AZ593" i="2"/>
  <c r="BA593" i="2" s="1"/>
  <c r="AO566" i="3" s="1"/>
  <c r="AZ594" i="2"/>
  <c r="BA594" i="2" s="1"/>
  <c r="AO567" i="3" s="1"/>
  <c r="AZ595" i="2"/>
  <c r="BA595" i="2" s="1"/>
  <c r="AO568" i="3" s="1"/>
  <c r="AZ596" i="2"/>
  <c r="BA596" i="2" s="1"/>
  <c r="AO569" i="3" s="1"/>
  <c r="AZ597" i="2"/>
  <c r="BA597" i="2" s="1"/>
  <c r="AO570" i="3" s="1"/>
  <c r="AZ598" i="2"/>
  <c r="BA598" i="2" s="1"/>
  <c r="AO571" i="3" s="1"/>
  <c r="AZ599" i="2"/>
  <c r="BA599" i="2" s="1"/>
  <c r="AO572" i="3" s="1"/>
  <c r="AZ600" i="2"/>
  <c r="BA600" i="2" s="1"/>
  <c r="AO573" i="3" s="1"/>
  <c r="AZ601" i="2"/>
  <c r="BA601" i="2" s="1"/>
  <c r="AO574" i="3" s="1"/>
  <c r="AZ602" i="2"/>
  <c r="BA602" i="2" s="1"/>
  <c r="AO575" i="3" s="1"/>
  <c r="AZ603" i="2"/>
  <c r="BA603" i="2" s="1"/>
  <c r="AO576" i="3" s="1"/>
  <c r="AZ604" i="2"/>
  <c r="BA604" i="2" s="1"/>
  <c r="AO577" i="3" s="1"/>
  <c r="AZ605" i="2"/>
  <c r="BA605" i="2" s="1"/>
  <c r="AO578" i="3" s="1"/>
  <c r="AZ606" i="2"/>
  <c r="BA606" i="2" s="1"/>
  <c r="AO579" i="3" s="1"/>
  <c r="AZ607" i="2"/>
  <c r="BA607" i="2" s="1"/>
  <c r="AO580" i="3" s="1"/>
  <c r="AZ608" i="2"/>
  <c r="BA608" i="2" s="1"/>
  <c r="AO581" i="3" s="1"/>
  <c r="AZ609" i="2"/>
  <c r="BA609" i="2" s="1"/>
  <c r="AO582" i="3" s="1"/>
  <c r="AZ610" i="2"/>
  <c r="BA610" i="2" s="1"/>
  <c r="AO583" i="3" s="1"/>
  <c r="AZ611" i="2"/>
  <c r="BA611" i="2" s="1"/>
  <c r="AO584" i="3" s="1"/>
  <c r="AZ612" i="2"/>
  <c r="BA612" i="2" s="1"/>
  <c r="AO585" i="3" s="1"/>
  <c r="AZ613" i="2"/>
  <c r="BA613" i="2" s="1"/>
  <c r="AO586" i="3" s="1"/>
  <c r="AZ614" i="2"/>
  <c r="BA614" i="2" s="1"/>
  <c r="AO587" i="3" s="1"/>
  <c r="AZ615" i="2"/>
  <c r="BA615" i="2" s="1"/>
  <c r="AO588" i="3" s="1"/>
  <c r="AZ616" i="2"/>
  <c r="BA616" i="2" s="1"/>
  <c r="AO589" i="3" s="1"/>
  <c r="AZ617" i="2"/>
  <c r="BA617" i="2" s="1"/>
  <c r="AO590" i="3" s="1"/>
  <c r="AZ618" i="2"/>
  <c r="BA618" i="2" s="1"/>
  <c r="AO591" i="3" s="1"/>
  <c r="AZ619" i="2"/>
  <c r="BA619" i="2" s="1"/>
  <c r="AO592" i="3" s="1"/>
  <c r="AZ620" i="2"/>
  <c r="BA620" i="2" s="1"/>
  <c r="AO593" i="3" s="1"/>
  <c r="AZ621" i="2"/>
  <c r="BA621" i="2" s="1"/>
  <c r="AO594" i="3" s="1"/>
  <c r="AZ622" i="2"/>
  <c r="BA622" i="2" s="1"/>
  <c r="AO595" i="3" s="1"/>
  <c r="AZ623" i="2"/>
  <c r="BA623" i="2" s="1"/>
  <c r="AO596" i="3" s="1"/>
  <c r="AZ624" i="2"/>
  <c r="BA624" i="2" s="1"/>
  <c r="AO597" i="3" s="1"/>
  <c r="AZ625" i="2"/>
  <c r="BA625" i="2" s="1"/>
  <c r="AO598" i="3" s="1"/>
  <c r="AZ626" i="2"/>
  <c r="BA626" i="2" s="1"/>
  <c r="AO599" i="3" s="1"/>
  <c r="AZ627" i="2"/>
  <c r="BA627" i="2" s="1"/>
  <c r="AO600" i="3" s="1"/>
  <c r="AZ628" i="2"/>
  <c r="BA628" i="2" s="1"/>
  <c r="AO601" i="3" s="1"/>
  <c r="AZ629" i="2"/>
  <c r="BA629" i="2" s="1"/>
  <c r="AO602" i="3" s="1"/>
  <c r="AZ630" i="2"/>
  <c r="BA630" i="2" s="1"/>
  <c r="AO603" i="3" s="1"/>
  <c r="AZ631" i="2"/>
  <c r="BA631" i="2" s="1"/>
  <c r="AO604" i="3" s="1"/>
  <c r="AZ632" i="2"/>
  <c r="BA632" i="2" s="1"/>
  <c r="AO605" i="3" s="1"/>
  <c r="AZ633" i="2"/>
  <c r="BA633" i="2" s="1"/>
  <c r="AO606" i="3" s="1"/>
  <c r="AZ634" i="2"/>
  <c r="BA634" i="2" s="1"/>
  <c r="AO607" i="3" s="1"/>
  <c r="AZ635" i="2"/>
  <c r="BA635" i="2" s="1"/>
  <c r="AO608" i="3" s="1"/>
  <c r="AZ636" i="2"/>
  <c r="BA636" i="2" s="1"/>
  <c r="AO609" i="3" s="1"/>
  <c r="AZ637" i="2"/>
  <c r="BA637" i="2" s="1"/>
  <c r="AO610" i="3" s="1"/>
  <c r="AZ638" i="2"/>
  <c r="BA638" i="2" s="1"/>
  <c r="AO611" i="3" s="1"/>
  <c r="AZ639" i="2"/>
  <c r="BA639" i="2" s="1"/>
  <c r="AO612" i="3" s="1"/>
  <c r="AZ640" i="2"/>
  <c r="BA640" i="2" s="1"/>
  <c r="AO613" i="3" s="1"/>
  <c r="AZ641" i="2"/>
  <c r="BA641" i="2" s="1"/>
  <c r="AO614" i="3" s="1"/>
  <c r="AZ642" i="2"/>
  <c r="BA642" i="2" s="1"/>
  <c r="AO615" i="3" s="1"/>
  <c r="AZ643" i="2"/>
  <c r="BA643" i="2" s="1"/>
  <c r="AO616" i="3" s="1"/>
  <c r="AZ644" i="2"/>
  <c r="BA644" i="2" s="1"/>
  <c r="AO617" i="3" s="1"/>
  <c r="AZ645" i="2"/>
  <c r="BA645" i="2" s="1"/>
  <c r="AO618" i="3" s="1"/>
  <c r="AZ646" i="2"/>
  <c r="BA646" i="2" s="1"/>
  <c r="AO619" i="3" s="1"/>
  <c r="AZ647" i="2"/>
  <c r="BA647" i="2" s="1"/>
  <c r="AO620" i="3" s="1"/>
  <c r="AZ648" i="2"/>
  <c r="BA648" i="2" s="1"/>
  <c r="AO621" i="3" s="1"/>
  <c r="AZ649" i="2"/>
  <c r="BA649" i="2" s="1"/>
  <c r="AO622" i="3" s="1"/>
  <c r="AZ650" i="2"/>
  <c r="BA650" i="2" s="1"/>
  <c r="AO623" i="3" s="1"/>
  <c r="AZ651" i="2"/>
  <c r="BA651" i="2" s="1"/>
  <c r="AO624" i="3" s="1"/>
  <c r="AZ652" i="2"/>
  <c r="BA652" i="2" s="1"/>
  <c r="AO625" i="3" s="1"/>
  <c r="AZ653" i="2"/>
  <c r="BA653" i="2" s="1"/>
  <c r="AO626" i="3" s="1"/>
  <c r="AZ654" i="2"/>
  <c r="BA654" i="2" s="1"/>
  <c r="AZ655" i="2"/>
  <c r="BA655" i="2" s="1"/>
  <c r="AO627" i="3" s="1"/>
  <c r="AZ656" i="2"/>
  <c r="BA656" i="2" s="1"/>
  <c r="AO628" i="3" s="1"/>
  <c r="AZ657" i="2"/>
  <c r="BA657" i="2" s="1"/>
  <c r="AO629" i="3" s="1"/>
  <c r="AZ658" i="2"/>
  <c r="BA658" i="2" s="1"/>
  <c r="AO630" i="3" s="1"/>
  <c r="AZ659" i="2"/>
  <c r="BA659" i="2" s="1"/>
  <c r="AO631" i="3" s="1"/>
  <c r="AZ660" i="2"/>
  <c r="BA660" i="2" s="1"/>
  <c r="AO632" i="3" s="1"/>
  <c r="AZ661" i="2"/>
  <c r="BA661" i="2" s="1"/>
  <c r="AO633" i="3" s="1"/>
  <c r="AZ662" i="2"/>
  <c r="BA662" i="2" s="1"/>
  <c r="AO634" i="3" s="1"/>
  <c r="AZ663" i="2"/>
  <c r="BA663" i="2" s="1"/>
  <c r="AO635" i="3" s="1"/>
  <c r="AZ664" i="2"/>
  <c r="BA664" i="2" s="1"/>
  <c r="AO636" i="3" s="1"/>
  <c r="AZ665" i="2"/>
  <c r="BA665" i="2" s="1"/>
  <c r="AO637" i="3" s="1"/>
  <c r="AZ666" i="2"/>
  <c r="BA666" i="2" s="1"/>
  <c r="AO638" i="3" s="1"/>
  <c r="AZ667" i="2"/>
  <c r="BA667" i="2" s="1"/>
  <c r="AO639" i="3" s="1"/>
  <c r="AZ668" i="2"/>
  <c r="BA668" i="2" s="1"/>
  <c r="AO640" i="3" s="1"/>
  <c r="AZ669" i="2"/>
  <c r="BA669" i="2" s="1"/>
  <c r="AO641" i="3" s="1"/>
  <c r="AZ670" i="2"/>
  <c r="BA670" i="2" s="1"/>
  <c r="AO642" i="3" s="1"/>
  <c r="AZ671" i="2"/>
  <c r="BA671" i="2" s="1"/>
  <c r="AO643" i="3" s="1"/>
  <c r="AZ672" i="2"/>
  <c r="BA672" i="2" s="1"/>
  <c r="AO644" i="3" s="1"/>
  <c r="AZ673" i="2"/>
  <c r="BA673" i="2" s="1"/>
  <c r="AO645" i="3" s="1"/>
  <c r="AZ674" i="2"/>
  <c r="BA674" i="2" s="1"/>
  <c r="AO646" i="3" s="1"/>
  <c r="AZ675" i="2"/>
  <c r="BA675" i="2" s="1"/>
  <c r="AO647" i="3" s="1"/>
  <c r="AZ676" i="2"/>
  <c r="BA676" i="2" s="1"/>
  <c r="AO648" i="3" s="1"/>
  <c r="AZ677" i="2"/>
  <c r="BA677" i="2" s="1"/>
  <c r="AO649" i="3" s="1"/>
  <c r="AZ678" i="2"/>
  <c r="BA678" i="2" s="1"/>
  <c r="AO650" i="3" s="1"/>
  <c r="AZ679" i="2"/>
  <c r="BA679" i="2" s="1"/>
  <c r="AO651" i="3" s="1"/>
  <c r="AZ680" i="2"/>
  <c r="BA680" i="2" s="1"/>
  <c r="AO652" i="3" s="1"/>
  <c r="AZ681" i="2"/>
  <c r="BA681" i="2" s="1"/>
  <c r="AO653" i="3" s="1"/>
  <c r="AZ682" i="2"/>
  <c r="BA682" i="2" s="1"/>
  <c r="AO654" i="3" s="1"/>
  <c r="AZ683" i="2"/>
  <c r="BA683" i="2" s="1"/>
  <c r="AO655" i="3" s="1"/>
  <c r="AZ684" i="2"/>
  <c r="BA684" i="2" s="1"/>
  <c r="AO656" i="3" s="1"/>
  <c r="AZ685" i="2"/>
  <c r="BA685" i="2" s="1"/>
  <c r="AZ686" i="2"/>
  <c r="BA686" i="2" s="1"/>
  <c r="AO657" i="3" s="1"/>
  <c r="AZ687" i="2"/>
  <c r="BA687" i="2" s="1"/>
  <c r="AO658" i="3" s="1"/>
  <c r="AZ688" i="2"/>
  <c r="BA688" i="2" s="1"/>
  <c r="AO659" i="3" s="1"/>
  <c r="AZ689" i="2"/>
  <c r="BA689" i="2" s="1"/>
  <c r="AZ690" i="2"/>
  <c r="BA690" i="2" s="1"/>
  <c r="AO660" i="3" s="1"/>
  <c r="AZ691" i="2"/>
  <c r="BA691" i="2" s="1"/>
  <c r="AO661" i="3" s="1"/>
  <c r="AZ692" i="2"/>
  <c r="BA692" i="2" s="1"/>
  <c r="AO662" i="3" s="1"/>
  <c r="AZ693" i="2"/>
  <c r="BA693" i="2" s="1"/>
  <c r="AO663" i="3" s="1"/>
  <c r="AZ694" i="2"/>
  <c r="BA694" i="2" s="1"/>
  <c r="AO664" i="3" s="1"/>
  <c r="AZ695" i="2"/>
  <c r="BA695" i="2" s="1"/>
  <c r="AO665" i="3" s="1"/>
  <c r="AZ696" i="2"/>
  <c r="BA696" i="2" s="1"/>
  <c r="AO666" i="3" s="1"/>
  <c r="AZ697" i="2"/>
  <c r="BA697" i="2" s="1"/>
  <c r="AO667" i="3" s="1"/>
  <c r="AZ698" i="2"/>
  <c r="BA698" i="2" s="1"/>
  <c r="AO668" i="3" s="1"/>
  <c r="AZ699" i="2"/>
  <c r="BA699" i="2" s="1"/>
  <c r="AO669" i="3" s="1"/>
  <c r="AZ700" i="2"/>
  <c r="BA700" i="2" s="1"/>
  <c r="AO670" i="3" s="1"/>
  <c r="AZ701" i="2"/>
  <c r="BA701" i="2" s="1"/>
  <c r="AO671" i="3" s="1"/>
  <c r="AZ702" i="2"/>
  <c r="BA702" i="2" s="1"/>
  <c r="AO672" i="3" s="1"/>
  <c r="AZ703" i="2"/>
  <c r="BA703" i="2" s="1"/>
  <c r="AO673" i="3" s="1"/>
  <c r="AZ704" i="2"/>
  <c r="BA704" i="2" s="1"/>
  <c r="AZ705" i="2"/>
  <c r="BA705" i="2" s="1"/>
  <c r="AO674" i="3" s="1"/>
  <c r="AZ706" i="2"/>
  <c r="BA706" i="2" s="1"/>
  <c r="AO675" i="3" s="1"/>
  <c r="AZ707" i="2"/>
  <c r="BA707" i="2" s="1"/>
  <c r="AO676" i="3" s="1"/>
  <c r="AZ708" i="2"/>
  <c r="BA708" i="2" s="1"/>
  <c r="AO677" i="3" s="1"/>
  <c r="AZ709" i="2"/>
  <c r="BA709" i="2" s="1"/>
  <c r="AO678" i="3" s="1"/>
  <c r="AZ710" i="2"/>
  <c r="BA710" i="2" s="1"/>
  <c r="AO679" i="3" s="1"/>
  <c r="AZ711" i="2"/>
  <c r="BA711" i="2" s="1"/>
  <c r="AO680" i="3" s="1"/>
  <c r="AZ712" i="2"/>
  <c r="BA712" i="2" s="1"/>
  <c r="AO681" i="3" s="1"/>
  <c r="AZ713" i="2"/>
  <c r="BA713" i="2" s="1"/>
  <c r="AO682" i="3" s="1"/>
  <c r="AZ714" i="2"/>
  <c r="BA714" i="2" s="1"/>
  <c r="AO683" i="3" s="1"/>
  <c r="AZ715" i="2"/>
  <c r="BA715" i="2" s="1"/>
  <c r="AO684" i="3" s="1"/>
  <c r="AZ716" i="2"/>
  <c r="BA716" i="2" s="1"/>
  <c r="AZ717" i="2"/>
  <c r="BA717" i="2" s="1"/>
  <c r="AO685" i="3" s="1"/>
  <c r="AZ718" i="2"/>
  <c r="BA718" i="2" s="1"/>
  <c r="AO686" i="3" s="1"/>
  <c r="AZ719" i="2"/>
  <c r="BA719" i="2" s="1"/>
  <c r="AZ720" i="2"/>
  <c r="BA720" i="2" s="1"/>
  <c r="AO687" i="3" s="1"/>
  <c r="AZ721" i="2"/>
  <c r="BA721" i="2" s="1"/>
  <c r="AO688" i="3" s="1"/>
  <c r="AZ722" i="2"/>
  <c r="BA722" i="2" s="1"/>
  <c r="AO689" i="3" s="1"/>
  <c r="AZ723" i="2"/>
  <c r="BA723" i="2" s="1"/>
  <c r="AO690" i="3" s="1"/>
  <c r="AZ724" i="2"/>
  <c r="BA724" i="2" s="1"/>
  <c r="AO691" i="3" s="1"/>
  <c r="AZ725" i="2"/>
  <c r="BA725" i="2" s="1"/>
  <c r="AO692" i="3" s="1"/>
  <c r="AZ726" i="2"/>
  <c r="BA726" i="2" s="1"/>
  <c r="AO693" i="3" s="1"/>
  <c r="AZ727" i="2"/>
  <c r="BA727" i="2" s="1"/>
  <c r="AO694" i="3" s="1"/>
  <c r="AZ728" i="2"/>
  <c r="BA728" i="2" s="1"/>
  <c r="AO695" i="3" s="1"/>
  <c r="AZ729" i="2"/>
  <c r="BA729" i="2" s="1"/>
  <c r="AO696" i="3" s="1"/>
  <c r="AZ730" i="2"/>
  <c r="BA730" i="2" s="1"/>
  <c r="AO697" i="3" s="1"/>
  <c r="AZ731" i="2"/>
  <c r="BA731" i="2" s="1"/>
  <c r="AO698" i="3" s="1"/>
  <c r="AZ732" i="2"/>
  <c r="BA732" i="2" s="1"/>
  <c r="AZ733" i="2"/>
  <c r="BA733" i="2" s="1"/>
  <c r="AO699" i="3" s="1"/>
  <c r="AZ734" i="2"/>
  <c r="BA734" i="2" s="1"/>
  <c r="AO700" i="3" s="1"/>
  <c r="AZ735" i="2"/>
  <c r="BA735" i="2" s="1"/>
  <c r="AO701" i="3" s="1"/>
  <c r="AZ736" i="2"/>
  <c r="BA736" i="2" s="1"/>
  <c r="AZ737" i="2"/>
  <c r="BA737" i="2" s="1"/>
  <c r="AO702" i="3" s="1"/>
  <c r="AZ738" i="2"/>
  <c r="BA738" i="2" s="1"/>
  <c r="AO703" i="3" s="1"/>
  <c r="AZ739" i="2"/>
  <c r="BA739" i="2" s="1"/>
  <c r="AO704" i="3" s="1"/>
  <c r="AZ740" i="2"/>
  <c r="BA740" i="2" s="1"/>
  <c r="AZ741" i="2"/>
  <c r="BA741" i="2" s="1"/>
  <c r="AO705" i="3" s="1"/>
  <c r="AZ742" i="2"/>
  <c r="BA742" i="2" s="1"/>
  <c r="AO706" i="3" s="1"/>
  <c r="AZ743" i="2"/>
  <c r="BA743" i="2" s="1"/>
  <c r="AO707" i="3" s="1"/>
  <c r="AZ744" i="2"/>
  <c r="BA744" i="2" s="1"/>
  <c r="AO708" i="3" s="1"/>
  <c r="AZ745" i="2"/>
  <c r="BA745" i="2" s="1"/>
  <c r="AO709" i="3" s="1"/>
  <c r="AZ746" i="2"/>
  <c r="BA746" i="2" s="1"/>
  <c r="AO710" i="3" s="1"/>
  <c r="AZ747" i="2"/>
  <c r="BA747" i="2" s="1"/>
  <c r="AO711" i="3" s="1"/>
  <c r="AZ748" i="2"/>
  <c r="BA748" i="2" s="1"/>
  <c r="AO712" i="3" s="1"/>
  <c r="AZ749" i="2"/>
  <c r="BA749" i="2" s="1"/>
  <c r="AO713" i="3" s="1"/>
  <c r="AZ750" i="2"/>
  <c r="BA750" i="2" s="1"/>
  <c r="AO714" i="3" s="1"/>
  <c r="AZ751" i="2"/>
  <c r="BA751" i="2" s="1"/>
  <c r="AO715" i="3" s="1"/>
  <c r="AZ752" i="2"/>
  <c r="BA752" i="2" s="1"/>
  <c r="AO716" i="3" s="1"/>
  <c r="AZ753" i="2"/>
  <c r="BA753" i="2" s="1"/>
  <c r="AO717" i="3" s="1"/>
  <c r="AZ754" i="2"/>
  <c r="BA754" i="2" s="1"/>
  <c r="AO718" i="3" s="1"/>
  <c r="AZ755" i="2"/>
  <c r="BA755" i="2" s="1"/>
  <c r="AO719" i="3" s="1"/>
  <c r="AZ756" i="2"/>
  <c r="BA756" i="2" s="1"/>
  <c r="AO720" i="3" s="1"/>
  <c r="AZ757" i="2"/>
  <c r="BA757" i="2" s="1"/>
  <c r="AO721" i="3" s="1"/>
  <c r="AZ758" i="2"/>
  <c r="BA758" i="2" s="1"/>
  <c r="AO722" i="3" s="1"/>
  <c r="AZ759" i="2"/>
  <c r="BA759" i="2" s="1"/>
  <c r="AO723" i="3" s="1"/>
  <c r="AZ760" i="2"/>
  <c r="BA760" i="2" s="1"/>
  <c r="AO724" i="3" s="1"/>
  <c r="AZ761" i="2"/>
  <c r="BA761" i="2" s="1"/>
  <c r="AO725" i="3" s="1"/>
  <c r="AZ762" i="2"/>
  <c r="BA762" i="2" s="1"/>
  <c r="AZ763" i="2"/>
  <c r="BA763" i="2" s="1"/>
  <c r="AO726" i="3" s="1"/>
  <c r="AZ764" i="2"/>
  <c r="BA764" i="2" s="1"/>
  <c r="AO727" i="3" s="1"/>
  <c r="AZ765" i="2"/>
  <c r="BA765" i="2" s="1"/>
  <c r="AO728" i="3" s="1"/>
  <c r="AZ766" i="2"/>
  <c r="AZ767" i="2"/>
  <c r="BA767" i="2" s="1"/>
  <c r="AO730" i="3" s="1"/>
  <c r="AZ768" i="2"/>
  <c r="BA768" i="2" s="1"/>
  <c r="AO731" i="3" s="1"/>
  <c r="AZ769" i="2"/>
  <c r="BA769" i="2" s="1"/>
  <c r="AO732" i="3" s="1"/>
  <c r="AZ770" i="2"/>
  <c r="BA770" i="2" s="1"/>
  <c r="AO733" i="3" s="1"/>
  <c r="AZ771" i="2"/>
  <c r="BA771" i="2" s="1"/>
  <c r="AO734" i="3" s="1"/>
  <c r="AZ772" i="2"/>
  <c r="BA772" i="2" s="1"/>
  <c r="AO735" i="3" s="1"/>
  <c r="AZ773" i="2"/>
  <c r="BA773" i="2" s="1"/>
  <c r="AO736" i="3" s="1"/>
  <c r="AZ774" i="2"/>
  <c r="BA774" i="2" s="1"/>
  <c r="AO737" i="3" s="1"/>
  <c r="AZ775" i="2"/>
  <c r="BA775" i="2" s="1"/>
  <c r="AZ776" i="2"/>
  <c r="BA776" i="2" s="1"/>
  <c r="AO738" i="3" s="1"/>
  <c r="AZ777" i="2"/>
  <c r="BA777" i="2" s="1"/>
  <c r="AO739" i="3" s="1"/>
  <c r="AZ778" i="2"/>
  <c r="BA778" i="2" s="1"/>
  <c r="AO740" i="3" s="1"/>
  <c r="AZ779" i="2"/>
  <c r="BA779" i="2" s="1"/>
  <c r="AO741" i="3" s="1"/>
  <c r="AZ780" i="2"/>
  <c r="BA780" i="2" s="1"/>
  <c r="AO742" i="3" s="1"/>
  <c r="AZ781" i="2"/>
  <c r="BA781" i="2" s="1"/>
  <c r="AO743" i="3" s="1"/>
  <c r="AZ782" i="2"/>
  <c r="BA782" i="2" s="1"/>
  <c r="AO744" i="3" s="1"/>
  <c r="AZ783" i="2"/>
  <c r="BA783" i="2" s="1"/>
  <c r="AO745" i="3" s="1"/>
  <c r="AZ784" i="2"/>
  <c r="BA784" i="2" s="1"/>
  <c r="AO746" i="3" s="1"/>
  <c r="AZ785" i="2"/>
  <c r="BA785" i="2" s="1"/>
  <c r="AO747" i="3" s="1"/>
  <c r="AZ786" i="2"/>
  <c r="BA786" i="2" s="1"/>
  <c r="AO748" i="3" s="1"/>
  <c r="AZ787" i="2"/>
  <c r="BA787" i="2" s="1"/>
  <c r="AO749" i="3" s="1"/>
  <c r="AZ788" i="2"/>
  <c r="BA788" i="2" s="1"/>
  <c r="AO750" i="3" s="1"/>
  <c r="AZ789" i="2"/>
  <c r="BA789" i="2" s="1"/>
  <c r="AO751" i="3" s="1"/>
  <c r="AZ790" i="2"/>
  <c r="BA790" i="2" s="1"/>
  <c r="AO752" i="3" s="1"/>
  <c r="AZ791" i="2"/>
  <c r="BA791" i="2" s="1"/>
  <c r="AO753" i="3" s="1"/>
  <c r="AZ792" i="2"/>
  <c r="BA792" i="2" s="1"/>
  <c r="AO754" i="3" s="1"/>
  <c r="AZ793" i="2"/>
  <c r="BA793" i="2" s="1"/>
  <c r="AO755" i="3" s="1"/>
  <c r="AZ794" i="2"/>
  <c r="BA794" i="2" s="1"/>
  <c r="AO756" i="3" s="1"/>
  <c r="AZ795" i="2"/>
  <c r="BA795" i="2" s="1"/>
  <c r="AO757" i="3" s="1"/>
  <c r="AZ796" i="2"/>
  <c r="BA796" i="2" s="1"/>
  <c r="AO758" i="3" s="1"/>
  <c r="AZ797" i="2"/>
  <c r="BA797" i="2" s="1"/>
  <c r="AO759" i="3" s="1"/>
  <c r="AZ798" i="2"/>
  <c r="BA798" i="2" s="1"/>
  <c r="AO760" i="3" s="1"/>
  <c r="AZ799" i="2"/>
  <c r="BA799" i="2" s="1"/>
  <c r="AO761" i="3" s="1"/>
  <c r="AZ800" i="2"/>
  <c r="BA800" i="2" s="1"/>
  <c r="AO762" i="3" s="1"/>
  <c r="AZ801" i="2"/>
  <c r="BA801" i="2" s="1"/>
  <c r="AO763" i="3" s="1"/>
  <c r="AZ802" i="2"/>
  <c r="BA802" i="2" s="1"/>
  <c r="AO764" i="3" s="1"/>
  <c r="AZ803" i="2"/>
  <c r="BA803" i="2" s="1"/>
  <c r="AO765" i="3" s="1"/>
  <c r="AZ804" i="2"/>
  <c r="BA804" i="2" s="1"/>
  <c r="AO766" i="3" s="1"/>
  <c r="AZ805" i="2"/>
  <c r="BA805" i="2" s="1"/>
  <c r="AO767" i="3" s="1"/>
  <c r="AZ806" i="2"/>
  <c r="BA806" i="2" s="1"/>
  <c r="AO768" i="3" s="1"/>
  <c r="AZ807" i="2"/>
  <c r="BA807" i="2" s="1"/>
  <c r="AO769" i="3" s="1"/>
  <c r="AZ808" i="2"/>
  <c r="BA808" i="2" s="1"/>
  <c r="AO770" i="3" s="1"/>
  <c r="AZ809" i="2"/>
  <c r="BA809" i="2" s="1"/>
  <c r="AZ810" i="2"/>
  <c r="BA810" i="2" s="1"/>
  <c r="AO771" i="3" s="1"/>
  <c r="AZ811" i="2"/>
  <c r="BA811" i="2" s="1"/>
  <c r="AO772" i="3" s="1"/>
  <c r="AZ812" i="2"/>
  <c r="BA812" i="2" s="1"/>
  <c r="AO773" i="3" s="1"/>
  <c r="AZ813" i="2"/>
  <c r="BA813" i="2" s="1"/>
  <c r="AO774" i="3" s="1"/>
  <c r="AZ814" i="2"/>
  <c r="BA814" i="2" s="1"/>
  <c r="AO775" i="3" s="1"/>
  <c r="AZ815" i="2"/>
  <c r="BA815" i="2" s="1"/>
  <c r="AO776" i="3" s="1"/>
  <c r="AZ816" i="2"/>
  <c r="BA816" i="2" s="1"/>
  <c r="AO777" i="3" s="1"/>
  <c r="AZ817" i="2"/>
  <c r="BA817" i="2" s="1"/>
  <c r="AO778" i="3" s="1"/>
  <c r="AZ818" i="2"/>
  <c r="BA818" i="2" s="1"/>
  <c r="AO779" i="3" s="1"/>
  <c r="AZ819" i="2"/>
  <c r="BA819" i="2" s="1"/>
  <c r="AO780" i="3" s="1"/>
  <c r="AZ820" i="2"/>
  <c r="BA820" i="2" s="1"/>
  <c r="AO781" i="3" s="1"/>
  <c r="AZ821" i="2"/>
  <c r="BA821" i="2" s="1"/>
  <c r="AZ822" i="2"/>
  <c r="BA822" i="2" s="1"/>
  <c r="AZ823" i="2"/>
  <c r="BA823" i="2" s="1"/>
  <c r="AZ824" i="2"/>
  <c r="BA824" i="2" s="1"/>
  <c r="AZ825" i="2"/>
  <c r="BA825" i="2" s="1"/>
  <c r="AZ826" i="2"/>
  <c r="BA826" i="2" s="1"/>
  <c r="AZ827" i="2"/>
  <c r="BA827" i="2" s="1"/>
  <c r="AZ828" i="2"/>
  <c r="BA828" i="2" s="1"/>
  <c r="AZ829" i="2"/>
  <c r="BA829" i="2" s="1"/>
  <c r="AZ830" i="2"/>
  <c r="BA830" i="2" s="1"/>
  <c r="AZ831" i="2"/>
  <c r="BA831" i="2" s="1"/>
  <c r="AZ832" i="2"/>
  <c r="BA832" i="2" s="1"/>
  <c r="AZ833" i="2"/>
  <c r="BA833" i="2" s="1"/>
  <c r="AZ834" i="2"/>
  <c r="BA834" i="2" s="1"/>
  <c r="AZ835" i="2"/>
  <c r="BA835" i="2" s="1"/>
  <c r="AZ836" i="2"/>
  <c r="BA836" i="2" s="1"/>
  <c r="AZ837" i="2"/>
  <c r="BA837" i="2" s="1"/>
  <c r="AZ838" i="2"/>
  <c r="BA838" i="2" s="1"/>
  <c r="AZ839" i="2"/>
  <c r="BA839" i="2" s="1"/>
  <c r="AZ840" i="2"/>
  <c r="BA840" i="2" s="1"/>
  <c r="AZ841" i="2"/>
  <c r="BA841" i="2" s="1"/>
  <c r="AZ842" i="2"/>
  <c r="BA842" i="2" s="1"/>
  <c r="AZ843" i="2"/>
  <c r="BA843" i="2" s="1"/>
  <c r="AZ844" i="2"/>
  <c r="BA844" i="2" s="1"/>
  <c r="AZ845" i="2"/>
  <c r="BA845" i="2" s="1"/>
  <c r="AZ846" i="2"/>
  <c r="BA846" i="2" s="1"/>
  <c r="AZ847" i="2"/>
  <c r="BA847" i="2" s="1"/>
  <c r="AZ848" i="2"/>
  <c r="BA848" i="2" s="1"/>
  <c r="AZ849" i="2"/>
  <c r="BA849" i="2" s="1"/>
  <c r="AZ850" i="2"/>
  <c r="BA850" i="2" s="1"/>
  <c r="AZ851" i="2"/>
  <c r="BA851" i="2" s="1"/>
  <c r="AZ852" i="2"/>
  <c r="BA852" i="2" s="1"/>
  <c r="AZ853" i="2"/>
  <c r="BA853" i="2" s="1"/>
  <c r="AZ854" i="2"/>
  <c r="BA854" i="2" s="1"/>
  <c r="AZ855" i="2"/>
  <c r="BA855" i="2" s="1"/>
  <c r="AZ856" i="2"/>
  <c r="BA856" i="2" s="1"/>
  <c r="AZ857" i="2"/>
  <c r="BA857" i="2" s="1"/>
  <c r="AZ858" i="2"/>
  <c r="BA858" i="2" s="1"/>
  <c r="AZ859" i="2"/>
  <c r="BA859" i="2" s="1"/>
  <c r="AZ860" i="2"/>
  <c r="BA860" i="2" s="1"/>
  <c r="AZ861" i="2"/>
  <c r="BA861" i="2" s="1"/>
  <c r="AZ862" i="2"/>
  <c r="BA862" i="2" s="1"/>
  <c r="AZ863" i="2"/>
  <c r="BA863" i="2" s="1"/>
  <c r="AZ864" i="2"/>
  <c r="BA864" i="2" s="1"/>
  <c r="AZ865" i="2"/>
  <c r="BA865" i="2" s="1"/>
  <c r="AZ866" i="2"/>
  <c r="BA866" i="2" s="1"/>
  <c r="AZ867" i="2"/>
  <c r="BA867" i="2" s="1"/>
  <c r="AZ868" i="2"/>
  <c r="BA868" i="2" s="1"/>
  <c r="AZ869" i="2"/>
  <c r="BA869" i="2" s="1"/>
  <c r="AZ870" i="2"/>
  <c r="BA870" i="2" s="1"/>
  <c r="AZ871" i="2"/>
  <c r="BA871" i="2" s="1"/>
  <c r="AZ872" i="2"/>
  <c r="BA872" i="2" s="1"/>
  <c r="AZ873" i="2"/>
  <c r="BA873" i="2" s="1"/>
  <c r="AZ874" i="2"/>
  <c r="BA874" i="2" s="1"/>
  <c r="AZ875" i="2"/>
  <c r="BA875" i="2" s="1"/>
  <c r="AZ876" i="2"/>
  <c r="BA876" i="2" s="1"/>
  <c r="AZ877" i="2"/>
  <c r="BA877" i="2" s="1"/>
  <c r="AZ878" i="2"/>
  <c r="BA878" i="2" s="1"/>
  <c r="AZ879" i="2"/>
  <c r="BA879" i="2" s="1"/>
  <c r="AZ880" i="2"/>
  <c r="BA880" i="2" s="1"/>
  <c r="AZ881" i="2"/>
  <c r="BA881" i="2" s="1"/>
  <c r="AZ882" i="2"/>
  <c r="BA882" i="2" s="1"/>
  <c r="AZ883" i="2"/>
  <c r="BA883" i="2" s="1"/>
  <c r="AZ884" i="2"/>
  <c r="BA884" i="2" s="1"/>
  <c r="AZ885" i="2"/>
  <c r="BA885" i="2" s="1"/>
  <c r="AZ886" i="2"/>
  <c r="BA886" i="2" s="1"/>
  <c r="AZ887" i="2"/>
  <c r="BA887" i="2" s="1"/>
  <c r="AZ888" i="2"/>
  <c r="BA888" i="2" s="1"/>
  <c r="AZ889" i="2"/>
  <c r="BA889" i="2" s="1"/>
  <c r="AZ890" i="2"/>
  <c r="BA890" i="2" s="1"/>
  <c r="AZ891" i="2"/>
  <c r="BA891" i="2" s="1"/>
  <c r="AZ892" i="2"/>
  <c r="BA892" i="2" s="1"/>
  <c r="AZ893" i="2"/>
  <c r="BA893" i="2" s="1"/>
  <c r="AZ894" i="2"/>
  <c r="BA894" i="2" s="1"/>
  <c r="AZ895" i="2"/>
  <c r="BA895" i="2" s="1"/>
  <c r="AZ896" i="2"/>
  <c r="BA896" i="2" s="1"/>
  <c r="AZ897" i="2"/>
  <c r="BA897" i="2" s="1"/>
  <c r="AZ898" i="2"/>
  <c r="BA898" i="2" s="1"/>
  <c r="AZ899" i="2"/>
  <c r="BA899" i="2" s="1"/>
  <c r="BA766" i="2"/>
  <c r="AO729" i="3" s="1"/>
  <c r="AZ2" i="2"/>
  <c r="BA2" i="2" s="1"/>
  <c r="AO2" i="3" s="1"/>
  <c r="AX2" i="2"/>
  <c r="AY2" i="2" s="1"/>
  <c r="AN2" i="3" s="1"/>
  <c r="AX4" i="2"/>
  <c r="AY4" i="2" s="1"/>
  <c r="AN4" i="3" s="1"/>
  <c r="AX5" i="2"/>
  <c r="AY5" i="2" s="1"/>
  <c r="AN5" i="3" s="1"/>
  <c r="AX6" i="2"/>
  <c r="AY6" i="2" s="1"/>
  <c r="AN6" i="3" s="1"/>
  <c r="AX7" i="2"/>
  <c r="AY7" i="2" s="1"/>
  <c r="AN7" i="3" s="1"/>
  <c r="AX8" i="2"/>
  <c r="AY8" i="2" s="1"/>
  <c r="AN8" i="3" s="1"/>
  <c r="AX9" i="2"/>
  <c r="AY9" i="2" s="1"/>
  <c r="AN9" i="3" s="1"/>
  <c r="AX10" i="2"/>
  <c r="AY10" i="2" s="1"/>
  <c r="AN10" i="3" s="1"/>
  <c r="AX11" i="2"/>
  <c r="AY11" i="2" s="1"/>
  <c r="AN11" i="3" s="1"/>
  <c r="AX12" i="2"/>
  <c r="AY12" i="2" s="1"/>
  <c r="AN12" i="3" s="1"/>
  <c r="AX13" i="2"/>
  <c r="AY13" i="2" s="1"/>
  <c r="AN13" i="3" s="1"/>
  <c r="AX14" i="2"/>
  <c r="AY14" i="2" s="1"/>
  <c r="AN14" i="3" s="1"/>
  <c r="AX15" i="2"/>
  <c r="AY15" i="2" s="1"/>
  <c r="AN15" i="3" s="1"/>
  <c r="AX16" i="2"/>
  <c r="AY16" i="2" s="1"/>
  <c r="AN16" i="3" s="1"/>
  <c r="AX17" i="2"/>
  <c r="AY17" i="2" s="1"/>
  <c r="AN17" i="3" s="1"/>
  <c r="AX18" i="2"/>
  <c r="AY18" i="2" s="1"/>
  <c r="AN18" i="3" s="1"/>
  <c r="AX19" i="2"/>
  <c r="AY19" i="2" s="1"/>
  <c r="AN19" i="3" s="1"/>
  <c r="AX20" i="2"/>
  <c r="AY20" i="2" s="1"/>
  <c r="AN20" i="3" s="1"/>
  <c r="AX21" i="2"/>
  <c r="AY21" i="2" s="1"/>
  <c r="AN21" i="3" s="1"/>
  <c r="AX22" i="2"/>
  <c r="AY22" i="2" s="1"/>
  <c r="AN22" i="3" s="1"/>
  <c r="AX23" i="2"/>
  <c r="AY23" i="2" s="1"/>
  <c r="AN23" i="3" s="1"/>
  <c r="AX24" i="2"/>
  <c r="AY24" i="2" s="1"/>
  <c r="AN24" i="3" s="1"/>
  <c r="AX25" i="2"/>
  <c r="AY25" i="2" s="1"/>
  <c r="AN25" i="3" s="1"/>
  <c r="AX26" i="2"/>
  <c r="AY26" i="2" s="1"/>
  <c r="AN26" i="3" s="1"/>
  <c r="AX27" i="2"/>
  <c r="AY27" i="2" s="1"/>
  <c r="AN27" i="3" s="1"/>
  <c r="AX28" i="2"/>
  <c r="AY28" i="2" s="1"/>
  <c r="AN28" i="3" s="1"/>
  <c r="AX29" i="2"/>
  <c r="AY29" i="2" s="1"/>
  <c r="AN29" i="3" s="1"/>
  <c r="AX30" i="2"/>
  <c r="AY30" i="2" s="1"/>
  <c r="AN30" i="3" s="1"/>
  <c r="AX31" i="2"/>
  <c r="AY31" i="2" s="1"/>
  <c r="AN31" i="3" s="1"/>
  <c r="AX32" i="2"/>
  <c r="AY32" i="2" s="1"/>
  <c r="AN32" i="3" s="1"/>
  <c r="AX33" i="2"/>
  <c r="AY33" i="2" s="1"/>
  <c r="AN33" i="3" s="1"/>
  <c r="AX34" i="2"/>
  <c r="AY34" i="2" s="1"/>
  <c r="AN34" i="3" s="1"/>
  <c r="AX35" i="2"/>
  <c r="AY35" i="2" s="1"/>
  <c r="AN35" i="3" s="1"/>
  <c r="AX36" i="2"/>
  <c r="AY36" i="2" s="1"/>
  <c r="AX37" i="2"/>
  <c r="AY37" i="2" s="1"/>
  <c r="AN36" i="3" s="1"/>
  <c r="AX38" i="2"/>
  <c r="AY38" i="2" s="1"/>
  <c r="AN37" i="3" s="1"/>
  <c r="AX39" i="2"/>
  <c r="AY39" i="2" s="1"/>
  <c r="AN38" i="3" s="1"/>
  <c r="AX40" i="2"/>
  <c r="AY40" i="2" s="1"/>
  <c r="AN39" i="3" s="1"/>
  <c r="AX41" i="2"/>
  <c r="AY41" i="2" s="1"/>
  <c r="AN40" i="3" s="1"/>
  <c r="AX42" i="2"/>
  <c r="AY42" i="2" s="1"/>
  <c r="AN41" i="3" s="1"/>
  <c r="AX43" i="2"/>
  <c r="AY43" i="2" s="1"/>
  <c r="AN42" i="3" s="1"/>
  <c r="AX44" i="2"/>
  <c r="AY44" i="2" s="1"/>
  <c r="AN43" i="3" s="1"/>
  <c r="AX45" i="2"/>
  <c r="AY45" i="2" s="1"/>
  <c r="AN44" i="3" s="1"/>
  <c r="AX46" i="2"/>
  <c r="AY46" i="2" s="1"/>
  <c r="AX47" i="2"/>
  <c r="AY47" i="2" s="1"/>
  <c r="AN46" i="3" s="1"/>
  <c r="AX48" i="2"/>
  <c r="AY48" i="2" s="1"/>
  <c r="AN47" i="3" s="1"/>
  <c r="AX49" i="2"/>
  <c r="AY49" i="2" s="1"/>
  <c r="AN48" i="3" s="1"/>
  <c r="AX50" i="2"/>
  <c r="AY50" i="2" s="1"/>
  <c r="AX51" i="2"/>
  <c r="AY51" i="2" s="1"/>
  <c r="AN49" i="3" s="1"/>
  <c r="AX52" i="2"/>
  <c r="AY52" i="2" s="1"/>
  <c r="AN50" i="3" s="1"/>
  <c r="AX53" i="2"/>
  <c r="AY53" i="2" s="1"/>
  <c r="AN51" i="3" s="1"/>
  <c r="AX54" i="2"/>
  <c r="AY54" i="2" s="1"/>
  <c r="AN52" i="3" s="1"/>
  <c r="AX55" i="2"/>
  <c r="AY55" i="2" s="1"/>
  <c r="AN53" i="3" s="1"/>
  <c r="AX56" i="2"/>
  <c r="AY56" i="2" s="1"/>
  <c r="AN54" i="3" s="1"/>
  <c r="AX57" i="2"/>
  <c r="AY57" i="2" s="1"/>
  <c r="AN55" i="3" s="1"/>
  <c r="AX58" i="2"/>
  <c r="AY58" i="2" s="1"/>
  <c r="AN56" i="3" s="1"/>
  <c r="AX59" i="2"/>
  <c r="AY59" i="2" s="1"/>
  <c r="AN57" i="3" s="1"/>
  <c r="AX60" i="2"/>
  <c r="AY60" i="2" s="1"/>
  <c r="AN58" i="3" s="1"/>
  <c r="AX61" i="2"/>
  <c r="AY61" i="2" s="1"/>
  <c r="AN59" i="3" s="1"/>
  <c r="AX62" i="2"/>
  <c r="AY62" i="2" s="1"/>
  <c r="AN60" i="3" s="1"/>
  <c r="AX63" i="2"/>
  <c r="AY63" i="2" s="1"/>
  <c r="AN61" i="3" s="1"/>
  <c r="AX64" i="2"/>
  <c r="AY64" i="2" s="1"/>
  <c r="AN62" i="3" s="1"/>
  <c r="AX65" i="2"/>
  <c r="AY65" i="2" s="1"/>
  <c r="AN63" i="3" s="1"/>
  <c r="AX66" i="2"/>
  <c r="AY66" i="2" s="1"/>
  <c r="AN64" i="3" s="1"/>
  <c r="AX67" i="2"/>
  <c r="AY67" i="2" s="1"/>
  <c r="AN65" i="3" s="1"/>
  <c r="AX68" i="2"/>
  <c r="AY68" i="2" s="1"/>
  <c r="AN66" i="3" s="1"/>
  <c r="AX69" i="2"/>
  <c r="AY69" i="2" s="1"/>
  <c r="AN67" i="3" s="1"/>
  <c r="AX70" i="2"/>
  <c r="AY70" i="2" s="1"/>
  <c r="AN68" i="3" s="1"/>
  <c r="AX71" i="2"/>
  <c r="AY71" i="2" s="1"/>
  <c r="AN69" i="3" s="1"/>
  <c r="AX72" i="2"/>
  <c r="AY72" i="2" s="1"/>
  <c r="AN70" i="3" s="1"/>
  <c r="AX73" i="2"/>
  <c r="AY73" i="2" s="1"/>
  <c r="AN71" i="3" s="1"/>
  <c r="AX74" i="2"/>
  <c r="AY74" i="2" s="1"/>
  <c r="AN72" i="3" s="1"/>
  <c r="AX75" i="2"/>
  <c r="AY75" i="2" s="1"/>
  <c r="AN73" i="3" s="1"/>
  <c r="AX76" i="2"/>
  <c r="AY76" i="2" s="1"/>
  <c r="AX77" i="2"/>
  <c r="AY77" i="2" s="1"/>
  <c r="AN75" i="3" s="1"/>
  <c r="AX78" i="2"/>
  <c r="AY78" i="2" s="1"/>
  <c r="AN76" i="3" s="1"/>
  <c r="AX79" i="2"/>
  <c r="AY79" i="2" s="1"/>
  <c r="AN77" i="3" s="1"/>
  <c r="AX80" i="2"/>
  <c r="AY80" i="2" s="1"/>
  <c r="AN78" i="3" s="1"/>
  <c r="AX81" i="2"/>
  <c r="AY81" i="2" s="1"/>
  <c r="AN79" i="3" s="1"/>
  <c r="AX82" i="2"/>
  <c r="AY82" i="2" s="1"/>
  <c r="AN80" i="3" s="1"/>
  <c r="AX83" i="2"/>
  <c r="AY83" i="2" s="1"/>
  <c r="AN81" i="3" s="1"/>
  <c r="AX84" i="2"/>
  <c r="AY84" i="2" s="1"/>
  <c r="AN82" i="3" s="1"/>
  <c r="AX85" i="2"/>
  <c r="AY85" i="2" s="1"/>
  <c r="AN83" i="3" s="1"/>
  <c r="AX86" i="2"/>
  <c r="AY86" i="2" s="1"/>
  <c r="AN84" i="3" s="1"/>
  <c r="AX87" i="2"/>
  <c r="AY87" i="2" s="1"/>
  <c r="AN85" i="3" s="1"/>
  <c r="AX88" i="2"/>
  <c r="AY88" i="2" s="1"/>
  <c r="AN86" i="3" s="1"/>
  <c r="AX89" i="2"/>
  <c r="AY89" i="2" s="1"/>
  <c r="AN87" i="3" s="1"/>
  <c r="AX90" i="2"/>
  <c r="AY90" i="2" s="1"/>
  <c r="AX91" i="2"/>
  <c r="AY91" i="2" s="1"/>
  <c r="AN88" i="3" s="1"/>
  <c r="AX92" i="2"/>
  <c r="AY92" i="2" s="1"/>
  <c r="AN89" i="3" s="1"/>
  <c r="AX93" i="2"/>
  <c r="AY93" i="2" s="1"/>
  <c r="AN90" i="3" s="1"/>
  <c r="AX94" i="2"/>
  <c r="AY94" i="2" s="1"/>
  <c r="AN91" i="3" s="1"/>
  <c r="AX95" i="2"/>
  <c r="AY95" i="2" s="1"/>
  <c r="AN92" i="3" s="1"/>
  <c r="AX96" i="2"/>
  <c r="AY96" i="2" s="1"/>
  <c r="AN93" i="3" s="1"/>
  <c r="AX97" i="2"/>
  <c r="AY97" i="2" s="1"/>
  <c r="AN94" i="3" s="1"/>
  <c r="AX98" i="2"/>
  <c r="AY98" i="2" s="1"/>
  <c r="AN95" i="3" s="1"/>
  <c r="AX99" i="2"/>
  <c r="AY99" i="2" s="1"/>
  <c r="AN96" i="3" s="1"/>
  <c r="AX100" i="2"/>
  <c r="AY100" i="2" s="1"/>
  <c r="AN97" i="3" s="1"/>
  <c r="AX101" i="2"/>
  <c r="AY101" i="2" s="1"/>
  <c r="AN98" i="3" s="1"/>
  <c r="AX102" i="2"/>
  <c r="AY102" i="2" s="1"/>
  <c r="AN99" i="3" s="1"/>
  <c r="AX103" i="2"/>
  <c r="AY103" i="2" s="1"/>
  <c r="AN100" i="3" s="1"/>
  <c r="AX104" i="2"/>
  <c r="AY104" i="2" s="1"/>
  <c r="AN101" i="3" s="1"/>
  <c r="AX105" i="2"/>
  <c r="AY105" i="2" s="1"/>
  <c r="AN102" i="3" s="1"/>
  <c r="AX106" i="2"/>
  <c r="AY106" i="2" s="1"/>
  <c r="AN103" i="3" s="1"/>
  <c r="AX107" i="2"/>
  <c r="AY107" i="2" s="1"/>
  <c r="AN104" i="3" s="1"/>
  <c r="AX108" i="2"/>
  <c r="AY108" i="2" s="1"/>
  <c r="AN105" i="3" s="1"/>
  <c r="AX109" i="2"/>
  <c r="AY109" i="2" s="1"/>
  <c r="AX110" i="2"/>
  <c r="AY110" i="2" s="1"/>
  <c r="AN106" i="3" s="1"/>
  <c r="AX111" i="2"/>
  <c r="AY111" i="2" s="1"/>
  <c r="AX112" i="2"/>
  <c r="AY112" i="2" s="1"/>
  <c r="AN108" i="3" s="1"/>
  <c r="AX113" i="2"/>
  <c r="AY113" i="2" s="1"/>
  <c r="AN109" i="3" s="1"/>
  <c r="AX114" i="2"/>
  <c r="AY114" i="2" s="1"/>
  <c r="AN110" i="3" s="1"/>
  <c r="AX115" i="2"/>
  <c r="AY115" i="2" s="1"/>
  <c r="AN111" i="3" s="1"/>
  <c r="AX116" i="2"/>
  <c r="AY116" i="2" s="1"/>
  <c r="AN112" i="3" s="1"/>
  <c r="AX117" i="2"/>
  <c r="AY117" i="2" s="1"/>
  <c r="AN113" i="3" s="1"/>
  <c r="AX118" i="2"/>
  <c r="AY118" i="2" s="1"/>
  <c r="AN114" i="3" s="1"/>
  <c r="AX119" i="2"/>
  <c r="AY119" i="2" s="1"/>
  <c r="AN115" i="3" s="1"/>
  <c r="AX120" i="2"/>
  <c r="AY120" i="2" s="1"/>
  <c r="AN116" i="3" s="1"/>
  <c r="AX121" i="2"/>
  <c r="AY121" i="2" s="1"/>
  <c r="AN117" i="3" s="1"/>
  <c r="AX122" i="2"/>
  <c r="AY122" i="2" s="1"/>
  <c r="AN118" i="3" s="1"/>
  <c r="AX123" i="2"/>
  <c r="AY123" i="2" s="1"/>
  <c r="AN119" i="3" s="1"/>
  <c r="AX124" i="2"/>
  <c r="AY124" i="2" s="1"/>
  <c r="AN120" i="3" s="1"/>
  <c r="AX125" i="2"/>
  <c r="AY125" i="2" s="1"/>
  <c r="AN121" i="3" s="1"/>
  <c r="AX126" i="2"/>
  <c r="AY126" i="2" s="1"/>
  <c r="AN122" i="3" s="1"/>
  <c r="AX127" i="2"/>
  <c r="AY127" i="2" s="1"/>
  <c r="AN123" i="3" s="1"/>
  <c r="AX128" i="2"/>
  <c r="AY128" i="2" s="1"/>
  <c r="AN124" i="3" s="1"/>
  <c r="AX129" i="2"/>
  <c r="AY129" i="2" s="1"/>
  <c r="AX130" i="2"/>
  <c r="AY130" i="2" s="1"/>
  <c r="AN126" i="3" s="1"/>
  <c r="AX131" i="2"/>
  <c r="AY131" i="2" s="1"/>
  <c r="AN127" i="3" s="1"/>
  <c r="AX132" i="2"/>
  <c r="AY132" i="2" s="1"/>
  <c r="AN128" i="3" s="1"/>
  <c r="AX133" i="2"/>
  <c r="AY133" i="2" s="1"/>
  <c r="AX134" i="2"/>
  <c r="AY134" i="2" s="1"/>
  <c r="AN129" i="3" s="1"/>
  <c r="AX135" i="2"/>
  <c r="AY135" i="2" s="1"/>
  <c r="AN130" i="3" s="1"/>
  <c r="AX136" i="2"/>
  <c r="AY136" i="2" s="1"/>
  <c r="AN131" i="3" s="1"/>
  <c r="AX137" i="2"/>
  <c r="AY137" i="2" s="1"/>
  <c r="AX138" i="2"/>
  <c r="AY138" i="2" s="1"/>
  <c r="AN133" i="3" s="1"/>
  <c r="AX139" i="2"/>
  <c r="AY139" i="2" s="1"/>
  <c r="AN134" i="3" s="1"/>
  <c r="AX140" i="2"/>
  <c r="AY140" i="2" s="1"/>
  <c r="AN135" i="3" s="1"/>
  <c r="AX141" i="2"/>
  <c r="AY141" i="2" s="1"/>
  <c r="AN136" i="3" s="1"/>
  <c r="AX142" i="2"/>
  <c r="AY142" i="2" s="1"/>
  <c r="AN137" i="3" s="1"/>
  <c r="AX143" i="2"/>
  <c r="AY143" i="2" s="1"/>
  <c r="AN138" i="3" s="1"/>
  <c r="AX144" i="2"/>
  <c r="AY144" i="2" s="1"/>
  <c r="AN139" i="3" s="1"/>
  <c r="AX145" i="2"/>
  <c r="AY145" i="2" s="1"/>
  <c r="AN140" i="3" s="1"/>
  <c r="AX146" i="2"/>
  <c r="AY146" i="2" s="1"/>
  <c r="AN141" i="3" s="1"/>
  <c r="AX147" i="2"/>
  <c r="AY147" i="2" s="1"/>
  <c r="AN142" i="3" s="1"/>
  <c r="AX148" i="2"/>
  <c r="AY148" i="2" s="1"/>
  <c r="AN143" i="3" s="1"/>
  <c r="AX149" i="2"/>
  <c r="AY149" i="2" s="1"/>
  <c r="AN144" i="3" s="1"/>
  <c r="AX150" i="2"/>
  <c r="AY150" i="2" s="1"/>
  <c r="AN145" i="3" s="1"/>
  <c r="AX151" i="2"/>
  <c r="AY151" i="2" s="1"/>
  <c r="AN146" i="3" s="1"/>
  <c r="AX152" i="2"/>
  <c r="AY152" i="2" s="1"/>
  <c r="AX153" i="2"/>
  <c r="AY153" i="2" s="1"/>
  <c r="AN147" i="3" s="1"/>
  <c r="AX154" i="2"/>
  <c r="AY154" i="2" s="1"/>
  <c r="AN148" i="3" s="1"/>
  <c r="AX155" i="2"/>
  <c r="AY155" i="2" s="1"/>
  <c r="AN149" i="3" s="1"/>
  <c r="AX156" i="2"/>
  <c r="AY156" i="2" s="1"/>
  <c r="AN150" i="3" s="1"/>
  <c r="AX157" i="2"/>
  <c r="AY157" i="2" s="1"/>
  <c r="AN151" i="3" s="1"/>
  <c r="AX158" i="2"/>
  <c r="AY158" i="2" s="1"/>
  <c r="AN152" i="3" s="1"/>
  <c r="AX159" i="2"/>
  <c r="AY159" i="2" s="1"/>
  <c r="AN153" i="3" s="1"/>
  <c r="AX160" i="2"/>
  <c r="AY160" i="2" s="1"/>
  <c r="AN154" i="3" s="1"/>
  <c r="AX161" i="2"/>
  <c r="AY161" i="2" s="1"/>
  <c r="AN155" i="3" s="1"/>
  <c r="AX162" i="2"/>
  <c r="AY162" i="2" s="1"/>
  <c r="AN156" i="3" s="1"/>
  <c r="AX163" i="2"/>
  <c r="AY163" i="2" s="1"/>
  <c r="AN157" i="3" s="1"/>
  <c r="AX164" i="2"/>
  <c r="AY164" i="2" s="1"/>
  <c r="AN158" i="3" s="1"/>
  <c r="AX165" i="2"/>
  <c r="AY165" i="2" s="1"/>
  <c r="AN159" i="3" s="1"/>
  <c r="AX166" i="2"/>
  <c r="AY166" i="2" s="1"/>
  <c r="AN160" i="3" s="1"/>
  <c r="AX167" i="2"/>
  <c r="AY167" i="2" s="1"/>
  <c r="AN161" i="3" s="1"/>
  <c r="AX168" i="2"/>
  <c r="AY168" i="2" s="1"/>
  <c r="AN162" i="3" s="1"/>
  <c r="AX169" i="2"/>
  <c r="AY169" i="2" s="1"/>
  <c r="AN163" i="3" s="1"/>
  <c r="AX170" i="2"/>
  <c r="AY170" i="2" s="1"/>
  <c r="AN164" i="3" s="1"/>
  <c r="AX171" i="2"/>
  <c r="AY171" i="2" s="1"/>
  <c r="AN165" i="3" s="1"/>
  <c r="AX172" i="2"/>
  <c r="AY172" i="2" s="1"/>
  <c r="AN166" i="3" s="1"/>
  <c r="AX173" i="2"/>
  <c r="AY173" i="2" s="1"/>
  <c r="AN167" i="3" s="1"/>
  <c r="AX174" i="2"/>
  <c r="AX175" i="2"/>
  <c r="AY175" i="2" s="1"/>
  <c r="AN169" i="3" s="1"/>
  <c r="AX176" i="2"/>
  <c r="AY176" i="2" s="1"/>
  <c r="AN170" i="3" s="1"/>
  <c r="AX177" i="2"/>
  <c r="AY177" i="2" s="1"/>
  <c r="AN171" i="3" s="1"/>
  <c r="AX178" i="2"/>
  <c r="AY178" i="2" s="1"/>
  <c r="AN172" i="3" s="1"/>
  <c r="AX179" i="2"/>
  <c r="AX180" i="2"/>
  <c r="AY180" i="2" s="1"/>
  <c r="AN174" i="3" s="1"/>
  <c r="AX181" i="2"/>
  <c r="AY181" i="2" s="1"/>
  <c r="AN175" i="3" s="1"/>
  <c r="AX182" i="2"/>
  <c r="AY182" i="2" s="1"/>
  <c r="AN176" i="3" s="1"/>
  <c r="AX183" i="2"/>
  <c r="AY183" i="2" s="1"/>
  <c r="AN177" i="3" s="1"/>
  <c r="AX184" i="2"/>
  <c r="AY184" i="2" s="1"/>
  <c r="AN178" i="3" s="1"/>
  <c r="AX185" i="2"/>
  <c r="AY185" i="2" s="1"/>
  <c r="AN179" i="3" s="1"/>
  <c r="AX186" i="2"/>
  <c r="AY186" i="2" s="1"/>
  <c r="AN180" i="3" s="1"/>
  <c r="AX187" i="2"/>
  <c r="AY187" i="2" s="1"/>
  <c r="AN181" i="3" s="1"/>
  <c r="AX188" i="2"/>
  <c r="AY188" i="2" s="1"/>
  <c r="AN182" i="3" s="1"/>
  <c r="AX189" i="2"/>
  <c r="AY189" i="2" s="1"/>
  <c r="AN183" i="3" s="1"/>
  <c r="AX190" i="2"/>
  <c r="AY190" i="2" s="1"/>
  <c r="AN184" i="3" s="1"/>
  <c r="AX191" i="2"/>
  <c r="AY191" i="2" s="1"/>
  <c r="AN185" i="3" s="1"/>
  <c r="AX192" i="2"/>
  <c r="AY192" i="2" s="1"/>
  <c r="AN186" i="3" s="1"/>
  <c r="AX193" i="2"/>
  <c r="AY193" i="2" s="1"/>
  <c r="AN187" i="3" s="1"/>
  <c r="AX194" i="2"/>
  <c r="AY194" i="2" s="1"/>
  <c r="AN188" i="3" s="1"/>
  <c r="AX195" i="2"/>
  <c r="AY195" i="2" s="1"/>
  <c r="AN189" i="3" s="1"/>
  <c r="AX196" i="2"/>
  <c r="AY196" i="2" s="1"/>
  <c r="AN190" i="3" s="1"/>
  <c r="AX197" i="2"/>
  <c r="AY197" i="2" s="1"/>
  <c r="AN191" i="3" s="1"/>
  <c r="AX198" i="2"/>
  <c r="AY198" i="2" s="1"/>
  <c r="AN192" i="3" s="1"/>
  <c r="AX199" i="2"/>
  <c r="AY199" i="2" s="1"/>
  <c r="AX200" i="2"/>
  <c r="AY200" i="2" s="1"/>
  <c r="AN194" i="3" s="1"/>
  <c r="AX201" i="2"/>
  <c r="AY201" i="2" s="1"/>
  <c r="AN195" i="3" s="1"/>
  <c r="AX202" i="2"/>
  <c r="AY202" i="2" s="1"/>
  <c r="AX203" i="2"/>
  <c r="AY203" i="2" s="1"/>
  <c r="AN197" i="3" s="1"/>
  <c r="AX204" i="2"/>
  <c r="AY204" i="2" s="1"/>
  <c r="AN198" i="3" s="1"/>
  <c r="AX205" i="2"/>
  <c r="AY205" i="2" s="1"/>
  <c r="AN199" i="3" s="1"/>
  <c r="AX206" i="2"/>
  <c r="AY206" i="2" s="1"/>
  <c r="AN200" i="3" s="1"/>
  <c r="AX207" i="2"/>
  <c r="AY207" i="2" s="1"/>
  <c r="AN201" i="3" s="1"/>
  <c r="AX208" i="2"/>
  <c r="AY208" i="2" s="1"/>
  <c r="AX209" i="2"/>
  <c r="AY209" i="2" s="1"/>
  <c r="AN202" i="3" s="1"/>
  <c r="AX210" i="2"/>
  <c r="AY210" i="2" s="1"/>
  <c r="AN203" i="3" s="1"/>
  <c r="AX211" i="2"/>
  <c r="AY211" i="2" s="1"/>
  <c r="AN204" i="3" s="1"/>
  <c r="AX212" i="2"/>
  <c r="AY212" i="2" s="1"/>
  <c r="AN205" i="3" s="1"/>
  <c r="AX213" i="2"/>
  <c r="AY213" i="2" s="1"/>
  <c r="AN206" i="3" s="1"/>
  <c r="AX214" i="2"/>
  <c r="AY214" i="2" s="1"/>
  <c r="AN207" i="3" s="1"/>
  <c r="AX215" i="2"/>
  <c r="AY215" i="2" s="1"/>
  <c r="AN208" i="3" s="1"/>
  <c r="AX216" i="2"/>
  <c r="AY216" i="2" s="1"/>
  <c r="AN209" i="3" s="1"/>
  <c r="AX217" i="2"/>
  <c r="AY217" i="2" s="1"/>
  <c r="AN210" i="3" s="1"/>
  <c r="AX218" i="2"/>
  <c r="AY218" i="2" s="1"/>
  <c r="AN211" i="3" s="1"/>
  <c r="AX219" i="2"/>
  <c r="AY219" i="2" s="1"/>
  <c r="AN212" i="3" s="1"/>
  <c r="AX220" i="2"/>
  <c r="AY220" i="2" s="1"/>
  <c r="AN213" i="3" s="1"/>
  <c r="AX221" i="2"/>
  <c r="AY221" i="2" s="1"/>
  <c r="AN214" i="3" s="1"/>
  <c r="AX222" i="2"/>
  <c r="AY222" i="2" s="1"/>
  <c r="AN215" i="3" s="1"/>
  <c r="AX223" i="2"/>
  <c r="AY223" i="2" s="1"/>
  <c r="AN216" i="3" s="1"/>
  <c r="AX224" i="2"/>
  <c r="AY224" i="2" s="1"/>
  <c r="AN217" i="3" s="1"/>
  <c r="AX225" i="2"/>
  <c r="AY225" i="2" s="1"/>
  <c r="AN218" i="3" s="1"/>
  <c r="AX226" i="2"/>
  <c r="AY226" i="2" s="1"/>
  <c r="AN219" i="3" s="1"/>
  <c r="AX227" i="2"/>
  <c r="AX228" i="2"/>
  <c r="AY228" i="2" s="1"/>
  <c r="AN221" i="3" s="1"/>
  <c r="AX229" i="2"/>
  <c r="AY229" i="2" s="1"/>
  <c r="AN222" i="3" s="1"/>
  <c r="AX230" i="2"/>
  <c r="AY230" i="2" s="1"/>
  <c r="AN223" i="3" s="1"/>
  <c r="AX231" i="2"/>
  <c r="AY231" i="2" s="1"/>
  <c r="AN224" i="3" s="1"/>
  <c r="AX232" i="2"/>
  <c r="AY232" i="2" s="1"/>
  <c r="AN225" i="3" s="1"/>
  <c r="AX233" i="2"/>
  <c r="AY233" i="2" s="1"/>
  <c r="AN226" i="3" s="1"/>
  <c r="AX234" i="2"/>
  <c r="AY234" i="2" s="1"/>
  <c r="AN227" i="3" s="1"/>
  <c r="AX235" i="2"/>
  <c r="AY235" i="2" s="1"/>
  <c r="AN228" i="3" s="1"/>
  <c r="AX236" i="2"/>
  <c r="AY236" i="2" s="1"/>
  <c r="AX237" i="2"/>
  <c r="AY237" i="2" s="1"/>
  <c r="AN229" i="3" s="1"/>
  <c r="AX238" i="2"/>
  <c r="AY238" i="2" s="1"/>
  <c r="AN230" i="3" s="1"/>
  <c r="AX239" i="2"/>
  <c r="AY239" i="2" s="1"/>
  <c r="AN231" i="3" s="1"/>
  <c r="AX240" i="2"/>
  <c r="AY240" i="2" s="1"/>
  <c r="AN232" i="3" s="1"/>
  <c r="AX241" i="2"/>
  <c r="AY241" i="2" s="1"/>
  <c r="AN233" i="3" s="1"/>
  <c r="AX242" i="2"/>
  <c r="AY242" i="2" s="1"/>
  <c r="AN234" i="3" s="1"/>
  <c r="AX243" i="2"/>
  <c r="AY243" i="2" s="1"/>
  <c r="AN235" i="3" s="1"/>
  <c r="AX244" i="2"/>
  <c r="AY244" i="2" s="1"/>
  <c r="AN236" i="3" s="1"/>
  <c r="AX245" i="2"/>
  <c r="AY245" i="2" s="1"/>
  <c r="AN237" i="3" s="1"/>
  <c r="AX246" i="2"/>
  <c r="AY246" i="2" s="1"/>
  <c r="AN238" i="3" s="1"/>
  <c r="AX247" i="2"/>
  <c r="AY247" i="2" s="1"/>
  <c r="AN239" i="3" s="1"/>
  <c r="AX248" i="2"/>
  <c r="AY248" i="2" s="1"/>
  <c r="AN240" i="3" s="1"/>
  <c r="AX249" i="2"/>
  <c r="AY249" i="2" s="1"/>
  <c r="AN241" i="3" s="1"/>
  <c r="AX250" i="2"/>
  <c r="AY250" i="2" s="1"/>
  <c r="AN242" i="3" s="1"/>
  <c r="AX251" i="2"/>
  <c r="AY251" i="2" s="1"/>
  <c r="AN243" i="3" s="1"/>
  <c r="AX252" i="2"/>
  <c r="AY252" i="2" s="1"/>
  <c r="AN244" i="3" s="1"/>
  <c r="AX253" i="2"/>
  <c r="AY253" i="2" s="1"/>
  <c r="AN245" i="3" s="1"/>
  <c r="AX254" i="2"/>
  <c r="AY254" i="2" s="1"/>
  <c r="AN246" i="3" s="1"/>
  <c r="AX255" i="2"/>
  <c r="AY255" i="2" s="1"/>
  <c r="AN247" i="3" s="1"/>
  <c r="AX256" i="2"/>
  <c r="AY256" i="2" s="1"/>
  <c r="AN248" i="3" s="1"/>
  <c r="AX257" i="2"/>
  <c r="AY257" i="2" s="1"/>
  <c r="AN249" i="3" s="1"/>
  <c r="AX258" i="2"/>
  <c r="AY258" i="2" s="1"/>
  <c r="AN250" i="3" s="1"/>
  <c r="AX259" i="2"/>
  <c r="AY259" i="2" s="1"/>
  <c r="AN251" i="3" s="1"/>
  <c r="AX260" i="2"/>
  <c r="AY260" i="2" s="1"/>
  <c r="AN252" i="3" s="1"/>
  <c r="AX261" i="2"/>
  <c r="AY261" i="2" s="1"/>
  <c r="AN253" i="3" s="1"/>
  <c r="AX262" i="2"/>
  <c r="AY262" i="2" s="1"/>
  <c r="AN254" i="3" s="1"/>
  <c r="AX263" i="2"/>
  <c r="AY263" i="2" s="1"/>
  <c r="AN255" i="3" s="1"/>
  <c r="AX264" i="2"/>
  <c r="AY264" i="2" s="1"/>
  <c r="AN256" i="3" s="1"/>
  <c r="AX265" i="2"/>
  <c r="AY265" i="2" s="1"/>
  <c r="AN257" i="3" s="1"/>
  <c r="AX266" i="2"/>
  <c r="AY266" i="2" s="1"/>
  <c r="AN258" i="3" s="1"/>
  <c r="AX267" i="2"/>
  <c r="AY267" i="2" s="1"/>
  <c r="AN259" i="3" s="1"/>
  <c r="AX268" i="2"/>
  <c r="AY268" i="2" s="1"/>
  <c r="AN260" i="3" s="1"/>
  <c r="AX269" i="2"/>
  <c r="AY269" i="2" s="1"/>
  <c r="AX270" i="2"/>
  <c r="AY270" i="2" s="1"/>
  <c r="AX271" i="2"/>
  <c r="AY271" i="2" s="1"/>
  <c r="AN262" i="3" s="1"/>
  <c r="AX272" i="2"/>
  <c r="AY272" i="2" s="1"/>
  <c r="AN263" i="3" s="1"/>
  <c r="AX273" i="2"/>
  <c r="AY273" i="2" s="1"/>
  <c r="AN264" i="3" s="1"/>
  <c r="AX274" i="2"/>
  <c r="AY274" i="2" s="1"/>
  <c r="AN265" i="3" s="1"/>
  <c r="AX275" i="2"/>
  <c r="AY275" i="2" s="1"/>
  <c r="AN266" i="3" s="1"/>
  <c r="AX276" i="2"/>
  <c r="AY276" i="2" s="1"/>
  <c r="AN267" i="3" s="1"/>
  <c r="AX277" i="2"/>
  <c r="AY277" i="2" s="1"/>
  <c r="AN268" i="3" s="1"/>
  <c r="AX278" i="2"/>
  <c r="AY278" i="2" s="1"/>
  <c r="AN269" i="3" s="1"/>
  <c r="AX279" i="2"/>
  <c r="AY279" i="2" s="1"/>
  <c r="AN270" i="3" s="1"/>
  <c r="AX280" i="2"/>
  <c r="AY280" i="2" s="1"/>
  <c r="AN271" i="3" s="1"/>
  <c r="AX281" i="2"/>
  <c r="AY281" i="2" s="1"/>
  <c r="AN272" i="3" s="1"/>
  <c r="AX282" i="2"/>
  <c r="AY282" i="2" s="1"/>
  <c r="AN273" i="3" s="1"/>
  <c r="AX283" i="2"/>
  <c r="AY283" i="2" s="1"/>
  <c r="AN274" i="3" s="1"/>
  <c r="AX284" i="2"/>
  <c r="AY284" i="2" s="1"/>
  <c r="AN275" i="3" s="1"/>
  <c r="AX285" i="2"/>
  <c r="AY285" i="2" s="1"/>
  <c r="AN276" i="3" s="1"/>
  <c r="AX286" i="2"/>
  <c r="AY286" i="2" s="1"/>
  <c r="AN277" i="3" s="1"/>
  <c r="AX287" i="2"/>
  <c r="AY287" i="2" s="1"/>
  <c r="AN278" i="3" s="1"/>
  <c r="AX288" i="2"/>
  <c r="AY288" i="2" s="1"/>
  <c r="AN279" i="3" s="1"/>
  <c r="AX289" i="2"/>
  <c r="AY289" i="2" s="1"/>
  <c r="AN280" i="3" s="1"/>
  <c r="AX290" i="2"/>
  <c r="AY290" i="2" s="1"/>
  <c r="AN281" i="3" s="1"/>
  <c r="AX291" i="2"/>
  <c r="AY291" i="2" s="1"/>
  <c r="AN282" i="3" s="1"/>
  <c r="AX292" i="2"/>
  <c r="AY292" i="2" s="1"/>
  <c r="AN283" i="3" s="1"/>
  <c r="AX293" i="2"/>
  <c r="AY293" i="2" s="1"/>
  <c r="AN284" i="3" s="1"/>
  <c r="AX294" i="2"/>
  <c r="AY294" i="2" s="1"/>
  <c r="AN285" i="3" s="1"/>
  <c r="AX295" i="2"/>
  <c r="AY295" i="2" s="1"/>
  <c r="AN286" i="3" s="1"/>
  <c r="AX296" i="2"/>
  <c r="AY296" i="2" s="1"/>
  <c r="AN287" i="3" s="1"/>
  <c r="AX297" i="2"/>
  <c r="AY297" i="2" s="1"/>
  <c r="AN288" i="3" s="1"/>
  <c r="AX298" i="2"/>
  <c r="AY298" i="2" s="1"/>
  <c r="AN289" i="3" s="1"/>
  <c r="AX299" i="2"/>
  <c r="AY299" i="2" s="1"/>
  <c r="AN290" i="3" s="1"/>
  <c r="AX300" i="2"/>
  <c r="AY300" i="2" s="1"/>
  <c r="AN291" i="3" s="1"/>
  <c r="AX301" i="2"/>
  <c r="AY301" i="2" s="1"/>
  <c r="AN292" i="3" s="1"/>
  <c r="AX302" i="2"/>
  <c r="AY302" i="2" s="1"/>
  <c r="AN293" i="3" s="1"/>
  <c r="AX303" i="2"/>
  <c r="AY303" i="2" s="1"/>
  <c r="AN294" i="3" s="1"/>
  <c r="AX304" i="2"/>
  <c r="AY304" i="2" s="1"/>
  <c r="AN295" i="3" s="1"/>
  <c r="AX305" i="2"/>
  <c r="AY305" i="2" s="1"/>
  <c r="AN296" i="3" s="1"/>
  <c r="AX306" i="2"/>
  <c r="AY306" i="2" s="1"/>
  <c r="AX307" i="2"/>
  <c r="AY307" i="2" s="1"/>
  <c r="AN297" i="3" s="1"/>
  <c r="AX308" i="2"/>
  <c r="AY308" i="2" s="1"/>
  <c r="AN298" i="3" s="1"/>
  <c r="AX309" i="2"/>
  <c r="AY309" i="2" s="1"/>
  <c r="AN299" i="3" s="1"/>
  <c r="AX310" i="2"/>
  <c r="AY310" i="2" s="1"/>
  <c r="AX311" i="2"/>
  <c r="AY311" i="2" s="1"/>
  <c r="AN300" i="3" s="1"/>
  <c r="AX312" i="2"/>
  <c r="AY312" i="2" s="1"/>
  <c r="AN301" i="3" s="1"/>
  <c r="AX313" i="2"/>
  <c r="AY313" i="2" s="1"/>
  <c r="AN302" i="3" s="1"/>
  <c r="AX314" i="2"/>
  <c r="AY314" i="2" s="1"/>
  <c r="AN303" i="3" s="1"/>
  <c r="AX315" i="2"/>
  <c r="AY315" i="2" s="1"/>
  <c r="AN304" i="3" s="1"/>
  <c r="AX316" i="2"/>
  <c r="AY316" i="2" s="1"/>
  <c r="AN305" i="3" s="1"/>
  <c r="AX317" i="2"/>
  <c r="AY317" i="2" s="1"/>
  <c r="AN306" i="3" s="1"/>
  <c r="AX318" i="2"/>
  <c r="AY318" i="2" s="1"/>
  <c r="AN307" i="3" s="1"/>
  <c r="AX319" i="2"/>
  <c r="AY319" i="2" s="1"/>
  <c r="AN308" i="3" s="1"/>
  <c r="AX320" i="2"/>
  <c r="AY320" i="2" s="1"/>
  <c r="AN309" i="3" s="1"/>
  <c r="AX321" i="2"/>
  <c r="AY321" i="2" s="1"/>
  <c r="AN310" i="3" s="1"/>
  <c r="AX322" i="2"/>
  <c r="AY322" i="2" s="1"/>
  <c r="AN311" i="3" s="1"/>
  <c r="AX323" i="2"/>
  <c r="AY323" i="2" s="1"/>
  <c r="AN312" i="3" s="1"/>
  <c r="AX324" i="2"/>
  <c r="AY324" i="2" s="1"/>
  <c r="AN313" i="3" s="1"/>
  <c r="AX325" i="2"/>
  <c r="AY325" i="2" s="1"/>
  <c r="AN314" i="3" s="1"/>
  <c r="AX326" i="2"/>
  <c r="AY326" i="2" s="1"/>
  <c r="AN315" i="3" s="1"/>
  <c r="AX327" i="2"/>
  <c r="AY327" i="2" s="1"/>
  <c r="AN316" i="3" s="1"/>
  <c r="AX328" i="2"/>
  <c r="AY328" i="2" s="1"/>
  <c r="AN317" i="3" s="1"/>
  <c r="AX329" i="2"/>
  <c r="AY329" i="2" s="1"/>
  <c r="AN318" i="3" s="1"/>
  <c r="AX330" i="2"/>
  <c r="AX331" i="2"/>
  <c r="AY331" i="2" s="1"/>
  <c r="AN320" i="3" s="1"/>
  <c r="AX332" i="2"/>
  <c r="AY332" i="2" s="1"/>
  <c r="AN321" i="3" s="1"/>
  <c r="AX333" i="2"/>
  <c r="AY333" i="2" s="1"/>
  <c r="AN322" i="3" s="1"/>
  <c r="AX334" i="2"/>
  <c r="AY334" i="2" s="1"/>
  <c r="AN323" i="3" s="1"/>
  <c r="AX335" i="2"/>
  <c r="AY335" i="2" s="1"/>
  <c r="AN324" i="3" s="1"/>
  <c r="AX336" i="2"/>
  <c r="AY336" i="2" s="1"/>
  <c r="AN325" i="3" s="1"/>
  <c r="AX337" i="2"/>
  <c r="AY337" i="2" s="1"/>
  <c r="AN326" i="3" s="1"/>
  <c r="AX338" i="2"/>
  <c r="AY338" i="2" s="1"/>
  <c r="AN327" i="3" s="1"/>
  <c r="AX339" i="2"/>
  <c r="AY339" i="2" s="1"/>
  <c r="AN328" i="3" s="1"/>
  <c r="AX340" i="2"/>
  <c r="AY340" i="2" s="1"/>
  <c r="AN329" i="3" s="1"/>
  <c r="AX341" i="2"/>
  <c r="AY341" i="2" s="1"/>
  <c r="AN330" i="3" s="1"/>
  <c r="AX342" i="2"/>
  <c r="AY342" i="2" s="1"/>
  <c r="AN331" i="3" s="1"/>
  <c r="AX343" i="2"/>
  <c r="AY343" i="2" s="1"/>
  <c r="AN332" i="3" s="1"/>
  <c r="AX344" i="2"/>
  <c r="AY344" i="2" s="1"/>
  <c r="AN333" i="3" s="1"/>
  <c r="AX345" i="2"/>
  <c r="AY345" i="2" s="1"/>
  <c r="AN334" i="3" s="1"/>
  <c r="AX346" i="2"/>
  <c r="AY346" i="2" s="1"/>
  <c r="AN335" i="3" s="1"/>
  <c r="AX347" i="2"/>
  <c r="AY347" i="2" s="1"/>
  <c r="AN336" i="3" s="1"/>
  <c r="AX348" i="2"/>
  <c r="AY348" i="2" s="1"/>
  <c r="AN337" i="3" s="1"/>
  <c r="AX349" i="2"/>
  <c r="AY349" i="2" s="1"/>
  <c r="AN338" i="3" s="1"/>
  <c r="AX350" i="2"/>
  <c r="AY350" i="2" s="1"/>
  <c r="AX351" i="2"/>
  <c r="AY351" i="2" s="1"/>
  <c r="AN339" i="3" s="1"/>
  <c r="AX352" i="2"/>
  <c r="AY352" i="2" s="1"/>
  <c r="AN340" i="3" s="1"/>
  <c r="AX353" i="2"/>
  <c r="AY353" i="2" s="1"/>
  <c r="AN341" i="3" s="1"/>
  <c r="AX354" i="2"/>
  <c r="AY354" i="2" s="1"/>
  <c r="AN342" i="3" s="1"/>
  <c r="AX355" i="2"/>
  <c r="AY355" i="2" s="1"/>
  <c r="AN343" i="3" s="1"/>
  <c r="AX356" i="2"/>
  <c r="AY356" i="2" s="1"/>
  <c r="AN344" i="3" s="1"/>
  <c r="AX357" i="2"/>
  <c r="AY357" i="2" s="1"/>
  <c r="AN345" i="3" s="1"/>
  <c r="AX358" i="2"/>
  <c r="AY358" i="2" s="1"/>
  <c r="AN346" i="3" s="1"/>
  <c r="AX359" i="2"/>
  <c r="AY359" i="2" s="1"/>
  <c r="AN347" i="3" s="1"/>
  <c r="AX360" i="2"/>
  <c r="AY360" i="2" s="1"/>
  <c r="AN348" i="3" s="1"/>
  <c r="AX361" i="2"/>
  <c r="AY361" i="2" s="1"/>
  <c r="AN349" i="3" s="1"/>
  <c r="AX362" i="2"/>
  <c r="AY362" i="2" s="1"/>
  <c r="AN350" i="3" s="1"/>
  <c r="AX363" i="2"/>
  <c r="AY363" i="2" s="1"/>
  <c r="AN351" i="3" s="1"/>
  <c r="AX364" i="2"/>
  <c r="AX365" i="2"/>
  <c r="AY365" i="2" s="1"/>
  <c r="AN353" i="3" s="1"/>
  <c r="AX366" i="2"/>
  <c r="AX367" i="2"/>
  <c r="AY367" i="2" s="1"/>
  <c r="AX368" i="2"/>
  <c r="AY368" i="2" s="1"/>
  <c r="AX369" i="2"/>
  <c r="AY369" i="2" s="1"/>
  <c r="AN355" i="3" s="1"/>
  <c r="AX370" i="2"/>
  <c r="AY370" i="2" s="1"/>
  <c r="AN356" i="3" s="1"/>
  <c r="AX371" i="2"/>
  <c r="AY371" i="2" s="1"/>
  <c r="AN357" i="3" s="1"/>
  <c r="AX372" i="2"/>
  <c r="AY372" i="2" s="1"/>
  <c r="AN358" i="3" s="1"/>
  <c r="AX373" i="2"/>
  <c r="AY373" i="2" s="1"/>
  <c r="AN359" i="3" s="1"/>
  <c r="AX374" i="2"/>
  <c r="AY374" i="2" s="1"/>
  <c r="AN360" i="3" s="1"/>
  <c r="AX375" i="2"/>
  <c r="AY375" i="2" s="1"/>
  <c r="AN361" i="3" s="1"/>
  <c r="AX376" i="2"/>
  <c r="AY376" i="2" s="1"/>
  <c r="AN362" i="3" s="1"/>
  <c r="AX377" i="2"/>
  <c r="AY377" i="2" s="1"/>
  <c r="AN363" i="3" s="1"/>
  <c r="AX378" i="2"/>
  <c r="AY378" i="2" s="1"/>
  <c r="AN364" i="3" s="1"/>
  <c r="AX379" i="2"/>
  <c r="AY379" i="2" s="1"/>
  <c r="AN365" i="3" s="1"/>
  <c r="AX380" i="2"/>
  <c r="AY380" i="2" s="1"/>
  <c r="AN366" i="3" s="1"/>
  <c r="AX381" i="2"/>
  <c r="AY381" i="2" s="1"/>
  <c r="AN367" i="3" s="1"/>
  <c r="AX382" i="2"/>
  <c r="AY382" i="2" s="1"/>
  <c r="AX383" i="2"/>
  <c r="AY383" i="2" s="1"/>
  <c r="AN368" i="3" s="1"/>
  <c r="AX384" i="2"/>
  <c r="AY384" i="2" s="1"/>
  <c r="AN369" i="3" s="1"/>
  <c r="AX385" i="2"/>
  <c r="AY385" i="2" s="1"/>
  <c r="AN370" i="3" s="1"/>
  <c r="AX386" i="2"/>
  <c r="AY386" i="2" s="1"/>
  <c r="AN371" i="3" s="1"/>
  <c r="AX387" i="2"/>
  <c r="AY387" i="2" s="1"/>
  <c r="AN372" i="3" s="1"/>
  <c r="AX388" i="2"/>
  <c r="AY388" i="2" s="1"/>
  <c r="AN373" i="3" s="1"/>
  <c r="AX389" i="2"/>
  <c r="AY389" i="2" s="1"/>
  <c r="AN374" i="3" s="1"/>
  <c r="AX390" i="2"/>
  <c r="AY390" i="2" s="1"/>
  <c r="AN375" i="3" s="1"/>
  <c r="AX391" i="2"/>
  <c r="AY391" i="2" s="1"/>
  <c r="AN376" i="3" s="1"/>
  <c r="AX392" i="2"/>
  <c r="AY392" i="2" s="1"/>
  <c r="AN377" i="3" s="1"/>
  <c r="AX393" i="2"/>
  <c r="AY393" i="2" s="1"/>
  <c r="AN378" i="3" s="1"/>
  <c r="AX394" i="2"/>
  <c r="AY394" i="2" s="1"/>
  <c r="AN379" i="3" s="1"/>
  <c r="AX395" i="2"/>
  <c r="AY395" i="2" s="1"/>
  <c r="AN380" i="3" s="1"/>
  <c r="AX396" i="2"/>
  <c r="AY396" i="2" s="1"/>
  <c r="AN381" i="3" s="1"/>
  <c r="AX397" i="2"/>
  <c r="AY397" i="2" s="1"/>
  <c r="AN382" i="3" s="1"/>
  <c r="AX398" i="2"/>
  <c r="AY398" i="2" s="1"/>
  <c r="AN383" i="3" s="1"/>
  <c r="AX399" i="2"/>
  <c r="AY399" i="2" s="1"/>
  <c r="AN384" i="3" s="1"/>
  <c r="AX400" i="2"/>
  <c r="AY400" i="2" s="1"/>
  <c r="AN385" i="3" s="1"/>
  <c r="AX401" i="2"/>
  <c r="AY401" i="2" s="1"/>
  <c r="AN386" i="3" s="1"/>
  <c r="AX402" i="2"/>
  <c r="AY402" i="2" s="1"/>
  <c r="AN387" i="3" s="1"/>
  <c r="AX403" i="2"/>
  <c r="AY403" i="2" s="1"/>
  <c r="AN388" i="3" s="1"/>
  <c r="AX404" i="2"/>
  <c r="AY404" i="2" s="1"/>
  <c r="AN389" i="3" s="1"/>
  <c r="AX405" i="2"/>
  <c r="AY405" i="2" s="1"/>
  <c r="AN390" i="3" s="1"/>
  <c r="AX406" i="2"/>
  <c r="AY406" i="2" s="1"/>
  <c r="AN391" i="3" s="1"/>
  <c r="AX407" i="2"/>
  <c r="AY407" i="2" s="1"/>
  <c r="AN392" i="3" s="1"/>
  <c r="AX408" i="2"/>
  <c r="AY408" i="2" s="1"/>
  <c r="AN393" i="3" s="1"/>
  <c r="AX409" i="2"/>
  <c r="AY409" i="2" s="1"/>
  <c r="AN394" i="3" s="1"/>
  <c r="AX410" i="2"/>
  <c r="AY410" i="2" s="1"/>
  <c r="AN395" i="3" s="1"/>
  <c r="AX411" i="2"/>
  <c r="AY411" i="2" s="1"/>
  <c r="AN396" i="3" s="1"/>
  <c r="AX412" i="2"/>
  <c r="AY412" i="2" s="1"/>
  <c r="AN397" i="3" s="1"/>
  <c r="AX413" i="2"/>
  <c r="AY413" i="2" s="1"/>
  <c r="AN398" i="3" s="1"/>
  <c r="AX414" i="2"/>
  <c r="AY414" i="2" s="1"/>
  <c r="AN399" i="3" s="1"/>
  <c r="AX415" i="2"/>
  <c r="AY415" i="2" s="1"/>
  <c r="AN400" i="3" s="1"/>
  <c r="AX416" i="2"/>
  <c r="AY416" i="2" s="1"/>
  <c r="AN401" i="3" s="1"/>
  <c r="AX417" i="2"/>
  <c r="AY417" i="2" s="1"/>
  <c r="AN402" i="3" s="1"/>
  <c r="AX418" i="2"/>
  <c r="AY418" i="2" s="1"/>
  <c r="AN403" i="3" s="1"/>
  <c r="AX419" i="2"/>
  <c r="AY419" i="2" s="1"/>
  <c r="AN404" i="3" s="1"/>
  <c r="AX420" i="2"/>
  <c r="AY420" i="2" s="1"/>
  <c r="AN405" i="3" s="1"/>
  <c r="AX421" i="2"/>
  <c r="AY421" i="2" s="1"/>
  <c r="AN406" i="3" s="1"/>
  <c r="AX422" i="2"/>
  <c r="AY422" i="2" s="1"/>
  <c r="AN407" i="3" s="1"/>
  <c r="AX423" i="2"/>
  <c r="AY423" i="2" s="1"/>
  <c r="AN408" i="3" s="1"/>
  <c r="AX424" i="2"/>
  <c r="AY424" i="2" s="1"/>
  <c r="AN409" i="3" s="1"/>
  <c r="AX425" i="2"/>
  <c r="AY425" i="2" s="1"/>
  <c r="AN410" i="3" s="1"/>
  <c r="AX426" i="2"/>
  <c r="AY426" i="2" s="1"/>
  <c r="AN411" i="3" s="1"/>
  <c r="AX427" i="2"/>
  <c r="AY427" i="2" s="1"/>
  <c r="AN412" i="3" s="1"/>
  <c r="AX428" i="2"/>
  <c r="AY428" i="2" s="1"/>
  <c r="AN413" i="3" s="1"/>
  <c r="AX429" i="2"/>
  <c r="AY429" i="2" s="1"/>
  <c r="AN414" i="3" s="1"/>
  <c r="AX430" i="2"/>
  <c r="AY430" i="2" s="1"/>
  <c r="AN415" i="3" s="1"/>
  <c r="AX431" i="2"/>
  <c r="AY431" i="2" s="1"/>
  <c r="AN416" i="3" s="1"/>
  <c r="AX432" i="2"/>
  <c r="AY432" i="2" s="1"/>
  <c r="AN417" i="3" s="1"/>
  <c r="AX433" i="2"/>
  <c r="AY433" i="2" s="1"/>
  <c r="AN418" i="3" s="1"/>
  <c r="AX434" i="2"/>
  <c r="AY434" i="2" s="1"/>
  <c r="AN419" i="3" s="1"/>
  <c r="AX435" i="2"/>
  <c r="AY435" i="2" s="1"/>
  <c r="AN420" i="3" s="1"/>
  <c r="AX436" i="2"/>
  <c r="AY436" i="2" s="1"/>
  <c r="AN421" i="3" s="1"/>
  <c r="AX437" i="2"/>
  <c r="AY437" i="2" s="1"/>
  <c r="AX438" i="2"/>
  <c r="AY438" i="2" s="1"/>
  <c r="AN422" i="3" s="1"/>
  <c r="AX439" i="2"/>
  <c r="AY439" i="2" s="1"/>
  <c r="AN423" i="3" s="1"/>
  <c r="AX440" i="2"/>
  <c r="AY440" i="2" s="1"/>
  <c r="AN424" i="3" s="1"/>
  <c r="AX441" i="2"/>
  <c r="AY441" i="2" s="1"/>
  <c r="AN425" i="3" s="1"/>
  <c r="AX442" i="2"/>
  <c r="AY442" i="2" s="1"/>
  <c r="AN426" i="3" s="1"/>
  <c r="AX443" i="2"/>
  <c r="AY443" i="2" s="1"/>
  <c r="AN427" i="3" s="1"/>
  <c r="AX444" i="2"/>
  <c r="AY444" i="2" s="1"/>
  <c r="AN428" i="3" s="1"/>
  <c r="AX445" i="2"/>
  <c r="AY445" i="2" s="1"/>
  <c r="AX446" i="2"/>
  <c r="AY446" i="2" s="1"/>
  <c r="AN429" i="3" s="1"/>
  <c r="AX447" i="2"/>
  <c r="AY447" i="2" s="1"/>
  <c r="AN430" i="3" s="1"/>
  <c r="AX448" i="2"/>
  <c r="AY448" i="2" s="1"/>
  <c r="AN431" i="3" s="1"/>
  <c r="AX449" i="2"/>
  <c r="AY449" i="2" s="1"/>
  <c r="AN432" i="3" s="1"/>
  <c r="AX450" i="2"/>
  <c r="AY450" i="2" s="1"/>
  <c r="AN433" i="3" s="1"/>
  <c r="AX451" i="2"/>
  <c r="AY451" i="2" s="1"/>
  <c r="AN434" i="3" s="1"/>
  <c r="AX452" i="2"/>
  <c r="AY452" i="2" s="1"/>
  <c r="AN435" i="3" s="1"/>
  <c r="AX453" i="2"/>
  <c r="AY453" i="2" s="1"/>
  <c r="AN436" i="3" s="1"/>
  <c r="AX454" i="2"/>
  <c r="AY454" i="2" s="1"/>
  <c r="AN437" i="3" s="1"/>
  <c r="AX455" i="2"/>
  <c r="AY455" i="2" s="1"/>
  <c r="AN438" i="3" s="1"/>
  <c r="AX456" i="2"/>
  <c r="AY456" i="2" s="1"/>
  <c r="AN439" i="3" s="1"/>
  <c r="AX457" i="2"/>
  <c r="AY457" i="2" s="1"/>
  <c r="AN440" i="3" s="1"/>
  <c r="AX458" i="2"/>
  <c r="AY458" i="2" s="1"/>
  <c r="AN441" i="3" s="1"/>
  <c r="AX459" i="2"/>
  <c r="AY459" i="2" s="1"/>
  <c r="AN442" i="3" s="1"/>
  <c r="AX460" i="2"/>
  <c r="AY460" i="2" s="1"/>
  <c r="AN443" i="3" s="1"/>
  <c r="AX461" i="2"/>
  <c r="AY461" i="2" s="1"/>
  <c r="AN444" i="3" s="1"/>
  <c r="AX462" i="2"/>
  <c r="AY462" i="2" s="1"/>
  <c r="AN445" i="3" s="1"/>
  <c r="AX463" i="2"/>
  <c r="AY463" i="2" s="1"/>
  <c r="AN446" i="3" s="1"/>
  <c r="AX464" i="2"/>
  <c r="AY464" i="2" s="1"/>
  <c r="AX465" i="2"/>
  <c r="AY465" i="2" s="1"/>
  <c r="AN447" i="3" s="1"/>
  <c r="AX466" i="2"/>
  <c r="AY466" i="2" s="1"/>
  <c r="AN448" i="3" s="1"/>
  <c r="AX467" i="2"/>
  <c r="AY467" i="2" s="1"/>
  <c r="AN449" i="3" s="1"/>
  <c r="AX468" i="2"/>
  <c r="AY468" i="2" s="1"/>
  <c r="AN450" i="3" s="1"/>
  <c r="AX469" i="2"/>
  <c r="AY469" i="2" s="1"/>
  <c r="AN451" i="3" s="1"/>
  <c r="AX470" i="2"/>
  <c r="AY470" i="2" s="1"/>
  <c r="AN452" i="3" s="1"/>
  <c r="AX471" i="2"/>
  <c r="AY471" i="2" s="1"/>
  <c r="AN453" i="3" s="1"/>
  <c r="AX472" i="2"/>
  <c r="AY472" i="2" s="1"/>
  <c r="AN454" i="3" s="1"/>
  <c r="AX473" i="2"/>
  <c r="AY473" i="2" s="1"/>
  <c r="AN455" i="3" s="1"/>
  <c r="AX474" i="2"/>
  <c r="AY474" i="2" s="1"/>
  <c r="AN456" i="3" s="1"/>
  <c r="AX475" i="2"/>
  <c r="AY475" i="2" s="1"/>
  <c r="AN457" i="3" s="1"/>
  <c r="AX476" i="2"/>
  <c r="AY476" i="2" s="1"/>
  <c r="AN458" i="3" s="1"/>
  <c r="AX477" i="2"/>
  <c r="AY477" i="2" s="1"/>
  <c r="AN459" i="3" s="1"/>
  <c r="AX478" i="2"/>
  <c r="AY478" i="2" s="1"/>
  <c r="AN460" i="3" s="1"/>
  <c r="AX479" i="2"/>
  <c r="AY479" i="2" s="1"/>
  <c r="AN461" i="3" s="1"/>
  <c r="AX480" i="2"/>
  <c r="AY480" i="2" s="1"/>
  <c r="AN462" i="3" s="1"/>
  <c r="AX481" i="2"/>
  <c r="AY481" i="2" s="1"/>
  <c r="AN463" i="3" s="1"/>
  <c r="AX482" i="2"/>
  <c r="AY482" i="2" s="1"/>
  <c r="AN464" i="3" s="1"/>
  <c r="AX483" i="2"/>
  <c r="AY483" i="2" s="1"/>
  <c r="AN465" i="3" s="1"/>
  <c r="AX484" i="2"/>
  <c r="AX485" i="2"/>
  <c r="AY485" i="2" s="1"/>
  <c r="AN467" i="3" s="1"/>
  <c r="AX486" i="2"/>
  <c r="AY486" i="2" s="1"/>
  <c r="AN468" i="3" s="1"/>
  <c r="AX487" i="2"/>
  <c r="AY487" i="2" s="1"/>
  <c r="AN469" i="3" s="1"/>
  <c r="AX488" i="2"/>
  <c r="AY488" i="2" s="1"/>
  <c r="AN470" i="3" s="1"/>
  <c r="AX489" i="2"/>
  <c r="AY489" i="2" s="1"/>
  <c r="AN471" i="3" s="1"/>
  <c r="AX490" i="2"/>
  <c r="AY490" i="2" s="1"/>
  <c r="AN472" i="3" s="1"/>
  <c r="AX491" i="2"/>
  <c r="AY491" i="2" s="1"/>
  <c r="AN473" i="3" s="1"/>
  <c r="AX492" i="2"/>
  <c r="AY492" i="2" s="1"/>
  <c r="AN474" i="3" s="1"/>
  <c r="AX493" i="2"/>
  <c r="AY493" i="2" s="1"/>
  <c r="AN475" i="3" s="1"/>
  <c r="AX494" i="2"/>
  <c r="AY494" i="2" s="1"/>
  <c r="AN476" i="3" s="1"/>
  <c r="AX495" i="2"/>
  <c r="AY495" i="2" s="1"/>
  <c r="AN477" i="3" s="1"/>
  <c r="AX496" i="2"/>
  <c r="AY496" i="2" s="1"/>
  <c r="AN478" i="3" s="1"/>
  <c r="AX497" i="2"/>
  <c r="AY497" i="2" s="1"/>
  <c r="AN479" i="3" s="1"/>
  <c r="AX498" i="2"/>
  <c r="AY498" i="2" s="1"/>
  <c r="AN480" i="3" s="1"/>
  <c r="AX499" i="2"/>
  <c r="AY499" i="2" s="1"/>
  <c r="AX500" i="2"/>
  <c r="AY500" i="2" s="1"/>
  <c r="AN481" i="3" s="1"/>
  <c r="AX501" i="2"/>
  <c r="AY501" i="2" s="1"/>
  <c r="AN482" i="3" s="1"/>
  <c r="AX502" i="2"/>
  <c r="AY502" i="2" s="1"/>
  <c r="AN483" i="3" s="1"/>
  <c r="AX503" i="2"/>
  <c r="AY503" i="2" s="1"/>
  <c r="AN484" i="3" s="1"/>
  <c r="AX504" i="2"/>
  <c r="AY504" i="2" s="1"/>
  <c r="AX505" i="2"/>
  <c r="AY505" i="2" s="1"/>
  <c r="AN485" i="3" s="1"/>
  <c r="AX506" i="2"/>
  <c r="AY506" i="2" s="1"/>
  <c r="AN486" i="3" s="1"/>
  <c r="AX507" i="2"/>
  <c r="AY507" i="2" s="1"/>
  <c r="AN487" i="3" s="1"/>
  <c r="AX508" i="2"/>
  <c r="AY508" i="2" s="1"/>
  <c r="AN488" i="3" s="1"/>
  <c r="AX509" i="2"/>
  <c r="AY509" i="2" s="1"/>
  <c r="AN489" i="3" s="1"/>
  <c r="AX510" i="2"/>
  <c r="AY510" i="2" s="1"/>
  <c r="AN490" i="3" s="1"/>
  <c r="AX511" i="2"/>
  <c r="AY511" i="2" s="1"/>
  <c r="AN491" i="3" s="1"/>
  <c r="AX512" i="2"/>
  <c r="AY512" i="2" s="1"/>
  <c r="AN492" i="3" s="1"/>
  <c r="AX513" i="2"/>
  <c r="AY513" i="2" s="1"/>
  <c r="AN493" i="3" s="1"/>
  <c r="AX514" i="2"/>
  <c r="AY514" i="2" s="1"/>
  <c r="AN494" i="3" s="1"/>
  <c r="AX515" i="2"/>
  <c r="AY515" i="2" s="1"/>
  <c r="AN495" i="3" s="1"/>
  <c r="AX516" i="2"/>
  <c r="AY516" i="2" s="1"/>
  <c r="AN496" i="3" s="1"/>
  <c r="AX517" i="2"/>
  <c r="AY517" i="2" s="1"/>
  <c r="AX518" i="2"/>
  <c r="AY518" i="2" s="1"/>
  <c r="AN497" i="3" s="1"/>
  <c r="AX519" i="2"/>
  <c r="AY519" i="2" s="1"/>
  <c r="AN498" i="3" s="1"/>
  <c r="AX520" i="2"/>
  <c r="AY520" i="2" s="1"/>
  <c r="AN499" i="3" s="1"/>
  <c r="AX521" i="2"/>
  <c r="AY521" i="2" s="1"/>
  <c r="AN500" i="3" s="1"/>
  <c r="AX522" i="2"/>
  <c r="AY522" i="2" s="1"/>
  <c r="AN501" i="3" s="1"/>
  <c r="AX523" i="2"/>
  <c r="AY523" i="2" s="1"/>
  <c r="AN502" i="3" s="1"/>
  <c r="AX524" i="2"/>
  <c r="AY524" i="2" s="1"/>
  <c r="AN503" i="3" s="1"/>
  <c r="AX525" i="2"/>
  <c r="AY525" i="2" s="1"/>
  <c r="AX526" i="2"/>
  <c r="AY526" i="2" s="1"/>
  <c r="AN504" i="3" s="1"/>
  <c r="AX527" i="2"/>
  <c r="AY527" i="2" s="1"/>
  <c r="AN505" i="3" s="1"/>
  <c r="AX528" i="2"/>
  <c r="AY528" i="2" s="1"/>
  <c r="AN506" i="3" s="1"/>
  <c r="AX529" i="2"/>
  <c r="AY529" i="2" s="1"/>
  <c r="AN507" i="3" s="1"/>
  <c r="AX530" i="2"/>
  <c r="AY530" i="2" s="1"/>
  <c r="AN508" i="3" s="1"/>
  <c r="AX531" i="2"/>
  <c r="AY531" i="2" s="1"/>
  <c r="AN509" i="3" s="1"/>
  <c r="AX532" i="2"/>
  <c r="AY532" i="2" s="1"/>
  <c r="AN510" i="3" s="1"/>
  <c r="AX533" i="2"/>
  <c r="AY533" i="2" s="1"/>
  <c r="AN511" i="3" s="1"/>
  <c r="AX534" i="2"/>
  <c r="AY534" i="2" s="1"/>
  <c r="AN512" i="3" s="1"/>
  <c r="AX535" i="2"/>
  <c r="AY535" i="2" s="1"/>
  <c r="AN513" i="3" s="1"/>
  <c r="AX536" i="2"/>
  <c r="AY536" i="2" s="1"/>
  <c r="AN514" i="3" s="1"/>
  <c r="AX537" i="2"/>
  <c r="AY537" i="2" s="1"/>
  <c r="AN515" i="3" s="1"/>
  <c r="AX538" i="2"/>
  <c r="AY538" i="2" s="1"/>
  <c r="AN516" i="3" s="1"/>
  <c r="AX539" i="2"/>
  <c r="AY539" i="2" s="1"/>
  <c r="AN517" i="3" s="1"/>
  <c r="AX540" i="2"/>
  <c r="AY540" i="2" s="1"/>
  <c r="AN518" i="3" s="1"/>
  <c r="AX541" i="2"/>
  <c r="AY541" i="2" s="1"/>
  <c r="AN519" i="3" s="1"/>
  <c r="AX542" i="2"/>
  <c r="AY542" i="2" s="1"/>
  <c r="AX543" i="2"/>
  <c r="AY543" i="2" s="1"/>
  <c r="AN520" i="3" s="1"/>
  <c r="AX544" i="2"/>
  <c r="AY544" i="2" s="1"/>
  <c r="AN521" i="3" s="1"/>
  <c r="AX545" i="2"/>
  <c r="AY545" i="2" s="1"/>
  <c r="AX546" i="2"/>
  <c r="AY546" i="2" s="1"/>
  <c r="AN522" i="3" s="1"/>
  <c r="AX547" i="2"/>
  <c r="AY547" i="2" s="1"/>
  <c r="AN523" i="3" s="1"/>
  <c r="AX548" i="2"/>
  <c r="AY548" i="2" s="1"/>
  <c r="AN524" i="3" s="1"/>
  <c r="AX549" i="2"/>
  <c r="AY549" i="2" s="1"/>
  <c r="AN525" i="3" s="1"/>
  <c r="AX550" i="2"/>
  <c r="AY550" i="2" s="1"/>
  <c r="AN526" i="3" s="1"/>
  <c r="AX551" i="2"/>
  <c r="AY551" i="2" s="1"/>
  <c r="AN527" i="3" s="1"/>
  <c r="AX552" i="2"/>
  <c r="AY552" i="2" s="1"/>
  <c r="AN528" i="3" s="1"/>
  <c r="AX553" i="2"/>
  <c r="AY553" i="2" s="1"/>
  <c r="AN529" i="3" s="1"/>
  <c r="AX554" i="2"/>
  <c r="AY554" i="2" s="1"/>
  <c r="AN530" i="3" s="1"/>
  <c r="AX555" i="2"/>
  <c r="AY555" i="2" s="1"/>
  <c r="AN531" i="3" s="1"/>
  <c r="AX556" i="2"/>
  <c r="AY556" i="2" s="1"/>
  <c r="AN532" i="3" s="1"/>
  <c r="AX557" i="2"/>
  <c r="AY557" i="2" s="1"/>
  <c r="AN533" i="3" s="1"/>
  <c r="AX558" i="2"/>
  <c r="AY558" i="2" s="1"/>
  <c r="AN534" i="3" s="1"/>
  <c r="AX559" i="2"/>
  <c r="AY559" i="2" s="1"/>
  <c r="AN535" i="3" s="1"/>
  <c r="AX560" i="2"/>
  <c r="AY560" i="2" s="1"/>
  <c r="AN536" i="3" s="1"/>
  <c r="AX561" i="2"/>
  <c r="AY561" i="2" s="1"/>
  <c r="AN537" i="3" s="1"/>
  <c r="AX562" i="2"/>
  <c r="AY562" i="2" s="1"/>
  <c r="AN538" i="3" s="1"/>
  <c r="AX563" i="2"/>
  <c r="AY563" i="2" s="1"/>
  <c r="AN539" i="3" s="1"/>
  <c r="AX564" i="2"/>
  <c r="AY564" i="2" s="1"/>
  <c r="AN540" i="3" s="1"/>
  <c r="AX565" i="2"/>
  <c r="AY565" i="2" s="1"/>
  <c r="AN541" i="3" s="1"/>
  <c r="AX566" i="2"/>
  <c r="AY566" i="2" s="1"/>
  <c r="AN542" i="3" s="1"/>
  <c r="AX567" i="2"/>
  <c r="AY567" i="2" s="1"/>
  <c r="AN543" i="3" s="1"/>
  <c r="AX568" i="2"/>
  <c r="AY568" i="2" s="1"/>
  <c r="AN544" i="3" s="1"/>
  <c r="AX569" i="2"/>
  <c r="AY569" i="2" s="1"/>
  <c r="AN545" i="3" s="1"/>
  <c r="AX570" i="2"/>
  <c r="AY570" i="2" s="1"/>
  <c r="AN546" i="3" s="1"/>
  <c r="AX571" i="2"/>
  <c r="AY571" i="2" s="1"/>
  <c r="AN547" i="3" s="1"/>
  <c r="AX572" i="2"/>
  <c r="AY572" i="2" s="1"/>
  <c r="AN548" i="3" s="1"/>
  <c r="AX573" i="2"/>
  <c r="AY573" i="2" s="1"/>
  <c r="AN549" i="3" s="1"/>
  <c r="AX574" i="2"/>
  <c r="AY574" i="2" s="1"/>
  <c r="AN550" i="3" s="1"/>
  <c r="AX575" i="2"/>
  <c r="AY575" i="2" s="1"/>
  <c r="AN551" i="3" s="1"/>
  <c r="AX576" i="2"/>
  <c r="AY576" i="2" s="1"/>
  <c r="AN552" i="3" s="1"/>
  <c r="AX577" i="2"/>
  <c r="AY577" i="2" s="1"/>
  <c r="AX578" i="2"/>
  <c r="AY578" i="2" s="1"/>
  <c r="AX579" i="2"/>
  <c r="AY579" i="2" s="1"/>
  <c r="AN553" i="3" s="1"/>
  <c r="AX580" i="2"/>
  <c r="AY580" i="2" s="1"/>
  <c r="AN554" i="3" s="1"/>
  <c r="AX581" i="2"/>
  <c r="AY581" i="2" s="1"/>
  <c r="AN555" i="3" s="1"/>
  <c r="AX582" i="2"/>
  <c r="AY582" i="2" s="1"/>
  <c r="AN556" i="3" s="1"/>
  <c r="AX583" i="2"/>
  <c r="AY583" i="2" s="1"/>
  <c r="AN557" i="3" s="1"/>
  <c r="AX584" i="2"/>
  <c r="AY584" i="2" s="1"/>
  <c r="AX585" i="2"/>
  <c r="AY585" i="2" s="1"/>
  <c r="AN558" i="3" s="1"/>
  <c r="AX586" i="2"/>
  <c r="AY586" i="2" s="1"/>
  <c r="AN559" i="3" s="1"/>
  <c r="AX587" i="2"/>
  <c r="AY587" i="2" s="1"/>
  <c r="AN560" i="3" s="1"/>
  <c r="AX588" i="2"/>
  <c r="AY588" i="2" s="1"/>
  <c r="AN561" i="3" s="1"/>
  <c r="AX589" i="2"/>
  <c r="AY589" i="2" s="1"/>
  <c r="AN562" i="3" s="1"/>
  <c r="AX590" i="2"/>
  <c r="AY590" i="2" s="1"/>
  <c r="AN563" i="3" s="1"/>
  <c r="AX591" i="2"/>
  <c r="AY591" i="2" s="1"/>
  <c r="AN564" i="3" s="1"/>
  <c r="AX592" i="2"/>
  <c r="AY592" i="2" s="1"/>
  <c r="AN565" i="3" s="1"/>
  <c r="AX593" i="2"/>
  <c r="AY593" i="2" s="1"/>
  <c r="AN566" i="3" s="1"/>
  <c r="AX594" i="2"/>
  <c r="AY594" i="2" s="1"/>
  <c r="AN567" i="3" s="1"/>
  <c r="AX595" i="2"/>
  <c r="AY595" i="2" s="1"/>
  <c r="AN568" i="3" s="1"/>
  <c r="AX596" i="2"/>
  <c r="AY596" i="2" s="1"/>
  <c r="AN569" i="3" s="1"/>
  <c r="AX597" i="2"/>
  <c r="AY597" i="2" s="1"/>
  <c r="AN570" i="3" s="1"/>
  <c r="AX598" i="2"/>
  <c r="AY598" i="2" s="1"/>
  <c r="AN571" i="3" s="1"/>
  <c r="AX599" i="2"/>
  <c r="AY599" i="2" s="1"/>
  <c r="AN572" i="3" s="1"/>
  <c r="AX600" i="2"/>
  <c r="AY600" i="2" s="1"/>
  <c r="AN573" i="3" s="1"/>
  <c r="AX601" i="2"/>
  <c r="AY601" i="2" s="1"/>
  <c r="AN574" i="3" s="1"/>
  <c r="AX602" i="2"/>
  <c r="AY602" i="2" s="1"/>
  <c r="AN575" i="3" s="1"/>
  <c r="AX603" i="2"/>
  <c r="AY603" i="2" s="1"/>
  <c r="AN576" i="3" s="1"/>
  <c r="AX604" i="2"/>
  <c r="AY604" i="2" s="1"/>
  <c r="AN577" i="3" s="1"/>
  <c r="AX605" i="2"/>
  <c r="AY605" i="2" s="1"/>
  <c r="AN578" i="3" s="1"/>
  <c r="AX606" i="2"/>
  <c r="AY606" i="2" s="1"/>
  <c r="AN579" i="3" s="1"/>
  <c r="AX607" i="2"/>
  <c r="AY607" i="2" s="1"/>
  <c r="AN580" i="3" s="1"/>
  <c r="AX608" i="2"/>
  <c r="AY608" i="2" s="1"/>
  <c r="AN581" i="3" s="1"/>
  <c r="AX609" i="2"/>
  <c r="AY609" i="2" s="1"/>
  <c r="AN582" i="3" s="1"/>
  <c r="AX610" i="2"/>
  <c r="AY610" i="2" s="1"/>
  <c r="AN583" i="3" s="1"/>
  <c r="AX611" i="2"/>
  <c r="AY611" i="2" s="1"/>
  <c r="AN584" i="3" s="1"/>
  <c r="AX612" i="2"/>
  <c r="AY612" i="2" s="1"/>
  <c r="AN585" i="3" s="1"/>
  <c r="AX613" i="2"/>
  <c r="AY613" i="2" s="1"/>
  <c r="AN586" i="3" s="1"/>
  <c r="AX614" i="2"/>
  <c r="AY614" i="2" s="1"/>
  <c r="AN587" i="3" s="1"/>
  <c r="AX615" i="2"/>
  <c r="AY615" i="2" s="1"/>
  <c r="AN588" i="3" s="1"/>
  <c r="AX616" i="2"/>
  <c r="AY616" i="2" s="1"/>
  <c r="AN589" i="3" s="1"/>
  <c r="AX617" i="2"/>
  <c r="AY617" i="2" s="1"/>
  <c r="AN590" i="3" s="1"/>
  <c r="AX618" i="2"/>
  <c r="AY618" i="2" s="1"/>
  <c r="AN591" i="3" s="1"/>
  <c r="AX619" i="2"/>
  <c r="AY619" i="2" s="1"/>
  <c r="AN592" i="3" s="1"/>
  <c r="AX620" i="2"/>
  <c r="AY620" i="2" s="1"/>
  <c r="AN593" i="3" s="1"/>
  <c r="AX621" i="2"/>
  <c r="AY621" i="2" s="1"/>
  <c r="AN594" i="3" s="1"/>
  <c r="AX622" i="2"/>
  <c r="AY622" i="2" s="1"/>
  <c r="AN595" i="3" s="1"/>
  <c r="AX623" i="2"/>
  <c r="AY623" i="2" s="1"/>
  <c r="AN596" i="3" s="1"/>
  <c r="AX624" i="2"/>
  <c r="AY624" i="2" s="1"/>
  <c r="AN597" i="3" s="1"/>
  <c r="AX625" i="2"/>
  <c r="AY625" i="2" s="1"/>
  <c r="AN598" i="3" s="1"/>
  <c r="AX626" i="2"/>
  <c r="AY626" i="2" s="1"/>
  <c r="AN599" i="3" s="1"/>
  <c r="AX627" i="2"/>
  <c r="AY627" i="2" s="1"/>
  <c r="AN600" i="3" s="1"/>
  <c r="AX628" i="2"/>
  <c r="AY628" i="2" s="1"/>
  <c r="AN601" i="3" s="1"/>
  <c r="AX629" i="2"/>
  <c r="AY629" i="2" s="1"/>
  <c r="AN602" i="3" s="1"/>
  <c r="AX630" i="2"/>
  <c r="AY630" i="2" s="1"/>
  <c r="AN603" i="3" s="1"/>
  <c r="AX631" i="2"/>
  <c r="AY631" i="2" s="1"/>
  <c r="AN604" i="3" s="1"/>
  <c r="AX632" i="2"/>
  <c r="AY632" i="2" s="1"/>
  <c r="AN605" i="3" s="1"/>
  <c r="AX633" i="2"/>
  <c r="AY633" i="2" s="1"/>
  <c r="AN606" i="3" s="1"/>
  <c r="AX634" i="2"/>
  <c r="AY634" i="2" s="1"/>
  <c r="AN607" i="3" s="1"/>
  <c r="AX635" i="2"/>
  <c r="AY635" i="2" s="1"/>
  <c r="AN608" i="3" s="1"/>
  <c r="AX636" i="2"/>
  <c r="AY636" i="2" s="1"/>
  <c r="AN609" i="3" s="1"/>
  <c r="AX637" i="2"/>
  <c r="AY637" i="2" s="1"/>
  <c r="AN610" i="3" s="1"/>
  <c r="AX638" i="2"/>
  <c r="AY638" i="2" s="1"/>
  <c r="AN611" i="3" s="1"/>
  <c r="AX639" i="2"/>
  <c r="AY639" i="2" s="1"/>
  <c r="AN612" i="3" s="1"/>
  <c r="AX640" i="2"/>
  <c r="AY640" i="2" s="1"/>
  <c r="AN613" i="3" s="1"/>
  <c r="AX641" i="2"/>
  <c r="AY641" i="2" s="1"/>
  <c r="AN614" i="3" s="1"/>
  <c r="AX642" i="2"/>
  <c r="AY642" i="2" s="1"/>
  <c r="AN615" i="3" s="1"/>
  <c r="AX643" i="2"/>
  <c r="AY643" i="2" s="1"/>
  <c r="AN616" i="3" s="1"/>
  <c r="AX644" i="2"/>
  <c r="AY644" i="2" s="1"/>
  <c r="AN617" i="3" s="1"/>
  <c r="AX645" i="2"/>
  <c r="AY645" i="2" s="1"/>
  <c r="AN618" i="3" s="1"/>
  <c r="AX646" i="2"/>
  <c r="AY646" i="2" s="1"/>
  <c r="AN619" i="3" s="1"/>
  <c r="AX647" i="2"/>
  <c r="AY647" i="2" s="1"/>
  <c r="AN620" i="3" s="1"/>
  <c r="AX648" i="2"/>
  <c r="AY648" i="2" s="1"/>
  <c r="AN621" i="3" s="1"/>
  <c r="AX649" i="2"/>
  <c r="AY649" i="2" s="1"/>
  <c r="AN622" i="3" s="1"/>
  <c r="AX650" i="2"/>
  <c r="AY650" i="2" s="1"/>
  <c r="AN623" i="3" s="1"/>
  <c r="AX651" i="2"/>
  <c r="AY651" i="2" s="1"/>
  <c r="AN624" i="3" s="1"/>
  <c r="AX652" i="2"/>
  <c r="AY652" i="2" s="1"/>
  <c r="AN625" i="3" s="1"/>
  <c r="AX653" i="2"/>
  <c r="AY653" i="2" s="1"/>
  <c r="AN626" i="3" s="1"/>
  <c r="AX654" i="2"/>
  <c r="AY654" i="2" s="1"/>
  <c r="AX655" i="2"/>
  <c r="AY655" i="2" s="1"/>
  <c r="AN627" i="3" s="1"/>
  <c r="AX656" i="2"/>
  <c r="AY656" i="2" s="1"/>
  <c r="AN628" i="3" s="1"/>
  <c r="AX657" i="2"/>
  <c r="AY657" i="2" s="1"/>
  <c r="AN629" i="3" s="1"/>
  <c r="AX658" i="2"/>
  <c r="AY658" i="2" s="1"/>
  <c r="AN630" i="3" s="1"/>
  <c r="AX659" i="2"/>
  <c r="AY659" i="2" s="1"/>
  <c r="AN631" i="3" s="1"/>
  <c r="AX660" i="2"/>
  <c r="AY660" i="2" s="1"/>
  <c r="AN632" i="3" s="1"/>
  <c r="AX661" i="2"/>
  <c r="AY661" i="2" s="1"/>
  <c r="AN633" i="3" s="1"/>
  <c r="AX662" i="2"/>
  <c r="AY662" i="2" s="1"/>
  <c r="AN634" i="3" s="1"/>
  <c r="AX663" i="2"/>
  <c r="AY663" i="2" s="1"/>
  <c r="AN635" i="3" s="1"/>
  <c r="AX664" i="2"/>
  <c r="AY664" i="2" s="1"/>
  <c r="AN636" i="3" s="1"/>
  <c r="AX665" i="2"/>
  <c r="AY665" i="2" s="1"/>
  <c r="AN637" i="3" s="1"/>
  <c r="AX666" i="2"/>
  <c r="AY666" i="2" s="1"/>
  <c r="AN638" i="3" s="1"/>
  <c r="AX667" i="2"/>
  <c r="AY667" i="2" s="1"/>
  <c r="AN639" i="3" s="1"/>
  <c r="AX668" i="2"/>
  <c r="AY668" i="2" s="1"/>
  <c r="AN640" i="3" s="1"/>
  <c r="AX669" i="2"/>
  <c r="AY669" i="2" s="1"/>
  <c r="AN641" i="3" s="1"/>
  <c r="AX670" i="2"/>
  <c r="AY670" i="2" s="1"/>
  <c r="AN642" i="3" s="1"/>
  <c r="AX671" i="2"/>
  <c r="AY671" i="2" s="1"/>
  <c r="AN643" i="3" s="1"/>
  <c r="AX672" i="2"/>
  <c r="AY672" i="2" s="1"/>
  <c r="AN644" i="3" s="1"/>
  <c r="AX673" i="2"/>
  <c r="AY673" i="2" s="1"/>
  <c r="AN645" i="3" s="1"/>
  <c r="AX674" i="2"/>
  <c r="AY674" i="2" s="1"/>
  <c r="AN646" i="3" s="1"/>
  <c r="AX675" i="2"/>
  <c r="AY675" i="2" s="1"/>
  <c r="AN647" i="3" s="1"/>
  <c r="AX676" i="2"/>
  <c r="AY676" i="2" s="1"/>
  <c r="AN648" i="3" s="1"/>
  <c r="AX677" i="2"/>
  <c r="AY677" i="2" s="1"/>
  <c r="AN649" i="3" s="1"/>
  <c r="AX678" i="2"/>
  <c r="AY678" i="2" s="1"/>
  <c r="AN650" i="3" s="1"/>
  <c r="AX679" i="2"/>
  <c r="AY679" i="2" s="1"/>
  <c r="AN651" i="3" s="1"/>
  <c r="AX680" i="2"/>
  <c r="AY680" i="2" s="1"/>
  <c r="AN652" i="3" s="1"/>
  <c r="AX681" i="2"/>
  <c r="AY681" i="2" s="1"/>
  <c r="AN653" i="3" s="1"/>
  <c r="AX682" i="2"/>
  <c r="AY682" i="2" s="1"/>
  <c r="AN654" i="3" s="1"/>
  <c r="AX683" i="2"/>
  <c r="AY683" i="2" s="1"/>
  <c r="AN655" i="3" s="1"/>
  <c r="AX684" i="2"/>
  <c r="AY684" i="2" s="1"/>
  <c r="AN656" i="3" s="1"/>
  <c r="AX685" i="2"/>
  <c r="AY685" i="2" s="1"/>
  <c r="AX686" i="2"/>
  <c r="AY686" i="2" s="1"/>
  <c r="AN657" i="3" s="1"/>
  <c r="AX687" i="2"/>
  <c r="AY687" i="2" s="1"/>
  <c r="AN658" i="3" s="1"/>
  <c r="AX688" i="2"/>
  <c r="AY688" i="2" s="1"/>
  <c r="AN659" i="3" s="1"/>
  <c r="AX689" i="2"/>
  <c r="AY689" i="2" s="1"/>
  <c r="AX690" i="2"/>
  <c r="AY690" i="2" s="1"/>
  <c r="AN660" i="3" s="1"/>
  <c r="AX691" i="2"/>
  <c r="AY691" i="2" s="1"/>
  <c r="AN661" i="3" s="1"/>
  <c r="AX692" i="2"/>
  <c r="AY692" i="2" s="1"/>
  <c r="AN662" i="3" s="1"/>
  <c r="AX693" i="2"/>
  <c r="AY693" i="2" s="1"/>
  <c r="AN663" i="3" s="1"/>
  <c r="AX694" i="2"/>
  <c r="AY694" i="2" s="1"/>
  <c r="AN664" i="3" s="1"/>
  <c r="AX695" i="2"/>
  <c r="AY695" i="2" s="1"/>
  <c r="AN665" i="3" s="1"/>
  <c r="AX696" i="2"/>
  <c r="AY696" i="2" s="1"/>
  <c r="AN666" i="3" s="1"/>
  <c r="AX697" i="2"/>
  <c r="AY697" i="2" s="1"/>
  <c r="AN667" i="3" s="1"/>
  <c r="AX698" i="2"/>
  <c r="AY698" i="2" s="1"/>
  <c r="AN668" i="3" s="1"/>
  <c r="AX699" i="2"/>
  <c r="AY699" i="2" s="1"/>
  <c r="AN669" i="3" s="1"/>
  <c r="AX700" i="2"/>
  <c r="AY700" i="2" s="1"/>
  <c r="AN670" i="3" s="1"/>
  <c r="AX701" i="2"/>
  <c r="AY701" i="2" s="1"/>
  <c r="AN671" i="3" s="1"/>
  <c r="AX702" i="2"/>
  <c r="AY702" i="2" s="1"/>
  <c r="AN672" i="3" s="1"/>
  <c r="AX703" i="2"/>
  <c r="AY703" i="2" s="1"/>
  <c r="AN673" i="3" s="1"/>
  <c r="AX704" i="2"/>
  <c r="AY704" i="2" s="1"/>
  <c r="AX705" i="2"/>
  <c r="AY705" i="2" s="1"/>
  <c r="AN674" i="3" s="1"/>
  <c r="AX706" i="2"/>
  <c r="AY706" i="2" s="1"/>
  <c r="AN675" i="3" s="1"/>
  <c r="AX707" i="2"/>
  <c r="AY707" i="2" s="1"/>
  <c r="AN676" i="3" s="1"/>
  <c r="AX708" i="2"/>
  <c r="AY708" i="2" s="1"/>
  <c r="AN677" i="3" s="1"/>
  <c r="AX709" i="2"/>
  <c r="AY709" i="2" s="1"/>
  <c r="AN678" i="3" s="1"/>
  <c r="AX710" i="2"/>
  <c r="AY710" i="2" s="1"/>
  <c r="AN679" i="3" s="1"/>
  <c r="AX711" i="2"/>
  <c r="AY711" i="2" s="1"/>
  <c r="AN680" i="3" s="1"/>
  <c r="AX712" i="2"/>
  <c r="AY712" i="2" s="1"/>
  <c r="AN681" i="3" s="1"/>
  <c r="AX713" i="2"/>
  <c r="AY713" i="2" s="1"/>
  <c r="AN682" i="3" s="1"/>
  <c r="AX714" i="2"/>
  <c r="AY714" i="2" s="1"/>
  <c r="AN683" i="3" s="1"/>
  <c r="AX715" i="2"/>
  <c r="AY715" i="2" s="1"/>
  <c r="AN684" i="3" s="1"/>
  <c r="AX716" i="2"/>
  <c r="AY716" i="2" s="1"/>
  <c r="AX717" i="2"/>
  <c r="AY717" i="2" s="1"/>
  <c r="AX718" i="2"/>
  <c r="AY718" i="2" s="1"/>
  <c r="AN686" i="3" s="1"/>
  <c r="AX719" i="2"/>
  <c r="AY719" i="2" s="1"/>
  <c r="AX720" i="2"/>
  <c r="AY720" i="2" s="1"/>
  <c r="AN687" i="3" s="1"/>
  <c r="AX721" i="2"/>
  <c r="AY721" i="2" s="1"/>
  <c r="AN688" i="3" s="1"/>
  <c r="AX722" i="2"/>
  <c r="AY722" i="2" s="1"/>
  <c r="AN689" i="3" s="1"/>
  <c r="AX723" i="2"/>
  <c r="AY723" i="2" s="1"/>
  <c r="AN690" i="3" s="1"/>
  <c r="AX724" i="2"/>
  <c r="AY724" i="2" s="1"/>
  <c r="AN691" i="3" s="1"/>
  <c r="AX725" i="2"/>
  <c r="AY725" i="2" s="1"/>
  <c r="AN692" i="3" s="1"/>
  <c r="AX726" i="2"/>
  <c r="AY726" i="2" s="1"/>
  <c r="AN693" i="3" s="1"/>
  <c r="AX727" i="2"/>
  <c r="AY727" i="2" s="1"/>
  <c r="AN694" i="3" s="1"/>
  <c r="AX728" i="2"/>
  <c r="AY728" i="2" s="1"/>
  <c r="AN695" i="3" s="1"/>
  <c r="AX729" i="2"/>
  <c r="AY729" i="2" s="1"/>
  <c r="AN696" i="3" s="1"/>
  <c r="AX730" i="2"/>
  <c r="AY730" i="2" s="1"/>
  <c r="AN697" i="3" s="1"/>
  <c r="AX731" i="2"/>
  <c r="AY731" i="2" s="1"/>
  <c r="AN698" i="3" s="1"/>
  <c r="AX732" i="2"/>
  <c r="AY732" i="2" s="1"/>
  <c r="AX733" i="2"/>
  <c r="AY733" i="2" s="1"/>
  <c r="AN699" i="3" s="1"/>
  <c r="AX734" i="2"/>
  <c r="AY734" i="2" s="1"/>
  <c r="AN700" i="3" s="1"/>
  <c r="AX735" i="2"/>
  <c r="AY735" i="2" s="1"/>
  <c r="AN701" i="3" s="1"/>
  <c r="AX736" i="2"/>
  <c r="AY736" i="2" s="1"/>
  <c r="AX737" i="2"/>
  <c r="AY737" i="2" s="1"/>
  <c r="AN702" i="3" s="1"/>
  <c r="AX738" i="2"/>
  <c r="AY738" i="2" s="1"/>
  <c r="AN703" i="3" s="1"/>
  <c r="AX739" i="2"/>
  <c r="AY739" i="2" s="1"/>
  <c r="AX740" i="2"/>
  <c r="AY740" i="2" s="1"/>
  <c r="AX741" i="2"/>
  <c r="AY741" i="2" s="1"/>
  <c r="AN705" i="3" s="1"/>
  <c r="AX742" i="2"/>
  <c r="AY742" i="2" s="1"/>
  <c r="AN706" i="3" s="1"/>
  <c r="AX743" i="2"/>
  <c r="AY743" i="2" s="1"/>
  <c r="AN707" i="3" s="1"/>
  <c r="AX744" i="2"/>
  <c r="AY744" i="2" s="1"/>
  <c r="AN708" i="3" s="1"/>
  <c r="AX745" i="2"/>
  <c r="AY745" i="2" s="1"/>
  <c r="AN709" i="3" s="1"/>
  <c r="AX746" i="2"/>
  <c r="AY746" i="2" s="1"/>
  <c r="AN710" i="3" s="1"/>
  <c r="AX747" i="2"/>
  <c r="AY747" i="2" s="1"/>
  <c r="AN711" i="3" s="1"/>
  <c r="AX748" i="2"/>
  <c r="AY748" i="2" s="1"/>
  <c r="AN712" i="3" s="1"/>
  <c r="AX749" i="2"/>
  <c r="AY749" i="2" s="1"/>
  <c r="AN713" i="3" s="1"/>
  <c r="AX750" i="2"/>
  <c r="AY750" i="2" s="1"/>
  <c r="AN714" i="3" s="1"/>
  <c r="AX751" i="2"/>
  <c r="AY751" i="2" s="1"/>
  <c r="AX752" i="2"/>
  <c r="AY752" i="2" s="1"/>
  <c r="AN716" i="3" s="1"/>
  <c r="AX753" i="2"/>
  <c r="AY753" i="2" s="1"/>
  <c r="AN717" i="3" s="1"/>
  <c r="AX754" i="2"/>
  <c r="AY754" i="2" s="1"/>
  <c r="AN718" i="3" s="1"/>
  <c r="AX755" i="2"/>
  <c r="AY755" i="2" s="1"/>
  <c r="AN719" i="3" s="1"/>
  <c r="AX756" i="2"/>
  <c r="AY756" i="2" s="1"/>
  <c r="AN720" i="3" s="1"/>
  <c r="AX757" i="2"/>
  <c r="AY757" i="2" s="1"/>
  <c r="AN721" i="3" s="1"/>
  <c r="AX758" i="2"/>
  <c r="AY758" i="2" s="1"/>
  <c r="AN722" i="3" s="1"/>
  <c r="AX759" i="2"/>
  <c r="AY759" i="2" s="1"/>
  <c r="AN723" i="3" s="1"/>
  <c r="AX760" i="2"/>
  <c r="AY760" i="2" s="1"/>
  <c r="AN724" i="3" s="1"/>
  <c r="AX761" i="2"/>
  <c r="AY761" i="2" s="1"/>
  <c r="AN725" i="3" s="1"/>
  <c r="AX762" i="2"/>
  <c r="AY762" i="2" s="1"/>
  <c r="AX763" i="2"/>
  <c r="AY763" i="2" s="1"/>
  <c r="AN726" i="3" s="1"/>
  <c r="AX764" i="2"/>
  <c r="AY764" i="2" s="1"/>
  <c r="AN727" i="3" s="1"/>
  <c r="AX765" i="2"/>
  <c r="AY765" i="2" s="1"/>
  <c r="AN728" i="3" s="1"/>
  <c r="AX766" i="2"/>
  <c r="AY766" i="2" s="1"/>
  <c r="AX767" i="2"/>
  <c r="AY767" i="2" s="1"/>
  <c r="AN730" i="3" s="1"/>
  <c r="AX768" i="2"/>
  <c r="AY768" i="2" s="1"/>
  <c r="AN731" i="3" s="1"/>
  <c r="AX769" i="2"/>
  <c r="AY769" i="2" s="1"/>
  <c r="AN732" i="3" s="1"/>
  <c r="AX770" i="2"/>
  <c r="AY770" i="2" s="1"/>
  <c r="AN733" i="3" s="1"/>
  <c r="AX771" i="2"/>
  <c r="AY771" i="2" s="1"/>
  <c r="AN734" i="3" s="1"/>
  <c r="AX772" i="2"/>
  <c r="AY772" i="2" s="1"/>
  <c r="AN735" i="3" s="1"/>
  <c r="AX773" i="2"/>
  <c r="AY773" i="2" s="1"/>
  <c r="AN736" i="3" s="1"/>
  <c r="AX774" i="2"/>
  <c r="AY774" i="2" s="1"/>
  <c r="AN737" i="3" s="1"/>
  <c r="AX775" i="2"/>
  <c r="AY775" i="2" s="1"/>
  <c r="AX776" i="2"/>
  <c r="AY776" i="2" s="1"/>
  <c r="AN738" i="3" s="1"/>
  <c r="AX777" i="2"/>
  <c r="AY777" i="2" s="1"/>
  <c r="AN739" i="3" s="1"/>
  <c r="AX778" i="2"/>
  <c r="AY778" i="2" s="1"/>
  <c r="AN740" i="3" s="1"/>
  <c r="AX779" i="2"/>
  <c r="AY779" i="2" s="1"/>
  <c r="AN741" i="3" s="1"/>
  <c r="AX780" i="2"/>
  <c r="AY780" i="2" s="1"/>
  <c r="AN742" i="3" s="1"/>
  <c r="AX781" i="2"/>
  <c r="AY781" i="2" s="1"/>
  <c r="AN743" i="3" s="1"/>
  <c r="AX782" i="2"/>
  <c r="AY782" i="2" s="1"/>
  <c r="AN744" i="3" s="1"/>
  <c r="AX783" i="2"/>
  <c r="AY783" i="2" s="1"/>
  <c r="AN745" i="3" s="1"/>
  <c r="AX784" i="2"/>
  <c r="AY784" i="2" s="1"/>
  <c r="AN746" i="3" s="1"/>
  <c r="AX785" i="2"/>
  <c r="AY785" i="2" s="1"/>
  <c r="AN747" i="3" s="1"/>
  <c r="AX786" i="2"/>
  <c r="AY786" i="2" s="1"/>
  <c r="AN748" i="3" s="1"/>
  <c r="AX787" i="2"/>
  <c r="AY787" i="2" s="1"/>
  <c r="AN749" i="3" s="1"/>
  <c r="AX788" i="2"/>
  <c r="AY788" i="2" s="1"/>
  <c r="AN750" i="3" s="1"/>
  <c r="AX789" i="2"/>
  <c r="AY789" i="2" s="1"/>
  <c r="AN751" i="3" s="1"/>
  <c r="AX790" i="2"/>
  <c r="AY790" i="2" s="1"/>
  <c r="AN752" i="3" s="1"/>
  <c r="AX791" i="2"/>
  <c r="AY791" i="2" s="1"/>
  <c r="AN753" i="3" s="1"/>
  <c r="AX792" i="2"/>
  <c r="AY792" i="2" s="1"/>
  <c r="AN754" i="3" s="1"/>
  <c r="AX793" i="2"/>
  <c r="AY793" i="2" s="1"/>
  <c r="AN755" i="3" s="1"/>
  <c r="AX794" i="2"/>
  <c r="AY794" i="2" s="1"/>
  <c r="AN756" i="3" s="1"/>
  <c r="AX795" i="2"/>
  <c r="AY795" i="2" s="1"/>
  <c r="AN757" i="3" s="1"/>
  <c r="AX796" i="2"/>
  <c r="AY796" i="2" s="1"/>
  <c r="AN758" i="3" s="1"/>
  <c r="AX797" i="2"/>
  <c r="AY797" i="2" s="1"/>
  <c r="AN759" i="3" s="1"/>
  <c r="AX798" i="2"/>
  <c r="AY798" i="2" s="1"/>
  <c r="AN760" i="3" s="1"/>
  <c r="AX799" i="2"/>
  <c r="AY799" i="2" s="1"/>
  <c r="AN761" i="3" s="1"/>
  <c r="AX800" i="2"/>
  <c r="AY800" i="2" s="1"/>
  <c r="AN762" i="3" s="1"/>
  <c r="AX801" i="2"/>
  <c r="AY801" i="2" s="1"/>
  <c r="AN763" i="3" s="1"/>
  <c r="AX802" i="2"/>
  <c r="AY802" i="2" s="1"/>
  <c r="AN764" i="3" s="1"/>
  <c r="AX803" i="2"/>
  <c r="AY803" i="2" s="1"/>
  <c r="AN765" i="3" s="1"/>
  <c r="AX804" i="2"/>
  <c r="AY804" i="2" s="1"/>
  <c r="AN766" i="3" s="1"/>
  <c r="AX805" i="2"/>
  <c r="AY805" i="2" s="1"/>
  <c r="AN767" i="3" s="1"/>
  <c r="AX806" i="2"/>
  <c r="AY806" i="2" s="1"/>
  <c r="AN768" i="3" s="1"/>
  <c r="AX807" i="2"/>
  <c r="AY807" i="2" s="1"/>
  <c r="AN769" i="3" s="1"/>
  <c r="AX808" i="2"/>
  <c r="AY808" i="2" s="1"/>
  <c r="AN770" i="3" s="1"/>
  <c r="AX809" i="2"/>
  <c r="AY809" i="2" s="1"/>
  <c r="AX810" i="2"/>
  <c r="AY810" i="2" s="1"/>
  <c r="AN771" i="3" s="1"/>
  <c r="AX811" i="2"/>
  <c r="AY811" i="2" s="1"/>
  <c r="AN772" i="3" s="1"/>
  <c r="AX812" i="2"/>
  <c r="AY812" i="2" s="1"/>
  <c r="AX813" i="2"/>
  <c r="AY813" i="2" s="1"/>
  <c r="AN774" i="3" s="1"/>
  <c r="AX814" i="2"/>
  <c r="AY814" i="2" s="1"/>
  <c r="AN775" i="3" s="1"/>
  <c r="AX815" i="2"/>
  <c r="AY815" i="2" s="1"/>
  <c r="AN776" i="3" s="1"/>
  <c r="AX816" i="2"/>
  <c r="AY816" i="2" s="1"/>
  <c r="AN777" i="3" s="1"/>
  <c r="AX817" i="2"/>
  <c r="AY817" i="2" s="1"/>
  <c r="AN778" i="3" s="1"/>
  <c r="AX818" i="2"/>
  <c r="AY818" i="2" s="1"/>
  <c r="AN779" i="3" s="1"/>
  <c r="AX819" i="2"/>
  <c r="AY819" i="2" s="1"/>
  <c r="AN780" i="3" s="1"/>
  <c r="AX820" i="2"/>
  <c r="AY820" i="2" s="1"/>
  <c r="AN781" i="3" s="1"/>
  <c r="AX821" i="2"/>
  <c r="AY821" i="2" s="1"/>
  <c r="AX822" i="2"/>
  <c r="AY822" i="2" s="1"/>
  <c r="AX823" i="2"/>
  <c r="AY823" i="2" s="1"/>
  <c r="AX824" i="2"/>
  <c r="AY824" i="2" s="1"/>
  <c r="AX825" i="2"/>
  <c r="AY825" i="2" s="1"/>
  <c r="AX826" i="2"/>
  <c r="AY826" i="2" s="1"/>
  <c r="AX827" i="2"/>
  <c r="AY827" i="2" s="1"/>
  <c r="AX828" i="2"/>
  <c r="AY828" i="2" s="1"/>
  <c r="AX829" i="2"/>
  <c r="AY829" i="2" s="1"/>
  <c r="AX830" i="2"/>
  <c r="AY830" i="2" s="1"/>
  <c r="AX831" i="2"/>
  <c r="AY831" i="2" s="1"/>
  <c r="AX832" i="2"/>
  <c r="AY832" i="2" s="1"/>
  <c r="AX833" i="2"/>
  <c r="AY833" i="2" s="1"/>
  <c r="AX834" i="2"/>
  <c r="AY834" i="2" s="1"/>
  <c r="AX835" i="2"/>
  <c r="AY835" i="2" s="1"/>
  <c r="AX836" i="2"/>
  <c r="AY836" i="2" s="1"/>
  <c r="AX837" i="2"/>
  <c r="AY837" i="2" s="1"/>
  <c r="AX838" i="2"/>
  <c r="AY838" i="2" s="1"/>
  <c r="AX839" i="2"/>
  <c r="AY839" i="2" s="1"/>
  <c r="AX840" i="2"/>
  <c r="AY840" i="2" s="1"/>
  <c r="AX841" i="2"/>
  <c r="AY841" i="2" s="1"/>
  <c r="AX842" i="2"/>
  <c r="AY842" i="2" s="1"/>
  <c r="AX843" i="2"/>
  <c r="AY843" i="2" s="1"/>
  <c r="AX844" i="2"/>
  <c r="AY844" i="2" s="1"/>
  <c r="AX845" i="2"/>
  <c r="AY845" i="2" s="1"/>
  <c r="AX846" i="2"/>
  <c r="AY846" i="2" s="1"/>
  <c r="AX847" i="2"/>
  <c r="AY847" i="2" s="1"/>
  <c r="AX848" i="2"/>
  <c r="AY848" i="2" s="1"/>
  <c r="AX849" i="2"/>
  <c r="AY849" i="2" s="1"/>
  <c r="AX850" i="2"/>
  <c r="AY850" i="2" s="1"/>
  <c r="AX851" i="2"/>
  <c r="AY851" i="2" s="1"/>
  <c r="AX852" i="2"/>
  <c r="AY852" i="2" s="1"/>
  <c r="AX853" i="2"/>
  <c r="AY853" i="2" s="1"/>
  <c r="AX854" i="2"/>
  <c r="AY854" i="2" s="1"/>
  <c r="AX855" i="2"/>
  <c r="AY855" i="2" s="1"/>
  <c r="AX856" i="2"/>
  <c r="AY856" i="2" s="1"/>
  <c r="AX857" i="2"/>
  <c r="AY857" i="2" s="1"/>
  <c r="AX858" i="2"/>
  <c r="AY858" i="2" s="1"/>
  <c r="AX859" i="2"/>
  <c r="AY859" i="2" s="1"/>
  <c r="AX860" i="2"/>
  <c r="AY860" i="2" s="1"/>
  <c r="AX861" i="2"/>
  <c r="AY861" i="2" s="1"/>
  <c r="AX862" i="2"/>
  <c r="AY862" i="2" s="1"/>
  <c r="AX863" i="2"/>
  <c r="AY863" i="2" s="1"/>
  <c r="AX864" i="2"/>
  <c r="AY864" i="2" s="1"/>
  <c r="AX865" i="2"/>
  <c r="AY865" i="2" s="1"/>
  <c r="AX866" i="2"/>
  <c r="AY866" i="2" s="1"/>
  <c r="AX867" i="2"/>
  <c r="AY867" i="2" s="1"/>
  <c r="AX868" i="2"/>
  <c r="AY868" i="2" s="1"/>
  <c r="AX869" i="2"/>
  <c r="AY869" i="2" s="1"/>
  <c r="AX870" i="2"/>
  <c r="AY870" i="2" s="1"/>
  <c r="AX871" i="2"/>
  <c r="AY871" i="2" s="1"/>
  <c r="AX872" i="2"/>
  <c r="AY872" i="2" s="1"/>
  <c r="AX873" i="2"/>
  <c r="AY873" i="2" s="1"/>
  <c r="AX874" i="2"/>
  <c r="AY874" i="2" s="1"/>
  <c r="AX875" i="2"/>
  <c r="AY875" i="2" s="1"/>
  <c r="AX876" i="2"/>
  <c r="AY876" i="2" s="1"/>
  <c r="AX877" i="2"/>
  <c r="AY877" i="2" s="1"/>
  <c r="AX878" i="2"/>
  <c r="AY878" i="2" s="1"/>
  <c r="AX879" i="2"/>
  <c r="AY879" i="2" s="1"/>
  <c r="AX880" i="2"/>
  <c r="AY880" i="2" s="1"/>
  <c r="AX881" i="2"/>
  <c r="AY881" i="2" s="1"/>
  <c r="AX882" i="2"/>
  <c r="AY882" i="2" s="1"/>
  <c r="AX883" i="2"/>
  <c r="AY883" i="2" s="1"/>
  <c r="AX884" i="2"/>
  <c r="AY884" i="2" s="1"/>
  <c r="AX885" i="2"/>
  <c r="AY885" i="2" s="1"/>
  <c r="AX886" i="2"/>
  <c r="AY886" i="2" s="1"/>
  <c r="AX887" i="2"/>
  <c r="AY887" i="2" s="1"/>
  <c r="AX888" i="2"/>
  <c r="AY888" i="2" s="1"/>
  <c r="AX889" i="2"/>
  <c r="AY889" i="2" s="1"/>
  <c r="AX890" i="2"/>
  <c r="AY890" i="2" s="1"/>
  <c r="AX891" i="2"/>
  <c r="AY891" i="2" s="1"/>
  <c r="AX892" i="2"/>
  <c r="AY892" i="2" s="1"/>
  <c r="AX893" i="2"/>
  <c r="AY893" i="2" s="1"/>
  <c r="AX894" i="2"/>
  <c r="AY894" i="2" s="1"/>
  <c r="AX895" i="2"/>
  <c r="AY895" i="2" s="1"/>
  <c r="AX896" i="2"/>
  <c r="AY896" i="2" s="1"/>
  <c r="AX897" i="2"/>
  <c r="AY897" i="2" s="1"/>
  <c r="AX898" i="2"/>
  <c r="AY898" i="2" s="1"/>
  <c r="AX899" i="2"/>
  <c r="AY899" i="2" s="1"/>
  <c r="AY174" i="2"/>
  <c r="AN168" i="3" s="1"/>
  <c r="AY179" i="2"/>
  <c r="AN173" i="3" s="1"/>
  <c r="AY227" i="2"/>
  <c r="AN220" i="3" s="1"/>
  <c r="AY330" i="2"/>
  <c r="AN319" i="3" s="1"/>
  <c r="AY364" i="2"/>
  <c r="AN352" i="3" s="1"/>
  <c r="AY366" i="2"/>
  <c r="AN354" i="3" s="1"/>
  <c r="AY484" i="2"/>
  <c r="AN466" i="3" s="1"/>
  <c r="AX3" i="2"/>
  <c r="AY3" i="2" s="1"/>
  <c r="AN3" i="3" s="1"/>
  <c r="BM47" i="3" l="1"/>
  <c r="BZ47" i="3"/>
  <c r="BM59" i="3"/>
  <c r="BZ59" i="3"/>
  <c r="BM144" i="3"/>
  <c r="BZ144" i="3"/>
  <c r="BM122" i="3"/>
  <c r="BZ122" i="3"/>
  <c r="BM26" i="3"/>
  <c r="BZ26" i="3"/>
  <c r="BM116" i="3"/>
  <c r="BZ116" i="3"/>
  <c r="BW59" i="3"/>
  <c r="BV56" i="3"/>
  <c r="BW56" i="3" s="1"/>
  <c r="BM78" i="3"/>
  <c r="BZ78" i="3"/>
  <c r="BM537" i="3"/>
  <c r="BZ537" i="3"/>
  <c r="BM425" i="3"/>
  <c r="BZ425" i="3"/>
  <c r="BM501" i="3"/>
  <c r="BZ501" i="3"/>
  <c r="BM575" i="3"/>
  <c r="BZ575" i="3"/>
  <c r="BM58" i="3"/>
  <c r="BZ58" i="3"/>
  <c r="BM64" i="3"/>
  <c r="BZ64" i="3"/>
  <c r="BM301" i="3"/>
  <c r="BZ301" i="3"/>
  <c r="BM272" i="3"/>
  <c r="BZ272" i="3"/>
  <c r="BM186" i="3"/>
  <c r="BZ186" i="3"/>
  <c r="BM185" i="3"/>
  <c r="BZ185" i="3"/>
  <c r="BM769" i="3"/>
  <c r="BZ769" i="3"/>
  <c r="BM657" i="3"/>
  <c r="BZ657" i="3"/>
  <c r="BM157" i="3"/>
  <c r="BZ157" i="3"/>
  <c r="BM279" i="3"/>
  <c r="BZ279" i="3"/>
  <c r="BV137" i="3"/>
  <c r="BM256" i="3"/>
  <c r="BZ256" i="3"/>
  <c r="BM167" i="3"/>
  <c r="BZ167" i="3"/>
  <c r="BM767" i="3"/>
  <c r="BZ767" i="3"/>
  <c r="BM764" i="3"/>
  <c r="BZ764" i="3"/>
  <c r="BM759" i="3"/>
  <c r="BZ759" i="3"/>
  <c r="BM756" i="3"/>
  <c r="BZ756" i="3"/>
  <c r="BM710" i="3"/>
  <c r="BZ710" i="3"/>
  <c r="BM687" i="3"/>
  <c r="BZ687" i="3"/>
  <c r="BM673" i="3"/>
  <c r="BZ673" i="3"/>
  <c r="BM670" i="3"/>
  <c r="BZ670" i="3"/>
  <c r="BM659" i="3"/>
  <c r="BZ659" i="3"/>
  <c r="BM611" i="3"/>
  <c r="BZ611" i="3"/>
  <c r="BM603" i="3"/>
  <c r="BZ603" i="3"/>
  <c r="BM598" i="3"/>
  <c r="BZ598" i="3"/>
  <c r="BM593" i="3"/>
  <c r="BZ593" i="3"/>
  <c r="BM573" i="3"/>
  <c r="BZ573" i="3"/>
  <c r="BM503" i="3"/>
  <c r="BZ503" i="3"/>
  <c r="BM492" i="3"/>
  <c r="BZ492" i="3"/>
  <c r="BM491" i="3"/>
  <c r="BZ491" i="3"/>
  <c r="BM441" i="3"/>
  <c r="BZ441" i="3"/>
  <c r="BM435" i="3"/>
  <c r="BZ435" i="3"/>
  <c r="BM423" i="3"/>
  <c r="BZ423" i="3"/>
  <c r="BM408" i="3"/>
  <c r="BZ408" i="3"/>
  <c r="BM404" i="3"/>
  <c r="BZ404" i="3"/>
  <c r="BM402" i="3"/>
  <c r="BZ402" i="3"/>
  <c r="BM350" i="3"/>
  <c r="BZ350" i="3"/>
  <c r="BM318" i="3"/>
  <c r="BZ318" i="3"/>
  <c r="BM273" i="3"/>
  <c r="BZ273" i="3"/>
  <c r="BM165" i="3"/>
  <c r="BZ165" i="3"/>
  <c r="BM163" i="3"/>
  <c r="BZ163" i="3"/>
  <c r="BM530" i="3"/>
  <c r="BZ530" i="3"/>
  <c r="BM40" i="3"/>
  <c r="BZ40" i="3"/>
  <c r="BM487" i="3"/>
  <c r="BZ487" i="3"/>
  <c r="BM360" i="3"/>
  <c r="BZ360" i="3"/>
  <c r="BM306" i="3"/>
  <c r="BZ306" i="3"/>
  <c r="BM417" i="3"/>
  <c r="BZ417" i="3"/>
  <c r="BM388" i="3"/>
  <c r="BZ388" i="3"/>
  <c r="BM718" i="3"/>
  <c r="BZ718" i="3"/>
  <c r="BM140" i="3"/>
  <c r="BZ140" i="3"/>
  <c r="BM509" i="3"/>
  <c r="BZ509" i="3"/>
  <c r="BM397" i="3"/>
  <c r="BZ397" i="3"/>
  <c r="BM392" i="3"/>
  <c r="BZ392" i="3"/>
  <c r="BM677" i="3"/>
  <c r="BZ677" i="3"/>
  <c r="BV677" i="3"/>
  <c r="BW677" i="3" s="1"/>
  <c r="BM344" i="3"/>
  <c r="BZ344" i="3"/>
  <c r="BM311" i="3"/>
  <c r="BZ311" i="3"/>
  <c r="BM178" i="3"/>
  <c r="BZ178" i="3"/>
  <c r="BM154" i="3"/>
  <c r="BZ154" i="3"/>
  <c r="BM60" i="3"/>
  <c r="BZ60" i="3"/>
  <c r="BM50" i="3"/>
  <c r="BZ50" i="3"/>
  <c r="BM208" i="3"/>
  <c r="BZ208" i="3"/>
  <c r="BM304" i="3"/>
  <c r="BZ304" i="3"/>
  <c r="BM61" i="3"/>
  <c r="BZ61" i="3"/>
  <c r="BM367" i="3"/>
  <c r="BZ367" i="3"/>
  <c r="BM234" i="3"/>
  <c r="BZ234" i="3"/>
  <c r="BM237" i="3"/>
  <c r="BZ237" i="3"/>
  <c r="BM257" i="3"/>
  <c r="BZ257" i="3"/>
  <c r="BM168" i="3"/>
  <c r="BZ168" i="3"/>
  <c r="BM159" i="3"/>
  <c r="BZ159" i="3"/>
  <c r="BM155" i="3"/>
  <c r="BZ155" i="3"/>
  <c r="BM152" i="3"/>
  <c r="BZ152" i="3"/>
  <c r="BM145" i="3"/>
  <c r="BZ145" i="3"/>
  <c r="BM126" i="3"/>
  <c r="BZ126" i="3"/>
  <c r="BM104" i="3"/>
  <c r="BZ104" i="3"/>
  <c r="BM92" i="3"/>
  <c r="BZ92" i="3"/>
  <c r="BM359" i="3"/>
  <c r="BZ359" i="3"/>
  <c r="BM363" i="3"/>
  <c r="BZ363" i="3"/>
  <c r="BM362" i="3"/>
  <c r="BZ362" i="3"/>
  <c r="BM369" i="3"/>
  <c r="BZ369" i="3"/>
  <c r="BM373" i="3"/>
  <c r="BZ373" i="3"/>
  <c r="BM368" i="3"/>
  <c r="BZ368" i="3"/>
  <c r="BM370" i="3"/>
  <c r="BZ370" i="3"/>
  <c r="BM376" i="3"/>
  <c r="BZ376" i="3"/>
  <c r="BM389" i="3"/>
  <c r="BZ389" i="3"/>
  <c r="BM385" i="3"/>
  <c r="BZ385" i="3"/>
  <c r="BM850" i="3"/>
  <c r="M850" i="3"/>
  <c r="L850" i="3"/>
  <c r="AD850" i="3"/>
  <c r="X850" i="3"/>
  <c r="S850" i="3"/>
  <c r="AB850" i="3"/>
  <c r="Y850" i="3"/>
  <c r="BM405" i="3"/>
  <c r="BZ405" i="3"/>
  <c r="BM414" i="3"/>
  <c r="BZ414" i="3"/>
  <c r="BM339" i="3"/>
  <c r="BZ339" i="3"/>
  <c r="BM345" i="3"/>
  <c r="BZ345" i="3"/>
  <c r="BM287" i="3"/>
  <c r="BZ287" i="3"/>
  <c r="BM292" i="3"/>
  <c r="BZ292" i="3"/>
  <c r="BM329" i="3"/>
  <c r="BZ329" i="3"/>
  <c r="BM326" i="3"/>
  <c r="BZ326" i="3"/>
  <c r="BM857" i="3"/>
  <c r="M857" i="3"/>
  <c r="L857" i="3"/>
  <c r="AD857" i="3"/>
  <c r="X857" i="3"/>
  <c r="V857" i="3"/>
  <c r="S857" i="3"/>
  <c r="AB857" i="3"/>
  <c r="Y857" i="3"/>
  <c r="BM629" i="3"/>
  <c r="BZ629" i="3"/>
  <c r="BM428" i="3"/>
  <c r="BZ428" i="3"/>
  <c r="BM430" i="3"/>
  <c r="BZ430" i="3"/>
  <c r="BM460" i="3"/>
  <c r="BZ460" i="3"/>
  <c r="BM323" i="3"/>
  <c r="BZ323" i="3"/>
  <c r="BM319" i="3"/>
  <c r="BZ319" i="3"/>
  <c r="BM310" i="3"/>
  <c r="BZ310" i="3"/>
  <c r="BM308" i="3"/>
  <c r="BZ308" i="3"/>
  <c r="BM300" i="3"/>
  <c r="BZ300" i="3"/>
  <c r="BM282" i="3"/>
  <c r="BZ282" i="3"/>
  <c r="BM114" i="3"/>
  <c r="BZ114" i="3"/>
  <c r="BM454" i="3"/>
  <c r="BZ454" i="3"/>
  <c r="BM458" i="3"/>
  <c r="BZ458" i="3"/>
  <c r="BM459" i="3"/>
  <c r="BZ459" i="3"/>
  <c r="BM853" i="3"/>
  <c r="M853" i="3"/>
  <c r="L853" i="3"/>
  <c r="AD853" i="3"/>
  <c r="X853" i="3"/>
  <c r="V853" i="3"/>
  <c r="S853" i="3"/>
  <c r="AB853" i="3"/>
  <c r="Y853" i="3"/>
  <c r="BM475" i="3"/>
  <c r="BZ475" i="3"/>
  <c r="BM479" i="3"/>
  <c r="BZ479" i="3"/>
  <c r="BM852" i="3"/>
  <c r="M852" i="3"/>
  <c r="L852" i="3"/>
  <c r="AD852" i="3"/>
  <c r="X852" i="3"/>
  <c r="V852" i="3"/>
  <c r="S852" i="3"/>
  <c r="AB852" i="3"/>
  <c r="Y852" i="3"/>
  <c r="BM485" i="3"/>
  <c r="BZ485" i="3"/>
  <c r="BM488" i="3"/>
  <c r="BZ488" i="3"/>
  <c r="BM848" i="3"/>
  <c r="M848" i="3"/>
  <c r="L848" i="3"/>
  <c r="AD848" i="3"/>
  <c r="X848" i="3"/>
  <c r="V848" i="3"/>
  <c r="S848" i="3"/>
  <c r="AB848" i="3"/>
  <c r="Y848" i="3"/>
  <c r="BM480" i="3"/>
  <c r="BZ480" i="3"/>
  <c r="BM516" i="3"/>
  <c r="BZ516" i="3"/>
  <c r="BM515" i="3"/>
  <c r="BZ515" i="3"/>
  <c r="BM529" i="3"/>
  <c r="BZ529" i="3"/>
  <c r="BM535" i="3"/>
  <c r="BZ535" i="3"/>
  <c r="BU541" i="3"/>
  <c r="BM551" i="3"/>
  <c r="BZ551" i="3"/>
  <c r="BM540" i="3"/>
  <c r="BZ540" i="3"/>
  <c r="BM562" i="3"/>
  <c r="BZ562" i="3"/>
  <c r="BM561" i="3"/>
  <c r="BZ561" i="3"/>
  <c r="BM847" i="3"/>
  <c r="M847" i="3"/>
  <c r="L847" i="3"/>
  <c r="AD847" i="3"/>
  <c r="S847" i="3"/>
  <c r="Y847" i="3"/>
  <c r="BM846" i="3"/>
  <c r="M846" i="3"/>
  <c r="L846" i="3"/>
  <c r="AD846" i="3"/>
  <c r="V846" i="3"/>
  <c r="S846" i="3"/>
  <c r="Y846" i="3"/>
  <c r="BM568" i="3"/>
  <c r="BZ568" i="3"/>
  <c r="BM586" i="3"/>
  <c r="BZ586" i="3"/>
  <c r="BM587" i="3"/>
  <c r="BZ587" i="3"/>
  <c r="BM844" i="3"/>
  <c r="M844" i="3"/>
  <c r="L844" i="3"/>
  <c r="V844" i="3"/>
  <c r="S844" i="3"/>
  <c r="AB844" i="3"/>
  <c r="Y844" i="3"/>
  <c r="BM594" i="3"/>
  <c r="BZ594" i="3"/>
  <c r="BM592" i="3"/>
  <c r="BZ592" i="3"/>
  <c r="BM602" i="3"/>
  <c r="BZ602" i="3"/>
  <c r="BM599" i="3"/>
  <c r="BZ599" i="3"/>
  <c r="BM610" i="3"/>
  <c r="BZ610" i="3"/>
  <c r="BM453" i="3"/>
  <c r="BZ453" i="3"/>
  <c r="BM843" i="3"/>
  <c r="M843" i="3"/>
  <c r="L843" i="3"/>
  <c r="AD843" i="3"/>
  <c r="X843" i="3"/>
  <c r="V843" i="3"/>
  <c r="S843" i="3"/>
  <c r="AB843" i="3"/>
  <c r="Y843" i="3"/>
  <c r="BM290" i="3"/>
  <c r="BZ290" i="3"/>
  <c r="BM269" i="3"/>
  <c r="BZ269" i="3"/>
  <c r="BM261" i="3"/>
  <c r="BZ261" i="3"/>
  <c r="BM619" i="3"/>
  <c r="BZ619" i="3"/>
  <c r="BM842" i="3"/>
  <c r="M842" i="3"/>
  <c r="L842" i="3"/>
  <c r="AD842" i="3"/>
  <c r="X842" i="3"/>
  <c r="V842" i="3"/>
  <c r="S842" i="3"/>
  <c r="AB842" i="3"/>
  <c r="Y842" i="3"/>
  <c r="BM244" i="3"/>
  <c r="BZ244" i="3"/>
  <c r="BM229" i="3"/>
  <c r="BZ229" i="3"/>
  <c r="BM222" i="3"/>
  <c r="BZ222" i="3"/>
  <c r="BM202" i="3"/>
  <c r="BZ202" i="3"/>
  <c r="BM841" i="3"/>
  <c r="M841" i="3"/>
  <c r="L841" i="3"/>
  <c r="AD841" i="3"/>
  <c r="X841" i="3"/>
  <c r="V841" i="3"/>
  <c r="S841" i="3"/>
  <c r="AB841" i="3"/>
  <c r="Y841" i="3"/>
  <c r="BM628" i="3"/>
  <c r="BZ628" i="3"/>
  <c r="BM635" i="3"/>
  <c r="BZ635" i="3"/>
  <c r="BM840" i="3"/>
  <c r="M840" i="3"/>
  <c r="L840" i="3"/>
  <c r="AD840" i="3"/>
  <c r="X840" i="3"/>
  <c r="V840" i="3"/>
  <c r="S840" i="3"/>
  <c r="AB840" i="3"/>
  <c r="Y840" i="3"/>
  <c r="BM839" i="3"/>
  <c r="M839" i="3"/>
  <c r="L839" i="3"/>
  <c r="AD839" i="3"/>
  <c r="X839" i="3"/>
  <c r="V839" i="3"/>
  <c r="S839" i="3"/>
  <c r="AB839" i="3"/>
  <c r="Y839" i="3"/>
  <c r="BM645" i="3"/>
  <c r="BZ645" i="3"/>
  <c r="BM642" i="3"/>
  <c r="BZ642" i="3"/>
  <c r="BM203" i="3"/>
  <c r="BZ203" i="3"/>
  <c r="BM22" i="3"/>
  <c r="BZ22" i="3"/>
  <c r="BM739" i="3"/>
  <c r="BZ739" i="3"/>
  <c r="BM672" i="3"/>
  <c r="BZ672" i="3"/>
  <c r="BM361" i="3"/>
  <c r="BZ361" i="3"/>
  <c r="BM358" i="3"/>
  <c r="BZ358" i="3"/>
  <c r="BM204" i="3"/>
  <c r="BZ204" i="3"/>
  <c r="BM146" i="3"/>
  <c r="BZ146" i="3"/>
  <c r="BM68" i="3"/>
  <c r="BZ68" i="3"/>
  <c r="BM406" i="3"/>
  <c r="BZ406" i="3"/>
  <c r="BM452" i="3"/>
  <c r="BZ452" i="3"/>
  <c r="BM410" i="3"/>
  <c r="BZ410" i="3"/>
  <c r="BS379" i="3"/>
  <c r="BM643" i="3"/>
  <c r="BZ643" i="3"/>
  <c r="BM655" i="3"/>
  <c r="BZ655" i="3"/>
  <c r="BM661" i="3"/>
  <c r="BZ661" i="3"/>
  <c r="BM666" i="3"/>
  <c r="BZ666" i="3"/>
  <c r="BM671" i="3"/>
  <c r="BZ671" i="3"/>
  <c r="BM675" i="3"/>
  <c r="BZ675" i="3"/>
  <c r="BM166" i="3"/>
  <c r="BZ166" i="3"/>
  <c r="BM683" i="3"/>
  <c r="BZ683" i="3"/>
  <c r="BM161" i="3"/>
  <c r="BZ161" i="3"/>
  <c r="BM143" i="3"/>
  <c r="BZ143" i="3"/>
  <c r="BM138" i="3"/>
  <c r="BZ138" i="3"/>
  <c r="BM109" i="3"/>
  <c r="BZ109" i="3"/>
  <c r="BM681" i="3"/>
  <c r="BZ681" i="3"/>
  <c r="BM682" i="3"/>
  <c r="BZ682" i="3"/>
  <c r="BM838" i="3"/>
  <c r="M838" i="3"/>
  <c r="L838" i="3"/>
  <c r="AD838" i="3"/>
  <c r="X838" i="3"/>
  <c r="V838" i="3"/>
  <c r="S838" i="3"/>
  <c r="AB838" i="3"/>
  <c r="Y838" i="3"/>
  <c r="BM837" i="3"/>
  <c r="M837" i="3"/>
  <c r="L837" i="3"/>
  <c r="AD837" i="3"/>
  <c r="X837" i="3"/>
  <c r="S837" i="3"/>
  <c r="AB837" i="3"/>
  <c r="Y837" i="3"/>
  <c r="BM836" i="3"/>
  <c r="M836" i="3"/>
  <c r="L836" i="3"/>
  <c r="AD836" i="3"/>
  <c r="X836" i="3"/>
  <c r="V836" i="3"/>
  <c r="S836" i="3"/>
  <c r="AB836" i="3"/>
  <c r="Y836" i="3"/>
  <c r="BM835" i="3"/>
  <c r="M835" i="3"/>
  <c r="L835" i="3"/>
  <c r="AD835" i="3"/>
  <c r="X835" i="3"/>
  <c r="V835" i="3"/>
  <c r="S835" i="3"/>
  <c r="AB835" i="3"/>
  <c r="Y835" i="3"/>
  <c r="BM834" i="3"/>
  <c r="M834" i="3"/>
  <c r="L834" i="3"/>
  <c r="AD834" i="3"/>
  <c r="X834" i="3"/>
  <c r="V834" i="3"/>
  <c r="S834" i="3"/>
  <c r="AB834" i="3"/>
  <c r="Y834" i="3"/>
  <c r="AB809" i="3"/>
  <c r="AB811" i="3"/>
  <c r="AB823" i="3"/>
  <c r="AB813" i="3"/>
  <c r="AB815" i="3"/>
  <c r="BM833" i="3"/>
  <c r="M833" i="3"/>
  <c r="L833" i="3"/>
  <c r="AD833" i="3"/>
  <c r="X833" i="3"/>
  <c r="V833" i="3"/>
  <c r="S833" i="3"/>
  <c r="AB833" i="3"/>
  <c r="Y833" i="3"/>
  <c r="BM832" i="3"/>
  <c r="M832" i="3"/>
  <c r="L832" i="3"/>
  <c r="AD832" i="3"/>
  <c r="X832" i="3"/>
  <c r="V832" i="3"/>
  <c r="S832" i="3"/>
  <c r="AB832" i="3"/>
  <c r="Y832" i="3"/>
  <c r="AB807" i="3"/>
  <c r="AB803" i="3"/>
  <c r="AB805" i="3"/>
  <c r="AB808" i="3"/>
  <c r="BM831" i="3"/>
  <c r="M831" i="3"/>
  <c r="L831" i="3"/>
  <c r="AD831" i="3"/>
  <c r="X831" i="3"/>
  <c r="V831" i="3"/>
  <c r="S831" i="3"/>
  <c r="AB831" i="3"/>
  <c r="Y831" i="3"/>
  <c r="BM700" i="3"/>
  <c r="BZ700" i="3"/>
  <c r="BM704" i="3"/>
  <c r="BZ704" i="3"/>
  <c r="BM698" i="3"/>
  <c r="BZ698" i="3"/>
  <c r="BM707" i="3"/>
  <c r="BZ707" i="3"/>
  <c r="BM819" i="3"/>
  <c r="M819" i="3"/>
  <c r="L819" i="3"/>
  <c r="AD819" i="3"/>
  <c r="X819" i="3"/>
  <c r="V819" i="3"/>
  <c r="S819" i="3"/>
  <c r="AB819" i="3"/>
  <c r="Y819" i="3"/>
  <c r="BM193" i="3"/>
  <c r="BZ193" i="3"/>
  <c r="BM770" i="3"/>
  <c r="BZ770" i="3"/>
  <c r="BM757" i="3"/>
  <c r="BZ757" i="3"/>
  <c r="BM749" i="3"/>
  <c r="BZ749" i="3"/>
  <c r="BM747" i="3"/>
  <c r="BZ747" i="3"/>
  <c r="BM715" i="3"/>
  <c r="BZ715" i="3"/>
  <c r="AB797" i="3"/>
  <c r="Y801" i="3"/>
  <c r="Y806" i="3"/>
  <c r="AQ45" i="3"/>
  <c r="BZ127" i="3"/>
  <c r="BZ125" i="3"/>
  <c r="BZ93" i="3"/>
  <c r="BV771" i="3"/>
  <c r="BS771" i="3"/>
  <c r="BZ773" i="3"/>
  <c r="BZ775" i="3"/>
  <c r="BM802" i="3"/>
  <c r="M802" i="3"/>
  <c r="L802" i="3"/>
  <c r="AD802" i="3"/>
  <c r="X802" i="3"/>
  <c r="V802" i="3"/>
  <c r="S802" i="3"/>
  <c r="AB802" i="3"/>
  <c r="Y802" i="3"/>
  <c r="BZ174" i="3"/>
  <c r="BZ103" i="3"/>
  <c r="BZ74" i="3"/>
  <c r="BM798" i="3"/>
  <c r="M798" i="3"/>
  <c r="L798" i="3"/>
  <c r="AD798" i="3"/>
  <c r="X798" i="3"/>
  <c r="V798" i="3"/>
  <c r="S798" i="3"/>
  <c r="Y798" i="3"/>
  <c r="BZ77" i="3"/>
  <c r="BZ79" i="3"/>
  <c r="BM796" i="3"/>
  <c r="M796" i="3"/>
  <c r="L796" i="3"/>
  <c r="AD796" i="3"/>
  <c r="X796" i="3"/>
  <c r="V796" i="3"/>
  <c r="S796" i="3"/>
  <c r="Y796" i="3"/>
  <c r="BZ71" i="3"/>
  <c r="Y826" i="3"/>
  <c r="AB826" i="3"/>
  <c r="L824" i="3"/>
  <c r="Y829" i="3"/>
  <c r="Y825" i="3"/>
  <c r="L827" i="3"/>
  <c r="Y821" i="3"/>
  <c r="L830" i="3"/>
  <c r="L821" i="3"/>
  <c r="Y828" i="3"/>
  <c r="Y822" i="3"/>
  <c r="V822" i="3"/>
  <c r="V825" i="3"/>
  <c r="V826" i="3"/>
  <c r="S826" i="3"/>
  <c r="V828" i="3"/>
  <c r="V821" i="3"/>
  <c r="S821" i="3"/>
  <c r="V829" i="3"/>
  <c r="L829" i="3"/>
  <c r="L826" i="3"/>
  <c r="L822" i="3"/>
  <c r="M828" i="3"/>
  <c r="M825" i="3"/>
  <c r="M821" i="3"/>
  <c r="Y830" i="3"/>
  <c r="Y827" i="3"/>
  <c r="Y824" i="3"/>
  <c r="L828" i="3"/>
  <c r="L825" i="3"/>
  <c r="M830" i="3"/>
  <c r="M827" i="3"/>
  <c r="M824" i="3"/>
  <c r="M829" i="3"/>
  <c r="M826" i="3"/>
  <c r="M822" i="3"/>
  <c r="BM804" i="3"/>
  <c r="M804" i="3"/>
  <c r="L804" i="3"/>
  <c r="V804" i="3"/>
  <c r="S804" i="3"/>
  <c r="AB804" i="3"/>
  <c r="Y804" i="3"/>
  <c r="BM794" i="3"/>
  <c r="M794" i="3"/>
  <c r="L794" i="3"/>
  <c r="AD794" i="3"/>
  <c r="X794" i="3"/>
  <c r="V794" i="3"/>
  <c r="S794" i="3"/>
  <c r="AB794" i="3"/>
  <c r="Y794" i="3"/>
  <c r="BM793" i="3"/>
  <c r="M793" i="3"/>
  <c r="L793" i="3"/>
  <c r="AD793" i="3"/>
  <c r="X793" i="3"/>
  <c r="V793" i="3"/>
  <c r="S793" i="3"/>
  <c r="AB793" i="3"/>
  <c r="BM753" i="3"/>
  <c r="BZ753" i="3"/>
  <c r="BM792" i="3"/>
  <c r="M792" i="3"/>
  <c r="L792" i="3"/>
  <c r="AD792" i="3"/>
  <c r="X792" i="3"/>
  <c r="V792" i="3"/>
  <c r="S792" i="3"/>
  <c r="AB792" i="3"/>
  <c r="Y792" i="3"/>
  <c r="BM731" i="3"/>
  <c r="BZ731" i="3"/>
  <c r="BM686" i="3"/>
  <c r="BZ686" i="3"/>
  <c r="BZ678" i="3"/>
  <c r="AU45" i="3"/>
  <c r="BM536" i="3"/>
  <c r="BZ536" i="3"/>
  <c r="BM520" i="3"/>
  <c r="BZ520" i="3"/>
  <c r="BM512" i="3"/>
  <c r="BZ512" i="3"/>
  <c r="BZ427" i="3"/>
  <c r="AT45" i="3"/>
  <c r="V791" i="3"/>
  <c r="M791" i="3"/>
  <c r="BD45" i="3"/>
  <c r="BZ190" i="3"/>
  <c r="BZ187" i="3"/>
  <c r="BZ169" i="3"/>
  <c r="AR45" i="3"/>
  <c r="BB45" i="3"/>
  <c r="BC45" i="3" s="1"/>
  <c r="BA45" i="3"/>
  <c r="S790" i="3"/>
  <c r="V790" i="3"/>
  <c r="AN45" i="3"/>
  <c r="AS45" i="3"/>
  <c r="BE45" i="3"/>
  <c r="AO45" i="3"/>
  <c r="AZ45" i="3"/>
  <c r="AP45" i="3"/>
  <c r="AW45" i="3"/>
  <c r="AY45" i="3"/>
  <c r="AV45" i="3"/>
  <c r="AX45" i="3"/>
  <c r="BZ106" i="3"/>
  <c r="AB790" i="3"/>
  <c r="BM790" i="3"/>
  <c r="L790" i="3"/>
  <c r="BZ45" i="3"/>
  <c r="BM711" i="3"/>
  <c r="BZ711" i="3"/>
  <c r="BM330" i="3"/>
  <c r="BZ330" i="3"/>
  <c r="BM737" i="3"/>
  <c r="BZ737" i="3"/>
  <c r="BM709" i="3"/>
  <c r="BZ709" i="3"/>
  <c r="BM696" i="3"/>
  <c r="BZ696" i="3"/>
  <c r="BM538" i="3"/>
  <c r="BZ538" i="3"/>
  <c r="BM531" i="3"/>
  <c r="BZ531" i="3"/>
  <c r="BM524" i="3"/>
  <c r="BZ524" i="3"/>
  <c r="BM502" i="3"/>
  <c r="BZ502" i="3"/>
  <c r="BM309" i="3"/>
  <c r="BZ309" i="3"/>
  <c r="BM289" i="3"/>
  <c r="BZ289" i="3"/>
  <c r="BM692" i="3"/>
  <c r="BZ692" i="3"/>
  <c r="BM649" i="3"/>
  <c r="BZ649" i="3"/>
  <c r="BM637" i="3"/>
  <c r="BZ637" i="3"/>
  <c r="BM494" i="3"/>
  <c r="BZ494" i="3"/>
  <c r="BM470" i="3"/>
  <c r="BZ470" i="3"/>
  <c r="BM467" i="3"/>
  <c r="BZ467" i="3"/>
  <c r="BM422" i="3"/>
  <c r="BZ422" i="3"/>
  <c r="BM416" i="3"/>
  <c r="BZ416" i="3"/>
  <c r="BM327" i="3"/>
  <c r="BZ327" i="3"/>
  <c r="BM123" i="3"/>
  <c r="BZ123" i="3"/>
  <c r="BM108" i="3"/>
  <c r="BZ108" i="3"/>
  <c r="BM69" i="3"/>
  <c r="BZ69" i="3"/>
  <c r="BM63" i="3"/>
  <c r="BZ63" i="3"/>
  <c r="BM53" i="3"/>
  <c r="BZ53" i="3"/>
  <c r="BM48" i="3"/>
  <c r="BZ48" i="3"/>
  <c r="BM39" i="3"/>
  <c r="BZ39" i="3"/>
  <c r="BM19" i="3"/>
  <c r="BZ19" i="3"/>
  <c r="AB786" i="3"/>
  <c r="V783" i="3"/>
  <c r="BZ526" i="3"/>
  <c r="BM424" i="3"/>
  <c r="BZ424" i="3"/>
  <c r="BZ325" i="3"/>
  <c r="BZ295" i="3"/>
  <c r="BZ288" i="3"/>
  <c r="BZ283" i="3"/>
  <c r="S97" i="3"/>
  <c r="V158" i="3"/>
  <c r="V122" i="3"/>
  <c r="S64" i="3"/>
  <c r="S385" i="3"/>
  <c r="S301" i="3"/>
  <c r="S449" i="3"/>
  <c r="S428" i="3"/>
  <c r="S407" i="3"/>
  <c r="S324" i="3"/>
  <c r="S287" i="3"/>
  <c r="S256" i="3"/>
  <c r="S77" i="3"/>
  <c r="V461" i="3"/>
  <c r="V426" i="3"/>
  <c r="S485" i="3"/>
  <c r="S368" i="3"/>
  <c r="BM782" i="3"/>
  <c r="S458" i="3"/>
  <c r="S420" i="3"/>
  <c r="S403" i="3"/>
  <c r="S392" i="3"/>
  <c r="S234" i="3"/>
  <c r="S186" i="3"/>
  <c r="S336" i="3"/>
  <c r="V197" i="3"/>
  <c r="S488" i="3"/>
  <c r="S362" i="3"/>
  <c r="S293" i="3"/>
  <c r="S244" i="3"/>
  <c r="S217" i="3"/>
  <c r="S193" i="3"/>
  <c r="V312" i="3"/>
  <c r="S372" i="3"/>
  <c r="V401" i="3"/>
  <c r="V303" i="3"/>
  <c r="V59" i="3"/>
  <c r="S356" i="3"/>
  <c r="S184" i="3"/>
  <c r="V473" i="3"/>
  <c r="V178" i="3"/>
  <c r="M783" i="3"/>
  <c r="BM783" i="3"/>
  <c r="AB783" i="3"/>
  <c r="S51" i="3"/>
  <c r="S487" i="3"/>
  <c r="S474" i="3"/>
  <c r="S213" i="3"/>
  <c r="V126" i="3"/>
  <c r="S493" i="3"/>
  <c r="S486" i="3"/>
  <c r="S389" i="3"/>
  <c r="S329" i="3"/>
  <c r="S245" i="3"/>
  <c r="V338" i="3"/>
  <c r="V225" i="3"/>
  <c r="V143" i="3"/>
  <c r="V103" i="3"/>
  <c r="V71" i="3"/>
  <c r="V25" i="3"/>
  <c r="S405" i="3"/>
  <c r="S386" i="3"/>
  <c r="S369" i="3"/>
  <c r="S257" i="3"/>
  <c r="S133" i="3"/>
  <c r="S111" i="3"/>
  <c r="S74" i="3"/>
  <c r="S61" i="3"/>
  <c r="V381" i="3"/>
  <c r="S450" i="3"/>
  <c r="S418" i="3"/>
  <c r="S395" i="3"/>
  <c r="S360" i="3"/>
  <c r="S346" i="3"/>
  <c r="S221" i="3"/>
  <c r="S209" i="3"/>
  <c r="S200" i="3"/>
  <c r="S194" i="3"/>
  <c r="S67" i="3"/>
  <c r="S49" i="3"/>
  <c r="S18" i="3"/>
  <c r="V166" i="3"/>
  <c r="S166" i="3"/>
  <c r="V145" i="3"/>
  <c r="S145" i="3"/>
  <c r="V494" i="3"/>
  <c r="S479" i="3"/>
  <c r="S466" i="3"/>
  <c r="V452" i="3"/>
  <c r="S430" i="3"/>
  <c r="V430" i="3"/>
  <c r="V417" i="3"/>
  <c r="V397" i="3"/>
  <c r="S397" i="3"/>
  <c r="V388" i="3"/>
  <c r="V290" i="3"/>
  <c r="S290" i="3"/>
  <c r="V211" i="3"/>
  <c r="S211" i="3"/>
  <c r="V208" i="3"/>
  <c r="S208" i="3"/>
  <c r="V190" i="3"/>
  <c r="V53" i="3"/>
  <c r="S475" i="3"/>
  <c r="S151" i="3"/>
  <c r="S66" i="3"/>
  <c r="V359" i="3"/>
  <c r="V154" i="3"/>
  <c r="AB782" i="3"/>
  <c r="S448" i="3"/>
  <c r="S406" i="3"/>
  <c r="S207" i="3"/>
  <c r="S162" i="3"/>
  <c r="S138" i="3"/>
  <c r="V409" i="3"/>
  <c r="V62" i="3"/>
  <c r="S478" i="3"/>
  <c r="S465" i="3"/>
  <c r="S457" i="3"/>
  <c r="S424" i="3"/>
  <c r="S292" i="3"/>
  <c r="S222" i="3"/>
  <c r="S65" i="3"/>
  <c r="S3" i="3"/>
  <c r="V31" i="3"/>
  <c r="M782" i="3"/>
  <c r="S174" i="3"/>
  <c r="V174" i="3"/>
  <c r="S137" i="3"/>
  <c r="V239" i="3"/>
  <c r="V427" i="3"/>
  <c r="S279" i="3"/>
  <c r="V279" i="3"/>
  <c r="S782" i="3"/>
  <c r="S460" i="3"/>
  <c r="S454" i="3"/>
  <c r="S373" i="3"/>
  <c r="S344" i="3"/>
  <c r="S326" i="3"/>
  <c r="S323" i="3"/>
  <c r="S311" i="3"/>
  <c r="S300" i="3"/>
  <c r="S216" i="3"/>
  <c r="S185" i="3"/>
  <c r="S175" i="3"/>
  <c r="S159" i="3"/>
  <c r="V376" i="3"/>
  <c r="V270" i="3"/>
  <c r="S251" i="3"/>
  <c r="V251" i="3"/>
  <c r="BM36" i="3"/>
  <c r="BZ36" i="3"/>
  <c r="BM30" i="3"/>
  <c r="BZ30" i="3"/>
  <c r="BM17" i="3"/>
  <c r="BZ17" i="3"/>
  <c r="BZ5" i="3"/>
  <c r="BM3" i="3"/>
  <c r="BZ3" i="3"/>
  <c r="BM534" i="3"/>
  <c r="BZ534" i="3"/>
  <c r="BM513" i="3"/>
  <c r="BZ513" i="3"/>
  <c r="BM266" i="3"/>
  <c r="BZ266" i="3"/>
  <c r="BM226" i="3"/>
  <c r="BZ226" i="3"/>
  <c r="BM569" i="3"/>
  <c r="BZ569" i="3"/>
  <c r="BS350" i="3"/>
  <c r="BM189" i="3"/>
  <c r="BZ189" i="3"/>
  <c r="BM177" i="3"/>
  <c r="BZ177" i="3"/>
  <c r="BM121" i="3"/>
  <c r="BZ121" i="3"/>
  <c r="BM633" i="3"/>
  <c r="BZ633" i="3"/>
  <c r="BM558" i="3"/>
  <c r="BZ558" i="3"/>
  <c r="BM519" i="3"/>
  <c r="BZ519" i="3"/>
  <c r="BM498" i="3"/>
  <c r="BZ498" i="3"/>
  <c r="BM472" i="3"/>
  <c r="BZ472" i="3"/>
  <c r="BM448" i="3"/>
  <c r="BZ448" i="3"/>
  <c r="BM438" i="3"/>
  <c r="BZ438" i="3"/>
  <c r="BM429" i="3"/>
  <c r="BZ429" i="3"/>
  <c r="BM382" i="3"/>
  <c r="BZ382" i="3"/>
  <c r="BM348" i="3"/>
  <c r="BZ348" i="3"/>
  <c r="BM347" i="3"/>
  <c r="BZ347" i="3"/>
  <c r="BM72" i="3"/>
  <c r="BZ72" i="3"/>
  <c r="BM75" i="3"/>
  <c r="BZ75" i="3"/>
  <c r="BM337" i="3"/>
  <c r="BZ337" i="3"/>
  <c r="BM274" i="3"/>
  <c r="BZ274" i="3"/>
  <c r="BM181" i="3"/>
  <c r="BZ181" i="3"/>
  <c r="BM147" i="3"/>
  <c r="BZ147" i="3"/>
  <c r="BM141" i="3"/>
  <c r="BZ141" i="3"/>
  <c r="BM130" i="3"/>
  <c r="BZ130" i="3"/>
  <c r="BM117" i="3"/>
  <c r="BZ117" i="3"/>
  <c r="BM105" i="3"/>
  <c r="BZ105" i="3"/>
  <c r="BM100" i="3"/>
  <c r="BZ100" i="3"/>
  <c r="BM87" i="3"/>
  <c r="BZ87" i="3"/>
  <c r="BM34" i="3"/>
  <c r="BZ34" i="3"/>
  <c r="BM32" i="3"/>
  <c r="BZ32" i="3"/>
  <c r="BM29" i="3"/>
  <c r="BZ29" i="3"/>
  <c r="BM28" i="3"/>
  <c r="BZ28" i="3"/>
  <c r="BM23" i="3"/>
  <c r="BZ23" i="3"/>
  <c r="BM9" i="3"/>
  <c r="BZ9" i="3"/>
  <c r="BM305" i="3"/>
  <c r="BZ305" i="3"/>
  <c r="BV354" i="3"/>
  <c r="BW230" i="3"/>
  <c r="BT230" i="3"/>
  <c r="BS324" i="3"/>
  <c r="BT324" i="3" s="1"/>
  <c r="BV324" i="3" s="1"/>
  <c r="BM46" i="3"/>
  <c r="BZ46" i="3"/>
  <c r="BM13" i="3"/>
  <c r="BZ13" i="3"/>
  <c r="BM267" i="3"/>
  <c r="BZ267" i="3"/>
  <c r="BM235" i="3"/>
  <c r="BZ235" i="3"/>
  <c r="BM220" i="3"/>
  <c r="BZ220" i="3"/>
  <c r="BM206" i="3"/>
  <c r="BZ206" i="3"/>
  <c r="BM196" i="3"/>
  <c r="BZ196" i="3"/>
  <c r="BM148" i="3"/>
  <c r="BZ148" i="3"/>
  <c r="BM120" i="3"/>
  <c r="BZ120" i="3"/>
  <c r="BM118" i="3"/>
  <c r="BZ118" i="3"/>
  <c r="BM113" i="3"/>
  <c r="BZ113" i="3"/>
  <c r="BM102" i="3"/>
  <c r="BZ102" i="3"/>
  <c r="BM101" i="3"/>
  <c r="BZ101" i="3"/>
  <c r="BM91" i="3"/>
  <c r="BZ91" i="3"/>
  <c r="BM90" i="3"/>
  <c r="BZ90" i="3"/>
  <c r="BM89" i="3"/>
  <c r="BZ89" i="3"/>
  <c r="BM16" i="3"/>
  <c r="BZ16" i="3"/>
  <c r="BM15" i="3"/>
  <c r="BZ15" i="3"/>
  <c r="BS15" i="3"/>
  <c r="BT15" i="3" s="1"/>
  <c r="BM10" i="3"/>
  <c r="BZ10" i="3"/>
  <c r="BM7" i="3"/>
  <c r="BZ7" i="3"/>
  <c r="BM6" i="3"/>
  <c r="BZ6" i="3"/>
  <c r="BM653" i="3"/>
  <c r="BZ653" i="3"/>
  <c r="BM532" i="3"/>
  <c r="BZ532" i="3"/>
  <c r="BM476" i="3"/>
  <c r="BZ476" i="3"/>
  <c r="BM468" i="3"/>
  <c r="BZ468" i="3"/>
  <c r="BM464" i="3"/>
  <c r="BZ464" i="3"/>
  <c r="BM462" i="3"/>
  <c r="BZ462" i="3"/>
  <c r="BM437" i="3"/>
  <c r="BZ437" i="3"/>
  <c r="BS425" i="3"/>
  <c r="BM366" i="3"/>
  <c r="BZ366" i="3"/>
  <c r="BM364" i="3"/>
  <c r="BZ364" i="3"/>
  <c r="BM354" i="3"/>
  <c r="BZ354" i="3"/>
  <c r="BM328" i="3"/>
  <c r="BZ328" i="3"/>
  <c r="BM268" i="3"/>
  <c r="BZ268" i="3"/>
  <c r="BM263" i="3"/>
  <c r="BZ263" i="3"/>
  <c r="BM254" i="3"/>
  <c r="BZ254" i="3"/>
  <c r="BM246" i="3"/>
  <c r="BZ246" i="3"/>
  <c r="BM233" i="3"/>
  <c r="BZ233" i="3"/>
  <c r="BS231" i="3"/>
  <c r="BM214" i="3"/>
  <c r="BZ214" i="3"/>
  <c r="BM207" i="3"/>
  <c r="BZ207" i="3"/>
  <c r="BM205" i="3"/>
  <c r="BZ205" i="3"/>
  <c r="V167" i="3"/>
  <c r="S167" i="3"/>
  <c r="V155" i="3"/>
  <c r="S155" i="3"/>
  <c r="V121" i="3"/>
  <c r="V98" i="3"/>
  <c r="V11" i="3"/>
  <c r="S11" i="3"/>
  <c r="S455" i="3"/>
  <c r="V455" i="3"/>
  <c r="S444" i="3"/>
  <c r="V444" i="3"/>
  <c r="S398" i="3"/>
  <c r="V398" i="3"/>
  <c r="S363" i="3"/>
  <c r="V306" i="3"/>
  <c r="S284" i="3"/>
  <c r="V284" i="3"/>
  <c r="S249" i="3"/>
  <c r="V249" i="3"/>
  <c r="S237" i="3"/>
  <c r="V237" i="3"/>
  <c r="V214" i="3"/>
  <c r="S214" i="3"/>
  <c r="S177" i="3"/>
  <c r="V165" i="3"/>
  <c r="V142" i="3"/>
  <c r="S142" i="3"/>
  <c r="V130" i="3"/>
  <c r="V107" i="3"/>
  <c r="S107" i="3"/>
  <c r="S9" i="3"/>
  <c r="V9" i="3"/>
  <c r="V489" i="3"/>
  <c r="S489" i="3"/>
  <c r="S442" i="3"/>
  <c r="V408" i="3"/>
  <c r="S396" i="3"/>
  <c r="V396" i="3"/>
  <c r="V384" i="3"/>
  <c r="V361" i="3"/>
  <c r="S339" i="3"/>
  <c r="V339" i="3"/>
  <c r="S328" i="3"/>
  <c r="V328" i="3"/>
  <c r="S282" i="3"/>
  <c r="V282" i="3"/>
  <c r="S247" i="3"/>
  <c r="V247" i="3"/>
  <c r="V212" i="3"/>
  <c r="S212" i="3"/>
  <c r="S201" i="3"/>
  <c r="V201" i="3"/>
  <c r="S189" i="3"/>
  <c r="S374" i="3"/>
  <c r="S272" i="3"/>
  <c r="S491" i="3"/>
  <c r="V132" i="3"/>
  <c r="S109" i="3"/>
  <c r="V21" i="3"/>
  <c r="BM131" i="3"/>
  <c r="BZ131" i="3"/>
  <c r="BM115" i="3"/>
  <c r="BZ115" i="3"/>
  <c r="BM110" i="3"/>
  <c r="BZ110" i="3"/>
  <c r="BM97" i="3"/>
  <c r="BZ97" i="3"/>
  <c r="S14" i="3"/>
  <c r="S229" i="3"/>
  <c r="S345" i="3"/>
  <c r="S355" i="3"/>
  <c r="V264" i="3"/>
  <c r="V378" i="3"/>
  <c r="V276" i="3"/>
  <c r="S164" i="3"/>
  <c r="V402" i="3"/>
  <c r="S26" i="3"/>
  <c r="V414" i="3"/>
  <c r="S60" i="3"/>
  <c r="V425" i="3"/>
  <c r="V288" i="3"/>
  <c r="S93" i="3"/>
  <c r="S47" i="3"/>
  <c r="V436" i="3"/>
  <c r="V299" i="3"/>
  <c r="S106" i="3"/>
  <c r="S92" i="3"/>
  <c r="S58" i="3"/>
  <c r="S46" i="3"/>
  <c r="V447" i="3"/>
  <c r="V310" i="3"/>
  <c r="V286" i="3"/>
  <c r="V459" i="3"/>
  <c r="V434" i="3"/>
  <c r="V322" i="3"/>
  <c r="V308" i="3"/>
  <c r="V195" i="3"/>
  <c r="V152" i="3"/>
  <c r="S116" i="3"/>
  <c r="S104" i="3"/>
  <c r="S128" i="3"/>
  <c r="S115" i="3"/>
  <c r="S127" i="3"/>
  <c r="S480" i="3"/>
  <c r="S468" i="3"/>
  <c r="S433" i="3"/>
  <c r="S399" i="3"/>
  <c r="S387" i="3"/>
  <c r="S364" i="3"/>
  <c r="S354" i="3"/>
  <c r="S342" i="3"/>
  <c r="S331" i="3"/>
  <c r="S319" i="3"/>
  <c r="S203" i="3"/>
  <c r="V56" i="3"/>
  <c r="V45" i="3"/>
  <c r="V22" i="3"/>
  <c r="V10" i="3"/>
  <c r="AB170" i="3"/>
  <c r="AB150" i="3"/>
  <c r="AB673" i="3"/>
  <c r="AB535" i="3"/>
  <c r="AB377" i="3"/>
  <c r="AB259" i="3"/>
  <c r="AB106" i="3"/>
  <c r="AB82" i="3"/>
  <c r="AB62" i="3"/>
  <c r="AB49" i="3"/>
  <c r="AB11" i="3"/>
  <c r="AB661" i="3"/>
  <c r="AB523" i="3"/>
  <c r="AB365" i="3"/>
  <c r="AB253" i="3"/>
  <c r="AB163" i="3"/>
  <c r="AB76" i="3"/>
  <c r="AB5" i="3"/>
  <c r="AB651" i="3"/>
  <c r="AB513" i="3"/>
  <c r="AB354" i="3"/>
  <c r="AB246" i="3"/>
  <c r="AB157" i="3"/>
  <c r="AB69" i="3"/>
  <c r="AB772" i="3"/>
  <c r="AB639" i="3"/>
  <c r="AB502" i="3"/>
  <c r="AB347" i="3"/>
  <c r="AB240" i="3"/>
  <c r="AB761" i="3"/>
  <c r="AB627" i="3"/>
  <c r="AB490" i="3"/>
  <c r="AB340" i="3"/>
  <c r="AB233" i="3"/>
  <c r="AB749" i="3"/>
  <c r="AB616" i="3"/>
  <c r="AB478" i="3"/>
  <c r="AB328" i="3"/>
  <c r="AB228" i="3"/>
  <c r="AB138" i="3"/>
  <c r="AB44" i="3"/>
  <c r="AB604" i="3"/>
  <c r="AB465" i="3"/>
  <c r="AB322" i="3"/>
  <c r="AB215" i="3"/>
  <c r="AB119" i="3"/>
  <c r="AB37" i="3"/>
  <c r="AB726" i="3"/>
  <c r="AB592" i="3"/>
  <c r="AB452" i="3"/>
  <c r="AB315" i="3"/>
  <c r="AB208" i="3"/>
  <c r="AB32" i="3"/>
  <c r="AB580" i="3"/>
  <c r="AB440" i="3"/>
  <c r="AB302" i="3"/>
  <c r="AB25" i="3"/>
  <c r="AB704" i="3"/>
  <c r="AB568" i="3"/>
  <c r="AB428" i="3"/>
  <c r="AB291" i="3"/>
  <c r="AB189" i="3"/>
  <c r="AB101" i="3"/>
  <c r="AB19" i="3"/>
  <c r="AB694" i="3"/>
  <c r="AB557" i="3"/>
  <c r="AB416" i="3"/>
  <c r="AB285" i="3"/>
  <c r="AB183" i="3"/>
  <c r="AB94" i="3"/>
  <c r="AB684" i="3"/>
  <c r="AB547" i="3"/>
  <c r="AB390" i="3"/>
  <c r="AB278" i="3"/>
  <c r="AB88" i="3"/>
  <c r="AB13" i="3"/>
  <c r="AB780" i="3"/>
  <c r="AB769" i="3"/>
  <c r="AB757" i="3"/>
  <c r="AB745" i="3"/>
  <c r="AB734" i="3"/>
  <c r="AB723" i="3"/>
  <c r="AB711" i="3"/>
  <c r="AB701" i="3"/>
  <c r="AB690" i="3"/>
  <c r="AB680" i="3"/>
  <c r="AB658" i="3"/>
  <c r="AB647" i="3"/>
  <c r="AB635" i="3"/>
  <c r="AB624" i="3"/>
  <c r="AB588" i="3"/>
  <c r="AB576" i="3"/>
  <c r="AB564" i="3"/>
  <c r="AB553" i="3"/>
  <c r="AB543" i="3"/>
  <c r="AB520" i="3"/>
  <c r="AB509" i="3"/>
  <c r="AB497" i="3"/>
  <c r="AB485" i="3"/>
  <c r="AB474" i="3"/>
  <c r="AB461" i="3"/>
  <c r="AB448" i="3"/>
  <c r="AB436" i="3"/>
  <c r="AB424" i="3"/>
  <c r="AB412" i="3"/>
  <c r="AB399" i="3"/>
  <c r="AB385" i="3"/>
  <c r="AB372" i="3"/>
  <c r="AB360" i="3"/>
  <c r="AB349" i="3"/>
  <c r="AB337" i="3"/>
  <c r="AB324" i="3"/>
  <c r="AB311" i="3"/>
  <c r="AB299" i="3"/>
  <c r="AB287" i="3"/>
  <c r="AB274" i="3"/>
  <c r="AB248" i="3"/>
  <c r="AB235" i="3"/>
  <c r="AB223" i="3"/>
  <c r="AB210" i="3"/>
  <c r="AB198" i="3"/>
  <c r="AB185" i="3"/>
  <c r="AB172" i="3"/>
  <c r="AB159" i="3"/>
  <c r="AB134" i="3"/>
  <c r="AB122" i="3"/>
  <c r="AB96" i="3"/>
  <c r="AB84" i="3"/>
  <c r="AB71" i="3"/>
  <c r="AB58" i="3"/>
  <c r="AB46" i="3"/>
  <c r="AB34" i="3"/>
  <c r="AB21" i="3"/>
  <c r="Y500" i="3"/>
  <c r="AB500" i="3"/>
  <c r="Y479" i="3"/>
  <c r="AB479" i="3"/>
  <c r="Y467" i="3"/>
  <c r="AB467" i="3"/>
  <c r="Y455" i="3"/>
  <c r="AB455" i="3"/>
  <c r="Y444" i="3"/>
  <c r="AB444" i="3"/>
  <c r="AB410" i="3"/>
  <c r="Y398" i="3"/>
  <c r="AB398" i="3"/>
  <c r="Y386" i="3"/>
  <c r="AB386" i="3"/>
  <c r="Y374" i="3"/>
  <c r="AB374" i="3"/>
  <c r="Y363" i="3"/>
  <c r="AB363" i="3"/>
  <c r="Y353" i="3"/>
  <c r="AB353" i="3"/>
  <c r="AB341" i="3"/>
  <c r="Y330" i="3"/>
  <c r="AB330" i="3"/>
  <c r="Y318" i="3"/>
  <c r="AB318" i="3"/>
  <c r="Y306" i="3"/>
  <c r="AB306" i="3"/>
  <c r="Y296" i="3"/>
  <c r="AB296" i="3"/>
  <c r="Y284" i="3"/>
  <c r="AB284" i="3"/>
  <c r="Y272" i="3"/>
  <c r="AB272" i="3"/>
  <c r="Y261" i="3"/>
  <c r="AB261" i="3"/>
  <c r="Y249" i="3"/>
  <c r="AB249" i="3"/>
  <c r="Y237" i="3"/>
  <c r="AB237" i="3"/>
  <c r="Y226" i="3"/>
  <c r="AB226" i="3"/>
  <c r="Y214" i="3"/>
  <c r="AB214" i="3"/>
  <c r="Y202" i="3"/>
  <c r="AB202" i="3"/>
  <c r="Y191" i="3"/>
  <c r="AB191" i="3"/>
  <c r="Y179" i="3"/>
  <c r="AB179" i="3"/>
  <c r="Y167" i="3"/>
  <c r="AB167" i="3"/>
  <c r="Y155" i="3"/>
  <c r="AB155" i="3"/>
  <c r="Y144" i="3"/>
  <c r="AB144" i="3"/>
  <c r="Y132" i="3"/>
  <c r="AB132" i="3"/>
  <c r="Y121" i="3"/>
  <c r="AB121" i="3"/>
  <c r="Y109" i="3"/>
  <c r="AB109" i="3"/>
  <c r="Y98" i="3"/>
  <c r="AB98" i="3"/>
  <c r="Y87" i="3"/>
  <c r="AB87" i="3"/>
  <c r="Y75" i="3"/>
  <c r="Y63" i="3"/>
  <c r="AB63" i="3"/>
  <c r="Y51" i="3"/>
  <c r="AB51" i="3"/>
  <c r="Y40" i="3"/>
  <c r="AB40" i="3"/>
  <c r="Y29" i="3"/>
  <c r="AB29" i="3"/>
  <c r="Y17" i="3"/>
  <c r="AB17" i="3"/>
  <c r="AB12" i="3"/>
  <c r="AB779" i="3"/>
  <c r="AB768" i="3"/>
  <c r="AB756" i="3"/>
  <c r="AB744" i="3"/>
  <c r="AB733" i="3"/>
  <c r="AB722" i="3"/>
  <c r="AB710" i="3"/>
  <c r="AB700" i="3"/>
  <c r="AB689" i="3"/>
  <c r="AB679" i="3"/>
  <c r="AB668" i="3"/>
  <c r="AB657" i="3"/>
  <c r="AB646" i="3"/>
  <c r="AB634" i="3"/>
  <c r="AB623" i="3"/>
  <c r="AB611" i="3"/>
  <c r="AB599" i="3"/>
  <c r="AB587" i="3"/>
  <c r="AB575" i="3"/>
  <c r="AB563" i="3"/>
  <c r="AB530" i="3"/>
  <c r="AB473" i="3"/>
  <c r="AB460" i="3"/>
  <c r="AB447" i="3"/>
  <c r="AB435" i="3"/>
  <c r="AB423" i="3"/>
  <c r="AB411" i="3"/>
  <c r="AB397" i="3"/>
  <c r="AB384" i="3"/>
  <c r="AB371" i="3"/>
  <c r="AB348" i="3"/>
  <c r="AB336" i="3"/>
  <c r="AB323" i="3"/>
  <c r="AB310" i="3"/>
  <c r="AB298" i="3"/>
  <c r="AB286" i="3"/>
  <c r="AB273" i="3"/>
  <c r="AB260" i="3"/>
  <c r="AB247" i="3"/>
  <c r="AB234" i="3"/>
  <c r="AB222" i="3"/>
  <c r="AB209" i="3"/>
  <c r="AB197" i="3"/>
  <c r="AB184" i="3"/>
  <c r="AB171" i="3"/>
  <c r="AB158" i="3"/>
  <c r="AB146" i="3"/>
  <c r="AB133" i="3"/>
  <c r="AB120" i="3"/>
  <c r="AB107" i="3"/>
  <c r="AB95" i="3"/>
  <c r="AB83" i="3"/>
  <c r="AB70" i="3"/>
  <c r="AB57" i="3"/>
  <c r="AB45" i="3"/>
  <c r="AB33" i="3"/>
  <c r="AB20" i="3"/>
  <c r="AB778" i="3"/>
  <c r="AB767" i="3"/>
  <c r="AB755" i="3"/>
  <c r="AB743" i="3"/>
  <c r="AB732" i="3"/>
  <c r="AB721" i="3"/>
  <c r="AB709" i="3"/>
  <c r="AB699" i="3"/>
  <c r="AB688" i="3"/>
  <c r="AB678" i="3"/>
  <c r="AB667" i="3"/>
  <c r="AB645" i="3"/>
  <c r="AB633" i="3"/>
  <c r="AB622" i="3"/>
  <c r="AB610" i="3"/>
  <c r="AB598" i="3"/>
  <c r="AB586" i="3"/>
  <c r="AB574" i="3"/>
  <c r="AB562" i="3"/>
  <c r="AB541" i="3"/>
  <c r="AB529" i="3"/>
  <c r="AB519" i="3"/>
  <c r="AB507" i="3"/>
  <c r="AB496" i="3"/>
  <c r="AB484" i="3"/>
  <c r="AB472" i="3"/>
  <c r="AB459" i="3"/>
  <c r="AB434" i="3"/>
  <c r="AB409" i="3"/>
  <c r="AB396" i="3"/>
  <c r="AB383" i="3"/>
  <c r="AB370" i="3"/>
  <c r="AB358" i="3"/>
  <c r="AB335" i="3"/>
  <c r="AB309" i="3"/>
  <c r="AB297" i="3"/>
  <c r="AB271" i="3"/>
  <c r="AB221" i="3"/>
  <c r="AB131" i="3"/>
  <c r="AB56" i="3"/>
  <c r="AB10" i="3"/>
  <c r="AB777" i="3"/>
  <c r="AB766" i="3"/>
  <c r="AB754" i="3"/>
  <c r="AB742" i="3"/>
  <c r="AB731" i="3"/>
  <c r="AB720" i="3"/>
  <c r="AB708" i="3"/>
  <c r="AB687" i="3"/>
  <c r="AB677" i="3"/>
  <c r="AB666" i="3"/>
  <c r="AB656" i="3"/>
  <c r="AB644" i="3"/>
  <c r="AB632" i="3"/>
  <c r="AB621" i="3"/>
  <c r="AB609" i="3"/>
  <c r="AB597" i="3"/>
  <c r="AB585" i="3"/>
  <c r="AB573" i="3"/>
  <c r="AB561" i="3"/>
  <c r="AB552" i="3"/>
  <c r="AB540" i="3"/>
  <c r="AB528" i="3"/>
  <c r="AB506" i="3"/>
  <c r="AB495" i="3"/>
  <c r="AB483" i="3"/>
  <c r="AB458" i="3"/>
  <c r="AB446" i="3"/>
  <c r="AB433" i="3"/>
  <c r="AB421" i="3"/>
  <c r="AB408" i="3"/>
  <c r="AB395" i="3"/>
  <c r="AB382" i="3"/>
  <c r="AB369" i="3"/>
  <c r="AB357" i="3"/>
  <c r="AB346" i="3"/>
  <c r="AB334" i="3"/>
  <c r="AB321" i="3"/>
  <c r="AB308" i="3"/>
  <c r="AB283" i="3"/>
  <c r="AB270" i="3"/>
  <c r="AB258" i="3"/>
  <c r="AB245" i="3"/>
  <c r="AB232" i="3"/>
  <c r="AB220" i="3"/>
  <c r="AB207" i="3"/>
  <c r="AB195" i="3"/>
  <c r="AB182" i="3"/>
  <c r="AB169" i="3"/>
  <c r="AB156" i="3"/>
  <c r="AB143" i="3"/>
  <c r="AB130" i="3"/>
  <c r="AB118" i="3"/>
  <c r="AB93" i="3"/>
  <c r="AB81" i="3"/>
  <c r="AB68" i="3"/>
  <c r="AB55" i="3"/>
  <c r="AB43" i="3"/>
  <c r="AB31" i="3"/>
  <c r="AB18" i="3"/>
  <c r="AB9" i="3"/>
  <c r="AB776" i="3"/>
  <c r="AB765" i="3"/>
  <c r="AB753" i="3"/>
  <c r="AB741" i="3"/>
  <c r="AB730" i="3"/>
  <c r="AB719" i="3"/>
  <c r="AB707" i="3"/>
  <c r="AB698" i="3"/>
  <c r="AB676" i="3"/>
  <c r="AB665" i="3"/>
  <c r="AB655" i="3"/>
  <c r="AB643" i="3"/>
  <c r="AB631" i="3"/>
  <c r="AB620" i="3"/>
  <c r="AB608" i="3"/>
  <c r="AB596" i="3"/>
  <c r="AB584" i="3"/>
  <c r="AB572" i="3"/>
  <c r="AB560" i="3"/>
  <c r="AB551" i="3"/>
  <c r="AB527" i="3"/>
  <c r="AB517" i="3"/>
  <c r="AB505" i="3"/>
  <c r="AB494" i="3"/>
  <c r="AB482" i="3"/>
  <c r="AB470" i="3"/>
  <c r="AB457" i="3"/>
  <c r="AB445" i="3"/>
  <c r="AB431" i="3"/>
  <c r="AB420" i="3"/>
  <c r="AB407" i="3"/>
  <c r="AB394" i="3"/>
  <c r="AB381" i="3"/>
  <c r="AB368" i="3"/>
  <c r="AB356" i="3"/>
  <c r="AB345" i="3"/>
  <c r="AB333" i="3"/>
  <c r="AB320" i="3"/>
  <c r="AB307" i="3"/>
  <c r="AB295" i="3"/>
  <c r="AB282" i="3"/>
  <c r="AB269" i="3"/>
  <c r="AB257" i="3"/>
  <c r="AB244" i="3"/>
  <c r="AB231" i="3"/>
  <c r="AB219" i="3"/>
  <c r="AB206" i="3"/>
  <c r="AB194" i="3"/>
  <c r="AB181" i="3"/>
  <c r="AB168" i="3"/>
  <c r="AB154" i="3"/>
  <c r="AB142" i="3"/>
  <c r="AB129" i="3"/>
  <c r="AB117" i="3"/>
  <c r="AB105" i="3"/>
  <c r="AB92" i="3"/>
  <c r="AB80" i="3"/>
  <c r="AB67" i="3"/>
  <c r="AB54" i="3"/>
  <c r="AB42" i="3"/>
  <c r="AB30" i="3"/>
  <c r="AB16" i="3"/>
  <c r="AB8" i="3"/>
  <c r="AB775" i="3"/>
  <c r="AB764" i="3"/>
  <c r="AB752" i="3"/>
  <c r="AB740" i="3"/>
  <c r="AB729" i="3"/>
  <c r="AB718" i="3"/>
  <c r="AB706" i="3"/>
  <c r="AB697" i="3"/>
  <c r="AB686" i="3"/>
  <c r="AB675" i="3"/>
  <c r="AB664" i="3"/>
  <c r="AB654" i="3"/>
  <c r="AB642" i="3"/>
  <c r="AB630" i="3"/>
  <c r="AB619" i="3"/>
  <c r="AB607" i="3"/>
  <c r="AB595" i="3"/>
  <c r="AB583" i="3"/>
  <c r="AB559" i="3"/>
  <c r="AB550" i="3"/>
  <c r="AB538" i="3"/>
  <c r="AB526" i="3"/>
  <c r="AB516" i="3"/>
  <c r="AB504" i="3"/>
  <c r="AB493" i="3"/>
  <c r="AB481" i="3"/>
  <c r="AB469" i="3"/>
  <c r="AB456" i="3"/>
  <c r="AB443" i="3"/>
  <c r="AB430" i="3"/>
  <c r="AB419" i="3"/>
  <c r="AB406" i="3"/>
  <c r="AB393" i="3"/>
  <c r="AB380" i="3"/>
  <c r="AB355" i="3"/>
  <c r="AB344" i="3"/>
  <c r="AB332" i="3"/>
  <c r="AB319" i="3"/>
  <c r="AB305" i="3"/>
  <c r="AB294" i="3"/>
  <c r="AB281" i="3"/>
  <c r="AB268" i="3"/>
  <c r="AB256" i="3"/>
  <c r="AB243" i="3"/>
  <c r="AB230" i="3"/>
  <c r="AB218" i="3"/>
  <c r="AB205" i="3"/>
  <c r="AB193" i="3"/>
  <c r="AB180" i="3"/>
  <c r="AB166" i="3"/>
  <c r="AB153" i="3"/>
  <c r="AB141" i="3"/>
  <c r="AB116" i="3"/>
  <c r="AB104" i="3"/>
  <c r="AB91" i="3"/>
  <c r="AB79" i="3"/>
  <c r="AB66" i="3"/>
  <c r="AB53" i="3"/>
  <c r="AB41" i="3"/>
  <c r="AB28" i="3"/>
  <c r="AB15" i="3"/>
  <c r="AB7" i="3"/>
  <c r="AB774" i="3"/>
  <c r="AB763" i="3"/>
  <c r="AB751" i="3"/>
  <c r="AB739" i="3"/>
  <c r="AB728" i="3"/>
  <c r="AB717" i="3"/>
  <c r="AB705" i="3"/>
  <c r="AB696" i="3"/>
  <c r="AB685" i="3"/>
  <c r="AB674" i="3"/>
  <c r="AB663" i="3"/>
  <c r="AB653" i="3"/>
  <c r="AB641" i="3"/>
  <c r="AB629" i="3"/>
  <c r="AB618" i="3"/>
  <c r="AB606" i="3"/>
  <c r="AB594" i="3"/>
  <c r="AB582" i="3"/>
  <c r="AB570" i="3"/>
  <c r="AB558" i="3"/>
  <c r="AB549" i="3"/>
  <c r="AB537" i="3"/>
  <c r="AB525" i="3"/>
  <c r="AB515" i="3"/>
  <c r="AB492" i="3"/>
  <c r="AB468" i="3"/>
  <c r="AB454" i="3"/>
  <c r="AB442" i="3"/>
  <c r="AB429" i="3"/>
  <c r="AB418" i="3"/>
  <c r="AB405" i="3"/>
  <c r="AB392" i="3"/>
  <c r="AB379" i="3"/>
  <c r="AB367" i="3"/>
  <c r="AB343" i="3"/>
  <c r="AB331" i="3"/>
  <c r="AB317" i="3"/>
  <c r="AB304" i="3"/>
  <c r="AB293" i="3"/>
  <c r="AB280" i="3"/>
  <c r="AB267" i="3"/>
  <c r="AB255" i="3"/>
  <c r="AB242" i="3"/>
  <c r="AB229" i="3"/>
  <c r="AB217" i="3"/>
  <c r="AB204" i="3"/>
  <c r="AB192" i="3"/>
  <c r="AB178" i="3"/>
  <c r="AB165" i="3"/>
  <c r="AB152" i="3"/>
  <c r="AB140" i="3"/>
  <c r="AB128" i="3"/>
  <c r="AB115" i="3"/>
  <c r="AB103" i="3"/>
  <c r="AB90" i="3"/>
  <c r="AB78" i="3"/>
  <c r="AB65" i="3"/>
  <c r="AB52" i="3"/>
  <c r="AB39" i="3"/>
  <c r="AB27" i="3"/>
  <c r="AB773" i="3"/>
  <c r="AB762" i="3"/>
  <c r="AB750" i="3"/>
  <c r="AB738" i="3"/>
  <c r="AB727" i="3"/>
  <c r="AB716" i="3"/>
  <c r="AB695" i="3"/>
  <c r="AB662" i="3"/>
  <c r="AB652" i="3"/>
  <c r="AB640" i="3"/>
  <c r="AB617" i="3"/>
  <c r="AB605" i="3"/>
  <c r="AB593" i="3"/>
  <c r="AB581" i="3"/>
  <c r="AB569" i="3"/>
  <c r="AB548" i="3"/>
  <c r="AB536" i="3"/>
  <c r="AB524" i="3"/>
  <c r="AB514" i="3"/>
  <c r="AB503" i="3"/>
  <c r="AB491" i="3"/>
  <c r="AB480" i="3"/>
  <c r="AB466" i="3"/>
  <c r="AB453" i="3"/>
  <c r="AB441" i="3"/>
  <c r="AB417" i="3"/>
  <c r="AB404" i="3"/>
  <c r="AB391" i="3"/>
  <c r="AB378" i="3"/>
  <c r="AB366" i="3"/>
  <c r="AB342" i="3"/>
  <c r="AB329" i="3"/>
  <c r="AB316" i="3"/>
  <c r="AB303" i="3"/>
  <c r="AB292" i="3"/>
  <c r="AB279" i="3"/>
  <c r="AB266" i="3"/>
  <c r="AB254" i="3"/>
  <c r="AB241" i="3"/>
  <c r="AB216" i="3"/>
  <c r="AB203" i="3"/>
  <c r="AB190" i="3"/>
  <c r="AB177" i="3"/>
  <c r="AB164" i="3"/>
  <c r="AB151" i="3"/>
  <c r="AB139" i="3"/>
  <c r="AB127" i="3"/>
  <c r="AB114" i="3"/>
  <c r="AB102" i="3"/>
  <c r="AB89" i="3"/>
  <c r="AB77" i="3"/>
  <c r="AB64" i="3"/>
  <c r="AB50" i="3"/>
  <c r="AB38" i="3"/>
  <c r="AB26" i="3"/>
  <c r="AB403" i="3"/>
  <c r="AB265" i="3"/>
  <c r="AB126" i="3"/>
  <c r="AB4" i="3"/>
  <c r="AB771" i="3"/>
  <c r="AB760" i="3"/>
  <c r="AB748" i="3"/>
  <c r="AB737" i="3"/>
  <c r="AB714" i="3"/>
  <c r="AB703" i="3"/>
  <c r="AB693" i="3"/>
  <c r="AB683" i="3"/>
  <c r="AB672" i="3"/>
  <c r="AB660" i="3"/>
  <c r="AB650" i="3"/>
  <c r="AB638" i="3"/>
  <c r="AB615" i="3"/>
  <c r="AB603" i="3"/>
  <c r="AB591" i="3"/>
  <c r="AB579" i="3"/>
  <c r="AB567" i="3"/>
  <c r="AB556" i="3"/>
  <c r="AB546" i="3"/>
  <c r="AB534" i="3"/>
  <c r="AB522" i="3"/>
  <c r="AB512" i="3"/>
  <c r="AB501" i="3"/>
  <c r="AB477" i="3"/>
  <c r="AB464" i="3"/>
  <c r="AB451" i="3"/>
  <c r="AB439" i="3"/>
  <c r="AB427" i="3"/>
  <c r="AB415" i="3"/>
  <c r="AB402" i="3"/>
  <c r="AB389" i="3"/>
  <c r="AB376" i="3"/>
  <c r="AB364" i="3"/>
  <c r="AB352" i="3"/>
  <c r="AB339" i="3"/>
  <c r="AB327" i="3"/>
  <c r="AB314" i="3"/>
  <c r="AB301" i="3"/>
  <c r="AB290" i="3"/>
  <c r="AB277" i="3"/>
  <c r="AB264" i="3"/>
  <c r="AB252" i="3"/>
  <c r="AB239" i="3"/>
  <c r="AB227" i="3"/>
  <c r="AB213" i="3"/>
  <c r="AB201" i="3"/>
  <c r="AB188" i="3"/>
  <c r="AB175" i="3"/>
  <c r="AB162" i="3"/>
  <c r="AB149" i="3"/>
  <c r="AB137" i="3"/>
  <c r="AB125" i="3"/>
  <c r="AB112" i="3"/>
  <c r="AB100" i="3"/>
  <c r="AB74" i="3"/>
  <c r="AB61" i="3"/>
  <c r="AB36" i="3"/>
  <c r="AB24" i="3"/>
  <c r="AB2" i="3"/>
  <c r="AB3" i="3"/>
  <c r="AB759" i="3"/>
  <c r="AB747" i="3"/>
  <c r="AB736" i="3"/>
  <c r="AB725" i="3"/>
  <c r="AB713" i="3"/>
  <c r="AB702" i="3"/>
  <c r="AB692" i="3"/>
  <c r="AB682" i="3"/>
  <c r="AB671" i="3"/>
  <c r="AB649" i="3"/>
  <c r="AB637" i="3"/>
  <c r="AB626" i="3"/>
  <c r="AB614" i="3"/>
  <c r="AB602" i="3"/>
  <c r="AB590" i="3"/>
  <c r="AB578" i="3"/>
  <c r="AB566" i="3"/>
  <c r="AB555" i="3"/>
  <c r="AB545" i="3"/>
  <c r="AB533" i="3"/>
  <c r="AB511" i="3"/>
  <c r="AB499" i="3"/>
  <c r="AB487" i="3"/>
  <c r="AB476" i="3"/>
  <c r="AB463" i="3"/>
  <c r="AB438" i="3"/>
  <c r="AB426" i="3"/>
  <c r="AB414" i="3"/>
  <c r="AB401" i="3"/>
  <c r="AB388" i="3"/>
  <c r="AB375" i="3"/>
  <c r="AB362" i="3"/>
  <c r="AB351" i="3"/>
  <c r="AB326" i="3"/>
  <c r="AB313" i="3"/>
  <c r="AB300" i="3"/>
  <c r="AB289" i="3"/>
  <c r="AB276" i="3"/>
  <c r="AB263" i="3"/>
  <c r="AB251" i="3"/>
  <c r="AB238" i="3"/>
  <c r="AB225" i="3"/>
  <c r="AB212" i="3"/>
  <c r="AB200" i="3"/>
  <c r="AB187" i="3"/>
  <c r="AB174" i="3"/>
  <c r="AB161" i="3"/>
  <c r="AB148" i="3"/>
  <c r="AB136" i="3"/>
  <c r="AB124" i="3"/>
  <c r="AB111" i="3"/>
  <c r="AB86" i="3"/>
  <c r="AB73" i="3"/>
  <c r="AB60" i="3"/>
  <c r="AB48" i="3"/>
  <c r="AB23" i="3"/>
  <c r="AB14" i="3"/>
  <c r="AB781" i="3"/>
  <c r="AB770" i="3"/>
  <c r="AB758" i="3"/>
  <c r="AB746" i="3"/>
  <c r="AB735" i="3"/>
  <c r="AB724" i="3"/>
  <c r="AB712" i="3"/>
  <c r="AB691" i="3"/>
  <c r="AB681" i="3"/>
  <c r="AB670" i="3"/>
  <c r="AB659" i="3"/>
  <c r="AB648" i="3"/>
  <c r="AB636" i="3"/>
  <c r="AB625" i="3"/>
  <c r="AB613" i="3"/>
  <c r="AB601" i="3"/>
  <c r="AB589" i="3"/>
  <c r="AB577" i="3"/>
  <c r="AB565" i="3"/>
  <c r="AB554" i="3"/>
  <c r="AB544" i="3"/>
  <c r="AB532" i="3"/>
  <c r="AB521" i="3"/>
  <c r="AB510" i="3"/>
  <c r="AB498" i="3"/>
  <c r="AB486" i="3"/>
  <c r="AB475" i="3"/>
  <c r="AB462" i="3"/>
  <c r="AB449" i="3"/>
  <c r="AB437" i="3"/>
  <c r="AB425" i="3"/>
  <c r="AB413" i="3"/>
  <c r="AB400" i="3"/>
  <c r="AB387" i="3"/>
  <c r="AB373" i="3"/>
  <c r="AB361" i="3"/>
  <c r="AB350" i="3"/>
  <c r="AB338" i="3"/>
  <c r="AB325" i="3"/>
  <c r="AB312" i="3"/>
  <c r="AB288" i="3"/>
  <c r="AB275" i="3"/>
  <c r="AB262" i="3"/>
  <c r="AB250" i="3"/>
  <c r="AB236" i="3"/>
  <c r="AB224" i="3"/>
  <c r="AB211" i="3"/>
  <c r="AB199" i="3"/>
  <c r="AB186" i="3"/>
  <c r="AB173" i="3"/>
  <c r="AB160" i="3"/>
  <c r="AB147" i="3"/>
  <c r="AB123" i="3"/>
  <c r="AB110" i="3"/>
  <c r="AB97" i="3"/>
  <c r="AB85" i="3"/>
  <c r="AB72" i="3"/>
  <c r="AB47" i="3"/>
  <c r="AB35" i="3"/>
  <c r="DE899" i="2" l="1"/>
  <c r="DE898" i="2"/>
  <c r="DE897" i="2"/>
  <c r="DE896" i="2"/>
  <c r="DE895" i="2"/>
  <c r="DE894" i="2"/>
  <c r="DE893" i="2"/>
  <c r="DE892" i="2"/>
  <c r="DE891" i="2"/>
  <c r="DE890" i="2"/>
  <c r="DE889" i="2"/>
  <c r="DE888" i="2"/>
  <c r="DE887" i="2"/>
  <c r="DE886" i="2"/>
  <c r="DE885" i="2"/>
  <c r="DE884" i="2"/>
  <c r="DE883" i="2"/>
  <c r="DE882" i="2"/>
  <c r="DE881" i="2"/>
  <c r="DE880" i="2"/>
  <c r="DE879" i="2"/>
  <c r="DE878" i="2"/>
  <c r="DE877" i="2"/>
  <c r="DE876" i="2"/>
  <c r="DE875" i="2"/>
  <c r="DE874" i="2"/>
  <c r="DE873" i="2"/>
  <c r="DE872" i="2"/>
  <c r="DE871" i="2"/>
  <c r="DE870" i="2"/>
  <c r="DE869" i="2"/>
  <c r="DE868" i="2"/>
  <c r="DE867" i="2"/>
  <c r="DE866" i="2"/>
  <c r="DE865" i="2"/>
  <c r="DE864" i="2"/>
  <c r="DE863" i="2"/>
  <c r="DE862" i="2"/>
  <c r="DE861" i="2"/>
  <c r="DE860" i="2"/>
  <c r="DE859" i="2"/>
  <c r="DE858" i="2"/>
  <c r="DE857" i="2"/>
  <c r="DE856" i="2"/>
  <c r="DE855" i="2"/>
  <c r="DE854" i="2"/>
  <c r="DE853" i="2"/>
  <c r="DE852" i="2"/>
  <c r="DE851" i="2"/>
  <c r="DE850" i="2"/>
  <c r="DE849" i="2"/>
  <c r="DE848" i="2"/>
  <c r="DE847" i="2"/>
  <c r="DE846" i="2"/>
  <c r="DE845" i="2"/>
  <c r="DE844" i="2"/>
  <c r="DE843" i="2"/>
  <c r="DE842" i="2"/>
  <c r="DE841" i="2"/>
  <c r="DE840" i="2"/>
  <c r="DE839" i="2"/>
  <c r="DE838" i="2"/>
  <c r="DE837" i="2"/>
  <c r="DE836" i="2"/>
  <c r="DE835" i="2"/>
  <c r="DE834" i="2"/>
  <c r="DE833" i="2"/>
  <c r="DE832" i="2"/>
  <c r="DE831" i="2"/>
  <c r="DE830" i="2"/>
  <c r="DE829" i="2"/>
  <c r="DE828" i="2"/>
  <c r="DE827" i="2"/>
  <c r="DE826" i="2"/>
  <c r="DE825" i="2"/>
  <c r="DE824" i="2"/>
  <c r="DE823" i="2"/>
  <c r="DE822" i="2"/>
  <c r="DE821" i="2"/>
  <c r="DE820" i="2"/>
  <c r="DE819" i="2"/>
  <c r="DE818" i="2"/>
  <c r="DE817" i="2"/>
  <c r="DE816" i="2"/>
  <c r="DE815" i="2"/>
  <c r="DE814" i="2"/>
  <c r="DE813" i="2"/>
  <c r="DE812" i="2"/>
  <c r="DE811" i="2"/>
  <c r="DE810" i="2"/>
  <c r="DE809" i="2"/>
  <c r="DE808" i="2"/>
  <c r="DE807" i="2"/>
  <c r="DE806" i="2"/>
  <c r="DE805" i="2"/>
  <c r="DE804" i="2"/>
  <c r="DE803" i="2"/>
  <c r="DE802" i="2"/>
  <c r="DE801" i="2"/>
  <c r="DE800" i="2"/>
  <c r="DE799" i="2"/>
  <c r="DE798" i="2"/>
  <c r="DE797" i="2"/>
  <c r="DE796" i="2"/>
  <c r="DE795" i="2"/>
  <c r="DE794" i="2"/>
  <c r="DE793" i="2"/>
  <c r="DE792" i="2"/>
  <c r="DE791" i="2"/>
  <c r="DE790" i="2"/>
  <c r="DE789" i="2"/>
  <c r="DE788" i="2"/>
  <c r="DE787" i="2"/>
  <c r="DE786" i="2"/>
  <c r="DE785" i="2"/>
  <c r="DE784" i="2"/>
  <c r="DE783" i="2"/>
  <c r="DE782" i="2"/>
  <c r="DE781" i="2"/>
  <c r="DE780" i="2"/>
  <c r="DE779" i="2"/>
  <c r="DE778" i="2"/>
  <c r="DE777" i="2"/>
  <c r="DE776" i="2"/>
  <c r="DE775" i="2"/>
  <c r="DE774" i="2"/>
  <c r="DE773" i="2"/>
  <c r="DE772" i="2"/>
  <c r="DE771" i="2"/>
  <c r="DE770" i="2"/>
  <c r="DE769" i="2"/>
  <c r="DE768" i="2"/>
  <c r="DE767" i="2"/>
  <c r="DE766" i="2"/>
  <c r="DE765" i="2"/>
  <c r="DE764" i="2"/>
  <c r="DE763" i="2"/>
  <c r="DE762" i="2"/>
  <c r="DE761" i="2"/>
  <c r="DE760" i="2"/>
  <c r="DE759" i="2"/>
  <c r="DE758" i="2"/>
  <c r="DE757" i="2"/>
  <c r="DE756" i="2"/>
  <c r="DE755" i="2"/>
  <c r="DE754" i="2"/>
  <c r="DE753" i="2"/>
  <c r="DE752" i="2"/>
  <c r="DE751" i="2"/>
  <c r="DE750" i="2"/>
  <c r="DE749" i="2"/>
  <c r="DE748" i="2"/>
  <c r="DE747" i="2"/>
  <c r="DE746" i="2"/>
  <c r="DE745" i="2"/>
  <c r="DE744" i="2"/>
  <c r="DE743" i="2"/>
  <c r="DE742" i="2"/>
  <c r="DE741" i="2"/>
  <c r="DE740" i="2"/>
  <c r="DE739" i="2"/>
  <c r="DE738" i="2"/>
  <c r="DE737" i="2"/>
  <c r="DE736" i="2"/>
  <c r="DE735" i="2"/>
  <c r="DE734" i="2"/>
  <c r="DE733" i="2"/>
  <c r="DE732" i="2"/>
  <c r="DE731" i="2"/>
  <c r="DE730" i="2"/>
  <c r="DE729" i="2"/>
  <c r="DE728" i="2"/>
  <c r="DE727" i="2"/>
  <c r="DE726" i="2"/>
  <c r="DE725" i="2"/>
  <c r="DE724" i="2"/>
  <c r="DE723" i="2"/>
  <c r="DE722" i="2"/>
  <c r="DE721" i="2"/>
  <c r="DE720" i="2"/>
  <c r="DE719" i="2"/>
  <c r="DE718" i="2"/>
  <c r="DE717" i="2"/>
  <c r="DE716" i="2"/>
  <c r="DE715" i="2"/>
  <c r="DE714" i="2"/>
  <c r="DE713" i="2"/>
  <c r="DE712" i="2"/>
  <c r="DE711" i="2"/>
  <c r="DE710" i="2"/>
  <c r="DE709" i="2"/>
  <c r="DE708" i="2"/>
  <c r="DE707" i="2"/>
  <c r="DE706" i="2"/>
  <c r="DE705" i="2"/>
  <c r="DE704" i="2"/>
  <c r="DE703" i="2"/>
  <c r="DE702" i="2"/>
  <c r="DE701" i="2"/>
  <c r="DE700" i="2"/>
  <c r="DE699" i="2"/>
  <c r="DE698" i="2"/>
  <c r="DE697" i="2"/>
  <c r="DE696" i="2"/>
  <c r="DE695" i="2"/>
  <c r="DE694" i="2"/>
  <c r="DE693" i="2"/>
  <c r="DE692" i="2"/>
  <c r="DE691" i="2"/>
  <c r="DE690" i="2"/>
  <c r="DE689" i="2"/>
  <c r="DE688" i="2"/>
  <c r="DE687" i="2"/>
  <c r="DE686" i="2"/>
  <c r="DE685" i="2"/>
  <c r="DE684" i="2"/>
  <c r="DE683" i="2"/>
  <c r="DE682" i="2"/>
  <c r="DE681" i="2"/>
  <c r="DE680" i="2"/>
  <c r="DE679" i="2"/>
  <c r="DE678" i="2"/>
  <c r="DE677" i="2"/>
  <c r="DE676" i="2"/>
  <c r="DE675" i="2"/>
  <c r="DE674" i="2"/>
  <c r="DE673" i="2"/>
  <c r="DE672" i="2"/>
  <c r="DE671" i="2"/>
  <c r="DE670" i="2"/>
  <c r="DE669" i="2"/>
  <c r="DE668" i="2"/>
  <c r="DE667" i="2"/>
  <c r="DE666" i="2"/>
  <c r="DE665" i="2"/>
  <c r="DE664" i="2"/>
  <c r="DE663" i="2"/>
  <c r="DE662" i="2"/>
  <c r="DE661" i="2"/>
  <c r="DE660" i="2"/>
  <c r="DE659" i="2"/>
  <c r="DE658" i="2"/>
  <c r="DE657" i="2"/>
  <c r="DE656" i="2"/>
  <c r="DE655" i="2"/>
  <c r="DE654" i="2"/>
  <c r="DE653" i="2"/>
  <c r="DE652" i="2"/>
  <c r="DE651" i="2"/>
  <c r="DE650" i="2"/>
  <c r="DE649" i="2"/>
  <c r="DE648" i="2"/>
  <c r="DE647" i="2"/>
  <c r="DE646" i="2"/>
  <c r="DE645" i="2"/>
  <c r="DE644" i="2"/>
  <c r="DE643" i="2"/>
  <c r="DE642" i="2"/>
  <c r="DE641" i="2"/>
  <c r="DE640" i="2"/>
  <c r="DE639" i="2"/>
  <c r="DE638" i="2"/>
  <c r="DE637" i="2"/>
  <c r="DE636" i="2"/>
  <c r="DE635" i="2"/>
  <c r="DE634" i="2"/>
  <c r="DE633" i="2"/>
  <c r="DE632" i="2"/>
  <c r="DE631" i="2"/>
  <c r="DE630" i="2"/>
  <c r="DE629" i="2"/>
  <c r="DE628" i="2"/>
  <c r="DE627" i="2"/>
  <c r="DE626" i="2"/>
  <c r="DE625" i="2"/>
  <c r="DE624" i="2"/>
  <c r="DE623" i="2"/>
  <c r="DE622" i="2"/>
  <c r="DE621" i="2"/>
  <c r="DE620" i="2"/>
  <c r="DE619" i="2"/>
  <c r="DE618" i="2"/>
  <c r="DE617" i="2"/>
  <c r="DE616" i="2"/>
  <c r="DE615" i="2"/>
  <c r="DE614" i="2"/>
  <c r="DE613" i="2"/>
  <c r="DE612" i="2"/>
  <c r="DE611" i="2"/>
  <c r="DE610" i="2"/>
  <c r="DE609" i="2"/>
  <c r="DE608" i="2"/>
  <c r="DE607" i="2"/>
  <c r="DE606" i="2"/>
  <c r="DE605" i="2"/>
  <c r="DE604" i="2"/>
  <c r="DE603" i="2"/>
  <c r="DE602" i="2"/>
  <c r="DE601" i="2"/>
  <c r="DE600" i="2"/>
  <c r="DE599" i="2"/>
  <c r="DE598" i="2"/>
  <c r="DE597" i="2"/>
  <c r="DE596" i="2"/>
  <c r="DE595" i="2"/>
  <c r="DE594" i="2"/>
  <c r="DE593" i="2"/>
  <c r="DE592" i="2"/>
  <c r="DE591" i="2"/>
  <c r="DE590" i="2"/>
  <c r="DE589" i="2"/>
  <c r="DE588" i="2"/>
  <c r="DE587" i="2"/>
  <c r="DE586" i="2"/>
  <c r="DE585" i="2"/>
  <c r="DE584" i="2"/>
  <c r="DE583" i="2"/>
  <c r="DE582" i="2"/>
  <c r="DE581" i="2"/>
  <c r="DE580" i="2"/>
  <c r="DE579" i="2"/>
  <c r="DE578" i="2"/>
  <c r="DE577" i="2"/>
  <c r="DE576" i="2"/>
  <c r="DE575" i="2"/>
  <c r="DE574" i="2"/>
  <c r="DE573" i="2"/>
  <c r="DE572" i="2"/>
  <c r="DE571" i="2"/>
  <c r="DE570" i="2"/>
  <c r="DE569" i="2"/>
  <c r="DE568" i="2"/>
  <c r="DE567" i="2"/>
  <c r="DE566" i="2"/>
  <c r="DE565" i="2"/>
  <c r="DE564" i="2"/>
  <c r="DE563" i="2"/>
  <c r="DE562" i="2"/>
  <c r="DE561" i="2"/>
  <c r="DE560" i="2"/>
  <c r="DE559" i="2"/>
  <c r="DE558" i="2"/>
  <c r="DE557" i="2"/>
  <c r="DE556" i="2"/>
  <c r="DE555" i="2"/>
  <c r="DE554" i="2"/>
  <c r="DE553" i="2"/>
  <c r="DE552" i="2"/>
  <c r="DE551" i="2"/>
  <c r="DE550" i="2"/>
  <c r="DE549" i="2"/>
  <c r="DE548" i="2"/>
  <c r="DE547" i="2"/>
  <c r="DE546" i="2"/>
  <c r="DE545" i="2"/>
  <c r="DE544" i="2"/>
  <c r="DE543" i="2"/>
  <c r="DE542" i="2"/>
  <c r="DE541" i="2"/>
  <c r="DE540" i="2"/>
  <c r="DE539" i="2"/>
  <c r="DE538" i="2"/>
  <c r="DE537" i="2"/>
  <c r="DE536" i="2"/>
  <c r="DE535" i="2"/>
  <c r="DE534" i="2"/>
  <c r="DE533" i="2"/>
  <c r="DE532" i="2"/>
  <c r="DE531" i="2"/>
  <c r="DE530" i="2"/>
  <c r="DE529" i="2"/>
  <c r="DE528" i="2"/>
  <c r="DE527" i="2"/>
  <c r="DE526" i="2"/>
  <c r="DE525" i="2"/>
  <c r="DE524" i="2"/>
  <c r="DE523" i="2"/>
  <c r="DE522" i="2"/>
  <c r="DE521" i="2"/>
  <c r="DE520" i="2"/>
  <c r="DE519" i="2"/>
  <c r="DE518" i="2"/>
  <c r="DE517" i="2"/>
  <c r="DE516" i="2"/>
  <c r="DE515" i="2"/>
  <c r="DE514" i="2"/>
  <c r="DE513" i="2"/>
  <c r="DE512" i="2"/>
  <c r="DE511" i="2"/>
  <c r="DE510" i="2"/>
  <c r="DE509" i="2"/>
  <c r="DE508" i="2"/>
  <c r="DE507" i="2"/>
  <c r="DE506" i="2"/>
  <c r="DE505" i="2"/>
  <c r="DE504" i="2"/>
  <c r="DE503" i="2"/>
  <c r="DE502" i="2"/>
  <c r="DE501" i="2"/>
  <c r="DE500" i="2"/>
  <c r="DE499" i="2"/>
  <c r="DE498" i="2"/>
  <c r="DE497" i="2"/>
  <c r="DE496" i="2"/>
  <c r="DE495" i="2"/>
  <c r="DE494" i="2"/>
  <c r="DE493" i="2"/>
  <c r="DE492" i="2"/>
  <c r="DE491" i="2"/>
  <c r="DE490" i="2"/>
  <c r="DE489" i="2"/>
  <c r="DE488" i="2"/>
  <c r="DE487" i="2"/>
  <c r="DE486" i="2"/>
  <c r="DE485" i="2"/>
  <c r="DE484" i="2"/>
  <c r="DE483" i="2"/>
  <c r="DE482" i="2"/>
  <c r="DE481" i="2"/>
  <c r="DE480" i="2"/>
  <c r="DE479" i="2"/>
  <c r="DE478" i="2"/>
  <c r="DE477" i="2"/>
  <c r="DE476" i="2"/>
  <c r="DE475" i="2"/>
  <c r="DE474" i="2"/>
  <c r="DE473" i="2"/>
  <c r="DE472" i="2"/>
  <c r="DE471" i="2"/>
  <c r="DE470" i="2"/>
  <c r="DE469" i="2"/>
  <c r="DE468" i="2"/>
  <c r="DE467" i="2"/>
  <c r="DE466" i="2"/>
  <c r="DE465" i="2"/>
  <c r="DE464" i="2"/>
  <c r="DE463" i="2"/>
  <c r="DE462" i="2"/>
  <c r="DE461" i="2"/>
  <c r="DE460" i="2"/>
  <c r="DE459" i="2"/>
  <c r="DE458" i="2"/>
  <c r="DE457" i="2"/>
  <c r="DE456" i="2"/>
  <c r="DE455" i="2"/>
  <c r="DE454" i="2"/>
  <c r="DE453" i="2"/>
  <c r="DE452" i="2"/>
  <c r="DE451" i="2"/>
  <c r="DE450" i="2"/>
  <c r="DE449" i="2"/>
  <c r="DE448" i="2"/>
  <c r="DE447" i="2"/>
  <c r="DE446" i="2"/>
  <c r="DE445" i="2"/>
  <c r="DE444" i="2"/>
  <c r="DE443" i="2"/>
  <c r="DE442" i="2"/>
  <c r="DE441" i="2"/>
  <c r="DE440" i="2"/>
  <c r="DE439" i="2"/>
  <c r="DE438" i="2"/>
  <c r="DE437" i="2"/>
  <c r="DE436" i="2"/>
  <c r="DE435" i="2"/>
  <c r="DE434" i="2"/>
  <c r="DE433" i="2"/>
  <c r="DE432" i="2"/>
  <c r="DE431" i="2"/>
  <c r="DE430" i="2"/>
  <c r="DE429" i="2"/>
  <c r="DE428" i="2"/>
  <c r="DE427" i="2"/>
  <c r="DE426" i="2"/>
  <c r="DE425" i="2"/>
  <c r="DE424" i="2"/>
  <c r="DE423" i="2"/>
  <c r="DE422" i="2"/>
  <c r="DE421" i="2"/>
  <c r="DE420" i="2"/>
  <c r="DE419" i="2"/>
  <c r="DE418" i="2"/>
  <c r="DE417" i="2"/>
  <c r="DE416" i="2"/>
  <c r="DE415" i="2"/>
  <c r="DE414" i="2"/>
  <c r="DE413" i="2"/>
  <c r="DE412" i="2"/>
  <c r="DE411" i="2"/>
  <c r="DE410" i="2"/>
  <c r="DE409" i="2"/>
  <c r="DE408" i="2"/>
  <c r="DE407" i="2"/>
  <c r="DE406" i="2"/>
  <c r="DE405" i="2"/>
  <c r="DE404" i="2"/>
  <c r="DE403" i="2"/>
  <c r="DE402" i="2"/>
  <c r="DE401" i="2"/>
  <c r="DE400" i="2"/>
  <c r="DE399" i="2"/>
  <c r="DE398" i="2"/>
  <c r="DE397" i="2"/>
  <c r="DE396" i="2"/>
  <c r="DE395" i="2"/>
  <c r="DE394" i="2"/>
  <c r="DE393" i="2"/>
  <c r="DE392" i="2"/>
  <c r="DE391" i="2"/>
  <c r="DE390" i="2"/>
  <c r="DE389" i="2"/>
  <c r="DE388" i="2"/>
  <c r="DE387" i="2"/>
  <c r="DE386" i="2"/>
  <c r="DE385" i="2"/>
  <c r="DE384" i="2"/>
  <c r="DE383" i="2"/>
  <c r="DE382" i="2"/>
  <c r="DE381" i="2"/>
  <c r="DE380" i="2"/>
  <c r="DE379" i="2"/>
  <c r="DE378" i="2"/>
  <c r="DE377" i="2"/>
  <c r="DE376" i="2"/>
  <c r="DE375" i="2"/>
  <c r="DE374" i="2"/>
  <c r="DE373" i="2"/>
  <c r="DE372" i="2"/>
  <c r="DE371" i="2"/>
  <c r="DE370" i="2"/>
  <c r="DE369" i="2"/>
  <c r="DE368" i="2"/>
  <c r="DE367" i="2"/>
  <c r="DE366" i="2"/>
  <c r="DE365" i="2"/>
  <c r="DE364" i="2"/>
  <c r="DE363" i="2"/>
  <c r="DE362" i="2"/>
  <c r="DE361" i="2"/>
  <c r="DE360" i="2"/>
  <c r="DE359" i="2"/>
  <c r="DE358" i="2"/>
  <c r="DE357" i="2"/>
  <c r="DE356" i="2"/>
  <c r="DE355" i="2"/>
  <c r="DE354" i="2"/>
  <c r="DE353" i="2"/>
  <c r="DE352" i="2"/>
  <c r="DE351" i="2"/>
  <c r="DE350" i="2"/>
  <c r="DE349" i="2"/>
  <c r="DE348" i="2"/>
  <c r="DE347" i="2"/>
  <c r="DE346" i="2"/>
  <c r="DE345" i="2"/>
  <c r="DE344" i="2"/>
  <c r="DE343" i="2"/>
  <c r="DE342" i="2"/>
  <c r="DE341" i="2"/>
  <c r="DE340" i="2"/>
  <c r="DE339" i="2"/>
  <c r="DE338" i="2"/>
  <c r="DE337" i="2"/>
  <c r="DE336" i="2"/>
  <c r="DE335" i="2"/>
  <c r="DE334" i="2"/>
  <c r="DE333" i="2"/>
  <c r="DE332" i="2"/>
  <c r="DE331" i="2"/>
  <c r="DE330" i="2"/>
  <c r="DE329" i="2"/>
  <c r="DE328" i="2"/>
  <c r="DE327" i="2"/>
  <c r="DE326" i="2"/>
  <c r="DE325" i="2"/>
  <c r="DE324" i="2"/>
  <c r="DE323" i="2"/>
  <c r="DE322" i="2"/>
  <c r="DE321" i="2"/>
  <c r="DE320" i="2"/>
  <c r="DE319" i="2"/>
  <c r="DE318" i="2"/>
  <c r="DE317" i="2"/>
  <c r="DE316" i="2"/>
  <c r="DE315" i="2"/>
  <c r="DE314" i="2"/>
  <c r="DE313" i="2"/>
  <c r="DE312" i="2"/>
  <c r="DE311" i="2"/>
  <c r="DE310" i="2"/>
  <c r="DE309" i="2"/>
  <c r="DE308" i="2"/>
  <c r="DE307" i="2"/>
  <c r="DE306" i="2"/>
  <c r="DE305" i="2"/>
  <c r="DE304" i="2"/>
  <c r="DE303" i="2"/>
  <c r="DE302" i="2"/>
  <c r="DE301" i="2"/>
  <c r="DE300" i="2"/>
  <c r="DE299" i="2"/>
  <c r="DE298" i="2"/>
  <c r="DE297" i="2"/>
  <c r="DE296" i="2"/>
  <c r="DE295" i="2"/>
  <c r="DE294" i="2"/>
  <c r="DE293" i="2"/>
  <c r="DE292" i="2"/>
  <c r="DE291" i="2"/>
  <c r="DE290" i="2"/>
  <c r="DE289" i="2"/>
  <c r="DE288" i="2"/>
  <c r="DE287" i="2"/>
  <c r="DE286" i="2"/>
  <c r="DE285" i="2"/>
  <c r="DE284" i="2"/>
  <c r="DE283" i="2"/>
  <c r="DE282" i="2"/>
  <c r="DE281" i="2"/>
  <c r="DE280" i="2"/>
  <c r="DE279" i="2"/>
  <c r="DE278" i="2"/>
  <c r="DE277" i="2"/>
  <c r="DE276" i="2"/>
  <c r="DE275" i="2"/>
  <c r="DE274" i="2"/>
  <c r="DE273" i="2"/>
  <c r="DE272" i="2"/>
  <c r="DE271" i="2"/>
  <c r="DE270" i="2"/>
  <c r="DE269" i="2"/>
  <c r="DE268" i="2"/>
  <c r="DE267" i="2"/>
  <c r="DE266" i="2"/>
  <c r="DE265" i="2"/>
  <c r="DE264" i="2"/>
  <c r="DE263" i="2"/>
  <c r="DE262" i="2"/>
  <c r="DE261" i="2"/>
  <c r="DE260" i="2"/>
  <c r="DE259" i="2"/>
  <c r="DE258" i="2"/>
  <c r="DE257" i="2"/>
  <c r="DE256" i="2"/>
  <c r="DE255" i="2"/>
  <c r="DE254" i="2"/>
  <c r="DE253" i="2"/>
  <c r="DE252" i="2"/>
  <c r="DE251" i="2"/>
  <c r="DE250" i="2"/>
  <c r="DE249" i="2"/>
  <c r="DE248" i="2"/>
  <c r="DE247" i="2"/>
  <c r="DE246" i="2"/>
  <c r="DE245" i="2"/>
  <c r="DE244" i="2"/>
  <c r="DE243" i="2"/>
  <c r="DE242" i="2"/>
  <c r="DE241" i="2"/>
  <c r="DE240" i="2"/>
  <c r="DE239" i="2"/>
  <c r="DE238" i="2"/>
  <c r="DE237" i="2"/>
  <c r="DE236" i="2"/>
  <c r="DE235" i="2"/>
  <c r="DE234" i="2"/>
  <c r="DE233" i="2"/>
  <c r="DE232" i="2"/>
  <c r="DE231" i="2"/>
  <c r="DE230" i="2"/>
  <c r="DE229" i="2"/>
  <c r="DE228" i="2"/>
  <c r="DE227" i="2"/>
  <c r="DE226" i="2"/>
  <c r="DE225" i="2"/>
  <c r="DE224" i="2"/>
  <c r="DE223" i="2"/>
  <c r="DE222" i="2"/>
  <c r="DE221" i="2"/>
  <c r="DE220" i="2"/>
  <c r="DE219" i="2"/>
  <c r="DE218" i="2"/>
  <c r="DE217" i="2"/>
  <c r="DE216" i="2"/>
  <c r="DE215" i="2"/>
  <c r="DE214" i="2"/>
  <c r="DE213" i="2"/>
  <c r="DE212" i="2"/>
  <c r="DE211" i="2"/>
  <c r="DE210" i="2"/>
  <c r="DE209" i="2"/>
  <c r="DE208" i="2"/>
  <c r="DE207" i="2"/>
  <c r="DE206" i="2"/>
  <c r="DE205" i="2"/>
  <c r="DE204" i="2"/>
  <c r="DE203" i="2"/>
  <c r="DE202" i="2"/>
  <c r="DE201" i="2"/>
  <c r="DE200" i="2"/>
  <c r="DE199" i="2"/>
  <c r="DE198" i="2"/>
  <c r="DE197" i="2"/>
  <c r="DE196" i="2"/>
  <c r="DE195" i="2"/>
  <c r="DE194" i="2"/>
  <c r="DE193" i="2"/>
  <c r="DE192" i="2"/>
  <c r="DE191" i="2"/>
  <c r="DE190" i="2"/>
  <c r="DE189" i="2"/>
  <c r="DE188" i="2"/>
  <c r="DE187" i="2"/>
  <c r="DE186" i="2"/>
  <c r="DE185" i="2"/>
  <c r="DE184" i="2"/>
  <c r="DE183" i="2"/>
  <c r="DE182" i="2"/>
  <c r="DE181" i="2"/>
  <c r="DE180" i="2"/>
  <c r="DE179" i="2"/>
  <c r="DE178" i="2"/>
  <c r="DE177" i="2"/>
  <c r="DE176" i="2"/>
  <c r="DE175" i="2"/>
  <c r="DE174" i="2"/>
  <c r="DE173" i="2"/>
  <c r="DE172" i="2"/>
  <c r="DE171" i="2"/>
  <c r="DE170" i="2"/>
  <c r="DE169" i="2"/>
  <c r="DE168" i="2"/>
  <c r="DE167" i="2"/>
  <c r="DE166" i="2"/>
  <c r="DE165" i="2"/>
  <c r="DE164" i="2"/>
  <c r="DE163" i="2"/>
  <c r="DE162" i="2"/>
  <c r="DE161" i="2"/>
  <c r="DE160" i="2"/>
  <c r="DE159" i="2"/>
  <c r="DE158" i="2"/>
  <c r="DE157" i="2"/>
  <c r="DE156" i="2"/>
  <c r="DE155" i="2"/>
  <c r="DE154" i="2"/>
  <c r="DE153" i="2"/>
  <c r="DE152" i="2"/>
  <c r="DE151" i="2"/>
  <c r="DE150" i="2"/>
  <c r="DE149" i="2"/>
  <c r="DE148" i="2"/>
  <c r="DE147" i="2"/>
  <c r="DE146" i="2"/>
  <c r="DE145" i="2"/>
  <c r="DE144" i="2"/>
  <c r="DE143" i="2"/>
  <c r="DE142" i="2"/>
  <c r="DE141" i="2"/>
  <c r="DE140" i="2"/>
  <c r="DE139" i="2"/>
  <c r="DE138" i="2"/>
  <c r="DE137" i="2"/>
  <c r="DE136" i="2"/>
  <c r="DE135" i="2"/>
  <c r="DE134" i="2"/>
  <c r="DE133" i="2"/>
  <c r="DE132" i="2"/>
  <c r="DE131" i="2"/>
  <c r="DE130" i="2"/>
  <c r="DE129" i="2"/>
  <c r="DE128" i="2"/>
  <c r="DE127" i="2"/>
  <c r="DE126" i="2"/>
  <c r="DE125" i="2"/>
  <c r="DE124" i="2"/>
  <c r="DE123" i="2"/>
  <c r="DE122" i="2"/>
  <c r="DE121" i="2"/>
  <c r="DE120" i="2"/>
  <c r="DE119" i="2"/>
  <c r="DE118" i="2"/>
  <c r="DE117" i="2"/>
  <c r="DE116" i="2"/>
  <c r="DE115" i="2"/>
  <c r="DE114" i="2"/>
  <c r="DE113" i="2"/>
  <c r="DE112" i="2"/>
  <c r="DE111" i="2"/>
  <c r="DE110" i="2"/>
  <c r="DE109" i="2"/>
  <c r="DE108" i="2"/>
  <c r="DE107" i="2"/>
  <c r="DE106" i="2"/>
  <c r="DE105" i="2"/>
  <c r="DE104" i="2"/>
  <c r="DE103" i="2"/>
  <c r="DE102" i="2"/>
  <c r="DE101" i="2"/>
  <c r="DE100" i="2"/>
  <c r="DE99" i="2"/>
  <c r="DE98" i="2"/>
  <c r="DE97" i="2"/>
  <c r="DE96" i="2"/>
  <c r="DE95" i="2"/>
  <c r="DE94" i="2"/>
  <c r="DE93" i="2"/>
  <c r="DE92" i="2"/>
  <c r="DE91" i="2"/>
  <c r="DE90" i="2"/>
  <c r="DE89" i="2"/>
  <c r="DE88" i="2"/>
  <c r="DE87" i="2"/>
  <c r="DE86" i="2"/>
  <c r="DE85" i="2"/>
  <c r="DE84" i="2"/>
  <c r="DE83" i="2"/>
  <c r="DE82" i="2"/>
  <c r="DE81" i="2"/>
  <c r="DE80" i="2"/>
  <c r="DE79" i="2"/>
  <c r="DE78" i="2"/>
  <c r="DE77" i="2"/>
  <c r="DE76" i="2"/>
  <c r="DE75" i="2"/>
  <c r="DE74" i="2"/>
  <c r="DE73" i="2"/>
  <c r="DE72" i="2"/>
  <c r="DE71" i="2"/>
  <c r="DE70" i="2"/>
  <c r="DE69" i="2"/>
  <c r="DE68" i="2"/>
  <c r="DE67" i="2"/>
  <c r="DE66" i="2"/>
  <c r="DE65" i="2"/>
  <c r="DE64" i="2"/>
  <c r="DE63" i="2"/>
  <c r="DE62" i="2"/>
  <c r="DE61" i="2"/>
  <c r="DE60" i="2"/>
  <c r="DE59" i="2"/>
  <c r="DE58" i="2"/>
  <c r="DE57" i="2"/>
  <c r="DE56" i="2"/>
  <c r="DE55" i="2"/>
  <c r="DE54" i="2"/>
  <c r="DE53" i="2"/>
  <c r="DE52" i="2"/>
  <c r="DE51" i="2"/>
  <c r="DE50" i="2"/>
  <c r="DE49" i="2"/>
  <c r="DE48" i="2"/>
  <c r="DE47" i="2"/>
  <c r="DE46" i="2"/>
  <c r="DE45" i="2"/>
  <c r="DE44" i="2"/>
  <c r="DE43" i="2"/>
  <c r="DE42" i="2"/>
  <c r="DE41" i="2"/>
  <c r="DE40" i="2"/>
  <c r="DE39" i="2"/>
  <c r="DE38" i="2"/>
  <c r="DE37" i="2"/>
  <c r="DE36" i="2"/>
  <c r="DE35" i="2"/>
  <c r="DE34" i="2"/>
  <c r="DE33" i="2"/>
  <c r="DE32" i="2"/>
  <c r="DE31" i="2"/>
  <c r="DE30" i="2"/>
  <c r="DE29" i="2"/>
  <c r="DE28" i="2"/>
  <c r="DE27" i="2"/>
  <c r="DE26" i="2"/>
  <c r="DE25" i="2"/>
  <c r="DE24" i="2"/>
  <c r="DE23" i="2"/>
  <c r="DE22" i="2"/>
  <c r="DE21" i="2"/>
  <c r="DE20" i="2"/>
  <c r="DE19" i="2"/>
  <c r="DE18" i="2"/>
  <c r="DE17" i="2"/>
  <c r="DE16" i="2"/>
  <c r="DE15" i="2"/>
  <c r="DE14" i="2"/>
  <c r="DE13" i="2"/>
  <c r="DE12" i="2"/>
  <c r="DE11" i="2"/>
  <c r="DE10" i="2"/>
  <c r="DE9" i="2"/>
  <c r="DE8" i="2"/>
  <c r="DE7" i="2"/>
  <c r="DE6" i="2"/>
  <c r="DE5" i="2"/>
  <c r="DE4" i="2"/>
  <c r="DE3" i="2"/>
  <c r="DE2" i="2"/>
  <c r="AD781" i="3"/>
  <c r="S781" i="3"/>
  <c r="M781" i="3"/>
  <c r="L781" i="3"/>
  <c r="M780" i="3"/>
  <c r="L780" i="3"/>
  <c r="AD779" i="3"/>
  <c r="S779" i="3"/>
  <c r="M779" i="3"/>
  <c r="L779" i="3"/>
  <c r="AD778" i="3"/>
  <c r="S778" i="3"/>
  <c r="M778" i="3"/>
  <c r="L778" i="3"/>
  <c r="S777" i="3"/>
  <c r="M777" i="3"/>
  <c r="L777" i="3"/>
  <c r="M776" i="3"/>
  <c r="L776" i="3"/>
  <c r="AD775" i="3"/>
  <c r="S775" i="3"/>
  <c r="M775" i="3"/>
  <c r="L775" i="3"/>
  <c r="AD774" i="3"/>
  <c r="M774" i="3"/>
  <c r="L774" i="3"/>
  <c r="AD773" i="3"/>
  <c r="S773" i="3"/>
  <c r="M773" i="3"/>
  <c r="L773" i="3"/>
  <c r="M772" i="3"/>
  <c r="L772" i="3"/>
  <c r="AD771" i="3"/>
  <c r="S771" i="3"/>
  <c r="M771" i="3"/>
  <c r="L771" i="3"/>
  <c r="M768" i="3"/>
  <c r="M767" i="3"/>
  <c r="L766" i="3"/>
  <c r="M764" i="3"/>
  <c r="L763" i="3"/>
  <c r="S762" i="3"/>
  <c r="L762" i="3"/>
  <c r="S760" i="3"/>
  <c r="M760" i="3"/>
  <c r="S759" i="3"/>
  <c r="V757" i="3"/>
  <c r="M757" i="3"/>
  <c r="L756" i="3"/>
  <c r="S754" i="3"/>
  <c r="X754" i="3"/>
  <c r="S753" i="3"/>
  <c r="X752" i="3"/>
  <c r="L752" i="3"/>
  <c r="S751" i="3"/>
  <c r="X751" i="3"/>
  <c r="M751" i="3"/>
  <c r="S749" i="3"/>
  <c r="AD747" i="3"/>
  <c r="S744" i="3"/>
  <c r="M744" i="3"/>
  <c r="L742" i="3"/>
  <c r="S741" i="3"/>
  <c r="M741" i="3"/>
  <c r="L739" i="3"/>
  <c r="S738" i="3"/>
  <c r="M738" i="3"/>
  <c r="M737" i="3"/>
  <c r="S736" i="3"/>
  <c r="M735" i="3"/>
  <c r="S734" i="3"/>
  <c r="M734" i="3"/>
  <c r="S733" i="3"/>
  <c r="S732" i="3"/>
  <c r="S731" i="3"/>
  <c r="L731" i="3"/>
  <c r="M730" i="3"/>
  <c r="M729" i="3"/>
  <c r="S728" i="3"/>
  <c r="S727" i="3"/>
  <c r="X727" i="3"/>
  <c r="M726" i="3"/>
  <c r="S725" i="3"/>
  <c r="X725" i="3"/>
  <c r="M725" i="3"/>
  <c r="L724" i="3"/>
  <c r="S723" i="3"/>
  <c r="X723" i="3"/>
  <c r="L722" i="3"/>
  <c r="S721" i="3"/>
  <c r="M721" i="3"/>
  <c r="M720" i="3"/>
  <c r="S718" i="3"/>
  <c r="L717" i="3"/>
  <c r="S716" i="3"/>
  <c r="AD712" i="3"/>
  <c r="M712" i="3"/>
  <c r="S711" i="3"/>
  <c r="X711" i="3"/>
  <c r="L708" i="3"/>
  <c r="S707" i="3"/>
  <c r="L706" i="3"/>
  <c r="X705" i="3"/>
  <c r="S704" i="3"/>
  <c r="S703" i="3"/>
  <c r="X701" i="3"/>
  <c r="S700" i="3"/>
  <c r="X700" i="3"/>
  <c r="L700" i="3"/>
  <c r="S699" i="3"/>
  <c r="L699" i="3"/>
  <c r="S698" i="3"/>
  <c r="X698" i="3"/>
  <c r="S697" i="3"/>
  <c r="M697" i="3"/>
  <c r="M696" i="3"/>
  <c r="L695" i="3"/>
  <c r="L694" i="3"/>
  <c r="M693" i="3"/>
  <c r="M692" i="3"/>
  <c r="L691" i="3"/>
  <c r="S690" i="3"/>
  <c r="M690" i="3"/>
  <c r="M689" i="3"/>
  <c r="AD688" i="3"/>
  <c r="S688" i="3"/>
  <c r="M687" i="3"/>
  <c r="L686" i="3"/>
  <c r="S685" i="3"/>
  <c r="S683" i="3"/>
  <c r="M683" i="3"/>
  <c r="S682" i="3"/>
  <c r="X682" i="3"/>
  <c r="S681" i="3"/>
  <c r="X681" i="3"/>
  <c r="M681" i="3"/>
  <c r="S680" i="3"/>
  <c r="X680" i="3"/>
  <c r="L679" i="3"/>
  <c r="M678" i="3"/>
  <c r="S677" i="3"/>
  <c r="X677" i="3"/>
  <c r="L677" i="3"/>
  <c r="S676" i="3"/>
  <c r="X676" i="3"/>
  <c r="S675" i="3"/>
  <c r="X675" i="3"/>
  <c r="L673" i="3"/>
  <c r="S672" i="3"/>
  <c r="L672" i="3"/>
  <c r="S671" i="3"/>
  <c r="S669" i="3"/>
  <c r="S666" i="3"/>
  <c r="X666" i="3"/>
  <c r="S665" i="3"/>
  <c r="X665" i="3"/>
  <c r="X664" i="3"/>
  <c r="X663" i="3"/>
  <c r="M662" i="3"/>
  <c r="S661" i="3"/>
  <c r="M661" i="3"/>
  <c r="L659" i="3"/>
  <c r="L658" i="3"/>
  <c r="S657" i="3"/>
  <c r="M656" i="3"/>
  <c r="S655" i="3"/>
  <c r="X655" i="3"/>
  <c r="M655" i="3"/>
  <c r="S653" i="3"/>
  <c r="X653" i="3"/>
  <c r="S652" i="3"/>
  <c r="M652" i="3"/>
  <c r="L651" i="3"/>
  <c r="M650" i="3"/>
  <c r="L648" i="3"/>
  <c r="X647" i="3"/>
  <c r="M647" i="3"/>
  <c r="M646" i="3"/>
  <c r="S645" i="3"/>
  <c r="M645" i="3"/>
  <c r="S644" i="3"/>
  <c r="M644" i="3"/>
  <c r="S642" i="3"/>
  <c r="S641" i="3"/>
  <c r="S640" i="3"/>
  <c r="M640" i="3"/>
  <c r="AD635" i="3"/>
  <c r="S635" i="3"/>
  <c r="M635" i="3"/>
  <c r="M634" i="3"/>
  <c r="S632" i="3"/>
  <c r="S631" i="3"/>
  <c r="X631" i="3"/>
  <c r="M630" i="3"/>
  <c r="S628" i="3"/>
  <c r="M628" i="3"/>
  <c r="S626" i="3"/>
  <c r="S625" i="3"/>
  <c r="S623" i="3"/>
  <c r="M623" i="3"/>
  <c r="M622" i="3"/>
  <c r="AD619" i="3"/>
  <c r="S619" i="3"/>
  <c r="M619" i="3"/>
  <c r="L618" i="3"/>
  <c r="AD617" i="3"/>
  <c r="S617" i="3"/>
  <c r="L616" i="3"/>
  <c r="L615" i="3"/>
  <c r="AD613" i="3"/>
  <c r="S613" i="3"/>
  <c r="M612" i="3"/>
  <c r="M611" i="3"/>
  <c r="AD610" i="3"/>
  <c r="AD609" i="3"/>
  <c r="AD608" i="3"/>
  <c r="S608" i="3"/>
  <c r="M608" i="3"/>
  <c r="AD607" i="3"/>
  <c r="S607" i="3"/>
  <c r="L606" i="3"/>
  <c r="S603" i="3"/>
  <c r="M603" i="3"/>
  <c r="AD602" i="3"/>
  <c r="S602" i="3"/>
  <c r="AD601" i="3"/>
  <c r="S601" i="3"/>
  <c r="M601" i="3"/>
  <c r="AD600" i="3"/>
  <c r="S600" i="3"/>
  <c r="AD599" i="3"/>
  <c r="S599" i="3"/>
  <c r="M598" i="3"/>
  <c r="AD597" i="3"/>
  <c r="S597" i="3"/>
  <c r="M597" i="3"/>
  <c r="AD596" i="3"/>
  <c r="S596" i="3"/>
  <c r="AD594" i="3"/>
  <c r="S594" i="3"/>
  <c r="AD592" i="3"/>
  <c r="S592" i="3"/>
  <c r="M592" i="3"/>
  <c r="AD590" i="3"/>
  <c r="S590" i="3"/>
  <c r="AD589" i="3"/>
  <c r="L589" i="3"/>
  <c r="AD588" i="3"/>
  <c r="AD587" i="3"/>
  <c r="S587" i="3"/>
  <c r="AD586" i="3"/>
  <c r="S586" i="3"/>
  <c r="M586" i="3"/>
  <c r="AD585" i="3"/>
  <c r="S585" i="3"/>
  <c r="AD584" i="3"/>
  <c r="S584" i="3"/>
  <c r="AD582" i="3"/>
  <c r="S582" i="3"/>
  <c r="AD581" i="3"/>
  <c r="S581" i="3"/>
  <c r="M581" i="3"/>
  <c r="M579" i="3"/>
  <c r="AD577" i="3"/>
  <c r="S577" i="3"/>
  <c r="AD576" i="3"/>
  <c r="S576" i="3"/>
  <c r="AD575" i="3"/>
  <c r="S575" i="3"/>
  <c r="AD574" i="3"/>
  <c r="S574" i="3"/>
  <c r="M573" i="3"/>
  <c r="AD572" i="3"/>
  <c r="S572" i="3"/>
  <c r="AD570" i="3"/>
  <c r="S570" i="3"/>
  <c r="L570" i="3"/>
  <c r="AD568" i="3"/>
  <c r="S568" i="3"/>
  <c r="M568" i="3"/>
  <c r="AD567" i="3"/>
  <c r="S567" i="3"/>
  <c r="AD566" i="3"/>
  <c r="S566" i="3"/>
  <c r="AD565" i="3"/>
  <c r="S565" i="3"/>
  <c r="AD564" i="3"/>
  <c r="S564" i="3"/>
  <c r="AD563" i="3"/>
  <c r="S563" i="3"/>
  <c r="AD562" i="3"/>
  <c r="S562" i="3"/>
  <c r="AD561" i="3"/>
  <c r="S561" i="3"/>
  <c r="AD560" i="3"/>
  <c r="S560" i="3"/>
  <c r="M560" i="3"/>
  <c r="AD557" i="3"/>
  <c r="S557" i="3"/>
  <c r="M556" i="3"/>
  <c r="M554" i="3"/>
  <c r="AD552" i="3"/>
  <c r="S552" i="3"/>
  <c r="AD551" i="3"/>
  <c r="S551" i="3"/>
  <c r="M549" i="3"/>
  <c r="AD547" i="3"/>
  <c r="S547" i="3"/>
  <c r="M547" i="3"/>
  <c r="AD543" i="3"/>
  <c r="S543" i="3"/>
  <c r="L543" i="3"/>
  <c r="M542" i="3"/>
  <c r="AD541" i="3"/>
  <c r="S541" i="3"/>
  <c r="M541" i="3"/>
  <c r="AD540" i="3"/>
  <c r="S540" i="3"/>
  <c r="M539" i="3"/>
  <c r="AD537" i="3"/>
  <c r="S537" i="3"/>
  <c r="S536" i="3"/>
  <c r="M536" i="3"/>
  <c r="AD535" i="3"/>
  <c r="S535" i="3"/>
  <c r="M535" i="3"/>
  <c r="AD534" i="3"/>
  <c r="S534" i="3"/>
  <c r="AD533" i="3"/>
  <c r="M533" i="3"/>
  <c r="AD532" i="3"/>
  <c r="S532" i="3"/>
  <c r="AD530" i="3"/>
  <c r="S530" i="3"/>
  <c r="AD529" i="3"/>
  <c r="S529" i="3"/>
  <c r="M529" i="3"/>
  <c r="AD528" i="3"/>
  <c r="S528" i="3"/>
  <c r="AD527" i="3"/>
  <c r="S527" i="3"/>
  <c r="M527" i="3"/>
  <c r="M526" i="3"/>
  <c r="L525" i="3"/>
  <c r="L524" i="3"/>
  <c r="L523" i="3"/>
  <c r="AD522" i="3"/>
  <c r="S522" i="3"/>
  <c r="M522" i="3"/>
  <c r="S518" i="3"/>
  <c r="AD517" i="3"/>
  <c r="S517" i="3"/>
  <c r="M517" i="3"/>
  <c r="AD516" i="3"/>
  <c r="S516" i="3"/>
  <c r="L516" i="3"/>
  <c r="AD515" i="3"/>
  <c r="S515" i="3"/>
  <c r="AD513" i="3"/>
  <c r="S513" i="3"/>
  <c r="M513" i="3"/>
  <c r="M511" i="3"/>
  <c r="AD509" i="3"/>
  <c r="S509" i="3"/>
  <c r="AD508" i="3"/>
  <c r="S508" i="3"/>
  <c r="L508" i="3"/>
  <c r="AD506" i="3"/>
  <c r="S506" i="3"/>
  <c r="AD504" i="3"/>
  <c r="S504" i="3"/>
  <c r="L504" i="3"/>
  <c r="AD501" i="3"/>
  <c r="S501" i="3"/>
  <c r="L501" i="3"/>
  <c r="AD496" i="3"/>
  <c r="S496" i="3"/>
  <c r="M495" i="3"/>
  <c r="L494" i="3"/>
  <c r="AD493" i="3"/>
  <c r="L492" i="3"/>
  <c r="AD489" i="3"/>
  <c r="AD488" i="3"/>
  <c r="L488" i="3"/>
  <c r="AD487" i="3"/>
  <c r="AD486" i="3"/>
  <c r="AD485" i="3"/>
  <c r="L485" i="3"/>
  <c r="L481" i="3"/>
  <c r="AD480" i="3"/>
  <c r="AD479" i="3"/>
  <c r="AD478" i="3"/>
  <c r="AD476" i="3"/>
  <c r="L476" i="3"/>
  <c r="AD475" i="3"/>
  <c r="AD474" i="3"/>
  <c r="AD473" i="3"/>
  <c r="L472" i="3"/>
  <c r="AD468" i="3"/>
  <c r="AD466" i="3"/>
  <c r="L466" i="3"/>
  <c r="AD465" i="3"/>
  <c r="AD464" i="3"/>
  <c r="M464" i="3"/>
  <c r="M463" i="3"/>
  <c r="AD462" i="3"/>
  <c r="L462" i="3"/>
  <c r="AD461" i="3"/>
  <c r="AD460" i="3"/>
  <c r="M460" i="3"/>
  <c r="AD459" i="3"/>
  <c r="AD458" i="3"/>
  <c r="AD457" i="3"/>
  <c r="M457" i="3"/>
  <c r="M456" i="3"/>
  <c r="AD455" i="3"/>
  <c r="AD454" i="3"/>
  <c r="M451" i="3"/>
  <c r="AD450" i="3"/>
  <c r="M450" i="3"/>
  <c r="L450" i="3"/>
  <c r="M448" i="3"/>
  <c r="AD447" i="3"/>
  <c r="M445" i="3"/>
  <c r="AD444" i="3"/>
  <c r="AD443" i="3"/>
  <c r="AD442" i="3"/>
  <c r="M442" i="3"/>
  <c r="M441" i="3"/>
  <c r="M440" i="3"/>
  <c r="M439" i="3"/>
  <c r="X437" i="3"/>
  <c r="AD436" i="3"/>
  <c r="M435" i="3"/>
  <c r="AD434" i="3"/>
  <c r="X433" i="3"/>
  <c r="M431" i="3"/>
  <c r="AD430" i="3"/>
  <c r="AD426" i="3"/>
  <c r="X425" i="3"/>
  <c r="AD420" i="3"/>
  <c r="AD418" i="3"/>
  <c r="M418" i="3"/>
  <c r="AD415" i="3"/>
  <c r="AD414" i="3"/>
  <c r="L413" i="3"/>
  <c r="AD409" i="3"/>
  <c r="M409" i="3"/>
  <c r="AD407" i="3"/>
  <c r="L407" i="3"/>
  <c r="M406" i="3"/>
  <c r="AD405" i="3"/>
  <c r="L404" i="3"/>
  <c r="X403" i="3"/>
  <c r="M401" i="3"/>
  <c r="L400" i="3"/>
  <c r="X399" i="3"/>
  <c r="X398" i="3"/>
  <c r="AD397" i="3"/>
  <c r="AD396" i="3"/>
  <c r="AD394" i="3"/>
  <c r="L394" i="3"/>
  <c r="AD393" i="3"/>
  <c r="AD392" i="3"/>
  <c r="M392" i="3"/>
  <c r="AD389" i="3"/>
  <c r="M389" i="3"/>
  <c r="AD387" i="3"/>
  <c r="AD386" i="3"/>
  <c r="AD385" i="3"/>
  <c r="L385" i="3"/>
  <c r="AD383" i="3"/>
  <c r="M382" i="3"/>
  <c r="X381" i="3"/>
  <c r="AD380" i="3"/>
  <c r="AD378" i="3"/>
  <c r="AD377" i="3"/>
  <c r="AD376" i="3"/>
  <c r="M376" i="3"/>
  <c r="AD374" i="3"/>
  <c r="AD373" i="3"/>
  <c r="AD372" i="3"/>
  <c r="L372" i="3"/>
  <c r="AD371" i="3"/>
  <c r="AD370" i="3"/>
  <c r="AD369" i="3"/>
  <c r="L369" i="3"/>
  <c r="AD368" i="3"/>
  <c r="L368" i="3"/>
  <c r="AD366" i="3"/>
  <c r="AD365" i="3"/>
  <c r="X364" i="3"/>
  <c r="AD363" i="3"/>
  <c r="AD362" i="3"/>
  <c r="L362" i="3"/>
  <c r="X360" i="3"/>
  <c r="M359" i="3"/>
  <c r="AD357" i="3"/>
  <c r="M357" i="3"/>
  <c r="L357" i="3"/>
  <c r="AD356" i="3"/>
  <c r="L356" i="3"/>
  <c r="AD355" i="3"/>
  <c r="AD354" i="3"/>
  <c r="M354" i="3"/>
  <c r="AD353" i="3"/>
  <c r="L351" i="3"/>
  <c r="M350" i="3"/>
  <c r="X346" i="3"/>
  <c r="AD345" i="3"/>
  <c r="L345" i="3"/>
  <c r="AD344" i="3"/>
  <c r="M344" i="3"/>
  <c r="AD343" i="3"/>
  <c r="M343" i="3"/>
  <c r="X342" i="3"/>
  <c r="X340" i="3"/>
  <c r="AD339" i="3"/>
  <c r="M339" i="3"/>
  <c r="AD338" i="3"/>
  <c r="M338" i="3"/>
  <c r="L337" i="3"/>
  <c r="M335" i="3"/>
  <c r="M334" i="3"/>
  <c r="X332" i="3"/>
  <c r="X331" i="3"/>
  <c r="L331" i="3"/>
  <c r="AD330" i="3"/>
  <c r="M330" i="3"/>
  <c r="AD329" i="3"/>
  <c r="X328" i="3"/>
  <c r="M327" i="3"/>
  <c r="M325" i="3"/>
  <c r="X324" i="3"/>
  <c r="M324" i="3"/>
  <c r="M323" i="3"/>
  <c r="M322" i="3"/>
  <c r="M321" i="3"/>
  <c r="X320" i="3"/>
  <c r="AD319" i="3"/>
  <c r="AD317" i="3"/>
  <c r="AD314" i="3"/>
  <c r="M314" i="3"/>
  <c r="M312" i="3"/>
  <c r="AD311" i="3"/>
  <c r="AD310" i="3"/>
  <c r="M310" i="3"/>
  <c r="L309" i="3"/>
  <c r="M307" i="3"/>
  <c r="X306" i="3"/>
  <c r="AD303" i="3"/>
  <c r="M300" i="3"/>
  <c r="M299" i="3"/>
  <c r="M298" i="3"/>
  <c r="M297" i="3"/>
  <c r="L295" i="3"/>
  <c r="AD293" i="3"/>
  <c r="M293" i="3"/>
  <c r="AD292" i="3"/>
  <c r="AD290" i="3"/>
  <c r="AD289" i="3"/>
  <c r="L289" i="3"/>
  <c r="AD287" i="3"/>
  <c r="L287" i="3"/>
  <c r="X286" i="3"/>
  <c r="L285" i="3"/>
  <c r="AD284" i="3"/>
  <c r="L284" i="3"/>
  <c r="M283" i="3"/>
  <c r="AD282" i="3"/>
  <c r="M281" i="3"/>
  <c r="L279" i="3"/>
  <c r="X278" i="3"/>
  <c r="M277" i="3"/>
  <c r="X275" i="3"/>
  <c r="X272" i="3"/>
  <c r="M272" i="3"/>
  <c r="AD271" i="3"/>
  <c r="M271" i="3"/>
  <c r="M270" i="3"/>
  <c r="AD269" i="3"/>
  <c r="X268" i="3"/>
  <c r="M268" i="3"/>
  <c r="M267" i="3"/>
  <c r="AD266" i="3"/>
  <c r="M266" i="3"/>
  <c r="M265" i="3"/>
  <c r="AD264" i="3"/>
  <c r="M264" i="3"/>
  <c r="AD263" i="3"/>
  <c r="M263" i="3"/>
  <c r="M262" i="3"/>
  <c r="AD261" i="3"/>
  <c r="M261" i="3"/>
  <c r="M260" i="3"/>
  <c r="M259" i="3"/>
  <c r="AD257" i="3"/>
  <c r="M257" i="3"/>
  <c r="AD256" i="3"/>
  <c r="M256" i="3"/>
  <c r="M253" i="3"/>
  <c r="M252" i="3"/>
  <c r="AD251" i="3"/>
  <c r="L251" i="3"/>
  <c r="X250" i="3"/>
  <c r="M250" i="3"/>
  <c r="AD248" i="3"/>
  <c r="M248" i="3"/>
  <c r="AD247" i="3"/>
  <c r="AD246" i="3"/>
  <c r="L246" i="3"/>
  <c r="X245" i="3"/>
  <c r="L245" i="3"/>
  <c r="AD244" i="3"/>
  <c r="M243" i="3"/>
  <c r="L242" i="3"/>
  <c r="M240" i="3"/>
  <c r="AD237" i="3"/>
  <c r="M237" i="3"/>
  <c r="AD235" i="3"/>
  <c r="M235" i="3"/>
  <c r="AD234" i="3"/>
  <c r="AD233" i="3"/>
  <c r="AD231" i="3"/>
  <c r="M231" i="3"/>
  <c r="X230" i="3"/>
  <c r="M230" i="3"/>
  <c r="AD229" i="3"/>
  <c r="M229" i="3"/>
  <c r="X228" i="3"/>
  <c r="M227" i="3"/>
  <c r="AD226" i="3"/>
  <c r="X225" i="3"/>
  <c r="M224" i="3"/>
  <c r="M223" i="3"/>
  <c r="L222" i="3"/>
  <c r="AD220" i="3"/>
  <c r="L218" i="3"/>
  <c r="AD217" i="3"/>
  <c r="AD214" i="3"/>
  <c r="M214" i="3"/>
  <c r="AD213" i="3"/>
  <c r="L213" i="3"/>
  <c r="AD212" i="3"/>
  <c r="L212" i="3"/>
  <c r="AD211" i="3"/>
  <c r="AD210" i="3"/>
  <c r="M210" i="3"/>
  <c r="AD207" i="3"/>
  <c r="X206" i="3"/>
  <c r="M203" i="3"/>
  <c r="X202" i="3"/>
  <c r="AD201" i="3"/>
  <c r="AD200" i="3"/>
  <c r="L198" i="3"/>
  <c r="AD197" i="3"/>
  <c r="L196" i="3"/>
  <c r="M195" i="3"/>
  <c r="AD194" i="3"/>
  <c r="AD193" i="3"/>
  <c r="L192" i="3"/>
  <c r="AD186" i="3"/>
  <c r="M186" i="3"/>
  <c r="AD185" i="3"/>
  <c r="AD184" i="3"/>
  <c r="AD183" i="3"/>
  <c r="X182" i="3"/>
  <c r="L181" i="3"/>
  <c r="AD178" i="3"/>
  <c r="L177" i="3"/>
  <c r="M176" i="3"/>
  <c r="X175" i="3"/>
  <c r="M175" i="3"/>
  <c r="M173" i="3"/>
  <c r="X171" i="3"/>
  <c r="M169" i="3"/>
  <c r="X168" i="3"/>
  <c r="L168" i="3"/>
  <c r="M167" i="3"/>
  <c r="AD166" i="3"/>
  <c r="X166" i="3"/>
  <c r="M165" i="3"/>
  <c r="L165" i="3"/>
  <c r="AD164" i="3"/>
  <c r="X164" i="3"/>
  <c r="M164" i="3"/>
  <c r="M163" i="3"/>
  <c r="L162" i="3"/>
  <c r="AD161" i="3"/>
  <c r="X161" i="3"/>
  <c r="AD159" i="3"/>
  <c r="X159" i="3"/>
  <c r="L158" i="3"/>
  <c r="AD157" i="3"/>
  <c r="X157" i="3"/>
  <c r="X156" i="3"/>
  <c r="M156" i="3"/>
  <c r="AD155" i="3"/>
  <c r="X155" i="3"/>
  <c r="M155" i="3"/>
  <c r="AD154" i="3"/>
  <c r="X154" i="3"/>
  <c r="AD152" i="3"/>
  <c r="X152" i="3"/>
  <c r="M152" i="3"/>
  <c r="AD151" i="3"/>
  <c r="X151" i="3"/>
  <c r="AD150" i="3"/>
  <c r="X150" i="3"/>
  <c r="M150" i="3"/>
  <c r="AD149" i="3"/>
  <c r="X149" i="3"/>
  <c r="AD148" i="3"/>
  <c r="X148" i="3"/>
  <c r="M147" i="3"/>
  <c r="L146" i="3"/>
  <c r="AD145" i="3"/>
  <c r="X145" i="3"/>
  <c r="M145" i="3"/>
  <c r="AD144" i="3"/>
  <c r="X144" i="3"/>
  <c r="L144" i="3"/>
  <c r="AD143" i="3"/>
  <c r="X143" i="3"/>
  <c r="M143" i="3"/>
  <c r="AD142" i="3"/>
  <c r="X142" i="3"/>
  <c r="M142" i="3"/>
  <c r="L141" i="3"/>
  <c r="M140" i="3"/>
  <c r="AD139" i="3"/>
  <c r="L139" i="3"/>
  <c r="AD135" i="3"/>
  <c r="M135" i="3"/>
  <c r="X134" i="3"/>
  <c r="L134" i="3"/>
  <c r="AD133" i="3"/>
  <c r="X133" i="3"/>
  <c r="AD132" i="3"/>
  <c r="L131" i="3"/>
  <c r="M130" i="3"/>
  <c r="X129" i="3"/>
  <c r="X126" i="3"/>
  <c r="X125" i="3"/>
  <c r="M125" i="3"/>
  <c r="M124" i="3"/>
  <c r="M123" i="3"/>
  <c r="X122" i="3"/>
  <c r="AD121" i="3"/>
  <c r="L121" i="3"/>
  <c r="X120" i="3"/>
  <c r="L120" i="3"/>
  <c r="X119" i="3"/>
  <c r="L119" i="3"/>
  <c r="AD118" i="3"/>
  <c r="AD116" i="3"/>
  <c r="M116" i="3"/>
  <c r="AD115" i="3"/>
  <c r="M114" i="3"/>
  <c r="M113" i="3"/>
  <c r="AD112" i="3"/>
  <c r="M110" i="3"/>
  <c r="AD109" i="3"/>
  <c r="M109" i="3"/>
  <c r="X108" i="3"/>
  <c r="M108" i="3"/>
  <c r="M106" i="3"/>
  <c r="X104" i="3"/>
  <c r="M104" i="3"/>
  <c r="L103" i="3"/>
  <c r="AD102" i="3"/>
  <c r="M102" i="3"/>
  <c r="AD101" i="3"/>
  <c r="M101" i="3"/>
  <c r="M100" i="3"/>
  <c r="AD99" i="3"/>
  <c r="L99" i="3"/>
  <c r="L98" i="3"/>
  <c r="M97" i="3"/>
  <c r="AD96" i="3"/>
  <c r="M96" i="3"/>
  <c r="X95" i="3"/>
  <c r="M95" i="3"/>
  <c r="X93" i="3"/>
  <c r="M93" i="3"/>
  <c r="M92" i="3"/>
  <c r="M91" i="3"/>
  <c r="M90" i="3"/>
  <c r="M89" i="3"/>
  <c r="X85" i="3"/>
  <c r="L83" i="3"/>
  <c r="M82" i="3"/>
  <c r="AD81" i="3"/>
  <c r="L80" i="3"/>
  <c r="X79" i="3"/>
  <c r="AD78" i="3"/>
  <c r="X77" i="3"/>
  <c r="AD76" i="3"/>
  <c r="AD74" i="3"/>
  <c r="L73" i="3"/>
  <c r="AD71" i="3"/>
  <c r="L70" i="3"/>
  <c r="AD67" i="3"/>
  <c r="M67" i="3"/>
  <c r="AD64" i="3"/>
  <c r="M64" i="3"/>
  <c r="AD62" i="3"/>
  <c r="AD61" i="3"/>
  <c r="L61" i="3"/>
  <c r="L60" i="3"/>
  <c r="AD59" i="3"/>
  <c r="L57" i="3"/>
  <c r="AD56" i="3"/>
  <c r="M56" i="3"/>
  <c r="AD55" i="3"/>
  <c r="M55" i="3"/>
  <c r="AD54" i="3"/>
  <c r="M54" i="3"/>
  <c r="L53" i="3"/>
  <c r="L52" i="3"/>
  <c r="AD50" i="3"/>
  <c r="M48" i="3"/>
  <c r="X47" i="3"/>
  <c r="X46" i="3"/>
  <c r="L41" i="3"/>
  <c r="M40" i="3"/>
  <c r="X38" i="3"/>
  <c r="X37" i="3"/>
  <c r="X36" i="3"/>
  <c r="M35" i="3"/>
  <c r="X33" i="3"/>
  <c r="L33" i="3"/>
  <c r="X31" i="3"/>
  <c r="X30" i="3"/>
  <c r="M30" i="3"/>
  <c r="X27" i="3"/>
  <c r="X26" i="3"/>
  <c r="M26" i="3"/>
  <c r="L24" i="3"/>
  <c r="M23" i="3"/>
  <c r="M21" i="3"/>
  <c r="M19" i="3"/>
  <c r="X16" i="3"/>
  <c r="M16" i="3"/>
  <c r="M14" i="3"/>
  <c r="X13" i="3"/>
  <c r="M12" i="3"/>
  <c r="X11" i="3"/>
  <c r="L10" i="3"/>
  <c r="M8" i="3"/>
  <c r="L7" i="3"/>
  <c r="X5" i="3"/>
  <c r="L4" i="3"/>
  <c r="L3" i="3"/>
  <c r="BR2" i="3"/>
  <c r="BS2" i="3" s="1"/>
  <c r="BP2" i="3"/>
  <c r="BN2" i="3"/>
  <c r="BC2" i="3"/>
  <c r="M2" i="3"/>
  <c r="X728" i="3" l="1"/>
  <c r="X732" i="3"/>
  <c r="AD173" i="3"/>
  <c r="X173" i="3"/>
  <c r="AD309" i="3"/>
  <c r="X309" i="3"/>
  <c r="AD626" i="3"/>
  <c r="X626" i="3"/>
  <c r="AD632" i="3"/>
  <c r="X632" i="3"/>
  <c r="AD642" i="3"/>
  <c r="AD707" i="3"/>
  <c r="X707" i="3"/>
  <c r="AD716" i="3"/>
  <c r="X716" i="3"/>
  <c r="AD760" i="3"/>
  <c r="X760" i="3"/>
  <c r="AD322" i="3"/>
  <c r="X322" i="3"/>
  <c r="AD323" i="3"/>
  <c r="X323" i="3"/>
  <c r="X683" i="3"/>
  <c r="AD685" i="3"/>
  <c r="X685" i="3"/>
  <c r="AD699" i="3"/>
  <c r="X699" i="3"/>
  <c r="AD734" i="3"/>
  <c r="X734" i="3"/>
  <c r="X745" i="3"/>
  <c r="AD757" i="3"/>
  <c r="X757" i="3"/>
  <c r="AD302" i="3"/>
  <c r="X302" i="3"/>
  <c r="AD640" i="3"/>
  <c r="X640" i="3"/>
  <c r="X657" i="3"/>
  <c r="AD669" i="3"/>
  <c r="X749" i="3"/>
  <c r="AD254" i="3"/>
  <c r="X254" i="3"/>
  <c r="AD301" i="3"/>
  <c r="X301" i="3"/>
  <c r="AD335" i="3"/>
  <c r="X335" i="3"/>
  <c r="X624" i="3"/>
  <c r="AD671" i="3"/>
  <c r="X671" i="3"/>
  <c r="X692" i="3"/>
  <c r="X733" i="3"/>
  <c r="X750" i="3"/>
  <c r="AD715" i="3"/>
  <c r="X715" i="3"/>
  <c r="AD741" i="3"/>
  <c r="X741" i="3"/>
  <c r="AD770" i="3"/>
  <c r="X770" i="3"/>
  <c r="AD258" i="3"/>
  <c r="X258" i="3"/>
  <c r="AD267" i="3"/>
  <c r="X267" i="3"/>
  <c r="X623" i="3"/>
  <c r="X634" i="3"/>
  <c r="AD646" i="3"/>
  <c r="X646" i="3"/>
  <c r="AD656" i="3"/>
  <c r="X656" i="3"/>
  <c r="AD167" i="3"/>
  <c r="X167" i="3"/>
  <c r="AD208" i="3"/>
  <c r="X208" i="3"/>
  <c r="AD652" i="3"/>
  <c r="X652" i="3"/>
  <c r="AD718" i="3"/>
  <c r="X718" i="3"/>
  <c r="AD721" i="3"/>
  <c r="X721" i="3"/>
  <c r="X736" i="3"/>
  <c r="X744" i="3"/>
  <c r="AD703" i="3"/>
  <c r="X703" i="3"/>
  <c r="AD729" i="3"/>
  <c r="AD192" i="3"/>
  <c r="X192" i="3"/>
  <c r="AD279" i="3"/>
  <c r="X279" i="3"/>
  <c r="AD395" i="3"/>
  <c r="X395" i="3"/>
  <c r="AD769" i="3"/>
  <c r="X769" i="3"/>
  <c r="AD174" i="3"/>
  <c r="X174" i="3"/>
  <c r="AD205" i="3"/>
  <c r="X205" i="3"/>
  <c r="AD259" i="3"/>
  <c r="X259" i="3"/>
  <c r="AD625" i="3"/>
  <c r="X625" i="3"/>
  <c r="AD661" i="3"/>
  <c r="X661" i="3"/>
  <c r="S78" i="3"/>
  <c r="V78" i="3"/>
  <c r="V176" i="3"/>
  <c r="S176" i="3"/>
  <c r="S171" i="3"/>
  <c r="V171" i="3"/>
  <c r="S183" i="3"/>
  <c r="V183" i="3"/>
  <c r="S656" i="3"/>
  <c r="V656" i="3"/>
  <c r="V82" i="3"/>
  <c r="V161" i="3"/>
  <c r="S161" i="3"/>
  <c r="S79" i="3"/>
  <c r="V79" i="3"/>
  <c r="L727" i="3"/>
  <c r="M375" i="3"/>
  <c r="L137" i="3"/>
  <c r="X107" i="3"/>
  <c r="X112" i="3"/>
  <c r="L183" i="3"/>
  <c r="L495" i="3"/>
  <c r="M242" i="3"/>
  <c r="L533" i="3"/>
  <c r="L58" i="3"/>
  <c r="L153" i="3"/>
  <c r="L591" i="3"/>
  <c r="X65" i="3"/>
  <c r="X128" i="3"/>
  <c r="L308" i="3"/>
  <c r="M489" i="3"/>
  <c r="M722" i="3"/>
  <c r="M356" i="3"/>
  <c r="AD399" i="3"/>
  <c r="L625" i="3"/>
  <c r="L87" i="3"/>
  <c r="M137" i="3"/>
  <c r="AD719" i="3"/>
  <c r="M41" i="3"/>
  <c r="M42" i="3"/>
  <c r="L512" i="3"/>
  <c r="M575" i="3"/>
  <c r="M5" i="3"/>
  <c r="L22" i="3"/>
  <c r="M345" i="3"/>
  <c r="M372" i="3"/>
  <c r="L681" i="3"/>
  <c r="L150" i="3"/>
  <c r="AD320" i="3"/>
  <c r="L641" i="3"/>
  <c r="AD134" i="3"/>
  <c r="AD751" i="3"/>
  <c r="X54" i="3"/>
  <c r="L123" i="3"/>
  <c r="M174" i="3"/>
  <c r="M183" i="3"/>
  <c r="M198" i="3"/>
  <c r="L330" i="3"/>
  <c r="M641" i="3"/>
  <c r="M642" i="3"/>
  <c r="M7" i="3"/>
  <c r="X102" i="3"/>
  <c r="L236" i="3"/>
  <c r="L637" i="3"/>
  <c r="AD125" i="3"/>
  <c r="L233" i="3"/>
  <c r="M69" i="3"/>
  <c r="M120" i="3"/>
  <c r="M194" i="3"/>
  <c r="M204" i="3"/>
  <c r="M220" i="3"/>
  <c r="AD268" i="3"/>
  <c r="M388" i="3"/>
  <c r="M525" i="3"/>
  <c r="L584" i="3"/>
  <c r="L632" i="3"/>
  <c r="M78" i="3"/>
  <c r="M161" i="3"/>
  <c r="M317" i="3"/>
  <c r="M454" i="3"/>
  <c r="L667" i="3"/>
  <c r="L669" i="3"/>
  <c r="AD428" i="3"/>
  <c r="M6" i="3"/>
  <c r="L29" i="3"/>
  <c r="L72" i="3"/>
  <c r="M87" i="3"/>
  <c r="AD129" i="3"/>
  <c r="L190" i="3"/>
  <c r="M236" i="3"/>
  <c r="L272" i="3"/>
  <c r="L333" i="3"/>
  <c r="L339" i="3"/>
  <c r="L366" i="3"/>
  <c r="L536" i="3"/>
  <c r="M591" i="3"/>
  <c r="M667" i="3"/>
  <c r="M727" i="3"/>
  <c r="L27" i="3"/>
  <c r="M72" i="3"/>
  <c r="L106" i="3"/>
  <c r="L135" i="3"/>
  <c r="L193" i="3"/>
  <c r="L220" i="3"/>
  <c r="M284" i="3"/>
  <c r="L378" i="3"/>
  <c r="L379" i="3"/>
  <c r="L663" i="3"/>
  <c r="M755" i="3"/>
  <c r="M378" i="3"/>
  <c r="M663" i="3"/>
  <c r="L682" i="3"/>
  <c r="M684" i="3"/>
  <c r="M714" i="3"/>
  <c r="L37" i="3"/>
  <c r="L105" i="3"/>
  <c r="M118" i="3"/>
  <c r="M139" i="3"/>
  <c r="L170" i="3"/>
  <c r="M188" i="3"/>
  <c r="L207" i="3"/>
  <c r="L275" i="3"/>
  <c r="L321" i="3"/>
  <c r="M60" i="3"/>
  <c r="AD77" i="3"/>
  <c r="M207" i="3"/>
  <c r="M246" i="3"/>
  <c r="L261" i="3"/>
  <c r="M394" i="3"/>
  <c r="AD433" i="3"/>
  <c r="M452" i="3"/>
  <c r="L477" i="3"/>
  <c r="L540" i="3"/>
  <c r="M637" i="3"/>
  <c r="M9" i="3"/>
  <c r="M13" i="3"/>
  <c r="AD65" i="3"/>
  <c r="L92" i="3"/>
  <c r="AD128" i="3"/>
  <c r="M212" i="3"/>
  <c r="M279" i="3"/>
  <c r="M285" i="3"/>
  <c r="L342" i="3"/>
  <c r="L411" i="3"/>
  <c r="AD437" i="3"/>
  <c r="M477" i="3"/>
  <c r="M540" i="3"/>
  <c r="L596" i="3"/>
  <c r="M633" i="3"/>
  <c r="M668" i="3"/>
  <c r="M675" i="3"/>
  <c r="M739" i="3"/>
  <c r="X50" i="3"/>
  <c r="X64" i="3"/>
  <c r="L108" i="3"/>
  <c r="M221" i="3"/>
  <c r="AD664" i="3"/>
  <c r="AD202" i="3"/>
  <c r="M98" i="3"/>
  <c r="M151" i="3"/>
  <c r="L161" i="3"/>
  <c r="L178" i="3"/>
  <c r="M200" i="3"/>
  <c r="L316" i="3"/>
  <c r="L338" i="3"/>
  <c r="M362" i="3"/>
  <c r="L373" i="3"/>
  <c r="M523" i="3"/>
  <c r="L526" i="3"/>
  <c r="M595" i="3"/>
  <c r="AD645" i="3"/>
  <c r="AD700" i="3"/>
  <c r="M708" i="3"/>
  <c r="L110" i="3"/>
  <c r="L111" i="3"/>
  <c r="M127" i="3"/>
  <c r="L136" i="3"/>
  <c r="M141" i="3"/>
  <c r="L159" i="3"/>
  <c r="L169" i="3"/>
  <c r="L186" i="3"/>
  <c r="M206" i="3"/>
  <c r="L227" i="3"/>
  <c r="M286" i="3"/>
  <c r="L354" i="3"/>
  <c r="M385" i="3"/>
  <c r="L388" i="3"/>
  <c r="M492" i="3"/>
  <c r="L662" i="3"/>
  <c r="L705" i="3"/>
  <c r="BZ2" i="3"/>
  <c r="X10" i="3"/>
  <c r="L16" i="3"/>
  <c r="M22" i="3"/>
  <c r="L26" i="3"/>
  <c r="M27" i="3"/>
  <c r="X78" i="3"/>
  <c r="AD92" i="3"/>
  <c r="M133" i="3"/>
  <c r="M160" i="3"/>
  <c r="L160" i="3"/>
  <c r="M408" i="3"/>
  <c r="L408" i="3"/>
  <c r="L5" i="3"/>
  <c r="L6" i="3"/>
  <c r="X24" i="3"/>
  <c r="M59" i="3"/>
  <c r="L59" i="3"/>
  <c r="L77" i="3"/>
  <c r="X82" i="3"/>
  <c r="AD82" i="3"/>
  <c r="AD113" i="3"/>
  <c r="X113" i="3"/>
  <c r="M414" i="3"/>
  <c r="L414" i="3"/>
  <c r="AD52" i="3"/>
  <c r="X52" i="3"/>
  <c r="AD58" i="3"/>
  <c r="X58" i="3"/>
  <c r="M77" i="3"/>
  <c r="M81" i="3"/>
  <c r="L81" i="3"/>
  <c r="X97" i="3"/>
  <c r="M215" i="3"/>
  <c r="M421" i="3"/>
  <c r="L421" i="3"/>
  <c r="X80" i="3"/>
  <c r="L90" i="3"/>
  <c r="AD331" i="3"/>
  <c r="L30" i="3"/>
  <c r="M61" i="3"/>
  <c r="X73" i="3"/>
  <c r="AD73" i="3"/>
  <c r="M208" i="3"/>
  <c r="AD359" i="3"/>
  <c r="L403" i="3"/>
  <c r="M403" i="3"/>
  <c r="M410" i="3"/>
  <c r="L410" i="3"/>
  <c r="L8" i="3"/>
  <c r="M18" i="3"/>
  <c r="L38" i="3"/>
  <c r="AD60" i="3"/>
  <c r="X60" i="3"/>
  <c r="M74" i="3"/>
  <c r="L74" i="3"/>
  <c r="AD89" i="3"/>
  <c r="X89" i="3"/>
  <c r="M122" i="3"/>
  <c r="AD131" i="3"/>
  <c r="X131" i="3"/>
  <c r="L291" i="3"/>
  <c r="M38" i="3"/>
  <c r="L117" i="3"/>
  <c r="M117" i="3"/>
  <c r="AD182" i="3"/>
  <c r="L244" i="3"/>
  <c r="L305" i="3"/>
  <c r="M305" i="3"/>
  <c r="M329" i="3"/>
  <c r="L329" i="3"/>
  <c r="M377" i="3"/>
  <c r="L377" i="3"/>
  <c r="L51" i="3"/>
  <c r="M51" i="3"/>
  <c r="L75" i="3"/>
  <c r="M75" i="3"/>
  <c r="M138" i="3"/>
  <c r="M149" i="3"/>
  <c r="L326" i="3"/>
  <c r="M326" i="3"/>
  <c r="M15" i="3"/>
  <c r="L71" i="3"/>
  <c r="M71" i="3"/>
  <c r="M244" i="3"/>
  <c r="L392" i="3"/>
  <c r="M63" i="3"/>
  <c r="L76" i="3"/>
  <c r="M76" i="3"/>
  <c r="L126" i="3"/>
  <c r="L237" i="3"/>
  <c r="X3" i="3"/>
  <c r="AD51" i="3"/>
  <c r="M52" i="3"/>
  <c r="AD57" i="3"/>
  <c r="X57" i="3"/>
  <c r="M84" i="3"/>
  <c r="L320" i="3"/>
  <c r="M320" i="3"/>
  <c r="M370" i="3"/>
  <c r="L370" i="3"/>
  <c r="L440" i="3"/>
  <c r="X25" i="3"/>
  <c r="L63" i="3"/>
  <c r="M68" i="3"/>
  <c r="L68" i="3"/>
  <c r="M103" i="3"/>
  <c r="L125" i="3"/>
  <c r="M238" i="3"/>
  <c r="L298" i="3"/>
  <c r="M504" i="3"/>
  <c r="L519" i="3"/>
  <c r="L522" i="3"/>
  <c r="L581" i="3"/>
  <c r="L603" i="3"/>
  <c r="M606" i="3"/>
  <c r="L631" i="3"/>
  <c r="L644" i="3"/>
  <c r="L647" i="3"/>
  <c r="M659" i="3"/>
  <c r="AD666" i="3"/>
  <c r="M57" i="3"/>
  <c r="M70" i="3"/>
  <c r="M105" i="3"/>
  <c r="M111" i="3"/>
  <c r="AD138" i="3"/>
  <c r="M153" i="3"/>
  <c r="L174" i="3"/>
  <c r="M177" i="3"/>
  <c r="L189" i="3"/>
  <c r="L194" i="3"/>
  <c r="L197" i="3"/>
  <c r="L206" i="3"/>
  <c r="L300" i="3"/>
  <c r="L315" i="3"/>
  <c r="M411" i="3"/>
  <c r="M438" i="3"/>
  <c r="M551" i="3"/>
  <c r="M615" i="3"/>
  <c r="M631" i="3"/>
  <c r="L675" i="3"/>
  <c r="AD682" i="3"/>
  <c r="L702" i="3"/>
  <c r="M740" i="3"/>
  <c r="M752" i="3"/>
  <c r="L755" i="3"/>
  <c r="L484" i="3"/>
  <c r="M484" i="3"/>
  <c r="AD683" i="3"/>
  <c r="M112" i="3"/>
  <c r="M205" i="3"/>
  <c r="L259" i="3"/>
  <c r="L273" i="3"/>
  <c r="L312" i="3"/>
  <c r="L324" i="3"/>
  <c r="L399" i="3"/>
  <c r="L428" i="3"/>
  <c r="L433" i="3"/>
  <c r="M462" i="3"/>
  <c r="M494" i="3"/>
  <c r="M516" i="3"/>
  <c r="L529" i="3"/>
  <c r="L558" i="3"/>
  <c r="L620" i="3"/>
  <c r="L656" i="3"/>
  <c r="X111" i="3"/>
  <c r="M181" i="3"/>
  <c r="M245" i="3"/>
  <c r="L247" i="3"/>
  <c r="L274" i="3"/>
  <c r="M287" i="3"/>
  <c r="M309" i="3"/>
  <c r="M351" i="3"/>
  <c r="L353" i="3"/>
  <c r="M399" i="3"/>
  <c r="L405" i="3"/>
  <c r="M433" i="3"/>
  <c r="L439" i="3"/>
  <c r="L506" i="3"/>
  <c r="L510" i="3"/>
  <c r="M558" i="3"/>
  <c r="M620" i="3"/>
  <c r="M711" i="3"/>
  <c r="L720" i="3"/>
  <c r="L733" i="3"/>
  <c r="L769" i="3"/>
  <c r="M247" i="3"/>
  <c r="M274" i="3"/>
  <c r="M405" i="3"/>
  <c r="L441" i="3"/>
  <c r="L465" i="3"/>
  <c r="M501" i="3"/>
  <c r="M506" i="3"/>
  <c r="M508" i="3"/>
  <c r="L541" i="3"/>
  <c r="L574" i="3"/>
  <c r="M596" i="3"/>
  <c r="M625" i="3"/>
  <c r="M733" i="3"/>
  <c r="AD733" i="3"/>
  <c r="L735" i="3"/>
  <c r="L89" i="3"/>
  <c r="M119" i="3"/>
  <c r="M144" i="3"/>
  <c r="L152" i="3"/>
  <c r="M159" i="3"/>
  <c r="M170" i="3"/>
  <c r="L200" i="3"/>
  <c r="L228" i="3"/>
  <c r="L280" i="3"/>
  <c r="L310" i="3"/>
  <c r="M316" i="3"/>
  <c r="M331" i="3"/>
  <c r="M333" i="3"/>
  <c r="M465" i="3"/>
  <c r="L478" i="3"/>
  <c r="M488" i="3"/>
  <c r="L489" i="3"/>
  <c r="L535" i="3"/>
  <c r="L635" i="3"/>
  <c r="L638" i="3"/>
  <c r="M648" i="3"/>
  <c r="L653" i="3"/>
  <c r="L670" i="3"/>
  <c r="M748" i="3"/>
  <c r="AD308" i="3"/>
  <c r="M478" i="3"/>
  <c r="M670" i="3"/>
  <c r="L668" i="3"/>
  <c r="M669" i="3"/>
  <c r="L113" i="3"/>
  <c r="L140" i="3"/>
  <c r="M168" i="3"/>
  <c r="L175" i="3"/>
  <c r="L180" i="3"/>
  <c r="L182" i="3"/>
  <c r="M191" i="3"/>
  <c r="L281" i="3"/>
  <c r="L343" i="3"/>
  <c r="L359" i="3"/>
  <c r="M368" i="3"/>
  <c r="L376" i="3"/>
  <c r="L434" i="3"/>
  <c r="L503" i="3"/>
  <c r="L513" i="3"/>
  <c r="M515" i="3"/>
  <c r="L521" i="3"/>
  <c r="M528" i="3"/>
  <c r="L604" i="3"/>
  <c r="L611" i="3"/>
  <c r="M636" i="3"/>
  <c r="L674" i="3"/>
  <c r="AD705" i="3"/>
  <c r="M707" i="3"/>
  <c r="L738" i="3"/>
  <c r="M759" i="3"/>
  <c r="M180" i="3"/>
  <c r="M434" i="3"/>
  <c r="L452" i="3"/>
  <c r="L454" i="3"/>
  <c r="M503" i="3"/>
  <c r="M521" i="3"/>
  <c r="M552" i="3"/>
  <c r="M594" i="3"/>
  <c r="M604" i="3"/>
  <c r="M616" i="3"/>
  <c r="M651" i="3"/>
  <c r="L693" i="3"/>
  <c r="M717" i="3"/>
  <c r="M10" i="3"/>
  <c r="AD80" i="3"/>
  <c r="M83" i="3"/>
  <c r="AD119" i="3"/>
  <c r="M121" i="3"/>
  <c r="M131" i="3"/>
  <c r="M162" i="3"/>
  <c r="M187" i="3"/>
  <c r="M269" i="3"/>
  <c r="L286" i="3"/>
  <c r="M328" i="3"/>
  <c r="AD340" i="3"/>
  <c r="M396" i="3"/>
  <c r="L396" i="3"/>
  <c r="L406" i="3"/>
  <c r="L409" i="3"/>
  <c r="L464" i="3"/>
  <c r="L375" i="3"/>
  <c r="L381" i="3"/>
  <c r="M387" i="3"/>
  <c r="L387" i="3"/>
  <c r="AD398" i="3"/>
  <c r="M412" i="3"/>
  <c r="L418" i="3"/>
  <c r="L463" i="3"/>
  <c r="X21" i="3"/>
  <c r="X42" i="3"/>
  <c r="AD94" i="3"/>
  <c r="AD206" i="3"/>
  <c r="AD228" i="3"/>
  <c r="M303" i="3"/>
  <c r="L303" i="3"/>
  <c r="M361" i="3"/>
  <c r="L361" i="3"/>
  <c r="L416" i="3"/>
  <c r="M416" i="3"/>
  <c r="M447" i="3"/>
  <c r="L447" i="3"/>
  <c r="L36" i="3"/>
  <c r="M80" i="3"/>
  <c r="AD95" i="3"/>
  <c r="L166" i="3"/>
  <c r="L179" i="3"/>
  <c r="M192" i="3"/>
  <c r="M218" i="3"/>
  <c r="L226" i="3"/>
  <c r="L229" i="3"/>
  <c r="L232" i="3"/>
  <c r="L293" i="3"/>
  <c r="L306" i="3"/>
  <c r="L319" i="3"/>
  <c r="L424" i="3"/>
  <c r="M424" i="3"/>
  <c r="M466" i="3"/>
  <c r="M512" i="3"/>
  <c r="M4" i="3"/>
  <c r="L23" i="3"/>
  <c r="M24" i="3"/>
  <c r="L39" i="3"/>
  <c r="L56" i="3"/>
  <c r="AD90" i="3"/>
  <c r="L97" i="3"/>
  <c r="AD107" i="3"/>
  <c r="AD111" i="3"/>
  <c r="L114" i="3"/>
  <c r="L115" i="3"/>
  <c r="L122" i="3"/>
  <c r="M146" i="3"/>
  <c r="M148" i="3"/>
  <c r="M158" i="3"/>
  <c r="L171" i="3"/>
  <c r="L172" i="3"/>
  <c r="M179" i="3"/>
  <c r="L195" i="3"/>
  <c r="L203" i="3"/>
  <c r="L205" i="3"/>
  <c r="L214" i="3"/>
  <c r="L216" i="3"/>
  <c r="L223" i="3"/>
  <c r="M232" i="3"/>
  <c r="L256" i="3"/>
  <c r="M258" i="3"/>
  <c r="L270" i="3"/>
  <c r="L304" i="3"/>
  <c r="AD324" i="3"/>
  <c r="M369" i="3"/>
  <c r="L391" i="3"/>
  <c r="M397" i="3"/>
  <c r="M407" i="3"/>
  <c r="M429" i="3"/>
  <c r="L442" i="3"/>
  <c r="M444" i="3"/>
  <c r="L444" i="3"/>
  <c r="L458" i="3"/>
  <c r="L493" i="3"/>
  <c r="M550" i="3"/>
  <c r="L550" i="3"/>
  <c r="M3" i="3"/>
  <c r="L21" i="3"/>
  <c r="M39" i="3"/>
  <c r="L40" i="3"/>
  <c r="X55" i="3"/>
  <c r="L62" i="3"/>
  <c r="X67" i="3"/>
  <c r="M73" i="3"/>
  <c r="L85" i="3"/>
  <c r="X99" i="3"/>
  <c r="M115" i="3"/>
  <c r="AD127" i="3"/>
  <c r="X137" i="3"/>
  <c r="M171" i="3"/>
  <c r="M172" i="3"/>
  <c r="AD225" i="3"/>
  <c r="AD278" i="3"/>
  <c r="L288" i="3"/>
  <c r="M304" i="3"/>
  <c r="M391" i="3"/>
  <c r="M458" i="3"/>
  <c r="L470" i="3"/>
  <c r="M493" i="3"/>
  <c r="M62" i="3"/>
  <c r="X76" i="3"/>
  <c r="L307" i="3"/>
  <c r="M336" i="3"/>
  <c r="L336" i="3"/>
  <c r="M404" i="3"/>
  <c r="M420" i="3"/>
  <c r="L420" i="3"/>
  <c r="M509" i="3"/>
  <c r="M557" i="3"/>
  <c r="L557" i="3"/>
  <c r="M11" i="3"/>
  <c r="X14" i="3"/>
  <c r="M28" i="3"/>
  <c r="L64" i="3"/>
  <c r="L69" i="3"/>
  <c r="X74" i="3"/>
  <c r="L118" i="3"/>
  <c r="L149" i="3"/>
  <c r="L191" i="3"/>
  <c r="L204" i="3"/>
  <c r="L221" i="3"/>
  <c r="M228" i="3"/>
  <c r="L262" i="3"/>
  <c r="L271" i="3"/>
  <c r="L299" i="3"/>
  <c r="M315" i="3"/>
  <c r="M373" i="3"/>
  <c r="L389" i="3"/>
  <c r="L435" i="3"/>
  <c r="L438" i="3"/>
  <c r="M443" i="3"/>
  <c r="L443" i="3"/>
  <c r="M470" i="3"/>
  <c r="M490" i="3"/>
  <c r="L490" i="3"/>
  <c r="M518" i="3"/>
  <c r="L518" i="3"/>
  <c r="X132" i="3"/>
  <c r="M374" i="3"/>
  <c r="L374" i="3"/>
  <c r="M426" i="3"/>
  <c r="L469" i="3"/>
  <c r="L534" i="3"/>
  <c r="AD104" i="3"/>
  <c r="M313" i="3"/>
  <c r="M332" i="3"/>
  <c r="L332" i="3"/>
  <c r="M455" i="3"/>
  <c r="L455" i="3"/>
  <c r="L507" i="3"/>
  <c r="L14" i="3"/>
  <c r="L48" i="3"/>
  <c r="L67" i="3"/>
  <c r="L91" i="3"/>
  <c r="L96" i="3"/>
  <c r="L101" i="3"/>
  <c r="L132" i="3"/>
  <c r="M134" i="3"/>
  <c r="M136" i="3"/>
  <c r="AD137" i="3"/>
  <c r="L142" i="3"/>
  <c r="L145" i="3"/>
  <c r="L167" i="3"/>
  <c r="AD168" i="3"/>
  <c r="L217" i="3"/>
  <c r="L253" i="3"/>
  <c r="L257" i="3"/>
  <c r="L263" i="3"/>
  <c r="L267" i="3"/>
  <c r="L278" i="3"/>
  <c r="AD286" i="3"/>
  <c r="M295" i="3"/>
  <c r="AD300" i="3"/>
  <c r="L318" i="3"/>
  <c r="M337" i="3"/>
  <c r="L341" i="3"/>
  <c r="M347" i="3"/>
  <c r="L347" i="3"/>
  <c r="L350" i="3"/>
  <c r="L364" i="3"/>
  <c r="AD381" i="3"/>
  <c r="M390" i="3"/>
  <c r="L390" i="3"/>
  <c r="M415" i="3"/>
  <c r="L415" i="3"/>
  <c r="M469" i="3"/>
  <c r="M555" i="3"/>
  <c r="L555" i="3"/>
  <c r="M53" i="3"/>
  <c r="L55" i="3"/>
  <c r="AD83" i="3"/>
  <c r="AD84" i="3"/>
  <c r="L86" i="3"/>
  <c r="X90" i="3"/>
  <c r="AD93" i="3"/>
  <c r="X94" i="3"/>
  <c r="M99" i="3"/>
  <c r="L104" i="3"/>
  <c r="M132" i="3"/>
  <c r="L187" i="3"/>
  <c r="M196" i="3"/>
  <c r="M213" i="3"/>
  <c r="M217" i="3"/>
  <c r="M222" i="3"/>
  <c r="L225" i="3"/>
  <c r="L231" i="3"/>
  <c r="M251" i="3"/>
  <c r="M255" i="3"/>
  <c r="L269" i="3"/>
  <c r="M289" i="3"/>
  <c r="L313" i="3"/>
  <c r="L328" i="3"/>
  <c r="M341" i="3"/>
  <c r="M364" i="3"/>
  <c r="M497" i="3"/>
  <c r="L497" i="3"/>
  <c r="M476" i="3"/>
  <c r="M485" i="3"/>
  <c r="L515" i="3"/>
  <c r="L528" i="3"/>
  <c r="L539" i="3"/>
  <c r="L551" i="3"/>
  <c r="L552" i="3"/>
  <c r="M570" i="3"/>
  <c r="M574" i="3"/>
  <c r="L594" i="3"/>
  <c r="M632" i="3"/>
  <c r="L636" i="3"/>
  <c r="L642" i="3"/>
  <c r="M653" i="3"/>
  <c r="AD665" i="3"/>
  <c r="M674" i="3"/>
  <c r="L711" i="3"/>
  <c r="L730" i="3"/>
  <c r="M731" i="3"/>
  <c r="M742" i="3"/>
  <c r="M769" i="3"/>
  <c r="M715" i="3"/>
  <c r="L745" i="3"/>
  <c r="L758" i="3"/>
  <c r="L764" i="3"/>
  <c r="M584" i="3"/>
  <c r="M638" i="3"/>
  <c r="M682" i="3"/>
  <c r="M758" i="3"/>
  <c r="L770" i="3"/>
  <c r="L577" i="3"/>
  <c r="L585" i="3"/>
  <c r="L605" i="3"/>
  <c r="L622" i="3"/>
  <c r="M658" i="3"/>
  <c r="M699" i="3"/>
  <c r="L723" i="3"/>
  <c r="L757" i="3"/>
  <c r="L768" i="3"/>
  <c r="M770" i="3"/>
  <c r="M532" i="3"/>
  <c r="L542" i="3"/>
  <c r="M543" i="3"/>
  <c r="L559" i="3"/>
  <c r="L566" i="3"/>
  <c r="M577" i="3"/>
  <c r="M585" i="3"/>
  <c r="L598" i="3"/>
  <c r="M605" i="3"/>
  <c r="L609" i="3"/>
  <c r="M629" i="3"/>
  <c r="L689" i="3"/>
  <c r="L692" i="3"/>
  <c r="M694" i="3"/>
  <c r="L697" i="3"/>
  <c r="M723" i="3"/>
  <c r="M724" i="3"/>
  <c r="L741" i="3"/>
  <c r="L747" i="3"/>
  <c r="L749" i="3"/>
  <c r="M756" i="3"/>
  <c r="L487" i="3"/>
  <c r="L527" i="3"/>
  <c r="L538" i="3"/>
  <c r="M559" i="3"/>
  <c r="M566" i="3"/>
  <c r="L583" i="3"/>
  <c r="L597" i="3"/>
  <c r="M609" i="3"/>
  <c r="L617" i="3"/>
  <c r="M618" i="3"/>
  <c r="L639" i="3"/>
  <c r="AD657" i="3"/>
  <c r="M706" i="3"/>
  <c r="L712" i="3"/>
  <c r="L716" i="3"/>
  <c r="L718" i="3"/>
  <c r="M749" i="3"/>
  <c r="L761" i="3"/>
  <c r="L358" i="3"/>
  <c r="AD360" i="3"/>
  <c r="L365" i="3"/>
  <c r="L380" i="3"/>
  <c r="L398" i="3"/>
  <c r="M400" i="3"/>
  <c r="L401" i="3"/>
  <c r="L431" i="3"/>
  <c r="L451" i="3"/>
  <c r="L474" i="3"/>
  <c r="L482" i="3"/>
  <c r="M487" i="3"/>
  <c r="L511" i="3"/>
  <c r="M524" i="3"/>
  <c r="M538" i="3"/>
  <c r="L549" i="3"/>
  <c r="M583" i="3"/>
  <c r="M589" i="3"/>
  <c r="L608" i="3"/>
  <c r="M614" i="3"/>
  <c r="M617" i="3"/>
  <c r="L621" i="3"/>
  <c r="M639" i="3"/>
  <c r="M679" i="3"/>
  <c r="M716" i="3"/>
  <c r="M718" i="3"/>
  <c r="L740" i="3"/>
  <c r="L748" i="3"/>
  <c r="M766" i="3"/>
  <c r="M358" i="3"/>
  <c r="M365" i="3"/>
  <c r="M380" i="3"/>
  <c r="M398" i="3"/>
  <c r="M474" i="3"/>
  <c r="M482" i="3"/>
  <c r="M621" i="3"/>
  <c r="L696" i="3"/>
  <c r="L721" i="3"/>
  <c r="L725" i="3"/>
  <c r="L746" i="3"/>
  <c r="L751" i="3"/>
  <c r="M762" i="3"/>
  <c r="M763" i="3"/>
  <c r="M765" i="3"/>
  <c r="L575" i="3"/>
  <c r="M582" i="3"/>
  <c r="L595" i="3"/>
  <c r="L726" i="3"/>
  <c r="L743" i="3"/>
  <c r="AD752" i="3"/>
  <c r="L13" i="3"/>
  <c r="L46" i="3"/>
  <c r="M50" i="3"/>
  <c r="X103" i="3"/>
  <c r="AD103" i="3"/>
  <c r="X81" i="3"/>
  <c r="AD98" i="3"/>
  <c r="AD110" i="3"/>
  <c r="X110" i="3"/>
  <c r="X15" i="3"/>
  <c r="X17" i="3"/>
  <c r="M37" i="3"/>
  <c r="M44" i="3"/>
  <c r="L44" i="3"/>
  <c r="M46" i="3"/>
  <c r="L50" i="3"/>
  <c r="L54" i="3"/>
  <c r="AD66" i="3"/>
  <c r="L20" i="3"/>
  <c r="M31" i="3"/>
  <c r="M32" i="3"/>
  <c r="X91" i="3"/>
  <c r="AD91" i="3"/>
  <c r="L102" i="3"/>
  <c r="M20" i="3"/>
  <c r="L17" i="3"/>
  <c r="X18" i="3"/>
  <c r="L31" i="3"/>
  <c r="L32" i="3"/>
  <c r="M34" i="3"/>
  <c r="X44" i="3"/>
  <c r="L45" i="3"/>
  <c r="M66" i="3"/>
  <c r="L66" i="3"/>
  <c r="M88" i="3"/>
  <c r="L88" i="3"/>
  <c r="M17" i="3"/>
  <c r="L35" i="3"/>
  <c r="L9" i="3"/>
  <c r="L11" i="3"/>
  <c r="L15" i="3"/>
  <c r="L18" i="3"/>
  <c r="L34" i="3"/>
  <c r="M45" i="3"/>
  <c r="L79" i="3"/>
  <c r="M94" i="3"/>
  <c r="L94" i="3"/>
  <c r="M25" i="3"/>
  <c r="M43" i="3"/>
  <c r="L43" i="3"/>
  <c r="L47" i="3"/>
  <c r="AD85" i="3"/>
  <c r="L107" i="3"/>
  <c r="M79" i="3"/>
  <c r="L82" i="3"/>
  <c r="AD114" i="3"/>
  <c r="X114" i="3"/>
  <c r="L2" i="3"/>
  <c r="L12" i="3"/>
  <c r="L19" i="3"/>
  <c r="L25" i="3"/>
  <c r="M47" i="3"/>
  <c r="M49" i="3"/>
  <c r="L49" i="3"/>
  <c r="M107" i="3"/>
  <c r="M33" i="3"/>
  <c r="X43" i="3"/>
  <c r="M65" i="3"/>
  <c r="L65" i="3"/>
  <c r="X66" i="3"/>
  <c r="M36" i="3"/>
  <c r="M58" i="3"/>
  <c r="AD79" i="3"/>
  <c r="X83" i="3"/>
  <c r="AD106" i="3"/>
  <c r="AD122" i="3"/>
  <c r="M211" i="3"/>
  <c r="L211" i="3"/>
  <c r="AD245" i="3"/>
  <c r="M29" i="3"/>
  <c r="L93" i="3"/>
  <c r="L95" i="3"/>
  <c r="L100" i="3"/>
  <c r="M126" i="3"/>
  <c r="AD126" i="3"/>
  <c r="L129" i="3"/>
  <c r="X138" i="3"/>
  <c r="L154" i="3"/>
  <c r="L163" i="3"/>
  <c r="M166" i="3"/>
  <c r="AD175" i="3"/>
  <c r="M178" i="3"/>
  <c r="M219" i="3"/>
  <c r="L219" i="3"/>
  <c r="M249" i="3"/>
  <c r="L249" i="3"/>
  <c r="L28" i="3"/>
  <c r="L42" i="3"/>
  <c r="X56" i="3"/>
  <c r="X59" i="3"/>
  <c r="L78" i="3"/>
  <c r="L84" i="3"/>
  <c r="X84" i="3"/>
  <c r="X92" i="3"/>
  <c r="X96" i="3"/>
  <c r="X109" i="3"/>
  <c r="X116" i="3"/>
  <c r="AD120" i="3"/>
  <c r="L127" i="3"/>
  <c r="M129" i="3"/>
  <c r="L133" i="3"/>
  <c r="L138" i="3"/>
  <c r="M154" i="3"/>
  <c r="X51" i="3"/>
  <c r="X62" i="3"/>
  <c r="M85" i="3"/>
  <c r="M86" i="3"/>
  <c r="AD97" i="3"/>
  <c r="X101" i="3"/>
  <c r="X115" i="3"/>
  <c r="L148" i="3"/>
  <c r="L151" i="3"/>
  <c r="M209" i="3"/>
  <c r="L209" i="3"/>
  <c r="M239" i="3"/>
  <c r="L239" i="3"/>
  <c r="X61" i="3"/>
  <c r="X71" i="3"/>
  <c r="L112" i="3"/>
  <c r="L176" i="3"/>
  <c r="M185" i="3"/>
  <c r="L185" i="3"/>
  <c r="M201" i="3"/>
  <c r="L201" i="3"/>
  <c r="L109" i="3"/>
  <c r="L116" i="3"/>
  <c r="L124" i="3"/>
  <c r="L128" i="3"/>
  <c r="L130" i="3"/>
  <c r="L156" i="3"/>
  <c r="L157" i="3"/>
  <c r="L164" i="3"/>
  <c r="M199" i="3"/>
  <c r="L199" i="3"/>
  <c r="M202" i="3"/>
  <c r="L202" i="3"/>
  <c r="AD230" i="3"/>
  <c r="AD250" i="3"/>
  <c r="M128" i="3"/>
  <c r="L143" i="3"/>
  <c r="L147" i="3"/>
  <c r="L155" i="3"/>
  <c r="M157" i="3"/>
  <c r="AD171" i="3"/>
  <c r="L173" i="3"/>
  <c r="M234" i="3"/>
  <c r="L234" i="3"/>
  <c r="M184" i="3"/>
  <c r="L184" i="3"/>
  <c r="M241" i="3"/>
  <c r="L241" i="3"/>
  <c r="M437" i="3"/>
  <c r="L437" i="3"/>
  <c r="M453" i="3"/>
  <c r="L453" i="3"/>
  <c r="M461" i="3"/>
  <c r="M500" i="3"/>
  <c r="L500" i="3"/>
  <c r="M319" i="3"/>
  <c r="AD328" i="3"/>
  <c r="AD332" i="3"/>
  <c r="M383" i="3"/>
  <c r="L383" i="3"/>
  <c r="M419" i="3"/>
  <c r="L419" i="3"/>
  <c r="M423" i="3"/>
  <c r="L423" i="3"/>
  <c r="L426" i="3"/>
  <c r="M432" i="3"/>
  <c r="L432" i="3"/>
  <c r="M471" i="3"/>
  <c r="L471" i="3"/>
  <c r="M371" i="3"/>
  <c r="L371" i="3"/>
  <c r="M386" i="3"/>
  <c r="L386" i="3"/>
  <c r="L461" i="3"/>
  <c r="M491" i="3"/>
  <c r="L491" i="3"/>
  <c r="M189" i="3"/>
  <c r="M190" i="3"/>
  <c r="M193" i="3"/>
  <c r="M226" i="3"/>
  <c r="L254" i="3"/>
  <c r="L265" i="3"/>
  <c r="M273" i="3"/>
  <c r="M275" i="3"/>
  <c r="AD275" i="3"/>
  <c r="L276" i="3"/>
  <c r="L277" i="3"/>
  <c r="M280" i="3"/>
  <c r="M291" i="3"/>
  <c r="L292" i="3"/>
  <c r="L294" i="3"/>
  <c r="M306" i="3"/>
  <c r="AD306" i="3"/>
  <c r="M318" i="3"/>
  <c r="M366" i="3"/>
  <c r="M381" i="3"/>
  <c r="M402" i="3"/>
  <c r="L402" i="3"/>
  <c r="M254" i="3"/>
  <c r="L268" i="3"/>
  <c r="AD272" i="3"/>
  <c r="M276" i="3"/>
  <c r="L282" i="3"/>
  <c r="L283" i="3"/>
  <c r="L290" i="3"/>
  <c r="M292" i="3"/>
  <c r="M294" i="3"/>
  <c r="L296" i="3"/>
  <c r="L301" i="3"/>
  <c r="L302" i="3"/>
  <c r="L325" i="3"/>
  <c r="L334" i="3"/>
  <c r="AD346" i="3"/>
  <c r="M348" i="3"/>
  <c r="L348" i="3"/>
  <c r="AD403" i="3"/>
  <c r="M427" i="3"/>
  <c r="L427" i="3"/>
  <c r="L460" i="3"/>
  <c r="M486" i="3"/>
  <c r="L486" i="3"/>
  <c r="M499" i="3"/>
  <c r="L499" i="3"/>
  <c r="M282" i="3"/>
  <c r="M290" i="3"/>
  <c r="M296" i="3"/>
  <c r="M301" i="3"/>
  <c r="M302" i="3"/>
  <c r="M384" i="3"/>
  <c r="L384" i="3"/>
  <c r="M395" i="3"/>
  <c r="L395" i="3"/>
  <c r="M417" i="3"/>
  <c r="L417" i="3"/>
  <c r="M430" i="3"/>
  <c r="M502" i="3"/>
  <c r="L502" i="3"/>
  <c r="M346" i="3"/>
  <c r="L346" i="3"/>
  <c r="M367" i="3"/>
  <c r="L367" i="3"/>
  <c r="M425" i="3"/>
  <c r="L425" i="3"/>
  <c r="M459" i="3"/>
  <c r="L459" i="3"/>
  <c r="M480" i="3"/>
  <c r="L480" i="3"/>
  <c r="M496" i="3"/>
  <c r="L496" i="3"/>
  <c r="L188" i="3"/>
  <c r="M216" i="3"/>
  <c r="M225" i="3"/>
  <c r="L238" i="3"/>
  <c r="L317" i="3"/>
  <c r="M413" i="3"/>
  <c r="L430" i="3"/>
  <c r="M340" i="3"/>
  <c r="L340" i="3"/>
  <c r="M355" i="3"/>
  <c r="L355" i="3"/>
  <c r="M360" i="3"/>
  <c r="L360" i="3"/>
  <c r="M363" i="3"/>
  <c r="L363" i="3"/>
  <c r="M393" i="3"/>
  <c r="L393" i="3"/>
  <c r="M446" i="3"/>
  <c r="L446" i="3"/>
  <c r="M468" i="3"/>
  <c r="L468" i="3"/>
  <c r="M473" i="3"/>
  <c r="L473" i="3"/>
  <c r="M498" i="3"/>
  <c r="L498" i="3"/>
  <c r="M182" i="3"/>
  <c r="M197" i="3"/>
  <c r="L208" i="3"/>
  <c r="L210" i="3"/>
  <c r="L215" i="3"/>
  <c r="M233" i="3"/>
  <c r="L240" i="3"/>
  <c r="L243" i="3"/>
  <c r="L252" i="3"/>
  <c r="L260" i="3"/>
  <c r="L264" i="3"/>
  <c r="L266" i="3"/>
  <c r="M308" i="3"/>
  <c r="M349" i="3"/>
  <c r="L349" i="3"/>
  <c r="M422" i="3"/>
  <c r="L422" i="3"/>
  <c r="M436" i="3"/>
  <c r="L436" i="3"/>
  <c r="M472" i="3"/>
  <c r="M483" i="3"/>
  <c r="L483" i="3"/>
  <c r="M514" i="3"/>
  <c r="L514" i="3"/>
  <c r="L224" i="3"/>
  <c r="L230" i="3"/>
  <c r="L235" i="3"/>
  <c r="L248" i="3"/>
  <c r="L250" i="3"/>
  <c r="M278" i="3"/>
  <c r="M288" i="3"/>
  <c r="L297" i="3"/>
  <c r="L311" i="3"/>
  <c r="L314" i="3"/>
  <c r="L322" i="3"/>
  <c r="L323" i="3"/>
  <c r="L327" i="3"/>
  <c r="L335" i="3"/>
  <c r="M342" i="3"/>
  <c r="L344" i="3"/>
  <c r="M352" i="3"/>
  <c r="L352" i="3"/>
  <c r="AD364" i="3"/>
  <c r="L397" i="3"/>
  <c r="M449" i="3"/>
  <c r="L449" i="3"/>
  <c r="L255" i="3"/>
  <c r="L258" i="3"/>
  <c r="M311" i="3"/>
  <c r="L382" i="3"/>
  <c r="M467" i="3"/>
  <c r="L467" i="3"/>
  <c r="M479" i="3"/>
  <c r="L479" i="3"/>
  <c r="M545" i="3"/>
  <c r="L545" i="3"/>
  <c r="AD631" i="3"/>
  <c r="L537" i="3"/>
  <c r="L548" i="3"/>
  <c r="M580" i="3"/>
  <c r="L580" i="3"/>
  <c r="M507" i="3"/>
  <c r="L544" i="3"/>
  <c r="M548" i="3"/>
  <c r="M562" i="3"/>
  <c r="L562" i="3"/>
  <c r="M569" i="3"/>
  <c r="L569" i="3"/>
  <c r="AD425" i="3"/>
  <c r="M537" i="3"/>
  <c r="M544" i="3"/>
  <c r="L547" i="3"/>
  <c r="M576" i="3"/>
  <c r="L576" i="3"/>
  <c r="L505" i="3"/>
  <c r="L509" i="3"/>
  <c r="M510" i="3"/>
  <c r="L517" i="3"/>
  <c r="M520" i="3"/>
  <c r="L520" i="3"/>
  <c r="AD681" i="3"/>
  <c r="L412" i="3"/>
  <c r="L429" i="3"/>
  <c r="M505" i="3"/>
  <c r="M626" i="3"/>
  <c r="L626" i="3"/>
  <c r="M546" i="3"/>
  <c r="L546" i="3"/>
  <c r="M561" i="3"/>
  <c r="L561" i="3"/>
  <c r="L582" i="3"/>
  <c r="L445" i="3"/>
  <c r="L448" i="3"/>
  <c r="M531" i="3"/>
  <c r="L531" i="3"/>
  <c r="L560" i="3"/>
  <c r="AD675" i="3"/>
  <c r="M353" i="3"/>
  <c r="M379" i="3"/>
  <c r="M428" i="3"/>
  <c r="L456" i="3"/>
  <c r="L457" i="3"/>
  <c r="L475" i="3"/>
  <c r="M519" i="3"/>
  <c r="M567" i="3"/>
  <c r="L567" i="3"/>
  <c r="M600" i="3"/>
  <c r="L600" i="3"/>
  <c r="M475" i="3"/>
  <c r="M481" i="3"/>
  <c r="M563" i="3"/>
  <c r="L563" i="3"/>
  <c r="M613" i="3"/>
  <c r="L613" i="3"/>
  <c r="AD644" i="3"/>
  <c r="AD655" i="3"/>
  <c r="L685" i="3"/>
  <c r="M701" i="3"/>
  <c r="L701" i="3"/>
  <c r="M719" i="3"/>
  <c r="L719" i="3"/>
  <c r="M534" i="3"/>
  <c r="AD676" i="3"/>
  <c r="M700" i="3"/>
  <c r="L614" i="3"/>
  <c r="L633" i="3"/>
  <c r="L661" i="3"/>
  <c r="L678" i="3"/>
  <c r="L684" i="3"/>
  <c r="M685" i="3"/>
  <c r="L703" i="3"/>
  <c r="M709" i="3"/>
  <c r="L709" i="3"/>
  <c r="M732" i="3"/>
  <c r="L732" i="3"/>
  <c r="M703" i="3"/>
  <c r="L602" i="3"/>
  <c r="L627" i="3"/>
  <c r="L630" i="3"/>
  <c r="AD650" i="3"/>
  <c r="L654" i="3"/>
  <c r="L657" i="3"/>
  <c r="L664" i="3"/>
  <c r="L665" i="3"/>
  <c r="M666" i="3"/>
  <c r="M671" i="3"/>
  <c r="L698" i="3"/>
  <c r="M602" i="3"/>
  <c r="M627" i="3"/>
  <c r="M654" i="3"/>
  <c r="M657" i="3"/>
  <c r="M665" i="3"/>
  <c r="L578" i="3"/>
  <c r="L579" i="3"/>
  <c r="L586" i="3"/>
  <c r="L587" i="3"/>
  <c r="L590" i="3"/>
  <c r="L599" i="3"/>
  <c r="L601" i="3"/>
  <c r="L623" i="3"/>
  <c r="L624" i="3"/>
  <c r="AD624" i="3"/>
  <c r="L628" i="3"/>
  <c r="L634" i="3"/>
  <c r="L649" i="3"/>
  <c r="L650" i="3"/>
  <c r="M664" i="3"/>
  <c r="L666" i="3"/>
  <c r="L671" i="3"/>
  <c r="M673" i="3"/>
  <c r="M677" i="3"/>
  <c r="L687" i="3"/>
  <c r="L690" i="3"/>
  <c r="M698" i="3"/>
  <c r="AD711" i="3"/>
  <c r="AD723" i="3"/>
  <c r="L530" i="3"/>
  <c r="L553" i="3"/>
  <c r="L564" i="3"/>
  <c r="L565" i="3"/>
  <c r="L568" i="3"/>
  <c r="L571" i="3"/>
  <c r="L572" i="3"/>
  <c r="M578" i="3"/>
  <c r="M587" i="3"/>
  <c r="L588" i="3"/>
  <c r="M590" i="3"/>
  <c r="L593" i="3"/>
  <c r="M599" i="3"/>
  <c r="L610" i="3"/>
  <c r="L612" i="3"/>
  <c r="M624" i="3"/>
  <c r="AD634" i="3"/>
  <c r="L645" i="3"/>
  <c r="M649" i="3"/>
  <c r="L729" i="3"/>
  <c r="M530" i="3"/>
  <c r="L532" i="3"/>
  <c r="M553" i="3"/>
  <c r="M564" i="3"/>
  <c r="M565" i="3"/>
  <c r="M571" i="3"/>
  <c r="M572" i="3"/>
  <c r="M588" i="3"/>
  <c r="M593" i="3"/>
  <c r="M610" i="3"/>
  <c r="AD623" i="3"/>
  <c r="M676" i="3"/>
  <c r="L680" i="3"/>
  <c r="AD698" i="3"/>
  <c r="M660" i="3"/>
  <c r="AD680" i="3"/>
  <c r="L554" i="3"/>
  <c r="L556" i="3"/>
  <c r="L573" i="3"/>
  <c r="L592" i="3"/>
  <c r="L607" i="3"/>
  <c r="L619" i="3"/>
  <c r="L640" i="3"/>
  <c r="L646" i="3"/>
  <c r="L652" i="3"/>
  <c r="L655" i="3"/>
  <c r="L676" i="3"/>
  <c r="AD677" i="3"/>
  <c r="M680" i="3"/>
  <c r="L683" i="3"/>
  <c r="M686" i="3"/>
  <c r="M695" i="3"/>
  <c r="M704" i="3"/>
  <c r="L704" i="3"/>
  <c r="M710" i="3"/>
  <c r="L710" i="3"/>
  <c r="M607" i="3"/>
  <c r="L629" i="3"/>
  <c r="L660" i="3"/>
  <c r="M672" i="3"/>
  <c r="M691" i="3"/>
  <c r="M713" i="3"/>
  <c r="L713" i="3"/>
  <c r="M728" i="3"/>
  <c r="L728" i="3"/>
  <c r="AD744" i="3"/>
  <c r="AD725" i="3"/>
  <c r="AD754" i="3"/>
  <c r="AD653" i="3"/>
  <c r="M702" i="3"/>
  <c r="M705" i="3"/>
  <c r="M743" i="3"/>
  <c r="L759" i="3"/>
  <c r="M761" i="3"/>
  <c r="L765" i="3"/>
  <c r="L736" i="3"/>
  <c r="AD749" i="3"/>
  <c r="L760" i="3"/>
  <c r="M736" i="3"/>
  <c r="AD728" i="3"/>
  <c r="L750" i="3"/>
  <c r="AD750" i="3"/>
  <c r="L767" i="3"/>
  <c r="L715" i="3"/>
  <c r="M745" i="3"/>
  <c r="M746" i="3"/>
  <c r="M747" i="3"/>
  <c r="M750" i="3"/>
  <c r="AD736" i="3"/>
  <c r="L737" i="3"/>
  <c r="L744" i="3"/>
  <c r="L707" i="3"/>
  <c r="L734" i="3"/>
  <c r="AD745" i="3"/>
  <c r="L753" i="3"/>
  <c r="L754" i="3"/>
  <c r="L714" i="3"/>
  <c r="M753" i="3"/>
  <c r="M754" i="3"/>
  <c r="BW44" i="3"/>
  <c r="BV44" i="3"/>
  <c r="BU4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tc={D7FA179E-856D-4FD5-9964-5C834207E30F}</author>
    <author>tc={44F978B5-7342-454C-84E3-B9933992F966}</author>
    <author>tc={90C129F6-EEA3-4564-A687-044D99653BDE}</author>
    <author>tc={80DFD0D5-938C-47DB-BDFD-398F4340A5B1}</author>
  </authors>
  <commentList>
    <comment ref="W1" authorId="0" shapeId="0" xr:uid="{00000000-0006-0000-0200-000001000000}">
      <text>
        <t>[Threaded comment]
Your version of Excel allows you to read this threaded comment; however, any edits to it will get removed if the file is opened in a newer version of Excel. Learn more: https://go.microsoft.com/fwlink/?linkid=870924
Comment:
    na  planilha do Siema tem vários produtos ONU classificados como outros produtos!!</t>
      </text>
    </comment>
    <comment ref="W28" authorId="1" shapeId="0" xr:uid="{00000000-0006-0000-0200-000002000000}">
      <text>
        <t>[Threaded comment]
Your version of Excel allows you to read this threaded comment; however, any edits to it will get removed if the file is opened in a newer version of Excel. Learn more: https://go.microsoft.com/fwlink/?linkid=870924
Comment:
    tem tb fluido sintético de complementação</t>
      </text>
    </comment>
    <comment ref="W29" authorId="2" shapeId="0" xr:uid="{00000000-0006-0000-0200-000003000000}">
      <text>
        <t>[Threaded comment]
Your version of Excel allows you to read this threaded comment; however, any edits to it will get removed if the file is opened in a newer version of Excel. Learn more: https://go.microsoft.com/fwlink/?linkid=870924
Comment:
    ainda tem fluido sintético de perfuração</t>
      </text>
    </comment>
    <comment ref="W30" authorId="3" shapeId="0" xr:uid="{00000000-0006-0000-0200-000004000000}">
      <text>
        <t xml:space="preserve">[Threaded comment]
Your version of Excel allows you to read this threaded comment; however, any edits to it will get removed if the file is opened in a newer version of Excel. Learn more: https://go.microsoft.com/fwlink/?linkid=870924
Comment:
    tem vezes q aparece só como fluido hidráulico sem especificar!!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nsulta-completa (11)" description="Conexão com a consulta 'consulta-completa (11)' na pasta de trabalho." type="5" refreshedVersion="8" background="1" saveData="1">
    <dbPr connection="Provider=Microsoft.Mashup.OleDb.1;Data Source=$Workbook$;Location=&quot;consulta-completa (11)&quot;;Extended Properties=&quot;&quot;" command="SELECT * FROM [consulta-completa (11)]"/>
  </connection>
  <connection id="2" xr16:uid="{00000000-0015-0000-FFFF-FFFF01000000}" keepAlive="1" name="Consulta - consulta-completa (7)" description="Conexão com a consulta 'consulta-completa (7)' na pasta de trabalho." type="5" refreshedVersion="8" background="1" saveData="1">
    <dbPr connection="Provider=Microsoft.Mashup.OleDb.1;Data Source=$Workbook$;Location=&quot;consulta-completa (7)&quot;;Extended Properties=&quot;&quot;" command="SELECT * FROM [consulta-completa (7)]"/>
  </connection>
</connections>
</file>

<file path=xl/sharedStrings.xml><?xml version="1.0" encoding="utf-8"?>
<sst xmlns="http://schemas.openxmlformats.org/spreadsheetml/2006/main" count="61599" uniqueCount="18648">
  <si>
    <t>1 - Número de Registro</t>
  </si>
  <si>
    <t>2 - Data do Incidente</t>
  </si>
  <si>
    <t>3 - Município</t>
  </si>
  <si>
    <t>4 - UF</t>
  </si>
  <si>
    <t>5 - Origem</t>
  </si>
  <si>
    <t>6 - Tipo de Evento</t>
  </si>
  <si>
    <t>7 - Produtos ONU</t>
  </si>
  <si>
    <t>8 - Qtd. Produtos ONU</t>
  </si>
  <si>
    <t>9 - Unidade Produtos ONU</t>
  </si>
  <si>
    <t>10 - Outros Produtos</t>
  </si>
  <si>
    <t>11 - Qtd. Outros Produtos</t>
  </si>
  <si>
    <t>12 - Unidade Outros Produtos</t>
  </si>
  <si>
    <t>13 - Ocorrências/Ambientes Atingidos</t>
  </si>
  <si>
    <t>14 - Inst. Atuando no Local</t>
  </si>
  <si>
    <t>15 - Fontes de Informação</t>
  </si>
  <si>
    <t>16 - Dia da Semana</t>
  </si>
  <si>
    <t>17 - Período</t>
  </si>
  <si>
    <t>18 - Feriado</t>
  </si>
  <si>
    <t>19 - Bacia Sedimentar</t>
  </si>
  <si>
    <t>20 - Endereço da Ocorrência</t>
  </si>
  <si>
    <t>21 - Origem do Acidente - Informações Complementares</t>
  </si>
  <si>
    <t>22 - Tipo de evento - Informações Complementares</t>
  </si>
  <si>
    <t>23 - Produto perigoso</t>
  </si>
  <si>
    <t>24 - Produto não se aplica</t>
  </si>
  <si>
    <t>25 - Produto não especificado</t>
  </si>
  <si>
    <t xml:space="preserve">26 - Causa provável do acidente </t>
  </si>
  <si>
    <t>27 - Ambientes atingidos - Informações Complementares</t>
  </si>
  <si>
    <t>28 - Identificação da Empresa - Nome</t>
  </si>
  <si>
    <t>29 - Identificação da Empresa - CPF/CNPJ</t>
  </si>
  <si>
    <t>30 - Identificação da Empresa -Licença Ambiental</t>
  </si>
  <si>
    <t>31 - Instituição Atuando - Informações complementares</t>
  </si>
  <si>
    <t>32 - Instituição Atuando - Nome responsável</t>
  </si>
  <si>
    <t>33 - Instituição Atuando - Telefone responsável</t>
  </si>
  <si>
    <t>34 - Ações Tomadas - Possui Plano de Emergência</t>
  </si>
  <si>
    <t xml:space="preserve">35 - Ações Tomadas - Plano de Emergência acionado </t>
  </si>
  <si>
    <t>36 - Ações Tomadas - Tomado outras providências</t>
  </si>
  <si>
    <t>37 - Ações Tomadas - Descrição de providências tomadas</t>
  </si>
  <si>
    <t>38 - Informações Gerais - Informações julgadas úteis</t>
  </si>
  <si>
    <t>39 - Identificação Comunicante - Nome</t>
  </si>
  <si>
    <t>40 - Identificação Comunicante - Instituição/Empresa</t>
  </si>
  <si>
    <t>41 - Identificação Comunicante - Cargo/Função Navio/Instalação</t>
  </si>
  <si>
    <t>42 - Identificação Comunicante - Telefone</t>
  </si>
  <si>
    <t>43 - Identificação Comunicante - E-mail</t>
  </si>
  <si>
    <t>44 - Fonte Informação - Descrição fonte</t>
  </si>
  <si>
    <t>45 - Origem Acidente - Nome do navio</t>
  </si>
  <si>
    <t>46 - Origem Acidente - Nome da instalação</t>
  </si>
  <si>
    <t>47 - Tipo de Produto - Tipo de substância</t>
  </si>
  <si>
    <t>48 - Tipo de Produto - Volume estimado</t>
  </si>
  <si>
    <t>49 - Detalhes acidente - Situação atual da descarga</t>
  </si>
  <si>
    <t>50 Óbitos/ feridos</t>
  </si>
  <si>
    <t>51 Óbitos/ feridos (X)</t>
  </si>
  <si>
    <t>52 População afetada/evacuada</t>
  </si>
  <si>
    <t>53 População afetada/evacuada (x)</t>
  </si>
  <si>
    <t>54 Suspensão de abastecimento de água</t>
  </si>
  <si>
    <t>55 Suspensão de abastecimento de água (X)</t>
  </si>
  <si>
    <t>56 Rio/ córrego</t>
  </si>
  <si>
    <t>57 Rio/ córrego (X)</t>
  </si>
  <si>
    <t>58 Lago</t>
  </si>
  <si>
    <t>59 Lago (X)</t>
  </si>
  <si>
    <t>60 Mar</t>
  </si>
  <si>
    <t>61 Mar (X)</t>
  </si>
  <si>
    <t>62 Praia</t>
  </si>
  <si>
    <t>63 Praia (X)</t>
  </si>
  <si>
    <t>64 Solo</t>
  </si>
  <si>
    <t>65 Solo (x)</t>
  </si>
  <si>
    <t>66 Águas subterrâneas</t>
  </si>
  <si>
    <t>67 Águas subterrâneas (X)</t>
  </si>
  <si>
    <t>68 Atmosfera</t>
  </si>
  <si>
    <t>69 Atmosfera (X)</t>
  </si>
  <si>
    <t>70 Flora</t>
  </si>
  <si>
    <t>71 Flora (X)</t>
  </si>
  <si>
    <t>72 Fauna</t>
  </si>
  <si>
    <t>73 Fauna(X)</t>
  </si>
  <si>
    <t>74 UC Federal</t>
  </si>
  <si>
    <t>75 UC Federal (x)</t>
  </si>
  <si>
    <t>76 UC estadual/ municipal</t>
  </si>
  <si>
    <t>77 UC estadual/ municipal (x)</t>
  </si>
  <si>
    <t>78 Outro(s)</t>
  </si>
  <si>
    <t>79 Outro(s) (x)</t>
  </si>
  <si>
    <t>80 Sem dano</t>
  </si>
  <si>
    <t>81 Sem dano (x)</t>
  </si>
  <si>
    <t>82 Sem Informação</t>
  </si>
  <si>
    <t>83 IBAMA</t>
  </si>
  <si>
    <t>84 IBAMA (X)</t>
  </si>
  <si>
    <t>85 OEMA</t>
  </si>
  <si>
    <t>86 OEMA (X)</t>
  </si>
  <si>
    <t>87 DEFESA CIVIL</t>
  </si>
  <si>
    <t>88 DEFESA CIVIL (X)</t>
  </si>
  <si>
    <t>89 CORPO DE BOMBEIROS</t>
  </si>
  <si>
    <t>90 CORPO DE BOMBEIROS (X)</t>
  </si>
  <si>
    <t>91 POLÍCIA RODOVIÁRIA</t>
  </si>
  <si>
    <t>92 POLÍCIA RODOVIÁRIA (X)</t>
  </si>
  <si>
    <t>93 POLÍCIA MILITAR</t>
  </si>
  <si>
    <t>94 POLÍCIA MILITAR (X)</t>
  </si>
  <si>
    <t>95 POLÍCIA CIVIL</t>
  </si>
  <si>
    <t>96 POLÍCIA CIVIL (X)</t>
  </si>
  <si>
    <t>97 MARINHA DO BRASIL</t>
  </si>
  <si>
    <t>98 MARINHA DO BRASIL (X)</t>
  </si>
  <si>
    <t>99 EMPRESA ESPECIALIZADA EM ATENDIMENTO</t>
  </si>
  <si>
    <t>100 EMPRESA ESPECIALIZADA EM ATENDIMENTO (X)</t>
  </si>
  <si>
    <t>101 EQUIPE DA PRÓPRIA EMPRESA</t>
  </si>
  <si>
    <t>102 EQUIPE DA PRÓPRIA EMPRESA (X)</t>
  </si>
  <si>
    <t>103 SEM INFORMAÇÃO (X)</t>
  </si>
  <si>
    <t xml:space="preserve">104 OUTRA (S) </t>
  </si>
  <si>
    <t>105 OUTRA(S) (X)</t>
  </si>
  <si>
    <t>106 Ações Tomadas - Possui Plano de Emergência2</t>
  </si>
  <si>
    <t>107 Ações Tomadas - Plano de Emergência acionado 2</t>
  </si>
  <si>
    <t>108 Ações Tomadas - Tomado outras providências2</t>
  </si>
  <si>
    <t>109 Identificação da Empresa -Licença Ambiental2</t>
  </si>
  <si>
    <t xml:space="preserve">null </t>
  </si>
  <si>
    <t xml:space="preserve"> null</t>
  </si>
  <si>
    <t>Plataforma</t>
  </si>
  <si>
    <t>Derramamento de líquidos</t>
  </si>
  <si>
    <t/>
  </si>
  <si>
    <t xml:space="preserve"> </t>
  </si>
  <si>
    <t>Fluido Hidraulico</t>
  </si>
  <si>
    <t>0.0022</t>
  </si>
  <si>
    <t>M3</t>
  </si>
  <si>
    <t>Mar</t>
  </si>
  <si>
    <t>Outra(s)</t>
  </si>
  <si>
    <t>Outra(s) fonte(s)</t>
  </si>
  <si>
    <t>Quarta</t>
  </si>
  <si>
    <t>Vespertino</t>
  </si>
  <si>
    <t>Não</t>
  </si>
  <si>
    <t>Santos</t>
  </si>
  <si>
    <t>Campo de Mero - Bacia de Santos</t>
  </si>
  <si>
    <t>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t>
  </si>
  <si>
    <t>FLUIDO HIDRÁULICO - 0,0022m³</t>
  </si>
  <si>
    <t>Falha da junta de vedação de conexão hidráulica. Em investigação.</t>
  </si>
  <si>
    <t>PETROBRAS</t>
  </si>
  <si>
    <t>33000167000292</t>
  </si>
  <si>
    <t>S</t>
  </si>
  <si>
    <t>N</t>
  </si>
  <si>
    <t>Paralisação e despressurização do sistema hidráulico, cessando o vazamento imediatamente. Mobilizado embarcação oil rec para
varredura (feição não encontrada).</t>
  </si>
  <si>
    <t>Processo sei nº #{23565508|02001.000070/2025-40} (Emergência Ambiental: Acidente Ambiental)#
[1] Volume descarregado: 0,0022 m³ de fluido hidráulico base óleo; [2] Nome comercial do produto: MOBIL DTE 10 EXCEL 32; [3] Composição química: Destilados (petróleo), parafínicos pesados, tratados com hidrogénio; destilados (petróleo), parafínicos pesados, desparafinados com solventes; [4] Classificação ONU ou IMDG: Não regulado; [5] Ambiente atingido: Mar.</t>
  </si>
  <si>
    <t>PETRLEO BRASILEIRO S/A - PETROBRAS</t>
  </si>
  <si>
    <t>giselletinoco@petrobras.com.br</t>
  </si>
  <si>
    <t>Governador Dix Sept Rosado</t>
  </si>
  <si>
    <t>RN</t>
  </si>
  <si>
    <t>Outro(s)</t>
  </si>
  <si>
    <t>Solo</t>
  </si>
  <si>
    <t xml:space="preserve">Empresa especializada em atendimento </t>
  </si>
  <si>
    <t>Quinta</t>
  </si>
  <si>
    <t>Matutino</t>
  </si>
  <si>
    <t>: Locação do poço 7-LOR-38-RN (72100019088), Campo Lorena, Bacia Potiguar</t>
  </si>
  <si>
    <t>Poço terrestre</t>
  </si>
  <si>
    <t>No dia 02/01/2025, por volta das 10h10, durante o último estágio do bombeio do Fraturamento, no 7-LOR-38-RN, identificou-se um vazamento no ponto de amostragem de gel. Tentou-se realizar a contenção do fluído, porém como não houve êxito, seguiu-se com o
deslocamento e paralisação da operação.</t>
  </si>
  <si>
    <t>Furo em válvula de amostragem.</t>
  </si>
  <si>
    <t>Potiguar E&amp;P</t>
  </si>
  <si>
    <t>: Jéssica Luisa Santos da Silva</t>
  </si>
  <si>
    <t>71991321907</t>
  </si>
  <si>
    <t>Operação paralisada, realizada as devidas comunicações internas, e acionado a equipe de
limpeza.</t>
  </si>
  <si>
    <t>Processo sei nº 02001.000180/2025-10 (Emergência Ambiental: Acidente Ambiental)
1) 0,72m³. 2) Solo. 3) a 4) N/A. 7) e 8) [aguardando equipe operacional, será retificado]. 4) a 11)N/A.
| Volume da perda de contenção: 0,72m³. Metodologia de cálculo = área x lâmina: (36m² x 0,02m)
= 0,72m³.</t>
  </si>
  <si>
    <t xml:space="preserve">Jeanei Rodrigues Dos Santos </t>
  </si>
  <si>
    <t>Ibama</t>
  </si>
  <si>
    <t>Técnico Administrativo</t>
  </si>
  <si>
    <t>jeanei.santos@ibama.gov.br</t>
  </si>
  <si>
    <t>7-LOR-38-RN</t>
  </si>
  <si>
    <t>Fluidos de perfuração completação a base d'agua</t>
  </si>
  <si>
    <t>Paralisada</t>
  </si>
  <si>
    <t xml:space="preserve">Cubatão </t>
  </si>
  <si>
    <t xml:space="preserve"> SP</t>
  </si>
  <si>
    <t>Ferrovia</t>
  </si>
  <si>
    <t>Lançamento de sólidos</t>
  </si>
  <si>
    <t>Cloreto de Potássio</t>
  </si>
  <si>
    <t>4</t>
  </si>
  <si>
    <t>T</t>
  </si>
  <si>
    <t>Noturno</t>
  </si>
  <si>
    <t>Vandalismo na ferrovia com abertura de bicas em vagão graneleiro carregado fertilizante.</t>
  </si>
  <si>
    <t>Vandalismo com abertura de vagão graneleiro carregado com Fertilizante (Cloreto de Potassio).
Lançamento de 4 toneladas de fertilizante granular sobre a linha férrea</t>
  </si>
  <si>
    <t>Ato criminoso caracterizado pela abertura de bicas em vagão graneleiro ferroviário carregado com fertilizante granular.</t>
  </si>
  <si>
    <t>Solo dentro dos limites da área de domínio da via férrea.</t>
  </si>
  <si>
    <t>Rumo Logistica S. A.</t>
  </si>
  <si>
    <t>02502844000166</t>
  </si>
  <si>
    <t>Equipes de atendimento de limpeza, contratadas pela Rumo, atuando no trecho afetado.</t>
  </si>
  <si>
    <t>Equipes de atendimento emergêncial de limpeza, contratadas pela rumo, e de segurança patrimonial, atuando no trecho afetado para remoção do material, liberação da via e garantia da segurança dos trabalhadores.</t>
  </si>
  <si>
    <t>Eloisa Caxias Coelho</t>
  </si>
  <si>
    <t>Auditor Ambiental</t>
  </si>
  <si>
    <t>eloisa.coelho@rumolog.com</t>
  </si>
  <si>
    <t xml:space="preserve">Betim </t>
  </si>
  <si>
    <t xml:space="preserve"> MG</t>
  </si>
  <si>
    <t>Indústria</t>
  </si>
  <si>
    <t>Vazamento de gases</t>
  </si>
  <si>
    <t>AMÔNIA, ANIDRA</t>
  </si>
  <si>
    <t>Outra(s); Corpo de Bombeiros</t>
  </si>
  <si>
    <t>Órgão Estadual ou Municipal de Meio Ambiente</t>
  </si>
  <si>
    <t>Av. Nova York, 94 - Capelinha</t>
  </si>
  <si>
    <t>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t>
  </si>
  <si>
    <t>Vazamento de gás amônia</t>
  </si>
  <si>
    <t>Rompimento de selo mecânico de uma bomba</t>
  </si>
  <si>
    <t>Ambiente do empreendimento.</t>
  </si>
  <si>
    <t>GRANJA BRASILIA AGROINDUSTRIAL AVICOLA LTDA</t>
  </si>
  <si>
    <t>07150233001000</t>
  </si>
  <si>
    <t>Brigada interna</t>
  </si>
  <si>
    <t>I</t>
  </si>
  <si>
    <t>O frigorífico foi completamente evacuado e segundo informações, não houve vítimas. Houve
o fechamento das válvulas das tubulações de alimentação das bombas bem como substituição da bomba afetada. A</t>
  </si>
  <si>
    <t xml:space="preserve">Cleiton Lopes Ribeiro </t>
  </si>
  <si>
    <t>cleiton.ribeiro@ibama.gov.br</t>
  </si>
  <si>
    <t>Etilenoglicol</t>
  </si>
  <si>
    <t>0.000132</t>
  </si>
  <si>
    <t>Sexta</t>
  </si>
  <si>
    <t>Campos</t>
  </si>
  <si>
    <t>Campo de Jubarte - Bacia de Campos</t>
  </si>
  <si>
    <t>[EMBARCAÇÃO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t>
  </si>
  <si>
    <t>GLICOL - 0,000132 m3.</t>
  </si>
  <si>
    <t>Perda de contenção da mangueira do sistema de alimentação de MEG.</t>
  </si>
  <si>
    <t>Petrobras</t>
  </si>
  <si>
    <t>33000167100750</t>
  </si>
  <si>
    <t>1 - Drenada pressão da linha HCR (mangueira de alta resistência ao colapso) para interrupção do escape. 
2 - Desconexão da linha HCR para subida do skid de remediação e troca da mangueira HCR.</t>
  </si>
  <si>
    <t>- Cálculo da estimativa do volume: A mangueira HCR tem 28 metros, que correspondem a 3,7 litros. O furo na mangueira está posicionado a 1 metro do ponto de ligação na ANM. Considerando que todo o volume desse 1 metro escapou, chegamos ao volume de 0,132 litros. - Volume descarregado no mar: 0,000132 m3; - Nome comercial: ETILENO GLICOL (MEG); - Composição química: Etileno glicol. - ONU/IMDG: Não classificado como perigoso.</t>
  </si>
  <si>
    <t>PETROBRAS - PETROLEO BRASILEIRO S.A.</t>
  </si>
  <si>
    <t>crisguerreiro@petrobras.com.br</t>
  </si>
  <si>
    <t xml:space="preserve"> RJ</t>
  </si>
  <si>
    <t>0.001</t>
  </si>
  <si>
    <t>Campo de Congro, Bacia de Campos</t>
  </si>
  <si>
    <t>[SS-45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t>
  </si>
  <si>
    <t>FLUIDO HIDRÁULICO - 0,001m³</t>
  </si>
  <si>
    <t>Falha de estanqueidade das vedações do atuador hidráulico da XO da ANM.</t>
  </si>
  <si>
    <t>Após observação da descarga de fluido, interrompida a tentativa de abertura da válvula hidraulicamente.</t>
  </si>
  <si>
    <t>- Volume descarregado: 0,001 m3 (1 litro), estimado pelo volume da linha hidráulica da função do carretel do umbilical (ID 1/4") da superfície até o nível de equalização com lâmina d'água (peso do fluido 8,67 lb/gal, peso da água do mar 8,55 lb/gal). - Descarga de Fluido hidráulico base aquosa Oceanic HW 525 P para o mar. - Composição: água, etileno glicol (CAS 107-21- 1): 20 a 30%; 2-butóxietanol (CAS 111-76-2): 4 a 6%. - ONU/IMDG: Não classificado como perigoso.</t>
  </si>
  <si>
    <t xml:space="preserve">Praia Grande </t>
  </si>
  <si>
    <t>10</t>
  </si>
  <si>
    <t>Vandalismo na ferrovia com abertura de bicas em vagão graneleiro carregado fertilizante granular.</t>
  </si>
  <si>
    <t>Vandalismo com abertura de vagão graneleiro carregado com Fertilizante (Cloreto de Potassio).
Lançamento de 10 tonelada de fertilizante granular sobre a linha férrea.</t>
  </si>
  <si>
    <t>Equipes de atendimento emergencial de limpeza, contratadas pela rumo, e de segurança patrimonial, atuando no trecho afetado para remoção do material, liberação da via e garantia da segurança dos trabalhadores.</t>
  </si>
  <si>
    <t>Auditora Ambiental</t>
  </si>
  <si>
    <t>Petroleo</t>
  </si>
  <si>
    <t>0.034</t>
  </si>
  <si>
    <t>Comunicado da empresa/responsável; Outra(s) fonte(s)</t>
  </si>
  <si>
    <t>Sábado</t>
  </si>
  <si>
    <t>Madrugada</t>
  </si>
  <si>
    <t>FPSO MARECHAL DUQUE DE CAXIAS (FPSO MDC), Campo de Mero, Bacia de Santos.</t>
  </si>
  <si>
    <t>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t>
  </si>
  <si>
    <t>Feição oleosa com estimativa de 0,034 m3 conectada à instalação marítima</t>
  </si>
  <si>
    <t>Falha no permutador de placas óleo/óleo. Em investigação.</t>
  </si>
  <si>
    <t>Parada imediata da unidade e blowdown da planta de processo. Após término da resposta inicial, foi realizada limpeza do óleo do deck atingidos pelo vazamento. Mobilização de embarcação Oil Recovery que realizou inspeção conforme modelagem e não constatou a feição.</t>
  </si>
  <si>
    <t>Situação normalizada. Volume da feição oleosa estimada pela aeronave de asa fixa (Poseidon 2).</t>
  </si>
  <si>
    <t>FPSO MARECHAL DUQUE DE CAXIAS</t>
  </si>
  <si>
    <t xml:space="preserve">Macaé </t>
  </si>
  <si>
    <t>Comunicado da empresa/responsável</t>
  </si>
  <si>
    <t>Polo Pargo - Bacia de Campos</t>
  </si>
  <si>
    <t>No dia 04 de janeiro de 2025, às 14h30, foi detectada uma feição oleosa na face oeste de PPG1-B, originada de um pequeno vazamento de diesel proveniente de uma linha de 2%u2019%u2019, responsável pela transferência do combustível do tanque para a centrífuga.
A maior parte do vazamento, aproximadamente 1 litro, ficou contida na plataforma, mas estima-se que cerca de 200 ml de diesel tenham alcançado o mar. A linha foi imediatamente isolada e reparada por uma empresa especializada, utilizando material compósito.
A feição de coloração prateada/iridescente, com dimensões de 5x5m, foi localizada e rapidamente dispersada.</t>
  </si>
  <si>
    <t>Em investigação</t>
  </si>
  <si>
    <t>Perenco Petróleo e Gás do Brasil Ltda.</t>
  </si>
  <si>
    <t>09309027000135</t>
  </si>
  <si>
    <t>A linha de 2%u2019%u2019 foi isolada e o vazamento foi contido. Um reparo com aplicação de compósito foi efetuado. 
O reparo realizado foi certificado pela empresa especializada que realizou o serviço.</t>
  </si>
  <si>
    <t>Um reparo com aplicação de compósito foi efetuado. 
O reparo realizado foi certificado pela empresa especializada que realizou o serviço.</t>
  </si>
  <si>
    <t>PERENCO PETRLEO E GS DO BRASIL LTDA</t>
  </si>
  <si>
    <t>PERENCO PETRÓLEO E GÁS DO BRASIL LTDA.</t>
  </si>
  <si>
    <t>GERENTE DE QHSE</t>
  </si>
  <si>
    <t>mgonin@br.perenco.com</t>
  </si>
  <si>
    <t>Pargo-PPG-1B</t>
  </si>
  <si>
    <t>Óleo diesel</t>
  </si>
  <si>
    <t xml:space="preserve">Alagoinhas </t>
  </si>
  <si>
    <t xml:space="preserve"> BA</t>
  </si>
  <si>
    <t>Água de injeção</t>
  </si>
  <si>
    <t>1</t>
  </si>
  <si>
    <t>Poço 8-BA-426-BA, Campo de Buracica, Município de Alagoinhas, Bahia</t>
  </si>
  <si>
    <t>Vazamento não contido de 1 m³ de água de injeção, através da linha de injeção em uma área
de 100m².</t>
  </si>
  <si>
    <t>Corrosão</t>
  </si>
  <si>
    <t>1) Características do fluido vazado: TOG- 49mg/l, Salinidade- 39.000; 2) Poço parado, aguardando intervenção da caldeiraria; 3) Vazamento sanado</t>
  </si>
  <si>
    <t>PETRÓLEO BRASILEIRO S.A. - PETROBRAS</t>
  </si>
  <si>
    <t>33000167000101</t>
  </si>
  <si>
    <t>Válvulas bloqueadas e acionamento do carro sugador para atuação no loca</t>
  </si>
  <si>
    <t xml:space="preserve">Gunther Barbosa </t>
  </si>
  <si>
    <t>IBAMA</t>
  </si>
  <si>
    <t>Analista Ambiental</t>
  </si>
  <si>
    <t>gunther.barbosa@ibama.gov.br</t>
  </si>
  <si>
    <t>BURACICA</t>
  </si>
  <si>
    <t xml:space="preserve">Minduri </t>
  </si>
  <si>
    <t>Clinquer</t>
  </si>
  <si>
    <t xml:space="preserve">Outra(s); Empresa especializada em atendimento </t>
  </si>
  <si>
    <t>Domingo</t>
  </si>
  <si>
    <t>km 302+00</t>
  </si>
  <si>
    <t>Em 05/01/2025 às 14:20 no Corredor Minas Rio da Ferrovia Centro Atlântica, no município de Minduri/MG, a composição C230, Km 302+00 veio a tombar 2 vagões e adernar outros 3 vagões carregados com clínquer.</t>
  </si>
  <si>
    <t>Ferrovia Centro Atlantica</t>
  </si>
  <si>
    <t>00924429000175</t>
  </si>
  <si>
    <t>A equipe de emergência ICS Parakletos e equipe de atendimento da FCA estão se deslocando para o local.</t>
  </si>
  <si>
    <t>Diego Faustino</t>
  </si>
  <si>
    <t>(31) 98618-6369</t>
  </si>
  <si>
    <t>O maquinista encontra-se sem bem. 
O local, conforme mapa em anexo, está em zona rural.</t>
  </si>
  <si>
    <t>FERROVIA CENTRO ATLANTICA S/A</t>
  </si>
  <si>
    <t>Sâmara Durães de Souza</t>
  </si>
  <si>
    <t>Supervisora de Meio Ambiente</t>
  </si>
  <si>
    <t>meio.ambiente.vli@vli-logistica.com.br</t>
  </si>
  <si>
    <t xml:space="preserve">São Lourenço </t>
  </si>
  <si>
    <t>Rodovia</t>
  </si>
  <si>
    <t>ÓXIDO DE CÁLCIO</t>
  </si>
  <si>
    <t>RODOVIA MG 460 - TREVO DE ACESSO A SÃO LOURENÇO:</t>
  </si>
  <si>
    <t>SEGUNDO INFORMADO AO NEA, OCORREU UM
TOMBAMENTO DO VEÍCULO COM QUEDA DA CARGA.</t>
  </si>
  <si>
    <t>Carregamento de cal</t>
  </si>
  <si>
    <t>Acidente rodoviário</t>
  </si>
  <si>
    <t>TRANSTININHO TRANSPORTES TININHO LTDA</t>
  </si>
  <si>
    <t>01716053000176</t>
  </si>
  <si>
    <t>EMPRESA REGULADORA</t>
  </si>
  <si>
    <t>EMPRESA REGULADORA ACIONADA PARA VERIFICAR O LOCAL E CONTRATAR EMPRESA DE ATENDIMENTO ESPECIALIZADA PARA
OS TRABALHOS DE LIMPEZA DO LOCAL DO ACIDENTE. TRANSFERÊNCIA DE CARGA DA MINERAÇÃO BELOCAL - UNIDADE DE ARCOS PARA MINERAÇÃO BELOCAL - UNIDADE RIO DE JANEIRO.</t>
  </si>
  <si>
    <t xml:space="preserve">Piraí </t>
  </si>
  <si>
    <t>Óbitos/feridos; Solo</t>
  </si>
  <si>
    <t>Empresa especializada em atendimento ; Polícia Civil; Polícia Rodoviária; Órgão Estadual ou Municipal de Meio Ambiente</t>
  </si>
  <si>
    <t>Segunda</t>
  </si>
  <si>
    <t>Rodovia Presidente Dutra, Km 245+100, Pista Sul</t>
  </si>
  <si>
    <t>O acidente ocorreu com veículo que trafegava na Rodovia Presidente Dutra, Km 245+100, Pista Sul. Sendo que a primeira observação foi realizada pela Concessionária CCR RioSP, responsável pela administração do trecho sob concessão.</t>
  </si>
  <si>
    <t>No acidente registrado houve derramamento de líquidos provenientes da carga transportada, composta por tambores e bombonas de óleo lubrificante de motor e graxa.</t>
  </si>
  <si>
    <t>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t>
  </si>
  <si>
    <t>Foram atingidos o motorista do veículo que foi removido ao hospital e solo visto que a queda de carga foi no canteiro lateral da rodovia.</t>
  </si>
  <si>
    <t>Iconic Lubrificantes S.A.</t>
  </si>
  <si>
    <t>05524572003702</t>
  </si>
  <si>
    <t>Foram acionados a PRF - Polícia Rodoviária Federal, que esteve no local acompanhando o destombamento do veículo e liberação do tráfego. O órgão estadual do Rio de Janeiro - INEA foi comunicado por ligação e informou que no dia seguinte se dirigia ao local do acidente. A seguradora da carga realizou o acionamento de empresa especializada em atendimento para avaliação de danos e limpeza do local atingido.</t>
  </si>
  <si>
    <t>O veículo não possuia as placas de identificação de risco e número ONU necessárias ao transporte de produtos perigosos.</t>
  </si>
  <si>
    <t>CONCESSIONRIA DO SISTEMA RODOVIRIO RIO - SO PAULO S.A</t>
  </si>
  <si>
    <t>gabriely.hamada@grupoccr.com.br</t>
  </si>
  <si>
    <t>ÓLEO DIESEL</t>
  </si>
  <si>
    <t>0.075</t>
  </si>
  <si>
    <t>Campo de Marlim, Número IMO 8762874.</t>
  </si>
  <si>
    <t>Foi identificada a iridescência no mar e imediatamente foi iniciada uma investigação/ronda para localizar a possível origem da fonte na unidade. Foi identificado um fluxo de água oleosa no extravasor das linhas do sistema de drenagem aberta.  Após a interrupção do fluxo no extravasor, o volume total da perda de contenção primária foi estimado em 5,575m³. Deste volume, 5,5m³ ficaram contidos na plataforma e foram recuperados. O volume calculado de descarga no mar foi de 0,075 m³.</t>
  </si>
  <si>
    <t>Encaminhamento da tubulação de dreno da centrífuga inadequado.</t>
  </si>
  <si>
    <t>Mar aberto, além de 12 MN da costa.</t>
  </si>
  <si>
    <t>Paramos a limpeza da área industrial, efetuamos limpeza nos filtros do TD (Tubo de Despejo) e realizamos coleta para análise de TOG. Por volta das 19:30 foi efetuada a parada dos principais equipamentos consumidores de diesel constatando-se a interrupção do fluxo no extravasor. Após análise da equipe foi confirmado que o fluxo principal era proveniente de um alinhamento inadvertido na descarga da centrífuga de diesel, que foi corrigido imediatamente.</t>
  </si>
  <si>
    <t>Situação normalizada. Plataforma em descomissionamento.</t>
  </si>
  <si>
    <t>PETROBRAS 18</t>
  </si>
  <si>
    <t>Terminal/portos/ancoradouros/etc</t>
  </si>
  <si>
    <t>fluido hidralico;  água</t>
  </si>
  <si>
    <t>0.08; 2.68</t>
  </si>
  <si>
    <t>M3; M3</t>
  </si>
  <si>
    <t>NS-60 (DEEPWATER AQUILA) em operação no poço 1-RJS-761(1-BRSA-1394-RJS) , Norte de Brava. Bacia de Campos.</t>
  </si>
  <si>
    <t>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t>
  </si>
  <si>
    <t>Descarga de fluido estimada em 2,76³ de fluido hidráulico base água</t>
  </si>
  <si>
    <t>Vazamento em uma shuttle valve.</t>
  </si>
  <si>
    <t>Decidido por interromper as operações em andamento (montagem e descida do BHA de perfuração) para efetuar a retirada do BOP até a superfície para reparo.</t>
  </si>
  <si>
    <t>1) Volume estimado de fluido Stack Magic (97% água industrial + 3% ERIFON) vazado durante os testes: 730 gal = 2,76 m³ (2,68 m³ de água + 0,08 m³ de fluido hidráulico base aquosa); Memória de cálculo: [Volume consumido nos tanques para recarga dos acumuladores] %u2013 [Volume de abertura das gavetas durante os testes]. 2) O Poço está abandonado temporariamente na fase de THD (Top Hole Drilling). 3) Relatório de gestão de mudança com análise do risco não anexado devido retirada de BOP para reparo. 4) Composição química da substância, para substância nociva ou perigosa: Etileno glicol: 24,00 - 36,00% ; Monoetanolamina: 4,00 - 6,00%; Dietanolamina: 3,94 - 5,91% 5) Parte que falhou: Controles do BOP Instalados no Conjunto (Stack); 6) Data do último teste no BOP: 06/01/2025.</t>
  </si>
  <si>
    <t xml:space="preserve">Paracatu </t>
  </si>
  <si>
    <t>Dejeitos de bovinos</t>
  </si>
  <si>
    <t>Rio/córrego</t>
  </si>
  <si>
    <t>Polícia Militar</t>
  </si>
  <si>
    <t>Fazenda Ambrósio</t>
  </si>
  <si>
    <t>Zona rural de Paracatu/MG.
Processo Sei! 02001.001563/2025-05.</t>
  </si>
  <si>
    <t>Contaminação de recurso hídrico por efluentes líquidos
gerados nas baias de confinamento de bovinos.
Segundo informações repassadas ao NEA, na madrugada
entre os dias 05 e 06/01/2025, ocorreu transbordamento dos tanques de recebimento do efluente
líquido gerado nas baias de confinamento do gado.</t>
  </si>
  <si>
    <t>O rompimento das baias pode ter sido causado pelas fortes chuvas que ocorreram na região.</t>
  </si>
  <si>
    <t>Córrego do Sabão.</t>
  </si>
  <si>
    <t>Os tanques de dejetos bovinos, em número de 4, foram
escavados no solo, sem qualquer tipo de proteção (impermeabilização).</t>
  </si>
  <si>
    <t xml:space="preserve">Mariana Rivetti Ribeiro De Carvalho </t>
  </si>
  <si>
    <t>mariana.carvalho@ibama.gov.br</t>
  </si>
  <si>
    <t xml:space="preserve">Triunfo Potiguar </t>
  </si>
  <si>
    <t xml:space="preserve"> RN</t>
  </si>
  <si>
    <t>0.24</t>
  </si>
  <si>
    <t>Linha de Injeção 6"x150 da Estação Coletora de Baixa do Algodão no Campo Baixa do Algodão.</t>
  </si>
  <si>
    <t>Descarga significante de água de injeção
Perda de contenção primária significante de água de injeção</t>
  </si>
  <si>
    <t>Por volta das 10:50h o operador de campo em sua rotina diária detectou um vazamento de água de injeção na linha 6"x150 aço, trecho aéreo.</t>
  </si>
  <si>
    <t>1)0,24m³. 2)Solo. 3) e 4) N/A. 5)Salinidade: 17.799ppm. Temperatura: 45ºC 7) a 11)N/A. | Volume da
perda de contenção: 0,24m³. Metodologia de cálculo = área x lâmina: (12m² x 0,02m) = 0,24m³.</t>
  </si>
  <si>
    <t>POTIGUAR E&amp;P S.A</t>
  </si>
  <si>
    <t>30759670000157</t>
  </si>
  <si>
    <t>Realizada as devidas comunicações internas.</t>
  </si>
  <si>
    <t>ESTAÇÃO COLETORA DE BAIXA DO ALGODÃO</t>
  </si>
  <si>
    <t xml:space="preserve">Votuporanga </t>
  </si>
  <si>
    <t>Farelo de soja</t>
  </si>
  <si>
    <t>Terça</t>
  </si>
  <si>
    <t>Km ferroviário 302+200</t>
  </si>
  <si>
    <t>Descarrilamento de vagões graneleiros.</t>
  </si>
  <si>
    <t>Rumo Malha Paulista</t>
  </si>
  <si>
    <t>Equipes atuando no local.</t>
  </si>
  <si>
    <t>Pedro Afonso</t>
  </si>
  <si>
    <t>(16) 99179-7303</t>
  </si>
  <si>
    <t>Celso Morais</t>
  </si>
  <si>
    <t>Coordenador de Gestão Ambiental</t>
  </si>
  <si>
    <t>celso.morais@rumolog.com</t>
  </si>
  <si>
    <t>Milho</t>
  </si>
  <si>
    <t>110</t>
  </si>
  <si>
    <t>Vandalismo na ferrovia com abertura de bicas em 5 vagões graneleiros carregados com milho.</t>
  </si>
  <si>
    <t>Vandalismo com abertura de 5 vagões graneleiros carregados com milho. Lançamento de 110 toneladas de milho em grão sobre a linha férrea.</t>
  </si>
  <si>
    <t>Ato criminoso caracterizado pela abertura de bicas em 5 vagões graneleiros ferroviário carregados com milho.</t>
  </si>
  <si>
    <t>Solo dentro dos limites da área de domínio da linha férrea.</t>
  </si>
  <si>
    <t>Equipes de atendimento de limpeza, contratadas pela rumo, atuando no trecho afetado.</t>
  </si>
  <si>
    <t>Equipes de atendimento de limpeza, contratadas pela rumo, atuando no trecho afetado para remoção do material e liberação da via.</t>
  </si>
  <si>
    <t xml:space="preserve">Pilar </t>
  </si>
  <si>
    <t xml:space="preserve"> AL</t>
  </si>
  <si>
    <t>Fazenda Lamarão, s/n. Zona rural.</t>
  </si>
  <si>
    <t>Campo Pilar - linha de injeção do poço PIR-166</t>
  </si>
  <si>
    <t>Perda de contenção de água de injeção na linha do poço PIR-166</t>
  </si>
  <si>
    <t>Comprometimento da integridade da linha.</t>
  </si>
  <si>
    <t>Área de canavial</t>
  </si>
  <si>
    <t>ORIGEM ENERGIA ALAGOAS S.A</t>
  </si>
  <si>
    <t>34186669000301</t>
  </si>
  <si>
    <t>Recursos próprios</t>
  </si>
  <si>
    <t>Selma Fontes de Araújo Andrade</t>
  </si>
  <si>
    <t>(82) 98188-8811</t>
  </si>
  <si>
    <t>Fechamento do poço para sanar o vazamento;
Informe do vazamento para a engenharia de plantão;
Abertura de nota para corretiva;
Contato com superficiário;
Acionada equipe de Suporte Operacional para limpeza da área afetada.</t>
  </si>
  <si>
    <t>Durante as atividades de monitoramento no supervisório foi identificado um aumento na vazão do ramal de injeção, acompanhado pela redução na pressão de operação do ramal. Imediatamente foi acionada a operação de campo para confirmação de vazamento em algum ramal de injeção . Às 15:46h  foi identificado o vazamento de água produzida na linha de injeção do PIR-166, O poço foi imediatamente retirado de operação, com o bloqueio dos pontos a montante e a jusante, interrompendo o vazamento.</t>
  </si>
  <si>
    <t>ORIGEM ENERGIA ALAGOAS S.A.</t>
  </si>
  <si>
    <t>Assistente de Meio Ambiente</t>
  </si>
  <si>
    <t>sms@origemenergia.com</t>
  </si>
  <si>
    <t xml:space="preserve"> ES</t>
  </si>
  <si>
    <t>Fluido Hidráulico</t>
  </si>
  <si>
    <t>0.11</t>
  </si>
  <si>
    <t>Espírito-Santo</t>
  </si>
  <si>
    <t>SS-75 (OCEAN COURAGE), Campo de Jubarte. Número IMO 8768531.</t>
  </si>
  <si>
    <t>Poço Marítimo 7-BAZ-10DA-ESS</t>
  </si>
  <si>
    <t>Durante manobra de descida do Flexitubo para corte de VHIF (válvula hidráulica isoladora da formação), foi detectado consumo na função ABRE VG5 da FDR, indicando perda de estanqueidade na função mencionada. Foi descido ROV e observada descarga contínua de fluido hidráulico (Oceanic HW-525 P) pela válvula Dump de Exaustão, para o fundo do mar. Observada queda gradual de pressão da linha da função de abertura da VG5 da FDR na HPU de 2000 psi para 340 psi, vindo a estabilizar.</t>
  </si>
  <si>
    <t>Vazamento na válvula Dump de Exaustão da linha de acionamento de abertura da VG5 da FDR.</t>
  </si>
  <si>
    <t>Mar aberto, além de 12 MN da costa, em subsuperfície.</t>
  </si>
  <si>
    <t>33000167000454</t>
  </si>
  <si>
    <t>Interrompida descida do BHA de corte da VHIF com Flexitubo e retirado até acima da FDR. Preparando solução para manter a válvula aberta sem pressurização.</t>
  </si>
  <si>
    <t>A válvula VG5-FDR é de dupla ação e tem uma POCV (check valve que mantém a câmera de abertura pressurizada se o vazamento for antes dela). Foi ciclada a VG5 (BHA acima da FDR) para flush da válvula Dump, na tentativa de obter estanqueidade da linha. Realizados 3 ciclos e o vazamento persistiu, estabilizando somente com 340 psi. Após os ciclos, a linha de acionamento foi bloqueada, às 11:20. Método de cálculo do volume lançado ao mar: redução de volume de HW no sistema da sonda (de 550 l para 440 l = 110 litros). 1) Nome comercial: OCEANIC HW 525 P; 2) Composição química: Etileno glicol (CAS 107-21-1): 20,0000 - 30,0000%; 2-butóxietanol (CAS 111-76-2): 4,0000 - 6,0000%; 3) Descrição da classificação e subclasse ONU ou IMDG: Não classificado como perigoso para o transporte.</t>
  </si>
  <si>
    <t>PETROLEO BRASILEIRO SA PETROBRAS - UN-ES</t>
  </si>
  <si>
    <t>Outro(s); Plataforma</t>
  </si>
  <si>
    <t>água oleosa</t>
  </si>
  <si>
    <t>1.6</t>
  </si>
  <si>
    <t>Campo de Mero, Bacia de Santos</t>
  </si>
  <si>
    <t>Poço 3-BRSA-1343-RJS</t>
  </si>
  <si>
    <t>Durante inspeção visual no poço, após sua partida, foi identificado escape de emulsão oleosa a partir da estrutura da cabeça do poço, ficando o mesmo contido na estrutura do equipamento submarino (funil down da BAP). Estimado que, aproximadamente 1,6 m³ da emulsão tenha ficado acumulada na estrutura do equipamento submarino e que 0,0003 m³ tenha migrado para o mar.</t>
  </si>
  <si>
    <t>Em investigação.</t>
  </si>
  <si>
    <t>Mar territorial</t>
  </si>
  <si>
    <t>1 - Poço fechado. 2 - Realizada coleta de amostra para análise e caracterização do fluido, de modo a esclarecer a origem do escape.</t>
  </si>
  <si>
    <t>Estimado que, aproximadamente 1,6 m³ da emulsão tenha ficado acumulada na estrutura do equipamento submarino e que 0,0003 m³ tenha migrado para o mar. Comunicado através do CAEME UN-MERO-2933.</t>
  </si>
  <si>
    <t xml:space="preserve">Caldas </t>
  </si>
  <si>
    <t>Resíduos de ETE</t>
  </si>
  <si>
    <t>Rodovia Poços Andradas, km 20,6 Campo do Cercado</t>
  </si>
  <si>
    <t>Sistema de bombeamento de lodo da estação de tratamento de efluente (ETE1)</t>
  </si>
  <si>
    <t>Vazamento de lodo do tratamento de drenagem ácida de mina (Diuranato de Cálcio - DUCA)</t>
  </si>
  <si>
    <t>Rompimento de tubulação de transporte de DUCA da ETE1 para a Cava da Mina, ocasionado
pelas prováveis causas:
- Degradação natural da tubulação por tempo de uso;
- Dilatação térmica causada por grande variação de temperatura.</t>
  </si>
  <si>
    <t>Indústrias Nucleares do Brasil SA</t>
  </si>
  <si>
    <t>00322818003650</t>
  </si>
  <si>
    <t>Em 08/01/2025:
- Desligamento imediato do sistema de bombeamento para cessar o vazamento;
- Conserto imediato da tubulação;
- Retirada do material para sua deposição na Cava da Mina, no local onde é depositado comumente através de tubulação.
Em 10/01/2025:
- Coleta de amostras de solo para análise química e radiológica.</t>
  </si>
  <si>
    <t>Processo sei nº #{23740890|02001.002389/2025-18} (Emergência Ambiental: Acidente Ambiental)#
A ocorrência foi comunicada à CNEN através de Formulário de Informe de Evento (n° 01/2025).</t>
  </si>
  <si>
    <t>INDSTRIAS NUCLEARES DO BRASIL S/A</t>
  </si>
  <si>
    <t>Indústrias Nucleares do Brasil - INB</t>
  </si>
  <si>
    <t>Gerente de Descomissionamento</t>
  </si>
  <si>
    <t>gefis@inb.gov.br</t>
  </si>
  <si>
    <t xml:space="preserve">Santo Estêvão </t>
  </si>
  <si>
    <t>3.7</t>
  </si>
  <si>
    <t>Linha de injeção, Campo de Cassarongongo, Ativo Bahia.</t>
  </si>
  <si>
    <t>No dia 08/01/2025, por volta das 18:30h o operador de campo, verificou um vazamento
onde foi detectado um rompimento na linha de injeção de 4" de fibra.</t>
  </si>
  <si>
    <t>Corrosão.</t>
  </si>
  <si>
    <t>1)3,70m³; 2)Solo; 3) e 4) N/A; 5) Será retificado; 7) a 11)N/A; Volume da perda de contenção:
3,70m³; Metodologia de cálculo = área x lâmina: (185m² x 0,02m) = 3,70m³.</t>
  </si>
  <si>
    <t>PETRORECÔNCAVO S.A.</t>
  </si>
  <si>
    <t>03342704000130</t>
  </si>
  <si>
    <t>Própria Empresa</t>
  </si>
  <si>
    <t>Realizada devidas comunicações internas.</t>
  </si>
  <si>
    <t>CASSARONGONGO</t>
  </si>
  <si>
    <t xml:space="preserve">Jucurutu </t>
  </si>
  <si>
    <t>PETRÓLEO, CRU</t>
  </si>
  <si>
    <t>0.067</t>
  </si>
  <si>
    <t>Água Produzida fora de especificação</t>
  </si>
  <si>
    <t>0.213</t>
  </si>
  <si>
    <t>Linha de produção do poço 7-SBO-34-RN, Campo Sabiá Bico-de-Osso, Bacia Potiguar</t>
  </si>
  <si>
    <t>Descarga significante de óleo
Perda de contenção primária significante de óleo</t>
  </si>
  <si>
    <t>No dia 08/01/2025, por volta das 16:53 o supervisor de produção em visita ao poço SBO0034, detectou um vazamento na linha de produção do poço em um trecho aterrado.</t>
  </si>
  <si>
    <t>1) 0,28m³; 2) Solo; 3) BSW 76%;4) a 11)N/A; Volume da perda de contenção: 0,28m³; Metodologia de cálculo = área x lâmina: (14m² x 0,02m) = 0,28m³.</t>
  </si>
  <si>
    <t>POTIGUAR E&amp;P S.A.</t>
  </si>
  <si>
    <t>Realizada as devidas comunicações internas</t>
  </si>
  <si>
    <t>7-SBO-34-RN</t>
  </si>
  <si>
    <t xml:space="preserve">Olinda </t>
  </si>
  <si>
    <t xml:space="preserve"> PE</t>
  </si>
  <si>
    <t>Embarcação</t>
  </si>
  <si>
    <t>Lançamento de sólidos; Derramamento de líquidos</t>
  </si>
  <si>
    <t>ALCATRÕES LÍQUIDOS, INCLUSIVE ASFALTO,  ÓLEOS, BETUMES E CUT BACKS RODOVIÁRIOS</t>
  </si>
  <si>
    <t>produtos alimentícios</t>
  </si>
  <si>
    <t>Praia</t>
  </si>
  <si>
    <t>Marinha do Brasil</t>
  </si>
  <si>
    <t>Mídia</t>
  </si>
  <si>
    <t>Praia de Casa Caiada.</t>
  </si>
  <si>
    <t>Processo Sei! 02001.001248/2025-70.
De acordo com a Marinha, a embarcação afundou a cerca de três milhas náuticas (aproximadamente cinco quilômetros) da Praia de Casa Caiada, em Olinda, restando cerca de 40 minutos de percurso até o Porto do Recife.</t>
  </si>
  <si>
    <t>A embarcação estava carregada com alimentos, bebidas e materiais de construção, ainda, foram observadas manchas de óleo diesel nos arredores do acidente.</t>
  </si>
  <si>
    <t>A Marinha do Brasil abriu um inquérito para apurar as circunstâncias do acidente e determinar as causas.</t>
  </si>
  <si>
    <t>Houve dispersão da carga e de óleo diesel.</t>
  </si>
  <si>
    <t>Além Mar Transportes e Navegação Ltda</t>
  </si>
  <si>
    <t>07995104000122</t>
  </si>
  <si>
    <t>Salvamento dos tripulantes.</t>
  </si>
  <si>
    <t>A carga foi parcialmente saqueada.</t>
  </si>
  <si>
    <t>Topa Tudo Noronha</t>
  </si>
  <si>
    <t>Sem condições de informar</t>
  </si>
  <si>
    <t>Mancha de origem indeterminada na Bacia de Santos</t>
  </si>
  <si>
    <t>Mancha de origem indeterminada na Bacia de Santos.
Processo: 02001.001117/2025-92.</t>
  </si>
  <si>
    <t>Detecção de feição de origem indeterminada durante sobrevoo de monitoramento ambiental (asa fixa) realizado no dia 11/01/2025. Mobilizada embarcação oil recovery para o local e programado sobrevoo de inspeção (asa móvel). A embarcação, ao chegar no local, constatou se tratar de uma feição oleosa, sendo coletada uma amostra para identificação do tipo de óleo e iniciada as ações de combate a feição oleosa por dispersão mecânica.</t>
  </si>
  <si>
    <t>O resultado preliminar da análise da amostra coletada indica se tratar de óleo diesel e não foi identificado a origem.</t>
  </si>
  <si>
    <t>Mobilização de sobrevoo de inspeção e embarcação oil recovery para confirmação, coleta de amostra e combate a mancha. Realizada a dispersão mecânica da mancha e encaminhada a amostra coletada para análise no CENPES. As unidades Petrobras próximas a mancha após serem consultadas, não reportaram anormalidades em seus processos produtivos.</t>
  </si>
  <si>
    <t>Estimativa preliminar de volume: 91,0 l / 0,091 m3 Sentido da deriva aparente: 280 graus Dimensões dos fragmentos da feição oleosa ( 3 fragmentos): 0,98 MN x 0,22 MN, 0,19 MN X 0,16 MN, 0,17 MN X 0,10 MN Coloração do óleo: brilho prateado, arco-íris e metálico. Sobre voo no dia 11/01/2025 às 16:30 e no sobre voo do dia 12/01/2025 não foram identificados mais traços do óleo na região.
Comunicado pelo CAEME LOEP/LOFF-2955</t>
  </si>
  <si>
    <t>fluido hidráulico;  água</t>
  </si>
  <si>
    <t>0.007; 0.22</t>
  </si>
  <si>
    <t>Campo de Aram, Bacia de Santos</t>
  </si>
  <si>
    <t>Poço 4-BRSA-1395-SPS.
Processo Sei!: 02001.001255/2025-71.</t>
  </si>
  <si>
    <t>Durante início da perfuração da fase 16%u201D, foi observado pelo ROV um pequeno vazamento na linha de vent da reguladora de 5K-3K do Supply do POD Amarelo. Nesta condição, com o POD amarelo selecionado como POD ativo, o acionamento de bombas da HPU do BOP ocorre em aproximadamente 1h 30 min. Ambos os PODs permanecem operacionais. Descarga para o mar de 0,227 m3 de fluido hidráulico base água - mistura de 97% de água potável (0,220 m3) e 3% de fluido hidráulico para BOP ERIFON HD 603 HP (0,007 m3).</t>
  </si>
  <si>
    <t>Falha de estanqueidade na linha de dreno (vent line) da reguladora de pressão (5000 psi para 3000 psi) do POD amarelo.</t>
  </si>
  <si>
    <t>33000167089501</t>
  </si>
  <si>
    <t>Elaborada gestão de mudança na qual o risco foi considerado tolerável para prosseguir com operações do poço, alterando os comandos do BOP para o POD azul.</t>
  </si>
  <si>
    <t>Memória de cálculo para estimativa de volume de fluido hidráulico (97% água potável + 3% Erifon): volume total contabilizado pelo flowmeter desde o início da entrada de bombas até a alteração para o POD azul (60 US gal = 0,227 m3 de fluido descarregado = 0,220 m3 de água potável + 0,007 m3 de Erifon). Relatório de gestão de mudança com análise do risco: Em anexo. Data do último teste no BOP: 2025-01-10 Definir a(s) parte(s) do sistema BOP onde ocorreu a falha: Pods de Controle do BOP Nome comercial: ERIFON HD 603 HP Composição química: Etileno glicol: 24-36% / Monoetanolamina: 4 - 6% / Dietanolamina: 3,94 - 5,91% Área atingida: Mar Territorial Descrição da classificação e subclasse ONU ou IMDG: Não classificado como perigoso, comunicado pelo CAEME POCOS/SM-2961</t>
  </si>
  <si>
    <t>PETRLEO BRASILEIRO S.A.</t>
  </si>
  <si>
    <t>siema.bs@petrobras.com.br</t>
  </si>
  <si>
    <t xml:space="preserve">Araxá </t>
  </si>
  <si>
    <t>Barragem</t>
  </si>
  <si>
    <t>ÁCIDO CLORÍDRICO</t>
  </si>
  <si>
    <t>27</t>
  </si>
  <si>
    <t>R. Córrego da Mata, s/n, Araxá - MG, 38183-903</t>
  </si>
  <si>
    <t>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t>
  </si>
  <si>
    <t>Acidente em unidade industrial envolvendo derramamento de produto químico.</t>
  </si>
  <si>
    <t>A emprersa informou maior parte do produto ficou retido nas estruturas de contenção da empresa.</t>
  </si>
  <si>
    <t>Cia Brasileira de Metalurgia e Mineração CBMM</t>
  </si>
  <si>
    <t>33131541000108</t>
  </si>
  <si>
    <t>A empresa afirma que estão sendo adotadas as medidas de limpeza e manutenção dos sistemas.
(34) -3000</t>
  </si>
  <si>
    <t>Luis Sayão</t>
  </si>
  <si>
    <t>3436693000</t>
  </si>
  <si>
    <t>Limpeza pela própia empresa.</t>
  </si>
  <si>
    <t>PRODUTO: Ácido clorídrico | NÚMERO ONU: 1789| CLASSE DE RISCO: 8.</t>
  </si>
  <si>
    <t xml:space="preserve">Esplanada </t>
  </si>
  <si>
    <t>0.0371</t>
  </si>
  <si>
    <t>água produzida</t>
  </si>
  <si>
    <t>0.9629</t>
  </si>
  <si>
    <t>Linha tronco do satélite FBM-B, Campo de Fazenda Bálsamo, Bacia do Recôncav</t>
  </si>
  <si>
    <t>Descarga de 1m³ de emulsão oleosa (0,9629m³ água produzida e 0,0371m³ de óleo) por furo
na linha tronco de produção do satélite em campo terrestre. O fluido vazado atingiu terreno
natural no entorno da instalação.</t>
  </si>
  <si>
    <t>terreno natural no entorno da instalação</t>
  </si>
  <si>
    <t>: PETRÓLEO BRASILEIRO S.A. - PETROBRAS</t>
  </si>
  <si>
    <t>Equipes de limpeza e de manutenção</t>
  </si>
  <si>
    <t>Isolado e despressurizado o trecho. Acionadas equipes de limpeza e de manutenção.</t>
  </si>
  <si>
    <t>BSW da emulsão oleosa: 96,29%. Este evento foi comunicado ao órgão ambiental estadual (INEMA)
dentro do prazo de até 2h, por meio do Disque Meio Ambiente (telefone 71 0800 071 1400), sob o
protocolo de nº 47773 às 09h56.</t>
  </si>
  <si>
    <t>FAZENDA BÁLSAMO</t>
  </si>
  <si>
    <t>fluido hidráulico</t>
  </si>
  <si>
    <t>0.08</t>
  </si>
  <si>
    <t>Campo de Búzios, Bacia de Santos</t>
  </si>
  <si>
    <t>Poço 8-BUZ-16-RJS.
Processo Sei! 02001.001414/2025-38</t>
  </si>
  <si>
    <t>Observado expurgo de fluido translucido da válvula de alívio da linha de retorno do Módulo de Controle Submarino do poço.</t>
  </si>
  <si>
    <t>%u2022 Mantida a Injeção paralisada no poço BUZ 16 %u2022 Envio de barco para Monitoramento e Inspeção do Poço, com alternância de atuadores buscando a origem do vazamento.</t>
  </si>
  <si>
    <t>Não estávamos com leitura no flowmeter de LP, portanto o volume vazado estava abaixo da mínima vazão de leitura do flowmeter, que no modelo da Aker é de 20L/h. O escape era bem pequeno, contudo para efeito de cálculo, pode-se considerar o a vazão de 20L/h, sendo muito criterioso, visto que a vazão observada era bem pequena. A operação durou cerca de 4 horas, sendo então considerado um volume de 80L durante a operação. O vazamento não cessou pelo retorno ao final da operação. Volume: 0,08 m3 Área atingida: Mar territorial Nome comercial: TRANSAQUA DW; Composição química: Etileno Glicol e aditivos em solução aquosa; Classificação ONU/IMDG: Este produto não é classificado como perigoso para transporte. Comunicado pelo CAEME UN-BUZ 2970.</t>
  </si>
  <si>
    <t>Água;  Petroleo</t>
  </si>
  <si>
    <t>0.9; 0.1</t>
  </si>
  <si>
    <t>Campo de Marlim leste - Bacia de Campos.</t>
  </si>
  <si>
    <t>[PETROBRAS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t>
  </si>
  <si>
    <t>Volume de descarga estimada de 1,0 m3 de água oleosa, sendo 0,1 m3 de óleo e 0,9 m3 de água.</t>
  </si>
  <si>
    <t>Falha no LIT-5336014A (Controle de nível) do TQ-533603-A (tanque de drenagem aberta de hidrocarbonetos) com transbordamento do tanque de costado. Em investigação.</t>
  </si>
  <si>
    <t>Acionado o PEVO através da CAE - Central de Atendimento a Emergência; Mobilizado as embarcações oil recovery Mar Limpo IV e Jim O Brien; e realizado sobrevoo para monitoramento ambiental.</t>
  </si>
  <si>
    <t>- Volume de descarga estimada de 1,0 m3 de água oleosa, sendo 0,1 m3 de óleo e 0,9 m3 de água. - Área atingida: Mar. - O tanque TQ-533601A recebe tomadas de coleta de amostras de forma rotineira e não contínua, além de bacia de contenção de equipamentos. - O TQ-533601-A não recebe descarte de água produzida. - Não ocorreu chuva nem acionamento de ADV na região drenada. - O término do incidente corresponde ao término das ações de resposta (em andamento). O controle da fonte ocorreu no momento da primeira observação. - Situação normalizada. O LIT-5336014A foi manutenido.</t>
  </si>
  <si>
    <t>P-53</t>
  </si>
  <si>
    <t>ÁGUA OLEOSA</t>
  </si>
  <si>
    <t>0.0005</t>
  </si>
  <si>
    <t>Campo de Búzios - Bacia de Santos.</t>
  </si>
  <si>
    <t>[NS-55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t>
  </si>
  <si>
    <t>Óleo - 0,0005 m3.</t>
  </si>
  <si>
    <t>Limpeza insuficiente do HCR (High Collapse Resistance) antes da desconexão do conjunto de workover da ANM (árvore de natal molhada).</t>
  </si>
  <si>
    <t>Efetuada tentativa de coletar amostra, através de balde e corda, sem sucesso. Efetuada limpeza da área do moon pool com kit SOPEP, não sendo possível extrair amostra para análise. Circulado 18,5 bbl de água do mar no sentido da coluna de DPR (Drill Pipe Riser) para HCR (High Collapse Resistance) para limpeza adicional do sistema. Coletado fluido do retorno para análise e constatado tratar-se de mistura de água com resíduo oleoso.</t>
  </si>
  <si>
    <t>[1] Volume descarregado: 0,0005 m3 de óleo, estimado baseado na avaliação visual da área da mancha (2,2 m x 4,6 m) e espessura baseada no Protocolo de Bonn (0,5 micrometros) com coloração escura descontínua (50.000-200.000 Litros/Km2); [2] Área atingida: mar.</t>
  </si>
  <si>
    <t>NS-55 (WEST JUPITER)</t>
  </si>
  <si>
    <t>petróleo</t>
  </si>
  <si>
    <t xml:space="preserve">Presidente Kennedy </t>
  </si>
  <si>
    <t>Óleo hidráulico</t>
  </si>
  <si>
    <t>Rodovia do Sol, s_ nº, Presidente Kennedy, ES, 29350-000</t>
  </si>
  <si>
    <t>Impacto contra material oriundo da supressão de vegetação no dia anterior.</t>
  </si>
  <si>
    <t>Ao acionar a máquina para início da operação a mesma teve rompimento de mangote do sistema hidráulico, sendo
necessário a atuação da equipe de resposta Ambipar.</t>
  </si>
  <si>
    <t>Foi entendido como provável causa o impacto do material oriundo da supressão da área (galhos/tronco) no dia anterior fragilizando a mangueira hidráulica e que não foi percebido durante a operação pois não havia vazamento ou dano ao funcionamento do equipamento. O rompimento da mangueira hidráulica se deu no acionamento do equipamento para o início das atividades.</t>
  </si>
  <si>
    <t>PORTO CENTRAL COMPLEXO INDUSTRIAL PORTUÁRIO S/A</t>
  </si>
  <si>
    <t>20391326000102</t>
  </si>
  <si>
    <t>acionado plano de emergência</t>
  </si>
  <si>
    <t>Tiago Daibert</t>
  </si>
  <si>
    <t>(32) 99581-981</t>
  </si>
  <si>
    <t>Acionado a equipe de resposta rápida e a realização das atividades de resposta conforme estratégia adotada.</t>
  </si>
  <si>
    <t>ODAIR DE MELO CARDOSO</t>
  </si>
  <si>
    <t>ADVOGADO</t>
  </si>
  <si>
    <t>odair@portocentral.com.br</t>
  </si>
  <si>
    <t>Órgão Estadual ou Municipal de Meio Ambiente; IBAMA</t>
  </si>
  <si>
    <t>Rodovia do Sol, s/ nº, Presidente Kennedy, ES, 29350-000</t>
  </si>
  <si>
    <t>Ao acionar a máquina para início da operação a mesma teve rompimento de mangote do sistema hidráulico, sendo necessário a atuação da equipe de resposta Ambipar.</t>
  </si>
  <si>
    <t>Foi entendido como provável causa o não recolhimento adequado de todo o material utilizado no abastecimento hidráulico do
equipamento e a não observação do operador do equipamento da existência do vasilhame do produto utilizado ainda disposto
inadequadamente</t>
  </si>
  <si>
    <t>PORTO CENTRAL COMPLEXO INDUSTRIAL PORTUÁRIO S.A</t>
  </si>
  <si>
    <t>Descrição das medidas corretivas adotadas até o momento da emissão do relatório:
Foi implementado um monitoramento contínuo e a realização de rondas frequentes pela equipe de resposta a emergências na proximidade dos equipamentos, garantindo a identificação precoce de possíveis irregularidades e a adoção imediata de medidas preventivas e corretivas.</t>
  </si>
  <si>
    <t xml:space="preserve">Niterói </t>
  </si>
  <si>
    <t>Óleo Lubrificante</t>
  </si>
  <si>
    <t>0.005</t>
  </si>
  <si>
    <t>Baía de Guanabara</t>
  </si>
  <si>
    <t>Santos Scout, Baía de Guanabara, Rio de Janeiro/RJ</t>
  </si>
  <si>
    <t>Durante o teste no Bow Tunnel Thruster, verificou-se uma redução no nível de óleo de aproximadamente 0,005 m³. Em seguida, foi identificado um filme de óleo na superfície da água, no lado bombordo da embarcação.</t>
  </si>
  <si>
    <t>Descarga paralisada.</t>
  </si>
  <si>
    <t>Equipe Petrobras.</t>
  </si>
  <si>
    <t>O equipamento Bow Thruster 1 foi retirado de operação. Imediatamente, o equipamento foi desligado, evitando qualquer nova redução no nível do tanque. Realizado diagnóstico da falha, seguido de planejamento e execução da intervenção para corrigir a causa do vazamento.</t>
  </si>
  <si>
    <t>Processo sei nº 02001.001570/2025-07 (Emergência Ambiental: Acidente Ambiental)
[1] Volume descarregado: 0,005m³, estimado a partir da baixa no volume de óleo do equipamento (Bow Thruster 1). [2] Nome comercial do produto: MOBILGEAR 600 XP 68 [3] Composição química: Mistura (AMINAS, C12-14-TERC-ALQUIL, ALQUENILAMINA DE CADEIA LONGA) [4] Classificação ONU ou IMDG: Não regulado; [5] Ambiente atingido: Mar.</t>
  </si>
  <si>
    <t>PETROLEO BRASILEIRO S/A - PETROBRAS</t>
  </si>
  <si>
    <t>bernardor@petrobras.com.br</t>
  </si>
  <si>
    <t>No dia 14/01/25, às 13h30, durante a remoção da linha overboard de descarga da bomba do sistema de drenagem fechado, ocorreu um derramamento de fluido oleoso (mistura de óleo e água) que excedeu a capacidade do recipiente de contenção. A linha foi isolada e drenada conforme o plano de bloqueio, mas um volume residual foi liberado no mar. A mancha tinha dimensões aproximadas de 50m x 5m, com um volume
calculado de óleo derramado de 0,000075m3. Devido às condições hidrodinâmicas, a mancha não se diluiu completamente dentro da zona de mistura de 500m ao redor da plataforma. A dispersão foi auxiliada pela embarcação C-Ouro.</t>
  </si>
  <si>
    <t>0,000075 m3 de fluido oleoso</t>
  </si>
  <si>
    <t>Perenco Petróleo e Gás do Brasil LTDA</t>
  </si>
  <si>
    <t>Acionado o plano de emergência
Atividades paralisadas, barco de apoio solicitado para fazer a dispersão entre as 15h00 e 16h00. A equipe de contenção realizou a limpeza dos locais afetados na unidade, concluindo assim a coleta de todo material que estava escorrendo pela antepara.</t>
  </si>
  <si>
    <t>Processo sei nº 02001.001601/2025-11 (Emergência Ambiental: Acidente Ambiental)
A linha que estava sendo substituída havia sido drenada e realizado os bloqueios necessários para evitar qualquer fluxo e ou derrame.</t>
  </si>
  <si>
    <t>Gerente</t>
  </si>
  <si>
    <t>Plataforma de Carapeba - PCP-2</t>
  </si>
  <si>
    <t>Fluido Oleoso</t>
  </si>
  <si>
    <t xml:space="preserve">Pojuca </t>
  </si>
  <si>
    <t>0.399</t>
  </si>
  <si>
    <t>Linha de produção do Poço 7-MGP-23-BA, Cadastro ANP 202400493500, Campo Miranga, Bacia do Recôncavo.</t>
  </si>
  <si>
    <t>No dia 14/01/2025, por volta das 07:00h, durante a rotina operacional, o operador do Campo de Miranga identificou um vazamento na linha de produção do poço 7-MGP-23-BA. O volume vazado foi de 0,40 m³ e não ficou contido por barreira.</t>
  </si>
  <si>
    <t>Não Informado</t>
  </si>
  <si>
    <t>SPE MIRANGA S.A.</t>
  </si>
  <si>
    <t>Rafaela Nara Silva Alves</t>
  </si>
  <si>
    <t>84998160142</t>
  </si>
  <si>
    <t>O poço foi paralisado, foram realizadas as devidas comunicações internas e acionado a limpeza do local.</t>
  </si>
  <si>
    <t>Processo sei n º{23680678|02001.001566/2025-31} (Emergência Ambiental: Acidente Ambiental)
1) 0,40m³. 2) solo. 3) 99,85% 4) a 11) N/A | Volume da perda de contenção: 0,40m³; Metodologia de cálculo = área x lâmina: (20m² x 0,02m) = 0,40m³.</t>
  </si>
  <si>
    <t>7-MGP-23-BA</t>
  </si>
  <si>
    <t>Óleo</t>
  </si>
  <si>
    <t xml:space="preserve">São Roque </t>
  </si>
  <si>
    <t>Fertilizante</t>
  </si>
  <si>
    <t>Vandalismo na ferrovia com abertura de bicas em vagão graneleiro carregado fertilizante granular</t>
  </si>
  <si>
    <t>Vandalismo com abertura de vagão graneleiro carregado com Fertilizante (Cloreto de Potassio). Lançamento de fertilizante granular sobre a linha férrea</t>
  </si>
  <si>
    <t>Equipes de atendimento emergencial de limpeza e de segurança patrimonial, contratadas pela rumo, atuando no trecho afetado para remoção do material, liberação da via e garantia da segurança dos trabalhadores.</t>
  </si>
  <si>
    <t>Processo sei nº 02001.001836/2025-11 (Emergência Ambiental: Acidente Ambiental)</t>
  </si>
  <si>
    <t>0.0039</t>
  </si>
  <si>
    <t>Bacia de Campos</t>
  </si>
  <si>
    <t>Embarcação Parcel dos Meros, Campo de Marlim Sul, Bacia de Campos.</t>
  </si>
  <si>
    <t>Durante operação de inspeção de duto utilizando veículo remoto de operação (ROV) foi observado uma baixa no volume do compensador do veículo e visualizado, pela câmera do veículo, escape para o mar de óleo lubrificante.</t>
  </si>
  <si>
    <t>Petrobras.</t>
  </si>
  <si>
    <t>[1] Paralisação da operação; [2] Isolamento do sistema hidráulico; [3] Retorno do ROV para o convés; [4] Substituição do motor hidráulico.</t>
  </si>
  <si>
    <t>Processo sei nº 02001.001575/2025-21 (Emergência Ambiental: Acidente Ambiental)
[1] Volume descarregado: 0,0039m³ . O volume do escape foi estimado através do sensor de nível do óleo hidráulico do compensador; [2] Nome comercial do produto: LUBRAX HYDRA XP 32 [3] Composição química: Mistura (2,6-di-terc-butilfenol) [4] Classificação ONU ou IMDG: Não classificado como perigoso para o transporte nos diferentes modais. [5] Ambiente atingido: Mar.</t>
  </si>
  <si>
    <t>Vandalismo com abertura de vagão graneleiro carregado com Fertilizante (Cloreto de Potassio). Lançamento de 4 toneladas de fertilizante granular sobre a linha férrea</t>
  </si>
  <si>
    <t>Processo sei nº 02001.001588/2025-09 (Emergência Ambiental: Acidente Ambiental)</t>
  </si>
  <si>
    <t xml:space="preserve">Carmópolis </t>
  </si>
  <si>
    <t xml:space="preserve"> SE</t>
  </si>
  <si>
    <t>0.35</t>
  </si>
  <si>
    <t>Linha de produção em fibra do 9-CP-1012-SE, Carmópolis-SE.</t>
  </si>
  <si>
    <t>No dia 15/01/2025 às 08:10, durante ronda de rotina foi identificada perda de contenção
primária significante/descarga significante de óleo de 0,382 m³ devido a falha de integridade
na linha de fibra vidro de 3%u201D do CP-1012. Chegada do poço no satélite fechada, e poço
parado para sanar vazamento. Não atingiu corpo hídrico. Área atingida = 127,4 m²; Lâmina
(solo compactado de estrada não pavimentada) = 0,003 m Volume Total = 127,4 m² x 0,003
m = 0,382 m³ BSW = 91,7 %</t>
  </si>
  <si>
    <t>Carmo Energy S.A</t>
  </si>
  <si>
    <t>Philipe Passos</t>
  </si>
  <si>
    <t>21998035121</t>
  </si>
  <si>
    <t>Acionado o plano de emergência
Acionamento da Gerência de Operações. Acionamento da Supervisão/Coordenação.
Acionamento de Equipe de Manutenção e Inspeção. Acionamento da equipe de despoluição.</t>
  </si>
  <si>
    <t>Processo sei nº {23692165|02001.001677/2025-47} (Emergência Ambiental: Acidente Ambiental)
Despoluição e limpeza concluída</t>
  </si>
  <si>
    <t>Camópolis</t>
  </si>
  <si>
    <t>0,0000003 m3</t>
  </si>
  <si>
    <t>No dia 15 de janeiro de 2025 por volta das 09:00h após o alinhamento do poço CRP-50 para teste, foi notado um pequeno furo pulverizando água oleosa na linha do separador de teste abaixo do convés de produção de PCP-1. De imediato foi parada a operação e a linha despressurizada. Após análise da equipe de integridade, foi verificada a necessidade de remoção do trecho da linha para reparo. Devido ao local e posicionamento da linha, algumas gotas da substância caíram no mar, formando momentaneamente um filme de aproximadamente 1,0m² que rapidamente dispersou próximo a unidade.</t>
  </si>
  <si>
    <t>Perenco Petróleo e Gás do Brasil Ltda</t>
  </si>
  <si>
    <t>O separador de teste foi isolado, e o trecho da linha foi removido e levado para a caldeiraria para reparo.</t>
  </si>
  <si>
    <t>Processo sei nº 02001.001843/2025-13 (Emergência Ambiental: Acidente Ambiental)
Não houve necessidade de dispersão mecânica da mancha. De acordo com a metodologia para cálculo de vazamento: Área da mancha de 1m2 com filme 100% de aparência iridescente resulta no volume de 0,0000003 m3 (0,3ml) de óleo descarregado no mar.</t>
  </si>
  <si>
    <t>Gerente de QHSE</t>
  </si>
  <si>
    <t>Plataforma de Carapeba - PCP-1</t>
  </si>
  <si>
    <t>óleo</t>
  </si>
  <si>
    <t xml:space="preserve">Buritis </t>
  </si>
  <si>
    <t>ÁCIDO CLORÍDRICO, SOLUÇÃO</t>
  </si>
  <si>
    <t>Solo; Flora</t>
  </si>
  <si>
    <t>Rodovia MG 400, km 09 - Serra Olhos Dágua</t>
  </si>
  <si>
    <t>Transporte Rodoviário</t>
  </si>
  <si>
    <t>: Conforme informado ao NEA, veículo transportando
diversos produtos classificados como perigosos e não perigosos, tombou em faixa marginal da rodovia
provocando o derramamento da carga na faixa marginal da mesma. Algumas embalagens ficaram
danificadas permitindo o extravasamento dos produtos, dentre eles ácido clorídrico. Ocorreu
vazamento, também do óleo combustível e óleo lubrificante do veículo sobre o solo e vegetação</t>
  </si>
  <si>
    <t>Tombamento</t>
  </si>
  <si>
    <t>A empresa ainda não adotou quaisquer providências para limpeza e descontaminação do local.</t>
  </si>
  <si>
    <t>Cabo Morais - PMRod.</t>
  </si>
  <si>
    <t>Processo sei n] 02001.002009/2025-37 (Emergência Ambiental: Acidente Ambiental)</t>
  </si>
  <si>
    <t>Não se aplica</t>
  </si>
  <si>
    <t>Porto de Niterói</t>
  </si>
  <si>
    <t>Embarcação atracada derramou - Shell Tellus S 2 VX do equipamento.</t>
  </si>
  <si>
    <t>Após baldeação.</t>
  </si>
  <si>
    <t>HOS BRASS RING</t>
  </si>
  <si>
    <t>Processo sei nº {23687037|02001.001625/2025-71} (Emergência Ambiental: Acidente Ambiental)</t>
  </si>
  <si>
    <t>Óleo Hidráulico</t>
  </si>
  <si>
    <t xml:space="preserve">Eldorado </t>
  </si>
  <si>
    <t xml:space="preserve"> MS</t>
  </si>
  <si>
    <t>DIESEL COMBUSTIVEL</t>
  </si>
  <si>
    <t>150</t>
  </si>
  <si>
    <t>L</t>
  </si>
  <si>
    <t>Óbitos/feridos; Rio/córrego; Solo</t>
  </si>
  <si>
    <t>Outra(s); Polícia Rodoviária; Corpo de Bombeiros</t>
  </si>
  <si>
    <t>Rodovia BR-163/MS na altura do  km 31 (Divisa dos municípios de Mundo Novo e Eldorado)</t>
  </si>
  <si>
    <t>Acidente com Usuário da Rodovia envolvendo uma carreta-tanque que transportava diesel, ocorrido na BR-163/MS, altura do km 31, no município de Eldorado-MS.</t>
  </si>
  <si>
    <t>Diesel - Houve derramamento de diesel no Rio Iguatemi (informações preliminares).</t>
  </si>
  <si>
    <t>Até o momento, a possível causa do acidente é desconhecida, já que o motorista faleceu no local.</t>
  </si>
  <si>
    <t>Óbito: Motorista do Caminhão-Tanque / Derramamento de Diesel - Solo e Rio</t>
  </si>
  <si>
    <t>Carla Emília Balan (proprietária do veículo)</t>
  </si>
  <si>
    <t>05442042986</t>
  </si>
  <si>
    <t>Equipe da CCR MSVia</t>
  </si>
  <si>
    <t>CCR MSVia</t>
  </si>
  <si>
    <t>(08) 00648-0163</t>
  </si>
  <si>
    <t>Proocesso sei nº {23692271|02001.001678/2025-91} (Emergência Ambiental: Acidente Ambiental)
Acidente com usuário da rodovia envolvendo uma carreta-tanque que transportava diesel, ocorrido na BR-163/MS, na altura do km 31, no município de Eldorado%u2013MS. O acidente ocorreu no derramamento de diesel no Solo e no Rio Iguatemi ( informações preliminares). Até o momento, a causa do acidente é desconhecida, pois o motorista faleceu no local.</t>
  </si>
  <si>
    <t>Martha Daumas Mattos</t>
  </si>
  <si>
    <t>martha.mattos@grupoccr.com.br</t>
  </si>
  <si>
    <t>0.0002</t>
  </si>
  <si>
    <t>Niterói/RJ</t>
  </si>
  <si>
    <t>Embarcação HOS Brass Ring, Porto NitShore, Niterói/RJ.
Processo Sei! 02001.001680/2025-61.</t>
  </si>
  <si>
    <t>O navio estava atracado no porto Nitshore aguardando para carregar água potável quando foi reportada uma leve mancha de óleo na superfície da água próxima à área de lançamento PROD (lado de estibordo). Ao avaliar a área foi constada pequena quantidade de resíduo de óleo hidráulico no piso do convés, proveniente do que restava sob o PROD e na área do LARS que acidentalmente caiu no mar.</t>
  </si>
  <si>
    <t>Equipe Petrobras</t>
  </si>
  <si>
    <t>Barreira de contenção colocada imediatamente ao longo da embarcação.</t>
  </si>
  <si>
    <t>[1] Volume descarregado: 0,0002m³ estimado a partir dos aspectos visuais da manha formada. [2] Nome comercial do produto: Shell Tellus S2 VX 22; [3] Composição química: Óleo básico de baixa viscosidade intercambiável ( menor que 20,5 cSt @ 40°C)*; Derivado de triazol; [4] Classificação ONU ou IMDG: Não regulado como produto perigoso; [5] Ambiente atingido: Mar.</t>
  </si>
  <si>
    <t>Embu-Guaçu</t>
  </si>
  <si>
    <t>SP</t>
  </si>
  <si>
    <t>2</t>
  </si>
  <si>
    <t>Vandalismo na ferrovia com abertura de 8 bicas em 3 vagões graneleiros carregado com milho.</t>
  </si>
  <si>
    <t>Vandalismo com abertura de vagões graneleiros carregado com milho. Lançamento de 2 tonelada de milho em grão sobre a linha férrea.</t>
  </si>
  <si>
    <t>Ato criminoso caracterizado pela abertura de bicas em vagões graneleiros ferroviário carregado com milho.</t>
  </si>
  <si>
    <t xml:space="preserve">Uberaba </t>
  </si>
  <si>
    <t>ETANOL</t>
  </si>
  <si>
    <t>59538</t>
  </si>
  <si>
    <t>Outra(s); Empresa especializada em atendimento ; Polícia Rodoviária; Corpo de Bombeiros</t>
  </si>
  <si>
    <t>BR 262 MG, KM 792+000, UBERABA-MG</t>
  </si>
  <si>
    <t>COLISÃO TRANSVERSAL ENVOLVENDO DOIS VEÍCULOS.</t>
  </si>
  <si>
    <t>HOUVE DERRAMAMENTO DE CARGA EM VEGETAÇÃO DA ÁREA DE DOMÍNIO.</t>
  </si>
  <si>
    <t>VEÍCULO QUE REALIZAVA ULTRAPASSAGEM SOBRE CURVA, NÃO CONSEGUIU RETORNAR PARA SUA FAIXA, ATINGINDO OUTRO VEÍCULO.</t>
  </si>
  <si>
    <t>HOUVE DERRAMAMENTO EM SOLO E VEGETAÇÃO DE PARTE DA CARGA NO SOLO DA ÁREA DE DOMÍNIO.</t>
  </si>
  <si>
    <t>TRANSPORTADORA VERONESE LTDA</t>
  </si>
  <si>
    <t>52397767001090</t>
  </si>
  <si>
    <t>OPERAÇÃO DA TRIUNFO CONCEBRA REALIZOU SINALIZAÇÃO DO LOCAL.
ACIONADA EMPRESA AMBIPAR.</t>
  </si>
  <si>
    <t>RAFAEL PEIXOTO MARQUES</t>
  </si>
  <si>
    <t>(16) 99755-4054</t>
  </si>
  <si>
    <t>Processo sei nº 02001.001869/2025-53 (Emergência Ambiental: Acidente Ambiental)
MOTORISTA NÃO CONSEGUIU REALIZAR ULTRAPASSAGEM, OCASIONANDO ACIDENTE</t>
  </si>
  <si>
    <t>CONCEBRA- CONCESSIONRIA DAS RODOVIAS CENTRAIS DO BRASIL S.A</t>
  </si>
  <si>
    <t>TAISSA CAROLINA MENDONÇA MACHADO</t>
  </si>
  <si>
    <t>GERENTE DE MEIO AMBIENTE E QUALIDADE</t>
  </si>
  <si>
    <t>meioambiente@triunfoconcebra.com.br</t>
  </si>
  <si>
    <t>DERIVADOS DE PETRÓLEO, N.E</t>
  </si>
  <si>
    <t>0.2</t>
  </si>
  <si>
    <t>Avenida Feliciano Sodré, 215 - Centro, Niterói - RJ, 24030-012</t>
  </si>
  <si>
    <t>HOS BRASS RING - vazamento de óleo hidráulico</t>
  </si>
  <si>
    <t>Pequeno incidente de película de óleo por volta das 7:25, durante a operação de carga de água no equipamento do cliente (PROD). O volume estimado de óleo envolvido foi de aproximadamente 0,2 litros.</t>
  </si>
  <si>
    <t>Falta de bandejamento sob o equipamento para realização de manutenção das conexões com risco de pingamento de resíduo de óleo hidráulico.</t>
  </si>
  <si>
    <t>Ao lado de estibordo da embarcação.</t>
  </si>
  <si>
    <t>Benthic do Brasil Ltda</t>
  </si>
  <si>
    <t>11401801000185</t>
  </si>
  <si>
    <t>Alpina e Ambipar</t>
  </si>
  <si>
    <t>Processo sei nº 02001.001625/2025-71 (Emergência Ambiental: Acidente Ambiental)
Ações imediatas foram tomadas, incluindo a implantação de almofadas de contenção e barreiras ao redor do LARS e notificação portuária. Uma barreira de contenção foi colocada ao redor do navio pela embarcação de apoio portuário, Alpina, que posteriormente confirmou que não havia mais película visível. A barreira foi mantida como medida preventiva. O incidente foi prontamente gerido de acordo com os protocolos de segurança e ambientais. A Nitshore notificou o INEA e a Hornbeck informou a Marinha Brasileira.</t>
  </si>
  <si>
    <t>HORNBECK OFFSHORE NAVEGACAO LTDA</t>
  </si>
  <si>
    <t>HORBECK OFFSHORE NAVEGAÇÃO LTDA</t>
  </si>
  <si>
    <t>GERENTE DE QSMS</t>
  </si>
  <si>
    <t>brazilofficerio@hornbeckoffshore.com</t>
  </si>
  <si>
    <t>Rodovia BR 262, km 792</t>
  </si>
  <si>
    <t>Conforme informado ao NEA, o veículo bi-trem transportando etanol chocou-se com a lateral de outro veículo quando o segundo tanque desprendeuse e tombou em faixa marginal da rodovia, permanecendo tombado com a rodagem voltada para a rodovia. Ocorreu vazamento de etanol em volume ainda não dimensionado</t>
  </si>
  <si>
    <t>Tombnamento</t>
  </si>
  <si>
    <t>Atingiu o solo e vegetação marginais</t>
  </si>
  <si>
    <t>José Guilherme - representante Transportadora</t>
  </si>
  <si>
    <t>Empresa especializada contratada para transbordo e limpeza e veículo receptor no local para transbordo</t>
  </si>
  <si>
    <t>Processo sei nº 02001.002039/2025-43 (Emergência Ambiental: Acidente Ambiental)</t>
  </si>
  <si>
    <t xml:space="preserve">Japaratuba </t>
  </si>
  <si>
    <t>0.008</t>
  </si>
  <si>
    <t>0.244</t>
  </si>
  <si>
    <t>Locação do poço 9-CP-647-SE, Japaratuba-SE.</t>
  </si>
  <si>
    <t>No dia 16/01/2025 às 16:15, durante ronda de rotina operacional foi identificada perda de
contenção primária significante/descarga significante de óleo de 0,252 m³ devido a furo em
válvula de retenção em derivação horizontal que interliga linha de produção do CP-763 ao
seu conjugado, CP-647 (poço fechado/fora de operação). O poço cp-763 foi parado, e linha
drenada para sanar vazamento.</t>
  </si>
  <si>
    <t>o. Não atingiu corpo hídrico. Área atingida = 84 m², Lâmina
(solo compactado da locação) = 0,003 m. Volume Total = 84 m² x 0,003 m = 0,252 m³. BSW =
96,7 %</t>
  </si>
  <si>
    <t>CARMO ENERGY S.A.</t>
  </si>
  <si>
    <t>41955491000101</t>
  </si>
  <si>
    <t>Equipe de despoluição.</t>
  </si>
  <si>
    <t>Acionamento da Gerência de Operação. Acionamento da Coordenação/Supervisão.
Acionamento da Equipe de despoluição.</t>
  </si>
  <si>
    <t>Despoluição e limpeza concluídas.</t>
  </si>
  <si>
    <t>COATE/CENEAC</t>
  </si>
  <si>
    <t>ANALISTA AMBIENTAL</t>
  </si>
  <si>
    <t>CARMÓPOLIS</t>
  </si>
  <si>
    <t xml:space="preserve">Vilhena </t>
  </si>
  <si>
    <t xml:space="preserve"> RO</t>
  </si>
  <si>
    <t>5000</t>
  </si>
  <si>
    <t>Rio/córrego; Flora</t>
  </si>
  <si>
    <t>Polícia Rodoviária; Corpo de Bombeiros; Órgão Estadual ou Municipal de Meio Ambiente; IBAMA</t>
  </si>
  <si>
    <t>Rodovia BR 435, Km 35, Vilhena-RO</t>
  </si>
  <si>
    <t>Rodovia BR 435, Km 35</t>
  </si>
  <si>
    <t>Acidente envolvendo veículo que transportava carga de produto perigoso.</t>
  </si>
  <si>
    <t>Acidente ocorrido por volta das 09:00 horas da manhã, envolvendo um caminhão que transportava óleo Diesel S500. Este havia saído da pista e tombado, ocasionando o derramamento de aproximadamente 5000 litros de Oléo Diesel.</t>
  </si>
  <si>
    <t>A flora da região foi  diretamente atingida em uma área de aproximadamente 2 m2.</t>
  </si>
  <si>
    <t>Combustíveis Krupinski LTDA</t>
  </si>
  <si>
    <t>00449484000150</t>
  </si>
  <si>
    <t>Foi informada que compareceram ao local, o Corpo de Bombeiros de Vilhena/RO, a Polícia Rodoviária Federal e a Equipe da SEMA de Vilhena/RO.</t>
  </si>
  <si>
    <t xml:space="preserve">Parauapebas </t>
  </si>
  <si>
    <t xml:space="preserve"> PA</t>
  </si>
  <si>
    <t>Estrada de Ferro Carajas - linha de manobra 5A do km 860+400 no município de Parauapebas-PA</t>
  </si>
  <si>
    <t>Avaria na mangueira da locomotiva (266), na linha  de manobra 5A, do Km 860+400, no município de Parauapebas/PA.</t>
  </si>
  <si>
    <t>Derramamento de óleo diesel.</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</si>
  <si>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</si>
  <si>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Solo.</t>
  </si>
  <si>
    <t>VALE S.A</t>
  </si>
  <si>
    <t>33592510037821</t>
  </si>
  <si>
    <t>Empresa especializada atendendo no local: OMEGA</t>
  </si>
  <si>
    <t>Elson sousa</t>
  </si>
  <si>
    <t>(94) 98803-1545</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</si>
  <si>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</si>
  <si>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VALE S/A</t>
  </si>
  <si>
    <t>Elson Francisco de Sousa</t>
  </si>
  <si>
    <t>Gerente de Meio Ambiente Corredor Norte</t>
  </si>
  <si>
    <t>marconi.nobrega@vale.com</t>
  </si>
  <si>
    <t xml:space="preserve">Santo Antônio do Amparo </t>
  </si>
  <si>
    <t>80</t>
  </si>
  <si>
    <t>BR 381 %u2013 Arteris Fernão Dias %u2013 KM 663+100 NORTE</t>
  </si>
  <si>
    <t>Vazamento do tanque de combustível.</t>
  </si>
  <si>
    <t>SEGUNDO INFORMAÇÕES, O VEÍCULO TRAFEGAVA PELO SENTIDO NORTE, SOBRE A FAIXA DOIS, QUANDO O CONDUTOR ALEGA QUE PERDEU O CONTROLE DIRECIONAL E SEM TEMPO HABIL DE FRENAGEM, CHOCOU-SE CONTRA A DEFENSA METALICA DO CANTEIRO LATERAL, REPOUSANDO-SE SOBRE A AREA DE DOMINIO. Falha humana.</t>
  </si>
  <si>
    <t>AÇUDE. Presença de recurso hídrico: sim. Foi relatada a contaminação de duas áreas de água represada com deságue em curso hídrico não identificado, pós nascente.</t>
  </si>
  <si>
    <t>JSL S.A</t>
  </si>
  <si>
    <t>52548435000179</t>
  </si>
  <si>
    <t>AMBIPAR</t>
  </si>
  <si>
    <t>LEONARDO MATOS</t>
  </si>
  <si>
    <t>(19) 99830-2872</t>
  </si>
  <si>
    <t>Diana Fernandes</t>
  </si>
  <si>
    <t>Arteris Fernão Dias</t>
  </si>
  <si>
    <t>Lider de CCO</t>
  </si>
  <si>
    <t>diana.fernandes@arteris.com.br</t>
  </si>
  <si>
    <t xml:space="preserve">José Bonifácio </t>
  </si>
  <si>
    <t>60000</t>
  </si>
  <si>
    <t>Outra(s); Polícia Rodoviária; Corpo de Bombeiros; Órgão Estadual ou Municipal de Meio Ambiente</t>
  </si>
  <si>
    <t>km 097+500</t>
  </si>
  <si>
    <t>Motorista conduzia o veiculo pela BR153-SP, quando na altura do km 097+500 não percebeu o tráfego de veículos lentos e jogou o veiculo para o canteiro central para não colidir com outros veículos.</t>
  </si>
  <si>
    <t>Houve vazamento da carga - Etanol</t>
  </si>
  <si>
    <t>Faixa de solo da rodovia (Canteiro central e canaletas).</t>
  </si>
  <si>
    <t>Trans Vagner - Unidade Cosmópolis</t>
  </si>
  <si>
    <t>A concessionária realizou os accionamentos dos órgãos responsáveis, conforme Plano de Ação Emergencial</t>
  </si>
  <si>
    <t>Motorista conduzia o veiculo pela BR153-SP, quando na altura do km 097+500 não percebeu o tráfego de veículos lentos e jogou o veiculo para o canteiro central para não colidir com outros veículos. Cetesb no local, orientando as ações de mitigação ambiental.</t>
  </si>
  <si>
    <t>TRANSBRASILIANA CONCESSIONRIA DE RODOVIA S.A.</t>
  </si>
  <si>
    <t>Triunfo Transbrasiliana</t>
  </si>
  <si>
    <t>wilson.santos@triunfotransbrasiliana.com.br</t>
  </si>
  <si>
    <t>Locação do poço 9-CP-819-SE, Carmópolis-SE.</t>
  </si>
  <si>
    <t>No dia 18/01/2025 às 01:10, durante ronda de rotina foi identificada perda de contenção primária significante/descarga significante de óleo de 0,25 m³ próximo a locação do CP-819, poço nunca operou com a Carmo e foi encontrado sem válvula (suspeita de furto). A área se
encontrava alagada e sem possibilidade de acesso por conta das chuvas, durante a estiagem foi possível identificar área alagada com óleo. Não foi localizado nenhum vazamento próximo ao local. Área atingida = 250 m², Lâmina (área alagada, óleo sobrenadante) = 0,001
m Volume Total = 250 m² x 0,001 m = 0,25 m³</t>
  </si>
  <si>
    <t>Furto de válvula</t>
  </si>
  <si>
    <t>Acionado o plano de emergência
Acionamento da Gerência de Operações. Acionamento da Supervisão/Coordenação.
Acionamento da equipe de despoluição.</t>
  </si>
  <si>
    <t>Processo sei nº 02001.001958/2025-08 (Emergência Ambiental: Acidente Ambiental)
Despoluição em andamento.</t>
  </si>
  <si>
    <t>Carmópolis</t>
  </si>
  <si>
    <t>Oleo</t>
  </si>
  <si>
    <t>água</t>
  </si>
  <si>
    <t>0.155</t>
  </si>
  <si>
    <t>TRECHO RÍGIDO [62086] (35470) / OLEODUTO 10" EST. C MIRANGA / EST. B MIRANGA</t>
  </si>
  <si>
    <t>No dia 18/01/2025, por volta das 09:40h, durante a rotina operacional, o operador do Campo de Miranga identificou um vazamento no Oleoduto de 10" da Estação Coletora C de Miranga para Estação Coletora B de Miranga.</t>
  </si>
  <si>
    <t>SPE Miranga S.A</t>
  </si>
  <si>
    <t>Maiara Izete Rocha Ribeiro</t>
  </si>
  <si>
    <t>7136350200</t>
  </si>
  <si>
    <t>Foram realizadas as devidas comunicações internas, a transferência foi interrompida,
acionado a equipe de caldeiraria e equipe de limpeza.</t>
  </si>
  <si>
    <t>Processo sei nº 02001.001988/2025-14 (Emergência Ambiental: Acidente Ambiental)
1) 0,16m³; 2) Solo; 3) 96,62%; 4) A 11) N/A. Volume da perda de contenção: 0,16m³; Metodologia
de cálculo: área x lâmina = (8m² x 0,02m) = 0,16m³.</t>
  </si>
  <si>
    <t>Estação Miranga</t>
  </si>
  <si>
    <t xml:space="preserve">Alfenas </t>
  </si>
  <si>
    <t>Oleo diesel</t>
  </si>
  <si>
    <t>2000</t>
  </si>
  <si>
    <t>Rio/córrego; Solo</t>
  </si>
  <si>
    <t>Empresa especializada em atendimento ; Corpo de Bombeiros</t>
  </si>
  <si>
    <t>Rua Tatuim, 305, Vila Teixeira, Cep: 37132-418</t>
  </si>
  <si>
    <t>A: Segundo informado ao NEA, ocorreu o deslizamento do muro de contenção localizado a montante do setor de armazenamento de combustíveis da empresa,
rompendo a tubulação de dois tanques de 2.000 litros de óleo diesel e as bacias de contenção,
permitindo o derramamento de produto. O óleo diesel atingiu a via pública e a rede de drenagem da mesma, chegando até o curso d'água. Como boa parte do produto ficou retido nos tanques, na via e rede de drenagem não temos ainda estimativas do volume que atingiu o curso d'água.</t>
  </si>
  <si>
    <t>Deslizamento do muro de contenção</t>
  </si>
  <si>
    <t>O óleo diesel atingiu a via pública e a rede de drenagem da mesma, chegando até o curso d'água. Como boa parte do produto ficou retido nos tanques, na via e rede de drenagem não temos ainda estimativas do volume que atingiu o curso d'água</t>
  </si>
  <si>
    <t>Srr. Écio - representante da empresa</t>
  </si>
  <si>
    <t>Empresa de atendimento à emergência foi contratada e já está no local executando os trabalhos. Corpo de Bombeiros Militar e Polícia Militar Ambiental compareceram ao local e contribuíram para contenção do vazamento</t>
  </si>
  <si>
    <t>Processo sei nº 02001.002072/2025-73 (Emergência Ambiental: Acidente Ambiental)</t>
  </si>
  <si>
    <t>Unidade Industrial</t>
  </si>
  <si>
    <t xml:space="preserve">Mossoró </t>
  </si>
  <si>
    <t>1.125</t>
  </si>
  <si>
    <t>Linha do produção do poço 7-CAM-0891-RN em Campo Canto do Amaro</t>
  </si>
  <si>
    <t>3R POTIGUAR S.A.</t>
  </si>
  <si>
    <t>Larissa Diógenes Rodrigues de Medeiros</t>
  </si>
  <si>
    <t>2134755555</t>
  </si>
  <si>
    <t>Acionado o plano de emergência
Poço segue parado. Solicitado serviço de sugador. Solicitação serviço de limpeza industrial e
troca do trecho.</t>
  </si>
  <si>
    <t>Processo sei nº 02001.002318/2025-15 (Emergência Ambiental: Acidente Ambiental)
1) Vol.: 1,178³ (emulsão oleosa) 2) Contenção secundária atingida: N/A 3) BSW: 95,52%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1,178m3(1,125m3/0,053m3) 2) Área atingida: Solo 3)
BSW: 95,52%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</si>
  <si>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Canto do Amaro</t>
  </si>
  <si>
    <t xml:space="preserve">Guaratuba </t>
  </si>
  <si>
    <t xml:space="preserve"> PR</t>
  </si>
  <si>
    <t>Paraná &gt; Pontal Do Paraná &gt; Pontal 2 &gt; Pontal 2</t>
  </si>
  <si>
    <t>Notificação de resíduo oleoso : Paraná &gt; Pontal Do Paraná &gt; Pontal 2 &gt; Pontal 2</t>
  </si>
  <si>
    <t>Piche encontrado na linha da maré.</t>
  </si>
  <si>
    <t>Tania Pamela Falconí Núnez</t>
  </si>
  <si>
    <t>Processo sei nº |02001.002209/2025-90} (Emergência Ambiental: Acidente Ambiental)</t>
  </si>
  <si>
    <t>Piche</t>
  </si>
  <si>
    <t xml:space="preserve">Caçador </t>
  </si>
  <si>
    <t xml:space="preserve"> SC</t>
  </si>
  <si>
    <t>SUBSTÂNCIA QUE APRESENTA RISCO PARA O MEIO AMBIENTE, LÍQUIDA, N.E.</t>
  </si>
  <si>
    <t>100</t>
  </si>
  <si>
    <t>Polícia Militar; Corpo de Bombeiros; Defesa Civil; Órgão Estadual ou Municipal de Meio Ambiente</t>
  </si>
  <si>
    <t>Rua José Oleinik, Bairro Martello</t>
  </si>
  <si>
    <t>Bairros do município.</t>
  </si>
  <si>
    <t>A carga estava sendo transportada de forma fracionada, no referido veículo, em tambores e IBC%u2019s, contendo o produto %u201CTinta (incluindo tintas, lacas, esmaltes, tinturas, goma-lacas, vernizes, polidores, enchimentos líquidos e bases líquidas para lacas) ou Material Relacionado com tintas (incluindo diluentes ou redutores para tintas). Observou-se que houve avaria nos tambores durante o transporte ocasionando vazamento do produto, o qual atingiu os pontos determinados abaixo, não há informações do que teria causado os furos</t>
  </si>
  <si>
    <t>MACK TRANSPORTES LTDA</t>
  </si>
  <si>
    <t>02223206000106</t>
  </si>
  <si>
    <t>houve acompanhamento do acidente ambiental pelas equipes da Polícia Ambiental, Corpo de Bombeiros, Defesa Civil e o IMA/SC</t>
  </si>
  <si>
    <t xml:space="preserve">Pelotas </t>
  </si>
  <si>
    <t xml:space="preserve"> RS</t>
  </si>
  <si>
    <t>1993 - Jowat Primer 406.14</t>
  </si>
  <si>
    <t>Outro(s); Outro(s)</t>
  </si>
  <si>
    <t>Empresa especializada em atendimento ; Polícia Rodoviária; Corpo de Bombeiros</t>
  </si>
  <si>
    <t>BR-116 km 503,400</t>
  </si>
  <si>
    <t>Saída de pista de uma carreta transportando primer dentro de container.</t>
  </si>
  <si>
    <t>Vazamento de pequena quantidade de primer contida em bombonas</t>
  </si>
  <si>
    <t>Vazamento de carga com pouca quantidade devido à saida de pista. Carreta transportava primer dentro de um container.</t>
  </si>
  <si>
    <t>O veículo está próximo à uma canaleta de drenagem, porém não houve contado do produto com a água por ser contido em bombonas.</t>
  </si>
  <si>
    <t>Processo sei nº 02001.002256/2025-33
Veículo com o produto no canteiro central, as pistas foram isoladas temporáreamente até avaliação do corpo de bombeiros. Posteriormente pista liberada e vazamento contido.</t>
  </si>
  <si>
    <t>EMPRESA CONCESSIONRIA DE RODOVIAS DO SUL S/A</t>
  </si>
  <si>
    <t>Ecosul</t>
  </si>
  <si>
    <t>ouvidoria@ecosul.com.br</t>
  </si>
  <si>
    <t xml:space="preserve">Jaraguá do Sul </t>
  </si>
  <si>
    <t>próx. R. Edmundo Koch, 1300 - Nereu Ramos, Jaraguá do Sul - SC, 89253-000</t>
  </si>
  <si>
    <t>Rompimento de lacre, possível vandalismo.</t>
  </si>
  <si>
    <t>Vazamento de grãos de milho do km 79+500 ao km 85+200.</t>
  </si>
  <si>
    <t>Foi observado rompimento do lacre do vagão HFD 632470 3, possivelmente por vandalismo.</t>
  </si>
  <si>
    <t>Rumo Logística Malha Sul</t>
  </si>
  <si>
    <t>01258944000550</t>
  </si>
  <si>
    <t>Empresa de limpeza dos grãos foi acionada e fará a retirada dos grãos.</t>
  </si>
  <si>
    <t>Processo sei nº {23742939|02001.002424/2025-91} (Emergência Ambiental: Acidente Ambiental)</t>
  </si>
  <si>
    <t>Sheron Sanches Sierakowski</t>
  </si>
  <si>
    <t>sheron.sierakowski@rumolog.com</t>
  </si>
  <si>
    <t xml:space="preserve">Coronel Fabriciano </t>
  </si>
  <si>
    <t>ÁCIDO HIDROFLUORSILÍCICO</t>
  </si>
  <si>
    <t>15000</t>
  </si>
  <si>
    <t>Av. Minas gerais, S/N - Bairro Amaro Lanari</t>
  </si>
  <si>
    <t>Segundo informações repassadas ao NEA, ocorreu o rompimento de um tanque de 15.000 litros com vazamento do produto para fora da bacia de contenção na Estação de Tratamento de Água</t>
  </si>
  <si>
    <t>Rompimento seguido de vazamento</t>
  </si>
  <si>
    <t>Não há curso d'água nas proximidades.</t>
  </si>
  <si>
    <t>Copasa</t>
  </si>
  <si>
    <t>: Giovane Aquino - Supervisor administrativo</t>
  </si>
  <si>
    <t>acionou empresa de pronto
atendimento para tomada de providências quanto a remoção do produto e limpeza da área atingida</t>
  </si>
  <si>
    <t>Processo sei nº 02001.002606/2025-61 (Emergência Ambiental: Acidente Ambiental)</t>
  </si>
  <si>
    <t xml:space="preserve">Caçapava </t>
  </si>
  <si>
    <t>GASOLINA</t>
  </si>
  <si>
    <t>Óbitos/feridos</t>
  </si>
  <si>
    <t>Outra(s); Empresa especializada em atendimento ; Corpo de Bombeiros; Órgão Estadual ou Municipal de Meio Ambiente</t>
  </si>
  <si>
    <t>Rodovia Presidente Dutra, 320 %u2013 Caçapava/SP</t>
  </si>
  <si>
    <t>Ainda não foi possível estimar o volume do produto vazado. A Carga total carregada no veículo era de 44.343 litros de Gasolina A, a apuração da perda será realizada após a descarga do produto remanescente.</t>
  </si>
  <si>
    <t>Falha mecânica do Cavalo Trator (CT).</t>
  </si>
  <si>
    <t>1 vítima sem gravidade, Wesley Alves de Souza - motorista.</t>
  </si>
  <si>
    <t>LOGFIT %u2013 Logística e Serviços S.A.</t>
  </si>
  <si>
    <t>17451156000272</t>
  </si>
  <si>
    <t>CCR, CBMESP, Ambipar e CETESB.</t>
  </si>
  <si>
    <t>Amanda Paes Ferreira Marinho</t>
  </si>
  <si>
    <t>(21) 98068-0940</t>
  </si>
  <si>
    <t>Acionamento da equipe de gerenciamento de risco, Acionamento da Seguradora para ações e tratativas, Acionamento da Ambipar Response para auxílio no transbordo e limpeza do local.</t>
  </si>
  <si>
    <t>Processo sei nº 02001.002429/2025-13 (Emergência Ambiental: Acidente Ambiental)
Transporte de Produtos Interestadual;
Origem: Av. Brasil, nº 3.141, Manguinhos, Rio de Janeiro, RJ;
Destino: Estr. Guarulhos São Miguel, 375 %u2013 Jardim Santo Afonso, Guarulhos - SP.</t>
  </si>
  <si>
    <t>MARIA HELENA DA COSTA CHIANCA</t>
  </si>
  <si>
    <t>Advogada</t>
  </si>
  <si>
    <t>maria.chianca@magroadvogados.com</t>
  </si>
  <si>
    <t>COMBUSTÍVEL AUTO MOTOR, INCLUINDO ÁLCOOL-MOTOR E GASOLINA</t>
  </si>
  <si>
    <t>21000</t>
  </si>
  <si>
    <t>Empresa especializada em atendimento ; Polícia Rodoviária; Corpo de Bombeiros; Órgão Estadual ou Municipal de Meio Ambiente</t>
  </si>
  <si>
    <t>Rodovia Presidente Dutra, Km 125+200, Pista Sul</t>
  </si>
  <si>
    <t>O acidente provavelmente ocorreu por perda de controle (imperícia) do condutor. O veículo é um bitrem carregado de gasolina e etanol que veio a tombar na rodovia. No tombamento, o tanque de etanol veio a derramar o produto.</t>
  </si>
  <si>
    <t>O motorista do veículo foi removido ao hospital e o vazamento atingiu solo do canteiro lateral a pista e as canaletas próximas.</t>
  </si>
  <si>
    <t>Sidney Alves de Sousa Transportes</t>
  </si>
  <si>
    <t>32274737000199</t>
  </si>
  <si>
    <t>Com o acidente foi interrompido o tráfego da rodovia em ambos os sentidos de fluxo. Para conter o vazamento de etanol foram feitos diques com uso de serragem e solo. Sendo acionada empresa especializada em atendimento de emergência, que realizou a limpeza do local e a coleta da serragem e solo contaminado com etanol. Foi feito o transbordo da gasolina e etanol pela transportadora responsável. E estiveram presentes no local do acidentes a Polícia Rodoviária Federal, o Corpo de Bombeiros de Caçapava, a CETESB e a empresa Ambipar.</t>
  </si>
  <si>
    <t xml:space="preserve">Santo Amaro </t>
  </si>
  <si>
    <t>Produtos químicos/embalagens abandonadas</t>
  </si>
  <si>
    <t>Empresa especializada em atendimento ; Polícia Rodoviária; Corpo de Bombeiros; Órgão Estadual ou Municipal de Meio Ambiente; IBAMA</t>
  </si>
  <si>
    <t>Trecho da BR324, próximo a entrada de Santo Amaro e a base de apoio da Via Bahia</t>
  </si>
  <si>
    <t>Devido ao estouro de 4 pneus, houve o tombamento de veículo/carga. Trecho da rodovia BR324.</t>
  </si>
  <si>
    <t>Tombamento, seguido de vazamento/merejamento pela junta da boca de visita do Isotanque de aproximadamente 1l.</t>
  </si>
  <si>
    <t>Estouro de 4 pneus, ocasionando o tombamento do veículo/carga.</t>
  </si>
  <si>
    <t>Não houve ambiente atingido, ocorrência aconteceu em rodovia e foi contido imediatamente.</t>
  </si>
  <si>
    <t>INTERMARÍTIMA PORTOS E LOGÍSTICA SA</t>
  </si>
  <si>
    <t>96825575001003</t>
  </si>
  <si>
    <t>empresa de atendimento a emergência: AMBIPAR</t>
  </si>
  <si>
    <t>Rodrigo Freire</t>
  </si>
  <si>
    <t>(71) 99111-7521</t>
  </si>
  <si>
    <t>%u2022	Acionamento do coordenador de emergência;
%u2022	Deslocamento do representante da empresa ao local da ocorrência;
%u2022	Acionamento do Plano de Atendimento Emergencial para Transporte de Produtos Perigosos / empresa de prontidão/ emergência AMBIPAR e contatos necessários;
%u2022	Realizada as ações para contenção, isolamento e mitigação da ocorrência;</t>
  </si>
  <si>
    <t>Processo sei nº 02001.002501/2025-11 (Emergência Ambiental: Acidente Ambiental)
Comunicamos a ocorrência de um acidente no dia 22/01/2025, às 21h17, no trecho da BR-324, nas proximidades de Santo Amaro. Um caminhão que transportava acetona tombou, resultando em um vazamento de pequena proporção (aproximadamente 1 litro, identificado como merejamento pela junta da boca de visita do isotanque).
A empresa Ambipar foi acionada e chegou ao local por volta das 21h40, iniciando imediatamente os procedimentos necessários para conter o vazamento. As medidas adotadas incluíram o aperto das válvulas na junta da boca de visita do isotanque. As equipes continuam trabalhando no local para assegurar a segurança da área e minimizar eventuais impactos ambientais.</t>
  </si>
  <si>
    <t>INTERMARITIMA PORTOS E LOGSTICA S.A</t>
  </si>
  <si>
    <t>LEON SANTOS PITON</t>
  </si>
  <si>
    <t>railton@intermaritima.com.br</t>
  </si>
  <si>
    <t xml:space="preserve">Macau </t>
  </si>
  <si>
    <t>0.1095</t>
  </si>
  <si>
    <t>Potiguar</t>
  </si>
  <si>
    <t>Campo de Macau (Aratum), Bacia Potiguar</t>
  </si>
  <si>
    <t>As 15:40 do dia 22/01, o operador de wire line observou a presença de uma feição oleosa circular, com aproximadamente 1m de diâmetro nas proximidades na unidade de 3R4.</t>
  </si>
  <si>
    <t>Vazamento interrompido. Não foi constatada anomalia operacional a bordo ou vazamento em tanques. Foi equalizada a pressão no duto e a vazão de afloramento das bolhas foi reduzindo ao longo do tempo, até cessar. Volume vazado 0,1095m3 de água oleosa com BSW de 99,3%.</t>
  </si>
  <si>
    <t>Suspeita de furo no duto</t>
  </si>
  <si>
    <t>SPE 3R PETROLEUM S.A.</t>
  </si>
  <si>
    <t>33443860000159</t>
  </si>
  <si>
    <t>Processo sei nº 02001.002739/2025-38 (Emergência Ambiental: Acidente Ambiental)
Acionado o plano de emergência
Acionamento do PEI/PEVO - Acionada embarcação OSRV Eco Warrior para monitoramento da mancha e realização dispersão mecânica. Equipe de bordo e da embarcação de resposta realizou o monitoramento continuo visual da mancha. Não há registro de fauna na área.</t>
  </si>
  <si>
    <t>3R MACAU S.A.</t>
  </si>
  <si>
    <t>3R</t>
  </si>
  <si>
    <t>Gerente de QSMS</t>
  </si>
  <si>
    <t>gmarins@bravaenergia.com</t>
  </si>
  <si>
    <t>3R-4</t>
  </si>
  <si>
    <t xml:space="preserve">Curitiba </t>
  </si>
  <si>
    <t>SOJA EM GRÃOS</t>
  </si>
  <si>
    <t>7</t>
  </si>
  <si>
    <t>vazamento de soja aproximadamente 7 ton</t>
  </si>
  <si>
    <t>Descarrilamento de 4 vagões e 1 uma locomotiva, as causas serão investigadas e apuradas.</t>
  </si>
  <si>
    <t>Rumo Malha Sul</t>
  </si>
  <si>
    <t>Equipe Rumo e Equipe de emergência ambiental.</t>
  </si>
  <si>
    <t>Processo sei nº 02001.002695/2025-46 (Emergência Ambiental: Acidente Ambiental)</t>
  </si>
  <si>
    <t>ALANA BEATRIZ VIEIRA LOPES</t>
  </si>
  <si>
    <t>alana.lopes@rumolog.com</t>
  </si>
  <si>
    <t>Monoetilenoglicol</t>
  </si>
  <si>
    <t>0.168</t>
  </si>
  <si>
    <t>Poço 7-BAZ-8-ESS, PETROBRAS 58 (P-58), Campo de Jubarte, Bacia de Campos. Número IMO 9012238.</t>
  </si>
  <si>
    <t>Poço 7-BAZ-8-ESS</t>
  </si>
  <si>
    <t>Durante inspeção inicial para operação de retirada de TCAP no poço, foi identificada descarga de MEG para o mar. Após identificação do vazamento, o escape foi monitorado continuamente pelo ROV da embarcação tipo SESV. A última inspeção do vazamento mostrou redução significativa do escape em relação a primeira observação.</t>
  </si>
  <si>
    <t>Suspeita de perda de contenção da linha de HCR da mangueira #10 (identificação em topside). Em investigação.</t>
  </si>
  <si>
    <t>Após a identificação do escape, o mesmo foi monitorado continuamente pelo ROV da embarcação enquanto a mesma estava na locação do poço. Ao final do monitoramento, o escape estava bem mais discreto. Também foi interrompida a injeção de MEG no bloco da ANM e as mangueiras foram despressurizadas em topside. Também foram realizados testes que comprovam a integridade das linhas de coleta do poço, extinguindo a possibilidade de escape de hidrocarboneto.</t>
  </si>
  <si>
    <t>1) Nome comercial: Monoetilenoglicol Oxiteno. 2) Composição química: Monoetilenoglicol. 3) IMDG: Produto não classificado como perigoso. 4) Volume estimado com base na taxa de vazamento aferida visualmente pelo ROV da embarcação. Interrompida a injeção de MEG no poço. 5) Poço fechado para operação de retirada de TCAP.</t>
  </si>
  <si>
    <t xml:space="preserve">Salinas </t>
  </si>
  <si>
    <t>ÁLCOOL ETÍLICO, SOLUÇÃO</t>
  </si>
  <si>
    <t>Óbitos/feridos; Óbitos/feridos; Rio/córrego; Rio/córrego; Solo; Solo</t>
  </si>
  <si>
    <t>Rodovia BR 251 - Km 349</t>
  </si>
  <si>
    <t>Transporte rodoviário</t>
  </si>
  <si>
    <t>Segundo informações repassadas ao NEA, ocorreu o tombamento de veículo tanque sobre a pista de rolamento seguido de incêndio da carga e vazamento de combustível. Houve óbito do motorista. A via permaneceu interditada nos dois sentidos.</t>
  </si>
  <si>
    <t>Tombamento seguido de queda da carga.</t>
  </si>
  <si>
    <t>Óbito do motorista. O ribeirão Vacaria foi atingido</t>
  </si>
  <si>
    <t>O Corpo de Bombeiros foi acionado</t>
  </si>
  <si>
    <t>Tenente Laércio - Corpo de Bombeiros Militar</t>
  </si>
  <si>
    <t>. Uma empresa de pronto atendimento se deslocou ao local e ficará responsável
pelo transbordo da carga remanescente e limpeza/remediação da área. O ribeirão Vacaria foi atingido</t>
  </si>
  <si>
    <t>Processo sei nº02001.002820/2025-18 (Emergência Ambiental: Acidente Ambiental)</t>
  </si>
  <si>
    <t>Técnico Adminsitrativo</t>
  </si>
  <si>
    <t>fluido hidralico</t>
  </si>
  <si>
    <t>8</t>
  </si>
  <si>
    <t>Campo de Bacalhau, Bacia de Santos</t>
  </si>
  <si>
    <t>Navio-sonda West Saturn</t>
  </si>
  <si>
    <t>Derramamento de fluido hidráulico</t>
  </si>
  <si>
    <t>Falha em mangueira de óleo hidráulico, conexão quebrada</t>
  </si>
  <si>
    <t>Ambiente oceânico de águas ultra-profundas da Bacia de Santos</t>
  </si>
  <si>
    <t>Equinor Brasil Energia</t>
  </si>
  <si>
    <t>04028583000110</t>
  </si>
  <si>
    <t>Devido ao pequeno volume vazado nao foi necessaria empresa ou instituição no local além da equinor</t>
  </si>
  <si>
    <t>em 25/01/25 às 08:40, durante operação de quebra de seções de tubo de perfuração na mesa auxiliar com %u201Cburaco de rato%u201D foi observado um vazamento de óleo hidráulico na mesa rotativa. A unidade de pressão hidráulica foi imediatamente desligada, cessando o vazamento. Investigando o ocorrido foi encontrado uma mangueira hidráulica com a conexão quebrada, a mangueira foi trocada e a unidade de pressão hidráulica ligada. Realizada inspeção visual, nenhum vazamento encontrado e nível de tanque estável. Foi verificado o nível do tanque de óleo da unidade e observado perda de 1% do nível (~120 litros), onde: - Foram recuperados105 litros de óleo no compartimento da mesa rotativa. - Volume estimado dentro do%u201Cburaco de rato%u201D: 8 litros. - Volume estimado no moon pool: 7L</t>
  </si>
  <si>
    <t>EQUINOR BRASIL ENERGIA LTDA.</t>
  </si>
  <si>
    <t>Ana Cupelo</t>
  </si>
  <si>
    <t>Gerente de Sustentabilidade</t>
  </si>
  <si>
    <t>acup@equinor.com</t>
  </si>
  <si>
    <t>1.3</t>
  </si>
  <si>
    <t>Fazenda Lamarão, s/n Rod. 316</t>
  </si>
  <si>
    <t>Campo de Pilar / Locação do poço PIR-159</t>
  </si>
  <si>
    <t>Área de locação do poço PIR-159 - Campo de Pilar.</t>
  </si>
  <si>
    <t>Detecção do vazamento; Fechamento do poço para sanar o vazamento; Informe do vazamento para supervisão; Drenagem do antepoço; Limpeza da área afetada.</t>
  </si>
  <si>
    <t>Processo sei nº 02001.002974/2025-18 (Emergência Ambiental: Acidente Ambiental)
Durante a ronda operacional, após acionamento do supervisório de campo, os operadores identificaram um vazamento na caixa de gaxeta do poço PIR-0159, que é equipado com sistema de Bombeio Mecânico. Com a contribuição da chuva, o fluido oleoso transbordou da área de contenção (antepoço) e se espalhou pelo solo da locação. A unidade de bombeio foi imediatamente parada e o poço mantido fechado.</t>
  </si>
  <si>
    <t>COORDENAÇÃO DE MEIO AMBIENTE</t>
  </si>
  <si>
    <t xml:space="preserve">Goiânia </t>
  </si>
  <si>
    <t xml:space="preserve"> GO</t>
  </si>
  <si>
    <t>Outra(s); Polícia Rodoviária; Corpo de Bombeiros; IBAMA</t>
  </si>
  <si>
    <t>Rua Recife, Jardim da Luz</t>
  </si>
  <si>
    <t>Na alça de acesso a BR-153, km 502, norte.</t>
  </si>
  <si>
    <t>Tombamento de veículo placa DBL4G07 com vazamento de sebo bovino bruto. Em relatos colhidos pela equipe da Triunfo Concebra no local o usuário adentrando a rodovia em alça de acesso sobre aclive, onde seu veículo perdeu forças e não conseguiu realizar a subida, ficando recluso sobre a alça de acesso.</t>
  </si>
  <si>
    <t>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t>
  </si>
  <si>
    <t>Parte da carga vazou para os bueiros da rua Recife.</t>
  </si>
  <si>
    <t>Petropolis Industrial Produtos de Limpeza LTDA</t>
  </si>
  <si>
    <t>02312244000135</t>
  </si>
  <si>
    <t>Equatorial e empresa para transbordo da carga no dia do acidente. Ibama no dia seguinte.</t>
  </si>
  <si>
    <t>O CBM-GO fez a contenção do derramamento do sebo com serragem. Posteriormente foi providenciado pelo transportador caminhão para transbordo da carga.</t>
  </si>
  <si>
    <t>Foi aberto processo para tratar do acidente: 02010.000117/2025-66. Os arquivos fotográficos serão inseridos dentro do processo.</t>
  </si>
  <si>
    <t xml:space="preserve">Camila Gonzaga Espindola Chaves </t>
  </si>
  <si>
    <t>NUPAEM/DIFIS/IBAMA/GO</t>
  </si>
  <si>
    <t>Agente de Emergências Ambientais</t>
  </si>
  <si>
    <t>camila.chaves@ibama.gov.br</t>
  </si>
  <si>
    <t>2.0E 5</t>
  </si>
  <si>
    <t>Campo de Mero, Bacia de Santos.</t>
  </si>
  <si>
    <t>EMBARCAÇÃO SKANDI SALVADOR</t>
  </si>
  <si>
    <t>Durante operação de limpeza e inspeção de uma das linhas de injeção de água (#3), foi identificado um escape. O vazamento ocorreu em uma mangueira pertencente a um equipamento de bombeamento operado pelo ROV (veículo operado remotamente). Foi detectado um vazamento de 0,00002 m³ de fluido hidráulico Shell Tellus 32.</t>
  </si>
  <si>
    <t>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t>
  </si>
  <si>
    <t>O sistema hidráulico do ROV foi isolado, interrompendo o escape. O ROV foi recolhido ao convés e a mangueira danificada foi substituída.
Atualização doa dia 21-02-2025.
Bombeamento de FCG interrompido. Problema com o skid HX ROV (104) desconectando stabs do painel FX.
Reunião com a equipe a bordo para avaliar a situação e definir os próximos passos: DOF, Subsea 7.
Stabs desconectados.
ROV Recuperado para o Convés para avaliação e Reparo
Início do ROV (104) retornando ao TMS/convés para avaliação.</t>
  </si>
  <si>
    <t>Processo sei nº 02001.002979/2025-32 (Emergência Ambiental: Acidente Ambiental)
[1] Volume descarregado: 0,00002 m³; [2] Área atingida: mar aberto, além de 12 MN da costa, em subsuperfície; [3] Nome comercial: Shell Tellus S2 M 32; [4] Composição química: 2,6-ditercbutil-fenol, Óleo básico de baixa viscosidade intercambiável (&lt;20,5 cSt @40°C); [5] IMDG: Não regulado como produto perigoso; [6] A metodologia/critério aplicado para o cálculo/estimativa foi baseado em uma avaliação visual das câmeras do ROV. O volume vazado foi calculado por bolhas na imagem, com duração de aproximadamente 30 segundos.
Atualização do dia 21-02-2025;
A ação foi considerada eficaz, uma vez que ao ser Identificado o vazamento através da camera foi realizado o desligamento imediato do equipamento, cessando o vazamento. A equipe responsável pela operação retornou com o equipamento ao TMS/convés para avaliação e realização da manutenção corretiva do equipamento.</t>
  </si>
  <si>
    <t>Fluido base de agua 9,7 ppg</t>
  </si>
  <si>
    <t>1.76</t>
  </si>
  <si>
    <t>LOCAÇÃO DO POÇO  PIR-246  - CAMPO PILAR</t>
  </si>
  <si>
    <t>Rompimento da rosca lateral da válvula do sugador da empresa LIMPIND.</t>
  </si>
  <si>
    <t>Locação do poço PIR-246.</t>
  </si>
  <si>
    <t>Recursos Próprios</t>
  </si>
  <si>
    <t>Informado ao SMS da Perbras,  fiscal Origem e supervisor Perbras, Interrompido a operação.  Realizado  comunicação ao plantão de emergência,  ENG. Poços e CIP Origem, Limpado a área.</t>
  </si>
  <si>
    <t>Durante a transferência do fluido 9.7 ppg do tanque 01 da SPT para a carreta de descarte da empresa LIMPIND, ocorreu o rompimento da rosca lateral da válvula do sugador, o que resultou no derramamento de aproximadamente 1.760 litros de fluido.</t>
  </si>
  <si>
    <t>400</t>
  </si>
  <si>
    <t>Polícia Militar; Polícia Rodoviária</t>
  </si>
  <si>
    <t>Rodovia MG-400, km 08</t>
  </si>
  <si>
    <t>Conforme relatado ao NEA, caminhonete transportava 20 embalagens de 20 litros de inseticida para utilização em fazenda, quando ocorreu acidente que ocasionou vazamento do produto por danos às embalagens</t>
  </si>
  <si>
    <t>Ocorrência sendo atendida pela Polícia Militar de Meio Ambiente - PMMAmb e pela Polícia Militar Rodoviária - PMRV.</t>
  </si>
  <si>
    <t>Sargento Rocha - PMMAmb</t>
  </si>
  <si>
    <t>Processo sei nº 02001.003227/2025-99</t>
  </si>
  <si>
    <t xml:space="preserve">Serra do Mel </t>
  </si>
  <si>
    <t>1.269</t>
  </si>
  <si>
    <t>Linha de Produção do poço 7-CAM982-RN - Canto do Amaro</t>
  </si>
  <si>
    <t>Durante ronda no campo, Operador identificou descarga de emulsão em linha de produção do poço 7-CAM-982-RN.</t>
  </si>
  <si>
    <t>3R Potiguar S.A</t>
  </si>
  <si>
    <t>Acionado o plano de emergência
Poço paralisado. Solicitado serviço de sugador. Solicitação serviço de limpeza industrial e
troca do trecho.</t>
  </si>
  <si>
    <t>Processo sei nº 02001.003237/2025-24 (Emergência Ambiental: Acidente Ambiental)
1) Vol.: 1,413m³ (emulsão oleosa) 2) Contenção secundária atingida: N/A 3) BSW: 89,83%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1,413m3(1,269m3/0,144m3) 2) Área atingida: Solo 3)
BSW: 89,83%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</si>
  <si>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Teresópolis </t>
  </si>
  <si>
    <t>ETILBENZENO</t>
  </si>
  <si>
    <t>Flora</t>
  </si>
  <si>
    <t>Rod. Rio-Teresopolis, 1235 - Chácara Entrerios, Guapimirim - RJ, 25940-000</t>
  </si>
  <si>
    <t>Transporte Rodoviário de produto químico - Etilbenzeno</t>
  </si>
  <si>
    <t>Tombamento de equipamento com vazamento de produto.</t>
  </si>
  <si>
    <t>Transchemical Transportes e Logística LTDA</t>
  </si>
  <si>
    <t>22037107000147</t>
  </si>
  <si>
    <t>Julliana de Matos Peixoto Rodrigues</t>
  </si>
  <si>
    <t>(71) 98349-6807</t>
  </si>
  <si>
    <t>Processo sei nº 02001.003072/2025-91 (Emergência Ambiental: Acidente Ambiental)
Acionado a Ambipar, Seguro de Carga (Allianz)  e Seguro Ambiental (AKAD)</t>
  </si>
  <si>
    <t>Juliana de Matos Peixoto Rodrigues</t>
  </si>
  <si>
    <t>Transchemical Transporte e Logística LTDA</t>
  </si>
  <si>
    <t>Analista de Qualidade</t>
  </si>
  <si>
    <t>qualidade@ergolog.com.br</t>
  </si>
  <si>
    <t>No dia 28 de janeiro de 2025, às 10h50, foi detectada uma feição oleosa na face oeste de PPG1-B, originada de uma descarga de óleo diesel proveniente de uma linha de 4%u2019%u2019 de dreno da centrifuga para o tanque de rejeito.
Estima-se que cerca de 0,1 ml de diesel tenham alcançado o mar, através do cálculo do volume de óleo pelas dimensões da mancha.
Foram considerados os seguintes dados para o cálculo:
Mancha = 100% prateada;
Dimensões aproximadas de 1x1m (0,001x0,001 km) = Área Total de 0.0000010km²;
Presença de óleo em mancha prateada = 0,1 m³/km²
Volume de óleo (m³) = 0,0000001m³</t>
  </si>
  <si>
    <t>Volume de 0,0000001m3</t>
  </si>
  <si>
    <t>A linha de 4%u2019%u2019 foi isolada e o vazamento foi contido. Um reparo provisório foi realizado</t>
  </si>
  <si>
    <t>Processo sei nº 02001.003561/2025-42 (Emergência Ambiental: Acidente Ambiental)
A operação de drenagem foi parada imediatamente e um reparo foi realizado para conter o resíduo de óleo diesel.</t>
  </si>
  <si>
    <t>GERENTE DE MEIO AMBIENTE</t>
  </si>
  <si>
    <t>Pargo - PPG-1B</t>
  </si>
  <si>
    <t xml:space="preserve">Alto do Rodrigues </t>
  </si>
  <si>
    <t>Água</t>
  </si>
  <si>
    <t>0.434</t>
  </si>
  <si>
    <t>Poço 7-MAG-47-RN - MONTE ALEGRE - Alto do Rodrigues</t>
  </si>
  <si>
    <t>Durante a operação de injeção de vapor, às 05h28min do dia 28/01/2025, o operador de campo
identificou uma descarga de vapor com traços de emulsão oleosa no poço 7-MAG-47-RN. Ao
detectar a descarga, foi solicitada a imediata interrupção da injeção de vapor, pelo operador,
cessando completamente o fluxo.</t>
  </si>
  <si>
    <t>Provável falha de vedação do tamponamento (plug/bujão) instalado na cabeça de produção do poço.</t>
  </si>
  <si>
    <t>3R Poitugar S.A</t>
  </si>
  <si>
    <t>Elaine Janiele de Paiva</t>
  </si>
  <si>
    <t>Acionado o plano de emergência
- Interrompida a injeção de vapor no poço; - Comunicado a perda de barreira pelos canais
conforme procedimento; - Solicitado equipe para realizar limpeza industrial; - Solicitado
caminhão sugador para auxiliar na limpeza industrial.</t>
  </si>
  <si>
    <t>Processo sei nº 02001.003453/2025-70 (Emergência Ambiental: Acidente Ambiental)
ncidente já comunicado pelo Forms 265 (anexo). Informações da perda de contenção 1) 0,461m3
(emulsão oleosa) 2) Contenção secundária: não houve 3) BSW:99,24% Itens 4 a 8: N/A Informações da
descarga 1) Vol. (água/óleo): 0,437m3 (0,434 m3/0,003 m3) 2) Área atingida: Solo 3) BSW: 99,24% Itens
4 a 11: N/A 1) CSB afetado: primário ou secundário, com referência a fonte de potencial de fluxo mais
rasa: Secundário 2) GM ou procedimento de contingência a ser adotado, caso as operações sejam
prosseguidas mesmo com falha: Operação Paralisada 3) Operação que estava sendo realizada no
momento do incidente: Injeção de Vapor 1) Elementos que falharam do CSB: Cabeça de Produção. 2)
Fabricantes dos elementos que falharam: Sem condições de informar. 3) Natureza da falha: Provável
falha de vedação do tamponamento (plug/bujão) instalado na cabeça de produção do poço. 4) Tempo
estimado para correção da falha: 30 dias.</t>
  </si>
  <si>
    <t>7-MAG-47-RN</t>
  </si>
  <si>
    <t>5.52</t>
  </si>
  <si>
    <t>Área externa da Estação Coletora de Panelas</t>
  </si>
  <si>
    <t>No dia 28/01/2025 às 11:34, durante manobra operacional na Estação Coletora Panelas ocorreu
aumento de pressão na linha de transferência de óleo, resultando em perda de contenção
primária/ descarga significante de óleo de 6 m³ devido a desacoplamento da linha de conjunto
(LC) de 6" em fibra do satélite Sat.CP-1391 na chegada da Estação Coletora Panelas e parte desse
volume escoou pela rua pavimentada na parte externa da Estação Panelas, e pulverização em
pequeno trecho com vegetação. De imediato, foi mobilizada equipe pra fechamento no satélite
da LC, e poços foram alinhados para outra linha de conjunto. Não atingiu corpo hídrico. Área I
(área externa da estação) = 400 m²; Lâmina I = 0,003 m; Volume I = 400 m² x 0,003 m = 1,2 m³.
Volume II (cavidade causada pelo vazamento) = 4 m x 1,5 m x 0,8 m = 4,8 m³ Volume Total = 1,2
m³ + 4,8 m³ = 6 m³. BSW = 92 %.</t>
  </si>
  <si>
    <t>Causa provável em investigação e estão sendo avaliadas as possibilidades de alinhamento
indevido ou obstrução.</t>
  </si>
  <si>
    <t>Processo sei nº 02001.003462/2025-61 (Emergência Ambiental: Acidente Ambiental)
Despoluição em conclusão.</t>
  </si>
  <si>
    <t>0.045</t>
  </si>
  <si>
    <t>Plataforma Petrobras-48 (P-48), Campo de Caratinga, Bacia de Campos.</t>
  </si>
  <si>
    <t>Durante rotina operacional no início da noite do dia 28/01 foi observada uma iridescência pelo lado de BB (bombordo) da unidade. Durante dia 29/01 foram realizadas buscas com embarcações e sobrevoos, sem a identificação de feições oleosas na região. No dia 30/01 foi reportado novo avistamento de iridescência pela Unidade e, confirmado por sobrevoo, houve a identificação de uma feição. Reavaliamos os parâmetros operacionais não identificado anomalias até o momento. Uma amostra foi coletada para investigação e a unidade está em operação normal.</t>
  </si>
  <si>
    <t>Petrobras/UN-BC</t>
  </si>
  <si>
    <t>Acionado plano de emergência, ações de resposta em andamento</t>
  </si>
  <si>
    <t>Processo sei nº 02001.003540/2025-27 (Emergência Ambiental: Acidente Ambiental)
1) Volume da descarga: 0,045 m3; 2) Amostra coletada para análise.</t>
  </si>
  <si>
    <t>P-48</t>
  </si>
  <si>
    <t>0.06</t>
  </si>
  <si>
    <t>Campo de Frade, Bacia de Campos</t>
  </si>
  <si>
    <t>Durante a operação de recebimento de etanol da embarcação de apoio, houve a ruptura do mangote de transferência, resultando na descarga de aproximadamente 60 litros de etanol para o mar.</t>
  </si>
  <si>
    <t>PETRO RIO JAGUAR PETRÓLEO SA</t>
  </si>
  <si>
    <t>02031413000169</t>
  </si>
  <si>
    <t>Após a identificação da queda de pressão, o bombeio foi imediatamente interrompido e o mangote foi recolhido para avaliação.</t>
  </si>
  <si>
    <t>Pedro Henrique da Cunha Ferreira Mendes</t>
  </si>
  <si>
    <t>PRIO</t>
  </si>
  <si>
    <t>Engenheiro Ambiental</t>
  </si>
  <si>
    <t>sms@prio3.com.br</t>
  </si>
  <si>
    <t xml:space="preserve">Três Corações </t>
  </si>
  <si>
    <t>Detergente</t>
  </si>
  <si>
    <t>30</t>
  </si>
  <si>
    <t>Rio/córrego; Rio/córrego; Solo; Solo</t>
  </si>
  <si>
    <t>Polícia Rodoviária; Órgão Estadual ou Municipal de Meio Ambiente; IBAMA</t>
  </si>
  <si>
    <t>Rodovia Fernão Dias KM 738+428 Norte</t>
  </si>
  <si>
    <t>SEGUNDO INFORMAÇÕES, O VEÍCULO SEGUIA SOBRE FAIXA DOIS, SENTIDO NORTE, QUANDO O CONDUTOR PERDEU O CONTROLE DIRECIONAL SOBRE O VEÍCULO, CHOCOU CONTRA  A CANALETA DE ESCOAMENTO DO CANTEIRO LATERAL E EM SEGUIDA VEIO A TOMBAR, PARANDO COMO POSIÇÃO FINAL, TOMBADO LATERALMENTE TOMBADO SOBRE ACOSTAMENTO, PARCIAL TALUDE.</t>
  </si>
  <si>
    <t>SERGIO AUGUSTO DOS REIS</t>
  </si>
  <si>
    <t>(31) 98420-9712</t>
  </si>
  <si>
    <t>29/01/2025 05:54:25 PR04 - Orientação / Informação ao Usuário
29/01/2025 05:54:25 PR11 - Canalização / Sinalização 10 CONES
29/01/2025 05:55:05 PR34 - Flagrante não visualizado via CFTV
29/01/2025 06:24:00 PR16 - Acionamento de Polícia
29/01/2025 06:53:06 PR37 - Feito o registro fotográfico</t>
  </si>
  <si>
    <t>Processo sei nº 02001.003272/2025-43 (Emergência Ambiental: Acidente Ambiental)</t>
  </si>
  <si>
    <t>Yumi Caroline de Oliveira Segawa</t>
  </si>
  <si>
    <t>Empresa especializada em atendimento ; Órgão Estadual ou Municipal de Meio Ambiente; IBAMA</t>
  </si>
  <si>
    <t>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t>
  </si>
  <si>
    <t>Não recolhimento de todo material utilizado no abastecimento hidráulico, e não observação do operador do equipamento da
existência do vasilhame do produto ainda disposto inadequadamente.</t>
  </si>
  <si>
    <t>PORTO CENTRAL COMPLEXO INDUSTRIAL PORTUÁRIO S.A.,</t>
  </si>
  <si>
    <t>ALEXANDRE</t>
  </si>
  <si>
    <t>(27) 99695-0857</t>
  </si>
  <si>
    <t>A empresa adotou todos os meios necessários para combater o ocorrido, incluindo o monitoramento contínuo e a realização de rondas frequentes pela equipe de resposta a emergências na proximidade dos equipamentos. Essas ações visam a identificação imediata de qualquer anomalia, permitindo a implementação ágil de medidas corretivas e preventivas para mitigar riscos e evitar recorrências.</t>
  </si>
  <si>
    <t>0.00996; 0.29294</t>
  </si>
  <si>
    <t>NS-57 (DHIRUBHAI DEEPWATER KG2) em operação no poço 8-ATP-8D-RJS , Campo de Atapu, Bacia de Santos.</t>
  </si>
  <si>
    <t>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t>
  </si>
  <si>
    <t>Volume descarregado: 0,302 m³, da mistura de 0,293 m³ (97%) de água potável + 0,009 m³ (3%) de fluido hidráulico base aquosa ERIFON HD 603 HP</t>
  </si>
  <si>
    <t>Não estanqueidade do circuito de pressurização da função "ABRE UBSR" utilizando o POD Azul do BOP.</t>
  </si>
  <si>
    <t>Efetuado teste de estanqueidade da gaveta UBSR com 5600 psi na instalação do BOP e atestada estanqueidade da gaveta cega UBSR.</t>
  </si>
  <si>
    <t>[1] Volume descarregado: 0,302 m³, da mistura de 0,293 m³ (97%) de água potável + 0,009 m³ (3%) de fluido hidráulico base aquosa ERIFON HD 603 HP. Estimado pela variação no nível do tanque da unidade subsea. [2] Nome comercial: ERIFON HD 603 HP; [3] Composição química: conforme FISPQ; [4] ONU/IMDG: Não regulado; [5] Ambiente atingido: Mar; [6] Operação atual: Teste de instalação do BOP. A descarga está sendo comunicada sem a falha de BOP associada, a qual será adicionada em retificação posterior, juntamente com eventuais novas falhas constatadas durante os testes de instalação (quando o BOP é configurado como elemento de barreira).</t>
  </si>
  <si>
    <t xml:space="preserve">Augusto de Lima </t>
  </si>
  <si>
    <t>Magnesita</t>
  </si>
  <si>
    <t>km 899</t>
  </si>
  <si>
    <t>Em 01/02/2025 às 20:55 no Corredor Minas Bahia da Ferrovia Centro Atlântica, no município de Augusto de Lima/MG, a composição C558, Km 889+000 veio a tombar 3 vagões, adernar 1 e descarrilar outros 6 vagões. Trem composto por 02 locomotivas e 24 vagões sendo 6 britas e 18 magnesita. Os vagões tombados carregavam magnesita.</t>
  </si>
  <si>
    <t>Houve vazamento de carga, porém ainda sem condições de mensurar a quantidade.</t>
  </si>
  <si>
    <t>A equipe de emergência ICS Parakletos e equipe de atendimento da FCA estão atuando no local.</t>
  </si>
  <si>
    <t>Weliton alves</t>
  </si>
  <si>
    <t>(37) 99867-4965</t>
  </si>
  <si>
    <t>O maquinista encontra-se sem bem. 
O local, conforme mapa em anexo, está em zona rural. Curso d%u2019água mais próximo a cerca de 600m do local.
APA Municipal Serra do Cabral Augusto de Lima está 1,5km do local.</t>
  </si>
  <si>
    <t>Plataforma; Embarcação</t>
  </si>
  <si>
    <t>outro produto</t>
  </si>
  <si>
    <t>0.015</t>
  </si>
  <si>
    <t>FPSO SEPETIBA (FPSTB), Campo de Mero, Bacia de Santos.</t>
  </si>
  <si>
    <t>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t>
  </si>
  <si>
    <t>descarga menor para o mar (0,015 m3) de produto químico.</t>
  </si>
  <si>
    <t>Rompimento de uma das pernas da eslinga. Em investigação.</t>
  </si>
  <si>
    <t>O refil foi recolhido para o convés da plataforma e decantado para o tanque da unidade.</t>
  </si>
  <si>
    <t>1) Situação normalizada; 2) Não houve dano à embarcação; 3) Volume descarregado (em m3): 0,015; 4) Nome comercial e/ou nomenclatura química do material com alto potencial de dano: Scaletreat 14347; 5) Composição química do material com alto potencial de dano: DETA-Fosfonato em água; 6) Descrição da classificação e subclasse ONU (Organização das Nações Unidas) ou IMDG (International Maritime Dangerous Goods) do material, caso aplicável: Não aplicado;</t>
  </si>
  <si>
    <t>No dia 01 de fevereiro de 2025, às 17h15, foi identificado pelo operador de utilidades durante ronda de fim de turno um vazamento de diesel proveniente da válvula do dreno da turbina-C no piso B3P face sul. A válvula encontrava-se na posição aberta, estima-se um vazamento de aproximadamente 20 litros contidos no skid e que aproximadamente 0,4L de diesel tenham alcançado o mar, através do cálculo do volume de óleo pelas dimensões da mancha.  
Foram considerados os seguintes dados para o cálculo: Mancha = 100% prateada; 
Dimensões aproximadas de 400mx10m (0,4x0,01 km) = Área Total de 0.004 km²;
Presença de óleo em mancha prateada = 0,1 m³/km² 
Volume de óleo (m³) = 0,0004m3</t>
  </si>
  <si>
    <t>Óleo diesel - volume de óleo de 0,0004m3</t>
  </si>
  <si>
    <t>O operador de utilidade rapidamente fechou a válvula e realizou o comunicado ao seu supervisor. O OIM acionou a equipe de HSE que mobilizou a equipe do PEI iniciando a contenção e limpeza do local.</t>
  </si>
  <si>
    <t>n/a</t>
  </si>
  <si>
    <t>0.000489</t>
  </si>
  <si>
    <t>Caixa de junção da UEH_PNA-1/ESDV MIS-MRL-01, PLATAFORMA DE NAMORADO 1 (PNA-1), Campo de Namorado, Bacia de Campos.</t>
  </si>
  <si>
    <t>Durante inspeção por ROV, foi identificado um vazamento de fluido hidráulico Transaqua DW (Castrol) na extremidade bujonada da mangueira 3, da caixa de junção da ESDV 14 do gasoduto MIS-MRL-01/PNA-1. Descarga estimada em 0,000489 m³ para o mar.</t>
  </si>
  <si>
    <t>Descarga estimada em 0,000489 m³ para o mar.</t>
  </si>
  <si>
    <t>Verificado que a mangueira está desconecta da alimentação de fluido na saída da unidade hidráulica. Desta forma, não existe possibilidade de alimentação de fluido para a mangueira do umbilical. Avaliada a possibilidade de reaperto na mangueira, porém isso demanda fabricação de ferramenta. O corte e bujonamento não impediria o descarte do fluido, limitado ao volume total de 0,489 l. Realizar o acompanhamento periódico do escape com ROV.</t>
  </si>
  <si>
    <t>O volume estimado foi o máximo que pode ser vazado, haja vista que visualmente o fluxo (merejamento) tem dificuldade de ser medido, devido a pequena dimensão.</t>
  </si>
  <si>
    <t>Fluido Sintético de perfuração</t>
  </si>
  <si>
    <t>0.0563</t>
  </si>
  <si>
    <t>Poço 8-ESP-27HP-RJ, Campo de Espadarte, Bacia de Campos.</t>
  </si>
  <si>
    <t>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t>
  </si>
  <si>
    <t>Descarga menor de possível fluido sintético de perfuração: 0,037 m3.</t>
  </si>
  <si>
    <t>Direcionada embarcação RSV Paulo Cunha para efetuar inspeção, drenagem dos pontos com acúmulo de fluido e coleta de amostra.</t>
  </si>
  <si>
    <t>Retificado COMUNICAÇÃO INICIAL DE INCIDENTE (CI) Código UN-BC-3063-V2
1) Provável fluido de perfuração (base parafínica); 2) Foi identificado durante o monitoramento pela embarcação AHTS Far Sagaris escape de 30 bolhas por minuto.</t>
  </si>
  <si>
    <t xml:space="preserve">Gouveia </t>
  </si>
  <si>
    <t>RESÍDUO PERIGOSO, SÓLIDO, N.E.</t>
  </si>
  <si>
    <t>Rodovia MGC 259, KM 495</t>
  </si>
  <si>
    <t>Resíduos sólidos classes I e II A</t>
  </si>
  <si>
    <t>BREVE DESCRIÇÃO DA OCORRÊNCIA: Segundo informações repassadas ao NEA, no dia 03/02/2025, por volta das 20:00 horas, ocorreu tombamento de veículo seguido de queda/derramamento da carga. Produto no solo, junto à encosta da rodovia. Empresa de pronto atendimento no local, ficando responsável pelos procedimentos de limpeza da área afetada pelo acidente. Sem recursos hídricos nas proximidades. Obs: comunicado feito pela empresa através de e- mail. NEA tomando conhecimento do fato no dia 05/02/2025 às 14:35 horas.</t>
  </si>
  <si>
    <t>Limpeza</t>
  </si>
  <si>
    <t xml:space="preserve">Bernardo Berga Calixto </t>
  </si>
  <si>
    <t>bernardo.calixto@ibama.gov.br</t>
  </si>
  <si>
    <t>Empresa especializada em atendimento ; Órgão Estadual ou Municipal de Meio Ambiente</t>
  </si>
  <si>
    <t>Avenida Filomena Cartafina, próximo ao número 900</t>
  </si>
  <si>
    <t>Queda e derramamento do produto ( Herbicida) que se encontrava no interior de bombonas na pista e no solo,</t>
  </si>
  <si>
    <t>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t>
  </si>
  <si>
    <t>Terrad'or 339 SC - Herbicida | NÚMERO ONU: 3082| CLASSE DE RISCO: 9</t>
  </si>
  <si>
    <t>ANALISTA</t>
  </si>
  <si>
    <t>Água Produzida</t>
  </si>
  <si>
    <t>15</t>
  </si>
  <si>
    <t>Estação Central Bonsucesso, Carmópolis-SE</t>
  </si>
  <si>
    <t>Ocorrência de descarga de óleo ou mistura oleosa
Perda de contenção primária maior de água produzida</t>
  </si>
  <si>
    <t>No dia 07/02/2025 às 13:15, foi observada perda de contenção primária maior/descarga maior de água produzida de 15m³ na Estação Central de Bonsucesso devido a uma manobra de máquina escavadeira de grande porte. A ação resultou no rompimento da linha de 6%u201D de descarte de água produzida de Sítio Novo/Jordão em Bonsucesso, próximo ao entroncamento das estações. O vazamento ficou contido em vala escavada para construção de nova linha.</t>
  </si>
  <si>
    <t>O vazamento ficou contido em vala escavada para construção de nova linha.</t>
  </si>
  <si>
    <t>Acionamento da Gerência de Operações. Acionamento da Supervisão/Coordenação. Acionamento da Equipe de
Despoluição</t>
  </si>
  <si>
    <t>Acionado o plano de emergência Linha impactada e demais foram fechadas e drenadas. Acionamento da Gerência de
Operações. Acionamento da Supervisão/Coordenação. Acionamento da Equipe de Despoluição</t>
  </si>
  <si>
    <t>SECOATE/COATE/CENEAC/IBAMA</t>
  </si>
  <si>
    <t>0.01</t>
  </si>
  <si>
    <t>Poço terrestre. Laboratório - Estação de Pilar</t>
  </si>
  <si>
    <t>Caixa de efluentes do laboratório - Estação de Pilar</t>
  </si>
  <si>
    <t>Acionamento da equipe de limpeza para remoção do solo possivelmente contaminado; Acionamento da equipe de meio ambiente para avaliação da área; Acionamento da equipe de Transporte de Cargas para esgotamento do material da caixa de efluentes.</t>
  </si>
  <si>
    <t>Ao passar pela lateral de acesso à área de análises químicas, foi observada uma mancha de óleo no solo, possivelmente proveniente da caixa de efluentes do laboratório.</t>
  </si>
  <si>
    <t xml:space="preserve">Rio de Janeiro </t>
  </si>
  <si>
    <t>População afetada/evacuada; Atmosfera; Outro(s)</t>
  </si>
  <si>
    <t>Denúncia; Outra(s) fonte(s)</t>
  </si>
  <si>
    <t>Rua Bertichen, 75</t>
  </si>
  <si>
    <t>Empresa Sumatex Produtos Químicos</t>
  </si>
  <si>
    <t>Forte cheiro de produto químico pesado.</t>
  </si>
  <si>
    <t>Transferência de líquidos dos caminhões a reservatórios ou outro motivo não identificado.</t>
  </si>
  <si>
    <t>Houve vazamento de líquidos aos quintais das casas vizinhas a indústria pelo solo (passou por baixo do muro). A indústria fez reparos nas casas com cimento.</t>
  </si>
  <si>
    <t>Sumatex Produtos Químicos</t>
  </si>
  <si>
    <t>30927990000179</t>
  </si>
  <si>
    <t>O forte cheiro de produto químico pelo ar das redondezas da indústria causava náuseas e dor de cabeça.</t>
  </si>
  <si>
    <t>CARLOS ALBERTO DE CARVALHO FILHO</t>
  </si>
  <si>
    <t>MS/INCA</t>
  </si>
  <si>
    <t>Servidor Público</t>
  </si>
  <si>
    <t>carlinhoscacf@gmail.com</t>
  </si>
  <si>
    <t>Refinaria</t>
  </si>
  <si>
    <t>Explosão/incêndio</t>
  </si>
  <si>
    <t>População afetada/evacuada</t>
  </si>
  <si>
    <t>Corpo de Bombeiros; Órgão Estadual ou Municipal de Meio Ambiente</t>
  </si>
  <si>
    <t>Rua Campo da Ribeira, 51 - Ribeira, Rio de Janeiro - RJ</t>
  </si>
  <si>
    <t>Incêndio na fábrica da empresa  COSAN LUBRIFICANTES E ESPECIALIDADES SA, localizada na Ilha do Governador</t>
  </si>
  <si>
    <t>Incêndio atingiu fábrica de óleo da empresa Moove, na Ilha do Governador, na Zona Norte do Rio.
Ainda não há informações sobre feridos. Moradores relataram explosões.</t>
  </si>
  <si>
    <t>Incêndio atingiu fábrica de óleo da empresa Moove, na Ilha do Governador, na Zona Norte do Rio.
Ainda não há informações sobre feridos. Moradores relataram explosões.
O Instituto Estadual do Ambiente (Inea) foi acionado para avaliar possíveis danos ambientais provocados pelo incêndio.
65 bombeiros militares de 15 unidades da corporação foram para o local. Fumaça escura e espessa pode ser vista de diferentes pontos da Região Metropolitana.
Em nota, a empresa Moove afirmou que a fábrica estava inoperante neste sábado e que não há registro de vítimas.</t>
  </si>
  <si>
    <t>Moradores relataram explosões durante a tarde e disseram que precisaram sair de casa</t>
  </si>
  <si>
    <t>COSAN LUBRIFICANTES E ESPECIALIDADES SA</t>
  </si>
  <si>
    <t>33000092000169</t>
  </si>
  <si>
    <t>Às 18h20, os bombeiros informaram que o fogo estava controlado, mas que o trabalho continuará durante a noite e também durante todo o domingo (9) para garantir o resfriamento das áreas não atingidas e evitar a propagação do incêndio</t>
  </si>
  <si>
    <t>65 bombeiros militares de 15 unidades da corporação foram para o local.</t>
  </si>
  <si>
    <t>https://g1.globo.com/globonews/jornal-globonews/video/incendio-de-grandes-proporcoes-ja-dura-seis-horas-no-rj-13327027.ghtml
https://economia.uol.com.br/noticias/estadao-conteudo/2025/02/08/incendio-em-fabrica-da-moove-na-ilha-do-governador-rj-e-de-grande-proporcao-e-sem-vitima.htm</t>
  </si>
  <si>
    <t>SECOATE/ COATE/ CENEAC/DIRO</t>
  </si>
  <si>
    <t>Moove</t>
  </si>
  <si>
    <t>0.074</t>
  </si>
  <si>
    <t>1.273</t>
  </si>
  <si>
    <t>Linha de Produção do poço 7-CAM966-RN - Canto do Amaro</t>
  </si>
  <si>
    <t>3R POTIGUAR S.A</t>
  </si>
  <si>
    <t>Equipe da própria empresa</t>
  </si>
  <si>
    <t>Seguido fluxo de comunicação de emergência; Comunicado a supervisão; Instalação da abraçadeira; Acionado serviço para limpeza industrial; Substituição de trecho.</t>
  </si>
  <si>
    <t>Durante ronda no campo, Operador identificou descarga de emulsão em linha de produção do poço 7-CAM-966-RN.</t>
  </si>
  <si>
    <t xml:space="preserve">Flavia Alves De Lima Paiva </t>
  </si>
  <si>
    <t>flavia.paiva@ibama.gov.br</t>
  </si>
  <si>
    <t>2.46</t>
  </si>
  <si>
    <t>Solo; Outro(s)</t>
  </si>
  <si>
    <t>Outra(s); Órgão Estadual ou Municipal de Meio Ambiente</t>
  </si>
  <si>
    <t>Locação do poço 7-CP-407-SE</t>
  </si>
  <si>
    <t>Falha de integridade em linha de fibra.</t>
  </si>
  <si>
    <t>região brejosa</t>
  </si>
  <si>
    <t>equipe da empresa</t>
  </si>
  <si>
    <t>Acionado o plano de emergência
Barreiras seafenses foram utilizadas, evitando maiores impactos. Acionamento da Gerência de Operações. Acionamento da Supervisão/Coordenação. Acionamento da Equipe de Despoluição.</t>
  </si>
  <si>
    <t>No dia 08/02/2025 às 23:50, durante ronda de rotina operacional foi identificado na locação do CP-407 perda de contenção primária significante/descarga significante de 2,46 m³ de água produzida devido a falha de integridade em linha de 8%u201D de fibra de vidro (Adutora-02 da Estação Coletora Jericó). Após constatação da descarga, o descarte de água da Estação foi paralisado para sanar vazamento. Parte do volume vazado ficou acumulado em cavidade originada pela perda de contenção, e restante escoou no solo da locação, atingindo acúmulo de água pluvial (região brejosa). 2 barreiras seafenses foram utilizadas, evitando maiores impactos. Volume I (cavidade causada pelo vazamento) = 2 m x 1,5 m x 0,8 m = 2,4 m³ Área II (área alagada com seafense) = 60 m²; Lâmina I = 0,001 m; Volume I = 60 m² x 0,001 m = 0,06 m³. Volume Total = 2,4 m³ + 0,06 m³ = 2,46 m³</t>
  </si>
  <si>
    <t>0.028</t>
  </si>
  <si>
    <t>FPSO CIDADE DE ITAGUAÍ (FPSO CIG) - Campo de Tupi, Bacia de Santos</t>
  </si>
  <si>
    <t>FPSO CIDADE DE ITAGUAÍ</t>
  </si>
  <si>
    <t>Descarga de 0,028 m3 de fluido hidráulico base água provocada pelo desprendimento da mangueira de suprimento de HP2 do UEH de sua conexão com a TUTU plate do poço no riser balcony. O fluido escorreu pelo costado do navio e atingiu o mar.</t>
  </si>
  <si>
    <t>Desprendimento da mangueira de suprimento de HP2 do UEH de sua conexão com a TUTU plate.</t>
  </si>
  <si>
    <t>Suprimento de fluido hidráulico da HP2 do poço 7-LL-36-RJS bloqueado e isolado (certificado emitido) com cessamento da descarga.</t>
  </si>
  <si>
    <t>[1] Volume descarregado: 0,028 m3. [2] Área atingida: mar. [3] Nome comercial e/ou nomenclatura química da substância: Oceanic HW 525 P. [4] Composição química da substância: etilenoglicol (20% - 30%) e 2-butoxietanol (1,6% - 2,4%). [5] Descrição da classificação e subclasse ONU ou IMDG da substância, caso aplicável: não regulamentado como produto perigoso. Comunicado pelo CAEME UN-BS 3083</t>
  </si>
  <si>
    <t>1.0E 5</t>
  </si>
  <si>
    <t>SS-79 (LONE STAR) - Campo de Barracuda, Bacia de Campos</t>
  </si>
  <si>
    <t>SS-79 (LONE STAR)</t>
  </si>
  <si>
    <t>Durante o teste de pressão com ar comprimido para verificar a estanqueidade da mangueira que seria utilizada no recebimento de diesel da embarcação fornecedora, foi identificado pelo observador e executante do recebimento um ruído acompanhado da liberação de vapor. Imediatamente, a mangueira foi despressurizada, desconectada e devolvida à sonda. Observou-se uma pequena mancha de diesel no mar, com aproximadamente um metro de diâmetro e volume estimado, pela unidade, em 10 ml (0,000010 m³). A mangueira foi substituída por outra, que já se encontra pronta para uso.</t>
  </si>
  <si>
    <t>Furo no mangote de transferência de diesel.</t>
  </si>
  <si>
    <t>Interrompida a transferência de diesel entre a embarcação e a sonda. Substituído mangote e realizada a transferência de diesel sem intercorrências.</t>
  </si>
  <si>
    <t>A mangueira estava vazia, pois ao término de toda operação de recebimento de diesel, o procedimento é esvaziar a linha com bombeio de ar comprimido com o mangote ainda conectado à embarcação fornecedora. Ao final do evento, a mancha formada pelo vazamento se dispersou rapidamente. Utilizado método do Acordo de Bonn para o memorial de cálculo: aparência do óleo arco-íris, com 1 m de diâmetro e 10 micrômetro de espessura. Área Atingida: Mar territorial Produto: óleo diesel Volume: 0,00001 m3. Comunicado pelo CAEME POÇOS/SM 3085</t>
  </si>
  <si>
    <t>1.5E 5</t>
  </si>
  <si>
    <t>Navio Sonda operando no poço 7-BR-86DA-RJS - Campo de Barracuda.</t>
  </si>
  <si>
    <t>Navio Sonda operando no poço 7-BR-86DA-RJS.</t>
  </si>
  <si>
    <t>Durante recebimento de óleo diesel foi observado gotejamento de diesel na conexão da mangueira da sonda, atingindo o mar.</t>
  </si>
  <si>
    <t>Falha na vedação da conexão do mangote.</t>
  </si>
  <si>
    <t>Petróleo Brasileiro S/A - PETROBRAS</t>
  </si>
  <si>
    <t>3300016710075</t>
  </si>
  <si>
    <t>A transferência de diesel foi interrompida e a mangueira foi desconectada.</t>
  </si>
  <si>
    <t>[1] Volume descarregado: 0,000015 m3. [2] Estimativa do volume: vazamento com frequência de uma gota a cada 2 segundos. O vazamento durou 10 minutos, totalizando 300 gotas (15 ml). [3] Área atingida: mar.</t>
  </si>
  <si>
    <t>VALARIS DS-8</t>
  </si>
  <si>
    <t xml:space="preserve">São Gonçalo do Sapucaí </t>
  </si>
  <si>
    <t>32</t>
  </si>
  <si>
    <t>Outra(s); Órgão Estadual ou Municipal de Meio Ambiente; IBAMA</t>
  </si>
  <si>
    <t>RODOVIA FERNÃO DIAS KM 792 SUL</t>
  </si>
  <si>
    <t>CONFORME VISUALIZADO VIA CFTV, A CARRETA TRAFEGAVA SENTIDO SUL SOBRE FAIXA 1, APARENTEMENTE A CARGA PUXOU QUANDO O CAMINHÃO ADENTROU A CURVA E HOUVE O DERRAMAMENTO DE CARGA SOBRE FAIXA 1 EM AMBOS OS SENTIDOS.</t>
  </si>
  <si>
    <t>HELTON DIONE DOS SANTOS -  CONSTRUCAL</t>
  </si>
  <si>
    <t>07514792000161</t>
  </si>
  <si>
    <t>EQUIPE EMERGENCIAL (CONSERVA 2).</t>
  </si>
  <si>
    <t>EDER</t>
  </si>
  <si>
    <t>(35) 99859-0000</t>
  </si>
  <si>
    <t>10/02/2025 07:05:31	PR12 - Sinalização final de fila   	T-06/ BONECO BANDEIRA 
10/02/2025 07:13:51	PR36 - Backup CFTV na rede         	                      
10/02/2025 07:13:53	PR10 - Evento acompanhado pelo CFTV	CFTV Nº 148           
10/02/2025 07:29:15	PR16 - Acionamento de Polícia      	                      
10/02/2025 08:12:06	PR37 - Feito o registro fotográfico</t>
  </si>
  <si>
    <t>THALYSON PAULINO DE PAULA</t>
  </si>
  <si>
    <t>ARTERIS FERNÃO DIAS</t>
  </si>
  <si>
    <t>LIDER DE CCO</t>
  </si>
  <si>
    <t>thalyson.paula@arteris.com.br</t>
  </si>
  <si>
    <t xml:space="preserve">Arapoti </t>
  </si>
  <si>
    <t>Explosão/incêndio; Derramamento de líquidos</t>
  </si>
  <si>
    <t>Outra(s); Empresa especializada em atendimento ; Polícia Rodoviária; Corpo de Bombeiros; Defesa Civil</t>
  </si>
  <si>
    <t>Rodovia PR-092 (Rodovia Gov. Parigot de Souza) - Km 218+516 Norte - Arapoti/PR.</t>
  </si>
  <si>
    <t>Colisão lateral entre caminhão que transportava CBUQ e caminhão-tanque com líquido derivado de petróleo (supostamente NAFTA).</t>
  </si>
  <si>
    <t>Colisão entre dois caminhões, seguido de vazamento de líquido inflamável e incêndio.</t>
  </si>
  <si>
    <t>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t>
  </si>
  <si>
    <t>Suspeita-se após o combate ao incêndio e resfriamento do local, parte do efluente tenha atingido uma das entradas da rede de águas pluviais.</t>
  </si>
  <si>
    <t>Transportadora Monster</t>
  </si>
  <si>
    <t>23824278000189</t>
  </si>
  <si>
    <t>SILCON - Emergência Ambiental</t>
  </si>
  <si>
    <t>Elton Larantina</t>
  </si>
  <si>
    <t>(47) 99998-4747</t>
  </si>
  <si>
    <t>Fechamento dos dois sentidos da pista; combate ao incêndio; resfriamento do local; limpeza, transbordo da carga e remoção dos veículos.</t>
  </si>
  <si>
    <t>Equipe de emergências ambientais da empresa responsável providenciou a limpeza do local com o transbordo da carga residual.</t>
  </si>
  <si>
    <t>EPR LITORAL PIONEIRO S.A.</t>
  </si>
  <si>
    <t>EPR LITORAL PIONEIRO S.A</t>
  </si>
  <si>
    <t>SETOR DE MEIO AMBIENTE DA CONCESSIONÁRIA</t>
  </si>
  <si>
    <t>cassia.padilha@eprlpioneiro.com.br</t>
  </si>
  <si>
    <t>FPSO Cidade de Itajaí, Campo de Baúna - Bloco BM-S-40 - Bacia de Santos</t>
  </si>
  <si>
    <t>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t>
  </si>
  <si>
    <t>Vazamento de 15 litros de Óleo Hidráulico MOBIL DTE 10 EXCEL 46 ao mar. De acordo com a Ficha de Informações de Segurança de Produtos Químicos (FISPQ) o produto em questão não apresenta riscos significativos para o meio ambiente.</t>
  </si>
  <si>
    <t>Falha mecânica no bloco hidráulico do freio do guindaste de proa.</t>
  </si>
  <si>
    <t>Vazamento de Óleo Hidráulico MOBIL DTE 10 EXCEL 46 ao mar. De acordo com a Ficha de Informações de Segurança de Produtos Químicos (FISPQ) o produto em questão não apresenta riscos significativos para o meio ambiente.</t>
  </si>
  <si>
    <t>Karoon Petróleo &amp; Gás LTDA</t>
  </si>
  <si>
    <t>09347916000197</t>
  </si>
  <si>
    <t>Altera &amp; Ocyan</t>
  </si>
  <si>
    <t>Romario Neto</t>
  </si>
  <si>
    <t>(47) 33901-580</t>
  </si>
  <si>
    <t>As ações iniciais tomadas foram o acionamento do Kit SOPEP para limpeza do convés e suspensão das operações do Guindaste de proa até conclusão das investigações e reparos obrigatórios. O volume de Óleo Hidráulico MOBIL DTE 10 EXCEL 46 vazado ao mar se dispersou naturalmente.</t>
  </si>
  <si>
    <t>A FISPQ do produto é encaminhada em anexo. De acordo com o documento, o produto em questão não apresenta riscos significativos para o meio ambiente.</t>
  </si>
  <si>
    <t xml:space="preserve">KAROON PETRLEO </t>
  </si>
  <si>
    <t>Head de HSSE, Sustentabilidade e P,D&amp;I</t>
  </si>
  <si>
    <t>ricardo.canela@karoonenergy.com</t>
  </si>
  <si>
    <t>FPSO Cidade de Itajaí</t>
  </si>
  <si>
    <t>ÓLEO HIDRÁULICO MOBIL DTE 10 EXCEL 46 FISPQ N°: 7087042XBR</t>
  </si>
  <si>
    <t>Fluido Hidráulico;  Água</t>
  </si>
  <si>
    <t>0.032; 1.041</t>
  </si>
  <si>
    <t>NS-40 (DEEPWATER CORCOVADO), 7-JUB-74D-ESS, Campo de Jubarte. Número IMO 9472995.</t>
  </si>
  <si>
    <t>NS-40 (DEEPWATER CORCOVADO)</t>
  </si>
  <si>
    <t>Durante a preparação para o tratamento ácido da zona intermediária, identificou-se uma entrada anormal de bombas da HPU (unidade hidráulica) do BOP, ocorrendo uma vez a cada 7 minutos quando a válvula submarina interna do tramo inferior da linha de Kill - LIK (Lower Inner Kill) estava aberta. Realizou-se uma inspeção com ROV, que visualizou descarga de fluido hidráulico base água pelo acumulador do close assist da LIK, tanto para o POD azul quanto para o amarelo. Identificou-se que, ao fechar a válvula LIK, a frequência de partida das bombas da HPU normalizou para uma vez a cada 3 a 4 horas. A descarga foi paralisada.</t>
  </si>
  <si>
    <t>O ROV foi mergulhado para inspecionar o BOP no fundo. Durante a investigação, identificou-se e bloqueou-se a função com vazamento. Foi elaborada uma gestão de mudança para avaliar os riscos do prosseguimento das operações, considerando tanto a falha recém identificada quanto as falhas pré-existentes.</t>
  </si>
  <si>
    <t>[1] Volume descarregado: 1,073 m³ de mistura com 97% de água (1,041 m3) + 3% de Erifon (0,032 m3), estimado em 81 partidas da HPU com consumo de 0,0132 m³/partida; [2] Área atingida: mar aberto, além de 12 MN da costa, em subsuperfície; [3] Nome comercial: ERIFON HD603 HP; [4] Composição química: conforme item 3 da FISPQ; [5] Número ONU: Não classificado como perigoso para o transporte nos diferentes modais (Quantidade Reportável: 882,0 Litros); [6] Último teste do BOP: 12/02/2025; [7] Parte do sistema onde ocorreu a falha: Conjunto do Sistema de Choke e Kill. O BOP será retirado até a superfície para reparo com previsão até 28/02/2025, antes da navegação para o próximo poço.</t>
  </si>
  <si>
    <t>BMAC - Píer 1 Lado Mar, Imbetiba,</t>
  </si>
  <si>
    <t>Durante o processo de atracação da embarcação A.H. Liguria, que presta serviços à gerência LOEP/LOFF/OPMAR/OPTO, foram verificadas manchas escuras de aspecto oleoso na água ao longo do costado do navio. Neste primeiro momento, não foi possível estimar o volume da
substância, mas constatou-se que a mancha cobria uma área de aproximadamente 60 m². O resíduo apresentava consistência viscosa, coloração acinzentada e aparência muito semelhante à de lama oleosa</t>
  </si>
  <si>
    <t>Durante o processo de atracação da embarcação</t>
  </si>
  <si>
    <t>Petrobrás</t>
  </si>
  <si>
    <t>FELIPE GOES BEZERRA</t>
  </si>
  <si>
    <t>2732951305</t>
  </si>
  <si>
    <t>FORAM TOMADAS OUTRAS PROVIDÊNCIAS, A SABER: Iniciou-se o combate ao material encontrado na água utilizando mantas absorventes e barreiras de contenção. Simultaneamente, foram coletadas amostras de água.</t>
  </si>
  <si>
    <t>Processo sei nº 02001.007130/2025-55 (Emergência Ambiental: Acidente Ambiental)
No momento da atracação, não havia nenhuma operação de carga ou descarga sendo realizada no píer. O Fiscal operacional do Porto foi a bordo da embarcação e não encontrou vestígios que pudessem ter ligação com o resíduo encontrado no costado.</t>
  </si>
  <si>
    <t>Embarcação A.H. Liguria</t>
  </si>
  <si>
    <t>Manchas escuras de aspecto oleoso</t>
  </si>
  <si>
    <t xml:space="preserve">Campo Florido </t>
  </si>
  <si>
    <t>ÁLCOOL ETÍLICO</t>
  </si>
  <si>
    <t>1000</t>
  </si>
  <si>
    <t>BR-262/MG, KM 883, LESTE</t>
  </si>
  <si>
    <t>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t>
  </si>
  <si>
    <t>TRANSPORTES TRANSVIDAL SA</t>
  </si>
  <si>
    <t>05220925000323</t>
  </si>
  <si>
    <t>EQUIPE OPERACIONAL DA CONCESSIONÁRIA TRIUNFO CONCEBRA ATUANDO NO LOCAL.
AMBIPAR EM DESLOCAMENTO</t>
  </si>
  <si>
    <t>O TRANSPORTADOR ACIONOU A AMBIPAR E ESTÁ EM DESLOCAMENTO PARA O LOCAL</t>
  </si>
  <si>
    <t xml:space="preserve">Rio Claro </t>
  </si>
  <si>
    <t>Farelo de soja;  Fertilizante</t>
  </si>
  <si>
    <t>30; 80</t>
  </si>
  <si>
    <t>T; T</t>
  </si>
  <si>
    <t>KM 137+000</t>
  </si>
  <si>
    <t>Vazamento ocorreu dentro da faixa de domínio rumo</t>
  </si>
  <si>
    <t>Vazamento de soja e fertilizante</t>
  </si>
  <si>
    <t>Evento caracterizado por vandalismo e abertura de 2 vagões carregados com soja e fertilizante, em decorrência de ataque criminoso</t>
  </si>
  <si>
    <t>Evento ocorreu dentro da faixa de domínio rumo</t>
  </si>
  <si>
    <t>Rumo Malha Paulista S.A</t>
  </si>
  <si>
    <t>Sem informações adicionais</t>
  </si>
  <si>
    <t>Pedro Henrique Afonso</t>
  </si>
  <si>
    <t>pedro.afonso@rumolog.com</t>
  </si>
  <si>
    <t xml:space="preserve">Orlândia </t>
  </si>
  <si>
    <t>ÁCIDO SULFÚRICO</t>
  </si>
  <si>
    <t>28000</t>
  </si>
  <si>
    <t>KG</t>
  </si>
  <si>
    <t>Empresa especializada em atendimento ; Polícia Rodoviária</t>
  </si>
  <si>
    <t>Rodovia Anhanguera KM376</t>
  </si>
  <si>
    <t>Vazamento de Acido Sulfúrico Rodovia Anhanguera.</t>
  </si>
  <si>
    <t>Brasinter Produtos Quimicos Ltda</t>
  </si>
  <si>
    <t>55243570000102</t>
  </si>
  <si>
    <t>ECO Responder Atendimento Emergencial | Jefferson Scursoni Coordenador Operacional e Bruna Alves - Vice coordenadora do PAE</t>
  </si>
  <si>
    <t>119969227723</t>
  </si>
  <si>
    <t>(18) 99784-3953</t>
  </si>
  <si>
    <t>Apoio para isolamento da área e contenção do local até a chegada do socorro especializado.</t>
  </si>
  <si>
    <t>BRASINTER PRODUTOS QUIMICOS LTDA</t>
  </si>
  <si>
    <t>Vice coordenadora do PAE - Gerente de Operações</t>
  </si>
  <si>
    <t>18997843953</t>
  </si>
  <si>
    <t>bruna.alves@grupobrasinter.com.br</t>
  </si>
  <si>
    <t xml:space="preserve">Caetité </t>
  </si>
  <si>
    <t>MATERIAL RADIOATIVO, BAIXA ATIVIDADE ESPECÍFICA</t>
  </si>
  <si>
    <t>0.5</t>
  </si>
  <si>
    <t>Fazenda Cachoeira S/N</t>
  </si>
  <si>
    <t>Rompimento de tubulação</t>
  </si>
  <si>
    <t>INB</t>
  </si>
  <si>
    <t>00322818003570</t>
  </si>
  <si>
    <t>A própria INB atuou no local.</t>
  </si>
  <si>
    <t>Roberto Rebelo de Castro</t>
  </si>
  <si>
    <t>(77) 34544-850</t>
  </si>
  <si>
    <t>Paralisação imediata do bombeamento. Coleta de solo para análise.</t>
  </si>
  <si>
    <t>INB INDSTRIAS NUCLEARES DO BRASIL S.A.</t>
  </si>
  <si>
    <t>Guilherme Turon Rocha</t>
  </si>
  <si>
    <t>gsram@inb.gov.br</t>
  </si>
  <si>
    <t>Rodovia Fernão Dias KM 640 - SANTO ANTONIO DO AMPARO/MG</t>
  </si>
  <si>
    <t>RODOVIA FERNÃO DIAS KM 640 - SANTO ANTONIO DO AMPARO MG</t>
  </si>
  <si>
    <t>TINER</t>
  </si>
  <si>
    <t>SEGUNDO INFORMAÇÕES CARRETA SEGUIA SENTIDO NORTE, QUANDO CONDUTOR ALEGA PERDEU CONTROLE DIRECIONAL VINDO A CAIR NA CANALETA VINDO O SADER A PUXAR E CARRETA VEIO A TOMBAR, PERMANECENDO TOMBADO PELO ACOSTAMENTO E PARCIAL FAIXA 2 COMO FINAL.</t>
  </si>
  <si>
    <t>PEQUENA QUANTIA DO TOTAL DA CARGA CAIU SOBRE SOLO. 
NÃO FOI POSSIVEL PRECISAR A QUANTIDADE</t>
  </si>
  <si>
    <t>CONECT CARGAS ITAUNA LMTD</t>
  </si>
  <si>
    <t>13175897000217</t>
  </si>
  <si>
    <t>PELO LOCAL ATUOU A EQUIPE DA CONCESSIONARIA QUE ADIMINISTRA O TRECHO - ARTERIS FERNÃO DIAS 
E TAMBEM A EMPRESA ESPECIALIZADA ACIONADA PELA SEGURADORA  - UNYBRASIL</t>
  </si>
  <si>
    <t>SR ANDERSON</t>
  </si>
  <si>
    <t>(35) 99958-8602</t>
  </si>
  <si>
    <t>A EQUIPE AMBIENTAL UNYBRASIL CONTRATADA PELA SEGURADORA JA SE ENCONTRA NO LOCAL REALIZANDO A LIMPEZA E RASPAGEM DO SOLO</t>
  </si>
  <si>
    <t>CONCESSIONARIA ARTERIS FERNÃO DIAS</t>
  </si>
  <si>
    <t>www.arteris.com.br</t>
  </si>
  <si>
    <t>SS-81 (NORBE VI), Campo de Marlim, Bacia de Campos. Número IMO 8770584.</t>
  </si>
  <si>
    <t>Poço 7-MRL-21D-RJS</t>
  </si>
  <si>
    <t>Durante o checklist de monitoramento, foi observada uma anomalia no consumo de fluido no Header de Baixa Pressão (MP2). Após investigação, constatou-se que, ao bloquear a função #Abre VG2 (válvula gaveta de anular) da Tree Running Tool (TRT), ocorreu uma queda de pressão. Foi realizada uma inspeção com ROV, identificando-se uma descarga de fluido hidráulico base água no dreno da Shuttle Valve, referente ao circuito hidráulico da função VG2 da TRT.</t>
  </si>
  <si>
    <t>Perda de contenção na câmara do atuador da VG2 da TRT.</t>
  </si>
  <si>
    <t>Interrompeu-se a pressurização da função #Abre VG2 da TRT e realizada a drenagem do circuito hidráulico, cessando a descarga de fluido para o meio ambiente.</t>
  </si>
  <si>
    <t>[1] Volume descarregado: 0,01 m³; [2] Área atingida: mar aberto, além de 12 MN da costa, em subsuperfície; [3] Nome comercial: Oceanic HW 525 P; [4] Composição química: conforme item 3 da FISPQ; [5] Número ONU: Não classificado como perigoso para o transporte nos diferentes modais (Quantidade Reportável: 8.187,85 Litros); [6] Metodologia de cálculo estimado do volume: verificado o volume de fluido perdido no sistema de atuação.</t>
  </si>
  <si>
    <t>Fluido hidraulico</t>
  </si>
  <si>
    <t>0.02</t>
  </si>
  <si>
    <t>Petrobras 31 (P-31), Campo de Albacora, Bacia de Campos.</t>
  </si>
  <si>
    <t>Durante inspeção programada no MSP-DL-AB-06, executada pela embarcação Still Explore (OS 006000756624), foi visualizado por ROV um pequeno escape de fluido hidráulico no receptáculo de LP1 do EHDM do manifold (MSP-DL-AB-06) , o qual está tamponado. O volume estimado do escape inferior a 20 Litros.</t>
  </si>
  <si>
    <t>Folga ou falha de conexão hidráulica.</t>
  </si>
  <si>
    <t>Petrobras / UN-ES</t>
  </si>
  <si>
    <t>Inspeção, monitoramento e investigação. Como foi identificado que o escape estava associado a manutenção da linha de suprimento hidráulico LP-1 do sistema de controle multiplexado do MSP-DL-AB-06, decidiu-se pela despressurização da mesma, cessando completamente a fonte de fluido hidráulico base agua. O MSP-DL-AB-06 ficou sendo operado pela linha LP2, visto que o sistema é back up.</t>
  </si>
  <si>
    <t>A unidade se encontra com a operação normalizada, linha LP1 do MSP-DL-AB-06 despressurizada e operando pela linha LP2, visto que o sistema é back up e até a emissão desta comunicação, nenhuma anormalidade foi identificada.</t>
  </si>
  <si>
    <t xml:space="preserve">Itatiaiuçu </t>
  </si>
  <si>
    <t>Rodovia Fernão Dias KM 540 -Itatiaiuçu /MG</t>
  </si>
  <si>
    <t>RODOVIA FERNÃO DIAS KM 540 ITATIAIUÇU, MG</t>
  </si>
  <si>
    <t>DERAMAMENTO DE TINTAS</t>
  </si>
  <si>
    <t>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t>
  </si>
  <si>
    <t>TINTAS ACONDICIONADAS EM BALDES DE APROXIMADAMENTE 20 LITROS CAIRAM NO SOLO DA RODIVIA.</t>
  </si>
  <si>
    <t>FORMATO TRANSPORTES LMTD</t>
  </si>
  <si>
    <t>13727240000134</t>
  </si>
  <si>
    <t>PELO LOCAL SE ENCONTRA A SEGURADORA DA CARGA QUE INFORMARAM JA TER ACIONADO EMPRESA ESPECIALIZADA PARA LIMPEZA. 
A CONCESSIONARIA QUE ADIMINISTRA A RODOVIA TAMBEM SE ENCONTRA NO LOCAL</t>
  </si>
  <si>
    <t>ANDRE LIMA SANTOS</t>
  </si>
  <si>
    <t>(77) 99839-6040</t>
  </si>
  <si>
    <t>Processo sei nº 13727240000134
PEQUENA QUANTIDADE DE TINTA VEIO A CAIR SOBRE A PISTA HOUVE CONTENÇÃO DA CARGA</t>
  </si>
  <si>
    <t>CONCESSIONARIA ARTERIS FERNÃO DIAS.</t>
  </si>
  <si>
    <t>200</t>
  </si>
  <si>
    <t>Fazenda Cachoeira, S/N, Zona Rural</t>
  </si>
  <si>
    <t>Durante a transferência de efluentes líquidos tratados da AA-220 e bombeados para AA-630 (PONDS), houve um seccionamento na linha de PEAD, acima do Pipe Rack. Ocasionando uma liberação não controlada de efluentes líquidos tratados.</t>
  </si>
  <si>
    <t>Efluentes líquidos tratados composto de líquidos bombeados de diversas áreas da usina e principalmente de rafinado da AA-160.</t>
  </si>
  <si>
    <t>Seccionamento na linha de PEAD que transportava efluentes líquidos tratados da AA-220 para AA-630 (PONDS).</t>
  </si>
  <si>
    <t>Ambiente de trabalho / Área de trabalho / Área Supervisionada com impermeabilização.</t>
  </si>
  <si>
    <t>INB - Indústrias Nucleares do Brasil</t>
  </si>
  <si>
    <t>Roberto Rebello de Castro</t>
  </si>
  <si>
    <t>(77) 34544-705</t>
  </si>
  <si>
    <t>- Foram coletadas amostras de solo e do material extravasado no local do ocorrido;
- O fluxo da linha foi interrompido;
- Medidas de reparo foram iniciadas;
- Limpeza da área.</t>
  </si>
  <si>
    <t>Processo sei nº 02001.005469/2025-17
Situação definida como Ocorrência Operacional (índice preliminar).
Documento DASHBOARD - GRADAÇÃO E CLASSIFICAÇÃO DE SITUAÇÕES ANORMAIS DE OPERAÇÃO (SAO) segue anexo a este informe.</t>
  </si>
  <si>
    <t>Ueslei Freire Timoteo</t>
  </si>
  <si>
    <t>Eng. Ambiental</t>
  </si>
  <si>
    <t>1.017</t>
  </si>
  <si>
    <t>Linha de produção do poço 7-CAM-0875-RN- Canto do Amaro</t>
  </si>
  <si>
    <t>Durante ronda no campo, operador identificou descarga de emulsão em linha de produção
do poço 7-CAM-0875-RN.</t>
  </si>
  <si>
    <t>: Larissa Diógenes Rodrigues de Medeiros</t>
  </si>
  <si>
    <t>Acionado o plano de emergência
- Seguido fluxo de comunicação de emergência; - Comunicado ao supervisor; - Acionado
serviço para limpeza industrial.</t>
  </si>
  <si>
    <t>Processo sei nº 02001.005780/2025-66 (Emergência Ambiental: Acidente Ambiental)</t>
  </si>
  <si>
    <t>Óleo hidráulico NUTO H32</t>
  </si>
  <si>
    <t>0.05</t>
  </si>
  <si>
    <t>Campo de Bacalhau</t>
  </si>
  <si>
    <t>ROV Centurion SP 006 apresentou falha no manipulador de cinco funções Rigmaster durante manobras para instalação de flying lead, causando um vazamento de óleo hidráulico. O ROV retornou à superfície para investigação e reparo.</t>
  </si>
  <si>
    <t>Vazamento de 50 mL de óleo hidráulico.</t>
  </si>
  <si>
    <t>Durante a inspeção, foi percebida a existência de uma trinca no braço/manipulador do ROV.</t>
  </si>
  <si>
    <t>Equinor Brasil Energia Ltda</t>
  </si>
  <si>
    <t>Processo sei nº 02001.005530/2025-26 (Emergência Ambiental: Acidente Ambiental)
Ao se perceber o vazamento, a operação foi paralisada para que o ROV voltasse ao TMS (Tether Management System) e posteriormente ao convés para investigação e realização de reparo.</t>
  </si>
  <si>
    <t>Seven Merlin</t>
  </si>
  <si>
    <t>0.002125</t>
  </si>
  <si>
    <t>Base submarina referente ao manifold MSP-M1-03(BSSCMMC-FC-1), FPSO Anita Garibaldi, constatado pela embarcação Paulo Cunha Campo de Marlim, Bacia de Campos.</t>
  </si>
  <si>
    <t>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t>
  </si>
  <si>
    <t>Descarga menor de MONOETILENOGLICOL (MEG) 0,002125 m3.</t>
  </si>
  <si>
    <t>A linha de injeção química foi despressurizada pela unidade de produção (FPSO Anita Garibaldi).</t>
  </si>
  <si>
    <t>Processo sei nº 02001.005775/2025-53 (Emergência Ambiental: Acidente Ambiental)
1) Estimativa de volume vazado através de verificação visual por ROV(veículo de operação remota). Considerada taxa de 25ml/min; 2) Nome Comercial: Monoetilenoglicol (FISPQ); 3) IMDG: Produto não classificado como perigoso de acordo com IMGD.</t>
  </si>
  <si>
    <t>2.175</t>
  </si>
  <si>
    <t>Locação do poço injetor 8-CP-1618-SE, Carmópolis-SE</t>
  </si>
  <si>
    <t>No dia 19/02/2025 às 13:40, ocorreu uma perda de contenção primária/descarga significante
de 2,175 m³ de água de injeção devido a desconexão do spool em %u201CL%u201D de aço de 2%u201D do poço
injetor CP-1618. Após a constatação da perda de contenção, a injeção foi paralisada de
imediato, e a equipe de despoluição foi acionada. Parte do volume vazado atingiu pequeno
açude próximo a locação do poço.</t>
  </si>
  <si>
    <t>Parte do volume vazado atingiu pequeno açude próximo a locação do poço.</t>
  </si>
  <si>
    <t>2135599900</t>
  </si>
  <si>
    <t>Processo sei nº 02001.005943/2025-19 (Emergência Ambiental: Acidente Ambiental)
Estimativa de volume baseada na vazão de injeção de 261 m³/d e tempo de resposta de 12
minutos, totalizando 2,175 m³. Despoluição e limpeza em fase de conclusão.</t>
  </si>
  <si>
    <t>0.087</t>
  </si>
  <si>
    <t>Campo de Congro</t>
  </si>
  <si>
    <t>Sonda operando no poço: Atlantic Star.</t>
  </si>
  <si>
    <t>Durante operação de bombeio de FCBA 9,9 ppg da sonda para a plataforma de produção pela linha de produção de óleo, foi observada descarga de 0,087 m3 de petróleo para o mar através do sistema de compensação dos atuadores da ANM, após abertura da válvula S1-ANM (swab 1). A operação foi interrompida e foi fechada a S1-ANM, cessando a descarga.</t>
  </si>
  <si>
    <t>Falha de estanqueidade no sistema de compensação dos atuadores da ANM quando aberta a válvula S1-ANM hidraulicamente.</t>
  </si>
  <si>
    <t>Petróleo Brasileiro S.A. - PETROBRAS</t>
  </si>
  <si>
    <t>Interrompida a operação e fechada a S1-ANM, cessando a descarga. Planejando próximas operações sem abertura da S1-ANM hidraulicamente.</t>
  </si>
  <si>
    <t>[1] Conjunto Solidário de Barreira afetado: primário. [2] Gestão de mudança ou procedimento de contingência a ser adotado, caso as operações sejam prosseguidas mesmo com falha: a falha de CSB só ocorre quando S1-ANM é aberta hidraulicamente, caso contrário, o sistema permanece estanque. A S1-ANM está mantida fechada e está estanque. [3] Operação que estava sendo realizada no momento do incidente: acesso inicial, amortecimento e limpeza. [4] Elementos que falharam do(s) Conjunto(s) Solidário(s) de Barreiras: bloco da ANM. [5] Fabricantes dos elementos que falharam: FMC. [6] Natureza da falha: falha de estanqueidade no sistema de controle da ANM. A falha será eliminada após instalação de barreira na coluna de produção; a intervenção é para abandono permanente. [7] Volume descarregado: 0,087 m3 de petróleo. [8] Área atingida: mar.</t>
  </si>
  <si>
    <t>Poço 7-CG-5HPA-RJS</t>
  </si>
  <si>
    <t xml:space="preserve">Sales Oliveira </t>
  </si>
  <si>
    <t>Duto</t>
  </si>
  <si>
    <t>Faixa de Dutos OSBRA km 241+910</t>
  </si>
  <si>
    <t>Derivação clandestina</t>
  </si>
  <si>
    <t>Equipe de proteção de dutos identificou derivação clandestina instalada no duto</t>
  </si>
  <si>
    <t>Petrobras Transporte S.A. - Transpetro</t>
  </si>
  <si>
    <t>02709449000159</t>
  </si>
  <si>
    <t>Equipes de contingência e reparo emergencial da Transpetro estão sendo mobilizadas.</t>
  </si>
  <si>
    <t>Adriano Caldeira</t>
  </si>
  <si>
    <t>(11) 99998-4687</t>
  </si>
  <si>
    <t>-Inspeção visual para mapeamento da presença de produto no local;
-Acionamento do fluxo de comunicação de contingência;
-Interrupção da operação de recebimento dutoviário e entrega de produtos;</t>
  </si>
  <si>
    <t>PETROBRAS TRANSPORTE S.A. - TRANSPETRO</t>
  </si>
  <si>
    <t>tp_ma_sp@transpetro.com.br</t>
  </si>
  <si>
    <t>Duto OBSRA 20"</t>
  </si>
  <si>
    <t>Diesel S500</t>
  </si>
  <si>
    <t>0.227</t>
  </si>
  <si>
    <t>Poço 7-CAM-0883-RN</t>
  </si>
  <si>
    <t>No dia 20/02/2025, por volta das 12:38h, o operador da estação de Canto do Amaro M (CAM-M), durante rotina operacional, identificou perda de contenção de emulsão oleosa pelo niple do flange do poço 7-CAM-883-RN, dentro do antepoço, que transbordou atingindo o solo ao redor da locação.</t>
  </si>
  <si>
    <t>Corrosão interna no niple do flange entre a linha e o poço.</t>
  </si>
  <si>
    <t>Acionado o plano de emergência
- Parada do poço; - Seguido fluxo de comunicação de emergência; - Acionado serviço para
limpeza industrial.</t>
  </si>
  <si>
    <t>Processo sei nº 02001.006134/2025-16 (Emergência Ambiental: Acidente Ambiental)
1) Vol.:(água produzida fora de especificação/óleo): 0,951m3(0,933m3/0,018m3 
2) Contençãosecundária atingida: antepoço
3) BSW: 98,11% 
4) Salinidade (água produzida): N/A 
5) Composiçãoquímica (fluido perf., complet. ou interv.): N/A
6) Nome comercial (subst. nociva/perigosa): N/A
7)Composição química (subst. nociva/perigosa): N/A 
8) Classificação ONU ou IMDG (subst.
nociva/perigosa): N/A Informações da descarga 
1) Vol. (água produzida fora de especificação/óleo):
0,231m3(0,227m3/0,004m3) 
2) Área atingida: Solo 
3) BSW: 98,11% 
4) TOG (água produzida): N/A
 5)Salinidade (água produzida): N/A 
6) Composição físico-química (água de injeção): N/A 
7)Composição química (fluido de perf., complet. ou interv.): N/A 
8) Características do fluido base(perf., complet. ou interv.): N/A
9) Nome comercial (subst. nociva/perigosa): N/A 
10) Composiçãoquímica (subst. nociva/perigosa): N/A: 
11) Classificação ONU ou IMDG (subst. nociva/perigosa):
N/A</t>
  </si>
  <si>
    <t>: 7-CAM-883-RN</t>
  </si>
  <si>
    <t xml:space="preserve">Santa Fé do Sul </t>
  </si>
  <si>
    <t>soja a granel</t>
  </si>
  <si>
    <t>90</t>
  </si>
  <si>
    <t>km ferroviário 423+000</t>
  </si>
  <si>
    <t>Tombamento de 01 vagão carregado com soja a granel.</t>
  </si>
  <si>
    <t>Em sindicância</t>
  </si>
  <si>
    <t>Equipes atuando na reconformação do local
02001.006298/2025-43 (Emergência Ambiental: Acidente Ambiental)</t>
  </si>
  <si>
    <t>Derramamento do fertilizante granular sobre a via férrea.</t>
  </si>
  <si>
    <t>Derramamento do fertilizante granular sobre a via férrea oriundo de vagão graneleiro. Origem do evento em investigação, suspeita-se de vandalismo ou abertura espontânea da bica do vagão.</t>
  </si>
  <si>
    <t>Solo atingido nos limites da faixa de domínio da via férrea.</t>
  </si>
  <si>
    <t>Equipes emergênciais de atendimento e limpeza, contratadas pela Rumo, atuando no trecho afetado.</t>
  </si>
  <si>
    <t>Equipes de atendimento emergencial de limpeza, contratadas pela rumo, atuando no trecho afetado para remoção do material e liberação da via.</t>
  </si>
  <si>
    <t xml:space="preserve">Conceição do Pará </t>
  </si>
  <si>
    <t>43</t>
  </si>
  <si>
    <t>Outra(s); Polícia Rodoviária</t>
  </si>
  <si>
    <t>BR-262/MG, KM 431, LESTE</t>
  </si>
  <si>
    <t>Segundo relato coletado no local, o veículo  seguia sentido oeste quando por motivos desconhecidos perdeu o controle da carreta, saindo de pista e tombando sobre o canteiro central e faixa 01, ficando assim como posição final</t>
  </si>
  <si>
    <t>EXPRESSO ALVORADA LTDA</t>
  </si>
  <si>
    <t>17256140000128</t>
  </si>
  <si>
    <t>equipe de operação de Triunfo Concebra</t>
  </si>
  <si>
    <t>02001.006715/2025-58 (Emergência Ambiental: Acidente Ambiental)</t>
  </si>
  <si>
    <t>TAÍSSA CAROLINA MENDONÇA MACHADO</t>
  </si>
  <si>
    <t xml:space="preserve">Vassouras </t>
  </si>
  <si>
    <t>LÍQUIDO CORROSIVO, N.E.</t>
  </si>
  <si>
    <t>300</t>
  </si>
  <si>
    <t>Outra(s); Empresa especializada em atendimento ; Polícia Rodoviária; Corpo de Bombeiros; Órgão Estadual ou Municipal de Meio Ambiente</t>
  </si>
  <si>
    <t>Rodovia BR 393, km 231+699, Carvalheira, Vassouras, Rio de Janeiro</t>
  </si>
  <si>
    <t>Trecho sob Concessão da K-INFRA Rodovia do Aço S.A.</t>
  </si>
  <si>
    <t>Vazamento de bombona contendo líquido corrosivo, devido deslocamento de carga.</t>
  </si>
  <si>
    <t>Ultrapassagem</t>
  </si>
  <si>
    <t>Pavimento da rodovia.</t>
  </si>
  <si>
    <t>TFEX LOGÍSTICA E COMÉRCIO DE EQUIPAMENTO LTDA.</t>
  </si>
  <si>
    <t>07180178000100</t>
  </si>
  <si>
    <t>Concessionária Responsável pelo trecho concessionado da BR -393/RJ - K-INFRA Rodovia do Aço S.A. e AMBIPAR acionada pela Seguradora da Transportadora (Seguradora SOMPO).</t>
  </si>
  <si>
    <t>Rafael Teixeira</t>
  </si>
  <si>
    <t>(24) 99271-2445</t>
  </si>
  <si>
    <t>Acionamento da Seguradora da Transportadora, Órgão Estadual do Ambiente e Empresa de Emergência Química.</t>
  </si>
  <si>
    <t>Processo sei nº 02001.006748/2025-06 (Emergência Ambiental: Acidente Ambiental)
CONFORME RELATOS DO PRÓPRIO CONDUTOR DO PESADO, A SCANIA R 440, PLACA PLI7E90, SEGUIA SENTIDO NORTE DA BR 393/RJ, QUANDO NO KM 231 PRECISOU DESVIAR DE UM VEICULO QUE
TRAFEGAVA EM BAIXA VELOCIDADE. NA MANOBRA, OCORREU A MOVIMENTAÇÃO DA CARGA, OCASIONANDO O DESPRENDIMENTO DE UMA DAS BOMBONAS QUE VEIO A CAIR SOBRE A PISTA E O DESLOCAMENTO DE OUTRAS QUE FICARAM CONTIDAS NA CARROCERIA DO VEÍCULO. O PESADO VEIO A PARAR EM FAIXA DE
ROLAMENTO SUL. A BOMBONA DESPRENDIDA FICOU EM FAIXA DE ROLAMENTO NORTE, E O VAZAMENTO DO PRODUTO OCORRENDO EM FAIXA DE ROLAMENTO SUL E ACOSTAMENTO SUL.</t>
  </si>
  <si>
    <t>Lidiane Alves Vieira</t>
  </si>
  <si>
    <t>K-INFRA Rodovia do Aço S.A.</t>
  </si>
  <si>
    <t>Engenheira Ambiental</t>
  </si>
  <si>
    <t>lidiane.vieira@rodoviadoaco.com.br</t>
  </si>
  <si>
    <t xml:space="preserve">Professor Jamil </t>
  </si>
  <si>
    <t>GASOLINA E ALCÓOL, MISTURAS PARA MOTOR;  DIESEL COMBUSTIVEL</t>
  </si>
  <si>
    <t>5000; 1000</t>
  </si>
  <si>
    <t xml:space="preserve">L; </t>
  </si>
  <si>
    <t>Empresa especializada em atendimento ; Polícia Rodoviária; Órgão Estadual ou Municipal de Meio Ambiente</t>
  </si>
  <si>
    <t>BR-153/GO, KM 551+300 SUL, PROFESSOR JAMIL</t>
  </si>
  <si>
    <t>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t>
  </si>
  <si>
    <t>GASOL TRANSPORTES E LOGISTICA</t>
  </si>
  <si>
    <t>28200151000102</t>
  </si>
  <si>
    <t>Processo sei nº 02001.006747/2025-53 (Emergência Ambiental: Acidente Ambiental)</t>
  </si>
  <si>
    <t>Taissa Carolina Mendonça Machado</t>
  </si>
  <si>
    <t>Gerente de Meio Ambiente</t>
  </si>
  <si>
    <t xml:space="preserve">Itaúba </t>
  </si>
  <si>
    <t xml:space="preserve"> MT</t>
  </si>
  <si>
    <t>BR-163  KM 908 - norte</t>
  </si>
  <si>
    <t>SEGUNDO INFORMAÇÕES DO V01 (DAF XF105), ELE SEGUIA SENTIDO NORTE QUANDO UMA CARRETA QUE SEGUIA SENTIDO SUL
REALIZAVA UMA ULTRAPASSAGEM E PARA EVITAR A COLISÃO FRONTAL O V01 SAIU DE PISTA COLIDINDO EM UMA PLACA, PARANDO NA
FAIXA DE DOMÍNIO SENTIDO NORTE</t>
  </si>
  <si>
    <t>FGC COMBUSTÍVEIS</t>
  </si>
  <si>
    <t>06537572000271</t>
  </si>
  <si>
    <t>Empresa RG response no local para ações de remediação.</t>
  </si>
  <si>
    <t>Processo sei nº 02001.006749/2025-42 (Emergência Ambiental: Acidente Ambiental)</t>
  </si>
  <si>
    <t>VIA BRASIL BR 163 CONCESSIONARIA DE RODOVIAS SA</t>
  </si>
  <si>
    <t>Auxiliar de Meio Ambiente</t>
  </si>
  <si>
    <t>KHEAN COSTA CARNEIRO</t>
  </si>
  <si>
    <t>meioambiente@viabrasilbr163.com.br</t>
  </si>
  <si>
    <t xml:space="preserve">Nova Serrana </t>
  </si>
  <si>
    <t>Rodovia BR 262, km 431</t>
  </si>
  <si>
    <t>Segundo informações repassadas ao NEA, no dia
24/02/2025, por volta das 17:00 horas, ocorreu tombamento de veículo, seguido de queda da carga.
Produto no solo, junto ao canteiro central da rodovia</t>
  </si>
  <si>
    <t>Representante da transportadora</t>
  </si>
  <si>
    <t>Equipe de pronto atendimento no local, ficando responsável pela limpeza da área afetada, com o recolhimento da cal em sua totalidade. Curso d%u2019água nas proximidades que não chegou a ser atingido por eventual carreamento do produto.</t>
  </si>
  <si>
    <t>Processo sei nº 02001.006862/2025-28 (Emergência Ambiental: Acidente Ambiental)</t>
  </si>
  <si>
    <t>Demais produtos oleosos ou graxas com especificação</t>
  </si>
  <si>
    <t>0.157</t>
  </si>
  <si>
    <t>Leito marinho, na região próxima à conexão riser x flowline da interligação IA_P-31/MSIA-DL-AB-01 . PETROBRAS - 31. Campo de Albacora. Bacia de Campos</t>
  </si>
  <si>
    <t>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t>
  </si>
  <si>
    <t>Descarga menor - 0,157 m3 (demais resíduos oleosos)</t>
  </si>
  <si>
    <t>Coleta do resíduo sólido para análise laboratorial.</t>
  </si>
  <si>
    <t>Trata-se de linha de injeção de água. Antes da abertura de conexão, foi realizada limpeza da linha com água, injetando 8 vezes o volume da linha.  A linha possui configuração "smooth bore" (superfície interna lisa, sem carcaça intertravada, evitando assim, o acúmulo de óleo nos intertícios). Durante operações predecessoras de abertura de conexão com a mesma interligação, não foi observado nenhum tipo de escape (sólido ou fluido oleoso).</t>
  </si>
  <si>
    <t>PETROBRAS 31</t>
  </si>
  <si>
    <t>Falha de equipamento</t>
  </si>
  <si>
    <t>Alberto Carlos de Mello Junqueira</t>
  </si>
  <si>
    <t>2133706101</t>
  </si>
  <si>
    <t>Interrompida a operação, ROV retornou ao convés para investigação
reparo.</t>
  </si>
  <si>
    <t>Processo sei nº 02001.007121/2025-64 (Emergência Ambiental: Acidente Ambiental)</t>
  </si>
  <si>
    <t>50</t>
  </si>
  <si>
    <t>Vazamento na tubulação de ácido sulfúrico sobre o pipe-rack, entre as áreas AA-420 e AA-140 - Bacias.</t>
  </si>
  <si>
    <t>Ácido sulfúrico.</t>
  </si>
  <si>
    <t>Vazamento na tubulação que transportava o líquido.</t>
  </si>
  <si>
    <t>O vazamento foi forma de esguicho, que atingiu uma das bordas do TQ-1405 e também respingou no solo próximo ao TQ-1405, assim como no alambrado e na calçada da AA-140 Bacias.</t>
  </si>
  <si>
    <t>- A transferência de ácido sulfúrico foi interrompida e em seguida realizada drenagem na tubulação na AA-310;
- As válvulas de sucção (saída do TQ-3101 %u2013 estocagem de ácido) e as válvulas de descarga da BA-3102 fora fechadas para se evitar novo vazamento;
- O local foi inspecionado pela Segurança Industrial e isolado com fita zebrada;
- Amostras de solo foram coletadas para análise.</t>
  </si>
  <si>
    <t>Processo sei nº 02001.007047/2025-86 (Emergência Ambiental: Acidente Ambiental)
O setor de manutenção (CMANT.M) iniciou as atividades para manutenção da tubulação em que ocorreu o vazamento.</t>
  </si>
  <si>
    <t xml:space="preserve">Itabirito </t>
  </si>
  <si>
    <t>BR040 Km 590 - Itabirito/MG</t>
  </si>
  <si>
    <t>Tombamento de caminhão tanque carregado com produto perigoso Óleo Diesel e Etanol, seguido de incêndio, no km 590 da BR040.
Transportadora WJ TRANSPORTES DE COMBUSTÍVEIS LTDA CNPJ 28403047000115</t>
  </si>
  <si>
    <t>Tombamento de caminhão tanque carregado com produto perigoso Oleo Diesel e Etanol, seguido de incêndio, no km 590 da BR040.</t>
  </si>
  <si>
    <t>O atendimento ao cenário emergencial encontra-se em andamento pelas equipes integradas. Portanto, será possível mensurar os danos após o controle dos riscos.</t>
  </si>
  <si>
    <t>WJ TRANSPORTES DE COMBUSTÍVEIS LTDA</t>
  </si>
  <si>
    <t>28403047000115</t>
  </si>
  <si>
    <t>Concessionaria EPR Via Mineira, NEA-Núcleo de Emergência Ambiental de Minas Gerais e PRF-Policia Rodoviaria Federal, e Transportador</t>
  </si>
  <si>
    <t>Processo sei nº 02001.007051/2025-44 (Emergência Ambiental: Acidente Ambiental)
Tombamento de caminhão tanque carregado com produto perigoso Óleo Diesel e Etanol, seguido de incêndio, no km 590 da BR040.
Transportadora WJ TRANSPORTES DE COMBUSTÍVEIS LTDA CNPJ 28403047000115</t>
  </si>
  <si>
    <t>EPR MINAS GERAIS SPE S/A</t>
  </si>
  <si>
    <t>Bruno Rigo Ribeiro</t>
  </si>
  <si>
    <t>flavia.amado@grupoepr.com.br</t>
  </si>
  <si>
    <t xml:space="preserve">Guarantã do Norte </t>
  </si>
  <si>
    <t>23000</t>
  </si>
  <si>
    <t>Suspensão de abastecimento de água; Rio/córrego; Solo</t>
  </si>
  <si>
    <t>Polícia Rodoviária; Corpo de Bombeiros; Órgão Estadual ou Municipal de Meio Ambiente</t>
  </si>
  <si>
    <t>BR-163/MT  KM 1102 - norte</t>
  </si>
  <si>
    <t>O CONDUTOR INFORMOU A CINEMÁTICA DE QUE SEGUIA NO SENTIDO SUL E NO INICIO DE UM DECLIVE, HOUVE UMA PANE NOS FREIOS
DA CARRETA, PERDEU O CONTROLE E TOMBOU O VEÍCULO, QUE FOI ARRASTADO PELA PISTA ATÉ PARAR SOBRE A FAIXA DE DOMÍNIO
NO SENTIDO NORTE.</t>
  </si>
  <si>
    <t>Nevada Transportes</t>
  </si>
  <si>
    <t>00331323000168</t>
  </si>
  <si>
    <t>SEMA/MT RUBENS DE OLIVEIRA: (65)981530170</t>
  </si>
  <si>
    <t>A EQUIPE DA AMBIPAR SE ENCONTRA NO LOCAL.</t>
  </si>
  <si>
    <t>Processo sei nº 02001.007073/2025-12 (Emergência Ambiental: Acidente Ambiental)</t>
  </si>
  <si>
    <t>AUXILIAR DE MEIO AMBIENTE</t>
  </si>
  <si>
    <t xml:space="preserve">Araças </t>
  </si>
  <si>
    <t>0.23352</t>
  </si>
  <si>
    <t>Linha de produção do poço 7-AR-224  Bacia do Recôncavo Baiano</t>
  </si>
  <si>
    <t>Poço Terrestre</t>
  </si>
  <si>
    <t>Vazamento de 0,24m³ de emulsão oleosa (97,3% BSW), sendo 0,00648m³ de óleo e 0,23352m³ de água produzida, por furo na linha de produção do poço terrestre atingindo 20 m² de solo permeável.</t>
  </si>
  <si>
    <t>Em avaliação.</t>
  </si>
  <si>
    <t>Lucas Oliveira de Castro</t>
  </si>
  <si>
    <t>Despressurizado o trecho. Acionadas equipe de limpeza e de manutenção</t>
  </si>
  <si>
    <t>O órgão ambiental INEMA foi notificado via canal de denuncia sobre protocolo 48622</t>
  </si>
  <si>
    <t>7-AR-224-BA</t>
  </si>
  <si>
    <t xml:space="preserve">Maceió </t>
  </si>
  <si>
    <t>0.16</t>
  </si>
  <si>
    <t>Laboratório - Estação de Pilar</t>
  </si>
  <si>
    <t>Acionamento da equipe de limpeza para remoção do solo contaminado.			
Acionamento da equipe de meio ambiente para avaliação da área			
Interditada de imediato a pia de lavagem do laboratório.			
Acionamento da equipe de Transporte de Cargas para esgotamento do material da caixa de efluentes</t>
  </si>
  <si>
    <t>Ao passar pela lateral de acesso da área de análises e químicos, foi visualizado o vazamento contínuo dos efluentes da caixa do laboratório.</t>
  </si>
  <si>
    <t>ORIGEM ENERGIA ALAGOAS S.</t>
  </si>
  <si>
    <t>Vandalismo com abertura de vagão ferroviária graneleiro carregado com soja</t>
  </si>
  <si>
    <t>Vandalismo com abertura de vagão ferroviária graneleiro carregado com soja. Lançamento de soja em grão sobre a linha férrea.</t>
  </si>
  <si>
    <t>Ato criminoso caracterizado pela abertura de vagão graneleiro ferroviário carregado com soja.</t>
  </si>
  <si>
    <t>Solo dentro dos limítes da área de domínio da linha férrea.</t>
  </si>
  <si>
    <t>Equipes de atendimento de limpeza contratadas pela rumo atuando no trecho afetado.</t>
  </si>
  <si>
    <t>Equipes de atendimento de limpeza contratadas pela rumo atuando no trecho afetado. para remoção do material.</t>
  </si>
  <si>
    <t>RUMO LOGISTICA S. A.</t>
  </si>
  <si>
    <t>AUDITOR AMBIENTAL</t>
  </si>
  <si>
    <t>Bacia de Santos</t>
  </si>
  <si>
    <t>Mancha de origem indeterminada no Campo de Sépia, Bacia de Santos.</t>
  </si>
  <si>
    <t>Durante sobrevoo de monitoramento ambiental pela aeronave Poseidon II, foi visualizado feição oleosa na área geográfica da Bacia de Santos (AGBS). Posteriormente, houve a constatação pela embarcação oil recovery mobilizada, que coletou amostra e iniciou as ações de resposta com a dispersão mecânica da mancha.</t>
  </si>
  <si>
    <t>Mancha de origem indeterminada.</t>
  </si>
  <si>
    <t>Mobilizado embarcação Marlin Yare que detectou feição com brilho apenas no visual . Realizado coleta de amostra e feito dispersão mecânica com FIFI. Realizado modelagem de deriva reversa. Na parte da tarde foi realizado mais um sobrevoo com a aeronave de asa móvel, não sendo mais detectada nenhuma feição oleosa, segundo reporte do Líder de sobrevoo (LES), sendo desmobilizados os recursos.</t>
  </si>
  <si>
    <t>A Unidade mais próxima, FPSO Carioca (0,67 MN à NW da feição), informou normalidade no processo. TOG da água de descarte enquadrado. Estimativa do volume 0,032 m³ de acordo com o protocolo de Bonn. Sentido da deriva aparente: 318°. Dimensões: 1,59 MN x 0,09 MN. Coloração com brilho prateado e metálico. O laudo analítico emitido pelo CENPES (anexo) indicou que a amostra coletada não apresentou correlação com amostras de produção do campo de Sépia ou da Plataforma FPSO Carioca, nem tampouco com qualquer outro óleo cru de produção nacional, se tratando, muito provavelmente, de um derivado pesado de petróleo, produzido a partir de óleo crus de origem marinha.</t>
  </si>
  <si>
    <t xml:space="preserve">Campos Altos </t>
  </si>
  <si>
    <t>56.712</t>
  </si>
  <si>
    <t>BR-262, KM 605+200, sentido oeste, Campos Altos MG</t>
  </si>
  <si>
    <t>colisão entre veículos resultando em vazamento de carga perigosa.</t>
  </si>
  <si>
    <t>após colisãod e veículos. houve vazamento de etanol ONU 1170.</t>
  </si>
  <si>
    <t>Veículo tentou realizar ultrapassagem, para não colidir frontal com outro veículo,  retornou para a pista colidindo da traseira de outro veículo.</t>
  </si>
  <si>
    <t>Devido ao derramamento da carga, atigiu solo da local do acidente.</t>
  </si>
  <si>
    <t>Transportadora Andrade LTDA</t>
  </si>
  <si>
    <t>17229964000109</t>
  </si>
  <si>
    <t>Centro de Controle e Operações da Triunfo Concebra</t>
  </si>
  <si>
    <t>Conforme relatos da equipe em campo, foi derramado pouca quantidade do etanol e posteriormente, o vazamento foi controlado.</t>
  </si>
  <si>
    <t>Gerente de Meio Ambiente e Qualidade</t>
  </si>
  <si>
    <t>Fluido hidráulico base água;  água</t>
  </si>
  <si>
    <t>0.02; 0.73</t>
  </si>
  <si>
    <t>Sonda NS-42 (ODN II) em operação no poço 9-MLL-95-RJS, Campo de Marlim Leste, Bacia de Campo. Nº IMO 9588706.</t>
  </si>
  <si>
    <t>Durante operação de perfilagem para avaliação da cimentação, constatado vazamento na linha hotline do LMRP (Lower Marine Riser Package) pela observação de acionamento ininterrupto das bombas da HPU (unidade hidráulica). Após isolamento da hotline, o vazamento cessou. Houve descarga de 0,75 m3 da mistura de 97% de água industrial e 3% fluido hidráulico base aquosa.</t>
  </si>
  <si>
    <t>Falha de estanqueidade na linha hotline do LMRP.</t>
  </si>
  <si>
    <t>Mergulhado ROV para investigação. Não foi encontrado ponto de vazamento. Fechada válvula de isolamento da hotline na superfície. Descarga paralisada. Efetuada gestão de mudança para avaliar possibilidade de prosseguimento das operações.</t>
  </si>
  <si>
    <t>[1] Volume de descarga: 0,75 m3 da mistura de 0,73 m3 de água (97%) + 0,02 m3 de Stack Magic ECO F (3%), estimado pela diferença de nível do reservatório antes e depois da descarga; [2] Nome comercial: Stack Magic ECO F; [3] Composição química: Etano-1,2-diol (10% - 25%), 2-Aminoetanol (2,5% - 10%), 2,2',2''-(Hexahidro-1,3,5-triazina-1,3,5-triil)trietanol (2,5% - 10%), 2-Aminoetanol neutralizado (2,5% - 10%), Poli(oxi-1,2-etanodiilo),a-(2-etil-hexil)-¿-hidroxi, fosfato neutralizado (2,5% - 10%), Ácido nonanoico neutralizado, (1% - 2,5%), 2,2',2''-Nitrilotrietanol (1% - 2,5%); [4] ONU/IMDG: Não regulado; [5] Ambiente atingido: Mar; [6] Parte do sistema BOP onde ocorreu a falha: Bobinas, mangueiras, cabos; [7] Data do último teste no BOP: 11/02/2025;</t>
  </si>
  <si>
    <t>Embarcação Oceânica SUB VIII, Campo de Marlim, Bacia de Campos.</t>
  </si>
  <si>
    <t>Durante intervenção em um equipamento submarino, o veículo operado remotamente (ROV) posicionou a ferramenta de torque (Torque Tool) para atuação da válvula W2 e, ao tentar atuá-la, houve escape de óleo hidráulico (Shell Tellus S2 M 32) através da válvula de alívio.</t>
  </si>
  <si>
    <t>Falha da válvula de alívio da ferramenta de torque</t>
  </si>
  <si>
    <t>ROV e ferramenta recolhidos para o convés para investigação e reparo da falha.</t>
  </si>
  <si>
    <t>[1] Volume descarregado: 0,000015m³ estimado pela medição de fluido constante no tanque do compensador da ferramenta de torque; [2] Nome comercial do produto: Shell Tellus S2 M 32; [3] Composição química: 2,6-ditercbutil-fenol; Interchangeable low viscosity base oil ( menor que 20,5 cSt@40°C); [4] Classificação ONU ou IMDG: Não regulado; [5] Ambiente atingido: Mar.</t>
  </si>
  <si>
    <t>5.75E 6</t>
  </si>
  <si>
    <t>Campo de Mero 3 - Bacia de Santos</t>
  </si>
  <si>
    <t>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t>
  </si>
  <si>
    <t>Fluido hidráulico base óleo Shell Tellus S2 M 32: 0,00000575 m³</t>
  </si>
  <si>
    <t>Falha na vedação da interface da conexão da mangueira do ROV.</t>
  </si>
  <si>
    <t>O sistema hidráulico do ROV foi isolado, interrompendo o escape. O equipamento foi recolhido ao convés para inspeção e
manutenção.</t>
  </si>
  <si>
    <t>[1] Volume descarregado: 0,00000575 m3; [2] Área atingida: mar; [3] Nome comercial: Shell Tellus S2 M 32 (Fluido hidráulico base óleo); [4] Composição química: 2,6-ditercbutil-fenol, Interchangeable low viscosity base oil ( menor que 20,5 cSt @40°C). [5] Classe ONU ou IMDG:
não regulamentado como produto perigoso. [6] A metodologia/critério aplicado para o cálculo/estimativa foi baseado em uma avaliação visual das câmeras do ROV. O volume vazado foi calculado por bolhas na imagem, com duração de aproximadamente 30 segundos.</t>
  </si>
  <si>
    <t>Fluido Hidraulico base óleo</t>
  </si>
  <si>
    <t>GASÓLEO</t>
  </si>
  <si>
    <t>Óbitos/feridos; Óbitos/feridos; Solo; Solo</t>
  </si>
  <si>
    <t>BR116/RJ km 169 S</t>
  </si>
  <si>
    <t>Perda de controle</t>
  </si>
  <si>
    <t>ECORIOMINAS CONCESSIONARIA DE RODOVIAS S.A.</t>
  </si>
  <si>
    <t>COORDENADOR DE SUSTENTABILIDADE</t>
  </si>
  <si>
    <t>silvio.souza@ecoponte.com.br</t>
  </si>
  <si>
    <t xml:space="preserve">Estiva </t>
  </si>
  <si>
    <t>Explosão/incêndio; Produtos químicos/embalagens abandonadas; Derramamento de líquidos</t>
  </si>
  <si>
    <t>Rodovia Fernão Dias KM 877 NORTE CAMBUI-MG</t>
  </si>
  <si>
    <t>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t>
  </si>
  <si>
    <t>CARRETA COM 20 MIL LITROS DE DIESEL S10 VEIO A TOMBAR DERRAMANDO TODA CARGA PELA VIA E INCENDIAR COMPLETAMENTE O VEICULO E VEGETAÇÃO AO REDOR.</t>
  </si>
  <si>
    <t>HOUVE DERRAMAMENTO TOTAL DA CARGA A MESMA SEGIU POR CANALETA POREM NÃO E POSSIVEL AFIRMAR QUE ATINGIU RIO OU CORREGOS</t>
  </si>
  <si>
    <t>DISTRIBUIDORA DE PRODUTOS DE PET, IUNES LTDA</t>
  </si>
  <si>
    <t>PELO LOCAL SE ENCONTRA A CONCESSIONARIA QUE ADIMINISTRA A RODOVIA (ARTERIS FERNÃO DIAS) CORPO DE BOMBEIROS - PRF E EMPRESA DE EMERGENCIAS AMBIENTAIS AMBIPAR.</t>
  </si>
  <si>
    <t>AMBIPAR JA REALIZANDO AÇOES NO LOCAL</t>
  </si>
  <si>
    <t>Locação do poço 7-CP-2029D-SE, Japaratuba-SE.</t>
  </si>
  <si>
    <t>No dia 04/03/2025 às 11:00, foi identificada uma perda de contenção primária/descarga significante de 0,39 m³ de óleo devido a desgaste da gaxeta do poço CP-2029. Após a constatação da perda de contenção, poço foi parado. O vazamento ficou restrito à locação do poço. Não atingiu corpo hídrico. BSW = 97% Área de descarga = 130 m²; Lâmina = 0,003 m Volume = 130 m² x 0,003 m = 0,39 m³</t>
  </si>
  <si>
    <t>Desgaste de gaxeta.</t>
  </si>
  <si>
    <t>Philipe Passos - CARMO ENERGY S.A.</t>
  </si>
  <si>
    <t>EQUIPE SISO INCIDENTES</t>
  </si>
  <si>
    <t>O comunicado informa que houve despoluição e limpeza concluídas</t>
  </si>
  <si>
    <t xml:space="preserve">Silvia Nascimento Viana </t>
  </si>
  <si>
    <t>silvia.viana@ibama.gov.br</t>
  </si>
  <si>
    <t xml:space="preserve">São Paulo </t>
  </si>
  <si>
    <t>Carvão Coque</t>
  </si>
  <si>
    <t>36</t>
  </si>
  <si>
    <t>RODOVIA FERNÃO DIAS KM 86,3 SUL</t>
  </si>
  <si>
    <t>.TOMBAMENTO COM DERRAMAMENTO DE CARGA.</t>
  </si>
  <si>
    <t>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t>
  </si>
  <si>
    <t>CARBOLOG VESPESIANDO LTDA</t>
  </si>
  <si>
    <t>39488901000100</t>
  </si>
  <si>
    <t>06/03/2025 01:09:31	PR34 - Flagrante não visualizado via CFTV	       
06/03/2025 01:09:42	PR16 - Acionamento de Polícia            	ATIBAIA
06/03/2025 01:27:40	PR04 - Orientação / Informação ao Usuário	       
06/03/2025 01:27:40	PR11 - Canalização / Sinalização         	7 CONES
06/03/2025 01:34:47	PR37 - Feito o registro fotográfico      	       
06/03/2025 02:16:46	PR12 - Sinalização final de fila         	AC01   
06/03/2025 08:41:05	PR08 - Escolta                           	GP-03</t>
  </si>
  <si>
    <t>THALYSON PAULINO</t>
  </si>
  <si>
    <t>LÍDER DE CCO</t>
  </si>
  <si>
    <t>cco.fernaodias@arteris.com.br</t>
  </si>
  <si>
    <t>Após a circulação de água do mar no poço RNS-100 para a limpeza do anular entre os revestimentos de 13 3/8%u201D x 20%u201D, foi visualizada uma pequena feição oleosa nas proximidades da unidade 3R-4.</t>
  </si>
  <si>
    <t>Volume descarregado (em m³): 0,01 (0.0001 de óleo)</t>
  </si>
  <si>
    <t>Provável comunicação do revestimento de 20" com revestimento de 30", que, continha água oleosa residual proveniente da campanha de perfuração no ano de 1987. O revestimento de 30" apresenta furo de aproximadamente de 8 cm, que permitiu o merejamento de água oleosa para o mar.</t>
  </si>
  <si>
    <t>3R RNCE S.A.</t>
  </si>
  <si>
    <t>52127214000127</t>
  </si>
  <si>
    <t>Ambipar %u2013 Projeto de Monitoramento da Biota Marinha
Funcitern/UERN %u2013 Projeto de Monitoramento Acústico Passivo</t>
  </si>
  <si>
    <t>Foi acionada ás 11h20 minutos a embarcação de resposta Eco Warrior que estava de prontidão nas proximidades da plataforma. A embarcação realizou o monitoramento visual da feição oleosa e foi desmobilizado ás 12h10 minutos após não ser mais possível a visualização de nenhuma feição. A embarcação ECO Warrior ao chegar ao local não identificou a presença de nenhuma feição oleosa. O ponto de descarga foi identificado no revestimento de 30" após a abertura de visita próximo a cabeça do poço</t>
  </si>
  <si>
    <t>gloria.marins@bravaenergia.com</t>
  </si>
  <si>
    <t>Plataforma 3R-4</t>
  </si>
  <si>
    <t>Água oleosa</t>
  </si>
  <si>
    <t xml:space="preserve">Porto Velho </t>
  </si>
  <si>
    <t>Duto; Embarcação; Terminal/portos/ancoradouros/etc</t>
  </si>
  <si>
    <t>Estrada do Belmont, 10658, Nacional,Porto Velho/RO</t>
  </si>
  <si>
    <t>A Balsa BT CT54 da empresa Cidade Transportes LTDA, inscrita sob o CNPJ nº 06.151.511/0002-71, em uma operação não autorizada pela Unidade Operacional de Porto Velho da Ipiranga, atracou no píer flutuante no Rio Madeira, afetando a estrutura da tubovia local. 
Apesar dos danos físicos à estrutura, as medidas de contingência implementadas foram eficazes e, até o presente momento, não houve registro de qualquer tipo de derrame.</t>
  </si>
  <si>
    <t>Colisão da Balsa BT CT54 da empresa Cidade Transportes em uma operação de atracação não autorizada pela Unidade Operacional de Porto Velho da Ipiranga, afetando a estrutura da tubovia local.</t>
  </si>
  <si>
    <t>Durante a operação de atracação não autorizada, somado a alta vazão da correnteza do rio Madeira fez com que a balsa colidisse com o píer flutuante, danificando as tubovias da instalação. Esse dano não causou nenhum vazamento.</t>
  </si>
  <si>
    <t>Até o momento nenhum corpo hídrico ou outras matrizes ambientais foram atingidos, pois não houve vazamento na tubulação.</t>
  </si>
  <si>
    <t>Cidade Transportes LTDA</t>
  </si>
  <si>
    <t>06151511000271</t>
  </si>
  <si>
    <t>HIDROCLEAN SERVICOS MARITIMOS SA (CNPJ: 04.194.145/0001-21).
A empresa especializada em atendimento a emergências- devidamente contratada pela Ipiranga- já se encontra no local, acompanhando de perto todo o processo para caso seja necessário algum suporte técnico para mitigar quaisquer riscos.</t>
  </si>
  <si>
    <t>Fabio Hebert de Almeida Cantuaria</t>
  </si>
  <si>
    <t>(92) 98474-5335</t>
  </si>
  <si>
    <t>Apesar dos danos físicos à estrutura, as medidas de contingência implementadas foram eficazes e, até o presente momento, não houve registro de qualquer tipo de derrame. Ações de mitigação: reposicionamento da balsa; estabilização do flutuante e avaliação da integridade das tubovias.</t>
  </si>
  <si>
    <t>N/A</t>
  </si>
  <si>
    <t>IPIRANGA PRODUTOS DE PETRLEO</t>
  </si>
  <si>
    <t>IPIRANGA PRODUTOS DE PETRÓLEO S.A</t>
  </si>
  <si>
    <t>LÍDER DE UNIDADE OPERACIONAL</t>
  </si>
  <si>
    <t>elton.guedes@ipiranga.com.br</t>
  </si>
  <si>
    <t>BT CT54</t>
  </si>
  <si>
    <t>ÓLEO DIESEL E GASOLINA</t>
  </si>
  <si>
    <t>5.625E 5</t>
  </si>
  <si>
    <t>Campo de Tupi</t>
  </si>
  <si>
    <t>Embarcação Akofs Santos.</t>
  </si>
  <si>
    <t>Durante inspeção com ROV (veículo de operação remota) na ANM (árvore de natal molhada) do poço, foram verificadas bolhas de fluido hidráulico saindo da FLOT (ferramenta de instalação de jumper hidráulico).</t>
  </si>
  <si>
    <t>Petrobras - Petróleo Brasileiro S/A</t>
  </si>
  <si>
    <t>Paralisação do escape 5 minutos após a detecção. Paralisadas as atividades do ROV e iniciada a subida do veículo.</t>
  </si>
  <si>
    <t>[1] Volume descarregado: 0,00005625 m3. Descarga paralisada. Memória de cálculo: foram observadas, em média, 25 bolhas por minuto. Considerando que cada bolha equivale a 0,45 ml e o tempo total do vazamento foi de 5 minutos, temos 25 x 5 x 0,45 = 56,25 ml. [2] Área atingida: mar. [3] Nome comercial e/ou nomenclatura química da substância: Shell Tellus S2 M 32. [4] Composição química da substância: óleos minerais altamente refinados e aditivos. [5] Descrição da classificação e subclasse ONU ou IMDG da substância, caso aplicável: não regulamentado como produto perigoso.</t>
  </si>
  <si>
    <t>0.144</t>
  </si>
  <si>
    <t>Próximo à plataforma PETROBRAS 31 (P-31), no Campo de Albacora</t>
  </si>
  <si>
    <t>Durante a operação de recolhimento da linha flexível de trecho flowline da PO_MSP-DL-AB-03/P-31 (tramo C016A5), observou-se vazamento de resíduo oleoso para o mar pela cabeça de tração instalada sem bujão para permitir alívio de gás durante recolhimento na embarcação PLSV. O duto havia sido limpo com água, tendo seu TOG enquadrado (inferior a 15 ppm). Foi realizado sobrevoo com aeronave, que identificou feição oleosa superficial, com estimativa de 0,144 m³ de óleo, estimado por cubagem. Foi mobilizada embarcação Oil Recovery, que realizou dispersão mecânica da feição oleosa. Após dispersão não foram identificadas novas feições oleosas.</t>
  </si>
  <si>
    <t>Ineficiência do procedimento de limpeza. Em investigação.</t>
  </si>
  <si>
    <t>Foi mobilizada aeronave para avaliação da feição/cubagem. Foi mobilizada embarcação Oil Recovery para dispersão mecânica. Após dispersão, não foram identificadas novas feições oleosas.</t>
  </si>
  <si>
    <t>Situação normalizada.</t>
  </si>
  <si>
    <t>PO_MSP-DL-AB-03/P-31</t>
  </si>
  <si>
    <t>Adutora de 6" próximo a locação do 7-CP-1242-SE, Carmópolis-SE.</t>
  </si>
  <si>
    <t>No dia 07/03/2025 às 14:15, durante ronda de rotina operacional, foi identificada perda de
contenção primária significante/descarga significante de 2,5 m³ de água de injeção devido
furo em conector de 6" em aço da adutora que abastece poços de descarte de água, em
região da caixa de passagem. Após constatação do vazamento, a linha foi fechada para
cessar a descarga. Não atingiu corpo hídrico. TOG = 8,97 ppm; Área da descarga = 2,5 m²;
Profundidade da área = 0,05m. Volume = 50 m² x 0,05 m = 2,5m³.</t>
  </si>
  <si>
    <t>CARMO ENERGY S.A</t>
  </si>
  <si>
    <t>Processo sei nº 02001.007655/2025-91 (Emergência Ambiental: Acidente Ambiental)
Despoluição e limpeza em andamento</t>
  </si>
  <si>
    <t>Satélite de injeção Sat.CP-07, Japaratuba-SE.</t>
  </si>
  <si>
    <t>No dia 07/03/2025 às 04:19, foi identificada perda de contenção primária significante de 4,3
m³ de água de injeção. Parte desse volume foi projetado fora da contenção, resultando
também numa descarga significante de 0,3 m³ de água de injeção. O vazamento ocorreu
devido à falha de integridade em junta de 8%u201D da linha de injeção do Sat.CP-07. A injeção foi
paralisada e a equipe de despoluição acionada. Não atingiu corpo hídrico. TOG = 8,97 ppm
Área contida = 40 m²; Nível na contenção = 0,1 m Volume contido = 40 m² x 0,1 m = 4 m³
Área de descarga = 300 m²; Lâmina = 0,001 m Volume de descarga = 300 m² x 0,001 m = 0,3
m³</t>
  </si>
  <si>
    <t>Falha na junta.</t>
  </si>
  <si>
    <t>Processo sei nº 02001.007648/2025-99 (Emergência Ambiental: Acidente Ambiental)
Despoluição e limpeza em fase de conclusão</t>
  </si>
  <si>
    <t>Polo Pargo</t>
  </si>
  <si>
    <t>No dia 07/03/2025, por volta das 17:00, durante um monitoramento por drone, foram observadas manchas alaranjadas sem aspecto iridescente, de origem indeterminada, passando pelas plataformas PPG1-A/B. Verificou-se que essas manchas se deslocaram pelo polo Pargo, vindo de fora do campo. Reitera-se que essas manchas não são provenientes das atividades realizadas pela Perenco.
 Após uma análise detalhada do processo de tratamento e descarte, nenhuma anormalidade foi identificada, e a média do TOG espectrométrico do dia foi de 1,25 ppm. As manchas apresentavam um formato alongado, sem um comprimento definido, mas com largura inferior a 20 metros.</t>
  </si>
  <si>
    <t>PERENCO PETRÓLEO E GÁS DO BRASIL LTDA</t>
  </si>
  <si>
    <t>Renan Peixoto Werneck</t>
  </si>
  <si>
    <t>21987857123</t>
  </si>
  <si>
    <t>Voo com drone para verificação da mancha; Coleta de amostra para posterior análise laboratorial; Verificação do processo de tratamento e do descarte da Plataforma de PPG1; Confirmação que o TOG estava enquadrado (TOG espectrométrico do dia foi de 1.25 ppm)</t>
  </si>
  <si>
    <t>Processo sei nº #{24666129|02001.007637/2025-17} (Emergência Ambiental: Acidente Ambiental)#
Condição meteoceanográficas Onda:1.2 m Vento/direção:4 nós/ 115 ° Corrente/direção:131°</t>
  </si>
  <si>
    <t>: PLATAFORMA DE PARGO-1A</t>
  </si>
  <si>
    <t>Manchas alaranjadas</t>
  </si>
  <si>
    <t xml:space="preserve">Pouso Alegre </t>
  </si>
  <si>
    <t>ACIDO CLOROSSULFÔNICO E TRIÓXIDO DE ENXOFRE, MISTURA</t>
  </si>
  <si>
    <t>31000</t>
  </si>
  <si>
    <t>rodovia Fernão Dias, km 849,150 sentido norte</t>
  </si>
  <si>
    <t>SEGUNDO INFORMAÇÕES, A CARRETA TRAFEGAVA SENTIDO NORTE SOBRE FAIXA 2, QUANDO O CONDUTOR ALEGA QUE O TANQUE RACHOU, ASSIM QUE ELE PERCEBEU, PAROU DE IMEDIATO SOBRE ACOSTAMENTO.</t>
  </si>
  <si>
    <t>VIA CAMPOS TRANSPORTES</t>
  </si>
  <si>
    <t>22064101000169</t>
  </si>
  <si>
    <t>CONTATO RERENTE AO RESPONSÁVEL PELA EQUIPE DA AMBIPAR NO LOCAL.
PELO LOCAL SE ENCONTRA TAMBÉM A EMPRESA RESPONSÁVEL PELA CARGA (VIA CAMPOS) DE CONTATO: (19) 98107-5755</t>
  </si>
  <si>
    <t>LEONARDO GONÇALVES DE MATOS</t>
  </si>
  <si>
    <t>PR10 - Evento acompanhado pelo CFTV      
PR16 - Acionamento de Polícia            
PR12 - Sinalização final de fila         
PR04 - Orientação / Informação ao Usuário
PR11 - Canalização / Sinalização         
PR37 - Feito o registro fotográfico      
PR46 - Aplicado material de contenção</t>
  </si>
  <si>
    <t>AMBIPAR, PRF, COBOM, SUPERVISOR DE OPERAÇÕES DA CONCESSIONÁRIA E DEMAIS VIATURAS DA CONCESSIONÁRIA ATUARAM NO LOCAL, VISANDO O COMBATE E CONTEÇÃO DO PRODUTO DE FORMA MAIS ÀGIL E EFICIENTE POSSÍVEL.</t>
  </si>
  <si>
    <t>CENTRO DE CONTROLE OPERACIONAL</t>
  </si>
  <si>
    <t>cco.fernaodias@arteris.com.br.</t>
  </si>
  <si>
    <t>0.0025</t>
  </si>
  <si>
    <t>Sergipe</t>
  </si>
  <si>
    <t>Embarcação Oceânica SUB VIII em operação no poço 7-PRM-9-SES, Campo de Piranema, Sergipe.</t>
  </si>
  <si>
    <t>Identificado escape menor de 0,0025m³ de fluido hidráulico Tellus 32 durante a desconexão do Hot stab do Aquecedor Magnético.</t>
  </si>
  <si>
    <t>Escape menor de fluído hidráulico: 0,0025 m3.</t>
  </si>
  <si>
    <t>Em investigação.
Atualização do dia 02-04-2025
O plano de manutenção e inspeção da ferramenta não contempla a necessidade de periodicidade de inspeção e teste individual do engate</t>
  </si>
  <si>
    <t>33000167057723</t>
  </si>
  <si>
    <t>Operação paralisada.  ROV e ferramenta recolhidos para o convés para investigação e reparo da falha.</t>
  </si>
  <si>
    <t>1) Volume (m3): 0,0025 (estimativa de volume a partir da variação de nível de fluido no tanque do ROV);
2) Nome Comercial: Shell Tellus S2 M 32;
3) Composição química: 2,6-ditercbutil-fenol, Interchangeable low viscosity base oil (&lt;20,5 cSt @40°C);
4) IMDG: Não regulado como produto perigoso.
Atualização do dia 02/04/2025
As ações corretivas e mitigadoras imediatas foram consideradas adequadas para este cenário, possibilitando o rápido restabelecimento.</t>
  </si>
  <si>
    <t>PETROBRAS/UNIDADE DE NEGCIOS DE EXP/PROD. SERGIPE E ALAGOAS</t>
  </si>
  <si>
    <t>pauloalceu@petrobras.com.br</t>
  </si>
  <si>
    <t xml:space="preserve">Urucânia </t>
  </si>
  <si>
    <t>Dejetos de suinocultura</t>
  </si>
  <si>
    <t>Sítio São Joaquim</t>
  </si>
  <si>
    <t>Suinocultura</t>
  </si>
  <si>
    <t>Dejetos*
Segundo informações repassadas ao NEA, a Polícia Militar de Meio Ambiente em patrulha rural para atendimento a denúncia identificou o vazamento de dejetos de uma lagoa de suinocultura para curso d'água</t>
  </si>
  <si>
    <t>Segundo o comunicado Nea nº64-2025.
Falha na bomba.</t>
  </si>
  <si>
    <t>Vazamento de dejetos de uma lagoa de suinocultura para curso d'água.</t>
  </si>
  <si>
    <t>Soldado Flaviano Passini</t>
  </si>
  <si>
    <t>No empreendimento informaram que ocorreu uma falha nas bombas, seguido de transbordamento da caixa coletora de dejetos no dia 08.03.2025. 
O problema foi sanado no dia 10.03.2025. A PMAmb realizou a vistoria na granja e reportou o fato ao NEA. No momento da vistoria não houve constatação de mortandade de peixes.</t>
  </si>
  <si>
    <t>Processo sei nº 02001.008353/2025-30 (Emergência Ambiental: Acidente Ambiental)</t>
  </si>
  <si>
    <t xml:space="preserve">Carmópolis de Minas </t>
  </si>
  <si>
    <t>BUTANO</t>
  </si>
  <si>
    <t>15120</t>
  </si>
  <si>
    <t>Polícia Rodoviária; IBAMA</t>
  </si>
  <si>
    <t>BR 381 %u2013 Arteris Fernão Dias %u2013 KM 578+200 Norte</t>
  </si>
  <si>
    <t>TOMBAMENTO COM DERRAMAMENTO DE CARGA, NÃO HOUVE REGISTRO DE VAZAMENTO.</t>
  </si>
  <si>
    <t>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t>
  </si>
  <si>
    <t>CONSIGAZ DISTRIBUIDORA DE GAS LTDA.</t>
  </si>
  <si>
    <t>01597589000462</t>
  </si>
  <si>
    <t>09/03/2025 03:18:50 PR34 - Flagrante não visualizado via CFTV
09/03/2025 03:23:06 PR12 - Sinalização final de fila T10 578
09/03/2025 04:01:07 PR16 - Acionamento de Polícia
09/03/2025 04:21:07 PR04 - Orientação / Informação ao Usuário
09/03/2025 04:38:29 PR10 - Evento acompanhado pelo CFTV
09/03/2025 04:42:11 PR31 - T.Crítica - Sinalização padrão/correta 3535 - CONFORME MANUAL.
09/03/2025 09:02:33 PR11 - Canalização / Sinalização
09/03/2025 09:02:40 PR37 - Feito o registro fotográfico
09/03/2025 09:32:58 PR40 - Remoção com a retirada do cardã</t>
  </si>
  <si>
    <t>DIANA FERNANDES</t>
  </si>
  <si>
    <t>LÍDER DE CCSO</t>
  </si>
  <si>
    <t xml:space="preserve">Caxias </t>
  </si>
  <si>
    <t xml:space="preserve"> MA</t>
  </si>
  <si>
    <t>DIESEL COMBUSTIVEL;  GASOLINA</t>
  </si>
  <si>
    <t>L; L</t>
  </si>
  <si>
    <t>FTL km 407+775 - Povoado Engenho D'água s/ nº</t>
  </si>
  <si>
    <t>Descarrilamento com tombamento de vagão tanque.</t>
  </si>
  <si>
    <t>Trem D113 com 46 vagões tanques carregados com diesel S-10 e gasolina, ao transpor o km 407+775, adentrando o pátio Cristino Cruz (ACQ), 2 vagões da composição tombaram e outros 2 descarrilaram.</t>
  </si>
  <si>
    <t>foi identificado gotejamento nos 2 vagões tombados.</t>
  </si>
  <si>
    <t>FTL - Ferrovia Transnordestina Logística S.A</t>
  </si>
  <si>
    <t>17234244000131</t>
  </si>
  <si>
    <t>Foram acionadas, de imediato, as equipes S.O.S, Segurança Patrimonial, Via Permanente, Segurança do Trabalho e Meio Ambiente da FTL.</t>
  </si>
  <si>
    <t>Equipes de atendimento a emergências ambientais da FTL se deslocaram imediatamente ao local, tendo sido realizado ações de contenção para vazamento do combustível e mitigação dos impactos através do uso do kit de emergência ambiental.</t>
  </si>
  <si>
    <t>FTL - FERROVIA TRANSNORDESTINA LOGISTICA S.A</t>
  </si>
  <si>
    <t>Andreas Kiekebusch</t>
  </si>
  <si>
    <t>andreas.kiekebusch@tlsa.com.br</t>
  </si>
  <si>
    <t xml:space="preserve">Sete Lagoas </t>
  </si>
  <si>
    <t>Efluente de ETE</t>
  </si>
  <si>
    <t>Rio/córrego; Rio/córrego</t>
  </si>
  <si>
    <t>Rodovia BR 040, km 480, Zona Rural</t>
  </si>
  <si>
    <t>Conforme informações repassadas ao NEA, na data e local acima ocorreu acidente envolvendo o vazamento de efluente da Estação de Tratamento (lagoa aerada) da Trevo Lácteos S. A., que alcançou a rede pluvial e, por sua vez, atingiu o Córrego das Pedras.</t>
  </si>
  <si>
    <t>Vazamento</t>
  </si>
  <si>
    <t>Filipe Raposo</t>
  </si>
  <si>
    <t>O preposto da empresa, senhor Filipe Raposo, informou ainda que foram tomadas ações emergenciais quando da detecção do fato e a empresa está providenciando medidas preventivas para impedir novos acidentes.</t>
  </si>
  <si>
    <t>Processo sei nº 02001.008329/2025-09 (Emergência Ambiental: Acidente Ambiental)</t>
  </si>
  <si>
    <t xml:space="preserve">Arari </t>
  </si>
  <si>
    <t>125</t>
  </si>
  <si>
    <t>Estrada de Ferro Carajás %u2013 EFC  km 127+800</t>
  </si>
  <si>
    <t>Rompimento de uma tubulação do Abrigo (house), com óleo diesel, localizada no km126 (desativada).</t>
  </si>
  <si>
    <t>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t>
  </si>
  <si>
    <t>solo natural e parte da vegetação rasteira existente no entorno.</t>
  </si>
  <si>
    <t>Empresa Omega Respostas à Emergências.</t>
  </si>
  <si>
    <t>A equipe de emergência foi acionada para tomar as medidas necessárias. Tão logo possível, serão prestadas informações atualizadas sobre o ocorrido.</t>
  </si>
  <si>
    <t>Gerente de Meio Ambiente do Corredor Norte (Elson Sousa)</t>
  </si>
  <si>
    <t>CARVÃO, DE ORIGEM ANIMAL OU VEGETAL</t>
  </si>
  <si>
    <t>Rodovia BR 040 - Km 739 (norte)</t>
  </si>
  <si>
    <t>Segundo informações repassadas ao NEA, ocorreu tombamento de veículo, com queda da carga transportada sobre a pista e sobre solo, dentro da faixa de domínio.
Concessionária da via comunicou o NEA no mesmo dia.</t>
  </si>
  <si>
    <t>CCO - Concessionária da Via comunicou o NEA no mesmo dia.</t>
  </si>
  <si>
    <t>A transportadora acionou um empresa para retirada do produto e limpeza da área.</t>
  </si>
  <si>
    <t>Processo sei nº 02001.007971/2025-62 (Emergência Ambiental: Acidente Ambiental)</t>
  </si>
  <si>
    <t>Ferrovia Rumo</t>
  </si>
  <si>
    <t>Vandalismo na ferrovia com abertura de bicas em 1 vagão graneleiro carregado com milho.</t>
  </si>
  <si>
    <t>Vandalismo com abertura de vagão graneleiro carregado com milho. Lançamento de 50 tonelada de milho em grão sobre a linha férrea.</t>
  </si>
  <si>
    <t>Ato criminoso caracterizado pela abertura de bicas em vagão graneleiro ferroviário carregado com milho.</t>
  </si>
  <si>
    <t>Solo dentro dos limites da faixa de domínio da linha férrea.</t>
  </si>
  <si>
    <t>Equipes de atendimento emergencial de limpeza e de segurança patrimonial, contratadas pela RUMO, atuando no trecho afetado para remoção do material, liberação da via e garantia da segurança dos trabalhadores.</t>
  </si>
  <si>
    <t>Polícia Rodoviária</t>
  </si>
  <si>
    <t>Rodovia Fernão Dias KM 487+640 Norte</t>
  </si>
  <si>
    <t>A carreta sofreu um pane mecânico na Faixa Central e furou o tanque de combustível. O óleo diesel vazou para as caixas de captação.</t>
  </si>
  <si>
    <t>O óleo diesel vazou para as caixas de captação.</t>
  </si>
  <si>
    <t>ADRIANO LIBERATO DE ALMEIDA</t>
  </si>
  <si>
    <t>25939205801</t>
  </si>
  <si>
    <t>(11) 99121-1220</t>
  </si>
  <si>
    <t>11/03/2025 10:24:03	PR12 - Sinalização final de fila          	T23/KM 491N
11/03/2025 10:24:13	PR11 - Canalização / Sinalização          	11 CONES   
11/03/2025 10:24:20	PR37 - Feito o registro fotográfico       	           
11/03/2025 11:05:41	PR46 - Aplicado material de contenção     	           
11/03/2025 11:10:49	PR16 - Acionamento de Polícia             	           
11/03/2025 11:17:23	PR06 - Auxilio com ferramenta / empréstimo	SEM SUCESSO
11/03/2025 13:11:23	PR46 - Aplicado material de contenção</t>
  </si>
  <si>
    <t xml:space="preserve">São Luís </t>
  </si>
  <si>
    <t>Duto; Terminal/portos/ancoradouros/etc</t>
  </si>
  <si>
    <t>2.7</t>
  </si>
  <si>
    <t>Porto do Itaqui píer 105</t>
  </si>
  <si>
    <t>Linha de 10¨ de bunker, berço 105 do Porto do Itaqui.</t>
  </si>
  <si>
    <t>Perda de contenção da linha de MF.</t>
  </si>
  <si>
    <t>Corrosão do duto não identificada em inspeções anteriores.</t>
  </si>
  <si>
    <t>O produto atingiu a baía de São Marcos na área logo abaixo do píer 105 do Porto do Itaqui. Não houve toque na vegetação de mangue próxima ao local. Maré alta no momento da ocorrência.</t>
  </si>
  <si>
    <t>Petrobras Transporte S.A - Transpetro</t>
  </si>
  <si>
    <t>0270944900457</t>
  </si>
  <si>
    <t>Autoridade portuária do Porto do Itaqui (EMAP).</t>
  </si>
  <si>
    <t>José Carlos de Souza Junior</t>
  </si>
  <si>
    <t>(98) 32176-550</t>
  </si>
  <si>
    <t>Bombeamento interrompido, absorção do óleo vazado e recolhimento do material oleoso. Instalada braçadeira no ponto onde se identificou o furo na linha.</t>
  </si>
  <si>
    <t>PETROBRAS TRANSPORTE S.A - TRANSPETRO</t>
  </si>
  <si>
    <t>profissional de meio ambiente</t>
  </si>
  <si>
    <t>lucas.noronha@transpetro.com.br</t>
  </si>
  <si>
    <t>TA São Luís</t>
  </si>
  <si>
    <t>óleo combustível para navios</t>
  </si>
  <si>
    <t xml:space="preserve">Santos </t>
  </si>
  <si>
    <t>Embarcação Seven Cruzeiro - Campo de Bacalhau - Bacia de Santos</t>
  </si>
  <si>
    <t>Durante a preparação para o transbordamento do peso morto para recuperar os módulos das boias, foi identificado óleo pingando da plataforma do guincho do guindaste de 100t ao mar. O volume estimado foi de 200ml e o óleo é MOBIL DTE 10 EXCEL 46.</t>
  </si>
  <si>
    <t>Derramamento de óleo Mobil DTE 10 EXCEL 46</t>
  </si>
  <si>
    <t>O vazamento foi identificado no respiro do freio do guincho principal, pois estava em nivel maior que deveria.</t>
  </si>
  <si>
    <t>O vazamento foi identificado no respiro do freio do guincho principal. A área foi limpa, o nível de óleo desse respiro foi corrigido e será monitorado, assim como a área ao redor. Almofadas absorventes foram instaladas no local como mitigação</t>
  </si>
  <si>
    <t>O derrame foi por gotejamento pela informação passada e não sendo continuo, com isso sendo um volume consideravelmente pequeno.</t>
  </si>
  <si>
    <t>Equinor</t>
  </si>
  <si>
    <t>Seven Cruzeiro</t>
  </si>
  <si>
    <t>Oléo Hidraulico</t>
  </si>
  <si>
    <t>0.52</t>
  </si>
  <si>
    <t>Poço terrestre. Campo de Pilar - Linha do poço PIR-0076</t>
  </si>
  <si>
    <t>Solo compactado (Estrada de acesso e Locação do PIR-0133)</t>
  </si>
  <si>
    <t>Detecção do poço que estava produzindo pela linha			
Fechamento do poço PIR-0076 na locação.			
Despressurição da  de produção			
Limpeza da Estrada e Locação			
Abertura de nota para equipe de manutenção realizar a corretiva na linha</t>
  </si>
  <si>
    <t>Durante monitoramento operacional no supervisório, foi constatado um alarme de baixa pressão, indicando um provável vazamento na linha de produção do poço PIR-0076, de imediato foi acionado a operação de campo para constatar a ocorrência, rapidamente foi identificado pequeno vazamento na linha de produção do PIR-0076 . Em resposta o poço foi fechado.</t>
  </si>
  <si>
    <t>Fluido de completação base água</t>
  </si>
  <si>
    <t>13.7</t>
  </si>
  <si>
    <t>Embarcação Valaris - DS 17</t>
  </si>
  <si>
    <t>Valaris - DS 17</t>
  </si>
  <si>
    <t>Fluidos de perfuração/completação a base d'agua</t>
  </si>
  <si>
    <t>Falha operacional no processo de filtração envolvendo a válvula borboleta que isolava a linha de brine.</t>
  </si>
  <si>
    <t>Descarga de Fluido de completação (Salmoura de CaCl2 / CaBr2)</t>
  </si>
  <si>
    <t>Todas as operações de filtração foram paralisadas imediatamente. Foi realizado o fechamento manual da válvula de isolamento para a linha de brine. Time de supervisão offshore foi informado. Gerência em terra notificada de imediato.</t>
  </si>
  <si>
    <t>Durante o processo de filtração da Salmoura (fluido de completação) entre o tanque 6 e a unidade de filtração, observou-se uma queda de volume no tanque. Foi observado que a válvula borboleta que isolava o sistema de salmoura permitiu a passagem de 13.7 m3 de fluido de completação (Salmoura de CaCl2 / CaBr2) para o mar. A operação de filtração da salmoura foi imediatamente paralisada. Destaca-se que o fluido de Salmoura de CaCl2 / CaBr2 não é considerado uma substância tóxica para o meio ambiente, conforme ensaio Ecotoxicológico realizado no produto,em anexo.</t>
  </si>
  <si>
    <t>Consultor de Relações com Autoridades</t>
  </si>
  <si>
    <t xml:space="preserve">Careaçu </t>
  </si>
  <si>
    <t>Tinta</t>
  </si>
  <si>
    <t>29</t>
  </si>
  <si>
    <t>Atmosfera</t>
  </si>
  <si>
    <t>BR 381 - Arteris Fernão Dias - km 817,902 Pista Norte</t>
  </si>
  <si>
    <t>TRANSPORTADORA CENTRAL LTDA</t>
  </si>
  <si>
    <t>40582397000272</t>
  </si>
  <si>
    <t>AMBIPAR NO LOCAL</t>
  </si>
  <si>
    <t>FRANCISCO CARLOS</t>
  </si>
  <si>
    <t>(19) 99685-8191</t>
  </si>
  <si>
    <t>William Barroso de Oliveira</t>
  </si>
  <si>
    <t>Líder CCO</t>
  </si>
  <si>
    <t>william.oliveira@arteris.com.br</t>
  </si>
  <si>
    <t xml:space="preserve">Nova Lima </t>
  </si>
  <si>
    <t>METANO, COMPRIMIDO, COMPRIMIDO</t>
  </si>
  <si>
    <t>R. Nebraska, 260a - Jardim Canada</t>
  </si>
  <si>
    <t>Outros - Vazamento de gás</t>
  </si>
  <si>
    <t>Segundo informações repassadas ao NEA, no dia12/03/2025, por volta das 12:00, uma empreiteira da Copasa ao realizar uma obra atingiu a rede da Gasmig de 63 mm provocando o vazamento de gás.</t>
  </si>
  <si>
    <t>A empreiteira da Copasa ao realizar uma obra atingiu a rede</t>
  </si>
  <si>
    <t>O local foi devidamente isolado. Equipe da Gasmig foi ao local e realizou o fechamento de valvulas e promoveu o reparo da rede danificada. Não há informações de evacuação de moradores nas imediações.</t>
  </si>
  <si>
    <t>Processo sei nº 02001.008352/2025-95 (Emergência Ambiental: Acidente Ambiental)</t>
  </si>
  <si>
    <t xml:space="preserve">Santa Vitória </t>
  </si>
  <si>
    <t>Fertilizante Foliar Mineral Misto</t>
  </si>
  <si>
    <t>20000</t>
  </si>
  <si>
    <t>Rua Zeferino Justino Tavares, s/n°, Travessia do Córrego Santa Vitória (coordenadas lat. -18°50'33,4" / long. -50°07'58,3")</t>
  </si>
  <si>
    <t>Conforme informações repassadas ao NEA, na data e local acima ocorreu acidente envolvendo o tombamento de veículo transportando 20.000 L de Fertilizante Foliar Mineral Misto, cujo produto verteu no Córrego Santa Vitória. Aparentemente, o condutor do veículo, senhor Antônio Alves de Oliveira, saiu ileso.</t>
  </si>
  <si>
    <t>Polícia Militar de Meio Ambiente esteve no local e constatou que as águas do córrego adquiriram uma coloração leitosa e esverdeada com forte odor.
Os militares verificaram a presença de peixes mortos nas margens do córrego</t>
  </si>
  <si>
    <t>Euroforte Agrociências Ltda</t>
  </si>
  <si>
    <t>06894666000117</t>
  </si>
  <si>
    <t>Mirian Mansano</t>
  </si>
  <si>
    <t>Segundo consta, uma empresa de atendimento à emergência ambiental foi contratada para
mitigar e reparar os danos ambientais.</t>
  </si>
  <si>
    <t>Embarcação; Terminal/portos/ancoradouros/etc</t>
  </si>
  <si>
    <t>Fluido de Perfuração</t>
  </si>
  <si>
    <t>Embarcação BRAM Belém atracada no Porto de Docas - Rio de Janeiro</t>
  </si>
  <si>
    <t>Embarcação BRAM Belém atracada no Porto de Docas, Rio de Janeiro/RJ. IMO 9644160.</t>
  </si>
  <si>
    <t>Durante operação de recirculação no tanque de lama sintética visando a homogeneização do produto, ocorreu do transbordamento de 200 litros do fluido de perfuração pelo suspiro do tanque localizado no convés de boreste. Do volume total vazado 190 litros ficou contido no convés e 10 litros atingiu o mar.</t>
  </si>
  <si>
    <t>Equipe da Petrobras.</t>
  </si>
  <si>
    <t>Limpeza do convés com utilização do kit SOPEP.</t>
  </si>
  <si>
    <t>[1] Volume descarregado: 0,01m³
[2] Nome comercial do produto: Fluido de Perfuração base sintética (DELTA-TEQ) e Resíduo de Fluído base não aquosa;
[3] Composição química: Mistura
[4] Classificação ONU ou IMDG: Não regulado;
[5] Ambiente atingido: Mar.</t>
  </si>
  <si>
    <t>FPSO Marechal Duque de Caxias, Campo de Mero, Bacia de Santos</t>
  </si>
  <si>
    <t>Durante movimentação de carga de um spool usando o guincho fixo de corrente que fica no pórtico móvel suspenso, da posição #24 do balcão de risers para a área de mergulho, uma mangueira hidráulica do sistema do guincho se rompeu causando um vazamento em spray e descarga para o mar, quando o pórtico estava passando próximo à posição #34, (volume estimado em 0,5 litros na forma de gotas e spray). Não havia óleo visível na superfície do mar.</t>
  </si>
  <si>
    <t>Falha do material.</t>
  </si>
  <si>
    <t>Spool baixado de forma segura. HPU parada imediatamente. Área isolada. Limpeza da área.</t>
  </si>
  <si>
    <t>Situação normalizada 1) Volume descarregado: 0,0005m³; 2) Nome comercial do produto liberado: Hyspin AWH-M 46; 3) Composição química: óleos básicos altamente refinados (Ver FISPQ); 4) Classificação ONU ou IMDG: Não regulado; 5) Ambiente atingido: mar territorial.</t>
  </si>
  <si>
    <t>0.844</t>
  </si>
  <si>
    <t>Linha de produção do 7-CP-511</t>
  </si>
  <si>
    <t>No dia 14/03/2025 às 08:59h, durante ronda de rotina operacional, foi identificada perda de contenção primária significante/descarga significante de óleo de 0,87m³ devido vazamento em linha de produção de 3" em fibra do 7-CP-511-SE em estrada não pavimentada. Após constatação do vazamento, o poço foi parado e a linha foi fechada para cessar a descarga. Não atingiu corpo hídrico. BSW = 97%. Área da descarga = 290 m²; Profundidade da área = 0,003m. Volume = 290 m² x 0,003 m = 0,87m³.</t>
  </si>
  <si>
    <t>Acionado o plano de emergência
Acionamento da Gerência de Operações. Acionamento da Supervisão/Coordenação. Acionamento da equipe de despoluição.</t>
  </si>
  <si>
    <t>Processo sei nº 02001.008687/2025-11 (Emergência Ambiental: Acidente Ambiental)</t>
  </si>
  <si>
    <t>0.000158</t>
  </si>
  <si>
    <t>Campo de Caioba, Bacia de Sergipe-Alagoas</t>
  </si>
  <si>
    <t>PLATAFORMA PCB-01 DE CAIOBA</t>
  </si>
  <si>
    <t>Descarga de 0,000158 m³ de fluido hidráulico no mar, por gotejamento, devido ao transbordamento de óleo hidráulico vazado do redutor de giro do guindaste, que acumulou no calabouço e juntamente com água de chuva transbordou. Parte do volume ficou contido na plataforma e parte menor gotejou no mar por ação do vento.</t>
  </si>
  <si>
    <t>Incremento do volume da contenção por ação de chuvas.</t>
  </si>
  <si>
    <t>Comunicação com coordenação sobre evento; Descontaminação e isolamento com kit SOPEP; Envio de equipe de manutenção (Téc Hidráulica, Mecânico e Fiscal) para identificação e correção; Retirada do guindaste de operação para avaliação.</t>
  </si>
  <si>
    <t>(1) Volume descarregado: 0,000158 m3. (2) Área atingida: mar. (3) Nome comercial: Lubrax Hydra XP 68. (4) Composição química: óleos básicos lubrificantes. (5) Classificação ONU ou IMDG: produto não classificado como perigoso Comunicado pelo CAEME GAD-3237</t>
  </si>
  <si>
    <t>4.81</t>
  </si>
  <si>
    <t>Linha de injeção do 7-CP-1144-SE, Carmópolis-SE</t>
  </si>
  <si>
    <t>No dia 15/03/2025 às 06:00, foi identificada perda de contenção primária
significante/descarga significante de 4,81 m³ de água de injeção devido a rompimento de
linha de 2%u201D do poço injetor 7-CP-1144-SE. Após a constatação da perda de contenção, a linha
foi fechada para sanar vazamento, e a equipe de despoluição foi acionada. Parte da descarga
foi em córrego de drenagem, porém sem indícioS de óleo devido a baixo TOG (4,23 mg/L).</t>
  </si>
  <si>
    <t>Falha de integridade em linha de fibra</t>
  </si>
  <si>
    <t>Parte da descarga foi em córrego de drenagem, porém sem indícioS de óleo devido a baixo TOG (4,23 mg/L).</t>
  </si>
  <si>
    <t>A equipe de despoluição da empresa</t>
  </si>
  <si>
    <t>Após a constatação da perda de contenção, a linha
foi fechada para sanar vazamento, e a equipe de despoluição foi acionada</t>
  </si>
  <si>
    <t xml:space="preserve">Rogerio Baksys Pinto </t>
  </si>
  <si>
    <t>INSTITUTO BRASILEIRO DO MEIO AMBIENTE E DOS RECURSOS NATURAIS RENOVÁVEIS - IBAMA</t>
  </si>
  <si>
    <t>CHEFE DE SERVIÇO</t>
  </si>
  <si>
    <t>rogerio.pinto@ibama.gov.br</t>
  </si>
  <si>
    <t>: CARMÓPOLIS</t>
  </si>
  <si>
    <t xml:space="preserve">Campina Grande do Sul </t>
  </si>
  <si>
    <t>ÁCIDO ACRÍLICO, ESTABILIZADO;  ÓLEO DIESEL</t>
  </si>
  <si>
    <t>Rio/córrego; Unidade de Conservação Federal</t>
  </si>
  <si>
    <t>Empresa especializada em atendimento ; Polícia Rodoviária; Corpo de Bombeiros; Defesa Civil; Órgão Estadual ou Municipal de Meio Ambiente; IBAMA</t>
  </si>
  <si>
    <t>BR-116/PR KM 008+100 PISTA SUL</t>
  </si>
  <si>
    <t>CONDUTOR PERDEU O CONTROLE DO VEÍCULO E VEIO A TOMBAR, OCASIONANDO INCÊNDIO DE GRANDES PROPORÇÕES E DERRAMAMENTO DA CARGA ÁCIDO ACRÍLICO E COMBUSTÍVEL ÓLEO DIESEL NO RIO TRINDADE.</t>
  </si>
  <si>
    <t>ÁREA DE PROTEÇÃO AMBIENTAL DE GUARAQUEÇABA</t>
  </si>
  <si>
    <t>GELOG</t>
  </si>
  <si>
    <t>05457125000169</t>
  </si>
  <si>
    <t>Nelcivaldo Aparecida de Souza</t>
  </si>
  <si>
    <t>(19) 99667-4663</t>
  </si>
  <si>
    <t>- LOCAL DA OCORRÊNCIA FOI SINALIZADO E ISOLADO
- ACIONADO CORPO DE BOMBEIROS COM CHEGADA E ATUAÇÃO RÁPIDA PARA DEBELAÇÃO DO FOGO
- AMBIPAR ACIONADA PELA GELOG COM PROCEDIMENTOS DE CONTENÇÃO IMEDIATOS
- APÓS CONTROLE DO INCÊNDIO FORAM INICIADOS OS PROCEDIMENTOS DE LIMPEZA DA ÁREA</t>
  </si>
  <si>
    <t>Processo sei nº 02001.008756/2025-89 (Emergência Ambiental: Acidente Ambiental)</t>
  </si>
  <si>
    <t>AUTOPISTA REGIS BITTENCOURT S/A</t>
  </si>
  <si>
    <t>meioambiente.regis@arteris.com.br</t>
  </si>
  <si>
    <t>Mancha de origem indeterminada no campo de Albacora Leste, Bacia de Campos.</t>
  </si>
  <si>
    <t>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t>
  </si>
  <si>
    <t>Constatação de mancha de origem indeterminada.</t>
  </si>
  <si>
    <t>As instalações Petrobras próximas (P-25 e P-31) consultadas, reportaram não haver anormalidades no processo. Realizada a dispersão mecânica da mancha com as embarcações oil recovery mobilizadas. Realizado sobrevoo para monitoramento da área. Coletadas amostras e encaminhas para análise no CENPES.</t>
  </si>
  <si>
    <t>Processo sei nº 02001.008727/2025-17 (Emergência Ambiental: Acidente Ambiental)
Não houve cubagem da mancha inicialmente detectada uma vez que não houve sobrevoo devido o horário. Desta forma, segue abaixo os dados das duas manchas detectadas no dia 16/03 em sobrevoo. MANCHA 1 - Dimensões: 20,145km x 0,2km / Volume: 1,091m³ / Coordenada 22° 23'
48'' S / 39° 40' 00'' W; MANCHA 2 - Dimensões: 9,873km x 0,2km / Volume: 0,535m³ Coordenada 22° 17' 42'' S / 39° 42' 18'' W; OBS.: As coordenadas geográficas informadas no campo específico se refere a mancha oleosa identificada no dia 15/03, sendo a P-25 a unidade Petrobras mais próxima (5MN). 
** O laudo analítico da amostra coletada, emitido pelo CENPES (anexo), indicou que se trata óleo cru da Bacia de Campos, oriunda de campo NÃO operado pela Petrobras.</t>
  </si>
  <si>
    <t xml:space="preserve">Sooretama </t>
  </si>
  <si>
    <t>Rodovia Governador Mario Covas (BR 101 ES) Quilômetro 101,9, sentido Norte.</t>
  </si>
  <si>
    <t>Carreta de transporte da Empresa Suzano caiu da ponte.</t>
  </si>
  <si>
    <t>Vazamento do combustível da carreta nas margens do leito do rio.</t>
  </si>
  <si>
    <t>Carreta VW 33.460 trafegava sobre a ponte sentido norte, quando por causas desconhecidas, o mesmo veio a se chocar no guarda corpo da ponte, saindo da pista pelo mesmo sentido, parando sobre o córrego.</t>
  </si>
  <si>
    <t>Foi derramado combustível no leito do rio Barra seca, ainda em quantidade desconhecida.</t>
  </si>
  <si>
    <t>Suzano Papel e Celulose</t>
  </si>
  <si>
    <t>16404287000155</t>
  </si>
  <si>
    <t>Foram acionados recursos da concessionária ECO 101 além da empresa Colnorte, responsável pela retirada do óleo derramado no leito do rio.</t>
  </si>
  <si>
    <t>Luiz Mario Freitas</t>
  </si>
  <si>
    <t>(27) 99927-0977</t>
  </si>
  <si>
    <t>Acionamento de guincho para retirada da carreta do leito do rio e acionamento da empresa responsável pela limpeza e retirada do combustível derramado.</t>
  </si>
  <si>
    <t>Processo sei nº 02001.008694/2025-13 (Emergência Ambiental: Acidente Ambiental)</t>
  </si>
  <si>
    <t>ECO-101 CONCESSIONRIA DE RODOVIAS S/A</t>
  </si>
  <si>
    <t>ECO 101</t>
  </si>
  <si>
    <t>thiago.cardoso@eco101.com.br</t>
  </si>
  <si>
    <t>0.0003</t>
  </si>
  <si>
    <t>Campo de Tupi - Bacia de Santos.</t>
  </si>
  <si>
    <t>[FPSO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t>
  </si>
  <si>
    <t>Óleo: 0,0003 m3</t>
  </si>
  <si>
    <t>Carreamento de resíduo de óleo do convés do módulo 2P pelas águas oriundas do teste de dilúvio.</t>
  </si>
  <si>
    <t>Interrupção do teste de dilúvio e mobilização de embarcação oil recovery para inspeção.</t>
  </si>
  <si>
    <t>[1] Volume total descarregado: 0,0003 m³ de óleo para o mar;
[2] Situação atual: Nenhuma mancha oleosa foi identificada durante a varredura realizada pela embarcação mobilizada.</t>
  </si>
  <si>
    <t>FPSO CIDADE DE ANGRA DOS REIS</t>
  </si>
  <si>
    <t>Desastre Natural</t>
  </si>
  <si>
    <t>Estrada Raymundo Mascarenhas, s/n - Mina de Ferro - Serra dos Carajás</t>
  </si>
  <si>
    <t>Deslizamento de massa.</t>
  </si>
  <si>
    <t>As 09:19 do dia 17/03/2025 foi detectada um pequeno deslizamento de massa no talude próximo as obras de adequação da Usina 1, na área do peneiramento IV antiga moagem de bolas. O deslizamento foi oriundo da grande quantidade de chuvas que ocorreram no ultimo final de semana. No momento do deslizamento não haviam atividades acontecendo próximo ao local. A equipe de atendimento a emergência foi imediatamente acionada e todas as ações de controle e mitigação necessárias foram adotadas, não sendo identificado impacto ambiental residual. Essa comunicação segue no âmbito da LI 1172/2017 - Implantação de Adequações das Instalações da Usina de Beneficiamento de Minério de Ferro à Umidade Natural, condicionante 1.4.</t>
  </si>
  <si>
    <t>Vale S.A</t>
  </si>
  <si>
    <t>33592510037074</t>
  </si>
  <si>
    <t>Consórcio Engeformovo</t>
  </si>
  <si>
    <t>Adriano Alves</t>
  </si>
  <si>
    <t>(94) 98803-1444</t>
  </si>
  <si>
    <t>Foi realizado a interdição das atividades próximas ao talude e solicitado a equipe de geotecnia para avaliação do talude.</t>
  </si>
  <si>
    <t>VALE S.A.</t>
  </si>
  <si>
    <t>Gerente de SSMA Comunidades e Projetos Carajás (Adriano Alves)</t>
  </si>
  <si>
    <t>jose.marinho.mendes@vale.com</t>
  </si>
  <si>
    <t>20</t>
  </si>
  <si>
    <t>Vandalismo na ferrovia com abertura de vagões graneleiros carregado com soja</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</si>
  <si>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</si>
  <si>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</si>
  <si>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lmpeza, contratadas pela rumo, atuando no trecho afetado.</t>
  </si>
  <si>
    <t>Auditora ambiental</t>
  </si>
  <si>
    <t>Vandalismo na ferrovia com abertura vagões graneleiros carregado com soja</t>
  </si>
  <si>
    <t>Vandalismo com abertura de vagões graneleiros carregado com soja. Lançamento de 30 tonelada de soja em grão sobre a linha férrea</t>
  </si>
  <si>
    <t>ELOISA CAXIAS COELHO</t>
  </si>
  <si>
    <t>Petróleo</t>
  </si>
  <si>
    <t>2.5E 5</t>
  </si>
  <si>
    <t>Durante teste do sistema de dilúvio no módulo de injeção química, foi observado a formação de uma mancha oleosa se formando no descarte do bordo boreste. O teste foi imediatamente parado e a feição se dissipou. Volume estimado em 25ml de óleo.</t>
  </si>
  <si>
    <t>Descarga menor de 25ml de óleo para o mar.</t>
  </si>
  <si>
    <t>Carreamento de resíduo (sujidade) de óleo no módulo. Em investigação.</t>
  </si>
  <si>
    <t>Paralisação do teste de dilúvio. Intensificação da limpeza da área.</t>
  </si>
  <si>
    <t>Processo sei nº 02001.009024/2025-14 (Emergência Ambiental: Acidente Ambiental)
A estimativa de volume descarregado foi de 25ml de óleo estimados de acordo com o protocolo de Bonn.</t>
  </si>
  <si>
    <t>FPSO MARECHAL DUQUE DE CAXIAS (FPSO MDC)</t>
  </si>
  <si>
    <t>Fluido lubrificante</t>
  </si>
  <si>
    <t>0.003</t>
  </si>
  <si>
    <t>Sonda ATLANTIC ZONDA, Bacia de Campos</t>
  </si>
  <si>
    <t>Durante atividades para recebimento da unidade, nos testes com a unidade de cimentação, foi constatada feição no mar a boreste da sonda. Verificado que origem da mancha foi a descarga de 0,003 m3 (3 litros) óleo lubrificante Shell Spirax S6 ATF X proveniente da transmissão do motor da unidade, que vazou por linha de refrigeração por água do mar, alinhada para overboard. O teste foi interrompido e a linha de refrigeração fechada, cessando a descarga.</t>
  </si>
  <si>
    <t>Vazamento na transmissão da unidade de cimentação. Em investigação.</t>
  </si>
  <si>
    <t>O teste foi interrompido e a linha de refrigeração fechada, cessando a descarga.</t>
  </si>
  <si>
    <t>Processo sei nº 02001.009062/2025-69 (Emergência Ambiental: Acidente Ambiental)
A unidade não está em operação, está em recebimento e fora de área de escopo de contrato ou autorização, localizada dentro da área geográfica da Bacia de Campos. A CI foi emitida de acordo com o MCI, que preconiza que toda descarga deve ser comunicada. Vazamento de 0,003 m3 (3 litros) de óleo lubrificante (Shell Spirax S6 ATF X) para o mar territorial. Composição: óleo sintético, óleo mineral altamente refinado e aditivos. Volume estimado a partir do preenchimento do reservatório de óleo da transmissão da unidade de cimentação. A mancha dissipou naturalmente após cerca de uma hora.</t>
  </si>
  <si>
    <t>ATLANTIC ZONDA</t>
  </si>
  <si>
    <t xml:space="preserve">Divina Pastora </t>
  </si>
  <si>
    <t>0.615</t>
  </si>
  <si>
    <t>Linha de produção do 7-SZ-228-SE</t>
  </si>
  <si>
    <t>No dia 17/03/2025 às 10:00, após identificação de queda de pressão no satélite SAT.SZ-23
via monitoramento remoto, foi identificado, próximo ao mesmo, perda de contenção
primária significante/descarga significante de 1,7 m³ de óleo devido a rompimento da linha
de produção de 3%u201D em fibra do poço 7-SZ-228-SE causado por choque mecânico durante
atividade de escavação de terceiros (superficiário). Após constatação da descarga, a linha foi
fechada e o poço foi parado. Parte do volume vazado ficou acumulado em vala escavada, e
pequeno quantitativo atingiu Riacho Maniçoba. Vegetação conteve descarga e evitou maior
espalhamento no corpo hídrico. BSW = 95% Volume I (vala escavada por terceiros) = 2 m x
1,5 m x 0,50 m = 1,5 m³ Área II (área alagada) = 10 m²; Lâmina II = 0,001 m; Volume II
(transbordo da vala) = (10 m² x 0,001 m) / (1-0,95) = 0,2 m³. Volume Total = 1,7 m³</t>
  </si>
  <si>
    <t>Choque mecânico</t>
  </si>
  <si>
    <t>:2199803512</t>
  </si>
  <si>
    <t>Acionado o plano de emergência
Barreiras seafenses foram utilizadas de forma preventiva. Acionamento da Gerência de
Operações. Acionamento da Supervisão/Coordenação. Acionamento da Equipe de
Despoluição.</t>
  </si>
  <si>
    <t>Processo sei n 02001.009012/2025-81 (Emergência Ambiental: Acidente Ambiental)
Despoluição em fase conclusão e área em monitoramento ambiental.</t>
  </si>
  <si>
    <t>Siririzinho</t>
  </si>
  <si>
    <t>Mancha de origem indeterminada no Bloco Alto de Cabo Frio Central - Bacia de Campos.</t>
  </si>
  <si>
    <t>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t>
  </si>
  <si>
    <t>Realização de sobrevoo de monitoramento ambiental. Realizada a dispersão mecânica da mancha com a embarcação oil recovery mobilizada. Coletadas amostras para análise no CENPES. A NS-28 que estava a cerca de 7,6 MN da feição identificada (oeste) foi consultada e reportou que não identificaram qualquer indício de anormalidade em seus processos.</t>
  </si>
  <si>
    <t>[1] Dimensões da Mancha: 60 m x 20 m; [2] Características: 8% filme prateado, 1% arco-íris; 1% metálico e 90% água; [3] Volume de óleo estimado: 0,07 m³ - Protocolo de Bonn; Também foi reportado a presença de muitas algas. 
** O laudo analítico da amostra coletada (em anexo), emitido pelo CENPES em 19/03/25 as 23:22 h, concluiu que a amostra não apresentou correlação com qualquer amostra de óleo cru de produção nacional, se tratando, muito provavelmente, de um derivado pesado de petróleo.
Atualização do dia 01/04/2025
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</si>
  <si>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 xml:space="preserve">Antônio Carlos </t>
  </si>
  <si>
    <t>Rua Capitão Antônio Gaudino 200, bairro Conselho</t>
  </si>
  <si>
    <t>Amônia</t>
  </si>
  <si>
    <t>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t>
  </si>
  <si>
    <t>NEA - MG</t>
  </si>
  <si>
    <t xml:space="preserve">Ubá </t>
  </si>
  <si>
    <t>AMÔNIA, ANIDRA, LIQUIFEITA</t>
  </si>
  <si>
    <t>R. José Lourenço da Silva, 1200 - Da Luz, Ubá - MG, 36504-212</t>
  </si>
  <si>
    <t>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t>
  </si>
  <si>
    <t>durante troca de uma válvula solenóide da linha de distribuição de amônia, ocorreu o rompimento da mesma, provocando o
vazamento do produto retido na linha.</t>
  </si>
  <si>
    <t>Dois funcionários foram hospitalizados, não houve óbitos</t>
  </si>
  <si>
    <t>Frigorífero Cruzeiro do Sul</t>
  </si>
  <si>
    <t>15841346000190</t>
  </si>
  <si>
    <t>O vazamento foi contido rapidamente por funcionários da empresa com apoio do corpo de bombeiros militar.</t>
  </si>
  <si>
    <t>02001.009689/2025-10</t>
  </si>
  <si>
    <t xml:space="preserve">Douglas Marchioni Paschoaleti </t>
  </si>
  <si>
    <t>douglas.paschoaleti@ibama.gov.br</t>
  </si>
  <si>
    <t xml:space="preserve">São João da Barra </t>
  </si>
  <si>
    <t>4.0E 5</t>
  </si>
  <si>
    <t>Porto de Açu</t>
  </si>
  <si>
    <t>Embarcação no Porto de Açu, São João da Barra/RJ.</t>
  </si>
  <si>
    <t>Durante a manobra de instalação da rampa de acesso utilizando o guindaste de serviço da embarcação, foi observado um vazamento de fluido da mangueira hidráulica do guindaste de serviço. Parte do fluido ficou no recipiente de contenção do guindaste e algumas gotas foram espirradas no mar. O produto vazado foi o fluido hidráulico Mobilgear 600 XP 68.</t>
  </si>
  <si>
    <t>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t>
  </si>
  <si>
    <t>A operação foi paralisada e o fluido hidráulico foi limpo pela equipe de máquina, não havendo necessidade de providências adicionais.</t>
  </si>
  <si>
    <t>Processo sei nº 02001.009001/2025-00 (Emergência Ambiental: Acidente Ambiental)
[1] Volume descarregado: 40ml; [2] Nome comercial do produto: MOBILGEAR 600 XP 68; [3] Composição química: Óleo base e Aditivos; [4] Classificação ONU ou IMDG: Não regulado; [5] Ambiente atingido: Mar.</t>
  </si>
  <si>
    <t>0.00132</t>
  </si>
  <si>
    <t>Embarcação CBO Guanabara, Campo de Roncador, Bacia de Campos.</t>
  </si>
  <si>
    <t>Durante operação de verificação do status de válvulas no manifold (equipamento submarino), ocorreu escape de fluido hidráulico (Nuto H 32) na válvula de alívio no manipulador de 7 funções do ROV (veículo de operação remota).</t>
  </si>
  <si>
    <t>Em análise
Atualização do dia 10-04-2024
Durante operação de verificação do status de válvulas no manifold (equipamento submarino), ocorreu escape de fluido hidráulico base óleo na válvula de
alívio no manipulador de 7 funções do ROV (veículo de operação remota).</t>
  </si>
  <si>
    <t>Paralisação da operação e retorno do ROV ao convés, para investigações.</t>
  </si>
  <si>
    <t>Processo sei nº 02001.008991/2025-51 (Emergência Ambiental: Acidente Ambiental)
[1] Volume descarregado: 0,00132m³ de fluido hidráulico, estimados pela capacidade do compensador do ROV, indicando no painel de controle, após escape, 78% da capacidade total (capacidade total = 6 litros -&gt; Perda: (1-0,78)*6 = 1,32 litros); [2] Nome comercial do produto: NUTO H 32; [3] Composição química: Óleo básico e Aditivos; [4] Classificação ONU ou IMDG: Não
regulado; [5] Ambiente atingido: Mar.</t>
  </si>
  <si>
    <t>Petrobras / Serviços Submarinos</t>
  </si>
  <si>
    <t>Petroleo;  água</t>
  </si>
  <si>
    <t>0.0004; 0.2996</t>
  </si>
  <si>
    <t>PETROBRAS 70 (P-70), Campo de Atapu, Bacia de Santos.</t>
  </si>
  <si>
    <t>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t>
  </si>
  <si>
    <t>Descarga de 0,3m³ de água oleosa, sendo 0,0004m³ de óleo, para o mar.</t>
  </si>
  <si>
    <t>Falha da válvula. Em investigação.</t>
  </si>
  <si>
    <t>Paralisado o bombeio de água e solicitado apoio de embarcação de apoio para manutenção da válvula NSV. Mobilização de embarcação Oil Recovery para buscas no local, realizando varreduras, sem detecção de feição oleosa.</t>
  </si>
  <si>
    <t>1) Volume: 0,3m³ de água oleosa, sendo 0,0004m³ de óleo; 2) Área atingida: mar.</t>
  </si>
  <si>
    <t>PETROBRAS 70</t>
  </si>
  <si>
    <t>Tipo: SHC 525</t>
  </si>
  <si>
    <t>Porto de Mc laren rio de janeiro</t>
  </si>
  <si>
    <t>Nome do navio: Reedbuck
Nome da instalação: Guindaste principal</t>
  </si>
  <si>
    <t>Durante os testes de funcionamento do guindaste da embarcação, foi identificado um pequeno furo em uma mangueira hidráulica dos comandos do
equipamento. Imediatamente, a operação foi interrompida através do acionamento da parada de emergência, e iniciou-se uma inspeção para determinar a origem do vazamento de óleo.
Constatou-se que o vazamento tinha como origem a mangueira hidráulica responsável pelo
acionamento do moitão de carga.</t>
  </si>
  <si>
    <t>Durante os testes de funcionamento do guindaste</t>
  </si>
  <si>
    <t>BRAM OFFSHORE Transportes Marítimos Ltda.</t>
  </si>
  <si>
    <t>07864634000131</t>
  </si>
  <si>
    <t>Alex Ramon Buenaventura Reyes Rodriguez</t>
  </si>
  <si>
    <t>(21) 99564-8280</t>
  </si>
  <si>
    <t>Paralisada a operação imediatamente através
do acionamento da parada de emergência, e iniciou-se uma inspeção para determinar a origem
do vazamento de óleo. Constatou-se que o vazamento tinha como origem a mangueira hidráulica responsável pelo acionamento do moitão de carga.
Diante disso, a equipe de convés atuou prontamente, efetuando a limpeza da área e a contenção
de qualquer vestígio de óleo, minimizando o impacto ambiental por meio do uso do KIT SOPEP (mantas e sabão).
Obs: No momento do vazamento, já havia uma contenção instalada ao redor da embarcação,
como parte das medidas preventivas realizadas durante a atividade de bombeio executada
anteriormente.</t>
  </si>
  <si>
    <t>Processo sei nº 02001.009204/2025-98 (Emergência Ambiental: Acidente Ambiental)</t>
  </si>
  <si>
    <t>Reedbuck</t>
  </si>
  <si>
    <t>Vandalismo com abertura de vagões graneleiros carregado com soja. Lançamento de 90 toneladas de soja em grão sobre a linha férrea</t>
  </si>
  <si>
    <t>0.000103</t>
  </si>
  <si>
    <t>Durante inspeção de rotina no Spider Deck, foi observada uma feição oleosa no mar. A mesma se encontrava a uma distância aproximada de 10 metros do lado de bombordo do spider deck. Imediatamente, inciou-se o processo de investigação e foi verificado que a fonte era a linha de ventilação localizada no escapamento do motor. O dreno foi esvaziado e, a fim de que não ocorra recorrência, será executada a verificação de rotina para monitoramento, bem como fabricada uma bandeja de contenção de gotejamento.</t>
  </si>
  <si>
    <t>Sob investigação.</t>
  </si>
  <si>
    <t>Não há risco de toque de óleo na costa.</t>
  </si>
  <si>
    <t>Trident Energy do Brasil</t>
  </si>
  <si>
    <t>33639843000191</t>
  </si>
  <si>
    <t>Assim que identificada a feição oleosa no mar, o sistema de drenagem foi verificado, não sendo encontrado nenhum vazamento. Adicionalmente, foi realizado o monitoramento contínuo do TOG, que não apresentou valores off-spec. Devido ao baixo volume a mancha foi dispersada pela própria atenuação natural promovida pela força cinética das ondas.</t>
  </si>
  <si>
    <t>O volume da feição oleosa identificada foi calculado com base na metodologia Oil Bonn Agreement.</t>
  </si>
  <si>
    <t>TRIDENT ENERGY DO BRASIL LTDA.</t>
  </si>
  <si>
    <t>Maria Isabel de Mello Silva Cabral</t>
  </si>
  <si>
    <t>sms-ext@trident-energy.com</t>
  </si>
  <si>
    <t>Plataforma P-65</t>
  </si>
  <si>
    <t xml:space="preserve">Igarassu </t>
  </si>
  <si>
    <t>Corpo de Bombeiros</t>
  </si>
  <si>
    <t>Rod. Governador Mário covas, BR 101 -Norte Km 40 Boa vista, Igarassu %u2013 PE</t>
  </si>
  <si>
    <t>acidente de transporte envolvendo cilindros de cloro vazios, ocorrido no dia 19/03/2025 às 08:50h na
Rod. Governador Mário covas, BR 101 -Norte Km 40 Boa vista, Igarassu - PE. No retorno, sentido goiana</t>
  </si>
  <si>
    <t>Durante o deslocamento de retorno para Sabará, o veículo de modelo DAF, da transportadora LIDA, que transportava cilindros vazios de cloro com destino à Sabará Químicos, realizava uma manobra de retorno na rodovia quando foi atingido por um
caminhão caçamba carregado de areia, pertencente à empresa Fabio Areial, que trafegava pela faixa da esquerda em alta velocidade. O caminhão caçamba não conseguiu frear a tempo e colidiu com o veículo da transportadora LIDA, empurrando-o para a vala antes que a manobra de curva pudesse ser concluída. O impacto resultou em danos severos ao cavalo mecânico, comprometendo seriamente sua estrutura, enquanto a carreta sofreu avarias de menor magnitude.</t>
  </si>
  <si>
    <t>Sabará Químicos e Ingredientes S/A</t>
  </si>
  <si>
    <t>12884672000196</t>
  </si>
  <si>
    <t>Após o ocorrido, o Corpo de Bombeiros realizou a lavagem da área para remover os
resíduos remanescentes e garantir a segurança viária.</t>
  </si>
  <si>
    <t>Isolamento da área para evitar riscos ambientais e à segurança viária;
%u2022 Utilização da areia transportada pelo caminhão envolvido no acidente para conter
e absorver o óleo diesel vazado;
%u2022 Remoção do material contaminado para descarte adequado, conforme normas
ambientais;
%u2022 Notificação às autoridades competentes sobre o ocorrido.
 É importante ressaltar que os cilindros transportados estavam vazios e bem
amarrados, não apresentando risco de contaminação química.
O impacto da colisão resultou em danos ao guardrail da BR, comprometendo parte
de sua estrutura.</t>
  </si>
  <si>
    <t>Como consequência da colisão, houve vazamento de óleo diesel na rodovia. Para contenção imediata do derramamento, foi utilizada a própria carga de areia do caminhão caçamba, permitindo a absorção de aproximadamente 100 litros do óleo e evitando sua dispersão pelo solo e áreas adjacentes. Após o ocorrido, o Corpo de Bombeiros realizou a lavagem da área para remover os resíduos remanescentes e garantir a segurança viária.</t>
  </si>
  <si>
    <t xml:space="preserve">Bozano </t>
  </si>
  <si>
    <t>40709</t>
  </si>
  <si>
    <t>BR 285, A 3,04 KM DE BOZANO</t>
  </si>
  <si>
    <t>Saindo de Ijui- RS a 3,04 km de Bozano na BR 285</t>
  </si>
  <si>
    <t>B100 derramamento na pista, na sarjeta da BR</t>
  </si>
  <si>
    <t>Colisão frontal entre dois veiculos de grande porte (prancha e tanque)</t>
  </si>
  <si>
    <t>sem maiores informações</t>
  </si>
  <si>
    <t>Transportadora Pra Frente Brasil</t>
  </si>
  <si>
    <t>80174840000100</t>
  </si>
  <si>
    <t>somente PRF no momento</t>
  </si>
  <si>
    <t>Jean Fiuza</t>
  </si>
  <si>
    <t>(45) 99152-2335</t>
  </si>
  <si>
    <t>enviado retroescavadeira no local para conter</t>
  </si>
  <si>
    <t>TRANSPORTADORA PRA FRENTE BRASIL LTDA</t>
  </si>
  <si>
    <t>gerente de segurança</t>
  </si>
  <si>
    <t>transportadora@prafrentebrasil.com.br</t>
  </si>
  <si>
    <t>Outro(s); Duto</t>
  </si>
  <si>
    <t>Píer I - Píer de barcaça</t>
  </si>
  <si>
    <t>Píer 1 - Píer de barcaça</t>
  </si>
  <si>
    <t>Limpeza de linha DK-02 para realização de manutenção</t>
  </si>
  <si>
    <t>Durante a sucção de óleo residual da linha DK-02 houve um derramamento de óleo (jato) que atingiu o piso do píer e também as águas estuarinas</t>
  </si>
  <si>
    <t>Instalações portuárias</t>
  </si>
  <si>
    <t>PETROBRAS - Petróleo Brasileiro S.A.</t>
  </si>
  <si>
    <t>33000167012894</t>
  </si>
  <si>
    <t>Petrobrás
Autoridade Portuária de Santos</t>
  </si>
  <si>
    <t>Cerco preventivo das embarcações atracadas 
Remoção do óleo com uso de barreiras, mantas e equipamentos especializados</t>
  </si>
  <si>
    <t>Luiz Fernando Lopes da Silva</t>
  </si>
  <si>
    <t>Autoridade Portuária de Santos</t>
  </si>
  <si>
    <t>Técnico em Meio Ambiente</t>
  </si>
  <si>
    <t>luiz.lopes@portodesantos.gov.br; geset@portodesantos.gov.br</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</si>
  <si>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1,5L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</si>
  <si>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1,4L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</si>
  <si>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A linha de 3" foi isolada e o vazamento foi contido. Um reparo provisório foi realizado.</t>
  </si>
  <si>
    <t>A linha foi imediatamente isolada e um reparo foi realizado para conter o resíduo de óleo diesel.</t>
  </si>
  <si>
    <t>Plataforma de Pargo PPG-1B</t>
  </si>
  <si>
    <t xml:space="preserve">Fundão </t>
  </si>
  <si>
    <t>Polícia Rodoviária; Corpo de Bombeiros</t>
  </si>
  <si>
    <t>Rodovia Governador Mario Covas (BR 101 ES) Quilômetro 237,9 sentido Norte.</t>
  </si>
  <si>
    <t>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t>
  </si>
  <si>
    <t>Carregamento de escória caiu dentro do córrego.</t>
  </si>
  <si>
    <t>CBF Industria de Gusa</t>
  </si>
  <si>
    <t>36312056000552</t>
  </si>
  <si>
    <t>Às 13:45 o senhor Geraldo Martins, responsável pela retirada da carga, chegou ao local do acidente.</t>
  </si>
  <si>
    <t>Geraldo Martins Ravani</t>
  </si>
  <si>
    <t>(27) 99813-5880</t>
  </si>
  <si>
    <t>Interdição da pista e solicitação do apoio do corpo de bombeiros.</t>
  </si>
  <si>
    <t>Vandalismo com abertura de vagão ferroviária graneleiro carregado com soja.</t>
  </si>
  <si>
    <t>Rumo Logística S. A.</t>
  </si>
  <si>
    <t>Aditivos de fluidos de perfuração/completação ou pasta de cimento;  Monoetilenoglicol;  óleo cru</t>
  </si>
  <si>
    <t>289.18; 66.29; 7</t>
  </si>
  <si>
    <t>M3; M3; M3</t>
  </si>
  <si>
    <t>Navio-sonda West Saturn, Campo de Bacalhau, Bacia de Santos</t>
  </si>
  <si>
    <t>Descarga de fluidos complementares de base aquosa e óleo</t>
  </si>
  <si>
    <t>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t>
  </si>
  <si>
    <t>Monitramento visual da mancha e lançamento de derivadores</t>
  </si>
  <si>
    <t>Descarga controlada</t>
  </si>
  <si>
    <t>Ana Cristina Gonçalves Cupelo</t>
  </si>
  <si>
    <t>Gerente de sustentabilidade</t>
  </si>
  <si>
    <t xml:space="preserve">Campo Largo </t>
  </si>
  <si>
    <t>Posto de combustível</t>
  </si>
  <si>
    <t>ETANOL, SOLUÇÃO</t>
  </si>
  <si>
    <t>45</t>
  </si>
  <si>
    <t>Rod. do Café - Lot. Sao Jose, Campo Largo - PR</t>
  </si>
  <si>
    <t>Caminhão Tanque da empresa, colidiu com outro veículo em manobra no pátio do Posto de Combustível.</t>
  </si>
  <si>
    <t>Vazamento de Etanol Anidro, no pátio do posto, em decorrência do incidente.</t>
  </si>
  <si>
    <t>Abalroamento em manobra para estacionar no pátio do posto onde o motorista da empresa iria realizar o pernoite</t>
  </si>
  <si>
    <t>Vazamento no piso do pátio do posto.</t>
  </si>
  <si>
    <t>VELLOSO &amp; LEAL LTDA</t>
  </si>
  <si>
    <t>05143719000103</t>
  </si>
  <si>
    <t>O corpo de bombeiro foi acionado para mitigar os riscos de incêndio; o òrgão Ambiental do PR - IAT foi comunicado pela transportadora as 20:15 do dia 21/03/2025. Foi acionada a empresa Ambipar Response para realizar e contenção, limpeza da área atingida e transbordo do produto remanescente no interior do caminhão tanque.</t>
  </si>
  <si>
    <t>O local está sendo limpo e o vazamento já está controlado.</t>
  </si>
  <si>
    <t xml:space="preserve">VELLOSO </t>
  </si>
  <si>
    <t>Velloso &amp; Leal Ltda.</t>
  </si>
  <si>
    <t>Gerente de SSMAQ</t>
  </si>
  <si>
    <t>icaro.transportes2@gmail.com</t>
  </si>
  <si>
    <t>Bloco Alto de Cabo Frio Central</t>
  </si>
  <si>
    <t>Bloco Alto de Cabo Frio Central.</t>
  </si>
  <si>
    <t>Constatação de feição de origem desconhecida com correlação significativa com amostras de óleo cru do pré-sal do sul da Bacia de Campos, especialmente com amostras de óleo do bloco Alto de Cabo Frio Central.</t>
  </si>
  <si>
    <t>Realizada inspeção com ROV em todos os poços perfurados no bloco: 1-RJS-759, 1-RJS-759A e 3-RJS-762 (este em perfuração), não sendo constatada nenhuma anormalidade. Sonda atuando no poço 3-RJS-762 não registrou nenhuma anomalia durante a perfuração.</t>
  </si>
  <si>
    <t>[1] Características da feição: formações lenticulares de brilho prateado. [2] Volume estimado em 0,008 m3. [3] Sobrevoo realizado na manhã de 23/03/25 com a aeronave Poseidon II não identificou mais feição oleosa. [4] Há estudos anteriores que identificaram a possibilidade de exsudações naturais de petróleo na região.</t>
  </si>
  <si>
    <t xml:space="preserve">Lagoa da Prata </t>
  </si>
  <si>
    <t>km 650</t>
  </si>
  <si>
    <t>Em 22/03/2025 às 19:52 no Corredor Centro Leste da Ferrovia Centro Atlântica, no município de Lagoa da Prata/MG, a composição J604, Km 650+000 veio a tombar 03 vagões, adernar 07 e descarrilar 02 locomotivas. Trem composto 04 locomotivas + 85 vagões carregados com soja.</t>
  </si>
  <si>
    <t>Tombamento de 03 vagões, adernamento de 07 e descarrilar 02 locomotivas. Trem composto 04 locomotivas + 85 vagões carregados com soja.</t>
  </si>
  <si>
    <t>Atendimento de Emergência da FCA</t>
  </si>
  <si>
    <t>Valter Filho</t>
  </si>
  <si>
    <t>(37) 98807-5033</t>
  </si>
  <si>
    <t>O maquinista encontra-se sem bem. 
O local, conforme mapa em anexo, está em zona rural. 
Curso d%u2019água mais próximo a cerca de 150m do local.</t>
  </si>
  <si>
    <t xml:space="preserve">Hidrolândia </t>
  </si>
  <si>
    <t>resina de cola</t>
  </si>
  <si>
    <t>13000</t>
  </si>
  <si>
    <t>BR 153/GO, KM 532+500, NORTE</t>
  </si>
  <si>
    <t>RELATOS COLETATOS NO LOCAL DE QUE O CAMINHAO MB, EM TRAFEGO PISTA NORTE, VEIO PERDER O CONTROLE TOMBANDO SOBRE AS DUAS FAIXAS, PERMANECENDO ASSIM COMO POSIÇAO FINAL E OBSTRUÇAO DAS VIAS .</t>
  </si>
  <si>
    <t>VALDENI ANTONIO ROSA</t>
  </si>
  <si>
    <t>12514867000144</t>
  </si>
  <si>
    <t>EQUIPE DA CONCESSIONÁRIA TRIUNFO CONCEBRA</t>
  </si>
  <si>
    <t>FOI ACIONADA A EMPRESA AMBIPAR PARA ATENDIMENTO A EMERGÊNCIA</t>
  </si>
  <si>
    <t>5.0E 5</t>
  </si>
  <si>
    <t>Durante manutenção programada da UPS houve acionamento espúrio do dilúvio nos módulos 3P e 2PW. Como consequência, a água liberada pelo dilúvio arrastou resíduos de óleo presentes no deck para o mar. Estima-se que o volume de óleo derramado tenha sido de 0,00005 m³, com base nas dimensões da mancha oleosa observada.</t>
  </si>
  <si>
    <t>Carreamento de óleo do módulo durante acionamento de dilúvio.</t>
  </si>
  <si>
    <t>Mobilização de embarcação oil recovery que realizou inspeção e não constatou feição.</t>
  </si>
  <si>
    <t>[1] Volume descarregado: 0,00005 m3. [2] Área atingida: mar.</t>
  </si>
  <si>
    <t>FPSO Cidade de Angra dos Reis</t>
  </si>
  <si>
    <t>Vazamento de gases; Derramamento de líquidos</t>
  </si>
  <si>
    <t>3.312E 5</t>
  </si>
  <si>
    <t>Campo de Ubarana, Bacia Potiguar</t>
  </si>
  <si>
    <t>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t>
  </si>
  <si>
    <t>Volume descarregado de água oleosa (BSW 11,6%) no mar (em m3): 0,00003312 m3 (33,12 ml). Volume descarregado de água oleosa (BSW 11,6%) no deck da plataforma: aproximadamente 318 litros (volume será corrigido após a finalização da limpeza do deck). Volume previsto de vazamento de gás natural (em m3): &lt;68.2 kg (estimativa de forma conservadora considerando a pressão constante).</t>
  </si>
  <si>
    <t>Falta de estanqueidade do queroteste.</t>
  </si>
  <si>
    <t>Gloria Maria Matins</t>
  </si>
  <si>
    <t>44186763000144</t>
  </si>
  <si>
    <t>Após constatação da mancha de óleo, a embarcação Oil Recover Marimar XIV foi acionada. Após chegada da embarcação de emergência, não foi observada a presença de feição oleosa.</t>
  </si>
  <si>
    <t>emulsão oleosa</t>
  </si>
  <si>
    <t>2.767</t>
  </si>
  <si>
    <t>Poço em Estreito 7-ET-53-RN.</t>
  </si>
  <si>
    <t>Durante Ronda no campo, operador identificou descarga de emulsão oleosa no poço 7-ET-53-RN.</t>
  </si>
  <si>
    <t>Quebra da Haste Polida.</t>
  </si>
  <si>
    <t>Paralisada a operação do poço. - Solicitado serviço para limpeza e reparo. - Acionado Carro Sugador.</t>
  </si>
  <si>
    <t>Informações da perda de contenção 1) Vol.: 2,767m³ (emulsão oleosa) 2) Contenção secundária atingida: antepoço 3) BSW: 99,30%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0,517m3(0,513m3/0,004m3) 2) Área atingida: Solo 3) BSW: 99,30% 4) Salinidade (água produzida): N/A 5) Composição química (fluido perf., complet. ou interv.): N/A 6) Nome comercial (subst. nociva/perigosa): N/A 7) Composição química (subst. nociva/perigosa): N/A 8) Classificação ONU ou IMDG (subst. nociva/perigosa): N/A</t>
  </si>
  <si>
    <t xml:space="preserve">Carlla Barbosa Lima Fonseca Santos </t>
  </si>
  <si>
    <t>carlla.santos@ibama.gov.br</t>
  </si>
  <si>
    <t>7-ET-53-RN.</t>
  </si>
  <si>
    <t>Emulsão Oleosa</t>
  </si>
  <si>
    <t>0.000945</t>
  </si>
  <si>
    <t>7-MRL-64D-RJS, Campo de Marlim. SS-81 (NORBE VI), Número IMO 8770584.</t>
  </si>
  <si>
    <t>Durante a execução de abertura controlada de conexão para remoção da cabeça de tração na LPO (linha de produção de óleo), realizada por uma embarcação de apoio, foi observada a descarga de pequenas bolhas de óleo do interior do duto para o mar por um período de 7 minutos.</t>
  </si>
  <si>
    <t>Presença de óleo residual na extremidade da LPO (linha de produção de óleo) resultou em uma descarga de óleo para o mar após a abertura controlada do flange cego.</t>
  </si>
  <si>
    <t>Mar aberto, além de 12MN da costa, em subsuperfície.</t>
  </si>
  <si>
    <t>A equipe de ROV do RSV (ROV Support Vessel) informou a fiscalização da embarcação, que seguiu o fluxo de informação ao GCAR (Grupo de Controle Ação e Resposta das Operações da Gerência de Ancoragem) que solicitou o retorqueamento da conexão, o que interrompeu a descarga, e recomendou a interrupção da operação até a reprogramação da OS (Ordem de Serviço).</t>
  </si>
  <si>
    <t>A linha de produção de óleo do poço 7-MRL-64D-RJS estava com a extremidade da UEP (P-35) desconectada, isolada com uma cabeça de tração e apoiada no leito marinho. O cálculo do volume estimado foi realizado através do vídeo do vazamento, onde se verificou uma frequência de aproximadamente 5 bolhas/segundo (arredondada para cima), resultando em cerca de 2100 bolhas de óleo durante os 7 minutos de vazamento. Utilizando um diâmetro médio padrão de 0,45 ml por bolha, estimou-se um total de 945 ml de óleo vazado. A operação estava sendo realizada pela embarcação de apoio RSV Fugro Aquarius.</t>
  </si>
  <si>
    <t>7-MRL-64D-RJS</t>
  </si>
  <si>
    <t>Restinga de Diogo Lopes</t>
  </si>
  <si>
    <t>SIMBA - Identificador da ocorrência (IO): URN20250324o000002</t>
  </si>
  <si>
    <t>Foi registrado às 08:42 h do dia 24/03/2025 um fragmento enegrecido e reluzente na Praia de Restinga de Diogo Lopes%u2013 Macau/RN. O fragmento possui consistência dura, de peso leve e presença de brilho (Figura A). O mesmo foi encontrado após equipe parar para analisar uma cama e se era uma desova que tinha sido translocada pela equipe de monitoramento noturno da BRAVA, quando o responsável técnico avistou o material nas proximidades . Foi realizada a coleta da amostra do fragmento, e observou-se que determinado fragmento não %u201Csoltava%u201D nenhum tipo de material, líquido ou manchas no EPI utilizado (Figura B).</t>
  </si>
  <si>
    <t>Área de Restinga</t>
  </si>
  <si>
    <t>Foram realizados os registros fotográficos e tomadas as coordenadas do local onde o resíduo foi encontrado.</t>
  </si>
  <si>
    <t xml:space="preserve">Contagem </t>
  </si>
  <si>
    <t>Praça Louis Ensch, 160 - Cidade Industrial, Contagem - MG, 32210-050</t>
  </si>
  <si>
    <t>Proximo à Vilma Alimentos em Contagem/MG</t>
  </si>
  <si>
    <t>Vazamento de Gasolina</t>
  </si>
  <si>
    <t>Veículo Transpedrosa trafegava para descarga em cliente, quando foi atingido por um veículo terceiro ocasionando a quebra da válvula de descarga, gerando um vazamento de Gasolina na via.</t>
  </si>
  <si>
    <t>Transpedrosa SA</t>
  </si>
  <si>
    <t>21849120000219</t>
  </si>
  <si>
    <t>Leonardo Pedrosa</t>
  </si>
  <si>
    <t>(31) 98489-6732</t>
  </si>
  <si>
    <t>TRANSPEDROSA LTDA</t>
  </si>
  <si>
    <t>TRANSPEDROSA SA</t>
  </si>
  <si>
    <t>alinesilva@transpedrosa.com.br</t>
  </si>
  <si>
    <t>Porto do Açu, São João da Barra/RJ.</t>
  </si>
  <si>
    <t>Embarcação atracada no Porto do Açu, Slip#3.</t>
  </si>
  <si>
    <t>Durante a operação de recebimento de óleo diesel, ocorreu uma contrapressão que ocasionou uma perda de contenção de 0,15 m³ pela abraçadeira Straub, próxima ao Manifold de Popa BB. Desse volume, aproximadamente 0,10 m³ ficaram contidos a bordo e 0,05 m³ foram descarregados no mar.</t>
  </si>
  <si>
    <t>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t>
  </si>
  <si>
    <t>A equipe de bordo atuou imediatamente, solicitando a paralisação do bombeio junto ao Porto e utilizando o Kit SOPEP.
O plano de resposta ao incidente foi acionado e a resposta foi considerada eficaz.</t>
  </si>
  <si>
    <t>Número ONU: 1202.
Perigo ao meio ambiente: O produto não é considerado poluente marinho.
O término da contenção dos resíduos no convés ocorreu às 09:45, e toda a operação foi concluída às 16:30.</t>
  </si>
  <si>
    <t>EMBARCAÇÃO STARNAV AQUILA</t>
  </si>
  <si>
    <t>Polo Pargo - Bacia de Campos - PCP-1</t>
  </si>
  <si>
    <t>No dia 25/03/2025, às 08:22h, foi detectada uma feição oleosa no mar durante o teste do poço CRP-52 originada de um furo na tubulação de sucção da bomba do separador de teste A. Imediatamente após o ocorrido, foi desligada a bomba separador de teste A e B (B-122301A). 
Com isso, foi calculado o volume de óleo derramado no mar considerando as dimensões aproximadas da mancha: Mancha = 20% Iridescente, 80% Prateada; Dimensões aproximadas de 1,00 x0,003 km = Área Total de 0,003km²; Presença de óleo em mancha prateada = 0,1 m³/km² Presença de óleo em mancha iridescente =0,3 m³/km² Volume de óleo (m³) = 0,00042m³ (~ 0,42L).
Estima-se que cerca de 0,00042m³ de óleo tenha alcançado o mar.</t>
  </si>
  <si>
    <t>Dimensões aproximadas da mancha: Mancha = 20% Iridescente, 80% Prateada; Dimensões aproximadas de 1,00 x0,003 km = Área Total de 0,003km²; Presença de óleo em mancha prateada = 0,1 m³/km² Presença de óleo em mancha iridescente = 0,3 m³/km² Volume de óleo (m³) = 0,00042m³ (~ 0,42L) Estima-se que cerca de 0,00042m³ de óleo tenha alcançado o mar.</t>
  </si>
  <si>
    <t>Parada imediata do teste do poço CRP-52. Realizado bloqueio das válvulas  e o bloqueio elétrico das bombas do separador de teste.Parte do vazamento foi contido por manta absorvente.</t>
  </si>
  <si>
    <t>PCP-1</t>
  </si>
  <si>
    <t>Alto de Cabo Frio Central, Bacia de Campos.</t>
  </si>
  <si>
    <t>Constatação de mancha de origem indeterminada</t>
  </si>
  <si>
    <t>Uma feição suspeita foi detectada pelo Poseidon II no dia 27/03, às 07:59. Às 10:22, a embarcação Oil Recovery, que já se encontrava na localidade com ajuda do Sobrevoo Ambiental, identificou a mancha, a embarcação coletou amostra e iniciou as ações de resposta com a dispersão mecânica da mancha. No dia 28/03, um sobrevoo identificou a mancha. Entretanto, o Oil Recovery não conseguiu visualizá-la e nem coletar amostra devido à dispersão e à fina espessura do filme de óleo.</t>
  </si>
  <si>
    <t>Mar aberto, além de 12MN da costa.</t>
  </si>
  <si>
    <t>Foi realizado um sobrevoo de monitoramento ambiental. A dispersão mecânica da mancha foi efetuada com a embarcação Oil Recovery mobilizada. Amostras foram coletadas para análise no CENPES no dia 26/03/2025. A NS-28, que estava a cerca de 7,5 MN a oeste da feição identificada, foi consultada e reportou não ter identificado qualquer indício de anormalidade em seus processos.</t>
  </si>
  <si>
    <t>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</si>
  <si>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Mar; Mar</t>
  </si>
  <si>
    <t>Campo de Albacora Leste</t>
  </si>
  <si>
    <t>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t>
  </si>
  <si>
    <t>Mancha órfã identificada pelo Satellite Radarsat-2 e confirmada com o radar de detecção do barco</t>
  </si>
  <si>
    <t>Havia uma embarcação denominadaVeja Chaser na posição 22°02'42"S 039°46'42"W onde se encontrava a mancha detectada pelaimagem de satélite.</t>
  </si>
  <si>
    <t>A equipe de emergência da PRIO em paralelo calculou a provável deriva da mancha a partir doponto e hora inicial. Após obter dados da deriva provável da mancha, o resultado apontou que amancha estaria possivelmente nas coordenadas 22º05%u201901%u201DS e 39º46%u201945%u201DW por volta das 10:30 domesmo dia. Após a PRIO passar novas instruções de busca, às 10:18 a embarcação HOS Maverickchegou na nova posição solicitada e avistou uma substância com indícios de água de lavagem deconvés ou similar. A embarcação HOS Maverick procedeu com avaliação da extensão e providenciouuma coleta de amostra às 10:32 do dia 26/03 no ponto 22º05%u201947%u201DS e 39º46%u201907%u201DW. Após realizar acoleta de amostra, a embarcação HOS Maverick iniciou a técnica de dispersão mecânica às 10:35,considerando o pequeno volume de substância, e finalizou às 12:18, após não restar visível talsubstância na superfície marítima.</t>
  </si>
  <si>
    <t>A amostra será enviada para análise em laboratório. Para fins de estimativa de volume da mancha,adotou-se de forma conservadora, considerando cubagem realizada pela identificação satelital e quea cobertura da área seria de 100% Sheen (Brilho de Prata código 01 - Bonn Agreement), que oresultado seria de até 129 litros de substância na superfície. Havia uma embarcação denominadaVeja Chaser na posição 22°02'42"S 039°46'42"W onde se encontrava a mancha detectada pelaimagem de satélite.</t>
  </si>
  <si>
    <t>LORENA NEVES BRANDAO</t>
  </si>
  <si>
    <t>Prio</t>
  </si>
  <si>
    <t>Engenheiro de Meio Ambiente</t>
  </si>
  <si>
    <t xml:space="preserve">Terezópolis de Goiás </t>
  </si>
  <si>
    <t>ÓLEO DIESEL;  ETANOL</t>
  </si>
  <si>
    <t>10; 20</t>
  </si>
  <si>
    <t>3475</t>
  </si>
  <si>
    <t>BR 060, KM 114+000, sentido Norte</t>
  </si>
  <si>
    <t>Carreta com derramamento de carga mista de combustível, devido problema na peça do veículo.</t>
  </si>
  <si>
    <t>Vazamento de combustível misto na rodovia.</t>
  </si>
  <si>
    <t>Devido problema em peça do veículo, houve derramamento de carga mista transportada.</t>
  </si>
  <si>
    <t>Devido chuva no momento do ocorrido, houve escoamento dos combustíveis para córrego Maria Paula, próximo ao local. Bombeiros tentou conter vazamento com serragem.</t>
  </si>
  <si>
    <t>Futuro Combustíveis e Derivados LTDA</t>
  </si>
  <si>
    <t>29555875000131</t>
  </si>
  <si>
    <t>Centro de Controle de Operações da Triunfo Concebra</t>
  </si>
  <si>
    <t>Bombeiros jogou serragem na pista para cessar vazamento para o córrego.</t>
  </si>
  <si>
    <t>Gestora de Meio Ambiente, Qualidade e SESMT</t>
  </si>
  <si>
    <t>0.421</t>
  </si>
  <si>
    <t>Linha Injeção 7-CAM-0564U SAT-24EIA CAM I</t>
  </si>
  <si>
    <t>POÇO TERRESTRE</t>
  </si>
  <si>
    <t>desgaste na rosca do tubo</t>
  </si>
  <si>
    <t>Fechamento do poço</t>
  </si>
  <si>
    <t>Foi identificado aumento de vazão e queda da pressão. diante disso, foi solicitado aos operadores da injeção de água, que verificasse em campo em campo os trechos de linhas que pertencem a EIA-CAM I, para verificar se havia algum vazamento, onde foi constatada uma descarga na linha do poço, que pertence ao satélite 24.</t>
  </si>
  <si>
    <t xml:space="preserve">Sandro Bevilaqua Rangel </t>
  </si>
  <si>
    <t>sandro.rangel@ibama.gov.br</t>
  </si>
  <si>
    <t>ÁGUA DE INJEÇÃO</t>
  </si>
  <si>
    <t>6.0E 5</t>
  </si>
  <si>
    <t>Poço 8-SLL-4D-RJS conectado a Plataforma P-66, Campo de Tupi, Bacia de Santos.</t>
  </si>
  <si>
    <t>Durante inspeção programada, foi identificado expurgo intermitente e de baixa intensidade de fluido de coloração translucida, aparentemente não solúvel em água e com densidade menor que da água. Este expurgo foi visualizado acima do Módulo de Controle Submarino. No dia seguinte, dia 29/03/25, outra inspeção foi realizada e confirmado escape apenas quando alguma válvula é atuada. O volume total estimado de escape observado nas duas inspeções durante atuações nas válvulas foi de 60 mL do fluido dielétrico.</t>
  </si>
  <si>
    <t>A hipótese provável é que está tendo um vazamento de HW para o interno do SCM e nesse momento acaba sendo expulso o fluido dielétrico pelo dreno do SCM.</t>
  </si>
  <si>
    <t>Solicitada nova inspeção para melhor avaliação e coleta do fluido.</t>
  </si>
  <si>
    <t>[1] Volume: 0,000060 m3 [2] Área atingida: mar [3] Nome comercial do fluido vazado: Transformer Oil Uninhibited; [4] Composição química: destilados (petróleo), nafténicos leves tratados com hidrogénio; destilados (petróleo), parafínicos leves, tratados com hidrogénio; destilados (petróleo), nafténicos leves, refinados com solventes; [5] Descrição da classificação e subclasse ONU ou IMDG: NA.</t>
  </si>
  <si>
    <t>Petrobras / UB-BS</t>
  </si>
  <si>
    <t>ÓLEO DE PETRÓLEO CRU</t>
  </si>
  <si>
    <t>0.20054</t>
  </si>
  <si>
    <t>Bacia de Campos.</t>
  </si>
  <si>
    <t>Mancha oleosa constatada nas coordenadas 22° 20%u2019 22%u201D S / 40° 18%u2019 53%u201D W, Campo de Viola, Bacia de Campos.</t>
  </si>
  <si>
    <t>Durante sobrevoo ambiental de rotina com aeronave de asa fixa, foi identificada feição com característica oleosa. Dimensões da Feição: 200m x 50m, coloração filme metálico/ cores escuras descontínuas. Volume estimado 200,54l (0,20m3).</t>
  </si>
  <si>
    <t>Nenhuma causa provável foi identificada na análise preliminar do evento.</t>
  </si>
  <si>
    <t>Após a identificação da feição em sobrevoo ambiental de rotina (asa fixa), foram enviadas duas embarcação Oil Rec para o local e realizado sobrevoo ambiental em aeronave asa móvel. A aeronave asa móvel identificou a feição e orientou as embarcações para constatação e coleta de amostra. Após a coleta foi realizada dispersão mecânica da mancha, concluída no dia 28/03, às 21h05. No dia 29/03 foi realizada nova inspeção por aeronave asa móvel, sem avistamento de feição, sendo finalizada a emergência às 09:15. Após análise geoquímica da amostra coletada constatou-se que se trata de óleo cru da bacia de Campos, a qual evidenciou perfil geoquímico muito semelhante ao óleo cru produzido a partir da plataforma P-48.</t>
  </si>
  <si>
    <t>Nenhuma mancha foi avistada no monitoramento realizado no dia seguinte após o combate a mancha por dispersão mecânica realizado no dia anterior.</t>
  </si>
  <si>
    <t>Petrobras / UN-BC</t>
  </si>
  <si>
    <t xml:space="preserve">Coari </t>
  </si>
  <si>
    <t xml:space="preserve"> AM</t>
  </si>
  <si>
    <t>1.7</t>
  </si>
  <si>
    <t>Campo de Rio Urucu, Bacia do Solimão</t>
  </si>
  <si>
    <t>em avaliação</t>
  </si>
  <si>
    <t>solo exposto na área do poço</t>
  </si>
  <si>
    <t>Petróleo Brasileiro S.A.</t>
  </si>
  <si>
    <t>Parada do descarte de água pelo poço pelo fechamento manual da mestra superior. Acionada a equipe do SMS - Meio Ambiente para limpeza e contenção do volume vazado para o solo. Alinhamento da água de descarte da ETA para os poços RUC-19 e RUC-45.</t>
  </si>
  <si>
    <t>Durante a roda de inspeção de rotina foi identificado uma perda de contenção de 15,4 m³ de água produzida pelo revestimento do poço de descarte do campo terrestre.</t>
  </si>
  <si>
    <t>9-RUC-44-AM</t>
  </si>
  <si>
    <t>0.002</t>
  </si>
  <si>
    <t>Campo de Roncador - Bacia de Campos</t>
  </si>
  <si>
    <t>[P-55]: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t>
  </si>
  <si>
    <t>Petróleo: 0,002 m3</t>
  </si>
  <si>
    <t>Flange cego reapertado para condição original e serviço paralisado. Descarga paralisada.</t>
  </si>
  <si>
    <t>Processo sei nº 02001.010488/2025-65 (Emergência Ambiental: Acidente Ambiental)
Não foi visualizado nenhum sinal de manchas e/ou iridescência de óleo no mar após o evento.</t>
  </si>
  <si>
    <t>PETROBRAS 55</t>
  </si>
  <si>
    <t>Fluido hidraulico;  água</t>
  </si>
  <si>
    <t>0.02; 0.63</t>
  </si>
  <si>
    <t>Bacia Campos.</t>
  </si>
  <si>
    <t>Sonda NS-60 (DEEPWATER AQUILA) em operação no Poço (Petrobras) 1-RJS-761, Campo de Norte de Brava, Bacia de Campos.</t>
  </si>
  <si>
    <t>Durante operações de perfilagem à cabo, em checagem diária do sistema de controle do BOP, foi constatado acionamento contínuo da bomba da HPU (hydraulic power unit). Verificada a origem em uma perda de contenção primária na hotline, resultando em descarga significante de 0,65m3 de fluido hidráulico base água. A válvula da hotline foi fechada e a descarga paralisada.</t>
  </si>
  <si>
    <t>Mangueira da hotline danificada.</t>
  </si>
  <si>
    <t>Válvula de superfície da hotline foi fechada e a descarga paralisada. Elaborada análise de risco para avaliar possibilidade de prosseguimento das operações.</t>
  </si>
  <si>
    <t>Processo sei nº 02001.011047/2025-81 (Emergência Ambiental: Acidente Ambiental)
[1] Volume descarregado: 0,65 m3 da mistura com 97% de água doce (0,63 m3) + 3% de fluido hidráulico base aquosa Erifon (0,02 m3), estimado em 49 partidas da HPU com consumo de 0,0132 m³/partida; [2] Área atingida: mar aberto, além de 12 MN da costa, em subsuperfície; [3] Nome comercial: ERIFON HD603 HP; [4] Composição química: conforme FISPQ; [5] ONU/IMDG: Não regulado; [6] Parte do BOP onde ocorreu a falha: bobinas, mangueiras e cabos; [7] Último teste do BOP: 09/03/2025. BOP sem nenhuma outra falha conhecida.</t>
  </si>
  <si>
    <t>Petrobras / Poços</t>
  </si>
  <si>
    <t>Volume de 0,0000005m3</t>
  </si>
  <si>
    <t>No dia 01/04/2025, às 07:15h, foi detectado um furo na tubulação do coletor de produção de PCP3.Após o ocorrido, foi realizada a parada imediata de todos os poços de PCP3 e PCP1 e limpeza do local. O volume derramado ficou contido na bandeja e piso do separador de teste de PCP1. Um pequeno volume pulverizado pela linha atingiu o corpo hídrico. Com isso, foi calculado o volume de óleo derramado no mar considerando as dimensões aproximadas da mancha:
Mancha = 100% Prateada;
Dimensões aproximadas de 0,0005 x0,01 km = Área Total de 0,000005km²; 
Presença de óleo em mancha prateada = 0,0000005 m³/km²
Volume de óleo (m³) = 0,0000005m³ (~ 0,0005L) 
Estima-se que cerca de 0,0000005m³ de óleo tenha alcançado o mar</t>
  </si>
  <si>
    <t>Foi realizada a parada dos poços, e bloqueio das válvulas do separador de teste.</t>
  </si>
  <si>
    <t>PCP-1/3</t>
  </si>
  <si>
    <t xml:space="preserve">Guarujá </t>
  </si>
  <si>
    <t>Rua Senador Salgado Filho</t>
  </si>
  <si>
    <t>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t>
  </si>
  <si>
    <t>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</si>
  <si>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SERVIÇOS DE NAVEGAÇÃO LTDA</t>
  </si>
  <si>
    <t>14781303000799</t>
  </si>
  <si>
    <t>Empresa de Atendimento: Hidroclean</t>
  </si>
  <si>
    <t>Processo sei nº 02001.011102/2025-32 (Emergência Ambiental: Acidente Ambiental)
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</si>
  <si>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SERVIOS DE NAVEGAO LTDA.</t>
  </si>
  <si>
    <t>BARBARA BESSA CRUZ</t>
  </si>
  <si>
    <t>ANALISTA DE MEIO AMBIENTE</t>
  </si>
  <si>
    <t>dl_meioambiente@bravante.com.br</t>
  </si>
  <si>
    <t>SM Flamengo</t>
  </si>
  <si>
    <t xml:space="preserve">Carandaí </t>
  </si>
  <si>
    <t>ÓLEO DIESEL;  GASOLINA;  ETANOL</t>
  </si>
  <si>
    <t>Rodovia MG 275, km 82</t>
  </si>
  <si>
    <t>Segundo informações repassadas ao NEA, no dia 02/04/2025, por volta das 08:00 horas, ocorreu tombamento de veículo, seguido de derramamento de
parte da carga. Curso d'água nas proximidades que foi atingido pelo combustível que escorreu.</t>
  </si>
  <si>
    <t>Curso d'água nas proximidades que foi atingido pelo combustível que escorreu</t>
  </si>
  <si>
    <t>Representante da empresa</t>
  </si>
  <si>
    <t>Empresa de pronto atendimento acionada pelo transportador.</t>
  </si>
  <si>
    <t>Processo sei nº 02001.011109/2025-54 (Emergência Ambiental: Acidente Ambiental)</t>
  </si>
  <si>
    <t xml:space="preserve">Barão de Cocais </t>
  </si>
  <si>
    <t>Barão de Cocais, EH 206 ida e 206 volta, KM30+700.</t>
  </si>
  <si>
    <t>Vazamento oriundo de um vagão de soja de aproximadamente 40 toneladas.</t>
  </si>
  <si>
    <t>Vazamento de soja.</t>
  </si>
  <si>
    <t>Em investigação para conclusão das hipóteses levantadas.</t>
  </si>
  <si>
    <t>lastro ferroviário</t>
  </si>
  <si>
    <t>VALE SA</t>
  </si>
  <si>
    <t>33592510026200</t>
  </si>
  <si>
    <t>ALMIR HANNIEL SILVA ARAGAO</t>
  </si>
  <si>
    <t>(31) 99699-8993</t>
  </si>
  <si>
    <t>Processo sei nº 02001.011064/2025-18 (Emergência Ambiental: Acidente Ambiental)</t>
  </si>
  <si>
    <t>Almir Hanniel Silva Aragão</t>
  </si>
  <si>
    <t>Analista de Meio Ambiente</t>
  </si>
  <si>
    <t>almir.aragao@vale.com</t>
  </si>
  <si>
    <t>3GWR+F3X Cubatão</t>
  </si>
  <si>
    <t>Vandalismo envolvendo a abertura de 1 vagões graneleiros carregados de farelo  de soja.</t>
  </si>
  <si>
    <t>Vandalismo envolvendo a abertura de 1 vagões graneleiros carregados de farelo soja.</t>
  </si>
  <si>
    <t>Ato criminoso envolvendo a abertura de 1 vagões graneleiros carregados de farelo de  soja ocorrendo extravasamento sobre o solo.</t>
  </si>
  <si>
    <t>Extravasamento de farelo de soja sobre via férrea.</t>
  </si>
  <si>
    <t>Rumo Logistica SA</t>
  </si>
  <si>
    <t>Equipes tem se revezado para que os trabalhos de remoção do material seja realizado, de modo que os serviços de limpeza sejam agilizados e concluídos no menor tempo possível.</t>
  </si>
  <si>
    <t>Vandalismo envolvendo a abertura de 1 vagões graneleiros carregados de farelo de soja com extravasamento de material sobre a ferrovia.</t>
  </si>
  <si>
    <t>Processo sei nº 02001.011135/2025-82 (Emergência Ambiental: Acidente Ambiental)</t>
  </si>
  <si>
    <t xml:space="preserve">Sapucaia </t>
  </si>
  <si>
    <t>FERTILIZANTES Á BASE DE NITRATO DE AMÔNIO</t>
  </si>
  <si>
    <t>Rodovia BR 155 - Km 176 no município de Rio Maria</t>
  </si>
  <si>
    <t>A Fernandes Amadeu Transportes e Logísca Ltda, vem através deste comunicar um acidente
envolvendo um conjunto de nossa frota.
Cavalo Placa: FZF-8F43
Carreta Placa: FVM-1J21</t>
  </si>
  <si>
    <t>A Fernandes Amadeu Transportes e Logísca Ltda</t>
  </si>
  <si>
    <t>07774450000180</t>
  </si>
  <si>
    <t>Processo sei nº 02001.011690/2025-12 (Emergência Ambiental: Acidente Ambiental)</t>
  </si>
  <si>
    <t xml:space="preserve">Araras </t>
  </si>
  <si>
    <t>Faixa de Dutos OSBRA km 44+766</t>
  </si>
  <si>
    <t>Derivação Clandestina sem vazamento</t>
  </si>
  <si>
    <t>Derivação clandestina para furto de combustível.</t>
  </si>
  <si>
    <t>Equipes de contingência e reparo emergencial da Transpetro já se encontram no local</t>
  </si>
  <si>
    <t>Paulo Bianchi</t>
  </si>
  <si>
    <t>(11) 94384-0080</t>
  </si>
  <si>
    <t>-Inspeção visual para mapeamento da presença de produto no local;
-Acionamento do fluxo de comunicação de contingência;
-Interrupção da operação de recebimento dutoviário e entrega de produtos</t>
  </si>
  <si>
    <t>Duto OSBRA 20"</t>
  </si>
  <si>
    <t>Gasolina</t>
  </si>
  <si>
    <t>Passa Vinte</t>
  </si>
  <si>
    <t>MG</t>
  </si>
  <si>
    <t>Km 166+577</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</si>
  <si>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</si>
  <si>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</si>
  <si>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A principio foi identificado vazamento no solo.</t>
  </si>
  <si>
    <t>Ferrovia Centro Atlântica</t>
  </si>
  <si>
    <t>A equipe de emergência ICS Parakletos e equipe de atendimento da FCA deslocaram para o local .</t>
  </si>
  <si>
    <t>Marcelo Cruz</t>
  </si>
  <si>
    <t>(35) 98804-4459</t>
  </si>
  <si>
    <t>O maquinista encontra-se sem bem. 
O local, conforme mapa em anexo, está em zona rural. 
Há presença de bueiro a aproximadamente 70 metros e curso hídrico a aproximadamente 100 metros</t>
  </si>
  <si>
    <t>Marcelo Vilela da Cruz</t>
  </si>
  <si>
    <t>Analista de Meio Ambiente Pleno</t>
  </si>
  <si>
    <t>0.0001; 0.0029</t>
  </si>
  <si>
    <t>NS-31 (PETROBRAS 10000), poço 7-JUB-79H-ESS, Campo de Jubarte, Bacia de Campos.</t>
  </si>
  <si>
    <t>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t>
  </si>
  <si>
    <t>Descarga menor de 0,003 m³ de fluido hidráulico (3% de Erifon HD 603 HP e 97% de água).</t>
  </si>
  <si>
    <t>Degradação da reguladora do anular inferior no pod Amarelo.</t>
  </si>
  <si>
    <t>Elaborada Gestão de Mudanças para o mapeamento da falha do BOP no decorrer da intervenção. O pod ativo foi alterado para o Azul e a descarga foi interrompida.</t>
  </si>
  <si>
    <t>Poço surgente em condição overbalance e com margem de segurança de riser, sem perdas para a formação. Será priorizado a utilização do POD Azul como ativo no decorrer da intervenção. Com o pod Azul ativo, a descarga é interrompida. O pod Amarelo encontra-se operacional e pode ser utilizado apesar da descarga. A descarga será monitorada periodicamente nos testes periódicos do BOP através do tempo de entrada de bombas da HPU do BOP. O último teste periódico do BOP foi finalizado em 27/03/2025 sem a ocorrência de anormalidades. O volume da descarga foi estimado através do sistema de monitoramento do BOP durante o período da identificação da descarga as 07h30 até a mudança de pod Ativo para o Azul. Volume estimado da descarga em 0,003 m³ de fluido hidráulico (3% de Erifon HD 603 HP e 97% de água).  
Processo 02001.011353/2025-17</t>
  </si>
  <si>
    <t xml:space="preserve">Palhoça </t>
  </si>
  <si>
    <t>UND</t>
  </si>
  <si>
    <t>Flora; Flora; Outro(s); Outro(s)</t>
  </si>
  <si>
    <t>Rodovia BR-101/SC Km 233+700 Pista Sul</t>
  </si>
  <si>
    <t>Caminhão seguia sentido norte, vindo a tombar na curva, incendiando imediatamente.</t>
  </si>
  <si>
    <t>Terra Indígena Morro dos Cavalos</t>
  </si>
  <si>
    <t>AUTOPISTA LITORAL SUL S.A.</t>
  </si>
  <si>
    <t>PRIVADA</t>
  </si>
  <si>
    <t>meioambiente.litoralsul@arteris.com.br</t>
  </si>
  <si>
    <t>44609</t>
  </si>
  <si>
    <t>Óbitos/feridos; População afetada/evacuada; Flora</t>
  </si>
  <si>
    <t>RODOVIA BR 101, KM 233</t>
  </si>
  <si>
    <t>Acidente rodoviário em que ocorreu tombamento de carreta ocasionando vazamento de álcool etílico seguido de incêndio do veículo e produto, atingindo também outros veículos (caminhões e carros).</t>
  </si>
  <si>
    <t>Tombamento de carreta ocasionando vazamento de álcool etílico seguido de incêndio do veículo e produto, atingindo também outros veículos (caminhões e carros).</t>
  </si>
  <si>
    <t>Ainda esta sendo apurado</t>
  </si>
  <si>
    <t>Houveram vítimas de queimadura (condutor e auxiliar veículo Bassul e outras 3 vítimas de carros atingidos). Necessidade de bloqueio total da rodovia em ambos os sentidos. Fogo atingiu vegetação da lateral da rodovia.</t>
  </si>
  <si>
    <t>BASSUL TRANSPORTES LTDA</t>
  </si>
  <si>
    <t>10675648000111</t>
  </si>
  <si>
    <t>OUTRAS EMPRESAS ATUANTES NO LOCAL SEGURADORA AMBIENTAL - PAMCARY, CONCESSIONÁRIA DA RODOVIA</t>
  </si>
  <si>
    <t>EQUIPES DE EMERGÊNCIA ATUANTES NO LOCAL AMBIPAR E RG RESPONSER. EVACUAÇÃO DE OUTROS VEÍCULOS QUE ESTAVAM PRÓXIMO AO LOCAL, RESCALDO DOS INCÊNDIOS PELO CORPO DE BOMBEIROS, REMOÇÃO DE VEGETAÇÃO ATINGIDA.</t>
  </si>
  <si>
    <t>Processo sei n° 02001.011324/2025-55</t>
  </si>
  <si>
    <t>-</t>
  </si>
  <si>
    <t>icaro.transportes3@gmail.com</t>
  </si>
  <si>
    <t xml:space="preserve">São Miguel dos Campos </t>
  </si>
  <si>
    <t>0.164</t>
  </si>
  <si>
    <t>Fazenda Tomada, S/N. Área rural.</t>
  </si>
  <si>
    <t>Estação de Produção de Furado</t>
  </si>
  <si>
    <t>Transbordamento de água oleosa da caixa API da Estação de Furado.</t>
  </si>
  <si>
    <t>O volume que atingiu o meio ambiente foi aproximadamente 20 litros. O volume de aproximadamente 144 litros ficou contido na canaleta de alvenaria de drenagem da caixa API.</t>
  </si>
  <si>
    <t>Origem Energia Alagoas S.A</t>
  </si>
  <si>
    <t>34186669000565</t>
  </si>
  <si>
    <t>Foram utilizados recursos próprios.</t>
  </si>
  <si>
    <t>1 - Acionamento do operador da Limpind para fechamento da válvula de dreno, 2 - Encerramento do extravasamento do TQ-125101, 3 - Acionamento da supervisão e do Plantão de Operações, 4 - Acionamento do Plantão SOP para limpeza da área e 5 - Recolhimento do material através de caminhão vácuo.</t>
  </si>
  <si>
    <t>Processo 02001.011684/2025-57. Durante a operação de descarregamento da carreta da empresa Limpind, com a válvula de dreno aberta 100%, estava ocorrendo em paralelo o extravasamento do TQ-125101, aumentando  assim o fluxo de escoamento para caixa API, pois o fluxo de drenagem de ambas as operações se encontraram nas canalestas a caminho da caixa API. Como o fluxo ultrapassou a capacidade de escoamento, ocorreu a perda de contenção na canaleta aberta, atingindo o solo em area adjacente a estação.</t>
  </si>
  <si>
    <t>Coordenadora de meio ambiente</t>
  </si>
  <si>
    <t>Liberação não controlada de re-extrato aquoso da regeneração do solvente (AA-330) que é transferido para o TQ-6308. Não houve Atenuante/Agravante. Área da ocorrência: AA-630.</t>
  </si>
  <si>
    <t>Trata-se de efluente aquoso: re-extrato de carbonato da regeneração (AA-330).</t>
  </si>
  <si>
    <t>Situação provocada por avaria na tubulação PEAD que transportava o material devido à obras próximas ao TQ-6302.</t>
  </si>
  <si>
    <t>O material liberado atingiu o Ambiente de Trabalho na AA-630. A área da situação é classificada como Área Supervisionada. Local sem impermeabilização.</t>
  </si>
  <si>
    <t>Indústrias Nucleares do Brasil S.A - INB</t>
  </si>
  <si>
    <t>A própria INB.</t>
  </si>
  <si>
    <t>- Foram realizados procedimentos iniciais de segurança, o isolamento da área, e o desligamento da bomba que envia o efluente para o TQ-6308;
- Foi executada a avaliação da situação pelas equipes de Segurança Industrial, Proteção Radiológica e Manutenção.
- Foram iniciadas medidas de reparo da tubulação.
- Foram coletadas amostras de solo para análise.</t>
  </si>
  <si>
    <t>Processo sei nº 02001.011774/2025-48 (Emergência Ambiental: Acidente Ambiental)
Situação definida como Ocorrência Operacional (índice preliminar).
Documento DASHBOARD - GRADAÇÃO E CLASSIFICAÇÃO DE SITUAÇÕES ANORMAIS DE
OPERAÇÃO (SAO) segue anexo a este informe.</t>
  </si>
  <si>
    <t>km 549+114</t>
  </si>
  <si>
    <t>Em 08/04/2025 às 16:23 no Corredor Centro Sudeste da Ferrovia Centro Atlântica, no município de Uberaba/MG, J679 informou que abalroou um caminhão em ZXJ-3 (Palestina-3) no km 549+114. A locomotiva ficou adernada.</t>
  </si>
  <si>
    <t>Foi identificado um vazamento de óleo diesel às 19:10.</t>
  </si>
  <si>
    <t>O local, conforme mapa em anexo, está em zona rural. Não foi identificado a presença de curso d%u2019água próximo ao local.</t>
  </si>
  <si>
    <t>Equipe de atendimento FCA atuando no local.</t>
  </si>
  <si>
    <t>Ricardo</t>
  </si>
  <si>
    <t>(34) 99904-8953</t>
  </si>
  <si>
    <t>Processo sei 02001.011763/2025-68
O maquinista encontra-se bem. 
Foi identificado um vazamento de óleo diesel às 19:10. 
Não foi possível mensurar o volume vazado.
O local, conforme mapa em anexo, está em zona rural. Não foi identificado a presença de curso d%u2019água próximo ao local.</t>
  </si>
  <si>
    <t>0.022</t>
  </si>
  <si>
    <t>Campos Alto do Rodrigues</t>
  </si>
  <si>
    <t>Linha de produção do poço 7-ARG-138-RN em Campo Alto do Rodrigues</t>
  </si>
  <si>
    <t>Água Produzida fora de especificação - 3,282 m³
Óleo - 0,022 m³</t>
  </si>
  <si>
    <t>Vandalismo</t>
  </si>
  <si>
    <t>Durante ronda no campo, operador identificou descarga de emulsão oleosa na linha de produção do poço 7-ARG-138-RN no campo de Alto do Rodrigues.</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</si>
  <si>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sugador;
- Solicitado serviço de limpeza industrial.</t>
  </si>
  <si>
    <t>1) Vol.: 3,304m³ (emulsão oleosa)
2) Contenção secundária atingida: N/A
3) BSW: 99,34%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3,304m3(3,282m3/0,022m3)
2) Área atingida: Solo
3) BSW: 99,34%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</si>
  <si>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Marcelo Neiva De Amorim </t>
  </si>
  <si>
    <t>Analista Ambiental / Coordendor Geral</t>
  </si>
  <si>
    <t>marcelo.amorim@ibama.gov.br</t>
  </si>
  <si>
    <t xml:space="preserve">Santa Bárbara do Tugúrio </t>
  </si>
  <si>
    <t>Órgão Estadual ou Municipal de Meio Ambiente; Outra(s) fonte(s)</t>
  </si>
  <si>
    <t>MG 448, km 20</t>
  </si>
  <si>
    <t>MG 448, KM 20</t>
  </si>
  <si>
    <t>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t>
  </si>
  <si>
    <t>queima de vegetação</t>
  </si>
  <si>
    <t>Empresa de pronto atendimento.</t>
  </si>
  <si>
    <t>Processo 02001.012115/2025-29</t>
  </si>
  <si>
    <t xml:space="preserve">Gabriela Costa dos Santos </t>
  </si>
  <si>
    <t>gabriela.costa@ibama.gov.br</t>
  </si>
  <si>
    <t>0.0034</t>
  </si>
  <si>
    <t>Campo de Marimbá, Bacia de Campos</t>
  </si>
  <si>
    <t>Durante a desmontagem do conjunto solidário de submarino (FDR + BOP de intervenção), enquanto o ROV realizava a limpeza final do hub de topo da ANM, foi observada uma pequena quantidade de bolhas de fluido sujo / pequena mancha enegrecida saindo do bore de produção de 4" da ANM. O ROV continuou monitorando a quantidade de bolhas enquanto as válvulas S1 e S2 da ANM foram fechadas as 4h00. A taxa de vazamento estimada foi de ~15 gotas/seg = ' 0,00005 litros/gota em 75 minutos = 3,4 litros. A solução a seguir foi remontar a TRT para reconectá-la na ANM e realizar outra lavagem do poço para limpar o espaço vazio anular A. Atividade atual: conectada FDR na ANM e realizando limpeza do poço com nitrogênio.</t>
  </si>
  <si>
    <t>Falha no procedimento de limpeza do anular.</t>
  </si>
  <si>
    <t>Não foi visualizada mancha na superficie do mar. 
Não há risco de toque de óleo na costa.</t>
  </si>
  <si>
    <t>3363984000191</t>
  </si>
  <si>
    <t>As válvulas S1 e S2 da ANM foram fechada interrompendo a descarga. A solução a seguir foi remontar a TRT para reconectá-la na Árvore de Natal e realizar outra lavagem do poço para limpar o espaço vazio do anular A.</t>
  </si>
  <si>
    <t>Descarga paralizada.
Não foi observada mancha de óleo na superfície do mar.
Atividade atual: conectado FDR na ANM e realizando limpeza do poço com nitrogênio.</t>
  </si>
  <si>
    <t>Ana Paula A. Coelho</t>
  </si>
  <si>
    <t>SieM Helix 1 (SH1)</t>
  </si>
  <si>
    <t>5</t>
  </si>
  <si>
    <t>Vandalismo na ferrovia com abertura de bicas em 1 vagão graneleiro carregado com farelo de soja.</t>
  </si>
  <si>
    <t>Vandalismo com abertura de vagão graneleiro carregado com farelo de soja. Lançamento de 5 toneladas de farelo de soja sobre a linha férrea</t>
  </si>
  <si>
    <t>Ato criminoso caracterizado pela abertura de bicas em vagão graneleiro ferroviário carregado com
farelo de soja.</t>
  </si>
  <si>
    <t>Processo sei nº 02001.012294/2025-02 (Emergência Ambiental: Acidente Ambiental)</t>
  </si>
  <si>
    <t>Rodovia MG 424, Km 45 - Ponte sobre Ferrovia</t>
  </si>
  <si>
    <t>Rodovia MG 424, Km 45</t>
  </si>
  <si>
    <t>Tombamento de veículo com queda da carga na rodovia e acostamento</t>
  </si>
  <si>
    <t>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t>
  </si>
  <si>
    <t>O NEA entrou em contato com o transportador para tomada de providências
 quanto a retirada do produto e limpeza da área.</t>
  </si>
  <si>
    <t xml:space="preserve">Thamires Borges Veiga </t>
  </si>
  <si>
    <t>Tecnica Ambiental</t>
  </si>
  <si>
    <t>thamires.veiga@ibama.gov.br</t>
  </si>
  <si>
    <t xml:space="preserve">Timon </t>
  </si>
  <si>
    <t>GASOLINA;  DIESEL COMBUSTIVEL</t>
  </si>
  <si>
    <t>Ponte Metálica, Parque Piauí - Timon/MA</t>
  </si>
  <si>
    <t>Vandalismo/Furto de combustível vagão tanque</t>
  </si>
  <si>
    <t>Trem cargueiro de prefixo D-117, oriundo de São Luís - MA, composto por 52 unidades sendo 3 locomotivas + 35 vagões tipo tanque (carregados com derivados) + 03 vagões tipo fechado (carregados com dormentes de madeira) + 08 vagões tipo fechado (vazios) + 03 vagões tipo Hopper (vazios), após circulação em linha férrea na divisa do MA e PI (municípios de Timon - MA e Teresina - PI) foi relatado por motorista e motociclista indícios de óleo na pista.</t>
  </si>
  <si>
    <t>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t>
  </si>
  <si>
    <t>O vazamento delimitou-se apenas a rodovia, não atingindo áreas naturais ou adjacentes.</t>
  </si>
  <si>
    <t>Foram acionados, de imediato, as equipes da FTL de: Pátio e Terminais (Teresina - estação ATZ); Gerência de Manutenção (ATZ); Segurança Patrimonial (estação São Luís (ASL) e ATZ; Gerência de Meio Ambiente (ATZ); CCO.</t>
  </si>
  <si>
    <t>Processo sei nº 02001.012379/2025-82 (Emergência Ambiental: Acidente Ambiental)</t>
  </si>
  <si>
    <t>Fluido de Perfuração base água</t>
  </si>
  <si>
    <t>0.48</t>
  </si>
  <si>
    <t>Sonda SS-45 (Atlantic Star) em operação no poço 3-RJS-418D, Campo de Congro, Bacia de Campos. Número IMO 7417616.</t>
  </si>
  <si>
    <t>Verificada descarga de 3 bbl de Solução Saturada de Cloreto de Sódio pura (9,9 ppg) presente no Riser Dual Bore (RDB) através do orifício de equalização de pressão entre a Stress Joint e a primeira junta de RDB.</t>
  </si>
  <si>
    <t>Falha no anel de vedação (O-ring) da conexão entre a Stress Joint e o Riser Dual Bore.</t>
  </si>
  <si>
    <t>Identificado o ponto de vazamento pelo ROV, desligada unidade de bombeio, despressurizado o RDB, fechadas válvula VG4-FIBOP e M1-THead, isolado o bore de 4" do RDB e aguardada a equalização de pressões no interior / exterior do RDB. Após a equalização de pressão, foi substituído o fluido do RDB por agua do mar.</t>
  </si>
  <si>
    <t>[1] Volume descarregado: 0,48m³ de Salmoura de Cloreto de Sodio. O volume foi estimado com base na diferença da 100 psi de coluna hidrostática de fluido no interior do RDB e a profundidade do ponto de vazamento, considerando a capacidade do bore de 4". O fluido no RDB foi substituído por agua do mar por circulação reversa do bore de 2" para o bore de 4" através da válvula crossover da FIBOP; [2] Nome comercial do produto: Salmoura de Cloreto de Sodio (8.4 - 10 ppg); [3] Composição química: Salmoura de Cloreto de Sodio; [4] Classificação ONU ou IMDG: Não regulado; [5] Ambiente atingido: Mar.</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</si>
  <si>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</si>
  <si>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</si>
  <si>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limpeza, contratadas pela rumo, atuando no trecho afetado para
remoção do material e liberação da via.</t>
  </si>
  <si>
    <t>Processo sei nº 02001.012306/2025-91 (Emergência Ambiental: Acidente Ambiental)</t>
  </si>
  <si>
    <t>auditora ambiental</t>
  </si>
  <si>
    <t xml:space="preserve">São Vicente </t>
  </si>
  <si>
    <t>Vandalismo com abertura de vagões graneleiros carregado com soja. Lançamento de 100 toneladas
de soja em grão sobre a linha férrea</t>
  </si>
  <si>
    <t>Solo dentro dos limítes da área de domínio da linha férrea</t>
  </si>
  <si>
    <t>Processo sei nº 02001.012357/2025-12 (Emergência Ambiental: Acidente Ambiental)</t>
  </si>
  <si>
    <t>6</t>
  </si>
  <si>
    <t>Processo sei nº 02001.012316/2025-26 (Emergência Ambiental: Acidente Ambiental)</t>
  </si>
  <si>
    <t>Processo sei nº 02001.012338/2025-96 (Emergência Ambiental: Acidente Ambiental)</t>
  </si>
  <si>
    <t xml:space="preserve">Jacareí </t>
  </si>
  <si>
    <t>BR 116 - KM 169+000 - SUL - JACAREÍ-SP</t>
  </si>
  <si>
    <t>No km 169, sentido sul, em Jacareí-SP, no retorno, ocorreu o tombamento de um caminhão carregado com carga de ferro. O acidente não teve vítimas.</t>
  </si>
  <si>
    <t>Houve vazamento de óleo diesel proveniente do motor, que atingiu a área de grama. No local não há rede de drenagem fluvial. Foi utilizada serragem para conter o óleo, e o Centro de Controle Operacional (CCO) acionou a CETESB, que compareceu ao local.</t>
  </si>
  <si>
    <t>Tombamento - Perda de Controle (imperícia)</t>
  </si>
  <si>
    <t>Com vazamento de óleo diesel na grama.</t>
  </si>
  <si>
    <t>FERANDO DE FARIA TEIXEIRA</t>
  </si>
  <si>
    <t>29891076814</t>
  </si>
  <si>
    <t>CETESB ESTEVE NO LOCAL -- ENGENHEIRO FRANCISCO BENEDITO</t>
  </si>
  <si>
    <t>Processo nº 02001.012397/2025-64
Tombamento no km 169, sentido sul, em Jacareí-SP, no retorno. Caminhão estava carregado com carga de ferro. O acidente não teve vítimas.
Houve vazamento de óleo diesel proveniente do motor, que atingiu a área de grama. O vazamento foi contido com o uso de serragem. A serragem contaminada foi encaminhada para a base e será posteriormente recolhida pela empresa responsável pela destinação do resíduo.</t>
  </si>
  <si>
    <t>Linha do poço injetor de água 7-BA-127-BA, Campo de Buracica, Bacia do Recôncavo Baiano.</t>
  </si>
  <si>
    <t>Corrosão. Em avaliação.</t>
  </si>
  <si>
    <t>Realizadas manobras operacionais de bloqueio de válvulas na cabeça do poço e na multivia de
injeção de água (MXV), sanando o vazamento.</t>
  </si>
  <si>
    <t>[1] TOG: 49 ppm; [2] Salinidade: 39.000 ppm; [3] Protocolo INEMA: 49569</t>
  </si>
  <si>
    <t>0.361</t>
  </si>
  <si>
    <t>Solo; Solo</t>
  </si>
  <si>
    <t>Linha de produção do poço 7-ARG-784D-RN em Campo Alto do Rodrigues</t>
  </si>
  <si>
    <t>Descarga significante de óleo
Perda de contenção primária significante de óleo
Durante ronda no campo, operador identificou descarga de emulsão oleosa na linha de produção do poço 7-ARG-784D-RN.</t>
  </si>
  <si>
    <t>Corrosão na linha.</t>
  </si>
  <si>
    <t>(21) 34755-555</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</si>
  <si>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limpeza industrial.</t>
  </si>
  <si>
    <t>Processo nº 02001.012640/2025-44
Informações da Perda de Contenção 1) Vol.: 0,499m³ (emulsão oleosa) 2) Contenção secundária atingida: N/A 3) BSW: 72,43%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0,499m3(0,361m3/0,137m3) 2) Área atingida: Solo 3) BSW: 72,43%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</si>
  <si>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Técnica Ambiental</t>
  </si>
  <si>
    <t>ALTO DO RODRIGUES</t>
  </si>
  <si>
    <t>1.2</t>
  </si>
  <si>
    <t>: Locação do 7-CP-1452-SE,</t>
  </si>
  <si>
    <t>No dia 14/04/2025 às 14:22h, durante ronda de rotina operacional, foi identificada perda de contenção primária significante/descarga significante de água de injeção de 1,2 m³ devido vazamento em adutora de 6" em fibra que interliga Estação de Injeção de Água ao Satélite CP-10. Após constatação do incidente, a linha foi fechada para cessar a descarga. Não atingiu corpo hídrico. TOG = 10,53 mg/L. Área da descarga = 1200 m²; lâmina = 0,001 m. Volume = 1200 m² x 0,001 m = 1,2 m³.</t>
  </si>
  <si>
    <t>: Philipe Passos</t>
  </si>
  <si>
    <t>Acionado o plano de emergência
Acionamento da Gerência de Operações. Acionamento da Supervisão/Coordenação.
Acionamento da equipe de Meio Ambiente.</t>
  </si>
  <si>
    <t>Processo sei nº02001.012564/2025-77 (Emergência Ambiental: Acidente Ambiental)
Despoluição em andamento.</t>
  </si>
  <si>
    <t>Satélite SAT.CP-422</t>
  </si>
  <si>
    <t>No dia 14/04/2025 às 10:49h, durante ronda de rotina operacional, foi identificada perda de contenção primária significante/descarga significante de óleo de 0,24 m³ devido a furo no header da linha de conjunto (LC) do satélite SAT.CP-422. Após constatação do incidente, a linha foi fechada, e a produção alinhada para linha de teste para cessar a descarga. Não atingiu corpo hídrico. BSW = 92,63 %. Área da descarga = 80 m²; lâmina = 0,003 m. Volume = 80 m² x 0,003 m = 0,24 m³
Óleo 0,018
Água Produzida fora de especificação 0,222</t>
  </si>
  <si>
    <t>Acionado o plano de emergência
Acionamento da Gerência de Operações. Acionamento da Supervisão/Coordenação.
Acionamento da equipe de Meio Ambiente. Acionamento de Equipe de MI Linhas.</t>
  </si>
  <si>
    <t>Processo sei nº |02001.012630/2025-17} (Emergência Ambiental: Acidente Ambiental)
Despoluição em fase de conclusão.</t>
  </si>
  <si>
    <t xml:space="preserve">São Gonçalo do Amarante </t>
  </si>
  <si>
    <t xml:space="preserve"> CE</t>
  </si>
  <si>
    <t>3</t>
  </si>
  <si>
    <t>Esplanada do Pecém s/n, Pecém, São Gonçalo do Amarante</t>
  </si>
  <si>
    <t>O acidente ocorreu no Terminal Portuário do Pecém, através de vazamento no caminhão tanque carregado de alcatrão, que iniciou na ponte 2 até o TMUT (berço 5), sem a visualização imediata de mancha no mar. Mais informações irão no relatório final.</t>
  </si>
  <si>
    <t>Benel Transportes e Logística Ltda</t>
  </si>
  <si>
    <t>43332756000140</t>
  </si>
  <si>
    <t>Empresa atuando: Oceanpact Serviços Marítimos S.A</t>
  </si>
  <si>
    <t>Em vistorias no mar não houve visualização imediata de mancha, e a atuação da Oceanpact foi pelo PAE, na contenção do produto no piso. Maiores informações irão no relatório final.</t>
  </si>
  <si>
    <t>Processo nº 02001.012661/2025-60
O acidente ocorreu no Terminal Portuário do Pecém, através de vazamento no caminhão tanque carregado de alcatrão, que iniciou na ponte 2 até o TMUT (berço 5), sem a visualização imediata de mancha no mar. Mais informações irão no relatório final.</t>
  </si>
  <si>
    <t>COMPANHIA DE DESENVOLVIMENTO DO COMPLEXO INDUSTRIAL E PORTURIO DO PECM - CIPP S/A</t>
  </si>
  <si>
    <t>Francisco Wilame Silva Amaral Junior</t>
  </si>
  <si>
    <t>Gerente de meio ambiente</t>
  </si>
  <si>
    <t>contato@complexodopecem.com.br</t>
  </si>
  <si>
    <t>0.602</t>
  </si>
  <si>
    <t>[NS-32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t>
  </si>
  <si>
    <t>MONOETILENOGLICOL (MEG) - 0,602 m³</t>
  </si>
  <si>
    <t>Aguardando retirada do conjunto de workover e de toda extensão do HCR para superfície para investigação.</t>
  </si>
  <si>
    <t>Interrompido o bombeio de MEG. Investigadas linhas de superfície, bomba da unidade de cimentação e mangotes de alimentação de MEG para a Unidade de Cimentação. Efetuada tentativa de bombeio e constatada pressão de bombeio menor que a esperada. Fechada válvula VG2 %u2013 FDR e tentado testar estanqueidade do HCR, sem êxito, verificando mesma pressão de bombeio anterior. Fechada válvula packson na entrada do HCR em superfície e testado com 2000 psi, com êxito. Inspecionado o HCR desde o conjunto de workover até 300 m de profundidade com auxílio do ROV e não identificado ponto de vazamento. Definido pela retirada do FDR e troca do carretel do HCR.</t>
  </si>
  <si>
    <t>Processo nº 02001.012723/2025-33
1- Volume descarregado: 0,602 m3, estimado considerando descarga via ponto mais profundo não inspecionado com ROV, a 300 m, proporcionando um desbalanceio hidrostático entre o MEG (9,3ppg) e a água do mar (8,55ppg) de 24,2m (+air gap de 34m), com ID do HCR de 1pol, resultando 0,029m3, somando a uma tentativa de pressurização com fluxo de 0,4bpm a 9min, resultando 0,572m3 de fluido bombeado, que somado a 0,029 m3, totaliza um volume descarregado de 0,602 m3; 2- Área atingida: Mar aberto, além de 12MN da costa; 3- Nome comercial: Monoetilenoglicol (MEG); 4- Composição: Etilenoglicol (90 - 100%); 5- ONU/IMDG: Não regulamentado.</t>
  </si>
  <si>
    <t>Rodovia Cônego Domênico Rangoni km 258</t>
  </si>
  <si>
    <t>Rodovia Cônego Domênico Rangoni km 258  - Sentido São Paulo - Cubatão- SP</t>
  </si>
  <si>
    <t>Área atingida (Pista de rolamento, solo, vegetação, recurso hídrico, etc.):  Pista de rolamento</t>
  </si>
  <si>
    <t>Transportadora Nova Leste LTDA</t>
  </si>
  <si>
    <t>26735246000103</t>
  </si>
  <si>
    <t>Processo nº 02001.012568/2025-55</t>
  </si>
  <si>
    <t>TRANSPORTADORA NOVA LESTE LTDA - EPP</t>
  </si>
  <si>
    <t>dlegal@gljcontabil.com.br</t>
  </si>
  <si>
    <t xml:space="preserve">Bambuí </t>
  </si>
  <si>
    <t>km 656+058</t>
  </si>
  <si>
    <t>Em 15/04/2025 às 20:51 no Corredor Centro Leste da Ferrovia Centro Atlântica, no município de Bambuí/MG, a composição J320 em Bambuí 3 no km 656+058, veio a tombar um vagão na PN.</t>
  </si>
  <si>
    <t>Em 15/04/2025 às 20:51 no Corredor Centro Leste da Ferrovia Centro Atlântica, no município de Bambuí/MG, a composição J320 em Bambuí 3 no km 656+058, veio a tombar um vagão na PN. Trem composto por 05 locomotiva +94 vagões carregados de soja. Foi identificado vazamento de carga.</t>
  </si>
  <si>
    <t>Foi identificado vazamento de carga</t>
  </si>
  <si>
    <t>Atendimento da equipe de emergência FCA  e empresa de atendimento ICS Parakletos atuando no local.</t>
  </si>
  <si>
    <t>Weliton</t>
  </si>
  <si>
    <t>Processo nº 02001.012701/2025-73
O maquinista encontra-se bem. 
Foi identificado vazamento de carga. 
O local, conforme mapa em anexo, está em zona urbana.</t>
  </si>
  <si>
    <t>Rumo Logistica S. A</t>
  </si>
  <si>
    <t>Equipes de atendimento de limpeza contratadas pela rumo atuando no trecho afetado para remoção do material.</t>
  </si>
  <si>
    <t>Processo n °02001.012680/2025-96</t>
  </si>
  <si>
    <t>0.627</t>
  </si>
  <si>
    <t>Linha de produção do 7-CP-1704</t>
  </si>
  <si>
    <t>Falha de integridade.</t>
  </si>
  <si>
    <t>Acionado o plano de emergência
Utilizadas barreiras seafenses de forma preventiva. Acionamento da Gerência de Operações.
Acionamento da Supervisão/Coordenação. Acionamento da equipe de Meio Ambiente.</t>
  </si>
  <si>
    <t>Processo sei nº {25130456|02001.012746/2025-48} (Emergência Ambiental: Acidente Ambiental)
Despoluição em andamento</t>
  </si>
  <si>
    <t>Vandalismo na ferrovia com abertura de vagão graneleiro carregado com soja.</t>
  </si>
  <si>
    <t>Vandalismo com abertura de vagão graneleiro carregado com soja. Lançamento de 20 toneladas de soja em grão sobre a linha férrea</t>
  </si>
  <si>
    <t>Processo nº 02001.012784/2025-09</t>
  </si>
  <si>
    <t xml:space="preserve">Belo Horizonte </t>
  </si>
  <si>
    <t>GAS NATURAL, COMPRIMIDO</t>
  </si>
  <si>
    <t>População afetada/evacuada; Atmosfera</t>
  </si>
  <si>
    <t>Rua Prata, 56 - Bairro Cruzeiro</t>
  </si>
  <si>
    <t>Outros - Vazamento de Gás</t>
  </si>
  <si>
    <t>Conforme informado ao NEA, durante escavação de empreiteira da COPASA usando retro-escavadeira para efetuar ligação domiciliar de água e esgoto, ocorreu rompimento da tubulação de gás, provocando vazamento de produto às 11h56min.</t>
  </si>
  <si>
    <t>Perfuração de tubulação por retro-escavadeira</t>
  </si>
  <si>
    <t>Paulo Campos - Representante da empresa</t>
  </si>
  <si>
    <t>A obra foi paralizada e os operários foram imediatamente evacuados até a suspensão do vazamento, que ocorreu às 13h59min.</t>
  </si>
  <si>
    <t>Processo sei nº 02001.013925/2025-01 (Emergência Ambiental: Acidente Ambiental)</t>
  </si>
  <si>
    <t>GÁS DE PETRÓLEO</t>
  </si>
  <si>
    <t>26000</t>
  </si>
  <si>
    <t>RODOVIA FERNÃO DIAS KM 584,381 SUL</t>
  </si>
  <si>
    <t>SEGUNDO INFORMAÇÕES, O VEÍCULO TRAFEGAVA EM SENTIDO SUL SOBRE FAIXA 02, QUANDO O CONDUTOR ALEGA QUE DORMIU E PERDEU O CONTROLE DO VEÍCULO, QUE TOMBOU SOBRE ACOSTAMENTO.</t>
  </si>
  <si>
    <t>A D COMERCIO DE GAS LTDA</t>
  </si>
  <si>
    <t>07850229000164</t>
  </si>
  <si>
    <t>17/04/2025 22:40:45	PR11 - Canalização / Sinalização             	15 CONES + 3 PIRILAMPOS.
17/04/2025 22:40:46	PR04 - Orientação / Informação ao Usuário    	                        
17/04/2025 22:40:53	PR34 - Flagrante não visualizado via CFTV    	                        
17/04/2025 23:17:48	PR37 - Feito o registro fotográfico          	                        
17/04/2025 23:20:23	PR16 - Acionamento de Polícia                	PRF - OLIVEIRA          
18/04/2025 01:32:27	PR12 - Sinalização final de fila             	T10 / AC10              
18/04/2025 01:41:43	PR31 - T.Crítica - Sinalização padrão/correta</t>
  </si>
  <si>
    <t>0.000625</t>
  </si>
  <si>
    <t>Sim</t>
  </si>
  <si>
    <t>Embarcação Parcel do Badejo em operação no poço 7-ESP-54D-RJS, Campo de Espadarte, Bacia de Campos.</t>
  </si>
  <si>
    <t>Durante o acionamento da válvula PIG-XO do poço, foi visualizado escape de fluido hidráulico (Oceanic HW525P) pelo filtro do compensador e também na parte superior do compensador.</t>
  </si>
  <si>
    <t>A linha de acionamento foi despressurizada.
FORAM TOMADAS OUTRAS PROVIDÊNCIAS, A SABER: Interrompida a pressurização imediatamente, cessando o escape. Identificada conexão frouxa e realizado aperto da conexão restabelecendo a estanqueidade do compensador.</t>
  </si>
  <si>
    <t>[1] Volume descarregado: 0,000625 m³. Estimativa de volume vazado através de verificação visual por ROV. Considerando taxa de 25 ml/min; [2] Nome comercial do produto: OCEANIC HW525P; [3] Composição química: ETILENO GLICOL 20 - 30%, ETILENO GLICOL BUTIL ÉTER 1 - 3. [4] Classificação ONU ou IMDG: Não regulado; [5] Ambiente atingido: Mar.</t>
  </si>
  <si>
    <t>COTUR SMS</t>
  </si>
  <si>
    <t>0.397</t>
  </si>
  <si>
    <t>NS-40 (DEEPWATER CORCOVADO), poço 7-JUB-74D-ESS, Campo de Jubarte, Bacia de Campos.</t>
  </si>
  <si>
    <t>NS-40 (DEEPWATER CORCOVADO): Durante o bombeio de fluido complementar base aquosa salino de cloreto de sódio (FCBA) 9,3 ppg via HCR (high collapse resistant hose), constatado com ROV, descarga por furo no HCR na profundidade de 1070 m. O bombeio foi interrompido e a descarga cessada.</t>
  </si>
  <si>
    <t>Descarga significante de fluido complementar base aquosa salino de cloreto de sódio (FCBA): 0,397 m3.</t>
  </si>
  <si>
    <t>Falha de estanqueidade do HCR.</t>
  </si>
  <si>
    <t>Petrobrás.</t>
  </si>
  <si>
    <t>Interrompido bombeio de FCBA 9,3 ppg e cessada descarga.</t>
  </si>
  <si>
    <t>1) Volume descarregado para o mar: 0,3970 m3; 2) Nome comercial: fluido complementar base aquosa salino de cloreto de sódio (FCBA de cloreto de sódio); 3) Composição: Solução saturada de cloreto de sódio (CAS 7647-14-5) 98,5%, Hidróxido de Sódio (CAS %u2013 1310-73-2) %u2013 0,5 %, Cloreto de Potássio (CAS 7447-40-74) %u2013 0,3%, Glutaraldeído (CAS 111-30-8) - 0,05%, Bissulfito de Sódio (CAS 7681-57-4) %u2013 0,05%, Ultrawet 60 (Segredo Industrial ) %u2013 0,2%.</t>
  </si>
  <si>
    <t>0.04; 0.96</t>
  </si>
  <si>
    <t>NS-33 (NORBE IX) em operação no poço 8-ITP-9D-RJS, Campo de Itapu, Bacia de Santos.</t>
  </si>
  <si>
    <t>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t>
  </si>
  <si>
    <t>Descarga significante de 1,0 m³ da mistura de 96% de água doce (0,96 m3) e 4% de fluido hidráulico base água Stack Magic ECO-F (0,04 m³).</t>
  </si>
  <si>
    <t>Falha na válvula shuttle do BOP associada a função de fechamento da válvula de fundo da linha booster do BOP.</t>
  </si>
  <si>
    <t>Mergulhado ROV e observada descarga de fluido hidráulico do BOP quando acionada a função FECHAR da válvula de fundo da linha booster tanto pelo POD Azul quanto pelo Amarelo. Retornada válvula da booster para posição aberta e verificada interrupção do fluxo pelos 2 PODs. Elaborada gestão de mudança para avaliar possibilidade de prosseguimento da intervenção com a falha.</t>
  </si>
  <si>
    <t>A válvula de fundo da linha booster é "fail safe open" e não é utilizada em operações de controle de poço nem faz parte do conjunto solidário de barreiras. O BOP não apresenta outro tipo de falha e nem perda de redundância. Data do último teste: 02/04/2025. Parte onde ocorreu a falha: controles do BOP instalados no conjunto (stack). (1) Volume descarregado para o mar: 1,0 m³ da mistura de 96% de água doce (0,96 m3) e 4% de fluido hidráulico base água Stack Magic ECO-F (0,04 m³). Volume estimado com base no tempo que a válvula booster ficou fechada: 30 min x 8,8 gal/ min (vazão indicada pelo flowmeter do sistema de controle do BOP) = 264 galões (1,0 m³). Composição: Etileno Glicol (CAS 107-21-2): 10-30%, / Monoetanolamina (CAS 141-43-5): 1-10%/ Triazina (CAS 4719-04-4): 1-5%/ Trietanolamina (CAS 102-71-6): 1- 10%. As funções do BOP requeridas em norma não são impactadas pela falha.</t>
  </si>
  <si>
    <t xml:space="preserve">Canápolis </t>
  </si>
  <si>
    <t>Ecodur</t>
  </si>
  <si>
    <t>Outra(s); Empresa especializada em atendimento ; Polícia Rodoviária</t>
  </si>
  <si>
    <t>Rodovia BR 153, km 33 + 400 - Sul</t>
  </si>
  <si>
    <t>Conforme informado ao NEA, ocorreu tombamento de veículo sobre a pista da rodovia, com derramamento de produto sobre a pista, acostamento e faixas lateral e central.</t>
  </si>
  <si>
    <t>Tombamento seguido de derramamento</t>
  </si>
  <si>
    <t>Não constatou-se a existência de curso d'água nas proximidades que pudesse ser atingido.</t>
  </si>
  <si>
    <t>Concessionária e PRF</t>
  </si>
  <si>
    <t>Empresa de respostas à emergências ambientais foi acionada para transbordo do produto remanescente no tanque e implementação das medidas mitigadoras necessárias. Concessionária e PRF no local acompanhando as primeiras ações adotadas.</t>
  </si>
  <si>
    <t>Processo sei nº 02001.012935/2025-11 (Emergência Ambiental: Acidente Ambiental)</t>
  </si>
  <si>
    <t>Empresa especializada em atendimento ; Polícia Rodoviária; IBAMA</t>
  </si>
  <si>
    <t>BR 153 MG KM 33+400 Canápolis - Minas Gerais</t>
  </si>
  <si>
    <t>Processo Sei! 02001.012935/2025-11.</t>
  </si>
  <si>
    <t>Derramamento de impermeabilizante para papel ECODUR AH</t>
  </si>
  <si>
    <t>Carreta foi fechada por outro veículo, tombando na faixa</t>
  </si>
  <si>
    <t>Derramamento do impermeabilizante em solo</t>
  </si>
  <si>
    <t>Translee Transporte de Cargas em Geral LTDA</t>
  </si>
  <si>
    <t>Empresa especializada em atendimento - Ambipar</t>
  </si>
  <si>
    <t>Valdeli Antonio Rosa</t>
  </si>
  <si>
    <t>(11) 95889-3089</t>
  </si>
  <si>
    <t>Vandalismo com abertura de vagão ferroviária graneleiro carregado com soja. Lançamento de
soja em grão sobre a linha férrea.</t>
  </si>
  <si>
    <t>Equipes de atendimento de limpeza contratadas pela rumo atuando no trecho afetado</t>
  </si>
  <si>
    <t>Equipes de atendimento de limpeza contratadas pela rumo atuando no trecho afetado. para
remoção do material.</t>
  </si>
  <si>
    <t>0.547</t>
  </si>
  <si>
    <t>: Antiga linha de produção do 7-CP-1207</t>
  </si>
  <si>
    <t>Erro em manobra operacional</t>
  </si>
  <si>
    <t>Processo sei nº #{25156430|02001.012994/2025-99} (Emergência Ambiental: Acidente Ambiental)#
Despoluição em andamento.</t>
  </si>
  <si>
    <t>Carmólpolis</t>
  </si>
  <si>
    <t xml:space="preserve">Belém </t>
  </si>
  <si>
    <t>23</t>
  </si>
  <si>
    <t>Rio/córrego; Outro(s)</t>
  </si>
  <si>
    <t>Marinha do Brasil; Órgão Estadual ou Municipal de Meio Ambiente; IBAMA</t>
  </si>
  <si>
    <t>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t>
  </si>
  <si>
    <t>Vazamento de óleo na embarcação com derramamento no meio hídrico</t>
  </si>
  <si>
    <t>Falha no sistema de parada e emergência da bomba de trasnferência de óleo de barcaça para o navio, provocando transbordamento de bandeja de contenção e posterior vazamento para o rio.</t>
  </si>
  <si>
    <t>Mangue de ilhas vizinhas</t>
  </si>
  <si>
    <t>DELIMA COMERCIO E NAVEGAÇÃO LTDA - CONASA</t>
  </si>
  <si>
    <t>05089941000833</t>
  </si>
  <si>
    <t>Foi constatado que a empresa tem licenciamento estadual e que a OEMA esteve no local do incidente.</t>
  </si>
  <si>
    <t>Acionamento do plano de emergência SOPEP do navio e barreiras de contenção da barcaça de abastecimento</t>
  </si>
  <si>
    <t>Em vistoria da equipe do  NUPAEM-PA no pier da empresa CDP no distrito de Outeiro, Belém-PA, no dia 25/04/2025, 16:00 não foram observados resíduos oleosos no rio e nas proximidades das instalações da CDP.</t>
  </si>
  <si>
    <t xml:space="preserve">Herdelio Gomes Tocantins Maltez Junior </t>
  </si>
  <si>
    <t>herdelio.maltez-junior@ibama.gov.br</t>
  </si>
  <si>
    <t>Forte de São Felipe</t>
  </si>
  <si>
    <t>0.83</t>
  </si>
  <si>
    <t>2.35</t>
  </si>
  <si>
    <t>Campo de Búzios</t>
  </si>
  <si>
    <t>Embarcação Blue Marlim.</t>
  </si>
  <si>
    <t>Durante operação de fraturamento ácido ocorreu rompimento da junta de expansão de 6" e uma folga na conexão flange-flange da linha de bombeio no barco de estimulação, resultando em vazamento de 48,4779 m3 de fluido FCBA, contaminado com sistema ácido. Do total vazado, 45,2979 m3 ficaram contidos na sala de tanques e no deck do barco de estimulação e 3,18 m3 atingiram o mar. Descarga paralisada.</t>
  </si>
  <si>
    <t>Rompimento da junta de expansão e folga na conexão flange-flange da linha de bombeio.</t>
  </si>
  <si>
    <t>Interrompido o bombeio. Isolado o local do vazamento. Planejado e recolhido fluido contido na sala de tanques e deck da embarcação de apoio para os tanques da unidade.</t>
  </si>
  <si>
    <t>Processo sei nº 02001.013088/2025-10
[1] Volume descarregado de FCBA: 2,35 m3. [2] Área atingida: mar. [3] Composição química do fluido: fluido complementar de base aquosa salino de cloreto de sódio. [4] Características do fluido base e dos aditivos utilizados: não contém substâncias perigosas em concentrações acima dos valores de corte de acordo com a autoridade competente. [5] Volume descarregado de sistema ácido: 0,83 m3. [6] Área atingida: mar. [7] Nome comercial e/ou nomenclatura química da substância: Dual Phase Acid System + HCl 15%. [8] Composição química da substância: ácido clorídrico 15%.
Atualização de 30-04-2025
ATUALIZAÇÃO: Durante investigação em curso, foram identificadas incorreções nos dados apurados de identificação das substâncias e respectivos volumes descarregados. Sendo: Perda de contenção primária maior: [1] Volume: 48,4779 m3 de mistura de 48,1599m3 (99,34%) de água e 0,318 m3 (0,66%) de Dual Phase Acid System; [2] Contenção secundária: sala de tanques e deck do barco de estimulação; [3] Composição química: Dual Phase - mistura de Ácido Clorídrico 10-20% + Dimetilformamida 0,1 - 1%; [4] Nome comercial: Dual Phase Acid System; [5] ONU/ IMDG: Não regulamentado; Descarga significante: [1] Volume: 3,18 m3 de mistura de 3,1590 m3 (99,34%) de água e 0,0210m3 (0,66%) de Dual Phase. [2] Área atingida: mar aberto, além de 12 MN da costa, em subsuperfície.</t>
  </si>
  <si>
    <t xml:space="preserve">Jambeiro </t>
  </si>
  <si>
    <t>LÍQUIDO COMBUSTÍVEL,  N.E.</t>
  </si>
  <si>
    <t>Faixa de Dutos GASTAU km 57+980.
Processo Sei! 02001.012991/2025-55</t>
  </si>
  <si>
    <t>Após detecção de despressurização do duto pelo CNCL, equipe de patrulha técnica da Proteção de Dutos identificou derivação clandestina na altura do km 57+980 da faixa de dutos GASTAU.</t>
  </si>
  <si>
    <t>Pequeno vazamento de produto, não sendo possível informar o volume no momento</t>
  </si>
  <si>
    <t>Duto OCVAP II</t>
  </si>
  <si>
    <t>C5+ (gasolina natural)</t>
  </si>
  <si>
    <t>Polo Pargo - Bacia de Campos - Plataforma de Carapeba 1 (PCP-1)</t>
  </si>
  <si>
    <t>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t>
  </si>
  <si>
    <t>Volume vazado de Óleo 0,036: m3</t>
  </si>
  <si>
    <t>No dia 22/04/2025, as 05:49, foi avistada uma mancha de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t>
  </si>
  <si>
    <t>A produção da plataforma foi paralisada.</t>
  </si>
  <si>
    <t>{25180369|02001.013255/2025-14} (Emergência Ambiental: Acidente Ambiental)
A produção da plataforma foi paralisada</t>
  </si>
  <si>
    <t>Plataforma de Carapeba 1 (PCP-1)</t>
  </si>
  <si>
    <t>0.344</t>
  </si>
  <si>
    <t>Linha de produção 7-CAM-1453</t>
  </si>
  <si>
    <t>Poço terrestre no Canto do Amaro</t>
  </si>
  <si>
    <t>Durante ronda no campo, operador identificou descarga de emulsão oleosa na linha de produção do poço 7-CAM-1453-RN.
1. Óleo 0,006
2 Água Produzida fora de especificação 0,344</t>
  </si>
  <si>
    <t>Corrosão interna.</t>
  </si>
  <si>
    <t>Processo sei nº 02001.013271/2025-15 (Emergência Ambiental: Acidente Ambiental)
Informações da Perda de Contenção 1) Vol.: 0,350m³ (emulsão oleosa) 2) Contenção secundária
atingida: N/A 3) BSW: 98,22%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0,350m3(0,344/0,006m3) 2) Área atingida: Solo 3) BSW: 98,22%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</si>
  <si>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WANOL F 3145P CopolÍmero</t>
  </si>
  <si>
    <t>Rodovia LMG 850, km 5 km + 250m.</t>
  </si>
  <si>
    <t>Conforme informações repassadas ao NEA, na data e local acima mencionados ocorreu acidente envolvendo o tombamento de bitrem transportando WANOL F 3145P CopolÍmero. O veículo trafegava no sentido decrescente da rodovia, passou para a contramão e tombou em barranco (área de corte da via). O condutor sofreu fratura na clavícula e foi encaminhado para o hospital Santa Isabel em Ubá</t>
  </si>
  <si>
    <t>Houve vazamento do produto apenas do semirreboque anterior (conectado diretamente ao cavalo mecânico). O material atingiu o asfalto e área lindeira da rodovia. Aparentemente, não ocorreu vazamento de diesel dos tanques de serviço do veículo. O acidente provocou paralização, em ambos os sentidos, do tráfego de veículos. O manancial mais próximo (ribeirão) está situado a, aproximadamente, 400 m do local do sinistro e não foi atingido</t>
  </si>
  <si>
    <t>Sargento Vilela - PMMAmb Ubá</t>
  </si>
  <si>
    <t>Técnico AdministrativO</t>
  </si>
  <si>
    <t>Armazém 20 - Porto de Santos</t>
  </si>
  <si>
    <t>Rede pluvial.</t>
  </si>
  <si>
    <t>Resíduo oleoso.</t>
  </si>
  <si>
    <t>Resíduo oleoso, escoando pela rede pluvial, atingindo o estuário.</t>
  </si>
  <si>
    <t>Autoridade Portuária.
Cetesb, Ibama e Capitania comunicados.</t>
  </si>
  <si>
    <t>Natalia Simonetti</t>
  </si>
  <si>
    <t>(13) 32026-513</t>
  </si>
  <si>
    <t>Processo sei nº #{25193400|02001.013397/2025-81} (Emergência Ambiental: Acidente Ambiental)#
Fomos acionados pela empresa prestadora de serviços à APS sobre resíduo oleoso no estuário. De imediato começamos a atuar para conter e recolher o óleo que escoava através da rede pluvial. Em paralelo, percorremos a área portuária em busca de descarte de resíduo oleoso, não obtendo sucesso.</t>
  </si>
  <si>
    <t>Técnica Portuária</t>
  </si>
  <si>
    <t>gemam@portodesantos.gov.br; valmir.toledo@portodesantos.gov.br; luis.nogueira@portodesantos.gov.br.</t>
  </si>
  <si>
    <t>Rede pluvial</t>
  </si>
  <si>
    <t>Estação Coletora de Panelas,</t>
  </si>
  <si>
    <t>No dia 24/04/2025 às 12:22h ocorreu vazamento da linha de fibra 14" na sucção das bombas de descarte de água da Estação Coletora Panelas, com perda de contenção primária significante/descarga significante de 5,0 m³ de água produzida (TOG= 190,7 mg/L). O operador que se encontrava na área, de imediato, fechou as válvulas de saídas dos tanques de água livre (TAL) e desligou a bomba de descarte. O evento ocorreu dentro da instalação, porém parte do volume vazado escoou para a área externa. Não houve corpo hídrico atingido.</t>
  </si>
  <si>
    <t>Falha de integridade</t>
  </si>
  <si>
    <t>O evento ocorreu dentro da instalação, porém parte do volume vazado escoou para a área externa. Não houve corpo hídrico atingido.</t>
  </si>
  <si>
    <t>(21) 99803-5121</t>
  </si>
  <si>
    <t>Acionado o plano de emergência
Acionamento da Gerência de Operações. Acionamento da Supervisão/Coordenação.
Acionamento da equipe de Meio Ambiente. Acionamento de MI Linhas.</t>
  </si>
  <si>
    <t>Processo sei nº 
02001.013439/2025-84 (Emergência Ambiental: Acidente Ambiental)
Despoluição em fase de conclusão.</t>
  </si>
  <si>
    <t>Campo de Bacalhau - Bacia de Santos</t>
  </si>
  <si>
    <t>Seven Merlin no campo de Bacalhau</t>
  </si>
  <si>
    <t>Por volta das 09:00hrs foi observado a boreste meia nau da embarcação uma pequena mancha de óleo (diametro 2mts) na superfície da água pelo brilho aparentemente óleo hidráulico. 
Em nenhum momento foi registrado algum alarme em  tanque de alimentação dos sistemas hidráulicos do navio ou anomalias nas unidades  hidráulicas . Foram feitos vareduras no convés e áreas que poderaim ser causadoras dos incidente. Mas não  houve nenhum indício de que o óleo tenha partido do Seven Merlin. Por volta das 10:00hrs a mancha já havia derivado para longe da embarcação. 
A hipótese é que a mancha tenha sido causada por outra unidade, uma vez que nenhuma anomalia foi identificada na unidade.</t>
  </si>
  <si>
    <t>A hipótese é que a mancha tenha sido causada por outra unidade de origem indeterminada.</t>
  </si>
  <si>
    <t>Região oceânica de águas oligotróficas do Campo de Bacalhau.</t>
  </si>
  <si>
    <t>Equinor Brasil Energia Ltda.</t>
  </si>
  <si>
    <t>04028583000100</t>
  </si>
  <si>
    <t>Devido ao pequeno tamanho da mancha de origem indeterminada, não foi necessário o acionamento de instituição ou empresa.</t>
  </si>
  <si>
    <t>1)	Mancha identifiada pela tripulação;
2)	Capitão da embarcação foi informado;
3)	Notificação ao representante do cliente de bordo (Equinor Vessel Rep);
4)	Vareduras no convés e áreas que poderiam ser causadoras dos incidente (Ex: Guindaste, RO, Guincho, Propulsores, etc), porém, não  houve nenhum indício de que o o óleo tenha partido do Seven Merlin;
5)	Monitoramento visual da mancha, sendo constatado que por volta das 10:00 a mancha já havia se dispersado e derivado para longe da embarcação;
6)	Notificação ao time de terra para comunicação às autoridades;</t>
  </si>
  <si>
    <t>Dados Mandatórios:
1) Diametro aproximado de 2metros;
2) Proxima a embarcação na latitude: 25°25'00,200S e longitude: 43°55'00,000W;
3) Pouco visível com pontos opacos
4) Foram feitos vareduras no convés e áreas que poderaim ser causadoras dos incident, porém não  houve nenhum indício de que o o óleo tenha partido do Seven Merlin;
5) Foto não disponível;
6) 24/04/2025 as 09:00hrs(am);</t>
  </si>
  <si>
    <t>Sergio Daruis</t>
  </si>
  <si>
    <t>Engenheiro</t>
  </si>
  <si>
    <t>Fluído Sintético de Perfuração</t>
  </si>
  <si>
    <t>0.0487</t>
  </si>
  <si>
    <t>Campo de Sapinhoá, Bacia de Santos</t>
  </si>
  <si>
    <t>Poço 7-SPH-2D-SPS</t>
  </si>
  <si>
    <t>Durante repartida monitorada por ROV do poço, foi observado escape de fluido de perfuração não contido a uma taxa aproximada de 35 ml/min. Não foi possível sanar o escape com ações do ROV. Desta forma, foi realizado o fechamento do poço as 09:45 do dia 25/04/25 para saneamento do escape. Foi calculado um volume aproximado de 14,7 l de escape de fluido de perfuração. ROV permanece na locação monitorando a situação.</t>
  </si>
  <si>
    <t>Realizado o fechamento do poço para saneamento do escape.</t>
  </si>
  <si>
    <t>Processo sei nº {25200422|02001.013462/2025-79} (Emergência Ambiental: Acidente Ambiental)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Comunicado pelo CAEME BS-3445
Atualização do dia 21-05-2025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Atualização em
21/05/25: após análise mais detalhada do evento, o volume da descarga foi retificado para 0,0487 m3.</t>
  </si>
  <si>
    <t>Campo de Berbigão, Bacia de Santos</t>
  </si>
  <si>
    <t>Poço 9-BBG-1D-RJS</t>
  </si>
  <si>
    <t>Durante inspeção realizada pela embarcação GEOHOLM na ANM do poço 9-BBG-1-RJS, foi encontrado acúmulo de fluido escuro no funil down da Base Adaptadora de Produção. Não foi identificado escape de fluido, todo o fluido identificado está contido. A principal suspeita é de fluido de perfuração sintético, de base não aquosa, com densidade de 11,5 ppg, a ser confirmado após coleta e análise laboratorial.</t>
  </si>
  <si>
    <t>Em analise.</t>
  </si>
  <si>
    <t>Realizada inspeção em torno do poço, sem identificação de perda de escape não contido e solicitado embarcação para coleta do fluido para caracterização e nova inspeção.</t>
  </si>
  <si>
    <t>Volume: 0,08 m3 área atingida: mar territorial Nome do produto: Fluido não-aquoso parafínico (BR-MUL) Natureza química: Emulsão de solução salina de cloreto de sódio em hidrocarbonetos parafínicos ou olefínicos, tensoativos e minerais. Comunicado através do CAEME BS - 3448.</t>
  </si>
  <si>
    <t>0.039</t>
  </si>
  <si>
    <t>Campo de Peregrino - Bacia de Campos</t>
  </si>
  <si>
    <t>FPSO PEREGRINO - Campo de Peregrino - Bacia de Campos</t>
  </si>
  <si>
    <t>No dia 25/04/2025, às 14h50, durante a operação de abastecimento de diesel com o barco Campos Clipper, o operador da sala de controle de marinha (MCRO) foi contatado via rádio pela embarcação informando que devido a uma mudança repentina (SQALL) nas condições meteorológicas (intensidade de 38nos e rajadas de 40nos), houve mudança abrupta de aproamento (heading) do FPSO, tendo sido tomada a decisão de realizar desconexão de emergência e afastamento. O bombeio foi paralisado e mangote drenado. 
O MCRO e o operador de guindaste foram informados pelo barco que nessas circunstâncias não havia tempo hábil para realizar a operação de %u201Csopro%u201D e posterior conexão do mangote ao guindaste para içamento, uma vez que a embarcação não conseguia manter sua posição de forma segura em relação ao FPSO. 
O mangote foi desconectado e abandonado na água. Durante a recuperação do mangote pelo FPSO, utilizando o sistema do carretel do bunker, foi observada uma película de óleo diesel no mar.</t>
  </si>
  <si>
    <t>%u2022 Mudança repentina da condição de tempo e head da unidade; 
%u2022 Possível dano na válvula TODO-MATIC durante a desconexão emergencial; 
%u2022 Mais detalhes serão coletados durante a investigação que segue em andamento.</t>
  </si>
  <si>
    <t>Região oceanica de águas oligotroficas do Campo de Peregrino</t>
  </si>
  <si>
    <t>Devido ao pequeno volume derramado (0,039m3), não foi necessário o acionamento de instituição ou empresa.</t>
  </si>
  <si>
    <t>1) Informado a sala de controle de marinha da mudança de condição; 
2) Atividades paralisada e drenagem do mangote; 
3) Supervisão e OIM informados;
4) Desconexão de emergência realizada pela embarcação de apoio; 
5) Embarcação se afastou dos 500m; 
6) Reportado película de óleo no local; 
7) IMT Notificado; 
8) Mobilização do barco de apoio; 
9) A embarcação de apoio não conseguiu localizar a mancha, que provavelmente se dispersou em função da piora nas condições meteorológicas ao longo do evento.</t>
  </si>
  <si>
    <t>Dados mandatórios:
1) 0,039m3; 2) Mar; 
3), 4), 5), 6), 7), 8) Não aplicável; 
9), 10,11) Óleo Diesel.</t>
  </si>
  <si>
    <t>Sergio Murilo Daruis Rocha Filho</t>
  </si>
  <si>
    <t>FPSO PEREGRINO</t>
  </si>
  <si>
    <t>Mistura oleosa</t>
  </si>
  <si>
    <t>FPSO Marechal Duque de Caxias, Campo de Mero, Bacia de Santos.</t>
  </si>
  <si>
    <t>Relatada, por operador da área, uma feição suspeita (brilho) a boreste da unidade. Verificação visual na área constatou que a linha de drenagem overboard pingava fluido para o mar, indicando ser a provável fonte do brilho. Durante a inspeção visual, foi confirmado que não havia vazamento de óleo ou outros derramamentos na área de processo. A condição climática era de chuva forte no início da manhã, continuando a chover durante todo o dia.</t>
  </si>
  <si>
    <t>Em investigação. Possível sujidade ocasionando transbordamento da caixa de drenagem no módulo S50 (serviço de poço e injeção química), e migração da água para a linha de overboard.</t>
  </si>
  <si>
    <t>Inspeção visual no convés principal e nas caixas de drenagem do topside. Isolamento da caixa de drenagem no módulo S50 interrompendo o fluxo para o mar. Início da limpeza das caixas de drenagem.</t>
  </si>
  <si>
    <t>[1] Volume descarregado: 0,003 m³ de óleo. (Gotejamento de fluido do topside para o mar através da linha de overboard e surgimento de feição a boreste da unidade.) [2] Área atingida: mar. [3] Situação normalizada.</t>
  </si>
  <si>
    <t xml:space="preserve">Castelo do Piauí </t>
  </si>
  <si>
    <t xml:space="preserve"> PI</t>
  </si>
  <si>
    <t>Cimento</t>
  </si>
  <si>
    <t>Km 596+700 - Entre Castelo do Piauí e Morro Alegre</t>
  </si>
  <si>
    <t>Descarrilamento com tombamento. Causa em investigação.</t>
  </si>
  <si>
    <t>Tombamento sem vazamento/derramamento de carga.</t>
  </si>
  <si>
    <t>Trem K143 com 3 locomotivas e 31 vagões carregados circulando entre BKS e BRE ao transpor o km 596+700 descarrilaram 6 vagões carregados com cimento, da 6° a 11° posição da composição, ficando 2 vagões tombados.</t>
  </si>
  <si>
    <t>SOS, Via Permanente, Pátios e Terminais.</t>
  </si>
  <si>
    <t>Houve o transbordo da carga de cimento ensacado dos 2 vagões tombados.</t>
  </si>
  <si>
    <t>Não houve necessidade, ocorrência restrita a faixa de domínio FTL. Sem ambientes afetados. Apenas tombamento de carga de cimento com transbordo realizado para encarrilamento dos vagões tombados.</t>
  </si>
  <si>
    <t>Ferrovia Transnordestina Logística SA</t>
  </si>
  <si>
    <t>PEREGRINO C (WHP-C) - Campo de Peregrino - Bacia de Campos</t>
  </si>
  <si>
    <t>Durante início da operação do Guindaste Oeste, o guindasteiro observou uma liberação de fluido hidráulico na região da base da lança. Observando que a liberação era proveniente de uma das mangueiras, o guindasteiro imediatamente desligou o guindaste, solicitou ajuda da equipe de manutenção e informou à supervisão.</t>
  </si>
  <si>
    <t>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t>
  </si>
  <si>
    <t>Devido ao pequeno volume derramado (0,0005m3), não foi necessário o acionamento de instituição ou empresa.</t>
  </si>
  <si>
    <t>1)	Gerente da plataforma notificado. 
2)	Equipe enviada ao local para observar a dimensão da descarga. 
3)	Equipe inicia a contenção e limpeza do local com KIT SOPEP. 
4)	Emitida Permissão de Trabalho para que a estrutura  contaminada que se estende sobre o mar também fosse limpa de forma a cessar com o gotejamento do fluido hidráulico. 
5)	Concluída a limpeza e cessado o gotejamento. 
6)	A pequena mancha rapidamente se dispersou devido as condiçoes do mar. 
7)	Notificação realizada ao IMT.</t>
  </si>
  <si>
    <t>Dados mandatórios:
1) 0,0005m3; 2) Mar; 
3), 4), 5), 6), 7), 8) Não aplicável; 
9) Mobil DTE 26 Ultra; 
10) Óleo base e Aditivos (Mistura: benzenamina, n-fenil-, produtos da reação com 2,4,4-trimetilpenteno menor que 0.3% e fosforotioato de O,O,O-trifenilo  menor que  0.025%); 
11) Produto não regulado; 
Informações da FDS: Não se espera que seja prejudicial aos organismos aquáticos. Componentes do óleo base possuem a possibilidade de serem inerentemente biodegradáveis.</t>
  </si>
  <si>
    <t>PEREGRINO C (WHP-C)</t>
  </si>
  <si>
    <t>Alameda do Morro, n° 614, Vila da Serra.</t>
  </si>
  <si>
    <t>GASMIG</t>
  </si>
  <si>
    <t>Conforme informações repassadas ao NEA, na data e local acima mencionados, ocorreu acidente envolvendo o rompimento de tubulação de gás natural.
ao abrir trincheira na via para instalação de tubulação de distribuição de água, rompeu o cano de distribuição de gás natural.</t>
  </si>
  <si>
    <t>Rompimento</t>
  </si>
  <si>
    <t>TM Engenharia Ltda</t>
  </si>
  <si>
    <t>21543399000127</t>
  </si>
  <si>
    <t>Paulo Alexsandro de Andrade Campos - técnico de operações e supervisão do sistema da GASMIG</t>
  </si>
  <si>
    <t>A GASMIG foi acionada e interrompeu o fornecimento de gás da região e providenciou os reparos necessários.</t>
  </si>
  <si>
    <t>Processo sei nº 02001.013648/2025-28 (Emergência Ambiental: Acidente Ambiental)</t>
  </si>
  <si>
    <t>soja em grãos</t>
  </si>
  <si>
    <t>Processo sei nº 02001.013771/2025-49 (Emergência Ambiental: Acidente Ambiental)</t>
  </si>
  <si>
    <t>Equipes de atendimento de lmpeza contratadas pela rumo atuando no trecho afetado.</t>
  </si>
  <si>
    <t>Equipes de atendimento de lmpeza contratadas pela rumo atuando no trecho afetado. para
remoção do material.</t>
  </si>
  <si>
    <t>Processo sei nº 02001.013768/2025-25 (Emergência Ambiental: Acidente Ambiental)</t>
  </si>
  <si>
    <t xml:space="preserve">Fruta de Leite </t>
  </si>
  <si>
    <t>BATERIAS ELÉTRICAS, ÚMIDAS, CONTENDO ÁCIDO</t>
  </si>
  <si>
    <t>Rodovia BR 251, km 330</t>
  </si>
  <si>
    <t>Conforme informado ao NEA, ocorreu colisão envolvendo quatro veículos de carga, sendo 1) um transportando placas de vidros, que se quebraram e ficaram contidas sob a lona do mesmo, 2) um transportando óleo vegetal, que não sofreu quaisquer vazamentos, 3) um transportando baterias úmidas, as quis espalharam-se sobre a rodovia, permitindo que seu conteúdo se derramasse sobre a pista, solo e vegetação das margens e 4) um veículo de
pequeno porte</t>
  </si>
  <si>
    <t>Colisão entre veículos</t>
  </si>
  <si>
    <t>Derrame sobre a pista, solo e vegetação das margens</t>
  </si>
  <si>
    <t>COBOM e PRF de Salinas/MG
Corpo de Bombeiros e PRF foram acionados e se fizeram presentes no local, acompanhando os trabalhos de remoção dos veículos. Rodovia permaneceu interditada até 21:23 horas.</t>
  </si>
  <si>
    <t>Processo sei nº 02001.014435/2025-13 (Emergência Ambiental: Acidente Ambiental)</t>
  </si>
  <si>
    <t>7.5E 5</t>
  </si>
  <si>
    <t>FPSO Cidade de Itaguaí, Campo de Tupi, Bacia de Santos</t>
  </si>
  <si>
    <t>Durante operação de amarração para offloading foi identificado gotejamento de fluido hidráulico para o mar, proveniente de conexão de mangueira localizada no spooler do carretel de offloading de proa.</t>
  </si>
  <si>
    <t>Vibração levando a afrouxamento da conexão.</t>
  </si>
  <si>
    <t>Realizada a paralisação da Unidade de Potência Hidráulica (HPU). Colocado manta absorvente, interrompendo o gotejamento para o mar. Na sequência, foi executada inspeção técnica através de acesso por cordas, possibilitando o reaperto da conexão identificada e a verificação preventiva das demais conexões similares. O sistema passou por teste de estanqueidade, confirmando sua normalização, sem identificação de anormalidade. Foi iniciada análise técnica do evento para identificação da causa raiz e definição de medidas preventivas adicionais. Realizado também inspeção similar na estação de popa, confirmando inexistência de anomalias.</t>
  </si>
  <si>
    <t>Processo sei nº 02001.013783/2025-73 (Emergência Ambiental: Acidente Ambiental)
[1] Volume: 0,000075 m³; (Vazamento de 0,000375 m³ de fluido hidráulico, sendo 0,000075 m³ para o mar) [2] Área atingida: Mar; [3] Nome Comercial: Shell Tellus S2 V 32; [4] Composição química: Óleo mineral altamente refinado, Óleo de base sintética e aditivos. O óleo mineral altamente refinado contém &lt; 3% (m/m) de extrato de DMSO, de acordo com a IP 346.</t>
  </si>
  <si>
    <t>Petrobras / UN-BS</t>
  </si>
  <si>
    <t xml:space="preserve">Cravinhos </t>
  </si>
  <si>
    <t>Faixa de Dutos OSBRA km 178+800</t>
  </si>
  <si>
    <t>Após denúncia pelo telefone 168, técnicos da Transpetro identificaram derivação clandestina no OSBRA 20", na área da válvula VES-20120.</t>
  </si>
  <si>
    <t>N/A. O pequeno volume vazado ficou contido na área impermeabilizada da caixa de válvulas.</t>
  </si>
  <si>
    <t>Diesel S10</t>
  </si>
  <si>
    <t>Processo sei nº 02001.013777/2025-16 (Emergência Ambiental: Acidente Ambiental)</t>
  </si>
  <si>
    <t>0.6</t>
  </si>
  <si>
    <t>Bacia de Campos, BJSA</t>
  </si>
  <si>
    <t>Sonda Q7000</t>
  </si>
  <si>
    <t>Durante a realização dos testes quinzenais do BOP de intervenção (Intervention Riser System - IRS), ocorreu uma falha na tubulação relacionada ao banco de acumuladores 15-A1. Durante o teste funcional abertura-fechamento da válvula no BOP de intervenção (alimentado pelo 15-A1), observou-se perda de pressão no sistema hidráulico que atua esta válvula, caindo de 2000 psi para 100 psi e perda de pressão do acumulador 15-A1. O acumulador subsea 15-A1, que também alimenta outras funções no BOP de intervenção, apresentou um taxa de vazamento de fluido hidráulico de 18L/min. O ROV realizou uma inspeção interna no EDP para identificar a origem do vazamento, contudo não foi possível identificar a origem e consequentemente atuar com o ROV para controlar a perda de fluido. O acumulador foi isolado do circuito hidráulico e desativado no sistema de segurança para conter a perda de fluido.</t>
  </si>
  <si>
    <t>Provável falha na tubulação e/ou de um afrouxamento do conector. O relatório será revisado e atualizado quando a BOP de intervenção chegar na superfície. Uma análise detalhada para confirmar o tipo da falha será realizada.</t>
  </si>
  <si>
    <t>O vazamento ocorrido foi de fluido padrão Pelagic 100, que é um fluido hidráulico à base de água projetado para atender a rigorosos padrões ambientais globais. O vazamento foi de aproximadamente 0.6m³. Considerando o ambiente oceânico e as condições de intensa hidrodinâmica de regiões offshore como da área de BJSA, proporcionando a rápida e efetiva dispersão natural do produto vazado, não é esperado que este evento venha a causar impactos ambientais.</t>
  </si>
  <si>
    <t>SHELL BRASIL PETRÓLEO LTDA</t>
  </si>
  <si>
    <t>10456016000107</t>
  </si>
  <si>
    <t>Devido às características do produto, bem como as características do ambiente, não se fez necessário o acionamento que qualquer empresa ou instituição para resposta a este evento.</t>
  </si>
  <si>
    <t>Devido às características do produto,  bem como às características do ambiente, não se fez necessário o acionamento do Plano Individual de Emergência para a resposta ao evento. Foi realizado o isolamento do banco de acumulador com vazamento para conter a perda de fluido, bem como o recolhimento do BOP para a superfície visando a investigação do ocorrido.</t>
  </si>
  <si>
    <t>Processo sei nº 02001.013962/2025-19 (Emergência Ambiental: Acidente Ambiental)
Este vazamento está localizado em uma área que impossibilita o isolamento dentro do BOP de intervenção, o que então exigiu a recuperação completa do sistema para manutenção na superfície e manutenção corretiva. Materiais como tubulações, conexões e mangueiras estão disponíveis a bordo para realizar a correção.</t>
  </si>
  <si>
    <t>SHELL BRASIL PETRLEO LTDA</t>
  </si>
  <si>
    <t>Julia Rocha</t>
  </si>
  <si>
    <t>gx-sbrasep-licenciamento@shell.com</t>
  </si>
  <si>
    <t xml:space="preserve">Porangatu </t>
  </si>
  <si>
    <t>Produtos químicos/embalagens abandonadas; Derramamento de líquidos</t>
  </si>
  <si>
    <t>86</t>
  </si>
  <si>
    <t>BR-153/GO, Km 063+500 (sentido Norte)</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</si>
  <si>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desviou para o acostamento, mas acabou perdendo o controle do veículo, colidindo com uma árvore. Com o impacto, o implemento se desprendeu do cavalo mecânico e tombou na faixa de domínio.</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</si>
  <si>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t>
  </si>
  <si>
    <t>Foi realizado apenas o transbordo da carga e a retirada do veículo sinistrado do local, sem evidências de ações ou medidas de remediação ambiental por parte da transportadora.</t>
  </si>
  <si>
    <t>Petronac Combustíveis (TDC Distribuidora de Combus</t>
  </si>
  <si>
    <t>01241994000524</t>
  </si>
  <si>
    <t>Além da Polícia Rodoviária Federal, o atendimento contou com a Inspeção de Tráfego da Concessionária Ecovias Araguaia, e da Secretaria Municipal de Meio Ambiental de Porangatu/GO.
Equipe da Secretaria Municipal de Meio Ambiental de
Porangatu/GO
Secretário de Meio Ambiente
Igor Guimarães
Fiscal de Meio Ambiente
Deulino Ribeiro
Biólogo
Fábio B arbosa da Silva
Analista Ambiental
Daniela Gonçalves</t>
  </si>
  <si>
    <t>Foi realizado apenas o transbordo da carga e a retirada do veículo sinistrado do local, sem evidências de ações ou medidas de remediação ambiental por parte da transportadora.
Processo SEI nº 02001.016943/2025-36</t>
  </si>
  <si>
    <t xml:space="preserve">Pryscilla Moura Lombardi </t>
  </si>
  <si>
    <t>pryscilla.lombardi@ibama.gov.br</t>
  </si>
  <si>
    <t>Fluido hidraulico;  Água</t>
  </si>
  <si>
    <t>0.00114; 0.03671</t>
  </si>
  <si>
    <t>Sonda NS-62 (WEST AURIGA) em operação no poço 3-SPS-111D, Campo de Aram, Bacia de Santos.</t>
  </si>
  <si>
    <t>Durante teste periódico do BOP, foi verificado vazamento na função "fechar válvula externa inferior da linha de kill" quando acionada por quaisquer dos PODs (amarelo ou azul). Descarga para o mar de aproximadamente 0,03785 m³ de fluido hidráulico base água.</t>
  </si>
  <si>
    <t>Falha da válvula SPM (subplate mounted valve) da função "fechar válvula externa inferior da linha de kill".</t>
  </si>
  <si>
    <t>Inicialmente, colocada a função "fechar válvula externa inferior da linha de kill" em block e cessada a descarga. Após gestão de mudança elaborada e aprovada, foi mantida a válvula aberta (modo no qual, também não ocorre vazamento).</t>
  </si>
  <si>
    <t>Sem ocorrência de vazamento na função "abrir da válvula externa inferior da linha de kill". [1] Volume descarregado: 0,03785m3 da mistura com 97% de água doce (0,03671m3) + 3% de fluido hidráulico base aquosa Erifon (0,00114m3), estimado pelo volume acumulado do medidor de volume dos PODs (flowmeter); [2] Área atingida: mar aberto, além de 12 MN da costa, em subsuperfície; [3] Nome comercial: ERIFON HD603 HP; [4] Composição química: conforme FISPQ; [5] ONU/IMDG: Não regulado; [6] Parte do BOP onde ocorreu a falha: conjunto do sistema de choke e kill; [7] Último teste do BOP: 29/04/2025.</t>
  </si>
  <si>
    <t>No dia 29/04/2025, às 10:45 hrs, durante teste de ADV com aspersão de água, na área da cabeça dos poços e condutores, foi observado uma mancha de característica iridescente no mar. Esta mancha foi proveniente de mistura da água de dilúvio com sujidade oleosa dos equipamentos e pela ação de um forte vento no momento, fazendo com que fosse direcionado para o mar. O volume estimado  aproximadamente 0,00009 m³ de água oleosa no mar. Dimensões estimadas da mancha: Aparência:60% Prateada, 40% Iridescente Comprimento: 50 metros Largura: 10 metros Volume total estimado
que atingiu corpo hídrico: 0,00009 m³ = 0.09L</t>
  </si>
  <si>
    <t>Volume estimado de aproximadamente 0,00009 m³ de água oleosa no mar. Dimensões estimadas da mancha: Aparência:60% Prateada, 40% Iridescente Comprimento: 50 metros Largura: 10 metros Volume total estimado que atingiu corpo hídrico: 0,00009 m³ = 0.09L</t>
  </si>
  <si>
    <t>Paralisado o teste de dilúvio; Acionamento da equipe de emergência para verificação.</t>
  </si>
  <si>
    <t>Acionamento da equipe de emergência para verificação</t>
  </si>
  <si>
    <t>PRODUTOS PARA PINTURA, INFLAMÁVEL</t>
  </si>
  <si>
    <t>13500</t>
  </si>
  <si>
    <t>BR 381 %u2013 Arteris Fernão Dias %u2013 KM 847+130 Norte</t>
  </si>
  <si>
    <t>SEGUNDO INFORMAÇÕES, O VEÍCULO TRAFEGAVA SENTIDO NORTE SOBRE FAIXA UM DE ROLAMENTO QUANDO O CONDUTOR ALEGA QUE QUEBROU A BARRA DE DIREÇÃO E PERDEU O CONTROLE, ADENTROU O CANTEIRO CENTRAL E TOMBOU, REPOUSANDO O CONJUNTO COMPLETO SOBRE FAIXA UM COMO FINAL.</t>
  </si>
  <si>
    <t>RENNER SAYERLACK S/A - CAJ</t>
  </si>
  <si>
    <t>61142865000691</t>
  </si>
  <si>
    <t>Providências tomadas	                                         	Informações complementares
29/04/2025 06:45:59 	PR10 - Evento acompanhado pelo CFTV      	CFTV Nº 123               
29/04/2025 06:46:45 	PR12 - Sinalização final de fila         	T04/ BANDEIRA             
29/04/2025 06:48:19 	PR11 - Canalização / Sinalização         	12 CONES                  
29/04/2025 06:48:19 	PR04 - Orientação / Informação ao Usuário	                          
29/04/2025 06:48:20 	PR37 - Feito o registro fotográfico      	                          
29/04/2025 06:48:28 	PR34 - Flagrante não visualizado via CFTV	                          
29/04/2025 06:58:16 	PR16 - Acionamento de Polícia</t>
  </si>
  <si>
    <t>Processo sei nº 02001.014003/2025-11 (Emergência Ambiental: Acidente Ambiental)</t>
  </si>
  <si>
    <t>Processo sei nº 02001.013782/2025-29 (Emergência Ambiental: Acidente Ambiental)</t>
  </si>
  <si>
    <t xml:space="preserve">Paulínia </t>
  </si>
  <si>
    <t>30000</t>
  </si>
  <si>
    <t>Outra(s); Empresa especializada em atendimento ; Polícia Civil; Corpo de Bombeiros; Órgão Estadual ou Municipal de Meio Ambiente</t>
  </si>
  <si>
    <t>Rodovia Professor Zeferino Vaz KM 119 %u2013 Paulínia/SP</t>
  </si>
  <si>
    <t>Rodovia Professor Zeferino Vaz km 119 %u2013 Paulínia/SP</t>
  </si>
  <si>
    <t>Gasolina A, volume aproximado de 30 mil litros.</t>
  </si>
  <si>
    <t>Ainda não definida</t>
  </si>
  <si>
    <t>1 vítima sem gravidade, Marcio José (motorista).</t>
  </si>
  <si>
    <t>LOGFIT LOGÍSTICA E SERVIÇOS S.A.</t>
  </si>
  <si>
    <t>17451456000272</t>
  </si>
  <si>
    <t>Concessionária Rota das Bandeiras; SEDEMA, representantes da Mata Santa Genebra.</t>
  </si>
  <si>
    <t>Até o momento, não foi possível obter informações precisas sobre a causa do incidente, uma vez que o motorista se encontra hospitalizado e não há sucesso nas tentativas de contato.</t>
  </si>
  <si>
    <t>LOGFIT LOGÍSTICA E SERVICOS S.A.</t>
  </si>
  <si>
    <t>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t>
  </si>
  <si>
    <t>Não houve descarga</t>
  </si>
  <si>
    <t>Mancha de origem indeterminada</t>
  </si>
  <si>
    <t>CRISTIANE MEIRA DOS SANTOS OLIVEIRA</t>
  </si>
  <si>
    <t>2121440479</t>
  </si>
  <si>
    <t>ACIONADO PLANO DE EMERGÊNCIA
FORAM TOMADAS OUTRAS PROVIDÊNCIAS, A SABER: Programado sobrevoo de inspeção
com aeronave de asa móvel (Helicóptero). Mobilização de embarcação oil recovery para ações
de resposta e coleta de amostra. Realizada a dispersão mecânica da mancha.</t>
  </si>
  <si>
    <t>Processo sei nº 02001.013967/2025-33 (Emergência Ambiental: Acidente Ambiental)
Feição suspeita inicialmente identificada nas coordenadas 21° 41' 20" S e 40° 10' 28" W.
Unidade Petrobras mais próxima FPSO CDAN a 21mn. Cubagem inicial indicou um volume de
0,058m³, de acordo com o protocolo de Bonn. A mancha foi completamente dispersada e os
recursos foram desmobilizados após o resultado do sobrevoo de inspeção ambiental realizado
no dia 29/04/2025 reportar não ter sido avistado nenhuma feição oleosa na área.</t>
  </si>
  <si>
    <t xml:space="preserve">Pinheiro Machado </t>
  </si>
  <si>
    <t>Superfosfato triplo</t>
  </si>
  <si>
    <t>51.38</t>
  </si>
  <si>
    <t>8HJ8+JCW Pinheiro Machado, RS</t>
  </si>
  <si>
    <t>Descarrilhamento de 3 vagões e tombamento de um vagão contendo Superfosfato Triplo 00-46-00</t>
  </si>
  <si>
    <t>Tombamento de vagão contento Superfosfato Triplo dentro da faixa de domínio. Distante aproximadamente 2 km a sudeste da Antiga Estação Ferroviária Passo dos Pires</t>
  </si>
  <si>
    <t>A causa está em investigação. Trem com prefixo Z11.</t>
  </si>
  <si>
    <t>Dentro da faixa de domínio</t>
  </si>
  <si>
    <t>Equipe mecânica, via permanente, VSM</t>
  </si>
  <si>
    <t>Fabrício Schneider Colusso</t>
  </si>
  <si>
    <t>Rumo Malha Sul S.A</t>
  </si>
  <si>
    <t>fabricio.colusso@rumolog.com</t>
  </si>
  <si>
    <t>Fluído hidráulico base de água</t>
  </si>
  <si>
    <t>0.273</t>
  </si>
  <si>
    <t>Bacia de Santos.</t>
  </si>
  <si>
    <t>FPSO Cidade de Paraty, Campo de Tupi - Bacia de Santos.</t>
  </si>
  <si>
    <t>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do dia 02-06-2025
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inserida no campo "informações úteis".</t>
  </si>
  <si>
    <t>Provável falha nas conexões hidráulicas dentro do MTU. Em investigação.</t>
  </si>
  <si>
    <t>Descarga Paralisada.</t>
  </si>
  <si>
    <t>As mangueiras foram despressurizadas, cessando o escape. Situação normalizada.</t>
  </si>
  <si>
    <t>[1] Volume estimado: 0,113 m3 de fluido hidráulico base água (HW 525P) para o mar;
[2] Nome comercial: Oceanic HW 525 P;
[3] Composição química: Mistura. Etileno glicol; 2-butóxietanol;
[4] ONU/IMDG: Não classificado como perigoso.
Atualização dia 02-06-52025 substituiu a anterior conforme registro siema sei nº 23423711
1- Volume estimado: 0,113 m3 de fluido hidráulico base água (HW 525P) para o mar; 2- Nome
comercial: Oceanic HW 525 P; 3- Composição: Mistura. Etileno glicol; 2-butóxietanol; 4- Não
classificado como perigoso. 5 - Atualização em 21/05/25: No dia 19/05/25 foi realizado um teste
para refinamento do diagnóstico do escape de fluido hidráulico originalmente observado em
30/04/25. Entre 22:10 de 19/05/25 e 02:30 de 20/05/25 foram pressurizadas as mangueiras de
acionamento da ESDV submarina, tendo sido o ROV posicionado em janela de observação
criada para melhor visualização dos possíveis pontos de escape. O ROV foi capaz de
identificar os pontos de escape de fluido e as mangueiras afetadas. O volume total vazado foi
calculado em 0,040 m3. Após os testes a pressão do umbilical foi drenada e o escape foi
cessado. Volume total da descarga: 0,153 m3. 6. Atualização 02/06/25: Volume totalizado de
escape para o mar: 0,273 m3</t>
  </si>
  <si>
    <t>Vandalismo com abertura de vagão graneleiro carregado com farelo de soja. Lançamento de 10 toneladas de farelo de soja sobre a linha férrea.</t>
  </si>
  <si>
    <t>Ato criminoso caracterizado pela abertura de bicas em vagão graneleiro ferroviário carregado com farelo de soja.</t>
  </si>
  <si>
    <t>Equipes de atendimento emergêncial de limpeza, contratadas pela rumo, e de segurança
patrimonial, atuando no trecho afetado para remoção do material, liberação da via e garantia da
segurança dos trabalhadores.</t>
  </si>
  <si>
    <t>Orlândia 4 - Km 346,000</t>
  </si>
  <si>
    <t>Vimos comunicar que em 01/05/2025 às 08:00 no Corredor Centro Sudeste da Ferrovia Centro Atlântica, no município de Orlândia/SP,  a composição J422 ao circular no Km 346,000 em Orlândia 4 (ZOL-4), veio a tombar. Na ocasião, foram envolvidos 15 vagões, entre tombados e adernados e 1 locomotiva remota adernada. Composição formada por 2 locomotivas e 84 vagões carregados com Soja.</t>
  </si>
  <si>
    <t>Descarrilamento de composição ferroviária.</t>
  </si>
  <si>
    <t>Soja disposta em solo</t>
  </si>
  <si>
    <t>Ferrovia Centro Atlântica - FCA</t>
  </si>
  <si>
    <t>00924429000922</t>
  </si>
  <si>
    <t>Ambipar Response - Base de Nova Odessa/SP</t>
  </si>
  <si>
    <t>Adilson Santos</t>
  </si>
  <si>
    <t>(19) 98845-1413</t>
  </si>
  <si>
    <t>O maquinista encontra-se bem, não houve vítimas envolvidas.
Não foi identificado vazamento de óleo diesel na ocasião, o tanque será drenado por empresa especializada em emergências ambientais.
O local, conforme mapa em anexo, está em zona rural. Não foi identificado a presença de curso d%u2019água próximo ao local.</t>
  </si>
  <si>
    <t>Roberto da Rocha Brito</t>
  </si>
  <si>
    <t>Supervisor de Meio Ambiente</t>
  </si>
  <si>
    <t>Vandalismo com abertura de vagão graneleiro carregado com farelo de soja. Lançamento de 4
toneladas de farelo de soja sobre a linha férrea.</t>
  </si>
  <si>
    <t>9W8F+29V Canguera</t>
  </si>
  <si>
    <t>02001.017753/2025-36 (Emergência Ambiental: Acidente Ambiental)</t>
  </si>
  <si>
    <t>Rio de Janeiro</t>
  </si>
  <si>
    <t>Embarcação Sapura Jade ancorada no porto  B Port em São João da Barra/RJ.</t>
  </si>
  <si>
    <t>Após a conclusão da operação de transbordo de materiais com o terminal portuário, foi realizado o posicionamento da lança do guindaste na posição de repouso, quando houve o retorno de água oleosa do coletor do dreno do cilindro do guindaste, causando transbordamento e consequente vazamento para o costado do navio, defensa do píer do terminal B-Port e no canal (entre o píer e a embarcação).</t>
  </si>
  <si>
    <t>Falha no selo de vedação do cilindro de atuação da lança do guindaste.</t>
  </si>
  <si>
    <t>Petrobras / SUB/SSUB</t>
  </si>
  <si>
    <t>Equipe da embarcação (PLSV) realizou a limpeza do local e drenagem da bombona do guindaste, deixando-a vazia. Sensores de nível do coletor foram substituídos.</t>
  </si>
  <si>
    <t>[1] Volume descarregado: 0,008m³;
[2] Nome comercial do produto: Shell Tellus S2 M 46;
[3] Composição química: Alquil feno estericamente impedido; Óleo básico intercambiável de baixa viscosidade ((&lt;20,5 cSt@40°C);
[4] Classificação ONU ou IMDG: Não regulado;
[5] Ambiente atingido: Mar.</t>
  </si>
  <si>
    <t>fluido de perfuração base não aquosa</t>
  </si>
  <si>
    <t>0.0468</t>
  </si>
  <si>
    <t>NS-54 (VALARIS DS-4), poço 4-SPS-112(código ANP: 4-BRSA-1395-SPS), Aram.</t>
  </si>
  <si>
    <t>Durante operação de descarte de água de limpeza de tanques, devidamente enquadrada por sheen test, foi observada mancha no mar com coloração opaca e dimensões aproximadas de 150 m x 2 m. Investigado e identificada que havia presença indevida de volume residual de fluido de perfuração base não aquosa (FPBNA) na linha de descarte, a jusante do tanque.</t>
  </si>
  <si>
    <t>Descarga menor de fluido de perfuração base não aquosa (FPBNA) -  0,0468 m3</t>
  </si>
  <si>
    <t>Presença de volume residual de FPBNA em linha a jusante de tanque com fluido enquadrado para ser descartado.</t>
  </si>
  <si>
    <t>Interrompida operação para investigar causa raiz da descarga de FPBNA. Monitoramento da mancha até total dissipação.</t>
  </si>
  <si>
    <t>[1] Volume estimado de FPBNA, conforme volume da linha, foi de 0,0468 m3; [2] Área atingida: mar; [3] Nome comercial: Delta-Teq (fluido de perfuração base não aquosa); [4] Composição química: Alcenos (C15-C18), cloreto de cálcio, sílica cristalina, quartzo, mica, ácidos graxos, tall-oil; [5] ONU/IMDG: Não regulado</t>
  </si>
  <si>
    <t xml:space="preserve">Brumadinho </t>
  </si>
  <si>
    <t>cimento a granel</t>
  </si>
  <si>
    <t>Rodovia BR 381, km 527-Sul</t>
  </si>
  <si>
    <t>Conforme informado ao NEA, ocorreu colisão entre carreta e veículo de passeio, o qual capotou e permaneceu capotado em canteiro central e a carreta permaneceu tombada em acostamento e faixa 2, com extravasamento da carga e do óleo diesel do tanque de serviço. PRF e concessionária acompanharam a ocorrência.</t>
  </si>
  <si>
    <t>Colisão entre carreta e veículo de passeio</t>
  </si>
  <si>
    <t>PRF e concessionária acompanharam a ocorrência
CCO Arteris 381</t>
  </si>
  <si>
    <t>Processo sei nº 02001.014458/2025-28 (Emergência Ambiental: Acidente Ambiental)</t>
  </si>
  <si>
    <t xml:space="preserve">Campo Belo </t>
  </si>
  <si>
    <t>Produtos químicos não identificados</t>
  </si>
  <si>
    <t>Rodovia BR 369, km 57, s/n, zona rural</t>
  </si>
  <si>
    <t>Incêndio em Aterro Industrial</t>
  </si>
  <si>
    <t>Segundo informado ao NEA, ocorreu incêndio em material químico armazenado em IBC's no pátio interno da empresa, causando o rompimento dos mesmos.
Funcionários da empresa atuaram combatendo o incêndio até a chegada do Corpo de Bombeiros, que controlaram em definitivo o incêndio</t>
  </si>
  <si>
    <t>Incêndio</t>
  </si>
  <si>
    <t>Ocorreu o escorrimento de produto misturado à água utilizada no combate ao incêndio, a qual atingiu curso d'água próximo.</t>
  </si>
  <si>
    <t>PMAmb. de Campo Belo e Representante da empresa
A Polícia Militar Ambiental compareceu ao local para as avaliações iniciais</t>
  </si>
  <si>
    <t>Funcionários da empresa iniciaram e executarão os trabalhos de limpeza e descontaminação das áreas atingidas.</t>
  </si>
  <si>
    <t>Processo sei nº  Funcionários da empresa iniciaram e executarão os trabalhos de limpeza e descontaminação das áreas atingidas.</t>
  </si>
  <si>
    <t>0.516</t>
  </si>
  <si>
    <t>Locação do poço 9-CP-938-</t>
  </si>
  <si>
    <t>No dia 05/05/2025 às 11:30, durante ronda de rotina operacional foi identificada perda de
contenção primária/descarga significante de óleo de 0,54 m³ na locação do poço 9-CP-938-
SE devido a furo na curva em aço que conecta a linha de produção ao poço. Após a
constatação da descarga, o poço foi parado, e a equipe de despoluição foi acionada. Não
atingiu corpo hídrico. Área atingida (em torno da locação) = 180 m²; Lâmina = 0,003 m;
Volume Total = 180 m² x 0,003 m = 0,54 m³. BSW = 95,55 %.</t>
  </si>
  <si>
    <t>Acionado o plano de emergência
Acionamento da Gerência de Operações. Acionamento da Supervisão/Coordenação.
Acionamento da equipe de Meio Ambiente. Acionamento de MI Linhas</t>
  </si>
  <si>
    <t>Processo sei nº 02001.014717/2025-11 (Emergência Ambiental: Acidente Ambiental)
Despoluição e limpeza em andamento.</t>
  </si>
  <si>
    <t xml:space="preserve">Bragança </t>
  </si>
  <si>
    <t>Orla de Bragança, nordeste do Pará</t>
  </si>
  <si>
    <t>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t>
  </si>
  <si>
    <t>Vazamento de óleo diesel no Rio Caeté, ocorrido na segunda-feira (05), após o tombamento de uma embarcação na orla de Bragança, nordeste do Pará. Nesta terça-feira (06).
O barco virou em trapiche particular no momento em que os tripulantes colocavam gelo no barco, antes de sair para pescar. Ninguém ficou ferido, no entanto, foi constatado o vazamento.
Fonte;
https://g1.globo.com/pa/para/noticia/2025/05/06/embarcacao-tomba-e-causa-vazamento-de-oleo-diesel-no-rio-caete-no-para.ghtml</t>
  </si>
  <si>
    <t>Adernou</t>
  </si>
  <si>
    <t>O barco virou em trapiche particular no momento em que os tripulantes colocavam gelo no barco, antes de sair para pescar. Ninguém ficou ferido, no entanto, foi constatado o vazamento. Imagens aéreas do local mostram um rastro de óleo se espalhando nas águas 
Fonte ;
https://g1.globo.com/pa/para/noticia/2025/05/06/embarcacao-tomba-e-causa-vazamento-de-oleo-diesel-no-rio-caete-no-para.ghtml</t>
  </si>
  <si>
    <t>Secretaria de Meio Ambiente de Bragança (Semas)
Divisão Especializada em Meio Ambiente e Proteção Animal (DEMAPA)</t>
  </si>
  <si>
    <t>A Prefeitura de Bragança informou ainda que equipes técnicas seguem avaliando a situação no local. Equipes do Corpo de Bombeiros e da Divisão Especializada em Meio Ambiente e Proteção Animal (DEMAPA) também estão no local auxiliando no controle da situação.
Fonte;
https://g1.globo.com/pa/para/noticia/2025/05/06/embarcacao-tomba-e-causa-vazamento-de-oleo-diesel-no-rio-caete-no-para.ghtml</t>
  </si>
  <si>
    <t>Processo sei nº 02001.014630/2025-43 (Emergência Ambiental: Acidente Ambiental)</t>
  </si>
  <si>
    <t>Óleo Diesel</t>
  </si>
  <si>
    <t xml:space="preserve">Rio Verde </t>
  </si>
  <si>
    <t>Tombamento de vagão com grãos devido a falha mecânica.</t>
  </si>
  <si>
    <t>ANA CAROLINA BARBOSA DA SILVA</t>
  </si>
  <si>
    <t>(64) 99919-8961</t>
  </si>
  <si>
    <t>Processo sei nº 02001.014788/2025-13 (Emergência Ambiental: Acidente Ambiental)</t>
  </si>
  <si>
    <t>RUMO</t>
  </si>
  <si>
    <t>AUDITORA AMBIENTAL</t>
  </si>
  <si>
    <t>ana.carolina@rumolog.com</t>
  </si>
  <si>
    <t>Óleo Hidráulico Shell Tellus 32</t>
  </si>
  <si>
    <t>Derramamento de óleo hidráulico - 0,00001m3</t>
  </si>
  <si>
    <t>Falha na vedação da placa de função de passo devido ao torque inadequado nos parafusos após a manutenção preventiva.</t>
  </si>
  <si>
    <t>Devido ao pequeno volume vazado não foi necessária instituição/empresa no local</t>
  </si>
  <si>
    <t>*******</t>
  </si>
  <si>
    <t>Ao se perceber o vazamento, a operação foi paralisada e imediatamente cortado o fornecimento de óleo hidráulico para o local do vazamento.</t>
  </si>
  <si>
    <t>Processo sei nº 02001.014769/2025-97 (Emergência Ambiental: Acidente Ambiental)
O fluido hidráulico derramado foi o TELLUS 32. Verificar Data Sheet em anexo. 
Vazamento paralisado e controlado</t>
  </si>
  <si>
    <t>Island Intervention</t>
  </si>
  <si>
    <t>Fluido Hidraulico;  Fluido hidraulico</t>
  </si>
  <si>
    <t>4.0E 5; 3.0E 5</t>
  </si>
  <si>
    <t>Embarcação CBO Vitória.</t>
  </si>
  <si>
    <t>Atualização do dia 08/05/2025 do comunicado da Versão 1
 Durante o teste do skimmer, foi constatado pela tripulação que houve uma perda de pressão no sistema hidráulico, de imediato foi cancelada a operação para identificar o problema, porém o skimmer permaneceu pendurado para fora de bordo o que ocasionou na contaminação devido ao vazamento de óleo hidráulico. Às 11:09 após o recolhimento do skimmer foi identificado que um magote estava danificado no equipamento. Descarga estimada de óleo hidráulico em 0,00004 m3. Em 08/05/2025, o volume da descarga foi recalculado para 300 L
FLUIDO HIDRÁULICO - 0,0003m³</t>
  </si>
  <si>
    <t>Foi identificado que um mangote estava danificado no skimmer.</t>
  </si>
  <si>
    <t>Imediatamente a tripulação parou todo o sistema hidráulico para investigar o problema.</t>
  </si>
  <si>
    <t>Processo sei nº 02001.014801/2025-34 (Emergência Ambiental: Acidente Ambiental)
[1] Volume descarregado: 0,00004 m3.
[2] Área atingida: mar.
[3] Nome comercial da substância: IPITUR XVI HVLP.
[4] Composição química da substância: óleo básico e aditivos.
[5] Descrição da classificação e subclasse ONU ou IMDG da substância, caso aplicável: não regulamentado como produto perigoso.
Atualização do dia 08/05/2025
[1] Volume descarregado: 0,0003 m3. [2] Área atingida: mar. [3] Nome comercial da substância: IPITUR XVI HVLP. [4] Composição química da substância: óleo básico e aditivos. [5] Descrição da classificação e subclasse ONU ou IMDG da substância, caso aplicável: não
regulamentado como produto perigoso. [6] Em 08/05/2025, o volume da descarga foi recalculado para 300 ml.</t>
  </si>
  <si>
    <t>Processo sei n º02001.015081/2025-24 (Emergência Ambiental: Acidente Ambiental)</t>
  </si>
  <si>
    <t>Minério de Ferro;  Óleo hidráulico</t>
  </si>
  <si>
    <t>Rodovia BR 040 - Km 587 + 620 metros (Norte)</t>
  </si>
  <si>
    <t>Segundo informações repassadas ao NEA, no dia 08/05/2025, por volta das 3 horas, ocorreu o tombamento de veículo pesado, seguido de queda da carga transportada sobre a pista e acostamento da via.</t>
  </si>
  <si>
    <t>Houve óbito do motorista com interrupção do fluxo de veículos nos dois sentidos.
Também ocorreu o vazamento de óleo diesel e hidráulico do veículo.</t>
  </si>
  <si>
    <t>Concessionária da via</t>
  </si>
  <si>
    <t>Uma equipe se deslocou ao local e irá promover a retirada da carga e a limpeza. Há curso d'água nas proximidades.</t>
  </si>
  <si>
    <t>Processo sei nº 02001.015051/2025-18 (Emergência Ambiental: Acidente Ambiental)</t>
  </si>
  <si>
    <t>5.6E 7</t>
  </si>
  <si>
    <t>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</si>
  <si>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No dia 08/05/2025, por volta das 12:30 hrs, foi observado um vazamento na linha de dreno de 2" do recebedor de pig (RO) no VCP, face sul. Com isto, foi gerada uma mancha no mar com dimensões aproximadas de 4m x 1m. 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</si>
  <si>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Drenagem da pressão do sistema, reparo temporário do furo e limpeza do local</t>
  </si>
  <si>
    <t>Onda: 1,9 m Vento/direção: 6 nós / 143
Processo SEI 02001.015159/2025-19</t>
  </si>
  <si>
    <t>PCP-2</t>
  </si>
  <si>
    <t xml:space="preserve">Aparecida de Goiânia </t>
  </si>
  <si>
    <t>BR 153 GO km 511+500 Sentido Sul, Aparecida de Goiânia, Goiás</t>
  </si>
  <si>
    <t>Motorista não soube informar com precisão o que aconteceu. Possível colisão com outro veículo.</t>
  </si>
  <si>
    <t>Derramamento de água e diesel.</t>
  </si>
  <si>
    <t>Derramamento de água e diesel na rodovia.</t>
  </si>
  <si>
    <t>JPC TRANSPORTES LTDA</t>
  </si>
  <si>
    <t>84589506000178</t>
  </si>
  <si>
    <t>Processo sei nº 02001.015078/2025-19 (Emergência Ambiental: Acidente Ambiental)</t>
  </si>
  <si>
    <t xml:space="preserve">Piranga </t>
  </si>
  <si>
    <t>Lugarejo PGA 085 - Pimenta do Meio</t>
  </si>
  <si>
    <t>Fazenda de Suinocultura</t>
  </si>
  <si>
    <t>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t>
  </si>
  <si>
    <t>Vistoria da Policia Ambiental do Meio Ambiente de MG</t>
  </si>
  <si>
    <t>Segundo informações do consultor ambiental da empresa, de imediato ocorreu a interrupção do fluxo do lançamento logo após a constatação do problema.</t>
  </si>
  <si>
    <t>PROCESSO SEI 02001.015314/2025-99</t>
  </si>
  <si>
    <t>Campo de Camorim.</t>
  </si>
  <si>
    <t>Embarcação C Itacuruçá.</t>
  </si>
  <si>
    <t>Devido ao balanço da embarcação, 20 litros de óleo lubrificante para descarte vazaram de um tanque utilizado para coleta de óleo usado, localizado no convés da embarcação. A maior parte foi contida no convés, mas 500 ml atingiram o mar. Descarga paralisada.</t>
  </si>
  <si>
    <t>Em análise.</t>
  </si>
  <si>
    <t>A embarcação ficará fora de operação até a análise do evento.</t>
  </si>
  <si>
    <t>[1] Volume descarregado: 0,0005 m3. [2] Área atingida: mar. [3] Nome comercial da substância: Ipiranga Brutus Alta Performance 15W40 e Ipiranga Ultragear ZF 40. [4] Composição química da substância: óleo básico e aditivos. [5] Descrição da classificação e subclasse ONU ou IMDG da substância, caso aplicável: não regulamentado como produto perigoso.</t>
  </si>
  <si>
    <t>ENXOFRE</t>
  </si>
  <si>
    <t>Enxofre</t>
  </si>
  <si>
    <t>Vandalismo com abertura de vagão ferroviária graneleiro carregado com enxofre.</t>
  </si>
  <si>
    <t>Vandalismo com abertura de vagão ferroviária graneleiro carregado com enxofre. Lançamento de enxofre sobre a linha férrea.</t>
  </si>
  <si>
    <t>Ato criminoso caracterizado pela abertura de vagão graneleiro ferroviário carregado com enxofre.</t>
  </si>
  <si>
    <t>Processo SEI 02001.015197/2025-63</t>
  </si>
  <si>
    <t>Satélite de injeção SAT.CP-09</t>
  </si>
  <si>
    <t>No dia 10/05/2025 às 04:15h, foi identificado vazamento da linha de fibra de 6" na chegada do satélite de injeção SAT.CP09, com perda de contenção primária significante/descarga significante de 6,7 m³ de água de injeção (TOG= 7,05 mg/L).
A saída de água para o satélite foi fechada na Estação de Injeção de Água para sanar descarga. Não houve corpo hídrico atingido</t>
  </si>
  <si>
    <t>Acionado o plano de emergência
Acionamento da Gerência de Operações. Acionamento da
Supervisão/Coordenação. Acionamento de MI Linhas.
Acionamento da Equipe de Despoluição.</t>
  </si>
  <si>
    <t>Processo sei n ] 02001.015100/2025-12 (Emergência Ambiental: Acidente Ambiental)
Despoluição e limpeza em andamento</t>
  </si>
  <si>
    <t>PETRÓLEO, ÓLEO CRU</t>
  </si>
  <si>
    <t>0.04</t>
  </si>
  <si>
    <t>Campo de Caratinga - Bacia de Campos</t>
  </si>
  <si>
    <t>Petrobras 48</t>
  </si>
  <si>
    <t>Durante sobrevoo ambiental de rotina com aeronave de asa fixa, foi identificada feição com característica oleosa. Dimensões: 4,7 mn x 0,17 mn, coloração brilho prateado/ metálico. Volume estimado satelital 40l (0,040 m3). Volume estimado do elemento iniciador 10l (visor de nível).</t>
  </si>
  <si>
    <t>Drenagem inadvertida de um dreno de visor de nível para a linha da overboard.</t>
  </si>
  <si>
    <t>Após a identificação da feição em sobrevoo ambiental de rotina (asa fixa), foi enviada uma embarcação Oil Rec para o local e sobrevoo ambiental em aeronave asa móvel. Ajuste de inclinação da unidade para confinar o fluído e realização da limpeza da linha de overboard.</t>
  </si>
  <si>
    <t>Volume: 0,040 m3 Área atingida: Mar territorial informado pelo CAEME BC-3527
SEI IBAMA 02001.015289/2025-43</t>
  </si>
  <si>
    <t>120</t>
  </si>
  <si>
    <t>Vandalismo com abertura de 3 vagões graneleiros carregados com soja em grãos.</t>
  </si>
  <si>
    <t>Vandalismo com abertura de 3 vagões graneleiros carregados com soja em grãos. Lançamento de soja em grãos sobre via férrea duplicada.</t>
  </si>
  <si>
    <t>Ato criminoso caracterizado pela abertura de 3 vagões graneleiros ferroviários carrgeados com soja.</t>
  </si>
  <si>
    <t>Solo na área de domínio da via férrea.</t>
  </si>
  <si>
    <t>Rumo Malha Paulista S.A.</t>
  </si>
  <si>
    <t>Equipes de atendimento contratada pela RUMO atuando no local.</t>
  </si>
  <si>
    <t>Equipes de limpeza atuando no local para remoção do material extravasado.</t>
  </si>
  <si>
    <t>SEI IBAMA 02001.015344/2025-03</t>
  </si>
  <si>
    <t>Rumo Logistica S.A.</t>
  </si>
  <si>
    <t>0.3</t>
  </si>
  <si>
    <t>Locação do poço 8-CP-1618-SE, Carmópolis-SE</t>
  </si>
  <si>
    <t>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t>
  </si>
  <si>
    <t>Acionado o plano de emergência
Acionamento da Gerência de Operações. Acionamento da Supervisão/Coordenação. Acionamento da equipe de Meio Ambiente. Acionamento de MI Linhas.</t>
  </si>
  <si>
    <t>SEI IBAMA 02001.015349/2025-28</t>
  </si>
  <si>
    <t>8-CP-1618-SE</t>
  </si>
  <si>
    <t>0.94</t>
  </si>
  <si>
    <t>Campo de Atlanta, Bacia de Santos</t>
  </si>
  <si>
    <t>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t>
  </si>
  <si>
    <t>Descarga de 1,485 m³ de água oleosa, contendo 0,94 litros de óleo para o mar</t>
  </si>
  <si>
    <t>Falha simultânea em 2 sensores do módulo M01.</t>
  </si>
  <si>
    <t>Enauta</t>
  </si>
  <si>
    <t>11253257000171</t>
  </si>
  <si>
    <t>Verificada inexistência de foco de incêndio. Acionado o plano de emergência e o PEI. Confirmado fechamento dos embornais do convés. Fechada válvula para overboard.
Realização de dispersão mecânica. Houve blowdown com queima de 8.000 Nm³ de gás. Cálculo de volume de "hidrocarboneto" conforme Bonn Agreement Oil Appeaarance Code.
SEI IBAMA 02001.015477/2025-71</t>
  </si>
  <si>
    <t>ENAUTA ENERGIA S.A.</t>
  </si>
  <si>
    <t>gloria.marins@enauta.com.br</t>
  </si>
  <si>
    <t>FPSO ATLANTA</t>
  </si>
  <si>
    <t xml:space="preserve">Cambuí </t>
  </si>
  <si>
    <t>Explosão/incêndio; Lançamento de sólidos; Vazamento de gases</t>
  </si>
  <si>
    <t>ÁLCOOL ETÍLICO;  XILENOS;  ÁCIDO MURIÁTICO;  EMBALAGENS CONTENDO AEROSSÓIS;  COMBUSTIVEL DIESEL;  ALDEÍDO FÓRMICO, CORROSIVO, SOLUÇÕES, CCOM NO MÍNIMO 25% DE FORMALDEÍDO</t>
  </si>
  <si>
    <t>300; 5000; 600; 4000; 600; 600</t>
  </si>
  <si>
    <t>L; KG; L; UND; L; L</t>
  </si>
  <si>
    <t>Solo; Atmosfera</t>
  </si>
  <si>
    <t>Rodovia Fernão Dias KM 893,1 NORTE CAMBUI-MG</t>
  </si>
  <si>
    <t>Incendio em veiculo</t>
  </si>
  <si>
    <t>O CONDUTOR INFORMA QUE UM CURTO NA FIAÇÃO DOS FAROIS GEROU O PRINCIPIO DE INCENDIO</t>
  </si>
  <si>
    <t>TRANPORTADORA Transalegrense Transportes</t>
  </si>
  <si>
    <t>07576793000130</t>
  </si>
  <si>
    <t>A SEGURADORA REALIZOU ACIONAMENTO DA AMBIPAR</t>
  </si>
  <si>
    <t>Fernando  - SEGURADORA TOKIO MARINE</t>
  </si>
  <si>
    <t>(35) 99738-7944</t>
  </si>
  <si>
    <t>PELO LOCAL HOUVE GRANDE QUEIMA DE PRODUTOS QUIMICOS, CORBURENTES E CORROZIVOS.
SEI IBAMA 02001.015516/2025-31</t>
  </si>
  <si>
    <t>EVERTON EDER VITOR</t>
  </si>
  <si>
    <t>CONCESSIONARIA FERNÃO DIAS</t>
  </si>
  <si>
    <t>LIDEER DE CCO</t>
  </si>
  <si>
    <t>ARTERIS.COM.BR</t>
  </si>
  <si>
    <t>0.96</t>
  </si>
  <si>
    <t>Rua Galba Novaes de Castro, Maceió- AL CEP 57062-590, Linha do TM-39</t>
  </si>
  <si>
    <t>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t>
  </si>
  <si>
    <t>PETROSYNERGY LTDA.</t>
  </si>
  <si>
    <t>03951809000197</t>
  </si>
  <si>
    <t>Injeção paralisada de imediato. Estamos contactando o suporte para a limpeza da área, logo em breve registramos a data resposta com a limpeza concluída.</t>
  </si>
  <si>
    <t>SEI IBAMA 02001.015558/2025-71</t>
  </si>
  <si>
    <t>ESTAÇÃO COLETORA DE TABULEIRO DOS MARTINS</t>
  </si>
  <si>
    <t xml:space="preserve">Santaluz </t>
  </si>
  <si>
    <t>Lago; Solo</t>
  </si>
  <si>
    <t>Rua Duque de Caxias N° 201</t>
  </si>
  <si>
    <t>Em 14/05/2025 às 12:36 no Corredor Minas Bahia da Ferrovia Centro Atlântica, no município de Santa Luz/BH, a área de Meio Ambiente foi informada de um vazamento de óleo de uma locomotiva do cargueiro C379, devido a rompimento do tubo de óleo de alimentação do motor.</t>
  </si>
  <si>
    <t>Vazamento de óleo de uma locomotiva do cargueiro C379, devido a rompimento do tubo de óleo de alimentação do motor.</t>
  </si>
  <si>
    <t>Vazamento de óleo.</t>
  </si>
  <si>
    <t>Atendimento da equipe de atendimento FCA e empresa de atendimento parceira.</t>
  </si>
  <si>
    <t>O local, conforme mapa em anexo, está em zona urbana.
SEI IBAMA 02001.015640/2025-04</t>
  </si>
  <si>
    <t>FERROVIA CENTRO ATLNTICA S.A.</t>
  </si>
  <si>
    <t>Leandro Ribeiro Reis Santos de Souza</t>
  </si>
  <si>
    <t>0.196</t>
  </si>
  <si>
    <t>Avenida Durval de Goes Monteiro, Maceió - AL, TM-15</t>
  </si>
  <si>
    <t>O operador esqueceu a válvula fechada.</t>
  </si>
  <si>
    <t>Durante o início de operação do poço não foi aberto a válvula que direciona o fluxo para a estação de tratamento, vindo a vazar fluido a partir do joelho antes da válvula. Imediatamente o poço foi desligado, sessando assim o vazamento.</t>
  </si>
  <si>
    <t>Operação do poço foi paralisada de imediato e direcionado a equipe de limpeza para iniciar a limpeza da área.</t>
  </si>
  <si>
    <t>PROCESSO SEI IBAMA 02001.015810/2025-42</t>
  </si>
  <si>
    <t>GPL</t>
  </si>
  <si>
    <t>BR 153 GO, KM 498 NORTE, GOIANIA -GO</t>
  </si>
  <si>
    <t>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t>
  </si>
  <si>
    <t>TTG TRANSPORTES</t>
  </si>
  <si>
    <t>01823287000112</t>
  </si>
  <si>
    <t>TRIUNFO CONCEBRA</t>
  </si>
  <si>
    <t>PROCESSO SEI IBAMA 02001.015908/2025-08</t>
  </si>
  <si>
    <t xml:space="preserve">Brejo Grande </t>
  </si>
  <si>
    <t>Sergipe &gt; Brejo Grande &gt; Praia Ponta dos Mangues &gt; Pirambu Norte</t>
  </si>
  <si>
    <t>Simba</t>
  </si>
  <si>
    <t>Fauna oleada</t>
  </si>
  <si>
    <t>Em cima da linha de maré, identificada pequena mancha de óleo na região ventral, superficial, com aspecto de piche, viscoso e endurecido de aproximadamente 1,5x1,5cm. % do corpo recoberto por óleo: até 25%</t>
  </si>
  <si>
    <t>Instituição executora: FMA
Responsável pela ocorrência: Max Fernandes das Neves Moura Vieira
Tipo do monitoramento: Regular</t>
  </si>
  <si>
    <t>0.0043; 0.1377</t>
  </si>
  <si>
    <t>Sonda NS-38 (TAKATSUGU J) em operação no poço 7-BUZ-94D-RJS, campo de Búzios, Bacia de Santos. Número IMO: 9525235.</t>
  </si>
  <si>
    <t>Durante operação de perfuração da fase 4, foi identificado que o comando de isolamento da interligação entre os acumuladores de fundo do BOP e a entrada de alimentação hidráulica do sistema acústico para o acionamento das gavetas UBSR (Upper Blind Shear Ram) e CSR (Casing Shear Ram) ocasiona um tempo de entrada das bombas da unidade hidráulica do BOP inferior a 30 minutos devido a vazamento. O tempo de entrada de bomba é normalizado quando o comando da função de isolamento é retirado. Estima-se que a falha provocou a descarga de 0,142 m3 da mistura de 97% de água e 3% de fluido hidráulico base aquosa Stack Magic ECO F. Durante a operação normal do BOP os acumuladores ficam interligados com o sistema acústico e o comando de isolamento é utilizado para fins de investigação de problemas no BOP.</t>
  </si>
  <si>
    <t>Vazamento no sistema de controle do BOP na função de isolamento entre os acumuladores de fundo e sistema acústico (UBSR e CSR).</t>
  </si>
  <si>
    <t>Gestão de mudanças e analise de risco para prosseguir com a falha.</t>
  </si>
  <si>
    <t>[1] Volume da descarga: 0,142 m³ da mistura de 97% de água (0,1377 m³) e 3% de fluido hidráulico base aquosa Stack Magic ECO F (0,0043 m³). [2] Composição química: : Etilenoglicol 10-30%; Monoetalonamina 1-10%; Triazina 1-10%; Trietanolamina 1-10%. [3] Parte onde ocorreu a falha: Pods de controle do BOP. Durante a operação normal do BOP os acumuladores ficam interligados com o sistema acústico, situação em que o vazamento não é alimentado. O comando de isolamento é utilizado para fins de investigação de problemas no BOP e ele ainda pode ser mantido na posição ISOLATE/BLOCK sem alimentar o vazamento.</t>
  </si>
  <si>
    <t xml:space="preserve">Leopoldina </t>
  </si>
  <si>
    <t>Explosão/incêndio; Lançamento de sólidos; Derramamento de líquidos</t>
  </si>
  <si>
    <t>RESINA DE POLIÉSTER, CONJUNTO;  TINTA</t>
  </si>
  <si>
    <t>220; 1144.8</t>
  </si>
  <si>
    <t>KG; L</t>
  </si>
  <si>
    <t>ALCOOL CETOESTEARILICO</t>
  </si>
  <si>
    <t>839.16</t>
  </si>
  <si>
    <t>BR116/MG km 769+900</t>
  </si>
  <si>
    <t>1 vítima ferida.</t>
  </si>
  <si>
    <t>MARAJA TRANSP. E LOG. LTDA</t>
  </si>
  <si>
    <t>02973203000190</t>
  </si>
  <si>
    <t>Equipes da concessionária foram mobilizadas para o atendimento junto aos bombeiros e PRF.</t>
  </si>
  <si>
    <t>José Gomes</t>
  </si>
  <si>
    <t>(32) 98401-7713</t>
  </si>
  <si>
    <t>Coordenador de Sustentabildade</t>
  </si>
  <si>
    <t>celulose</t>
  </si>
  <si>
    <t>KM 303+000</t>
  </si>
  <si>
    <t>Descarrilhamento de 1 vagão carregado com Celulose</t>
  </si>
  <si>
    <t>Vazamento de fardos de Celulose</t>
  </si>
  <si>
    <t>As causas do incidente estão sendo investigados pelas áreas responsáveis rumo.</t>
  </si>
  <si>
    <t>Vazamento ocorreu dentro da faixa de domínio rumo.</t>
  </si>
  <si>
    <t xml:space="preserve">Açu </t>
  </si>
  <si>
    <t>0.502</t>
  </si>
  <si>
    <t>Poço em 7-RP-182</t>
  </si>
  <si>
    <t>Durante ronda no campo, operador identificou descarga de emulsão pela junta da válvula da retenção que interligar o anular na linha de produção do poço RP-0182, campo de RP-B.</t>
  </si>
  <si>
    <t>Danos na junta da válvula.</t>
  </si>
  <si>
    <t>3 R Potiguar S.A</t>
  </si>
  <si>
    <t>Acionado o plano de emergência
%u2022 Paralisada a operação do poço; %u2022 Fechamento das válvulas do poço; %u2022 Efetuada a
despressurização da linha de produção pela válvula na estação coletora; %u2022 Fechada válvula da
linha de produção na estação coletora; %u2022 Solicitado serviço de sugador; %u2022 Solicitado serviço
de limpeza industrial</t>
  </si>
  <si>
    <t>02001.016472/2025-66 (Emergência Ambiental: Acidente Ambiental)
1) Vol.: 2,144m³ (emulsão oleosa) 2) Contenção secundária atingida: antepoço 3) BSW: 86,8%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0,992m3(0,861m3/0,131m3) 2) Área atingida: Solo 3)
BSW: 86,8%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</si>
  <si>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7-RP-182-RN</t>
  </si>
  <si>
    <t xml:space="preserve">São Joaquim de Bicas </t>
  </si>
  <si>
    <t>BR 381 -  Arteris Fernão Dias - KM 509+500 S</t>
  </si>
  <si>
    <t>TOMBAMENTO COM VAZAMENTO DE ÓLEO DIESEL.</t>
  </si>
  <si>
    <t>Segundo informações, a carreta (MB/2141) trafegava sentido sul sobre faixa 2, o condutor alega que o volante travou e puxou para a lateral da pista, chocando contra a canaleta lateral e tombando parcialmente, permanecendo encostado no talude.</t>
  </si>
  <si>
    <t>VIBRA ENERGIA S.A</t>
  </si>
  <si>
    <t>34274233002571</t>
  </si>
  <si>
    <t>WELLINGTON</t>
  </si>
  <si>
    <t>(35) 99984-1887</t>
  </si>
  <si>
    <t>PR34 - Flagrante não visualizado via CFTV	                   
PR11 - Canalização / Sinalização         	10 CONES           
PR04 - Orientação / Informação ao Usuário	                   
PR16 - Acionamento de Polícia            	PRF CESAR NO LOCAL.
PR37 - Feito o registro fotográfico      	                   
PR12 - Sinalização final de fila         	AC12/ PIPA 03/ GL18</t>
  </si>
  <si>
    <t>Processo sei nº 02001.016473/2025-19 (Emergência Ambiental: Acidente Ambiental)</t>
  </si>
  <si>
    <t>LÍDER DO CCO</t>
  </si>
  <si>
    <t>0.0016</t>
  </si>
  <si>
    <t>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t>
  </si>
  <si>
    <t>Fluido hidráulico base óleo ( Shell Tellus S2 M 46): 0,0016 m3.</t>
  </si>
  <si>
    <t>Provável falha de integridade da mangueira hidráulica de acionamento do X-mas trolley. Causa principal em investigação.</t>
  </si>
  <si>
    <t>Interrompida alimentação hidráulica da mangueira via HPU (Hydraulic Power Unit). Contido derramamento com mantas absorventes e efetuada limpeza das áreas afetadas. Substituída mangueira rompida e verificada integridade das demais mangueiras hidráulicas do local. Após o controle inicial da descarga, foi realizada a limpeza do fluido derramado na área do moonpool, que foi recolhido para a sonda, evitando a dispersão no mar aberto.</t>
  </si>
  <si>
    <t>- Estimativa de volume descarregado no mar: 0,0016 m3 (baseada no Acordo de Bonn, 2009) - área aproximada de 8 m2; - Estimativa da perda de contenção contido no deck: 0,025 m3
(baseada na área do deck afetada e filme de óleo de 1mm). Volume total estimado da perda de contenção não significante: 0,0266 m3. - Nome comercial: Shell Tellus S2 M 46 (fluido hidráulico
base óleo); - Composição química: Óleos minerais altamente refinados e aditivos; - Classe ONU/ IMDG: Não regulamentado; - Mangueira de 1", comprimento 16 m. - Mangueiras do trolley
instaladas e dentro do prazo de validade (fabricação em 2022). - Não havia colaboradores no raio de ação da mangueira e o trolley não estava sendo movimentado durante o evento. - Operação
principal não foi interrompida: preparação do drill floor para manobra de riser. - Vazamento na região contida do moonpool limpa e completamente recolhida para a sonda, não se propagando a
mar aberto.</t>
  </si>
  <si>
    <t xml:space="preserve">Morretes </t>
  </si>
  <si>
    <t>Rodovia BR-277/PR - Km: 39+700 Sentido: Leste - Cidade: Morretes - PR</t>
  </si>
  <si>
    <t>Colisão traseira, seguida de tombamento  (02 caminhões)</t>
  </si>
  <si>
    <t>Etanol</t>
  </si>
  <si>
    <t>Colisão traseira, seguida de tombamento  
Veículos: 02 carretas 
Carga: Soja e etanol</t>
  </si>
  <si>
    <t>EPR Litoral Pioneiro S.A.</t>
  </si>
  <si>
    <t>48803906000170</t>
  </si>
  <si>
    <t>EPR Litoral Pioneiro</t>
  </si>
  <si>
    <t>Meio Ambiente</t>
  </si>
  <si>
    <t>No dia 20/05/2025 às 07:05 am, foi reportado por um colaborador uma mancha oleosa no mar ma face oeste. A equipe de Operação foi prontamente acionada e identificou a origem do vazamento em uma linha de drenagem fechada que alimenta o tanque TQ-04724 (Sump Norte) no Spider Deck, cujo encaminhamento se encontra sobre o mar, impossibilitando a contenção imediata do efluente. Como ação imediata, foi interrompida a alimentação do referido tanque, com o bloqueio das válvulas dos drenos dos vasos do sistema de flare, que enviavam fluido continuamente para a linha em questão. Às 07h20, foi confirmada a completa isolação da linha e a contenção do vazamento para o mar.</t>
  </si>
  <si>
    <t>Assim que verificada a feição oleosa no mar, o Plano de Emergência Consolidado (PEC) foi ativado e a embarcação de respostaà emergência foi acionada para avaliação das condições da mancha e, conforme critério estabelecido no PEC, a estratégia maisadequada foi a dispersão mecânica.</t>
  </si>
  <si>
    <t>A descarga foi controlada imediatamente por meio do isolamento da linha. O volume descarregado foi estimado com base na metodologia Oil Bonn Agreement.</t>
  </si>
  <si>
    <t>JOSE VICENTE AZEVEDO DUNCAN DE MIRANDA</t>
  </si>
  <si>
    <t>Carolina Gouvea - Engenheira de HSE Senior</t>
  </si>
  <si>
    <t>jvicente.duncan@gmail.com</t>
  </si>
  <si>
    <t>Plataforma PPM-1</t>
  </si>
  <si>
    <t>No dia 20/05/2025, às 5:00h da manhã na Plataforma de PVM-1, observou-se um vazamento de petróleo (BSW 98%) no riser do duto PVM1 x PPG1 na face sudoeste, próximo da zona de maré, com a formação de mancha de óleo no mar.
Imediatamente, a produção da plataforma foi interrompida com a parada dos poços e o acionamento do Plano de emergência Individual (PEI). A embarcação OSRV do Polo Pargo chegou no local as 06:00h e iniciou a estratégia de dispersão mecânica da mancha, com a verificação do volume vazado.
Desta forma, pelo cálculo de volume, foi considerado um volume de óleo de:
Aparência: 70% prateada e 30% iridescente
Comprimento: 20km
Largura: 0,05 km
Área: 1km²
Volume total descartado (m³): 0,16</t>
  </si>
  <si>
    <t>A embarcação OSRV do Polo Pargo chegou no local as 06:00h e iniciou a estratégia de dispersão mecânica da mancha, com a verificação do volume vazado.
Outras providências tomadas:
Parada segura da unidade e início das operações de despressurização.
Monitoramento contínuo da mancha durante dispersão.
Monitoramento da atmosfera durante vazamento e despressurização.
Reparo imediato do furo, pós dispersão, com compósito certificado.</t>
  </si>
  <si>
    <t>PVM-1</t>
  </si>
  <si>
    <t>Solo dentro dos limites da área de domínio da linha férrea</t>
  </si>
  <si>
    <t>0.027</t>
  </si>
  <si>
    <t>Poço: 7-MG-503D-BA - Cadastro: 20240025799 - Polo Miranga, Bacia do Recôncavo.</t>
  </si>
  <si>
    <t>No dia 21/05/2025, por volta das 10h10, durante a rotina do operador de campo, foi identificado um vazamento decorrente de uma tentativa de furto na linha de produção de 3" do Poço MG-0503, nas proximidades da entrada do Poço MG-0107.</t>
  </si>
  <si>
    <t>Vandalismo.</t>
  </si>
  <si>
    <t>Petrorecôncavo S.A</t>
  </si>
  <si>
    <t>Jéssica Teixeira Luz</t>
  </si>
  <si>
    <t>71996771372</t>
  </si>
  <si>
    <t>1) 0,20m³ . 2) Solo. 3) BSW 13,69%. 4) a 11)N/A. | Volume da perda de contenção: 0,2m³.
Metodologia de cálculo = área x lâmina: (20m² x 0,01m) = 0,20m³.</t>
  </si>
  <si>
    <t>Processo sei nº 02001.016677/2025-41 (Emergência Ambiental: Acidente Ambiental)
Realizadas as devidas comunicações internas.</t>
  </si>
  <si>
    <t>7-MG-503D-BA</t>
  </si>
  <si>
    <t>RESÍDUO PERIGOSO, LÍQUIDO, N.E.</t>
  </si>
  <si>
    <t>ROD BR 135(AVN.ENG.EMILIANO MACIEIRA), KM 18</t>
  </si>
  <si>
    <t>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</si>
  <si>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</si>
  <si>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</si>
  <si>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CONSORCIO ALUMAR</t>
  </si>
  <si>
    <t>00655209000193</t>
  </si>
  <si>
    <t>A ALUMAR mantém equipe de emergência ambiental 24 horas à disposição e foram adotadas medidas de mitigação para a contenção e remoção imediata do material:
1. Instalação de barreiras de contenção;
2. Utilização de mantas e barreiras absorventes;
3. Sucção do material com auxílio de caminhão vácuo;
4. Limpeza da área com recolhimento e destinação dos resíduos oleosos.</t>
  </si>
  <si>
    <t>Francinaldo Matos</t>
  </si>
  <si>
    <t>(98) 98119-0568</t>
  </si>
  <si>
    <t>Processo sei nº 02001.016709/2025-17 (Emergência Ambiental: Acidente Ambiental)</t>
  </si>
  <si>
    <t>CONSORCIO DE ALUMINIO DO MARANHAOON</t>
  </si>
  <si>
    <t>francinaldo.matos1@alcoa.com</t>
  </si>
  <si>
    <t>Terminal Portuário da Alumar</t>
  </si>
  <si>
    <t>Óleo combustível pesado (BPF)</t>
  </si>
  <si>
    <t>Mancha de origem indeterminada. Em 22/05, às 8:10, foi avistada mancha de origem indeterminada a 6 milhas náuticas, do FPSO Atlanta.</t>
  </si>
  <si>
    <t>Embarcações de apoio</t>
  </si>
  <si>
    <t>Ações tomadas para verificação da origem da mancha -Coleta de amostra -Inspeção submarina com ROV -Sobrevoo com aeronave -Inspeção Visual pela embarcação de apoio.
Acionado o plano de emergência
1-Paralisação preventiva da operação do FPSO Atlanta 2-Acionamento da EOR 3-Acionamento de sobrevoo com equipe de monitoramento (fauna e resposta a emergência) 4-Inspeção com ROV nos sistemas subsea do FPSO Atlanta (em andamento) 5-Realização de dispersão mecânica (em andamento) 6-Coleta de amostras realizadas</t>
  </si>
  <si>
    <t>Avistamento em 21/05 às 16:42 mancha iridescente de origem indeterminada, a 3 milhas náuticas do FPSO Atlanta. Realizada coleta de amostra, dispersão mecânica e monitoramento visual da área pela embarcação de apoio.</t>
  </si>
  <si>
    <t>Óleo de motor</t>
  </si>
  <si>
    <t>Lago; Mar</t>
  </si>
  <si>
    <t>Polícia Militar; Polícia Rodoviária; Corpo de Bombeiros; Defesa Civil; Órgão Estadual ou Municipal de Meio Ambiente</t>
  </si>
  <si>
    <t>BR-101/SC Km 314, Sentido Norte</t>
  </si>
  <si>
    <t>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t>
  </si>
  <si>
    <t>Vazamento de óleo do motor de caminhão.</t>
  </si>
  <si>
    <t>Pane mecânica/rompimento de bloco do motor.</t>
  </si>
  <si>
    <t>Produto atingiu a laguna de Santa Catarina.</t>
  </si>
  <si>
    <t>RANAKOSKI TRANSPORTES EIRELI</t>
  </si>
  <si>
    <t>08272690000140</t>
  </si>
  <si>
    <t>A CCR ViaCosteira fez contato com órgão ambientais para atuarem no local.</t>
  </si>
  <si>
    <t>CONCESSIONARIA CATARINENSE DE RODOVIAS S.A.</t>
  </si>
  <si>
    <t>meioambiente.viacosteira@grupoccr.com.br</t>
  </si>
  <si>
    <t>Em 22/05, às 8:10, foi avistada mancha de origem indeterminada a 6 milhas náuticas, do FPSO Atlanta. Ao longo do dia, foram realizadas investigações e constatou-se que o vazamento ocorreu pela capa do MCV (Módulo de Conexão Vertical) da bomba multifásica submersa (MPP-A), que conecta os poços 7-ATL-4HP-RJS e 7-ATL-5H-RJS ao FPSO Atlanta.</t>
  </si>
  <si>
    <t>Estimativa de 2,96 m³ de petróleo. Volume de óleo calculado conforme acordo de BONN.</t>
  </si>
  <si>
    <t>Perda de contenção pela válvula de equalização da capa de pressão da MPP-A.</t>
  </si>
  <si>
    <t>Foi avistada fauna na proximidades do local, mas não impactada pela mancha.</t>
  </si>
  <si>
    <t>Embarcações de apoio.</t>
  </si>
  <si>
    <t>Acionado o plano de emergência
1-Fechamento dos poços e Interrupção total da produção do FPSO Atlanta. 2-Acionamento da EOR 3-Realização de sobrevoo com equipe de monitoramento (fauna e resposta a emergência) 4-Inspeção com ROV nos sistemas subsea, que identificou a origem do vazamento. 5-Dispersão mecânica da mancha de óleo com uso da embarcação NOMAND TURMALINA (FIFI).</t>
  </si>
  <si>
    <t>1- No dia anterior (21/05 ), às 16:42, a embarcação NORMAND TURMALINA reportou ter avistado mancha iridescente de origem indeterminada a 3 milhas náuticas do FPSO Atlanta. Inspeções não apontaram anomalias no FPSO Atlanta. 2- Retorno operacional às 14:18 através do uso apenas da MPP-B (poços  7-ATL-6H-RJS e 7-ATL-7HA-RJS), após identificação da fonte do vazamento da MPP-A e constatação de que o mesmo problema não seria aplicável ao MPP-B. 3- MPP-A (poços  7-ATL-4HP-RJS e 7-ATL-5H-RJS) permanece fora de operação e sem vazamento, aguardando manutenção corretiva. 
Comunicado inicial realizado por meio do SIEMA: 202552243215. Realizado novo comunicado pois o sistema não permitiu a retificação do comunicado já realizado.</t>
  </si>
  <si>
    <t>FPSO Atlanta</t>
  </si>
  <si>
    <t>Rodovia Governador Carvalho Pinto, nas proximidades da coordenada geográfica: latitude 23°20'44.5"S e longitude 46°01'19.1"W.</t>
  </si>
  <si>
    <t>Vazamento de etanol hidratado, volume aproximado de 28 mil litros.</t>
  </si>
  <si>
    <t>Causa ainda não identificada.</t>
  </si>
  <si>
    <t>1 vítima sem gravidade, Luciano José Vicente %u2013 motorista.</t>
  </si>
  <si>
    <t>LOGFIT LOGÍSTICA E SERVIÇOS S/A</t>
  </si>
  <si>
    <t>17451156000191</t>
  </si>
  <si>
    <t>Estiveram presentes representantes na ocorrência as seguintes empresas/órgãos: Ecopistas, CBPMESP, CETESB - São José dos Campos, CETESB - Pinheiros, Ambipar, MA Hazmat e Logfit.</t>
  </si>
  <si>
    <t>Cristiane Lopes Lionello</t>
  </si>
  <si>
    <t>(21) 96452-1361</t>
  </si>
  <si>
    <t>Ações iniciais que foram tomadas: Acionamento da equipe de Gerenciamento de Risco, da Ambipar Response para apoio no transbordo e na limpeza do local, e da Seguradora para acompanhamento das tratativas.</t>
  </si>
  <si>
    <t>Transporte de Produtos Interestadual;
Origem: Fazenda São Francisco, Nº S/N - Monte Alegre - Parapuã - SP.
Destino: Rua Monroe, Nº 515 Esq. c/ Vsc. de Jequit - Vila Actura - Duque De Caxias %u2013 RJ - 25225-040.</t>
  </si>
  <si>
    <t>No dia 22/05/2025, às 11:45 hs, ao realizar alinhamento do poço CRP-58 para SG de teste, foi observado uma mancha de característica prateada/iridescente no mar, proveniente de vazamento na linha 3%u201DP-EI-534 (BSW médio 85%).
De imediato o poço foi isolado e a linha despressurizada, estancando o vazamento. O volume estimado de aproximadamente 0,000016 m³ de água oleosa no mar. Dimensões estimadas da mancha: Aparência: 70% Prateada, 30% Iridescente Comprimento: 20 metros Largura: 3 metros. Volume total estimado que atingiu corpo hídrico: 0,000016 m³ = 0.016L</t>
  </si>
  <si>
    <t>- Não foi necessário ocorrer dispersão mecânica. 
Foram tomadas as seguintes ações iniciais: 
- Isolamento do trecho até substituição; 
- Nova linha em processo de fabricação com caldeiraria (Substituição prevista para dia 23/05/2025).</t>
  </si>
  <si>
    <t>Processo sei nº 02001.016846/2025-43 (Emergência Ambiental: Acidente Ambiental)
Não foi necessário ocorrer dispersão mecânica. Onda: 1 m Vento/direção: 0,5 knot / 061°; Corrente/direção: 0,6 / 016°</t>
  </si>
  <si>
    <t>Fluido hidráulico base água</t>
  </si>
  <si>
    <t>2.47</t>
  </si>
  <si>
    <t>Plataforma P-77, Poço 9-BUZ-4-RJS, Campo de Búzios, Bacia de Santos.</t>
  </si>
  <si>
    <t>Durante realização de inspeção visual no poço, foi identificado escape, estimado em 2,47 m3, de fluido hidráulico base água no SCM do poço.</t>
  </si>
  <si>
    <t>Descarga de fluido hidráulico base água para o mar.</t>
  </si>
  <si>
    <t>Falha na conexão do HFL.</t>
  </si>
  <si>
    <t>Programada intervenção com ROV para investigação do incidente e interrupção do escape. O poço foi fechado para esta intervenção, que obteve êxito. O poço retomou a operação após a intervenção e encontra-se sem escape no momento da emissão desta comunicação.</t>
  </si>
  <si>
    <t>[1] Volume descarregado: 2,47 m3.
[2] Área atingida: mar.
[3] Nome comercial e/ou nomenclatura química da substância: Transaqua DW.
[4] Composição química da substância: água, etilenoglicol, etanodiol e aditivos específicos patenteados.
[5] Descrição da classificação e subclasse ONU ou IMDG da substância, caso aplicável: não regulamentado como produto perigoso.</t>
  </si>
  <si>
    <t xml:space="preserve">Petrópolis </t>
  </si>
  <si>
    <t>Mistura de etanol e gasolina - 3475 - 3</t>
  </si>
  <si>
    <t>Unidade de Conservação Federal; Outro(s)</t>
  </si>
  <si>
    <t>Rodovia Whasington Luis, km,072, sentido decrescente em direção à Juiz de Fora.</t>
  </si>
  <si>
    <t>Falha humana: motorista da carreta perde controle, cruza a pista e gera engavetamento com mais 3 caminhões sendo um do tipo tanque com carga perigosa compartimentada.</t>
  </si>
  <si>
    <t>Sem danos ambientais, pórem no trecho que perpassa a APA Petrópolis.</t>
  </si>
  <si>
    <t>Cooperativa transportadora de petro</t>
  </si>
  <si>
    <t>21562418000324</t>
  </si>
  <si>
    <t>Inea foi comunicado pelo CCO da Concer.</t>
  </si>
  <si>
    <t>Luis</t>
  </si>
  <si>
    <t>Concer realizou a primeira mitigação ambiental utilizando serragem, volume aproximado de 300 a 400 litros que vazou do tanque de combustível da carreta. O caminhão tanque carregado com o produto químico não teve produto derramado nem tanque de combustível rompido.</t>
  </si>
  <si>
    <t>Motorista da carreta perde controle, cruza a pista, fechando-a e gera engavetamento com mais 3 caminhões sendo um do tipo tanque com carga perigosa, outro do tipo baú da empresa Nova Calha, transportando calha e uma terceiro caminhão vazio. Houve rompimento do tanque de combustível da carreta que perdeu o controle, contido pela CONCER. Área sinalizada e isolada.</t>
  </si>
  <si>
    <t>COMP. DE CONCESSO RODOVIRIA JUIZ DE FORA - RIO</t>
  </si>
  <si>
    <t>CIA DE CONCESSÃO RODOVIARIA JUIZ DE FORA - RIO</t>
  </si>
  <si>
    <t>Analista de gestão ambiental</t>
  </si>
  <si>
    <t>rene.marchesini@concer.com.br</t>
  </si>
  <si>
    <t xml:space="preserve">São Mateus </t>
  </si>
  <si>
    <t>925</t>
  </si>
  <si>
    <t>: Locação do poço FC-29 no Campo de Fazenda Cedro</t>
  </si>
  <si>
    <t>Houve perda de contenção primária na linha de produção do 7-FC-29-ES e descarga pela tomada de acoplamento do pressostato que apresentou espanamento na rosca. O fluído do poço é óleo com 89% de BSW</t>
  </si>
  <si>
    <t>Corrosão e/ou impacto</t>
  </si>
  <si>
    <t>SEACREST SPE CRICARÉ S.A.</t>
  </si>
  <si>
    <t>Benjamim D Avilla Pereira Boim</t>
  </si>
  <si>
    <t>27995996392</t>
  </si>
  <si>
    <t>Acionado o plano de emergência Poço foi fechado imediatamente e vazamento paralisado. Informado ao órgão ambiental local IEMA que visitou o local no dia 24/04. Atividades de contenção e limpeza iniciadas
imediatamente.</t>
  </si>
  <si>
    <t>Processo sei nº 02001.016875/2025-13 (Emergência Ambiental: Acidente Ambiental)</t>
  </si>
  <si>
    <t>Fazenda Cedro</t>
  </si>
  <si>
    <t xml:space="preserve">Angra dos Reis </t>
  </si>
  <si>
    <t>Solo; Solo; Águas subterrâneas; Águas subterrâneas; Atmosfera; Atmosfera; Flora; Flora; Fauna; Fauna; Outro(s); Outro(s)</t>
  </si>
  <si>
    <t>Rodovia SP 247 Km 30, acesso pelo município de Bananal</t>
  </si>
  <si>
    <t>Transformador de alta  muito antigo retirado do poste para furto com derramamento de óleo contaminante Ascarel.</t>
  </si>
  <si>
    <t>Transformador de alta muito antigo de rede abandonada em propriedade do IBAMA. Foi retirado do poste para furto de componentes e seu oleo derramado na vegetação em área sensível.</t>
  </si>
  <si>
    <t>Furto de componentes de transformador de alta abandonado</t>
  </si>
  <si>
    <t>Curso d'água próximo ao evento.</t>
  </si>
  <si>
    <t>Nenhum órgão atuando até o momento.</t>
  </si>
  <si>
    <t>Gustavo Torres só wtsapp</t>
  </si>
  <si>
    <t>(21) 99828-4809</t>
  </si>
  <si>
    <t>Gustavo Torres</t>
  </si>
  <si>
    <t>Sitio Tukã propriedade vizinha da ocorrência, internet satelital só wtsapp</t>
  </si>
  <si>
    <t>gustavo.st.gt@gmail.com</t>
  </si>
  <si>
    <t>Ascarel</t>
  </si>
  <si>
    <t xml:space="preserve">Montes Claros </t>
  </si>
  <si>
    <t>CARVÃO, BETUMINOSO, MARINHO, ETC.</t>
  </si>
  <si>
    <t>Rodovia BR 135 - Anel Viário Norte, km 368, pista Sul, Distrito Santo Antônio</t>
  </si>
  <si>
    <t>1. Conforme informações repassadas ao NEA, na data e local acima mencionados, ocorreu acidente envolvendo tombamento de caminhão transportando carvão
vegetal proveniente de floresta plantada (85 MDC).
2. Aparentemente, o condutor do veículo, senhor Renivaldo de Assis Barbosa, saiu ileso</t>
  </si>
  <si>
    <t>Tombamento seguido de queda da carga</t>
  </si>
  <si>
    <t>Não houve vazamento de combustível do tanque de serviço do veículo</t>
  </si>
  <si>
    <t>Plantão de operações CCO 135</t>
  </si>
  <si>
    <t>No dia seguinte, às 9h8min, a concessionária da via informou que um equipe se encontrava no local para realizar o transbordo da carga.</t>
  </si>
  <si>
    <t>Processo sei nº 02001.017044/2025-51 (Emergência Ambiental: Acidente Ambiental)</t>
  </si>
  <si>
    <t xml:space="preserve">Manaus </t>
  </si>
  <si>
    <t>RUA PAJURA, N01, VILA BURITI</t>
  </si>
  <si>
    <t>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t>
  </si>
  <si>
    <t>As primeiras observações apontam fortes indícios de que o óleo tenha origem em uma tubulação conhecida internamente como %u201Crede fina%u201D, a qual atende aos produtos de Óleo Diesel Marítimo, Óleo Diesel S10 e S500, uma vez que foi observado brotamento de óleo em área arenosa próxima ao local da operação. Entretanto, a origem exata do produto ainda está em fase de apuração técnica, não sendo possível, até o momento, confirmar a existência de vazamento ativo.</t>
  </si>
  <si>
    <t>BRASBUNKER PARTICIPACOES S/A (CNPJ: 04.931.019/0001-02)
A empresa especializada em atendimento a emergências- devidamente contratada pela Ipiranga- já se encontra no local, acompanhando de perto todo o processo para caso seja necessário algum suporte técnico para mitigar quaisquer riscos.</t>
  </si>
  <si>
    <t>Leopoldo Cavalcante de Albuquerque</t>
  </si>
  <si>
    <t>(92) 99238-3849</t>
  </si>
  <si>
    <t>Imediatamente após a identificação da anormalidade, a empresa especializada em atendimento a emergências ambientais, contratada previamente pela Ipiranga, foi acionada e, como ação emergencial foi realizada a coleta de amostra de aproximadamente 1 litro para análise e investigação preliminar.</t>
  </si>
  <si>
    <t>IPIRANGA PRODUTOS DE PETRLEO S.A.</t>
  </si>
  <si>
    <t>IPIRANGA PRODUTOS DE PETROLEO S.A.</t>
  </si>
  <si>
    <t>LIDER DE UNIDADE OPERACIONAL</t>
  </si>
  <si>
    <t>maximilianmodest@ipiranga.com.br</t>
  </si>
  <si>
    <t>BASE IPIRANGA MANAUS</t>
  </si>
  <si>
    <t>0.013</t>
  </si>
  <si>
    <t>Campo de Mero</t>
  </si>
  <si>
    <t>Embarcação Deep Star</t>
  </si>
  <si>
    <t>Durante a pressurização para destravamento do Módulo de Conexão Vertical (MCV), foi identificada perda de pressão e escape de 0,013 m3 de fluido hidráulico base água para o mar. Descarga paralisada.</t>
  </si>
  <si>
    <t>Foi interrompida a pressurização, cessando o escape.</t>
  </si>
  <si>
    <t>[1] Volume descarregado: 0,013 m3. Essa estimativa se baseou no volume necessário para completar o tanque de fluido do ROV após o recolhimento para o deck, deduzindo-se o inventário mantido nos equipamentos após as operações de destravamento, conforme manual do equipamento. [2] Área atingida: mar. [3] Nome comercial e/ou nomenclatura química da substância: Oceanic HW 525 P. [4] Composição química da substância: etilenoglicol (20-30%) e 2-butoxietanol (4-6%), conforme FISPQ anexa. [5] Descrição da classificação e subclasse ONU ou IMDG da substância, caso aplicável: não regulamentado como produto perigoso.</t>
  </si>
  <si>
    <t>0.0001</t>
  </si>
  <si>
    <t>Campo de Tupi, Bacia de Santos</t>
  </si>
  <si>
    <t>Durante ronda de rotina, foi identificado que uma mangueira hidráulica localizada na parte superior do guindaste de proa estava desconectada em uma extremidade, causando descarga de fluido hidráulico oleoso residual da mangueira aberta para o mar. O guindaste está em manutenção, aguardando material, motivo pelo qual esta mangueira está desconectada.</t>
  </si>
  <si>
    <t>A mangueira desconectada foi selada às 11h00 (20 minutos após identificação), não sendo observado nenhum outro vazamento de fluido hidráulico oleoso. No momento do incidente, o guindaste de proa encontrava-se parado e isolado. Iniciada a investigação do evento.</t>
  </si>
  <si>
    <t>Processo sei nº 02001.016889/2025-29 (Emergência Ambiental: Acidente Ambiental)
Volume de 0,0001 m³ estimado tendo como referência o volume total da mangueira vazada. Área atingida: Mar territorial Nome comercial: Shell Tellus S2 VX 46 Composição química: Óleos minerais altamente refinados e aditivos Descrição da classificação e subclasse ONU ou IMDG: NA Comunicado pleo CAEME BS-3577.</t>
  </si>
  <si>
    <t xml:space="preserve">São Joaquim da Barra </t>
  </si>
  <si>
    <t>Açucar</t>
  </si>
  <si>
    <t>km 368+176</t>
  </si>
  <si>
    <t>1. Vimos comunicar que em 24/05/2025 às 13:32 no Corredor Centro Sudeste da Ferrovia Centro Atlântica, no município de São Joaquim da Barra/SP, km 368+176, a composição Q702 veio a descarrilar a CAB A do vagão HFE 058219-1. Vagão veio descarrilar durante atendimento de vandalismo à 05 vagões, ocasionado queda de produto na linha férrea.
Trem composto por 02 locomotivas + 82 vagões carregados de açúcar.
2. Coordenadas estimadas do local:
20°34'22.2"S , 47°53'25.7"W
-20.572836, -47.890472
3. O local, conforme mapa em anexo, está em zona rural. Não foi identificado a presença de curso d%u2019água próximo ao local.</t>
  </si>
  <si>
    <t>Descarrilamento seguido da queda da carga</t>
  </si>
  <si>
    <t>A CETESB foi comunicada em 24/05 às 16:40 e esteve no local na data de hoje 25/05 pela manhã para realizar inspeção.</t>
  </si>
  <si>
    <t>Processo sei nº 02001.016931/2025-10 (Emergência Ambiental: Acidente Ambiental)</t>
  </si>
  <si>
    <t>1.094</t>
  </si>
  <si>
    <t>Poço 7-BUZ-18-RJS, associado a plataforma P-76</t>
  </si>
  <si>
    <t>Durante realização de inspeção periódica no poço foi identificado pela embarcação Geoholm o acúmulo de provável fluido de perfuração no funil down da BAP do poço. Estima-se um volume acumulado de 1,094 m³ contido no funil down da BAP.</t>
  </si>
  <si>
    <t>em investigação</t>
  </si>
  <si>
    <t>Programação de coleta de amostra e drenagem do fluido contido, conforme OS n.º 6000768843.</t>
  </si>
  <si>
    <t>Volume: 1,094 m3 (Cálculo foi realizado com base nas dimensões do equipamento) Área atingida: Mar territorial Produto: Fluído de perfuração Composição química do fluido, para fluido de perfuração: FLUIDO DE PERFURAÇÃO BASE NÃO AQUOSA OLEFÍNICO COM SALMOURA DE CLORETO DE CÁLCIO Características do fluido base e dos aditivos utilizados, para fluido de perfuração:FPBNA Olefínico com Salmoura de Cloreto de Cálcio (OLEDRIL / OLECORE/ OLEPLUS / OLETEC) Comunicado pelo CAEME BUZ-3578
Processo SEI n. 02001.017078/2025-45</t>
  </si>
  <si>
    <t>0.0076</t>
  </si>
  <si>
    <t>FPSO ALEXANDRE DE GUSMÃO</t>
  </si>
  <si>
    <t>Identificado merejamento de óleo (0,0076 m3) na tubulação de overboard do drain box de drenagem aberta situado entre os módulos TS021 e TS002 localizados a boreste da plataforma. Esse gotejamento resultou na formação de uma pequena iridescência próxima ao costado da unidade. Essa pequena mancha foi rapidamente dissipada, dado que a fonte do vazamento foi eliminada.</t>
  </si>
  <si>
    <t>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t>
  </si>
  <si>
    <t>Realizada drenagem de todas as câmaras desta drain box, sendo eliminada a fonte do vazamento.</t>
  </si>
  <si>
    <t>[1] Volume descarregado: 0,0076 m3. [2] Área atingida: mar. Comunicado pelo CAEME MERO-3582
Processo SEI n. 02001.017349/2025-62</t>
  </si>
  <si>
    <t xml:space="preserve">Alto Taquari </t>
  </si>
  <si>
    <t>KM 399+200</t>
  </si>
  <si>
    <t>Vazamento de produto a granel</t>
  </si>
  <si>
    <t>03856535144</t>
  </si>
  <si>
    <t>Ocorrência em falha mecânica em um dos vagões, sendo necessário o tombamento do mesmo.</t>
  </si>
  <si>
    <t>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t>
  </si>
  <si>
    <t>Cálculo aproximado do volume de óleo pelas dimensões da mancha:
Primeiro evento:
Aparência %u2013 Prateada 80% e iridescente 20%
Comprimento (km) %u2013 2
Largura (km) %u2013 0,01
Volume de total de óleo descartado (m³) %u2013 0,0028
Segundo evento:
Aparência %u2013 Prateada 80% e iridescente 20%
Comprimento (km) %u2013 13
Largura (km) %u2013 0,1
Volume de total de óleo descartado (m³) %u2013 0,182
Volume total considerando os dois eventos: 0,185m³</t>
  </si>
  <si>
    <t>- Acionamento do PEI com mobilização da embarcação de apoio;
- Despressurização (PVM1 x PVM3);
- Atuação contínua da dispersão mecânica pela embarcação de apoio;
- Sobrevoo contínuo para avaliação da mancha (drone);</t>
  </si>
  <si>
    <t>PVM-2</t>
  </si>
  <si>
    <t xml:space="preserve">Carnaubais </t>
  </si>
  <si>
    <t>0.598</t>
  </si>
  <si>
    <t>Poço em Estreito 7-ET-1089D-RN.</t>
  </si>
  <si>
    <t>Durante ronda no campo, operador identificou descarga de emulsão oleosa pela válvula kerotest do poço 7-ET-1089D-RN, no campo da ET-L.</t>
  </si>
  <si>
    <t>:2134755555</t>
  </si>
  <si>
    <t>Acionado o plano de emergência
- Paralisada a operação do poço; - Fechada válvula kerotest na cabeça de produção do poço;
- Solicitado serviço de Carro Sugador; - Solicitado serviço de Limpeza Industrial.</t>
  </si>
  <si>
    <t>Processeo sei nº 02001.018002/2025-37 (Emergência Ambiental: Acidente Ambiental)
Informações da Perda de Contenção 1) Vol.: 0,613³ (emulsão oleosa) 2) Contenção secundária
atingida: N/A 3) BSW: 97,6%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0,613m3(0,598m3/0,015m3) 2) Área atingida: Solo 3) BSW: 97,6%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</si>
  <si>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7-ET-1089D-RN</t>
  </si>
  <si>
    <t>No dia 29/05/2025, às 06:20h foi observada nova mancha no entorno da plataforma de PVM2. Imediatamente as embarcações de apoio foram mobilizadas para a plataforma. Também foi iniciado o voo de drone, onde foi constatado que o inventário contido na unidade, resultante do evento do dia 28/05 alcançava o mar por razão de chuva forte e vento. Reitera-se que o acesso à plataforma de PVM2 está restrito pois o helideque se encontra inoperante. Portanto, há limitação para realização de contenção e limpeza na plataforma neste momento. Ao final do dia, com a realização de sobrevoo constatou-se que não existia mais mancha ao redor da plataforma de PVM-2.</t>
  </si>
  <si>
    <t>PERENCO PETRÓLEO E GÁS DO BRASI LTDA</t>
  </si>
  <si>
    <t>Acionado o plano de emergência
- Acionamento do PEI com mobilização de embarcação de apoio; 
- Atuação contínua da dispersão mecânica pelas embarcações de apoio;
- Sobrevoo contínuo para avaliação da mancha (drone);
-Planejamento para realização de limpeza em toda unidade após possibilidade de acesso seguro na plataforma.</t>
  </si>
  <si>
    <t>A plataforma é desabitada e sem produção. Com o aumento das chuvas e do vento, a descarga se intensificou, no entanto, as embarcações estavam presentes para realizar a dispersão mecânica. Onda: 2,3m. Vento/direção: Vento 23,9 nós/32º. Corrente/direção: 0,4m/s 182º.
Processo SEI 02001.017854/2025-15</t>
  </si>
  <si>
    <t>Polo Pargo - Bacia de Campos - Plataforma de PVM II</t>
  </si>
  <si>
    <t>No dia 30/05/2025, próximo às 08h, os barcos de apoio que estavam próximos a plataforma de PVM-2, por conta do evento do dia 28/05 (SISO 2505/000213), avistaram uma nova mancha próxima da plataforma. Os barcos atuaram de forma imediata e dissiparam a mancha rapidamente, em aprox. 30 min. Destaca-se que a formação dessa mancha se trata de água oleosa contida na plataforma referente ao evento supracitado, descarregada no mar. Ressalta-se que o evento do dia 28/05 foi totalmente interrompido, porém, como PVM-2 continua inacessível para realização de limpeza, parte deste óleo contido ainda pode ser pulverizado no mar. A Perenco ressalta que há monitoramento contínuo através das embarcações de apoio ao redor de PVM-2, com verificação visual, radar e drone. Não houve mais mancha ao longo do dia detectada após este evento. O volume de óleo foi de 0,02 m³.</t>
  </si>
  <si>
    <t>A plataforma é desabitada e sem produção. Com o aumento das chuvas e do vento, a descarga se intensificou, no entanto, as embarcações estavam presentes para realizar a dispersão mecânica.
Onda: 2,5m Vento/direção: 21 nós/215º Corrente/direção: 2,1 nós/15º Cálculo aproximado do volume de óleo pelas dimensões da mancha: Aparência %u2013 25% brilhoso, 70% arco-íris e 5% metálico. Área (km²) %u2013 0,5 Volume de total de óleo descartado (m³) %u2013 0,02</t>
  </si>
  <si>
    <t>PLATAFORMA DE VERMELHO-II</t>
  </si>
  <si>
    <t>Água Oleosa</t>
  </si>
  <si>
    <t xml:space="preserve">Santa Rita </t>
  </si>
  <si>
    <t xml:space="preserve"> PB</t>
  </si>
  <si>
    <t>DIESEL COMBUSTIVEL;  ÁLCOOL ETÍLICO</t>
  </si>
  <si>
    <t>20000; 5000</t>
  </si>
  <si>
    <t>Solo; Atmosfera; Flora</t>
  </si>
  <si>
    <t>Rodovia BR 230 km 56 PB</t>
  </si>
  <si>
    <t>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t>
  </si>
  <si>
    <t>Ocorrência com vazamento/derramamento de combustível gasolina e óleo diesel.</t>
  </si>
  <si>
    <t>PetroBahia S/A</t>
  </si>
  <si>
    <t>01125282000892</t>
  </si>
  <si>
    <t>Empresa Privada de Emergência Química  - Central de Emergência 08002977006</t>
  </si>
  <si>
    <t>DIEGO DA SILVA FARIAS SOUZA</t>
  </si>
  <si>
    <t>(81) 98681-4426</t>
  </si>
  <si>
    <t>Empresa privada atuando para minimizar impacto ambiental, bem como Bombeiros monitorando o local com a PRF.
Processo SEI n° 02001.017752/2025-91</t>
  </si>
  <si>
    <t>Lídia Nunes de Castro</t>
  </si>
  <si>
    <t>Superintendência da Polícia Rodoviária Federal na Paraíba - Centro de Comando e Controle Regional</t>
  </si>
  <si>
    <t>Policial Rodoviária Federal</t>
  </si>
  <si>
    <t>c3r.pb@prf.gov.br</t>
  </si>
  <si>
    <t xml:space="preserve">Jataizinho </t>
  </si>
  <si>
    <t>35000</t>
  </si>
  <si>
    <t>Óbitos/feridos; Rio/córrego</t>
  </si>
  <si>
    <t>Comunicado da empresa/responsável; Mídia</t>
  </si>
  <si>
    <t>RODOVIA BR-369/PR, km 120 - PONTE DO RIO COURO DE BOI</t>
  </si>
  <si>
    <t>Rodovia da BR-369, km 120 -Jataizinho/PR - Ponte do Rio Couro de Boi</t>
  </si>
  <si>
    <t>35.000 LITROS GASOLINA C COMUM CLASSE 3 GE II, informados pelas NFE Nº 000.011.679 e NF-e Nº 000.011.680, Referente a ONU 3475.</t>
  </si>
  <si>
    <t>BR-369 NO KM 120 - PONTE AMBOS OS SENTIDOS SOBRE O RIO COURO DE BOI. VÁRIOS DANOS NAS PONTES APÓS UM CARRETA CARREGADA COM APROXIMADAMENTE 35.000 LITROS DE GASOLINA CAI NO LOCAL. DEVIDO AS ALTAS TEMPERATURAS VÁRIAS PARTES DO CONCRETO DA PONTE CAÍRAM DEIXANDO AS ESTRUTURAS DE FERRO AMOSTRA.</t>
  </si>
  <si>
    <t>REDE CIDADE MARCONDES COMERCIO DE COMBUSTIVEIS LTD</t>
  </si>
  <si>
    <t>03045206000126</t>
  </si>
  <si>
    <t>RETIRADA DO VEÍCULO SINISTRADO E RESCALDO DA ÁREA (INFORMAÇÃO REPASSADA PELO ÓRGÃO AMBIENTAL IAT DE CORNÉLIO PROCÓPIO).</t>
  </si>
  <si>
    <t>Contratação da empresa especializada na sucção do material e limpeza do local: AMBIPAR EMERGÊNCIAS AMBIENTAIS.</t>
  </si>
  <si>
    <t>DNIT-DEPARTAMENTO NACIONAL DE INFRAEST DE TRANSPORTES</t>
  </si>
  <si>
    <t>G1 NORTE E NOROESTE</t>
  </si>
  <si>
    <t>licenciamento.cgmab@dnit.gov.br</t>
  </si>
  <si>
    <t>7.0E 5</t>
  </si>
  <si>
    <t>Durante as operações do Guindaste #3, foi observado gotejamento de óleo hidráulico proveniente do conversor de torque. O operador do guindaste interrompeu a operação de içamento para conter o vazamento. Aproximadamente 70 ml de óleo foram identificados no Convés de Perfuração #3, sendo prontamente contidos e limpos com almofadas absorventes. No entanto, estima-se que cerca de 20 ml de óleo hidráulico atingiram o mar. Nenhuma ativação do radar de Pampo foi registrada.</t>
  </si>
  <si>
    <t>Foi realizado monitoramento visual e pelo radar de Pampo.</t>
  </si>
  <si>
    <t>Processo sei nº 02001.018079/2025-15 (Emergência Ambiental: Acidente Ambiental)
Não observou-se mancha de óleo no mar no visual e nem no radar de Pampo.</t>
  </si>
  <si>
    <t>Camamu</t>
  </si>
  <si>
    <t>Campo de Manati - Bacia de Camamu - BA</t>
  </si>
  <si>
    <t>[PLATAFORMA DE MANATI 1 / Poço 7-MNT-3-BAS]: Vazamento de aproximadamente 0,040 m3 de fluido hidráulico base água (HW-525P) na linha submarina de acionamento da PWV-1210203 (válvula Wing) do poço MNT-03.</t>
  </si>
  <si>
    <t>Fluido hidráulico base água (HW-525P): 0,040 m3</t>
  </si>
  <si>
    <t>33000167023667</t>
  </si>
  <si>
    <t>Realizada parada do poço e despressurização da linha de comando. Realizada abertura de ordem de serviço para mobilização de recurso para correção do problema.</t>
  </si>
  <si>
    <t>Processo sei nº 02001.018234/2025-95 (Emergência Ambiental: Acidente Ambiental)
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</si>
  <si>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PETROLEO BRASILEIRO S A PETROBRAS</t>
  </si>
  <si>
    <t xml:space="preserve">Bom Jesus da Penha </t>
  </si>
  <si>
    <t>Oleo diesel;  Óleo hidráulico;  Leite</t>
  </si>
  <si>
    <t>Rodovia BR 265, km 576</t>
  </si>
  <si>
    <t>Segundo informações repassadas ao NEA, no dia 31/05/2025, por volta de 16:45 horas, ocorreu saída de pista de ve[iculo, seguido de sua queda no leito de um córrego não identificado. Em função do ocorrido, houve a queda/derramamento de parte da carga nas águas do referido córrego. Ainda segundo informações repassadas ao NEA ocorreu o derramamento de óleo diesel do tanque de serviço e óleo hidráulico do motor do veículo nas águas do
córrego</t>
  </si>
  <si>
    <t>Perda direcional com queda da carga</t>
  </si>
  <si>
    <t>Representante da Polícia Militar Ambietal</t>
  </si>
  <si>
    <t>Processo sei nº 02001.018224/2025-50 (Emergência Ambiental: Acidente Ambiental)</t>
  </si>
  <si>
    <t xml:space="preserve">Cabedelo </t>
  </si>
  <si>
    <t>500</t>
  </si>
  <si>
    <t>Empresa especializada em atendimento ; Marinha do Brasil; Corpo de Bombeiros; Órgão Estadual ou Municipal de Meio Ambiente; IBAMA</t>
  </si>
  <si>
    <t>Local das obras da Ponte do Futiro (Cabedelo - Lucena)</t>
  </si>
  <si>
    <t>Naufrágio de rebocador atuando nas obras de construção da Ponte do Futuro.</t>
  </si>
  <si>
    <t>Derramamento de óleo diesel armazenado no tanque da embarcação.</t>
  </si>
  <si>
    <t>Derramamento de óleo diesel no estuário do Rio Paraíba.</t>
  </si>
  <si>
    <t>Departamento de Estradas de Rodagem da PB (DER-PB)</t>
  </si>
  <si>
    <t>09122706000109</t>
  </si>
  <si>
    <t>Realizado cerco da embarcação com barreiras de contenção e barreiras absorventes. Embarcação fundeada nas margens.</t>
  </si>
  <si>
    <t xml:space="preserve">Rodrigo Dutra Escariao </t>
  </si>
  <si>
    <t>rodrigo.escariao@ibama.gov.br</t>
  </si>
  <si>
    <t>[PLATAFORMA DE MANATI (PMNT) / Poço 7-MNT-6D-BAS]: Vazamento de aproximadamente 0,040 m³ de fluido hidráulico base água HW-525P na linha submarina de acionamento da DHSV (Downhole Safety Valve) do poço MNT-6.</t>
  </si>
  <si>
    <t>Fluido hidráulico base água HW-525P - 0,040 m3</t>
  </si>
  <si>
    <t>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</si>
  <si>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 xml:space="preserve">Piracanjuba </t>
  </si>
  <si>
    <t>BR 153 GO km 583+700 Piracanjuba Canteiro Central</t>
  </si>
  <si>
    <t>Caminhão tombou no canteiro central da via.</t>
  </si>
  <si>
    <t>Tombamento de caminhão carregado com etanol, derramamento de parte da carga em canteiro central.</t>
  </si>
  <si>
    <t>Derramamento de parte da carga de etanol em solo do canteiro central, na área de domínio da rodovia.</t>
  </si>
  <si>
    <t>TRANSDULLON TRANSPORTES LTDA</t>
  </si>
  <si>
    <t>04973109000166</t>
  </si>
  <si>
    <t>EQUIPE DE OPERAÇÕES DA TRIUNFO CONCEBRA.</t>
  </si>
  <si>
    <t>(62) 99974-0458</t>
  </si>
  <si>
    <t>Processo Ibama nº 02001.018903/2025-29 (Emergência Ambiental: Acidente Ambiental)</t>
  </si>
  <si>
    <t xml:space="preserve">Carmo da Cachoeira </t>
  </si>
  <si>
    <t>Óleo Lubrificante em embalagens fracionadas</t>
  </si>
  <si>
    <t>13.524</t>
  </si>
  <si>
    <t>BR 381 -  Arteris Fernão Dias - KM 720+800 N</t>
  </si>
  <si>
    <t>VAZAMENTO DE ÓLEO LUBRIFICANTE.</t>
  </si>
  <si>
    <t>SEGUNDO INFORMAÇÕES O CAMINHÃO TRAFEGAVA SENTIDO NORTE SOBRE FAIXA DOIS DE ROLAMENTO, QUANDO CONDUTOR ALEGA QUE A CINTA QUE SEGURAVA A CARGA ARREBENTOU E OS GALÕES CAÍRAM PELO ACOSTAMENTO E CANTEIRO CENTRAL. O CAMINHÃO PAROU SOBRE ACOSTAMENTO COMO POSIÇÃO FINAL.</t>
  </si>
  <si>
    <t>DERRAMAMENTO NA CANALETA DE DRENAGEM LATERAL.</t>
  </si>
  <si>
    <t>ALL IND. DE LUBRIFICANTES LTDA</t>
  </si>
  <si>
    <t>07371304000104</t>
  </si>
  <si>
    <t>DE MOMENTO APENAS A CONCESSIONÁRIA QUE ADMINISTRA A RODODVIA QUE ATUOU. FOI PASSADO PARA O NEA E REALIZADO A INDICAÇÃO PARA A AMBIPAR.</t>
  </si>
  <si>
    <t>(19) 99640-0477</t>
  </si>
  <si>
    <t>03/06/2025 21:22:04	PR11 - Canalização / Sinalização         	6 CONES 
03/06/2025 21:22:04	PR04 - Orientação / Informação ao Usuário	        
03/06/2025 22:11:38	PR08 - Escolta                           	        
04/06/2025 01:27:58	PR37 - Feito o registro fotográfico</t>
  </si>
  <si>
    <t>Liberação não controlada de água da bacia de finos localizada ao lado da Pilha de Estéril e Material Lixiviado (PEML). Área da ocorrência: AA-930.</t>
  </si>
  <si>
    <t>Trata-se de efluente de mineração oriundo da bacia de finos (água). Conteúdo vazado do interior de tubulação que conecta a Bacia de Finos da Mina Cachoeira (AA-632) à Planta Química da URA.</t>
  </si>
  <si>
    <t>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t>
  </si>
  <si>
    <t>O material liberado atingiu o Ambiente de Trabalho. A área da situação é classificada como Controlada. Local sem impermeabilização.</t>
  </si>
  <si>
    <t>- Foram realizados procedimentos iniciais de segurança no local, bem como avaliação da situação pelas equipes de Proteção Radiológica e Manutenção;
- Foi aberta válvula próxima à Bacia de Finos para aliviar a pressão e esvaziar a tubulação para dentro da Bacia de Finos;
- Foi realizada uma inspeção da linha para assegurar que não houvesse novo vazamento;
- Foram iniciadas medidas de reparo da tubulação.
- Foram coletadas amostras do efluente e solo para análise.</t>
  </si>
  <si>
    <t>Situação definida como Ocorrência Operacional (índice preliminar).
Documento DASHBOARD - GRADAÇÃO E CLASSIFICAÇÃO DE SITUAÇÕES ANORMAIS DE OPERAÇÃO (SAO) segue anexo a este informe.</t>
  </si>
  <si>
    <t>Adutora FBM - RBU (Fazenda Bálsamo - Rio do Bú); Campo de Fazenda Bálsamo - Bacia do Recôncavo.</t>
  </si>
  <si>
    <t>Vazamento de 0,2 m³ de água para injeção por furo na derivação da adutora FBM-RBU para
FBM-B, atingindo 20 m² de solo permeável.</t>
  </si>
  <si>
    <t>Petróleo Brasileiro S.A Petrobrás</t>
  </si>
  <si>
    <t>Cristiane Meira S Oliveira</t>
  </si>
  <si>
    <t>Parado o duto. Despressurizado o trecho. Acionada equipe de manutenção para reparo</t>
  </si>
  <si>
    <t>Processo sei nº 02001.018587/2025-95 (Emergência Ambiental: Acidente Ambiental)
1- Evento comunicado ao INEMA: protocolo 50469. 2- Volume descarregado: 0,2 m3 de água de
injeção; 3- Área atingida: Solo permeável; 4- Pressão: 100 kgf/cm²; 5- Temperatura: 35 ºC; 6-
Densidade: 1050 kg/m³; 7- Salinidade: 140.000 ppm</t>
  </si>
  <si>
    <t>Fazenda Bálsamo</t>
  </si>
  <si>
    <t xml:space="preserve">Caraúbas </t>
  </si>
  <si>
    <t>Água Produzida fora de especificação;  Substância Oleo</t>
  </si>
  <si>
    <t>0.403; 0.157</t>
  </si>
  <si>
    <t>Linha de produção do Poço 7-LV-65D</t>
  </si>
  <si>
    <t>No dia 03/06/2025, por volta das 11:02h, durante a rotina operacional, o operador do campo
de Livramento identificou um vazamento em trecho da linha de produção do poço 7-LV65D-RN. O volume vazado de 0,56 m³ e não ficou contido por barreira.</t>
  </si>
  <si>
    <t>Corrosão da linha.</t>
  </si>
  <si>
    <t>Realizadas as devidas comunicações internas do ocorrido e acionado caminhão sugador e
equipe de limpeza.</t>
  </si>
  <si>
    <t>Processo sei nº 02001.018472/2025-09 (Emergência Ambiental: Acidente Ambiental)
Não Informado</t>
  </si>
  <si>
    <t xml:space="preserve">Figueirópolis </t>
  </si>
  <si>
    <t xml:space="preserve"> TO</t>
  </si>
  <si>
    <t>Ferrovia Norte Sul - Km 975</t>
  </si>
  <si>
    <t>Rumo Malha Central</t>
  </si>
  <si>
    <t>Rumo Logistica</t>
  </si>
  <si>
    <t>Eliane Carvalhaes P. Monteiro</t>
  </si>
  <si>
    <t>(41) 99695-3211</t>
  </si>
  <si>
    <t>Contenção do incêndio.</t>
  </si>
  <si>
    <t>Processo sei nº 02001.018749/2025-95 (Emergência Ambiental: Acidente Ambiental)
Incêndio iniciado na faixa de domínio da ferrovia norte sul (Rumo) e já controlado.</t>
  </si>
  <si>
    <t>ELIANE.MONTEIRO@RUMOLOG.COM</t>
  </si>
  <si>
    <t>No dia 04/06/2025, por volta das 08:10h, foi constatada uma mancha na plataforma de PVM-2 através dos barcos de apoio que estão próximos à plataforma . Houve atuação imediata na dispersão mecânica e às 13h já não havia mais mancha visível. A formação desta mancha é devido a geração de água oleosa contida que com ação do vento e chuva, é descarregada no mar, relacionada ao evento mencionado acima. Considerando o status da Plataforma de PVM-2 (desabitada e sem produção), a Perenco permanece em contínua atuação para viabilizar o acesso à unidade, ), de modo a garantir a realização da limpeza e correções cabíveis, para evitar a recorrência deste evento.</t>
  </si>
  <si>
    <t>PERENCO PETROLEO E GAS DO BRASIL LTDA</t>
  </si>
  <si>
    <t>Embarcações mobilizadas continuamente no entorno de PVM-2 
Sobrevoo para avaliação da mancha (drone)
Planejamento para realização de limpeza em toda unidade após acesso seguro na plataforma</t>
  </si>
  <si>
    <t>Processo sei nº 02001.018730/2025-49 (Emergência Ambiental: Acidente Ambiental)
Cálculo de óleo pelas dimensões da mancha:
Mancha A
Aparência %u2013 100% brilhoso.
Área (km²) %u2013 0,9
Volume de total de óleo descartado (m³) %u2013 0,01
Mancha B
Aparência %u2013 100% brilhoso.
Área (km²) %u2013 2
Volume de total de óleo descartado (m³) %u2013 0,01
Volume total (m³) %u2013 0,02</t>
  </si>
  <si>
    <t xml:space="preserve">Iturama </t>
  </si>
  <si>
    <t>ÁCIDO 2,2-DICLOROPROPIÔNICO</t>
  </si>
  <si>
    <t>Rodovia MG 426 - Km 16 (Frente Vassoura Torres Restaurante)</t>
  </si>
  <si>
    <t>COMUNICADO DE ACIDENTE AMBIENTAN° Protocolo: 142/2025</t>
  </si>
  <si>
    <t>Segundo Informações repassadas ao NEA, o motorista encostou o veículo ao constatar um furo em um dos IBC's transportados. Houve vazamento de parte do produto sobre o solo. O vazamento foi controlado. Uma empresa de pronto atendimento foi acionada e se deslocou para a realização da limpeza da área. Não há informações de recurso hídrico nas proximidades.</t>
  </si>
  <si>
    <t>Furo no IBC</t>
  </si>
  <si>
    <t>Acionamento empresa especializada. Limpeza do local</t>
  </si>
  <si>
    <t xml:space="preserve">São José do Rio Preto </t>
  </si>
  <si>
    <t>BR-153 KM 50+100 - São José do Rio Preto-SP</t>
  </si>
  <si>
    <t>CARRETA DA EMPRESA GRANELEIRO TRANSPORTE RODOVIÁRIOS LTDA, TRAFEGAVA PELA RODOVIA, QUANDO APRESENTOU UM VAZAMENTO NO TANQUE DE COMBUSTIVEL.</t>
  </si>
  <si>
    <t>CARRETA DA EMPRESA GRANELEIRO TRANSPORTE RODOVIÁRIOS LTDA, TRAFEGAVA PELA RODOVIA QUANDO APRESENTOU VAZAMENTO NO TANQUE.</t>
  </si>
  <si>
    <t>TANQUE DE COMBUSTIVEL DANIFICADO.</t>
  </si>
  <si>
    <t>O PRODUTO ATINGIU O SOLO DA FAIXA DE DOMINIO DA RODOVIA.</t>
  </si>
  <si>
    <t>GRANELEIRO TRANSPORTE RODOVIÁRIO SA</t>
  </si>
  <si>
    <t>CETESB DE SÃO JOSÉ DO RIO PRETO, ACIONADA PELA CONCESSIONÁRIA TRIUNFO.</t>
  </si>
  <si>
    <t>A CONCESSIONÁRIA ACIONOU OS ORGÃOS RESPONSÁVEIS PARA FISCALIZAÇÃO E ACOMPANHAMENTO DAS AÇÕES.</t>
  </si>
  <si>
    <t>TRIUNFO TRANSBRASILIANA</t>
  </si>
  <si>
    <t>GERENTE</t>
  </si>
  <si>
    <t xml:space="preserve">Pedra do Indaiá </t>
  </si>
  <si>
    <t>Rodovia MG 164 no cruzamento com MG 050</t>
  </si>
  <si>
    <t>Segundo informações repassadas ao NEA, ocorreu o tombamento de carreta carregada de cal virgem, ocasionando queda de carga numa área de trevo, sobre o solo, dentro da faixa de domínio</t>
  </si>
  <si>
    <t>Tombamento de carreta carregada de cal virgem.</t>
  </si>
  <si>
    <t>Segundo informações repassadas ao NEA, ocorreu o tombamento de carreta carregada de cal virgem, ocasionando queda de carga numa área de trevo, sobre o solo, dentro da faixa de domínio.</t>
  </si>
  <si>
    <t>Equipe de pronto atendimento foi acionada e se deslocou ao
local para retirada da carga e realização da limpeza</t>
  </si>
  <si>
    <t>Equipe de pronto atendimento foi acionada e se deslocou ao local para retirada da carga e realização da limpeza</t>
  </si>
  <si>
    <t xml:space="preserve">Hugo Leonardo Oliveira Chaves </t>
  </si>
  <si>
    <t>hugo.chaves@ibama.gov.br</t>
  </si>
  <si>
    <t xml:space="preserve">Formiga </t>
  </si>
  <si>
    <t>Carbonato de Cálcio</t>
  </si>
  <si>
    <t>Rodovia BR 354 - Km 492 (sentido crescente)</t>
  </si>
  <si>
    <t>Tombamento de veículo que desceu por uma área de declive, fora da faixa de domínio, com queda da carga transportada.</t>
  </si>
  <si>
    <t>Segundo informações repassadas ao NEA, ocorreu o tombamento de veículo que desceu por uma área de declive, fora da faixa de domínio, com queda da
carga transportada.</t>
  </si>
  <si>
    <t>Tombamento de veículo em área de declive.</t>
  </si>
  <si>
    <t>A transportadora acionou uma empresa de pronto atendimento para retirada do
produto e limpeza da área.</t>
  </si>
  <si>
    <t>A transportadora acionou um empresa de pronto atendimento para retirada do
produto e limpeza da área.</t>
  </si>
  <si>
    <t xml:space="preserve">Três Marias </t>
  </si>
  <si>
    <t>Rodovia BR 040 - Km 321 + 641 metros (norte)</t>
  </si>
  <si>
    <t>Tombamento de um semirreboque (tanque) que se soltou do cavalo mecânico de um veículo bitrem sobre a pista de rolamento.</t>
  </si>
  <si>
    <t>Segundo informações repassadas ao NEA, ocorreu o tombamento de um semirreboque (tanque) que se soltou do cavalo mecânico de um veículo bitrem sobre a pista de rolamento, seguido de incêndio da carga.</t>
  </si>
  <si>
    <t>O Corpo de Bombeiros foi acionado para combate ao fogo.</t>
  </si>
  <si>
    <t>COMUNICADO DE ACIDENTE AMBIENTAL
N° Protocolo: 145/2025</t>
  </si>
  <si>
    <t xml:space="preserve">Morrinhos </t>
  </si>
  <si>
    <t>59000</t>
  </si>
  <si>
    <t>BR  153 GO, KM  605+100, NORTE, MORRINHOS</t>
  </si>
  <si>
    <t>Segundo relatos coletados no local, ambos veículos seguiam em sentido norte em faixa 01, devido o local se tratar de um aclive veiculo2 (DAF 530) seguiu em velocidade reduzida ,veiculo01( SCANIA 400),não observou a distancia de segurança onde colidiu na traseira do mesmo. parando ambos entre faixas 01 e 02</t>
  </si>
  <si>
    <t>DOURADO LOGISTICA TRANSPORTES</t>
  </si>
  <si>
    <t>08733556000107</t>
  </si>
  <si>
    <t>EQUIPE OPERACIONAL DA TRIUNFO CONCEBRA</t>
  </si>
  <si>
    <t xml:space="preserve">Lavras </t>
  </si>
  <si>
    <t>RESÍDUO PERIGOSO, SÓLIDO, N.E.;  RESÍDUO PERIGOSO, LÍQUIDO, N.E.</t>
  </si>
  <si>
    <t>: Rodovia BR 365 - Km 362</t>
  </si>
  <si>
    <t>Segundo informações repassadas ao NEA, ocorreu o tombamento de carreta carregada com resíduos industriais, com queda de parte da carga transportada sobre o solo, dentro da faixa de domínio</t>
  </si>
  <si>
    <t>Bruna - Representante da Silcon Ambiental (embarcador)</t>
  </si>
  <si>
    <t>Equipe de pronto atendimento foi acionada e se deslocou ao local para retirada da carga e realização da limpeza. Há informações de recurso hídrico nas proximidade</t>
  </si>
  <si>
    <t>Processo sei nº 02001.019286/2025-89 (Emergência Ambiental: Acidente Ambiental)</t>
  </si>
  <si>
    <t>Campo de Mero, Bacia de Campos</t>
  </si>
  <si>
    <t>Deep Star</t>
  </si>
  <si>
    <t>Durante etapa de pressurização do teste hidrostático do poço 8-MRO-14, foi observado escape de 100 ml de fluido hidráulico do ROV (veículo de operação remota) para o mar.</t>
  </si>
  <si>
    <t>mar territorial</t>
  </si>
  <si>
    <t>- A atividade foi imediatamente interrompida; - Recolhimento do ROV para avaliação.</t>
  </si>
  <si>
    <t>Volume: 0,0001 m3 Área atingida: Mar territorial Nome comercial: castrol - Hyspin AWS 32 Composição química: Mistura. Destilados (petróleo), parafínicos pesados desparafinados com solvente; Classe ONU/IMDG: Não regulado Comunicado pelo CAEME SUB/IPSUB-DP-3638.</t>
  </si>
  <si>
    <t xml:space="preserve">Paraopeba </t>
  </si>
  <si>
    <t>Rodovia BR 040, Km 446 (trevo para Paraopeba)</t>
  </si>
  <si>
    <t>Segundo informações repassadas ao NEA, ocorreu o tombamento de carreta carregada de carvão vegetal, ocasionando queda de carga sobre o canteiro lateral da via</t>
  </si>
  <si>
    <t>Silvério - representante da empresa</t>
  </si>
  <si>
    <t>. Equipe de pronto atendimento foi contratada pela transportadora e irá ao local para realização da limpeza.</t>
  </si>
  <si>
    <t>Processo sei nº 02001.019310/2025-80 (Emergência Ambiental: Acidente Ambiental)</t>
  </si>
  <si>
    <t>0.00213</t>
  </si>
  <si>
    <t>Campo de Marlim Sul</t>
  </si>
  <si>
    <t>Sonda Ocean Courage, operando no poço 9-MLS-70D-RJS.</t>
  </si>
  <si>
    <t>Durante a montagem do anel tensionador, ao efetuar o acionamento hidráulico do pistão de abertura do anel, ocorreu rompimento de uma das mangueiras de instrumentação do anel tensionador, vindo a vazar 0,00213 m³ de fluido hidráulico para o mar. Descarga paralisada.</t>
  </si>
  <si>
    <t>Rompimento de mangueira de hidráulica.</t>
  </si>
  <si>
    <t>Interrompido o acionamento do pistão de abertura do anel tensionador e drenada a pressão da linha hidráulica da instrumentação até substituição da mangueira rompida e inspeção do restante das mangueiras de instrumentação do anel tensionador.</t>
  </si>
  <si>
    <t>[1] Volume descarregado: 0,00213 m3, estimado com base no volume da mangueira rompida (ID: 0,49 pol; comprimento: 17,5 m; volume: 0,00213 m³). [2] Área atingida: mar. [3] Nome comercial e/ou nomenclatura química da substância: Mobil DTE 10 Excel 68. [4] Composição química da substância: óleo básico e aditivos, conforme FISPQ anexa. [5] Descrição da classificação e subclasse ONU ou IMDG da substância, caso aplicável: não regulamentado como produto perigoso.</t>
  </si>
  <si>
    <t>65</t>
  </si>
  <si>
    <t>BR 381 -  Arteris Fernão Dias - KM 872+865 N</t>
  </si>
  <si>
    <t>SEGUNDO INFORMAÇÕES, A CARRETA SCANIA/440 TRAFEGAVA SENTIDO NORTE SOBRE FAIXA 3 QUANDO CHOCOU NA CARRETA VOLVO/540, QUE ESTAVA COM PANE SOBRE FAIXA 3, NA SEQUENCIA AS CARRETAS FORAM TOMADAS PELAS CHAMAS. AMBAS PERMANECERAM SOBRE FAIXAS 2 E 3 COMO POSIÇÃO FINAL.</t>
  </si>
  <si>
    <t>BOMBEIROS INFORMARAM QUE NÃO HOUVE VAZAMENTO DA GASOLINA, QUE NO CHOQUE AMBAS AS CARRETAS INCENDIARAM.</t>
  </si>
  <si>
    <t>REDE PETRO</t>
  </si>
  <si>
    <t>03980754000577</t>
  </si>
  <si>
    <t>BOMBEIROS DE POUSO ALEGRE/MG
SARGENTOS VILELA E LAURO</t>
  </si>
  <si>
    <t>BOMBEIRO DE POUSO ALEGRE</t>
  </si>
  <si>
    <t>(35) 98471-0084</t>
  </si>
  <si>
    <t>10/06/2025 23:36:17	PR12 - Sinalização final de fila         	T04/WAGNER                             
11/06/2025 00:03:39	PR04 - Orientação / Informação ao Usuário	                                       
11/06/2025 00:03:40	PR11 - Canalização / Sinalização         	10 CONES                               
11/06/2025 01:17:47	PR34 - Flagrante não visualizado via CFTV	                                       
11/06/2025 01:17:48	PR10 - Evento acompanhado pelo CFTV      	CFTV112                                
11/06/2025 03:20:13	PR37 - Feito o registro fotográfico      	                                       
11/06/2025 05:57:52	PR16 - Acionamento de Polícia            	                                       
11/06/2025 16:27:12	PR12 - Sinalização final de fila         	SEGUNDO TURNO - T04 (KM 888 NORTE)/CP02
12/06/2025 15:03:27	PR12 - Sinalização final de fila         	AD02 - KM 894. / AC04 - KM 879.</t>
  </si>
  <si>
    <t>ARTERIS FERNAO DIAS</t>
  </si>
  <si>
    <t>Embarcação AKER WAYFARER, atuando no poço 8-MLS-71HPA-RJS.</t>
  </si>
  <si>
    <t>Durante tentativa de destravamento do conector da árvore de natal do poço, foi observado consumo de 5 litros de fluido hidráulico base água após a pressurização da linha para destravamento, mas sem qualquer movimento do indicador de destravamento. Imediatamente foi visualizado fluido hidráulico saindo da interface entre a TRT e a ANM. Descarga paralisada.</t>
  </si>
  <si>
    <t>Em investigação. Será avaliada possível falha na vedação da interface da TRT com a ANM.</t>
  </si>
  <si>
    <t>Paralisada a pressurização da função de destravamento primário. Pressurizada a função de destravamento secundário, sendo efetivo para o destravamento da ANM.</t>
  </si>
  <si>
    <t>[1] Volume descarregado: 0,005 m3. O volume vazado foi calculado com a leitura de variação de nível do tanque. [2] Área atingida: mar. [3] Nome comercial e/ou nomenclatura química da substância: Oceanic HW 443. [4] Composição química da substância: etilenoglicol (32-48%), ácido arilsulfonamidocarboxílico (4-6%), dietanolamina (0,16-0,24%), conforme FISPQ anexa. [5] Descrição da classificação e subclasse ONU ou IMDG da substância, caso aplicável: não regulamentado como produto perigoso.</t>
  </si>
  <si>
    <t>65000</t>
  </si>
  <si>
    <t>RODOVIA BR-381, km 872,865 norte</t>
  </si>
  <si>
    <t>Carreta vazia trafegava sentido norte quando chocou com carreta bitrem com carga de 65 mil litros de gasolina.</t>
  </si>
  <si>
    <t>Conforme relatado ao NEA, carreta vazia trafegava sentido norte quando se chocou com carreta bitrem com carga de 65 mil litros de gasolina. Na sequencia as carretas foram tomadas pelas chamas.</t>
  </si>
  <si>
    <t>Carreta vazia trafegava sentido norte quando se chocou com carreta bitrem com carga de 65 mil litros de gasolina.</t>
  </si>
  <si>
    <t>Polícia Rodoviária Federal - PRF</t>
  </si>
  <si>
    <t>Interdição total no nentido norte da rodovia.</t>
  </si>
  <si>
    <t>COMUNICADO DE ACIDENTE AMBIENTAL
N° Protocolo: 148/2025</t>
  </si>
  <si>
    <t xml:space="preserve">Presidente Figueiredo </t>
  </si>
  <si>
    <t>Solo; Flora; Unidade de Conservação Federal</t>
  </si>
  <si>
    <t>BR-174/AM, Km 1132,42</t>
  </si>
  <si>
    <t>Acidente Rodoviário com tombamento de carreta que transportava gasolina e provocou incêndio no local.</t>
  </si>
  <si>
    <t>REAÇÃO TARDIA OU INEFICIENTE DO CONDUTOR, CONFORME LAUDO PERICIAL DA PRF.</t>
  </si>
  <si>
    <t>UC FEDERAL %u2013 TERRA INDÍGENA WAIMIRI-ATROARI</t>
  </si>
  <si>
    <t>CIDADE TRANSPORTES LTDA/ WALLACE MENEZES DA SILVA</t>
  </si>
  <si>
    <t>06151511000190</t>
  </si>
  <si>
    <t>EMPRESAS REPRESENTANDO O DNIT %u2013 SUPERVISORA E EXECUTORA DE OBRAS E SEMMAS DE PRESIDENTE FIGUEIREDO</t>
  </si>
  <si>
    <t>SUB-TEN GUIMARÃES (CORPO DE BOMBEIROS)</t>
  </si>
  <si>
    <t>CONTROLE DE TRÁFEGO E DO INCÊNDIO</t>
  </si>
  <si>
    <t>: FOI INFORMADO NO LOCAL DO ACIDENTE QUE A EMPRESA RESPONÁVEL, CONTRATOU UMA EMPRESA AMBIENTAL PRA FAZER O CONTROLE AMBIENTAL DO ACIDENTE, E POSTERIOR APRESENTAÇÃO DO RELATÓRIO, PROVIDENCIARIA A RECUPERAÇÃO AMBIENTAL DO LOCAL.</t>
  </si>
  <si>
    <t>JONAS MARVIM SILVA DE CARVALHO</t>
  </si>
  <si>
    <t>DNIT/ STE - SERVIÇOS TÉCNICOS DE ENGENHARIA (SUPERVISORA DE OBRAS</t>
  </si>
  <si>
    <t>0.031</t>
  </si>
  <si>
    <t>P-67, Campo de Tupi, Bacia de Santos.</t>
  </si>
  <si>
    <t>Parada emergencial da planta de processo por atuação espúria do sistema de detecção de chama do riser balcony Zona D. Em operação normal ocorreu parada do compressor de CO2, seguido de parada dos compressores principais. A queima de gás no flare ocasionou sensibilização simultânea dos detectores UST-N1-101D-001 e UST-N1-101D-002. A velocidade média do vento no momento era de 20 nós e com direção sudoeste. Posteriormente, em função do ESD, foi constatada descarga menor de óleo através do extravaso do tanque de água de diluição devido passagem reversa pela linha que conecta este tanque ao vaso de tratamento de óleo. Como esperado, o ESD desligou a bomba do sistema de diluição, mas ocorreu passagem reversa por uma válvula de retenção e uma SDV. Este sistema foi isolado para manutenção corretiva. [Letra O)]</t>
  </si>
  <si>
    <t>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t>
  </si>
  <si>
    <t>Realizada a mobilização do pessoal para pontos de encontro. Confirmada normalização do sinal dos sensores. Realizada verificação local sem indícios de fogo ou outros desvios. Mobilizada embarcação Marlim Yare para realização da dispersão mecânica. Após verificação e garantia das condições de segurança da unidade, e normalização dos parâmetros operacionais, foram iniciados os procedimentos de partida da unidade com retorno da produção em 12/06/2025 às 16h45. No dia 13/06, após realização do sobrevoo de monitoramento na área e não sendo avistada feição oleosa, os recursos foram desmobilizados.
Atualização do Siema 12/09, de acordo com Relatório de atendimento a incidente de poluição por óleo (24636748)
Após identificação da mancha de óleo pela aeronave Poseidon 2, foi realizada a comunicação à célula CAE. Houve um indicativo de que óleo seria provenienteda P-67 pela direção da corrente marinha.
A célula CAE enviou a embarcação Marlim Yare para realização da dispersão mecânica, sendo es</t>
  </si>
  <si>
    <t>Processo nº 02001.019639/2025-41
Volume estimado na queima: 23.000 m3. Volume do óleo vazado estimado a partir dos aspectos visuais da Feição Oleosa, conforme protocolo de Bonn.
Atualização do Siema 12/09, de acordo com Relatório de atendimento a incidente de poluição por óleo (24636748):
Análise Crítica: Necessidade de mais eficácia no diagnóstico de mau funcionamento das SDVs, reavaliação dos planos de manutenção e verificação da robustez dos projetos de sistemas que
possam causar retorno de óleo para o meio ambiente.</t>
  </si>
  <si>
    <t>COTURSMS</t>
  </si>
  <si>
    <t>P-67</t>
  </si>
  <si>
    <t>0.231</t>
  </si>
  <si>
    <t>Locação do poço 7-CP-361-SE, Carmópolis-SE</t>
  </si>
  <si>
    <t>No dia 12/06/2025 às 15:20h, durante ronda de rotina operacional, foi identificada perda de contenção primária significante/descarga significante de óleo de 0,24 m³ devido a alinhamento incorreto para antiga linha de produção do CP-361 que estava desconectada do poço e fora de operação. Após constatação do incidente, a linha foi fechada na Estação, para cessar a descarga. Não atingiu corpo hídrico. BSW = 96,36 %. Área da descarga = 80 m²; lâmina = 0,003 m. Volume = 80 m² x 0,003 m = 0,24 m³
1. Óleo 0,009
2 Água Produzida fora de especificação 0,231</t>
  </si>
  <si>
    <t>Não atingiu corpo hídrico</t>
  </si>
  <si>
    <t>TIAGO OLIVEIRA LIMA</t>
  </si>
  <si>
    <t>71988767168</t>
  </si>
  <si>
    <t>Processo sei nº 02001.019634/2025-18 (Emergência Ambiental: Acidente Ambiental)
Limpeza da locação em fase de conclusão.</t>
  </si>
  <si>
    <t>Embarcação Island Intervention, Campo  e Bacalhau</t>
  </si>
  <si>
    <t>Vazamento de 30 litros de fluido hidraulico do thruster da embarcação</t>
  </si>
  <si>
    <t>Foi recebido um alarme de baixo nivel do tanque de gravidade do swing down thruster (SDT) dianteiro.
Thruster indisponível para uso e 8 galões de oleo hidraulico foi derramado.
Thurster foi desligado e perda de oleo cessada</t>
  </si>
  <si>
    <t>águas ulyta-profundas do Campo de Bacalhau, Bacia de Santos</t>
  </si>
  <si>
    <t>Devido ao pequeno volume vazado (30 litros), nao foi necessaria a intervenção de entidade  especializada</t>
  </si>
  <si>
    <t>O thruster foid esligado e o vazamento cessado</t>
  </si>
  <si>
    <t>Nao aplicavel</t>
  </si>
  <si>
    <t xml:space="preserve">Engenheiro Navarro </t>
  </si>
  <si>
    <t>RODOVIA BR-135, km 434 - norte</t>
  </si>
  <si>
    <t>Conforme relatado ao NEA, veículo com carga de 30 toneldas de carvão sacaria se acidentou ocasionando derramamento da carga.</t>
  </si>
  <si>
    <t>Derramamento do carga</t>
  </si>
  <si>
    <t>ECO 135</t>
  </si>
  <si>
    <t>ECO</t>
  </si>
  <si>
    <t>Foram acionados
recursos para transbordo para o dia seguinte pela manhã.</t>
  </si>
  <si>
    <t>Processos sei nº 02001.019876/2025-10 (Emergência Ambiental: Acidente Ambiental)</t>
  </si>
  <si>
    <t>Estrada Paulo Fonteles, KM 80, Zona Rural, Parauapebas - PA</t>
  </si>
  <si>
    <t>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t>
  </si>
  <si>
    <t>Ocorrência de acidente rodoviário no KM 80 na data 13/06/2025, com tombamento do caminhão informado no item 3. Durante o ocorrido, houve desprendimento da carga de garrafinhas plásticas de água mineral no local do tombamento.</t>
  </si>
  <si>
    <t>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t>
  </si>
  <si>
    <t>O local de tombamento do caminhão foi às margens da estrada Paulo Fonteles (trecho entre a Portaria de N1 x Complexo Minerador Salobo), apresentando traços de vegetação característica de borda, sendo caracterizada como secundária arbustiva, composta por espécies que se desenvolveram em áreas alteradas.</t>
  </si>
  <si>
    <t>Salobo Metais S.A.</t>
  </si>
  <si>
    <t>33931478000275</t>
  </si>
  <si>
    <t>As empresas Vale S.A e Ômega realizaram os primeiros socorros aos 3 ocupantes do veículo, encaminhando-os para a medicina do empreendimento, bem como realizaram o acompanhamento da retirada do veículo do local e demais procedimentos necessários realizados.</t>
  </si>
  <si>
    <t>Guilherme Barbosa</t>
  </si>
  <si>
    <t>(94) 99149-6564</t>
  </si>
  <si>
    <t>Após a identificação do evento, as primeiras ações de resposta foram realizadas e encontra-se descritas 
a seguir: 
%u2022 Acionamento do CECOM para realização dos primeiros socorros aos 3 ocupantes do veículo, 
e encaminhamento à medicina para avaliação dos envolvidos;
%u2022 Interdição e avaliação da área; 
%u2022 Comunicado do acidente ao chefe do NGI ICMBio Carajás, realizado através de aplicativo de 
mensagem, na data de 13/06/2024, às 16:36.
No dia 16//09/2025 iniciaram-se as avaliações para remoção do veículo do local. Em 17/06/25 iniciaram-se os trabalhos de remoção veículo, a partir da retirada da vegetação caracterizada como secundária arbustiva, com traços de vegetação de borda de estrada. A vegetação era composta por espécies que se desenvolveram em áreas alteradas, apresentando DAP inferior à 10 cm. Na sequência da retirada da vegetação foi realizada a remoção do caminhão do local do acidente, onde durante a atividade ocorreu o vazamento de 8 litros de óleo do motor do veículo, que imediatamente foi recolhido pela equipe de emergência presente no local e enviado para destinação final. Além disso, o recolhimento dos resíduos de garrafinha plástica da área já foram finalizados na data de 22/06/2025, e semeio manual de mix de sementes para recomposição da área está previsto para realização no mês de julho.
O comunicado via SIEMA do acidente rodoviário segue aqui registrado por solicitação do ICMBio, gestor da Flona Tapirapé Aquiri.</t>
  </si>
  <si>
    <t>SALOBO METAIS S.A</t>
  </si>
  <si>
    <t>*</t>
  </si>
  <si>
    <t>Gerente de Licenciamento Ambiental</t>
  </si>
  <si>
    <t>sergio.melo@vale.com</t>
  </si>
  <si>
    <t>0.32</t>
  </si>
  <si>
    <t>Linha tronco do Satélite 04 do Campo Rio do Bú, Bacia do Recôncavo Baiano.</t>
  </si>
  <si>
    <t>Nome da Embarcação/Instalação: RIO DO BU</t>
  </si>
  <si>
    <t>Vazamento de 0,320 m³ de emulsão oleosa por furo na linha tronco do satélite 04 do campo terrestre, atingindo 25 m² de solo compactado no entorno.</t>
  </si>
  <si>
    <t>25 m² de solo compactado no entorno.</t>
  </si>
  <si>
    <t>Isolado e despressurizado o trecho. Acionadas equipes de manutenção e de limpeza.</t>
  </si>
  <si>
    <t>XIV - Outras informações julgadas úteis
BSW: 98%. Descarga paralisada.</t>
  </si>
  <si>
    <t>0.000263</t>
  </si>
  <si>
    <t>Bacia de Campo.</t>
  </si>
  <si>
    <t>Embarcação Skandi Niterói, Campo de Marlim, Bacia de Campo.</t>
  </si>
  <si>
    <t>Durante atividade de substituição de estojos da conexão de um duto, ocorreu vazamento de 0,000263 m³ de fluido hidráulico (Shell Tellus S2 V 32 ) para o meio ambiente a partir do braço de 7 funções do veículo remoto de operação (ROV).</t>
  </si>
  <si>
    <t>Afrouxamento de parafuso interno no braço de sete funções do ROV.</t>
  </si>
  <si>
    <t>Fechamento imediato do circuito hidráulico para estancar o vazamento subsea. Retorno do ROV BE ao Convés. Avaliação preliminar da falha no convés.</t>
  </si>
  <si>
    <t>[1] Volume descarregado: 0,000263m³. Volume estimado a partir da diferença de volume no circuito hidráulico antes e depois do escape; [2] Nome comercial do produto: Shell Tellus S2 V 32; [3] Composição química: Óleo mineral altamente refinado. Ver FISPQ; [4] Classificação ONU ou IMDG: Não regulado; [5] Ambiente atingido: Mar.</t>
  </si>
  <si>
    <t>Petrobras / Serviços Submarinos.</t>
  </si>
  <si>
    <t xml:space="preserve">Araporã </t>
  </si>
  <si>
    <t>HIDRÓXIDO DE SÓDIO, SOLUÇÃO</t>
  </si>
  <si>
    <t>36400</t>
  </si>
  <si>
    <t>BR-153 MG, KM 12+800, Norte, Araporã-MG</t>
  </si>
  <si>
    <t>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t>
  </si>
  <si>
    <t>Após tombamento do veículo a carreta danificou-se e ocorreu o derramamento da carga</t>
  </si>
  <si>
    <t>Derramamento de parte da carga na área de domínio da rodovia, sentido norte.
Motorista preso nas ferragens, foi retirado e levado ao hospital São Marcos</t>
  </si>
  <si>
    <t>VIA CAMPOS TRANSPORTES EIRELLI</t>
  </si>
  <si>
    <t>Equipe de operações da Triunfo Concebra</t>
  </si>
  <si>
    <t>MARLON (AMBIPAR)</t>
  </si>
  <si>
    <t>(19) 99759-1899</t>
  </si>
  <si>
    <t>Processo SEI 02001.019748/2025-68.</t>
  </si>
  <si>
    <t xml:space="preserve">Santo Antônio do Monte </t>
  </si>
  <si>
    <t>km 683+342</t>
  </si>
  <si>
    <t>Em 15/06/2025 às 20:40 no Corredor Centro Leste da Ferrovia Centro Atlântica, no município de Santo Antônio do Monte/MG, a composição J600 entre ESA %u2013 EFB no km 683+342, tombou cinco vagões do bloco C na calda do trem. Vagões carregados com soja.</t>
  </si>
  <si>
    <t>Foi identificado vazamento de carga.</t>
  </si>
  <si>
    <t>Equipe de atendimento FCA atuando no local</t>
  </si>
  <si>
    <t>Weliton Alves</t>
  </si>
  <si>
    <t>Curso d'água mais próximo esta a cerca de 115 metros do local.
O local, conforme mapa em anexo, está em zona rural.
Processo SEI nº 02001.019809/2025-97</t>
  </si>
  <si>
    <t>0.19</t>
  </si>
  <si>
    <t>Campo de Marlim - Bacia de Campos</t>
  </si>
  <si>
    <t>[FPSO ANITA GARIBALDI (FPSO AGA) / Poço 8-MRL-181D-RJS]: Durante a pressurização da função "abre M1" pela plataforma, foi verificado escape de aproximadamente 0,19 m3 de fluido hidráulico base água (Transaqua DW) próximo ao corpo central da ANM (árvore de natal molhada).</t>
  </si>
  <si>
    <t>Fluido hidráulico base água (Transaqua DW): 0,19 m3</t>
  </si>
  <si>
    <t>Realizada despressurização da linha de controle da válvula M1 cessando a descarga.</t>
  </si>
  <si>
    <t>- Não foi possível verificar o local exato devido a presença de vida marinha no conjunto ANM.
 - Volume estimado através da diferença de volume no circuito hidráulico antes e depois do escape. 
- Descarga de 0,19 m3 de fluido hidráulico base água para o mar. 
- Nome comercial: Transaqua DW. 
- Composição química: Mistura. Água, Etilenoglicol, Etanodiol, Aditivos específicos patenteados. 
- ONU/IMDG: Não regulado.
Processo SEI 02001.019850/2025-63</t>
  </si>
  <si>
    <t>Atmosfera; Atmosfera</t>
  </si>
  <si>
    <t>Rua Felipe dos Santos, 451, Lourdes (Praça Marília de Dirceu)</t>
  </si>
  <si>
    <t>Vazamento de Gás</t>
  </si>
  <si>
    <t>Conforme informado ao NEA, ocorreu vazamento de gás ocasionado por rompimento do medidor de gás por escavadeira em uma obra de demolição. A válvula de passeio estava obstruída por entulho e houve necessidade do fechamento do gasoduto na rua.</t>
  </si>
  <si>
    <t>Escavadeira</t>
  </si>
  <si>
    <t>As 10:36 horas foi concluído o reparo e retomado o fornecimento de gás</t>
  </si>
  <si>
    <t>Processo sei nº 02001.020533/2025-90 (Emergência Ambiental: Acidente Ambiental)</t>
  </si>
  <si>
    <t>LT Jardim Petrópolis IIB, s/n CEP 57062-310, Petrópolis Maceió - AL - Poço TM 33</t>
  </si>
  <si>
    <t>As 17h do dia 17/06/2025 o fluxo do poço foi desviado para o TQ101 com objetivo de testar o poço xx na estação. No dia seguinte, ao realizar monitoramento de campo para verificar o nível do tanque foi identificado vazamento pelo flange que se conecta a válvula
de saída do TQ101.</t>
  </si>
  <si>
    <t>Possível causa: falha na vedação entre flange e válvula.</t>
  </si>
  <si>
    <t>PETROSYNERGY LTDA</t>
  </si>
  <si>
    <t>DANIELLY DA SILVA SANTOS</t>
  </si>
  <si>
    <t>8233322024</t>
  </si>
  <si>
    <t>O operador parou o poço e acionou a supervisão logo após a identificação do vazamento, a
supervisão acionou a equipe de limpeza de foi ao local realizar a limpeza.</t>
  </si>
  <si>
    <t>Processo sei nº 02001.020237/2025-99 (Emergência Ambiental: Acidente Ambiental)
Não Informado</t>
  </si>
  <si>
    <t>1.298</t>
  </si>
  <si>
    <t>Linha de produção do 7-CAM-1099-RN</t>
  </si>
  <si>
    <t>corrosão</t>
  </si>
  <si>
    <t>Durante rotina operacional, o operador da estação de Alto da Pedra "E" identificou uma descarga de emulsão oleosa na linha de produção do 7-CAM-1099-RN.O volume da descarga atingiu o solo.</t>
  </si>
  <si>
    <t>Acionado o plano de emergência
- Bloquei da descarga; - Solicitação de serviço para substituição de trecho; - Solicitado serviço para TH da linha; - Solicitado serviço de limpeza industrial.</t>
  </si>
  <si>
    <t>ARGÔNIO, LÍQUIDO REFRIGERADO</t>
  </si>
  <si>
    <t>Rodovia BR 381, km 767 - Norte</t>
  </si>
  <si>
    <t>Conforme informado ao NEA, ocorreu tombamento com veículo transportando produto perigoso, sem vazamento de produto, com veículo permanecendo tombado com rodagem voltada para rodovia.
 Não houve vazamento de óleos do veículo e o tráfego ficou sendo realizado pela pista de acesso até liberação total da rodovia.</t>
  </si>
  <si>
    <t>Tombamanto</t>
  </si>
  <si>
    <t>Equipe PRF, Corpo de Bombeiros e Concessionária Arteris no local.</t>
  </si>
  <si>
    <t>CCO Arteris - Fernão Dias</t>
  </si>
  <si>
    <t>Processo sei nº 02001.020581/2025-88 (Emergência Ambiental: Acidente Ambiental)</t>
  </si>
  <si>
    <t>RODOVIA BR 153, KM 46</t>
  </si>
  <si>
    <t>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t>
  </si>
  <si>
    <t>DERRAME DE ETANOL HIDRATADO
Concessionária: Ao tombar, houve derramamento  de carga na rodovia em área de domínio.</t>
  </si>
  <si>
    <t>TOMBAMENTO NA CURVA
Concessionária informa: Condutor, carregado com 59 mil litros de Etanol, trafegava pela BR 153 - MG no KM 46+500 sentido Sul, quando perdeu controle do veículo em uma curva acentuada em declive vindo tombar na segunda faixa com as rodas do lado direito ao solo, sendo sua posição final. Foi necessário interdição total da pista no sentido sul devido derramamento da carga e grande risco de incêndio.</t>
  </si>
  <si>
    <t>Concessionária informa: Derramamento de parte da carga na área de domínio da rodovia, sentido sul.</t>
  </si>
  <si>
    <t>TRANSPORTES TRANSVIDAL S.A</t>
  </si>
  <si>
    <t>05220925001800</t>
  </si>
  <si>
    <t>ACIONADO NEA - MINAS GERAIS
Concessionária informa: Equipe de operações da Triunfo Concebra</t>
  </si>
  <si>
    <t>THIAGO SOUZA</t>
  </si>
  <si>
    <t>(47) 99673-9970</t>
  </si>
  <si>
    <t>Processo SEI 02001.020162/2025-46</t>
  </si>
  <si>
    <t>TRANSVIDAL</t>
  </si>
  <si>
    <t>COMERCIAL</t>
  </si>
  <si>
    <t>certificacao@transvidal.com.br</t>
  </si>
  <si>
    <t xml:space="preserve">Padre Bernardo </t>
  </si>
  <si>
    <t>Resíduo solido urbano</t>
  </si>
  <si>
    <t>quadra 1 chacara 70</t>
  </si>
  <si>
    <t>Deslizamento de aterro sanitário</t>
  </si>
  <si>
    <t>ouro verde construções e incorporações ltda</t>
  </si>
  <si>
    <t>06166459000227</t>
  </si>
  <si>
    <t>FOI INICIADO O PLANO DE CONTINGENCIA E EMERGENCIA, E JA CONTRATAMOS UMA EMPRESA ESPECIALIZADA PARA TRATAR O LOCAL</t>
  </si>
  <si>
    <t>FELIPE COSTA DE OLIVEIRA</t>
  </si>
  <si>
    <t>(61) 99199-3026</t>
  </si>
  <si>
    <t>Processo sei nº 02001.020233/2025-19 (Emergência Ambiental: Acidente Ambiental)</t>
  </si>
  <si>
    <t>OURO VERDE CONSTRUÇÕES E INCORPORAÇÕES LTDA</t>
  </si>
  <si>
    <t>SOCIO</t>
  </si>
  <si>
    <t>ruralplan@hotmail.com</t>
  </si>
  <si>
    <t xml:space="preserve">Pedro Gomes </t>
  </si>
  <si>
    <t>Rodovia BR-163/MS na altura do km 821+900 (Município de Pedro Gomes)</t>
  </si>
  <si>
    <t>Acidente com usuário da Rodovia envolvendo um carro, uma carreta (transportando um implemento agrícola) e um bitrem que transportava ração, ocorrido na BR-163/MS, altura do km 821+900, no município de Pedro Gomes.</t>
  </si>
  <si>
    <t>Diesel - Houve derramamento de diesel do tanque do bitrem no Córrego Gauchão.</t>
  </si>
  <si>
    <t>Provável causa seria uma ultrapassagem mal sucedida.</t>
  </si>
  <si>
    <t>Vítimas - 3 pessoas (1 ilesa, 1 moderada e 1 grave)
Derramamento de Diesel - Córrego</t>
  </si>
  <si>
    <t>Cleber Perisatto</t>
  </si>
  <si>
    <t>04027945913</t>
  </si>
  <si>
    <t>Acidente com usuário da rodovia envolvendo um carro, uma carreta transportando implemento agrícola e um bitrem transportando ração, ocorrido na BR-163/MS, na altura do km 821+900, no município de Pedro Gomes/MS. Houve o tombamento do bitrem onde ocasionou o vazamento do combustível (diesel) do tanque no córrego Gauchão (informações preliminares). Causa provável do acidente ultrapassagem mal sucedida.</t>
  </si>
  <si>
    <t>martha.mattos@motiva.com.br</t>
  </si>
  <si>
    <t xml:space="preserve">Natal </t>
  </si>
  <si>
    <t>Natal - RN</t>
  </si>
  <si>
    <t>Naufrágio de embarcação, há 2 milhas náuticas do Porto de Natal. A embarcação transportava 8 contentores IBC, com 250 litros, cada, de Manta Asfáltica.</t>
  </si>
  <si>
    <t>Caso fortuito - fortuna do mar. A embarcação necessitou de reboque, após alagamento de compartimento. Durante a operação de reboque, face às condições climáticas, ocorreu o naufrágio da embarcação.</t>
  </si>
  <si>
    <t>Os contentores IBC chegaram à Praia e foram recolhidos por empresa especializada em combate e prevenção de danos ambientais.</t>
  </si>
  <si>
    <t>NORONHA TRANSPORTE E EMPREENDIMENTOS LTDA</t>
  </si>
  <si>
    <t>31650321000165</t>
  </si>
  <si>
    <t>Foi contratada a empresa ALBATROZ APOIO MARITIMO PORTUARIO LTDA - CNPJ 32618895/0001-19 - especializada na prevenção e combate de poluição ambiental.</t>
  </si>
  <si>
    <t>LUIZ FRANÇA</t>
  </si>
  <si>
    <t>(81) 98221-113</t>
  </si>
  <si>
    <t>Foi contratada a empresa supra, para varredura, busca, limpeza, tratamento, recolhimento e destinação de resíduos encontrados. Tal empresa, realizou a retirada de materiais encontrados na Praia e os destinou a local adequado.</t>
  </si>
  <si>
    <t>Processo sei nº 02001.020256/2025-15 (Emergência Ambiental: Acidente Ambiental)
Todo material encontrado em Praia, foi recolhido e destinado a local adequado, por empresa especializada.</t>
  </si>
  <si>
    <t>mauriciolunajr@hotmail.com</t>
  </si>
  <si>
    <t>RH 206 - EFVM - Barão de Cocais</t>
  </si>
  <si>
    <t>Vazamento de aproximadamente 800 kg de soja</t>
  </si>
  <si>
    <t>Desconhecido até o momento</t>
  </si>
  <si>
    <t>Lastro ferroviário</t>
  </si>
  <si>
    <t>Vale SA</t>
  </si>
  <si>
    <t>Almir Aragão</t>
  </si>
  <si>
    <t>Analista Ambiental Sênior</t>
  </si>
  <si>
    <t>Campo de Papa-Terra, Bacia de Campos</t>
  </si>
  <si>
    <t>Plataforma 3R-2 (antiga P-61)</t>
  </si>
  <si>
    <t>Durante movimentação de carga, com operação de descida da plataforma 3R-2 para a embarcação Bram Natal de big bag contendo uma conexão que seria conectada na tomada de fornecimento de água do barco, o big bag caiu no mar no momento em que o Marinheiro soltou a alça do gancho do guindaste, afundando em movimento contínuo e impossibilitando o seu resgate.</t>
  </si>
  <si>
    <t>Retirada inadequada da alça do gancho do guindaste</t>
  </si>
  <si>
    <t>3R Offshore</t>
  </si>
  <si>
    <t>02857854000114</t>
  </si>
  <si>
    <t>Operação paralisada. Realizada troca da conexão do mangote no convés da plataforma para ser compatível com a conexão da embarcação e retomada operação de conexão e bombeio de água para 3R-2.</t>
  </si>
  <si>
    <t>Peso da carga do big bag de aproximadamente 10kg.</t>
  </si>
  <si>
    <t>3R OFFSHORE S.A</t>
  </si>
  <si>
    <t>Campo de Sururu.</t>
  </si>
  <si>
    <t>Poço 7-SRR-6D-RJS, interligado à plataforma P-68.</t>
  </si>
  <si>
    <t>Durante inspeção do sistema de controle da ANM (árvore de natal molhada) do poço SRR-6 para inspecionar o jumper hidráulico que está conectado no receptáculo "SHD1" da ANM, foi identificado escape de fluido hidráulico base água na extremidade do jumper durante pressurização da função CI4 pela plataforma. Após a verificação do escape na função, a plataforma realizou o fechamento da válvula CI-4, encerrando o escape. Estimado vazamento de 0,0002 m3 de fluido hidráulico para o mar. Descarga paralisada.</t>
  </si>
  <si>
    <t>Válvula CI4 fechada na ANM (ponto de vazamento despressurizado). Vazamento encerrado.</t>
  </si>
  <si>
    <t>[1] Volume descarregado: 0,0002 m3. [2] Área atingida: mar. [3] Nome comercial e/ou nomenclatura química da substância: Oceanic HW525P. [4] Composição química da substância: etilenoglicol (20-30%); etilenoglicol-butil-éter (1-3%). [5] Descrição da classificação e subclasse ONU ou IMDG da substância, caso aplicável: não regulamentado como produto perigoso.</t>
  </si>
  <si>
    <t xml:space="preserve">Goiana </t>
  </si>
  <si>
    <t>2.5</t>
  </si>
  <si>
    <t>BR 101</t>
  </si>
  <si>
    <t>Enquanto o motorista seguia para o destino, surgiu um cavalo na rodovia, de modo que acarretou no tombamento.</t>
  </si>
  <si>
    <t>Parte da rodovia.</t>
  </si>
  <si>
    <t>SUPERACAO TRANSPORTE DE CARGA E LOGISTICA LTDA</t>
  </si>
  <si>
    <t>26377423000119</t>
  </si>
  <si>
    <t>Mauricio Pereira</t>
  </si>
  <si>
    <t>(65) 98477-1161</t>
  </si>
  <si>
    <t>Foi acionada empresa para remoção do produto que vazou.</t>
  </si>
  <si>
    <t>Imediatamente após o ocorrido, as ações necessárias foram adotadas.</t>
  </si>
  <si>
    <t>SUPERAO TRANSPORTE DE CARGA E LOGISTICA LTDA</t>
  </si>
  <si>
    <t>Gerente regulatório</t>
  </si>
  <si>
    <t>manutencao@superacaotransportes.com.br</t>
  </si>
  <si>
    <t>campo de Tupi</t>
  </si>
  <si>
    <t>Durante parada planejada da unidade, ocorreu descarga menor de óleo Diesel, estimado em 0,3litros, através da tubulação 6"-IW-H14-031.</t>
  </si>
  <si>
    <t>Contaminação do sistema de água de injeção com óleo diesel.</t>
  </si>
  <si>
    <t>Identificada a possível fonte de contaminação e interrompida a fonte do descarte.</t>
  </si>
  <si>
    <t>Após a primeira observação, foi acionada embarcação Oil Recovery para verificação no local, a qual relatou às 10h01 não haver detectado nenhuma anormalidade. Sobrevoo de monitoramento ambiental relatou às 12h50 que também não identificou anormalidades na região. Situação normalizada. Descarga menor de diesel, com volume de 0,3 litros, calculado pelo Protocolo de Bonn.</t>
  </si>
  <si>
    <t>PETROLEO BRASILEIRO S.A.</t>
  </si>
  <si>
    <t>Petrobras 69</t>
  </si>
  <si>
    <t xml:space="preserve">Bela Vista de Minas </t>
  </si>
  <si>
    <t>3475  Mistura gasolina/etanol</t>
  </si>
  <si>
    <t>Rodovia BR 381, km 337</t>
  </si>
  <si>
    <t>Conforme informado ao NEA, ocorreu o tombamento do veículo na pista, permanecendo o veículo tombado na faixa marginal, com incêndio do veículo e derramamento e incêndio da totalidade da carga.
Condutor veio a óbito no local.
Pista ficou interditada até o controle total do incêndio.
Ocorreu o escorrimento do combustível pegando fogo sobre a área provocando a queima da vegetação e cerca da propriedade limítrofe</t>
  </si>
  <si>
    <t>Corpo de Bombeiros compareceu ao local para controle do incêndio</t>
  </si>
  <si>
    <t>Processo sei nº {25840714|02001.020615/2025-34} (Emergência Ambiental: Acidente Ambiental)</t>
  </si>
  <si>
    <t>Campo de Marlim</t>
  </si>
  <si>
    <t>Trecho de duto: PO_MSPI-MRL-02/P-35.</t>
  </si>
  <si>
    <t>Durante atividade de abertura de conexão, após a drenagem de fluido contido da mini campânula, a mesma saiu da posição. Ao ajustá-la com o manipulador do ROV (veículo de operação remota), houve a queda da mini campânula, ocorrendo escape de óleo diesel marítimo para o mar.</t>
  </si>
  <si>
    <t>Falha no aprisionamento da mini campânula durante manobra de drenagem.</t>
  </si>
  <si>
    <t>O ROV recuperou a mini campânula e a reposicionou na conexão PO (produção de óleo) x MCV (modo de conexão vertical).</t>
  </si>
  <si>
    <t>PO_MSPI-MRL-02/P-35</t>
  </si>
  <si>
    <t>Embarcação fundeada nas imediações da Ilha de Mosqueiro.</t>
  </si>
  <si>
    <t>Embarcação Mr. Sidney.</t>
  </si>
  <si>
    <t>A embarcação estava fundeada nas imediações da Ilha de Mosqueiro, em Belém - PA, quando houve perda de contenção de água oleosa, por meio do suspiro do Wash Tank da embarcação, sendo que 2 litros atingiram o meio ambiente. Descarga paralisada.</t>
  </si>
  <si>
    <t>Realizada limpeza do local com o material do kit SOPEP (mantas e cordões absorventes) e coleta realizada com aspirador para transferência interna para Dirty Oil Tank.</t>
  </si>
  <si>
    <t>Após cerca de 30 minutos, a feição se dissipou e não se avistou mais qualquer feição na água.</t>
  </si>
  <si>
    <t>Fluido Sintético de Perfuração/Completação</t>
  </si>
  <si>
    <t>0.052</t>
  </si>
  <si>
    <t>Poço 3-BRSA-1343-RJS, interligado ao FPSO Sepetiba.</t>
  </si>
  <si>
    <t>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Descarga paralisada.
Atualização do dia 15-09-2025
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OBS.: Atualização 14/09/25 no campo "observações úteis".</t>
  </si>
  <si>
    <t>Poço fechado para sanar o escape. Avaliação do sistema de coleta instalado.</t>
  </si>
  <si>
    <t>[1] Volume descarregado: 0,002 m3. [2] Área atingida: mar. [3] Composição química do fluido: sulfato de bário (30 a 60%), alfa olefinas isomerizadas (10 a 30%), cloreto de cálcio (5 a 10%) e sílica cristalina (menos de 1%), conforme FISPQ anexa. [4] Características do fluido base e dos aditivos utilizados: fluido de perfuração de base sintética com cloreto de cálcio e sulfato de bário.
Atualização do dia 15-09-2025
[1] Volume descarregado: 0,002 m3. [2] Área atingida: mar. [3] Composição: sulfato de bário (30 a 60%), alfa olefinas isomerizadas (10 a 30%), cloreto de cálcio (5 a 10%) e sílica cristalina (menos de 1%). [4] Características: fluido de perfuração de base sintética com cloreto de cálcio e sulfato de bário. ATUALIZAÇÃO 14/09/25: Durante inspeção visual de rotina da ANM do poço 3-RJS-744 com ROV, foi identificado escape de fluido com acúmulo parcial deste na estrutura da Base Adaptadora de Produção (BAP). O poço está fechado desde 22/06/2025, em função de histórico de escape de fluido de perfuração observado ao redor da cabeça do poço. Naquele momento foi executada inspeção visual, que indicou o fim do escape com a parada do poço. Estimado que aproximadamente 0,05m³ de fluido tenha escapado para o meio, considerando como premissa a janela de tempo do escape entre às 19:40h de 12/09/25 até às 11:00h de 14/09/25, e a taxa de 49 bolhas/min. Total de 0,052 m3 para o mar</t>
  </si>
  <si>
    <t>1.0E 6</t>
  </si>
  <si>
    <t>campo de Tupi, Bacia de Campos</t>
  </si>
  <si>
    <t>Mancha de origem desconhecida plataforma próxima é FPSO Maricá.</t>
  </si>
  <si>
    <t>Identificação pequena mancha oleosa de feição metálica pela embarcação Oil Recovery Asgaard Sophia mobilizada a partir de resultado de imagem de satélite COSMOSKYMED. Não identificada fauna oleada.</t>
  </si>
  <si>
    <t>Mobilizado oil Recorvy para atuar na dispersão mecânica, Verificada as condições das Unidades próximas a localização não identificada anormalidades nos processos. Nos sobrevoos dos dias seguintes não foram identificas mais feições.</t>
  </si>
  <si>
    <t>Processo sei nº 02001.020632/2025-71 (Emergência Ambiental: Acidente Ambiental)
Não foi possível estimar o volume de óleo devido a característica ser predominante de fragmentos de óleo e prontamente dispersados. Comunicado pelo CAEME BS 3727</t>
  </si>
  <si>
    <t>0.00015</t>
  </si>
  <si>
    <t>Campo de Marlim, Bacia de Campos</t>
  </si>
  <si>
    <t>Embarcação CBO ISABELLA</t>
  </si>
  <si>
    <t>Durante o mergulho do ROV (veículo de operação remota) boreste, ao realizar a manobra de remoção de uma chave de impacto emperrada, o manipulador T4 apresentou escape de fluido hidráulico.</t>
  </si>
  <si>
    <t>Falha na vedação do oring no manipulador.</t>
  </si>
  <si>
    <t>Por segurança foi cortado a hidráulica do ROV para evitar futuros escapes.</t>
  </si>
  <si>
    <t>Realizada a estimativa por observação visual através da câmera do ROV. Volume: 0,00015m3 Área
atingida: Mar territorial Nome comercial:Shell Tellus S2 M 32. Composição química da substância: óleos minerais altamente refinados e aditivos. Descrição da classificação e subclasse ONU ou IMDG: não regulamentado como produto perigoso. Comunicado pelo CAEME SUB/SSUB-3719</t>
  </si>
  <si>
    <t>Embarcação SAIPEM FDS.</t>
  </si>
  <si>
    <t>O mecânico de plantão na estação de montagem observou gotejamento de fluido hidráulico saindo do sistema de içamento por cabos, ocasionando descarga para o mar estimada em 0,0003 m3. Descarga paralisada.</t>
  </si>
  <si>
    <t>Foi identificado que a causa principal do vazamento era um plug solto em uma linha da garra da Torre 2, que havia sido previamente isolada.</t>
  </si>
  <si>
    <t>Paralisação imediata da Unidade de Potência Hidráulica (HPU) e uso do kit SOPEP para contenção no convés.</t>
  </si>
  <si>
    <t>Processo sei nº 02001.020655/2025-86 (Emergência Ambiental: Acidente Ambiental)
[1] Volume descarregado: 0,0003 m3. Volume verificado pela diferença da quantidade de óleo hidráulico no tanque. [2] Área atingida: mar. [3] Nome comercial e/ou nomenclatura química da substância: Shell Panolin S4 HLP Synth EAL 46. [4] Composição química da substância: mistura de ésteres sintéticos e aditivos. [5] Descrição da classificação e subclasse ONU ou IMDG da substância, caso aplicável: não regulamentado como produto perigoso.</t>
  </si>
  <si>
    <t xml:space="preserve">Limeira </t>
  </si>
  <si>
    <t>Oleo Lubrificante</t>
  </si>
  <si>
    <t>KM 96+625</t>
  </si>
  <si>
    <t>Vazamento de Óleo lubrificante da locomotiva</t>
  </si>
  <si>
    <t>Vazamento de óleo lubrificante</t>
  </si>
  <si>
    <t>O vazamento ocorreu sobre o lastro da Via.</t>
  </si>
  <si>
    <t>Processo sei nº 02001.024419/2025-39 (Emergência Ambiental: Acidente Ambiental)
Sem informações adicionais</t>
  </si>
  <si>
    <t>0.0636</t>
  </si>
  <si>
    <t>Campo de Jubarte, Bacia de Campos</t>
  </si>
  <si>
    <t>poço 7-JUB-81H-ESS, Campo de Jubarte, Bacia de Campos</t>
  </si>
  <si>
    <t>Durante desmobilização de ferramentas de perfilagem na mesa rotativa, com monitoramento do poço pelo tanque de manobra #1, foi observada queda de nível do tanque de manobras. Fechado BOP e queda de nível do tanque de manobra persistiu, constatando que a causa da queda de nível estava acima do BOP. Mergulhado ROV para inspecionar riser, sem localizar vazamento e iniciadas investigações em superfície, até observar descarga de fluido de perfuração no moonpool, transbordando pela contenção existente abaixo da mesa rotativa. O volume estimado da descarga foi de 0,0636 m3.</t>
  </si>
  <si>
    <t>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t>
  </si>
  <si>
    <t>Tanque de manobra #1 isolado e monitoramento do poço sendo realizado pelo tanque de manobra #2. Criado plano de ação para desobstrução das linhas do tanque de manobra #1 em momento seguro e retorno do tanque contingencial.</t>
  </si>
  <si>
    <t>Estimativa do volume = queda do nível do tanque de manobra (13,6 bbl) - Volume interno do riser entre linha de retorno do trip tank e topo do diverter housing (1,1 bbl) - Volume do tanque de conteção abaixo da MR (12,1 bbl) = 0,4 bbl (0,0636 m³). Composição química do fluido: Alcenos (C15-18), cloreto de cálcio, sílica cristalina, quartzo, mica, ácidos graxos, tall-oil. Área atingida: Mar Territorial Volume descarregado (em m3): 0.0636 Volume Contido Estimado (em m3): 1.8444 Comunicado pelo CAEME POCOS/SM - 3731</t>
  </si>
  <si>
    <t xml:space="preserve">Ortigueira </t>
  </si>
  <si>
    <t>BR 376 km 343 norte</t>
  </si>
  <si>
    <t>Tombamento de caminhão carregado de Diesel S10</t>
  </si>
  <si>
    <t>Tomamento de caminhão tanque carregado de Diesel S10</t>
  </si>
  <si>
    <t>Tomamento de carreta carregada com 50 mil litros. Vazamento de aproximadamente 1000 L, realizada a contenção na canaleta. Empresa Ambipar acionada para realizar as operações.</t>
  </si>
  <si>
    <t>Apenas rodovia e canaleta de drenagem</t>
  </si>
  <si>
    <t>Artepretro - Viviane Colaco Tiburcio</t>
  </si>
  <si>
    <t>06373328902</t>
  </si>
  <si>
    <t>CCR PRVias 08003760000</t>
  </si>
  <si>
    <t>Michele Maria de Oliveira</t>
  </si>
  <si>
    <t>PRVias</t>
  </si>
  <si>
    <t>Analista do Meio Ambiente Jr</t>
  </si>
  <si>
    <t>michele.moliveira@motiva.com.br</t>
  </si>
  <si>
    <t>Campo de Fazenda Alvorada</t>
  </si>
  <si>
    <t>Vazamento de 0,21 m³ de água para injeção por furo na linha, atingindo 20 m² de terreno permeável.</t>
  </si>
  <si>
    <t>Rodrigo Sambugari Rodrigues</t>
  </si>
  <si>
    <t>Parado o poço. Isolado e despressurizado o trecho. Acionadas equipes de manutenção e de limpeza.</t>
  </si>
  <si>
    <t>Processo sei nº 02001.020876/2025-54 (Emergência Ambiental: Acidente Ambiental)
INEMA já informado às 13h10 do dia 24/06/2025. Procolo nº 50815. Pressão: 138 kgf/cm²
Temperatura (°C): 32 °C Densidade: 1050 kg/m³ Características do fluido vazado: Salinidade
140.000 ppm Ações previstas: Concluir limpeza e executar reparo. Situação Atual: Poço parado
aguardando reparo. Limpeza em andamento.</t>
  </si>
  <si>
    <t>7-FAV-125D-BA</t>
  </si>
  <si>
    <t xml:space="preserve">Santa Adélia </t>
  </si>
  <si>
    <t>Açúcar</t>
  </si>
  <si>
    <t>70</t>
  </si>
  <si>
    <t>km 113+00</t>
  </si>
  <si>
    <t>Vazamento de açúcar, sobre a via.</t>
  </si>
  <si>
    <t>Vazamento de açúcar sobre a via</t>
  </si>
  <si>
    <t>Evento caracterizado por vandalismo e abertura de 1 vagão carregado com açucar, em decorrência de ataque criminoso.</t>
  </si>
  <si>
    <t>Vazamento ocorreu dentro da faixa de domínio.</t>
  </si>
  <si>
    <t>Equipes tem se revezado para que os trabalhos sejam realizados, de modo que os serviços de limpeza sejam agilizados e concluídos no menor tempo possível.</t>
  </si>
  <si>
    <t>Processo sei nº 02001.020882/2025-10 (Emergência Ambiental: Acidente Ambiental)
Sem informações adicionais</t>
  </si>
  <si>
    <t>0.002895</t>
  </si>
  <si>
    <t>Embarcação SKANDI NITERÓI</t>
  </si>
  <si>
    <t>Durante operação com ROV (veículo remoto de operação) ocorreu escape de fluido hidráulico para o mar. Tal escape foi observado a partir de alarme de baixa pressão do sistema hidráulico do manipulador de 7 funções do veículo. Não foi observado manchas na água.</t>
  </si>
  <si>
    <t>Afrouxamento de parafuso interno no braço de 7 funções do ROV de Boreste</t>
  </si>
  <si>
    <t>ROV recolhido para manutenção. Por abrangência foi realizada manutenção em todos os parafusos semelhantes, nos 2 ROVs e no braço reserva.</t>
  </si>
  <si>
    <t>Processo sei nº 02001.020869/2025-52 (Emergência Ambiental: Acidente Ambiental)
Volume: 0,002895 m3 Área atingida: Mar territorial Nome comercial do produto: Shell Tellus S2 V 32; Composição química: Óleo mineral altamente refinado Classificação ONU ou IMDG: Não regulado. Comunicado pelo CAEMESUB/SSUB-3738</t>
  </si>
  <si>
    <t xml:space="preserve">Paranaguá </t>
  </si>
  <si>
    <t>Av. Portuária, s/n° - Terminal de Contêineres de Paranaguá - TCP</t>
  </si>
  <si>
    <t>Durante a operação de descida da rampa de acesso do navio tipo Ro-Ro, atracado no berço 215, houve a ruptura de uma mangueira do sistema hidráulico da embarcação. Como consequência, aproximadamente 100 litros de óleo hidráulico vazaram diretamente para o mar.</t>
  </si>
  <si>
    <t>Ruptura de uma mangueira do sistema hidráulico da embarcação.</t>
  </si>
  <si>
    <t>Impacto: Vazamento de aproximadamente 100 litros de óleo hidráulico no mar</t>
  </si>
  <si>
    <t>TCP - TERMINAL DE CONTEINERES DE PARANAGUÁ S.A</t>
  </si>
  <si>
    <t>12919786000124</t>
  </si>
  <si>
    <t>AMBIPAR RESPONSE DRACARES APOIO MARITIMO E PORTUARIO S/A</t>
  </si>
  <si>
    <t>ELIANE DE OLIVEIRA</t>
  </si>
  <si>
    <t>(41) 99167-2655</t>
  </si>
  <si>
    <t>Medidas de Controle em andamento: Acionamento do Plano de Emergência Individual da TCP, com acionamento da empresa de prontidão ambiental, Ambipar, para cercamento e coleta das manchas de óleo, provenientes do vazamento. Realizado monitoramento da qualidade da água em maré enchente e vazante.</t>
  </si>
  <si>
    <t>TERMINAL DE CONTINERES DE PARANAGU S/A</t>
  </si>
  <si>
    <t>TCP - TERMINAL DE CONTEINERES DE PARANAGUÁ</t>
  </si>
  <si>
    <t>COORDENADORA DE MEIO AMBIENTE</t>
  </si>
  <si>
    <t>ambiental.institucional@tcp.com.br</t>
  </si>
  <si>
    <t>Grande San Paolo</t>
  </si>
  <si>
    <t>Mobil dte 10 excel 32 - óleo hidráulico</t>
  </si>
  <si>
    <t>Não foi paralisada</t>
  </si>
  <si>
    <t>Vandalismo na ferrovia com abertura de 3 bicas em 2 vagões graneleiros carregado com soja.</t>
  </si>
  <si>
    <t>Vandalismo com abertura de vagões graneleiros carregado com soja. Lançamento de 15 toneladas de soja em grão sobre a linha férrea</t>
  </si>
  <si>
    <t>Empresa especializada em atendimento ; Corpo de Bombeiros; Órgão Estadual ou Municipal de Meio Ambiente; IBAMA</t>
  </si>
  <si>
    <t>Vazamento de produtos de terceiros na drenagem próxima a ferrovia</t>
  </si>
  <si>
    <t>Foi observado presença de produto de empresa terceira vazando na drenagem junto a via férrea</t>
  </si>
  <si>
    <t>Processo sei nº 02602.000575/2025-35 (Emergência Ambiental: Acidente Ambiental)</t>
  </si>
  <si>
    <t>0.036; 1.175</t>
  </si>
  <si>
    <t>Sonda SS-73 (Gold Star) em operação no poço 7-MLL-10HP-RJS, Campo de Marlim Leste, Bacia de Campos.</t>
  </si>
  <si>
    <t>Durante atuação da UBSR (Upper Blind Shear Ram) no teste da função autoshear após assentamento do BOP, foi constatado vazamento de 1,211 m³ da mistura de 97% de água e 3% de fluido hidráulico base aquosa Stack Magic ECO F. Após tempo de atuação, vazamento cessado.</t>
  </si>
  <si>
    <t>Perda de estanqueidade por falha mecânica de válvula do circuito de atuação da UBSR pelo sistema auto-shear.</t>
  </si>
  <si>
    <t>1) Definido pela utilização do EDS (Emergency Disconnection Sequence) LBSR (Upper Blind Shear Ram) durante a operação, onde o sistema autoshear atuará no modo LBSR+UBSR. Nesse modo, não ocorre vazamento pela função do sistema. 2) Efetuada avaliação de riscos decorrentes dessa limitação do BOP e definido prosseguimento das operações.</t>
  </si>
  <si>
    <t>[1] Volume descarregado: 1,211 m3 da mistura com 97% de água doce (1,175 m3) + 3% de fluido hidráulico base aquosa Stack Magic ECO F (0,036 m3), estimado baseado na diferença entre consumo de fluido hidráulico esperado e consumo verificado; [2] Área atingida: mar aberto, além de 12 MN da costa, em subsuperfície; [3] Nome comercial: Stack Magic ECO-F; [4] Composição química: conforme FISPQ; [5] ONU/IMDG: Não regulado; [6] Parte do BOP onde ocorreu a falha: controle do BOP instalados no conjunto (Stack); [7] Último teste do BOP: 28/06/2025. Não foi possível visualizar o ponto de vazamento.</t>
  </si>
  <si>
    <t>Coordenador</t>
  </si>
  <si>
    <t xml:space="preserve">Morada Nova de Minas </t>
  </si>
  <si>
    <t>Porto Novo</t>
  </si>
  <si>
    <t>Porto Novo transporte de balsa</t>
  </si>
  <si>
    <t>Tombamento do veículo durante a entrada na balsa.</t>
  </si>
  <si>
    <t>Sem vazamento/derramamento do produto, nem óleo proveniente do tanque de serviço
e do motor do veículo</t>
  </si>
  <si>
    <t>Representante do Pelotão do Corpo de Bombeiros de Três Marias</t>
  </si>
  <si>
    <t>Empresa de pronto atendimento acionada, para realização do transbordo da carga para outro veículo receptor</t>
  </si>
  <si>
    <t>Processo sei nº 02001.021473/2025-22 (Emergência Ambiental: Acidente Ambiental)</t>
  </si>
  <si>
    <t xml:space="preserve">Ipueiras </t>
  </si>
  <si>
    <t>Clinquer;  Cimento</t>
  </si>
  <si>
    <t>Distrito Engenheiro João Tomé, km 362+120</t>
  </si>
  <si>
    <t>Descarrilamento com tombamento. Causa em análise.</t>
  </si>
  <si>
    <t>Tombamento sem vazamento/derramamento de carga</t>
  </si>
  <si>
    <t>Trem K253 com 3 locos e 29 vagões carregados circulando entre os pátios BIS e BNR, ao transpor o km 362 descarrilaram 3 vagões, da 13° a 15° posição da composição, ficando 1 adernado e 1 tombado.</t>
  </si>
  <si>
    <t>SOS (Mecânica) e Via Permanente</t>
  </si>
  <si>
    <t>Foi necessário tombar o vagão adernado para posterior transbordo de carga, além de fazer uma variante para liberar o tráfego ferroviário.</t>
  </si>
  <si>
    <t>Processo sei nº 02001.021715/2025-88 (Emergência Ambiental: Acidente Ambiental)
Ocorrência restrita a faixa de domínio FTL. Sem ambientes afetados, apenas tombamento de carga de clínquer e cimento com transbordo realizado para encarrilamento dos vagões tombados. Sem vazamento de combustível.</t>
  </si>
  <si>
    <t>3.96E 5</t>
  </si>
  <si>
    <t>1.3199604</t>
  </si>
  <si>
    <t>Embarcação de apoio Belov Mares em operação junto a Plataforma P-66, Campo de Tupi, Bacia de Santos.</t>
  </si>
  <si>
    <t>Durante operação de substituição de mangotes de offloading da estação de proa da Plataforma, ocorreu um retorno de 66 m³ de água oleosa (30 ppm de TOG) pelo interior do mangote para o convés da embarcação. Como o mangote estava posicionado de forma preventiva com a conexão aberta sobre a piscina do convés, 90% do fluido (59,4 m³) ficou contido e armazenado nos tanques de slop da embarcação e 10% (6,6 m³) transbordou da piscina para o convés, resultando na descarga de aproximadamente 1,32 m³ da água oleosa do convés para o mar, sendo observado um filme de óleo sobre a água próxima à embarcação, que rapidamente dispersou com a agitação do mar.</t>
  </si>
  <si>
    <t>As operações foram imediatamente interrompidas e a plataforma foi acionada para verificar o isolamento da linha. A embarcação acionou o plano de emergência e mobilizou o kit SOPEP. Mobilizada embarcação oil recovery, não sendo localizada nenhuma feição no local.</t>
  </si>
  <si>
    <t>Perda de Contenção Primária: 66 m³ de água oleosa do mangote para contenção secundária (piscina da embarcação), onde 59,40 m³ do fluido vazado ficou contido; Perda de Contenção Secundária: 6,60 m³ de água oleosa transbordou da piscina da embarcação para o convés; Descarga Significante: 1,32 m³ de água oleosa (1,3199604 m³ de água e 0,00003960 m³ óleo) do convés para o mar; TOG da água oleosa: 30 ppm. OBS.: Estimativa dos volumes com base no inventário do mangote e capacidade volumétrica da piscina do deck da embarcação.</t>
  </si>
  <si>
    <t>Petrobras / Logística Offshore</t>
  </si>
  <si>
    <t>Belov Mares</t>
  </si>
  <si>
    <t>Campo de Santos</t>
  </si>
  <si>
    <t>FPSO Cidade de Itaguaí (FPSO CIG), Campo de Tupi, Bacia de Santos.</t>
  </si>
  <si>
    <t>Durante a realização do teste do sistema de espuma (utilizando água) no Main Deck 3C, observou -se a formação de uma mancha oleosa a boreste da embarcação. O teste foi imediatamente interrompido e a feição se dissipou. Volume estimado em 0,00005 m3 de óleo, considerando a coloração e dimensões da mancha formada em consonância com o protocolo de Bonn.</t>
  </si>
  <si>
    <t>Arraste de sujidades presentes no piso do Main Deck com transbordamento no trincaniz lateral da unidade por não remoção do plug de drenagem durante o teste. Em investigação.</t>
  </si>
  <si>
    <t>Interrompido imediatamente o teste e realizado o monitoramento da mancha até sua completa dispersão.</t>
  </si>
  <si>
    <t>Volume estimado a partir das dimensões da feição oleosa (Protocolo de Bonn). Durante situações conhecidas e controladas o plug do midship coaming pode temporariamente ser removido para evitar com que a água seja encaminhada para overboard. Por motivos que serão abordados na investigação, a retirada do plug não ocorreu, contribuindo para a descarga de óleo durante o teste.</t>
  </si>
  <si>
    <t>FPSO CIG</t>
  </si>
  <si>
    <t>Fazenda Cachoeira s/n</t>
  </si>
  <si>
    <t>A situação anormal de operação ocorreu na AA-330, especificamente na válvula de descarga do TQ-3307.</t>
  </si>
  <si>
    <t>Todo o líquido derramado ficou contido na contenção da própria área.</t>
  </si>
  <si>
    <t>A causa provável foi devido a falha de funcionamento da válvula de drenagem de aquoso do TQ-3307.</t>
  </si>
  <si>
    <t>Todo o líquido ficou contido na contenção da área AA-330, não tendo atingido o meio ambiente ou qualquer área externa.</t>
  </si>
  <si>
    <t>Ao identificar o problema a válvula foi fechada e a liberação sanada. Em seguida, realizada a drenagem e limpeza da área.</t>
  </si>
  <si>
    <t>Todo material foi contido na área. Após identificação, o vazamento foi imediatamente estancado e realizada a limpeza da área.</t>
  </si>
  <si>
    <t xml:space="preserve">Santos Dumont </t>
  </si>
  <si>
    <t>Explosão/incêndio; Vazamento de gases; Derramamento de líquidos</t>
  </si>
  <si>
    <t>25</t>
  </si>
  <si>
    <t>BR-040 - KM 739+600 Norte, Santos Dumont</t>
  </si>
  <si>
    <t>carga de GLP</t>
  </si>
  <si>
    <t>O condutor trafegava sobre faixa 01 do sentido norte da rodovia, quando pelo km mencionado, o condutor perdeu o controle do veículo sem motivos aparentes e tombou sobre canteiro lateral.</t>
  </si>
  <si>
    <t>MVA TRANSPORTES S. A</t>
  </si>
  <si>
    <t>03666817000191</t>
  </si>
  <si>
    <t>ambipar</t>
  </si>
  <si>
    <t>LEONARDO GONÇALVES</t>
  </si>
  <si>
    <t>Foram registrados dois comunicados para a mesma ocorrência. O registro número 202562975624 será arquivado.
Gunther Barbosa - IBAMA/CENEAC</t>
  </si>
  <si>
    <t>EPR VIA MINEIRA</t>
  </si>
  <si>
    <t>CCO</t>
  </si>
  <si>
    <t>Porto do Açu - São João da Barra - RJ</t>
  </si>
  <si>
    <t>[EMBARCAÇÃO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t>
  </si>
  <si>
    <t>Fluido hidráulico base óleo (Mobil) - 0,00005m³</t>
  </si>
  <si>
    <t>Folga na conexão da mangueira substituída, não identificada no teste do sistema.</t>
  </si>
  <si>
    <t>Descarga paralisada. Utilizado kit SOPEP para contenção e absorção.</t>
  </si>
  <si>
    <t>Processo sei nº 02001.021614/2025-15 (Emergência Ambiental: Acidente Ambiental)
[1] Nome Comercial: MOBIL DTE 10 EXCEL 46 (Fluido hidráulico base óleo); [2] Composição química: 2,6-DI-Tetra-Butilfenol, Alquil Ditiofosfato, Destilado Parafínico Pesado Severamente Hidrotratado, Destilado Parafínico Pesado Extraído por Solvente e Isento de Ceras; [3] IMDG:
Não é Regulamentado para Transporte Marinho; [4] Volume descarregado para o mar no Porto do Açu: 0,00005 m3; [5] Volume de fluído vazado calculado por área do piso atingida por óleo.</t>
  </si>
  <si>
    <t xml:space="preserve">Centralina </t>
  </si>
  <si>
    <t>6.871</t>
  </si>
  <si>
    <t>BR 153/MG, KM 022+100, Norte</t>
  </si>
  <si>
    <t>Veículo seguia em sentido norte e por motivo não identificado o condutor perdeu o controle da direção, onde chocou-se contra o meio fio, saiu de pista e tombou em canteiro lateral.</t>
  </si>
  <si>
    <t>Foi identificado um pequeno vazamento no local, onde foi acionado o COBOM e AMBIPAR.</t>
  </si>
  <si>
    <t>Identificado pequeno vazamento de GLP, através de odor.</t>
  </si>
  <si>
    <t>Transportadora Contatto LTDA</t>
  </si>
  <si>
    <t>43251230000306</t>
  </si>
  <si>
    <t>EQUIPE DE OPERAÇÕES DA TRIUNFO CONCEBRA E AMBIPAR</t>
  </si>
  <si>
    <t>Alexandre Marques Cordeiro (transportadora)</t>
  </si>
  <si>
    <t>(19) 99867-0894</t>
  </si>
  <si>
    <t>Processo sei nº 02001.021601/2025-38 (Emergência Ambiental: Acidente Ambiental)
AMBIPAR ACIONADA PARA ATENDIMENTO À OCORRÊNCIA E TRANSBORDO DA CARGA</t>
  </si>
  <si>
    <t>2.3</t>
  </si>
  <si>
    <t>FPSO CIDADE DE CAMPOS DOS GOYTACAZES (FPSO CGZ), Campo de Tartaruga Verde, Bacia de Campos.</t>
  </si>
  <si>
    <t>Perda de contenção primária de 2,3 m³ de fluido hidráulico base água, com descarga para o mar, decorrente da ruptura da mangueira hidráulica de controle da ESDV submarina do gasoduto, localizada no riser balcony %u2013 topside.</t>
  </si>
  <si>
    <t>Descarga de fluído hidráulico - 2,3m3</t>
  </si>
  <si>
    <t>Realizada despressurização da mangueira hidráulica danificada, consequentemente houve o fechamento da ESDV submarina do gasoduto. Mangueira danificada foi despressurizada e o vazamento foi cessado. Mobilizada equipe de limpeza e atuação no local com o KIT SOPEP. Acionado embarcação Oil Recovery para inspeção no entorno da plataforma e deriva, não sendo identificado anomalia.</t>
  </si>
  <si>
    <t>1) Fechamento da exportação de gás da unidade e fechamento dos poços TVD-11 e TVD-12; 2) Nome comercial produto vazado: OCEANIC HW 525 P (em anexo); 3) Composição química: 1,2-Etanodiol (CAS 107-21-1): 20,0 - 30,0 %;Éter Glicólico (CAS Não aplicável): 1,0 - 10,0 %; 4) Descrição da classificação e subclasse ONU (Organização das Nações Unidas) ou IMDG (International Maritime Dangerous Goods) do material, caso aplicável: NA; 5) Área atingida: mar.</t>
  </si>
  <si>
    <t>0.046</t>
  </si>
  <si>
    <t>FPSO CIDADE DE ITAGUAÍ (FPSO CIG), Campo de Tupi, Bacia de Santos.</t>
  </si>
  <si>
    <t>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t>
  </si>
  <si>
    <t>Descarga menor de fluído hidráulico ( Shell Tellus S2 VX 46):0,046m3</t>
  </si>
  <si>
    <t>Abertura parcial não intencional de válvula manual. Os motivos que levaram a tal abertura serão avaliados durante investigação do evento.</t>
  </si>
  <si>
    <t>O vazamento foi interrompido com o fechamento total da válvula, a instalação de um tampão e a limpeza da área. Monitoramento visual da instalação não constatou a feição oleosa. Mobilização de embarcação Oil Recovery para inspeção no entorno da plataforma e deriva, não sendo identificado anomalia. Iniciada investigação do evento.</t>
  </si>
  <si>
    <t>Processo sei nº02001.021945/2025-47 (Emergência Ambiental: Acidente Ambiental)
1) Volume da descarga: 0,046 m3. 2) Nome comercial: Shell Tellus S2 VX 46; 3) Composição química: Interchangeable low viscosity base oil (&lt;20,5 cSt @40°C); 4) IMDG: Não regulado como produto perigoso; 5) Área atingida: mar.</t>
  </si>
  <si>
    <t>3000</t>
  </si>
  <si>
    <t>Solo; Solo; Outro(s); Outro(s)</t>
  </si>
  <si>
    <t>BR 277 KM 28 - Sentido Oeste</t>
  </si>
  <si>
    <t>Ocorrência de colisão entre veículos, danificando carga de produto químico COD ONU 1203. Vazamento na pista de rolamento. Transportadora informou que acionou a Ambipar e estão em deslocamento.</t>
  </si>
  <si>
    <t>o vazamento foi no acostamento. Conseguiram fazer uma contenção com a vala e lona e uma caixa d%u2019água. Na parte de trás da propriedade possui um tanque de peixes com indícios de contaminação da gasolina.</t>
  </si>
  <si>
    <t>Ambipar</t>
  </si>
  <si>
    <t>Processo sei nº 02001.021705/2025-42 (Emergência Ambiental: Acidente Ambiental)</t>
  </si>
  <si>
    <t>André Luís Sagiorato Marcon / Analista Ambiental</t>
  </si>
  <si>
    <t xml:space="preserve">Taquaritinga </t>
  </si>
  <si>
    <t>Soja em grãos</t>
  </si>
  <si>
    <t>km 074+000</t>
  </si>
  <si>
    <t>Vazamento de soja sobre a via</t>
  </si>
  <si>
    <t>Evento caracterizado por vandalismo e abertura de 3 vagões carregados com soja, em
decorrência de ataque criminoso.</t>
  </si>
  <si>
    <t>Giselle Alves</t>
  </si>
  <si>
    <t>giselle.alves@rumolog.com</t>
  </si>
  <si>
    <t>91</t>
  </si>
  <si>
    <t>O vazamento ocorreu dentro da faixa de domínio rumo.</t>
  </si>
  <si>
    <t>Vazamento de açúcar sobre a via.</t>
  </si>
  <si>
    <t>Evento caracterizado por vandalismo e abertura de 1 vagão carregado com açúcar, em
decorrência de ataque criminoso.</t>
  </si>
  <si>
    <t>Vazamento ocorreu sobre a Via Permanente.</t>
  </si>
  <si>
    <t>0250284400166</t>
  </si>
  <si>
    <t xml:space="preserve">São Francisco do Glória </t>
  </si>
  <si>
    <t>ÁCIDO ACRÍLICO, ESTABILIZADO</t>
  </si>
  <si>
    <t>Rodovia BR 116 - km 661 + 129m (sul)</t>
  </si>
  <si>
    <t>Segundo informações repassadas ao NEA, ocorreu o tombamento de veículo carregado com ácido acrilico, seguido de início de vazamento do produto.</t>
  </si>
  <si>
    <t>O corpo de bombeiros foi acionado</t>
  </si>
  <si>
    <t>e Edilson Santos - representante do transportador</t>
  </si>
  <si>
    <t>Equipe de pronto atendimento irá ao local para realização do transbordo e limpeza do local. Sem informações de curso d'água nas proximidades.</t>
  </si>
  <si>
    <t>Processo sei nº 02001.022032/2025-48 (Emergência Ambiental: Acidente Ambiental)</t>
  </si>
  <si>
    <t>Adutora na via de acesso da Estação Riacho da Forquilha para a Estação Leste de Poço Xavier , Campo Riacho da Forquilha, Bacia Potiguar.</t>
  </si>
  <si>
    <t>No dia 03/07, por volta das 16h20, um funcionário seguia do campo Pajeú para Riacho da Forquilha quando perdeu o controle da viatura e colidiu com a adutora, causando uma avaria que resultou em vazamento. O funcionário não se feriu.</t>
  </si>
  <si>
    <t>Distração no momento da ocorrência</t>
  </si>
  <si>
    <t>: PETRORECÔNCAVO S.A</t>
  </si>
  <si>
    <t>Lara Batista dos Santos</t>
  </si>
  <si>
    <t>27996181533</t>
  </si>
  <si>
    <t>Realizadas as devidas comunicações internas e acionada a equipe de limpeza</t>
  </si>
  <si>
    <t>Processo sei nº 02001.022064/2025-43 (Emergência Ambiental: Acidente Ambiental)
1) 0,6 m³; 2) Solo; 3) 98%; 4) 23,9600 mg/L; 5) 41.256,2034 mg/L; 6) a 11) N/A; Volume da perda de
contenção: 0,6 m³. Metodologia de cálculo = área x lâmina: 30m² x 0,02m = 0,6 m³.</t>
  </si>
  <si>
    <t>RIACHO DA FORQUILHA</t>
  </si>
  <si>
    <t>NS-48 (WEST CARINA) em operação no poço 7-BUZ-95-RJS, Campo de Búzios, Bacia de Santos.</t>
  </si>
  <si>
    <t>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t>
  </si>
  <si>
    <t>Descarga menor de 0,003m³</t>
  </si>
  <si>
    <t>Inspecionado todos os drenos da unidade, inspecionados guindastes de popa e proa do lado de boreste e inspecionada torre de perfuração. Planejado trabalho com alpinista para recolhimento da graxa acumulada na viga H com alpinista assim que haja melhora nas condições meteorológicas.</t>
  </si>
  <si>
    <t>Processo sei nº 02001.023598/2025-97 (Emergência Ambiental: Acidente Ambiental)
1) Não foram evidenciados drenos abertos, não foram evidenciados fluidos provenientes dos guindastes de popa e proa boreste, durante a inspeção na torre de perfuração foram encontrados resíduo de graxa misturado com água da chuva proveniente da Upper guide da HydraRacker identificado como a fonte, o local já estava limpo devido a ação da chuva, com volume de graxa acumulado na viga H entre o fingerboard e Upper guide da HydraRacker; 2) Volume descarregado de 0,003m³ de água oleosa baseado na estimativa de área de 0,0001km² e espessura de 0,3µm (Acordo de Bonn - coloração arco-íris). Após 30 min foi constatada dispersão da mancha; 3)</t>
  </si>
  <si>
    <t>NS-48 (WEST CARINA)</t>
  </si>
  <si>
    <t xml:space="preserve">Ibiraci </t>
  </si>
  <si>
    <t>Usina Hidrelétrica de Mascarenhas de Moraes</t>
  </si>
  <si>
    <t>Segundo informações repassadas ao NEA, equipes de inspeção detectaram anormalidade em máquina e identificaram um pequeno vazamento de óleo sobre a água, com volume estimado em aproximadamente 20 litros, a montante da Usina Hidrelétrica de Mascarenhas de Moraes, situada no Rio Grande, entre os municípios de Ibiraci (MG) e Delfinópolis (MG). A Usina é de responsabilidade da Eletrobrás S.A.</t>
  </si>
  <si>
    <t>Anormalidade em máquina</t>
  </si>
  <si>
    <t>23274194000119</t>
  </si>
  <si>
    <t>Uma equipe da Polícia Militar de Meio Ambiente em contato com o NEA se deslocou para vistoria e demais providências administrativas in loco.</t>
  </si>
  <si>
    <t>Ana Amélia Gerente de Meio Ambiente</t>
  </si>
  <si>
    <t>Processo sei nº 02001.022135/2025-16 (Emergência Ambiental: Acidente Ambiental)</t>
  </si>
  <si>
    <t>0.39</t>
  </si>
  <si>
    <t>Poço 7-MG-117-BA (202400220300), Campo Miranga, Bacia Recôncavo.</t>
  </si>
  <si>
    <t>No dia 03/05, por volta das 14:25, o operador de campo verificou um vazamento na área do poço, devido ao furto/vandalismo da árvore de natal.</t>
  </si>
  <si>
    <t>Furto/vandalismo</t>
  </si>
  <si>
    <t>Área do poço</t>
  </si>
  <si>
    <t>Realizadas as devidas comunicações internas; Acionada a equipe de limpeza, caminhão sugador, equipe de caldeiraria e de segurança patrimonial.</t>
  </si>
  <si>
    <t>Processo sei nº 02001.023468/2025-54 (Emergência Ambiental: Acidente Ambiental)
1) 0,65 m³; 2) Solo; 3) 60%; 4) a 11) N/A ; Volume da perda de contenção: 0,75 m³ (0,1 m³ ficou
contido no antepoço); Metodologia de cálculo = área x lâmina: 65m² x 0,01m = 0,65m³;</t>
  </si>
  <si>
    <t>7-MG-117-BA</t>
  </si>
  <si>
    <t>0.00018</t>
  </si>
  <si>
    <t>Campo de Búzios - Bacia de Santos</t>
  </si>
  <si>
    <t>[Embarcação Bram Bravo]: Durante operação submarina de torqueamento de parafuso com ROV (veículo de operação remota), foi observada queda repentina na pressão e escape de fluido próximo à torqueadeira. Estimado volume de 0,00018 m³ de fluido hidráulico base óleo para o mar.</t>
  </si>
  <si>
    <t>Fluido hidráulico base óleo: 0,00018 m3.</t>
  </si>
  <si>
    <t>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t>
  </si>
  <si>
    <t>Paralisada a atividade. Realizada inspeção no convés e foi constatado que a mangueira flexível da torqueadeira estava danificada. A mangueira danificada foi substituída.
Atualização do dia 01/08/2025.
As ações corretivas e mitigadoras imediatas foram consideradas adequadas para este cenário, possibilitando o rápido restabelecimento.</t>
  </si>
  <si>
    <t>[1] Volume descarregado: 0,00018m³. Estimado o volume após verificação da variação do volume do reservatório de óleo do ROV. [2] Área atingida: mar; [3] Nome comercial: Shell Tellus S2 M 32 (Fluido hidráulico base óleo); [4] Composição química: Óleos minerais altamente refinados e aditivos, óleo mineral altamente refinado contém menor que 3% (p/p) de extracto de DMSO, de acordo com IP346, 2,6-ditercbutil-fenol, Interchangeable low viscosity base oil ( menor que 20,5 cSt @40°C); [5] IMDG: não regulado como produto perigoso.
Atualização do dia 01/08/2025.
Estimado o volume após verificação da variação do volume do reservatório de óleo do ROV. Nome comercial: Shell
Tellus S2 M 32. Lâmina d%u2019água (LDA) da operação 389 metros.</t>
  </si>
  <si>
    <t>9</t>
  </si>
  <si>
    <t>6M6J+H7Q Pinheiro Machado, RS</t>
  </si>
  <si>
    <t>Falha operacional da equipe de manutenção, foram trocar a roda do vagão HFD 632240-9, e acabaram tombando o mesmo.</t>
  </si>
  <si>
    <t>Falha operacional da equipe de manutenção, foram trocar a roda do vagão HFD 632240-9, e acabaram tombando o mesmo. Houve derramamento de carga (soja) ao lado da via. Acidente ocorreu próximo ao pátio de CASEMIRO VIEWEGER (NCW), KM 312+500. NCW é o quinto pátio depois de Bagé, sentido ao porto de Rio Grande.</t>
  </si>
  <si>
    <t>Falha operacional da equipe de manutenção, foram trocar a roda do vagão HFD 632240-9, e acabaram tombando o mesmo. O vagão estava carregado com soja em grãos.</t>
  </si>
  <si>
    <t>Equipe SOS RUMO, mecânica e via permanente</t>
  </si>
  <si>
    <t>Processo sei nº 02001.022580/2025-78 (Emergência Ambiental: Acidente Ambiental)</t>
  </si>
  <si>
    <t>0.615923</t>
  </si>
  <si>
    <t>Campo de Tupi.</t>
  </si>
  <si>
    <t>Poço 7-LL-60D-RJS, interligado à plataforma PETROBRAS 66 (P-66),</t>
  </si>
  <si>
    <t>Durante a intervenção na Árvore de Natal Molhada (ANM) do poço LL-60 (P-66), foi identificado escape de fluido de coloração acinzentada proveniente da região do funil da BAP, próximo à cabeça de poço. O escape e sua localização têm características típicas de fluido de perfuração. Foi aberta Ordem de Serviço para coleta de amostra de fluído para análise. O poço estava fechado para a realização da intervenção em questão e foi mantido fechado.</t>
  </si>
  <si>
    <t>O poço foi mantido fechado. Solicitada embarcação mais capacitada para inspeção mais detalhada e coleta de amostra para caracterização do fluido.</t>
  </si>
  <si>
    <t>O escape ocorreu a uma taxa estimada de105 bolhas/min. Houve o escape estimado de 1,06 litros (0,0010626 m³) durante inspeção do ROV (22 min).
 Atualização do dia  16-07-2025
Processo sei nº Em 04/07/2025: O escape ocorreu à taxa estimada em 105 bolhas/min. Houve o escape
estimado de 1,06 litros (0,0010626 m³) durante inspeção do ROV (22 min). Em 15/07/2025:
Realizadas inspeções e coleta de fluido para análise entre 13/07/2025 e 15/07/2025. Foi
localizada a origem do escape (flow-bys da cabeça de poço). A taxa de escape nesta inspeção
apresentou redução para 0,825 bolhas/min. Poço permanece fechado. Volume de escape
acumulado: 0,615923 m³.</t>
  </si>
  <si>
    <t>Campo de Búzios.</t>
  </si>
  <si>
    <t>Durante procedimento operacional, foi observada perda de contenção de óleo diesel pela válvula de alívio térmico da SDV-1210001F, no riser balcony. O volume vazado foi parcialmente contido na bandeja de contenção da SDV, mas 0,01 m3 atingiram o mar.</t>
  </si>
  <si>
    <t>Em avaliação pela equipe de manutenção e suporte técnico, para atuação, reparo e retorno em condições seguras.</t>
  </si>
  <si>
    <t>Interrupção do procedimento operacional, drenagem da bandeja de contenção da SDV, drenagem do trecho a montante da SDV e despressurização do riser. Adicionalmente, toda a região do riser balcony foi verificada, sem nenhum indício de vazamento ou ocorrência adicional em outras válvulas.</t>
  </si>
  <si>
    <t>[1] Volume de óleo diesel descarregado: 0,01 m3. [2] Área atingida: mar. [3] Situação normalizada.</t>
  </si>
  <si>
    <t>PETROBRAS 74 (P-74)</t>
  </si>
  <si>
    <t xml:space="preserve">São Sebastião da Bela Vista </t>
  </si>
  <si>
    <t>Outra(s); Empresa especializada em atendimento ; Órgão Estadual ou Municipal de Meio Ambiente</t>
  </si>
  <si>
    <t>BR-381</t>
  </si>
  <si>
    <t>TOMBAMENTO DE CARRETA.</t>
  </si>
  <si>
    <t>CARRRTA TOMBOU E DERRUBOU CARGA.</t>
  </si>
  <si>
    <t>SEGUNDO INFORMAÇÕES, O VEÍCULO TRAFEGAVA SENTIDO SUL SOBRE FAIXA 02, QUANDO O CONDUTOR ALEGA TER DORMIDO AO VOLANTE, PERDEU O CONTROLE DIRECIONAL E CHOCOU NA CANALETA E TOMBOU EM CANTEIRO LATERAL.</t>
  </si>
  <si>
    <t>MULTITECNICA INDUSTRIAL S/A</t>
  </si>
  <si>
    <t>56992951000178</t>
  </si>
  <si>
    <t>Tipo                                                                                                                                                                                                	Tombamento       	Hora Acidente     
Causa provável                                                                                                                                                                                      	Dormiu no volante	                  
BO                                                                                                                                                                                                  	25036883B01      	Comunicação C     
Cond Metereologica                                                                                                                                                                                  	                 	Cod. Visibilidade:
Descrição</t>
  </si>
  <si>
    <t>Embarcação Bram Eland, Campo de Barracuda, Bacia de Campos</t>
  </si>
  <si>
    <t>Constatado vazamento no mar de cerca de 0,02 m3 de óleo lubrificante, oriundo de um dos propulsores da embarcação (Bow Thruster).</t>
  </si>
  <si>
    <t>Descarga menor - 0,02 m3</t>
  </si>
  <si>
    <t>Parada imediata do bow thruster, interrompendo o vazamento.</t>
  </si>
  <si>
    <t>1) Volume vazado: 0,02m3 ( estimado através de variação do nível do reservatório); 2) Nome Comercial: MOBILGEAR 600 XP 220 (anexo); 3) Composição Química: Óleo básico e Aditivos; 4) IMDG: Não é Regulamentado para Transporte Marinho</t>
  </si>
  <si>
    <t>Embarcação Bram Eland</t>
  </si>
  <si>
    <t>TINTAS, INFLAMÁVEIS</t>
  </si>
  <si>
    <t>232.03</t>
  </si>
  <si>
    <t>BR 153/GO, KM 577+300, SUL, PIRACANJUBA.</t>
  </si>
  <si>
    <t>Veiculo seguia em sentido sul e por motivo desconhecido o mesmo tombou em faixa 01 e parcial faixa 02. Após o tombamento, veiculo iniciou princípio de incêndio onde se alastrou rapidamente e atingiu a vegetação do canteiro central.</t>
  </si>
  <si>
    <t>Incêndio se propagou no canteiro central atingindo vegetação e toda a carga.</t>
  </si>
  <si>
    <t>Tocantins Transportes LTDA</t>
  </si>
  <si>
    <t>07784847000820</t>
  </si>
  <si>
    <t>Às 13h53: O COBOM foi acionado para apoio no local. O SD Vargas informou que estaria deslocando uma equipe para atendimento.
Às 14h04: No momento da limpeza da faixa, o foco de incêndio voltou a atingir a carga. A máquina que realizava a limpeza passou sobre a carga na tentativa de
conter o fogo.
Às 15h04: Finalizada a limpeza da faixa e a mesma foi liberada, permanecendo apenas a sinalização na faixa de bordo do canteiro central, indicando a presença
do veículo e da carga no local.
Às 16h10: O fogo foi contido pela máquina que se encontrava no local realizando o serviço. A viatura deixou o local com sinalização mantida.
A PRF não autorizou o fechamento de faixa na data de hoje para a retirada do veículo. No local, permanecem apenas os restos da carga e a carcaça do veículo
incendiado sobre o canteiro central.
O trânsito segue fluindo normalmente.</t>
  </si>
  <si>
    <t>0.00243</t>
  </si>
  <si>
    <t>Embarcação Skandi Niterói em operação no Campo de Marlim, Bacia de Campos.</t>
  </si>
  <si>
    <t>Embarcação Skandi Niterói:  Durante operação submarina com ROV (Veículo de operação remota), foi observado o escape de fluido hidráulico (Tellus 32) pelo manipulador do ROV. Descarga estimada em 0,00243 m³.</t>
  </si>
  <si>
    <t>Descarga menor de fluido hidráulico: 0,00243 m³.</t>
  </si>
  <si>
    <t>Fechamento do circuito hidráulico do ROV; Recolhimento do ROV para o convés para a avaliação.</t>
  </si>
  <si>
    <t>Processo sei nº 02001.022359/2025-10 (Emergência Ambiental: Acidente Ambiental)
1) Volume: 0,00243m³, calculado através da diferença nas leituras de volume do compensador entre o início e fim da operação; 2) Nome Comercial: Shell Tellus S2 M 32 (anexo); 3) Composição química: Óleo básico de baixa viscosidade intercambiável (&lt;20,5 cSt @ 40°C); 4) IMDG: Não regulado como produto perigoso.</t>
  </si>
  <si>
    <t>Ferrovia Linha-tronco da Cia. Paulista93+800</t>
  </si>
  <si>
    <t>Vazamento ocorreu dentro da faixa de domínio</t>
  </si>
  <si>
    <t>Vazamento de Soja sobre a Via</t>
  </si>
  <si>
    <t>Evento caracterizado por vandalismo e abertura de 1 vagão carregado com soja (Aproximadamente 80 toneladas), em decorrência de ataque criminoso.</t>
  </si>
  <si>
    <t>0.215</t>
  </si>
  <si>
    <t>Campo de Peregrino</t>
  </si>
  <si>
    <t>Normand Cutter Vessel %u2013 Solstad Offshore</t>
  </si>
  <si>
    <t>0,215m3 de MEG</t>
  </si>
  <si>
    <t>O processo de limpeza da tubulação do GIP PLEM consiste em bombear MEG através do Cap de Alta Pressão,  deixando uma das saídas aberta para o mar. Portanto, como parte do processo, um pouco de MEG é descarregado no mar e, assim, é uma descarga intencional. O volume de MEG descarregado foi de 215L (0.215m3).</t>
  </si>
  <si>
    <t>EQUINOR BRASIL ENERGIA LTDA</t>
  </si>
  <si>
    <t xml:space="preserve">Rio Grande </t>
  </si>
  <si>
    <t>Lago</t>
  </si>
  <si>
    <t>Honório Bicalho S/N</t>
  </si>
  <si>
    <t>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t>
  </si>
  <si>
    <t>Derramamento concentrado no convés da embarcação com escorrimento para água.</t>
  </si>
  <si>
    <t>Sem ambientes adjacentes atingidos, somente pouca quantidade de óleo no corpo hídrico (laguna dos patos)</t>
  </si>
  <si>
    <t>AGENCIA MARITIMA ORION LTDA</t>
  </si>
  <si>
    <t>75185389000196</t>
  </si>
  <si>
    <t>EQUIPE DA BARCAÇA NAVEMESTRA
TRIPULANTES DO NAVIO SARONIC BAY
BASE DE EMERGENCIA PORTOS RS (HIDROCLEAN)</t>
  </si>
  <si>
    <t>DENIS CUNHA</t>
  </si>
  <si>
    <t>(53) 99903-2969</t>
  </si>
  <si>
    <t>Contenção, recolhimento e utilização de materiais absorventes pela equipe da NAVEMESTRA (barcaça). Base de emergência da PORTOS RS acionada e está no local auxiliando no atendimento.
Situação: Vazamento estancado, as linhas foram fechadas logo que percebido o vazamento.</t>
  </si>
  <si>
    <t>MARA NUBIA CEZAR DE OLIVEIRA</t>
  </si>
  <si>
    <t>Portos RS</t>
  </si>
  <si>
    <t>Diretoria de Meio Ambiente</t>
  </si>
  <si>
    <t>mnubia@portoriogrande.com.br</t>
  </si>
  <si>
    <t>SARONIC BAY</t>
  </si>
  <si>
    <t>Oleo Bunker</t>
  </si>
  <si>
    <t>0.0008</t>
  </si>
  <si>
    <t>Bloco de Aram</t>
  </si>
  <si>
    <t>Navio Sonda WEST AURIGA, operando no poço 3-BRSA-1400-SPS.</t>
  </si>
  <si>
    <t>Observada mancha no mar com coloração arco-íris e dimensão de 40 metros de comprimento por 4 metros de largura, proveniente de vazamento através de embornal (ralo de dreno) mal torqueado no main deck. O volume estimado de resíduo oleoso (fluido hidráulico), conforme mancha observada (coloração arco-íris) e Protocolo de Bonn, foi de 0,8 L. Descarga paralisada.</t>
  </si>
  <si>
    <t>Alinhamento equivocado no momento de descarte da água de limpeza do deck, sendo ela direcionada pelos drenos do main deck por meio de um three-way para um deck inferior e não para o drain holding tank. Esse evento, somado à falha de torqueamento do embornal, causou o vazamento.</t>
  </si>
  <si>
    <t>Investigada a origem do vazamento e identificada uma área contida alagada no main deck. Inspecionados os embornais da área alagada e constatado um embornal (ralo de dreno) com torque inadequado. Ajustado o torque e efetuada a drenagem da área com uso de bomba sapo. Coletada amostra da água no deck. Em paralelo à investigação da origem do vazamento, foi monitorada a mancha e constatada sua completa dissipação por volta das 16h.</t>
  </si>
  <si>
    <t>[1] Volume descarregado: 0,0008 m3. [2] Área atingida: mar. [3] Nome comercial e/ou nomenclatura química da substância: Shell Tellus S2 VX 46. [4] Composição química da substância: óleos minerais altamente refinados e aditivos, conforme FISPQ anexa. [5] Descrição da classificação e subclasse ONU ou IMDG da substância, caso aplicável: não regulamentado como produto perigoso.</t>
  </si>
  <si>
    <t>Campo de Corvina, Bacia de Campos</t>
  </si>
  <si>
    <t>Foi identificada feição de origem indeterminada próxima da embarcação PLSV Skandi Niterói e da P-09.
Atuialização do dia 18-08-2025.
Durante atividade de recolhimento de cabo elétrico em P-09, foi constatado originalmente mancha de origem indeterminada. Após investigações em P-09 e no PLSV, foi constatado atuação indevida de válvula provocando descarga de 155,52 litros de água oleosa para o mar. No histórico de atuação de válvulas associada ao ramal do sistema de bilge (resíduos oleosos),
foi identificado manobra indevida com abertura da válvula a montante da bomba de bilge. Umalinha do ramal do sistema de bilge passa pelo tanque de diesel da embarcação. Após esgotado o tanque e inspeção visual, foi constatado furo de 5 mm nessa linha conectando o tanque de diesel a tubulação de bilge.</t>
  </si>
  <si>
    <t>- Coleta de amostra e análise que indicou tratar-se de diesel - Reservatórios e tanques da embarcação verificados sem anormalidades (Verificação através de sensores e física) - Inspeção do casco com ROV - Não foi possível identificar escape - P-09 avaliou os sistemas de topside e reportou não ter anomalias na UEP. - Inspeção nos sistemas submarinos prioritários nas proximidades - não identificadas anomalias - Dispersão mecânica da feição com OSRV
Atualização do dia 18-08-2025
Embarcação está fora de operação (foi deslocada para porto no Rio  (foi deslocada para porto no Rio de Janeiro). Especialista está embarcada para
realizar inspeção e auditoria nos sistemas.</t>
  </si>
  <si>
    <t>Processo sei nº 02001.022580/2025-78 (Emergência Ambiental: Acidente Ambiental)
Estimativa de volume de 0,85 m3 calculado através do método do Acordo de Bonn.
Estimativa de volume de 0,85 m3 calculado através do método do Acordo de Bonn. Como as novas informações levantadas o volume passo a ser 0,15552m3. Volume inicialmente comunicado foi estimado de forma a partir de imagem obtida de sobrevoo e no método do Acordo de Bonn, Com o avanço na investigação foi possível melhorar a estimativa. O volume de óleo diesel descarregado ao mar foi obtido com base em hipótese conservadora de aspiração por furo de 5 mm na linha de sucção da bomba de bilge. A metodologia considerou princípios da mecânica dos fluidos e dados operacionais da embarcação. O cálculo teve como base a diferença de pressão entre o interior da tubulação (em vácuo parcial) e a pressão atmosférica, estimando-se a vazão contínua pelo orifício ao longo dos 18 minutos de operação da bomba. Como resultado, estimou-se o volume total de diesel descarregado em 155,52 litros.</t>
  </si>
  <si>
    <t>4.15E 5</t>
  </si>
  <si>
    <t>Salmoura</t>
  </si>
  <si>
    <t>0.0009285</t>
  </si>
  <si>
    <t>Campo de Bijupirá e Salema</t>
  </si>
  <si>
    <t>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t>
  </si>
  <si>
    <t>Vazamento de mistura de 0.97l de mistura de água e óleo para o mar, sendo 0,0415l de óleo diesel e 0,9285l de salmoura.</t>
  </si>
  <si>
    <t>Causa em investigação.</t>
  </si>
  <si>
    <t>Considerando-se o pequeno volume vazado de óleo diesel (0,0000415 m³) em ambiente oceanico com condições de intensa hidrodinamica caracteristicas de regiões offshore como da área de BJSA, nao é esperado que este evento venha a causar impactos ambientais.</t>
  </si>
  <si>
    <t>Devido ao pequeno volume vazado e sua rápida dispersão, bem como as caracteristicas do ambiente, não se fez necessário o acionamento de qualquer empresa ou instituição para resposta a este evento.</t>
  </si>
  <si>
    <t>A comunicação por rádio foi imediatamente feita entre a Cabine do
Sondador e a equipe do flextubo, que aumentou a pressão do stripper para 1000 psi, ocasionando a interrupção do vazamento da mistura de óleo e salmoura. Foi realizada também a limpeza da área afetada na área de intervenção da sonda.</t>
  </si>
  <si>
    <t>Processo sei nº 02001.022783/2025-64 (Emergência Ambiental: Acidente Ambiental)
As operações foram retomadas logo após constatarem que o vazamento havia sido contido. Pela tipologia I.3.1.1.2.3. do MCI: 1- 0,00097; 2- Mar; 3- NA; 4- NA; 5- NA; 6- NA; 7- Óleo Diesel 4,28% v/v + Baraklean 4,28% v/v + Salmoura 91,44% v/v; 8- Salmoura 9- NA; 10- NA; 11-NA.</t>
  </si>
  <si>
    <t>AVENIDA DOS PORTUGUESES, 1000, PRAIA DO BOQUEIRÃO, BAIRRO ITAQUI/BACANGA</t>
  </si>
  <si>
    <t>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t>
  </si>
  <si>
    <t>Diesel 3000L</t>
  </si>
  <si>
    <t>Descarrilhamento</t>
  </si>
  <si>
    <t>solo coberto com brita.</t>
  </si>
  <si>
    <t>20257846825</t>
  </si>
  <si>
    <t>Ômega Serviços Especializados</t>
  </si>
  <si>
    <t>Valenilson Pereira</t>
  </si>
  <si>
    <t>(98) 99154-7123</t>
  </si>
  <si>
    <t>A equipe de emergência foi acionada para tomar as medidas cabíveis e necessárias. Tão logo possível, serão prestadas informações atualizadas sobre o ocorrido.</t>
  </si>
  <si>
    <t>Processo sei nº 02001.022596/2025-81 (Emergência Ambiental: Acidente Ambiental)
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 A equipe de emergência foi acionada para tomar as medidas cabíveis e necessárias. Tão logo possível, serão prestadas informações atualizadas sobre o ocorrido.</t>
  </si>
  <si>
    <t>Terminal Ferroviário Ponta da Madeira - TFPM (EFC)</t>
  </si>
  <si>
    <t>José Marinho Mendes</t>
  </si>
  <si>
    <t>0,86m3 de MEG</t>
  </si>
  <si>
    <t>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t>
  </si>
  <si>
    <t>Nina, Paula</t>
  </si>
  <si>
    <t>Processo sei nº 02001.022528/2025-11 (Emergência Ambiental: Acidente Ambiental)</t>
  </si>
  <si>
    <t>1.2E 5</t>
  </si>
  <si>
    <t>No dia 08/07/2025, na plataforma de PCP-2, às 13:00 horas, durante a operação de limpeza da linha de injeção de água, via sistema de drenagem aberta, parte do efluente oleoso contaminado acabou sendo alijado para o mar. Foram observadas algumas bolhas de cor prateada próximas da plataforma PCP-2 na face Oeste. O volume calculado foi de 0,012 litros (0,000012m3) de óleo.
Considerando o volume de óleo que atingiu o corpo hídrico (0,000012m3) e a rápida dissipação da mancha após a interrupção da atividade de limpeza da linha, não houve necessidade de realização de dispersão mecânica pela embarcação do PEI.</t>
  </si>
  <si>
    <t>Considerando o volume de óleo que atingiu o corpo hídrico (0,000012m3) e a rápida dissipação da mancha, não houve necessidade de realização de dispersão mecânica pela embarcação do PEI.
Foram adotadas outras medidas a saber: 
- Interrupção imediata da operação de limpeza da linha de injeção de água.
- Avaliação do comportamento da mancha e constatação da sua dissipação rapidamente após a interrupção da atividade.</t>
  </si>
  <si>
    <t>Processo sei nº 02001.026143/2025-23 (Emergência Ambiental: Acidente Ambiental)
Cálculo do volume:
Dimensões da mancha: 20m x 6m
Área da mancha: 0,00012 Km2 100% prateada x 0,1 (m3/km2) de presença de óleo 
Volume =0,000012 m3 (0, 012L)</t>
  </si>
  <si>
    <t>PESTICIDA À BASE DE CARBAMATOS, LÍQUIDO, TÓXICO, INFLAMÁVEL;  SUBSTÂNCIA QUE APRESENTA RISCO PARA O MEIO AMBIENTE, LÍQUIDA, N.E.</t>
  </si>
  <si>
    <t>Solo; Flora; Outro(s)</t>
  </si>
  <si>
    <t>Avenida Filomena Cartafina, BR 050, K  04</t>
  </si>
  <si>
    <t>Segundo informações repassadas ao NEA, no dia 08/07/2025, ocorreu queda e derramamento de parte da carga, após veículo cair em canaleta de drenagem de águas pluviais da rodovia, seguido de incêndio no próprio veículo e em vegetação lindeira. Produto no acostamento e solo, junto ao canteiro lateral da rodovia.</t>
  </si>
  <si>
    <t>Queda e derramamento</t>
  </si>
  <si>
    <t>Canaleta de drenagem de águas pluviais da rodovia, seguido de incêndio no próprio veículo e em vegetação
lindeira.</t>
  </si>
  <si>
    <t>Representante do Corpo de Bombeiros</t>
  </si>
  <si>
    <t>Empresa de pronto atendimento acionada, e já no local. Sem recursos hídricos nas proximidades. Produto que escorreu,
contido na própria canaleta de drenagem.</t>
  </si>
  <si>
    <t>Processo sei nº 02001.022808/2025-20 (Emergência Ambiental: Acidente Ambiental)</t>
  </si>
  <si>
    <t xml:space="preserve">Alexânia </t>
  </si>
  <si>
    <t>RESINA, SOLUÇÃO</t>
  </si>
  <si>
    <t>BR-060/GO KM 37+500, NORTE, ALEXANIA, GOIÁS</t>
  </si>
  <si>
    <t>Dois veículos seguiam no mesmo sentido, quando veiculo 01, não respeitando a distancia de segurança, colidiu na traseira do veiculo 02, onde ambos pararam em acostamento parcial e faixa de domínio.</t>
  </si>
  <si>
    <t>Houve derramamento parcial da carga, resina solução inflamável, do veiculo que colidiu.</t>
  </si>
  <si>
    <t>TOP SOL PISCINAS</t>
  </si>
  <si>
    <t>24079624000104</t>
  </si>
  <si>
    <t>EQUIPE DE OPERAÇÕES DA TRIUNFO CONCEBRA</t>
  </si>
  <si>
    <t>Vandalismo com abertura de vagão graneleiro carregado com soja em grãos.</t>
  </si>
  <si>
    <t>Vandalismo com abertura de vagão graneleiro carregado com soja em grãos. Lançamento de soja em grãos sobre via férrea duplicada.</t>
  </si>
  <si>
    <t>Ato criminoso caracterizado pela abertura de vagão graneleiro ferroviária carregado com soja.</t>
  </si>
  <si>
    <t>Processo sei nº 02001.022784/2025-17 (Emergência Ambiental: Acidente Ambiental)</t>
  </si>
  <si>
    <t>Rumo Logística</t>
  </si>
  <si>
    <t>1.272</t>
  </si>
  <si>
    <t>Fazenda Lamarão, s/n. Área rural.</t>
  </si>
  <si>
    <t>POÇO PETROLÍFERO CAMPO PILAR CURURU (3-ORGM-3-AL</t>
  </si>
  <si>
    <t>Descarga de Fluido Sintético de Perfuração.</t>
  </si>
  <si>
    <t>Durante perfuração do poço ORGM-3D a 2872m, repentinamente houve a súbita liberação do castelodo top drive e mangote do stand pipe, vindo a ser lançado ao teto da dog house e a varanda situadapor trás da dog house, com isso, houve descarga de fluído sintético contido no sistema, vindo aentrar em contato com o solo da locação.</t>
  </si>
  <si>
    <t>Origem Energia Alagoas</t>
  </si>
  <si>
    <t>Foram utilizados recursos próprios</t>
  </si>
  <si>
    <t>Paradas as bombas de lama, retirada coluna do fundo, colocado poço em segurança; Iniciada ação de contingência para recuperar fluido derramado ao solo.</t>
  </si>
  <si>
    <t>Processo sei nº 02001.022827/2025-56 (Emergência Ambiental: Acidente Ambiental)
Descarga paralisada.</t>
  </si>
  <si>
    <t xml:space="preserve">Pavão </t>
  </si>
  <si>
    <t>LÍQUIDO À TEMPERATURA ELEVADA, N.E., A 100ºC OU MAIS E ABAIXO DO PFG</t>
  </si>
  <si>
    <t>Rodocia MGC 409, km 74</t>
  </si>
  <si>
    <t>Segundo informações repassadas ao NEA, no dia 09/07/2025, por volta das 13:30 horas, ocorreu tombamento de veículo, seguido de derramamento de parte da craga transportada. Produto na pista e no solo, junto ao canteiro lateral da rodovia, dentro de sua faixa de domínio.</t>
  </si>
  <si>
    <t>. Representante da transportadora tomou conhecimento do fato, após o analista do NEA ter feito contato às 15:40 horas. Sem recursos hídricos nas proximidades</t>
  </si>
  <si>
    <t>: Representante da Polícia Rodoviária Estadual</t>
  </si>
  <si>
    <t>Empresa de pronto atendimento acionada e já no local.</t>
  </si>
  <si>
    <t>Processo sei nº 02001.022891/2025-37 (Emergência Ambiental: Acidente Ambiental)</t>
  </si>
  <si>
    <t xml:space="preserve">Luz </t>
  </si>
  <si>
    <t>Rodovia BR 262, km 512 + 100 metros, sentido leste.</t>
  </si>
  <si>
    <t>Segundo informações repassadas ao NEA, no dia 09/07/2025, por volta das 13:45 horas, ocorreu tombamento de veículo, seguido de vazamento da carga pelo suspiro do tanque</t>
  </si>
  <si>
    <t>: Representante da transportadora</t>
  </si>
  <si>
    <t>.Empresa de pronto atendimento acionada pela transportadora.
Transbordo já finalizado e o veículo retirado do local. Sem recursos hídricos nas proximidades.</t>
  </si>
  <si>
    <t>Processo sei nº 02001.022895/2025-15 (Emergência Ambiental: Acidente Ambiental)</t>
  </si>
  <si>
    <t>Polícia Rodoviária; Corpo de Bombeiros; IBAMA</t>
  </si>
  <si>
    <t>Rodovia Governador Mario Covas - BR 101, Km 432 Tabatinga</t>
  </si>
  <si>
    <t>Um caminhão-tanque tombou e pegou fogo na BR-101 em Igarassu, no Grande Recife, na manhã desta quinta-feira (10). Imagens enviadas à TV Globo mostram as chamas destruindo o veículo, além de fumaça preta no Km 43 da rodovia (veja vídeo acima). Por causa do incêndio, a pista no sentido para João Pessoa foi totalmente bloqueada.</t>
  </si>
  <si>
    <t>O caminhão perdeu o controle e tombou
Vazou todo o diesel</t>
  </si>
  <si>
    <t>O líquido, que é inflamável, veio pela galeria trazendo o fogo acompanhando por dentro do bueiro, passando por debaixo da casa do rapaz e [...] pegou fogo no carro do rapaz ali também. E a gente com o balde de manhã para amenizar o fogo. Queimou várias casas [...] O fogo era muito alto, esse rego aqui ficou repleto de fogo, espalhando fogo para os lados", disse um morador que se identificou apenas como Alexandre.
Pelas imagens, é possível ver que o caminhão tombou no canteiro que divide a rodovia. O fogo atingiu quatro casas localizadas perto da BR-101 e se alastrou por um canal na Rua Sabino Leite Pessoa, no bairro da Saramandaia, que fica perto do foco de incêndio.</t>
  </si>
  <si>
    <t>TEXAS COMERCIO DE COMBUSTIVEIS LTDA</t>
  </si>
  <si>
    <t>41219874000111</t>
  </si>
  <si>
    <t>Polícia Rodoviária Federal (PRF)</t>
  </si>
  <si>
    <t>Processo sei nº 02001.022633/2025-51 (Emergência Ambiental: Acidente Ambiental)</t>
  </si>
  <si>
    <t xml:space="preserve">Goiatuba </t>
  </si>
  <si>
    <t>ANIDRIDO MALEICO</t>
  </si>
  <si>
    <t>Óbitos/feridos; Solo; Atmosfera</t>
  </si>
  <si>
    <t>BR-153/GO KM 650+500, NORTE, GOIATUBA, GOIÁS</t>
  </si>
  <si>
    <t>Duas carretas trafegavam no sentido norte, quando a carreta que seguia atrás colidiu na traseira da carreta que estava à frente, vindo a pegar fogo após o impacto.</t>
  </si>
  <si>
    <t>Após colisão ambas carretas pegaram fogo por completo.</t>
  </si>
  <si>
    <t>Carga derramada sobre o solo e combustão da carga e carretas. Acidente com 01 vítima fatal.</t>
  </si>
  <si>
    <t>CONCEBRA</t>
  </si>
  <si>
    <t>Processo sei nº 02001.023605/2025-51 (Emergência Ambiental: Acidente Ambiental)</t>
  </si>
  <si>
    <t>3.22</t>
  </si>
  <si>
    <t>Poço em 7-ARG-819-D-RN</t>
  </si>
  <si>
    <t>Durante ronda Operacional de campo, foi identificado descarga de emulsão oleosa no poço 7-ARG-819.</t>
  </si>
  <si>
    <t>Desenroscamento da luva do stuffing box da cabeça de produção</t>
  </si>
  <si>
    <t>Acionado o plano de emergência
* Seguido o fluxo de comunicação; * Parado poco * Solicitado serviço para limpeza, inspeção
e reparo.</t>
  </si>
  <si>
    <t>Processo sei nº 02001.022922/2025-50 (Emergência Ambiental: Acidente Ambiental)
Informações da perda de contenção 1) Vol.: 3,240m³ (emulsão oleosa) 2) Contenção secundária
atingida: N/A 3) BSW: 99,4%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3,240m3(3,220m3/0,019m3) 2) Área atingida: Solo 3) BSW: 99,4% 4) Salinidade (água produzida):
N/A 5) Composição química (fluido perf., complet. ou interv.): N/A 6) Nome comercial (subst.
nociva/perigosa): N/A 7) Composição química (subst. nociva/perigosa): N/A 8) Classificação ONU
ou IMDG (subst. nociva/perigosa): N/A Nota: 80% da área atingida, se deu em forma de</t>
  </si>
  <si>
    <t>: 7-ARG-819D-RN</t>
  </si>
  <si>
    <t>No dia 10/07/25 às 07:20h, na plataforma de PVM1, durante a atividade de alinhamento do poço VML-46 para o separador de teste, foi observada uma formação de filme oleoso no mar próximo a plataforma, proveniente de uma golfada de óleo através do cold Flare da unidade. Imediatamente após a constatação do 
ocorrido, a operação foi imediatamente interrompida. O incidente resultou na formação de uma feição 
oleosa na superfície, estimada em aproximadamente 20 x 10 metros. O volume calculado foi de 0,02 L de óleo. Pelo volume ser reduzido, não foi necessário o acionamento de medidas de dispersão de óleo pela embarcação do PEI e afeição observada apresentou deslocamento na direção Leste, com posterior dissipação.</t>
  </si>
  <si>
    <t>Considerando o volume de óleo que atingiu o corpo hídrico (0,00002m3) e a rápida dissipação da mancha, não houve necessidade de realização de dispersão mecânica pela embarcação do PEI.
Foram adotadas outras medidas a saber: 
- A operação foi imediatamente  interrompida
- Avaliação do comportamento da mancha e constatação da sua dissipação rapidamente após a interrupção da atividade.</t>
  </si>
  <si>
    <t>Processo sei nº 02001.022949/2025-42 (Emergência Ambiental: Acidente Ambiental)
Cálculo do volume: Dimensões da mancha: 20m x 10m Área da mancha: 0.0002 Km2 100% prateada x 0,1 (m³/km2) de presença de óleo V= 0.00002 m³ (0.020 L)</t>
  </si>
  <si>
    <t>Água Produzida fora de especificação;  Produto Óleo</t>
  </si>
  <si>
    <t>0.422; 0.018</t>
  </si>
  <si>
    <t>Ativo Potiguar, Polo Riacho da Forquilha, Campo Livramento - Poço 7-LV-27-RN (721000285200).</t>
  </si>
  <si>
    <t>No dia 10/07, por volta das 11:30h, o operador do campo de Livramento identificou um vazamento em um trecho aterrado
na linha de produção 3" aço carbono.</t>
  </si>
  <si>
    <t>PETRORECÔNCAVO S.A</t>
  </si>
  <si>
    <t>Processo sei nº 02001.022969/2025-13 (Emergência Ambiental: Acidente Ambiental)
1) 0,44m³ . 2) Solo. 3) BSW 95,8%. 4) a 11)N/A. | Metodologia de
cálculo = área x lâmina: (22m² x 0,02m) = 0,44m³.</t>
  </si>
  <si>
    <t>Rodovia BR 050, km 181</t>
  </si>
  <si>
    <t>Segundo informações repassadas ao NEA, no dia 10/07/2025, por volta das 10:45 horas, foi observado um vazamento de produto na válvula de descarga da carreta transportando produto perigoso. O ácido foi contido com um balde devido a pouca quantidade vazada na válvula</t>
  </si>
  <si>
    <t>Vazamento de produto na válvula de descarga</t>
  </si>
  <si>
    <t>Empresa de pronto atendimento</t>
  </si>
  <si>
    <t>Representante da transportador</t>
  </si>
  <si>
    <t>Empresa de pronto atendimento acionada para estancar o vazamento e realizar o transbordo da carga para um outro veículo receptor.</t>
  </si>
  <si>
    <t>Processo sei nº 02001.023274/2025-59 (Emergência Ambiental: Acidente Ambiental)</t>
  </si>
  <si>
    <t>Alcool Cetoestearilico/Monolaurato de sorbitan etoxilado/Óleo mineral branco USP 70 LF |</t>
  </si>
  <si>
    <t>Rodovia BR 381, km 701 + 300 metros</t>
  </si>
  <si>
    <t>Segundo informações repassadas ao NEA, no dia 10/07/2025, por volta das 07:45 horas, ocorreu tombamento de veículo, seguido de
queda/derramamento de parte da carga.</t>
  </si>
  <si>
    <t>Produto na pista e no canteiro central da rodovia.</t>
  </si>
  <si>
    <t>Arteris, concessionária da rodovia</t>
  </si>
  <si>
    <t>Empresa de pronto atendimento acionada, já no local. Curso d'água nas proximidades que não chegou a ser
atingido</t>
  </si>
  <si>
    <t>Processo sei nº 02001.023259/2025-19 (Emergência Ambiental: Acidente Ambiental)</t>
  </si>
  <si>
    <t xml:space="preserve">Rincão </t>
  </si>
  <si>
    <t>FLUIDO LUBRIFICANTE</t>
  </si>
  <si>
    <t>28+680</t>
  </si>
  <si>
    <t>Abalroamento de veiculo pesado</t>
  </si>
  <si>
    <t>Vazamento de óleo lubrificante.</t>
  </si>
  <si>
    <t>Na manhã do dia 11/07, o equipamento de manutenção (esmerilhadora) colidiu com um caminhão que atravessava a Passagem em Nível (PN).</t>
  </si>
  <si>
    <t>Equipes empresa Pelicano, atuando no local</t>
  </si>
  <si>
    <t>(11) 96375-3676</t>
  </si>
  <si>
    <t xml:space="preserve">Aracruz </t>
  </si>
  <si>
    <t>Denúncia</t>
  </si>
  <si>
    <t>Mancha de origem desconhecida</t>
  </si>
  <si>
    <t>Processo sei nº 02001.023020/2025-31 (Emergência Ambiental: Acidente Ambiental)</t>
  </si>
  <si>
    <t>Técnico administrativo</t>
  </si>
  <si>
    <t xml:space="preserve">Dobrada </t>
  </si>
  <si>
    <t>KM ferroviário 54+500</t>
  </si>
  <si>
    <t>Vazamento de óleo diesel do tanque da locomotiva</t>
  </si>
  <si>
    <t>Equipes de atendimento atuando no local</t>
  </si>
  <si>
    <t>Estação Ferroviária Bairro dos França - Ortigueira PR - KM Ferroviário 481+150</t>
  </si>
  <si>
    <t>Incêndio registrado nas instalações da ADMT  (Área de Depósito de Materiais Temporários) de dormentes, localizadas na Estação do Bairro dos França, no município de Ortigueira/PR, na tarde do dia 12 de julho de 2025.</t>
  </si>
  <si>
    <t>Incêndio ocorrido na ADMT (Área de Depósito de Materiais Temporários), localizada na Estação do Bairro dos França, no km ferroviário 481+150, no município de Ortigueira/PR.</t>
  </si>
  <si>
    <t>Em sindicância.</t>
  </si>
  <si>
    <t>Rumo S/A</t>
  </si>
  <si>
    <t>Willian Santos</t>
  </si>
  <si>
    <t>(42) 98851-3536</t>
  </si>
  <si>
    <t>Equipes de atendimento atuando no local.</t>
  </si>
  <si>
    <t>Elson Ricardo de Freitas</t>
  </si>
  <si>
    <t>Rumo S/A Malha Sul</t>
  </si>
  <si>
    <t>elson.ricardo@rumolog.com</t>
  </si>
  <si>
    <t xml:space="preserve">Matão </t>
  </si>
  <si>
    <t>km ferroviário 37+100</t>
  </si>
  <si>
    <t>Trem I26 procedente de TRO com destino PSN, composição formada com 134 vagões carregados, ao transpor km 37+100, ocorreu quebra de longarina com descarrilamento do vagão</t>
  </si>
  <si>
    <t>Embarcação Deep Star, Campo de Búzios, Bacia de Santos.</t>
  </si>
  <si>
    <t>Durante atividade de instalação da SDU (Subsea Distribution Unit) com o veículo de operação remota (ROV) no fundo, foi observado vazamento na válvula de alívio do braço de 7 funções do veículo.</t>
  </si>
  <si>
    <t>Falha de vedação de componentes do braço articulado do veículo - em investigação.
Atualização do dia 01/08/2025
Performance imprópia de sistema/ equipamento não identificada [13.3.3]</t>
  </si>
  <si>
    <t>A atividade foi imediatamente interrompida. O veículo foi recuperado para o convés para realizar investigação e reparo
Atualização 01/08/2025
Todas as ações imediatas foram tomadas. Das recomendações, duas foram concluídas e duas estão em andamento, conforme plano de ação.</t>
  </si>
  <si>
    <t>Processo sei nº 02001.023199/2025-26 (Emergência Ambiental: Acidente Ambiental)
[1] Volume descarregado: 0,000015m³; [2] Nome comercial do produto: Shell Tellus S2 M 32; [3] Composição química: Óleos minerais altamente refinados e aditivos; [4] Classificação ONU ou IMDG: Não regulado; [5] Ambiente atingido: Mar.</t>
  </si>
  <si>
    <t xml:space="preserve">Novo Progresso </t>
  </si>
  <si>
    <t>BR-163 KM 257</t>
  </si>
  <si>
    <t>CONFORME O RELATO DO CONDUTOR DO V-01 ( SCANIA R500 ), ELE SEGUIA EM SENTIDO SUL, QUANDO INICIOU UMA CURVA
ACENTUADA À ESQUERDA PERDENDO O CONTROLE DA DIREÇÃO E VINDO A TOMBAR NA PISTA NORTE.</t>
  </si>
  <si>
    <t>ECODIESEL LTDA</t>
  </si>
  <si>
    <t>38392823000182</t>
  </si>
  <si>
    <t>ANDERSON RG RESPONSE (93)984161465</t>
  </si>
  <si>
    <t>A EQUIPE DA RG RESPONSE SE ENCONTRA NO LOCAL.</t>
  </si>
  <si>
    <t>Processo sei nº 02001.023413/2025-44 (Emergência Ambiental: Acidente Ambiental)</t>
  </si>
  <si>
    <t xml:space="preserve">Mangaratiba </t>
  </si>
  <si>
    <t>Fauna</t>
  </si>
  <si>
    <t>Zona Oeste &gt; Macumba</t>
  </si>
  <si>
    <t>Notificação fauna oleada</t>
  </si>
  <si>
    <t>Uma ocorrência de fauna alvo individual com presença de óleo foi informada.</t>
  </si>
  <si>
    <t>Espécie: Classe: Aves &gt; Ordem: Sphenisciformes &gt; Família: Spheniscidae &gt; Gênero: Spheniscus &gt; Espécie: Spheniscus magellanicus
Condição do animal ao final da ocorrência: Viivo</t>
  </si>
  <si>
    <t>Lucas Varandas Nunes</t>
  </si>
  <si>
    <t>Processo sei nº 02001.023193/2025-59 (Emergência Ambiental: Acidente Ambiental)
Observação: Animal ativo, responsivo, não se mantém em estação, magro, oleado.</t>
  </si>
  <si>
    <t>35900</t>
  </si>
  <si>
    <t>Outra(s); Polícia Rodoviária; Órgão Estadual ou Municipal de Meio Ambiente</t>
  </si>
  <si>
    <t>Rodovia BR040 km 72, sentido Juiz de Fora</t>
  </si>
  <si>
    <t>Caminhão transportando carvão coque tombou na rodovia.</t>
  </si>
  <si>
    <t>Segundo o relato do motorista, ele fez uma ultrapassagem de outro caminhão em uma curva em um trecho de descida, perdeu o controle do caminhão e tombou.</t>
  </si>
  <si>
    <t>A carga vazou para uma área de talude.</t>
  </si>
  <si>
    <t>WDA Exportação comércio beneficiamento de minério</t>
  </si>
  <si>
    <t>36951529000138</t>
  </si>
  <si>
    <t>O primeiro contato e atendimento ao acidente foi feito pela equipe Concer.</t>
  </si>
  <si>
    <t>Luis Renato Rezende Bernardo</t>
  </si>
  <si>
    <t>(21) 96781-7779</t>
  </si>
  <si>
    <t>Processo sei nº 02001.023403/2025-17 (Emergência Ambiental: Acidente Ambiental)</t>
  </si>
  <si>
    <t>LUIS RENATO REZENDE BERNARDO</t>
  </si>
  <si>
    <t>CONCER</t>
  </si>
  <si>
    <t>Coordenador de Meio Ambiente</t>
  </si>
  <si>
    <t>lrbzoo@yahoo.com.br</t>
  </si>
  <si>
    <t xml:space="preserve">Linhares </t>
  </si>
  <si>
    <t>1.14</t>
  </si>
  <si>
    <t>Campo de produção de Fazenda São Rafael</t>
  </si>
  <si>
    <t>Durante a execução das atividades de rotina operacional, o operador de campo identificou um vazamento em um afloramento, na linha de produção nas proximidades do manifold satélite 4 no campo de Fazenda São Rafael, atingindo o solo no local. Imediatamente, o operador interrompeu o sistema contendo o vazamento. O fluido descarregado é óleo com 76% de BSW.</t>
  </si>
  <si>
    <t>SEACREST PETRÓLEO SPE NORTE CAPIXABA LTDA</t>
  </si>
  <si>
    <t>(27) 99599-6392</t>
  </si>
  <si>
    <t>Acionado o plano de emergência
Após paralização do vazamento as medidas de contenção e limpeza foram imediatamente
iniciadas. Incidente informado ao orgão ambiental (IEMA) com visita ao local agendada para
o dia 16/07.</t>
  </si>
  <si>
    <t>Processo sei nº 02001.023331/2025-08 (Emergência Ambiental: Acidente Ambiental)
Não Informado</t>
  </si>
  <si>
    <t>Fazenda São Rafael</t>
  </si>
  <si>
    <t xml:space="preserve">Corumbá </t>
  </si>
  <si>
    <t>Ferrovia KM 436+700</t>
  </si>
  <si>
    <t>Trem de carga colidiu com caminhão que transpassava em PN</t>
  </si>
  <si>
    <t>Rumo Malha Norte</t>
  </si>
  <si>
    <t>Ana Aladia</t>
  </si>
  <si>
    <t>(41) 98830-4777</t>
  </si>
  <si>
    <t>Processo sei nº 02001.023393/2025-10 (Emergência Ambiental: Acidente Ambiental)</t>
  </si>
  <si>
    <t>Ana Aladia Leao</t>
  </si>
  <si>
    <t>ana.leao@rumolog.com</t>
  </si>
  <si>
    <t>Rodovia BR 251, km 333, sentido Salinas/MG</t>
  </si>
  <si>
    <t>Conforme informações repassadas ao NEA, na data e local acima mencionados, ocorreu acidente envolvendo tombamento de caminhão transportando produtos diversos adquiridos pela Mineração Vale Verde Ltda.
Houve rompimento de vasilhames contendo óleo lubrificante que esparramou no asfalto e canaleta de drenagem lateral. Conforme imagens obtidas, esse óleo foi contido por barreiras de terra. Segundo consta, o condutor do veículo, senhor Vitor Mateus da Silva Santos, sofreu escoriações, mas se encontrava consciente. Não há mananciais nas proximidades do local do sinistro.</t>
  </si>
  <si>
    <t>Mineração Vale Verde Ltda</t>
  </si>
  <si>
    <t>Soldado Luiz Dourado - Corpo de Bombeiros</t>
  </si>
  <si>
    <t>Processo sei nº 02001.023726/2025-01 (Emergência Ambiental: Acidente Ambiental)</t>
  </si>
  <si>
    <t>Cal Hidratada</t>
  </si>
  <si>
    <t>km 586+600 Sul BR040</t>
  </si>
  <si>
    <t>BR040 km 586+600 Sul</t>
  </si>
  <si>
    <t>Derramamento de carga de cal na rodovia, atingindo o pavimento e canteiro lateral.</t>
  </si>
  <si>
    <t>Locais atingidos: pavimento da rodovia e canteiro lateral.</t>
  </si>
  <si>
    <t>INTERTRANSMINAS TRANSPORTES GERAIS</t>
  </si>
  <si>
    <t>22753834000100</t>
  </si>
  <si>
    <t>(31) 99523-2231</t>
  </si>
  <si>
    <t>Processo sei nº 02001.023591/2025-75 (Emergência Ambiental: Acidente Ambiental)</t>
  </si>
  <si>
    <t>Supervisor de CCO</t>
  </si>
  <si>
    <t xml:space="preserve">Oliveira </t>
  </si>
  <si>
    <t>Diversos</t>
  </si>
  <si>
    <t>Rodovia BR 381, km 632 + 100 m, sentido Sul</t>
  </si>
  <si>
    <t>Conforme informações repassadas ao NEA, na data e local acima mencionados, ocorreu acidente incêndio de veículo transportando cargas com produtos diversos. Na data de 16/7 a concessionária informou que as chamas foram totalmente contidas, não tendo ocorrido derramamento da carga.</t>
  </si>
  <si>
    <t>Canaleta de coleta de águas pluviais do canteiro lateral.</t>
  </si>
  <si>
    <t>Processo sei nº 02001.023907/2025-29 (Emergência Ambiental: Acidente Ambiental)</t>
  </si>
  <si>
    <t>Faixa de Dutos OSBRA km 580+200</t>
  </si>
  <si>
    <t>Derivação clandestina para furto de combustível</t>
  </si>
  <si>
    <t>Não aplicável</t>
  </si>
  <si>
    <t>-Inspeção visual para mapeamento da presença de produto no local;
-Acionamento do fluxo de comunicação de contingência; interrupção da
-Operação de recebimento do duto viário e entrega de produtos.</t>
  </si>
  <si>
    <t>Processo sei nº {26115886|02001.023593/2025-64} (Emergência Ambiental: Acidente Ambiental)
Durante patrulha, equipe técnica da Proteção de Dutos identificou Derivação Clandestina no OSBRA 20%u201D, km 580+200 área da válvula VEX-20440. Deflagrou-se o fluxo de comunicação, acionando as equipes de contingência que foram mobilizadas no local. Não houve vazamento</t>
  </si>
  <si>
    <t>0.0075; 0.1425</t>
  </si>
  <si>
    <t>SS-75 (OCEAN COURAGE). poço 8-MLS-71HPA-RJS, Campo de Marlim, Bacia de Campos.</t>
  </si>
  <si>
    <t>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t>
  </si>
  <si>
    <t>Descarga estimada em 0,15 m3 de fluido hidráulico base água ERIFON HD 603 HP (composição de 95% de água + 5 % Erifon)</t>
  </si>
  <si>
    <t>Vazamento na válvula dual check que abastece os acumuladores no BOP stack.</t>
  </si>
  <si>
    <t>Elaborada gestão de mudanças para avaliar o prosseguimento das operações com a falha. No caso de eventual necessidade de recarregar os acumuladores, será feito com uso de ROV com skid de bombeio.</t>
  </si>
  <si>
    <t>Foi observado que o sensor de readback da Stack Acc Charge no POD Azul estava indicando um valor de pressão baixo, em torno de 2600psi, sendo que deveria estar próximo de 5000 psi. Após isolar a função "Stack Acc Charge", não foi observado vazamento. Identificado com ROV falha mecânica na válvula Dual Check que abastece as garrafas do acumuladores de fundo para as funções de emergência e secundárias do BOP: - Sistema Acústico, "Deadman/Autoshear", %u201CFlying lead%u201D e %u201CIntensifier%u201D (amplificador de pressão para os acumuladores do stack).Foi estimado o vazamento para o mar de 0,151416 m3 (40 galões) de fluido hidráulico base água ERIFON HD 603 HP (composição de 95% de água + 5 % Erifon). Método de estimativa de vazamento medição por uma entrada de bomba da HPU do BOP, com perda de 40 galões pressão de 5000psi como a pressão caiu a 4500psi e a bomba da HPU retoma a pressão para 5000psi, corresponde ao consumo de 40 galões.</t>
  </si>
  <si>
    <t xml:space="preserve">São Simão </t>
  </si>
  <si>
    <t>11500</t>
  </si>
  <si>
    <t>km 2030+400</t>
  </si>
  <si>
    <t>Abertura de vagão</t>
  </si>
  <si>
    <t>Foi identificado que um dos vagões não teve seu sistema de travamento devidamente acionado, o que resultou em derramamento parcial da carga transportada ao longo do trajeto.</t>
  </si>
  <si>
    <t>RUMO LOGISTICA</t>
  </si>
  <si>
    <t>AUDITORA AMBIENTL</t>
  </si>
  <si>
    <t>0.0613</t>
  </si>
  <si>
    <t>Normand Cutter %u2013 Solstad Offshore</t>
  </si>
  <si>
    <t>Equipamento submarino foi pressurizado com nitrogênio através de um umbilical de serviço que já havia sido utilizado em operação com MEG. Ao final dessa operação de pressurização, o umbilical foi despressurizado, desconectado e recolhido ao convés do navio. Durante a etapa de recolhimento foi percebido o escape de MEG residual que estava aprisionado na mangueira. O valor estimado de MEG descartado no limite considerando que toda a coluna do umbilical estivesse cheia de MEG é de 61,3L (0.0613m3).</t>
  </si>
  <si>
    <t>Escape de resíduos aprisionados na mangueira sendo liberados no momento da desconexão para recolhimento ao convés</t>
  </si>
  <si>
    <t>Devido ao volume derramado, não foi necessário o acionamento de
instituição ou empresa.</t>
  </si>
  <si>
    <t>Dados mandatórios:
1) 0,0613m3; 2) Mar; 
3), 4), 5), 6), 7), 8) Não aplicável; 
9) Monoethylene Glycol (MEG); 
10) Etilenoglicol (60-100%) 
11) Produto não regulado - FDS anexada</t>
  </si>
  <si>
    <t>Normand Cutter</t>
  </si>
  <si>
    <t>Plataforma de Carapeba I - Polo Pargo</t>
  </si>
  <si>
    <t>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t>
  </si>
  <si>
    <t>0,0000192  (m³)</t>
  </si>
  <si>
    <t>- Acionado o plano de emergência 
- Operação de limpeza da linha imediatamente interrompida - Verificação do comportamento da mancha e constatação da sua dissipação rapidamente após a interrupção da atividade</t>
  </si>
  <si>
    <t>Processo sei nº 02001.023941/2025-01 (Emergência Ambiental: Acidente Ambiental)
Pelo volume ser reduzido, não foi necessário o acionamento de medidas de dispersão de óleo pela embarcação do PEI.</t>
  </si>
  <si>
    <t>Marcel Gonin - Gerente de QHSE</t>
  </si>
  <si>
    <t xml:space="preserve">Cristal </t>
  </si>
  <si>
    <t>24000</t>
  </si>
  <si>
    <t>BR 116, Km 415</t>
  </si>
  <si>
    <t>Reação tardia do motorista</t>
  </si>
  <si>
    <t>CARGOLOG SOLUCOES LOGISTICAS LTDA"</t>
  </si>
  <si>
    <t>04502802000231</t>
  </si>
  <si>
    <t>Transportadora acionou a Empresa Emergenciall que é responsável pelo a atendimentos a emergências</t>
  </si>
  <si>
    <t>Foi realizado o registro no SIEMA como cidadão devido ao acesso da concessionária estar falha no acesso, foi aberto com número de registro: 202571836020, pela Colaboradora do CCO Suelem Ribeiro e foi informado através do aplicativo WhatsApp do plantão do IBAMA e  e-mail !</t>
  </si>
  <si>
    <t>ouvidoria.sul@ecovias.com.br</t>
  </si>
  <si>
    <t xml:space="preserve">Camaquã </t>
  </si>
  <si>
    <t>BR 116 Norte no km 415,000</t>
  </si>
  <si>
    <t>Informando que houve um acidente (Saída de pista) na BR 116 Norte no km 415,000 - latitude -30,9428768157959 - longitude 51,940731048584, onde o veículo saiu de pista vindo a tombar na faixa de domínio, ao chegar no local a equipe da Ecovias Sul, contatou que se tratava de produto perigoso código da ONU 3082 %u2013 Substância que apresenta perigo ao meio ambiente, líquida.
Armazenado em bobonas de aproximado 25 litros, ao realizar a verificação se constatou que algumas estavam quebradas e haviam vazado junto ao solo do local.</t>
  </si>
  <si>
    <t>Foi realizado contato com FEPAM %u2013 RS onde nos foi orientado e auxiliado nos procedimentos necessários,
para agilizar as ações que migariam os impactos no meio ambiente.</t>
  </si>
  <si>
    <t>Ecovias Sul</t>
  </si>
  <si>
    <t>5321284483</t>
  </si>
  <si>
    <t>A transportadora já acionou a Empresa Emergenciall para realizar o manejo e limpeza do local.
Foi realizado várias tentavas na plataforma SIEMA mas apresentava erro.
Também foi realizado o informavo pelo Whatapp no IBAMA Emergencial Ambiental às 01hs39min do dia 18/07/2025.</t>
  </si>
  <si>
    <t>Processo sei nº 02001.023680/2025-11 (Emergência Ambiental: Acidente Ambiental)</t>
  </si>
  <si>
    <t xml:space="preserve">Itaituba </t>
  </si>
  <si>
    <t>biodiesel</t>
  </si>
  <si>
    <t>Km 409 BR-163</t>
  </si>
  <si>
    <t>T-50 INFORMA QUE O CANO DE UMA CARRETA TANQUE VEIO A ESTOURAR; UM CANO E ESTÁ VAZANDO BIODISEL EM FAIXA DE
DOMÍNIO; T-50 INFORMA QUE ESTÁ VAZANDO GRANDE QUANTIDADE DE CARGA E PRÓXIMO DO LOCAL HÁ UMA GROTA</t>
  </si>
  <si>
    <t>Simarelli transportes LTDA</t>
  </si>
  <si>
    <t>00942246001405</t>
  </si>
  <si>
    <t>RG RESPONSE</t>
  </si>
  <si>
    <t>Anderson</t>
  </si>
  <si>
    <t>(93) 98416-1465</t>
  </si>
  <si>
    <t xml:space="preserve">Esmeraldas </t>
  </si>
  <si>
    <t>: Efluentes de dragagem de areia</t>
  </si>
  <si>
    <t>Bairro Tropeiros</t>
  </si>
  <si>
    <t>Rompimento de cava de mineração</t>
  </si>
  <si>
    <t>Conforme informações repassadas ao NEA, ocorreu rompimento de talude da cava de extração de areia da empresa durante a noite, sendo identificado somente na manhã do dia 18/07/25, permitindo o vazamento do efluentes da extração de areia</t>
  </si>
  <si>
    <t>Rompimento de talude</t>
  </si>
  <si>
    <t>Atingiu o corrego próximo e chegou ao Rio Paraopeba, aumentando sua turbidez e alterando a cor e qualidade de suas águas. Não observamos peixes mortos.</t>
  </si>
  <si>
    <t>: Comunidade Taquaras</t>
  </si>
  <si>
    <t>A empresa recuperou o local rompido cessando o vazamento.</t>
  </si>
  <si>
    <t>Processo sei nº 02001.025231/2025-16 (Emergência Ambiental: Acidente Ambiental)</t>
  </si>
  <si>
    <t xml:space="preserve">Imbaú </t>
  </si>
  <si>
    <t>Outro(s); Derramamento de líquidos</t>
  </si>
  <si>
    <t>23040</t>
  </si>
  <si>
    <t>Glifosato - Sal de Potássio</t>
  </si>
  <si>
    <t>8640</t>
  </si>
  <si>
    <t>Rodovia BR 376 - km 374</t>
  </si>
  <si>
    <t>Rodovia BR 376 - km 374 - próximo ao Rio Lambedor</t>
  </si>
  <si>
    <t>Embalagens a granel de Glifosato (8640 kilos) e galões de 10 litros de Bifentrina (23.040 litros).</t>
  </si>
  <si>
    <t>Segundo informações o condutor perdeu o controle da direção, vindo a tombar a carreta em cima da ponte do Rio Lambedor.</t>
  </si>
  <si>
    <t>CARGA NA PISTA E SOLO, NÃO IMPACTANDO O RIO.</t>
  </si>
  <si>
    <t>RODOGIRO TRANSPORTES - 43 999191145</t>
  </si>
  <si>
    <t>01251356000403</t>
  </si>
  <si>
    <t>PRF - Polícia Rodoviária Federal
Ambipar
CCR PRVias - 08003760000</t>
  </si>
  <si>
    <t>utilizado serragem par absorver o produto na pista.
Foi acionada a Ambipar (emergências ambientais) pela empresa responsável da carga.</t>
  </si>
  <si>
    <t>Allan Minozzo de Aragão</t>
  </si>
  <si>
    <t>CCR PRVias</t>
  </si>
  <si>
    <t>Supervisor de Meio Ambiente e Qualidade</t>
  </si>
  <si>
    <t>allanaragao@gmail.com</t>
  </si>
  <si>
    <t xml:space="preserve">Matupá </t>
  </si>
  <si>
    <t>Mortandade de peixes; Derramamento de líquidos</t>
  </si>
  <si>
    <t>Rio/córrego; Lago; Solo</t>
  </si>
  <si>
    <t>KM 1044 BR-163</t>
  </si>
  <si>
    <t>O CONDUTOR DO V-02 (VOLVO VM) CAMINHÃO, QUE SEGUIA SENTIDO SUL, RELATOU TER REALIZADO MANOBRA EVASIVA PARA O ACOSTAMENTO AO VISUALIZAR A CARRETA V-01 ULTRAPASSANDO EM SENTIDO OPOSTO, A FIM DE EVITAR COLISÃO FRONTAL. AINDA ASSIM, OCORREU A COLISÃO LATERAL, SEGUIDA DE SAÍDA DE PISTA PARA A FAIXA DE DOMÍNIO SUL. JÁ O CONDUTOR DO V-01 (VOLVO FH 540), QUE TRAFEGAVA SENTIDO NORTE, AFIRMOU QUE DESVIOU PARA A PISTA CONTRÁRIA AO TENTAR EVITAR COLISÃO TRASEIRA COM UMA CARRETA GRANELEIRA QUE ESTAVA A SUA FRENTE EM BAIXA VELOCIDADE. APÓS A COLISÃO LATERAL COM O CAMINHÃO, OBSTRUINDO AMBAS AS PISTAS.</t>
  </si>
  <si>
    <t>PETRO CHEFF COMERCIO DE DERIVADOS DE PETROLEO LTDA</t>
  </si>
  <si>
    <t>17834843000196</t>
  </si>
  <si>
    <t>KHEAN COSTA</t>
  </si>
  <si>
    <t>Vandalismo na ferrovia com abertura de 3 bicas em 2 vagões graneeleiros carregados com milho.</t>
  </si>
  <si>
    <t>Vandalismo com abertura de vagões graneleiros carregado com milho. Lançamento de 15 toneladas de milho em grão sobre a linha férrea</t>
  </si>
  <si>
    <t>Ato criminoso caracterizado pela abertura de bicas em vagões graneleiros ferroviário carregado
com milho.</t>
  </si>
  <si>
    <t>Processo sei nº 02001.023958/2025-51 (Emergência Ambiental: Acidente Ambiental)</t>
  </si>
  <si>
    <t>0.004</t>
  </si>
  <si>
    <t>Durante realização de teste de dilúvio, observou-se descarga no mar e formação de mancha oleosa a bombordo da embarcação. O teste foi imediatamente interrompido. Volume estimado em 0,004 m³ de óleo, considerando a coloração e dimensões da mancha formada, em consonância com o protocolo de Bonn.</t>
  </si>
  <si>
    <t>Retorno de água oleosa presente no sistema de drenagem aberta.</t>
  </si>
  <si>
    <t>A bomba de incêndio foi parada ao primeiro sinal de transbordamento, tendo sido o residual de água oleosa direcionado diretamente para o slope. A Área foi limpa com mantas absorventes e desengraxante. Foram mobilizadas duas embarcações oil recovery, que realizaram buscas nas proximidades da plataforma e na direção da deriva, não identificando nenhuma feição oleosa.</t>
  </si>
  <si>
    <t>[1] Volume de óleo descarregado: 0,004 m3. [2] Área atingida: mar.</t>
  </si>
  <si>
    <t>Cidade de Mangaratiba</t>
  </si>
  <si>
    <t>Embarcação Akofs Santos, equipamento UDEH-AS-02, Campo de Mero, Bacia de Santos</t>
  </si>
  <si>
    <t>Durante teste funcional da unidade de distribuição eletrohidráulica (UDEH), foi feita a pressurização com MEG e verificado escape na interface entre a ferramenta de pressurização (MQC TOOL) e a UDEH. Descarga estimada em 0,0001 m³.</t>
  </si>
  <si>
    <t>Descarga menor de MEG: 0,0001 m3.</t>
  </si>
  <si>
    <t>Falha de estanqueidade do MQC TOOL.</t>
  </si>
  <si>
    <t>Comunicação de Incidente - CAEME INCIDENTE - SUB/SSUB-3851</t>
  </si>
  <si>
    <t>Interrompida a pressurização. Verificado o ponto de vazamento. Retirado o MQC TOOL e retornada com a ferramenta para o deck.</t>
  </si>
  <si>
    <t>Processo sei nº 02001.023868/2025-60 (Emergência Ambiental: Acidente Ambiental) 
1) Volume de 100 ml conforme flowmeter instalado no sistema de pressurização do ROV; 2) Nome produto: Monoetilenoglicol; 3) IMDG: Produto não classificado como perigoso de acordo com IMGD.</t>
  </si>
  <si>
    <t>BR 381 %u2013 Arteris Fernão Dias %u2013 KM 524+790 SUL</t>
  </si>
  <si>
    <t>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t>
  </si>
  <si>
    <t>GESSO VITORIA INDUSTRIA, EXTRACAO E COMERCIO LTDA</t>
  </si>
  <si>
    <t>05472606000143</t>
  </si>
  <si>
    <t>20/07/2025 22:53:44 PR04 - Orientação / Informação ao Usuário
20/07/2025 22:53:48 PR11 - Canalização / Sinalização 5 CONES
20/07/2025 23:02:26 PR08 - Escolta AC11
20/07/2025 23:08:45 PR16 - Acionamento de Polícia ITATIAIUÇU
21/07/2025 00:09:04 PR37 - Feito o registro fotográfico
21/07/2025 05:54:27 PR12 - Sinalização final de fila AC11
21/07/2025 05:54:37 PR34 - Flagrante não visualizado via CFTV</t>
  </si>
  <si>
    <t>Processo sei nº 02001.026872/2025-80 (Emergência Ambiental: Acidente Ambiental)</t>
  </si>
  <si>
    <t xml:space="preserve">Itapecerica da Serra </t>
  </si>
  <si>
    <t>Quebra de longarina de vagão graneleiro carregado com farelo de soja.</t>
  </si>
  <si>
    <t>Quebra de longarina de vagão graneleiro carregado com soja e farelo de soja. Lançamento sobre a linha férrea.</t>
  </si>
  <si>
    <t>Processo sei nº 02001.023973/2025-07 (Emergência Ambiental: Acidente Ambiental)</t>
  </si>
  <si>
    <t>0.177</t>
  </si>
  <si>
    <t>Inicialmente o equipamento submarino e sua linha de conexão (PLEM e jumper, respectivamente) foram preenchidos com MEG através do umbilical de serviço. Ao final do precesso de desconexão e recuperação do umbilical e do MCV (connector do jumper) ao convés do navio, houve escape de MEG residual aprisionado nos mesmos. Note que não foi possível observar e constatar o escape de MEG durante a operação, entretanto, no pior cenário possível o valor estimado de MEG descartado considerando que toda a coluna do umbilical [*] e MCV estivessem completamente cheios de MEG e ocorresse o escape total é de 177L (0.177m3).
[*] Note que não é possível precisar quanto de MEG ficou aprosionado no umbilical após o bombeio de MEG de volta para o tanque e quanto de fato escapou para o mar.</t>
  </si>
  <si>
    <t>Escape de resíduos aprisionados no umbilical e MCV, sendo liberados após desconexão e recolhimento ao convés do navio.</t>
  </si>
  <si>
    <t>Região oceanica de águas oligotroficas do Campo de Peregrino.</t>
  </si>
  <si>
    <t>Processo sei nº 02001.024001/2025-21 (Emergência Ambiental: Acidente Ambiental)
Dados mandatórios:
1) 0,177m3; 2) Mar; 
3), 4), 5), 6), 7), 8) Não aplicável; 
9) Monoethylene Glycol (MEG); 
10) Etilenoglicol (60-100%) 
11) Produto não regulado - FDS anexada</t>
  </si>
  <si>
    <t>Água Produzida fora de especificação;  Substância Óleo</t>
  </si>
  <si>
    <t>0.1848; 0.0152</t>
  </si>
  <si>
    <t>Locação do 7-CP-1971D-SE, Carmópolis-SE.</t>
  </si>
  <si>
    <t>No dia 21/07/2025 às 09:45h, durante ronda de rotina operacional, foi identificado vazamento na junta da válvula de retenção da linha do anular do poço 7-CP-1971D-SE, com perda de contenção primária significante/descarga significante de 1,2 m³ de óleo na locação. Poço parado, e linha drenada no satélite para sanar vazamento. BSW = 84,6%.</t>
  </si>
  <si>
    <t>Falha na junta</t>
  </si>
  <si>
    <t>Acionado o plano de emergência
Acionamento da Gerência de Operações. Acionamento da Supervisão/Coordenação.
Acionamento da Equipe de Despoluição.</t>
  </si>
  <si>
    <t>Processo sei nº 02001.023996/2025-11 (Emergência Ambiental: Acidente Ambiental)
Despoluição e limpeza em andamento.</t>
  </si>
  <si>
    <t xml:space="preserve">Conchal </t>
  </si>
  <si>
    <t>km 409+919 Corredor Centro Sudeste da Ferrovia Centro Atlântica, entre os municípios de Lagoa Branca e Casa Branca</t>
  </si>
  <si>
    <t>Composição Q104 veio a descarrilar ficando 01 vagão adernado e 01 vagão tombado ocasionando queda de produto na linha férrea. Trem composto por 02 locomotivas + 82 vagões carregados de açúcar.</t>
  </si>
  <si>
    <t>Descarrilar ficando 01 vagão adernado e 01 vagão tombado</t>
  </si>
  <si>
    <t>FCA/VLI</t>
  </si>
  <si>
    <t>O maquinista encontra-se bem, não há vítimas envolvidas.
O local, conforme mapa em anexo, está em zona urbana. Há casas aproximadamente 15 metros na lateral, porém não foram atingidas.
Não foi identificado a presença de curso d%u2019água próximo ao local.
A CETESB foi comunicada em 21/07 às 23:25
Coordenadas estimadas do local:
21°47'51.0"S , 47°05'03.0"W
-21.797500 , -47.084167
Em tentativa de registro no SIEMA, encontramos indisponibilidade no sistema.</t>
  </si>
  <si>
    <t xml:space="preserve">Casa Branca </t>
  </si>
  <si>
    <t>Casa Branca no estado de São Paulo, km 409+919</t>
  </si>
  <si>
    <t>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t>
  </si>
  <si>
    <t>Técnicos de manutenção de via permanente e prontidão ambiental FCA/VLI.</t>
  </si>
  <si>
    <t>(11) 97463-0583</t>
  </si>
  <si>
    <t>Processo sei nº 02001.024129/2025-95 (Emergência Ambiental: Acidente Ambiental)</t>
  </si>
  <si>
    <t>FERROVIA CENTRO-ATLANTICA S/A</t>
  </si>
  <si>
    <t>Água;  fluido hidráulico</t>
  </si>
  <si>
    <t>6.576; 0.203</t>
  </si>
  <si>
    <t>Sonda NS-47(West Tellus) atuando no poço 8-BUZ-89D, Campo de Búzios, Bacia de Santos</t>
  </si>
  <si>
    <t>Durante manobra de retirada de BHA de perfuração da fase 8 1/2", constatadas duas falhas no BOP: 1) perda de estanqueidade da hotline com descarga de fluido hidráulico do BOP (mistura de 97% de água doce + 3% de Erifon HD 603 HP) para o mar. A hotline foi isolada e a descarga interrompida; 2) Falha da CPU B da CAN #1 do POD azul.</t>
  </si>
  <si>
    <t>Perda de estanqueidade da hotline do BOP. Falha eletrônica no POD azul.</t>
  </si>
  <si>
    <t>Isolada hotline no painel e alterada alimentação do BOP para os conduítes, interrompendo descarga. Elaborada Gestão de mudança para avaliação da possibilidade de prosseguimento das operações com as falhas.</t>
  </si>
  <si>
    <t>Processo sei nº 02001.024253/2025-51 (Emergência Ambiental: Acidente Ambiental)
Descarregados para o mar 6,779 m3 da mistura de 97% de água doce (6,576 m3) e 3% de fluido hidráulico base aquosa Erifon HD 603 HP (0,203 m3). Composição: Etileno glicol: 24 - 36%, Monoetanolamina 4 - 6%, Dietanolamina: 4 - 6%. O BOP permanece com redundância de alimentação hidráulica através das duas conduítes. A falha da CPU B da CAN #1 do pod azul ocasiona apenas perda de redundância eletrônica interna no pod azul. As funções relativas a CAN #1 permanecem operacionais através da CPU A. As falhas se somam às reportadas na CI SISO 2507/000036. Partes onde ocorreram as falhas: 1) bobinas, mangueiras e cabos, 2) PODs de controle do BOP. Último teste: 03/07/2025. Comunicado pelo CAEME POCOS/SM 3866</t>
  </si>
  <si>
    <t>Avenida dos Portugueses, 1000, Praia do Boqueirão, Bairro Itaqui/Bacanga</t>
  </si>
  <si>
    <t>Terminal Marítimo de Ponta da Madeira - Píer 1</t>
  </si>
  <si>
    <t>Minério de ferro.</t>
  </si>
  <si>
    <t>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t>
  </si>
  <si>
    <t>No entorno do Píer 1 do Terminal Marítimo de Ponta da Madeira.</t>
  </si>
  <si>
    <t>33592510042400</t>
  </si>
  <si>
    <t>OceanPact</t>
  </si>
  <si>
    <t>Nathalya Raquel Nobre Oliveira</t>
  </si>
  <si>
    <t>(94) 98806-4686</t>
  </si>
  <si>
    <t>Terminal Marítimo de Ponta da Madeira</t>
  </si>
  <si>
    <t>Gerente de Meio Ambiente do Corredor Norte</t>
  </si>
  <si>
    <t>0.000447</t>
  </si>
  <si>
    <t>Durante o processo de abandono do jumper, houve escape de MEG proveniente da despressurização após o teste hidrostático com MEG. O escape foi percebido no momento de despressurização e descida do jumper para o leito marinho.
o valor estimado de MEG descartado é 0.447L (0.000447m3) considerando o volume injetado para o teste hidrostático.</t>
  </si>
  <si>
    <t>Escape de MEG após abertura de válvula para depressurização e preparação para descida (abandono) do jumper.</t>
  </si>
  <si>
    <t>Dados mandatórios:
1) 0,000447m3; 2) Mar; 
3), 4), 5), 6), 7), 8) Não aplicável; 
9) Monoethylene Glycol (MEG); 
10) Etilenoglicol (60-100%) 
11) Produto não regulado - FDS anexada</t>
  </si>
  <si>
    <t>0.00834</t>
  </si>
  <si>
    <t>Identificação de feição de origem desconhecida pela embarcação Oil Recovery - Olin Conqueror Olin Conqueror mobilizada a partir de visualização de sobrevoo. Não identificada fauna oleada.</t>
  </si>
  <si>
    <t>Mobilizado oil Recovery para atuar na dispersão mecânica, Verificadas as condições das Unidades próximas à localização e não identificadas anormalidades nos processos. Nos sobrevoos dos dias 23 e 24 de julho de 2025 não foram identificas mais feições.</t>
  </si>
  <si>
    <t>Processo sei nº 02001.024310/2025-00 (Emergência Ambiental: Acidente Ambiental)
Feição suspeita inicialmente identificada nas coordenadas 25°29'23" S / 042°45'28" W. Cubagem inicial indicou um volume de 0,00834m³, de acordo com o protocolo de Bonn. A mancha foi completamente dispersada,, os sobrevoo de inspeção ambiental realizadas no dia 23 e 24 de julho 2025 reportaram não ter sido avistado nenhuma feição oleosa na área. Comunicado pelo CAEME BS-3873.</t>
  </si>
  <si>
    <t>304+900</t>
  </si>
  <si>
    <t>Vazamento de milho sobre a Via</t>
  </si>
  <si>
    <t>Vazamento ocorreu dentro da faixa de dominio</t>
  </si>
  <si>
    <t>Evento caracterizado por vandalismo e abertura de vagões carregados com milho (Aproximadamente 100 toneladas), em decorrência de ataque criminoso.</t>
  </si>
  <si>
    <t>Vazamento ocorreu na faixa de domínio rumo</t>
  </si>
  <si>
    <t>Rumo Malha paulista</t>
  </si>
  <si>
    <t>0.0004</t>
  </si>
  <si>
    <t>Embarcação DEEP STAR, operando no poço 8-BUZ-65D-RJS.</t>
  </si>
  <si>
    <t>Durante o teste hidrostático do umbilical eletro-hidráulico (SDU) do poço, foi identificado escape de 0,0004 m3 de monoetilenoglicol (MEG) de uma conexão hidráulica na mesa de operações da embarcação, atingindo o mar. Descarga paralisada.</t>
  </si>
  <si>
    <t>Interrompida a pressurização imediatamente, cessado o escape e realizado aperto da conexão.</t>
  </si>
  <si>
    <t>Processo sei nº02001.024313/2025-35 (Emergência Ambiental: Acidente Ambiental)
[1] Volume descarregado: 0,0004 m3. [2] Área atingida: mar. [3] Nomenclatura química da substância: monoetilenoglicol. [4] Composição química da substância: monoetilenoglicol (C2H6O2). [5] Descrição da classificação e subclasse ONU ou IMDG da substância, caso aplicável: não regulamentado como produto perigoso.</t>
  </si>
  <si>
    <t>Rejeito de minério de ferro</t>
  </si>
  <si>
    <t>Órgão Estadual ou Municipal de Meio Ambiente; Mídia</t>
  </si>
  <si>
    <t>Barragem B1-A, Serra da Conquistinha</t>
  </si>
  <si>
    <t>Conforme divulgado pela imprensa (MGTV - edição de 25/07/2025), a ANM elevou a classificação de risco da barragem de rejeito da Emicom Mineração e Terraplenagem Ltda. para nível 02.</t>
  </si>
  <si>
    <t>Classificação de risco de rompimento</t>
  </si>
  <si>
    <t>Essa classificação determina dentre outras obrigações, a evacuação dos moradores localizados na ZAS - Zona de Auto Salvamento.</t>
  </si>
  <si>
    <t>Emicom Mineração e Terraplenagem Ltda</t>
  </si>
  <si>
    <t xml:space="preserve">Duque de Caxias </t>
  </si>
  <si>
    <t>SUBSTÂNCIA QUE APRESENTA RISCO PARA O MEIO AMBIENTE, SÓLIDA, N.E.;  LÍQUIDO INFLAMÁVEL, N.E.</t>
  </si>
  <si>
    <t>60; 80</t>
  </si>
  <si>
    <t>BR 493/RJ km 48 Sul</t>
  </si>
  <si>
    <t>Não houve</t>
  </si>
  <si>
    <t>INGRAX IND E COMÉRCIO DE GRAXAS S/A</t>
  </si>
  <si>
    <t>77575330000482</t>
  </si>
  <si>
    <t>Aplicação de serragem para remoção do material vazado.</t>
  </si>
  <si>
    <t>Coordenador de Sustentabilidade</t>
  </si>
  <si>
    <t>Durante operação da embarcação, foi observado vazamento para o mar de 0,005 m3 de fluido hidráulico em uma das mangueiras do sistema hidráulico da torre de lançamento (J-lay tower). Descarga paralisada.</t>
  </si>
  <si>
    <t>Vazamento no tubing do sistema hidráulico do HOC (Hang-off clamp).</t>
  </si>
  <si>
    <t>Paralisação do HOC e troca da mangueira em vazamento.</t>
  </si>
  <si>
    <t>Processo sei nº 02001.024470/2025-41 (Emergência Ambiental: Acidente Ambiental)
[1] Volume descarregado: 0,005 m3. Volume estimado com base na pressão do sistema, diâmetro do furo e quantidade de operação do sistema antes da falha ser notada. [2] Área atingida: mar. [3] Nome comercial da substância: Shell PANOLIN S4 HLP Synth EAL 46. [4] Composição química da substância: mistura de ésteres sintéticos e aditivos. [5] Descrição da classificação e subclasse ONU ou IMDG da substância, caso aplicável: não regulamentado como produto perigoso, conforme FISPQ anexa.</t>
  </si>
  <si>
    <t>Poço 7-CP-1122</t>
  </si>
  <si>
    <t>No dia 24/07/2025 às 13:56, durante ronda de rotina operacional, foi identificado vazamento devido a furo mo revestimento do poço injetor 7-CP-1122-SE, com perda de contenção primária significante/descarga significante de 0,168 m³ de água de injeção na locação. Poço foi fechado, para sanar vazamento.</t>
  </si>
  <si>
    <t>: TIAGO OLIVEIRA LIMA</t>
  </si>
  <si>
    <t>Processo sei nº 02001.024553/2025-30 (Emergência Ambiental: Acidente Ambiental)
1) Secundário; 2) GM-3214.00-2025-01439; 3) Injeção. 1) Revestimento; 2) BR; 3) Corrosão; 4) 180
dias.</t>
  </si>
  <si>
    <t>Campo de Jubarte</t>
  </si>
  <si>
    <t>Mancha de origem indeterminada constatada pela plataforma PETROBRAS 58 (P-58).</t>
  </si>
  <si>
    <t>Durante ronda na área, foi avistada mancha oleosa próxima à plataforma P-58.</t>
  </si>
  <si>
    <t>Mobilização de embarcações para realização de dispersão mecânica, mobilização de ROV para inspeção em poços, coleta de amostra para caracterização do óleo e monitoramento periódico com aeronave.</t>
  </si>
  <si>
    <t>Não identificada a fonte da mancha. Não foram observadas variações ou anomalias de processo na P-58. Sobrevoo ambiental realizado em 24/07 estimou o volume da mancha em 0,042 m³.</t>
  </si>
  <si>
    <t>Diversos: Micro Curb Mill, enxofre agropecuário</t>
  </si>
  <si>
    <t>Rodovia BR 040, no. 40, Barreiro</t>
  </si>
  <si>
    <t>Conforme informado ao NEA, o veículo chocou-se na traseira de outro veículo vindo a provocar a ruptura de um conteiner tipo IBC, de 1000 litros, permitindo o vazamento de cerca de 100 litros do produto, qual ficou contido nas canaletas da rodovia.</t>
  </si>
  <si>
    <t>Colisão seguido de ruptura conteiner e vazamento</t>
  </si>
  <si>
    <t>canaletas</t>
  </si>
  <si>
    <t>COBOM - Cap. Soares</t>
  </si>
  <si>
    <t>Empresa de respostas à emergência foi contratada e efetuou a limpeza do local.</t>
  </si>
  <si>
    <t>Processo sei nº 02001.025169/2025-54 (Emergência Ambiental: Acidente Ambiental)</t>
  </si>
  <si>
    <t>Trecho A da Linha Lateral 05 - Parque Industrial de Betim, faixa servidão GASMIG</t>
  </si>
  <si>
    <t>Conforme informado ao NEA, durante obra em execução pela Construtora Elevação, a serviço da GASMIG, ocorreu o vazamento de cerca de 100 litros, e fluido de perfuração (bentonita, água e aditivo) com aditivo composto por: Bentonita 500g/l, AMC aplicável
240 g/l e PAC HVTI 250g/l. Curso d'água não foi atingido.</t>
  </si>
  <si>
    <t>Durante realização de obras</t>
  </si>
  <si>
    <t>Curso d'água não foi atingido</t>
  </si>
  <si>
    <t>Najara - Assistente Operacional da GASMIG</t>
  </si>
  <si>
    <t>Processo sei nº 02001.025272/2025-02 (Emergência Ambiental: Acidente Ambiental)</t>
  </si>
  <si>
    <t>Trecho A da Linha Lateral 05</t>
  </si>
  <si>
    <t>Vandalismo na ferrovia com abertura de 1 bicas em 1 vagões graneleiro carregado com milho.</t>
  </si>
  <si>
    <t>Vandalismo com abertura de vagão graneleiro carregado com milho. Lançamento de aproximadamente 90 toneladas de milho em grão sobre a linha férrea.</t>
  </si>
  <si>
    <t>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t>
  </si>
  <si>
    <t>Resíduo de água oleosa remanescente</t>
  </si>
  <si>
    <t>Resíduo de água oleosa remanescente na linha após flushing do sistema.</t>
  </si>
  <si>
    <t>Devido ao pequeno volume, não foi necessário o acionamento de instituição ou empresa.</t>
  </si>
  <si>
    <t>1) Sala de rádio informada; 2) Supervisor de Produção e OIM notificados; 3) Mobilização de observadores para monitoramento da mancha; 4) Mobilização de kit SOPEP; 5) Remontagem das mangueiras da bomba 1298-51-P-5190;/ 6) Mobilização de recursos para limpeza das áreas adjacentes ao skid do machinery; 7) Confirmada a dispersão da mancha em função da condição adversa de mar; 8) Término da limpeza do local;</t>
  </si>
  <si>
    <t>A mancha foi estimada em 20 metros de comprimento, 2 metros de largura, coloração brilhante e volume aproximado de 16 ml, tendo esta dispersado rapidamente devido às condições adversas de mar.A água coletada dentro do skid tinha uma concentração de óleo de 312 partes por milhão (PPM). O volume de água oleosa derramado foi calculado de acordo com as diretrizes da Tabela 1 do Apêndice H do Plano de contingência da OSR, que monitora o derramamento de óleo.</t>
  </si>
  <si>
    <t>Isabela Lirio de Souza</t>
  </si>
  <si>
    <t>Consultor Principal de Relacionamento com Autoridades</t>
  </si>
  <si>
    <t>Peregrino Bravo</t>
  </si>
  <si>
    <t>Resíduo de água Oleosa</t>
  </si>
  <si>
    <t>Porto de Macaé, Píer 3.</t>
  </si>
  <si>
    <t>Embarcação LOCAR XX.</t>
  </si>
  <si>
    <t>Ocorreu vazamento de 100 ml de óleo hidráulico do guincho de apoio da embarcação, durante o teste no equipamento, sendo que 80 ml foram contidos no piso do píer e 20 ml atingiram o mar.
Atualização do dia 15-08-2025
No dia 25/07/2025, durante a inspeção realizada pelo grupo de segurança marítima (GSEM), foi identificado um vazamento de óleo hidráulico no guindaste de apoio da embarcação LOCAR XX, que estava atracada no Pier 3, lado mar, no Porto de Macaé/RJ. O vazamento ocorreu durante um teste no equipamento, totalizando aproximadamente 0,0001 m³ de óleo, dos quais cerca de 0,00002 m³ foram vazados para o mar e 0,00008 m³ foram contidos na embarcação.</t>
  </si>
  <si>
    <t>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</si>
  <si>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Equipe Portuária e fiscal realizaram o combate inicial, adicionando barreiras oceânicas extras de contenção e mantas de absorção, além da utilização do kit SOPEP. Descarga paralisada.</t>
  </si>
  <si>
    <t>Processo sei nº 02001.024594/2025-26 (Emergência Ambiental: Acidente Ambiental)
[1] Volume descarregado: 0,00002 m3. [2] Área atingida: mar. [3] Nome comercial da substância: Mobil Hidraulico AW 68 HLP. [4] Composição química da substância: óleo básico e aditivos. [5] Descrição da classificação e subclasse ONU ou IMDG da substância, caso aplicável: não regulamentado como produto perigoso.</t>
  </si>
  <si>
    <t>GÁS REFRIGERANTE RC.318</t>
  </si>
  <si>
    <t>Rua Barão de Macaúbas, 157, Bairro Santo Antônio</t>
  </si>
  <si>
    <t>Conforme informado ao NEA, equipe da COPASA rompeu o
duto de gás em uma obra ocorrendo sem comunicado à GASMIG</t>
  </si>
  <si>
    <t>Rompimento devido a obra local</t>
  </si>
  <si>
    <t>Paulo Campos - representante GASMIG</t>
  </si>
  <si>
    <t>Empresa foi comunicada e adotou
as medidas necessárias para cessar o vazamento</t>
  </si>
  <si>
    <t>Processo sei nº02001.025163/2025-87 (Emergência Ambiental: Acidente Ambiental)</t>
  </si>
  <si>
    <t>Fluido hidrau Hyspin AWH-M 46lico</t>
  </si>
  <si>
    <t>Campo de Lapa</t>
  </si>
  <si>
    <t>Embarcação JSD6000</t>
  </si>
  <si>
    <t>Fluido hidraulico Hyspin AWH-M 46</t>
  </si>
  <si>
    <t>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t>
  </si>
  <si>
    <t>O derramamento foi contido na área do moon pool da embarcação, com volume estimado de 2.000 litros. Até o momento, não há evidências de dispersão do fluido no mar, porém a área segue sob monitoramento contínuo para garantir controle ambiental.</t>
  </si>
  <si>
    <t>TOTALENERGIES EP BRASIL LTDA.</t>
  </si>
  <si>
    <t>02461767000143</t>
  </si>
  <si>
    <t>Atividades suspensas
Recuperação do óleo com uso de kit de contenção, bombas skimmer e tanque IBC
Atualização dia 28/07/2025
Status atual: Todo o fluido derramado foi recuperado com o uso de kit de contenção, bombas skimmer e tanque IBC. A data e hora estimadas para o encerramento da resposta ao incidente são 27/07/2025 às 11h54.</t>
  </si>
  <si>
    <t>Sem informações adicionais até o momento</t>
  </si>
  <si>
    <t>JULIANA DE ALMEIDA BARBOSA VIANNA</t>
  </si>
  <si>
    <t>TotalEnergies EP Brasil</t>
  </si>
  <si>
    <t>HSE Methods and Audit Lead Engineering</t>
  </si>
  <si>
    <t>julianaab.vianna@gmail.com</t>
  </si>
  <si>
    <t>óleo de soja bruto degomado</t>
  </si>
  <si>
    <t>Empresa especializada em atendimento ; Polícia Rodoviária; Corpo de Bombeiros; Defesa Civil; Órgão Estadual ou Municipal de Meio Ambiente</t>
  </si>
  <si>
    <t>BR-277 Km 33+700 Sentido Leste</t>
  </si>
  <si>
    <t>Caminhão com tanque duplo tombou em curva desengatando um dos tanques, descendo o talude e ocorrendo o vazamento em solo. O outro tanque apresentou vazamento em menores proporções.</t>
  </si>
  <si>
    <t>Atingiu drenagem de água pluvial</t>
  </si>
  <si>
    <t>Coop. Agroindustrial Prod Rurais de Sudeste Goiano</t>
  </si>
  <si>
    <t>02077618000266</t>
  </si>
  <si>
    <t xml:space="preserve">Além Paraíba </t>
  </si>
  <si>
    <t>BR 116/MG km 813 + 350 Norte</t>
  </si>
  <si>
    <t>Uma vítima ferida/disposição de resíduos em solo</t>
  </si>
  <si>
    <t>Totalenergies Marketing Services Brasil Lubrifican</t>
  </si>
  <si>
    <t>57550225000210</t>
  </si>
  <si>
    <t>SOS Carlos</t>
  </si>
  <si>
    <t>Ted Basílio</t>
  </si>
  <si>
    <t>(32) 99986-7370</t>
  </si>
  <si>
    <t>Contenção do fluido</t>
  </si>
  <si>
    <t>Processo sei nº 02001.024672/2025-92 (Emergência Ambiental: Acidente Ambiental)</t>
  </si>
  <si>
    <t>47.44</t>
  </si>
  <si>
    <t>BR 381 -  Arteris Fernão Dias - KM 722+341 N.</t>
  </si>
  <si>
    <t>TOMBAMENTO DO SEGUNDO SEMIRREBOQUE.</t>
  </si>
  <si>
    <t>DERRAMANENTO DE FERTILIZANTE NITROGENADO.</t>
  </si>
  <si>
    <t>SEGUNDO INFORMAÇÕES, A CARRETA TRAFEGAVA SENTIDO NORTE SOBRE FAIXA 1, O SEGUNDO SEMIRREBOQUE DESATRELOU AO ADENTRAR A CURVA E TOMBOU SOBRE FAIXA 2 E ACOSTAMENTO.</t>
  </si>
  <si>
    <t>ATUNGIU O ASFALTO E O CANTEIRO LATERAL.</t>
  </si>
  <si>
    <t>TERA FERTILIZANTE LTDA</t>
  </si>
  <si>
    <t>42706082000215</t>
  </si>
  <si>
    <t>SEGURADORA DA CARGA NO LOCAL.</t>
  </si>
  <si>
    <t>WAGNER RODART</t>
  </si>
  <si>
    <t>(35) 99932-0559</t>
  </si>
  <si>
    <t>26/07/2025 09:22:21	PR10 - Evento acompanhado pelo CFTV      	N°191                         
26/07/2025 09:28:42	PR04 - Orientação / Informação ao Usuário	                              
26/07/2025 09:28:43	PR11 - Canalização / Sinalização         	10 CONES                      
26/07/2025 09:28:46	PR37 - Feito o registro fotográfico      	                              
26/07/2025 09:31:08	PR12 - Sinalização final de fila         	GL06 /CO02                    
26/07/2025 09:40:17	PR16 - Acionamento de Polícia            	UOP PERDÕES - INSPETOR MARTINS
26/07/2025 09:56:53	PR34 - Flagrante não visualizado via CFTV</t>
  </si>
  <si>
    <t>Processo sei nº 02001.024665/2025-91 (Emergência Ambiental: Acidente Ambiental)</t>
  </si>
  <si>
    <t xml:space="preserve">Nepomuceno </t>
  </si>
  <si>
    <t>Ácido Lático;  Carbonato de Cálcio;  SULFATO DE SÓDIO;  AMIDA 90</t>
  </si>
  <si>
    <t>300; 400; 10; 4</t>
  </si>
  <si>
    <t>KG; KG; T; T</t>
  </si>
  <si>
    <t>BR 381 -  Arteris Fernão Dias - KM 707 N</t>
  </si>
  <si>
    <t>TOMBAMENTO.</t>
  </si>
  <si>
    <t>DERRAMAMENTO DE DIVERSOS.</t>
  </si>
  <si>
    <t>SEGUNDO INFORMAÇÕES, A CARRETA TRAFEGAVA SENTIDO NORTE SOBRE FAIXA 2, O CONDUTOR PERDEU O CONTROLE AO ADENTRAR A CURVA E TOMBOU, NA SEQUÊNCIA CHOCOU CONTRA BARREIRA DE CONCRETO LATERAL, VINDO A TOMBAR SOBRE FAIXA 2 E ACOSTAMENTO.</t>
  </si>
  <si>
    <t>ASFALTO E CANTEIRO LATERAL.</t>
  </si>
  <si>
    <t>MAIAN INDUSTRIA DE PRODUTOS QUIMICOS LTDA</t>
  </si>
  <si>
    <t>35634515000209</t>
  </si>
  <si>
    <t>REGULADORA DO SEGURO</t>
  </si>
  <si>
    <t>RENATO REIS</t>
  </si>
  <si>
    <t>(35) 99117-4581</t>
  </si>
  <si>
    <t>26/07/2025 14:37:28	PR04 - Orientação / Informação ao Usuário	                              
26/07/2025 14:37:30	PR11 - Canalização / Sinalização         	13 CONES + SINALIZAÇÃO NOTURNA
26/07/2025 15:04:46	PR12 - Sinalização final de fila         	T23                           
26/07/2025 15:33:18	PR13 - Remoção de vítimas para P.S.      	UPA LAVRAS                    
26/07/2025 15:33:53	PR16 - Acionamento de Polícia            	                              
26/07/2025 15:34:00	PR37 - Feito o registro fotográfico</t>
  </si>
  <si>
    <t>Processo sei nº 02001.024678/2025-60 (Emergência Ambiental: Acidente Ambiental)
SÃO VÁRIAS NOTAS FISCAIS DAS CARGAS FRACIONADAS.
NOTAS EM ANEXO.</t>
  </si>
  <si>
    <t>0.00145</t>
  </si>
  <si>
    <t>Embarcação atuando junto ao poço 8-LL-118D-RJS, Camp ode Tupi, Bacia de Santos</t>
  </si>
  <si>
    <t>RSV Oceanica Sub XI</t>
  </si>
  <si>
    <t>Durante movimentação de marinharia com veículo remoto (ROV) observou-se escape de 1,45 litros de fluido hidráulico por um dano na mangueira de alimentação hidráulica do manipulador do ROV.</t>
  </si>
  <si>
    <t>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t>
  </si>
  <si>
    <t>A operação foi paralisada, circuito hidráulico fechado e veículo retornou ao convés para verificação.</t>
  </si>
  <si>
    <t>Processo sei nº 02001.024643/2025-21 (Emergência Ambiental: Acidente Ambiental)
Volume: 0,00145 m3 ( dimensionado pelo volume necessário para completar o sistema do veículo remoto no convés) Área atingida: Mar territorial Nome comercial do produto: Shell Tellus S2 V 32; Composição química: Óleo mineral altamente refinado Classificação ONU ou IMDG: Não regulado comunicado pelo CAEME SUB/SSUB- 3891</t>
  </si>
  <si>
    <t>Fuído oleoso</t>
  </si>
  <si>
    <t>1.5</t>
  </si>
  <si>
    <t>Campo de Lula</t>
  </si>
  <si>
    <t>Serve a presente para comunicar a ocorrência de uma pequena dispersão de fluido oleoso (estimado em
1,5 litros), ocorrido em 27/07/2025, às 16hs30, na Bacia de Santos, Campo de Lula, Rio de Janeiro, nas
coordenadas 25°19.566 S e 042°40.896 W.
A comunicante informa que o veículo operado remotamente (ROV) operava na LDA de 2.000 metros quando foi percebido vazamento pela telemetria do equipamento. As ações de controle foram prontamente adotadas, cessando de imediato o vazamento.</t>
  </si>
  <si>
    <t>Vazamento pela telemetria do equipamento</t>
  </si>
  <si>
    <t>Oceanicasub XI</t>
  </si>
  <si>
    <t>As ações de controle foram prontamente adotadas, cessando de imediato o vazamento.</t>
  </si>
  <si>
    <t>Durante as operações, no retorno do ROV à superfície e nas horas subsequentes, não foi identificada
qualquer mancha ou indício de dispersão de fluido, não tendo sido ocasionado qualquer dano à região.
Ressalta-se que o evento não teve qualquer relação com a embarcação Oceanicasub XI, número IMO
9418664, limitando-se exclusivamente ao equipamento da prestação de serviço.
Sendo o que cabia para o momento, permanecemos à inteira disposição para quaisquer esclarecimentos
adicionais necessário</t>
  </si>
  <si>
    <t>800</t>
  </si>
  <si>
    <t>ESPLANA DO PECÉM S/N</t>
  </si>
  <si>
    <t>Por volta das 08:30h do dia 27/07/2025, teve-se inicio de incêndio em guindaste LIEBHERR LHM 400 (prestadora operacional UNILINK) no terminal portuário do Pecém, berço 7, TMUT.</t>
  </si>
  <si>
    <t>Durante o incêndio teve queda de material sobre o piso, óleo hidráulico, não havendo o contato do mesmo com o mar. O volume informado no presente ato é estimado em 800 l.</t>
  </si>
  <si>
    <t>O local especifico atingido foi o piso do berço 7 TMUT se tratando de superfície impermeabilizada.</t>
  </si>
  <si>
    <t>COMPLEXO INDUSTRIAL E PORTUARIO DO PECÉM</t>
  </si>
  <si>
    <t>01256678000100</t>
  </si>
  <si>
    <t>A empresa especializa no atendimento ambiental foi a OceanPact.</t>
  </si>
  <si>
    <t>Francisco Wilame</t>
  </si>
  <si>
    <t>(85) 98709-7739</t>
  </si>
  <si>
    <t>Processo sei nº 02001.024786/2025-32 (Emergência Ambiental: Acidente Ambiental)
Foi realizado o acionamento da brigada de emergência que prontamente atendeu a ocorrência debelando o incêndio. Não houve feridos ou toque de óleo em mar identificado durante atendimento. Foi também acionado o PAE do TPP seguindo todos os procedimentos listados na hipótese 02 do documento.</t>
  </si>
  <si>
    <t>Francisco Wilame Silva Amaral Júnior</t>
  </si>
  <si>
    <t>wilame.silva@complexodopecem.com.br</t>
  </si>
  <si>
    <t>0.01134</t>
  </si>
  <si>
    <t>0.00996</t>
  </si>
  <si>
    <t>Campo de Camorim - Bacia de Sergipe</t>
  </si>
  <si>
    <t>[SPH-01 em operação no poço 7-CM-46D-SES]: A equipe da sonda e o operador da produção identificaram visualmente pequenas manchas de origem desconhecidas surgindo e se dissipando rapidamente no lado oeste da unidade. Volume estimado em 0,01134 m3 de óleo diesel no mar.</t>
  </si>
  <si>
    <t>Óleo Diesel: 0,01134 m3.
Atrualização do dia 05/08/2025
A equipe da sonda e o operador da produção identificaram visualmente pequenas manchas de origem desconhecidas surgindo e se dissipando rapidamente no lado oeste da unidade. Volume estimado inicialmente em 0,01134 m3 de óleo diesel no mar. Observado às 05h30 de 31/07/25 retorno do surgimento de manchas com o mesmo comportamento de dissipação rápida, no lado oeste da unidade a aproximadamente 10m. Revisão do volume inicial de 0,01134 m3 para 0,0051m3. Volume total estimado em 0,00996 m3.</t>
  </si>
  <si>
    <t>A sonda ficou paralisada durante a operação de checagem dos sistemas da plataforma e da sonda. Realizada verificação das pressões do poço (coluna e anular zeradas), inspeção visual nos equipamentos hidráulico, motores a combustão da SPH (Sonda de Produção Hidráulica) e guindaste de PCM-07 pela equipe da sonda/OMC. Nada foi identificado. Conforme solicitado pela coordenação da GIAD-SEAL, foram realizados testes com giros e movimentos de lança no guindaste da PCM-07, verificando o funcionamento de todos os equipamentos a diesel e do sistema hidráulico da sonda SPH-01. Todas as linhas e o sump da plataforma foram percorridos, constatando-se a ausência de vazamentos em todos os itens checados. Não foi possível coletar amostras, pois os afloramentos dissipavam-se rapidamente. Solicitado barco com ROV para inspeção.
ATUALIZAÇÃO em 11h30 de 05/08/25: [1] Conseguido coletar amostra e iniciado envio para
análise; [2] Mobilizando embarcação com ROV especial para inspeção das instalações</t>
  </si>
  <si>
    <t>Processo sei nº 02001.024969/2025-58 (Emergência Ambiental: Acidente Ambiental)
No momento do incidente, o abastecimento de diesel estava sendo realizado por um tanque móvel, que é preenchido na lancha e entregue na plataforma. [1] Volume: 0,01134 m3, estimado por 6 bolhas por minutos durante 31,5 horas (Vol: 0,45 ml/bolha); [2] Área atingida: mar; [3] Nome comercial: óleo diesel; [4] Composição: conforme FISPQ.</t>
  </si>
  <si>
    <t>SPH-01</t>
  </si>
  <si>
    <t xml:space="preserve">Paraibuna </t>
  </si>
  <si>
    <t>LÍQUIDO INFLAMÁVEL, N.E.</t>
  </si>
  <si>
    <t>Faixa de Dutos GASPAL km 44+470</t>
  </si>
  <si>
    <t>Derivação clandestina sem vazamento</t>
  </si>
  <si>
    <t>Após despressurização detectada pelo CNCL, equipe técnica da PD identificou derivação clandestina no DUTO OCVAP II</t>
  </si>
  <si>
    <t>Processo sei nº 02001.025063/2025-51 (Emergência Ambiental: Acidente Ambiental)</t>
  </si>
  <si>
    <t>Duto OCVAP II 8"</t>
  </si>
  <si>
    <t>C5+</t>
  </si>
  <si>
    <t>Liberação não controlada de óleo diesel do tanque da BA-4112/B. Área da ocorrência: AA-410.</t>
  </si>
  <si>
    <t>Trata-se de derramamento de óleo diesel.</t>
  </si>
  <si>
    <t>Erro de procedimento durante o abastecimento do reservatório da BA-4112/B.</t>
  </si>
  <si>
    <t>A maior parte do material derramou para a contenção do reservatório, mas uma fração do material atingiu o Ambiente de Trabalho em Área Supervisionada sem impermeabilização.</t>
  </si>
  <si>
    <t>- Foram realizados procedimentos iniciais de segurança no local, bem como avaliação da situação pela equipe de manutenção e meio ambiente;
- Foram iniciadas as ações para remoção do solo atingindo, e posterior destinação adequada.</t>
  </si>
  <si>
    <t>Vandalismo na ferrovia com abertura de 2 bicas em 1 vagão graneleiro carregado com açúcar.</t>
  </si>
  <si>
    <t>Vandalismo com abertura de vagão graneleiro carregado com açúcar. Lançamento de açúcar sobre a linha férrea.</t>
  </si>
  <si>
    <t>Ato criminoso caracterizado pela abertura de bicas em vagão graneleiro ferroviário carregado com açúcar.</t>
  </si>
  <si>
    <t>Processo sei nº 02001.025292/2025-75 (Emergência Ambiental: Acidente Ambiental)</t>
  </si>
  <si>
    <t>230</t>
  </si>
  <si>
    <t>73+900</t>
  </si>
  <si>
    <t>Vazamento de Milho sobre a Via Permanente</t>
  </si>
  <si>
    <t>Vazamento de milho</t>
  </si>
  <si>
    <t>Evento caracterizado por vandalismo e abertura de vagões carregados com milho (Aproximadamente 230 toneladas), em decorrência de ataque criminoso.</t>
  </si>
  <si>
    <t>Rumo Malha Paulista S/A</t>
  </si>
  <si>
    <t>Quebra de mandíbula de 1 vagão graneleiro carregado com farelo de soja, e descarrilhou esse vagão, devido o tempo de locomotiva extra para auxiliar ser muito alto e a circulação travada , foi definido o tombamento.</t>
  </si>
  <si>
    <t>Lançamento de farelo de soja sobre a linha férrea. Quantidade ainda em apuração.</t>
  </si>
  <si>
    <t>Processo sei nº 02001.025304/2025-61 (Emergência Ambiental: Acidente Ambiental)</t>
  </si>
  <si>
    <t>0.01; 0.35</t>
  </si>
  <si>
    <t>Sonda NS-54 (VALARIS DS-4) em operação no poço 3-SPS-113 (ANP: 3-BRSA-1399-SPS), Campo de Aram, Bacia de Santos. Número IMO: 9459943.</t>
  </si>
  <si>
    <t>Durante aguardo de melhora de condição de mar para prosseguir a operação na mesa principal, foi constatado acionamento contínuo da bomba da HPU (hydraulic power unit). Efetuada verificação do problema e constatado que a HPU parou após isolada hotline do BOP, indicando que o vazamento é nesse sistema. Até isolar o vazamento, foi registrada a descarga significante de 0,36 m3 de fluido hidráulico base água.</t>
  </si>
  <si>
    <t>Válvula de superfície da hotline foi fechada e a descarga paralisada. Isolada a alimentação dos PODs referente a hotline. Elaborada análise de risco para avaliar prosseguimento das operações.</t>
  </si>
  <si>
    <t>Processo sei nº 02001.025536/2025-10 (Emergência Ambiental: Acidente Ambiental)
[1] Volume descarregado: 0,36 m3 da mistura com 97% de água doce (0,35 m3) + 3% de fluido hidráulico base aquosa Erifon (0,01 m3), estimado pelo flowmeter de superfície da HPU do BOP; [2] Área atingida: mar aberto, além de 12 MN da costa, em subsuperfície; [3] Nome comercial: ERIFON HD603 HP; [4] Composição química: conforme FISPQ; [5] ONU/IMDG: N/A; [6] Parte do BOP onde ocorreu a falha: bobinas, mangueiras e cabos; [7] Último teste do BOP: 06/07/2025. BOP com gestão de mudança ativa devido à falha no painel do BOP na indicação de pressão de alguns componentes no painel do Encarregado.</t>
  </si>
  <si>
    <t>3-SPS-113</t>
  </si>
  <si>
    <t>123</t>
  </si>
  <si>
    <t>br 070 KM 589+500 NORTE</t>
  </si>
  <si>
    <t>Incêndio em carga de carvão, despejada pelos bombeiros</t>
  </si>
  <si>
    <t>TRANSJOFER LOGISTICA E TRANSPORTES EIRE</t>
  </si>
  <si>
    <t>35584818000183</t>
  </si>
  <si>
    <t>VTR: CBMG 0082, Cabo Luiz.</t>
  </si>
  <si>
    <t>INCÊNDIO EM CARGA DE CARVÃO DESPEJADA PELOS BOMBEIROS</t>
  </si>
  <si>
    <t xml:space="preserve">Buenópolis </t>
  </si>
  <si>
    <t>Resíduos perigosos</t>
  </si>
  <si>
    <t>Rodovia Guimarães Rosa (BR-135), km 511 + 200 norte</t>
  </si>
  <si>
    <t>Conforme relatado ao NEA, houve incêndio em veículo com carga de baterias usadas inservíveis. Confome informações obtidas com a concessionária da via, sobre a carga estava sendo transportado um veículo, produtos diversos e o veiculo pesado fazia também um serviço de transporte de mudança residencial.</t>
  </si>
  <si>
    <t>O incêndio ocasionou danos à carga, que derramou atingindo a pista e canaleta de drenagem, pela qual o líquido das baterias escoou e atongiu um bueiro a aproximadamente 200 metros do local do fato.</t>
  </si>
  <si>
    <t>Wagner Santos - Analista de logística</t>
  </si>
  <si>
    <t>Processo sei nº 02001.026092/2025-30 (Emergência Ambiental: Acidente Ambiental)</t>
  </si>
  <si>
    <t xml:space="preserve">Mauá da Serra </t>
  </si>
  <si>
    <t>32580</t>
  </si>
  <si>
    <t>BR 376 km 292</t>
  </si>
  <si>
    <t>Tombamento de Carreta carregada com enxofre</t>
  </si>
  <si>
    <t>Tomamento de carreta carregada com enxofre.</t>
  </si>
  <si>
    <t>Tomamento de carreta carregada com enxofre a granel bags.</t>
  </si>
  <si>
    <t>carga ficou na pista de rolamento</t>
  </si>
  <si>
    <t>Cassiano Fose Maeuk</t>
  </si>
  <si>
    <t>08823966922</t>
  </si>
  <si>
    <t>Processo sei nº 02001.025540/2025-88 (Emergência Ambiental: Acidente Ambiental)</t>
  </si>
  <si>
    <t xml:space="preserve">São Gonçalo </t>
  </si>
  <si>
    <t>Produto Óleo</t>
  </si>
  <si>
    <t>FUNDEADOURO Nº 8</t>
  </si>
  <si>
    <t>Estando esta embarcação na baía de guanabara, no fundeadouro nº 8, no ponto determinado pelas coordenadas 22°48.9341%u2019 s e 043°08.439%u2019 w, obtidas pelo gps, atracada a contrabordo no n/t joão cândido, em operação de fornecimento de vlsfo 0,5% s, por volta de 01:50h, houve um rompimento de mangote, com derramamento de óleo para o mar. inicialmente, foi estimada a quantidade de aproximadamente 100 litros.</t>
  </si>
  <si>
    <t>Rompimento de mangote</t>
  </si>
  <si>
    <t>Luiz Rebelo II</t>
  </si>
  <si>
    <t>Comandante da embarcação</t>
  </si>
  <si>
    <t>RALPH DA SILVA INCHAUSPE</t>
  </si>
  <si>
    <t>Processo sei nº 02001.025599/2025-76 (Emergência Ambiental: Acidente Ambiental)</t>
  </si>
  <si>
    <t>Luiz Rebele II</t>
  </si>
  <si>
    <t>km 74+000</t>
  </si>
  <si>
    <t>Vazamento de Farelo de Soja</t>
  </si>
  <si>
    <t>Vazamento de soja sobre a Via</t>
  </si>
  <si>
    <t>Evento caracterizado por vandalismo e abertura de vagão carregado com farelo soja, em decorrência de ataque criminoso</t>
  </si>
  <si>
    <t>Liberação não controlada de re-extrato de carbonato da regeneração. O líquido estava contido na tubulação de descarga da BA-6305, que realizava o envio de efluente do TQ-6305 para o TQ-6308. Área da ocorrência: AA-630.</t>
  </si>
  <si>
    <t>Líquido: re-extrato de carbonato da regeneração</t>
  </si>
  <si>
    <t>A tubulação foi atingida e perfurada por uma ferramenta corte durante atividades de capina no local, dando início à liberação não-controlada do líquido.</t>
  </si>
  <si>
    <t>-  Foram acionadas as equipes de Radioproteção, Segurança Industrial, Produção, Manutenção e Meio Ambiente para atuarem no local;
- Foi realizada a coleta de amostra de solo atingido pela liberação.</t>
  </si>
  <si>
    <t>Na gradação do dashboard foi utilizado um atenuante, uma vez que o líquido vazado (2 L) foi composto majoritariamente por água pluvial, e a bacia, em manutenção, não tem mais recebido o reextrato salino da regeneração de solvente orgânico.
Situação definida como Ocorrência Operacional (índice preliminar).
Documento DASHBOARD - GRADAÇÃO E CLASSIFICAÇÃO DE SITUAÇÕES ANORMAIS DE OPERAÇÃO (SAO) segue anexo a este informe.</t>
  </si>
  <si>
    <t>4.5E 6</t>
  </si>
  <si>
    <t>Campo de Alto de Cabo Frio Central - Bacia de Campos.</t>
  </si>
  <si>
    <t>[NS-28 (WEST POLARIS) em operação no poço ANP 4-BRSA-1402-RJS (Petrobras 4-RJS-764)]: Identificado gotejamento de fluido hidráulico base óleo oriundo do interior da unidade para o mar, próximo ao costado da embarcação. Volume vazado estimado em 0,0000045 m3.</t>
  </si>
  <si>
    <t>Fluido hidráulico base óleo: 0,0000045 m3</t>
  </si>
  <si>
    <t>Vazamento de fluido hidráulico base óleo em estaleirador hidráulico de tubulares na torre de perfuração (HydraRacker).</t>
  </si>
  <si>
    <t>Foram interrompidas as operações de equipamentos potencialmente geradores da descarga. Após 30 min de investigação com vazamento de aproximadamente 3 gotas por minuto para o mar, a origem do fluido oleoso foi identificada como sendo a HydraRacker (estaleirador hidráulico de tubulares na torre de perfuração) da mesa rotativa auxiliar. Após identificação do equipamento ocasionador do evento, a descarga foi interrompida com sucesso.</t>
  </si>
  <si>
    <t>[1] Nome Comercial: Shell Tellus S2 V 46 (Fluido hidráulico base óleo). [2] Composição: 2,6-ditercbutil-fenol, Interchangeable low viscosity base oil ( menor que 20,5 cSt @40°C). Otriphenyl phosphorothioate. [3] IMDG: Não regulado como produto perigoso. [4] Memorial de cálculo do volume de descarga para mar: 3 gotas/min x 30 min x 0,05 mL/gota = 4,5 mL (0,0000045 m3). [5] O fluido vazado, por suas características próprias, se dispersou naturalmente e não gerou suspensão na superfície do mar. Dessa forma, não foi necessária nenhuma atuação específica da unidade ou de embarcação de apoio para dispersão no mar.</t>
  </si>
  <si>
    <t>NS-28 (WEST POLARIS)</t>
  </si>
  <si>
    <t>Faixa de Dutos OSBRA km 178+800 - Válvula VES-20120</t>
  </si>
  <si>
    <t>Após detecção de despressurização pelo CNCL, equipe da Proteção de Dutos encontrou derivação clandestina no OSBRA 20", na área de válvulas VES-20120 (km 178+800).</t>
  </si>
  <si>
    <t>Equipes de contingência e reparo emergencial da Transpetro já se encontram no local.</t>
  </si>
  <si>
    <t xml:space="preserve">Água Boa </t>
  </si>
  <si>
    <t>ÓLEO DIESEL;  GASOLINA</t>
  </si>
  <si>
    <t>Óbitos/feridos; Solo; Flora</t>
  </si>
  <si>
    <t>Rodovia BR 120, Km 168</t>
  </si>
  <si>
    <t>Conforme relatado ao NEA, ocorrência de acidente com carreta carregada com gasolina e óleo diesel, com derramamento dos produtos.</t>
  </si>
  <si>
    <t>Não informado, não diz que colidiu, não diz que tombou.</t>
  </si>
  <si>
    <t>Solo seguido de incêndio com extinção do veículo e da carga, atingindo vegetação na faixa de domínio. Condutor veio a óbito no local.</t>
  </si>
  <si>
    <t>Corpo de bombeiros acionado e empresa de atendimento a emrgências em deslocamento</t>
  </si>
  <si>
    <t>Hemerson Mucio Colares</t>
  </si>
  <si>
    <t>Processo sei nº 02001.026122/2025-16 (Emergência Ambiental: Acidente Ambiental)</t>
  </si>
  <si>
    <t>Porto do Açu - Bport Cais 3 - São João da Barra - RJ</t>
  </si>
  <si>
    <t>[EMBARCAÇÃO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t>
  </si>
  <si>
    <t>ÓLEO DIESEL - 0,0005m³</t>
  </si>
  <si>
    <t>Diesel residual no manifold. Em investigação.</t>
  </si>
  <si>
    <t>Paralisação da operação. Acionado o plano de contingência para contenção e limpeza do óleo. O produto derramado foi contido
pela barreira de contenção e recolhido com manta absorvente. Efetuado a limpeza do costado.</t>
  </si>
  <si>
    <t>Volume estimado através da quantidade de material do kit SOPEP utilizado. Volume descarregado de 0,0005 m3 de óleo diesel para o mar.</t>
  </si>
  <si>
    <t>EMBARCAÇÃO OCEÂNICA SUB VIII</t>
  </si>
  <si>
    <t>Liberação não-controlada do re-extrato aquoso da regeneração de solvente orgânico, bombeamento do TQ-3310 para o TQ-6308, através da BA-3312.</t>
  </si>
  <si>
    <t>Líquido: re-extrato de carbonato da regeneração.</t>
  </si>
  <si>
    <t>O vazamento ocorreu devido ao desacoplamento de uma flange na linha.</t>
  </si>
  <si>
    <t>O material liberado atingiu o Ambiente de Trabalho na AA-330. A área da situação é classificada como Área Supervisionada. Local com impermeabilização.</t>
  </si>
  <si>
    <t>- A bomba que envia o efluente para o TQ-6308 foi desligada, e também fechamento de válvula da linha;
- Foram realizados procedimentos iniciais de segurança e isolamento da área;
- Foi realizada a limpeza da área.</t>
  </si>
  <si>
    <t xml:space="preserve">Itiquira </t>
  </si>
  <si>
    <t>Madeira;  algodão</t>
  </si>
  <si>
    <t>Km 637+532</t>
  </si>
  <si>
    <t>Tombamento de vagão.</t>
  </si>
  <si>
    <t>As causas do acidente estão sendo investigadas pelas áreas responsáveis Rumo.</t>
  </si>
  <si>
    <t>Rumo Malha Norte SA</t>
  </si>
  <si>
    <t>24962466000136</t>
  </si>
  <si>
    <t>Sem informações complementares.</t>
  </si>
  <si>
    <t>Ana Aládia Narcizo de Souza Leão</t>
  </si>
  <si>
    <t xml:space="preserve">Tibagi </t>
  </si>
  <si>
    <t>Outra(s); Polícia Militar; Corpo de Bombeiros</t>
  </si>
  <si>
    <t>BR 376 km 421</t>
  </si>
  <si>
    <t>Carreta carregada com Etanol pegou fogo</t>
  </si>
  <si>
    <t>Carreta carregado com Etanol pegou fogo</t>
  </si>
  <si>
    <t>Veículo trafegava na faixa 3, quando por motivos a serem esclarecidos, perdeu controle da direção vindo a sofrer o tombamento pelo gramado lateral,
após permanecendo no gramado lateral em posição de tombamento.</t>
  </si>
  <si>
    <t>Pista de rolamento, canaleta de drenagem e canteiro central.</t>
  </si>
  <si>
    <t>CCR PRVias S.A.</t>
  </si>
  <si>
    <t>59196897000113</t>
  </si>
  <si>
    <t>Policia cientifica, CCO PRVias 08003760000, Ambipar</t>
  </si>
  <si>
    <t>Analista de Meio Ambiente Jr</t>
  </si>
  <si>
    <t xml:space="preserve">Ouro Preto </t>
  </si>
  <si>
    <t>SULFATO DE ALUMÍNIO, SOLUÇÕES</t>
  </si>
  <si>
    <t>Rua Passa Dez n 910</t>
  </si>
  <si>
    <t>Segundo informações repassadas ao NEA, no dia 04/08/2025, por volta das 16:40 horas, ocorreu tombamento de veículo, seguido de derramamento de parte da carga,</t>
  </si>
  <si>
    <t>Tombamento seguido de derramamento da carga</t>
  </si>
  <si>
    <t>Atingiu o solo e o Córrego Passa Dez,</t>
  </si>
  <si>
    <t>. Empresa de pronto
atendimento acionada e já no local.</t>
  </si>
  <si>
    <t>Processo sei nº 02001.026295/2025-26 (Emergência Ambiental: Acidente Ambiental)</t>
  </si>
  <si>
    <t>PETROBRAS 9 (P-9), Campo de Corvina, Bacia de Campos.</t>
  </si>
  <si>
    <t>Descarga menor de óleo lubrificante pelo carter do motor do guindaste de boreste. Volume estimado em 0,001 m3.</t>
  </si>
  <si>
    <t>Descarga menor de óleo lubrificante: 0,001 m3.</t>
  </si>
  <si>
    <t>Rompimento de mangueira.</t>
  </si>
  <si>
    <t>Acionamento do plano de emergência. Em sobrevoo de monitoramento ambiental não foi constatada feição.</t>
  </si>
  <si>
    <t>1) Volume: 0,001 m3; 2) Nome do produto: LUBRAX TOP TURBO ESSENCIAL 15W-40; 3) Composição química: Óleo aditivo para motores pesados a diesel; 4) IMDG: Não classificado como perigoso para o transporte nos diferentes modais; 5) Guindaste operacional. Unidade em desinvestimento.</t>
  </si>
  <si>
    <t>PETROBRAS 09</t>
  </si>
  <si>
    <t xml:space="preserve">Congonhas </t>
  </si>
  <si>
    <t>Óbitos/feridos; Óbitos/feridos; Solo; Solo; Flora; Flora</t>
  </si>
  <si>
    <t>BR-040 km 603+735 Sul - Congonhas/MG</t>
  </si>
  <si>
    <t>Carga envolvendo produto perigoso - ONU: 1170 - Etanol</t>
  </si>
  <si>
    <t>Tombamento do veículo em canteiro lateral, seguido de incêndio.</t>
  </si>
  <si>
    <t>km 39+200</t>
  </si>
  <si>
    <t>Vazamento de açúcar sobre a Via</t>
  </si>
  <si>
    <t>Vazamento de açúcar</t>
  </si>
  <si>
    <t>Evento caracterizado por vandalismo e abertura de 2 vagões carregados com açúcar, em decorrência de ataque criminoso.</t>
  </si>
  <si>
    <t>Sem informações complementares</t>
  </si>
  <si>
    <t>A fonte do vazamento foi identificada como uma fissura na linha de vent do vaso do sistema de drenagem fechada.</t>
  </si>
  <si>
    <t>TRIDENT ENERGY DO BRASIL LTDA</t>
  </si>
  <si>
    <t>A embarcação de resposta à emergência Maersk Vega foi acionada e ao chegando à locação realizou a avaliação da mancha e iniciou a estratégia de resposta dispersão mecânica.</t>
  </si>
  <si>
    <t>Foi realizada coleta de amostra de óleo pela embarcação de resposta à emergência. O volume de óleo foi incialmente estimado com base no tempo e na vazão observada do vazamento.
Considerado BSW de 65%.</t>
  </si>
  <si>
    <t>P08</t>
  </si>
  <si>
    <t>0.00934</t>
  </si>
  <si>
    <t>Durante recolhimento da linha de mangotes da plataforma para o convés da embarcação, houve o acionamento involuntário da válvula NSV por um grommet danificado, preso entre a válvula e o rolo de popa, ocasionando descarga de 0,00934 m³ de petróleo para o mar.
Atualização de acordo com RAIPO inserido no processo (24479437)
1) No dia 05/08/2025, durante recolhimento da linha de mangotes da plataforma P-47 para o convés da embarcação Marlin Copacabana, houve o acionamento involuntário da válvula NSV por um grommet danificado, preso entre a válvula e o rolo de popa, ocasionando descarga de 0,00934 m³ de petróleo para o mar.</t>
  </si>
  <si>
    <t>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t>
  </si>
  <si>
    <t>Mobilização de embarcações oil recovery para dispersão da feição formada pela descarga.</t>
  </si>
  <si>
    <t>[1] Volume de petróleo descarregado: 0,00934 m3. [2] Área atingida: mar. [3] Situação normalizada.</t>
  </si>
  <si>
    <t>Marlin Copacabana</t>
  </si>
  <si>
    <t>Rodovia BR 040, km 463 + 200 metros, sentido sul</t>
  </si>
  <si>
    <t>Segundo informações repassadas ao NEA, no dia 05/08/2025, por volta das 19:30 horas, ocorreu tombamento de veículo seguido de queda da carga.</t>
  </si>
  <si>
    <t>Produto sobre faixa e sobre o acostamento da rodovia, sentido norte.</t>
  </si>
  <si>
    <t>Representante da concessionária da rodovia, Via C</t>
  </si>
  <si>
    <t>Sem comunicado do fato pela transportadora. Sem recursos hídricos nas proximidades.</t>
  </si>
  <si>
    <t>0.0159; 0.514</t>
  </si>
  <si>
    <t>Poço 8-BUZ-102D-RJS.</t>
  </si>
  <si>
    <t>Durante circulação para cimentação do revestimento intermediário, foi constatada perda de estanqueidade no sistema de controle do BOP, tanto pelo POD amarelo como pelo POD azul. Após diagnóstico, foi verificado vazamento pelo POD amarelo, inviabilizando a sua utilização. A funcionalidade pelo POD azul ficou preservada. Descarga paralisada.</t>
  </si>
  <si>
    <t>Concluída operação de cimentação do revestimento intermediário, garantindo assim a composição dos CSBs para abandono temporário do poço, permitindo a retirada do BOP para reparo.</t>
  </si>
  <si>
    <t>[1] Falhas pré existentes foram comunicadas anteriormente: (a) Perda de estanqueidade na válvula de acionamento remoto de flushing do conduíte azul (SISO 2411/000102) e (b) Indisponibilidade do sistema acústico do BOP (SISO 24012/000010). O BOP será retirado para reparo das falhas, com previsão para desconexão do BOP em 09/08/2025. [2] Data do último teste do BOP: 21/07/2025. [3] Parte do sistema BOP onde ocorreu a falha: Pods de controle do BOP. [4] Volume descarregado para o mar: 0,53 m3 (0,0159 m3 de HW + 0,514 m3 de água). Metodologia de cálculo: estimado volume de 140 gal (0,53 m3) baseado nas medições do flowmeter. [5] Composição química da substância: etilenoglicol (24-36%), monoetanolamina (4-6%), dietanolamina (3,94-5,91%). [6] Nome comercial: Erifon HD 603 HP. [7] Classificação ONU/IMDG: não classificado como perigoso. [8] Navio Sonda operando no poço: Carolina.</t>
  </si>
  <si>
    <t>0.0036</t>
  </si>
  <si>
    <t>Campo de Roncador</t>
  </si>
  <si>
    <t>Constatada mancha de óleo no mar na localização do tubulão de água de bombordo (tubulação 40''-DA-B10S-287). Volume da descarga estimada em 0,0036 m3, por meio da metodologia "Bonn Agreement Oil Apearence Code".</t>
  </si>
  <si>
    <t>Possível contaminação da tubulação de overboard com diesel em função de perda de estanqueidade de válvulas.</t>
  </si>
  <si>
    <t>Equipes mobilizadas para identificação da origem. Interrupção do sistema de reinjeção de água. Despressurização do sistema de diesel. Monitoramento da região do tubulão. Mobilização de embarcação oil recovery, que realizou varredura sem identificação de feições no radar e no visual.</t>
  </si>
  <si>
    <t>[1] Volume descarregado de óleo diesel: 0,0036 m3. [2] Área atingida: mar. [3] Situação normalizada.</t>
  </si>
  <si>
    <t>PETROBRAS 54</t>
  </si>
  <si>
    <t>PLATAFORMA DE CARAPEBA-I - POLO PARGO - BACIA DE CAMPOS</t>
  </si>
  <si>
    <t>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t>
  </si>
  <si>
    <t>Óleo: 0,0000126 m3</t>
  </si>
  <si>
    <t>Acionado o plano de emergência
Foi acionada a equipe de contenção de emergência (PEI) e contido o resíduo oleoso na plataforma através do kit SOPEP. Foi observado o comportamento da mancha e por ter o volume ser reduzido dissipou rapidamente.</t>
  </si>
  <si>
    <t>Pelo volume ser reduzido, não foi necessário o acionamento de medidas de dispersão de óleo pela embarcação do PEI.</t>
  </si>
  <si>
    <t>Perenco</t>
  </si>
  <si>
    <t xml:space="preserve">Prata </t>
  </si>
  <si>
    <t>AMIANTO BRANCO,</t>
  </si>
  <si>
    <t>47.67</t>
  </si>
  <si>
    <t>Rodovia BR 153, km 114 (-19.194183, -48.944572)</t>
  </si>
  <si>
    <t>Colisão lateral entre dois veiculos</t>
  </si>
  <si>
    <t>Colisão lateral, sendo necessária a limpeza. Segundo o relato do condutor Sr. GUILHERME SOUZA DE OLIVEIRA, por volta das 05h 35min do dia 07/08/2025, a carreta Mercedes Bens modelo 1420, cor azul, Placa JOZ6455, feio em sua direção. Aparentemente o outro condutor teria cochilado ao volante, vindo então a colidir na lateral de seu veículo, caminhão DAF/XF105 FTT 510ª, Branco, Placa PQT5H40, transportando produto perigoso, 47,37 T de Amianto Crisotila.</t>
  </si>
  <si>
    <t>Pista de rolamento</t>
  </si>
  <si>
    <t>TRANS TIJOLAO LTDA</t>
  </si>
  <si>
    <t>05570463000102</t>
  </si>
  <si>
    <t>Juliane</t>
  </si>
  <si>
    <t>SAMA MINERAES LTDA.</t>
  </si>
  <si>
    <t>Reni de Oliveira Couto</t>
  </si>
  <si>
    <t>Gestor SSMA</t>
  </si>
  <si>
    <t>reni.couto@sama.com.br</t>
  </si>
  <si>
    <t>emulsão oleosa BSW</t>
  </si>
  <si>
    <t>0.55</t>
  </si>
  <si>
    <t>Área rural</t>
  </si>
  <si>
    <t>Campo de produção e exploração de gás e óleo.
Campo de Anambé, linha do poço ANB-0013.</t>
  </si>
  <si>
    <t>Perda de contenção em linha do poço ANB 0013, localizado na área rural do Campo Anambé.
Substância: Emulsão oleosa (água e óleo).</t>
  </si>
  <si>
    <t>Perda de contenção em linha do poço</t>
  </si>
  <si>
    <t>Plantação de abacaxi.</t>
  </si>
  <si>
    <t>Uso de recursos próprios.</t>
  </si>
  <si>
    <t>Fechamento imediato do poço ANB-0013, Drenagem da linha e Acionamento da equipe de Suporte Operacional (SOP) para limpeza da área atingida.</t>
  </si>
  <si>
    <t>O CFTV recebeu uma ligação de uma moradora local informando sobre um forte cheiro de gás nas proximidades do poço ANB-13. A equipe de operação foi acionada e, ao chegar ao local, identificou um vazamento de gás proveniente do solo. Imediatamente, a produção do poço foi interrompida e a drenagem da linha de produção foi iniciada para conter o vazamento.</t>
  </si>
  <si>
    <t>Água;  Fluido Hidráulico</t>
  </si>
  <si>
    <t>0.31945; 0.00987</t>
  </si>
  <si>
    <t>Sonda NS-60 (Deepwater Aquila), atuando junto ao poço 1-BRSA-1401DA-RJS (1-RJS-763DA), Campo de Água-Marinha, Bacia de Campos</t>
  </si>
  <si>
    <t>Durante os testes de instalação do BOP, foram identificadas 2 falhas: 1) Manômetro SSG13 (Dedicated Shear Accumulator Bank Pressure Gauge) se manteve travado no valor de 5000 psi apesar da queda de pressão dos acumuladores durante o teste funcional do EHBS (Eletric Hydraulic Backup Systen). Com este resultado, o manômetro SSG13 encontra-se inoperante. 2) SPM da função Shear Accumulator Supply do pod amarelo apresentou vazamento quando na posição de isolar acumuladores de fundo Shear Accumulators do suprimento hidráulico.</t>
  </si>
  <si>
    <t>1) Verificado que função Shear Accumulator Supply não apresenta anomalia quando na posição "charge" mantendo suprimento hidráulico alinhado para os acumuladores Shear Accumulators. 2) Verificado que a leitura da pressão na mesma linha pode ser realizada pelo manômetro PT-21 %u2013 Dedicated Shear Accumulator Bank Pressure Readback. 3) Elaborada Gestão de Mudança para prosseguimento das operações sem a retirada do BOP para reparo.</t>
  </si>
  <si>
    <t>A posição normal da função Shear Accumulator Supply é a posição "charge". Determinação do volume:medição via flowmeter Partes do sistema BOP onde ocorreram as falhas: 1- Pods de Controle do BOP 2- Controles do BOP Instalados no Conjunto (Stack) Data do último teste no BOP: 2025-08-07 Área atingida: Mar territorial Nome comercial: ERIFON HD 603 HP Classificação e subclasse ONU ou IMDG: Não classificado Composição química da substância: Etileno glicol (24,00 - 36,00%); Monoetanolamina (4,00 - 6,00%); Dietanolamina (3,94 - 5,91%) Volume total: 0.32933 m3 (0,31945 m3 de água e 0,00987m3 de Fluido hidráulico)
Comunicado pelo CAEME POCOS/SM-3949</t>
  </si>
  <si>
    <t>O incidente teve origem durante a execução de atividades de corte de sucata por um colaborador da área de manutenção (caldeireiro/soldador). No decorrer da operação, uma fagulha gerada foi deslocada pelo vento e atingiu a vegetação seca nas proximidades, contribuindo para o início do foco de incêndio.</t>
  </si>
  <si>
    <t>Incêndio florestal nas proximidades do Pátio de Vulcanização da Usina II de Carajas</t>
  </si>
  <si>
    <t>A empresa Vale S.A., inscrita no CNPJ nº 33.592.510/0370-74, referente às operações das Minas de Ferro Carajás, informa que no último sábado, dia 09 de agosto de 2025, por volta das 13h20, foi registrado um incêndio florestal nas proximidades do Pátio de Vulcanização da Usina II. O incidente teve início durante a realização de atividades de corte de sucata por um colaborador caldeireiro/soldador. Durante o processo, uma fagulha foi levada pelo vento e atingiu a vegetação próxima, ocasionando o início do fogo. A equipe atuou prontamente utilizando extintores de incêndio e acionando o Corpo de Bombeiros, que debelou o foco. Tão logo possível, serão prestadas mais informações mais estabelecidas sobre o ocorrido.</t>
  </si>
  <si>
    <t>Área de vegetação secundária estimada em aproximadamente 0,05 ha e/ou 533,98 m² área atingida.</t>
  </si>
  <si>
    <t>Não foi necessário o acionamento de instituições externas adicionais, uma vez que a situação foi prontamente debelada pela equipe local. 
Após o controle do foco de incêndio, a equipe de atendimento permaneceu na área afetada realizando o rescaldo, com o objetivo de eliminar possíveis pontos de reignição.</t>
  </si>
  <si>
    <t>Ranaiany Pacheco</t>
  </si>
  <si>
    <t>(94) 99199-2584</t>
  </si>
  <si>
    <t>Processo sei nº 02001.026687/2025-95 (Emergência Ambiental: Acidente Ambiental)
Equipe brigadista iniciou o combate imediatamente, com atuação posterior da equipe dos bombeiros por volta de 15 minutos após o início do incêndio, sendo debelado por volta de 17h30._x000B_ 
Recursos envolvidos:_x000B_
01 caminhão dos bombeiros
 _x000B_02 caminhões pipas.
_x000B_Rede de hidrante do pátio de regularização.
_x000B_02 brigadistas da área operacional.</t>
  </si>
  <si>
    <t>Minas de Ferro Carajás (Serra Norte)</t>
  </si>
  <si>
    <t>Coordenadora de Meio Ambiente</t>
  </si>
  <si>
    <t>No dia 09/08/2025, às 07:39h na plataforma de PCP1-3, durante operação de despressurização do duto principal, foi detectada uma mancha de óleo na face norte da plataforma de PCP1. Houve a passagem de fluido por uma linha inativada gerando a perda de contenção primária com descarga de aprox. 0,000018 m³ de óleo no mar.
A despressurização foi paralisada as 09:05h até que o trecho seja raqueteado para garantir que não haja passagem de fluido novamente.
A embarcação de apoio C-Ouro foi acionada às 07:50h, permanecendo próximo da unidade até às 10:00h.
O volume calculado foi de 0,000018 m³ de óleo.</t>
  </si>
  <si>
    <t>cálculo de volume de óleo descartado:
Área= 0,0001 km²
60% prateada x 0,1 de presença de óleo (m³/km²) = 0,000006 m³
40% iridescente x 0,3 de presença de óleo (m³/km²) = 0,000012 m³ 
Volume Total: 0,000018m3</t>
  </si>
  <si>
    <t>Foi acionada o PEI e a embarcação de apoio para dispersão mecânica e mantida de prontidão por mais 1 hora.</t>
  </si>
  <si>
    <t>Processo sei nº 02001.027030/2025-45 (Emergência Ambiental: Acidente Ambiental)
cálculo de volume de óleo descartado:
Área= 0,0001 km²
60% prateada x 0,1 de presença de óleo (m³/km²) = 0,000006 m³
40% iridescente x 0,3 de presença de óleo (m³/km²) = 0,000012 m³ 
Volume Total: 0,000018m3</t>
  </si>
  <si>
    <t>1.3363; 0.0703</t>
  </si>
  <si>
    <t>Sonda NS-43( Amaralina Star) atuando junto ao poço 8-RO-189D-RJS, Campo de roncador, Bacia de Campos.</t>
  </si>
  <si>
    <t>Poço 8-RO-189D-RJS.</t>
  </si>
  <si>
    <t>Durante a descida do BHA da fase 3 após instalação do BOP, foi observada função ARM do EHBS (Emergency Hydraulic Back Up System) galonando ininterruptamente. Realizada inspeção com ROV e visualizado descarga de fluido hidráulico base água pelo tubo de 1/4" solto no acumulador piloto do sistema de EHBS (autoshear / deadman).</t>
  </si>
  <si>
    <t>Rompimento de tubo 1/4" no acumulador piloto do sistema de EHBS.</t>
  </si>
  <si>
    <t>Alterado status do EHBS para "disarm" e paralisada descarga de fluido. Necessário retirar BOP para reparo em superfície, visto que a falha no sistema EHBS foi considerada impeditiva para prosseguimento da operação.</t>
  </si>
  <si>
    <t>[1] Volume descarregado: 1,407 m3 da mistura com 95% de água doce (1,336 m3) + 5% de fluido hidráulico base aquosa Stack Magic ECO F (0,070 m3), estimado baseado na contagem do flowmeter; [2] Área atingida: mar aberto, além de 12 MN da costa, em subsuperfície; [3] Nome comercial: Stack Magic ECO-F; [4] Composição química: conforme FISPQ; [5] ONU/IMDG: N/A. Testes de instalação do BOP ainda não concluídos no momento da identificação da falha, portanto ainda não sendo caracterizado como elemento de CSB nesse momento.</t>
  </si>
  <si>
    <t xml:space="preserve">Romaria </t>
  </si>
  <si>
    <t>Corredor Centro Leste da Ferrovia Centro Atlânca (FCA)</t>
  </si>
  <si>
    <t>Vimos comunicar que em 11/08/2025 às 10:00 no Corredor Centro Leste da Ferrovia Centro Atlânca (FCA) km 982, no
município de Romaria/MG, um vazamento de óleo lubrificante da locomova Dash 6030 se agravou.
O vazamento ultrapassou o lastro.
Não foi idenficado curso hídrico próximo ao local.
O local, conforme mapa em anexo, está em zona rural</t>
  </si>
  <si>
    <t>Ferrovia Centro Atlântica FCA</t>
  </si>
  <si>
    <t>O acompanhamento do atendimento e demais tratavas serão reportadas pelo @Samara Duraes De Souza (31) 98272-5614 e @</t>
  </si>
  <si>
    <t>Leandro Ribeiro</t>
  </si>
  <si>
    <t>3798633458</t>
  </si>
  <si>
    <t>Processo sei nº 02001.026695/2025-31 (Emergência Ambiental: Acidente Ambiental)
Coordenadas esmadas do local:
18°56'54.3"S 47°34'58.6"W
-18.948414, -47.582935
O NEA foi comunicado pelo seu telefone de plantão às 11:21 (Wagner)
Conforme solicitado pelo Wagner, segue em anexo a LO 1581.2020 da FCA e a ASV vinculada</t>
  </si>
  <si>
    <t xml:space="preserve">Goiandira </t>
  </si>
  <si>
    <t>Rua Jesuíno Martins Macedo, 25 - Vila Cristina</t>
  </si>
  <si>
    <t>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t>
  </si>
  <si>
    <t>Incêndio em via permanente</t>
  </si>
  <si>
    <t>00924429000680</t>
  </si>
  <si>
    <t>A ocorrência foi prontamente atendida pelo Corpo de Bombeiros, que conseguiu controlar o incêndio em aproximadamente 1 hora e 10 minutos</t>
  </si>
  <si>
    <t>Processo sei nº 02001.026869/2025-66 (Emergência Ambiental: Acidente Ambiental)</t>
  </si>
  <si>
    <t>FERROVIA CENTRO-ATLANTICA S.A.</t>
  </si>
  <si>
    <t>SODA CÁUSTICA, SOLUÇÃO</t>
  </si>
  <si>
    <t>Corpo de Bombeiros; Defesa Civil</t>
  </si>
  <si>
    <t>Rodovia BR 356, Km 93+700 m, localidade de Saramenha, sentido Ouro Preto</t>
  </si>
  <si>
    <t>No dia 11-08-2025, veiculo com a carga de soda cáustica, tombou seguido de derrame do produto na via, com possibilidade do produto alcançar manacial próximo.</t>
  </si>
  <si>
    <t>PSTrans Transporte Ltda</t>
  </si>
  <si>
    <t>Subsecretário de Proteção e Defesa Civil</t>
  </si>
  <si>
    <t>André de Freitas</t>
  </si>
  <si>
    <t>Empresa acionou Ambipar</t>
  </si>
  <si>
    <t>Processo sei nº 02001.026932/2025-64 (Emergência Ambiental: Acidente Ambiental)</t>
  </si>
  <si>
    <t>Óleo lubrificante LUBRAX RAIL G7</t>
  </si>
  <si>
    <t>Solo; Fauna</t>
  </si>
  <si>
    <t>Corredor Centro Leste da Ferrovia Centro Atlântica (FCA), km 982</t>
  </si>
  <si>
    <t>Acidente ferroviário</t>
  </si>
  <si>
    <t>Conforme informações repassadas ao NEA, na data e local acima mencionados, locomotiva de composição férrea da VLI Logística apresentou vazamento de óleo lubrificante do motor atingindo a área de domínio da ferrovia e de propriedade particular pertencente à empresa LD Celulose S.A. Segundo consta, o maquinista ao perceber que havia algum problema com o funcionamento da locomotiva parou a composição, momento em que ocorreu a dispersão do óleo na atmosfera. Esse óleo, volume estimado em 200 L, foi aspergido e atingiu o lastro da ferrovia, alcançando uma estrada interna de terra e plantio de eucaliptos da LD Celulose S.A. Não há mananciais nas imediações do local do sinistro</t>
  </si>
  <si>
    <t>Problema com o funcionamento da locomotiva</t>
  </si>
  <si>
    <t>Atingiu  a estrada interna de terra e plantio de eucaliptos da LD Celulose S.A</t>
  </si>
  <si>
    <t>VLI Logística</t>
  </si>
  <si>
    <t>Samara Durães de Souza - supervisora de meio ambiente | VLI Logística</t>
  </si>
  <si>
    <t>Processo sei nº 02001.027554/2025-36 (Emergência Ambiental: Acidente Ambiental)</t>
  </si>
  <si>
    <t>0.0063</t>
  </si>
  <si>
    <t>Deep Blue</t>
  </si>
  <si>
    <t>Durante operação de acompanhamento de instalação de um duto rígido com veículo de operação remota (ROV) foi identificado um escape de fluido hidráulico para o mar oriundo do veículo.</t>
  </si>
  <si>
    <t>Investigação</t>
  </si>
  <si>
    <t>Petrobrobras</t>
  </si>
  <si>
    <t>Operação foi interrompida e o ROV foi recolhido ao convés para investigação.</t>
  </si>
  <si>
    <t>Gráficos na tela. Ele mostra a porcentagem de óleo que está sendo armazenado. Quando o gráfico indica 100%, isso corresponde a 14 litros. Normalmente fica em 85%, mas caiu para aproximadamente 40%. Então foi estimado 6,3 litros. Área atingida: mar territorial Nome comercial da substância: Mobil DTE 10 Excel 46 Composição química: Óleo básico e Aditivos Classificação ONU ou IMDG: Não regulado comunicado pelo CAEME SUB/IPSUB-DP-3965</t>
  </si>
  <si>
    <t>0.06; 1.71</t>
  </si>
  <si>
    <t>Sonda NS-60 (DEEPWATER AQUILA) em operação no poço 1-RJS-763DA, Campo de Água-Marinha, Bacia de Campos. Número IMO: 9709738.</t>
  </si>
  <si>
    <t>Verificado entrada anormal da HPU do BOP com frequência aproximada de 6 vezes por hora. Investigado em superfície, no BOP e inspeção visual com ROV. Identificado visualmente vazamento no POD amarelo sem possibilidade de bloqueio. Durante a observação do vazamento, determinação de sua origem e isolamento foram descarregados 1,77 m3 de fluído hidráulico base água do BOP.</t>
  </si>
  <si>
    <t>Não foi possível determinar o ponto específico de vazamento nem cessar o vazamento sem isolar totalmente o POD Amarelo, tornando-o indisponível para atuação de funções do BOP. Decidido retirar LMRP para reparo, permanecendo o poço isolado com BOP Stack conectado e com BSRs fechadas.</t>
  </si>
  <si>
    <t>Processo sei nº 02001.027018/2025-31 (Emergência Ambiental: Acidente Ambiental)
[1] Volume descarregado: 1,77 m3 da mistura com 97% de água doce (1,71 m3) + 3% de fluido hidráulico base aquosa Erifon (0,060 m3), estimado em 68 partidas da HPU com consumo de 0,0260 m³/partida; [2] Área atingida: mar aberto, além de 12 MN da costa, em subsuperfície; [3] Nome comercial: ERIFON HD603 HP; [4] Composição química: conforme FISPQ; [5] ONU/IMDG: Não regulado; [6] Parte do BOP onde ocorreu a falha: PODs de controle; [7] Último teste do BOP: 07/08/2025.</t>
  </si>
  <si>
    <t>DEEPWATER AQUILA</t>
  </si>
  <si>
    <t xml:space="preserve">Caiçara do Norte </t>
  </si>
  <si>
    <t>Praia de Caiçara do Norte</t>
  </si>
  <si>
    <t>Às 13:37 do dia 12/08/2025, um saco plástico de cor preta foi encontrado na linha de maré com conteúdo oleoso sendo extravasado na areia/água, na Praia de Caiçara do Norte, no município de Caiçara do Norte/RN. O resíduo apresentava características de óleo já utilizado, se dissipando facilmente quando entrava em contato com a água. Aparentava ter sido colocado propositalmente no saco plástico para descarte inapropriado. Após o registro, uma amostra foi coletada e o saco plástico foi retirado da linha de maré, para posteriormente a prefeitura ser acionada para retirar o material da praia.</t>
  </si>
  <si>
    <t>Descarte inapropriado de produto oleoso</t>
  </si>
  <si>
    <t>Universidade Estadual do Rio Grande do Norte</t>
  </si>
  <si>
    <t xml:space="preserve">Andre Pereira Do Couto </t>
  </si>
  <si>
    <t>andre.couto@ibama.gov.br</t>
  </si>
  <si>
    <t>Explosão/incêndio; Vazamento de gases</t>
  </si>
  <si>
    <t>BR-381, km 488.7, sentido Belo Horizonte. Distrito Industrial Paulo Camilo Norte</t>
  </si>
  <si>
    <t>Conforme informações repassadas ao NEA/MG, Na data e local mencionados, ocorreu o incêndio em veículo (caminhão trator e semirreboque) carregado de gás natural, dentro do pátio da empresa Logas - Logística e Distribuição de Gás Ltda.</t>
  </si>
  <si>
    <t>Conforme informações repassadas ao NEA/MG, Na data e local mencionados, ocorreu o incêndio em veículo (caminhão trator e semirreboque) carregado de gás natural. O fogo alastrou para outros dois veículos semirreboques que estavam vazios.</t>
  </si>
  <si>
    <t>O acidente atingiu o pátio da empresa</t>
  </si>
  <si>
    <t>LOGAS - LOGISTICA E DISTRIBUICAO DE GAS LTDA</t>
  </si>
  <si>
    <t>11893134000103</t>
  </si>
  <si>
    <t>Sargento Vianna - BEMAD BH Pampulha</t>
  </si>
  <si>
    <t xml:space="preserve">Bragança Paulista </t>
  </si>
  <si>
    <t>Rodovia Fernão Dias, km 025+800, Pista Sul sentido São Paulo/SP/BR 381</t>
  </si>
  <si>
    <t>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t>
  </si>
  <si>
    <t>UALICE CARVALHO MENDES</t>
  </si>
  <si>
    <t>11940345600</t>
  </si>
  <si>
    <t>Equipe de operações da concessionária</t>
  </si>
  <si>
    <t>(35) 99713-4642</t>
  </si>
  <si>
    <t>13/08/2025 12:23:46 PR34 - Flagrante não visualizado via CFTV
13/08/2025 12:26:36 PR10 - Evento acompanhado pelo CFTV CFTV Nº 044
13/08/2025 12:31:16 PR04 - Orientação / Informação ao Usuário
13/08/2025 12:31:16 PR11 - Canalização / Sinalização 15 CONES
13/08/2025 12:35:33 PR12 - Sinalização final de fila T14 / CP01
13/08/2025 12:59:30 PR16 - Acionamento de Polícia
13/08/2025 12:59:30 PR37 - Feito o registro fotográfico
13/08/2025 13:46:59 PR01 - Meios Próprios V2
13/08/2025 14:05:28 PR31 - T.Crítica - Sinalização padrão/correta 2873 - CONFORME MANUAL</t>
  </si>
  <si>
    <t>Processo sei nº02001.027037/2025-67 (Emergência Ambiental: Acidente Ambiental)
EXISTE VAZAMENTO ABUNDANTE DE OLEO DIESIL ESCORRENDO SOBRE A CANALETA D'ÁGUA DA RODOVIA</t>
  </si>
  <si>
    <t>Ferrovia; Rodovia</t>
  </si>
  <si>
    <t>36.54</t>
  </si>
  <si>
    <t>Av. Alm. Maximiniano da Fonseca - Industrial Tamandaré, Rio Grande - RS</t>
  </si>
  <si>
    <t>Abalroamento após colisão de caminhão com vagão, em passagem em nível, entre a Av. Alm. Maximiniano da Fonseca e BR -392, em Rio Grande - RS. O vagão transportava soja a granel e sua carga tombou no asfalto e canteiro de rotatória.</t>
  </si>
  <si>
    <t>Lançamento de soja a granel sobre o asfalto e solo de rotatória</t>
  </si>
  <si>
    <t>Equipe SMS RUMO, mecânica e via permanente</t>
  </si>
  <si>
    <t>Processo sei nº 02001.027042/2025-70 (Emergência Ambiental: Acidente Ambiental)</t>
  </si>
  <si>
    <t>Central Nuclear Almirante Álvaro Alberto (Usina Angra 1)</t>
  </si>
  <si>
    <t>Ocorrência de um evento identificado no dia 13 de agosto de 2025, às 14h38, envolvendo uma mancha oleosa na superfície da água do Canal Sul da Central Nuclear Almirante Álvaro Alberto (CNAAA).</t>
  </si>
  <si>
    <t>Observação de mancha de óleo</t>
  </si>
  <si>
    <t>Indeterminda</t>
  </si>
  <si>
    <t>Canal sul da CNAAAA.</t>
  </si>
  <si>
    <t>Equipe da Eletronuclear</t>
  </si>
  <si>
    <t>Henrique Brantes</t>
  </si>
  <si>
    <t>(21) 99915-1972</t>
  </si>
  <si>
    <t>Foi acionado o procedimento PC-AG-PE-018, destinado ao atendimento a eventos químicos na área vigiada da CNAAA. A remoção do resíduo foi realizada utilizando cordões de absorção. Além disso, amostras foram coletadas e enviadas para análise laboratorial.</t>
  </si>
  <si>
    <t>0.006</t>
  </si>
  <si>
    <t>SS-75 (OCEAN COURAGE) em operação no poço 8-MRL-73D-RJS - Campo Marlim - Bacia de Campos.</t>
  </si>
  <si>
    <t>Avistada pela equipe da sonda uma mancha no mar, ao entorno da instalação, de aspecto oleoso (superfície da água brilhosa/colorida) com dimensões de 100 m por 200 m e volume estimado de 0,006 m3. Não foi possível determinar a origem da mancha, mas foi possível perceber que ela se encaminhou para a unidade no sentido de leste a oeste, na direção da correnteza.</t>
  </si>
  <si>
    <t>Foram mobilizadas duas embarcações para rastreio e coleta de amostra e uma terceira embarcação para dispersão mecânica. Esta dispersão não foi possível, pois não foi mais possível visualizar a faixa com aspecto oleoso, tendo se dissipado. Adicionalmente, foi mobilizada aeronave para sobrevoo com objetivo de estimar as dimensões da mancha. Não foi avistada nenhuma feição durante o sobrevoo. Foram feitas verificações gerais nos equipamentos da sonda, certificando que a origem da mancha não era da unidade. Realizado o acompanhamento do fluxo/dispersão da mancha, e após aproximadamente 40 minutos, não foi mais possível visualizar a mancha nas imediações da sonda, tendo se dissipado. O poço estava e continuou sendo inspecionado pelo ROV e nenhuma anormalidade foi constatada.</t>
  </si>
  <si>
    <t>Processo sei nº 02001.027203/2025-25 (Emergência Ambiental: Acidente Ambiental)
Sonda com coluna de trabalho no poço para manobra de corte e retirada de coluna de injeção residente; - Poço isolado com dois CSBs devidamente verificados, constituídos a partir de cimentação Though Tubing; - Sem anormalidades reportadas durante monitoramento da BAP com ROV; - Método de estimativa das dimensões da mancha: Protocolo de Bonn. - Realizado verificação com a plataforma próxima da sonda e não foi reportado nenhuma anormalidade.</t>
  </si>
  <si>
    <t>SS-75 (OCEAN COURAGE)</t>
  </si>
  <si>
    <t xml:space="preserve">Iguatama </t>
  </si>
  <si>
    <t>SULFATO DE ALUMÍNIO, SOLUÇÕES;  LÍQUIDO CORROSIVO, N.E.</t>
  </si>
  <si>
    <t>10560; 2000</t>
  </si>
  <si>
    <t>Rodovia BR-354, Km 447</t>
  </si>
  <si>
    <t>Rodovia BR-354, Km 447, município de Iguatama/MG, próximo ao ponto de referência %u201CFerro Velho do Repolho%u201D, sob as coordenadas geográficas 20º8%u201936,89%u201D S e 45º44%u201910,87%u201D W.</t>
  </si>
  <si>
    <t>Incêndio em veículo de carga, possivelmente causado por falha elétrica na parte frontal do caminhão</t>
  </si>
  <si>
    <t>No entorno do local da ocorrência existe um ferro velho localizado às margens da rodovia, bem como um galpão de armazenamento de embalagens.
Da data do ocorrido, moradores locais acionaram o Corpo de Bombeiros de Divinópolis para o atendimento da ocorrência. Segundo informações no BO Nº 2025-037615974-001, não há comunidades ou mananciais de água potável diretamente impactados.
CAMINHAO, M.BENZ/ATEGO 2430, RENAVAN 1154901600, CHASSI 9BM958166JB098563, PLACA QOL-5J69, CINZA, ANO DE FABRICAÇÃO 2018</t>
  </si>
  <si>
    <t>CALDAS QUÍMICA INDÚSTRIA E COMÉRCIO LTDA</t>
  </si>
  <si>
    <t>01591897000138</t>
  </si>
  <si>
    <t>Da data do ocorrido, moradores locais acionaram o Corpo de Bombeiros de Divinópolis para o atendimento da ocorrência. Segundo informações no BO Nº 2025-037615974-001, não há comunidades ou mananciais de água potável diretamente impactados.</t>
  </si>
  <si>
    <t>%u2022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</si>
  <si>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PROCESSO SEI 02001.029307/2025-74
%u2022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</si>
  <si>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CALDAS QUIMICA INDUSTRIA E COMERCIO LTDA</t>
  </si>
  <si>
    <t>Empresa envolvida no acidente</t>
  </si>
  <si>
    <t>vendas@caldasquimica.com.br</t>
  </si>
  <si>
    <t>7.58</t>
  </si>
  <si>
    <t>Fazenda Lamarão, S/N. Área rural.</t>
  </si>
  <si>
    <t>Campo de produção de Pilar - Satélite de injeção (SAT-07)</t>
  </si>
  <si>
    <t>Perda de contenção de água de injeção.</t>
  </si>
  <si>
    <t>Rompimento na conexão do tubo de 4'' do SAT-007 com causa ainda não identificada.</t>
  </si>
  <si>
    <t>Água de injeção atingiu o solo da locação do Satélite 07.</t>
  </si>
  <si>
    <t>USO DE RECURSOS PRÓPRIOS</t>
  </si>
  <si>
    <t>Acionado a supervisão de campo para verificação de possível vazamento - Ronda nos satélites de injeção no campo - Identificação do vazamento no SAT-007 e realizado bloqueio da injeção.</t>
  </si>
  <si>
    <t>Processo sei nº 02001.027158/2025-17 (Emergência Ambiental: Acidente Ambiental)
Durante o monitoramento da injeção via supervisório, foi identificada suspeita de vazamento no ramal de injeção, devido à redução na pressão de descarga das bombas, o que ocasionou o trip das bombas de injeção. Após o acionamento da equipe de campo para verificação, constatou-se que o vazamento ocorreu no SAT-07 (Campo Pilar), sendo necessário bloquear a injeção nesse satélite para possibilitar o retorno da injeção para os demais satélites.</t>
  </si>
  <si>
    <t>Rio/córrego; Solo; Outro(s)</t>
  </si>
  <si>
    <t>Marginal da rodovia BR 381, km, 484, sentido Sul</t>
  </si>
  <si>
    <t>Conforme informações repassadas ao NEA, na data e local acima mencionados, veículo (carreta - caminhão trator e dois semirreboques) transportando diesel A S500 (61.690 L) apresentou vazamento pela boca de descarga de um dos tanques.</t>
  </si>
  <si>
    <t>O diesel vertido no asfalto percorreu a drenagem lateral da via e alcançou bueiro para captação de águas pluviais.
O destino dos líquidos que incidem nesse sistema é o curso d'água que abastece a Lagoa da Petrobrás</t>
  </si>
  <si>
    <t>Técnico de segurança do trabalho da empresa</t>
  </si>
  <si>
    <t>Charlison Souza Carvalho</t>
  </si>
  <si>
    <t>Preposto da transportadora acionou a empresa de atendimento à emergência CETRIC para realizar os
trabalhos de mitigação e reparação dos danos ambientais</t>
  </si>
  <si>
    <t>Processo sei nº 02001.027560/2025-93 (Emergência Ambiental: Acidente Ambiental)</t>
  </si>
  <si>
    <t>Embarcação Deep Star em operação no Campo de Búzios, Bacia de Santos.</t>
  </si>
  <si>
    <t>Constatada queda do nível de óleo do Truster T2. Após investigação, por eliminação, concluiu-se que houve descarga para o mar de aproximadamente 48 litros de fluido lubrificante.</t>
  </si>
  <si>
    <t>Descarga menor de fluído hidráulico - 0,46m3
Atualização do dia 18-08-2025
Fluido hidraulico 0,078 M/3</t>
  </si>
  <si>
    <t>Perda de estanqueidade de algum elemento do tanque de óleo do thruster. Em investigação.</t>
  </si>
  <si>
    <t>A operação de lançamento foi interrompida, a embarcação iniciou a recuperação da linha que estava sendo lançada. A embarcação navegará para o porto para realizar o reparo do Thruster T2.
Atualização do dia 18-08-2025.
 O tanque foi drenado com o objetivo de equalizar a pressão e interromper a perda adicional de óleo</t>
  </si>
  <si>
    <t>1) Volume: 0,048 m3 (a metodologia para identificação da quantidade vazada foi realizada através da comparação do volume do tanque antes e após a ocorrência do vazamento); 2) Nome comercial: Shell Omala S2 G 150; 3) Composição química: Amine phosphate; 4) IMDG:Não regulamentado como produto perigoso.</t>
  </si>
  <si>
    <t xml:space="preserve">Barra do Turvo </t>
  </si>
  <si>
    <t>Óbitos/feridos; Rio/córrego; Flora; Unidade de Conservação Estadual/Municipal</t>
  </si>
  <si>
    <t>BR 116, km 567</t>
  </si>
  <si>
    <t>acidente com veículo que transportava produtos perigosos, Tinta e solventes. PRF, concessionária, bombeiros e cetesb cientes</t>
  </si>
  <si>
    <t>vazamento de aproximadamente 30% da carga que deve ter chegado ao rio pardinho</t>
  </si>
  <si>
    <t>colisão traseira entre 2 veículos de carga, produto perigosos estava em veículo que foi abarroado por traz por veículo de carga que transportava suco em caixa</t>
  </si>
  <si>
    <t>aproximadamente 8 veículos envolvidos com 11 vítimas, 2 em estado moderado e o restante estado leve, produto derramado deve ter atingido o rio pardinho</t>
  </si>
  <si>
    <t>renner sayerlack sa</t>
  </si>
  <si>
    <t>PRF leandro Rudy</t>
  </si>
  <si>
    <t>(41) 98774-1212</t>
  </si>
  <si>
    <t>Processo sei nº 02001.027427/2025-37 (Emergência Ambiental: Acidente Ambiental)
PRF lavrou boletim de acidente de transito e boletim de ocorrência policial por causar poluição</t>
  </si>
  <si>
    <t>paulo henrique demarchi</t>
  </si>
  <si>
    <t>PRF</t>
  </si>
  <si>
    <t>paulo.demarchi@prf.gov.br</t>
  </si>
  <si>
    <t xml:space="preserve">Inocência </t>
  </si>
  <si>
    <t>KM 61+100</t>
  </si>
  <si>
    <t>Sem informação sobre ocorrências e/ou ambientes atingidos.</t>
  </si>
  <si>
    <t>Rumo</t>
  </si>
  <si>
    <t>Avenida Guiomar de Omena, Bairro Petrópolis</t>
  </si>
  <si>
    <t>poço terrestre</t>
  </si>
  <si>
    <t>fissura na linha</t>
  </si>
  <si>
    <t>Petrosynergy LTDA</t>
  </si>
  <si>
    <t>local foi isolado para sucção do produto e limpeza do local</t>
  </si>
  <si>
    <t>EMBARCAÇÃO AKOFS SANTOS, Campo de Búzios, Bacia de Santos.</t>
  </si>
  <si>
    <t>Durante a operação submarina de prevenção de hidrato no Bloco da Árvore de Natal Molhada (ANM), na etapa de abertura de válvulas, foi observado um vazamento de HW 443 pela ferramenta AKOFS MQCTool. Descarga estimada em aproximadamente 0,001 m3.</t>
  </si>
  <si>
    <t>Descarga menor de fluído hidráulico - 0,001 m3.</t>
  </si>
  <si>
    <t>Falha estanqueidade na conexão da instrumentação da ferramenta MQCTool.</t>
  </si>
  <si>
    <t>Ao visualizar a perda de estanqueidade, foi interrompida a pressurização do circuito e paralisada a operação. Ferramenta foi recuperada para superfície para manutenção.</t>
  </si>
  <si>
    <t>[1] Volume descarregado:0,001 m3 (a vazão da bomba no momento da pressurização foi de 200ml/s, o tempo até a parada do escape foi de 5s);
[2] Área atingida: mar.
[3] Nome comercial e/ou nomenclatura química da substância: Oceanic HW-443
[4] Composição química da substância: etandiol (25-50%); Triethanolamine (5-10%); 2-(dimetilamino)-2-metilpropano-1-ol (1-3%) eN,N-dimetil-1,3-diaminopropano (0,1-0,3%);
[5] Descrição da classificação e subclasse ONU ou IMDG da substância, caso aplicável: NA.</t>
  </si>
  <si>
    <t xml:space="preserve">Mundo Novo </t>
  </si>
  <si>
    <t>Outra(s); Polícia Militar; Polícia Rodoviária; Corpo de Bombeiros</t>
  </si>
  <si>
    <t>Rodovia BR-163/MS - km 11+950 Pista Sul</t>
  </si>
  <si>
    <t>Acidente envolvendo usuário da Rodovia BR-163/MS, com tombamento de carreta carregada de diesel e consequente derramamento do produto, nas proximidades de um córrego.</t>
  </si>
  <si>
    <t>Carga de Diesel</t>
  </si>
  <si>
    <t>As causas do acidente ainda estão sendo apuradas. O condutor foi socorrido com ferimentos leves, recebeu atendimento médico e posteriormente encaminhado ao hospital.</t>
  </si>
  <si>
    <t>Córrego: Vito-I-Cuê</t>
  </si>
  <si>
    <t>Next Logistica Ltda</t>
  </si>
  <si>
    <t>54501735000128</t>
  </si>
  <si>
    <t>No local atuam o Corpo de Bombeiros, a PRF, a PMA e a concessionária Motiva Pantanal</t>
  </si>
  <si>
    <t>Motiva Pantanal</t>
  </si>
  <si>
    <t>Processo sei nº 02001.027429/2025-26 (Emergência Ambiental: Acidente Ambiental)
Ocorreu um acidente envolvendo um usuário da Rodovia BR-163/MS, no km 12+950, que resultou no tombamento de uma carreta-tanque carregada com diesel, ocasionando derramamento estimado entre 70% e 80% da carga nas proximidades do córrego Vito-I-Cuê, conforme informações do Corpo de Bombeiros. A concessionária está adotando medidas de contenção emergencial e acionando os responsáveis para a execução da limpeza. As causas do acidente ainda estão sendo apuradas e o condutor, que sofreu ferimentos leves, recebeu atendimento médico e foi encaminhado ao hospital.</t>
  </si>
  <si>
    <t>Carolina Rolim Rosa</t>
  </si>
  <si>
    <t>Concessinária Motiva Pantanal</t>
  </si>
  <si>
    <t>carolina.rosa@motiva.com.br</t>
  </si>
  <si>
    <t xml:space="preserve">Resende </t>
  </si>
  <si>
    <t>MATERIAL RADIOATIVO, HEXAFLUORETO DE URÂNIO, NÃO FÍSSIL OU FÍSSIL EXCEPTIVO</t>
  </si>
  <si>
    <t>0.000902</t>
  </si>
  <si>
    <t>Rodovia Presidente Dutra Km 336, Eng. Passos</t>
  </si>
  <si>
    <t>FCN-RP- Fábrica de Combustível Nuclear, unidade de Pó e Pastilhas das Indústrias Nucleares do Brasil</t>
  </si>
  <si>
    <t>Na sala UFD01-104 área controlada da FCN -RP ás 17h50min, quando do início da batelada BT264/25, a válvula de controle de vazão de UF6 da Auto clave para o precipitador nas FCN-RP apresentou travamento quando de sua abertura/fechamento. Após realização de testes na válvula FIC1.26 foi identificado o seu travamento, e observada pequena quantidade de UO2F2 na haste da referida válvula. Vale ressaltar que esta sala é um ambiente preparado para conter pequenos escapes destes tipos de materiais.</t>
  </si>
  <si>
    <t>Pequeno escape de material durante as atividades rotineiras de operação (Precipitação). A análise de causas raízes e ações corretivas serão disponibilizadas a esse órgão em momento oportuno.</t>
  </si>
  <si>
    <t>Restrito ao interior da sala UFD-104a, ambiente esse definido como área controlada, de acordo com a a norma CNEN NN 3.01. vale ressaltar que esta sala conta com o sistema  de ventilação (SAD-03), em que todo o ar exaurido do ambiente é monitorado continuamente por sensores de HF e sensores Alfa e Beta, anteriormente a sua liberação ao meio ambiente. No período de ocorrência do evento não houve o alarme dos sensores de HF, nem dos sensores alfa e beta. Após 72 horas quando da análise do filtro do amostrador manual dos sensores alfa e beta foi verificada uma concentração alfa total que gerou nível de investigação entretanto abaixo do nível de ação do sistema de emergência da instalação. Não ocorreu impacto ambiental e a CNEN foi devidamente comunicada.</t>
  </si>
  <si>
    <t>Reinaldo Gonzaga</t>
  </si>
  <si>
    <t>00631717757</t>
  </si>
  <si>
    <t>Indústrias Nucleares do Brasil</t>
  </si>
  <si>
    <t>(24) 33218-227</t>
  </si>
  <si>
    <t>A precipitação foi interrompida, feita a purga da linha de UF6, bloqueado o vapor para a autoclave e aberta solicitação de manutenção.</t>
  </si>
  <si>
    <t>Após a ocorrência foi solicitado, pelo supervisor de radioproteção em sobreaviso emergencial, a monitoração da contaminação superficial do exterior da autoclave, que apresentou valores superiores ao valor estabelecido para o nível de investigação de áreas controladas (1,5 Bq/cm²), na ordem de 6 Bq/cm2. 
A contagem da concentração alfa em meia-vida longa (MVL) do amostrador fixo de ar (AFA) do ponto 19 no dia 17/08/2025, no turno anterior à verificação do travamento da válvula FIC1.26 (de 08h às 16h), apresentou valor acima do nível de investigação (1,72 Bq/m3). Já no turno de 16h às 24h, o valor encontrado foi de 0,01 Bq/m3, classificada como nível de registro (&lt; 0,2 Bq/m3). 
A contagem da concentração alfa MVL do filtro do amostrador manual do sistema AERD FHT-2000 do SAD03, no período entre 06h30min e 14h30min do mesmo dia apresentou o valor de 0,1467 Bq/m³,  valor em nível de investigação (%u2265 0,07 Bq/m³). No período de 14h30min às 22h30min do mesmo dia, apresentou valor de 0,0059 Bq/m3, classificado como nível de curto termo de operação normal (&lt; 0,007 Bq/m³).
Todos os níveis de registros, investigação e ação são aprovados pela CNEN durante o processo de licenciamento da instalação. Embora o valor encontrado no sistema de detecção de alfa e beta do sistema de ventilação SAD03 esteja acima do nível de investigação, o mesmo não necessitou de implementação de ações protetoras ou remediadoras, uma vez que não atingiu o nível de acionamento do sistema de emergência, portanto não ocorreram impactos ambientais. Importante mencionar que a FCN/INB mantem um programa de monitoração radiológica ambiental, e nenhum parâmetro ambiental foi alterado. De qualquer forma proativamente a FCN/INB vem informar.</t>
  </si>
  <si>
    <t>INDUSTRIAS NUCLEARES DO BRASIL S/A</t>
  </si>
  <si>
    <t>Fábrica de Combustível Nuclear</t>
  </si>
  <si>
    <t>Coordenador de Meio Ambiente e Proteção Radiológica Ambiental</t>
  </si>
  <si>
    <t>comap@inb.gov.br</t>
  </si>
  <si>
    <t xml:space="preserve">Gameleira de Goiás </t>
  </si>
  <si>
    <t>Faixa de Dutos OSBRA km 845+300</t>
  </si>
  <si>
    <t>Após identificação de despressurização pelo CNCL, equipe de patrulha técnica de proteção de dutos identificou derivação clandestina no OSBRA 12" no km 845+300.</t>
  </si>
  <si>
    <t>Inspeção visual para mapeamento da presença de produto no local;
Acionamento do fluxo de comunicação de contingência;
Interrupção da operação de recebimento dutoviário e entrega de produtos.</t>
  </si>
  <si>
    <t>Duto OSBRA 12"</t>
  </si>
  <si>
    <t>Outro(s); Explosão/incêndio</t>
  </si>
  <si>
    <t>MASSA ASFÁLTICA</t>
  </si>
  <si>
    <t>BR 040, km 606+500 Norte, Congonhas/MG.</t>
  </si>
  <si>
    <t>INCÊNDIO DERIVADO DE UMA PANE ELÉTRICA NO CAMINHÃO, SEGUNDO O CONDUTOR.</t>
  </si>
  <si>
    <t>Caminhão espargidor, prestando serviço para a empresa Pavidez, incendiou-se completamente pelo quilômetro mencionado.</t>
  </si>
  <si>
    <t>Pane elétrica no caminhão, conforme relatado pelo condutor.</t>
  </si>
  <si>
    <t>PAVIDEZ ENGENHARIA LTDA</t>
  </si>
  <si>
    <t>01744153000106</t>
  </si>
  <si>
    <t>EPR VM
COBOM: Sgt. Luiz Carlos
Sgt. Vagner
Sd. Passalio
VTR: ASL0082</t>
  </si>
  <si>
    <t>Eduardo Luis Felix</t>
  </si>
  <si>
    <t>(34) 98857-3171</t>
  </si>
  <si>
    <t>Processo sei nº 02001.027431/2025-03 (Emergência Ambiental: Acidente Ambiental)</t>
  </si>
  <si>
    <t>0.007</t>
  </si>
  <si>
    <t>Campo de Albacora</t>
  </si>
  <si>
    <t>Após identificação de feição suspeita próximo ao costado de bombordo (BB), a equipe de bordo realizou as verificações pela unidade. Foi identificado no convés principal, popa BB, uma pequena área com água e resíduo de óleo diesel proveniente do ponto de abastecimento do troley. Próximo ao local há um embornal que apresentou uma falha de vedação e permitiu que parte do resíduo atingisse o mar. Estimado 0,007 m3 de óleo diesel no mar.</t>
  </si>
  <si>
    <t>Falha operacional em tomada de abastecimento e falha de vedação de embornal.</t>
  </si>
  <si>
    <t>Reaperto do embornal e limpeza manual do resíduo de diesel próximo.</t>
  </si>
  <si>
    <t>Processo sei nº 02001.027435/2025-83 (Emergência Ambiental: Acidente Ambiental)
[1] Situação normalizada. [2] Volume estimado de acordo com o protocolo de Bonn pelo voo de monitoramento ambiental.</t>
  </si>
  <si>
    <t>PETROBRAS 31 (P-31)</t>
  </si>
  <si>
    <t>Vandalismo na ferrovia com abertura de bicas em 1 vagões graneleiro carregado com milho.</t>
  </si>
  <si>
    <t>Vandalismo com abertura de vagões graneleiros carregado com milho. Lançamento de milho em grão sobre a linha férrea.</t>
  </si>
  <si>
    <t>Solo dentro dos limItes da área de domínio da linha férrea.</t>
  </si>
  <si>
    <t>Equipes de atendimento de lImpeza, contratadas pela rumo, atuando no trecho afetado.</t>
  </si>
  <si>
    <t>Processo sei nº02001.027638/2025-70 (Emergência Ambiental: Acidente Ambiental)</t>
  </si>
  <si>
    <t>Poço 7-JUB-65H-ESS, PETROBRAS 58 (P-58), Campo de Jubarte, Bacia de Campos.</t>
  </si>
  <si>
    <t>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t>
  </si>
  <si>
    <t>Descarga menor de 8 litros de diesel.</t>
  </si>
  <si>
    <t>Ao ser observado o escape pelo pórtico HS2, a válvula TCP foi imediatamente fechada pelo ROV e o escape foi cessado. Durante nova abertura da válvula TCP não foi observado escape, confirmando ser um volume finito residual de fluido.</t>
  </si>
  <si>
    <t>Processo sei nº 02001.027616/2025-18 (Emergência Ambiental: Acidente Ambiental)
Escape paralisado, evidenciando ser apenas um volume finito acima da válvula swab 1 e abaixo da tree cap e a montante da válvula TCP da ANM.</t>
  </si>
  <si>
    <t>PETROBRAS 58 (P-58)</t>
  </si>
  <si>
    <t xml:space="preserve">Caicó </t>
  </si>
  <si>
    <t>Poço 7-BAL-46-RN (72100020093) Campo Baixa do Algodão - Bacia Potiguar.</t>
  </si>
  <si>
    <t>Campo terrestre de Exploração de Petróleo</t>
  </si>
  <si>
    <t>No dia 18/08/2025, por volta das 08:40h, o operador do campo detectou no manifold do sistema de injeção da estação Baixa do Algodão (EC-BAL), um vazamento de água de injeção na linha 2"x150 aço do poço injetor BAL - 046, trecho aéreo.</t>
  </si>
  <si>
    <t>1)0,20m³;2)Solo;3) e 4) N/A; 5)Salinidade: 16692 PPM. Temperatura: será informado em breve. 7) a 11)N/A; Volume da perda de contenção: 0,8m³(0,6m² ficou contido em área cimentada); Metodologia de cálculo = área x lâmina: (10m² x 0,02m) = 0,20m³.</t>
  </si>
  <si>
    <t xml:space="preserve">Jose Carlos Mendes De Morais </t>
  </si>
  <si>
    <t>Agente de Emergência Ambiental</t>
  </si>
  <si>
    <t>jose.morais@ibama.gov.br</t>
  </si>
  <si>
    <t>7-BAL-46-RN</t>
  </si>
  <si>
    <t xml:space="preserve">Anápolis </t>
  </si>
  <si>
    <t>240</t>
  </si>
  <si>
    <t>BR 060/GO Km 97+000, Norte, Anápolis - GO</t>
  </si>
  <si>
    <t>Saider da carreta abriu, ocasionando a queda da carga sobre a segunda faixa e acostamento.</t>
  </si>
  <si>
    <t>Derramamento de carga</t>
  </si>
  <si>
    <t>Saider da carreta abriu, ocasionando a queda da carga sobre a segunda faixa e o acostamento. Carga se espalhou sendo que algumas embalagens se romperam e provocaram o derramamento do produto na via.</t>
  </si>
  <si>
    <t>Unidades da carga ficaram na faixa de rolamento e acostamento</t>
  </si>
  <si>
    <t>H&amp;F GOIANA AGRICOLA DO BRASIL LTDA</t>
  </si>
  <si>
    <t>47861748000142</t>
  </si>
  <si>
    <t>270</t>
  </si>
  <si>
    <t>Km ferroviário 40+000</t>
  </si>
  <si>
    <t>Vandalismo da composição resultando na abertura de 03 vagões carregados com soja</t>
  </si>
  <si>
    <t>Equipes atuando no recolhimento do produto</t>
  </si>
  <si>
    <t>Processo sei nº 02001.027895/2025-10 (Emergência Ambiental: Acidente Ambiental)</t>
  </si>
  <si>
    <t>4.98</t>
  </si>
  <si>
    <t>Estação Central de Bonsucesso, Carmópolis-SE.</t>
  </si>
  <si>
    <t>Causa: Falha na junta.</t>
  </si>
  <si>
    <t>Carmo Energy S.A.</t>
  </si>
  <si>
    <t>Equipe da empresa</t>
  </si>
  <si>
    <t>Acionamento da Gerência de Operações. Acionamento da Supervisão/Coordenação. Acionamento de MI Linhas.</t>
  </si>
  <si>
    <t>No dia 21/08/2025 às 23:41, durante rotina operacional, foi identificada perda de contenção primária/descarga significante de água de injeção de 4,98 m³ por falha em junta de 16" na saída do header de injeção dentro da Estação Central de Bonsucesso. As bombas foram paralisadas para sanar vazamento e a injeção foi retomada somente após reparo ser realizado. TOG = 3,62 mg/L.</t>
  </si>
  <si>
    <t xml:space="preserve">Cristiane De Oliveira </t>
  </si>
  <si>
    <t>Analista Ambiental / Coordenadora da CPrev</t>
  </si>
  <si>
    <t>cristiane.oliveira@ibama.gov.br</t>
  </si>
  <si>
    <t xml:space="preserve">Palmeiras </t>
  </si>
  <si>
    <t>Óbitos/feridos; Solo; Unidade de Conservação Federal</t>
  </si>
  <si>
    <t>Rodovia 242, km 374</t>
  </si>
  <si>
    <t>Falta de atenção do condutor ou excesso de velocidade.</t>
  </si>
  <si>
    <t>L R TRANSPORTES E SERVIÇOS LOGISTICA</t>
  </si>
  <si>
    <t>46383299000101</t>
  </si>
  <si>
    <t>75982914509 - SUOP da PRF</t>
  </si>
  <si>
    <t>SUOP do dia da PRF</t>
  </si>
  <si>
    <t>(75) 98291-4509</t>
  </si>
  <si>
    <t>Processo sei nº 02001.027863/2025-14 (Emergência Ambiental: Acidente Ambiental)
Informação de um acidente do tipo COLISÃO TRASEIRA, seguido de saída de pista e tombamento.</t>
  </si>
  <si>
    <t>Antonio Jorge Freitas Costa Junior</t>
  </si>
  <si>
    <t>Polícia Rodoviária Federal</t>
  </si>
  <si>
    <t>Supervisor Operacional</t>
  </si>
  <si>
    <t>48.716</t>
  </si>
  <si>
    <t>BR 153/MG, KM 39+300, SUL, CANÁPOLIS-MG</t>
  </si>
  <si>
    <t>Veículo seguia em sentido sul sobre a segunda faixa quando veio a perder o controle do veículo e saiu da pista, tombando sobre a área de domínio.</t>
  </si>
  <si>
    <t>Tombamento de veículo, não houve derramamento de carga</t>
  </si>
  <si>
    <t>Veículo seguia em sentido sul sobre a segunda faixa quando veio a perder o controle do veículo e saiu da pista, tombando sobre a área de domínio. Não houve derramamento de carga.</t>
  </si>
  <si>
    <t>Sem derramamento de carga</t>
  </si>
  <si>
    <t>CORDIOLLI TRANSPORTES LTDA</t>
  </si>
  <si>
    <t>77269009000127</t>
  </si>
  <si>
    <t>EQUIPE DE OPERAÇÕES DA TRIUNFO CONCEBRA
SEGURANÇA DA EMPRESA</t>
  </si>
  <si>
    <t>GENES CARLOS DE MORAES (SEGURANÇA DA EMRPESA)</t>
  </si>
  <si>
    <t>(64) 99286-8232</t>
  </si>
  <si>
    <t>Processo sei nº 02001.027860/2025-72 (Emergência Ambiental: Acidente Ambiental)</t>
  </si>
  <si>
    <t>PRODUTOS  RELACIONADO COM TINTAS,</t>
  </si>
  <si>
    <t>RODOVIA FERNÃO DIAS KM 749,800 NORTE</t>
  </si>
  <si>
    <t>SEGUNDO INFORMAÇÕES, O VEÍCULO TRAFEGAVA SENTIDO NORTE SOBRE FAIXA DOIS DE ROLAMENTO QUANDO O CONDUTOR ALEGA QUE VISUALIZOU BARULHO NA CARRETA, AO PARAR EM VIA MARGINAL, IDENTIFICADO QUE UMA DAS BOMBAS DE TINTA (CARGA) ESTOUROU E DERRAMOU SOBRE A PISTA MARGINAL.</t>
  </si>
  <si>
    <t>EMPRESA EXPRESSO NEPOMUCENO</t>
  </si>
  <si>
    <t>19368927002150</t>
  </si>
  <si>
    <t>EQUIPE OPERACIONAL</t>
  </si>
  <si>
    <t>EVENTO ACOMPANHADO PELO CFTV
FEITO O REGISTRO FOTOGRAFICO
CANALIZAÇÃO/ SINALIZAÇÃO
ORIENTAÇÃO E INFORMAÇÃO AO USUARIO</t>
  </si>
  <si>
    <t>Processo nº 02001.027942/2025-17
Atualização do Siema 12/09, de acordo com Resumo de Atendimento de Emergências - RAE (24635893):
Quantidade da carga derramada equivalente a 10% de 27 toneladas (total transportado), totalizando 2,7 toneladas de material derramado.</t>
  </si>
  <si>
    <t>RODOVIA FERNÃO DIAS - BR-381 KM 525,500 SUL</t>
  </si>
  <si>
    <t>SEGUNDO INFORMAÇÕES O CONDUTOR SEGUIA SENTIDO  SUL, QUANDO POR MOTIVOS DESCONHECIDOS VEIO A PERDER O CONTROLE DIRECIONA DE SEU VEICULO  VINDO  A TOMBAR, PARANDO COMO POSIÇÃO FINAL TOMBADO EM AREA DE DOMÍNIO.</t>
  </si>
  <si>
    <t>BENDO ALIMENTS E LOGISTICA LTDA</t>
  </si>
  <si>
    <t>51410529000114</t>
  </si>
  <si>
    <t>VIATURAS OPERACIONAIS DA CONCESSIONÁRIA</t>
  </si>
  <si>
    <t>FEITO O REGISTRO FOTOGRAFICO
CANALIZAÇÃO/ SINALIZAÇÃO
ORIENTAÇÃO E INFORMAÇÃO AO USUARIO
SINALIZAÇÃO FINAL DE FILA
ACIONAMENTO DE POLICIA
REMOÇÃO DE VITIMAS PARA P.S.</t>
  </si>
  <si>
    <t xml:space="preserve">Cachoeira de Minas </t>
  </si>
  <si>
    <t>Sulfato de amônio</t>
  </si>
  <si>
    <t>RODOVIA FERNÃO DIAS BR-381 KM 733,200 NORTE</t>
  </si>
  <si>
    <t>VIATURA AO PASSAR PELO LOCAL, VISUALIZOU QUE TINHA UMA QUANTIDADE PELO SOLO EM CANALETA LATERAL, NÃO TINHA VEICULO OU RESPONSAVEL PELO LOCAL.</t>
  </si>
  <si>
    <t>EQUIPE OPERACIONAL DA CONCESSIONÁRIA</t>
  </si>
  <si>
    <t>FEITO O REGISTRO FOTOGRAFICO
CANALIZAÇÃO/ SINALIZAÇÃO</t>
  </si>
  <si>
    <t>Outro(s); Terminal/portos/ancoradouros/etc</t>
  </si>
  <si>
    <t>Avenida Mário Covas Júnior, S/N - Armazém 38.</t>
  </si>
  <si>
    <t>Mancha orfã. Características odoríficas e densidade de óleo diesel. Sem identificação da origem.</t>
  </si>
  <si>
    <t>Provavel origem do sistema de drenagem pluvial.</t>
  </si>
  <si>
    <t>Empresa Brasclean, contratada pelo operador portuário Terminal Exporador de Santos.</t>
  </si>
  <si>
    <t>Júlio - Supervisor</t>
  </si>
  <si>
    <t>(13) 98128-6273</t>
  </si>
  <si>
    <t>A Brasclean atuou lançando barreiras de absorção de óleo, mitigando ao máximo os efeitos nocivos do poluente.</t>
  </si>
  <si>
    <t>Edson Lima Vasconcelos</t>
  </si>
  <si>
    <t>Técnico Portuário</t>
  </si>
  <si>
    <t>edson.lima@portodesantos.gov.br</t>
  </si>
  <si>
    <t>Polo Pargo -  Bacia de Campos</t>
  </si>
  <si>
    <t>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t>
  </si>
  <si>
    <t>Óleo: 0,003m3</t>
  </si>
  <si>
    <t>O volume de óleo estimado é calculado pelas dimensões da mancha: 
Comprimento 1,0 km x 0,01km largura = Area 0,01 km2 100% iridescente x 0,3m3/km2 de presença de óleo= 0,003 m3 (3L)</t>
  </si>
  <si>
    <t>Acionado o plano de emergência
Equipe de contenção e limpeza acionada e uso de kit SOPEP. Solicitado a embarcação de apoio para dispersão
mecânica. A dispersão foi eficiente principalmente devido ao baixo volume e as condições meteorológicas
que dispersaram a mancha oleosa.</t>
  </si>
  <si>
    <t>PPG-1A</t>
  </si>
  <si>
    <t xml:space="preserve">João Monlevade </t>
  </si>
  <si>
    <t>Rodovia BR 381, km 363 - Norte</t>
  </si>
  <si>
    <t>Conforme informado ao NEA, ocorreu o tombamento do veículo em faixa marginal da rodovia com derramamento da carga no solo lateral. Algumas embalagens se romperam e o produto extravasou atingindo o solo.</t>
  </si>
  <si>
    <t>Algumas embalagens se romperam e o produto extravasou atingindo o solo.</t>
  </si>
  <si>
    <t>Empresa de respostas à emergência acionada para limpeza e descontaminação da área atingida. 
Não observado curso d'água nas proximidades.</t>
  </si>
  <si>
    <t>Ocorreu saque de parte da mercadoria pelos usuários da via.</t>
  </si>
  <si>
    <t>Campo/Bloco de Mero - Bacia de Santos.</t>
  </si>
  <si>
    <t>Poço 3-RJS-742A (ANP 3-BRSA-1339A-RJS) conectado a plataforma FPSO Marechal Duque de Caxias, Campo de Mero, Bacia de Santos.</t>
  </si>
  <si>
    <t>Durante inspeção visual de rotina da ANM do poço com ROV, foi identificado escape de fluido na região do funil UP da Base Adaptadora de Produção (BAP). Cabe ressaltar que este poço possui sistema de coleta instalado (campânula), em função de histórico de escape de fluido de perfuração observado ao redor da cabeça do poço. Estimado que aproximadamente 0,013m³ de fluido tenha escapado para o meio, considerando como premissa a janela de tempo do escape entre às 09:35h de 24/08/25 até às 20:00h de 25/08/25, e a taxa de 14 bolhas/min, registrada pela embarcação que identificou o cenário.</t>
  </si>
  <si>
    <t>Petrobras / Unidade de Mero</t>
  </si>
  <si>
    <t>Alocação de embarcação (SESV Aker Wayfarer) para conduzir investigação do ponto de origem e coleta do fluido para análise. Início de procedimento de fechamento do poço.</t>
  </si>
  <si>
    <t>Escape não paralisado e em investigação.</t>
  </si>
  <si>
    <t>Petroras</t>
  </si>
  <si>
    <t>Coordenador SMS</t>
  </si>
  <si>
    <t>FPSO Marechal Duque de Caxias</t>
  </si>
  <si>
    <t xml:space="preserve">Francisco Sá </t>
  </si>
  <si>
    <t>Herbicida Artys</t>
  </si>
  <si>
    <t>Rodovia BR-251, km 446 - Norte</t>
  </si>
  <si>
    <t>Conforme informado ao NEA, um veículo que vinha em direção contrária chocou-se com a lateral da carreta com carroceria Sider, atingindo os galões de 20 litros de produto e provocando sua ruptura e derramamento de produto, que escorreu pela pista e atingiu a rede de drenagem pluvial e solo marginal.</t>
  </si>
  <si>
    <t>Pista da rodovia e atingiu a rede de drenagem pluvial e solo marginal.</t>
  </si>
  <si>
    <t>Empresa de respostas à emergências foi acionada e efetuou a retirada dos vasilhames intactos para aproveitamento e o restante será destinado como resíduo juntamente com os resíduos gerados no jateamento da pista e canaletas de drenagem e a raspagem do solo atingido.</t>
  </si>
  <si>
    <t>Analista AMbiental</t>
  </si>
  <si>
    <t>água;  Fluido hidraulico</t>
  </si>
  <si>
    <t>0.0475; 0.0015</t>
  </si>
  <si>
    <t>Durante os testes após reconexão do LMRP no BOP Stack, foi identificada descarga menor de fluido hidráulico para o mar, na válvula SPM da função Shear Accumulator Supply, quando na posição de isolar acumuladores de fundo Shear Accumulators do suprimento hidráulico. O volume total estimado da descarga foi de 0,0489 m3.</t>
  </si>
  <si>
    <t>Falha na vedação da válvula.</t>
  </si>
  <si>
    <t>1) Verificado que função Shear Accumulator Supply não apresenta anomalia quando na posição "charge" mantendo suprimento hidráulico alinhado para os acumuladores Shear Accumulators. 2) Elaborada Gestão de Mudança para prosseguimento das operações.</t>
  </si>
  <si>
    <t>A posição normal de posição da função Shear Accumulator Supply é a posição "charge". Durante reparo do LMRP em superfície foi substituída a válvula SPM que apresentou a falha. As funções do BOP requeridas em norma não são impactadas por essas falhas. [1] Volume descarregado: 0,0489 m3 da mistura com 97% de água doce (0,0475 m3) + 3% de fluido hidráulico base aquosa Erifon (0,00147m3), estimado no medidor de vazão (flowmeter) do POD Amarelo, tempo estimado de 30 segundos; [2] Área atingida: mar territorial; [3] Nome comercial: ERIFON HD603 HP; [4] Composição química: Etileno glicol (24,00 - 36,00% ); Monoetanolamina (4,00 - 6,00% ); Dietanolamina ( 3,94 - 5,91%); [5] ONU/IMDG: Não regulado; [6] Parte do BOP onde ocorreu a falha: POD de controle; [7] Último teste do BOP: 07/08/2025. BOP sem nenhuma outra falha conhecida. comunicado pelo CAEME POCOS/SM-4038</t>
  </si>
  <si>
    <t xml:space="preserve">Araguari </t>
  </si>
  <si>
    <t>COMBUSTIVEL DIESEL</t>
  </si>
  <si>
    <t>Rodovia BR 050 - Km 53,5</t>
  </si>
  <si>
    <t>Segundo informações repassadas ao NEA, ocorreu o tombamento de veículo carregado com combustível, seguido de vazamento de parte do produto no
solo. Há informações de curso d'água nas proximidades.</t>
  </si>
  <si>
    <t>Equipe de pronto atendimento foi acionada e irá ao local para realização do transbordo e limpeza do local atingido.</t>
  </si>
  <si>
    <t>FONTE(S) DE INFORMAÇÕES: CCO - Concessionária da Via</t>
  </si>
  <si>
    <t>0.42</t>
  </si>
  <si>
    <t>Linha de produção do poço 7-RO-646-SE.</t>
  </si>
  <si>
    <t>Poço Terrestre - Causa provável: Corrosão</t>
  </si>
  <si>
    <t>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t>
  </si>
  <si>
    <t>Acionamento da Gerência de Operações. Acionamento da Supervisão/Coordenação. Acionamento da equipe de Meio Ambiente. Acionamento de MI Linhas.</t>
  </si>
  <si>
    <t>Despoluição em andamento.</t>
  </si>
  <si>
    <t>0.0585; 1.8915</t>
  </si>
  <si>
    <t>Sonda SS-70 (SSV Victoria) em operação no poço 7-BUZ-97D-RJS, Campo de Búzios, Bacia de Santos. Número IMO 8769547.</t>
  </si>
  <si>
    <t>Durante perfuração da fase 8 1/2", observada frequência elevada de acionamento das bombas da HPU (hydraulic power unit) do BOP e contagem anormalmente alta no flowmeter. Investigada falha e inspecionado BOP com ROV e identificada descarga de fluido hidráulico na função ACOUSTIC AND HOT STAB EXTEND no POD azul e POD amarelo. A função ACOUSTIC AND HOT STAB EXTEND foi colocada em BLOCK/VENT e as funções Blue/Yellow BOP Acc. em VENT e a descarga cessou.</t>
  </si>
  <si>
    <t>Falha no sistema de controle quando acionada a função ACOUSTIC AND HOT STAB EXTEND.</t>
  </si>
  <si>
    <t>Colocada função ACOUSTIC AND HOT STAB EXTEND em BLOCK/VENT e as funções Blue/Yellow BOP Acc. em VENT e cessada descarga. Monitorando pressões dos acumuladores das funções backup do Stack a cada 6 horas, garantindo que os valores permaneçam estáveis.</t>
  </si>
  <si>
    <t>[1] Volume descarregado para o mar: 1,95 m3 da mistura de 97% de água doce (1,8915 m3) e 3% de fluido hidráulico base aquosa Erifon HD 603 HP (0,0585 m3), estimado de forma direta no flowmeter; [2] Composição: Ethanediol 20,0 - 30,0 %; Amides, tall-oil fatty, N,N-bis (hydroxyethyl): 10,0 - 20,0 %; Amine: 1,0 - 10,0 %; Proprietary Salt: 1,0 - 10,0 %; Decanoic acid: 1,0 - 10,0 %; Glycol: 1,0 - 10,0 %; 2,2',2"-(hexahydro-1,3,5-triazine-1,3,5-triyl) triethanol: 1,0 - 10,0 %; [3] ONU/IMDG: Não regulado; [4] Parte do BOP onde ocorreu a falha: controles do BOP instalados no stack; [5] Último teste do BOP: 23/08/2025. A falha não compromete o BOP como CSB.</t>
  </si>
  <si>
    <t>7-BUZ-97D-RJS</t>
  </si>
  <si>
    <t>Rod. Presidente Dutra BR-116 Km132+000 Sentido Norte</t>
  </si>
  <si>
    <t>Rod. Presidente Dutra  Km132+000 Sentido Norte</t>
  </si>
  <si>
    <t>No local houve derramamento de tinta óleo</t>
  </si>
  <si>
    <t>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t>
  </si>
  <si>
    <t>Acidente ocorreu em faixa 2</t>
  </si>
  <si>
    <t>OSMANI FRANCISCO SANTANA</t>
  </si>
  <si>
    <t>314</t>
  </si>
  <si>
    <t>PRF ciente por telefone 
Fiscal do meio ambiente do munícipio esteve no local: Sr: Wagner Willian - Cel: (11) 982176575</t>
  </si>
  <si>
    <t>CCR RIOSP</t>
  </si>
  <si>
    <t>Área Meio Ambiente</t>
  </si>
  <si>
    <t>miriany.malaquias@grupoccr.com.br</t>
  </si>
  <si>
    <t xml:space="preserve">Riachuelo </t>
  </si>
  <si>
    <t>0.3081</t>
  </si>
  <si>
    <t>Perda de conteção com descarga significante</t>
  </si>
  <si>
    <t>Falha na váuvula</t>
  </si>
  <si>
    <t>Tiago Lima</t>
  </si>
  <si>
    <t>Acionamento da supervisão e equipe de despoluição</t>
  </si>
  <si>
    <t>Processo sei nº 02001.028670/2025-72 (Emergência Ambiental: Acidente Ambiental)
Despoluição concluída</t>
  </si>
  <si>
    <t>7+RO-146-SE</t>
  </si>
  <si>
    <t xml:space="preserve">Monte Alegre de Minas </t>
  </si>
  <si>
    <t>Faixa de dutos OSBRA km 542+650</t>
  </si>
  <si>
    <t>Derivação Clandestina na tentativa de furto de combustível - com vazamento</t>
  </si>
  <si>
    <t>Após inspeção a equipe técnica de proteção de dutos identificou a derivação clandestina. 
Deflagrou-se o fluxo de comunicação, acionando as equipes de contingência que foram mobilizadas no local.</t>
  </si>
  <si>
    <t>Houve vazamento de produto, não sendo possível identificar o volume neste momento.</t>
  </si>
  <si>
    <t>Equipes de contingência e reparo emergencial em deslocamento para o ponto.</t>
  </si>
  <si>
    <t>-Inspeção visual para mapeamento da presença de produto no local;
-Acionamento do fluxo de comunicação de contingência;
-Interrupção da operação de recebimento dutoviário e entrega de produtos;
-Equipes de contingência e reparo emergencial da Transpetro já se encontram no local.</t>
  </si>
  <si>
    <t>Débora Dobscha Ozorio</t>
  </si>
  <si>
    <t>****</t>
  </si>
  <si>
    <t xml:space="preserve">Cabo de Santo Agostinho </t>
  </si>
  <si>
    <t>BR-101, Cabo de Santo Agostinho</t>
  </si>
  <si>
    <t>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t>
  </si>
  <si>
    <t>Deu entrada neste CIODS uma solicitação de ocorrência envolvendo um caminhão carregado com ácido clorídrico que tombou na BR-101, com vazamento do produto, gerando intensa fumaça tóxica no local. As equipes isolaram a área, visto que o produto escorria pelas galerias de águas pluviais.
Foi feito contato com a empresa responsável, que se deslocou para o local. Enquanto isso, a guarnição do ABT 913 realizou a conexão de duas linhas de mangueira com jato de neblina aberto, a fim de dispersar a névoa que se dirigia para a PE-60 e evitar acidentes em razão da baixa visibilidade.</t>
  </si>
  <si>
    <t>Produto escorria pelas galerias de águas pluviais.</t>
  </si>
  <si>
    <t>EJG TRANSPORTE</t>
  </si>
  <si>
    <t>44185912000150</t>
  </si>
  <si>
    <t>A empresa Ambipar chegou ao local e realizou a neutralização do produto com três contenções, percorrendo cerca de 400 metros, alcançando as proximidades da retaguarda do Hospital Dom Helder. Foram utilizados 60 kg de cal. A limpeza será iniciada pela Ambipar, que solicitou reforço de uma retroescavadeira, prevendo duração de até cinco dias para conclusão.</t>
  </si>
  <si>
    <t>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
A equipe da Polícia Rodoviária chegou após a saída do caminhão e do motorista. Após as ações, as equipes do CBMPE retornaram ao Zero.
EFETIVO EMPREGADO PELO CBMPE: 03 oficiais e 31 praças.
FORÇAS AMIGAS: BPRv.
OFICIAL DE OPERAÇÕES FOI ACIONADO: SIM
CONCLUÍDA PARA O CBMPE</t>
  </si>
  <si>
    <t>0.1</t>
  </si>
  <si>
    <t>FPSO CIDADE DE ANGRA DOS REIS (FPSO CAR), Campo de Tupi, Bacia de Santos.</t>
  </si>
  <si>
    <t>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t>
  </si>
  <si>
    <t>Descarga de 10 ml de diesel para o mar.</t>
  </si>
  <si>
    <t>Provável falha na vedação da tampa do filtro.</t>
  </si>
  <si>
    <t>Interrupção imediata do procedimento e suspensão dos trabalhos a quente. Foi acionado um barco e um sobrevoo na área, no entanto, quando os recursos chegaram no local a feição já havia se dispersado.</t>
  </si>
  <si>
    <t>FPSO CIDADE DE ANGRA DOS REIS (FPSO CAR)</t>
  </si>
  <si>
    <t>1100</t>
  </si>
  <si>
    <t>Derramamento de Fluido Hidraulico- Hyspin AWH-M 46- no convés do Navio JSD6000 e também contido em seu Moonpool.Quantidade estimada: 1800 litros</t>
  </si>
  <si>
    <t>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t>
  </si>
  <si>
    <t>O derramamento foi contido na área do moonpool da embarcação.Volume estimado vazado de 1800litros.Até o momento não há evidências de dispersão do fluido no mar porém a área segue sob monitoramento contínuo para garantir controle ambiental.</t>
  </si>
  <si>
    <t>TotalEnergies EP Brasil LTDA</t>
  </si>
  <si>
    <t>Todo o fluido derramado foi recuperado com o uso de kit de contenção,
bombas skimmer e tanque IBC. A data e hora estimadas para o encerramento da resposta ao incidente são 29/08/2025 às 0700h.</t>
  </si>
  <si>
    <t>Atividades Suspensas 
Tratativas para recuperação do óleo com uso de Kit de Contenção, bombas skimmer e tanque IBC</t>
  </si>
  <si>
    <t>Sem informações adicionais até o momento.
Atualização do dia 29-08-2025
O evento foi inicialmente comunicado com um volume estimado de 1.800 litros. No entanto, após uma verificação minuciosa e recolhimento do óleo vazado , a quantidade estimada de fluido derramado foi ajustada para 1.100 litros.
Todo o fluido foi recuperado com o uso de kit de contenção, bombas skimmer e tanque IBC.
A data e hora estimadas para o encerramento da resposta ao incidente (remoção de todo o volume de óleo vazado e limpeza completa do convés) são 29/08/2025 às 0700h.
As atualizações devem as seguintes:
 Volume derramado = 1,1 m3 (1100 litros)
Status atual: Todo o fluido derramado foi recuperado com o uso de kit de contenção, bombas skimmer e tanque IBC. A data e hora estimadas para o encerramento da resposta ao incidente são 29/08/2025 às 0700h.</t>
  </si>
  <si>
    <t>WELLERSON MAR DE MELLO</t>
  </si>
  <si>
    <t>Gerente de Métodos e Performance de HSE</t>
  </si>
  <si>
    <t>wellersonmmello@gmail.com</t>
  </si>
  <si>
    <t>JSD6000</t>
  </si>
  <si>
    <t>FCA km 544+500</t>
  </si>
  <si>
    <t>Incêndio próximo a via férrea</t>
  </si>
  <si>
    <t>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</si>
  <si>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Atingiu a via e vegetação próxima</t>
  </si>
  <si>
    <t>Ferrovia Centro Atlântica S/A</t>
  </si>
  <si>
    <t>A guarnição do corpo de bombeiro atuou no combate ao incêndio</t>
  </si>
  <si>
    <t>Vimos comunicar que em 28/08/2025 às 11:00 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</si>
  <si>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0.103</t>
  </si>
  <si>
    <t>Campo de Frade - Bacia de Campos</t>
  </si>
  <si>
    <t>FPSO Frade</t>
  </si>
  <si>
    <t>Descarga menor de água oleosa</t>
  </si>
  <si>
    <t>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t>
  </si>
  <si>
    <t>PETRO RIO JAGUAR PETRÓLEO SA.</t>
  </si>
  <si>
    <t>- Acionado o fluxo de acionamento de emergência;
- Interrompida a operação para verificação imediata do arranjo pós-flush e das condições do MBC; 
- Realizada dispersão mecânica pela embarcação LH Mirzan; 
- Mantido monitoramento local da área com os radares de detecção de óleo em Frade e pela embarcação Normand Topázio.</t>
  </si>
  <si>
    <t>Lorena Neves Brandão</t>
  </si>
  <si>
    <t>Engenheira de Meio Ambiente</t>
  </si>
  <si>
    <t>meioambiente@prio3.com.br</t>
  </si>
  <si>
    <t>Solo; Solo; Flora; Flora</t>
  </si>
  <si>
    <t>BR 153/GO, KM 606+050, NORTE, MORRINHOS</t>
  </si>
  <si>
    <t>Veículo apresentou falha mecânica na direção onde o mesmo veio a perder o controle do veículo e saiu da pista, descendo o talude e tombando sobre a vegetação. Trata-se de um veículo de carga (diversos/Tiner), com parte de carga derramada.</t>
  </si>
  <si>
    <t>Trata-se de um veículo de carga (diversos/Tiner), com parte de carga derramada.</t>
  </si>
  <si>
    <t>Devido ao difícil acesso e a situação que se encontra a cabine do veículo, ainda não foi possível localizar a nota fiscal para incluir informação de empresa transportadora e quantidade de produto transportado.
PROCESSO SEI 02001.028871/2025-70</t>
  </si>
  <si>
    <t xml:space="preserve">Ponte Nova </t>
  </si>
  <si>
    <t>Rio Piranga</t>
  </si>
  <si>
    <t>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t>
  </si>
  <si>
    <t>Lançamento de efluentes</t>
  </si>
  <si>
    <t>Rio Piranga, em Ponte Nova/MG.</t>
  </si>
  <si>
    <t>Granja Oriente</t>
  </si>
  <si>
    <t>PM MAMB e NEA/SEMAD.</t>
  </si>
  <si>
    <t>Caíque - Consultor Ambiental</t>
  </si>
  <si>
    <t>Segundo informações do consultor ambiental da empresa, de imediato ocorreu a interrupção do fluxo do lançamento logo após a constatação do problema, com o controle do vazamento às 8:30 horas do mesmo dia.</t>
  </si>
  <si>
    <t>PROCESSO SEI 02001.029033/2025-13.</t>
  </si>
  <si>
    <t xml:space="preserve">Carolini Ferreira Gomes </t>
  </si>
  <si>
    <t>carolini.gomes@ibama.gov.br</t>
  </si>
  <si>
    <t>0.6965</t>
  </si>
  <si>
    <t>0.0035</t>
  </si>
  <si>
    <t>Parque Recife/Refinaria Mataripe, Município de Pojuca, Bahia.</t>
  </si>
  <si>
    <t>Duto proveniente do oleoduto de 20 polegadas</t>
  </si>
  <si>
    <t>Vazamento de 0,7 m³ de emulsão oleosa na faixa de duto proveniente do oleoduto de 20'' Parque Recife/Refinaria Mataripe atingindo 40 m² de terreno permeável na faixa de duto.</t>
  </si>
  <si>
    <t>Acionado equipe de limpeza e manutenção.</t>
  </si>
  <si>
    <t>Descarga paralisada e acionamento da equipe de limpeza e manutenção.</t>
  </si>
  <si>
    <t>Processo nº
1) Volume vazado: 0,7 m³ de emulsão oleosa; 2) Características do fluido vazado: BSW 0,5%.</t>
  </si>
  <si>
    <t>PARQUE RECIFE</t>
  </si>
  <si>
    <t>BR-354, Rodovia Sebastião Alves do Nascimento</t>
  </si>
  <si>
    <t>Provável falha no sistema de freios do veículo</t>
  </si>
  <si>
    <t>Solo com asfalto</t>
  </si>
  <si>
    <t>A5LOG Transportes Ltda</t>
  </si>
  <si>
    <t>51121053000100</t>
  </si>
  <si>
    <t>AMBIPAR  Response S.A. - contrato nr 26439</t>
  </si>
  <si>
    <t>Acionada a empresa de atendimento para emergências ambientais.</t>
  </si>
  <si>
    <t>Processo nº 02001.028738/2025-13
Segundo relato do motorista, o mesmo vinha trafegando pela rodovia quando avistou alguns veículos parados a sua frente, ao tentar acionar os freios os mesmos, em um primeiro momento funcionaram parcialmente e logo em seguida não funcionaram mais. O motorista, para não colidir com os carros parados, desviou o caminhão sentido a um barranco onde houve a colição e o tombamento do veículo. Não houve danos materiais e/ou corporais a terceiros.</t>
  </si>
  <si>
    <t>Sonda (NS-48) West Carina atuando junto ao poço 7-BUZ-94D-RJS, Campo de Búzios, Bacia de Santos</t>
  </si>
  <si>
    <t>Sonda (NS-48) West Carina</t>
  </si>
  <si>
    <t>Após o assentamento do BOP colaboradores relataram gotejamento de fluido hidráulico base óleo no riser deck e na torre MPD da unidade. Foi feita uma investigação e a fonte do gotejamento foi identificada no sistema hidráulico do compensador ativo de heave (AHC) da torre de perfuração, que havia sido utilizado no assentamento. A equipe da sonda inspecionou os arredores da unidade e detectou uma mancha oleosa no bordo de boreste, devido a aspergimento do fluido vazado na torre pelo vento.</t>
  </si>
  <si>
    <t>Vazamento no sistema hidráulico do compensador ativo de movimentos da torre de perfuração.</t>
  </si>
  <si>
    <t>Após identificação inicial do gotejamento de fluido, deslocada equipe para a torre de perfuração e localizada a origem da descarga, no cilindro do AHC. O equipamento já se encontrava desativado, portanto, o vazamento de fluido hidráulico já havia cessado. As áreas atingidas no convés da unidade foram limpas. Feita ronda pelos bordos da unidade e identificada mancha oleosa no mar.</t>
  </si>
  <si>
    <t>Volume descarregado para o mar de fluido hidráulico base óleo,Shell Tellus S2 V 46: 0,0002 m3 (200 ml). Estimado considerando uma mancha com área de 0,0001 km² e coloração entre prateado e arco-íris, espessura de 2 µm de acordo com tabela do protocolo de Bonn; Composição química: óleos minerais altamente refinados e aditivos.; ONU/IMDG: N/A. Volume contido no convés da Sonda de 0,002 m2 (2 litros). Informado pelo CAEME POCOS/SM-4055-V1 a versão inicial o volume foi lançado errado.</t>
  </si>
  <si>
    <t>Água misturada com óleo</t>
  </si>
  <si>
    <t>Peregrino B</t>
  </si>
  <si>
    <t>Em 29/08/2025 as 14:17h foi observada uma mancha no lado oeste da Peregrino B. Esta foi causada durante a substituição da linha de dreno aberto perigoso 2"-DH-51661-AN localizada no spider deck da unidade. Ao iniciar o corte da linha, observou-se o derramamento de residuo de óleo no mar. A mancha foi estimada em 50 metros de comprimento por 3 metros de largura, coloração prateada e volume aproximado de 15 ml. O volume de óleo derramado foi calculado de acordo com as diretrizes da Tabela 1 do Anexo H do Plano de Emergencia Individual Consolidado que monitora o derramamento de óleo.</t>
  </si>
  <si>
    <t>Resíduo de óleo remanescente na linha após flushing do sistema.</t>
  </si>
  <si>
    <t>O volume vazado informado é relativo ao volume de residuo de óleo presente na linha de dreno e não relativo ao volume total (água de flushing + resíduo de óleo).</t>
  </si>
  <si>
    <t>RODOVIA FERNÃO DIAS KM 908,137 SENTIDO BELO HORIZONTE (NORTE)</t>
  </si>
  <si>
    <t>CARRETA TOMBOU E PEGOU FOGO PELO KM 908,137 NORTE</t>
  </si>
  <si>
    <t>HOUVE O INCÊNDIO NA CARRETA E NA CARGA, DA QUAL FOI DENOMINADA COMO MATERIAIS DIVERSOS, DENTRE ELES: DESODORANTES, MATERIAIS PLÁSTICOS E UM PRODUTO ÁCIDO, QUE NÃO SE SABE AO CERTO SUA COMPOSIÇÃO QUÍMICA (NÃO TIVEMOS ACESSO AS NOTAS FISCAIS, POIS PEGARAM FOGO).</t>
  </si>
  <si>
    <t>CONFORME VIZUALIZAÇÃO VIA CFTV,  A CARRETA TRAFEGAVA PELO SENTIDO NORTE, SOBRE A FAIXA DOIS, QUANDO AO ADENTRAR UMA CURVA ACENTUADA, O CONDUTOR PERDEU O CONTROLE DIRECIONAL, TOMBOU, E REPOUSOU TOMBADO SOBRE AS FAIXAS 01 E 02.</t>
  </si>
  <si>
    <t>NO LOCAL HOUVE APENAS A CONFIRMAÇÃO DO IMPACTO DO SOLO.</t>
  </si>
  <si>
    <t>ZAMBELI TRANSPORTES - SÃO BERNARDO DO CAMPO</t>
  </si>
  <si>
    <t>O</t>
  </si>
  <si>
    <t>NOME DO CONDUTOR DO VEÍCULO ACIDENTADO: NATANAEL VIEIRA OLIBE
CONTATO: 077 99990-0116
CPF:862.520.695.66</t>
  </si>
  <si>
    <t>NATANAEL VIEIRA OLIBE</t>
  </si>
  <si>
    <t>(07) 79999-0011</t>
  </si>
  <si>
    <t>PR10 - Evento acompanhado pelo CFTV          
PR12 - Sinalização final de fila             
PR16 - Acionamento de Polícia                
PR11 - Canalização / Sinalização             
PR04 - Orientação / Informação ao Usuário    
PR31 - T.Crítica - Sinalização padrão/correta
PR37 - Feito o registro fotográfico          
PR36 - Backup CFTV na rede</t>
  </si>
  <si>
    <t>HOUVE APOIO DO CORPO DE BOMBEIROS COM ÁGUA, E POR PARTE DA CONCESSIONÁRIA COM SERRAGEM, SINALIZAÇÃO, DENTRE OUTROS. O PRODUTO ÁCIDO REAGIU À ÀGUA LANÇADA PELO COBOM, SENDO POSSÍVEL CONTÊ-LO APENAS COM TERRA.</t>
  </si>
  <si>
    <t>JOÃO VICTOR ALVES DE ARAUJO</t>
  </si>
  <si>
    <t>joao.araujo@arteris.com.br</t>
  </si>
  <si>
    <t>Campo de Roncador, Bacia de Campos</t>
  </si>
  <si>
    <t>Durante operação de transferência de diesel com a embarcação de apoio Posidônia Phanter, foi observada feição oleosa próxima ao costado da embarcação. O bombeio de diesel foi imediatamente paralisado. Descarga estimada em 0,0001 m3.</t>
  </si>
  <si>
    <t>Degradação do mangote. Em investigação.</t>
  </si>
  <si>
    <t>Bombeio paralisado. Realização de limpeza do mangote e recolhimento para investigação. Mobilização de embarcação Oil Recovery que realizou inspeção e não constatou feição oleosa.</t>
  </si>
  <si>
    <t>1) Volume vazado: 0,0001m3; 2) Produto vazado: diesel. Informado pelo CAEME ES-4058</t>
  </si>
  <si>
    <t>0.05088; 0.00212</t>
  </si>
  <si>
    <t>Sonda SS-73(Gold Star) atuando junto ao poço 7-MLL-10HP-RJS, Campo de Marlim Leste, Bacia de Campos</t>
  </si>
  <si>
    <t>Poço 7-MLL-10HP-RJS</t>
  </si>
  <si>
    <t>Após finalização da completação do poço e antes da desconexão do BOP, efetuado teste anual das linhas kill e choke com pressão de 15.000 psi utilizando água do mar. Observado durante o teste, queda abrupta de pressão ao atingir 14.600 psi. Após inspeção visual da slip joint no moon pool, identificado que a linha de kill estava torcida. Além disso, os conduítes dos PODs amarelo e azul também apresentaram sinais de torção. Simultaneamente à queda de pressão nas linhas de teste, observou-se que a pressão das conduit lines caíram a zero no POD amarelo. No POD azul, as bombas da HPU entraram em funcionamento para sustentar a pressão em 5.000 psi e, como consequência, houve descarga de 0,0053 m³ de fluido hidráulico base aquosa do BOP. No momento da falha, o BOP já não integrava o conjunto solidário de barreiras. Poço completado com dois CSB independentes.</t>
  </si>
  <si>
    <t>Falha de estanqueidade das conduit lines do BOP devido esforço mecânico de torção.</t>
  </si>
  <si>
    <t>Interrompido o teste de pressão das linhas kill e choke do BOP e alterado o suprimento hidráulico do BOP para a hot line, cessando vazamento.</t>
  </si>
  <si>
    <t>[1] Volume descarregado: 0,053 m3 da mistura com 96% de água doce (0,05088 m3) e 4% de fluido hidráulico base aquosa Stack Magic ECO F (0,00212 m3), estimativa baseada na contagem do flowmeter; [2] Área atingida: Mar Territorial; [3] Nome comercial: Stack Magic ECO-F; [4] Composição química: Etilenoglicol, Monoetalonamina, Triazina e Trietanolamina; [5] ONU/IMDG: N/A. No momento da falha, o BOP já não integrava o conjunto solidário de barreiras. Poço completado com dois CSB independentes. Comunicado pelo CAEME POCOIS/SM-4060</t>
  </si>
  <si>
    <t>0.00853</t>
  </si>
  <si>
    <t>PETROBRAS 62 (P-62). Campo de Roncador - Bacia de Campos.</t>
  </si>
  <si>
    <t>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t>
  </si>
  <si>
    <t>Descarga menor de 0,00853 m3 de óleo no mar.</t>
  </si>
  <si>
    <t>Transbordamento do dreno para o slop da unidade e direcionamento de parte do fluído para a linha de dreno para o mar. Em investigação.
A empresa não especifica o tipo de óleo envolvido no transbordamento.</t>
  </si>
  <si>
    <t>Concluída a limpeza e drenagem segura do local. Mobilizada embarcação oil recovery de apoio da Estrutura de Resposta para inspeção in loco. Realizado dispersão mecânica. Mobilizado sobrevoo para monitoramento ambiental.</t>
  </si>
  <si>
    <t>Volume de óleo no mar estimado em 0,008530 m3 de acordo com o protocolo de Bonn.
PROCESSO SEI: 02001.028827/2025-60</t>
  </si>
  <si>
    <t>PETROBRAS 62</t>
  </si>
  <si>
    <t xml:space="preserve">Cruzeiro do Sul </t>
  </si>
  <si>
    <t xml:space="preserve"> AC</t>
  </si>
  <si>
    <t>Lago; Lago</t>
  </si>
  <si>
    <t>Mídia; Denúncia</t>
  </si>
  <si>
    <t>Próximo à ponte de acesso à cidade de Cruzeiro do Sul/AC</t>
  </si>
  <si>
    <t>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t>
  </si>
  <si>
    <t>Derramamento de óleo em água - manutenção de embarcação.</t>
  </si>
  <si>
    <t>Manutenção de embarcação</t>
  </si>
  <si>
    <t>Rio Juruá, nas proximidades da ponte de acesso à cidade de Cruzeiro do Sul.</t>
  </si>
  <si>
    <t>Instituto de Meio Ambiente do Acre - IMAC</t>
  </si>
  <si>
    <t>André Hassem</t>
  </si>
  <si>
    <t>(68) 99986-1222</t>
  </si>
  <si>
    <t>O IBAMA/AC está no aguardo de mais informações a serem fornecidas pelo OEMA</t>
  </si>
  <si>
    <t xml:space="preserve">Adila De Franca Lima </t>
  </si>
  <si>
    <t>IBAMA/AC</t>
  </si>
  <si>
    <t>adila.lima@ibama.gov.br</t>
  </si>
  <si>
    <t>Sem identificação até o presente momento</t>
  </si>
  <si>
    <t>Óleo - Combustível</t>
  </si>
  <si>
    <t xml:space="preserve">Guaramirim </t>
  </si>
  <si>
    <t>Possivel vandalismo, causas sendo levantadas.</t>
  </si>
  <si>
    <t>A equipe de limpeza já foi acionada.</t>
  </si>
  <si>
    <t>Processo SEI 02001.029288/2025-86</t>
  </si>
  <si>
    <t>SHERON SANCHES SIERAKOWSKI</t>
  </si>
  <si>
    <t>46.81</t>
  </si>
  <si>
    <t>BR 060/GO, KM 27+200, NORTE, ALEXÂNIA</t>
  </si>
  <si>
    <t>Veículo Volvo FH 540 trafegava na BR 060 GO, sentido norte, quando veio possivelmente a cochilar ao volante e se assustou com a sinalização e trabalhadores na pista, perdendo o controle do veículo, jogando para o canteiro central, sendo sua posição final.</t>
  </si>
  <si>
    <t>Veículo carregado com etanol saiu de pista, parando em canteiro central. Não houve derramamento de carga.</t>
  </si>
  <si>
    <t>Não houve derramamento de carga</t>
  </si>
  <si>
    <t>TRANSPREX TRANSPORTADORA LTDA</t>
  </si>
  <si>
    <t>33431854000343</t>
  </si>
  <si>
    <t>Processo SEI 02001.029439/2025-04.</t>
  </si>
  <si>
    <t>Sonda SS-79 (Lone Star) atuando junto ao poço 7-JUB-65H-RJS, Campo de Jubarte, Bacia de Campos</t>
  </si>
  <si>
    <t>Poço 7-JUB-65H-RJS</t>
  </si>
  <si>
    <t>Durante operação de desconexão e retirada da ANM, ao acionar a função destrava CLF (Conector das Linhas de Fluxo), não foi observada mudança na indicação da condição travada para a destravada.. Após verificação do ROV foi observada a descarga de HW 525 pelo conector do CLF na ANM no mar, volume estimado em 0,006 m3.</t>
  </si>
  <si>
    <t>A pressurização da função hidráulica foi interrompida, e observou-se o cessamento do escape. A operação de desassentamento da ANM foi concluída com o acionamento das funções de destravamento do CLF (câmara secundária) e da ANM via hot stab.</t>
  </si>
  <si>
    <t>PROCESSO SEI 02001.029745/2025-32
Volume estimado de HW 525 vazado: 6 litros (0,006 m3) Método de cálculo: Volume bombeado medido pelo flowmeter (76 litros) excluindo o volume da linha hidráulica para acionamento da função (70 litros)
Área atingida: Mar Terrirorial
Descrição da classificação e subclasse ONU  ou IMDG: Não classificado como perigoso 
Nome comercial: OCEANIC HW 525 P
Composição química da substância: 1,2-Etanodiol (20,0 - 30,0 %); Éter Glicólico ( 1,0 - 10,0 %); 2,2',2"-(hexahidro-1,3,5-triazina-1,3,5-triil)trietanol (0,1 - 1,0 %); Trióxido de Molibdênio. (0,1 - 1,0 %); Amina (0,1 - 1,0 %).
Comunicado pelo CAEME - POCOS/CAMAP-T-AB-4081</t>
  </si>
  <si>
    <t xml:space="preserve">Açailândia </t>
  </si>
  <si>
    <t>km 513, Estrada de Ferro Carajás (Pátio da Floresta)</t>
  </si>
  <si>
    <t>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t>
  </si>
  <si>
    <t>Ômega Serviços de Emergência e Saúde.</t>
  </si>
  <si>
    <t>Lucianne Fernandes Pereira</t>
  </si>
  <si>
    <t>(94) 99183-0340</t>
  </si>
  <si>
    <t>PROCESSO SEI 02001.029764/2025-69</t>
  </si>
  <si>
    <t>0.00012</t>
  </si>
  <si>
    <t>NS-48 (WEST CARINA) em operação no poço 7-BUZ-94D-RJS - Campo de Búzios - Bacia de Santos.</t>
  </si>
  <si>
    <t>Durante etapa de perfuração da fase 8 1/2", foi constatado vazamento de FPBA (Fluido de Perfuração Base Aquosa polimérico com goma xantana) pelo swivel da booster line enquanto realizava inspeção na área do moonpool. Estimado volume de 0,00012 m3 para o mar.</t>
  </si>
  <si>
    <t>FLUIDO DE PERFURAÇÃO BASE AQUOSA POLIMÉRICO COM GOMA XANTANA (FPBA Polimérico com Goma Xantana): 0,00012 m³</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</si>
  <si>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t>
  </si>
  <si>
    <t>3300016700029</t>
  </si>
  <si>
    <t>Após identificação inicial do vazamento de fluido, a linha da booster foi isolada para reparo.</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</si>
  <si>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
PROCESSO SEI 02001.029713/2025-37</t>
  </si>
  <si>
    <t xml:space="preserve">Campo Verde </t>
  </si>
  <si>
    <t>Óbitos/feridos; Rio/córrego; Lago; Outro(s)</t>
  </si>
  <si>
    <t>Outra(s); Empresa especializada em atendimento ; Polícia Rodoviária; Órgão Estadual ou Municipal de Meio Ambiente; IBAMA</t>
  </si>
  <si>
    <t>RODOVIA BR 364 KM 381</t>
  </si>
  <si>
    <t>TOMBAMENTO DE VEÍCULO CAMINHÃO TANQUE CHEIO DE PRODUTO 30 (1202) Óleo Diesel</t>
  </si>
  <si>
    <t>Caminhão tombou na estrada pavimentada, o combustível derramou 
caindo em uma caneleta fluvial que ia para uma área úmida, APP,
essa área também tem uma espécie de cacimba, e várias cacimbas
no terreno que tem desnível em declive.</t>
  </si>
  <si>
    <t>LAGO ARTIFICIAL, CORREGO.</t>
  </si>
  <si>
    <t>Larco Distribuidora de Combustível</t>
  </si>
  <si>
    <t>02805889003397</t>
  </si>
  <si>
    <t>DANIEL.PEREIRA@LARCOPETROLEO.COM.BR</t>
  </si>
  <si>
    <t>DANIEL PEREIRA</t>
  </si>
  <si>
    <t>(71) 99605-3040</t>
  </si>
  <si>
    <t>Caminhão retirado, raspagem do local do tombamento, contenção
e retirada de material perigoso (Óleo Diesel) de APP e 
cacimba artificial por parte da AMBIPAR, a SEMA/MT está acompanhando
a limpeza.</t>
  </si>
  <si>
    <t>Processo nº 02054.000562/2025-10
Socorro dos feridos, e retirada do material perigoso ainda em andamento. Limpeza dos locais ainda em andamento no dia 06/09/2025.</t>
  </si>
  <si>
    <t xml:space="preserve">Glebe Dos Santos Moreira </t>
  </si>
  <si>
    <t>IBAMA/MT</t>
  </si>
  <si>
    <t>ANALISTA AMBIENTAL/NUPAEM/MT</t>
  </si>
  <si>
    <t>glebe.moreira@ibama.gov.br</t>
  </si>
  <si>
    <t>Rodovia Fernão Dias KM 750 -  TRES CORAÇÕES /MG</t>
  </si>
  <si>
    <t>DERRAMAMENTO DE CARGA 
TIPO DE CARGA:
- 27 % LAURIL ETER SULFATO DE SODIO
- 27 % SODIUM LEURETH SULFATE
- 27 %LAURIL ETOXI SULFATO DE SODICO</t>
  </si>
  <si>
    <t>TIPO DE CARGA:
- 27 % LAURIL ETER SULFATO DE SODIO
- 27 % SODIUM LEURETH SULFATE
- 27 %LAURIL ETOXI SULFATO DE SODICO</t>
  </si>
  <si>
    <t>CONFORME RELATOS, O VEICULO TRAFEGAVA PELO SENTIDO SUL, SOBRE A  FAIXA DOIS, QUANDO O CONDUTOR ALEGA QUE APÓS UMA FRENAGEM, PARTE DA CARGA CAIU SOBRE A RODOVIA TOMANDO CONTA DAS FAIXAS UM E DOIS.</t>
  </si>
  <si>
    <t>SOMENTE O ASFALTO E CANTEIRO LATERAL ATINGIDOS</t>
  </si>
  <si>
    <t>AXOR TRANSPORTES:</t>
  </si>
  <si>
    <t>24794204000100</t>
  </si>
  <si>
    <t>ATE O MOMENTO A EMPRESA DISPONIBILIZOU APENAS O REPRESENTANTE PALA TRANSPORTADORA AXOR TRANSPORTES:
RESPONSÁVEL: LEONARDO
41 99844-1110</t>
  </si>
  <si>
    <t>LEONARDO</t>
  </si>
  <si>
    <t>(41) 99844-1110</t>
  </si>
  <si>
    <t>CONCESSIONARIA</t>
  </si>
  <si>
    <t xml:space="preserve">Luziânia </t>
  </si>
  <si>
    <t>QUEROSENE PARA JATO</t>
  </si>
  <si>
    <t>Empresa especializada em atendimento ; Polícia Rodoviária; Corpo de Bombeiros; IBAMA</t>
  </si>
  <si>
    <t>Rodovia Residente Juscelino Kubitschek, BR 040 KM 43</t>
  </si>
  <si>
    <t>BR 040 - Km 43, sentido Brasília</t>
  </si>
  <si>
    <t>Colisão entre caminhão tanque carregado com 65.000 litros de Querosene de Aviação,  n° ONU 1863, Classe de Risco 3, e veículo de passeio que culminou com o tombamento do caminhão tanque na faixa de domínio da Rodovia. 
Houve incêndio do veículo e parte da carga derramou no solo, e parte da carga foi consumida pelas chamas. O veículo foi inteiramente destruído pelas chamas.</t>
  </si>
  <si>
    <t>Colisão entre caminhão tanque carregado com 65.000 litros de Querosene de Aviação,  n° ONU 1863, Classe de Risco 3, e veículo de passeio que culminou com o tombamento do caminhão tanque na faixa de domínio da Rodovia.</t>
  </si>
  <si>
    <t>Danos ao meio ambiente: incêndio de vegetação nativa de cerrado, em aproximadamente 1 Hectare e solo atingindo pela Querosene de Aviação (carga) e diesel do tanque de serviço.
Óbito da motorista do veículo de passeio e três animais domésticos.</t>
  </si>
  <si>
    <t>52397767000108</t>
  </si>
  <si>
    <t>Processo nº 02001.029954/2025-86
Foi realizada vistoria, pelos servidores João Coelho e Gutember do Ceneac, no dia 08/09</t>
  </si>
  <si>
    <t>A situação anormal de operação teve origem na AA140 bacias, entre os tanques TQ1402 e 1403B, através de vazamento na saída da bomba BA1410.</t>
  </si>
  <si>
    <t>Vazamento de volume estimado de 100 litros de rafinado.</t>
  </si>
  <si>
    <t>A causa da situação anormal de operação ocorreu devido ao mau funcionamento da valvula de saída da bomba BA1410.</t>
  </si>
  <si>
    <t>O solo atingido encontra-se em área controlada, compactado com argila e controle tecnológico. Dentro da planta química.</t>
  </si>
  <si>
    <t>A própria INB atua no local.</t>
  </si>
  <si>
    <t>A bomba BA1410 foi imediatamente desligado, sessando o vazamento.  A área foi monitorada, foram coletadas amostras do solo atingido, solo próximo nao atingido e do líquido vazado. As amostras serão analisadas pela LCA e os resultados encaminhados posteriormente.</t>
  </si>
  <si>
    <t>Processo nº: 02001.029879/2025-53
Trata-se de uma situação anormal de operação em local supervisionado, controlada imediatamente e contida dentro da planta química. Nenhum ambiente externo foi atingido.</t>
  </si>
  <si>
    <t xml:space="preserve">Tambaú </t>
  </si>
  <si>
    <t>Trecho ferroviário entre Casa Branca e Tambaú SP</t>
  </si>
  <si>
    <t>Por volta de 19:58 a FCA foi comunicada sobre um incêndio nas proximidades de sua faixa de domínio, as chamas avançaram rapidamente e vieram a atingir a linha férrea e seus dormentes de madeira. Não houve vítimas, e não havia movimentação de trens ou demais atividades da FCA no momento do incidente. 
A CETESB foi informada via telefone por volta de 20:35.</t>
  </si>
  <si>
    <t>Roberto Brito</t>
  </si>
  <si>
    <t>Supervisor de meio ambiente</t>
  </si>
  <si>
    <t>0.0018</t>
  </si>
  <si>
    <t>Campo de Cherne.</t>
  </si>
  <si>
    <t>No dia 07/09/2025, às 07:03, foi observada uma mancha de óleo no mar oriunda de descarga proveniente do Caisson, na face nordeste da plataforma. De imediato, o PEVO foi acionado. A embarcação de apoio chegou ao local, onde foi possível identificar que não havia mais mancha, ocorrendo, desta forma, uma dissipação natural. Destaca-se que o Caisson foi drenado, de modo a promover a remoção de óleo do sistema. O cálculo estimado de volume de óleo acusou uma descarga de 0,0018 m³ no mar, levando em consideração dimensões de 0,15 x 0,04 km e brilho 100% iridescente. Deste modo, o incidente é categorizado como descarga menor de óleo de acordo com o Manual de Comunicação de Incidentes da ANP.</t>
  </si>
  <si>
    <t>Acionamento do PEVO com mobilização de embarcação de apoio. Sobrevoo na região. Drenagem do Caisson.</t>
  </si>
  <si>
    <t>Processo sei nº 02001.033833/2025-39 (Emergência Ambiental: Acidente Ambiental)
[1] O cálculo do volume da mancha observada de óleo foi obtido através da seguinte memória de cálculo: Comprimento da película: 0,15 km. Largura da película: 0,04 km. Características da película: 100% iridescente. Volume atingindo com a película iridescente, conforme o PEI: 0,3 m³/km². Volume observado da mancha: 0,0018 m³. [2] Onda: 1,2 metros. Vento/direção: 12 nós com rajadas de 20 nós. Corrente/direção: nordeste.</t>
  </si>
  <si>
    <t>Plataforma de Cherne 2 (PCH-2)</t>
  </si>
  <si>
    <t xml:space="preserve">São Domingos das Dores </t>
  </si>
  <si>
    <t>Rodovia LMG 823, km 13,7</t>
  </si>
  <si>
    <t>Rodovia LMG 823, Km 13,7</t>
  </si>
  <si>
    <t>Foi informado que o caminhão transportava café em pó que caiu em curso d'água. Tabém houve o derramamento do óleo proveniente do tanque de serviço e do motor do veículo</t>
  </si>
  <si>
    <t>Segundo informações repassadas ao NEA, no dia 07/09/2025, por volta das 09:00 horas, ocorreu tombamento de veículo, seguido de queda da carga em um curso d'água. Captação de água para a cidade de São Domingos das Dores/MG paralisada. Ainda segundo informações repassadas ao NEA, houve também derramamento de óleo proveniente do tanque de serviço e do motor do veículo. Empresa de pronto atendimento acionada pelo transportador.</t>
  </si>
  <si>
    <t>Captação de água para a cidade de São Domingos das Dores/MG paralisada.
Empresa de pronto atendimento acionada pelo transportador.</t>
  </si>
  <si>
    <t>Processo nº 02001.030759/2025-07</t>
  </si>
  <si>
    <t xml:space="preserve">Palmeirante </t>
  </si>
  <si>
    <t>Fazenda Buritirana, s/n°, 77798-000 - Palmeirante %u2013 TO, Brasil</t>
  </si>
  <si>
    <t>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</si>
  <si>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Dia 08/09/25, teve início um incêndio de grandes proporções que teve início na rodovia TO 335  e se alastrou rapidamente por todo o terminal.</t>
  </si>
  <si>
    <t>Em investigação pela equipe VLI</t>
  </si>
  <si>
    <t>Dia 08/09/25, teve início um incêndio de grandes proporções que teve início na rodovia TO 335  e se alastrou rapidamente por todo o terminal.</t>
  </si>
  <si>
    <t>VLI Multi Modal</t>
  </si>
  <si>
    <t>O atendimento foi realizado pela equipe de Brigada da VLI. A guarnição do corpo de bombeiro foi acionada mas não compareceu ao local devido atendimento em outra ocorrência</t>
  </si>
  <si>
    <t>Processo nº 02001.030114/2025-66
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</si>
  <si>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VLI MULTIMODAL S.A.</t>
  </si>
  <si>
    <t>Supervisor de Meio Ambiente Operacional</t>
  </si>
  <si>
    <t xml:space="preserve">Córrego Danta </t>
  </si>
  <si>
    <t>km 700</t>
  </si>
  <si>
    <t>A composição J100 entrou em emergência no trecho entre ET2 e EUR (Tigre 2 e Uruburetama) km 700. Durante a revista inicial, foram identificados cinco vagões acidentados, sendo: um descarrilado, três adernados, um tombado e um atravessado na linha.</t>
  </si>
  <si>
    <t>Vagões carregados com soja</t>
  </si>
  <si>
    <t>Angelo Correa</t>
  </si>
  <si>
    <t>(34) 99835-5402</t>
  </si>
  <si>
    <t>Processo nº 02001.030061/2025-83
O maquinista encontra-se bem.
O local, conforme mapa em anexo, está em zona rural. 
Curso d'água mais próximo está a aproximadamente de 70 metros do local.</t>
  </si>
  <si>
    <t>BR-153 KM 98+900 - José Bonifácio - SP</t>
  </si>
  <si>
    <t>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t>
  </si>
  <si>
    <t>ROMPIMENTO DA PARTE INFERIOR DO TANQUE DE COMBUSTÍVEL DA CARRETA, NO MOMENTO EM QUE COLIDIU O MESMO CONTRA A ESTRUTURA (ILHA) DA PRAÇA DE PEDÁGIO.</t>
  </si>
  <si>
    <t>O PRODUTO ATINGIU O SOLO (PAVIMENTO) DA PRAÇA DE PEDÁGIO (FAIXA DE DOMINIO DA RODOVIA).</t>
  </si>
  <si>
    <t>Gato Transportes Ltda</t>
  </si>
  <si>
    <t>A CONCESSIONÁRIA ACIONOU OS ORGÃOS RESPONSAVEIS PARA FISCALIZAÇÃO E ACOMPANHAMENTO DAS AÇÕES.</t>
  </si>
  <si>
    <t>Processo nº 02001.030227/2025-61</t>
  </si>
  <si>
    <t>GERENTE DE SGI</t>
  </si>
  <si>
    <t>Fluido de perfuração/completação a base de água</t>
  </si>
  <si>
    <t>0.686</t>
  </si>
  <si>
    <t>Poço LOC-CP39D-CE (Poço em perfuração), Carmópolis-SE</t>
  </si>
  <si>
    <t>Poço Terrestre (Poço LOC-CP39D-CE)</t>
  </si>
  <si>
    <t>No dia 08/09/2025, às 12h50, durante a perfuração do poço LOC-CP39D-CE pela sonda CARMO-02, ocorreu entupimento da flow line, ocasionando transbordamento pelo bell nipple. O evento resultou em perda de contenção primária significante, com descarga de 0,686 m³ de fluido de perfuração. O volume permaneceu restrito à área de locação do poço. A equipe da sonda realizou de imediato as ações de contenção e limpeza da área afetada.</t>
  </si>
  <si>
    <t>Obstrução da flow line.</t>
  </si>
  <si>
    <t>Solo da Locação: O volume permaneceu restrito à área de locação do poço.</t>
  </si>
  <si>
    <t>A equipe da sonda realizou de imediato as ações de contenção e limpeza da área afetada.</t>
  </si>
  <si>
    <t>Acionado o plano de emergência
A equipe da sonda atuou inicialmente na contenção do fluído. Acionamento da Gerência de Operações. Acionamento da Coordenação/Supervisão. Acionamento da Equipe de despoluição.</t>
  </si>
  <si>
    <t>Processo nº 02001.030876/2025-62
Data e hora da comunicação: 10/09/2025 12:30
Data e hora fim da resposta ao incidente: 08/09/2025 14:00
1) 0,686m³; 2) Solo da Locação; 3) N/A; 4) N/A; 5) N/A; 6) N/A; 7) Composição do fluido Catiônico Aquoso: Água doce (base), Polímero catiônico 3 ppb, polímero viscosificante 1,6 ppb, polímeros redutores de filtrado 6ppb, redutor de filtrado carbonato fino 20 ppb, hidróxido de sódio 0,3ppb, cloretos KCl 12000 mg/l, biocida 0,3 ppb. Apresenta baixa toxicidade e biodegradabilidade dos aditivos orgânicos; 8)Fluido à base de água doce, com sal inibidor (KCl) e polímero catiônico. Apresenta baixa toxicidade e biodegradabilidade dos aditivos orgânicos. Porcentagem de aditivos do fluido: Água 89,6%, sal cloreto de potássio 2% e sólidos 8,4%; 9) N/A; 10) N/A; 11) N/A; Despoluição Finalizada.</t>
  </si>
  <si>
    <t>CARMO ENERGY 02</t>
  </si>
  <si>
    <t>0.0159; 0.5141</t>
  </si>
  <si>
    <t>Bacia de Santos - Campo de Búzios - poço 7-BUZ-97D-RJS</t>
  </si>
  <si>
    <t>Sonda SS-70 (Victória) em operação no poço 7-BUZ-97D-RJS, Campo de Buzios, Bacia de Santos. Número IMO 8769547.</t>
  </si>
  <si>
    <t>Foi observado um aumento na frequência de acionamento das bombas do BOP HPU e após investigação foi identificado vazamento na função LOWER INNER KILL CLOSE do BOP.</t>
  </si>
  <si>
    <t>Descarga para o mar de fluido hidráulico base água para o mar.</t>
  </si>
  <si>
    <t>Colocada a função LOWER INNER KILL CLOSE em BLOCK/VENT e confirmado a interrupção do vazamento. Nesse modo, a válvula submarina permanece fechada utilizando a mola (fail-safe close) e pode ser aberta normalmente. Alterado o POD ativo para o Azul e monitorado estanqueidade da função LOWER INNER KILL CLOSE, com taxa de vazamento reduzida comparada ao POD amarelo (0,1 gal / 5 min x 1,3 gal / 5 min). Elaborada gestão de mudanças para o prosseguimos das operações com a falha na função LOWER INNER KILL CLOSE.</t>
  </si>
  <si>
    <t>Processo nº 02001.030983/2025-91
[1] Volume descarregado: 0,53 m³de fluido hidráulico base água, sendo 0,0159 m³ de Fluido hidráulico e 0,5141 m³ de água, calculados pelo tempo estimado do vazamento x taxa de vazamento; [2] Nome comercial do produto: ERIFON HD 603 HP; [3] Composição química: Mistura (Ver FDS); [4] Classificação ONU ou IMDG: Não regulado; [5] Ambiente atingido: Mar; [6] Parte(s) do sistema BOP onde ocorreu a falha: Conjunto do Sistema de Choke e Kill; [7] Último teste do POB: 23/08/2025; [8] Outros: POD ativo no momento é o azul.</t>
  </si>
  <si>
    <t>COORDENADOR</t>
  </si>
  <si>
    <t>Sonda SS-70 (Victória)</t>
  </si>
  <si>
    <t xml:space="preserve">Divinópolis </t>
  </si>
  <si>
    <t>Efluente Industrial</t>
  </si>
  <si>
    <t>Comunicado da empresa/responsável; Órgão Estadual ou Municipal de Meio Ambiente</t>
  </si>
  <si>
    <t>Av. Cel. Júlio Ribeiro Gontijo, 391 - Esplanada</t>
  </si>
  <si>
    <t>Oficina de Manutenção da VLI</t>
  </si>
  <si>
    <t>Técnicos identificaram que a bomba da ETEI havia sido roubada e as tubulações rompidas, ocasionando o vazamento de efluente oleoso que atingiu solo no interior da planta.</t>
  </si>
  <si>
    <t>Vandalismo - a bomba da ETEI foi roubada</t>
  </si>
  <si>
    <t>Ferrovia Centro Atlântico</t>
  </si>
  <si>
    <t>Empresa de atendimento a emegências foi acionada e estava realizando raspagem superficial do solo.</t>
  </si>
  <si>
    <t>Empresa de atendimento a emegências foi acionada e estava realizando raspagem superficial do solo</t>
  </si>
  <si>
    <t>Processo nº 02001.031228/2025-23
Comunicado NEA 219/2025: 
Conforme relatado ao NEA, ao chegar na Oficina de Manutenção pela manhã, os técnicos identificaram que a bomba da ETEI havia sido roubada e as tubulações rompidas, ocasionando o vazamento de efluente oleoso que atingiu solo no interior da planta. Empresa de atendimento a emegências foi acionada e estava realizando raspagem superficial do solo.
Produto: Efluente Industrial - Oleoso</t>
  </si>
  <si>
    <t>Rodovia BR-381 (Fernão Dias), km 432 - Santa Cruz</t>
  </si>
  <si>
    <t>Rodovia BR-381 (Fernão Dias), km 432</t>
  </si>
  <si>
    <t>15.000 litros do efluente industrial oleoso</t>
  </si>
  <si>
    <t>Conforme relatado ao NEA, durante coleta do efluente industrial de um tanque de armazenamento, parte do equipamento instalado no caminhão se rompeu</t>
  </si>
  <si>
    <t>Produto escorreu pelo asfalto atingindo a rede de águas pluviais e um córrego intermitente à jusante.</t>
  </si>
  <si>
    <t>Processo nº 02001.031239/2025-11
Comunicado NEA 220/2025: 
Conforme relatado ao NEA, durante coleta do efluente industrial de um tanque de armazenamento, parte do equipamento instalado no caminhão se rompeu, derramando cerca de 15.000 litros do efluente, que escorreu pelo asfalto atingindo a rede de águas pluviais e um córrego intermitente à jusante. 
Produto: Efluente industrial - oleoso</t>
  </si>
  <si>
    <t>Técnica AMbiental</t>
  </si>
  <si>
    <t>0.00212</t>
  </si>
  <si>
    <t>Plataforma P-08</t>
  </si>
  <si>
    <t>A fonte identificada como um vazamento no sistema de drenagem aberta de bombaordo, que foi prontamente contido.</t>
  </si>
  <si>
    <t>Acionado o plano de emergência de bordo
Foi realizada dispersão mecânica com uso de mangueiras de bordo e monitoramento visual.</t>
  </si>
  <si>
    <t>Processo nº 02001.031022/2025-01
A mancha se dissipou rapidamente.</t>
  </si>
  <si>
    <t xml:space="preserve">Pindorama </t>
  </si>
  <si>
    <t>km 126+300</t>
  </si>
  <si>
    <t>As causas estão sendo investigadas pelas áreas responsáveis</t>
  </si>
  <si>
    <t>Rumo SA.</t>
  </si>
  <si>
    <t>Sem informações adicionais
Processo nº 02001.030813/2025-14</t>
  </si>
  <si>
    <t>Rumo Malha Paulista SA.</t>
  </si>
  <si>
    <t>Duto; Plataforma</t>
  </si>
  <si>
    <t>Bacia de Campos - Campo de Namorado - Válvula ESDV-VE-14-PNA-1 do Gasoduto GA_MIS-MRL-1/PNA-1</t>
  </si>
  <si>
    <t>UEH (acionado a partir de PNA-1) da Válvula ESDV-VE-14-PNA-1 do Gasoduto GA_MIS-MRL-1/PNA-1, Campo de Namorado, Bacia de Campos.</t>
  </si>
  <si>
    <t>Durante a execução de teste de estanqueidade, após a instalação do atuador da válvula ESDV, foi observado pela plataforma queda de pressão. Direcionado o ROV, que executava a tarefa, para inspecionar a mangueira, sendo identificado um escape de fluido hidráulico em uma conexão da interligação entre o UEH (Umbilical Eletro-Hidráulico) para a válvula ESDV.</t>
  </si>
  <si>
    <t>Descarga de fluido hidráulico para o mar.</t>
  </si>
  <si>
    <t>Operação interrompida e despressurizada a mangueira, cessando o vazamento.</t>
  </si>
  <si>
    <t>Processo nº 02001.030989/2025-68
[1] Volume descarregado: 0,0001 m³ de fluido hidráulico; [2] Nome comercial do produto: Transaqua DW; [3] Composição química: etilenoglicol e aditivos específicos patenteados; [4] Classificação ONU ou IMDG: Não regulado; [5] Ambiente atingido: Mar. [6] Outros: O umbilical em que ocorreu o escape aciona a ESDV por meio de PNA-1.</t>
  </si>
  <si>
    <t>Petrobas</t>
  </si>
  <si>
    <t>Plataforma de Namorado 1 (PNA-1)</t>
  </si>
  <si>
    <t>Avenida dos Portugueses, 1000, Praia do Boqueirão, Itaqui-Bacanga</t>
  </si>
  <si>
    <t>Terminal Marítimo de Ponta da Madeira.</t>
  </si>
  <si>
    <t>Incêndio em estrutura operacional.</t>
  </si>
  <si>
    <t>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t>
  </si>
  <si>
    <t>O incêndio foi controlado, ficando limitado apenas às estruturas operacionais dos transportadores, causando apenas danos materiais.</t>
  </si>
  <si>
    <t>Ômega</t>
  </si>
  <si>
    <t>Rio/córrego; Atmosfera; Unidade de Conservação Estadual/Municipal</t>
  </si>
  <si>
    <t>Outra(s); Empresa especializada em atendimento ; Polícia Rodoviária; Corpo de Bombeiros; Defesa Civil; Órgão Estadual ou Municipal de Meio Ambiente</t>
  </si>
  <si>
    <t>RODOVIA BR-376/PR KM 673+100 PISTA SUL</t>
  </si>
  <si>
    <t>BR 376 - 673+100 - Pista Sul</t>
  </si>
  <si>
    <t>USUÁRIO INFORMA QUE TRAFEGAVA EM FAIXA 2 QUANDO A CARRETA COMEÇOU COM PRINCIPIO DE INCÊNDIO.</t>
  </si>
  <si>
    <t>RIO SÃO JOÃO
APA GUARATUBA</t>
  </si>
  <si>
    <t>TRANSMAGMA</t>
  </si>
  <si>
    <t>IAT ACIDENTES AMBIENTAIS E APA GUARATUBA ACIONADOS.
TRANSPORTADORA TRANSMAGMA ACIONOU AMBIPAR, QUE SEGUIU COM AS PROVIDÊNCIAS DE LIMPEZA E DESCONTAMINAÇÃO.</t>
  </si>
  <si>
    <t>TRANSPORTADORA TRANSMAGMA ACIONOU AMBIPAR, QUE SEGUIU COM AS PROVIDÊNCIAS DE LIMPEZA E DESCONTAMINAÇÃO.</t>
  </si>
  <si>
    <t>Processo nº 02001.031142/2025-09</t>
  </si>
  <si>
    <t>MARIANA ARANHA DE CILLO</t>
  </si>
  <si>
    <t>0.001477</t>
  </si>
  <si>
    <t>Oleoduto PO_MSPI-MRL-02/P-35, Campo de Marlim, Bacia de Campos</t>
  </si>
  <si>
    <t>PO_MSPI-MRL-02/P-35, Campo de Marlim, Bacia de Campos.</t>
  </si>
  <si>
    <t>Durante recolhimento de duto utilizando um flange cego de manuseio e teste instrumentado, quando a extremidade da linha estava a 50 m de profundidade, foi observado escape de diesel (0,001477 m³) através do flange.</t>
  </si>
  <si>
    <t>Falha de vedação no flange de manuseio.</t>
  </si>
  <si>
    <t>Abandono controlado da linha de volta à posição original, em profundidade superior à que foi observado o escape.</t>
  </si>
  <si>
    <t>Processo 02001.031330/2025-29. A estimativa de perda foi feita visualmente estimando o numero de gotas por segundo do fluxo de escape. (Considerado que uma gota tem 0,05ml). Atualização 19/11/2025: Em 13 de setembro de 2025 foi registrado o CAEME CRE-4120 (SISO 2509/000087), referente à constatação de mancha oleosa de origem indeterminada por embarcação tipo Oil Recovery. Uma amostra do fluido foi coletada e enviada para análise no Centro de Pesquisas (CENPES), e o resultado indicou uma composição característica de derivado de petróleo. Com base no resultado analítico é possível concluir que há correlação entre a mancha registrada no CAEME CRE-4120 e o vazamento ocorrido no oleoduto PO_MSPI-MRL-02, registrado nesta comunicação. Desta forma, após deferimento da ANP, foi cancelada a comunicação inicial (CI CAEME CRE-4120 e SISO 2509/000087) emitida como mancha de origem indeterminada</t>
  </si>
  <si>
    <t>Petrobras / Unidade da Bacia de Campos.</t>
  </si>
  <si>
    <t>Café em grãos;  Oleo diesel do tanque de serviço e óleo hidráulico do motor do veículo</t>
  </si>
  <si>
    <t>Rodovia BR 409 + 800 metros</t>
  </si>
  <si>
    <t>Segundo informações repassadas ao NEA, no dia 11/09/2025, por volta das 09:00 horas, ocorreu tombamento de veículo, seguido de queda da carga nas margens e no leito do Córrego Bambuí.</t>
  </si>
  <si>
    <t>Imargens e no leito do Córrego Bambuí.
Houve também derramamento de óleo proveniente do tanque de serviço e do motor do veículo</t>
  </si>
  <si>
    <t>Pprocessso sei nº 02001.031665/2025-47 (Emergência Ambiental: Acidente Ambiental)</t>
  </si>
  <si>
    <t>PESTICIDA LÍQUIDO, TÓXICO, N.E.;  LÍQUIDO INFLAMÁVEL, N.E.;  SUBSTÂNCIA QUE APRESENTA RISCO PARA O MEIO AMBIENTE, SÓLIDA, N.E.;  SUBSTÂNCIA QUE APRESENTA RISCO PARA O MEIO AMBIENTE, LÍQUIDA, N.E.</t>
  </si>
  <si>
    <t>Rodovia MG 400, km 06</t>
  </si>
  <si>
    <t>Segundo informações repassadas ao NEA, no dia 11/09/2025, por volta das 10:00 horas, ocorreu tombamento de veículo, seguido de queda/derramamento da carga.</t>
  </si>
  <si>
    <t>Produto no solo, sem a presença de recursos hídricos nas proximidades.</t>
  </si>
  <si>
    <t>: Polícia Rodoviária Estadual</t>
  </si>
  <si>
    <t>Equipe de pronto atendimento acionada pela transportadora. Polícia Militar Ambiental no local. Comunicado feito pelo transportador no mesmo dia 11/09, às 14:30 horas</t>
  </si>
  <si>
    <t>Processo sei nº 02001.031669/2025-25 (Emergência Ambiental: Acidente Ambiental)</t>
  </si>
  <si>
    <t xml:space="preserve">Pouso Novo </t>
  </si>
  <si>
    <t>BR-386 Km 307, Pista Sul</t>
  </si>
  <si>
    <t>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t>
  </si>
  <si>
    <t>NÃO HOUVE VAZAMENTO DA CARGA, APENAS COMBUSTÍVEL DA CARRETA SOBRE FAIXA DE ROLAMENTO</t>
  </si>
  <si>
    <t>NÃO FORAM IDENTIFICADOS AMBIENTES ATINGIDOS ALÉM DA FAIXA DE ROLAMENTO</t>
  </si>
  <si>
    <t>Transporte Rodoviário Gabiju Ltda</t>
  </si>
  <si>
    <t>01168727000145</t>
  </si>
  <si>
    <t>O centro de controle operacional da Concessionária (CCR ViaSul - CONCESSIONARIA DAS RODOVIAS INTEGRADAS DO SUL S.A), tão logo teve conhecimento do acidente, acionou todos os órgãos e responsáveis para a mitigação dos impactos/danos. A empresa de atendimento de emergência, acionada pela transportadora, realizou as ações de transbordo e limpeza do local. As equipes operacionais da Concessionária se deslocaram imediatamente para o local e juntamente com a PRF providenciaram os recursos necessários para a segurança viária do local.</t>
  </si>
  <si>
    <t>CONCESSIONRIA DAS RODOVIAS INTEGRADAS DO SUL S.A</t>
  </si>
  <si>
    <t>meioambiente.viasul@grupoccr.com.br</t>
  </si>
  <si>
    <t xml:space="preserve">Pitangui </t>
  </si>
  <si>
    <t>Brita gnaisse;  Óleo diesel do tanque de serviço</t>
  </si>
  <si>
    <t>Óbitos/feridos; Rio/córrego; Solo; Flora</t>
  </si>
  <si>
    <t>Divisa de PItangui e Martinho CamposMG</t>
  </si>
  <si>
    <t>Conforme relatado ao NEA, colisão entre veículos pesados ocasionou queda de veículo com carga de brita gnaisse</t>
  </si>
  <si>
    <t>Colisão</t>
  </si>
  <si>
    <t>Leito do rio Pará, com vazamento de óleo diesel do tanque de serviço. Condutor hospitalizado.</t>
  </si>
  <si>
    <t>Sgto. Gilson - PMMAmb Pitangui</t>
  </si>
  <si>
    <t>Processo sei nº 02001.031664/2025-01 (Emergência Ambiental: Acidente Ambiental)</t>
  </si>
  <si>
    <t>Embarcação oil recovery, Campo de Marlim- Bacia de Campos.</t>
  </si>
  <si>
    <t>Constatação de uma mancha de óleo de origem indeterminada pela embarcação oil recovery, localizada nas coordenadas 22°26'40''S / 40°03'41''W</t>
  </si>
  <si>
    <t>Mancha de origem indeterminada. Em avaliação.</t>
  </si>
  <si>
    <t>33000167000750</t>
  </si>
  <si>
    <t>Mobilizado Embarcação Oil Recovery que após varredura encontrou uma pequena feição a aproximadamente 0,914 km distante da P-35. Coletado amostra de óleo para análise da origem. A feição foi dispersada mecanicamente pelos propulsores da embarcação oil rec ao se aproximar. P-35, unidade mais próxima da manchas, verificou seus processos e nenhuma anormalidade que pudesse gerar a feição foi encontrada.</t>
  </si>
  <si>
    <t>Processo sei nº 02001.031365/2025-68 (Emergência ambiental: acidente ambiental)
[1] A unidade mais próxima da mancha, P-35, está sem produção desde 03/04/21. A planta de processo está parada e não houve descarte de água produzida. A Unidade informou que não há anormalidades que possam ter originado a feição. A feição estava a Leste da Unidade. [2] A mancha encontrada possui brilho prateado, sem cores escuras e sem odor. Coleta realizada nas coordenadas 22° 26%u2019 40%u2019%u2019 S / 40° 03%u2019 41%u2019%u2019 W. Não foi possível realizar a cubagem e nem as dimensões, pois a mancha foi dispersada pelos propulsores da embarcação ao se aproximar, e não foi mais visualizada. [3] Amostra coletada será encaminhada para análise</t>
  </si>
  <si>
    <t xml:space="preserve">Cristinápolis </t>
  </si>
  <si>
    <t>CP-0069</t>
  </si>
  <si>
    <t>Furo de linha 2%u201D em fibra abaixo do solo na locação</t>
  </si>
  <si>
    <t>Própria empresa</t>
  </si>
  <si>
    <t>Acionado o plano de emergência
A equipe da operação realizou manobras operacionais para sanar o vazamento; Acionada a equipe de despoluição.</t>
  </si>
  <si>
    <t>Durante ronda foi identificado perda de contenção primária de água de injeção com
descarga ao solo no CP-0069, de imediato foi acionado o operador CIC-2 para fechar o poço e da as tratativas.</t>
  </si>
  <si>
    <t>Vandalismo na ferrovia com abertura de 2 bicas em 1 vagões graneleiros carregado com milho.</t>
  </si>
  <si>
    <t>Vandalismo com abertura de vagões graneleiros carregado com milho. Lançamento de 100 toneladas de milho em grão sobre a linha férrea</t>
  </si>
  <si>
    <t xml:space="preserve">Ibiá </t>
  </si>
  <si>
    <t>Pátio</t>
  </si>
  <si>
    <t>Vimos comunicar que em 14/09/2025 às 14:47 a equipe de meio ambiente da VLI foi informada sobre um incêndio de grandes proporções nas proximidades do pátio de Ibiá/MG, Corredor Leste. Inicialmente, as chamas foram controladas com o apoio de um caminhão-pipa da Prefeitura. No entanto, o fogo se alastrou para outra área, atingindo o armazém do pátio, onde foram consumidas galochas de plástico.
O incêndio está sendo combatido com o auxílio contínuo do caminhão-pipa.
Coordenadas estimadas do local:
19°28'42.7"S 46°31'48.5"W
-19.478514, -46.530112</t>
  </si>
  <si>
    <t>O local, conforme mapa em anexo, está em zona urbana.
Curso d'água mais próximo (Rio Quebra Anzol) está a aproximadamente de 100 metros do local.</t>
  </si>
  <si>
    <t>Weliton Alves Da Silva</t>
  </si>
  <si>
    <t>37998674965</t>
  </si>
  <si>
    <t>O incêndio está sendo combatido com o auxílio contínuo do caminhão-pipa.</t>
  </si>
  <si>
    <t>O NEA foi comunicado pelo seu telefone de plantão às 15:03 (Newton)
O acompanhamento do atendimento e demais tratativas serão reportadas pela @Samara Duraes De Souza (31) 98272-5614 e @Weliton Alves Da Silva (37) 99867-4965.
Registro SIEMA: O site do Siema encontra-se indisponível, por esse motivo não foi possível realizar o registro:</t>
  </si>
  <si>
    <t>água;  fluido hidralico</t>
  </si>
  <si>
    <t>4.1; 0.13</t>
  </si>
  <si>
    <t>NS-60 (DEEPWATER AQUILA), poço 1-RJS-763DA (ANP: 1-BRSA-1401DA-RJS), Água Marinha</t>
  </si>
  <si>
    <t>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t>
  </si>
  <si>
    <t>Descarga de 4,23 m3, sendo 97% de água doce e 3% de fluido hidráulico base aquosa ERIFON HD603 HP</t>
  </si>
  <si>
    <t>Falha de estanqueidade da hot line do BOP. Falha elétrica.</t>
  </si>
  <si>
    <t>Isolada a hot line do BOP. Descido ROV para tentar identificar a origem do vazamento. Isolado circuito de alimentação do POD Azul pela UPS #2 com o objetivo de normalizar o alarme de fuga para terra.</t>
  </si>
  <si>
    <t>Processo sei nº 02001.031670/2025-50 (Emergência Ambiental: Acidente Ambiental)
1) Volume: 4,23 m3 (97% de água doce e 3% de fluido hidráulico base aquosa ERIFON HD603 HP); 2) Composição química: ethylene glycol (25-35%), diethanolamine (1-5%), monoethanolamine (1-10%); 3) Parte do BOP onde ocorreram as falhas: bobinas, mangueiras e cabos e/ou PODs de controle do BOP; 4) Último teste do BOP: 07/08/2025; 5) As falhas não afetam a funcionalidade do BOP como CSB; 6) Relatório de gestão de mudança com análise do risco, caso as operações prossigam mesmo com falha no BOP: 20250916_1-RJS-763DA_FAM_Falha na hotline e UPS do BOP_v1 Assinada.</t>
  </si>
  <si>
    <t>No dia 15/09/2025,12h55, foi identificada uma mancha oleosa proveniente do C-Ouro, que operava na face sul oeste de PPG-B. 
Em contato com o comandante do C-Ouro, foi relatado que durante o transporte de tubos, ocorreu o escoamento de resíduo oleoso sobre o convés (Volume de 0,00002m3).
No atendimento realizado em PPG-1, houve embarque de água pelo través e constado, após rápida averiguação, foi concluído que a origem estava no resíduo depositado entre as tábuas do convés,que, em contato com a água do mar, foi arrastado para fora, ocasionando a mancha observada junto à PPG-B.
 Assim que tomou ciência da situação, o comandante determinou a limpeza imediata do deck, eliminando a contaminação e normalizando as condições operacionais da embarcação. 
Para viabilizar o desembarque no porto, as conexões desses tubos foram encapadas com BAGs.</t>
  </si>
  <si>
    <t>Foi realizada a limpeza do deck da embarcação. Foi observado o comportamento da mancha e por se tratar de volume pequeno ( 0,00002m3) a mancha se dissipou rapidamente, não sendo necessária a realização de dispersão mecânica.</t>
  </si>
  <si>
    <t>O volume de óleo foi calculado conforme as dimensões aproximadas da mancha: Área(km2) =0,02km x 0,01 km = 0,0002 km2 Aparência 100% prateada = 0,1 (m3/km2) de presença de óleo x 0,0002 km2 Volume (m3) = 0,00002 m3 ~0,02 L</t>
  </si>
  <si>
    <t>Embarcação C Ouro</t>
  </si>
  <si>
    <t xml:space="preserve">Minaçu </t>
  </si>
  <si>
    <t>38.25</t>
  </si>
  <si>
    <t>GO-241 KM 320</t>
  </si>
  <si>
    <t>Acidente Rodoviário GO-241</t>
  </si>
  <si>
    <t>Tombamento de carga causada por incidente rodoviário</t>
  </si>
  <si>
    <t>Tombamento do veículo em curva, sendo necessária a limpeza. Em 16/09/2025 aproximadamente as 07 h 42 min, o caminhão, placa PRL-3J77, conduzido por Eduardo Alves Moreira, CNH 00095178545 / GO, saiu pela tangente em uma curva na rodovia GO-241, tombou a carga de 38,25 T de amianto tipo crisotila. 
A ocorrência foi registrada pela Polícia Rodoviária Estadual de GO.</t>
  </si>
  <si>
    <t>Pista de rolamento e Canaleta de escoamento.</t>
  </si>
  <si>
    <t>MAHNIC OPERADORA LOGÍSTICA LTDA</t>
  </si>
  <si>
    <t>01657287000190</t>
  </si>
  <si>
    <t>1.	Seguro Carga: PAMCARY - Contato  11 98529-3636 - Alex
2.	Empresa coleta de resíduo: RG Response - 0800 297 7006</t>
  </si>
  <si>
    <t>Alex</t>
  </si>
  <si>
    <t>(62) 99822-654</t>
  </si>
  <si>
    <t>15.104.599/0001-80</t>
  </si>
  <si>
    <t xml:space="preserve">Aquiraz </t>
  </si>
  <si>
    <t>Praia; Praia</t>
  </si>
  <si>
    <t>Outra(s); Marinha do Brasil; Defesa Civil; Órgão Estadual ou Municipal de Meio Ambiente; IBAMA</t>
  </si>
  <si>
    <t>Praia do Porto das Dunas</t>
  </si>
  <si>
    <t>Mancha de Origem Desconhecida (MOD)</t>
  </si>
  <si>
    <t>Manchas de Origem Desconhecida (MOD)</t>
  </si>
  <si>
    <t>Local de desova de tartarugas marinhas</t>
  </si>
  <si>
    <t>Universidade Federal do Ceará</t>
  </si>
  <si>
    <t>Foi acionado o Plano Estadual de Contingência (Ceará)</t>
  </si>
  <si>
    <t>Processo sei nº 02007.002714/2025-84 (Emergência Ambiental: Acidente Ambiental)
Apremace (ONG) reportou a ocorrência de manchas de óleo na praia do Porto das Dunas (Aquiraz/CE). Prof. da UFC reportou ocorrência de manchas de óleo na praia do Futuro (Fortaleza/CE).</t>
  </si>
  <si>
    <t xml:space="preserve">Rafael Da Cunha Moraes </t>
  </si>
  <si>
    <t>IBAMA/NUPAEM/CE</t>
  </si>
  <si>
    <t>rafael.moraes@ibama.gov.br</t>
  </si>
  <si>
    <t>0.011</t>
  </si>
  <si>
    <t>Duto de produção do poço 7-RO-25D-RJS, interligado à plataforma P-52. Campo de Roncador.</t>
  </si>
  <si>
    <t>Durante recuperação do duto de produção do poço, quando ele estava a 175 metros de profundidade, foi observado através do ROV escape do fluido interno não caracterizado, na conexão do jumper de drenagem da cabeça de tração instrumentada. Estima-se escape de aproximadamente 11 litros.</t>
  </si>
  <si>
    <t>Falta de estanqueidade da conexão do jumper com a cabeça de tração. Aumento do diferencial entre a pressão interna e externa da linha, devido à subida da extremidade na LDA.</t>
  </si>
  <si>
    <t>Comunicação ao centro de controle de operações submarinas, ao suporte técnico operacional e à P-52. Interrupção da operação de recolhimento. Prosseguiu-se com o lançamento para abandono da extremidade. Duto foi lançado e o vazamento cessou. Mobilização de embarcação Oil Recovery que inspecionou e não encontrou feição.</t>
  </si>
  <si>
    <t>[1] Volume vazado: 0,011 m³. [2] Foi realizado sobrevoo com aeronave de asa fixa, não sendo constatada feição.</t>
  </si>
  <si>
    <t>RISER FLEXÍVEL [TR5106207] (18929) / PO_7-RO-25D-RJS/P-52.</t>
  </si>
  <si>
    <t xml:space="preserve">Curvelo </t>
  </si>
  <si>
    <t>Rodovia BR 135, km 423 + 336m (norte)</t>
  </si>
  <si>
    <t>Segundo informações repassadas ao NEA, ocorreu tombamento de veículo pesado transportando carvão vegetal</t>
  </si>
  <si>
    <t>Queda da carga sobre o solo em canteiro central da via.</t>
  </si>
  <si>
    <t>O NEA entrou em contato com o transportador para providências quanto ao recolhimento da carga e limpeza do local. D</t>
  </si>
  <si>
    <t>Processo sei nº 02001.031997/2025-21 (Emergência Ambiental: Acidente Ambiental)</t>
  </si>
  <si>
    <t xml:space="preserve">Muriaé </t>
  </si>
  <si>
    <t>Rodovia BR 356, Km 244</t>
  </si>
  <si>
    <t>Segundo informações repassadas ao NEA, ocorreu o tombamento de um veículo, com rompimento de tanque carregado com emulsão asfáltica.</t>
  </si>
  <si>
    <t>Tombamento seguido de rompimento do tanque, conseguinte queda plena da carga ao solo.</t>
  </si>
  <si>
    <t>Sobre o solo.
Nas proximidades.existência de curso d'água.</t>
  </si>
  <si>
    <t>Sargento Quiorato - Corpo de Bombeiros Militar</t>
  </si>
  <si>
    <t>O Corpo deBombeiros foi acionado para atendimento</t>
  </si>
  <si>
    <t>pROCESSO SEI Nº 02001.031998/2025-76 (Emergência Ambiental: Acidente Ambiental)</t>
  </si>
  <si>
    <t>0.077</t>
  </si>
  <si>
    <t>NS-52 (SIEM HELIX 2), 7-MRL-22D-RJS, Campo de Marlim, Bacia de Campos.</t>
  </si>
  <si>
    <t>Durante operações com conjunto submarino de workover, foi observada queda da pressão da linha de controle da função de abertura da válvula S1-ANM (swab 1 da ANM). Descido ROV e constatado vazamento de fluido hidráulico base aquosa próximo à interface da TRT (tree running tool) com a ANM.</t>
  </si>
  <si>
    <t>Descarga menor de fluido hidráulico para o mar (0,077m³)</t>
  </si>
  <si>
    <t>Perda de estanqueidade da função "abre S1-ANM".</t>
  </si>
  <si>
    <t>Inspecionados equipamentos em superfície sem encontrar vazamento. Descido ROV e constatado vazamento próximo à interface TRT/ANM. Interrompida pressurização e cessado vazamento. Isolada linha da S1- ANM na HPU (hydraulic power unit) para evitar nova descarga. Realizada abertura da S1-ANM em override mecânico com ROV para acesso ao poço.</t>
  </si>
  <si>
    <t>Processo sei nº02001.032070/2025-17 (Emergência Ambiental: Acidente Ambiental)
[1] Volume descarregado: 0,077 m3. [2] Área atingida: mar. [3] Nome comercial e/ou nomenclatura química da substância: Oceanic HW 525 P. [4] Composição química da
substância: etilenoglicol (20-30%), 2-butoxietanol (4-6%). [5] Descrição da classificação e subclasse ONU ou IMDG da substância, caso aplicável: não regulamentado como produto perigoso.</t>
  </si>
  <si>
    <t xml:space="preserve">São José dos Campos </t>
  </si>
  <si>
    <t>Faixa de dutos GASTAU km 63+700</t>
  </si>
  <si>
    <t>Após despressurizações detectadas pelo CNCL, equipe técnica da PD identificou derivação clandestina no DUTO OCVAP II</t>
  </si>
  <si>
    <t>02709449004227</t>
  </si>
  <si>
    <t>Equipes de contingência e reparo emergencial da Transpetro já estão se deslocando para o local</t>
  </si>
  <si>
    <t>Processo sei nº 02001.031733/2025-78 (Emergência Ambiental: Acidente Ambiental)</t>
  </si>
  <si>
    <t xml:space="preserve">Itapoá </t>
  </si>
  <si>
    <t>água contaminada com óleo/graxa</t>
  </si>
  <si>
    <t>Av beira mar V, - 2900 - Figueira da Pontal</t>
  </si>
  <si>
    <t>Falha no sistema de separação de água dos pits da oficina de manutenção mecânica, gerando  transbordamento de água contaminada com óleo/ graxa lubrificante que escorreu  pela galeria pluvial chegando a saida / galeria de pluvial na praia.</t>
  </si>
  <si>
    <t>Transbordamento de água contaminada com óleo/ graxa lubrificante devido a falha em sistema de separação de água com óleo, que escorreu  pela galeria pluvial chegando a saída ou  ponto de deságue da galeria pluvial na praia</t>
  </si>
  <si>
    <t>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t>
  </si>
  <si>
    <t>Saída da galeria pluvial na praia - ponto de descarga final da rede de drenagem de águas da chuva, não houve contaminação de água do mar ou praia- zona de arrebentação.</t>
  </si>
  <si>
    <t>Itapoá Terminais Portuários SA</t>
  </si>
  <si>
    <t>01317277000105</t>
  </si>
  <si>
    <t>Colaboradores Ambipar Responser
Colabodores / brigadistas do Porto Itapoá e terceiros</t>
  </si>
  <si>
    <t>Lucas Benevenutti</t>
  </si>
  <si>
    <t>(47) 99295-334</t>
  </si>
  <si>
    <t>Descrição 
Durante a inspeção diária, constatou-se falha operacional sistema de separação de água/óleo, obstrução e transbordamento na linha de tratamento dos efluentes oleosos provenientes dos pits de manutenção.
O transbordo gerou escoamento de água contaminada com óleo/graxa para a galeria pluvial, alcançando a caixa/saída em praia.
Não houve aporte ao corpo hídrico marinho no momento da resposta (sem iridescência/mancha visível na lâmina d%u2019água e sem odor característico no mar).
Volume liberado para a rede pluvial: a estimar foi de 200l.
Evidências: registros fotográficos [fotos anexas], checagem visual de caixas de inspeção a jusante e ponto de descarga.
Impactos observados (até o momento)
Meio físico: contaminação restrita a solo adjacente e interior da rede pluvial até a saída em praia, raizes e vegetação próxima a saída.
Meio hídrico: Não houve contaminação da lâmina d%u2019água marinha.
Fauna: Não observado presença de fauna no lugar/ sem contaminação
Segurança: sem vítimas; área isolada para operação de resposta.
Resposta emergencial
Acionamento imediato da equipe especializada AMBIPAR para contenção, recolhimento e limpeza.
acionado laboratorio para coleta de água e solo- areia
Empregados: 01 hidrovácuo, 01 retroescavadeira, 02 caçamba e materiais absorventes oleofílicos (55mantas/6metrosbarreiras) em caixas de passagem e na saída pluvial.
Isolamento de área e bloqueio operacional: lavação paralisada; inspeção e limpeza da linha de drenagem e do SAO.
Segregação de resíduos: água contaminada (4500l)/absorventes contaminados etiquetados para destinação conforme PGRS e manifestos aplicáveis.
Monitoramento: vistorias sequenciais do ponto de descarga e faixa de praia para confirmar ausência de iridescência e recontaminação.
Comunicação regulatória
Situação atual
Resposta em andamento (limpeza e recolhimento sob coordenação AMBIPAR).
Lavação permanece suspensa até restabelecimento da SAO e validação pós-manutenção.
Relatórios e estimativas de residuos descartados</t>
  </si>
  <si>
    <t>ITAPO TERMINAIS PORTURIOS SA</t>
  </si>
  <si>
    <t>Itapoá terminais Portuários SA</t>
  </si>
  <si>
    <t>especialista de Meio Ambiente</t>
  </si>
  <si>
    <t>meioambiente@portoitapoa.com.br</t>
  </si>
  <si>
    <t>mistura de água com oleo</t>
  </si>
  <si>
    <t>0.195</t>
  </si>
  <si>
    <t>Navio Sonda operando no poço 7-BUZ-94D-RJS. Campo de Búzios.</t>
  </si>
  <si>
    <t>NS WEST CARINA.</t>
  </si>
  <si>
    <t>Durante descida de completação inferior, foi observado alarme de "nível baixo" no painel de operações do MPD (managed pressure drilling). Efetuada investigação e identificado vazamento hidráulico na função de fechamento da válvula V1 da mangueira de 2" do RCD (rotating control device). Como consequência, houve descarga de 0,195 m3 de fluido hidráulico para o mar. A válvula foi bloqueada aberta e a função isolada, cessando a descarga.</t>
  </si>
  <si>
    <t>Posicionada a válvula RCD-V1 em "open/block" e isolada a função com vazamento, cessando a descarga. Realizado o fechamento da válvula RCD-V2 (backup da RCD-V1) e da válvula BFM-V9 (buffer manifold valve 9) para garantir a continuidade das operações em condições seguras.</t>
  </si>
  <si>
    <t>[1] Volume descarregado: 0,195 m3. [2] Área atingida: mar. [3] Nome comercial e/ou nomenclatura química da substância: BioBar 22. [4] Composição química da substância: óleo de base altamente refinado, éster sintético e aditivos de rendimento patenteados, conforme FIPSQ anexa. [5] Descrição da classificação e subclasse ONU ou IMDG da substância, caso aplicável: não regulado.</t>
  </si>
  <si>
    <t>BioBar</t>
  </si>
  <si>
    <t>194</t>
  </si>
  <si>
    <t>Bandeira do Panamá.</t>
  </si>
  <si>
    <t>Vazamento de fluido hidráulico oleoso.</t>
  </si>
  <si>
    <t>Falha na válvula RCD V2 da junta integrada do "manager pressure drilling" (MPD).</t>
  </si>
  <si>
    <t>SOLANA AGÊNCIA MARITIMA LTDA</t>
  </si>
  <si>
    <t>13026050000190</t>
  </si>
  <si>
    <t>Válvulas bloqueadas para impedir o vazamento do fluido.</t>
  </si>
  <si>
    <t>Distância a jusante da cidade mais próxima: Icapara-SP - 270 milhas náuticas</t>
  </si>
  <si>
    <t xml:space="preserve">Mariana Santos Tamietti </t>
  </si>
  <si>
    <t>Mariana.Tamietti@ibama.gov.br</t>
  </si>
  <si>
    <t>West Carina</t>
  </si>
  <si>
    <t>0.0257; 0.5148</t>
  </si>
  <si>
    <t>NS-43 (AMARALINA STAR), poço 8-RO-189D-RJS, Campo de Roncador, Bacia de Campos.</t>
  </si>
  <si>
    <t>Após teste funcional do BOP por ambos os PODs, ao selecionar de volta o POD Amarelo como o ativo, foi identificada a contagem ininterrupta do flowmeter subsea, indicando fluxo contínuo de fluido hidráulico. Neste cenário, a entrada de bomba da HPU do BOP ocorre a cada 3 min.</t>
  </si>
  <si>
    <t>Descarga de fluido hidráulico de base água no mar.</t>
  </si>
  <si>
    <t>Cicladas as válvulas submarinas e isolada a alimentação dos acumuladores de fundo, sem cessar o registro de fluxo contínuo no flowmeter; Efetuada a troca para o POD Azul, onde o sistema permaneceu estável, sem contagem no flowmeter e sem entrada da bomba da unidade hidráulica do BOP; Mergulhado o ROV e identificado vazamento de fluido hidráulico quando POD Amarelo ficou ativo; Efetuadas tentativas de solucionar a falha pelo POD amarelo, sem sucesso; Foi definido pelo abandono temporário do poço visando a retirada do BOP para reparo.</t>
  </si>
  <si>
    <t>[1] Volume descarregado para o mar de 0,5148 m³, sendo 0,4891 m³ de água e 0,0257 m³ de Stack Magic ECO (estimado baseado na contagem do flowmeter e diferença de nível de tanque, não foi possível visualizar com precisão o ponto de vazamento); [2] Composição química Stack Magic ECO F: etano-1,2-diol: 10 - 19%; 2-aminoetano (Líquido corrosivo, ONU UN1760): 6,3%; 2,2',2''-(hexahidro-1,3,4-triazina-1,3,4-triil)trietanol: 5%; Ácido orgânico neutralizado por amina: 5%; Ácido dicarboxílico neutralizado com amina: 5%; Ácido carboxílico neutralizado com amina : 3%; Ácido carboxílico neutralizado com amina: 3%; 2,2',2''-nitrilotrietanol: 3%. [3] BOP será retirado para reparo, logo não há FAM para prosseguir operação; [4] Data do último teste no BOP: 18/09/2025; [5] Parte do sistema BOP onde ocorreu a falha: Pods de Controle do BOP.</t>
  </si>
  <si>
    <t>BR-381 KM 645,397 SENTIDO SÃO PAULO (SUL)</t>
  </si>
  <si>
    <t>DERRAMAMENTO DE CIMENTO (EM PÓ) SOBRE O SOLO.</t>
  </si>
  <si>
    <t>Segundo informações, o veículo trafegava no sentido sul sobre faixa 2, quando o condutor alega que dormiu e perdeu o controle direcional sobre o veículo, chocando contra canaleta de drenagem. A posição final do veículo foi normal sobre faixa 2.</t>
  </si>
  <si>
    <t>THIAGO CESAREZ DIAS</t>
  </si>
  <si>
    <t>06654438620</t>
  </si>
  <si>
    <t>PR34 - Flagrante não visualizado via CFTV
PR04 - Orientação / Informação ao Usuário
PR11 - Canalização / Sinalização         
PR12 - Sinalização final de fila         
PR01 - Meios Próprios                    
PR22 - Recusa de Remoção do Veículo      
PR37 - Feito o registro fotográfico      
PR16 - Acionamento de Polícia</t>
  </si>
  <si>
    <t>NO MOMENTO DO ACIDENTE NÃO HOUVE O DERRAMAMENTO DE CARGA, PORÉM POSSIVELMENTE DURANTE O TRANSBORDO DE CARGA HOUVE O DERRAMAMENTO DE CERCA DE 50 KG DE CIMENTO EM PÓ SOBRE AS FAIXAS DE ROLAMENTO E O ACOSTAMENTO, SENDO REPOSICIONADOS PELA CANALETA LATERAL.</t>
  </si>
  <si>
    <t>João Victor Alves de Araujo</t>
  </si>
  <si>
    <t>Líder de CCSO</t>
  </si>
  <si>
    <t>0.03; 0.93</t>
  </si>
  <si>
    <t>NS-60 (DEEPWATER AQUILA), poço 1-RJS-763DA, Campo/Bloco Água Marinha.</t>
  </si>
  <si>
    <t>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t>
  </si>
  <si>
    <t>Volume estimado de descarga de fluido hidráulico base aquosa em 0,96 m³.</t>
  </si>
  <si>
    <t>Descido ROV, identificada origem do vazamento. Efetuada investigação. Na investigação constatado vazamento no sistema de acionamento da válvula submarina LOC ( Lower Outer Choke) na posição fechada via POD Azul. Mantida atuação das funções do BOP via POD Amarelo, onde a atuação da válvula LOC não apresenta intercorrência.</t>
  </si>
  <si>
    <t>[1] Volume : 211 gal (0,96 m3) da mistura com 97% de água doce (204,7 gal / 0,93 m3) + 3% de fluido hidráulico base aquosa Erifon (6,3 gal / 0,03 m3). Cálculo feito considerando para cada entrada de bomba perdidos 6,4 gal. Quantidade de entradas da bomba : 33 vezes. Volume estimado: 33 * 6,4 gal = 211 gal; [2] Nome do produto químico: ERIFON HD603 HP; [3] Composição química: Etileno glicol (CAS 107-21-1): 24,00 - 36,00%, Monoetanolamina (CAS 141-43-5): 4,00 - 6,00%, Dietanolamina (CAS 111-42-2): 3,94 - 5,91%; [4] ONU/IMDG: N/A; [5] Parte do BOP onde ocorreu a falha: função de fechamento da válvula LOC acionamento via POD Azul; Atuação da válvula LOC via Pod Amarelo %u2013 sem apresentar vazamento; [6] Último teste do BOP: 17/09/2025; [7] Relatório de gestão de mudança com análise do risco, caso as
operações prossigam mesmo com falha no BOP: 20250920_1-RJS- 763DA_FAM_Vazamento_de_SPM_(LOC_Open)_quando_usado_POD_Azul_.</t>
  </si>
  <si>
    <t xml:space="preserve">Primavera do Leste </t>
  </si>
  <si>
    <t>MT-130 km167 (Praça de Pedagio 1) - Primavera do Leste, MT, 78850-000</t>
  </si>
  <si>
    <t>Derramamento de produto químico ocasionado por frenagem brusca durante o transporte de carga perigosa.</t>
  </si>
  <si>
    <t>O veículo seguia no sentido norte e, após uma frenagem brusca na via automática de cobrança do pedágio, ocorreu o derramamento do produto químico sobre a pista.</t>
  </si>
  <si>
    <t>BRAVO SERVIÇOS LOGISTICOS LTDA</t>
  </si>
  <si>
    <t>00950001000792</t>
  </si>
  <si>
    <t>Ambipar Response</t>
  </si>
  <si>
    <t>Philip</t>
  </si>
  <si>
    <t>(65) 99358-8240</t>
  </si>
  <si>
    <t>Contenção do vazamento, acionamento de equipes especializadas para mitigação ambiental.</t>
  </si>
  <si>
    <t>NIVIA AMANDA DIAS DE FREITAS</t>
  </si>
  <si>
    <t>CONCESSIONRIA DE RODOVIAS ROTA DOS GROS S.A.</t>
  </si>
  <si>
    <t>SUPERVISORA DE SUSTENTABILIDADE</t>
  </si>
  <si>
    <t>nivia_amanda@outlook.com</t>
  </si>
  <si>
    <t>0.9</t>
  </si>
  <si>
    <t>Locação do SAT.CP-0013, Carmópolis-SE</t>
  </si>
  <si>
    <t>Descarga significante de água de injeção.</t>
  </si>
  <si>
    <t>Falha de integridade da linha de fibra. Furo da linha em fibra de 2%u2019%u2019 do poço 7-CP-1038-SE.</t>
  </si>
  <si>
    <t>Acionado o plano de emergência
Acionamento da Gerência de Operações. Acionamento da Supervisão/Coordenação. Acionamento d equipe de despoluição.</t>
  </si>
  <si>
    <t>Após a constatação da perda de contenção, o poço de injeção foi fechado para sanar vazamento, e a equipe de despoluição foi acionada.</t>
  </si>
  <si>
    <t>No dia 21/09/2025 às 08:38, foi identificado perda de contenção primária significante/descarga significante de 0,9m³ de água de injeção devido a furo da linha em fibra de 2%u2019%u2019 do poço 7-CP-1038-SE. Após a constatação da perda de contenção, o poço de injeção foi fechado para sanar vazamento, e a equipe de despoluição foi acionada. TOG (7,41 mg/L).
Acionado o plano de emergência. Acionamento da Gerência de Operações. Acionamento da Supervisão/Coordenação. Acionamento da equipe de despoluição.</t>
  </si>
  <si>
    <t>Poço 7-CP-1038-SE</t>
  </si>
  <si>
    <t xml:space="preserve">Douradina </t>
  </si>
  <si>
    <t>Outra(s); Polícia Civil; Polícia Rodoviária; Corpo de Bombeiros</t>
  </si>
  <si>
    <t>Rodovia BR-163/MS - km 305+396 - Pista Norte</t>
  </si>
  <si>
    <t>Acidente envolvendo colisão frontal entre uma carreta transportando agrotóxicos e um automóvel de passeio.</t>
  </si>
  <si>
    <t>Acidente com usuário da Rodovia BR-163/MS,  com vazamento de 12 galões de 20 litros.</t>
  </si>
  <si>
    <t>Acidente com usuário da Rodovia BR-163/MS, as causas do acidente ainda estão sendo apuradas.</t>
  </si>
  <si>
    <t>Acidente com usuário da Rodovia BR-163/MS, com a colisão houve vazamento do produto na Rodovia BR-163,/MS</t>
  </si>
  <si>
    <t>Concessionária Motiva Pantanal</t>
  </si>
  <si>
    <t>Colisão frontal entre uma carreta carregada com agrotóxico (Grasidim Full) e um veículo de passeio, resultando no óbito do condutor do automóvel no local, após este invadir a pista sul e colidir frontalmente, enquanto o motorista da carreta permanece em atendimento médico</t>
  </si>
  <si>
    <t xml:space="preserve">Campo Bonito </t>
  </si>
  <si>
    <t>20; 20</t>
  </si>
  <si>
    <t>Polícia Rodoviária; Corpo de Bombeiros; Defesa Civil; Órgão Estadual ou Municipal de Meio Ambiente</t>
  </si>
  <si>
    <t>Rodovia BR-277/PR, km 530+000</t>
  </si>
  <si>
    <t>O CONDUTOR RELATOU À EQUIPE DA CONCESSIONARIA QUE AVISTOU UMA CARRETA DA MESMA EMPRESA PARADA NO ACOSTAMENTO. AO TENTAR ENCOSTAR PARA OFERECER AJUDA, UM DOS RODADOS TRAVOU, FAZENDO COM QUE PERDESSE O CONTROLE, SAÍSSE DA PISTA E TOMBASSE NA FAIXA DE DOMÍNIO.</t>
  </si>
  <si>
    <t>GP COMBUSTÍVEIS</t>
  </si>
  <si>
    <t>JAQUELINE DA EMPRESA GP COMBUSTIVEL, INFORMA QUE JA FOI ACIONADA A SEGURADO DA CARGA, E DUAS REGULADORA UMA PARTICULAR E OUTRA PELO SEGURO, O SEGURO DELES ATENDE EM TODO O PARANA IRA SAIR DO LOCAL MAIS PROXIMO POREM NÃO SABE
INFOMAR DE QUAL CIDADE.
A EQUIPE DO LOCAL INDICOU QUE CESSOU O VAZAMENTO DA GASOLINA</t>
  </si>
  <si>
    <t>TRANSBORDO DO VEÍCULO ESTÁ PREVISTO PARA A NOITE</t>
  </si>
  <si>
    <t>EPR IGUAU S.A.</t>
  </si>
  <si>
    <t>marilia.silva@epriguacu.com.br</t>
  </si>
  <si>
    <t>0.0015</t>
  </si>
  <si>
    <t>Campo de Marlim.</t>
  </si>
  <si>
    <t>Embarcação NORMAND FLOWER.</t>
  </si>
  <si>
    <t>Durante atividade submarina com veículo remoto (ROV), foi identificada perda da função hidráulica do ROV, dano na mangueira do sistema hidráulico e descarga de 0,0015 m3 de fluido hidráulico para o mar. Descarga paralisada.</t>
  </si>
  <si>
    <t>Recolhido o ROV para investigação, iniciada a avaliação do dano e trocada a mangueira.</t>
  </si>
  <si>
    <t>[1] Volume descarregado: 0,0015 m3, estimado pela variação do volume de óleo no compensador hidráulico. [2] Área atingida: mar. [3] Nome comercial e/ou nomenclatura química da substância: Mobil DTE 10 Excel 32. [4] Composição química da substância: óleo base e aditivos, conforme FISPQ anexa. [5] Descrição da classificação e subclasse ONU ou IMDG da substância, caso aplicável: não regulamentado como produto perigoso.</t>
  </si>
  <si>
    <t>0.0009</t>
  </si>
  <si>
    <t>Plataforma de Cherne 2 (PCH-2) Polo Cherne, Bacia de Campos.</t>
  </si>
  <si>
    <t>No dia 23/09/2025, às 06h30, foi observada uma mancha de óleo no mar proveniente do Caisson, localizada na face nordeste da plataforma. Como ação imediata, foi realizado o bombeio do caisson para o vaso relief durante aproximadamente 3 horas, até o esgotamento do fluido. Após a drenagem, não foram observadas novas manchas, ocorrendo dissipação natural. Devido ao pequeno porte da mancha e sua rápida dispersão, não houve necessidade de acionar o Plano de Emergência. O cálculo estimado de volume indicou uma descarga de 0,0009 m³ de óleo no mar, considerando dimensões aproximadas de 0,1 x 0,03 km, com 100% de iridescência. Dessa forma, o incidente é categorizado como "Descarga Menor de Óleo", conforme critérios estabelecidos no Manual de Comunicação de Incidentes da ANP.</t>
  </si>
  <si>
    <t>Foi realizado o bombeio do caisson para o vaso relief durante 3 horas, até o esgotamento do fluido presente no caisson. A pequena mancha que se formou se dispersou naturalmente, sem a necessidade de acionamento do plano de emergência.</t>
  </si>
  <si>
    <t>O cálculo do volume da mancha observada de óleo foi obtido através da seguinte memória de cálculo:
Comprimento da película: 0,10 km
Largura da película: 0,03 km
Características da película: 100% iridescente
Volume observado da mancha: 0,0009 m³</t>
  </si>
  <si>
    <t>ENGENHEIRO DE SEGURANÇA DE PROCESSOS I</t>
  </si>
  <si>
    <t>PCH-2</t>
  </si>
  <si>
    <t>Produtos químicos/embalagens abandonadas; Lançamento de sólidos</t>
  </si>
  <si>
    <t>Fertilizante Ácido Bórico;  Concentrado de Cobre</t>
  </si>
  <si>
    <t>27; 2</t>
  </si>
  <si>
    <t>BR 116/MG km 780 + 248 Norte</t>
  </si>
  <si>
    <t>Apenas contaminação superficial do solo.</t>
  </si>
  <si>
    <t>FAST SOLUCOES EM TRANSPORTES E LOGISTICA LTDA</t>
  </si>
  <si>
    <t>52854021000178</t>
  </si>
  <si>
    <t>EcoRioMinas Concessionária de Rodovias S.A</t>
  </si>
  <si>
    <t>Sonda NS-48 (West Carina) em operação no poço 7-BUZ-94D-RJS, Campo de Búzios, Bacia de Santos. Número IMO: 9674127.</t>
  </si>
  <si>
    <t>Durante movimentação do trolley da árvore de natal no moon pool, ocorreu vazamento em uma das mangueiras de suprimento de óleo hidráulico localizada entre o bloco hidráulico e o trilho do trolley. A válvula de suprimento foi fechada aproximadamente 17 segundos após o início do vazamento, interrompendo o fluxo. Houve perda de contenção primária de 0,200 m3 de óleo hidráulico dos quais, 0,193 m3 ficaram contidos no piso e estruturas próximas e 0,007 m3 atingiram o mar e ficaram contidos do moon pool, sendo recolhidos posteriormente com uso de mantas absorventes.</t>
  </si>
  <si>
    <t>Interferência do trolley com mangueira, danificando a mangueira.</t>
  </si>
  <si>
    <t>Fechamento da válvula de isolamento do suprimento hidráulico, cessando vazamento. Isolamento da área afetada. A equipe de resposta foi acionada para contenção e recolhimento do óleo. Recuperação e limpeza do fluido contido na unidade. Utilizadas mantas absorventes para recuperação do volume descarregado no moon pool.</t>
  </si>
  <si>
    <t>[1] Volume descarregado: 0,007m³ de fluido hidráulico para o mar; [2] Nome comercial do produto: Shell Tellus S2 M 46; [3] Composição química: Óleos minerais altamente refinados e aditivos; [4] Classificação ONU ou IMDG: Não regulado; [5] Ambiente atingido: Mar.</t>
  </si>
  <si>
    <t xml:space="preserve">Cachoeira de Pajeú </t>
  </si>
  <si>
    <t>Rodovia BR 251, km 211 + 600 m, localidade de Índia, sentido BR 116.</t>
  </si>
  <si>
    <t>Conforme informações repassadas ao NEA, na data e local acima mencionados, ocorreu acidente envolvendo colisão entre veículos que resultou no lançamento
de produtos de uso agronômico no solo. 
o sinistro não provocou vítimas com lesões</t>
  </si>
  <si>
    <t>Philipi Carvalho da Cruz - especialista coorporativo de HS&amp;E</t>
  </si>
  <si>
    <t>A transportadora providenciou empresa de atendimento à emergência para os devidos tratos ambientais.</t>
  </si>
  <si>
    <t>Processo sei nº 02001.033176/2025-20 (Emergência Ambiental: Acidente Ambiental)</t>
  </si>
  <si>
    <t>Platafoma 3R-14, Campo de Ubarana.</t>
  </si>
  <si>
    <t>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t>
  </si>
  <si>
    <t>Volume descarregado (m³): óleo diesel - 0,001</t>
  </si>
  <si>
    <t>Furo no tanque de armazenamento de óleo diesel do guindaste da plataforma 3R-14</t>
  </si>
  <si>
    <t>3R Potiguar</t>
  </si>
  <si>
    <t>Embarcação Marimar XIV</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</si>
  <si>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</si>
  <si>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 Retificação do comunicado 202592682822. Correção no campo 5 (volume estimado em m³)</t>
  </si>
  <si>
    <t>Plataforma 3R-14</t>
  </si>
  <si>
    <t>Diesel</t>
  </si>
  <si>
    <t>3.2E 5</t>
  </si>
  <si>
    <t>EMBARCAÇÃO SKANDI ACHIEVER, Campo de Búzios, Bacia de Santos.</t>
  </si>
  <si>
    <t>Durante a remoção da ferramenta de vedação (Hotstab cego) do equipamento submarino (ESDV) dogasoduto do FPSO, houve o vazamento de 32ml de fluido hidráulico biodegradável para o mar.</t>
  </si>
  <si>
    <t>Sem condições de informar, as causas prováveis estão sendo investigadas.</t>
  </si>
  <si>
    <t>Posicionamento de mais uma campânula para coletar possíveis vazamentos.</t>
  </si>
  <si>
    <t>Nome comercial: PANOLIN ATLANTIS N 32. Composição química do material: fluido hidráulico biodegradável à base de ésteres saturados. Descrição da classificação e subclasse ONU: Não se trata de mercadoria perigosa segundo regulamentação de transporte. Anomalia ocorrida em contrato não apropriável (MODO 3). Estimativa da descarga calculada a partir do volume da câmara do hotstab.</t>
  </si>
  <si>
    <t>SKANDI ACHIEVER</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</si>
  <si>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</si>
  <si>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t>
  </si>
  <si>
    <t>0.01325; 0.25175</t>
  </si>
  <si>
    <t>Sonda SS-45 (Atlantic Star) em operação no Poço 7-CG-5HPA-RJS, Campo de Congro, Bacia de Campos. Número IMO 7417616.</t>
  </si>
  <si>
    <t>Durante inspeção diária do operador Subsea, foi observado que o flowmeter do POD amarelo estava realizando contagem de galonagem, com volume registrado de 46 galões, conforme indicado no flowmeter/IHM.</t>
  </si>
  <si>
    <t>Bloqueadas todas as funções do POD Amarelo, exceto os conectores. Reduzida pressão na reguladora. Não identificado influência dessas ações na contagem de galonagem. Realizada inspeção visual do pod selector, umbilical e carretel. Não identificada descarga em superfície. Efetuada a troca para o POD Azul. Mergulhado ROV para visualização e alternado para o POD amarelo. Identificada descarga na linha da função do conector WHC, próximo à slide valve. Efetuado block da função do conector WHC e constatado interrupção da descarga. Efetuado acionamento das funções dos preventores e verificado que o sistema continua estanque. Alterado para o POD Azul e colocada a função do conector WHC em Lock.</t>
  </si>
  <si>
    <t>[1] Volume descarregado: 0,265 m3 da mistura com 95% de água doce (0,25175 m3) + 5% de fluido hidráulico base aquosa Stack Magic ECO F (0,01325 m3) estimado baseado na contagem do flowmeter; [2] Área atingida: mar além de 12 MN da costa, em subsuperfície; [3] Nome comercial: Stack Magic ECO-F; [4] Composição química: conforme FISPQ; [5] ONU/IMDG: não regulado; [6] Data do último teste no BOP: 19/09/2025; [7] Partes do BOP onde ocorreu a falha: Pods de Controle do BOP [8] Observação: As funções do BOP requeridas em norma não são impactadas por essas falhas.</t>
  </si>
  <si>
    <t>Atlantic Star</t>
  </si>
  <si>
    <t xml:space="preserve">Nova Resende </t>
  </si>
  <si>
    <t>Rodovia sem nome, coordenadas lat. -21,017005° / long. -46,413734°, cerca de 1,5 km da urbe do distrito de Petúnia.</t>
  </si>
  <si>
    <t>Conforme informações repassadas ao NEA, na data e local acima mencionados, veículo transportando combustíveis tombou na área lindeira da rodovia, declive acentuado dentro de propriedade particular. Ocorreu vazamento de combustíveis, abaixo discriminados.
1 - Gasolina comum, 2 - Óleo diesel B S500 e 3 - Óleo diesel B S10 
 NÚMERO ONU: 1 - 3475, 2 e 3 - 1202 | CLASSE DE RISCO: Todos - 3</t>
  </si>
  <si>
    <t>Tombamento seguido de vazamento dos combustíveis</t>
  </si>
  <si>
    <t>O condutor do veículo sofreu lesões e foi encaminhado para atendimento hospitalar em Nova Resende/MG.</t>
  </si>
  <si>
    <t>Eliane Tatiane - coordenadora do setor de transporte da empresa</t>
  </si>
  <si>
    <t>Empresa de atendimento à emergência ambiental foi acionada.</t>
  </si>
  <si>
    <t>Processo sei nº 02001.033180/2025-98 (Emergência Ambiental: Acidente Ambiental)
Coordenadas lat. -21,017005° / long. -46,413734°, cerca de 1,5 km da
urbe do distrito de Petúnia.</t>
  </si>
  <si>
    <t>62000</t>
  </si>
  <si>
    <t>Empresa especializada em atendimento ; Polícia Militar; Polícia Rodoviária; Órgão Estadual ou Municipal de Meio Ambiente</t>
  </si>
  <si>
    <t>BR-163/PA KM 1110 LESTE</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</si>
  <si>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</si>
  <si>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ALTO VOLUME DE COMBUSTIVEL DERRAMADO EM FAIXA DE DOMINIO DA RODOVIA.</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</si>
  <si>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</si>
  <si>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 área caracteriza-se por estar em região alagada, próxima a uma APP e a um corpo hídrico, entretanto, estes não foram diretamente atingidos. Observou-se, contudo, elevada permeabilidade do combustível no solo.</t>
  </si>
  <si>
    <t>Clara M TRANSPORTES LTDA</t>
  </si>
  <si>
    <t>39538180000103</t>
  </si>
  <si>
    <t>EMPRESA J.LIMP NO LOCAL REMEDIANDO O SINISTRO</t>
  </si>
  <si>
    <t>MATEUS SANTIAGO</t>
  </si>
  <si>
    <t>(39) 99231-2601</t>
  </si>
  <si>
    <t>Realização do transbordo da carga, instalação de mantas absorventes e sucção do combustível empoçado, adotadas como medidas imediatas de contenção e mitigação.</t>
  </si>
  <si>
    <t xml:space="preserve">Paulo Lopes </t>
  </si>
  <si>
    <t>Lata de resíduo oleoso</t>
  </si>
  <si>
    <t>Praia de Guardo do Embaú</t>
  </si>
  <si>
    <t>Notificação de resíduo oleoso 
Mancha de origem desconhecida</t>
  </si>
  <si>
    <t>Lata de resíduo oleoso encontrado na linha de maré.
Comprimento de aproximadamente 38cm e diâmetro de 88cm.
Vazamento de substância oleosa devido a uma abertura na parte de baixo da lata.</t>
  </si>
  <si>
    <t>Todo o resíduo foi removido do local, incluindo parte da areia contaminada.</t>
  </si>
  <si>
    <t>Não foi enviado amostra para análise de fingerprint já que o material oleoso é de origem conhecida.</t>
  </si>
  <si>
    <t>0.4</t>
  </si>
  <si>
    <t>Armazém 08 no Porto do Rio de Janeiro-RJ</t>
  </si>
  <si>
    <t>Porto do Rio de Janeiro</t>
  </si>
  <si>
    <t>Água de Lastro com resíduo oleoso</t>
  </si>
  <si>
    <t>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t>
  </si>
  <si>
    <t>Delima</t>
  </si>
  <si>
    <t>Acionamos o Sr. Mauro (Superintendente Delima) as 00:48h, Sr. Fabio Cassano (Petrobras) as 00:50h. Conseguimos contato após algumas tentativas com a Capitania dos Portos RJ (Plantão) as 02:15h-02:16h (TENTATIVAS) e contato real as 02:17h e com o INEA 02:04h-02:08h-02:09h (TENTATIVAS) e contato real as 03:12h, sr. Rodrigo. Acionamos também a empresa Hidroclean para auxiliar na supervisão ao redor da
embarcação. 01:57h.</t>
  </si>
  <si>
    <t>SEI IBAMA 02022.002051/2025-18</t>
  </si>
  <si>
    <t>NAVIO RMS FRATERNITY</t>
  </si>
  <si>
    <t>0.0012</t>
  </si>
  <si>
    <t>Polo Cherne, Bacia de Campos</t>
  </si>
  <si>
    <t>PLATAFORMA DE CHERNE-1 (PCH-1), Polo Cherne, Bacia de Campos</t>
  </si>
  <si>
    <t>No dia 29/09, por volta das 08h30, foi observada uma mancha feição iridescente no mar, próxima à face sul de PCH-1. No momento do evento, foi descartado um resquício de diesel acumulado no skid na drenagem conectada ao vaso slop, no cellar deck. A atividade foi imediatamente interrompida, porém,foi constatado que esta linha possuía um pequeno furo ocasionando o vazamento, que atingiu o mar. A Perenco acionou o seu Plano de Resposta a Emergência, porém as condições hidrodinâmicas favoreceram a dissipação, sem a necessidade de acionamento das embarcações de apoio. A mancha apresentava aspecto iridescente e volume estimado em 0,0012m³. Como medida imediata, o descarte foi interrompido, sendo observada redução progressiva até o desaparecimento da mancha. O evento se enquadra como %u201CDescarga menor de óleo%u201D, conforme critérios do MCI da ANP.</t>
  </si>
  <si>
    <t>3300016700750</t>
  </si>
  <si>
    <t>A Perenco acionou seu Plano de Resposta a Emergência, sem necessidade de movimentação dos barcos de apoio. Interrupção imediata da drenagem.</t>
  </si>
  <si>
    <t>Característica da mancha: Iridescente Dimensões: (20 m de largura × 200 m de comprimento) = 400m² Volume estimado: 0,0012m³. Como medida imediata, o descarte foi interrompido, sendo observada a redução progressiva da mancha até seu desaparecimento completo no mar. A drenagem que passa pelo trecho com o furo está interrompida até a conclusão do reparo.</t>
  </si>
  <si>
    <t>Especialista de QHSE</t>
  </si>
  <si>
    <t>PLATAFORMA DE CHERNE-1</t>
  </si>
  <si>
    <t>2.286</t>
  </si>
  <si>
    <t>Campo Salina Cristal</t>
  </si>
  <si>
    <t>Durante ronda foi identificada haste polida quebrada do Poço 7-SCR-75D-RN, e consequente descarga de emulsão proveniente da coluna de produção que parte dessa emulsão atingiu a lagoa de Salina. Trata-se de corpo de água fechado e não houve extravasamento de óleo para o mar.</t>
  </si>
  <si>
    <t>Quebra da haste polida.</t>
  </si>
  <si>
    <t>Extravasamento de óleo para o mar.</t>
  </si>
  <si>
    <t>Robson Paulinelli de Andrade Feitosa</t>
  </si>
  <si>
    <t>Comunicação</t>
  </si>
  <si>
    <t>Acionado o plano de emergência
- Realizada a comunicação à sala de controle e seguido fluxo de comunicação; - Acionado o
plano de resposta a emergência; - Acionada equipe de limpeza e recolhimento de óleo; -
Parada do Poço 7-SCR-75D-RN.</t>
  </si>
  <si>
    <t>Processo sei nº 02001.033336/2025-31 (Emergência Ambiental: Acidente Ambiental)
Informações da perda de contenção 1) Vol.: 2,633m3 (emulsão oleosa) 2) Contenção secundária
atingida: Solo e Lagoa da Salina 3) BSW: 90,94% 4 a 8: N/A Informações da descarga 1) Vol. (água
produzida fora de especificação/óleo): 0,950m3 (0,831 m3 em solo e 0,119 m3 na Lagoa da Salina)
2) Área atingida: Solo e Lagoa da Salina 3) BSW: 90,94% 4 a 11: N/A</t>
  </si>
  <si>
    <t>7-SCR-75D-RN</t>
  </si>
  <si>
    <t xml:space="preserve">Silveirânia </t>
  </si>
  <si>
    <t>Coque verde de petróleo</t>
  </si>
  <si>
    <t>Rodovia MGC 265, km 128</t>
  </si>
  <si>
    <t>Segundo informações repassadas ao NEA, no dia 30/09/2025, por volta das 15:30 horas, ocorreu tombamento de veículo, seguido de queda da carga.</t>
  </si>
  <si>
    <t>Produto no solo, junto à encosta da rodovia. Recurso hídrico nas proximidades que chegou a ser atingido por parte da carga.</t>
  </si>
  <si>
    <t>Empresa de pronto atendimento acionada pelo transportador, no local.</t>
  </si>
  <si>
    <t>Processo sei nº 02001.034163/2025-78 (Emergência Ambiental: Acidente Ambiental)</t>
  </si>
  <si>
    <t xml:space="preserve">Abaeté </t>
  </si>
  <si>
    <t>Rodovia 352, km 383.</t>
  </si>
  <si>
    <t>Segundo informações repassadas ao NEA, no dia 01/10/2025, ocorreu tombamento de veículo, seguido de queda da carga.</t>
  </si>
  <si>
    <t>Tombamento seguido de queda da carga ao solo</t>
  </si>
  <si>
    <t>Produto no solo, junto à encosta da rodovia, dentro de sua faixa de domínio.
Sem recursos hídricos nas proximidades</t>
  </si>
  <si>
    <t>Equipe de pronto atendimento acionada pelo transportador</t>
  </si>
  <si>
    <t>Processo sei nº 02001.034188/2025-71 (Emergência Ambiental: Acidente Ambiental)</t>
  </si>
  <si>
    <t xml:space="preserve">Carambeí </t>
  </si>
  <si>
    <t>27000</t>
  </si>
  <si>
    <t>Outra(s); Corpo de Bombeiros; Defesa Civil</t>
  </si>
  <si>
    <t>PR-151 KM 306+400 LESTE</t>
  </si>
  <si>
    <t>Caminhão tanque tombou na canaleta central</t>
  </si>
  <si>
    <t>Caminhão tanque perdeu o controle e tombou na canaleta central da rodovia</t>
  </si>
  <si>
    <t>Tombamento em cima da canaleta central atingindo a caixa de drenagem e solo.</t>
  </si>
  <si>
    <t xml:space="preserve">Araraquara </t>
  </si>
  <si>
    <t>km 14+100</t>
  </si>
  <si>
    <t>Descarrilhamento de 30 vagões</t>
  </si>
  <si>
    <t>Vazamento de Milho sobre a Via</t>
  </si>
  <si>
    <t>As Causas do incidente será investigado pelas áreas responsáveis</t>
  </si>
  <si>
    <t>Equipes atuando no local</t>
  </si>
  <si>
    <t>Processo sei nº 02001.033769/2025-96 (Emergência Ambiental: Acidente Ambiental)
Sem informações adicionais</t>
  </si>
  <si>
    <t>Rod. Pres. Dutra, 348</t>
  </si>
  <si>
    <t>Rod. Pres. Dutra, 348 %u2013 Latitude: 22°40'46.4"S e Longitude: 43°50'10.8"W</t>
  </si>
  <si>
    <t>Tombamento seguido de vazamento de etanol hidratado, proveniente do veículo de conjunto com as seguintes placas: cavalo-trator CLH3J48, carreta 1 GAT8H77 e carreta 2 GAT9H77. Até o momento, não foi possível obter informações precisas sobre a causa do incidente, pois o motorista encontra-se em atendimento médico.</t>
  </si>
  <si>
    <t>Até o momento, não foi possível obter informações precisas sobre a causa do incidente, pois o motorista encontra-se em atendimento médico.</t>
  </si>
  <si>
    <t>Número de feridos: 1 vítima, Crismaldo dos Santos Golsalves %u2013 motorista. Ainda não foi possível obter informações sobre as áreas afetadas.</t>
  </si>
  <si>
    <t>FLAGLER COMBUSTIVEIS S/A</t>
  </si>
  <si>
    <t>10775497000254</t>
  </si>
  <si>
    <t>Estiveram presentes representantes na ocorrência as seguintes empresas/órgãos: CCR RioSP, PRF, Ambipar e Corpo de Bombeiros</t>
  </si>
  <si>
    <t>Lucas Mendes Petraglia</t>
  </si>
  <si>
    <t>(11) 99873-4249</t>
  </si>
  <si>
    <t>Acionamento da equipe de Gerenciamento de Risco, da Ambipar Response para apoio no transbordo, na limpeza do local, verificação das áreas afetadas e a realização de ações de mitigação.</t>
  </si>
  <si>
    <t>Transporte de Produtos Interestadual;
Origem: T Liq Logistica e Serviços Ltda - Estrada Guarulhos São Miguel, 375, Guarulhos/SP
Destino: Manguinhos Distribuidora S/A - rua Monroe, nº 515, Duque de Caxias/RJ.</t>
  </si>
  <si>
    <t>Técnico de Meio Ambiente</t>
  </si>
  <si>
    <t>ambiental@allservices.net.br</t>
  </si>
  <si>
    <t>Rodovia Presidente Dutra. KM 228+200 - PISTA Norte</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</si>
  <si>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t>
  </si>
  <si>
    <t>PRODUTO: ETANOL. ONU : 1170</t>
  </si>
  <si>
    <t>Perda dos freios do veículo.</t>
  </si>
  <si>
    <t>Incêndio próximo ao local do tombamento do veículo na Serra das Araras.</t>
  </si>
  <si>
    <t>LoGFIT</t>
  </si>
  <si>
    <t>EMPRESAS: MOTIVA RIOSP, AMBIPAR, INEA, GOE (BOMBEIRO)E PRF</t>
  </si>
  <si>
    <t>Denis</t>
  </si>
  <si>
    <t>(21) 96544-2802</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</si>
  <si>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
Ocorrência Parcial em Anexo.</t>
  </si>
  <si>
    <t>Supervisora de meio ambiente</t>
  </si>
  <si>
    <t>(11) 91469-7193</t>
  </si>
  <si>
    <t>Óleo Hidráulico Shell Tellus</t>
  </si>
  <si>
    <t>Mar; Outro(s)</t>
  </si>
  <si>
    <t>Porto do Açu: Faz Saco Dantas, S/N %u2013 Via 5 Projetada Distrito Industrial %u2013 São João da Barra CEP: 28.200-000</t>
  </si>
  <si>
    <t>Porto do Açu</t>
  </si>
  <si>
    <t>Durante a atividade de testes do Guincho de boreste para instalação do cabo de aço, as bombas de alimentação foram ligadas e identificou-se um vazamento pela rede hidráulica, sendo que parte do fluido vazado foi contida no convés da
embarcação pelo Kit SOPEP, enquanto outra parte acabou sendo vazada para o mar.</t>
  </si>
  <si>
    <t>Contida no convés da embarcação pelo Kit SOPEP, enquanto outra parte acabou sendo vazada para o mar</t>
  </si>
  <si>
    <t>Thiago Melo da Silva</t>
  </si>
  <si>
    <t>(22) 99867-6521</t>
  </si>
  <si>
    <t>Após a identificação do vazamento, foi realizada a parada imediata das bombas de alimentação dos guinchos. Em seguida, iniciou-se a contenção interna com o uso do kit SOPEP, contando com o apoio da bomba Wilden para a remoção do fluido, que foi transferido para o tanque da embarcação. Para a contenção externa, foi instalada uma barreira ao redor da embarcação e iniciada a coleta do resíduo vazado na água</t>
  </si>
  <si>
    <t>Processo sei nº 02001.033839/2025-14 (Emergência Ambiental: Acidente Ambiental)</t>
  </si>
  <si>
    <t>LANEY CHOUEST</t>
  </si>
  <si>
    <t>1.455; 0.045</t>
  </si>
  <si>
    <t xml:space="preserve">M3; </t>
  </si>
  <si>
    <t>Poço 8-MRO-35D-RJS. Sonda operando no poço: Deepwater Mykonos.</t>
  </si>
  <si>
    <t>Durante a operação de aguardo de pega de cimento com o BOP fechado, foi constatado que ambas as bombas da Hydraulic Power Unit (HPU) do BOP estavam em funcionamento e havia registro de fluxo no medidor de superfície (flow meter). Foi conduzida uma investigação para identificar a origem da contagem de fluxo. Constatou-se que o fluxo estava relacionado à perda de estanqueidade da hotline do BOP. Volume da descarga estimado em 1,5 m3 de fluido hidráulico base água. Descarga paralisada.</t>
  </si>
  <si>
    <t>Perda de estanqueidade da hotline com descarga de fluido hidráulico do BOP.</t>
  </si>
  <si>
    <t>Após fechar a válvula e isolar a linha da hotline às 07h27, a contagem do medidor de fluxo de superfície cessou e foi interrompida a descarga. Descido ROV e inspecionado risers/BOP. Elaborada gestão de mudanças para prosseguimento das operações.</t>
  </si>
  <si>
    <t>[1] Relatório de gestão de mudança com análise do risco, caso as operações prossigam mesmo com falha no BOP: arquivo anexo. [2] Parte(s) do sistema BOP onde ocorreu a falha: Bobinas Mangueiras Cabos. [3] Data do último teste no BOP: 27/09/2025. [4] O BOP permanece com redundância de alimentação hidráulica através das duas conduítes. [5] Volume descarregado: 1,5 m3 da mistura de 97% de água doce (1,455 m3) e 3% de fluido hidráulico base aquosa (0,045 m3). Volume estimado com base no registro do flow meter da HPU. [6] Área atingida: mar. [7] Nome comercial da substância: Erifon HD 603 HP. [8] Composição química da substância: etilenoglicol (24-36%), monoetanolamina (4-6%), dietanolamina (3,94-5,91%), conforme FISPQ anexa. [9] Descrição da classificação e subclasse ONU ou IMDG da substância, caso aplicável: não regulamentado como produto perigoso.</t>
  </si>
  <si>
    <t>0.0582; 0.0018</t>
  </si>
  <si>
    <t>NS-62 (WEST AURIGA) em operação no poço 3-BRSA-1400A-SPS, Campo de Aram, Bacia de Santos</t>
  </si>
  <si>
    <t>Durante teste funcional do BOP como parte do seu teste periódico, foi constatado vazamento na função de fechamento da gaveta cega cisalhante superior (função close da UBSR) pelo manifold (modo regulado) quanto utilizando o POD azul. Após troubleshooting, constatado vazamento da função por ambos os PODs do BOP (amarelo e azul).</t>
  </si>
  <si>
    <t>Em Investigação.</t>
  </si>
  <si>
    <t>3300016708950</t>
  </si>
  <si>
    <t>Mantida gaveta cisalhante superior do BOP aberta (seu status normal de operação), cessando o vazamento. Elaborada gestão de mudança para prosseguimento das operações sem a retirada do BOP.</t>
  </si>
  <si>
    <t>1) Volume para o mar de 16 gal (0,06 m³), composto de 3% de fluido hidráulico e 97% de água, estimado pelo volume acumulado do medidor de volume do POD (flowmeter); 2) Nome substância: ERIFON HD 603 HP; 3) Composição química: etano-1,2-diol (20-30%), amidas, gordas de tall-oil, N,N-bis(hidroxietil) (10-20%); 4) Data do último teste no BOP: 02/10/2025; 5) Parte do sistema BOP onde ocorreu a falha: Preventor de Gaveta Cisalhante; 6) Sem ocorrência de vazamento na função de fechamento da gaveta cisalhante superior em modo
High Pressure (modo HP). A falha observada não reduz as redundâncias do BOP e não afeta sua capacidade de corte de elementos ou capacidade de desconexão de emergência 7) Relatório de gestão de mudança com análise do risco, caso as operações prossigam mesmo com falha no BOP: FAM_3- SPS-114A_NS62_Falha_na_funcao_close_da_UBSR_- _Assinado_1 Comunicado pelo CAEME POCOS/SM-4190.</t>
  </si>
  <si>
    <t>Fragmentos de rocha e terra.</t>
  </si>
  <si>
    <t>Rodovia dos Inconfidentes , km 80, Cachoeira do Campo</t>
  </si>
  <si>
    <t>Outros - mineração</t>
  </si>
  <si>
    <t>Segundo informações repassadas ao NEA, no dia 02/10/2025, aproximadamente às 16:00 horas, durante desmonte de rocha, ocorreu escorrimento de fragmentos e de terra,</t>
  </si>
  <si>
    <t>Durante desmonte de rocha</t>
  </si>
  <si>
    <t>Atingindo diretamente as margens do Córrego Morais, localizado nas
proximidades.</t>
  </si>
  <si>
    <t>Ainda segundo informações repassadas ao NEA, a própria empresa se responsabilizará pela limpeza/remediação da área afetada pelo acidente.</t>
  </si>
  <si>
    <t>Processo sei nº 02001.034182/2025-02 (Emergência Ambiental: Acidente Ambiental)</t>
  </si>
  <si>
    <t>0.0224</t>
  </si>
  <si>
    <t>No dia 03 de outubro de 2025, às 14:00 horas, foi detectada uma feição oleosa na face sul de PPG1-A, originada de uma descarga de óleo diesel proveniente da linha de vent do tanque de diesel TQ-513306-A, que alimenta a bomba de incêndio BCI-A. A descarga se deu devido à uma falha operacional de reabastecimento do tanque. No momento do reabastecimento, o excedente de diesel migrou pela linha de vent até atingir o mar. Ao observar o evento, o contato foi rapidamente tomado com o Supervisor de Utilidades e Mecânica, e o reabastecimento foi imediatamente parado. Estima-se que cerca de 0,0224m³ de diesel tenham alcançado o mar, através do cálculo do volume de óleo pelas
dimensões da mancha. A embarcação de apoio foram acionadas para atuarem na dispersão mecânica da feição.</t>
  </si>
  <si>
    <t>O abastecimento do tanque foi rapidamente interrompido. Acionamento das embarcações de apoio para dispersão mecânica da feição.</t>
  </si>
  <si>
    <t>Foram considerados os seguintes dados para o cálculo: Mancha = 70% prateada; 30% iridescente.Dimensões aproximadas de 0,7x0,2 km = Área Total de 0,14km²; Volume de óleo (m³) = 0,0224m³</t>
  </si>
  <si>
    <t>Reginaldo Jerônimo - OIM</t>
  </si>
  <si>
    <t>PLATAFORMA DE PARGO-1A</t>
  </si>
  <si>
    <t>0.0006</t>
  </si>
  <si>
    <t>FPSO CIDADE DE MARICÁ</t>
  </si>
  <si>
    <t>Durante a realização de teste de dilúvio nos módulos TS-062 e TS-264 houve transbordamento de água oleosa para o mar.</t>
  </si>
  <si>
    <t>Obstrução no filtro do header de bombordo do sistema de drenagem (V13-SP-120001), impedindo o escoamento.</t>
  </si>
  <si>
    <t>Mar teritorial</t>
  </si>
  <si>
    <t>A bomba de incêndio foi parada assim que a situação foi identificada. Imediata mobilização da equipe para aplicação de contenção e limpeza. Alinhamento do sistema de drenagem para o filtro de boreste. Mobilização do AHTS Olin Conqueror para verificação da feição.</t>
  </si>
  <si>
    <t>Processo sei nº 02001.034131/2025-72 (Emergência Ambiental: Acidente Ambiental)
Concluída desobstrução do filtro V13-SP-120001 e novo teste de dilúvio dos módulo TS062 e TS-264, confirmando condição normal do sistema de drenagem. Hora do término do incidente considerada como o horário da desmobilização do AHTS Olin Conqueror, que não identificou feição. Descarga de 0,6 litros de óleo para o mar (estimativa feita pelo Protocolo de Bonn, considerando visualização de mancha de 150m x 15m).  Comunicado pelo CAEME BS-4196.</t>
  </si>
  <si>
    <t>Caminhão com problema mecânico, em operação no cais.</t>
  </si>
  <si>
    <t>COMPORTCE OPERADOR PORTUÁRIO CESARI LTDA.</t>
  </si>
  <si>
    <t>00288078000153</t>
  </si>
  <si>
    <t>BRASCLEAN</t>
  </si>
  <si>
    <t>Utilização de mantas absorventes e serragem.</t>
  </si>
  <si>
    <t>MARIA ANTONIA RODRIGUES STEFFEN</t>
  </si>
  <si>
    <t>AUTORIDADE PORTUÁRIA DE SANTOS</t>
  </si>
  <si>
    <t>TÉCNICA EM MEIO AMBIENTE</t>
  </si>
  <si>
    <t>maria.steffen@portodesantos.gov.br</t>
  </si>
  <si>
    <t xml:space="preserve">Jales </t>
  </si>
  <si>
    <t>km 373+500</t>
  </si>
  <si>
    <t>Trem L84 na região de ZJA (Jales) , carregado com celulose, no pátio de Jales veio a descarrilar 2 locomotivas e 3 vagões.</t>
  </si>
  <si>
    <t>Auditor</t>
  </si>
  <si>
    <t xml:space="preserve">Rondonópolis </t>
  </si>
  <si>
    <t>Vazamento de grãos de milho proveniente de um vagão ferroviário, ocorrido sobre a via permanente da Rumo, no trecho compreendido entre os quilômetros 693+000 e 693+300.</t>
  </si>
  <si>
    <t>As causas do vazamento ainda estão sendo investigadas pelo setor responsável da Rumo.</t>
  </si>
  <si>
    <t>O vazamento ocorreu dentro da faixa de domínio da Rumo.</t>
  </si>
  <si>
    <t>Equipe interna da Rumo está se mobilizando para realizar a limpeza do local.</t>
  </si>
  <si>
    <t>Ana Aládia</t>
  </si>
  <si>
    <t>ANA ALADIA NARCIZO DE SOUZA LEAO</t>
  </si>
  <si>
    <t>Sonda PA-38 (Arabia I) atuando junto ao poço 7-GA-31D-SES, Campo de Guaricema, Sergipe</t>
  </si>
  <si>
    <t>poço 7-GA-31D-SES</t>
  </si>
  <si>
    <t>Durante operação com sapata de lavagem 14 5/8" para remoção de cimento no anular entre os revestimentos de 10 3/4" e 20" e arrasamento do poço, foi observada uma descarga de 100 bbl de fluido complementar base água 9,4 ppg. A sapata estava posicionada a 53 m de profundidade.</t>
  </si>
  <si>
    <t>Dano no condutor de 20", comunicando o interior do condutor com o mar.</t>
  </si>
  <si>
    <t>Interrupção imediata da operação; Inspeção do sistema riser; Inspeção cabeça do poço.</t>
  </si>
  <si>
    <t>Volume vazado estimado em 100 bbl ( 15,90m3) . Método de cálculo: redução de nível de fluido no tanque ativo. Avaliado pelos parâmetros operacionais e profundidade da lavagem, que perda total se deu na região do revestimento condutor, na profundidade do assoalho marinho (50,5 m). Reservatório isolado com 02 CSB's permanentes: Formação selante + Cimento em anular + Revestimento 7" + Tampão de cimento. Produto: fluido de completação de base aquosa salino de cloreto de sódio. Comunicado pelo CAEME POCOS/CAMAP-T-AB-4207.</t>
  </si>
  <si>
    <t>0.00336</t>
  </si>
  <si>
    <t>Bacia Sergipe-Alagoas.</t>
  </si>
  <si>
    <t>Oleoduto PE-08-GA-64/PGA-03, Conectado a Plataforma PGA-3, Campo de Guaricema, Bacia Sergipe-Alagoas.</t>
  </si>
  <si>
    <t>Descarga menor de óleo identificado por falha na contenção na parte emersa do duto PE-8 GA-64/PGA-3 da plataforma PGA-3 com gotejamento para o mar. A descarga é proveniente de inventário residual do duto sem produção com volume total vazado estimado em 0,00336 m³.</t>
  </si>
  <si>
    <t>Enviado equipe para a plataforma com o objetivo de realizar o reparo. Instalado reparo e sanado o vazamento. Monitoramento do vazamento sendo realizado para verificar sua estanqueidade.</t>
  </si>
  <si>
    <t>Processo sei nº 02001.034734/2025-74 (Emergência Ambiental: Acidente Ambiental)
Descarga paralisada.</t>
  </si>
  <si>
    <t>Petrobras / UN-GAD</t>
  </si>
  <si>
    <t>PGA-3</t>
  </si>
  <si>
    <t xml:space="preserve">Cordeirópolis </t>
  </si>
  <si>
    <t>km 120+000 da ferrovia</t>
  </si>
  <si>
    <t>Semi tombamento de 01 vagão</t>
  </si>
  <si>
    <t>Vazamento de milho sobre a via</t>
  </si>
  <si>
    <t>Acidente em sindicância</t>
  </si>
  <si>
    <t>Vazamento ocorreu dentro da faixa de domínio da ferrovia</t>
  </si>
  <si>
    <t>Equipes contratadas pela companhia atuando no local</t>
  </si>
  <si>
    <t>Processo sei nº 02001.034738/2025-52 (Emergência Ambiental: Acidente Ambiental)
Sem informações adicionais</t>
  </si>
  <si>
    <t>Giselle de Fátima Alves</t>
  </si>
  <si>
    <t>Rumo Malha Norte S.A</t>
  </si>
  <si>
    <t>0.8582</t>
  </si>
  <si>
    <t>Navio Aliviador Widsor Knutsen (IMO 9316115) em operação junto a P-70, Campo de Atapú, Bacia de Santos</t>
  </si>
  <si>
    <t>Identificada descarga oleosa no momento da desconexão do mangote de offloading %u2014 realizada após o término do bombeio e o deslocamento de fluido do Navio Aliviador para a plataforma (pós operação de Flushing).</t>
  </si>
  <si>
    <t>Provável falha na válvula BLS (Navio Aliviador) e válvula do header de carregamento do Navio Aliviador.</t>
  </si>
  <si>
    <t>Verificação do vazamento realizada e comunicação imediata ao Navio Aliviador, informando sobre o evento; Identificação de que o vazamento cessou após alguns segundo seu início; Confirmação de que a válvula NSV não apresentava vazamento após desconexão; Acionamento e mobilização de embarcação Oil Recovery para dispersão mecânica da mancha; Acionamento e realização de sobrevoo da área afetada para monitoramento da mancha oleosa.</t>
  </si>
  <si>
    <t>Processo sei nº 02001.034736/2025-63 (Emergência Ambiental: Acidente Ambiental)
Volume estimado de 0,8582 m3 de óleo, conforme avaliação realizada por meio de imagem aérea capturada pela aeronave Poseidon II que realizou voo sobre a região às 9h30 no mesmo dia do evento. Operação de offloading envolvendo movimentação de fluido entre o navio aliviador Aliviador Windsor Knutsen para a plataforma P-70.</t>
  </si>
  <si>
    <t>Petrobras / Unidade da Bacia de Santos</t>
  </si>
  <si>
    <t>Widsor Knutsen</t>
  </si>
  <si>
    <t xml:space="preserve">Campestre </t>
  </si>
  <si>
    <t>60</t>
  </si>
  <si>
    <t>Polícia Militar; Corpo de Bombeiros</t>
  </si>
  <si>
    <t>BR 267, km 472</t>
  </si>
  <si>
    <t>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t>
  </si>
  <si>
    <t>O Comunicado Nea informa que: Empresa de
pronto atendimento foi acionada e irá ao local para providências quanto a limpeza e remediação da
área atingida.</t>
  </si>
  <si>
    <t>Processo SEI 02001.034993/2025-03</t>
  </si>
  <si>
    <t>BR- 267</t>
  </si>
  <si>
    <t xml:space="preserve">Cajati </t>
  </si>
  <si>
    <t>METANOL</t>
  </si>
  <si>
    <t>34000</t>
  </si>
  <si>
    <t>Solo; Flora; Fauna</t>
  </si>
  <si>
    <t>Polícia Rodoviária; Corpo de Bombeiros; Defesa Civil</t>
  </si>
  <si>
    <t>KM 504, sentido decrescente</t>
  </si>
  <si>
    <t>METANOL (ONU 336 1230)</t>
  </si>
  <si>
    <t>TOMBAMENTO</t>
  </si>
  <si>
    <t>TCG TRANSPORTADORA LTDA</t>
  </si>
  <si>
    <t>61113186000142</t>
  </si>
  <si>
    <t>Processo sei nº 02001.034742/2025-11 (Emergência Ambiental: Acidente Ambiental)</t>
  </si>
  <si>
    <t>Barra do Turvo</t>
  </si>
  <si>
    <t>Locação do poço 7-CP-1739D-SE, Japaratuba-SE</t>
  </si>
  <si>
    <t>No dia 09/10/2025 às 08:00, durante rotina operacional foi identificada perda de contenção
primária/descarga significante 0,45 m³ de emulsão, sendo 0,029 m³ de óleo (6,4 % do volume
da perda) e 0,421 m³ de água (93,6% do volume da perda) devido a vazamento na tomada
da válvula de 1%u201D na saída da linha de produção do poço 7-CP-1739D-SE. O poço foi parado, e
plug inserido para sanar o vazamento. Área atingida = 150 m²; Lâmina = 0,003 m; BSW =
93,6 %; Volume total = 150 m² x 0,003 m = 0,45 m³.</t>
  </si>
  <si>
    <t>:7198876716</t>
  </si>
  <si>
    <t>Acionado o plano de emergência
Acionamento da Gerência de Operações. Acionamento da Supervisão/Coordenação.
Acionamento da equipe de Meio Ambiente</t>
  </si>
  <si>
    <t>Processo sei nº 02001.034813/2025-85 (Emergência Ambiental: Acidente Ambiental)
Despoluição em andamento</t>
  </si>
  <si>
    <t xml:space="preserve">Serra do Salitre </t>
  </si>
  <si>
    <t>Polícia Militar; Órgão Estadual ou Municipal de Meio Ambiente</t>
  </si>
  <si>
    <t>Rodovia MG 187 com BR 146</t>
  </si>
  <si>
    <t>: Transporte Rodoviário</t>
  </si>
  <si>
    <t>Segundo informações repassadas ao NEA, ocorreu o tombamento de um veículo, com vazamento de tanque carregado com cimento asfáltico uma área de trevo</t>
  </si>
  <si>
    <t>o. A Polícia Militar está no local e fará apoio ao NEA</t>
  </si>
  <si>
    <t>Uma empresa de pronto atendimento foi acionada para limpeza.</t>
  </si>
  <si>
    <t>Processo sei nº 02001.034816/2025-19 (Emergência Ambiental: Acidente Ambiental)
Não há informações de curso d'água nas proximidades</t>
  </si>
  <si>
    <t>Fazenda Lamarão, s/n. Zona rural</t>
  </si>
  <si>
    <t>Vazamento em transição da linha de fibra para aço carbono.</t>
  </si>
  <si>
    <t>Instalar flanges a montante e a jusante para realizar o bloqueio do ramal.</t>
  </si>
  <si>
    <t>Durante a ronda operacional, foi identificado um vazamento no novo ramal de derivação do SAT-07 - Vazamento de água de injeção (água produzida tratada por sistema de filtragem), atingindo a área contida e o solo.</t>
  </si>
  <si>
    <t>Empresa especializada em atendimento ; IBAMA</t>
  </si>
  <si>
    <t>Plataforma - teste</t>
  </si>
  <si>
    <t>Operaradora Offshore - Teste</t>
  </si>
  <si>
    <t>00000000000000</t>
  </si>
  <si>
    <t>Respondedor</t>
  </si>
  <si>
    <t>99999999999</t>
  </si>
  <si>
    <t>Escrever texto</t>
  </si>
  <si>
    <t>IBAMA/Ceneac</t>
  </si>
  <si>
    <t>Analista Ambiental / Coord. Geral</t>
  </si>
  <si>
    <t>Plataforma Z25</t>
  </si>
  <si>
    <t>0.00013</t>
  </si>
  <si>
    <t>Campo de Marlim - Bacia de Campos. Número IMO: 9404352</t>
  </si>
  <si>
    <t>Operador: Transocean Brasil LTDA.
Unidade: POCOS/SM
Gerência Responsável: POCOS/SM/SC
Campo/Bloco: MARLIM
Contrato de concessão/autorização: 48000.003723/97-10
Poço (nome Petrobras): 8-MRL-247H-RJS
Poço (nome ANP): 8-MRL-247H-RJS</t>
  </si>
  <si>
    <t>Durante operação de retirada de BOP, após desmobilização parcial das conexões das mangueiras (goosenecks) da junta telescópica no moon pool, foi feita pressurização do sistema de controle do BOP por conduit line, porém, o gooseneck correspondente a esse conduit, que já estava sem a pinagem de fixação na junta telescópica, foi desencaixado pelo efeito da força ascendente causada pela pressurização e caiu no moon pool, ficando sustentado pela extremidade de mangueira conectada à sonda. O trolley foi movido para a popa do navio antes da pressurização e isolado para não ser operado, de modo que não havia pessoas próximas que pudessem ser atingidas pela liberação súbita do gooseneck. Ocorreu descarga de 0,0042m3 de fluido hidráulico do BOP no mar. Não houve feridos.</t>
  </si>
  <si>
    <t>CONSEQUÊNCIAS Descarga de fluido hidráulico para o mar.
Nº de feridos Afastamento de 1 a 3 dias (0)
Afastamento superior a 3 dias (0)
Ferimentos graves (0)
Fatalidades (0)</t>
  </si>
  <si>
    <t>EQUIPAMENTO ENVOLVIDO NO INCIDENTE
Atividade: PERFURAÇÃO OFFSHORE
Setor: UNIDADE MARÍTIMA DE PERFURAÇÃO</t>
  </si>
  <si>
    <t>FORAM TOMADAS OUTRAS PROVIDÊNCIAS, A SABER: Gooseneck foi recuperado e
estaleirado no moon pool.</t>
  </si>
  <si>
    <t>[1] Descarga no mar de 0,0042 m3 da mistura de 97% de água doce (0,00407 m3) + 3% de
fluido hidráulico base aquosa ERIFON HD 603 HP (0,00013 m3); [2] Composição química:
Etileno glicol 24,00 - 36,00%; Monoetanolamina 4,00 - 6,00%; Dietanolamina 3,94 - 5,91%; [3]
Nome Comercial: ERIFON HD603 HP; [4] ONU/IMDG: Não classificado como perigoso; [5] O
BOP estava desconectado do poço no momento do incidente. Não havia pessoas trabalhando
na junta telescópica durante a pressurização. Não houve feridos.</t>
  </si>
  <si>
    <t>Coordenador(a)</t>
  </si>
  <si>
    <t>INCIDENTES.CPM@PETROBRAS.COM.BR</t>
  </si>
  <si>
    <t>NS-31 (PETROBRAS 10000)</t>
  </si>
  <si>
    <t>0.1392</t>
  </si>
  <si>
    <t>Linha de produção do poço 7-MGP-70D-BA, Campo Miranga, Bacia Recôncavo.</t>
  </si>
  <si>
    <t>Óleo e Água Produzida</t>
  </si>
  <si>
    <t>No dia 12/10/2025, por volta das 10:30h, durante rotina operacional, foi identificado pelo
operador um vazamento em um trecho áereo da linha de produção do poço 7-MGP-70D-BA,
ao identificar o vazamento, foi realizado o isolamento do trecho</t>
  </si>
  <si>
    <t>Realizada as devidas comunicações internas, acionado a equipe de limpeza e caldeiraria para reparo.</t>
  </si>
  <si>
    <t>SEI IBAMA 02001.035110/2025-74</t>
  </si>
  <si>
    <t>MIRANGA</t>
  </si>
  <si>
    <t xml:space="preserve">Maracaí </t>
  </si>
  <si>
    <t>Empresa especializada em atendimento ; Polícia Militar; Polícia Rodoviária; Corpo de Bombeiros; Órgão Estadual ou Municipal de Meio Ambiente</t>
  </si>
  <si>
    <t>Rodovia Raposo Tavares - SP 270 km465 + 500m</t>
  </si>
  <si>
    <t>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t>
  </si>
  <si>
    <t>Seguundo o Boletim de Ocorrência: O veículo transportava produtos químicos, especificamente tinta e solventes, os quais derramaram-se no córrego onde a carreta permaneceu após o tombamento</t>
  </si>
  <si>
    <t>Segundo Boletim de Ocorrência: O motorista apresentava ferimentos leves e foi socorrido. O veículo transportava produtos químicos, especificamente tinta e solventes, os quais derramaram-se no córrego onde a carreta permaneceu após o tombamento.</t>
  </si>
  <si>
    <t>Segundo o Boletim de Ocorrência: O COPOM informou ter comunicado a CETESB sobre o ocorrido. A autoridade policial plantonista determinou a expedição de ofícios à SABESP e ao SIEMA para ciência e adoção das providências cabíveis pelas autoridades ambientais competentes.
Segundo Página de Notícia da Web: Com o tombamento, parte da carga de tinta se espalhou e atingiu a água do córrego, provocando vazamento de produto perigoso. A ocorrência foi classificada como de criticidade moderada. Foram acionadas equipes da CETESB, Perícia Técnica, Corpo de Bombeiros, Polícia Militar Rodoviária e empresa ambiental responsável pelo recolhimento e contenção da substância.</t>
  </si>
  <si>
    <t>Processo SEI: 02001.034904/2025-11</t>
  </si>
  <si>
    <t>TINTA PARA IMPRESSÃO, INFLAMÁVEL;  COMBUSTIVEL DIESEL</t>
  </si>
  <si>
    <t>BR 374 KM 465</t>
  </si>
  <si>
    <t>Segundo o e-mail da enviado pela a empresa a este centro, ocorreu tombamento.
Produtos Envolvidos: Carga com produtos químicos Tinta e materiais relacionados com tinta ONU 1210 e ONU 1993 Líquido Inflamável, N.E.</t>
  </si>
  <si>
    <t>Resumo do ocorrido: O caminhão tombou em um córrego após um ônibus realizar uma ultrapassagem forçada, obrigando o motorista a desviar para evitar a colisão.</t>
  </si>
  <si>
    <t>Acionamento da Silcon Ambiental para remoção dos produtos;
Presença da seguradora para remoção do veículo;
Acompanhamento da Polícia Militar Rodoviária e da CETESB no local.</t>
  </si>
  <si>
    <t>Josiane da Silva Inácio</t>
  </si>
  <si>
    <t>48988251458</t>
  </si>
  <si>
    <t>Acionamento da Silcon Ambiental</t>
  </si>
  <si>
    <t>Processo sei nº 02001.035026/2025-51 (Emergência Ambiental: Acidente Ambiental)</t>
  </si>
  <si>
    <t>SAT.CP-07, Carmópolis-SE</t>
  </si>
  <si>
    <t>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t>
  </si>
  <si>
    <t>SEI IBAMA 02001.035111/2025-19</t>
  </si>
  <si>
    <t>0.0144</t>
  </si>
  <si>
    <t>FPSO ANNA NERY (FPSO ANE)</t>
  </si>
  <si>
    <t>Durante a execução da operação de Levantamento Geodésico Cadastral, nas proximidades do manifold [MSP-M2-04] do FPSO Anna Nery, foi constatado o escape de fluido em um dos módulos do manifold.</t>
  </si>
  <si>
    <t>MONOETILENOGLICOL (MEG) - 0,0144m³</t>
  </si>
  <si>
    <t>Em análise preliminar indica que houve uma perda de contenção em uma das conexões da instrumentação de injeção de produtos químicos.</t>
  </si>
  <si>
    <t>Descarga para o mar de 0,0144 m³ de MEG.</t>
  </si>
  <si>
    <t>Interrupção na injeção de produtos químicos pelo manifold. Início de investigação com apoio de embarcação (em andamento).</t>
  </si>
  <si>
    <t>SEI IBAMA 02001.035254/2025-21</t>
  </si>
  <si>
    <t>Rua Campina Verde - Betim/MG</t>
  </si>
  <si>
    <t>área urbana de Betim/MG</t>
  </si>
  <si>
    <t>O motorista da Transpedrosa seguia em direção a Governador Valadares para realizar a entrega de 60 m³ de S10. Durante o trajeto, ocorreu um derrame de aproximadamente 80l pela parte superior do tanque em área impermeável.</t>
  </si>
  <si>
    <t>Asfalto - área impermeável</t>
  </si>
  <si>
    <t>Transpedrosa</t>
  </si>
  <si>
    <t>SOS Carlos, Transbetim</t>
  </si>
  <si>
    <t>Acionado empresa de resposta</t>
  </si>
  <si>
    <t>SEI IBAMA 02001.035134/2025-23</t>
  </si>
  <si>
    <t xml:space="preserve">Jaú </t>
  </si>
  <si>
    <t>Distrito de Potunduva (km  290+200)</t>
  </si>
  <si>
    <t>Vazamento de carga sobre a via</t>
  </si>
  <si>
    <t>SEI IBAMA 02001.035426/2025-66</t>
  </si>
  <si>
    <t>114+000</t>
  </si>
  <si>
    <t>Vazamento de produto sobre a via</t>
  </si>
  <si>
    <t>Processo SEI 02001.035423/2025-22</t>
  </si>
  <si>
    <t>0.0019</t>
  </si>
  <si>
    <t>Embarcação Wildebeest em operação no poço 8-BUZ-83-RJS - Campo de Búzios - Bacia de Santos</t>
  </si>
  <si>
    <t>Embarcação Wildebeest em operação no poço 8-BUZ-83-RJS: Durante a etapa do teste funcional da válvula W1 do comissionamento do poço BUZ-083, foi identificado escape de fluido hidráulico (Transaqua DW) na linha do compensador da válvula. Estimado volume de 0,0019 m3 para o mar.</t>
  </si>
  <si>
    <t>Fluído Hidráulico (Transaqua DW)</t>
  </si>
  <si>
    <t>Falha de estanqueidade em conexão de linha de acionamento da válvula W1.</t>
  </si>
  <si>
    <t>Realizada despressurização da linha de acionamento da válvula W1. Escape cessado.</t>
  </si>
  <si>
    <t>SEI IBAMA 02001.035434/2025-11</t>
  </si>
  <si>
    <t xml:space="preserve">Apodi </t>
  </si>
  <si>
    <t>0.349</t>
  </si>
  <si>
    <t>Linha de produção do poço 7-CAM-0448</t>
  </si>
  <si>
    <t>Durante rotina operacional, o operador da estação de CAM-G, identificou um vazamento de emulsão oleosa, na linha de produção do 7-CAM-0448, atingindo o solo.</t>
  </si>
  <si>
    <t>Acionado o plano de emergência
Solicitação de serviço para limpeza industrial - Solicitação de serviço para inspeção e se necessário troca de trecho</t>
  </si>
  <si>
    <t>SEI IBAMA 02001.035455/2025-28</t>
  </si>
  <si>
    <t>CANTO DO AMARO</t>
  </si>
  <si>
    <t xml:space="preserve">Ipameri </t>
  </si>
  <si>
    <t>Agrotóxico</t>
  </si>
  <si>
    <t>Rodovia BR-050 Km 148+450</t>
  </si>
  <si>
    <t>Derramamento de carga contendo produtos perigosos, destinados ao uso como agrotóxicos agrícolas, em suas diversas formas físicas (líquidas e sólidas), classificados como perigosos devido ao potencial de contaminação ambiental e risco à saúde humana.</t>
  </si>
  <si>
    <t>carga contendo produtos perigosos, destinados ao uso como agrotóxicos agrícolas</t>
  </si>
  <si>
    <t>Tombamento de veículo com derramamento de carga sobre a pista e canteiro central.</t>
  </si>
  <si>
    <t>Ambientes atingidos:
%u2022 Ruptura de alguns galões, com vazamento de material atingindo a rede pluvial.
%u2022 Parte do produto escoou para o bueiro e faixa de domínio.
%u2022 Área afetada: aproximadamente 100 m².</t>
  </si>
  <si>
    <t>Diante dos fatos, o responsável pela carga não assumiu a responsabilidade pela limpeza, sendo necessária a atuação da concessionária para contenção e limpeza da área.</t>
  </si>
  <si>
    <t>- Acionamento da equipe CETRIC, integrante do Plano de Ação Emergencial (PAE) da concessionária ECOVIAS, para execução da contenção e limpeza da área.
- Aplicação de solo (terra) sobre o produto derramado para conter o escoamento.</t>
  </si>
  <si>
    <t>SEI IBAMA 02001.035751/2025-29</t>
  </si>
  <si>
    <t xml:space="preserve">Buriti dos Montes </t>
  </si>
  <si>
    <t>Descarrilamento de 03 vagões carregados com cimentes acondicionados em sacos, da 10° a 12° posição da composição, ficando 02 adernados. Não houve nenhum vazamento de carga</t>
  </si>
  <si>
    <t>Descarrilamento sem vazamento/derramamento de carga.</t>
  </si>
  <si>
    <t>Equipes de Via Permanente e SOS foram acionadas pelo CCO e iniciaram o pronto atendimento da ocorrência. Como medida emergencial, estão sendo adotadas ações para restabelecer a circulação e garantir o adequado transbordo dos sacos de cimento
para vagões desimpedidos.</t>
  </si>
  <si>
    <t>SEI IBAMA 02001.035702/2025-96</t>
  </si>
  <si>
    <t xml:space="preserve">Aguaí </t>
  </si>
  <si>
    <t>km 378,00, no Corredor Centro Sudeste</t>
  </si>
  <si>
    <t>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t>
  </si>
  <si>
    <t>A composição está à uma distância entre 100m (início) e 900m (final) metros da Ponte do Rio Jaguari-Mirim, vide foto abaixo. Zona Rural, sem impacto em recursos hídricos.</t>
  </si>
  <si>
    <t>O recolhimento da carga está sendo planejado para iniciar-se no dia 18/10/25.</t>
  </si>
  <si>
    <t>SEI IBAMA 02001.035745/2025-71</t>
  </si>
  <si>
    <t xml:space="preserve">São Gotardo </t>
  </si>
  <si>
    <t>Calcário</t>
  </si>
  <si>
    <t>46.92</t>
  </si>
  <si>
    <t>km 77 da MG-235, ponte sobre o Córrego da Venda - sentido Tiros</t>
  </si>
  <si>
    <t>km 77 da MG-235</t>
  </si>
  <si>
    <t>Conforme relatado ao NEA, carreta bi trem com carga de 46,92 toneladas de calcário dolomítico perdeu controle, saiu da pista a caiu no leito do Córrego da Venda. Derramamento total da carga que atingiu o curso d'água e o solo. Condutor veio a óbito. Empresa de emergências contratada em deslocamento</t>
  </si>
  <si>
    <t>Trans Start Comercio e Transportes LTDA</t>
  </si>
  <si>
    <t>24682082000160</t>
  </si>
  <si>
    <t>Empresa de emergências contratada em deslocamento.</t>
  </si>
  <si>
    <t>Processo SEI 02001.036243/2025-68</t>
  </si>
  <si>
    <t>0.03</t>
  </si>
  <si>
    <t>0.27</t>
  </si>
  <si>
    <t>Linha de produção do poço 7-RO-658-SE, Divina Pastora-SE.</t>
  </si>
  <si>
    <t>Descarga significante de óleo em poço terrestre.</t>
  </si>
  <si>
    <t>Perda de contenção primária significante de óleo.
No dia 18/10/2025 às 08:20, durante rotina operacional foi identificada perda de contenção primária/descarga significante 0,3 m³ de emulsão, sendo 0,03 m³ de óleo (10 % do volume da perda) e 0,27 m³ de água (90% do volume da perda) devido a vazamento em linha de produção de aço de 3%u201D do poço 7-RO-658-SE. O poço foi parado, e a linha fechada para sanar o vazamento. BSW = 90%.</t>
  </si>
  <si>
    <t>Acionado o plano de emergência
Acionamento da Gerência de Operações. 
Acionamento da Supervisão/Coordenação. Acionamento da equipe de Meio Ambiente.</t>
  </si>
  <si>
    <t>Nome da Embarcação/Instalação: RIACHUELO. CNPJ: 41955491000101. Número IMO: N/D. Código da Instalação: N/D. Número de Autorização ou do Contrato de Concessão: N/D.
Identificação do comunicante
Nome: TIAGO OLIVEIRA LIMA
Função/Cargo: Analista de Segurança de Processos
Telefone: (71) 98876-7168
E-mail: tiago.lima@carmoenergy.com
Fax: (21) 3559-9900
Empresa: CARMO ENERGY S.A.
Endereço: Avenida Marechal Câmara, 160 - Centro - Rio de Janeiro - 33</t>
  </si>
  <si>
    <t>RIACHUELO</t>
  </si>
  <si>
    <t>Campo de Lapa - Bacia de Santos</t>
  </si>
  <si>
    <t>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t>
  </si>
  <si>
    <t>Em 18 de outubro de 2025, por volta das 08h26 (hora local), durante uma operação submarina para recuperação de flutuabilidade, o ROV de boreste apresentou um pequeno vazamento de óleo hidráulico. O vazamento ocorreu quando uma mangueira hidráulica conectada ao cortador de lâmina de 75 mm falhou enquanto a lâmina estava sendo movimentada. O derramamento foi classificado como menor, com descarga estimada de aproximadamente 0,5 litro de fluido hidráulico (Shell Tellus Oil S2 MX 32).</t>
  </si>
  <si>
    <t>TotalEnergies</t>
  </si>
  <si>
    <t>Saipem</t>
  </si>
  <si>
    <t>%u2022 As operações foram interrompidas com segurança
%u2022 Investigação em andamento</t>
  </si>
  <si>
    <t>Processo SEI 02001.036079/2025-99
O acidente foi comunicado via e-mail devido ao sistema Siema estar inoperante para público externo.</t>
  </si>
  <si>
    <t>Normand Maximus</t>
  </si>
  <si>
    <t>Fluido hidráulico (Shell Tellus Oil S2 MX 32)</t>
  </si>
  <si>
    <t xml:space="preserve">Cabo Frio </t>
  </si>
  <si>
    <t>Canal do Itajuru, em frente ao Iate Clube do Rio de Janeiro</t>
  </si>
  <si>
    <t>Trata-se de um abalroamento entre duas embarcações pesqueiras, resultando no naufrágio da embarcação San Matheus e consequente vazamento de óleo diesel proveniente do sistema propulsor.</t>
  </si>
  <si>
    <t>vazamento de óleo diesel proveniente do sistema propulsor.
O acidente ocorreu em trecho raso do canal com profundidade variando entre 1 e 6 metros, caracterizado por bancos de areia na entrada da Boca da Barra. A embarcação encontra-se parcialmente submersa, com o casco em posição de navegação (não houve adernamento nem emborcamento), configurando risco ambiental iminente.</t>
  </si>
  <si>
    <t>A embarcação naufragada encontra-se parcialmente submersa.</t>
  </si>
  <si>
    <t>Processo SEI 02001.035966/2025-40
A ocorrência foi registrada em instância municipal pelos agentes da Guarda Marítima Ambiental (GMA), com apoio da guarnição da Marinha composta por Sg. Rômulo, Cb. Gabriel e MN. Flávio.</t>
  </si>
  <si>
    <t>Agostinho Castro 3</t>
  </si>
  <si>
    <t xml:space="preserve">Uruaçu </t>
  </si>
  <si>
    <t>Óleo vegetal</t>
  </si>
  <si>
    <t>39340</t>
  </si>
  <si>
    <t>km 196 da BR-153/GO</t>
  </si>
  <si>
    <t>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t>
  </si>
  <si>
    <t>Após o acidente, houve vazamento parcial da carga, que escoou por uma canaleta de pé de talude, atingindo uma caixa de drenagem pluvial a cerca de 20 metros do veículo. A PRF esteve no local e, em conjunto com a Ecovias Araguaia, realizou a interdição parcial da faixa, controlando o desvio do tráfego.</t>
  </si>
  <si>
    <t>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t>
  </si>
  <si>
    <t>O material oleoso atingiu o solo, a vegetação e o curso hídrico Rio Passa Três, localizado nas proximidades da captação de água da SANEAGO, responsável pelo abastecimento público do município de Uruaçu/GO.</t>
  </si>
  <si>
    <t>Real Prime Distribuidora LTDA</t>
  </si>
  <si>
    <t>49292784000168</t>
  </si>
  <si>
    <t>Além da Polícia Rodoviária Federal, o atendimento contou com a Inspeção de Tráfego da Concessionária Ecovias Araguaia, da AMBIPAR e presença da Secretaria Municipal de Meio Ambiente de Uruaçu e da SANEAGO.</t>
  </si>
  <si>
    <t>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t>
  </si>
  <si>
    <t>PROCESSO SEI 02001.036144/2025-86
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
Ao longo do dia 20/10, a seguradora da transportadora compareceu ao local e realizou a retirada da serragem contaminada, enquanto as equipes da Ecovias Araguaia e da Ambipar mantiveram os trabalhos de limpeza, drenagem e isolamento da área.
Por fim, apenas em 21/10/2025, por volta das 10h, o caminhão de hidrolavagem da empresa Vitória/Protege Ambiental, acionado pela CETRIC, chegou ao local do acidente para executar a lavagem da pista e a limpeza final das canaletas. Ocorrência ainda em andamento.</t>
  </si>
  <si>
    <t>EPK e ECH (Estevão Lobo %u2013 Coronel Adolpho) km 814</t>
  </si>
  <si>
    <t>Durante a revista, foi identificado vazamento de diesel da carreta.</t>
  </si>
  <si>
    <t>abalroou uma carreta que atravessou a PN durante a circulação do trem</t>
  </si>
  <si>
    <t>Não há curso d%u2019água próximo ao local.</t>
  </si>
  <si>
    <t>VLi Logística</t>
  </si>
  <si>
    <t>O maquinista e o motorista encontram-se bem.
O local, conforme mapa em anexo, está em zona rural.</t>
  </si>
  <si>
    <t>Outro(s); Indústria</t>
  </si>
  <si>
    <t>4.5</t>
  </si>
  <si>
    <t>Satélite de Injeção SAT.CP-0003, Carmópolis-SE.</t>
  </si>
  <si>
    <t>Poço terrestre. Campo Carmópolis.
Descarga significante de água de injeção
Perda de contenção primária significante de água de injeção</t>
  </si>
  <si>
    <t>No dia 20/10/2024 às 19:00, ocorreu uma perda de contenção primária/ descarga significante de 4,5m³ de água de injeção devido a falha de integridade em conexão de linha de fibra de vidro do poço 7-CP-222-SE na saída do satélite SAT.CP-0003. Após a constatação da perda de contenção, a válvula a montante foi fechada para sanar vazamento. TOG = 14,84 mg/L.</t>
  </si>
  <si>
    <t>Falha em conexão.</t>
  </si>
  <si>
    <t>Própria empresa.
Acionado o plano de emergência
Acionamento da Gerência de Operações. Acionamento da Supervisão/Coordenação. Acionamento da equipe de Meio Ambiente.</t>
  </si>
  <si>
    <t>Acionado o plano de emergência. Acionamento da Gerência de Operações. Acionamento da Supervisão/Coordenação. Acionamento da equipe de Meio Ambiente.</t>
  </si>
  <si>
    <t>Processo SEI 02001.036443/2025-11
Despoluição em andamento.</t>
  </si>
  <si>
    <t>Coordenadas aproximadas</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</si>
  <si>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</si>
  <si>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Queima de vagões contendo celulose</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</si>
  <si>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</si>
  <si>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Giselle Alvez</t>
  </si>
  <si>
    <t>419964241</t>
  </si>
  <si>
    <t>A ocorrência envolvendo a composição L40 onde vagões de celulose foram vandalizados e pegaram fogo, estamos atuando na normalização da ocorrência.</t>
  </si>
  <si>
    <t>Processo SEI 02001.037442/2025-93
As coordenadas geográficas foram aproximadas, tendo em vista a não informação da empresa.</t>
  </si>
  <si>
    <t>Estação de Pilar</t>
  </si>
  <si>
    <t>Foi identificada queda de pressão na linha de 4 polegadas do ramal de injeção de água do SAT-07 na estação de Pilar. O ramal foi fechado imediatamente e então solicitado ao time de campo a investigação in loco do possível vazamento, sendo esse identificado nas proximidades do PIR-0017.</t>
  </si>
  <si>
    <t>Recursos próprios da empresa</t>
  </si>
  <si>
    <t>O PEI não foi acionado.</t>
  </si>
  <si>
    <t>Processo SEI 02001.036258/2025-26</t>
  </si>
  <si>
    <t>km 94+300</t>
  </si>
  <si>
    <t>Nesse sentido, gostaria de registrar a ocorrência de ato de vandalismo registrado em 21/10/2025, por volta das 17h40, no trecho ferroviário que atravessa o Parque Estadual da Serra do Mar, nas coordenadas -23°55'49.36"S; -46°28'30.84"O, correspondente ao km 94+300, município de São Vicente-SP.</t>
  </si>
  <si>
    <t>A causa identificada foi uma interferência externa de natureza criminosa, que resultou na violação forçada do compartimento de carga de 03 (três) vagões, ocasionando o derramamento de soja sobre o solo.</t>
  </si>
  <si>
    <t>Equipes especializadas estão mobilizadas no local, realizando o recolhimento do material e adotando as medidas necessárias para controle e mitigação dos impactos ambientais.</t>
  </si>
  <si>
    <t>Processo SEI 02001.036508/2025-28</t>
  </si>
  <si>
    <t xml:space="preserve">João Pinheiro </t>
  </si>
  <si>
    <t>Rodovia BR-040, km 151 + 900</t>
  </si>
  <si>
    <t>Conforme informado ao NEA, ocorreu tombamento de veículo transportando carvão vegetal à granel com derramamento da carga em faixa marginal. Veículo foi removido do local para área próxima, permanecendo a carga no local. Transportadora assumiu o compromisso de remover a carga imediatamente.</t>
  </si>
  <si>
    <t>CCO Via Cristais</t>
  </si>
  <si>
    <t>SEI nº 02001.036671/2025-91</t>
  </si>
  <si>
    <t>BR-101 %u2013 KM 427+150%u2013 Sentido Sul</t>
  </si>
  <si>
    <t>BR-101 %u2013 KM 427+150%u2013 Sentido Sul
Cidade: Mangaratiba/RJ
Data: 21/10/2025
Horário: 19:04
Situação: Pista interrompida</t>
  </si>
  <si>
    <t>Colisão traseira entre automóvel e caminhão. O veículo invadiu a contramão e colidiu com o caminhão. O caminhão começou a pegar fogo devido ao impacto, estava carregado com aproximadamente 35 mil litros de derivados de petróleo (ONU 1268 %u2013 Classe de risco 3, óleo de caldeira). No local ocorreu vazamento do  diesel do tanque do caminhão. O acidente resultou em vítima fatal (ocupante do veículo) e um vítima ilesa (ocupante do caminhão).
Existe canaleta no local, porém, no momento do registro, os colaboradores não conseguiram verificar se houve atingimento, devido à necessidade de manter uma distância segura. Há possibilidade de que o diesel tenha atingido alguma canaleta.</t>
  </si>
  <si>
    <t>Colisão traseira entre automóvel e caminhão</t>
  </si>
  <si>
    <t>Placa: BDJ-9I58
Condutor: Marcos Felipe Nogueira de Barros
CPF: 375.894.368-01
Telefone: (13) 98208-7188</t>
  </si>
  <si>
    <t>Marcos Felipe Nogueira de Barros</t>
  </si>
  <si>
    <t>37589436801</t>
  </si>
  <si>
    <t>Instituições/empresas atuando no local:
Motiva RIOSP /Corpo de Bombeiros /PRF /INEA
Obs.: Colaboradores do INEA:  Luciano e  Lucas</t>
  </si>
  <si>
    <t>Comunico a ocorrência de um acidente ambiental por e-mail , devido à impossibilidade de registro pelo sistema (erro 404)</t>
  </si>
  <si>
    <t>Óleo de caldeira</t>
  </si>
  <si>
    <t>Gás não identificado</t>
  </si>
  <si>
    <t>PETROBRAS 52 (P-52), Campo Roncador, Bacia de Campos</t>
  </si>
  <si>
    <t>Por volta de 05:45, foi percebido um estrondo na unidade. Houve detecção de nuvem de gás por sensores da unidade gerando como consequência a parada emergencial da unidade (ESD3P). Às 09h47 a embarcação PLSV com ROV identificou dano no riser do anel de gás lift GL-P-52/1-ARO-AGL8-ESDV1, em região submersa próximo ao topo do riser.</t>
  </si>
  <si>
    <t>Dano na região submersa, próximo ao topo, no riser do anel de gás lift GL-P-52/1-ARO-AGL8-ESDV1. Causas em investigação.</t>
  </si>
  <si>
    <t>Interrupção temporária da produção. Parada ocasionada por: H) Detecção confirmada de fogo ou gás em área classificada.</t>
  </si>
  <si>
    <t>Com o ESD3P houve parada de produção. As pessoas foram deslocadas para o ponto de encontro. Acionadas embarcações FireFighting e Oil Recovery para monitoramento no local. Mobilizada Estrutura de Resposta a Emergência (EOR) no EDIVIT. PLSV com ROV fazendo inspeção em risers na P-52 para detecção da fonte. Feito monitoramento dos sensores de gás tendo sido cessada a detecção de gás.</t>
  </si>
  <si>
    <t>Processo SEI 02001.036280/2025-76.
Plataforma estável, sem vítimas e sem danos ambientais.</t>
  </si>
  <si>
    <t>0.0909</t>
  </si>
  <si>
    <t>0.8091</t>
  </si>
  <si>
    <t>Bacia do Recôncavo. Esplanada - BA.</t>
  </si>
  <si>
    <t>TRECHO RÍGIDO [55264] (33650) / OLEODUTO 06" EST. RIO DO BU / ETO FAZENDA BÁLSAMO</t>
  </si>
  <si>
    <t>Descarga significante de água oleosa
Perda de contenção primária significante de água oleosa</t>
  </si>
  <si>
    <t>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t>
  </si>
  <si>
    <t>100 m² de solo permeável, ao redor da referida linha e seguindo por faixa estreita de terreno até a borda de riacho próximo.</t>
  </si>
  <si>
    <t>Bruno Cesar Ladeira</t>
  </si>
  <si>
    <t>Parada a transferência. Isolado e despressurizado o trecho com abertura das extremidades. Acionadas equipes de manutenção e de limpeza. Lançadas barreiras de contenção para impedir propagação de emulsão na água. Criada contenção no terreno para impedir espalhamento da emulsão no solo. Mobilizados três carros sugadores para remoção imediata do líquido vazado. Confeccionada braçadeira para evitar que inventário da linha volte a atingir o solo. Mobilizada iluminação artificial para prosseguimento noturno da limpeza.</t>
  </si>
  <si>
    <t>Processo SEI 02001.036679/2025-57</t>
  </si>
  <si>
    <t xml:space="preserve">Santa Luzia </t>
  </si>
  <si>
    <t>BR 230, KM 278, sentido crescente (Serra da Santa Luzia)</t>
  </si>
  <si>
    <t>Na madrugada de 23/10/2025 , aproximadamente às 02h50 aconteceu acidente tipo Tombamento na BR 230, KM 278, sentido crescente (Serra da Santa Luzia)envolvendo um caminhão tanque M.BENZ/ATRON 2324 de placa OGB7663 carregado de óleo diesel.</t>
  </si>
  <si>
    <t>O mesmo ficou tombado no acostamento da rodovia e houve pequeno vazamento. Equipe da PRF esteve no local, além do Corpo de Bombeiros que colocaram pó de serra. Porém por volta das 08h00 o vazamento da carga aumentou, sendo acionadas mais equipes da PRF e presença novamente do Corpo de Bombeiros.</t>
  </si>
  <si>
    <t>Sobre a via, próximo a um talude.</t>
  </si>
  <si>
    <t>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</si>
  <si>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Equipe da PRF esteve no local, além do Corpo de Bombeiros que colocaram pó de serra. Porém por volta das 08h00 o vazamento da carga aumentou, sendo acionadas mais equipes da PRF e presença novamente do Corpo de Bombeiros.
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</si>
  <si>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Processo SEI 02001.036449/2025-98</t>
  </si>
  <si>
    <t xml:space="preserve">Miracatu </t>
  </si>
  <si>
    <t>SOLVENTE</t>
  </si>
  <si>
    <t>13125</t>
  </si>
  <si>
    <t>BR 116, KM 359 sentido SUL, Miracatu/SP</t>
  </si>
  <si>
    <t>Acidente com colisão envolvendo veículo da empresa transportando Solvente AB-9.</t>
  </si>
  <si>
    <t>Ainda não possuímos informações sobre os ambientes afetados e a equipe já está se deslocando para o local e as avaliações necessárias.</t>
  </si>
  <si>
    <t>COOPERATIVA DE TRANSPORTE DE PRODUTOS LIQUÍDOS</t>
  </si>
  <si>
    <t>26666614000109</t>
  </si>
  <si>
    <t>Acionamento da equipe da Ambipar e Apisul.</t>
  </si>
  <si>
    <t>Mauricio Seben</t>
  </si>
  <si>
    <t>(51) 99982-8018</t>
  </si>
  <si>
    <t>Processo SEI 02001.036573/2025-53</t>
  </si>
  <si>
    <t>Coque Verde</t>
  </si>
  <si>
    <t>km 630 entre Ferrugem e Gameleira (EFR4)</t>
  </si>
  <si>
    <t>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t>
  </si>
  <si>
    <t>vazamento de carga (escória e coque verde)</t>
  </si>
  <si>
    <t>O local, conforme mapa em anexo, está em zona urbana.
Não há curso d%u2019água próximo ao local</t>
  </si>
  <si>
    <t>12563794000180</t>
  </si>
  <si>
    <t>32982725614</t>
  </si>
  <si>
    <t>Processo SEI 02001.036690/2025-17</t>
  </si>
  <si>
    <t xml:space="preserve">Vitória </t>
  </si>
  <si>
    <t>Instalação CPVV %u2013 Berço 01</t>
  </si>
  <si>
    <t>CPVV %u2013 Berço 01</t>
  </si>
  <si>
    <t>Vazamento no abastecimento via tanque, dentro da água com barco
envelopado, 06 litros no total sendo 02 no mar</t>
  </si>
  <si>
    <t>Vazamento no abastecimento via tanque, dentro da água com barco
envelopado</t>
  </si>
  <si>
    <t>Companhia Portuária Vila Velha %u2013 CPVV</t>
  </si>
  <si>
    <t>39826482000179</t>
  </si>
  <si>
    <t>A própria empresa</t>
  </si>
  <si>
    <t>Todo o óleo foi recolhido com mantas absorventes, sem impacto significativo</t>
  </si>
  <si>
    <t>Processo SEI 02001.036693/2025-51</t>
  </si>
  <si>
    <t>Sistac Esperança</t>
  </si>
  <si>
    <t>Óleo Diesel Marítimo</t>
  </si>
  <si>
    <t>0.689</t>
  </si>
  <si>
    <t>Satélite de produção SAT.CP-1391, Carmópolis-SE.</t>
  </si>
  <si>
    <t>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t>
  </si>
  <si>
    <t>Descarga de mistura oleosa</t>
  </si>
  <si>
    <t>Impacto mecânico.</t>
  </si>
  <si>
    <t>Equipe de Meio Ambiente.</t>
  </si>
  <si>
    <t>Acionamento da Gerência de Operações. Acionamento da Supervisão/Coordenação. Acionamento da equipe de Meio Ambiente.</t>
  </si>
  <si>
    <t>0.25</t>
  </si>
  <si>
    <t>Satélite de injeção SAT.CP-0009, Carmópolis-SE.</t>
  </si>
  <si>
    <t>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t>
  </si>
  <si>
    <t>Falha em junta.</t>
  </si>
  <si>
    <t>Limpeza em andamento.</t>
  </si>
  <si>
    <t>Campo de Livramento - Poço: 8-LV-40-RN (721000398400) Bacia Potiguar</t>
  </si>
  <si>
    <t>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t>
  </si>
  <si>
    <t>Água de Injeção</t>
  </si>
  <si>
    <t>Em investigação - informaremos em breve</t>
  </si>
  <si>
    <t>1)0,4m³. 
2)Solo. 
3) e 4) N/A. 
5)Salinidade e temperatura: serão informados em breve. 
7) a 11)N/A. | 
Volume da perda de contenção: 0,4m³.</t>
  </si>
  <si>
    <t>8-LV-40-RN</t>
  </si>
  <si>
    <t>0.01748</t>
  </si>
  <si>
    <t>Bacia de Campos, SS-73 (GOLD STAR).</t>
  </si>
  <si>
    <t>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t>
  </si>
  <si>
    <t>PETRÓLEO BRUTO</t>
  </si>
  <si>
    <t>Óleo residual proveniente do bloco da ANM.</t>
  </si>
  <si>
    <t>CONSEQUÊNCIAS - Descarga de resíduo oleoso para o mar.</t>
  </si>
  <si>
    <t>Afastamento de 1 a 3 dias (0)
Afastamento superior a 3 dias (0)
Ferimentos graves (0)
Fatalidades (0)</t>
  </si>
  <si>
    <t>Efetuado monitoramento do escape
com ROV. Aumentada pressão no bloco da ANM com o bombeio de fluido inibido base aquosa
para energização das válvulas swabs da ANM, por meio da LIQ (linha de injeção química) pela
P-48. Assentado CWO (Conjunto Submarino de Workover) na ANM às 20:56h de 25/10/2025 e
cessado escape.</t>
  </si>
  <si>
    <t>SS-73 (GOLD STAR)</t>
  </si>
  <si>
    <t xml:space="preserve">Marabá </t>
  </si>
  <si>
    <t>18</t>
  </si>
  <si>
    <t>Passagem em Nível (PN) do Km 748+149 da EFC</t>
  </si>
  <si>
    <t>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t>
  </si>
  <si>
    <t>Lubrificante do caminhão</t>
  </si>
  <si>
    <t>Colisão do trem de minério com um caminhão frigorífico</t>
  </si>
  <si>
    <t>Faixa de domínio.</t>
  </si>
  <si>
    <t>Vale S/A</t>
  </si>
  <si>
    <t>Ômega Serviços de Emergência e Saúde</t>
  </si>
  <si>
    <t>As equipes de emergência da Vale atuaram, realizando o bloqueio e limpeza da área, não sendo identificado impacto ambiental residual.</t>
  </si>
  <si>
    <t>km 113+600</t>
  </si>
  <si>
    <t>derramamento de milho sobre o solo</t>
  </si>
  <si>
    <t>interferência externa de natureza criminosa, que resultou na violação forçada do compartimento de carga de 04 (quatro) vagões</t>
  </si>
  <si>
    <t>Equipes especializadas estão mobilizadas no local , realizando o recolhimento do material e adotandos medidas necessárias para controle e mitigação dos impactos ambientais.</t>
  </si>
  <si>
    <t>Equipes especializadas estão mobilizadas no local, realizando o recolhimento do material e adotandoas medidas necessárias para controle e mitigação dos impactos ambientais.</t>
  </si>
  <si>
    <t>Adicionalmente, informamos que desde, dia 21/10/2024, o Sistema Nacional de Emergências Ambientais (SIEMA) encontra-se indisponível, impossibilitando o registro do incidente por meio da plataforma oficial.</t>
  </si>
  <si>
    <t>correspondente ao km 121+000</t>
  </si>
  <si>
    <t>derramamento de milho sobre o solo.</t>
  </si>
  <si>
    <t>identificada foi uma interferência externa de natureza criminosa, que resultou na violação forçada do compartimento de carga de 01 (um) vagão</t>
  </si>
  <si>
    <t>Descarga para o mar de aproximadamente 0,001m3 de óleo. Linha de drenagem para overboard estava com resíduo oleoso e, por esse motivo, estava sendo limpa pela equipe de Operação (drenagem da água contaminada para o slop tanque). Houve abertura inadvertida da válvula de alinhamento para overboard e parte dessa água contaminada, presente na extremidade da linha, caiu no mar.</t>
  </si>
  <si>
    <t>Abertura inadvertida da válvula de alinhamento para overboard. Em investigação.</t>
  </si>
  <si>
    <t>Fechamento da válvula de overboard.</t>
  </si>
  <si>
    <t>Área atingida: Mar; Volume: 0,001 m3 Produto: óleo</t>
  </si>
  <si>
    <t>PETROBRAS 75 (P-75)</t>
  </si>
  <si>
    <t>Petróleo bruto</t>
  </si>
  <si>
    <t>Campo de Aratum Plataforma 3R-5</t>
  </si>
  <si>
    <t>Durante operação de corte da estaca principal da plataforma 3R-5 foi observada a presença de feição oleosa no mar, no entorno da estaca.</t>
  </si>
  <si>
    <t>Derramamento de líquidos: fluido lubrificante. 0,00012 m³</t>
  </si>
  <si>
    <t>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t>
  </si>
  <si>
    <t>A unidade 3R-5 encontra-se em descomissionamento com os poços abandonados permanentemente. Volume estimado em 12ml, considerando uma pluma de 50m x 8m e coloração 100% arco-íris</t>
  </si>
  <si>
    <t>3r Potiguar S.A</t>
  </si>
  <si>
    <t>1) interrupção imediata da atividade; 2) acionamento da embarcação OSRV de prontidão; 3) dispersão mecânica da pluma oleosa; 4) monitoramento da área pela embarcação e equipe de bordo.</t>
  </si>
  <si>
    <t>Plataforma 3R-5</t>
  </si>
  <si>
    <t>correspondente ao km 93+700</t>
  </si>
  <si>
    <t>derramamento de açúcar sobre o solo.</t>
  </si>
  <si>
    <t>Interferência externa de natureza criminosa, que resultou na violação forçada do compartimento de carga de 02 (dois) vagões</t>
  </si>
  <si>
    <t>RumoLog</t>
  </si>
  <si>
    <t xml:space="preserve">Terra Nova </t>
  </si>
  <si>
    <t>Agua Produzida Fora de Especificações;  3526 -Classe 3-Óleo combustível 1B -</t>
  </si>
  <si>
    <t>0.694; 0.656</t>
  </si>
  <si>
    <t>Linha de Teste do Satélite-91, Campo Cassarongongo, Bácia Reconcavo.</t>
  </si>
  <si>
    <t>Terrestre</t>
  </si>
  <si>
    <t>A causa provável é corrosão. No entanto será devidamente avaliado durante a investigação do oncidente.</t>
  </si>
  <si>
    <t>Petroreconcavo S/a</t>
  </si>
  <si>
    <t>No dia 28/10/2025, por volta das 13:16hrs em sua rotina operacional, o operador do campo detectou uma perda de contenção/descarga significante na linha de teste do SAT-031.
1)1.35m³. 2)Solo não compactado. 3)51.4%. 4)a 11)N/A. Volume de perda de contenção: 1,35m³. Metodologia de cálculo = área x lâmina: (135m² x 0,01m) = 1,35m³.</t>
  </si>
  <si>
    <t>Agente Ambiental Federal</t>
  </si>
  <si>
    <t>Campo/Bloco: RONCADOR</t>
  </si>
  <si>
    <t>NS-44 (LAGUNA STAR)</t>
  </si>
  <si>
    <t>Observadas 2 falhas nos testes de instalação do BOP: a) Dados recebidos do sensor de inclinação do Riser ERA (Eletronic Riser Angle) pelo POD Azul para o Console Central de Comando (CCC) de forma correta porém sem comunicação do CCC com sistema operacional da Konsgberg, localizado na ponte, devido a falha de transmissão; b) Durante o teste funcional do preventor anular superior foi identificado que ao acionar a função OPEN, ocorre registro de fluxo contínuo no flowmeter (medidor de fluxo) tanto do POD Azul quanto Amarelo. Indicativo de vazamento na shuttle valve (válvula piloto) da função OPEN. Durante os testes houve descarga de fluido hidráulico do BOP, base aquosa, para o mar. Mantido BOP anular superior
aberto em "block", cessando descarga.</t>
  </si>
  <si>
    <t>PETROLEO BRASILEIRO S A</t>
  </si>
  <si>
    <t>3300016700001</t>
  </si>
  <si>
    <t>a) Desconsiderados valores da
leitura do ERA pelo POD Azul; b) Definido manter o preventor anular superior em Block quando estiver aberto. Com essa condição não ocorrem vazamentos. Efetuada Análise de Riscos e decidido pelo prosseguimento da intervenção com as falhas.</t>
  </si>
  <si>
    <t>1) Descarregados para o mar 0,056 m3 da mistura de 0,053 m3 de água doce (96%) e 0,003 m3 de fluido hidráulico base aquosa Stack Magic ECO F (4%). 2) Composição: Etilenoglicol 10-30%; Monoetalonamina 1-10%; Triazina 1-10%; Trietanolamina 1-10%; 3) Nome comercial: Stack Magic ECO F; 4) ONU/IMDG: Produto classificado como não perigoso; 5) Último teste
BOP: 29/10/2025; 6) Partes que falharam: painel de controle do BOP e controles do BOP instalados no conjunto (stack). 7) Não há descarga com BOP anular superior aberto em "block". As falhas não afetam as funcionalidades do BOP como CSB. 8) Relatório de gestão de mudança com análise do risco: Arquivo FAM em anexo.</t>
  </si>
  <si>
    <t>0.0052</t>
  </si>
  <si>
    <t>Bacia de Campos. Número IMO 9012238</t>
  </si>
  <si>
    <t>Gerência Responsável: UN-ES/ATP-JUB/OP-P58</t>
  </si>
  <si>
    <t>Durante a operação de drenagem de óleo em uma tubulação de 8", realizada para a instalação do medidor master com o objetivo de executar o proving na EMED fiscal, foi observada uma feição oleosa no mar, no mesmo bordo da operação. O operador dirigiu-se imediatamente à mangueira de drenagem e verificou que o dreno, que deveria enviar o óleo para o tanque de slop, havia transbordado para o lado do descarte de água, ocasionando o envio de óleo para o sistema de descarte overboard. Descarga estimada em 0,052 m³.</t>
  </si>
  <si>
    <t>FORAM TOMADAS OUTRAS PROVIDÊNCIAS, A SABER: O operador desligou a bomba de drenagem assim que identificou a feição no mar. O óleo que havia passado para o lado do dreno de água foi drenado, cessando o evento. Mobilização de embarcação Oil Recovery realizou inspeção próximo à instalação, navegou no rumo da deriva e não identificou feição.</t>
  </si>
  <si>
    <t xml:space="preserve">Itapeva </t>
  </si>
  <si>
    <t>Rodovia BR 381, km 925,5, sentido Norte</t>
  </si>
  <si>
    <t>Conforme informações repassadas ao NEA, na data e local
acima mencionados, caminhão tanque de combustível (óleo diesel) colidiu com outro que carregava um
contêiner com carga não perigosa para o transporte rodoviário.
Segundo consta, não ocorreu o tombamento do semirreboque tanque que não foi danificado a ponto de facultar o vazamento do óleo diesel transportado</t>
  </si>
  <si>
    <t>Ambos os condutores dos veículos vieram a óbito.
Contudo, ocorreu vazamento dos tanques de serviço dos dois veículos que atingiram asfalto, canaleta de drenagem lateral e canteiro central da rodovia</t>
  </si>
  <si>
    <t>Corpo de Bombeiros, Policia Rodoviária Federal e Polícia Civil (perícia) se encaminharam para atendimento à ocorrência</t>
  </si>
  <si>
    <t>Processo sei nº 02001.037711/2025-11 (Emergência Ambiental: Acidente Ambiental)
Corpo de Bombeiros, Policia Rodoviária Federal e Polícia Civil (perícia) se encaminharam para atendimento à ocorrência.</t>
  </si>
  <si>
    <t>IIbama</t>
  </si>
  <si>
    <t>Água industrial e bentonita</t>
  </si>
  <si>
    <t>40.542</t>
  </si>
  <si>
    <t>NS-58 (VALARIS DS-8), poço 7-MLS-243HB-RJS, Campo de Marlim Sul, Bacia de Campos.</t>
  </si>
  <si>
    <t>Durante operação de recirculação de água industrial para hidratação de bentonita, houve falha
em válvula de isolamento, ocasionando o descarte involuntário para o mar de
aproximadamente 255 bbl (40,542 m³) de mistura composta por água industrial e bentoni</t>
  </si>
  <si>
    <t>Mistura composta por água industrial e bentonita.</t>
  </si>
  <si>
    <t>Falha de válvula do sistema de circulação de fluidos</t>
  </si>
  <si>
    <t>Apesar da interrupção da bomba que fazia a recirculação do tanque, o fluido do tanque foi
descarregado para o mar por gravidade. Fechada válvula de isolamento manual e válvula
remota da linha A. Verificado alinhamento alternativo e iniciada nova hidratação de bentonita</t>
  </si>
  <si>
    <t>Não informado</t>
  </si>
  <si>
    <t>Fechada válvula de isolamento manual e válvula remota da linha A. Verificado alinhamento alternativo e iniciada nova hidratação de bentonita
no tanque para fabricação de colchão de sustentação.</t>
  </si>
  <si>
    <t>Processo SEI IBAMA 02001.037969/2025-18
Volume do fluido descarregado: 255 bbl
(40,542 m³). Composição do fluido descarregado: 240 bbl (28,618 m³) de água industrial + 184 ft³
de bentonita (argila). Composição química da substância: FDS (Ficha de segurança) em
anexo. As substâncias descartadas não estão listadas como nocivas ou perigosas na IN-10 do
IBAMA. A mistura descartada involuntariamente estava em processo de formulação (a
bentonita estava sendo hidratada) para composição do fluido a ser utilizado na intervenção.
Esse evento foi comunicado a agência por email em 03/11/2025 que respondeu solicitando o
registro no SISO dia 04/11 16:51h, data que foi considerada como 1ª obs.</t>
  </si>
  <si>
    <t>NS-58 (VALARIS DS-8)</t>
  </si>
  <si>
    <t>Embarcação Aker Wayfarer em operação no poço 7-JUB-81H-ESS, UEH_P-58/7-JUB-81HESS (CÓDIGO 39675), Campo de Jubarte, Bacia de Campos.</t>
  </si>
  <si>
    <t>Durante teste de estanqueidade da linha de Injeção Química do poço, realizado pela P-58 após a instalação da Árvore de Natal Molhada, foi identificado escape de fluido Monoetilenoglicol por um bujão instalado no Módulo de Conexão Vertical do Umbilical. Descarga estimada em 0,025 m3</t>
  </si>
  <si>
    <t>PAULO HENRIQUE ADIB DANTAS SALIM</t>
  </si>
  <si>
    <t>) O teste estava sendo
monitorado pelo Veículo de Operação Remota (ROV) da embarcação Aker Wayfarer, que ao
identificar o vazamento prontamente orientou a interrupção do teste; 2) Realizada
despressurizaçãodo sistema, cessando imediatamente o escape; 3) O sistema hidráulico que
apresentou escape foi isolado da linha de injeção química através de manuseio de válvula no
equipamento submarino.</t>
  </si>
  <si>
    <t>Processo sei nº 02001.037612/2025-30 (Emergência Ambiental: Acidente Ambiental)
1) Volume estimado de 25,87l. Considerado diâmetro de perda de 0,5mm (que causa
aspersão) e diferencial de pressão de 100bar por 10minutos (primeira observação) e 190bar
por mais 10 minutos (segunda observação); 2) O escape ocorreu na placa do MCV onde é
conectado o UEH; 3) Produto vazado: MONOETILENOGLICOL (MEG).</t>
  </si>
  <si>
    <t>Embarcação Aker Wayfarer</t>
  </si>
  <si>
    <t>MONOETILENOGLICOL (MEG)</t>
  </si>
  <si>
    <t xml:space="preserve">Carmo de Minas </t>
  </si>
  <si>
    <t>Óleo lubrificante Poweroil Topaz M 150</t>
  </si>
  <si>
    <t>18000</t>
  </si>
  <si>
    <t>Rodovia BR 381, km 583,5, sentido Norte</t>
  </si>
  <si>
    <t>Conforme informações repassadas ao NEA, na data e local
acima mencionados, rodotrem transportando óleo mineral branco de petróleo envolveu-se em acidente.
Estimativa inicial é de que teriam vazados 18.000 L do produto</t>
  </si>
  <si>
    <t>Segundo consta, o produto foi lançado no asfalto e canaleta de drenagem da pista.
O condutor do veículo saiu ileso
 Há mananciais próximo ao local do sinistro com possibilidade de contaminação.</t>
  </si>
  <si>
    <t>MARCEL ESTEVES RIBEIRO - EPP</t>
  </si>
  <si>
    <t>40249314000147</t>
  </si>
  <si>
    <t>Processo sei n º 02001.037635/2025-44 (Emergência Ambiental: Acidente Ambiental)  / SIEMA ATUALIZADO VIA Resumo de Atendimento de Emergência (25467916)</t>
  </si>
  <si>
    <t>Graxa selante</t>
  </si>
  <si>
    <t>NS-52 (SIEM HELIX 2), poço 7-AB-26D-RJS, Campo de Albacora, Bacia de Campos.</t>
  </si>
  <si>
    <t>NS-52 (SIEM HELIX 2)</t>
  </si>
  <si>
    <t>Durante a operação de wireline no poço, identificada abertura da válvula de alívio da bomba injetora de graxa selante do ECP (Equipamento de controle de pressão) devido ao aumento da pressão na cabeça, causado pelo início da circulação para perfilagem. Como a bomba injetora de graxa no ECP não foi ajustada manualmente para uma pressão 20% maior, houve um pequeno vazamento de graxa selante. A graxa ficou inicialmente no Mobo Deck, mas se
deslocou para o deck inferior, chegando a cair no mar pelo moon pool. Volume de descarga estimado em 0,00002 m³.</t>
  </si>
  <si>
    <t>Suspensa a operação, efetuada a limpeza das áreas afetadas com kit SOPEP, com o auxílio da equipe da sonda e IRATAS e identificada a causa raiz do vazamento</t>
  </si>
  <si>
    <t>Processo sei nº 02001.037589/2025-83 (Emergência Ambiental: Acidente Ambiental)
[1] Volume descarregado: 0,00002 m3. Estimado vazamento total pela queda de 20 litros do nível do tanque de controle de pressão, sendo que deste total 20 ml foram para o mar; [2] Área atingida: mar territorial; [3] Nome comercial do produto: Wireline Grease Seal with Inhibitor Vis 24.</t>
  </si>
  <si>
    <t>57</t>
  </si>
  <si>
    <t>Rodovia BR 262,km 626</t>
  </si>
  <si>
    <t>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t>
  </si>
  <si>
    <t>Biodíesel</t>
  </si>
  <si>
    <t>01 ferido.</t>
  </si>
  <si>
    <t>TRANSMASUT TRANSPORTES</t>
  </si>
  <si>
    <t>00181221000707</t>
  </si>
  <si>
    <t>O condutor relatou à Polícia Rodoviária Federal que trafegava pela BR-262 quando, ao angir o local dos fatos, no Km 625+000, foi surpreendido ao receber voz de assalto.
Relatou ainda que os assaltantes ordenaram que ele descesse do veículo e adentrasse uma área de
mata adjacente. Nesse momento, os criminosos cortaram as mangueiras dos tanques da carreta, que
acondicionavam a carga, e, em seguida, atearam fogo à cabine do veículo.</t>
  </si>
  <si>
    <t>Foi feita contenção do vazamento dos tanques da carreta, acionada
transportadora responsável pela carga e demais instuições para averiguação do local: Corpo de
Bombeiros e Polícia Rodoviária Federal;</t>
  </si>
  <si>
    <t>BR 262</t>
  </si>
  <si>
    <t>Biodiesel</t>
  </si>
  <si>
    <t>Sonda SPT-19 atuando junto ao poço 1-RBU-2-BA, Campo de Rio do Bu, Bacia do Recôncavo baiano</t>
  </si>
  <si>
    <t>Durante operação de fraturamento hidráulico no poço, após paradas das bombas devido embuchamento, foi detectado derramamento de aproximadamente 1,5bbl (0,238m3) de fluido de fraturamento no solo da locação do poço.</t>
  </si>
  <si>
    <t>Em análise. Provável alinhamento inadequado de linhas e válvulas da unidade de
fraturamento da empresa contratada, para limpeza das linhas e bombas.</t>
  </si>
  <si>
    <t>Interrompidas as operações; verificado alinhamento de linhas e válvulas do misturador da
unidade de fraturamento poço colocado em segurança realizado fluxo de comunicação da
ocorrência iniciada a limpeza do local</t>
  </si>
  <si>
    <t>02001.037981/2025-22 (Emergência Ambiental: Acidente Ambiental)
Volume descarregado (em m3): 0,238 Área atingida: solo Nome comercial da substância: mistura
de substâncias: 1)Ultrawet 70; 2) Glutaraldeído 25%; 3)Water Gelling Agent J580; 4) Crosslinker L10;
5) L071 Temporary Clay Stabilizer; 6 ) Diesel Oil U 51. Composição química do material: mistura de
compostos 1)Mistura de Copolimeros Polioxialquilenofenolformaldeido e Álcool; 2) Mistura com
Glutaradeído; 3) Derivado de polímero de carboidrato; 4) ácido bórico; 5) Não disponível, não
contém ingredientes perigosos; 6) Diesel oil #2. Descrição da classificação e subclasse ONU ou
IMDG: 1) Nº ONU 1993, Classe de Risco 3, Nº de Risco 30, Grupo de Embalagem III 2) Número
ONU 2922, Número de risco: 86, Grupo de embalagem: II; 3) NA; 4) NA; 5) NA; 6) Número ONU</t>
  </si>
  <si>
    <t>SPT-19</t>
  </si>
  <si>
    <t>Fluido hidráulico</t>
  </si>
  <si>
    <t>0.221</t>
  </si>
  <si>
    <t>Agua</t>
  </si>
  <si>
    <t>2.779</t>
  </si>
  <si>
    <t>Linha de produção do 7-CP-1667D-SE, Japaratuba-SE</t>
  </si>
  <si>
    <t>Tipo de incidente
Descarga significante de óleo
Perda de contenção primária significante de óleo</t>
  </si>
  <si>
    <t>No dia 05/11/2025 às 11:00, durante ronda de rotina operacional foi identificada perda de
contenção primária/descarga significante de emulsão de 3,0 m³, sendo 0,221 m³ de óleo
(7,37 % do volume da perda) e 2,779 m³ de água (92,63 % do volume da perda) devido a
vazamento em linha de fibra de 3%u201D do poço 7-CP-1667D-SE. O poço foi parado e linha
fechada no satélite para sanar vazamento. Área atingida = 1000 m²; Lâmina = 0,003 m; BSW
= 92,63 %; Volume total = 1000 m² x 0,003 m = 3 m³.</t>
  </si>
  <si>
    <t>Falha em linha de fibra.</t>
  </si>
  <si>
    <t>Despoluição em andamento</t>
  </si>
  <si>
    <t>Acionamento de MI Linhas.</t>
  </si>
  <si>
    <t>02001.038045/2025-39</t>
  </si>
  <si>
    <t>1.11</t>
  </si>
  <si>
    <t>Linha de produção do 7-RO-627-SE, Divina Pastora-SE. Instalação: RIACHUELO</t>
  </si>
  <si>
    <t>Poço terrestre 
Instalação: RIACHUELO
Descarga significante de óleo
Perda de contenção primária significante de óleo</t>
  </si>
  <si>
    <t>No dia 05/11/2025 às 08:10, durante ronda de rotina operacional foi identificada perda de
contenção primária/descarga significante de emulsão de 1,11 m³, sendo 0,211 m³ de óleo (19
% do volume da perda) e 0,899 m³ de água (81 % do volume da perda) devido a furo na
linha de aço de 3%u201D do poço 7-RO-627-SE. O poço foi parado e linha fechada no satélite para
sanar vazamento. Parte do vazamento atingiu tanque artificial com acúmulo de água pluvial. 
Área atingida = 300 m²; Lâmina de emulsão = 0,003 m; Volume 1 = 300 x 0,003 = 0,9 m³
Área do tanque = 40 m²; Lâmina de óleo = 0,001 m; Volume 2 = (40 x 0,001)/(1-0,81) = 0,21
m³ BSW = 81 %; Volume total = 0,9 m³ + 0,21 m³ = 1,11 m³</t>
  </si>
  <si>
    <t>. Parte do vazamento atingiu tanque artificial com acúmulo de água pluvial</t>
  </si>
  <si>
    <t>02001.038049/2025-17</t>
  </si>
  <si>
    <t>Porto de Imbetiba (BMAC), área pier 3 mar, Imbetiba, Macaé/RJ</t>
  </si>
  <si>
    <t>Descrição: Por volta das 07:30h, foi visualizado pela equipe de abastecimento do porto uma possível
mancha de óleo no mar no píer 3 lado mar, próximo a embarcação Olin Conqueror.</t>
  </si>
  <si>
    <t>Feição oleosa identificada no Porto de Imbetiba.</t>
  </si>
  <si>
    <t>O evento segue em investigação para identificação da origem do vazamento.</t>
  </si>
  <si>
    <t>CONSTATAÇÃO DE MANCHA DE ORIGEM INDETERMINADA (SIM) - RISCO DE DANO AO
MEIO AMBIENTE OU À SAÚDE HUMANA</t>
  </si>
  <si>
    <t>Equipe de primeiro combate foram acionados. Equipe realizou avaliação da situação e procedeu com as ações de combate necessárias.</t>
  </si>
  <si>
    <t>OUTRAS AUTORIDADES INFORMADAS ANP, INEA e Marinha]
Processo SEI IBAMA 02001.038266/2025-15</t>
  </si>
  <si>
    <t>BASE MACAÉ</t>
  </si>
  <si>
    <t>Embarcação Olin Conqueror</t>
  </si>
  <si>
    <t>A embarcação estava na área de fundeio, quando houve o transbordamento da bandeja do suspiro do vent, na proa bombordo, durante a transferência de óleo lubrificante para o tanque de armazenamento de óleo dos motores auxiliares, em decorrência do balanço da embarcação.</t>
  </si>
  <si>
    <t>Transbordamento da bandeja</t>
  </si>
  <si>
    <t>Paralisado o vazamento imediatamente.</t>
  </si>
  <si>
    <t>Processo sei nº 02001.039237/2025-62</t>
  </si>
  <si>
    <t>Olin Conqueror</t>
  </si>
  <si>
    <t>8.0E 7</t>
  </si>
  <si>
    <t>Bacia de Campos. Número IMO 9593555. PETROBRAS 55 (P-55) RONCADOR</t>
  </si>
  <si>
    <t>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t>
  </si>
  <si>
    <t>. Estima-se que entre 16 e 20 gotas de óleo diesel atingiram o mar, correspondendo a um volume aproximado de 0,00000080 m³ a 0,00000100 m³</t>
  </si>
  <si>
    <t>Redução da espessura da parede da tubulação devido à corrosão externa.</t>
  </si>
  <si>
    <t>Foi realizado o desligamento temporário da bomba de fornecimento de diesel para interromper
o vazamento e viabilizar a execução de um reparo provisório qualificado. Devido à queda do
líquido no piso inferior, houve a projeção de aproximadamente 15 a 20 gotas para o mar.</t>
  </si>
  <si>
    <t>FORAM TOMADAS OUTRAS PROVIDÊNCIAS, A SABER: Foi solicitado o desligamento
imediato da bomba de serviço de diesel, com acionamento da equipe de EOR para limpeza e
contenção. Também foram utilizados os recursos do PEI, incluindo o Kit SOPEP.</t>
  </si>
  <si>
    <t>Processo 02001.038551/2025-28</t>
  </si>
  <si>
    <t>PETROBRAS 55 (P-55)</t>
  </si>
  <si>
    <t>0.00024</t>
  </si>
  <si>
    <t>Instalação (Código): NS-54 (VALARIS DS-4)</t>
  </si>
  <si>
    <t>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t>
  </si>
  <si>
    <t>Perda de contenção primária não significante de 0,132 m³, sendo 0,13176 m³ contidos na área
do pedestal da lança do queimador e main deck logo abaixo. Volume estimado com base na
redução de 4,5 bbl no nível do tanque de diesel, descontando-se o volume estimado de 3,67
bbl das linhas até o ponto onde houve a perda de contenção. [1] Volume descarregado:
0,00024 m³; [2] Área atingida: mar territorial; [3] Nome comercial: óleo diesel; [4] Composição:
conforme FISPQ Volume descarregado de 0,00024 m³ estimado conforme Protocolo de BONN),
com mancha de coloração arco-íris observada (espessura: 0,0000003 m) e considerando 400
m de comprimento por 2 m de largura.</t>
  </si>
  <si>
    <t>A maior parte do volume ficou contida na área do pedestal da lança do queimador; entretanto, gotículas também foram carreadas, resultando em descarga para o mar.</t>
  </si>
  <si>
    <t>Equipe da sonda</t>
  </si>
  <si>
    <t>Suspensa a operação de bombeio de diesel e efetuada a limpeza das áreas afetadas com kit SOPEP, de acordo com o previsto no Plano de Emergência Individual (PEI), com o auxílio da equipe da sonda. Confirmados
drenos críticos do deck estavam fechados.</t>
  </si>
  <si>
    <t>Processo 02001.038558/2025-40</t>
  </si>
  <si>
    <t>NS-54 (VALARIS DS-4)</t>
  </si>
  <si>
    <t xml:space="preserve">Campo Grande </t>
  </si>
  <si>
    <t>AC PP km 456+669 Sul - Rodovia BR-163/MS</t>
  </si>
  <si>
    <t>Vazamento de combustível (Diesel) e vítimas código cinza</t>
  </si>
  <si>
    <t>Acidente com usuário da Rodovia BR-163/MS
Combustível</t>
  </si>
  <si>
    <t>motorista, ao entrar na rodovia sentido Norte, não observou o tráfego e colidiu frontalmente com o caminhão.</t>
  </si>
  <si>
    <t>Ambiente não informado</t>
  </si>
  <si>
    <t>Acidente com caminhão comunicado pela PRF.</t>
  </si>
  <si>
    <t>O Plano de Ação de Emergência (PAE) foi acionado, e os órgãos competentes devidamente
comunicados.</t>
  </si>
  <si>
    <t>Comunicado SIEMA IBAMA - Motiva Pantanal - AC PP km 456+669 Sul - Rodovia BR-163/MS
Processo SEI IBAMA 02001.038587/2025-10</t>
  </si>
  <si>
    <t xml:space="preserve">Antônio Dias </t>
  </si>
  <si>
    <t>Ferrovia - Coordenadas geográficas: 19°38'58.37"S, e 42°50'8.02"O.</t>
  </si>
  <si>
    <t>Transporte Ferroviário</t>
  </si>
  <si>
    <t>Segundo informações repassadas ao NEA, ocorreu um vazamento de óleo diesel proveniente de uma locomotiva de aproximadamente 120 litros na parte superior do tanque, próximo do município de Antônio Dias/MG.</t>
  </si>
  <si>
    <t>Sem informação</t>
  </si>
  <si>
    <t>EFVM</t>
  </si>
  <si>
    <t>Uma equipe de acionamento do Socorro Ferroviário da EFVM está no local para averiguação e realização da contenção do vazamento com produto selante</t>
  </si>
  <si>
    <t>Processo sei nº 02001.038845/2025-50 (Emergência Ambiental: Acidente Ambiental)</t>
  </si>
  <si>
    <t>Bacia de Santos. BUZ/ATP-BUZ/OP-P75</t>
  </si>
  <si>
    <t>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t>
  </si>
  <si>
    <t>Descarga para o mar de aproximadamente 0,0001 m³ (100 mL) de óleo</t>
  </si>
  <si>
    <t>azamento pela saída do header de drenagem do dilúvio. Em investigação.</t>
  </si>
  <si>
    <t>Após vistoria foi identificada a fonte geradora como sendo a saída do header de drenagem do dilúvio. Óleo para o mar.</t>
  </si>
  <si>
    <t>AUTORIDADES INFORMADAS: ANP/SSO, Ibama e Marinha.</t>
  </si>
  <si>
    <t>Foi realizado o fechamento da válvula de overboard, mantendo equipe de monitoramento até a completa finalização do evento. A Iridiscência foi dissipada naturalmente.</t>
  </si>
  <si>
    <t>Processo SEI IBAMA 02001.038982/2025-94</t>
  </si>
  <si>
    <t>0.171</t>
  </si>
  <si>
    <t>Linha de produção do poço 7-CAM-1101U - Canto do Amaro M</t>
  </si>
  <si>
    <t>Durante atividade que envolvia parada de vários poços para manutenção, a equipe de
campo identificou visualmente um vazamento de fluido no poço 7-CAM-1101. Este poço
possui acionamento pump off e embora a válvula da linha de surgência encontrava-se
bloqueada, a chave geral de bloqueio de energia do quadro de comando local ainda estava
energizada, o que permitiu o acionamento do sistema pump off que ligou de forma
automática causando o rompimento da junta de vedação na válvula na linha de produção
fechada. O poço foi desligado no painel e a descarga foi imediatamente paralisada.</t>
  </si>
  <si>
    <t>Rompimento da junta de vedação</t>
  </si>
  <si>
    <t>Acionado o plano de emergência
Acionado o fluxo de comunicação de emergência; *Poço desligado; * Solicitação de serviços
para reparo da válvula e para limpeza da área atingida. Informações julgadas úteis: Memórial
de cálculo em anexo</t>
  </si>
  <si>
    <t>Processo sei nº 02001.039181/2025-46 (Emergência Ambiental: Acidente Ambiental)
Ref.perda de contenção 1) Vol.: 0,215m³ (emulsão oleosa) 2) Contenção secundária atingida: N/A 3)
BSW: 79,36%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0,215m3(0,171m3/0,044m3) 2) Área
atingida: Solo 3) BSW: 79,36%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</si>
  <si>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Foi observado, com ROV, vazamento de fluido com aparência oleosa após a remoção da Capa da ANM (TCAP) do poço 7-BAZ-3-ESS. Inicialmente, o fluido escapava pelo mandril de acesso ao anular da ANM. Não houve identificação de perda de integridade nas válvulas da ANM, sugerindo que se trata de uma saída residual de fluido. Após a conclusão das atividades, não foi mais observado escape de fluido escuro.</t>
  </si>
  <si>
    <t>Escape residual. Em avaliação</t>
  </si>
  <si>
    <t>3300161000101</t>
  </si>
  <si>
    <t>ANP/SSO, Ibama e Marinha.</t>
  </si>
  <si>
    <t>Monitoramento contínuo com ROV até cessar o escape.</t>
  </si>
  <si>
    <t>02001.039026/2025-20 (Emergência Ambiental: Acidente Ambiental)</t>
  </si>
  <si>
    <t>FPSO CIDADE DE ANCHIETA (FPSO CDAN)</t>
  </si>
  <si>
    <t>Petróleo Bruto</t>
  </si>
  <si>
    <t xml:space="preserve">Cristalina </t>
  </si>
  <si>
    <t>GASOLINA;  DIESEL COMBUSTIVEL;  ETANOL</t>
  </si>
  <si>
    <t>15; 22; 9</t>
  </si>
  <si>
    <t>Outra(s); Empresa especializada em atendimento ; Polícia Rodoviária; Corpo de Bombeiros; IBAMA</t>
  </si>
  <si>
    <t>Rodovia BR-050, Km 112+200, Sentido norte</t>
  </si>
  <si>
    <t>Tombamento de veículo seguido de explosão</t>
  </si>
  <si>
    <t>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t>
  </si>
  <si>
    <t>Área afetada: aproximadamente 300 m²</t>
  </si>
  <si>
    <t>Concessionária ECOVIAS Goiás</t>
  </si>
  <si>
    <t>%u2022 Polícia Rodoviária Federal (PRF)
%u2022 Corpo de Bombeiros Militar %u2013 Cristalina/GO
%u2022 IBAMA %u2013 Goiás
%u2022 CETRIC
%u2022 Ecovias Minas Goiás</t>
  </si>
  <si>
    <t>Acionamento da equipe CETRIC, integrante do Plano de Ação Emergencial (PAE) da concessionária, para execução da contenção e limpeza da área.</t>
  </si>
  <si>
    <t>Processo SEI n°02001.039231/2025-95</t>
  </si>
  <si>
    <t>Durante inspeção com ROV na ANM do poço, foi observado escape de 0,0121 m3 de fluido
hidráulico de base aquosa pela placa lógica do equipamento.</t>
  </si>
  <si>
    <t>Após avaliação, detectou-se que o escape era referente à linha de controle da DHSV-2,
decorrente de falha na conexão do componente.</t>
  </si>
  <si>
    <t>Despressurização da linha de controle, interrompendo o escape.</t>
  </si>
  <si>
    <t>02001.039471/2025-90 (Emergência Ambiental: Acidente Ambiental)</t>
  </si>
  <si>
    <t>FLUIDO HIDRÁULICO</t>
  </si>
  <si>
    <t>Fluído hidráulico base de água;  Água</t>
  </si>
  <si>
    <t>0.0072; 0.2328</t>
  </si>
  <si>
    <t>NS-47 (WEST TELLUS) em operação no poço 7-BUZ-100DA-RJS, Campo de Búzios, Bacia de Santos.</t>
  </si>
  <si>
    <t>NS-47 (WEST TELLUS) em operação no poço 7-BUZ-100DA-RJS, Campo de Búzios, Bacia de Santos</t>
  </si>
  <si>
    <t>DESCARGA SIGNIFICANTE - DANO AO MEIO AMBIENTE; PERDA DE CONTENÇÃO PRIMÁRIA SIGNIFICANTE - RISCO DE DANO AO MEIO AMBIENTE OU À SAÚDE HUMANA / Atualização: FALHA NO BLOWOUT PREVENTER (BOP) - RISCO DE DANO AO MEIO AMBIENTE OU À SAÚDE HUMANA</t>
  </si>
  <si>
    <t>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t>
  </si>
  <si>
    <t>Interrompido vazamento colocando o sistema acústico em disarm.  Elaborada análise de risco para prosseguir as operações com
as falhas encontradas durante a instalação do BOP (1 - alarme de ground fault no circuito 24V do POD azul; 2 - Falha no Slot 14 do barramento 1 do PLC=2 do POD azul; 3 - Perda de estanqueidade no sistema de fechamento da UBSR via sistema backup acústico).</t>
  </si>
  <si>
    <t>Processo 02001.039639/2025-67. 1) Volume descarregado: 0,241 m3 (sendo 97% de água potável e 3% de ERIFON 603 HP); 2)Área atingida: mar; 3) Nome comercial: ERIFON 603HP 4) Composição química da substância: Etileno glicol: 24 - 36%, Monoetanolamina 4 - 6%, Dietanolamina: 4 - 6% 5) Não classificado como perigoso para o transporte nos diferentes modais. 6) Esta ocorrência foi durante os testes de instalação do BOP. O BOP ainda não é elemento do Conjunto Solidário de Barreiras</t>
  </si>
  <si>
    <t xml:space="preserve">São Francisco do Sul </t>
  </si>
  <si>
    <t>Mancha de óleo lubrificante n</t>
  </si>
  <si>
    <t>Tipo de substância: Óleo lubrificante
O rebocador em navegação identificou mancha de óleo lubrificante na água proveniente do vazamento,
de aproximadamente 15 litros, do propulsor de BE. Imediatamente a empresa Ambipar (empresa de
atendimento a emergência) foi acionada, realizando o cerco com barreiras de contenção.</t>
  </si>
  <si>
    <t>Vazamento de óleo lubrificante do propulsor de BE.</t>
  </si>
  <si>
    <t>Rebocador %u201CSão Luis%u201D (apoio portuário).</t>
  </si>
  <si>
    <t>Nome completo: Rodrigo Bastos Pinto
Função: Diretor de Operações
Telefones de contato: 21 3504-4222</t>
  </si>
  <si>
    <t>A empresa Ambipar e a tripulação do rebocador realizaram as ações de atendimento à emergência
ambiental.</t>
  </si>
  <si>
    <t>02001.039684/2025-11 (Emergência Ambiental: Acidente Ambiental)</t>
  </si>
  <si>
    <t>FLUIDO DE COMPLETAÇÃO/PERFURAÇÃO BASE ÁGUA</t>
  </si>
  <si>
    <t>12.401</t>
  </si>
  <si>
    <t>Bacia de Campos. Número IMO: 9372535.</t>
  </si>
  <si>
    <t>Durante retirada do BHA de perfuração 16", foi constatada pelo trip tank perda de fluido de
perfuração da ordem de 6 bph. Iniciadas investigações e, após inspeção da cabeça de poço
com ROV, foi verificada descarga de FCBA (fluido complementar de base aquosa salino de
cloreto de sódio), presente no anular entre poço aberto e revestimento 22", para o fundo do
mar, através dos flow-by da cabeça do poço</t>
  </si>
  <si>
    <t>Perda de estanqueidade da cimentação do revestimento de superfície 22".</t>
  </si>
  <si>
    <t>Descarga de FCBA para o mar.</t>
  </si>
  <si>
    <t>BRUNO CESAR LADEIRA</t>
  </si>
  <si>
    <t>Interrompida a operação de montagem de BHA na mesa rotativa, interrompido o abastecimento do poço pelo trip tank e
cessada a descarga.</t>
  </si>
  <si>
    <t>02001.039692/2025-68 (Emergência Ambiental: Acidente Ambiental)</t>
  </si>
  <si>
    <t>Fluido hidráulico base aquosa</t>
  </si>
  <si>
    <t>5.6175</t>
  </si>
  <si>
    <t>Bacia de Santos. Número IMO: 9562582.</t>
  </si>
  <si>
    <t>NS-29 (CAROLINA)</t>
  </si>
  <si>
    <t>Durante montagem de seções da coluna de injeção, foram detectadas entradas de bombas de forma anormal. Após investigação com isolamento dos sistemas de superfície, foi constatada perda de estanqueidade na linha hotline de abastecimento do BOP, com descarga de fluido hidráulico base aquosa para o mar.</t>
  </si>
  <si>
    <t>Vazamento na linha de abastecimento da hotline.</t>
  </si>
  <si>
    <t>Isolada a hotline no painel e alterada a alimentação do BOP para os conduítes, interrompendo a descarga. Elaborada
gestão de mudança para avaliação da possibilidade de prosseguimento das operações com as falhas.</t>
  </si>
  <si>
    <t>02001.039730/2025-82 (Emergência Ambiental: Acidente Ambiental)
[1] Relatório de gestão de mudança com análise do risco, caso as operações prossigam mesmo com falha no BOP: Arquivo selecionado: 8BUZ102D_FAM - Perda de estanqueidade da hotline do BOP. [2] Parte(s) do sistema BOP onde ocorreu a falha: Bobinas Mangueiras Cabos. [3] Data do último teste no BOP: 04/11/2025. [4] O BOP permanece com redundância
de alimentação hidráulica através das duas conduítes. [5] Volume descarregado: 5,6175 m3 da mistura de 97% de água doce (5,4490 m3) e 3% de fluido hidráulico base aquosa (0,1685 m3). [6] Área atingida: mar. [7] Nome comercial da substância: ERIFON HD 603 HP. [8] Composição química da substância: etilenoglicol (24-36%), monoetanolamina (4-6%), dietanolamina (4-6%).
[9] Descrição da classificação e subclasse ONU ou IMDG da substância, caso aplicável: não regulamentado como produto perigoso.</t>
  </si>
  <si>
    <t>0.475</t>
  </si>
  <si>
    <t>Sonda NS-57 (Dhirubhai Deepwater KG2) atuando junto ao poço 8-ATP-9D-RJS, Campo de de Atapu, Bacia de Santos</t>
  </si>
  <si>
    <t>Durante o teste funcional da Upper blind shear ram (UBSR) com acionamento pelo sistema acústico, ocorreu queda na pressão dos acumuladores de fundo, os quais estavam isolados para a superfície, após o completo fechamento da gaveta, indicando vazamento de fundo do sistema.</t>
  </si>
  <si>
    <t>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t>
  </si>
  <si>
    <t>Interrompido vazamento com o fechamento de válvula a montante do POD acústico.</t>
  </si>
  <si>
    <t>Processo 02001.039828/2025-30. Esta ocorrência foi durante os testes de instalação do BOP. O BOP ainda não é considerado elemento do Conjunto Solidário de Barreiras, até a conclusão dos testes de instalação. O impacto dessa falha para a continuidade operacional será avaliado via FAM após a conclusão dos testes. Volume estimado da descarga pelo flowmeter de 0,475 m³ de fluido hidráulico base aquosa, sendo 3% (0,01425 m³) deste volume, de ERIFON e o restante de água 97% (0,46075m3) Área atingida: mar territorial Nome comercial: ERIFON 603 F Composição química da substância: Etileno glicol : 24,00 - 36,00%; Monoetanolamina : 4,00 - 6,00%; Dietanolamina: 3,94 - 5,91% Descrição da classificação e subclasse ONU ou IMDG: Não classificado como perigoso</t>
  </si>
  <si>
    <t>GÁS NATURAL, COMPRIMIDO, COM ELEVADO TEOR DE METANO</t>
  </si>
  <si>
    <t>R. Vereador Nelson Cunha, nº 90, Estoril</t>
  </si>
  <si>
    <t>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t>
  </si>
  <si>
    <t>Rompimento da tubulação</t>
  </si>
  <si>
    <t>Gasmig</t>
  </si>
  <si>
    <t>Segundo consta, o fechamento da válvula que impede o fluxo de gás na tubulação ocorreu às 9h50min.</t>
  </si>
  <si>
    <t xml:space="preserve">Barbacena </t>
  </si>
  <si>
    <t>Outra(s); Polícia Militar; Polícia Rodoviária; Órgão Estadual ou Municipal de Meio Ambiente</t>
  </si>
  <si>
    <t>BR-040 KM 716+256 do sentido sul</t>
  </si>
  <si>
    <t>Tombamento de veículo pesado com derramamento de carga em canaleta</t>
  </si>
  <si>
    <t>Tipo de acidente: Tombamento de veículo pesado com derramamento de carga; Causa provável: Desconhecida; Substâncias ou materiais envolvidos: óleo lubrificante automotivo; Meio atingindo: derramamento de óleo, em canaleta. Não houve danos em recursos hídricos.</t>
  </si>
  <si>
    <t>derramamento de óleo em canaleta</t>
  </si>
  <si>
    <t>Transportadora AWEMA Transportes eLogistica Eireli</t>
  </si>
  <si>
    <t>Apoio solicitado ou envolvido NEA, EPRVM, PM-MG e PRF</t>
  </si>
  <si>
    <t>A concessionária realizou a identificação, isolamento e sinalização da área afetada, seguindo os protocolos técnicos aplicáveis ao atendimento de emergências, com o objetivo de garantir a segurança dos usuários da via e a fluidez do tráfego. Situação atual (controlado, em contenção, ainda em curso); O cenário encontra-se controlado. O transportador responsável foi contactado para o transbordo e limpeza da área afetada.</t>
  </si>
  <si>
    <t>Processo 02001.039783/2025-01. Como parte das medidas adotadas, o NEA estabeleceu contato com a transportadora responsável, solicitando a adoção das providências necessárias, incluindo o transbordo da carga e a implementação das ações ambientais pertinentes, conforme previsto na legislação vigente, que atribui ao transportador a responsabilidade socioambiental pelo produto. Risco potencial à saúde humana, fauna, flora ou recursos hídricos: Sem riscos de alteração do solo e água.
Condições meteorológicas no momento do acidente (se relevantes); Tempo bom e pista seca.</t>
  </si>
  <si>
    <t>óleo lubrificante</t>
  </si>
  <si>
    <t>Rodovia BR040, km 716+200m, sentido Rio de Janeiro</t>
  </si>
  <si>
    <t>Conforme informações repassadas ao NEA, na data e local acima mencionados, ocorreu acidente envolvendo tombamento de veículo transportando óleo lubrificante para motor e fluido de arrefecimento. O condutor do veículo foi lesionado e encaminhado para o Hospital Regional de Barbacena Dr. José Américo. Segundo consta, o veículo colidiu com a barreira New Jersey o que ocasionou o lançamento dos produtos em ambos os sentidos da via. Aparentemente, o material que verteu na via foi contido com serragem.</t>
  </si>
  <si>
    <t>Tombamento de veículo de transporte.</t>
  </si>
  <si>
    <t>Aparentemente, o material que verteu na via foi contido com serragem.</t>
  </si>
  <si>
    <t>LÍQUIDO CORROSIVO, ÁCIDO, INORGÂNICO, N.E.</t>
  </si>
  <si>
    <t>BR 116/SP Km 513+500 Norte</t>
  </si>
  <si>
    <t>Segundo evidências do local, o condutor trafegava pela faixa 1 e ao ingressar na curva, perdeu o controle do veículo, resultando no tombamento, rompimento do tanque e consequente derramamento da carga.</t>
  </si>
  <si>
    <t>tombamento, rompimento do tanque e consequente derramamento da carga de  Clorohidróxido de alumínio.</t>
  </si>
  <si>
    <t>Autopista Régis Bittencourt S/A</t>
  </si>
  <si>
    <t>PRF/COBOM/ Concessionária/ Defesa Civil/ SABESP/ CETESB 
Transportadora realizou o acionamento da empresa AMBIPAR.</t>
  </si>
  <si>
    <t>Transportadora realizou o acionamento da empresa AMBIPAR.</t>
  </si>
  <si>
    <t>Processo 02001.040381/2025-41</t>
  </si>
  <si>
    <t>0.056</t>
  </si>
  <si>
    <t>PETROBRAS 55 (P-55), Poço 7-RO-133HP-RJS</t>
  </si>
  <si>
    <t>Poço 7-RO-133HP-RJS</t>
  </si>
  <si>
    <t>Durante a limpeza da TCAP foi observado pelo ROV um escape de MEG. O ROV se deslocou para o MCV-U e não foi possível concluir o ponto exato do escape, pois local era de difícil acesso. O escape vinha de mangueiras que estavam aduchadas e conectadas à placa de funções do MCV-U. Foi identificado que o escape iniciou às 07:21 e a bomba na superfície foi
desligada às 07:49. Logo o volume de fluido descarregado se deu por 28 minutos, desde o início da visualização pelo ROV até a parada da bomba na superfície, sendo o escape posterior considerado residual. Como a vazão da bomba no top side estava em 120L/h, consideramos que durante esses 28 minutos, todo MEG injetado escapou, sem perda de carga do top side até a ANM. O Escape se dispersou na mar e em nenhum momento foi visualizado mancha na superfície.</t>
  </si>
  <si>
    <t>Possível dano em uma das mangueiras da linha conectada à placa do MCV-U.</t>
  </si>
  <si>
    <t>Nome Completo: LUCAS OLIVEIRA DE CASTRO
Cargo/Função: Coordenador(a)
Empresa: Petrobras
Endereço: Av. Henrique Valadares, 28, Torre B, 9º andar, Centro, Rio de Janeiro, RJ, CEP 20231-030
Telefones: (27) 3295 1305 e (21) 2144 0479
E-mail: INCIDENTES.ES@PETROBRAS.COM.BR
CNPJ: 33.000.167/0001-01</t>
  </si>
  <si>
    <t>LUCAS OLIVEIRA DE CASTRO</t>
  </si>
  <si>
    <t>Paralisado o bombeio de MEG para o bloco da ANM, via UEP cessando o vazamento.</t>
  </si>
  <si>
    <t>Descarga paralisada. Volume descarregado: 0,056 m3 Área atingida: mar Nomenclatura química da substância: monoetilenoglicol Composição química da substância: monoetilenoglicol (C2H6O2) Descrição da classificação e subclasse ONU ou IMDG da substância, caso aplicável: não regulamentado como produto perigoso.
Processo SEI nº 02001.039987/2025-34</t>
  </si>
  <si>
    <t>ÁCIDO SULFÚRICO, COM MAIS DE 51% DE ÁCIDO</t>
  </si>
  <si>
    <t>BR 153, km 11, sentido Norte</t>
  </si>
  <si>
    <t>A: Conforme informações repassadas ao NEA, na data e local acima mencionados, ocorreu acidente envolvendo tombamento de veículo transportando ácido sulfúrico. O condutor do veículo foi lesionado e encaminhado para o Hospital Regional de Itumbiara
São Marcos em Goiás. Segundo consta, ocorreu vazamento do produto por uma das tampas de visita.
Aparentemente, não ocorreram vazamentos de óleo diesel dos tanques de serviço ou óleo lubrificantede outros componentes (motor / caixa de transmissão) do veículo</t>
  </si>
  <si>
    <t>. Empresa de atendimento à emergência já teria sido acionada para os devidos tratos ambientais</t>
  </si>
  <si>
    <t>02001.040277/2025-57 (Emergência Ambiental: Acidente Ambiental)</t>
  </si>
  <si>
    <t>0.306</t>
  </si>
  <si>
    <t>Linha de Injeção do 7-CAM-0079-RN / SAT03-CAM I</t>
  </si>
  <si>
    <t>Poço terrestre - CANTO DO AMARO - Linha de Injeção do 7-CAM-0079-RN / SAT03-CAM I</t>
  </si>
  <si>
    <t>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t>
  </si>
  <si>
    <t>O volume da descarga atingiu o solo.</t>
  </si>
  <si>
    <t>Acionado o plano de emergência
Paralisação do poço; Solicitação de serviço para inspeção da linha e substituição do trecho.</t>
  </si>
  <si>
    <t>Processo 02001.040221/2025-01. 1) Vol.: 0,306m³ (água de injeção) 2) Contenção secundária atingida: N/A 3) BSW: N/A 4) Salinidade (água produzida): N/A 5) Composição química (fluido perf., complet. ou interv.): N/A 6) Nome comercial (subst. nociva/perigosa): N/A 7) Composição química (subst. nociva/perigosa): N/A 8) Classificação ONU ou IMDG (subst. nociva/perigosa): N/A Informações da descarga 1) Vol. (água de injeção): 0,306m³ 2) Área atingida: solo 3) BSW: N/A 4) TOG (água produzida): N/A 5) Salinidade (água produzida): N/A 6) Composição físico-química (água de injeção):Salinidade 2216.09 ppm / Temperatura - 23,3 ºC 7) Composição química (fluido de perf., complet. ou interv.): N/A 8) Características do fluido base (perf., complet. ou interv.): N/A 9) Nome comercial (subst. nociva/perigosa): N/A 10) Composição química (subst. nociva/perigosa): N/A: 11) Classificação ONU ou IMDG (subst. nociva/perigosa): N/A</t>
  </si>
  <si>
    <t>óleo do motor.</t>
  </si>
  <si>
    <t>Rodovia 040, km 441 + 950 m, sentido Norte</t>
  </si>
  <si>
    <t>Conforme informações repassadas ao NEA, na data e local acima mencionados, ocorreu acidente envolvendo tombamento de veículo transportando carvão vegetal de floresta plantada (110 M3). O condutor do veículo foi atendido por equipe de pronto
atendimento da concessionária da Via O40 e, aparentemente, não teve ferimentos</t>
  </si>
  <si>
    <t>. O condutor do veículo foi atendido por equipe de pronto atendimento da concessionária da Via O40 e, aparentemente, não teve ferimentos. O carvão foi
lançado na área lindeira da rodovia sobre vegetação de gramíneas.</t>
  </si>
  <si>
    <t>km 442+674 do Corredor Centro Sudeste da Ferrovia Centro Atlântica - FCA</t>
  </si>
  <si>
    <t>Vimos comunicar que hoje às 10h38 o trem J320 ao circular em Uberaba/MG entre ZWA - ZVF (Aramina - Valefértil) no km 442+674 do Corredor Centro Sudeste da Ferrovia Centro Atlântica - FCA veio a acidentar-se.</t>
  </si>
  <si>
    <t>Trem acidentado afetando 22 vagões (entre tombados, adernados e descarrilhados). Trem composto por 2 locomotivas e 84 vagões carregados com Soja Granel. Tonelagem Bruta: 8119,580 Comprimento: 1463,473.</t>
  </si>
  <si>
    <t>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t>
  </si>
  <si>
    <t>Seguradora.</t>
  </si>
  <si>
    <t>Composição foi cortada e partiu com 9 vagões mais uma locomotiva para ZWA-P, ficando 74 vagões no local. Seguradora está no local iniciando os trabalhos de retirada da carga. Há acesso rodoviário próximo. Os vagões encontram-se engavetados em sanfona, e a linha férrea é contornada por taludes de corte, assim é prevista construção de linha variante para possibilitar o acesso de máquinas.</t>
  </si>
  <si>
    <t>Processo 02001.040296/2025-83 (Emergência Ambiental: Acidente Ambiental)</t>
  </si>
  <si>
    <t xml:space="preserve">Ubatuba </t>
  </si>
  <si>
    <t>FIBRAS, ANIMAIS, VEGETAIS, OU SINTÉTICOS, COM ÓLEO, N.E.</t>
  </si>
  <si>
    <t>São Paulo &gt; Ubatuba &gt; Fazenda &gt; Fazenda</t>
  </si>
  <si>
    <t>Simba - Fauna Oleada</t>
  </si>
  <si>
    <t>Simba - Fauna oleada</t>
  </si>
  <si>
    <t>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t>
  </si>
  <si>
    <t>Identificador da ocorrência (IO): T10AV20251125i000001
Identificador do indivíduo (II): 445451
Espécie: Classe: Aves &gt; Ordem: Procellariiformes &gt; Família: Procellariidae &gt; Gênero: Puffinus &gt; Espécie: Puffinus puffinus
Condição do animal ao final da ocorrência: Vivo</t>
  </si>
  <si>
    <t>Animal levado para base para atendimento, melhor avaliação e coleta do material.</t>
  </si>
  <si>
    <t>Processo SEI 02001.040398/2025-07</t>
  </si>
  <si>
    <t xml:space="preserve">Extrema </t>
  </si>
  <si>
    <t>Hidroxipropil Celulose - Argamassa</t>
  </si>
  <si>
    <t>14</t>
  </si>
  <si>
    <t>Extrema MG BR 381 km 946+839 - Sentido norte</t>
  </si>
  <si>
    <t>Extrema MG km 946+839 - Sentido norte</t>
  </si>
  <si>
    <t>Incêndio, carga de 14 toneladas de argamassa</t>
  </si>
  <si>
    <t>MCM TRANSPORTES RODOVIARIO UNIPESSOAL LTDA</t>
  </si>
  <si>
    <t>49612322000180</t>
  </si>
  <si>
    <t>Seguradora Allianz</t>
  </si>
  <si>
    <t>Acionados PRF e Corpo de Bombeiros</t>
  </si>
  <si>
    <t>Processo 02001.040414/2025-53. Veículo e condutor: EFU9H84 - MB 1620 ADONILI COSTA SALES (31) 99073-1718. Observação:  (077) 98826-7814 - DONO DO CAMINHÃO/CARGA GRACIEL ANDRADE. Seguradora Allianz,</t>
  </si>
  <si>
    <t>1.641</t>
  </si>
  <si>
    <t>Poço 7-CAM-877 - CAM-M</t>
  </si>
  <si>
    <t>Durante a rotina operacional, o operador do campo de Canto do Amaro %u201CM%u201D, ao chegar à locação do poço 7-CAM-0877-RN, identificou a haste polida da unidade de bombeio rompida. A falha resultou em descarga de emulsão oleosa pelo stuffing box, atingindo o solo ao redor do poço.</t>
  </si>
  <si>
    <t>Falha da válvula de retenção na cabeça do poço</t>
  </si>
  <si>
    <t>Atingindo o solo ao redor do poço.</t>
  </si>
  <si>
    <t>Acionado o plano de emergência
- Parada do poço; - Acionado o fluxo de comunicação de emergência; - Acionado a brigada;
- Acionado caminhão sugador; - Solicitação de serviço para limpeza industrial.</t>
  </si>
  <si>
    <t>02001.040507/2025-88 (Emergência Ambiental: Acidente Ambiental)
Ref.perda de contenção 1) Vol.: 2,532m³ (emulsão oleosa) 2) Contenção secundária atingida:
antepoço 3) BSW: 98,54%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1,665
m³(1,641m3/0,024m3) 2) Área atingida: Solo 3) BSW: 98,54%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</si>
  <si>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7-CAM-877-RN</t>
  </si>
  <si>
    <t>Trecho ferroviário entre os pátios de Paratinga e Perequê, km 115+000</t>
  </si>
  <si>
    <t>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t>
  </si>
  <si>
    <t>A causa identificada foi uma interferência externa de natureza criminosa, que resultou na violação forçada dos compartimentos de carga de 12 (doze) vagões carregados com celulose, ocasionando a queima de sua carga.</t>
  </si>
  <si>
    <t>Nossas equipes estão atuando junto ao Corpo de Bombeiros da região para normalizar a situação, liberar a via e implementar medidas preventivas e corretivas, visando mitigar possíveis impactos ambientais decorrentes do vandalismo.</t>
  </si>
  <si>
    <t>0.1995</t>
  </si>
  <si>
    <t>Satélite de produção Sat.SZ-226</t>
  </si>
  <si>
    <t>No dia 20/01/2025 às 05:15, ocorreu uma perda de contenção primária significante de 2,00
m³ de óleo em área contida (satélite de produção), e descarga significante de 0,21 m³
(transbordo da contenção) de óleo devido a furo em conexão de 3%u201D da linha de produção do
poço injetor SZ-225 ao satélite Sat.SZ-226. Após a constatação da perda de contenção, o
poço foi parado, e a equipe de despoluição foi acionada. Não atingiu corpo hídrico. Volume
contido = 10 m x 1 m x 0,2 = 2 m³. Área da descarga = 70 m²; Lâmina de óleo = 0,003 m
BSW do poço = 95%</t>
  </si>
  <si>
    <t>Furo em conexão</t>
  </si>
  <si>
    <t>Processo sei nº 02001.002346/2025-24 (Emergência Ambiental: Acidente Ambiental)
Não Informado</t>
  </si>
  <si>
    <t>SIEMA</t>
  </si>
  <si>
    <t>Processo SEI</t>
  </si>
  <si>
    <t>UF</t>
  </si>
  <si>
    <t>Município</t>
  </si>
  <si>
    <t xml:space="preserve">Endereço (especificar plataforma, navio, km da rodovia, ferrovia e duto) </t>
  </si>
  <si>
    <t>Complemento: coluna G coloca o endereço principal: ex: BR-020 e aqui no complemento, o KM 480</t>
  </si>
  <si>
    <t>Latitude (Ex. -03°25'36.2")</t>
  </si>
  <si>
    <t>Longitude (Ex. -45°31'54.6")</t>
  </si>
  <si>
    <t>Bacia Sedimentar</t>
  </si>
  <si>
    <t>Data</t>
  </si>
  <si>
    <t>Dia da semana</t>
  </si>
  <si>
    <t>Mês</t>
  </si>
  <si>
    <t>Ano</t>
  </si>
  <si>
    <t>Período</t>
  </si>
  <si>
    <t>Origem do acidente</t>
  </si>
  <si>
    <t>Outro (s) - especificar</t>
  </si>
  <si>
    <t>ONU (Produto 1)</t>
  </si>
  <si>
    <t xml:space="preserve">Marca Comercial Produto 1 </t>
  </si>
  <si>
    <t>Produto 1</t>
  </si>
  <si>
    <t>Quantidade do vazamento (Produto 1)</t>
  </si>
  <si>
    <t>Unidade do vazamento (Produto 1)</t>
  </si>
  <si>
    <t>Classe de risco (Produto 1)</t>
  </si>
  <si>
    <t>ONU (Produto 2)</t>
  </si>
  <si>
    <t xml:space="preserve">Marca Comercial Produto 2 </t>
  </si>
  <si>
    <t>Produto 2</t>
  </si>
  <si>
    <t>Quantidade do vazamento (Produto 2)</t>
  </si>
  <si>
    <t>Unidade do vazamento (Produto 2)</t>
  </si>
  <si>
    <t>Classe de risco (Produto 2)</t>
  </si>
  <si>
    <t>ONU (Produto 3)</t>
  </si>
  <si>
    <t>Marca Comercial Produto 3</t>
  </si>
  <si>
    <t>Produto 3</t>
  </si>
  <si>
    <t>Quantidade do vazamento (Produto 3)</t>
  </si>
  <si>
    <t>Unidade do vazamento (Produto 3)</t>
  </si>
  <si>
    <t>Classe de risco (Produto 3)</t>
  </si>
  <si>
    <t>Sem informação qto ao produto</t>
  </si>
  <si>
    <t>Causa provável do acidente</t>
  </si>
  <si>
    <t>Causa do Evento Padronizada 1 (indicado no Relat. Pós-Acidente ou outro documento)</t>
  </si>
  <si>
    <t>Causa do Evento Padronizada 2 (indicado no Relat. Pós-Acidente ou outro documento)</t>
  </si>
  <si>
    <t>Causa do Evento Padronizada 3 (indicado no Relat. Pós-Acidente ou outro documento)</t>
  </si>
  <si>
    <t xml:space="preserve">Óbitos/ feridos </t>
  </si>
  <si>
    <t>Suspensão de abastecimento de água</t>
  </si>
  <si>
    <t>Rio/ córrego</t>
  </si>
  <si>
    <t xml:space="preserve">Lago  </t>
  </si>
  <si>
    <t>Águas subterrâneas</t>
  </si>
  <si>
    <t>UC Federal</t>
  </si>
  <si>
    <t>UC Estadual/Municipal</t>
  </si>
  <si>
    <t xml:space="preserve">Outro(s) </t>
  </si>
  <si>
    <t>Especificar (quando couber)</t>
  </si>
  <si>
    <t>Sem Informação</t>
  </si>
  <si>
    <t>Sem Dano</t>
  </si>
  <si>
    <t>Empresa</t>
  </si>
  <si>
    <t>CPF/CNPJ</t>
  </si>
  <si>
    <t>Acionado PEI ou similar?</t>
  </si>
  <si>
    <t>Competência</t>
  </si>
  <si>
    <t>Atendido pelo Ibama ("Não" ou "Sim")</t>
  </si>
  <si>
    <t>Data de atendimento do Ibama (considerar o primeiro documento/ação)</t>
  </si>
  <si>
    <t>Tempo de atendimento (em dias)</t>
  </si>
  <si>
    <t>Justificativa para não atendimento (Competência do Ibama)</t>
  </si>
  <si>
    <t>Forma de atendimento (primeiro documento/ação)</t>
  </si>
  <si>
    <t>Outros (Especificar)</t>
  </si>
  <si>
    <t>Equipe do Ibama foi a campo? Houve sobrevoo do Poseidon?</t>
  </si>
  <si>
    <t>Se sim, foi emitida Ordem de Emergência? (informações vinculada à coluna CK)</t>
  </si>
  <si>
    <t>Foi elaborado Relatório de Vistoria pelo Ibama? (informações vinculada à coluna CK)</t>
  </si>
  <si>
    <t>Houve envio de Informações Pós-acidente (preencher "não se aplica" quando de competência estadual/municipal)</t>
  </si>
  <si>
    <t>Houve avaliação das informações pós-acidente solicitadas/enviadas?</t>
  </si>
  <si>
    <t>O Ibama aguarda resposta da empresa/OEMA, etc?</t>
  </si>
  <si>
    <t>Processo encerrado? (concluído/fechado na unidade)</t>
  </si>
  <si>
    <t>Documento de encerramento (termo de encerramento, análise conclusiva do Nupaem, Encerrado sem documento)</t>
  </si>
  <si>
    <t>Data do documento de encerramento</t>
  </si>
  <si>
    <t>Dias Até Encerramento da Investigação</t>
  </si>
  <si>
    <t>Observações</t>
  </si>
  <si>
    <t>Operação/ocorrência/sistema</t>
  </si>
  <si>
    <t>Equipamento/sistema envolvido</t>
  </si>
  <si>
    <t>Técnica de contenção/dispersão</t>
  </si>
  <si>
    <t>Mobilização de embarcação de resposta</t>
  </si>
  <si>
    <t>Característica do produto</t>
  </si>
  <si>
    <t>02001.000070/2025-40</t>
  </si>
  <si>
    <t>FPSO Sepetiba (FPSTB)</t>
  </si>
  <si>
    <t>-24°37'50.932"</t>
  </si>
  <si>
    <t>-42°15'52.049"</t>
  </si>
  <si>
    <t>NC</t>
  </si>
  <si>
    <t xml:space="preserve">"Família" Mobil </t>
  </si>
  <si>
    <t>Fluido hidráulico oleoso</t>
  </si>
  <si>
    <t>Não Classificado</t>
  </si>
  <si>
    <t>Inexistência ou falha de procedimento</t>
  </si>
  <si>
    <t>Federal</t>
  </si>
  <si>
    <t>E-mail solicitando informações</t>
  </si>
  <si>
    <t>Sim (Relatório Pós Acidente)</t>
  </si>
  <si>
    <t>Análise conclusiva do Nupaem</t>
  </si>
  <si>
    <t>Cabo mensageiro do hauser</t>
  </si>
  <si>
    <t>Offloading</t>
  </si>
  <si>
    <t>Oleoso</t>
  </si>
  <si>
    <t>02001.000180/2025-10</t>
  </si>
  <si>
    <t>-5°30'53.421</t>
  </si>
  <si>
    <t>-37°28'53.401</t>
  </si>
  <si>
    <t>Fluído de perfuração base água</t>
  </si>
  <si>
    <t>0.72</t>
  </si>
  <si>
    <t>m3</t>
  </si>
  <si>
    <t>Falha do componente/equipamento/sistema</t>
  </si>
  <si>
    <t>Estadual ou Municipal</t>
  </si>
  <si>
    <t>Não se Aplica</t>
  </si>
  <si>
    <t>Não (mas foi solicitado pelo IBAMA)</t>
  </si>
  <si>
    <t>Termo de encerramento</t>
  </si>
  <si>
    <t>02027.002540/2023-50</t>
  </si>
  <si>
    <t>km 120+060</t>
  </si>
  <si>
    <t>-23°54'02.525"</t>
  </si>
  <si>
    <t>-46°27'11.657"</t>
  </si>
  <si>
    <t>ton</t>
  </si>
  <si>
    <t>Vandalismo (furto...)</t>
  </si>
  <si>
    <t>RMP</t>
  </si>
  <si>
    <t>Outros (especificar)</t>
  </si>
  <si>
    <t>Informação Técnica</t>
  </si>
  <si>
    <t>Sim (outra documentação)</t>
  </si>
  <si>
    <t>NA</t>
  </si>
  <si>
    <t>Processo geral de vandalismo.</t>
  </si>
  <si>
    <t>02001.001084/2025-81</t>
  </si>
  <si>
    <t>-19°56'32.000</t>
  </si>
  <si>
    <t>-44°6'20.800</t>
  </si>
  <si>
    <t>X</t>
  </si>
  <si>
    <t>Ambiente fechado</t>
  </si>
  <si>
    <t>02001.000920/2025-18</t>
  </si>
  <si>
    <t>RJ</t>
  </si>
  <si>
    <t>-21°16'23.281</t>
  </si>
  <si>
    <t>-40°1'9.936</t>
  </si>
  <si>
    <t>Ofício solicitando informações</t>
  </si>
  <si>
    <t>skid de remediação (aparentemente acoplado ao ROV)</t>
  </si>
  <si>
    <t>ROV</t>
  </si>
  <si>
    <t>Não oleoso</t>
  </si>
  <si>
    <t>02001.000944/2025-69</t>
  </si>
  <si>
    <t>SS-45 (Atlantic Star)</t>
  </si>
  <si>
    <t>-22°32'31.328</t>
  </si>
  <si>
    <t>-40°27'32.426</t>
  </si>
  <si>
    <t>Oceanic HW 525 P</t>
  </si>
  <si>
    <t>Fluido hidráulico aquoso</t>
  </si>
  <si>
    <t>ANM</t>
  </si>
  <si>
    <t>Não oleosa</t>
  </si>
  <si>
    <t>km 108+730</t>
  </si>
  <si>
    <t>-23°58'55.352"</t>
  </si>
  <si>
    <t>-46°30'36.708"</t>
  </si>
  <si>
    <t>Cloreto de Sódio</t>
  </si>
  <si>
    <t>02001.000860/2025-25</t>
  </si>
  <si>
    <t>FPSO Marechal Duque de Caxias (MDC)</t>
  </si>
  <si>
    <t>-24°41'12,220"</t>
  </si>
  <si>
    <t>-42°17'37,140"</t>
  </si>
  <si>
    <t>Produção</t>
  </si>
  <si>
    <t>Permutador de placa óleo / óleo</t>
  </si>
  <si>
    <t>02001.000947/2025-01</t>
  </si>
  <si>
    <t>Plataforma de Pargo (PPG-1B)</t>
  </si>
  <si>
    <t>22°15'19.991</t>
  </si>
  <si>
    <t>40°19'47.817</t>
  </si>
  <si>
    <t>Falha/falta de inspeção/manutenção</t>
  </si>
  <si>
    <t>Laudo de Constatação ou Técnico</t>
  </si>
  <si>
    <t>Abastecimento, drenagem</t>
  </si>
  <si>
    <t>Oleosa</t>
  </si>
  <si>
    <t>02001.002769/2025-44</t>
  </si>
  <si>
    <t>-12°12'39.010</t>
  </si>
  <si>
    <t>-44°23'24.658</t>
  </si>
  <si>
    <t>Recôncavo</t>
  </si>
  <si>
    <t>02001.000831/2025-63</t>
  </si>
  <si>
    <t>-21°39'14.0"</t>
  </si>
  <si>
    <t>-44°41'12.0"</t>
  </si>
  <si>
    <t>Clínquer</t>
  </si>
  <si>
    <t>VLI</t>
  </si>
  <si>
    <t>FCA</t>
  </si>
  <si>
    <t>02001.001247/2025-25</t>
  </si>
  <si>
    <t>-22°8'25.090</t>
  </si>
  <si>
    <t>-44°58'12.900</t>
  </si>
  <si>
    <t>trevo de acesso a São Lourenço</t>
  </si>
  <si>
    <t>Tombamento (consequência do incidente)</t>
  </si>
  <si>
    <t>x</t>
  </si>
  <si>
    <t>Despacho com análise do incidente</t>
  </si>
  <si>
    <t>02001.000948/2025-47</t>
  </si>
  <si>
    <t>BR-116</t>
  </si>
  <si>
    <t>Km 245</t>
  </si>
  <si>
    <t>22°37'11.349</t>
  </si>
  <si>
    <t>43°55'35.746</t>
  </si>
  <si>
    <t>Falha humana</t>
  </si>
  <si>
    <t>Nota Técnica</t>
  </si>
  <si>
    <t>Transporte interestadual</t>
  </si>
  <si>
    <t>02001.001246/2025-81</t>
  </si>
  <si>
    <t>P-18</t>
  </si>
  <si>
    <t>22°25'36.330</t>
  </si>
  <si>
    <t>-40°1'47.000</t>
  </si>
  <si>
    <t>Drenagem</t>
  </si>
  <si>
    <t>02001.001232/2025-67</t>
  </si>
  <si>
    <t xml:space="preserve">NS-60 (Deepwater Aquila) </t>
  </si>
  <si>
    <t>-22°16'54.156</t>
  </si>
  <si>
    <t>-40°0'53.829</t>
  </si>
  <si>
    <t>Erifon HD 603 HP &gt; 1,89%</t>
  </si>
  <si>
    <t>2.76</t>
  </si>
  <si>
    <t>BOP</t>
  </si>
  <si>
    <t>02001.001563/2025-05</t>
  </si>
  <si>
    <t>-17°14'19.985</t>
  </si>
  <si>
    <t>-47°18'26.549</t>
  </si>
  <si>
    <t>dejetos bovinos</t>
  </si>
  <si>
    <t>02001.002819/2025-93</t>
  </si>
  <si>
    <t>-5°22'23.949</t>
  </si>
  <si>
    <t>-37°37'47.958</t>
  </si>
  <si>
    <t>02001.001047/2025-72</t>
  </si>
  <si>
    <t>-20°26'25.1"</t>
  </si>
  <si>
    <t>-49°58'56.3"</t>
  </si>
  <si>
    <t>Farelo de Soja</t>
  </si>
  <si>
    <t>02001.001051/2025-31</t>
  </si>
  <si>
    <t>km 122+100</t>
  </si>
  <si>
    <t>-23°54'3.722"</t>
  </si>
  <si>
    <t>-46°27'13.676"</t>
  </si>
  <si>
    <t>02001.002756/2025-75</t>
  </si>
  <si>
    <t>-9°37'0.200</t>
  </si>
  <si>
    <t>-35°53'0.267</t>
  </si>
  <si>
    <t>Sergipe-Alagoas</t>
  </si>
  <si>
    <t>Água produzida fora de especificação</t>
  </si>
  <si>
    <t>02001.001239/2025-89</t>
  </si>
  <si>
    <t>SS-75 (Ocean Courage)</t>
  </si>
  <si>
    <t>-21°18'46.382</t>
  </si>
  <si>
    <t>-40°0'27.364</t>
  </si>
  <si>
    <t>Espírito Santo</t>
  </si>
  <si>
    <t>Não (não foi solicitado pelo IBAMA)</t>
  </si>
  <si>
    <t>02001.001235/2025-09</t>
  </si>
  <si>
    <t>FPBNA Olefínico com Salmoura de Cloreto de Cálcio (Oledril/Olecore/Oleplus/Oletec)</t>
  </si>
  <si>
    <t>Fluido de perfuração oleoso</t>
  </si>
  <si>
    <t>Falha na execução ou na gestão do processo</t>
  </si>
  <si>
    <t>ok</t>
  </si>
  <si>
    <t xml:space="preserve">Poço  </t>
  </si>
  <si>
    <t>Funil down da BAP</t>
  </si>
  <si>
    <t>02001.002389/2025-18</t>
  </si>
  <si>
    <t>-21°57'25.380</t>
  </si>
  <si>
    <t>-46°30'27.270</t>
  </si>
  <si>
    <t>02001.002759/2025-17</t>
  </si>
  <si>
    <t>-12°23'29.760</t>
  </si>
  <si>
    <t>-38°30'24.750</t>
  </si>
  <si>
    <t>02001.002793/2025-83</t>
  </si>
  <si>
    <t>-5°28'38.241</t>
  </si>
  <si>
    <t>-37°6'55.414</t>
  </si>
  <si>
    <t>02001.001248/2025-70</t>
  </si>
  <si>
    <t>-8°6'18.100</t>
  </si>
  <si>
    <t>-35°28'25.700</t>
  </si>
  <si>
    <t>Sob investigação</t>
  </si>
  <si>
    <t>02001.001117/2025-92</t>
  </si>
  <si>
    <t>P-77</t>
  </si>
  <si>
    <t>-24°39'12.000"</t>
  </si>
  <si>
    <t>-42°24'34.000"</t>
  </si>
  <si>
    <t>MOD</t>
  </si>
  <si>
    <t>Desconhecida (ex: MOD)</t>
  </si>
  <si>
    <t>Sem detalhamento</t>
  </si>
  <si>
    <t>02001.001255/2025-71</t>
  </si>
  <si>
    <t>NS-54 (Valaris DS-4)</t>
  </si>
  <si>
    <t>-25°22'43.813"</t>
  </si>
  <si>
    <t>-44°29'46.754"</t>
  </si>
  <si>
    <t>Perfuração</t>
  </si>
  <si>
    <t>02001.001573/2025-32</t>
  </si>
  <si>
    <t>-20°6'20.587</t>
  </si>
  <si>
    <t>-47°32'5.608</t>
  </si>
  <si>
    <t>02001.002758/2025-64</t>
  </si>
  <si>
    <t>-11°55'30.741</t>
  </si>
  <si>
    <t>-37°52'32.029</t>
  </si>
  <si>
    <t>02001.001414/2025-38</t>
  </si>
  <si>
    <t>P-76</t>
  </si>
  <si>
    <t>-24°41'20.330"</t>
  </si>
  <si>
    <t>-42°30'20.990"</t>
  </si>
  <si>
    <t>Castrol Transaqua DW</t>
  </si>
  <si>
    <t>02001.001473/2025-14</t>
  </si>
  <si>
    <t>-22°25'26.460</t>
  </si>
  <si>
    <t>-39°57'27.600</t>
  </si>
  <si>
    <t>02001.001505/2025-73</t>
  </si>
  <si>
    <t>NS-55 (West Jupiter)</t>
  </si>
  <si>
    <t>-24° 39' 48.012"</t>
  </si>
  <si>
    <t>-42° 26' 4.334"</t>
  </si>
  <si>
    <t>Falha na gestão de processos</t>
  </si>
  <si>
    <t>Intervenção</t>
  </si>
  <si>
    <t>Kit Sopep</t>
  </si>
  <si>
    <t>02001.005277/2025-19</t>
  </si>
  <si>
    <t>Porto Central</t>
  </si>
  <si>
    <t>área terrestre</t>
  </si>
  <si>
    <t>21°13'56.549</t>
  </si>
  <si>
    <t>40°57'18.962</t>
  </si>
  <si>
    <t>Lubrax Tecno 15W40</t>
  </si>
  <si>
    <t>Inexistência/ineficiência de rotina de inspeção/manutenção</t>
  </si>
  <si>
    <t>Notificação</t>
  </si>
  <si>
    <t xml:space="preserve">Causa: Rompimento de mangote hidráulico de esteira, possivelmente decorrente da supressão de galhos/tronco no dia anterior. Ao acionar o equipamento houve o rompimento. </t>
  </si>
  <si>
    <t>02001.001570/2025-07</t>
  </si>
  <si>
    <t>-22°51'2.607</t>
  </si>
  <si>
    <t>-43°9'0.981</t>
  </si>
  <si>
    <t>02001.001601/2025-11</t>
  </si>
  <si>
    <t>Plataforma de Carapeba (PCP-1/3)</t>
  </si>
  <si>
    <t>22°14’00,886S</t>
  </si>
  <si>
    <t>40°24’54,882W</t>
  </si>
  <si>
    <t>0.000075</t>
  </si>
  <si>
    <t>Dipersão mecânica</t>
  </si>
  <si>
    <t>02001.001566/2025-31</t>
  </si>
  <si>
    <t>-12°18'58.100</t>
  </si>
  <si>
    <t>-38°11'34.06</t>
  </si>
  <si>
    <t>PETRÓLEO CRU</t>
  </si>
  <si>
    <t>02001.001836/2025-11</t>
  </si>
  <si>
    <t>-23°37'40.356"</t>
  </si>
  <si>
    <t>-47°05'32.699"</t>
  </si>
  <si>
    <t>Kg</t>
  </si>
  <si>
    <t>02001.001575/2025-21</t>
  </si>
  <si>
    <t>Embarcação Parcel dos Meros</t>
  </si>
  <si>
    <t>22°37'18.062"S</t>
  </si>
  <si>
    <t>39°59'46.002W</t>
  </si>
  <si>
    <t>Lubrax</t>
  </si>
  <si>
    <t>02001.001588/2025-09</t>
  </si>
  <si>
    <t>km 119+100</t>
  </si>
  <si>
    <t>-23°54'12.278"</t>
  </si>
  <si>
    <t>-46°27'31.884"</t>
  </si>
  <si>
    <t>02001.001677/2025-47</t>
  </si>
  <si>
    <t>-10°38'58.980</t>
  </si>
  <si>
    <t>-36°57'27.550</t>
  </si>
  <si>
    <t>0.032</t>
  </si>
  <si>
    <t>02001.001843/2025-13</t>
  </si>
  <si>
    <t>-22°14'41.878</t>
  </si>
  <si>
    <t>-40°26'32.432</t>
  </si>
  <si>
    <t>0.0000003</t>
  </si>
  <si>
    <t>02001.002009/2025-37</t>
  </si>
  <si>
    <t>MG-400</t>
  </si>
  <si>
    <t>km 09</t>
  </si>
  <si>
    <t>-15°46'6.169</t>
  </si>
  <si>
    <t>-46°33'39.097</t>
  </si>
  <si>
    <t>Tomabamento envolveu PP, porém não foi possível identificar se o transporte é interestadual ou não.</t>
  </si>
  <si>
    <t>NI</t>
  </si>
  <si>
    <t>02001.001625/2025-71</t>
  </si>
  <si>
    <t>Cais da Nitshore</t>
  </si>
  <si>
    <t>22°52'58"S</t>
  </si>
  <si>
    <t>43°07'00"W</t>
  </si>
  <si>
    <t>Originado de embarcação atracada</t>
  </si>
  <si>
    <t>Shell Tellus S2 M 22</t>
  </si>
  <si>
    <t xml:space="preserve">O Siema 202511668451 foi substituído pelo 202511754053 no processo e na tabela. Acidente atendido pelo OEMA. </t>
  </si>
  <si>
    <t>02001.001678/2025-91</t>
  </si>
  <si>
    <t>BR-163</t>
  </si>
  <si>
    <t>km 31</t>
  </si>
  <si>
    <t>-23°50'30.700</t>
  </si>
  <si>
    <t>-54°21'19.100</t>
  </si>
  <si>
    <t>Motorista vai desviar de buraco na pista e atinge outro veículo em sentido contrário. Não havia acostamento</t>
  </si>
  <si>
    <t>Condições da via</t>
  </si>
  <si>
    <t>Ordem de Emergência</t>
  </si>
  <si>
    <t>Faltou envio para a Cotra</t>
  </si>
  <si>
    <t>Niterói</t>
  </si>
  <si>
    <t>-22°52'53.320</t>
  </si>
  <si>
    <t>-43°6'54.924</t>
  </si>
  <si>
    <t>02001.001898/2025-15</t>
  </si>
  <si>
    <t>-23°53'33.027"</t>
  </si>
  <si>
    <t>-46°46'38.547"</t>
  </si>
  <si>
    <t>02001.002039/2025-43</t>
  </si>
  <si>
    <t>BR-262</t>
  </si>
  <si>
    <t>km 792</t>
  </si>
  <si>
    <t>-19°46'46.699</t>
  </si>
  <si>
    <t>-47°57'47.727</t>
  </si>
  <si>
    <t>Colisão e desprendimento do tanque com etanol, seguido de tombamento e derramamento.</t>
  </si>
  <si>
    <t>Ultrapassagem sobre curva não consegue voltar para a faixa, colide com outro veículo e para no acostamento. O Segundo reboque tombou sobre vegetação</t>
  </si>
  <si>
    <t>Perda de controle direcional</t>
  </si>
  <si>
    <t>Transportadora Veronese</t>
  </si>
  <si>
    <t>52.397.767/0010-90</t>
  </si>
  <si>
    <t>Transporte Estadual - Concessionária Concebra</t>
  </si>
  <si>
    <t>02001.002754/2025-86</t>
  </si>
  <si>
    <t>-10°38'35.676</t>
  </si>
  <si>
    <t>-36°57'23.070</t>
  </si>
  <si>
    <t>02049.000008/2025-10</t>
  </si>
  <si>
    <t>BR-435</t>
  </si>
  <si>
    <t>km 35</t>
  </si>
  <si>
    <t>-12°51'30.419"</t>
  </si>
  <si>
    <t>-60°22'37.420"</t>
  </si>
  <si>
    <t>Curva em declive acentuada</t>
  </si>
  <si>
    <t>Transporte estadual</t>
  </si>
  <si>
    <t>02001.002753/2025-31</t>
  </si>
  <si>
    <t>-05°59'01.540"</t>
  </si>
  <si>
    <t>-49°53'00.320"</t>
  </si>
  <si>
    <t>VALE</t>
  </si>
  <si>
    <t>EFC</t>
  </si>
  <si>
    <t>02001.002757/2025-10</t>
  </si>
  <si>
    <t>Km 663</t>
  </si>
  <si>
    <t>-21°1'1.500</t>
  </si>
  <si>
    <t>-44°59'17.400</t>
  </si>
  <si>
    <t>Vazamento do tanque de combustível</t>
  </si>
  <si>
    <t>Condutor relatou perda de controle do veículo, que colidiu com o guard rail, e tombamento e rompimento do tanque de combustível, atingindo corpo hídrico.</t>
  </si>
  <si>
    <t>Colisão entre veículos / estrutura / objeto na pista</t>
  </si>
  <si>
    <t>Processo consta encerrado no SEI, mas é importante verificar possível infração da empresa por descumprimento de prazo</t>
  </si>
  <si>
    <t>02001.002823/2025-51</t>
  </si>
  <si>
    <t>José Bonifácio</t>
  </si>
  <si>
    <t>BR-153</t>
  </si>
  <si>
    <t>km 97+500</t>
  </si>
  <si>
    <t>-20.986779°</t>
  </si>
  <si>
    <t>-49.618975°</t>
  </si>
  <si>
    <t xml:space="preserve">Motorista não percebeu o tráfego lento, não conseguiu realizar a frenagem a tempo e jogou o veículo para o canteiro da rodovia, tombando. </t>
  </si>
  <si>
    <t>AUGUSTINHO X LOGÍSTICA E SERVIÇOS LTDA</t>
  </si>
  <si>
    <t>28.938.232/0001-04</t>
  </si>
  <si>
    <t>02001.001958/2025-08</t>
  </si>
  <si>
    <t>-10°39'10.060</t>
  </si>
  <si>
    <t>-36°57'24.550</t>
  </si>
  <si>
    <t>0.025</t>
  </si>
  <si>
    <t>02001.001988/2025-14</t>
  </si>
  <si>
    <t>-12°20'2.500</t>
  </si>
  <si>
    <t>-38°10'41.940</t>
  </si>
  <si>
    <t>BSW</t>
  </si>
  <si>
    <t>Água produzida fora da especificação</t>
  </si>
  <si>
    <t>Situação dos poços terrrestres: empreendimento identificado como trecho de duto, mas sem licenciamento próprio de dutovia (componente de sistema)</t>
  </si>
  <si>
    <t>02001.002072/2025-73</t>
  </si>
  <si>
    <t>-21°26'42.419</t>
  </si>
  <si>
    <t>-45°57'16.826</t>
  </si>
  <si>
    <t>02001.002318/2025-15</t>
  </si>
  <si>
    <t>-5°8'19.826</t>
  </si>
  <si>
    <t>-37°13'59.859</t>
  </si>
  <si>
    <t>02001.002209/2025-90</t>
  </si>
  <si>
    <t>-25°56'23.000</t>
  </si>
  <si>
    <t>-48°36'38.900</t>
  </si>
  <si>
    <t>NE</t>
  </si>
  <si>
    <t>02001.002166/2025-42</t>
  </si>
  <si>
    <t>-27°17'50.000</t>
  </si>
  <si>
    <t>-51°1'50.000</t>
  </si>
  <si>
    <t>Avaria no tambor com produtos, sem causa definida</t>
  </si>
  <si>
    <t>02001.002256/2025-33</t>
  </si>
  <si>
    <t>km 503</t>
  </si>
  <si>
    <t>-31°35'3.274</t>
  </si>
  <si>
    <t>-52°16'31.473</t>
  </si>
  <si>
    <t>Comunicado via Concessionária ECOSUL</t>
  </si>
  <si>
    <t>02001.002424/2025-91</t>
  </si>
  <si>
    <t>-26°27'18.388"</t>
  </si>
  <si>
    <t>-49°09'05.843"</t>
  </si>
  <si>
    <t>RMS</t>
  </si>
  <si>
    <t>Relatório de Vistoria</t>
  </si>
  <si>
    <t>Termo de encerramento elaborado pelo próprio Nupaem. Processo não foi encaminhado ao Ceneac para o devido encerramento.</t>
  </si>
  <si>
    <t>02001.002606/2025-61</t>
  </si>
  <si>
    <t>-19°31'50.162</t>
  </si>
  <si>
    <t>-42°34'41.360</t>
  </si>
  <si>
    <t>02001.002429/2025-13</t>
  </si>
  <si>
    <t>km 320</t>
  </si>
  <si>
    <t>-23°05'53.2"</t>
  </si>
  <si>
    <t xml:space="preserve">-45°41'08.0" </t>
  </si>
  <si>
    <t>Gasolina de Aviação</t>
  </si>
  <si>
    <t>20.000</t>
  </si>
  <si>
    <t>Charco</t>
  </si>
  <si>
    <t>Logfit Logística e Serviços SA</t>
  </si>
  <si>
    <t>Pendente a apreciação do RAE quanto aos valores de VOC's. Elaborado Despacho para Nupaem/SP</t>
  </si>
  <si>
    <t>Processo não encontrado / Comunicado arquivado em 12/06/2025</t>
  </si>
  <si>
    <t>km 125+200</t>
  </si>
  <si>
    <t>SIEMA e processo não localizados</t>
  </si>
  <si>
    <t>02001.002501/2025-11</t>
  </si>
  <si>
    <t>BR-324</t>
  </si>
  <si>
    <t>Km 562</t>
  </si>
  <si>
    <t>-12°30'26.900</t>
  </si>
  <si>
    <t>-38°37'58.100</t>
  </si>
  <si>
    <t>Transporte licença Estadual. Pendente de apreciação do RAE encaminhado pela empresa</t>
  </si>
  <si>
    <t>02001.002739/2025-38</t>
  </si>
  <si>
    <t>5°3'23.850"S</t>
  </si>
  <si>
    <t>36°32'21.510"W</t>
  </si>
  <si>
    <t>Dispersão mecânica com canhão d'água</t>
  </si>
  <si>
    <t>02001.002695/2025-46</t>
  </si>
  <si>
    <t>-25°33'08.769"</t>
  </si>
  <si>
    <t>-49°20'32.472"</t>
  </si>
  <si>
    <t>Soja</t>
  </si>
  <si>
    <t>Processo não foi encaminhado ao Ceneac para o devido encerramento.</t>
  </si>
  <si>
    <t>02001.002749/2025-73</t>
  </si>
  <si>
    <t>P-58</t>
  </si>
  <si>
    <t>-21°12'54.303</t>
  </si>
  <si>
    <t>-39°59'50.513</t>
  </si>
  <si>
    <t>Inibidor de hidratos</t>
  </si>
  <si>
    <t>Não apresentou justificativa</t>
  </si>
  <si>
    <t>Umbilicais</t>
  </si>
  <si>
    <t>02001.002820/2025-18</t>
  </si>
  <si>
    <t>BR-251</t>
  </si>
  <si>
    <t>Km 349</t>
  </si>
  <si>
    <t>-16°16'22.723"</t>
  </si>
  <si>
    <t>-42°31'53.175"</t>
  </si>
  <si>
    <t>Álcool etílico, solução</t>
  </si>
  <si>
    <t>Comunicado Siema preenchido por Corpo de Bombeiro, recebido Comunicado NEA</t>
  </si>
  <si>
    <t>02001.002750/2025-06</t>
  </si>
  <si>
    <t>NS West Saturn</t>
  </si>
  <si>
    <t>-25°28'14.3"</t>
  </si>
  <si>
    <t>-43º58'57.2"</t>
  </si>
  <si>
    <t>"Família" Shell Tellus</t>
  </si>
  <si>
    <t>Não classificado</t>
  </si>
  <si>
    <t>Vazamento no moon pool</t>
  </si>
  <si>
    <t>Mesa rotativa</t>
  </si>
  <si>
    <t>Skimmer e Kit Sopep</t>
  </si>
  <si>
    <t>02001.002974/2025-18</t>
  </si>
  <si>
    <t>-9°59'39.690</t>
  </si>
  <si>
    <t>-36°29'8.800</t>
  </si>
  <si>
    <t>02010.000117/2025-66</t>
  </si>
  <si>
    <t>Km 502</t>
  </si>
  <si>
    <t>-16°43'6.000"</t>
  </si>
  <si>
    <t>-49°14'13.000"</t>
  </si>
  <si>
    <t>Óleo vegetal de sebo</t>
  </si>
  <si>
    <t>Bueiro</t>
  </si>
  <si>
    <t>Comunicado feito pela Concessionária Triunfo Concebra</t>
  </si>
  <si>
    <t>02001.002979/2025-32</t>
  </si>
  <si>
    <t>Embarcação Skandi Salvador</t>
  </si>
  <si>
    <t>-24°40'13.855"</t>
  </si>
  <si>
    <t>-42°13'59.521"</t>
  </si>
  <si>
    <t>Manutenção</t>
  </si>
  <si>
    <t>02001.003060/2025-66</t>
  </si>
  <si>
    <t>-9°38'29.500</t>
  </si>
  <si>
    <t>-35°52'41.00</t>
  </si>
  <si>
    <t>Falta de manutenção</t>
  </si>
  <si>
    <t>02001.003227/2025-99</t>
  </si>
  <si>
    <t>Km 8</t>
  </si>
  <si>
    <t>-15°38'23.084"</t>
  </si>
  <si>
    <t>-46°28'20.489"</t>
  </si>
  <si>
    <t>Inseticida</t>
  </si>
  <si>
    <t>Não há identificação da empresa responsável no registro SIEMA e/ou no Comunicado, nem tampouco consta informações sobre o tipo de transporte (Interestadual ou  dentro do próprio estado)</t>
  </si>
  <si>
    <t>02001.003237/2025-24</t>
  </si>
  <si>
    <t>-5°7'10.950</t>
  </si>
  <si>
    <t>-37°8'1.041</t>
  </si>
  <si>
    <t>02001.003072/2025-91</t>
  </si>
  <si>
    <t>Km 1235</t>
  </si>
  <si>
    <t>-22°29'20.907"</t>
  </si>
  <si>
    <t>-43°0'20.709"</t>
  </si>
  <si>
    <t>Etilbenzeno</t>
  </si>
  <si>
    <t>Tombamento de equipamento com vazamento de produto</t>
  </si>
  <si>
    <t>Informação</t>
  </si>
  <si>
    <t>Condução das ações (análises, autuação) pelo Icmbio em função do acidente ter ocorrido em trecho de jurisdição do PARNA Serra dos Órgãos</t>
  </si>
  <si>
    <t>02001.003561/2025-42</t>
  </si>
  <si>
    <t>-22°15'21.024</t>
  </si>
  <si>
    <t>-40°20'20.419</t>
  </si>
  <si>
    <t>0.0000001</t>
  </si>
  <si>
    <t>02001.003453/2025-70</t>
  </si>
  <si>
    <t>-5°18'37.105</t>
  </si>
  <si>
    <t>-36°39'17.77</t>
  </si>
  <si>
    <t>02001.003462/2025-61</t>
  </si>
  <si>
    <t>-10°39'34.86</t>
  </si>
  <si>
    <t>-36°57'52.450</t>
  </si>
  <si>
    <t>02001.003540/2025-27</t>
  </si>
  <si>
    <t>22°39'49.982"S </t>
  </si>
  <si>
    <t>40°14'24.680"W</t>
  </si>
  <si>
    <t>tanque de carga: funcionando como estoque temporário antes do offloading (transferência para navios petroleiros aliviadores</t>
  </si>
  <si>
    <t>Tanque de carga</t>
  </si>
  <si>
    <t>02001.003930/2025-05</t>
  </si>
  <si>
    <t>-21°53'14.234</t>
  </si>
  <si>
    <t>-39°51'49.607</t>
  </si>
  <si>
    <t xml:space="preserve">Abastecimento   </t>
  </si>
  <si>
    <t>02001.003272/2025-43</t>
  </si>
  <si>
    <t>Km 738+428</t>
  </si>
  <si>
    <t>-21°33'59.000"</t>
  </si>
  <si>
    <t>-45°14'37.000"</t>
  </si>
  <si>
    <t>Condutor perdeu controle direcional do veículo colidindo contra a canaleta e escoamento, tombando posteriormente</t>
  </si>
  <si>
    <t>Transportadora Xandré</t>
  </si>
  <si>
    <t>251967340001-19</t>
  </si>
  <si>
    <t xml:space="preserve">Aguardando a resposta da empresa ao Ofício encaminhado. Carga fracionada de detergente furtada </t>
  </si>
  <si>
    <t>02001.006653/2025-84</t>
  </si>
  <si>
    <t>-76°52'2.400</t>
  </si>
  <si>
    <t>-30°17'13.72</t>
  </si>
  <si>
    <t>Causa: operador realizou abastecimento do equipamento esteira e não recolheu ao final da atividade. Ao utilizar o equipamento colidiu com o vasilhame do produto utilizado para abastecimento.</t>
  </si>
  <si>
    <t>02001.003677/2025-81</t>
  </si>
  <si>
    <t>NS-57 (Dhirubhai Deepwater KG2)</t>
  </si>
  <si>
    <t>-24°58'28.187"</t>
  </si>
  <si>
    <t>-42°28'28.642"</t>
  </si>
  <si>
    <t>02001.003953/2025-10</t>
  </si>
  <si>
    <t>-24°37'50.9"</t>
  </si>
  <si>
    <t>-42°15'52.0"</t>
  </si>
  <si>
    <t>Scaletreat 14347</t>
  </si>
  <si>
    <t>Inibidor de corrosão</t>
  </si>
  <si>
    <t>Abastecimento outros</t>
  </si>
  <si>
    <t>02001.003969/2025-14</t>
  </si>
  <si>
    <t>22°15'21.024</t>
  </si>
  <si>
    <t>40°20'20.419</t>
  </si>
  <si>
    <t>02001.003959/2025-89</t>
  </si>
  <si>
    <t>-22°26'19.161</t>
  </si>
  <si>
    <t>-40°25'28.257</t>
  </si>
  <si>
    <t>Válvula ESVD</t>
  </si>
  <si>
    <t>02001.004170/2025-45</t>
  </si>
  <si>
    <t xml:space="preserve">Poço 8-ESP-27HP-RJS </t>
  </si>
  <si>
    <t>22°52'34.276"S</t>
  </si>
  <si>
    <t>40°21'25.097"W</t>
  </si>
  <si>
    <t>BR-Mul</t>
  </si>
  <si>
    <t>Poço</t>
  </si>
  <si>
    <t>Sim (embarcação para monitoramento do escape com ROV)</t>
  </si>
  <si>
    <t>02001.004350/2025-27</t>
  </si>
  <si>
    <t>-18°37'22.000</t>
  </si>
  <si>
    <t>-44°0'25.000</t>
  </si>
  <si>
    <t>tombamento de veículo seguido de queda/derramamento da carga</t>
  </si>
  <si>
    <t>02001.004343/2025-25</t>
  </si>
  <si>
    <t>-20°28'53.342"</t>
  </si>
  <si>
    <t>-48°33'8.509"</t>
  </si>
  <si>
    <t>Herbicida</t>
  </si>
  <si>
    <t>Canteiro da avenida</t>
  </si>
  <si>
    <t>Despacho Nupaem/MG</t>
  </si>
  <si>
    <t>Comunicado recebido via e-mail NEA/MG</t>
  </si>
  <si>
    <t>02001.004586/2025-63</t>
  </si>
  <si>
    <t>-10°39'49.644</t>
  </si>
  <si>
    <t>-36°59'20.754</t>
  </si>
  <si>
    <t>Falta de equipe disponível à época</t>
  </si>
  <si>
    <t>02001.004621/2025-44</t>
  </si>
  <si>
    <t>-9°36'21.090</t>
  </si>
  <si>
    <t>-35°54'18.130</t>
  </si>
  <si>
    <t>Falha no sistema</t>
  </si>
  <si>
    <t>02001.004589/2025-05</t>
  </si>
  <si>
    <t>-22°49'55.740</t>
  </si>
  <si>
    <t>-43°21'0.368</t>
  </si>
  <si>
    <t>Produtos quimicos diversos</t>
  </si>
  <si>
    <t>Falha no gerenciamento do processo</t>
  </si>
  <si>
    <t>02001.004588/2025-52</t>
  </si>
  <si>
    <t>-22°49'16.600</t>
  </si>
  <si>
    <t>-43°9'56.900</t>
  </si>
  <si>
    <t>02001.004634/2025-13</t>
  </si>
  <si>
    <t>-36°39'17.776</t>
  </si>
  <si>
    <t>02001.004807/2025-01</t>
  </si>
  <si>
    <t>-10°38'943</t>
  </si>
  <si>
    <t>-36°57'36.114</t>
  </si>
  <si>
    <t>Falha no equipamento</t>
  </si>
  <si>
    <t>02001.004791/2025-29</t>
  </si>
  <si>
    <t>FPSO CIDADE DE ITAGUAÍ (FPSO CIG)</t>
  </si>
  <si>
    <t>-25°08'29,649"</t>
  </si>
  <si>
    <t>-42°56'40,909"</t>
  </si>
  <si>
    <t>02001.004794/2025-62</t>
  </si>
  <si>
    <t>SS-79 (Lone Star)</t>
  </si>
  <si>
    <t>23°33'50.835"S </t>
  </si>
  <si>
    <t>40°16'38.2"W</t>
  </si>
  <si>
    <t>0.00001</t>
  </si>
  <si>
    <t>02001.004801/2025-26</t>
  </si>
  <si>
    <t>NS-58 (Valaris DS-8)</t>
  </si>
  <si>
    <t>22°35'34.060"S</t>
  </si>
  <si>
    <t>40°13'53.109"W</t>
  </si>
  <si>
    <t>0.000015</t>
  </si>
  <si>
    <t>02001.004647/2025-92</t>
  </si>
  <si>
    <t>Km 792S</t>
  </si>
  <si>
    <t>-22°9'32.040"</t>
  </si>
  <si>
    <t>-45°49'40.370"</t>
  </si>
  <si>
    <t>Óxido de Cálcio</t>
  </si>
  <si>
    <t>Condições climáticas adversas</t>
  </si>
  <si>
    <t>Comunicado Siema emitido pela Concessionária Arteris Fernão Dias</t>
  </si>
  <si>
    <t>02001.005270/2025-99</t>
  </si>
  <si>
    <t>-24°8'41.421</t>
  </si>
  <si>
    <t>-49°49'8.998</t>
  </si>
  <si>
    <t>Nafta</t>
  </si>
  <si>
    <t>Explosão/ Incêndio (consequência do incidente)</t>
  </si>
  <si>
    <t>Transporte interestadual - Concessionária EPR Litoral Pioneiro</t>
  </si>
  <si>
    <t>02001.005374/2025-01</t>
  </si>
  <si>
    <t>-26°28'01,379"</t>
  </si>
  <si>
    <t>46°31'44,919"</t>
  </si>
  <si>
    <t>Guindaste</t>
  </si>
  <si>
    <t>02001.007130/2025-55</t>
  </si>
  <si>
    <t>Porto de Imbetiba</t>
  </si>
  <si>
    <t>Píer 1 - BMAC</t>
  </si>
  <si>
    <t>-22°23'5.071</t>
  </si>
  <si>
    <t>-41°46'6.860</t>
  </si>
  <si>
    <t>Causa: Não foi possível detectar a causa, mesmo após as verificações necessárias nas estruturas do Porto e embarcação. Foram observadas manchas escuras durante atracação de embarcação.</t>
  </si>
  <si>
    <t>02001.005333/2025-15</t>
  </si>
  <si>
    <t>Km 883</t>
  </si>
  <si>
    <t>-19°45'30.410"</t>
  </si>
  <si>
    <t>-48°38'6.150"</t>
  </si>
  <si>
    <t>Comunicado Siema feito pela Concessionária CONCEBRA</t>
  </si>
  <si>
    <t>02001.005343/2025-42</t>
  </si>
  <si>
    <t>-22°24'00.315"</t>
  </si>
  <si>
    <t>-47°36'25.267"</t>
  </si>
  <si>
    <t>02001.005406/2025-61</t>
  </si>
  <si>
    <t>SP  330</t>
  </si>
  <si>
    <t>km 376</t>
  </si>
  <si>
    <t>-20°44'30.721</t>
  </si>
  <si>
    <t>-47°53'45.802</t>
  </si>
  <si>
    <t>Ácido sulfúrico</t>
  </si>
  <si>
    <t>Despacho 22329931</t>
  </si>
  <si>
    <t>Acidente em rodovia estadual - sem mais informações</t>
  </si>
  <si>
    <t>02001.005397/2025-16</t>
  </si>
  <si>
    <t>-13°50'6.982</t>
  </si>
  <si>
    <t>-42°17'0.033</t>
  </si>
  <si>
    <t>Nuclear</t>
  </si>
  <si>
    <t>Falha na gestão do processo</t>
  </si>
  <si>
    <t>02001.005439/2025-19</t>
  </si>
  <si>
    <t>km 641</t>
  </si>
  <si>
    <t>20°21'51.6"</t>
  </si>
  <si>
    <t>44°28'06.2</t>
  </si>
  <si>
    <t>Thinner</t>
  </si>
  <si>
    <t>Transporte interestadual - Concessionária Arteris Fernão Dias</t>
  </si>
  <si>
    <t>02001.005450/2025-71</t>
  </si>
  <si>
    <t xml:space="preserve">SS-81 (Norbe VI) </t>
  </si>
  <si>
    <t>-22°25'8.800</t>
  </si>
  <si>
    <t>-40°2'22.489</t>
  </si>
  <si>
    <t>02001.005407/2025-13</t>
  </si>
  <si>
    <t>P-31</t>
  </si>
  <si>
    <t>-22°7'48.454</t>
  </si>
  <si>
    <t>39°57'59.886</t>
  </si>
  <si>
    <t>Manifold</t>
  </si>
  <si>
    <t>02001.014269/2025-55</t>
  </si>
  <si>
    <t>km 540</t>
  </si>
  <si>
    <t>-20°13'55.142</t>
  </si>
  <si>
    <t>-44°23'55.918</t>
  </si>
  <si>
    <t>TINTAS</t>
  </si>
  <si>
    <t>Não especificado</t>
  </si>
  <si>
    <t>02001.005469/2025-17</t>
  </si>
  <si>
    <t>02001.005780/2025-66</t>
  </si>
  <si>
    <t>-5°8'43.424</t>
  </si>
  <si>
    <t>-37°9'9.15</t>
  </si>
  <si>
    <t>02001.005530/2025-26</t>
  </si>
  <si>
    <t>Embarcação Seven Merlin</t>
  </si>
  <si>
    <t>-25°25'0.000"</t>
  </si>
  <si>
    <t>-43°58'42.000"</t>
  </si>
  <si>
    <t>Nuto H 32</t>
  </si>
  <si>
    <t>02001.005775/2025-53</t>
  </si>
  <si>
    <t>Embarcação RSV Paulo Cunha</t>
  </si>
  <si>
    <t>22°21'52.350S</t>
  </si>
  <si>
    <t>40°05'27.809W</t>
  </si>
  <si>
    <t>O escape de fluido por um receptáculo Multi-Quick Connector (MQC) está diretamente associado ao Umbilical (ou mais precisamente, à terminação do umbilical)</t>
  </si>
  <si>
    <t>02001.005943/2025-19</t>
  </si>
  <si>
    <t>-10°40'7.74</t>
  </si>
  <si>
    <t>-36°58'0.734</t>
  </si>
  <si>
    <t>02001.006191/2025-03</t>
  </si>
  <si>
    <t>22°32'31.328"S </t>
  </si>
  <si>
    <t>40°27'32.426"W</t>
  </si>
  <si>
    <t>0.088062</t>
  </si>
  <si>
    <t>Campânula de coleta</t>
  </si>
  <si>
    <t>02001.005932/2025-21</t>
  </si>
  <si>
    <t>Faixa de dutos Osbra km 241 + 910</t>
  </si>
  <si>
    <t>-20°50'4,700</t>
  </si>
  <si>
    <t>-47°54'45.600</t>
  </si>
  <si>
    <t>Óleo Diesel S500</t>
  </si>
  <si>
    <t>02001.006134/2025-16</t>
  </si>
  <si>
    <t>-37°9'9.150</t>
  </si>
  <si>
    <t>02001.006298/2025-43</t>
  </si>
  <si>
    <t>-20°12'34.9"</t>
  </si>
  <si>
    <t>-50°57'27.0"</t>
  </si>
  <si>
    <t>02001.006460/2025-23</t>
  </si>
  <si>
    <t>Km 120+120</t>
  </si>
  <si>
    <t>-23°54'03.961"</t>
  </si>
  <si>
    <t>-46°27'14.026"</t>
  </si>
  <si>
    <t>02001.006715/2025-58</t>
  </si>
  <si>
    <t>Km 431L</t>
  </si>
  <si>
    <t>-19°53'41.340"</t>
  </si>
  <si>
    <t>-44°52'27.880"</t>
  </si>
  <si>
    <t>Transporte estadual - Concessionária Concebra</t>
  </si>
  <si>
    <t>02001.006748/2025-06</t>
  </si>
  <si>
    <t>BR-393</t>
  </si>
  <si>
    <t>km 231+699</t>
  </si>
  <si>
    <t>-22°23'33.650</t>
  </si>
  <si>
    <t>-43°39'8.590</t>
  </si>
  <si>
    <t>ASFALTO</t>
  </si>
  <si>
    <t>Nota Técnica 11 (22606767)</t>
  </si>
  <si>
    <t>TRANSPORTE INTERESTADUAL</t>
  </si>
  <si>
    <t>02001.006747/2025-53</t>
  </si>
  <si>
    <t>Km 551-300S</t>
  </si>
  <si>
    <t>-17°8'37.670"</t>
  </si>
  <si>
    <t>-49°12'55.040"</t>
  </si>
  <si>
    <t>Diesel Combustível</t>
  </si>
  <si>
    <t>Comunicado emitido pela Concessionária - CONCEBRA</t>
  </si>
  <si>
    <t>02001.006749/2025-42</t>
  </si>
  <si>
    <t>Km 908N</t>
  </si>
  <si>
    <t>-11°14'28.019"</t>
  </si>
  <si>
    <t>-55°18'22.766"</t>
  </si>
  <si>
    <t>BIODIESEL</t>
  </si>
  <si>
    <t>Comunicado emitido pela Concessionária - Via Brasil. Pendente de análise do RAE</t>
  </si>
  <si>
    <t>02001.023749/2025-15</t>
  </si>
  <si>
    <t>-39°57'59.886</t>
  </si>
  <si>
    <t>0.0154</t>
  </si>
  <si>
    <t>Dutos</t>
  </si>
  <si>
    <t>02001.007121/2025-64</t>
  </si>
  <si>
    <t>-43°57'36"</t>
  </si>
  <si>
    <t>Oceanic HW 443</t>
  </si>
  <si>
    <t>02001.007047/2025-86</t>
  </si>
  <si>
    <t>02001.007051/2025-44</t>
  </si>
  <si>
    <t>BR-040</t>
  </si>
  <si>
    <t>Km 590</t>
  </si>
  <si>
    <t>-20°22'3.810"</t>
  </si>
  <si>
    <t>-43°54'34.960"</t>
  </si>
  <si>
    <t>Pendente de recebimento de informações da empresa e da análise final do Nupaem</t>
  </si>
  <si>
    <t>02001.007073/2025-12</t>
  </si>
  <si>
    <t>Km 1102-N</t>
  </si>
  <si>
    <t>-9°38'55.331"</t>
  </si>
  <si>
    <t>-54°52'20.562"</t>
  </si>
  <si>
    <t>02001.007043/2025-06</t>
  </si>
  <si>
    <t>-12°22'28.338</t>
  </si>
  <si>
    <t>-38°15'8.674</t>
  </si>
  <si>
    <t>0.006478</t>
  </si>
  <si>
    <t>02001.007216/2025-88</t>
  </si>
  <si>
    <t>02001.007148/2025-57</t>
  </si>
  <si>
    <t>km 119+290</t>
  </si>
  <si>
    <t>-23°54'14.460"</t>
  </si>
  <si>
    <t>-46°27'37.239"</t>
  </si>
  <si>
    <t>02001.007138/2025-11</t>
  </si>
  <si>
    <t>-25°13'48.000</t>
  </si>
  <si>
    <t>-42°33'20.000</t>
  </si>
  <si>
    <t>02001.007146/2025-68</t>
  </si>
  <si>
    <t>km 605+200</t>
  </si>
  <si>
    <t>-19°37'19.170</t>
  </si>
  <si>
    <t>-46°16'19.630</t>
  </si>
  <si>
    <t>Encerrado sem documento</t>
  </si>
  <si>
    <t>INTERESTADUAL</t>
  </si>
  <si>
    <t>02001.007139/2025-66</t>
  </si>
  <si>
    <t>NS-42 (ODN II)</t>
  </si>
  <si>
    <t>22°28'05.237"S</t>
  </si>
  <si>
    <t>39°53'54.909"W</t>
  </si>
  <si>
    <t>Stack Magic Eco F</t>
  </si>
  <si>
    <t>0.75</t>
  </si>
  <si>
    <t xml:space="preserve">BOP  </t>
  </si>
  <si>
    <t>02001.007140/2025-91</t>
  </si>
  <si>
    <t>Embarcação Oceânica SUB VIII</t>
  </si>
  <si>
    <t>-22°26'16.250</t>
  </si>
  <si>
    <t>-40°3'5.350</t>
  </si>
  <si>
    <t>Shell Tellus S2 M 32</t>
  </si>
  <si>
    <t>02001.007142/2025-80</t>
  </si>
  <si>
    <t>-24°43'18.015"</t>
  </si>
  <si>
    <t>-42°15'14.788"</t>
  </si>
  <si>
    <t>02001.007144/2025-79</t>
  </si>
  <si>
    <t>km 169</t>
  </si>
  <si>
    <t>-12°48'58.180</t>
  </si>
  <si>
    <t>-43°19'26.460</t>
  </si>
  <si>
    <t>DG transportadora</t>
  </si>
  <si>
    <t>SEM INFORMAÇÃO</t>
  </si>
  <si>
    <t>02001.007145/2025-13</t>
  </si>
  <si>
    <t>km 877</t>
  </si>
  <si>
    <t>-22°30'54.480</t>
  </si>
  <si>
    <t>-46°1'15.916</t>
  </si>
  <si>
    <t xml:space="preserve">DIESEL </t>
  </si>
  <si>
    <t>Iunes Transportes e Serviços Agrícolas LTDA</t>
  </si>
  <si>
    <t>02001.007565/2025-08</t>
  </si>
  <si>
    <t>-10°39'4.040</t>
  </si>
  <si>
    <t>-36°56'19.80</t>
  </si>
  <si>
    <t>0.012</t>
  </si>
  <si>
    <t>0.0378</t>
  </si>
  <si>
    <t>CGEMA não deu os encaminhamentos pertinentes</t>
  </si>
  <si>
    <t>02001.007641/2025-77</t>
  </si>
  <si>
    <t>km 86+300</t>
  </si>
  <si>
    <t>-23°28'3.274</t>
  </si>
  <si>
    <t xml:space="preserve">-46°34'17.940
</t>
  </si>
  <si>
    <t>SEM INFORMAÇÕES</t>
  </si>
  <si>
    <t>02001.007643/2025-66</t>
  </si>
  <si>
    <t xml:space="preserve">5°3'23.850 </t>
  </si>
  <si>
    <t>36°32'21.510</t>
  </si>
  <si>
    <t>02001.007633/2025-21</t>
  </si>
  <si>
    <t>Embarcação Akofs Santos</t>
  </si>
  <si>
    <t>-25°10'39.0"</t>
  </si>
  <si>
    <t>-42°55'46.2"</t>
  </si>
  <si>
    <t>02001.007636/2025-64</t>
  </si>
  <si>
    <t>informado acionamento do PEI no siema</t>
  </si>
  <si>
    <t>02001.007655/2025-91</t>
  </si>
  <si>
    <t>-10°38'55.020</t>
  </si>
  <si>
    <t>-36°57'49.820</t>
  </si>
  <si>
    <t>02001.007648/2025-99</t>
  </si>
  <si>
    <t>-10°38'32.620</t>
  </si>
  <si>
    <t>-36°57'0.390</t>
  </si>
  <si>
    <t>02001.007637/2025-17</t>
  </si>
  <si>
    <t>-22°15'19.991</t>
  </si>
  <si>
    <t>-40°19'47.817</t>
  </si>
  <si>
    <t>02001.007654/2025-46</t>
  </si>
  <si>
    <t>km 849+150</t>
  </si>
  <si>
    <t>-22°13'51.100</t>
  </si>
  <si>
    <t>-45°52'33.100</t>
  </si>
  <si>
    <t>ÁCIDO CLOROSSULFÔNICO E TREÓXIDO DE ENXOFRE, MISTURA</t>
  </si>
  <si>
    <t>02001.007649/2025-33</t>
  </si>
  <si>
    <t xml:space="preserve">Embarcação Oceânica SUB VIII </t>
  </si>
  <si>
    <t>-11°22'3.380</t>
  </si>
  <si>
    <t>-36°58'36.950</t>
  </si>
  <si>
    <t>02001.008353/2025-30</t>
  </si>
  <si>
    <t>-20°21'11.399</t>
  </si>
  <si>
    <t>-42°42'8.256</t>
  </si>
  <si>
    <t>Falta de planejamento</t>
  </si>
  <si>
    <t>SIm</t>
  </si>
  <si>
    <t>02001.007948/2025-78</t>
  </si>
  <si>
    <t>km 578+600</t>
  </si>
  <si>
    <t>-20°31'38.3</t>
  </si>
  <si>
    <t>-44°37'54.3</t>
  </si>
  <si>
    <t>Gás Liquefeito de Petróleo (GLP)</t>
  </si>
  <si>
    <t>02001.008042/2025-71</t>
  </si>
  <si>
    <t>-04°52"27.6"</t>
  </si>
  <si>
    <t>-43°04'40.8"</t>
  </si>
  <si>
    <t>Falha na via permanente.</t>
  </si>
  <si>
    <t>FTL</t>
  </si>
  <si>
    <t>Consta um Relatório de Vistoria porém não finalizado.</t>
  </si>
  <si>
    <t>02001.008329/2025-09</t>
  </si>
  <si>
    <t>-19°32'34.572</t>
  </si>
  <si>
    <t>-44°14'55.579</t>
  </si>
  <si>
    <t>02001.008052/2025-14</t>
  </si>
  <si>
    <t>-03°34'29.280"</t>
  </si>
  <si>
    <t>-44°42'30.240"</t>
  </si>
  <si>
    <t>02001.007971/2025-62</t>
  </si>
  <si>
    <t>Santos Dumont</t>
  </si>
  <si>
    <t>km 739</t>
  </si>
  <si>
    <t>-21°23'54.197</t>
  </si>
  <si>
    <t>-43°33'55.943</t>
  </si>
  <si>
    <t>RE Serviços</t>
  </si>
  <si>
    <t>TRANSPORTE ESTADUAL</t>
  </si>
  <si>
    <t>02001.008158/2025-18</t>
  </si>
  <si>
    <t>-23°58'47.346"</t>
  </si>
  <si>
    <t>-46°30'42.858"</t>
  </si>
  <si>
    <t>Processo de vandalismo sem Relatório de Atendimento e não foi juntado ao processo geral de vandalismo na RMP.</t>
  </si>
  <si>
    <t>02001.008131/2025-17</t>
  </si>
  <si>
    <t>km 487+640</t>
  </si>
  <si>
    <t>-19°57'28.200</t>
  </si>
  <si>
    <t>-44°7'14.850</t>
  </si>
  <si>
    <t>Grupo T.Q.A Indústria e Comercio Ltd</t>
  </si>
  <si>
    <t>02001.008112/2025-91</t>
  </si>
  <si>
    <t>Porto de Itaqui</t>
  </si>
  <si>
    <t>Píer 105</t>
  </si>
  <si>
    <t>2°34'26.494</t>
  </si>
  <si>
    <t>-44°22'19.369</t>
  </si>
  <si>
    <t>Causa: Corrosão de duto não identificada em inspeções anteriores. **consta um Relatório de Vistoria porém não assinado. Alterar informações***</t>
  </si>
  <si>
    <t>02001.008179/2025-25</t>
  </si>
  <si>
    <t>Embarcação Seven Cruzeiro</t>
  </si>
  <si>
    <t>-25°27'53.8"</t>
  </si>
  <si>
    <t>-43°57'30.9"</t>
  </si>
  <si>
    <t>02001.008197/2025-15</t>
  </si>
  <si>
    <t>-9°36'57.000</t>
  </si>
  <si>
    <t>-35°53'20.00</t>
  </si>
  <si>
    <t>02001.008254/2025-58</t>
  </si>
  <si>
    <t>-25°24'24.0"</t>
  </si>
  <si>
    <t>-43°59'35.0"</t>
  </si>
  <si>
    <t>Salmoura de Brometo de Cálcio / Cloreto de Cálcio</t>
  </si>
  <si>
    <t>Completação</t>
  </si>
  <si>
    <t>02001.008274/2025-29</t>
  </si>
  <si>
    <t>km 817+902</t>
  </si>
  <si>
    <t>-22°5'25.270</t>
  </si>
  <si>
    <t>-46°9'53.340</t>
  </si>
  <si>
    <t>02001.008352/2025-95</t>
  </si>
  <si>
    <t>-20°3'10.086</t>
  </si>
  <si>
    <t>-43°59'23.096</t>
  </si>
  <si>
    <t>Metano</t>
  </si>
  <si>
    <t>si</t>
  </si>
  <si>
    <t>Empreendimento da Gasmig; acidente provocado pela Copasa CNPJ 17281106000103</t>
  </si>
  <si>
    <t>02001.008356/2025-73</t>
  </si>
  <si>
    <t>RUA ZEFERINO JUSTINO TAVARES</t>
  </si>
  <si>
    <t>-18°50'33.400</t>
  </si>
  <si>
    <t>-50°7'58.300</t>
  </si>
  <si>
    <t>OEMA atendeu</t>
  </si>
  <si>
    <t>02001.008492/2025-63</t>
  </si>
  <si>
    <t>Embarcação BRAM BELÉM</t>
  </si>
  <si>
    <t>-22°53'36.000</t>
  </si>
  <si>
    <t>-43°12'46.000</t>
  </si>
  <si>
    <t>Fluido de base oleosa</t>
  </si>
  <si>
    <t>DELTA-TEQ™ (ISO-OLEFIN)</t>
  </si>
  <si>
    <t>Fluido de perfuração base sintética</t>
  </si>
  <si>
    <t>Outras</t>
  </si>
  <si>
    <t>Causa: (i) Procedimento operacional inadequado. Foi identificado que o procedimento BRAM (Embarcações fluideiras) não contempla de forma detalhada os parâmetros de monitoramento de nível dos tanques em processo de recirculação (Empresa Bram Offshore); (ii) Não atendimento aos critérios do projeto. Foi identificado uma ligação física entre os tanques do sistema de lama (Seg#3) e óleo diesel (Seg#2) não previsto em projeto. Foi observado através de um teste de pressão, uma válvula que estava interligando os tanques de lama e óleo diesel, de maneira inadequada, diferente do apresentado no projeto da embarcação Bram Belém (Empresa Bram Offshofe)</t>
  </si>
  <si>
    <t>02001.008572/2025-19</t>
  </si>
  <si>
    <t>-24°41'12.220"</t>
  </si>
  <si>
    <t>-42°17'37.140"</t>
  </si>
  <si>
    <t>Hyspin AWH-M 46</t>
  </si>
  <si>
    <t>02001.008687/2025-11</t>
  </si>
  <si>
    <t>-10°39'56.000</t>
  </si>
  <si>
    <t>-37°0'35.000</t>
  </si>
  <si>
    <t>0.026</t>
  </si>
  <si>
    <t>02001.008662/2025-18</t>
  </si>
  <si>
    <t xml:space="preserve">Plataforma de Caioba (PCB-01) </t>
  </si>
  <si>
    <t>11°0'29.350</t>
  </si>
  <si>
    <t>-36°55'58.390</t>
  </si>
  <si>
    <t>"Família" Lubrax</t>
  </si>
  <si>
    <t>Óleo lubrificante</t>
  </si>
  <si>
    <t>02001.008561/2025-39</t>
  </si>
  <si>
    <t>SE</t>
  </si>
  <si>
    <t>-10°39'13.000</t>
  </si>
  <si>
    <t>-36°56'39.80</t>
  </si>
  <si>
    <t>02001.008756/2025-89</t>
  </si>
  <si>
    <t>km 008+100</t>
  </si>
  <si>
    <t>-25°6'27.472</t>
  </si>
  <si>
    <t>-48°47'24.348</t>
  </si>
  <si>
    <t>Outro veículo em alta velocidade com pista molhada, derrapa e colide com o caminhão transportado PP</t>
  </si>
  <si>
    <t>02001.008727/2025-17</t>
  </si>
  <si>
    <t>-22°5'10.996</t>
  </si>
  <si>
    <t>-39°49'40.795</t>
  </si>
  <si>
    <t>02001.008694/2025-13 e 02009.000674/2025-16</t>
  </si>
  <si>
    <t>BR-101</t>
  </si>
  <si>
    <t>km 101+900</t>
  </si>
  <si>
    <t>-19°0'7.450</t>
  </si>
  <si>
    <t>-40°0'20.766</t>
  </si>
  <si>
    <t>Óleo do motor</t>
  </si>
  <si>
    <t>Arla</t>
  </si>
  <si>
    <t>Colisão com estrutura/ objeto na pista (agregado a “colisão entre veículos)</t>
  </si>
  <si>
    <t xml:space="preserve">Concessionária ECO-101 </t>
  </si>
  <si>
    <t>02001.008857/2025-50</t>
  </si>
  <si>
    <t>FPSO Cidade de Angra dos Reis (FPSO-CAR)</t>
  </si>
  <si>
    <t>-25°32'41.340"</t>
  </si>
  <si>
    <t>-42°50'24.770"</t>
  </si>
  <si>
    <t>02001.008892/2025-79</t>
  </si>
  <si>
    <t>-6°2'15.530</t>
  </si>
  <si>
    <t>-50°8'57.805</t>
  </si>
  <si>
    <t>Desastre natural</t>
  </si>
  <si>
    <t>02001.008814/2025-74</t>
  </si>
  <si>
    <t>km 122+700</t>
  </si>
  <si>
    <t>-23°52'12.763"</t>
  </si>
  <si>
    <t>-46°25'12.350"</t>
  </si>
  <si>
    <t>02001.008833/2025-09</t>
  </si>
  <si>
    <t>km 119+500</t>
  </si>
  <si>
    <t>-23°53'39.514"</t>
  </si>
  <si>
    <t>-46°25'56.794"</t>
  </si>
  <si>
    <t>02001.009024/2025-14</t>
  </si>
  <si>
    <t>02001.009062/2025-69</t>
  </si>
  <si>
    <t xml:space="preserve">NS-61 (Atlantic Zonda) </t>
  </si>
  <si>
    <t>-22°50'28.000</t>
  </si>
  <si>
    <t>-40°57'13.000</t>
  </si>
  <si>
    <t xml:space="preserve"> Shell Spirax S6 ATF X</t>
  </si>
  <si>
    <t>Propulsão</t>
  </si>
  <si>
    <t>02001.009012/2025-81</t>
  </si>
  <si>
    <t>-10°38'39.043</t>
  </si>
  <si>
    <t>-37°6'7.105</t>
  </si>
  <si>
    <t>0.085</t>
  </si>
  <si>
    <t>1.615</t>
  </si>
  <si>
    <t>02001.009489/2025-67</t>
  </si>
  <si>
    <t>-24°0'59.000</t>
  </si>
  <si>
    <t>-41°9'59.000</t>
  </si>
  <si>
    <t>02001.009690/2025-44</t>
  </si>
  <si>
    <t>-21°19'5.000</t>
  </si>
  <si>
    <t>-43°44'48.000</t>
  </si>
  <si>
    <t>-21°7'5.500</t>
  </si>
  <si>
    <t>-42°54'59.400</t>
  </si>
  <si>
    <t>02001.009001/2025-00</t>
  </si>
  <si>
    <t>-21°47'44.032</t>
  </si>
  <si>
    <t>-40°53'45.541</t>
  </si>
  <si>
    <t>MOBILGEAR 600 XP 68</t>
  </si>
  <si>
    <t>Causa: Durante a manobra de instalação da rampa de acesso utilizando o guindaste de serviço da embarcação, foi observado um vazamento da mangueira hidráulica do guindaste de serviço. Descumprimento do check list prévio para liberação do equipamento.Inexistência de check list específico para inspeção prévia do equipamento. **Resposta da OEMA informa que não houve comunicação do acidente àquele órgão.</t>
  </si>
  <si>
    <t>02001.008991/2025-51</t>
  </si>
  <si>
    <t>Embarcação CBO Guanabara</t>
  </si>
  <si>
    <t>21°57'44.335"S</t>
  </si>
  <si>
    <t>39°42'01.382"W</t>
  </si>
  <si>
    <t>02001.009044/2025-87</t>
  </si>
  <si>
    <t>P-70</t>
  </si>
  <si>
    <t>-24°57'07.454"</t>
  </si>
  <si>
    <t>-42°28'06.168"</t>
  </si>
  <si>
    <t>02001.009204/2025-98</t>
  </si>
  <si>
    <t>Estaleiro MaC Laren</t>
  </si>
  <si>
    <t xml:space="preserve"> embarcação RedBuc</t>
  </si>
  <si>
    <t>-23°1'32.918</t>
  </si>
  <si>
    <t>-43°7'36.553</t>
  </si>
  <si>
    <t>Estaleiro</t>
  </si>
  <si>
    <t>MOBIL SHC 525</t>
  </si>
  <si>
    <t>Causa:  Durante os testes de funcionamento do guindaste detectado vazamento com origem na mangueira hidráulica responsável pelo acionamento do moitão de carga *** Trata-se de estaleiro.***Coate refere q a competência é da MB por se tratar de embarcação.</t>
  </si>
  <si>
    <t>02001.009496/2025-69</t>
  </si>
  <si>
    <t>km 122+900</t>
  </si>
  <si>
    <t>-23°54'02.050"</t>
  </si>
  <si>
    <t>-46°27'10.493"</t>
  </si>
  <si>
    <t>02001.009500/2025-99</t>
  </si>
  <si>
    <t>P-65</t>
  </si>
  <si>
    <t>-22°42'4.790</t>
  </si>
  <si>
    <t>-40°40'36.180</t>
  </si>
  <si>
    <t>02019.000833/2025-63</t>
  </si>
  <si>
    <t>km 40</t>
  </si>
  <si>
    <t>-7°51'0.000</t>
  </si>
  <si>
    <t>-34°54'28.800</t>
  </si>
  <si>
    <t>Alta velocidade do veículo que vinha atrás</t>
  </si>
  <si>
    <t>02001.009457/2025-61</t>
  </si>
  <si>
    <t>BR-285</t>
  </si>
  <si>
    <t>A 3 km de Bozano</t>
  </si>
  <si>
    <t>-28°21'49.300</t>
  </si>
  <si>
    <t>-53°48'0.600</t>
  </si>
  <si>
    <t>02001.009481/2025-09</t>
  </si>
  <si>
    <t>Porto de Santos</t>
  </si>
  <si>
    <t>Píer 1 do Terminal Aquaviário
de Santos (TASAN)</t>
  </si>
  <si>
    <t>-23°55'6.988</t>
  </si>
  <si>
    <t>-46°22'0.583</t>
  </si>
  <si>
    <t>Causa: durante uma atividade de
remoção de resquícios de óleo bunker contido em uma tubulação para posterior manutenção de uma válvula de dreno. Durante a sucção, ocorreu a perda de contenção da linha. ***Dúvida: competência federal?** Enviado a servidor da UT Santos q não realizou a vistoria</t>
  </si>
  <si>
    <t>02001.009470/2025-11</t>
  </si>
  <si>
    <t>Matutini</t>
  </si>
  <si>
    <t>02001.009872/2025-15</t>
  </si>
  <si>
    <t>km 237+900</t>
  </si>
  <si>
    <t xml:space="preserve">-20°0'10.361
</t>
  </si>
  <si>
    <t>-40°24'47.124</t>
  </si>
  <si>
    <t>AGLOMERADO DE MINÉRIO DE FERRO - BRIQUETES</t>
  </si>
  <si>
    <t>NÃO CLASSIFICADO</t>
  </si>
  <si>
    <t>Pianca Transportes LTDA</t>
  </si>
  <si>
    <t>02001.009448/2025-71</t>
  </si>
  <si>
    <t>-23°54'12.385"</t>
  </si>
  <si>
    <t>-46°27'32.194"</t>
  </si>
  <si>
    <t>02001.009502/2025-88</t>
  </si>
  <si>
    <t>-25°26'05.000"</t>
  </si>
  <si>
    <t xml:space="preserve">- 43°59'23.000" </t>
  </si>
  <si>
    <t>Fluido de Completação de Base Aquosa</t>
  </si>
  <si>
    <t>Fluido de completação aquoso</t>
  </si>
  <si>
    <t>02001.009503/2025-22</t>
  </si>
  <si>
    <t>-25°43'44.000</t>
  </si>
  <si>
    <t>-49°52'54.000</t>
  </si>
  <si>
    <t>02001.009556/2025-43</t>
  </si>
  <si>
    <t>-24°1'28.800</t>
  </si>
  <si>
    <t>-41°9'50.400</t>
  </si>
  <si>
    <t>02001.009567/2025-23</t>
  </si>
  <si>
    <t>km 532+500</t>
  </si>
  <si>
    <t>-16°58'46.240</t>
  </si>
  <si>
    <t>-49°13'46.710</t>
  </si>
  <si>
    <t>ECODUR AH 4525 (impermeabilizante para papel)</t>
  </si>
  <si>
    <t xml:space="preserve">02001.009679/2025-84	</t>
  </si>
  <si>
    <t>Sistema de Combate a Incêndio (Sistema de Dilúvio) e Vaso de Separação de Óleo.</t>
  </si>
  <si>
    <t>02001.009540/2025-31</t>
  </si>
  <si>
    <t>Plataforma 3R-9</t>
  </si>
  <si>
    <t>-4°54'36.519</t>
  </si>
  <si>
    <t>-36°24'37.900</t>
  </si>
  <si>
    <t>02001.009885/2025-94</t>
  </si>
  <si>
    <t>-5°22'28.828</t>
  </si>
  <si>
    <t>-36°49'33.000</t>
  </si>
  <si>
    <t>0.513</t>
  </si>
  <si>
    <t>02001.009858/2025-11</t>
  </si>
  <si>
    <t>-22°26'54.152</t>
  </si>
  <si>
    <t>-40°4'47.078</t>
  </si>
  <si>
    <t>02001.010171/2025-29</t>
  </si>
  <si>
    <t>-5°4'39.213</t>
  </si>
  <si>
    <t>-36°25'10.84</t>
  </si>
  <si>
    <t>02001.009869/2025-00</t>
  </si>
  <si>
    <t>19°56'58.000</t>
  </si>
  <si>
    <t>44°0'42.000</t>
  </si>
  <si>
    <t>Transpote estadual</t>
  </si>
  <si>
    <t>02001.009854/2025-33</t>
  </si>
  <si>
    <t>-21°51'50.076</t>
  </si>
  <si>
    <t>-41°1'1.129</t>
  </si>
  <si>
    <t>Causa: (i) Atividade não prevista no planejamento. O sistema de fixação do solenoide apresentava folga, o que gerou trepidação e possivelmente resultou na queima da bobina (Empresa Starnav); (ii) Falta de previsão no plano de manutenção para o sistema de fixação da Solenoide. O reaperto do sistema de fixação do solenoide não estava previsto no
plano de manutenção (Empresa Starnav)</t>
  </si>
  <si>
    <t>02001.009906/2025-71</t>
  </si>
  <si>
    <t>-22°14'42.311</t>
  </si>
  <si>
    <t>-40°26'34.916</t>
  </si>
  <si>
    <t>0.00042</t>
  </si>
  <si>
    <t>Mantas absorventes</t>
  </si>
  <si>
    <t>02001.010160/2025-49</t>
  </si>
  <si>
    <t>-23°59'59.000</t>
  </si>
  <si>
    <t>-41°10'3.000</t>
  </si>
  <si>
    <t>02001.010173/2025-18</t>
  </si>
  <si>
    <t>02001.010335/2025-18</t>
  </si>
  <si>
    <t>BR-060</t>
  </si>
  <si>
    <t>km  114</t>
  </si>
  <si>
    <t>-16°27'47.270</t>
  </si>
  <si>
    <t>-49°3'48.180</t>
  </si>
  <si>
    <t xml:space="preserve">GASOLINA MISTURADA COM ALCOOL </t>
  </si>
  <si>
    <t>02001.010363/2025-35</t>
  </si>
  <si>
    <t>-5°5'10.392</t>
  </si>
  <si>
    <t>-37°9'51.120</t>
  </si>
  <si>
    <t>02001.010360/2025-00</t>
  </si>
  <si>
    <t>P-66</t>
  </si>
  <si>
    <t>-25°36'10.1"</t>
  </si>
  <si>
    <t>-42°49'14.4"</t>
  </si>
  <si>
    <t>Transformer Oil Uninhibited</t>
  </si>
  <si>
    <t>02001.010361/2025-46</t>
  </si>
  <si>
    <t>-22°39'49.982</t>
  </si>
  <si>
    <t>-40°14'24.680</t>
  </si>
  <si>
    <t>Mecânica</t>
  </si>
  <si>
    <t>02001.010364/2025-80</t>
  </si>
  <si>
    <t>Campo de Rio Urucu - Bacia do Solimões</t>
  </si>
  <si>
    <t>-4°52'2.611</t>
  </si>
  <si>
    <t>-65°17'53.888</t>
  </si>
  <si>
    <t>02001.010488/2025-65</t>
  </si>
  <si>
    <t>P-55</t>
  </si>
  <si>
    <t>-21°59'35.591</t>
  </si>
  <si>
    <t>-39°44'22.340</t>
  </si>
  <si>
    <t>Flange cego - geralmente, serve para o tamponamento de dutos rígidos ou flexíveis que estão desativados, ou para preparar a ponta de uma linha submarina para futuras expansões.</t>
  </si>
  <si>
    <t>02001.011047/2025-81</t>
  </si>
  <si>
    <t>NS-60 (Deepwater Aquila)</t>
  </si>
  <si>
    <t xml:space="preserve"> Erifon HD603 HP</t>
  </si>
  <si>
    <t>0.65</t>
  </si>
  <si>
    <t>02001.010811/2025-09</t>
  </si>
  <si>
    <t>0.0000005</t>
  </si>
  <si>
    <t>02001.011102/2025-32</t>
  </si>
  <si>
    <t>Navemestra (rebocador SM Flamengo)</t>
  </si>
  <si>
    <t>-23°56'31.47</t>
  </si>
  <si>
    <t>-46°18'28.283</t>
  </si>
  <si>
    <t>Falha em operação de abastecimento</t>
  </si>
  <si>
    <t>não</t>
  </si>
  <si>
    <t>Causa: durante início de transferência de óleo Diesel do Tanque de Armazenamento que se localiza a Meia nau da embarcação, para o Tanque de Consumo à BE do Rebocador SM Flamengo, a tripulação identificou um vazamento em pequena escala pelo suspiro. O derramamento ultrapassou a capacidade da bandeja de contenção. NÃO FOI CHECADO A DISPOSIÇÃO “ALINHAMENTO” DAS VALVULAS DOS TANQUES ANTES DA TRANSFERÊNCIA. FALTA DE ATENÇÃO AO PROCEDIMENTO E NO ACOMPANHAMENTO DO ABASTECIMENTO.**Dúvida: foi no porto de Santos? Pq não foi comunicado pela APS?** Enviado para servidor da UT de Santos que não realizou a vistoria</t>
  </si>
  <si>
    <t>02001.011109/2025-54</t>
  </si>
  <si>
    <t>MG 275</t>
  </si>
  <si>
    <t>km 82</t>
  </si>
  <si>
    <t>-20°59'1.403</t>
  </si>
  <si>
    <t>-43°40'24.374</t>
  </si>
  <si>
    <t>ÁLCOOL</t>
  </si>
  <si>
    <t>Despacho 22976913</t>
  </si>
  <si>
    <t>02001.011064/2025-18</t>
  </si>
  <si>
    <t>-19°56'06.2"</t>
  </si>
  <si>
    <t>-43°31'19.1"</t>
  </si>
  <si>
    <t>Processo fechado no Nupaem sem encaminhamento para encerramento.</t>
  </si>
  <si>
    <t>02001.011135/2025-82</t>
  </si>
  <si>
    <t>-23°54'13.555"</t>
  </si>
  <si>
    <t>-46°27'35.207"</t>
  </si>
  <si>
    <t>02001.011690/2025-12</t>
  </si>
  <si>
    <t>BR-155</t>
  </si>
  <si>
    <t>km 176</t>
  </si>
  <si>
    <t>-6°43'2.399</t>
  </si>
  <si>
    <t>-49°30'42.870</t>
  </si>
  <si>
    <t>FERTILIZANTE</t>
  </si>
  <si>
    <t>Despacho 23113550</t>
  </si>
  <si>
    <t>02001.011351/2025-28</t>
  </si>
  <si>
    <t>-22°21'13,600</t>
  </si>
  <si>
    <t>-47°15'22,400</t>
  </si>
  <si>
    <t>Conclusão por acidente sem vazamento</t>
  </si>
  <si>
    <t>02001.011338/2025-79</t>
  </si>
  <si>
    <t>-22°11'30.0"</t>
  </si>
  <si>
    <t>-44°16'38.0"</t>
  </si>
  <si>
    <t>02001.011353/2025-17</t>
  </si>
  <si>
    <t>NS-31 (Petrobras 10000)</t>
  </si>
  <si>
    <t>-21°11'57.328</t>
  </si>
  <si>
    <t>-39°56'52.120</t>
  </si>
  <si>
    <t>02001.011324/2025-55</t>
  </si>
  <si>
    <t>km 233</t>
  </si>
  <si>
    <t>-27°48'31.000</t>
  </si>
  <si>
    <t>-48°38'18.200</t>
  </si>
  <si>
    <t xml:space="preserve">02001.011684/2025-57	</t>
  </si>
  <si>
    <t>-9°45'40.980</t>
  </si>
  <si>
    <t>-36°8'30.160</t>
  </si>
  <si>
    <t>0.03608</t>
  </si>
  <si>
    <t>02001.011774/2025-48</t>
  </si>
  <si>
    <t>-13°50'11.487</t>
  </si>
  <si>
    <t>-42°17'2.134</t>
  </si>
  <si>
    <t>0.150</t>
  </si>
  <si>
    <t>02001.011763/2025-68</t>
  </si>
  <si>
    <t>-19°30'58.6"</t>
  </si>
  <si>
    <t>-47°54'19.7"</t>
  </si>
  <si>
    <t>?</t>
  </si>
  <si>
    <t>02001.012204/2025-75</t>
  </si>
  <si>
    <t>-5°19'20.858</t>
  </si>
  <si>
    <t>-32°42'40.484</t>
  </si>
  <si>
    <t>0.22</t>
  </si>
  <si>
    <t>3.282</t>
  </si>
  <si>
    <t>02001.012115/2025-29</t>
  </si>
  <si>
    <t>MG 448</t>
  </si>
  <si>
    <t>km 20</t>
  </si>
  <si>
    <t>-21°14'45.235</t>
  </si>
  <si>
    <t>-43°33'3.415</t>
  </si>
  <si>
    <t>Despacho 23051620</t>
  </si>
  <si>
    <t>02001.012203/2025-21</t>
  </si>
  <si>
    <t>Navio de intervenção Siem Helix 1</t>
  </si>
  <si>
    <t>-22°39'48.590</t>
  </si>
  <si>
    <t>-40°32'27.762</t>
  </si>
  <si>
    <t>02001.012294/2025-02</t>
  </si>
  <si>
    <t>KM 122+280</t>
  </si>
  <si>
    <t>-23°53'53.815"</t>
  </si>
  <si>
    <t>-46°26'20.657"</t>
  </si>
  <si>
    <t>02001.012350/2025-09</t>
  </si>
  <si>
    <t>MG 424</t>
  </si>
  <si>
    <t>km 45</t>
  </si>
  <si>
    <t>-19°28'6.100"</t>
  </si>
  <si>
    <t>-44°10'19.000"</t>
  </si>
  <si>
    <t>02001.012379/2025-82</t>
  </si>
  <si>
    <t>-05°05'18.35"</t>
  </si>
  <si>
    <t>-42°49'33.97"</t>
  </si>
  <si>
    <t>02001.012226/2025-35</t>
  </si>
  <si>
    <t>Salmoura de Cloreto de Sódio</t>
  </si>
  <si>
    <t>Fluido de perfuração aquoso</t>
  </si>
  <si>
    <t>02001.012306/2025-91</t>
  </si>
  <si>
    <t>-23°53'54.097"</t>
  </si>
  <si>
    <t>-46°26'20.451"</t>
  </si>
  <si>
    <t>02001.012357/2025-12</t>
  </si>
  <si>
    <t>km 115+500</t>
  </si>
  <si>
    <t>-23°55'59.792"</t>
  </si>
  <si>
    <t>-46°27'52.221"</t>
  </si>
  <si>
    <t>02001.012316/2025-26</t>
  </si>
  <si>
    <t>km 121+500</t>
  </si>
  <si>
    <t>-23°53'52.792"</t>
  </si>
  <si>
    <t>-46°26'39.650"</t>
  </si>
  <si>
    <t>02001.012338/2025-96</t>
  </si>
  <si>
    <t>km 120+300</t>
  </si>
  <si>
    <t>-23°54'08.469"</t>
  </si>
  <si>
    <t>-46°27'21.292"</t>
  </si>
  <si>
    <t>02001.012397/2025-64</t>
  </si>
  <si>
    <t>-23°18'26.844</t>
  </si>
  <si>
    <t>-46°2'36.643</t>
  </si>
  <si>
    <t>02001.012263/2025-43</t>
  </si>
  <si>
    <t>-12°12'18.116</t>
  </si>
  <si>
    <t>-38°28'13.576</t>
  </si>
  <si>
    <t>02001.012640/2025-44</t>
  </si>
  <si>
    <t>-5°19'19.840</t>
  </si>
  <si>
    <t>-32°44'17.770</t>
  </si>
  <si>
    <t>0.137</t>
  </si>
  <si>
    <t>02001.012564/2025-77</t>
  </si>
  <si>
    <t>-10°39'11.610</t>
  </si>
  <si>
    <t>-36°56'59.270</t>
  </si>
  <si>
    <t>02001.012630/2025-17</t>
  </si>
  <si>
    <t>-10°38'12.040</t>
  </si>
  <si>
    <t>0.018</t>
  </si>
  <si>
    <t>0.222</t>
  </si>
  <si>
    <t>02001.012661/2025-60</t>
  </si>
  <si>
    <t>Porto do Pecém</t>
  </si>
  <si>
    <t>3°31'45.097</t>
  </si>
  <si>
    <t>38°47'39.005</t>
  </si>
  <si>
    <t>Alcatrão líquido</t>
  </si>
  <si>
    <t>ponte 2 até o TMUT (área terrestre)</t>
  </si>
  <si>
    <t>Causa: durante operação de embarque de alcatrão, o caminhão tanque, ao passar pela ponte 2 em direção ao TMUT, apresentou vazamento do produto através da válvula lateral do caminhão, por uma extensão de aproximadamente
2km.</t>
  </si>
  <si>
    <t>02001.012723/2025-33</t>
  </si>
  <si>
    <t>NS-32 (Norbe VIII)</t>
  </si>
  <si>
    <t>21°57'05,283"S</t>
  </si>
  <si>
    <t>39°45'59,177"W</t>
  </si>
  <si>
    <t>02001.012568/2025-55</t>
  </si>
  <si>
    <t>SP-248/55</t>
  </si>
  <si>
    <t>km 258</t>
  </si>
  <si>
    <t>23°52'11,600"S</t>
  </si>
  <si>
    <t>46°20'41,600"W</t>
  </si>
  <si>
    <t>02001.012701/2025-73</t>
  </si>
  <si>
    <t>-20°01'22.0"</t>
  </si>
  <si>
    <t>-45°58'31.0"</t>
  </si>
  <si>
    <t>02001.012680/2025-96</t>
  </si>
  <si>
    <t>KM119+400</t>
  </si>
  <si>
    <t>-23°54'18.358"</t>
  </si>
  <si>
    <t>-46°27'40.676"</t>
  </si>
  <si>
    <t>02001.012746/2025-48</t>
  </si>
  <si>
    <t>-10°38'33.080</t>
  </si>
  <si>
    <t>-36°56'36.890</t>
  </si>
  <si>
    <t>0.040</t>
  </si>
  <si>
    <t>02001.012784/2025-09</t>
  </si>
  <si>
    <t>KM 120+900</t>
  </si>
  <si>
    <t>-23°53'53.174"</t>
  </si>
  <si>
    <t>-46°26'47.259"</t>
  </si>
  <si>
    <t>02001.013925/2025-01</t>
  </si>
  <si>
    <t>-19°56'25.062</t>
  </si>
  <si>
    <t>-43°55'39.159</t>
  </si>
  <si>
    <t>COPASA</t>
  </si>
  <si>
    <t>Empreendimento da Gasmig; acidente provocado pela Copasa; a evacuação foi de pessoal da operação, não de moradores.</t>
  </si>
  <si>
    <t>02001.012884/2025-27</t>
  </si>
  <si>
    <t>km 584</t>
  </si>
  <si>
    <t>-20°51'47.150"</t>
  </si>
  <si>
    <t>-45°1'42.450"</t>
  </si>
  <si>
    <t>Motorista dormiu e perdeu o controle de veículo tombando no acostamento</t>
  </si>
  <si>
    <t>Transporte estadual - Concessionária Arteris Fernão Dias</t>
  </si>
  <si>
    <t>02001.012890/2025-84</t>
  </si>
  <si>
    <t>Embarcação Parcel do Badejo</t>
  </si>
  <si>
    <t>-22°55'30.320</t>
  </si>
  <si>
    <t>-40°34'56.440</t>
  </si>
  <si>
    <t>0.000775</t>
  </si>
  <si>
    <t>O compensador visualizado fica alojado no Módulo de Controle Submarino (MCS) ou em um skid de acumuladores adjacente. Ele não fica diretamente afixado no corpo da árvore de natal molhada (ANM), mas pode ser considerado parte do conjunto da ANM</t>
  </si>
  <si>
    <t>02001.012889/2025-50</t>
  </si>
  <si>
    <t>NS-40 (Deepwater Corcovado)</t>
  </si>
  <si>
    <t>21°15'10,403"S</t>
  </si>
  <si>
    <t>40°01'09,018"W</t>
  </si>
  <si>
    <t>FCBA Salino de Cloreto de Sódio (com Glutaraldeído)</t>
  </si>
  <si>
    <t>Fluido de perfuração/completação aquoso</t>
  </si>
  <si>
    <t>02001.012888/2025-13</t>
  </si>
  <si>
    <t>NS-33 (Norbe IX)</t>
  </si>
  <si>
    <t>-24°49'30.623"</t>
  </si>
  <si>
    <t>-42°42'17.460"</t>
  </si>
  <si>
    <t>02001.012935/2025-11</t>
  </si>
  <si>
    <t>km 33+400</t>
  </si>
  <si>
    <t>-18°42'11.873</t>
  </si>
  <si>
    <t>-49°8'34.898</t>
  </si>
  <si>
    <t> Ecofloc C30</t>
  </si>
  <si>
    <t>Translee Transporte de Cargas em Geral Ltda</t>
  </si>
  <si>
    <t>02001.013897/2025-13</t>
  </si>
  <si>
    <t>KM 122+160</t>
  </si>
  <si>
    <t>-23°53'52.415"</t>
  </si>
  <si>
    <t>-46°26'51.360"</t>
  </si>
  <si>
    <t>02001.012994/2025-99</t>
  </si>
  <si>
    <t>-10°39'1.410</t>
  </si>
  <si>
    <t>-36°56'12.04</t>
  </si>
  <si>
    <t>0.53</t>
  </si>
  <si>
    <t>02018.002735/2025-71</t>
  </si>
  <si>
    <t>-1°15'58.137</t>
  </si>
  <si>
    <t>-48°30'22.464</t>
  </si>
  <si>
    <t>02001.013088/2025-10</t>
  </si>
  <si>
    <t>Embarcação Blue Marlim</t>
  </si>
  <si>
    <t>-24°38'20.140"</t>
  </si>
  <si>
    <t>-42°35'16.803"</t>
  </si>
  <si>
    <t>Ácido Clorídrico</t>
  </si>
  <si>
    <t>02001.012991/2025-55</t>
  </si>
  <si>
    <t>Faixa de Dutos GASTAU km 57+980</t>
  </si>
  <si>
    <t>-23°16'44.200</t>
  </si>
  <si>
    <t xml:space="preserve">-45°45'58.400
</t>
  </si>
  <si>
    <t>C5+ (Gasolina Natural)</t>
  </si>
  <si>
    <t>02001.013255/2025-14</t>
  </si>
  <si>
    <t>0.036</t>
  </si>
  <si>
    <t>02001.013271/2025-15</t>
  </si>
  <si>
    <t>-5°7'47.560</t>
  </si>
  <si>
    <t>-37°11'12.740</t>
  </si>
  <si>
    <t>02001.013300/2025-31</t>
  </si>
  <si>
    <t>LGM 850</t>
  </si>
  <si>
    <t>km 5+250</t>
  </si>
  <si>
    <t>-21°9'25.819</t>
  </si>
  <si>
    <t>-42°53'35.038</t>
  </si>
  <si>
    <t xml:space="preserve"> WANOL F 3145P Copolímero</t>
  </si>
  <si>
    <t>02001.013397/2025-81</t>
  </si>
  <si>
    <t>Armazém 20</t>
  </si>
  <si>
    <t>-23°56'36.582</t>
  </si>
  <si>
    <t>-46°18'46.046</t>
  </si>
  <si>
    <t>Resíduo oleoso</t>
  </si>
  <si>
    <t>Causa: MOD proveniente da rede de drenagem pluvial. ** Enviado para servidor da UT de Santos que não realizou o atendimento</t>
  </si>
  <si>
    <t>02001.013439/2025-84</t>
  </si>
  <si>
    <t>-10°39'36.850</t>
  </si>
  <si>
    <t>-36°57'4.000</t>
  </si>
  <si>
    <t>água produziada</t>
  </si>
  <si>
    <t>02001.013535/2025-22</t>
  </si>
  <si>
    <t>-25°25'0.200</t>
  </si>
  <si>
    <t>-43°55'0.000</t>
  </si>
  <si>
    <t>02001.013462/2025-79</t>
  </si>
  <si>
    <t>FPSO Cidade de São Paulo (FPSO CSP)</t>
  </si>
  <si>
    <t>-25°47'57.6"</t>
  </si>
  <si>
    <t>-43°15'46.2"</t>
  </si>
  <si>
    <t>Parafina BR-66</t>
  </si>
  <si>
    <t>02001.013533/2025-33</t>
  </si>
  <si>
    <t>P-68</t>
  </si>
  <si>
    <t>-25°01'48.8"</t>
  </si>
  <si>
    <t>-42°39'10.6"</t>
  </si>
  <si>
    <t>BR-MUL</t>
  </si>
  <si>
    <t>02001.013546/2025-11</t>
  </si>
  <si>
    <t>FPSO Peregrino</t>
  </si>
  <si>
    <t>23°19'7.090</t>
  </si>
  <si>
    <t>41°15'31.000</t>
  </si>
  <si>
    <t>0.03925</t>
  </si>
  <si>
    <t>Abastecimento</t>
  </si>
  <si>
    <t>02001.013545/2025-68</t>
  </si>
  <si>
    <t>Produto Oleoso Genérico</t>
  </si>
  <si>
    <t>02001.013945/2025-73</t>
  </si>
  <si>
    <t>-05°16'45.0"</t>
  </si>
  <si>
    <t>-41°42'31.6"</t>
  </si>
  <si>
    <t>Nota Técnica sugere encerramento mas não houve encaminhamento para encerrá-lo.</t>
  </si>
  <si>
    <t>02001.013534/2025-88</t>
  </si>
  <si>
    <t>Plataforma Peregrino C</t>
  </si>
  <si>
    <t>23°23'51.625</t>
  </si>
  <si>
    <t>41°24'30.151</t>
  </si>
  <si>
    <t>Peregrino C</t>
  </si>
  <si>
    <t>óleo hidráulico</t>
  </si>
  <si>
    <t>02001.013648/2025-28</t>
  </si>
  <si>
    <t>-19°58'43.561</t>
  </si>
  <si>
    <t>-43°55'58.935</t>
  </si>
  <si>
    <t>Empreendimento da Gasmig, acidente provocado pela empresa de tubulação de água (TM Engenharia CNPJ 21543399000127)</t>
  </si>
  <si>
    <t>02001.013771/2025-49</t>
  </si>
  <si>
    <t>KM 119+500</t>
  </si>
  <si>
    <t>-23°54'12.244"</t>
  </si>
  <si>
    <t>-46°27'31.448"</t>
  </si>
  <si>
    <t>02001.013768/2025-25</t>
  </si>
  <si>
    <t>KM 121+300</t>
  </si>
  <si>
    <t>-23°53'52.086"</t>
  </si>
  <si>
    <t>-46°26'27.538"</t>
  </si>
  <si>
    <t>02001.014435/2025-13</t>
  </si>
  <si>
    <t>km 330</t>
  </si>
  <si>
    <t>-16°15'15.327</t>
  </si>
  <si>
    <t>-42°24'9.019</t>
  </si>
  <si>
    <t>BATERIAS ELÉTRICAS</t>
  </si>
  <si>
    <t>02001.013783/2025-73</t>
  </si>
  <si>
    <t>FPSO Cidade de Itaguaí (FPSO CIG)</t>
  </si>
  <si>
    <t>-25°08'29.6"</t>
  </si>
  <si>
    <t>-42°56'40.9"</t>
  </si>
  <si>
    <t>Processo não encontrado / Comunicado arquivado em 12/06/2025 (ver aba de observações)</t>
  </si>
  <si>
    <t>OSBRA</t>
  </si>
  <si>
    <t>Área da Válvula VES-20120</t>
  </si>
  <si>
    <t>-21°19'35.9</t>
  </si>
  <si>
    <t>-47°47'23.5</t>
  </si>
  <si>
    <t>Diesel S-10</t>
  </si>
  <si>
    <t>Processo nunca gerado devido ao arquivamento involuntário do Siema por ataque de vírus; novo registro e processo com seus encaminhamentos sendo feitos no momento deste preenchimento (SIEMA 2026072710, processo SEI 02001.026638/2026-33</t>
  </si>
  <si>
    <t>02001.013777/2025-16</t>
  </si>
  <si>
    <t>km 115+700</t>
  </si>
  <si>
    <t>-23°55'59.887"</t>
  </si>
  <si>
    <t>-46°27'53.026"</t>
  </si>
  <si>
    <t>02001.013962/2025-19</t>
  </si>
  <si>
    <t>-22°38'0.013</t>
  </si>
  <si>
    <t>-40°26'0.054</t>
  </si>
  <si>
    <t>MacDermid Pelagic 100</t>
  </si>
  <si>
    <t>02001.016943/2025-36</t>
  </si>
  <si>
    <t>km 63+500</t>
  </si>
  <si>
    <t>-13°22'28.080</t>
  </si>
  <si>
    <t>-49°7'34.960</t>
  </si>
  <si>
    <t>Consulta CTF (23538916)</t>
  </si>
  <si>
    <t>02001.014072/2025-16</t>
  </si>
  <si>
    <t>NS-62 (West Auriga)</t>
  </si>
  <si>
    <t>-25°38'39.5"</t>
  </si>
  <si>
    <t>-44°36'02.2"</t>
  </si>
  <si>
    <t>02001.014109/2025-14</t>
  </si>
  <si>
    <t>22°14'42.311</t>
  </si>
  <si>
    <t>40°26'34.916</t>
  </si>
  <si>
    <t>02001.014003/2025-11</t>
  </si>
  <si>
    <t>km 847+130</t>
  </si>
  <si>
    <t>-22°12'56.300</t>
  </si>
  <si>
    <t>-45°52'10.200</t>
  </si>
  <si>
    <t>produtos para pintura</t>
  </si>
  <si>
    <t>NF - De SP para SP ??? O acidente foi em MG.</t>
  </si>
  <si>
    <t>02001.013782/2025-29</t>
  </si>
  <si>
    <t>-46°2731.448"</t>
  </si>
  <si>
    <t>02001.015985/2025-50</t>
  </si>
  <si>
    <t>SP 332</t>
  </si>
  <si>
    <t>km 119</t>
  </si>
  <si>
    <t>-22°48'12.200</t>
  </si>
  <si>
    <t>-47°7'37.900</t>
  </si>
  <si>
    <t>XXX</t>
  </si>
  <si>
    <t>02001.013967/2025-33</t>
  </si>
  <si>
    <t>-21°41'20.000</t>
  </si>
  <si>
    <t>-40°10'28.000</t>
  </si>
  <si>
    <t>02001.014119/2025-41</t>
  </si>
  <si>
    <t>-31°40'06.2"</t>
  </si>
  <si>
    <t>-53°26'02.2"</t>
  </si>
  <si>
    <t>Documentos apresentados pela empresa (1 ano) ainda não foram analisados</t>
  </si>
  <si>
    <t>02001.014120/2025-76</t>
  </si>
  <si>
    <t>FPSO Cidade de Paraty (FPSO CPY)</t>
  </si>
  <si>
    <t>-25°23'39.7"</t>
  </si>
  <si>
    <t>-42°45'42.5</t>
  </si>
  <si>
    <t>02001.014110/2025-31</t>
  </si>
  <si>
    <t>km 119+250</t>
  </si>
  <si>
    <t>-23°54'15.956"</t>
  </si>
  <si>
    <t>-46°27'39.131"</t>
  </si>
  <si>
    <t>Processo não encontrado</t>
  </si>
  <si>
    <t>m 119+480</t>
  </si>
  <si>
    <t>-23°54'13.068"</t>
  </si>
  <si>
    <t>-46°27'34.053"</t>
  </si>
  <si>
    <t>Ocorrência sem processo SEI.</t>
  </si>
  <si>
    <t>02001.017753/2025-36</t>
  </si>
  <si>
    <t>-23°38'05.6"</t>
  </si>
  <si>
    <t>-47°04'35.7"</t>
  </si>
  <si>
    <t>Processo enviado ao Ceneac com sugestão de encerramento, mas não foi emitido Termo de Encerramento.</t>
  </si>
  <si>
    <t>02001.014107/2025-17</t>
  </si>
  <si>
    <t>Terminal B- Port (Embarcação Sapura Jade)</t>
  </si>
  <si>
    <t>-21°31'46.536</t>
  </si>
  <si>
    <t>-41°11'51.099</t>
  </si>
  <si>
    <t xml:space="preserve"> Shell Tellus S2 M 46</t>
  </si>
  <si>
    <t>Causa: Deficiência nos processos de controle de integridade/barreiras de segurança/Medida de contingência não adotada. Após a conclusão da operação de transbordo de materiais com o terminal foi realizado o posicionamento da lança na posição de repouso, quando houve a identificação do retorno de água oleosa do coletor (bombona) do dreno do cilindro do guindaste principal, causando 
transbordamento.</t>
  </si>
  <si>
    <t>02001.014458/2025-28</t>
  </si>
  <si>
    <t>km 527</t>
  </si>
  <si>
    <t>-20°10'42.249</t>
  </si>
  <si>
    <t>-44°22'39.065</t>
  </si>
  <si>
    <t>DIESEL</t>
  </si>
  <si>
    <t>CIMENTO</t>
  </si>
  <si>
    <t>Jeco Logística Ltda</t>
  </si>
  <si>
    <t>02001.014492/2025-01</t>
  </si>
  <si>
    <t>-20°52'57.807</t>
  </si>
  <si>
    <t>-45°14'45.102</t>
  </si>
  <si>
    <t>02001.014717/2025-11</t>
  </si>
  <si>
    <t>-10°38'3.630</t>
  </si>
  <si>
    <t>-36°56'47.200</t>
  </si>
  <si>
    <t>0.024</t>
  </si>
  <si>
    <t>02001.014630/2025-43</t>
  </si>
  <si>
    <t xml:space="preserve">-1°3'27.139 </t>
  </si>
  <si>
    <t>46°45'42.078</t>
  </si>
  <si>
    <t>OE</t>
  </si>
  <si>
    <t>sim</t>
  </si>
  <si>
    <t>02001.014788/2025-13</t>
  </si>
  <si>
    <t>-18°08'39.100"</t>
  </si>
  <si>
    <t>-50°57'0.000"</t>
  </si>
  <si>
    <t>02001.014769/2025-97</t>
  </si>
  <si>
    <t>Embarcação Island Intervention</t>
  </si>
  <si>
    <t>-25°27'49.0"</t>
  </si>
  <si>
    <t>-43°57'05.0"</t>
  </si>
  <si>
    <t>Inspeção</t>
  </si>
  <si>
    <t>02001.014801/2025-34</t>
  </si>
  <si>
    <t>-22°50'12.273</t>
  </si>
  <si>
    <t>-43°8'6.569</t>
  </si>
  <si>
    <t>Fluído lubrificante</t>
  </si>
  <si>
    <t>02001.015081/2025-24</t>
  </si>
  <si>
    <t>km 119+450</t>
  </si>
  <si>
    <t>-23°54'13.797"</t>
  </si>
  <si>
    <t>-46°27'36.083"</t>
  </si>
  <si>
    <t>02001.015051/2025-18</t>
  </si>
  <si>
    <t>km 587+620</t>
  </si>
  <si>
    <t>-20°20'44.514</t>
  </si>
  <si>
    <t>-43°55'24.812</t>
  </si>
  <si>
    <t>MINÉRIO DE FERRO</t>
  </si>
  <si>
    <t>02001.015159/2025-19</t>
  </si>
  <si>
    <t>-22°14'0.886</t>
  </si>
  <si>
    <t>-40°24'54.882</t>
  </si>
  <si>
    <t>02001.015078/2025-19</t>
  </si>
  <si>
    <t>km 511+500</t>
  </si>
  <si>
    <t>-16°47'59.640</t>
  </si>
  <si>
    <t>-49°14'20.920</t>
  </si>
  <si>
    <t>Ordem de Emergência 23306888</t>
  </si>
  <si>
    <t>02001.015314/2025-99</t>
  </si>
  <si>
    <t>-20°41'7.054</t>
  </si>
  <si>
    <t>-43°17'58.957</t>
  </si>
  <si>
    <t>02001.015105/2025-45</t>
  </si>
  <si>
    <t>Embarcação  C-Itacuruça</t>
  </si>
  <si>
    <t>-11°0'50.280</t>
  </si>
  <si>
    <t>-36°59'11.580</t>
  </si>
  <si>
    <t>Ipiranga Brutus Alta Performance 15W40 e Ipiranga Ultragear ZF 40</t>
  </si>
  <si>
    <t>02001.015197/2025-63</t>
  </si>
  <si>
    <t>KM 117+790</t>
  </si>
  <si>
    <t>-23°55'06.291"</t>
  </si>
  <si>
    <t>-46°27'30.160"</t>
  </si>
  <si>
    <t>02001.015100/2025-12</t>
  </si>
  <si>
    <t>-10°39'10.550</t>
  </si>
  <si>
    <t>-36°59'40.898</t>
  </si>
  <si>
    <t>6.7</t>
  </si>
  <si>
    <t>02001.015289/2025-43</t>
  </si>
  <si>
    <t>Falha na gestão de pessoas</t>
  </si>
  <si>
    <t>02001.015344/2025-03</t>
  </si>
  <si>
    <t>-23°55'50.54"</t>
  </si>
  <si>
    <t>-46°30'01.81"</t>
  </si>
  <si>
    <t>02001.015349/2025-28</t>
  </si>
  <si>
    <t>-10°40'7.742</t>
  </si>
  <si>
    <t>-36°58'0.73</t>
  </si>
  <si>
    <t>02001.015477/2025-71</t>
  </si>
  <si>
    <t>-24°05'00.0"</t>
  </si>
  <si>
    <t>-41°53'00.0"</t>
  </si>
  <si>
    <t>02001.015516/2025-31</t>
  </si>
  <si>
    <t>km 893+100</t>
  </si>
  <si>
    <t>-22°34'18.028</t>
  </si>
  <si>
    <t>-46°2'31.080</t>
  </si>
  <si>
    <t>ONU - 1950 4000UND. + 1993 600L +2209 600L</t>
  </si>
  <si>
    <t>02001.015558/2025-71</t>
  </si>
  <si>
    <t>-9°36'2.850</t>
  </si>
  <si>
    <t>-35°45'30.710</t>
  </si>
  <si>
    <t>02001.015640/2025-04</t>
  </si>
  <si>
    <t>-11°15'13.5"</t>
  </si>
  <si>
    <t>-39°22'32.3"</t>
  </si>
  <si>
    <t>02001.015810/2025-42</t>
  </si>
  <si>
    <t>-9°36'40.900</t>
  </si>
  <si>
    <t>-35°44'55.700</t>
  </si>
  <si>
    <t>02001.015908/2025-08</t>
  </si>
  <si>
    <t>km 498</t>
  </si>
  <si>
    <t>-16°41'10.710</t>
  </si>
  <si>
    <t>-49°14'0.680</t>
  </si>
  <si>
    <t>GLP</t>
  </si>
  <si>
    <t>DESPACHO 23378214</t>
  </si>
  <si>
    <t>02001.015952/2025-18</t>
  </si>
  <si>
    <t>-10°38'16.758</t>
  </si>
  <si>
    <t>-36°41'13.440</t>
  </si>
  <si>
    <t>02001.015966/2025-23</t>
  </si>
  <si>
    <t>NS-38 (Takatsugu J)</t>
  </si>
  <si>
    <t>-24°41'27.966"</t>
  </si>
  <si>
    <t>-42°26'02.963"</t>
  </si>
  <si>
    <t>02001.015953/2025-54</t>
  </si>
  <si>
    <t>km 769+900</t>
  </si>
  <si>
    <t>-21°33'47.710</t>
  </si>
  <si>
    <t>-42°40'36.590</t>
  </si>
  <si>
    <t>Resina de Poliéster</t>
  </si>
  <si>
    <t>Tintas</t>
  </si>
  <si>
    <t>Alcool Cetoesteárilico</t>
  </si>
  <si>
    <t>02001.016168/2025-19</t>
  </si>
  <si>
    <t>-20°26'22.859"</t>
  </si>
  <si>
    <t>-49°59'29.547"</t>
  </si>
  <si>
    <t>Celulose</t>
  </si>
  <si>
    <t>02001.016472/2025-66</t>
  </si>
  <si>
    <t>-5°23'49.884</t>
  </si>
  <si>
    <t>-36°56'57.984</t>
  </si>
  <si>
    <t>0.017</t>
  </si>
  <si>
    <t>02001.016473/2025-19</t>
  </si>
  <si>
    <t>km 509+500</t>
  </si>
  <si>
    <t>-20°4'32.014</t>
  </si>
  <si>
    <t>-44°18'10.817</t>
  </si>
  <si>
    <t>02001.016143/2025-15</t>
  </si>
  <si>
    <t>NS-43 (Amaralina Star)</t>
  </si>
  <si>
    <t>21°57'32.412"S</t>
  </si>
  <si>
    <t>39°46'46.613"W</t>
  </si>
  <si>
    <t>Tree Trolley</t>
  </si>
  <si>
    <t>BR-277</t>
  </si>
  <si>
    <t>km 39+700</t>
  </si>
  <si>
    <t>02001.017341/2025-04</t>
  </si>
  <si>
    <t>Plataformade Pampo (PPM-1)</t>
  </si>
  <si>
    <t>-22°47'51.010</t>
  </si>
  <si>
    <t>-40°45'43.750</t>
  </si>
  <si>
    <t>02001.016474/2025-55</t>
  </si>
  <si>
    <t>Plataforma de Vermelho I (PVM-1)</t>
  </si>
  <si>
    <t>22°9'38.378"S </t>
  </si>
  <si>
    <t>40°16'43.383"W</t>
  </si>
  <si>
    <t>KM 119+360</t>
  </si>
  <si>
    <t>-23°54'15.586"</t>
  </si>
  <si>
    <t>-46°27'38.812"</t>
  </si>
  <si>
    <t>02001.016677/2025-41</t>
  </si>
  <si>
    <t>-12°21'21.684</t>
  </si>
  <si>
    <t>-38°12'36.581</t>
  </si>
  <si>
    <t>02001.016709/2025-17</t>
  </si>
  <si>
    <t>Terminal Portuário ALUMAR</t>
  </si>
  <si>
    <t>Berço I</t>
  </si>
  <si>
    <t xml:space="preserve">-2°40'40.980 </t>
  </si>
  <si>
    <t>-44°21'45.360</t>
  </si>
  <si>
    <t>óleo combustível pesado (BPF)</t>
  </si>
  <si>
    <t>Causa: vazamento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</si>
  <si>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02001.016678/2025-96</t>
  </si>
  <si>
    <t>-24°06'00.0"</t>
  </si>
  <si>
    <t>km 314</t>
  </si>
  <si>
    <t>02001.016825/2025-28</t>
  </si>
  <si>
    <t>SP 070</t>
  </si>
  <si>
    <t>-23°40'44.500</t>
  </si>
  <si>
    <t>-46°1'10.100</t>
  </si>
  <si>
    <t>02001.016846/2025-43</t>
  </si>
  <si>
    <t>02001.018776/2025-68</t>
  </si>
  <si>
    <t>-24°38'11.386"</t>
  </si>
  <si>
    <t>-42°24'43.163"</t>
  </si>
  <si>
    <t>02001.020418/2025-15</t>
  </si>
  <si>
    <t>km 072</t>
  </si>
  <si>
    <t>-22°27'42.900</t>
  </si>
  <si>
    <t>-43°13'20.200</t>
  </si>
  <si>
    <t>Óleo diesesl do tanque</t>
  </si>
  <si>
    <t>Transporte estadual - Concessionária Cia de concessão Rodoviária Juiz de Fora - Rio</t>
  </si>
  <si>
    <t>02001.016875/2025-13</t>
  </si>
  <si>
    <t>-19°0'43.110</t>
  </si>
  <si>
    <t>-39°47'47.050</t>
  </si>
  <si>
    <t>0.115</t>
  </si>
  <si>
    <t>02001.016930/2025-67</t>
  </si>
  <si>
    <t>-22°51'36.900</t>
  </si>
  <si>
    <t>-44°29'5.500</t>
  </si>
  <si>
    <t>02001.017044/2025-51</t>
  </si>
  <si>
    <t>BR-135</t>
  </si>
  <si>
    <t>km 368</t>
  </si>
  <si>
    <t>-16°44'7.229</t>
  </si>
  <si>
    <t>-43°50'46.342</t>
  </si>
  <si>
    <t>CARVÃO,BETUMINOSO, MARINHO, ETC</t>
  </si>
  <si>
    <t>MDC</t>
  </si>
  <si>
    <t>Despacho 23472660</t>
  </si>
  <si>
    <t>02001.017422/2025-04</t>
  </si>
  <si>
    <t>-3°8'56.860</t>
  </si>
  <si>
    <t>-59°57'30.810</t>
  </si>
  <si>
    <t>PETROMAX TRRNI,</t>
  </si>
  <si>
    <t>Alterar tipologia: não é uma dutovia, e sim tubulação de um empreendimento não licenciado aqui tratado como "Base Ipiranga de Manaus"</t>
  </si>
  <si>
    <t>02001.016839/2025-41</t>
  </si>
  <si>
    <t>FPSO Guanabara</t>
  </si>
  <si>
    <t>-24°34'14.7"</t>
  </si>
  <si>
    <t>-42°14'58.5"</t>
  </si>
  <si>
    <t>02001.016889/2025-29</t>
  </si>
  <si>
    <t>02001.016931/2025-10</t>
  </si>
  <si>
    <t>-20°57'28.360"</t>
  </si>
  <si>
    <t>-48°29'4.720"</t>
  </si>
  <si>
    <t>02001.017078/2025-45</t>
  </si>
  <si>
    <t>-24°41'20.3"</t>
  </si>
  <si>
    <t>-42°30'20.9"</t>
  </si>
  <si>
    <t>02001.017349/2025-62</t>
  </si>
  <si>
    <t>FPSO Alexandre de Gusmão</t>
  </si>
  <si>
    <t>-24°33'34.7"</t>
  </si>
  <si>
    <t>-42°11'17.7"</t>
  </si>
  <si>
    <t>Produto oleoso</t>
  </si>
  <si>
    <t>02001.017394/2025-17</t>
  </si>
  <si>
    <t>-18°00'55.8"</t>
  </si>
  <si>
    <t>-53°10'18.3"</t>
  </si>
  <si>
    <t>Farelo</t>
  </si>
  <si>
    <t>RMN</t>
  </si>
  <si>
    <t>Ida a campo</t>
  </si>
  <si>
    <t>Vistoria em campo realizada há mais de 1 ano, porém sem o devido Relatório de Vistoria</t>
  </si>
  <si>
    <t>02001.017730/2025-21</t>
  </si>
  <si>
    <t>Plataforma de Vermelho II (PVM-2)</t>
  </si>
  <si>
    <t>-22°10'31.311</t>
  </si>
  <si>
    <t>40°17'29.284</t>
  </si>
  <si>
    <t>informado acionamento do PEI no siema, Poseidon</t>
  </si>
  <si>
    <t xml:space="preserve">Drenagem </t>
  </si>
  <si>
    <t>02001.018002/2025-37</t>
  </si>
  <si>
    <t>-5°23'8.916</t>
  </si>
  <si>
    <t>-36°52'19.200</t>
  </si>
  <si>
    <t>02001.017752/2025-91</t>
  </si>
  <si>
    <t>BR-230</t>
  </si>
  <si>
    <t>km 56</t>
  </si>
  <si>
    <t>-6°57'56.630"</t>
  </si>
  <si>
    <t>-35°5'3.559"</t>
  </si>
  <si>
    <t>BR-369</t>
  </si>
  <si>
    <t>km 120</t>
  </si>
  <si>
    <t>02001.018079/2025-15</t>
  </si>
  <si>
    <t>22°47'51.010</t>
  </si>
  <si>
    <t>40°45'43.750</t>
  </si>
  <si>
    <t>Diz que o PEI foi acionado apenas no oficio (não no siema)</t>
  </si>
  <si>
    <t>02001.018234/2025-95</t>
  </si>
  <si>
    <t>BA</t>
  </si>
  <si>
    <t>Plataforma de Manati (MNT)</t>
  </si>
  <si>
    <t>13°29'23.906 S</t>
  </si>
  <si>
    <t>38°48'44.328 W</t>
  </si>
  <si>
    <t>02001.018224/2025-50</t>
  </si>
  <si>
    <t>BR-265</t>
  </si>
  <si>
    <t>km 576</t>
  </si>
  <si>
    <t>-21°1'4.120</t>
  </si>
  <si>
    <t>-46°32'26.480</t>
  </si>
  <si>
    <t>óleo diesel do tanque</t>
  </si>
  <si>
    <t>Óleo hidráulico do motor</t>
  </si>
  <si>
    <t>Nupaem entendeu que não é licenciado por não ter concessão</t>
  </si>
  <si>
    <t>02001.018076/2025-73</t>
  </si>
  <si>
    <t>-7°2'52.900</t>
  </si>
  <si>
    <t>34°51'25.000</t>
  </si>
  <si>
    <t>02001.018242/2025-31</t>
  </si>
  <si>
    <t>02001.018903/2025-29</t>
  </si>
  <si>
    <t>km 583+700</t>
  </si>
  <si>
    <t>-17°24'17.510</t>
  </si>
  <si>
    <t>-49°13'26.910</t>
  </si>
  <si>
    <t>Transporte interestadual - Concessionária Concebra</t>
  </si>
  <si>
    <t>02001.018898/2025-54</t>
  </si>
  <si>
    <t>km 720+800</t>
  </si>
  <si>
    <t>-21°25'59.300"</t>
  </si>
  <si>
    <t>-45°12'37.600"</t>
  </si>
  <si>
    <t>02001.018449/2025-14</t>
  </si>
  <si>
    <t>-13°49'50.447</t>
  </si>
  <si>
    <t>-42°17'21.780</t>
  </si>
  <si>
    <t>02001.018587/2025-95</t>
  </si>
  <si>
    <t>-11°55'15.060</t>
  </si>
  <si>
    <t>-37°51'51.200</t>
  </si>
  <si>
    <t>02001.018472/2025-09</t>
  </si>
  <si>
    <t>-5°36'44.358</t>
  </si>
  <si>
    <t>-37°33'5.590</t>
  </si>
  <si>
    <t>0.403</t>
  </si>
  <si>
    <t>02001.018749/2025-95</t>
  </si>
  <si>
    <t>-12°03'03.650"</t>
  </si>
  <si>
    <t>-49°04'23.360"</t>
  </si>
  <si>
    <t>02001.019136/2025-75</t>
  </si>
  <si>
    <t>-19°49'47.500</t>
  </si>
  <si>
    <t>-50°21'16.300</t>
  </si>
  <si>
    <t>Kuriflock CL 112 (líquido corrosivo)</t>
  </si>
  <si>
    <t>02001.018963/2025-41</t>
  </si>
  <si>
    <t>km 50+100</t>
  </si>
  <si>
    <t>-20°42'37.140</t>
  </si>
  <si>
    <t>-49°20'20.604</t>
  </si>
  <si>
    <t>47.888.128/0002-88</t>
  </si>
  <si>
    <t>Concessionária Triunfo Transbrasiliana</t>
  </si>
  <si>
    <t>02001.019161/2025-59</t>
  </si>
  <si>
    <t>-20°17'48.500</t>
  </si>
  <si>
    <t>-45°10'57.000</t>
  </si>
  <si>
    <t>Transportes LM Ltda</t>
  </si>
  <si>
    <t>02001.019225/2025-11</t>
  </si>
  <si>
    <t>BR-354</t>
  </si>
  <si>
    <t>km 492</t>
  </si>
  <si>
    <t>-20°24'32.200</t>
  </si>
  <si>
    <t>-45°27'38.900</t>
  </si>
  <si>
    <t>tombamento de veículo que desceu por uma área de declive, fora da faixa de domínio, com queda da carga transportada</t>
  </si>
  <si>
    <t>ASAP Transportes Ltda</t>
  </si>
  <si>
    <t>08.366.872/0001-80</t>
  </si>
  <si>
    <t>02001.019277/2025-98</t>
  </si>
  <si>
    <t>km 321+641</t>
  </si>
  <si>
    <t>-18°13'29.500</t>
  </si>
  <si>
    <t>-45°13'21.000</t>
  </si>
  <si>
    <t>Semireboque solta do cavalo mecânio de um bitrem, tomba, seguido de incêndio</t>
  </si>
  <si>
    <t>Ekipatanques Transportes Ltda</t>
  </si>
  <si>
    <t>02001.019072/2025-11</t>
  </si>
  <si>
    <t>km 605+100</t>
  </si>
  <si>
    <t>-17°35'14.300</t>
  </si>
  <si>
    <t>-49°11'37.770</t>
  </si>
  <si>
    <t>Ambos veículos seguiam em sendo norte em faixa 01, devido o local se tratar de um aclive veiculo2 (DAF 530) seguiu em velocidade reduzida ,veiculo01( SCANIA 400),não observou a distância de segurança onde colidiu na traseira do mesmo. Condutor dormiu</t>
  </si>
  <si>
    <t>02001.019286/2025-89</t>
  </si>
  <si>
    <t>BR-365</t>
  </si>
  <si>
    <t>km 362</t>
  </si>
  <si>
    <t>-18°30'34.960</t>
  </si>
  <si>
    <t>-46°7'51.046</t>
  </si>
  <si>
    <t>Expresso Log Transporte e Logísca Ltda</t>
  </si>
  <si>
    <t>Concessionária Ecovias do Cerrado</t>
  </si>
  <si>
    <t>02001.018976/2025-11</t>
  </si>
  <si>
    <t>Embarcação PLSV Deep Star</t>
  </si>
  <si>
    <t>-24°33'55.6"</t>
  </si>
  <si>
    <t>-42°13'06.8"</t>
  </si>
  <si>
    <t>Hyspin AWS 32</t>
  </si>
  <si>
    <t>02001.019310/2025-80</t>
  </si>
  <si>
    <t>km 446</t>
  </si>
  <si>
    <t>-19°17'16.983</t>
  </si>
  <si>
    <t>-44°23'31.222</t>
  </si>
  <si>
    <t>Lenarge Transportes e Serviços Ltda</t>
  </si>
  <si>
    <t>02.870.124/0001-53</t>
  </si>
  <si>
    <t>Transporte estadual - Concessionária da Rodovia Belo Horizonte Cristalina - Via Cristais</t>
  </si>
  <si>
    <t>02001.019104/2025-70</t>
  </si>
  <si>
    <t>-22°32'20.902</t>
  </si>
  <si>
    <t>-39°58'51.371</t>
  </si>
  <si>
    <t>02001.019387/2025-50</t>
  </si>
  <si>
    <t>km 872+865</t>
  </si>
  <si>
    <t>-22°24'25.800</t>
  </si>
  <si>
    <t>-45°57'20.000</t>
  </si>
  <si>
    <t>Concessionária Arteris Fernão Dias - Última análise da documentação não realizada</t>
  </si>
  <si>
    <t>02001.019314/2025-68</t>
  </si>
  <si>
    <t>-22°32'21.650</t>
  </si>
  <si>
    <t>-39°58'49.620</t>
  </si>
  <si>
    <t>fluido hidráulico aquoso</t>
  </si>
  <si>
    <t>Rede Petro</t>
  </si>
  <si>
    <t>03.980.754/0005-77</t>
  </si>
  <si>
    <t>Transporte interestadual - Concessionária Arteris Fernão Dias - Análise do último documento encaminhado não realizada</t>
  </si>
  <si>
    <t>02001.026687/2025-95</t>
  </si>
  <si>
    <t>BR-174</t>
  </si>
  <si>
    <t>km 1132+420</t>
  </si>
  <si>
    <t>-0°55'29.298</t>
  </si>
  <si>
    <t>-60°30'41.196</t>
  </si>
  <si>
    <t xml:space="preserve">Informação solicitada para a PRF aou invés de ir para a empresa </t>
  </si>
  <si>
    <t>02001.019639/2025-41</t>
  </si>
  <si>
    <t>-25º19'47.537"</t>
  </si>
  <si>
    <t>-42º41'33.567''</t>
  </si>
  <si>
    <t>02001.019634/2025-18</t>
  </si>
  <si>
    <t>-10°39'31.160</t>
  </si>
  <si>
    <t>-36°58'5.220</t>
  </si>
  <si>
    <t>0.009</t>
  </si>
  <si>
    <t>02001.019672/2025-71</t>
  </si>
  <si>
    <t>-25°26'06.0"</t>
  </si>
  <si>
    <t>-43°59'50.0"</t>
  </si>
  <si>
    <t>MobilGear 600 XP</t>
  </si>
  <si>
    <t>02001.019876/2025-10</t>
  </si>
  <si>
    <t>km 434</t>
  </si>
  <si>
    <t>-17°15'58.929</t>
  </si>
  <si>
    <t>-43°53'58.375</t>
  </si>
  <si>
    <t>Carvão e Energia Ltda</t>
  </si>
  <si>
    <t>05.860.472/0002-19</t>
  </si>
  <si>
    <t>Concessionária ECO 135</t>
  </si>
  <si>
    <t>02001.019673/2025-15</t>
  </si>
  <si>
    <t>-11°51'28.410</t>
  </si>
  <si>
    <t>-37°50'5.880</t>
  </si>
  <si>
    <t>0.00064</t>
  </si>
  <si>
    <t>02001.019692/2025-41</t>
  </si>
  <si>
    <t>Embarcação Skandi Niterói</t>
  </si>
  <si>
    <t>-22°25'16.750</t>
  </si>
  <si>
    <t>-40°4'57.494</t>
  </si>
  <si>
    <t>Shell Tellus S2 V 32</t>
  </si>
  <si>
    <t>02001.019748/2025-68</t>
  </si>
  <si>
    <t>km 12+800</t>
  </si>
  <si>
    <t>18°31'8.850</t>
  </si>
  <si>
    <t>49°11'24.020</t>
  </si>
  <si>
    <t>Transporte insterestadual - Concessionária Concebra</t>
  </si>
  <si>
    <t>02001.019809/2025-97</t>
  </si>
  <si>
    <t>-20°06'12.6"</t>
  </si>
  <si>
    <t>-45°15'42.5"</t>
  </si>
  <si>
    <t xml:space="preserve">Documentos apresentados pela empresa ainda não foram analisados. </t>
  </si>
  <si>
    <t>02001.019850/2025-63</t>
  </si>
  <si>
    <t xml:space="preserve">FPSO Anita Garibaldi (FPSO AGA) </t>
  </si>
  <si>
    <t>-22°22'44.897</t>
  </si>
  <si>
    <t>-40°2'48.510</t>
  </si>
  <si>
    <t>02001.020533/2025-90</t>
  </si>
  <si>
    <t>-19°56'0.197</t>
  </si>
  <si>
    <t>-43°56'42.588</t>
  </si>
  <si>
    <t>02001.020237/2025-99</t>
  </si>
  <si>
    <t>-9°35'50.868</t>
  </si>
  <si>
    <t>-35°44'32.983</t>
  </si>
  <si>
    <t>02001.020259/2025-59</t>
  </si>
  <si>
    <t>-5°7'19.416</t>
  </si>
  <si>
    <t>-37°13'33.996</t>
  </si>
  <si>
    <t>02001.020581/2025-88</t>
  </si>
  <si>
    <t>km 767</t>
  </si>
  <si>
    <t>-21°49'57.807</t>
  </si>
  <si>
    <t>-45°24'20.493</t>
  </si>
  <si>
    <t>CONDUTOR ALEGA QUE FOI FECHADO POR OUTRO VEÍCULO, ONDE O PARA NÃO COLIDIR NA TRASEIRA JOGOU O VEÍCULO PARA FAIXA UM, VINDO A CARGA A PUXAR DESPRENDENDO O BAÚ E TOMBAR SOBRE CANTEIRO CENTRAL COMO POSIÇÃO FINAL.</t>
  </si>
  <si>
    <t>JUBAL SONORIZAÇÃO E EVENTOS EIRELI ME</t>
  </si>
  <si>
    <t>29.055.915/0001-86</t>
  </si>
  <si>
    <t>Transporte internacional - Concessionária Arteris Fernão Dias - Análise da última documentação não realizada</t>
  </si>
  <si>
    <t>02001.020162/2025-46</t>
  </si>
  <si>
    <t>km 46</t>
  </si>
  <si>
    <t>-18°47'24.870</t>
  </si>
  <si>
    <t>-49°5'4.330</t>
  </si>
  <si>
    <t>Curva em aclive. Excesso de velocidade e descumprimento da jornada de trabalho</t>
  </si>
  <si>
    <t>Encaminhado para autuação por falta de AAITPP</t>
  </si>
  <si>
    <t>02001.020233/2025-19</t>
  </si>
  <si>
    <t>-15°36'18.000</t>
  </si>
  <si>
    <t>-48°13'40.000</t>
  </si>
  <si>
    <t>02001.020260/2025-83</t>
  </si>
  <si>
    <t>km 821+900</t>
  </si>
  <si>
    <t>-17°43'54.890</t>
  </si>
  <si>
    <t>-54°45'27.090</t>
  </si>
  <si>
    <t>Concessionária de Rodovia Sul Matogrossense</t>
  </si>
  <si>
    <t>02001.020256/2025-15</t>
  </si>
  <si>
    <t>-5°42'42.000</t>
  </si>
  <si>
    <t>-35°10'30.000</t>
  </si>
  <si>
    <t>02001.020430/2025-20</t>
  </si>
  <si>
    <t>-19°56'26.78"</t>
  </si>
  <si>
    <t>-43°32'27.06"</t>
  </si>
  <si>
    <t>02001.020424/2025-72</t>
  </si>
  <si>
    <t>-23°30'0.000</t>
  </si>
  <si>
    <t>-41°3'0.000</t>
  </si>
  <si>
    <t>Objeto no mar</t>
  </si>
  <si>
    <t xml:space="preserve">Não </t>
  </si>
  <si>
    <t>02001.020327/2025-80</t>
  </si>
  <si>
    <t>-25°01'22.6"</t>
  </si>
  <si>
    <t>-42°40'04.0"</t>
  </si>
  <si>
    <t>02001.020413/2025-92</t>
  </si>
  <si>
    <t>P-69</t>
  </si>
  <si>
    <t>-25°39'28.544"</t>
  </si>
  <si>
    <t>-42°51'33.995"</t>
  </si>
  <si>
    <t>02001.020615/2025-34</t>
  </si>
  <si>
    <t>km 337</t>
  </si>
  <si>
    <t>-19°49'3.986</t>
  </si>
  <si>
    <t>-43°4'2.013</t>
  </si>
  <si>
    <t>02001.020426/2025-61</t>
  </si>
  <si>
    <t>Embarcação Normand Poseidon</t>
  </si>
  <si>
    <t>-22°24'58.810</t>
  </si>
  <si>
    <t>22°24'58.810"S</t>
  </si>
  <si>
    <t>Mini campânula</t>
  </si>
  <si>
    <t>02001.020416/2025-26</t>
  </si>
  <si>
    <t>-1°6'33.120</t>
  </si>
  <si>
    <t>-48°28'53.191</t>
  </si>
  <si>
    <t>02001.020712/2025-27</t>
  </si>
  <si>
    <t>Encore System</t>
  </si>
  <si>
    <t>02001.020632/2025-71</t>
  </si>
  <si>
    <t>-25°27'37.850</t>
  </si>
  <si>
    <t>-42°47'30.390</t>
  </si>
  <si>
    <t>0.000001</t>
  </si>
  <si>
    <t>02001.020461/2025-81</t>
  </si>
  <si>
    <t xml:space="preserve">Embarcação CBO Isabella </t>
  </si>
  <si>
    <t>-22°23'43.536</t>
  </si>
  <si>
    <t>-40°5'10.033</t>
  </si>
  <si>
    <t>fluido hidráulico oleoso</t>
  </si>
  <si>
    <t>02001.020655/2025-86</t>
  </si>
  <si>
    <t>Embarcação Saipem FDS</t>
  </si>
  <si>
    <t>-24°45'31.9"</t>
  </si>
  <si>
    <t>-42°32'47.7"</t>
  </si>
  <si>
    <t>Panolin S4 HLP Synth EAL 46</t>
  </si>
  <si>
    <t>Kit SOPEP</t>
  </si>
  <si>
    <t>02001.024334/2025-51</t>
  </si>
  <si>
    <t>-22°37'34.523"</t>
  </si>
  <si>
    <t>-47°21'07.554"</t>
  </si>
  <si>
    <t>02001.021067/2025-60</t>
  </si>
  <si>
    <t>-21°12'17.521</t>
  </si>
  <si>
    <t>-39°57'50.637</t>
  </si>
  <si>
    <t>Delta Tec (Iso-Olefin)</t>
  </si>
  <si>
    <t>02001.020711/2025-82</t>
  </si>
  <si>
    <t>BR-376</t>
  </si>
  <si>
    <t>km 343</t>
  </si>
  <si>
    <t>-24°9'32.620</t>
  </si>
  <si>
    <t>-50°58'21.430</t>
  </si>
  <si>
    <t>ART PETRO DISTRIBUIDORA LTDA</t>
  </si>
  <si>
    <t>03.933.842/0001-94</t>
  </si>
  <si>
    <t>Transporte estadual - Concessionária PRVias</t>
  </si>
  <si>
    <t>02001.020876/2025-54</t>
  </si>
  <si>
    <t>-11°47'52.190</t>
  </si>
  <si>
    <t>-37°49'45.050</t>
  </si>
  <si>
    <t>0.21</t>
  </si>
  <si>
    <t>02001.020882/2025-10</t>
  </si>
  <si>
    <t>-21°14'18.787"</t>
  </si>
  <si>
    <t>-48°47'32.702"</t>
  </si>
  <si>
    <t>02001.020869/2025-52</t>
  </si>
  <si>
    <t>-22°25'31.328</t>
  </si>
  <si>
    <t>-40°4'57.211</t>
  </si>
  <si>
    <t>02001.003663/2013-24</t>
  </si>
  <si>
    <t>-25°30'3.643</t>
  </si>
  <si>
    <t>-48°30'10.632</t>
  </si>
  <si>
    <t>km 120+800</t>
  </si>
  <si>
    <t>-23°54'09.466"</t>
  </si>
  <si>
    <t>-46°27'23.625"</t>
  </si>
  <si>
    <t>02602.000575/2025-35</t>
  </si>
  <si>
    <t xml:space="preserve">-25°30'49.199 </t>
  </si>
  <si>
    <t>-48°31'28.879</t>
  </si>
  <si>
    <t>02001.021243/2025-63</t>
  </si>
  <si>
    <t xml:space="preserve">SS-73 (Gold Star) </t>
  </si>
  <si>
    <t>-22°27'7.059</t>
  </si>
  <si>
    <t>-39°57'19.317</t>
  </si>
  <si>
    <t xml:space="preserve"> Stack Magic ECO F</t>
  </si>
  <si>
    <t>02001.021715/2025-88</t>
  </si>
  <si>
    <t>-04°34'31.7"</t>
  </si>
  <si>
    <t>-40°39'17.1"</t>
  </si>
  <si>
    <t>Enviado ao Ceneac sugerindo encerramento do processo, mas ainda sem encaminhamento.</t>
  </si>
  <si>
    <t>02001.021241/2025-74</t>
  </si>
  <si>
    <t xml:space="preserve"> P-66</t>
  </si>
  <si>
    <t>02001.021424/2025-90</t>
  </si>
  <si>
    <t>-25°08'29.649"</t>
  </si>
  <si>
    <t>-42°56'40.909"</t>
  </si>
  <si>
    <t>02001.021481/2025-79</t>
  </si>
  <si>
    <t>-13°50'5.850</t>
  </si>
  <si>
    <t>-42°16'38.591</t>
  </si>
  <si>
    <t>km 739+600</t>
  </si>
  <si>
    <t>02001.021614/2025-15</t>
  </si>
  <si>
    <t>EMBARCAÇÃO SKANDI BÚZIOS</t>
  </si>
  <si>
    <t>-21°52'15.027</t>
  </si>
  <si>
    <t>-41°0'1.717</t>
  </si>
  <si>
    <t>MOBIL DTE 10 EXCEL 46</t>
  </si>
  <si>
    <t>Causa: Procedimento de garantia de qualidade na execução de procedimentos inadequado. Folga na conexão da mangueira substituída, não identificada no teste do sistema. Após a troca de algumas mangueiras na torre de lançamento, foi realizado o teste para a verificação de possíveis vazamentos nos componentes substituídos. Durante o teste, após a repressurização do sistema, foi identificado vazamento em uma das conexões. Ao perceber o vazamento, a válvula de isolamento da pressão da torre foi fechada, estancando o vazamento, sendo identificada uma conexão frouxa no sistema de fixação do slew, posteriormente apertada. **HÁ DOCS DO NEA REFERENTES A OUTRO ACIDENTE. (25896167, 25896187, 25896241)</t>
  </si>
  <si>
    <t>02001.021601/2025-38</t>
  </si>
  <si>
    <t>km 022+100</t>
  </si>
  <si>
    <t>-18°36'52.240</t>
  </si>
  <si>
    <t>-49°11'29.000</t>
  </si>
  <si>
    <t>02001.021945/2025-47</t>
  </si>
  <si>
    <t>02001.021705/2025-42</t>
  </si>
  <si>
    <t>km 28</t>
  </si>
  <si>
    <t>-25°32'41.960</t>
  </si>
  <si>
    <t>-48°46'51.290</t>
  </si>
  <si>
    <t>Veículo estacionado quando outro veículo colidiu com a parte traseira, causando fissura no tanque de armazenamento</t>
  </si>
  <si>
    <t>Cooperlíquidos - Coop de Transportes e Logística Campina Grande do Sul</t>
  </si>
  <si>
    <t>26.666.614/0002-81</t>
  </si>
  <si>
    <t>-21°22'50.900"</t>
  </si>
  <si>
    <t>-48°30'6.100"</t>
  </si>
  <si>
    <t>Relatório de atendimento no processo de licenciamento ambiental.</t>
  </si>
  <si>
    <t>km 122+600</t>
  </si>
  <si>
    <t>-23°53'25.093"</t>
  </si>
  <si>
    <t>-46°25'51.592"</t>
  </si>
  <si>
    <t>02001.022032/2025-48</t>
  </si>
  <si>
    <t>km 661+129</t>
  </si>
  <si>
    <t>-20°47'55.071</t>
  </si>
  <si>
    <t>-42°18'40.170</t>
  </si>
  <si>
    <t>logo apos contornar uma curva a esquerda em declive, o veiculo perdeu o controle direcional ao ingressar na segunda curva no mesmo sentido, ocasiao em que o semi-reboque tombou sobre sua faixa de rolamento, sendo arrastado pelo cavalo por 22 metros e parar fora do leito, na margem direita da rodovia.</t>
  </si>
  <si>
    <t>Line Transportes Serviços e Embalagens LTDA</t>
  </si>
  <si>
    <t>67.534.917/0001-47</t>
  </si>
  <si>
    <t>Transporte interestadual - Concessionária Ecovia Rio Minas - análise da segunda documentação não realizada. Só da primeira</t>
  </si>
  <si>
    <t>02001.022064/2025-43</t>
  </si>
  <si>
    <t>-5°27'26.768</t>
  </si>
  <si>
    <t>-37°43'26.441</t>
  </si>
  <si>
    <t>02001.023598/2025-97</t>
  </si>
  <si>
    <t>NS-48 (West Carina)</t>
  </si>
  <si>
    <t>-24°32'40.6"</t>
  </si>
  <si>
    <t>-42°26'10.7"</t>
  </si>
  <si>
    <t>Shell Gadus S2 V220-2</t>
  </si>
  <si>
    <t>Graxa industrial</t>
  </si>
  <si>
    <t>Incluir o HydraRacker no grupo de Perfuração no Glossário. 
O HydraRacker é um equipamento mecanizado de manuseio de tubos utilizado em plataformas de perfuração de petróleo (offshore e onshore). Ele automatiza a movimentação e o posicionamento das colunas de perfuração entre o armazém (fingerboard), o catwalk (rampa de tubos) e o centro do poço</t>
  </si>
  <si>
    <t>02001.022135/2025-16</t>
  </si>
  <si>
    <t>-20°17'5.078</t>
  </si>
  <si>
    <t>-47°3'49.676</t>
  </si>
  <si>
    <t>Outros</t>
  </si>
  <si>
    <t>Mancha de óleo a jusante de usina hidrelétrica</t>
  </si>
  <si>
    <t>02001.023468/2025-54</t>
  </si>
  <si>
    <t>-12°20'13.439</t>
  </si>
  <si>
    <t>-38°10'51.300</t>
  </si>
  <si>
    <t>0.26</t>
  </si>
  <si>
    <t>02001.022136/2025-52</t>
  </si>
  <si>
    <t>Embarcação WSV Bram Bravo</t>
  </si>
  <si>
    <t>-24°41'19.2"</t>
  </si>
  <si>
    <t>-42°30'16.2"</t>
  </si>
  <si>
    <t>02001.022607/2025-22</t>
  </si>
  <si>
    <t>-31°47'18.7"</t>
  </si>
  <si>
    <t>-53°19'09.4"</t>
  </si>
  <si>
    <t>Relatório de Vistoria em formato de Despacho. (UT Santa Maria)</t>
  </si>
  <si>
    <t>02001.022153/2025-90</t>
  </si>
  <si>
    <t>-42°49'14.3"</t>
  </si>
  <si>
    <t xml:space="preserve">Poço </t>
  </si>
  <si>
    <t>02001.022143/2025-54</t>
  </si>
  <si>
    <t>P-74</t>
  </si>
  <si>
    <t>-24°38'53.0"</t>
  </si>
  <si>
    <t>-42°31'04.1"</t>
  </si>
  <si>
    <t>02001.022157/2025-78</t>
  </si>
  <si>
    <t>km 843+414</t>
  </si>
  <si>
    <t>-22°11'31.034"</t>
  </si>
  <si>
    <t>-45°50'50.727"</t>
  </si>
  <si>
    <t>Zinco</t>
  </si>
  <si>
    <t>Motorista dormiu ao volante, perdeu o controle e capotou</t>
  </si>
  <si>
    <t>71.013.916/0001-24</t>
  </si>
  <si>
    <t>Transporte interestadual - Concessionária Arteris Fernão Dias - Recomendação de encaminhamentos não adotado pelo Nupaem</t>
  </si>
  <si>
    <t>02001.022131/2025-20</t>
  </si>
  <si>
    <t>Embarcação RSV Bram Eland</t>
  </si>
  <si>
    <t xml:space="preserve"> 22º 35,009’S</t>
  </si>
  <si>
    <t>040º 13,607’W</t>
  </si>
  <si>
    <t>km 577+300</t>
  </si>
  <si>
    <t>02001.022359/2025-10</t>
  </si>
  <si>
    <t>Embarcação PLSV Skandi Niterói</t>
  </si>
  <si>
    <t>-22°35'1.874</t>
  </si>
  <si>
    <t>-40°31'45.762</t>
  </si>
  <si>
    <t>ROV xlx 29</t>
  </si>
  <si>
    <t>02001.001048/2005-73</t>
  </si>
  <si>
    <t>-22°39'03.286"</t>
  </si>
  <si>
    <t>-47°21'06.859"</t>
  </si>
  <si>
    <t>Registro Siema e Relatório de Atendimento, ambos no processo de licenciamento ambiental.</t>
  </si>
  <si>
    <t>02616.000099/2025-01</t>
  </si>
  <si>
    <t>Porto de Rio Grande</t>
  </si>
  <si>
    <t xml:space="preserve"> navio SARONIC BAY</t>
  </si>
  <si>
    <t>32°3'33.989</t>
  </si>
  <si>
    <t>52°4'53.630</t>
  </si>
  <si>
    <t>Óleo bunker</t>
  </si>
  <si>
    <t>Causa: relacionada a manobra realizada antes da
operação de abastecimento, durante a etapa de conexão dos mangotes. O navio estava na área de fundeio (ECHO) do Porto. **Há NT não assinada no processo. *** Processo não aberto pelo Ceneac.</t>
  </si>
  <si>
    <t>02001.022544/2025-12</t>
  </si>
  <si>
    <t>-25°34'57.9"</t>
  </si>
  <si>
    <t>-44°39'03.6"</t>
  </si>
  <si>
    <t>02001.022580/2025-78</t>
  </si>
  <si>
    <t>-22°34'37.319</t>
  </si>
  <si>
    <t>-40°31'45.322</t>
  </si>
  <si>
    <t>02001.022783/2025-64</t>
  </si>
  <si>
    <t>-22°39'40.743</t>
  </si>
  <si>
    <t>-40°24'32.757</t>
  </si>
  <si>
    <t>0.0000415</t>
  </si>
  <si>
    <t>02001.022596/2025-81</t>
  </si>
  <si>
    <t>-02°35'43.71"</t>
  </si>
  <si>
    <t>-44°19'15.498"</t>
  </si>
  <si>
    <t>Consta um Relatório de Vistoria porém não finalizado. Não foram solicitadas informações da empresa.</t>
  </si>
  <si>
    <t>02001.022528/2025-11</t>
  </si>
  <si>
    <t xml:space="preserve">Embarcação Normand Cutter </t>
  </si>
  <si>
    <t>-23°9'0.000</t>
  </si>
  <si>
    <t>-41°45'0.000</t>
  </si>
  <si>
    <t>O processo fala de descarte intencional. Por isso foi encaminhado à CGmac, mas ela encerrou o processo e não respondeu</t>
  </si>
  <si>
    <t>02001.026143/2025-23</t>
  </si>
  <si>
    <t>02001.022808/2025-20</t>
  </si>
  <si>
    <t>BR-050</t>
  </si>
  <si>
    <t>km 04</t>
  </si>
  <si>
    <t>-19°54'33.576</t>
  </si>
  <si>
    <t>-47°50'3.823</t>
  </si>
  <si>
    <t>Sem vazamento</t>
  </si>
  <si>
    <t>Caminhão carregado com produtos perigosos foi fechado por outro automóvel, desviando e saindo da pista para evitar colisão.</t>
  </si>
  <si>
    <t>Transportadora Delefratti Ltda</t>
  </si>
  <si>
    <t>53.868.196/0006-01</t>
  </si>
  <si>
    <t>02001.022618/2025-11</t>
  </si>
  <si>
    <t>km 37+500</t>
  </si>
  <si>
    <t>-16°6'50.630</t>
  </si>
  <si>
    <t>-48°32'35.280</t>
  </si>
  <si>
    <t>02001.022784/2025-17</t>
  </si>
  <si>
    <t>M 122+300</t>
  </si>
  <si>
    <t>-23°53'53.640"</t>
  </si>
  <si>
    <t>-46°26'07.360"</t>
  </si>
  <si>
    <t>02001.022827/2025-56</t>
  </si>
  <si>
    <t>-9°38'30.600</t>
  </si>
  <si>
    <t>-35°53'21.120</t>
  </si>
  <si>
    <t>02001.022891/2025-37</t>
  </si>
  <si>
    <t>-17°26'11.848</t>
  </si>
  <si>
    <t>-41°0'19.343</t>
  </si>
  <si>
    <t>Perda de controle do veículo ao adentrar em uma curva, com tombamento</t>
  </si>
  <si>
    <t>JAF Transportes Ltda</t>
  </si>
  <si>
    <t>09.185.563/0001-76</t>
  </si>
  <si>
    <t>02001.022895/2025-15</t>
  </si>
  <si>
    <t>km 512+100</t>
  </si>
  <si>
    <t>-19°47'29.211</t>
  </si>
  <si>
    <t>-45°35'35.459</t>
  </si>
  <si>
    <t>a fim de evitar uma colisão frontal com um veículo de passeio, que havia iniciado uma manobra de ultrapassagem, o condutor envolvido derivou sentido acostamento, tombando seu veículo pelo canteiro lateral.</t>
  </si>
  <si>
    <t>Transabril Transportadora Abril Ltda</t>
  </si>
  <si>
    <t>58.492.120/0001-33</t>
  </si>
  <si>
    <t>Concessionária Way262</t>
  </si>
  <si>
    <t>02001.022633/2025-51</t>
  </si>
  <si>
    <t>km 42</t>
  </si>
  <si>
    <t>-7°49'2.970</t>
  </si>
  <si>
    <t>-34°55'3.368</t>
  </si>
  <si>
    <t>Caminhão perdeu o controle ao tentar desviar de uma kombi</t>
  </si>
  <si>
    <t>Transporte interestadual - Indicação de multa, mas sem informação se foi aplicada</t>
  </si>
  <si>
    <t>02001.023605/2025-51</t>
  </si>
  <si>
    <t>km 650+500</t>
  </si>
  <si>
    <t>-17°57'45.460</t>
  </si>
  <si>
    <t>-49°15'7.360</t>
  </si>
  <si>
    <t>Veículo com PP diminuiu a velocidade por causa de engarrafamento e veículo de terceiros não freiou a tempo para evitar a colisão, seguida de incêndio.</t>
  </si>
  <si>
    <t>Concebra - Concessionária das Rodovias Centrais do Brasil</t>
  </si>
  <si>
    <t>02001.022922/2025-50</t>
  </si>
  <si>
    <t>-5°18'59.782</t>
  </si>
  <si>
    <t>-36°42'52.306</t>
  </si>
  <si>
    <t>0.019</t>
  </si>
  <si>
    <t>02001.022949/2025-42</t>
  </si>
  <si>
    <t>22°9'38.377</t>
  </si>
  <si>
    <t>40°16'43.383</t>
  </si>
  <si>
    <t>0.00002</t>
  </si>
  <si>
    <t>O separador de teste fica localizado no módulo de processamento (ou planta de processo) da plataforma, geralmente próximo aos manifolds de produção.</t>
  </si>
  <si>
    <t>02001.022969/2025-13</t>
  </si>
  <si>
    <t>-5°36'51.336</t>
  </si>
  <si>
    <t>-37°32'2.307</t>
  </si>
  <si>
    <t>0.422</t>
  </si>
  <si>
    <t>02001.023274/2025-59</t>
  </si>
  <si>
    <t>km 181</t>
  </si>
  <si>
    <t>-19°47'21.718</t>
  </si>
  <si>
    <t>-47°54'52.289</t>
  </si>
  <si>
    <t>Transportadora Rodomeu Ltda</t>
  </si>
  <si>
    <t>02001.023259/2025-19</t>
  </si>
  <si>
    <t>km 701+300</t>
  </si>
  <si>
    <t>-21°20'47.197</t>
  </si>
  <si>
    <t>-45°10'37.311</t>
  </si>
  <si>
    <t>CALCARIO CALCITICO MALHA 200</t>
  </si>
  <si>
    <t>STE Transportes S/A</t>
  </si>
  <si>
    <t>03.554.137/0001-86</t>
  </si>
  <si>
    <t xml:space="preserve">Transporte interestadual - Concessionária Arteris Fernão Dias </t>
  </si>
  <si>
    <t>02001.022973/2025-81</t>
  </si>
  <si>
    <t>-21°35'13.878"</t>
  </si>
  <si>
    <t>-48°04'05.825"</t>
  </si>
  <si>
    <t>Processo não foi encaminhado ao Ceneac para a emissão do Termo de Encerramento.</t>
  </si>
  <si>
    <t>02001.023020/2025-31</t>
  </si>
  <si>
    <t>-19°51'23.584</t>
  </si>
  <si>
    <t>-40°0'8.576</t>
  </si>
  <si>
    <t>02001.022972/2025-37</t>
  </si>
  <si>
    <t>-21°30'03.2"</t>
  </si>
  <si>
    <t>-48°22'40.5"</t>
  </si>
  <si>
    <t>02001.022970/2025-48</t>
  </si>
  <si>
    <t>-24°07'00.483"</t>
  </si>
  <si>
    <t>-51°02'00.806"</t>
  </si>
  <si>
    <t>02001.022971/2025-92</t>
  </si>
  <si>
    <t>-21°35'55.0"</t>
  </si>
  <si>
    <t>-48°18'27.0"</t>
  </si>
  <si>
    <t>02001.023199/2025-26</t>
  </si>
  <si>
    <t>-24°41'31.204"</t>
  </si>
  <si>
    <t>-42°24'40.000"</t>
  </si>
  <si>
    <t>02001.023413/2025-44</t>
  </si>
  <si>
    <t>km 257</t>
  </si>
  <si>
    <t>-7°28'24.546</t>
  </si>
  <si>
    <t>-55°17'8.512</t>
  </si>
  <si>
    <t>INICIOU UMA CURVA ACENTUADA À ESQUERDA PERDENDO O CONTROLE DA DIREÇÃO E VINDO A TOMBAR NA PISTA NORTE</t>
  </si>
  <si>
    <t>Transporte interestadual - Concessionária Via Brasil BR-163</t>
  </si>
  <si>
    <t>02001.023193/2025-59</t>
  </si>
  <si>
    <t>-23°3'28.880</t>
  </si>
  <si>
    <t>-43°48'34.690</t>
  </si>
  <si>
    <t>Indeterminada</t>
  </si>
  <si>
    <t>02001.023403/2025-17</t>
  </si>
  <si>
    <t>km 72</t>
  </si>
  <si>
    <t>-22°27'44.949</t>
  </si>
  <si>
    <t>-43°13'21.059</t>
  </si>
  <si>
    <t>Coque de carvão</t>
  </si>
  <si>
    <t>Ultrapassagem do caminhao de PP em curva com descida. Motorista perdeu o controle do caminhão e tombou</t>
  </si>
  <si>
    <t>Concer</t>
  </si>
  <si>
    <t>02001.023331/2025-08</t>
  </si>
  <si>
    <t>-19°16'51.000</t>
  </si>
  <si>
    <t>-39°46'49.000</t>
  </si>
  <si>
    <t>02001.023393/2025-10</t>
  </si>
  <si>
    <t>-17°43'44.0"</t>
  </si>
  <si>
    <t>-53°20'07.0"</t>
  </si>
  <si>
    <t>Processo sem nenhuma encaminhamento pelo Nupaem</t>
  </si>
  <si>
    <t>02001.023726/2025-01</t>
  </si>
  <si>
    <t>km 333</t>
  </si>
  <si>
    <t>-16°15'57.834</t>
  </si>
  <si>
    <t>-42°24'45.366</t>
  </si>
  <si>
    <t>Enlog S.A.</t>
  </si>
  <si>
    <t>47.753.834/0001-00</t>
  </si>
  <si>
    <t>02001.023591/2025-75</t>
  </si>
  <si>
    <t>km 586+600</t>
  </si>
  <si>
    <t>-20°20'52.990</t>
  </si>
  <si>
    <t>-43°55'25.280</t>
  </si>
  <si>
    <t>Queda de carga de caminhão em curva</t>
  </si>
  <si>
    <t>Transporte estadual - Concessionária EPR Minas Gerais</t>
  </si>
  <si>
    <t>02001.023907/2025-29</t>
  </si>
  <si>
    <t>km 632+100</t>
  </si>
  <si>
    <t>-20°53'36.450</t>
  </si>
  <si>
    <t>-44°51'10.579</t>
  </si>
  <si>
    <t>veículo apresentou uma fumaça aparentemente na região inferior da dianteira direita do veículo. Imediatamente o Condutor parou e constatou o princípio de incêndio no veículo. Mesmo com o uso do extintor, não foi possível lograr êxito na contenção, vindo a ter o cavalo mecânico, parte do semirreboque e da carga incendiados.</t>
  </si>
  <si>
    <t>Expresso Nepomuceno S/A</t>
  </si>
  <si>
    <t>19.368.927/0001-07</t>
  </si>
  <si>
    <t>02001.023745/2025-29</t>
  </si>
  <si>
    <t>-39°58'51.370</t>
  </si>
  <si>
    <t>02001.023747/2025-18</t>
  </si>
  <si>
    <t>-19°3'16.533"</t>
  </si>
  <si>
    <t>-50°31'1.618</t>
  </si>
  <si>
    <t>02001.023763/2025-19</t>
  </si>
  <si>
    <t>Embarcação Normand Cutter</t>
  </si>
  <si>
    <t>-23°9'56.612</t>
  </si>
  <si>
    <t>-41°45'43.868</t>
  </si>
  <si>
    <t>02001.023941/2025-01</t>
  </si>
  <si>
    <t>02001.023680/2025-11</t>
  </si>
  <si>
    <t>km 415</t>
  </si>
  <si>
    <t>-30°55'36.333</t>
  </si>
  <si>
    <t>-51°54'36.210</t>
  </si>
  <si>
    <t>Veículo sai da pista e tomba</t>
  </si>
  <si>
    <t>Cargolog Soluções Logísticas LTDA</t>
  </si>
  <si>
    <t>Transporte internacional (dentro do estado) - Ecovias Sul</t>
  </si>
  <si>
    <t>02001.023770/2025-11</t>
  </si>
  <si>
    <t>km 1409</t>
  </si>
  <si>
    <t>-6°13'23.946</t>
  </si>
  <si>
    <t>-55°37'36.490</t>
  </si>
  <si>
    <t>Cano de carreta tanque estourou e vazou o produto na faixa de domínio</t>
  </si>
  <si>
    <t>Logístia Simarelli</t>
  </si>
  <si>
    <t>10.924.836/0009-93</t>
  </si>
  <si>
    <t>02001.025231/2025-16</t>
  </si>
  <si>
    <t>-19°48'7.257</t>
  </si>
  <si>
    <t>-44°17'45.556</t>
  </si>
  <si>
    <t>Mineração</t>
  </si>
  <si>
    <t>Efluentes de dragagem</t>
  </si>
  <si>
    <t>02001.023764/2025-55</t>
  </si>
  <si>
    <t>km 374</t>
  </si>
  <si>
    <t>-24°21'45.260</t>
  </si>
  <si>
    <t>-50°48'29.600</t>
  </si>
  <si>
    <t>Bifentrina</t>
  </si>
  <si>
    <t>Parecer Técnico</t>
  </si>
  <si>
    <t>Transporte internacional - CCR PRVias</t>
  </si>
  <si>
    <t>02001.023771/2025-57</t>
  </si>
  <si>
    <t>km 1044</t>
  </si>
  <si>
    <t>-10°7'30.157</t>
  </si>
  <si>
    <t>-54°55'58.436</t>
  </si>
  <si>
    <t>Alcool</t>
  </si>
  <si>
    <t xml:space="preserve">Condutor de outro veículo muda de faixa para evitar colisão com veículo lento a frente e o caminhao que vinha na faixa correta muda de faixa para evitar colisão frontal com esse de terceiros que mudou de faixa primeiro </t>
  </si>
  <si>
    <t>NS Comercio de Combustível LTDA</t>
  </si>
  <si>
    <t>23.136.085/0001-59</t>
  </si>
  <si>
    <t>Transporte estadual - Concessionária Via Brasil BR-163</t>
  </si>
  <si>
    <t>02001.023958/2025-51</t>
  </si>
  <si>
    <t>KM 120+600</t>
  </si>
  <si>
    <t>-23°53'55.035"</t>
  </si>
  <si>
    <t>-46°26'57.999"</t>
  </si>
  <si>
    <t>02001.023953/2025-28</t>
  </si>
  <si>
    <t>FPSO Cidade de Mangaratiba (FPSO CMB)</t>
  </si>
  <si>
    <t>-25°12'14.6"</t>
  </si>
  <si>
    <t>-42°52'42.8"</t>
  </si>
  <si>
    <t>02001.023868/2025-60</t>
  </si>
  <si>
    <t>-24°35'11.1"</t>
  </si>
  <si>
    <t>-42°13'09.4"</t>
  </si>
  <si>
    <t>02001.026872/2025-80</t>
  </si>
  <si>
    <t>km 524+790</t>
  </si>
  <si>
    <t>-20°8'33.400</t>
  </si>
  <si>
    <t>-44°19'11.300</t>
  </si>
  <si>
    <t>02001.023973/2025-07</t>
  </si>
  <si>
    <t>-23°46'51.613"</t>
  </si>
  <si>
    <t>-46°51'56.243"</t>
  </si>
  <si>
    <t>02001.024001/2025-21</t>
  </si>
  <si>
    <t>02001.023996/2025-11</t>
  </si>
  <si>
    <t>-10°39'37.790</t>
  </si>
  <si>
    <t>-36°57'30.470</t>
  </si>
  <si>
    <t>0.1848</t>
  </si>
  <si>
    <t>1.0152</t>
  </si>
  <si>
    <t>02001.024044/2025-15</t>
  </si>
  <si>
    <t>-21°47'51.0"</t>
  </si>
  <si>
    <t>-47°05'03.0</t>
  </si>
  <si>
    <t>Despacho sugerindo encerramento, mas não houve encaminhamento.</t>
  </si>
  <si>
    <t>02001.024253/2025-51</t>
  </si>
  <si>
    <t>NS-47 (West Tellus)</t>
  </si>
  <si>
    <t>-24°41'15.684"</t>
  </si>
  <si>
    <t>-42°24'21.125"</t>
  </si>
  <si>
    <t>02001.024129/2025-95</t>
  </si>
  <si>
    <t>Terminal Marítimo Ponta da Madeira</t>
  </si>
  <si>
    <t>Píer 1</t>
  </si>
  <si>
    <t>-2°34'3.000</t>
  </si>
  <si>
    <t>-44°22'44.000</t>
  </si>
  <si>
    <t>Minério de Ferro</t>
  </si>
  <si>
    <t>sem informação</t>
  </si>
  <si>
    <t>Causa:  durante a operação de embarque do carregador de navios (CN01), houve um desprendimento de rolo da mesa de impacto, sendo este projetado para a correia transportadora
que, consequentemente, veio a rasgar.</t>
  </si>
  <si>
    <t>02001.024230/2025-46</t>
  </si>
  <si>
    <t>02001.024310/2025-00</t>
  </si>
  <si>
    <t>-25°29'28.563</t>
  </si>
  <si>
    <t>-42°46'52.547</t>
  </si>
  <si>
    <t>02001.024362/2025-78</t>
  </si>
  <si>
    <t>-20°26'17.78"</t>
  </si>
  <si>
    <t>-50°00'08.817"</t>
  </si>
  <si>
    <t>02001.024313/2025-35</t>
  </si>
  <si>
    <t>-24°39'47.3"</t>
  </si>
  <si>
    <t>-42°27'03.8"</t>
  </si>
  <si>
    <t>02001.024472/2025-30</t>
  </si>
  <si>
    <t>BR-493</t>
  </si>
  <si>
    <t>km 48</t>
  </si>
  <si>
    <t>-22°40'22.880</t>
  </si>
  <si>
    <t>-43°17'11.390</t>
  </si>
  <si>
    <t>Prerda de controle ao fazer uma curva</t>
  </si>
  <si>
    <t>Transporte interestadual - Concessionária EcoRioMinas</t>
  </si>
  <si>
    <t>02001.024470/2025-41</t>
  </si>
  <si>
    <t>-24°43'51.843"</t>
  </si>
  <si>
    <t>-42°28'18.778"</t>
  </si>
  <si>
    <t>Shell Panolin S4 HLP Synth EAL 46</t>
  </si>
  <si>
    <t>02001.024553/2025-30</t>
  </si>
  <si>
    <t>-10°39'33.100</t>
  </si>
  <si>
    <t>-36°58'28.650</t>
  </si>
  <si>
    <t>02001.024625/2025-49
02001.025626/2025-19</t>
  </si>
  <si>
    <t>02001.025169/2025-54</t>
  </si>
  <si>
    <t>-19°27'35.524</t>
  </si>
  <si>
    <t>-44°18'10.891</t>
  </si>
  <si>
    <t>Enxofre agropecuário</t>
  </si>
  <si>
    <t>Micro Curb Mill</t>
  </si>
  <si>
    <t>02001.025272/2025-02</t>
  </si>
  <si>
    <t>-19°59'5.278</t>
  </si>
  <si>
    <t>-44°14'11.322</t>
  </si>
  <si>
    <t>02001.024530/2025-25</t>
  </si>
  <si>
    <t>-23°53'04.5"</t>
  </si>
  <si>
    <t>-46°46'44.5"</t>
  </si>
  <si>
    <t>Informação Técnica não finalizada. Ofício solicitando informações da empresa não enviado.</t>
  </si>
  <si>
    <t>02001.024586/2025-80</t>
  </si>
  <si>
    <t>Plataforma Peregrino B</t>
  </si>
  <si>
    <t>-23°17'45.030</t>
  </si>
  <si>
    <t>-41°12'28.010</t>
  </si>
  <si>
    <t>0.000016</t>
  </si>
  <si>
    <t>Kit sopep</t>
  </si>
  <si>
    <t>02001.024594/2025-26</t>
  </si>
  <si>
    <t>Píer 3 - Embarcação LOCAR XX</t>
  </si>
  <si>
    <t>-22°23'8.196</t>
  </si>
  <si>
    <t>-41°46'2.926</t>
  </si>
  <si>
    <t>MOBIL HIDRAULICO AW 68 HLP</t>
  </si>
  <si>
    <t>Causa: (i)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(ii)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</si>
  <si>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02001.025163/2025-87</t>
  </si>
  <si>
    <t>Duto Gasmig</t>
  </si>
  <si>
    <t>-19°56'22.579</t>
  </si>
  <si>
    <t>-43°56'40.724</t>
  </si>
  <si>
    <t>02001.024707/2025-93</t>
  </si>
  <si>
    <t>-25°30'50.310"</t>
  </si>
  <si>
    <t>-43°28'48.990"</t>
  </si>
  <si>
    <t>Skimmer</t>
  </si>
  <si>
    <t>02001.025510/2025-71</t>
  </si>
  <si>
    <t>km 33+700</t>
  </si>
  <si>
    <t>-25°34'16.230</t>
  </si>
  <si>
    <t>-48°48'55.380</t>
  </si>
  <si>
    <t>Tombamento de caminhão em curva. Apresentou falha mecânica no sistema de freios, colidiu com estrutura da via e tombou. Princípio de incêndio</t>
  </si>
  <si>
    <t>Transporte estadual - EPR Litoral Pioneiro - encerrado pelo Nupaem</t>
  </si>
  <si>
    <t>02001.024672/2025-92
02001.025508/2025-01</t>
  </si>
  <si>
    <t>km 813+350</t>
  </si>
  <si>
    <t>-21°51'10.980</t>
  </si>
  <si>
    <t>-42°39'42.050</t>
  </si>
  <si>
    <t>Perda de controle em curva, com tombamento</t>
  </si>
  <si>
    <t>02001.024665/2025-91</t>
  </si>
  <si>
    <t>km 722+341</t>
  </si>
  <si>
    <t>-21°26'46.000</t>
  </si>
  <si>
    <t>-45°12'35.300</t>
  </si>
  <si>
    <t>Fertilizante notrogenado</t>
  </si>
  <si>
    <t>Semirreboque desatrelou ao fazer curva e tombou</t>
  </si>
  <si>
    <t>Transporte interestadual - Arteris Fernão Dias</t>
  </si>
  <si>
    <t>02001.024678/2025-60</t>
  </si>
  <si>
    <t>km 707</t>
  </si>
  <si>
    <t>-21°19'56.000</t>
  </si>
  <si>
    <t>-45°10'14.100</t>
  </si>
  <si>
    <t>Ácido lático</t>
  </si>
  <si>
    <t>Carbonato de cálcio</t>
  </si>
  <si>
    <t>Sulfato de sódio</t>
  </si>
  <si>
    <t>Ao realizar curva, condutor perde o controle, tomba e colide com defensa de concreto</t>
  </si>
  <si>
    <t>Transporte interestadual - Arteris Fernão Dias - análise dos últimos documentos não realizada</t>
  </si>
  <si>
    <t>02001.024643/2025-21</t>
  </si>
  <si>
    <t>Embarcação RSV Oceanica Sub XI</t>
  </si>
  <si>
    <t>-25°19'34.420"</t>
  </si>
  <si>
    <t>-42°40'54.530"</t>
  </si>
  <si>
    <t>02001.024786/2025-32</t>
  </si>
  <si>
    <t>Porto de Pecém</t>
  </si>
  <si>
    <t>Berço 7 - TMUT</t>
  </si>
  <si>
    <t>3°31'35.100</t>
  </si>
  <si>
    <t>38°47'51.100</t>
  </si>
  <si>
    <t>piso impermeável</t>
  </si>
  <si>
    <t>Causa: incêndio em um guindaste Liebherr LHM 400 que operava no berço 7 do TMUT. O documento informa também que houve queda de óleo hidráulico do guindaste incendiado para o piso do TMUT.</t>
  </si>
  <si>
    <t>02001.024969/2025-58</t>
  </si>
  <si>
    <t>-11°0'50.246</t>
  </si>
  <si>
    <t>-36°59'18.431</t>
  </si>
  <si>
    <t>02001.025061/2025-61</t>
  </si>
  <si>
    <t>-13°50'4.715</t>
  </si>
  <si>
    <t>-42°16'37.603</t>
  </si>
  <si>
    <t>02001.025292/2025-75</t>
  </si>
  <si>
    <t>km 88+000</t>
  </si>
  <si>
    <t>-23°56'07.902"</t>
  </si>
  <si>
    <t>-46°30'28.972"</t>
  </si>
  <si>
    <t>02001.025312/2025-16</t>
  </si>
  <si>
    <t>-21°23'24.463"</t>
  </si>
  <si>
    <t>-48°29'32.040"</t>
  </si>
  <si>
    <t>02001.025304/2025-61</t>
  </si>
  <si>
    <t>-23°46'37.667"</t>
  </si>
  <si>
    <t>-46°55'56.148"</t>
  </si>
  <si>
    <t>Documentos enviados pela empresa não foram analisados.</t>
  </si>
  <si>
    <t>02001.025536/2025-10</t>
  </si>
  <si>
    <t>-25º 40'27.439''</t>
  </si>
  <si>
    <t>-44º41'52.258''</t>
  </si>
  <si>
    <t>02001.025543/2025-11</t>
  </si>
  <si>
    <t>BR-070</t>
  </si>
  <si>
    <t>km 589+500</t>
  </si>
  <si>
    <t>-20°22'2.490</t>
  </si>
  <si>
    <t>-43°54'34.660</t>
  </si>
  <si>
    <t>Transporte estadual - EPR Minas Gerais</t>
  </si>
  <si>
    <t>02001.026092/2025-30</t>
  </si>
  <si>
    <t>km 511+200</t>
  </si>
  <si>
    <t>-17°51'40.145</t>
  </si>
  <si>
    <t>-44°10'17.755</t>
  </si>
  <si>
    <t>Baterias usadas</t>
  </si>
  <si>
    <t>Ignição expontânea da carga</t>
  </si>
  <si>
    <t>Log M Serviços e Transportes Ltda</t>
  </si>
  <si>
    <t>26.480.049/0001-82</t>
  </si>
  <si>
    <t>Concessionária ECO135</t>
  </si>
  <si>
    <t>02001.025540/2025-88</t>
  </si>
  <si>
    <t>km 292</t>
  </si>
  <si>
    <t>-23°54'12.291</t>
  </si>
  <si>
    <t>-51°13'2.786</t>
  </si>
  <si>
    <t>Tombamento de carreta em curva</t>
  </si>
  <si>
    <t>Transportadora Razera Ltda</t>
  </si>
  <si>
    <t>78.776.390/0001-83</t>
  </si>
  <si>
    <t>Parecer</t>
  </si>
  <si>
    <t>Encerrado pelo Nupaem - Concessionária CCR PRVias</t>
  </si>
  <si>
    <t>02001.025599/2025-76</t>
  </si>
  <si>
    <t>-22°48'44.692</t>
  </si>
  <si>
    <t>-43°8'47.259</t>
  </si>
  <si>
    <t>02001.025971/2025-44</t>
  </si>
  <si>
    <t>-21°23'21.684"</t>
  </si>
  <si>
    <t>-48°29'39.939"</t>
  </si>
  <si>
    <t>02001.025945/2025-16</t>
  </si>
  <si>
    <t>-13°50'9.123</t>
  </si>
  <si>
    <t>-42°16'40.378</t>
  </si>
  <si>
    <t>02001.025904/2025-20</t>
  </si>
  <si>
    <t>NS-28 (West Polaris)</t>
  </si>
  <si>
    <t>-24°0'8.984</t>
  </si>
  <si>
    <t>-40°48'41.041</t>
  </si>
  <si>
    <t>0.0000045</t>
  </si>
  <si>
    <t>02001.025927/2025-34</t>
  </si>
  <si>
    <t>-21°19'35.800</t>
  </si>
  <si>
    <t>-47°47'23.000</t>
  </si>
  <si>
    <t>Óleo Diesel S10</t>
  </si>
  <si>
    <t>02001.026122/2025-16</t>
  </si>
  <si>
    <t>MGC-4120</t>
  </si>
  <si>
    <t>km 168</t>
  </si>
  <si>
    <t>-18°0'59.153</t>
  </si>
  <si>
    <t>-42°22'56.843</t>
  </si>
  <si>
    <t>Hermerson Mucio Colares</t>
  </si>
  <si>
    <t>10.256.032/0001-06</t>
  </si>
  <si>
    <t>Encerramento pela Coate</t>
  </si>
  <si>
    <t>02001.025907/2025-63</t>
  </si>
  <si>
    <t>Cais 3 - Bport</t>
  </si>
  <si>
    <t>21°51'48.000</t>
  </si>
  <si>
    <t>41°0'54.000</t>
  </si>
  <si>
    <t>Causa: O procedimento atualmente em vigor não contempla a verificação do dreno quanto à presença de obstruções e à funcionalidade da válvula e as atribuições dos envolvidos na tarefa não estão devidamente definidas.</t>
  </si>
  <si>
    <t>02001.025937/2025-70</t>
  </si>
  <si>
    <t>-13°50'4.596</t>
  </si>
  <si>
    <t>-42°16'37.899</t>
  </si>
  <si>
    <t>Área de conteção</t>
  </si>
  <si>
    <t>02001.025978/2025-66</t>
  </si>
  <si>
    <t>-23°49'14.399"</t>
  </si>
  <si>
    <t>-46°49'27.242"</t>
  </si>
  <si>
    <t>02001.025990/2025-71</t>
  </si>
  <si>
    <t>-17°17'52.5"</t>
  </si>
  <si>
    <t>-54°26'06.2"</t>
  </si>
  <si>
    <t>Madeira</t>
  </si>
  <si>
    <t>Algodão</t>
  </si>
  <si>
    <t>Ordem de Emergêngia</t>
  </si>
  <si>
    <t>Vistoria realizada em 15/08/2025 ainda não apresentou Relatório.</t>
  </si>
  <si>
    <t>02001.026843/2025-18</t>
  </si>
  <si>
    <t>km 421</t>
  </si>
  <si>
    <t>-24°41'24.930</t>
  </si>
  <si>
    <t>-50°34'53.560</t>
  </si>
  <si>
    <t>Transporte interestadual - CCR PR Vias</t>
  </si>
  <si>
    <t>02001.026295/2025-26</t>
  </si>
  <si>
    <t>-20°22'45.193</t>
  </si>
  <si>
    <t>-43°31'31.128</t>
  </si>
  <si>
    <t>Concessionária EPR Via Mineira</t>
  </si>
  <si>
    <t>02001.026277/2025-44</t>
  </si>
  <si>
    <t>P-09</t>
  </si>
  <si>
    <t>-22°34'25.692</t>
  </si>
  <si>
    <t>-40°31'39.424</t>
  </si>
  <si>
    <t>02001.026303/2025-34</t>
  </si>
  <si>
    <t>km 603+735</t>
  </si>
  <si>
    <t>-20°27'12.970</t>
  </si>
  <si>
    <t>-43°50'23.010</t>
  </si>
  <si>
    <t>WM2 Transportes LTDA</t>
  </si>
  <si>
    <t>55.300.280/0001-45</t>
  </si>
  <si>
    <t>Transporte interestadual - Concessionária EPR MG SPE - não houve análise só da última documentação</t>
  </si>
  <si>
    <t>-21°36'3.701"</t>
  </si>
  <si>
    <t>-48°19'44.566"</t>
  </si>
  <si>
    <t>02001.026439/2025-44</t>
  </si>
  <si>
    <t>P-08</t>
  </si>
  <si>
    <t>-22°40'0.230</t>
  </si>
  <si>
    <t>-40°32'47.000</t>
  </si>
  <si>
    <t>0.128</t>
  </si>
  <si>
    <t>02001.026262/2025-86</t>
  </si>
  <si>
    <t>Embarcação Marlin Copacabana</t>
  </si>
  <si>
    <t>-22°20'39.840</t>
  </si>
  <si>
    <t>-40°11'35.577</t>
  </si>
  <si>
    <t>02001.026298/2025-60</t>
  </si>
  <si>
    <t>km 463+200</t>
  </si>
  <si>
    <t>-19°25'18.738</t>
  </si>
  <si>
    <t>-44°20'20.109</t>
  </si>
  <si>
    <t>Concessionária Via Cristais</t>
  </si>
  <si>
    <t>02001.026729/2025-98</t>
  </si>
  <si>
    <t>NS-29 (Carolina)</t>
  </si>
  <si>
    <t>-24°34'35.5"</t>
  </si>
  <si>
    <t>-42°29'02.2"</t>
  </si>
  <si>
    <t>02001.026254/2025-30</t>
  </si>
  <si>
    <t>P-54</t>
  </si>
  <si>
    <t>-21°58'3.650</t>
  </si>
  <si>
    <t>-39°49'36.080</t>
  </si>
  <si>
    <t>02001.026604/2025-68</t>
  </si>
  <si>
    <t>02001.026305/2025-23</t>
  </si>
  <si>
    <t>km 114</t>
  </si>
  <si>
    <t>-19°11'39.100</t>
  </si>
  <si>
    <t>-48°56'40.500</t>
  </si>
  <si>
    <t>Veículo não mantém distância de segurança, colide com veículo</t>
  </si>
  <si>
    <t>Transporte internacional (exterior) - Concebra</t>
  </si>
  <si>
    <t>02001.027030/2025-45</t>
  </si>
  <si>
    <t>02001.026569/2025-87</t>
  </si>
  <si>
    <t>-21°57'32.616</t>
  </si>
  <si>
    <t>-39°45'35.128</t>
  </si>
  <si>
    <t>1.407</t>
  </si>
  <si>
    <t>02001.026695/2025-31</t>
  </si>
  <si>
    <t>-18°56'54.3"</t>
  </si>
  <si>
    <t>-47°34'58.6"</t>
  </si>
  <si>
    <t>02001.026869/2025-66</t>
  </si>
  <si>
    <t>-18°14'32.4"</t>
  </si>
  <si>
    <t>-48°09'17.0"</t>
  </si>
  <si>
    <t>Via permanente</t>
  </si>
  <si>
    <t>02001.026932/2025-64</t>
  </si>
  <si>
    <t>BR-356</t>
  </si>
  <si>
    <t>km 93+700</t>
  </si>
  <si>
    <t>-20°23'45.161</t>
  </si>
  <si>
    <t>-43°31'45.704</t>
  </si>
  <si>
    <t>Motorista saiu da pista, foi para a contramão e tombou</t>
  </si>
  <si>
    <t>02001.026870/2025-91</t>
  </si>
  <si>
    <t>Embarcação Deep Blue</t>
  </si>
  <si>
    <t>-24°29'54.0"</t>
  </si>
  <si>
    <t>-42°24'47.0"</t>
  </si>
  <si>
    <t>02001.027018/2025-31</t>
  </si>
  <si>
    <t>-22°51'52.333</t>
  </si>
  <si>
    <t>-40°1'31.683</t>
  </si>
  <si>
    <t>ERIFON HD603 HP</t>
  </si>
  <si>
    <t>1.77</t>
  </si>
  <si>
    <t>02001.027119/2025-10</t>
  </si>
  <si>
    <t>-5°3'54.00"</t>
  </si>
  <si>
    <t>-36°4'13.00"</t>
  </si>
  <si>
    <t>Presença de saco plástico contendo substância oleosa</t>
  </si>
  <si>
    <t>Mancha oleosa</t>
  </si>
  <si>
    <t>02001.027225/2025-95</t>
  </si>
  <si>
    <t>Pátio da empresa Total Service Logistica Betim Ltda</t>
  </si>
  <si>
    <t>-19°58'30.000</t>
  </si>
  <si>
    <t>-44°11'27.000</t>
  </si>
  <si>
    <t>02001.027037/2025-67</t>
  </si>
  <si>
    <t>km 25+800</t>
  </si>
  <si>
    <t>-23°1'16.260</t>
  </si>
  <si>
    <t>-46°31'50.030</t>
  </si>
  <si>
    <t>Concessionária Arteris Fernão Dias</t>
  </si>
  <si>
    <t>02001.027042/2025-70</t>
  </si>
  <si>
    <t>02001.042996/2025-11</t>
  </si>
  <si>
    <t>-23°0'28.3104"</t>
  </si>
  <si>
    <t>-44°27'28.224"</t>
  </si>
  <si>
    <t>Central Nuclear Almirante Álvaro Alberto</t>
  </si>
  <si>
    <t>42540211000167</t>
  </si>
  <si>
    <t>02001.027203/2025-25</t>
  </si>
  <si>
    <t>-22°27'49.661</t>
  </si>
  <si>
    <t>-40°2'34.184</t>
  </si>
  <si>
    <t>Almirante Álvaro Alberto</t>
  </si>
  <si>
    <t>02001.029307/2025-74</t>
  </si>
  <si>
    <t>km 447</t>
  </si>
  <si>
    <t>-20°8'36.890"</t>
  </si>
  <si>
    <t>-45°44'10.870"</t>
  </si>
  <si>
    <t>Sulfato de alumínio Soluções</t>
  </si>
  <si>
    <t>Incendio possivelmente causado por falha elétrica</t>
  </si>
  <si>
    <t>02001.027158/2025-17</t>
  </si>
  <si>
    <t>02001.027560/2025-93</t>
  </si>
  <si>
    <t>km 484</t>
  </si>
  <si>
    <t>-19°57'38.723</t>
  </si>
  <si>
    <t>-44°9'28.403</t>
  </si>
  <si>
    <t>Abertura de válvulas por vândalos, com vazamento de combustível</t>
  </si>
  <si>
    <t>33.431.854/0001-81</t>
  </si>
  <si>
    <t>Transporte interestadual - Concessionária Arteris</t>
  </si>
  <si>
    <t>02001.027268/2025-71</t>
  </si>
  <si>
    <t>-24°39'48.0"</t>
  </si>
  <si>
    <t>-42°27'06.0"</t>
  </si>
  <si>
    <t>Shell Omala S2 G 150</t>
  </si>
  <si>
    <t>02001.027427/2025-37</t>
  </si>
  <si>
    <t>km 567</t>
  </si>
  <si>
    <t>-25°3'31.662</t>
  </si>
  <si>
    <t>-48°33'29.637</t>
  </si>
  <si>
    <t>Tintas e solventes</t>
  </si>
  <si>
    <t>Transporte de PP abalroado por trás por veículo que transportava suco de laranja</t>
  </si>
  <si>
    <t>Conecssionária Autopista Régis Bittencourt</t>
  </si>
  <si>
    <t>02001.027265/2025-37</t>
  </si>
  <si>
    <t>-19°57'50.8"</t>
  </si>
  <si>
    <t>-51°29'18.6"</t>
  </si>
  <si>
    <t>Vistoria realizada em 18/08/2025 ainda não apresentou Relatório.</t>
  </si>
  <si>
    <t>02001.027264/2025-92</t>
  </si>
  <si>
    <t>-9°35'55.036</t>
  </si>
  <si>
    <t>-35°45'21.083</t>
  </si>
  <si>
    <t>02001.027270/2025-40</t>
  </si>
  <si>
    <t>-24º40'24.3''</t>
  </si>
  <si>
    <t>-42º25'16.7"</t>
  </si>
  <si>
    <t>02001.027429/2025-26</t>
  </si>
  <si>
    <t>km 11+950</t>
  </si>
  <si>
    <t>-23°58'34.200</t>
  </si>
  <si>
    <t>-54°19'51.800</t>
  </si>
  <si>
    <t>Transporte interestadual - Concessionária Motiva Pantanal</t>
  </si>
  <si>
    <t>02001.028309/2025-46</t>
  </si>
  <si>
    <t>-22°30'14.820</t>
  </si>
  <si>
    <t>-44°38'27.356"</t>
  </si>
  <si>
    <t>Gases</t>
  </si>
  <si>
    <t>Ambiente interno (sala) da fábrica</t>
  </si>
  <si>
    <t>00322818000120</t>
  </si>
  <si>
    <t>02001.027379/2025-87</t>
  </si>
  <si>
    <t>-16°21'29.000</t>
  </si>
  <si>
    <t>-48°43'13.300</t>
  </si>
  <si>
    <t>02001.027431/2025-03</t>
  </si>
  <si>
    <t>km 606+500</t>
  </si>
  <si>
    <t>-20°28'30.930</t>
  </si>
  <si>
    <t>-43°50'32.590</t>
  </si>
  <si>
    <t>Concessionária EPR Minas Gerais - Análise realizada na primeira documentação falta a segunda</t>
  </si>
  <si>
    <t>02001.027435/2025-83</t>
  </si>
  <si>
    <t>Informado acionamento do PEI apenas depois, no relatório</t>
  </si>
  <si>
    <t>02001.027638/2025-70</t>
  </si>
  <si>
    <t>KM 122+000</t>
  </si>
  <si>
    <t>-23°53'54.850"</t>
  </si>
  <si>
    <t>-46°26'12.211"</t>
  </si>
  <si>
    <t>02001.027616/2025-18</t>
  </si>
  <si>
    <t>Operação de abandono do Poço</t>
  </si>
  <si>
    <t>02001.027596/2025-77</t>
  </si>
  <si>
    <t>-5°22'36.197</t>
  </si>
  <si>
    <t>-37°37'3.587</t>
  </si>
  <si>
    <t>02001.027712/2025-58</t>
  </si>
  <si>
    <t>km 97</t>
  </si>
  <si>
    <t>-16°22'56.680</t>
  </si>
  <si>
    <t>-48°57'9.580</t>
  </si>
  <si>
    <t>herbicida TRUNFO (Glufosinato de amônio/ Óxido de miristil dimetilamina)</t>
  </si>
  <si>
    <t>Und</t>
  </si>
  <si>
    <t>02001.027895/2025-10</t>
  </si>
  <si>
    <t>-21°36'06.1"</t>
  </si>
  <si>
    <t>-48°20'10.7"</t>
  </si>
  <si>
    <t>02001.027982/2025-69</t>
  </si>
  <si>
    <t>-10°39'46.250</t>
  </si>
  <si>
    <t>-36°59'27.67</t>
  </si>
  <si>
    <t>02001.027863/2025-14</t>
  </si>
  <si>
    <t>BR-242</t>
  </si>
  <si>
    <t>-12°26'15.758</t>
  </si>
  <si>
    <t>-41°29'11.258</t>
  </si>
  <si>
    <t>02001.027860/2025-72</t>
  </si>
  <si>
    <t>km 39+300</t>
  </si>
  <si>
    <t>-18°44'20.880</t>
  </si>
  <si>
    <t>-49°5'58.190</t>
  </si>
  <si>
    <t>02001.027942/2025-17</t>
  </si>
  <si>
    <t>km 749+800</t>
  </si>
  <si>
    <t>-21°38'27.630</t>
  </si>
  <si>
    <t>-45°17'11.820</t>
  </si>
  <si>
    <t>Durante transporte, a carga correu dentro do sider e houve avaria em um IBC do produto Resina EnviroPrime CR691B, com vazamento de cerca de 300 L. A maior parte do produto ficou retirada no assoalho do veículo e outra parte atingiu a via de rolamento. </t>
  </si>
  <si>
    <t>02001.027968/2025-65</t>
  </si>
  <si>
    <t>km 525+500</t>
  </si>
  <si>
    <t>-20°8'50.590"</t>
  </si>
  <si>
    <t>-44°19'26.650"</t>
  </si>
  <si>
    <t>Transporte interestadual - Falta analisar a ultima documentação solicitada - Concessionária Arteris Fernão Dias</t>
  </si>
  <si>
    <t>02001.027969/2025-18</t>
  </si>
  <si>
    <t>km 733+200</t>
  </si>
  <si>
    <t>-21°31'39.000"</t>
  </si>
  <si>
    <t>-45°13'44.500"</t>
  </si>
  <si>
    <t>Material encontrado por equipes da concessionária, abandonado na rodovia</t>
  </si>
  <si>
    <t>Falta analisar a ultima documentação solicitada - Concessionária Arteris Fernão Dias</t>
  </si>
  <si>
    <t>02001.027971/2025-89</t>
  </si>
  <si>
    <t>berço de atracação do Armazém 38 -  cais da Ponta da Praia</t>
  </si>
  <si>
    <t>23°58'33.730</t>
  </si>
  <si>
    <t>46°17'33.320</t>
  </si>
  <si>
    <t>Causa: MOD. A maré cheia impossibilitou a observação da desembocadura do bueiro mais próximo, não sendo possível determinar se o contaminante teve sua origem pela drenagem pluvial.</t>
  </si>
  <si>
    <t>02001.028111/2025-62</t>
  </si>
  <si>
    <t>22°15’19.991"S</t>
  </si>
  <si>
    <t>40°19’47.817"W</t>
  </si>
  <si>
    <t>Mecânica e kit Sopep</t>
  </si>
  <si>
    <t>02001.028119/2025-29</t>
  </si>
  <si>
    <t>km 363</t>
  </si>
  <si>
    <t>-19°51'39.000"</t>
  </si>
  <si>
    <t>-43°13'46.000"</t>
  </si>
  <si>
    <t>02001.028123/2025-97</t>
  </si>
  <si>
    <t>-24°41'12.2"</t>
  </si>
  <si>
    <t>-42°17'37.1"</t>
  </si>
  <si>
    <t>02001.028118/2025-84</t>
  </si>
  <si>
    <t>-16°29'12.000"</t>
  </si>
  <si>
    <t>-43°31'1.000"</t>
  </si>
  <si>
    <t>Veículo na direção contrária colide com a carreta e rompe o tanque</t>
  </si>
  <si>
    <t>02001.028300/2025-35</t>
  </si>
  <si>
    <t>-25°51'52.333</t>
  </si>
  <si>
    <t>0.0489</t>
  </si>
  <si>
    <t>02001.028443/2025-47</t>
  </si>
  <si>
    <t>km 53+900</t>
  </si>
  <si>
    <t>-20°0'54,365"</t>
  </si>
  <si>
    <t>-47°47'10.454"</t>
  </si>
  <si>
    <t>Conecssionária ECO050</t>
  </si>
  <si>
    <t>02001.028453/2025-82</t>
  </si>
  <si>
    <t>-10°43'46.250</t>
  </si>
  <si>
    <t>-37°12'27.67</t>
  </si>
  <si>
    <t>0.0345</t>
  </si>
  <si>
    <t>02001.028494/2025-79</t>
  </si>
  <si>
    <t>SS-70 (Victória)</t>
  </si>
  <si>
    <t>-24°34'04.3"</t>
  </si>
  <si>
    <t>-42°33'01.8"</t>
  </si>
  <si>
    <t>02001.028648/2025-22</t>
  </si>
  <si>
    <t>km 132</t>
  </si>
  <si>
    <t>-23°7'49.129</t>
  </si>
  <si>
    <t>-45°44'32.126</t>
  </si>
  <si>
    <t>Tinta óleo</t>
  </si>
  <si>
    <t>Concessionária do Sistema Rodoviário Rio - São Paulo RioSP</t>
  </si>
  <si>
    <t>02001.028670/2025-72</t>
  </si>
  <si>
    <t>-10°41'33.116</t>
  </si>
  <si>
    <t>-37°11'53.779</t>
  </si>
  <si>
    <t>0.0669</t>
  </si>
  <si>
    <t>02001.028355/2025-45</t>
  </si>
  <si>
    <t>-18°38'22.300</t>
  </si>
  <si>
    <t>-48°54'13.100</t>
  </si>
  <si>
    <t>Houve vazamento, não foi especificada quantidade e não houve envio de informações posteriores.</t>
  </si>
  <si>
    <t>02001.028507/2025-18</t>
  </si>
  <si>
    <t>-19°45'2.000"</t>
  </si>
  <si>
    <t>-40°22'56.915"</t>
  </si>
  <si>
    <t>Vazamento de ácido clorídrigo</t>
  </si>
  <si>
    <t>02001.028659/2025-11</t>
  </si>
  <si>
    <t>-25°32'41.3"</t>
  </si>
  <si>
    <t>-42°50'24.7"</t>
  </si>
  <si>
    <t>02001.028665/2025-60</t>
  </si>
  <si>
    <t>-25º30'50.3"</t>
  </si>
  <si>
    <t>-43º28'49.0"</t>
  </si>
  <si>
    <t>02001.028635/2025-53</t>
  </si>
  <si>
    <t>-20°27'35.0"</t>
  </si>
  <si>
    <t>-45°25'00.0"</t>
  </si>
  <si>
    <t>02001.028736/2025-24</t>
  </si>
  <si>
    <t>02001.028871/2025-70</t>
  </si>
  <si>
    <t>km 606+050</t>
  </si>
  <si>
    <t>-17°35'44.300</t>
  </si>
  <si>
    <t>-49°11'26.840</t>
  </si>
  <si>
    <t>Concebra - Convessionária das Rodovias Centrais do Brasil</t>
  </si>
  <si>
    <t>02001.029033/2025-13</t>
  </si>
  <si>
    <t>-20°20'53.350"</t>
  </si>
  <si>
    <t>-42°54'52.640"</t>
  </si>
  <si>
    <t>Transbordamento de caixa receptora de dejetos suínos.</t>
  </si>
  <si>
    <t>02001.028760/2025-63</t>
  </si>
  <si>
    <t>-12°24'39.500</t>
  </si>
  <si>
    <t>-38°21'59.700</t>
  </si>
  <si>
    <t>BSW 0,5%</t>
  </si>
  <si>
    <t xml:space="preserve">Petrobras </t>
  </si>
  <si>
    <t>Duto sem licenciamento próprio; componente do sistema "parque recife" de distribuição, com licenciamento estadual - difícil classificação tipológica</t>
  </si>
  <si>
    <t>02001.028738/2025-13</t>
  </si>
  <si>
    <t>km 387</t>
  </si>
  <si>
    <t>-20°5'40.900</t>
  </si>
  <si>
    <t>-45°47'20.000</t>
  </si>
  <si>
    <t>Soda Cáustica, Solução</t>
  </si>
  <si>
    <t>TENDO PERCEBIDO QUE A VIA ESTAVA ESCORREGADIA E LOGO APÓS ACIONOU O SISTEMA DE FREIOS, QUE NÃO FUNCIONOU. O CAMINHÃO SE CHOCOU COM O BARRANCO AO LADO DIREITO DA PISTA DE ROLAMENTO EM SEGUIDA TOMBOU SOBRE A PISTA,</t>
  </si>
  <si>
    <t>02001.028792/2025-69</t>
  </si>
  <si>
    <t>-24°41'27.9"</t>
  </si>
  <si>
    <t>-42°26'02.9"</t>
  </si>
  <si>
    <t>02001.028795/2025-01</t>
  </si>
  <si>
    <t>23°17'43.000</t>
  </si>
  <si>
    <t>41°12'26.000</t>
  </si>
  <si>
    <t>02001.028792/2025-69
02001.028812/2025-00</t>
  </si>
  <si>
    <t>km 908</t>
  </si>
  <si>
    <t>-22°40'46.640</t>
  </si>
  <si>
    <t>-46°56'32.200</t>
  </si>
  <si>
    <t>Após curva, colide com a mureta central e tomba</t>
  </si>
  <si>
    <t>13.778.574/0001-37</t>
  </si>
  <si>
    <t>02001.028807/2025-99</t>
  </si>
  <si>
    <t>óleo diesel</t>
  </si>
  <si>
    <t>02001.028810/2025-11</t>
  </si>
  <si>
    <t>-22°27'7.659</t>
  </si>
  <si>
    <t>-39°59'19.317</t>
  </si>
  <si>
    <t>0.053</t>
  </si>
  <si>
    <t>02001.028827/2025-60</t>
  </si>
  <si>
    <t>P-62</t>
  </si>
  <si>
    <t>-21°56'31.200</t>
  </si>
  <si>
    <t>-39°47'11.600</t>
  </si>
  <si>
    <t>02002.001993/2025-17</t>
  </si>
  <si>
    <t>-7°38'26.647"</t>
  </si>
  <si>
    <t>-72°40'3.751"</t>
  </si>
  <si>
    <t>Óleo Diesel de embarcação</t>
  </si>
  <si>
    <t>Realizaçao de vistoria</t>
  </si>
  <si>
    <t>02001.029288/2025-86</t>
  </si>
  <si>
    <t>-26°27'43.610"</t>
  </si>
  <si>
    <t>-48°57'46.293"</t>
  </si>
  <si>
    <t>Despacho entende finalizado a situação emergencial, mas não encaminha para encerramento do processo.</t>
  </si>
  <si>
    <t>02001.029439/2025-04</t>
  </si>
  <si>
    <t>km 27+200</t>
  </si>
  <si>
    <t>-16°6'8.130"</t>
  </si>
  <si>
    <t>-48°27'26.710"</t>
  </si>
  <si>
    <t>Motorista dormiu ao volante e se assustou com placas de sinalização, perdendo o controle do veículo</t>
  </si>
  <si>
    <t>Transporte interestadal - Concebra - Concessionária das Rodovias Centrais do Brasil</t>
  </si>
  <si>
    <t>02001.029745/2025-32</t>
  </si>
  <si>
    <t>-21°12'15.225</t>
  </si>
  <si>
    <t>-39°57'53.199</t>
  </si>
  <si>
    <t>02001.029764/2025-69</t>
  </si>
  <si>
    <t>-04°54'36.15"</t>
  </si>
  <si>
    <t>-47°23'38.25"</t>
  </si>
  <si>
    <t>02001.029713/2025-37</t>
  </si>
  <si>
    <t>FPBA Polimérico com Goma Xantana e Amido Modificado</t>
  </si>
  <si>
    <t>02054.000562/2025-10</t>
  </si>
  <si>
    <t>BR-364</t>
  </si>
  <si>
    <t>km 381</t>
  </si>
  <si>
    <t>-15°49'54.010"</t>
  </si>
  <si>
    <t>-55°26'24.100"</t>
  </si>
  <si>
    <t>Acidente comunicado pela equipe do Nupaem</t>
  </si>
  <si>
    <t>km 750</t>
  </si>
  <si>
    <t>ÁLCOOL CETOESTEARILICO</t>
  </si>
  <si>
    <t>02001.029954/2025-86</t>
  </si>
  <si>
    <t>km 43</t>
  </si>
  <si>
    <t>-16°24'55.000</t>
  </si>
  <si>
    <t>-47°49'27.000</t>
  </si>
  <si>
    <t>Veículo de passeio colide com caminhão tanque</t>
  </si>
  <si>
    <t>Atendido pelo Ceneac</t>
  </si>
  <si>
    <t>02001.029879/2025-53</t>
  </si>
  <si>
    <t>KM 095+550</t>
  </si>
  <si>
    <t>-13°50'14.077</t>
  </si>
  <si>
    <t>-42°16'39.706</t>
  </si>
  <si>
    <t>02001.033833/2025-39</t>
  </si>
  <si>
    <t>-22°27'51.002</t>
  </si>
  <si>
    <t>-40°28'12.007</t>
  </si>
  <si>
    <t>Caisson</t>
  </si>
  <si>
    <t>02001.030759/2025-07</t>
  </si>
  <si>
    <t>-19°32'38.900</t>
  </si>
  <si>
    <t>-42°0'49.500</t>
  </si>
  <si>
    <t xml:space="preserve">Óleo do tanque </t>
  </si>
  <si>
    <t>Café</t>
  </si>
  <si>
    <t>02001.030114/2025-66</t>
  </si>
  <si>
    <t>KM 657+524</t>
  </si>
  <si>
    <t>-08°04'7.0"</t>
  </si>
  <si>
    <t>-48°14'26.0"</t>
  </si>
  <si>
    <t>02001.030061/2025-83</t>
  </si>
  <si>
    <t>KM 596</t>
  </si>
  <si>
    <t>-19°48'36.2"</t>
  </si>
  <si>
    <t>-46°07'31.3"</t>
  </si>
  <si>
    <t>02001.030227/2025-61</t>
  </si>
  <si>
    <t>km 98+900</t>
  </si>
  <si>
    <t>-20°59'51.050</t>
  </si>
  <si>
    <t>-49°37'41.280</t>
  </si>
  <si>
    <t>Óleo diesel do tanque</t>
  </si>
  <si>
    <t>Frenagem brusca ao veículo da frente parar em praça de ped[agio</t>
  </si>
  <si>
    <t>Transbrasiliana Concessionária de Rodovias / Transporte estadual</t>
  </si>
  <si>
    <t>02001.030876/2025-62</t>
  </si>
  <si>
    <t>KM 426+800</t>
  </si>
  <si>
    <t>-10°39'24.400</t>
  </si>
  <si>
    <t>-36°56'51.400</t>
  </si>
  <si>
    <t>02001.030983/2025-91</t>
  </si>
  <si>
    <t>02001.031228/2025-23</t>
  </si>
  <si>
    <t>-20°9'7.700"</t>
  </si>
  <si>
    <t>-44°53'35.900"</t>
  </si>
  <si>
    <t>Efluente oleoso</t>
  </si>
  <si>
    <t>Ibama realizou vistoria e elaborou Nota Técnica e Relatório de Vistoria. Processo 02001.029975/2025-00.</t>
  </si>
  <si>
    <t>02001.031239/2025-11</t>
  </si>
  <si>
    <t>km 432</t>
  </si>
  <si>
    <t>-19°48'0.200</t>
  </si>
  <si>
    <t>-43°45'42.400</t>
  </si>
  <si>
    <t>02001.031022/2025-01</t>
  </si>
  <si>
    <t>-22°40'21.199</t>
  </si>
  <si>
    <t>-40°32'45.618</t>
  </si>
  <si>
    <t>Foi realizada dispersão mecânica com uso de mangueiras de bordo . Mangueira de incêndio de bordo</t>
  </si>
  <si>
    <t>02001.030813/2025-14</t>
  </si>
  <si>
    <t>Km 433</t>
  </si>
  <si>
    <t>-21°11'40.732"</t>
  </si>
  <si>
    <t>-48°53'54.985"</t>
  </si>
  <si>
    <t>02001.030989/2025-68</t>
  </si>
  <si>
    <t>02001.031667/2025-36</t>
  </si>
  <si>
    <t>Píer I</t>
  </si>
  <si>
    <t>2°33'56.39</t>
  </si>
  <si>
    <t>44°22'32.53</t>
  </si>
  <si>
    <t>Causa: Durante atividade de manutenção preventiva no duto de descarga do transportador foi necessária a realização de trabalho a quente, que culminou na geração de um princípio de incêndio na correia transportadora não sendo percebido pela equipe de manutenção no momento. Houve então a 
propagação do fogo, se alastrando para as linhas de amostragem, e posteriormente para a própria Torre de Amostragem. Não houve vazamento de produtos e o fogo ficou restrito aos ativos operacionais do sistema de amostragem do Píer I.</t>
  </si>
  <si>
    <t>02001.031142/2025-09</t>
  </si>
  <si>
    <t>km 673</t>
  </si>
  <si>
    <t>-25°55'40.307</t>
  </si>
  <si>
    <t>-48°54'46.977</t>
  </si>
  <si>
    <t>Transmagma Transportes LTDA</t>
  </si>
  <si>
    <t>79.942.140/0010-20</t>
  </si>
  <si>
    <t>Transporte Interestadual - Autopista Litoral Sul</t>
  </si>
  <si>
    <t>02001.031330/2025-29</t>
  </si>
  <si>
    <t>P-35</t>
  </si>
  <si>
    <t>-22°24'57.438</t>
  </si>
  <si>
    <t>-40°3'46.574</t>
  </si>
  <si>
    <t xml:space="preserve"> 0.001477</t>
  </si>
  <si>
    <t>02001.031665/2025-47</t>
  </si>
  <si>
    <t>BR-490</t>
  </si>
  <si>
    <t>km 800</t>
  </si>
  <si>
    <t>-20°2'31.318</t>
  </si>
  <si>
    <t>-45°54'36.110</t>
  </si>
  <si>
    <t>Café em grãos</t>
  </si>
  <si>
    <t>óleo do tanque de consumo</t>
  </si>
  <si>
    <t>02001.031669/2025-25</t>
  </si>
  <si>
    <t>km 06</t>
  </si>
  <si>
    <t>-15°38'24.714</t>
  </si>
  <si>
    <t>-46°28'47.865</t>
  </si>
  <si>
    <t>Fevereiro</t>
  </si>
  <si>
    <t>Pesticida líquido</t>
  </si>
  <si>
    <t>CARVÃO, de origem animal ou vegetal</t>
  </si>
  <si>
    <t>02001.031437/2025-77</t>
  </si>
  <si>
    <t>BR-386</t>
  </si>
  <si>
    <t>Km 307</t>
  </si>
  <si>
    <t>-29°12'19.800</t>
  </si>
  <si>
    <t>-52°10'57.000</t>
  </si>
  <si>
    <t>Óleo do tanque de consumo</t>
  </si>
  <si>
    <t>Estouro da caixa de rolamento</t>
  </si>
  <si>
    <t>Concessionária das Rodovias Integradas do Sul</t>
  </si>
  <si>
    <t>02001.031664/2025-01</t>
  </si>
  <si>
    <t>BR-352</t>
  </si>
  <si>
    <t>Ponte sobre o rio Pará</t>
  </si>
  <si>
    <t>-19°30'30.600</t>
  </si>
  <si>
    <t>-45°0'4.725</t>
  </si>
  <si>
    <t>brita</t>
  </si>
  <si>
    <t>02001.031365/2025-68</t>
  </si>
  <si>
    <t>-22°26'40.000</t>
  </si>
  <si>
    <t>-40°3'41.000</t>
  </si>
  <si>
    <t>02001.031338/2025-95</t>
  </si>
  <si>
    <t>-10°39'24.205"</t>
  </si>
  <si>
    <t>-36°56'51.480"</t>
  </si>
  <si>
    <t>Descarga significante de água de injeção. Perda de contenção primária significante de água de injeção.</t>
  </si>
  <si>
    <t>Furo de linha 2” em fibra abaixo do solo na locação</t>
  </si>
  <si>
    <t>02001.031445/2025-13</t>
  </si>
  <si>
    <t>km 118+170</t>
  </si>
  <si>
    <t>-23°54'48.236"</t>
  </si>
  <si>
    <t>-46°27'30.855"</t>
  </si>
  <si>
    <t>02001.031370/2025-71</t>
  </si>
  <si>
    <t>km 532+002</t>
  </si>
  <si>
    <t>-19°28'42.7"</t>
  </si>
  <si>
    <t>-46°31'48.5"</t>
  </si>
  <si>
    <t>Keltrack</t>
  </si>
  <si>
    <t>Modificador de atrito</t>
  </si>
  <si>
    <t>Processo encerrado no setor sem encaminhamento ao Ceneac para emissão de Termo de Encerramento.</t>
  </si>
  <si>
    <t>02001.031670/2025-50</t>
  </si>
  <si>
    <t>4.23</t>
  </si>
  <si>
    <t>02001.031827/2025-47</t>
  </si>
  <si>
    <t>02001.031666/2025-91</t>
  </si>
  <si>
    <t>km 493+071</t>
  </si>
  <si>
    <t>-13°40'49.581</t>
  </si>
  <si>
    <t>-48°46'8.704</t>
  </si>
  <si>
    <t>Tombamento em curva em aclive</t>
  </si>
  <si>
    <t xml:space="preserve">Transporte internacional </t>
  </si>
  <si>
    <t>02007.002714/2025-84</t>
  </si>
  <si>
    <t>S/N</t>
  </si>
  <si>
    <t>-3°52'3.641</t>
  </si>
  <si>
    <t>-38°22'23.977</t>
  </si>
  <si>
    <t>02001.031999/2025-11</t>
  </si>
  <si>
    <t>P-52</t>
  </si>
  <si>
    <t>-21°54'24.031</t>
  </si>
  <si>
    <t>-39°44'9.079</t>
  </si>
  <si>
    <t>02001.031997/2025-21</t>
  </si>
  <si>
    <t>km 423+336</t>
  </si>
  <si>
    <t>-19°6'3.763</t>
  </si>
  <si>
    <t>-44°33'14.379</t>
  </si>
  <si>
    <t>Concessionária Eco 135</t>
  </si>
  <si>
    <t>02001.031998/2025-76</t>
  </si>
  <si>
    <t>km 244</t>
  </si>
  <si>
    <t>-21°2'56.151</t>
  </si>
  <si>
    <t>-42°31'22.429</t>
  </si>
  <si>
    <t>Emulsão asfáltia</t>
  </si>
  <si>
    <t>02001.031733/2025-78</t>
  </si>
  <si>
    <t>-23°14'39.200</t>
  </si>
  <si>
    <t>-45°47'42.500</t>
  </si>
  <si>
    <t>02001.031914/2025-02</t>
  </si>
  <si>
    <t xml:space="preserve">Itapoá Terminais Portuários </t>
  </si>
  <si>
    <t>26°10'53.344</t>
  </si>
  <si>
    <t>48°36'7.499</t>
  </si>
  <si>
    <t xml:space="preserve">Causa:  durante uma inspeção rotineira na caixa separadora de água e óleo pela equipe de Meio Ambiente constatou-se o entupimento da mesma que ocasionou transbordo, e a água excedente encontrou a drenagem pluvial que escoou até a saída pela galeria pluvial. </t>
  </si>
  <si>
    <t>02001.032184/2025-59</t>
  </si>
  <si>
    <t>BioBar 22</t>
  </si>
  <si>
    <t>02001.032185/2025-01</t>
  </si>
  <si>
    <t>21°57'32,616S</t>
  </si>
  <si>
    <t>39°45'35,128W</t>
  </si>
  <si>
    <t>0.5148</t>
  </si>
  <si>
    <t>02001.032187/2025-92</t>
  </si>
  <si>
    <t>km 645+397</t>
  </si>
  <si>
    <t>20°56'20.700"</t>
  </si>
  <si>
    <t>44°52'33.700"</t>
  </si>
  <si>
    <t>Condutor dorme, perde o controle do veículo e choca com a canaleta de drenagem</t>
  </si>
  <si>
    <t>Concessionária Arteris</t>
  </si>
  <si>
    <t>02001.032186/2025-48</t>
  </si>
  <si>
    <t>02001.032188/2025-37</t>
  </si>
  <si>
    <t>km 921+100</t>
  </si>
  <si>
    <t>15°13'24.00"</t>
  </si>
  <si>
    <t>54°7'40.700"</t>
  </si>
  <si>
    <t>Apara de embalagens contaminadas com óleo Diesel</t>
  </si>
  <si>
    <t>Frenagem brusca na via automática de cobrança de pedágio com vazamento do produto sobre a pista</t>
  </si>
  <si>
    <t>Concessionária de Rodovias Rota dos Gros S.A.</t>
  </si>
  <si>
    <t>02001.032452/2025-32</t>
  </si>
  <si>
    <t>-10°37'45.026</t>
  </si>
  <si>
    <t>-36°56'20.007</t>
  </si>
  <si>
    <t>02001.032359/2025-28</t>
  </si>
  <si>
    <t>km 305+396</t>
  </si>
  <si>
    <t>21°57'3.000</t>
  </si>
  <si>
    <t>54°32'1.400</t>
  </si>
  <si>
    <t>Agrotóxicos</t>
  </si>
  <si>
    <t>Colisão frontal após veículo de terceiros invadir a contramão</t>
  </si>
  <si>
    <t>02001.032355/2025-40</t>
  </si>
  <si>
    <t>km 530</t>
  </si>
  <si>
    <t>25°5'37.980</t>
  </si>
  <si>
    <t>52°57'29.280</t>
  </si>
  <si>
    <t>GP Distribuidora de Combustíveis S/A</t>
  </si>
  <si>
    <t>03.609.381/0001-07</t>
  </si>
  <si>
    <t>Concessionária EPR Iguau S.A.</t>
  </si>
  <si>
    <t>02001.032507/2025-12</t>
  </si>
  <si>
    <t>Embarcação Normand Flower</t>
  </si>
  <si>
    <t>-22°23'46.540</t>
  </si>
  <si>
    <t>-40°3'17.640</t>
  </si>
  <si>
    <t>02001.032660/2025-31</t>
  </si>
  <si>
    <t>22°27'51.02"S</t>
  </si>
  <si>
    <t>40°28'12.07"W</t>
  </si>
  <si>
    <t>02001.032597/2025-33</t>
  </si>
  <si>
    <t>km 780+248</t>
  </si>
  <si>
    <t>-21°37'10.570</t>
  </si>
  <si>
    <t>-42°41'28.360</t>
  </si>
  <si>
    <t>Ácido Brômico</t>
  </si>
  <si>
    <t>Concessionária Ecovia Rio Minas</t>
  </si>
  <si>
    <t>02001.032895/2025-23</t>
  </si>
  <si>
    <t>km 1113+300</t>
  </si>
  <si>
    <t>O Trolley (Equipamento de Convés): É uma estrutura mecânica pesada (uma espécie de guindaste ou plataforma sobre trilhos) usada na área do moon pool para mover a Árvore de Natal Molhada (ANM) ou o BOP da área de armazenamento até o centro do poço para descida. Como é um equipamento de movimentação de carga de superfície, ele utiliza sistemas hidráulicos industriais convencionais. O Shell Tellus 46 (um óleo mineral com viscosidade ISO VG 46) é um dos fluidos mais comuns do mundo para alimentar motores hidráulicos, cilindros e sistemas de translação (skidding) desses trolleys.</t>
  </si>
  <si>
    <t>02001.033176/2025-20</t>
  </si>
  <si>
    <t>km 211+600</t>
  </si>
  <si>
    <t>-15°54'13.367</t>
  </si>
  <si>
    <t>-41°33'21.342</t>
  </si>
  <si>
    <t>02001.032998/2025-93</t>
  </si>
  <si>
    <t>4°55'0.000 S</t>
  </si>
  <si>
    <t xml:space="preserve"> 36°19'0.000 W</t>
  </si>
  <si>
    <t>02001.032814/2025-95</t>
  </si>
  <si>
    <t>Embarcação Skandi Achiever</t>
  </si>
  <si>
    <t>km 093+500</t>
  </si>
  <si>
    <t>-24º34'17.450''</t>
  </si>
  <si>
    <t>-42º35'16.230''</t>
  </si>
  <si>
    <t>Panolin Atlantis 32</t>
  </si>
  <si>
    <t>02001.032997/2025-49</t>
  </si>
  <si>
    <t xml:space="preserve">SS-45 (Atlantic Star) </t>
  </si>
  <si>
    <t xml:space="preserve">Stack Magic ECO F </t>
  </si>
  <si>
    <t>02001.033180/2025-98</t>
  </si>
  <si>
    <t>-20°59'29.032</t>
  </si>
  <si>
    <t>-46°25'6.811</t>
  </si>
  <si>
    <t>02001.032999/2025-38</t>
  </si>
  <si>
    <t>km 1110</t>
  </si>
  <si>
    <t>-4°23'41.703</t>
  </si>
  <si>
    <t>-55°53'36.572</t>
  </si>
  <si>
    <t>S500 e S10</t>
  </si>
  <si>
    <t>Possível exesso de velocidade levando à perda de controle e tombamento</t>
  </si>
  <si>
    <t>Concessionária Via Brasil BR-163</t>
  </si>
  <si>
    <t>02001.032996/2025-02</t>
  </si>
  <si>
    <t>-27°54'12.199</t>
  </si>
  <si>
    <t>-48°35'28.137</t>
  </si>
  <si>
    <t>02022.002051/2025-18</t>
  </si>
  <si>
    <t>Armazém 8</t>
  </si>
  <si>
    <t>22°53'30.400</t>
  </si>
  <si>
    <t>43°11'35.800</t>
  </si>
  <si>
    <t>Causa:  durante a movimentação de lastro do navio, ao
chegar no nível do tanque começou a sair água com resíduo oleoso do suspiro do tanque de lastro número 04</t>
  </si>
  <si>
    <t>02001.033555/2025-10</t>
  </si>
  <si>
    <t>Plataforma de Cherne 1 (PCH-1)</t>
  </si>
  <si>
    <t>22°25'58.995"S</t>
  </si>
  <si>
    <t>40°28'49.568"W</t>
  </si>
  <si>
    <t>02001.033336/2025-31</t>
  </si>
  <si>
    <t>km 459+400</t>
  </si>
  <si>
    <t>-5°8'1.021</t>
  </si>
  <si>
    <t>-36°35'55.669</t>
  </si>
  <si>
    <t>0.95</t>
  </si>
  <si>
    <t>02001.034163/2025-78</t>
  </si>
  <si>
    <t>km 137</t>
  </si>
  <si>
    <t>-21°14'6.980</t>
  </si>
  <si>
    <t>-43°17'39.316</t>
  </si>
  <si>
    <t>02001.034188/2025-71</t>
  </si>
  <si>
    <t>km 383</t>
  </si>
  <si>
    <t>-19°20'19.518</t>
  </si>
  <si>
    <t>-45°13'20.194</t>
  </si>
  <si>
    <t>02001.033612/2025-61</t>
  </si>
  <si>
    <t>PR-151</t>
  </si>
  <si>
    <t>km 306+400</t>
  </si>
  <si>
    <t>-24°55'42.910</t>
  </si>
  <si>
    <t>-50°5'54.550</t>
  </si>
  <si>
    <t>Autoposto Estradão de Itararé Ltda</t>
  </si>
  <si>
    <t>04.600.890/0001-23</t>
  </si>
  <si>
    <t xml:space="preserve">Transporte interestadual </t>
  </si>
  <si>
    <t>02001.033769/2025-96</t>
  </si>
  <si>
    <t>km 602</t>
  </si>
  <si>
    <t>-21°43'01.971"</t>
  </si>
  <si>
    <t>-48°10'48.261"</t>
  </si>
  <si>
    <t>02001.033953/2025-36</t>
  </si>
  <si>
    <t>km 228+200</t>
  </si>
  <si>
    <t>-22°0'0.000</t>
  </si>
  <si>
    <t>-43°0'0.000</t>
  </si>
  <si>
    <t>Perda de freios em curva</t>
  </si>
  <si>
    <t>LOGFIT Logística e Serviços S.A</t>
  </si>
  <si>
    <t>17.451.156/0001-91</t>
  </si>
  <si>
    <t>Relatório</t>
  </si>
  <si>
    <t>Transporte interestadual - Concessionária CCR RioSP</t>
  </si>
  <si>
    <t>02001.033839/2025-14</t>
  </si>
  <si>
    <t>22°53'2.600</t>
  </si>
  <si>
    <t>43°7'40.600</t>
  </si>
  <si>
    <t>Causa: Durante a atividade de testes do Guincho de boreste para instalação do cabo de aço, as bombas de alimentação foram ligadas e identificou-se um vazamento pela rede hidráulica.</t>
  </si>
  <si>
    <t>02001.034303/2025-16</t>
  </si>
  <si>
    <t>km 290+850</t>
  </si>
  <si>
    <t>-25°34'57.8"</t>
  </si>
  <si>
    <t>-44°39'36.1"</t>
  </si>
  <si>
    <t>02001.034182/2025-02</t>
  </si>
  <si>
    <t>km 452</t>
  </si>
  <si>
    <t>-20°23'17.792</t>
  </si>
  <si>
    <t>-43°30'25.058</t>
  </si>
  <si>
    <t>Junho</t>
  </si>
  <si>
    <t>02001.034729/2025-61</t>
  </si>
  <si>
    <t>Plataforma  de Pargo (PPG-1A)</t>
  </si>
  <si>
    <t>22°15'21.024"S</t>
  </si>
  <si>
    <t>40°20'20.419"W</t>
  </si>
  <si>
    <t>02001.034131/2025-72</t>
  </si>
  <si>
    <t>FPSO Cidade de Maricá</t>
  </si>
  <si>
    <t>-25°26'55.855"</t>
  </si>
  <si>
    <t>-42°45'11.059"</t>
  </si>
  <si>
    <t>02001.034324/2025-23</t>
  </si>
  <si>
    <t>Cais do Saboó</t>
  </si>
  <si>
    <t>23°55'28.691</t>
  </si>
  <si>
    <t>46°20'30.395</t>
  </si>
  <si>
    <t>GASÓLEO ou ÓLEO DIESEL ou ÓLEO PARA AQUECIMENTO, LEVE</t>
  </si>
  <si>
    <t>Causa: um caminhão efetuando carregamento em operação da Comportce apresentou problema mecânico e ocasionou o derrame, retirando-se do local sem realizar a devida comunicação. O operador portuário também não percebeu o ocorrido, pois o trabalho estava ocorrendo no porão da extremidade oposta da embarcação. **Consta Relatório de outro acidente SIEMA  2025103036048 no processo**</t>
  </si>
  <si>
    <t>02001.034331/2025-25</t>
  </si>
  <si>
    <t>km 392+200</t>
  </si>
  <si>
    <t>-20°16'01.8"</t>
  </si>
  <si>
    <t>-50°32'40.1"</t>
  </si>
  <si>
    <t>02001.034319/2025-11</t>
  </si>
  <si>
    <t>km 735,5</t>
  </si>
  <si>
    <t>-17°06'02.59"</t>
  </si>
  <si>
    <t>-54°48'09.26"</t>
  </si>
  <si>
    <t>02001.034311/2025-54</t>
  </si>
  <si>
    <t xml:space="preserve">Sonda PA-38 (Arabia I) </t>
  </si>
  <si>
    <t>-11°9'11.700</t>
  </si>
  <si>
    <t>-37°3'43.992</t>
  </si>
  <si>
    <t>15.90</t>
  </si>
  <si>
    <t>02001.034734/2025-74</t>
  </si>
  <si>
    <t>Plataforma de Guaricema 3 (PGA-3)</t>
  </si>
  <si>
    <t>-11°8'33.670</t>
  </si>
  <si>
    <t>-37°2'24.300</t>
  </si>
  <si>
    <t>02001.034738/2025-52</t>
  </si>
  <si>
    <t>-22°28'10.7"</t>
  </si>
  <si>
    <t>-47°28'45.4"</t>
  </si>
  <si>
    <t>02001.034736/2025-63</t>
  </si>
  <si>
    <t>km 230</t>
  </si>
  <si>
    <t>Embarcação Oil Recovery para dispersão mecânica e de aeronave (Poseidon II) para monitoramento</t>
  </si>
  <si>
    <t>02001.034993/2025-03</t>
  </si>
  <si>
    <t>BR-267</t>
  </si>
  <si>
    <t>km 472</t>
  </si>
  <si>
    <t>-21°40'40.900</t>
  </si>
  <si>
    <t>-46°10'54.500</t>
  </si>
  <si>
    <t>RESÍDUO PERIGOSO LÍQUIDO</t>
  </si>
  <si>
    <t>DESPACHO 25058492</t>
  </si>
  <si>
    <t>NÃO SABIDO</t>
  </si>
  <si>
    <t>02001.034813/2025-85</t>
  </si>
  <si>
    <t>km 003</t>
  </si>
  <si>
    <t>-10°37'16.340</t>
  </si>
  <si>
    <t>-36°57'44.080</t>
  </si>
  <si>
    <t>0.029</t>
  </si>
  <si>
    <t>02001.034816/2025-19</t>
  </si>
  <si>
    <t>MG 187</t>
  </si>
  <si>
    <t>BR 146 (INTERSEÇÃO)</t>
  </si>
  <si>
    <t>-19°11'56.837</t>
  </si>
  <si>
    <t>-46°44'36.172</t>
  </si>
  <si>
    <t>CIMENTO ASFÁLTICO</t>
  </si>
  <si>
    <t>Despacho 25056784</t>
  </si>
  <si>
    <t>02001.034765/2025-25</t>
  </si>
  <si>
    <t>km 577</t>
  </si>
  <si>
    <t>02001.035467/2025-52</t>
  </si>
  <si>
    <t>-22°23'10.460</t>
  </si>
  <si>
    <t>-40°2'1.240</t>
  </si>
  <si>
    <t>02001.035110/2025-74</t>
  </si>
  <si>
    <t>km 226</t>
  </si>
  <si>
    <t>-12°19'58.650</t>
  </si>
  <si>
    <t>-38°11'52.200</t>
  </si>
  <si>
    <t>02001.034904/2025-11</t>
  </si>
  <si>
    <t>SP 270</t>
  </si>
  <si>
    <t>km 465+500</t>
  </si>
  <si>
    <t>-22°37'32.400</t>
  </si>
  <si>
    <t>-50°36'52.000</t>
  </si>
  <si>
    <t>TINTAS E SOLVENTES</t>
  </si>
  <si>
    <t>02001.035111/2025-19</t>
  </si>
  <si>
    <t>km 554+800</t>
  </si>
  <si>
    <t>-10°38'28.960</t>
  </si>
  <si>
    <t>-36°57'39.110</t>
  </si>
  <si>
    <t>02001.035254/2025-21</t>
  </si>
  <si>
    <t>FPSO Anna Nery (FPSO ANE)</t>
  </si>
  <si>
    <t>-22°27'50.099</t>
  </si>
  <si>
    <t>-40°3'26.340</t>
  </si>
  <si>
    <t>02001.035134/2025-23</t>
  </si>
  <si>
    <t>RUA CAMPINA VERDE</t>
  </si>
  <si>
    <t>-19°57'16.000</t>
  </si>
  <si>
    <t>-44°7'36.000</t>
  </si>
  <si>
    <t xml:space="preserve">Transbordamento de tanques (contemplado em falha de procedimento) </t>
  </si>
  <si>
    <t>Transporte intermunicipal</t>
  </si>
  <si>
    <t>02001.035426/2025-66</t>
  </si>
  <si>
    <t>km 16</t>
  </si>
  <si>
    <t>-22°21'42.029"</t>
  </si>
  <si>
    <t>-48°39'59.722"</t>
  </si>
  <si>
    <t>02001.035423/2025-22</t>
  </si>
  <si>
    <t>km-258</t>
  </si>
  <si>
    <t>-21°14'01.417"</t>
  </si>
  <si>
    <t>-48°48'25.561"</t>
  </si>
  <si>
    <t>02001.035434/2025-11</t>
  </si>
  <si>
    <t>Embarcação RSV Wildebeest</t>
  </si>
  <si>
    <t>km 90+600</t>
  </si>
  <si>
    <t>-24°45'59.570"</t>
  </si>
  <si>
    <t>-42°29'5.136"</t>
  </si>
  <si>
    <t>02001.035455/2025-28</t>
  </si>
  <si>
    <t>km 628+500</t>
  </si>
  <si>
    <t>-5°34'10.560</t>
  </si>
  <si>
    <t>-37°53'28.320</t>
  </si>
  <si>
    <t>02001.035751/2025-29</t>
  </si>
  <si>
    <t>km 148+450</t>
  </si>
  <si>
    <t>-17°9'42.630</t>
  </si>
  <si>
    <t>-47°43'25.700</t>
  </si>
  <si>
    <t>NÃO CADASTRADO</t>
  </si>
  <si>
    <t>NIVALDO DA SILVA CHAVES</t>
  </si>
  <si>
    <t>ORDEM DE EMERGENCIA</t>
  </si>
  <si>
    <t>Transporte interestadual - PRODUTO NÃO ONU</t>
  </si>
  <si>
    <t>02001.035702/2025-96</t>
  </si>
  <si>
    <t>km 561+265</t>
  </si>
  <si>
    <t>-05°10'13.8"</t>
  </si>
  <si>
    <t>-41°12'47.4"</t>
  </si>
  <si>
    <t>Acidente sem nenhum encaminhamento pelo Nupaem.</t>
  </si>
  <si>
    <t>02001.035745/2025-71</t>
  </si>
  <si>
    <t>KM 283</t>
  </si>
  <si>
    <t>-21°59'48.0"</t>
  </si>
  <si>
    <t>-46°59'53.0"</t>
  </si>
  <si>
    <t>02001.036243/2025-68</t>
  </si>
  <si>
    <t>MG 235</t>
  </si>
  <si>
    <t>km 77</t>
  </si>
  <si>
    <t>-19°18'50.960</t>
  </si>
  <si>
    <t>-46°2'28.390</t>
  </si>
  <si>
    <t>CALCÁRIO DOLOMÍTICO</t>
  </si>
  <si>
    <t>02001.035842/2025-64</t>
  </si>
  <si>
    <t>km 55</t>
  </si>
  <si>
    <t>-10°43'2.200</t>
  </si>
  <si>
    <t>-37°11'29.200</t>
  </si>
  <si>
    <t>02001.036079/2025-99</t>
  </si>
  <si>
    <t>Embarcação Normand Maximus</t>
  </si>
  <si>
    <t>km 798</t>
  </si>
  <si>
    <t>-25°30'72.0"</t>
  </si>
  <si>
    <t>-43°28'72.0"</t>
  </si>
  <si>
    <t>02001.035966/2025-40</t>
  </si>
  <si>
    <t>km 64+950</t>
  </si>
  <si>
    <t>-22°53'4.140</t>
  </si>
  <si>
    <t>-42°0'19.380</t>
  </si>
  <si>
    <t>02001.036144/2025-86</t>
  </si>
  <si>
    <t>km 196</t>
  </si>
  <si>
    <t>-14°30'20.150</t>
  </si>
  <si>
    <t>-49°8'55.780</t>
  </si>
  <si>
    <t>02001.036875/2025-21</t>
  </si>
  <si>
    <t>km 744+465</t>
  </si>
  <si>
    <t>-19°36'10.70"</t>
  </si>
  <si>
    <t>-47°06'33.38"</t>
  </si>
  <si>
    <t>Nota Técnica em elaboração, ainda não assinada.</t>
  </si>
  <si>
    <t>02001.036443/2025-11</t>
  </si>
  <si>
    <t>-10°38'13.180</t>
  </si>
  <si>
    <t>-36°58'24.940</t>
  </si>
  <si>
    <t>02001.037442/2025-93</t>
  </si>
  <si>
    <t>km 078+558</t>
  </si>
  <si>
    <t>-23°51'01.003"</t>
  </si>
  <si>
    <t>-46°24'56.837"</t>
  </si>
  <si>
    <t>02001.036258/2025-26</t>
  </si>
  <si>
    <t>km 539</t>
  </si>
  <si>
    <t>-9°35'56.000</t>
  </si>
  <si>
    <t>-35°54'59.000</t>
  </si>
  <si>
    <t>02001.036508/2025-28</t>
  </si>
  <si>
    <t>Km 116</t>
  </si>
  <si>
    <t>-23°55'49.36"</t>
  </si>
  <si>
    <t>-46°28'30.84"</t>
  </si>
  <si>
    <t>02001.036671/2025-91</t>
  </si>
  <si>
    <t>km 151+900</t>
  </si>
  <si>
    <t>-17°47'54.510</t>
  </si>
  <si>
    <t>-46°9'1.846</t>
  </si>
  <si>
    <t>02001.036280/2025-76</t>
  </si>
  <si>
    <t>Gás natural</t>
  </si>
  <si>
    <t>02001.036679/2025-57</t>
  </si>
  <si>
    <t>km 539+300</t>
  </si>
  <si>
    <t>-11°51'13.880</t>
  </si>
  <si>
    <t>-37°50'35.700</t>
  </si>
  <si>
    <t>BTW 89,9%</t>
  </si>
  <si>
    <t>Observar lista de oleodutos "componentes" (não dutovias licenciadas propriamente): https://www.gov.br/anp/pt-br/assuntos/exploracao-e-producao-de-oleo-e-gas/dados-de-e-p/oleodutos.pdf</t>
  </si>
  <si>
    <t>02001.036449/2025-98</t>
  </si>
  <si>
    <t>km 278</t>
  </si>
  <si>
    <t>-6°56'16.750</t>
  </si>
  <si>
    <t>-36°50'59.680</t>
  </si>
  <si>
    <t>Dantas Combustíveis Ltda</t>
  </si>
  <si>
    <t>02001.036573/2025-53</t>
  </si>
  <si>
    <t>kM 359</t>
  </si>
  <si>
    <t>-24°8'39.880</t>
  </si>
  <si>
    <t>-47°17'21.390</t>
  </si>
  <si>
    <t>COLISÃO</t>
  </si>
  <si>
    <t>DANOS MATERIAIS</t>
  </si>
  <si>
    <t>02001.036690/2025-17</t>
  </si>
  <si>
    <t>km 134</t>
  </si>
  <si>
    <t>-19°57'17.0"</t>
  </si>
  <si>
    <t>-43°59'17.0"</t>
  </si>
  <si>
    <t>Documentos enviados pela empresa não foram analisados. Não consta indicativo para encerramento do processo.</t>
  </si>
  <si>
    <t>02001.036693/2025-51</t>
  </si>
  <si>
    <t>Companhia Portuária de Vila Velha - CPVV</t>
  </si>
  <si>
    <t>berço 01</t>
  </si>
  <si>
    <t>20°19'38.490</t>
  </si>
  <si>
    <t>40°19'38.490</t>
  </si>
  <si>
    <t>Causa: durante a operação de abastecimento de embarcação houve transbordamento de combustível do tanque principal da embarcação pelos suspiros de bombordo e boreste. A interpretação incorreta do medidor volumétrico, que exibia a leitura em decalitros sem indicação visível da unidade, aliada à condição atípica de operação — pequeno volume e baixa vazão, o que levou ao enchimento do tanque antes da checagem prevista.</t>
  </si>
  <si>
    <t>km 131+200</t>
  </si>
  <si>
    <t>km 778+300</t>
  </si>
  <si>
    <t>02001.040365/2025-59</t>
  </si>
  <si>
    <t>SS-73 (Gold Star)</t>
  </si>
  <si>
    <t>-22°37'51.702</t>
  </si>
  <si>
    <t>-40°14'56.229</t>
  </si>
  <si>
    <t>km 308</t>
  </si>
  <si>
    <t>02001.036888/2025-09</t>
  </si>
  <si>
    <t>km 352+312</t>
  </si>
  <si>
    <t>-21°14'22.3"</t>
  </si>
  <si>
    <t>-48°47'26.7"</t>
  </si>
  <si>
    <t>02001.040096/2025-21</t>
  </si>
  <si>
    <t>P-75</t>
  </si>
  <si>
    <t>-24°47'20.453"</t>
  </si>
  <si>
    <t>-42°30'35.050"</t>
  </si>
  <si>
    <t>02001.036972/2025-14</t>
  </si>
  <si>
    <t>36°22'25.860"W</t>
  </si>
  <si>
    <t>Compressor de ar</t>
  </si>
  <si>
    <t>02001.037043/2025-22</t>
  </si>
  <si>
    <t>km 49+774</t>
  </si>
  <si>
    <t>-23°55'47.229"</t>
  </si>
  <si>
    <t>-46°28'14.566"</t>
  </si>
  <si>
    <t>02001.037200/2025-08</t>
  </si>
  <si>
    <t>-12°24'38.066</t>
  </si>
  <si>
    <t>-38°29'57.922</t>
  </si>
  <si>
    <t>0.656</t>
  </si>
  <si>
    <t>0.694</t>
  </si>
  <si>
    <t>02001.037281/2025-38</t>
  </si>
  <si>
    <t>NS-44 (Laguna Star)</t>
  </si>
  <si>
    <t>-21°57'44.275</t>
  </si>
  <si>
    <t>-39°43'14.000</t>
  </si>
  <si>
    <t>02001.037465/2025-06</t>
  </si>
  <si>
    <t>ES</t>
  </si>
  <si>
    <t>-39°59'50.510</t>
  </si>
  <si>
    <t>02001.037711/2025-11</t>
  </si>
  <si>
    <t>km 925,5</t>
  </si>
  <si>
    <t>-22°47'58.608</t>
  </si>
  <si>
    <t>-46°15'58.718</t>
  </si>
  <si>
    <t>Petro Fast Transportes Eireli</t>
  </si>
  <si>
    <t>36.177.002/0001-06</t>
  </si>
  <si>
    <t>02001.037969/2025-18</t>
  </si>
  <si>
    <t>-22°35'32.919</t>
  </si>
  <si>
    <t>-40°3'33.437</t>
  </si>
  <si>
    <t>02001.037612/2025-30</t>
  </si>
  <si>
    <t>-21°12'17.560</t>
  </si>
  <si>
    <t>-39°57'50.710</t>
  </si>
  <si>
    <t>02001.037635/2025-44</t>
  </si>
  <si>
    <t>km 583+50</t>
  </si>
  <si>
    <t>-20°33'3.410</t>
  </si>
  <si>
    <t>-44°39'34.899</t>
  </si>
  <si>
    <t>Septlog Logistica e Transporte (Marcel Esteves Ribeiro - EPP)</t>
  </si>
  <si>
    <t>02001.037589/2025-83</t>
  </si>
  <si>
    <t>NS-52 (Siem Helix 2)</t>
  </si>
  <si>
    <t>-22°5'51.402</t>
  </si>
  <si>
    <t>-39°54'49.610</t>
  </si>
  <si>
    <t>0.0000168</t>
  </si>
  <si>
    <t>Informado acionamento do plano apenas no ofício</t>
  </si>
  <si>
    <t>02001.037966/2025-84</t>
  </si>
  <si>
    <t>km 626</t>
  </si>
  <si>
    <t>-19°34'48.640</t>
  </si>
  <si>
    <t>-46°31'9.610</t>
  </si>
  <si>
    <t>Transporte interestadual - processo concluido na data de solicitção de informações por e-mail.</t>
  </si>
  <si>
    <t>02001.037981/2025-22</t>
  </si>
  <si>
    <t>KM 495</t>
  </si>
  <si>
    <t>-11°51'28.975</t>
  </si>
  <si>
    <t>-37°50'11.249</t>
  </si>
  <si>
    <t>Fluído hidraúlico</t>
  </si>
  <si>
    <t>0.238</t>
  </si>
  <si>
    <t>KM 55</t>
  </si>
  <si>
    <t>-10°38'50.924</t>
  </si>
  <si>
    <t>-36°55'41.106</t>
  </si>
  <si>
    <t>KM 293</t>
  </si>
  <si>
    <t>-10°42'23.360</t>
  </si>
  <si>
    <t>-37°10'5.160</t>
  </si>
  <si>
    <t>0.211</t>
  </si>
  <si>
    <t>0.899</t>
  </si>
  <si>
    <t>02001.038266/2025-15</t>
  </si>
  <si>
    <t>píer 3</t>
  </si>
  <si>
    <t>22°23'20.809</t>
  </si>
  <si>
    <t>41°46'9.987</t>
  </si>
  <si>
    <t>Causa: CONSTATAÇÃO DE MANCHA DE ORIGEM INDETERMINADA pela equipe de abastecimento do porto.</t>
  </si>
  <si>
    <t>02001.039237/2025-62</t>
  </si>
  <si>
    <t>-22°23'20.809</t>
  </si>
  <si>
    <t>-41°46'9.987</t>
  </si>
  <si>
    <t>02001.038551/2025-28</t>
  </si>
  <si>
    <t>02001.038558/2025-40</t>
  </si>
  <si>
    <t>KM 15</t>
  </si>
  <si>
    <t>-25°40'27.4"</t>
  </si>
  <si>
    <t>-44°41'52.2"</t>
  </si>
  <si>
    <t>02001.038587/2025-10</t>
  </si>
  <si>
    <t>km 456+669</t>
  </si>
  <si>
    <t>-20°40'22.140</t>
  </si>
  <si>
    <t>-54°33'28.500</t>
  </si>
  <si>
    <t>CONCESSIONÁRIA DE RODOVIA SUL-MATOGROSSENSE S.A.</t>
  </si>
  <si>
    <t>02001.038845/2025-50</t>
  </si>
  <si>
    <t>KM 28+500</t>
  </si>
  <si>
    <t>-19°38'58.37"</t>
  </si>
  <si>
    <t>-42°50'08.02"</t>
  </si>
  <si>
    <t>Vistoria em campo</t>
  </si>
  <si>
    <t xml:space="preserve">Documentos enviados pela empresa não foram analisados. </t>
  </si>
  <si>
    <t>02001.038982/2025-94</t>
  </si>
  <si>
    <t>KM 488</t>
  </si>
  <si>
    <t>02001.039181/2025-46</t>
  </si>
  <si>
    <t>KM 944+500</t>
  </si>
  <si>
    <t>-5°6'28.152</t>
  </si>
  <si>
    <t>-37°6'34.596</t>
  </si>
  <si>
    <t>0.044</t>
  </si>
  <si>
    <t>02001.039026/2025-20</t>
  </si>
  <si>
    <t>FPSO Cidade de Anchieta (FPSO CDAN)</t>
  </si>
  <si>
    <t>-21°20'15.240</t>
  </si>
  <si>
    <t>-40°3'25.930</t>
  </si>
  <si>
    <t>02001.039231/2025-95</t>
  </si>
  <si>
    <t>km 112+200</t>
  </si>
  <si>
    <t>-16°52'26.660</t>
  </si>
  <si>
    <t>-47°40'43.910</t>
  </si>
  <si>
    <t>ALCOOL ETÍLICO</t>
  </si>
  <si>
    <t>Barros Transportes EIRELLI</t>
  </si>
  <si>
    <t>Foi emitida Ordem de Fiscalização, não de Emergência e Transporte estadual</t>
  </si>
  <si>
    <t>02001.039471/2025-90</t>
  </si>
  <si>
    <t>02001.039639/2025-67</t>
  </si>
  <si>
    <t>km 441</t>
  </si>
  <si>
    <t>-24°40'32.766"</t>
  </si>
  <si>
    <t>-42°26'08.137"</t>
  </si>
  <si>
    <t>02001.039684/2025-11</t>
  </si>
  <si>
    <t>Porto de São Francisco do Sul</t>
  </si>
  <si>
    <t>rebocador São Luis (apoio portuário)</t>
  </si>
  <si>
    <t>26°10'51.066</t>
  </si>
  <si>
    <t>48°36'5.767</t>
  </si>
  <si>
    <t xml:space="preserve">Causa: O rebocador em navegação identificou mancha de óleo lubrificante na água proveniente de vazamento do propulsor de BE. Não informação qto a causa. **Não encaminhado pelo Ceneac ao Nupaem. Erroneamente foi classificado como de competência estadual. </t>
  </si>
  <si>
    <t>02001.039692/2025-68</t>
  </si>
  <si>
    <t>-23°15'10.787</t>
  </si>
  <si>
    <t>-39°34'8.878</t>
  </si>
  <si>
    <t>FCBA salino de cloreto de sódio</t>
  </si>
  <si>
    <t>fluido de completação/perfuração base aquosa</t>
  </si>
  <si>
    <t>FPBNA Olefínico com Salmoura de Cloreto de Sódio</t>
  </si>
  <si>
    <t>fluido de perfuração oleoso</t>
  </si>
  <si>
    <t>9.02</t>
  </si>
  <si>
    <t>Fluido de Perfuração de Base Aquosa (FPBA) polimérico com goma xantana</t>
  </si>
  <si>
    <t>Fluido de perfuração de base aquosa</t>
  </si>
  <si>
    <t>6.3</t>
  </si>
  <si>
    <t>No siema diz que foi acionado. Mas no ofício depois diz que não</t>
  </si>
  <si>
    <t>02001.039730/2025-82</t>
  </si>
  <si>
    <t>-24°34'35.514"</t>
  </si>
  <si>
    <t>-42°29'02.152"</t>
  </si>
  <si>
    <t>02001.039828/2025-30</t>
  </si>
  <si>
    <t>PONTE JUSCELINO KUBITSCHECK DE OLIVEIRA</t>
  </si>
  <si>
    <t>-24°56'19.936"</t>
  </si>
  <si>
    <t>-42°29'02.802"</t>
  </si>
  <si>
    <t>02001.040143/2025-36</t>
  </si>
  <si>
    <t>KM 946+200</t>
  </si>
  <si>
    <t>-19°57'24.150</t>
  </si>
  <si>
    <t>-43°58'12.900</t>
  </si>
  <si>
    <t>Escon - Engenharia, Saneamento e Construção Ltda.</t>
  </si>
  <si>
    <t>02001.039783/2025-01</t>
  </si>
  <si>
    <t>km 716+256</t>
  </si>
  <si>
    <t>-21°16'21.200</t>
  </si>
  <si>
    <t>-43°38'54.200</t>
  </si>
  <si>
    <t>ÓLEO LUBRIFICANTE</t>
  </si>
  <si>
    <t>Curva faz a carga deslocar e veículo toma</t>
  </si>
  <si>
    <t>Transportadora Awema Transportes e Logística Eireli</t>
  </si>
  <si>
    <t>07.826.661/0002-09</t>
  </si>
  <si>
    <t>02001.040381/2025-41</t>
  </si>
  <si>
    <t>km 513+500</t>
  </si>
  <si>
    <t>-24°51'30.590</t>
  </si>
  <si>
    <t>-48°12'40.380</t>
  </si>
  <si>
    <t>Cloriohidróxido de aluminio</t>
  </si>
  <si>
    <t>COOPERATIVA DE TRANSPORTE DE CARGAS QUÍMICAS E CORROSIVAS DE RIBEIRÃO PIRES (COOPERCELL)</t>
  </si>
  <si>
    <t>02001.039987/2025-34</t>
  </si>
  <si>
    <t>02001.040277/2025-57</t>
  </si>
  <si>
    <t>km 11</t>
  </si>
  <si>
    <t>-18°31'6.805</t>
  </si>
  <si>
    <t>-49°11'26.924</t>
  </si>
  <si>
    <t>ENGCLARIAN IND E COM DE CLARIFICANTES LTDA</t>
  </si>
  <si>
    <t>Transporte Interestadual - processo concluso sem analise das infos.</t>
  </si>
  <si>
    <t>02001.040221/2025-01</t>
  </si>
  <si>
    <t>km 235</t>
  </si>
  <si>
    <t>-5°5'26.124</t>
  </si>
  <si>
    <t>-37°10'34.824</t>
  </si>
  <si>
    <t>02001.040272/2025-24</t>
  </si>
  <si>
    <t>km 441+950</t>
  </si>
  <si>
    <t xml:space="preserve">-19°15'40.350
</t>
  </si>
  <si>
    <t>-44°25'18.215</t>
  </si>
  <si>
    <t>diesel do motor</t>
  </si>
  <si>
    <t>Transportadora Figueiredo Ltda</t>
  </si>
  <si>
    <t>Transporte estadual - encaminhado email solicitando informações adicionais, porem o processo foi concluído em 01/12/2025</t>
  </si>
  <si>
    <t>02001.040296/2025-83</t>
  </si>
  <si>
    <t>-20°02'26.11"</t>
  </si>
  <si>
    <t>-48°29'44.44"</t>
  </si>
  <si>
    <t>1.46</t>
  </si>
  <si>
    <t>02001.040398/2025-07</t>
  </si>
  <si>
    <t>KM 273</t>
  </si>
  <si>
    <t>-23°36'2.704</t>
  </si>
  <si>
    <t>-45°25'43.882</t>
  </si>
  <si>
    <t>02001.040414/2025-53</t>
  </si>
  <si>
    <t>km 946+839</t>
  </si>
  <si>
    <t>-23°26'51.000</t>
  </si>
  <si>
    <t>-46°34'8.000</t>
  </si>
  <si>
    <t xml:space="preserve">Incendio </t>
  </si>
  <si>
    <t>Transporte Interestadual</t>
  </si>
  <si>
    <t>02001.040507/2025-88</t>
  </si>
  <si>
    <t>KM 245+200</t>
  </si>
  <si>
    <t>-5°8'43.080</t>
  </si>
  <si>
    <t>-37°9'18.594</t>
  </si>
  <si>
    <t>KM 312</t>
  </si>
  <si>
    <t>-23°56'14.368"</t>
  </si>
  <si>
    <t>-46°28'27.319"</t>
  </si>
  <si>
    <t>Processo geral de vandalismo</t>
  </si>
  <si>
    <t>02001.002346/2025-24</t>
  </si>
  <si>
    <t>KM 508+500</t>
  </si>
  <si>
    <t>-10°38'45.250</t>
  </si>
  <si>
    <t>-37°6'0.189</t>
  </si>
  <si>
    <t>0.0105</t>
  </si>
  <si>
    <t>Sem Siema</t>
  </si>
  <si>
    <t>02001.043383/2025-92</t>
  </si>
  <si>
    <t>FPSO Cidade de Saquarema (FPSO CSQ)</t>
  </si>
  <si>
    <t>-25°29'28.563"</t>
  </si>
  <si>
    <t>-42°46'52.547"</t>
  </si>
  <si>
    <t>02001.038951/2025-33</t>
  </si>
  <si>
    <t>Embarcação Starnav Delphinus</t>
  </si>
  <si>
    <t>-25°32'37.8"</t>
  </si>
  <si>
    <t>-42°50'25.9"</t>
  </si>
  <si>
    <t>Floctreat 17734</t>
  </si>
  <si>
    <t>Fluido hidraulico aquoso</t>
  </si>
  <si>
    <t>Guindaste, drenagem</t>
  </si>
  <si>
    <t>02001.042742/2025-94</t>
  </si>
  <si>
    <t>-42°50'24.8"</t>
  </si>
  <si>
    <t>02001.042735/2025-92</t>
  </si>
  <si>
    <t>-25°31'38.4"</t>
  </si>
  <si>
    <t>-42°46'33.6"</t>
  </si>
  <si>
    <t>Fluido hidraulico oleoso</t>
  </si>
  <si>
    <t>02001.043285/2025-55</t>
  </si>
  <si>
    <t>NS-59 (Noble Faye Kozack)</t>
  </si>
  <si>
    <t>-25°31'01.6"</t>
  </si>
  <si>
    <t>-42°44'04.3"</t>
  </si>
  <si>
    <t>02001.044095/2025-55</t>
  </si>
  <si>
    <t>-44°41'52.3"</t>
  </si>
  <si>
    <t>02001.044597/2025-86</t>
  </si>
  <si>
    <t>Embarcação Sapura Rubi</t>
  </si>
  <si>
    <t>-24°34'17.3"</t>
  </si>
  <si>
    <t>-42°10'11.0"</t>
  </si>
  <si>
    <t>02001.000052/2026-49</t>
  </si>
  <si>
    <t>02001.004162/2025-07</t>
  </si>
  <si>
    <t>próximo ao Terminal da BTP</t>
  </si>
  <si>
    <t>-23°55'13.015</t>
  </si>
  <si>
    <t>-46°20'54.016</t>
  </si>
  <si>
    <t>Causa: MOD - vistoriado e não identificado responsável. ** Enviado para servidor da UT de Santos que não realizou a vistoria ***PROCESSO Não constava na tabela, inserido com base nos dados do BI de Acidentes do SEI</t>
  </si>
  <si>
    <t>02001.018970/2025-43</t>
  </si>
  <si>
    <t>Terminal Bracell</t>
  </si>
  <si>
    <t>23°58'15.944</t>
  </si>
  <si>
    <t>46°17'44.957</t>
  </si>
  <si>
    <t>Causa: MOD - vistoriado canal pluvial e não identificado descarte de óleo. ** Enviado para servidor da UT de Santos que não realizou a vistoria ***PROCESSO Não constava na tabela, inserido com base nos dados do BI de Acidentes do SEI</t>
  </si>
  <si>
    <t>02001.001268/2025-41</t>
  </si>
  <si>
    <t>SC</t>
  </si>
  <si>
    <t>Balneário Piçarras</t>
  </si>
  <si>
    <t>km 101</t>
  </si>
  <si>
    <t>-26°46'6.000</t>
  </si>
  <si>
    <t>-48°41'10.000</t>
  </si>
  <si>
    <t>Budel Transportes LTDA</t>
  </si>
  <si>
    <t>76.667.682/0013-96</t>
  </si>
  <si>
    <t>Informação técnica</t>
  </si>
  <si>
    <t>02001.012016/2025-47</t>
  </si>
  <si>
    <t>Ibotirama</t>
  </si>
  <si>
    <t>12°10’31.2</t>
  </si>
  <si>
    <t>43°23’35.4”</t>
  </si>
  <si>
    <t>EJJ Serviços de Transporte LTDA</t>
  </si>
  <si>
    <t>10.872.880/0001-40</t>
  </si>
  <si>
    <t>02001.005496/2025-90</t>
  </si>
  <si>
    <t>PR</t>
  </si>
  <si>
    <t>Quatro Barras</t>
  </si>
  <si>
    <t>km 71+116</t>
  </si>
  <si>
    <t>-25°20'39.339</t>
  </si>
  <si>
    <t>-49°2'34.983</t>
  </si>
  <si>
    <t>Traçado da curva em declive e buraco na pista</t>
  </si>
  <si>
    <t>Prime Log Logistica e Transportes LTDA</t>
  </si>
  <si>
    <t>22.895.844/0001-80</t>
  </si>
  <si>
    <t>02001.009499/2025-01</t>
  </si>
  <si>
    <t>Francisco Sá</t>
  </si>
  <si>
    <t>16°28'33.9"S</t>
  </si>
  <si>
    <t>43°30'01.1"W</t>
  </si>
  <si>
    <t>Quando motorista retornou do almoço verificou vazamento e dois furos no tanque</t>
  </si>
  <si>
    <t>Confins Transportes</t>
  </si>
  <si>
    <t>64.294.325/0001-07</t>
  </si>
  <si>
    <t>02001.002748/2025-29</t>
  </si>
  <si>
    <t>Paulo Lopes</t>
  </si>
  <si>
    <t>Km 261</t>
  </si>
  <si>
    <t>-28°1'37.400"</t>
  </si>
  <si>
    <t>-48°42'15.000"</t>
  </si>
  <si>
    <t>Clorito de Sódio</t>
  </si>
  <si>
    <t>Alcelog Cargas</t>
  </si>
  <si>
    <t>002195450001-93</t>
  </si>
  <si>
    <t>Pendente de solicitação de notificação/informações (RAE)</t>
  </si>
  <si>
    <t>Processo pendente de informações e de tramitações procedimentais</t>
  </si>
  <si>
    <t>02001.013756/2026-81</t>
  </si>
  <si>
    <t>GO</t>
  </si>
  <si>
    <t>Hidrolândia</t>
  </si>
  <si>
    <t>KM 536+500</t>
  </si>
  <si>
    <t>-16.992727º</t>
  </si>
  <si>
    <t>-49.228674º</t>
  </si>
  <si>
    <t>RR Log Transporte de Logística LTDA</t>
  </si>
  <si>
    <t>19.386.405/0001-38</t>
  </si>
  <si>
    <t>Inserido no novo Siema na data de 19/06/2026</t>
  </si>
  <si>
    <t>02001.003566/2025-75</t>
  </si>
  <si>
    <t>Campo Largo</t>
  </si>
  <si>
    <t>Km 128+484</t>
  </si>
  <si>
    <t>-25°26'29.705"</t>
  </si>
  <si>
    <t>-49°33'36.508"</t>
  </si>
  <si>
    <t>Após tombamento de carga do caminhão houve colisão de veículo de passeio com a carga tombada ocasionado no vazamento do produto no solo e emissão de vapores</t>
  </si>
  <si>
    <t>GPC QUÍMICA SA</t>
  </si>
  <si>
    <t>901958920019-45</t>
  </si>
  <si>
    <t>Comunicado emitido pela Concessionária Via Araucária</t>
  </si>
  <si>
    <t>02001.008529/2026-34</t>
  </si>
  <si>
    <t>RS</t>
  </si>
  <si>
    <t>Santo Antônio da Patrulha</t>
  </si>
  <si>
    <t>BR-290</t>
  </si>
  <si>
    <t>km 038</t>
  </si>
  <si>
    <t>-29.884948</t>
  </si>
  <si>
    <t>-50.617916</t>
  </si>
  <si>
    <t>Hidrorepel Sela Pedra Hidrofulgante</t>
  </si>
  <si>
    <t>Repex - Oleofugante</t>
  </si>
  <si>
    <t>Pedra Viva Black</t>
  </si>
  <si>
    <t>Veículo sai da pesta e ao retornar colide com placa de sinalização e rasga a carroceria favorecendo o vazamento</t>
  </si>
  <si>
    <t>Transportes Rodovia Sul LTDA</t>
  </si>
  <si>
    <t>90.863.325/0002-71</t>
  </si>
  <si>
    <t>02001.023577/2025-71</t>
  </si>
  <si>
    <t>Iraí de Minas</t>
  </si>
  <si>
    <t>Ponte sobre o Ribeirão Capivari</t>
  </si>
  <si>
    <t>-18.983330</t>
  </si>
  <si>
    <t>-47.461670</t>
  </si>
  <si>
    <t>Julho</t>
  </si>
  <si>
    <t>Leite</t>
  </si>
  <si>
    <t>02554.000215/2025-56</t>
  </si>
  <si>
    <t>Lavras</t>
  </si>
  <si>
    <t>km 687</t>
  </si>
  <si>
    <t>-21.178826</t>
  </si>
  <si>
    <t>-45.122081</t>
  </si>
  <si>
    <t>B&amp;M Transportes LTDA</t>
  </si>
  <si>
    <t>15.766.134/0001-95</t>
  </si>
  <si>
    <t>02001.000959/2026-16</t>
  </si>
  <si>
    <t>RO</t>
  </si>
  <si>
    <t>Pimenta Bueno</t>
  </si>
  <si>
    <t>km 142</t>
  </si>
  <si>
    <t>12°00'52.57"</t>
  </si>
  <si>
    <t>60°51'58.93"</t>
  </si>
  <si>
    <t>Veículo na contramão em aclive</t>
  </si>
  <si>
    <t>CCI Com de Comb Itaporanga LTDA</t>
  </si>
  <si>
    <t>01.282.343/0001-59</t>
  </si>
  <si>
    <t>02001.043362/2025-77 /  02001.041316/2025-33</t>
  </si>
  <si>
    <t>Manhuaçu</t>
  </si>
  <si>
    <t>km 555</t>
  </si>
  <si>
    <t>-20.009860</t>
  </si>
  <si>
    <t>-42.152020</t>
  </si>
  <si>
    <t>Copa Energia S.A.</t>
  </si>
  <si>
    <t>03.237.583/0065-21</t>
  </si>
  <si>
    <t>Transporte Interestadual - Mesmo acidente do Processo  02001.041316/2025-33</t>
  </si>
  <si>
    <t>02001.044581/2025-73</t>
  </si>
  <si>
    <t>embarcação de apoio à draga</t>
  </si>
  <si>
    <t>Oceânica Empresa de Apoio a Navegação Ltd</t>
  </si>
  <si>
    <t>01.542.714/0001-94</t>
  </si>
  <si>
    <r>
      <rPr>
        <sz val="11"/>
        <rFont val="Calibri"/>
        <family val="2"/>
        <scheme val="minor"/>
      </rPr>
      <t>Causa: embarcação de apoio encostou no bordo da draga para descarregar suprimentos. Notou-se mancha de óleo vindo da embarcação. Após investigação pela tripulação da embarcação Oceânica Supply, foi concluído que o vazamento ocorreu devido ao rompimento da mangueira de retorno de diesel marítimo. ** Não atendido pelo Nupaem, este repassou ao licenciamento para providências. **</t>
    </r>
    <r>
      <rPr>
        <sz val="11"/>
        <color theme="1"/>
        <rFont val="Calibri"/>
        <family val="2"/>
        <scheme val="minor"/>
      </rPr>
      <t>processo não constava na planiha</t>
    </r>
  </si>
  <si>
    <t>Monte Alegre</t>
  </si>
  <si>
    <t>km 50-100</t>
  </si>
  <si>
    <t>-18.821327</t>
  </si>
  <si>
    <t>-49.087718</t>
  </si>
  <si>
    <t>Óleo lubrificante e graxas</t>
  </si>
  <si>
    <t>BBT Transportes LTDA</t>
  </si>
  <si>
    <t>04.283.508/0005-29</t>
  </si>
  <si>
    <t>02001.044085/2025-10</t>
  </si>
  <si>
    <t>Pirenópolis</t>
  </si>
  <si>
    <t>km 404+500</t>
  </si>
  <si>
    <t>16° 4'42.96"</t>
  </si>
  <si>
    <t>49° 3'0.36"</t>
  </si>
  <si>
    <t>Ureia</t>
  </si>
  <si>
    <t>Rodo Goiás Transportes &amp; Logística LTDA</t>
  </si>
  <si>
    <t>32.724.227/0001-76</t>
  </si>
  <si>
    <t>02001.043334/2025-50</t>
  </si>
  <si>
    <t>Curvelo</t>
  </si>
  <si>
    <t>km 380</t>
  </si>
  <si>
    <t>-18.886167</t>
  </si>
  <si>
    <t>-44.710639</t>
  </si>
  <si>
    <t>21.849.120/0002-19</t>
  </si>
  <si>
    <t>02001.043310/2025-09</t>
  </si>
  <si>
    <t>Aparecida</t>
  </si>
  <si>
    <t>km 74</t>
  </si>
  <si>
    <t>-22.352992</t>
  </si>
  <si>
    <t>-42.942283</t>
  </si>
  <si>
    <t>Colisão lateral com vazamento de combustível do tanque da carreta</t>
  </si>
  <si>
    <t>Nenhuma resposta ao Ibama</t>
  </si>
  <si>
    <t>02001.043047/2025-40</t>
  </si>
  <si>
    <t>Entre Ribeira e Apiaí</t>
  </si>
  <si>
    <t>SP-250</t>
  </si>
  <si>
    <t>km 349+400</t>
  </si>
  <si>
    <t>-24.657276</t>
  </si>
  <si>
    <t>-49.008050</t>
  </si>
  <si>
    <t>Tanques IBCs</t>
  </si>
  <si>
    <t>IDMarasca Transportes Eirelli</t>
  </si>
  <si>
    <t>08.362.495/0001-00</t>
  </si>
  <si>
    <t>02001.042869/2025-11</t>
  </si>
  <si>
    <t>São Gonçalo do Sapucaí</t>
  </si>
  <si>
    <t>km 801+479</t>
  </si>
  <si>
    <t>-21.985893</t>
  </si>
  <si>
    <t>-45.649338</t>
  </si>
  <si>
    <t>Impermeabilizante</t>
  </si>
  <si>
    <t>Argamassa</t>
  </si>
  <si>
    <t>Colisão causada por terceiros</t>
  </si>
  <si>
    <t>Transportadora Itapirense Bertinil</t>
  </si>
  <si>
    <t>57.634.677/0001-07</t>
  </si>
  <si>
    <t>02001.042803/2025-13</t>
  </si>
  <si>
    <t>Santo Antônio do Amparo</t>
  </si>
  <si>
    <t>km 658</t>
  </si>
  <si>
    <t>-21.052130</t>
  </si>
  <si>
    <t>-45.005336</t>
  </si>
  <si>
    <t>Óleo mineral isolante elétrico</t>
  </si>
  <si>
    <t>Ibama não avaliou as últimas informações recebidas</t>
  </si>
  <si>
    <t>02001.042790/2025-82</t>
  </si>
  <si>
    <t>km 736+297</t>
  </si>
  <si>
    <t>-21.401209</t>
  </si>
  <si>
    <t>-43.566076</t>
  </si>
  <si>
    <t>Cal virgem</t>
  </si>
  <si>
    <t>Veículo e fechado por terceiros</t>
  </si>
  <si>
    <t>Aécio César da Silva</t>
  </si>
  <si>
    <t>575.970.066-91</t>
  </si>
  <si>
    <t>02001.042083/2025-96</t>
  </si>
  <si>
    <t>Barbacena</t>
  </si>
  <si>
    <t>km 698+500</t>
  </si>
  <si>
    <t>-21.188512</t>
  </si>
  <si>
    <t>-43.752001</t>
  </si>
  <si>
    <t>Resíduo Siderúrgico</t>
  </si>
  <si>
    <t>LL Transportes LTDA</t>
  </si>
  <si>
    <t>04.928.854/0001-93</t>
  </si>
  <si>
    <t>Transporte estadual - Concessionária EPR Via Mineira</t>
  </si>
  <si>
    <t>02001.042009/2025-70</t>
  </si>
  <si>
    <t>Carmo do Rio Claro</t>
  </si>
  <si>
    <t>AMG 184</t>
  </si>
  <si>
    <t>km 02</t>
  </si>
  <si>
    <t>-20.986573</t>
  </si>
  <si>
    <t>-46.137692</t>
  </si>
  <si>
    <t>Tinner</t>
  </si>
  <si>
    <t>Querosene</t>
  </si>
  <si>
    <t>Aguarras</t>
  </si>
  <si>
    <t>02001.041936/2025-72</t>
  </si>
  <si>
    <t>Guaiçara</t>
  </si>
  <si>
    <t>km 174+400</t>
  </si>
  <si>
    <t>-21.642220</t>
  </si>
  <si>
    <t>-49.787780</t>
  </si>
  <si>
    <t>Óleo diesel do tanque do veículo</t>
  </si>
  <si>
    <t>Colisão causada por veículos de terceiros</t>
  </si>
  <si>
    <t>Canto &amp; Rohde Transportes e Serviços LTDA</t>
  </si>
  <si>
    <t>13.394.065/0001-00</t>
  </si>
  <si>
    <t>02001.041865/2025-16</t>
  </si>
  <si>
    <t>km 534+800</t>
  </si>
  <si>
    <t>-24.966390</t>
  </si>
  <si>
    <t>-48.344720</t>
  </si>
  <si>
    <t>Nitrato de Amônio</t>
  </si>
  <si>
    <t>Vazamento informado por outro condutor</t>
  </si>
  <si>
    <t>Yara Brasil Fertilizantes S/A</t>
  </si>
  <si>
    <t>92.660.604/0171-58</t>
  </si>
  <si>
    <t>02001.041771/2025-39</t>
  </si>
  <si>
    <t>Brumadinho</t>
  </si>
  <si>
    <t>km 526+827</t>
  </si>
  <si>
    <t>-20.157220</t>
  </si>
  <si>
    <t>-44.328890</t>
  </si>
  <si>
    <t>Dióxido de sílica</t>
  </si>
  <si>
    <t>Ao fazer curva fechada, carga se desloca ocasionando tombamento, colisão com barreira de concreto e incêndio</t>
  </si>
  <si>
    <t>CH Transportes e Logística LTDA</t>
  </si>
  <si>
    <t>08.766.531/0001-00</t>
  </si>
  <si>
    <t>Ibama nao analisou a ultima documentação recebida</t>
  </si>
  <si>
    <t>02001.041529/2025-65</t>
  </si>
  <si>
    <t>Barra Mansa</t>
  </si>
  <si>
    <t>km 269</t>
  </si>
  <si>
    <t>-22.575560</t>
  </si>
  <si>
    <t>-44.115280</t>
  </si>
  <si>
    <t>Imperícia do motorista ao realizar curva acentuada</t>
  </si>
  <si>
    <t>Conessionária CCR RioSP - Motiva</t>
  </si>
  <si>
    <t>02001.041498/2025-42</t>
  </si>
  <si>
    <t>Caetanópolis</t>
  </si>
  <si>
    <t>km 560</t>
  </si>
  <si>
    <t>-20.124535</t>
  </si>
  <si>
    <t>-43.966006</t>
  </si>
  <si>
    <t>Hidróxido de cálcio</t>
  </si>
  <si>
    <t>Condutor percebeu vazamento pela escotilha 10 minutos após sair da sede da empresa</t>
  </si>
  <si>
    <t>02001.041432/2025-52</t>
  </si>
  <si>
    <t>km 142+265</t>
  </si>
  <si>
    <t>-12.011273</t>
  </si>
  <si>
    <t>-60.874915</t>
  </si>
  <si>
    <t>Transportadora Locomotiva LTDA</t>
  </si>
  <si>
    <t>07.865.535/0001-74</t>
  </si>
  <si>
    <t>Concessionária Nova 364</t>
  </si>
  <si>
    <t>02001.043013/2025-55</t>
  </si>
  <si>
    <t>Ecoporto Santos S.A. (berço IV)</t>
  </si>
  <si>
    <t>23°55'43.6</t>
  </si>
  <si>
    <t>46°20'8.9</t>
  </si>
  <si>
    <t>VLSFO – Óleo Combustível</t>
  </si>
  <si>
    <t>Navemestra Serviços de Navegação Ltda -</t>
  </si>
  <si>
    <t>14.781.303/0007-99</t>
  </si>
  <si>
    <r>
      <rPr>
        <sz val="11"/>
        <rFont val="Calibri"/>
        <family val="2"/>
        <scheme val="minor"/>
      </rPr>
      <t xml:space="preserve">Causa:após a conexão do mangote, a equipe de bordo do navio deveria ter realizado a abertura de válvula do tanque nº 01, o qual estava indicado para receber o VSLFO. A não abertura da válvula, fez com que o produto fosse totalmente direcionado para o tanque nº 04, que já se encontrava com
carga máxima, causando o extravasamento do óleo excedente através do suspiro. O óleo expelido atingiu a bandeja de contenção do manifold, onde o embornal se encontrava aberto, com saída para o estuário de Santos. Também houve fuga de óleo através da bandeja de contenção do manifold,
que excedeu seu limite, escorrendo óleo pelo costado de meia nau de popa/bombordo. </t>
    </r>
    <r>
      <rPr>
        <sz val="11"/>
        <color theme="1"/>
        <rFont val="Calibri"/>
        <family val="2"/>
        <scheme val="minor"/>
      </rPr>
      <t>**processo não constava na planiha</t>
    </r>
  </si>
  <si>
    <t>02001.042576/2025-26</t>
  </si>
  <si>
    <t>cais Nitport</t>
  </si>
  <si>
    <t>22.883060</t>
  </si>
  <si>
    <t>43.117780</t>
  </si>
  <si>
    <t>Embarcação OCEANICASUB XV</t>
  </si>
  <si>
    <r>
      <rPr>
        <sz val="11"/>
        <rFont val="Calibri"/>
        <family val="2"/>
        <scheme val="minor"/>
      </rPr>
      <t>Causa: durante operação de transferência interna de água oleosa entre tanques da embarcação houve constatação de óleo no mar por uma abertura lateral a bombordo. Sob investigação.</t>
    </r>
    <r>
      <rPr>
        <sz val="11"/>
        <color theme="1"/>
        <rFont val="Calibri"/>
        <family val="2"/>
        <scheme val="minor"/>
      </rPr>
      <t xml:space="preserve"> **processo não constava na planiha</t>
    </r>
  </si>
  <si>
    <t>02001.043710/2025-14</t>
  </si>
  <si>
    <t>Novo Horizonte</t>
  </si>
  <si>
    <t>SP-304</t>
  </si>
  <si>
    <t>km 462</t>
  </si>
  <si>
    <t>-21.548060</t>
  </si>
  <si>
    <t>-49.161940</t>
  </si>
  <si>
    <t>surgiu outro caminhão ao seu lado, deslocando-se em direção à cabine de seu veículo. Para evitar a colisão, o motorista desviou bruscamente, ocasionando o descontrole do caminhão e o tombamento</t>
  </si>
  <si>
    <t>SAMA Minerais LTDA</t>
  </si>
  <si>
    <t>02001.041208/2025-61</t>
  </si>
  <si>
    <t>Berço 102</t>
  </si>
  <si>
    <t>26°14'10</t>
  </si>
  <si>
    <t>48°38'8</t>
  </si>
  <si>
    <t>piso pavimentado</t>
  </si>
  <si>
    <t xml:space="preserve"> ZPORT OPERADORES PORTUÁRIOS</t>
  </si>
  <si>
    <t>12.623.686/0001-56</t>
  </si>
  <si>
    <r>
      <rPr>
        <sz val="11"/>
        <rFont val="Calibri"/>
        <family val="2"/>
        <scheme val="minor"/>
      </rPr>
      <t>Causa:</t>
    </r>
    <r>
      <rPr>
        <sz val="11"/>
        <color theme="1"/>
        <rFont val="Calibri"/>
        <family val="2"/>
        <scheme val="minor"/>
      </rPr>
      <t xml:space="preserve"> vazamento proveniente do equipamento MHC (guindaste de grande porte), localizado no píer. O vazamento ocorreu em operação de descarga de navio. A operação já havia finalizado quando foi identificado o vazamento. **processo não constava na planiha</t>
    </r>
  </si>
  <si>
    <t>02001.041206/2025-71</t>
  </si>
  <si>
    <t>relacionado à dragagem do canal de acesso</t>
  </si>
  <si>
    <t>26.1665°</t>
  </si>
  <si>
    <t>48.5824°</t>
  </si>
  <si>
    <t xml:space="preserve"> SCPar Porto de São Francisco do Su</t>
  </si>
  <si>
    <t xml:space="preserve">29.307.982-00140 </t>
  </si>
  <si>
    <t>Causa:  acidente ocorreu devido ao desprendimento
dos parafusos do motor da máquina de esteira, devido a trepidação do motor, no qual se deslocou da máquina e causou o rompimento de uma das mangueiras hidráulicas. **processo não constava na planiha</t>
  </si>
  <si>
    <t>02001.041000/2025-41</t>
  </si>
  <si>
    <t>São Gonçalo</t>
  </si>
  <si>
    <t>Terminal Bravante (TBV)</t>
  </si>
  <si>
    <t>22.825719°</t>
  </si>
  <si>
    <t>43.094708°</t>
  </si>
  <si>
    <t>óleo diesel marítimo</t>
  </si>
  <si>
    <t>Navemestra Serviços de Navegação LTDA</t>
  </si>
  <si>
    <t>Causa: após o término do carregamento da balsa, seguindo o procedimento pós-carregamento, houve a ruptura de um mangote de transferência.**processo não constava na planiha</t>
  </si>
  <si>
    <t>02001.040701/2025-63</t>
  </si>
  <si>
    <t>Cais Porto Novo - Berço 6</t>
  </si>
  <si>
    <t>32.035962°</t>
  </si>
  <si>
    <t>52.076573°</t>
  </si>
  <si>
    <t>Rio Grande Logística Portuária Ltda</t>
  </si>
  <si>
    <t>47.199.901/0001-18</t>
  </si>
  <si>
    <t>Causa:  durante operação de descarga de granel sólido no cais público do porto ocorreu o vazamento de óleo hidráulico do caminhão basculante em operação. O incidente teve origem no rompimento de uma mangueira hidráulica do caminhão. **processo não constava na planiha. ***Operador portuário não comunicou a Autoridade Portuária qto ao acidente.</t>
  </si>
  <si>
    <t>02001.040244/2025-15</t>
  </si>
  <si>
    <t>Guarujá</t>
  </si>
  <si>
    <t>Tecon Santos - Santos Brasil</t>
  </si>
  <si>
    <t>23°57'40.53</t>
  </si>
  <si>
    <t>46°17'48.18</t>
  </si>
  <si>
    <t>Óleo de amendoim</t>
  </si>
  <si>
    <t>Santos Brasil Participações S/A</t>
  </si>
  <si>
    <t>Causa: o navio estava atracado em operação de embarque
de contêineres, quando um deles sofreu impacto contra a proa e rompeu-se, derramando aproximadamente 30 mil litros de sua carga, tendo a maioria do volume ficado retido no convés da embarcação, enquanto estimadamente 5 mil litros tenham escoado para o estuário.**processo não constava na planiha.** Terminal licenciado pela OEMA</t>
  </si>
  <si>
    <t>02001.037804/2025-46</t>
  </si>
  <si>
    <t>26°10'26.59</t>
  </si>
  <si>
    <t>48°35'9.17</t>
  </si>
  <si>
    <t>Causa: manutenção preventiva foi insuficiente, levando ao desgaste e rompimento da mangueira hidráulica da escavadeira e ao vazamento do óleo. **processo não constava na planiha</t>
  </si>
  <si>
    <t>02001.035229/2025-47</t>
  </si>
  <si>
    <t>Cais da Estação naval da Marinha do Brasil (Porto Novo)</t>
  </si>
  <si>
    <t>32°1'38.713</t>
  </si>
  <si>
    <t>52°4'34.817</t>
  </si>
  <si>
    <t>Não identificada</t>
  </si>
  <si>
    <t>Causa: Avistagem de MOD, aparentemente óleo de motor queimado/óleo lubrificante usado. Não identificada a origem do acidente (não foram encontrados vestígios em terra, dutos ou embarcações próximas).**processo não constava na planiha</t>
  </si>
  <si>
    <t>02001.040795/2025-71</t>
  </si>
  <si>
    <t>Mangaratiba</t>
  </si>
  <si>
    <t>km 427+150</t>
  </si>
  <si>
    <t>-22.931809</t>
  </si>
  <si>
    <t>-43.981776</t>
  </si>
  <si>
    <t>Veículo invadiu a pista e colidiu com o caminhão</t>
  </si>
  <si>
    <t>Concessionária CCR RioSP Motiva</t>
  </si>
  <si>
    <t>02001.040568/2025-45</t>
  </si>
  <si>
    <t>Três Rios</t>
  </si>
  <si>
    <t>BR-363</t>
  </si>
  <si>
    <t>km 165+500</t>
  </si>
  <si>
    <t>-22°6'57.372</t>
  </si>
  <si>
    <t>-43°7'42.903</t>
  </si>
  <si>
    <t>Fernandes Amadeu Transportes e Logísca Ltda</t>
  </si>
  <si>
    <t>07.774.850/0001-80</t>
  </si>
  <si>
    <t>Transporte Interestadual. Ibama informa que vai solicitar informações, mas não solicita</t>
  </si>
  <si>
    <t>02001.040767/2025-53</t>
  </si>
  <si>
    <t>Mormaço</t>
  </si>
  <si>
    <t>-28.673557</t>
  </si>
  <si>
    <t>-52.608633</t>
  </si>
  <si>
    <t>Lorenzi Transportes LTDA</t>
  </si>
  <si>
    <t>Transporte estadual Concessionária CCR Via Sul</t>
  </si>
  <si>
    <t>02001.040289/2025-81</t>
  </si>
  <si>
    <t>Pouso Alegre</t>
  </si>
  <si>
    <t>km 852+500</t>
  </si>
  <si>
    <t>-22°26'29.000</t>
  </si>
  <si>
    <t>-46°29'34.000</t>
  </si>
  <si>
    <t>Óleo do tanque de combustível</t>
  </si>
  <si>
    <t>Transporte Sontag Eireli</t>
  </si>
  <si>
    <t>04.851.825/0001-70</t>
  </si>
  <si>
    <t>02001.039888/2025-52</t>
  </si>
  <si>
    <t>Goianápolis</t>
  </si>
  <si>
    <t>km 104</t>
  </si>
  <si>
    <t>-16°24'38.310</t>
  </si>
  <si>
    <t>-48°59'43.924</t>
  </si>
  <si>
    <t>Rebocado por um gincho particular, se desprende em declive e cai em ribanceira</t>
  </si>
  <si>
    <t>Ferreira Comercio e Derivados de Petróleo LTDA</t>
  </si>
  <si>
    <t>08.281.059/0001-89</t>
  </si>
  <si>
    <t>Concessionária Concebra Triunfo</t>
  </si>
  <si>
    <t>02001.037973/2025-86</t>
  </si>
  <si>
    <t>Santo Antônio de Jesus</t>
  </si>
  <si>
    <t>km 281</t>
  </si>
  <si>
    <t>-19°48'30.049</t>
  </si>
  <si>
    <t>-40°22'4.035</t>
  </si>
  <si>
    <t>EJJ Serviços de Transportes LTDA</t>
  </si>
  <si>
    <t>02001.037924/2025-43</t>
  </si>
  <si>
    <t>Itaguaí</t>
  </si>
  <si>
    <t>km 405</t>
  </si>
  <si>
    <t>-22°51'59.349</t>
  </si>
  <si>
    <t>-43°48'4.153</t>
  </si>
  <si>
    <t>Tinta spray</t>
  </si>
  <si>
    <t>Pane mecâmica</t>
  </si>
  <si>
    <t>Transprte estadual</t>
  </si>
  <si>
    <t>02001.034746/2025-07</t>
  </si>
  <si>
    <t>Cajati</t>
  </si>
  <si>
    <t>km 504+300</t>
  </si>
  <si>
    <t>-24°47'34.329</t>
  </si>
  <si>
    <t>-48°12'27.257</t>
  </si>
  <si>
    <t>Veículo a frente lento, e o caminhão para evitar colisão desvia, mas perde o controle direcional</t>
  </si>
  <si>
    <t>Bezerra Transportes</t>
  </si>
  <si>
    <t>Concessionária Autopista Regis Bittencourt</t>
  </si>
  <si>
    <t>02001.031603/2025-35</t>
  </si>
  <si>
    <t>São José dos Pinhais</t>
  </si>
  <si>
    <t>km 631+380</t>
  </si>
  <si>
    <t>-25°42'51.224</t>
  </si>
  <si>
    <t>-49°8'20.214</t>
  </si>
  <si>
    <t>Tubos e perfis de aço</t>
  </si>
  <si>
    <t>Motorista parou para checar freios e verificou incêndio no rodado</t>
  </si>
  <si>
    <t>Concessionária Arteris Litoral Sul</t>
  </si>
  <si>
    <t>02001.031432/2025-44</t>
  </si>
  <si>
    <t>km 547+100</t>
  </si>
  <si>
    <t>-24°56'59.900</t>
  </si>
  <si>
    <t>-48°26'20.781</t>
  </si>
  <si>
    <t>Motorista se distraiu perdeu o controle e tombou</t>
  </si>
  <si>
    <t>ADE MIR KAT Transportes e Logística LTDA</t>
  </si>
  <si>
    <t>10.603.541/0001-80</t>
  </si>
  <si>
    <t>Concessionária Arteris Regis Bittencourt</t>
  </si>
  <si>
    <t>02001.030159/2025-31</t>
  </si>
  <si>
    <t>Araquari</t>
  </si>
  <si>
    <t>km 57+791</t>
  </si>
  <si>
    <t>-26°26'20.014</t>
  </si>
  <si>
    <t>-48°48'13.041</t>
  </si>
  <si>
    <t>Em curva carga pende para o lado</t>
  </si>
  <si>
    <t>Transpoli Transportes LTDA</t>
  </si>
  <si>
    <t>28.401.762/0001-19</t>
  </si>
  <si>
    <t>Transporte Interestadual / Concessionária Autopista Litoral Sul</t>
  </si>
  <si>
    <t>02001.029486/2025-40</t>
  </si>
  <si>
    <t>Queluz</t>
  </si>
  <si>
    <t>km 7</t>
  </si>
  <si>
    <t>-22°32'3.800</t>
  </si>
  <si>
    <t>-44°45'37.400</t>
  </si>
  <si>
    <t>Incêndio devido ao estouro do pneu</t>
  </si>
  <si>
    <t>Cooperliquidos - Cooperativa de Transportes e Log</t>
  </si>
  <si>
    <t>26.666.614/0004-43</t>
  </si>
  <si>
    <t>Concessionária do Sistema Rodoviário Rio - São Paulo</t>
  </si>
  <si>
    <t>02024.003980/2025-16</t>
  </si>
  <si>
    <t>Cacoal</t>
  </si>
  <si>
    <t>km 243+200</t>
  </si>
  <si>
    <t>-11°26'26.199</t>
  </si>
  <si>
    <t>-61°29'51.632</t>
  </si>
  <si>
    <t>Britasolo Demolições Ltda</t>
  </si>
  <si>
    <t>14.111.923/0001-25</t>
  </si>
  <si>
    <t>02001.027970/2025-34</t>
  </si>
  <si>
    <t>Mateus Leme</t>
  </si>
  <si>
    <t>km 378</t>
  </si>
  <si>
    <t>-19°56'13.610"</t>
  </si>
  <si>
    <t>-44°27'19.880"</t>
  </si>
  <si>
    <t>Veículo de terceiros colide com caminhão em rodovia em aclive</t>
  </si>
  <si>
    <t>Transmasut Transportes Ltda</t>
  </si>
  <si>
    <t>00.181.221/0001-03</t>
  </si>
  <si>
    <t>Transporte interestadual - Concessionária da Rodovia BR-262</t>
  </si>
  <si>
    <t>02001.019045/2025-30</t>
  </si>
  <si>
    <t>Virmond</t>
  </si>
  <si>
    <t>km 437+955</t>
  </si>
  <si>
    <t>-25°22'34.373</t>
  </si>
  <si>
    <t>-52°16'11.508</t>
  </si>
  <si>
    <t>óleo vegetal</t>
  </si>
  <si>
    <t>Veículo tombou ás margens da rodovia, provocando vazamento de carga, chovia no momento do acidente</t>
  </si>
  <si>
    <t>G10 Transportes S.A.</t>
  </si>
  <si>
    <t>07.569.161/0001-40</t>
  </si>
  <si>
    <t>Concessionária EPR Iguaçu</t>
  </si>
  <si>
    <t>02001.027545/2025-45</t>
  </si>
  <si>
    <t>Joinville</t>
  </si>
  <si>
    <t>km 21+515</t>
  </si>
  <si>
    <t>-26°9'9.797</t>
  </si>
  <si>
    <t>-48°54'30.332</t>
  </si>
  <si>
    <t>Polietileno sólido granulado</t>
  </si>
  <si>
    <t>veículo seguia em faixa 2, quando ao efetuar uma manobra para faixa 1, veio perder o controle do veículo e tombar em área adjacente</t>
  </si>
  <si>
    <t>ITRACON ITAJAI TRANSPORTES DE CONTAINERS LTDA</t>
  </si>
  <si>
    <t>02.222.498/0001-62</t>
  </si>
  <si>
    <t>Concessionária Autopista Sul</t>
  </si>
  <si>
    <t>02001.006095/2025-57</t>
  </si>
  <si>
    <t>Campanha</t>
  </si>
  <si>
    <t>km 778+500</t>
  </si>
  <si>
    <t>-21°48'20.300</t>
  </si>
  <si>
    <t>-45°28'34.600</t>
  </si>
  <si>
    <t>Aprestocryl 476</t>
  </si>
  <si>
    <t>Sílica Gel Azul</t>
  </si>
  <si>
    <t>MINAS STAR EXPRESS LTDA - EPP</t>
  </si>
  <si>
    <t>41.676.545/0002-80</t>
  </si>
  <si>
    <t>02001.023772/2025-00</t>
  </si>
  <si>
    <t>Juquiá</t>
  </si>
  <si>
    <t>km 414+200</t>
  </si>
  <si>
    <t>-24°19'51.124</t>
  </si>
  <si>
    <t>-47°37'45.765</t>
  </si>
  <si>
    <t>CONDUTOR INFORMA QUE RODADO TRASEIRO FUROU E INICIOU O FOGO, TENDO TENTADO APAGAR COM 2 EXTINTORES, SEM SUCESSO, VINDO A INCENDIAR O VEÍCULO TODO</t>
  </si>
  <si>
    <t>02001.018720/2025-11</t>
  </si>
  <si>
    <t>Garuva</t>
  </si>
  <si>
    <t>km 10+355</t>
  </si>
  <si>
    <t>-26°3'58.345</t>
  </si>
  <si>
    <t>-48°51'37.979</t>
  </si>
  <si>
    <t>VEÍCULO TRAFEGAVA NO ACESSO, QUANDO NA CURVA, SEU PNEU ESTOUROU, VINDO A PERDER O CONTROLE DO VEÍCULO QUE QUASE TOMBOU, PORÉM APENAS O CONTAINER CAIU EM CANTEIRO LATERAL.</t>
  </si>
  <si>
    <t>TRANSJOI TRANSPORTES LTDA</t>
  </si>
  <si>
    <t>83.630.053/0005-47</t>
  </si>
  <si>
    <t>Concessionária Autopista Litoral Sul</t>
  </si>
  <si>
    <t>02001.020261/2025-28</t>
  </si>
  <si>
    <t>Guaratuba</t>
  </si>
  <si>
    <t>km 668+123</t>
  </si>
  <si>
    <t>-25°52'9.198</t>
  </si>
  <si>
    <t>-48°56'4.116</t>
  </si>
  <si>
    <t>Vazio</t>
  </si>
  <si>
    <t>Caminhão tanque vazio colide com mureta e pega fogo</t>
  </si>
  <si>
    <t>Thianco Panca e companhia</t>
  </si>
  <si>
    <t>18.281.855/0001-22</t>
  </si>
  <si>
    <t>02001.006241/2025-44</t>
  </si>
  <si>
    <t>Uberaba</t>
  </si>
  <si>
    <t>Rodovia AMG 2595</t>
  </si>
  <si>
    <t>-19°53'5.211"</t>
  </si>
  <si>
    <t>-47°55'34.774"</t>
  </si>
  <si>
    <t>02001.023678/2025-42</t>
  </si>
  <si>
    <t>km 509+200</t>
  </si>
  <si>
    <t>-24°49'21.229</t>
  </si>
  <si>
    <t>-48°13'1.386</t>
  </si>
  <si>
    <t>Bonderite</t>
  </si>
  <si>
    <t>Tombamento de carga sobre a pista</t>
  </si>
  <si>
    <t>VCI TRANSPORTES LTDA</t>
  </si>
  <si>
    <t>07.203.376/0001-42</t>
  </si>
  <si>
    <t>02001.023391/2025-12</t>
  </si>
  <si>
    <t>Congonhas</t>
  </si>
  <si>
    <t>km 616</t>
  </si>
  <si>
    <t>-20°32'43.548</t>
  </si>
  <si>
    <t>-43°49'14.244</t>
  </si>
  <si>
    <t>Minério</t>
  </si>
  <si>
    <t>Veículo invade a contramão em curva, colisão frontal, o veículo de carga perdeu o controle,
ultrapassou a defensa metálica, tombando em um desnível e
imobilizando-se nas proximidades do leito do rio</t>
  </si>
  <si>
    <t>Lenarge Transportes e Servicos Ltda</t>
  </si>
  <si>
    <t>02.870.124/0003-15</t>
  </si>
  <si>
    <t>CAMPO BELO</t>
  </si>
  <si>
    <t>km 57</t>
  </si>
  <si>
    <t>DOMINGO</t>
  </si>
  <si>
    <t>Incendio em Aterro Sanitário na Rodovia 369</t>
  </si>
  <si>
    <t>02001.015106/2025-90</t>
  </si>
  <si>
    <t>IBOTIRAMA</t>
  </si>
  <si>
    <t>-12°9'13.100</t>
  </si>
  <si>
    <t>-43°16'25.830</t>
  </si>
  <si>
    <t>enxofre</t>
  </si>
  <si>
    <t>tombamento</t>
  </si>
  <si>
    <t>FUTURO LOGISTICA TRANSPORTES LTDA</t>
  </si>
  <si>
    <t>Ofício 583 (23653195)</t>
  </si>
  <si>
    <t>SEM INFORMAÇÃO - EXPORTAÇÃO</t>
  </si>
  <si>
    <t>02001.021145/2025-26</t>
  </si>
  <si>
    <t>Milagres</t>
  </si>
  <si>
    <t>-12°56'3.364</t>
  </si>
  <si>
    <t>-39°53'25.990</t>
  </si>
  <si>
    <t>Superaquecimento dos freios do veículo, que resultou em incêndio em um dos pneus, posteriormente se alastrando para a carga transportada</t>
  </si>
  <si>
    <t>explosão/ incêndio</t>
  </si>
  <si>
    <t>MOVEX SERVIÇOS DE TRANSPORTES LTDA</t>
  </si>
  <si>
    <t>44.245.757/0001-10</t>
  </si>
  <si>
    <t>02001.015930/2025-40</t>
  </si>
  <si>
    <t>Santo Antônio de Pádua</t>
  </si>
  <si>
    <t>km 186</t>
  </si>
  <si>
    <t>-22°5'15.779</t>
  </si>
  <si>
    <t xml:space="preserve">
-42°29'2.242</t>
  </si>
  <si>
    <t>Ácido Alquilsulfônico</t>
  </si>
  <si>
    <t>Tombamento na curva</t>
  </si>
  <si>
    <t>TRANSMARKS TRANSPORTES E SERVIÇOS LTDA</t>
  </si>
  <si>
    <t>Nota Informativa 23376190</t>
  </si>
  <si>
    <t>Balenário Piçarras</t>
  </si>
  <si>
    <t>Km 101+288</t>
  </si>
  <si>
    <t>Janeiro</t>
  </si>
  <si>
    <t>Engavetamento</t>
  </si>
  <si>
    <t>Ofício</t>
  </si>
  <si>
    <t>Sim_Nao</t>
  </si>
  <si>
    <t>S_N_NA</t>
  </si>
  <si>
    <t>Bacias Sedimentares</t>
  </si>
  <si>
    <t>Coluna1</t>
  </si>
  <si>
    <t>nº Mês</t>
  </si>
  <si>
    <t>Licença</t>
  </si>
  <si>
    <t>Forma de atendimento</t>
  </si>
  <si>
    <t>Unidade</t>
  </si>
  <si>
    <t>Produto ONU</t>
  </si>
  <si>
    <t>Outros Produtos</t>
  </si>
  <si>
    <t>Tipo de evento</t>
  </si>
  <si>
    <t>Fonte de Informação</t>
  </si>
  <si>
    <t>Emitida ordem de trabalho?</t>
  </si>
  <si>
    <t>Justificativa para não atendimento (competência federal)</t>
  </si>
  <si>
    <t>Classificação</t>
  </si>
  <si>
    <t>nº</t>
  </si>
  <si>
    <t>Diaa</t>
  </si>
  <si>
    <t>Causas</t>
  </si>
  <si>
    <t>Relatório Pós-Acidente</t>
  </si>
  <si>
    <t>Foi classificado anteriormente como risco de acidente?</t>
  </si>
  <si>
    <t>vazio/ x</t>
  </si>
  <si>
    <t>Documento de encerramento</t>
  </si>
  <si>
    <t>Foram aplicadas sanções? (multa/embargo)</t>
  </si>
  <si>
    <t>Outras Fontes (Comunicação)</t>
  </si>
  <si>
    <t>Sim/ Não/ NA</t>
  </si>
  <si>
    <t>AC</t>
  </si>
  <si>
    <t>Estadual</t>
  </si>
  <si>
    <t>Auto de Infração</t>
  </si>
  <si>
    <t>ácido lático</t>
  </si>
  <si>
    <t>fluido</t>
  </si>
  <si>
    <t>Aguardava orientação da CGEMA</t>
  </si>
  <si>
    <t>Acidente</t>
  </si>
  <si>
    <t>Abadia de Goiás</t>
  </si>
  <si>
    <t>ANP</t>
  </si>
  <si>
    <t>AL</t>
  </si>
  <si>
    <t>adubo químico</t>
  </si>
  <si>
    <t>OEMA</t>
  </si>
  <si>
    <t>Não Acidente</t>
  </si>
  <si>
    <t>Abadia Dos Dourados</t>
  </si>
  <si>
    <t>AP</t>
  </si>
  <si>
    <t>Março</t>
  </si>
  <si>
    <t>Municipal</t>
  </si>
  <si>
    <t>Dano ambiental inexistente ou insignificante</t>
  </si>
  <si>
    <t>Risco de Acidente</t>
  </si>
  <si>
    <t>Abadiânia</t>
  </si>
  <si>
    <t>Competência de outra Instituição</t>
  </si>
  <si>
    <t>AM</t>
  </si>
  <si>
    <t>Abril</t>
  </si>
  <si>
    <t xml:space="preserve">Energia </t>
  </si>
  <si>
    <t>água com minério</t>
  </si>
  <si>
    <t>Abaeté</t>
  </si>
  <si>
    <t>MB</t>
  </si>
  <si>
    <t>Maio</t>
  </si>
  <si>
    <t>água de injeção</t>
  </si>
  <si>
    <t>Mortandade de peixes</t>
  </si>
  <si>
    <t>Outras fontes - especificar</t>
  </si>
  <si>
    <t>Abaetetuba</t>
  </si>
  <si>
    <t>CE</t>
  </si>
  <si>
    <t>Ceará</t>
  </si>
  <si>
    <t>Não houve encaminhamento pela Supes de ofício a empresa ou OEMA</t>
  </si>
  <si>
    <t>Abaiara</t>
  </si>
  <si>
    <t>SIMBA</t>
  </si>
  <si>
    <t>DF</t>
  </si>
  <si>
    <t>Produtos químicos/ embalagens abandonadas</t>
  </si>
  <si>
    <t>Abaíra</t>
  </si>
  <si>
    <t>Agosto</t>
  </si>
  <si>
    <t>bactericida</t>
  </si>
  <si>
    <t>Rompimento de barragem</t>
  </si>
  <si>
    <t>Abaré</t>
  </si>
  <si>
    <t>Transportadora</t>
  </si>
  <si>
    <t>Setembro</t>
  </si>
  <si>
    <t>baritina</t>
  </si>
  <si>
    <t>Abatiá</t>
  </si>
  <si>
    <t>Concessionária</t>
  </si>
  <si>
    <t>MA</t>
  </si>
  <si>
    <t>Outubro</t>
  </si>
  <si>
    <t>Abdon Batista</t>
  </si>
  <si>
    <t>MT</t>
  </si>
  <si>
    <t>Novembro</t>
  </si>
  <si>
    <t>cal hidratada</t>
  </si>
  <si>
    <t>Abel Figueiredo</t>
  </si>
  <si>
    <t>MS</t>
  </si>
  <si>
    <t>Dezembro</t>
  </si>
  <si>
    <t>cal virgem</t>
  </si>
  <si>
    <t>Abelardo Luz</t>
  </si>
  <si>
    <t>calcário</t>
  </si>
  <si>
    <t>Abre Campo</t>
  </si>
  <si>
    <t>PA</t>
  </si>
  <si>
    <t>cimento</t>
  </si>
  <si>
    <t>Abreu e Lima</t>
  </si>
  <si>
    <t>PB</t>
  </si>
  <si>
    <t>coque de petróleo</t>
  </si>
  <si>
    <t>Abreulândia</t>
  </si>
  <si>
    <t>coque metalúrgico</t>
  </si>
  <si>
    <t>Acaiaca</t>
  </si>
  <si>
    <t>PE</t>
  </si>
  <si>
    <t>coque verde de petróleo</t>
  </si>
  <si>
    <t>Açailândia</t>
  </si>
  <si>
    <t>PI</t>
  </si>
  <si>
    <t>STS</t>
  </si>
  <si>
    <t xml:space="preserve">couro bovino </t>
  </si>
  <si>
    <t>Acajutiba</t>
  </si>
  <si>
    <t>efluente de barragem</t>
  </si>
  <si>
    <t>Descarrilamento de vagão (consequência do incidente)</t>
  </si>
  <si>
    <t>Acará</t>
  </si>
  <si>
    <t>efluente de mineração de betonita</t>
  </si>
  <si>
    <t>Acarapé</t>
  </si>
  <si>
    <t>emulsão asfáltica</t>
  </si>
  <si>
    <t>Acaraú</t>
  </si>
  <si>
    <t>esgoto</t>
  </si>
  <si>
    <t>Acari</t>
  </si>
  <si>
    <t>RR</t>
  </si>
  <si>
    <t>etilenoglicol</t>
  </si>
  <si>
    <t>Acauã</t>
  </si>
  <si>
    <t>fardos de algodão</t>
  </si>
  <si>
    <t>Aceguá</t>
  </si>
  <si>
    <t>farelo de soja</t>
  </si>
  <si>
    <t>Acopiara</t>
  </si>
  <si>
    <t>fertilizante</t>
  </si>
  <si>
    <t>Acorizal</t>
  </si>
  <si>
    <t>TO</t>
  </si>
  <si>
    <t>fluido de completação de base aquosa</t>
  </si>
  <si>
    <t>Acrelândia</t>
  </si>
  <si>
    <t>fluido de perfuração base aquosa</t>
  </si>
  <si>
    <t>Acreúna</t>
  </si>
  <si>
    <t>null</t>
  </si>
  <si>
    <t>fluido hidráulico base aquosa</t>
  </si>
  <si>
    <t>Açu</t>
  </si>
  <si>
    <t>fluido hidráulico base oleosa</t>
  </si>
  <si>
    <t>Açucena</t>
  </si>
  <si>
    <t>herbicida</t>
  </si>
  <si>
    <t>Adamantina</t>
  </si>
  <si>
    <t>lama de aciaria</t>
  </si>
  <si>
    <t>Adelândia</t>
  </si>
  <si>
    <t>leite</t>
  </si>
  <si>
    <t>Adolfo</t>
  </si>
  <si>
    <t>linear alquibenzeno</t>
  </si>
  <si>
    <t>Adrianópolis</t>
  </si>
  <si>
    <t>madeira</t>
  </si>
  <si>
    <t>Adustina</t>
  </si>
  <si>
    <t>magnesita</t>
  </si>
  <si>
    <t>Afogados da Ingazeira</t>
  </si>
  <si>
    <t>milho</t>
  </si>
  <si>
    <t>Afonso Bezerra</t>
  </si>
  <si>
    <t>minério de ferro</t>
  </si>
  <si>
    <t>Afonso Cláudio</t>
  </si>
  <si>
    <t>monoetilenoglicol</t>
  </si>
  <si>
    <t>Afonso Cunha</t>
  </si>
  <si>
    <t>nitrato de amônio</t>
  </si>
  <si>
    <t>Afrânio</t>
  </si>
  <si>
    <t>óleo de cárter</t>
  </si>
  <si>
    <t>Afuá</t>
  </si>
  <si>
    <t>óleo de motor</t>
  </si>
  <si>
    <t>Agrestina</t>
  </si>
  <si>
    <t>óleo de soja</t>
  </si>
  <si>
    <t>Agricolândia</t>
  </si>
  <si>
    <t>Agrolândia</t>
  </si>
  <si>
    <t>óleo isolante</t>
  </si>
  <si>
    <t>Agronômica</t>
  </si>
  <si>
    <t>Água Azul do Norte</t>
  </si>
  <si>
    <t>óleo mineral</t>
  </si>
  <si>
    <t>Água Boa</t>
  </si>
  <si>
    <t>policloreto de aluminio</t>
  </si>
  <si>
    <t>produtos diversos de armarinho</t>
  </si>
  <si>
    <t>Água Branca</t>
  </si>
  <si>
    <t>rejeito de minério</t>
  </si>
  <si>
    <t xml:space="preserve">soja </t>
  </si>
  <si>
    <t>superfosfato triplo</t>
  </si>
  <si>
    <t>Água Clara</t>
  </si>
  <si>
    <t>ureia</t>
  </si>
  <si>
    <t>Água Comprida</t>
  </si>
  <si>
    <t>Água Doce</t>
  </si>
  <si>
    <t>Água Doce do Maranhão</t>
  </si>
  <si>
    <t>Água Doce do Norte</t>
  </si>
  <si>
    <t>Água Fria</t>
  </si>
  <si>
    <t>Água Fria de Goiás</t>
  </si>
  <si>
    <t>Água Limpa</t>
  </si>
  <si>
    <t>Água Nova</t>
  </si>
  <si>
    <t>Água Preta</t>
  </si>
  <si>
    <t>Água Santa</t>
  </si>
  <si>
    <t>Aguaí</t>
  </si>
  <si>
    <t>Aguanil</t>
  </si>
  <si>
    <t>Águas Belas</t>
  </si>
  <si>
    <t>Águas da Prata</t>
  </si>
  <si>
    <t>Águas de Chapecó</t>
  </si>
  <si>
    <t>Águas de Lindóia</t>
  </si>
  <si>
    <t>Águas de Santa Bárbara</t>
  </si>
  <si>
    <t>Águas de São Pedro</t>
  </si>
  <si>
    <t>Águas Formosas</t>
  </si>
  <si>
    <t>Águas Frias</t>
  </si>
  <si>
    <t>Águas Lindas de Goiás</t>
  </si>
  <si>
    <t>Águas Mornas</t>
  </si>
  <si>
    <t>Águas Vermelhas</t>
  </si>
  <si>
    <t>Agudo</t>
  </si>
  <si>
    <t>Agudos</t>
  </si>
  <si>
    <t>Agudos do Sul</t>
  </si>
  <si>
    <t>Águia Branca</t>
  </si>
  <si>
    <t>Aguiar</t>
  </si>
  <si>
    <t>Aguiarnópolis</t>
  </si>
  <si>
    <t>Aimorés</t>
  </si>
  <si>
    <t>Aiquara</t>
  </si>
  <si>
    <t>Aiuaba</t>
  </si>
  <si>
    <t>Aiuruoca</t>
  </si>
  <si>
    <t>Ajuricaba</t>
  </si>
  <si>
    <t>Alagoa</t>
  </si>
  <si>
    <t>Alagoa Grande</t>
  </si>
  <si>
    <t>Alagoa Nova</t>
  </si>
  <si>
    <t>Alagoinha</t>
  </si>
  <si>
    <t>Alagoinha do Piauí</t>
  </si>
  <si>
    <t>Alagoinhas</t>
  </si>
  <si>
    <t>Alambari</t>
  </si>
  <si>
    <t>Albertina</t>
  </si>
  <si>
    <t>Alcântara</t>
  </si>
  <si>
    <t>Alcântaras</t>
  </si>
  <si>
    <t>Alcantil</t>
  </si>
  <si>
    <t>Alcinópolis</t>
  </si>
  <si>
    <t>Alcobaça</t>
  </si>
  <si>
    <t>Aldeias Altas</t>
  </si>
  <si>
    <t>Alecrim</t>
  </si>
  <si>
    <t>Alegre</t>
  </si>
  <si>
    <t>Alegrete</t>
  </si>
  <si>
    <t>Alegrete do Piauí</t>
  </si>
  <si>
    <t>Alegria</t>
  </si>
  <si>
    <t>Além Paraíba</t>
  </si>
  <si>
    <t>Alenquer</t>
  </si>
  <si>
    <t>Alexandria</t>
  </si>
  <si>
    <t>Alexânia</t>
  </si>
  <si>
    <t>Alfenas</t>
  </si>
  <si>
    <t>Alfredo Chaves</t>
  </si>
  <si>
    <t>Alfredo Marcondes</t>
  </si>
  <si>
    <t>Alfredo Vasconcelos</t>
  </si>
  <si>
    <t>Alfredo Wagner</t>
  </si>
  <si>
    <t>Algodão de Jandaíra</t>
  </si>
  <si>
    <t>Alhandra</t>
  </si>
  <si>
    <t>Aliança</t>
  </si>
  <si>
    <t>Aliança do Tocantins</t>
  </si>
  <si>
    <t>Almadina</t>
  </si>
  <si>
    <t>Almas</t>
  </si>
  <si>
    <t>Almeirim</t>
  </si>
  <si>
    <t>Almenara</t>
  </si>
  <si>
    <t>Almino Afonso</t>
  </si>
  <si>
    <t>Almirante Tamandaré</t>
  </si>
  <si>
    <t>Almirante Tamandaré do Sul</t>
  </si>
  <si>
    <t>Aloândia</t>
  </si>
  <si>
    <t>Alpercata</t>
  </si>
  <si>
    <t>Alpestre</t>
  </si>
  <si>
    <t>Alpinópolis</t>
  </si>
  <si>
    <t>Alta Floresta</t>
  </si>
  <si>
    <t>Alta Floresta D´oeste</t>
  </si>
  <si>
    <t>Altair</t>
  </si>
  <si>
    <t>Altamira</t>
  </si>
  <si>
    <t>Altamira do Maranhão</t>
  </si>
  <si>
    <t>Altamira do Paraná</t>
  </si>
  <si>
    <t>Altaneira</t>
  </si>
  <si>
    <t>Alterosa</t>
  </si>
  <si>
    <t>Altinho</t>
  </si>
  <si>
    <t>Altinópolis</t>
  </si>
  <si>
    <t>Alto Alegre</t>
  </si>
  <si>
    <t>Alto Alegre do Maranhão</t>
  </si>
  <si>
    <t>Alto Alegre do Pindaré</t>
  </si>
  <si>
    <t>Alto Alegre Dos Parecis</t>
  </si>
  <si>
    <t>Alto Araguaia</t>
  </si>
  <si>
    <t>Alto Bela Vista</t>
  </si>
  <si>
    <t>Alto Boa Vista</t>
  </si>
  <si>
    <t>Alto Caparaó</t>
  </si>
  <si>
    <t>Alto do Rodrigues</t>
  </si>
  <si>
    <t>Alto Feliz</t>
  </si>
  <si>
    <t>Alto Garças</t>
  </si>
  <si>
    <t>Alto Horizonte</t>
  </si>
  <si>
    <t>Alto Jequitibá</t>
  </si>
  <si>
    <t>Alto Longá</t>
  </si>
  <si>
    <t>Alto Paraguai</t>
  </si>
  <si>
    <t>Alto Paraíso</t>
  </si>
  <si>
    <t>Alto Paraíso de Goiás</t>
  </si>
  <si>
    <t>Alto Paraná</t>
  </si>
  <si>
    <t>Alto Parnaíba</t>
  </si>
  <si>
    <t>Alto Piquiri</t>
  </si>
  <si>
    <t>Alto Rio Doce</t>
  </si>
  <si>
    <t>Alto Rio Novo</t>
  </si>
  <si>
    <t>Alto Santo</t>
  </si>
  <si>
    <t>Alto Taquari</t>
  </si>
  <si>
    <t>Altônia</t>
  </si>
  <si>
    <t>Altos</t>
  </si>
  <si>
    <t>Alumínio</t>
  </si>
  <si>
    <t>Alvarães</t>
  </si>
  <si>
    <t>Alvarenga</t>
  </si>
  <si>
    <t>Álvares Florence</t>
  </si>
  <si>
    <t>Álvares Machado</t>
  </si>
  <si>
    <t>Álvaro de Carvalho</t>
  </si>
  <si>
    <t>Alvinlândia</t>
  </si>
  <si>
    <t>Alvinópolis</t>
  </si>
  <si>
    <t>Alvorada</t>
  </si>
  <si>
    <t>Alvorada D´oeste</t>
  </si>
  <si>
    <t>Alvorada de Minas</t>
  </si>
  <si>
    <t>Alvorada do Gurguéia</t>
  </si>
  <si>
    <t>Alvorada do Norte</t>
  </si>
  <si>
    <t>Alvorada do Sul</t>
  </si>
  <si>
    <t>Amajari</t>
  </si>
  <si>
    <t>Amambaí</t>
  </si>
  <si>
    <t>Amapá</t>
  </si>
  <si>
    <t>Amapá do Maranhão</t>
  </si>
  <si>
    <t>Amaporã</t>
  </si>
  <si>
    <t>Amaraji</t>
  </si>
  <si>
    <t>Amaral Ferrador</t>
  </si>
  <si>
    <t>Amaralina</t>
  </si>
  <si>
    <t>Amarante</t>
  </si>
  <si>
    <t>Amarante do Maranhão</t>
  </si>
  <si>
    <t>Amargosa</t>
  </si>
  <si>
    <t>Amaturá</t>
  </si>
  <si>
    <t>Amélia Rodrigues</t>
  </si>
  <si>
    <t>América Dourada</t>
  </si>
  <si>
    <t>Americana</t>
  </si>
  <si>
    <t>Americano do Brasil</t>
  </si>
  <si>
    <t>Américo Brasiliense</t>
  </si>
  <si>
    <t>Américo de Campos</t>
  </si>
  <si>
    <t>Ametista do Sul</t>
  </si>
  <si>
    <t>Amontada</t>
  </si>
  <si>
    <t>Amorinópolis</t>
  </si>
  <si>
    <t>Amparo</t>
  </si>
  <si>
    <t>Amparo de São Francisco</t>
  </si>
  <si>
    <t>Amparo do Serra</t>
  </si>
  <si>
    <t>Ampére</t>
  </si>
  <si>
    <t>Anadia</t>
  </si>
  <si>
    <t>Anagé</t>
  </si>
  <si>
    <t>Anahy</t>
  </si>
  <si>
    <t>Anajás</t>
  </si>
  <si>
    <t>Anajatuba</t>
  </si>
  <si>
    <t>Analândia</t>
  </si>
  <si>
    <t>Anamã</t>
  </si>
  <si>
    <t>Ananás</t>
  </si>
  <si>
    <t>Ananindeua</t>
  </si>
  <si>
    <t>Anápolis</t>
  </si>
  <si>
    <t>Anapu</t>
  </si>
  <si>
    <t>Anapurus</t>
  </si>
  <si>
    <t>Anastácio</t>
  </si>
  <si>
    <t>Anaurilândia</t>
  </si>
  <si>
    <t>Anchieta</t>
  </si>
  <si>
    <t>Andaraí</t>
  </si>
  <si>
    <t>Andirá</t>
  </si>
  <si>
    <t>Andorinha</t>
  </si>
  <si>
    <t>Andradas</t>
  </si>
  <si>
    <t>Andradina</t>
  </si>
  <si>
    <t>André da Rocha</t>
  </si>
  <si>
    <t>Andrelândia</t>
  </si>
  <si>
    <t>Angatuba</t>
  </si>
  <si>
    <t>Angelândia</t>
  </si>
  <si>
    <t>Angélica</t>
  </si>
  <si>
    <t>Angelim</t>
  </si>
  <si>
    <t>Angelina</t>
  </si>
  <si>
    <t>Angical</t>
  </si>
  <si>
    <t>Angical do Piauí</t>
  </si>
  <si>
    <t>Angico</t>
  </si>
  <si>
    <t>Angicos</t>
  </si>
  <si>
    <t>Angra Dos Reis</t>
  </si>
  <si>
    <t>Anguera</t>
  </si>
  <si>
    <t>Ângulo</t>
  </si>
  <si>
    <t>Anhanguera</t>
  </si>
  <si>
    <t>Anhembi</t>
  </si>
  <si>
    <t>Anhumas</t>
  </si>
  <si>
    <t>Anicuns</t>
  </si>
  <si>
    <t>Anísio de Abreu</t>
  </si>
  <si>
    <t>Anita Garibaldi</t>
  </si>
  <si>
    <t>Anitápolis</t>
  </si>
  <si>
    <t>Anori</t>
  </si>
  <si>
    <t>Anta Gorda</t>
  </si>
  <si>
    <t>Antas</t>
  </si>
  <si>
    <t>Antonina</t>
  </si>
  <si>
    <t>Antonina do Norte</t>
  </si>
  <si>
    <t>Antônio Almeida</t>
  </si>
  <si>
    <t>Antônio Cardoso</t>
  </si>
  <si>
    <t>Antônio Carlos</t>
  </si>
  <si>
    <t>Antônio Dias</t>
  </si>
  <si>
    <t>Antônio Gonçalves</t>
  </si>
  <si>
    <t>Antônio João</t>
  </si>
  <si>
    <t>Antônio Martins</t>
  </si>
  <si>
    <t>Antônio Olinto</t>
  </si>
  <si>
    <t>Antônio Prado</t>
  </si>
  <si>
    <t>Antônio Prado de Minas</t>
  </si>
  <si>
    <t>Aparecida D´oeste</t>
  </si>
  <si>
    <t>Aparecida de Goiânia</t>
  </si>
  <si>
    <t>Aparecida do Rio Doce</t>
  </si>
  <si>
    <t>Aparecida do Rio Negro</t>
  </si>
  <si>
    <t>Aparecida do Taboado</t>
  </si>
  <si>
    <t>Aperibé</t>
  </si>
  <si>
    <t>Apiacá</t>
  </si>
  <si>
    <t>Apiacás</t>
  </si>
  <si>
    <t>Apiaí</t>
  </si>
  <si>
    <t>Apicum-açu</t>
  </si>
  <si>
    <t>Apiúna</t>
  </si>
  <si>
    <t>Apodi</t>
  </si>
  <si>
    <t>Aporá</t>
  </si>
  <si>
    <t>Aporé</t>
  </si>
  <si>
    <t>Apuarema</t>
  </si>
  <si>
    <t>Apucarana</t>
  </si>
  <si>
    <t>Apuí</t>
  </si>
  <si>
    <t>Apuiarés</t>
  </si>
  <si>
    <t>Aquidabã</t>
  </si>
  <si>
    <t>Aquidauana</t>
  </si>
  <si>
    <t>Aquiraz</t>
  </si>
  <si>
    <t>Arabutã</t>
  </si>
  <si>
    <t>Araçagi</t>
  </si>
  <si>
    <t>Araçaí</t>
  </si>
  <si>
    <t>Aracaju</t>
  </si>
  <si>
    <t>Araçariguama</t>
  </si>
  <si>
    <t>Araças</t>
  </si>
  <si>
    <t>Aracati</t>
  </si>
  <si>
    <t>Aracatu</t>
  </si>
  <si>
    <t>Araçatuba</t>
  </si>
  <si>
    <t>Araci</t>
  </si>
  <si>
    <t>Aracitaba</t>
  </si>
  <si>
    <t>Aracoiaba</t>
  </si>
  <si>
    <t>Araçoiaba</t>
  </si>
  <si>
    <t>Araçoiaba da Serra</t>
  </si>
  <si>
    <t>Aracruz</t>
  </si>
  <si>
    <t>Araçu</t>
  </si>
  <si>
    <t>Araçuaí</t>
  </si>
  <si>
    <t>Aragarças</t>
  </si>
  <si>
    <t>Aragoiânia</t>
  </si>
  <si>
    <t>Aragominas</t>
  </si>
  <si>
    <t>Araguacema</t>
  </si>
  <si>
    <t>Araguaçu</t>
  </si>
  <si>
    <t>Araguaiana</t>
  </si>
  <si>
    <t>Araguaína</t>
  </si>
  <si>
    <t>Araguainha</t>
  </si>
  <si>
    <t>Araguanã</t>
  </si>
  <si>
    <t>Araguapaz</t>
  </si>
  <si>
    <t>Araguari</t>
  </si>
  <si>
    <t>Araguatins</t>
  </si>
  <si>
    <t>Araioses</t>
  </si>
  <si>
    <t>Aral Moreira</t>
  </si>
  <si>
    <t>Aramari</t>
  </si>
  <si>
    <t>Arambaré</t>
  </si>
  <si>
    <t>Arame</t>
  </si>
  <si>
    <t>Aramina</t>
  </si>
  <si>
    <t>Arandu</t>
  </si>
  <si>
    <t>Arantina</t>
  </si>
  <si>
    <t>Arapeí</t>
  </si>
  <si>
    <t>Arapiraca</t>
  </si>
  <si>
    <t>Arapoema</t>
  </si>
  <si>
    <t>Araponga</t>
  </si>
  <si>
    <t>Arapongas</t>
  </si>
  <si>
    <t>Araporã</t>
  </si>
  <si>
    <t>Arapoti</t>
  </si>
  <si>
    <t>Arapuá</t>
  </si>
  <si>
    <t>Arapuã</t>
  </si>
  <si>
    <t>Araputanga</t>
  </si>
  <si>
    <t>Arara</t>
  </si>
  <si>
    <t>Araranguá</t>
  </si>
  <si>
    <t>Araraquara</t>
  </si>
  <si>
    <t>Araras</t>
  </si>
  <si>
    <t>Ararendá</t>
  </si>
  <si>
    <t>Arari</t>
  </si>
  <si>
    <t>Araricá</t>
  </si>
  <si>
    <t>Araripe</t>
  </si>
  <si>
    <t>Araripina</t>
  </si>
  <si>
    <t>Araruama</t>
  </si>
  <si>
    <t>Araruna</t>
  </si>
  <si>
    <t>Arataca</t>
  </si>
  <si>
    <t>Aratiba</t>
  </si>
  <si>
    <t>Aratuba</t>
  </si>
  <si>
    <t>Aratuípe</t>
  </si>
  <si>
    <t>Arauá</t>
  </si>
  <si>
    <t>Araucária</t>
  </si>
  <si>
    <t>Araújos</t>
  </si>
  <si>
    <t>Araxá</t>
  </si>
  <si>
    <t>Arceburgo</t>
  </si>
  <si>
    <t>Arco-íris</t>
  </si>
  <si>
    <t>Arcos</t>
  </si>
  <si>
    <t>Arcoverde</t>
  </si>
  <si>
    <t>Areado</t>
  </si>
  <si>
    <t>Areal</t>
  </si>
  <si>
    <t>Arealva</t>
  </si>
  <si>
    <t>Areia</t>
  </si>
  <si>
    <t>Areia Branca</t>
  </si>
  <si>
    <t>Areia de Baraúnas</t>
  </si>
  <si>
    <t>Areial</t>
  </si>
  <si>
    <t>Areias</t>
  </si>
  <si>
    <t>Areiópolis</t>
  </si>
  <si>
    <t>Arenápolis</t>
  </si>
  <si>
    <t>Arenópolis</t>
  </si>
  <si>
    <t>Arês</t>
  </si>
  <si>
    <t>Argirita</t>
  </si>
  <si>
    <t>Aricanduva</t>
  </si>
  <si>
    <t>Arinos</t>
  </si>
  <si>
    <t>Aripuanã</t>
  </si>
  <si>
    <t>Ariquemes</t>
  </si>
  <si>
    <t>Ariranha</t>
  </si>
  <si>
    <t>Ariranha do Ivaí</t>
  </si>
  <si>
    <t>Armação Dos Búzios</t>
  </si>
  <si>
    <t>Armazém</t>
  </si>
  <si>
    <t>Arneiroz</t>
  </si>
  <si>
    <t>Aroazes</t>
  </si>
  <si>
    <t>Aroeiras</t>
  </si>
  <si>
    <t>Aroeiras do Itaim</t>
  </si>
  <si>
    <t>Arraial</t>
  </si>
  <si>
    <t>Arraial do Cabo</t>
  </si>
  <si>
    <t>Arraias</t>
  </si>
  <si>
    <t>Arroio do Meio</t>
  </si>
  <si>
    <t>Arroio do Padre</t>
  </si>
  <si>
    <t>Arroio do Sal</t>
  </si>
  <si>
    <t>Arroio do Tigre</t>
  </si>
  <si>
    <t>Arroio Dos Ratos</t>
  </si>
  <si>
    <t>Arroio Grande</t>
  </si>
  <si>
    <t>Arroio Trinta</t>
  </si>
  <si>
    <t>Artur Nogueira</t>
  </si>
  <si>
    <t>Aruanã</t>
  </si>
  <si>
    <t>Arujá</t>
  </si>
  <si>
    <t>Arvoredo</t>
  </si>
  <si>
    <t>Arvorezinha</t>
  </si>
  <si>
    <t>Ascurra</t>
  </si>
  <si>
    <t>Aspásia</t>
  </si>
  <si>
    <t>Assaí</t>
  </si>
  <si>
    <t>Assaré</t>
  </si>
  <si>
    <t>Assis</t>
  </si>
  <si>
    <t>Assis Brasil</t>
  </si>
  <si>
    <t>Assis Chateaubriand</t>
  </si>
  <si>
    <t>Assunção</t>
  </si>
  <si>
    <t>Assunção do Piauí</t>
  </si>
  <si>
    <t>Astolfo Dutra</t>
  </si>
  <si>
    <t>Astorga</t>
  </si>
  <si>
    <t>Atalaia</t>
  </si>
  <si>
    <t>Atalaia do Norte</t>
  </si>
  <si>
    <t>Atalanta</t>
  </si>
  <si>
    <t>Ataléia</t>
  </si>
  <si>
    <t>Atibaia</t>
  </si>
  <si>
    <t>Atilio Vivacqua</t>
  </si>
  <si>
    <t>Augustinópolis</t>
  </si>
  <si>
    <t>Augusto Corrêa</t>
  </si>
  <si>
    <t>Augusto de Lima</t>
  </si>
  <si>
    <t>Augusto Pestana</t>
  </si>
  <si>
    <t>Augusto Severo</t>
  </si>
  <si>
    <t>Áurea</t>
  </si>
  <si>
    <t>Aurelino Leal</t>
  </si>
  <si>
    <t>Auriflama</t>
  </si>
  <si>
    <t>Aurilândia</t>
  </si>
  <si>
    <t>Aurora</t>
  </si>
  <si>
    <t>Aurora do Pará</t>
  </si>
  <si>
    <t>Aurora do Tocantins</t>
  </si>
  <si>
    <t>Autazes</t>
  </si>
  <si>
    <t>Avaí</t>
  </si>
  <si>
    <t>Avanhandava</t>
  </si>
  <si>
    <t>Avaré</t>
  </si>
  <si>
    <t>Aveiro</t>
  </si>
  <si>
    <t>Avelino Lopes</t>
  </si>
  <si>
    <t>Avelinópolis</t>
  </si>
  <si>
    <t>Axixá</t>
  </si>
  <si>
    <t>Axixá do Tocantins</t>
  </si>
  <si>
    <t>Babaçulândia</t>
  </si>
  <si>
    <t>Bacabal</t>
  </si>
  <si>
    <t>Bacabeira</t>
  </si>
  <si>
    <t>Bacuri</t>
  </si>
  <si>
    <t>Bacurituba</t>
  </si>
  <si>
    <t>Bady Bassitt</t>
  </si>
  <si>
    <t>Baependi</t>
  </si>
  <si>
    <t>Bagé</t>
  </si>
  <si>
    <t>Bagre</t>
  </si>
  <si>
    <t>Baía da Traição</t>
  </si>
  <si>
    <t>Baía Formosa</t>
  </si>
  <si>
    <t>Baianópolis</t>
  </si>
  <si>
    <t>Baião</t>
  </si>
  <si>
    <t>Baixa Grande</t>
  </si>
  <si>
    <t>Baixa Grande do Ribeiro</t>
  </si>
  <si>
    <t>Baixio</t>
  </si>
  <si>
    <t>Baixo Guandu</t>
  </si>
  <si>
    <t>Balbinos</t>
  </si>
  <si>
    <t>Baldim</t>
  </si>
  <si>
    <t>Baliza</t>
  </si>
  <si>
    <t>Balneário Arroio do Silva</t>
  </si>
  <si>
    <t>Balneário Barra do Sul</t>
  </si>
  <si>
    <t>Balneário Camboriú</t>
  </si>
  <si>
    <t>Balneário Gaivota</t>
  </si>
  <si>
    <t>Balneário Pinhal</t>
  </si>
  <si>
    <t>Balneário Rincão</t>
  </si>
  <si>
    <t>Balsa Nova</t>
  </si>
  <si>
    <t>Bálsamo</t>
  </si>
  <si>
    <t>Balsas</t>
  </si>
  <si>
    <t>Bambuí</t>
  </si>
  <si>
    <t>Banabuiú</t>
  </si>
  <si>
    <t>Bananal</t>
  </si>
  <si>
    <t>Bananeiras</t>
  </si>
  <si>
    <t>Bandeira</t>
  </si>
  <si>
    <t>Bandeira do Sul</t>
  </si>
  <si>
    <t>Bandeirante</t>
  </si>
  <si>
    <t>Bandeirantes</t>
  </si>
  <si>
    <t>Bandeirantes do Tocantins</t>
  </si>
  <si>
    <t>Bannach</t>
  </si>
  <si>
    <t>Banzaê</t>
  </si>
  <si>
    <t>Barão</t>
  </si>
  <si>
    <t>Barão de Antonina</t>
  </si>
  <si>
    <t>Barão de Cocais</t>
  </si>
  <si>
    <t>Barão de Cotegipe</t>
  </si>
  <si>
    <t>Barão de Grajaú</t>
  </si>
  <si>
    <t>Barão de Melgaço</t>
  </si>
  <si>
    <t>Barão de Monte Alto</t>
  </si>
  <si>
    <t>Barão do Triunfo</t>
  </si>
  <si>
    <t>Baraúna</t>
  </si>
  <si>
    <t>Barbalha</t>
  </si>
  <si>
    <t>Barbosa</t>
  </si>
  <si>
    <t>Barbosa Ferraz</t>
  </si>
  <si>
    <t>Barcarena</t>
  </si>
  <si>
    <t>Barcelona</t>
  </si>
  <si>
    <t>Barcelos</t>
  </si>
  <si>
    <t>Bariri</t>
  </si>
  <si>
    <t>Barra</t>
  </si>
  <si>
    <t>Barra Bonita</t>
  </si>
  <si>
    <t>Barra D´alcântara</t>
  </si>
  <si>
    <t>Barra da Estiva</t>
  </si>
  <si>
    <t>Barra de Guabiraba</t>
  </si>
  <si>
    <t>Barra de Santa Rosa</t>
  </si>
  <si>
    <t>Barra de Santana</t>
  </si>
  <si>
    <t>Barra de Santo Antônio</t>
  </si>
  <si>
    <t>Barra de São Francisco</t>
  </si>
  <si>
    <t>Barra de São Miguel</t>
  </si>
  <si>
    <t>Barra do Bugres</t>
  </si>
  <si>
    <t>Barra do Chapéu</t>
  </si>
  <si>
    <t>Barra do Choça</t>
  </si>
  <si>
    <t>Barra do Corda</t>
  </si>
  <si>
    <t>Barra do Garças</t>
  </si>
  <si>
    <t>Barra do Guarita</t>
  </si>
  <si>
    <t>Barra do Jacaré</t>
  </si>
  <si>
    <t>Barra do Mendes</t>
  </si>
  <si>
    <t>Barra do Ouro</t>
  </si>
  <si>
    <t>Barra do Piraí</t>
  </si>
  <si>
    <t>Barra do Quaraí</t>
  </si>
  <si>
    <t>Barra do Ribeiro</t>
  </si>
  <si>
    <t>Barra do Rio Azul</t>
  </si>
  <si>
    <t>Barra do Rocha</t>
  </si>
  <si>
    <t>Barra Dos Coqueiros</t>
  </si>
  <si>
    <t>Barra Funda</t>
  </si>
  <si>
    <t>Barra Longa</t>
  </si>
  <si>
    <t>Barra Velha</t>
  </si>
  <si>
    <t>Barracão</t>
  </si>
  <si>
    <t>Barras</t>
  </si>
  <si>
    <t>Barreira</t>
  </si>
  <si>
    <t>Barreiras</t>
  </si>
  <si>
    <t>Barreiras do Piauí</t>
  </si>
  <si>
    <t>Barreirinha</t>
  </si>
  <si>
    <t>Barreirinhas</t>
  </si>
  <si>
    <t>Barreiros</t>
  </si>
  <si>
    <t>Barretos</t>
  </si>
  <si>
    <t>Barrinha</t>
  </si>
  <si>
    <t>Barro</t>
  </si>
  <si>
    <t>Barro Alto</t>
  </si>
  <si>
    <t>Barro Duro</t>
  </si>
  <si>
    <t>Barrocas</t>
  </si>
  <si>
    <t>Barrolândia</t>
  </si>
  <si>
    <t>Barroquinha</t>
  </si>
  <si>
    <t>Barros Cassal</t>
  </si>
  <si>
    <t>Barroso</t>
  </si>
  <si>
    <t>Barueri</t>
  </si>
  <si>
    <t>Bastos</t>
  </si>
  <si>
    <t>Bataguassu</t>
  </si>
  <si>
    <t>Batalha</t>
  </si>
  <si>
    <t>Batatais</t>
  </si>
  <si>
    <t>Batayporã</t>
  </si>
  <si>
    <t>Baturité</t>
  </si>
  <si>
    <t>Bauru</t>
  </si>
  <si>
    <t>Bayeux</t>
  </si>
  <si>
    <t>Bebedouro</t>
  </si>
  <si>
    <t>Beberibe</t>
  </si>
  <si>
    <t>Bela Cruz</t>
  </si>
  <si>
    <t>Bela Vista</t>
  </si>
  <si>
    <t>Bela Vista da Caroba</t>
  </si>
  <si>
    <t>Bela Vista de Goiás</t>
  </si>
  <si>
    <t>Bela Vista de Minas</t>
  </si>
  <si>
    <t>Bela Vista do Maranhão</t>
  </si>
  <si>
    <t>Bela Vista do Paraíso</t>
  </si>
  <si>
    <t>Bela Vista do Piauí</t>
  </si>
  <si>
    <t>Bela Vista do Toldo</t>
  </si>
  <si>
    <t>Belágua</t>
  </si>
  <si>
    <t>Belém</t>
  </si>
  <si>
    <t>Belém de Maria</t>
  </si>
  <si>
    <t>Belém de São Francisco</t>
  </si>
  <si>
    <t>Belém do Brejo do Cruz</t>
  </si>
  <si>
    <t>Belém do Piauí</t>
  </si>
  <si>
    <t>Belford Roxo</t>
  </si>
  <si>
    <t>Belmiro Braga</t>
  </si>
  <si>
    <t>Belmonte</t>
  </si>
  <si>
    <t>Belo Campo</t>
  </si>
  <si>
    <t>Belo Horizonte</t>
  </si>
  <si>
    <t>Belo Jardim</t>
  </si>
  <si>
    <t>Belo Monte</t>
  </si>
  <si>
    <t>Belo Oriente</t>
  </si>
  <si>
    <t>Belo Vale</t>
  </si>
  <si>
    <t>Belterra</t>
  </si>
  <si>
    <t>Beneditinos</t>
  </si>
  <si>
    <t>Benedito Leite</t>
  </si>
  <si>
    <t>Benedito Novo</t>
  </si>
  <si>
    <t>Benevides</t>
  </si>
  <si>
    <t>Benjamin Constant</t>
  </si>
  <si>
    <t>Benjamin Constant do Sul</t>
  </si>
  <si>
    <t>Bento de Abreu</t>
  </si>
  <si>
    <t>Bento Fernandes</t>
  </si>
  <si>
    <t>Bento Gonçalves</t>
  </si>
  <si>
    <t>Bequimão</t>
  </si>
  <si>
    <t>Berilo</t>
  </si>
  <si>
    <t>Berizal</t>
  </si>
  <si>
    <t>Bernardino Batista</t>
  </si>
  <si>
    <t>Bernardino de Campos</t>
  </si>
  <si>
    <t>Bernardo do Mearim</t>
  </si>
  <si>
    <t>Bernardo Sayão</t>
  </si>
  <si>
    <t>Bertioga</t>
  </si>
  <si>
    <t>Bertolínia</t>
  </si>
  <si>
    <t>Bertópolis</t>
  </si>
  <si>
    <t>Beruri</t>
  </si>
  <si>
    <t>Betânia</t>
  </si>
  <si>
    <t>Betânia do Piauí</t>
  </si>
  <si>
    <t>Betim</t>
  </si>
  <si>
    <t>Bezerros</t>
  </si>
  <si>
    <t>Bias Fortes</t>
  </si>
  <si>
    <t>Bicas</t>
  </si>
  <si>
    <t>Biguaçu</t>
  </si>
  <si>
    <t>Bilac</t>
  </si>
  <si>
    <t>Biquinhas</t>
  </si>
  <si>
    <t>Birigui</t>
  </si>
  <si>
    <t>Biritiba-mirim</t>
  </si>
  <si>
    <t>Biritinga</t>
  </si>
  <si>
    <t>Bituruna</t>
  </si>
  <si>
    <t>Blumenau</t>
  </si>
  <si>
    <t>Boa Esperança</t>
  </si>
  <si>
    <t>Boa Esperança do Iguaçu</t>
  </si>
  <si>
    <t>Boa Esperança do Sul</t>
  </si>
  <si>
    <t>Boa Hora</t>
  </si>
  <si>
    <t>Boa Nova</t>
  </si>
  <si>
    <t>Boa Ventura</t>
  </si>
  <si>
    <t>Boa Ventura de São Roque</t>
  </si>
  <si>
    <t>Boa Viagem</t>
  </si>
  <si>
    <t>Boa Vista</t>
  </si>
  <si>
    <t>Boa Vista da Aparecida</t>
  </si>
  <si>
    <t>Boa Vista Das Missões</t>
  </si>
  <si>
    <t>Boa Vista do Buricá</t>
  </si>
  <si>
    <t>Boa Vista do Cadeado</t>
  </si>
  <si>
    <t>Boa Vista do Gurupi</t>
  </si>
  <si>
    <t>Boa Vista do Incra</t>
  </si>
  <si>
    <t>Boa Vista do Ramos</t>
  </si>
  <si>
    <t>Boa Vista do Sul</t>
  </si>
  <si>
    <t>Boa Vista do Tupim</t>
  </si>
  <si>
    <t>Boca da Mata</t>
  </si>
  <si>
    <t>Boca do Acre</t>
  </si>
  <si>
    <t>Bocaina</t>
  </si>
  <si>
    <t>Bocaina de Minas</t>
  </si>
  <si>
    <t>Bocaina do Sul</t>
  </si>
  <si>
    <t>Bocaiúva</t>
  </si>
  <si>
    <t>Bocaiúva do Sul</t>
  </si>
  <si>
    <t>Bodó</t>
  </si>
  <si>
    <t>Bodocó</t>
  </si>
  <si>
    <t>Bodoquena</t>
  </si>
  <si>
    <t>Bofete</t>
  </si>
  <si>
    <t>Boituva</t>
  </si>
  <si>
    <t>Bom Conselho</t>
  </si>
  <si>
    <t>Bom Despacho</t>
  </si>
  <si>
    <t>Bom Jardim</t>
  </si>
  <si>
    <t>Bom Jardim da Serra</t>
  </si>
  <si>
    <t>Bom Jardim de Goiás</t>
  </si>
  <si>
    <t>Bom Jardim de Minas</t>
  </si>
  <si>
    <t>Bom Jesus</t>
  </si>
  <si>
    <t>Bom Jesus da Lapa</t>
  </si>
  <si>
    <t>Bom Jesus da Penha</t>
  </si>
  <si>
    <t>Bom Jesus da Serra</t>
  </si>
  <si>
    <t>Bom Jesus Das Selvas</t>
  </si>
  <si>
    <t>Bom Jesus de Goiás</t>
  </si>
  <si>
    <t>Bom Jesus do Amparo</t>
  </si>
  <si>
    <t>Bom Jesus do Araguaia</t>
  </si>
  <si>
    <t>Bom Jesus do Galho</t>
  </si>
  <si>
    <t>Bom Jesus do Itabapoana</t>
  </si>
  <si>
    <t>Bom Jesus do Norte</t>
  </si>
  <si>
    <t>Bom Jesus do Oeste</t>
  </si>
  <si>
    <t>Bom Jesus do Sul</t>
  </si>
  <si>
    <t>Bom Jesus do Tocantins</t>
  </si>
  <si>
    <t>Bom Jesus Dos Perdões</t>
  </si>
  <si>
    <t>Bom Lugar</t>
  </si>
  <si>
    <t>Bom Princípio</t>
  </si>
  <si>
    <t>Bom Princípio do Piauí</t>
  </si>
  <si>
    <t>Bom Progresso</t>
  </si>
  <si>
    <t>Bom Repouso</t>
  </si>
  <si>
    <t>Bom Retiro</t>
  </si>
  <si>
    <t>Bom Retiro do Sul</t>
  </si>
  <si>
    <t>Bom Sucesso</t>
  </si>
  <si>
    <t>Bom Sucesso de Itararé</t>
  </si>
  <si>
    <t>Bom Sucesso do Sul</t>
  </si>
  <si>
    <t>Bombinhas</t>
  </si>
  <si>
    <t>Bonfim</t>
  </si>
  <si>
    <t>Bonfim do Piauí</t>
  </si>
  <si>
    <t>Bonfinópolis</t>
  </si>
  <si>
    <t>Bonfinópolis de Minas</t>
  </si>
  <si>
    <t>Boninal</t>
  </si>
  <si>
    <t>Bonito</t>
  </si>
  <si>
    <t>Bonito de Minas</t>
  </si>
  <si>
    <t>Bonito de Santa fé</t>
  </si>
  <si>
    <t>Bonópolis</t>
  </si>
  <si>
    <t>Boqueirão</t>
  </si>
  <si>
    <t>Boqueirão do Leão</t>
  </si>
  <si>
    <t>Boqueirão do Piauí</t>
  </si>
  <si>
    <t>Boquim</t>
  </si>
  <si>
    <t>Boquira</t>
  </si>
  <si>
    <t>Borá</t>
  </si>
  <si>
    <t>Boracéia</t>
  </si>
  <si>
    <t>Borba</t>
  </si>
  <si>
    <t>Borborema</t>
  </si>
  <si>
    <t>Borda da Mata</t>
  </si>
  <si>
    <t>Borebi</t>
  </si>
  <si>
    <t>Borrazópolis</t>
  </si>
  <si>
    <t>Bossoroca</t>
  </si>
  <si>
    <t>Botelhos</t>
  </si>
  <si>
    <t>Botucatu</t>
  </si>
  <si>
    <t>Botumirim</t>
  </si>
  <si>
    <t>Botuporã</t>
  </si>
  <si>
    <t>Botuverá</t>
  </si>
  <si>
    <t>Bozano</t>
  </si>
  <si>
    <t>Braço do Norte</t>
  </si>
  <si>
    <t>Braço do Trombudo</t>
  </si>
  <si>
    <t>Braga</t>
  </si>
  <si>
    <t>Bragança</t>
  </si>
  <si>
    <t>Bragança Paulista</t>
  </si>
  <si>
    <t>Braganey</t>
  </si>
  <si>
    <t>Branquinha</t>
  </si>
  <si>
    <t>Brás Pires</t>
  </si>
  <si>
    <t>Brasil Novo</t>
  </si>
  <si>
    <t>Brasilândia</t>
  </si>
  <si>
    <t>Brasilândia de Minas</t>
  </si>
  <si>
    <t>Brasilândia do Sul</t>
  </si>
  <si>
    <t>Brasilândia do Tocantins</t>
  </si>
  <si>
    <t>Brasiléia</t>
  </si>
  <si>
    <t>Brasileira</t>
  </si>
  <si>
    <t>Brasília</t>
  </si>
  <si>
    <t>Brasília de Minas</t>
  </si>
  <si>
    <t>Brasnorte</t>
  </si>
  <si>
    <t>Brasópolis</t>
  </si>
  <si>
    <t>Braúna</t>
  </si>
  <si>
    <t>Braúnas</t>
  </si>
  <si>
    <t>Brazabrantes</t>
  </si>
  <si>
    <t>Brejão</t>
  </si>
  <si>
    <t>Brejetuba</t>
  </si>
  <si>
    <t>Brejinho</t>
  </si>
  <si>
    <t>Brejinho de Nazaré</t>
  </si>
  <si>
    <t>Brejo</t>
  </si>
  <si>
    <t>Brejo Alegre</t>
  </si>
  <si>
    <t>Brejo da Madre de Deus</t>
  </si>
  <si>
    <t>Brejo de Areia</t>
  </si>
  <si>
    <t>Brejo do Cruz</t>
  </si>
  <si>
    <t>Brejo do Piauí</t>
  </si>
  <si>
    <t>Brejo Dos Santos</t>
  </si>
  <si>
    <t>Brejo Grande</t>
  </si>
  <si>
    <t>Brejo Grande do Araguaia</t>
  </si>
  <si>
    <t>Brejo Santo</t>
  </si>
  <si>
    <t>Brejões</t>
  </si>
  <si>
    <t>Brejolândia</t>
  </si>
  <si>
    <t>Breu Branco</t>
  </si>
  <si>
    <t>Breves</t>
  </si>
  <si>
    <t>Britânia</t>
  </si>
  <si>
    <t>Brochier</t>
  </si>
  <si>
    <t>Brodowski</t>
  </si>
  <si>
    <t>Brotas</t>
  </si>
  <si>
    <t>Brotas de Macaúbas</t>
  </si>
  <si>
    <t>Brumado</t>
  </si>
  <si>
    <t>Brunópolis</t>
  </si>
  <si>
    <t>Brusque</t>
  </si>
  <si>
    <t>Bueno Brandão</t>
  </si>
  <si>
    <t>Buenópolis</t>
  </si>
  <si>
    <t>Buenos Aires</t>
  </si>
  <si>
    <t>Buerarema</t>
  </si>
  <si>
    <t>Bugre</t>
  </si>
  <si>
    <t>Buíque</t>
  </si>
  <si>
    <t>Bujari</t>
  </si>
  <si>
    <t>Bujaru</t>
  </si>
  <si>
    <t>Buri</t>
  </si>
  <si>
    <t>Buritama</t>
  </si>
  <si>
    <t>Buriti</t>
  </si>
  <si>
    <t>Buriti Alegre</t>
  </si>
  <si>
    <t>Buriti Bravo</t>
  </si>
  <si>
    <t>Buriti de Goiás</t>
  </si>
  <si>
    <t>Buriti do Tocantins</t>
  </si>
  <si>
    <t>Buriti Dos Lopes</t>
  </si>
  <si>
    <t>Buriti Dos Montes</t>
  </si>
  <si>
    <t>Buriticupu</t>
  </si>
  <si>
    <t>Buritinópolis</t>
  </si>
  <si>
    <t>Buritirama</t>
  </si>
  <si>
    <t>Buritirana</t>
  </si>
  <si>
    <t>Buritis</t>
  </si>
  <si>
    <t>Buritizal</t>
  </si>
  <si>
    <t>Buritizeiro</t>
  </si>
  <si>
    <t>Butiá</t>
  </si>
  <si>
    <t>Caapiranga</t>
  </si>
  <si>
    <t>Caaporã</t>
  </si>
  <si>
    <t>Caarapó</t>
  </si>
  <si>
    <t>Caatiba</t>
  </si>
  <si>
    <t>Cabaceiras</t>
  </si>
  <si>
    <t>Cabaceiras do Paraguaçu</t>
  </si>
  <si>
    <t>Cabeceira Grande</t>
  </si>
  <si>
    <t>Cabeceiras</t>
  </si>
  <si>
    <t>Cabeceiras do Piauí</t>
  </si>
  <si>
    <t>Cabedelo</t>
  </si>
  <si>
    <t>Cabixi</t>
  </si>
  <si>
    <t>Cabo de Santo Agostinho</t>
  </si>
  <si>
    <t>Cabo Frio</t>
  </si>
  <si>
    <t>Cabo Verde</t>
  </si>
  <si>
    <t>Cabrália Paulista</t>
  </si>
  <si>
    <t>Cabreúva</t>
  </si>
  <si>
    <t>Cabrobó</t>
  </si>
  <si>
    <t>Caçador</t>
  </si>
  <si>
    <t>Caçapava</t>
  </si>
  <si>
    <t>Caçapava do Sul</t>
  </si>
  <si>
    <t>Cacaulândia</t>
  </si>
  <si>
    <t>Cacequi</t>
  </si>
  <si>
    <t>Cáceres</t>
  </si>
  <si>
    <t>Cachoeira</t>
  </si>
  <si>
    <t>Cachoeira Alta</t>
  </si>
  <si>
    <t>Cachoeira da Prata</t>
  </si>
  <si>
    <t>Cachoeira de Goiás</t>
  </si>
  <si>
    <t>Cachoeira de Minas</t>
  </si>
  <si>
    <t>Cachoeira de Pajeú</t>
  </si>
  <si>
    <t>Cachoeira do Arari</t>
  </si>
  <si>
    <t>Cachoeira do Piriá</t>
  </si>
  <si>
    <t>Cachoeira do Sul</t>
  </si>
  <si>
    <t>Cachoeira Dos Índios</t>
  </si>
  <si>
    <t>Cachoeira Dourada</t>
  </si>
  <si>
    <t>Cachoeira Grande</t>
  </si>
  <si>
    <t>Cachoeira Paulista</t>
  </si>
  <si>
    <t>Cachoeiras de Macacu</t>
  </si>
  <si>
    <t>Cachoeirinha</t>
  </si>
  <si>
    <t>Cachoeiro de Itapemirim</t>
  </si>
  <si>
    <t>Cacimba de Areia</t>
  </si>
  <si>
    <t>Cacimba de Dentro</t>
  </si>
  <si>
    <t>Cacimbas</t>
  </si>
  <si>
    <t>Cacimbinhas</t>
  </si>
  <si>
    <t>Cacique Doble</t>
  </si>
  <si>
    <t>Caconde</t>
  </si>
  <si>
    <t>Caçu</t>
  </si>
  <si>
    <t>Caculé</t>
  </si>
  <si>
    <t>Caém</t>
  </si>
  <si>
    <t>Caetanos</t>
  </si>
  <si>
    <t>Caeté</t>
  </si>
  <si>
    <t>Caetés</t>
  </si>
  <si>
    <t>Caetité</t>
  </si>
  <si>
    <t>Cafarnaum</t>
  </si>
  <si>
    <t>Cafeara</t>
  </si>
  <si>
    <t>Cafelândia</t>
  </si>
  <si>
    <t>Cafezal do Sul</t>
  </si>
  <si>
    <t>Caiabu</t>
  </si>
  <si>
    <t>Caiana</t>
  </si>
  <si>
    <t>Caiapônia</t>
  </si>
  <si>
    <t>Caibaté</t>
  </si>
  <si>
    <t>Caibi</t>
  </si>
  <si>
    <t>Caiçara</t>
  </si>
  <si>
    <t>Caiçara do Norte</t>
  </si>
  <si>
    <t>Caiçara do Rio do Vento</t>
  </si>
  <si>
    <t>Caicó</t>
  </si>
  <si>
    <t>Caieiras</t>
  </si>
  <si>
    <t>Cairu</t>
  </si>
  <si>
    <t>Caiuá</t>
  </si>
  <si>
    <t>Cajamar</t>
  </si>
  <si>
    <t>Cajapió</t>
  </si>
  <si>
    <t>Cajari</t>
  </si>
  <si>
    <t>Cajazeiras</t>
  </si>
  <si>
    <t>Cajazeiras do Piauí</t>
  </si>
  <si>
    <t>Cajazeirinhas</t>
  </si>
  <si>
    <t>Cajobi</t>
  </si>
  <si>
    <t>Cajueiro</t>
  </si>
  <si>
    <t>Cajueiro da Praia</t>
  </si>
  <si>
    <t>Cajuri</t>
  </si>
  <si>
    <t>Cajuru</t>
  </si>
  <si>
    <t>Calçado</t>
  </si>
  <si>
    <t>Calçoene</t>
  </si>
  <si>
    <t>Caldas</t>
  </si>
  <si>
    <t>Caldas Brandão</t>
  </si>
  <si>
    <t>Caldas Novas</t>
  </si>
  <si>
    <t>Caldazinha</t>
  </si>
  <si>
    <t>Caldeirão Grande</t>
  </si>
  <si>
    <t>Caldeirão Grande do Piauí</t>
  </si>
  <si>
    <t>Califórnia</t>
  </si>
  <si>
    <t>Calmon</t>
  </si>
  <si>
    <t>Calumbi</t>
  </si>
  <si>
    <t>Camacan</t>
  </si>
  <si>
    <t>Camaçari</t>
  </si>
  <si>
    <t>Camacho</t>
  </si>
  <si>
    <t>Camalaú</t>
  </si>
  <si>
    <t>Camanducaia</t>
  </si>
  <si>
    <t>Camapuã</t>
  </si>
  <si>
    <t>Camaquã</t>
  </si>
  <si>
    <t>Camaragibe</t>
  </si>
  <si>
    <t>Camargo</t>
  </si>
  <si>
    <t>Cambará</t>
  </si>
  <si>
    <t>Cambará do Sul</t>
  </si>
  <si>
    <t>Cambé</t>
  </si>
  <si>
    <t>Cambira</t>
  </si>
  <si>
    <t>Camboriú</t>
  </si>
  <si>
    <t>Cambuci</t>
  </si>
  <si>
    <t>Cambuí</t>
  </si>
  <si>
    <t>Cambuquira</t>
  </si>
  <si>
    <t>Cametá</t>
  </si>
  <si>
    <t>Camocim</t>
  </si>
  <si>
    <t>Camocim de São Félix</t>
  </si>
  <si>
    <t>Campanário</t>
  </si>
  <si>
    <t>Campestre</t>
  </si>
  <si>
    <t>Campestre da Serra</t>
  </si>
  <si>
    <t>Campestre de Goiás</t>
  </si>
  <si>
    <t>Campestre do Maranhão</t>
  </si>
  <si>
    <t>Campina da Lagoa</t>
  </si>
  <si>
    <t>Campina Das Missões</t>
  </si>
  <si>
    <t>Campina do Monte Alegre</t>
  </si>
  <si>
    <t>Campina do Simão</t>
  </si>
  <si>
    <t>Campina Grande</t>
  </si>
  <si>
    <t>Campina Grande do Sul</t>
  </si>
  <si>
    <t>Campina Verde</t>
  </si>
  <si>
    <t>Campinaçu</t>
  </si>
  <si>
    <t>Campinápolis</t>
  </si>
  <si>
    <t>Campinas</t>
  </si>
  <si>
    <t>Campinas do Piauí</t>
  </si>
  <si>
    <t>Campinas do Sul</t>
  </si>
  <si>
    <t>Campinorte</t>
  </si>
  <si>
    <t>Campo Alegre</t>
  </si>
  <si>
    <t>Campo Alegre de Goiás</t>
  </si>
  <si>
    <t>Campo Alegre de Lourdes</t>
  </si>
  <si>
    <t>Campo Alegre do Fidalgo</t>
  </si>
  <si>
    <t>Campo Azul</t>
  </si>
  <si>
    <t>Campo Belo</t>
  </si>
  <si>
    <t>Campo Belo do Sul</t>
  </si>
  <si>
    <t>Campo Bom</t>
  </si>
  <si>
    <t>Campo Bonito</t>
  </si>
  <si>
    <t>Campo de Santana</t>
  </si>
  <si>
    <t>Campo do Brito</t>
  </si>
  <si>
    <t>Campo do Meio</t>
  </si>
  <si>
    <t>Campo do Tenente</t>
  </si>
  <si>
    <t>Campo Erê</t>
  </si>
  <si>
    <t>Campo Florido</t>
  </si>
  <si>
    <t>Campo Formoso</t>
  </si>
  <si>
    <t>Campo Grande</t>
  </si>
  <si>
    <t>Campo Grande do Piauí</t>
  </si>
  <si>
    <t>Campo Largo do Piauí</t>
  </si>
  <si>
    <t>Campo Limpo de Goiás</t>
  </si>
  <si>
    <t>Campo Limpo Paulista</t>
  </si>
  <si>
    <t>Campo Magro</t>
  </si>
  <si>
    <t>Campo Maior</t>
  </si>
  <si>
    <t>Campo Mourão</t>
  </si>
  <si>
    <t>Campo Novo</t>
  </si>
  <si>
    <t>Campo Novo de Rondônia</t>
  </si>
  <si>
    <t>Campo Novo do Parecis</t>
  </si>
  <si>
    <t>Campo Redondo</t>
  </si>
  <si>
    <t>Campo Verde</t>
  </si>
  <si>
    <t>Campos Altos</t>
  </si>
  <si>
    <t>Campos Belos</t>
  </si>
  <si>
    <t>Campos Borges</t>
  </si>
  <si>
    <t>Campos de Júlio</t>
  </si>
  <si>
    <t>Campos do Jordão</t>
  </si>
  <si>
    <t>Campos Dos Goytacazes</t>
  </si>
  <si>
    <t>Campos Gerais</t>
  </si>
  <si>
    <t>Campos Lindos</t>
  </si>
  <si>
    <t>Campos Novos</t>
  </si>
  <si>
    <t>Campos Novos Paulista</t>
  </si>
  <si>
    <t>Campos Sales</t>
  </si>
  <si>
    <t>Campos Verdes</t>
  </si>
  <si>
    <t>Camutanga</t>
  </si>
  <si>
    <t>Cana Verde</t>
  </si>
  <si>
    <t>Canaã</t>
  </si>
  <si>
    <t>Canaã Dos Carajás</t>
  </si>
  <si>
    <t>Canabrava do Norte</t>
  </si>
  <si>
    <t>Cananéia</t>
  </si>
  <si>
    <t>Canapi</t>
  </si>
  <si>
    <t>Canápolis</t>
  </si>
  <si>
    <t>Canarana</t>
  </si>
  <si>
    <t>Canas</t>
  </si>
  <si>
    <t>Canavieira</t>
  </si>
  <si>
    <t>Canavieiras</t>
  </si>
  <si>
    <t>Candeal</t>
  </si>
  <si>
    <t>Candeias</t>
  </si>
  <si>
    <t>Candeias do Jamari</t>
  </si>
  <si>
    <t>Candelária</t>
  </si>
  <si>
    <t>Candiba</t>
  </si>
  <si>
    <t>Cândido de Abreu</t>
  </si>
  <si>
    <t>Cândido Godói</t>
  </si>
  <si>
    <t>Cândido Mendes</t>
  </si>
  <si>
    <t>Cândido Mota</t>
  </si>
  <si>
    <t>Cândido Rodrigues</t>
  </si>
  <si>
    <t>Cândido Sales</t>
  </si>
  <si>
    <t>Candiota</t>
  </si>
  <si>
    <t>Candói</t>
  </si>
  <si>
    <t>Canela</t>
  </si>
  <si>
    <t>Canelinha</t>
  </si>
  <si>
    <t>Canguaretama</t>
  </si>
  <si>
    <t>Canguçu</t>
  </si>
  <si>
    <t>Canhoba</t>
  </si>
  <si>
    <t>Canhotinho</t>
  </si>
  <si>
    <t>Canindé</t>
  </si>
  <si>
    <t>Canindé de São Francisco</t>
  </si>
  <si>
    <t>Canitar</t>
  </si>
  <si>
    <t>Canoas</t>
  </si>
  <si>
    <t>Canoinhas</t>
  </si>
  <si>
    <t>Cansanção</t>
  </si>
  <si>
    <t>Cantá</t>
  </si>
  <si>
    <t>Cantagalo</t>
  </si>
  <si>
    <t>Cantanhede</t>
  </si>
  <si>
    <t>Canto do Buriti</t>
  </si>
  <si>
    <t>Canudos</t>
  </si>
  <si>
    <t>Canudos do Vale</t>
  </si>
  <si>
    <t>Canutama</t>
  </si>
  <si>
    <t>Capanema</t>
  </si>
  <si>
    <t>Capão Alto</t>
  </si>
  <si>
    <t>Capão Bonito</t>
  </si>
  <si>
    <t>Capão Bonito do Sul</t>
  </si>
  <si>
    <t>Capão da Canoa</t>
  </si>
  <si>
    <t>Capão do Cipó</t>
  </si>
  <si>
    <t>Capão do Leão</t>
  </si>
  <si>
    <t>Caparaó</t>
  </si>
  <si>
    <t>Capela</t>
  </si>
  <si>
    <t>Capela de Santana</t>
  </si>
  <si>
    <t>Capela do Alto</t>
  </si>
  <si>
    <t>Capela do Alto Alegre</t>
  </si>
  <si>
    <t>Capela Nova</t>
  </si>
  <si>
    <t>Capelinha</t>
  </si>
  <si>
    <t>Capetinga</t>
  </si>
  <si>
    <t>Capim</t>
  </si>
  <si>
    <t>Capim Branco</t>
  </si>
  <si>
    <t>Capim Grosso</t>
  </si>
  <si>
    <t>Capinópolis</t>
  </si>
  <si>
    <t>Capinzal</t>
  </si>
  <si>
    <t>Capinzal do Norte</t>
  </si>
  <si>
    <t>Capistrano</t>
  </si>
  <si>
    <t>Capitão</t>
  </si>
  <si>
    <t>Capitão Andrade</t>
  </si>
  <si>
    <t>Capitão de Campos</t>
  </si>
  <si>
    <t>Capitão Enéas</t>
  </si>
  <si>
    <t>Capitão Gervásio Oliveira</t>
  </si>
  <si>
    <t>Capitão Leônidas Marques</t>
  </si>
  <si>
    <t>Capitão Poço</t>
  </si>
  <si>
    <t>Capitólio</t>
  </si>
  <si>
    <t>Capivari</t>
  </si>
  <si>
    <t>Capivari de Baixo</t>
  </si>
  <si>
    <t>Capivari do Sul</t>
  </si>
  <si>
    <t>Capixaba</t>
  </si>
  <si>
    <t>Capoeiras</t>
  </si>
  <si>
    <t>Caputira</t>
  </si>
  <si>
    <t>Caraá</t>
  </si>
  <si>
    <t>Caracaraí</t>
  </si>
  <si>
    <t>Caracol</t>
  </si>
  <si>
    <t>Caraguatatuba</t>
  </si>
  <si>
    <t>Caraí</t>
  </si>
  <si>
    <t>Caraíbas</t>
  </si>
  <si>
    <t>Carambeí</t>
  </si>
  <si>
    <t>Caranaíba</t>
  </si>
  <si>
    <t>Carandaí</t>
  </si>
  <si>
    <t>Carangola</t>
  </si>
  <si>
    <t>Carapebus</t>
  </si>
  <si>
    <t>Carapicuíba</t>
  </si>
  <si>
    <t>Caratinga</t>
  </si>
  <si>
    <t>Carauari</t>
  </si>
  <si>
    <t>Caraúbas</t>
  </si>
  <si>
    <t>Caraúbas do Piauí</t>
  </si>
  <si>
    <t>Caravelas</t>
  </si>
  <si>
    <t>Carazinho</t>
  </si>
  <si>
    <t>Carbonita</t>
  </si>
  <si>
    <t>Cardeal da Silva</t>
  </si>
  <si>
    <t>Cardoso</t>
  </si>
  <si>
    <t>Cardoso Moreira</t>
  </si>
  <si>
    <t>Careaçu</t>
  </si>
  <si>
    <t>Careiro</t>
  </si>
  <si>
    <t>Careiro da Várzea</t>
  </si>
  <si>
    <t>Cariacica</t>
  </si>
  <si>
    <t>Caridade</t>
  </si>
  <si>
    <t>Caridade do Piauí</t>
  </si>
  <si>
    <t>Carinhanha</t>
  </si>
  <si>
    <t>Carira</t>
  </si>
  <si>
    <t>Cariré</t>
  </si>
  <si>
    <t>Cariri do Tocantins</t>
  </si>
  <si>
    <t>Caririaçu</t>
  </si>
  <si>
    <t>Cariús</t>
  </si>
  <si>
    <t>Carlinda</t>
  </si>
  <si>
    <t>Carlópolis</t>
  </si>
  <si>
    <t>Carlos Barbosa</t>
  </si>
  <si>
    <t>Carlos Chagas</t>
  </si>
  <si>
    <t>Carlos Gomes</t>
  </si>
  <si>
    <t>Carmésia</t>
  </si>
  <si>
    <t>Carmo</t>
  </si>
  <si>
    <t>Carmo da Cachoeira</t>
  </si>
  <si>
    <t>Carmo da Mata</t>
  </si>
  <si>
    <t>Carmo de Minas</t>
  </si>
  <si>
    <t>Carmo do Cajuru</t>
  </si>
  <si>
    <t>Carmo do Paranaíba</t>
  </si>
  <si>
    <t>Carmo do Rio Verde</t>
  </si>
  <si>
    <t>Carmolândia</t>
  </si>
  <si>
    <t>Carmópolis de Minas</t>
  </si>
  <si>
    <t>Carnaíba</t>
  </si>
  <si>
    <t>Carnaúba Dos Dantas</t>
  </si>
  <si>
    <t>Carnaubais</t>
  </si>
  <si>
    <t>Carnaubal</t>
  </si>
  <si>
    <t>Carnaubeira da Penha</t>
  </si>
  <si>
    <t>Carneirinho</t>
  </si>
  <si>
    <t>Carneiros</t>
  </si>
  <si>
    <t>Caroebe</t>
  </si>
  <si>
    <t>Carolina</t>
  </si>
  <si>
    <t>Carpina</t>
  </si>
  <si>
    <t>Carrancas</t>
  </si>
  <si>
    <t>Carrapateira</t>
  </si>
  <si>
    <t>Carrasco Bonito</t>
  </si>
  <si>
    <t>Caruaru</t>
  </si>
  <si>
    <t>Carutapera</t>
  </si>
  <si>
    <t>Carvalhópolis</t>
  </si>
  <si>
    <t>Carvalhos</t>
  </si>
  <si>
    <t>Casa Branca</t>
  </si>
  <si>
    <t>Casa Grande</t>
  </si>
  <si>
    <t>Casa Nova</t>
  </si>
  <si>
    <t>Casca</t>
  </si>
  <si>
    <t>Cascalho Rico</t>
  </si>
  <si>
    <t>Cascavel</t>
  </si>
  <si>
    <t>Caseara</t>
  </si>
  <si>
    <t>Caseiros</t>
  </si>
  <si>
    <t>Casimiro de Abreu</t>
  </si>
  <si>
    <t>Casinhas</t>
  </si>
  <si>
    <t>Casserengue</t>
  </si>
  <si>
    <t>Cássia</t>
  </si>
  <si>
    <t>Cássia Dos Coqueiros</t>
  </si>
  <si>
    <t>Cassilândia</t>
  </si>
  <si>
    <t>Castanhal</t>
  </si>
  <si>
    <t>Castanheira</t>
  </si>
  <si>
    <t>Castanheiras</t>
  </si>
  <si>
    <t>Castelândia</t>
  </si>
  <si>
    <t>Castelo</t>
  </si>
  <si>
    <t>Castelo do Piauí</t>
  </si>
  <si>
    <t>Castilho</t>
  </si>
  <si>
    <t>Castro</t>
  </si>
  <si>
    <t>Castro Alves</t>
  </si>
  <si>
    <t>Cataguases</t>
  </si>
  <si>
    <t>Catalão</t>
  </si>
  <si>
    <t>Catanduva</t>
  </si>
  <si>
    <t>Catanduvas</t>
  </si>
  <si>
    <t>Catarina</t>
  </si>
  <si>
    <t>Catas Altas</t>
  </si>
  <si>
    <t>Catas Altas da Noruega</t>
  </si>
  <si>
    <t>Catende</t>
  </si>
  <si>
    <t>Catiguá</t>
  </si>
  <si>
    <t>Catingueira</t>
  </si>
  <si>
    <t>Catolândia</t>
  </si>
  <si>
    <t>Catolé do Rocha</t>
  </si>
  <si>
    <t>Catu</t>
  </si>
  <si>
    <t>Catuípe</t>
  </si>
  <si>
    <t>Catuji</t>
  </si>
  <si>
    <t>Catunda</t>
  </si>
  <si>
    <t>Caturaí</t>
  </si>
  <si>
    <t>Caturama</t>
  </si>
  <si>
    <t>Caturité</t>
  </si>
  <si>
    <t>Catuti</t>
  </si>
  <si>
    <t>Caucaia</t>
  </si>
  <si>
    <t>Cavalcante</t>
  </si>
  <si>
    <t>Caxambu</t>
  </si>
  <si>
    <t>Caxambu do Sul</t>
  </si>
  <si>
    <t>Caxias</t>
  </si>
  <si>
    <t>Caxias do Sul</t>
  </si>
  <si>
    <t>Caxingó</t>
  </si>
  <si>
    <t>Ceará-mirim</t>
  </si>
  <si>
    <t>Cedral</t>
  </si>
  <si>
    <t>Cedro</t>
  </si>
  <si>
    <t>Cedro de São João</t>
  </si>
  <si>
    <t>Cedro do Abaeté</t>
  </si>
  <si>
    <t>Celso Ramos</t>
  </si>
  <si>
    <t>Centenário</t>
  </si>
  <si>
    <t>Centenário do Sul</t>
  </si>
  <si>
    <t>Central</t>
  </si>
  <si>
    <t>Central de Minas</t>
  </si>
  <si>
    <t>Central do Maranhão</t>
  </si>
  <si>
    <t>Centralina</t>
  </si>
  <si>
    <t>Centro do Guilherme</t>
  </si>
  <si>
    <t>Centro Novo do Maranhão</t>
  </si>
  <si>
    <t>Cerejeiras</t>
  </si>
  <si>
    <t>Ceres</t>
  </si>
  <si>
    <t>Cerqueira César</t>
  </si>
  <si>
    <t>Cerquilho</t>
  </si>
  <si>
    <t>Cerrito</t>
  </si>
  <si>
    <t>Cerro Azul</t>
  </si>
  <si>
    <t>Cerro Branco</t>
  </si>
  <si>
    <t>Cerro Corá</t>
  </si>
  <si>
    <t>Cerro Grande</t>
  </si>
  <si>
    <t>Cerro Grande do Sul</t>
  </si>
  <si>
    <t>Cerro Largo</t>
  </si>
  <si>
    <t>Cerro Negro</t>
  </si>
  <si>
    <t>Cesário Lange</t>
  </si>
  <si>
    <t>Céu Azul</t>
  </si>
  <si>
    <t>Cezarina</t>
  </si>
  <si>
    <t>Chã de Alegria</t>
  </si>
  <si>
    <t>Chã Grande</t>
  </si>
  <si>
    <t>Chã Preta</t>
  </si>
  <si>
    <t>Chácara</t>
  </si>
  <si>
    <t>Chalé</t>
  </si>
  <si>
    <t>Chapada</t>
  </si>
  <si>
    <t>Chapada da Natividade</t>
  </si>
  <si>
    <t>Chapada de Areia</t>
  </si>
  <si>
    <t>Chapada do Norte</t>
  </si>
  <si>
    <t>Chapada Dos Guimarães</t>
  </si>
  <si>
    <t>Chapada Gaúcha</t>
  </si>
  <si>
    <t>Chapadão do Céu</t>
  </si>
  <si>
    <t>Chapadão do Lageado</t>
  </si>
  <si>
    <t>Chapadão do Sul</t>
  </si>
  <si>
    <t>Chapadinha</t>
  </si>
  <si>
    <t>Chapecó</t>
  </si>
  <si>
    <t>Charqueada</t>
  </si>
  <si>
    <t>Charqueadas</t>
  </si>
  <si>
    <t>Charrua</t>
  </si>
  <si>
    <t>Chaval</t>
  </si>
  <si>
    <t>Chavantes</t>
  </si>
  <si>
    <t>Chaves</t>
  </si>
  <si>
    <t>Chiador</t>
  </si>
  <si>
    <t>Chiapetta</t>
  </si>
  <si>
    <t>Chopinzinho</t>
  </si>
  <si>
    <t>Choró</t>
  </si>
  <si>
    <t>Chorozinho</t>
  </si>
  <si>
    <t>Chorrochó</t>
  </si>
  <si>
    <t>Chuí</t>
  </si>
  <si>
    <t>Chupinguaia</t>
  </si>
  <si>
    <t>Chuvisca</t>
  </si>
  <si>
    <t>Cianorte</t>
  </si>
  <si>
    <t>Cícero Dantas</t>
  </si>
  <si>
    <t>Cidade Gaúcha</t>
  </si>
  <si>
    <t>Cidade Ocidental</t>
  </si>
  <si>
    <t>Cidelândia</t>
  </si>
  <si>
    <t>Cidreira</t>
  </si>
  <si>
    <t>Cipó</t>
  </si>
  <si>
    <t>Cipotânea</t>
  </si>
  <si>
    <t>Ciríaco</t>
  </si>
  <si>
    <t>Claraval</t>
  </si>
  <si>
    <t>Claro Dos Poções</t>
  </si>
  <si>
    <t>Cláudia</t>
  </si>
  <si>
    <t>Cláudio</t>
  </si>
  <si>
    <t>Clementina</t>
  </si>
  <si>
    <t>Clevelândia</t>
  </si>
  <si>
    <t>Coaraci</t>
  </si>
  <si>
    <t>Coari</t>
  </si>
  <si>
    <t>Cocal</t>
  </si>
  <si>
    <t>Cocal de Telha</t>
  </si>
  <si>
    <t>Cocal do Sul</t>
  </si>
  <si>
    <t>Cocal Dos Alves</t>
  </si>
  <si>
    <t>Cocalinho</t>
  </si>
  <si>
    <t>Cocalzinho de Goiás</t>
  </si>
  <si>
    <t>Cocos</t>
  </si>
  <si>
    <t>Codajás</t>
  </si>
  <si>
    <t>Codó</t>
  </si>
  <si>
    <t>Coelho Neto</t>
  </si>
  <si>
    <t>Coimbra</t>
  </si>
  <si>
    <t>Coité do Nóia</t>
  </si>
  <si>
    <t>Coivaras</t>
  </si>
  <si>
    <t>Colares</t>
  </si>
  <si>
    <t>Colatina</t>
  </si>
  <si>
    <t>Colíder</t>
  </si>
  <si>
    <t>Colina</t>
  </si>
  <si>
    <t>Colinas</t>
  </si>
  <si>
    <t>Colinas do Sul</t>
  </si>
  <si>
    <t>Colinas do Tocantins</t>
  </si>
  <si>
    <t>Colméia</t>
  </si>
  <si>
    <t>Colniza</t>
  </si>
  <si>
    <t>Colômbia</t>
  </si>
  <si>
    <t>Colombo</t>
  </si>
  <si>
    <t>Colônia do Gurguéia</t>
  </si>
  <si>
    <t>Colônia do Piauí</t>
  </si>
  <si>
    <t>Colônia Leopoldina</t>
  </si>
  <si>
    <t>Colorado</t>
  </si>
  <si>
    <t>Colorado do Oeste</t>
  </si>
  <si>
    <t>Coluna</t>
  </si>
  <si>
    <t>Combinado</t>
  </si>
  <si>
    <t>Comendador Gomes</t>
  </si>
  <si>
    <t>Comendador Levy Gasparian</t>
  </si>
  <si>
    <t>Comercinho</t>
  </si>
  <si>
    <t>Comodoro</t>
  </si>
  <si>
    <t>Conceição</t>
  </si>
  <si>
    <t>Conceição da Aparecida</t>
  </si>
  <si>
    <t>Conceição da Barra</t>
  </si>
  <si>
    <t>Conceição da Barra de Minas</t>
  </si>
  <si>
    <t>Conceição da Feira</t>
  </si>
  <si>
    <t>Conceição Das Alagoas</t>
  </si>
  <si>
    <t>Conceição Das Pedras</t>
  </si>
  <si>
    <t>Conceição de Ipanema</t>
  </si>
  <si>
    <t>Conceição de Macabu</t>
  </si>
  <si>
    <t>Conceição do Almeida</t>
  </si>
  <si>
    <t>Conceição do Araguaia</t>
  </si>
  <si>
    <t>Conceição do Canindé</t>
  </si>
  <si>
    <t>Conceição do Castelo</t>
  </si>
  <si>
    <t>Conceição do Coité</t>
  </si>
  <si>
    <t>Conceição do Jacuípe</t>
  </si>
  <si>
    <t>Conceição do Lago-açu</t>
  </si>
  <si>
    <t>Conceição do Mato Dentro</t>
  </si>
  <si>
    <t>Conceição do Pará</t>
  </si>
  <si>
    <t>Conceição do Rio Verde</t>
  </si>
  <si>
    <t>Conceição do Tocantins</t>
  </si>
  <si>
    <t>Conceição Dos Ouros</t>
  </si>
  <si>
    <t>Conchal</t>
  </si>
  <si>
    <t>Conchas</t>
  </si>
  <si>
    <t>Concórdia</t>
  </si>
  <si>
    <t>Concórdia do Pará</t>
  </si>
  <si>
    <t>Condado</t>
  </si>
  <si>
    <t>Conde</t>
  </si>
  <si>
    <t>Condeúba</t>
  </si>
  <si>
    <t>Condor</t>
  </si>
  <si>
    <t>Cônego Marinho</t>
  </si>
  <si>
    <t>Confins</t>
  </si>
  <si>
    <t>Confresa</t>
  </si>
  <si>
    <t>Congo</t>
  </si>
  <si>
    <t>Congonhal</t>
  </si>
  <si>
    <t>Congonhas do Norte</t>
  </si>
  <si>
    <t>Congonhinhas</t>
  </si>
  <si>
    <t>Conquista</t>
  </si>
  <si>
    <t>Conquista D´oeste</t>
  </si>
  <si>
    <t>Conselheiro Lafaiete</t>
  </si>
  <si>
    <t>Conselheiro Mairinck</t>
  </si>
  <si>
    <t>Conselheiro Pena</t>
  </si>
  <si>
    <t>Consolação</t>
  </si>
  <si>
    <t>Constantina</t>
  </si>
  <si>
    <t>Contagem</t>
  </si>
  <si>
    <t>Contenda</t>
  </si>
  <si>
    <t>Contendas do Sincorá</t>
  </si>
  <si>
    <t>Coqueiral</t>
  </si>
  <si>
    <t>Coqueiro Baixo</t>
  </si>
  <si>
    <t>Coqueiro Seco</t>
  </si>
  <si>
    <t>Coqueiros do Sul</t>
  </si>
  <si>
    <t>Coração de Jesus</t>
  </si>
  <si>
    <t>Coração de Maria</t>
  </si>
  <si>
    <t>Corbélia</t>
  </si>
  <si>
    <t>Cordeiro</t>
  </si>
  <si>
    <t>Cordeirópolis</t>
  </si>
  <si>
    <t>Cordeiros</t>
  </si>
  <si>
    <t>Cordilheira Alta</t>
  </si>
  <si>
    <t>Cordisburgo</t>
  </si>
  <si>
    <t>Cordislândia</t>
  </si>
  <si>
    <t>Coreaú</t>
  </si>
  <si>
    <t>Coremas</t>
  </si>
  <si>
    <t>Corguinho</t>
  </si>
  <si>
    <t>Coribe</t>
  </si>
  <si>
    <t>Corinto</t>
  </si>
  <si>
    <t>Cornélio Procópio</t>
  </si>
  <si>
    <t>Coroaci</t>
  </si>
  <si>
    <t>Coroados</t>
  </si>
  <si>
    <t>Coroatá</t>
  </si>
  <si>
    <t>Coromandel</t>
  </si>
  <si>
    <t>Coronel Barros</t>
  </si>
  <si>
    <t>Coronel Bicaco</t>
  </si>
  <si>
    <t>Coronel Domingos Soares</t>
  </si>
  <si>
    <t>Coronel Ezequiel</t>
  </si>
  <si>
    <t>Coronel Fabriciano</t>
  </si>
  <si>
    <t>Coronel Freitas</t>
  </si>
  <si>
    <t>Coronel João Pessoa</t>
  </si>
  <si>
    <t>Coronel João sá</t>
  </si>
  <si>
    <t>Coronel José Dias</t>
  </si>
  <si>
    <t>Coronel Macedo</t>
  </si>
  <si>
    <t>Coronel Martins</t>
  </si>
  <si>
    <t>Coronel Murta</t>
  </si>
  <si>
    <t>Coronel Pacheco</t>
  </si>
  <si>
    <t>Coronel Pilar</t>
  </si>
  <si>
    <t>Coronel Sapucaia</t>
  </si>
  <si>
    <t>Coronel Vivida</t>
  </si>
  <si>
    <t>Coronel Xavier Chaves</t>
  </si>
  <si>
    <t>Córrego Danta</t>
  </si>
  <si>
    <t>Córrego do Bom Jesus</t>
  </si>
  <si>
    <t>Córrego do Ouro</t>
  </si>
  <si>
    <t>Córrego Fundo</t>
  </si>
  <si>
    <t>Córrego Novo</t>
  </si>
  <si>
    <t>Correia Pinto</t>
  </si>
  <si>
    <t>Corrente</t>
  </si>
  <si>
    <t>Correntes</t>
  </si>
  <si>
    <t>Correntina</t>
  </si>
  <si>
    <t>Cortês</t>
  </si>
  <si>
    <t>Corumbá</t>
  </si>
  <si>
    <t>Corumbá de Goiás</t>
  </si>
  <si>
    <t>Corumbaíba</t>
  </si>
  <si>
    <t>Corumbataí</t>
  </si>
  <si>
    <t>Corumbataí do Sul</t>
  </si>
  <si>
    <t>Corumbiara</t>
  </si>
  <si>
    <t>Corupá</t>
  </si>
  <si>
    <t>Coruripe</t>
  </si>
  <si>
    <t>Cosmópolis</t>
  </si>
  <si>
    <t>Cosmorama</t>
  </si>
  <si>
    <t>Costa Marques</t>
  </si>
  <si>
    <t>Costa Rica</t>
  </si>
  <si>
    <t>Cotegipe</t>
  </si>
  <si>
    <t>Cotia</t>
  </si>
  <si>
    <t>Cotiporã</t>
  </si>
  <si>
    <t>Cotriguaçu</t>
  </si>
  <si>
    <t>Couto de Magalhães</t>
  </si>
  <si>
    <t>Couto de Magalhães de Minas</t>
  </si>
  <si>
    <t>Coxilha</t>
  </si>
  <si>
    <t>Coxim</t>
  </si>
  <si>
    <t>Coxixola</t>
  </si>
  <si>
    <t>Craíbas</t>
  </si>
  <si>
    <t>Crateús</t>
  </si>
  <si>
    <t>Crato</t>
  </si>
  <si>
    <t>Cravinhos</t>
  </si>
  <si>
    <t>Cravolândia</t>
  </si>
  <si>
    <t>Criciúma</t>
  </si>
  <si>
    <t>Crisólita</t>
  </si>
  <si>
    <t>Crisópolis</t>
  </si>
  <si>
    <t>Crissiumal</t>
  </si>
  <si>
    <t>Cristais</t>
  </si>
  <si>
    <t>Cristais Paulista</t>
  </si>
  <si>
    <t>Cristal</t>
  </si>
  <si>
    <t>Cristal do Sul</t>
  </si>
  <si>
    <t>Cristalândia</t>
  </si>
  <si>
    <t>Cristalândia do Piauí</t>
  </si>
  <si>
    <t>Cristália</t>
  </si>
  <si>
    <t>Cristalina</t>
  </si>
  <si>
    <t>Cristiano Otoni</t>
  </si>
  <si>
    <t>Cristianópolis</t>
  </si>
  <si>
    <t>Cristina</t>
  </si>
  <si>
    <t>Cristinápolis</t>
  </si>
  <si>
    <t>Cristino Castro</t>
  </si>
  <si>
    <t>Cristópolis</t>
  </si>
  <si>
    <t>Crixás</t>
  </si>
  <si>
    <t>Crixás do Tocantins</t>
  </si>
  <si>
    <t>Croatá</t>
  </si>
  <si>
    <t>Cromínia</t>
  </si>
  <si>
    <t>Crucilândia</t>
  </si>
  <si>
    <t>Cruz</t>
  </si>
  <si>
    <t>Cruz Alta</t>
  </si>
  <si>
    <t>Cruz Das Almas</t>
  </si>
  <si>
    <t>Cruz do Espírito Santo</t>
  </si>
  <si>
    <t>Cruz Machado</t>
  </si>
  <si>
    <t>Cruzália</t>
  </si>
  <si>
    <t>Cruzaltense</t>
  </si>
  <si>
    <t>Cruzeiro</t>
  </si>
  <si>
    <t>Cruzeiro da Fortaleza</t>
  </si>
  <si>
    <t>Cruzeiro do Iguaçu</t>
  </si>
  <si>
    <t>Cruzeiro do Oeste</t>
  </si>
  <si>
    <t>Cruzeiro do Sul</t>
  </si>
  <si>
    <t>Cruzeta</t>
  </si>
  <si>
    <t>Cruzília</t>
  </si>
  <si>
    <t>Cruzmaltina</t>
  </si>
  <si>
    <t>Cubatão</t>
  </si>
  <si>
    <t>Cubati</t>
  </si>
  <si>
    <t>Cuiabá</t>
  </si>
  <si>
    <t>Cuité</t>
  </si>
  <si>
    <t>Cuité de Mamanguape</t>
  </si>
  <si>
    <t>Cuitegi</t>
  </si>
  <si>
    <t>Cujubim</t>
  </si>
  <si>
    <t>Cumari</t>
  </si>
  <si>
    <t>Cumaru</t>
  </si>
  <si>
    <t>Cumaru do Norte</t>
  </si>
  <si>
    <t>Cumbe</t>
  </si>
  <si>
    <t>Cunha</t>
  </si>
  <si>
    <t>Cunha Porã</t>
  </si>
  <si>
    <t>Cunhataí</t>
  </si>
  <si>
    <t>Cuparaque</t>
  </si>
  <si>
    <t>Cupira</t>
  </si>
  <si>
    <t>Curaçá</t>
  </si>
  <si>
    <t>Curimatá</t>
  </si>
  <si>
    <t>Curionópolis</t>
  </si>
  <si>
    <t>Curitiba</t>
  </si>
  <si>
    <t>Curitibanos</t>
  </si>
  <si>
    <t>Curiúva</t>
  </si>
  <si>
    <t>Currais</t>
  </si>
  <si>
    <t>Currais Novos</t>
  </si>
  <si>
    <t>Curral de Cima</t>
  </si>
  <si>
    <t>Curral de Dentro</t>
  </si>
  <si>
    <t>Curral Novo do Piauí</t>
  </si>
  <si>
    <t>Curral Velho</t>
  </si>
  <si>
    <t>Curralinho</t>
  </si>
  <si>
    <t>Curralinhos</t>
  </si>
  <si>
    <t>Curuá</t>
  </si>
  <si>
    <t>Curuçá</t>
  </si>
  <si>
    <t>Cururupu</t>
  </si>
  <si>
    <t>Curvelândia</t>
  </si>
  <si>
    <t>Custódia</t>
  </si>
  <si>
    <t>Cutias</t>
  </si>
  <si>
    <t>Damianópolis</t>
  </si>
  <si>
    <t>Damião</t>
  </si>
  <si>
    <t>Damolândia</t>
  </si>
  <si>
    <t>Darcinópolis</t>
  </si>
  <si>
    <t>Dário Meira</t>
  </si>
  <si>
    <t>Datas</t>
  </si>
  <si>
    <t>David Canabarro</t>
  </si>
  <si>
    <t>Davinópolis</t>
  </si>
  <si>
    <t>Delfim Moreira</t>
  </si>
  <si>
    <t>Delfinópolis</t>
  </si>
  <si>
    <t>Delmiro Gouveia</t>
  </si>
  <si>
    <t>Delta</t>
  </si>
  <si>
    <t>Demerval Lobão</t>
  </si>
  <si>
    <t>Denise</t>
  </si>
  <si>
    <t>Deodápolis</t>
  </si>
  <si>
    <t>Deputado Irapuan Pinheiro</t>
  </si>
  <si>
    <t>Derrubadas</t>
  </si>
  <si>
    <t>Descalvado</t>
  </si>
  <si>
    <t>Descanso</t>
  </si>
  <si>
    <t>Descoberto</t>
  </si>
  <si>
    <t>Desterro</t>
  </si>
  <si>
    <t>Desterro de Entre Rios</t>
  </si>
  <si>
    <t>Desterro do Melo</t>
  </si>
  <si>
    <t>Dezesseis de Novembro</t>
  </si>
  <si>
    <t>Diadema</t>
  </si>
  <si>
    <t>Diamante</t>
  </si>
  <si>
    <t>Diamante D´oeste</t>
  </si>
  <si>
    <t>Diamante do Norte</t>
  </si>
  <si>
    <t>Diamante do Sul</t>
  </si>
  <si>
    <t>Diamantina</t>
  </si>
  <si>
    <t>Diamantino</t>
  </si>
  <si>
    <t>Dianópolis</t>
  </si>
  <si>
    <t>Dias D´ávila</t>
  </si>
  <si>
    <t>Dilermando de Aguiar</t>
  </si>
  <si>
    <t>Diogo de Vasconcelos</t>
  </si>
  <si>
    <t>Dionísio</t>
  </si>
  <si>
    <t>Dionísio Cerqueira</t>
  </si>
  <si>
    <t>Diorama</t>
  </si>
  <si>
    <t>Dirce Reis</t>
  </si>
  <si>
    <t>Dirceu Arcoverde</t>
  </si>
  <si>
    <t>Divina Pastora</t>
  </si>
  <si>
    <t>Divinésia</t>
  </si>
  <si>
    <t>Divino</t>
  </si>
  <si>
    <t>Divino Das Laranjeiras</t>
  </si>
  <si>
    <t>Divino de São Lourenço</t>
  </si>
  <si>
    <t>Divinolândia</t>
  </si>
  <si>
    <t>Divinolândia de Minas</t>
  </si>
  <si>
    <t>Divinópolis</t>
  </si>
  <si>
    <t>Divinópolis de Goiás</t>
  </si>
  <si>
    <t>Divinópolis do Tocantins</t>
  </si>
  <si>
    <t>Divisa Alegre</t>
  </si>
  <si>
    <t>Divisa Nova</t>
  </si>
  <si>
    <t>Divisópolis</t>
  </si>
  <si>
    <t>Dobrada</t>
  </si>
  <si>
    <t>Dois Córregos</t>
  </si>
  <si>
    <t>Dois Irmãos</t>
  </si>
  <si>
    <t>Dois Irmãos Das Missões</t>
  </si>
  <si>
    <t>Dois Irmãos do Buriti</t>
  </si>
  <si>
    <t>Dois Irmãos do Tocantins</t>
  </si>
  <si>
    <t>Dois Lajeados</t>
  </si>
  <si>
    <t>Dois Riachos</t>
  </si>
  <si>
    <t>Dois Vizinhos</t>
  </si>
  <si>
    <t>Dolcinópolis</t>
  </si>
  <si>
    <t>Dom Aquino</t>
  </si>
  <si>
    <t>Dom Basílio</t>
  </si>
  <si>
    <t>Dom Bosco</t>
  </si>
  <si>
    <t>Dom Cavati</t>
  </si>
  <si>
    <t>Dom Eliseu</t>
  </si>
  <si>
    <t>Dom Expedito Lopes</t>
  </si>
  <si>
    <t>Dom Feliciano</t>
  </si>
  <si>
    <t>Dom Inocêncio</t>
  </si>
  <si>
    <t>Dom Joaquim</t>
  </si>
  <si>
    <t>Dom Macedo Costa</t>
  </si>
  <si>
    <t>Dom Pedrito</t>
  </si>
  <si>
    <t>Dom Pedro</t>
  </si>
  <si>
    <t>Dom Pedro de Alcântara</t>
  </si>
  <si>
    <t>Dom Silvério</t>
  </si>
  <si>
    <t>Dom Viçoso</t>
  </si>
  <si>
    <t>Domingos Martins</t>
  </si>
  <si>
    <t>Domingos Mourão</t>
  </si>
  <si>
    <t>Dona Emma</t>
  </si>
  <si>
    <t>Dona Eusébia</t>
  </si>
  <si>
    <t>Dona Francisca</t>
  </si>
  <si>
    <t>Dona Inês</t>
  </si>
  <si>
    <t>Dores de Campos</t>
  </si>
  <si>
    <t>Dores de Guanhães</t>
  </si>
  <si>
    <t>Dores do Indaiá</t>
  </si>
  <si>
    <t>Dores do Rio Preto</t>
  </si>
  <si>
    <t>Dores do Turvo</t>
  </si>
  <si>
    <t>Doresópolis</t>
  </si>
  <si>
    <t>Dormentes</t>
  </si>
  <si>
    <t>Douradina</t>
  </si>
  <si>
    <t>Dourado</t>
  </si>
  <si>
    <t>Douradoquara</t>
  </si>
  <si>
    <t>Dourados</t>
  </si>
  <si>
    <t>Doutor Camargo</t>
  </si>
  <si>
    <t>Doutor Maurício Cardoso</t>
  </si>
  <si>
    <t>Doutor Pedrinho</t>
  </si>
  <si>
    <t>Doutor Ricardo</t>
  </si>
  <si>
    <t>Doutor Severiano</t>
  </si>
  <si>
    <t>Doutor Ulysses</t>
  </si>
  <si>
    <t>Doverlândia</t>
  </si>
  <si>
    <t>Dracena</t>
  </si>
  <si>
    <t>Duartina</t>
  </si>
  <si>
    <t>Duas Barras</t>
  </si>
  <si>
    <t>Duas Estradas</t>
  </si>
  <si>
    <t>Dueré</t>
  </si>
  <si>
    <t>Dumont</t>
  </si>
  <si>
    <t>Duque Bacelar</t>
  </si>
  <si>
    <t>Duque de Caxias</t>
  </si>
  <si>
    <t>Durandé</t>
  </si>
  <si>
    <t>Echaporã</t>
  </si>
  <si>
    <t>Ecoporanga</t>
  </si>
  <si>
    <t>Edealina</t>
  </si>
  <si>
    <t>Edéia</t>
  </si>
  <si>
    <t>Eirunepé</t>
  </si>
  <si>
    <t>Eldorado</t>
  </si>
  <si>
    <t>Eldorado do Sul</t>
  </si>
  <si>
    <t>Eldorado Dos Carajás</t>
  </si>
  <si>
    <t>Elesbão Veloso</t>
  </si>
  <si>
    <t>Elias Fausto</t>
  </si>
  <si>
    <t>Eliseu Martins</t>
  </si>
  <si>
    <t>Elisiário</t>
  </si>
  <si>
    <t>Elísio Medrado</t>
  </si>
  <si>
    <t>Elói Mendes</t>
  </si>
  <si>
    <t>Emas</t>
  </si>
  <si>
    <t>Embaúba</t>
  </si>
  <si>
    <t>Embu</t>
  </si>
  <si>
    <t>Embu-guaçu</t>
  </si>
  <si>
    <t>Emilianópolis</t>
  </si>
  <si>
    <t>Encantado</t>
  </si>
  <si>
    <t>Encanto</t>
  </si>
  <si>
    <t>Encruzilhada</t>
  </si>
  <si>
    <t>Encruzilhada do Sul</t>
  </si>
  <si>
    <t>Enéas Marques</t>
  </si>
  <si>
    <t>Engenheiro Beltrão</t>
  </si>
  <si>
    <t>Engenheiro Caldas</t>
  </si>
  <si>
    <t>Engenheiro Coelho</t>
  </si>
  <si>
    <t>Engenheiro Navarro</t>
  </si>
  <si>
    <t>Engenheiro Paulo de Frontin</t>
  </si>
  <si>
    <t>Engenho Velho</t>
  </si>
  <si>
    <t>Entre Folhas</t>
  </si>
  <si>
    <t>Entre Rios</t>
  </si>
  <si>
    <t>Entre Rios de Minas</t>
  </si>
  <si>
    <t>Entre Rios do Oeste</t>
  </si>
  <si>
    <t>Entre Rios do Sul</t>
  </si>
  <si>
    <t>Entre-ijuís</t>
  </si>
  <si>
    <t>Envira</t>
  </si>
  <si>
    <t>Epitaciolândia</t>
  </si>
  <si>
    <t>Equador</t>
  </si>
  <si>
    <t>Erebango</t>
  </si>
  <si>
    <t>Erechim</t>
  </si>
  <si>
    <t>Ererê</t>
  </si>
  <si>
    <t>Érico Cardoso</t>
  </si>
  <si>
    <t>Ermo</t>
  </si>
  <si>
    <t>Ernestina</t>
  </si>
  <si>
    <t>Erval Grande</t>
  </si>
  <si>
    <t>Erval Seco</t>
  </si>
  <si>
    <t>Erval Velho</t>
  </si>
  <si>
    <t>Ervália</t>
  </si>
  <si>
    <t>Escada</t>
  </si>
  <si>
    <t>Esmeralda</t>
  </si>
  <si>
    <t>Esmeraldas</t>
  </si>
  <si>
    <t>Espera Feliz</t>
  </si>
  <si>
    <t>Esperança</t>
  </si>
  <si>
    <t>Esperança do Sul</t>
  </si>
  <si>
    <t>Esperança Nova</t>
  </si>
  <si>
    <t>Esperantina</t>
  </si>
  <si>
    <t>Esperantinópolis</t>
  </si>
  <si>
    <t>Espigão Alto do Iguaçu</t>
  </si>
  <si>
    <t>Espigão D´oeste</t>
  </si>
  <si>
    <t>Espinosa</t>
  </si>
  <si>
    <t>Espírito Santo do Dourado</t>
  </si>
  <si>
    <t>Espírito Santo do Pinhal</t>
  </si>
  <si>
    <t>Espírito Santo do Turvo</t>
  </si>
  <si>
    <t>Esplanada</t>
  </si>
  <si>
    <t>Espumoso</t>
  </si>
  <si>
    <t>Estação</t>
  </si>
  <si>
    <t>Estância</t>
  </si>
  <si>
    <t>Estância Velha</t>
  </si>
  <si>
    <t>Esteio</t>
  </si>
  <si>
    <t>Estiva</t>
  </si>
  <si>
    <t>Estiva Gerbi</t>
  </si>
  <si>
    <t>Estreito</t>
  </si>
  <si>
    <t>Estrela</t>
  </si>
  <si>
    <t>Estrela D´oeste</t>
  </si>
  <si>
    <t>Estrela Dalva</t>
  </si>
  <si>
    <t>Estrela de Alagoas</t>
  </si>
  <si>
    <t>Estrela do Indaiá</t>
  </si>
  <si>
    <t>Estrela do Norte</t>
  </si>
  <si>
    <t>Estrela do Sul</t>
  </si>
  <si>
    <t>Estrela Velha</t>
  </si>
  <si>
    <t>Euclides da Cunha</t>
  </si>
  <si>
    <t>Euclides da Cunha Paulista</t>
  </si>
  <si>
    <t>Eugênio de Castro</t>
  </si>
  <si>
    <t>Eugenópolis</t>
  </si>
  <si>
    <t>Eunápolis</t>
  </si>
  <si>
    <t>Eusébio</t>
  </si>
  <si>
    <t>Ewbank da Câmara</t>
  </si>
  <si>
    <t>Extrema</t>
  </si>
  <si>
    <t>Extremoz</t>
  </si>
  <si>
    <t>Exu</t>
  </si>
  <si>
    <t>Fagundes</t>
  </si>
  <si>
    <t>Fagundes Varela</t>
  </si>
  <si>
    <t>Faina</t>
  </si>
  <si>
    <t>Fama</t>
  </si>
  <si>
    <t>Faria Lemos</t>
  </si>
  <si>
    <t>Farias Brito</t>
  </si>
  <si>
    <t>Faro</t>
  </si>
  <si>
    <t>Farol</t>
  </si>
  <si>
    <t>Farroupilha</t>
  </si>
  <si>
    <t>Fartura</t>
  </si>
  <si>
    <t>Fartura do Piauí</t>
  </si>
  <si>
    <t>Fátima</t>
  </si>
  <si>
    <t>Fátima do Sul</t>
  </si>
  <si>
    <t>Faxinal</t>
  </si>
  <si>
    <t>Faxinal do Soturno</t>
  </si>
  <si>
    <t>Faxinal Dos Guedes</t>
  </si>
  <si>
    <t>Faxinalzinho</t>
  </si>
  <si>
    <t>Fazenda Nova</t>
  </si>
  <si>
    <t>Fazenda Rio Grande</t>
  </si>
  <si>
    <t>Fazenda Vilanova</t>
  </si>
  <si>
    <t>Feijó</t>
  </si>
  <si>
    <t>Feira da Mata</t>
  </si>
  <si>
    <t>Feira de Santana</t>
  </si>
  <si>
    <t>Feira Grande</t>
  </si>
  <si>
    <t>Feira Nova</t>
  </si>
  <si>
    <t>Feira Nova do Maranhão</t>
  </si>
  <si>
    <t>Felício Dos Santos</t>
  </si>
  <si>
    <t>Felipe Guerra</t>
  </si>
  <si>
    <t>Felisburgo</t>
  </si>
  <si>
    <t>Felixlândia</t>
  </si>
  <si>
    <t>Feliz</t>
  </si>
  <si>
    <t>Feliz Deserto</t>
  </si>
  <si>
    <t>Feliz Natal</t>
  </si>
  <si>
    <t>Fênix</t>
  </si>
  <si>
    <t>Fernandes Pinheiro</t>
  </si>
  <si>
    <t>Fernandes Tourinho</t>
  </si>
  <si>
    <t>Fernando de Noronha</t>
  </si>
  <si>
    <t>Fernando Falcão</t>
  </si>
  <si>
    <t>Fernando Pedroza</t>
  </si>
  <si>
    <t>Fernando Prestes</t>
  </si>
  <si>
    <t>Fernandópolis</t>
  </si>
  <si>
    <t>Fernão</t>
  </si>
  <si>
    <t>Ferraz de Vasconcelos</t>
  </si>
  <si>
    <t>Ferreira Gomes</t>
  </si>
  <si>
    <t>Ferreiros</t>
  </si>
  <si>
    <t>Ferros</t>
  </si>
  <si>
    <t>Fervedouro</t>
  </si>
  <si>
    <t>Figueira</t>
  </si>
  <si>
    <t>Figueirão</t>
  </si>
  <si>
    <t>Figueirópolis</t>
  </si>
  <si>
    <t>Figueirópolis D´oeste</t>
  </si>
  <si>
    <t>Filadélfia</t>
  </si>
  <si>
    <t>Firmino Alves</t>
  </si>
  <si>
    <t>Firminópolis</t>
  </si>
  <si>
    <t>Flexeiras</t>
  </si>
  <si>
    <t>Flor da Serra do Sul</t>
  </si>
  <si>
    <t>Flor do Sertão</t>
  </si>
  <si>
    <t>Flora Rica</t>
  </si>
  <si>
    <t>Floraí</t>
  </si>
  <si>
    <t>Florânia</t>
  </si>
  <si>
    <t>Floreal</t>
  </si>
  <si>
    <t>Flores</t>
  </si>
  <si>
    <t>Flores da Cunha</t>
  </si>
  <si>
    <t>Flores de Goiás</t>
  </si>
  <si>
    <t>Flores do Piauí</t>
  </si>
  <si>
    <t>Floresta</t>
  </si>
  <si>
    <t>Floresta Azul</t>
  </si>
  <si>
    <t>Floresta do Araguaia</t>
  </si>
  <si>
    <t>Floresta do Piauí</t>
  </si>
  <si>
    <t>Florestal</t>
  </si>
  <si>
    <t>Florestópolis</t>
  </si>
  <si>
    <t>Floriano</t>
  </si>
  <si>
    <t>Floriano Peixoto</t>
  </si>
  <si>
    <t>Florianópolis</t>
  </si>
  <si>
    <t>Flórida</t>
  </si>
  <si>
    <t>Flórida Paulista</t>
  </si>
  <si>
    <t>Florínia</t>
  </si>
  <si>
    <t>Fonte Boa</t>
  </si>
  <si>
    <t>Fontoura Xavier</t>
  </si>
  <si>
    <t>Formiga</t>
  </si>
  <si>
    <t>Formigueiro</t>
  </si>
  <si>
    <t>Formosa</t>
  </si>
  <si>
    <t>Formosa da Serra Negra</t>
  </si>
  <si>
    <t>Formosa do Oeste</t>
  </si>
  <si>
    <t>Formosa do Rio Preto</t>
  </si>
  <si>
    <t>Formosa do Sul</t>
  </si>
  <si>
    <t>Formoso</t>
  </si>
  <si>
    <t>Formoso do Araguaia</t>
  </si>
  <si>
    <t>Forquetinha</t>
  </si>
  <si>
    <t>Forquilha</t>
  </si>
  <si>
    <t>Forquilhinha</t>
  </si>
  <si>
    <t>Fortaleza</t>
  </si>
  <si>
    <t>Fortaleza de Minas</t>
  </si>
  <si>
    <t>Fortaleza do Tabocão</t>
  </si>
  <si>
    <t>Fortaleza Dos Nogueiras</t>
  </si>
  <si>
    <t>Fortaleza Dos Valos</t>
  </si>
  <si>
    <t>Fortim</t>
  </si>
  <si>
    <t>Fortuna</t>
  </si>
  <si>
    <t>Fortuna de Minas</t>
  </si>
  <si>
    <t>Foz do Iguaçu</t>
  </si>
  <si>
    <t>Foz do Jordão</t>
  </si>
  <si>
    <t>Fraiburgo</t>
  </si>
  <si>
    <t>Franca</t>
  </si>
  <si>
    <t>Francinópolis</t>
  </si>
  <si>
    <t>Francisco Alves</t>
  </si>
  <si>
    <t>Francisco Ayres</t>
  </si>
  <si>
    <t>Francisco Badaró</t>
  </si>
  <si>
    <t>Francisco Beltrão</t>
  </si>
  <si>
    <t>Francisco Dantas</t>
  </si>
  <si>
    <t>Francisco Dumont</t>
  </si>
  <si>
    <t>Francisco Macedo</t>
  </si>
  <si>
    <t>Francisco Morato</t>
  </si>
  <si>
    <t>Francisco sá</t>
  </si>
  <si>
    <t>Francisco Santos</t>
  </si>
  <si>
    <t>Franciscópolis</t>
  </si>
  <si>
    <t>Franco da Rocha</t>
  </si>
  <si>
    <t>Frecheirinha</t>
  </si>
  <si>
    <t>Frederico Westphalen</t>
  </si>
  <si>
    <t>Frei Gaspar</t>
  </si>
  <si>
    <t>Frei Inocêncio</t>
  </si>
  <si>
    <t>Frei Lagonegro</t>
  </si>
  <si>
    <t>Frei Martinho</t>
  </si>
  <si>
    <t>Frei Miguelinho</t>
  </si>
  <si>
    <t>Frei Paulo</t>
  </si>
  <si>
    <t>Frei Rogério</t>
  </si>
  <si>
    <t>Fronteira</t>
  </si>
  <si>
    <t>Fronteira Dos Vales</t>
  </si>
  <si>
    <t>Fronteiras</t>
  </si>
  <si>
    <t>Fruta de Leite</t>
  </si>
  <si>
    <t>Frutal</t>
  </si>
  <si>
    <t>Frutuoso Gomes</t>
  </si>
  <si>
    <t>Fundão</t>
  </si>
  <si>
    <t>Funilândia</t>
  </si>
  <si>
    <t>Gabriel Monteiro</t>
  </si>
  <si>
    <t>Gado Bravo</t>
  </si>
  <si>
    <t>Gália</t>
  </si>
  <si>
    <t>Galiléia</t>
  </si>
  <si>
    <t>Galinhos</t>
  </si>
  <si>
    <t>Galvão</t>
  </si>
  <si>
    <t>Gameleira</t>
  </si>
  <si>
    <t>Gameleira de Goiás</t>
  </si>
  <si>
    <t>Gameleiras</t>
  </si>
  <si>
    <t>Gandu</t>
  </si>
  <si>
    <t>Garanhuns</t>
  </si>
  <si>
    <t>Gararu</t>
  </si>
  <si>
    <t>Garça</t>
  </si>
  <si>
    <t>Garibaldi</t>
  </si>
  <si>
    <t>Garopaba</t>
  </si>
  <si>
    <t>Garrafão do Norte</t>
  </si>
  <si>
    <t>Garruchos</t>
  </si>
  <si>
    <t>Gaspar</t>
  </si>
  <si>
    <t>Gastão Vidigal</t>
  </si>
  <si>
    <t>Gaúcha do Norte</t>
  </si>
  <si>
    <t>Gaurama</t>
  </si>
  <si>
    <t>Gavião</t>
  </si>
  <si>
    <t>Gavião Peixoto</t>
  </si>
  <si>
    <t>Geminiano</t>
  </si>
  <si>
    <t>General Câmara</t>
  </si>
  <si>
    <t>General Carneiro</t>
  </si>
  <si>
    <t>General Maynard</t>
  </si>
  <si>
    <t>General Salgado</t>
  </si>
  <si>
    <t>General Sampaio</t>
  </si>
  <si>
    <t>Gentil</t>
  </si>
  <si>
    <t>Gentio do Ouro</t>
  </si>
  <si>
    <t>Getulina</t>
  </si>
  <si>
    <t>Getúlio Vargas</t>
  </si>
  <si>
    <t>Gilbués</t>
  </si>
  <si>
    <t>Girau do Ponciano</t>
  </si>
  <si>
    <t>Giruá</t>
  </si>
  <si>
    <t>Glaucilândia</t>
  </si>
  <si>
    <t>Glicério</t>
  </si>
  <si>
    <t>Glória</t>
  </si>
  <si>
    <t>Glória D´oeste</t>
  </si>
  <si>
    <t>Glória de Dourados</t>
  </si>
  <si>
    <t>Glória do Goitá</t>
  </si>
  <si>
    <t>Glorinha</t>
  </si>
  <si>
    <t>Godofredo Viana</t>
  </si>
  <si>
    <t>Godoy Moreira</t>
  </si>
  <si>
    <t>Goiabeira</t>
  </si>
  <si>
    <t>Goiana</t>
  </si>
  <si>
    <t>Goianá</t>
  </si>
  <si>
    <t>Goiandira</t>
  </si>
  <si>
    <t>Goianésia</t>
  </si>
  <si>
    <t>Goianésia do Pará</t>
  </si>
  <si>
    <t>Goiânia</t>
  </si>
  <si>
    <t>Goianinha</t>
  </si>
  <si>
    <t>Goianira</t>
  </si>
  <si>
    <t>Goianorte</t>
  </si>
  <si>
    <t>Goiás</t>
  </si>
  <si>
    <t>Goiatins</t>
  </si>
  <si>
    <t>Goiatuba</t>
  </si>
  <si>
    <t>Goioerê</t>
  </si>
  <si>
    <t>Goioxim</t>
  </si>
  <si>
    <t>Gonçalves</t>
  </si>
  <si>
    <t>Gonçalves Dias</t>
  </si>
  <si>
    <t>Gongogi</t>
  </si>
  <si>
    <t>Gonzaga</t>
  </si>
  <si>
    <t>Gouveia</t>
  </si>
  <si>
    <t>Gouvelândia</t>
  </si>
  <si>
    <t>Governador Archer</t>
  </si>
  <si>
    <t>Governador Celso Ramos</t>
  </si>
  <si>
    <t>Governador Dix-sept Rosado</t>
  </si>
  <si>
    <t>Governador Edison Lobão</t>
  </si>
  <si>
    <t>Governador Eugênio Barros</t>
  </si>
  <si>
    <t>Governador Jorge Teixeira</t>
  </si>
  <si>
    <t>Governador Lindenberg</t>
  </si>
  <si>
    <t>Governador Lomanto Júnior</t>
  </si>
  <si>
    <t>Governador Luiz Rocha</t>
  </si>
  <si>
    <t>Governador Mangabeira</t>
  </si>
  <si>
    <t>Governador Newton Bello</t>
  </si>
  <si>
    <t>Governador Nunes Freire</t>
  </si>
  <si>
    <t>Governador Valadares</t>
  </si>
  <si>
    <t>Graça</t>
  </si>
  <si>
    <t>Graça Aranha</t>
  </si>
  <si>
    <t>Gracho Cardoso</t>
  </si>
  <si>
    <t>Grajaú</t>
  </si>
  <si>
    <t>Gramado</t>
  </si>
  <si>
    <t>Gramado Dos Loureiros</t>
  </si>
  <si>
    <t>Gramado Xavier</t>
  </si>
  <si>
    <t>Grandes Rios</t>
  </si>
  <si>
    <t>Granito</t>
  </si>
  <si>
    <t>Granja</t>
  </si>
  <si>
    <t>Granjeiro</t>
  </si>
  <si>
    <t>Grão Mogol</t>
  </si>
  <si>
    <t>Grão Pará</t>
  </si>
  <si>
    <t>Gravatá</t>
  </si>
  <si>
    <t>Gravataí</t>
  </si>
  <si>
    <t>Gravatal</t>
  </si>
  <si>
    <t>Groaíras</t>
  </si>
  <si>
    <t>Grossos</t>
  </si>
  <si>
    <t>Grupiara</t>
  </si>
  <si>
    <t>Guabiju</t>
  </si>
  <si>
    <t>Guabiruba</t>
  </si>
  <si>
    <t>Guaçuí</t>
  </si>
  <si>
    <t>Guadalupe</t>
  </si>
  <si>
    <t>Guaíba</t>
  </si>
  <si>
    <t>Guaimbê</t>
  </si>
  <si>
    <t>Guaíra</t>
  </si>
  <si>
    <t>Guairaçá</t>
  </si>
  <si>
    <t>Guaiúba</t>
  </si>
  <si>
    <t>Guajará</t>
  </si>
  <si>
    <t>Guajará-mirim</t>
  </si>
  <si>
    <t>Guajeru</t>
  </si>
  <si>
    <t>Guamaré</t>
  </si>
  <si>
    <t>Guamiranga</t>
  </si>
  <si>
    <t>Guanambi</t>
  </si>
  <si>
    <t>Guanhães</t>
  </si>
  <si>
    <t>Guapé</t>
  </si>
  <si>
    <t>Guapiaçu</t>
  </si>
  <si>
    <t>Guapiara</t>
  </si>
  <si>
    <t>Guapimirim</t>
  </si>
  <si>
    <t>Guapirama</t>
  </si>
  <si>
    <t>Guapó</t>
  </si>
  <si>
    <t>Guaporé</t>
  </si>
  <si>
    <t>Guaporema</t>
  </si>
  <si>
    <t>Guará</t>
  </si>
  <si>
    <t>Guarabira</t>
  </si>
  <si>
    <t>Guaraçaí</t>
  </si>
  <si>
    <t>Guaraci</t>
  </si>
  <si>
    <t>Guaraciaba</t>
  </si>
  <si>
    <t>Guaraciaba do Norte</t>
  </si>
  <si>
    <t>Guaraciama</t>
  </si>
  <si>
    <t>Guaraí</t>
  </si>
  <si>
    <t>Guaraíta</t>
  </si>
  <si>
    <t>Guaramiranga</t>
  </si>
  <si>
    <t>Guaramirim</t>
  </si>
  <si>
    <t>Guaranésia</t>
  </si>
  <si>
    <t>Guarani</t>
  </si>
  <si>
    <t>Guarani D´oeste</t>
  </si>
  <si>
    <t>Guarani Das Missões</t>
  </si>
  <si>
    <t>Guarani de Goiás</t>
  </si>
  <si>
    <t>Guaraniaçu</t>
  </si>
  <si>
    <t>Guarantã</t>
  </si>
  <si>
    <t>Guarantã do Norte</t>
  </si>
  <si>
    <t>Guarapari</t>
  </si>
  <si>
    <t>Guarapuava</t>
  </si>
  <si>
    <t>Guaraqueçaba</t>
  </si>
  <si>
    <t>Guarará</t>
  </si>
  <si>
    <t>Guararapes</t>
  </si>
  <si>
    <t>Guararema</t>
  </si>
  <si>
    <t>Guaratinga</t>
  </si>
  <si>
    <t>Guaratinguetá</t>
  </si>
  <si>
    <t>Guarda-mor</t>
  </si>
  <si>
    <t>Guareí</t>
  </si>
  <si>
    <t>Guariba</t>
  </si>
  <si>
    <t>Guaribas</t>
  </si>
  <si>
    <t>Guarinos</t>
  </si>
  <si>
    <t>Guarujá do Sul</t>
  </si>
  <si>
    <t>Guarulhos</t>
  </si>
  <si>
    <t>Guatambú</t>
  </si>
  <si>
    <t>Guatapará</t>
  </si>
  <si>
    <t>Guaxupé</t>
  </si>
  <si>
    <t>Guia Lopes da Laguna</t>
  </si>
  <si>
    <t>Guidoval</t>
  </si>
  <si>
    <t>Guimarães</t>
  </si>
  <si>
    <t>Guimarânia</t>
  </si>
  <si>
    <t>Guiratinga</t>
  </si>
  <si>
    <t>Guiricema</t>
  </si>
  <si>
    <t>Gurinhatã</t>
  </si>
  <si>
    <t>Gurinhém</t>
  </si>
  <si>
    <t>Gurjão</t>
  </si>
  <si>
    <t>Gurupá</t>
  </si>
  <si>
    <t>Gurupi</t>
  </si>
  <si>
    <t>Guzolândia</t>
  </si>
  <si>
    <t>Harmonia</t>
  </si>
  <si>
    <t>Heitoraí</t>
  </si>
  <si>
    <t>Heliodora</t>
  </si>
  <si>
    <t>Heliópolis</t>
  </si>
  <si>
    <t>Herculândia</t>
  </si>
  <si>
    <t>Herval</t>
  </si>
  <si>
    <t>Herval D´oeste</t>
  </si>
  <si>
    <t>Herveiras</t>
  </si>
  <si>
    <t>Hidrolina</t>
  </si>
  <si>
    <t>Holambra</t>
  </si>
  <si>
    <t>Honório Serpa</t>
  </si>
  <si>
    <t>Horizonte</t>
  </si>
  <si>
    <t>Horizontina</t>
  </si>
  <si>
    <t>Hortolândia</t>
  </si>
  <si>
    <t>Hugo Napoleão</t>
  </si>
  <si>
    <t>Hulha Negra</t>
  </si>
  <si>
    <t>Humaitá</t>
  </si>
  <si>
    <t>Humberto de Campos</t>
  </si>
  <si>
    <t>Iacanga</t>
  </si>
  <si>
    <t>Iaciara</t>
  </si>
  <si>
    <t>Iacri</t>
  </si>
  <si>
    <t>Iaçu</t>
  </si>
  <si>
    <t>Iapu</t>
  </si>
  <si>
    <t>Iaras</t>
  </si>
  <si>
    <t>Iati</t>
  </si>
  <si>
    <t>Ibaiti</t>
  </si>
  <si>
    <t>Ibarama</t>
  </si>
  <si>
    <t>Ibaretama</t>
  </si>
  <si>
    <t>Ibaté</t>
  </si>
  <si>
    <t>Ibateguara</t>
  </si>
  <si>
    <t>Ibatiba</t>
  </si>
  <si>
    <t>Ibema</t>
  </si>
  <si>
    <t>Ibertioga</t>
  </si>
  <si>
    <t>Ibiá</t>
  </si>
  <si>
    <t>Ibiaçá</t>
  </si>
  <si>
    <t>Ibiaí</t>
  </si>
  <si>
    <t>Ibiam</t>
  </si>
  <si>
    <t>Ibiapina</t>
  </si>
  <si>
    <t>Ibiara</t>
  </si>
  <si>
    <t>Ibiassucê</t>
  </si>
  <si>
    <t>Ibicaraí</t>
  </si>
  <si>
    <t>Ibicaré</t>
  </si>
  <si>
    <t>Ibicoara</t>
  </si>
  <si>
    <t>Ibicuí</t>
  </si>
  <si>
    <t>Ibicuitinga</t>
  </si>
  <si>
    <t>Ibimirim</t>
  </si>
  <si>
    <t>Ibipeba</t>
  </si>
  <si>
    <t>Ibipitanga</t>
  </si>
  <si>
    <t>Ibiporã</t>
  </si>
  <si>
    <t>Ibiquera</t>
  </si>
  <si>
    <t>Ibirá</t>
  </si>
  <si>
    <t>Ibiracatu</t>
  </si>
  <si>
    <t>Ibiraci</t>
  </si>
  <si>
    <t>Ibiraçu</t>
  </si>
  <si>
    <t>Ibiraiaras</t>
  </si>
  <si>
    <t>Ibirajuba</t>
  </si>
  <si>
    <t>Ibirama</t>
  </si>
  <si>
    <t>Ibirapitanga</t>
  </si>
  <si>
    <t>Ibirapuã</t>
  </si>
  <si>
    <t>Ibirapuitã</t>
  </si>
  <si>
    <t>Ibirarema</t>
  </si>
  <si>
    <t>Ibirataia</t>
  </si>
  <si>
    <t>Ibirité</t>
  </si>
  <si>
    <t>Ibirubá</t>
  </si>
  <si>
    <t>Ibitiara</t>
  </si>
  <si>
    <t>Ibitinga</t>
  </si>
  <si>
    <t>Ibitirama</t>
  </si>
  <si>
    <t>Ibititá</t>
  </si>
  <si>
    <t>Ibitiúra de Minas</t>
  </si>
  <si>
    <t>Ibituruna</t>
  </si>
  <si>
    <t>Ibiúna</t>
  </si>
  <si>
    <t>Icapuí</t>
  </si>
  <si>
    <t>Içara</t>
  </si>
  <si>
    <t>Icaraí de Minas</t>
  </si>
  <si>
    <t>Icaraíma</t>
  </si>
  <si>
    <t>Icatu</t>
  </si>
  <si>
    <t>Icém</t>
  </si>
  <si>
    <t>Ichu</t>
  </si>
  <si>
    <t>Icó</t>
  </si>
  <si>
    <t>Iconha</t>
  </si>
  <si>
    <t>Ielmo Marinho</t>
  </si>
  <si>
    <t>Iepê</t>
  </si>
  <si>
    <t>Igaci</t>
  </si>
  <si>
    <t>Igaporã</t>
  </si>
  <si>
    <t>Igaraçu do Tietê</t>
  </si>
  <si>
    <t>Igaracy</t>
  </si>
  <si>
    <t>Igarapava</t>
  </si>
  <si>
    <t>Igarapé</t>
  </si>
  <si>
    <t>Igarapé do Meio</t>
  </si>
  <si>
    <t>Igarapé Grande</t>
  </si>
  <si>
    <t>Igarapé-açu</t>
  </si>
  <si>
    <t>Igarapé-miri</t>
  </si>
  <si>
    <t>Igarassu</t>
  </si>
  <si>
    <t>Igaratá</t>
  </si>
  <si>
    <t>Igaratinga</t>
  </si>
  <si>
    <t>Igrapiúna</t>
  </si>
  <si>
    <t>Igreja Nova</t>
  </si>
  <si>
    <t>Igrejinha</t>
  </si>
  <si>
    <t>Iguaba Grande</t>
  </si>
  <si>
    <t>Iguaí</t>
  </si>
  <si>
    <t>Iguape</t>
  </si>
  <si>
    <t>Iguaraci</t>
  </si>
  <si>
    <t>Iguaraçu</t>
  </si>
  <si>
    <t>Iguatama</t>
  </si>
  <si>
    <t>Iguatemi</t>
  </si>
  <si>
    <t>Iguatu</t>
  </si>
  <si>
    <t>Ijaci</t>
  </si>
  <si>
    <t>Ijuí</t>
  </si>
  <si>
    <t>Ilha Comprida</t>
  </si>
  <si>
    <t>Ilha Das Flores</t>
  </si>
  <si>
    <t>Ilha de Itamaracá</t>
  </si>
  <si>
    <t>Ilha Grande</t>
  </si>
  <si>
    <t>Ilha Solteira</t>
  </si>
  <si>
    <t>Ilhabela</t>
  </si>
  <si>
    <t>Ilhéus</t>
  </si>
  <si>
    <t>Ilhota</t>
  </si>
  <si>
    <t>Ilicínea</t>
  </si>
  <si>
    <t>Ilópolis</t>
  </si>
  <si>
    <t>Imaculada</t>
  </si>
  <si>
    <t>Imaruí</t>
  </si>
  <si>
    <t>Imbaú</t>
  </si>
  <si>
    <t>Imbé</t>
  </si>
  <si>
    <t>Imbé de Minas</t>
  </si>
  <si>
    <t>Imbituba</t>
  </si>
  <si>
    <t>Imbituva</t>
  </si>
  <si>
    <t>Imbuia</t>
  </si>
  <si>
    <t>Imigrante</t>
  </si>
  <si>
    <t>Imperatriz</t>
  </si>
  <si>
    <t>Inácio Martins</t>
  </si>
  <si>
    <t>Inaciolândia</t>
  </si>
  <si>
    <t>Inajá</t>
  </si>
  <si>
    <t>Inconfidentes</t>
  </si>
  <si>
    <t>Indaiabira</t>
  </si>
  <si>
    <t>Indaial</t>
  </si>
  <si>
    <t>Indaiatuba</t>
  </si>
  <si>
    <t>Independência</t>
  </si>
  <si>
    <t>Indiana</t>
  </si>
  <si>
    <t>Indianópolis</t>
  </si>
  <si>
    <t>Indiaporã</t>
  </si>
  <si>
    <t>Indiara</t>
  </si>
  <si>
    <t>Indiaroba</t>
  </si>
  <si>
    <t>Indiavaí</t>
  </si>
  <si>
    <t>Ingá</t>
  </si>
  <si>
    <t>Ingaí</t>
  </si>
  <si>
    <t>Ingazeira</t>
  </si>
  <si>
    <t>Inhacorá</t>
  </si>
  <si>
    <t>Inhambupe</t>
  </si>
  <si>
    <t>Inhangapi</t>
  </si>
  <si>
    <t>Inhapi</t>
  </si>
  <si>
    <t>Inhapim</t>
  </si>
  <si>
    <t>Inhaúma</t>
  </si>
  <si>
    <t>Inhuma</t>
  </si>
  <si>
    <t>Inhumas</t>
  </si>
  <si>
    <t>Inimutaba</t>
  </si>
  <si>
    <t>Inocência</t>
  </si>
  <si>
    <t>Inúbia Paulista</t>
  </si>
  <si>
    <t>Iomerê</t>
  </si>
  <si>
    <t>Ipaba</t>
  </si>
  <si>
    <t>Ipameri</t>
  </si>
  <si>
    <t>Ipanema</t>
  </si>
  <si>
    <t>Ipanguaçu</t>
  </si>
  <si>
    <t>Ipaporanga</t>
  </si>
  <si>
    <t>Ipatinga</t>
  </si>
  <si>
    <t>Ipaumirim</t>
  </si>
  <si>
    <t>Ipaussu</t>
  </si>
  <si>
    <t>Ipê</t>
  </si>
  <si>
    <t>Ipecaetá</t>
  </si>
  <si>
    <t>Iperó</t>
  </si>
  <si>
    <t>Ipeúna</t>
  </si>
  <si>
    <t>Ipiaçu</t>
  </si>
  <si>
    <t>Ipiaú</t>
  </si>
  <si>
    <t>Ipiguá</t>
  </si>
  <si>
    <t>Ipira</t>
  </si>
  <si>
    <t>Ipirá</t>
  </si>
  <si>
    <t>Ipiranga</t>
  </si>
  <si>
    <t>Ipiranga de Goiás</t>
  </si>
  <si>
    <t>Ipiranga do Norte</t>
  </si>
  <si>
    <t>Ipiranga do Piauí</t>
  </si>
  <si>
    <t>Ipiranga do Sul</t>
  </si>
  <si>
    <t>Ipixuna</t>
  </si>
  <si>
    <t>Ipixuna do Pará</t>
  </si>
  <si>
    <t>Ipojuca</t>
  </si>
  <si>
    <t>Iporá</t>
  </si>
  <si>
    <t>Iporã</t>
  </si>
  <si>
    <t>Iporã do Oeste</t>
  </si>
  <si>
    <t>Iporanga</t>
  </si>
  <si>
    <t>Ipu</t>
  </si>
  <si>
    <t>Ipuã</t>
  </si>
  <si>
    <t>Ipuaçu</t>
  </si>
  <si>
    <t>Ipubi</t>
  </si>
  <si>
    <t>Ipueira</t>
  </si>
  <si>
    <t>Ipueiras</t>
  </si>
  <si>
    <t>Ipuiúna</t>
  </si>
  <si>
    <t>Ipumirim</t>
  </si>
  <si>
    <t>Ipupiara</t>
  </si>
  <si>
    <t>Iracema</t>
  </si>
  <si>
    <t>Iracema do Oeste</t>
  </si>
  <si>
    <t>Iracemápolis</t>
  </si>
  <si>
    <t>Iraceminha</t>
  </si>
  <si>
    <t>Iraí</t>
  </si>
  <si>
    <t>Irajuba</t>
  </si>
  <si>
    <t>Iramaia</t>
  </si>
  <si>
    <t>Iranduba</t>
  </si>
  <si>
    <t>Irani</t>
  </si>
  <si>
    <t>Irapuã</t>
  </si>
  <si>
    <t>Irapuru</t>
  </si>
  <si>
    <t>Iraquara</t>
  </si>
  <si>
    <t>Irará</t>
  </si>
  <si>
    <t>Irati</t>
  </si>
  <si>
    <t>Irauçuba</t>
  </si>
  <si>
    <t>Irecê</t>
  </si>
  <si>
    <t>Iretama</t>
  </si>
  <si>
    <t>Irineópolis</t>
  </si>
  <si>
    <t>Irituia</t>
  </si>
  <si>
    <t>Irupi</t>
  </si>
  <si>
    <t>Isaías Coelho</t>
  </si>
  <si>
    <t>Israelândia</t>
  </si>
  <si>
    <t>Itá</t>
  </si>
  <si>
    <t>Itaara</t>
  </si>
  <si>
    <t>Itabaiana</t>
  </si>
  <si>
    <t>Itabaianinha</t>
  </si>
  <si>
    <t>Itabela</t>
  </si>
  <si>
    <t>Itaberá</t>
  </si>
  <si>
    <t>Itaberaba</t>
  </si>
  <si>
    <t>Itaberaí</t>
  </si>
  <si>
    <t>Itabi</t>
  </si>
  <si>
    <t>Itabira</t>
  </si>
  <si>
    <t>Itabirinha</t>
  </si>
  <si>
    <t>Itabirito</t>
  </si>
  <si>
    <t>Itaboraí</t>
  </si>
  <si>
    <t>Itabuna</t>
  </si>
  <si>
    <t>Itacajá</t>
  </si>
  <si>
    <t>Itacambira</t>
  </si>
  <si>
    <t>Itacarambi</t>
  </si>
  <si>
    <t>Itacaré</t>
  </si>
  <si>
    <t>Itacoatiara</t>
  </si>
  <si>
    <t>Itacuruba</t>
  </si>
  <si>
    <t>Itacurubi</t>
  </si>
  <si>
    <t>Itaeté</t>
  </si>
  <si>
    <t>Itagi</t>
  </si>
  <si>
    <t>Itagibá</t>
  </si>
  <si>
    <t>Itagimirim</t>
  </si>
  <si>
    <t>Itaguaçu</t>
  </si>
  <si>
    <t>Itaguaçu da Bahia</t>
  </si>
  <si>
    <t>Itaguajé</t>
  </si>
  <si>
    <t>Itaguara</t>
  </si>
  <si>
    <t>Itaguari</t>
  </si>
  <si>
    <t>Itaguaru</t>
  </si>
  <si>
    <t>Itaguatins</t>
  </si>
  <si>
    <t>Itaí</t>
  </si>
  <si>
    <t>Itaíba</t>
  </si>
  <si>
    <t>Itaiçaba</t>
  </si>
  <si>
    <t>Itainópolis</t>
  </si>
  <si>
    <t>Itaiópolis</t>
  </si>
  <si>
    <t>Itaipava do Grajaú</t>
  </si>
  <si>
    <t>Itaipé</t>
  </si>
  <si>
    <t>Itaipulândia</t>
  </si>
  <si>
    <t>Itaitinga</t>
  </si>
  <si>
    <t>Itaituba</t>
  </si>
  <si>
    <t>Itajá</t>
  </si>
  <si>
    <t>Itajaí</t>
  </si>
  <si>
    <t>Itajobi</t>
  </si>
  <si>
    <t>Itaju</t>
  </si>
  <si>
    <t>Itaju do Colônia</t>
  </si>
  <si>
    <t>Itajubá</t>
  </si>
  <si>
    <t>Itajuípe</t>
  </si>
  <si>
    <t>Italva</t>
  </si>
  <si>
    <t>Itamaraju</t>
  </si>
  <si>
    <t>Itamarandiba</t>
  </si>
  <si>
    <t>Itamarati</t>
  </si>
  <si>
    <t>Itamarati de Minas</t>
  </si>
  <si>
    <t>Itamari</t>
  </si>
  <si>
    <t>Itambacuri</t>
  </si>
  <si>
    <t>Itambaracá</t>
  </si>
  <si>
    <t>Itambé</t>
  </si>
  <si>
    <t>Itambé do Mato Dentro</t>
  </si>
  <si>
    <t>Itamogi</t>
  </si>
  <si>
    <t>Itamonte</t>
  </si>
  <si>
    <t>Itanagra</t>
  </si>
  <si>
    <t>Itanhaém</t>
  </si>
  <si>
    <t>Itanhandu</t>
  </si>
  <si>
    <t>Itanhangá</t>
  </si>
  <si>
    <t>Itanhém</t>
  </si>
  <si>
    <t>Itanhomi</t>
  </si>
  <si>
    <t>Itaobim</t>
  </si>
  <si>
    <t>Itaóca</t>
  </si>
  <si>
    <t>Itaocara</t>
  </si>
  <si>
    <t>Itapaci</t>
  </si>
  <si>
    <t>Itapagé</t>
  </si>
  <si>
    <t>Itapagipe</t>
  </si>
  <si>
    <t>Itaparica</t>
  </si>
  <si>
    <t>Itapé</t>
  </si>
  <si>
    <t>Itapebi</t>
  </si>
  <si>
    <t>Itapecerica</t>
  </si>
  <si>
    <t>Itapecerica da Serra</t>
  </si>
  <si>
    <t>Itapecuru Mirim</t>
  </si>
  <si>
    <t>Itapejara D´oeste</t>
  </si>
  <si>
    <t>Itapema</t>
  </si>
  <si>
    <t>Itapemirim</t>
  </si>
  <si>
    <t>Itaperuçu</t>
  </si>
  <si>
    <t>Itaperuna</t>
  </si>
  <si>
    <t>Itapetim</t>
  </si>
  <si>
    <t>Itapetinga</t>
  </si>
  <si>
    <t>Itapetininga</t>
  </si>
  <si>
    <t>Itapeva</t>
  </si>
  <si>
    <t>Itapevi</t>
  </si>
  <si>
    <t>Itapicuru</t>
  </si>
  <si>
    <t>Itapipoca</t>
  </si>
  <si>
    <t>Itapira</t>
  </si>
  <si>
    <t>Itapiranga</t>
  </si>
  <si>
    <t>Itapirapuã</t>
  </si>
  <si>
    <t>Itapirapuã Paulista</t>
  </si>
  <si>
    <t>Itapiratins</t>
  </si>
  <si>
    <t>Itapissuma</t>
  </si>
  <si>
    <t>Itapitanga</t>
  </si>
  <si>
    <t>Itapiúna</t>
  </si>
  <si>
    <t>Itapoá</t>
  </si>
  <si>
    <t>Itápolis</t>
  </si>
  <si>
    <t>Itaporã</t>
  </si>
  <si>
    <t>Itaporã do Tocantins</t>
  </si>
  <si>
    <t>Itaporanga</t>
  </si>
  <si>
    <t>Itaporanga D´ajuda</t>
  </si>
  <si>
    <t>Itapororoca</t>
  </si>
  <si>
    <t>Itapuã do Oeste</t>
  </si>
  <si>
    <t>Itapuca</t>
  </si>
  <si>
    <t>Itapuí</t>
  </si>
  <si>
    <t>Itapura</t>
  </si>
  <si>
    <t>Itapuranga</t>
  </si>
  <si>
    <t>Itaquaquecetuba</t>
  </si>
  <si>
    <t>Itaquara</t>
  </si>
  <si>
    <t>Itaqui</t>
  </si>
  <si>
    <t>Itaquiraí</t>
  </si>
  <si>
    <t>Itaquitinga</t>
  </si>
  <si>
    <t>Itarana</t>
  </si>
  <si>
    <t>Itarantim</t>
  </si>
  <si>
    <t>Itararé</t>
  </si>
  <si>
    <t>Itarema</t>
  </si>
  <si>
    <t>Itariri</t>
  </si>
  <si>
    <t>Itarumã</t>
  </si>
  <si>
    <t>Itati</t>
  </si>
  <si>
    <t>Itatiaia</t>
  </si>
  <si>
    <t>Itatiaiuçu</t>
  </si>
  <si>
    <t>Itatiba</t>
  </si>
  <si>
    <t>Itatiba do Sul</t>
  </si>
  <si>
    <t>Itatim</t>
  </si>
  <si>
    <t>Itatinga</t>
  </si>
  <si>
    <t>Itatira</t>
  </si>
  <si>
    <t>Itatuba</t>
  </si>
  <si>
    <t>Itaú</t>
  </si>
  <si>
    <t>Itaú de Minas</t>
  </si>
  <si>
    <t>Itaúba</t>
  </si>
  <si>
    <t>Itaubal</t>
  </si>
  <si>
    <t>Itauçu</t>
  </si>
  <si>
    <t>Itaueira</t>
  </si>
  <si>
    <t>Itaúna</t>
  </si>
  <si>
    <t>Itaúna do Sul</t>
  </si>
  <si>
    <t>Itaverava</t>
  </si>
  <si>
    <t>Itinga</t>
  </si>
  <si>
    <t>Itinga do Maranhão</t>
  </si>
  <si>
    <t>Itiquira</t>
  </si>
  <si>
    <t>Itirapina</t>
  </si>
  <si>
    <t>Itirapuã</t>
  </si>
  <si>
    <t>Itiruçu</t>
  </si>
  <si>
    <t>Itiúba</t>
  </si>
  <si>
    <t>Itobi</t>
  </si>
  <si>
    <t>Itororó</t>
  </si>
  <si>
    <t>Itu</t>
  </si>
  <si>
    <t>Ituaçu</t>
  </si>
  <si>
    <t>Ituberá</t>
  </si>
  <si>
    <t>Itueta</t>
  </si>
  <si>
    <t>Ituiutaba</t>
  </si>
  <si>
    <t>Itumbiara</t>
  </si>
  <si>
    <t>Itumirim</t>
  </si>
  <si>
    <t>Itupeva</t>
  </si>
  <si>
    <t>Itupiranga</t>
  </si>
  <si>
    <t>Ituporanga</t>
  </si>
  <si>
    <t>Iturama</t>
  </si>
  <si>
    <t>Itutinga</t>
  </si>
  <si>
    <t>Ituverava</t>
  </si>
  <si>
    <t>Iuiú</t>
  </si>
  <si>
    <t>Iúna</t>
  </si>
  <si>
    <t>Ivaí</t>
  </si>
  <si>
    <t>Ivaiporã</t>
  </si>
  <si>
    <t>Ivaté</t>
  </si>
  <si>
    <t>Ivatuba</t>
  </si>
  <si>
    <t>Ivinhema</t>
  </si>
  <si>
    <t>Ivolândia</t>
  </si>
  <si>
    <t>Ivorá</t>
  </si>
  <si>
    <t>Ivoti</t>
  </si>
  <si>
    <t>Jaboatão Dos Guararapes</t>
  </si>
  <si>
    <t>Jaborá</t>
  </si>
  <si>
    <t>Jaborandi</t>
  </si>
  <si>
    <t>Jaboti</t>
  </si>
  <si>
    <t>Jaboticaba</t>
  </si>
  <si>
    <t>Jaboticabal</t>
  </si>
  <si>
    <t>Jaboticatubas</t>
  </si>
  <si>
    <t>Jaçanã</t>
  </si>
  <si>
    <t>Jacaraci</t>
  </si>
  <si>
    <t>Jacaraú</t>
  </si>
  <si>
    <t>Jacaré Dos Homens</t>
  </si>
  <si>
    <t>Jacareacanga</t>
  </si>
  <si>
    <t>Jacareí</t>
  </si>
  <si>
    <t>Jacarezinho</t>
  </si>
  <si>
    <t>Jaci</t>
  </si>
  <si>
    <t>Jaciara</t>
  </si>
  <si>
    <t>Jacinto</t>
  </si>
  <si>
    <t>Jacinto Machado</t>
  </si>
  <si>
    <t>Jacobina</t>
  </si>
  <si>
    <t>Jacobina do Piauí</t>
  </si>
  <si>
    <t>Jacuí</t>
  </si>
  <si>
    <t>Jacuípe</t>
  </si>
  <si>
    <t>Jacuizinho</t>
  </si>
  <si>
    <t>Jacundá</t>
  </si>
  <si>
    <t>Jacupiranga</t>
  </si>
  <si>
    <t>Jacutinga</t>
  </si>
  <si>
    <t>Jaguapitã</t>
  </si>
  <si>
    <t>Jaguaquara</t>
  </si>
  <si>
    <t>Jaguaraçu</t>
  </si>
  <si>
    <t>Jaguarão</t>
  </si>
  <si>
    <t>Jaguarari</t>
  </si>
  <si>
    <t>Jaguaré</t>
  </si>
  <si>
    <t>Jaguaretama</t>
  </si>
  <si>
    <t>Jaguari</t>
  </si>
  <si>
    <t>Jaguariaíva</t>
  </si>
  <si>
    <t>Jaguaribara</t>
  </si>
  <si>
    <t>Jaguaribe</t>
  </si>
  <si>
    <t>Jaguaripe</t>
  </si>
  <si>
    <t>Jaguariúna</t>
  </si>
  <si>
    <t>Jaguaruana</t>
  </si>
  <si>
    <t>Jaguaruna</t>
  </si>
  <si>
    <t>Jaíba</t>
  </si>
  <si>
    <t>Jaicós</t>
  </si>
  <si>
    <t>Jales</t>
  </si>
  <si>
    <t>Jambeiro</t>
  </si>
  <si>
    <t>Jampruca</t>
  </si>
  <si>
    <t>Janaúba</t>
  </si>
  <si>
    <t>Jandaia</t>
  </si>
  <si>
    <t>Jandaia do Sul</t>
  </si>
  <si>
    <t>Jandaíra</t>
  </si>
  <si>
    <t>Jandira</t>
  </si>
  <si>
    <t>Janduís</t>
  </si>
  <si>
    <t>Jangada</t>
  </si>
  <si>
    <t>Janiópolis</t>
  </si>
  <si>
    <t>Januária</t>
  </si>
  <si>
    <t>Januário Cicco</t>
  </si>
  <si>
    <t>Japaraíba</t>
  </si>
  <si>
    <t>Japaratinga</t>
  </si>
  <si>
    <t>Japaratuba</t>
  </si>
  <si>
    <t>Japeri</t>
  </si>
  <si>
    <t>Japi</t>
  </si>
  <si>
    <t>Japira</t>
  </si>
  <si>
    <t>Japoatã</t>
  </si>
  <si>
    <t>Japonvar</t>
  </si>
  <si>
    <t>Japorã</t>
  </si>
  <si>
    <t>Japurá</t>
  </si>
  <si>
    <t>Jaqueira</t>
  </si>
  <si>
    <t>Jaquirana</t>
  </si>
  <si>
    <t>Jaraguá</t>
  </si>
  <si>
    <t>Jaraguá do Sul</t>
  </si>
  <si>
    <t>Jaraguari</t>
  </si>
  <si>
    <t>Jaramataia</t>
  </si>
  <si>
    <t>Jardim</t>
  </si>
  <si>
    <t>Jardim Alegre</t>
  </si>
  <si>
    <t>Jardim de Angicos</t>
  </si>
  <si>
    <t>Jardim de Piranhas</t>
  </si>
  <si>
    <t>Jardim do Mulato</t>
  </si>
  <si>
    <t>Jardim do Seridó</t>
  </si>
  <si>
    <t>Jardim Olinda</t>
  </si>
  <si>
    <t>Jardinópolis</t>
  </si>
  <si>
    <t>Jari</t>
  </si>
  <si>
    <t>Jarinu</t>
  </si>
  <si>
    <t>Jaru</t>
  </si>
  <si>
    <t>Jataí</t>
  </si>
  <si>
    <t>Jataizinho</t>
  </si>
  <si>
    <t>Jataúba</t>
  </si>
  <si>
    <t>Jateí</t>
  </si>
  <si>
    <t>Jati</t>
  </si>
  <si>
    <t>Jatobá</t>
  </si>
  <si>
    <t>Jatobá do Piauí</t>
  </si>
  <si>
    <t>Jaú</t>
  </si>
  <si>
    <t>Jaú do Tocantins</t>
  </si>
  <si>
    <t>Jaupaci</t>
  </si>
  <si>
    <t>Jauru</t>
  </si>
  <si>
    <t>Jeceaba</t>
  </si>
  <si>
    <t>Jenipapo de Minas</t>
  </si>
  <si>
    <t>Jenipapo Dos Vieiras</t>
  </si>
  <si>
    <t>Jequeri</t>
  </si>
  <si>
    <t>Jequiá da Praia</t>
  </si>
  <si>
    <t>Jequié</t>
  </si>
  <si>
    <t>Jequitaí</t>
  </si>
  <si>
    <t>Jequitibá</t>
  </si>
  <si>
    <t>Jequitinhonha</t>
  </si>
  <si>
    <t>Jeremoabo</t>
  </si>
  <si>
    <t>Jericó</t>
  </si>
  <si>
    <t>Jeriquara</t>
  </si>
  <si>
    <t>Jerônimo Monteiro</t>
  </si>
  <si>
    <t>Jerumenha</t>
  </si>
  <si>
    <t>Jesuânia</t>
  </si>
  <si>
    <t>Jesuítas</t>
  </si>
  <si>
    <t>Jesúpolis</t>
  </si>
  <si>
    <t>Jijoca de Jericoacoara</t>
  </si>
  <si>
    <t>Ji-paraná</t>
  </si>
  <si>
    <t>Jiquiriçá</t>
  </si>
  <si>
    <t>Jitaúna</t>
  </si>
  <si>
    <t>Joaçaba</t>
  </si>
  <si>
    <t>Joaíma</t>
  </si>
  <si>
    <t>Joanésia</t>
  </si>
  <si>
    <t>Joanópolis</t>
  </si>
  <si>
    <t>João Alfredo</t>
  </si>
  <si>
    <t>João Câmara</t>
  </si>
  <si>
    <t>João Costa</t>
  </si>
  <si>
    <t>João Dias</t>
  </si>
  <si>
    <t>João Dourado</t>
  </si>
  <si>
    <t>João Lisboa</t>
  </si>
  <si>
    <t>João Monlevade</t>
  </si>
  <si>
    <t>João Neiva</t>
  </si>
  <si>
    <t>João Pessoa</t>
  </si>
  <si>
    <t>João Pinheiro</t>
  </si>
  <si>
    <t>João Ramalho</t>
  </si>
  <si>
    <t>Joaquim Felício</t>
  </si>
  <si>
    <t>Joaquim Gomes</t>
  </si>
  <si>
    <t>Joaquim Nabuco</t>
  </si>
  <si>
    <t>Joaquim Pires</t>
  </si>
  <si>
    <t>Joaquim Távora</t>
  </si>
  <si>
    <t>Joca Marques</t>
  </si>
  <si>
    <t>Jóia</t>
  </si>
  <si>
    <t>Jordânia</t>
  </si>
  <si>
    <t>Jordão</t>
  </si>
  <si>
    <t>José Boiteux</t>
  </si>
  <si>
    <t>José da Penha</t>
  </si>
  <si>
    <t>José de Freitas</t>
  </si>
  <si>
    <t>José Gonçalves de Minas</t>
  </si>
  <si>
    <t>José Raydan</t>
  </si>
  <si>
    <t>Joselândia</t>
  </si>
  <si>
    <t>Josenópolis</t>
  </si>
  <si>
    <t>Joviânia</t>
  </si>
  <si>
    <t>Juara</t>
  </si>
  <si>
    <t>Juarez Távora</t>
  </si>
  <si>
    <t>Juarina</t>
  </si>
  <si>
    <t>Juatuba</t>
  </si>
  <si>
    <t>Juazeirinho</t>
  </si>
  <si>
    <t>Juazeiro</t>
  </si>
  <si>
    <t>Juazeiro do Norte</t>
  </si>
  <si>
    <t>Juazeiro do Piauí</t>
  </si>
  <si>
    <t>Jucás</t>
  </si>
  <si>
    <t>Jucati</t>
  </si>
  <si>
    <t>Jucuruçu</t>
  </si>
  <si>
    <t>Jucurutu</t>
  </si>
  <si>
    <t>Juína</t>
  </si>
  <si>
    <t>Juiz de Fora</t>
  </si>
  <si>
    <t>Júlio Borges</t>
  </si>
  <si>
    <t>Júlio de Castilhos</t>
  </si>
  <si>
    <t>Júlio Mesquita</t>
  </si>
  <si>
    <t>Jumirim</t>
  </si>
  <si>
    <t>Junco do Maranhão</t>
  </si>
  <si>
    <t>Junco do Seridó</t>
  </si>
  <si>
    <t>Jundiá</t>
  </si>
  <si>
    <t>Jundiaí</t>
  </si>
  <si>
    <t>Jundiaí do Sul</t>
  </si>
  <si>
    <t>Junqueiro</t>
  </si>
  <si>
    <t>Junqueirópolis</t>
  </si>
  <si>
    <t>Jupi</t>
  </si>
  <si>
    <t>Jupiá</t>
  </si>
  <si>
    <t>Juquitiba</t>
  </si>
  <si>
    <t>Juramento</t>
  </si>
  <si>
    <t>Juranda</t>
  </si>
  <si>
    <t>Jurema</t>
  </si>
  <si>
    <t>Juripiranga</t>
  </si>
  <si>
    <t>Juru</t>
  </si>
  <si>
    <t>Juruá</t>
  </si>
  <si>
    <t>Juruaia</t>
  </si>
  <si>
    <t>Juruena</t>
  </si>
  <si>
    <t>Juruti</t>
  </si>
  <si>
    <t>Juscimeira</t>
  </si>
  <si>
    <t>Jussara</t>
  </si>
  <si>
    <t>Jussari</t>
  </si>
  <si>
    <t>Jussiape</t>
  </si>
  <si>
    <t>Jutaí</t>
  </si>
  <si>
    <t>Juti</t>
  </si>
  <si>
    <t>Juvenília</t>
  </si>
  <si>
    <t>Kaloré</t>
  </si>
  <si>
    <t>Lábrea</t>
  </si>
  <si>
    <t>Lacerdópolis</t>
  </si>
  <si>
    <t>Ladainha</t>
  </si>
  <si>
    <t>Ladário</t>
  </si>
  <si>
    <t>Lafaiete Coutinho</t>
  </si>
  <si>
    <t>Lagamar</t>
  </si>
  <si>
    <t>Lagarto</t>
  </si>
  <si>
    <t>Lages</t>
  </si>
  <si>
    <t>Lago da Pedra</t>
  </si>
  <si>
    <t>Lago do Junco</t>
  </si>
  <si>
    <t>Lago Dos Rodrigues</t>
  </si>
  <si>
    <t>Lago Verde</t>
  </si>
  <si>
    <t>Lagoa</t>
  </si>
  <si>
    <t>Lagoa Alegre</t>
  </si>
  <si>
    <t>Lagoa Bonita do Sul</t>
  </si>
  <si>
    <t>Lagoa D´anta</t>
  </si>
  <si>
    <t>Lagoa da Canoa</t>
  </si>
  <si>
    <t>Lagoa da Confusão</t>
  </si>
  <si>
    <t>Lagoa da Prata</t>
  </si>
  <si>
    <t>Lagoa de Dentro</t>
  </si>
  <si>
    <t>Lagoa de Pedras</t>
  </si>
  <si>
    <t>Lagoa de São Francisco</t>
  </si>
  <si>
    <t>Lagoa de Velhos</t>
  </si>
  <si>
    <t>Lagoa do Barro do Piauí</t>
  </si>
  <si>
    <t>Lagoa do Carro</t>
  </si>
  <si>
    <t>Lagoa do Itaenga</t>
  </si>
  <si>
    <t>Lagoa do Mato</t>
  </si>
  <si>
    <t>Lagoa do Ouro</t>
  </si>
  <si>
    <t>Lagoa do Piauí</t>
  </si>
  <si>
    <t>Lagoa do Sítio</t>
  </si>
  <si>
    <t>Lagoa do Tocantins</t>
  </si>
  <si>
    <t>Lagoa Dos Gatos</t>
  </si>
  <si>
    <t>Lagoa Dos Patos</t>
  </si>
  <si>
    <t>Lagoa Dos Três Cantos</t>
  </si>
  <si>
    <t>Lagoa Dourada</t>
  </si>
  <si>
    <t>Lagoa Formosa</t>
  </si>
  <si>
    <t>Lagoa Grande</t>
  </si>
  <si>
    <t>Lagoa Grande do Maranhão</t>
  </si>
  <si>
    <t>Lagoa Nova</t>
  </si>
  <si>
    <t>Lagoa Real</t>
  </si>
  <si>
    <t>Lagoa Salgada</t>
  </si>
  <si>
    <t>Lagoa Santa</t>
  </si>
  <si>
    <t>Lagoa Seca</t>
  </si>
  <si>
    <t>Lagoa Vermelha</t>
  </si>
  <si>
    <t>Lagoão</t>
  </si>
  <si>
    <t>Lagoinha</t>
  </si>
  <si>
    <t>Lagoinha do Piauí</t>
  </si>
  <si>
    <t>Laguna</t>
  </si>
  <si>
    <t>Laguna Carapã</t>
  </si>
  <si>
    <t>Laje</t>
  </si>
  <si>
    <t>Laje do Muriaé</t>
  </si>
  <si>
    <t>Lajeado</t>
  </si>
  <si>
    <t>Lajeado do Bugre</t>
  </si>
  <si>
    <t>Lajeado Grande</t>
  </si>
  <si>
    <t>Lajeado Novo</t>
  </si>
  <si>
    <t>Lajedão</t>
  </si>
  <si>
    <t>Lajedinho</t>
  </si>
  <si>
    <t>Lajedo</t>
  </si>
  <si>
    <t>Lajedo do Tabocal</t>
  </si>
  <si>
    <t>Lajes</t>
  </si>
  <si>
    <t>Lajes Pintadas</t>
  </si>
  <si>
    <t>Lajinha</t>
  </si>
  <si>
    <t>Lamarão</t>
  </si>
  <si>
    <t>Lambari</t>
  </si>
  <si>
    <t>Lambari D´oeste</t>
  </si>
  <si>
    <t>Lamim</t>
  </si>
  <si>
    <t>Landri Sales</t>
  </si>
  <si>
    <t>Lapa</t>
  </si>
  <si>
    <t>Lapão</t>
  </si>
  <si>
    <t>Laranja da Terra</t>
  </si>
  <si>
    <t>Laranjal</t>
  </si>
  <si>
    <t>Laranjal do Jari</t>
  </si>
  <si>
    <t>Laranjal Paulista</t>
  </si>
  <si>
    <t>Laranjeiras</t>
  </si>
  <si>
    <t>Laranjeiras do Sul</t>
  </si>
  <si>
    <t>Lassance</t>
  </si>
  <si>
    <t>Lastro</t>
  </si>
  <si>
    <t>Laurentino</t>
  </si>
  <si>
    <t>Lauro de Freitas</t>
  </si>
  <si>
    <t>Lauro Muller</t>
  </si>
  <si>
    <t>Lavandeira</t>
  </si>
  <si>
    <t>Lavínia</t>
  </si>
  <si>
    <t>Lavras da Mangabeira</t>
  </si>
  <si>
    <t>Lavras do Sul</t>
  </si>
  <si>
    <t>Lavrinhas</t>
  </si>
  <si>
    <t>Leandro Ferreira</t>
  </si>
  <si>
    <t>Lebon Régis</t>
  </si>
  <si>
    <t>Leme</t>
  </si>
  <si>
    <t>Leme do Prado</t>
  </si>
  <si>
    <t>Lençóis</t>
  </si>
  <si>
    <t>Lençóis Paulista</t>
  </si>
  <si>
    <t>Leoberto Leal</t>
  </si>
  <si>
    <t>Leopoldina</t>
  </si>
  <si>
    <t>Leopoldo de Bulhões</t>
  </si>
  <si>
    <t>Leópolis</t>
  </si>
  <si>
    <t>Liberato Salzano</t>
  </si>
  <si>
    <t>Liberdade</t>
  </si>
  <si>
    <t>Licínio de Almeida</t>
  </si>
  <si>
    <t>Lidianópolis</t>
  </si>
  <si>
    <t>Lima Campos</t>
  </si>
  <si>
    <t>Lima Duarte</t>
  </si>
  <si>
    <t>Limeira</t>
  </si>
  <si>
    <t>Limeira do Oeste</t>
  </si>
  <si>
    <t>Limoeiro</t>
  </si>
  <si>
    <t>Limoeiro de Anadia</t>
  </si>
  <si>
    <t>Limoeiro do Ajuru</t>
  </si>
  <si>
    <t>Limoeiro do Norte</t>
  </si>
  <si>
    <t>Lindoeste</t>
  </si>
  <si>
    <t>Lindóia</t>
  </si>
  <si>
    <t>Lindóia do Sul</t>
  </si>
  <si>
    <t>Lindolfo Collor</t>
  </si>
  <si>
    <t>Linha Nova</t>
  </si>
  <si>
    <t>Linhares</t>
  </si>
  <si>
    <t>Lins</t>
  </si>
  <si>
    <t>Livramento</t>
  </si>
  <si>
    <t>Livramento de Nossa Senhora</t>
  </si>
  <si>
    <t>Lizarda</t>
  </si>
  <si>
    <t>Loanda</t>
  </si>
  <si>
    <t>Lobato</t>
  </si>
  <si>
    <t>Logradouro</t>
  </si>
  <si>
    <t>Londrina</t>
  </si>
  <si>
    <t>Lontra</t>
  </si>
  <si>
    <t>Lontras</t>
  </si>
  <si>
    <t>Lorena</t>
  </si>
  <si>
    <t>Loreto</t>
  </si>
  <si>
    <t>Lourdes</t>
  </si>
  <si>
    <t>Louveira</t>
  </si>
  <si>
    <t>Lucas do Rio Verde</t>
  </si>
  <si>
    <t>Lucélia</t>
  </si>
  <si>
    <t>Lucena</t>
  </si>
  <si>
    <t>Lucianópolis</t>
  </si>
  <si>
    <t>Luciára</t>
  </si>
  <si>
    <t>Lucrécia</t>
  </si>
  <si>
    <t>Luís Antônio</t>
  </si>
  <si>
    <t>Luís Correia</t>
  </si>
  <si>
    <t>Luís Domingues</t>
  </si>
  <si>
    <t>Luís Eduardo Magalhães</t>
  </si>
  <si>
    <t>Luís Gomes</t>
  </si>
  <si>
    <t>Luisburgo</t>
  </si>
  <si>
    <t>Luislândia</t>
  </si>
  <si>
    <t>Luiz Alves</t>
  </si>
  <si>
    <t>Luiziana</t>
  </si>
  <si>
    <t>Luiziânia</t>
  </si>
  <si>
    <t>Luminárias</t>
  </si>
  <si>
    <t>Lunardelli</t>
  </si>
  <si>
    <t>Lupércio</t>
  </si>
  <si>
    <t>Lupionópolis</t>
  </si>
  <si>
    <t>Lutécia</t>
  </si>
  <si>
    <t>Luz</t>
  </si>
  <si>
    <t>Luzerna</t>
  </si>
  <si>
    <t>Luziânia</t>
  </si>
  <si>
    <t>Luzilândia</t>
  </si>
  <si>
    <t>Luzinópolis</t>
  </si>
  <si>
    <t>Macaé</t>
  </si>
  <si>
    <t>Macaíba</t>
  </si>
  <si>
    <t>Macajuba</t>
  </si>
  <si>
    <t>Maçambara</t>
  </si>
  <si>
    <t>Macambira</t>
  </si>
  <si>
    <t>Macapá</t>
  </si>
  <si>
    <t>Macaparana</t>
  </si>
  <si>
    <t>Macarani</t>
  </si>
  <si>
    <t>Macatuba</t>
  </si>
  <si>
    <t>Macau</t>
  </si>
  <si>
    <t>Macaubal</t>
  </si>
  <si>
    <t>Macaúbas</t>
  </si>
  <si>
    <t>Macedônia</t>
  </si>
  <si>
    <t>Maceió</t>
  </si>
  <si>
    <t>Machacalis</t>
  </si>
  <si>
    <t>Machadinho</t>
  </si>
  <si>
    <t>Machadinho D´oeste</t>
  </si>
  <si>
    <t>Machado</t>
  </si>
  <si>
    <t>Machados</t>
  </si>
  <si>
    <t>Macieira</t>
  </si>
  <si>
    <t>Macuco</t>
  </si>
  <si>
    <t>Macururé</t>
  </si>
  <si>
    <t>Madalena</t>
  </si>
  <si>
    <t>Madeiro</t>
  </si>
  <si>
    <t>Madre de Deus</t>
  </si>
  <si>
    <t>Madre de Deus de Minas</t>
  </si>
  <si>
    <t>Mãe D´água</t>
  </si>
  <si>
    <t>Mãe do Rio</t>
  </si>
  <si>
    <t>Maetinga</t>
  </si>
  <si>
    <t>Mafra</t>
  </si>
  <si>
    <t>Magalhães Barata</t>
  </si>
  <si>
    <t>Magalhães de Almeida</t>
  </si>
  <si>
    <t>Magda</t>
  </si>
  <si>
    <t>Magé</t>
  </si>
  <si>
    <t>Maiquinique</t>
  </si>
  <si>
    <t>Mairi</t>
  </si>
  <si>
    <t>Mairinque</t>
  </si>
  <si>
    <t>Mairiporã</t>
  </si>
  <si>
    <t>Mairipotaba</t>
  </si>
  <si>
    <t>Major Gercino</t>
  </si>
  <si>
    <t>Major Isidoro</t>
  </si>
  <si>
    <t>Major Sales</t>
  </si>
  <si>
    <t>Major Vieira</t>
  </si>
  <si>
    <t>Malacacheta</t>
  </si>
  <si>
    <t>Malhada</t>
  </si>
  <si>
    <t>Malhada de Pedras</t>
  </si>
  <si>
    <t>Malhada Dos Bois</t>
  </si>
  <si>
    <t>Malhador</t>
  </si>
  <si>
    <t>Mallet</t>
  </si>
  <si>
    <t>Malta</t>
  </si>
  <si>
    <t>Mamanguape</t>
  </si>
  <si>
    <t>Mambaí</t>
  </si>
  <si>
    <t>Mamborê</t>
  </si>
  <si>
    <t>Mamonas</t>
  </si>
  <si>
    <t>Mampituba</t>
  </si>
  <si>
    <t>Manacapuru</t>
  </si>
  <si>
    <t>Manaíra</t>
  </si>
  <si>
    <t>Manaquiri</t>
  </si>
  <si>
    <t>Manari</t>
  </si>
  <si>
    <t>Manaus</t>
  </si>
  <si>
    <t>Mâncio Lima</t>
  </si>
  <si>
    <t>Mandaguaçu</t>
  </si>
  <si>
    <t>Mandaguari</t>
  </si>
  <si>
    <t>Mandirituba</t>
  </si>
  <si>
    <t>Manduri</t>
  </si>
  <si>
    <t>Manfrinópolis</t>
  </si>
  <si>
    <t>Manga</t>
  </si>
  <si>
    <t>Mangueirinha</t>
  </si>
  <si>
    <t>Manhumirim</t>
  </si>
  <si>
    <t>Manicoré</t>
  </si>
  <si>
    <t>Manoel Emídio</t>
  </si>
  <si>
    <t>Manoel Ribas</t>
  </si>
  <si>
    <t>Manoel Urbano</t>
  </si>
  <si>
    <t>Manoel Viana</t>
  </si>
  <si>
    <t>Manoel Vitorino</t>
  </si>
  <si>
    <t>Mansidão</t>
  </si>
  <si>
    <t>Mantena</t>
  </si>
  <si>
    <t>Mantenópolis</t>
  </si>
  <si>
    <t>Maquiné</t>
  </si>
  <si>
    <t>Mar de Espanha</t>
  </si>
  <si>
    <t>Mar Vermelho</t>
  </si>
  <si>
    <t>Mara Rosa</t>
  </si>
  <si>
    <t>Maraã</t>
  </si>
  <si>
    <t>Marabá</t>
  </si>
  <si>
    <t>Marabá Paulista</t>
  </si>
  <si>
    <t>Maracaçumé</t>
  </si>
  <si>
    <t>Maracaí</t>
  </si>
  <si>
    <t>Maracajá</t>
  </si>
  <si>
    <t>Maracaju</t>
  </si>
  <si>
    <t>Maracanã</t>
  </si>
  <si>
    <t>Maracanaú</t>
  </si>
  <si>
    <t>Maracás</t>
  </si>
  <si>
    <t>Maragogi</t>
  </si>
  <si>
    <t>Maragogipe</t>
  </si>
  <si>
    <t>Maraial</t>
  </si>
  <si>
    <t>Marajá do Sena</t>
  </si>
  <si>
    <t>Maranguape</t>
  </si>
  <si>
    <t>Maranhãozinho</t>
  </si>
  <si>
    <t>Marapanim</t>
  </si>
  <si>
    <t>Marapoama</t>
  </si>
  <si>
    <t>Maratá</t>
  </si>
  <si>
    <t>Marataízes</t>
  </si>
  <si>
    <t>Marau</t>
  </si>
  <si>
    <t>Maraú</t>
  </si>
  <si>
    <t>Maravilha</t>
  </si>
  <si>
    <t>Maravilhas</t>
  </si>
  <si>
    <t>Marcação</t>
  </si>
  <si>
    <t>Marcelândia</t>
  </si>
  <si>
    <t>Marcelino Ramos</t>
  </si>
  <si>
    <t>Marcelino Vieira</t>
  </si>
  <si>
    <t>Marcionílio Souza</t>
  </si>
  <si>
    <t>Marco</t>
  </si>
  <si>
    <t>Marcolândia</t>
  </si>
  <si>
    <t>Marcos Parente</t>
  </si>
  <si>
    <t>Marechal Cândido Rondon</t>
  </si>
  <si>
    <t>Marechal Deodoro</t>
  </si>
  <si>
    <t>Marechal Floriano</t>
  </si>
  <si>
    <t>Marechal Thaumaturgo</t>
  </si>
  <si>
    <t>Marema</t>
  </si>
  <si>
    <t>Mari</t>
  </si>
  <si>
    <t>Maria da fé</t>
  </si>
  <si>
    <t>Maria Helena</t>
  </si>
  <si>
    <t>Marialva</t>
  </si>
  <si>
    <t>Mariana</t>
  </si>
  <si>
    <t>Mariana Pimentel</t>
  </si>
  <si>
    <t>Mariano Moro</t>
  </si>
  <si>
    <t>Marianópolis do Tocantins</t>
  </si>
  <si>
    <t>Mariápolis</t>
  </si>
  <si>
    <t>Maribondo</t>
  </si>
  <si>
    <t>Maricá</t>
  </si>
  <si>
    <t>Marilac</t>
  </si>
  <si>
    <t>Marilândia</t>
  </si>
  <si>
    <t>Marilândia do Sul</t>
  </si>
  <si>
    <t>Marilena</t>
  </si>
  <si>
    <t>Marília</t>
  </si>
  <si>
    <t>Mariluz</t>
  </si>
  <si>
    <t>Maringá</t>
  </si>
  <si>
    <t>Marinópolis</t>
  </si>
  <si>
    <t>Mário Campos</t>
  </si>
  <si>
    <t>Mariópolis</t>
  </si>
  <si>
    <t>Maripá</t>
  </si>
  <si>
    <t>Maripá de Minas</t>
  </si>
  <si>
    <t>Marituba</t>
  </si>
  <si>
    <t>Marizópolis</t>
  </si>
  <si>
    <t>Marliéria</t>
  </si>
  <si>
    <t>Marmeleiro</t>
  </si>
  <si>
    <t>Marmelópolis</t>
  </si>
  <si>
    <t>Marques de Souza</t>
  </si>
  <si>
    <t>Marquinho</t>
  </si>
  <si>
    <t>Martinho Campos</t>
  </si>
  <si>
    <t>Martinópole</t>
  </si>
  <si>
    <t>Martinópolis</t>
  </si>
  <si>
    <t>Martins</t>
  </si>
  <si>
    <t>Martins Soares</t>
  </si>
  <si>
    <t>Maruim</t>
  </si>
  <si>
    <t>Marumbi</t>
  </si>
  <si>
    <t>Marzagão</t>
  </si>
  <si>
    <t>Mascote</t>
  </si>
  <si>
    <t>Massapê</t>
  </si>
  <si>
    <t>Massapê do Piauí</t>
  </si>
  <si>
    <t>Massaranduba</t>
  </si>
  <si>
    <t>Mata</t>
  </si>
  <si>
    <t>Mata de São João</t>
  </si>
  <si>
    <t>Mata Grande</t>
  </si>
  <si>
    <t>Mata Roma</t>
  </si>
  <si>
    <t>Mata Verde</t>
  </si>
  <si>
    <t>Matão</t>
  </si>
  <si>
    <t>Mataraca</t>
  </si>
  <si>
    <t>Mateiros</t>
  </si>
  <si>
    <t>Matelândia</t>
  </si>
  <si>
    <t>Materlândia</t>
  </si>
  <si>
    <t>Mathias Lobato</t>
  </si>
  <si>
    <t>Matias Barbosa</t>
  </si>
  <si>
    <t>Matias Cardoso</t>
  </si>
  <si>
    <t>Matias Olímpio</t>
  </si>
  <si>
    <t>Matina</t>
  </si>
  <si>
    <t>Matinha</t>
  </si>
  <si>
    <t>Matinhas</t>
  </si>
  <si>
    <t>Matinhos</t>
  </si>
  <si>
    <t>Matipó</t>
  </si>
  <si>
    <t>Mato Castelhano</t>
  </si>
  <si>
    <t>Mato Grosso</t>
  </si>
  <si>
    <t>Mato Leitão</t>
  </si>
  <si>
    <t>Mato Queimado</t>
  </si>
  <si>
    <t>Mato Rico</t>
  </si>
  <si>
    <t>Mato Verde</t>
  </si>
  <si>
    <t>Matões</t>
  </si>
  <si>
    <t>Matões do Norte</t>
  </si>
  <si>
    <t>Matos Costa</t>
  </si>
  <si>
    <t>Matozinhos</t>
  </si>
  <si>
    <t>Matrinchã</t>
  </si>
  <si>
    <t>Matriz de Camaragibe</t>
  </si>
  <si>
    <t>Matupá</t>
  </si>
  <si>
    <t>Maturéia</t>
  </si>
  <si>
    <t>Matutina</t>
  </si>
  <si>
    <t>Mauá</t>
  </si>
  <si>
    <t>Mauá da Serra</t>
  </si>
  <si>
    <t>Maués</t>
  </si>
  <si>
    <t>Maurilândia</t>
  </si>
  <si>
    <t>Maurilândia do Tocantins</t>
  </si>
  <si>
    <t>Mauriti</t>
  </si>
  <si>
    <t>Maxaranguape</t>
  </si>
  <si>
    <t>Maximiliano de Almeida</t>
  </si>
  <si>
    <t>Mazagão</t>
  </si>
  <si>
    <t>Medeiros</t>
  </si>
  <si>
    <t>Medeiros Neto</t>
  </si>
  <si>
    <t>Medianeira</t>
  </si>
  <si>
    <t>Medicilândia</t>
  </si>
  <si>
    <t>Medina</t>
  </si>
  <si>
    <t>Meleiro</t>
  </si>
  <si>
    <t>Melgaço</t>
  </si>
  <si>
    <t>Mendes</t>
  </si>
  <si>
    <t>Mendes Pimentel</t>
  </si>
  <si>
    <t>Mendonça</t>
  </si>
  <si>
    <t>Mercedes</t>
  </si>
  <si>
    <t>Mercês</t>
  </si>
  <si>
    <t>Meridiano</t>
  </si>
  <si>
    <t>Meruoca</t>
  </si>
  <si>
    <t>Mesópolis</t>
  </si>
  <si>
    <t>Mesquita</t>
  </si>
  <si>
    <t>Messias</t>
  </si>
  <si>
    <t>Messias Targino</t>
  </si>
  <si>
    <t>Miguel Alves</t>
  </si>
  <si>
    <t>Miguel Calmon</t>
  </si>
  <si>
    <t>Miguel Leão</t>
  </si>
  <si>
    <t>Miguel Pereira</t>
  </si>
  <si>
    <t>Miguelópolis</t>
  </si>
  <si>
    <t>Milagres do Maranhão</t>
  </si>
  <si>
    <t>Milhã</t>
  </si>
  <si>
    <t>Milton Brandão</t>
  </si>
  <si>
    <t>Mimoso de Goiás</t>
  </si>
  <si>
    <t>Mimoso do Sul</t>
  </si>
  <si>
    <t>Minaçu</t>
  </si>
  <si>
    <t>Minador do Negrão</t>
  </si>
  <si>
    <t>Minas do Leão</t>
  </si>
  <si>
    <t>Minas Novas</t>
  </si>
  <si>
    <t>Minduri</t>
  </si>
  <si>
    <t>Mineiros</t>
  </si>
  <si>
    <t>Mineiros do Tietê</t>
  </si>
  <si>
    <t>Ministro Andreazza</t>
  </si>
  <si>
    <t>Mira Estrela</t>
  </si>
  <si>
    <t>Mirabela</t>
  </si>
  <si>
    <t>Miracatu</t>
  </si>
  <si>
    <t>Miracema</t>
  </si>
  <si>
    <t>Miracema do Tocantins</t>
  </si>
  <si>
    <t>Mirador</t>
  </si>
  <si>
    <t>Miradouro</t>
  </si>
  <si>
    <t>Miraguaí</t>
  </si>
  <si>
    <t>Miraí</t>
  </si>
  <si>
    <t>Miraíma</t>
  </si>
  <si>
    <t>Miranda</t>
  </si>
  <si>
    <t>Miranda do Norte</t>
  </si>
  <si>
    <t>Mirandiba</t>
  </si>
  <si>
    <t>Mirandópolis</t>
  </si>
  <si>
    <t>Mirangaba</t>
  </si>
  <si>
    <t>Miranorte</t>
  </si>
  <si>
    <t>Mirante</t>
  </si>
  <si>
    <t>Mirante da Serra</t>
  </si>
  <si>
    <t>Mirante do Paranapanema</t>
  </si>
  <si>
    <t>Miraselva</t>
  </si>
  <si>
    <t>Mirassol</t>
  </si>
  <si>
    <t>Mirassol D´oeste</t>
  </si>
  <si>
    <t>Mirassolândia</t>
  </si>
  <si>
    <t>Miravânia</t>
  </si>
  <si>
    <t>Mirim Doce</t>
  </si>
  <si>
    <t>Mirinzal</t>
  </si>
  <si>
    <t>Missal</t>
  </si>
  <si>
    <t>Missão Velha</t>
  </si>
  <si>
    <t>Mocajuba</t>
  </si>
  <si>
    <t>Mococa</t>
  </si>
  <si>
    <t>Modelo</t>
  </si>
  <si>
    <t>Moeda</t>
  </si>
  <si>
    <t>Moema</t>
  </si>
  <si>
    <t>Mogeiro</t>
  </si>
  <si>
    <t>Mogi Guaçu</t>
  </si>
  <si>
    <t>Moiporá</t>
  </si>
  <si>
    <t>Moita Bonita</t>
  </si>
  <si>
    <t>Moji Das Cruzes</t>
  </si>
  <si>
    <t>Moji-mirim</t>
  </si>
  <si>
    <t>Moju</t>
  </si>
  <si>
    <t>Mojuí dos Campos</t>
  </si>
  <si>
    <t>Mombaça</t>
  </si>
  <si>
    <t>Mombuca</t>
  </si>
  <si>
    <t>Monção</t>
  </si>
  <si>
    <t>Monções</t>
  </si>
  <si>
    <t>Mondaí</t>
  </si>
  <si>
    <t>Mongaguá</t>
  </si>
  <si>
    <t>Monjolos</t>
  </si>
  <si>
    <t>Monsenhor Gil</t>
  </si>
  <si>
    <t>Monsenhor Hipólito</t>
  </si>
  <si>
    <t>Monsenhor Paulo</t>
  </si>
  <si>
    <t>Monsenhor Tabosa</t>
  </si>
  <si>
    <t>Montadas</t>
  </si>
  <si>
    <t>Montalvânia</t>
  </si>
  <si>
    <t>Montanha</t>
  </si>
  <si>
    <t>Montanhas</t>
  </si>
  <si>
    <t>Montauri</t>
  </si>
  <si>
    <t>Monte Alegre de Goiás</t>
  </si>
  <si>
    <t>Monte Alegre de Minas</t>
  </si>
  <si>
    <t>Monte Alegre de Sergipe</t>
  </si>
  <si>
    <t>Monte Alegre do Piauí</t>
  </si>
  <si>
    <t>Monte Alegre do Sul</t>
  </si>
  <si>
    <t>Monte Alegre Dos Campos</t>
  </si>
  <si>
    <t>Monte Alto</t>
  </si>
  <si>
    <t>Monte Aprazível</t>
  </si>
  <si>
    <t>Monte Azul</t>
  </si>
  <si>
    <t>Monte Azul Paulista</t>
  </si>
  <si>
    <t>Monte Belo</t>
  </si>
  <si>
    <t>Monte Belo do Sul</t>
  </si>
  <si>
    <t>Monte Carlo</t>
  </si>
  <si>
    <t>Monte Carmelo</t>
  </si>
  <si>
    <t>Monte Castelo</t>
  </si>
  <si>
    <t>Monte Das Gameleiras</t>
  </si>
  <si>
    <t>Monte do Carmo</t>
  </si>
  <si>
    <t>Monte Formoso</t>
  </si>
  <si>
    <t>Monte Horebe</t>
  </si>
  <si>
    <t>Monte Mor</t>
  </si>
  <si>
    <t>Monte Negro</t>
  </si>
  <si>
    <t>Monte Santo</t>
  </si>
  <si>
    <t>Monte Santo de Minas</t>
  </si>
  <si>
    <t>Monte Santo do Tocantins</t>
  </si>
  <si>
    <t>Monte Sião</t>
  </si>
  <si>
    <t>Monteiro</t>
  </si>
  <si>
    <t>Monteiro Lobato</t>
  </si>
  <si>
    <t>Monteirópolis</t>
  </si>
  <si>
    <t>Montenegro</t>
  </si>
  <si>
    <t>Montes Altos</t>
  </si>
  <si>
    <t>Montes Claros</t>
  </si>
  <si>
    <t>Montes Claros de Goiás</t>
  </si>
  <si>
    <t>Montezuma</t>
  </si>
  <si>
    <t>Montividiu</t>
  </si>
  <si>
    <t>Montividiu do Norte</t>
  </si>
  <si>
    <t>Morada Nova</t>
  </si>
  <si>
    <t>Morada Nova de Minas</t>
  </si>
  <si>
    <t>Moraújo</t>
  </si>
  <si>
    <t>Moreilândia</t>
  </si>
  <si>
    <t>Moreira Sales</t>
  </si>
  <si>
    <t>Moreno</t>
  </si>
  <si>
    <t>Morpará</t>
  </si>
  <si>
    <t>Morretes</t>
  </si>
  <si>
    <t>Morrinhos</t>
  </si>
  <si>
    <t>Morrinhos do Sul</t>
  </si>
  <si>
    <t>Morro Agudo</t>
  </si>
  <si>
    <t>Morro Agudo de Goiás</t>
  </si>
  <si>
    <t>Morro Cabeça no Tempo</t>
  </si>
  <si>
    <t>Morro da Fumaça</t>
  </si>
  <si>
    <t>Morro da Garça</t>
  </si>
  <si>
    <t>Morro do Chapéu</t>
  </si>
  <si>
    <t>Morro do Chapéu do Piauí</t>
  </si>
  <si>
    <t>Morro do Pilar</t>
  </si>
  <si>
    <t>Morro Grande</t>
  </si>
  <si>
    <t>Morro Redondo</t>
  </si>
  <si>
    <t>Morro Reuter</t>
  </si>
  <si>
    <t>Morros</t>
  </si>
  <si>
    <t>Mortugaba</t>
  </si>
  <si>
    <t>Morungaba</t>
  </si>
  <si>
    <t>Mossâmedes</t>
  </si>
  <si>
    <t>Mossoró</t>
  </si>
  <si>
    <t>Mostardas</t>
  </si>
  <si>
    <t>Motuca</t>
  </si>
  <si>
    <t>Mozarlândia</t>
  </si>
  <si>
    <t>Muaná</t>
  </si>
  <si>
    <t>Mucajaí</t>
  </si>
  <si>
    <t>Mucambo</t>
  </si>
  <si>
    <t>Mucugê</t>
  </si>
  <si>
    <t>Muçum</t>
  </si>
  <si>
    <t>Mucuri</t>
  </si>
  <si>
    <t>Mucurici</t>
  </si>
  <si>
    <t>Muitos Capões</t>
  </si>
  <si>
    <t>Muliterno</t>
  </si>
  <si>
    <t>Mulungu</t>
  </si>
  <si>
    <t>Mulungu do Morro</t>
  </si>
  <si>
    <t>Mundo Novo</t>
  </si>
  <si>
    <t>Munhoz</t>
  </si>
  <si>
    <t>Munhoz de Melo</t>
  </si>
  <si>
    <t>Muniz Ferreira</t>
  </si>
  <si>
    <t>Muniz Freire</t>
  </si>
  <si>
    <t>Muquém de São Francisco</t>
  </si>
  <si>
    <t>Muqui</t>
  </si>
  <si>
    <t>Muriaé</t>
  </si>
  <si>
    <t>Muribeca</t>
  </si>
  <si>
    <t>Murici</t>
  </si>
  <si>
    <t>Murici Dos Portelas</t>
  </si>
  <si>
    <t>Muricilândia</t>
  </si>
  <si>
    <t>Muritiba</t>
  </si>
  <si>
    <t>Murutinga do Sul</t>
  </si>
  <si>
    <t>Mutuípe</t>
  </si>
  <si>
    <t>Mutum</t>
  </si>
  <si>
    <t>Mutunópolis</t>
  </si>
  <si>
    <t>Muzambinho</t>
  </si>
  <si>
    <t>Nacip Raydan</t>
  </si>
  <si>
    <t>Nantes</t>
  </si>
  <si>
    <t>Nanuque</t>
  </si>
  <si>
    <t>Não-me-toque</t>
  </si>
  <si>
    <t>Naque</t>
  </si>
  <si>
    <t>Narandiba</t>
  </si>
  <si>
    <t>Natal</t>
  </si>
  <si>
    <t>Natalândia</t>
  </si>
  <si>
    <t>Natércia</t>
  </si>
  <si>
    <t>Natividade</t>
  </si>
  <si>
    <t>Natividade da Serra</t>
  </si>
  <si>
    <t>Natuba</t>
  </si>
  <si>
    <t>Navegantes</t>
  </si>
  <si>
    <t>Naviraí</t>
  </si>
  <si>
    <t>Nazaré</t>
  </si>
  <si>
    <t>Nazaré da Mata</t>
  </si>
  <si>
    <t>Nazaré do Piauí</t>
  </si>
  <si>
    <t>Nazaré Paulista</t>
  </si>
  <si>
    <t>Nazareno</t>
  </si>
  <si>
    <t>Nazarezinho</t>
  </si>
  <si>
    <t>Nazária</t>
  </si>
  <si>
    <t>Nazário</t>
  </si>
  <si>
    <t>Neópolis</t>
  </si>
  <si>
    <t>Nepomuceno</t>
  </si>
  <si>
    <t>Nerópolis</t>
  </si>
  <si>
    <t>Neves Paulista</t>
  </si>
  <si>
    <t>Nhamundá</t>
  </si>
  <si>
    <t>Nhandeara</t>
  </si>
  <si>
    <t>Nicolau Vergueiro</t>
  </si>
  <si>
    <t>Nilo Peçanha</t>
  </si>
  <si>
    <t>Nilópolis</t>
  </si>
  <si>
    <t>Nina Rodrigues</t>
  </si>
  <si>
    <t>Ninheira</t>
  </si>
  <si>
    <t>Nioaque</t>
  </si>
  <si>
    <t>Nipoã</t>
  </si>
  <si>
    <t>Niquelândia</t>
  </si>
  <si>
    <t>Nísia Floresta</t>
  </si>
  <si>
    <t>Nobres</t>
  </si>
  <si>
    <t>Nonoai</t>
  </si>
  <si>
    <t>Nordestina</t>
  </si>
  <si>
    <t>Normandia</t>
  </si>
  <si>
    <t>Nortelândia</t>
  </si>
  <si>
    <t>Nossa Senhora Aparecida</t>
  </si>
  <si>
    <t>Nossa Senhora da Glória</t>
  </si>
  <si>
    <t>Nossa Senhora Das Dores</t>
  </si>
  <si>
    <t>Nossa Senhora Das Graças</t>
  </si>
  <si>
    <t>Nossa Senhora de Lourdes</t>
  </si>
  <si>
    <t>Nossa Senhora de Nazaré</t>
  </si>
  <si>
    <t>Nossa Senhora do Livramento</t>
  </si>
  <si>
    <t>Nossa Senhora do Socorro</t>
  </si>
  <si>
    <t>Nossa Senhora Dos Remédios</t>
  </si>
  <si>
    <t>Nova Aliança</t>
  </si>
  <si>
    <t>Nova Aliança do Ivaí</t>
  </si>
  <si>
    <t>Nova Alvorada</t>
  </si>
  <si>
    <t>Nova Alvorada do Sul</t>
  </si>
  <si>
    <t>Nova América</t>
  </si>
  <si>
    <t>Nova América da Colina</t>
  </si>
  <si>
    <t>Nova Andradina</t>
  </si>
  <si>
    <t>Nova Araçá</t>
  </si>
  <si>
    <t>Nova Aurora</t>
  </si>
  <si>
    <t>Nova Bandeirantes</t>
  </si>
  <si>
    <t>Nova Bassano</t>
  </si>
  <si>
    <t>Nova Belém</t>
  </si>
  <si>
    <t>Nova Boa Vista</t>
  </si>
  <si>
    <t>Nova Brasilândia</t>
  </si>
  <si>
    <t>Nova Brasilândia D´oeste</t>
  </si>
  <si>
    <t>Nova Bréscia</t>
  </si>
  <si>
    <t>Nova Campina</t>
  </si>
  <si>
    <t>Nova Canaã</t>
  </si>
  <si>
    <t>Nova Canaã do Norte</t>
  </si>
  <si>
    <t>Nova Canaã Paulista</t>
  </si>
  <si>
    <t>Nova Candelária</t>
  </si>
  <si>
    <t>Nova Cantu</t>
  </si>
  <si>
    <t>Nova Castilho</t>
  </si>
  <si>
    <t>Nova Colinas</t>
  </si>
  <si>
    <t>Nova Crixás</t>
  </si>
  <si>
    <t>Nova Cruz</t>
  </si>
  <si>
    <t>Nova Era</t>
  </si>
  <si>
    <t>Nova Erechim</t>
  </si>
  <si>
    <t>Nova Esperança</t>
  </si>
  <si>
    <t>Nova Esperança do Piriá</t>
  </si>
  <si>
    <t>Nova Esperança do Sudoeste</t>
  </si>
  <si>
    <t>Nova Esperança do Sul</t>
  </si>
  <si>
    <t>Nova Europa</t>
  </si>
  <si>
    <t>Nova Fátima</t>
  </si>
  <si>
    <t>Nova Floresta</t>
  </si>
  <si>
    <t>Nova Friburgo</t>
  </si>
  <si>
    <t>Nova Glória</t>
  </si>
  <si>
    <t>Nova Granada</t>
  </si>
  <si>
    <t>Nova Guarita</t>
  </si>
  <si>
    <t>Nova Guataporanga</t>
  </si>
  <si>
    <t>Nova Hartz</t>
  </si>
  <si>
    <t>Nova Ibiá</t>
  </si>
  <si>
    <t>Nova Iguaçu</t>
  </si>
  <si>
    <t>Nova Iguaçu de Goiás</t>
  </si>
  <si>
    <t>Nova Independência</t>
  </si>
  <si>
    <t>Nova Iorque</t>
  </si>
  <si>
    <t>Nova Ipixuna</t>
  </si>
  <si>
    <t>Nova Itaberaba</t>
  </si>
  <si>
    <t>Nova Itarana</t>
  </si>
  <si>
    <t>Nova Lacerda</t>
  </si>
  <si>
    <t>Nova Laranjeiras</t>
  </si>
  <si>
    <t>Nova Lima</t>
  </si>
  <si>
    <t>Nova Londrina</t>
  </si>
  <si>
    <t>Nova Luzitânia</t>
  </si>
  <si>
    <t>Nova Mamoré</t>
  </si>
  <si>
    <t>Nova Marilândia</t>
  </si>
  <si>
    <t>Nova Maringá</t>
  </si>
  <si>
    <t>Nova Módica</t>
  </si>
  <si>
    <t>Nova Monte Verde</t>
  </si>
  <si>
    <t>Nova Mutum</t>
  </si>
  <si>
    <t>Nova Nazaré</t>
  </si>
  <si>
    <t>Nova Odessa</t>
  </si>
  <si>
    <t>Nova Olímpia</t>
  </si>
  <si>
    <t>Nova Olinda</t>
  </si>
  <si>
    <t>Nova Olinda do Maranhão</t>
  </si>
  <si>
    <t>Nova Olinda do Norte</t>
  </si>
  <si>
    <t>Nova Pádua</t>
  </si>
  <si>
    <t>Nova Palma</t>
  </si>
  <si>
    <t>Nova Palmeira</t>
  </si>
  <si>
    <t>Nova Petrópolis</t>
  </si>
  <si>
    <t>Nova Ponte</t>
  </si>
  <si>
    <t>Nova Porteirinha</t>
  </si>
  <si>
    <t>Nova Prata</t>
  </si>
  <si>
    <t>Nova Prata do Iguaçu</t>
  </si>
  <si>
    <t>Nova Ramada</t>
  </si>
  <si>
    <t>Nova Redenção</t>
  </si>
  <si>
    <t>Nova Resende</t>
  </si>
  <si>
    <t>Nova Roma</t>
  </si>
  <si>
    <t>Nova Roma do Sul</t>
  </si>
  <si>
    <t>Nova Rosalândia</t>
  </si>
  <si>
    <t>Nova Russas</t>
  </si>
  <si>
    <t>Nova Santa Bárbara</t>
  </si>
  <si>
    <t>Nova Santa Helena</t>
  </si>
  <si>
    <t>Nova Santa Rita</t>
  </si>
  <si>
    <t>Nova Santa Rosa</t>
  </si>
  <si>
    <t>Nova Serrana</t>
  </si>
  <si>
    <t>Nova Soure</t>
  </si>
  <si>
    <t>Nova Tebas</t>
  </si>
  <si>
    <t>Nova Timboteua</t>
  </si>
  <si>
    <t>Nova Trento</t>
  </si>
  <si>
    <t>Nova Ubiratã</t>
  </si>
  <si>
    <t>Nova União</t>
  </si>
  <si>
    <t>Nova Venécia</t>
  </si>
  <si>
    <t>Nova Veneza</t>
  </si>
  <si>
    <t>Nova Viçosa</t>
  </si>
  <si>
    <t>Nova Xavantina</t>
  </si>
  <si>
    <t>Novais</t>
  </si>
  <si>
    <t>Novo Acordo</t>
  </si>
  <si>
    <t>Novo Airão</t>
  </si>
  <si>
    <t>Novo Alegre</t>
  </si>
  <si>
    <t>Novo Aripuanã</t>
  </si>
  <si>
    <t>Novo Barreiro</t>
  </si>
  <si>
    <t>Novo Brasil</t>
  </si>
  <si>
    <t>Novo Cabrais</t>
  </si>
  <si>
    <t>Novo Cruzeiro</t>
  </si>
  <si>
    <t>Novo Gama</t>
  </si>
  <si>
    <t>Novo Hamburgo</t>
  </si>
  <si>
    <t>Novo Horizonte do Norte</t>
  </si>
  <si>
    <t>Novo Horizonte do Oeste</t>
  </si>
  <si>
    <t>Novo Horizonte do Sul</t>
  </si>
  <si>
    <t>Novo Itacolomi</t>
  </si>
  <si>
    <t>Novo Jardim</t>
  </si>
  <si>
    <t>Novo Lino</t>
  </si>
  <si>
    <t>Novo Machado</t>
  </si>
  <si>
    <t>Novo Mundo</t>
  </si>
  <si>
    <t>Novo Oriente</t>
  </si>
  <si>
    <t>Novo Oriente de Minas</t>
  </si>
  <si>
    <t>Novo Oriente do Piauí</t>
  </si>
  <si>
    <t>Novo Planalto</t>
  </si>
  <si>
    <t>Novo Progresso</t>
  </si>
  <si>
    <t>Novo Repartimento</t>
  </si>
  <si>
    <t>Novo Santo Antônio</t>
  </si>
  <si>
    <t>Novo São Joaquim</t>
  </si>
  <si>
    <t>Novo Tiradentes</t>
  </si>
  <si>
    <t>Novo Triunfo</t>
  </si>
  <si>
    <t>Novo Xingu</t>
  </si>
  <si>
    <t>Novorizonte</t>
  </si>
  <si>
    <t>Nuporanga</t>
  </si>
  <si>
    <t>Óbidos</t>
  </si>
  <si>
    <t>Ocara</t>
  </si>
  <si>
    <t>Ocauçu</t>
  </si>
  <si>
    <t>Oeiras</t>
  </si>
  <si>
    <t>Oeiras do Pará</t>
  </si>
  <si>
    <t>Oiapoque</t>
  </si>
  <si>
    <t>Olaria</t>
  </si>
  <si>
    <t>Olho D´água</t>
  </si>
  <si>
    <t>Olho D´água Das Cunhãs</t>
  </si>
  <si>
    <t>Olho D´água Das Flores</t>
  </si>
  <si>
    <t>Olho D´água do Casado</t>
  </si>
  <si>
    <t>Olho D´água do Piauí</t>
  </si>
  <si>
    <t>Olho D´água Grande</t>
  </si>
  <si>
    <t>Olho-d´água do Borges</t>
  </si>
  <si>
    <t>Olhos-d´água</t>
  </si>
  <si>
    <t>Olímpia</t>
  </si>
  <si>
    <t>Olímpio Noronha</t>
  </si>
  <si>
    <t>Olinda</t>
  </si>
  <si>
    <t>Olinda Nova do Maranhão</t>
  </si>
  <si>
    <t>Olindina</t>
  </si>
  <si>
    <t>Olivedos</t>
  </si>
  <si>
    <t>Oliveira</t>
  </si>
  <si>
    <t>Oliveira de Fátima</t>
  </si>
  <si>
    <t>Oliveira Dos Brejinhos</t>
  </si>
  <si>
    <t>Oliveira Fortes</t>
  </si>
  <si>
    <t>Olivença</t>
  </si>
  <si>
    <t>Onça de Pitangui</t>
  </si>
  <si>
    <t>Onda Verde</t>
  </si>
  <si>
    <t>Oratórios</t>
  </si>
  <si>
    <t>Oriente</t>
  </si>
  <si>
    <t>Orindiúva</t>
  </si>
  <si>
    <t>Oriximiná</t>
  </si>
  <si>
    <t>Orizânia</t>
  </si>
  <si>
    <t>Orizona</t>
  </si>
  <si>
    <t>Orlândia</t>
  </si>
  <si>
    <t>Orleans</t>
  </si>
  <si>
    <t>Orobó</t>
  </si>
  <si>
    <t>Orocó</t>
  </si>
  <si>
    <t>Orós</t>
  </si>
  <si>
    <t>Ortigueira</t>
  </si>
  <si>
    <t>Osasco</t>
  </si>
  <si>
    <t>Oscar Bressane</t>
  </si>
  <si>
    <t>Osório</t>
  </si>
  <si>
    <t>Osvaldo Cruz</t>
  </si>
  <si>
    <t>Otacílio Costa</t>
  </si>
  <si>
    <t>Ourém</t>
  </si>
  <si>
    <t>Ouriçangas</t>
  </si>
  <si>
    <t>Ouricuri</t>
  </si>
  <si>
    <t>Ourilândia do Norte</t>
  </si>
  <si>
    <t>Ourinhos</t>
  </si>
  <si>
    <t>Ourizona</t>
  </si>
  <si>
    <t>Ouro</t>
  </si>
  <si>
    <t>Ouro Branco</t>
  </si>
  <si>
    <t>Ouro Fino</t>
  </si>
  <si>
    <t>Ouro Preto</t>
  </si>
  <si>
    <t>Ouro Preto do Oeste</t>
  </si>
  <si>
    <t>Ouro Velho</t>
  </si>
  <si>
    <t>Ouro Verde</t>
  </si>
  <si>
    <t>Ouro Verde de Goiás</t>
  </si>
  <si>
    <t>Ouro Verde de Minas</t>
  </si>
  <si>
    <t>Ouro Verde do Oeste</t>
  </si>
  <si>
    <t>Ouroeste</t>
  </si>
  <si>
    <t>Ourolândia</t>
  </si>
  <si>
    <t>Ouvidor</t>
  </si>
  <si>
    <t>Pacaembu</t>
  </si>
  <si>
    <t>Pacajá</t>
  </si>
  <si>
    <t>Pacajus</t>
  </si>
  <si>
    <t>Pacaraima</t>
  </si>
  <si>
    <t>Pacatuba</t>
  </si>
  <si>
    <t>Paço do Lumiar</t>
  </si>
  <si>
    <t>Pacoti</t>
  </si>
  <si>
    <t>Pacujá</t>
  </si>
  <si>
    <t>Padre Bernardo</t>
  </si>
  <si>
    <t>Padre Carvalho</t>
  </si>
  <si>
    <t>Padre Marcos</t>
  </si>
  <si>
    <t>Padre Paraíso</t>
  </si>
  <si>
    <t>Paes Landim</t>
  </si>
  <si>
    <t>Pai Pedro</t>
  </si>
  <si>
    <t>Paial</t>
  </si>
  <si>
    <t>Paiçandu</t>
  </si>
  <si>
    <t>Paim Filho</t>
  </si>
  <si>
    <t>Paineiras</t>
  </si>
  <si>
    <t>Painel</t>
  </si>
  <si>
    <t>Pains</t>
  </si>
  <si>
    <t>Paiva</t>
  </si>
  <si>
    <t>Pajeú do Piauí</t>
  </si>
  <si>
    <t>Palestina</t>
  </si>
  <si>
    <t>Palestina de Goiás</t>
  </si>
  <si>
    <t>Palestina do Pará</t>
  </si>
  <si>
    <t>Palhano</t>
  </si>
  <si>
    <t>Palhoça</t>
  </si>
  <si>
    <t>Palma</t>
  </si>
  <si>
    <t>Palma Sola</t>
  </si>
  <si>
    <t>Palmácia</t>
  </si>
  <si>
    <t>Palmares</t>
  </si>
  <si>
    <t>Palmares do Sul</t>
  </si>
  <si>
    <t>Palmares Paulista</t>
  </si>
  <si>
    <t>Palmas</t>
  </si>
  <si>
    <t>Palmas de Monte Alto</t>
  </si>
  <si>
    <t>Palmeira</t>
  </si>
  <si>
    <t>Palmeira D´oeste</t>
  </si>
  <si>
    <t>Palmeira Das Missões</t>
  </si>
  <si>
    <t>Palmeira do Piauí</t>
  </si>
  <si>
    <t>Palmeira Dos Índios</t>
  </si>
  <si>
    <t>Palmeirais</t>
  </si>
  <si>
    <t>Palmeirândia</t>
  </si>
  <si>
    <t>Palmeirante</t>
  </si>
  <si>
    <t>Palmeiras</t>
  </si>
  <si>
    <t>Palmeiras de Goiás</t>
  </si>
  <si>
    <t>Palmeiras do Tocantins</t>
  </si>
  <si>
    <t>Palmeirina</t>
  </si>
  <si>
    <t>Palmeirópolis</t>
  </si>
  <si>
    <t>Palmelo</t>
  </si>
  <si>
    <t>Palminópolis</t>
  </si>
  <si>
    <t>Palmital</t>
  </si>
  <si>
    <t>Palmitinho</t>
  </si>
  <si>
    <t>Palmitos</t>
  </si>
  <si>
    <t>Palmópolis</t>
  </si>
  <si>
    <t>Palotina</t>
  </si>
  <si>
    <t>Panamá</t>
  </si>
  <si>
    <t>Panambi</t>
  </si>
  <si>
    <t>Pancas</t>
  </si>
  <si>
    <t>Panelas</t>
  </si>
  <si>
    <t>Panorama</t>
  </si>
  <si>
    <t>Pantano Grande</t>
  </si>
  <si>
    <t>Pão de Açúcar</t>
  </si>
  <si>
    <t>Papagaios</t>
  </si>
  <si>
    <t>Papanduva</t>
  </si>
  <si>
    <t>Paquetá</t>
  </si>
  <si>
    <t>Pará de Minas</t>
  </si>
  <si>
    <t>Paracambi</t>
  </si>
  <si>
    <t>Paracatu</t>
  </si>
  <si>
    <t>Paracuru</t>
  </si>
  <si>
    <t>Paragominas</t>
  </si>
  <si>
    <t>Paraguaçu</t>
  </si>
  <si>
    <t>Paraguaçu Paulista</t>
  </si>
  <si>
    <t>Paraí</t>
  </si>
  <si>
    <t>Paraíba do Sul</t>
  </si>
  <si>
    <t>Paraibano</t>
  </si>
  <si>
    <t>Paraibuna</t>
  </si>
  <si>
    <t>Paraipaba</t>
  </si>
  <si>
    <t>Paraíso</t>
  </si>
  <si>
    <t>Paraíso das Águas</t>
  </si>
  <si>
    <t>Paraíso do Norte</t>
  </si>
  <si>
    <t>Paraíso do Sul</t>
  </si>
  <si>
    <t>Paraíso do Tocantins</t>
  </si>
  <si>
    <t>Paraisópolis</t>
  </si>
  <si>
    <t>Parambu</t>
  </si>
  <si>
    <t>Paramirim</t>
  </si>
  <si>
    <t>Paramoti</t>
  </si>
  <si>
    <t>Paraná</t>
  </si>
  <si>
    <t>Paranã</t>
  </si>
  <si>
    <t>Paranacity</t>
  </si>
  <si>
    <t>Paranaguá</t>
  </si>
  <si>
    <t>Paranaíba</t>
  </si>
  <si>
    <t>Paranaiguara</t>
  </si>
  <si>
    <t>Paranaíta</t>
  </si>
  <si>
    <t>Paranapanema</t>
  </si>
  <si>
    <t>Paranapoema</t>
  </si>
  <si>
    <t>Paranapuã</t>
  </si>
  <si>
    <t>Paranatama</t>
  </si>
  <si>
    <t>Paranatinga</t>
  </si>
  <si>
    <t>Paranavaí</t>
  </si>
  <si>
    <t>Paranhos</t>
  </si>
  <si>
    <t>Paraopeba</t>
  </si>
  <si>
    <t>Parapuã</t>
  </si>
  <si>
    <t>Parari</t>
  </si>
  <si>
    <t>Parati</t>
  </si>
  <si>
    <t>Paratinga</t>
  </si>
  <si>
    <t>Paraú</t>
  </si>
  <si>
    <t>Parauapebas</t>
  </si>
  <si>
    <t>Paraúna</t>
  </si>
  <si>
    <t>Parazinho</t>
  </si>
  <si>
    <t>Pardinho</t>
  </si>
  <si>
    <t>Pareci Novo</t>
  </si>
  <si>
    <t>Parecis</t>
  </si>
  <si>
    <t>Parelhas</t>
  </si>
  <si>
    <t>Pariconha</t>
  </si>
  <si>
    <t>Parintins</t>
  </si>
  <si>
    <t>Paripiranga</t>
  </si>
  <si>
    <t>Paripueira</t>
  </si>
  <si>
    <t>Pariquera-açu</t>
  </si>
  <si>
    <t>Parisi</t>
  </si>
  <si>
    <t>Parnaguá</t>
  </si>
  <si>
    <t>Parnaíba</t>
  </si>
  <si>
    <t>Parnamirim</t>
  </si>
  <si>
    <t>Parnarama</t>
  </si>
  <si>
    <t>Parobé</t>
  </si>
  <si>
    <t>Passa e Fica</t>
  </si>
  <si>
    <t>Passa Quatro</t>
  </si>
  <si>
    <t>Passa Sete</t>
  </si>
  <si>
    <t>Passa Tempo</t>
  </si>
  <si>
    <t>Passabém</t>
  </si>
  <si>
    <t>Passagem</t>
  </si>
  <si>
    <t>Passagem Franca</t>
  </si>
  <si>
    <t>Passagem Franca do Piauí</t>
  </si>
  <si>
    <t>Passa-vinte</t>
  </si>
  <si>
    <t>Passira</t>
  </si>
  <si>
    <t>Passo de Camaragibe</t>
  </si>
  <si>
    <t>Passo de Torres</t>
  </si>
  <si>
    <t>Passo do Sobrado</t>
  </si>
  <si>
    <t>Passo Fundo</t>
  </si>
  <si>
    <t>Passos</t>
  </si>
  <si>
    <t>Passos Maia</t>
  </si>
  <si>
    <t>Pastos Bons</t>
  </si>
  <si>
    <t>Patis</t>
  </si>
  <si>
    <t>Pato Bragado</t>
  </si>
  <si>
    <t>Pato Branco</t>
  </si>
  <si>
    <t>Patos</t>
  </si>
  <si>
    <t>Patos de Minas</t>
  </si>
  <si>
    <t>Patos do Piauí</t>
  </si>
  <si>
    <t>Patrocínio</t>
  </si>
  <si>
    <t>Patrocínio do Muriaé</t>
  </si>
  <si>
    <t>Patrocínio Paulista</t>
  </si>
  <si>
    <t>Patu</t>
  </si>
  <si>
    <t>Paty do Alferes</t>
  </si>
  <si>
    <t>Pau Brasil</t>
  </si>
  <si>
    <t>Pau D´arco</t>
  </si>
  <si>
    <t>Pau D´arco do Piauí</t>
  </si>
  <si>
    <t>Pau Dos Ferros</t>
  </si>
  <si>
    <t>Paudalho</t>
  </si>
  <si>
    <t>Pauini</t>
  </si>
  <si>
    <t>Paula Cândido</t>
  </si>
  <si>
    <t>Paula Freitas</t>
  </si>
  <si>
    <t>Paulicéia</t>
  </si>
  <si>
    <t>Paulínia</t>
  </si>
  <si>
    <t>Paulino Neves</t>
  </si>
  <si>
    <t>Paulista</t>
  </si>
  <si>
    <t>Paulistana</t>
  </si>
  <si>
    <t>Paulistânia</t>
  </si>
  <si>
    <t>Paulistas</t>
  </si>
  <si>
    <t>Paulo Afonso</t>
  </si>
  <si>
    <t>Paulo Bento</t>
  </si>
  <si>
    <t>Paulo de Faria</t>
  </si>
  <si>
    <t>Paulo Frontin</t>
  </si>
  <si>
    <t>Paulo Jacinto</t>
  </si>
  <si>
    <t>Paulo Ramos</t>
  </si>
  <si>
    <t>Pavão</t>
  </si>
  <si>
    <t>Paverama</t>
  </si>
  <si>
    <t>Pavussu</t>
  </si>
  <si>
    <t>pé de Serra</t>
  </si>
  <si>
    <t>Peabiru</t>
  </si>
  <si>
    <t>Peçanha</t>
  </si>
  <si>
    <t>Pederneiras</t>
  </si>
  <si>
    <t>Pedra</t>
  </si>
  <si>
    <t>Pedra Azul</t>
  </si>
  <si>
    <t>Pedra Bela</t>
  </si>
  <si>
    <t>Pedra Bonita</t>
  </si>
  <si>
    <t>Pedra Branca</t>
  </si>
  <si>
    <t>Pedra Branca do Amapari</t>
  </si>
  <si>
    <t>Pedra do Anta</t>
  </si>
  <si>
    <t>Pedra do Indaiá</t>
  </si>
  <si>
    <t>Pedra Dourada</t>
  </si>
  <si>
    <t>Pedra Grande</t>
  </si>
  <si>
    <t>Pedra Lavrada</t>
  </si>
  <si>
    <t>Pedra Mole</t>
  </si>
  <si>
    <t>Pedra Preta</t>
  </si>
  <si>
    <t>Pedralva</t>
  </si>
  <si>
    <t>Pedranópolis</t>
  </si>
  <si>
    <t>Pedrão</t>
  </si>
  <si>
    <t>Pedras Altas</t>
  </si>
  <si>
    <t>Pedras de Fogo</t>
  </si>
  <si>
    <t>Pedras de Maria da Cruz</t>
  </si>
  <si>
    <t>Pedras Grandes</t>
  </si>
  <si>
    <t>Pedregulho</t>
  </si>
  <si>
    <t>Pedreira</t>
  </si>
  <si>
    <t>Pedreiras</t>
  </si>
  <si>
    <t>Pedrinhas</t>
  </si>
  <si>
    <t>Pedrinhas Paulista</t>
  </si>
  <si>
    <t>Pedrinópolis</t>
  </si>
  <si>
    <t>Pedro Alexandre</t>
  </si>
  <si>
    <t>Pedro Avelino</t>
  </si>
  <si>
    <t>Pedro Canário</t>
  </si>
  <si>
    <t>Pedro de Toledo</t>
  </si>
  <si>
    <t>Pedro do Rosário</t>
  </si>
  <si>
    <t>Pedro Gomes</t>
  </si>
  <si>
    <t>Pedro ii</t>
  </si>
  <si>
    <t>Pedro Laurentino</t>
  </si>
  <si>
    <t>Pedro Leopoldo</t>
  </si>
  <si>
    <t>Pedro Osório</t>
  </si>
  <si>
    <t>Pedro Régis</t>
  </si>
  <si>
    <t>Pedro Teixeira</t>
  </si>
  <si>
    <t>Pedro Velho</t>
  </si>
  <si>
    <t>Peixe</t>
  </si>
  <si>
    <t>Peixe-boi</t>
  </si>
  <si>
    <t>Peixoto de Azevedo</t>
  </si>
  <si>
    <t>Pejuçara</t>
  </si>
  <si>
    <t>Pelotas</t>
  </si>
  <si>
    <t>Penaforte</t>
  </si>
  <si>
    <t>Penalva</t>
  </si>
  <si>
    <t>Penápolis</t>
  </si>
  <si>
    <t>Pendências</t>
  </si>
  <si>
    <t>Penedo</t>
  </si>
  <si>
    <t>Penha</t>
  </si>
  <si>
    <t>Pentecoste</t>
  </si>
  <si>
    <t>Pequeri</t>
  </si>
  <si>
    <t>Pequi</t>
  </si>
  <si>
    <t>Pequizeiro</t>
  </si>
  <si>
    <t>Perdigão</t>
  </si>
  <si>
    <t>Perdizes</t>
  </si>
  <si>
    <t>Perdões</t>
  </si>
  <si>
    <t>Pereira Barreto</t>
  </si>
  <si>
    <t>Pereiras</t>
  </si>
  <si>
    <t>Pereiro</t>
  </si>
  <si>
    <t>Peri Mirim</t>
  </si>
  <si>
    <t>Periquito</t>
  </si>
  <si>
    <t>Peritiba</t>
  </si>
  <si>
    <t>Peritoró</t>
  </si>
  <si>
    <t>Perobal</t>
  </si>
  <si>
    <t>Pérola</t>
  </si>
  <si>
    <t>Pérola D´oeste</t>
  </si>
  <si>
    <t>Perolândia</t>
  </si>
  <si>
    <t>Peruíbe</t>
  </si>
  <si>
    <t>Pescador</t>
  </si>
  <si>
    <t>Pescaria Brava</t>
  </si>
  <si>
    <t>Pesqueira</t>
  </si>
  <si>
    <t>Petrolândia</t>
  </si>
  <si>
    <t>Petrolina</t>
  </si>
  <si>
    <t>Petrolina de Goiás</t>
  </si>
  <si>
    <t>Petrópolis</t>
  </si>
  <si>
    <t>Piaçabuçu</t>
  </si>
  <si>
    <t>Piacatu</t>
  </si>
  <si>
    <t>Piancó</t>
  </si>
  <si>
    <t>Piatã</t>
  </si>
  <si>
    <t>Piau</t>
  </si>
  <si>
    <t>Picada Café</t>
  </si>
  <si>
    <t>Piçarra</t>
  </si>
  <si>
    <t>Piçarras</t>
  </si>
  <si>
    <t>Picos</t>
  </si>
  <si>
    <t>Picuí</t>
  </si>
  <si>
    <t>Piedade</t>
  </si>
  <si>
    <t>Piedade de Caratinga</t>
  </si>
  <si>
    <t>Piedade de Ponte Nova</t>
  </si>
  <si>
    <t>Piedade do Rio Grande</t>
  </si>
  <si>
    <t>Piedade Dos Gerais</t>
  </si>
  <si>
    <t>Piên</t>
  </si>
  <si>
    <t>Pilão Arcado</t>
  </si>
  <si>
    <t>Pilar</t>
  </si>
  <si>
    <t>Pilar de Goiás</t>
  </si>
  <si>
    <t>Pilar do Sul</t>
  </si>
  <si>
    <t>Pilões</t>
  </si>
  <si>
    <t>Pilõezinhos</t>
  </si>
  <si>
    <t>Pimenta</t>
  </si>
  <si>
    <t>Pimenteiras</t>
  </si>
  <si>
    <t>Pimenteiras do Oeste</t>
  </si>
  <si>
    <t>Pindaí</t>
  </si>
  <si>
    <t>Pindamonhangaba</t>
  </si>
  <si>
    <t>Pindaré-mirim</t>
  </si>
  <si>
    <t>Pindoba</t>
  </si>
  <si>
    <t>Pindobaçu</t>
  </si>
  <si>
    <t>Pindorama</t>
  </si>
  <si>
    <t>Pindorama do Tocantins</t>
  </si>
  <si>
    <t>Pindoretama</t>
  </si>
  <si>
    <t>Pingo-d´água</t>
  </si>
  <si>
    <t>Pinhais</t>
  </si>
  <si>
    <t>Pinhal</t>
  </si>
  <si>
    <t>Pinhal da Serra</t>
  </si>
  <si>
    <t>Pinhal de São Bento</t>
  </si>
  <si>
    <t>Pinhal Grande</t>
  </si>
  <si>
    <t>Pinhalão</t>
  </si>
  <si>
    <t>Pinhalzinho</t>
  </si>
  <si>
    <t>Pinhão</t>
  </si>
  <si>
    <t>Pinheiral</t>
  </si>
  <si>
    <t>Pinheirinho do Vale</t>
  </si>
  <si>
    <t>Pinheiro</t>
  </si>
  <si>
    <t>Pinheiro Machado</t>
  </si>
  <si>
    <t>Pinheiro Preto</t>
  </si>
  <si>
    <t>Pinheiros</t>
  </si>
  <si>
    <t>Pintadas</t>
  </si>
  <si>
    <t>Pinto Bandeira</t>
  </si>
  <si>
    <t>Pintópolis</t>
  </si>
  <si>
    <t>Pio ix</t>
  </si>
  <si>
    <t>Pio Xii</t>
  </si>
  <si>
    <t>Piquerobi</t>
  </si>
  <si>
    <t>Piquet Carneiro</t>
  </si>
  <si>
    <t>Piquete</t>
  </si>
  <si>
    <t>Piracaia</t>
  </si>
  <si>
    <t>Piracanjuba</t>
  </si>
  <si>
    <t>Piracema</t>
  </si>
  <si>
    <t>Piracicaba</t>
  </si>
  <si>
    <t>Piracuruca</t>
  </si>
  <si>
    <t>Piraí</t>
  </si>
  <si>
    <t>Piraí do Norte</t>
  </si>
  <si>
    <t>Piraí do Sul</t>
  </si>
  <si>
    <t>Piraju</t>
  </si>
  <si>
    <t>Pirajuba</t>
  </si>
  <si>
    <t>Pirajuí</t>
  </si>
  <si>
    <t>Pirambu</t>
  </si>
  <si>
    <t>Piranga</t>
  </si>
  <si>
    <t>Pirangi</t>
  </si>
  <si>
    <t>Piranguçu</t>
  </si>
  <si>
    <t>Piranguinho</t>
  </si>
  <si>
    <t>Piranhas</t>
  </si>
  <si>
    <t>Pirapemas</t>
  </si>
  <si>
    <t>Pirapetinga</t>
  </si>
  <si>
    <t>Pirapó</t>
  </si>
  <si>
    <t>Pirapora</t>
  </si>
  <si>
    <t>Pirapora do Bom Jesus</t>
  </si>
  <si>
    <t>Pirapozinho</t>
  </si>
  <si>
    <t>Piraquara</t>
  </si>
  <si>
    <t>Piraquê</t>
  </si>
  <si>
    <t>Pirassununga</t>
  </si>
  <si>
    <t>Piratini</t>
  </si>
  <si>
    <t>Piratininga</t>
  </si>
  <si>
    <t>Piratuba</t>
  </si>
  <si>
    <t>Piraúba</t>
  </si>
  <si>
    <t>Pires do Rio</t>
  </si>
  <si>
    <t>Pires Ferreira</t>
  </si>
  <si>
    <t>Piripá</t>
  </si>
  <si>
    <t>Piripiri</t>
  </si>
  <si>
    <t>Piritiba</t>
  </si>
  <si>
    <t>Pirpirituba</t>
  </si>
  <si>
    <t>Pitanga</t>
  </si>
  <si>
    <t>Pitangueiras</t>
  </si>
  <si>
    <t>Pitangui</t>
  </si>
  <si>
    <t>Pitimbu</t>
  </si>
  <si>
    <t>Pium</t>
  </si>
  <si>
    <t>Piúma</t>
  </si>
  <si>
    <t>Piumhi</t>
  </si>
  <si>
    <t>Placas</t>
  </si>
  <si>
    <t>Plácido de Castro</t>
  </si>
  <si>
    <t>Planaltina</t>
  </si>
  <si>
    <t>Planaltina do Paraná</t>
  </si>
  <si>
    <t>Planaltino</t>
  </si>
  <si>
    <t>Planalto</t>
  </si>
  <si>
    <t>Planalto Alegre</t>
  </si>
  <si>
    <t>Planalto da Serra</t>
  </si>
  <si>
    <t>Planura</t>
  </si>
  <si>
    <t>Platina</t>
  </si>
  <si>
    <t>Poá</t>
  </si>
  <si>
    <t>Poção</t>
  </si>
  <si>
    <t>Poção de Pedras</t>
  </si>
  <si>
    <t>Pocinhos</t>
  </si>
  <si>
    <t>Poço Branco</t>
  </si>
  <si>
    <t>Poço Dantas</t>
  </si>
  <si>
    <t>Poço Das Antas</t>
  </si>
  <si>
    <t>Poço Das Trincheiras</t>
  </si>
  <si>
    <t>Poço de José de Moura</t>
  </si>
  <si>
    <t>Poço Fundo</t>
  </si>
  <si>
    <t>Poço Redondo</t>
  </si>
  <si>
    <t>Poço Verde</t>
  </si>
  <si>
    <t>Poções</t>
  </si>
  <si>
    <t>Poconé</t>
  </si>
  <si>
    <t>Poços de Caldas</t>
  </si>
  <si>
    <t>Pocrane</t>
  </si>
  <si>
    <t>Pojuca</t>
  </si>
  <si>
    <t>Poloni</t>
  </si>
  <si>
    <t>Pombal</t>
  </si>
  <si>
    <t>Pombos</t>
  </si>
  <si>
    <t>Pomerode</t>
  </si>
  <si>
    <t>Pompéia</t>
  </si>
  <si>
    <t>Pompéu</t>
  </si>
  <si>
    <t>Pongaí</t>
  </si>
  <si>
    <t>Ponta de Pedras</t>
  </si>
  <si>
    <t>Ponta Grossa</t>
  </si>
  <si>
    <t>Ponta Porã</t>
  </si>
  <si>
    <t>Pontal</t>
  </si>
  <si>
    <t>Pontal do Araguaia</t>
  </si>
  <si>
    <t>Pontal do Paraná</t>
  </si>
  <si>
    <t>Pontalina</t>
  </si>
  <si>
    <t>Pontalinda</t>
  </si>
  <si>
    <t>Pontão</t>
  </si>
  <si>
    <t>Ponte Alta</t>
  </si>
  <si>
    <t>Ponte Alta do Bom Jesus</t>
  </si>
  <si>
    <t>Ponte Alta do Norte</t>
  </si>
  <si>
    <t>Ponte Alta do Tocantins</t>
  </si>
  <si>
    <t>Ponte Branca</t>
  </si>
  <si>
    <t>Ponte Nova</t>
  </si>
  <si>
    <t>Ponte Preta</t>
  </si>
  <si>
    <t>Ponte Serrada</t>
  </si>
  <si>
    <t>Pontes e Lacerda</t>
  </si>
  <si>
    <t>Pontes Gestal</t>
  </si>
  <si>
    <t>Ponto Belo</t>
  </si>
  <si>
    <t>Ponto Chique</t>
  </si>
  <si>
    <t>Ponto Dos Volantes</t>
  </si>
  <si>
    <t>Ponto Novo</t>
  </si>
  <si>
    <t>Populina</t>
  </si>
  <si>
    <t>Poranga</t>
  </si>
  <si>
    <t>Porangaba</t>
  </si>
  <si>
    <t>Porangatu</t>
  </si>
  <si>
    <t>Porciúncula</t>
  </si>
  <si>
    <t>Porecatu</t>
  </si>
  <si>
    <t>Portalegre</t>
  </si>
  <si>
    <t>Portão</t>
  </si>
  <si>
    <t>Porteirão</t>
  </si>
  <si>
    <t>Porteiras</t>
  </si>
  <si>
    <t>Porteirinha</t>
  </si>
  <si>
    <t>Portel</t>
  </si>
  <si>
    <t>Portelândia</t>
  </si>
  <si>
    <t>Porto</t>
  </si>
  <si>
    <t>Porto Acre</t>
  </si>
  <si>
    <t>Porto Alegre</t>
  </si>
  <si>
    <t>Porto Alegre do Norte</t>
  </si>
  <si>
    <t>Porto Alegre do Piauí</t>
  </si>
  <si>
    <t>Porto Alegre do Tocantins</t>
  </si>
  <si>
    <t>Porto Amazonas</t>
  </si>
  <si>
    <t>Porto Barreiro</t>
  </si>
  <si>
    <t>Porto Belo</t>
  </si>
  <si>
    <t>Porto Calvo</t>
  </si>
  <si>
    <t>Porto da Folha</t>
  </si>
  <si>
    <t>Porto de Moz</t>
  </si>
  <si>
    <t>Porto de Pedras</t>
  </si>
  <si>
    <t>Porto do Mangue</t>
  </si>
  <si>
    <t>Porto Dos Gaúchos</t>
  </si>
  <si>
    <t>Porto Esperidião</t>
  </si>
  <si>
    <t>Porto Estrela</t>
  </si>
  <si>
    <t>Porto Feliz</t>
  </si>
  <si>
    <t>Porto Ferreira</t>
  </si>
  <si>
    <t>Porto Firme</t>
  </si>
  <si>
    <t>Porto Franco</t>
  </si>
  <si>
    <t>Porto Grande</t>
  </si>
  <si>
    <t>Porto Lucena</t>
  </si>
  <si>
    <t>Porto Mauá</t>
  </si>
  <si>
    <t>Porto Murtinho</t>
  </si>
  <si>
    <t>Porto Nacional</t>
  </si>
  <si>
    <t>Porto Real</t>
  </si>
  <si>
    <t>Porto Real do Colégio</t>
  </si>
  <si>
    <t>Porto Rico</t>
  </si>
  <si>
    <t>Porto Rico do Maranhão</t>
  </si>
  <si>
    <t>Porto Seguro</t>
  </si>
  <si>
    <t>Porto União</t>
  </si>
  <si>
    <t>Porto Velho</t>
  </si>
  <si>
    <t>Porto Vera Cruz</t>
  </si>
  <si>
    <t>Porto Vitória</t>
  </si>
  <si>
    <t>Porto Walter</t>
  </si>
  <si>
    <t>Porto Xavier</t>
  </si>
  <si>
    <t>Posse</t>
  </si>
  <si>
    <t>Poté</t>
  </si>
  <si>
    <t>Potengi</t>
  </si>
  <si>
    <t>Potim</t>
  </si>
  <si>
    <t>Potiraguá</t>
  </si>
  <si>
    <t>Potirendaba</t>
  </si>
  <si>
    <t>Potiretama</t>
  </si>
  <si>
    <t>Pouso Alto</t>
  </si>
  <si>
    <t>Pouso Novo</t>
  </si>
  <si>
    <t>Pouso Redondo</t>
  </si>
  <si>
    <t>Poxoréo</t>
  </si>
  <si>
    <t>Pracinha</t>
  </si>
  <si>
    <t>Pracuúba</t>
  </si>
  <si>
    <t>Prado</t>
  </si>
  <si>
    <t>Prado Ferreira</t>
  </si>
  <si>
    <t>Pradópolis</t>
  </si>
  <si>
    <t>Prados</t>
  </si>
  <si>
    <t>Praia Grande</t>
  </si>
  <si>
    <t>Praia Norte</t>
  </si>
  <si>
    <t>Prainha</t>
  </si>
  <si>
    <t>Pranchita</t>
  </si>
  <si>
    <t>Prata</t>
  </si>
  <si>
    <t>Prata do Piauí</t>
  </si>
  <si>
    <t>Pratânia</t>
  </si>
  <si>
    <t>Pratápolis</t>
  </si>
  <si>
    <t>Pratinha</t>
  </si>
  <si>
    <t>Presidente Alves</t>
  </si>
  <si>
    <t>Presidente Bernardes</t>
  </si>
  <si>
    <t>Presidente Castelo Branco</t>
  </si>
  <si>
    <t>Presidente Dutra</t>
  </si>
  <si>
    <t>Presidente Epitácio</t>
  </si>
  <si>
    <t>Presidente Figueiredo</t>
  </si>
  <si>
    <t>Presidente Getúlio</t>
  </si>
  <si>
    <t>Presidente Jânio Quadros</t>
  </si>
  <si>
    <t>Presidente Juscelino</t>
  </si>
  <si>
    <t>Presidente Kennedy</t>
  </si>
  <si>
    <t>Presidente Kubitschek</t>
  </si>
  <si>
    <t>Presidente Lucena</t>
  </si>
  <si>
    <t>Presidente Médici</t>
  </si>
  <si>
    <t>Presidente Nereu</t>
  </si>
  <si>
    <t>Presidente Olegário</t>
  </si>
  <si>
    <t>Presidente Prudente</t>
  </si>
  <si>
    <t>Presidente Sarney</t>
  </si>
  <si>
    <t>Presidente Tancredo Neves</t>
  </si>
  <si>
    <t>Presidente Vargas</t>
  </si>
  <si>
    <t>Presidente Venceslau</t>
  </si>
  <si>
    <t>Primavera</t>
  </si>
  <si>
    <t>Primavera de Rondônia</t>
  </si>
  <si>
    <t>Primavera do Leste</t>
  </si>
  <si>
    <t>Primeira Cruz</t>
  </si>
  <si>
    <t>Primeiro de Maio</t>
  </si>
  <si>
    <t>Princesa</t>
  </si>
  <si>
    <t>Princesa Isabel</t>
  </si>
  <si>
    <t>Professor Jamil</t>
  </si>
  <si>
    <t>Progresso</t>
  </si>
  <si>
    <t>Promissão</t>
  </si>
  <si>
    <t>Propriá</t>
  </si>
  <si>
    <t>Protásio Alves</t>
  </si>
  <si>
    <t>Prudente de Morais</t>
  </si>
  <si>
    <t>Prudentópolis</t>
  </si>
  <si>
    <t>Pugmil</t>
  </si>
  <si>
    <t>Pureza</t>
  </si>
  <si>
    <t>Putinga</t>
  </si>
  <si>
    <t>Puxinanã</t>
  </si>
  <si>
    <t>Quadra</t>
  </si>
  <si>
    <t>Quaraí</t>
  </si>
  <si>
    <t>Quartel Geral</t>
  </si>
  <si>
    <t>Quarto Centenário</t>
  </si>
  <si>
    <t>Quatá</t>
  </si>
  <si>
    <t>Quatiguá</t>
  </si>
  <si>
    <t>Quatipuru</t>
  </si>
  <si>
    <t>Quatis</t>
  </si>
  <si>
    <t>Quatro Irmãos</t>
  </si>
  <si>
    <t>Quatro Pontes</t>
  </si>
  <si>
    <t>Quebrangulo</t>
  </si>
  <si>
    <t>Quedas do Iguaçu</t>
  </si>
  <si>
    <t>Queimada Nova</t>
  </si>
  <si>
    <t>Queimadas</t>
  </si>
  <si>
    <t>Queimados</t>
  </si>
  <si>
    <t>Queiroz</t>
  </si>
  <si>
    <t>Queluzito</t>
  </si>
  <si>
    <t>Querência</t>
  </si>
  <si>
    <t>Querência do Norte</t>
  </si>
  <si>
    <t>Quevedos</t>
  </si>
  <si>
    <t>Quijingue</t>
  </si>
  <si>
    <t>Quilombo</t>
  </si>
  <si>
    <t>Quinta do Sol</t>
  </si>
  <si>
    <t>Quintana</t>
  </si>
  <si>
    <t>Quinze de Novembro</t>
  </si>
  <si>
    <t>Quipapá</t>
  </si>
  <si>
    <t>Quirinópolis</t>
  </si>
  <si>
    <t>Quissamã</t>
  </si>
  <si>
    <t>Quitandinha</t>
  </si>
  <si>
    <t>Quiterianópolis</t>
  </si>
  <si>
    <t>Quixaba</t>
  </si>
  <si>
    <t>Quixabá</t>
  </si>
  <si>
    <t>Quixabeira</t>
  </si>
  <si>
    <t>Quixadá</t>
  </si>
  <si>
    <t>Quixelô</t>
  </si>
  <si>
    <t>Quixeramobim</t>
  </si>
  <si>
    <t>Quixeré</t>
  </si>
  <si>
    <t>Rafael Fernandes</t>
  </si>
  <si>
    <t>Rafael Godeiro</t>
  </si>
  <si>
    <t>Rafael Jambeiro</t>
  </si>
  <si>
    <t>Rafard</t>
  </si>
  <si>
    <t>Ramilândia</t>
  </si>
  <si>
    <t>Rancharia</t>
  </si>
  <si>
    <t>Rancho Alegre</t>
  </si>
  <si>
    <t>Rancho Alegre D´oeste</t>
  </si>
  <si>
    <t>Rancho Queimado</t>
  </si>
  <si>
    <t>Raposa</t>
  </si>
  <si>
    <t>Raposos</t>
  </si>
  <si>
    <t>Raul Soares</t>
  </si>
  <si>
    <t>Realeza</t>
  </si>
  <si>
    <t>Rebouças</t>
  </si>
  <si>
    <t>Recife</t>
  </si>
  <si>
    <t>Recreio</t>
  </si>
  <si>
    <t>Recursolândia</t>
  </si>
  <si>
    <t>Redenção</t>
  </si>
  <si>
    <t>Redenção da Serra</t>
  </si>
  <si>
    <t>Redenção do Gurguéia</t>
  </si>
  <si>
    <t>Redentora</t>
  </si>
  <si>
    <t>Reduto</t>
  </si>
  <si>
    <t>Regeneração</t>
  </si>
  <si>
    <t>Regente Feijó</t>
  </si>
  <si>
    <t>Reginópolis</t>
  </si>
  <si>
    <t>Registro</t>
  </si>
  <si>
    <t>Relvado</t>
  </si>
  <si>
    <t>Remanso</t>
  </si>
  <si>
    <t>Remígio</t>
  </si>
  <si>
    <t>Renascença</t>
  </si>
  <si>
    <t>Reriutaba</t>
  </si>
  <si>
    <t>Resende</t>
  </si>
  <si>
    <t>Resende Costa</t>
  </si>
  <si>
    <t>Reserva</t>
  </si>
  <si>
    <t>Reserva do Cabaçal</t>
  </si>
  <si>
    <t>Reserva do Iguaçu</t>
  </si>
  <si>
    <t>Resplendor</t>
  </si>
  <si>
    <t>Ressaquinha</t>
  </si>
  <si>
    <t>Restinga</t>
  </si>
  <si>
    <t>Restinga Seca</t>
  </si>
  <si>
    <t>Retirolândia</t>
  </si>
  <si>
    <t>Riachão</t>
  </si>
  <si>
    <t>Riachão Das Neves</t>
  </si>
  <si>
    <t>Riachão do Bacamarte</t>
  </si>
  <si>
    <t>Riachão do Dantas</t>
  </si>
  <si>
    <t>Riachão do Jacuípe</t>
  </si>
  <si>
    <t>Riachão do Poço</t>
  </si>
  <si>
    <t>Riachinho</t>
  </si>
  <si>
    <t>Riacho da Cruz</t>
  </si>
  <si>
    <t>Riacho Das Almas</t>
  </si>
  <si>
    <t>Riacho de Santana</t>
  </si>
  <si>
    <t>Riacho de Santo Antônio</t>
  </si>
  <si>
    <t>Riacho Dos Cavalos</t>
  </si>
  <si>
    <t>Riacho Dos Machados</t>
  </si>
  <si>
    <t>Riacho Frio</t>
  </si>
  <si>
    <t>Riachuelo</t>
  </si>
  <si>
    <t>Rialma</t>
  </si>
  <si>
    <t>Rianápolis</t>
  </si>
  <si>
    <t>Ribamar Fiquene</t>
  </si>
  <si>
    <t>Ribas do Rio Pardo</t>
  </si>
  <si>
    <t>Ribeira</t>
  </si>
  <si>
    <t>Ribeira do Amparo</t>
  </si>
  <si>
    <t>Ribeira do Piauí</t>
  </si>
  <si>
    <t>Ribeira do Pombal</t>
  </si>
  <si>
    <t>Ribeirão</t>
  </si>
  <si>
    <t>Ribeirão Bonito</t>
  </si>
  <si>
    <t>Ribeirão Branco</t>
  </si>
  <si>
    <t>Ribeirão Cascalheira</t>
  </si>
  <si>
    <t>Ribeirão Claro</t>
  </si>
  <si>
    <t>Ribeirão Corrente</t>
  </si>
  <si>
    <t>Ribeirão Das Neves</t>
  </si>
  <si>
    <t>Ribeirão do Largo</t>
  </si>
  <si>
    <t>Ribeirão do Pinhal</t>
  </si>
  <si>
    <t>Ribeirão do Sul</t>
  </si>
  <si>
    <t>Ribeirão Dos Índios</t>
  </si>
  <si>
    <t>Ribeirão Grande</t>
  </si>
  <si>
    <t>Ribeirão Pires</t>
  </si>
  <si>
    <t>Ribeirão Preto</t>
  </si>
  <si>
    <t>Ribeirão Vermelho</t>
  </si>
  <si>
    <t>Ribeirãozinho</t>
  </si>
  <si>
    <t>Ribeiro Gonçalves</t>
  </si>
  <si>
    <t>Ribeirópolis</t>
  </si>
  <si>
    <t>Rifaina</t>
  </si>
  <si>
    <t>Rincão</t>
  </si>
  <si>
    <t>Rinópolis</t>
  </si>
  <si>
    <t>Rio Acima</t>
  </si>
  <si>
    <t>Rio Azul</t>
  </si>
  <si>
    <t>Rio Bananal</t>
  </si>
  <si>
    <t>Rio Bom</t>
  </si>
  <si>
    <t>Rio Bonito</t>
  </si>
  <si>
    <t>Rio Bonito do Iguaçu</t>
  </si>
  <si>
    <t>Rio Branco</t>
  </si>
  <si>
    <t>Rio Branco do Ivaí</t>
  </si>
  <si>
    <t>Rio Branco do Sul</t>
  </si>
  <si>
    <t>Rio Brilhante</t>
  </si>
  <si>
    <t>Rio Casca</t>
  </si>
  <si>
    <t>Rio Claro</t>
  </si>
  <si>
    <t>Rio Crespo</t>
  </si>
  <si>
    <t>Rio da Conceição</t>
  </si>
  <si>
    <t>Rio Das Antas</t>
  </si>
  <si>
    <t>Rio Das Flores</t>
  </si>
  <si>
    <t>Rio Das Ostras</t>
  </si>
  <si>
    <t>Rio Das Pedras</t>
  </si>
  <si>
    <t>Rio de Contas</t>
  </si>
  <si>
    <t>Rio do Antônio</t>
  </si>
  <si>
    <t>Rio do Campo</t>
  </si>
  <si>
    <t>Rio do Fogo</t>
  </si>
  <si>
    <t>Rio do Oeste</t>
  </si>
  <si>
    <t>Rio do Pires</t>
  </si>
  <si>
    <t>Rio do Prado</t>
  </si>
  <si>
    <t>Rio do Sul</t>
  </si>
  <si>
    <t>Rio Doce</t>
  </si>
  <si>
    <t>Rio Dos Bois</t>
  </si>
  <si>
    <t>Rio Dos Cedros</t>
  </si>
  <si>
    <t>Rio Dos Índios</t>
  </si>
  <si>
    <t>Rio Espera</t>
  </si>
  <si>
    <t>Rio Formoso</t>
  </si>
  <si>
    <t>Rio Fortuna</t>
  </si>
  <si>
    <t>Rio Grande</t>
  </si>
  <si>
    <t>Rio Grande da Serra</t>
  </si>
  <si>
    <t>Rio Grande do Piauí</t>
  </si>
  <si>
    <t>Rio Largo</t>
  </si>
  <si>
    <t>Rio Manso</t>
  </si>
  <si>
    <t>Rio Maria</t>
  </si>
  <si>
    <t>Rio Negrinho</t>
  </si>
  <si>
    <t>Rio Negro</t>
  </si>
  <si>
    <t>Rio Novo</t>
  </si>
  <si>
    <t>Rio Novo do Sul</t>
  </si>
  <si>
    <t>Rio Paranaíba</t>
  </si>
  <si>
    <t>Rio Pardo</t>
  </si>
  <si>
    <t>Rio Pardo de Minas</t>
  </si>
  <si>
    <t>Rio Piracicaba</t>
  </si>
  <si>
    <t>Rio Pomba</t>
  </si>
  <si>
    <t>Rio Preto</t>
  </si>
  <si>
    <t>Rio Preto da Eva</t>
  </si>
  <si>
    <t>Rio Quente</t>
  </si>
  <si>
    <t>Rio Real</t>
  </si>
  <si>
    <t>Rio Rufino</t>
  </si>
  <si>
    <t>Rio Sono</t>
  </si>
  <si>
    <t>Rio Tinto</t>
  </si>
  <si>
    <t>Rio Verde</t>
  </si>
  <si>
    <t>Rio Verde de Mato Grosso</t>
  </si>
  <si>
    <t>Rio Vermelho</t>
  </si>
  <si>
    <t>Riolândia</t>
  </si>
  <si>
    <t>Riozinho</t>
  </si>
  <si>
    <t>Riqueza</t>
  </si>
  <si>
    <t>Ritápolis</t>
  </si>
  <si>
    <t>Riversul</t>
  </si>
  <si>
    <t>Roca Sales</t>
  </si>
  <si>
    <t>Rochedo</t>
  </si>
  <si>
    <t>Rochedo de Minas</t>
  </si>
  <si>
    <t>Rodeio</t>
  </si>
  <si>
    <t>Rodeio Bonito</t>
  </si>
  <si>
    <t>Rodeiro</t>
  </si>
  <si>
    <t>Rodelas</t>
  </si>
  <si>
    <t>Rodolfo Fernandes</t>
  </si>
  <si>
    <t>Rodrigues Alves</t>
  </si>
  <si>
    <t>Rolador</t>
  </si>
  <si>
    <t>Rolândia</t>
  </si>
  <si>
    <t>Rolante</t>
  </si>
  <si>
    <t>Rolim de Moura</t>
  </si>
  <si>
    <t>Romaria</t>
  </si>
  <si>
    <t>Romelândia</t>
  </si>
  <si>
    <t>Roncador</t>
  </si>
  <si>
    <t>Ronda Alta</t>
  </si>
  <si>
    <t>Rondinha</t>
  </si>
  <si>
    <t>Rondolândia</t>
  </si>
  <si>
    <t>Rondon</t>
  </si>
  <si>
    <t>Rondon do Pará</t>
  </si>
  <si>
    <t>Rondonópolis</t>
  </si>
  <si>
    <t>Roque Gonzales</t>
  </si>
  <si>
    <t>Rorainópolis</t>
  </si>
  <si>
    <t>Rosana</t>
  </si>
  <si>
    <t>Rosário</t>
  </si>
  <si>
    <t>Rosário da Limeira</t>
  </si>
  <si>
    <t>Rosário do Catete</t>
  </si>
  <si>
    <t>Rosário do Ivaí</t>
  </si>
  <si>
    <t>Rosário do Sul</t>
  </si>
  <si>
    <t>Rosário Oeste</t>
  </si>
  <si>
    <t>Roseira</t>
  </si>
  <si>
    <t>Roteiro</t>
  </si>
  <si>
    <t>Rubelita</t>
  </si>
  <si>
    <t>Rubiácea</t>
  </si>
  <si>
    <t>Rubiataba</t>
  </si>
  <si>
    <t>Rubim</t>
  </si>
  <si>
    <t>Rubinéia</t>
  </si>
  <si>
    <t>Rurópolis</t>
  </si>
  <si>
    <t>Russas</t>
  </si>
  <si>
    <t>Ruy Barbosa</t>
  </si>
  <si>
    <t>Sabará</t>
  </si>
  <si>
    <t>Sabáudia</t>
  </si>
  <si>
    <t>Sabino</t>
  </si>
  <si>
    <t>Sabinópolis</t>
  </si>
  <si>
    <t>Saboeiro</t>
  </si>
  <si>
    <t>Sacramento</t>
  </si>
  <si>
    <t>Sagrada Família</t>
  </si>
  <si>
    <t>Sagres</t>
  </si>
  <si>
    <t>Sairé</t>
  </si>
  <si>
    <t>Saldanha Marinho</t>
  </si>
  <si>
    <t>Sales</t>
  </si>
  <si>
    <t>Sales Oliveira</t>
  </si>
  <si>
    <t>Salesópolis</t>
  </si>
  <si>
    <t>Salete</t>
  </si>
  <si>
    <t>Salgadinho</t>
  </si>
  <si>
    <t>Salgado</t>
  </si>
  <si>
    <t>Salgado de São Félix</t>
  </si>
  <si>
    <t>Salgado Filho</t>
  </si>
  <si>
    <t>Salgueiro</t>
  </si>
  <si>
    <t>Salinas</t>
  </si>
  <si>
    <t>Salinas da Margarida</t>
  </si>
  <si>
    <t>Salinópolis</t>
  </si>
  <si>
    <t>Salitre</t>
  </si>
  <si>
    <t>Salmourão</t>
  </si>
  <si>
    <t>Saloá</t>
  </si>
  <si>
    <t>Saltinho</t>
  </si>
  <si>
    <t>Salto</t>
  </si>
  <si>
    <t>Salto da Divisa</t>
  </si>
  <si>
    <t>Salto de Pirapora</t>
  </si>
  <si>
    <t>Salto do Céu</t>
  </si>
  <si>
    <t>Salto do Itararé</t>
  </si>
  <si>
    <t>Salto do Jacuí</t>
  </si>
  <si>
    <t>Salto do Lontra</t>
  </si>
  <si>
    <t>Salto Grande</t>
  </si>
  <si>
    <t>Salto Veloso</t>
  </si>
  <si>
    <t>Salvador</t>
  </si>
  <si>
    <t>Salvador Das Missões</t>
  </si>
  <si>
    <t>Salvador do Sul</t>
  </si>
  <si>
    <t>Salvaterra</t>
  </si>
  <si>
    <t>Sambaíba</t>
  </si>
  <si>
    <t>Sampaio</t>
  </si>
  <si>
    <t>Sananduva</t>
  </si>
  <si>
    <t>Sanclerlândia</t>
  </si>
  <si>
    <t>Sandolândia</t>
  </si>
  <si>
    <t>Sandovalina</t>
  </si>
  <si>
    <t>Sangão</t>
  </si>
  <si>
    <t>Sanharó</t>
  </si>
  <si>
    <t>Santa Adélia</t>
  </si>
  <si>
    <t>Santa Albertina</t>
  </si>
  <si>
    <t>Santa Amélia</t>
  </si>
  <si>
    <t>Santa Bárbara</t>
  </si>
  <si>
    <t>Santa Bárbara D´oeste</t>
  </si>
  <si>
    <t>Santa Bárbara de Goiás</t>
  </si>
  <si>
    <t>Santa Bárbara do Leste</t>
  </si>
  <si>
    <t>Santa Bárbara do Monte Verde</t>
  </si>
  <si>
    <t>Santa Bárbara do Pará</t>
  </si>
  <si>
    <t>Santa Bárbara do Sul</t>
  </si>
  <si>
    <t>Santa Bárbara do Tugúrio</t>
  </si>
  <si>
    <t>Santa Branca</t>
  </si>
  <si>
    <t>Santa Brígida</t>
  </si>
  <si>
    <t>Santa Carmem</t>
  </si>
  <si>
    <t>Santa Cecília</t>
  </si>
  <si>
    <t>Santa Cecília do Pavão</t>
  </si>
  <si>
    <t>Santa Cecília do Sul</t>
  </si>
  <si>
    <t>Santa Clara D´oeste</t>
  </si>
  <si>
    <t>Santa Clara do Sul</t>
  </si>
  <si>
    <t>Santa Cruz</t>
  </si>
  <si>
    <t>Santa Cruz Cabrália</t>
  </si>
  <si>
    <t>Santa Cruz da Baixa Verde</t>
  </si>
  <si>
    <t>Santa Cruz da Conceição</t>
  </si>
  <si>
    <t>Santa Cruz da Esperança</t>
  </si>
  <si>
    <t>Santa Cruz da Vitória</t>
  </si>
  <si>
    <t>Santa Cruz Das Palmeiras</t>
  </si>
  <si>
    <t>Santa Cruz de Goiás</t>
  </si>
  <si>
    <t>Santa Cruz de Minas</t>
  </si>
  <si>
    <t>Santa Cruz de Monte Castelo</t>
  </si>
  <si>
    <t>Santa Cruz de Salinas</t>
  </si>
  <si>
    <t>Santa Cruz do Arari</t>
  </si>
  <si>
    <t>Santa Cruz do Capibaribe</t>
  </si>
  <si>
    <t>Santa Cruz do Escalvado</t>
  </si>
  <si>
    <t>Santa Cruz do Piauí</t>
  </si>
  <si>
    <t>Santa Cruz do Rio Pardo</t>
  </si>
  <si>
    <t>Santa Cruz do Sul</t>
  </si>
  <si>
    <t>Santa Cruz do Xingu</t>
  </si>
  <si>
    <t>Santa Cruz Dos Milagres</t>
  </si>
  <si>
    <t>Santa Efigênia de Minas</t>
  </si>
  <si>
    <t>Santa Ernestina</t>
  </si>
  <si>
    <t>Santa fé</t>
  </si>
  <si>
    <t>Santa fé de Goiás</t>
  </si>
  <si>
    <t>Santa fé de Minas</t>
  </si>
  <si>
    <t>Santa fé do Araguaia</t>
  </si>
  <si>
    <t>Santa fé do Sul</t>
  </si>
  <si>
    <t>Santa Filomena</t>
  </si>
  <si>
    <t>Santa Filomena do Maranhão</t>
  </si>
  <si>
    <t>Santa Gertrudes</t>
  </si>
  <si>
    <t>Santa Helena</t>
  </si>
  <si>
    <t>Santa Helena de Goiás</t>
  </si>
  <si>
    <t>Santa Helena de Minas</t>
  </si>
  <si>
    <t>Santa Inês</t>
  </si>
  <si>
    <t>Santa Isabel</t>
  </si>
  <si>
    <t>Santa Isabel do Ivaí</t>
  </si>
  <si>
    <t>Santa Isabel do Pará</t>
  </si>
  <si>
    <t>Santa Isabel do Rio Negro</t>
  </si>
  <si>
    <t>Santa Izabel do Oeste</t>
  </si>
  <si>
    <t>Santa Juliana</t>
  </si>
  <si>
    <t>Santa Leopoldina</t>
  </si>
  <si>
    <t>Santa Lúcia</t>
  </si>
  <si>
    <t>Santa Luz</t>
  </si>
  <si>
    <t>Santa Luzia</t>
  </si>
  <si>
    <t>Santa Luzia D´oeste</t>
  </si>
  <si>
    <t>Santa Luzia do Itanhy</t>
  </si>
  <si>
    <t>Santa Luzia do Norte</t>
  </si>
  <si>
    <t>Santa Luzia do Pará</t>
  </si>
  <si>
    <t>Santa Luzia do Paruá</t>
  </si>
  <si>
    <t>Santa Margarida</t>
  </si>
  <si>
    <t>Santa Margarida do Sul</t>
  </si>
  <si>
    <t>Santa Maria</t>
  </si>
  <si>
    <t>Santa Maria da Boa Vista</t>
  </si>
  <si>
    <t>Santa Maria da Serra</t>
  </si>
  <si>
    <t>Santa Maria da Vitória</t>
  </si>
  <si>
    <t>Santa Maria Das Barreiras</t>
  </si>
  <si>
    <t>Santa Maria de Itabira</t>
  </si>
  <si>
    <t>Santa Maria de Jetibá</t>
  </si>
  <si>
    <t>Santa Maria do Cambucá</t>
  </si>
  <si>
    <t>Santa Maria do Herval</t>
  </si>
  <si>
    <t>Santa Maria do Oeste</t>
  </si>
  <si>
    <t>Santa Maria do Pará</t>
  </si>
  <si>
    <t>Santa Maria do Salto</t>
  </si>
  <si>
    <t>Santa Maria do Suaçuí</t>
  </si>
  <si>
    <t>Santa Maria do Tocantins</t>
  </si>
  <si>
    <t>Santa Maria Madalena</t>
  </si>
  <si>
    <t>Santa Mariana</t>
  </si>
  <si>
    <t>Santa Mercedes</t>
  </si>
  <si>
    <t>Santa Mônica</t>
  </si>
  <si>
    <t>Santa Quitéria</t>
  </si>
  <si>
    <t>Santa Quitéria do Maranhão</t>
  </si>
  <si>
    <t>Santa Rita</t>
  </si>
  <si>
    <t>Santa Rita D´oeste</t>
  </si>
  <si>
    <t>Santa Rita de Caldas</t>
  </si>
  <si>
    <t>Santa Rita de Cássia</t>
  </si>
  <si>
    <t>Santa Rita de Ibitipoca</t>
  </si>
  <si>
    <t>Santa Rita de Jacutinga</t>
  </si>
  <si>
    <t>Santa Rita de Minas</t>
  </si>
  <si>
    <t>Santa Rita do Araguaia</t>
  </si>
  <si>
    <t>Santa Rita do Itueto</t>
  </si>
  <si>
    <t>Santa Rita do Novo Destino</t>
  </si>
  <si>
    <t>Santa Rita do Pardo</t>
  </si>
  <si>
    <t>Santa Rita do Passa Quatro</t>
  </si>
  <si>
    <t>Santa Rita do Sapucaí</t>
  </si>
  <si>
    <t>Santa Rita do Tocantins</t>
  </si>
  <si>
    <t>Santa Rita do Trivelato</t>
  </si>
  <si>
    <t>Santa Rosa</t>
  </si>
  <si>
    <t>Santa Rosa da Serra</t>
  </si>
  <si>
    <t>Santa Rosa de Goiás</t>
  </si>
  <si>
    <t>Santa Rosa de Lima</t>
  </si>
  <si>
    <t>Santa Rosa de Viterbo</t>
  </si>
  <si>
    <t>Santa Rosa do Piauí</t>
  </si>
  <si>
    <t>Santa Rosa do Purus</t>
  </si>
  <si>
    <t>Santa Rosa do Sul</t>
  </si>
  <si>
    <t>Santa Rosa do Tocantins</t>
  </si>
  <si>
    <t>Santa Salete</t>
  </si>
  <si>
    <t>Santa Teresa</t>
  </si>
  <si>
    <t>Santa Teresinha</t>
  </si>
  <si>
    <t>Santa Tereza</t>
  </si>
  <si>
    <t>Santa Tereza de Goiás</t>
  </si>
  <si>
    <t>Santa Tereza do Oeste</t>
  </si>
  <si>
    <t>Santa Tereza do Tocantins</t>
  </si>
  <si>
    <t>Santa Terezinha</t>
  </si>
  <si>
    <t>Santa Terezinha de Goiás</t>
  </si>
  <si>
    <t>Santa Terezinha de Itaipu</t>
  </si>
  <si>
    <t>Santa Terezinha do Progresso</t>
  </si>
  <si>
    <t>Santa Terezinha do Tocantins</t>
  </si>
  <si>
    <t>Santa Vitória</t>
  </si>
  <si>
    <t>Santa Vitória do Palmar</t>
  </si>
  <si>
    <t>Santaluz</t>
  </si>
  <si>
    <t>Santana</t>
  </si>
  <si>
    <t>Santana da Boa Vista</t>
  </si>
  <si>
    <t>Santana da Ponte Pensa</t>
  </si>
  <si>
    <t>Santana da Vargem</t>
  </si>
  <si>
    <t>Santana de Cataguases</t>
  </si>
  <si>
    <t>Santana de Mangueira</t>
  </si>
  <si>
    <t>Santana de Parnaíba</t>
  </si>
  <si>
    <t>Santana de Pirapama</t>
  </si>
  <si>
    <t>Santana do Acaraú</t>
  </si>
  <si>
    <t>Santana do Araguaia</t>
  </si>
  <si>
    <t>Santana do Cariri</t>
  </si>
  <si>
    <t>Santana do Deserto</t>
  </si>
  <si>
    <t>Santana do Garambéu</t>
  </si>
  <si>
    <t>Santana do Ipanema</t>
  </si>
  <si>
    <t>Santana do Itararé</t>
  </si>
  <si>
    <t>Santana do Jacaré</t>
  </si>
  <si>
    <t>Santana do Livramento</t>
  </si>
  <si>
    <t>Santana do Manhuaçu</t>
  </si>
  <si>
    <t>Santana do Maranhão</t>
  </si>
  <si>
    <t>Santana do Matos</t>
  </si>
  <si>
    <t>Santana do Mundaú</t>
  </si>
  <si>
    <t>Santana do Paraíso</t>
  </si>
  <si>
    <t>Santana do Piauí</t>
  </si>
  <si>
    <t>Santana do Riacho</t>
  </si>
  <si>
    <t>Santana do São Francisco</t>
  </si>
  <si>
    <t>Santana do Seridó</t>
  </si>
  <si>
    <t>Santana Dos Garrotes</t>
  </si>
  <si>
    <t>Santana Dos Montes</t>
  </si>
  <si>
    <t>Santanópolis</t>
  </si>
  <si>
    <t>Santarém</t>
  </si>
  <si>
    <t>Santarém Novo</t>
  </si>
  <si>
    <t>Santiago</t>
  </si>
  <si>
    <t>Santiago do Sul</t>
  </si>
  <si>
    <t>Santo Afonso</t>
  </si>
  <si>
    <t>Santo Amaro</t>
  </si>
  <si>
    <t>Santo Amaro da Imperatriz</t>
  </si>
  <si>
    <t>Santo Amaro Das Brotas</t>
  </si>
  <si>
    <t>Santo Amaro do Maranhão</t>
  </si>
  <si>
    <t>Santo Anastácio</t>
  </si>
  <si>
    <t>Santo André</t>
  </si>
  <si>
    <t>Santo Ângelo</t>
  </si>
  <si>
    <t>Santo Antônio</t>
  </si>
  <si>
    <t>Santo Antônio da Alegria</t>
  </si>
  <si>
    <t>Santo Antônio da Barra</t>
  </si>
  <si>
    <t>Santo Antônio da Platina</t>
  </si>
  <si>
    <t>Santo Antônio Das Missões</t>
  </si>
  <si>
    <t>Santo Antônio de Goiás</t>
  </si>
  <si>
    <t>Santo Antônio de Lisboa</t>
  </si>
  <si>
    <t>Santo Antônio de Posse</t>
  </si>
  <si>
    <t>Santo Antônio do Aracanguá</t>
  </si>
  <si>
    <t>Santo Antônio do Aventureiro</t>
  </si>
  <si>
    <t>Santo Antônio do Caiuá</t>
  </si>
  <si>
    <t>Santo Antônio do Descoberto</t>
  </si>
  <si>
    <t>Santo Antônio do Grama</t>
  </si>
  <si>
    <t>Santo Antônio do Içá</t>
  </si>
  <si>
    <t>Santo Antônio do Itambé</t>
  </si>
  <si>
    <t>Santo Antônio do Jacinto</t>
  </si>
  <si>
    <t>Santo Antônio do Jardim</t>
  </si>
  <si>
    <t>Santo Antônio do Leste</t>
  </si>
  <si>
    <t>Santo Antônio do Leverger</t>
  </si>
  <si>
    <t>Santo Antônio do Monte</t>
  </si>
  <si>
    <t>Santo Antônio do Palma</t>
  </si>
  <si>
    <t>Santo Antônio do Paraíso</t>
  </si>
  <si>
    <t>Santo Antônio do Pinhal</t>
  </si>
  <si>
    <t>Santo Antônio do Planalto</t>
  </si>
  <si>
    <t>Santo Antônio do Retiro</t>
  </si>
  <si>
    <t>Santo Antônio do Rio Abaixo</t>
  </si>
  <si>
    <t>Santo Antônio do Sudoeste</t>
  </si>
  <si>
    <t>Santo Antônio do Tauá</t>
  </si>
  <si>
    <t>Santo Antônio Dos Lopes</t>
  </si>
  <si>
    <t>Santo Antônio Dos Milagres</t>
  </si>
  <si>
    <t>Santo Augusto</t>
  </si>
  <si>
    <t>Santo Cristo</t>
  </si>
  <si>
    <t>Santo Estêvão</t>
  </si>
  <si>
    <t>Santo Expedito</t>
  </si>
  <si>
    <t>Santo Expedito do Sul</t>
  </si>
  <si>
    <t>Santo Hipólito</t>
  </si>
  <si>
    <t>Santo Inácio</t>
  </si>
  <si>
    <t>Santo Inácio do Piauí</t>
  </si>
  <si>
    <t>Santópolis do Aguapeí</t>
  </si>
  <si>
    <t>São Benedito</t>
  </si>
  <si>
    <t>São Benedito do Rio Preto</t>
  </si>
  <si>
    <t>São Benedito do Sul</t>
  </si>
  <si>
    <t>São Bentinho</t>
  </si>
  <si>
    <t>São Bento</t>
  </si>
  <si>
    <t>São Bento Abade</t>
  </si>
  <si>
    <t>São Bento do Norte</t>
  </si>
  <si>
    <t>São Bento do Sapucaí</t>
  </si>
  <si>
    <t>São Bento do Sul</t>
  </si>
  <si>
    <t>São Bento do Tocantins</t>
  </si>
  <si>
    <t>São Bento do Trairí</t>
  </si>
  <si>
    <t>São Bento do Una</t>
  </si>
  <si>
    <t>São Bernardino</t>
  </si>
  <si>
    <t>São Bernardo</t>
  </si>
  <si>
    <t>São Bernardo do Campo</t>
  </si>
  <si>
    <t>São Bonifácio</t>
  </si>
  <si>
    <t>São Borja</t>
  </si>
  <si>
    <t>São Brás</t>
  </si>
  <si>
    <t>São Brás do Suaçuí</t>
  </si>
  <si>
    <t>São Braz do Piauí</t>
  </si>
  <si>
    <t>São Caetano de Odivelas</t>
  </si>
  <si>
    <t>São Caetano do Sul</t>
  </si>
  <si>
    <t>São Caitano</t>
  </si>
  <si>
    <t>São Carlos</t>
  </si>
  <si>
    <t>São Carlos do Ivaí</t>
  </si>
  <si>
    <t>São Cristóvão</t>
  </si>
  <si>
    <t>São Cristovão do Sul</t>
  </si>
  <si>
    <t>São Desidério</t>
  </si>
  <si>
    <t>São Domingos</t>
  </si>
  <si>
    <t>São Domingos Das Dores</t>
  </si>
  <si>
    <t>São Domingos de Pombal</t>
  </si>
  <si>
    <t>São Domingos do Araguaia</t>
  </si>
  <si>
    <t>São Domingos do Azeitão</t>
  </si>
  <si>
    <t>São Domingos do Capim</t>
  </si>
  <si>
    <t>São Domingos do Cariri</t>
  </si>
  <si>
    <t>São Domingos do Maranhão</t>
  </si>
  <si>
    <t>São Domingos do Norte</t>
  </si>
  <si>
    <t>São Domingos do Prata</t>
  </si>
  <si>
    <t>São Domingos do Sul</t>
  </si>
  <si>
    <t>São Felipe</t>
  </si>
  <si>
    <t>São Felipe D´oeste</t>
  </si>
  <si>
    <t>São Félix</t>
  </si>
  <si>
    <t>São Félix de Balsas</t>
  </si>
  <si>
    <t>São Félix de Minas</t>
  </si>
  <si>
    <t>São Félix do Araguaia</t>
  </si>
  <si>
    <t>São Félix do Coribe</t>
  </si>
  <si>
    <t>São Félix do Piauí</t>
  </si>
  <si>
    <t>São Félix do Tocantins</t>
  </si>
  <si>
    <t>São Félix do Xingu</t>
  </si>
  <si>
    <t>São Fernando</t>
  </si>
  <si>
    <t>São Fidélis</t>
  </si>
  <si>
    <t>São Francisco</t>
  </si>
  <si>
    <t>São Francisco de Assis</t>
  </si>
  <si>
    <t>São Francisco de Assis do Piauí</t>
  </si>
  <si>
    <t>São Francisco de Goiás</t>
  </si>
  <si>
    <t>São Francisco de Itabapoana</t>
  </si>
  <si>
    <t>São Francisco de Paula</t>
  </si>
  <si>
    <t>São Francisco de Sales</t>
  </si>
  <si>
    <t>São Francisco do Brejão</t>
  </si>
  <si>
    <t>São Francisco do Conde</t>
  </si>
  <si>
    <t>São Francisco do Glória</t>
  </si>
  <si>
    <t>São Francisco do Guaporé</t>
  </si>
  <si>
    <t>São Francisco do Maranhão</t>
  </si>
  <si>
    <t>São Francisco do Oeste</t>
  </si>
  <si>
    <t>São Francisco do Pará</t>
  </si>
  <si>
    <t>São Francisco do Piauí</t>
  </si>
  <si>
    <t>São Francisco do Sul</t>
  </si>
  <si>
    <t>São Gabriel</t>
  </si>
  <si>
    <t>São Gabriel da Cachoeira</t>
  </si>
  <si>
    <t>São Gabriel da Palha</t>
  </si>
  <si>
    <t>São Gabriel do Oeste</t>
  </si>
  <si>
    <t>São Geraldo</t>
  </si>
  <si>
    <t>São Geraldo da Piedade</t>
  </si>
  <si>
    <t>São Geraldo do Araguaia</t>
  </si>
  <si>
    <t>São Geraldo do Baixio</t>
  </si>
  <si>
    <t>São Gonçalo do Abaeté</t>
  </si>
  <si>
    <t>São Gonçalo do Amarante</t>
  </si>
  <si>
    <t>São Gonçalo do Gurguéia</t>
  </si>
  <si>
    <t>São Gonçalo do Pará</t>
  </si>
  <si>
    <t>São Gonçalo do Piauí</t>
  </si>
  <si>
    <t>São Gonçalo do Rio Abaixo</t>
  </si>
  <si>
    <t>São Gonçalo do Rio Preto</t>
  </si>
  <si>
    <t>São Gonçalo Dos Campos</t>
  </si>
  <si>
    <t>São Gotardo</t>
  </si>
  <si>
    <t>São Jerônimo</t>
  </si>
  <si>
    <t>São Jerônimo da Serra</t>
  </si>
  <si>
    <t>São João</t>
  </si>
  <si>
    <t>São João Batista</t>
  </si>
  <si>
    <t>São João Batista do Glória</t>
  </si>
  <si>
    <t>São João D´aliança</t>
  </si>
  <si>
    <t>São João da Baliza</t>
  </si>
  <si>
    <t>São João da Barra</t>
  </si>
  <si>
    <t>São João da Boa Vista</t>
  </si>
  <si>
    <t>São João da Canabrava</t>
  </si>
  <si>
    <t>São João da Fronteira</t>
  </si>
  <si>
    <t>São João da Lagoa</t>
  </si>
  <si>
    <t>São João da Mata</t>
  </si>
  <si>
    <t>São João da Paraúna</t>
  </si>
  <si>
    <t>São João da Ponta</t>
  </si>
  <si>
    <t>São João da Ponte</t>
  </si>
  <si>
    <t>São João da Serra</t>
  </si>
  <si>
    <t>São João da Urtiga</t>
  </si>
  <si>
    <t>São João da Varjota</t>
  </si>
  <si>
    <t>São João Das Duas Pontes</t>
  </si>
  <si>
    <t>São João Das Missões</t>
  </si>
  <si>
    <t>São João de Iracema</t>
  </si>
  <si>
    <t>São João de Meriti</t>
  </si>
  <si>
    <t>São João de Pirabas</t>
  </si>
  <si>
    <t>São João Del Rei</t>
  </si>
  <si>
    <t>São João do Araguaia</t>
  </si>
  <si>
    <t>São João do Arraial</t>
  </si>
  <si>
    <t>São João do Caiuá</t>
  </si>
  <si>
    <t>São João do Cariri</t>
  </si>
  <si>
    <t>São João do Carú</t>
  </si>
  <si>
    <t>São João do Itaperiú</t>
  </si>
  <si>
    <t>São João do Ivaí</t>
  </si>
  <si>
    <t>São João do Jaguaribe</t>
  </si>
  <si>
    <t>São João do Manhuaçu</t>
  </si>
  <si>
    <t>São João do Manteninha</t>
  </si>
  <si>
    <t>São João do Oeste</t>
  </si>
  <si>
    <t>São João do Oriente</t>
  </si>
  <si>
    <t>São João do Pacuí</t>
  </si>
  <si>
    <t>São João do Paraíso</t>
  </si>
  <si>
    <t>São João do Pau D´alho</t>
  </si>
  <si>
    <t>São João do Piauí</t>
  </si>
  <si>
    <t>São João do Polêsine</t>
  </si>
  <si>
    <t>São João do Rio do Peixe</t>
  </si>
  <si>
    <t>São João do Sabugi</t>
  </si>
  <si>
    <t>São João do Soter</t>
  </si>
  <si>
    <t>São João do Sul</t>
  </si>
  <si>
    <t>São João do Tigre</t>
  </si>
  <si>
    <t>São João do Triunfo</t>
  </si>
  <si>
    <t>São João Dos Patos</t>
  </si>
  <si>
    <t>São João Evangelista</t>
  </si>
  <si>
    <t>São João Nepomuceno</t>
  </si>
  <si>
    <t>São Joaquim</t>
  </si>
  <si>
    <t>São Joaquim da Barra</t>
  </si>
  <si>
    <t>São Joaquim de Bicas</t>
  </si>
  <si>
    <t>São Joaquim do Monte</t>
  </si>
  <si>
    <t>São Jorge</t>
  </si>
  <si>
    <t>São Jorge D´oeste</t>
  </si>
  <si>
    <t>São Jorge do Ivaí</t>
  </si>
  <si>
    <t>São Jorge do Patrocínio</t>
  </si>
  <si>
    <t>São José</t>
  </si>
  <si>
    <t>São José da Barra</t>
  </si>
  <si>
    <t>São José da Bela Vista</t>
  </si>
  <si>
    <t>São José da Boa Vista</t>
  </si>
  <si>
    <t>São José da Coroa Grande</t>
  </si>
  <si>
    <t>São José da Lagoa Tapada</t>
  </si>
  <si>
    <t>São José da Laje</t>
  </si>
  <si>
    <t>São José da Lapa</t>
  </si>
  <si>
    <t>São José da Safira</t>
  </si>
  <si>
    <t>São José da Tapera</t>
  </si>
  <si>
    <t>São José da Varginha</t>
  </si>
  <si>
    <t>São José da Vitória</t>
  </si>
  <si>
    <t>São José Das Missões</t>
  </si>
  <si>
    <t>São José Das Palmeiras</t>
  </si>
  <si>
    <t>São José de Caiana</t>
  </si>
  <si>
    <t>São José de Espinharas</t>
  </si>
  <si>
    <t>São José de Mipibu</t>
  </si>
  <si>
    <t>São José de Piranhas</t>
  </si>
  <si>
    <t>São José de Princesa</t>
  </si>
  <si>
    <t>São José de Ribamar</t>
  </si>
  <si>
    <t>São José de Ubá</t>
  </si>
  <si>
    <t>São José do Alegre</t>
  </si>
  <si>
    <t>São José do Barreiro</t>
  </si>
  <si>
    <t>São José do Belmonte</t>
  </si>
  <si>
    <t>São José do Bonfim</t>
  </si>
  <si>
    <t>São José do Brejo do Cruz</t>
  </si>
  <si>
    <t>São José do Calçado</t>
  </si>
  <si>
    <t>São José do Campestre</t>
  </si>
  <si>
    <t>São José do Cedro</t>
  </si>
  <si>
    <t>São José do Cerrito</t>
  </si>
  <si>
    <t>São José do Divino</t>
  </si>
  <si>
    <t>São José do Egito</t>
  </si>
  <si>
    <t>São José do Goiabal</t>
  </si>
  <si>
    <t>São José do Herval</t>
  </si>
  <si>
    <t>São José do Hortêncio</t>
  </si>
  <si>
    <t>São José do Inhacorá</t>
  </si>
  <si>
    <t>São José do Jacuípe</t>
  </si>
  <si>
    <t>São José do Jacuri</t>
  </si>
  <si>
    <t>São José do Mantimento</t>
  </si>
  <si>
    <t>São José do Norte</t>
  </si>
  <si>
    <t>São José do Ouro</t>
  </si>
  <si>
    <t>São José do Peixe</t>
  </si>
  <si>
    <t>São José do Piauí</t>
  </si>
  <si>
    <t>São José do Povo</t>
  </si>
  <si>
    <t>São José do Rio Claro</t>
  </si>
  <si>
    <t>São José do Rio Pardo</t>
  </si>
  <si>
    <t>São José do Rio Preto</t>
  </si>
  <si>
    <t>São José do Sabugi</t>
  </si>
  <si>
    <t>São José do Seridó</t>
  </si>
  <si>
    <t>São José do Sul</t>
  </si>
  <si>
    <t>São José do Vale do Rio Preto</t>
  </si>
  <si>
    <t>São José do Xingu</t>
  </si>
  <si>
    <t>São José Dos Ausentes</t>
  </si>
  <si>
    <t>São José Dos Basílios</t>
  </si>
  <si>
    <t>São José Dos Campos</t>
  </si>
  <si>
    <t>São José Dos Cordeiros</t>
  </si>
  <si>
    <t>São José Dos Pinhais</t>
  </si>
  <si>
    <t>São José Dos Quatro Marcos</t>
  </si>
  <si>
    <t>São José Dos Ramos</t>
  </si>
  <si>
    <t>São Julião</t>
  </si>
  <si>
    <t>São Leopoldo</t>
  </si>
  <si>
    <t>São Lourenço</t>
  </si>
  <si>
    <t>São Lourenço da Mata</t>
  </si>
  <si>
    <t>São Lourenço da Serra</t>
  </si>
  <si>
    <t>São Lourenço do Oeste</t>
  </si>
  <si>
    <t>São Lourenço do Piauí</t>
  </si>
  <si>
    <t>São Lourenço do Sul</t>
  </si>
  <si>
    <t>São Ludgero</t>
  </si>
  <si>
    <t>São Luís</t>
  </si>
  <si>
    <t>São Luís de Montes Belos</t>
  </si>
  <si>
    <t>São Luís do Curu</t>
  </si>
  <si>
    <t>São Luís do Paraitinga</t>
  </si>
  <si>
    <t>São Luis do Piauí</t>
  </si>
  <si>
    <t>São Luís do Quitunde</t>
  </si>
  <si>
    <t>São Luís Gonzaga do Maranhão</t>
  </si>
  <si>
    <t>São Luiz</t>
  </si>
  <si>
    <t>São Luíz do Norte</t>
  </si>
  <si>
    <t>São Luiz Gonzaga</t>
  </si>
  <si>
    <t>São Mamede</t>
  </si>
  <si>
    <t>São Manoel do Paraná</t>
  </si>
  <si>
    <t>São Manuel</t>
  </si>
  <si>
    <t>São Marcos</t>
  </si>
  <si>
    <t>São Martinho</t>
  </si>
  <si>
    <t>São Martinho da Serra</t>
  </si>
  <si>
    <t>São Mateus</t>
  </si>
  <si>
    <t>São Mateus do Maranhão</t>
  </si>
  <si>
    <t>São Mateus do Sul</t>
  </si>
  <si>
    <t>São Miguel</t>
  </si>
  <si>
    <t>São Miguel Arcanjo</t>
  </si>
  <si>
    <t>São Miguel da Baixa Grande</t>
  </si>
  <si>
    <t>São Miguel da Boa Vista</t>
  </si>
  <si>
    <t>São Miguel Das Matas</t>
  </si>
  <si>
    <t>São Miguel Das Missões</t>
  </si>
  <si>
    <t>São Miguel de Taipu</t>
  </si>
  <si>
    <t>São Miguel do Aleixo</t>
  </si>
  <si>
    <t>São Miguel do Anta</t>
  </si>
  <si>
    <t>São Miguel do Araguaia</t>
  </si>
  <si>
    <t>São Miguel do Fidalgo</t>
  </si>
  <si>
    <t>São Miguel do Gostoso</t>
  </si>
  <si>
    <t>São Miguel do Guamá</t>
  </si>
  <si>
    <t>São Miguel do Guaporé</t>
  </si>
  <si>
    <t>São Miguel do Iguaçu</t>
  </si>
  <si>
    <t>São Miguel do Oeste</t>
  </si>
  <si>
    <t>São Miguel do Passa Quatro</t>
  </si>
  <si>
    <t>São Miguel do Tapuio</t>
  </si>
  <si>
    <t>São Miguel do Tocantins</t>
  </si>
  <si>
    <t>São Miguel Dos Campos</t>
  </si>
  <si>
    <t>São Miguel Dos Milagres</t>
  </si>
  <si>
    <t>São Nicolau</t>
  </si>
  <si>
    <t>São Patrício</t>
  </si>
  <si>
    <t>São Paulo</t>
  </si>
  <si>
    <t>São Paulo Das Missões</t>
  </si>
  <si>
    <t>São Paulo de Olivença</t>
  </si>
  <si>
    <t>São Paulo do Potengi</t>
  </si>
  <si>
    <t>São Pedro</t>
  </si>
  <si>
    <t>São Pedro da Água Branca</t>
  </si>
  <si>
    <t>São Pedro da Aldeia</t>
  </si>
  <si>
    <t>São Pedro da Cipa</t>
  </si>
  <si>
    <t>São Pedro da Serra</t>
  </si>
  <si>
    <t>São Pedro da União</t>
  </si>
  <si>
    <t>São Pedro Das Missões</t>
  </si>
  <si>
    <t>São Pedro de Alcântara</t>
  </si>
  <si>
    <t>São Pedro do Butiá</t>
  </si>
  <si>
    <t>São Pedro do Iguaçu</t>
  </si>
  <si>
    <t>São Pedro do Ivaí</t>
  </si>
  <si>
    <t>São Pedro do Paraná</t>
  </si>
  <si>
    <t>São Pedro do Piauí</t>
  </si>
  <si>
    <t>São Pedro do Suaçuí</t>
  </si>
  <si>
    <t>São Pedro do Sul</t>
  </si>
  <si>
    <t>São Pedro do Turvo</t>
  </si>
  <si>
    <t>São Pedro Dos Crentes</t>
  </si>
  <si>
    <t>São Pedro Dos Ferros</t>
  </si>
  <si>
    <t>São Rafael</t>
  </si>
  <si>
    <t>São Raimundo Das Mangabeiras</t>
  </si>
  <si>
    <t>São Raimundo do Doca Bezerra</t>
  </si>
  <si>
    <t>São Raimundo Nonato</t>
  </si>
  <si>
    <t>São Roberto</t>
  </si>
  <si>
    <t>São Romão</t>
  </si>
  <si>
    <t>São Roque</t>
  </si>
  <si>
    <t>São Roque de Minas</t>
  </si>
  <si>
    <t>São Roque do Canaã</t>
  </si>
  <si>
    <t>São Salvador do Tocantins</t>
  </si>
  <si>
    <t>São Sebastião</t>
  </si>
  <si>
    <t>São Sebastião da Amoreira</t>
  </si>
  <si>
    <t>São Sebastião da Bela Vista</t>
  </si>
  <si>
    <t>São Sebastião da Boa Vista</t>
  </si>
  <si>
    <t>São Sebastião da Grama</t>
  </si>
  <si>
    <t>São Sebastião da Vargem Alegre</t>
  </si>
  <si>
    <t>São Sebastião de Lagoa de Roça</t>
  </si>
  <si>
    <t>São Sebastião do Alto</t>
  </si>
  <si>
    <t>São Sebastião do Anta</t>
  </si>
  <si>
    <t>São Sebastião do Caí</t>
  </si>
  <si>
    <t>São Sebastião do Maranhão</t>
  </si>
  <si>
    <t>São Sebastião do Oeste</t>
  </si>
  <si>
    <t>São Sebastião do Paraíso</t>
  </si>
  <si>
    <t>São Sebastião do Passé</t>
  </si>
  <si>
    <t>São Sebastião do Rio Preto</t>
  </si>
  <si>
    <t>São Sebastião do Rio Verde</t>
  </si>
  <si>
    <t>São Sebastião do Tocantins</t>
  </si>
  <si>
    <t>São Sebastião do Uatumã</t>
  </si>
  <si>
    <t>São Sebastião do Umbuzeiro</t>
  </si>
  <si>
    <t>São Sepé</t>
  </si>
  <si>
    <t>São Simão</t>
  </si>
  <si>
    <t>São Thomé Das Letras</t>
  </si>
  <si>
    <t>São Tiago</t>
  </si>
  <si>
    <t>São Tomás de Aquino</t>
  </si>
  <si>
    <t>São Tomé</t>
  </si>
  <si>
    <t>São Valentim</t>
  </si>
  <si>
    <t>São Valentim do Sul</t>
  </si>
  <si>
    <t>São Valério da Natividade</t>
  </si>
  <si>
    <t>São Valério do Sul</t>
  </si>
  <si>
    <t>São Vendelino</t>
  </si>
  <si>
    <t>São Vicente</t>
  </si>
  <si>
    <t>São Vicente de Minas</t>
  </si>
  <si>
    <t>São Vicente do Sul</t>
  </si>
  <si>
    <t>São Vicente Ferrer</t>
  </si>
  <si>
    <t>Sapé</t>
  </si>
  <si>
    <t>Sapeaçu</t>
  </si>
  <si>
    <t>Sapezal</t>
  </si>
  <si>
    <t>Sapiranga</t>
  </si>
  <si>
    <t>Sapopema</t>
  </si>
  <si>
    <t>Sapucaia</t>
  </si>
  <si>
    <t>Sapucaia do Sul</t>
  </si>
  <si>
    <t>Sapucaí-mirim</t>
  </si>
  <si>
    <t>Saquarema</t>
  </si>
  <si>
    <t>Sarandi</t>
  </si>
  <si>
    <t>Sarapuí</t>
  </si>
  <si>
    <t>Sardoá</t>
  </si>
  <si>
    <t>Sarutaiá</t>
  </si>
  <si>
    <t>Sarzedo</t>
  </si>
  <si>
    <t>Sátiro Dias</t>
  </si>
  <si>
    <t>Satuba</t>
  </si>
  <si>
    <t>Satubinha</t>
  </si>
  <si>
    <t>Saubara</t>
  </si>
  <si>
    <t>Saudade do Iguaçu</t>
  </si>
  <si>
    <t>Saudades</t>
  </si>
  <si>
    <t>Saúde</t>
  </si>
  <si>
    <t>Schroeder</t>
  </si>
  <si>
    <t>Seabra</t>
  </si>
  <si>
    <t>Seara</t>
  </si>
  <si>
    <t>Sebastianópolis do Sul</t>
  </si>
  <si>
    <t>Sebastião Barros</t>
  </si>
  <si>
    <t>Sebastião Laranjeiras</t>
  </si>
  <si>
    <t>Sebastião Leal</t>
  </si>
  <si>
    <t>Seberi</t>
  </si>
  <si>
    <t>Sede Nova</t>
  </si>
  <si>
    <t>Segredo</t>
  </si>
  <si>
    <t>Selbach</t>
  </si>
  <si>
    <t>Selvíria</t>
  </si>
  <si>
    <t>Sem-peixe</t>
  </si>
  <si>
    <t>Sena Madureira</t>
  </si>
  <si>
    <t>Senador Alexandre Costa</t>
  </si>
  <si>
    <t>Senador Amaral</t>
  </si>
  <si>
    <t>Senador Canedo</t>
  </si>
  <si>
    <t>Senador Cortes</t>
  </si>
  <si>
    <t>Senador Elói de Souza</t>
  </si>
  <si>
    <t>Senador Firmino</t>
  </si>
  <si>
    <t>Senador Georgino Avelino</t>
  </si>
  <si>
    <t>Senador Guiomard</t>
  </si>
  <si>
    <t>Senador José Bento</t>
  </si>
  <si>
    <t>Senador José Porfírio</t>
  </si>
  <si>
    <t>Senador la Rocque</t>
  </si>
  <si>
    <t>Senador Modestino Gonçalves</t>
  </si>
  <si>
    <t>Senador Pompeu</t>
  </si>
  <si>
    <t>Senador Rui Palmeira</t>
  </si>
  <si>
    <t>Senador sá</t>
  </si>
  <si>
    <t>Senador Salgado Filho</t>
  </si>
  <si>
    <t>Sengés</t>
  </si>
  <si>
    <t>Senhor do Bonfim</t>
  </si>
  <si>
    <t>Senhora de Oliveira</t>
  </si>
  <si>
    <t>Senhora do Porto</t>
  </si>
  <si>
    <t>Senhora Dos Remédios</t>
  </si>
  <si>
    <t>Sentinela do Sul</t>
  </si>
  <si>
    <t>Sento sé</t>
  </si>
  <si>
    <t>Serafina Corrêa</t>
  </si>
  <si>
    <t>Sericita</t>
  </si>
  <si>
    <t>Seridó</t>
  </si>
  <si>
    <t>Seringueiras</t>
  </si>
  <si>
    <t>Sério</t>
  </si>
  <si>
    <t>Seritinga</t>
  </si>
  <si>
    <t>Seropédica</t>
  </si>
  <si>
    <t>Serra</t>
  </si>
  <si>
    <t>Serra Alta</t>
  </si>
  <si>
    <t>Serra Azul</t>
  </si>
  <si>
    <t>Serra Azul de Minas</t>
  </si>
  <si>
    <t>Serra Branca</t>
  </si>
  <si>
    <t>Serra da Raiz</t>
  </si>
  <si>
    <t>Serra da Saudade</t>
  </si>
  <si>
    <t>Serra de São Bento</t>
  </si>
  <si>
    <t>Serra do Mel</t>
  </si>
  <si>
    <t>Serra do Navio</t>
  </si>
  <si>
    <t>Serra do Ramalho</t>
  </si>
  <si>
    <t>Serra do Salitre</t>
  </si>
  <si>
    <t>Serra Dos Aimorés</t>
  </si>
  <si>
    <t>Serra Dourada</t>
  </si>
  <si>
    <t>Serra Grande</t>
  </si>
  <si>
    <t>Serra Negra</t>
  </si>
  <si>
    <t>Serra Negra do Norte</t>
  </si>
  <si>
    <t>Serra Nova Dourada</t>
  </si>
  <si>
    <t>Serra Preta</t>
  </si>
  <si>
    <t>Serra Redonda</t>
  </si>
  <si>
    <t>Serra Talhada</t>
  </si>
  <si>
    <t>Serrana</t>
  </si>
  <si>
    <t>Serrania</t>
  </si>
  <si>
    <t>Serrano do Maranhão</t>
  </si>
  <si>
    <t>Serranópolis</t>
  </si>
  <si>
    <t>Serranópolis de Minas</t>
  </si>
  <si>
    <t>Serranópolis do Iguaçu</t>
  </si>
  <si>
    <t>Serranos</t>
  </si>
  <si>
    <t>Serraria</t>
  </si>
  <si>
    <t>Serrinha</t>
  </si>
  <si>
    <t>Serrinha Dos Pintos</t>
  </si>
  <si>
    <t>Serrita</t>
  </si>
  <si>
    <t>Serro</t>
  </si>
  <si>
    <t>Serrolândia</t>
  </si>
  <si>
    <t>Sertaneja</t>
  </si>
  <si>
    <t>Sertânia</t>
  </si>
  <si>
    <t>Sertanópolis</t>
  </si>
  <si>
    <t>Sertão</t>
  </si>
  <si>
    <t>Sertão Santana</t>
  </si>
  <si>
    <t>Sertãozinho</t>
  </si>
  <si>
    <t>Sete Barras</t>
  </si>
  <si>
    <t>Sete de Setembro</t>
  </si>
  <si>
    <t>Sete Lagoas</t>
  </si>
  <si>
    <t>Sete Quedas</t>
  </si>
  <si>
    <t>Setubinha</t>
  </si>
  <si>
    <t>Severiano de Almeida</t>
  </si>
  <si>
    <t>Severiano Melo</t>
  </si>
  <si>
    <t>Severínia</t>
  </si>
  <si>
    <t>Siderópolis</t>
  </si>
  <si>
    <t>Sidrolândia</t>
  </si>
  <si>
    <t>Sigefredo Pacheco</t>
  </si>
  <si>
    <t>Silva Jardim</t>
  </si>
  <si>
    <t>Silvânia</t>
  </si>
  <si>
    <t>Silvanópolis</t>
  </si>
  <si>
    <t>Silveira Martins</t>
  </si>
  <si>
    <t>Silveirânia</t>
  </si>
  <si>
    <t>Silveiras</t>
  </si>
  <si>
    <t>Silves</t>
  </si>
  <si>
    <t>Silvianópolis</t>
  </si>
  <si>
    <t>Simão Dias</t>
  </si>
  <si>
    <t>Simão Pereira</t>
  </si>
  <si>
    <t>Simões</t>
  </si>
  <si>
    <t>Simões Filho</t>
  </si>
  <si>
    <t>Simolândia</t>
  </si>
  <si>
    <t>Simonésia</t>
  </si>
  <si>
    <t>Simplício Mendes</t>
  </si>
  <si>
    <t>Sinimbu</t>
  </si>
  <si>
    <t>Sinop</t>
  </si>
  <si>
    <t>Siqueira Campos</t>
  </si>
  <si>
    <t>Sirinhaém</t>
  </si>
  <si>
    <t>Siriri</t>
  </si>
  <si>
    <t>Sítio D´abadia</t>
  </si>
  <si>
    <t>Sítio do Mato</t>
  </si>
  <si>
    <t>Sítio do Quinto</t>
  </si>
  <si>
    <t>Sítio Novo</t>
  </si>
  <si>
    <t>Sítio Novo do Tocantins</t>
  </si>
  <si>
    <t>Sobradinho</t>
  </si>
  <si>
    <t>Sobrado</t>
  </si>
  <si>
    <t>Sobral</t>
  </si>
  <si>
    <t>Sobrália</t>
  </si>
  <si>
    <t>Socorro</t>
  </si>
  <si>
    <t>Socorro do Piauí</t>
  </si>
  <si>
    <t>Solânea</t>
  </si>
  <si>
    <t>Soledade</t>
  </si>
  <si>
    <t>Soledade de Minas</t>
  </si>
  <si>
    <t>Solidão</t>
  </si>
  <si>
    <t>Solonópole</t>
  </si>
  <si>
    <t>Sombrio</t>
  </si>
  <si>
    <t>Sonora</t>
  </si>
  <si>
    <t>Sooretama</t>
  </si>
  <si>
    <t>Sorocaba</t>
  </si>
  <si>
    <t>Sorriso</t>
  </si>
  <si>
    <t>Sossêgo</t>
  </si>
  <si>
    <t>Soure</t>
  </si>
  <si>
    <t>Sousa</t>
  </si>
  <si>
    <t>Souto Soares</t>
  </si>
  <si>
    <t>Sucupira</t>
  </si>
  <si>
    <t>Sucupira do Norte</t>
  </si>
  <si>
    <t>Sucupira do Riachão</t>
  </si>
  <si>
    <t>Sud Mennucci</t>
  </si>
  <si>
    <t>Sul Brasil</t>
  </si>
  <si>
    <t>Sulina</t>
  </si>
  <si>
    <t>Sumaré</t>
  </si>
  <si>
    <t>Sumé</t>
  </si>
  <si>
    <t>Sumidouro</t>
  </si>
  <si>
    <t>Surubim</t>
  </si>
  <si>
    <t>Sussuapara</t>
  </si>
  <si>
    <t>Suzanápolis</t>
  </si>
  <si>
    <t>Suzano</t>
  </si>
  <si>
    <t>Tabaí</t>
  </si>
  <si>
    <t>Tabaporã</t>
  </si>
  <si>
    <t>Tabapuã</t>
  </si>
  <si>
    <t>Tabatinga</t>
  </si>
  <si>
    <t>Tabira</t>
  </si>
  <si>
    <t>Taboão da Serra</t>
  </si>
  <si>
    <t>Tabocas do Brejo Velho</t>
  </si>
  <si>
    <t>Taboleiro Grande</t>
  </si>
  <si>
    <t>Tabuleiro</t>
  </si>
  <si>
    <t>Tabuleiro do Norte</t>
  </si>
  <si>
    <t>Tacaimbó</t>
  </si>
  <si>
    <t>Tacaratu</t>
  </si>
  <si>
    <t>Taciba</t>
  </si>
  <si>
    <t>Tacuru</t>
  </si>
  <si>
    <t>Taguaí</t>
  </si>
  <si>
    <t>Taguatinga</t>
  </si>
  <si>
    <t>Taiaçu</t>
  </si>
  <si>
    <t>Tailândia</t>
  </si>
  <si>
    <t>Taió</t>
  </si>
  <si>
    <t>Taiobeiras</t>
  </si>
  <si>
    <t>Taipas do Tocantins</t>
  </si>
  <si>
    <t>Taipu</t>
  </si>
  <si>
    <t>Taiúva</t>
  </si>
  <si>
    <t>Talismã</t>
  </si>
  <si>
    <t>Tamandaré</t>
  </si>
  <si>
    <t>Tamarana</t>
  </si>
  <si>
    <t>Tambaú</t>
  </si>
  <si>
    <t>Tamboara</t>
  </si>
  <si>
    <t>Tamboril</t>
  </si>
  <si>
    <t>Tamboril do Piauí</t>
  </si>
  <si>
    <t>Tanabi</t>
  </si>
  <si>
    <t>Tangará</t>
  </si>
  <si>
    <t>Tangará da Serra</t>
  </si>
  <si>
    <t>Tanguá</t>
  </si>
  <si>
    <t>Tanhaçu</t>
  </si>
  <si>
    <t>Tanque D´arca</t>
  </si>
  <si>
    <t>Tanque do Piauí</t>
  </si>
  <si>
    <t>Tanque Novo</t>
  </si>
  <si>
    <t>Tanquinho</t>
  </si>
  <si>
    <t>Taparuba</t>
  </si>
  <si>
    <t>Tapauá</t>
  </si>
  <si>
    <t>Tapejara</t>
  </si>
  <si>
    <t>Tapera</t>
  </si>
  <si>
    <t>Taperoá</t>
  </si>
  <si>
    <t>Tapes</t>
  </si>
  <si>
    <t>Tapira</t>
  </si>
  <si>
    <t>Tapiraí</t>
  </si>
  <si>
    <t>Tapiramutá</t>
  </si>
  <si>
    <t>Tapiratiba</t>
  </si>
  <si>
    <t>Tapurah</t>
  </si>
  <si>
    <t>Taquara</t>
  </si>
  <si>
    <t>Taquaraçu de Minas</t>
  </si>
  <si>
    <t>Taquaral</t>
  </si>
  <si>
    <t>Taquaral de Goiás</t>
  </si>
  <si>
    <t>Taquarana</t>
  </si>
  <si>
    <t>Taquari</t>
  </si>
  <si>
    <t>Taquaritinga</t>
  </si>
  <si>
    <t>Taquaritinga do Norte</t>
  </si>
  <si>
    <t>Taquarituba</t>
  </si>
  <si>
    <t>Taquarivaí</t>
  </si>
  <si>
    <t>Taquaruçu do Sul</t>
  </si>
  <si>
    <t>Taquarussu</t>
  </si>
  <si>
    <t>Tarabai</t>
  </si>
  <si>
    <t>Tarauacá</t>
  </si>
  <si>
    <t>Tarrafas</t>
  </si>
  <si>
    <t>Tartarugalzinho</t>
  </si>
  <si>
    <t>Tarumã</t>
  </si>
  <si>
    <t>Tarumirim</t>
  </si>
  <si>
    <t>Tasso Fragoso</t>
  </si>
  <si>
    <t>Tatuí</t>
  </si>
  <si>
    <t>Tauá</t>
  </si>
  <si>
    <t>Taubaté</t>
  </si>
  <si>
    <t>Tavares</t>
  </si>
  <si>
    <t>Tefé</t>
  </si>
  <si>
    <t>Teixeira</t>
  </si>
  <si>
    <t>Teixeira de Freitas</t>
  </si>
  <si>
    <t>Teixeira Soares</t>
  </si>
  <si>
    <t>Teixeiras</t>
  </si>
  <si>
    <t>Teixeirópolis</t>
  </si>
  <si>
    <t>Tejuçuoca</t>
  </si>
  <si>
    <t>Tejupá</t>
  </si>
  <si>
    <t>Telêmaco Borba</t>
  </si>
  <si>
    <t>Telha</t>
  </si>
  <si>
    <t>Tenente Ananias</t>
  </si>
  <si>
    <t>Tenente Laurentino Cruz</t>
  </si>
  <si>
    <t>Tenente Portela</t>
  </si>
  <si>
    <t>Tenório</t>
  </si>
  <si>
    <t>Teodoro Sampaio</t>
  </si>
  <si>
    <t>Teofilândia</t>
  </si>
  <si>
    <t>Teófilo Otoni</t>
  </si>
  <si>
    <t>Teolândia</t>
  </si>
  <si>
    <t>Teotônio Vilela</t>
  </si>
  <si>
    <t>Terenos</t>
  </si>
  <si>
    <t>Teresina</t>
  </si>
  <si>
    <t>Teresina de Goiás</t>
  </si>
  <si>
    <t>Teresópolis</t>
  </si>
  <si>
    <t>Terezinha</t>
  </si>
  <si>
    <t>Terezópolis de Goiás</t>
  </si>
  <si>
    <t>Terra Alta</t>
  </si>
  <si>
    <t>Terra Boa</t>
  </si>
  <si>
    <t>Terra de Areia</t>
  </si>
  <si>
    <t>Terra Nova</t>
  </si>
  <si>
    <t>Terra Nova do Norte</t>
  </si>
  <si>
    <t>Terra Rica</t>
  </si>
  <si>
    <t>Terra Roxa</t>
  </si>
  <si>
    <t>Terra Santa</t>
  </si>
  <si>
    <t>Tesouro</t>
  </si>
  <si>
    <t>Teutônia</t>
  </si>
  <si>
    <t>Theobroma</t>
  </si>
  <si>
    <t>Tianguá</t>
  </si>
  <si>
    <t>Tibagi</t>
  </si>
  <si>
    <t>Tibau</t>
  </si>
  <si>
    <t>Tibau do Sul</t>
  </si>
  <si>
    <t>Tietê</t>
  </si>
  <si>
    <t>Tigrinhos</t>
  </si>
  <si>
    <t>Tijucas</t>
  </si>
  <si>
    <t>Tijucas do Sul</t>
  </si>
  <si>
    <t>Timbaúba</t>
  </si>
  <si>
    <t>Timbaúba Dos Batistas</t>
  </si>
  <si>
    <t>Timbé do Sul</t>
  </si>
  <si>
    <t>Timbiras</t>
  </si>
  <si>
    <t>Timbó</t>
  </si>
  <si>
    <t>Timbó Grande</t>
  </si>
  <si>
    <t>Timburi</t>
  </si>
  <si>
    <t>Timon</t>
  </si>
  <si>
    <t>Timóteo</t>
  </si>
  <si>
    <t>Tio Hugo</t>
  </si>
  <si>
    <t>Tiradentes</t>
  </si>
  <si>
    <t>Tiradentes do Sul</t>
  </si>
  <si>
    <t>Tiros</t>
  </si>
  <si>
    <t>Tobias Barreto</t>
  </si>
  <si>
    <t>Tocantínia</t>
  </si>
  <si>
    <t>Tocantinópolis</t>
  </si>
  <si>
    <t>Tocantins</t>
  </si>
  <si>
    <t>Tocos do Moji</t>
  </si>
  <si>
    <t>Toledo</t>
  </si>
  <si>
    <t>Tomar do Geru</t>
  </si>
  <si>
    <t>Tomazina</t>
  </si>
  <si>
    <t>Tombos</t>
  </si>
  <si>
    <t>Tomé-açu</t>
  </si>
  <si>
    <t>Tonantins</t>
  </si>
  <si>
    <t>Toritama</t>
  </si>
  <si>
    <t>Torixoréu</t>
  </si>
  <si>
    <t>Toropi</t>
  </si>
  <si>
    <t>Torre de Pedra</t>
  </si>
  <si>
    <t>Torres</t>
  </si>
  <si>
    <t>Torrinha</t>
  </si>
  <si>
    <t>Touros</t>
  </si>
  <si>
    <t>Trabiju</t>
  </si>
  <si>
    <t>Tracuateua</t>
  </si>
  <si>
    <t>Tracunhaém</t>
  </si>
  <si>
    <t>Traipu</t>
  </si>
  <si>
    <t>Trairão</t>
  </si>
  <si>
    <t>Trairi</t>
  </si>
  <si>
    <t>Trajano de Morais</t>
  </si>
  <si>
    <t>Tramandaí</t>
  </si>
  <si>
    <t>Travesseiro</t>
  </si>
  <si>
    <t>Tremedal</t>
  </si>
  <si>
    <t>Tremembé</t>
  </si>
  <si>
    <t>Três Arroios</t>
  </si>
  <si>
    <t>Três Barras</t>
  </si>
  <si>
    <t>Três Barras do Paraná</t>
  </si>
  <si>
    <t>Três Cachoeiras</t>
  </si>
  <si>
    <t>Três Corações</t>
  </si>
  <si>
    <t>Três Coroas</t>
  </si>
  <si>
    <t>Três de Maio</t>
  </si>
  <si>
    <t>Três Forquilhas</t>
  </si>
  <si>
    <t>Três Fronteiras</t>
  </si>
  <si>
    <t>Três Lagoas</t>
  </si>
  <si>
    <t>Três Marias</t>
  </si>
  <si>
    <t>Três Palmeiras</t>
  </si>
  <si>
    <t>Três Passos</t>
  </si>
  <si>
    <t>Três Pontas</t>
  </si>
  <si>
    <t>Três Ranchos</t>
  </si>
  <si>
    <t>Treviso</t>
  </si>
  <si>
    <t>Treze de Maio</t>
  </si>
  <si>
    <t>Treze Tílias</t>
  </si>
  <si>
    <t>Trindade</t>
  </si>
  <si>
    <t>Trindade do Sul</t>
  </si>
  <si>
    <t>Triunfo</t>
  </si>
  <si>
    <t>Triunfo Potiguar</t>
  </si>
  <si>
    <t>Trizidela do Vale</t>
  </si>
  <si>
    <t>Trombas</t>
  </si>
  <si>
    <t>Trombudo Central</t>
  </si>
  <si>
    <t>Tubarão</t>
  </si>
  <si>
    <t>Tucano</t>
  </si>
  <si>
    <t>Tucumã</t>
  </si>
  <si>
    <t>Tucunduva</t>
  </si>
  <si>
    <t>Tucuruí</t>
  </si>
  <si>
    <t>Tufilândia</t>
  </si>
  <si>
    <t>Tuiuti</t>
  </si>
  <si>
    <t>Tumiritinga</t>
  </si>
  <si>
    <t>Tunápolis</t>
  </si>
  <si>
    <t>Tunas</t>
  </si>
  <si>
    <t>Tunas do Paraná</t>
  </si>
  <si>
    <t>Tuneiras do Oeste</t>
  </si>
  <si>
    <t>Tuntum</t>
  </si>
  <si>
    <t>Tupã</t>
  </si>
  <si>
    <t>Tupaciguara</t>
  </si>
  <si>
    <t>Tupanatinga</t>
  </si>
  <si>
    <t>Tupanci do Sul</t>
  </si>
  <si>
    <t>Tupanciretã</t>
  </si>
  <si>
    <t>Tupandi</t>
  </si>
  <si>
    <t>Tuparendi</t>
  </si>
  <si>
    <t>Tuparetama</t>
  </si>
  <si>
    <t>Tupãssi</t>
  </si>
  <si>
    <t>Tupi Paulista</t>
  </si>
  <si>
    <t>Tupirama</t>
  </si>
  <si>
    <t>Tupiratins</t>
  </si>
  <si>
    <t>Turiaçu</t>
  </si>
  <si>
    <t>Turilândia</t>
  </si>
  <si>
    <t>Turiúba</t>
  </si>
  <si>
    <t>Turmalina</t>
  </si>
  <si>
    <t>Turuçu</t>
  </si>
  <si>
    <t>Tururu</t>
  </si>
  <si>
    <t>Turvânia</t>
  </si>
  <si>
    <t>Turvelândia</t>
  </si>
  <si>
    <t>Turvo</t>
  </si>
  <si>
    <t>Turvolândia</t>
  </si>
  <si>
    <t>Tutóia</t>
  </si>
  <si>
    <t>Uarini</t>
  </si>
  <si>
    <t>Uauá</t>
  </si>
  <si>
    <t>Ubá</t>
  </si>
  <si>
    <t>Ubaí</t>
  </si>
  <si>
    <t>Ubaíra</t>
  </si>
  <si>
    <t>Ubaitaba</t>
  </si>
  <si>
    <t>Ubajara</t>
  </si>
  <si>
    <t>Ubaporanga</t>
  </si>
  <si>
    <t>Ubarana</t>
  </si>
  <si>
    <t>Ubatã</t>
  </si>
  <si>
    <t>Ubatuba</t>
  </si>
  <si>
    <t>Uberlândia</t>
  </si>
  <si>
    <t>Ubirajara</t>
  </si>
  <si>
    <t>Ubiratã</t>
  </si>
  <si>
    <t>Ubiretama</t>
  </si>
  <si>
    <t>Uchoa</t>
  </si>
  <si>
    <t>Uibaí</t>
  </si>
  <si>
    <t>Uiramutã</t>
  </si>
  <si>
    <t>Uirapuru</t>
  </si>
  <si>
    <t>Uiraúna</t>
  </si>
  <si>
    <t>Ulianópolis</t>
  </si>
  <si>
    <t>Umari</t>
  </si>
  <si>
    <t>Umarizal</t>
  </si>
  <si>
    <t>Umbaúba</t>
  </si>
  <si>
    <t>Umburanas</t>
  </si>
  <si>
    <t>Umburatiba</t>
  </si>
  <si>
    <t>Umbuzeiro</t>
  </si>
  <si>
    <t>Umirim</t>
  </si>
  <si>
    <t>Umuarama</t>
  </si>
  <si>
    <t>Una</t>
  </si>
  <si>
    <t>Unaí</t>
  </si>
  <si>
    <t>União</t>
  </si>
  <si>
    <t>União da Serra</t>
  </si>
  <si>
    <t>União da Vitória</t>
  </si>
  <si>
    <t>União de Minas</t>
  </si>
  <si>
    <t>União do Oeste</t>
  </si>
  <si>
    <t>União do Sul</t>
  </si>
  <si>
    <t>União Dos Palmares</t>
  </si>
  <si>
    <t>União Paulista</t>
  </si>
  <si>
    <t>Uniflor</t>
  </si>
  <si>
    <t>Unistalda</t>
  </si>
  <si>
    <t>Upanema</t>
  </si>
  <si>
    <t>Uraí</t>
  </si>
  <si>
    <t>Urandi</t>
  </si>
  <si>
    <t>Urânia</t>
  </si>
  <si>
    <t>Urbano Santos</t>
  </si>
  <si>
    <t>Uru</t>
  </si>
  <si>
    <t>Uruaçu</t>
  </si>
  <si>
    <t>Uruana</t>
  </si>
  <si>
    <t>Uruana de Minas</t>
  </si>
  <si>
    <t>Uruará</t>
  </si>
  <si>
    <t>Urubici</t>
  </si>
  <si>
    <t>Uruburetama</t>
  </si>
  <si>
    <t>Urucânia</t>
  </si>
  <si>
    <t>Urucará</t>
  </si>
  <si>
    <t>Uruçuca</t>
  </si>
  <si>
    <t>Uruçuí</t>
  </si>
  <si>
    <t>Urucuia</t>
  </si>
  <si>
    <t>Urucurituba</t>
  </si>
  <si>
    <t>Uruguaiana</t>
  </si>
  <si>
    <t>Uruoca</t>
  </si>
  <si>
    <t>Urupá</t>
  </si>
  <si>
    <t>Urupema</t>
  </si>
  <si>
    <t>Urupês</t>
  </si>
  <si>
    <t>Urussanga</t>
  </si>
  <si>
    <t>Urutaí</t>
  </si>
  <si>
    <t>Utinga</t>
  </si>
  <si>
    <t>Vacaria</t>
  </si>
  <si>
    <t>Vale de São Domingos</t>
  </si>
  <si>
    <t>Vale do Anari</t>
  </si>
  <si>
    <t>Vale do Paraíso</t>
  </si>
  <si>
    <t>Vale do Sol</t>
  </si>
  <si>
    <t>Vale Real</t>
  </si>
  <si>
    <t>Vale Verde</t>
  </si>
  <si>
    <t>Valença</t>
  </si>
  <si>
    <t>Valença do Piauí</t>
  </si>
  <si>
    <t>Valente</t>
  </si>
  <si>
    <t>Valentim Gentil</t>
  </si>
  <si>
    <t>Valinhos</t>
  </si>
  <si>
    <t>Valparaíso</t>
  </si>
  <si>
    <t>Valparaíso de Goiás</t>
  </si>
  <si>
    <t>Vanini</t>
  </si>
  <si>
    <t>Vargeão</t>
  </si>
  <si>
    <t>Vargem</t>
  </si>
  <si>
    <t>Vargem Alegre</t>
  </si>
  <si>
    <t>Vargem Alta</t>
  </si>
  <si>
    <t>Vargem Bonita</t>
  </si>
  <si>
    <t>Vargem Grande</t>
  </si>
  <si>
    <t>Vargem Grande do Rio Pardo</t>
  </si>
  <si>
    <t>Vargem Grande do Sul</t>
  </si>
  <si>
    <t>Vargem Grande Paulista</t>
  </si>
  <si>
    <t>Varginha</t>
  </si>
  <si>
    <t>Varjão</t>
  </si>
  <si>
    <t>Varjão de Minas</t>
  </si>
  <si>
    <t>Varjota</t>
  </si>
  <si>
    <t>Varre-sai</t>
  </si>
  <si>
    <t>Várzea</t>
  </si>
  <si>
    <t>Várzea Alegre</t>
  </si>
  <si>
    <t>Várzea Branca</t>
  </si>
  <si>
    <t>Várzea da Palma</t>
  </si>
  <si>
    <t>Várzea da Roça</t>
  </si>
  <si>
    <t>Várzea do Poço</t>
  </si>
  <si>
    <t>Várzea Grande</t>
  </si>
  <si>
    <t>Várzea Nova</t>
  </si>
  <si>
    <t>Várzea Paulista</t>
  </si>
  <si>
    <t>Varzedo</t>
  </si>
  <si>
    <t>Varzelândia</t>
  </si>
  <si>
    <t>Vassouras</t>
  </si>
  <si>
    <t>Vazante</t>
  </si>
  <si>
    <t>Venâncio Aires</t>
  </si>
  <si>
    <t>Venda Nova do Imigrante</t>
  </si>
  <si>
    <t>Venha-ver</t>
  </si>
  <si>
    <t>Ventania</t>
  </si>
  <si>
    <t>Venturosa</t>
  </si>
  <si>
    <t>Vera</t>
  </si>
  <si>
    <t>Vera Cruz</t>
  </si>
  <si>
    <t>Vera Cruz do Oeste</t>
  </si>
  <si>
    <t>Vera Mendes</t>
  </si>
  <si>
    <t>Veranópolis</t>
  </si>
  <si>
    <t>Verdejante</t>
  </si>
  <si>
    <t>Verdelândia</t>
  </si>
  <si>
    <t>Verê</t>
  </si>
  <si>
    <t>Vereda</t>
  </si>
  <si>
    <t>Veredinha</t>
  </si>
  <si>
    <t>Veríssimo</t>
  </si>
  <si>
    <t>Vermelho Novo</t>
  </si>
  <si>
    <t>Vertente do Lério</t>
  </si>
  <si>
    <t>Vertentes</t>
  </si>
  <si>
    <t>Vespasiano</t>
  </si>
  <si>
    <t>Vespasiano Correa</t>
  </si>
  <si>
    <t>Viadutos</t>
  </si>
  <si>
    <t>Viamão</t>
  </si>
  <si>
    <t>Viana</t>
  </si>
  <si>
    <t>Vianópolis</t>
  </si>
  <si>
    <t>Vicência</t>
  </si>
  <si>
    <t>Vicente Dutra</t>
  </si>
  <si>
    <t>Vicentina</t>
  </si>
  <si>
    <t>Vicentinópolis</t>
  </si>
  <si>
    <t>Viçosa</t>
  </si>
  <si>
    <t>Viçosa do Ceará</t>
  </si>
  <si>
    <t>Victor Graeff</t>
  </si>
  <si>
    <t>Vidal Ramos</t>
  </si>
  <si>
    <t>Videira</t>
  </si>
  <si>
    <t>Vieiras</t>
  </si>
  <si>
    <t>Vieirópolis</t>
  </si>
  <si>
    <t>Vigia</t>
  </si>
  <si>
    <t>Vila Alta</t>
  </si>
  <si>
    <t>Vila Bela da Santíssima Trindade</t>
  </si>
  <si>
    <t>Vila Boa</t>
  </si>
  <si>
    <t>Vila Flor</t>
  </si>
  <si>
    <t>Vila Flores</t>
  </si>
  <si>
    <t>Vila Lângaro</t>
  </si>
  <si>
    <t>Vila Maria</t>
  </si>
  <si>
    <t>Vila Nova do Piauí</t>
  </si>
  <si>
    <t>Vila Nova do Sul</t>
  </si>
  <si>
    <t>Vila Nova Dos Martírios</t>
  </si>
  <si>
    <t>Vila Pavão</t>
  </si>
  <si>
    <t>Vila Propício</t>
  </si>
  <si>
    <t>Vila Rica</t>
  </si>
  <si>
    <t>Vila Valério</t>
  </si>
  <si>
    <t>Vila Velha</t>
  </si>
  <si>
    <t>Vilhena</t>
  </si>
  <si>
    <t>Vinhedo</t>
  </si>
  <si>
    <t>Viradouro</t>
  </si>
  <si>
    <t>Virgem da Lapa</t>
  </si>
  <si>
    <t>Virgínia</t>
  </si>
  <si>
    <t>Virginópolis</t>
  </si>
  <si>
    <t>Virgolândia</t>
  </si>
  <si>
    <t>Visconde do Rio Branco</t>
  </si>
  <si>
    <t>Viseu</t>
  </si>
  <si>
    <t>Vista Alegre</t>
  </si>
  <si>
    <t>Vista Alegre do Alto</t>
  </si>
  <si>
    <t>Vista Alegre do Prata</t>
  </si>
  <si>
    <t>Vista Gaúcha</t>
  </si>
  <si>
    <t>Vista Serrana</t>
  </si>
  <si>
    <t>Vitor Meireles</t>
  </si>
  <si>
    <t>Vitória</t>
  </si>
  <si>
    <t>Vitória Brasil</t>
  </si>
  <si>
    <t>Vitória da Conquista</t>
  </si>
  <si>
    <t>Vitória Das Missões</t>
  </si>
  <si>
    <t>Vitória de Santo Antão</t>
  </si>
  <si>
    <t>Vitória do Jari</t>
  </si>
  <si>
    <t>Vitória do Mearim</t>
  </si>
  <si>
    <t>Vitória do Xingu</t>
  </si>
  <si>
    <t>Vitorino</t>
  </si>
  <si>
    <t>Vitorino Freire</t>
  </si>
  <si>
    <t>Volta Grande</t>
  </si>
  <si>
    <t>Volta Redonda</t>
  </si>
  <si>
    <t>Votorantim</t>
  </si>
  <si>
    <t>Votuporanga</t>
  </si>
  <si>
    <t>Wagner</t>
  </si>
  <si>
    <t>Wall Ferraz</t>
  </si>
  <si>
    <t>Wanderlândia</t>
  </si>
  <si>
    <t>Wanderley</t>
  </si>
  <si>
    <t>Wenceslau Braz</t>
  </si>
  <si>
    <t>Wenceslau Guimarães</t>
  </si>
  <si>
    <t>Westfalia</t>
  </si>
  <si>
    <t>Witmarsum</t>
  </si>
  <si>
    <t>Xambioá</t>
  </si>
  <si>
    <t>Xambrê</t>
  </si>
  <si>
    <t>Xangri-lá</t>
  </si>
  <si>
    <t>Xanxerê</t>
  </si>
  <si>
    <t>Xapuri</t>
  </si>
  <si>
    <t>Xavantina</t>
  </si>
  <si>
    <t>Xaxim</t>
  </si>
  <si>
    <t>Xexéu</t>
  </si>
  <si>
    <t>Xinguara</t>
  </si>
  <si>
    <t>Xique-xique</t>
  </si>
  <si>
    <t>Zabelê</t>
  </si>
  <si>
    <t>Zacarias</t>
  </si>
  <si>
    <t>zé Doca</t>
  </si>
  <si>
    <t>Zortéa</t>
  </si>
  <si>
    <t>Nº ONU (1)</t>
  </si>
  <si>
    <t>Nome e Descrição (2)</t>
  </si>
  <si>
    <t>Classe ou Subclasse de Risco (3)</t>
  </si>
  <si>
    <r>
      <t xml:space="preserve">PICRATO DE AMÔNIO seco ou umedecido com menos de 10% de água, em massa </t>
    </r>
    <r>
      <rPr>
        <b/>
        <sz val="11"/>
        <rFont val="Calibri"/>
        <family val="2"/>
        <scheme val="minor"/>
      </rPr>
      <t>†</t>
    </r>
  </si>
  <si>
    <t>1.1D</t>
  </si>
  <si>
    <r>
      <t xml:space="preserve">CARTUCHOS PARA ARMAS com carga de ruptura </t>
    </r>
    <r>
      <rPr>
        <b/>
        <sz val="11"/>
        <rFont val="Calibri"/>
        <family val="2"/>
        <scheme val="minor"/>
      </rPr>
      <t>†</t>
    </r>
  </si>
  <si>
    <t>1.1F</t>
  </si>
  <si>
    <t>1.1E</t>
  </si>
  <si>
    <t>1.2F</t>
  </si>
  <si>
    <r>
      <t xml:space="preserve">MUNIÇÃO, INCENDIÁRIA com ou sem ruptor, carga ejetora ou carga propelente </t>
    </r>
    <r>
      <rPr>
        <b/>
        <sz val="11"/>
        <rFont val="Calibri"/>
        <family val="2"/>
        <scheme val="minor"/>
      </rPr>
      <t>†</t>
    </r>
  </si>
  <si>
    <t>1.2G</t>
  </si>
  <si>
    <t>1.3G</t>
  </si>
  <si>
    <r>
      <t xml:space="preserve">CARTUCHOS PARA ARMAS, PROJÉTEIS INERTES ou CARTUCHOS, ARMAS PORTÁTEIS </t>
    </r>
    <r>
      <rPr>
        <b/>
        <sz val="11"/>
        <rFont val="Calibri"/>
        <family val="2"/>
        <scheme val="minor"/>
      </rPr>
      <t>†</t>
    </r>
  </si>
  <si>
    <t>1.4S</t>
  </si>
  <si>
    <r>
      <t xml:space="preserve">CARTUCHOS PARA ARMAS, FESTIM ou CARTUCHOS PARA ARMAS PORTÁTEIS, FESTIM ou CARTUCHOS PARA FERRAMENTAS, FESTIM </t>
    </r>
    <r>
      <rPr>
        <b/>
        <sz val="11"/>
        <rFont val="Calibri"/>
        <family val="2"/>
        <scheme val="minor"/>
      </rPr>
      <t>†</t>
    </r>
  </si>
  <si>
    <r>
      <t xml:space="preserve">MUNIÇÃO, FUMÍGENA com ou sem ruptor, carga ejetora ou carga propelente </t>
    </r>
    <r>
      <rPr>
        <b/>
        <sz val="11"/>
        <rFont val="Calibri"/>
        <family val="2"/>
        <scheme val="minor"/>
      </rPr>
      <t>†</t>
    </r>
  </si>
  <si>
    <r>
      <t xml:space="preserve">MUNIÇÃO, LACRIMOGÊNEA com ruptor, carga ejetora ou carga propelente </t>
    </r>
    <r>
      <rPr>
        <b/>
        <sz val="11"/>
        <rFont val="Calibri"/>
        <family val="2"/>
        <scheme val="minor"/>
      </rPr>
      <t>†</t>
    </r>
  </si>
  <si>
    <r>
      <t xml:space="preserve">MUNIÇÃO, TÓXICA com ruptor, carga ejetora ou carga propelente </t>
    </r>
    <r>
      <rPr>
        <b/>
        <sz val="11"/>
        <rFont val="Calibri"/>
        <family val="2"/>
        <scheme val="minor"/>
      </rPr>
      <t>†</t>
    </r>
  </si>
  <si>
    <t>1.2K</t>
  </si>
  <si>
    <t>1.3K</t>
  </si>
  <si>
    <r>
      <t xml:space="preserve">PÓLVORA NEGRA, granulada ou em pó </t>
    </r>
    <r>
      <rPr>
        <b/>
        <sz val="11"/>
        <rFont val="Calibri"/>
        <family val="2"/>
        <scheme val="minor"/>
      </rPr>
      <t>†</t>
    </r>
  </si>
  <si>
    <r>
      <t xml:space="preserve">PÓLVORA NEGRA, COMPRIMIDA ou PÓLVORA NEGRA, EM PASTILHAS </t>
    </r>
    <r>
      <rPr>
        <b/>
        <sz val="11"/>
        <rFont val="Calibri"/>
        <family val="2"/>
        <scheme val="minor"/>
      </rPr>
      <t>†</t>
    </r>
  </si>
  <si>
    <r>
      <t xml:space="preserve">DETONADORES, NÃO ELÉTRICOS para demolição </t>
    </r>
    <r>
      <rPr>
        <b/>
        <sz val="11"/>
        <rFont val="Calibri"/>
        <family val="2"/>
        <scheme val="minor"/>
      </rPr>
      <t>†</t>
    </r>
  </si>
  <si>
    <t>1.1B</t>
  </si>
  <si>
    <r>
      <t xml:space="preserve">DETONADORES, ELÉTRICOS para demolição </t>
    </r>
    <r>
      <rPr>
        <b/>
        <sz val="11"/>
        <rFont val="Calibri"/>
        <family val="2"/>
        <scheme val="minor"/>
      </rPr>
      <t>†</t>
    </r>
  </si>
  <si>
    <r>
      <t xml:space="preserve">BOMBAS com carga de ruptura </t>
    </r>
    <r>
      <rPr>
        <b/>
        <sz val="11"/>
        <rFont val="Calibri"/>
        <family val="2"/>
        <scheme val="minor"/>
      </rPr>
      <t>†</t>
    </r>
  </si>
  <si>
    <t>1.2D</t>
  </si>
  <si>
    <r>
      <t xml:space="preserve">BOMBAS, FOTO-ILUMINANTE </t>
    </r>
    <r>
      <rPr>
        <b/>
        <sz val="11"/>
        <rFont val="Calibri"/>
        <family val="2"/>
        <scheme val="minor"/>
      </rPr>
      <t>†</t>
    </r>
  </si>
  <si>
    <r>
      <t xml:space="preserve">BOMBAS, FOTO-ILUMINANTES </t>
    </r>
    <r>
      <rPr>
        <b/>
        <sz val="11"/>
        <rFont val="Calibri"/>
        <family val="2"/>
        <scheme val="minor"/>
      </rPr>
      <t>†</t>
    </r>
  </si>
  <si>
    <r>
      <t xml:space="preserve">REFORÇADORES sem detonador </t>
    </r>
    <r>
      <rPr>
        <b/>
        <sz val="11"/>
        <rFont val="Calibri"/>
        <family val="2"/>
        <scheme val="minor"/>
      </rPr>
      <t>†</t>
    </r>
  </si>
  <si>
    <r>
      <t xml:space="preserve">RUPTORES, explosivos </t>
    </r>
    <r>
      <rPr>
        <b/>
        <sz val="11"/>
        <rFont val="Calibri"/>
        <family val="2"/>
        <scheme val="minor"/>
      </rPr>
      <t>†</t>
    </r>
  </si>
  <si>
    <r>
      <t xml:space="preserve">INICIADORES, TIPO CÁPSULA </t>
    </r>
    <r>
      <rPr>
        <b/>
        <sz val="11"/>
        <rFont val="Calibri"/>
        <family val="2"/>
        <scheme val="minor"/>
      </rPr>
      <t>†</t>
    </r>
  </si>
  <si>
    <r>
      <t xml:space="preserve">CARGAS DE DEMOLIÇÃO </t>
    </r>
    <r>
      <rPr>
        <b/>
        <sz val="11"/>
        <rFont val="Calibri"/>
        <family val="2"/>
        <scheme val="minor"/>
      </rPr>
      <t>†</t>
    </r>
  </si>
  <si>
    <r>
      <t xml:space="preserve">CARTUCHOS, ILUMINANTES </t>
    </r>
    <r>
      <rPr>
        <b/>
        <sz val="11"/>
        <rFont val="Calibri"/>
        <family val="2"/>
        <scheme val="minor"/>
      </rPr>
      <t>†</t>
    </r>
  </si>
  <si>
    <t>1.1G</t>
  </si>
  <si>
    <r>
      <t xml:space="preserve">CARTUCHOS PARA SINALIZAÇÃO </t>
    </r>
    <r>
      <rPr>
        <b/>
        <sz val="11"/>
        <rFont val="Calibri"/>
        <family val="2"/>
        <scheme val="minor"/>
      </rPr>
      <t>†</t>
    </r>
  </si>
  <si>
    <r>
      <t xml:space="preserve">ESTOJOS DE CARTUCHOS, VAZIOS, COM INICIADOR </t>
    </r>
    <r>
      <rPr>
        <b/>
        <sz val="11"/>
        <rFont val="Calibri"/>
        <family val="2"/>
        <scheme val="minor"/>
      </rPr>
      <t>†</t>
    </r>
  </si>
  <si>
    <r>
      <t xml:space="preserve">CARGAS DE PROFUNDIDADE </t>
    </r>
    <r>
      <rPr>
        <b/>
        <sz val="11"/>
        <rFont val="Calibri"/>
        <family val="2"/>
        <scheme val="minor"/>
      </rPr>
      <t>†</t>
    </r>
  </si>
  <si>
    <r>
      <t xml:space="preserve">CARGAS, MOLDADAS sem detonador </t>
    </r>
    <r>
      <rPr>
        <b/>
        <sz val="11"/>
        <rFont val="Calibri"/>
        <family val="2"/>
        <scheme val="minor"/>
      </rPr>
      <t>†</t>
    </r>
  </si>
  <si>
    <r>
      <t xml:space="preserve">CARGAS, SUPLEMENTARES, EXPLOSIVAS </t>
    </r>
    <r>
      <rPr>
        <b/>
        <sz val="11"/>
        <rFont val="Calibri"/>
        <family val="2"/>
        <scheme val="minor"/>
      </rPr>
      <t>†</t>
    </r>
  </si>
  <si>
    <r>
      <t xml:space="preserve">CORDEL, DETONANTE, flexível </t>
    </r>
    <r>
      <rPr>
        <b/>
        <sz val="11"/>
        <rFont val="Calibri"/>
        <family val="2"/>
        <scheme val="minor"/>
      </rPr>
      <t>†</t>
    </r>
  </si>
  <si>
    <r>
      <t xml:space="preserve">CORDEL, ACENDEDOR </t>
    </r>
    <r>
      <rPr>
        <b/>
        <sz val="11"/>
        <rFont val="Calibri"/>
        <family val="2"/>
        <scheme val="minor"/>
      </rPr>
      <t>†</t>
    </r>
  </si>
  <si>
    <t>1.4G</t>
  </si>
  <si>
    <r>
      <t xml:space="preserve">CORTA-CABOS, EXPLOSIVOS </t>
    </r>
    <r>
      <rPr>
        <b/>
        <sz val="11"/>
        <rFont val="Calibri"/>
        <family val="2"/>
        <scheme val="minor"/>
      </rPr>
      <t>†</t>
    </r>
  </si>
  <si>
    <r>
      <t xml:space="preserve">CICLOTRIMETILENO  TRINITRAMINA  (CICLONITA;  HEXOGÊNIO;  RDX),  UMEDECIDA  com  no  mínimo,  15%  de
água, em massa </t>
    </r>
    <r>
      <rPr>
        <b/>
        <sz val="11"/>
        <rFont val="Calibri"/>
        <family val="2"/>
        <scheme val="minor"/>
      </rPr>
      <t>†</t>
    </r>
  </si>
  <si>
    <r>
      <t xml:space="preserve">DETONADORES PARA MUNIÇÃO </t>
    </r>
    <r>
      <rPr>
        <b/>
        <sz val="11"/>
        <rFont val="Calibri"/>
        <family val="2"/>
        <scheme val="minor"/>
      </rPr>
      <t>†</t>
    </r>
  </si>
  <si>
    <r>
      <t xml:space="preserve">DIAZODINITROFENOL, UMEDECIDO com no mínimo 40% de água, ou mistura de álcool e água, em massa </t>
    </r>
    <r>
      <rPr>
        <b/>
        <sz val="11"/>
        <rFont val="Calibri"/>
        <family val="2"/>
        <scheme val="minor"/>
      </rPr>
      <t>†</t>
    </r>
  </si>
  <si>
    <t>1.1A</t>
  </si>
  <si>
    <r>
      <t xml:space="preserve">DINITRATO DE DIETILENOGLICOL, INSENSIBILIZADO com no mínimo 25% de insensibilizante não volátil e insolúvel em água, em massa </t>
    </r>
    <r>
      <rPr>
        <b/>
        <sz val="11"/>
        <rFont val="Calibri"/>
        <family val="2"/>
        <scheme val="minor"/>
      </rPr>
      <t>†</t>
    </r>
  </si>
  <si>
    <r>
      <t xml:space="preserve">DINITROFENOL, seco ou umedecido com menos de 15% de água, em massa </t>
    </r>
    <r>
      <rPr>
        <b/>
        <sz val="11"/>
        <rFont val="Calibri"/>
        <family val="2"/>
        <scheme val="minor"/>
      </rPr>
      <t>†</t>
    </r>
  </si>
  <si>
    <r>
      <t xml:space="preserve">DINITROFENOLATOS, metais alcalinos, secos ou umedecidos com menos de 15% de água, em massa </t>
    </r>
    <r>
      <rPr>
        <b/>
        <sz val="11"/>
        <rFont val="Calibri"/>
        <family val="2"/>
        <scheme val="minor"/>
      </rPr>
      <t>†</t>
    </r>
  </si>
  <si>
    <t>1.3C</t>
  </si>
  <si>
    <r>
      <t xml:space="preserve">DINITRORESORCINOL, seco ou umedecido com menos de 15% de água, em massa </t>
    </r>
    <r>
      <rPr>
        <b/>
        <sz val="11"/>
        <rFont val="Calibri"/>
        <family val="2"/>
        <scheme val="minor"/>
      </rPr>
      <t>†</t>
    </r>
  </si>
  <si>
    <r>
      <t xml:space="preserve">HEXANITRODIFENILAMINA (DIPICRILAMINA; HEXIL) </t>
    </r>
    <r>
      <rPr>
        <b/>
        <sz val="11"/>
        <rFont val="Calibri"/>
        <family val="2"/>
        <scheme val="minor"/>
      </rPr>
      <t>†</t>
    </r>
  </si>
  <si>
    <r>
      <t xml:space="preserve">EXPLOSIVOS DE DEMOLIÇÃO, TIPO A </t>
    </r>
    <r>
      <rPr>
        <b/>
        <sz val="11"/>
        <rFont val="Calibri"/>
        <family val="2"/>
        <scheme val="minor"/>
      </rPr>
      <t>†</t>
    </r>
  </si>
  <si>
    <r>
      <t xml:space="preserve">EXPLOSIVOS DE DEMOLIÇÃO, TIPO B </t>
    </r>
    <r>
      <rPr>
        <b/>
        <sz val="11"/>
        <rFont val="Calibri"/>
        <family val="2"/>
        <scheme val="minor"/>
      </rPr>
      <t>†</t>
    </r>
  </si>
  <si>
    <r>
      <t xml:space="preserve">EXPLOSIVOS DE DEMOLIÇÃO, TIPO C </t>
    </r>
    <r>
      <rPr>
        <b/>
        <sz val="11"/>
        <rFont val="Calibri"/>
        <family val="2"/>
        <scheme val="minor"/>
      </rPr>
      <t>†</t>
    </r>
  </si>
  <si>
    <r>
      <t xml:space="preserve">EXPLOSIVOS DE DEMOLIÇÃO, TIPO D </t>
    </r>
    <r>
      <rPr>
        <b/>
        <sz val="11"/>
        <rFont val="Calibri"/>
        <family val="2"/>
        <scheme val="minor"/>
      </rPr>
      <t>†</t>
    </r>
  </si>
  <si>
    <r>
      <t xml:space="preserve">FACHOS DE SINALIZAÇÃO, SUPERFÍCIE </t>
    </r>
    <r>
      <rPr>
        <b/>
        <sz val="11"/>
        <rFont val="Calibri"/>
        <family val="2"/>
        <scheme val="minor"/>
      </rPr>
      <t>†</t>
    </r>
  </si>
  <si>
    <r>
      <t xml:space="preserve">FACHOS DE SINALIZAÇÃO, AÉREOS </t>
    </r>
    <r>
      <rPr>
        <b/>
        <sz val="11"/>
        <rFont val="Calibri"/>
        <family val="2"/>
        <scheme val="minor"/>
      </rPr>
      <t>†</t>
    </r>
  </si>
  <si>
    <r>
      <t xml:space="preserve">COMPOSIÇÃO ILUMINANTE EM PÓ </t>
    </r>
    <r>
      <rPr>
        <b/>
        <sz val="11"/>
        <rFont val="Calibri"/>
        <family val="2"/>
        <scheme val="minor"/>
      </rPr>
      <t>†</t>
    </r>
  </si>
  <si>
    <r>
      <t xml:space="preserve">DISPOSITIVOS DE FRATURAMENTO, EXPLOSIVOS para poços de petróleo, sem detonador </t>
    </r>
    <r>
      <rPr>
        <b/>
        <sz val="11"/>
        <rFont val="Calibri"/>
        <family val="2"/>
        <scheme val="minor"/>
      </rPr>
      <t>†</t>
    </r>
  </si>
  <si>
    <r>
      <t xml:space="preserve">ESTOPIM, NÃO DETONANTE </t>
    </r>
    <r>
      <rPr>
        <b/>
        <sz val="11"/>
        <rFont val="Calibri"/>
        <family val="2"/>
        <scheme val="minor"/>
      </rPr>
      <t>†</t>
    </r>
  </si>
  <si>
    <r>
      <t xml:space="preserve">CORDEL (ESTOPIM), DETONANTE, com revestimento metálico </t>
    </r>
    <r>
      <rPr>
        <b/>
        <sz val="11"/>
        <rFont val="Calibri"/>
        <family val="2"/>
        <scheme val="minor"/>
      </rPr>
      <t>†</t>
    </r>
  </si>
  <si>
    <r>
      <t xml:space="preserve">ESTOPIM, ACENDEDOR, tubular, com revestimento metálico </t>
    </r>
    <r>
      <rPr>
        <b/>
        <sz val="11"/>
        <rFont val="Calibri"/>
        <family val="2"/>
        <scheme val="minor"/>
      </rPr>
      <t>†</t>
    </r>
  </si>
  <si>
    <r>
      <t xml:space="preserve">CORDEL (ESTOPIM), DETONANTE, DE EFEITO SUAVE, com revestimento metálico </t>
    </r>
    <r>
      <rPr>
        <b/>
        <sz val="11"/>
        <rFont val="Calibri"/>
        <family val="2"/>
        <scheme val="minor"/>
      </rPr>
      <t>†</t>
    </r>
  </si>
  <si>
    <t>1.4D</t>
  </si>
  <si>
    <r>
      <t xml:space="preserve">ESTOPIM, DE SEGURANÇA </t>
    </r>
    <r>
      <rPr>
        <b/>
        <sz val="11"/>
        <rFont val="Calibri"/>
        <family val="2"/>
        <scheme val="minor"/>
      </rPr>
      <t>†</t>
    </r>
  </si>
  <si>
    <r>
      <t xml:space="preserve">ESTOPILHA, DE DETONAÇÃO </t>
    </r>
    <r>
      <rPr>
        <b/>
        <sz val="11"/>
        <rFont val="Calibri"/>
        <family val="2"/>
        <scheme val="minor"/>
      </rPr>
      <t>†</t>
    </r>
  </si>
  <si>
    <t>1.2B</t>
  </si>
  <si>
    <r>
      <t xml:space="preserve">GRANADAS, PARA EXERCÍCIO, manuais ou para fuzil </t>
    </r>
    <r>
      <rPr>
        <b/>
        <sz val="11"/>
        <rFont val="Calibri"/>
        <family val="2"/>
        <scheme val="minor"/>
      </rPr>
      <t>†</t>
    </r>
  </si>
  <si>
    <r>
      <t xml:space="preserve">GUANIL NITROSAMINO-GUANILIDENO HIDRAZINA, UMEDECIDA com no mínimo 30% de água, em massa </t>
    </r>
    <r>
      <rPr>
        <b/>
        <sz val="11"/>
        <rFont val="Calibri"/>
        <family val="2"/>
        <scheme val="minor"/>
      </rPr>
      <t>†</t>
    </r>
  </si>
  <si>
    <r>
      <t xml:space="preserve">GUANIL NITROSAMINO-GUANILTETRAZENO (TETRAZENO), UMEDECIDO com no mínimo 30% de água, ou mistura de álcool e água, em massa </t>
    </r>
    <r>
      <rPr>
        <b/>
        <sz val="11"/>
        <rFont val="Calibri"/>
        <family val="2"/>
        <scheme val="minor"/>
      </rPr>
      <t>†</t>
    </r>
  </si>
  <si>
    <r>
      <t xml:space="preserve">HEXOLITA (HEXOTOL) seca ou umedecida com menos de 15% de água, em massa </t>
    </r>
    <r>
      <rPr>
        <b/>
        <sz val="11"/>
        <rFont val="Calibri"/>
        <family val="2"/>
        <scheme val="minor"/>
      </rPr>
      <t>†</t>
    </r>
  </si>
  <si>
    <t>ACENDEDORES†</t>
  </si>
  <si>
    <r>
      <t xml:space="preserve">CANHÕES PARA JATO-PERFURAÇÃO em poços de petróleo, CARREGADOS, sem detonador </t>
    </r>
    <r>
      <rPr>
        <b/>
        <sz val="11"/>
        <rFont val="Calibri"/>
        <family val="2"/>
        <scheme val="minor"/>
      </rPr>
      <t>†</t>
    </r>
  </si>
  <si>
    <r>
      <t xml:space="preserve">AZIDA DE CHUMBO, UMEDECIDA com no mínimo 20% de água, ou mistura de álcool e água, em massa </t>
    </r>
    <r>
      <rPr>
        <b/>
        <sz val="11"/>
        <rFont val="Calibri"/>
        <family val="2"/>
        <scheme val="minor"/>
      </rPr>
      <t>†</t>
    </r>
  </si>
  <si>
    <r>
      <t xml:space="preserve">ESTIFINATO DE CHUMBO (TRINITRORESORCINATO DE CHUMBO), UMEDECIDO com no mínimo 20% de água, ou
mistura de álcool e água, em massa </t>
    </r>
    <r>
      <rPr>
        <b/>
        <sz val="11"/>
        <rFont val="Calibri"/>
        <family val="2"/>
        <scheme val="minor"/>
      </rPr>
      <t>†</t>
    </r>
  </si>
  <si>
    <r>
      <t xml:space="preserve">ACENDEDORES, ESTOPIM </t>
    </r>
    <r>
      <rPr>
        <b/>
        <sz val="11"/>
        <rFont val="Calibri"/>
        <family val="2"/>
        <scheme val="minor"/>
      </rPr>
      <t>†</t>
    </r>
  </si>
  <si>
    <r>
      <t xml:space="preserve">SAIS METÁLICOS DEFLAGRANTES DE NITRODERIVADOS AROMÁTICOS, N.E. </t>
    </r>
    <r>
      <rPr>
        <b/>
        <sz val="11"/>
        <rFont val="Calibri"/>
        <family val="2"/>
        <scheme val="minor"/>
      </rPr>
      <t>†</t>
    </r>
  </si>
  <si>
    <r>
      <t xml:space="preserve">HEXANITRATO  DE  MANITOL  (NITROMANITA),  UMEDECIDO com no mínimo  40% de  água, ou  mistura de  álcool e água, em massa </t>
    </r>
    <r>
      <rPr>
        <b/>
        <sz val="11"/>
        <rFont val="Calibri"/>
        <family val="2"/>
        <scheme val="minor"/>
      </rPr>
      <t>†</t>
    </r>
  </si>
  <si>
    <r>
      <t xml:space="preserve">FULMINATO DE MERCÚRIO, UMEDECIDO com no mínimo 20% de água, ou mistura de álcool e água, em massa </t>
    </r>
    <r>
      <rPr>
        <b/>
        <sz val="11"/>
        <rFont val="Calibri"/>
        <family val="2"/>
        <scheme val="minor"/>
      </rPr>
      <t>†</t>
    </r>
  </si>
  <si>
    <r>
      <t xml:space="preserve">MINAS com carga de ruptura </t>
    </r>
    <r>
      <rPr>
        <b/>
        <sz val="11"/>
        <rFont val="Calibri"/>
        <family val="2"/>
        <scheme val="minor"/>
      </rPr>
      <t>†</t>
    </r>
  </si>
  <si>
    <r>
      <t>NITROGLICERINA, INSENSIBILIZADA com no mínimo 40% de insensibilizante não-volátil e insolúvel em água, em massa</t>
    </r>
    <r>
      <rPr>
        <b/>
        <sz val="11"/>
        <rFont val="Calibri"/>
        <family val="2"/>
        <scheme val="minor"/>
      </rPr>
      <t xml:space="preserve">
†</t>
    </r>
  </si>
  <si>
    <r>
      <t xml:space="preserve">NITROGLICERINA, EM SOLUÇÃO ALCOÓLICA com mais de 1% e até 10% de nitroglicerina </t>
    </r>
    <r>
      <rPr>
        <b/>
        <sz val="11"/>
        <rFont val="Calibri"/>
        <family val="2"/>
        <scheme val="minor"/>
      </rPr>
      <t>†</t>
    </r>
  </si>
  <si>
    <r>
      <t xml:space="preserve">NITROAMIDO, seco ou umedecido com menos de 20% de água, em massa </t>
    </r>
    <r>
      <rPr>
        <b/>
        <sz val="11"/>
        <rFont val="Calibri"/>
        <family val="2"/>
        <scheme val="minor"/>
      </rPr>
      <t>†</t>
    </r>
  </si>
  <si>
    <r>
      <t xml:space="preserve">NITROURÉIA </t>
    </r>
    <r>
      <rPr>
        <b/>
        <sz val="11"/>
        <rFont val="Calibri"/>
        <family val="2"/>
        <scheme val="minor"/>
      </rPr>
      <t>†</t>
    </r>
  </si>
  <si>
    <r>
      <t xml:space="preserve">TETRANITRATO  DE  PENTAERITRITA  (TETRANITRATO  DE  PENTAERITRITOL;  PETN),  UMEDECIDO  com  no mínimo 25% de água, em massa, ou TETRANITRATO DE PENTAERITRITA (TETRANITRATO DE PENTAERITRITOL;
PETN), INSENSIBILIZADO com, no mínimo, 15% de insensibilizante, em massa </t>
    </r>
    <r>
      <rPr>
        <b/>
        <sz val="11"/>
        <rFont val="Calibri"/>
        <family val="2"/>
        <scheme val="minor"/>
      </rPr>
      <t>†</t>
    </r>
  </si>
  <si>
    <r>
      <t xml:space="preserve">PENTOLITA, seca ou umedecida com menos de 15% de água, em massa </t>
    </r>
    <r>
      <rPr>
        <b/>
        <sz val="11"/>
        <rFont val="Calibri"/>
        <family val="2"/>
        <scheme val="minor"/>
      </rPr>
      <t>†</t>
    </r>
  </si>
  <si>
    <r>
      <t xml:space="preserve">TRINITROANILINA (PICRAMIDA) </t>
    </r>
    <r>
      <rPr>
        <b/>
        <sz val="11"/>
        <rFont val="Calibri"/>
        <family val="2"/>
        <scheme val="minor"/>
      </rPr>
      <t>†</t>
    </r>
  </si>
  <si>
    <r>
      <t xml:space="preserve">TRINITROFENOL (ÁCIDO PÍCRICO), seco ou umedecido com menos de 30% de água, em massa </t>
    </r>
    <r>
      <rPr>
        <b/>
        <sz val="11"/>
        <rFont val="Calibri"/>
        <family val="2"/>
        <scheme val="minor"/>
      </rPr>
      <t>†</t>
    </r>
  </si>
  <si>
    <r>
      <t xml:space="preserve">TRINITROCLOROBENZENO (CLORETO DE PICRILA) </t>
    </r>
    <r>
      <rPr>
        <b/>
        <sz val="11"/>
        <rFont val="Calibri"/>
        <family val="2"/>
        <scheme val="minor"/>
      </rPr>
      <t>†</t>
    </r>
  </si>
  <si>
    <r>
      <t xml:space="preserve">PÓLVORA EM PASTA, UMEDECIDA com no mínimo 25% de água, em massa </t>
    </r>
    <r>
      <rPr>
        <b/>
        <sz val="11"/>
        <rFont val="Calibri"/>
        <family val="2"/>
        <scheme val="minor"/>
      </rPr>
      <t>†</t>
    </r>
  </si>
  <si>
    <r>
      <t>PÓLVORA, SEM FUMAÇA</t>
    </r>
    <r>
      <rPr>
        <b/>
        <sz val="11"/>
        <rFont val="Calibri"/>
        <family val="2"/>
        <scheme val="minor"/>
      </rPr>
      <t>†</t>
    </r>
  </si>
  <si>
    <t>1.1C</t>
  </si>
  <si>
    <r>
      <t xml:space="preserve">PROJÉTEIS com carga de ruptura </t>
    </r>
    <r>
      <rPr>
        <b/>
        <sz val="11"/>
        <rFont val="Calibri"/>
        <family val="2"/>
        <scheme val="minor"/>
      </rPr>
      <t>†</t>
    </r>
  </si>
  <si>
    <r>
      <t xml:space="preserve">PROJÉTIES com carga de ruptura </t>
    </r>
    <r>
      <rPr>
        <b/>
        <sz val="11"/>
        <rFont val="Calibri"/>
        <family val="2"/>
        <scheme val="minor"/>
      </rPr>
      <t>†</t>
    </r>
  </si>
  <si>
    <r>
      <t xml:space="preserve">MUNIÇÃO, ILUMINANTE com ou sem ruptor, carga ejetora ou carga propelente  </t>
    </r>
    <r>
      <rPr>
        <b/>
        <sz val="11"/>
        <rFont val="Calibri"/>
        <family val="2"/>
        <scheme val="minor"/>
      </rPr>
      <t>†</t>
    </r>
  </si>
  <si>
    <r>
      <t xml:space="preserve">DISPOSITIVOS DE ALÍVIO, EXPLOSIVOS </t>
    </r>
    <r>
      <rPr>
        <b/>
        <sz val="11"/>
        <rFont val="Calibri"/>
        <family val="2"/>
        <scheme val="minor"/>
      </rPr>
      <t>†</t>
    </r>
  </si>
  <si>
    <r>
      <t xml:space="preserve">REBITES, EXPLOSIVOS  </t>
    </r>
    <r>
      <rPr>
        <b/>
        <sz val="11"/>
        <rFont val="Calibri"/>
        <family val="2"/>
        <scheme val="minor"/>
      </rPr>
      <t>†</t>
    </r>
  </si>
  <si>
    <r>
      <t xml:space="preserve">FOGUETES com carga de ruptura </t>
    </r>
    <r>
      <rPr>
        <b/>
        <sz val="11"/>
        <rFont val="Calibri"/>
        <family val="2"/>
        <scheme val="minor"/>
      </rPr>
      <t>†</t>
    </r>
  </si>
  <si>
    <t>1.2E</t>
  </si>
  <si>
    <r>
      <t xml:space="preserve">FOGUETES com ogiva inerte </t>
    </r>
    <r>
      <rPr>
        <b/>
        <sz val="11"/>
        <rFont val="Calibri"/>
        <family val="2"/>
        <scheme val="minor"/>
      </rPr>
      <t>†</t>
    </r>
  </si>
  <si>
    <r>
      <t xml:space="preserve">MOTORES DE FOGUETES </t>
    </r>
    <r>
      <rPr>
        <b/>
        <sz val="11"/>
        <rFont val="Calibri"/>
        <family val="2"/>
        <scheme val="minor"/>
      </rPr>
      <t>†</t>
    </r>
  </si>
  <si>
    <r>
      <t xml:space="preserve">EXPLOSIVOS, AMOSTRAS, não-iniciantes </t>
    </r>
    <r>
      <rPr>
        <b/>
        <sz val="11"/>
        <rFont val="Calibri"/>
        <family val="2"/>
        <scheme val="minor"/>
      </rPr>
      <t>†</t>
    </r>
  </si>
  <si>
    <t> </t>
  </si>
  <si>
    <r>
      <t xml:space="preserve">SINALIZADORES, MANUAIS </t>
    </r>
    <r>
      <rPr>
        <b/>
        <sz val="11"/>
        <rFont val="Calibri"/>
        <family val="2"/>
        <scheme val="minor"/>
      </rPr>
      <t>†</t>
    </r>
  </si>
  <si>
    <r>
      <t xml:space="preserve">SINALIZADORES, PARA VIAS FÉRREAS, EXPLOSIVOS </t>
    </r>
    <r>
      <rPr>
        <b/>
        <sz val="11"/>
        <rFont val="Calibri"/>
        <family val="2"/>
        <scheme val="minor"/>
      </rPr>
      <t>†</t>
    </r>
  </si>
  <si>
    <r>
      <t xml:space="preserve">SINALIZADORES, DE EMERGÊNCIA, para navios </t>
    </r>
    <r>
      <rPr>
        <b/>
        <sz val="11"/>
        <rFont val="Calibri"/>
        <family val="2"/>
        <scheme val="minor"/>
      </rPr>
      <t>†</t>
    </r>
  </si>
  <si>
    <r>
      <t xml:space="preserve">SINALIZADORES, DE FUMAÇA </t>
    </r>
    <r>
      <rPr>
        <b/>
        <sz val="11"/>
        <rFont val="Calibri"/>
        <family val="2"/>
        <scheme val="minor"/>
      </rPr>
      <t>†</t>
    </r>
  </si>
  <si>
    <r>
      <t xml:space="preserve">DISPOSITIVOS DE SONDAGEM, EXPLOSIVOS </t>
    </r>
    <r>
      <rPr>
        <b/>
        <sz val="11"/>
        <rFont val="Calibri"/>
        <family val="2"/>
        <scheme val="minor"/>
      </rPr>
      <t>†</t>
    </r>
  </si>
  <si>
    <r>
      <t xml:space="preserve">TETRANITROANILINA </t>
    </r>
    <r>
      <rPr>
        <b/>
        <sz val="11"/>
        <rFont val="Calibri"/>
        <family val="2"/>
        <scheme val="minor"/>
      </rPr>
      <t>†</t>
    </r>
  </si>
  <si>
    <r>
      <t xml:space="preserve">TRINITROFENIL-METILNITRAMINA (TETRIL) </t>
    </r>
    <r>
      <rPr>
        <b/>
        <sz val="11"/>
        <rFont val="Calibri"/>
        <family val="2"/>
        <scheme val="minor"/>
      </rPr>
      <t>†</t>
    </r>
  </si>
  <si>
    <r>
      <t xml:space="preserve">TRINITROTOLUENO (TNT), seco ou umedecido com menos de 30% de água, em massa </t>
    </r>
    <r>
      <rPr>
        <b/>
        <sz val="11"/>
        <rFont val="Calibri"/>
        <family val="2"/>
        <scheme val="minor"/>
      </rPr>
      <t>†</t>
    </r>
  </si>
  <si>
    <r>
      <t xml:space="preserve">TRAÇANTES PARA MUNIÇÃO </t>
    </r>
    <r>
      <rPr>
        <b/>
        <sz val="11"/>
        <rFont val="Calibri"/>
        <family val="2"/>
        <scheme val="minor"/>
      </rPr>
      <t>†</t>
    </r>
  </si>
  <si>
    <r>
      <t xml:space="preserve">TRINITROANISOL </t>
    </r>
    <r>
      <rPr>
        <b/>
        <sz val="11"/>
        <rFont val="Calibri"/>
        <family val="2"/>
        <scheme val="minor"/>
      </rPr>
      <t>†</t>
    </r>
  </si>
  <si>
    <r>
      <t xml:space="preserve">TRINITROBENZENO, seco ou umedecido com menos de 30% de água, em massa </t>
    </r>
    <r>
      <rPr>
        <b/>
        <sz val="11"/>
        <rFont val="Calibri"/>
        <family val="2"/>
        <scheme val="minor"/>
      </rPr>
      <t>†</t>
    </r>
  </si>
  <si>
    <r>
      <t xml:space="preserve">ÁCIDO TRINITROBENZÓICO, seco ou umedecido com menos de 30% de água, em massa </t>
    </r>
    <r>
      <rPr>
        <b/>
        <sz val="11"/>
        <rFont val="Calibri"/>
        <family val="2"/>
        <scheme val="minor"/>
      </rPr>
      <t>†</t>
    </r>
  </si>
  <si>
    <r>
      <t xml:space="preserve">TRINITRO-m-CRESOL </t>
    </r>
    <r>
      <rPr>
        <b/>
        <sz val="11"/>
        <rFont val="Calibri"/>
        <family val="2"/>
        <scheme val="minor"/>
      </rPr>
      <t>†</t>
    </r>
  </si>
  <si>
    <r>
      <t xml:space="preserve">TRINITRONAFTALENO </t>
    </r>
    <r>
      <rPr>
        <b/>
        <sz val="11"/>
        <rFont val="Calibri"/>
        <family val="2"/>
        <scheme val="minor"/>
      </rPr>
      <t>†</t>
    </r>
  </si>
  <si>
    <r>
      <t xml:space="preserve">TRINITROFENETOL </t>
    </r>
    <r>
      <rPr>
        <b/>
        <sz val="11"/>
        <rFont val="Calibri"/>
        <family val="2"/>
        <scheme val="minor"/>
      </rPr>
      <t>†</t>
    </r>
  </si>
  <si>
    <r>
      <t xml:space="preserve">TRINITRO-RESORCINOL (ÁCIDO ESTIFÍNICO), seco ou umedecido com menos de 20% de água, ou mistura de álcool e água, em massa </t>
    </r>
    <r>
      <rPr>
        <b/>
        <sz val="11"/>
        <rFont val="Calibri"/>
        <family val="2"/>
        <scheme val="minor"/>
      </rPr>
      <t>†</t>
    </r>
  </si>
  <si>
    <r>
      <t xml:space="preserve">NITRATO DE URÉIA, seco ou umedecido com menos de 20% de água, em massa </t>
    </r>
    <r>
      <rPr>
        <b/>
        <sz val="11"/>
        <rFont val="Calibri"/>
        <family val="2"/>
        <scheme val="minor"/>
      </rPr>
      <t>†</t>
    </r>
  </si>
  <si>
    <r>
      <t xml:space="preserve">OGIVAS, TORPEDOS com carga de ruptura </t>
    </r>
    <r>
      <rPr>
        <b/>
        <sz val="11"/>
        <rFont val="Calibri"/>
        <family val="2"/>
        <scheme val="minor"/>
      </rPr>
      <t>†</t>
    </r>
  </si>
  <si>
    <t>NITRATO DE AMÔNIO</t>
  </si>
  <si>
    <r>
      <t xml:space="preserve">AZIDA DE BÁRIO, seca ou umedecida com menos de 50% de água, em massa </t>
    </r>
    <r>
      <rPr>
        <b/>
        <sz val="11"/>
        <rFont val="Calibri"/>
        <family val="2"/>
        <scheme val="minor"/>
      </rPr>
      <t>†</t>
    </r>
  </si>
  <si>
    <r>
      <t xml:space="preserve">REFORÇADORES COM DETONADOR </t>
    </r>
    <r>
      <rPr>
        <b/>
        <sz val="11"/>
        <rFont val="Calibri"/>
        <family val="2"/>
        <scheme val="minor"/>
      </rPr>
      <t>†</t>
    </r>
  </si>
  <si>
    <r>
      <t xml:space="preserve">CICLOTETRAMETILENOTETRANITRAMINA  (HMX;  OCTOGÊNIO)  UMEDECIDA  com no  mínimo  15% de  água, em
massa </t>
    </r>
    <r>
      <rPr>
        <b/>
        <sz val="11"/>
        <rFont val="Calibri"/>
        <family val="2"/>
        <scheme val="minor"/>
      </rPr>
      <t>†</t>
    </r>
  </si>
  <si>
    <r>
      <t xml:space="preserve">DINITRO-o-CRESOLATO DE SÓDIO, seco ou umedecido com menos de 15% de água, em massa </t>
    </r>
    <r>
      <rPr>
        <b/>
        <sz val="11"/>
        <rFont val="Calibri"/>
        <family val="2"/>
        <scheme val="minor"/>
      </rPr>
      <t>†</t>
    </r>
  </si>
  <si>
    <r>
      <t xml:space="preserve">PICRAMATO DE SÓDIO, seco ou umedecido com menos de 20% de água, em massa </t>
    </r>
    <r>
      <rPr>
        <b/>
        <sz val="11"/>
        <rFont val="Calibri"/>
        <family val="2"/>
        <scheme val="minor"/>
      </rPr>
      <t>†</t>
    </r>
  </si>
  <si>
    <r>
      <t xml:space="preserve">PICRAMATO DE ZIRCÔNIO, seco ou umedecido com menos de 20% de água, em massa </t>
    </r>
    <r>
      <rPr>
        <b/>
        <sz val="11"/>
        <rFont val="Calibri"/>
        <family val="2"/>
        <scheme val="minor"/>
      </rPr>
      <t>†</t>
    </r>
  </si>
  <si>
    <r>
      <t xml:space="preserve">CARGAS, MOLDADAS, FLEXÍVEIS, LINEARES </t>
    </r>
    <r>
      <rPr>
        <b/>
        <sz val="11"/>
        <rFont val="Calibri"/>
        <family val="2"/>
        <scheme val="minor"/>
      </rPr>
      <t>†</t>
    </r>
  </si>
  <si>
    <r>
      <t xml:space="preserve">FOGUETES, PARA LANÇAMENTO DE LINHA </t>
    </r>
    <r>
      <rPr>
        <b/>
        <sz val="11"/>
        <rFont val="Calibri"/>
        <family val="2"/>
        <scheme val="minor"/>
      </rPr>
      <t>†</t>
    </r>
  </si>
  <si>
    <r>
      <t xml:space="preserve">EXPLOSIVOS, DE DEMOLIÇÃO, TIPO E </t>
    </r>
    <r>
      <rPr>
        <b/>
        <sz val="11"/>
        <rFont val="Calibri"/>
        <family val="2"/>
        <scheme val="minor"/>
      </rPr>
      <t>†</t>
    </r>
  </si>
  <si>
    <r>
      <t xml:space="preserve">CARGAS, PROPELENTES, PARA CANHÃO </t>
    </r>
    <r>
      <rPr>
        <b/>
        <sz val="11"/>
        <rFont val="Calibri"/>
        <family val="2"/>
        <scheme val="minor"/>
      </rPr>
      <t>†</t>
    </r>
  </si>
  <si>
    <r>
      <t xml:space="preserve">MUNIÇÃO INCENDIÁRIA, À BASE DE FÓSFORO BRANCO com ruptor, carga ejetora ou carga propelente </t>
    </r>
    <r>
      <rPr>
        <b/>
        <sz val="11"/>
        <rFont val="Calibri"/>
        <family val="2"/>
        <scheme val="minor"/>
      </rPr>
      <t>†</t>
    </r>
  </si>
  <si>
    <t>1.2H</t>
  </si>
  <si>
    <t>1.3H</t>
  </si>
  <si>
    <r>
      <t xml:space="preserve">MUNIÇÃO, FUMÍGENA, À BASE DE FÓSFORO BRANCO com ruptor, carga ejetora ou carga propelente </t>
    </r>
    <r>
      <rPr>
        <b/>
        <sz val="11"/>
        <rFont val="Calibri"/>
        <family val="2"/>
        <scheme val="minor"/>
      </rPr>
      <t>†</t>
    </r>
  </si>
  <si>
    <r>
      <t xml:space="preserve">MUNIÇÃO, INCENDIÁRIA, líquida ou gel, com ruptor, carga ejetora ou carga propelente </t>
    </r>
    <r>
      <rPr>
        <b/>
        <sz val="11"/>
        <rFont val="Calibri"/>
        <family val="2"/>
        <scheme val="minor"/>
      </rPr>
      <t>†</t>
    </r>
  </si>
  <si>
    <t>1.3J</t>
  </si>
  <si>
    <r>
      <t xml:space="preserve">DISPOSITIVOS, ACIONÁVEIS POR ÁGUA com ruptor, carga ejetora ou carga propelente </t>
    </r>
    <r>
      <rPr>
        <b/>
        <sz val="11"/>
        <rFont val="Calibri"/>
        <family val="2"/>
        <scheme val="minor"/>
      </rPr>
      <t>†</t>
    </r>
  </si>
  <si>
    <t>1.2L</t>
  </si>
  <si>
    <t>1.3L</t>
  </si>
  <si>
    <r>
      <t xml:space="preserve">MOTORES DE FOGUETES, COM LÍQUIDOS HIPERGÓLICOS com ou sem carga ejetora </t>
    </r>
    <r>
      <rPr>
        <b/>
        <sz val="11"/>
        <rFont val="Calibri"/>
        <family val="2"/>
        <scheme val="minor"/>
      </rPr>
      <t>†</t>
    </r>
  </si>
  <si>
    <r>
      <t xml:space="preserve">MUNIÇÃO, ILUMINANTE com ou sem ruptor, carga ejetora ou carga propelente </t>
    </r>
    <r>
      <rPr>
        <b/>
        <sz val="11"/>
        <rFont val="Calibri"/>
        <family val="2"/>
        <scheme val="minor"/>
      </rPr>
      <t>†</t>
    </r>
  </si>
  <si>
    <t>1.4B</t>
  </si>
  <si>
    <r>
      <t xml:space="preserve">OCTOLITA (OCTOL), seca ou umedecida com menos de 15% de água, em massa </t>
    </r>
    <r>
      <rPr>
        <b/>
        <sz val="11"/>
        <rFont val="Calibri"/>
        <family val="2"/>
        <scheme val="minor"/>
      </rPr>
      <t>†</t>
    </r>
  </si>
  <si>
    <r>
      <t xml:space="preserve">CARGAS, PROPELENTES </t>
    </r>
    <r>
      <rPr>
        <b/>
        <sz val="11"/>
        <rFont val="Calibri"/>
        <family val="2"/>
        <scheme val="minor"/>
      </rPr>
      <t>†</t>
    </r>
  </si>
  <si>
    <r>
      <t xml:space="preserve">CARTUCHOS, PARA DISPOSITIVO MECÂNICO </t>
    </r>
    <r>
      <rPr>
        <b/>
        <sz val="11"/>
        <rFont val="Calibri"/>
        <family val="2"/>
        <scheme val="minor"/>
      </rPr>
      <t>†</t>
    </r>
  </si>
  <si>
    <t>1.4C</t>
  </si>
  <si>
    <r>
      <t xml:space="preserve">CARTUCHOS, PARA POÇOS DE PETRÓLEO </t>
    </r>
    <r>
      <rPr>
        <b/>
        <sz val="11"/>
        <rFont val="Calibri"/>
        <family val="2"/>
        <scheme val="minor"/>
      </rPr>
      <t>†</t>
    </r>
  </si>
  <si>
    <t>1.2C</t>
  </si>
  <si>
    <r>
      <t xml:space="preserve">NITROGUANIDINA (PICRITA), seca ou umedecida com menos de 20% de água, em massa </t>
    </r>
    <r>
      <rPr>
        <b/>
        <sz val="11"/>
        <rFont val="Calibri"/>
        <family val="2"/>
        <scheme val="minor"/>
      </rPr>
      <t>†</t>
    </r>
  </si>
  <si>
    <r>
      <t xml:space="preserve">GRANADAS, manuais ou para fuzil, com carga de ruptura </t>
    </r>
    <r>
      <rPr>
        <b/>
        <sz val="11"/>
        <rFont val="Calibri"/>
        <family val="2"/>
        <scheme val="minor"/>
      </rPr>
      <t>†</t>
    </r>
  </si>
  <si>
    <r>
      <t xml:space="preserve">OGIVAS, DE FOGUETES com carga de ruptura </t>
    </r>
    <r>
      <rPr>
        <b/>
        <sz val="11"/>
        <rFont val="Calibri"/>
        <family val="2"/>
        <scheme val="minor"/>
      </rPr>
      <t>†</t>
    </r>
  </si>
  <si>
    <r>
      <t xml:space="preserve">CARTUCHOS, PARA SINALIZAÇÃO </t>
    </r>
    <r>
      <rPr>
        <b/>
        <sz val="11"/>
        <rFont val="Calibri"/>
        <family val="2"/>
        <scheme val="minor"/>
      </rPr>
      <t>†</t>
    </r>
  </si>
  <si>
    <r>
      <t xml:space="preserve">ACENDEDORES </t>
    </r>
    <r>
      <rPr>
        <b/>
        <sz val="11"/>
        <rFont val="Calibri"/>
        <family val="2"/>
        <scheme val="minor"/>
      </rPr>
      <t>†</t>
    </r>
  </si>
  <si>
    <r>
      <t xml:space="preserve">ESTOPILHA, DE IGNIÇÃO </t>
    </r>
    <r>
      <rPr>
        <b/>
        <sz val="11"/>
        <rFont val="Calibri"/>
        <family val="2"/>
        <scheme val="minor"/>
      </rPr>
      <t>†</t>
    </r>
  </si>
  <si>
    <r>
      <t xml:space="preserve">INICIADORES, TUBULARES </t>
    </r>
    <r>
      <rPr>
        <b/>
        <sz val="11"/>
        <rFont val="Calibri"/>
        <family val="2"/>
        <scheme val="minor"/>
      </rPr>
      <t>†</t>
    </r>
  </si>
  <si>
    <r>
      <t xml:space="preserve">CARTUCHOS PARA ARMAS, FESTIM </t>
    </r>
    <r>
      <rPr>
        <b/>
        <sz val="11"/>
        <rFont val="Calibri"/>
        <family val="2"/>
        <scheme val="minor"/>
      </rPr>
      <t>†</t>
    </r>
  </si>
  <si>
    <r>
      <t xml:space="preserve">CARTUCHOS PARA ARMAS, FESTIM ou CARTUCHOS, ARMAS PORTÁTEIS, FESTIM </t>
    </r>
    <r>
      <rPr>
        <b/>
        <sz val="11"/>
        <rFont val="Calibri"/>
        <family val="2"/>
        <scheme val="minor"/>
      </rPr>
      <t>†</t>
    </r>
  </si>
  <si>
    <r>
      <t xml:space="preserve">CARTUCHOS PARA ARMAS, PROJÉTEIS INERTES </t>
    </r>
    <r>
      <rPr>
        <b/>
        <sz val="11"/>
        <rFont val="Calibri"/>
        <family val="2"/>
        <scheme val="minor"/>
      </rPr>
      <t>†</t>
    </r>
  </si>
  <si>
    <r>
      <t xml:space="preserve">TORPEDOS com carga de ruptura </t>
    </r>
    <r>
      <rPr>
        <b/>
        <sz val="11"/>
        <rFont val="Calibri"/>
        <family val="2"/>
        <scheme val="minor"/>
      </rPr>
      <t>†</t>
    </r>
  </si>
  <si>
    <t>TORPEDOS com carga de ruptura †</t>
  </si>
  <si>
    <r>
      <t xml:space="preserve">EXPLOSIVOS, DE DEMOLIÇÃO, TIPO B </t>
    </r>
    <r>
      <rPr>
        <b/>
        <sz val="11"/>
        <rFont val="Calibri"/>
        <family val="2"/>
        <scheme val="minor"/>
      </rPr>
      <t xml:space="preserve">† </t>
    </r>
    <r>
      <rPr>
        <sz val="11"/>
        <rFont val="Calibri"/>
        <family val="2"/>
        <scheme val="minor"/>
      </rPr>
      <t>(AGENTE, DE DEMOLIÇÃO, TIPO B)</t>
    </r>
  </si>
  <si>
    <t>1.5D</t>
  </si>
  <si>
    <r>
      <t xml:space="preserve">EXPLOSIVOS, DE DEMOLIÇÃO, TIPO E </t>
    </r>
    <r>
      <rPr>
        <b/>
        <sz val="11"/>
        <rFont val="Calibri"/>
        <family val="2"/>
        <scheme val="minor"/>
      </rPr>
      <t xml:space="preserve">† </t>
    </r>
    <r>
      <rPr>
        <sz val="11"/>
        <rFont val="Calibri"/>
        <family val="2"/>
        <scheme val="minor"/>
      </rPr>
      <t>(AGENTE, DE DEMOLIÇÃO, TIPO E)</t>
    </r>
  </si>
  <si>
    <r>
      <t xml:space="preserve">FOGOS DE ARTIFÍCIO </t>
    </r>
    <r>
      <rPr>
        <b/>
        <sz val="11"/>
        <rFont val="Calibri"/>
        <family val="2"/>
        <scheme val="minor"/>
      </rPr>
      <t>†</t>
    </r>
  </si>
  <si>
    <r>
      <t xml:space="preserve">CARTUCHOS PARA ARMAS, FESTIM ou CARTUCHOS, PARA ARMAS PORTÁTEIS, FESTIM </t>
    </r>
    <r>
      <rPr>
        <b/>
        <sz val="11"/>
        <rFont val="Calibri"/>
        <family val="2"/>
        <scheme val="minor"/>
      </rPr>
      <t>†</t>
    </r>
  </si>
  <si>
    <r>
      <t xml:space="preserve">CARTUCHOS PARA ARMAS, PROJÉTEIS INERTES ou CARTUCHOS, PARA ARMAS PORTÁTEIS </t>
    </r>
    <r>
      <rPr>
        <b/>
        <sz val="11"/>
        <rFont val="Calibri"/>
        <family val="2"/>
        <scheme val="minor"/>
      </rPr>
      <t>†</t>
    </r>
  </si>
  <si>
    <r>
      <t xml:space="preserve">NITROCELULOSE, seca ou umedecida com menos de 25% de água (ou álcool), em massa </t>
    </r>
    <r>
      <rPr>
        <b/>
        <sz val="11"/>
        <rFont val="Calibri"/>
        <family val="2"/>
        <scheme val="minor"/>
      </rPr>
      <t>†</t>
    </r>
  </si>
  <si>
    <r>
      <t xml:space="preserve">NITROCELULOSE, não-modificada, ou plastificada com menos de 18% de substância plastificante, em massa </t>
    </r>
    <r>
      <rPr>
        <b/>
        <sz val="11"/>
        <rFont val="Calibri"/>
        <family val="2"/>
        <scheme val="minor"/>
      </rPr>
      <t>†</t>
    </r>
  </si>
  <si>
    <r>
      <t xml:space="preserve">NITROCELULOSE, UMEDECIDA com no mínimo 25% de álcool, em massa </t>
    </r>
    <r>
      <rPr>
        <b/>
        <sz val="11"/>
        <rFont val="Calibri"/>
        <family val="2"/>
        <scheme val="minor"/>
      </rPr>
      <t>†</t>
    </r>
  </si>
  <si>
    <r>
      <t xml:space="preserve">NITROCELULOSE, PLASTIFICADA com no mínimo 18% de substância plastificante, em massa </t>
    </r>
    <r>
      <rPr>
        <b/>
        <sz val="11"/>
        <rFont val="Calibri"/>
        <family val="2"/>
        <scheme val="minor"/>
      </rPr>
      <t>†</t>
    </r>
  </si>
  <si>
    <r>
      <t xml:space="preserve">PROJÉTEIS inertes, com traçante </t>
    </r>
    <r>
      <rPr>
        <b/>
        <sz val="11"/>
        <rFont val="Calibri"/>
        <family val="2"/>
        <scheme val="minor"/>
      </rPr>
      <t>†</t>
    </r>
  </si>
  <si>
    <r>
      <t xml:space="preserve">PROJÉTEIS com ruptor ou carga ejetora </t>
    </r>
    <r>
      <rPr>
        <b/>
        <sz val="11"/>
        <rFont val="Calibri"/>
        <family val="2"/>
        <scheme val="minor"/>
      </rPr>
      <t>†</t>
    </r>
  </si>
  <si>
    <t>1.4F</t>
  </si>
  <si>
    <t>ARTIGOS, EXPLOSIVOS, N.E.</t>
  </si>
  <si>
    <t>1.1L</t>
  </si>
  <si>
    <t>SUBSTÂNCIAS, EXPLOSIVAS, N.E.</t>
  </si>
  <si>
    <t>DETONADORES CONJUNTOS MONTADOS, NÃO ELÉTRICOS para demolição †</t>
  </si>
  <si>
    <r>
      <t xml:space="preserve">DETONADORES CONJUNTOS MONTADOS, NÃO ELÉTRICOS para demolição </t>
    </r>
    <r>
      <rPr>
        <b/>
        <sz val="11"/>
        <rFont val="Calibri"/>
        <family val="2"/>
        <scheme val="minor"/>
      </rPr>
      <t>†</t>
    </r>
  </si>
  <si>
    <r>
      <t xml:space="preserve">MUNIÇÃO, PARA EXERCÍCIO </t>
    </r>
    <r>
      <rPr>
        <b/>
        <sz val="11"/>
        <rFont val="Calibri"/>
        <family val="2"/>
        <scheme val="minor"/>
      </rPr>
      <t>†</t>
    </r>
  </si>
  <si>
    <r>
      <t xml:space="preserve">MUNIÇÃO, PARA PROVA </t>
    </r>
    <r>
      <rPr>
        <b/>
        <sz val="11"/>
        <rFont val="Calibri"/>
        <family val="2"/>
        <scheme val="minor"/>
      </rPr>
      <t>†</t>
    </r>
  </si>
  <si>
    <r>
      <t xml:space="preserve">OGIVAS, DE FOGUETES com ruptor ou carga ejetora </t>
    </r>
    <r>
      <rPr>
        <b/>
        <sz val="11"/>
        <rFont val="Calibri"/>
        <family val="2"/>
        <scheme val="minor"/>
      </rPr>
      <t>†</t>
    </r>
  </si>
  <si>
    <r>
      <t xml:space="preserve">ESTOJOS, DE CARTUCHOS, VAZIOS, COM INICIADOR </t>
    </r>
    <r>
      <rPr>
        <b/>
        <sz val="11"/>
        <rFont val="Calibri"/>
        <family val="2"/>
        <scheme val="minor"/>
      </rPr>
      <t>†</t>
    </r>
  </si>
  <si>
    <r>
      <t xml:space="preserve">ARTIGOS, PIROFÓRICOS </t>
    </r>
    <r>
      <rPr>
        <b/>
        <sz val="11"/>
        <rFont val="Calibri"/>
        <family val="2"/>
        <scheme val="minor"/>
      </rPr>
      <t>†</t>
    </r>
  </si>
  <si>
    <r>
      <t xml:space="preserve">EXPLOSIVOS, COMPONENTES DE CADEIA, N.E. </t>
    </r>
    <r>
      <rPr>
        <b/>
        <sz val="11"/>
        <rFont val="Calibri"/>
        <family val="2"/>
        <scheme val="minor"/>
      </rPr>
      <t>†</t>
    </r>
  </si>
  <si>
    <r>
      <t xml:space="preserve">5-NITROBENZOTRIAZOL </t>
    </r>
    <r>
      <rPr>
        <b/>
        <sz val="11"/>
        <rFont val="Calibri"/>
        <family val="2"/>
        <scheme val="minor"/>
      </rPr>
      <t>†</t>
    </r>
  </si>
  <si>
    <r>
      <t xml:space="preserve">ÁCIDO TRINITROBENZENOSSULFÔNICO </t>
    </r>
    <r>
      <rPr>
        <b/>
        <sz val="11"/>
        <rFont val="Calibri"/>
        <family val="2"/>
        <scheme val="minor"/>
      </rPr>
      <t>†</t>
    </r>
  </si>
  <si>
    <r>
      <t xml:space="preserve">TRINITROFLUORENONA </t>
    </r>
    <r>
      <rPr>
        <b/>
        <sz val="11"/>
        <rFont val="Calibri"/>
        <family val="2"/>
        <scheme val="minor"/>
      </rPr>
      <t>†</t>
    </r>
  </si>
  <si>
    <r>
      <t xml:space="preserve">MISTURA DE TRINITROTOLUENO (TNT) E TRINITRO-BENZENO, ou MISTURA DE TRINITROTOLUENO (TNT) E
HEXANITROESTILBENO </t>
    </r>
    <r>
      <rPr>
        <b/>
        <sz val="11"/>
        <rFont val="Calibri"/>
        <family val="2"/>
        <scheme val="minor"/>
      </rPr>
      <t>†</t>
    </r>
  </si>
  <si>
    <r>
      <t xml:space="preserve">MISTURA DE TRINITROTOLUENO (TNT) CONTENDO TRINITROBENZENO E HEXANITROESTILBENO </t>
    </r>
    <r>
      <rPr>
        <b/>
        <sz val="11"/>
        <rFont val="Calibri"/>
        <family val="2"/>
        <scheme val="minor"/>
      </rPr>
      <t>†</t>
    </r>
  </si>
  <si>
    <r>
      <t xml:space="preserve">TRITONAL </t>
    </r>
    <r>
      <rPr>
        <b/>
        <sz val="11"/>
        <rFont val="Calibri"/>
        <family val="2"/>
        <scheme val="minor"/>
      </rPr>
      <t>†</t>
    </r>
  </si>
  <si>
    <r>
      <t xml:space="preserve">CICLOTRIMETILENOTRINITRAMINA                   (CICLONITA;                   HEXOGÊNIO;                   RDX),                   E CICLOTETRAMETILENOTETRANITRAMINA (HMX; OCTOGÊNIO) MISTURA, UMEDECIDA com no mínimo 15% de água,      em      massa,      ou      CICLOTRIMETILENOTRINITRAMINA      (CICLONITA;      HEXOGÊNIO;      RDX)      E CICLOTETRAMETILENOTETRANITRAMINA  (HMX;  OCTOGÊNIO)  MISTURA  INSENSIBILIZADA  com  no  mínimo
10% de insensibilizante, em massa </t>
    </r>
    <r>
      <rPr>
        <b/>
        <sz val="11"/>
        <rFont val="Calibri"/>
        <family val="2"/>
        <scheme val="minor"/>
      </rPr>
      <t>†</t>
    </r>
  </si>
  <si>
    <r>
      <t xml:space="preserve">HEXANITROESTILBENO </t>
    </r>
    <r>
      <rPr>
        <b/>
        <sz val="11"/>
        <rFont val="Calibri"/>
        <family val="2"/>
        <scheme val="minor"/>
      </rPr>
      <t>†</t>
    </r>
  </si>
  <si>
    <r>
      <t xml:space="preserve">HEXOTONAL </t>
    </r>
    <r>
      <rPr>
        <b/>
        <sz val="11"/>
        <rFont val="Calibri"/>
        <family val="2"/>
        <scheme val="minor"/>
      </rPr>
      <t>†</t>
    </r>
  </si>
  <si>
    <r>
      <t xml:space="preserve">TRINITRO-RESORCINOL  (ÁCIDO  ESTIFÍNICO),  UMEDECIDO  com  no  mínimo  20%  de  água,  ou  mistura  de  álcool e água, em massa </t>
    </r>
    <r>
      <rPr>
        <b/>
        <sz val="11"/>
        <rFont val="Calibri"/>
        <family val="2"/>
        <scheme val="minor"/>
      </rPr>
      <t>†</t>
    </r>
  </si>
  <si>
    <r>
      <t xml:space="preserve">MOTORES DE FOGUETES, COM COMBUSTÍVEL LÍQUIDO </t>
    </r>
    <r>
      <rPr>
        <b/>
        <sz val="11"/>
        <rFont val="Calibri"/>
        <family val="2"/>
        <scheme val="minor"/>
      </rPr>
      <t>†</t>
    </r>
  </si>
  <si>
    <t>1.2J</t>
  </si>
  <si>
    <r>
      <t xml:space="preserve">FOGUETES, COM COMBUSTÍVEL LÍQUIDO com carga de ruptura </t>
    </r>
    <r>
      <rPr>
        <b/>
        <sz val="11"/>
        <rFont val="Calibri"/>
        <family val="2"/>
        <scheme val="minor"/>
      </rPr>
      <t>†</t>
    </r>
  </si>
  <si>
    <t>1.1J</t>
  </si>
  <si>
    <r>
      <t xml:space="preserve">BOMBAS COM LÍQUIDO INFLAMÁVEL com carga de ruptura </t>
    </r>
    <r>
      <rPr>
        <b/>
        <sz val="11"/>
        <rFont val="Calibri"/>
        <family val="2"/>
        <scheme val="minor"/>
      </rPr>
      <t>†</t>
    </r>
  </si>
  <si>
    <r>
      <t xml:space="preserve">SULFETO DE DIPICRILA, seco ou umedecido com menos de 10% de água, em massa </t>
    </r>
    <r>
      <rPr>
        <b/>
        <sz val="11"/>
        <rFont val="Calibri"/>
        <family val="2"/>
        <scheme val="minor"/>
      </rPr>
      <t>†</t>
    </r>
  </si>
  <si>
    <r>
      <t xml:space="preserve">PERCLORATO DE AMÔNIO </t>
    </r>
    <r>
      <rPr>
        <b/>
        <sz val="11"/>
        <rFont val="Calibri"/>
        <family val="2"/>
        <scheme val="minor"/>
      </rPr>
      <t>†</t>
    </r>
  </si>
  <si>
    <r>
      <t xml:space="preserve">DINITROSOBENZENO </t>
    </r>
    <r>
      <rPr>
        <b/>
        <sz val="11"/>
        <rFont val="Calibri"/>
        <family val="2"/>
        <scheme val="minor"/>
      </rPr>
      <t>†</t>
    </r>
  </si>
  <si>
    <r>
      <t xml:space="preserve">ÁCIDO TETRAZOL-1-ACÉTICO </t>
    </r>
    <r>
      <rPr>
        <b/>
        <sz val="11"/>
        <rFont val="Calibri"/>
        <family val="2"/>
        <scheme val="minor"/>
      </rPr>
      <t>†</t>
    </r>
  </si>
  <si>
    <r>
      <t xml:space="preserve">ESTOPILHAS, DE DETONAÇÃO, com dispositivo de proteção </t>
    </r>
    <r>
      <rPr>
        <b/>
        <sz val="11"/>
        <rFont val="Calibri"/>
        <family val="2"/>
        <scheme val="minor"/>
      </rPr>
      <t>†</t>
    </r>
  </si>
  <si>
    <r>
      <t xml:space="preserve">TETRANITRATO DE PENTAERITRITA (TETRANITRATO DE PENTAERITRITOL; PETN) com no mínimo 7% de cera,
em massa </t>
    </r>
    <r>
      <rPr>
        <b/>
        <sz val="11"/>
        <rFont val="Calibri"/>
        <family val="2"/>
        <scheme val="minor"/>
      </rPr>
      <t>†</t>
    </r>
  </si>
  <si>
    <t>1.4E</t>
  </si>
  <si>
    <r>
      <t xml:space="preserve">PROJÉTEIS, inertes com traçante </t>
    </r>
    <r>
      <rPr>
        <b/>
        <sz val="11"/>
        <rFont val="Calibri"/>
        <family val="2"/>
        <scheme val="minor"/>
      </rPr>
      <t>†</t>
    </r>
  </si>
  <si>
    <r>
      <t xml:space="preserve">ARTIGOS, PIROTÉCNICOS para fins técnicos </t>
    </r>
    <r>
      <rPr>
        <b/>
        <sz val="11"/>
        <rFont val="Calibri"/>
        <family val="2"/>
        <scheme val="minor"/>
      </rPr>
      <t>†</t>
    </r>
  </si>
  <si>
    <r>
      <t xml:space="preserve">PÓLVORA EM PASTA, UMEDECIDA com no mínimo 17% de álcool, em massa </t>
    </r>
    <r>
      <rPr>
        <b/>
        <sz val="11"/>
        <rFont val="Calibri"/>
        <family val="2"/>
        <scheme val="minor"/>
      </rPr>
      <t>†</t>
    </r>
  </si>
  <si>
    <r>
      <t xml:space="preserve">FOGUETES com carga ejetora </t>
    </r>
    <r>
      <rPr>
        <b/>
        <sz val="11"/>
        <rFont val="Calibri"/>
        <family val="2"/>
        <scheme val="minor"/>
      </rPr>
      <t>†</t>
    </r>
  </si>
  <si>
    <r>
      <t xml:space="preserve">CARGAS, EXPLOSIVAS, COMERCIAIS sem detonador </t>
    </r>
    <r>
      <rPr>
        <b/>
        <sz val="11"/>
        <rFont val="Calibri"/>
        <family val="2"/>
        <scheme val="minor"/>
      </rPr>
      <t>†</t>
    </r>
  </si>
  <si>
    <r>
      <t xml:space="preserve">ESTOJOS, COMBUSTÍVEIS, VAZIOS, SEM INICIADOR </t>
    </r>
    <r>
      <rPr>
        <b/>
        <sz val="11"/>
        <rFont val="Calibri"/>
        <family val="2"/>
        <scheme val="minor"/>
      </rPr>
      <t>†</t>
    </r>
  </si>
  <si>
    <r>
      <t xml:space="preserve">ÁCIDO 5-MERCAPTOTETRAZOL-1-ACÉTICO </t>
    </r>
    <r>
      <rPr>
        <b/>
        <sz val="11"/>
        <rFont val="Calibri"/>
        <family val="2"/>
        <scheme val="minor"/>
      </rPr>
      <t>†</t>
    </r>
  </si>
  <si>
    <r>
      <t xml:space="preserve">TORPEDOS, COM COMBUSTÍVEL LÍQUIDO com ou sem carga de ruptura </t>
    </r>
    <r>
      <rPr>
        <b/>
        <sz val="11"/>
        <rFont val="Calibri"/>
        <family val="2"/>
        <scheme val="minor"/>
      </rPr>
      <t>†</t>
    </r>
  </si>
  <si>
    <r>
      <t xml:space="preserve">TORPEDOS, COM COMBUSTÍVEL LÍQUIDO com ogiva inerte </t>
    </r>
    <r>
      <rPr>
        <b/>
        <sz val="11"/>
        <rFont val="Calibri"/>
        <family val="2"/>
        <scheme val="minor"/>
      </rPr>
      <t>†</t>
    </r>
  </si>
  <si>
    <r>
      <t xml:space="preserve">CARGAS, DE RUPTURA, COM AGLUTINANTE PLÁSTICO </t>
    </r>
    <r>
      <rPr>
        <b/>
        <sz val="11"/>
        <rFont val="Calibri"/>
        <family val="2"/>
        <scheme val="minor"/>
      </rPr>
      <t>†</t>
    </r>
  </si>
  <si>
    <r>
      <t xml:space="preserve">SUBSTÂNCIAS, EXPLOSIVAS, MUITO INSENSÍVEIS (SUBSTÂNCIAS, EMI), N.E. </t>
    </r>
    <r>
      <rPr>
        <b/>
        <sz val="11"/>
        <rFont val="Calibri"/>
        <family val="2"/>
        <scheme val="minor"/>
      </rPr>
      <t>†</t>
    </r>
  </si>
  <si>
    <t>CICLOTRIMETILENO TRINITRAMINA (CICLONITA; HEXOGÊNIO; RDX), INSENSIBILIZADA</t>
  </si>
  <si>
    <t>CICLOTETRAMETILENO TETRANITRAMINA (HMX; OCTOGÊNIO), INSENSIBILIZADA</t>
  </si>
  <si>
    <r>
      <t xml:space="preserve">ARTIGOS, EXPLOSIVOS, EXTREMAMENTE INSENSÍVEIS (ARTIGOS, EEI) </t>
    </r>
    <r>
      <rPr>
        <b/>
        <sz val="11"/>
        <rFont val="Calibri"/>
        <family val="2"/>
        <scheme val="minor"/>
      </rPr>
      <t>†</t>
    </r>
  </si>
  <si>
    <t>1.6N</t>
  </si>
  <si>
    <r>
      <t xml:space="preserve">DINITROGLICOLURILA (DINGU) </t>
    </r>
    <r>
      <rPr>
        <b/>
        <sz val="11"/>
        <rFont val="Calibri"/>
        <family val="2"/>
        <scheme val="minor"/>
      </rPr>
      <t>†</t>
    </r>
  </si>
  <si>
    <r>
      <t xml:space="preserve">NITROTRIAZOLONA (NTO) </t>
    </r>
    <r>
      <rPr>
        <b/>
        <sz val="11"/>
        <rFont val="Calibri"/>
        <family val="2"/>
        <scheme val="minor"/>
      </rPr>
      <t>†</t>
    </r>
  </si>
  <si>
    <r>
      <t xml:space="preserve">PROPELENTE, LÍQUIDO </t>
    </r>
    <r>
      <rPr>
        <b/>
        <sz val="11"/>
        <rFont val="Calibri"/>
        <family val="2"/>
        <scheme val="minor"/>
      </rPr>
      <t>†</t>
    </r>
  </si>
  <si>
    <t>OCTONAL</t>
  </si>
  <si>
    <r>
      <t xml:space="preserve">PROPELENTE, SÓLIDO </t>
    </r>
    <r>
      <rPr>
        <b/>
        <sz val="11"/>
        <rFont val="Calibri"/>
        <family val="2"/>
        <scheme val="minor"/>
      </rPr>
      <t>†</t>
    </r>
  </si>
  <si>
    <r>
      <t xml:space="preserve">DISPOSITIVOS DE SEGURANÇA, PIROTÉCNICOS </t>
    </r>
    <r>
      <rPr>
        <b/>
        <sz val="11"/>
        <rFont val="Calibri"/>
        <family val="2"/>
        <scheme val="minor"/>
      </rPr>
      <t>†</t>
    </r>
  </si>
  <si>
    <t>IH-TETRAZOL</t>
  </si>
  <si>
    <t>SINAIS DE SOCORRO, para barcos †</t>
  </si>
  <si>
    <t>SINAIS, FUMÍGENOS †</t>
  </si>
  <si>
    <t>1- HODROXIBENZOTRIAZOL, ANIDRO, seco ou umidificado com menos de 20% de água, em massa</t>
  </si>
  <si>
    <t>PÓLVORA, SEM FUMAÇA†</t>
  </si>
  <si>
    <t>MOTORES DE FOGUETES†</t>
  </si>
  <si>
    <t>ACETILENO, DISSOLVIDO</t>
  </si>
  <si>
    <t>AR, COMPRIMIDO</t>
  </si>
  <si>
    <t>AR, LÍQUIDO REFRIGERADO</t>
  </si>
  <si>
    <t>ARGÔNIO, COMPRIMIDO</t>
  </si>
  <si>
    <t>TRIFLUORETO DE BORO</t>
  </si>
  <si>
    <t>BROMOTRIFLUORMETANO (GÁS REFRIGERANTE R 13 B1)</t>
  </si>
  <si>
    <t>BUTADIENOS, ESTABILIZADOS ou BUTADIENOS E MISTURA DE HIDROCARBONETO, ESTABILIZADO, contendo
mais de 40% de butadienos</t>
  </si>
  <si>
    <t>BUTILENO</t>
  </si>
  <si>
    <t>DIÓXIDO DE CARBONO</t>
  </si>
  <si>
    <t>MONÓXIDO DE CARBONO, COMPRIMIDO</t>
  </si>
  <si>
    <t>CLORO</t>
  </si>
  <si>
    <t>CLORODIFLUORMETANO (GÁS REFRIGERANTE R 22)</t>
  </si>
  <si>
    <t>CLOROPENTAFLUORETANO (GÁS REFRIGERANTE R 115)</t>
  </si>
  <si>
    <t>1-CLORO-1,2,2,2-TETRAFLUORETANO (GÁS REFRIGERANTE R 124)</t>
  </si>
  <si>
    <t>CLOROTRIFLUOMETANO (GÁS REFRIGERANTE R 13)</t>
  </si>
  <si>
    <t>GÁS DE CARVÃO, COMPRIMIDO</t>
  </si>
  <si>
    <t>CIANOGÊNIO</t>
  </si>
  <si>
    <t>CICLOPROPANO</t>
  </si>
  <si>
    <t>DICLORODIFLUORMETANO (GÁS REFRIGERANTE R 12)</t>
  </si>
  <si>
    <t>DICLOROFLUORMETANO (GÁS REFRIGERANTE R 21)</t>
  </si>
  <si>
    <t>1,1-DIFLUORETANO (GÁS REFRIGERANTE R 152 a)</t>
  </si>
  <si>
    <t>DIMETILAMINA, ANIDRA</t>
  </si>
  <si>
    <t>ÉTER DIMETÍLICO</t>
  </si>
  <si>
    <t>ETANO</t>
  </si>
  <si>
    <t>ETILAMINA</t>
  </si>
  <si>
    <t>CLORETO DE ETILA</t>
  </si>
  <si>
    <t>ETILENO, LÍQUIDO REFRIGERADO</t>
  </si>
  <si>
    <t>ÉTER ETILMETÍLICO</t>
  </si>
  <si>
    <t>ÓXIDO DE ETILENO ou ÓXIDO DE ETILENO COM NITROGÊNIO até pressão total de 1Mpa (10bar), a 50ºC</t>
  </si>
  <si>
    <t>MISTURA DE ÓXIDO DE ETILENO E DIÓXIDO DE CARBONO com mais de 9% e até 87% de óxido de etileno</t>
  </si>
  <si>
    <t>FERTILIZANTE, EM SOLUÇÃO AMONIACAL, contendo amônia livre</t>
  </si>
  <si>
    <t>EXTINTOR DE INCÊNDIO contendo gás comprimido ou liquefeito</t>
  </si>
  <si>
    <t>FLÚOR, COMPRIMIDO</t>
  </si>
  <si>
    <t>HÉLIO, COMPRIMIDO</t>
  </si>
  <si>
    <t>BROMETO DE HIDROGÊNIO, ANIDRO</t>
  </si>
  <si>
    <t>HIDROGÊNIO, COMPRIMIDO</t>
  </si>
  <si>
    <t>CLORETO DE HIDROGÊNIO, ANIDRO</t>
  </si>
  <si>
    <t>CIANETO DE HIDROGÊNIO, ESTABILIZADO contendo menos de 3% de água</t>
  </si>
  <si>
    <t>FLUORETO DE HIDROGÊNIO, ANIDRO</t>
  </si>
  <si>
    <t>SULFETO DE HIDROGÊNIO</t>
  </si>
  <si>
    <t>ISOBUTILENO</t>
  </si>
  <si>
    <t>CRIPTÔNIO, COMPRIMIDO</t>
  </si>
  <si>
    <t>ISQUEIROS ou CARGAS PARA ISQUEIROS contendo gás inflamável</t>
  </si>
  <si>
    <t>GÁS(ES) LIQUEFEITO(S), não-inflamável(is), contendo nitrogênio, dióxido de carbono ou ar</t>
  </si>
  <si>
    <t>MISTURA DE METILACETILENO E PROPADIENO, ESTABILIZADA</t>
  </si>
  <si>
    <t>METILAMINA, ANIDRA</t>
  </si>
  <si>
    <t>BROMETO DE METILA, com até 2% de cloropicrina</t>
  </si>
  <si>
    <t>CLORETO DE METILA (GÁS REFRIGERANTE R 40)</t>
  </si>
  <si>
    <t>METILMERCAPTANA</t>
  </si>
  <si>
    <t>NEÔNIO, COMPRIMIDO</t>
  </si>
  <si>
    <t>NITROGÊNIO, COMPRIMIDO</t>
  </si>
  <si>
    <t>TETRÓXIDO DE DINITROGÊNIO (DIÓXIDO DE NITROGÊNIO)</t>
  </si>
  <si>
    <t>CLORETO DE NITROSILA</t>
  </si>
  <si>
    <t>ÓXIDO NITROSO</t>
  </si>
  <si>
    <t>GÁS DE ÓLEO, COMPRIMIDO</t>
  </si>
  <si>
    <t>OXIGÊNIO, COMPRIMIDO</t>
  </si>
  <si>
    <t>OXIGÊNIO, LÍQUIDO REFRIGERADO</t>
  </si>
  <si>
    <t>GÁS(ES) DE PETRÓLEO, LIQUEFEITO(S) ou GAS(ES) LIQUEFEITO(S) DE PETRÓLEO ou GLP</t>
  </si>
  <si>
    <t>FOSGÊNIO</t>
  </si>
  <si>
    <t>PROPILENO</t>
  </si>
  <si>
    <t>GÁS REFRIGERANTE, N.E.</t>
  </si>
  <si>
    <t>DIÓXIDO DE ENXOFRE</t>
  </si>
  <si>
    <t>HEXAFLUORETO DE ENXOFRE</t>
  </si>
  <si>
    <t>TETRAFLUORETILENO, ESTABILIZADO</t>
  </si>
  <si>
    <t>TRIFLUORCLOROETILENO, ESTABILIZADO (GAS REFRIGERANTE R 1113)</t>
  </si>
  <si>
    <t>TRIMETILAMINA, ANIDRA</t>
  </si>
  <si>
    <t>BROMETO DE VINILA, ESTABILIZADO</t>
  </si>
  <si>
    <t>CLORETO DE VINILA, ESTABILIZADO</t>
  </si>
  <si>
    <t>ÉTER METILVINÍLICO, ESTABILIZADO</t>
  </si>
  <si>
    <t>ACETAL</t>
  </si>
  <si>
    <t>ACETALDEÍDO</t>
  </si>
  <si>
    <t>ACETONA</t>
  </si>
  <si>
    <t>ÓLEO(S) DE ACETONA</t>
  </si>
  <si>
    <t>ACROLEÍNA, ESTABILIZADA</t>
  </si>
  <si>
    <t>ACRILONITRILA, ESTABILIZADA</t>
  </si>
  <si>
    <t>ÁLCOOL ALÍLICO</t>
  </si>
  <si>
    <t>BROMETO DE ALILA</t>
  </si>
  <si>
    <t>CLORETO DE ALILA</t>
  </si>
  <si>
    <t>ACETATO(S) DE AMILA</t>
  </si>
  <si>
    <t>PENTANÓIS</t>
  </si>
  <si>
    <t>AMILAMINA</t>
  </si>
  <si>
    <t>CLORETO DE AMILA</t>
  </si>
  <si>
    <t>I-PENTENO (n-AMILENO)</t>
  </si>
  <si>
    <t>FORMIATO(S) DE AMILA</t>
  </si>
  <si>
    <t>n-AMILMETILCETONA</t>
  </si>
  <si>
    <t>AMILMERCAPTANA</t>
  </si>
  <si>
    <t>NITRATO DE AMILA</t>
  </si>
  <si>
    <t>NITRITO DE AMILA</t>
  </si>
  <si>
    <t>BENZENO</t>
  </si>
  <si>
    <t>BUTANÓIS</t>
  </si>
  <si>
    <t>ACETATO(S) DE BUTILA</t>
  </si>
  <si>
    <t>n-BUTILAMINA</t>
  </si>
  <si>
    <t>1-BROMOBUTANO</t>
  </si>
  <si>
    <t>CLOROBUTANOS</t>
  </si>
  <si>
    <t>FORMIATO DE n-BUTILA</t>
  </si>
  <si>
    <t>BUTIRALDEÍDO</t>
  </si>
  <si>
    <t>ÓLEO DE CÂNFORA</t>
  </si>
  <si>
    <t>DISSULFETO DE CARBONO</t>
  </si>
  <si>
    <t>ADESIVOS contendo líquido inflamável</t>
  </si>
  <si>
    <t>CLOROBENZENO</t>
  </si>
  <si>
    <t>ETILENOCLORIDRINA</t>
  </si>
  <si>
    <t>DESTILADOS DE ALCATRÃO DE HULHA, INFLAMÁVEIS</t>
  </si>
  <si>
    <t>REVESTIMENTO, SOLUÇÃO PARA (inclui revestimentos ou tratamentos de  superfície, utilizados  para fins  industriais ou outros, como base para pintura em veículos, forração de tambores ou barris)</t>
  </si>
  <si>
    <t>CROTONALDÉIDO ou CROTONALDEÍDO ESTABILIZADO</t>
  </si>
  <si>
    <t>CROTONILENO</t>
  </si>
  <si>
    <t>CICLO HEXANO</t>
  </si>
  <si>
    <t>CICLOPENTANO</t>
  </si>
  <si>
    <t>DECA-HIDRO-NAFTALENO</t>
  </si>
  <si>
    <t>DIACETONA ÁLCOOL</t>
  </si>
  <si>
    <t>ÉTER(ES) DIBUTÍLICO(S)</t>
  </si>
  <si>
    <t>1,2-DICLOROETILENO</t>
  </si>
  <si>
    <t>DICLOROPENTANOS</t>
  </si>
  <si>
    <t>ÉTER DIETÍLICO DE ETILENOGLICOL</t>
  </si>
  <si>
    <t>DIETILAMINA</t>
  </si>
  <si>
    <t>ÉTER DIETÍLICO (ÉTER ETÍLICO)</t>
  </si>
  <si>
    <t>DIETILCETONA</t>
  </si>
  <si>
    <t>DIISOBUTILCETONA</t>
  </si>
  <si>
    <t>DIISOPROPILAMINA</t>
  </si>
  <si>
    <t>LACTATO DE ETILA</t>
  </si>
  <si>
    <t>DIMETILAMINA SOLUÇÃO AQUOSA</t>
  </si>
  <si>
    <t>CARBONATO DE DIMETILA</t>
  </si>
  <si>
    <t>DIMETILDICLOROSSILANO</t>
  </si>
  <si>
    <t>DIMETIL HIDRAZINA, ASSIMÉTRICA</t>
  </si>
  <si>
    <t>SULFETO DE DIMETILA</t>
  </si>
  <si>
    <t>DIOXANO</t>
  </si>
  <si>
    <t>DIOXOLANO</t>
  </si>
  <si>
    <t>ÉTER DIVINÍLICO, ESTABILIZADO</t>
  </si>
  <si>
    <t>EXTRATOS, AROMÁTICOS, LÍQUIDOS</t>
  </si>
  <si>
    <t>ÁLCOOL ETÍLICO, ETANOL</t>
  </si>
  <si>
    <t>ÁLCOOL ETÍLICO, ETANOLL</t>
  </si>
  <si>
    <t>ACETATO DE ÉTER MONOETÍLICO DE ETILENOGLICOL</t>
  </si>
  <si>
    <t>ACETATO DE ETILA</t>
  </si>
  <si>
    <t>BORATO DE ETILA</t>
  </si>
  <si>
    <t>ACETATO DE 2-ETILBUTILA</t>
  </si>
  <si>
    <t>2-ETILBUTIRALDEÍDO</t>
  </si>
  <si>
    <t>ÉTER ETILBUTÍLICO</t>
  </si>
  <si>
    <t>BUTIRATO DE ETILA</t>
  </si>
  <si>
    <t>CLOROACETATO DE ETILA</t>
  </si>
  <si>
    <t>CLOROFORMIATO DE ETILA</t>
  </si>
  <si>
    <t>ETILDICLOROSSILANO</t>
  </si>
  <si>
    <t>DICLORETO DE ETILENO</t>
  </si>
  <si>
    <t>ETILENOIMINA, ESTABILIZADA</t>
  </si>
  <si>
    <t>ÉTER MONOMETÍLICO DE ETILENOGLICOL</t>
  </si>
  <si>
    <t>ACETATO DE ÉTER MONOMETÍLICO DE ETILENOGLICOL</t>
  </si>
  <si>
    <t>FORMIATO DE ETILA</t>
  </si>
  <si>
    <t>ALDEÍDOS OCTÍLICOS</t>
  </si>
  <si>
    <t>ETILMETILCETONA (METILETILCETONA)</t>
  </si>
  <si>
    <t>NITRITO DE ETILA SOLUÇÃO</t>
  </si>
  <si>
    <t>PROPIONATO DE ETILA</t>
  </si>
  <si>
    <t>ETILTRICLOROSSILANO</t>
  </si>
  <si>
    <t>EXTRATOS, AROMATIZANTES, LÍQUIDOS</t>
  </si>
  <si>
    <t>FORMALDEÍDO SOLUÇÃO, INFLAMÁVEL</t>
  </si>
  <si>
    <t>FURALDEÍDOS</t>
  </si>
  <si>
    <t>ÓLEO FUSEL</t>
  </si>
  <si>
    <t>COMBUSTÍVEL PARA MOTORES  ou GASOLINA ou GASOLINA DE AVIAÇÃO (GAV-100LL ou AVGAS-100LL)</t>
  </si>
  <si>
    <t>NITROGLICERINA EM SOLUÇÃO ALCÓOLICA com até 1% de nitroglicerina</t>
  </si>
  <si>
    <t>HEPTANOS</t>
  </si>
  <si>
    <t>HEXALDEÍDO</t>
  </si>
  <si>
    <t>HEXANOS</t>
  </si>
  <si>
    <t>TINTA  PARA  IMPRESSÃO,  inflamável ou  MATERIAL  RELACIONADO  COM  TINTA  PARA  IMPRESSÃO  (incluindo compostos diluentes ou redutores), inflamável</t>
  </si>
  <si>
    <t>ISOBUTANOL (ÁLCOOL ISOBUTÍLICO)</t>
  </si>
  <si>
    <t>ACETATO DE ISOBUTILA</t>
  </si>
  <si>
    <t>ISOBUTILAMINA</t>
  </si>
  <si>
    <t>ISOOCTENO</t>
  </si>
  <si>
    <t>ISOPRENO, ESTABILIZADO</t>
  </si>
  <si>
    <t>ISOPROPANOL (ÁLCOOL ISOPROPÍLICO)</t>
  </si>
  <si>
    <t>ACETATO DE ISOPROPILA</t>
  </si>
  <si>
    <t>ISOPROPILAMINA</t>
  </si>
  <si>
    <t>NITRATO DE ISOPROPILA</t>
  </si>
  <si>
    <t>QUEROSENE</t>
  </si>
  <si>
    <t>CETONAS, LÍQUIDAS, N.E.</t>
  </si>
  <si>
    <t>MERCAPTANAS,  INFLAMÁVEIS,  TÓXICAS,  LÍQUIDAS,  N.E.,  ou  MISTURA  DE  MERCAPTANA,  INFLAMÁVEL, TÓXICA, LÍQUIDA, N.E.</t>
  </si>
  <si>
    <t>ÓXIDO DE MESITILA</t>
  </si>
  <si>
    <t>ACETATO DE METILA</t>
  </si>
  <si>
    <t>ACETATO DE METILAMILA</t>
  </si>
  <si>
    <t>METILAL</t>
  </si>
  <si>
    <t>METILAMINA, SOLUÇÃO AQUOSA</t>
  </si>
  <si>
    <t>BUTIRATO DE METILA</t>
  </si>
  <si>
    <t>CLOROFORMIATO DE METILA</t>
  </si>
  <si>
    <t>ÉTER METILCLOROMETÍLICO</t>
  </si>
  <si>
    <t>METILDICLOROSSILANO</t>
  </si>
  <si>
    <t>FORMIATO DE METILA</t>
  </si>
  <si>
    <t>METILHIDRAZINA</t>
  </si>
  <si>
    <t>METILISOBUTILCETONA</t>
  </si>
  <si>
    <t>METILISOPROPENILCETONA, ESTABILIZADA</t>
  </si>
  <si>
    <t>METACRILATO DE METILA MONÔMERO, ESTABILIZADO</t>
  </si>
  <si>
    <t>PROPIONATO DE METILA</t>
  </si>
  <si>
    <t>METILPROPILCETONA</t>
  </si>
  <si>
    <t>METILTRICLOROSSILANO</t>
  </si>
  <si>
    <t>METILVINILCETONA, ESTABILIZADA</t>
  </si>
  <si>
    <t>NIQUELCARBONILA</t>
  </si>
  <si>
    <t>NITROMETANO</t>
  </si>
  <si>
    <t>OCTANOS</t>
  </si>
  <si>
    <t>TINTA  (incluindo  tintas,  lacas,  esmaltes,  tinturas,  goma-lacas,  vernizes,  polidores,  enenchimentos  líquidos  e  bases  líquidas para lacas) ou MATERIAL RELACIONADO COM TINTAS (incluindo diluentes ou redutores para tintas)</t>
  </si>
  <si>
    <t>PARALDEÍDO</t>
  </si>
  <si>
    <t>PENTANOS, líquidos</t>
  </si>
  <si>
    <t>PERFUMARIA PRODUTOS contendo solventes inflamáveis</t>
  </si>
  <si>
    <t>DESTILADOS DE PETRÓLEO, N.E. ou DERIVADOS DE PETRÓLEO, N.E.</t>
  </si>
  <si>
    <t>ÓLEO DE PINHO</t>
  </si>
  <si>
    <t>n-PROPANOL (ÁLCOOL PROPÍLICO, NORMAL)</t>
  </si>
  <si>
    <t>PROPIONALDEÍDO</t>
  </si>
  <si>
    <t>ACETATO DE n-PROPILA</t>
  </si>
  <si>
    <t>PROPILAMINA</t>
  </si>
  <si>
    <t>1-CLOROPROPANO</t>
  </si>
  <si>
    <t>1,2-DICLOROPROPANO</t>
  </si>
  <si>
    <t>ÓXIDO DE PROPILENO</t>
  </si>
  <si>
    <t>FORMIATO(S) DE PROPILA</t>
  </si>
  <si>
    <t>PIRIDINA</t>
  </si>
  <si>
    <t>ÓLEO DE RESINA</t>
  </si>
  <si>
    <t>BORRACHA EM SOLUÇÃO</t>
  </si>
  <si>
    <t>ÓLEO DE XISTO</t>
  </si>
  <si>
    <t>METILATO DE SÓDIO SOLUÇÃO alcóolica</t>
  </si>
  <si>
    <t>SILICATO DE TETRAETILA</t>
  </si>
  <si>
    <t>TINTURAS, MEDICINAIS</t>
  </si>
  <si>
    <t>TOLUENO</t>
  </si>
  <si>
    <t>TRICLOROSSILANO</t>
  </si>
  <si>
    <t>TRIETILAMINA</t>
  </si>
  <si>
    <t>TRIMETILAMINA, SOLUÇÃO AQUOSA, com até 50% de trimetilamina, em massa.</t>
  </si>
  <si>
    <t>TRIMETILCLOROSSILANO</t>
  </si>
  <si>
    <t>TEREBENTINA</t>
  </si>
  <si>
    <t>TEREBENTINA, SUBSTITUTOS</t>
  </si>
  <si>
    <t>ACETATO DE VINILA, ESTABILIZADO</t>
  </si>
  <si>
    <t>ÉTER ETILVINÍLICO, ESTABILIZADO</t>
  </si>
  <si>
    <t>CLORETO DE VINILIDENO, ESTABILIZADO</t>
  </si>
  <si>
    <t>ÉTER ISOBUTILVINÍLICO, ESTABILIZADO</t>
  </si>
  <si>
    <t>VINILTRICLOROSSILANO</t>
  </si>
  <si>
    <t>PRESERVATIVOS PARA MADEIRA, LÍQUIDOS</t>
  </si>
  <si>
    <t>XILENOS</t>
  </si>
  <si>
    <t>ZIRCÔNIO, SUSPENSÃO EM LÍQUIDO INFLAMÁVEL</t>
  </si>
  <si>
    <t>ALUMÍNIO EM PÓ, REVESTIDO.</t>
  </si>
  <si>
    <t>PICRATO DE AMÔNIO, UMEDECIDO com, no mínimo, 10% de água, em massa</t>
  </si>
  <si>
    <t>BORNEOL</t>
  </si>
  <si>
    <t>RESINATO DE CÁLCIO</t>
  </si>
  <si>
    <t>RESINATO DE CÁLCIO, FUNDIDO</t>
  </si>
  <si>
    <t>RESINATO DE COBALTO, PRECIPITADO</t>
  </si>
  <si>
    <t>DINITROFENOL, UMEDECIDO com no mínimo, 15% de água, em massa</t>
  </si>
  <si>
    <t>DINITROFENOLATOS, UMEDECIDOS com no mínimo 15% de água, em massa</t>
  </si>
  <si>
    <t>DINITRORESORCINOL, UMEDECIDO com no mínimo 15% de água, em massa</t>
  </si>
  <si>
    <t>FERROCÉRIO</t>
  </si>
  <si>
    <t>FILMES, À BASE DE NITROCELULOSE, revestidos de gelatina, exceto refugos</t>
  </si>
  <si>
    <t>SÓLIDO INFLAMÁVEL, ORGÂNICO, N.E.</t>
  </si>
  <si>
    <t>HÁFNIO   EM   PÓ,   UMEDECIDO,   com   no   mínimo   25%   de    água    (deve    ser   visível   um   excesso    de    água): (a) mecanicamente produzido, partículas com dimensões inferiores a 53 micra; (b) quimicamente produzido, partículas com dimensões inferiores a 840 micra.</t>
  </si>
  <si>
    <t>FENO ou PALHA</t>
  </si>
  <si>
    <t>HEXAMETILENOTETRAMINA</t>
  </si>
  <si>
    <t>RESINATO DE MANGANÊS</t>
  </si>
  <si>
    <t>FÓSFOROS, "RISQUE EM QUALQUER LUGAR"</t>
  </si>
  <si>
    <t>METALDEÍDO</t>
  </si>
  <si>
    <t>CÉRIO, chapas, lingotes ou barras.</t>
  </si>
  <si>
    <t>NAFTALENO, BRUTO, ou NAFTALENO, REFINADO.</t>
  </si>
  <si>
    <t>NITROGUANIDINA (PICRITA), UMEDECIDA com no mínimo 20% de água, em massa</t>
  </si>
  <si>
    <t>NITROAMIDO, UMEDECIDO com no mínimo 20% de água, em massa</t>
  </si>
  <si>
    <t>FÓSFORO, AMORFO</t>
  </si>
  <si>
    <t>HEPTASSULFETO DE FÓSFORO, isento de fósforo amarelo e branco</t>
  </si>
  <si>
    <t>PENTASSULFETO DE FÓSFORO, isento de fósforo amarelo e branco</t>
  </si>
  <si>
    <t>SESQUISSULFETO DE FÓSFORO, isento de fósforo amarelo e branco</t>
  </si>
  <si>
    <t>TRISSULFETO DE FÓSFORO, isento de fósforo amarelo e branco</t>
  </si>
  <si>
    <t>TRINITROFENOL, UMEDECIDO com no mínimo 30% de água, em massa</t>
  </si>
  <si>
    <t>BORRACHA,  SOBRAS  ou  BORRACHA  RESÍDUO,  em  pó  ou  em  grãos  de  até  840  micra,  contendo  mais  de  45%  de borracha</t>
  </si>
  <si>
    <t>SILÍCIO EM PÓ, AMORFO</t>
  </si>
  <si>
    <t>PICRATO DE PRATA, UMEDECIDO com no mínimo 30% de água, em massa</t>
  </si>
  <si>
    <t>DINITRO-o-CRESOLATO DE SÓDIO, UMEDECIDO com no mínimo 15% de água, em massa</t>
  </si>
  <si>
    <t>PICRAMATO DE SÓDIO, UMEDECIDO com no mínimo 20% de água, em massa</t>
  </si>
  <si>
    <t>TITÂNIO EM PÓ, UMEDECIDO com no mínimo 25% de água (deve apresentar visível excesso de água): (a) mecanicamente  produzido,  partículas  com  dimensões  inferiores  a  53  micra;  (b)  quimicamente  produzido,  partículas  com dimensões inferiores a 840 micra</t>
  </si>
  <si>
    <t>FIBRAS ou TECIDOS IMPREGNADOS COM NITROCELULOSE FRACAMENTE NITRADA, N.E.</t>
  </si>
  <si>
    <t>TRINITROBENZENO, UMEDECIDO com no mínimo 30 % de água, em massa</t>
  </si>
  <si>
    <t>ÁCIDO TRINITROBENZÓICO, UMEDECIDO com no mínimo 30% de água, em massa</t>
  </si>
  <si>
    <t>TRINITROTOLUENO (TNT), UMEDECIDO com no mínimo 30% de água, em massa</t>
  </si>
  <si>
    <t>NITRATO DE URÉIA, UMEDECIDO com no mínimo 20% de água, em massa</t>
  </si>
  <si>
    <t>ZIRCÔNIO EM PÓ, UMEDECIDO com no mínimo 25% de água (deve ser visível um excesso de água):                              (a) mecanicamente  produzido,  partículas  com  dimensões  inferiores  a  53  micra;  (b)  quimicamente  produzido,  partículas  com dimensões inferiores a 840 micra</t>
  </si>
  <si>
    <t>FOSFETO DE CÁLCIO</t>
  </si>
  <si>
    <t>CARVÃO ATIVADO</t>
  </si>
  <si>
    <t>COPRA</t>
  </si>
  <si>
    <t>ALGODÃO RESÍDUOS, OLEOSOS ou RESÍDUOS OLEOSOS DE ALGODÃO ou RESÍDUOS DE ALGODÃO, OLEOSOS</t>
  </si>
  <si>
    <t>ALGODÃO, ÚMIDO, com percentual de umidade superior a 10%</t>
  </si>
  <si>
    <t>p-NITROSODIMETILANILINA</t>
  </si>
  <si>
    <t>FIBRAS, ANIMAL ou FIBRAS, VEGETAL queimadas, úmidas ou molhadas</t>
  </si>
  <si>
    <t>PRODUTO NÃO SUJEITO AO REGULAMENTO DO TRANSPORTE TERRESTRE DE PRODUTOS PERIGOSOS</t>
  </si>
  <si>
    <t>FIBRAS ou TECIDOS, ANIMAL ou VEGETAL ou SINTÉTICOS, N.E., com óleo</t>
  </si>
  <si>
    <t>FARINHA DE PEIXE (RESTOS DE PEIXE), NÃO-ESTABILIZADA</t>
  </si>
  <si>
    <t>ÓXIDO DE FERRO, RESIDUAL, ou FERRO-ESPONJA, RESIDUAL, obtido da purificação de gás de carvão</t>
  </si>
  <si>
    <t>CATALISADOR METÁLICO, UMEDECIDO com visível excesso de líquido</t>
  </si>
  <si>
    <t>PAPEL, TRATADO COM ÓLEO NÃO-SATURADO, úmido (inclusive papel carbono)</t>
  </si>
  <si>
    <t>PENTABORANA</t>
  </si>
  <si>
    <t>FÓSFORO, BRANCO ou AMARELO, SECO ou SOB ÁGUA ou EM SOLUÇÃO</t>
  </si>
  <si>
    <t>SULFETO DE POTÁSSIO, ANIDRO, ou SULFETO DE POTÁSSIO com menos de 30% de água de cristalização</t>
  </si>
  <si>
    <t>METAL PIROFÓRICO, N.E. ou LIGA PIROFÓRICA, N.E.</t>
  </si>
  <si>
    <t>DITIONITO DE SÓDIO (HIDROSSULFITO DE SÓDIO)</t>
  </si>
  <si>
    <t>SULFETO DE SÓDIO ANIDRO, ou SULFETO DE SÓDIO com menos de 30% de água de cristalização</t>
  </si>
  <si>
    <t>TORTA OLEAGINOSA com mais de 1,5% de óleo e até 11% de umidade</t>
  </si>
  <si>
    <t>RESÍDUO DE LÃ,  ÚMIDO ou MOLHADO</t>
  </si>
  <si>
    <t>AMÁLGAMA DE METAL ALCALINO, LÍQUIDA</t>
  </si>
  <si>
    <t>AMIDAS DE METAL ALCALINO</t>
  </si>
  <si>
    <t>METAL ALCALINO, DISPERSÃO, ou METAL ALCALINO-TERROSO, DISPERSÃO</t>
  </si>
  <si>
    <t>AMÁLGAMA DE METAL ALCALINO-TERROSO, LÍQUIDA</t>
  </si>
  <si>
    <t>LIGA DE METAL ALCALINO-TERROSO, N.E.</t>
  </si>
  <si>
    <t>CARBURETO DE ALUMÍNIO</t>
  </si>
  <si>
    <t>ALUMÍNIO-FERRO-SILÍCIO EM PÓ</t>
  </si>
  <si>
    <t>ALUMÍNIO EM PÓ, NÃO-RESVESTIDO</t>
  </si>
  <si>
    <t>FOSFETO DE ALUMÍNIO</t>
  </si>
  <si>
    <t>ALUMÍNIO-SILÍCIO EM PÓ, NÃO-REVESTIDO</t>
  </si>
  <si>
    <t>BÁRIO</t>
  </si>
  <si>
    <t>CÁLCIO</t>
  </si>
  <si>
    <t>CARBURETO DE CÁLCIO</t>
  </si>
  <si>
    <t>CIANAMIDA CÁLCICA contendo mais de 0,1% de carbureto de cálcio</t>
  </si>
  <si>
    <t>HIDRETO DE CÁLCIO</t>
  </si>
  <si>
    <t>SILICIETO DE CÁLCIO</t>
  </si>
  <si>
    <t>CÉSIO</t>
  </si>
  <si>
    <t>FERRO-SILÍCIO com 30% ou mais, porém menos de 90% de silício</t>
  </si>
  <si>
    <t>HIDRETOS METÁLICOS, QUE REAGEM COM ÁGUA, N.E.</t>
  </si>
  <si>
    <t>HIDRETO DE LÍTIO E ALUMÍNIO</t>
  </si>
  <si>
    <t>HIDRETO DE LÍTIO E ALUMÍNIO, EM ÉTER</t>
  </si>
  <si>
    <t>BORO-HIDRETO DE LÍTIO</t>
  </si>
  <si>
    <t>HIDRETO DE LÍTIO</t>
  </si>
  <si>
    <t>LÍTIO</t>
  </si>
  <si>
    <t>LÍTIO-SILÍCIO</t>
  </si>
  <si>
    <t>MAGNÉSIO EM PÓ ou LIGAS DE MAGNÉSIO EM PÓ</t>
  </si>
  <si>
    <t>FOSFETO DE MAGNÉSIO E ALUMÍNIO</t>
  </si>
  <si>
    <t>LIGA(S) METÁLICA(S) DE POTÁSSIO LÍQUIDA(S)</t>
  </si>
  <si>
    <t>LIGA DE METAL ALCALINO, LÍQUIDA, N.E.</t>
  </si>
  <si>
    <t>LIGAS DE POTÁSSIO E SÓDIO, LÍQUIDAS</t>
  </si>
  <si>
    <t>RUBÍDIO</t>
  </si>
  <si>
    <t>BORO-HIDRETO DE SÓDIO</t>
  </si>
  <si>
    <t>HIDRETO DE SÓDIO</t>
  </si>
  <si>
    <t>SÓDIO</t>
  </si>
  <si>
    <t>METILATO DE SÓDIO</t>
  </si>
  <si>
    <t>FOSFETO DE SÓDIO</t>
  </si>
  <si>
    <t>FOSFETOS ESTÂNICOS</t>
  </si>
  <si>
    <t>ZINCO, CINZAS</t>
  </si>
  <si>
    <t>ZINCO EM PÓ</t>
  </si>
  <si>
    <t>HIDRETO DE ZIRCÔNIO</t>
  </si>
  <si>
    <t>NITRATO DE ALUMÍNIO</t>
  </si>
  <si>
    <t>DICROMATO DE AMÔNIO</t>
  </si>
  <si>
    <t>PERCLORATO DE AMÔNIO</t>
  </si>
  <si>
    <t>PERSULFATO DE AMÔNIO</t>
  </si>
  <si>
    <t>CLORATO DE BÁRIO, SÓLIDO</t>
  </si>
  <si>
    <t>NITRATO DE BÁRIO</t>
  </si>
  <si>
    <t>PERCLORATO DE BÁRIO, SÓLIDO</t>
  </si>
  <si>
    <t>PERMANGANATO DE BÁRIO</t>
  </si>
  <si>
    <t>PERÓXIDO DE BÁRIO</t>
  </si>
  <si>
    <t>BROMATOS, INORGÂNICOS, N.E.</t>
  </si>
  <si>
    <t>NITRATO DE CÉSIO</t>
  </si>
  <si>
    <t>CLORATO DE CÁLCIO</t>
  </si>
  <si>
    <t>CLORITO DE CÁLCIO</t>
  </si>
  <si>
    <t>NITRATO DE CÁLCIO</t>
  </si>
  <si>
    <t>PERCLORATO DE CÁLCIO</t>
  </si>
  <si>
    <t>PERMANGANATO DE CÁLCIO</t>
  </si>
  <si>
    <t>PERÓXIDO DE CÁLCIO</t>
  </si>
  <si>
    <t>MISTURA DE CLORATO E BORATO</t>
  </si>
  <si>
    <t>MISTURA DE CLORETO E CLORATO DE MAGNÉSIO, SÓLIDA</t>
  </si>
  <si>
    <t>CLORATOS, INORGÂNICOS, N.E.</t>
  </si>
  <si>
    <t>CLORITOS, INORGÂNICOS, N.E.</t>
  </si>
  <si>
    <t>TRIÓXIDO DE CROMO, ANIDRO</t>
  </si>
  <si>
    <t>NITRATO DE DIDÍMIO</t>
  </si>
  <si>
    <t>NITRATO FÉRRICO</t>
  </si>
  <si>
    <t>NITRATO DE GUANIDINA</t>
  </si>
  <si>
    <t>NITRATO DE CHUMBO</t>
  </si>
  <si>
    <t>PERCLORATO DE CHUMBO, SÓLIDO</t>
  </si>
  <si>
    <t>HIPOCLORITO DE LÍTIO, SECO, ou MISTURA DE HIPOCLORITO DE LÍTIO</t>
  </si>
  <si>
    <t>PERÓXIDO DE LÍTIO</t>
  </si>
  <si>
    <t>BROMATO DE MAGNÉSIO</t>
  </si>
  <si>
    <t>NITRATO DE MAGNÉSIO</t>
  </si>
  <si>
    <t>PERCLORATO DE MAGNÉSIO</t>
  </si>
  <si>
    <t>PERÓXIDO DE MAGNÉSIO</t>
  </si>
  <si>
    <t>NITRATOS, INORGÂNICOS, N.E.</t>
  </si>
  <si>
    <t>SÓLIDO OXIDANTE, N.E.</t>
  </si>
  <si>
    <t>PERCLORATOS, INORGÂNICOS, N.E.</t>
  </si>
  <si>
    <t>PERMANGANATOS, INORGÂNICOS, N.E</t>
  </si>
  <si>
    <t>PERÓXIDOS, INORGÂNICOS, N.E.</t>
  </si>
  <si>
    <t>BROMATO DE POTÁSSIO</t>
  </si>
  <si>
    <t>CLORATO DE POTÁSSIO</t>
  </si>
  <si>
    <t>NITRATO DE POTÁSSIO</t>
  </si>
  <si>
    <t>MISTURA DE NITRATO DE POTÁSSIO E NITRITO DE SÓDIO</t>
  </si>
  <si>
    <t>NITRITO DE POTÁSSIO</t>
  </si>
  <si>
    <t>PERCLORATO DE POTÁSSIO</t>
  </si>
  <si>
    <t>PERMANGANATO DE POTÁSSIO</t>
  </si>
  <si>
    <t>PERÓXIDO DE POTÁSSIO</t>
  </si>
  <si>
    <t>PERSULFATO DE POTÁSSIO</t>
  </si>
  <si>
    <t>NITRATO DE PRATA</t>
  </si>
  <si>
    <t>BROMATO DE SÓDIO</t>
  </si>
  <si>
    <t>CLORATO DE SÓDIO</t>
  </si>
  <si>
    <t>CLORITO DE SÓDIO</t>
  </si>
  <si>
    <t>NITRATO DE SÓDIO</t>
  </si>
  <si>
    <t>MISTURA DE NITRATO DE SÓDIO E NITRATO DE POTÁSSIO</t>
  </si>
  <si>
    <t>NITRITO DE SÓDIO</t>
  </si>
  <si>
    <t>PERCLORATO DE SÓDIO</t>
  </si>
  <si>
    <t>PERMANGANATO DE SÓDIO</t>
  </si>
  <si>
    <t>PERÓXIDO DE SÓDIO</t>
  </si>
  <si>
    <t>PERSULFATO DE SÓDIO</t>
  </si>
  <si>
    <t>CLORATO DE ESTRÔNCIO</t>
  </si>
  <si>
    <t>NITRATO DE ESTRÔNCIO</t>
  </si>
  <si>
    <t>PERCLORATO DE ESTRÔNCIO</t>
  </si>
  <si>
    <t>PERÓXIDO DE ESTRÔNCIO</t>
  </si>
  <si>
    <t>TETRANITROMETANO</t>
  </si>
  <si>
    <t>URÉIA-PEROXIDO DE HIDROGÊNIO ou HIDROPERÓXIDO DE URÉIA</t>
  </si>
  <si>
    <t>NITRITO DE ZINCO E AMÔNIO</t>
  </si>
  <si>
    <t>CLORATO DE ZINCO</t>
  </si>
  <si>
    <t>NITRATO DE ZINCO</t>
  </si>
  <si>
    <t>PERMANGANATO DE ZINCO</t>
  </si>
  <si>
    <t>PERÓXIDO DE ZINCO</t>
  </si>
  <si>
    <t>PICRAMATO DE ZIRCÔNIO UMEDECIDO com no mínimo 20 % de água, em massa</t>
  </si>
  <si>
    <t>ACETONA-CIANIDRINA ESTABILIZADA</t>
  </si>
  <si>
    <t>ALCALÓIDES, SÓLIDOS, N.E ou SAIS DE ALCALÓIDES, SÓLIDOS N.E.</t>
  </si>
  <si>
    <t>ISOTIOCIANATO DE ALILA, ESTABILIZADO</t>
  </si>
  <si>
    <t>ARSENIATO DE AMÔNIO</t>
  </si>
  <si>
    <t>ANILINA</t>
  </si>
  <si>
    <t>CLORIDRATO DE ANILINA</t>
  </si>
  <si>
    <t>ANTIMÔNIO COMPOSTO, INORGÂNICO, SÓLIDO, N.E.</t>
  </si>
  <si>
    <t>LACTATO DE ANTIMÔNIO</t>
  </si>
  <si>
    <t>TARTARATO DE ANTIMÔNIO E POTÁSSIO</t>
  </si>
  <si>
    <t>ÁCIDO ARSÊNICO, LÍQUIDO</t>
  </si>
  <si>
    <t>ÁCIDO ARSÊNICO, SÓLIDO</t>
  </si>
  <si>
    <t>BROMETO DE ARSÊNIO</t>
  </si>
  <si>
    <t>ARSÊNIO COMPOSTO, LÍQUIDO, N.E., inorgânico, incluindo: Arseniatos, n.e., Arsenitos, n.e., e Sulfetos de arsênio, n.e.</t>
  </si>
  <si>
    <t>ARSÊNIO COMPOSTO, SÓLIDO, N.E., inorgânico, incluindo: Arseniatos, n.e., Arsenitos, n.e., e Sulfetos de arsênio, n.e.</t>
  </si>
  <si>
    <t>ARSÊNIO</t>
  </si>
  <si>
    <t>PENTÓXIDO DE ARSÊNIO</t>
  </si>
  <si>
    <t>TRICLORETO DE ARSÊNIO</t>
  </si>
  <si>
    <t>TRIÓXIDO DE ARSÊNIO</t>
  </si>
  <si>
    <t>PÓ DE COMPOSTOS DE ARSÊNIO</t>
  </si>
  <si>
    <t>BÁRIO COMPOSTO, N.E.</t>
  </si>
  <si>
    <t>CIANETO DE BÁRIO</t>
  </si>
  <si>
    <t>BERÍLIO COMPOSTO, N.E.</t>
  </si>
  <si>
    <t>BERÍLIO EM PÓ</t>
  </si>
  <si>
    <t>BROMOACETONA</t>
  </si>
  <si>
    <t>BRUCINA</t>
  </si>
  <si>
    <t>AZIDA DE BÁRIO, UMEDECIDA com no mínimo 50% de água, em massa</t>
  </si>
  <si>
    <t>ÁCIDO CACODÍLICO</t>
  </si>
  <si>
    <t>ARSENIATO DE CÁLCIO</t>
  </si>
  <si>
    <t>MISTURA DE ARSENIATO DE CÁLCIO E ARSENITO DE CÁLCIO, SÓLIDA</t>
  </si>
  <si>
    <t>CIANETO DE CÁLCIO</t>
  </si>
  <si>
    <t>CLORODINITROBENZENOS, LÍQUIDOS</t>
  </si>
  <si>
    <t>CLORONITROBENZENOS, SÓLIDOS</t>
  </si>
  <si>
    <t>CLORIDRATO DE 4-CLORO-o- TOLUIDINA, SÓLIDO</t>
  </si>
  <si>
    <t>CLOROPICRINA</t>
  </si>
  <si>
    <t>MISTURA DE CLOROPICRINA E BROMETO DE METILA com mais de 2% cloropicrina</t>
  </si>
  <si>
    <t>MISTURA DE CLOROPICRINA E CLORETO DE METILA</t>
  </si>
  <si>
    <t>MISTURA DE CLOROPICRINA, N.E.</t>
  </si>
  <si>
    <t>ACETOARSENITO DE COBRE</t>
  </si>
  <si>
    <t>ARSENITO DE COBRE</t>
  </si>
  <si>
    <t>CIANETO DE COBRE</t>
  </si>
  <si>
    <t>CIANETOS, INORGÂNICOS, SÓLIDOS, N.E.</t>
  </si>
  <si>
    <t>CLORETO DE CIANOGÊNIO, ESTABILIZADO</t>
  </si>
  <si>
    <t>DICLOROANILINAS, LÍQUIDAS</t>
  </si>
  <si>
    <t>o-DICLOROBENZENO</t>
  </si>
  <si>
    <t>DICLOROMETANO</t>
  </si>
  <si>
    <t>SULFATO DE DIETILA</t>
  </si>
  <si>
    <t>SULFATO DE DIMETILA</t>
  </si>
  <si>
    <t>DINITROANILINAS</t>
  </si>
  <si>
    <t>DINITROBENZENOS, LÍQUIDOS</t>
  </si>
  <si>
    <t>DINITRO-o-CRESOL</t>
  </si>
  <si>
    <t>DINITROFENOL SOLUÇÃO</t>
  </si>
  <si>
    <t>DINITROTOLUENOS, FUNDIDOS</t>
  </si>
  <si>
    <t>DESINFETANTE, TÓXICO, SÓLIDO, N.E.</t>
  </si>
  <si>
    <t>CORANTE, TÓXICO, LÍQUIDO, N.E. ou INTERMEDIÁRIO PARA CORANTES, TÓXICO, LÍQUIDO, N.E.</t>
  </si>
  <si>
    <t>ACETATO DE BROMOETILA</t>
  </si>
  <si>
    <t>ETILENODIAMINA</t>
  </si>
  <si>
    <t>DIBROMETO DE ETILENO</t>
  </si>
  <si>
    <t>ARSENIATO FÉRRICO</t>
  </si>
  <si>
    <t>ARSENITO FÉRRICO</t>
  </si>
  <si>
    <t>ARSENIATO FERROSO</t>
  </si>
  <si>
    <t>TETRAFOSFATO DE HEXAETILA</t>
  </si>
  <si>
    <t>MISTURA DE TETRAFOSFATO DE HEXAETILA E GÁS COMPRIMIDO</t>
  </si>
  <si>
    <t>ÁCIDO  CIANÍDRICO,  SOLUÇÃO  AQUOSA,  (CIANETO  DE  HIDROGÊNIO,  SOLUÇÃO  AQUOSA)  com  até  20%  de
cianeto de hidrogênio</t>
  </si>
  <si>
    <t>CIANETO DE HIDROGÊNIO, ESTABILIZADO, contendo menos de 3% de água e absorvido em material inerte e poroso.</t>
  </si>
  <si>
    <t>ACETATO DE CHUMBO</t>
  </si>
  <si>
    <t>ARSENIATO(S) DE CHUMBO</t>
  </si>
  <si>
    <t>ARSENITO(S) DE CHUMBO</t>
  </si>
  <si>
    <t>CIANETO DE CHUMBO</t>
  </si>
  <si>
    <t>PÚRPURA DE LONDRES</t>
  </si>
  <si>
    <t>ARSENIATO DE MAGNÉSIO</t>
  </si>
  <si>
    <t>ARSENIATO MERCÚRICO</t>
  </si>
  <si>
    <t>CLORETO MERCÚRICO</t>
  </si>
  <si>
    <t>NITRATO MERCÚRICO</t>
  </si>
  <si>
    <t>CIANETO DUPLO DE MERCÚRIO E POTÁSIO</t>
  </si>
  <si>
    <t>NITRATO MERCUROSO</t>
  </si>
  <si>
    <t>ACETATO DE MERCÚRIO</t>
  </si>
  <si>
    <t>CLORETO DUPLO DE MERCÚRIO E AMÔNIO</t>
  </si>
  <si>
    <t>BENZOATO DE MERCÚRIO</t>
  </si>
  <si>
    <t>BROMETO(S) DE MERCÚRIO</t>
  </si>
  <si>
    <t>CIANETO DE MERCÚRIO</t>
  </si>
  <si>
    <t>GLUCONATO DE MERCÚRIO</t>
  </si>
  <si>
    <t>IODETO DE MERCÚRIO</t>
  </si>
  <si>
    <t>NUCLEATO DE MERCÚRIO</t>
  </si>
  <si>
    <t>OLEATO DE MERCÚRIO</t>
  </si>
  <si>
    <t>ÓXIDO DE MERCÚRIO</t>
  </si>
  <si>
    <t>OXICIANETO DE MERCÚRIO, INSENSIBILIZADO</t>
  </si>
  <si>
    <t>IODETO DE MERCÚRIO E POTÁSSIO</t>
  </si>
  <si>
    <t>SALICILATO DE MERCÚRIO</t>
  </si>
  <si>
    <t>SULFATO DE MERCÚRIO</t>
  </si>
  <si>
    <t>TIOCIANATO DE MERCÚRIO</t>
  </si>
  <si>
    <t>MISTURA DE BROMETO DE METILA E DIBROMETO DE ETILENO, LÍQUIDA</t>
  </si>
  <si>
    <t>ACETONITRILA</t>
  </si>
  <si>
    <t>MISTURA ANTIDETONANTE PARA COMBUSTÍVEL PARA MOTOR</t>
  </si>
  <si>
    <t>beta-NAFTILAMINA, SÓLIDA</t>
  </si>
  <si>
    <t>NAFTILTIOURÉIA</t>
  </si>
  <si>
    <t>NAFTILURÉIA</t>
  </si>
  <si>
    <t>CIANETO DE NÍQUEL</t>
  </si>
  <si>
    <t>NICOTINA</t>
  </si>
  <si>
    <t>NICOTINA COMPOSTO, SÓLIDO, N.E. ou NICOTINA PREPARAÇÃO, SÓLIDA, N.E.</t>
  </si>
  <si>
    <t>CLORIDRATO DE NICOTINA, LÍQUIDO OU SOLUÇÃO</t>
  </si>
  <si>
    <t>SALICILATO DE NICOTINA</t>
  </si>
  <si>
    <t>SULFATO DE NICOTINA, SOLUÇÃO</t>
  </si>
  <si>
    <t>TARTARATO DE NICOTINA</t>
  </si>
  <si>
    <t>ÓXIDO NÍTRICO, COMPRIMIDO</t>
  </si>
  <si>
    <t>NITROANILINAS (o-,m-,p-)</t>
  </si>
  <si>
    <t>NITROBENZENO</t>
  </si>
  <si>
    <t>NITROFENÓIS (o-,m-,p-)</t>
  </si>
  <si>
    <t>NITROTOLUENOS, LÍQUIDOS</t>
  </si>
  <si>
    <t>NITROXILENOS, LÍQUIDOS</t>
  </si>
  <si>
    <t>PENTACLOROETANO</t>
  </si>
  <si>
    <t>PERCLOROMETILMERCAPTANA</t>
  </si>
  <si>
    <t>FENOL, SÓLIDO</t>
  </si>
  <si>
    <t>CLORETO DE FENILCARBILAMINA</t>
  </si>
  <si>
    <t>FENILENODIAMINAS (o-,m-,p-)</t>
  </si>
  <si>
    <t>ACETATO DE FENILMERCÚRICO</t>
  </si>
  <si>
    <t>ARSENIATO DE POTÁSSIO</t>
  </si>
  <si>
    <t>ARSENITO DE POTÁSSIO</t>
  </si>
  <si>
    <t>CUPROCIANETO DE POTÁSSIO</t>
  </si>
  <si>
    <t>CIANETO DE POTÁSSIO, SÓLIDO</t>
  </si>
  <si>
    <t>ARSENITO DE PRATA</t>
  </si>
  <si>
    <t>CIANETO DE PRATA</t>
  </si>
  <si>
    <t>ARSENIATO DE SÓDIO</t>
  </si>
  <si>
    <t>ARSENITO DE SÓDIO, SOLUÇÃO AQUOSA</t>
  </si>
  <si>
    <t>AZIDA DE SÓDIO</t>
  </si>
  <si>
    <t>CACODILATO DE SÓDIO</t>
  </si>
  <si>
    <t>CIANETO DE SÓDIO, SÓLIDO</t>
  </si>
  <si>
    <t>FLUORETO DE SÓDIO, SÓLIDO</t>
  </si>
  <si>
    <t>ARSENITO DE ESTRÔNCIO</t>
  </si>
  <si>
    <t>ESTRICNINA ou SAIS DE ESTRICNINA</t>
  </si>
  <si>
    <t>SUBSTÂNCIA PARA PRODUÇÃO DE GÁS LACRIMOGÊNEO, LÍQUIDA, N.E.</t>
  </si>
  <si>
    <t>CIANETO(S) DE BROMOBENZILA, LÍQUIDOS</t>
  </si>
  <si>
    <t>CLOROACETONA, ESTABILIZADA</t>
  </si>
  <si>
    <t>CLOROACETOFENONA, SÓLIDA</t>
  </si>
  <si>
    <t>DIFENILAMINACLOROARSINA</t>
  </si>
  <si>
    <t>DIFENILCLOROARSINA, LÍQUIDA</t>
  </si>
  <si>
    <t>VELAS LACRIMOGÊNEAS</t>
  </si>
  <si>
    <t>BROMETO DE XILILA, LÍQUIDO</t>
  </si>
  <si>
    <t>1,1,2,2-TETRACLOROETANO</t>
  </si>
  <si>
    <t>DITIOPIROFOSFATO DE TETRAETILA</t>
  </si>
  <si>
    <t>TÁLIO COMPOSTO, N.E.</t>
  </si>
  <si>
    <t>TOLUIDINAS, LÍQUIDAS</t>
  </si>
  <si>
    <t>2,4-TOLUILENODIAMINA, SÓLIDA</t>
  </si>
  <si>
    <t>TRICLOROETILENO</t>
  </si>
  <si>
    <t>XILIDINAS, LÍQUIDAS</t>
  </si>
  <si>
    <t>ARSENIATO DE ZINCO, ARSENITO DE ZINCO, ou MISTURA DE ARSENIATO DE ZINCO E ARSENITO DE ZINCO</t>
  </si>
  <si>
    <t>CIANETO DE ZINCO</t>
  </si>
  <si>
    <t>FOSFETO DE ZINCO</t>
  </si>
  <si>
    <t>ANIDRIDO ACÉTICO</t>
  </si>
  <si>
    <t>BROMETO DE ACETILA</t>
  </si>
  <si>
    <t>CLORETO DE ACETILA</t>
  </si>
  <si>
    <t>FOSFATO ÁCIDO DE BUTILA</t>
  </si>
  <si>
    <t>LÍQUIDO ALCALINO CÁUSTICO, N.E.</t>
  </si>
  <si>
    <t>CLOROFORMIATO DE ALILA</t>
  </si>
  <si>
    <t>IODETO DE ALILA</t>
  </si>
  <si>
    <t>ALILTRICLOROSSILANO, ESTABILIZADO</t>
  </si>
  <si>
    <t>BROMETO DE ALUMÍNIO, ANIDRO</t>
  </si>
  <si>
    <t>CLORETO DE ALUMÍNIO, ANIDRO</t>
  </si>
  <si>
    <t>HIDROGENODIFLUORETO DE AMÔNIO, SÓLIDO</t>
  </si>
  <si>
    <t>AMILTRICLOROSSILANO</t>
  </si>
  <si>
    <t>CLORETO DE ANISOÍLA</t>
  </si>
  <si>
    <t>PENTACLORETO DE ANTIMÔNIO, LÍQUIDO</t>
  </si>
  <si>
    <t>PENTACLORETO DE ANTIMÔNIO, SOLUÇÃO</t>
  </si>
  <si>
    <t>PENTAFLUORETO DE ANTIMÔNIO</t>
  </si>
  <si>
    <t>TRICLORETO DE ANTIMÔNIO</t>
  </si>
  <si>
    <t>CLORETO DE BENZOÍLA</t>
  </si>
  <si>
    <t>BROMETO DE BENZILA</t>
  </si>
  <si>
    <t>CLORETO DE BENZILA</t>
  </si>
  <si>
    <t>CLOROFORMIATO DE BENZILA</t>
  </si>
  <si>
    <t>HIDROGENODIFLUORETOS, SÓLIDOS, N.E.</t>
  </si>
  <si>
    <t>TRICLORETO DE BORO</t>
  </si>
  <si>
    <t>TRIFLUORETO DE BORO E ÁCIDO ACÉTICO, COMPLEXO DE, LÍQUIDO</t>
  </si>
  <si>
    <t>TRIFLUORETO DE BORO E ÁCIDO PROPIÔNICO, COMPLEXO DE, LÍQUIDO</t>
  </si>
  <si>
    <t>BROMO ou SOLUÇÃO DE BROMO</t>
  </si>
  <si>
    <t>PENTAFLUORETO DE BROMO</t>
  </si>
  <si>
    <t>TRIFLUORETO DE BROMO</t>
  </si>
  <si>
    <t>BUTILTRICLOROSSILANO</t>
  </si>
  <si>
    <t>HIPOCLORITO DE CÁLCIO,  SECO ou  MISTURA DE  HIPOCLORITO DE  CÁLCIO, SECA  com mais  de 39%  de cloro
livre (8,8% de oxigênio livre)</t>
  </si>
  <si>
    <t>TRIFLUORETO DE CLORO</t>
  </si>
  <si>
    <t>ÁCIDO CLORACÉTICO, SOLUÇÃO</t>
  </si>
  <si>
    <t>ÁCIDO CLORACÉTICO, SÓLIDO</t>
  </si>
  <si>
    <t>CLORETO DE CLOROACETILA</t>
  </si>
  <si>
    <t>CLOROFENILTRICLOROSSILANO</t>
  </si>
  <si>
    <t>ÁCIDO CLOROSSULFONICO (com ou sem trióxido de enxofre)</t>
  </si>
  <si>
    <t>ÁCIDO CRÔMICO, SOLUÇÃO</t>
  </si>
  <si>
    <t>FLUORETO CRÔMICO, SÓLIDO</t>
  </si>
  <si>
    <t>FLUORETO CRÔMICO, SOLUÇÃO</t>
  </si>
  <si>
    <t>OXICLORETO DE CROMO</t>
  </si>
  <si>
    <t>SÓLIDO CORROSIVO, N.E.</t>
  </si>
  <si>
    <t>CUPRIETILENODIAMINA, SOLUÇÃO</t>
  </si>
  <si>
    <t>CICLO-HEXENILTRICLOROSSILANO</t>
  </si>
  <si>
    <t>CICLO-HEXILTRICLOROSSILANO</t>
  </si>
  <si>
    <t>ÁCIDO DICLORACÉTICO</t>
  </si>
  <si>
    <t>CLORETO DE DICLOROACETILA</t>
  </si>
  <si>
    <t>DICLOROFENILTRICLOROSSILANO</t>
  </si>
  <si>
    <t>DIETILDICLOROSSILANO</t>
  </si>
  <si>
    <t>ÁCIDO DIFLUORFOSFÓRICO, ANIDRO</t>
  </si>
  <si>
    <t>DIFENILDICLOROSSILANO</t>
  </si>
  <si>
    <t>BROMETO DE DIFENILMETILA</t>
  </si>
  <si>
    <t>DODECILTRICLOROSSILANO</t>
  </si>
  <si>
    <t>CLORETO FÉRRICO, ANIDRO</t>
  </si>
  <si>
    <t>CARGAS PARA EXTINTOR DE INCÊNDIO, líquidas, corrosivas</t>
  </si>
  <si>
    <t>ÁCIDO FLUORBÓRICO</t>
  </si>
  <si>
    <t>ÁCIDO FLUORFOSFÓRICO, ANIDRO</t>
  </si>
  <si>
    <t>ÁCIDO FLUORSULFÔNICO</t>
  </si>
  <si>
    <t>ÁCIDO FLUORSILÍCICO</t>
  </si>
  <si>
    <t>ÁCIDO FÓRMICO com mais de 85% de ácido em massa</t>
  </si>
  <si>
    <t>CLORETO DE FUMARILA</t>
  </si>
  <si>
    <t>HEXADECILTRICLOROSSILANO</t>
  </si>
  <si>
    <t>ÁCIDO HEXAFLUORFOSFÓRICO</t>
  </si>
  <si>
    <t>HEXAMETILENODIAMINA SOLUÇÃO</t>
  </si>
  <si>
    <t>HEXILTRICLOROSSILANO</t>
  </si>
  <si>
    <t>MISTURA DE ÁCIDO FLUORÍDRICO E ÁCIDO SULFÚRICO</t>
  </si>
  <si>
    <t>ÁCIDO IODÍDRICO</t>
  </si>
  <si>
    <t>ÁCIDO BROMÍDRICO</t>
  </si>
  <si>
    <t>ÁCIDO FLUORÍDRICO, com mais de 60% de ácido fluorídrico</t>
  </si>
  <si>
    <t>HIPOCLORITO SOLUÇÃO</t>
  </si>
  <si>
    <t>MONOCLORETO DE IODO, SÓLIDO</t>
  </si>
  <si>
    <t>FOSFATO ÁCIDO DE ISOPROPILA</t>
  </si>
  <si>
    <t>SULFATO DE CHUMBO com mais de 3% de ácido livre</t>
  </si>
  <si>
    <t>MISTURA NITRANTE ÁCIDA, com mais de 50% de ácido nítrico</t>
  </si>
  <si>
    <t>ÁCIDO NITROCLORÍDRICO</t>
  </si>
  <si>
    <t>NONILTRICLOROSSILANO</t>
  </si>
  <si>
    <t>OCTADECILTRICLOROSSILANO</t>
  </si>
  <si>
    <t>OCTILTRICLOROSSILANO</t>
  </si>
  <si>
    <t>ÁCIDO PERCLÓRICO com até 50% de ácido, em massa</t>
  </si>
  <si>
    <t>ÁCIDO FENOLSULFÔNICO, LÍQUIDO</t>
  </si>
  <si>
    <t>FENILTRICLOROSSILANO</t>
  </si>
  <si>
    <t>ÁCIDO FOSFÓRICO, SOLUÇÃO</t>
  </si>
  <si>
    <t>PENTACLORETO DE FÓSFORO</t>
  </si>
  <si>
    <t>PENTÓXIDO DE FÓSFORO</t>
  </si>
  <si>
    <t>TRIBROMETO DE FÓSFORO</t>
  </si>
  <si>
    <t>TRICLORETO DE FÓSFORO</t>
  </si>
  <si>
    <t>OXICLORETO DE FÓSFORO</t>
  </si>
  <si>
    <t>HIDROGENODIFLUORETO DE POTÁSSIO SÓLIDO</t>
  </si>
  <si>
    <t>FLUORETO DE POTÁSSIO SÓLIDO</t>
  </si>
  <si>
    <t>HIDRÓXIDO DE POTÁSSIO, SÓLIDO</t>
  </si>
  <si>
    <t>HIDRÓXIDO DE POTÁSSIO SOLUÇÃO</t>
  </si>
  <si>
    <t>CLORETO DE PROPIONILA</t>
  </si>
  <si>
    <t>PROPILTRICLOROSSILANO</t>
  </si>
  <si>
    <t>CLORETO DE PIROSSULFURILA</t>
  </si>
  <si>
    <t>TETRACLORETO DE SILÍCIO</t>
  </si>
  <si>
    <t>ALUMINATO DE SÓDIO SOLUÇÃO</t>
  </si>
  <si>
    <t>HIDRÓXIDO DE SÓDIO, SÓLIDO</t>
  </si>
  <si>
    <t>HIDRÓXIDO DE SÓDIO SOLUÇÃO</t>
  </si>
  <si>
    <t>MONÓXIDO DE SÓDIO</t>
  </si>
  <si>
    <t>MISTURA NITRANTE ÁCIDA, RESIDUAL, com mais de 50% de ácido nítrico</t>
  </si>
  <si>
    <t>CLORETO ESTÂNICO, ANIDRO</t>
  </si>
  <si>
    <t>CLORETO(S) DE ENXOFRE</t>
  </si>
  <si>
    <t>TRIÓXIDO DE ENXOFRE, ESTABILIZADO</t>
  </si>
  <si>
    <t>ÁCIDO SULFÚRICO, com mais de 51% de ácido</t>
  </si>
  <si>
    <t>ÁCIDO SULFÚRICO, FUMEGANTE</t>
  </si>
  <si>
    <t>ÁCIDO SULFÚRICO, RESIDUAL</t>
  </si>
  <si>
    <t>ÁCIDO SULFUROSO</t>
  </si>
  <si>
    <t>CLORETO DE SULFURILA</t>
  </si>
  <si>
    <t>HIDRÓXIDO DE TETRAMETILAMÔNIO SOLUÇÃO</t>
  </si>
  <si>
    <t>CLORETO DE TIONILA</t>
  </si>
  <si>
    <t>CLORETO DE TIOFOSFORILA</t>
  </si>
  <si>
    <t>TETRACLORETO DE TITÂNIO</t>
  </si>
  <si>
    <t>ÁCIDO TRICLOROACÉTICO</t>
  </si>
  <si>
    <t>CLORETO DE ZINCO SOLUÇÃO</t>
  </si>
  <si>
    <t>ACETALDEÍDO DE AMÔNIA</t>
  </si>
  <si>
    <t>DINITRO-o-CRESOLATO DE AMÔNIO, SÓLIDO</t>
  </si>
  <si>
    <t>DIÓXIDO DE CARBONO, SÓLIDO (GELO SECO)</t>
  </si>
  <si>
    <t>TETRACLORETO DE CARBONO</t>
  </si>
  <si>
    <t>SULFETO DE POTÁSSIO, HIDRATADO com no mínimo 30% de água de cristalização</t>
  </si>
  <si>
    <t>ÁCIDO PROPIÔNICO com no mínimo 10% e com menos de 90% de ácido em massa</t>
  </si>
  <si>
    <t>SULFETO DE SÓDIO, HIDRATADO com no mínimo 30% de água</t>
  </si>
  <si>
    <t>MEDICAMENTO, TÓXICO, LÍQUIDO, N.E.</t>
  </si>
  <si>
    <t>LIGAS DE BÁRIO, PIROFÓRICA(S)</t>
  </si>
  <si>
    <t>CÁLCIO, PIROFÓRICO, ou LIGAS DE CÁLCIO, PIROFÓRICAS</t>
  </si>
  <si>
    <t>TRAPOS, OLEOSOS</t>
  </si>
  <si>
    <t>HEXAFLUORPROPILENO (GÁS REFRIGERANTE R 1216)</t>
  </si>
  <si>
    <t>TETRAFLUORETO DE SILÍCIO</t>
  </si>
  <si>
    <t>FLUORETO DE VINILA, ESTABILIZADO</t>
  </si>
  <si>
    <t>CROTONATO DE ETILA</t>
  </si>
  <si>
    <t>COMBUSTÍVEL PARA AVIÕES A TURBINA ou QUEROSENE DE AVIAÇÃO QAV-1 ou JET A-1</t>
  </si>
  <si>
    <t>NITRATO DE n-PROPILA</t>
  </si>
  <si>
    <t>RESINA SOLUÇÃO, inflamável</t>
  </si>
  <si>
    <t>DECABORANO</t>
  </si>
  <si>
    <t>MAGNÉSIO ou LIGAS DE MAGNÉSIO com mais de 50% de magnésio, em grânulos, limalhas ou aparas</t>
  </si>
  <si>
    <t>BORO-HIDRETO DE POTÁSSIO</t>
  </si>
  <si>
    <t>HIDRETO DE TITÂNIO</t>
  </si>
  <si>
    <t>DIÓXIDO DE CHUMBO</t>
  </si>
  <si>
    <t>ÁCIDO PERCLÓRICO com mais de 50% e até 72% de ácido, em massa</t>
  </si>
  <si>
    <t>ÓXIDO DE BÁRIO</t>
  </si>
  <si>
    <t>BENZIDINA</t>
  </si>
  <si>
    <t>CLORETO DE BENZILIDENO</t>
  </si>
  <si>
    <t>BROMOCLOROMETANO</t>
  </si>
  <si>
    <t>CLOROFÓRMIO</t>
  </si>
  <si>
    <t>BROMETO DE CIANOGÊNIO</t>
  </si>
  <si>
    <t>BROMETO DE ETILA</t>
  </si>
  <si>
    <t>ETILDICLOROARSINA</t>
  </si>
  <si>
    <t>HIDRÓXIDO FENILMERCÚRIO</t>
  </si>
  <si>
    <t>NITRATO FENILMERCÚRIO</t>
  </si>
  <si>
    <t>TETRACLOROETILENO</t>
  </si>
  <si>
    <t>IODETO DE ACETILA</t>
  </si>
  <si>
    <t>FOSFATO ÁCIDO DE DIISOOCTILA</t>
  </si>
  <si>
    <t>DESINFETANTE, CORROSIVO, LÍQUIDO, N.E.</t>
  </si>
  <si>
    <t>ÁCIDO SELÊNICO</t>
  </si>
  <si>
    <t>LAMA ÁCIDA</t>
  </si>
  <si>
    <t>CAL SODADA, com mais de 4% de hidróxido de sódio</t>
  </si>
  <si>
    <t>CLORITO, SOLUÇÃO</t>
  </si>
  <si>
    <t>DIBORANO</t>
  </si>
  <si>
    <t>MISTURA DE CLORETO DE METILA E CLORETO DE METILENO</t>
  </si>
  <si>
    <t>NEÔNIO, LÍQUIDO REFRIGERADO</t>
  </si>
  <si>
    <t>PROPIONATOS DE BUTILA</t>
  </si>
  <si>
    <t>CICLOHEXANONA</t>
  </si>
  <si>
    <t>ÉTER 2,2`-DICLORODIETÍLICO</t>
  </si>
  <si>
    <t>ACRILATO DE ETILA, ESTABILIZADO</t>
  </si>
  <si>
    <t>ISOPROPILBENZENO</t>
  </si>
  <si>
    <t>ACRILATO DE METILA, ESTABILIZADO</t>
  </si>
  <si>
    <t>NONANOS</t>
  </si>
  <si>
    <t>PROPILENOIMINA, ESTABILIZADA</t>
  </si>
  <si>
    <t>PIRROLIDINA</t>
  </si>
  <si>
    <t>DITIONITO DE CÁLCIO (HIDROSSULFITO DE CÁLCIO)</t>
  </si>
  <si>
    <t>BROMETO DE METILMAGNÉSIO EM ÉTER ETÍLICO</t>
  </si>
  <si>
    <t>DITIONITO DE POTÁSSIO (HIDROSSULFITO DE POTÁSSIO)</t>
  </si>
  <si>
    <t>DITIONITO DE ZINCO (HIDROSSULFITO DE ZINCO)</t>
  </si>
  <si>
    <t>ZIRCÔNIO, APARAS</t>
  </si>
  <si>
    <t>CIANETO SOLUÇÃO, N.E.</t>
  </si>
  <si>
    <t>ÁCIDO BROMOACÉTICO SOLUÇÃO</t>
  </si>
  <si>
    <t>OXIBROMETO DE FÓSFORO</t>
  </si>
  <si>
    <t>ÁCIDO TIOGLICÓLICO</t>
  </si>
  <si>
    <t>DIBROMODIFLUORMETANO</t>
  </si>
  <si>
    <t>NITRATO DE AMÔNIO, contendo até 0,2% de substâncias combustíveis, inclusive qualquer substância orgânica calculada como carbono, exclusive qualquer outra substância adicionada</t>
  </si>
  <si>
    <t>FÓSFOROS DE SEGURANÇA (carteiras, cartelas ou caixas)</t>
  </si>
  <si>
    <t>FÓSFORO DE CERA VIRGEM</t>
  </si>
  <si>
    <t>AEROSSÓIS</t>
  </si>
  <si>
    <t>MISTURA DE ÓXIDO DE ETILENO E DIÓXIDO DE CARBONO com até 9% de óxido de etileno</t>
  </si>
  <si>
    <t>GÁS TÓXICO, INFLAMÁVEL, COMPRIMIDO, N.E.</t>
  </si>
  <si>
    <t>GÁS INFLAMÁVEL, COMPRIMIDO, N.E.</t>
  </si>
  <si>
    <t>GÁS TÓXICO, COMPRIMIDO, N.E.</t>
  </si>
  <si>
    <t>GÁS COMPRIMIDO, N.E.</t>
  </si>
  <si>
    <t>DEUTÉRIO, COMPRIMIDO</t>
  </si>
  <si>
    <t>1,2-DICLORO-1,1,2,2-TETRAFLUORETANO (GÁS REFRIGERANTE R 114)</t>
  </si>
  <si>
    <t>1,1-DIFLUORETILENO (GÁS REFRIGERANTE R 1132 a)</t>
  </si>
  <si>
    <t>ETANO, LÍQUIDO REFRIGERADO</t>
  </si>
  <si>
    <t>ETILENO</t>
  </si>
  <si>
    <t>HÉLIO, LÍQUIDO REFRIGERADO</t>
  </si>
  <si>
    <t>MISTURA DE HIDROCARBONETO GASOSO, COMPRIMIDA, N.E.</t>
  </si>
  <si>
    <t>MISTURA DE HIDROCARBONETO GASOSO, LIQUEFEITA, N.E.</t>
  </si>
  <si>
    <t>HIDROGÊNIO, LÍQUIDO REFRIGERADO</t>
  </si>
  <si>
    <t>INSETICIDA, TÓXICO, GASOSO, N.E.</t>
  </si>
  <si>
    <t>INSETICIDA GASOSO, N.E.</t>
  </si>
  <si>
    <t>ISOBUTANO</t>
  </si>
  <si>
    <t>CRIPTÔNIO, LÍQUIDO REFRIGERADO</t>
  </si>
  <si>
    <t>METANO, COMPRIMIDO, ou GÁS NATURAL, COMPRIMIDO, com elevado teor de metano</t>
  </si>
  <si>
    <t>METANO, LÍQUIDO REFRIGERADO, ou GÁS NATURAL, LÍQUIDO REFRIGERADO, com alto teor de metano</t>
  </si>
  <si>
    <t>MISTURA  DE  CLORODIFLUORMETANO  E  CLOROPENTA-FLUORETANO  com PE  fixo,  contendo  cerca  de  49%  de clorodifluormetano (GÁS REFRIGERANTE R 502)</t>
  </si>
  <si>
    <t>CLORODIFLUORBROMOMETANO (GÁS REFRIGERANTE R 12B1)</t>
  </si>
  <si>
    <t>MISTURA DE ÓXIDO NÍTRICO E TETRÓXIDO DE DINITROGÊNIO (MISTURA DE ÓXIDO NÍTRICO E DIÓXIDO DE NITROGÊNIO)</t>
  </si>
  <si>
    <t>OCTAFLUORCICLOBUTANO (GÁS REFRIGERANTE RC 318)</t>
  </si>
  <si>
    <t>NITROGÊNIO, LÍQUIDO REFRIGERADO</t>
  </si>
  <si>
    <t>PROPANO</t>
  </si>
  <si>
    <t>TETRAFLUORMETANO (GÁS REFRIGERANTE R 14)</t>
  </si>
  <si>
    <t>1-CLORO-2,2,2-TRIFLUORETANO (GÁS REFRIGERANTE R 133 a)</t>
  </si>
  <si>
    <t>TRIFLUORMETANO (GÁS REFRIGERANTE R 23)</t>
  </si>
  <si>
    <t>ÁLCOOIS, INFLAMÁVEIS, TÓXICOS, N.E.</t>
  </si>
  <si>
    <t>ÁLCOOIS, N.E.</t>
  </si>
  <si>
    <t>ALDEÍDOS, INFLAMÁVEIS, TÓXICOS, N.E.</t>
  </si>
  <si>
    <t>ALDEÍDOS, N.E.</t>
  </si>
  <si>
    <t>BENZALDEÍDO</t>
  </si>
  <si>
    <t>CLOROPRENO, ESTABILIZADO</t>
  </si>
  <si>
    <t>LÍQUIDO INFLAMÁVEL, TÓXICO, N.E.</t>
  </si>
  <si>
    <t>FERROPENTACARBONILA</t>
  </si>
  <si>
    <t>ALCATRÕES LÍQUIDOS, inclusive asfalto, óleos, betumes e cut backs rodoviários</t>
  </si>
  <si>
    <t>CELULÓIDE, em blocos, barras, cilindros, folhas, tubos etc, exceto refugos</t>
  </si>
  <si>
    <t>NAFTENATOS DE COBALTO, EM PÓ</t>
  </si>
  <si>
    <t>CELULÓIDE, REFUGOS</t>
  </si>
  <si>
    <t>MAGNESIODIAMIDA</t>
  </si>
  <si>
    <t>PLÁSTICOS, À BASE DE NITROCELULOSE, SUJEITOS A AUTOAQUECIMENTO, N.E.</t>
  </si>
  <si>
    <t>ZIRCÔNIO EM PÓ, SECO</t>
  </si>
  <si>
    <t>ZIRCÔNIO, SECO, chapas acabadas, tiras ou bobinas de arame</t>
  </si>
  <si>
    <t>HIDRETO DE MAGNÉSIO</t>
  </si>
  <si>
    <t>FOSFETO DE MAGNÉSIO</t>
  </si>
  <si>
    <t>FOSFETO DE POTÁSSIO</t>
  </si>
  <si>
    <t>FOSFETO DE ESTRÔNCIO</t>
  </si>
  <si>
    <t>PERÓXIDO DE HIDROGÊNIO, SOLUÇÃO AQUOSA, com não menos de 20%, porém não mais que 60% de peróxido de hidrogênio (estabilizada se necessário)</t>
  </si>
  <si>
    <t>PERÓXIDO    DE    HIDROGÊNIO,    ESTABILIZADO    ou    PERÓXIDO    DE    HIDROGÊNIO,    SOLUÇÃO    AQUOSA,
ESTABILIZADA, com mais de 60% de peróxido de hidrogênio</t>
  </si>
  <si>
    <t>MUNIÇÃO TÓXICA, NÃO-EXPLOSIVA, sem ruptor ou carga ejetora, sem espoleta</t>
  </si>
  <si>
    <t>MUNIÇÃO LACRIMOGÊNEA, NÃO-EXPLOSIVA, sem ruptor ou carga ejetora, sem espoleta</t>
  </si>
  <si>
    <t>CLOROANILINAS, SÓLIDAS</t>
  </si>
  <si>
    <t>CLOROANILINAS, LÍQUIDAS</t>
  </si>
  <si>
    <t>CLOROFENÓIS, SÓLIDOS</t>
  </si>
  <si>
    <t>CLOROFENÓIS, LÍQUIDOS</t>
  </si>
  <si>
    <t>ÁCIDO CRESÍLICO</t>
  </si>
  <si>
    <t>EPICLORIDRINA</t>
  </si>
  <si>
    <t>MERCÚRIO COMPOSTO, LÍQUIDO, N.E.</t>
  </si>
  <si>
    <t>MERCÚRIO COMPOSTO, SÓLIDO, N.E.</t>
  </si>
  <si>
    <t>FENILMERCÚRIO COMPOSTO, N.E.</t>
  </si>
  <si>
    <t>ARSENITO DE SÓDIO, SÓLIDO</t>
  </si>
  <si>
    <t>BOMBAS, FUMÍGENAS, NÃO-EXPLOSIVAS, com líquido corrosivo, sem dispositivo iniciador</t>
  </si>
  <si>
    <t>HIDRAZINA, ANIDRA</t>
  </si>
  <si>
    <t>HIDRAZINA SOLUÇÃO AQUOSA com mais de 37% de hidrazina, em massa</t>
  </si>
  <si>
    <t>ÁCIDO NÍTRICO, exceto vermelho fumegante</t>
  </si>
  <si>
    <t>ÁCIDO NÍTRICO, VERMELHO FUMEGANTE</t>
  </si>
  <si>
    <t>MONÓXIDO DE POTÁSSIO</t>
  </si>
  <si>
    <t>MISTURA DE HIDROGÊNIO E METANO, COMPRIMIDA</t>
  </si>
  <si>
    <t>1,1,1-TRIFLUORETANO (GÁS REFRIGERANTE R 143 a)</t>
  </si>
  <si>
    <t>XENÔNIO</t>
  </si>
  <si>
    <t>GÁS EM PEQUENOS RECIPIENTES (CARTUCHOS DE GÁS), não-recarregáveis, sem difusor</t>
  </si>
  <si>
    <t>DINITROTOLUENOS, LÍQUIDOS</t>
  </si>
  <si>
    <t>2,2-DIMETILPROPANO</t>
  </si>
  <si>
    <t>ISOBUTIRALDEÍDO (ALDEÍDO ISOBUTÍLICO)</t>
  </si>
  <si>
    <t>CIMENOS</t>
  </si>
  <si>
    <t>DICLOROPROPENOS</t>
  </si>
  <si>
    <t>DICICLOPENTADIENO</t>
  </si>
  <si>
    <t>DIETILBENZENO</t>
  </si>
  <si>
    <t>DIISOBUTILENO, COMPOSTOS ISOMÉRICOS</t>
  </si>
  <si>
    <t>2-DIMETILAMINOETANOL</t>
  </si>
  <si>
    <t>DIPENTENO</t>
  </si>
  <si>
    <t>METILISOBUTILCARBINOL</t>
  </si>
  <si>
    <t>MORFOLINA</t>
  </si>
  <si>
    <t>ESTIRENO MONÔMERO, ESTABILIZADO</t>
  </si>
  <si>
    <t>TETRA-HIDROFURANO</t>
  </si>
  <si>
    <t>TRIPROPILENO</t>
  </si>
  <si>
    <t>VALERALDEÍDO</t>
  </si>
  <si>
    <t>NITROCELULOSE SOLUÇÃO, INFLAMÁVEL, com até 12,6% de nitrogênio, em massa, e até 55% de nitrocelulose</t>
  </si>
  <si>
    <t>NITRATO DE AMÔNIO, FERTILIZANTES</t>
  </si>
  <si>
    <t>AMÔNIA SOLUÇÃO aquosa, com densidade relativa inferior a 0,880 a 15ºC, com mais de 35% e até 50% de amônia</t>
  </si>
  <si>
    <t>ACRILAMIDA, SÓLIDA</t>
  </si>
  <si>
    <t>CLORAL, ANIDRO, ESTABILIZADO</t>
  </si>
  <si>
    <t>CRESÓIS, LÍQUIDOS</t>
  </si>
  <si>
    <t>alfa-NAFTILAMINA</t>
  </si>
  <si>
    <t>DIISOCIANATO DE TOLUENO</t>
  </si>
  <si>
    <t>DIETILENOTRIAMINA</t>
  </si>
  <si>
    <t>CLORETO DE HIDROGÊNIO, LÍQUIDO REFRIGERADO</t>
  </si>
  <si>
    <t>DIÓXIDO DE CARBONO, LÍQUIDO REFRIGERADO</t>
  </si>
  <si>
    <t>ARSINA</t>
  </si>
  <si>
    <t>DICLOROSSILANO</t>
  </si>
  <si>
    <t>DIFLUORETO DE OXIGÊNIO, COMPRIMIDO</t>
  </si>
  <si>
    <t>FLUORETO DE SULFURILA</t>
  </si>
  <si>
    <t>GERMÂNIO</t>
  </si>
  <si>
    <t>HEXAFLUORETANO (GÁS REFRIGERANTE R 116)</t>
  </si>
  <si>
    <t>HEXAFLUORETO DE SELÊNIO</t>
  </si>
  <si>
    <t>HEXAFLUORETO DE TELÚRIO</t>
  </si>
  <si>
    <t>HEXAFLUORETO DE TUNGSTÊNIO</t>
  </si>
  <si>
    <t>IODETO DE HIDROGÊNIO, ANIDRO</t>
  </si>
  <si>
    <t>PENTAFLUORETO DE FÓSFORO</t>
  </si>
  <si>
    <t>FOSFINA</t>
  </si>
  <si>
    <t>PROPADIENO, ESTABILIZADO</t>
  </si>
  <si>
    <t>ÓXIDO NITROSO, LÍQUIDO REFRIGERADO</t>
  </si>
  <si>
    <t>SELENIETO DE HIDROGÊNIO, ANIDRO</t>
  </si>
  <si>
    <t>SILANO</t>
  </si>
  <si>
    <t>SULFETO DE CARBONILA</t>
  </si>
  <si>
    <t>ADIPONITRILA</t>
  </si>
  <si>
    <t>ISOCIANATOS, TÓXICOS, N.E. ou SOLUÇÃO DE ISOCIANATOS, TÓXICA, N.E.</t>
  </si>
  <si>
    <t>MISTURA DE HIPOCLORITO DE CÁLCIO, SECA, com mais de 10% e até 39% de cloro livre</t>
  </si>
  <si>
    <t>FORMALDEÍDO SOLUÇÃO com no mínimo 25% de formaldeído</t>
  </si>
  <si>
    <t>MANEB ou PREPARAÇÃO DE MANEB com 60% ou mais de maneb</t>
  </si>
  <si>
    <t>POLÍMEROS GRANULADOS, EXPANSÍVEIS, que desprendem vapores inflamáveis</t>
  </si>
  <si>
    <t>AMIANTOS, ANFIBÓLICO (amosita, tremolita, actinólito antofilita, crocidolita)</t>
  </si>
  <si>
    <t>PARAFORMALDEÍDO</t>
  </si>
  <si>
    <t>ANIDRIDO FTÁLICO com mais de 0,05% de anidrido maléico</t>
  </si>
  <si>
    <t>ANIDRIDO MALÉICO</t>
  </si>
  <si>
    <t>FARINHA DE PEIXE (RESTOS DE PEIXE), ESTABILIZADA</t>
  </si>
  <si>
    <t>TORTA OLEAGINOSA com até 1,5% de óleo e até 11% de umidade</t>
  </si>
  <si>
    <t>ÉTER ALILGLICIDÍLICO</t>
  </si>
  <si>
    <t>ANISOL</t>
  </si>
  <si>
    <t>BENZONITRILA</t>
  </si>
  <si>
    <t>CLORETO DE BENZENOSSULFONILA</t>
  </si>
  <si>
    <t>BENZOTRICLORETO</t>
  </si>
  <si>
    <t>METACRILATO DE n-BUTILA, ESTABILIZADO</t>
  </si>
  <si>
    <t>2-CLOROETANAL</t>
  </si>
  <si>
    <t>CLOROANISIDINAS</t>
  </si>
  <si>
    <t>TRIFLUORETO(S) DE CLOROBENZILA</t>
  </si>
  <si>
    <t>CLORETO(S) DE CLOROBENZILA, LÍQUIDOS</t>
  </si>
  <si>
    <t>ISOCIANATO DE 3-CLORO-4-MEILFENILA, LÍQUIDO</t>
  </si>
  <si>
    <t>CLORONITROANILINAS</t>
  </si>
  <si>
    <t>CLOROTOLUENOS</t>
  </si>
  <si>
    <t>CLOROTOLUIDINAS, SÓLIDAS</t>
  </si>
  <si>
    <t>ÁCIDO CROMOSSULFÚRICO</t>
  </si>
  <si>
    <t>CICLO HEPTANO</t>
  </si>
  <si>
    <t>CICLO HEPTENO</t>
  </si>
  <si>
    <t>ACETATO DE CICLO HEXILA</t>
  </si>
  <si>
    <t>CICLOPENTANOL</t>
  </si>
  <si>
    <t>CICLOPENTANONA</t>
  </si>
  <si>
    <t>CICLOPENTENO</t>
  </si>
  <si>
    <t>n-DECANO</t>
  </si>
  <si>
    <t>DI-n-BUTILAMINA</t>
  </si>
  <si>
    <t>ÉTER DICLORODIMETÍLICO, SIMÉTRICO</t>
  </si>
  <si>
    <t>ISOCIANATO(S) DE DICLOROFENILA</t>
  </si>
  <si>
    <t>BICICLO [2.2.1]HEPTA-2,5-DIENO, ESTABILIZADO (2,5-NORBONADIENO, ESTABILIZADO)</t>
  </si>
  <si>
    <t>1,2-DIMETOXIETANO</t>
  </si>
  <si>
    <t>N,N-DIMETILANILINA</t>
  </si>
  <si>
    <t>FÓSFOROS, QUE SE CONSERVAM ACESOS AO VENTO</t>
  </si>
  <si>
    <t>CICLO HEXENO</t>
  </si>
  <si>
    <t>POTÁSSIO</t>
  </si>
  <si>
    <t>1,2-PROPILENODIAMINA</t>
  </si>
  <si>
    <t>TRIETILENOTETRAMINA</t>
  </si>
  <si>
    <t>TRIPROPILAMINA</t>
  </si>
  <si>
    <t>XILENÓIS, SÓLIDOS</t>
  </si>
  <si>
    <t>CLORETO DE DIMETILCARBAMOÍLA</t>
  </si>
  <si>
    <t>DIMETILCICLO HEXANOS</t>
  </si>
  <si>
    <t>N,N-DIMETILCICLO HEXILAMINA</t>
  </si>
  <si>
    <t>N,N-DIMETILFORMAMIDA</t>
  </si>
  <si>
    <t>DIMETIL-N-PROPILAMINA</t>
  </si>
  <si>
    <t>CLORETO DE DIMETILTIOFOSFORILA</t>
  </si>
  <si>
    <t>3,3` IMINODIPROPILAMINA</t>
  </si>
  <si>
    <t>ETILAMINA, SOLUÇÃO AQUOSA, com não menos que 50% e não mais que 70% de etilamina</t>
  </si>
  <si>
    <t>ETILAMILCETONA</t>
  </si>
  <si>
    <t>N-ETILANILINA</t>
  </si>
  <si>
    <t>2-ETILANILINA</t>
  </si>
  <si>
    <t>N-ETIL-N-BENZILANILINA</t>
  </si>
  <si>
    <t>2-ETILBUTANOL</t>
  </si>
  <si>
    <t>2-ETIL HEXILAMINA</t>
  </si>
  <si>
    <t>METACRILATO DE ETILA, ESTABILIZADO</t>
  </si>
  <si>
    <t>n-HEPTENO</t>
  </si>
  <si>
    <t>HEXACLOROBUTADIENO</t>
  </si>
  <si>
    <t>HEXAMETILENODIAMINA, SÓLIDA</t>
  </si>
  <si>
    <t>DIISOCIANATO DE HEXAMETILENO</t>
  </si>
  <si>
    <t>HEXANÓIS</t>
  </si>
  <si>
    <t>METACRILATO DE ISOBUTILA, ESTABILIZADO</t>
  </si>
  <si>
    <t>ISOBUTIRONITRILA</t>
  </si>
  <si>
    <t>TRIFLUORETO(S) DE ISOBENZOCIANATO</t>
  </si>
  <si>
    <t>PENTAMETIL-HEPTANO</t>
  </si>
  <si>
    <t>ISO-HEPTENOS</t>
  </si>
  <si>
    <t>ISO-HEXENOS</t>
  </si>
  <si>
    <t>ISOFORONADIAMINA</t>
  </si>
  <si>
    <t>DIISOCIANATO DE ISOFORONA</t>
  </si>
  <si>
    <t>CHUMBO COMPOSTO, SOLÚVEL, N.E.</t>
  </si>
  <si>
    <t>4-METÓXI-4-METILPENTAN-2-ONA</t>
  </si>
  <si>
    <t>N-METILANILINA</t>
  </si>
  <si>
    <t>CLOROACETATO DE METILA</t>
  </si>
  <si>
    <t>METILCICLO-HEXANO</t>
  </si>
  <si>
    <t>METILCICLO-HEXANONA</t>
  </si>
  <si>
    <t>METILCICLOPENTANO</t>
  </si>
  <si>
    <t>DICLOROACETATO DE METILA</t>
  </si>
  <si>
    <t>2-METIL-5-ETILPIRIDINA</t>
  </si>
  <si>
    <t>2-METILFURANO</t>
  </si>
  <si>
    <t>5-METIL-HEXAN-2-ONA</t>
  </si>
  <si>
    <t>ISOPROPENILBENZENO</t>
  </si>
  <si>
    <t>NAFTALENO, FUNDIDO</t>
  </si>
  <si>
    <t>ÁCIDO NITROBENZENOSSULFÔNICO</t>
  </si>
  <si>
    <t>TRIFLUORETOS DE NITROBENZENO, LÍQUIDO</t>
  </si>
  <si>
    <t>TRIFLUORETO DE 3-NITRO-4-CLOROBENZENO</t>
  </si>
  <si>
    <t>ÁCIDO NITROSILSULFÚRICO, LÍQUIDO</t>
  </si>
  <si>
    <t>OCTADIENO</t>
  </si>
  <si>
    <t>PENTANO-2,4-DIONA</t>
  </si>
  <si>
    <t>FENETIDINAS</t>
  </si>
  <si>
    <t>FENOL, FUNDIDO</t>
  </si>
  <si>
    <t>PICOLINAS</t>
  </si>
  <si>
    <t>BIFENILAS POLICLORADAS, LÍQUIDAS</t>
  </si>
  <si>
    <t>CUPROCIANETO DE SÓDIO, SÓLIDO</t>
  </si>
  <si>
    <t>CUPROCIANETO DE SÓDIO SOLUÇÃO</t>
  </si>
  <si>
    <t>HIDROSSULFETO DE SÓDIO com menos de 25% de água de cristalização</t>
  </si>
  <si>
    <t>HIDROCARBONETOS TERPÊNICOS, N.E.</t>
  </si>
  <si>
    <t>TETRAETILENOPENTAMINA</t>
  </si>
  <si>
    <t>TRICLOROBENZENOS, LÍQUIDOS</t>
  </si>
  <si>
    <t>TRICLOROBUTENO</t>
  </si>
  <si>
    <t>FOSFITO DE TRIETILA</t>
  </si>
  <si>
    <t>TRIISOBUTILENO</t>
  </si>
  <si>
    <t>1,3,5-TRIMETILBENZENO</t>
  </si>
  <si>
    <t>TRIMETILCICLO-HEXILAMINA</t>
  </si>
  <si>
    <t>TRIMETIL-HEXAMETILENODIAMINAS</t>
  </si>
  <si>
    <t>DIISOCIANATO DE TRIMETIL-HEXAMETILENO</t>
  </si>
  <si>
    <t>FOSFITO DE TRIMETILA</t>
  </si>
  <si>
    <t>UNDECANO</t>
  </si>
  <si>
    <t>CLORETO DE ZINCO, ANIDRO</t>
  </si>
  <si>
    <t>ACETALDEÍDO OXIMA</t>
  </si>
  <si>
    <t>ACETATO DE ALILA</t>
  </si>
  <si>
    <t>ALILAMINA</t>
  </si>
  <si>
    <t>ÉTER ALILETÍLICO</t>
  </si>
  <si>
    <t>FORMIATO DE ALILA</t>
  </si>
  <si>
    <t>FENILMERCAPTANA</t>
  </si>
  <si>
    <t>BENZOTRIFLUORETO</t>
  </si>
  <si>
    <t>2-BROMOBUTANO</t>
  </si>
  <si>
    <t>ÉTER 2-BROMOETILETÍLICO</t>
  </si>
  <si>
    <t>1-BROMO-3-METILBUTANO</t>
  </si>
  <si>
    <t>BROMOMETILPROPANOS</t>
  </si>
  <si>
    <t>2-BROMOPENTANO</t>
  </si>
  <si>
    <t>BROMOPROPANOS</t>
  </si>
  <si>
    <t>3-BROMOPROPINO</t>
  </si>
  <si>
    <t>BUTANODIONA</t>
  </si>
  <si>
    <t>BUTILMERCAPTANA</t>
  </si>
  <si>
    <t>ACRILATOS DE BUTILA, ESTABILIZADOS</t>
  </si>
  <si>
    <t>ÉTER BUTILMETÍLICO</t>
  </si>
  <si>
    <t>NITRITOS DE BUTILA</t>
  </si>
  <si>
    <t>ÉTER BUTILVINÍLICO, ESTABILIZADO</t>
  </si>
  <si>
    <t>CLORETO DE BUTIRILA</t>
  </si>
  <si>
    <t>ÉTER CLOROMETILETÍLICO</t>
  </si>
  <si>
    <t>2-CLOROPROPANO</t>
  </si>
  <si>
    <t>CICLO HEXILAMINA</t>
  </si>
  <si>
    <t>CICLOOCTATETRAENO</t>
  </si>
  <si>
    <t>DIALILAMINA</t>
  </si>
  <si>
    <t>ÉTER DIALÍLICO</t>
  </si>
  <si>
    <t>DIISOBUTILAMINA</t>
  </si>
  <si>
    <t>1,1-DICLOROETANO</t>
  </si>
  <si>
    <t>ETILMERCAPTANA</t>
  </si>
  <si>
    <t>n-PROPILBENZENO</t>
  </si>
  <si>
    <t>CARBONATO DE DIETILA</t>
  </si>
  <si>
    <t>alfa-METILVALERALDEÍDO</t>
  </si>
  <si>
    <t>alfa-PINENO</t>
  </si>
  <si>
    <t>1-HEXENO</t>
  </si>
  <si>
    <t>ISOPENTENOS</t>
  </si>
  <si>
    <t>1,2-DI-(DIMETILAMINO) ETANO</t>
  </si>
  <si>
    <t>DIETOXIMETANO</t>
  </si>
  <si>
    <t>3,3-DIETOXIPROPENO</t>
  </si>
  <si>
    <t>SULFETO DE DIETILA</t>
  </si>
  <si>
    <t>2,3-DI-HIDROPIRANO</t>
  </si>
  <si>
    <t>1,1-DIMETOXIETANO</t>
  </si>
  <si>
    <t>2-DIMETILAMINOACETONITRILA</t>
  </si>
  <si>
    <t>1,3-DIMETILBUTILAMINA</t>
  </si>
  <si>
    <t>DIMETILDIETOXISSILANO</t>
  </si>
  <si>
    <t>DISSULFETO DE DIMETILA</t>
  </si>
  <si>
    <t>DIMETIL-HIDRAZINA, SIMÉTRICA</t>
  </si>
  <si>
    <t>DIPROPILAMINA</t>
  </si>
  <si>
    <t>ÉTER DI-n-PROPÍLICO</t>
  </si>
  <si>
    <t>ISOBUTIRATO DE ETILA</t>
  </si>
  <si>
    <t>1-ETILPIPERIDINA</t>
  </si>
  <si>
    <t>FLUORBENZENO</t>
  </si>
  <si>
    <t>FLUORTOLUENOS</t>
  </si>
  <si>
    <t>FURANO</t>
  </si>
  <si>
    <t>2-IODOBUTANO</t>
  </si>
  <si>
    <t>IODOMETILPROPANOS</t>
  </si>
  <si>
    <t>IODOPROPANOS</t>
  </si>
  <si>
    <t>FORMIATO DE ISOBUTILA</t>
  </si>
  <si>
    <t>PROPIONATO DE ISOBUTILA</t>
  </si>
  <si>
    <t>CLORETO DE ISOBUTIRILA</t>
  </si>
  <si>
    <t>METACRILALDEÍDO, ESTABILIZADO</t>
  </si>
  <si>
    <t>3-METILBUTAN-2-ONA</t>
  </si>
  <si>
    <t>ÉTER METIL-t-BUTÍLICO</t>
  </si>
  <si>
    <t>1-METILPIPERIDINA</t>
  </si>
  <si>
    <t>ISOVALERATO DE METILA</t>
  </si>
  <si>
    <t>PIPERIDINA</t>
  </si>
  <si>
    <t>PROPANOTIÓIS</t>
  </si>
  <si>
    <t>ACETATO DE ISOPROPENILA</t>
  </si>
  <si>
    <t>PROPIONITRILA</t>
  </si>
  <si>
    <t>BUTIRATO DE ISOPROPILA</t>
  </si>
  <si>
    <t>ISOBUTIRATO DE ISOPROPILA</t>
  </si>
  <si>
    <t>CLOROFORMIATO DE ISOPROPILA</t>
  </si>
  <si>
    <t>PROPIONATO DE ISOPROPILA</t>
  </si>
  <si>
    <t>1,2,3,6-TETRA-HIDROPIRIDINA</t>
  </si>
  <si>
    <t>BUTIRONITRILA</t>
  </si>
  <si>
    <t>TETRA-HIDROTIOFENO</t>
  </si>
  <si>
    <t>ORTOTITANATO DE TETRAPROPILA</t>
  </si>
  <si>
    <t>TIOFENO</t>
  </si>
  <si>
    <t>BORATO DE TRIMETILA</t>
  </si>
  <si>
    <t>FLUORETO DE CARBONILA</t>
  </si>
  <si>
    <t>TETRAFLUORETO DE ENXOFRE</t>
  </si>
  <si>
    <t>BROMOTRIFLUORETILENO</t>
  </si>
  <si>
    <t>HEXAFLUORACETONA</t>
  </si>
  <si>
    <t>TRIÓXIDO DE NITROGÊNIO</t>
  </si>
  <si>
    <t>OCTAFLUORBUT-2-ENO (GÁS REFRIGERANTE R 1318)</t>
  </si>
  <si>
    <t>OCTAFLUORPROPANO (GÁS REFRIGERANTE R 218)</t>
  </si>
  <si>
    <t>NITRATO DE AMÔNIO, LÍQUIDO (solução concentrada por aquecimento)</t>
  </si>
  <si>
    <t>CLORATO DE POTÁSSIO, SOLUÇÃO AQUOSA</t>
  </si>
  <si>
    <t>CLORATO DE SÓDIO, SOLUÇÃO AQUOSA</t>
  </si>
  <si>
    <t>CLORATO DE CÁLCIO, SOLUÇÃO AQUOSA</t>
  </si>
  <si>
    <t>ALQUILFENÓIS, SÓLIDOS, N.E. (incluindo os homólogos C2-C12)</t>
  </si>
  <si>
    <t>ANISIDINAS</t>
  </si>
  <si>
    <t>N,N-DIETILANILINA</t>
  </si>
  <si>
    <t>CLORONITROTOLUENOS, LÍQUIDOS</t>
  </si>
  <si>
    <t>DIBENZILDICLOROSSILANO</t>
  </si>
  <si>
    <t>ETILFENILDICLOROSSILANO</t>
  </si>
  <si>
    <t>ÁCIDO TIOACÉTICO</t>
  </si>
  <si>
    <t>METILFENILDICLOROSSILANO</t>
  </si>
  <si>
    <t>CLORETO DE TRIMETILACETILA</t>
  </si>
  <si>
    <t>HIDROGENODIFLUORETO DE SÓDIO</t>
  </si>
  <si>
    <t>CLORETO ESTÂNICO, PENTAHIDRATADO</t>
  </si>
  <si>
    <t>TRICLORETO DE TITÂNIO, PIROFÓRICO ou MISTURA DE TRICLORETO DE TITÂNIO, PIROFÓRICA</t>
  </si>
  <si>
    <t>CLORETO DE TRICLOROACETILA</t>
  </si>
  <si>
    <t>OXITRICLORETO DE VANÁDIO</t>
  </si>
  <si>
    <t>TETRACLORETO DE VANÁDIO</t>
  </si>
  <si>
    <t>NITROCRESÓIS, SÓLIDO</t>
  </si>
  <si>
    <t>FÓSFORO, BRANCO, FUNDIDO</t>
  </si>
  <si>
    <t>ENXOFRE, FUNDIDO</t>
  </si>
  <si>
    <t>TRIFLUORETO DE NITROGÊNIO</t>
  </si>
  <si>
    <t>ETILACETILENO, ESTABILIZADO</t>
  </si>
  <si>
    <t>FLUORETO DE ETILA (GÁS REGRIGERANTE R 161)</t>
  </si>
  <si>
    <t>FLUORETO DE METILA (GÁS REFRIGERANTE R 41)</t>
  </si>
  <si>
    <t>NITRITO DE METILA</t>
  </si>
  <si>
    <t>2-CLOROPROPENO</t>
  </si>
  <si>
    <t>2,3-DIMETILBUTANO</t>
  </si>
  <si>
    <t>HEXADIENO</t>
  </si>
  <si>
    <t>2-METIL-1-BUTENO</t>
  </si>
  <si>
    <t>2-METIL-2-BUTENO</t>
  </si>
  <si>
    <t>METILPENTADIENO</t>
  </si>
  <si>
    <t>HIDRETO DE ALUMÍNIO</t>
  </si>
  <si>
    <t>NITRATO DE BERÍLIO</t>
  </si>
  <si>
    <t>ÁCIDO DICLOROISOCIANÚRICO, SECO, ou SAIS DE ÁCIDO DICLOROISOCIANÚRICO</t>
  </si>
  <si>
    <t>SUPERÓXIDO DE POTÁSSIO</t>
  </si>
  <si>
    <t>ÁCIDO TRICLOROISOCIANÚRICO, SECO</t>
  </si>
  <si>
    <t>BROMATO DE ZINCO</t>
  </si>
  <si>
    <t>FENILACETONITRILA, LÍQUIDA</t>
  </si>
  <si>
    <t>TETRÓXIDO DE ÓSMIO</t>
  </si>
  <si>
    <t>ARSANILATO DE SÓDIO</t>
  </si>
  <si>
    <t>TIOFOSGÊNIO</t>
  </si>
  <si>
    <t>TRICLORETO DE VANÁDIO</t>
  </si>
  <si>
    <t>ISOTIOCIANATO DE METILA</t>
  </si>
  <si>
    <t>ISOCIANATOS, INFLAMÁVEIS, TÓXICOS, N.E. ou SOLUÇÃO DE ISOCIANATOS, INFLAMÁVEL, TÓXICA, N.E.</t>
  </si>
  <si>
    <t>ISOCIANATO DE METILA</t>
  </si>
  <si>
    <t>ISOCIANATO DE ETILA</t>
  </si>
  <si>
    <t>ISOCIANATO DE n-PROPILA</t>
  </si>
  <si>
    <t>ISOCIANATO DE ISOPROPILA</t>
  </si>
  <si>
    <t>ISOCIANATO DE t-BUTILA</t>
  </si>
  <si>
    <t>ISOCIANATO DE n-BUTILA</t>
  </si>
  <si>
    <t>ISOCIANATO DE ISOBUTILA</t>
  </si>
  <si>
    <t>ISOCIANATO DE FENILA</t>
  </si>
  <si>
    <t>ISOCIANATO DE CICLO-HEXILA</t>
  </si>
  <si>
    <t>ÉTER DICLOROISOPROPÍLICO</t>
  </si>
  <si>
    <t>ETANOLAMINA ou SOLUÇÃO DE ETANOLAMINA</t>
  </si>
  <si>
    <t>HEXAMETILENOIMINA</t>
  </si>
  <si>
    <t>PENTAFLUORETO DE IODO</t>
  </si>
  <si>
    <t>ANIDRIDRO PROPIÔNICO</t>
  </si>
  <si>
    <t>1,2,3,6-TETRA-HIDROBENZALDEÍDO</t>
  </si>
  <si>
    <t>ÓXIDO DE TRIS-(1-AZIRIDINIL) FOSFINA, SOLUÇÃO</t>
  </si>
  <si>
    <t>CLORETO DE VALERILA</t>
  </si>
  <si>
    <t>TETRACLORETO DE ZIRCÔNIO</t>
  </si>
  <si>
    <t>TETRABROMOETANO</t>
  </si>
  <si>
    <t>FLUORETO DE AMÔNIO</t>
  </si>
  <si>
    <t>HIDROGENOSSULFATO DE AMÔNIO</t>
  </si>
  <si>
    <t>ÁCIDO CLOROPLATÍNICO, SÓLIDO</t>
  </si>
  <si>
    <t>PENTACLORETO DE MOLIBDÊNIO</t>
  </si>
  <si>
    <t>HIDROGENOSSULFATO DE POTÁSSIO</t>
  </si>
  <si>
    <t>ÁCIDO 2-CLOROPROPIÔNICO</t>
  </si>
  <si>
    <t>AMINOFENÓIS (o-,m-,p-)</t>
  </si>
  <si>
    <t>BROMETO DE BROMOACETILA</t>
  </si>
  <si>
    <t>BROMOBENZENO</t>
  </si>
  <si>
    <t>BROMOFÓRMIO</t>
  </si>
  <si>
    <t>TETRABROMETO DE CARBONO</t>
  </si>
  <si>
    <t>1-CLORO-1,1-DIFLUORETANO (GÁS REFRIGERANTE R 142 b)</t>
  </si>
  <si>
    <t>1,5,9-CICLODODECATRIENO</t>
  </si>
  <si>
    <t>CICLOOCTADIENOS</t>
  </si>
  <si>
    <t>DICETENO, ESTABILIZADO</t>
  </si>
  <si>
    <t>METACRILATO DE 2-DIMETILAMINOETILA</t>
  </si>
  <si>
    <t>ORTOFORMIATO DE ETILA</t>
  </si>
  <si>
    <t>OXALATO DE ETILA</t>
  </si>
  <si>
    <t>FURFURILAMINA</t>
  </si>
  <si>
    <t>ACRILATO DE ISOBUTILA, ESTABILIZADO</t>
  </si>
  <si>
    <t>ISOBUTIRATO DE ISOBUTILA</t>
  </si>
  <si>
    <t>ÁCIDO ISOBUTÍRICO</t>
  </si>
  <si>
    <t>ÁCIDO METACRÍLICO, ESTABILIZADO</t>
  </si>
  <si>
    <t>TRICLOROACETATO DE METILA</t>
  </si>
  <si>
    <t>METILCLOROSSILANO</t>
  </si>
  <si>
    <t>4-METILMORFOLINA (N-METILMORFOLINA)</t>
  </si>
  <si>
    <t>METILTETRA-HIDROFURANO</t>
  </si>
  <si>
    <t>NITRONAFTALENO</t>
  </si>
  <si>
    <t>TERPINOLENO</t>
  </si>
  <si>
    <t>TRIBUTILAMINA</t>
  </si>
  <si>
    <t>HÁFNIO EM PÓ, SECO</t>
  </si>
  <si>
    <t>TITÂNIO EM PÓ, SECO</t>
  </si>
  <si>
    <t>SUPERÓXIDO DE SÓDIO</t>
  </si>
  <si>
    <t>PENTAFLUORETO DE CLORO</t>
  </si>
  <si>
    <t>HIDRATO DE HEXAFLUORACETONA, LÍQUIDO</t>
  </si>
  <si>
    <t>CLORETO DE METILALILA</t>
  </si>
  <si>
    <t>NITROCELULOSE, COM ÁGUA (no mínimo 25% de água, em massa)</t>
  </si>
  <si>
    <t>NITROCELULOSE COM ÁLCOOL (no mínimo 25% de álcool, em massa, e com até 12,6% de nitrogênio, por massa seca)</t>
  </si>
  <si>
    <t>NITROCELULOSE, com até 12,6% de nitrogênio, por massa seca, MISTURA COM ou  SEM PLASTIFICANTE,  COM ou SEM PIGMENTO</t>
  </si>
  <si>
    <t>EPIBROMIDRINA</t>
  </si>
  <si>
    <t>2-METILPENTAN-2-OL</t>
  </si>
  <si>
    <t>3-METIL-1-BUTENO</t>
  </si>
  <si>
    <t>ÁCIDO TRICLOROACÉTICO SOLUÇÃO</t>
  </si>
  <si>
    <t>DICICLO-HEXILAMINA</t>
  </si>
  <si>
    <t>PENTACLOROFENATO DE SÓDIO</t>
  </si>
  <si>
    <t>CÁDMIO COMPOSTO</t>
  </si>
  <si>
    <t>ÁCIDOS ALQUILSULFÚRICOS</t>
  </si>
  <si>
    <t>FENIL-HIDRAZINA</t>
  </si>
  <si>
    <t>CLORATO DE TÁLIO</t>
  </si>
  <si>
    <t>FOSFATO DE TRICRESILA com mais de 3% de isômero orto</t>
  </si>
  <si>
    <t>OXIBROMETO DE FÓSFORO, FUNDIDO</t>
  </si>
  <si>
    <t>CLORETO DE FENILACETILA</t>
  </si>
  <si>
    <t>TRIÓXIDO DE FÓSFORO</t>
  </si>
  <si>
    <t>PIPERAZINA</t>
  </si>
  <si>
    <t>BROMETO DE ALUMÍNIO SOLUÇÃO</t>
  </si>
  <si>
    <t>CLORETO DE ALUMÍNIO SOLUÇÃO</t>
  </si>
  <si>
    <t>CLORETO FERRICO SOLUÇÃO</t>
  </si>
  <si>
    <t>ÁCIDOS  ALQUILSULFÔNICOS,  SÓLIDOS  ou  ÁCIDOS  ARILSULFÔNICOS,  SÓLIDOS,  com  mais  de  5%  de  ácido
sulfúrico livre</t>
  </si>
  <si>
    <t>ÁCIDOS  ALQUILSULFÔNICOS,  LÍQUIDOS  ou  ÁCIDOS  ARILSULFÔNICOS,  LÍQUIDOS,  com  mais  de  5%  de  ácido
sulfúrico livre</t>
  </si>
  <si>
    <t>ÁCIDOS ALQUILSULFÔNICOS,  SÓLIDOS ou  ÁCIDOS ARILSULFÔNICOS,  SÓLIDOS,  com até  5%  de  ácido  sulfúrico
livre</t>
  </si>
  <si>
    <t>ÁCIDOS ALQUILSULFÔNICOS, LÍQUIDOS ou ÁCIDOS ARILSULFÔNICOS, LÍQUIDOS, com até 5% de ácido sulfúrico
livre</t>
  </si>
  <si>
    <t>BENZOQUINONA</t>
  </si>
  <si>
    <t>PESTICIDA, SÓLIDO, TÓXICO, N.E.</t>
  </si>
  <si>
    <t>CLOROACETATO DE VINILA</t>
  </si>
  <si>
    <t>AMIANTOS, CRISOTILIA</t>
  </si>
  <si>
    <t>XENÔNIO, LÍQUIDO REFRIGERADO</t>
  </si>
  <si>
    <t>MISTURA  AZEOTRÓPICA  DE  CLOROTRIFLUORMETANO  E  TRIFLUORMETANO,  com  aproximadamente  60%  de
clorotrifluormetano (GÁS REFRIGERANTE R 503)</t>
  </si>
  <si>
    <t>CICLOBUTANO</t>
  </si>
  <si>
    <t>MISTURA  AZEOTRÓPICA  DE  DICLORODIFLUORMETANO  E  DIFLUORETANO,  com  aproximadamente   74%  de
diclorodifluormetano (GÁS REFRIGERANTE R 500)</t>
  </si>
  <si>
    <t>CICLO-HEPTATRIENO</t>
  </si>
  <si>
    <t>DIETILETERATO DE TRIFLUORETO DE BORO</t>
  </si>
  <si>
    <t>ISOCIANATO DE METOXIMETILA</t>
  </si>
  <si>
    <t>ORTOSSILICATO DE METILA</t>
  </si>
  <si>
    <t>ACROLEÍNA DIMERIZADA, ESTABILIZADA</t>
  </si>
  <si>
    <t>NITROPROPANOS</t>
  </si>
  <si>
    <t>BORATO DE TRIALILA</t>
  </si>
  <si>
    <t>TRIALILAMINA</t>
  </si>
  <si>
    <t>PROPILENOCLORIDRINA</t>
  </si>
  <si>
    <t>ÉTER METILPROPÍLICO</t>
  </si>
  <si>
    <t>ÁLCOOL METALÍLICO</t>
  </si>
  <si>
    <t>ÉTER ETILPROPÍLICO</t>
  </si>
  <si>
    <t>BORATO DE TRIISOPROPILA</t>
  </si>
  <si>
    <t>METILCICLO-HEXANÓIS, inflamáveis</t>
  </si>
  <si>
    <t>VINILTOLUENOS, ESTABILIZADOS</t>
  </si>
  <si>
    <t>BENZILDIMETILAMINA</t>
  </si>
  <si>
    <t>BUTIRATOS DE AMILA</t>
  </si>
  <si>
    <t>ACETILMETILCARBINOL</t>
  </si>
  <si>
    <t>GLICIDALDEÍDO</t>
  </si>
  <si>
    <t>ACENDEDORES, SÓLIDOS com líquido inflamável</t>
  </si>
  <si>
    <t>SILICIETO DE MAGNÉSIO</t>
  </si>
  <si>
    <t>ÁCIDO CLÓRICO, SOLUÇÃO AQUOSA, com até 10% de ácido clórico</t>
  </si>
  <si>
    <t>NITRITOS, INORGÂNICOS, N.E.</t>
  </si>
  <si>
    <t>FLUORACETATO DE POTÁSSIO</t>
  </si>
  <si>
    <t>FLUORACETATO DE SÓDIO</t>
  </si>
  <si>
    <t>SELENIATOS ou SELENITOS</t>
  </si>
  <si>
    <t>ÁCIDO FLUORACÉTICO</t>
  </si>
  <si>
    <t>BROMOACETATO DE METILA</t>
  </si>
  <si>
    <t>IODETO DE METILA</t>
  </si>
  <si>
    <t>BROMETO DE FENACILA</t>
  </si>
  <si>
    <t>HEXACLOROCICLOPENTADIENO</t>
  </si>
  <si>
    <t>MALONONITRILA</t>
  </si>
  <si>
    <t>1,2-DIBROMOBUTAN-3-ONA</t>
  </si>
  <si>
    <t>1,3-DICLOROACETONA</t>
  </si>
  <si>
    <t>1,1-DICLORO-1-NITROETANO</t>
  </si>
  <si>
    <t>4,4'-DIAMINODIFENILMETANO</t>
  </si>
  <si>
    <t>IODETO DE BENZILA</t>
  </si>
  <si>
    <t>FLUORSILICATO DE POTÁSSIO</t>
  </si>
  <si>
    <t>QUINOLINA</t>
  </si>
  <si>
    <t>DISSULFETO DE SELÊNIO</t>
  </si>
  <si>
    <t>CLOROACETATO DE SÓDIO</t>
  </si>
  <si>
    <t>NITROTOLUIDINAS (MONO)</t>
  </si>
  <si>
    <t>HEXACLOROACETONA</t>
  </si>
  <si>
    <t>DIBROMOMETANO</t>
  </si>
  <si>
    <t>BUTILTOLUENOS</t>
  </si>
  <si>
    <t>CLOROACETONITRILA</t>
  </si>
  <si>
    <t>CLOROCRESÓIS SOLUÇÃO</t>
  </si>
  <si>
    <t>CLORETO CIANÚRICO</t>
  </si>
  <si>
    <t>AMINOPIRIDINAS (o-,m-,p-)</t>
  </si>
  <si>
    <t>AMÔNIA SOLUÇÃO aquosa, com densidade relativa entre 0,880 e 0,957 a 15ºC, com mais de 10% e até 35% de amônia</t>
  </si>
  <si>
    <t>2-AMINO-4-CLOROFENOL</t>
  </si>
  <si>
    <t>FLUORSILICATO DE SÓDIO</t>
  </si>
  <si>
    <t>ESTIBINA</t>
  </si>
  <si>
    <t>HIDRÓXIDO DE RUBÍDIO SOLUÇÃO</t>
  </si>
  <si>
    <t>HIDRÓXIDO DE RUBÍDIO</t>
  </si>
  <si>
    <t>HIDRÓXIDO DE LÍTIO SOLUÇÃO</t>
  </si>
  <si>
    <t>HIDRÓXIDO DE LÍTIO</t>
  </si>
  <si>
    <t>HIDRÓXIDO DE CÉSIO SOLUÇÃO</t>
  </si>
  <si>
    <t>HIDRÓXIDO DE CÉSIO</t>
  </si>
  <si>
    <t>SULFETO DE AMÔNIO SOLUÇÃO</t>
  </si>
  <si>
    <t>3-DIETILAMINOPROPILAMINA</t>
  </si>
  <si>
    <t>N,N-DIETILETILENODIAMINA</t>
  </si>
  <si>
    <t>2-DIETILAMINOETANOL</t>
  </si>
  <si>
    <t>NITRITO DE DICICLOHEXILAMÔNIO</t>
  </si>
  <si>
    <t>1-BROMO-3-CLOROPROPANO</t>
  </si>
  <si>
    <t>GLICEROL-alfa-MONOCLORIDRINA</t>
  </si>
  <si>
    <t>N,n-BUTILIMIDAZOL</t>
  </si>
  <si>
    <t>PENTABROMETO DE FÓSFORO</t>
  </si>
  <si>
    <t>TRIBROMETO DE BORO</t>
  </si>
  <si>
    <t>BISSULFITOS, SOLUÇÃO AQUOSA, N.E.</t>
  </si>
  <si>
    <t>ANIDRIDOS TETRAHIDROFTÁLICOS, com mais de 0,05% de anidrido maléico</t>
  </si>
  <si>
    <t>ÁCIDO TRIFLUORACÉTICO</t>
  </si>
  <si>
    <t>1-PENTOL</t>
  </si>
  <si>
    <t>DIMETILDIOXANAS</t>
  </si>
  <si>
    <t>BUTILBENZENOS</t>
  </si>
  <si>
    <t>DIPROPILCETONA</t>
  </si>
  <si>
    <t>ACRIDINA</t>
  </si>
  <si>
    <t>RESINATO DE ZINCO</t>
  </si>
  <si>
    <t>RESINATO DE ALUMÍNIO</t>
  </si>
  <si>
    <t>1,4-BUTINODIOL</t>
  </si>
  <si>
    <t>CÂNFORA, sintética</t>
  </si>
  <si>
    <t>BROMATO DE BÁRIO</t>
  </si>
  <si>
    <t>NITRATO DE CROMO</t>
  </si>
  <si>
    <t>CLORATO DE COBRE</t>
  </si>
  <si>
    <t>NITRATO DE LÍTIO</t>
  </si>
  <si>
    <t>CLORATO DE MAGNÉSIO</t>
  </si>
  <si>
    <t>NITRATO DE MANGANÊS</t>
  </si>
  <si>
    <t>NITRATO DE NÍQUEL</t>
  </si>
  <si>
    <t>NITRITO DE NÍQUEL</t>
  </si>
  <si>
    <t>NITRATO DE TÁLIO</t>
  </si>
  <si>
    <t>NITRATO DE ZIRCÔNIO</t>
  </si>
  <si>
    <t>HEXACLOROBENZENO</t>
  </si>
  <si>
    <t>NITROANISÓIS, LÍQUIDOS</t>
  </si>
  <si>
    <t>NITROBROMOBENZENOS, LÍQUIDOS</t>
  </si>
  <si>
    <t>AMINAS, INFLAMÁVEIS, CORROSIVAS, N.E., ou POLIAMINAS, INFLAMÁVEIS, CORROSIVAS, N.E.</t>
  </si>
  <si>
    <t>AMINAS,   CORROSIVAS,   INFLAMÁVEIS,   LÍQUIDAS,   N.E.   ou   POLIAMINAS,   CORROSIVAS,   INFLAMÁVEIS, LÍQUIDAS, N.E.</t>
  </si>
  <si>
    <t>AMINAS, CORROSIVAS, LÍQUIDAS, N.E., ou POLIAMINAS, CORROSIVAS, LÍQUIDAS, N.E.</t>
  </si>
  <si>
    <t>N-BUTILANILINA</t>
  </si>
  <si>
    <t>ANIDRIDO BUTÍRICO</t>
  </si>
  <si>
    <t>CLOROFORMIATO DE n-PROPILA</t>
  </si>
  <si>
    <t>HIPOCLORITO DE BÁRIO com mais de 22% de cloro livre</t>
  </si>
  <si>
    <t>CLOROFORMIATOS, TÓXICOS, CORROSIVOS, INFLAMÁVEIS, N.E.</t>
  </si>
  <si>
    <t>CLOROFORMIATO DE n-BUTILA</t>
  </si>
  <si>
    <t>CLOROFORMIATO DE CICLOBUTILA</t>
  </si>
  <si>
    <t>CLOROFORMIATO DE CLOROMETILA</t>
  </si>
  <si>
    <t>CLOROFORMIATO DE FENILA</t>
  </si>
  <si>
    <t>CLOROFORMIATO DE t-BUTILCICLO-HEXILA</t>
  </si>
  <si>
    <t>CLOROFORMIATO DE 2-ETILHEXILA</t>
  </si>
  <si>
    <t>TETRAMETILSILANO</t>
  </si>
  <si>
    <t>1,3-DICLOROPROPANOL-2</t>
  </si>
  <si>
    <t>CLORETO DE DIETILTIOFOSFORILA</t>
  </si>
  <si>
    <t>1,2-EPÓXI-3-ETOXIPROPANO</t>
  </si>
  <si>
    <t>N-ETILBENZILTOLUIDINAS, LÍQUIDAS</t>
  </si>
  <si>
    <t>N-ETILTOLUIDINAS</t>
  </si>
  <si>
    <t>PESTICIDA À BASE DE CARBAMATOS, SÓLIDO, TÓXICO</t>
  </si>
  <si>
    <t>PESTICIDA À BASE DE CARBAMATOS, LÍQUIDO, INFLAMÁVEL, TÓXICO,  com PFg inferior a 23ºC</t>
  </si>
  <si>
    <t>PESTICIDA À BASE DE ARSÊNIO, SÓLIDO, TÓXICO</t>
  </si>
  <si>
    <t>PESTICIDA À BASE DE ARSÊNIO, INFLAMÁVEL, LÍQUIDO, TÓXICO,  com PFg inferior a 23ºC</t>
  </si>
  <si>
    <t>PESTICIDA À BASE DE ORGANOCLORADOS, SÓLIDO, TÓXICO</t>
  </si>
  <si>
    <t>PESTICIDA À BASE DE ORGANOCLORADOS, LÍQUIDO, INFLAMÁVEL, TÓXICO,  com PFg inferior a 23ºC</t>
  </si>
  <si>
    <t>PESTICIDA À BASE DE TRIAZINA, SÓLIDO, TÓXICO</t>
  </si>
  <si>
    <t>PESTICIDA À BASE DE TRIAZINA, LÍQUIDO, INFLAMÁVEL, TÓXICO,  com PFg inferior a 23ºC</t>
  </si>
  <si>
    <t>PESTICIDA À BASE DE TIOCARBAMATOS, SÓLIDO, TÓXICO</t>
  </si>
  <si>
    <t>PESTICIDA À BASE DE TIOCARBAMATOS, LÍQUIDO, INFLAMÁVEL, TÓXICO,  com PFg inferior a 23ºC</t>
  </si>
  <si>
    <t>PESTICIDA À BASE DE COBRE, SÓLIDO, TÓXICO</t>
  </si>
  <si>
    <t>PESTICIDA À BASE DE COBRE, LÍQUIDO, INFLAMÁVEL, TÓXICO,  com PFg inferior a 23ºC</t>
  </si>
  <si>
    <t>PESTICIDA À BASE DE MERCÚRIO, SÓLIDO, TÓXICO</t>
  </si>
  <si>
    <t>PESTICIDA À BASE DE MERCÚRIO, LÍQUIDO, INFLAMÁVEL, TÓXICO,  com PFg inferior a 23ºC</t>
  </si>
  <si>
    <t>PESTICIDA À BASE DE NITROFENOL SUBSTITUÍDO, SÓLIDO, TÓXICO</t>
  </si>
  <si>
    <t>PESTICIDA À BASE DE NITROFENOL SUBSTITUÍDO, LÍQUIDO, INFLAMÁVEL, TÓXICO,  com PFg inferior a 23ºC</t>
  </si>
  <si>
    <t>PESTICIDA À BASE DE DIPIRIDÍLIO, SÓLIDO, TÓXICO</t>
  </si>
  <si>
    <t>PESTICIDA À BASE DE DIPIRIDÍLIO, LÍQUIDO, INFLAMÁVEL, TÓXICO,  com PFg inferior a 23ºC</t>
  </si>
  <si>
    <t>PESTICIDA À BASE DE ORGANOFOSFORADOS, SÓLIDO, TÓXICO</t>
  </si>
  <si>
    <t>PESTICIDA À BASE DE ORGANOFOSFORADOS, LÍQUIDO, INFLAMÁVEL, TÓXICO,  com PFg inferior a 23ºC</t>
  </si>
  <si>
    <t>4-TIAPENTANAL</t>
  </si>
  <si>
    <t>PESTICIDA À BASE DE ORGANOESTÂNICOS, SÓLIDOS, TÓXICOS</t>
  </si>
  <si>
    <t>PESTICIDA À BASE DE ORGANOESTÂNICOS, LÍQUIDO, INFLAMÁVEL, TÓXICO,  com PFg inferior a 23ºC</t>
  </si>
  <si>
    <t>ESTANHO COMPOSTO ORGÂNICO, LÍQUIDO, N.E.</t>
  </si>
  <si>
    <t>ÁCIDO ACÉTICO, GLACIAL, ou ÁCIDO, ACÉTICO SOLUÇÃO, com mais de 80% de ácido, em massa</t>
  </si>
  <si>
    <t>ÁCIDO ACÉTICO SOLUÇÃO</t>
  </si>
  <si>
    <t>METAL FERROSO, LIMALHAS, LASCAS, CAVACOS ou APARAS, sob forma passível de autoaquecimento</t>
  </si>
  <si>
    <t>BATERIAS elétricas, ÚMIDAS, CONTENDO ÁCIDO</t>
  </si>
  <si>
    <t>BATERIAS elétricas, ÚMIDAS, CONTENDO ÁLCALIS</t>
  </si>
  <si>
    <t>ÁCIDO SULFÚRICO com até 51% de ácido, ou FLUIDO ÁCIDO PARA BATERIAS</t>
  </si>
  <si>
    <t>FLUIDO PARA BATERIAS, ALCALINO</t>
  </si>
  <si>
    <t>DICLORETO DE FOSFOROFENIL</t>
  </si>
  <si>
    <t>DITIOCLORETO DE FOSFOROFENIL</t>
  </si>
  <si>
    <t>BATERIAS elétricas, ÚMIDAS, Á PROVA DE VAZAMENTO</t>
  </si>
  <si>
    <t>CORANTE, CORROSIVO, LÍQUIDO, N.E., ou INTERMEDIÁRIO PARA CORANTES, CORROSIVO, LÍQUIDO, N.E.</t>
  </si>
  <si>
    <t>CLORETO DE COBRE</t>
  </si>
  <si>
    <t>GÁLIO</t>
  </si>
  <si>
    <t>HIDRETO DE LÍTIO, SÓLIDO FUNDIDO</t>
  </si>
  <si>
    <t>NITRETO DE LÍTIO</t>
  </si>
  <si>
    <t>MATERIAL MAGNETIZADO</t>
  </si>
  <si>
    <t>MERCÚRIO</t>
  </si>
  <si>
    <t>LÍQUIDO TÓXICO, ORGÂNICO, N.E.</t>
  </si>
  <si>
    <t>SÓLIDO TÓXICO, ORGÂNICO, N.E.</t>
  </si>
  <si>
    <t>ALUMINATO DE SÓDIO, SÓLIDO</t>
  </si>
  <si>
    <t>SÓLIDO QUE REAGE COM ÁGUA, N.E.</t>
  </si>
  <si>
    <t>SUBSTÂNCIA INFECTANTE, QUE AFETA SERES HUMANOS</t>
  </si>
  <si>
    <t>N-AMINOETILPIPERAZINA</t>
  </si>
  <si>
    <t>HIDROGENODIFLUORETO DE AMÔNIO SOLUÇÃO</t>
  </si>
  <si>
    <t>POLISSULFETO DE AMÔNIO SOLUÇÃO</t>
  </si>
  <si>
    <t>FOSFATO ÁCIDO DE AMILA</t>
  </si>
  <si>
    <t>ÁCIDO BUTÍRICO</t>
  </si>
  <si>
    <t>FENOL SOLUÇÃO</t>
  </si>
  <si>
    <t>2-CLOROPIRIDINA</t>
  </si>
  <si>
    <t>ÁCIDO CROTÔNICO, SÓLIDO</t>
  </si>
  <si>
    <t>CLOROTIOFORMIATO DE ETILA</t>
  </si>
  <si>
    <t>ÁCIDO CAPRÓICO</t>
  </si>
  <si>
    <t>LÍTIO-FERRO-SILÍCIO</t>
  </si>
  <si>
    <t>1,1,1-TRICLOROETANO</t>
  </si>
  <si>
    <t>ÁCIDO FOSFOROSO</t>
  </si>
  <si>
    <t>HIDRETO DUPLO DE SÓDIO E ALUMÍNIO</t>
  </si>
  <si>
    <t>BISSULFATOS, SOLUÇÃO AQUOSA</t>
  </si>
  <si>
    <t>BUTIRATO DE VINILA, ESTABILIZADO</t>
  </si>
  <si>
    <t>ALDOL</t>
  </si>
  <si>
    <t>BUTIRALDOXIMA</t>
  </si>
  <si>
    <t>DI-n-AMILAMINA</t>
  </si>
  <si>
    <t>NITROETANO</t>
  </si>
  <si>
    <t>CÁLCIO-MANGANÊS-SILÍCIO</t>
  </si>
  <si>
    <t>LÍQUIDO PIROFÓRICO, ORGÂNICO, N.E.</t>
  </si>
  <si>
    <t>SÓLIDO PIROFÓRICO, ORGÂNICO, N.E.</t>
  </si>
  <si>
    <t>3-CLOROPROPANOL-1</t>
  </si>
  <si>
    <t>PROPILENO, TETRÂMERO</t>
  </si>
  <si>
    <t>DI-HIDRATO DE TRIFLUORETO DE BORO</t>
  </si>
  <si>
    <t>SULFETO DE DIPICRILA, UMEDECIDO com no mínimo 10% de água, em massa</t>
  </si>
  <si>
    <t>FLUORSILICATO DE MAGNÉSIO</t>
  </si>
  <si>
    <t>FLUORSILICATO DE AMÔNIO</t>
  </si>
  <si>
    <t>FLUORSILICATO DE ZINCO</t>
  </si>
  <si>
    <t>FLUORSILICATOS, N.E.</t>
  </si>
  <si>
    <t>MÁQUINAS  DE  REFRIGERAÇÃO  contendo  gases,  não-inflamáveis  e  não  tóxicos,  ou  solução  de  amônia  (Ver  Nº  ONU
2672)</t>
  </si>
  <si>
    <t>ZIRCÔNIO,  SECO, bobinas  de arame,  chapas metálicas  acabadas, tiras  (mais delgadas  que 254  micra, mas  com espessura
não-inferior a 18 micra)</t>
  </si>
  <si>
    <t>METAVANADATO DE AMÔNIO</t>
  </si>
  <si>
    <t>POLIVANADATO DE AMÔNIO</t>
  </si>
  <si>
    <t>PENTÓXIDO DE VANÁDIO, não-fundido</t>
  </si>
  <si>
    <t>VANADATO DUPLO DE SÓDIO E AMÔNIO</t>
  </si>
  <si>
    <t>METAVANADATO DE POTÁSSIO</t>
  </si>
  <si>
    <t>SULFATO DE HIDROXILAMINA</t>
  </si>
  <si>
    <t>MISTURA DE TRICLORETO DE TITÂNIO</t>
  </si>
  <si>
    <t>BORO-HIDRETO DE ALUMÍNIO</t>
  </si>
  <si>
    <t>ANTIMÔNIO, EM PÓ</t>
  </si>
  <si>
    <t>DIBROMOCLOROPROPANOS</t>
  </si>
  <si>
    <t>DIBUTILAMINOETANOL</t>
  </si>
  <si>
    <t>ÁLCOOL FURFURÍLICO</t>
  </si>
  <si>
    <t>HEXACLOROFENO</t>
  </si>
  <si>
    <t>RESORCINOL</t>
  </si>
  <si>
    <t>TITÂNIO ESPONJOSO, GRÂNULOS ou TITÂNIO ESPONJOSO, EM PÓ</t>
  </si>
  <si>
    <t>OXICLORETO DE SELÊNIO</t>
  </si>
  <si>
    <t>HIPOCLORITO DE CÁLCIO, HIDRATADO, ou MISTURA DE HIPOCLORITO DE CÁLCIO, HIDRATADA com 5,5% ou
mais e até 16% de água</t>
  </si>
  <si>
    <t>CATALIZADOR METÁLICO, SECO</t>
  </si>
  <si>
    <t>SUBSTÂNCIA INFECTANTE, QUE AFETA apenas ANIMAIS</t>
  </si>
  <si>
    <t>CLORETO DE BROMO</t>
  </si>
  <si>
    <t>PESTICIDA, LÍQUIDO, TÓXICO,  N.E.</t>
  </si>
  <si>
    <t>PESTICIDA, LÍQUIDO, TÓXICO, INFLAMÁVEL,  N.E., com PFg igual ou superior a 23ºC</t>
  </si>
  <si>
    <t>CLOROFENOLATOS, LÍQUIDOS, ou FENOLATOS, LÍQUIDOS</t>
  </si>
  <si>
    <t>CLOROFENOLATOS, SÓLIDOS, ou FENOLATOS, SÓLIDOS</t>
  </si>
  <si>
    <t>DINITRATO DE ISO-SORBIDE MISTURA, com no mínimo 60% de lactose, manose, amido ou fosfato ácido de cálcio</t>
  </si>
  <si>
    <t>MATERIAL, RADIOATIVO, VOLUME EXCEPTIVO EMBALAGEM VAZIA</t>
  </si>
  <si>
    <t>MATERIAL  RADIOATIVO,  VOLUME  EXCEPTIVO  -  ARTIGOS  MANUFATURADOS  COM  URÂNIO  NATURAL  ou URÂNIO EMPOBRECIDO ou TÓRIO NATURAL</t>
  </si>
  <si>
    <t>MATERIAL RADIOATIVO, VOLUME EXCEPTIVO QUANTIDADE LIMITADA DE MATERIAL</t>
  </si>
  <si>
    <t>MATERIAL RADIOATIVO, VOLUME EXCEPTIVO - INSTRUMENTOS ou ARTIGOS</t>
  </si>
  <si>
    <t>MATERIAL RADIOATIVO, BAIXA ATIVIDADE ESPECÍFICA (BAE I), não-fissil ou fissil exceptivo</t>
  </si>
  <si>
    <t>MATERIAL  RADIOATIVO,  OBJETOS  CONTAMINADOS  NA  SUPERFÍCIE  (OCS-I  ou  OCS-II),  não-fissil  ou  fissil
exceptivo</t>
  </si>
  <si>
    <t>MATERIAL RADIOATIVO, EM VOLUME TIPO A, não sob forma especial, não-fissil ou fissil exceptivo</t>
  </si>
  <si>
    <t>MATERIAL RADIOATIVO, EM VOLUME TIPO B (U), não fissil ou fissil expectivo</t>
  </si>
  <si>
    <t>MATERIAL RADIOATIVO, EM VOLUME TIPO B (M), não-fissil ou fissil exceptivo</t>
  </si>
  <si>
    <t>MATERIAL RADIOATIVO, TRANSPORTADO SOB ARRANJO ESPECIAL, não-fissil ou fissil exceptivo</t>
  </si>
  <si>
    <t>LÍQUIDO CORROSIVO, INFLAMÁVEL, N.E.</t>
  </si>
  <si>
    <t>SÓLIDO CORROSIVO, INFLAMÁVEL, N.E.</t>
  </si>
  <si>
    <t>LÍQUIDO CORROSIVO, TÓXICO, N.E.</t>
  </si>
  <si>
    <t>SÓLIDO CORROSIVO, TÓXICO, N.E.</t>
  </si>
  <si>
    <t>LÍQUIDO INFLAMÁVEL, CORROSIVO, N.E.</t>
  </si>
  <si>
    <t>SÓLIDO INFLAMÁVEL, CORROSIVO, ORGÂNICO, N.E.</t>
  </si>
  <si>
    <t>SÓLIDO INFLAMÁVEL, TÓXICO, ORGÂNICO, N.E.</t>
  </si>
  <si>
    <t>LÍQUIDO TÓXICO, CORROSIVO, ORGÂNICO, N.E.</t>
  </si>
  <si>
    <t>SÓLIDO TÓXICO, CORROSIVO, ORGÂNICO, N.E.</t>
  </si>
  <si>
    <t>LÍQUIDO TÓXICO, INFLAMÁVEL, ORGÂNICO, N.E.</t>
  </si>
  <si>
    <t>SÓLIDO TÓXICO, INFLAMÁVEL, ORGÂNICO, N.E.</t>
  </si>
  <si>
    <t>SULFATO DE VANADILA</t>
  </si>
  <si>
    <t>2-CLOROPROPIONATO DE METILA</t>
  </si>
  <si>
    <t>2-CLOROPROPIONATO DE ISOPROPILA</t>
  </si>
  <si>
    <t>2-CLOROPROPIONATO DE ETILA</t>
  </si>
  <si>
    <t>ÁCIDO TIOLÁTICO</t>
  </si>
  <si>
    <t>ÁLCOOL alfa-METILBENZÍLICO, LÍQUIDO</t>
  </si>
  <si>
    <t>9-FOSFABICICLONONANOS (FOSFINAS DE CICLOOCTADIENO)</t>
  </si>
  <si>
    <t>FLUORANILINAS</t>
  </si>
  <si>
    <t>2-TRIFLUORMETILANILINA</t>
  </si>
  <si>
    <t>TETRA-HIDROFURFURILAMINA</t>
  </si>
  <si>
    <t>N-METILBUTILAMINA</t>
  </si>
  <si>
    <t>2-AMINO-5-DIETILAMINOPENTANO</t>
  </si>
  <si>
    <t>CLOROACETATO DE ISOPROPILA</t>
  </si>
  <si>
    <t>3-TRIFLUORMETILANILINA</t>
  </si>
  <si>
    <t>HIDROSSULFETO DE SÓDIO HIDRATADO, com no mínimo, 25% de água de cristalização</t>
  </si>
  <si>
    <t>MAGNÉSIO, GRÂNULOS REVESTIDOS, partículas com dimensões não-inferiores a 149 micra</t>
  </si>
  <si>
    <t>5-t-BUTIL-2,4,6-TRINITRO-m-XILENO (ALMISCAR XILENO)</t>
  </si>
  <si>
    <t>DIMETILETERATO DE TRIFLUORETO DE BORO</t>
  </si>
  <si>
    <t>TIOGLICOL</t>
  </si>
  <si>
    <t>ÁCIDO SULFÂMICO</t>
  </si>
  <si>
    <t>MANEB, ESTABILIZADO, ou PREPARAÇÃO DE MANEB, ESTABILIZADA contra autoaquecimento</t>
  </si>
  <si>
    <t>MAMONA, GRÃOS, FARINHA, PASTA ou FLOCOS</t>
  </si>
  <si>
    <t>MATERIAL RADIOATIVO, HEXAFLUORETO DE URÂNIO, FÍSSIL</t>
  </si>
  <si>
    <t>MATERIAL RADIOATIVO, HEXAFLUORETO DE URÂNIO, não-físsil ou físsil exceptivo</t>
  </si>
  <si>
    <t>MISTURA DE ÓXIDO DE ETILENO E ÓXIDO DE PROPILENO, com até 30% de óxido de etileno</t>
  </si>
  <si>
    <t>PERÓXIDO  DE  HIDROGÊNIO,  SOLUÇÃO  AQUOSA  com  8%  ou  mais  e  menos  de  20%  de  peróxido  de  hidrogênio (estabilizada se necessário)</t>
  </si>
  <si>
    <t>CLOROSSILANOS, INFLAMÁVEIS, CORROSIVOS, N.E.</t>
  </si>
  <si>
    <t>CLOROSSILANOS, CORROSIVOS, INFLAMÁVEIS, N.E.</t>
  </si>
  <si>
    <t>CLOROSSILANOS, CORROSIVOS, N.E.</t>
  </si>
  <si>
    <t>CLOROSSILANOS, QUE REAGEM COM ÁGUA, INFLAMÁVEIS, CORROSIVOS, N.E.</t>
  </si>
  <si>
    <t>FOSFITO DE CHUMBO, DIBÁSICO</t>
  </si>
  <si>
    <t>DISPOSITIVOS SALVA-VIDAS, AUTOINFLÁVEIS</t>
  </si>
  <si>
    <t>PESTICIDA À BASE DE CARBAMATOS, LÍQUIDO, TÓXICO, INFLAMÁVEL,  com PFg igual ou superior a 23ºC</t>
  </si>
  <si>
    <t>PESTICIDA À BASE DE CARBAMATOS, LÍQUIDO, TÓXICO</t>
  </si>
  <si>
    <t>PESTICIDA À BASE DE ARSÊNIO, LÍQUIDO, TÓXICO, INFLAMÁVEL,  com PFg igual ou superior a 23ºC</t>
  </si>
  <si>
    <t>PESTICIDA Á BASE DE ARSÊNIO, LÍQUIDO, TÓXICO</t>
  </si>
  <si>
    <t>PESTICIDA À BASE DE ORGANOCLORADOS, LÍQUIDO, TÓXICO, INFLAMÁVEL,  com PFg igual ou superior a 23ºC</t>
  </si>
  <si>
    <t>PESTICIDA À BASE DE ORGANOCLORADOS, LÍQUIDO, TÓXICO</t>
  </si>
  <si>
    <t>PESTICIDA À BASE DE TRIAZINA, LÍQUIDO, TÓXICO, INFLAMÁVEL,  com PFg igual ou superior a 23ºC</t>
  </si>
  <si>
    <t>PESTICIDA À BASE DE TRIAZINA, LÍQUIDO, TÓXICO</t>
  </si>
  <si>
    <t>PESTICIDA À BASE DE TIOCARBAMATOS, LÍQUIDO, TÓXICO, INFLAMÁVEL,  com PFg igual ou superior a 23ºC</t>
  </si>
  <si>
    <t>PESTICIDA À BASE DE TIOCARBAMATOS, LÍQUIDO, TÓXICO</t>
  </si>
  <si>
    <t>PESTICIDA À BASE DE COBRE, LÍQUIDO, TÓXICO, INFLAMÁVEL,  com PFg igual ou superior a 23ºC</t>
  </si>
  <si>
    <t>PESTICIDA À BASE DE COBRE, LÍQUIDO, TÓXICO</t>
  </si>
  <si>
    <t>PESTICIDA À BASE DE MERCÚRIO, LÍQUIDO, TÓXICO, INFLAMÁVEL,  com PFg igual ou superior a 23ºC</t>
  </si>
  <si>
    <t>PESTICIDA À BASE DE MERCÚRIO, LÍQUIDO, TÓXICO</t>
  </si>
  <si>
    <t>PESTICIDA À BASE DE NITROFENOL SUBSTITUÍDO, LÍQUIDO, TÓXICO, INFLAMÁVEL,  com PFg igual ou superior
a 23ºC</t>
  </si>
  <si>
    <t>PESTICIDA À BASE DE NITROFENOL SUBSTITUÍDO, LÍQUIDO, TÓXICO</t>
  </si>
  <si>
    <t>PESTICIDA À BASE DE DIPIRIDÍLIO, LÍQUIDO, TÓXICO, INFLAMÁVEL,  com PFg igual ou superior a 23ºC</t>
  </si>
  <si>
    <t>PESTICIDA À BASE DE DIPIRIDÍLIO, LÍQUIDO, TÓXICO</t>
  </si>
  <si>
    <t>PESTICIDA  À  BASE  DE  ORGANOFOSFORADOS,  LÍQUIDO,  TÓXICO,  INFLAMÁVEL,   com PFg  igual ou  superior  a 23ºC</t>
  </si>
  <si>
    <t>PESTICIDA À BASE DE ORGANOFOSFORADOS, LÍQUIDO, TÓXICO</t>
  </si>
  <si>
    <t>PESTICIDA À BASE DE ORGANOESTÂNICOS, LÍQUIDO, TÓXICO, INFLAMÁVEL,  com PFg igual ou superior a 23ºC</t>
  </si>
  <si>
    <t>PESTICIDA À BASE DE ORGANOESTÂNICOS, LÍQUIDO, TÓXICO,</t>
  </si>
  <si>
    <t>PESTICIDA INFLAMÁVEL, LÍQUIDO, TÓXICO,  N.E., com PFg inferior a 23ºC</t>
  </si>
  <si>
    <t>ÓXIDO DE 1,2-BUTILENO, ESTABILIZADO</t>
  </si>
  <si>
    <t>2-METIL-2-HEPTANOTIOL</t>
  </si>
  <si>
    <t>PESTICIDA À BASE DE DERIVADOS DA CUMARINA, LÍQUIDO, INFLAMÁVEL, TÓXICO,  com PFg inferior a 23ºC</t>
  </si>
  <si>
    <t>PESTICIDA À BASE DE DERIVADOS DA CUMARINA, LÍQUIDO, TÓXICO, INFLAMÁVEL,  com PFg igual ou superior
a 23ºC</t>
  </si>
  <si>
    <t>PESTICIDA À BASE DE DERIVADOS DA CUMARINA, LÍQUIDO, TÓXICO,</t>
  </si>
  <si>
    <t>PESTICIDA À BASE DE DERIVADOS DA CUMARINA, SÓLIDO, TÓXICO</t>
  </si>
  <si>
    <t>BATERIAS elétricas, SECAS, CONTENDO HIDRÓXIDO DE POTÁSSIO SÓLIDO</t>
  </si>
  <si>
    <t>PESTICIDA À BASE DE FOSFETO DE ALUMÍNIO</t>
  </si>
  <si>
    <t>CICLO-HEXIL MERCAPTANA</t>
  </si>
  <si>
    <t>2-(2-AMINOETÓXI) ETANOL</t>
  </si>
  <si>
    <t>n-HEPTALDEÍDO</t>
  </si>
  <si>
    <t>CLORETO DE TRIFLUORACETILA</t>
  </si>
  <si>
    <t>NITROGLICERINA, EM SOLUÇÃO ALCOÓLICA, com mais de 1% e até 5% de nitroglicerina</t>
  </si>
  <si>
    <t>BEBIDAS ALCÓOLICAS</t>
  </si>
  <si>
    <t>TINTA (incluindo tintas, lascas, esmaltes, tinturas, goma-lacas,vernizes, polidores, enchimentos líquidos e bases líquidas para lacas) ou MATERIAL RELACIONADO COM TINTAS (incluindo diluentes ou redutores para tintas)</t>
  </si>
  <si>
    <t>MISTURA DE ÓXIDO DE ETILENO E DICLORODIFLUORMETANO, com até 12,5% de óxido de etileno</t>
  </si>
  <si>
    <t>MERCAPTANAS,   TÓXICAS,   INFLAMÁVEIS,   LÍQUIDAS,   N.E.,   ou   MISTURA   DE   MERCAPTANA,   TÓXICA, INFLAMÁVEL, LÍQUIDA, N.E.</t>
  </si>
  <si>
    <t>DISPOSITIVOS SALVA-VIDAS, NÃO-AUTOINFLÁVEIS, contendo produtos perigosos como equipamento</t>
  </si>
  <si>
    <t>VINILPIRIDINAS, ESTABILIZADAS</t>
  </si>
  <si>
    <t>SUBSTÂNCIA QUE APRESENTA RISCO PARA O MEIO AMBIENTE, SÓLIDA, N.E.</t>
  </si>
  <si>
    <t>CÉRIO, aparas de torneamento ou pó de granulação grossa</t>
  </si>
  <si>
    <t>METACRILONITRILA, ESTABILIZADO</t>
  </si>
  <si>
    <t>ISOCIANATOS, TÓXICOS, INFLAMÁVEIS, N.E. ou SOLUÇÃO DE ISOCIANATOS, TÓXICA, INFLAMÁVEL, N.E.</t>
  </si>
  <si>
    <t>FLUORETO DE PERCLORILA</t>
  </si>
  <si>
    <t>SÓLIDO CORROSIVO, OXIDANTE, N.E.</t>
  </si>
  <si>
    <t>SÓLIDO OXIDANTE, CORROSIVO, N.E.</t>
  </si>
  <si>
    <t>SÓLIDO TÓXICO, OXIDANTE, N.E.</t>
  </si>
  <si>
    <t>SÓLIDO OXIDANTE, TÓXICO, N.E.</t>
  </si>
  <si>
    <t>SÓLIDO SUJEITO A AUTOAQUECIMENTO, ORGÂNICO, N.E.</t>
  </si>
  <si>
    <t>METAL EM PÓ, INFLAMÁVEL, N.E.</t>
  </si>
  <si>
    <r>
      <t>BATERIAS DE LÍTIO ME</t>
    </r>
    <r>
      <rPr>
        <sz val="11"/>
        <color rgb="FFFF0000"/>
        <rFont val="Calibri"/>
        <family val="2"/>
        <scheme val="minor"/>
      </rPr>
      <t>T</t>
    </r>
    <r>
      <rPr>
        <sz val="11"/>
        <rFont val="Calibri"/>
        <family val="2"/>
        <scheme val="minor"/>
      </rPr>
      <t>ÁLICO (incluindo baterias de liga de lítio)</t>
    </r>
  </si>
  <si>
    <r>
      <t xml:space="preserve">BATERIAS DE LÍTIO METÁLICO, CONTIDAS EM EQUIPAMENTOS, ou BATERIAS DE LÍTIO METÁLICO
EMBALADAS COM EQUIPAMENTOS (incluindo </t>
    </r>
    <r>
      <rPr>
        <strike/>
        <sz val="11"/>
        <rFont val="Calibri"/>
        <family val="2"/>
        <scheme val="minor"/>
      </rPr>
      <t>beterias baterias de liga de litio)</t>
    </r>
  </si>
  <si>
    <t>1-METÓXI-2-PROPANOL</t>
  </si>
  <si>
    <t>LÍQUIDO CORROSIVO, OXIDANTE, N.E.</t>
  </si>
  <si>
    <t>LÍQUIDO CORROSIVO, QUE REAGE COM ÁGUA, N.E.</t>
  </si>
  <si>
    <t>SÓLIDO CORROSIVO, SUJEITO A AUTOAQUECIMENTO, N.E.</t>
  </si>
  <si>
    <t>SÓLIDO CORROSIVO, QUE REAGE COM ÁGUA, N.E.</t>
  </si>
  <si>
    <t>SÓLIDO INFLAMÁVEL, OXIDANTE, N.E.</t>
  </si>
  <si>
    <t>LÍQUIDO OXIDANTE, CORROSIVO, N.E.</t>
  </si>
  <si>
    <t>LÍQUIDO OXIDANTE, TÓXICO, N.E.</t>
  </si>
  <si>
    <t>SÓLIDO OXIDANTE, SUJEITO A AUTOAQUECIMENTO, N.E.</t>
  </si>
  <si>
    <t>PERÓXIDO ORGÂNICO, TIPO B, LÍQUIDO</t>
  </si>
  <si>
    <t>PERÓXIDO ORGÂNICO, TIPO B, SÓLIDO</t>
  </si>
  <si>
    <t>PERÓXIDO ORGÂNICO, TIPO C, LÍQUIDO</t>
  </si>
  <si>
    <t>PERÓXIDO ORGÂNICO, TIPO C, SÓLIDO</t>
  </si>
  <si>
    <t>PERÓXIDO ORGÂNICO, TIPO D, LÍQUIDO</t>
  </si>
  <si>
    <t>PERÓXIDO ORGÂNICO, TIPO D, SÓLIDO</t>
  </si>
  <si>
    <t>PERÓXIDO ORGÂNICO, TIPO E, LÍQUIDO</t>
  </si>
  <si>
    <t>PERÓXIDO ORGÂNICO, TIPO E, SÓLIDO</t>
  </si>
  <si>
    <t>PERÓXIDO ORGÂNICO, TIPO F, LÍQUIDO</t>
  </si>
  <si>
    <t>PERÓXIDO ORGÂNICO, TIPO F, SÓLIDO</t>
  </si>
  <si>
    <t>PERÓXIDO ORGÂNICO, TIPO B, LÍQUIDO, TEMPERATURA CONTROLADA</t>
  </si>
  <si>
    <t>PERÓXIDO ORGÂNICO, TIPO B, SÓLIDO, TEMPERATURA CONTROLADA</t>
  </si>
  <si>
    <t>PERÓXIDO ORGÂNICO, TIPO C, LÍQUIDO, TEMPERATURA CONTROLADA</t>
  </si>
  <si>
    <t>PERÓXIDO ORGÂNICO, TIPO C, SÓLIDO, TEMPERATURA CONTROLADA</t>
  </si>
  <si>
    <t>PERÓXIDO ORGÂNICO, TIPO D, LÍQUIDO, TEMPERATURA CONTROLADA</t>
  </si>
  <si>
    <t>PERÓXIDO ORGÂNICO, TIPO D, SÓLIDO, TEMPERATURA CONTROLADA</t>
  </si>
  <si>
    <t>PERÓXIDO ORGÂNICO, TIPO E, LÍQUIDO, TEMPERATURA CONTROLADA</t>
  </si>
  <si>
    <t>PERÓXIDO ORGÂNICO, TIPO E, SÓLIDO, TEMPERATURA CONTROLADA</t>
  </si>
  <si>
    <t>PERÓXIDO ORGÂNICO, TIPO F, LÍQUIDO, TEMPERATURA CONTROLADA</t>
  </si>
  <si>
    <t>PERÓXIDO ORGÂNICO, TIPO F, SÓLIDO, TEMPERATURA CONTROLADA</t>
  </si>
  <si>
    <t>SÓLIDO OXIDANTE, QUE REAGE COM ÁGUA, N.E.</t>
  </si>
  <si>
    <t>LÍQUIDO TÓXICO, OXIDANTE, N.E.</t>
  </si>
  <si>
    <t>LÍQUIDO TÓXICO, QUE REAGE COM ÁGUA, N.E.</t>
  </si>
  <si>
    <t>SÓLIDO TÓXICO, SUJEITO A AUTOAQUECIMENTO, N.E.</t>
  </si>
  <si>
    <t>SÓLIDO TÓXICO, QUE REAGE COM ÁGUA, N.E.</t>
  </si>
  <si>
    <t>SÓLIDO SUJEITO A AUTOAQUECIMENTO, CORROSIVO, ORGÂNICO, N.E.</t>
  </si>
  <si>
    <t>SÓLIDO SUJEITO A AUTOAQUECIMENTO, OXIDANTE, N.E.</t>
  </si>
  <si>
    <t>SÓLIDO SUJEITO A AUTOAQUECIMENTO, TÓXICO, ORGÂNICO, N.E.</t>
  </si>
  <si>
    <t>LÍQUIDO QUE REAGE COM ÁGUA, CORROSIVO, N.E.</t>
  </si>
  <si>
    <t>LÍQUIDO QUE REAGE COM ÁGUA, TÓXICO, N.E.</t>
  </si>
  <si>
    <t>SÓLIDO QUE REAGE COM ÁGUA, CORROSIVO, N.E.</t>
  </si>
  <si>
    <t>SÓLIDO QUE REAGE COM ÁGUA, INFLAMÁVEL, N.E.</t>
  </si>
  <si>
    <t>SÓLIDO QUE REAGE COM ÁGUA, OXIDANTE, N.E.</t>
  </si>
  <si>
    <t>SÓLIDO QUE REAGE COM ÁGUA, TÓXICO, N.E.</t>
  </si>
  <si>
    <t>SÓLIDO QUE REAGE COM ÁGUA, SUJEITO A AUTOAQUECIMENTO, N.E.</t>
  </si>
  <si>
    <t>TRIFLUORMETANO, LÍQUIDO REFRIGERADO</t>
  </si>
  <si>
    <t>SÓLIDO OXIDANTE, INFLAMÁVEL, N.E.</t>
  </si>
  <si>
    <t>MISTURA  DE  ETILENO,  ACETILENO  E  PROPILENO,  LÍQUIDA  REFRIGERADA  contendo,  no  mínimo  71,5%  de
etileno, até 22,5% de acetileno e até 6% de propileno</t>
  </si>
  <si>
    <t>LÍQUIDO OXIDANTE, N.E.</t>
  </si>
  <si>
    <t>ALCALÓIDES, LÍQUIDOS, N.E. ou SAIS DE ALCALÓIDES, LÍQUIDOS, N.E.</t>
  </si>
  <si>
    <t>ANTIMÔNIO, COMPOSTO INORGÂNICO, LÍQUIDO, N.E.</t>
  </si>
  <si>
    <t>DESINFETANTE, TÓXICO, LÍQUIDO, N.E.</t>
  </si>
  <si>
    <t>CORANTE, TÓXICO, SÓLIDO, N.E., ou INTERMEDIÁRIO PARA CORANTES, TÓXICO, SÓLIDO, N.E.</t>
  </si>
  <si>
    <t>NICOTINA COMPOSTO, LÍQUIDO, N.E. ou NICOTINA PREPARAÇÃO, LÍQUIDA, N.E.</t>
  </si>
  <si>
    <t>ALQUILFENÓIS, LÍQUIDOS, N.E. (incluindo os homólogos C2-C12)</t>
  </si>
  <si>
    <t>ESTANHO COMPOSTO ORGÂNICO, SÓLIDO, N.E.</t>
  </si>
  <si>
    <t>CORANTE, CORROSIVO, SÓLIDO, N.E., ou INTERMEDIÁRIO PARA CORANTES, CORROSIVO, SÓLIDO, N.E.</t>
  </si>
  <si>
    <t>LÍQUIDO QUE REAGE COM ÁGUA, N.E.</t>
  </si>
  <si>
    <t>MISTURA DE PERÓXIDO DE HIDROGÊNIO E ÁCIDO PERACÉTICO, com ácido(s), água e, no máximo, 5%  de ácido peracético, ESTABILIZADA</t>
  </si>
  <si>
    <t>DISPOSITIVOS,     PEQUENOS,     ACIONADOS     POR     HIDROCARBONETOS     GASOSOS,     ou     RECARGA     DE
HIDROCARBONETOS GASOSOS PARA PEQUENOS DISPOSITIVOS, com difusor</t>
  </si>
  <si>
    <t>BIFENILAS POLIHALOGENADAS, LÍQUIDAS ou MONOMETILDIFENILAS-METANOS HALOGENADAS, LÍQUIDAS
ou TERFENILAS POLIHALOGENADAS, LÍQUIDAS</t>
  </si>
  <si>
    <t>BIFENILAS  POLIHALOGENADAS,  SÓLIDAS  ou  MONOMETILDIFENILAS-METANOS  HALOGENADAS,  SÓLIDAS
ou TERFENILAS POLIHALOGENADAS, SÓLIDAS</t>
  </si>
  <si>
    <t>PERFLUOR (ÉTER METILVINÍLICO)</t>
  </si>
  <si>
    <t>PERFLUOR (ÉTER ETILVINÍLICO)</t>
  </si>
  <si>
    <t>PENTACLOROFENOL</t>
  </si>
  <si>
    <t>GÁS OXIDANTE, COMPRIMIDO, N.E.</t>
  </si>
  <si>
    <t>GÁS OXIDANTE, LIQUEFEITO, N.E.</t>
  </si>
  <si>
    <t>GÁS LÍQUIDO REFRIGERADO, N.E.</t>
  </si>
  <si>
    <t>1,1,1,2-TETRAFLUORETANO (GÁS REFRIGERANTE R 134 a)</t>
  </si>
  <si>
    <t>GÁS TÓXICO, INFLAMÁVEL, LIQUEFEITO, N.E.</t>
  </si>
  <si>
    <t>GÁS INFLAMÁVEL, LIQUEFEITO, N.E.</t>
  </si>
  <si>
    <t>GÁS TÓXICO, LIQUEFEITO, N.E.</t>
  </si>
  <si>
    <t>GÁS LIQUEFEITO, N.E.</t>
  </si>
  <si>
    <t>ARTIGOS PRESSURIZADOS PNEUMÁTICOS ou HIDRÁULICOS (contendo gás não-inflamável)</t>
  </si>
  <si>
    <t>TANQUE  DE  COMBUSTÍVEL  DE  UNIDADE  DE  FORÇA  HIDRÁULICA  PARA  AERONAVE  (contendo  mistura  de
hidrazina anidra e metilhidrazina) (combustível M86)</t>
  </si>
  <si>
    <t>VEÍCULO, MOVIDO A GÁS INFLAMÁVEL ou VEÍCULO, MOVIDO A LÍQUIDO INFLAMÁVEL ou VEÍCULO, COM PILHA  DE  COMBUSTÍVEL,  MOVIDO  A  GÁS  INFLAMÁVEL  ou  VEÍCULO,  COM  PILHA  DE  COMBUSTÍVEL, MOVIDO A LÍQUIDO INFLAMÁVEL</t>
  </si>
  <si>
    <t>GÁS INFLAMÁVEL, NÃO-PRESSURIZADO, AMOSTRA, N.E., não-líquido refrigerado</t>
  </si>
  <si>
    <t>GÁS TÓXICO, INFLAMÁVEL, NÃO-PRESSURIZADO, AMOSTRA, N.E., não-líquido refrigerado</t>
  </si>
  <si>
    <t>GÁS TÓXICO, NÃO-PRESSURIZADO, AMOSTRA, N.E., não-líquido refrigerado</t>
  </si>
  <si>
    <t>ALUMÍNIO, SUBPRODUTOS DA FUNDIÇÃO, ou ALUMÍNIO, SUBPRODUTOS DA REFUNDIÇÃO</t>
  </si>
  <si>
    <t>VEÍCULO MOVIDO A BATERIA, ou EQUIPAMENTO MOVIDO A BATERIA</t>
  </si>
  <si>
    <t>TOXINAS EXTRAÍDAS DE FONTES VIVAS, LÍQUIDAS, N.E.</t>
  </si>
  <si>
    <t>DISSULFETO DE TITÂNIO</t>
  </si>
  <si>
    <t>SÓLIDOS CONTENDO LÍQUIDO INFLAMÁVEL, N.E.</t>
  </si>
  <si>
    <t>SÓLIDO INFLAMÁVEL, ORGÂNICO, FUNDIDO, N.E.</t>
  </si>
  <si>
    <t>SÓLIDO INFLAMÁVEL, INORGÂNICO, N.E.</t>
  </si>
  <si>
    <t>SÓLIDO INFLAMÁVEL, TÓXICO, INORGÂNICO, N.E.</t>
  </si>
  <si>
    <t>SÓLIDO INFLAMÁVEL, CORROSIVO, INORGÂNICO, N.E.</t>
  </si>
  <si>
    <t>SAIS METÁLICOS DE COMPOSTOS ORGÂNICOS, INFLAMÁVEIS, N.E.</t>
  </si>
  <si>
    <t>HIDRETOS METÁLICOS, INFLAMÁVEIS, N.E.</t>
  </si>
  <si>
    <t>LÍQUIDO SUJEITO A AUTOAQUECIMENTO, ORGÂNICO, N.E.</t>
  </si>
  <si>
    <t>LÍQUIDO SUJEITO A AUTOAQUECIMENTO, TÓXICO, ORGÂNICO, N.E.</t>
  </si>
  <si>
    <t>LÍQUIDO SUJEITO A AUTOAQUECIMENTO, CORROSIVO, ORGÂNICO, N.E.</t>
  </si>
  <si>
    <t>LÍQUIDO SUJEITO A AUTOAQUECIMENTO, INORGÂNICO, N.E.</t>
  </si>
  <si>
    <t>LÍQUIDO SUJEITO A AUTOAQUECIMENTO, TÓXICO, INORGÂNICO, N.E.</t>
  </si>
  <si>
    <t>LÍQUIDO SUJEITO A AUTOAQUECIMENTO, CORROSIVO, INORGÂNICO, N.E.</t>
  </si>
  <si>
    <t>METAL EM PÓ, SUJEITO A AUTOAQUECIMENTO, N.E.</t>
  </si>
  <si>
    <t>SÓLIDO SUJEITO A AUTOAQUECIMENTO, INORGÂNICO, N.E.</t>
  </si>
  <si>
    <t>SÓLIDO SUJEITO A AUTOAQUECIMENTO, TÓXICO, INORGÂNICO, N.E.</t>
  </si>
  <si>
    <t>SÓLIDO SUJEITO A AUTOAQUECIMENTO, CORROSIVO, INORGÂNICO, N.E.</t>
  </si>
  <si>
    <t>LÍQUIDO PIROFÓRICO, INORGÂNICO, N.E.</t>
  </si>
  <si>
    <t>SÓLIDO PIROFÓRICO, INORGÂNICO, N.E.</t>
  </si>
  <si>
    <t>ALCOOLATOS DE METAL ALCALINO-TERROSO, N.E.</t>
  </si>
  <si>
    <t>ALCOOLATOS DE METAL ALCALINO, SUJEITO A AUTOAQUECIMENTO, CORROSIVOS, N.E.</t>
  </si>
  <si>
    <t>SUBSTÂNCIA METÁLICA, QUE REAGE COM ÁGUA, N.E.</t>
  </si>
  <si>
    <t>SUBSTÂNCIA METÁLICA, QUE REAGE COM ÁGUA, SUJEITAA AUTOAQUECIMENTO, N.E.</t>
  </si>
  <si>
    <t>CLORATOS INORGÂNICOS, SOLUÇÃO AQUOSA, N.E.</t>
  </si>
  <si>
    <t>PERCLORATOS INORGÂNICOS, SOLUÇÃO AQUOSA, N.E.</t>
  </si>
  <si>
    <t>HIPOCLORITOS INORGÂNICOS, N.E.</t>
  </si>
  <si>
    <t>BROMATOS INORGÂNICOS, SOLUÇÃO AQUOSA, N.E.</t>
  </si>
  <si>
    <t>PERMANGANATOS INORGÂNICOS, SOLIÇÃO AQUOSA, N.E.</t>
  </si>
  <si>
    <t>PERSULFATOS INORGÂNICOS, N.E.</t>
  </si>
  <si>
    <t>PERSULFATOS INORGÂNICOS, SOLUÇÃO AQUOSA, N.E.</t>
  </si>
  <si>
    <t>NITRATOS INORGÂNICOS, SOLUÇÃO AQUOSA, N.E.</t>
  </si>
  <si>
    <t>NITRITOS INORGÂNICOS, SOLUÇÃO AQUOSA, N.E.</t>
  </si>
  <si>
    <t>PENTAFLUORETANO (GÁS REFRIGERANTE R 125)</t>
  </si>
  <si>
    <t>LÍQUIDO AUTORREAGENTE, TIPO B</t>
  </si>
  <si>
    <t>SÓLIDO AUTORREAGENTE, TIPO B</t>
  </si>
  <si>
    <t>LÍQUIDO AUTORREAGENTE, TIPO C</t>
  </si>
  <si>
    <t>SÓLIDO AUTORREAGENTE, TIPO C</t>
  </si>
  <si>
    <t>LÍQUIDO AUTORREAGENTE, TIPO D</t>
  </si>
  <si>
    <t>SÓLIDO AUTORREAGENTE, TIPO D</t>
  </si>
  <si>
    <t>LÍQUIDO AUTORREAGENTE, TIPO E</t>
  </si>
  <si>
    <t>SÓLIDO AUTORREAGENTE, TIPO E</t>
  </si>
  <si>
    <t>LÍQUIDO AUTORREAGENTE, TIPO F</t>
  </si>
  <si>
    <t>SÓLIDO AUTORREAGENTE, TIPO F</t>
  </si>
  <si>
    <t>LÍQUIDO AUTORREAGENTE, TIPO B, TEMPERATURA CONTROLADA</t>
  </si>
  <si>
    <t>SÓLIDO AUTORREAGENTE, TIPO B, TEMPERATURA CONTROLADA</t>
  </si>
  <si>
    <t>LÍQUIDO AUTORREAGENTE, TIPO C, TEMPERATURA CONTROLADA</t>
  </si>
  <si>
    <t>SÓLIDO AUTORREAGENTE, TIPO C, TEMPERATURA CONTROLADA</t>
  </si>
  <si>
    <t>LÍQUIDO AUTORREAGENTE, TIPO D, TEMPERATURA CONTROLADA</t>
  </si>
  <si>
    <t>SÓLIDO AUTORREAGENTE, TIPO D, TEMPERATURA CONTROLADA</t>
  </si>
  <si>
    <t>LÍQUIDO AUTORREAGENTE, TIPO E, TEMPERATURA CONTROLADA</t>
  </si>
  <si>
    <t>SÓLIDO AUTORREAGENTE, TIPO E, TEMPERATURA CONTROLADA</t>
  </si>
  <si>
    <t>LÍQUIDO AUTORREAGENTE, TIPO F, TEMPERATURA CONTROLADA</t>
  </si>
  <si>
    <t>SÓLIDO AUTORREAGENTE, TIPO F, TEMPERATURA CONTROLADA</t>
  </si>
  <si>
    <t>2-BROMO-2-NITROPROPANO-1,3-DIOL</t>
  </si>
  <si>
    <t>AZODICARBONAMIDA</t>
  </si>
  <si>
    <t>SÓLIDOS CONTENDO LÍQUIDO TÓXICO, N.E.</t>
  </si>
  <si>
    <t>SÓLIDOS CONTENDO LÍQUIDO CORROSIVO, N.E.</t>
  </si>
  <si>
    <t>MICROONGANISMOS GENETICAMENTE MODIFICADOS ou ORGANISMOS GENETICAMENTE MODIFICADOS</t>
  </si>
  <si>
    <t>CLORETO DE METANOSSULFONILA</t>
  </si>
  <si>
    <t>PEROXOBORATO DE SÓDIO, ANIDRO</t>
  </si>
  <si>
    <t>MEDICAMENTO, INFLAMÁVEL, TÓXICO, LÍQUIDO, N.E.</t>
  </si>
  <si>
    <t>MEDICAMENTO, TÓXICO, SÓLIDO, N.E.</t>
  </si>
  <si>
    <t>ÁCIDO CLORACÉTICO, FUNDIDO</t>
  </si>
  <si>
    <t>5-MONONITRATO DE ISOSORBIDE</t>
  </si>
  <si>
    <t>DIFLUORMETANO (GÁS REFRIGERANTE R 32)</t>
  </si>
  <si>
    <t>TRIOXOSSILICATO DE DISÓDIO</t>
  </si>
  <si>
    <t>TRIBUTILFOSFANO</t>
  </si>
  <si>
    <t>HIPOCLORITO DE t-BUTILA</t>
  </si>
  <si>
    <t>LÍQUIDO A TEMPERATURA ELEVADA, INFLAMÁVEL, N.E., com PFg superior a 60ºC, a temperatura igual ou superior
ao PFg</t>
  </si>
  <si>
    <t>LÍQUIDO A TEMPERATURA ELEVADA, N.E., a 100ºC ou mais e abaixo do PFg (incluindo metais fundidos, sais fundidos,
etc)</t>
  </si>
  <si>
    <t>SÓLIDO A TEMPERATURA ELEVADA, N.E. a 240ºC ou mais</t>
  </si>
  <si>
    <t>AMINAS, CORROSIVAS, SÓLIDAS, N.E., ou POLIAMINAS, CORROSIVAS, SÓLIDAS, N.E.</t>
  </si>
  <si>
    <t>SÓLIDO CORROSIVO, ÁCIDO, INORGÂNICO, N.E.</t>
  </si>
  <si>
    <t>SÓLIDO CORROSIVO, ÁCIDO, ORGÂNICO, N.E.</t>
  </si>
  <si>
    <t>SÓLIDO CORROSIVO, BÁSICO, INORGÂNICO, N.E.</t>
  </si>
  <si>
    <t>SÓLIDO CORROSIVO, BÁSICO, ORGÂNICO, N.E.</t>
  </si>
  <si>
    <t>LÍQUIDO CORROSIVO, ÁCIDO, ORGÂNICO, N.E.</t>
  </si>
  <si>
    <t>LÍQUIDO CORROSIVO, BÁSICO, INORGÂNICO, N.E.</t>
  </si>
  <si>
    <t>LÍQUIDO CORROSIVO, BÁSICO, ORGÂNICO, N.E.</t>
  </si>
  <si>
    <t>DISPOSITIVOS DE SEGURANÇA, acionados eletricamente</t>
  </si>
  <si>
    <t>RESINA DE POLIÉSTER, CONJUNTO material a base líquida</t>
  </si>
  <si>
    <t>FILTROS DE MEMBRANA DE NITROCELULOSE, com até 12,6% de nitrogênio, massa seca</t>
  </si>
  <si>
    <t>ÉTERES, N.E.</t>
  </si>
  <si>
    <t>ÉSTERES, N.E.</t>
  </si>
  <si>
    <t>NITRILAS, INFLAMÁVEIS, TÓXICAS, N.E.</t>
  </si>
  <si>
    <t>ALCOOLATOS SOLUÇÃO alcoólica, N.E.</t>
  </si>
  <si>
    <t>NITRILAS, TÓXICAS, INFLAMÁVEIS, N.E.</t>
  </si>
  <si>
    <t>NITRILAS, TÓXICAS, LÍQUIDAS, N.E.</t>
  </si>
  <si>
    <t>CLOROFORMIATOS, TÓXICOS, CORROSIVOS, N.E.</t>
  </si>
  <si>
    <t>COMPOSTO ORGANOFOSFORADO, TÓXICO, LÍQUIDO, N.E.</t>
  </si>
  <si>
    <t>COMPOSTO ORGANOFOSFORADO, TÓXICO, INFLAMÁVEL, N.E.</t>
  </si>
  <si>
    <t>ARSÊNIO, COMPOSTO ORGÂNICO, LÍQUIDO, N.E.</t>
  </si>
  <si>
    <t>METAL CARBONILAS, LÍQUIDAS, N.E.</t>
  </si>
  <si>
    <t>COMPOSTO ORGANOMETÁLICO, TÓXICO, LÍQUIDO, N.E.</t>
  </si>
  <si>
    <t>SELÊNIO, COMPOSTO, SÓLIDO, N.E.</t>
  </si>
  <si>
    <t>TELÚRIO, COMPOSTO, N.E.</t>
  </si>
  <si>
    <t>VANÁDIO, COMPOSTO, N.E.</t>
  </si>
  <si>
    <t>LÍQUIDO INFLAMÁVEL, TÓXICO, CORROSIVO, N.E.</t>
  </si>
  <si>
    <t>LÍQUIDO TÓXICO, INORGÂNICO, N.E.</t>
  </si>
  <si>
    <t>SÓLIDO TÓXICO, INORGÂNICO, N.E.</t>
  </si>
  <si>
    <t>LÍQUIDO TÓXICO, CORROSIVO, INORGÂNICO, N.E.</t>
  </si>
  <si>
    <t>SÓLIDO TÓXICO, CORROSIVO, INORGÂNICO, N.E.</t>
  </si>
  <si>
    <t>RESÍDUOS  CLÍNICOS  INESPECÍFICOS,   N.E.,   ou   RESÍDUOS  (BIO)   MÉDICOS,   N.E.,  ou   RESÍDUOS  MÉDICOS REGULAMENTADOS, N.E.</t>
  </si>
  <si>
    <t>BATERIAS, CONTENDO SÓDIO, ou PILHAS, CONTENDO SÓDIO</t>
  </si>
  <si>
    <t>HIDRAZINA, SOLUÇÃO AQUOSA com até 37% de hidrazina, em massa</t>
  </si>
  <si>
    <t>CIANETO DE HIDROGÊNIO, SOLUÇÃO ALCOÓLICA, com até 45% de cianeto de hidrogênio</t>
  </si>
  <si>
    <t>HIDROCARBONETO(S), LÍQUIDO(S), N.E.</t>
  </si>
  <si>
    <t>HEPTAFLUORPROPANO (GÁS REFRIGERANTE R 227)</t>
  </si>
  <si>
    <t>MISTURA DE ÓXIDO DE ETILENO E CLOROTETRAFLUORETANO com até 8,8% de óxido de etileno</t>
  </si>
  <si>
    <t>MISTURA DE ÓXIDO DE ETILENO E PENTAFLUORETANO com até 7,9% de óxido de etileno</t>
  </si>
  <si>
    <t>MISTURA DE ÓXIDO DE ETILENO E TETRAFLUORETANO com até 5,6% de óxido de etileno</t>
  </si>
  <si>
    <t>MISTURA DE ÓXIDO DE ETILENO E DIÓXIDO DE CARBONO com mais de 87% de óxido de etileno</t>
  </si>
  <si>
    <t>LÍQUIDO CORROSIVO, SUJEITO A AUTOAQUECIMENTO, N.E.</t>
  </si>
  <si>
    <t>ACRILATO DE 2-DIMETILAMINOETILA</t>
  </si>
  <si>
    <t>GÁS TÓXICO, OXIDANTE, COMPRIMIDO, N.E.</t>
  </si>
  <si>
    <t>GÁS TÓXICO, CORROSIVO, COMPRIMIDO, N.E.</t>
  </si>
  <si>
    <t>GÁS TÓXICO, INFLAMÁVEL, CORROSIVO, COMPRIMIDO, N.E.</t>
  </si>
  <si>
    <t>GÁS TÓXICO, OXIDANTE, CORROSIVO, COMPRIMIDO, N.E.</t>
  </si>
  <si>
    <t>GÁS TÓXICO, OXIDANTE, LIQUEFEITO, N.E.</t>
  </si>
  <si>
    <t>GÁS TÓXICO, CORROSIVO, LIQUEFEITO, N.E.</t>
  </si>
  <si>
    <t>GÁS TÓXICO, INFLAMÁVEL, CORROSIVO, LIQUEFEITO, N.E.</t>
  </si>
  <si>
    <t>GÁS TÓXICO, OXIDANTE, CORROSIVO, LIQUEFEITO, N.E.</t>
  </si>
  <si>
    <t>GÁS OXIDANTE, LÍQUIDO REFRIGERADO, N.E.</t>
  </si>
  <si>
    <t>GÁS INFLAMÁVEL, LÍQUIDO REFRIGERADO, N.E.</t>
  </si>
  <si>
    <t>PIGMENTOS ORGÂNICOS, SUJEITOS A AUTOAQUECIMENTO</t>
  </si>
  <si>
    <t>COMPOSTO  PLÁSTICO  PARA  MOLDAGEM,  sob  forma  de  pasta,  folha  ou  corda  extrudada,  que  desprende  vapor
inflamável</t>
  </si>
  <si>
    <t>AMOSTRA QUÍMICA, TÓXICA</t>
  </si>
  <si>
    <t>ESTOJO QUÍMICO ou ESTOJO DE PRIMEIROS SOCORROS</t>
  </si>
  <si>
    <t>2-AMINO-4,6 - DINITIROFENOL, UMEDECIDO com no mínimo, 20% de água, em massa</t>
  </si>
  <si>
    <t>AMÔNIA, SOLUÇÃO aquosa, com densidade relativa inferior a 0,880 a 15ºC, com mais de 50% de amônia</t>
  </si>
  <si>
    <t>MISTURA DE NITROGLICERINA, INSENSIBILIZADA, SÓLIDA, N.E. com mais de 2% e até 10% de nitroglicerina, em
massa</t>
  </si>
  <si>
    <t>BORO-HIDRETO DE SÓDIO E HIDRÓXIDO DE SÓDIO SOLUÇÃO, com até 12% de boro-hidreto de sódio e até 40% de hidróxido de sódio, em massa</t>
  </si>
  <si>
    <t>MATERIAL RADIOATIVO, BAIXA ATIVIDADE ESPECÍFICA (BAE-II), não-físsil ou físsil exceptivo</t>
  </si>
  <si>
    <t>MATERIAL RADIOATIVO, BAIXA ATIVIDADE ESPECÍFICA (BAE-III), não-físsil ou físsil exceptivo</t>
  </si>
  <si>
    <t>MATERIAL RADIOATIVO, EM VOLUME TIPO C, não-físsil ou físsil exceptivo</t>
  </si>
  <si>
    <t>MATERIAL REDIOATIVO, BAIXA ATIVIDADE ESPECÍFICA (BAE-II) FÍSSIL</t>
  </si>
  <si>
    <t>MATERIAL RADIOATIVO, BAIXA ATIVIDADE ESPECÍFICA (BAE-III), FÍSSIL</t>
  </si>
  <si>
    <t>MATERIAL RADIOATIVO, OBJETOS CONTAMINADOS NA SUPERFÍCIE (OCS-I OU OCS-II), FÍSSIL</t>
  </si>
  <si>
    <t>MATERIAL RADIOATIVO, EM VOLUME TIPO A, FÍSSIL, não-sob forma especial</t>
  </si>
  <si>
    <t>MATERIAL RADIOATIVO, EM VOLUME TIPO B(U), FÍSSIL</t>
  </si>
  <si>
    <t>MATERIAL RADIOATIVO, EM VOLUME TIPO B(M), FÍSSIL</t>
  </si>
  <si>
    <t>MATERIAL RADIOATIVO, EM VOLUME TIPO C, FÍSSIL</t>
  </si>
  <si>
    <t>MATERIAL RADIOATIVO, TRANSPORTADO SOB ARANJO ESPECIAL, FÍSSIL</t>
  </si>
  <si>
    <t>MATERIAL RADIOATIVO, VOLUME TIPO A, TRANSPORTADO SOB FORMA ESPECIAL, não-físsil ou físsil exceptivo</t>
  </si>
  <si>
    <t>MATERIAL RADIOATIVO, EM VOLUME TIPO A, TRANSPORTADO SOB FORMA ESPECIAL, FÍSSIL</t>
  </si>
  <si>
    <t>LÍQUIDO REGULAMENTADO PARA AVIAÇÃO, N.E.</t>
  </si>
  <si>
    <t>SÓLIDO REGULAMENTADO PARA AVIAÇÃO, N.E.</t>
  </si>
  <si>
    <t>MERCAPTANAS, INFLAMÁVEIS, LÍQUIDAS, N.E., ou MISTURA DE MERCAPTANA, INFLAMÁVEL, LÍQUIDA, N.E.</t>
  </si>
  <si>
    <t>GÁS REFRIGERANTE R 404 A</t>
  </si>
  <si>
    <t>GÁS REFRIGERANTE R 407 A</t>
  </si>
  <si>
    <t>GÁS REFRIGERANTE R 407 B</t>
  </si>
  <si>
    <t>GÁS REFRIGERANTE R 407 C</t>
  </si>
  <si>
    <t>DIÓXIDO DE TIOURÉIA</t>
  </si>
  <si>
    <t>XANTATOS</t>
  </si>
  <si>
    <t>MISTURA DE NITROGLICERINA, INFLAMÁVEL, INSENSIBILIZADA, LÍQUIDA, N.E., com até 30% de nitroglicerina,
em massa</t>
  </si>
  <si>
    <t>TETRANITRATO      DE      PENTAERITRINA      (TETRANITRATO      DE      PENTAERITROL;      PETN),      MISTURA,
INSENSIBILIZADA, SÓLIDA, N.E., com mais de 10% e até 20% de petn, em massa</t>
  </si>
  <si>
    <t>PESTICIDA Á BASE DE DERIVADOS DO ÁCIDO FENOXIACÉTICO, TÓXICO, SÓLIDO</t>
  </si>
  <si>
    <t>PESTICIDA  Á  BASE  DE  DERIVADOS DO  ÁCIDO  FENOXIACÉTICO,  INFLAMÁVEL,  TÓXICO,  LÍQUIDO  com PFg
inferior a 23ºC</t>
  </si>
  <si>
    <t>PESTICIDA  Á  BASE  DE  DERIVADOS DO  ÁCIDO  FENOXIACÉTICO,  TÓXICO,  INFLAMÁVEL,  LÍQUIDO  com PFg
igual ou superior a 23ºC</t>
  </si>
  <si>
    <t>PESTICIDA Á BASE DE DERIVADOS DO ÁCIDO FENOXIACÉTICO, TÓXICO, LÍQUIDO</t>
  </si>
  <si>
    <t>PESTICIDA Á BASE DE PIRETRÓIDE, TÓXICO, SÓLIDO</t>
  </si>
  <si>
    <t>PESTICIDA Á BASE DE PIRETRÓIDE, INFLAMÁVEL, TÓXICO, LÍQUIDO com ponto de fulgor inferior a 23ºC</t>
  </si>
  <si>
    <t>PESTICIDA Á BASE DE PIRETRÓIDE, TÓXICO, INFLAMÁVEL, LÍQUIDO com PFg igual ou superior a 23ºC</t>
  </si>
  <si>
    <t>PESTICIDA Á BASE DE PIRETRÓIDE, TÓXICO, LÍQUIDO</t>
  </si>
  <si>
    <t>INSETICIDA INFLAMÁVEL, GASOSO, N.E.</t>
  </si>
  <si>
    <t>INSETICIDA, TÓXICO, INFLAMÁVEL, GASOSO, N.E.</t>
  </si>
  <si>
    <r>
      <t xml:space="preserve">GERADOR DE OXIGÊNIO, QUÍMICO </t>
    </r>
    <r>
      <rPr>
        <b/>
        <sz val="11"/>
        <rFont val="Calibri"/>
        <family val="2"/>
        <scheme val="minor"/>
      </rPr>
      <t>†</t>
    </r>
  </si>
  <si>
    <t>MISTURA DE NITROGLICERINA, INSENSIBILIZADA, LÍQUIDA, N.E., com até 30% de nitroglicerina, em massa</t>
  </si>
  <si>
    <t>MÁQUINAS DE REFRIGERAÇÃO contendo gás liquefeito, inflamável, não-tóxico</t>
  </si>
  <si>
    <t>VEÍCULO SOB FUMIGAÇÃO ou EQUIPAMENTO DE TRANSPORTE SOB FUMIGAÇÃO</t>
  </si>
  <si>
    <t>FIBRAS VEGETAIS, SECAS</t>
  </si>
  <si>
    <t>CLOROSILANOS, TÓXICO, CORROSIVO, N.E.</t>
  </si>
  <si>
    <t>CLOROSILANOS, TÓXICO, CORROSIVO, INFLAMÁVEL, N.E.</t>
  </si>
  <si>
    <t>PRODUTOS PERIGOSOS EM MAQUINARIA ou PRODUTOS PERIGOSOS EM APARELHOS</t>
  </si>
  <si>
    <t>TRINITROFENOL (ÁCIDO PÍCRICO) UMEDECIDO, com teor de água igual ou superior a 10% em massa</t>
  </si>
  <si>
    <t>TRINITROCLOROBENZENO  (CLORETO  DE  PICRILA),  UMEDECIDO,  com teor  de  água  igual ou  superior a  10% em
massa</t>
  </si>
  <si>
    <t>TRINITROTOLUENO (TNT), UMEDECIDO, com teor de água igual ou superior a 10%, em massa</t>
  </si>
  <si>
    <t>TRINITROBENZENO, UMEDECIDO, com teor de água igual ou superior a 10%, em massa</t>
  </si>
  <si>
    <t>ÁCIDO TRINITROBENZÓICO, UMEDECIDO, com teor de água igual ou superior a 10%, em massa</t>
  </si>
  <si>
    <t>DINITRO-o-CRESOLATO DE SÓDIO, UMEDECIDO, com teor de água igual ou superior a 10%, em massa</t>
  </si>
  <si>
    <t>NITRATO DE URÉIA, UMEDECIDO, com teor de água igual ou superior a 10%, em massa</t>
  </si>
  <si>
    <t>2-METILBUTANAL</t>
  </si>
  <si>
    <t>ACETILENO, LIVRE DE SOLVENTE</t>
  </si>
  <si>
    <t>NITRATO DE AMÔNIO, EMULSÃO ou SUSPENSÃO ou GEL, explosivos intermediários para detonantes</t>
  </si>
  <si>
    <t>4-NITROFENILHIDRAZINA, com até de 30% de água, em massa</t>
  </si>
  <si>
    <t>PERBORATO DE SÓDIO MONOHIDRATADO</t>
  </si>
  <si>
    <t>CARBONATO DE SÓDIO PEROXI-HIDRATADO</t>
  </si>
  <si>
    <t>LÍQUIDO EXPLOSIVO INSENSIBILIZADO, N.E.</t>
  </si>
  <si>
    <t>SÓLIDO EXPLOSIVO INSENSIBILIZADO, N.E.</t>
  </si>
  <si>
    <r>
      <t xml:space="preserve">LÍQUIDO  TÓXICO À  INALAÇÃO, N.E.  com toxicidade  à inalação  inferior ou  igual a  200 ml/m³  e com concentração de </t>
    </r>
    <r>
      <rPr>
        <vertAlign val="superscript"/>
        <sz val="11"/>
        <rFont val="Calibri"/>
        <family val="2"/>
        <scheme val="minor"/>
      </rPr>
      <t>vapor saturado superior ou igual a 500 CL</t>
    </r>
    <r>
      <rPr>
        <sz val="11"/>
        <rFont val="Calibri"/>
        <family val="2"/>
        <scheme val="minor"/>
      </rPr>
      <t>50</t>
    </r>
  </si>
  <si>
    <r>
      <t xml:space="preserve">LÍQUIDO TÓXICO À INALAÇÃO, N.E. com toxicidade à inalação inferior ou igual a 1000 ml/m³ e com concentração de </t>
    </r>
    <r>
      <rPr>
        <vertAlign val="superscript"/>
        <sz val="11"/>
        <rFont val="Calibri"/>
        <family val="2"/>
        <scheme val="minor"/>
      </rPr>
      <t>vapor saturado superior ou igual a 10 CL</t>
    </r>
    <r>
      <rPr>
        <sz val="11"/>
        <rFont val="Calibri"/>
        <family val="2"/>
        <scheme val="minor"/>
      </rPr>
      <t>50</t>
    </r>
  </si>
  <si>
    <r>
      <t xml:space="preserve">LÍQUIDO  TÓXICO  À INALAÇÃO,  INFLAMÁVEL,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</si>
  <si>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t>LÍQUIDO TÓXICO À INALAÇÃO, INFLAMÁVEL, N.E. com toxicidade à inalação inferior ou igual a 1000 ml/m³ e com concentração de vapor saturado superior ou igual a 10 CL50</t>
  </si>
  <si>
    <r>
      <t xml:space="preserve">LÍQUIDO  TÓXICO  À  INALAÇÃO,  QUE  REAGE  COM  ÁGUA,  N.E.  com  toxicidade  à  inalação  inferior  ou  igual  a  200 </t>
    </r>
    <r>
      <rPr>
        <vertAlign val="superscript"/>
        <sz val="11"/>
        <rFont val="Calibri"/>
        <family val="2"/>
        <scheme val="minor"/>
      </rPr>
      <t>ml/m³ e com concentração de vapor saturado superior ou igual a 500 CL</t>
    </r>
    <r>
      <rPr>
        <sz val="11"/>
        <rFont val="Calibri"/>
        <family val="2"/>
        <scheme val="minor"/>
      </rPr>
      <t>50</t>
    </r>
  </si>
  <si>
    <r>
      <t xml:space="preserve">LÍQUIDO  TÓXICO  À  INALAÇÃO,  QUE REAGE  COM ÁGUA,  N.E. com toxicidade à  inalação inferior  ou igual a 1000 </t>
    </r>
    <r>
      <rPr>
        <vertAlign val="superscript"/>
        <sz val="11"/>
        <rFont val="Calibri"/>
        <family val="2"/>
        <scheme val="minor"/>
      </rPr>
      <t>ml/m³ e com concentração de vapor saturado superior ou igual a 10 CL</t>
    </r>
    <r>
      <rPr>
        <sz val="11"/>
        <rFont val="Calibri"/>
        <family val="2"/>
        <scheme val="minor"/>
      </rPr>
      <t>50</t>
    </r>
  </si>
  <si>
    <r>
      <t xml:space="preserve">LÍQUIDO  TÓXICO  À  INALAÇÃO,  OXIDANTE,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</si>
  <si>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OXIDANTE,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</si>
  <si>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r>
      <t xml:space="preserve">LÍQUIDO  TÓXICO  À  INALAÇÃO,  CORROSIVO,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</si>
  <si>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CORROSIVO,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</si>
  <si>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t>SUBSTÂNCIA ORGANOMETÁLICA, PIROFÓRICA, SÓLIDA</t>
  </si>
  <si>
    <t>SUBSTÂNCIA ORGANOMETÁLICA, PIROFÓRICA, LÍQUIDA</t>
  </si>
  <si>
    <t>SUBSTÂNCIA ORGANOMETÁLICA, PIROFÓRICA, QUE REAGE COM ÁGUA, SÓLIDA</t>
  </si>
  <si>
    <t>SUBSTÂNCIA ORGANOMETÁLICA, PIROFÓRICA, QUE REAGE COM ÁGUA, LÍQUIDA</t>
  </si>
  <si>
    <t>SUBSTÂNCIA ORGANOMETÁLICA, QUE REAGE COM ÁGUA, SÓLIDA</t>
  </si>
  <si>
    <t>SUBSTÂNCIA ORGANOMETÁLICA, QUE REAGE COM ÁGUA, INFLAMÁVEL, SÓLIDA</t>
  </si>
  <si>
    <t>SUBSTÂNCIA ORGANOMETÁLICA, QUE REAGE COM ÁGUA, SUJEITA A AUTOAQUECIMENTO, SÓLIDA</t>
  </si>
  <si>
    <t>SUBSTÂNCIA ORGANOMETÁLICA, QUE REAGE COM ÁGUA, LÍQUIDA</t>
  </si>
  <si>
    <t>SUBSTÂNCIA ORGANOMETÁLICA, QUE REAGE COM ÁGUA, INFLAMÁVEL, LÍQUIDA</t>
  </si>
  <si>
    <t>SUBSTÂNCIA ORGANOMETÁLICA, SUJEITA A AUTOAQUECIMENTO, SÓLIDA</t>
  </si>
  <si>
    <t>AMALGAMA DE METAIS ALCALINOS, SÓLIDA</t>
  </si>
  <si>
    <t>AMALGAMA DE METAIS ALCALINO-TERROSOS, SÓLIDA</t>
  </si>
  <si>
    <t>LIGAS METÁLICAS DE POTÁSSIO, SÓLIDAS</t>
  </si>
  <si>
    <t>LIGAS DE POTÁSSIO E SÓDIO, SÓLIDAS</t>
  </si>
  <si>
    <t>CLORATO DE BÁRIO, SOLUÇÃO</t>
  </si>
  <si>
    <t>PERCLORATO DE BÁRIO EM SOLUÇÃO</t>
  </si>
  <si>
    <t>MISTURA DE CLORATO E CLORETO DE MAGNÉSIO EM SOLUÇÃO</t>
  </si>
  <si>
    <t>PERCLORATO DE CHUMBO SOLUÇÃO</t>
  </si>
  <si>
    <t>CLORONITROBENZENOS, LÍQUIDOS</t>
  </si>
  <si>
    <t>HIDROCLORETO DE 4-CLORO-o-TOLUIDINA SOLUÇÃO</t>
  </si>
  <si>
    <t>beta-NAFTILAMINA SOLUÇÃO</t>
  </si>
  <si>
    <t>ÁCIDO FÓRMICO com no mínimo 10% e no máximo 85% de ácido, em massa</t>
  </si>
  <si>
    <t>CIANETO DE POTÁSSIO SOLUÇÃO</t>
  </si>
  <si>
    <t>CIANETO DE SÓDIO SOLUÇÃO</t>
  </si>
  <si>
    <t>FLUORETO DE SÓDIO SOLUÇÃO</t>
  </si>
  <si>
    <t>CLOROACETOFENONA, LÍQUIDA</t>
  </si>
  <si>
    <t>BROMETO DE XILILO, SÓLIDO</t>
  </si>
  <si>
    <t>2,4-TOLUILENODIAMINA EM SOLUÇÃO</t>
  </si>
  <si>
    <t>COMPLEXO DE TRIFLUORETO DE BORO E DE ÁCIDO ACÉTICO, SÓLIDO</t>
  </si>
  <si>
    <t>COMPLEXO DE TRIFLUORETO DE BORO E DE ÁCIDO PROPIÔNICO, SÓLIDO</t>
  </si>
  <si>
    <t>HIDROGENODIFLUORETO DE POTÁSSIO SOLUÇÃO</t>
  </si>
  <si>
    <t>FLUORETO DE POTÁSSIO SOLUÇÃO</t>
  </si>
  <si>
    <t>HIDRÓXIDO DE TETRAMETIL-AMÔNIO, SÓLIDO</t>
  </si>
  <si>
    <t>DINITRO-o-CRESOLATO DE AMÔNIO SOLUÇÃO</t>
  </si>
  <si>
    <t>ÁCIDO BROMOACÉTICO, SÓLIDO</t>
  </si>
  <si>
    <t>ACRILAMIDA EM SOLUÇÃO</t>
  </si>
  <si>
    <t>CLORETOS DE CLOROBENZILA. SÓLIDO</t>
  </si>
  <si>
    <t>ISOCIANATO DE 3-CLORO-4-METILFENILA, SÓLIDO</t>
  </si>
  <si>
    <t>CLOROTOLUIDINAS, LÍQUIDAS</t>
  </si>
  <si>
    <t>XILENÓIS, LÍQUIDOS</t>
  </si>
  <si>
    <t>TRIFLUORETOS DE NITROBENZENO, SÓLIDOS</t>
  </si>
  <si>
    <t>BIFENILAS POLICLORADAS, SÓLIDAS</t>
  </si>
  <si>
    <t>NITROCRESSÓIS, LÍQUIDOS</t>
  </si>
  <si>
    <t>HIDRATOS DE HEXAFLUORACETONA, SÓLIDO</t>
  </si>
  <si>
    <t>CLOROCRESSÓIS, SÓLIDOS</t>
  </si>
  <si>
    <t>ÁLCOOL alpha-METILBENZÍLICO, SÓLIDO</t>
  </si>
  <si>
    <t>NITRILOS, TÓXICOS, SÓLIDOS, N.E.</t>
  </si>
  <si>
    <t>COMPOSTO DE SELÊNIO, LÍQUIDO, N.E.</t>
  </si>
  <si>
    <t>CLORODINITROBENZENOS, SÓLIDOS</t>
  </si>
  <si>
    <t>DICLOROANILINAS, SÓLIDAS</t>
  </si>
  <si>
    <t>DINITROBENZENOS, SÓLIDOS</t>
  </si>
  <si>
    <t>HIDROCLORETO DE NICOTINA, SÓLIDO</t>
  </si>
  <si>
    <t>SULFATO DE NICOTINA, SÓLIDA</t>
  </si>
  <si>
    <t>NITROTOLUENOS, SÓLIDOS</t>
  </si>
  <si>
    <t>NITROXILENOS, SÓLIDOS</t>
  </si>
  <si>
    <t>SUBSTÂNCIA PARA PRODUÇÃO DE GÁS LACRIMOGÊNEO, SÓLIDA, N.E.</t>
  </si>
  <si>
    <t>CIANETOS DE BROMOBENZILA, SÓLIDOS</t>
  </si>
  <si>
    <t>DIFENILCLOROARSINA, SÓLIDA</t>
  </si>
  <si>
    <t>TOLUIDINAS, SÓLIDAS</t>
  </si>
  <si>
    <t>XILIDINAS, SÓLIDAS</t>
  </si>
  <si>
    <t>ÁCIDO FOSFÓRICO, SÓLIDO</t>
  </si>
  <si>
    <t>DINITROTOLUENOS, SÓLIDOS</t>
  </si>
  <si>
    <t>CRESÓIS, SÓLIDOS</t>
  </si>
  <si>
    <t>ÁCIDO NITROSILSULFÚRICO, SÓLIDO</t>
  </si>
  <si>
    <t>CLORONITROTOLUENOS, SÓLIDOS</t>
  </si>
  <si>
    <t>NITROANISÓIS, SÓLIDOS</t>
  </si>
  <si>
    <t>NITROBROMOBENZENOS, SÓLIDOS</t>
  </si>
  <si>
    <t>N-ETILBENZILTOLUIDINAS, SÓLIDAS</t>
  </si>
  <si>
    <t>TOXINAS, EXTRAÍDAS DE ORGANISMOS VIVOS, SÓLIDAS, N.E.</t>
  </si>
  <si>
    <t>ÁCIDO PROPIÔNICO com no mínimo 90% de ácido em massa</t>
  </si>
  <si>
    <t>FÓSFORO, COMPOSTO ORGÂNICO, TÓXICO, SÓLIDO, N.E.</t>
  </si>
  <si>
    <t>ARSÊNICO, COMPOSTO ORGÂNICO, SÓLIDO, N.E.</t>
  </si>
  <si>
    <t>METAL CARBONILAS, SÓLIDAS, N.E.</t>
  </si>
  <si>
    <t>COMPOSTO ORGANOMETÁLICO, TÓXICO, SÓLIDO, N.E.</t>
  </si>
  <si>
    <t>HIDROGÊNIO  EM  UM  SISTEMA  DE  ARMAZENAGEM  DE  HIDRETO  METÁLICO  ou  HIDROGÊNIO  EM  UM SISTEMA DE ARMAZENAGEM DE HIDRETO METÁLICO CONTIDO EM EQUIPAMENTO ou HIDROGÊNIO EM UM SISTEMA DE ARMAZENAGEM DE HIDRETO METÁLICO EMBALADO COM EQUIPAMENTO</t>
  </si>
  <si>
    <t>TINTA   INFLAMÁVEL,   CORROSIVA   (incluindo   tintas,   lacas,   esmaltes,   tinturas,   goma-lacas,   vernizes,   polidores, enchimentos   líquidos   e   bases   líquidas   para   lacas)   ou  MATERIAL   RELACIONADO  COM   TINTA  INFLAMÁVEL, CORROSIVA (incluindo diluentes ou redutores para tintas)</t>
  </si>
  <si>
    <t>TINTA   CORROSIVA,   INFLAMÁVEL   (incluindo   tintas,   lacas,   esmaltes,   tinturas,   goma-lacas,   vernizes,   polidores, enchimentos   líquidos   e   bases   líquidas   para   lacas)   ou   MATERIAL   RELACIONADO   COM   TINTA   CORROSIVA, INFLAMÁVEL (incluindo diluentes ou redutores para tintas)</t>
  </si>
  <si>
    <t>HIDROGENODIFLUORETO SOLUÇÃO, N.E.</t>
  </si>
  <si>
    <t>ÁCIDO CROTÔNICO, LÍQUIDO</t>
  </si>
  <si>
    <t>CARTUCHOS PARA  PILHAS DE  COMBUSTÍVEL  ou  CARTUCHOS PARA  PILHAS DE  COMBUSTÍVEL CONTIDOS EM  EQUIPAMENTO  ou   CARTUCHOS  PARA  PILHAS  DE  COMBUSTÍVEL  EMBALADOS  COM  EQUIPAMENTO,
contendo líquidos inflamáveis</t>
  </si>
  <si>
    <t>1 - HIDROXIBENZOTRIAZOL MONOHIDRATADO</t>
  </si>
  <si>
    <t>MISTURA DE ETANOL E GASOLINA ou MISTURA DE ETANOL E COMBUSTÍVEL PARA MOTORES  com mais de
10% de etanol</t>
  </si>
  <si>
    <t>CARTUCHOS PARA  PILHAS DE  COMBUSTÍVEL  ou  CARTUCHOS PARA  PILHAS DE  COMBUSTÍVEL CONTIDOS EM  EQUIPAMENTO  ou   CARTUCHOS  PARA  PILHAS  DE  COMBUSTÍVEL  EMBALADOS  COM  EQUIPAMENTO,
contendo substâncias que reagem com água</t>
  </si>
  <si>
    <t>CARTUCHOS PARA  PILHAS DE  COMBUSTÍVEL  ou  CARTUCHOS PARA  PILHAS DE  COMBUSTÍVEL CONTIDOS EM  EQUIPAMENTO  ou   CARTUCHOS  PARA  PILHAS  DE  COMBUSTÍVEL  EMBALADOS  COM  EQUIPAMENTO,
contendo substâncias corrosivas</t>
  </si>
  <si>
    <t>CARTUCHOS PARA  PILHAS DE  COMBUSTÍVEL  ou  CARTUCHOS PARA  PILHAS DE  COMBUSTÍVEL CONTIDOS EM  EQUIPAMENTO  ou   CARTUCHOS  PARA  PILHAS  DE  COMBUSTÍVEL  EMBALADOS  COM  EQUIPAMENTO,
contendo gas inflamável liquefeito</t>
  </si>
  <si>
    <t>CARTUCHOS PARA  PILHAS DE  COMBUSTÍVEL  ou  CARTUCHOS PARA  PILHAS DE  COMBUSTÍVEL CONTIDOS EM  EQUIPAMENTO  ou   CARTUCHOS  PARA  PILHAS  DE  COMBUSTÍVEL  EMBALADOS  COM  EQUIPAMENTO,
contendo hidrogênio em hidreto metálico</t>
  </si>
  <si>
    <t>BATERIAS DE ÍON LÍTIO (incluindo baterias de polímero de íon lítio)</t>
  </si>
  <si>
    <t>BATERIAS  DE  ÍON  LÍTIO  CONTIDAS  EM  EQUIPAMENTOS  ou   BATERIAS  DE  ÍON  LÍTIO  EMBALADAS  COM EQUIPAMENTOS (incluindo baterias de pólimero de íon lítio)</t>
  </si>
  <si>
    <t>DISPERSÃO  DE  METAIS  ALCALINOS,  INFLAMÁVEL  ou  DISPERSÃO  DE  METAIS  ALCALINOS  TERROSOS,
INFLAMÁVEL</t>
  </si>
  <si>
    <t>MISTURA ANTIDETONANTE PARA COMBUSTÍVEL DE MOTORES, INFLAMÁVEL</t>
  </si>
  <si>
    <t>HIDRAZINA, SOLUÇÃO AQUOSA, INFLAMÁVEL, com mais de 37% de hidrazina, em massa</t>
  </si>
  <si>
    <t>HIPOCLORITO   DE   CÁLCIO,   SECO,   CORROSIVO   ou   MISTURA   DE    HIPOCLORITO   DE    CÁLCIO,   SECO,
CORROSIVO, com mais de 39% de cloro ativo (8,8% de oxigênio ativo)</t>
  </si>
  <si>
    <t>MISTURA DE HIPOCLORITO DE CÁLCIO, SECO, CORROSIVO, com mais de 10% e até 39% de cloro ativo</t>
  </si>
  <si>
    <t>HIPOCLORITO DE CÁLCIO, HIDRATADO, CORROSIVO ou MISTURA DE HIPOCLORITO DE CÁLCIO, HIDRATADO, CORROSIVO com não menos que 5,5% e até 16% de água</t>
  </si>
  <si>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</si>
  <si>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</si>
  <si>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</si>
  <si>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</si>
  <si>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t>PETRÓLEO CRU ÁCIDO, INFLAMÁVEL, TÓXICO</t>
  </si>
  <si>
    <t>IODO</t>
  </si>
  <si>
    <t>FARINHA DE KRILL</t>
  </si>
  <si>
    <t>IODO MONOCLORADO, LÍQUIDO</t>
  </si>
  <si>
    <t>CAPACITOR, ELÉTRICO DE DUPLA CAMADA (com capacidade de armazenamento de energia superior a 0,3 Wh)</t>
  </si>
  <si>
    <t>PRODUTO QUÍMICO SOB PRESSÃO, N.E.</t>
  </si>
  <si>
    <t>PRODUTO QUÍMICO SOB PRESSÃO, INFLAMÁVEL, N.E.</t>
  </si>
  <si>
    <t>PRODUTO QUÍMICO SOB PRESSÃO, TÓXICO, N.E.</t>
  </si>
  <si>
    <t>PRODUTO QUÍMICO SOB PRESSÃO, CORROSIVO, N.E.</t>
  </si>
  <si>
    <t>PRODUTO QUÍMICO SOB PRESSÃO, INFLAMÁVEL, TÓXICO, N.E.</t>
  </si>
  <si>
    <t>PRODUTO QUÍMICO SOB PRESSÃO, INFLAMÁVEL, CORROSIVO, N.E.</t>
  </si>
  <si>
    <t>MERCÚRIO CONTIDO EM ARTIGOS MANUFATURADOS</t>
  </si>
  <si>
    <t>HEXAFLUORETO  DE  URÂNIO,  MATERIAL  RADIOATIVO,  EMBALAGEM  EXCEPTIVA,  com menos  de  0,1  kg por
embalagem, não-físsil ou físsil-exceptivo</t>
  </si>
  <si>
    <t>CAPACITOR, ASSIMÉTRICO (com capacidade de armazenamento de energia superior a 0.3Wh)</t>
  </si>
  <si>
    <t>EMBALAGENS VAZIAS, NÃO LIMPAS</t>
  </si>
  <si>
    <t>GÁS ADSORVIDO, INFLAMÁVEL, N.E.</t>
  </si>
  <si>
    <t>GÁS ADSORVIDO, N.E.</t>
  </si>
  <si>
    <t>GÁS ADSORVIDO TÓXICO, N.E.</t>
  </si>
  <si>
    <t>GÁS ADSORVIDO, OXIDANTE, N.E.</t>
  </si>
  <si>
    <t>GÁS ADSORVIDO,TÓXICO INFLAMÁVEL, N.E.</t>
  </si>
  <si>
    <t>GÁS ADSORVIDO TÓXICO, OXIDANTE, N.E.</t>
  </si>
  <si>
    <t>GÁS ADSORVIDO, TÓXICO, CORROSIVO, N.E.</t>
  </si>
  <si>
    <t>GÁS ADSORVIDO, TÓXICO, INFLAMÁVEL, CORROSIVO, N.E.</t>
  </si>
  <si>
    <t>GÁS ADSORVIDO, TÓXICO, OXIDANTE, CORROSIVO, N.E.</t>
  </si>
  <si>
    <t>TRIFLUORETO DE BORO, ADSORVIDO</t>
  </si>
  <si>
    <t>CLORO, ADSORVIDO</t>
  </si>
  <si>
    <t>TETRAFLUORETO DE SILICONE, ADSORVIDO</t>
  </si>
  <si>
    <t>ARSINA, ADSORVIDA</t>
  </si>
  <si>
    <t>GERMANO, ADSORVIDO</t>
  </si>
  <si>
    <t>PENTAFLUORETO DE FÓSFORO, ADSORVIDO</t>
  </si>
  <si>
    <t>FOSFINA, ADSORVIDA</t>
  </si>
  <si>
    <t>SELENETO DE HIDROGÊNIO, ADSORVIDO</t>
  </si>
  <si>
    <t>KIT RESINA DE POLIÉSTER, material base sólida</t>
  </si>
  <si>
    <t>MOTOR, COMBUSTÃO INTERNA, MOVIDO A LÍQUIDO INFLAMÁVEL ou MOTOR, PILHA DE COMBUSTÍVEL, MOVIDO A LÍQUIDO INFLAMÁVEL ou MAQUINÁRIO, COMBUSTÃO INTERNA, MOVIDO A LÍQUIDO INFLAMÁVEL ou MAQUINÁRIO, PILHA DE COMBUSTÍVEL, MOVIDO A LÍQUIDO INFLAMÁVEL</t>
  </si>
  <si>
    <t>MOTOR, COMBUSTÃO INTERNA, MOVIDO A GÁS INFLAMÁVEL ou MOTOR, PILHA DE COMBUSTÍVEL, MOVIDO A GÁS INFLAMÁVEL ou MAQUINÁRIO, COMBUSTÃO INTERNA, MOVIDO A GÁS INFLAMÁVEL ou MAQUINÁRIO, PILHA DE COMBUSTÍVEL, MOVIDO A GÁS INFLAMÁVEL</t>
  </si>
  <si>
    <t>MOTOR, COMBUSTÃO INTERNA, ou MAQUINÁRIO, COMBUSTÃO INTERNA</t>
  </si>
  <si>
    <t>SUBSTÂNCIA POLIMERIZANTE SÓLIDA, ESTABILIZADA, N.E.</t>
  </si>
  <si>
    <t>SUBSTÂNCIA POLIMERIZANTE LÍQUIDA, ESTABILIZADA, N.E.</t>
  </si>
  <si>
    <t>SUBSTÂNCIA POLIMERIZANTE SÓLIDA, TEMPERATURA CONTROLADA, N.E.</t>
  </si>
  <si>
    <t>SUBSTÂNCIA POLIMERIZANTE LÍQUIDA, TEMPERATURA CONTROLADA, 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</si>
</sst>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4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name val="Calibri"/>
      <family val="2"/>
      <scheme val="minor"/>
    </font>
    <font>
      <sz val="10"/>
      <color rgb="FF000000"/>
      <name val="Arial"/>
      <family val="2"/>
    </font>
    <font>
      <sz val="11"/>
      <color rgb="FF000000"/>
      <name val="Calibri"/>
      <family val="2"/>
      <scheme val="minor"/>
    </font>
    <font>
      <sz val="11"/>
      <color rgb="FF000000"/>
      <name val="Calibri"/>
      <family val="2"/>
    </font>
    <font>
      <sz val="10"/>
      <color theme="1"/>
      <name val="Liberation Sans"/>
      <family val="2"/>
    </font>
    <font>
      <sz val="11"/>
      <color rgb="FF242424"/>
      <name val="Aptos Narrow"/>
      <family val="2"/>
    </font>
    <font>
      <sz val="12"/>
      <color theme="1"/>
      <name val="Liberation Sans"/>
      <family val="2"/>
    </font>
    <font>
      <b/>
      <sz val="11"/>
      <color rgb="FFFF0000"/>
      <name val="Calibri"/>
      <family val="2"/>
      <scheme val="minor"/>
    </font>
    <font>
      <sz val="11"/>
      <name val="Calibri (Corpo)"/>
    </font>
    <font>
      <b/>
      <sz val="11"/>
      <name val="Calibri"/>
      <family val="2"/>
      <scheme val="minor"/>
    </font>
    <font>
      <strike/>
      <sz val="11"/>
      <name val="Calibri"/>
      <family val="2"/>
      <scheme val="minor"/>
    </font>
    <font>
      <vertAlign val="superscript"/>
      <sz val="11"/>
      <name val="Calibri"/>
      <family val="2"/>
      <scheme val="minor"/>
    </font>
    <font>
      <sz val="10"/>
      <color rgb="FF000000"/>
      <name val="Arial"/>
      <charset val="1"/>
    </font>
    <font>
      <sz val="11"/>
      <color rgb="FF000000"/>
      <name val="Calibri"/>
      <charset val="1"/>
    </font>
    <font>
      <sz val="12"/>
      <color rgb="FF000000"/>
      <name val="Calibri"/>
      <charset val="1"/>
    </font>
    <font>
      <sz val="11"/>
      <color rgb="FF242424"/>
      <name val="Aptos Narrow"/>
      <family val="2"/>
      <charset val="1"/>
    </font>
    <font>
      <sz val="11"/>
      <color theme="1"/>
      <name val="Google Sans Text"/>
      <family val="2"/>
      <charset val="1"/>
    </font>
    <font>
      <sz val="11"/>
      <color rgb="FF242424"/>
      <name val="Aptos Narrow"/>
      <charset val="1"/>
    </font>
    <font>
      <sz val="12"/>
      <color rgb="FF000000"/>
      <name val="Calibri"/>
      <family val="2"/>
    </font>
    <font>
      <sz val="10"/>
      <color theme="1"/>
      <name val="Liberation Sans"/>
      <charset val="1"/>
    </font>
    <font>
      <sz val="11"/>
      <color theme="1"/>
      <name val="Calibri"/>
      <charset val="1"/>
    </font>
    <font>
      <sz val="11"/>
      <color rgb="FF000000"/>
      <name val="Calibri"/>
    </font>
  </fonts>
  <fills count="5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
      <patternFill patternType="solid">
        <fgColor rgb="FFFF0000"/>
        <bgColor indexed="64"/>
      </patternFill>
    </fill>
    <fill>
      <patternFill patternType="solid">
        <fgColor theme="7" tint="0.59999389629810485"/>
        <bgColor indexed="64"/>
      </patternFill>
    </fill>
    <fill>
      <patternFill patternType="solid">
        <fgColor theme="0" tint="-0.14999847407452621"/>
        <bgColor theme="0" tint="-0.14999847407452621"/>
      </patternFill>
    </fill>
    <fill>
      <patternFill patternType="solid">
        <fgColor rgb="FFCCCCFF"/>
        <bgColor indexed="64"/>
      </patternFill>
    </fill>
    <fill>
      <patternFill patternType="solid">
        <fgColor rgb="FFFFFF00"/>
        <bgColor indexed="64"/>
      </patternFill>
    </fill>
    <fill>
      <patternFill patternType="solid">
        <fgColor theme="1"/>
        <bgColor theme="1"/>
      </patternFill>
    </fill>
    <fill>
      <patternFill patternType="solid">
        <fgColor theme="0" tint="-0.34998626667073579"/>
        <bgColor theme="0" tint="-0.34998626667073579"/>
      </patternFill>
    </fill>
    <fill>
      <patternFill patternType="solid">
        <fgColor theme="6" tint="0.59999389629810485"/>
        <bgColor indexed="64"/>
      </patternFill>
    </fill>
    <fill>
      <patternFill patternType="solid">
        <fgColor theme="0" tint="-0.14999847407452621"/>
        <bgColor indexed="64"/>
      </patternFill>
    </fill>
    <fill>
      <patternFill patternType="solid">
        <fgColor rgb="FFFFCCFF"/>
        <bgColor indexed="64"/>
      </patternFill>
    </fill>
    <fill>
      <patternFill patternType="solid">
        <fgColor rgb="FFFFE699"/>
        <bgColor rgb="FF000000"/>
      </patternFill>
    </fill>
    <fill>
      <patternFill patternType="solid">
        <fgColor theme="4"/>
        <bgColor theme="4"/>
      </patternFill>
    </fill>
    <fill>
      <patternFill patternType="solid">
        <fgColor rgb="FF92D050"/>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B4C6E7"/>
        <bgColor rgb="FFB4C6E7"/>
      </patternFill>
    </fill>
    <fill>
      <patternFill patternType="solid">
        <fgColor rgb="FFD9E1F2"/>
        <bgColor rgb="FFD9E1F2"/>
      </patternFill>
    </fill>
    <fill>
      <patternFill patternType="solid">
        <fgColor theme="4" tint="0.59999389629810485"/>
        <bgColor theme="4" tint="0.59999389629810485"/>
      </patternFill>
    </fill>
    <fill>
      <patternFill patternType="solid">
        <fgColor theme="3" tint="0.79998168889431442"/>
        <bgColor indexed="64"/>
      </patternFill>
    </fill>
    <fill>
      <patternFill patternType="solid">
        <fgColor theme="7"/>
        <bgColor indexed="64"/>
      </patternFill>
    </fill>
    <fill>
      <patternFill patternType="solid">
        <fgColor theme="4" tint="0.79998168889431442"/>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left>
      <right style="thin">
        <color theme="0"/>
      </right>
      <top style="thin">
        <color theme="0"/>
      </top>
      <bottom style="thin">
        <color theme="0"/>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style="thin">
        <color theme="0"/>
      </left>
      <right style="thin">
        <color theme="0"/>
      </right>
      <top style="thin">
        <color theme="0"/>
      </top>
      <bottom/>
      <diagonal/>
    </border>
    <border>
      <left/>
      <right/>
      <top style="thin">
        <color theme="1"/>
      </top>
      <bottom style="thin">
        <color theme="1"/>
      </bottom>
      <diagonal/>
    </border>
    <border>
      <left style="thin">
        <color rgb="FFFFFFFF"/>
      </left>
      <right style="thin">
        <color rgb="FFFFFFFF"/>
      </right>
      <top style="thin">
        <color rgb="FFFFFFFF"/>
      </top>
      <bottom/>
      <diagonal/>
    </border>
    <border>
      <left/>
      <right/>
      <top/>
      <bottom style="thick">
        <color theme="0"/>
      </bottom>
      <diagonal/>
    </border>
    <border>
      <left/>
      <right/>
      <top style="thin">
        <color theme="0"/>
      </top>
      <bottom style="thin">
        <color theme="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top/>
      <bottom style="thin">
        <color rgb="FF000000"/>
      </bottom>
      <diagonal/>
    </border>
    <border>
      <left/>
      <right style="thin">
        <color rgb="FF000000"/>
      </right>
      <top style="thin">
        <color rgb="FF000000"/>
      </top>
      <bottom style="thin">
        <color rgb="FFFFFFFF"/>
      </bottom>
      <diagonal/>
    </border>
    <border>
      <left/>
      <right/>
      <top style="thin">
        <color rgb="FFA9D08E"/>
      </top>
      <bottom style="thin">
        <color rgb="FFA9D08E"/>
      </bottom>
      <diagonal/>
    </border>
    <border>
      <left/>
      <right style="thin">
        <color rgb="FFA9D08E"/>
      </right>
      <top style="thin">
        <color rgb="FFA9D08E"/>
      </top>
      <bottom/>
      <diagonal/>
    </border>
    <border>
      <left style="thin">
        <color theme="0"/>
      </left>
      <right style="thin">
        <color theme="0"/>
      </right>
      <top/>
      <bottom style="thick">
        <color theme="0"/>
      </bottom>
      <diagonal/>
    </border>
    <border>
      <left/>
      <right/>
      <top style="thin">
        <color theme="4" tint="0.39997558519241921"/>
      </top>
      <bottom style="thin">
        <color theme="4" tint="0.39997558519241921"/>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0" fontId="25" fillId="0" borderId="0"/>
    <xf numFmtId="0" fontId="18" fillId="0" borderId="0" applyNumberFormat="0" applyFill="0" applyBorder="0" applyAlignment="0" applyProtection="0"/>
  </cellStyleXfs>
  <cellXfs count="271">
    <xf numFmtId="0" fontId="0" fillId="0" borderId="0" xfId="0"/>
    <xf numFmtId="14" fontId="0" fillId="0" borderId="0" xfId="0" applyNumberFormat="1"/>
    <xf numFmtId="1" fontId="0" fillId="0" borderId="0" xfId="0" applyNumberFormat="1" applyAlignment="1" applyProtection="1">
      <alignment horizontal="center" vertical="center"/>
      <protection locked="0"/>
    </xf>
    <xf numFmtId="1" fontId="0" fillId="0" borderId="0" xfId="0" applyNumberFormat="1" applyAlignment="1" applyProtection="1">
      <alignment horizontal="center" vertical="center" wrapText="1"/>
      <protection locked="0"/>
    </xf>
    <xf numFmtId="1" fontId="0" fillId="33" borderId="0" xfId="0" applyNumberFormat="1" applyFill="1" applyAlignment="1">
      <alignment horizontal="center" vertical="center"/>
    </xf>
    <xf numFmtId="1" fontId="0" fillId="33" borderId="0" xfId="0" applyNumberFormat="1" applyFill="1" applyAlignment="1">
      <alignment horizontal="center" vertical="center" wrapText="1"/>
    </xf>
    <xf numFmtId="164" fontId="0" fillId="0" borderId="0" xfId="0" applyNumberFormat="1" applyAlignment="1" applyProtection="1">
      <alignment horizontal="center" vertical="center"/>
      <protection locked="0"/>
    </xf>
    <xf numFmtId="14" fontId="0" fillId="33" borderId="0" xfId="0" applyNumberFormat="1" applyFill="1" applyAlignment="1">
      <alignment horizontal="center" vertical="center"/>
    </xf>
    <xf numFmtId="0" fontId="0" fillId="33" borderId="0" xfId="0" applyFill="1" applyAlignment="1">
      <alignment vertical="center"/>
    </xf>
    <xf numFmtId="1" fontId="0" fillId="0" borderId="0" xfId="0" applyNumberFormat="1" applyAlignment="1">
      <alignment horizontal="center" vertical="center"/>
    </xf>
    <xf numFmtId="1" fontId="0" fillId="33" borderId="0" xfId="0" applyNumberFormat="1" applyFill="1" applyAlignment="1">
      <alignment horizontal="centerContinuous" vertical="center" wrapText="1"/>
    </xf>
    <xf numFmtId="1" fontId="0" fillId="33" borderId="0" xfId="0" applyNumberFormat="1" applyFill="1" applyAlignment="1" applyProtection="1">
      <alignment horizontal="center" vertical="center" wrapText="1"/>
      <protection locked="0"/>
    </xf>
    <xf numFmtId="1" fontId="1" fillId="33" borderId="0" xfId="0" applyNumberFormat="1" applyFont="1" applyFill="1" applyAlignment="1" applyProtection="1">
      <alignment vertical="center" wrapText="1"/>
      <protection locked="0"/>
    </xf>
    <xf numFmtId="0" fontId="0" fillId="0" borderId="0" xfId="0" applyProtection="1">
      <protection locked="0"/>
    </xf>
    <xf numFmtId="1" fontId="0" fillId="0" borderId="0" xfId="0" applyNumberFormat="1"/>
    <xf numFmtId="0" fontId="0" fillId="33" borderId="0" xfId="0" applyFill="1"/>
    <xf numFmtId="0" fontId="0" fillId="0" borderId="0" xfId="0" applyAlignment="1" applyProtection="1">
      <alignment wrapText="1"/>
      <protection locked="0"/>
    </xf>
    <xf numFmtId="0" fontId="0" fillId="0" borderId="0" xfId="0" applyAlignment="1" applyProtection="1">
      <alignment horizontal="center" vertical="center"/>
      <protection locked="0"/>
    </xf>
    <xf numFmtId="0" fontId="0" fillId="33" borderId="0" xfId="0" applyFill="1" applyAlignment="1">
      <alignment horizontal="center" vertical="center"/>
    </xf>
    <xf numFmtId="0" fontId="0" fillId="33" borderId="0" xfId="0" applyFill="1" applyAlignment="1" applyProtection="1">
      <alignment horizontal="center" vertical="center"/>
      <protection locked="0"/>
    </xf>
    <xf numFmtId="0" fontId="0" fillId="0" borderId="0" xfId="0" applyAlignment="1" applyProtection="1">
      <alignment horizontal="center" vertical="center" wrapText="1"/>
      <protection locked="0"/>
    </xf>
    <xf numFmtId="0" fontId="0" fillId="33" borderId="0" xfId="0" applyFill="1" applyProtection="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0" fillId="33" borderId="0" xfId="0" applyFill="1" applyAlignment="1">
      <alignment wrapText="1"/>
    </xf>
    <xf numFmtId="0" fontId="0" fillId="35" borderId="0" xfId="0" applyFill="1" applyAlignment="1">
      <alignment horizontal="center" vertical="center"/>
    </xf>
    <xf numFmtId="0" fontId="0" fillId="35" borderId="0" xfId="0" applyFill="1"/>
    <xf numFmtId="0" fontId="0" fillId="33" borderId="0" xfId="0" applyFill="1" applyAlignment="1">
      <alignment horizontal="center" vertical="center"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center"/>
    </xf>
    <xf numFmtId="0" fontId="0" fillId="0" borderId="0" xfId="0" applyAlignment="1">
      <alignment horizontal="left"/>
    </xf>
    <xf numFmtId="164" fontId="0" fillId="0" borderId="0" xfId="0" applyNumberFormat="1" applyAlignment="1" applyProtection="1">
      <alignment vertical="center"/>
      <protection locked="0"/>
    </xf>
    <xf numFmtId="0" fontId="0" fillId="37" borderId="0" xfId="0" applyFill="1"/>
    <xf numFmtId="0" fontId="0" fillId="37" borderId="0" xfId="0" applyFill="1" applyAlignment="1">
      <alignment horizontal="center" vertical="center"/>
    </xf>
    <xf numFmtId="14" fontId="0" fillId="0" borderId="0" xfId="0" applyNumberFormat="1" applyAlignment="1">
      <alignment vertical="center"/>
    </xf>
    <xf numFmtId="0" fontId="0" fillId="33" borderId="0" xfId="0" applyFill="1" applyAlignment="1">
      <alignment horizontal="centerContinuous" vertical="center"/>
    </xf>
    <xf numFmtId="1" fontId="0" fillId="33" borderId="0" xfId="0" applyNumberFormat="1" applyFill="1"/>
    <xf numFmtId="0" fontId="0" fillId="33" borderId="0" xfId="0" applyFill="1" applyAlignment="1">
      <alignment horizontal="center"/>
    </xf>
    <xf numFmtId="0" fontId="1" fillId="33" borderId="0" xfId="0" applyFont="1" applyFill="1" applyAlignment="1" applyProtection="1">
      <alignment vertical="center"/>
      <protection locked="0"/>
    </xf>
    <xf numFmtId="0" fontId="16" fillId="0" borderId="0" xfId="0" applyFont="1" applyAlignment="1">
      <alignment horizontal="center" vertical="center"/>
    </xf>
    <xf numFmtId="0" fontId="13" fillId="0" borderId="0" xfId="0" applyFont="1" applyAlignment="1">
      <alignment horizontal="center" wrapText="1"/>
    </xf>
    <xf numFmtId="0" fontId="16" fillId="0" borderId="0" xfId="0" applyFont="1"/>
    <xf numFmtId="0" fontId="26" fillId="0" borderId="0" xfId="0" applyFont="1"/>
    <xf numFmtId="0" fontId="16" fillId="0" borderId="0" xfId="0" applyFont="1" applyAlignment="1">
      <alignment horizontal="center"/>
    </xf>
    <xf numFmtId="0" fontId="16" fillId="0" borderId="0" xfId="0" applyFont="1" applyAlignment="1">
      <alignment wrapText="1"/>
    </xf>
    <xf numFmtId="0" fontId="13" fillId="39" borderId="16" xfId="0" applyFont="1" applyFill="1" applyBorder="1" applyAlignment="1">
      <alignment horizontal="center" vertical="center"/>
    </xf>
    <xf numFmtId="0" fontId="14" fillId="0" borderId="0" xfId="0" applyFont="1"/>
    <xf numFmtId="0" fontId="27" fillId="0" borderId="0" xfId="0" applyFont="1" applyAlignment="1">
      <alignment horizontal="center" vertical="center"/>
    </xf>
    <xf numFmtId="0" fontId="21" fillId="0" borderId="0" xfId="0" applyFont="1" applyAlignment="1">
      <alignment wrapText="1"/>
    </xf>
    <xf numFmtId="0" fontId="0" fillId="40" borderId="17" xfId="0" applyFill="1" applyBorder="1" applyAlignment="1">
      <alignment horizontal="center" vertical="center"/>
    </xf>
    <xf numFmtId="0" fontId="19" fillId="0" borderId="0" xfId="0" applyFont="1" applyAlignment="1">
      <alignment horizontal="center"/>
    </xf>
    <xf numFmtId="0" fontId="0" fillId="36" borderId="17" xfId="0" applyFill="1" applyBorder="1" applyAlignment="1">
      <alignment horizontal="center" vertical="center"/>
    </xf>
    <xf numFmtId="0" fontId="22" fillId="0" borderId="0" xfId="0" applyFont="1" applyAlignment="1">
      <alignment wrapText="1"/>
    </xf>
    <xf numFmtId="0" fontId="0" fillId="40" borderId="17" xfId="0" applyFill="1" applyBorder="1" applyAlignment="1">
      <alignment horizontal="left" vertical="center"/>
    </xf>
    <xf numFmtId="0" fontId="0" fillId="36" borderId="17" xfId="0" applyFill="1" applyBorder="1" applyAlignment="1">
      <alignment horizontal="left" vertical="center"/>
    </xf>
    <xf numFmtId="0" fontId="14" fillId="0" borderId="0" xfId="0" applyFont="1" applyAlignment="1">
      <alignment wrapText="1"/>
    </xf>
    <xf numFmtId="0" fontId="0" fillId="40" borderId="0" xfId="0" applyFill="1" applyAlignment="1">
      <alignment horizontal="center" vertical="center"/>
    </xf>
    <xf numFmtId="17" fontId="0" fillId="0" borderId="0" xfId="0" applyNumberFormat="1"/>
    <xf numFmtId="0" fontId="21" fillId="0" borderId="0" xfId="0" applyFont="1" applyAlignment="1">
      <alignment horizontal="center" vertical="center"/>
    </xf>
    <xf numFmtId="0" fontId="21" fillId="0" borderId="19" xfId="0" applyFont="1" applyBorder="1"/>
    <xf numFmtId="0" fontId="19" fillId="0" borderId="20" xfId="0" applyFont="1" applyBorder="1" applyAlignment="1">
      <alignment wrapText="1"/>
    </xf>
    <xf numFmtId="0" fontId="21" fillId="0" borderId="20" xfId="0" applyFont="1" applyBorder="1" applyAlignment="1">
      <alignment wrapText="1"/>
    </xf>
    <xf numFmtId="0" fontId="21" fillId="0" borderId="21" xfId="0" applyFont="1" applyBorder="1"/>
    <xf numFmtId="0" fontId="19" fillId="0" borderId="22" xfId="0" applyFont="1" applyBorder="1" applyAlignment="1">
      <alignment wrapText="1"/>
    </xf>
    <xf numFmtId="0" fontId="21" fillId="0" borderId="23" xfId="0" applyFont="1" applyBorder="1"/>
    <xf numFmtId="0" fontId="19" fillId="0" borderId="24" xfId="0" applyFont="1" applyBorder="1" applyAlignment="1">
      <alignment wrapText="1"/>
    </xf>
    <xf numFmtId="0" fontId="21" fillId="0" borderId="24" xfId="0" applyFont="1" applyBorder="1"/>
    <xf numFmtId="0" fontId="21" fillId="0" borderId="20" xfId="0" applyFont="1" applyBorder="1"/>
    <xf numFmtId="0" fontId="21" fillId="0" borderId="22" xfId="0" applyFont="1" applyBorder="1"/>
    <xf numFmtId="0" fontId="21" fillId="0" borderId="18" xfId="0" applyFont="1" applyBorder="1"/>
    <xf numFmtId="0" fontId="19" fillId="0" borderId="25" xfId="0" applyFont="1" applyBorder="1" applyAlignment="1">
      <alignment wrapText="1"/>
    </xf>
    <xf numFmtId="0" fontId="21" fillId="0" borderId="25" xfId="0" applyFont="1" applyBorder="1"/>
    <xf numFmtId="0" fontId="19" fillId="0" borderId="23" xfId="0" applyFont="1" applyBorder="1" applyAlignment="1">
      <alignment wrapText="1"/>
    </xf>
    <xf numFmtId="0" fontId="21" fillId="0" borderId="26" xfId="0" applyFont="1" applyBorder="1"/>
    <xf numFmtId="0" fontId="19" fillId="0" borderId="26" xfId="0" applyFont="1" applyBorder="1" applyAlignment="1">
      <alignment wrapText="1"/>
    </xf>
    <xf numFmtId="0" fontId="19" fillId="0" borderId="27" xfId="0" applyFont="1" applyBorder="1" applyAlignment="1">
      <alignment wrapText="1"/>
    </xf>
    <xf numFmtId="0" fontId="19" fillId="0" borderId="28" xfId="0" applyFont="1" applyBorder="1" applyAlignment="1">
      <alignment wrapText="1"/>
    </xf>
    <xf numFmtId="0" fontId="21" fillId="0" borderId="22" xfId="0" applyFont="1" applyBorder="1" applyAlignment="1">
      <alignment wrapText="1"/>
    </xf>
    <xf numFmtId="0" fontId="30" fillId="0" borderId="24" xfId="0" applyFont="1" applyBorder="1" applyAlignment="1">
      <alignment wrapText="1"/>
    </xf>
    <xf numFmtId="0" fontId="30" fillId="0" borderId="20" xfId="0" applyFont="1" applyBorder="1" applyAlignment="1">
      <alignment wrapText="1"/>
    </xf>
    <xf numFmtId="0" fontId="22" fillId="44" borderId="29" xfId="0" applyFont="1" applyFill="1" applyBorder="1" applyAlignment="1">
      <alignment wrapText="1"/>
    </xf>
    <xf numFmtId="0" fontId="0" fillId="35" borderId="0" xfId="0" applyFill="1" applyAlignment="1">
      <alignment horizontal="center" vertical="center" wrapText="1"/>
    </xf>
    <xf numFmtId="0" fontId="0" fillId="41" borderId="0" xfId="0" applyFill="1" applyAlignment="1">
      <alignment horizontal="center" vertical="center" wrapText="1"/>
    </xf>
    <xf numFmtId="0" fontId="0" fillId="42" borderId="0" xfId="0" applyFill="1" applyAlignment="1">
      <alignment horizontal="center" vertical="center" wrapText="1"/>
    </xf>
    <xf numFmtId="0" fontId="0" fillId="41" borderId="0" xfId="0" applyFill="1" applyAlignment="1">
      <alignment horizontal="center" vertical="center"/>
    </xf>
    <xf numFmtId="0" fontId="0" fillId="43" borderId="0" xfId="0" applyFill="1" applyAlignment="1">
      <alignment horizontal="center" vertical="center"/>
    </xf>
    <xf numFmtId="0" fontId="22" fillId="35" borderId="30" xfId="0" applyFont="1" applyFill="1" applyBorder="1" applyAlignment="1">
      <alignment horizontal="center" vertical="center" wrapText="1"/>
    </xf>
    <xf numFmtId="0" fontId="0" fillId="42" borderId="0" xfId="0" applyFill="1" applyAlignment="1">
      <alignment horizontal="center" vertical="center"/>
    </xf>
    <xf numFmtId="0" fontId="0" fillId="41" borderId="0" xfId="0" applyFill="1"/>
    <xf numFmtId="0" fontId="0" fillId="43" borderId="0" xfId="0" applyFill="1"/>
    <xf numFmtId="0" fontId="28" fillId="0" borderId="0" xfId="0" applyFont="1"/>
    <xf numFmtId="0" fontId="28" fillId="35" borderId="0" xfId="0" applyFont="1" applyFill="1" applyAlignment="1">
      <alignment horizontal="center" vertical="center" wrapText="1"/>
    </xf>
    <xf numFmtId="0" fontId="28" fillId="35" borderId="0" xfId="0" applyFont="1" applyFill="1" applyAlignment="1">
      <alignment horizontal="center" vertical="center"/>
    </xf>
    <xf numFmtId="1" fontId="28" fillId="35" borderId="0" xfId="0" applyNumberFormat="1" applyFont="1" applyFill="1" applyAlignment="1">
      <alignment horizontal="center" vertical="center"/>
    </xf>
    <xf numFmtId="0" fontId="28" fillId="41" borderId="0" xfId="0" applyFont="1" applyFill="1" applyAlignment="1">
      <alignment horizontal="center" vertical="center"/>
    </xf>
    <xf numFmtId="0" fontId="28" fillId="41" borderId="0" xfId="0" applyFont="1" applyFill="1" applyAlignment="1">
      <alignment horizontal="center" vertical="center" wrapText="1"/>
    </xf>
    <xf numFmtId="0" fontId="28" fillId="42" borderId="0" xfId="0" applyFont="1" applyFill="1" applyAlignment="1">
      <alignment horizontal="center" vertical="center"/>
    </xf>
    <xf numFmtId="0" fontId="28" fillId="42" borderId="0" xfId="0" applyFont="1" applyFill="1" applyAlignment="1">
      <alignment horizontal="center" vertical="center" wrapText="1"/>
    </xf>
    <xf numFmtId="0" fontId="28" fillId="41" borderId="0" xfId="0" applyFont="1" applyFill="1" applyAlignment="1">
      <alignment vertical="center"/>
    </xf>
    <xf numFmtId="0" fontId="28" fillId="37" borderId="0" xfId="0" applyFont="1" applyFill="1" applyAlignment="1">
      <alignment horizontal="center" vertical="center" wrapText="1"/>
    </xf>
    <xf numFmtId="0" fontId="28" fillId="43" borderId="0" xfId="0" applyFont="1" applyFill="1" applyAlignment="1">
      <alignment horizontal="center" vertical="center" wrapText="1"/>
    </xf>
    <xf numFmtId="0" fontId="22" fillId="0" borderId="0" xfId="0" applyFont="1"/>
    <xf numFmtId="0" fontId="0" fillId="0" borderId="0" xfId="0" applyProtection="1">
      <protection hidden="1"/>
    </xf>
    <xf numFmtId="14" fontId="0" fillId="0" borderId="0" xfId="0" applyNumberFormat="1" applyProtection="1">
      <protection hidden="1"/>
    </xf>
    <xf numFmtId="0" fontId="0" fillId="0" borderId="0" xfId="0" applyAlignment="1" applyProtection="1">
      <alignment vertical="center"/>
      <protection hidden="1"/>
    </xf>
    <xf numFmtId="0" fontId="0" fillId="0" borderId="0" xfId="0" applyAlignment="1" applyProtection="1">
      <alignment wrapText="1"/>
      <protection hidden="1"/>
    </xf>
    <xf numFmtId="0" fontId="0" fillId="0" borderId="0" xfId="0" applyAlignment="1" applyProtection="1">
      <alignment horizontal="center" vertical="center"/>
      <protection hidden="1"/>
    </xf>
    <xf numFmtId="0" fontId="0" fillId="0" borderId="0" xfId="0" applyAlignment="1" applyProtection="1">
      <alignment vertical="center" wrapText="1"/>
      <protection hidden="1"/>
    </xf>
    <xf numFmtId="0" fontId="0" fillId="0" borderId="0" xfId="0" applyAlignment="1" applyProtection="1">
      <alignment horizontal="left" vertical="center"/>
      <protection hidden="1"/>
    </xf>
    <xf numFmtId="1" fontId="0" fillId="0" borderId="0" xfId="0" applyNumberFormat="1" applyAlignment="1" applyProtection="1">
      <alignment horizontal="right" vertical="center"/>
      <protection hidden="1"/>
    </xf>
    <xf numFmtId="1" fontId="0" fillId="0" borderId="0" xfId="0" applyNumberFormat="1" applyAlignment="1" applyProtection="1">
      <alignment horizontal="center" vertical="center"/>
      <protection hidden="1"/>
    </xf>
    <xf numFmtId="0" fontId="0" fillId="0" borderId="0" xfId="0" applyAlignment="1" applyProtection="1">
      <alignment horizontal="center"/>
      <protection hidden="1"/>
    </xf>
    <xf numFmtId="0" fontId="0" fillId="0" borderId="0" xfId="0" applyAlignment="1" applyProtection="1">
      <alignment horizontal="center" vertical="center" wrapText="1"/>
      <protection hidden="1"/>
    </xf>
    <xf numFmtId="0" fontId="0" fillId="0" borderId="10" xfId="0" applyBorder="1" applyAlignment="1" applyProtection="1">
      <alignment wrapText="1"/>
      <protection hidden="1"/>
    </xf>
    <xf numFmtId="0" fontId="23" fillId="0" borderId="0" xfId="0" applyFont="1" applyProtection="1">
      <protection hidden="1"/>
    </xf>
    <xf numFmtId="0" fontId="0" fillId="0" borderId="10" xfId="0" applyBorder="1" applyAlignment="1" applyProtection="1">
      <alignment vertical="center" wrapText="1"/>
      <protection hidden="1"/>
    </xf>
    <xf numFmtId="0" fontId="18" fillId="0" borderId="0" xfId="42" applyFill="1" applyAlignment="1" applyProtection="1">
      <alignment vertical="center"/>
      <protection hidden="1"/>
    </xf>
    <xf numFmtId="0" fontId="0" fillId="0" borderId="11" xfId="0" applyBorder="1" applyProtection="1">
      <protection hidden="1"/>
    </xf>
    <xf numFmtId="0" fontId="0" fillId="0" borderId="11" xfId="0" applyBorder="1" applyAlignment="1" applyProtection="1">
      <alignment vertical="center"/>
      <protection hidden="1"/>
    </xf>
    <xf numFmtId="0" fontId="0" fillId="0" borderId="11" xfId="0" applyBorder="1" applyAlignment="1" applyProtection="1">
      <alignment horizontal="center"/>
      <protection hidden="1"/>
    </xf>
    <xf numFmtId="0" fontId="0" fillId="0" borderId="11" xfId="0" applyBorder="1" applyAlignment="1" applyProtection="1">
      <alignment horizontal="center" vertical="center"/>
      <protection hidden="1"/>
    </xf>
    <xf numFmtId="0" fontId="0" fillId="0" borderId="11" xfId="0" applyBorder="1" applyAlignment="1" applyProtection="1">
      <alignment wrapText="1"/>
      <protection hidden="1"/>
    </xf>
    <xf numFmtId="0" fontId="0" fillId="0" borderId="12" xfId="0" applyBorder="1" applyAlignment="1" applyProtection="1">
      <alignment wrapText="1"/>
      <protection hidden="1"/>
    </xf>
    <xf numFmtId="0" fontId="24" fillId="0" borderId="0" xfId="0" applyFont="1" applyProtection="1">
      <protection hidden="1"/>
    </xf>
    <xf numFmtId="0" fontId="0" fillId="0" borderId="11" xfId="0" applyBorder="1" applyAlignment="1" applyProtection="1">
      <alignment horizontal="left" vertical="center"/>
      <protection hidden="1"/>
    </xf>
    <xf numFmtId="0" fontId="0" fillId="0" borderId="13" xfId="0" applyBorder="1" applyAlignment="1" applyProtection="1">
      <alignment wrapText="1"/>
      <protection hidden="1"/>
    </xf>
    <xf numFmtId="0" fontId="0" fillId="0" borderId="10" xfId="0" applyBorder="1" applyProtection="1">
      <protection hidden="1"/>
    </xf>
    <xf numFmtId="0" fontId="1" fillId="0" borderId="0" xfId="0" applyFont="1" applyAlignment="1" applyProtection="1">
      <alignment wrapText="1"/>
      <protection hidden="1"/>
    </xf>
    <xf numFmtId="0" fontId="1" fillId="0" borderId="0" xfId="0" applyFont="1" applyProtection="1">
      <protection hidden="1"/>
    </xf>
    <xf numFmtId="0" fontId="1" fillId="0" borderId="10" xfId="0" applyFont="1" applyBorder="1" applyAlignment="1" applyProtection="1">
      <alignment wrapText="1"/>
      <protection hidden="1"/>
    </xf>
    <xf numFmtId="0" fontId="1" fillId="0" borderId="10" xfId="0" applyFont="1" applyBorder="1" applyAlignment="1" applyProtection="1">
      <alignment vertical="center"/>
      <protection hidden="1"/>
    </xf>
    <xf numFmtId="0" fontId="1" fillId="0" borderId="10" xfId="0" applyFont="1" applyBorder="1" applyProtection="1">
      <protection hidden="1"/>
    </xf>
    <xf numFmtId="0" fontId="22" fillId="0" borderId="0" xfId="0" applyFont="1" applyProtection="1">
      <protection hidden="1"/>
    </xf>
    <xf numFmtId="0" fontId="0" fillId="0" borderId="0" xfId="0" applyAlignment="1" applyProtection="1">
      <alignment horizontal="left" wrapText="1"/>
      <protection hidden="1"/>
    </xf>
    <xf numFmtId="164" fontId="0" fillId="0" borderId="0" xfId="0" quotePrefix="1" applyNumberFormat="1" applyAlignment="1" applyProtection="1">
      <alignment vertical="center"/>
      <protection hidden="1"/>
    </xf>
    <xf numFmtId="0" fontId="22" fillId="0" borderId="0" xfId="0" applyFont="1" applyAlignment="1" applyProtection="1">
      <alignment wrapText="1"/>
      <protection hidden="1"/>
    </xf>
    <xf numFmtId="0" fontId="0" fillId="0" borderId="0" xfId="0" applyAlignment="1" applyProtection="1">
      <alignment horizontal="left"/>
      <protection hidden="1"/>
    </xf>
    <xf numFmtId="1" fontId="22" fillId="0" borderId="0" xfId="0" applyNumberFormat="1" applyFont="1" applyProtection="1">
      <protection hidden="1"/>
    </xf>
    <xf numFmtId="14" fontId="0" fillId="0" borderId="0" xfId="0" applyNumberFormat="1" applyAlignment="1" applyProtection="1">
      <alignment vertical="center"/>
      <protection hidden="1"/>
    </xf>
    <xf numFmtId="164" fontId="0" fillId="0" borderId="0" xfId="0" applyNumberFormat="1" applyAlignment="1" applyProtection="1">
      <alignment vertical="center"/>
      <protection hidden="1"/>
    </xf>
    <xf numFmtId="0" fontId="0" fillId="33" borderId="0" xfId="0" applyFill="1" applyAlignment="1" applyProtection="1">
      <alignment vertical="center"/>
      <protection hidden="1"/>
    </xf>
    <xf numFmtId="0" fontId="0" fillId="33" borderId="0" xfId="0" applyFill="1" applyAlignment="1" applyProtection="1">
      <alignment wrapText="1"/>
      <protection hidden="1"/>
    </xf>
    <xf numFmtId="0" fontId="0" fillId="33" borderId="0" xfId="0" applyFill="1" applyAlignment="1" applyProtection="1">
      <alignment horizontal="centerContinuous" vertical="center"/>
      <protection hidden="1"/>
    </xf>
    <xf numFmtId="0" fontId="0" fillId="33" borderId="0" xfId="0" applyFill="1" applyAlignment="1" applyProtection="1">
      <alignment horizontal="center" vertical="center"/>
      <protection hidden="1"/>
    </xf>
    <xf numFmtId="0" fontId="0" fillId="33" borderId="0" xfId="0" applyFill="1" applyProtection="1">
      <protection hidden="1"/>
    </xf>
    <xf numFmtId="0" fontId="0" fillId="33" borderId="0" xfId="0" applyFill="1" applyAlignment="1" applyProtection="1">
      <alignment horizontal="center" vertical="center" wrapText="1"/>
      <protection hidden="1"/>
    </xf>
    <xf numFmtId="1" fontId="0" fillId="33" borderId="0" xfId="0" applyNumberFormat="1" applyFill="1" applyProtection="1">
      <protection hidden="1"/>
    </xf>
    <xf numFmtId="0" fontId="0" fillId="33" borderId="0" xfId="0" applyFill="1" applyAlignment="1" applyProtection="1">
      <alignment horizontal="center"/>
      <protection hidden="1"/>
    </xf>
    <xf numFmtId="0" fontId="1" fillId="33" borderId="0" xfId="0" applyFont="1" applyFill="1" applyAlignment="1" applyProtection="1">
      <alignment vertical="center"/>
      <protection hidden="1"/>
    </xf>
    <xf numFmtId="0" fontId="32" fillId="0" borderId="0" xfId="0" applyFont="1"/>
    <xf numFmtId="0" fontId="33" fillId="0" borderId="0" xfId="0" applyFont="1"/>
    <xf numFmtId="0" fontId="22" fillId="0" borderId="0" xfId="0" applyFont="1" applyAlignment="1" applyProtection="1">
      <alignment vertical="center"/>
      <protection hidden="1"/>
    </xf>
    <xf numFmtId="0" fontId="13" fillId="33" borderId="10" xfId="0" applyFont="1" applyFill="1" applyBorder="1" applyAlignment="1">
      <alignment horizontal="center" vertical="center"/>
    </xf>
    <xf numFmtId="1" fontId="13" fillId="45"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wrapText="1"/>
    </xf>
    <xf numFmtId="1" fontId="13" fillId="45" borderId="31" xfId="0" applyNumberFormat="1" applyFont="1" applyFill="1" applyBorder="1" applyAlignment="1">
      <alignment horizontal="center" vertical="center" wrapText="1"/>
    </xf>
    <xf numFmtId="164" fontId="13" fillId="45" borderId="31" xfId="0" applyNumberFormat="1" applyFont="1" applyFill="1" applyBorder="1" applyAlignment="1">
      <alignment horizontal="center" vertical="center"/>
    </xf>
    <xf numFmtId="14" fontId="13" fillId="33" borderId="31" xfId="0" applyNumberFormat="1" applyFont="1" applyFill="1" applyBorder="1" applyAlignment="1">
      <alignment horizontal="center" vertical="center"/>
    </xf>
    <xf numFmtId="0" fontId="13" fillId="33" borderId="31" xfId="0" applyFont="1" applyFill="1" applyBorder="1" applyAlignment="1">
      <alignment horizontal="center" vertical="center"/>
    </xf>
    <xf numFmtId="14" fontId="0" fillId="0" borderId="0" xfId="0" applyNumberFormat="1" applyAlignment="1">
      <alignment horizontal="center" vertical="center"/>
    </xf>
    <xf numFmtId="14" fontId="31" fillId="0" borderId="0" xfId="0" applyNumberFormat="1" applyFont="1" applyAlignment="1">
      <alignment vertical="center"/>
    </xf>
    <xf numFmtId="14" fontId="0" fillId="0" borderId="11" xfId="0" applyNumberFormat="1" applyBorder="1" applyAlignment="1" applyProtection="1">
      <alignment vertical="center"/>
      <protection hidden="1"/>
    </xf>
    <xf numFmtId="14" fontId="33" fillId="0" borderId="0" xfId="0" applyNumberFormat="1" applyFont="1" applyAlignment="1">
      <alignment vertical="center"/>
    </xf>
    <xf numFmtId="14" fontId="20" fillId="0" borderId="0" xfId="0" applyNumberFormat="1" applyFont="1" applyAlignment="1" applyProtection="1">
      <alignment vertical="center"/>
      <protection hidden="1"/>
    </xf>
    <xf numFmtId="16" fontId="0" fillId="0" borderId="0" xfId="0" applyNumberFormat="1" applyAlignment="1" applyProtection="1">
      <alignment vertical="center"/>
      <protection hidden="1"/>
    </xf>
    <xf numFmtId="14" fontId="22" fillId="0" borderId="0" xfId="0" applyNumberFormat="1" applyFont="1" applyAlignment="1" applyProtection="1">
      <alignment vertical="center"/>
      <protection hidden="1"/>
    </xf>
    <xf numFmtId="1" fontId="0" fillId="0" borderId="0" xfId="0" applyNumberFormat="1" applyAlignment="1" applyProtection="1">
      <alignment vertical="center"/>
      <protection hidden="1"/>
    </xf>
    <xf numFmtId="0" fontId="18" fillId="0" borderId="0" xfId="42" applyAlignment="1" applyProtection="1">
      <alignment vertical="center"/>
      <protection hidden="1"/>
    </xf>
    <xf numFmtId="0" fontId="18" fillId="0" borderId="0" xfId="42" applyFill="1" applyAlignment="1" applyProtection="1">
      <alignment vertical="center" wrapText="1"/>
      <protection hidden="1"/>
    </xf>
    <xf numFmtId="0" fontId="0" fillId="0" borderId="0" xfId="0" quotePrefix="1" applyAlignment="1" applyProtection="1">
      <alignment vertical="center"/>
      <protection hidden="1"/>
    </xf>
    <xf numFmtId="0" fontId="18" fillId="38" borderId="0" xfId="42" applyFill="1" applyAlignment="1" applyProtection="1">
      <alignment vertical="center" wrapText="1"/>
      <protection hidden="1"/>
    </xf>
    <xf numFmtId="0" fontId="32" fillId="0" borderId="0" xfId="0" applyFont="1" applyAlignment="1">
      <alignment vertical="center"/>
    </xf>
    <xf numFmtId="0" fontId="21" fillId="0" borderId="0" xfId="0" applyFont="1" applyAlignment="1" applyProtection="1">
      <alignment vertical="center"/>
      <protection hidden="1"/>
    </xf>
    <xf numFmtId="47" fontId="0" fillId="0" borderId="0" xfId="0" applyNumberFormat="1" applyAlignment="1" applyProtection="1">
      <alignment vertical="center"/>
      <protection hidden="1"/>
    </xf>
    <xf numFmtId="0" fontId="18" fillId="34" borderId="0" xfId="42" applyFill="1" applyAlignment="1" applyProtection="1">
      <alignment vertical="center"/>
      <protection hidden="1"/>
    </xf>
    <xf numFmtId="0" fontId="18" fillId="0" borderId="0" xfId="42" applyAlignment="1" applyProtection="1">
      <alignment vertical="center" wrapText="1"/>
      <protection hidden="1"/>
    </xf>
    <xf numFmtId="0" fontId="0" fillId="0" borderId="0" xfId="0" quotePrefix="1" applyAlignment="1">
      <alignment vertical="center"/>
    </xf>
    <xf numFmtId="0" fontId="22" fillId="0" borderId="0" xfId="0" quotePrefix="1" applyFont="1" applyAlignment="1" applyProtection="1">
      <alignment vertical="center"/>
      <protection hidden="1"/>
    </xf>
    <xf numFmtId="0" fontId="24" fillId="0" borderId="0" xfId="0" applyFont="1" applyAlignment="1" applyProtection="1">
      <alignment vertical="center"/>
      <protection hidden="1"/>
    </xf>
    <xf numFmtId="1" fontId="0" fillId="46" borderId="0" xfId="0" applyNumberFormat="1" applyFill="1" applyAlignment="1" applyProtection="1">
      <alignment vertical="center"/>
      <protection hidden="1"/>
    </xf>
    <xf numFmtId="0" fontId="34" fillId="0" borderId="0" xfId="0" applyFont="1"/>
    <xf numFmtId="1" fontId="0" fillId="47" borderId="0" xfId="0" applyNumberFormat="1" applyFill="1" applyAlignment="1" applyProtection="1">
      <alignment vertical="center"/>
      <protection hidden="1"/>
    </xf>
    <xf numFmtId="0" fontId="35" fillId="0" borderId="0" xfId="0" applyFont="1"/>
    <xf numFmtId="14" fontId="31" fillId="0" borderId="0" xfId="0" applyNumberFormat="1" applyFont="1"/>
    <xf numFmtId="1" fontId="0" fillId="48" borderId="0" xfId="0" applyNumberFormat="1" applyFill="1" applyAlignment="1" applyProtection="1">
      <alignment vertical="center"/>
      <protection hidden="1"/>
    </xf>
    <xf numFmtId="1" fontId="0" fillId="34" borderId="0" xfId="0" applyNumberFormat="1" applyFill="1" applyAlignment="1" applyProtection="1">
      <alignment vertical="center"/>
      <protection hidden="1"/>
    </xf>
    <xf numFmtId="0" fontId="0" fillId="34" borderId="0" xfId="0" applyFill="1" applyAlignment="1" applyProtection="1">
      <alignment wrapText="1"/>
      <protection hidden="1"/>
    </xf>
    <xf numFmtId="0" fontId="36" fillId="0" borderId="0" xfId="0" applyFont="1"/>
    <xf numFmtId="0" fontId="0" fillId="0" borderId="15" xfId="0" applyBorder="1" applyAlignment="1" applyProtection="1">
      <alignment vertical="center"/>
      <protection hidden="1"/>
    </xf>
    <xf numFmtId="0" fontId="0" fillId="0" borderId="15" xfId="0" applyBorder="1" applyProtection="1">
      <protection hidden="1"/>
    </xf>
    <xf numFmtId="0" fontId="0" fillId="0" borderId="15" xfId="0" applyBorder="1" applyAlignment="1" applyProtection="1">
      <alignment horizontal="center" vertical="center"/>
      <protection hidden="1"/>
    </xf>
    <xf numFmtId="0" fontId="0" fillId="0" borderId="15" xfId="0" applyBorder="1" applyAlignment="1" applyProtection="1">
      <alignment horizontal="left" vertical="center"/>
      <protection hidden="1"/>
    </xf>
    <xf numFmtId="14" fontId="0" fillId="0" borderId="15" xfId="0" applyNumberFormat="1" applyBorder="1" applyAlignment="1" applyProtection="1">
      <alignment vertical="center"/>
      <protection hidden="1"/>
    </xf>
    <xf numFmtId="0" fontId="0" fillId="0" borderId="15" xfId="0" applyBorder="1" applyAlignment="1" applyProtection="1">
      <alignment wrapText="1"/>
      <protection hidden="1"/>
    </xf>
    <xf numFmtId="0" fontId="0" fillId="46" borderId="0" xfId="0" applyFill="1" applyAlignment="1" applyProtection="1">
      <alignment vertical="center"/>
      <protection hidden="1"/>
    </xf>
    <xf numFmtId="0" fontId="18" fillId="46" borderId="0" xfId="42" applyFill="1" applyAlignment="1" applyProtection="1">
      <alignment vertical="center"/>
      <protection hidden="1"/>
    </xf>
    <xf numFmtId="1" fontId="0" fillId="49" borderId="0" xfId="0" applyNumberFormat="1" applyFill="1" applyAlignment="1" applyProtection="1">
      <alignment vertical="center"/>
      <protection hidden="1"/>
    </xf>
    <xf numFmtId="0" fontId="18" fillId="34" borderId="0" xfId="42" applyFill="1" applyAlignment="1" applyProtection="1">
      <alignment vertical="center" wrapText="1"/>
      <protection hidden="1"/>
    </xf>
    <xf numFmtId="0" fontId="0" fillId="47" borderId="0" xfId="0" applyFill="1" applyAlignment="1" applyProtection="1">
      <alignment wrapText="1"/>
      <protection hidden="1"/>
    </xf>
    <xf numFmtId="0" fontId="0" fillId="38" borderId="0" xfId="0" applyFill="1" applyProtection="1">
      <protection hidden="1"/>
    </xf>
    <xf numFmtId="0" fontId="0" fillId="38" borderId="0" xfId="0" applyFill="1" applyAlignment="1" applyProtection="1">
      <alignment horizontal="left" vertical="center"/>
      <protection hidden="1"/>
    </xf>
    <xf numFmtId="0" fontId="0" fillId="0" borderId="0" xfId="0" applyAlignment="1" applyProtection="1">
      <alignment horizontal="right" vertical="center"/>
      <protection hidden="1"/>
    </xf>
    <xf numFmtId="0" fontId="18" fillId="0" borderId="0" xfId="42"/>
    <xf numFmtId="0" fontId="1" fillId="33" borderId="0" xfId="0" applyFont="1" applyFill="1" applyAlignment="1" applyProtection="1">
      <alignment horizontal="center" vertical="center"/>
      <protection hidden="1"/>
    </xf>
    <xf numFmtId="14" fontId="0" fillId="33" borderId="0" xfId="0" applyNumberFormat="1" applyFill="1" applyProtection="1">
      <protection hidden="1"/>
    </xf>
    <xf numFmtId="0" fontId="0" fillId="33" borderId="0" xfId="0" applyFill="1" applyAlignment="1" applyProtection="1">
      <alignment horizontal="left" vertical="center"/>
      <protection hidden="1"/>
    </xf>
    <xf numFmtId="1" fontId="0" fillId="33" borderId="0" xfId="0" applyNumberFormat="1" applyFill="1" applyAlignment="1" applyProtection="1">
      <alignment horizontal="center" vertical="center"/>
      <protection hidden="1"/>
    </xf>
    <xf numFmtId="0" fontId="0" fillId="33" borderId="0" xfId="0" applyFill="1" applyAlignment="1" applyProtection="1">
      <alignment horizontal="right" vertical="center"/>
      <protection hidden="1"/>
    </xf>
    <xf numFmtId="0" fontId="33" fillId="0" borderId="0" xfId="0" applyFont="1" applyAlignment="1">
      <alignment horizontal="center" vertical="center"/>
    </xf>
    <xf numFmtId="2" fontId="36" fillId="0" borderId="0" xfId="0" applyNumberFormat="1" applyFont="1" applyAlignment="1">
      <alignment horizontal="center" vertical="center"/>
    </xf>
    <xf numFmtId="1" fontId="0" fillId="33" borderId="0" xfId="0" applyNumberFormat="1" applyFill="1" applyAlignment="1" applyProtection="1">
      <alignment vertical="center"/>
      <protection hidden="1"/>
    </xf>
    <xf numFmtId="0" fontId="0" fillId="0" borderId="0" xfId="0" quotePrefix="1"/>
    <xf numFmtId="0" fontId="0" fillId="48" borderId="0" xfId="0" applyFill="1" applyAlignment="1" applyProtection="1">
      <alignment vertical="center"/>
      <protection hidden="1"/>
    </xf>
    <xf numFmtId="0" fontId="0" fillId="48" borderId="0" xfId="0" applyFill="1" applyAlignment="1" applyProtection="1">
      <alignment horizontal="center" vertical="center"/>
      <protection hidden="1"/>
    </xf>
    <xf numFmtId="0" fontId="0" fillId="48" borderId="0" xfId="0" applyFill="1" applyProtection="1">
      <protection hidden="1"/>
    </xf>
    <xf numFmtId="0" fontId="0" fillId="48" borderId="0" xfId="0" applyFill="1" applyAlignment="1" applyProtection="1">
      <alignment wrapText="1"/>
      <protection hidden="1"/>
    </xf>
    <xf numFmtId="0" fontId="0" fillId="48" borderId="0" xfId="0" applyFill="1" applyAlignment="1" applyProtection="1">
      <alignment vertical="center" wrapText="1"/>
      <protection hidden="1"/>
    </xf>
    <xf numFmtId="0" fontId="0" fillId="48" borderId="0" xfId="0" applyFill="1" applyAlignment="1" applyProtection="1">
      <alignment horizontal="center" vertical="center" wrapText="1"/>
      <protection hidden="1"/>
    </xf>
    <xf numFmtId="0" fontId="0" fillId="48" borderId="0" xfId="0" applyFill="1" applyAlignment="1" applyProtection="1">
      <alignment horizontal="left" vertical="center"/>
      <protection hidden="1"/>
    </xf>
    <xf numFmtId="14" fontId="0" fillId="48" borderId="0" xfId="0" applyNumberFormat="1" applyFill="1" applyAlignment="1" applyProtection="1">
      <alignment vertical="center"/>
      <protection hidden="1"/>
    </xf>
    <xf numFmtId="0" fontId="0" fillId="48" borderId="0" xfId="0" applyFill="1" applyProtection="1">
      <protection locked="0"/>
    </xf>
    <xf numFmtId="0" fontId="0" fillId="48" borderId="0" xfId="0" applyFill="1" applyAlignment="1" applyProtection="1">
      <alignment horizontal="center"/>
      <protection hidden="1"/>
    </xf>
    <xf numFmtId="3" fontId="0" fillId="0" borderId="0" xfId="0" applyNumberFormat="1" applyAlignment="1" applyProtection="1">
      <alignment vertical="center"/>
      <protection hidden="1"/>
    </xf>
    <xf numFmtId="0" fontId="22" fillId="0" borderId="0" xfId="0" applyFont="1" applyAlignment="1" applyProtection="1">
      <alignment vertical="center" wrapText="1"/>
      <protection hidden="1"/>
    </xf>
    <xf numFmtId="0" fontId="37" fillId="0" borderId="0" xfId="0" applyFont="1"/>
    <xf numFmtId="14" fontId="0" fillId="33" borderId="0" xfId="0" applyNumberFormat="1" applyFill="1" applyAlignment="1" applyProtection="1">
      <alignment vertical="center"/>
      <protection hidden="1"/>
    </xf>
    <xf numFmtId="0" fontId="0" fillId="33" borderId="0" xfId="0" applyFill="1" applyAlignment="1" applyProtection="1">
      <alignment vertical="center" wrapText="1"/>
      <protection hidden="1"/>
    </xf>
    <xf numFmtId="0" fontId="0" fillId="48" borderId="0" xfId="0" applyFill="1" applyAlignment="1" applyProtection="1">
      <alignment vertical="center"/>
      <protection locked="0"/>
    </xf>
    <xf numFmtId="0" fontId="21" fillId="0" borderId="0" xfId="0" applyFont="1"/>
    <xf numFmtId="0" fontId="36" fillId="34" borderId="0" xfId="0" applyFont="1" applyFill="1"/>
    <xf numFmtId="0" fontId="1" fillId="34" borderId="10" xfId="0" applyFont="1" applyFill="1" applyBorder="1" applyProtection="1">
      <protection hidden="1"/>
    </xf>
    <xf numFmtId="0" fontId="18" fillId="0" borderId="0" xfId="42" applyAlignment="1" applyProtection="1">
      <alignment horizontal="center" vertical="center"/>
      <protection hidden="1"/>
    </xf>
    <xf numFmtId="14" fontId="0" fillId="0" borderId="0" xfId="0" applyNumberFormat="1" applyAlignment="1" applyProtection="1">
      <alignment horizontal="center" vertical="center"/>
      <protection hidden="1"/>
    </xf>
    <xf numFmtId="14" fontId="0" fillId="33" borderId="0" xfId="0" applyNumberFormat="1" applyFill="1" applyAlignment="1" applyProtection="1">
      <alignment horizontal="center" vertical="center"/>
      <protection hidden="1"/>
    </xf>
    <xf numFmtId="0" fontId="38" fillId="36" borderId="14" xfId="0" applyFont="1" applyFill="1" applyBorder="1"/>
    <xf numFmtId="0" fontId="33" fillId="0" borderId="0" xfId="0" applyFont="1" applyAlignment="1">
      <alignment vertical="center"/>
    </xf>
    <xf numFmtId="0" fontId="39" fillId="0" borderId="0" xfId="0" applyFont="1"/>
    <xf numFmtId="0" fontId="0" fillId="0" borderId="10" xfId="0" applyBorder="1" applyAlignment="1" applyProtection="1">
      <alignment horizontal="center" wrapText="1"/>
      <protection hidden="1"/>
    </xf>
    <xf numFmtId="0" fontId="1" fillId="0" borderId="0" xfId="0" applyFont="1" applyAlignment="1" applyProtection="1">
      <alignment vertical="center"/>
      <protection hidden="1"/>
    </xf>
    <xf numFmtId="0" fontId="1" fillId="38" borderId="0" xfId="0" applyFont="1" applyFill="1" applyProtection="1">
      <protection hidden="1"/>
    </xf>
    <xf numFmtId="0" fontId="1" fillId="0" borderId="0" xfId="0" applyFont="1" applyAlignment="1" applyProtection="1">
      <alignment horizontal="center" vertical="center"/>
      <protection hidden="1"/>
    </xf>
    <xf numFmtId="0" fontId="0" fillId="50" borderId="32" xfId="0" applyFill="1" applyBorder="1"/>
    <xf numFmtId="1" fontId="0" fillId="33" borderId="0" xfId="0" applyNumberFormat="1" applyFill="1" applyAlignment="1" applyProtection="1">
      <alignment horizontal="center"/>
      <protection hidden="1"/>
    </xf>
    <xf numFmtId="1" fontId="0" fillId="0" borderId="0" xfId="0" applyNumberFormat="1" applyAlignment="1">
      <alignment vertical="center"/>
    </xf>
    <xf numFmtId="1" fontId="0" fillId="33" borderId="10" xfId="0" applyNumberFormat="1" applyFill="1" applyBorder="1" applyAlignment="1" applyProtection="1">
      <alignment horizontal="center" vertical="center"/>
      <protection locked="0"/>
    </xf>
    <xf numFmtId="1" fontId="0" fillId="33" borderId="0" xfId="0" applyNumberFormat="1" applyFill="1" applyAlignment="1" applyProtection="1">
      <alignment vertical="center"/>
      <protection locked="0"/>
    </xf>
    <xf numFmtId="1" fontId="0" fillId="33" borderId="0" xfId="0" applyNumberFormat="1" applyFill="1" applyAlignment="1" applyProtection="1">
      <alignment horizontal="right" vertical="center"/>
      <protection hidden="1"/>
    </xf>
    <xf numFmtId="164" fontId="0" fillId="0" borderId="0" xfId="0" applyNumberFormat="1" applyAlignment="1" applyProtection="1">
      <alignment vertical="center" wrapText="1"/>
      <protection hidden="1"/>
    </xf>
    <xf numFmtId="0" fontId="1" fillId="0" borderId="10" xfId="0" applyFont="1" applyBorder="1" applyAlignment="1" applyProtection="1">
      <alignment vertical="center" wrapText="1"/>
      <protection hidden="1"/>
    </xf>
    <xf numFmtId="0" fontId="1" fillId="51" borderId="0" xfId="0" applyFont="1" applyFill="1" applyProtection="1">
      <protection hidden="1"/>
    </xf>
    <xf numFmtId="0" fontId="22" fillId="52" borderId="15" xfId="0" applyFont="1" applyFill="1" applyBorder="1" applyAlignment="1">
      <alignment wrapText="1"/>
    </xf>
    <xf numFmtId="0" fontId="22" fillId="53" borderId="11" xfId="0" applyFont="1" applyFill="1" applyBorder="1" applyAlignment="1">
      <alignment wrapText="1"/>
    </xf>
    <xf numFmtId="0" fontId="0" fillId="0" borderId="0" xfId="0" applyAlignment="1">
      <alignment horizontal="right" vertical="center"/>
    </xf>
    <xf numFmtId="0" fontId="0" fillId="54" borderId="13" xfId="0" applyFill="1" applyBorder="1"/>
    <xf numFmtId="0" fontId="22" fillId="52" borderId="11" xfId="0" applyFont="1" applyFill="1" applyBorder="1"/>
    <xf numFmtId="0" fontId="22" fillId="52" borderId="11" xfId="0" applyFont="1" applyFill="1" applyBorder="1" applyAlignment="1">
      <alignment wrapText="1"/>
    </xf>
    <xf numFmtId="0" fontId="0" fillId="0" borderId="0" xfId="0" applyAlignment="1" applyProtection="1">
      <alignment horizontal="center"/>
      <protection locked="0"/>
    </xf>
    <xf numFmtId="0" fontId="22" fillId="52" borderId="0" xfId="0" applyFont="1" applyFill="1" applyAlignment="1">
      <alignment horizontal="center"/>
    </xf>
    <xf numFmtId="0" fontId="40" fillId="0" borderId="0" xfId="0" applyFont="1" applyAlignment="1" applyProtection="1">
      <alignment wrapText="1"/>
      <protection hidden="1"/>
    </xf>
    <xf numFmtId="1" fontId="0" fillId="55" borderId="0" xfId="0" applyNumberFormat="1" applyFill="1" applyAlignment="1" applyProtection="1">
      <alignment vertical="center"/>
      <protection hidden="1"/>
    </xf>
    <xf numFmtId="49" fontId="0" fillId="0" borderId="0" xfId="0" applyNumberFormat="1" applyAlignment="1">
      <alignment horizontal="right"/>
    </xf>
    <xf numFmtId="49" fontId="0" fillId="0" borderId="0" xfId="0" applyNumberFormat="1" applyAlignment="1" applyProtection="1">
      <alignment horizontal="right" vertical="center"/>
      <protection hidden="1"/>
    </xf>
    <xf numFmtId="0" fontId="33" fillId="0" borderId="0" xfId="0" applyFont="1" applyAlignment="1">
      <alignment wrapText="1"/>
    </xf>
    <xf numFmtId="0" fontId="18" fillId="56" borderId="0" xfId="42" applyFill="1" applyAlignment="1" applyProtection="1">
      <alignment vertical="center"/>
      <protection hidden="1"/>
    </xf>
    <xf numFmtId="0" fontId="18" fillId="57" borderId="0" xfId="42" applyFill="1" applyAlignment="1" applyProtection="1">
      <alignment vertical="center" wrapText="1"/>
      <protection hidden="1"/>
    </xf>
    <xf numFmtId="0" fontId="0" fillId="0" borderId="0" xfId="0" applyAlignment="1" applyProtection="1">
      <alignment horizontal="center" wrapText="1"/>
      <protection hidden="1"/>
    </xf>
    <xf numFmtId="0" fontId="19" fillId="0" borderId="18" xfId="0" applyFont="1" applyBorder="1" applyAlignment="1">
      <alignment wrapText="1"/>
    </xf>
    <xf numFmtId="0" fontId="19" fillId="0" borderId="19" xfId="0" applyFont="1" applyBorder="1" applyAlignment="1">
      <alignment wrapText="1"/>
    </xf>
  </cellXfs>
  <cellStyles count="45">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Hiperlink" xfId="42" builtinId="8"/>
    <cellStyle name="Hyperlink" xfId="44" xr:uid="{00000000-0005-0000-0000-00001E000000}"/>
    <cellStyle name="Neutro" xfId="8" builtinId="28" customBuiltin="1"/>
    <cellStyle name="Normal" xfId="0" builtinId="0"/>
    <cellStyle name="Normal 2" xfId="43" xr:uid="{00000000-0005-0000-0000-00002100000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297">
    <dxf>
      <alignment horizontal="center" vertical="center"/>
    </dxf>
    <dxf>
      <alignment horizontal="center" vertical="center"/>
    </dxf>
    <dxf>
      <alignment horizontal="center" vertical="cent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theme="7" tint="0.59996337778862885"/>
        </patternFill>
      </fill>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alignment wrapText="1"/>
      <protection locked="1" hidden="1"/>
    </dxf>
    <dxf>
      <numFmt numFmtId="0" formatCode="General"/>
      <fill>
        <patternFill patternType="solid">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alignment vertical="center"/>
      <protection locked="1" hidden="1"/>
    </dxf>
    <dxf>
      <alignment vertical="center"/>
      <protection locked="1" hidden="1"/>
    </dxf>
    <dxf>
      <numFmt numFmtId="0" formatCode="Genera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alignment vertical="center"/>
      <protection locked="1" hidden="1"/>
    </dxf>
    <dxf>
      <numFmt numFmtId="0" formatCode="General"/>
      <alignment horizontal="center" vertical="center" textRotation="0" indent="0" justifyLastLine="0" shrinkToFit="0" readingOrder="0"/>
      <protection locked="1" hidden="1"/>
    </dxf>
    <dxf>
      <alignment horizontal="center" vertical="center" textRotation="0" wrapText="1"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alignment vertical="center"/>
      <protection locked="1" hidden="1"/>
    </dxf>
    <dxf>
      <protection locked="1" hidden="1"/>
    </dxf>
    <dxf>
      <alignment textRotation="0" wrapText="1" indent="0" justifyLastLine="0" shrinkToFit="0" readingOrder="0"/>
      <protection locked="1" hidden="1"/>
    </dxf>
    <dxf>
      <numFmt numFmtId="1" formatCode="0"/>
      <fill>
        <patternFill>
          <fgColor indexed="64"/>
          <bgColor theme="8" tint="0.39997558519241921"/>
        </patternFill>
      </fill>
      <alignment horizontal="center" textRotation="0" indent="0" justifyLastLine="0" shrinkToFit="0" readingOrder="0"/>
      <protection locked="1" hidden="1"/>
    </dxf>
    <dxf>
      <numFmt numFmtId="0" formatCode="General"/>
      <fill>
        <patternFill>
          <fgColor indexed="64"/>
          <bgColor theme="8" tint="0.39997558519241921"/>
        </patternFill>
      </fill>
      <alignment horizontal="right" vertical="center" textRotation="0" wrapText="0" indent="0" justifyLastLine="0" shrinkToFit="0" readingOrder="0"/>
      <protection locked="1" hidden="1"/>
    </dxf>
    <dxf>
      <fill>
        <patternFill patternType="solid">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1"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0" indent="0" justifyLastLine="0" shrinkToFit="0" readingOrder="0"/>
      <protection locked="1" hidden="1"/>
    </dxf>
    <dxf>
      <protection locked="1" hidden="1"/>
    </dxf>
    <dxf>
      <protection locked="1" hidden="1"/>
    </dxf>
    <dxf>
      <alignment textRotation="0" wrapText="1" indent="0" justifyLastLine="0" shrinkToFit="0" readingOrder="0"/>
      <protection locked="1" hidden="1"/>
    </dxf>
    <dxf>
      <numFmt numFmtId="0" formatCode="General"/>
      <fill>
        <patternFill>
          <fgColor indexed="64"/>
          <bgColor theme="8" tint="0.39997558519241921"/>
        </patternFill>
      </fill>
      <protection locked="1" hidden="1"/>
    </dxf>
    <dxf>
      <protection locked="1" hidden="1"/>
    </dxf>
    <dxf>
      <numFmt numFmtId="0" formatCode="General"/>
      <protection locked="1" hidden="1"/>
    </dxf>
    <dxf>
      <protection locked="1" hidden="1"/>
    </dxf>
    <dxf>
      <protection locked="1" hidden="1"/>
    </dxf>
    <dxf>
      <numFmt numFmtId="0" formatCode="General"/>
      <protection locked="1" hidden="1"/>
    </dxf>
    <dxf>
      <numFmt numFmtId="0" formatCode="General"/>
      <alignment horizontal="center" vertical="center" textRotation="0" wrapText="0" indent="0" justifyLastLine="0" shrinkToFit="0" readingOrder="0"/>
      <protection locked="1" hidden="1"/>
    </dxf>
    <dxf>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horizontal="center" textRotation="0" wrapText="0" indent="0" justifyLastLine="0" shrinkToFit="0" readingOrder="0"/>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textRotation="0" wrapText="1" indent="0" justifyLastLine="0" shrinkToFit="0" readingOrder="0"/>
      <protection locked="1" hidden="1"/>
    </dxf>
    <dxf>
      <numFmt numFmtId="0" formatCode="General"/>
      <alignment horizontal="center" vertical="center" textRotation="0" wrapText="0" indent="0" justifyLastLine="0" shrinkToFit="0" readingOrder="0"/>
      <protection locked="1" hidden="1"/>
    </dxf>
    <dxf>
      <numFmt numFmtId="0" formatCode="General"/>
      <protection locked="1" hidden="1"/>
    </dxf>
    <dxf>
      <numFmt numFmtId="0" formatCode="General"/>
      <protection locked="1" hidden="1"/>
    </dxf>
    <dxf>
      <numFmt numFmtId="19" formatCode="dd/mm/yyyy"/>
      <fill>
        <patternFill patternType="solid">
          <fgColor indexed="64"/>
          <bgColor theme="8" tint="0.39997558519241921"/>
        </patternFill>
      </fill>
      <protection locked="1" hidden="1"/>
    </dxf>
    <dxf>
      <numFmt numFmtId="19" formatCode="dd/mm/yyyy"/>
      <fill>
        <patternFill>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19" formatCode="dd/mm/yyyy"/>
      <fill>
        <patternFill patternType="solid">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19" formatCode="dd/mm/yyyy"/>
      <fill>
        <patternFill>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numFmt numFmtId="0" formatCode="General"/>
      <fill>
        <patternFill patternType="solid">
          <fgColor indexed="64"/>
          <bgColor theme="8" tint="0.39997558519241921"/>
        </patternFill>
      </fill>
      <alignment vertical="center"/>
      <protection locked="1" hidden="1"/>
    </dxf>
    <dxf>
      <numFmt numFmtId="0" formatCode="General"/>
      <fill>
        <patternFill patternType="solid">
          <fgColor indexed="64"/>
          <bgColor theme="8" tint="0.39997558519241921"/>
        </patternFill>
      </fill>
      <alignment horizontal="center" vertical="center"/>
      <protection locked="1" hidden="1"/>
    </dxf>
    <dxf>
      <alignment vertical="center"/>
      <protection locked="1" hidden="1"/>
    </dxf>
    <dxf>
      <numFmt numFmtId="0" formatCode="General"/>
      <fill>
        <patternFill patternType="solid">
          <fgColor indexed="64"/>
          <bgColor theme="8" tint="0.39997558519241921"/>
        </patternFill>
      </fill>
      <alignment vertical="center"/>
      <protection locked="1" hidden="1"/>
    </dxf>
    <dxf>
      <protection locked="1" hidden="1"/>
    </dxf>
    <dxf>
      <protection locked="0" hidden="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 formatCode="0"/>
    </dxf>
    <dxf>
      <font>
        <b/>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ibamagovbr.sharepoint.com/sites/EmergnciasAmbientais/Documentos%20Partilhados/Relat&#243;rios/Relat&#243;rio%20de%20Gest&#227;o/Planilha%20acidentes%202024.xlsx" TargetMode="External"/><Relationship Id="rId1" Type="http://schemas.openxmlformats.org/officeDocument/2006/relationships/externalLinkPath" Target="Planilha%20acidentes%2020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ps7uSZr9kkCUwwIluBH_lCUnrPP6r_JEiypQOozL6RfTq9EUQltWSbx2zAVIstel" itemId="01SGIOV6FRXHFTZNBSVRHZK55IERZQQ4WZ">
      <xxl21:absoluteUrl r:id="rId2"/>
    </xxl21:alternateUrls>
    <sheetNames>
      <sheetName val="Legenda grifos na plan geral"/>
      <sheetName val="Geral"/>
      <sheetName val="Proposta de Não Acidentes"/>
      <sheetName val="Causas Padronização"/>
      <sheetName val="Validação de dados"/>
      <sheetName val="Siema2024"/>
      <sheetName val="Produtos"/>
      <sheetName val="Plataformas_SP"/>
      <sheetName val="Planilha acidentes 2024"/>
    </sheetNames>
    <sheetDataSet>
      <sheetData sheetId="0"/>
      <sheetData sheetId="1"/>
      <sheetData sheetId="2"/>
      <sheetData sheetId="3"/>
      <sheetData sheetId="4">
        <row r="1">
          <cell r="I1" t="str">
            <v>nº Mês</v>
          </cell>
          <cell r="J1" t="str">
            <v>Mês</v>
          </cell>
        </row>
        <row r="2">
          <cell r="I2">
            <v>1</v>
          </cell>
          <cell r="J2" t="str">
            <v>Janeiro</v>
          </cell>
        </row>
        <row r="3">
          <cell r="I3">
            <v>2</v>
          </cell>
          <cell r="J3" t="str">
            <v>Fevereiro</v>
          </cell>
        </row>
        <row r="4">
          <cell r="I4">
            <v>3</v>
          </cell>
          <cell r="J4" t="str">
            <v>Março</v>
          </cell>
        </row>
        <row r="5">
          <cell r="I5">
            <v>4</v>
          </cell>
          <cell r="J5" t="str">
            <v>Abril</v>
          </cell>
        </row>
        <row r="6">
          <cell r="I6">
            <v>5</v>
          </cell>
          <cell r="J6" t="str">
            <v>Maio</v>
          </cell>
        </row>
        <row r="7">
          <cell r="I7">
            <v>6</v>
          </cell>
          <cell r="J7" t="str">
            <v>Junho</v>
          </cell>
        </row>
        <row r="8">
          <cell r="I8">
            <v>7</v>
          </cell>
          <cell r="J8" t="str">
            <v>Julho</v>
          </cell>
        </row>
        <row r="9">
          <cell r="I9">
            <v>8</v>
          </cell>
          <cell r="J9" t="str">
            <v>Agosto</v>
          </cell>
        </row>
        <row r="10">
          <cell r="I10">
            <v>9</v>
          </cell>
          <cell r="J10" t="str">
            <v>Setembro</v>
          </cell>
        </row>
        <row r="11">
          <cell r="I11">
            <v>10</v>
          </cell>
          <cell r="J11" t="str">
            <v>Outubro</v>
          </cell>
        </row>
        <row r="12">
          <cell r="I12">
            <v>11</v>
          </cell>
          <cell r="J12" t="str">
            <v>Novembro</v>
          </cell>
        </row>
        <row r="13">
          <cell r="I13">
            <v>12</v>
          </cell>
          <cell r="J13" t="str">
            <v>Dezembro</v>
          </cell>
        </row>
      </sheetData>
      <sheetData sheetId="5"/>
      <sheetData sheetId="6">
        <row r="1">
          <cell r="A1" t="str">
            <v>Nº ONU (1)</v>
          </cell>
          <cell r="B1" t="str">
            <v>Nome e Descrição (2)</v>
          </cell>
          <cell r="C1" t="str">
            <v>Classe ou Subclasse de Risco (3)</v>
          </cell>
        </row>
        <row r="2">
          <cell r="A2"/>
          <cell r="B2"/>
          <cell r="C2"/>
        </row>
        <row r="3">
          <cell r="A3">
            <v>4</v>
          </cell>
          <cell r="B3" t="str">
            <v>PICRATO DE AMÔNIO seco ou umedecido com menos de 10% de água, em massa †</v>
          </cell>
          <cell r="C3" t="str">
            <v>1.1D</v>
          </cell>
        </row>
        <row r="4">
          <cell r="A4">
            <v>5</v>
          </cell>
          <cell r="B4" t="str">
            <v>CARTUCHOS PARA ARMAS com carga de ruptura †</v>
          </cell>
          <cell r="C4" t="str">
            <v>1.1F</v>
          </cell>
        </row>
        <row r="5">
          <cell r="A5">
            <v>6</v>
          </cell>
          <cell r="B5" t="str">
            <v>CARTUCHOS PARA ARMAS com carga de ruptura †</v>
          </cell>
          <cell r="C5" t="str">
            <v>1.1E</v>
          </cell>
        </row>
        <row r="6">
          <cell r="A6">
            <v>7</v>
          </cell>
          <cell r="B6" t="str">
            <v>CARTUCHOS PARA ARMAS com carga de ruptura †</v>
          </cell>
          <cell r="C6" t="str">
            <v>1.2F</v>
          </cell>
        </row>
        <row r="7">
          <cell r="A7">
            <v>9</v>
          </cell>
          <cell r="B7" t="str">
            <v>MUNIÇÃO, INCENDIÁRIA com ou sem ruptor, carga ejetora ou carga propelente †</v>
          </cell>
          <cell r="C7" t="str">
            <v>1.2G</v>
          </cell>
        </row>
        <row r="8">
          <cell r="A8">
            <v>10</v>
          </cell>
          <cell r="B8" t="str">
            <v>MUNIÇÃO, INCENDIÁRIA com ou sem ruptor, carga ejetora ou carga propelente †</v>
          </cell>
          <cell r="C8" t="str">
            <v>1.3G</v>
          </cell>
        </row>
        <row r="9">
          <cell r="A9">
            <v>12</v>
          </cell>
          <cell r="B9" t="str">
            <v>CARTUCHOS PARA ARMAS, PROJÉTEIS INERTES ou CARTUCHOS, ARMAS PORTÁTEIS †</v>
          </cell>
          <cell r="C9" t="str">
            <v>1.4S</v>
          </cell>
        </row>
        <row r="10">
          <cell r="A10">
            <v>14</v>
          </cell>
          <cell r="B10" t="str">
            <v>CARTUCHOS PARA ARMAS, FESTIM ou CARTUCHOS PARA ARMAS PORTÁTEIS, FESTIM ou CARTUCHOS PARA FERRAMENTAS, FESTIM †</v>
          </cell>
          <cell r="C10" t="str">
            <v>1.4S</v>
          </cell>
        </row>
        <row r="11">
          <cell r="A11">
            <v>15</v>
          </cell>
          <cell r="B11" t="str">
            <v>MUNIÇÃO, FUMÍGENA com ou sem ruptor, carga ejetora ou carga propelente †</v>
          </cell>
          <cell r="C11" t="str">
            <v>1.2G</v>
          </cell>
        </row>
        <row r="12">
          <cell r="A12">
            <v>16</v>
          </cell>
          <cell r="B12" t="str">
            <v>MUNIÇÃO, FUMÍGENA com ou sem ruptor, carga ejetora ou carga propelente †</v>
          </cell>
          <cell r="C12" t="str">
            <v>1.3G</v>
          </cell>
        </row>
        <row r="13">
          <cell r="A13">
            <v>18</v>
          </cell>
          <cell r="B13" t="str">
            <v>MUNIÇÃO, LACRIMOGÊNEA com ruptor, carga ejetora ou carga propelente †</v>
          </cell>
          <cell r="C13" t="str">
            <v>1.2G</v>
          </cell>
        </row>
        <row r="14">
          <cell r="A14">
            <v>19</v>
          </cell>
          <cell r="B14" t="str">
            <v>MUNIÇÃO, LACRIMOGÊNEA com ruptor, carga ejetora ou carga propelente †</v>
          </cell>
          <cell r="C14" t="str">
            <v>1.3G</v>
          </cell>
        </row>
        <row r="15">
          <cell r="A15">
            <v>20</v>
          </cell>
          <cell r="B15" t="str">
            <v>MUNIÇÃO, TÓXICA com ruptor, carga ejetora ou carga propelente †</v>
          </cell>
          <cell r="C15" t="str">
            <v>1.2K</v>
          </cell>
        </row>
        <row r="16">
          <cell r="A16">
            <v>21</v>
          </cell>
          <cell r="B16" t="str">
            <v>MUNIÇÃO, TÓXICA com ruptor, carga ejetora ou carga propelente †</v>
          </cell>
          <cell r="C16" t="str">
            <v>1.3K</v>
          </cell>
        </row>
        <row r="17">
          <cell r="A17">
            <v>27</v>
          </cell>
          <cell r="B17" t="str">
            <v>PÓLVORA NEGRA, granulada ou em pó †</v>
          </cell>
          <cell r="C17" t="str">
            <v>1.1D</v>
          </cell>
        </row>
        <row r="18">
          <cell r="A18">
            <v>28</v>
          </cell>
          <cell r="B18" t="str">
            <v>PÓLVORA NEGRA, COMPRIMIDA ou PÓLVORA NEGRA, EM PASTILHAS †</v>
          </cell>
          <cell r="C18" t="str">
            <v>1.1D</v>
          </cell>
        </row>
        <row r="19">
          <cell r="A19">
            <v>29</v>
          </cell>
          <cell r="B19" t="str">
            <v>DETONADORES, NÃO ELÉTRICOS para demolição †</v>
          </cell>
          <cell r="C19" t="str">
            <v>1.1B</v>
          </cell>
        </row>
        <row r="20">
          <cell r="A20">
            <v>30</v>
          </cell>
          <cell r="B20" t="str">
            <v>DETONADORES, ELÉTRICOS para demolição †</v>
          </cell>
          <cell r="C20" t="str">
            <v>1.1B</v>
          </cell>
        </row>
        <row r="21">
          <cell r="A21">
            <v>33</v>
          </cell>
          <cell r="B21" t="str">
            <v>BOMBAS com carga de ruptura †</v>
          </cell>
          <cell r="C21" t="str">
            <v>1.1F</v>
          </cell>
        </row>
        <row r="22">
          <cell r="A22">
            <v>34</v>
          </cell>
          <cell r="B22" t="str">
            <v>BOMBAS com carga de ruptura †</v>
          </cell>
          <cell r="C22" t="str">
            <v>1.1D</v>
          </cell>
        </row>
        <row r="23">
          <cell r="A23">
            <v>35</v>
          </cell>
          <cell r="B23" t="str">
            <v>BOMBAS com carga de ruptura †</v>
          </cell>
          <cell r="C23" t="str">
            <v>1.2D</v>
          </cell>
        </row>
        <row r="24">
          <cell r="A24">
            <v>37</v>
          </cell>
          <cell r="B24" t="str">
            <v>BOMBAS, FOTO-ILUMINANTE †</v>
          </cell>
          <cell r="C24" t="str">
            <v>1.1F</v>
          </cell>
        </row>
        <row r="25">
          <cell r="A25">
            <v>38</v>
          </cell>
          <cell r="B25" t="str">
            <v>BOMBAS, FOTO-ILUMINANTES †</v>
          </cell>
          <cell r="C25" t="str">
            <v>1.1D</v>
          </cell>
        </row>
        <row r="26">
          <cell r="A26">
            <v>39</v>
          </cell>
          <cell r="B26" t="str">
            <v>BOMBAS, FOTO-ILUMINANTES †</v>
          </cell>
          <cell r="C26" t="str">
            <v>1.2G</v>
          </cell>
        </row>
        <row r="27">
          <cell r="A27">
            <v>42</v>
          </cell>
          <cell r="B27" t="str">
            <v>REFORÇADORES sem detonador †</v>
          </cell>
          <cell r="C27" t="str">
            <v>1.1D</v>
          </cell>
        </row>
        <row r="28">
          <cell r="A28">
            <v>43</v>
          </cell>
          <cell r="B28" t="str">
            <v>RUPTORES, explosivos †</v>
          </cell>
          <cell r="C28" t="str">
            <v>1.1D</v>
          </cell>
        </row>
        <row r="29">
          <cell r="A29">
            <v>44</v>
          </cell>
          <cell r="B29" t="str">
            <v>INICIADORES, TIPO CÁPSULA †</v>
          </cell>
          <cell r="C29" t="str">
            <v>1.4S</v>
          </cell>
        </row>
        <row r="30">
          <cell r="A30">
            <v>48</v>
          </cell>
          <cell r="B30" t="str">
            <v>CARGAS DE DEMOLIÇÃO †</v>
          </cell>
          <cell r="C30" t="str">
            <v>1.1D</v>
          </cell>
        </row>
        <row r="31">
          <cell r="A31">
            <v>49</v>
          </cell>
          <cell r="B31" t="str">
            <v>CARTUCHOS, ILUMINANTES †</v>
          </cell>
          <cell r="C31" t="str">
            <v>1.1G</v>
          </cell>
        </row>
        <row r="32">
          <cell r="A32">
            <v>50</v>
          </cell>
          <cell r="B32" t="str">
            <v>CARTUCHOS, ILUMINANTES †</v>
          </cell>
          <cell r="C32" t="str">
            <v>1.3G</v>
          </cell>
        </row>
        <row r="33">
          <cell r="A33">
            <v>54</v>
          </cell>
          <cell r="B33" t="str">
            <v>CARTUCHOS PARA SINALIZAÇÃO †</v>
          </cell>
          <cell r="C33" t="str">
            <v>1.3G</v>
          </cell>
        </row>
        <row r="34">
          <cell r="A34">
            <v>55</v>
          </cell>
          <cell r="B34" t="str">
            <v>ESTOJOS DE CARTUCHOS, VAZIOS, COM INICIADOR †</v>
          </cell>
          <cell r="C34" t="str">
            <v>1.4S</v>
          </cell>
        </row>
        <row r="35">
          <cell r="A35">
            <v>56</v>
          </cell>
          <cell r="B35" t="str">
            <v>CARGAS DE PROFUNDIDADE †</v>
          </cell>
          <cell r="C35" t="str">
            <v>1.1D</v>
          </cell>
        </row>
        <row r="36">
          <cell r="A36">
            <v>59</v>
          </cell>
          <cell r="B36" t="str">
            <v>CARGAS, MOLDADAS sem detonador †</v>
          </cell>
          <cell r="C36" t="str">
            <v>1.1D</v>
          </cell>
        </row>
        <row r="37">
          <cell r="A37">
            <v>60</v>
          </cell>
          <cell r="B37" t="str">
            <v>CARGAS, SUPLEMENTARES, EXPLOSIVAS †</v>
          </cell>
          <cell r="C37" t="str">
            <v>1.1D</v>
          </cell>
        </row>
        <row r="38">
          <cell r="A38">
            <v>65</v>
          </cell>
          <cell r="B38" t="str">
            <v>CORDEL, DETONANTE, flexível †</v>
          </cell>
          <cell r="C38" t="str">
            <v>1.1D</v>
          </cell>
        </row>
        <row r="39">
          <cell r="A39">
            <v>66</v>
          </cell>
          <cell r="B39" t="str">
            <v>CORDEL, ACENDEDOR †</v>
          </cell>
          <cell r="C39" t="str">
            <v>1.4G</v>
          </cell>
        </row>
        <row r="40">
          <cell r="A40">
            <v>70</v>
          </cell>
          <cell r="B40" t="str">
            <v>CORTA-CABOS, EXPLOSIVOS †</v>
          </cell>
          <cell r="C40" t="str">
            <v>1.4S</v>
          </cell>
        </row>
        <row r="41">
          <cell r="A41">
            <v>72</v>
          </cell>
          <cell r="B41" t="str">
            <v>CICLOTRIMETILENO  TRINITRAMINA  (CICLONITA;  HEXOGÊNIO;  RDX),  UMEDECIDA  com  no  mínimo,  15%  de
água, em massa †</v>
          </cell>
          <cell r="C41" t="str">
            <v>1.1D</v>
          </cell>
        </row>
        <row r="42">
          <cell r="A42">
            <v>73</v>
          </cell>
          <cell r="B42" t="str">
            <v>DETONADORES PARA MUNIÇÃO †</v>
          </cell>
          <cell r="C42" t="str">
            <v>1.1B</v>
          </cell>
        </row>
        <row r="43">
          <cell r="A43">
            <v>74</v>
          </cell>
          <cell r="B43" t="str">
            <v>DIAZODINITROFENOL, UMEDECIDO com no mínimo 40% de água, ou mistura de álcool e água, em massa †</v>
          </cell>
          <cell r="C43" t="str">
            <v>1.1A</v>
          </cell>
        </row>
        <row r="44">
          <cell r="A44">
            <v>75</v>
          </cell>
          <cell r="B44" t="str">
            <v>DINITRATO DE DIETILENOGLICOL, INSENSIBILIZADO com no mínimo 25% de insensibilizante não volátil e insolúvel em água, em massa †</v>
          </cell>
          <cell r="C44" t="str">
            <v>1.1D</v>
          </cell>
        </row>
        <row r="45">
          <cell r="A45">
            <v>76</v>
          </cell>
          <cell r="B45" t="str">
            <v>DINITROFENOL, seco ou umedecido com menos de 15% de água, em massa †</v>
          </cell>
          <cell r="C45" t="str">
            <v>1.1D</v>
          </cell>
        </row>
        <row r="46">
          <cell r="A46">
            <v>77</v>
          </cell>
          <cell r="B46" t="str">
            <v>DINITROFENOLATOS, metais alcalinos, secos ou umedecidos com menos de 15% de água, em massa †</v>
          </cell>
          <cell r="C46" t="str">
            <v>1.3C</v>
          </cell>
        </row>
        <row r="47">
          <cell r="A47">
            <v>78</v>
          </cell>
          <cell r="B47" t="str">
            <v>DINITRORESORCINOL, seco ou umedecido com menos de 15% de água, em massa †</v>
          </cell>
          <cell r="C47" t="str">
            <v>1.1D</v>
          </cell>
        </row>
        <row r="48">
          <cell r="A48">
            <v>79</v>
          </cell>
          <cell r="B48" t="str">
            <v>HEXANITRODIFENILAMINA (DIPICRILAMINA; HEXIL) †</v>
          </cell>
          <cell r="C48" t="str">
            <v>1.1D</v>
          </cell>
        </row>
        <row r="49">
          <cell r="A49">
            <v>81</v>
          </cell>
          <cell r="B49" t="str">
            <v>EXPLOSIVOS DE DEMOLIÇÃO, TIPO A †</v>
          </cell>
          <cell r="C49" t="str">
            <v>1.1D</v>
          </cell>
        </row>
        <row r="50">
          <cell r="A50">
            <v>82</v>
          </cell>
          <cell r="B50" t="str">
            <v>EXPLOSIVOS DE DEMOLIÇÃO, TIPO B †</v>
          </cell>
          <cell r="C50" t="str">
            <v>1.1D</v>
          </cell>
        </row>
        <row r="51">
          <cell r="A51">
            <v>83</v>
          </cell>
          <cell r="B51" t="str">
            <v>EXPLOSIVOS DE DEMOLIÇÃO, TIPO C †</v>
          </cell>
          <cell r="C51" t="str">
            <v>1.1D</v>
          </cell>
        </row>
        <row r="52">
          <cell r="A52">
            <v>84</v>
          </cell>
          <cell r="B52" t="str">
            <v>EXPLOSIVOS DE DEMOLIÇÃO, TIPO D †</v>
          </cell>
          <cell r="C52" t="str">
            <v>1.1D</v>
          </cell>
        </row>
        <row r="53">
          <cell r="A53">
            <v>92</v>
          </cell>
          <cell r="B53" t="str">
            <v>FACHOS DE SINALIZAÇÃO, SUPERFÍCIE †</v>
          </cell>
          <cell r="C53" t="str">
            <v>1.3G</v>
          </cell>
        </row>
        <row r="54">
          <cell r="A54">
            <v>93</v>
          </cell>
          <cell r="B54" t="str">
            <v>FACHOS DE SINALIZAÇÃO, AÉREOS †</v>
          </cell>
          <cell r="C54" t="str">
            <v>1.3G</v>
          </cell>
        </row>
        <row r="55">
          <cell r="A55">
            <v>94</v>
          </cell>
          <cell r="B55" t="str">
            <v>COMPOSIÇÃO ILUMINANTE EM PÓ †</v>
          </cell>
          <cell r="C55" t="str">
            <v>1.1G</v>
          </cell>
        </row>
        <row r="56">
          <cell r="A56">
            <v>99</v>
          </cell>
          <cell r="B56" t="str">
            <v>DISPOSITIVOS DE FRATURAMENTO, EXPLOSIVOS para poços de petróleo, sem detonador †</v>
          </cell>
          <cell r="C56" t="str">
            <v>1.1D</v>
          </cell>
        </row>
        <row r="57">
          <cell r="A57">
            <v>101</v>
          </cell>
          <cell r="B57" t="str">
            <v>ESTOPIM, NÃO DETONANTE †</v>
          </cell>
          <cell r="C57" t="str">
            <v>1.3G</v>
          </cell>
        </row>
        <row r="58">
          <cell r="A58">
            <v>102</v>
          </cell>
          <cell r="B58" t="str">
            <v>CORDEL (ESTOPIM), DETONANTE, com revestimento metálico †</v>
          </cell>
          <cell r="C58" t="str">
            <v>1.2D</v>
          </cell>
        </row>
        <row r="59">
          <cell r="A59">
            <v>103</v>
          </cell>
          <cell r="B59" t="str">
            <v>ESTOPIM, ACENDEDOR, tubular, com revestimento metálico †</v>
          </cell>
          <cell r="C59" t="str">
            <v>1.4G</v>
          </cell>
        </row>
        <row r="60">
          <cell r="A60">
            <v>104</v>
          </cell>
          <cell r="B60" t="str">
            <v>CORDEL (ESTOPIM), DETONANTE, DE EFEITO SUAVE, com revestimento metálico †</v>
          </cell>
          <cell r="C60" t="str">
            <v>1.4D</v>
          </cell>
        </row>
        <row r="61">
          <cell r="A61">
            <v>105</v>
          </cell>
          <cell r="B61" t="str">
            <v>ESTOPIM, DE SEGURANÇA †</v>
          </cell>
          <cell r="C61" t="str">
            <v>1.4S</v>
          </cell>
        </row>
        <row r="62">
          <cell r="A62">
            <v>106</v>
          </cell>
          <cell r="B62" t="str">
            <v>ESTOPILHA, DE DETONAÇÃO †</v>
          </cell>
          <cell r="C62" t="str">
            <v>1.1B</v>
          </cell>
        </row>
        <row r="63">
          <cell r="A63">
            <v>107</v>
          </cell>
          <cell r="B63" t="str">
            <v>ESTOPILHA, DE DETONAÇÃO †</v>
          </cell>
          <cell r="C63" t="str">
            <v>1.2B</v>
          </cell>
        </row>
        <row r="64">
          <cell r="A64">
            <v>110</v>
          </cell>
          <cell r="B64" t="str">
            <v>GRANADAS, PARA EXERCÍCIO, manuais ou para fuzil †</v>
          </cell>
          <cell r="C64" t="str">
            <v>1.4S</v>
          </cell>
        </row>
        <row r="65">
          <cell r="A65">
            <v>113</v>
          </cell>
          <cell r="B65" t="str">
            <v>GUANIL NITROSAMINO-GUANILIDENO HIDRAZINA, UMEDECIDA com no mínimo 30% de água, em massa †</v>
          </cell>
          <cell r="C65" t="str">
            <v>1.1A</v>
          </cell>
        </row>
        <row r="66">
          <cell r="A66">
            <v>114</v>
          </cell>
          <cell r="B66" t="str">
            <v>GUANIL NITROSAMINO-GUANILTETRAZENO (TETRAZENO), UMEDECIDO com no mínimo 30% de água, ou mistura de álcool e água, em massa †</v>
          </cell>
          <cell r="C66" t="str">
            <v>1.1A</v>
          </cell>
        </row>
        <row r="67">
          <cell r="A67">
            <v>118</v>
          </cell>
          <cell r="B67" t="str">
            <v>HEXOLITA (HEXOTOL) seca ou umedecida com menos de 15% de água, em massa †</v>
          </cell>
          <cell r="C67" t="str">
            <v>1.1D</v>
          </cell>
        </row>
        <row r="68">
          <cell r="A68">
            <v>121</v>
          </cell>
          <cell r="B68" t="str">
            <v>ACENDEDORES†</v>
          </cell>
          <cell r="C68" t="str">
            <v>1.1G</v>
          </cell>
        </row>
        <row r="69">
          <cell r="A69">
            <v>124</v>
          </cell>
          <cell r="B69" t="str">
            <v>CANHÕES PARA JATO-PERFURAÇÃO em poços de petróleo, CARREGADOS, sem detonador †</v>
          </cell>
          <cell r="C69" t="str">
            <v>1.1D</v>
          </cell>
        </row>
        <row r="70">
          <cell r="A70">
            <v>129</v>
          </cell>
          <cell r="B70" t="str">
            <v>AZIDA DE CHUMBO, UMEDECIDA com no mínimo 20% de água, ou mistura de álcool e água, em massa †</v>
          </cell>
          <cell r="C70" t="str">
            <v>1.1A</v>
          </cell>
        </row>
        <row r="71">
          <cell r="A71">
            <v>130</v>
          </cell>
          <cell r="B71" t="str">
            <v>ESTIFINATO DE CHUMBO (TRINITRORESORCINATO DE CHUMBO), UMEDECIDO com no mínimo 20% de água, ou
mistura de álcool e água, em massa †</v>
          </cell>
          <cell r="C71" t="str">
            <v>1.1A</v>
          </cell>
        </row>
        <row r="72">
          <cell r="A72">
            <v>131</v>
          </cell>
          <cell r="B72" t="str">
            <v>ACENDEDORES, ESTOPIM †</v>
          </cell>
          <cell r="C72" t="str">
            <v>1.4S</v>
          </cell>
        </row>
        <row r="73">
          <cell r="A73">
            <v>132</v>
          </cell>
          <cell r="B73" t="str">
            <v>SAIS METÁLICOS DEFLAGRANTES DE NITRODERIVADOS AROMÁTICOS, N.E. †</v>
          </cell>
          <cell r="C73" t="str">
            <v>1.3C</v>
          </cell>
        </row>
        <row r="74">
          <cell r="A74">
            <v>133</v>
          </cell>
          <cell r="B74" t="str">
            <v>HEXANITRATO  DE  MANITOL  (NITROMANITA),  UMEDECIDO com no mínimo  40% de  água, ou  mistura de  álcool e água, em massa †</v>
          </cell>
          <cell r="C74" t="str">
            <v>1.1D</v>
          </cell>
        </row>
        <row r="75">
          <cell r="A75">
            <v>135</v>
          </cell>
          <cell r="B75" t="str">
            <v>FULMINATO DE MERCÚRIO, UMEDECIDO com no mínimo 20% de água, ou mistura de álcool e água, em massa †</v>
          </cell>
          <cell r="C75" t="str">
            <v>1.1A</v>
          </cell>
        </row>
        <row r="76">
          <cell r="A76">
            <v>136</v>
          </cell>
          <cell r="B76" t="str">
            <v>MINAS com carga de ruptura †</v>
          </cell>
          <cell r="C76" t="str">
            <v>1.1F</v>
          </cell>
        </row>
        <row r="77">
          <cell r="A77">
            <v>137</v>
          </cell>
          <cell r="B77" t="str">
            <v>MINAS com carga de ruptura †</v>
          </cell>
          <cell r="C77" t="str">
            <v>1.1D</v>
          </cell>
        </row>
        <row r="78">
          <cell r="A78">
            <v>138</v>
          </cell>
          <cell r="B78" t="str">
            <v>MINAS com carga de ruptura †</v>
          </cell>
          <cell r="C78" t="str">
            <v>1.2D</v>
          </cell>
        </row>
        <row r="79">
          <cell r="A79">
            <v>143</v>
          </cell>
          <cell r="B79" t="str">
            <v>NITROGLICERINA, INSENSIBILIZADA com no mínimo 40% de insensibilizante não-volátil e insolúvel em água, em massa
†</v>
          </cell>
          <cell r="C79" t="str">
            <v>1.1D</v>
          </cell>
        </row>
        <row r="80">
          <cell r="A80">
            <v>144</v>
          </cell>
          <cell r="B80" t="str">
            <v>NITROGLICERINA, EM SOLUÇÃO ALCOÓLICA com mais de 1% e até 10% de nitroglicerina †</v>
          </cell>
          <cell r="C80" t="str">
            <v>1.1D</v>
          </cell>
        </row>
        <row r="81">
          <cell r="A81">
            <v>146</v>
          </cell>
          <cell r="B81" t="str">
            <v>NITROAMIDO, seco ou umedecido com menos de 20% de água, em massa †</v>
          </cell>
          <cell r="C81" t="str">
            <v>1.1D</v>
          </cell>
        </row>
        <row r="82">
          <cell r="A82">
            <v>147</v>
          </cell>
          <cell r="B82" t="str">
            <v>NITROURÉIA †</v>
          </cell>
          <cell r="C82" t="str">
            <v>1.1D</v>
          </cell>
        </row>
        <row r="83">
          <cell r="A83">
            <v>150</v>
          </cell>
          <cell r="B83" t="e">
            <v>#VALUE!</v>
          </cell>
          <cell r="C83" t="str">
            <v>1.1D</v>
          </cell>
        </row>
        <row r="84">
          <cell r="A84">
            <v>151</v>
          </cell>
          <cell r="B84" t="str">
            <v>PENTOLITA, seca ou umedecida com menos de 15% de água, em massa †</v>
          </cell>
          <cell r="C84" t="str">
            <v>1.1D</v>
          </cell>
        </row>
        <row r="85">
          <cell r="A85">
            <v>153</v>
          </cell>
          <cell r="B85" t="str">
            <v>TRINITROANILINA (PICRAMIDA) †</v>
          </cell>
          <cell r="C85" t="str">
            <v>1.1D</v>
          </cell>
        </row>
        <row r="86">
          <cell r="A86">
            <v>154</v>
          </cell>
          <cell r="B86" t="str">
            <v>TRINITROFENOL (ÁCIDO PÍCRICO), seco ou umedecido com menos de 30% de água, em massa †</v>
          </cell>
          <cell r="C86" t="str">
            <v>1.1D</v>
          </cell>
        </row>
        <row r="87">
          <cell r="A87">
            <v>155</v>
          </cell>
          <cell r="B87" t="str">
            <v>TRINITROCLOROBENZENO (CLORETO DE PICRILA) †</v>
          </cell>
          <cell r="C87" t="str">
            <v>1.1D</v>
          </cell>
        </row>
        <row r="88">
          <cell r="A88">
            <v>159</v>
          </cell>
          <cell r="B88" t="str">
            <v>PÓLVORA EM PASTA, UMEDECIDA com no mínimo 25% de água, em massa †</v>
          </cell>
          <cell r="C88" t="str">
            <v>1.3C</v>
          </cell>
        </row>
        <row r="89">
          <cell r="A89">
            <v>160</v>
          </cell>
          <cell r="B89" t="str">
            <v>PÓLVORA, SEM FUMAÇA†</v>
          </cell>
          <cell r="C89" t="str">
            <v>1.1C</v>
          </cell>
        </row>
        <row r="90">
          <cell r="A90">
            <v>161</v>
          </cell>
          <cell r="B90" t="str">
            <v>PÓLVORA, SEM FUMAÇA†</v>
          </cell>
          <cell r="C90" t="str">
            <v>1.3C</v>
          </cell>
        </row>
        <row r="91">
          <cell r="A91">
            <v>167</v>
          </cell>
          <cell r="B91" t="str">
            <v>PROJÉTEIS com carga de ruptura †</v>
          </cell>
          <cell r="C91" t="str">
            <v>1.1F</v>
          </cell>
        </row>
        <row r="92">
          <cell r="A92">
            <v>168</v>
          </cell>
          <cell r="B92" t="str">
            <v>PROJÉTIES com carga de ruptura †</v>
          </cell>
          <cell r="C92" t="str">
            <v>1.1D</v>
          </cell>
        </row>
        <row r="93">
          <cell r="A93">
            <v>169</v>
          </cell>
          <cell r="B93" t="str">
            <v>PROJÉTEIS com carga de ruptura †</v>
          </cell>
          <cell r="C93" t="str">
            <v>1.2D</v>
          </cell>
        </row>
        <row r="94">
          <cell r="A94">
            <v>171</v>
          </cell>
          <cell r="B94" t="str">
            <v>MUNIÇÃO, ILUMINANTE com ou sem ruptor, carga ejetora ou carga propelente  †</v>
          </cell>
          <cell r="C94" t="str">
            <v>1.2G</v>
          </cell>
        </row>
        <row r="95">
          <cell r="A95">
            <v>173</v>
          </cell>
          <cell r="B95" t="str">
            <v>DISPOSITIVOS DE ALÍVIO, EXPLOSIVOS †</v>
          </cell>
          <cell r="C95" t="str">
            <v>1.4S</v>
          </cell>
        </row>
        <row r="96">
          <cell r="A96">
            <v>174</v>
          </cell>
          <cell r="B96" t="str">
            <v>REBITES, EXPLOSIVOS  †</v>
          </cell>
          <cell r="C96" t="str">
            <v>1.4S</v>
          </cell>
        </row>
        <row r="97">
          <cell r="A97">
            <v>180</v>
          </cell>
          <cell r="B97" t="str">
            <v>FOGUETES com carga de ruptura †</v>
          </cell>
          <cell r="C97" t="str">
            <v>1.1F</v>
          </cell>
        </row>
        <row r="98">
          <cell r="A98">
            <v>181</v>
          </cell>
          <cell r="B98" t="str">
            <v>FOGUETES com carga de ruptura †</v>
          </cell>
          <cell r="C98" t="str">
            <v>1.1E</v>
          </cell>
        </row>
        <row r="99">
          <cell r="A99">
            <v>182</v>
          </cell>
          <cell r="B99" t="str">
            <v>FOGUETES com carga de ruptura †</v>
          </cell>
          <cell r="C99" t="str">
            <v>1.2E</v>
          </cell>
        </row>
        <row r="100">
          <cell r="A100">
            <v>183</v>
          </cell>
          <cell r="B100" t="str">
            <v>FOGUETES com ogiva inerte †</v>
          </cell>
          <cell r="C100" t="str">
            <v>1.3C</v>
          </cell>
        </row>
        <row r="101">
          <cell r="A101">
            <v>186</v>
          </cell>
          <cell r="B101" t="str">
            <v>MOTORES DE FOGUETES †</v>
          </cell>
          <cell r="C101" t="str">
            <v>1.3C</v>
          </cell>
        </row>
        <row r="102">
          <cell r="A102">
            <v>190</v>
          </cell>
          <cell r="B102" t="str">
            <v>EXPLOSIVOS, AMOSTRAS, não-iniciantes †</v>
          </cell>
          <cell r="C102" t="str">
            <v> </v>
          </cell>
        </row>
        <row r="103">
          <cell r="A103">
            <v>191</v>
          </cell>
          <cell r="B103" t="str">
            <v>SINALIZADORES, MANUAIS †</v>
          </cell>
          <cell r="C103" t="str">
            <v>1.4G</v>
          </cell>
        </row>
        <row r="104">
          <cell r="A104">
            <v>192</v>
          </cell>
          <cell r="B104" t="str">
            <v>SINALIZADORES, PARA VIAS FÉRREAS, EXPLOSIVOS †</v>
          </cell>
          <cell r="C104" t="str">
            <v>1.1G</v>
          </cell>
        </row>
        <row r="105">
          <cell r="A105">
            <v>193</v>
          </cell>
          <cell r="B105" t="str">
            <v>SINALIZADORES, PARA VIAS FÉRREAS, EXPLOSIVOS †</v>
          </cell>
          <cell r="C105" t="str">
            <v>1.4S</v>
          </cell>
        </row>
        <row r="106">
          <cell r="A106">
            <v>194</v>
          </cell>
          <cell r="B106" t="str">
            <v>SINALIZADORES, DE EMERGÊNCIA, para navios †</v>
          </cell>
          <cell r="C106" t="str">
            <v>1.1G</v>
          </cell>
        </row>
        <row r="107">
          <cell r="A107">
            <v>195</v>
          </cell>
          <cell r="B107" t="str">
            <v>SINALIZADORES, DE EMERGÊNCIA, para navios †</v>
          </cell>
          <cell r="C107" t="str">
            <v>1.3G</v>
          </cell>
        </row>
        <row r="108">
          <cell r="A108">
            <v>196</v>
          </cell>
          <cell r="B108" t="str">
            <v>SINALIZADORES, DE FUMAÇA †</v>
          </cell>
          <cell r="C108" t="str">
            <v>1.1G</v>
          </cell>
        </row>
        <row r="109">
          <cell r="A109">
            <v>197</v>
          </cell>
          <cell r="B109" t="str">
            <v>SINALIZADORES, DE FUMAÇA †</v>
          </cell>
          <cell r="C109" t="str">
            <v>1.4G</v>
          </cell>
        </row>
        <row r="110">
          <cell r="A110">
            <v>204</v>
          </cell>
          <cell r="B110" t="str">
            <v>DISPOSITIVOS DE SONDAGEM, EXPLOSIVOS †</v>
          </cell>
          <cell r="C110" t="str">
            <v>1.2F</v>
          </cell>
        </row>
        <row r="111">
          <cell r="A111">
            <v>207</v>
          </cell>
          <cell r="B111" t="str">
            <v>TETRANITROANILINA †</v>
          </cell>
          <cell r="C111" t="str">
            <v>1.1D</v>
          </cell>
        </row>
        <row r="112">
          <cell r="A112">
            <v>208</v>
          </cell>
          <cell r="B112" t="str">
            <v>TRINITROFENIL-METILNITRAMINA (TETRIL) †</v>
          </cell>
          <cell r="C112" t="str">
            <v>1.1D</v>
          </cell>
        </row>
        <row r="113">
          <cell r="A113">
            <v>209</v>
          </cell>
          <cell r="B113" t="str">
            <v>TRINITROTOLUENO (TNT), seco ou umedecido com menos de 30% de água, em massa †</v>
          </cell>
          <cell r="C113" t="str">
            <v>1.1D</v>
          </cell>
        </row>
        <row r="114">
          <cell r="A114">
            <v>212</v>
          </cell>
          <cell r="B114" t="str">
            <v>TRAÇANTES PARA MUNIÇÃO †</v>
          </cell>
          <cell r="C114" t="str">
            <v>1.3G</v>
          </cell>
        </row>
        <row r="115">
          <cell r="A115">
            <v>213</v>
          </cell>
          <cell r="B115" t="str">
            <v>TRINITROANISOL †</v>
          </cell>
          <cell r="C115" t="str">
            <v>1.1D</v>
          </cell>
        </row>
        <row r="116">
          <cell r="A116">
            <v>214</v>
          </cell>
          <cell r="B116" t="str">
            <v>TRINITROBENZENO, seco ou umedecido com menos de 30% de água, em massa †</v>
          </cell>
          <cell r="C116" t="str">
            <v>1.1D</v>
          </cell>
        </row>
        <row r="117">
          <cell r="A117">
            <v>215</v>
          </cell>
          <cell r="B117" t="str">
            <v>ÁCIDO TRINITROBENZÓICO, seco ou umedecido com menos de 30% de água, em massa †</v>
          </cell>
          <cell r="C117" t="str">
            <v>1.1D</v>
          </cell>
        </row>
        <row r="118">
          <cell r="A118">
            <v>216</v>
          </cell>
          <cell r="B118" t="str">
            <v>TRINITRO-m-CRESOL †</v>
          </cell>
          <cell r="C118" t="str">
            <v>1.1D</v>
          </cell>
        </row>
        <row r="119">
          <cell r="A119">
            <v>217</v>
          </cell>
          <cell r="B119" t="str">
            <v>TRINITRONAFTALENO †</v>
          </cell>
          <cell r="C119" t="str">
            <v>1.1D</v>
          </cell>
        </row>
        <row r="120">
          <cell r="A120">
            <v>218</v>
          </cell>
          <cell r="B120" t="str">
            <v>TRINITROFENETOL †</v>
          </cell>
          <cell r="C120" t="str">
            <v>1.1D</v>
          </cell>
        </row>
        <row r="121">
          <cell r="A121">
            <v>219</v>
          </cell>
          <cell r="B121" t="str">
            <v>TRINITRO-RESORCINOL (ÁCIDO ESTIFÍNICO), seco ou umedecido com menos de 20% de água, ou mistura de álcool e água, em massa †</v>
          </cell>
          <cell r="C121" t="str">
            <v>1.1D</v>
          </cell>
        </row>
        <row r="122">
          <cell r="A122">
            <v>220</v>
          </cell>
          <cell r="B122" t="str">
            <v>NITRATO DE URÉIA, seco ou umedecido com menos de 20% de água, em massa †</v>
          </cell>
          <cell r="C122" t="str">
            <v>1.1D</v>
          </cell>
        </row>
        <row r="123">
          <cell r="A123">
            <v>221</v>
          </cell>
          <cell r="B123" t="str">
            <v>OGIVAS, TORPEDOS com carga de ruptura †</v>
          </cell>
          <cell r="C123" t="str">
            <v>1.1D</v>
          </cell>
        </row>
        <row r="124">
          <cell r="A124">
            <v>222</v>
          </cell>
          <cell r="B124" t="str">
            <v>NITRATO DE AMÔNIO</v>
          </cell>
          <cell r="C124" t="str">
            <v>1.1D</v>
          </cell>
        </row>
        <row r="125">
          <cell r="A125">
            <v>224</v>
          </cell>
          <cell r="B125" t="str">
            <v>AZIDA DE BÁRIO, seca ou umedecida com menos de 50% de água, em massa †</v>
          </cell>
          <cell r="C125" t="str">
            <v>1.1A</v>
          </cell>
        </row>
        <row r="126">
          <cell r="A126">
            <v>225</v>
          </cell>
          <cell r="B126" t="str">
            <v>REFORÇADORES COM DETONADOR †</v>
          </cell>
          <cell r="C126" t="str">
            <v>1.1B</v>
          </cell>
        </row>
        <row r="127">
          <cell r="A127">
            <v>226</v>
          </cell>
          <cell r="B127" t="str">
            <v>CICLOTETRAMETILENOTETRANITRAMINA  (HMX;  OCTOGÊNIO)  UMEDECIDA  com no  mínimo  15% de  água, em
massa †</v>
          </cell>
          <cell r="C127" t="str">
            <v>1.1D</v>
          </cell>
        </row>
        <row r="128">
          <cell r="A128">
            <v>234</v>
          </cell>
          <cell r="B128" t="str">
            <v>DINITRO-o-CRESOLATO DE SÓDIO, seco ou umedecido com menos de 15% de água, em massa †</v>
          </cell>
          <cell r="C128" t="str">
            <v>1.3C</v>
          </cell>
        </row>
        <row r="129">
          <cell r="A129">
            <v>235</v>
          </cell>
          <cell r="B129" t="str">
            <v>PICRAMATO DE SÓDIO, seco ou umedecido com menos de 20% de água, em massa †</v>
          </cell>
          <cell r="C129" t="str">
            <v>1.3C</v>
          </cell>
        </row>
        <row r="130">
          <cell r="A130">
            <v>236</v>
          </cell>
          <cell r="B130" t="str">
            <v>PICRAMATO DE ZIRCÔNIO, seco ou umedecido com menos de 20% de água, em massa †</v>
          </cell>
          <cell r="C130" t="str">
            <v>1.3C</v>
          </cell>
        </row>
        <row r="131">
          <cell r="A131">
            <v>237</v>
          </cell>
          <cell r="B131" t="str">
            <v>CARGAS, MOLDADAS, FLEXÍVEIS, LINEARES †</v>
          </cell>
          <cell r="C131" t="str">
            <v>1.4D</v>
          </cell>
        </row>
        <row r="132">
          <cell r="A132">
            <v>238</v>
          </cell>
          <cell r="B132" t="str">
            <v>FOGUETES, PARA LANÇAMENTO DE LINHA †</v>
          </cell>
          <cell r="C132" t="str">
            <v>1.2G</v>
          </cell>
        </row>
        <row r="133">
          <cell r="A133">
            <v>240</v>
          </cell>
          <cell r="B133" t="str">
            <v>FOGUETES, PARA LANÇAMENTO DE LINHA †</v>
          </cell>
          <cell r="C133" t="str">
            <v>1.3G</v>
          </cell>
        </row>
        <row r="134">
          <cell r="A134">
            <v>241</v>
          </cell>
          <cell r="B134" t="str">
            <v>EXPLOSIVOS, DE DEMOLIÇÃO, TIPO E †</v>
          </cell>
          <cell r="C134" t="str">
            <v>1.1D</v>
          </cell>
        </row>
        <row r="135">
          <cell r="A135">
            <v>242</v>
          </cell>
          <cell r="B135" t="str">
            <v>CARGAS, PROPELENTES, PARA CANHÃO †</v>
          </cell>
          <cell r="C135" t="str">
            <v>1.3C</v>
          </cell>
        </row>
        <row r="136">
          <cell r="A136">
            <v>243</v>
          </cell>
          <cell r="B136" t="str">
            <v>MUNIÇÃO INCENDIÁRIA, À BASE DE FÓSFORO BRANCO com ruptor, carga ejetora ou carga propelente †</v>
          </cell>
          <cell r="C136" t="str">
            <v>1.2H</v>
          </cell>
        </row>
        <row r="137">
          <cell r="A137">
            <v>244</v>
          </cell>
          <cell r="B137" t="str">
            <v>MUNIÇÃO INCENDIÁRIA, À BASE DE FÓSFORO BRANCO com ruptor, carga ejetora ou carga propelente †</v>
          </cell>
          <cell r="C137" t="str">
            <v>1.3H</v>
          </cell>
        </row>
        <row r="138">
          <cell r="A138">
            <v>245</v>
          </cell>
          <cell r="B138" t="str">
            <v>MUNIÇÃO, FUMÍGENA, À BASE DE FÓSFORO BRANCO com ruptor, carga ejetora ou carga propelente †</v>
          </cell>
          <cell r="C138" t="str">
            <v>1.2H</v>
          </cell>
        </row>
        <row r="139">
          <cell r="A139">
            <v>246</v>
          </cell>
          <cell r="B139" t="str">
            <v>MUNIÇÃO, FUMÍGENA, À BASE DE FÓSFORO BRANCO com ruptor, carga ejetora ou carga propelente †</v>
          </cell>
          <cell r="C139" t="str">
            <v>1.3H</v>
          </cell>
        </row>
        <row r="140">
          <cell r="A140">
            <v>247</v>
          </cell>
          <cell r="B140" t="str">
            <v>MUNIÇÃO, INCENDIÁRIA, líquida ou gel, com ruptor, carga ejetora ou carga propelente †</v>
          </cell>
          <cell r="C140" t="str">
            <v>1.3J</v>
          </cell>
        </row>
        <row r="141">
          <cell r="A141">
            <v>248</v>
          </cell>
          <cell r="B141" t="str">
            <v>DISPOSITIVOS, ACIONÁVEIS POR ÁGUA com ruptor, carga ejetora ou carga propelente †</v>
          </cell>
          <cell r="C141" t="str">
            <v>1.2L</v>
          </cell>
        </row>
        <row r="142">
          <cell r="A142">
            <v>249</v>
          </cell>
          <cell r="B142" t="str">
            <v>DISPOSITIVOS, ACIONÁVEIS POR ÁGUA com ruptor, carga ejetora ou carga propelente †</v>
          </cell>
          <cell r="C142" t="str">
            <v>1.3L</v>
          </cell>
        </row>
        <row r="143">
          <cell r="A143">
            <v>250</v>
          </cell>
          <cell r="B143" t="str">
            <v>MOTORES DE FOGUETES, COM LÍQUIDOS HIPERGÓLICOS com ou sem carga ejetora †</v>
          </cell>
          <cell r="C143" t="str">
            <v>1.3L</v>
          </cell>
        </row>
        <row r="144">
          <cell r="A144">
            <v>254</v>
          </cell>
          <cell r="B144" t="str">
            <v>MUNIÇÃO, ILUMINANTE com ou sem ruptor, carga ejetora ou carga propelente †</v>
          </cell>
          <cell r="C144" t="str">
            <v>1.3G</v>
          </cell>
        </row>
        <row r="145">
          <cell r="A145">
            <v>255</v>
          </cell>
          <cell r="B145" t="str">
            <v>DETONADORES, ELÉTRICOS para demolição †</v>
          </cell>
          <cell r="C145" t="str">
            <v>1.4B</v>
          </cell>
        </row>
        <row r="146">
          <cell r="A146">
            <v>257</v>
          </cell>
          <cell r="B146" t="str">
            <v>ESTOPILHA, DE DETONAÇÃO †</v>
          </cell>
          <cell r="C146" t="str">
            <v>1.4B</v>
          </cell>
        </row>
        <row r="147">
          <cell r="A147">
            <v>266</v>
          </cell>
          <cell r="B147" t="str">
            <v>OCTOLITA (OCTOL), seca ou umedecida com menos de 15% de água, em massa †</v>
          </cell>
          <cell r="C147" t="str">
            <v>1.1D</v>
          </cell>
        </row>
        <row r="148">
          <cell r="A148">
            <v>267</v>
          </cell>
          <cell r="B148" t="str">
            <v>DETONADORES, NÃO ELÉTRICOS para demolição †</v>
          </cell>
          <cell r="C148" t="str">
            <v>1.4B</v>
          </cell>
        </row>
        <row r="149">
          <cell r="A149">
            <v>268</v>
          </cell>
          <cell r="B149" t="str">
            <v>REFORÇADORES COM DETONADOR †</v>
          </cell>
          <cell r="C149" t="str">
            <v>1.2B</v>
          </cell>
        </row>
        <row r="150">
          <cell r="A150">
            <v>271</v>
          </cell>
          <cell r="B150" t="str">
            <v>CARGAS, PROPELENTES †</v>
          </cell>
          <cell r="C150" t="str">
            <v>1.1C</v>
          </cell>
        </row>
        <row r="151">
          <cell r="A151">
            <v>272</v>
          </cell>
          <cell r="B151" t="str">
            <v>CARGAS, PROPELENTES †</v>
          </cell>
          <cell r="C151" t="str">
            <v>1.3C</v>
          </cell>
        </row>
        <row r="152">
          <cell r="A152">
            <v>275</v>
          </cell>
          <cell r="B152" t="str">
            <v>CARTUCHOS, PARA DISPOSITIVO MECÂNICO †</v>
          </cell>
          <cell r="C152" t="str">
            <v>1.3C</v>
          </cell>
        </row>
        <row r="153">
          <cell r="A153">
            <v>276</v>
          </cell>
          <cell r="B153" t="str">
            <v>CARTUCHOS, PARA DISPOSITIVO MECÂNICO †</v>
          </cell>
          <cell r="C153" t="str">
            <v>1.4C</v>
          </cell>
        </row>
        <row r="154">
          <cell r="A154">
            <v>277</v>
          </cell>
          <cell r="B154" t="str">
            <v>CARTUCHOS, PARA POÇOS DE PETRÓLEO †</v>
          </cell>
          <cell r="C154" t="str">
            <v>1.3C</v>
          </cell>
        </row>
        <row r="155">
          <cell r="A155">
            <v>278</v>
          </cell>
          <cell r="B155" t="str">
            <v>CARTUCHOS, PARA POÇOS DE PETRÓLEO †</v>
          </cell>
          <cell r="C155" t="str">
            <v>1.4C</v>
          </cell>
        </row>
        <row r="156">
          <cell r="A156">
            <v>279</v>
          </cell>
          <cell r="B156" t="str">
            <v>CARGAS, PROPELENTES, PARA CANHÃO †</v>
          </cell>
          <cell r="C156" t="str">
            <v>1.1C</v>
          </cell>
        </row>
        <row r="157">
          <cell r="A157">
            <v>280</v>
          </cell>
          <cell r="B157" t="str">
            <v>MOTORES DE FOGUETES †</v>
          </cell>
          <cell r="C157" t="str">
            <v>1.1C</v>
          </cell>
        </row>
        <row r="158">
          <cell r="A158">
            <v>281</v>
          </cell>
          <cell r="B158" t="str">
            <v>MOTORES DE FOGUETES †</v>
          </cell>
          <cell r="C158" t="str">
            <v>1.2C</v>
          </cell>
        </row>
        <row r="159">
          <cell r="A159">
            <v>282</v>
          </cell>
          <cell r="B159" t="str">
            <v>NITROGUANIDINA (PICRITA), seca ou umedecida com menos de 20% de água, em massa †</v>
          </cell>
          <cell r="C159" t="str">
            <v>1.1D</v>
          </cell>
        </row>
        <row r="160">
          <cell r="A160">
            <v>283</v>
          </cell>
          <cell r="B160" t="str">
            <v>REFORÇADORES sem detonador †</v>
          </cell>
          <cell r="C160" t="str">
            <v>1.2D</v>
          </cell>
        </row>
        <row r="161">
          <cell r="A161">
            <v>284</v>
          </cell>
          <cell r="B161" t="str">
            <v>GRANADAS, manuais ou para fuzil, com carga de ruptura †</v>
          </cell>
          <cell r="C161" t="str">
            <v>1.1D</v>
          </cell>
        </row>
        <row r="162">
          <cell r="A162">
            <v>285</v>
          </cell>
          <cell r="B162" t="str">
            <v>GRANADAS, manuais ou para fuzil, com carga de ruptura †</v>
          </cell>
          <cell r="C162" t="str">
            <v>1.2D</v>
          </cell>
        </row>
        <row r="163">
          <cell r="A163">
            <v>286</v>
          </cell>
          <cell r="B163" t="str">
            <v>OGIVAS, DE FOGUETES com carga de ruptura †</v>
          </cell>
          <cell r="C163" t="str">
            <v>1.1D</v>
          </cell>
        </row>
        <row r="164">
          <cell r="A164">
            <v>287</v>
          </cell>
          <cell r="B164" t="str">
            <v>OGIVAS, DE FOGUETES com carga de ruptura †</v>
          </cell>
          <cell r="C164" t="str">
            <v>1.2D</v>
          </cell>
        </row>
        <row r="165">
          <cell r="A165">
            <v>288</v>
          </cell>
          <cell r="B165" t="str">
            <v>CARGAS, MOLDADAS, FLEXÍVEIS, LINEARES †</v>
          </cell>
          <cell r="C165" t="str">
            <v>1.1D</v>
          </cell>
        </row>
        <row r="166">
          <cell r="A166">
            <v>289</v>
          </cell>
          <cell r="B166" t="str">
            <v>CORDEL, DETONANTE, flexível †</v>
          </cell>
          <cell r="C166" t="str">
            <v>1.4D</v>
          </cell>
        </row>
        <row r="167">
          <cell r="A167">
            <v>290</v>
          </cell>
          <cell r="B167" t="str">
            <v>CORDEL (ESTOPIM), DETONANTE, com revestimento metálico †</v>
          </cell>
          <cell r="C167" t="str">
            <v>1.1D</v>
          </cell>
        </row>
        <row r="168">
          <cell r="A168">
            <v>291</v>
          </cell>
          <cell r="B168" t="str">
            <v>BOMBAS com carga de ruptura †</v>
          </cell>
          <cell r="C168" t="str">
            <v>1.2F</v>
          </cell>
        </row>
        <row r="169">
          <cell r="A169">
            <v>292</v>
          </cell>
          <cell r="B169" t="str">
            <v>GRANADAS, manuais ou para fuzil, com carga de ruptura †</v>
          </cell>
          <cell r="C169" t="str">
            <v>1.1F</v>
          </cell>
        </row>
        <row r="170">
          <cell r="A170">
            <v>293</v>
          </cell>
          <cell r="B170" t="str">
            <v>GRANADAS, manuais ou para fuzil, com carga de ruptura †</v>
          </cell>
          <cell r="C170" t="str">
            <v>1.2F</v>
          </cell>
        </row>
        <row r="171">
          <cell r="A171">
            <v>294</v>
          </cell>
          <cell r="B171" t="str">
            <v>MINAS com carga de ruptura †</v>
          </cell>
          <cell r="C171" t="str">
            <v>1.2F</v>
          </cell>
        </row>
        <row r="172">
          <cell r="A172">
            <v>295</v>
          </cell>
          <cell r="B172" t="str">
            <v>FOGUETES com carga de ruptura †</v>
          </cell>
          <cell r="C172" t="str">
            <v>1.2F</v>
          </cell>
        </row>
        <row r="173">
          <cell r="A173">
            <v>296</v>
          </cell>
          <cell r="B173" t="str">
            <v>DISPOSITIVOS DE SONDAGEM, EXPLOSIVOS †</v>
          </cell>
          <cell r="C173" t="str">
            <v>1.1F</v>
          </cell>
        </row>
        <row r="174">
          <cell r="A174">
            <v>297</v>
          </cell>
          <cell r="B174" t="str">
            <v>MUNIÇÃO, ILUMINANTE com ou sem ruptor, carga ejetora ou carga propelente †</v>
          </cell>
          <cell r="C174" t="str">
            <v>1.4G</v>
          </cell>
        </row>
        <row r="175">
          <cell r="A175">
            <v>299</v>
          </cell>
          <cell r="B175" t="str">
            <v>BOMBAS, FOTO-ILUMINANTES †</v>
          </cell>
          <cell r="C175" t="str">
            <v>1.3G</v>
          </cell>
        </row>
        <row r="176">
          <cell r="A176">
            <v>300</v>
          </cell>
          <cell r="B176" t="str">
            <v>MUNIÇÃO, INCENDIÁRIA com ou sem ruptor, carga ejetora ou carga propelente †</v>
          </cell>
          <cell r="C176" t="str">
            <v>1.4G</v>
          </cell>
        </row>
        <row r="177">
          <cell r="A177">
            <v>301</v>
          </cell>
          <cell r="B177" t="str">
            <v>MUNIÇÃO, LACRIMOGÊNEA com ruptor, carga ejetora ou carga propelente †</v>
          </cell>
          <cell r="C177" t="str">
            <v>1.4G</v>
          </cell>
        </row>
        <row r="178">
          <cell r="A178">
            <v>303</v>
          </cell>
          <cell r="B178" t="str">
            <v>MUNIÇÃO, FUMÍGENA com ou sem ruptor, carga ejetora ou carga propelente †</v>
          </cell>
          <cell r="C178" t="str">
            <v>1.4G</v>
          </cell>
        </row>
        <row r="179">
          <cell r="A179">
            <v>305</v>
          </cell>
          <cell r="B179" t="str">
            <v>COMPOSIÇÃO ILUMINANTE EM PÓ †</v>
          </cell>
          <cell r="C179" t="str">
            <v>1.3G</v>
          </cell>
        </row>
        <row r="180">
          <cell r="A180">
            <v>306</v>
          </cell>
          <cell r="B180" t="str">
            <v>TRAÇANTES PARA MUNIÇÃO †</v>
          </cell>
          <cell r="C180" t="str">
            <v>1.4G</v>
          </cell>
        </row>
        <row r="181">
          <cell r="A181">
            <v>312</v>
          </cell>
          <cell r="B181" t="str">
            <v>CARTUCHOS, PARA SINALIZAÇÃO †</v>
          </cell>
          <cell r="C181" t="str">
            <v>1.4G</v>
          </cell>
        </row>
        <row r="182">
          <cell r="A182">
            <v>313</v>
          </cell>
          <cell r="B182" t="str">
            <v>SINALIZADORES, DE FUMAÇA †</v>
          </cell>
          <cell r="C182" t="str">
            <v>1.2G</v>
          </cell>
        </row>
        <row r="183">
          <cell r="A183">
            <v>314</v>
          </cell>
          <cell r="B183" t="str">
            <v>ACENDEDORES †</v>
          </cell>
          <cell r="C183" t="str">
            <v>1.2G</v>
          </cell>
        </row>
        <row r="184">
          <cell r="A184">
            <v>315</v>
          </cell>
          <cell r="B184" t="str">
            <v>ACENDEDORES †</v>
          </cell>
          <cell r="C184" t="str">
            <v>1.3G</v>
          </cell>
        </row>
        <row r="185">
          <cell r="A185">
            <v>316</v>
          </cell>
          <cell r="B185" t="str">
            <v>ESTOPILHA, DE IGNIÇÃO †</v>
          </cell>
          <cell r="C185" t="str">
            <v>1.3G</v>
          </cell>
        </row>
        <row r="186">
          <cell r="A186">
            <v>317</v>
          </cell>
          <cell r="B186" t="str">
            <v>ESTOPILHA, DE IGNIÇÃO †</v>
          </cell>
          <cell r="C186" t="str">
            <v>1.4G</v>
          </cell>
        </row>
        <row r="187">
          <cell r="A187">
            <v>318</v>
          </cell>
          <cell r="B187" t="str">
            <v>GRANADAS, PARA EXERCÍCIO, manuais ou para fuzil †</v>
          </cell>
          <cell r="C187" t="str">
            <v>1.3G</v>
          </cell>
        </row>
        <row r="188">
          <cell r="A188">
            <v>319</v>
          </cell>
          <cell r="B188" t="str">
            <v>INICIADORES, TUBULARES †</v>
          </cell>
          <cell r="C188" t="str">
            <v>1.3G</v>
          </cell>
        </row>
        <row r="189">
          <cell r="A189">
            <v>320</v>
          </cell>
          <cell r="B189" t="str">
            <v>INICIADORES, TUBULARES †</v>
          </cell>
          <cell r="C189" t="str">
            <v>1.4G</v>
          </cell>
        </row>
        <row r="190">
          <cell r="A190">
            <v>321</v>
          </cell>
          <cell r="B190" t="str">
            <v>CARTUCHOS PARA ARMAS com carga de ruptura †</v>
          </cell>
          <cell r="C190" t="str">
            <v>1.2E</v>
          </cell>
        </row>
        <row r="191">
          <cell r="A191">
            <v>322</v>
          </cell>
          <cell r="B191" t="str">
            <v>MOTORES DE FOGUETES, COM LÍQUIDOS HIPERGÓLICOS com ou sem carga ejetora †</v>
          </cell>
          <cell r="C191" t="str">
            <v>1.2L</v>
          </cell>
        </row>
        <row r="192">
          <cell r="A192">
            <v>323</v>
          </cell>
          <cell r="B192" t="str">
            <v>CARTUCHOS, PARA DISPOSITIVO MECÂNICO †</v>
          </cell>
          <cell r="C192" t="str">
            <v>1.4S</v>
          </cell>
        </row>
        <row r="193">
          <cell r="A193">
            <v>324</v>
          </cell>
          <cell r="B193" t="str">
            <v>PROJÉTEIS com carga de ruptura †</v>
          </cell>
          <cell r="C193" t="str">
            <v>1.2F</v>
          </cell>
        </row>
        <row r="194">
          <cell r="A194">
            <v>325</v>
          </cell>
          <cell r="B194" t="str">
            <v>ACENDEDORES †</v>
          </cell>
          <cell r="C194" t="str">
            <v>1.4G</v>
          </cell>
        </row>
        <row r="195">
          <cell r="A195">
            <v>326</v>
          </cell>
          <cell r="B195" t="str">
            <v>CARTUCHOS PARA ARMAS, FESTIM †</v>
          </cell>
          <cell r="C195" t="str">
            <v>1.1C</v>
          </cell>
        </row>
        <row r="196">
          <cell r="A196">
            <v>327</v>
          </cell>
          <cell r="B196" t="str">
            <v>CARTUCHOS PARA ARMAS, FESTIM ou CARTUCHOS, ARMAS PORTÁTEIS, FESTIM †</v>
          </cell>
          <cell r="C196" t="str">
            <v>1.3C</v>
          </cell>
        </row>
        <row r="197">
          <cell r="A197">
            <v>328</v>
          </cell>
          <cell r="B197" t="str">
            <v>CARTUCHOS PARA ARMAS, PROJÉTEIS INERTES †</v>
          </cell>
          <cell r="C197" t="str">
            <v>1.2C</v>
          </cell>
        </row>
        <row r="198">
          <cell r="A198">
            <v>329</v>
          </cell>
          <cell r="B198" t="str">
            <v>TORPEDOS com carga de ruptura †</v>
          </cell>
          <cell r="C198" t="str">
            <v>1.1E</v>
          </cell>
        </row>
        <row r="199">
          <cell r="A199">
            <v>330</v>
          </cell>
          <cell r="B199" t="str">
            <v>TORPEDOS com carga de ruptura †</v>
          </cell>
          <cell r="C199" t="str">
            <v>1.1F</v>
          </cell>
        </row>
        <row r="200">
          <cell r="A200">
            <v>331</v>
          </cell>
          <cell r="B200" t="str">
            <v>EXPLOSIVOS, DE DEMOLIÇÃO, TIPO B † (AGENTE, DE DEMOLIÇÃO, TIPO B)</v>
          </cell>
          <cell r="C200" t="str">
            <v>1.5D</v>
          </cell>
        </row>
        <row r="201">
          <cell r="A201">
            <v>332</v>
          </cell>
          <cell r="B201" t="str">
            <v>EXPLOSIVOS, DE DEMOLIÇÃO, TIPO E † (AGENTE, DE DEMOLIÇÃO, TIPO E)</v>
          </cell>
          <cell r="C201" t="str">
            <v>1.5D</v>
          </cell>
        </row>
        <row r="202">
          <cell r="A202">
            <v>333</v>
          </cell>
          <cell r="B202" t="str">
            <v>FOGOS DE ARTIFÍCIO †</v>
          </cell>
          <cell r="C202" t="str">
            <v>1.1G</v>
          </cell>
        </row>
        <row r="203">
          <cell r="A203">
            <v>334</v>
          </cell>
          <cell r="B203" t="str">
            <v>FOGOS DE ARTIFÍCIO †</v>
          </cell>
          <cell r="C203" t="str">
            <v>1.2G</v>
          </cell>
        </row>
        <row r="204">
          <cell r="A204">
            <v>335</v>
          </cell>
          <cell r="B204" t="str">
            <v>FOGOS DE ARTIFÍCIO †</v>
          </cell>
          <cell r="C204" t="str">
            <v>1.3G</v>
          </cell>
        </row>
        <row r="205">
          <cell r="A205">
            <v>336</v>
          </cell>
          <cell r="B205" t="str">
            <v>FOGOS DE ARTIFÍCIO †</v>
          </cell>
          <cell r="C205" t="str">
            <v>1.4G</v>
          </cell>
        </row>
        <row r="206">
          <cell r="A206">
            <v>337</v>
          </cell>
          <cell r="B206" t="str">
            <v>FOGOS DE ARTIFÍCIO †</v>
          </cell>
          <cell r="C206" t="str">
            <v>1.4S</v>
          </cell>
        </row>
        <row r="207">
          <cell r="A207">
            <v>338</v>
          </cell>
          <cell r="B207" t="str">
            <v>CARTUCHOS PARA ARMAS, FESTIM ou CARTUCHOS, PARA ARMAS PORTÁTEIS, FESTIM †</v>
          </cell>
          <cell r="C207" t="str">
            <v>1.4C</v>
          </cell>
        </row>
        <row r="208">
          <cell r="A208">
            <v>339</v>
          </cell>
          <cell r="B208" t="str">
            <v>CARTUCHOS PARA ARMAS, PROJÉTEIS INERTES ou CARTUCHOS, PARA ARMAS PORTÁTEIS †</v>
          </cell>
          <cell r="C208" t="str">
            <v>1.4C</v>
          </cell>
        </row>
        <row r="209">
          <cell r="A209">
            <v>340</v>
          </cell>
          <cell r="B209" t="str">
            <v>NITROCELULOSE, seca ou umedecida com menos de 25% de água (ou álcool), em massa †</v>
          </cell>
          <cell r="C209" t="str">
            <v>1.1D</v>
          </cell>
        </row>
        <row r="210">
          <cell r="A210">
            <v>341</v>
          </cell>
          <cell r="B210" t="str">
            <v>NITROCELULOSE, não-modificada, ou plastificada com menos de 18% de substância plastificante, em massa †</v>
          </cell>
          <cell r="C210" t="str">
            <v>1.1D</v>
          </cell>
        </row>
        <row r="211">
          <cell r="A211">
            <v>342</v>
          </cell>
          <cell r="B211" t="str">
            <v>NITROCELULOSE, UMEDECIDA com no mínimo 25% de álcool, em massa †</v>
          </cell>
          <cell r="C211" t="str">
            <v>1.3C</v>
          </cell>
        </row>
        <row r="212">
          <cell r="A212">
            <v>343</v>
          </cell>
          <cell r="B212" t="str">
            <v>NITROCELULOSE, PLASTIFICADA com no mínimo 18% de substância plastificante, em massa †</v>
          </cell>
          <cell r="C212" t="str">
            <v>1.3C</v>
          </cell>
        </row>
        <row r="213">
          <cell r="A213">
            <v>344</v>
          </cell>
          <cell r="B213" t="str">
            <v>PROJÉTEIS com carga de ruptura †</v>
          </cell>
          <cell r="C213" t="str">
            <v>1.4D</v>
          </cell>
        </row>
        <row r="214">
          <cell r="A214">
            <v>345</v>
          </cell>
          <cell r="B214" t="str">
            <v>PROJÉTEIS inertes, com traçante †</v>
          </cell>
          <cell r="C214" t="str">
            <v>1.4S</v>
          </cell>
        </row>
        <row r="215">
          <cell r="A215">
            <v>346</v>
          </cell>
          <cell r="B215" t="str">
            <v>PROJÉTEIS com ruptor ou carga ejetora †</v>
          </cell>
          <cell r="C215" t="str">
            <v>1.2D</v>
          </cell>
        </row>
        <row r="216">
          <cell r="A216">
            <v>347</v>
          </cell>
          <cell r="B216" t="str">
            <v>PROJÉTEIS com ruptor ou carga ejetora †</v>
          </cell>
          <cell r="C216" t="str">
            <v>1.4D</v>
          </cell>
        </row>
        <row r="217">
          <cell r="A217">
            <v>348</v>
          </cell>
          <cell r="B217" t="str">
            <v>CARTUCHOS PARA ARMAS com carga de ruptura †</v>
          </cell>
          <cell r="C217" t="str">
            <v>1.4F</v>
          </cell>
        </row>
        <row r="218">
          <cell r="A218">
            <v>349</v>
          </cell>
          <cell r="B218" t="str">
            <v>ARTIGOS, EXPLOSIVOS, N.E.</v>
          </cell>
          <cell r="C218" t="str">
            <v>1.4S</v>
          </cell>
        </row>
        <row r="219">
          <cell r="A219">
            <v>350</v>
          </cell>
          <cell r="B219" t="str">
            <v>ARTIGOS, EXPLOSIVOS, N.E.</v>
          </cell>
          <cell r="C219" t="str">
            <v>1.4B</v>
          </cell>
        </row>
        <row r="220">
          <cell r="A220">
            <v>351</v>
          </cell>
          <cell r="B220" t="str">
            <v>ARTIGOS, EXPLOSIVOS, N.E.</v>
          </cell>
          <cell r="C220" t="str">
            <v>1.4C</v>
          </cell>
        </row>
        <row r="221">
          <cell r="A221">
            <v>352</v>
          </cell>
          <cell r="B221" t="str">
            <v>ARTIGOS, EXPLOSIVOS, N.E.</v>
          </cell>
          <cell r="C221" t="str">
            <v>1.4D</v>
          </cell>
        </row>
        <row r="222">
          <cell r="A222">
            <v>353</v>
          </cell>
          <cell r="B222" t="str">
            <v>ARTIGOS, EXPLOSIVOS, N.E.</v>
          </cell>
          <cell r="C222" t="str">
            <v>1.4G</v>
          </cell>
        </row>
        <row r="223">
          <cell r="A223">
            <v>354</v>
          </cell>
          <cell r="B223" t="str">
            <v>ARTIGOS, EXPLOSIVOS, N.E.</v>
          </cell>
          <cell r="C223" t="str">
            <v>1.1L</v>
          </cell>
        </row>
        <row r="224">
          <cell r="A224">
            <v>355</v>
          </cell>
          <cell r="B224" t="str">
            <v>ARTIGOS, EXPLOSIVOS, N.E.</v>
          </cell>
          <cell r="C224" t="str">
            <v>1.2L</v>
          </cell>
        </row>
        <row r="225">
          <cell r="A225">
            <v>356</v>
          </cell>
          <cell r="B225" t="str">
            <v>ARTIGOS, EXPLOSIVOS, N.E.</v>
          </cell>
          <cell r="C225" t="str">
            <v>1.3L</v>
          </cell>
        </row>
        <row r="226">
          <cell r="A226">
            <v>357</v>
          </cell>
          <cell r="B226" t="str">
            <v>SUBSTÂNCIAS, EXPLOSIVAS, N.E.</v>
          </cell>
          <cell r="C226" t="str">
            <v>1.1L</v>
          </cell>
        </row>
        <row r="227">
          <cell r="A227">
            <v>358</v>
          </cell>
          <cell r="B227" t="str">
            <v>SUBSTÂNCIAS, EXPLOSIVAS, N.E.</v>
          </cell>
          <cell r="C227" t="str">
            <v>1.2L</v>
          </cell>
        </row>
        <row r="228">
          <cell r="A228">
            <v>359</v>
          </cell>
          <cell r="B228" t="str">
            <v>SUBSTÂNCIAS, EXPLOSIVAS, N.E.</v>
          </cell>
          <cell r="C228" t="str">
            <v>1.3L</v>
          </cell>
        </row>
        <row r="229">
          <cell r="A229">
            <v>360</v>
          </cell>
          <cell r="B229" t="str">
            <v>DETONADORES CONJUNTOS MONTADOS, NÃO ELÉTRICOS para demolição †</v>
          </cell>
          <cell r="C229" t="str">
            <v>1.1B</v>
          </cell>
        </row>
        <row r="230">
          <cell r="A230">
            <v>361</v>
          </cell>
          <cell r="B230" t="str">
            <v>DETONADORES CONJUNTOS MONTADOS, NÃO ELÉTRICOS para demolição †</v>
          </cell>
          <cell r="C230" t="str">
            <v>1.4B</v>
          </cell>
        </row>
        <row r="231">
          <cell r="A231">
            <v>362</v>
          </cell>
          <cell r="B231" t="str">
            <v>MUNIÇÃO, PARA EXERCÍCIO †</v>
          </cell>
          <cell r="C231" t="str">
            <v>1.4G</v>
          </cell>
        </row>
        <row r="232">
          <cell r="A232">
            <v>363</v>
          </cell>
          <cell r="B232" t="str">
            <v>MUNIÇÃO, PARA PROVA †</v>
          </cell>
          <cell r="C232" t="str">
            <v>1.4G</v>
          </cell>
        </row>
        <row r="233">
          <cell r="A233">
            <v>364</v>
          </cell>
          <cell r="B233" t="str">
            <v>DETONADORES PARA MUNIÇÃO †</v>
          </cell>
          <cell r="C233" t="str">
            <v>1.2B</v>
          </cell>
        </row>
        <row r="234">
          <cell r="A234">
            <v>365</v>
          </cell>
          <cell r="B234" t="str">
            <v>DETONADORES PARA MUNIÇÃO †</v>
          </cell>
          <cell r="C234" t="str">
            <v>1.4B</v>
          </cell>
        </row>
        <row r="235">
          <cell r="A235">
            <v>366</v>
          </cell>
          <cell r="B235" t="str">
            <v>DETONADORES PARA MUNIÇÃO †</v>
          </cell>
          <cell r="C235" t="str">
            <v>1.4S</v>
          </cell>
        </row>
        <row r="236">
          <cell r="A236">
            <v>367</v>
          </cell>
          <cell r="B236" t="str">
            <v>ESTOPILHA, DE DETONAÇÃO †</v>
          </cell>
          <cell r="C236" t="str">
            <v>1.4S</v>
          </cell>
        </row>
        <row r="237">
          <cell r="A237">
            <v>368</v>
          </cell>
          <cell r="B237" t="str">
            <v>ESTOPILHA, DE IGNIÇÃO †</v>
          </cell>
          <cell r="C237" t="str">
            <v>1.4S</v>
          </cell>
        </row>
        <row r="238">
          <cell r="A238">
            <v>369</v>
          </cell>
          <cell r="B238" t="str">
            <v>OGIVAS, DE FOGUETES com carga de ruptura †</v>
          </cell>
          <cell r="C238" t="str">
            <v>1.1F</v>
          </cell>
        </row>
        <row r="239">
          <cell r="A239">
            <v>370</v>
          </cell>
          <cell r="B239" t="str">
            <v>OGIVAS, DE FOGUETES com ruptor ou carga ejetora †</v>
          </cell>
          <cell r="C239" t="str">
            <v>1.4D</v>
          </cell>
        </row>
        <row r="240">
          <cell r="A240">
            <v>371</v>
          </cell>
          <cell r="B240" t="str">
            <v>OGIVAS, DE FOGUETES com ruptor ou carga ejetora †</v>
          </cell>
          <cell r="C240" t="str">
            <v>1.4F</v>
          </cell>
        </row>
        <row r="241">
          <cell r="A241">
            <v>372</v>
          </cell>
          <cell r="B241" t="str">
            <v>GRANADAS, PARA EXERCÍCIO, manuais ou para fuzil †</v>
          </cell>
          <cell r="C241" t="str">
            <v>1.2G</v>
          </cell>
        </row>
        <row r="242">
          <cell r="A242">
            <v>373</v>
          </cell>
          <cell r="B242" t="str">
            <v>SINALIZADORES, MANUAIS †</v>
          </cell>
          <cell r="C242" t="str">
            <v>1.4S</v>
          </cell>
        </row>
        <row r="243">
          <cell r="A243">
            <v>374</v>
          </cell>
          <cell r="B243" t="str">
            <v>DISPOSITIVOS DE SONDAGEM, EXPLOSIVOS †</v>
          </cell>
          <cell r="C243" t="str">
            <v>1.1D</v>
          </cell>
        </row>
        <row r="244">
          <cell r="A244">
            <v>375</v>
          </cell>
          <cell r="B244" t="str">
            <v>DISPOSITIVOS DE SONDAGEM, EXPLOSIVOS †</v>
          </cell>
          <cell r="C244" t="str">
            <v>1.2D</v>
          </cell>
        </row>
        <row r="245">
          <cell r="A245">
            <v>376</v>
          </cell>
          <cell r="B245" t="str">
            <v>INICIADORES, TUBULARES †</v>
          </cell>
          <cell r="C245" t="str">
            <v>1.4S</v>
          </cell>
        </row>
        <row r="246">
          <cell r="A246">
            <v>377</v>
          </cell>
          <cell r="B246" t="str">
            <v>INICIADORES, TIPO CÁPSULA †</v>
          </cell>
          <cell r="C246" t="str">
            <v>1.1B</v>
          </cell>
        </row>
        <row r="247">
          <cell r="A247">
            <v>378</v>
          </cell>
          <cell r="B247" t="str">
            <v>INICIADORES, TIPO CÁPSULA †</v>
          </cell>
          <cell r="C247" t="str">
            <v>1.4B</v>
          </cell>
        </row>
        <row r="248">
          <cell r="A248">
            <v>379</v>
          </cell>
          <cell r="B248" t="str">
            <v>ESTOJOS, DE CARTUCHOS, VAZIOS, COM INICIADOR †</v>
          </cell>
          <cell r="C248" t="str">
            <v>1.4C</v>
          </cell>
        </row>
        <row r="249">
          <cell r="A249">
            <v>380</v>
          </cell>
          <cell r="B249" t="str">
            <v>ARTIGOS, PIROFÓRICOS †</v>
          </cell>
          <cell r="C249" t="str">
            <v>1.2L</v>
          </cell>
        </row>
        <row r="250">
          <cell r="A250">
            <v>381</v>
          </cell>
          <cell r="B250" t="str">
            <v>CARTUCHOS, PARA DISPOSITIVO MECÂNICO †</v>
          </cell>
          <cell r="C250" t="str">
            <v>1.2C</v>
          </cell>
        </row>
        <row r="251">
          <cell r="A251">
            <v>382</v>
          </cell>
          <cell r="B251" t="str">
            <v>EXPLOSIVOS, COMPONENTES DE CADEIA, N.E. †</v>
          </cell>
          <cell r="C251" t="str">
            <v>1.2B</v>
          </cell>
        </row>
        <row r="252">
          <cell r="A252">
            <v>383</v>
          </cell>
          <cell r="B252" t="str">
            <v>EXPLOSIVOS, COMPONENTES DE CADEIA, N.E. †</v>
          </cell>
          <cell r="C252" t="str">
            <v>1.4B</v>
          </cell>
        </row>
        <row r="253">
          <cell r="A253">
            <v>384</v>
          </cell>
          <cell r="B253" t="str">
            <v>EXPLOSIVOS, COMPONENTES DE CADEIA, N.E. †</v>
          </cell>
          <cell r="C253" t="str">
            <v>1.4S</v>
          </cell>
        </row>
        <row r="254">
          <cell r="A254">
            <v>385</v>
          </cell>
          <cell r="B254" t="str">
            <v>5-NITROBENZOTRIAZOL †</v>
          </cell>
          <cell r="C254" t="str">
            <v>1.1D</v>
          </cell>
        </row>
        <row r="255">
          <cell r="A255">
            <v>386</v>
          </cell>
          <cell r="B255" t="str">
            <v>ÁCIDO TRINITROBENZENOSSULFÔNICO †</v>
          </cell>
          <cell r="C255" t="str">
            <v>1.1D</v>
          </cell>
        </row>
        <row r="256">
          <cell r="A256">
            <v>387</v>
          </cell>
          <cell r="B256" t="str">
            <v>TRINITROFLUORENONA †</v>
          </cell>
          <cell r="C256" t="str">
            <v>1.1D</v>
          </cell>
        </row>
        <row r="257">
          <cell r="A257">
            <v>388</v>
          </cell>
          <cell r="B257" t="str">
            <v>MISTURA DE TRINITROTOLUENO (TNT) E TRINITRO-BENZENO, ou MISTURA DE TRINITROTOLUENO (TNT) E
HEXANITROESTILBENO †</v>
          </cell>
          <cell r="C257" t="str">
            <v>1.1D</v>
          </cell>
        </row>
        <row r="258">
          <cell r="A258">
            <v>389</v>
          </cell>
          <cell r="B258" t="str">
            <v>MISTURA DE TRINITROTOLUENO (TNT) CONTENDO TRINITROBENZENO E HEXANITROESTILBENO †</v>
          </cell>
          <cell r="C258" t="str">
            <v>1.1D</v>
          </cell>
        </row>
        <row r="259">
          <cell r="A259">
            <v>390</v>
          </cell>
          <cell r="B259" t="str">
            <v>TRITONAL †</v>
          </cell>
          <cell r="C259" t="str">
            <v>1.1D</v>
          </cell>
        </row>
        <row r="260">
          <cell r="A260">
            <v>391</v>
          </cell>
          <cell r="B260" t="e">
            <v>#VALUE!</v>
          </cell>
          <cell r="C260" t="str">
            <v>1.1D</v>
          </cell>
        </row>
        <row r="261">
          <cell r="A261">
            <v>392</v>
          </cell>
          <cell r="B261" t="str">
            <v>HEXANITROESTILBENO †</v>
          </cell>
          <cell r="C261" t="str">
            <v>1.1D</v>
          </cell>
        </row>
        <row r="262">
          <cell r="A262">
            <v>393</v>
          </cell>
          <cell r="B262" t="str">
            <v>HEXOTONAL †</v>
          </cell>
          <cell r="C262" t="str">
            <v>1.1D</v>
          </cell>
        </row>
        <row r="263">
          <cell r="A263">
            <v>394</v>
          </cell>
          <cell r="B263" t="str">
            <v>TRINITRO-RESORCINOL  (ÁCIDO  ESTIFÍNICO),  UMEDECIDO  com  no  mínimo  20%  de  água,  ou  mistura  de  álcool e água, em massa †</v>
          </cell>
          <cell r="C263" t="str">
            <v>1.1D</v>
          </cell>
        </row>
        <row r="264">
          <cell r="A264">
            <v>395</v>
          </cell>
          <cell r="B264" t="str">
            <v>MOTORES DE FOGUETES, COM COMBUSTÍVEL LÍQUIDO †</v>
          </cell>
          <cell r="C264" t="str">
            <v>1.2J</v>
          </cell>
        </row>
        <row r="265">
          <cell r="A265">
            <v>396</v>
          </cell>
          <cell r="B265" t="str">
            <v>MOTORES DE FOGUETES, COM COMBUSTÍVEL LÍQUIDO †</v>
          </cell>
          <cell r="C265" t="str">
            <v>1.3J</v>
          </cell>
        </row>
        <row r="266">
          <cell r="A266">
            <v>397</v>
          </cell>
          <cell r="B266" t="str">
            <v>FOGUETES, COM COMBUSTÍVEL LÍQUIDO com carga de ruptura †</v>
          </cell>
          <cell r="C266" t="str">
            <v>1.1J</v>
          </cell>
        </row>
        <row r="267">
          <cell r="A267">
            <v>398</v>
          </cell>
          <cell r="B267" t="str">
            <v>FOGUETES, COM COMBUSTÍVEL LÍQUIDO com carga de ruptura †</v>
          </cell>
          <cell r="C267" t="str">
            <v>1.2J</v>
          </cell>
        </row>
        <row r="268">
          <cell r="A268">
            <v>399</v>
          </cell>
          <cell r="B268" t="str">
            <v>BOMBAS COM LÍQUIDO INFLAMÁVEL com carga de ruptura †</v>
          </cell>
          <cell r="C268" t="str">
            <v>1.1J</v>
          </cell>
        </row>
        <row r="269">
          <cell r="A269">
            <v>400</v>
          </cell>
          <cell r="B269" t="str">
            <v>BOMBAS COM LÍQUIDO INFLAMÁVEL com carga de ruptura †</v>
          </cell>
          <cell r="C269" t="str">
            <v>1.2J</v>
          </cell>
        </row>
        <row r="270">
          <cell r="A270">
            <v>401</v>
          </cell>
          <cell r="B270" t="str">
            <v>SULFETO DE DIPICRILA, seco ou umedecido com menos de 10% de água, em massa †</v>
          </cell>
          <cell r="C270" t="str">
            <v>1.1D</v>
          </cell>
        </row>
        <row r="271">
          <cell r="A271">
            <v>402</v>
          </cell>
          <cell r="B271" t="str">
            <v>PERCLORATO DE AMÔNIO †</v>
          </cell>
          <cell r="C271" t="str">
            <v>1.1D</v>
          </cell>
        </row>
        <row r="272">
          <cell r="A272">
            <v>403</v>
          </cell>
          <cell r="B272" t="str">
            <v>FACHOS DE SINALIZAÇÃO, AÉREOS †</v>
          </cell>
          <cell r="C272" t="str">
            <v>1.4G</v>
          </cell>
        </row>
        <row r="273">
          <cell r="A273">
            <v>404</v>
          </cell>
          <cell r="B273" t="str">
            <v>FACHOS DE SINALIZAÇÃO, AÉREOS †</v>
          </cell>
          <cell r="C273" t="str">
            <v>1.4S</v>
          </cell>
        </row>
        <row r="274">
          <cell r="A274">
            <v>405</v>
          </cell>
          <cell r="B274" t="str">
            <v>CARTUCHOS, PARA SINALIZAÇÃO †</v>
          </cell>
          <cell r="C274" t="str">
            <v>1.4S</v>
          </cell>
        </row>
        <row r="275">
          <cell r="A275">
            <v>406</v>
          </cell>
          <cell r="B275" t="str">
            <v>DINITROSOBENZENO †</v>
          </cell>
          <cell r="C275" t="str">
            <v>1.3C</v>
          </cell>
        </row>
        <row r="276">
          <cell r="A276">
            <v>407</v>
          </cell>
          <cell r="B276" t="str">
            <v>ÁCIDO TETRAZOL-1-ACÉTICO †</v>
          </cell>
          <cell r="C276" t="str">
            <v>1.4C</v>
          </cell>
        </row>
        <row r="277">
          <cell r="A277">
            <v>408</v>
          </cell>
          <cell r="B277" t="str">
            <v>ESTOPILHAS, DE DETONAÇÃO, com dispositivo de proteção †</v>
          </cell>
          <cell r="C277" t="str">
            <v>1.1D</v>
          </cell>
        </row>
        <row r="278">
          <cell r="A278">
            <v>409</v>
          </cell>
          <cell r="B278" t="str">
            <v>ESTOPILHAS, DE DETONAÇÃO, com dispositivo de proteção †</v>
          </cell>
          <cell r="C278" t="str">
            <v>1.2D</v>
          </cell>
        </row>
        <row r="279">
          <cell r="A279">
            <v>410</v>
          </cell>
          <cell r="B279" t="str">
            <v>ESTOPILHAS, DE DETONAÇÃO, com dispositivo de proteção †</v>
          </cell>
          <cell r="C279" t="str">
            <v>1.4D</v>
          </cell>
        </row>
        <row r="280">
          <cell r="A280">
            <v>411</v>
          </cell>
          <cell r="B280" t="str">
            <v>TETRANITRATO DE PENTAERITRITA (TETRANITRATO DE PENTAERITRITOL; PETN) com no mínimo 7% de cera,
em massa †</v>
          </cell>
          <cell r="C280" t="str">
            <v>1.1D</v>
          </cell>
        </row>
        <row r="281">
          <cell r="A281">
            <v>412</v>
          </cell>
          <cell r="B281" t="str">
            <v>CARTUCHOS PARA ARMAS com carga de ruptura †</v>
          </cell>
          <cell r="C281" t="str">
            <v>1.4E</v>
          </cell>
        </row>
        <row r="282">
          <cell r="A282">
            <v>413</v>
          </cell>
          <cell r="B282" t="str">
            <v>CARTUCHOS PARA ARMAS, FESTIM †</v>
          </cell>
          <cell r="C282" t="str">
            <v>1.2C</v>
          </cell>
        </row>
        <row r="283">
          <cell r="A283">
            <v>414</v>
          </cell>
          <cell r="B283" t="str">
            <v>CARGAS, PROPELENTES, PARA CANHÃO †</v>
          </cell>
          <cell r="C283" t="str">
            <v>1.2C</v>
          </cell>
        </row>
        <row r="284">
          <cell r="A284">
            <v>415</v>
          </cell>
          <cell r="B284" t="str">
            <v>CARGAS, PROPELENTES †</v>
          </cell>
          <cell r="C284" t="str">
            <v>1.2C</v>
          </cell>
        </row>
        <row r="285">
          <cell r="A285">
            <v>417</v>
          </cell>
          <cell r="B285" t="str">
            <v>CARTUCHOS PARA ARMAS, PROJÉTEIS INERTES ou CARTUCHOS, PARA ARMAS PORTÁTEIS †</v>
          </cell>
          <cell r="C285" t="str">
            <v>1.3C</v>
          </cell>
        </row>
        <row r="286">
          <cell r="A286">
            <v>418</v>
          </cell>
          <cell r="B286" t="str">
            <v>FACHOS DE SINALIZAÇÃO, SUPERFÍCIE †</v>
          </cell>
          <cell r="C286" t="str">
            <v>1.1G</v>
          </cell>
        </row>
        <row r="287">
          <cell r="A287">
            <v>419</v>
          </cell>
          <cell r="B287" t="str">
            <v>FACHOS DE SINALIZAÇÃO, SUPERFÍCIE †</v>
          </cell>
          <cell r="C287" t="str">
            <v>1.2G</v>
          </cell>
        </row>
        <row r="288">
          <cell r="A288">
            <v>420</v>
          </cell>
          <cell r="B288" t="str">
            <v>FACHOS DE SINALIZAÇÃO, AÉREOS †</v>
          </cell>
          <cell r="C288" t="str">
            <v>1.1G</v>
          </cell>
        </row>
        <row r="289">
          <cell r="A289">
            <v>421</v>
          </cell>
          <cell r="B289" t="str">
            <v>FACHOS DE SINALIZAÇÃO, AÉREOS †</v>
          </cell>
          <cell r="C289" t="str">
            <v>1.2G</v>
          </cell>
        </row>
        <row r="290">
          <cell r="A290">
            <v>424</v>
          </cell>
          <cell r="B290" t="str">
            <v>PROJÉTEIS, inertes com traçante †</v>
          </cell>
          <cell r="C290" t="str">
            <v>1.3G</v>
          </cell>
        </row>
        <row r="291">
          <cell r="A291">
            <v>425</v>
          </cell>
          <cell r="B291" t="str">
            <v>PROJÉTEIS, inertes com traçante †</v>
          </cell>
          <cell r="C291" t="str">
            <v>1.4G</v>
          </cell>
        </row>
        <row r="292">
          <cell r="A292">
            <v>426</v>
          </cell>
          <cell r="B292" t="str">
            <v>PROJÉTEIS com ruptor ou carga ejetora †</v>
          </cell>
          <cell r="C292" t="str">
            <v>1.2F</v>
          </cell>
        </row>
        <row r="293">
          <cell r="A293">
            <v>427</v>
          </cell>
          <cell r="B293" t="str">
            <v>PROJÉTEIS com ruptor ou carga ejetora †</v>
          </cell>
          <cell r="C293" t="str">
            <v>1.4F</v>
          </cell>
        </row>
        <row r="294">
          <cell r="A294">
            <v>428</v>
          </cell>
          <cell r="B294" t="str">
            <v>ARTIGOS, PIROTÉCNICOS para fins técnicos †</v>
          </cell>
          <cell r="C294" t="str">
            <v>1.1G</v>
          </cell>
        </row>
        <row r="295">
          <cell r="A295">
            <v>429</v>
          </cell>
          <cell r="B295" t="str">
            <v>ARTIGOS, PIROTÉCNICOS para fins técnicos †</v>
          </cell>
          <cell r="C295" t="str">
            <v>1.2G</v>
          </cell>
        </row>
        <row r="296">
          <cell r="A296">
            <v>430</v>
          </cell>
          <cell r="B296" t="str">
            <v>ARTIGOS, PIROTÉCNICOS para fins técnicos †</v>
          </cell>
          <cell r="C296" t="str">
            <v>1.3G</v>
          </cell>
        </row>
        <row r="297">
          <cell r="A297">
            <v>431</v>
          </cell>
          <cell r="B297" t="str">
            <v>ARTIGOS, PIROTÉCNICOS para fins técnicos †</v>
          </cell>
          <cell r="C297" t="str">
            <v>1.4G</v>
          </cell>
        </row>
        <row r="298">
          <cell r="A298">
            <v>432</v>
          </cell>
          <cell r="B298" t="str">
            <v>ARTIGOS, PIROTÉCNICOS para fins técnicos †</v>
          </cell>
          <cell r="C298" t="str">
            <v>1.4S</v>
          </cell>
        </row>
        <row r="299">
          <cell r="A299">
            <v>433</v>
          </cell>
          <cell r="B299" t="str">
            <v>PÓLVORA EM PASTA, UMEDECIDA com no mínimo 17% de álcool, em massa †</v>
          </cell>
          <cell r="C299" t="str">
            <v>1.1C</v>
          </cell>
        </row>
        <row r="300">
          <cell r="A300">
            <v>434</v>
          </cell>
          <cell r="B300" t="str">
            <v>PROJÉTEIS com ruptor ou carga ejetora †</v>
          </cell>
          <cell r="C300" t="str">
            <v>1.2G</v>
          </cell>
        </row>
        <row r="301">
          <cell r="A301">
            <v>435</v>
          </cell>
          <cell r="B301" t="str">
            <v>PROJÉTEIS com ruptor ou carga ejetora †</v>
          </cell>
          <cell r="C301" t="str">
            <v>1.4G</v>
          </cell>
        </row>
        <row r="302">
          <cell r="A302">
            <v>436</v>
          </cell>
          <cell r="B302" t="str">
            <v>FOGUETES com carga ejetora †</v>
          </cell>
          <cell r="C302" t="str">
            <v>1.2C</v>
          </cell>
        </row>
        <row r="303">
          <cell r="A303">
            <v>437</v>
          </cell>
          <cell r="B303" t="str">
            <v>FOGUETES com carga ejetora †</v>
          </cell>
          <cell r="C303" t="str">
            <v>1.3C</v>
          </cell>
        </row>
        <row r="304">
          <cell r="A304">
            <v>438</v>
          </cell>
          <cell r="B304" t="str">
            <v>FOGUETES com carga ejetora †</v>
          </cell>
          <cell r="C304" t="str">
            <v>1.4C</v>
          </cell>
        </row>
        <row r="305">
          <cell r="A305">
            <v>439</v>
          </cell>
          <cell r="B305" t="str">
            <v>CARGAS, MOLDADAS sem detonador †</v>
          </cell>
          <cell r="C305" t="str">
            <v>1.2D</v>
          </cell>
        </row>
        <row r="306">
          <cell r="A306">
            <v>440</v>
          </cell>
          <cell r="B306" t="str">
            <v>CARGAS, MOLDADAS sem detonador †</v>
          </cell>
          <cell r="C306" t="str">
            <v>1.4D</v>
          </cell>
        </row>
        <row r="307">
          <cell r="A307">
            <v>441</v>
          </cell>
          <cell r="B307" t="str">
            <v>CARGAS, MOLDADAS sem detonador †</v>
          </cell>
          <cell r="C307" t="str">
            <v>1.4S</v>
          </cell>
        </row>
        <row r="308">
          <cell r="A308">
            <v>442</v>
          </cell>
          <cell r="B308" t="str">
            <v>CARGAS, EXPLOSIVAS, COMERCIAIS sem detonador †</v>
          </cell>
          <cell r="C308" t="str">
            <v>1.1D</v>
          </cell>
        </row>
        <row r="309">
          <cell r="A309">
            <v>443</v>
          </cell>
          <cell r="B309" t="str">
            <v>CARGAS, EXPLOSIVAS, COMERCIAIS sem detonador †</v>
          </cell>
          <cell r="C309" t="str">
            <v>1.2D</v>
          </cell>
        </row>
        <row r="310">
          <cell r="A310">
            <v>444</v>
          </cell>
          <cell r="B310" t="str">
            <v>CARGAS, EXPLOSIVAS, COMERCIAIS sem detonador †</v>
          </cell>
          <cell r="C310" t="str">
            <v>1.4D</v>
          </cell>
        </row>
        <row r="311">
          <cell r="A311">
            <v>445</v>
          </cell>
          <cell r="B311" t="str">
            <v>CARGAS, EXPLOSIVAS, COMERCIAIS sem detonador †</v>
          </cell>
          <cell r="C311" t="str">
            <v>1.4S</v>
          </cell>
        </row>
        <row r="312">
          <cell r="A312">
            <v>446</v>
          </cell>
          <cell r="B312" t="str">
            <v>ESTOJOS, COMBUSTÍVEIS, VAZIOS, SEM INICIADOR †</v>
          </cell>
          <cell r="C312" t="str">
            <v>1.4C</v>
          </cell>
        </row>
        <row r="313">
          <cell r="A313">
            <v>447</v>
          </cell>
          <cell r="B313" t="str">
            <v>ESTOJOS, COMBUSTÍVEIS, VAZIOS, SEM INICIADOR †</v>
          </cell>
          <cell r="C313" t="str">
            <v>1.3C</v>
          </cell>
        </row>
        <row r="314">
          <cell r="A314">
            <v>448</v>
          </cell>
          <cell r="B314" t="str">
            <v>ÁCIDO 5-MERCAPTOTETRAZOL-1-ACÉTICO †</v>
          </cell>
          <cell r="C314" t="str">
            <v>1.4C</v>
          </cell>
        </row>
        <row r="315">
          <cell r="A315">
            <v>449</v>
          </cell>
          <cell r="B315" t="str">
            <v>TORPEDOS, COM COMBUSTÍVEL LÍQUIDO com ou sem carga de ruptura †</v>
          </cell>
          <cell r="C315" t="str">
            <v>1.1J</v>
          </cell>
        </row>
        <row r="316">
          <cell r="A316">
            <v>450</v>
          </cell>
          <cell r="B316" t="str">
            <v>TORPEDOS, COM COMBUSTÍVEL LÍQUIDO com ogiva inerte †</v>
          </cell>
          <cell r="C316" t="str">
            <v>1.3J</v>
          </cell>
        </row>
        <row r="317">
          <cell r="A317">
            <v>451</v>
          </cell>
          <cell r="B317" t="str">
            <v>TORPEDOS com carga de ruptura †</v>
          </cell>
          <cell r="C317" t="str">
            <v>1.1D</v>
          </cell>
        </row>
        <row r="318">
          <cell r="A318">
            <v>452</v>
          </cell>
          <cell r="B318" t="str">
            <v>GRANADAS, PARA EXERCÍCIO, manuais ou para fuzil †</v>
          </cell>
          <cell r="C318" t="str">
            <v>1.4G</v>
          </cell>
        </row>
        <row r="319">
          <cell r="A319">
            <v>453</v>
          </cell>
          <cell r="B319" t="str">
            <v>FOGUETES, PARA LANÇAMENTO DE LINHA †</v>
          </cell>
          <cell r="C319" t="str">
            <v>1.4G</v>
          </cell>
        </row>
        <row r="320">
          <cell r="A320">
            <v>454</v>
          </cell>
          <cell r="B320" t="str">
            <v>ACENDEDORES †</v>
          </cell>
          <cell r="C320" t="str">
            <v>1.4S</v>
          </cell>
        </row>
        <row r="321">
          <cell r="A321">
            <v>455</v>
          </cell>
          <cell r="B321" t="str">
            <v>DETONADORES, NÃO ELÉTRICOS para demolição †</v>
          </cell>
          <cell r="C321" t="str">
            <v>1.4S</v>
          </cell>
        </row>
        <row r="322">
          <cell r="A322">
            <v>456</v>
          </cell>
          <cell r="B322" t="str">
            <v>DETONADORES, ELÉTRICOS para demolição †</v>
          </cell>
          <cell r="C322" t="str">
            <v>1.4S</v>
          </cell>
        </row>
        <row r="323">
          <cell r="A323">
            <v>457</v>
          </cell>
          <cell r="B323" t="str">
            <v>CARGAS, DE RUPTURA, COM AGLUTINANTE PLÁSTICO †</v>
          </cell>
          <cell r="C323" t="str">
            <v>1.1D</v>
          </cell>
        </row>
        <row r="324">
          <cell r="A324">
            <v>458</v>
          </cell>
          <cell r="B324" t="str">
            <v>CARGAS, DE RUPTURA, COM AGLUTINANTE PLÁSTICO †</v>
          </cell>
          <cell r="C324" t="str">
            <v>1.2D</v>
          </cell>
        </row>
        <row r="325">
          <cell r="A325">
            <v>459</v>
          </cell>
          <cell r="B325" t="str">
            <v>CARGAS, DE RUPTURA, COM AGLUTINANTE PLÁSTICO †</v>
          </cell>
          <cell r="C325" t="str">
            <v>1.4D</v>
          </cell>
        </row>
        <row r="326">
          <cell r="A326">
            <v>460</v>
          </cell>
          <cell r="B326" t="str">
            <v>CARGAS, DE RUPTURA, COM AGLUTINANTE PLÁSTICO †</v>
          </cell>
          <cell r="C326" t="str">
            <v>1.4S</v>
          </cell>
        </row>
        <row r="327">
          <cell r="A327">
            <v>461</v>
          </cell>
          <cell r="B327" t="str">
            <v>EXPLOSIVOS, COMPONENTES DE CADEIA, N.E. †</v>
          </cell>
          <cell r="C327" t="str">
            <v>1.1B</v>
          </cell>
        </row>
        <row r="328">
          <cell r="A328">
            <v>462</v>
          </cell>
          <cell r="B328" t="str">
            <v>ARTIGOS, EXPLOSIVOS, N.E.</v>
          </cell>
          <cell r="C328" t="str">
            <v>1.1C</v>
          </cell>
        </row>
        <row r="329">
          <cell r="A329">
            <v>463</v>
          </cell>
          <cell r="B329" t="str">
            <v>ARTIGOS, EXPLOSIVOS, N.E.</v>
          </cell>
          <cell r="C329" t="str">
            <v>1.1D</v>
          </cell>
        </row>
        <row r="330">
          <cell r="A330">
            <v>464</v>
          </cell>
          <cell r="B330" t="str">
            <v>ARTIGOS, EXPLOSIVOS, N.E.</v>
          </cell>
          <cell r="C330" t="str">
            <v>1.1E</v>
          </cell>
        </row>
        <row r="331">
          <cell r="A331">
            <v>465</v>
          </cell>
          <cell r="B331" t="str">
            <v>ARTIGOS, EXPLOSIVOS, N.E.</v>
          </cell>
          <cell r="C331" t="str">
            <v>1.1F</v>
          </cell>
        </row>
        <row r="332">
          <cell r="A332">
            <v>466</v>
          </cell>
          <cell r="B332" t="str">
            <v>ARTIGOS, EXPLOSIVOS, N.E.</v>
          </cell>
          <cell r="C332" t="str">
            <v>1.2C</v>
          </cell>
        </row>
        <row r="333">
          <cell r="A333">
            <v>467</v>
          </cell>
          <cell r="B333" t="str">
            <v>ARTIGOS, EXPLOSIVOS, N.E.</v>
          </cell>
          <cell r="C333" t="str">
            <v>1.2D</v>
          </cell>
        </row>
        <row r="334">
          <cell r="A334">
            <v>468</v>
          </cell>
          <cell r="B334" t="str">
            <v>ARTIGOS, EXPLOSIVOS, N.E.</v>
          </cell>
          <cell r="C334" t="str">
            <v>1.2E</v>
          </cell>
        </row>
        <row r="335">
          <cell r="A335">
            <v>469</v>
          </cell>
          <cell r="B335" t="str">
            <v>ARTIGOS, EXPLOSIVOS, N.E.</v>
          </cell>
          <cell r="C335" t="str">
            <v>1.2F</v>
          </cell>
        </row>
        <row r="336">
          <cell r="A336">
            <v>470</v>
          </cell>
          <cell r="B336" t="str">
            <v>ARTIGOS, EXPLOSIVOS, N.E.</v>
          </cell>
          <cell r="C336" t="str">
            <v>1.3C</v>
          </cell>
        </row>
        <row r="337">
          <cell r="A337">
            <v>471</v>
          </cell>
          <cell r="B337" t="str">
            <v>ARTIGOS, EXPLOSIVOS, N.E.</v>
          </cell>
          <cell r="C337" t="str">
            <v>1.4E</v>
          </cell>
        </row>
        <row r="338">
          <cell r="A338">
            <v>472</v>
          </cell>
          <cell r="B338" t="str">
            <v>ARTIGOS, EXPLOSIVOS, N.E.</v>
          </cell>
          <cell r="C338" t="str">
            <v>1.4F</v>
          </cell>
        </row>
        <row r="339">
          <cell r="A339">
            <v>473</v>
          </cell>
          <cell r="B339" t="str">
            <v>SUBSTÂNCIAS, EXPLOSIVAS, N.E.</v>
          </cell>
          <cell r="C339" t="str">
            <v>1.1A</v>
          </cell>
        </row>
        <row r="340">
          <cell r="A340">
            <v>474</v>
          </cell>
          <cell r="B340" t="str">
            <v>SUBSTÂNCIAS, EXPLOSIVAS, N.E.</v>
          </cell>
          <cell r="C340" t="str">
            <v>1.1C</v>
          </cell>
        </row>
        <row r="341">
          <cell r="A341">
            <v>475</v>
          </cell>
          <cell r="B341" t="str">
            <v>SUBSTÂNCIAS, EXPLOSIVAS, N.E.</v>
          </cell>
          <cell r="C341" t="str">
            <v>1.1D</v>
          </cell>
        </row>
        <row r="342">
          <cell r="A342">
            <v>476</v>
          </cell>
          <cell r="B342" t="str">
            <v>SUBSTÂNCIAS, EXPLOSIVAS, N.E.</v>
          </cell>
          <cell r="C342" t="str">
            <v>1.1G</v>
          </cell>
        </row>
        <row r="343">
          <cell r="A343">
            <v>477</v>
          </cell>
          <cell r="B343" t="str">
            <v>SUBSTÂNCIAS, EXPLOSIVAS, N.E.</v>
          </cell>
          <cell r="C343" t="str">
            <v>1.3C</v>
          </cell>
        </row>
        <row r="344">
          <cell r="A344">
            <v>478</v>
          </cell>
          <cell r="B344" t="str">
            <v>SUBSTÂNCIAS, EXPLOSIVAS, N.E.</v>
          </cell>
          <cell r="C344" t="str">
            <v>1.3G</v>
          </cell>
        </row>
        <row r="345">
          <cell r="A345">
            <v>479</v>
          </cell>
          <cell r="B345" t="str">
            <v>SUBSTÂNCIAS, EXPLOSIVAS, N.E.</v>
          </cell>
          <cell r="C345" t="str">
            <v>1.4C</v>
          </cell>
        </row>
        <row r="346">
          <cell r="A346">
            <v>480</v>
          </cell>
          <cell r="B346" t="str">
            <v>SUBSTÂNCIAS, EXPLOSIVAS, N.E.</v>
          </cell>
          <cell r="C346" t="str">
            <v>1.4D</v>
          </cell>
        </row>
        <row r="347">
          <cell r="A347">
            <v>481</v>
          </cell>
          <cell r="B347" t="str">
            <v>SUBSTÂNCIAS, EXPLOSIVAS, N.E.</v>
          </cell>
          <cell r="C347" t="str">
            <v>1.4S</v>
          </cell>
        </row>
        <row r="348">
          <cell r="A348">
            <v>482</v>
          </cell>
          <cell r="B348" t="str">
            <v>SUBSTÂNCIAS, EXPLOSIVAS, MUITO INSENSÍVEIS (SUBSTÂNCIAS, EMI), N.E. †</v>
          </cell>
          <cell r="C348" t="str">
            <v>1.5D</v>
          </cell>
        </row>
        <row r="349">
          <cell r="A349">
            <v>483</v>
          </cell>
          <cell r="B349" t="str">
            <v>CICLOTRIMETILENO TRINITRAMINA (CICLONITA; HEXOGÊNIO; RDX), INSENSIBILIZADA</v>
          </cell>
          <cell r="C349" t="str">
            <v>1.1D</v>
          </cell>
        </row>
        <row r="350">
          <cell r="A350">
            <v>484</v>
          </cell>
          <cell r="B350" t="str">
            <v>CICLOTETRAMETILENO TETRANITRAMINA (HMX; OCTOGÊNIO), INSENSIBILIZADA</v>
          </cell>
          <cell r="C350" t="str">
            <v>1.1D</v>
          </cell>
        </row>
        <row r="351">
          <cell r="A351">
            <v>485</v>
          </cell>
          <cell r="B351" t="str">
            <v>SUBSTÂNCIAS, EXPLOSIVAS, N.E.</v>
          </cell>
          <cell r="C351" t="str">
            <v>1.4G</v>
          </cell>
        </row>
        <row r="352">
          <cell r="A352">
            <v>486</v>
          </cell>
          <cell r="B352" t="str">
            <v>ARTIGOS, EXPLOSIVOS, EXTREMAMENTE INSENSÍVEIS (ARTIGOS, EEI) †</v>
          </cell>
          <cell r="C352" t="str">
            <v>1.6N</v>
          </cell>
        </row>
        <row r="353">
          <cell r="A353">
            <v>487</v>
          </cell>
          <cell r="B353" t="str">
            <v>SINALIZADORES, DE FUMAÇA †</v>
          </cell>
          <cell r="C353" t="str">
            <v>1.3G</v>
          </cell>
        </row>
        <row r="354">
          <cell r="A354">
            <v>488</v>
          </cell>
          <cell r="B354" t="str">
            <v>MUNIÇÃO, PARA EXERCÍCIO †</v>
          </cell>
          <cell r="C354" t="str">
            <v>1.3G</v>
          </cell>
        </row>
        <row r="355">
          <cell r="A355">
            <v>489</v>
          </cell>
          <cell r="B355" t="str">
            <v>DINITROGLICOLURILA (DINGU) †</v>
          </cell>
          <cell r="C355" t="str">
            <v>1.1D</v>
          </cell>
        </row>
        <row r="356">
          <cell r="A356">
            <v>490</v>
          </cell>
          <cell r="B356" t="str">
            <v>NITROTRIAZOLONA (NTO) †</v>
          </cell>
          <cell r="C356" t="str">
            <v>1.1D</v>
          </cell>
        </row>
        <row r="357">
          <cell r="A357">
            <v>491</v>
          </cell>
          <cell r="B357" t="str">
            <v>CARGAS, PROPELENTES †</v>
          </cell>
          <cell r="C357" t="str">
            <v>1.4C</v>
          </cell>
        </row>
        <row r="358">
          <cell r="A358">
            <v>492</v>
          </cell>
          <cell r="B358" t="str">
            <v>SINALIZADORES, PARA VIAS FÉRREAS, EXPLOSIVOS †</v>
          </cell>
          <cell r="C358" t="str">
            <v>1.3G</v>
          </cell>
        </row>
        <row r="359">
          <cell r="A359">
            <v>493</v>
          </cell>
          <cell r="B359" t="str">
            <v>SINALIZADORES, PARA VIAS FÉRREAS, EXPLOSIVOS †</v>
          </cell>
          <cell r="C359" t="str">
            <v>1.4G</v>
          </cell>
        </row>
        <row r="360">
          <cell r="A360">
            <v>494</v>
          </cell>
          <cell r="B360" t="str">
            <v>CANHÕES PARA JATO-PERFURAÇÃO em poços de petróleo, CARREGADOS, sem detonador †</v>
          </cell>
          <cell r="C360" t="str">
            <v>1.4D</v>
          </cell>
        </row>
        <row r="361">
          <cell r="A361">
            <v>495</v>
          </cell>
          <cell r="B361" t="str">
            <v>PROPELENTE, LÍQUIDO †</v>
          </cell>
          <cell r="C361" t="str">
            <v>1.3C</v>
          </cell>
        </row>
        <row r="362">
          <cell r="A362">
            <v>496</v>
          </cell>
          <cell r="B362" t="str">
            <v>OCTONAL</v>
          </cell>
          <cell r="C362" t="str">
            <v>1.1D</v>
          </cell>
        </row>
        <row r="363">
          <cell r="A363">
            <v>497</v>
          </cell>
          <cell r="B363" t="str">
            <v>PROPELENTE, LÍQUIDO †</v>
          </cell>
          <cell r="C363" t="str">
            <v>1.1C</v>
          </cell>
        </row>
        <row r="364">
          <cell r="A364">
            <v>498</v>
          </cell>
          <cell r="B364" t="str">
            <v>PROPELENTE, SÓLIDO †</v>
          </cell>
          <cell r="C364" t="str">
            <v>1.1C</v>
          </cell>
        </row>
        <row r="365">
          <cell r="A365">
            <v>499</v>
          </cell>
          <cell r="B365" t="str">
            <v>PROPELENTE, SÓLIDO †</v>
          </cell>
          <cell r="C365" t="str">
            <v>1.3C</v>
          </cell>
        </row>
        <row r="366">
          <cell r="A366">
            <v>500</v>
          </cell>
          <cell r="B366" t="str">
            <v>DETONADORES CONJUNTOS MONTADOS, NÃO ELÉTRICOS para demolição †</v>
          </cell>
          <cell r="C366" t="str">
            <v>1.4S</v>
          </cell>
        </row>
        <row r="367">
          <cell r="A367">
            <v>501</v>
          </cell>
          <cell r="B367" t="str">
            <v>PROPELENTE, SÓLIDO †</v>
          </cell>
          <cell r="C367" t="str">
            <v>1.4C</v>
          </cell>
        </row>
        <row r="368">
          <cell r="A368">
            <v>502</v>
          </cell>
          <cell r="B368" t="str">
            <v>FOGUETES com ogiva inerte †</v>
          </cell>
          <cell r="C368" t="str">
            <v>1.2C</v>
          </cell>
        </row>
        <row r="369">
          <cell r="A369">
            <v>503</v>
          </cell>
          <cell r="B369" t="str">
            <v>DISPOSITIVOS DE SEGURANÇA, PIROTÉCNICOS †</v>
          </cell>
          <cell r="C369" t="str">
            <v>1.4G</v>
          </cell>
        </row>
        <row r="370">
          <cell r="A370">
            <v>504</v>
          </cell>
          <cell r="B370" t="str">
            <v>IH-TETRAZOL</v>
          </cell>
          <cell r="C370" t="str">
            <v>1.1D</v>
          </cell>
        </row>
        <row r="371">
          <cell r="A371">
            <v>505</v>
          </cell>
          <cell r="B371" t="str">
            <v>SINAIS DE SOCORRO, para barcos †</v>
          </cell>
          <cell r="C371" t="str">
            <v>1.4G</v>
          </cell>
        </row>
        <row r="372">
          <cell r="A372">
            <v>506</v>
          </cell>
          <cell r="B372" t="str">
            <v>SINAIS DE SOCORRO, para barcos †</v>
          </cell>
          <cell r="C372" t="str">
            <v>1.4S</v>
          </cell>
        </row>
        <row r="373">
          <cell r="A373">
            <v>507</v>
          </cell>
          <cell r="B373" t="str">
            <v>SINAIS, FUMÍGENOS †</v>
          </cell>
          <cell r="C373" t="str">
            <v>1.4S</v>
          </cell>
        </row>
        <row r="374">
          <cell r="A374">
            <v>508</v>
          </cell>
          <cell r="B374" t="str">
            <v>1- HODROXIBENZOTRIAZOL, ANIDRO, seco ou umidificado com menos de 20% de água, em massa</v>
          </cell>
          <cell r="C374" t="str">
            <v>1.3C</v>
          </cell>
        </row>
        <row r="375">
          <cell r="A375">
            <v>509</v>
          </cell>
          <cell r="B375" t="str">
            <v>PÓLVORA, SEM FUMAÇA†</v>
          </cell>
          <cell r="C375" t="str">
            <v>1.4C</v>
          </cell>
        </row>
        <row r="376">
          <cell r="A376">
            <v>510</v>
          </cell>
          <cell r="B376" t="str">
            <v>MOTORES DE FOGUETES†</v>
          </cell>
          <cell r="C376" t="str">
            <v>1.4C</v>
          </cell>
        </row>
        <row r="377">
          <cell r="A377">
            <v>1001</v>
          </cell>
          <cell r="B377" t="str">
            <v>ACETILENO, DISSOLVIDO</v>
          </cell>
          <cell r="C377">
            <v>2.1</v>
          </cell>
        </row>
        <row r="378">
          <cell r="A378">
            <v>1002</v>
          </cell>
          <cell r="B378" t="str">
            <v>AR, COMPRIMIDO</v>
          </cell>
          <cell r="C378">
            <v>2.2000000000000002</v>
          </cell>
        </row>
        <row r="379">
          <cell r="A379">
            <v>1003</v>
          </cell>
          <cell r="B379" t="str">
            <v>AR, LÍQUIDO REFRIGERADO</v>
          </cell>
          <cell r="C379">
            <v>2.2000000000000002</v>
          </cell>
        </row>
        <row r="380">
          <cell r="A380">
            <v>1005</v>
          </cell>
          <cell r="B380" t="str">
            <v>AMÔNIA, ANIDRA</v>
          </cell>
          <cell r="C380">
            <v>2.2999999999999998</v>
          </cell>
        </row>
        <row r="381">
          <cell r="A381">
            <v>1006</v>
          </cell>
          <cell r="B381" t="str">
            <v>ARGÔNIO, COMPRIMIDO</v>
          </cell>
          <cell r="C381">
            <v>2.2000000000000002</v>
          </cell>
        </row>
        <row r="382">
          <cell r="A382">
            <v>1008</v>
          </cell>
          <cell r="B382" t="str">
            <v>TRIFLUORETO DE BORO</v>
          </cell>
          <cell r="C382">
            <v>2.2999999999999998</v>
          </cell>
        </row>
        <row r="383">
          <cell r="A383">
            <v>1009</v>
          </cell>
          <cell r="B383" t="str">
            <v>BROMOTRIFLUORMETANO (GÁS REFRIGERANTE R 13 B1)</v>
          </cell>
          <cell r="C383">
            <v>2.2000000000000002</v>
          </cell>
        </row>
        <row r="384">
          <cell r="A384">
            <v>1010</v>
          </cell>
          <cell r="B384" t="str">
            <v>BUTADIENOS, ESTABILIZADOS ou BUTADIENOS E MISTURA DE HIDROCARBONETO, ESTABILIZADO, contendo
mais de 40% de butadienos</v>
          </cell>
          <cell r="C384">
            <v>2.1</v>
          </cell>
        </row>
        <row r="385">
          <cell r="A385">
            <v>1011</v>
          </cell>
          <cell r="B385" t="str">
            <v>BUTANO</v>
          </cell>
          <cell r="C385">
            <v>2.1</v>
          </cell>
        </row>
        <row r="386">
          <cell r="A386">
            <v>1012</v>
          </cell>
          <cell r="B386" t="str">
            <v>BUTILENO</v>
          </cell>
          <cell r="C386">
            <v>2.1</v>
          </cell>
        </row>
        <row r="387">
          <cell r="A387">
            <v>1013</v>
          </cell>
          <cell r="B387" t="str">
            <v>DIÓXIDO DE CARBONO</v>
          </cell>
          <cell r="C387">
            <v>2.2000000000000002</v>
          </cell>
        </row>
        <row r="388">
          <cell r="A388">
            <v>1016</v>
          </cell>
          <cell r="B388" t="str">
            <v>MONÓXIDO DE CARBONO, COMPRIMIDO</v>
          </cell>
          <cell r="C388">
            <v>2.2999999999999998</v>
          </cell>
        </row>
        <row r="389">
          <cell r="A389">
            <v>1017</v>
          </cell>
          <cell r="B389" t="str">
            <v>CLORO</v>
          </cell>
          <cell r="C389">
            <v>2.2999999999999998</v>
          </cell>
        </row>
        <row r="390">
          <cell r="A390">
            <v>1018</v>
          </cell>
          <cell r="B390" t="str">
            <v>CLORODIFLUORMETANO (GÁS REFRIGERANTE R 22)</v>
          </cell>
          <cell r="C390">
            <v>2.2000000000000002</v>
          </cell>
        </row>
        <row r="391">
          <cell r="A391">
            <v>1020</v>
          </cell>
          <cell r="B391" t="str">
            <v>CLOROPENTAFLUORETANO (GÁS REFRIGERANTE R 115)</v>
          </cell>
          <cell r="C391">
            <v>2.2000000000000002</v>
          </cell>
        </row>
        <row r="392">
          <cell r="A392">
            <v>1021</v>
          </cell>
          <cell r="B392" t="str">
            <v>1-CLORO-1,2,2,2-TETRAFLUORETANO (GÁS REFRIGERANTE R 124)</v>
          </cell>
          <cell r="C392">
            <v>2.2000000000000002</v>
          </cell>
        </row>
        <row r="393">
          <cell r="A393">
            <v>1022</v>
          </cell>
          <cell r="B393" t="str">
            <v>CLOROTRIFLUOMETANO (GÁS REFRIGERANTE R 13)</v>
          </cell>
          <cell r="C393">
            <v>2.2000000000000002</v>
          </cell>
        </row>
        <row r="394">
          <cell r="A394">
            <v>1023</v>
          </cell>
          <cell r="B394" t="str">
            <v>GÁS DE CARVÃO, COMPRIMIDO</v>
          </cell>
          <cell r="C394">
            <v>2.2999999999999998</v>
          </cell>
        </row>
        <row r="395">
          <cell r="A395">
            <v>1026</v>
          </cell>
          <cell r="B395" t="str">
            <v>CIANOGÊNIO</v>
          </cell>
          <cell r="C395">
            <v>2.2999999999999998</v>
          </cell>
        </row>
        <row r="396">
          <cell r="A396">
            <v>1027</v>
          </cell>
          <cell r="B396" t="str">
            <v>CICLOPROPANO</v>
          </cell>
          <cell r="C396">
            <v>2.1</v>
          </cell>
        </row>
        <row r="397">
          <cell r="A397">
            <v>1028</v>
          </cell>
          <cell r="B397" t="str">
            <v>DICLORODIFLUORMETANO (GÁS REFRIGERANTE R 12)</v>
          </cell>
          <cell r="C397">
            <v>2.2000000000000002</v>
          </cell>
        </row>
        <row r="398">
          <cell r="A398">
            <v>1029</v>
          </cell>
          <cell r="B398" t="str">
            <v>DICLOROFLUORMETANO (GÁS REFRIGERANTE R 21)</v>
          </cell>
          <cell r="C398">
            <v>2.2000000000000002</v>
          </cell>
        </row>
        <row r="399">
          <cell r="A399">
            <v>1030</v>
          </cell>
          <cell r="B399" t="str">
            <v>1,1-DIFLUORETANO (GÁS REFRIGERANTE R 152 a)</v>
          </cell>
          <cell r="C399">
            <v>2.1</v>
          </cell>
        </row>
        <row r="400">
          <cell r="A400">
            <v>1032</v>
          </cell>
          <cell r="B400" t="str">
            <v>DIMETILAMINA, ANIDRA</v>
          </cell>
          <cell r="C400">
            <v>2.1</v>
          </cell>
        </row>
        <row r="401">
          <cell r="A401">
            <v>1033</v>
          </cell>
          <cell r="B401" t="str">
            <v>ÉTER DIMETÍLICO</v>
          </cell>
          <cell r="C401">
            <v>2.1</v>
          </cell>
        </row>
        <row r="402">
          <cell r="A402">
            <v>1035</v>
          </cell>
          <cell r="B402" t="str">
            <v>ETANO</v>
          </cell>
          <cell r="C402">
            <v>2.1</v>
          </cell>
        </row>
        <row r="403">
          <cell r="A403">
            <v>1036</v>
          </cell>
          <cell r="B403" t="str">
            <v>ETILAMINA</v>
          </cell>
          <cell r="C403">
            <v>2.1</v>
          </cell>
        </row>
        <row r="404">
          <cell r="A404">
            <v>1037</v>
          </cell>
          <cell r="B404" t="str">
            <v>CLORETO DE ETILA</v>
          </cell>
          <cell r="C404">
            <v>2.1</v>
          </cell>
        </row>
        <row r="405">
          <cell r="A405">
            <v>1038</v>
          </cell>
          <cell r="B405" t="str">
            <v>ETILENO, LÍQUIDO REFRIGERADO</v>
          </cell>
          <cell r="C405">
            <v>2.1</v>
          </cell>
        </row>
        <row r="406">
          <cell r="A406">
            <v>1039</v>
          </cell>
          <cell r="B406" t="str">
            <v>ÉTER ETILMETÍLICO</v>
          </cell>
          <cell r="C406">
            <v>2.1</v>
          </cell>
        </row>
        <row r="407">
          <cell r="A407">
            <v>1040</v>
          </cell>
          <cell r="B407" t="str">
            <v>ÓXIDO DE ETILENO ou ÓXIDO DE ETILENO COM NITROGÊNIO até pressão total de 1Mpa (10bar), a 50ºC</v>
          </cell>
          <cell r="C407">
            <v>2.2999999999999998</v>
          </cell>
        </row>
        <row r="408">
          <cell r="A408">
            <v>1041</v>
          </cell>
          <cell r="B408" t="str">
            <v>MISTURA DE ÓXIDO DE ETILENO E DIÓXIDO DE CARBONO com mais de 9% e até 87% de óxido de etileno</v>
          </cell>
          <cell r="C408">
            <v>2.1</v>
          </cell>
        </row>
        <row r="409">
          <cell r="A409">
            <v>1043</v>
          </cell>
          <cell r="B409" t="str">
            <v>FERTILIZANTE, EM SOLUÇÃO AMONIACAL, contendo amônia livre</v>
          </cell>
          <cell r="C409">
            <v>2.2000000000000002</v>
          </cell>
        </row>
        <row r="410">
          <cell r="A410">
            <v>1044</v>
          </cell>
          <cell r="B410" t="str">
            <v>EXTINTOR DE INCÊNDIO contendo gás comprimido ou liquefeito</v>
          </cell>
          <cell r="C410">
            <v>2.2000000000000002</v>
          </cell>
        </row>
        <row r="411">
          <cell r="A411">
            <v>1045</v>
          </cell>
          <cell r="B411" t="str">
            <v>FLÚOR, COMPRIMIDO</v>
          </cell>
          <cell r="C411">
            <v>2.2999999999999998</v>
          </cell>
        </row>
        <row r="412">
          <cell r="A412">
            <v>1046</v>
          </cell>
          <cell r="B412" t="str">
            <v>HÉLIO, COMPRIMIDO</v>
          </cell>
          <cell r="C412">
            <v>2.2000000000000002</v>
          </cell>
        </row>
        <row r="413">
          <cell r="A413">
            <v>1048</v>
          </cell>
          <cell r="B413" t="str">
            <v>BROMETO DE HIDROGÊNIO, ANIDRO</v>
          </cell>
          <cell r="C413">
            <v>2.2999999999999998</v>
          </cell>
        </row>
        <row r="414">
          <cell r="A414">
            <v>1049</v>
          </cell>
          <cell r="B414" t="str">
            <v>HIDROGÊNIO, COMPRIMIDO</v>
          </cell>
          <cell r="C414">
            <v>2.1</v>
          </cell>
        </row>
        <row r="415">
          <cell r="A415">
            <v>1050</v>
          </cell>
          <cell r="B415" t="str">
            <v>CLORETO DE HIDROGÊNIO, ANIDRO</v>
          </cell>
          <cell r="C415">
            <v>2.2999999999999998</v>
          </cell>
        </row>
        <row r="416">
          <cell r="A416">
            <v>1051</v>
          </cell>
          <cell r="B416" t="str">
            <v>CIANETO DE HIDROGÊNIO, ESTABILIZADO contendo menos de 3% de água</v>
          </cell>
          <cell r="C416">
            <v>6.1</v>
          </cell>
        </row>
        <row r="417">
          <cell r="A417">
            <v>1052</v>
          </cell>
          <cell r="B417" t="str">
            <v>FLUORETO DE HIDROGÊNIO, ANIDRO</v>
          </cell>
          <cell r="C417">
            <v>8</v>
          </cell>
        </row>
        <row r="418">
          <cell r="A418">
            <v>1053</v>
          </cell>
          <cell r="B418" t="str">
            <v>SULFETO DE HIDROGÊNIO</v>
          </cell>
          <cell r="C418">
            <v>2.2999999999999998</v>
          </cell>
        </row>
        <row r="419">
          <cell r="A419">
            <v>1055</v>
          </cell>
          <cell r="B419" t="str">
            <v>ISOBUTILENO</v>
          </cell>
          <cell r="C419">
            <v>2.1</v>
          </cell>
        </row>
        <row r="420">
          <cell r="A420">
            <v>1056</v>
          </cell>
          <cell r="B420" t="str">
            <v>CRIPTÔNIO, COMPRIMIDO</v>
          </cell>
          <cell r="C420">
            <v>2.2000000000000002</v>
          </cell>
        </row>
        <row r="421">
          <cell r="A421">
            <v>1057</v>
          </cell>
          <cell r="B421" t="str">
            <v>ISQUEIROS ou CARGAS PARA ISQUEIROS contendo gás inflamável</v>
          </cell>
          <cell r="C421">
            <v>2.1</v>
          </cell>
        </row>
        <row r="422">
          <cell r="A422">
            <v>1058</v>
          </cell>
          <cell r="B422" t="str">
            <v>GÁS(ES) LIQUEFEITO(S), não-inflamável(is), contendo nitrogênio, dióxido de carbono ou ar</v>
          </cell>
          <cell r="C422">
            <v>2.2000000000000002</v>
          </cell>
        </row>
        <row r="423">
          <cell r="A423">
            <v>1060</v>
          </cell>
          <cell r="B423" t="str">
            <v>MISTURA DE METILACETILENO E PROPADIENO, ESTABILIZADA</v>
          </cell>
          <cell r="C423">
            <v>2.1</v>
          </cell>
        </row>
        <row r="424">
          <cell r="A424">
            <v>1061</v>
          </cell>
          <cell r="B424" t="str">
            <v>METILAMINA, ANIDRA</v>
          </cell>
          <cell r="C424">
            <v>2.1</v>
          </cell>
        </row>
        <row r="425">
          <cell r="A425">
            <v>1062</v>
          </cell>
          <cell r="B425" t="str">
            <v>BROMETO DE METILA, com até 2% de cloropicrina</v>
          </cell>
          <cell r="C425">
            <v>2.2999999999999998</v>
          </cell>
        </row>
        <row r="426">
          <cell r="A426">
            <v>1063</v>
          </cell>
          <cell r="B426" t="str">
            <v>CLORETO DE METILA (GÁS REFRIGERANTE R 40)</v>
          </cell>
          <cell r="C426">
            <v>2.1</v>
          </cell>
        </row>
        <row r="427">
          <cell r="A427">
            <v>1064</v>
          </cell>
          <cell r="B427" t="str">
            <v>METILMERCAPTANA</v>
          </cell>
          <cell r="C427">
            <v>2.2999999999999998</v>
          </cell>
        </row>
        <row r="428">
          <cell r="A428">
            <v>1065</v>
          </cell>
          <cell r="B428" t="str">
            <v>NEÔNIO, COMPRIMIDO</v>
          </cell>
          <cell r="C428">
            <v>2.2000000000000002</v>
          </cell>
        </row>
        <row r="429">
          <cell r="A429">
            <v>1066</v>
          </cell>
          <cell r="B429" t="str">
            <v>NITROGÊNIO, COMPRIMIDO</v>
          </cell>
          <cell r="C429">
            <v>2.2000000000000002</v>
          </cell>
        </row>
        <row r="430">
          <cell r="A430">
            <v>1067</v>
          </cell>
          <cell r="B430" t="str">
            <v>TETRÓXIDO DE DINITROGÊNIO (DIÓXIDO DE NITROGÊNIO)</v>
          </cell>
          <cell r="C430">
            <v>2.2999999999999998</v>
          </cell>
        </row>
        <row r="431">
          <cell r="A431">
            <v>1069</v>
          </cell>
          <cell r="B431" t="str">
            <v>CLORETO DE NITROSILA</v>
          </cell>
          <cell r="C431">
            <v>2.2999999999999998</v>
          </cell>
        </row>
        <row r="432">
          <cell r="A432">
            <v>1070</v>
          </cell>
          <cell r="B432" t="str">
            <v>ÓXIDO NITROSO</v>
          </cell>
          <cell r="C432">
            <v>2.2000000000000002</v>
          </cell>
        </row>
        <row r="433">
          <cell r="A433">
            <v>1071</v>
          </cell>
          <cell r="B433" t="str">
            <v>GÁS DE ÓLEO, COMPRIMIDO</v>
          </cell>
          <cell r="C433">
            <v>2.2999999999999998</v>
          </cell>
        </row>
        <row r="434">
          <cell r="A434">
            <v>1072</v>
          </cell>
          <cell r="B434" t="str">
            <v>OXIGÊNIO, COMPRIMIDO</v>
          </cell>
          <cell r="C434">
            <v>2.2000000000000002</v>
          </cell>
        </row>
        <row r="435">
          <cell r="A435">
            <v>1073</v>
          </cell>
          <cell r="B435" t="str">
            <v>OXIGÊNIO, LÍQUIDO REFRIGERADO</v>
          </cell>
          <cell r="C435">
            <v>2.2000000000000002</v>
          </cell>
        </row>
        <row r="436">
          <cell r="A436">
            <v>1075</v>
          </cell>
          <cell r="B436" t="str">
            <v>GÁS(ES) DE PETRÓLEO, LIQUEFEITO(S) ou GAS(ES) LIQUEFEITO(S) DE PETRÓLEO ou GLP</v>
          </cell>
          <cell r="C436">
            <v>2.1</v>
          </cell>
        </row>
        <row r="437">
          <cell r="A437">
            <v>1076</v>
          </cell>
          <cell r="B437" t="str">
            <v>FOSGÊNIO</v>
          </cell>
          <cell r="C437">
            <v>2.2999999999999998</v>
          </cell>
        </row>
        <row r="438">
          <cell r="A438">
            <v>1077</v>
          </cell>
          <cell r="B438" t="str">
            <v>PROPILENO</v>
          </cell>
          <cell r="C438">
            <v>2.1</v>
          </cell>
        </row>
        <row r="439">
          <cell r="A439">
            <v>1078</v>
          </cell>
          <cell r="B439" t="str">
            <v>GÁS REFRIGERANTE, N.E.</v>
          </cell>
          <cell r="C439">
            <v>2.2000000000000002</v>
          </cell>
        </row>
        <row r="440">
          <cell r="A440">
            <v>1079</v>
          </cell>
          <cell r="B440" t="str">
            <v>DIÓXIDO DE ENXOFRE</v>
          </cell>
          <cell r="C440">
            <v>2.2999999999999998</v>
          </cell>
        </row>
        <row r="441">
          <cell r="A441">
            <v>1080</v>
          </cell>
          <cell r="B441" t="str">
            <v>HEXAFLUORETO DE ENXOFRE</v>
          </cell>
          <cell r="C441">
            <v>2.2000000000000002</v>
          </cell>
        </row>
        <row r="442">
          <cell r="A442">
            <v>1081</v>
          </cell>
          <cell r="B442" t="str">
            <v>TETRAFLUORETILENO, ESTABILIZADO</v>
          </cell>
          <cell r="C442">
            <v>2.1</v>
          </cell>
        </row>
        <row r="443">
          <cell r="A443">
            <v>1082</v>
          </cell>
          <cell r="B443" t="str">
            <v>TRIFLUORCLOROETILENO, ESTABILIZADO (GAS REFRIGERANTE R 1113)</v>
          </cell>
          <cell r="C443">
            <v>2.2999999999999998</v>
          </cell>
        </row>
        <row r="444">
          <cell r="A444">
            <v>1083</v>
          </cell>
          <cell r="B444" t="str">
            <v>TRIMETILAMINA, ANIDRA</v>
          </cell>
          <cell r="C444">
            <v>2.1</v>
          </cell>
        </row>
        <row r="445">
          <cell r="A445">
            <v>1085</v>
          </cell>
          <cell r="B445" t="str">
            <v>BROMETO DE VINILA, ESTABILIZADO</v>
          </cell>
          <cell r="C445">
            <v>2.1</v>
          </cell>
        </row>
        <row r="446">
          <cell r="A446">
            <v>1086</v>
          </cell>
          <cell r="B446" t="str">
            <v>CLORETO DE VINILA, ESTABILIZADO</v>
          </cell>
          <cell r="C446">
            <v>2.1</v>
          </cell>
        </row>
        <row r="447">
          <cell r="A447">
            <v>1087</v>
          </cell>
          <cell r="B447" t="str">
            <v>ÉTER METILVINÍLICO, ESTABILIZADO</v>
          </cell>
          <cell r="C447">
            <v>2.1</v>
          </cell>
        </row>
        <row r="448">
          <cell r="A448">
            <v>1088</v>
          </cell>
          <cell r="B448" t="str">
            <v>ACETAL</v>
          </cell>
          <cell r="C448">
            <v>3</v>
          </cell>
        </row>
        <row r="449">
          <cell r="A449">
            <v>1089</v>
          </cell>
          <cell r="B449" t="str">
            <v>ACETALDEÍDO</v>
          </cell>
          <cell r="C449">
            <v>3</v>
          </cell>
        </row>
        <row r="450">
          <cell r="A450">
            <v>1090</v>
          </cell>
          <cell r="B450" t="str">
            <v>ACETONA</v>
          </cell>
          <cell r="C450">
            <v>3</v>
          </cell>
        </row>
        <row r="451">
          <cell r="A451">
            <v>1091</v>
          </cell>
          <cell r="B451" t="str">
            <v>ÓLEO(S) DE ACETONA</v>
          </cell>
          <cell r="C451">
            <v>3</v>
          </cell>
        </row>
        <row r="452">
          <cell r="A452">
            <v>1092</v>
          </cell>
          <cell r="B452" t="str">
            <v>ACROLEÍNA, ESTABILIZADA</v>
          </cell>
          <cell r="C452">
            <v>6.1</v>
          </cell>
        </row>
        <row r="453">
          <cell r="A453">
            <v>1093</v>
          </cell>
          <cell r="B453" t="str">
            <v>ACRILONITRILA, ESTABILIZADA</v>
          </cell>
          <cell r="C453">
            <v>3</v>
          </cell>
        </row>
        <row r="454">
          <cell r="A454">
            <v>1098</v>
          </cell>
          <cell r="B454" t="str">
            <v>ÁLCOOL ALÍLICO</v>
          </cell>
          <cell r="C454">
            <v>6.1</v>
          </cell>
        </row>
        <row r="455">
          <cell r="A455">
            <v>1099</v>
          </cell>
          <cell r="B455" t="str">
            <v>BROMETO DE ALILA</v>
          </cell>
          <cell r="C455">
            <v>3</v>
          </cell>
        </row>
        <row r="456">
          <cell r="A456">
            <v>1100</v>
          </cell>
          <cell r="B456" t="str">
            <v>CLORETO DE ALILA</v>
          </cell>
          <cell r="C456">
            <v>3</v>
          </cell>
        </row>
        <row r="457">
          <cell r="A457">
            <v>1104</v>
          </cell>
          <cell r="B457" t="str">
            <v>ACETATO(S) DE AMILA</v>
          </cell>
          <cell r="C457">
            <v>3</v>
          </cell>
        </row>
        <row r="458">
          <cell r="A458">
            <v>1105</v>
          </cell>
          <cell r="B458" t="str">
            <v>PENTANÓIS</v>
          </cell>
          <cell r="C458">
            <v>3</v>
          </cell>
        </row>
        <row r="459">
          <cell r="A459">
            <v>1106</v>
          </cell>
          <cell r="B459" t="str">
            <v>AMILAMINA</v>
          </cell>
          <cell r="C459">
            <v>3</v>
          </cell>
        </row>
        <row r="460">
          <cell r="A460">
            <v>1107</v>
          </cell>
          <cell r="B460" t="str">
            <v>CLORETO DE AMILA</v>
          </cell>
          <cell r="C460">
            <v>3</v>
          </cell>
        </row>
        <row r="461">
          <cell r="A461">
            <v>1108</v>
          </cell>
          <cell r="B461" t="str">
            <v>I-PENTENO (n-AMILENO)</v>
          </cell>
          <cell r="C461">
            <v>3</v>
          </cell>
        </row>
        <row r="462">
          <cell r="A462">
            <v>1109</v>
          </cell>
          <cell r="B462" t="str">
            <v>FORMIATO(S) DE AMILA</v>
          </cell>
          <cell r="C462">
            <v>3</v>
          </cell>
        </row>
        <row r="463">
          <cell r="A463">
            <v>1110</v>
          </cell>
          <cell r="B463" t="str">
            <v>n-AMILMETILCETONA</v>
          </cell>
          <cell r="C463">
            <v>3</v>
          </cell>
        </row>
        <row r="464">
          <cell r="A464">
            <v>1111</v>
          </cell>
          <cell r="B464" t="str">
            <v>AMILMERCAPTANA</v>
          </cell>
          <cell r="C464">
            <v>3</v>
          </cell>
        </row>
        <row r="465">
          <cell r="A465">
            <v>1112</v>
          </cell>
          <cell r="B465" t="str">
            <v>NITRATO DE AMILA</v>
          </cell>
          <cell r="C465">
            <v>3</v>
          </cell>
        </row>
        <row r="466">
          <cell r="A466">
            <v>1113</v>
          </cell>
          <cell r="B466" t="str">
            <v>NITRITO DE AMILA</v>
          </cell>
          <cell r="C466">
            <v>3</v>
          </cell>
        </row>
        <row r="467">
          <cell r="A467">
            <v>1114</v>
          </cell>
          <cell r="B467" t="str">
            <v>BENZENO</v>
          </cell>
          <cell r="C467">
            <v>3</v>
          </cell>
        </row>
        <row r="468">
          <cell r="A468">
            <v>1120</v>
          </cell>
          <cell r="B468" t="str">
            <v>BUTANÓIS</v>
          </cell>
          <cell r="C468">
            <v>3</v>
          </cell>
        </row>
        <row r="469">
          <cell r="A469">
            <v>1123</v>
          </cell>
          <cell r="B469" t="str">
            <v>ACETATO(S) DE BUTILA</v>
          </cell>
          <cell r="C469">
            <v>3</v>
          </cell>
        </row>
        <row r="470">
          <cell r="A470">
            <v>1125</v>
          </cell>
          <cell r="B470" t="str">
            <v>n-BUTILAMINA</v>
          </cell>
          <cell r="C470">
            <v>3</v>
          </cell>
        </row>
        <row r="471">
          <cell r="A471">
            <v>1126</v>
          </cell>
          <cell r="B471" t="str">
            <v>1-BROMOBUTANO</v>
          </cell>
          <cell r="C471">
            <v>3</v>
          </cell>
        </row>
        <row r="472">
          <cell r="A472">
            <v>1127</v>
          </cell>
          <cell r="B472" t="str">
            <v>CLOROBUTANOS</v>
          </cell>
          <cell r="C472">
            <v>3</v>
          </cell>
        </row>
        <row r="473">
          <cell r="A473">
            <v>1128</v>
          </cell>
          <cell r="B473" t="str">
            <v>FORMIATO DE n-BUTILA</v>
          </cell>
          <cell r="C473">
            <v>3</v>
          </cell>
        </row>
        <row r="474">
          <cell r="A474">
            <v>1129</v>
          </cell>
          <cell r="B474" t="str">
            <v>BUTIRALDEÍDO</v>
          </cell>
          <cell r="C474">
            <v>3</v>
          </cell>
        </row>
        <row r="475">
          <cell r="A475">
            <v>1130</v>
          </cell>
          <cell r="B475" t="str">
            <v>ÓLEO DE CÂNFORA</v>
          </cell>
          <cell r="C475">
            <v>3</v>
          </cell>
        </row>
        <row r="476">
          <cell r="A476">
            <v>1131</v>
          </cell>
          <cell r="B476" t="str">
            <v>DISSULFETO DE CARBONO</v>
          </cell>
          <cell r="C476">
            <v>3</v>
          </cell>
        </row>
        <row r="477">
          <cell r="A477">
            <v>1133</v>
          </cell>
          <cell r="B477" t="str">
            <v>ADESIVOS contendo líquido inflamável</v>
          </cell>
          <cell r="C477">
            <v>3</v>
          </cell>
        </row>
        <row r="478">
          <cell r="A478">
            <v>1134</v>
          </cell>
          <cell r="B478" t="str">
            <v>CLOROBENZENO</v>
          </cell>
          <cell r="C478">
            <v>3</v>
          </cell>
        </row>
        <row r="479">
          <cell r="A479">
            <v>1135</v>
          </cell>
          <cell r="B479" t="str">
            <v>ETILENOCLORIDRINA</v>
          </cell>
          <cell r="C479">
            <v>6.1</v>
          </cell>
        </row>
        <row r="480">
          <cell r="A480">
            <v>1136</v>
          </cell>
          <cell r="B480" t="str">
            <v>DESTILADOS DE ALCATRÃO DE HULHA, INFLAMÁVEIS</v>
          </cell>
          <cell r="C480">
            <v>3</v>
          </cell>
        </row>
        <row r="481">
          <cell r="A481">
            <v>1139</v>
          </cell>
          <cell r="B481" t="str">
            <v>REVESTIMENTO, SOLUÇÃO PARA (inclui revestimentos ou tratamentos de  superfície, utilizados  para fins  industriais ou outros, como base para pintura em veículos, forração de tambores ou barris)</v>
          </cell>
          <cell r="C481">
            <v>3</v>
          </cell>
        </row>
        <row r="482">
          <cell r="A482">
            <v>1143</v>
          </cell>
          <cell r="B482" t="str">
            <v>CROTONALDÉIDO ou CROTONALDEÍDO ESTABILIZADO</v>
          </cell>
          <cell r="C482">
            <v>6.1</v>
          </cell>
        </row>
        <row r="483">
          <cell r="A483">
            <v>1144</v>
          </cell>
          <cell r="B483" t="str">
            <v>CROTONILENO</v>
          </cell>
          <cell r="C483">
            <v>3</v>
          </cell>
        </row>
        <row r="484">
          <cell r="A484">
            <v>1145</v>
          </cell>
          <cell r="B484" t="str">
            <v>CICLO HEXANO</v>
          </cell>
          <cell r="C484">
            <v>3</v>
          </cell>
        </row>
        <row r="485">
          <cell r="A485">
            <v>1146</v>
          </cell>
          <cell r="B485" t="str">
            <v>CICLOPENTANO</v>
          </cell>
          <cell r="C485">
            <v>3</v>
          </cell>
        </row>
        <row r="486">
          <cell r="A486">
            <v>1147</v>
          </cell>
          <cell r="B486" t="str">
            <v>DECA-HIDRO-NAFTALENO</v>
          </cell>
          <cell r="C486">
            <v>3</v>
          </cell>
        </row>
        <row r="487">
          <cell r="A487">
            <v>1148</v>
          </cell>
          <cell r="B487" t="str">
            <v>DIACETONA ÁLCOOL</v>
          </cell>
          <cell r="C487">
            <v>3</v>
          </cell>
        </row>
        <row r="488">
          <cell r="A488">
            <v>1149</v>
          </cell>
          <cell r="B488" t="str">
            <v>ÉTER(ES) DIBUTÍLICO(S)</v>
          </cell>
          <cell r="C488">
            <v>3</v>
          </cell>
        </row>
        <row r="489">
          <cell r="A489">
            <v>1150</v>
          </cell>
          <cell r="B489" t="str">
            <v>1,2-DICLOROETILENO</v>
          </cell>
          <cell r="C489">
            <v>3</v>
          </cell>
        </row>
        <row r="490">
          <cell r="A490">
            <v>1152</v>
          </cell>
          <cell r="B490" t="str">
            <v>DICLOROPENTANOS</v>
          </cell>
          <cell r="C490">
            <v>3</v>
          </cell>
        </row>
        <row r="491">
          <cell r="A491">
            <v>1153</v>
          </cell>
          <cell r="B491" t="str">
            <v>ÉTER DIETÍLICO DE ETILENOGLICOL</v>
          </cell>
          <cell r="C491">
            <v>3</v>
          </cell>
        </row>
        <row r="492">
          <cell r="A492">
            <v>1154</v>
          </cell>
          <cell r="B492" t="str">
            <v>DIETILAMINA</v>
          </cell>
          <cell r="C492">
            <v>3</v>
          </cell>
        </row>
        <row r="493">
          <cell r="A493">
            <v>1155</v>
          </cell>
          <cell r="B493" t="str">
            <v>ÉTER DIETÍLICO (ÉTER ETÍLICO)</v>
          </cell>
          <cell r="C493">
            <v>3</v>
          </cell>
        </row>
        <row r="494">
          <cell r="A494">
            <v>1156</v>
          </cell>
          <cell r="B494" t="str">
            <v>DIETILCETONA</v>
          </cell>
          <cell r="C494">
            <v>3</v>
          </cell>
        </row>
        <row r="495">
          <cell r="A495">
            <v>1157</v>
          </cell>
          <cell r="B495" t="str">
            <v>DIISOBUTILCETONA</v>
          </cell>
          <cell r="C495">
            <v>3</v>
          </cell>
        </row>
        <row r="496">
          <cell r="A496">
            <v>1158</v>
          </cell>
          <cell r="B496" t="str">
            <v>DIISOPROPILAMINA</v>
          </cell>
          <cell r="C496">
            <v>3</v>
          </cell>
        </row>
        <row r="497">
          <cell r="A497">
            <v>1159</v>
          </cell>
          <cell r="B497" t="str">
            <v>LACTATO DE ETILA</v>
          </cell>
          <cell r="C497">
            <v>3</v>
          </cell>
        </row>
        <row r="498">
          <cell r="A498">
            <v>1160</v>
          </cell>
          <cell r="B498" t="str">
            <v>DIMETILAMINA SOLUÇÃO AQUOSA</v>
          </cell>
          <cell r="C498">
            <v>3</v>
          </cell>
        </row>
        <row r="499">
          <cell r="A499">
            <v>1161</v>
          </cell>
          <cell r="B499" t="str">
            <v>CARBONATO DE DIMETILA</v>
          </cell>
          <cell r="C499">
            <v>3</v>
          </cell>
        </row>
        <row r="500">
          <cell r="A500">
            <v>1162</v>
          </cell>
          <cell r="B500" t="str">
            <v>DIMETILDICLOROSSILANO</v>
          </cell>
          <cell r="C500">
            <v>3</v>
          </cell>
        </row>
        <row r="501">
          <cell r="A501">
            <v>1163</v>
          </cell>
          <cell r="B501" t="str">
            <v>DIMETIL HIDRAZINA, ASSIMÉTRICA</v>
          </cell>
          <cell r="C501">
            <v>6.1</v>
          </cell>
        </row>
        <row r="502">
          <cell r="A502">
            <v>1164</v>
          </cell>
          <cell r="B502" t="str">
            <v>SULFETO DE DIMETILA</v>
          </cell>
          <cell r="C502">
            <v>3</v>
          </cell>
        </row>
        <row r="503">
          <cell r="A503">
            <v>1165</v>
          </cell>
          <cell r="B503" t="str">
            <v>DIOXANO</v>
          </cell>
          <cell r="C503">
            <v>3</v>
          </cell>
        </row>
        <row r="504">
          <cell r="A504">
            <v>1166</v>
          </cell>
          <cell r="B504" t="str">
            <v>DIOXOLANO</v>
          </cell>
          <cell r="C504">
            <v>3</v>
          </cell>
        </row>
        <row r="505">
          <cell r="A505">
            <v>1167</v>
          </cell>
          <cell r="B505" t="str">
            <v>ÉTER DIVINÍLICO, ESTABILIZADO</v>
          </cell>
          <cell r="C505">
            <v>3</v>
          </cell>
        </row>
        <row r="506">
          <cell r="A506">
            <v>1169</v>
          </cell>
          <cell r="B506" t="str">
            <v>EXTRATOS, AROMÁTICOS, LÍQUIDOS</v>
          </cell>
          <cell r="C506">
            <v>3</v>
          </cell>
        </row>
        <row r="507">
          <cell r="A507">
            <v>1170</v>
          </cell>
          <cell r="B507" t="str">
            <v>ÁLCOOL ETÍLICO, ETANOL</v>
          </cell>
          <cell r="C507">
            <v>3</v>
          </cell>
        </row>
        <row r="508">
          <cell r="A508">
            <v>1171</v>
          </cell>
          <cell r="B508" t="str">
            <v>ÁLCOOL ETÍLICO, ETANOLL</v>
          </cell>
          <cell r="C508">
            <v>3</v>
          </cell>
        </row>
        <row r="509">
          <cell r="A509">
            <v>1172</v>
          </cell>
          <cell r="B509" t="str">
            <v>ACETATO DE ÉTER MONOETÍLICO DE ETILENOGLICOL</v>
          </cell>
          <cell r="C509">
            <v>3</v>
          </cell>
        </row>
        <row r="510">
          <cell r="A510">
            <v>1173</v>
          </cell>
          <cell r="B510" t="str">
            <v>ACETATO DE ETILA</v>
          </cell>
          <cell r="C510">
            <v>3</v>
          </cell>
        </row>
        <row r="511">
          <cell r="A511">
            <v>1175</v>
          </cell>
          <cell r="B511" t="str">
            <v>ETILBENZENO</v>
          </cell>
          <cell r="C511">
            <v>3</v>
          </cell>
        </row>
        <row r="512">
          <cell r="A512">
            <v>1176</v>
          </cell>
          <cell r="B512" t="str">
            <v>BORATO DE ETILA</v>
          </cell>
          <cell r="C512">
            <v>3</v>
          </cell>
        </row>
        <row r="513">
          <cell r="A513">
            <v>1177</v>
          </cell>
          <cell r="B513" t="str">
            <v>ACETATO DE 2-ETILBUTILA</v>
          </cell>
          <cell r="C513">
            <v>3</v>
          </cell>
        </row>
        <row r="514">
          <cell r="A514">
            <v>1178</v>
          </cell>
          <cell r="B514" t="str">
            <v>2-ETILBUTIRALDEÍDO</v>
          </cell>
          <cell r="C514">
            <v>3</v>
          </cell>
        </row>
        <row r="515">
          <cell r="A515">
            <v>1179</v>
          </cell>
          <cell r="B515" t="str">
            <v>ÉTER ETILBUTÍLICO</v>
          </cell>
          <cell r="C515">
            <v>3</v>
          </cell>
        </row>
        <row r="516">
          <cell r="A516">
            <v>1180</v>
          </cell>
          <cell r="B516" t="str">
            <v>BUTIRATO DE ETILA</v>
          </cell>
          <cell r="C516">
            <v>3</v>
          </cell>
        </row>
        <row r="517">
          <cell r="A517">
            <v>1181</v>
          </cell>
          <cell r="B517" t="str">
            <v>CLOROACETATO DE ETILA</v>
          </cell>
          <cell r="C517">
            <v>6.1</v>
          </cell>
        </row>
        <row r="518">
          <cell r="A518">
            <v>1182</v>
          </cell>
          <cell r="B518" t="str">
            <v>CLOROFORMIATO DE ETILA</v>
          </cell>
          <cell r="C518">
            <v>6.1</v>
          </cell>
        </row>
        <row r="519">
          <cell r="A519">
            <v>1183</v>
          </cell>
          <cell r="B519" t="str">
            <v>ETILDICLOROSSILANO</v>
          </cell>
          <cell r="C519">
            <v>4.3</v>
          </cell>
        </row>
        <row r="520">
          <cell r="A520">
            <v>1184</v>
          </cell>
          <cell r="B520" t="str">
            <v>DICLORETO DE ETILENO</v>
          </cell>
          <cell r="C520">
            <v>3</v>
          </cell>
        </row>
        <row r="521">
          <cell r="A521">
            <v>1185</v>
          </cell>
          <cell r="B521" t="str">
            <v>ETILENOIMINA, ESTABILIZADA</v>
          </cell>
          <cell r="C521">
            <v>6.1</v>
          </cell>
        </row>
        <row r="522">
          <cell r="A522">
            <v>1188</v>
          </cell>
          <cell r="B522" t="str">
            <v>ÉTER MONOMETÍLICO DE ETILENOGLICOL</v>
          </cell>
          <cell r="C522">
            <v>3</v>
          </cell>
        </row>
        <row r="523">
          <cell r="A523">
            <v>1189</v>
          </cell>
          <cell r="B523" t="str">
            <v>ACETATO DE ÉTER MONOMETÍLICO DE ETILENOGLICOL</v>
          </cell>
          <cell r="C523">
            <v>3</v>
          </cell>
        </row>
        <row r="524">
          <cell r="A524">
            <v>1190</v>
          </cell>
          <cell r="B524" t="str">
            <v>FORMIATO DE ETILA</v>
          </cell>
          <cell r="C524">
            <v>3</v>
          </cell>
        </row>
        <row r="525">
          <cell r="A525">
            <v>1191</v>
          </cell>
          <cell r="B525" t="str">
            <v>ALDEÍDOS OCTÍLICOS</v>
          </cell>
          <cell r="C525">
            <v>3</v>
          </cell>
        </row>
        <row r="526">
          <cell r="A526">
            <v>1192</v>
          </cell>
          <cell r="B526" t="str">
            <v>LACTATO DE ETILA</v>
          </cell>
          <cell r="C526">
            <v>3</v>
          </cell>
        </row>
        <row r="527">
          <cell r="A527">
            <v>1193</v>
          </cell>
          <cell r="B527" t="str">
            <v>ETILMETILCETONA (METILETILCETONA)</v>
          </cell>
          <cell r="C527">
            <v>3</v>
          </cell>
        </row>
        <row r="528">
          <cell r="A528">
            <v>1194</v>
          </cell>
          <cell r="B528" t="str">
            <v>NITRITO DE ETILA SOLUÇÃO</v>
          </cell>
          <cell r="C528">
            <v>3</v>
          </cell>
        </row>
        <row r="529">
          <cell r="A529">
            <v>1195</v>
          </cell>
          <cell r="B529" t="str">
            <v>PROPIONATO DE ETILA</v>
          </cell>
          <cell r="C529">
            <v>3</v>
          </cell>
        </row>
        <row r="530">
          <cell r="A530">
            <v>1196</v>
          </cell>
          <cell r="B530" t="str">
            <v>ETILTRICLOROSSILANO</v>
          </cell>
          <cell r="C530">
            <v>3</v>
          </cell>
        </row>
        <row r="531">
          <cell r="A531">
            <v>1197</v>
          </cell>
          <cell r="B531" t="str">
            <v>EXTRATOS, AROMATIZANTES, LÍQUIDOS</v>
          </cell>
          <cell r="C531">
            <v>3</v>
          </cell>
        </row>
        <row r="532">
          <cell r="A532">
            <v>1198</v>
          </cell>
          <cell r="B532" t="str">
            <v>FORMALDEÍDO SOLUÇÃO, INFLAMÁVEL</v>
          </cell>
          <cell r="C532">
            <v>3</v>
          </cell>
        </row>
        <row r="533">
          <cell r="A533">
            <v>1199</v>
          </cell>
          <cell r="B533" t="str">
            <v>FURALDEÍDOS</v>
          </cell>
          <cell r="C533">
            <v>6.1</v>
          </cell>
        </row>
        <row r="534">
          <cell r="A534">
            <v>1201</v>
          </cell>
          <cell r="B534" t="str">
            <v>ÓLEO FUSEL</v>
          </cell>
          <cell r="C534">
            <v>3</v>
          </cell>
        </row>
        <row r="535">
          <cell r="A535">
            <v>1202</v>
          </cell>
          <cell r="B535" t="str">
            <v>GASÓLEO ou ÓLEO DIESEL ou ÓLEO PARA AQUECIMENTO, LEVE</v>
          </cell>
          <cell r="C535">
            <v>3</v>
          </cell>
        </row>
        <row r="536">
          <cell r="A536">
            <v>1203</v>
          </cell>
          <cell r="B536" t="str">
            <v>COMBUSTÍVEL PARA MOTORES  ou GASOLINA ou GASOLINA DE AVIAÇÃO (GAV-100LL ou AVGAS-100LL)</v>
          </cell>
          <cell r="C536">
            <v>3</v>
          </cell>
        </row>
        <row r="537">
          <cell r="A537">
            <v>1204</v>
          </cell>
          <cell r="B537" t="str">
            <v>NITROGLICERINA EM SOLUÇÃO ALCÓOLICA com até 1% de nitroglicerina</v>
          </cell>
          <cell r="C537">
            <v>3</v>
          </cell>
        </row>
        <row r="538">
          <cell r="A538">
            <v>1206</v>
          </cell>
          <cell r="B538" t="str">
            <v>HEPTANOS</v>
          </cell>
          <cell r="C538">
            <v>3</v>
          </cell>
        </row>
        <row r="539">
          <cell r="A539">
            <v>1207</v>
          </cell>
          <cell r="B539" t="str">
            <v>HEXALDEÍDO</v>
          </cell>
          <cell r="C539">
            <v>3</v>
          </cell>
        </row>
        <row r="540">
          <cell r="A540">
            <v>1208</v>
          </cell>
          <cell r="B540" t="str">
            <v>HEXANOS</v>
          </cell>
          <cell r="C540">
            <v>3</v>
          </cell>
        </row>
        <row r="541">
          <cell r="A541">
            <v>1210</v>
          </cell>
          <cell r="B541" t="str">
            <v>TINTA  PARA  IMPRESSÃO,  inflamável ou  MATERIAL  RELACIONADO  COM  TINTA  PARA  IMPRESSÃO  (incluindo compostos diluentes ou redutores), inflamável</v>
          </cell>
          <cell r="C541">
            <v>3</v>
          </cell>
        </row>
        <row r="542">
          <cell r="A542">
            <v>1212</v>
          </cell>
          <cell r="B542" t="str">
            <v>ISOBUTANOL (ÁLCOOL ISOBUTÍLICO)</v>
          </cell>
          <cell r="C542">
            <v>3</v>
          </cell>
        </row>
        <row r="543">
          <cell r="A543">
            <v>1213</v>
          </cell>
          <cell r="B543" t="str">
            <v>ACETATO DE ISOBUTILA</v>
          </cell>
          <cell r="C543">
            <v>3</v>
          </cell>
        </row>
        <row r="544">
          <cell r="A544">
            <v>1214</v>
          </cell>
          <cell r="B544" t="str">
            <v>ISOBUTILAMINA</v>
          </cell>
          <cell r="C544">
            <v>3</v>
          </cell>
        </row>
        <row r="545">
          <cell r="A545">
            <v>1216</v>
          </cell>
          <cell r="B545" t="str">
            <v>ISOOCTENO</v>
          </cell>
          <cell r="C545">
            <v>3</v>
          </cell>
        </row>
        <row r="546">
          <cell r="A546">
            <v>1218</v>
          </cell>
          <cell r="B546" t="str">
            <v>ISOPRENO, ESTABILIZADO</v>
          </cell>
          <cell r="C546">
            <v>3</v>
          </cell>
        </row>
        <row r="547">
          <cell r="A547">
            <v>1219</v>
          </cell>
          <cell r="B547" t="str">
            <v>ISOPROPANOL (ÁLCOOL ISOPROPÍLICO)</v>
          </cell>
          <cell r="C547">
            <v>3</v>
          </cell>
        </row>
        <row r="548">
          <cell r="A548">
            <v>1220</v>
          </cell>
          <cell r="B548" t="str">
            <v>ACETATO DE ISOPROPILA</v>
          </cell>
          <cell r="C548">
            <v>3</v>
          </cell>
        </row>
        <row r="549">
          <cell r="A549">
            <v>1221</v>
          </cell>
          <cell r="B549" t="str">
            <v>ISOPROPILAMINA</v>
          </cell>
          <cell r="C549">
            <v>3</v>
          </cell>
        </row>
        <row r="550">
          <cell r="A550">
            <v>1222</v>
          </cell>
          <cell r="B550" t="str">
            <v>NITRATO DE ISOPROPILA</v>
          </cell>
          <cell r="C550">
            <v>3</v>
          </cell>
        </row>
        <row r="551">
          <cell r="A551">
            <v>1223</v>
          </cell>
          <cell r="B551" t="str">
            <v>QUEROSENE</v>
          </cell>
          <cell r="C551">
            <v>3</v>
          </cell>
        </row>
        <row r="552">
          <cell r="A552">
            <v>1224</v>
          </cell>
          <cell r="B552" t="str">
            <v>CETONAS, LÍQUIDAS, N.E.</v>
          </cell>
          <cell r="C552">
            <v>3</v>
          </cell>
        </row>
        <row r="553">
          <cell r="A553">
            <v>1228</v>
          </cell>
          <cell r="B553" t="str">
            <v>MERCAPTANAS,  INFLAMÁVEIS,  TÓXICAS,  LÍQUIDAS,  N.E.,  ou  MISTURA  DE  MERCAPTANA,  INFLAMÁVEL, TÓXICA, LÍQUIDA, N.E.</v>
          </cell>
          <cell r="C553">
            <v>3</v>
          </cell>
        </row>
        <row r="554">
          <cell r="A554">
            <v>1229</v>
          </cell>
          <cell r="B554" t="str">
            <v>ÓXIDO DE MESITILA</v>
          </cell>
          <cell r="C554">
            <v>3</v>
          </cell>
        </row>
        <row r="555">
          <cell r="A555">
            <v>1230</v>
          </cell>
          <cell r="B555" t="str">
            <v>METANOL</v>
          </cell>
          <cell r="C555">
            <v>3</v>
          </cell>
        </row>
        <row r="556">
          <cell r="A556">
            <v>1231</v>
          </cell>
          <cell r="B556" t="str">
            <v>ACETATO DE METILA</v>
          </cell>
          <cell r="C556">
            <v>3</v>
          </cell>
        </row>
        <row r="557">
          <cell r="A557">
            <v>1233</v>
          </cell>
          <cell r="B557" t="str">
            <v>ACETATO DE METILAMILA</v>
          </cell>
          <cell r="C557">
            <v>3</v>
          </cell>
        </row>
        <row r="558">
          <cell r="A558">
            <v>1234</v>
          </cell>
          <cell r="B558" t="str">
            <v>METILAL</v>
          </cell>
          <cell r="C558">
            <v>3</v>
          </cell>
        </row>
        <row r="559">
          <cell r="A559">
            <v>1235</v>
          </cell>
          <cell r="B559" t="str">
            <v>METILAMINA, SOLUÇÃO AQUOSA</v>
          </cell>
          <cell r="C559">
            <v>3</v>
          </cell>
        </row>
        <row r="560">
          <cell r="A560">
            <v>1237</v>
          </cell>
          <cell r="B560" t="str">
            <v>BUTIRATO DE METILA</v>
          </cell>
          <cell r="C560">
            <v>3</v>
          </cell>
        </row>
        <row r="561">
          <cell r="A561">
            <v>1238</v>
          </cell>
          <cell r="B561" t="str">
            <v>CLOROFORMIATO DE METILA</v>
          </cell>
          <cell r="C561">
            <v>6.1</v>
          </cell>
        </row>
        <row r="562">
          <cell r="A562">
            <v>1239</v>
          </cell>
          <cell r="B562" t="str">
            <v>ÉTER METILCLOROMETÍLICO</v>
          </cell>
          <cell r="C562">
            <v>6.1</v>
          </cell>
        </row>
        <row r="563">
          <cell r="A563">
            <v>1242</v>
          </cell>
          <cell r="B563" t="str">
            <v>METILDICLOROSSILANO</v>
          </cell>
          <cell r="C563">
            <v>4.3</v>
          </cell>
        </row>
        <row r="564">
          <cell r="A564">
            <v>1243</v>
          </cell>
          <cell r="B564" t="str">
            <v>FORMIATO DE METILA</v>
          </cell>
          <cell r="C564">
            <v>3</v>
          </cell>
        </row>
        <row r="565">
          <cell r="A565">
            <v>1244</v>
          </cell>
          <cell r="B565" t="str">
            <v>METILHIDRAZINA</v>
          </cell>
          <cell r="C565">
            <v>6.1</v>
          </cell>
        </row>
        <row r="566">
          <cell r="A566">
            <v>1245</v>
          </cell>
          <cell r="B566" t="str">
            <v>METILISOBUTILCETONA</v>
          </cell>
          <cell r="C566">
            <v>3</v>
          </cell>
        </row>
        <row r="567">
          <cell r="A567">
            <v>1246</v>
          </cell>
          <cell r="B567" t="str">
            <v>METILISOPROPENILCETONA, ESTABILIZADA</v>
          </cell>
          <cell r="C567">
            <v>3</v>
          </cell>
        </row>
        <row r="568">
          <cell r="A568">
            <v>1247</v>
          </cell>
          <cell r="B568" t="str">
            <v>METACRILATO DE METILA MONÔMERO, ESTABILIZADO</v>
          </cell>
          <cell r="C568">
            <v>3</v>
          </cell>
        </row>
        <row r="569">
          <cell r="A569">
            <v>1248</v>
          </cell>
          <cell r="B569" t="str">
            <v>PROPIONATO DE METILA</v>
          </cell>
          <cell r="C569">
            <v>3</v>
          </cell>
        </row>
        <row r="570">
          <cell r="A570">
            <v>1249</v>
          </cell>
          <cell r="B570" t="str">
            <v>METILPROPILCETONA</v>
          </cell>
          <cell r="C570">
            <v>3</v>
          </cell>
        </row>
        <row r="571">
          <cell r="A571">
            <v>1250</v>
          </cell>
          <cell r="B571" t="str">
            <v>METILTRICLOROSSILANO</v>
          </cell>
          <cell r="C571">
            <v>3</v>
          </cell>
        </row>
        <row r="572">
          <cell r="A572">
            <v>1251</v>
          </cell>
          <cell r="B572" t="str">
            <v>METILVINILCETONA, ESTABILIZADA</v>
          </cell>
          <cell r="C572">
            <v>6.1</v>
          </cell>
        </row>
        <row r="573">
          <cell r="A573">
            <v>1259</v>
          </cell>
          <cell r="B573" t="str">
            <v>NIQUELCARBONILA</v>
          </cell>
          <cell r="C573">
            <v>6.1</v>
          </cell>
        </row>
        <row r="574">
          <cell r="A574">
            <v>1261</v>
          </cell>
          <cell r="B574" t="str">
            <v>NITROMETANO</v>
          </cell>
          <cell r="C574">
            <v>3</v>
          </cell>
        </row>
        <row r="575">
          <cell r="A575">
            <v>1262</v>
          </cell>
          <cell r="B575" t="str">
            <v>OCTANOS</v>
          </cell>
          <cell r="C575">
            <v>3</v>
          </cell>
        </row>
        <row r="576">
          <cell r="A576">
            <v>1263</v>
          </cell>
          <cell r="B576" t="str">
            <v>TINTA  (incluindo  tintas,  lacas,  esmaltes,  tinturas,  goma-lacas,  vernizes,  polidores,  enenchimentos  líquidos  e  bases  líquidas para lacas) ou MATERIAL RELACIONADO COM TINTAS (incluindo diluentes ou redutores para tintas)</v>
          </cell>
          <cell r="C576">
            <v>3</v>
          </cell>
        </row>
        <row r="577">
          <cell r="A577">
            <v>1264</v>
          </cell>
          <cell r="B577" t="str">
            <v>PARALDEÍDO</v>
          </cell>
          <cell r="C577">
            <v>3</v>
          </cell>
        </row>
        <row r="578">
          <cell r="A578">
            <v>1265</v>
          </cell>
          <cell r="B578" t="str">
            <v>PENTANOS, líquidos</v>
          </cell>
          <cell r="C578">
            <v>3</v>
          </cell>
        </row>
        <row r="579">
          <cell r="A579"/>
          <cell r="B579"/>
          <cell r="C579"/>
        </row>
        <row r="580">
          <cell r="A580">
            <v>1266</v>
          </cell>
          <cell r="B580" t="str">
            <v>PERFUMARIA PRODUTOS contendo solventes inflamáveis</v>
          </cell>
          <cell r="C580">
            <v>3</v>
          </cell>
        </row>
        <row r="581">
          <cell r="A581">
            <v>1267</v>
          </cell>
          <cell r="B581" t="str">
            <v>PETRÓLEO CRU</v>
          </cell>
          <cell r="C581">
            <v>3</v>
          </cell>
        </row>
        <row r="582">
          <cell r="A582">
            <v>1268</v>
          </cell>
          <cell r="B582" t="str">
            <v>DESTILADOS DE PETRÓLEO, N.E. ou DERIVADOS DE PETRÓLEO, N.E.</v>
          </cell>
          <cell r="C582">
            <v>3</v>
          </cell>
        </row>
        <row r="583">
          <cell r="A583">
            <v>1272</v>
          </cell>
          <cell r="B583" t="str">
            <v>ÓLEO DE PINHO</v>
          </cell>
          <cell r="C583">
            <v>3</v>
          </cell>
        </row>
        <row r="584">
          <cell r="A584">
            <v>1274</v>
          </cell>
          <cell r="B584" t="str">
            <v>n-PROPANOL (ÁLCOOL PROPÍLICO, NORMAL)</v>
          </cell>
          <cell r="C584">
            <v>3</v>
          </cell>
        </row>
        <row r="585">
          <cell r="A585">
            <v>1275</v>
          </cell>
          <cell r="B585" t="str">
            <v>PROPIONALDEÍDO</v>
          </cell>
          <cell r="C585">
            <v>3</v>
          </cell>
        </row>
        <row r="586">
          <cell r="A586">
            <v>1276</v>
          </cell>
          <cell r="B586" t="str">
            <v>ACETATO DE n-PROPILA</v>
          </cell>
          <cell r="C586">
            <v>3</v>
          </cell>
        </row>
        <row r="587">
          <cell r="A587">
            <v>1277</v>
          </cell>
          <cell r="B587" t="str">
            <v>PROPILAMINA</v>
          </cell>
          <cell r="C587">
            <v>3</v>
          </cell>
        </row>
        <row r="588">
          <cell r="A588">
            <v>1278</v>
          </cell>
          <cell r="B588" t="str">
            <v>1-CLOROPROPANO</v>
          </cell>
          <cell r="C588">
            <v>3</v>
          </cell>
        </row>
        <row r="589">
          <cell r="A589">
            <v>1279</v>
          </cell>
          <cell r="B589" t="str">
            <v>1,2-DICLOROPROPANO</v>
          </cell>
          <cell r="C589">
            <v>3</v>
          </cell>
        </row>
        <row r="590">
          <cell r="A590">
            <v>1280</v>
          </cell>
          <cell r="B590" t="str">
            <v>ÓXIDO DE PROPILENO</v>
          </cell>
          <cell r="C590">
            <v>3</v>
          </cell>
        </row>
        <row r="591">
          <cell r="A591">
            <v>1281</v>
          </cell>
          <cell r="B591" t="str">
            <v>FORMIATO(S) DE PROPILA</v>
          </cell>
          <cell r="C591">
            <v>3</v>
          </cell>
        </row>
        <row r="592">
          <cell r="A592">
            <v>1282</v>
          </cell>
          <cell r="B592" t="str">
            <v>PIRIDINA</v>
          </cell>
          <cell r="C592">
            <v>3</v>
          </cell>
        </row>
        <row r="593">
          <cell r="A593">
            <v>1286</v>
          </cell>
          <cell r="B593" t="str">
            <v>ÓLEO DE RESINA</v>
          </cell>
          <cell r="C593">
            <v>3</v>
          </cell>
        </row>
        <row r="594">
          <cell r="A594">
            <v>1287</v>
          </cell>
          <cell r="B594" t="str">
            <v>BORRACHA EM SOLUÇÃO</v>
          </cell>
          <cell r="C594">
            <v>3</v>
          </cell>
        </row>
        <row r="595">
          <cell r="A595">
            <v>1288</v>
          </cell>
          <cell r="B595" t="str">
            <v>ÓLEO DE XISTO</v>
          </cell>
          <cell r="C595">
            <v>3</v>
          </cell>
        </row>
        <row r="596">
          <cell r="A596">
            <v>1289</v>
          </cell>
          <cell r="B596" t="str">
            <v>METILATO DE SÓDIO SOLUÇÃO alcóolica</v>
          </cell>
          <cell r="C596">
            <v>3</v>
          </cell>
        </row>
        <row r="597">
          <cell r="A597">
            <v>1292</v>
          </cell>
          <cell r="B597" t="str">
            <v>SILICATO DE TETRAETILA</v>
          </cell>
          <cell r="C597">
            <v>3</v>
          </cell>
        </row>
        <row r="598">
          <cell r="A598">
            <v>1293</v>
          </cell>
          <cell r="B598" t="str">
            <v>TINTURAS, MEDICINAIS</v>
          </cell>
          <cell r="C598">
            <v>3</v>
          </cell>
        </row>
        <row r="599">
          <cell r="A599">
            <v>1294</v>
          </cell>
          <cell r="B599" t="str">
            <v>TOLUENO</v>
          </cell>
          <cell r="C599">
            <v>3</v>
          </cell>
        </row>
        <row r="600">
          <cell r="A600">
            <v>1295</v>
          </cell>
          <cell r="B600" t="str">
            <v>TRICLOROSSILANO</v>
          </cell>
          <cell r="C600">
            <v>4.3</v>
          </cell>
        </row>
        <row r="601">
          <cell r="A601">
            <v>1296</v>
          </cell>
          <cell r="B601" t="str">
            <v>TRIETILAMINA</v>
          </cell>
          <cell r="C601">
            <v>3</v>
          </cell>
        </row>
        <row r="602">
          <cell r="A602">
            <v>1297</v>
          </cell>
          <cell r="B602" t="str">
            <v>TRIMETILAMINA, SOLUÇÃO AQUOSA, com até 50% de trimetilamina, em massa.</v>
          </cell>
          <cell r="C602">
            <v>3</v>
          </cell>
        </row>
        <row r="603">
          <cell r="A603">
            <v>1298</v>
          </cell>
          <cell r="B603" t="str">
            <v>TRIMETILCLOROSSILANO</v>
          </cell>
          <cell r="C603">
            <v>3</v>
          </cell>
        </row>
        <row r="604">
          <cell r="A604">
            <v>1299</v>
          </cell>
          <cell r="B604" t="str">
            <v>TEREBENTINA</v>
          </cell>
          <cell r="C604">
            <v>3</v>
          </cell>
        </row>
        <row r="605">
          <cell r="A605">
            <v>1300</v>
          </cell>
          <cell r="B605" t="str">
            <v>TEREBENTINA, SUBSTITUTOS</v>
          </cell>
          <cell r="C605">
            <v>3</v>
          </cell>
        </row>
        <row r="606">
          <cell r="A606">
            <v>1301</v>
          </cell>
          <cell r="B606" t="str">
            <v>ACETATO DE VINILA, ESTABILIZADO</v>
          </cell>
          <cell r="C606">
            <v>3</v>
          </cell>
        </row>
        <row r="607">
          <cell r="A607">
            <v>1302</v>
          </cell>
          <cell r="B607" t="str">
            <v>ÉTER ETILVINÍLICO, ESTABILIZADO</v>
          </cell>
          <cell r="C607">
            <v>3</v>
          </cell>
        </row>
        <row r="608">
          <cell r="A608">
            <v>1303</v>
          </cell>
          <cell r="B608" t="str">
            <v>CLORETO DE VINILIDENO, ESTABILIZADO</v>
          </cell>
          <cell r="C608">
            <v>3</v>
          </cell>
        </row>
        <row r="609">
          <cell r="A609">
            <v>1304</v>
          </cell>
          <cell r="B609" t="str">
            <v>ÉTER ISOBUTILVINÍLICO, ESTABILIZADO</v>
          </cell>
          <cell r="C609">
            <v>3</v>
          </cell>
        </row>
        <row r="610">
          <cell r="A610">
            <v>1305</v>
          </cell>
          <cell r="B610" t="str">
            <v>VINILTRICLOROSSILANO</v>
          </cell>
          <cell r="C610">
            <v>3</v>
          </cell>
        </row>
        <row r="611">
          <cell r="A611">
            <v>1306</v>
          </cell>
          <cell r="B611" t="str">
            <v>PRESERVATIVOS PARA MADEIRA, LÍQUIDOS</v>
          </cell>
          <cell r="C611">
            <v>3</v>
          </cell>
        </row>
        <row r="612">
          <cell r="A612">
            <v>1307</v>
          </cell>
          <cell r="B612" t="str">
            <v>XILENOS</v>
          </cell>
          <cell r="C612">
            <v>3</v>
          </cell>
        </row>
        <row r="613">
          <cell r="A613">
            <v>1308</v>
          </cell>
          <cell r="B613" t="str">
            <v>ZIRCÔNIO, SUSPENSÃO EM LÍQUIDO INFLAMÁVEL</v>
          </cell>
          <cell r="C613">
            <v>3</v>
          </cell>
        </row>
        <row r="614">
          <cell r="A614">
            <v>1309</v>
          </cell>
          <cell r="B614" t="str">
            <v>ALUMÍNIO EM PÓ, REVESTIDO.</v>
          </cell>
          <cell r="C614">
            <v>4.0999999999999996</v>
          </cell>
        </row>
        <row r="615">
          <cell r="A615">
            <v>1310</v>
          </cell>
          <cell r="B615" t="str">
            <v>PICRATO DE AMÔNIO, UMEDECIDO com, no mínimo, 10% de água, em massa</v>
          </cell>
          <cell r="C615">
            <v>4.0999999999999996</v>
          </cell>
        </row>
        <row r="616">
          <cell r="A616">
            <v>1312</v>
          </cell>
          <cell r="B616" t="str">
            <v>BORNEOL</v>
          </cell>
          <cell r="C616">
            <v>4.0999999999999996</v>
          </cell>
        </row>
        <row r="617">
          <cell r="A617">
            <v>1313</v>
          </cell>
          <cell r="B617" t="str">
            <v>RESINATO DE CÁLCIO</v>
          </cell>
          <cell r="C617">
            <v>4.0999999999999996</v>
          </cell>
        </row>
        <row r="618">
          <cell r="A618">
            <v>1314</v>
          </cell>
          <cell r="B618" t="str">
            <v>RESINATO DE CÁLCIO, FUNDIDO</v>
          </cell>
          <cell r="C618">
            <v>4.0999999999999996</v>
          </cell>
        </row>
        <row r="619">
          <cell r="A619">
            <v>1318</v>
          </cell>
          <cell r="B619" t="str">
            <v>RESINATO DE COBALTO, PRECIPITADO</v>
          </cell>
          <cell r="C619">
            <v>4.0999999999999996</v>
          </cell>
        </row>
        <row r="620">
          <cell r="A620">
            <v>1320</v>
          </cell>
          <cell r="B620" t="str">
            <v>DINITROFENOL, UMEDECIDO com no mínimo, 15% de água, em massa</v>
          </cell>
          <cell r="C620">
            <v>4.0999999999999996</v>
          </cell>
        </row>
        <row r="621">
          <cell r="A621">
            <v>1321</v>
          </cell>
          <cell r="B621" t="str">
            <v>DINITROFENOLATOS, UMEDECIDOS com no mínimo 15% de água, em massa</v>
          </cell>
          <cell r="C621">
            <v>4.0999999999999996</v>
          </cell>
        </row>
        <row r="622">
          <cell r="A622">
            <v>1322</v>
          </cell>
          <cell r="B622" t="str">
            <v>DINITRORESORCINOL, UMEDECIDO com no mínimo 15% de água, em massa</v>
          </cell>
          <cell r="C622">
            <v>4.0999999999999996</v>
          </cell>
        </row>
        <row r="623">
          <cell r="A623">
            <v>1323</v>
          </cell>
          <cell r="B623" t="str">
            <v>FERROCÉRIO</v>
          </cell>
          <cell r="C623">
            <v>4.0999999999999996</v>
          </cell>
        </row>
        <row r="624">
          <cell r="A624">
            <v>1324</v>
          </cell>
          <cell r="B624" t="str">
            <v>FILMES, À BASE DE NITROCELULOSE, revestidos de gelatina, exceto refugos</v>
          </cell>
          <cell r="C624">
            <v>4.0999999999999996</v>
          </cell>
        </row>
        <row r="625">
          <cell r="A625">
            <v>1325</v>
          </cell>
          <cell r="B625" t="str">
            <v>SÓLIDO INFLAMÁVEL, ORGÂNICO, N.E.</v>
          </cell>
          <cell r="C625">
            <v>4.0999999999999996</v>
          </cell>
        </row>
        <row r="626">
          <cell r="A626">
            <v>1326</v>
          </cell>
          <cell r="B626" t="e">
            <v>#VALUE!</v>
          </cell>
          <cell r="C626">
            <v>4.0999999999999996</v>
          </cell>
        </row>
        <row r="627">
          <cell r="A627">
            <v>1327</v>
          </cell>
          <cell r="B627" t="str">
            <v>FENO ou PALHA</v>
          </cell>
          <cell r="C627">
            <v>4.0999999999999996</v>
          </cell>
        </row>
        <row r="628">
          <cell r="A628">
            <v>1328</v>
          </cell>
          <cell r="B628" t="str">
            <v>HEXAMETILENOTETRAMINA</v>
          </cell>
          <cell r="C628">
            <v>4.0999999999999996</v>
          </cell>
        </row>
        <row r="629">
          <cell r="A629">
            <v>1330</v>
          </cell>
          <cell r="B629" t="str">
            <v>RESINATO DE MANGANÊS</v>
          </cell>
          <cell r="C629">
            <v>4.0999999999999996</v>
          </cell>
        </row>
        <row r="630">
          <cell r="A630">
            <v>1331</v>
          </cell>
          <cell r="B630" t="str">
            <v>FÓSFOROS, "RISQUE EM QUALQUER LUGAR"</v>
          </cell>
          <cell r="C630">
            <v>4.0999999999999996</v>
          </cell>
        </row>
        <row r="631">
          <cell r="A631">
            <v>1332</v>
          </cell>
          <cell r="B631" t="str">
            <v>METALDEÍDO</v>
          </cell>
          <cell r="C631">
            <v>4.0999999999999996</v>
          </cell>
        </row>
        <row r="632">
          <cell r="A632">
            <v>1333</v>
          </cell>
          <cell r="B632" t="str">
            <v>CÉRIO, chapas, lingotes ou barras.</v>
          </cell>
          <cell r="C632">
            <v>4.0999999999999996</v>
          </cell>
        </row>
        <row r="633">
          <cell r="A633">
            <v>1334</v>
          </cell>
          <cell r="B633" t="str">
            <v>NAFTALENO, BRUTO, ou NAFTALENO, REFINADO.</v>
          </cell>
          <cell r="C633">
            <v>4.0999999999999996</v>
          </cell>
        </row>
        <row r="634">
          <cell r="A634">
            <v>1336</v>
          </cell>
          <cell r="B634" t="str">
            <v>NITROGUANIDINA (PICRITA), UMEDECIDA com no mínimo 20% de água, em massa</v>
          </cell>
          <cell r="C634">
            <v>4.0999999999999996</v>
          </cell>
        </row>
        <row r="635">
          <cell r="A635">
            <v>1337</v>
          </cell>
          <cell r="B635" t="str">
            <v>NITROAMIDO, UMEDECIDO com no mínimo 20% de água, em massa</v>
          </cell>
          <cell r="C635">
            <v>4.0999999999999996</v>
          </cell>
        </row>
        <row r="636">
          <cell r="A636">
            <v>1338</v>
          </cell>
          <cell r="B636" t="str">
            <v>FÓSFORO, AMORFO</v>
          </cell>
          <cell r="C636">
            <v>4.0999999999999996</v>
          </cell>
        </row>
        <row r="637">
          <cell r="A637">
            <v>1339</v>
          </cell>
          <cell r="B637" t="str">
            <v>HEPTASSULFETO DE FÓSFORO, isento de fósforo amarelo e branco</v>
          </cell>
          <cell r="C637">
            <v>4.0999999999999996</v>
          </cell>
        </row>
        <row r="638">
          <cell r="A638">
            <v>1340</v>
          </cell>
          <cell r="B638" t="str">
            <v>PENTASSULFETO DE FÓSFORO, isento de fósforo amarelo e branco</v>
          </cell>
          <cell r="C638">
            <v>4.3</v>
          </cell>
        </row>
        <row r="639">
          <cell r="A639">
            <v>1341</v>
          </cell>
          <cell r="B639" t="str">
            <v>SESQUISSULFETO DE FÓSFORO, isento de fósforo amarelo e branco</v>
          </cell>
          <cell r="C639">
            <v>4.0999999999999996</v>
          </cell>
        </row>
        <row r="640">
          <cell r="A640">
            <v>1343</v>
          </cell>
          <cell r="B640" t="str">
            <v>TRISSULFETO DE FÓSFORO, isento de fósforo amarelo e branco</v>
          </cell>
          <cell r="C640">
            <v>4.0999999999999996</v>
          </cell>
        </row>
        <row r="641">
          <cell r="A641">
            <v>1344</v>
          </cell>
          <cell r="B641" t="str">
            <v>TRINITROFENOL, UMEDECIDO com no mínimo 30% de água, em massa</v>
          </cell>
          <cell r="C641">
            <v>4.0999999999999996</v>
          </cell>
        </row>
        <row r="642">
          <cell r="A642">
            <v>1345</v>
          </cell>
          <cell r="B642" t="str">
            <v>BORRACHA,  SOBRAS  ou  BORRACHA  RESÍDUO,  em  pó  ou  em  grãos  de  até  840  micra,  contendo  mais  de  45%  de borracha</v>
          </cell>
          <cell r="C642">
            <v>4.0999999999999996</v>
          </cell>
        </row>
        <row r="643">
          <cell r="A643">
            <v>1346</v>
          </cell>
          <cell r="B643" t="str">
            <v>SILÍCIO EM PÓ, AMORFO</v>
          </cell>
          <cell r="C643">
            <v>4.0999999999999996</v>
          </cell>
        </row>
        <row r="644">
          <cell r="A644">
            <v>1347</v>
          </cell>
          <cell r="B644" t="str">
            <v>PICRATO DE PRATA, UMEDECIDO com no mínimo 30% de água, em massa</v>
          </cell>
          <cell r="C644">
            <v>4.0999999999999996</v>
          </cell>
        </row>
        <row r="645">
          <cell r="A645">
            <v>1348</v>
          </cell>
          <cell r="B645" t="str">
            <v>DINITRO-o-CRESOLATO DE SÓDIO, UMEDECIDO com no mínimo 15% de água, em massa</v>
          </cell>
          <cell r="C645">
            <v>4.0999999999999996</v>
          </cell>
        </row>
        <row r="646">
          <cell r="A646">
            <v>1349</v>
          </cell>
          <cell r="B646" t="str">
            <v>PICRAMATO DE SÓDIO, UMEDECIDO com no mínimo 20% de água, em massa</v>
          </cell>
          <cell r="C646">
            <v>4.0999999999999996</v>
          </cell>
        </row>
        <row r="647">
          <cell r="A647">
            <v>1350</v>
          </cell>
          <cell r="B647" t="str">
            <v>ENXOFRE</v>
          </cell>
          <cell r="C647">
            <v>4.0999999999999996</v>
          </cell>
        </row>
        <row r="648">
          <cell r="A648">
            <v>1352</v>
          </cell>
          <cell r="B648" t="e">
            <v>#VALUE!</v>
          </cell>
          <cell r="C648">
            <v>4.0999999999999996</v>
          </cell>
        </row>
        <row r="649">
          <cell r="A649">
            <v>1353</v>
          </cell>
          <cell r="B649" t="str">
            <v>FIBRAS ou TECIDOS IMPREGNADOS COM NITROCELULOSE FRACAMENTE NITRADA, N.E.</v>
          </cell>
          <cell r="C649">
            <v>4.0999999999999996</v>
          </cell>
        </row>
        <row r="650">
          <cell r="A650">
            <v>1354</v>
          </cell>
          <cell r="B650" t="str">
            <v>TRINITROBENZENO, UMEDECIDO com no mínimo 30 % de água, em massa</v>
          </cell>
          <cell r="C650">
            <v>4.0999999999999996</v>
          </cell>
        </row>
        <row r="651">
          <cell r="A651">
            <v>1355</v>
          </cell>
          <cell r="B651" t="str">
            <v>ÁCIDO TRINITROBENZÓICO, UMEDECIDO com no mínimo 30% de água, em massa</v>
          </cell>
          <cell r="C651">
            <v>4.0999999999999996</v>
          </cell>
        </row>
        <row r="652">
          <cell r="A652">
            <v>1356</v>
          </cell>
          <cell r="B652" t="str">
            <v>TRINITROTOLUENO (TNT), UMEDECIDO com no mínimo 30% de água, em massa</v>
          </cell>
          <cell r="C652">
            <v>4.0999999999999996</v>
          </cell>
        </row>
        <row r="653">
          <cell r="A653">
            <v>1357</v>
          </cell>
          <cell r="B653" t="str">
            <v>NITRATO DE URÉIA, UMEDECIDO com no mínimo 20% de água, em massa</v>
          </cell>
          <cell r="C653">
            <v>4.0999999999999996</v>
          </cell>
        </row>
        <row r="654">
          <cell r="A654">
            <v>1358</v>
          </cell>
          <cell r="B654" t="e">
            <v>#VALUE!</v>
          </cell>
          <cell r="C654">
            <v>4.0999999999999996</v>
          </cell>
        </row>
        <row r="655">
          <cell r="A655">
            <v>1360</v>
          </cell>
          <cell r="B655" t="str">
            <v>FOSFETO DE CÁLCIO</v>
          </cell>
          <cell r="C655">
            <v>4.3</v>
          </cell>
        </row>
        <row r="656">
          <cell r="A656">
            <v>1361</v>
          </cell>
          <cell r="B656" t="str">
            <v>CARVÃO, de origem animal ou vegetal</v>
          </cell>
          <cell r="C656">
            <v>4.2</v>
          </cell>
        </row>
        <row r="657">
          <cell r="A657">
            <v>1362</v>
          </cell>
          <cell r="B657" t="str">
            <v>CARVÃO ATIVADO</v>
          </cell>
          <cell r="C657">
            <v>4.2</v>
          </cell>
        </row>
        <row r="658">
          <cell r="A658">
            <v>1363</v>
          </cell>
          <cell r="B658" t="str">
            <v>COPRA</v>
          </cell>
          <cell r="C658">
            <v>4.2</v>
          </cell>
        </row>
        <row r="659">
          <cell r="A659">
            <v>1364</v>
          </cell>
          <cell r="B659" t="str">
            <v>ALGODÃO RESÍDUOS, OLEOSOS ou RESÍDUOS OLEOSOS DE ALGODÃO ou RESÍDUOS DE ALGODÃO, OLEOSOS</v>
          </cell>
          <cell r="C659">
            <v>4.2</v>
          </cell>
        </row>
        <row r="660">
          <cell r="A660">
            <v>1365</v>
          </cell>
          <cell r="B660" t="str">
            <v>ALGODÃO, ÚMIDO, com percentual de umidade superior a 10%</v>
          </cell>
          <cell r="C660">
            <v>4.2</v>
          </cell>
        </row>
        <row r="661">
          <cell r="A661">
            <v>1369</v>
          </cell>
          <cell r="B661" t="str">
            <v>p-NITROSODIMETILANILINA</v>
          </cell>
          <cell r="C661">
            <v>4.2</v>
          </cell>
        </row>
        <row r="662">
          <cell r="A662">
            <v>1372</v>
          </cell>
          <cell r="B662" t="str">
            <v>FIBRAS, ANIMAL ou FIBRAS, VEGETAL queimadas, úmidas ou molhadas</v>
          </cell>
          <cell r="C662" t="str">
            <v>PRODUTO NÃO SUJEITO AO REGULAMENTO DO TRANSPORTE TERRESTRE DE PRODUTOS PERIGOSOS</v>
          </cell>
        </row>
        <row r="663">
          <cell r="A663">
            <v>1373</v>
          </cell>
          <cell r="B663" t="str">
            <v>FIBRAS ou TECIDOS, ANIMAL ou VEGETAL ou SINTÉTICOS, N.E., com óleo</v>
          </cell>
          <cell r="C663">
            <v>4.2</v>
          </cell>
        </row>
        <row r="664">
          <cell r="A664">
            <v>1374</v>
          </cell>
          <cell r="B664" t="str">
            <v>FARINHA DE PEIXE (RESTOS DE PEIXE), NÃO-ESTABILIZADA</v>
          </cell>
          <cell r="C664">
            <v>4.2</v>
          </cell>
        </row>
        <row r="665">
          <cell r="A665">
            <v>1376</v>
          </cell>
          <cell r="B665" t="str">
            <v>ÓXIDO DE FERRO, RESIDUAL, ou FERRO-ESPONJA, RESIDUAL, obtido da purificação de gás de carvão</v>
          </cell>
          <cell r="C665">
            <v>4.2</v>
          </cell>
        </row>
        <row r="666">
          <cell r="A666">
            <v>1378</v>
          </cell>
          <cell r="B666" t="str">
            <v>CATALISADOR METÁLICO, UMEDECIDO com visível excesso de líquido</v>
          </cell>
          <cell r="C666">
            <v>4.2</v>
          </cell>
        </row>
        <row r="667">
          <cell r="A667">
            <v>1379</v>
          </cell>
          <cell r="B667" t="str">
            <v>PAPEL, TRATADO COM ÓLEO NÃO-SATURADO, úmido (inclusive papel carbono)</v>
          </cell>
          <cell r="C667">
            <v>4.2</v>
          </cell>
        </row>
        <row r="668">
          <cell r="A668">
            <v>1380</v>
          </cell>
          <cell r="B668" t="str">
            <v>PENTABORANA</v>
          </cell>
          <cell r="C668">
            <v>4.2</v>
          </cell>
        </row>
        <row r="669">
          <cell r="A669">
            <v>1381</v>
          </cell>
          <cell r="B669" t="str">
            <v>FÓSFORO, BRANCO ou AMARELO, SECO ou SOB ÁGUA ou EM SOLUÇÃO</v>
          </cell>
          <cell r="C669">
            <v>4.2</v>
          </cell>
        </row>
        <row r="670">
          <cell r="A670">
            <v>1382</v>
          </cell>
          <cell r="B670" t="str">
            <v>SULFETO DE POTÁSSIO, ANIDRO, ou SULFETO DE POTÁSSIO com menos de 30% de água de cristalização</v>
          </cell>
          <cell r="C670">
            <v>4.2</v>
          </cell>
        </row>
        <row r="671">
          <cell r="A671">
            <v>1383</v>
          </cell>
          <cell r="B671" t="str">
            <v>METAL PIROFÓRICO, N.E. ou LIGA PIROFÓRICA, N.E.</v>
          </cell>
          <cell r="C671">
            <v>4.2</v>
          </cell>
        </row>
        <row r="672">
          <cell r="A672">
            <v>1384</v>
          </cell>
          <cell r="B672" t="str">
            <v>DITIONITO DE SÓDIO (HIDROSSULFITO DE SÓDIO)</v>
          </cell>
          <cell r="C672">
            <v>4.2</v>
          </cell>
        </row>
        <row r="673">
          <cell r="A673">
            <v>1385</v>
          </cell>
          <cell r="B673" t="str">
            <v>SULFETO DE SÓDIO ANIDRO, ou SULFETO DE SÓDIO com menos de 30% de água de cristalização</v>
          </cell>
          <cell r="C673">
            <v>4.2</v>
          </cell>
        </row>
        <row r="674">
          <cell r="A674">
            <v>1386</v>
          </cell>
          <cell r="B674" t="str">
            <v>TORTA OLEAGINOSA com mais de 1,5% de óleo e até 11% de umidade</v>
          </cell>
          <cell r="C674">
            <v>4.2</v>
          </cell>
        </row>
        <row r="675">
          <cell r="A675">
            <v>1387</v>
          </cell>
          <cell r="B675" t="str">
            <v>RESÍDUO DE LÃ,  ÚMIDO ou MOLHADO</v>
          </cell>
          <cell r="C675" t="str">
            <v>PRODUTO NÃO SUJEITO AO REGULAMENTO DO TRANSPORTE TERRESTRE DE PRODUTOS PERIGOSOS</v>
          </cell>
        </row>
        <row r="676">
          <cell r="A676">
            <v>1389</v>
          </cell>
          <cell r="B676" t="str">
            <v>AMÁLGAMA DE METAL ALCALINO, LÍQUIDA</v>
          </cell>
          <cell r="C676">
            <v>4.3</v>
          </cell>
        </row>
        <row r="677">
          <cell r="A677">
            <v>1390</v>
          </cell>
          <cell r="B677" t="str">
            <v>AMIDAS DE METAL ALCALINO</v>
          </cell>
          <cell r="C677">
            <v>4.3</v>
          </cell>
        </row>
        <row r="678">
          <cell r="A678">
            <v>1391</v>
          </cell>
          <cell r="B678" t="str">
            <v>METAL ALCALINO, DISPERSÃO, ou METAL ALCALINO-TERROSO, DISPERSÃO</v>
          </cell>
          <cell r="C678">
            <v>4.3</v>
          </cell>
        </row>
        <row r="679">
          <cell r="A679">
            <v>1392</v>
          </cell>
          <cell r="B679" t="str">
            <v>AMÁLGAMA DE METAL ALCALINO-TERROSO, LÍQUIDA</v>
          </cell>
          <cell r="C679">
            <v>4.3</v>
          </cell>
        </row>
        <row r="680">
          <cell r="A680">
            <v>1393</v>
          </cell>
          <cell r="B680" t="str">
            <v>LIGA DE METAL ALCALINO-TERROSO, N.E.</v>
          </cell>
          <cell r="C680">
            <v>4.3</v>
          </cell>
        </row>
        <row r="681">
          <cell r="A681">
            <v>1394</v>
          </cell>
          <cell r="B681" t="str">
            <v>CARBURETO DE ALUMÍNIO</v>
          </cell>
          <cell r="C681">
            <v>4.3</v>
          </cell>
        </row>
        <row r="682">
          <cell r="A682">
            <v>1395</v>
          </cell>
          <cell r="B682" t="str">
            <v>ALUMÍNIO-FERRO-SILÍCIO EM PÓ</v>
          </cell>
          <cell r="C682">
            <v>4.3</v>
          </cell>
        </row>
        <row r="683">
          <cell r="A683">
            <v>1396</v>
          </cell>
          <cell r="B683" t="str">
            <v>ALUMÍNIO EM PÓ, NÃO-RESVESTIDO</v>
          </cell>
          <cell r="C683">
            <v>4.3</v>
          </cell>
        </row>
        <row r="684">
          <cell r="A684">
            <v>1397</v>
          </cell>
          <cell r="B684" t="str">
            <v>FOSFETO DE ALUMÍNIO</v>
          </cell>
          <cell r="C684">
            <v>4.3</v>
          </cell>
        </row>
        <row r="685">
          <cell r="A685">
            <v>1398</v>
          </cell>
          <cell r="B685" t="str">
            <v>ALUMÍNIO-SILÍCIO EM PÓ, NÃO-REVESTIDO</v>
          </cell>
          <cell r="C685">
            <v>4.3</v>
          </cell>
        </row>
        <row r="686">
          <cell r="A686">
            <v>1400</v>
          </cell>
          <cell r="B686" t="str">
            <v>BÁRIO</v>
          </cell>
          <cell r="C686">
            <v>4.3</v>
          </cell>
        </row>
        <row r="687">
          <cell r="A687">
            <v>1401</v>
          </cell>
          <cell r="B687" t="str">
            <v>CÁLCIO</v>
          </cell>
          <cell r="C687">
            <v>4.3</v>
          </cell>
        </row>
        <row r="688">
          <cell r="A688">
            <v>1402</v>
          </cell>
          <cell r="B688" t="str">
            <v>CARBURETO DE CÁLCIO</v>
          </cell>
          <cell r="C688">
            <v>4.3</v>
          </cell>
        </row>
        <row r="689">
          <cell r="A689">
            <v>1403</v>
          </cell>
          <cell r="B689" t="str">
            <v>CIANAMIDA CÁLCICA contendo mais de 0,1% de carbureto de cálcio</v>
          </cell>
          <cell r="C689">
            <v>4.3</v>
          </cell>
        </row>
        <row r="690">
          <cell r="A690">
            <v>1404</v>
          </cell>
          <cell r="B690" t="str">
            <v>HIDRETO DE CÁLCIO</v>
          </cell>
          <cell r="C690">
            <v>4.3</v>
          </cell>
        </row>
        <row r="691">
          <cell r="A691">
            <v>1405</v>
          </cell>
          <cell r="B691" t="str">
            <v>SILICIETO DE CÁLCIO</v>
          </cell>
          <cell r="C691">
            <v>4.3</v>
          </cell>
        </row>
        <row r="692">
          <cell r="A692">
            <v>1407</v>
          </cell>
          <cell r="B692" t="str">
            <v>CÉSIO</v>
          </cell>
          <cell r="C692">
            <v>4.3</v>
          </cell>
        </row>
        <row r="693">
          <cell r="A693">
            <v>1408</v>
          </cell>
          <cell r="B693" t="str">
            <v>FERRO-SILÍCIO com 30% ou mais, porém menos de 90% de silício</v>
          </cell>
          <cell r="C693">
            <v>4.3</v>
          </cell>
        </row>
        <row r="694">
          <cell r="A694">
            <v>1409</v>
          </cell>
          <cell r="B694" t="str">
            <v>HIDRETOS METÁLICOS, QUE REAGEM COM ÁGUA, N.E.</v>
          </cell>
          <cell r="C694">
            <v>4.3</v>
          </cell>
        </row>
        <row r="695">
          <cell r="A695">
            <v>1410</v>
          </cell>
          <cell r="B695" t="str">
            <v>HIDRETO DE LÍTIO E ALUMÍNIO</v>
          </cell>
          <cell r="C695">
            <v>4.3</v>
          </cell>
        </row>
        <row r="696">
          <cell r="A696">
            <v>1411</v>
          </cell>
          <cell r="B696" t="str">
            <v>HIDRETO DE LÍTIO E ALUMÍNIO, EM ÉTER</v>
          </cell>
          <cell r="C696">
            <v>4.3</v>
          </cell>
        </row>
        <row r="697">
          <cell r="A697">
            <v>1413</v>
          </cell>
          <cell r="B697" t="str">
            <v>BORO-HIDRETO DE LÍTIO</v>
          </cell>
          <cell r="C697">
            <v>4.3</v>
          </cell>
        </row>
        <row r="698">
          <cell r="A698">
            <v>1414</v>
          </cell>
          <cell r="B698" t="str">
            <v>HIDRETO DE LÍTIO</v>
          </cell>
          <cell r="C698">
            <v>4.3</v>
          </cell>
        </row>
        <row r="699">
          <cell r="A699">
            <v>1415</v>
          </cell>
          <cell r="B699" t="str">
            <v>LÍTIO</v>
          </cell>
          <cell r="C699">
            <v>4.3</v>
          </cell>
        </row>
        <row r="700">
          <cell r="A700">
            <v>1417</v>
          </cell>
          <cell r="B700" t="str">
            <v>LÍTIO-SILÍCIO</v>
          </cell>
          <cell r="C700">
            <v>4.3</v>
          </cell>
        </row>
        <row r="701">
          <cell r="A701">
            <v>1418</v>
          </cell>
          <cell r="B701" t="str">
            <v>MAGNÉSIO EM PÓ ou LIGAS DE MAGNÉSIO EM PÓ</v>
          </cell>
          <cell r="C701">
            <v>4.3</v>
          </cell>
        </row>
        <row r="702">
          <cell r="A702">
            <v>1419</v>
          </cell>
          <cell r="B702" t="str">
            <v>FOSFETO DE MAGNÉSIO E ALUMÍNIO</v>
          </cell>
          <cell r="C702">
            <v>4.3</v>
          </cell>
        </row>
        <row r="703">
          <cell r="A703">
            <v>1420</v>
          </cell>
          <cell r="B703" t="str">
            <v>LIGA(S) METÁLICA(S) DE POTÁSSIO LÍQUIDA(S)</v>
          </cell>
          <cell r="C703">
            <v>4.3</v>
          </cell>
        </row>
        <row r="704">
          <cell r="A704">
            <v>1421</v>
          </cell>
          <cell r="B704" t="str">
            <v>LIGA DE METAL ALCALINO, LÍQUIDA, N.E.</v>
          </cell>
          <cell r="C704">
            <v>4.3</v>
          </cell>
        </row>
        <row r="705">
          <cell r="A705">
            <v>1422</v>
          </cell>
          <cell r="B705" t="str">
            <v>LIGAS DE POTÁSSIO E SÓDIO, LÍQUIDAS</v>
          </cell>
          <cell r="C705">
            <v>4.3</v>
          </cell>
        </row>
        <row r="706">
          <cell r="A706">
            <v>1423</v>
          </cell>
          <cell r="B706" t="str">
            <v>RUBÍDIO</v>
          </cell>
          <cell r="C706">
            <v>4.3</v>
          </cell>
        </row>
        <row r="707">
          <cell r="A707">
            <v>1426</v>
          </cell>
          <cell r="B707" t="str">
            <v>BORO-HIDRETO DE SÓDIO</v>
          </cell>
          <cell r="C707">
            <v>4.3</v>
          </cell>
        </row>
        <row r="708">
          <cell r="A708">
            <v>1427</v>
          </cell>
          <cell r="B708" t="str">
            <v>HIDRETO DE SÓDIO</v>
          </cell>
          <cell r="C708">
            <v>4.3</v>
          </cell>
        </row>
        <row r="709">
          <cell r="A709">
            <v>1428</v>
          </cell>
          <cell r="B709" t="str">
            <v>SÓDIO</v>
          </cell>
          <cell r="C709">
            <v>4.3</v>
          </cell>
        </row>
        <row r="710">
          <cell r="A710">
            <v>1431</v>
          </cell>
          <cell r="B710" t="str">
            <v>METILATO DE SÓDIO</v>
          </cell>
          <cell r="C710">
            <v>4.2</v>
          </cell>
        </row>
        <row r="711">
          <cell r="A711">
            <v>1432</v>
          </cell>
          <cell r="B711" t="str">
            <v>FOSFETO DE SÓDIO</v>
          </cell>
          <cell r="C711">
            <v>4.3</v>
          </cell>
        </row>
        <row r="712">
          <cell r="A712">
            <v>1433</v>
          </cell>
          <cell r="B712" t="str">
            <v>FOSFETOS ESTÂNICOS</v>
          </cell>
          <cell r="C712">
            <v>4.3</v>
          </cell>
        </row>
        <row r="713">
          <cell r="A713">
            <v>1435</v>
          </cell>
          <cell r="B713" t="str">
            <v>ZINCO, CINZAS</v>
          </cell>
          <cell r="C713">
            <v>4.3</v>
          </cell>
        </row>
        <row r="714">
          <cell r="A714">
            <v>1436</v>
          </cell>
          <cell r="B714" t="str">
            <v>ZINCO EM PÓ</v>
          </cell>
          <cell r="C714">
            <v>4.3</v>
          </cell>
        </row>
        <row r="715">
          <cell r="A715">
            <v>1437</v>
          </cell>
          <cell r="B715" t="str">
            <v>HIDRETO DE ZIRCÔNIO</v>
          </cell>
          <cell r="C715">
            <v>4.0999999999999996</v>
          </cell>
        </row>
        <row r="716">
          <cell r="A716">
            <v>1438</v>
          </cell>
          <cell r="B716" t="str">
            <v>NITRATO DE ALUMÍNIO</v>
          </cell>
          <cell r="C716">
            <v>5.0999999999999996</v>
          </cell>
        </row>
        <row r="717">
          <cell r="A717">
            <v>1439</v>
          </cell>
          <cell r="B717" t="str">
            <v>DICROMATO DE AMÔNIO</v>
          </cell>
          <cell r="C717">
            <v>5.0999999999999996</v>
          </cell>
        </row>
        <row r="718">
          <cell r="A718">
            <v>1442</v>
          </cell>
          <cell r="B718" t="str">
            <v>PERCLORATO DE AMÔNIO</v>
          </cell>
          <cell r="C718">
            <v>5.0999999999999996</v>
          </cell>
        </row>
        <row r="719">
          <cell r="A719">
            <v>1444</v>
          </cell>
          <cell r="B719" t="str">
            <v>PERSULFATO DE AMÔNIO</v>
          </cell>
          <cell r="C719">
            <v>5.0999999999999996</v>
          </cell>
        </row>
        <row r="720">
          <cell r="A720">
            <v>1445</v>
          </cell>
          <cell r="B720" t="str">
            <v>CLORATO DE BÁRIO, SÓLIDO</v>
          </cell>
          <cell r="C720">
            <v>5.0999999999999996</v>
          </cell>
        </row>
        <row r="721">
          <cell r="A721">
            <v>1446</v>
          </cell>
          <cell r="B721" t="str">
            <v>NITRATO DE BÁRIO</v>
          </cell>
          <cell r="C721">
            <v>5.0999999999999996</v>
          </cell>
        </row>
        <row r="722">
          <cell r="A722">
            <v>1447</v>
          </cell>
          <cell r="B722" t="str">
            <v>PERCLORATO DE BÁRIO, SÓLIDO</v>
          </cell>
          <cell r="C722">
            <v>5.0999999999999996</v>
          </cell>
        </row>
        <row r="723">
          <cell r="A723">
            <v>1448</v>
          </cell>
          <cell r="B723" t="str">
            <v>PERMANGANATO DE BÁRIO</v>
          </cell>
          <cell r="C723">
            <v>5.0999999999999996</v>
          </cell>
        </row>
        <row r="724">
          <cell r="A724">
            <v>1449</v>
          </cell>
          <cell r="B724" t="str">
            <v>PERÓXIDO DE BÁRIO</v>
          </cell>
          <cell r="C724">
            <v>5.0999999999999996</v>
          </cell>
        </row>
        <row r="725">
          <cell r="A725">
            <v>1450</v>
          </cell>
          <cell r="B725" t="str">
            <v>BROMATOS, INORGÂNICOS, N.E.</v>
          </cell>
          <cell r="C725">
            <v>5.0999999999999996</v>
          </cell>
        </row>
        <row r="726">
          <cell r="A726">
            <v>1451</v>
          </cell>
          <cell r="B726" t="str">
            <v>NITRATO DE CÉSIO</v>
          </cell>
          <cell r="C726">
            <v>5.0999999999999996</v>
          </cell>
        </row>
        <row r="727">
          <cell r="A727">
            <v>1452</v>
          </cell>
          <cell r="B727" t="str">
            <v>CLORATO DE CÁLCIO</v>
          </cell>
          <cell r="C727">
            <v>5.0999999999999996</v>
          </cell>
        </row>
        <row r="728">
          <cell r="A728">
            <v>1453</v>
          </cell>
          <cell r="B728" t="str">
            <v>CLORITO DE CÁLCIO</v>
          </cell>
          <cell r="C728">
            <v>5.0999999999999996</v>
          </cell>
        </row>
        <row r="729">
          <cell r="A729">
            <v>1454</v>
          </cell>
          <cell r="B729" t="str">
            <v>NITRATO DE CÁLCIO</v>
          </cell>
          <cell r="C729">
            <v>5.0999999999999996</v>
          </cell>
        </row>
        <row r="730">
          <cell r="A730">
            <v>1455</v>
          </cell>
          <cell r="B730" t="str">
            <v>PERCLORATO DE CÁLCIO</v>
          </cell>
          <cell r="C730">
            <v>5.0999999999999996</v>
          </cell>
        </row>
        <row r="731">
          <cell r="A731">
            <v>1456</v>
          </cell>
          <cell r="B731" t="str">
            <v>PERMANGANATO DE CÁLCIO</v>
          </cell>
          <cell r="C731">
            <v>5.0999999999999996</v>
          </cell>
        </row>
        <row r="732">
          <cell r="A732">
            <v>1457</v>
          </cell>
          <cell r="B732" t="str">
            <v>PERÓXIDO DE CÁLCIO</v>
          </cell>
          <cell r="C732">
            <v>5.0999999999999996</v>
          </cell>
        </row>
        <row r="733">
          <cell r="A733">
            <v>1458</v>
          </cell>
          <cell r="B733" t="str">
            <v>MISTURA DE CLORATO E BORATO</v>
          </cell>
          <cell r="C733">
            <v>5.0999999999999996</v>
          </cell>
        </row>
        <row r="734">
          <cell r="A734">
            <v>1459</v>
          </cell>
          <cell r="B734" t="str">
            <v>MISTURA DE CLORETO E CLORATO DE MAGNÉSIO, SÓLIDA</v>
          </cell>
          <cell r="C734">
            <v>5.0999999999999996</v>
          </cell>
        </row>
        <row r="735">
          <cell r="A735">
            <v>1461</v>
          </cell>
          <cell r="B735" t="str">
            <v>CLORATOS, INORGÂNICOS, N.E.</v>
          </cell>
          <cell r="C735">
            <v>5.0999999999999996</v>
          </cell>
        </row>
        <row r="736">
          <cell r="A736">
            <v>1462</v>
          </cell>
          <cell r="B736" t="str">
            <v>CLORITOS, INORGÂNICOS, N.E.</v>
          </cell>
          <cell r="C736">
            <v>5.0999999999999996</v>
          </cell>
        </row>
        <row r="737">
          <cell r="A737">
            <v>1463</v>
          </cell>
          <cell r="B737" t="str">
            <v>TRIÓXIDO DE CROMO, ANIDRO</v>
          </cell>
          <cell r="C737">
            <v>5.0999999999999996</v>
          </cell>
        </row>
        <row r="738">
          <cell r="A738">
            <v>1465</v>
          </cell>
          <cell r="B738" t="str">
            <v>NITRATO DE DIDÍMIO</v>
          </cell>
          <cell r="C738">
            <v>5.0999999999999996</v>
          </cell>
        </row>
        <row r="739">
          <cell r="A739">
            <v>1466</v>
          </cell>
          <cell r="B739" t="str">
            <v>NITRATO FÉRRICO</v>
          </cell>
          <cell r="C739">
            <v>5.0999999999999996</v>
          </cell>
        </row>
        <row r="740">
          <cell r="A740">
            <v>1467</v>
          </cell>
          <cell r="B740" t="str">
            <v>NITRATO DE GUANIDINA</v>
          </cell>
          <cell r="C740">
            <v>5.0999999999999996</v>
          </cell>
        </row>
        <row r="741">
          <cell r="A741">
            <v>1469</v>
          </cell>
          <cell r="B741" t="str">
            <v>NITRATO DE CHUMBO</v>
          </cell>
          <cell r="C741">
            <v>5.0999999999999996</v>
          </cell>
        </row>
        <row r="742">
          <cell r="A742">
            <v>1470</v>
          </cell>
          <cell r="B742" t="str">
            <v>PERCLORATO DE CHUMBO, SÓLIDO</v>
          </cell>
          <cell r="C742">
            <v>5.0999999999999996</v>
          </cell>
        </row>
        <row r="743">
          <cell r="A743">
            <v>1471</v>
          </cell>
          <cell r="B743" t="str">
            <v>HIPOCLORITO DE LÍTIO, SECO, ou MISTURA DE HIPOCLORITO DE LÍTIO</v>
          </cell>
          <cell r="C743">
            <v>5.0999999999999996</v>
          </cell>
        </row>
        <row r="744">
          <cell r="A744">
            <v>1472</v>
          </cell>
          <cell r="B744" t="str">
            <v>PERÓXIDO DE LÍTIO</v>
          </cell>
          <cell r="C744">
            <v>5.0999999999999996</v>
          </cell>
        </row>
        <row r="745">
          <cell r="A745">
            <v>1473</v>
          </cell>
          <cell r="B745" t="str">
            <v>BROMATO DE MAGNÉSIO</v>
          </cell>
          <cell r="C745">
            <v>5.0999999999999996</v>
          </cell>
        </row>
        <row r="746">
          <cell r="A746">
            <v>1474</v>
          </cell>
          <cell r="B746" t="str">
            <v>NITRATO DE MAGNÉSIO</v>
          </cell>
          <cell r="C746">
            <v>5.0999999999999996</v>
          </cell>
        </row>
        <row r="747">
          <cell r="A747">
            <v>1475</v>
          </cell>
          <cell r="B747" t="str">
            <v>PERCLORATO DE MAGNÉSIO</v>
          </cell>
          <cell r="C747">
            <v>5.0999999999999996</v>
          </cell>
        </row>
        <row r="748">
          <cell r="A748">
            <v>1476</v>
          </cell>
          <cell r="B748" t="str">
            <v>PERÓXIDO DE MAGNÉSIO</v>
          </cell>
          <cell r="C748">
            <v>5.0999999999999996</v>
          </cell>
        </row>
        <row r="749">
          <cell r="A749">
            <v>1477</v>
          </cell>
          <cell r="B749" t="str">
            <v>NITRATOS, INORGÂNICOS, N.E.</v>
          </cell>
          <cell r="C749">
            <v>5.0999999999999996</v>
          </cell>
        </row>
        <row r="750">
          <cell r="A750">
            <v>1479</v>
          </cell>
          <cell r="B750" t="str">
            <v>SÓLIDO OXIDANTE, N.E.</v>
          </cell>
          <cell r="C750">
            <v>5.0999999999999996</v>
          </cell>
        </row>
        <row r="751">
          <cell r="A751">
            <v>1481</v>
          </cell>
          <cell r="B751" t="str">
            <v>PERCLORATOS, INORGÂNICOS, N.E.</v>
          </cell>
          <cell r="C751">
            <v>5.0999999999999996</v>
          </cell>
        </row>
        <row r="752">
          <cell r="A752">
            <v>1482</v>
          </cell>
          <cell r="B752" t="str">
            <v>PERMANGANATOS, INORGÂNICOS, N.E</v>
          </cell>
          <cell r="C752">
            <v>5.0999999999999996</v>
          </cell>
        </row>
        <row r="753">
          <cell r="A753">
            <v>1483</v>
          </cell>
          <cell r="B753" t="str">
            <v>PERÓXIDOS, INORGÂNICOS, N.E.</v>
          </cell>
          <cell r="C753">
            <v>5.0999999999999996</v>
          </cell>
        </row>
        <row r="754">
          <cell r="A754">
            <v>1484</v>
          </cell>
          <cell r="B754" t="str">
            <v>BROMATO DE POTÁSSIO</v>
          </cell>
          <cell r="C754">
            <v>5.0999999999999996</v>
          </cell>
        </row>
        <row r="755">
          <cell r="A755">
            <v>1485</v>
          </cell>
          <cell r="B755" t="str">
            <v>CLORATO DE POTÁSSIO</v>
          </cell>
          <cell r="C755">
            <v>5.0999999999999996</v>
          </cell>
        </row>
        <row r="756">
          <cell r="A756">
            <v>1486</v>
          </cell>
          <cell r="B756" t="str">
            <v>NITRATO DE POTÁSSIO</v>
          </cell>
          <cell r="C756">
            <v>5.0999999999999996</v>
          </cell>
        </row>
        <row r="757">
          <cell r="A757">
            <v>1487</v>
          </cell>
          <cell r="B757" t="str">
            <v>MISTURA DE NITRATO DE POTÁSSIO E NITRITO DE SÓDIO</v>
          </cell>
          <cell r="C757">
            <v>5.0999999999999996</v>
          </cell>
        </row>
        <row r="758">
          <cell r="A758">
            <v>1488</v>
          </cell>
          <cell r="B758" t="str">
            <v>NITRITO DE POTÁSSIO</v>
          </cell>
          <cell r="C758">
            <v>5.0999999999999996</v>
          </cell>
        </row>
        <row r="759">
          <cell r="A759">
            <v>1489</v>
          </cell>
          <cell r="B759" t="str">
            <v>PERCLORATO DE POTÁSSIO</v>
          </cell>
          <cell r="C759">
            <v>5.0999999999999996</v>
          </cell>
        </row>
        <row r="760">
          <cell r="A760">
            <v>1490</v>
          </cell>
          <cell r="B760" t="str">
            <v>PERMANGANATO DE POTÁSSIO</v>
          </cell>
          <cell r="C760">
            <v>5.0999999999999996</v>
          </cell>
        </row>
        <row r="761">
          <cell r="A761">
            <v>1491</v>
          </cell>
          <cell r="B761" t="str">
            <v>PERÓXIDO DE POTÁSSIO</v>
          </cell>
          <cell r="C761">
            <v>5.0999999999999996</v>
          </cell>
        </row>
        <row r="762">
          <cell r="A762">
            <v>1492</v>
          </cell>
          <cell r="B762" t="str">
            <v>PERSULFATO DE POTÁSSIO</v>
          </cell>
          <cell r="C762">
            <v>5.0999999999999996</v>
          </cell>
        </row>
        <row r="763">
          <cell r="A763">
            <v>1493</v>
          </cell>
          <cell r="B763" t="str">
            <v>NITRATO DE PRATA</v>
          </cell>
          <cell r="C763">
            <v>5.0999999999999996</v>
          </cell>
        </row>
        <row r="764">
          <cell r="A764">
            <v>1494</v>
          </cell>
          <cell r="B764" t="str">
            <v>BROMATO DE SÓDIO</v>
          </cell>
          <cell r="C764">
            <v>5.0999999999999996</v>
          </cell>
        </row>
        <row r="765">
          <cell r="A765">
            <v>1495</v>
          </cell>
          <cell r="B765" t="str">
            <v>CLORATO DE SÓDIO</v>
          </cell>
          <cell r="C765">
            <v>5.0999999999999996</v>
          </cell>
        </row>
        <row r="766">
          <cell r="A766">
            <v>1496</v>
          </cell>
          <cell r="B766" t="str">
            <v>CLORITO DE SÓDIO</v>
          </cell>
          <cell r="C766">
            <v>5.0999999999999996</v>
          </cell>
        </row>
        <row r="767">
          <cell r="A767">
            <v>1498</v>
          </cell>
          <cell r="B767" t="str">
            <v>NITRATO DE SÓDIO</v>
          </cell>
          <cell r="C767">
            <v>5.0999999999999996</v>
          </cell>
        </row>
        <row r="768">
          <cell r="A768">
            <v>1499</v>
          </cell>
          <cell r="B768" t="str">
            <v>MISTURA DE NITRATO DE SÓDIO E NITRATO DE POTÁSSIO</v>
          </cell>
          <cell r="C768">
            <v>5.0999999999999996</v>
          </cell>
        </row>
        <row r="769">
          <cell r="A769">
            <v>1500</v>
          </cell>
          <cell r="B769" t="str">
            <v>NITRITO DE SÓDIO</v>
          </cell>
          <cell r="C769">
            <v>5.0999999999999996</v>
          </cell>
        </row>
        <row r="770">
          <cell r="A770">
            <v>1502</v>
          </cell>
          <cell r="B770" t="str">
            <v>PERCLORATO DE SÓDIO</v>
          </cell>
          <cell r="C770">
            <v>5.0999999999999996</v>
          </cell>
        </row>
        <row r="771">
          <cell r="A771">
            <v>1503</v>
          </cell>
          <cell r="B771" t="str">
            <v>PERMANGANATO DE SÓDIO</v>
          </cell>
          <cell r="C771">
            <v>5.0999999999999996</v>
          </cell>
        </row>
        <row r="772">
          <cell r="A772">
            <v>1504</v>
          </cell>
          <cell r="B772" t="str">
            <v>PERÓXIDO DE SÓDIO</v>
          </cell>
          <cell r="C772">
            <v>5.0999999999999996</v>
          </cell>
        </row>
        <row r="773">
          <cell r="A773">
            <v>1505</v>
          </cell>
          <cell r="B773" t="str">
            <v>PERSULFATO DE SÓDIO</v>
          </cell>
          <cell r="C773">
            <v>5.0999999999999996</v>
          </cell>
        </row>
        <row r="774">
          <cell r="A774">
            <v>1506</v>
          </cell>
          <cell r="B774" t="str">
            <v>CLORATO DE ESTRÔNCIO</v>
          </cell>
          <cell r="C774">
            <v>5.0999999999999996</v>
          </cell>
        </row>
        <row r="775">
          <cell r="A775">
            <v>1507</v>
          </cell>
          <cell r="B775" t="str">
            <v>NITRATO DE ESTRÔNCIO</v>
          </cell>
          <cell r="C775">
            <v>5.0999999999999996</v>
          </cell>
        </row>
        <row r="776">
          <cell r="A776">
            <v>1508</v>
          </cell>
          <cell r="B776" t="str">
            <v>PERCLORATO DE ESTRÔNCIO</v>
          </cell>
          <cell r="C776">
            <v>5.0999999999999996</v>
          </cell>
        </row>
        <row r="777">
          <cell r="A777">
            <v>1509</v>
          </cell>
          <cell r="B777" t="str">
            <v>PERÓXIDO DE ESTRÔNCIO</v>
          </cell>
          <cell r="C777">
            <v>5.0999999999999996</v>
          </cell>
        </row>
        <row r="778">
          <cell r="A778">
            <v>1510</v>
          </cell>
          <cell r="B778" t="str">
            <v>TETRANITROMETANO</v>
          </cell>
          <cell r="C778">
            <v>6.1</v>
          </cell>
        </row>
        <row r="779">
          <cell r="A779">
            <v>1511</v>
          </cell>
          <cell r="B779" t="str">
            <v>URÉIA-PEROXIDO DE HIDROGÊNIO ou HIDROPERÓXIDO DE URÉIA</v>
          </cell>
          <cell r="C779">
            <v>5.0999999999999996</v>
          </cell>
        </row>
        <row r="780">
          <cell r="A780">
            <v>1512</v>
          </cell>
          <cell r="B780" t="str">
            <v>NITRITO DE ZINCO E AMÔNIO</v>
          </cell>
          <cell r="C780">
            <v>5.0999999999999996</v>
          </cell>
        </row>
        <row r="781">
          <cell r="A781">
            <v>1513</v>
          </cell>
          <cell r="B781" t="str">
            <v>CLORATO DE ZINCO</v>
          </cell>
          <cell r="C781">
            <v>5.0999999999999996</v>
          </cell>
        </row>
        <row r="782">
          <cell r="A782">
            <v>1514</v>
          </cell>
          <cell r="B782" t="str">
            <v>NITRATO DE ZINCO</v>
          </cell>
          <cell r="C782">
            <v>5.0999999999999996</v>
          </cell>
        </row>
        <row r="783">
          <cell r="A783">
            <v>1515</v>
          </cell>
          <cell r="B783" t="str">
            <v>PERMANGANATO DE ZINCO</v>
          </cell>
          <cell r="C783">
            <v>5.0999999999999996</v>
          </cell>
        </row>
        <row r="784">
          <cell r="A784">
            <v>1516</v>
          </cell>
          <cell r="B784" t="str">
            <v>PERÓXIDO DE ZINCO</v>
          </cell>
          <cell r="C784">
            <v>5.0999999999999996</v>
          </cell>
        </row>
        <row r="785">
          <cell r="A785">
            <v>1517</v>
          </cell>
          <cell r="B785" t="str">
            <v>PICRAMATO DE ZIRCÔNIO UMEDECIDO com no mínimo 20 % de água, em massa</v>
          </cell>
          <cell r="C785">
            <v>4.0999999999999996</v>
          </cell>
        </row>
        <row r="786">
          <cell r="A786">
            <v>1541</v>
          </cell>
          <cell r="B786" t="str">
            <v>ACETONA-CIANIDRINA ESTABILIZADA</v>
          </cell>
          <cell r="C786">
            <v>6.1</v>
          </cell>
        </row>
        <row r="787">
          <cell r="A787">
            <v>1544</v>
          </cell>
          <cell r="B787" t="str">
            <v>ALCALÓIDES, SÓLIDOS, N.E ou SAIS DE ALCALÓIDES, SÓLIDOS N.E.</v>
          </cell>
          <cell r="C787">
            <v>6.1</v>
          </cell>
        </row>
        <row r="788">
          <cell r="A788">
            <v>1545</v>
          </cell>
          <cell r="B788" t="str">
            <v>ISOTIOCIANATO DE ALILA, ESTABILIZADO</v>
          </cell>
          <cell r="C788">
            <v>6.1</v>
          </cell>
        </row>
        <row r="789">
          <cell r="A789">
            <v>1546</v>
          </cell>
          <cell r="B789" t="str">
            <v>ARSENIATO DE AMÔNIO</v>
          </cell>
          <cell r="C789">
            <v>6.1</v>
          </cell>
        </row>
        <row r="790">
          <cell r="A790">
            <v>1547</v>
          </cell>
          <cell r="B790" t="str">
            <v>ANILINA</v>
          </cell>
          <cell r="C790">
            <v>6.1</v>
          </cell>
        </row>
        <row r="791">
          <cell r="A791">
            <v>1548</v>
          </cell>
          <cell r="B791" t="str">
            <v>CLORIDRATO DE ANILINA</v>
          </cell>
          <cell r="C791">
            <v>6.1</v>
          </cell>
        </row>
        <row r="792">
          <cell r="A792">
            <v>1549</v>
          </cell>
          <cell r="B792" t="str">
            <v>ANTIMÔNIO COMPOSTO, INORGÂNICO, SÓLIDO, N.E.</v>
          </cell>
          <cell r="C792">
            <v>6.1</v>
          </cell>
        </row>
        <row r="793">
          <cell r="A793">
            <v>1550</v>
          </cell>
          <cell r="B793" t="str">
            <v>LACTATO DE ANTIMÔNIO</v>
          </cell>
          <cell r="C793">
            <v>6.1</v>
          </cell>
        </row>
        <row r="794">
          <cell r="A794">
            <v>1551</v>
          </cell>
          <cell r="B794" t="str">
            <v>TARTARATO DE ANTIMÔNIO E POTÁSSIO</v>
          </cell>
          <cell r="C794">
            <v>6.1</v>
          </cell>
        </row>
        <row r="795">
          <cell r="A795">
            <v>1553</v>
          </cell>
          <cell r="B795" t="str">
            <v>ÁCIDO ARSÊNICO, LÍQUIDO</v>
          </cell>
          <cell r="C795">
            <v>6.1</v>
          </cell>
        </row>
        <row r="796">
          <cell r="A796">
            <v>1554</v>
          </cell>
          <cell r="B796" t="str">
            <v>ÁCIDO ARSÊNICO, SÓLIDO</v>
          </cell>
          <cell r="C796">
            <v>6.1</v>
          </cell>
        </row>
        <row r="797">
          <cell r="A797">
            <v>1555</v>
          </cell>
          <cell r="B797" t="str">
            <v>BROMETO DE ARSÊNIO</v>
          </cell>
          <cell r="C797">
            <v>6.1</v>
          </cell>
        </row>
        <row r="798">
          <cell r="A798">
            <v>1556</v>
          </cell>
          <cell r="B798" t="str">
            <v>ARSÊNIO COMPOSTO, LÍQUIDO, N.E., inorgânico, incluindo: Arseniatos, n.e., Arsenitos, n.e., e Sulfetos de arsênio, n.e.</v>
          </cell>
          <cell r="C798">
            <v>6.1</v>
          </cell>
        </row>
        <row r="799">
          <cell r="A799">
            <v>1557</v>
          </cell>
          <cell r="B799" t="str">
            <v>ARSÊNIO COMPOSTO, SÓLIDO, N.E., inorgânico, incluindo: Arseniatos, n.e., Arsenitos, n.e., e Sulfetos de arsênio, n.e.</v>
          </cell>
          <cell r="C799">
            <v>6.1</v>
          </cell>
        </row>
        <row r="800">
          <cell r="A800">
            <v>1558</v>
          </cell>
          <cell r="B800" t="str">
            <v>ARSÊNIO</v>
          </cell>
          <cell r="C800">
            <v>6.1</v>
          </cell>
        </row>
        <row r="801">
          <cell r="A801">
            <v>1559</v>
          </cell>
          <cell r="B801" t="str">
            <v>PENTÓXIDO DE ARSÊNIO</v>
          </cell>
          <cell r="C801">
            <v>6.1</v>
          </cell>
        </row>
        <row r="802">
          <cell r="A802">
            <v>1560</v>
          </cell>
          <cell r="B802" t="str">
            <v>TRICLORETO DE ARSÊNIO</v>
          </cell>
          <cell r="C802">
            <v>6.1</v>
          </cell>
        </row>
        <row r="803">
          <cell r="A803">
            <v>1561</v>
          </cell>
          <cell r="B803" t="str">
            <v>TRIÓXIDO DE ARSÊNIO</v>
          </cell>
          <cell r="C803">
            <v>6.1</v>
          </cell>
        </row>
        <row r="804">
          <cell r="A804">
            <v>1562</v>
          </cell>
          <cell r="B804" t="str">
            <v>PÓ DE COMPOSTOS DE ARSÊNIO</v>
          </cell>
          <cell r="C804">
            <v>6.1</v>
          </cell>
        </row>
        <row r="805">
          <cell r="A805">
            <v>1564</v>
          </cell>
          <cell r="B805" t="str">
            <v>BÁRIO COMPOSTO, N.E.</v>
          </cell>
          <cell r="C805">
            <v>6.1</v>
          </cell>
        </row>
        <row r="806">
          <cell r="A806">
            <v>1565</v>
          </cell>
          <cell r="B806" t="str">
            <v>CIANETO DE BÁRIO</v>
          </cell>
          <cell r="C806">
            <v>6.1</v>
          </cell>
        </row>
        <row r="807">
          <cell r="A807">
            <v>1566</v>
          </cell>
          <cell r="B807" t="str">
            <v>BERÍLIO COMPOSTO, N.E.</v>
          </cell>
          <cell r="C807">
            <v>6.1</v>
          </cell>
        </row>
        <row r="808">
          <cell r="A808">
            <v>1567</v>
          </cell>
          <cell r="B808" t="str">
            <v>BERÍLIO EM PÓ</v>
          </cell>
          <cell r="C808">
            <v>6.1</v>
          </cell>
        </row>
        <row r="809">
          <cell r="A809">
            <v>1569</v>
          </cell>
          <cell r="B809" t="str">
            <v>BROMOACETONA</v>
          </cell>
          <cell r="C809">
            <v>6.1</v>
          </cell>
        </row>
        <row r="810">
          <cell r="A810">
            <v>1570</v>
          </cell>
          <cell r="B810" t="str">
            <v>BRUCINA</v>
          </cell>
          <cell r="C810">
            <v>6.1</v>
          </cell>
        </row>
        <row r="811">
          <cell r="A811">
            <v>1571</v>
          </cell>
          <cell r="B811" t="str">
            <v>AZIDA DE BÁRIO, UMEDECIDA com no mínimo 50% de água, em massa</v>
          </cell>
          <cell r="C811">
            <v>4.0999999999999996</v>
          </cell>
        </row>
        <row r="812">
          <cell r="A812">
            <v>1572</v>
          </cell>
          <cell r="B812" t="str">
            <v>ÁCIDO CACODÍLICO</v>
          </cell>
          <cell r="C812">
            <v>6.1</v>
          </cell>
        </row>
        <row r="813">
          <cell r="A813">
            <v>1573</v>
          </cell>
          <cell r="B813" t="str">
            <v>ARSENIATO DE CÁLCIO</v>
          </cell>
          <cell r="C813">
            <v>6.1</v>
          </cell>
        </row>
        <row r="814">
          <cell r="A814">
            <v>1574</v>
          </cell>
          <cell r="B814" t="str">
            <v>MISTURA DE ARSENIATO DE CÁLCIO E ARSENITO DE CÁLCIO, SÓLIDA</v>
          </cell>
          <cell r="C814">
            <v>6.1</v>
          </cell>
        </row>
        <row r="815">
          <cell r="A815">
            <v>1575</v>
          </cell>
          <cell r="B815" t="str">
            <v>CIANETO DE CÁLCIO</v>
          </cell>
          <cell r="C815">
            <v>6.1</v>
          </cell>
        </row>
        <row r="816">
          <cell r="A816">
            <v>1577</v>
          </cell>
          <cell r="B816" t="str">
            <v>CLORODINITROBENZENOS, LÍQUIDOS</v>
          </cell>
          <cell r="C816">
            <v>6.1</v>
          </cell>
        </row>
        <row r="817">
          <cell r="A817">
            <v>1578</v>
          </cell>
          <cell r="B817" t="str">
            <v>CLORONITROBENZENOS, SÓLIDOS</v>
          </cell>
          <cell r="C817">
            <v>6.1</v>
          </cell>
        </row>
        <row r="818">
          <cell r="A818">
            <v>1579</v>
          </cell>
          <cell r="B818" t="str">
            <v>CLORIDRATO DE 4-CLORO-o- TOLUIDINA, SÓLIDO</v>
          </cell>
          <cell r="C818">
            <v>6.1</v>
          </cell>
        </row>
        <row r="819">
          <cell r="A819">
            <v>1580</v>
          </cell>
          <cell r="B819" t="str">
            <v>CLOROPICRINA</v>
          </cell>
          <cell r="C819">
            <v>6.1</v>
          </cell>
        </row>
        <row r="820">
          <cell r="A820">
            <v>1581</v>
          </cell>
          <cell r="B820" t="str">
            <v>MISTURA DE CLOROPICRINA E BROMETO DE METILA com mais de 2% cloropicrina</v>
          </cell>
          <cell r="C820">
            <v>2.2999999999999998</v>
          </cell>
        </row>
        <row r="821">
          <cell r="A821">
            <v>1582</v>
          </cell>
          <cell r="B821" t="str">
            <v>MISTURA DE CLOROPICRINA E CLORETO DE METILA</v>
          </cell>
          <cell r="C821">
            <v>2.2999999999999998</v>
          </cell>
        </row>
        <row r="822">
          <cell r="A822">
            <v>1583</v>
          </cell>
          <cell r="B822" t="str">
            <v>MISTURA DE CLOROPICRINA, N.E.</v>
          </cell>
          <cell r="C822">
            <v>6.1</v>
          </cell>
        </row>
        <row r="823">
          <cell r="A823">
            <v>1585</v>
          </cell>
          <cell r="B823" t="str">
            <v>ACETOARSENITO DE COBRE</v>
          </cell>
          <cell r="C823">
            <v>6.1</v>
          </cell>
        </row>
        <row r="824">
          <cell r="A824">
            <v>1586</v>
          </cell>
          <cell r="B824" t="str">
            <v>ARSENITO DE COBRE</v>
          </cell>
          <cell r="C824">
            <v>6.1</v>
          </cell>
        </row>
        <row r="825">
          <cell r="A825">
            <v>1587</v>
          </cell>
          <cell r="B825" t="str">
            <v>CIANETO DE COBRE</v>
          </cell>
          <cell r="C825">
            <v>6.1</v>
          </cell>
        </row>
        <row r="826">
          <cell r="A826">
            <v>1588</v>
          </cell>
          <cell r="B826" t="str">
            <v>CIANETOS, INORGÂNICOS, SÓLIDOS, N.E.</v>
          </cell>
          <cell r="C826">
            <v>6.1</v>
          </cell>
        </row>
        <row r="827">
          <cell r="A827">
            <v>1589</v>
          </cell>
          <cell r="B827" t="str">
            <v>CLORETO DE CIANOGÊNIO, ESTABILIZADO</v>
          </cell>
          <cell r="C827">
            <v>2.2999999999999998</v>
          </cell>
        </row>
        <row r="828">
          <cell r="A828">
            <v>1590</v>
          </cell>
          <cell r="B828" t="str">
            <v>DICLOROANILINAS, LÍQUIDAS</v>
          </cell>
          <cell r="C828">
            <v>6.1</v>
          </cell>
        </row>
        <row r="829">
          <cell r="A829">
            <v>1591</v>
          </cell>
          <cell r="B829" t="str">
            <v>o-DICLOROBENZENO</v>
          </cell>
          <cell r="C829">
            <v>6.1</v>
          </cell>
        </row>
        <row r="830">
          <cell r="A830">
            <v>1593</v>
          </cell>
          <cell r="B830" t="str">
            <v>DICLOROMETANO</v>
          </cell>
          <cell r="C830">
            <v>6.1</v>
          </cell>
        </row>
        <row r="831">
          <cell r="A831">
            <v>1594</v>
          </cell>
          <cell r="B831" t="str">
            <v>SULFATO DE DIETILA</v>
          </cell>
          <cell r="C831">
            <v>6.1</v>
          </cell>
        </row>
        <row r="832">
          <cell r="A832">
            <v>1595</v>
          </cell>
          <cell r="B832" t="str">
            <v>SULFATO DE DIMETILA</v>
          </cell>
          <cell r="C832">
            <v>6.1</v>
          </cell>
        </row>
        <row r="833">
          <cell r="A833">
            <v>1596</v>
          </cell>
          <cell r="B833" t="str">
            <v>DINITROANILINAS</v>
          </cell>
          <cell r="C833">
            <v>6.1</v>
          </cell>
        </row>
        <row r="834">
          <cell r="A834">
            <v>1597</v>
          </cell>
          <cell r="B834" t="str">
            <v>DINITROBENZENOS, LÍQUIDOS</v>
          </cell>
          <cell r="C834">
            <v>6.1</v>
          </cell>
        </row>
        <row r="835">
          <cell r="A835">
            <v>1598</v>
          </cell>
          <cell r="B835" t="str">
            <v>DINITRO-o-CRESOL</v>
          </cell>
          <cell r="C835">
            <v>6.1</v>
          </cell>
        </row>
        <row r="836">
          <cell r="A836">
            <v>1599</v>
          </cell>
          <cell r="B836" t="str">
            <v>DINITROFENOL SOLUÇÃO</v>
          </cell>
          <cell r="C836">
            <v>6.1</v>
          </cell>
        </row>
        <row r="837">
          <cell r="A837">
            <v>1600</v>
          </cell>
          <cell r="B837" t="str">
            <v>DINITROTOLUENOS, FUNDIDOS</v>
          </cell>
          <cell r="C837">
            <v>6.1</v>
          </cell>
        </row>
        <row r="838">
          <cell r="A838">
            <v>1601</v>
          </cell>
          <cell r="B838" t="str">
            <v>DESINFETANTE, TÓXICO, SÓLIDO, N.E.</v>
          </cell>
          <cell r="C838">
            <v>6.1</v>
          </cell>
        </row>
        <row r="839">
          <cell r="A839">
            <v>1602</v>
          </cell>
          <cell r="B839" t="str">
            <v>CORANTE, TÓXICO, LÍQUIDO, N.E. ou INTERMEDIÁRIO PARA CORANTES, TÓXICO, LÍQUIDO, N.E.</v>
          </cell>
          <cell r="C839">
            <v>6.1</v>
          </cell>
        </row>
        <row r="840">
          <cell r="A840">
            <v>1603</v>
          </cell>
          <cell r="B840" t="str">
            <v>ACETATO DE BROMOETILA</v>
          </cell>
          <cell r="C840">
            <v>6.1</v>
          </cell>
        </row>
        <row r="841">
          <cell r="A841">
            <v>1604</v>
          </cell>
          <cell r="B841" t="str">
            <v>ETILENODIAMINA</v>
          </cell>
          <cell r="C841">
            <v>8</v>
          </cell>
        </row>
        <row r="842">
          <cell r="A842">
            <v>1605</v>
          </cell>
          <cell r="B842" t="str">
            <v>DIBROMETO DE ETILENO</v>
          </cell>
          <cell r="C842">
            <v>6.1</v>
          </cell>
        </row>
        <row r="843">
          <cell r="A843">
            <v>1606</v>
          </cell>
          <cell r="B843" t="str">
            <v>ARSENIATO FÉRRICO</v>
          </cell>
          <cell r="C843">
            <v>6.1</v>
          </cell>
        </row>
        <row r="844">
          <cell r="A844">
            <v>1607</v>
          </cell>
          <cell r="B844" t="str">
            <v>ARSENITO FÉRRICO</v>
          </cell>
          <cell r="C844">
            <v>6.1</v>
          </cell>
        </row>
        <row r="845">
          <cell r="A845">
            <v>1608</v>
          </cell>
          <cell r="B845" t="str">
            <v>ARSENIATO FERROSO</v>
          </cell>
          <cell r="C845">
            <v>6.1</v>
          </cell>
        </row>
        <row r="846">
          <cell r="A846">
            <v>1611</v>
          </cell>
          <cell r="B846" t="str">
            <v>TETRAFOSFATO DE HEXAETILA</v>
          </cell>
          <cell r="C846">
            <v>6.1</v>
          </cell>
        </row>
        <row r="847">
          <cell r="A847">
            <v>1612</v>
          </cell>
          <cell r="B847" t="str">
            <v>MISTURA DE TETRAFOSFATO DE HEXAETILA E GÁS COMPRIMIDO</v>
          </cell>
          <cell r="C847">
            <v>2.2999999999999998</v>
          </cell>
        </row>
        <row r="848">
          <cell r="A848">
            <v>1613</v>
          </cell>
          <cell r="B848" t="str">
            <v>ÁCIDO  CIANÍDRICO,  SOLUÇÃO  AQUOSA,  (CIANETO  DE  HIDROGÊNIO,  SOLUÇÃO  AQUOSA)  com  até  20%  de
cianeto de hidrogênio</v>
          </cell>
          <cell r="C848">
            <v>6.1</v>
          </cell>
        </row>
        <row r="849">
          <cell r="A849">
            <v>1614</v>
          </cell>
          <cell r="B849" t="str">
            <v>CIANETO DE HIDROGÊNIO, ESTABILIZADO, contendo menos de 3% de água e absorvido em material inerte e poroso.</v>
          </cell>
          <cell r="C849">
            <v>6.1</v>
          </cell>
        </row>
        <row r="850">
          <cell r="A850">
            <v>1616</v>
          </cell>
          <cell r="B850" t="str">
            <v>ACETATO DE CHUMBO</v>
          </cell>
          <cell r="C850">
            <v>6.1</v>
          </cell>
        </row>
        <row r="851">
          <cell r="A851">
            <v>1617</v>
          </cell>
          <cell r="B851" t="str">
            <v>ARSENIATO(S) DE CHUMBO</v>
          </cell>
          <cell r="C851">
            <v>6.1</v>
          </cell>
        </row>
        <row r="852">
          <cell r="A852">
            <v>1618</v>
          </cell>
          <cell r="B852" t="str">
            <v>ARSENITO(S) DE CHUMBO</v>
          </cell>
          <cell r="C852">
            <v>6.1</v>
          </cell>
        </row>
        <row r="853">
          <cell r="A853">
            <v>1620</v>
          </cell>
          <cell r="B853" t="str">
            <v>CIANETO DE CHUMBO</v>
          </cell>
          <cell r="C853">
            <v>6.1</v>
          </cell>
        </row>
        <row r="854">
          <cell r="A854">
            <v>1621</v>
          </cell>
          <cell r="B854" t="str">
            <v>PÚRPURA DE LONDRES</v>
          </cell>
          <cell r="C854">
            <v>6.1</v>
          </cell>
        </row>
        <row r="855">
          <cell r="A855">
            <v>1622</v>
          </cell>
          <cell r="B855" t="str">
            <v>ARSENIATO DE MAGNÉSIO</v>
          </cell>
          <cell r="C855">
            <v>6.1</v>
          </cell>
        </row>
        <row r="856">
          <cell r="A856">
            <v>1623</v>
          </cell>
          <cell r="B856" t="str">
            <v>ARSENIATO MERCÚRICO</v>
          </cell>
          <cell r="C856">
            <v>6.1</v>
          </cell>
        </row>
        <row r="857">
          <cell r="A857">
            <v>1624</v>
          </cell>
          <cell r="B857" t="str">
            <v>CLORETO MERCÚRICO</v>
          </cell>
          <cell r="C857">
            <v>6.1</v>
          </cell>
        </row>
        <row r="858">
          <cell r="A858">
            <v>1625</v>
          </cell>
          <cell r="B858" t="str">
            <v>NITRATO MERCÚRICO</v>
          </cell>
          <cell r="C858">
            <v>6.1</v>
          </cell>
        </row>
        <row r="859">
          <cell r="A859">
            <v>1626</v>
          </cell>
          <cell r="B859" t="str">
            <v>CIANETO DUPLO DE MERCÚRIO E POTÁSIO</v>
          </cell>
          <cell r="C859">
            <v>6.1</v>
          </cell>
        </row>
        <row r="860">
          <cell r="A860">
            <v>1627</v>
          </cell>
          <cell r="B860" t="str">
            <v>NITRATO MERCUROSO</v>
          </cell>
          <cell r="C860">
            <v>6.1</v>
          </cell>
        </row>
        <row r="861">
          <cell r="A861">
            <v>1629</v>
          </cell>
          <cell r="B861" t="str">
            <v>ACETATO DE MERCÚRIO</v>
          </cell>
          <cell r="C861">
            <v>6.1</v>
          </cell>
        </row>
        <row r="862">
          <cell r="A862">
            <v>1630</v>
          </cell>
          <cell r="B862" t="str">
            <v>CLORETO DUPLO DE MERCÚRIO E AMÔNIO</v>
          </cell>
          <cell r="C862">
            <v>6.1</v>
          </cell>
        </row>
        <row r="863">
          <cell r="A863">
            <v>1631</v>
          </cell>
          <cell r="B863" t="str">
            <v>BENZOATO DE MERCÚRIO</v>
          </cell>
          <cell r="C863">
            <v>6.1</v>
          </cell>
        </row>
        <row r="864">
          <cell r="A864">
            <v>1634</v>
          </cell>
          <cell r="B864" t="str">
            <v>BROMETO(S) DE MERCÚRIO</v>
          </cell>
          <cell r="C864">
            <v>6.1</v>
          </cell>
        </row>
        <row r="865">
          <cell r="A865">
            <v>1636</v>
          </cell>
          <cell r="B865" t="str">
            <v>CIANETO DE MERCÚRIO</v>
          </cell>
          <cell r="C865">
            <v>6.1</v>
          </cell>
        </row>
        <row r="866">
          <cell r="A866">
            <v>1637</v>
          </cell>
          <cell r="B866" t="str">
            <v>GLUCONATO DE MERCÚRIO</v>
          </cell>
          <cell r="C866">
            <v>6.1</v>
          </cell>
        </row>
        <row r="867">
          <cell r="A867">
            <v>1638</v>
          </cell>
          <cell r="B867" t="str">
            <v>IODETO DE MERCÚRIO</v>
          </cell>
          <cell r="C867">
            <v>6.1</v>
          </cell>
        </row>
        <row r="868">
          <cell r="A868">
            <v>1639</v>
          </cell>
          <cell r="B868" t="str">
            <v>NUCLEATO DE MERCÚRIO</v>
          </cell>
          <cell r="C868">
            <v>6.1</v>
          </cell>
        </row>
        <row r="869">
          <cell r="A869">
            <v>1640</v>
          </cell>
          <cell r="B869" t="str">
            <v>OLEATO DE MERCÚRIO</v>
          </cell>
          <cell r="C869">
            <v>6.1</v>
          </cell>
        </row>
        <row r="870">
          <cell r="A870">
            <v>1641</v>
          </cell>
          <cell r="B870" t="str">
            <v>ÓXIDO DE MERCÚRIO</v>
          </cell>
          <cell r="C870">
            <v>6.1</v>
          </cell>
        </row>
        <row r="871">
          <cell r="A871">
            <v>1642</v>
          </cell>
          <cell r="B871" t="str">
            <v>OXICIANETO DE MERCÚRIO, INSENSIBILIZADO</v>
          </cell>
          <cell r="C871">
            <v>6.1</v>
          </cell>
        </row>
        <row r="872">
          <cell r="A872">
            <v>1643</v>
          </cell>
          <cell r="B872" t="str">
            <v>IODETO DE MERCÚRIO E POTÁSSIO</v>
          </cell>
          <cell r="C872">
            <v>6.1</v>
          </cell>
        </row>
        <row r="873">
          <cell r="A873">
            <v>1644</v>
          </cell>
          <cell r="B873" t="str">
            <v>SALICILATO DE MERCÚRIO</v>
          </cell>
          <cell r="C873">
            <v>6.1</v>
          </cell>
        </row>
        <row r="874">
          <cell r="A874">
            <v>1645</v>
          </cell>
          <cell r="B874" t="str">
            <v>SULFATO DE MERCÚRIO</v>
          </cell>
          <cell r="C874">
            <v>6.1</v>
          </cell>
        </row>
        <row r="875">
          <cell r="A875">
            <v>1646</v>
          </cell>
          <cell r="B875" t="str">
            <v>TIOCIANATO DE MERCÚRIO</v>
          </cell>
          <cell r="C875">
            <v>6.1</v>
          </cell>
        </row>
        <row r="876">
          <cell r="A876">
            <v>1647</v>
          </cell>
          <cell r="B876" t="str">
            <v>MISTURA DE BROMETO DE METILA E DIBROMETO DE ETILENO, LÍQUIDA</v>
          </cell>
          <cell r="C876">
            <v>6.1</v>
          </cell>
        </row>
        <row r="877">
          <cell r="A877">
            <v>1648</v>
          </cell>
          <cell r="B877" t="str">
            <v>ACETONITRILA</v>
          </cell>
          <cell r="C877">
            <v>3</v>
          </cell>
        </row>
        <row r="878">
          <cell r="A878">
            <v>1649</v>
          </cell>
          <cell r="B878" t="str">
            <v>MISTURA ANTIDETONANTE PARA COMBUSTÍVEL PARA MOTOR</v>
          </cell>
          <cell r="C878">
            <v>6.1</v>
          </cell>
        </row>
        <row r="879">
          <cell r="A879">
            <v>1650</v>
          </cell>
          <cell r="B879" t="str">
            <v>beta-NAFTILAMINA, SÓLIDA</v>
          </cell>
          <cell r="C879">
            <v>6.1</v>
          </cell>
        </row>
        <row r="880">
          <cell r="A880">
            <v>1651</v>
          </cell>
          <cell r="B880" t="str">
            <v>NAFTILTIOURÉIA</v>
          </cell>
          <cell r="C880">
            <v>6.1</v>
          </cell>
        </row>
        <row r="881">
          <cell r="A881">
            <v>1652</v>
          </cell>
          <cell r="B881" t="str">
            <v>NAFTILURÉIA</v>
          </cell>
          <cell r="C881">
            <v>6.1</v>
          </cell>
        </row>
        <row r="882">
          <cell r="A882">
            <v>1653</v>
          </cell>
          <cell r="B882" t="str">
            <v>CIANETO DE NÍQUEL</v>
          </cell>
          <cell r="C882">
            <v>6.1</v>
          </cell>
        </row>
        <row r="883">
          <cell r="A883">
            <v>1654</v>
          </cell>
          <cell r="B883" t="str">
            <v>NICOTINA</v>
          </cell>
          <cell r="C883">
            <v>6.1</v>
          </cell>
        </row>
        <row r="884">
          <cell r="A884">
            <v>1655</v>
          </cell>
          <cell r="B884" t="str">
            <v>NICOTINA COMPOSTO, SÓLIDO, N.E. ou NICOTINA PREPARAÇÃO, SÓLIDA, N.E.</v>
          </cell>
          <cell r="C884">
            <v>6.1</v>
          </cell>
        </row>
        <row r="885">
          <cell r="A885">
            <v>1656</v>
          </cell>
          <cell r="B885" t="str">
            <v>CLORIDRATO DE NICOTINA, LÍQUIDO OU SOLUÇÃO</v>
          </cell>
          <cell r="C885">
            <v>6.1</v>
          </cell>
        </row>
        <row r="886">
          <cell r="A886">
            <v>1657</v>
          </cell>
          <cell r="B886" t="str">
            <v>SALICILATO DE NICOTINA</v>
          </cell>
          <cell r="C886">
            <v>6.1</v>
          </cell>
        </row>
        <row r="887">
          <cell r="A887">
            <v>1658</v>
          </cell>
          <cell r="B887" t="str">
            <v>SULFATO DE NICOTINA, SOLUÇÃO</v>
          </cell>
          <cell r="C887">
            <v>6.1</v>
          </cell>
        </row>
        <row r="888">
          <cell r="A888">
            <v>1659</v>
          </cell>
          <cell r="B888" t="str">
            <v>TARTARATO DE NICOTINA</v>
          </cell>
          <cell r="C888">
            <v>6.1</v>
          </cell>
        </row>
        <row r="889">
          <cell r="A889">
            <v>1660</v>
          </cell>
          <cell r="B889" t="str">
            <v>ÓXIDO NÍTRICO, COMPRIMIDO</v>
          </cell>
          <cell r="C889">
            <v>2.2999999999999998</v>
          </cell>
        </row>
        <row r="890">
          <cell r="A890">
            <v>1661</v>
          </cell>
          <cell r="B890" t="str">
            <v>NITROANILINAS (o-,m-,p-)</v>
          </cell>
          <cell r="C890">
            <v>6.1</v>
          </cell>
        </row>
        <row r="891">
          <cell r="A891">
            <v>1662</v>
          </cell>
          <cell r="B891" t="str">
            <v>NITROBENZENO</v>
          </cell>
          <cell r="C891">
            <v>6.1</v>
          </cell>
        </row>
        <row r="892">
          <cell r="A892">
            <v>1663</v>
          </cell>
          <cell r="B892" t="str">
            <v>NITROFENÓIS (o-,m-,p-)</v>
          </cell>
          <cell r="C892">
            <v>6.1</v>
          </cell>
        </row>
        <row r="893">
          <cell r="A893">
            <v>1664</v>
          </cell>
          <cell r="B893" t="str">
            <v>NITROTOLUENOS, LÍQUIDOS</v>
          </cell>
          <cell r="C893">
            <v>6.1</v>
          </cell>
        </row>
        <row r="894">
          <cell r="A894">
            <v>1665</v>
          </cell>
          <cell r="B894" t="str">
            <v>NITROXILENOS, LÍQUIDOS</v>
          </cell>
          <cell r="C894">
            <v>6.1</v>
          </cell>
        </row>
        <row r="895">
          <cell r="A895">
            <v>1669</v>
          </cell>
          <cell r="B895" t="str">
            <v>PENTACLOROETANO</v>
          </cell>
          <cell r="C895">
            <v>6.1</v>
          </cell>
        </row>
        <row r="896">
          <cell r="A896">
            <v>1670</v>
          </cell>
          <cell r="B896" t="str">
            <v>PERCLOROMETILMERCAPTANA</v>
          </cell>
          <cell r="C896">
            <v>6.1</v>
          </cell>
        </row>
        <row r="897">
          <cell r="A897">
            <v>1671</v>
          </cell>
          <cell r="B897" t="str">
            <v>FENOL, SÓLIDO</v>
          </cell>
          <cell r="C897">
            <v>6.1</v>
          </cell>
        </row>
        <row r="898">
          <cell r="A898">
            <v>1672</v>
          </cell>
          <cell r="B898" t="str">
            <v>CLORETO DE FENILCARBILAMINA</v>
          </cell>
          <cell r="C898">
            <v>6.1</v>
          </cell>
        </row>
        <row r="899">
          <cell r="A899">
            <v>1673</v>
          </cell>
          <cell r="B899" t="str">
            <v>FENILENODIAMINAS (o-,m-,p-)</v>
          </cell>
          <cell r="C899">
            <v>6.1</v>
          </cell>
        </row>
        <row r="900">
          <cell r="A900">
            <v>1674</v>
          </cell>
          <cell r="B900" t="str">
            <v>ACETATO DE FENILMERCÚRICO</v>
          </cell>
          <cell r="C900">
            <v>6.1</v>
          </cell>
        </row>
        <row r="901">
          <cell r="A901">
            <v>1677</v>
          </cell>
          <cell r="B901" t="str">
            <v>ARSENIATO DE POTÁSSIO</v>
          </cell>
          <cell r="C901">
            <v>6.1</v>
          </cell>
        </row>
        <row r="902">
          <cell r="A902">
            <v>1678</v>
          </cell>
          <cell r="B902" t="str">
            <v>ARSENITO DE POTÁSSIO</v>
          </cell>
          <cell r="C902">
            <v>6.1</v>
          </cell>
        </row>
        <row r="903">
          <cell r="A903">
            <v>1679</v>
          </cell>
          <cell r="B903" t="str">
            <v>CUPROCIANETO DE POTÁSSIO</v>
          </cell>
          <cell r="C903">
            <v>6.1</v>
          </cell>
        </row>
        <row r="904">
          <cell r="A904">
            <v>1680</v>
          </cell>
          <cell r="B904" t="str">
            <v>CIANETO DE POTÁSSIO, SÓLIDO</v>
          </cell>
          <cell r="C904">
            <v>6.1</v>
          </cell>
        </row>
        <row r="905">
          <cell r="A905">
            <v>1683</v>
          </cell>
          <cell r="B905" t="str">
            <v>ARSENITO DE PRATA</v>
          </cell>
          <cell r="C905">
            <v>6.1</v>
          </cell>
        </row>
        <row r="906">
          <cell r="A906">
            <v>1684</v>
          </cell>
          <cell r="B906" t="str">
            <v>CIANETO DE PRATA</v>
          </cell>
          <cell r="C906">
            <v>6.1</v>
          </cell>
        </row>
        <row r="907">
          <cell r="A907">
            <v>1685</v>
          </cell>
          <cell r="B907" t="str">
            <v>ARSENIATO DE SÓDIO</v>
          </cell>
          <cell r="C907">
            <v>6.1</v>
          </cell>
        </row>
        <row r="908">
          <cell r="A908">
            <v>1686</v>
          </cell>
          <cell r="B908" t="str">
            <v>ARSENITO DE SÓDIO, SOLUÇÃO AQUOSA</v>
          </cell>
          <cell r="C908">
            <v>6.1</v>
          </cell>
        </row>
        <row r="909">
          <cell r="A909">
            <v>1687</v>
          </cell>
          <cell r="B909" t="str">
            <v>AZIDA DE SÓDIO</v>
          </cell>
          <cell r="C909">
            <v>6.1</v>
          </cell>
        </row>
        <row r="910">
          <cell r="A910">
            <v>1688</v>
          </cell>
          <cell r="B910" t="str">
            <v>CACODILATO DE SÓDIO</v>
          </cell>
          <cell r="C910">
            <v>6.1</v>
          </cell>
        </row>
        <row r="911">
          <cell r="A911">
            <v>1689</v>
          </cell>
          <cell r="B911" t="str">
            <v>CIANETO DE SÓDIO, SÓLIDO</v>
          </cell>
          <cell r="C911">
            <v>6.1</v>
          </cell>
        </row>
        <row r="912">
          <cell r="A912">
            <v>1690</v>
          </cell>
          <cell r="B912" t="str">
            <v>FLUORETO DE SÓDIO, SÓLIDO</v>
          </cell>
          <cell r="C912">
            <v>6.1</v>
          </cell>
        </row>
        <row r="913">
          <cell r="A913">
            <v>1691</v>
          </cell>
          <cell r="B913" t="str">
            <v>ARSENITO DE ESTRÔNCIO</v>
          </cell>
          <cell r="C913">
            <v>6.1</v>
          </cell>
        </row>
        <row r="914">
          <cell r="A914">
            <v>1692</v>
          </cell>
          <cell r="B914" t="str">
            <v>ESTRICNINA ou SAIS DE ESTRICNINA</v>
          </cell>
          <cell r="C914">
            <v>6.1</v>
          </cell>
        </row>
        <row r="915">
          <cell r="A915">
            <v>1693</v>
          </cell>
          <cell r="B915" t="str">
            <v>SUBSTÂNCIA PARA PRODUÇÃO DE GÁS LACRIMOGÊNEO, LÍQUIDA, N.E.</v>
          </cell>
          <cell r="C915">
            <v>6.1</v>
          </cell>
        </row>
        <row r="916">
          <cell r="A916">
            <v>1694</v>
          </cell>
          <cell r="B916" t="str">
            <v>CIANETO(S) DE BROMOBENZILA, LÍQUIDOS</v>
          </cell>
          <cell r="C916">
            <v>6.1</v>
          </cell>
        </row>
        <row r="917">
          <cell r="A917">
            <v>1695</v>
          </cell>
          <cell r="B917" t="str">
            <v>CLOROACETONA, ESTABILIZADA</v>
          </cell>
          <cell r="C917">
            <v>6.1</v>
          </cell>
        </row>
        <row r="918">
          <cell r="A918">
            <v>1697</v>
          </cell>
          <cell r="B918" t="str">
            <v>CLOROACETOFENONA, SÓLIDA</v>
          </cell>
          <cell r="C918">
            <v>6.1</v>
          </cell>
        </row>
        <row r="919">
          <cell r="A919">
            <v>1698</v>
          </cell>
          <cell r="B919" t="str">
            <v>DIFENILAMINACLOROARSINA</v>
          </cell>
          <cell r="C919">
            <v>6.1</v>
          </cell>
        </row>
        <row r="920">
          <cell r="A920">
            <v>1699</v>
          </cell>
          <cell r="B920" t="str">
            <v>DIFENILCLOROARSINA, LÍQUIDA</v>
          </cell>
          <cell r="C920">
            <v>6.1</v>
          </cell>
        </row>
        <row r="921">
          <cell r="A921">
            <v>1700</v>
          </cell>
          <cell r="B921" t="str">
            <v>VELAS LACRIMOGÊNEAS</v>
          </cell>
          <cell r="C921">
            <v>6.1</v>
          </cell>
        </row>
        <row r="922">
          <cell r="A922">
            <v>1701</v>
          </cell>
          <cell r="B922" t="str">
            <v>BROMETO DE XILILA, LÍQUIDO</v>
          </cell>
          <cell r="C922">
            <v>6.1</v>
          </cell>
        </row>
        <row r="923">
          <cell r="A923">
            <v>1702</v>
          </cell>
          <cell r="B923" t="str">
            <v>1,1,2,2-TETRACLOROETANO</v>
          </cell>
          <cell r="C923">
            <v>6.1</v>
          </cell>
        </row>
        <row r="924">
          <cell r="A924">
            <v>1704</v>
          </cell>
          <cell r="B924" t="str">
            <v>DITIOPIROFOSFATO DE TETRAETILA</v>
          </cell>
          <cell r="C924">
            <v>6.1</v>
          </cell>
        </row>
        <row r="925">
          <cell r="A925">
            <v>1707</v>
          </cell>
          <cell r="B925" t="str">
            <v>TÁLIO COMPOSTO, N.E.</v>
          </cell>
          <cell r="C925">
            <v>6.1</v>
          </cell>
        </row>
        <row r="926">
          <cell r="A926">
            <v>1708</v>
          </cell>
          <cell r="B926" t="str">
            <v>TOLUIDINAS, LÍQUIDAS</v>
          </cell>
          <cell r="C926">
            <v>6.1</v>
          </cell>
        </row>
        <row r="927">
          <cell r="A927">
            <v>1709</v>
          </cell>
          <cell r="B927" t="str">
            <v>2,4-TOLUILENODIAMINA, SÓLIDA</v>
          </cell>
          <cell r="C927">
            <v>6.1</v>
          </cell>
        </row>
        <row r="928">
          <cell r="A928">
            <v>1710</v>
          </cell>
          <cell r="B928" t="str">
            <v>TRICLOROETILENO</v>
          </cell>
          <cell r="C928">
            <v>6.1</v>
          </cell>
        </row>
        <row r="929">
          <cell r="A929">
            <v>1711</v>
          </cell>
          <cell r="B929" t="str">
            <v>XILIDINAS, LÍQUIDAS</v>
          </cell>
          <cell r="C929">
            <v>6.1</v>
          </cell>
        </row>
        <row r="930">
          <cell r="A930">
            <v>1712</v>
          </cell>
          <cell r="B930" t="str">
            <v>ARSENIATO DE ZINCO, ARSENITO DE ZINCO, ou MISTURA DE ARSENIATO DE ZINCO E ARSENITO DE ZINCO</v>
          </cell>
          <cell r="C930">
            <v>6.1</v>
          </cell>
        </row>
        <row r="931">
          <cell r="A931">
            <v>1713</v>
          </cell>
          <cell r="B931" t="str">
            <v>CIANETO DE ZINCO</v>
          </cell>
          <cell r="C931">
            <v>6.1</v>
          </cell>
        </row>
        <row r="932">
          <cell r="A932">
            <v>1714</v>
          </cell>
          <cell r="B932" t="str">
            <v>FOSFETO DE ZINCO</v>
          </cell>
          <cell r="C932">
            <v>4.3</v>
          </cell>
        </row>
        <row r="933">
          <cell r="A933">
            <v>1715</v>
          </cell>
          <cell r="B933" t="str">
            <v>ANIDRIDO ACÉTICO</v>
          </cell>
          <cell r="C933">
            <v>8</v>
          </cell>
        </row>
        <row r="934">
          <cell r="A934">
            <v>1716</v>
          </cell>
          <cell r="B934" t="str">
            <v>BROMETO DE ACETILA</v>
          </cell>
          <cell r="C934">
            <v>8</v>
          </cell>
        </row>
        <row r="935">
          <cell r="A935">
            <v>1717</v>
          </cell>
          <cell r="B935" t="str">
            <v>CLORETO DE ACETILA</v>
          </cell>
          <cell r="C935">
            <v>3</v>
          </cell>
        </row>
        <row r="936">
          <cell r="A936">
            <v>1718</v>
          </cell>
          <cell r="B936" t="str">
            <v>FOSFATO ÁCIDO DE BUTILA</v>
          </cell>
          <cell r="C936">
            <v>8</v>
          </cell>
        </row>
        <row r="937">
          <cell r="A937">
            <v>1719</v>
          </cell>
          <cell r="B937" t="str">
            <v>LÍQUIDO ALCALINO CÁUSTICO, N.E.</v>
          </cell>
          <cell r="C937">
            <v>8</v>
          </cell>
        </row>
        <row r="938">
          <cell r="A938">
            <v>1722</v>
          </cell>
          <cell r="B938" t="str">
            <v>CLOROFORMIATO DE ALILA</v>
          </cell>
          <cell r="C938">
            <v>6.1</v>
          </cell>
        </row>
        <row r="939">
          <cell r="A939">
            <v>1723</v>
          </cell>
          <cell r="B939" t="str">
            <v>IODETO DE ALILA</v>
          </cell>
          <cell r="C939">
            <v>3</v>
          </cell>
        </row>
        <row r="940">
          <cell r="A940">
            <v>1724</v>
          </cell>
          <cell r="B940" t="str">
            <v>ALILTRICLOROSSILANO, ESTABILIZADO</v>
          </cell>
          <cell r="C940">
            <v>8</v>
          </cell>
        </row>
        <row r="941">
          <cell r="A941">
            <v>1725</v>
          </cell>
          <cell r="B941" t="str">
            <v>BROMETO DE ALUMÍNIO, ANIDRO</v>
          </cell>
          <cell r="C941">
            <v>8</v>
          </cell>
        </row>
        <row r="942">
          <cell r="A942">
            <v>1726</v>
          </cell>
          <cell r="B942" t="str">
            <v>CLORETO DE ALUMÍNIO, ANIDRO</v>
          </cell>
          <cell r="C942">
            <v>8</v>
          </cell>
        </row>
        <row r="943">
          <cell r="A943">
            <v>1727</v>
          </cell>
          <cell r="B943" t="str">
            <v>HIDROGENODIFLUORETO DE AMÔNIO, SÓLIDO</v>
          </cell>
          <cell r="C943">
            <v>8</v>
          </cell>
        </row>
        <row r="944">
          <cell r="A944">
            <v>1728</v>
          </cell>
          <cell r="B944" t="str">
            <v>AMILTRICLOROSSILANO</v>
          </cell>
          <cell r="C944">
            <v>8</v>
          </cell>
        </row>
        <row r="945">
          <cell r="A945">
            <v>1729</v>
          </cell>
          <cell r="B945" t="str">
            <v>CLORETO DE ANISOÍLA</v>
          </cell>
          <cell r="C945">
            <v>8</v>
          </cell>
        </row>
        <row r="946">
          <cell r="A946">
            <v>1730</v>
          </cell>
          <cell r="B946" t="str">
            <v>PENTACLORETO DE ANTIMÔNIO, LÍQUIDO</v>
          </cell>
          <cell r="C946">
            <v>8</v>
          </cell>
        </row>
        <row r="947">
          <cell r="A947">
            <v>1731</v>
          </cell>
          <cell r="B947" t="str">
            <v>PENTACLORETO DE ANTIMÔNIO, SOLUÇÃO</v>
          </cell>
          <cell r="C947">
            <v>8</v>
          </cell>
        </row>
        <row r="948">
          <cell r="A948">
            <v>1732</v>
          </cell>
          <cell r="B948" t="str">
            <v>PENTAFLUORETO DE ANTIMÔNIO</v>
          </cell>
          <cell r="C948">
            <v>8</v>
          </cell>
        </row>
        <row r="949">
          <cell r="A949">
            <v>1733</v>
          </cell>
          <cell r="B949" t="str">
            <v>TRICLORETO DE ANTIMÔNIO</v>
          </cell>
          <cell r="C949">
            <v>8</v>
          </cell>
        </row>
        <row r="950">
          <cell r="A950">
            <v>1736</v>
          </cell>
          <cell r="B950" t="str">
            <v>CLORETO DE BENZOÍLA</v>
          </cell>
          <cell r="C950">
            <v>8</v>
          </cell>
        </row>
        <row r="951">
          <cell r="A951">
            <v>1737</v>
          </cell>
          <cell r="B951" t="str">
            <v>BROMETO DE BENZILA</v>
          </cell>
          <cell r="C951">
            <v>6.1</v>
          </cell>
        </row>
        <row r="952">
          <cell r="A952">
            <v>1738</v>
          </cell>
          <cell r="B952" t="str">
            <v>CLORETO DE BENZILA</v>
          </cell>
          <cell r="C952">
            <v>6.1</v>
          </cell>
        </row>
        <row r="953">
          <cell r="A953">
            <v>1739</v>
          </cell>
          <cell r="B953" t="str">
            <v>CLOROFORMIATO DE BENZILA</v>
          </cell>
          <cell r="C953">
            <v>8</v>
          </cell>
        </row>
        <row r="954">
          <cell r="A954">
            <v>1740</v>
          </cell>
          <cell r="B954" t="str">
            <v>HIDROGENODIFLUORETOS, SÓLIDOS, N.E.</v>
          </cell>
          <cell r="C954">
            <v>8</v>
          </cell>
        </row>
        <row r="955">
          <cell r="A955">
            <v>1741</v>
          </cell>
          <cell r="B955" t="str">
            <v>TRICLORETO DE BORO</v>
          </cell>
          <cell r="C955">
            <v>2.2999999999999998</v>
          </cell>
        </row>
        <row r="956">
          <cell r="A956">
            <v>1742</v>
          </cell>
          <cell r="B956" t="str">
            <v>TRIFLUORETO DE BORO E ÁCIDO ACÉTICO, COMPLEXO DE, LÍQUIDO</v>
          </cell>
          <cell r="C956">
            <v>8</v>
          </cell>
        </row>
        <row r="957">
          <cell r="A957">
            <v>1743</v>
          </cell>
          <cell r="B957" t="str">
            <v>TRIFLUORETO DE BORO E ÁCIDO PROPIÔNICO, COMPLEXO DE, LÍQUIDO</v>
          </cell>
          <cell r="C957">
            <v>8</v>
          </cell>
        </row>
        <row r="958">
          <cell r="A958">
            <v>1744</v>
          </cell>
          <cell r="B958" t="str">
            <v>BROMO ou SOLUÇÃO DE BROMO</v>
          </cell>
          <cell r="C958">
            <v>8</v>
          </cell>
        </row>
        <row r="959">
          <cell r="A959">
            <v>1745</v>
          </cell>
          <cell r="B959" t="str">
            <v>PENTAFLUORETO DE BROMO</v>
          </cell>
          <cell r="C959">
            <v>5.0999999999999996</v>
          </cell>
        </row>
        <row r="960">
          <cell r="A960">
            <v>1746</v>
          </cell>
          <cell r="B960" t="str">
            <v>TRIFLUORETO DE BROMO</v>
          </cell>
          <cell r="C960">
            <v>5.0999999999999996</v>
          </cell>
        </row>
        <row r="961">
          <cell r="A961">
            <v>1747</v>
          </cell>
          <cell r="B961" t="str">
            <v>BUTILTRICLOROSSILANO</v>
          </cell>
          <cell r="C961">
            <v>8</v>
          </cell>
        </row>
        <row r="962">
          <cell r="A962">
            <v>1748</v>
          </cell>
          <cell r="B962" t="str">
            <v>HIPOCLORITO DE CÁLCIO,  SECO ou  MISTURA DE  HIPOCLORITO DE  CÁLCIO, SECA  com mais  de 39%  de cloro
livre (8,8% de oxigênio livre)</v>
          </cell>
          <cell r="C962">
            <v>5.0999999999999996</v>
          </cell>
        </row>
        <row r="963">
          <cell r="A963">
            <v>1749</v>
          </cell>
          <cell r="B963" t="str">
            <v>TRIFLUORETO DE CLORO</v>
          </cell>
          <cell r="C963">
            <v>2.2999999999999998</v>
          </cell>
        </row>
        <row r="964">
          <cell r="A964">
            <v>1750</v>
          </cell>
          <cell r="B964" t="str">
            <v>ÁCIDO CLORACÉTICO, SOLUÇÃO</v>
          </cell>
          <cell r="C964">
            <v>6.1</v>
          </cell>
        </row>
        <row r="965">
          <cell r="A965">
            <v>1751</v>
          </cell>
          <cell r="B965" t="str">
            <v>ÁCIDO CLORACÉTICO, SÓLIDO</v>
          </cell>
          <cell r="C965">
            <v>6.1</v>
          </cell>
        </row>
        <row r="966">
          <cell r="A966">
            <v>1752</v>
          </cell>
          <cell r="B966" t="str">
            <v>CLORETO DE CLOROACETILA</v>
          </cell>
          <cell r="C966">
            <v>6.1</v>
          </cell>
        </row>
        <row r="967">
          <cell r="A967">
            <v>1753</v>
          </cell>
          <cell r="B967" t="str">
            <v>CLOROFENILTRICLOROSSILANO</v>
          </cell>
          <cell r="C967">
            <v>8</v>
          </cell>
        </row>
        <row r="968">
          <cell r="A968">
            <v>1754</v>
          </cell>
          <cell r="B968" t="str">
            <v>ÁCIDO CLOROSSULFONICO (com ou sem trióxido de enxofre)</v>
          </cell>
          <cell r="C968">
            <v>8</v>
          </cell>
        </row>
        <row r="969">
          <cell r="A969">
            <v>1755</v>
          </cell>
          <cell r="B969" t="str">
            <v>ÁCIDO CRÔMICO, SOLUÇÃO</v>
          </cell>
          <cell r="C969">
            <v>8</v>
          </cell>
        </row>
        <row r="970">
          <cell r="A970">
            <v>1756</v>
          </cell>
          <cell r="B970" t="str">
            <v>FLUORETO CRÔMICO, SÓLIDO</v>
          </cell>
          <cell r="C970">
            <v>8</v>
          </cell>
        </row>
        <row r="971">
          <cell r="A971">
            <v>1757</v>
          </cell>
          <cell r="B971" t="str">
            <v>FLUORETO CRÔMICO, SOLUÇÃO</v>
          </cell>
          <cell r="C971">
            <v>8</v>
          </cell>
        </row>
        <row r="972">
          <cell r="A972">
            <v>1758</v>
          </cell>
          <cell r="B972" t="str">
            <v>OXICLORETO DE CROMO</v>
          </cell>
          <cell r="C972">
            <v>8</v>
          </cell>
        </row>
        <row r="973">
          <cell r="A973">
            <v>1759</v>
          </cell>
          <cell r="B973" t="str">
            <v>SÓLIDO CORROSIVO, N.E.</v>
          </cell>
          <cell r="C973">
            <v>8</v>
          </cell>
        </row>
        <row r="974">
          <cell r="A974">
            <v>1760</v>
          </cell>
          <cell r="B974" t="str">
            <v>LÍQUIDO CORROSIVO, N.E.</v>
          </cell>
          <cell r="C974">
            <v>8</v>
          </cell>
        </row>
        <row r="975">
          <cell r="A975">
            <v>1761</v>
          </cell>
          <cell r="B975" t="str">
            <v>CUPRIETILENODIAMINA, SOLUÇÃO</v>
          </cell>
          <cell r="C975">
            <v>8</v>
          </cell>
        </row>
        <row r="976">
          <cell r="A976">
            <v>1762</v>
          </cell>
          <cell r="B976" t="str">
            <v>CICLO-HEXENILTRICLOROSSILANO</v>
          </cell>
          <cell r="C976">
            <v>8</v>
          </cell>
        </row>
        <row r="977">
          <cell r="A977">
            <v>1763</v>
          </cell>
          <cell r="B977" t="str">
            <v>CICLO-HEXILTRICLOROSSILANO</v>
          </cell>
          <cell r="C977">
            <v>8</v>
          </cell>
        </row>
        <row r="978">
          <cell r="A978">
            <v>1764</v>
          </cell>
          <cell r="B978" t="str">
            <v>ÁCIDO DICLORACÉTICO</v>
          </cell>
          <cell r="C978">
            <v>8</v>
          </cell>
        </row>
        <row r="979">
          <cell r="A979">
            <v>1765</v>
          </cell>
          <cell r="B979" t="str">
            <v>CLORETO DE DICLOROACETILA</v>
          </cell>
          <cell r="C979">
            <v>8</v>
          </cell>
        </row>
        <row r="980">
          <cell r="A980">
            <v>1766</v>
          </cell>
          <cell r="B980" t="str">
            <v>DICLOROFENILTRICLOROSSILANO</v>
          </cell>
          <cell r="C980">
            <v>8</v>
          </cell>
        </row>
        <row r="981">
          <cell r="A981">
            <v>1767</v>
          </cell>
          <cell r="B981" t="str">
            <v>DIETILDICLOROSSILANO</v>
          </cell>
          <cell r="C981">
            <v>8</v>
          </cell>
        </row>
        <row r="982">
          <cell r="A982">
            <v>1768</v>
          </cell>
          <cell r="B982" t="str">
            <v>ÁCIDO DIFLUORFOSFÓRICO, ANIDRO</v>
          </cell>
          <cell r="C982">
            <v>8</v>
          </cell>
        </row>
        <row r="983">
          <cell r="A983">
            <v>1769</v>
          </cell>
          <cell r="B983" t="str">
            <v>DIFENILDICLOROSSILANO</v>
          </cell>
          <cell r="C983">
            <v>8</v>
          </cell>
        </row>
        <row r="984">
          <cell r="A984">
            <v>1770</v>
          </cell>
          <cell r="B984" t="str">
            <v>BROMETO DE DIFENILMETILA</v>
          </cell>
          <cell r="C984">
            <v>8</v>
          </cell>
        </row>
        <row r="985">
          <cell r="A985">
            <v>1771</v>
          </cell>
          <cell r="B985" t="str">
            <v>DODECILTRICLOROSSILANO</v>
          </cell>
          <cell r="C985">
            <v>8</v>
          </cell>
        </row>
        <row r="986">
          <cell r="A986">
            <v>1773</v>
          </cell>
          <cell r="B986" t="str">
            <v>CLORETO FÉRRICO, ANIDRO</v>
          </cell>
          <cell r="C986">
            <v>8</v>
          </cell>
        </row>
        <row r="987">
          <cell r="A987">
            <v>1774</v>
          </cell>
          <cell r="B987" t="str">
            <v>CARGAS PARA EXTINTOR DE INCÊNDIO, líquidas, corrosivas</v>
          </cell>
          <cell r="C987">
            <v>8</v>
          </cell>
        </row>
        <row r="988">
          <cell r="A988">
            <v>1775</v>
          </cell>
          <cell r="B988" t="str">
            <v>ÁCIDO FLUORBÓRICO</v>
          </cell>
          <cell r="C988">
            <v>8</v>
          </cell>
        </row>
        <row r="989">
          <cell r="A989">
            <v>1776</v>
          </cell>
          <cell r="B989" t="str">
            <v>ÁCIDO FLUORFOSFÓRICO, ANIDRO</v>
          </cell>
          <cell r="C989">
            <v>8</v>
          </cell>
        </row>
        <row r="990">
          <cell r="A990">
            <v>1777</v>
          </cell>
          <cell r="B990" t="str">
            <v>ÁCIDO FLUORSULFÔNICO</v>
          </cell>
          <cell r="C990">
            <v>8</v>
          </cell>
        </row>
        <row r="991">
          <cell r="A991">
            <v>1778</v>
          </cell>
          <cell r="B991" t="str">
            <v>ÁCIDO FLUORSILÍCICO</v>
          </cell>
          <cell r="C991">
            <v>8</v>
          </cell>
        </row>
        <row r="992">
          <cell r="A992">
            <v>1779</v>
          </cell>
          <cell r="B992" t="str">
            <v>ÁCIDO FÓRMICO com mais de 85% de ácido em massa</v>
          </cell>
          <cell r="C992">
            <v>8</v>
          </cell>
        </row>
        <row r="993">
          <cell r="A993">
            <v>1780</v>
          </cell>
          <cell r="B993" t="str">
            <v>CLORETO DE FUMARILA</v>
          </cell>
          <cell r="C993">
            <v>8</v>
          </cell>
        </row>
        <row r="994">
          <cell r="A994">
            <v>1781</v>
          </cell>
          <cell r="B994" t="str">
            <v>HEXADECILTRICLOROSSILANO</v>
          </cell>
          <cell r="C994">
            <v>8</v>
          </cell>
        </row>
        <row r="995">
          <cell r="A995">
            <v>1782</v>
          </cell>
          <cell r="B995" t="str">
            <v>ÁCIDO HEXAFLUORFOSFÓRICO</v>
          </cell>
          <cell r="C995">
            <v>8</v>
          </cell>
        </row>
        <row r="996">
          <cell r="A996">
            <v>1783</v>
          </cell>
          <cell r="B996" t="str">
            <v>HEXAMETILENODIAMINA SOLUÇÃO</v>
          </cell>
          <cell r="C996">
            <v>8</v>
          </cell>
        </row>
        <row r="997">
          <cell r="A997">
            <v>1784</v>
          </cell>
          <cell r="B997" t="str">
            <v>HEXILTRICLOROSSILANO</v>
          </cell>
          <cell r="C997">
            <v>8</v>
          </cell>
        </row>
        <row r="998">
          <cell r="A998">
            <v>1786</v>
          </cell>
          <cell r="B998" t="str">
            <v>MISTURA DE ÁCIDO FLUORÍDRICO E ÁCIDO SULFÚRICO</v>
          </cell>
          <cell r="C998">
            <v>8</v>
          </cell>
        </row>
        <row r="999">
          <cell r="A999">
            <v>1787</v>
          </cell>
          <cell r="B999" t="str">
            <v>ÁCIDO IODÍDRICO</v>
          </cell>
          <cell r="C999">
            <v>8</v>
          </cell>
        </row>
        <row r="1000">
          <cell r="A1000">
            <v>1788</v>
          </cell>
          <cell r="B1000" t="str">
            <v>ÁCIDO BROMÍDRICO</v>
          </cell>
          <cell r="C1000">
            <v>8</v>
          </cell>
        </row>
        <row r="1001">
          <cell r="A1001">
            <v>1789</v>
          </cell>
          <cell r="B1001" t="str">
            <v>ÁCIDO CLORÍDRICO</v>
          </cell>
          <cell r="C1001">
            <v>8</v>
          </cell>
        </row>
        <row r="1002">
          <cell r="A1002">
            <v>1790</v>
          </cell>
          <cell r="B1002" t="str">
            <v>ÁCIDO FLUORÍDRICO, com mais de 60% de ácido fluorídrico</v>
          </cell>
          <cell r="C1002">
            <v>8</v>
          </cell>
        </row>
        <row r="1003">
          <cell r="A1003">
            <v>1791</v>
          </cell>
          <cell r="B1003" t="str">
            <v>HIPOCLORITO SOLUÇÃO</v>
          </cell>
          <cell r="C1003">
            <v>8</v>
          </cell>
        </row>
        <row r="1004">
          <cell r="A1004">
            <v>1792</v>
          </cell>
          <cell r="B1004" t="str">
            <v>MONOCLORETO DE IODO, SÓLIDO</v>
          </cell>
          <cell r="C1004">
            <v>8</v>
          </cell>
        </row>
        <row r="1005">
          <cell r="A1005">
            <v>1793</v>
          </cell>
          <cell r="B1005" t="str">
            <v>FOSFATO ÁCIDO DE ISOPROPILA</v>
          </cell>
          <cell r="C1005">
            <v>8</v>
          </cell>
        </row>
        <row r="1006">
          <cell r="A1006">
            <v>1794</v>
          </cell>
          <cell r="B1006" t="str">
            <v>SULFATO DE CHUMBO com mais de 3% de ácido livre</v>
          </cell>
          <cell r="C1006">
            <v>8</v>
          </cell>
        </row>
        <row r="1007">
          <cell r="A1007">
            <v>1796</v>
          </cell>
          <cell r="B1007" t="str">
            <v>MISTURA NITRANTE ÁCIDA, com mais de 50% de ácido nítrico</v>
          </cell>
          <cell r="C1007">
            <v>8</v>
          </cell>
        </row>
        <row r="1008">
          <cell r="A1008">
            <v>1798</v>
          </cell>
          <cell r="B1008" t="str">
            <v>ÁCIDO NITROCLORÍDRICO</v>
          </cell>
          <cell r="C1008">
            <v>8</v>
          </cell>
        </row>
        <row r="1009">
          <cell r="A1009">
            <v>1799</v>
          </cell>
          <cell r="B1009" t="str">
            <v>NONILTRICLOROSSILANO</v>
          </cell>
          <cell r="C1009">
            <v>8</v>
          </cell>
        </row>
        <row r="1010">
          <cell r="A1010">
            <v>1800</v>
          </cell>
          <cell r="B1010" t="str">
            <v>OCTADECILTRICLOROSSILANO</v>
          </cell>
          <cell r="C1010">
            <v>8</v>
          </cell>
        </row>
        <row r="1011">
          <cell r="A1011">
            <v>1801</v>
          </cell>
          <cell r="B1011" t="str">
            <v>OCTILTRICLOROSSILANO</v>
          </cell>
          <cell r="C1011">
            <v>8</v>
          </cell>
        </row>
        <row r="1012">
          <cell r="A1012">
            <v>1802</v>
          </cell>
          <cell r="B1012" t="str">
            <v>ÁCIDO PERCLÓRICO com até 50% de ácido, em massa</v>
          </cell>
          <cell r="C1012">
            <v>8</v>
          </cell>
        </row>
        <row r="1013">
          <cell r="A1013">
            <v>1803</v>
          </cell>
          <cell r="B1013" t="str">
            <v>ÁCIDO FENOLSULFÔNICO, LÍQUIDO</v>
          </cell>
          <cell r="C1013">
            <v>8</v>
          </cell>
        </row>
        <row r="1014">
          <cell r="A1014">
            <v>1804</v>
          </cell>
          <cell r="B1014" t="str">
            <v>FENILTRICLOROSSILANO</v>
          </cell>
          <cell r="C1014">
            <v>8</v>
          </cell>
        </row>
        <row r="1015">
          <cell r="A1015">
            <v>1805</v>
          </cell>
          <cell r="B1015" t="str">
            <v>ÁCIDO FOSFÓRICO, SOLUÇÃO</v>
          </cell>
          <cell r="C1015">
            <v>8</v>
          </cell>
        </row>
        <row r="1016">
          <cell r="A1016">
            <v>1806</v>
          </cell>
          <cell r="B1016" t="str">
            <v>PENTACLORETO DE FÓSFORO</v>
          </cell>
          <cell r="C1016">
            <v>8</v>
          </cell>
        </row>
        <row r="1017">
          <cell r="A1017">
            <v>1807</v>
          </cell>
          <cell r="B1017" t="str">
            <v>PENTÓXIDO DE FÓSFORO</v>
          </cell>
          <cell r="C1017">
            <v>8</v>
          </cell>
        </row>
        <row r="1018">
          <cell r="A1018">
            <v>1808</v>
          </cell>
          <cell r="B1018" t="str">
            <v>TRIBROMETO DE FÓSFORO</v>
          </cell>
          <cell r="C1018">
            <v>8</v>
          </cell>
        </row>
        <row r="1019">
          <cell r="A1019">
            <v>1809</v>
          </cell>
          <cell r="B1019" t="str">
            <v>TRICLORETO DE FÓSFORO</v>
          </cell>
          <cell r="C1019">
            <v>6.1</v>
          </cell>
        </row>
        <row r="1020">
          <cell r="A1020">
            <v>1810</v>
          </cell>
          <cell r="B1020" t="str">
            <v>OXICLORETO DE FÓSFORO</v>
          </cell>
          <cell r="C1020">
            <v>6.1</v>
          </cell>
        </row>
        <row r="1021">
          <cell r="A1021">
            <v>1811</v>
          </cell>
          <cell r="B1021" t="str">
            <v>HIDROGENODIFLUORETO DE POTÁSSIO SÓLIDO</v>
          </cell>
          <cell r="C1021">
            <v>8</v>
          </cell>
        </row>
        <row r="1022">
          <cell r="A1022">
            <v>1812</v>
          </cell>
          <cell r="B1022" t="str">
            <v>FLUORETO DE POTÁSSIO SÓLIDO</v>
          </cell>
          <cell r="C1022">
            <v>6.1</v>
          </cell>
        </row>
        <row r="1023">
          <cell r="A1023">
            <v>1813</v>
          </cell>
          <cell r="B1023" t="str">
            <v>HIDRÓXIDO DE POTÁSSIO, SÓLIDO</v>
          </cell>
          <cell r="C1023">
            <v>8</v>
          </cell>
        </row>
        <row r="1024">
          <cell r="A1024">
            <v>1814</v>
          </cell>
          <cell r="B1024" t="str">
            <v>HIDRÓXIDO DE POTÁSSIO SOLUÇÃO</v>
          </cell>
          <cell r="C1024">
            <v>8</v>
          </cell>
        </row>
        <row r="1025">
          <cell r="A1025">
            <v>1815</v>
          </cell>
          <cell r="B1025" t="str">
            <v>CLORETO DE PROPIONILA</v>
          </cell>
          <cell r="C1025">
            <v>3</v>
          </cell>
        </row>
        <row r="1026">
          <cell r="A1026">
            <v>1816</v>
          </cell>
          <cell r="B1026" t="str">
            <v>PROPILTRICLOROSSILANO</v>
          </cell>
          <cell r="C1026">
            <v>8</v>
          </cell>
        </row>
        <row r="1027">
          <cell r="A1027">
            <v>1817</v>
          </cell>
          <cell r="B1027" t="str">
            <v>CLORETO DE PIROSSULFURILA</v>
          </cell>
          <cell r="C1027">
            <v>8</v>
          </cell>
        </row>
        <row r="1028">
          <cell r="A1028">
            <v>1818</v>
          </cell>
          <cell r="B1028" t="str">
            <v>TETRACLORETO DE SILÍCIO</v>
          </cell>
          <cell r="C1028">
            <v>8</v>
          </cell>
        </row>
        <row r="1029">
          <cell r="A1029">
            <v>1819</v>
          </cell>
          <cell r="B1029" t="str">
            <v>ALUMINATO DE SÓDIO SOLUÇÃO</v>
          </cell>
          <cell r="C1029">
            <v>8</v>
          </cell>
        </row>
        <row r="1030">
          <cell r="A1030">
            <v>1823</v>
          </cell>
          <cell r="B1030" t="str">
            <v>HIDRÓXIDO DE SÓDIO, SÓLIDO</v>
          </cell>
          <cell r="C1030">
            <v>8</v>
          </cell>
        </row>
        <row r="1031">
          <cell r="A1031">
            <v>1824</v>
          </cell>
          <cell r="B1031" t="str">
            <v>HIDRÓXIDO DE SÓDIO SOLUÇÃO</v>
          </cell>
          <cell r="C1031">
            <v>8</v>
          </cell>
        </row>
        <row r="1032">
          <cell r="A1032">
            <v>1825</v>
          </cell>
          <cell r="B1032" t="str">
            <v>MONÓXIDO DE SÓDIO</v>
          </cell>
          <cell r="C1032">
            <v>8</v>
          </cell>
        </row>
        <row r="1033">
          <cell r="A1033">
            <v>1826</v>
          </cell>
          <cell r="B1033" t="str">
            <v>MISTURA NITRANTE ÁCIDA, RESIDUAL, com mais de 50% de ácido nítrico</v>
          </cell>
          <cell r="C1033">
            <v>8</v>
          </cell>
        </row>
        <row r="1034">
          <cell r="A1034">
            <v>1827</v>
          </cell>
          <cell r="B1034" t="str">
            <v>CLORETO ESTÂNICO, ANIDRO</v>
          </cell>
          <cell r="C1034">
            <v>8</v>
          </cell>
        </row>
        <row r="1035">
          <cell r="A1035">
            <v>1828</v>
          </cell>
          <cell r="B1035" t="str">
            <v>CLORETO(S) DE ENXOFRE</v>
          </cell>
          <cell r="C1035">
            <v>8</v>
          </cell>
        </row>
        <row r="1036">
          <cell r="A1036">
            <v>1829</v>
          </cell>
          <cell r="B1036" t="str">
            <v>TRIÓXIDO DE ENXOFRE, ESTABILIZADO</v>
          </cell>
          <cell r="C1036">
            <v>8</v>
          </cell>
        </row>
        <row r="1037">
          <cell r="A1037">
            <v>1830</v>
          </cell>
          <cell r="B1037" t="str">
            <v>ÁCIDO SULFÚRICO, com mais de 51% de ácido</v>
          </cell>
          <cell r="C1037">
            <v>8</v>
          </cell>
        </row>
        <row r="1038">
          <cell r="A1038">
            <v>1831</v>
          </cell>
          <cell r="B1038" t="str">
            <v>ÁCIDO SULFÚRICO, FUMEGANTE</v>
          </cell>
          <cell r="C1038">
            <v>8</v>
          </cell>
        </row>
        <row r="1039">
          <cell r="A1039">
            <v>1832</v>
          </cell>
          <cell r="B1039" t="str">
            <v>ÁCIDO SULFÚRICO, RESIDUAL</v>
          </cell>
          <cell r="C1039">
            <v>8</v>
          </cell>
        </row>
        <row r="1040">
          <cell r="A1040">
            <v>1833</v>
          </cell>
          <cell r="B1040" t="str">
            <v>ÁCIDO SULFUROSO</v>
          </cell>
          <cell r="C1040">
            <v>8</v>
          </cell>
        </row>
        <row r="1041">
          <cell r="A1041">
            <v>1834</v>
          </cell>
          <cell r="B1041" t="str">
            <v>CLORETO DE SULFURILA</v>
          </cell>
          <cell r="C1041">
            <v>6.1</v>
          </cell>
        </row>
        <row r="1042">
          <cell r="A1042">
            <v>1835</v>
          </cell>
          <cell r="B1042" t="str">
            <v>HIDRÓXIDO DE TETRAMETILAMÔNIO SOLUÇÃO</v>
          </cell>
          <cell r="C1042">
            <v>8</v>
          </cell>
        </row>
        <row r="1043">
          <cell r="A1043">
            <v>1836</v>
          </cell>
          <cell r="B1043" t="str">
            <v>CLORETO DE TIONILA</v>
          </cell>
          <cell r="C1043">
            <v>8</v>
          </cell>
        </row>
        <row r="1044">
          <cell r="A1044">
            <v>1837</v>
          </cell>
          <cell r="B1044" t="str">
            <v>CLORETO DE TIOFOSFORILA</v>
          </cell>
          <cell r="C1044">
            <v>8</v>
          </cell>
        </row>
        <row r="1045">
          <cell r="A1045">
            <v>1838</v>
          </cell>
          <cell r="B1045" t="str">
            <v>TETRACLORETO DE TITÂNIO</v>
          </cell>
          <cell r="C1045">
            <v>6.1</v>
          </cell>
        </row>
        <row r="1046">
          <cell r="A1046">
            <v>1839</v>
          </cell>
          <cell r="B1046" t="str">
            <v>ÁCIDO TRICLOROACÉTICO</v>
          </cell>
          <cell r="C1046">
            <v>8</v>
          </cell>
        </row>
        <row r="1047">
          <cell r="A1047">
            <v>1840</v>
          </cell>
          <cell r="B1047" t="str">
            <v>CLORETO DE ZINCO SOLUÇÃO</v>
          </cell>
          <cell r="C1047">
            <v>8</v>
          </cell>
        </row>
        <row r="1048">
          <cell r="A1048">
            <v>1841</v>
          </cell>
          <cell r="B1048" t="str">
            <v>ACETALDEÍDO DE AMÔNIA</v>
          </cell>
          <cell r="C1048">
            <v>9</v>
          </cell>
        </row>
        <row r="1049">
          <cell r="A1049">
            <v>1843</v>
          </cell>
          <cell r="B1049" t="str">
            <v>DINITRO-o-CRESOLATO DE AMÔNIO, SÓLIDO</v>
          </cell>
          <cell r="C1049">
            <v>6.1</v>
          </cell>
        </row>
        <row r="1050">
          <cell r="A1050">
            <v>1845</v>
          </cell>
          <cell r="B1050" t="str">
            <v>DIÓXIDO DE CARBONO, SÓLIDO (GELO SECO)</v>
          </cell>
          <cell r="C1050">
            <v>9</v>
          </cell>
        </row>
        <row r="1051">
          <cell r="A1051">
            <v>1846</v>
          </cell>
          <cell r="B1051" t="str">
            <v>TETRACLORETO DE CARBONO</v>
          </cell>
          <cell r="C1051">
            <v>6.1</v>
          </cell>
        </row>
        <row r="1052">
          <cell r="A1052">
            <v>1847</v>
          </cell>
          <cell r="B1052" t="str">
            <v>SULFETO DE POTÁSSIO, HIDRATADO com no mínimo 30% de água de cristalização</v>
          </cell>
          <cell r="C1052">
            <v>8</v>
          </cell>
        </row>
        <row r="1053">
          <cell r="A1053">
            <v>1848</v>
          </cell>
          <cell r="B1053" t="str">
            <v>ÁCIDO PROPIÔNICO com no mínimo 10% e com menos de 90% de ácido em massa</v>
          </cell>
          <cell r="C1053">
            <v>8</v>
          </cell>
        </row>
        <row r="1054">
          <cell r="A1054">
            <v>1849</v>
          </cell>
          <cell r="B1054" t="str">
            <v>SULFETO DE SÓDIO, HIDRATADO com no mínimo 30% de água</v>
          </cell>
          <cell r="C1054">
            <v>8</v>
          </cell>
        </row>
        <row r="1055">
          <cell r="A1055">
            <v>1851</v>
          </cell>
          <cell r="B1055" t="str">
            <v>MEDICAMENTO, TÓXICO, LÍQUIDO, N.E.</v>
          </cell>
          <cell r="C1055">
            <v>6.1</v>
          </cell>
        </row>
        <row r="1056">
          <cell r="A1056">
            <v>1854</v>
          </cell>
          <cell r="B1056" t="str">
            <v>LIGAS DE BÁRIO, PIROFÓRICA(S)</v>
          </cell>
          <cell r="C1056">
            <v>4.2</v>
          </cell>
        </row>
        <row r="1057">
          <cell r="A1057">
            <v>1855</v>
          </cell>
          <cell r="B1057" t="str">
            <v>CÁLCIO, PIROFÓRICO, ou LIGAS DE CÁLCIO, PIROFÓRICAS</v>
          </cell>
          <cell r="C1057">
            <v>4.2</v>
          </cell>
        </row>
        <row r="1058">
          <cell r="A1058">
            <v>1856</v>
          </cell>
          <cell r="B1058" t="str">
            <v>TRAPOS, OLEOSOS</v>
          </cell>
          <cell r="C1058" t="str">
            <v>PRODUTO NÃO SUJEITO AO REGULAMENTO DO TRANSPORTE TERRESTRE DE PRODUTOS PERIGOSOS</v>
          </cell>
        </row>
        <row r="1059">
          <cell r="A1059">
            <v>1858</v>
          </cell>
          <cell r="B1059" t="str">
            <v>HEXAFLUORPROPILENO (GÁS REFRIGERANTE R 1216)</v>
          </cell>
          <cell r="C1059">
            <v>2.2000000000000002</v>
          </cell>
        </row>
        <row r="1060">
          <cell r="A1060">
            <v>1859</v>
          </cell>
          <cell r="B1060" t="str">
            <v>TETRAFLUORETO DE SILÍCIO</v>
          </cell>
          <cell r="C1060">
            <v>2.2999999999999998</v>
          </cell>
        </row>
        <row r="1061">
          <cell r="A1061">
            <v>1860</v>
          </cell>
          <cell r="B1061" t="str">
            <v>FLUORETO DE VINILA, ESTABILIZADO</v>
          </cell>
          <cell r="C1061">
            <v>2.1</v>
          </cell>
        </row>
        <row r="1062">
          <cell r="A1062">
            <v>1862</v>
          </cell>
          <cell r="B1062" t="str">
            <v>CROTONATO DE ETILA</v>
          </cell>
          <cell r="C1062">
            <v>3</v>
          </cell>
        </row>
        <row r="1063">
          <cell r="A1063">
            <v>1863</v>
          </cell>
          <cell r="B1063" t="str">
            <v>COMBUSTÍVEL PARA AVIÕES A TURBINA ou QUEROSENE DE AVIAÇÃO QAV-1 ou JET A-1</v>
          </cell>
          <cell r="C1063">
            <v>3</v>
          </cell>
        </row>
        <row r="1064">
          <cell r="A1064">
            <v>1865</v>
          </cell>
          <cell r="B1064" t="str">
            <v>NITRATO DE n-PROPILA</v>
          </cell>
          <cell r="C1064">
            <v>3</v>
          </cell>
        </row>
        <row r="1065">
          <cell r="A1065">
            <v>1866</v>
          </cell>
          <cell r="B1065" t="str">
            <v>RESINA SOLUÇÃO, inflamável</v>
          </cell>
          <cell r="C1065">
            <v>3</v>
          </cell>
        </row>
        <row r="1066">
          <cell r="A1066">
            <v>1868</v>
          </cell>
          <cell r="B1066" t="str">
            <v>DECABORANO</v>
          </cell>
          <cell r="C1066">
            <v>4.0999999999999996</v>
          </cell>
        </row>
        <row r="1067">
          <cell r="A1067">
            <v>1869</v>
          </cell>
          <cell r="B1067" t="str">
            <v>MAGNÉSIO ou LIGAS DE MAGNÉSIO com mais de 50% de magnésio, em grânulos, limalhas ou aparas</v>
          </cell>
          <cell r="C1067">
            <v>4.0999999999999996</v>
          </cell>
        </row>
        <row r="1068">
          <cell r="A1068">
            <v>1870</v>
          </cell>
          <cell r="B1068" t="str">
            <v>BORO-HIDRETO DE POTÁSSIO</v>
          </cell>
          <cell r="C1068">
            <v>4.3</v>
          </cell>
        </row>
        <row r="1069">
          <cell r="A1069">
            <v>1871</v>
          </cell>
          <cell r="B1069" t="str">
            <v>HIDRETO DE TITÂNIO</v>
          </cell>
          <cell r="C1069">
            <v>4.0999999999999996</v>
          </cell>
        </row>
        <row r="1070">
          <cell r="A1070">
            <v>1872</v>
          </cell>
          <cell r="B1070" t="str">
            <v>DIÓXIDO DE CHUMBO</v>
          </cell>
          <cell r="C1070">
            <v>5.0999999999999996</v>
          </cell>
        </row>
        <row r="1071">
          <cell r="A1071">
            <v>1873</v>
          </cell>
          <cell r="B1071" t="str">
            <v>ÁCIDO PERCLÓRICO com mais de 50% e até 72% de ácido, em massa</v>
          </cell>
          <cell r="C1071">
            <v>5.0999999999999996</v>
          </cell>
        </row>
        <row r="1072">
          <cell r="A1072">
            <v>1884</v>
          </cell>
          <cell r="B1072" t="str">
            <v>ÓXIDO DE BÁRIO</v>
          </cell>
          <cell r="C1072">
            <v>6.1</v>
          </cell>
        </row>
        <row r="1073">
          <cell r="A1073">
            <v>1885</v>
          </cell>
          <cell r="B1073" t="str">
            <v>BENZIDINA</v>
          </cell>
          <cell r="C1073">
            <v>6.1</v>
          </cell>
        </row>
        <row r="1074">
          <cell r="A1074">
            <v>1886</v>
          </cell>
          <cell r="B1074" t="str">
            <v>CLORETO DE BENZILIDENO</v>
          </cell>
          <cell r="C1074">
            <v>6.1</v>
          </cell>
        </row>
        <row r="1075">
          <cell r="A1075">
            <v>1887</v>
          </cell>
          <cell r="B1075" t="str">
            <v>BROMOCLOROMETANO</v>
          </cell>
          <cell r="C1075">
            <v>6.1</v>
          </cell>
        </row>
        <row r="1076">
          <cell r="A1076">
            <v>1888</v>
          </cell>
          <cell r="B1076" t="str">
            <v>CLOROFÓRMIO</v>
          </cell>
          <cell r="C1076">
            <v>6.1</v>
          </cell>
        </row>
        <row r="1077">
          <cell r="A1077">
            <v>1889</v>
          </cell>
          <cell r="B1077" t="str">
            <v>BROMETO DE CIANOGÊNIO</v>
          </cell>
          <cell r="C1077">
            <v>6.1</v>
          </cell>
        </row>
        <row r="1078">
          <cell r="A1078">
            <v>1891</v>
          </cell>
          <cell r="B1078" t="str">
            <v>BROMETO DE ETILA</v>
          </cell>
          <cell r="C1078">
            <v>6.1</v>
          </cell>
        </row>
        <row r="1079">
          <cell r="A1079">
            <v>1892</v>
          </cell>
          <cell r="B1079" t="str">
            <v>ETILDICLOROARSINA</v>
          </cell>
          <cell r="C1079">
            <v>6.1</v>
          </cell>
        </row>
        <row r="1080">
          <cell r="A1080">
            <v>1894</v>
          </cell>
          <cell r="B1080" t="str">
            <v>HIDRÓXIDO FENILMERCÚRIO</v>
          </cell>
          <cell r="C1080">
            <v>6.1</v>
          </cell>
        </row>
        <row r="1081">
          <cell r="A1081">
            <v>1895</v>
          </cell>
          <cell r="B1081" t="str">
            <v>NITRATO FENILMERCÚRIO</v>
          </cell>
          <cell r="C1081">
            <v>6.1</v>
          </cell>
        </row>
        <row r="1082">
          <cell r="A1082">
            <v>1897</v>
          </cell>
          <cell r="B1082" t="str">
            <v>TETRACLOROETILENO</v>
          </cell>
          <cell r="C1082">
            <v>6.1</v>
          </cell>
        </row>
        <row r="1083">
          <cell r="A1083">
            <v>1898</v>
          </cell>
          <cell r="B1083" t="str">
            <v>IODETO DE ACETILA</v>
          </cell>
          <cell r="C1083">
            <v>8</v>
          </cell>
        </row>
        <row r="1084">
          <cell r="A1084">
            <v>1902</v>
          </cell>
          <cell r="B1084" t="str">
            <v>FOSFATO ÁCIDO DE DIISOOCTILA</v>
          </cell>
          <cell r="C1084">
            <v>8</v>
          </cell>
        </row>
        <row r="1085">
          <cell r="A1085">
            <v>1903</v>
          </cell>
          <cell r="B1085" t="str">
            <v>DESINFETANTE, CORROSIVO, LÍQUIDO, N.E.</v>
          </cell>
          <cell r="C1085">
            <v>8</v>
          </cell>
        </row>
        <row r="1086">
          <cell r="A1086">
            <v>1905</v>
          </cell>
          <cell r="B1086" t="str">
            <v>ÁCIDO SELÊNICO</v>
          </cell>
          <cell r="C1086">
            <v>8</v>
          </cell>
        </row>
        <row r="1087">
          <cell r="A1087">
            <v>1906</v>
          </cell>
          <cell r="B1087" t="str">
            <v>LAMA ÁCIDA</v>
          </cell>
          <cell r="C1087">
            <v>8</v>
          </cell>
        </row>
        <row r="1088">
          <cell r="A1088">
            <v>1907</v>
          </cell>
          <cell r="B1088" t="str">
            <v>CAL SODADA, com mais de 4% de hidróxido de sódio</v>
          </cell>
          <cell r="C1088">
            <v>8</v>
          </cell>
        </row>
        <row r="1089">
          <cell r="A1089">
            <v>1908</v>
          </cell>
          <cell r="B1089" t="str">
            <v>CLORITO, SOLUÇÃO</v>
          </cell>
          <cell r="C1089">
            <v>8</v>
          </cell>
        </row>
        <row r="1090">
          <cell r="A1090">
            <v>1910</v>
          </cell>
          <cell r="B1090" t="str">
            <v>ÓXIDO DE CÁLCIO</v>
          </cell>
          <cell r="C1090" t="str">
            <v>PRODUTO NÃO SUJEITO AO REGULAMENTO DO TRANSPORTE TERRESTRE DE PRODUTOS PERIGOSOS</v>
          </cell>
        </row>
        <row r="1091">
          <cell r="A1091">
            <v>1911</v>
          </cell>
          <cell r="B1091" t="str">
            <v>DIBORANO</v>
          </cell>
          <cell r="C1091">
            <v>2.2999999999999998</v>
          </cell>
        </row>
        <row r="1092">
          <cell r="A1092">
            <v>1912</v>
          </cell>
          <cell r="B1092" t="str">
            <v>MISTURA DE CLORETO DE METILA E CLORETO DE METILENO</v>
          </cell>
          <cell r="C1092">
            <v>2.1</v>
          </cell>
        </row>
        <row r="1093">
          <cell r="A1093">
            <v>1913</v>
          </cell>
          <cell r="B1093" t="str">
            <v>NEÔNIO, LÍQUIDO REFRIGERADO</v>
          </cell>
          <cell r="C1093">
            <v>2.2000000000000002</v>
          </cell>
        </row>
        <row r="1094">
          <cell r="A1094">
            <v>1914</v>
          </cell>
          <cell r="B1094" t="str">
            <v>PROPIONATOS DE BUTILA</v>
          </cell>
          <cell r="C1094">
            <v>3</v>
          </cell>
        </row>
        <row r="1095">
          <cell r="A1095">
            <v>1915</v>
          </cell>
          <cell r="B1095" t="str">
            <v>CICLOHEXANONA</v>
          </cell>
          <cell r="C1095">
            <v>3</v>
          </cell>
        </row>
        <row r="1096">
          <cell r="A1096">
            <v>1916</v>
          </cell>
          <cell r="B1096" t="str">
            <v>ÉTER 2,2`-DICLORODIETÍLICO</v>
          </cell>
          <cell r="C1096">
            <v>6.1</v>
          </cell>
        </row>
        <row r="1097">
          <cell r="A1097">
            <v>1917</v>
          </cell>
          <cell r="B1097" t="str">
            <v>ACRILATO DE ETILA, ESTABILIZADO</v>
          </cell>
          <cell r="C1097">
            <v>3</v>
          </cell>
        </row>
        <row r="1098">
          <cell r="A1098">
            <v>1918</v>
          </cell>
          <cell r="B1098" t="str">
            <v>ISOPROPILBENZENO</v>
          </cell>
          <cell r="C1098">
            <v>3</v>
          </cell>
        </row>
        <row r="1099">
          <cell r="A1099">
            <v>1919</v>
          </cell>
          <cell r="B1099" t="str">
            <v>ACRILATO DE METILA, ESTABILIZADO</v>
          </cell>
          <cell r="C1099">
            <v>3</v>
          </cell>
        </row>
        <row r="1100">
          <cell r="A1100">
            <v>1920</v>
          </cell>
          <cell r="B1100" t="str">
            <v>NONANOS</v>
          </cell>
          <cell r="C1100">
            <v>3</v>
          </cell>
        </row>
        <row r="1101">
          <cell r="A1101">
            <v>1921</v>
          </cell>
          <cell r="B1101" t="str">
            <v>PROPILENOIMINA, ESTABILIZADA</v>
          </cell>
          <cell r="C1101">
            <v>3</v>
          </cell>
        </row>
        <row r="1102">
          <cell r="A1102">
            <v>1922</v>
          </cell>
          <cell r="B1102" t="str">
            <v>PIRROLIDINA</v>
          </cell>
          <cell r="C1102">
            <v>3</v>
          </cell>
        </row>
        <row r="1103">
          <cell r="A1103">
            <v>1923</v>
          </cell>
          <cell r="B1103" t="str">
            <v>DITIONITO DE CÁLCIO (HIDROSSULFITO DE CÁLCIO)</v>
          </cell>
          <cell r="C1103">
            <v>4.2</v>
          </cell>
        </row>
        <row r="1104">
          <cell r="A1104">
            <v>1928</v>
          </cell>
          <cell r="B1104" t="str">
            <v>BROMETO DE METILMAGNÉSIO EM ÉTER ETÍLICO</v>
          </cell>
          <cell r="C1104">
            <v>4.3</v>
          </cell>
        </row>
        <row r="1105">
          <cell r="A1105">
            <v>1929</v>
          </cell>
          <cell r="B1105" t="str">
            <v>DITIONITO DE POTÁSSIO (HIDROSSULFITO DE POTÁSSIO)</v>
          </cell>
          <cell r="C1105">
            <v>4.2</v>
          </cell>
        </row>
        <row r="1106">
          <cell r="A1106">
            <v>1931</v>
          </cell>
          <cell r="B1106" t="str">
            <v>DITIONITO DE ZINCO (HIDROSSULFITO DE ZINCO)</v>
          </cell>
          <cell r="C1106">
            <v>9</v>
          </cell>
        </row>
        <row r="1107">
          <cell r="A1107">
            <v>1932</v>
          </cell>
          <cell r="B1107" t="str">
            <v>ZIRCÔNIO, APARAS</v>
          </cell>
          <cell r="C1107">
            <v>4.2</v>
          </cell>
        </row>
        <row r="1108">
          <cell r="A1108">
            <v>1935</v>
          </cell>
          <cell r="B1108" t="str">
            <v>CIANETO SOLUÇÃO, N.E.</v>
          </cell>
          <cell r="C1108">
            <v>6.1</v>
          </cell>
        </row>
        <row r="1109">
          <cell r="A1109">
            <v>1938</v>
          </cell>
          <cell r="B1109" t="str">
            <v>ÁCIDO BROMOACÉTICO SOLUÇÃO</v>
          </cell>
          <cell r="C1109">
            <v>8</v>
          </cell>
        </row>
        <row r="1110">
          <cell r="A1110">
            <v>1939</v>
          </cell>
          <cell r="B1110" t="str">
            <v>OXIBROMETO DE FÓSFORO</v>
          </cell>
          <cell r="C1110">
            <v>8</v>
          </cell>
        </row>
        <row r="1111">
          <cell r="A1111">
            <v>1940</v>
          </cell>
          <cell r="B1111" t="str">
            <v>ÁCIDO TIOGLICÓLICO</v>
          </cell>
          <cell r="C1111">
            <v>8</v>
          </cell>
        </row>
        <row r="1112">
          <cell r="A1112">
            <v>1941</v>
          </cell>
          <cell r="B1112" t="str">
            <v>DIBROMODIFLUORMETANO</v>
          </cell>
          <cell r="C1112">
            <v>9</v>
          </cell>
        </row>
        <row r="1113">
          <cell r="A1113">
            <v>1942</v>
          </cell>
          <cell r="B1113" t="str">
            <v>NITRATO DE AMÔNIO, contendo até 0,2% de substâncias combustíveis, inclusive qualquer substância orgânica calculada como carbono, exclusive qualquer outra substância adicionada</v>
          </cell>
          <cell r="C1113">
            <v>5.0999999999999996</v>
          </cell>
        </row>
        <row r="1114">
          <cell r="A1114">
            <v>1944</v>
          </cell>
          <cell r="B1114" t="str">
            <v>FÓSFOROS DE SEGURANÇA (carteiras, cartelas ou caixas)</v>
          </cell>
          <cell r="C1114">
            <v>4.0999999999999996</v>
          </cell>
        </row>
        <row r="1115">
          <cell r="A1115">
            <v>1945</v>
          </cell>
          <cell r="B1115" t="str">
            <v>FÓSFORO DE CERA VIRGEM</v>
          </cell>
          <cell r="C1115">
            <v>4.0999999999999996</v>
          </cell>
        </row>
        <row r="1116">
          <cell r="A1116">
            <v>1950</v>
          </cell>
          <cell r="B1116" t="str">
            <v>AEROSSÓIS</v>
          </cell>
          <cell r="C1116">
            <v>2</v>
          </cell>
        </row>
        <row r="1117">
          <cell r="A1117">
            <v>1951</v>
          </cell>
          <cell r="B1117" t="str">
            <v>ARGÔNIO, LÍQUIDO REFRIGERADO</v>
          </cell>
          <cell r="C1117">
            <v>2.2000000000000002</v>
          </cell>
        </row>
        <row r="1118">
          <cell r="A1118">
            <v>1952</v>
          </cell>
          <cell r="B1118" t="str">
            <v>MISTURA DE ÓXIDO DE ETILENO E DIÓXIDO DE CARBONO com até 9% de óxido de etileno</v>
          </cell>
          <cell r="C1118">
            <v>2.2000000000000002</v>
          </cell>
        </row>
        <row r="1119">
          <cell r="A1119">
            <v>1953</v>
          </cell>
          <cell r="B1119" t="str">
            <v>GÁS TÓXICO, INFLAMÁVEL, COMPRIMIDO, N.E.</v>
          </cell>
          <cell r="C1119">
            <v>2.2999999999999998</v>
          </cell>
        </row>
        <row r="1120">
          <cell r="A1120">
            <v>1954</v>
          </cell>
          <cell r="B1120" t="str">
            <v>GÁS INFLAMÁVEL, COMPRIMIDO, N.E.</v>
          </cell>
          <cell r="C1120">
            <v>2.1</v>
          </cell>
        </row>
        <row r="1121">
          <cell r="A1121">
            <v>1955</v>
          </cell>
          <cell r="B1121" t="str">
            <v>GÁS TÓXICO, COMPRIMIDO, N.E.</v>
          </cell>
          <cell r="C1121">
            <v>2.2999999999999998</v>
          </cell>
        </row>
        <row r="1122">
          <cell r="A1122">
            <v>1956</v>
          </cell>
          <cell r="B1122" t="str">
            <v>GÁS COMPRIMIDO, N.E.</v>
          </cell>
          <cell r="C1122">
            <v>2.2000000000000002</v>
          </cell>
        </row>
        <row r="1123">
          <cell r="A1123">
            <v>1957</v>
          </cell>
          <cell r="B1123" t="str">
            <v>DEUTÉRIO, COMPRIMIDO</v>
          </cell>
          <cell r="C1123">
            <v>2.1</v>
          </cell>
        </row>
        <row r="1124">
          <cell r="A1124">
            <v>1958</v>
          </cell>
          <cell r="B1124" t="str">
            <v>1,2-DICLORO-1,1,2,2-TETRAFLUORETANO (GÁS REFRIGERANTE R 114)</v>
          </cell>
          <cell r="C1124">
            <v>2.2000000000000002</v>
          </cell>
        </row>
        <row r="1125">
          <cell r="A1125">
            <v>1959</v>
          </cell>
          <cell r="B1125" t="str">
            <v>1,1-DIFLUORETILENO (GÁS REFRIGERANTE R 1132 a)</v>
          </cell>
          <cell r="C1125">
            <v>2.1</v>
          </cell>
        </row>
        <row r="1126">
          <cell r="A1126">
            <v>1961</v>
          </cell>
          <cell r="B1126" t="str">
            <v>ETANO, LÍQUIDO REFRIGERADO</v>
          </cell>
          <cell r="C1126">
            <v>2.1</v>
          </cell>
        </row>
        <row r="1127">
          <cell r="A1127">
            <v>1962</v>
          </cell>
          <cell r="B1127" t="str">
            <v>ETILENO</v>
          </cell>
          <cell r="C1127">
            <v>2.1</v>
          </cell>
        </row>
        <row r="1128">
          <cell r="A1128">
            <v>1963</v>
          </cell>
          <cell r="B1128" t="str">
            <v>HÉLIO, LÍQUIDO REFRIGERADO</v>
          </cell>
          <cell r="C1128">
            <v>2.2000000000000002</v>
          </cell>
        </row>
        <row r="1129">
          <cell r="A1129">
            <v>1964</v>
          </cell>
          <cell r="B1129" t="str">
            <v>MISTURA DE HIDROCARBONETO GASOSO, COMPRIMIDA, N.E.</v>
          </cell>
          <cell r="C1129">
            <v>2.1</v>
          </cell>
        </row>
        <row r="1130">
          <cell r="A1130">
            <v>1965</v>
          </cell>
          <cell r="B1130" t="str">
            <v>MISTURA DE HIDROCARBONETO GASOSO, LIQUEFEITA, N.E.</v>
          </cell>
          <cell r="C1130">
            <v>2.1</v>
          </cell>
        </row>
        <row r="1131">
          <cell r="A1131">
            <v>1966</v>
          </cell>
          <cell r="B1131" t="str">
            <v>HIDROGÊNIO, LÍQUIDO REFRIGERADO</v>
          </cell>
          <cell r="C1131">
            <v>2.1</v>
          </cell>
        </row>
        <row r="1132">
          <cell r="A1132">
            <v>1967</v>
          </cell>
          <cell r="B1132" t="str">
            <v>INSETICIDA, TÓXICO, GASOSO, N.E.</v>
          </cell>
          <cell r="C1132">
            <v>2.2999999999999998</v>
          </cell>
        </row>
        <row r="1133">
          <cell r="A1133">
            <v>1968</v>
          </cell>
          <cell r="B1133" t="str">
            <v>INSETICIDA GASOSO, N.E.</v>
          </cell>
          <cell r="C1133">
            <v>2.2000000000000002</v>
          </cell>
        </row>
        <row r="1134">
          <cell r="A1134">
            <v>1969</v>
          </cell>
          <cell r="B1134" t="str">
            <v>ISOBUTANO</v>
          </cell>
          <cell r="C1134">
            <v>2.1</v>
          </cell>
        </row>
        <row r="1135">
          <cell r="A1135">
            <v>1970</v>
          </cell>
          <cell r="B1135" t="str">
            <v>CRIPTÔNIO, LÍQUIDO REFRIGERADO</v>
          </cell>
          <cell r="C1135">
            <v>2.2000000000000002</v>
          </cell>
        </row>
        <row r="1136">
          <cell r="A1136">
            <v>1971</v>
          </cell>
          <cell r="B1136" t="str">
            <v>METANO, COMPRIMIDO, ou GÁS NATURAL, COMPRIMIDO, com elevado teor de metano</v>
          </cell>
          <cell r="C1136">
            <v>2.1</v>
          </cell>
        </row>
        <row r="1137">
          <cell r="A1137">
            <v>1972</v>
          </cell>
          <cell r="B1137" t="str">
            <v>METANO, LÍQUIDO REFRIGERADO, ou GÁS NATURAL, LÍQUIDO REFRIGERADO, com alto teor de metano</v>
          </cell>
          <cell r="C1137">
            <v>2.1</v>
          </cell>
        </row>
        <row r="1138">
          <cell r="A1138">
            <v>1973</v>
          </cell>
          <cell r="B1138" t="str">
            <v>MISTURA  DE  CLORODIFLUORMETANO  E  CLOROPENTA-FLUORETANO  com PE  fixo,  contendo  cerca  de  49%  de clorodifluormetano (GÁS REFRIGERANTE R 502)</v>
          </cell>
          <cell r="C1138">
            <v>2.2000000000000002</v>
          </cell>
        </row>
        <row r="1139">
          <cell r="A1139">
            <v>1974</v>
          </cell>
          <cell r="B1139" t="str">
            <v>CLORODIFLUORBROMOMETANO (GÁS REFRIGERANTE R 12B1)</v>
          </cell>
          <cell r="C1139">
            <v>2.2000000000000002</v>
          </cell>
        </row>
        <row r="1140">
          <cell r="A1140">
            <v>1975</v>
          </cell>
          <cell r="B1140" t="str">
            <v>MISTURA DE ÓXIDO NÍTRICO E TETRÓXIDO DE DINITROGÊNIO (MISTURA DE ÓXIDO NÍTRICO E DIÓXIDO DE NITROGÊNIO)</v>
          </cell>
          <cell r="C1140">
            <v>2.2999999999999998</v>
          </cell>
        </row>
        <row r="1141">
          <cell r="A1141">
            <v>1976</v>
          </cell>
          <cell r="B1141" t="str">
            <v>OCTAFLUORCICLOBUTANO (GÁS REFRIGERANTE RC 318)</v>
          </cell>
          <cell r="C1141">
            <v>2.2000000000000002</v>
          </cell>
        </row>
        <row r="1142">
          <cell r="A1142">
            <v>1977</v>
          </cell>
          <cell r="B1142" t="str">
            <v>NITROGÊNIO, LÍQUIDO REFRIGERADO</v>
          </cell>
          <cell r="C1142">
            <v>2.2000000000000002</v>
          </cell>
        </row>
        <row r="1143">
          <cell r="A1143">
            <v>1978</v>
          </cell>
          <cell r="B1143" t="str">
            <v>PROPANO</v>
          </cell>
          <cell r="C1143">
            <v>2.1</v>
          </cell>
        </row>
        <row r="1144">
          <cell r="A1144">
            <v>1982</v>
          </cell>
          <cell r="B1144" t="str">
            <v>TETRAFLUORMETANO (GÁS REFRIGERANTE R 14)</v>
          </cell>
          <cell r="C1144">
            <v>2.2000000000000002</v>
          </cell>
        </row>
        <row r="1145">
          <cell r="A1145">
            <v>1983</v>
          </cell>
          <cell r="B1145" t="str">
            <v>1-CLORO-2,2,2-TRIFLUORETANO (GÁS REFRIGERANTE R 133 a)</v>
          </cell>
          <cell r="C1145">
            <v>2.2000000000000002</v>
          </cell>
        </row>
        <row r="1146">
          <cell r="A1146">
            <v>1984</v>
          </cell>
          <cell r="B1146" t="str">
            <v>TRIFLUORMETANO (GÁS REFRIGERANTE R 23)</v>
          </cell>
          <cell r="C1146">
            <v>2.2000000000000002</v>
          </cell>
        </row>
        <row r="1147">
          <cell r="A1147">
            <v>1986</v>
          </cell>
          <cell r="B1147" t="str">
            <v>ÁLCOOIS, INFLAMÁVEIS, TÓXICOS, N.E.</v>
          </cell>
          <cell r="C1147">
            <v>3</v>
          </cell>
        </row>
        <row r="1148">
          <cell r="A1148">
            <v>1987</v>
          </cell>
          <cell r="B1148" t="str">
            <v>ÁLCOOIS, N.E.</v>
          </cell>
          <cell r="C1148">
            <v>3</v>
          </cell>
        </row>
        <row r="1149">
          <cell r="A1149">
            <v>1988</v>
          </cell>
          <cell r="B1149" t="str">
            <v>ALDEÍDOS, INFLAMÁVEIS, TÓXICOS, N.E.</v>
          </cell>
          <cell r="C1149">
            <v>3</v>
          </cell>
        </row>
        <row r="1150">
          <cell r="A1150">
            <v>1989</v>
          </cell>
          <cell r="B1150" t="str">
            <v>ALDEÍDOS, N.E.</v>
          </cell>
          <cell r="C1150">
            <v>3</v>
          </cell>
        </row>
        <row r="1151">
          <cell r="A1151">
            <v>1990</v>
          </cell>
          <cell r="B1151" t="str">
            <v>BENZALDEÍDO</v>
          </cell>
          <cell r="C1151">
            <v>9</v>
          </cell>
        </row>
        <row r="1152">
          <cell r="A1152">
            <v>1991</v>
          </cell>
          <cell r="B1152" t="str">
            <v>CLOROPRENO, ESTABILIZADO</v>
          </cell>
          <cell r="C1152">
            <v>3</v>
          </cell>
        </row>
        <row r="1153">
          <cell r="A1153">
            <v>1992</v>
          </cell>
          <cell r="B1153" t="str">
            <v>LÍQUIDO INFLAMÁVEL, TÓXICO, N.E.</v>
          </cell>
          <cell r="C1153">
            <v>3</v>
          </cell>
        </row>
        <row r="1154">
          <cell r="A1154">
            <v>1993</v>
          </cell>
          <cell r="B1154" t="str">
            <v>LÍQUIDO INFLAMÁVEL, N.E.</v>
          </cell>
          <cell r="C1154">
            <v>3</v>
          </cell>
        </row>
        <row r="1155">
          <cell r="A1155">
            <v>1994</v>
          </cell>
          <cell r="B1155" t="str">
            <v>FERROPENTACARBONILA</v>
          </cell>
          <cell r="C1155">
            <v>6.1</v>
          </cell>
        </row>
        <row r="1156">
          <cell r="A1156">
            <v>1999</v>
          </cell>
          <cell r="B1156" t="str">
            <v>ALCATRÕES LÍQUIDOS, inclusive asfalto, óleos, betumes e cut backs rodoviários</v>
          </cell>
          <cell r="C1156">
            <v>3</v>
          </cell>
        </row>
        <row r="1157">
          <cell r="A1157">
            <v>2000</v>
          </cell>
          <cell r="B1157" t="str">
            <v>CELULÓIDE, em blocos, barras, cilindros, folhas, tubos etc, exceto refugos</v>
          </cell>
          <cell r="C1157">
            <v>4.0999999999999996</v>
          </cell>
        </row>
        <row r="1158">
          <cell r="A1158">
            <v>2001</v>
          </cell>
          <cell r="B1158" t="str">
            <v>NAFTENATOS DE COBALTO, EM PÓ</v>
          </cell>
          <cell r="C1158">
            <v>4.0999999999999996</v>
          </cell>
        </row>
        <row r="1159">
          <cell r="A1159">
            <v>2002</v>
          </cell>
          <cell r="B1159" t="str">
            <v>CELULÓIDE, REFUGOS</v>
          </cell>
          <cell r="C1159">
            <v>4.2</v>
          </cell>
        </row>
        <row r="1160">
          <cell r="A1160">
            <v>2004</v>
          </cell>
          <cell r="B1160" t="str">
            <v>MAGNESIODIAMIDA</v>
          </cell>
          <cell r="C1160">
            <v>4.2</v>
          </cell>
        </row>
        <row r="1161">
          <cell r="A1161">
            <v>2006</v>
          </cell>
          <cell r="B1161" t="str">
            <v>PLÁSTICOS, À BASE DE NITROCELULOSE, SUJEITOS A AUTOAQUECIMENTO, N.E.</v>
          </cell>
          <cell r="C1161">
            <v>4.2</v>
          </cell>
        </row>
        <row r="1162">
          <cell r="A1162">
            <v>2008</v>
          </cell>
          <cell r="B1162" t="str">
            <v>ZIRCÔNIO EM PÓ, SECO</v>
          </cell>
          <cell r="C1162">
            <v>4.2</v>
          </cell>
        </row>
        <row r="1163">
          <cell r="A1163">
            <v>2009</v>
          </cell>
          <cell r="B1163" t="str">
            <v>ZIRCÔNIO, SECO, chapas acabadas, tiras ou bobinas de arame</v>
          </cell>
          <cell r="C1163">
            <v>4.2</v>
          </cell>
        </row>
        <row r="1164">
          <cell r="A1164">
            <v>2010</v>
          </cell>
          <cell r="B1164" t="str">
            <v>HIDRETO DE MAGNÉSIO</v>
          </cell>
          <cell r="C1164">
            <v>4.3</v>
          </cell>
        </row>
        <row r="1165">
          <cell r="A1165">
            <v>2011</v>
          </cell>
          <cell r="B1165" t="str">
            <v>FOSFETO DE MAGNÉSIO</v>
          </cell>
          <cell r="C1165">
            <v>4.3</v>
          </cell>
        </row>
        <row r="1166">
          <cell r="A1166">
            <v>2012</v>
          </cell>
          <cell r="B1166" t="str">
            <v>FOSFETO DE POTÁSSIO</v>
          </cell>
          <cell r="C1166">
            <v>4.3</v>
          </cell>
        </row>
        <row r="1167">
          <cell r="A1167">
            <v>2013</v>
          </cell>
          <cell r="B1167" t="str">
            <v>FOSFETO DE ESTRÔNCIO</v>
          </cell>
          <cell r="C1167">
            <v>4.3</v>
          </cell>
        </row>
        <row r="1168">
          <cell r="A1168">
            <v>2014</v>
          </cell>
          <cell r="B1168" t="str">
            <v>PERÓXIDO DE HIDROGÊNIO, SOLUÇÃO AQUOSA, com não menos de 20%, porém não mais que 60% de peróxido de hidrogênio (estabilizada se necessário)</v>
          </cell>
          <cell r="C1168">
            <v>5.0999999999999996</v>
          </cell>
        </row>
        <row r="1169">
          <cell r="A1169">
            <v>2015</v>
          </cell>
          <cell r="B1169" t="str">
            <v>PERÓXIDO    DE    HIDROGÊNIO,    ESTABILIZADO    ou    PERÓXIDO    DE    HIDROGÊNIO,    SOLUÇÃO    AQUOSA,
ESTABILIZADA, com mais de 60% de peróxido de hidrogênio</v>
          </cell>
          <cell r="C1169">
            <v>5.0999999999999996</v>
          </cell>
        </row>
        <row r="1170">
          <cell r="A1170">
            <v>2016</v>
          </cell>
          <cell r="B1170" t="str">
            <v>MUNIÇÃO TÓXICA, NÃO-EXPLOSIVA, sem ruptor ou carga ejetora, sem espoleta</v>
          </cell>
          <cell r="C1170">
            <v>6.1</v>
          </cell>
        </row>
        <row r="1171">
          <cell r="A1171">
            <v>2017</v>
          </cell>
          <cell r="B1171" t="str">
            <v>MUNIÇÃO LACRIMOGÊNEA, NÃO-EXPLOSIVA, sem ruptor ou carga ejetora, sem espoleta</v>
          </cell>
          <cell r="C1171">
            <v>6.1</v>
          </cell>
        </row>
        <row r="1172">
          <cell r="A1172">
            <v>2018</v>
          </cell>
          <cell r="B1172" t="str">
            <v>CLOROANILINAS, SÓLIDAS</v>
          </cell>
          <cell r="C1172">
            <v>6.1</v>
          </cell>
        </row>
        <row r="1173">
          <cell r="A1173">
            <v>2019</v>
          </cell>
          <cell r="B1173" t="str">
            <v>CLOROANILINAS, LÍQUIDAS</v>
          </cell>
          <cell r="C1173">
            <v>6.1</v>
          </cell>
        </row>
        <row r="1174">
          <cell r="A1174">
            <v>2020</v>
          </cell>
          <cell r="B1174" t="str">
            <v>CLOROFENÓIS, SÓLIDOS</v>
          </cell>
          <cell r="C1174">
            <v>6.1</v>
          </cell>
        </row>
        <row r="1175">
          <cell r="A1175">
            <v>2021</v>
          </cell>
          <cell r="B1175" t="str">
            <v>CLOROFENÓIS, LÍQUIDOS</v>
          </cell>
          <cell r="C1175">
            <v>6.1</v>
          </cell>
        </row>
        <row r="1176">
          <cell r="A1176">
            <v>2022</v>
          </cell>
          <cell r="B1176" t="str">
            <v>ÁCIDO CRESÍLICO</v>
          </cell>
          <cell r="C1176">
            <v>6.1</v>
          </cell>
        </row>
        <row r="1177">
          <cell r="A1177">
            <v>2023</v>
          </cell>
          <cell r="B1177" t="str">
            <v>EPICLORIDRINA</v>
          </cell>
          <cell r="C1177">
            <v>6.1</v>
          </cell>
        </row>
        <row r="1178">
          <cell r="A1178">
            <v>2024</v>
          </cell>
          <cell r="B1178" t="str">
            <v>MERCÚRIO COMPOSTO, LÍQUIDO, N.E.</v>
          </cell>
          <cell r="C1178">
            <v>6.1</v>
          </cell>
        </row>
        <row r="1179">
          <cell r="A1179">
            <v>2025</v>
          </cell>
          <cell r="B1179" t="str">
            <v>MERCÚRIO COMPOSTO, SÓLIDO, N.E.</v>
          </cell>
          <cell r="C1179">
            <v>6.1</v>
          </cell>
        </row>
        <row r="1180">
          <cell r="A1180">
            <v>2026</v>
          </cell>
          <cell r="B1180" t="str">
            <v>FENILMERCÚRIO COMPOSTO, N.E.</v>
          </cell>
          <cell r="C1180">
            <v>6.1</v>
          </cell>
        </row>
        <row r="1181">
          <cell r="A1181">
            <v>2027</v>
          </cell>
          <cell r="B1181" t="str">
            <v>ARSENITO DE SÓDIO, SÓLIDO</v>
          </cell>
          <cell r="C1181">
            <v>6.1</v>
          </cell>
        </row>
        <row r="1182">
          <cell r="A1182">
            <v>2028</v>
          </cell>
          <cell r="B1182" t="str">
            <v>BOMBAS, FUMÍGENAS, NÃO-EXPLOSIVAS, com líquido corrosivo, sem dispositivo iniciador</v>
          </cell>
          <cell r="C1182">
            <v>8</v>
          </cell>
        </row>
        <row r="1183">
          <cell r="A1183">
            <v>2029</v>
          </cell>
          <cell r="B1183" t="str">
            <v>HIDRAZINA, ANIDRA</v>
          </cell>
          <cell r="C1183">
            <v>8</v>
          </cell>
        </row>
        <row r="1184">
          <cell r="A1184">
            <v>2030</v>
          </cell>
          <cell r="B1184" t="str">
            <v>HIDRAZINA SOLUÇÃO AQUOSA com mais de 37% de hidrazina, em massa</v>
          </cell>
          <cell r="C1184">
            <v>8</v>
          </cell>
        </row>
        <row r="1185">
          <cell r="A1185">
            <v>2031</v>
          </cell>
          <cell r="B1185" t="str">
            <v>ÁCIDO NÍTRICO, exceto vermelho fumegante</v>
          </cell>
          <cell r="C1185">
            <v>8</v>
          </cell>
        </row>
        <row r="1186">
          <cell r="A1186">
            <v>2032</v>
          </cell>
          <cell r="B1186" t="str">
            <v>ÁCIDO NÍTRICO, VERMELHO FUMEGANTE</v>
          </cell>
          <cell r="C1186">
            <v>8</v>
          </cell>
        </row>
        <row r="1187">
          <cell r="A1187">
            <v>2033</v>
          </cell>
          <cell r="B1187" t="str">
            <v>MONÓXIDO DE POTÁSSIO</v>
          </cell>
          <cell r="C1187">
            <v>8</v>
          </cell>
        </row>
        <row r="1188">
          <cell r="A1188">
            <v>2034</v>
          </cell>
          <cell r="B1188" t="str">
            <v>MISTURA DE HIDROGÊNIO E METANO, COMPRIMIDA</v>
          </cell>
          <cell r="C1188">
            <v>2.1</v>
          </cell>
        </row>
        <row r="1189">
          <cell r="A1189">
            <v>2035</v>
          </cell>
          <cell r="B1189" t="str">
            <v>1,1,1-TRIFLUORETANO (GÁS REFRIGERANTE R 143 a)</v>
          </cell>
          <cell r="C1189">
            <v>2.1</v>
          </cell>
        </row>
        <row r="1190">
          <cell r="A1190">
            <v>2036</v>
          </cell>
          <cell r="B1190" t="str">
            <v>XENÔNIO</v>
          </cell>
          <cell r="C1190">
            <v>2.2000000000000002</v>
          </cell>
        </row>
        <row r="1191">
          <cell r="A1191">
            <v>2037</v>
          </cell>
          <cell r="B1191" t="str">
            <v>GÁS EM PEQUENOS RECIPIENTES (CARTUCHOS DE GÁS), não-recarregáveis, sem difusor</v>
          </cell>
          <cell r="C1191">
            <v>2</v>
          </cell>
        </row>
        <row r="1192">
          <cell r="A1192">
            <v>2038</v>
          </cell>
          <cell r="B1192" t="str">
            <v>DINITROTOLUENOS, LÍQUIDOS</v>
          </cell>
          <cell r="C1192">
            <v>6.1</v>
          </cell>
        </row>
        <row r="1193">
          <cell r="A1193">
            <v>2044</v>
          </cell>
          <cell r="B1193" t="str">
            <v>2,2-DIMETILPROPANO</v>
          </cell>
          <cell r="C1193">
            <v>2.1</v>
          </cell>
        </row>
        <row r="1194">
          <cell r="A1194">
            <v>2045</v>
          </cell>
          <cell r="B1194" t="str">
            <v>ISOBUTIRALDEÍDO (ALDEÍDO ISOBUTÍLICO)</v>
          </cell>
          <cell r="C1194">
            <v>3</v>
          </cell>
        </row>
        <row r="1195">
          <cell r="A1195">
            <v>2046</v>
          </cell>
          <cell r="B1195" t="str">
            <v>CIMENOS</v>
          </cell>
          <cell r="C1195">
            <v>3</v>
          </cell>
        </row>
        <row r="1196">
          <cell r="A1196">
            <v>2047</v>
          </cell>
          <cell r="B1196" t="str">
            <v>DICLOROPROPENOS</v>
          </cell>
          <cell r="C1196">
            <v>3</v>
          </cell>
        </row>
        <row r="1197">
          <cell r="A1197">
            <v>2048</v>
          </cell>
          <cell r="B1197" t="str">
            <v>DICICLOPENTADIENO</v>
          </cell>
          <cell r="C1197">
            <v>3</v>
          </cell>
        </row>
        <row r="1198">
          <cell r="A1198">
            <v>2049</v>
          </cell>
          <cell r="B1198" t="str">
            <v>DIETILBENZENO</v>
          </cell>
          <cell r="C1198">
            <v>3</v>
          </cell>
        </row>
        <row r="1199">
          <cell r="A1199">
            <v>2050</v>
          </cell>
          <cell r="B1199" t="str">
            <v>DIISOBUTILENO, COMPOSTOS ISOMÉRICOS</v>
          </cell>
          <cell r="C1199">
            <v>3</v>
          </cell>
        </row>
        <row r="1200">
          <cell r="A1200">
            <v>2051</v>
          </cell>
          <cell r="B1200" t="str">
            <v>2-DIMETILAMINOETANOL</v>
          </cell>
          <cell r="C1200">
            <v>8</v>
          </cell>
        </row>
        <row r="1201">
          <cell r="A1201">
            <v>2052</v>
          </cell>
          <cell r="B1201" t="str">
            <v>DIPENTENO</v>
          </cell>
          <cell r="C1201">
            <v>3</v>
          </cell>
        </row>
        <row r="1202">
          <cell r="A1202">
            <v>2053</v>
          </cell>
          <cell r="B1202" t="str">
            <v>METILISOBUTILCARBINOL</v>
          </cell>
          <cell r="C1202">
            <v>3</v>
          </cell>
        </row>
        <row r="1203">
          <cell r="A1203">
            <v>2054</v>
          </cell>
          <cell r="B1203" t="str">
            <v>MORFOLINA</v>
          </cell>
          <cell r="C1203">
            <v>8</v>
          </cell>
        </row>
        <row r="1204">
          <cell r="A1204">
            <v>2055</v>
          </cell>
          <cell r="B1204" t="str">
            <v>ESTIRENO MONÔMERO, ESTABILIZADO</v>
          </cell>
          <cell r="C1204">
            <v>3</v>
          </cell>
        </row>
        <row r="1205">
          <cell r="A1205">
            <v>2056</v>
          </cell>
          <cell r="B1205" t="str">
            <v>TETRA-HIDROFURANO</v>
          </cell>
          <cell r="C1205">
            <v>3</v>
          </cell>
        </row>
        <row r="1206">
          <cell r="A1206">
            <v>2057</v>
          </cell>
          <cell r="B1206" t="str">
            <v>TRIPROPILENO</v>
          </cell>
          <cell r="C1206">
            <v>3</v>
          </cell>
        </row>
        <row r="1207">
          <cell r="A1207">
            <v>2058</v>
          </cell>
          <cell r="B1207" t="str">
            <v>VALERALDEÍDO</v>
          </cell>
          <cell r="C1207">
            <v>3</v>
          </cell>
        </row>
        <row r="1208">
          <cell r="A1208">
            <v>2059</v>
          </cell>
          <cell r="B1208" t="str">
            <v>NITROCELULOSE SOLUÇÃO, INFLAMÁVEL, com até 12,6% de nitrogênio, em massa, e até 55% de nitrocelulose</v>
          </cell>
          <cell r="C1208">
            <v>3</v>
          </cell>
        </row>
        <row r="1209">
          <cell r="A1209">
            <v>2067</v>
          </cell>
          <cell r="B1209" t="str">
            <v>NITRATO DE AMÔNIO, FERTILIZANTES</v>
          </cell>
          <cell r="C1209">
            <v>5.0999999999999996</v>
          </cell>
        </row>
        <row r="1210">
          <cell r="A1210">
            <v>2071</v>
          </cell>
          <cell r="B1210" t="str">
            <v>NITRATO DE AMÔNIO, FERTILIZANTES</v>
          </cell>
          <cell r="C1210">
            <v>9</v>
          </cell>
        </row>
        <row r="1211">
          <cell r="A1211">
            <v>2073</v>
          </cell>
          <cell r="B1211" t="str">
            <v>AMÔNIA SOLUÇÃO aquosa, com densidade relativa inferior a 0,880 a 15ºC, com mais de 35% e até 50% de amônia</v>
          </cell>
          <cell r="C1211">
            <v>2.2000000000000002</v>
          </cell>
        </row>
        <row r="1212">
          <cell r="A1212">
            <v>2074</v>
          </cell>
          <cell r="B1212" t="str">
            <v>ACRILAMIDA, SÓLIDA</v>
          </cell>
          <cell r="C1212">
            <v>6.1</v>
          </cell>
        </row>
        <row r="1213">
          <cell r="A1213">
            <v>2075</v>
          </cell>
          <cell r="B1213" t="str">
            <v>CLORAL, ANIDRO, ESTABILIZADO</v>
          </cell>
          <cell r="C1213">
            <v>6.1</v>
          </cell>
        </row>
        <row r="1214">
          <cell r="A1214">
            <v>2076</v>
          </cell>
          <cell r="B1214" t="str">
            <v>CRESÓIS, LÍQUIDOS</v>
          </cell>
          <cell r="C1214">
            <v>6.1</v>
          </cell>
        </row>
        <row r="1215">
          <cell r="A1215">
            <v>2077</v>
          </cell>
          <cell r="B1215" t="str">
            <v>alfa-NAFTILAMINA</v>
          </cell>
          <cell r="C1215">
            <v>6.1</v>
          </cell>
        </row>
        <row r="1216">
          <cell r="A1216">
            <v>2078</v>
          </cell>
          <cell r="B1216" t="str">
            <v>DIISOCIANATO DE TOLUENO</v>
          </cell>
          <cell r="C1216">
            <v>6.1</v>
          </cell>
        </row>
        <row r="1217">
          <cell r="A1217">
            <v>2079</v>
          </cell>
          <cell r="B1217" t="str">
            <v>DIETILENOTRIAMINA</v>
          </cell>
          <cell r="C1217">
            <v>8</v>
          </cell>
        </row>
        <row r="1218">
          <cell r="A1218">
            <v>2186</v>
          </cell>
          <cell r="B1218" t="str">
            <v>CLORETO DE HIDROGÊNIO, LÍQUIDO REFRIGERADO</v>
          </cell>
          <cell r="C1218">
            <v>2.2999999999999998</v>
          </cell>
        </row>
        <row r="1219">
          <cell r="A1219">
            <v>2187</v>
          </cell>
          <cell r="B1219" t="str">
            <v>DIÓXIDO DE CARBONO, LÍQUIDO REFRIGERADO</v>
          </cell>
          <cell r="C1219">
            <v>2.2000000000000002</v>
          </cell>
        </row>
        <row r="1220">
          <cell r="A1220">
            <v>2188</v>
          </cell>
          <cell r="B1220" t="str">
            <v>ARSINA</v>
          </cell>
          <cell r="C1220">
            <v>2.2999999999999998</v>
          </cell>
        </row>
        <row r="1221">
          <cell r="A1221">
            <v>2189</v>
          </cell>
          <cell r="B1221" t="str">
            <v>DICLOROSSILANO</v>
          </cell>
          <cell r="C1221">
            <v>2.2999999999999998</v>
          </cell>
        </row>
        <row r="1222">
          <cell r="A1222">
            <v>2190</v>
          </cell>
          <cell r="B1222" t="str">
            <v>DIFLUORETO DE OXIGÊNIO, COMPRIMIDO</v>
          </cell>
          <cell r="C1222">
            <v>2.2999999999999998</v>
          </cell>
        </row>
        <row r="1223">
          <cell r="A1223">
            <v>2191</v>
          </cell>
          <cell r="B1223" t="str">
            <v>FLUORETO DE SULFURILA</v>
          </cell>
          <cell r="C1223">
            <v>2.2999999999999998</v>
          </cell>
        </row>
        <row r="1224">
          <cell r="A1224">
            <v>2192</v>
          </cell>
          <cell r="B1224" t="str">
            <v>GERMÂNIO</v>
          </cell>
          <cell r="C1224">
            <v>2.2999999999999998</v>
          </cell>
        </row>
        <row r="1225">
          <cell r="A1225">
            <v>2193</v>
          </cell>
          <cell r="B1225" t="str">
            <v>HEXAFLUORETANO (GÁS REFRIGERANTE R 116)</v>
          </cell>
          <cell r="C1225">
            <v>2.2000000000000002</v>
          </cell>
        </row>
        <row r="1226">
          <cell r="A1226">
            <v>2194</v>
          </cell>
          <cell r="B1226" t="str">
            <v>HEXAFLUORETO DE SELÊNIO</v>
          </cell>
          <cell r="C1226">
            <v>2.2999999999999998</v>
          </cell>
        </row>
        <row r="1227">
          <cell r="A1227">
            <v>2195</v>
          </cell>
          <cell r="B1227" t="str">
            <v>HEXAFLUORETO DE TELÚRIO</v>
          </cell>
          <cell r="C1227">
            <v>2.2999999999999998</v>
          </cell>
        </row>
        <row r="1228">
          <cell r="A1228">
            <v>2196</v>
          </cell>
          <cell r="B1228" t="str">
            <v>HEXAFLUORETO DE TUNGSTÊNIO</v>
          </cell>
          <cell r="C1228">
            <v>2.2999999999999998</v>
          </cell>
        </row>
        <row r="1229">
          <cell r="A1229">
            <v>2197</v>
          </cell>
          <cell r="B1229" t="str">
            <v>IODETO DE HIDROGÊNIO, ANIDRO</v>
          </cell>
          <cell r="C1229">
            <v>2.2999999999999998</v>
          </cell>
        </row>
        <row r="1230">
          <cell r="A1230">
            <v>2198</v>
          </cell>
          <cell r="B1230" t="str">
            <v>PENTAFLUORETO DE FÓSFORO</v>
          </cell>
          <cell r="C1230">
            <v>2.2999999999999998</v>
          </cell>
        </row>
        <row r="1231">
          <cell r="A1231">
            <v>2199</v>
          </cell>
          <cell r="B1231" t="str">
            <v>FOSFINA</v>
          </cell>
          <cell r="C1231">
            <v>2.2999999999999998</v>
          </cell>
        </row>
        <row r="1232">
          <cell r="A1232">
            <v>2200</v>
          </cell>
          <cell r="B1232" t="str">
            <v>PROPADIENO, ESTABILIZADO</v>
          </cell>
          <cell r="C1232">
            <v>2.1</v>
          </cell>
        </row>
        <row r="1233">
          <cell r="A1233">
            <v>2201</v>
          </cell>
          <cell r="B1233" t="str">
            <v>ÓXIDO NITROSO, LÍQUIDO REFRIGERADO</v>
          </cell>
          <cell r="C1233">
            <v>2.2000000000000002</v>
          </cell>
        </row>
        <row r="1234">
          <cell r="A1234">
            <v>2202</v>
          </cell>
          <cell r="B1234" t="str">
            <v>SELENIETO DE HIDROGÊNIO, ANIDRO</v>
          </cell>
          <cell r="C1234">
            <v>2.2999999999999998</v>
          </cell>
        </row>
        <row r="1235">
          <cell r="A1235">
            <v>2203</v>
          </cell>
          <cell r="B1235" t="str">
            <v>SILANO</v>
          </cell>
          <cell r="C1235">
            <v>2.1</v>
          </cell>
        </row>
        <row r="1236">
          <cell r="A1236">
            <v>2204</v>
          </cell>
          <cell r="B1236" t="str">
            <v>SULFETO DE CARBONILA</v>
          </cell>
          <cell r="C1236">
            <v>2.2999999999999998</v>
          </cell>
        </row>
        <row r="1237">
          <cell r="A1237">
            <v>2205</v>
          </cell>
          <cell r="B1237" t="str">
            <v>ADIPONITRILA</v>
          </cell>
          <cell r="C1237">
            <v>6.1</v>
          </cell>
        </row>
        <row r="1238">
          <cell r="A1238">
            <v>2206</v>
          </cell>
          <cell r="B1238" t="str">
            <v>ISOCIANATOS, TÓXICOS, N.E. ou SOLUÇÃO DE ISOCIANATOS, TÓXICA, N.E.</v>
          </cell>
          <cell r="C1238">
            <v>6.1</v>
          </cell>
        </row>
        <row r="1239">
          <cell r="A1239">
            <v>2208</v>
          </cell>
          <cell r="B1239" t="str">
            <v>MISTURA DE HIPOCLORITO DE CÁLCIO, SECA, com mais de 10% e até 39% de cloro livre</v>
          </cell>
          <cell r="C1239">
            <v>5.0999999999999996</v>
          </cell>
        </row>
        <row r="1240">
          <cell r="A1240">
            <v>2209</v>
          </cell>
          <cell r="B1240" t="str">
            <v>FORMALDEÍDO SOLUÇÃO com no mínimo 25% de formaldeído</v>
          </cell>
          <cell r="C1240">
            <v>8</v>
          </cell>
        </row>
        <row r="1241">
          <cell r="A1241">
            <v>2210</v>
          </cell>
          <cell r="B1241" t="str">
            <v>MANEB ou PREPARAÇÃO DE MANEB com 60% ou mais de maneb</v>
          </cell>
          <cell r="C1241">
            <v>4.2</v>
          </cell>
        </row>
        <row r="1242">
          <cell r="A1242">
            <v>2211</v>
          </cell>
          <cell r="B1242" t="str">
            <v>POLÍMEROS GRANULADOS, EXPANSÍVEIS, que desprendem vapores inflamáveis</v>
          </cell>
          <cell r="C1242">
            <v>9</v>
          </cell>
        </row>
        <row r="1243">
          <cell r="A1243">
            <v>2212</v>
          </cell>
          <cell r="B1243" t="str">
            <v>AMIANTOS, ANFIBÓLICO (amosita, tremolita, actinólito antofilita, crocidolita)</v>
          </cell>
          <cell r="C1243">
            <v>9</v>
          </cell>
        </row>
        <row r="1244">
          <cell r="A1244">
            <v>2213</v>
          </cell>
          <cell r="B1244" t="str">
            <v>PARAFORMALDEÍDO</v>
          </cell>
          <cell r="C1244">
            <v>4.0999999999999996</v>
          </cell>
        </row>
        <row r="1245">
          <cell r="A1245">
            <v>2214</v>
          </cell>
          <cell r="B1245" t="str">
            <v>ANIDRIDO FTÁLICO com mais de 0,05% de anidrido maléico</v>
          </cell>
          <cell r="C1245">
            <v>8</v>
          </cell>
        </row>
        <row r="1246">
          <cell r="A1246">
            <v>2215</v>
          </cell>
          <cell r="B1246" t="str">
            <v>ANIDRIDO MALÉICO</v>
          </cell>
          <cell r="C1246">
            <v>8</v>
          </cell>
        </row>
        <row r="1247">
          <cell r="A1247">
            <v>2216</v>
          </cell>
          <cell r="B1247" t="str">
            <v>FARINHA DE PEIXE (RESTOS DE PEIXE), ESTABILIZADA</v>
          </cell>
          <cell r="C1247" t="str">
            <v>PRODUTO NÃO SUJEITO AO REGULAMENTO DO TRANSPORTE TERRESTRE DE PRODUTOS PERIGOSOS</v>
          </cell>
        </row>
        <row r="1248">
          <cell r="A1248">
            <v>2217</v>
          </cell>
          <cell r="B1248" t="str">
            <v>TORTA OLEAGINOSA com até 1,5% de óleo e até 11% de umidade</v>
          </cell>
          <cell r="C1248">
            <v>4.2</v>
          </cell>
        </row>
        <row r="1249">
          <cell r="A1249">
            <v>2218</v>
          </cell>
          <cell r="B1249" t="str">
            <v>ÁCIDO ACRÍLICO, ESTABILIZADO</v>
          </cell>
          <cell r="C1249">
            <v>8</v>
          </cell>
        </row>
        <row r="1250">
          <cell r="A1250">
            <v>2219</v>
          </cell>
          <cell r="B1250" t="str">
            <v>ÉTER ALILGLICIDÍLICO</v>
          </cell>
          <cell r="C1250">
            <v>3</v>
          </cell>
        </row>
        <row r="1251">
          <cell r="A1251">
            <v>2222</v>
          </cell>
          <cell r="B1251" t="str">
            <v>ANISOL</v>
          </cell>
          <cell r="C1251">
            <v>3</v>
          </cell>
        </row>
        <row r="1252">
          <cell r="A1252">
            <v>2224</v>
          </cell>
          <cell r="B1252" t="str">
            <v>BENZONITRILA</v>
          </cell>
          <cell r="C1252">
            <v>6.1</v>
          </cell>
        </row>
        <row r="1253">
          <cell r="A1253">
            <v>2225</v>
          </cell>
          <cell r="B1253" t="str">
            <v>CLORETO DE BENZENOSSULFONILA</v>
          </cell>
          <cell r="C1253">
            <v>8</v>
          </cell>
        </row>
        <row r="1254">
          <cell r="A1254">
            <v>2226</v>
          </cell>
          <cell r="B1254" t="str">
            <v>BENZOTRICLORETO</v>
          </cell>
          <cell r="C1254">
            <v>8</v>
          </cell>
        </row>
        <row r="1255">
          <cell r="A1255">
            <v>2227</v>
          </cell>
          <cell r="B1255" t="str">
            <v>METACRILATO DE n-BUTILA, ESTABILIZADO</v>
          </cell>
          <cell r="C1255">
            <v>3</v>
          </cell>
        </row>
        <row r="1256">
          <cell r="A1256">
            <v>2232</v>
          </cell>
          <cell r="B1256" t="str">
            <v>2-CLOROETANAL</v>
          </cell>
          <cell r="C1256">
            <v>6.1</v>
          </cell>
        </row>
        <row r="1257">
          <cell r="A1257">
            <v>2233</v>
          </cell>
          <cell r="B1257" t="str">
            <v>CLOROANISIDINAS</v>
          </cell>
          <cell r="C1257">
            <v>6.1</v>
          </cell>
        </row>
        <row r="1258">
          <cell r="A1258">
            <v>2234</v>
          </cell>
          <cell r="B1258" t="str">
            <v>TRIFLUORETO(S) DE CLOROBENZILA</v>
          </cell>
          <cell r="C1258">
            <v>3</v>
          </cell>
        </row>
        <row r="1259">
          <cell r="A1259">
            <v>2235</v>
          </cell>
          <cell r="B1259" t="str">
            <v>CLORETO(S) DE CLOROBENZILA, LÍQUIDOS</v>
          </cell>
          <cell r="C1259">
            <v>6.1</v>
          </cell>
        </row>
        <row r="1260">
          <cell r="A1260">
            <v>2236</v>
          </cell>
          <cell r="B1260" t="str">
            <v>ISOCIANATO DE 3-CLORO-4-MEILFENILA, LÍQUIDO</v>
          </cell>
          <cell r="C1260">
            <v>6.1</v>
          </cell>
        </row>
        <row r="1261">
          <cell r="A1261">
            <v>2237</v>
          </cell>
          <cell r="B1261" t="str">
            <v>CLORONITROANILINAS</v>
          </cell>
          <cell r="C1261">
            <v>6.1</v>
          </cell>
        </row>
        <row r="1262">
          <cell r="A1262">
            <v>2238</v>
          </cell>
          <cell r="B1262" t="str">
            <v>CLOROTOLUENOS</v>
          </cell>
          <cell r="C1262">
            <v>3</v>
          </cell>
        </row>
        <row r="1263">
          <cell r="A1263">
            <v>2239</v>
          </cell>
          <cell r="B1263" t="str">
            <v>CLOROTOLUIDINAS, SÓLIDAS</v>
          </cell>
          <cell r="C1263">
            <v>6.1</v>
          </cell>
        </row>
        <row r="1264">
          <cell r="A1264">
            <v>2240</v>
          </cell>
          <cell r="B1264" t="str">
            <v>ÁCIDO CROMOSSULFÚRICO</v>
          </cell>
          <cell r="C1264">
            <v>8</v>
          </cell>
        </row>
        <row r="1265">
          <cell r="A1265">
            <v>2241</v>
          </cell>
          <cell r="B1265" t="str">
            <v>CICLO HEPTANO</v>
          </cell>
          <cell r="C1265">
            <v>3</v>
          </cell>
        </row>
        <row r="1266">
          <cell r="A1266">
            <v>2242</v>
          </cell>
          <cell r="B1266" t="str">
            <v>CICLO HEPTENO</v>
          </cell>
          <cell r="C1266">
            <v>3</v>
          </cell>
        </row>
        <row r="1267">
          <cell r="A1267">
            <v>2243</v>
          </cell>
          <cell r="B1267" t="str">
            <v>ACETATO DE CICLO HEXILA</v>
          </cell>
          <cell r="C1267">
            <v>3</v>
          </cell>
        </row>
        <row r="1268">
          <cell r="A1268">
            <v>2244</v>
          </cell>
          <cell r="B1268" t="str">
            <v>CICLOPENTANOL</v>
          </cell>
          <cell r="C1268">
            <v>3</v>
          </cell>
        </row>
        <row r="1269">
          <cell r="A1269">
            <v>2245</v>
          </cell>
          <cell r="B1269" t="str">
            <v>CICLOPENTANONA</v>
          </cell>
          <cell r="C1269">
            <v>3</v>
          </cell>
        </row>
        <row r="1270">
          <cell r="A1270">
            <v>2246</v>
          </cell>
          <cell r="B1270" t="str">
            <v>CICLOPENTENO</v>
          </cell>
          <cell r="C1270">
            <v>3</v>
          </cell>
        </row>
        <row r="1271">
          <cell r="A1271">
            <v>2247</v>
          </cell>
          <cell r="B1271" t="str">
            <v>n-DECANO</v>
          </cell>
          <cell r="C1271">
            <v>3</v>
          </cell>
        </row>
        <row r="1272">
          <cell r="A1272">
            <v>2248</v>
          </cell>
          <cell r="B1272" t="str">
            <v>DI-n-BUTILAMINA</v>
          </cell>
          <cell r="C1272">
            <v>8</v>
          </cell>
        </row>
        <row r="1273">
          <cell r="A1273">
            <v>2249</v>
          </cell>
          <cell r="B1273" t="str">
            <v>ÉTER DICLORODIMETÍLICO, SIMÉTRICO</v>
          </cell>
          <cell r="C1273">
            <v>6.1</v>
          </cell>
        </row>
        <row r="1274">
          <cell r="A1274">
            <v>2250</v>
          </cell>
          <cell r="B1274" t="str">
            <v>ISOCIANATO(S) DE DICLOROFENILA</v>
          </cell>
          <cell r="C1274">
            <v>6.1</v>
          </cell>
        </row>
        <row r="1275">
          <cell r="A1275">
            <v>2251</v>
          </cell>
          <cell r="B1275" t="str">
            <v>BICICLO [2.2.1]HEPTA-2,5-DIENO, ESTABILIZADO (2,5-NORBONADIENO, ESTABILIZADO)</v>
          </cell>
          <cell r="C1275">
            <v>3</v>
          </cell>
        </row>
        <row r="1276">
          <cell r="A1276">
            <v>2252</v>
          </cell>
          <cell r="B1276" t="str">
            <v>1,2-DIMETOXIETANO</v>
          </cell>
          <cell r="C1276">
            <v>3</v>
          </cell>
        </row>
        <row r="1277">
          <cell r="A1277">
            <v>2253</v>
          </cell>
          <cell r="B1277" t="str">
            <v>N,N-DIMETILANILINA</v>
          </cell>
          <cell r="C1277">
            <v>6.1</v>
          </cell>
        </row>
        <row r="1278">
          <cell r="A1278">
            <v>2254</v>
          </cell>
          <cell r="B1278" t="str">
            <v>FÓSFOROS, QUE SE CONSERVAM ACESOS AO VENTO</v>
          </cell>
          <cell r="C1278">
            <v>4.0999999999999996</v>
          </cell>
        </row>
        <row r="1279">
          <cell r="A1279">
            <v>2256</v>
          </cell>
          <cell r="B1279" t="str">
            <v>CICLO HEXENO</v>
          </cell>
          <cell r="C1279">
            <v>3</v>
          </cell>
        </row>
        <row r="1280">
          <cell r="A1280">
            <v>2257</v>
          </cell>
          <cell r="B1280" t="str">
            <v>POTÁSSIO</v>
          </cell>
          <cell r="C1280">
            <v>4.3</v>
          </cell>
        </row>
        <row r="1281">
          <cell r="A1281">
            <v>2258</v>
          </cell>
          <cell r="B1281" t="str">
            <v>1,2-PROPILENODIAMINA</v>
          </cell>
          <cell r="C1281">
            <v>8</v>
          </cell>
        </row>
        <row r="1282">
          <cell r="A1282">
            <v>2259</v>
          </cell>
          <cell r="B1282" t="str">
            <v>TRIETILENOTETRAMINA</v>
          </cell>
          <cell r="C1282">
            <v>8</v>
          </cell>
        </row>
        <row r="1283">
          <cell r="A1283">
            <v>2260</v>
          </cell>
          <cell r="B1283" t="str">
            <v>TRIPROPILAMINA</v>
          </cell>
          <cell r="C1283">
            <v>3</v>
          </cell>
        </row>
        <row r="1284">
          <cell r="A1284">
            <v>2261</v>
          </cell>
          <cell r="B1284" t="str">
            <v>XILENÓIS, SÓLIDOS</v>
          </cell>
          <cell r="C1284">
            <v>6.1</v>
          </cell>
        </row>
        <row r="1285">
          <cell r="A1285">
            <v>2262</v>
          </cell>
          <cell r="B1285" t="str">
            <v>CLORETO DE DIMETILCARBAMOÍLA</v>
          </cell>
          <cell r="C1285">
            <v>8</v>
          </cell>
        </row>
        <row r="1286">
          <cell r="A1286">
            <v>2263</v>
          </cell>
          <cell r="B1286" t="str">
            <v>DIMETILCICLO HEXANOS</v>
          </cell>
          <cell r="C1286">
            <v>3</v>
          </cell>
        </row>
        <row r="1287">
          <cell r="A1287">
            <v>2264</v>
          </cell>
          <cell r="B1287" t="str">
            <v>N,N-DIMETILCICLO HEXILAMINA</v>
          </cell>
          <cell r="C1287">
            <v>8</v>
          </cell>
        </row>
        <row r="1288">
          <cell r="A1288">
            <v>2265</v>
          </cell>
          <cell r="B1288" t="str">
            <v>N,N-DIMETILFORMAMIDA</v>
          </cell>
          <cell r="C1288">
            <v>3</v>
          </cell>
        </row>
        <row r="1289">
          <cell r="A1289">
            <v>2266</v>
          </cell>
          <cell r="B1289" t="str">
            <v>DIMETIL-N-PROPILAMINA</v>
          </cell>
          <cell r="C1289">
            <v>3</v>
          </cell>
        </row>
        <row r="1290">
          <cell r="A1290">
            <v>2267</v>
          </cell>
          <cell r="B1290" t="str">
            <v>CLORETO DE DIMETILTIOFOSFORILA</v>
          </cell>
          <cell r="C1290">
            <v>6.1</v>
          </cell>
        </row>
        <row r="1291">
          <cell r="A1291">
            <v>2269</v>
          </cell>
          <cell r="B1291" t="str">
            <v>3,3` IMINODIPROPILAMINA</v>
          </cell>
          <cell r="C1291">
            <v>8</v>
          </cell>
        </row>
        <row r="1292">
          <cell r="A1292">
            <v>2270</v>
          </cell>
          <cell r="B1292" t="str">
            <v>ETILAMINA, SOLUÇÃO AQUOSA, com não menos que 50% e não mais que 70% de etilamina</v>
          </cell>
          <cell r="C1292">
            <v>3</v>
          </cell>
        </row>
        <row r="1293">
          <cell r="A1293">
            <v>2271</v>
          </cell>
          <cell r="B1293" t="str">
            <v>ETILAMILCETONA</v>
          </cell>
          <cell r="C1293">
            <v>3</v>
          </cell>
        </row>
        <row r="1294">
          <cell r="A1294">
            <v>2272</v>
          </cell>
          <cell r="B1294" t="str">
            <v>N-ETILANILINA</v>
          </cell>
          <cell r="C1294">
            <v>6.1</v>
          </cell>
        </row>
        <row r="1295">
          <cell r="A1295">
            <v>2273</v>
          </cell>
          <cell r="B1295" t="str">
            <v>2-ETILANILINA</v>
          </cell>
          <cell r="C1295">
            <v>6.1</v>
          </cell>
        </row>
        <row r="1296">
          <cell r="A1296">
            <v>2274</v>
          </cell>
          <cell r="B1296" t="str">
            <v>N-ETIL-N-BENZILANILINA</v>
          </cell>
          <cell r="C1296">
            <v>6.1</v>
          </cell>
        </row>
        <row r="1297">
          <cell r="A1297">
            <v>2275</v>
          </cell>
          <cell r="B1297" t="str">
            <v>2-ETILBUTANOL</v>
          </cell>
          <cell r="C1297">
            <v>3</v>
          </cell>
        </row>
        <row r="1298">
          <cell r="A1298">
            <v>2276</v>
          </cell>
          <cell r="B1298" t="str">
            <v>2-ETIL HEXILAMINA</v>
          </cell>
          <cell r="C1298">
            <v>3</v>
          </cell>
        </row>
        <row r="1299">
          <cell r="A1299">
            <v>2277</v>
          </cell>
          <cell r="B1299" t="str">
            <v>METACRILATO DE ETILA, ESTABILIZADO</v>
          </cell>
          <cell r="C1299">
            <v>3</v>
          </cell>
        </row>
        <row r="1300">
          <cell r="A1300">
            <v>2278</v>
          </cell>
          <cell r="B1300" t="str">
            <v>n-HEPTENO</v>
          </cell>
          <cell r="C1300">
            <v>3</v>
          </cell>
        </row>
        <row r="1301">
          <cell r="A1301">
            <v>2279</v>
          </cell>
          <cell r="B1301" t="str">
            <v>HEXACLOROBUTADIENO</v>
          </cell>
          <cell r="C1301">
            <v>6.1</v>
          </cell>
        </row>
        <row r="1302">
          <cell r="A1302">
            <v>2280</v>
          </cell>
          <cell r="B1302" t="str">
            <v>HEXAMETILENODIAMINA, SÓLIDA</v>
          </cell>
          <cell r="C1302">
            <v>8</v>
          </cell>
        </row>
        <row r="1303">
          <cell r="A1303">
            <v>2281</v>
          </cell>
          <cell r="B1303" t="str">
            <v>DIISOCIANATO DE HEXAMETILENO</v>
          </cell>
          <cell r="C1303">
            <v>6.1</v>
          </cell>
        </row>
        <row r="1304">
          <cell r="A1304">
            <v>2282</v>
          </cell>
          <cell r="B1304" t="str">
            <v>HEXANÓIS</v>
          </cell>
          <cell r="C1304">
            <v>3</v>
          </cell>
        </row>
        <row r="1305">
          <cell r="A1305">
            <v>2283</v>
          </cell>
          <cell r="B1305" t="str">
            <v>METACRILATO DE ISOBUTILA, ESTABILIZADO</v>
          </cell>
          <cell r="C1305">
            <v>3</v>
          </cell>
        </row>
        <row r="1306">
          <cell r="A1306">
            <v>2284</v>
          </cell>
          <cell r="B1306" t="str">
            <v>ISOBUTIRONITRILA</v>
          </cell>
          <cell r="C1306">
            <v>3</v>
          </cell>
        </row>
        <row r="1307">
          <cell r="A1307">
            <v>2285</v>
          </cell>
          <cell r="B1307" t="str">
            <v>TRIFLUORETO(S) DE ISOBENZOCIANATO</v>
          </cell>
          <cell r="C1307">
            <v>6.1</v>
          </cell>
        </row>
        <row r="1308">
          <cell r="A1308">
            <v>2286</v>
          </cell>
          <cell r="B1308" t="str">
            <v>PENTAMETIL-HEPTANO</v>
          </cell>
          <cell r="C1308">
            <v>3</v>
          </cell>
        </row>
        <row r="1309">
          <cell r="A1309">
            <v>2287</v>
          </cell>
          <cell r="B1309" t="str">
            <v>ISO-HEPTENOS</v>
          </cell>
          <cell r="C1309">
            <v>3</v>
          </cell>
        </row>
        <row r="1310">
          <cell r="A1310">
            <v>2288</v>
          </cell>
          <cell r="B1310" t="str">
            <v>ISO-HEXENOS</v>
          </cell>
          <cell r="C1310">
            <v>3</v>
          </cell>
        </row>
        <row r="1311">
          <cell r="A1311">
            <v>2289</v>
          </cell>
          <cell r="B1311" t="str">
            <v>ISOFORONADIAMINA</v>
          </cell>
          <cell r="C1311">
            <v>8</v>
          </cell>
        </row>
        <row r="1312">
          <cell r="A1312">
            <v>2290</v>
          </cell>
          <cell r="B1312" t="str">
            <v>DIISOCIANATO DE ISOFORONA</v>
          </cell>
          <cell r="C1312">
            <v>6.1</v>
          </cell>
        </row>
        <row r="1313">
          <cell r="A1313">
            <v>2291</v>
          </cell>
          <cell r="B1313" t="str">
            <v>CHUMBO COMPOSTO, SOLÚVEL, N.E.</v>
          </cell>
          <cell r="C1313">
            <v>6.1</v>
          </cell>
        </row>
        <row r="1314">
          <cell r="A1314">
            <v>2293</v>
          </cell>
          <cell r="B1314" t="str">
            <v>4-METÓXI-4-METILPENTAN-2-ONA</v>
          </cell>
          <cell r="C1314">
            <v>3</v>
          </cell>
        </row>
        <row r="1315">
          <cell r="A1315">
            <v>2294</v>
          </cell>
          <cell r="B1315" t="str">
            <v>N-METILANILINA</v>
          </cell>
          <cell r="C1315">
            <v>6.1</v>
          </cell>
        </row>
        <row r="1316">
          <cell r="A1316">
            <v>2295</v>
          </cell>
          <cell r="B1316" t="str">
            <v>CLOROACETATO DE METILA</v>
          </cell>
          <cell r="C1316">
            <v>6.1</v>
          </cell>
        </row>
        <row r="1317">
          <cell r="A1317">
            <v>2296</v>
          </cell>
          <cell r="B1317" t="str">
            <v>METILCICLO-HEXANO</v>
          </cell>
          <cell r="C1317">
            <v>3</v>
          </cell>
        </row>
        <row r="1318">
          <cell r="A1318">
            <v>2297</v>
          </cell>
          <cell r="B1318" t="str">
            <v>METILCICLO-HEXANONA</v>
          </cell>
          <cell r="C1318">
            <v>3</v>
          </cell>
        </row>
        <row r="1319">
          <cell r="A1319">
            <v>2298</v>
          </cell>
          <cell r="B1319" t="str">
            <v>METILCICLOPENTANO</v>
          </cell>
          <cell r="C1319">
            <v>3</v>
          </cell>
        </row>
        <row r="1320">
          <cell r="A1320">
            <v>2299</v>
          </cell>
          <cell r="B1320" t="str">
            <v>DICLOROACETATO DE METILA</v>
          </cell>
          <cell r="C1320">
            <v>6.1</v>
          </cell>
        </row>
        <row r="1321">
          <cell r="A1321">
            <v>2300</v>
          </cell>
          <cell r="B1321" t="str">
            <v>2-METIL-5-ETILPIRIDINA</v>
          </cell>
          <cell r="C1321">
            <v>6.1</v>
          </cell>
        </row>
        <row r="1322">
          <cell r="A1322">
            <v>2301</v>
          </cell>
          <cell r="B1322" t="str">
            <v>2-METILFURANO</v>
          </cell>
          <cell r="C1322">
            <v>3</v>
          </cell>
        </row>
        <row r="1323">
          <cell r="A1323">
            <v>2302</v>
          </cell>
          <cell r="B1323" t="str">
            <v>5-METIL-HEXAN-2-ONA</v>
          </cell>
          <cell r="C1323">
            <v>3</v>
          </cell>
        </row>
        <row r="1324">
          <cell r="A1324">
            <v>2303</v>
          </cell>
          <cell r="B1324" t="str">
            <v>ISOPROPENILBENZENO</v>
          </cell>
          <cell r="C1324">
            <v>3</v>
          </cell>
        </row>
        <row r="1325">
          <cell r="A1325">
            <v>2304</v>
          </cell>
          <cell r="B1325" t="str">
            <v>NAFTALENO, FUNDIDO</v>
          </cell>
          <cell r="C1325">
            <v>4.0999999999999996</v>
          </cell>
        </row>
        <row r="1326">
          <cell r="A1326">
            <v>2305</v>
          </cell>
          <cell r="B1326" t="str">
            <v>ÁCIDO NITROBENZENOSSULFÔNICO</v>
          </cell>
          <cell r="C1326">
            <v>8</v>
          </cell>
        </row>
        <row r="1327">
          <cell r="A1327">
            <v>2306</v>
          </cell>
          <cell r="B1327" t="str">
            <v>TRIFLUORETOS DE NITROBENZENO, LÍQUIDO</v>
          </cell>
          <cell r="C1327">
            <v>6.1</v>
          </cell>
        </row>
        <row r="1328">
          <cell r="A1328">
            <v>2307</v>
          </cell>
          <cell r="B1328" t="str">
            <v>TRIFLUORETO DE 3-NITRO-4-CLOROBENZENO</v>
          </cell>
          <cell r="C1328">
            <v>6.1</v>
          </cell>
        </row>
        <row r="1329">
          <cell r="A1329">
            <v>2308</v>
          </cell>
          <cell r="B1329" t="str">
            <v>ÁCIDO NITROSILSULFÚRICO, LÍQUIDO</v>
          </cell>
          <cell r="C1329">
            <v>8</v>
          </cell>
        </row>
        <row r="1330">
          <cell r="A1330">
            <v>2309</v>
          </cell>
          <cell r="B1330" t="str">
            <v>OCTADIENO</v>
          </cell>
          <cell r="C1330">
            <v>3</v>
          </cell>
        </row>
        <row r="1331">
          <cell r="A1331">
            <v>2310</v>
          </cell>
          <cell r="B1331" t="str">
            <v>PENTANO-2,4-DIONA</v>
          </cell>
          <cell r="C1331">
            <v>3</v>
          </cell>
        </row>
        <row r="1332">
          <cell r="A1332">
            <v>2311</v>
          </cell>
          <cell r="B1332" t="str">
            <v>FENETIDINAS</v>
          </cell>
          <cell r="C1332">
            <v>6.1</v>
          </cell>
        </row>
        <row r="1333">
          <cell r="A1333">
            <v>2312</v>
          </cell>
          <cell r="B1333" t="str">
            <v>FENOL, FUNDIDO</v>
          </cell>
          <cell r="C1333">
            <v>6.1</v>
          </cell>
        </row>
        <row r="1334">
          <cell r="A1334">
            <v>2313</v>
          </cell>
          <cell r="B1334" t="str">
            <v>PICOLINAS</v>
          </cell>
          <cell r="C1334">
            <v>3</v>
          </cell>
        </row>
        <row r="1335">
          <cell r="A1335">
            <v>2315</v>
          </cell>
          <cell r="B1335" t="str">
            <v>BIFENILAS POLICLORADAS, LÍQUIDAS</v>
          </cell>
          <cell r="C1335">
            <v>9</v>
          </cell>
        </row>
        <row r="1336">
          <cell r="A1336">
            <v>2316</v>
          </cell>
          <cell r="B1336" t="str">
            <v>CUPROCIANETO DE SÓDIO, SÓLIDO</v>
          </cell>
          <cell r="C1336">
            <v>6.1</v>
          </cell>
        </row>
        <row r="1337">
          <cell r="A1337">
            <v>2317</v>
          </cell>
          <cell r="B1337" t="str">
            <v>CUPROCIANETO DE SÓDIO SOLUÇÃO</v>
          </cell>
          <cell r="C1337">
            <v>6.1</v>
          </cell>
        </row>
        <row r="1338">
          <cell r="A1338">
            <v>2318</v>
          </cell>
          <cell r="B1338" t="str">
            <v>HIDROSSULFETO DE SÓDIO com menos de 25% de água de cristalização</v>
          </cell>
          <cell r="C1338">
            <v>4.2</v>
          </cell>
        </row>
        <row r="1339">
          <cell r="A1339">
            <v>2319</v>
          </cell>
          <cell r="B1339" t="str">
            <v>HIDROCARBONETOS TERPÊNICOS, N.E.</v>
          </cell>
          <cell r="C1339">
            <v>3</v>
          </cell>
        </row>
        <row r="1340">
          <cell r="A1340">
            <v>2320</v>
          </cell>
          <cell r="B1340" t="str">
            <v>TETRAETILENOPENTAMINA</v>
          </cell>
          <cell r="C1340">
            <v>8</v>
          </cell>
        </row>
        <row r="1341">
          <cell r="A1341">
            <v>2321</v>
          </cell>
          <cell r="B1341" t="str">
            <v>TRICLOROBENZENOS, LÍQUIDOS</v>
          </cell>
          <cell r="C1341">
            <v>6.1</v>
          </cell>
        </row>
        <row r="1342">
          <cell r="A1342">
            <v>2322</v>
          </cell>
          <cell r="B1342" t="str">
            <v>TRICLOROBUTENO</v>
          </cell>
          <cell r="C1342">
            <v>6.1</v>
          </cell>
        </row>
        <row r="1343">
          <cell r="A1343">
            <v>2323</v>
          </cell>
          <cell r="B1343" t="str">
            <v>FOSFITO DE TRIETILA</v>
          </cell>
          <cell r="C1343">
            <v>3</v>
          </cell>
        </row>
        <row r="1344">
          <cell r="A1344">
            <v>2324</v>
          </cell>
          <cell r="B1344" t="str">
            <v>TRIISOBUTILENO</v>
          </cell>
          <cell r="C1344">
            <v>3</v>
          </cell>
        </row>
        <row r="1345">
          <cell r="A1345">
            <v>2325</v>
          </cell>
          <cell r="B1345" t="str">
            <v>1,3,5-TRIMETILBENZENO</v>
          </cell>
          <cell r="C1345">
            <v>3</v>
          </cell>
        </row>
        <row r="1346">
          <cell r="A1346">
            <v>2326</v>
          </cell>
          <cell r="B1346" t="str">
            <v>TRIMETILCICLO-HEXILAMINA</v>
          </cell>
          <cell r="C1346">
            <v>8</v>
          </cell>
        </row>
        <row r="1347">
          <cell r="A1347">
            <v>2327</v>
          </cell>
          <cell r="B1347" t="str">
            <v>TRIMETIL-HEXAMETILENODIAMINAS</v>
          </cell>
          <cell r="C1347">
            <v>8</v>
          </cell>
        </row>
        <row r="1348">
          <cell r="A1348">
            <v>2328</v>
          </cell>
          <cell r="B1348" t="str">
            <v>DIISOCIANATO DE TRIMETIL-HEXAMETILENO</v>
          </cell>
          <cell r="C1348">
            <v>6.1</v>
          </cell>
        </row>
        <row r="1349">
          <cell r="A1349">
            <v>2329</v>
          </cell>
          <cell r="B1349" t="str">
            <v>FOSFITO DE TRIMETILA</v>
          </cell>
          <cell r="C1349">
            <v>3</v>
          </cell>
        </row>
        <row r="1350">
          <cell r="A1350">
            <v>2330</v>
          </cell>
          <cell r="B1350" t="str">
            <v>UNDECANO</v>
          </cell>
          <cell r="C1350">
            <v>3</v>
          </cell>
        </row>
        <row r="1351">
          <cell r="A1351">
            <v>2331</v>
          </cell>
          <cell r="B1351" t="str">
            <v>CLORETO DE ZINCO, ANIDRO</v>
          </cell>
          <cell r="C1351">
            <v>8</v>
          </cell>
        </row>
        <row r="1352">
          <cell r="A1352">
            <v>2332</v>
          </cell>
          <cell r="B1352" t="str">
            <v>ACETALDEÍDO OXIMA</v>
          </cell>
          <cell r="C1352">
            <v>3</v>
          </cell>
        </row>
        <row r="1353">
          <cell r="A1353">
            <v>2333</v>
          </cell>
          <cell r="B1353" t="str">
            <v>ACETATO DE ALILA</v>
          </cell>
          <cell r="C1353">
            <v>3</v>
          </cell>
        </row>
        <row r="1354">
          <cell r="A1354">
            <v>2334</v>
          </cell>
          <cell r="B1354" t="str">
            <v>ALILAMINA</v>
          </cell>
          <cell r="C1354">
            <v>6.1</v>
          </cell>
        </row>
        <row r="1355">
          <cell r="A1355">
            <v>2335</v>
          </cell>
          <cell r="B1355" t="str">
            <v>ÉTER ALILETÍLICO</v>
          </cell>
          <cell r="C1355">
            <v>3</v>
          </cell>
        </row>
        <row r="1356">
          <cell r="A1356">
            <v>2336</v>
          </cell>
          <cell r="B1356" t="str">
            <v>FORMIATO DE ALILA</v>
          </cell>
          <cell r="C1356">
            <v>3</v>
          </cell>
        </row>
        <row r="1357">
          <cell r="A1357">
            <v>2337</v>
          </cell>
          <cell r="B1357" t="str">
            <v>FENILMERCAPTANA</v>
          </cell>
          <cell r="C1357">
            <v>6.1</v>
          </cell>
        </row>
        <row r="1358">
          <cell r="A1358">
            <v>2338</v>
          </cell>
          <cell r="B1358" t="str">
            <v>BENZOTRIFLUORETO</v>
          </cell>
          <cell r="C1358">
            <v>3</v>
          </cell>
        </row>
        <row r="1359">
          <cell r="A1359">
            <v>2339</v>
          </cell>
          <cell r="B1359" t="str">
            <v>2-BROMOBUTANO</v>
          </cell>
          <cell r="C1359">
            <v>3</v>
          </cell>
        </row>
        <row r="1360">
          <cell r="A1360">
            <v>2340</v>
          </cell>
          <cell r="B1360" t="str">
            <v>ÉTER 2-BROMOETILETÍLICO</v>
          </cell>
          <cell r="C1360">
            <v>3</v>
          </cell>
        </row>
        <row r="1361">
          <cell r="A1361">
            <v>2341</v>
          </cell>
          <cell r="B1361" t="str">
            <v>1-BROMO-3-METILBUTANO</v>
          </cell>
          <cell r="C1361">
            <v>3</v>
          </cell>
        </row>
        <row r="1362">
          <cell r="A1362">
            <v>2342</v>
          </cell>
          <cell r="B1362" t="str">
            <v>BROMOMETILPROPANOS</v>
          </cell>
          <cell r="C1362">
            <v>3</v>
          </cell>
        </row>
        <row r="1363">
          <cell r="A1363">
            <v>2343</v>
          </cell>
          <cell r="B1363" t="str">
            <v>2-BROMOPENTANO</v>
          </cell>
          <cell r="C1363">
            <v>3</v>
          </cell>
        </row>
        <row r="1364">
          <cell r="A1364">
            <v>2344</v>
          </cell>
          <cell r="B1364" t="str">
            <v>BROMOPROPANOS</v>
          </cell>
          <cell r="C1364">
            <v>3</v>
          </cell>
        </row>
        <row r="1365">
          <cell r="A1365">
            <v>2345</v>
          </cell>
          <cell r="B1365" t="str">
            <v>3-BROMOPROPINO</v>
          </cell>
          <cell r="C1365">
            <v>3</v>
          </cell>
        </row>
        <row r="1366">
          <cell r="A1366">
            <v>2346</v>
          </cell>
          <cell r="B1366" t="str">
            <v>BUTANODIONA</v>
          </cell>
          <cell r="C1366">
            <v>3</v>
          </cell>
        </row>
        <row r="1367">
          <cell r="A1367">
            <v>2347</v>
          </cell>
          <cell r="B1367" t="str">
            <v>BUTILMERCAPTANA</v>
          </cell>
          <cell r="C1367">
            <v>3</v>
          </cell>
        </row>
        <row r="1368">
          <cell r="A1368">
            <v>2348</v>
          </cell>
          <cell r="B1368" t="str">
            <v>ACRILATOS DE BUTILA, ESTABILIZADOS</v>
          </cell>
          <cell r="C1368">
            <v>3</v>
          </cell>
        </row>
        <row r="1369">
          <cell r="A1369">
            <v>2350</v>
          </cell>
          <cell r="B1369" t="str">
            <v>ÉTER BUTILMETÍLICO</v>
          </cell>
          <cell r="C1369">
            <v>3</v>
          </cell>
        </row>
        <row r="1370">
          <cell r="A1370">
            <v>2351</v>
          </cell>
          <cell r="B1370" t="str">
            <v>NITRITOS DE BUTILA</v>
          </cell>
          <cell r="C1370">
            <v>3</v>
          </cell>
        </row>
        <row r="1371">
          <cell r="A1371">
            <v>2352</v>
          </cell>
          <cell r="B1371" t="str">
            <v>ÉTER BUTILVINÍLICO, ESTABILIZADO</v>
          </cell>
          <cell r="C1371">
            <v>3</v>
          </cell>
        </row>
        <row r="1372">
          <cell r="A1372">
            <v>2353</v>
          </cell>
          <cell r="B1372" t="str">
            <v>CLORETO DE BUTIRILA</v>
          </cell>
          <cell r="C1372">
            <v>3</v>
          </cell>
        </row>
        <row r="1373">
          <cell r="A1373">
            <v>2354</v>
          </cell>
          <cell r="B1373" t="str">
            <v>ÉTER CLOROMETILETÍLICO</v>
          </cell>
          <cell r="C1373">
            <v>3</v>
          </cell>
        </row>
        <row r="1374">
          <cell r="A1374">
            <v>2356</v>
          </cell>
          <cell r="B1374" t="str">
            <v>2-CLOROPROPANO</v>
          </cell>
          <cell r="C1374">
            <v>3</v>
          </cell>
        </row>
        <row r="1375">
          <cell r="A1375">
            <v>2357</v>
          </cell>
          <cell r="B1375" t="str">
            <v>CICLO HEXILAMINA</v>
          </cell>
          <cell r="C1375">
            <v>8</v>
          </cell>
        </row>
        <row r="1376">
          <cell r="A1376">
            <v>2358</v>
          </cell>
          <cell r="B1376" t="str">
            <v>CICLOOCTATETRAENO</v>
          </cell>
          <cell r="C1376">
            <v>3</v>
          </cell>
        </row>
        <row r="1377">
          <cell r="A1377">
            <v>2359</v>
          </cell>
          <cell r="B1377" t="str">
            <v>DIALILAMINA</v>
          </cell>
          <cell r="C1377">
            <v>3</v>
          </cell>
        </row>
        <row r="1378">
          <cell r="A1378">
            <v>2360</v>
          </cell>
          <cell r="B1378" t="str">
            <v>ÉTER DIALÍLICO</v>
          </cell>
          <cell r="C1378">
            <v>3</v>
          </cell>
        </row>
        <row r="1379">
          <cell r="A1379">
            <v>2361</v>
          </cell>
          <cell r="B1379" t="str">
            <v>DIISOBUTILAMINA</v>
          </cell>
          <cell r="C1379">
            <v>3</v>
          </cell>
        </row>
        <row r="1380">
          <cell r="A1380">
            <v>2362</v>
          </cell>
          <cell r="B1380" t="str">
            <v>1,1-DICLOROETANO</v>
          </cell>
          <cell r="C1380">
            <v>3</v>
          </cell>
        </row>
        <row r="1381">
          <cell r="A1381">
            <v>2363</v>
          </cell>
          <cell r="B1381" t="str">
            <v>ETILMERCAPTANA</v>
          </cell>
          <cell r="C1381">
            <v>3</v>
          </cell>
        </row>
        <row r="1382">
          <cell r="A1382">
            <v>2364</v>
          </cell>
          <cell r="B1382" t="str">
            <v>n-PROPILBENZENO</v>
          </cell>
          <cell r="C1382">
            <v>3</v>
          </cell>
        </row>
        <row r="1383">
          <cell r="A1383">
            <v>2366</v>
          </cell>
          <cell r="B1383" t="str">
            <v>CARBONATO DE DIETILA</v>
          </cell>
          <cell r="C1383">
            <v>3</v>
          </cell>
        </row>
        <row r="1384">
          <cell r="A1384">
            <v>2367</v>
          </cell>
          <cell r="B1384" t="str">
            <v>alfa-METILVALERALDEÍDO</v>
          </cell>
          <cell r="C1384">
            <v>3</v>
          </cell>
        </row>
        <row r="1385">
          <cell r="A1385">
            <v>2368</v>
          </cell>
          <cell r="B1385" t="str">
            <v>alfa-PINENO</v>
          </cell>
          <cell r="C1385">
            <v>3</v>
          </cell>
        </row>
        <row r="1386">
          <cell r="A1386">
            <v>2370</v>
          </cell>
          <cell r="B1386" t="str">
            <v>1-HEXENO</v>
          </cell>
          <cell r="C1386">
            <v>3</v>
          </cell>
        </row>
        <row r="1387">
          <cell r="A1387">
            <v>2371</v>
          </cell>
          <cell r="B1387" t="str">
            <v>ISOPENTENOS</v>
          </cell>
          <cell r="C1387">
            <v>3</v>
          </cell>
        </row>
        <row r="1388">
          <cell r="A1388">
            <v>2372</v>
          </cell>
          <cell r="B1388" t="str">
            <v>1,2-DI-(DIMETILAMINO) ETANO</v>
          </cell>
          <cell r="C1388">
            <v>3</v>
          </cell>
        </row>
        <row r="1389">
          <cell r="A1389">
            <v>2373</v>
          </cell>
          <cell r="B1389" t="str">
            <v>DIETOXIMETANO</v>
          </cell>
          <cell r="C1389">
            <v>3</v>
          </cell>
        </row>
        <row r="1390">
          <cell r="A1390">
            <v>2374</v>
          </cell>
          <cell r="B1390" t="str">
            <v>3,3-DIETOXIPROPENO</v>
          </cell>
          <cell r="C1390">
            <v>3</v>
          </cell>
        </row>
        <row r="1391">
          <cell r="A1391">
            <v>2375</v>
          </cell>
          <cell r="B1391" t="str">
            <v>SULFETO DE DIETILA</v>
          </cell>
          <cell r="C1391">
            <v>3</v>
          </cell>
        </row>
        <row r="1392">
          <cell r="A1392">
            <v>2376</v>
          </cell>
          <cell r="B1392" t="str">
            <v>2,3-DI-HIDROPIRANO</v>
          </cell>
          <cell r="C1392">
            <v>3</v>
          </cell>
        </row>
        <row r="1393">
          <cell r="A1393">
            <v>2377</v>
          </cell>
          <cell r="B1393" t="str">
            <v>1,1-DIMETOXIETANO</v>
          </cell>
          <cell r="C1393">
            <v>3</v>
          </cell>
        </row>
        <row r="1394">
          <cell r="A1394">
            <v>2378</v>
          </cell>
          <cell r="B1394" t="str">
            <v>2-DIMETILAMINOACETONITRILA</v>
          </cell>
          <cell r="C1394">
            <v>3</v>
          </cell>
        </row>
        <row r="1395">
          <cell r="A1395">
            <v>2379</v>
          </cell>
          <cell r="B1395" t="str">
            <v>1,3-DIMETILBUTILAMINA</v>
          </cell>
          <cell r="C1395">
            <v>3</v>
          </cell>
        </row>
        <row r="1396">
          <cell r="A1396">
            <v>2380</v>
          </cell>
          <cell r="B1396" t="str">
            <v>DIMETILDIETOXISSILANO</v>
          </cell>
          <cell r="C1396">
            <v>3</v>
          </cell>
        </row>
        <row r="1397">
          <cell r="A1397">
            <v>2381</v>
          </cell>
          <cell r="B1397" t="str">
            <v>DISSULFETO DE DIMETILA</v>
          </cell>
          <cell r="C1397">
            <v>3</v>
          </cell>
        </row>
        <row r="1398">
          <cell r="A1398">
            <v>2382</v>
          </cell>
          <cell r="B1398" t="str">
            <v>DIMETIL-HIDRAZINA, SIMÉTRICA</v>
          </cell>
          <cell r="C1398">
            <v>6.1</v>
          </cell>
        </row>
        <row r="1399">
          <cell r="A1399">
            <v>2383</v>
          </cell>
          <cell r="B1399" t="str">
            <v>DIPROPILAMINA</v>
          </cell>
          <cell r="C1399">
            <v>3</v>
          </cell>
        </row>
        <row r="1400">
          <cell r="A1400">
            <v>2384</v>
          </cell>
          <cell r="B1400" t="str">
            <v>ÉTER DI-n-PROPÍLICO</v>
          </cell>
          <cell r="C1400">
            <v>3</v>
          </cell>
        </row>
        <row r="1401">
          <cell r="A1401">
            <v>2385</v>
          </cell>
          <cell r="B1401" t="str">
            <v>ISOBUTIRATO DE ETILA</v>
          </cell>
          <cell r="C1401">
            <v>3</v>
          </cell>
        </row>
        <row r="1402">
          <cell r="A1402">
            <v>2386</v>
          </cell>
          <cell r="B1402" t="str">
            <v>1-ETILPIPERIDINA</v>
          </cell>
          <cell r="C1402">
            <v>3</v>
          </cell>
        </row>
        <row r="1403">
          <cell r="A1403">
            <v>2387</v>
          </cell>
          <cell r="B1403" t="str">
            <v>FLUORBENZENO</v>
          </cell>
          <cell r="C1403">
            <v>3</v>
          </cell>
        </row>
        <row r="1404">
          <cell r="A1404">
            <v>2388</v>
          </cell>
          <cell r="B1404" t="str">
            <v>FLUORTOLUENOS</v>
          </cell>
          <cell r="C1404">
            <v>3</v>
          </cell>
        </row>
        <row r="1405">
          <cell r="A1405">
            <v>2389</v>
          </cell>
          <cell r="B1405" t="str">
            <v>FURANO</v>
          </cell>
          <cell r="C1405">
            <v>3</v>
          </cell>
        </row>
        <row r="1406">
          <cell r="A1406">
            <v>2390</v>
          </cell>
          <cell r="B1406" t="str">
            <v>2-IODOBUTANO</v>
          </cell>
          <cell r="C1406">
            <v>3</v>
          </cell>
        </row>
        <row r="1407">
          <cell r="A1407">
            <v>2391</v>
          </cell>
          <cell r="B1407" t="str">
            <v>IODOMETILPROPANOS</v>
          </cell>
          <cell r="C1407">
            <v>3</v>
          </cell>
        </row>
        <row r="1408">
          <cell r="A1408">
            <v>2392</v>
          </cell>
          <cell r="B1408" t="str">
            <v>IODOPROPANOS</v>
          </cell>
          <cell r="C1408">
            <v>3</v>
          </cell>
        </row>
        <row r="1409">
          <cell r="A1409">
            <v>2393</v>
          </cell>
          <cell r="B1409" t="str">
            <v>FORMIATO DE ISOBUTILA</v>
          </cell>
          <cell r="C1409">
            <v>3</v>
          </cell>
        </row>
        <row r="1410">
          <cell r="A1410">
            <v>2394</v>
          </cell>
          <cell r="B1410" t="str">
            <v>PROPIONATO DE ISOBUTILA</v>
          </cell>
          <cell r="C1410">
            <v>3</v>
          </cell>
        </row>
        <row r="1411">
          <cell r="A1411">
            <v>2395</v>
          </cell>
          <cell r="B1411" t="str">
            <v>CLORETO DE ISOBUTIRILA</v>
          </cell>
          <cell r="C1411">
            <v>3</v>
          </cell>
        </row>
        <row r="1412">
          <cell r="A1412">
            <v>2396</v>
          </cell>
          <cell r="B1412" t="str">
            <v>METACRILALDEÍDO, ESTABILIZADO</v>
          </cell>
          <cell r="C1412">
            <v>3</v>
          </cell>
        </row>
        <row r="1413">
          <cell r="A1413">
            <v>2397</v>
          </cell>
          <cell r="B1413" t="str">
            <v>3-METILBUTAN-2-ONA</v>
          </cell>
          <cell r="C1413">
            <v>3</v>
          </cell>
        </row>
        <row r="1414">
          <cell r="A1414">
            <v>2398</v>
          </cell>
          <cell r="B1414" t="str">
            <v>ÉTER METIL-t-BUTÍLICO</v>
          </cell>
          <cell r="C1414">
            <v>3</v>
          </cell>
        </row>
        <row r="1415">
          <cell r="A1415">
            <v>2399</v>
          </cell>
          <cell r="B1415" t="str">
            <v>1-METILPIPERIDINA</v>
          </cell>
          <cell r="C1415">
            <v>3</v>
          </cell>
        </row>
        <row r="1416">
          <cell r="A1416">
            <v>2400</v>
          </cell>
          <cell r="B1416" t="str">
            <v>ISOVALERATO DE METILA</v>
          </cell>
          <cell r="C1416">
            <v>3</v>
          </cell>
        </row>
        <row r="1417">
          <cell r="A1417">
            <v>2401</v>
          </cell>
          <cell r="B1417" t="str">
            <v>PIPERIDINA</v>
          </cell>
          <cell r="C1417">
            <v>8</v>
          </cell>
        </row>
        <row r="1418">
          <cell r="A1418">
            <v>2402</v>
          </cell>
          <cell r="B1418" t="str">
            <v>PROPANOTIÓIS</v>
          </cell>
          <cell r="C1418">
            <v>3</v>
          </cell>
        </row>
        <row r="1419">
          <cell r="A1419">
            <v>2403</v>
          </cell>
          <cell r="B1419" t="str">
            <v>ACETATO DE ISOPROPENILA</v>
          </cell>
          <cell r="C1419">
            <v>3</v>
          </cell>
        </row>
        <row r="1420">
          <cell r="A1420">
            <v>2404</v>
          </cell>
          <cell r="B1420" t="str">
            <v>PROPIONITRILA</v>
          </cell>
          <cell r="C1420">
            <v>3</v>
          </cell>
        </row>
        <row r="1421">
          <cell r="A1421">
            <v>2405</v>
          </cell>
          <cell r="B1421" t="str">
            <v>BUTIRATO DE ISOPROPILA</v>
          </cell>
          <cell r="C1421">
            <v>3</v>
          </cell>
        </row>
        <row r="1422">
          <cell r="A1422">
            <v>2406</v>
          </cell>
          <cell r="B1422" t="str">
            <v>ISOBUTIRATO DE ISOPROPILA</v>
          </cell>
          <cell r="C1422">
            <v>3</v>
          </cell>
        </row>
        <row r="1423">
          <cell r="A1423">
            <v>2407</v>
          </cell>
          <cell r="B1423" t="str">
            <v>CLOROFORMIATO DE ISOPROPILA</v>
          </cell>
          <cell r="C1423">
            <v>6.1</v>
          </cell>
        </row>
        <row r="1424">
          <cell r="A1424">
            <v>2409</v>
          </cell>
          <cell r="B1424" t="str">
            <v>PROPIONATO DE ISOPROPILA</v>
          </cell>
          <cell r="C1424">
            <v>3</v>
          </cell>
        </row>
        <row r="1425">
          <cell r="A1425">
            <v>2410</v>
          </cell>
          <cell r="B1425" t="str">
            <v>1,2,3,6-TETRA-HIDROPIRIDINA</v>
          </cell>
          <cell r="C1425">
            <v>3</v>
          </cell>
        </row>
        <row r="1426">
          <cell r="A1426">
            <v>2411</v>
          </cell>
          <cell r="B1426" t="str">
            <v>BUTIRONITRILA</v>
          </cell>
          <cell r="C1426">
            <v>3</v>
          </cell>
        </row>
        <row r="1427">
          <cell r="A1427">
            <v>2412</v>
          </cell>
          <cell r="B1427" t="str">
            <v>TETRA-HIDROTIOFENO</v>
          </cell>
          <cell r="C1427">
            <v>3</v>
          </cell>
        </row>
        <row r="1428">
          <cell r="A1428">
            <v>2413</v>
          </cell>
          <cell r="B1428" t="str">
            <v>ORTOTITANATO DE TETRAPROPILA</v>
          </cell>
          <cell r="C1428">
            <v>3</v>
          </cell>
        </row>
        <row r="1429">
          <cell r="A1429">
            <v>2414</v>
          </cell>
          <cell r="B1429" t="str">
            <v>TIOFENO</v>
          </cell>
          <cell r="C1429">
            <v>3</v>
          </cell>
        </row>
        <row r="1430">
          <cell r="A1430">
            <v>2416</v>
          </cell>
          <cell r="B1430" t="str">
            <v>BORATO DE TRIMETILA</v>
          </cell>
          <cell r="C1430">
            <v>3</v>
          </cell>
        </row>
        <row r="1431">
          <cell r="A1431">
            <v>2417</v>
          </cell>
          <cell r="B1431" t="str">
            <v>FLUORETO DE CARBONILA</v>
          </cell>
          <cell r="C1431">
            <v>2.2999999999999998</v>
          </cell>
        </row>
        <row r="1432">
          <cell r="A1432">
            <v>2418</v>
          </cell>
          <cell r="B1432" t="str">
            <v>TETRAFLUORETO DE ENXOFRE</v>
          </cell>
          <cell r="C1432">
            <v>2.2999999999999998</v>
          </cell>
        </row>
        <row r="1433">
          <cell r="A1433">
            <v>2419</v>
          </cell>
          <cell r="B1433" t="str">
            <v>BROMOTRIFLUORETILENO</v>
          </cell>
          <cell r="C1433">
            <v>2.1</v>
          </cell>
        </row>
        <row r="1434">
          <cell r="A1434">
            <v>2420</v>
          </cell>
          <cell r="B1434" t="str">
            <v>HEXAFLUORACETONA</v>
          </cell>
          <cell r="C1434">
            <v>2.2999999999999998</v>
          </cell>
        </row>
        <row r="1435">
          <cell r="A1435">
            <v>2421</v>
          </cell>
          <cell r="B1435" t="str">
            <v>TRIÓXIDO DE NITROGÊNIO</v>
          </cell>
          <cell r="C1435">
            <v>2.2999999999999998</v>
          </cell>
        </row>
        <row r="1436">
          <cell r="A1436">
            <v>2422</v>
          </cell>
          <cell r="B1436" t="str">
            <v>OCTAFLUORBUT-2-ENO (GÁS REFRIGERANTE R 1318)</v>
          </cell>
          <cell r="C1436">
            <v>2.2000000000000002</v>
          </cell>
        </row>
        <row r="1437">
          <cell r="A1437">
            <v>2424</v>
          </cell>
          <cell r="B1437" t="str">
            <v>OCTAFLUORPROPANO (GÁS REFRIGERANTE R 218)</v>
          </cell>
          <cell r="C1437">
            <v>2.2000000000000002</v>
          </cell>
        </row>
        <row r="1438">
          <cell r="A1438">
            <v>2426</v>
          </cell>
          <cell r="B1438" t="str">
            <v>NITRATO DE AMÔNIO, LÍQUIDO (solução concentrada por aquecimento)</v>
          </cell>
          <cell r="C1438">
            <v>5.0999999999999996</v>
          </cell>
        </row>
        <row r="1439">
          <cell r="A1439">
            <v>2427</v>
          </cell>
          <cell r="B1439" t="str">
            <v>CLORATO DE POTÁSSIO, SOLUÇÃO AQUOSA</v>
          </cell>
          <cell r="C1439">
            <v>5.0999999999999996</v>
          </cell>
        </row>
        <row r="1440">
          <cell r="A1440">
            <v>2428</v>
          </cell>
          <cell r="B1440" t="str">
            <v>CLORATO DE SÓDIO, SOLUÇÃO AQUOSA</v>
          </cell>
          <cell r="C1440">
            <v>5.0999999999999996</v>
          </cell>
        </row>
        <row r="1441">
          <cell r="A1441">
            <v>2429</v>
          </cell>
          <cell r="B1441" t="str">
            <v>CLORATO DE CÁLCIO, SOLUÇÃO AQUOSA</v>
          </cell>
          <cell r="C1441">
            <v>5.0999999999999996</v>
          </cell>
        </row>
        <row r="1442">
          <cell r="A1442">
            <v>2430</v>
          </cell>
          <cell r="B1442" t="str">
            <v>ALQUILFENÓIS, SÓLIDOS, N.E. (incluindo os homólogos C2-C12)</v>
          </cell>
          <cell r="C1442">
            <v>8</v>
          </cell>
        </row>
        <row r="1443">
          <cell r="A1443">
            <v>2431</v>
          </cell>
          <cell r="B1443" t="str">
            <v>ANISIDINAS</v>
          </cell>
          <cell r="C1443">
            <v>6.1</v>
          </cell>
        </row>
        <row r="1444">
          <cell r="A1444">
            <v>2432</v>
          </cell>
          <cell r="B1444" t="str">
            <v>N,N-DIETILANILINA</v>
          </cell>
          <cell r="C1444">
            <v>6.1</v>
          </cell>
        </row>
        <row r="1445">
          <cell r="A1445">
            <v>2433</v>
          </cell>
          <cell r="B1445" t="str">
            <v>CLORONITROTOLUENOS, LÍQUIDOS</v>
          </cell>
          <cell r="C1445">
            <v>6.1</v>
          </cell>
        </row>
        <row r="1446">
          <cell r="A1446">
            <v>2434</v>
          </cell>
          <cell r="B1446" t="str">
            <v>DIBENZILDICLOROSSILANO</v>
          </cell>
          <cell r="C1446">
            <v>8</v>
          </cell>
        </row>
        <row r="1447">
          <cell r="A1447">
            <v>2435</v>
          </cell>
          <cell r="B1447" t="str">
            <v>ETILFENILDICLOROSSILANO</v>
          </cell>
          <cell r="C1447">
            <v>8</v>
          </cell>
        </row>
        <row r="1448">
          <cell r="A1448">
            <v>2436</v>
          </cell>
          <cell r="B1448" t="str">
            <v>ÁCIDO TIOACÉTICO</v>
          </cell>
          <cell r="C1448">
            <v>3</v>
          </cell>
        </row>
        <row r="1449">
          <cell r="A1449">
            <v>2437</v>
          </cell>
          <cell r="B1449" t="str">
            <v>METILFENILDICLOROSSILANO</v>
          </cell>
          <cell r="C1449">
            <v>8</v>
          </cell>
        </row>
        <row r="1450">
          <cell r="A1450">
            <v>2438</v>
          </cell>
          <cell r="B1450" t="str">
            <v>CLORETO DE TRIMETILACETILA</v>
          </cell>
          <cell r="C1450">
            <v>6.1</v>
          </cell>
        </row>
        <row r="1451">
          <cell r="A1451">
            <v>2439</v>
          </cell>
          <cell r="B1451" t="str">
            <v>HIDROGENODIFLUORETO DE SÓDIO</v>
          </cell>
          <cell r="C1451">
            <v>8</v>
          </cell>
        </row>
        <row r="1452">
          <cell r="A1452">
            <v>2440</v>
          </cell>
          <cell r="B1452" t="str">
            <v>CLORETO ESTÂNICO, PENTAHIDRATADO</v>
          </cell>
          <cell r="C1452">
            <v>8</v>
          </cell>
        </row>
        <row r="1453">
          <cell r="A1453">
            <v>2441</v>
          </cell>
          <cell r="B1453" t="str">
            <v>TRICLORETO DE TITÂNIO, PIROFÓRICO ou MISTURA DE TRICLORETO DE TITÂNIO, PIROFÓRICA</v>
          </cell>
          <cell r="C1453">
            <v>4.2</v>
          </cell>
        </row>
        <row r="1454">
          <cell r="A1454">
            <v>2442</v>
          </cell>
          <cell r="B1454" t="str">
            <v>CLORETO DE TRICLOROACETILA</v>
          </cell>
          <cell r="C1454">
            <v>8</v>
          </cell>
        </row>
        <row r="1455">
          <cell r="A1455">
            <v>2443</v>
          </cell>
          <cell r="B1455" t="str">
            <v>OXITRICLORETO DE VANÁDIO</v>
          </cell>
          <cell r="C1455">
            <v>8</v>
          </cell>
        </row>
        <row r="1456">
          <cell r="A1456">
            <v>2444</v>
          </cell>
          <cell r="B1456" t="str">
            <v>TETRACLORETO DE VANÁDIO</v>
          </cell>
          <cell r="C1456">
            <v>8</v>
          </cell>
        </row>
        <row r="1457">
          <cell r="A1457">
            <v>2446</v>
          </cell>
          <cell r="B1457" t="str">
            <v>NITROCRESÓIS, SÓLIDO</v>
          </cell>
          <cell r="C1457">
            <v>6.1</v>
          </cell>
        </row>
        <row r="1458">
          <cell r="A1458">
            <v>2447</v>
          </cell>
          <cell r="B1458" t="str">
            <v>FÓSFORO, BRANCO, FUNDIDO</v>
          </cell>
          <cell r="C1458">
            <v>4.2</v>
          </cell>
        </row>
        <row r="1459">
          <cell r="A1459">
            <v>2448</v>
          </cell>
          <cell r="B1459" t="str">
            <v>ENXOFRE, FUNDIDO</v>
          </cell>
          <cell r="C1459">
            <v>4.0999999999999996</v>
          </cell>
        </row>
        <row r="1460">
          <cell r="A1460">
            <v>2451</v>
          </cell>
          <cell r="B1460" t="str">
            <v>TRIFLUORETO DE NITROGÊNIO</v>
          </cell>
          <cell r="C1460">
            <v>2.2000000000000002</v>
          </cell>
        </row>
        <row r="1461">
          <cell r="A1461">
            <v>2452</v>
          </cell>
          <cell r="B1461" t="str">
            <v>ETILACETILENO, ESTABILIZADO</v>
          </cell>
          <cell r="C1461">
            <v>2.1</v>
          </cell>
        </row>
        <row r="1462">
          <cell r="A1462">
            <v>2453</v>
          </cell>
          <cell r="B1462" t="str">
            <v>FLUORETO DE ETILA (GÁS REGRIGERANTE R 161)</v>
          </cell>
          <cell r="C1462">
            <v>2.1</v>
          </cell>
        </row>
        <row r="1463">
          <cell r="A1463">
            <v>2454</v>
          </cell>
          <cell r="B1463" t="str">
            <v>FLUORETO DE METILA (GÁS REFRIGERANTE R 41)</v>
          </cell>
          <cell r="C1463">
            <v>2.1</v>
          </cell>
        </row>
        <row r="1464">
          <cell r="A1464">
            <v>2455</v>
          </cell>
          <cell r="B1464" t="str">
            <v>NITRITO DE METILA</v>
          </cell>
          <cell r="C1464">
            <v>2.2000000000000002</v>
          </cell>
        </row>
        <row r="1465">
          <cell r="A1465">
            <v>2456</v>
          </cell>
          <cell r="B1465" t="str">
            <v>2-CLOROPROPENO</v>
          </cell>
          <cell r="C1465">
            <v>3</v>
          </cell>
        </row>
        <row r="1466">
          <cell r="A1466">
            <v>2457</v>
          </cell>
          <cell r="B1466" t="str">
            <v>2,3-DIMETILBUTANO</v>
          </cell>
          <cell r="C1466">
            <v>3</v>
          </cell>
        </row>
        <row r="1467">
          <cell r="A1467">
            <v>2458</v>
          </cell>
          <cell r="B1467" t="str">
            <v>HEXADIENO</v>
          </cell>
          <cell r="C1467">
            <v>3</v>
          </cell>
        </row>
        <row r="1468">
          <cell r="A1468">
            <v>2459</v>
          </cell>
          <cell r="B1468" t="str">
            <v>2-METIL-1-BUTENO</v>
          </cell>
          <cell r="C1468">
            <v>3</v>
          </cell>
        </row>
        <row r="1469">
          <cell r="A1469">
            <v>2460</v>
          </cell>
          <cell r="B1469" t="str">
            <v>2-METIL-2-BUTENO</v>
          </cell>
          <cell r="C1469">
            <v>3</v>
          </cell>
        </row>
        <row r="1470">
          <cell r="A1470">
            <v>2461</v>
          </cell>
          <cell r="B1470" t="str">
            <v>METILPENTADIENO</v>
          </cell>
          <cell r="C1470">
            <v>3</v>
          </cell>
        </row>
        <row r="1471">
          <cell r="A1471">
            <v>2463</v>
          </cell>
          <cell r="B1471" t="str">
            <v>HIDRETO DE ALUMÍNIO</v>
          </cell>
          <cell r="C1471">
            <v>4.3</v>
          </cell>
        </row>
        <row r="1472">
          <cell r="A1472">
            <v>2464</v>
          </cell>
          <cell r="B1472" t="str">
            <v>NITRATO DE BERÍLIO</v>
          </cell>
          <cell r="C1472">
            <v>5.0999999999999996</v>
          </cell>
        </row>
        <row r="1473">
          <cell r="A1473">
            <v>2465</v>
          </cell>
          <cell r="B1473" t="str">
            <v>ÁCIDO DICLOROISOCIANÚRICO, SECO, ou SAIS DE ÁCIDO DICLOROISOCIANÚRICO</v>
          </cell>
          <cell r="C1473">
            <v>5.0999999999999996</v>
          </cell>
        </row>
        <row r="1474">
          <cell r="A1474">
            <v>2466</v>
          </cell>
          <cell r="B1474" t="str">
            <v>SUPERÓXIDO DE POTÁSSIO</v>
          </cell>
          <cell r="C1474">
            <v>5.0999999999999996</v>
          </cell>
        </row>
        <row r="1475">
          <cell r="A1475">
            <v>2468</v>
          </cell>
          <cell r="B1475" t="str">
            <v>ÁCIDO TRICLOROISOCIANÚRICO, SECO</v>
          </cell>
          <cell r="C1475">
            <v>5.0999999999999996</v>
          </cell>
        </row>
        <row r="1476">
          <cell r="A1476">
            <v>2469</v>
          </cell>
          <cell r="B1476" t="str">
            <v>BROMATO DE ZINCO</v>
          </cell>
          <cell r="C1476">
            <v>5.0999999999999996</v>
          </cell>
        </row>
        <row r="1477">
          <cell r="A1477">
            <v>2470</v>
          </cell>
          <cell r="B1477" t="str">
            <v>FENILACETONITRILA, LÍQUIDA</v>
          </cell>
          <cell r="C1477">
            <v>6.1</v>
          </cell>
        </row>
        <row r="1478">
          <cell r="A1478">
            <v>2471</v>
          </cell>
          <cell r="B1478" t="str">
            <v>TETRÓXIDO DE ÓSMIO</v>
          </cell>
          <cell r="C1478">
            <v>6.1</v>
          </cell>
        </row>
        <row r="1479">
          <cell r="A1479">
            <v>2473</v>
          </cell>
          <cell r="B1479" t="str">
            <v>ARSANILATO DE SÓDIO</v>
          </cell>
          <cell r="C1479">
            <v>6.1</v>
          </cell>
        </row>
        <row r="1480">
          <cell r="A1480">
            <v>2474</v>
          </cell>
          <cell r="B1480" t="str">
            <v>TIOFOSGÊNIO</v>
          </cell>
          <cell r="C1480">
            <v>6.1</v>
          </cell>
        </row>
        <row r="1481">
          <cell r="A1481">
            <v>2475</v>
          </cell>
          <cell r="B1481" t="str">
            <v>TRICLORETO DE VANÁDIO</v>
          </cell>
          <cell r="C1481">
            <v>8</v>
          </cell>
        </row>
        <row r="1482">
          <cell r="A1482">
            <v>2477</v>
          </cell>
          <cell r="B1482" t="str">
            <v>ISOTIOCIANATO DE METILA</v>
          </cell>
          <cell r="C1482">
            <v>6.1</v>
          </cell>
        </row>
        <row r="1483">
          <cell r="A1483">
            <v>2478</v>
          </cell>
          <cell r="B1483" t="str">
            <v>ISOCIANATOS, INFLAMÁVEIS, TÓXICOS, N.E. ou SOLUÇÃO DE ISOCIANATOS, INFLAMÁVEL, TÓXICA, N.E.</v>
          </cell>
          <cell r="C1483">
            <v>3</v>
          </cell>
        </row>
        <row r="1484">
          <cell r="A1484">
            <v>2480</v>
          </cell>
          <cell r="B1484" t="str">
            <v>ISOCIANATO DE METILA</v>
          </cell>
          <cell r="C1484">
            <v>6.1</v>
          </cell>
        </row>
        <row r="1485">
          <cell r="A1485">
            <v>2481</v>
          </cell>
          <cell r="B1485" t="str">
            <v>ISOCIANATO DE ETILA</v>
          </cell>
          <cell r="C1485">
            <v>6.1</v>
          </cell>
        </row>
        <row r="1486">
          <cell r="A1486">
            <v>2482</v>
          </cell>
          <cell r="B1486" t="str">
            <v>ISOCIANATO DE n-PROPILA</v>
          </cell>
          <cell r="C1486">
            <v>6.1</v>
          </cell>
        </row>
        <row r="1487">
          <cell r="A1487">
            <v>2483</v>
          </cell>
          <cell r="B1487" t="str">
            <v>ISOCIANATO DE ISOPROPILA</v>
          </cell>
          <cell r="C1487">
            <v>6.1</v>
          </cell>
        </row>
        <row r="1488">
          <cell r="A1488">
            <v>2484</v>
          </cell>
          <cell r="B1488" t="str">
            <v>ISOCIANATO DE t-BUTILA</v>
          </cell>
          <cell r="C1488">
            <v>6.1</v>
          </cell>
        </row>
        <row r="1489">
          <cell r="A1489">
            <v>2485</v>
          </cell>
          <cell r="B1489" t="str">
            <v>ISOCIANATO DE n-BUTILA</v>
          </cell>
          <cell r="C1489">
            <v>6.1</v>
          </cell>
        </row>
        <row r="1490">
          <cell r="A1490">
            <v>2486</v>
          </cell>
          <cell r="B1490" t="str">
            <v>ISOCIANATO DE ISOBUTILA</v>
          </cell>
          <cell r="C1490">
            <v>6.1</v>
          </cell>
        </row>
        <row r="1491">
          <cell r="A1491">
            <v>2487</v>
          </cell>
          <cell r="B1491" t="str">
            <v>ISOCIANATO DE FENILA</v>
          </cell>
          <cell r="C1491">
            <v>6.1</v>
          </cell>
        </row>
        <row r="1492">
          <cell r="A1492">
            <v>2488</v>
          </cell>
          <cell r="B1492" t="str">
            <v>ISOCIANATO DE CICLO-HEXILA</v>
          </cell>
          <cell r="C1492">
            <v>6.1</v>
          </cell>
        </row>
        <row r="1493">
          <cell r="A1493">
            <v>2490</v>
          </cell>
          <cell r="B1493" t="str">
            <v>ÉTER DICLOROISOPROPÍLICO</v>
          </cell>
          <cell r="C1493">
            <v>6.1</v>
          </cell>
        </row>
        <row r="1494">
          <cell r="A1494">
            <v>2491</v>
          </cell>
          <cell r="B1494" t="str">
            <v>ETANOLAMINA ou SOLUÇÃO DE ETANOLAMINA</v>
          </cell>
          <cell r="C1494">
            <v>8</v>
          </cell>
        </row>
        <row r="1495">
          <cell r="A1495">
            <v>2493</v>
          </cell>
          <cell r="B1495" t="str">
            <v>HEXAMETILENOIMINA</v>
          </cell>
          <cell r="C1495">
            <v>3</v>
          </cell>
        </row>
        <row r="1496">
          <cell r="A1496">
            <v>2495</v>
          </cell>
          <cell r="B1496" t="str">
            <v>PENTAFLUORETO DE IODO</v>
          </cell>
          <cell r="C1496">
            <v>5.0999999999999996</v>
          </cell>
        </row>
        <row r="1497">
          <cell r="A1497">
            <v>2496</v>
          </cell>
          <cell r="B1497" t="str">
            <v>ANIDRIDRO PROPIÔNICO</v>
          </cell>
          <cell r="C1497">
            <v>8</v>
          </cell>
        </row>
        <row r="1498">
          <cell r="A1498">
            <v>2498</v>
          </cell>
          <cell r="B1498" t="str">
            <v>1,2,3,6-TETRA-HIDROBENZALDEÍDO</v>
          </cell>
          <cell r="C1498">
            <v>3</v>
          </cell>
        </row>
        <row r="1499">
          <cell r="A1499">
            <v>2501</v>
          </cell>
          <cell r="B1499" t="str">
            <v>ÓXIDO DE TRIS-(1-AZIRIDINIL) FOSFINA, SOLUÇÃO</v>
          </cell>
          <cell r="C1499">
            <v>6.1</v>
          </cell>
        </row>
        <row r="1500">
          <cell r="A1500">
            <v>2502</v>
          </cell>
          <cell r="B1500" t="str">
            <v>CLORETO DE VALERILA</v>
          </cell>
          <cell r="C1500">
            <v>8</v>
          </cell>
        </row>
        <row r="1501">
          <cell r="A1501">
            <v>2503</v>
          </cell>
          <cell r="B1501" t="str">
            <v>TETRACLORETO DE ZIRCÔNIO</v>
          </cell>
          <cell r="C1501">
            <v>8</v>
          </cell>
        </row>
        <row r="1502">
          <cell r="A1502">
            <v>2504</v>
          </cell>
          <cell r="B1502" t="str">
            <v>TETRABROMOETANO</v>
          </cell>
          <cell r="C1502">
            <v>6.1</v>
          </cell>
        </row>
        <row r="1503">
          <cell r="A1503">
            <v>2505</v>
          </cell>
          <cell r="B1503" t="str">
            <v>FLUORETO DE AMÔNIO</v>
          </cell>
          <cell r="C1503">
            <v>6.1</v>
          </cell>
        </row>
        <row r="1504">
          <cell r="A1504">
            <v>2506</v>
          </cell>
          <cell r="B1504" t="str">
            <v>HIDROGENOSSULFATO DE AMÔNIO</v>
          </cell>
          <cell r="C1504">
            <v>8</v>
          </cell>
        </row>
        <row r="1505">
          <cell r="A1505">
            <v>2507</v>
          </cell>
          <cell r="B1505" t="str">
            <v>ÁCIDO CLOROPLATÍNICO, SÓLIDO</v>
          </cell>
          <cell r="C1505">
            <v>8</v>
          </cell>
        </row>
        <row r="1506">
          <cell r="A1506">
            <v>2508</v>
          </cell>
          <cell r="B1506" t="str">
            <v>PENTACLORETO DE MOLIBDÊNIO</v>
          </cell>
          <cell r="C1506">
            <v>8</v>
          </cell>
        </row>
        <row r="1507">
          <cell r="A1507">
            <v>2509</v>
          </cell>
          <cell r="B1507" t="str">
            <v>HIDROGENOSSULFATO DE POTÁSSIO</v>
          </cell>
          <cell r="C1507">
            <v>8</v>
          </cell>
        </row>
        <row r="1508">
          <cell r="A1508">
            <v>2511</v>
          </cell>
          <cell r="B1508" t="str">
            <v>ÁCIDO 2-CLOROPROPIÔNICO</v>
          </cell>
          <cell r="C1508">
            <v>8</v>
          </cell>
        </row>
        <row r="1509">
          <cell r="A1509">
            <v>2512</v>
          </cell>
          <cell r="B1509" t="str">
            <v>AMINOFENÓIS (o-,m-,p-)</v>
          </cell>
          <cell r="C1509">
            <v>6.1</v>
          </cell>
        </row>
        <row r="1510">
          <cell r="A1510">
            <v>2513</v>
          </cell>
          <cell r="B1510" t="str">
            <v>BROMETO DE BROMOACETILA</v>
          </cell>
          <cell r="C1510">
            <v>8</v>
          </cell>
        </row>
        <row r="1511">
          <cell r="A1511">
            <v>2514</v>
          </cell>
          <cell r="B1511" t="str">
            <v>BROMOBENZENO</v>
          </cell>
          <cell r="C1511">
            <v>3</v>
          </cell>
        </row>
        <row r="1512">
          <cell r="A1512">
            <v>2515</v>
          </cell>
          <cell r="B1512" t="str">
            <v>BROMOFÓRMIO</v>
          </cell>
          <cell r="C1512">
            <v>6.1</v>
          </cell>
        </row>
        <row r="1513">
          <cell r="A1513">
            <v>2516</v>
          </cell>
          <cell r="B1513" t="str">
            <v>TETRABROMETO DE CARBONO</v>
          </cell>
          <cell r="C1513">
            <v>6.1</v>
          </cell>
        </row>
        <row r="1514">
          <cell r="A1514">
            <v>2517</v>
          </cell>
          <cell r="B1514" t="str">
            <v>1-CLORO-1,1-DIFLUORETANO (GÁS REFRIGERANTE R 142 b)</v>
          </cell>
          <cell r="C1514">
            <v>2.1</v>
          </cell>
        </row>
        <row r="1515">
          <cell r="A1515">
            <v>2518</v>
          </cell>
          <cell r="B1515" t="str">
            <v>1,5,9-CICLODODECATRIENO</v>
          </cell>
          <cell r="C1515">
            <v>6.1</v>
          </cell>
        </row>
        <row r="1516">
          <cell r="A1516">
            <v>2520</v>
          </cell>
          <cell r="B1516" t="str">
            <v>CICLOOCTADIENOS</v>
          </cell>
          <cell r="C1516">
            <v>3</v>
          </cell>
        </row>
        <row r="1517">
          <cell r="A1517">
            <v>2521</v>
          </cell>
          <cell r="B1517" t="str">
            <v>DICETENO, ESTABILIZADO</v>
          </cell>
          <cell r="C1517">
            <v>6.1</v>
          </cell>
        </row>
        <row r="1518">
          <cell r="A1518">
            <v>2522</v>
          </cell>
          <cell r="B1518" t="str">
            <v>METACRILATO DE 2-DIMETILAMINOETILA</v>
          </cell>
          <cell r="C1518">
            <v>6.1</v>
          </cell>
        </row>
        <row r="1519">
          <cell r="A1519">
            <v>2524</v>
          </cell>
          <cell r="B1519" t="str">
            <v>ORTOFORMIATO DE ETILA</v>
          </cell>
          <cell r="C1519">
            <v>3</v>
          </cell>
        </row>
        <row r="1520">
          <cell r="A1520">
            <v>2525</v>
          </cell>
          <cell r="B1520" t="str">
            <v>OXALATO DE ETILA</v>
          </cell>
          <cell r="C1520">
            <v>6.1</v>
          </cell>
        </row>
        <row r="1521">
          <cell r="A1521">
            <v>2526</v>
          </cell>
          <cell r="B1521" t="str">
            <v>FURFURILAMINA</v>
          </cell>
          <cell r="C1521">
            <v>3</v>
          </cell>
        </row>
        <row r="1522">
          <cell r="A1522">
            <v>2527</v>
          </cell>
          <cell r="B1522" t="str">
            <v>ACRILATO DE ISOBUTILA, ESTABILIZADO</v>
          </cell>
          <cell r="C1522">
            <v>3</v>
          </cell>
        </row>
        <row r="1523">
          <cell r="A1523">
            <v>2528</v>
          </cell>
          <cell r="B1523" t="str">
            <v>ISOBUTIRATO DE ISOBUTILA</v>
          </cell>
          <cell r="C1523">
            <v>3</v>
          </cell>
        </row>
        <row r="1524">
          <cell r="A1524">
            <v>2529</v>
          </cell>
          <cell r="B1524" t="str">
            <v>ÁCIDO ISOBUTÍRICO</v>
          </cell>
          <cell r="C1524">
            <v>3</v>
          </cell>
        </row>
        <row r="1525">
          <cell r="A1525">
            <v>2531</v>
          </cell>
          <cell r="B1525" t="str">
            <v>ÁCIDO METACRÍLICO, ESTABILIZADO</v>
          </cell>
          <cell r="C1525">
            <v>8</v>
          </cell>
        </row>
        <row r="1526">
          <cell r="A1526">
            <v>2533</v>
          </cell>
          <cell r="B1526" t="str">
            <v>TRICLOROACETATO DE METILA</v>
          </cell>
          <cell r="C1526">
            <v>6.1</v>
          </cell>
        </row>
        <row r="1527">
          <cell r="A1527">
            <v>2534</v>
          </cell>
          <cell r="B1527" t="str">
            <v>METILCLOROSSILANO</v>
          </cell>
          <cell r="C1527">
            <v>2.2999999999999998</v>
          </cell>
        </row>
        <row r="1528">
          <cell r="A1528">
            <v>2535</v>
          </cell>
          <cell r="B1528" t="str">
            <v>4-METILMORFOLINA (N-METILMORFOLINA)</v>
          </cell>
          <cell r="C1528">
            <v>3</v>
          </cell>
        </row>
        <row r="1529">
          <cell r="A1529">
            <v>2536</v>
          </cell>
          <cell r="B1529" t="str">
            <v>METILTETRA-HIDROFURANO</v>
          </cell>
          <cell r="C1529">
            <v>3</v>
          </cell>
        </row>
        <row r="1530">
          <cell r="A1530">
            <v>2538</v>
          </cell>
          <cell r="B1530" t="str">
            <v>NITRONAFTALENO</v>
          </cell>
          <cell r="C1530">
            <v>4.0999999999999996</v>
          </cell>
        </row>
        <row r="1531">
          <cell r="A1531">
            <v>2541</v>
          </cell>
          <cell r="B1531" t="str">
            <v>TERPINOLENO</v>
          </cell>
          <cell r="C1531">
            <v>3</v>
          </cell>
        </row>
        <row r="1532">
          <cell r="A1532">
            <v>2542</v>
          </cell>
          <cell r="B1532" t="str">
            <v>TRIBUTILAMINA</v>
          </cell>
          <cell r="C1532">
            <v>6.1</v>
          </cell>
        </row>
        <row r="1533">
          <cell r="A1533">
            <v>2545</v>
          </cell>
          <cell r="B1533" t="str">
            <v>HÁFNIO EM PÓ, SECO</v>
          </cell>
          <cell r="C1533">
            <v>4.2</v>
          </cell>
        </row>
        <row r="1534">
          <cell r="A1534">
            <v>2546</v>
          </cell>
          <cell r="B1534" t="str">
            <v>TITÂNIO EM PÓ, SECO</v>
          </cell>
          <cell r="C1534">
            <v>4.2</v>
          </cell>
        </row>
        <row r="1535">
          <cell r="A1535">
            <v>2547</v>
          </cell>
          <cell r="B1535" t="str">
            <v>SUPERÓXIDO DE SÓDIO</v>
          </cell>
          <cell r="C1535">
            <v>5.0999999999999996</v>
          </cell>
        </row>
        <row r="1536">
          <cell r="A1536">
            <v>2548</v>
          </cell>
          <cell r="B1536" t="str">
            <v>PENTAFLUORETO DE CLORO</v>
          </cell>
          <cell r="C1536">
            <v>2.2999999999999998</v>
          </cell>
        </row>
        <row r="1537">
          <cell r="A1537">
            <v>2552</v>
          </cell>
          <cell r="B1537" t="str">
            <v>HIDRATO DE HEXAFLUORACETONA, LÍQUIDO</v>
          </cell>
          <cell r="C1537">
            <v>6.1</v>
          </cell>
        </row>
        <row r="1538">
          <cell r="A1538">
            <v>2554</v>
          </cell>
          <cell r="B1538" t="str">
            <v>CLORETO DE METILALILA</v>
          </cell>
          <cell r="C1538">
            <v>3</v>
          </cell>
        </row>
        <row r="1539">
          <cell r="A1539">
            <v>2555</v>
          </cell>
          <cell r="B1539" t="str">
            <v>NITROCELULOSE, COM ÁGUA (no mínimo 25% de água, em massa)</v>
          </cell>
          <cell r="C1539">
            <v>4.0999999999999996</v>
          </cell>
        </row>
        <row r="1540">
          <cell r="A1540">
            <v>2556</v>
          </cell>
          <cell r="B1540" t="str">
            <v>NITROCELULOSE COM ÁLCOOL (no mínimo 25% de álcool, em massa, e com até 12,6% de nitrogênio, por massa seca)</v>
          </cell>
          <cell r="C1540">
            <v>4.0999999999999996</v>
          </cell>
        </row>
        <row r="1541">
          <cell r="A1541">
            <v>2557</v>
          </cell>
          <cell r="B1541" t="str">
            <v>NITROCELULOSE, com até 12,6% de nitrogênio, por massa seca, MISTURA COM ou  SEM PLASTIFICANTE,  COM ou SEM PIGMENTO</v>
          </cell>
          <cell r="C1541">
            <v>4.0999999999999996</v>
          </cell>
        </row>
        <row r="1542">
          <cell r="A1542">
            <v>2558</v>
          </cell>
          <cell r="B1542" t="str">
            <v>EPIBROMIDRINA</v>
          </cell>
          <cell r="C1542">
            <v>6.1</v>
          </cell>
        </row>
        <row r="1543">
          <cell r="A1543">
            <v>2560</v>
          </cell>
          <cell r="B1543" t="str">
            <v>2-METILPENTAN-2-OL</v>
          </cell>
          <cell r="C1543">
            <v>3</v>
          </cell>
        </row>
        <row r="1544">
          <cell r="A1544">
            <v>2561</v>
          </cell>
          <cell r="B1544" t="str">
            <v>3-METIL-1-BUTENO</v>
          </cell>
          <cell r="C1544">
            <v>3</v>
          </cell>
        </row>
        <row r="1545">
          <cell r="A1545">
            <v>2564</v>
          </cell>
          <cell r="B1545" t="str">
            <v>ÁCIDO TRICLOROACÉTICO SOLUÇÃO</v>
          </cell>
          <cell r="C1545">
            <v>8</v>
          </cell>
        </row>
        <row r="1546">
          <cell r="A1546">
            <v>2565</v>
          </cell>
          <cell r="B1546" t="str">
            <v>DICICLO-HEXILAMINA</v>
          </cell>
          <cell r="C1546">
            <v>8</v>
          </cell>
        </row>
        <row r="1547">
          <cell r="A1547">
            <v>2567</v>
          </cell>
          <cell r="B1547" t="str">
            <v>PENTACLOROFENATO DE SÓDIO</v>
          </cell>
          <cell r="C1547">
            <v>6.1</v>
          </cell>
        </row>
        <row r="1548">
          <cell r="A1548">
            <v>2570</v>
          </cell>
          <cell r="B1548" t="str">
            <v>CÁDMIO COMPOSTO</v>
          </cell>
          <cell r="C1548">
            <v>6.1</v>
          </cell>
        </row>
        <row r="1549">
          <cell r="A1549">
            <v>2571</v>
          </cell>
          <cell r="B1549" t="str">
            <v>ÁCIDOS ALQUILSULFÚRICOS</v>
          </cell>
          <cell r="C1549">
            <v>8</v>
          </cell>
        </row>
        <row r="1550">
          <cell r="A1550">
            <v>2572</v>
          </cell>
          <cell r="B1550" t="str">
            <v>FENIL-HIDRAZINA</v>
          </cell>
          <cell r="C1550">
            <v>6.1</v>
          </cell>
        </row>
        <row r="1551">
          <cell r="A1551">
            <v>2573</v>
          </cell>
          <cell r="B1551" t="str">
            <v>CLORATO DE TÁLIO</v>
          </cell>
          <cell r="C1551">
            <v>5.0999999999999996</v>
          </cell>
        </row>
        <row r="1552">
          <cell r="A1552">
            <v>2574</v>
          </cell>
          <cell r="B1552" t="str">
            <v>FOSFATO DE TRICRESILA com mais de 3% de isômero orto</v>
          </cell>
          <cell r="C1552">
            <v>6.1</v>
          </cell>
        </row>
        <row r="1553">
          <cell r="A1553">
            <v>2576</v>
          </cell>
          <cell r="B1553" t="str">
            <v>OXIBROMETO DE FÓSFORO, FUNDIDO</v>
          </cell>
          <cell r="C1553">
            <v>8</v>
          </cell>
        </row>
        <row r="1554">
          <cell r="A1554">
            <v>2577</v>
          </cell>
          <cell r="B1554" t="str">
            <v>CLORETO DE FENILACETILA</v>
          </cell>
          <cell r="C1554">
            <v>8</v>
          </cell>
        </row>
        <row r="1555">
          <cell r="A1555">
            <v>2578</v>
          </cell>
          <cell r="B1555" t="str">
            <v>TRIÓXIDO DE FÓSFORO</v>
          </cell>
          <cell r="C1555">
            <v>8</v>
          </cell>
        </row>
        <row r="1556">
          <cell r="A1556">
            <v>2579</v>
          </cell>
          <cell r="B1556" t="str">
            <v>PIPERAZINA</v>
          </cell>
          <cell r="C1556">
            <v>8</v>
          </cell>
        </row>
        <row r="1557">
          <cell r="A1557">
            <v>2580</v>
          </cell>
          <cell r="B1557" t="str">
            <v>BROMETO DE ALUMÍNIO SOLUÇÃO</v>
          </cell>
          <cell r="C1557">
            <v>8</v>
          </cell>
        </row>
        <row r="1558">
          <cell r="A1558">
            <v>2581</v>
          </cell>
          <cell r="B1558" t="str">
            <v>CLORETO DE ALUMÍNIO SOLUÇÃO</v>
          </cell>
          <cell r="C1558">
            <v>8</v>
          </cell>
        </row>
        <row r="1559">
          <cell r="A1559">
            <v>2582</v>
          </cell>
          <cell r="B1559" t="str">
            <v>CLORETO FERRICO SOLUÇÃO</v>
          </cell>
          <cell r="C1559">
            <v>8</v>
          </cell>
        </row>
        <row r="1560">
          <cell r="A1560">
            <v>2583</v>
          </cell>
          <cell r="B1560" t="str">
            <v>ÁCIDOS  ALQUILSULFÔNICOS,  SÓLIDOS  ou  ÁCIDOS  ARILSULFÔNICOS,  SÓLIDOS,  com  mais  de  5%  de  ácido
sulfúrico livre</v>
          </cell>
          <cell r="C1560">
            <v>8</v>
          </cell>
        </row>
        <row r="1561">
          <cell r="A1561">
            <v>2584</v>
          </cell>
          <cell r="B1561" t="str">
            <v>ÁCIDOS  ALQUILSULFÔNICOS,  LÍQUIDOS  ou  ÁCIDOS  ARILSULFÔNICOS,  LÍQUIDOS,  com  mais  de  5%  de  ácido
sulfúrico livre</v>
          </cell>
          <cell r="C1561">
            <v>8</v>
          </cell>
        </row>
        <row r="1562">
          <cell r="A1562">
            <v>2585</v>
          </cell>
          <cell r="B1562" t="str">
            <v>ÁCIDOS ALQUILSULFÔNICOS,  SÓLIDOS ou  ÁCIDOS ARILSULFÔNICOS,  SÓLIDOS,  com até  5%  de  ácido  sulfúrico
livre</v>
          </cell>
          <cell r="C1562">
            <v>8</v>
          </cell>
        </row>
        <row r="1563">
          <cell r="A1563">
            <v>2586</v>
          </cell>
          <cell r="B1563" t="str">
            <v>ÁCIDOS ALQUILSULFÔNICOS, LÍQUIDOS ou ÁCIDOS ARILSULFÔNICOS, LÍQUIDOS, com até 5% de ácido sulfúrico
livre</v>
          </cell>
          <cell r="C1563">
            <v>8</v>
          </cell>
        </row>
        <row r="1564">
          <cell r="A1564">
            <v>2587</v>
          </cell>
          <cell r="B1564" t="str">
            <v>BENZOQUINONA</v>
          </cell>
          <cell r="C1564">
            <v>6.1</v>
          </cell>
        </row>
        <row r="1565">
          <cell r="A1565">
            <v>2588</v>
          </cell>
          <cell r="B1565" t="str">
            <v>PESTICIDA, SÓLIDO, TÓXICO, N.E.</v>
          </cell>
          <cell r="C1565">
            <v>6.1</v>
          </cell>
        </row>
        <row r="1566">
          <cell r="A1566">
            <v>2589</v>
          </cell>
          <cell r="B1566" t="str">
            <v>CLOROACETATO DE VINILA</v>
          </cell>
          <cell r="C1566">
            <v>6.1</v>
          </cell>
        </row>
        <row r="1567">
          <cell r="A1567">
            <v>2590</v>
          </cell>
          <cell r="B1567" t="str">
            <v>AMIANTOS, CRISOTILIA</v>
          </cell>
          <cell r="C1567">
            <v>9</v>
          </cell>
        </row>
        <row r="1568">
          <cell r="A1568">
            <v>2591</v>
          </cell>
          <cell r="B1568" t="str">
            <v>XENÔNIO, LÍQUIDO REFRIGERADO</v>
          </cell>
          <cell r="C1568">
            <v>2.2000000000000002</v>
          </cell>
        </row>
        <row r="1569">
          <cell r="A1569">
            <v>2599</v>
          </cell>
          <cell r="B1569" t="str">
            <v>MISTURA  AZEOTRÓPICA  DE  CLOROTRIFLUORMETANO  E  TRIFLUORMETANO,  com  aproximadamente  60%  de
clorotrifluormetano (GÁS REFRIGERANTE R 503)</v>
          </cell>
          <cell r="C1569">
            <v>2.2000000000000002</v>
          </cell>
        </row>
        <row r="1570">
          <cell r="A1570">
            <v>2601</v>
          </cell>
          <cell r="B1570" t="str">
            <v>CICLOBUTANO</v>
          </cell>
          <cell r="C1570">
            <v>2.1</v>
          </cell>
        </row>
        <row r="1571">
          <cell r="A1571">
            <v>2602</v>
          </cell>
          <cell r="B1571" t="str">
            <v>MISTURA  AZEOTRÓPICA  DE  DICLORODIFLUORMETANO  E  DIFLUORETANO,  com  aproximadamente   74%  de
diclorodifluormetano (GÁS REFRIGERANTE R 500)</v>
          </cell>
          <cell r="C1571">
            <v>2.2000000000000002</v>
          </cell>
        </row>
        <row r="1572">
          <cell r="A1572">
            <v>2603</v>
          </cell>
          <cell r="B1572" t="str">
            <v>CICLO-HEPTATRIENO</v>
          </cell>
          <cell r="C1572">
            <v>3</v>
          </cell>
        </row>
        <row r="1573">
          <cell r="A1573">
            <v>2604</v>
          </cell>
          <cell r="B1573" t="str">
            <v>DIETILETERATO DE TRIFLUORETO DE BORO</v>
          </cell>
          <cell r="C1573">
            <v>8</v>
          </cell>
        </row>
        <row r="1574">
          <cell r="A1574">
            <v>2605</v>
          </cell>
          <cell r="B1574" t="str">
            <v>ISOCIANATO DE METOXIMETILA</v>
          </cell>
          <cell r="C1574">
            <v>6.1</v>
          </cell>
        </row>
        <row r="1575">
          <cell r="A1575">
            <v>2606</v>
          </cell>
          <cell r="B1575" t="str">
            <v>ORTOSSILICATO DE METILA</v>
          </cell>
          <cell r="C1575">
            <v>6.1</v>
          </cell>
        </row>
        <row r="1576">
          <cell r="A1576">
            <v>2607</v>
          </cell>
          <cell r="B1576" t="str">
            <v>ACROLEÍNA DIMERIZADA, ESTABILIZADA</v>
          </cell>
          <cell r="C1576">
            <v>3</v>
          </cell>
        </row>
        <row r="1577">
          <cell r="A1577">
            <v>2608</v>
          </cell>
          <cell r="B1577" t="str">
            <v>NITROPROPANOS</v>
          </cell>
          <cell r="C1577">
            <v>3</v>
          </cell>
        </row>
        <row r="1578">
          <cell r="A1578">
            <v>2609</v>
          </cell>
          <cell r="B1578" t="str">
            <v>BORATO DE TRIALILA</v>
          </cell>
          <cell r="C1578">
            <v>6.1</v>
          </cell>
        </row>
        <row r="1579">
          <cell r="A1579">
            <v>2610</v>
          </cell>
          <cell r="B1579" t="str">
            <v>TRIALILAMINA</v>
          </cell>
          <cell r="C1579">
            <v>3</v>
          </cell>
        </row>
        <row r="1580">
          <cell r="A1580">
            <v>2611</v>
          </cell>
          <cell r="B1580" t="str">
            <v>PROPILENOCLORIDRINA</v>
          </cell>
          <cell r="C1580">
            <v>6.1</v>
          </cell>
        </row>
        <row r="1581">
          <cell r="A1581">
            <v>2612</v>
          </cell>
          <cell r="B1581" t="str">
            <v>ÉTER METILPROPÍLICO</v>
          </cell>
          <cell r="C1581">
            <v>3</v>
          </cell>
        </row>
        <row r="1582">
          <cell r="A1582">
            <v>2614</v>
          </cell>
          <cell r="B1582" t="str">
            <v>ÁLCOOL METALÍLICO</v>
          </cell>
          <cell r="C1582">
            <v>3</v>
          </cell>
        </row>
        <row r="1583">
          <cell r="A1583">
            <v>2615</v>
          </cell>
          <cell r="B1583" t="str">
            <v>ÉTER ETILPROPÍLICO</v>
          </cell>
          <cell r="C1583">
            <v>3</v>
          </cell>
        </row>
        <row r="1584">
          <cell r="A1584">
            <v>2616</v>
          </cell>
          <cell r="B1584" t="str">
            <v>BORATO DE TRIISOPROPILA</v>
          </cell>
          <cell r="C1584">
            <v>3</v>
          </cell>
        </row>
        <row r="1585">
          <cell r="A1585">
            <v>2617</v>
          </cell>
          <cell r="B1585" t="str">
            <v>METILCICLO-HEXANÓIS, inflamáveis</v>
          </cell>
          <cell r="C1585">
            <v>3</v>
          </cell>
        </row>
        <row r="1586">
          <cell r="A1586">
            <v>2618</v>
          </cell>
          <cell r="B1586" t="str">
            <v>VINILTOLUENOS, ESTABILIZADOS</v>
          </cell>
          <cell r="C1586">
            <v>3</v>
          </cell>
        </row>
        <row r="1587">
          <cell r="A1587">
            <v>2619</v>
          </cell>
          <cell r="B1587" t="str">
            <v>BENZILDIMETILAMINA</v>
          </cell>
          <cell r="C1587">
            <v>8</v>
          </cell>
        </row>
        <row r="1588">
          <cell r="A1588">
            <v>2620</v>
          </cell>
          <cell r="B1588" t="str">
            <v>BUTIRATOS DE AMILA</v>
          </cell>
          <cell r="C1588">
            <v>3</v>
          </cell>
        </row>
        <row r="1589">
          <cell r="A1589">
            <v>2621</v>
          </cell>
          <cell r="B1589" t="str">
            <v>ACETILMETILCARBINOL</v>
          </cell>
          <cell r="C1589">
            <v>3</v>
          </cell>
        </row>
        <row r="1590">
          <cell r="A1590">
            <v>2622</v>
          </cell>
          <cell r="B1590" t="str">
            <v>GLICIDALDEÍDO</v>
          </cell>
          <cell r="C1590">
            <v>3</v>
          </cell>
        </row>
        <row r="1591">
          <cell r="A1591">
            <v>2623</v>
          </cell>
          <cell r="B1591" t="str">
            <v>ACENDEDORES, SÓLIDOS com líquido inflamável</v>
          </cell>
          <cell r="C1591">
            <v>4.0999999999999996</v>
          </cell>
        </row>
        <row r="1592">
          <cell r="A1592">
            <v>2624</v>
          </cell>
          <cell r="B1592" t="str">
            <v>SILICIETO DE MAGNÉSIO</v>
          </cell>
          <cell r="C1592">
            <v>4.3</v>
          </cell>
        </row>
        <row r="1593">
          <cell r="A1593">
            <v>2626</v>
          </cell>
          <cell r="B1593" t="str">
            <v>ÁCIDO CLÓRICO, SOLUÇÃO AQUOSA, com até 10% de ácido clórico</v>
          </cell>
          <cell r="C1593">
            <v>5.0999999999999996</v>
          </cell>
        </row>
        <row r="1594">
          <cell r="A1594">
            <v>2627</v>
          </cell>
          <cell r="B1594" t="str">
            <v>NITRITOS, INORGÂNICOS, N.E.</v>
          </cell>
          <cell r="C1594">
            <v>5.0999999999999996</v>
          </cell>
        </row>
        <row r="1595">
          <cell r="A1595">
            <v>2628</v>
          </cell>
          <cell r="B1595" t="str">
            <v>FLUORACETATO DE POTÁSSIO</v>
          </cell>
          <cell r="C1595">
            <v>6.1</v>
          </cell>
        </row>
        <row r="1596">
          <cell r="A1596">
            <v>2629</v>
          </cell>
          <cell r="B1596" t="str">
            <v>FLUORACETATO DE SÓDIO</v>
          </cell>
          <cell r="C1596">
            <v>6.1</v>
          </cell>
        </row>
        <row r="1597">
          <cell r="A1597">
            <v>2630</v>
          </cell>
          <cell r="B1597" t="str">
            <v>SELENIATOS ou SELENITOS</v>
          </cell>
          <cell r="C1597">
            <v>6.1</v>
          </cell>
        </row>
        <row r="1598">
          <cell r="A1598">
            <v>2642</v>
          </cell>
          <cell r="B1598" t="str">
            <v>ÁCIDO FLUORACÉTICO</v>
          </cell>
          <cell r="C1598">
            <v>6.1</v>
          </cell>
        </row>
        <row r="1599">
          <cell r="A1599">
            <v>2643</v>
          </cell>
          <cell r="B1599" t="str">
            <v>BROMOACETATO DE METILA</v>
          </cell>
          <cell r="C1599">
            <v>6.1</v>
          </cell>
        </row>
        <row r="1600">
          <cell r="A1600">
            <v>2644</v>
          </cell>
          <cell r="B1600" t="str">
            <v>IODETO DE METILA</v>
          </cell>
          <cell r="C1600">
            <v>6.1</v>
          </cell>
        </row>
        <row r="1601">
          <cell r="A1601">
            <v>2645</v>
          </cell>
          <cell r="B1601" t="str">
            <v>BROMETO DE FENACILA</v>
          </cell>
          <cell r="C1601">
            <v>6.1</v>
          </cell>
        </row>
        <row r="1602">
          <cell r="A1602">
            <v>2646</v>
          </cell>
          <cell r="B1602" t="str">
            <v>HEXACLOROCICLOPENTADIENO</v>
          </cell>
          <cell r="C1602">
            <v>6.1</v>
          </cell>
        </row>
        <row r="1603">
          <cell r="A1603">
            <v>2647</v>
          </cell>
          <cell r="B1603" t="str">
            <v>MALONONITRILA</v>
          </cell>
          <cell r="C1603">
            <v>6.1</v>
          </cell>
        </row>
        <row r="1604">
          <cell r="A1604">
            <v>2648</v>
          </cell>
          <cell r="B1604" t="str">
            <v>1,2-DIBROMOBUTAN-3-ONA</v>
          </cell>
          <cell r="C1604">
            <v>6.1</v>
          </cell>
        </row>
        <row r="1605">
          <cell r="A1605">
            <v>2649</v>
          </cell>
          <cell r="B1605" t="str">
            <v>1,3-DICLOROACETONA</v>
          </cell>
          <cell r="C1605">
            <v>6.1</v>
          </cell>
        </row>
        <row r="1606">
          <cell r="A1606">
            <v>2650</v>
          </cell>
          <cell r="B1606" t="str">
            <v>1,1-DICLORO-1-NITROETANO</v>
          </cell>
          <cell r="C1606">
            <v>6.1</v>
          </cell>
        </row>
        <row r="1607">
          <cell r="A1607">
            <v>2651</v>
          </cell>
          <cell r="B1607" t="str">
            <v>4,4'-DIAMINODIFENILMETANO</v>
          </cell>
          <cell r="C1607">
            <v>6.1</v>
          </cell>
        </row>
        <row r="1608">
          <cell r="A1608">
            <v>2653</v>
          </cell>
          <cell r="B1608" t="str">
            <v>IODETO DE BENZILA</v>
          </cell>
          <cell r="C1608">
            <v>6.1</v>
          </cell>
        </row>
        <row r="1609">
          <cell r="A1609">
            <v>2655</v>
          </cell>
          <cell r="B1609" t="str">
            <v>FLUORSILICATO DE POTÁSSIO</v>
          </cell>
          <cell r="C1609">
            <v>6.1</v>
          </cell>
        </row>
        <row r="1610">
          <cell r="A1610">
            <v>2656</v>
          </cell>
          <cell r="B1610" t="str">
            <v>QUINOLINA</v>
          </cell>
          <cell r="C1610">
            <v>6.1</v>
          </cell>
        </row>
        <row r="1611">
          <cell r="A1611">
            <v>2657</v>
          </cell>
          <cell r="B1611" t="str">
            <v>DISSULFETO DE SELÊNIO</v>
          </cell>
          <cell r="C1611">
            <v>6.1</v>
          </cell>
        </row>
        <row r="1612">
          <cell r="A1612">
            <v>2659</v>
          </cell>
          <cell r="B1612" t="str">
            <v>CLOROACETATO DE SÓDIO</v>
          </cell>
          <cell r="C1612">
            <v>6.1</v>
          </cell>
        </row>
        <row r="1613">
          <cell r="A1613">
            <v>2660</v>
          </cell>
          <cell r="B1613" t="str">
            <v>NITROTOLUIDINAS (MONO)</v>
          </cell>
          <cell r="C1613">
            <v>6.1</v>
          </cell>
        </row>
        <row r="1614">
          <cell r="A1614">
            <v>2661</v>
          </cell>
          <cell r="B1614" t="str">
            <v>HEXACLOROACETONA</v>
          </cell>
          <cell r="C1614">
            <v>6.1</v>
          </cell>
        </row>
        <row r="1615">
          <cell r="A1615">
            <v>2664</v>
          </cell>
          <cell r="B1615" t="str">
            <v>DIBROMOMETANO</v>
          </cell>
          <cell r="C1615">
            <v>6.1</v>
          </cell>
        </row>
        <row r="1616">
          <cell r="A1616">
            <v>2667</v>
          </cell>
          <cell r="B1616" t="str">
            <v>BUTILTOLUENOS</v>
          </cell>
          <cell r="C1616">
            <v>6.1</v>
          </cell>
        </row>
        <row r="1617">
          <cell r="A1617">
            <v>2668</v>
          </cell>
          <cell r="B1617" t="str">
            <v>CLOROACETONITRILA</v>
          </cell>
          <cell r="C1617">
            <v>6.1</v>
          </cell>
        </row>
        <row r="1618">
          <cell r="A1618">
            <v>2669</v>
          </cell>
          <cell r="B1618" t="str">
            <v>CLOROCRESÓIS SOLUÇÃO</v>
          </cell>
          <cell r="C1618">
            <v>6.1</v>
          </cell>
        </row>
        <row r="1619">
          <cell r="A1619">
            <v>2670</v>
          </cell>
          <cell r="B1619" t="str">
            <v>CLORETO CIANÚRICO</v>
          </cell>
          <cell r="C1619">
            <v>8</v>
          </cell>
        </row>
        <row r="1620">
          <cell r="A1620">
            <v>2671</v>
          </cell>
          <cell r="B1620" t="str">
            <v>AMINOPIRIDINAS (o-,m-,p-)</v>
          </cell>
          <cell r="C1620">
            <v>6.1</v>
          </cell>
        </row>
        <row r="1621">
          <cell r="A1621">
            <v>2672</v>
          </cell>
          <cell r="B1621" t="str">
            <v>AMÔNIA SOLUÇÃO aquosa, com densidade relativa entre 0,880 e 0,957 a 15ºC, com mais de 10% e até 35% de amônia</v>
          </cell>
          <cell r="C1621">
            <v>8</v>
          </cell>
        </row>
        <row r="1622">
          <cell r="A1622">
            <v>2673</v>
          </cell>
          <cell r="B1622" t="str">
            <v>2-AMINO-4-CLOROFENOL</v>
          </cell>
          <cell r="C1622">
            <v>6.1</v>
          </cell>
        </row>
        <row r="1623">
          <cell r="A1623">
            <v>2674</v>
          </cell>
          <cell r="B1623" t="str">
            <v>FLUORSILICATO DE SÓDIO</v>
          </cell>
          <cell r="C1623">
            <v>6.1</v>
          </cell>
        </row>
        <row r="1624">
          <cell r="A1624">
            <v>2676</v>
          </cell>
          <cell r="B1624" t="str">
            <v>ESTIBINA</v>
          </cell>
          <cell r="C1624">
            <v>2.2999999999999998</v>
          </cell>
        </row>
        <row r="1625">
          <cell r="A1625">
            <v>2677</v>
          </cell>
          <cell r="B1625" t="str">
            <v>HIDRÓXIDO DE RUBÍDIO SOLUÇÃO</v>
          </cell>
          <cell r="C1625">
            <v>8</v>
          </cell>
        </row>
        <row r="1626">
          <cell r="A1626">
            <v>2678</v>
          </cell>
          <cell r="B1626" t="str">
            <v>HIDRÓXIDO DE RUBÍDIO</v>
          </cell>
          <cell r="C1626">
            <v>8</v>
          </cell>
        </row>
        <row r="1627">
          <cell r="A1627">
            <v>2679</v>
          </cell>
          <cell r="B1627" t="str">
            <v>HIDRÓXIDO DE LÍTIO SOLUÇÃO</v>
          </cell>
          <cell r="C1627">
            <v>8</v>
          </cell>
        </row>
        <row r="1628">
          <cell r="A1628">
            <v>2680</v>
          </cell>
          <cell r="B1628" t="str">
            <v>HIDRÓXIDO DE LÍTIO</v>
          </cell>
          <cell r="C1628">
            <v>8</v>
          </cell>
        </row>
        <row r="1629">
          <cell r="A1629">
            <v>2681</v>
          </cell>
          <cell r="B1629" t="str">
            <v>HIDRÓXIDO DE CÉSIO SOLUÇÃO</v>
          </cell>
          <cell r="C1629">
            <v>8</v>
          </cell>
        </row>
        <row r="1630">
          <cell r="A1630">
            <v>2682</v>
          </cell>
          <cell r="B1630" t="str">
            <v>HIDRÓXIDO DE CÉSIO</v>
          </cell>
          <cell r="C1630">
            <v>8</v>
          </cell>
        </row>
        <row r="1631">
          <cell r="A1631">
            <v>2683</v>
          </cell>
          <cell r="B1631" t="str">
            <v>SULFETO DE AMÔNIO SOLUÇÃO</v>
          </cell>
          <cell r="C1631">
            <v>8</v>
          </cell>
        </row>
        <row r="1632">
          <cell r="A1632">
            <v>2684</v>
          </cell>
          <cell r="B1632" t="str">
            <v>3-DIETILAMINOPROPILAMINA</v>
          </cell>
          <cell r="C1632">
            <v>3</v>
          </cell>
        </row>
        <row r="1633">
          <cell r="A1633">
            <v>2685</v>
          </cell>
          <cell r="B1633" t="str">
            <v>N,N-DIETILETILENODIAMINA</v>
          </cell>
          <cell r="C1633">
            <v>8</v>
          </cell>
        </row>
        <row r="1634">
          <cell r="A1634">
            <v>2686</v>
          </cell>
          <cell r="B1634" t="str">
            <v>2-DIETILAMINOETANOL</v>
          </cell>
          <cell r="C1634">
            <v>8</v>
          </cell>
        </row>
        <row r="1635">
          <cell r="A1635">
            <v>2687</v>
          </cell>
          <cell r="B1635" t="str">
            <v>NITRITO DE DICICLOHEXILAMÔNIO</v>
          </cell>
          <cell r="C1635">
            <v>4.0999999999999996</v>
          </cell>
        </row>
        <row r="1636">
          <cell r="A1636">
            <v>2688</v>
          </cell>
          <cell r="B1636" t="str">
            <v>1-BROMO-3-CLOROPROPANO</v>
          </cell>
          <cell r="C1636">
            <v>6.1</v>
          </cell>
        </row>
        <row r="1637">
          <cell r="A1637">
            <v>2689</v>
          </cell>
          <cell r="B1637" t="str">
            <v>GLICEROL-alfa-MONOCLORIDRINA</v>
          </cell>
          <cell r="C1637">
            <v>6.1</v>
          </cell>
        </row>
        <row r="1638">
          <cell r="A1638">
            <v>2690</v>
          </cell>
          <cell r="B1638" t="str">
            <v>N,n-BUTILIMIDAZOL</v>
          </cell>
          <cell r="C1638">
            <v>6.1</v>
          </cell>
        </row>
        <row r="1639">
          <cell r="A1639">
            <v>2691</v>
          </cell>
          <cell r="B1639" t="str">
            <v>PENTABROMETO DE FÓSFORO</v>
          </cell>
          <cell r="C1639">
            <v>8</v>
          </cell>
        </row>
        <row r="1640">
          <cell r="A1640">
            <v>2692</v>
          </cell>
          <cell r="B1640" t="str">
            <v>TRIBROMETO DE BORO</v>
          </cell>
          <cell r="C1640">
            <v>8</v>
          </cell>
        </row>
        <row r="1641">
          <cell r="A1641">
            <v>2693</v>
          </cell>
          <cell r="B1641" t="str">
            <v>BISSULFITOS, SOLUÇÃO AQUOSA, N.E.</v>
          </cell>
          <cell r="C1641">
            <v>8</v>
          </cell>
        </row>
        <row r="1642">
          <cell r="A1642">
            <v>2698</v>
          </cell>
          <cell r="B1642" t="str">
            <v>ANIDRIDOS TETRAHIDROFTÁLICOS, com mais de 0,05% de anidrido maléico</v>
          </cell>
          <cell r="C1642">
            <v>8</v>
          </cell>
        </row>
        <row r="1643">
          <cell r="A1643">
            <v>2699</v>
          </cell>
          <cell r="B1643" t="str">
            <v>ÁCIDO TRIFLUORACÉTICO</v>
          </cell>
          <cell r="C1643">
            <v>8</v>
          </cell>
        </row>
        <row r="1644">
          <cell r="A1644">
            <v>2705</v>
          </cell>
          <cell r="B1644" t="str">
            <v>1-PENTOL</v>
          </cell>
          <cell r="C1644">
            <v>8</v>
          </cell>
        </row>
        <row r="1645">
          <cell r="A1645">
            <v>2707</v>
          </cell>
          <cell r="B1645" t="str">
            <v>DIMETILDIOXANAS</v>
          </cell>
          <cell r="C1645">
            <v>3</v>
          </cell>
        </row>
        <row r="1646">
          <cell r="A1646">
            <v>2709</v>
          </cell>
          <cell r="B1646" t="str">
            <v>BUTILBENZENOS</v>
          </cell>
          <cell r="C1646">
            <v>3</v>
          </cell>
        </row>
        <row r="1647">
          <cell r="A1647">
            <v>2710</v>
          </cell>
          <cell r="B1647" t="str">
            <v>DIPROPILCETONA</v>
          </cell>
          <cell r="C1647">
            <v>3</v>
          </cell>
        </row>
        <row r="1648">
          <cell r="A1648">
            <v>2713</v>
          </cell>
          <cell r="B1648" t="str">
            <v>ACRIDINA</v>
          </cell>
          <cell r="C1648">
            <v>6.1</v>
          </cell>
        </row>
        <row r="1649">
          <cell r="A1649">
            <v>2714</v>
          </cell>
          <cell r="B1649" t="str">
            <v>RESINATO DE ZINCO</v>
          </cell>
          <cell r="C1649">
            <v>4.0999999999999996</v>
          </cell>
        </row>
        <row r="1650">
          <cell r="A1650">
            <v>2715</v>
          </cell>
          <cell r="B1650" t="str">
            <v>RESINATO DE ALUMÍNIO</v>
          </cell>
          <cell r="C1650">
            <v>4.0999999999999996</v>
          </cell>
        </row>
        <row r="1651">
          <cell r="A1651">
            <v>2716</v>
          </cell>
          <cell r="B1651" t="str">
            <v>1,4-BUTINODIOL</v>
          </cell>
          <cell r="C1651">
            <v>6.1</v>
          </cell>
        </row>
        <row r="1652">
          <cell r="A1652">
            <v>2717</v>
          </cell>
          <cell r="B1652" t="str">
            <v>CÂNFORA, sintética</v>
          </cell>
          <cell r="C1652">
            <v>4.0999999999999996</v>
          </cell>
        </row>
        <row r="1653">
          <cell r="A1653">
            <v>2719</v>
          </cell>
          <cell r="B1653" t="str">
            <v>BROMATO DE BÁRIO</v>
          </cell>
          <cell r="C1653">
            <v>5.0999999999999996</v>
          </cell>
        </row>
        <row r="1654">
          <cell r="A1654">
            <v>2720</v>
          </cell>
          <cell r="B1654" t="str">
            <v>NITRATO DE CROMO</v>
          </cell>
          <cell r="C1654">
            <v>5.0999999999999996</v>
          </cell>
        </row>
        <row r="1655">
          <cell r="A1655">
            <v>2721</v>
          </cell>
          <cell r="B1655" t="str">
            <v>CLORATO DE COBRE</v>
          </cell>
          <cell r="C1655">
            <v>5.0999999999999996</v>
          </cell>
        </row>
        <row r="1656">
          <cell r="A1656">
            <v>2722</v>
          </cell>
          <cell r="B1656" t="str">
            <v>NITRATO DE LÍTIO</v>
          </cell>
          <cell r="C1656">
            <v>5.0999999999999996</v>
          </cell>
        </row>
        <row r="1657">
          <cell r="A1657">
            <v>2723</v>
          </cell>
          <cell r="B1657" t="str">
            <v>CLORATO DE MAGNÉSIO</v>
          </cell>
          <cell r="C1657">
            <v>5.0999999999999996</v>
          </cell>
        </row>
        <row r="1658">
          <cell r="A1658">
            <v>2724</v>
          </cell>
          <cell r="B1658" t="str">
            <v>NITRATO DE MANGANÊS</v>
          </cell>
          <cell r="C1658">
            <v>5.0999999999999996</v>
          </cell>
        </row>
        <row r="1659">
          <cell r="A1659">
            <v>2725</v>
          </cell>
          <cell r="B1659" t="str">
            <v>NITRATO DE NÍQUEL</v>
          </cell>
          <cell r="C1659">
            <v>5.0999999999999996</v>
          </cell>
        </row>
        <row r="1660">
          <cell r="A1660">
            <v>2726</v>
          </cell>
          <cell r="B1660" t="str">
            <v>NITRITO DE NÍQUEL</v>
          </cell>
          <cell r="C1660">
            <v>5.0999999999999996</v>
          </cell>
        </row>
        <row r="1661">
          <cell r="A1661">
            <v>2727</v>
          </cell>
          <cell r="B1661" t="str">
            <v>NITRATO DE TÁLIO</v>
          </cell>
          <cell r="C1661">
            <v>6.1</v>
          </cell>
        </row>
        <row r="1662">
          <cell r="A1662">
            <v>2728</v>
          </cell>
          <cell r="B1662" t="str">
            <v>NITRATO DE ZIRCÔNIO</v>
          </cell>
          <cell r="C1662">
            <v>5.0999999999999996</v>
          </cell>
        </row>
        <row r="1663">
          <cell r="A1663">
            <v>2729</v>
          </cell>
          <cell r="B1663" t="str">
            <v>HEXACLOROBENZENO</v>
          </cell>
          <cell r="C1663">
            <v>6.1</v>
          </cell>
        </row>
        <row r="1664">
          <cell r="A1664">
            <v>2730</v>
          </cell>
          <cell r="B1664" t="str">
            <v>NITROANISÓIS, LÍQUIDOS</v>
          </cell>
          <cell r="C1664">
            <v>6.1</v>
          </cell>
        </row>
        <row r="1665">
          <cell r="A1665">
            <v>2732</v>
          </cell>
          <cell r="B1665" t="str">
            <v>NITROBROMOBENZENOS, LÍQUIDOS</v>
          </cell>
          <cell r="C1665">
            <v>6.1</v>
          </cell>
        </row>
        <row r="1666">
          <cell r="A1666">
            <v>2733</v>
          </cell>
          <cell r="B1666" t="str">
            <v>AMINAS, INFLAMÁVEIS, CORROSIVAS, N.E., ou POLIAMINAS, INFLAMÁVEIS, CORROSIVAS, N.E.</v>
          </cell>
          <cell r="C1666">
            <v>3</v>
          </cell>
        </row>
        <row r="1667">
          <cell r="A1667">
            <v>2734</v>
          </cell>
          <cell r="B1667" t="str">
            <v>AMINAS,   CORROSIVAS,   INFLAMÁVEIS,   LÍQUIDAS,   N.E.   ou   POLIAMINAS,   CORROSIVAS,   INFLAMÁVEIS, LÍQUIDAS, N.E.</v>
          </cell>
          <cell r="C1667">
            <v>8</v>
          </cell>
        </row>
        <row r="1668">
          <cell r="A1668">
            <v>2735</v>
          </cell>
          <cell r="B1668" t="str">
            <v>AMINAS, CORROSIVAS, LÍQUIDAS, N.E., ou POLIAMINAS, CORROSIVAS, LÍQUIDAS, N.E.</v>
          </cell>
          <cell r="C1668">
            <v>8</v>
          </cell>
        </row>
        <row r="1669">
          <cell r="A1669">
            <v>2738</v>
          </cell>
          <cell r="B1669" t="str">
            <v>N-BUTILANILINA</v>
          </cell>
          <cell r="C1669">
            <v>6.1</v>
          </cell>
        </row>
        <row r="1670">
          <cell r="A1670">
            <v>2739</v>
          </cell>
          <cell r="B1670" t="str">
            <v>ANIDRIDO BUTÍRICO</v>
          </cell>
          <cell r="C1670">
            <v>8</v>
          </cell>
        </row>
        <row r="1671">
          <cell r="A1671">
            <v>2740</v>
          </cell>
          <cell r="B1671" t="str">
            <v>CLOROFORMIATO DE n-PROPILA</v>
          </cell>
          <cell r="C1671">
            <v>6.1</v>
          </cell>
        </row>
        <row r="1672">
          <cell r="A1672">
            <v>2741</v>
          </cell>
          <cell r="B1672" t="str">
            <v>HIPOCLORITO DE BÁRIO com mais de 22% de cloro livre</v>
          </cell>
          <cell r="C1672">
            <v>5.0999999999999996</v>
          </cell>
        </row>
        <row r="1673">
          <cell r="A1673">
            <v>2742</v>
          </cell>
          <cell r="B1673" t="str">
            <v>CLOROFORMIATOS, TÓXICOS, CORROSIVOS, INFLAMÁVEIS, N.E.</v>
          </cell>
          <cell r="C1673">
            <v>6.1</v>
          </cell>
        </row>
        <row r="1674">
          <cell r="A1674">
            <v>2743</v>
          </cell>
          <cell r="B1674" t="str">
            <v>CLOROFORMIATO DE n-BUTILA</v>
          </cell>
          <cell r="C1674">
            <v>6.1</v>
          </cell>
        </row>
        <row r="1675">
          <cell r="A1675">
            <v>2744</v>
          </cell>
          <cell r="B1675" t="str">
            <v>CLOROFORMIATO DE CICLOBUTILA</v>
          </cell>
          <cell r="C1675">
            <v>6.1</v>
          </cell>
        </row>
        <row r="1676">
          <cell r="A1676">
            <v>2745</v>
          </cell>
          <cell r="B1676" t="str">
            <v>CLOROFORMIATO DE CLOROMETILA</v>
          </cell>
          <cell r="C1676">
            <v>6.1</v>
          </cell>
        </row>
        <row r="1677">
          <cell r="A1677">
            <v>2746</v>
          </cell>
          <cell r="B1677" t="str">
            <v>CLOROFORMIATO DE FENILA</v>
          </cell>
          <cell r="C1677">
            <v>6.1</v>
          </cell>
        </row>
        <row r="1678">
          <cell r="A1678">
            <v>2747</v>
          </cell>
          <cell r="B1678" t="str">
            <v>CLOROFORMIATO DE t-BUTILCICLO-HEXILA</v>
          </cell>
          <cell r="C1678">
            <v>6.1</v>
          </cell>
        </row>
        <row r="1679">
          <cell r="A1679">
            <v>2748</v>
          </cell>
          <cell r="B1679" t="str">
            <v>CLOROFORMIATO DE 2-ETILHEXILA</v>
          </cell>
          <cell r="C1679">
            <v>6.1</v>
          </cell>
        </row>
        <row r="1680">
          <cell r="A1680">
            <v>2749</v>
          </cell>
          <cell r="B1680" t="str">
            <v>TETRAMETILSILANO</v>
          </cell>
          <cell r="C1680">
            <v>3</v>
          </cell>
        </row>
        <row r="1681">
          <cell r="A1681">
            <v>2750</v>
          </cell>
          <cell r="B1681" t="str">
            <v>1,3-DICLOROPROPANOL-2</v>
          </cell>
          <cell r="C1681">
            <v>6.1</v>
          </cell>
        </row>
        <row r="1682">
          <cell r="A1682">
            <v>2751</v>
          </cell>
          <cell r="B1682" t="str">
            <v>CLORETO DE DIETILTIOFOSFORILA</v>
          </cell>
          <cell r="C1682">
            <v>8</v>
          </cell>
        </row>
        <row r="1683">
          <cell r="A1683">
            <v>2752</v>
          </cell>
          <cell r="B1683" t="str">
            <v>1,2-EPÓXI-3-ETOXIPROPANO</v>
          </cell>
          <cell r="C1683">
            <v>3</v>
          </cell>
        </row>
        <row r="1684">
          <cell r="A1684">
            <v>2753</v>
          </cell>
          <cell r="B1684" t="str">
            <v>N-ETILBENZILTOLUIDINAS, LÍQUIDAS</v>
          </cell>
          <cell r="C1684">
            <v>6.1</v>
          </cell>
        </row>
        <row r="1685">
          <cell r="A1685">
            <v>2754</v>
          </cell>
          <cell r="B1685" t="str">
            <v>N-ETILTOLUIDINAS</v>
          </cell>
          <cell r="C1685">
            <v>6.1</v>
          </cell>
        </row>
        <row r="1686">
          <cell r="A1686">
            <v>2757</v>
          </cell>
          <cell r="B1686" t="str">
            <v>PESTICIDA À BASE DE CARBAMATOS, SÓLIDO, TÓXICO</v>
          </cell>
          <cell r="C1686">
            <v>6.1</v>
          </cell>
        </row>
        <row r="1687">
          <cell r="A1687">
            <v>2758</v>
          </cell>
          <cell r="B1687" t="str">
            <v>PESTICIDA À BASE DE CARBAMATOS, LÍQUIDO, INFLAMÁVEL, TÓXICO,  com PFg inferior a 23ºC</v>
          </cell>
          <cell r="C1687">
            <v>3</v>
          </cell>
        </row>
        <row r="1688">
          <cell r="A1688">
            <v>2759</v>
          </cell>
          <cell r="B1688" t="str">
            <v>PESTICIDA À BASE DE ARSÊNIO, SÓLIDO, TÓXICO</v>
          </cell>
          <cell r="C1688">
            <v>6.1</v>
          </cell>
        </row>
        <row r="1689">
          <cell r="A1689">
            <v>2760</v>
          </cell>
          <cell r="B1689" t="str">
            <v>PESTICIDA À BASE DE ARSÊNIO, INFLAMÁVEL, LÍQUIDO, TÓXICO,  com PFg inferior a 23ºC</v>
          </cell>
          <cell r="C1689">
            <v>3</v>
          </cell>
        </row>
        <row r="1690">
          <cell r="A1690">
            <v>2761</v>
          </cell>
          <cell r="B1690" t="str">
            <v>PESTICIDA À BASE DE ORGANOCLORADOS, SÓLIDO, TÓXICO</v>
          </cell>
          <cell r="C1690">
            <v>6.1</v>
          </cell>
        </row>
        <row r="1691">
          <cell r="A1691">
            <v>2762</v>
          </cell>
          <cell r="B1691" t="str">
            <v>PESTICIDA À BASE DE ORGANOCLORADOS, LÍQUIDO, INFLAMÁVEL, TÓXICO,  com PFg inferior a 23ºC</v>
          </cell>
          <cell r="C1691">
            <v>3</v>
          </cell>
        </row>
        <row r="1692">
          <cell r="A1692">
            <v>2763</v>
          </cell>
          <cell r="B1692" t="str">
            <v>PESTICIDA À BASE DE TRIAZINA, SÓLIDO, TÓXICO</v>
          </cell>
          <cell r="C1692">
            <v>6.1</v>
          </cell>
        </row>
        <row r="1693">
          <cell r="A1693">
            <v>2764</v>
          </cell>
          <cell r="B1693" t="str">
            <v>PESTICIDA À BASE DE TRIAZINA, LÍQUIDO, INFLAMÁVEL, TÓXICO,  com PFg inferior a 23ºC</v>
          </cell>
          <cell r="C1693">
            <v>3</v>
          </cell>
        </row>
        <row r="1694">
          <cell r="A1694">
            <v>2771</v>
          </cell>
          <cell r="B1694" t="str">
            <v>PESTICIDA À BASE DE TIOCARBAMATOS, SÓLIDO, TÓXICO</v>
          </cell>
          <cell r="C1694">
            <v>6.1</v>
          </cell>
        </row>
        <row r="1695">
          <cell r="A1695">
            <v>2772</v>
          </cell>
          <cell r="B1695" t="str">
            <v>PESTICIDA À BASE DE TIOCARBAMATOS, LÍQUIDO, INFLAMÁVEL, TÓXICO,  com PFg inferior a 23ºC</v>
          </cell>
          <cell r="C1695">
            <v>3</v>
          </cell>
        </row>
        <row r="1696">
          <cell r="A1696">
            <v>2775</v>
          </cell>
          <cell r="B1696" t="str">
            <v>PESTICIDA À BASE DE COBRE, SÓLIDO, TÓXICO</v>
          </cell>
          <cell r="C1696">
            <v>6.1</v>
          </cell>
        </row>
        <row r="1697">
          <cell r="A1697">
            <v>2776</v>
          </cell>
          <cell r="B1697" t="str">
            <v>PESTICIDA À BASE DE COBRE, LÍQUIDO, INFLAMÁVEL, TÓXICO,  com PFg inferior a 23ºC</v>
          </cell>
          <cell r="C1697">
            <v>3</v>
          </cell>
        </row>
        <row r="1698">
          <cell r="A1698">
            <v>2777</v>
          </cell>
          <cell r="B1698" t="str">
            <v>PESTICIDA À BASE DE MERCÚRIO, SÓLIDO, TÓXICO</v>
          </cell>
          <cell r="C1698">
            <v>6.1</v>
          </cell>
        </row>
        <row r="1699">
          <cell r="A1699">
            <v>2778</v>
          </cell>
          <cell r="B1699" t="str">
            <v>PESTICIDA À BASE DE MERCÚRIO, LÍQUIDO, INFLAMÁVEL, TÓXICO,  com PFg inferior a 23ºC</v>
          </cell>
          <cell r="C1699">
            <v>3</v>
          </cell>
        </row>
        <row r="1700">
          <cell r="A1700">
            <v>2779</v>
          </cell>
          <cell r="B1700" t="str">
            <v>PESTICIDA À BASE DE NITROFENOL SUBSTITUÍDO, SÓLIDO, TÓXICO</v>
          </cell>
          <cell r="C1700">
            <v>6.1</v>
          </cell>
        </row>
        <row r="1701">
          <cell r="A1701">
            <v>2780</v>
          </cell>
          <cell r="B1701" t="str">
            <v>PESTICIDA À BASE DE NITROFENOL SUBSTITUÍDO, LÍQUIDO, INFLAMÁVEL, TÓXICO,  com PFg inferior a 23ºC</v>
          </cell>
          <cell r="C1701">
            <v>3</v>
          </cell>
        </row>
        <row r="1702">
          <cell r="A1702">
            <v>2781</v>
          </cell>
          <cell r="B1702" t="str">
            <v>PESTICIDA À BASE DE DIPIRIDÍLIO, SÓLIDO, TÓXICO</v>
          </cell>
          <cell r="C1702">
            <v>6.1</v>
          </cell>
        </row>
        <row r="1703">
          <cell r="A1703">
            <v>2782</v>
          </cell>
          <cell r="B1703" t="str">
            <v>PESTICIDA À BASE DE DIPIRIDÍLIO, LÍQUIDO, INFLAMÁVEL, TÓXICO,  com PFg inferior a 23ºC</v>
          </cell>
          <cell r="C1703">
            <v>3</v>
          </cell>
        </row>
        <row r="1704">
          <cell r="A1704">
            <v>2783</v>
          </cell>
          <cell r="B1704" t="str">
            <v>PESTICIDA À BASE DE ORGANOFOSFORADOS, SÓLIDO, TÓXICO</v>
          </cell>
          <cell r="C1704">
            <v>6.1</v>
          </cell>
        </row>
        <row r="1705">
          <cell r="A1705">
            <v>2784</v>
          </cell>
          <cell r="B1705" t="str">
            <v>PESTICIDA À BASE DE ORGANOFOSFORADOS, LÍQUIDO, INFLAMÁVEL, TÓXICO,  com PFg inferior a 23ºC</v>
          </cell>
          <cell r="C1705">
            <v>3</v>
          </cell>
        </row>
        <row r="1706">
          <cell r="A1706">
            <v>2785</v>
          </cell>
          <cell r="B1706" t="str">
            <v>4-TIAPENTANAL</v>
          </cell>
          <cell r="C1706">
            <v>6.1</v>
          </cell>
        </row>
        <row r="1707">
          <cell r="A1707">
            <v>2786</v>
          </cell>
          <cell r="B1707" t="str">
            <v>PESTICIDA À BASE DE ORGANOESTÂNICOS, SÓLIDOS, TÓXICOS</v>
          </cell>
          <cell r="C1707">
            <v>6.1</v>
          </cell>
        </row>
        <row r="1708">
          <cell r="A1708">
            <v>2787</v>
          </cell>
          <cell r="B1708" t="str">
            <v>PESTICIDA À BASE DE ORGANOESTÂNICOS, LÍQUIDO, INFLAMÁVEL, TÓXICO,  com PFg inferior a 23ºC</v>
          </cell>
          <cell r="C1708">
            <v>3</v>
          </cell>
        </row>
        <row r="1709">
          <cell r="A1709">
            <v>2788</v>
          </cell>
          <cell r="B1709" t="str">
            <v>ESTANHO COMPOSTO ORGÂNICO, LÍQUIDO, N.E.</v>
          </cell>
          <cell r="C1709">
            <v>6.1</v>
          </cell>
        </row>
        <row r="1710">
          <cell r="A1710">
            <v>2789</v>
          </cell>
          <cell r="B1710" t="str">
            <v>ÁCIDO ACÉTICO, GLACIAL, ou ÁCIDO, ACÉTICO SOLUÇÃO, com mais de 80% de ácido, em massa</v>
          </cell>
          <cell r="C1710">
            <v>8</v>
          </cell>
        </row>
        <row r="1711">
          <cell r="A1711">
            <v>2790</v>
          </cell>
          <cell r="B1711" t="str">
            <v>ÁCIDO ACÉTICO SOLUÇÃO</v>
          </cell>
          <cell r="C1711">
            <v>8</v>
          </cell>
        </row>
        <row r="1712">
          <cell r="A1712">
            <v>2793</v>
          </cell>
          <cell r="B1712" t="str">
            <v>METAL FERROSO, LIMALHAS, LASCAS, CAVACOS ou APARAS, sob forma passível de autoaquecimento</v>
          </cell>
          <cell r="C1712">
            <v>4.2</v>
          </cell>
        </row>
        <row r="1713">
          <cell r="A1713">
            <v>2794</v>
          </cell>
          <cell r="B1713" t="str">
            <v>BATERIAS elétricas, ÚMIDAS, CONTENDO ÁCIDO</v>
          </cell>
          <cell r="C1713">
            <v>8</v>
          </cell>
        </row>
        <row r="1714">
          <cell r="A1714">
            <v>2795</v>
          </cell>
          <cell r="B1714" t="str">
            <v>BATERIAS elétricas, ÚMIDAS, CONTENDO ÁLCALIS</v>
          </cell>
          <cell r="C1714">
            <v>8</v>
          </cell>
        </row>
        <row r="1715">
          <cell r="A1715">
            <v>2796</v>
          </cell>
          <cell r="B1715" t="str">
            <v>ÁCIDO SULFÚRICO com até 51% de ácido, ou FLUIDO ÁCIDO PARA BATERIAS</v>
          </cell>
          <cell r="C1715">
            <v>8</v>
          </cell>
        </row>
        <row r="1716">
          <cell r="A1716">
            <v>2797</v>
          </cell>
          <cell r="B1716" t="str">
            <v>FLUIDO PARA BATERIAS, ALCALINO</v>
          </cell>
          <cell r="C1716">
            <v>8</v>
          </cell>
        </row>
        <row r="1717">
          <cell r="A1717">
            <v>2798</v>
          </cell>
          <cell r="B1717" t="str">
            <v>DICLORETO DE FOSFOROFENIL</v>
          </cell>
          <cell r="C1717">
            <v>8</v>
          </cell>
        </row>
        <row r="1718">
          <cell r="A1718">
            <v>2799</v>
          </cell>
          <cell r="B1718" t="str">
            <v>DITIOCLORETO DE FOSFOROFENIL</v>
          </cell>
          <cell r="C1718">
            <v>8</v>
          </cell>
        </row>
        <row r="1719">
          <cell r="A1719">
            <v>2800</v>
          </cell>
          <cell r="B1719" t="str">
            <v>BATERIAS elétricas, ÚMIDAS, Á PROVA DE VAZAMENTO</v>
          </cell>
          <cell r="C1719">
            <v>8</v>
          </cell>
        </row>
        <row r="1720">
          <cell r="A1720">
            <v>2801</v>
          </cell>
          <cell r="B1720" t="str">
            <v>CORANTE, CORROSIVO, LÍQUIDO, N.E., ou INTERMEDIÁRIO PARA CORANTES, CORROSIVO, LÍQUIDO, N.E.</v>
          </cell>
          <cell r="C1720">
            <v>8</v>
          </cell>
        </row>
        <row r="1721">
          <cell r="A1721">
            <v>2802</v>
          </cell>
          <cell r="B1721" t="str">
            <v>CLORETO DE COBRE</v>
          </cell>
          <cell r="C1721">
            <v>8</v>
          </cell>
        </row>
        <row r="1722">
          <cell r="A1722">
            <v>2803</v>
          </cell>
          <cell r="B1722" t="str">
            <v>GÁLIO</v>
          </cell>
          <cell r="C1722">
            <v>8</v>
          </cell>
        </row>
        <row r="1723">
          <cell r="A1723">
            <v>2805</v>
          </cell>
          <cell r="B1723" t="str">
            <v>HIDRETO DE LÍTIO, SÓLIDO FUNDIDO</v>
          </cell>
          <cell r="C1723">
            <v>4.3</v>
          </cell>
        </row>
        <row r="1724">
          <cell r="A1724">
            <v>2806</v>
          </cell>
          <cell r="B1724" t="str">
            <v>NITRETO DE LÍTIO</v>
          </cell>
          <cell r="C1724">
            <v>4.3</v>
          </cell>
        </row>
        <row r="1725">
          <cell r="A1725">
            <v>2807</v>
          </cell>
          <cell r="B1725" t="str">
            <v>MATERIAL MAGNETIZADO</v>
          </cell>
          <cell r="C1725" t="str">
            <v>PRODUTO NÃO SUJEITO AO REGULAMENTO DO TRANSPORTE TERRESTRE DE PRODUTOS PERIGOSOS</v>
          </cell>
        </row>
        <row r="1726">
          <cell r="A1726">
            <v>2809</v>
          </cell>
          <cell r="B1726" t="str">
            <v>MERCÚRIO</v>
          </cell>
          <cell r="C1726">
            <v>8</v>
          </cell>
        </row>
        <row r="1727">
          <cell r="A1727">
            <v>2810</v>
          </cell>
          <cell r="B1727" t="str">
            <v>LÍQUIDO TÓXICO, ORGÂNICO, N.E.</v>
          </cell>
          <cell r="C1727">
            <v>6.1</v>
          </cell>
        </row>
        <row r="1728">
          <cell r="A1728">
            <v>2811</v>
          </cell>
          <cell r="B1728" t="str">
            <v>SÓLIDO TÓXICO, ORGÂNICO, N.E.</v>
          </cell>
          <cell r="C1728">
            <v>6.1</v>
          </cell>
        </row>
        <row r="1729">
          <cell r="A1729">
            <v>2812</v>
          </cell>
          <cell r="B1729" t="str">
            <v>ALUMINATO DE SÓDIO, SÓLIDO</v>
          </cell>
          <cell r="C1729" t="str">
            <v>PRODUTO NÃO SUJEITO AO REGULAMENTO DO TRANSPORTE TERRESTRE DE PRODUTOS PERIGOSOS</v>
          </cell>
        </row>
        <row r="1730">
          <cell r="A1730">
            <v>2813</v>
          </cell>
          <cell r="B1730" t="str">
            <v>SÓLIDO QUE REAGE COM ÁGUA, N.E.</v>
          </cell>
          <cell r="C1730">
            <v>4.3</v>
          </cell>
        </row>
        <row r="1731">
          <cell r="A1731">
            <v>2814</v>
          </cell>
          <cell r="B1731" t="str">
            <v>SUBSTÂNCIA INFECTANTE, QUE AFETA SERES HUMANOS</v>
          </cell>
          <cell r="C1731">
            <v>6.2</v>
          </cell>
        </row>
        <row r="1732">
          <cell r="A1732">
            <v>2815</v>
          </cell>
          <cell r="B1732" t="str">
            <v>N-AMINOETILPIPERAZINA</v>
          </cell>
          <cell r="C1732">
            <v>8</v>
          </cell>
        </row>
        <row r="1733">
          <cell r="A1733">
            <v>2817</v>
          </cell>
          <cell r="B1733" t="str">
            <v>HIDROGENODIFLUORETO DE AMÔNIO SOLUÇÃO</v>
          </cell>
          <cell r="C1733">
            <v>8</v>
          </cell>
        </row>
        <row r="1734">
          <cell r="A1734">
            <v>2818</v>
          </cell>
          <cell r="B1734" t="str">
            <v>POLISSULFETO DE AMÔNIO SOLUÇÃO</v>
          </cell>
          <cell r="C1734">
            <v>8</v>
          </cell>
        </row>
        <row r="1735">
          <cell r="A1735">
            <v>2819</v>
          </cell>
          <cell r="B1735" t="str">
            <v>FOSFATO ÁCIDO DE AMILA</v>
          </cell>
          <cell r="C1735">
            <v>8</v>
          </cell>
        </row>
        <row r="1736">
          <cell r="A1736">
            <v>2820</v>
          </cell>
          <cell r="B1736" t="str">
            <v>ÁCIDO BUTÍRICO</v>
          </cell>
          <cell r="C1736">
            <v>8</v>
          </cell>
        </row>
        <row r="1737">
          <cell r="A1737">
            <v>2821</v>
          </cell>
          <cell r="B1737" t="str">
            <v>FENOL SOLUÇÃO</v>
          </cell>
          <cell r="C1737">
            <v>6.1</v>
          </cell>
        </row>
        <row r="1738">
          <cell r="A1738">
            <v>2822</v>
          </cell>
          <cell r="B1738" t="str">
            <v>2-CLOROPIRIDINA</v>
          </cell>
          <cell r="C1738">
            <v>6.1</v>
          </cell>
        </row>
        <row r="1739">
          <cell r="A1739">
            <v>2823</v>
          </cell>
          <cell r="B1739" t="str">
            <v>ÁCIDO CROTÔNICO, SÓLIDO</v>
          </cell>
          <cell r="C1739">
            <v>8</v>
          </cell>
        </row>
        <row r="1740">
          <cell r="A1740">
            <v>2826</v>
          </cell>
          <cell r="B1740" t="str">
            <v>CLOROTIOFORMIATO DE ETILA</v>
          </cell>
          <cell r="C1740">
            <v>8</v>
          </cell>
        </row>
        <row r="1741">
          <cell r="A1741">
            <v>2829</v>
          </cell>
          <cell r="B1741" t="str">
            <v>ÁCIDO CAPRÓICO</v>
          </cell>
          <cell r="C1741">
            <v>8</v>
          </cell>
        </row>
        <row r="1742">
          <cell r="A1742">
            <v>2830</v>
          </cell>
          <cell r="B1742" t="str">
            <v>LÍTIO-FERRO-SILÍCIO</v>
          </cell>
          <cell r="C1742">
            <v>4.3</v>
          </cell>
        </row>
        <row r="1743">
          <cell r="A1743">
            <v>2831</v>
          </cell>
          <cell r="B1743" t="str">
            <v>1,1,1-TRICLOROETANO</v>
          </cell>
          <cell r="C1743">
            <v>6.1</v>
          </cell>
        </row>
        <row r="1744">
          <cell r="A1744">
            <v>2834</v>
          </cell>
          <cell r="B1744" t="str">
            <v>ÁCIDO FOSFOROSO</v>
          </cell>
          <cell r="C1744">
            <v>8</v>
          </cell>
        </row>
        <row r="1745">
          <cell r="A1745">
            <v>2835</v>
          </cell>
          <cell r="B1745" t="str">
            <v>HIDRETO DUPLO DE SÓDIO E ALUMÍNIO</v>
          </cell>
          <cell r="C1745">
            <v>4.3</v>
          </cell>
        </row>
        <row r="1746">
          <cell r="A1746">
            <v>2837</v>
          </cell>
          <cell r="B1746" t="str">
            <v>BISSULFATOS, SOLUÇÃO AQUOSA</v>
          </cell>
          <cell r="C1746">
            <v>8</v>
          </cell>
        </row>
        <row r="1747">
          <cell r="A1747">
            <v>2838</v>
          </cell>
          <cell r="B1747" t="str">
            <v>BUTIRATO DE VINILA, ESTABILIZADO</v>
          </cell>
          <cell r="C1747">
            <v>3</v>
          </cell>
        </row>
        <row r="1748">
          <cell r="A1748">
            <v>2839</v>
          </cell>
          <cell r="B1748" t="str">
            <v>ALDOL</v>
          </cell>
          <cell r="C1748">
            <v>6.1</v>
          </cell>
        </row>
        <row r="1749">
          <cell r="A1749">
            <v>2840</v>
          </cell>
          <cell r="B1749" t="str">
            <v>BUTIRALDOXIMA</v>
          </cell>
          <cell r="C1749">
            <v>3</v>
          </cell>
        </row>
        <row r="1750">
          <cell r="A1750">
            <v>2841</v>
          </cell>
          <cell r="B1750" t="str">
            <v>DI-n-AMILAMINA</v>
          </cell>
          <cell r="C1750">
            <v>3</v>
          </cell>
        </row>
        <row r="1751">
          <cell r="A1751">
            <v>2842</v>
          </cell>
          <cell r="B1751" t="str">
            <v>NITROETANO</v>
          </cell>
          <cell r="C1751">
            <v>3</v>
          </cell>
        </row>
        <row r="1752">
          <cell r="A1752">
            <v>2844</v>
          </cell>
          <cell r="B1752" t="str">
            <v>CÁLCIO-MANGANÊS-SILÍCIO</v>
          </cell>
          <cell r="C1752">
            <v>4.3</v>
          </cell>
        </row>
        <row r="1753">
          <cell r="A1753">
            <v>2845</v>
          </cell>
          <cell r="B1753" t="str">
            <v>LÍQUIDO PIROFÓRICO, ORGÂNICO, N.E.</v>
          </cell>
          <cell r="C1753">
            <v>4.2</v>
          </cell>
        </row>
        <row r="1754">
          <cell r="A1754">
            <v>2846</v>
          </cell>
          <cell r="B1754" t="str">
            <v>SÓLIDO PIROFÓRICO, ORGÂNICO, N.E.</v>
          </cell>
          <cell r="C1754">
            <v>4.2</v>
          </cell>
        </row>
        <row r="1755">
          <cell r="A1755">
            <v>2849</v>
          </cell>
          <cell r="B1755" t="str">
            <v>3-CLOROPROPANOL-1</v>
          </cell>
          <cell r="C1755">
            <v>6.1</v>
          </cell>
        </row>
        <row r="1756">
          <cell r="A1756">
            <v>2850</v>
          </cell>
          <cell r="B1756" t="str">
            <v>PROPILENO, TETRÂMERO</v>
          </cell>
          <cell r="C1756">
            <v>3</v>
          </cell>
        </row>
        <row r="1757">
          <cell r="A1757">
            <v>2851</v>
          </cell>
          <cell r="B1757" t="str">
            <v>DI-HIDRATO DE TRIFLUORETO DE BORO</v>
          </cell>
          <cell r="C1757">
            <v>8</v>
          </cell>
        </row>
        <row r="1758">
          <cell r="A1758">
            <v>2852</v>
          </cell>
          <cell r="B1758" t="str">
            <v>SULFETO DE DIPICRILA, UMEDECIDO com no mínimo 10% de água, em massa</v>
          </cell>
          <cell r="C1758">
            <v>4.0999999999999996</v>
          </cell>
        </row>
        <row r="1759">
          <cell r="A1759">
            <v>2853</v>
          </cell>
          <cell r="B1759" t="str">
            <v>FLUORSILICATO DE MAGNÉSIO</v>
          </cell>
          <cell r="C1759">
            <v>6.1</v>
          </cell>
        </row>
        <row r="1760">
          <cell r="A1760">
            <v>2854</v>
          </cell>
          <cell r="B1760" t="str">
            <v>FLUORSILICATO DE AMÔNIO</v>
          </cell>
          <cell r="C1760">
            <v>6.1</v>
          </cell>
        </row>
        <row r="1761">
          <cell r="A1761">
            <v>2855</v>
          </cell>
          <cell r="B1761" t="str">
            <v>FLUORSILICATO DE ZINCO</v>
          </cell>
          <cell r="C1761">
            <v>6.1</v>
          </cell>
        </row>
        <row r="1762">
          <cell r="A1762">
            <v>2856</v>
          </cell>
          <cell r="B1762" t="str">
            <v>FLUORSILICATOS, N.E.</v>
          </cell>
          <cell r="C1762">
            <v>6.1</v>
          </cell>
        </row>
        <row r="1763">
          <cell r="A1763">
            <v>2857</v>
          </cell>
          <cell r="B1763" t="str">
            <v>MÁQUINAS  DE  REFRIGERAÇÃO  contendo  gases,  não-inflamáveis  e  não  tóxicos,  ou  solução  de  amônia  (Ver  Nº  ONU
2672)</v>
          </cell>
          <cell r="C1763">
            <v>2.2000000000000002</v>
          </cell>
        </row>
        <row r="1764">
          <cell r="A1764">
            <v>2858</v>
          </cell>
          <cell r="B1764" t="str">
            <v>ZIRCÔNIO,  SECO, bobinas  de arame,  chapas metálicas  acabadas, tiras  (mais delgadas  que 254  micra, mas  com espessura
não-inferior a 18 micra)</v>
          </cell>
          <cell r="C1764">
            <v>4.0999999999999996</v>
          </cell>
        </row>
        <row r="1765">
          <cell r="A1765">
            <v>2859</v>
          </cell>
          <cell r="B1765" t="str">
            <v>METAVANADATO DE AMÔNIO</v>
          </cell>
          <cell r="C1765">
            <v>6.1</v>
          </cell>
        </row>
        <row r="1766">
          <cell r="A1766">
            <v>2861</v>
          </cell>
          <cell r="B1766" t="str">
            <v>POLIVANADATO DE AMÔNIO</v>
          </cell>
          <cell r="C1766">
            <v>6.1</v>
          </cell>
        </row>
        <row r="1767">
          <cell r="A1767">
            <v>2862</v>
          </cell>
          <cell r="B1767" t="str">
            <v>PENTÓXIDO DE VANÁDIO, não-fundido</v>
          </cell>
          <cell r="C1767">
            <v>6.1</v>
          </cell>
        </row>
        <row r="1768">
          <cell r="A1768">
            <v>2863</v>
          </cell>
          <cell r="B1768" t="str">
            <v>VANADATO DUPLO DE SÓDIO E AMÔNIO</v>
          </cell>
          <cell r="C1768">
            <v>6.1</v>
          </cell>
        </row>
        <row r="1769">
          <cell r="A1769">
            <v>2864</v>
          </cell>
          <cell r="B1769" t="str">
            <v>METAVANADATO DE POTÁSSIO</v>
          </cell>
          <cell r="C1769">
            <v>6.1</v>
          </cell>
        </row>
        <row r="1770">
          <cell r="A1770">
            <v>2865</v>
          </cell>
          <cell r="B1770" t="str">
            <v>SULFATO DE HIDROXILAMINA</v>
          </cell>
          <cell r="C1770">
            <v>8</v>
          </cell>
        </row>
        <row r="1771">
          <cell r="A1771">
            <v>2869</v>
          </cell>
          <cell r="B1771" t="str">
            <v>MISTURA DE TRICLORETO DE TITÂNIO</v>
          </cell>
          <cell r="C1771">
            <v>8</v>
          </cell>
        </row>
        <row r="1772">
          <cell r="A1772">
            <v>2870</v>
          </cell>
          <cell r="B1772" t="str">
            <v>BORO-HIDRETO DE ALUMÍNIO</v>
          </cell>
          <cell r="C1772">
            <v>4.2</v>
          </cell>
        </row>
        <row r="1773">
          <cell r="A1773">
            <v>2871</v>
          </cell>
          <cell r="B1773" t="str">
            <v>ANTIMÔNIO, EM PÓ</v>
          </cell>
          <cell r="C1773">
            <v>6.1</v>
          </cell>
        </row>
        <row r="1774">
          <cell r="A1774">
            <v>2872</v>
          </cell>
          <cell r="B1774" t="str">
            <v>DIBROMOCLOROPROPANOS</v>
          </cell>
          <cell r="C1774">
            <v>6.1</v>
          </cell>
        </row>
        <row r="1775">
          <cell r="A1775">
            <v>2873</v>
          </cell>
          <cell r="B1775" t="str">
            <v>DIBUTILAMINOETANOL</v>
          </cell>
          <cell r="C1775">
            <v>6.1</v>
          </cell>
        </row>
        <row r="1776">
          <cell r="A1776">
            <v>2874</v>
          </cell>
          <cell r="B1776" t="str">
            <v>ÁLCOOL FURFURÍLICO</v>
          </cell>
          <cell r="C1776">
            <v>6.1</v>
          </cell>
        </row>
        <row r="1777">
          <cell r="A1777">
            <v>2875</v>
          </cell>
          <cell r="B1777" t="str">
            <v>HEXACLOROFENO</v>
          </cell>
          <cell r="C1777">
            <v>6.1</v>
          </cell>
        </row>
        <row r="1778">
          <cell r="A1778">
            <v>2876</v>
          </cell>
          <cell r="B1778" t="str">
            <v>RESORCINOL</v>
          </cell>
          <cell r="C1778">
            <v>6.1</v>
          </cell>
        </row>
        <row r="1779">
          <cell r="A1779">
            <v>2878</v>
          </cell>
          <cell r="B1779" t="str">
            <v>TITÂNIO ESPONJOSO, GRÂNULOS ou TITÂNIO ESPONJOSO, EM PÓ</v>
          </cell>
          <cell r="C1779">
            <v>4.0999999999999996</v>
          </cell>
        </row>
        <row r="1780">
          <cell r="A1780">
            <v>2879</v>
          </cell>
          <cell r="B1780" t="str">
            <v>OXICLORETO DE SELÊNIO</v>
          </cell>
          <cell r="C1780">
            <v>8</v>
          </cell>
        </row>
        <row r="1781">
          <cell r="A1781">
            <v>2880</v>
          </cell>
          <cell r="B1781" t="str">
            <v>HIPOCLORITO DE CÁLCIO, HIDRATADO, ou MISTURA DE HIPOCLORITO DE CÁLCIO, HIDRATADA com 5,5% ou
mais e até 16% de água</v>
          </cell>
          <cell r="C1781">
            <v>5.0999999999999996</v>
          </cell>
        </row>
        <row r="1782">
          <cell r="A1782">
            <v>2881</v>
          </cell>
          <cell r="B1782" t="str">
            <v>CATALIZADOR METÁLICO, SECO</v>
          </cell>
          <cell r="C1782">
            <v>4.2</v>
          </cell>
        </row>
        <row r="1783">
          <cell r="A1783">
            <v>2900</v>
          </cell>
          <cell r="B1783" t="str">
            <v>SUBSTÂNCIA INFECTANTE, QUE AFETA apenas ANIMAIS</v>
          </cell>
          <cell r="C1783">
            <v>6.2</v>
          </cell>
        </row>
        <row r="1784">
          <cell r="A1784">
            <v>2901</v>
          </cell>
          <cell r="B1784" t="str">
            <v>CLORETO DE BROMO</v>
          </cell>
          <cell r="C1784">
            <v>2.2999999999999998</v>
          </cell>
        </row>
        <row r="1785">
          <cell r="A1785">
            <v>2902</v>
          </cell>
          <cell r="B1785" t="str">
            <v>PESTICIDA, LÍQUIDO, TÓXICO,  N.E.</v>
          </cell>
          <cell r="C1785">
            <v>6.1</v>
          </cell>
        </row>
        <row r="1786">
          <cell r="A1786">
            <v>2903</v>
          </cell>
          <cell r="B1786" t="str">
            <v>PESTICIDA, LÍQUIDO, TÓXICO, INFLAMÁVEL,  N.E., com PFg igual ou superior a 23ºC</v>
          </cell>
          <cell r="C1786">
            <v>6.1</v>
          </cell>
        </row>
        <row r="1787">
          <cell r="A1787">
            <v>2904</v>
          </cell>
          <cell r="B1787" t="str">
            <v>CLOROFENOLATOS, LÍQUIDOS, ou FENOLATOS, LÍQUIDOS</v>
          </cell>
          <cell r="C1787">
            <v>8</v>
          </cell>
        </row>
        <row r="1788">
          <cell r="A1788">
            <v>2905</v>
          </cell>
          <cell r="B1788" t="str">
            <v>CLOROFENOLATOS, SÓLIDOS, ou FENOLATOS, SÓLIDOS</v>
          </cell>
          <cell r="C1788">
            <v>8</v>
          </cell>
        </row>
        <row r="1789">
          <cell r="A1789">
            <v>2907</v>
          </cell>
          <cell r="B1789" t="str">
            <v>DINITRATO DE ISO-SORBIDE MISTURA, com no mínimo 60% de lactose, manose, amido ou fosfato ácido de cálcio</v>
          </cell>
          <cell r="C1789">
            <v>4.0999999999999996</v>
          </cell>
        </row>
        <row r="1790">
          <cell r="A1790">
            <v>2908</v>
          </cell>
          <cell r="B1790" t="str">
            <v>MATERIAL, RADIOATIVO, VOLUME EXCEPTIVO EMBALAGEM VAZIA</v>
          </cell>
          <cell r="C1790">
            <v>7</v>
          </cell>
        </row>
        <row r="1791">
          <cell r="A1791">
            <v>2909</v>
          </cell>
          <cell r="B1791" t="str">
            <v>MATERIAL  RADIOATIVO,  VOLUME  EXCEPTIVO  -  ARTIGOS  MANUFATURADOS  COM  URÂNIO  NATURAL  ou URÂNIO EMPOBRECIDO ou TÓRIO NATURAL</v>
          </cell>
          <cell r="C1791">
            <v>7</v>
          </cell>
        </row>
        <row r="1792">
          <cell r="A1792">
            <v>2910</v>
          </cell>
          <cell r="B1792" t="str">
            <v>MATERIAL RADIOATIVO, VOLUME EXCEPTIVO QUANTIDADE LIMITADA DE MATERIAL</v>
          </cell>
          <cell r="C1792">
            <v>7</v>
          </cell>
        </row>
        <row r="1793">
          <cell r="A1793">
            <v>2911</v>
          </cell>
          <cell r="B1793" t="str">
            <v>MATERIAL RADIOATIVO, VOLUME EXCEPTIVO - INSTRUMENTOS ou ARTIGOS</v>
          </cell>
          <cell r="C1793">
            <v>7</v>
          </cell>
        </row>
        <row r="1794">
          <cell r="A1794">
            <v>2912</v>
          </cell>
          <cell r="B1794" t="str">
            <v>MATERIAL RADIOATIVO, BAIXA ATIVIDADE ESPECÍFICA (BAE I), não-fissil ou fissil exceptivo</v>
          </cell>
          <cell r="C1794">
            <v>7</v>
          </cell>
        </row>
        <row r="1795">
          <cell r="A1795">
            <v>2913</v>
          </cell>
          <cell r="B1795" t="str">
            <v>MATERIAL  RADIOATIVO,  OBJETOS  CONTAMINADOS  NA  SUPERFÍCIE  (OCS-I  ou  OCS-II),  não-fissil  ou  fissil
exceptivo</v>
          </cell>
          <cell r="C1795">
            <v>7</v>
          </cell>
        </row>
        <row r="1796">
          <cell r="A1796">
            <v>2915</v>
          </cell>
          <cell r="B1796" t="str">
            <v>MATERIAL RADIOATIVO, EM VOLUME TIPO A, não sob forma especial, não-fissil ou fissil exceptivo</v>
          </cell>
          <cell r="C1796">
            <v>7</v>
          </cell>
        </row>
        <row r="1797">
          <cell r="A1797">
            <v>2916</v>
          </cell>
          <cell r="B1797" t="str">
            <v>MATERIAL RADIOATIVO, EM VOLUME TIPO B (U), não fissil ou fissil expectivo</v>
          </cell>
          <cell r="C1797">
            <v>7</v>
          </cell>
        </row>
        <row r="1798">
          <cell r="A1798">
            <v>2917</v>
          </cell>
          <cell r="B1798" t="str">
            <v>MATERIAL RADIOATIVO, EM VOLUME TIPO B (M), não-fissil ou fissil exceptivo</v>
          </cell>
          <cell r="C1798">
            <v>7</v>
          </cell>
        </row>
        <row r="1799">
          <cell r="A1799">
            <v>2919</v>
          </cell>
          <cell r="B1799" t="str">
            <v>MATERIAL RADIOATIVO, TRANSPORTADO SOB ARRANJO ESPECIAL, não-fissil ou fissil exceptivo</v>
          </cell>
          <cell r="C1799">
            <v>7</v>
          </cell>
        </row>
        <row r="1800">
          <cell r="A1800">
            <v>2920</v>
          </cell>
          <cell r="B1800" t="str">
            <v>LÍQUIDO CORROSIVO, INFLAMÁVEL, N.E.</v>
          </cell>
          <cell r="C1800">
            <v>8</v>
          </cell>
        </row>
        <row r="1801">
          <cell r="A1801">
            <v>2921</v>
          </cell>
          <cell r="B1801" t="str">
            <v>SÓLIDO CORROSIVO, INFLAMÁVEL, N.E.</v>
          </cell>
          <cell r="C1801">
            <v>8</v>
          </cell>
        </row>
        <row r="1802">
          <cell r="A1802">
            <v>2922</v>
          </cell>
          <cell r="B1802" t="str">
            <v>LÍQUIDO CORROSIVO, TÓXICO, N.E.</v>
          </cell>
          <cell r="C1802">
            <v>8</v>
          </cell>
        </row>
        <row r="1803">
          <cell r="A1803">
            <v>2923</v>
          </cell>
          <cell r="B1803" t="str">
            <v>SÓLIDO CORROSIVO, TÓXICO, N.E.</v>
          </cell>
          <cell r="C1803">
            <v>8</v>
          </cell>
        </row>
        <row r="1804">
          <cell r="A1804">
            <v>2924</v>
          </cell>
          <cell r="B1804" t="str">
            <v>LÍQUIDO INFLAMÁVEL, CORROSIVO, N.E.</v>
          </cell>
          <cell r="C1804">
            <v>3</v>
          </cell>
        </row>
        <row r="1805">
          <cell r="A1805">
            <v>2925</v>
          </cell>
          <cell r="B1805" t="str">
            <v>SÓLIDO INFLAMÁVEL, CORROSIVO, ORGÂNICO, N.E.</v>
          </cell>
          <cell r="C1805">
            <v>4.0999999999999996</v>
          </cell>
        </row>
        <row r="1806">
          <cell r="A1806">
            <v>2926</v>
          </cell>
          <cell r="B1806" t="str">
            <v>SÓLIDO INFLAMÁVEL, TÓXICO, ORGÂNICO, N.E.</v>
          </cell>
          <cell r="C1806">
            <v>4.0999999999999996</v>
          </cell>
        </row>
        <row r="1807">
          <cell r="A1807">
            <v>2927</v>
          </cell>
          <cell r="B1807" t="str">
            <v>LÍQUIDO TÓXICO, CORROSIVO, ORGÂNICO, N.E.</v>
          </cell>
          <cell r="C1807">
            <v>6.1</v>
          </cell>
        </row>
        <row r="1808">
          <cell r="A1808">
            <v>2928</v>
          </cell>
          <cell r="B1808" t="str">
            <v>SÓLIDO TÓXICO, CORROSIVO, ORGÂNICO, N.E.</v>
          </cell>
          <cell r="C1808">
            <v>6.1</v>
          </cell>
        </row>
        <row r="1809">
          <cell r="A1809">
            <v>2929</v>
          </cell>
          <cell r="B1809" t="str">
            <v>LÍQUIDO TÓXICO, INFLAMÁVEL, ORGÂNICO, N.E.</v>
          </cell>
          <cell r="C1809">
            <v>6.1</v>
          </cell>
        </row>
        <row r="1810">
          <cell r="A1810">
            <v>2930</v>
          </cell>
          <cell r="B1810" t="str">
            <v>SÓLIDO TÓXICO, INFLAMÁVEL, ORGÂNICO, N.E.</v>
          </cell>
          <cell r="C1810">
            <v>6.1</v>
          </cell>
        </row>
        <row r="1811">
          <cell r="A1811">
            <v>2931</v>
          </cell>
          <cell r="B1811" t="str">
            <v>SULFATO DE VANADILA</v>
          </cell>
          <cell r="C1811">
            <v>6.1</v>
          </cell>
        </row>
        <row r="1812">
          <cell r="A1812">
            <v>2933</v>
          </cell>
          <cell r="B1812" t="str">
            <v>2-CLOROPROPIONATO DE METILA</v>
          </cell>
          <cell r="C1812">
            <v>3</v>
          </cell>
        </row>
        <row r="1813">
          <cell r="A1813">
            <v>2934</v>
          </cell>
          <cell r="B1813" t="str">
            <v>2-CLOROPROPIONATO DE ISOPROPILA</v>
          </cell>
          <cell r="C1813">
            <v>3</v>
          </cell>
        </row>
        <row r="1814">
          <cell r="A1814">
            <v>2935</v>
          </cell>
          <cell r="B1814" t="str">
            <v>2-CLOROPROPIONATO DE ETILA</v>
          </cell>
          <cell r="C1814">
            <v>3</v>
          </cell>
        </row>
        <row r="1815">
          <cell r="A1815">
            <v>2936</v>
          </cell>
          <cell r="B1815" t="str">
            <v>ÁCIDO TIOLÁTICO</v>
          </cell>
          <cell r="C1815">
            <v>6.1</v>
          </cell>
        </row>
        <row r="1816">
          <cell r="A1816">
            <v>2937</v>
          </cell>
          <cell r="B1816" t="str">
            <v>ÁLCOOL alfa-METILBENZÍLICO, LÍQUIDO</v>
          </cell>
          <cell r="C1816">
            <v>6.1</v>
          </cell>
        </row>
        <row r="1817">
          <cell r="A1817">
            <v>2940</v>
          </cell>
          <cell r="B1817" t="str">
            <v>9-FOSFABICICLONONANOS (FOSFINAS DE CICLOOCTADIENO)</v>
          </cell>
          <cell r="C1817">
            <v>4.2</v>
          </cell>
        </row>
        <row r="1818">
          <cell r="A1818">
            <v>2941</v>
          </cell>
          <cell r="B1818" t="str">
            <v>FLUORANILINAS</v>
          </cell>
          <cell r="C1818">
            <v>6.1</v>
          </cell>
        </row>
        <row r="1819">
          <cell r="A1819">
            <v>2942</v>
          </cell>
          <cell r="B1819" t="str">
            <v>2-TRIFLUORMETILANILINA</v>
          </cell>
          <cell r="C1819">
            <v>6.1</v>
          </cell>
        </row>
        <row r="1820">
          <cell r="A1820">
            <v>2943</v>
          </cell>
          <cell r="B1820" t="str">
            <v>TETRA-HIDROFURFURILAMINA</v>
          </cell>
          <cell r="C1820">
            <v>3</v>
          </cell>
        </row>
        <row r="1821">
          <cell r="A1821">
            <v>2945</v>
          </cell>
          <cell r="B1821" t="str">
            <v>N-METILBUTILAMINA</v>
          </cell>
          <cell r="C1821">
            <v>3</v>
          </cell>
        </row>
        <row r="1822">
          <cell r="A1822">
            <v>2946</v>
          </cell>
          <cell r="B1822" t="str">
            <v>2-AMINO-5-DIETILAMINOPENTANO</v>
          </cell>
          <cell r="C1822">
            <v>6.1</v>
          </cell>
        </row>
        <row r="1823">
          <cell r="A1823">
            <v>2947</v>
          </cell>
          <cell r="B1823" t="str">
            <v>CLOROACETATO DE ISOPROPILA</v>
          </cell>
          <cell r="C1823">
            <v>3</v>
          </cell>
        </row>
        <row r="1824">
          <cell r="A1824">
            <v>2948</v>
          </cell>
          <cell r="B1824" t="str">
            <v>3-TRIFLUORMETILANILINA</v>
          </cell>
          <cell r="C1824">
            <v>6.1</v>
          </cell>
        </row>
        <row r="1825">
          <cell r="A1825">
            <v>2949</v>
          </cell>
          <cell r="B1825" t="str">
            <v>HIDROSSULFETO DE SÓDIO HIDRATADO, com no mínimo, 25% de água de cristalização</v>
          </cell>
          <cell r="C1825">
            <v>8</v>
          </cell>
        </row>
        <row r="1826">
          <cell r="A1826">
            <v>2950</v>
          </cell>
          <cell r="B1826" t="str">
            <v>MAGNÉSIO, GRÂNULOS REVESTIDOS, partículas com dimensões não-inferiores a 149 micra</v>
          </cell>
          <cell r="C1826">
            <v>4.3</v>
          </cell>
        </row>
        <row r="1827">
          <cell r="A1827">
            <v>2956</v>
          </cell>
          <cell r="B1827" t="str">
            <v>5-t-BUTIL-2,4,6-TRINITRO-m-XILENO (ALMISCAR XILENO)</v>
          </cell>
          <cell r="C1827">
            <v>4.0999999999999996</v>
          </cell>
        </row>
        <row r="1828">
          <cell r="A1828">
            <v>2965</v>
          </cell>
          <cell r="B1828" t="str">
            <v>DIMETILETERATO DE TRIFLUORETO DE BORO</v>
          </cell>
          <cell r="C1828">
            <v>4.3</v>
          </cell>
        </row>
        <row r="1829">
          <cell r="A1829">
            <v>2966</v>
          </cell>
          <cell r="B1829" t="str">
            <v>TIOGLICOL</v>
          </cell>
          <cell r="C1829">
            <v>6.1</v>
          </cell>
        </row>
        <row r="1830">
          <cell r="A1830">
            <v>2967</v>
          </cell>
          <cell r="B1830" t="str">
            <v>ÁCIDO SULFÂMICO</v>
          </cell>
          <cell r="C1830">
            <v>8</v>
          </cell>
        </row>
        <row r="1831">
          <cell r="A1831">
            <v>2968</v>
          </cell>
          <cell r="B1831" t="str">
            <v>MANEB, ESTABILIZADO, ou PREPARAÇÃO DE MANEB, ESTABILIZADA contra autoaquecimento</v>
          </cell>
          <cell r="C1831">
            <v>4.3</v>
          </cell>
        </row>
        <row r="1832">
          <cell r="A1832">
            <v>2969</v>
          </cell>
          <cell r="B1832" t="str">
            <v>MAMONA, GRÃOS, FARINHA, PASTA ou FLOCOS</v>
          </cell>
          <cell r="C1832">
            <v>9</v>
          </cell>
        </row>
        <row r="1833">
          <cell r="A1833">
            <v>2977</v>
          </cell>
          <cell r="B1833" t="str">
            <v>MATERIAL RADIOATIVO, HEXAFLUORETO DE URÂNIO, FÍSSIL</v>
          </cell>
          <cell r="C1833">
            <v>7</v>
          </cell>
        </row>
        <row r="1834">
          <cell r="A1834">
            <v>2978</v>
          </cell>
          <cell r="B1834" t="str">
            <v>MATERIAL RADIOATIVO, HEXAFLUORETO DE URÂNIO, não-físsil ou físsil exceptivo</v>
          </cell>
          <cell r="C1834">
            <v>7</v>
          </cell>
        </row>
        <row r="1835">
          <cell r="A1835">
            <v>2983</v>
          </cell>
          <cell r="B1835" t="str">
            <v>MISTURA DE ÓXIDO DE ETILENO E ÓXIDO DE PROPILENO, com até 30% de óxido de etileno</v>
          </cell>
          <cell r="C1835">
            <v>3</v>
          </cell>
        </row>
        <row r="1836">
          <cell r="A1836">
            <v>2984</v>
          </cell>
          <cell r="B1836" t="str">
            <v>PERÓXIDO  DE  HIDROGÊNIO,  SOLUÇÃO  AQUOSA  com  8%  ou  mais  e  menos  de  20%  de  peróxido  de  hidrogênio (estabilizada se necessário)</v>
          </cell>
          <cell r="C1836">
            <v>5.0999999999999996</v>
          </cell>
        </row>
        <row r="1837">
          <cell r="A1837">
            <v>2985</v>
          </cell>
          <cell r="B1837" t="str">
            <v>CLOROSSILANOS, INFLAMÁVEIS, CORROSIVOS, N.E.</v>
          </cell>
          <cell r="C1837">
            <v>3</v>
          </cell>
        </row>
        <row r="1838">
          <cell r="A1838">
            <v>2986</v>
          </cell>
          <cell r="B1838" t="str">
            <v>CLOROSSILANOS, CORROSIVOS, INFLAMÁVEIS, N.E.</v>
          </cell>
          <cell r="C1838">
            <v>8</v>
          </cell>
        </row>
        <row r="1839">
          <cell r="A1839">
            <v>2987</v>
          </cell>
          <cell r="B1839" t="str">
            <v>CLOROSSILANOS, CORROSIVOS, N.E.</v>
          </cell>
          <cell r="C1839">
            <v>8</v>
          </cell>
        </row>
        <row r="1840">
          <cell r="A1840">
            <v>2988</v>
          </cell>
          <cell r="B1840" t="str">
            <v>CLOROSSILANOS, QUE REAGEM COM ÁGUA, INFLAMÁVEIS, CORROSIVOS, N.E.</v>
          </cell>
          <cell r="C1840">
            <v>4.3</v>
          </cell>
        </row>
        <row r="1841">
          <cell r="A1841">
            <v>2989</v>
          </cell>
          <cell r="B1841" t="str">
            <v>FOSFITO DE CHUMBO, DIBÁSICO</v>
          </cell>
          <cell r="C1841">
            <v>4.0999999999999996</v>
          </cell>
        </row>
        <row r="1842">
          <cell r="A1842">
            <v>2990</v>
          </cell>
          <cell r="B1842" t="str">
            <v>DISPOSITIVOS SALVA-VIDAS, AUTOINFLÁVEIS</v>
          </cell>
          <cell r="C1842">
            <v>9</v>
          </cell>
        </row>
        <row r="1843">
          <cell r="A1843">
            <v>2991</v>
          </cell>
          <cell r="B1843" t="str">
            <v>PESTICIDA À BASE DE CARBAMATOS, LÍQUIDO, TÓXICO, INFLAMÁVEL,  com PFg igual ou superior a 23ºC</v>
          </cell>
          <cell r="C1843">
            <v>6.1</v>
          </cell>
        </row>
        <row r="1844">
          <cell r="A1844">
            <v>2992</v>
          </cell>
          <cell r="B1844" t="str">
            <v>PESTICIDA À BASE DE CARBAMATOS, LÍQUIDO, TÓXICO</v>
          </cell>
          <cell r="C1844">
            <v>6.1</v>
          </cell>
        </row>
        <row r="1845">
          <cell r="A1845">
            <v>2993</v>
          </cell>
          <cell r="B1845" t="str">
            <v>PESTICIDA À BASE DE ARSÊNIO, LÍQUIDO, TÓXICO, INFLAMÁVEL,  com PFg igual ou superior a 23ºC</v>
          </cell>
          <cell r="C1845">
            <v>6.1</v>
          </cell>
        </row>
        <row r="1846">
          <cell r="A1846">
            <v>2994</v>
          </cell>
          <cell r="B1846" t="str">
            <v>PESTICIDA Á BASE DE ARSÊNIO, LÍQUIDO, TÓXICO</v>
          </cell>
          <cell r="C1846">
            <v>6.1</v>
          </cell>
        </row>
        <row r="1847">
          <cell r="A1847">
            <v>2995</v>
          </cell>
          <cell r="B1847" t="str">
            <v>PESTICIDA À BASE DE ORGANOCLORADOS, LÍQUIDO, TÓXICO, INFLAMÁVEL,  com PFg igual ou superior a 23ºC</v>
          </cell>
          <cell r="C1847">
            <v>6.1</v>
          </cell>
        </row>
        <row r="1848">
          <cell r="A1848">
            <v>2996</v>
          </cell>
          <cell r="B1848" t="str">
            <v>PESTICIDA À BASE DE ORGANOCLORADOS, LÍQUIDO, TÓXICO</v>
          </cell>
          <cell r="C1848">
            <v>6.1</v>
          </cell>
        </row>
        <row r="1849">
          <cell r="A1849">
            <v>2997</v>
          </cell>
          <cell r="B1849" t="str">
            <v>PESTICIDA À BASE DE TRIAZINA, LÍQUIDO, TÓXICO, INFLAMÁVEL,  com PFg igual ou superior a 23ºC</v>
          </cell>
          <cell r="C1849">
            <v>6.1</v>
          </cell>
        </row>
        <row r="1850">
          <cell r="A1850">
            <v>2998</v>
          </cell>
          <cell r="B1850" t="str">
            <v>PESTICIDA À BASE DE TRIAZINA, LÍQUIDO, TÓXICO</v>
          </cell>
          <cell r="C1850">
            <v>6.1</v>
          </cell>
        </row>
        <row r="1851">
          <cell r="A1851">
            <v>3005</v>
          </cell>
          <cell r="B1851" t="str">
            <v>PESTICIDA À BASE DE TIOCARBAMATOS, LÍQUIDO, TÓXICO, INFLAMÁVEL,  com PFg igual ou superior a 23ºC</v>
          </cell>
          <cell r="C1851">
            <v>6.1</v>
          </cell>
        </row>
        <row r="1852">
          <cell r="A1852">
            <v>3006</v>
          </cell>
          <cell r="B1852" t="str">
            <v>PESTICIDA À BASE DE TIOCARBAMATOS, LÍQUIDO, TÓXICO</v>
          </cell>
          <cell r="C1852">
            <v>6.1</v>
          </cell>
        </row>
        <row r="1853">
          <cell r="A1853">
            <v>3009</v>
          </cell>
          <cell r="B1853" t="str">
            <v>PESTICIDA À BASE DE COBRE, LÍQUIDO, TÓXICO, INFLAMÁVEL,  com PFg igual ou superior a 23ºC</v>
          </cell>
          <cell r="C1853">
            <v>6.1</v>
          </cell>
        </row>
        <row r="1854">
          <cell r="A1854">
            <v>3010</v>
          </cell>
          <cell r="B1854" t="str">
            <v>PESTICIDA À BASE DE COBRE, LÍQUIDO, TÓXICO</v>
          </cell>
          <cell r="C1854">
            <v>6.1</v>
          </cell>
        </row>
        <row r="1855">
          <cell r="A1855">
            <v>3011</v>
          </cell>
          <cell r="B1855" t="str">
            <v>PESTICIDA À BASE DE MERCÚRIO, LÍQUIDO, TÓXICO, INFLAMÁVEL,  com PFg igual ou superior a 23ºC</v>
          </cell>
          <cell r="C1855">
            <v>6.1</v>
          </cell>
        </row>
        <row r="1856">
          <cell r="A1856">
            <v>3012</v>
          </cell>
          <cell r="B1856" t="str">
            <v>PESTICIDA À BASE DE MERCÚRIO, LÍQUIDO, TÓXICO</v>
          </cell>
          <cell r="C1856">
            <v>6.1</v>
          </cell>
        </row>
        <row r="1857">
          <cell r="A1857">
            <v>3013</v>
          </cell>
          <cell r="B1857" t="str">
            <v>PESTICIDA À BASE DE NITROFENOL SUBSTITUÍDO, LÍQUIDO, TÓXICO, INFLAMÁVEL,  com PFg igual ou superior
a 23ºC</v>
          </cell>
          <cell r="C1857">
            <v>6.1</v>
          </cell>
        </row>
        <row r="1858">
          <cell r="A1858">
            <v>3014</v>
          </cell>
          <cell r="B1858" t="str">
            <v>PESTICIDA À BASE DE NITROFENOL SUBSTITUÍDO, LÍQUIDO, TÓXICO</v>
          </cell>
          <cell r="C1858">
            <v>6.1</v>
          </cell>
        </row>
        <row r="1859">
          <cell r="A1859">
            <v>3015</v>
          </cell>
          <cell r="B1859" t="str">
            <v>PESTICIDA À BASE DE DIPIRIDÍLIO, LÍQUIDO, TÓXICO, INFLAMÁVEL,  com PFg igual ou superior a 23ºC</v>
          </cell>
          <cell r="C1859">
            <v>6.1</v>
          </cell>
        </row>
        <row r="1860">
          <cell r="A1860">
            <v>3016</v>
          </cell>
          <cell r="B1860" t="str">
            <v>PESTICIDA À BASE DE DIPIRIDÍLIO, LÍQUIDO, TÓXICO</v>
          </cell>
          <cell r="C1860">
            <v>6.1</v>
          </cell>
        </row>
        <row r="1861">
          <cell r="A1861">
            <v>3017</v>
          </cell>
          <cell r="B1861" t="str">
            <v>PESTICIDA  À  BASE  DE  ORGANOFOSFORADOS,  LÍQUIDO,  TÓXICO,  INFLAMÁVEL,   com PFg  igual ou  superior  a 23ºC</v>
          </cell>
          <cell r="C1861">
            <v>6.1</v>
          </cell>
        </row>
        <row r="1862">
          <cell r="A1862">
            <v>3018</v>
          </cell>
          <cell r="B1862" t="str">
            <v>PESTICIDA À BASE DE ORGANOFOSFORADOS, LÍQUIDO, TÓXICO</v>
          </cell>
          <cell r="C1862">
            <v>6.1</v>
          </cell>
        </row>
        <row r="1863">
          <cell r="A1863">
            <v>3019</v>
          </cell>
          <cell r="B1863" t="str">
            <v>PESTICIDA À BASE DE ORGANOESTÂNICOS, LÍQUIDO, TÓXICO, INFLAMÁVEL,  com PFg igual ou superior a 23ºC</v>
          </cell>
          <cell r="C1863">
            <v>6.1</v>
          </cell>
        </row>
        <row r="1864">
          <cell r="A1864">
            <v>3020</v>
          </cell>
          <cell r="B1864" t="str">
            <v>PESTICIDA À BASE DE ORGANOESTÂNICOS, LÍQUIDO, TÓXICO,</v>
          </cell>
          <cell r="C1864">
            <v>6.1</v>
          </cell>
        </row>
        <row r="1865">
          <cell r="A1865">
            <v>3021</v>
          </cell>
          <cell r="B1865" t="str">
            <v>PESTICIDA INFLAMÁVEL, LÍQUIDO, TÓXICO,  N.E., com PFg inferior a 23ºC</v>
          </cell>
          <cell r="C1865">
            <v>3</v>
          </cell>
        </row>
        <row r="1866">
          <cell r="A1866">
            <v>3022</v>
          </cell>
          <cell r="B1866" t="str">
            <v>ÓXIDO DE 1,2-BUTILENO, ESTABILIZADO</v>
          </cell>
          <cell r="C1866">
            <v>3</v>
          </cell>
        </row>
        <row r="1867">
          <cell r="A1867">
            <v>3023</v>
          </cell>
          <cell r="B1867" t="str">
            <v>2-METIL-2-HEPTANOTIOL</v>
          </cell>
          <cell r="C1867">
            <v>6.1</v>
          </cell>
        </row>
        <row r="1868">
          <cell r="A1868">
            <v>3024</v>
          </cell>
          <cell r="B1868" t="str">
            <v>PESTICIDA À BASE DE DERIVADOS DA CUMARINA, LÍQUIDO, INFLAMÁVEL, TÓXICO,  com PFg inferior a 23ºC</v>
          </cell>
          <cell r="C1868">
            <v>3</v>
          </cell>
        </row>
        <row r="1869">
          <cell r="A1869">
            <v>3025</v>
          </cell>
          <cell r="B1869" t="str">
            <v>PESTICIDA À BASE DE DERIVADOS DA CUMARINA, LÍQUIDO, TÓXICO, INFLAMÁVEL,  com PFg igual ou superior
a 23ºC</v>
          </cell>
          <cell r="C1869">
            <v>6.1</v>
          </cell>
        </row>
        <row r="1870">
          <cell r="A1870">
            <v>3026</v>
          </cell>
          <cell r="B1870" t="str">
            <v>PESTICIDA À BASE DE DERIVADOS DA CUMARINA, LÍQUIDO, TÓXICO,</v>
          </cell>
          <cell r="C1870">
            <v>6.1</v>
          </cell>
        </row>
        <row r="1871">
          <cell r="A1871">
            <v>3027</v>
          </cell>
          <cell r="B1871" t="str">
            <v>PESTICIDA À BASE DE DERIVADOS DA CUMARINA, SÓLIDO, TÓXICO</v>
          </cell>
          <cell r="C1871">
            <v>6.1</v>
          </cell>
        </row>
        <row r="1872">
          <cell r="A1872">
            <v>3028</v>
          </cell>
          <cell r="B1872" t="str">
            <v>BATERIAS elétricas, SECAS, CONTENDO HIDRÓXIDO DE POTÁSSIO SÓLIDO</v>
          </cell>
          <cell r="C1872">
            <v>8</v>
          </cell>
        </row>
        <row r="1873">
          <cell r="A1873">
            <v>3048</v>
          </cell>
          <cell r="B1873" t="str">
            <v>PESTICIDA À BASE DE FOSFETO DE ALUMÍNIO</v>
          </cell>
          <cell r="C1873">
            <v>6.1</v>
          </cell>
        </row>
        <row r="1874">
          <cell r="A1874">
            <v>3054</v>
          </cell>
          <cell r="B1874" t="str">
            <v>CICLO-HEXIL MERCAPTANA</v>
          </cell>
          <cell r="C1874">
            <v>3</v>
          </cell>
        </row>
        <row r="1875">
          <cell r="A1875">
            <v>3055</v>
          </cell>
          <cell r="B1875" t="str">
            <v>2-(2-AMINOETÓXI) ETANOL</v>
          </cell>
          <cell r="C1875">
            <v>8</v>
          </cell>
        </row>
        <row r="1876">
          <cell r="A1876">
            <v>3056</v>
          </cell>
          <cell r="B1876" t="str">
            <v>n-HEPTALDEÍDO</v>
          </cell>
          <cell r="C1876">
            <v>3</v>
          </cell>
        </row>
        <row r="1877">
          <cell r="A1877">
            <v>3057</v>
          </cell>
          <cell r="B1877" t="str">
            <v>CLORETO DE TRIFLUORACETILA</v>
          </cell>
          <cell r="C1877">
            <v>2.2999999999999998</v>
          </cell>
        </row>
        <row r="1878">
          <cell r="A1878">
            <v>3064</v>
          </cell>
          <cell r="B1878" t="str">
            <v>NITROGLICERINA, EM SOLUÇÃO ALCOÓLICA, com mais de 1% e até 5% de nitroglicerina</v>
          </cell>
          <cell r="C1878">
            <v>3</v>
          </cell>
        </row>
        <row r="1879">
          <cell r="A1879">
            <v>3065</v>
          </cell>
          <cell r="B1879" t="str">
            <v>BEBIDAS ALCÓOLICAS</v>
          </cell>
          <cell r="C1879">
            <v>3</v>
          </cell>
        </row>
        <row r="1880">
          <cell r="A1880">
            <v>3066</v>
          </cell>
          <cell r="B1880" t="str">
            <v>TINTA (incluindo tintas, lascas, esmaltes, tinturas, goma-lacas,vernizes, polidores, enchimentos líquidos e bases líquidas para lacas) ou MATERIAL RELACIONADO COM TINTAS (incluindo diluentes ou redutores para tintas)</v>
          </cell>
          <cell r="C1880">
            <v>8</v>
          </cell>
        </row>
        <row r="1881">
          <cell r="A1881">
            <v>3070</v>
          </cell>
          <cell r="B1881" t="str">
            <v>MISTURA DE ÓXIDO DE ETILENO E DICLORODIFLUORMETANO, com até 12,5% de óxido de etileno</v>
          </cell>
          <cell r="C1881">
            <v>2.2000000000000002</v>
          </cell>
        </row>
        <row r="1882">
          <cell r="A1882">
            <v>3071</v>
          </cell>
          <cell r="B1882" t="str">
            <v>MERCAPTANAS,   TÓXICAS,   INFLAMÁVEIS,   LÍQUIDAS,   N.E.,   ou   MISTURA   DE   MERCAPTANA,   TÓXICA, INFLAMÁVEL, LÍQUIDA, N.E.</v>
          </cell>
          <cell r="C1882">
            <v>6.1</v>
          </cell>
        </row>
        <row r="1883">
          <cell r="A1883">
            <v>3072</v>
          </cell>
          <cell r="B1883" t="str">
            <v>DISPOSITIVOS SALVA-VIDAS, NÃO-AUTOINFLÁVEIS, contendo produtos perigosos como equipamento</v>
          </cell>
          <cell r="C1883">
            <v>9</v>
          </cell>
        </row>
        <row r="1884">
          <cell r="A1884">
            <v>3073</v>
          </cell>
          <cell r="B1884" t="str">
            <v>VINILPIRIDINAS, ESTABILIZADAS</v>
          </cell>
          <cell r="C1884">
            <v>6.1</v>
          </cell>
        </row>
        <row r="1885">
          <cell r="A1885">
            <v>3077</v>
          </cell>
          <cell r="B1885" t="str">
            <v>SUBSTÂNCIA QUE APRESENTA RISCO PARA O MEIO AMBIENTE, SÓLIDA, N.E.</v>
          </cell>
          <cell r="C1885">
            <v>9</v>
          </cell>
        </row>
        <row r="1886">
          <cell r="A1886">
            <v>3078</v>
          </cell>
          <cell r="B1886" t="str">
            <v>CÉRIO, aparas de torneamento ou pó de granulação grossa</v>
          </cell>
          <cell r="C1886">
            <v>4.3</v>
          </cell>
        </row>
        <row r="1887">
          <cell r="A1887">
            <v>3079</v>
          </cell>
          <cell r="B1887" t="str">
            <v>METACRILONITRILA, ESTABILIZADO</v>
          </cell>
          <cell r="C1887">
            <v>6.1</v>
          </cell>
        </row>
        <row r="1888">
          <cell r="A1888">
            <v>3080</v>
          </cell>
          <cell r="B1888" t="str">
            <v>ISOCIANATOS, TÓXICOS, INFLAMÁVEIS, N.E. ou SOLUÇÃO DE ISOCIANATOS, TÓXICA, INFLAMÁVEL, N.E.</v>
          </cell>
          <cell r="C1888">
            <v>6.1</v>
          </cell>
        </row>
        <row r="1889">
          <cell r="A1889">
            <v>3082</v>
          </cell>
          <cell r="B1889" t="str">
            <v>SUBSTÂNCIA QUE APRESENTA RISCO PARA O MEIO AMBIENTE, LÍQUIDA, N.E.</v>
          </cell>
          <cell r="C1889">
            <v>9</v>
          </cell>
        </row>
        <row r="1890">
          <cell r="A1890">
            <v>3083</v>
          </cell>
          <cell r="B1890" t="str">
            <v>FLUORETO DE PERCLORILA</v>
          </cell>
          <cell r="C1890">
            <v>2.2999999999999998</v>
          </cell>
        </row>
        <row r="1891">
          <cell r="A1891">
            <v>3084</v>
          </cell>
          <cell r="B1891" t="str">
            <v>SÓLIDO CORROSIVO, OXIDANTE, N.E.</v>
          </cell>
          <cell r="C1891">
            <v>8</v>
          </cell>
        </row>
        <row r="1892">
          <cell r="A1892">
            <v>3085</v>
          </cell>
          <cell r="B1892" t="str">
            <v>SÓLIDO OXIDANTE, CORROSIVO, N.E.</v>
          </cell>
          <cell r="C1892">
            <v>5.0999999999999996</v>
          </cell>
        </row>
        <row r="1893">
          <cell r="A1893">
            <v>3086</v>
          </cell>
          <cell r="B1893" t="str">
            <v>SÓLIDO TÓXICO, OXIDANTE, N.E.</v>
          </cell>
          <cell r="C1893">
            <v>6.1</v>
          </cell>
        </row>
        <row r="1894">
          <cell r="A1894">
            <v>3087</v>
          </cell>
          <cell r="B1894" t="str">
            <v>SÓLIDO OXIDANTE, TÓXICO, N.E.</v>
          </cell>
          <cell r="C1894">
            <v>5.0999999999999996</v>
          </cell>
        </row>
        <row r="1895">
          <cell r="A1895">
            <v>3088</v>
          </cell>
          <cell r="B1895" t="str">
            <v>SÓLIDO SUJEITO A AUTOAQUECIMENTO, ORGÂNICO, N.E.</v>
          </cell>
          <cell r="C1895">
            <v>4.2</v>
          </cell>
        </row>
        <row r="1896">
          <cell r="A1896">
            <v>3089</v>
          </cell>
          <cell r="B1896" t="str">
            <v>METAL EM PÓ, INFLAMÁVEL, N.E.</v>
          </cell>
          <cell r="C1896">
            <v>4.0999999999999996</v>
          </cell>
        </row>
        <row r="1897">
          <cell r="A1897">
            <v>3090</v>
          </cell>
          <cell r="B1897" t="str">
            <v>BATERIAS DE LÍTIO METÁLICO (incluindo baterias de liga de lítio)</v>
          </cell>
          <cell r="C1897">
            <v>9</v>
          </cell>
        </row>
        <row r="1898">
          <cell r="A1898">
            <v>3091</v>
          </cell>
          <cell r="B1898" t="str">
            <v>BATERIAS DE LÍTIO METÁLICO, CONTIDAS EM EQUIPAMENTOS, ou BATERIAS DE LÍTIO METÁLICO
EMBALADAS COM EQUIPAMENTOS (incluindo beterias baterias de liga de litio)</v>
          </cell>
          <cell r="C1898">
            <v>9</v>
          </cell>
        </row>
        <row r="1899">
          <cell r="A1899">
            <v>3092</v>
          </cell>
          <cell r="B1899" t="str">
            <v>1-METÓXI-2-PROPANOL</v>
          </cell>
          <cell r="C1899">
            <v>3</v>
          </cell>
        </row>
        <row r="1900">
          <cell r="A1900">
            <v>3093</v>
          </cell>
          <cell r="B1900" t="str">
            <v>LÍQUIDO CORROSIVO, OXIDANTE, N.E.</v>
          </cell>
          <cell r="C1900">
            <v>8</v>
          </cell>
        </row>
        <row r="1901">
          <cell r="A1901">
            <v>3094</v>
          </cell>
          <cell r="B1901" t="str">
            <v>LÍQUIDO CORROSIVO, QUE REAGE COM ÁGUA, N.E.</v>
          </cell>
          <cell r="C1901">
            <v>8</v>
          </cell>
        </row>
        <row r="1902">
          <cell r="A1902">
            <v>3095</v>
          </cell>
          <cell r="B1902" t="str">
            <v>SÓLIDO CORROSIVO, SUJEITO A AUTOAQUECIMENTO, N.E.</v>
          </cell>
          <cell r="C1902">
            <v>8</v>
          </cell>
        </row>
        <row r="1903">
          <cell r="A1903">
            <v>3096</v>
          </cell>
          <cell r="B1903" t="str">
            <v>SÓLIDO CORROSIVO, QUE REAGE COM ÁGUA, N.E.</v>
          </cell>
          <cell r="C1903">
            <v>8</v>
          </cell>
        </row>
        <row r="1904">
          <cell r="A1904">
            <v>3097</v>
          </cell>
          <cell r="B1904" t="str">
            <v>SÓLIDO INFLAMÁVEL, OXIDANTE, N.E.</v>
          </cell>
          <cell r="C1904">
            <v>4.0999999999999996</v>
          </cell>
        </row>
        <row r="1905">
          <cell r="A1905">
            <v>3098</v>
          </cell>
          <cell r="B1905" t="str">
            <v>LÍQUIDO OXIDANTE, CORROSIVO, N.E.</v>
          </cell>
          <cell r="C1905">
            <v>5.0999999999999996</v>
          </cell>
        </row>
        <row r="1906">
          <cell r="A1906">
            <v>3099</v>
          </cell>
          <cell r="B1906" t="str">
            <v>LÍQUIDO OXIDANTE, TÓXICO, N.E.</v>
          </cell>
          <cell r="C1906">
            <v>5.0999999999999996</v>
          </cell>
        </row>
        <row r="1907">
          <cell r="A1907">
            <v>3100</v>
          </cell>
          <cell r="B1907" t="str">
            <v>SÓLIDO OXIDANTE, SUJEITO A AUTOAQUECIMENTO, N.E.</v>
          </cell>
          <cell r="C1907">
            <v>5.0999999999999996</v>
          </cell>
        </row>
        <row r="1908">
          <cell r="A1908">
            <v>3101</v>
          </cell>
          <cell r="B1908" t="str">
            <v>PERÓXIDO ORGÂNICO, TIPO B, LÍQUIDO</v>
          </cell>
          <cell r="C1908">
            <v>5.2</v>
          </cell>
        </row>
        <row r="1909">
          <cell r="A1909">
            <v>3102</v>
          </cell>
          <cell r="B1909" t="str">
            <v>PERÓXIDO ORGÂNICO, TIPO B, SÓLIDO</v>
          </cell>
          <cell r="C1909">
            <v>5.2</v>
          </cell>
        </row>
        <row r="1910">
          <cell r="A1910">
            <v>3103</v>
          </cell>
          <cell r="B1910" t="str">
            <v>PERÓXIDO ORGÂNICO, TIPO C, LÍQUIDO</v>
          </cell>
          <cell r="C1910">
            <v>5.2</v>
          </cell>
        </row>
        <row r="1911">
          <cell r="A1911">
            <v>3104</v>
          </cell>
          <cell r="B1911" t="str">
            <v>PERÓXIDO ORGÂNICO, TIPO C, SÓLIDO</v>
          </cell>
          <cell r="C1911">
            <v>5.2</v>
          </cell>
        </row>
        <row r="1912">
          <cell r="A1912">
            <v>3105</v>
          </cell>
          <cell r="B1912" t="str">
            <v>PERÓXIDO ORGÂNICO, TIPO D, LÍQUIDO</v>
          </cell>
          <cell r="C1912">
            <v>5.2</v>
          </cell>
        </row>
        <row r="1913">
          <cell r="A1913">
            <v>3106</v>
          </cell>
          <cell r="B1913" t="str">
            <v>PERÓXIDO ORGÂNICO, TIPO D, SÓLIDO</v>
          </cell>
          <cell r="C1913">
            <v>5.2</v>
          </cell>
        </row>
        <row r="1914">
          <cell r="A1914">
            <v>3107</v>
          </cell>
          <cell r="B1914" t="str">
            <v>PERÓXIDO ORGÂNICO, TIPO E, LÍQUIDO</v>
          </cell>
          <cell r="C1914">
            <v>5.2</v>
          </cell>
        </row>
        <row r="1915">
          <cell r="A1915">
            <v>3108</v>
          </cell>
          <cell r="B1915" t="str">
            <v>PERÓXIDO ORGÂNICO, TIPO E, SÓLIDO</v>
          </cell>
          <cell r="C1915">
            <v>5.2</v>
          </cell>
        </row>
        <row r="1916">
          <cell r="A1916">
            <v>3109</v>
          </cell>
          <cell r="B1916" t="str">
            <v>PERÓXIDO ORGÂNICO, TIPO F, LÍQUIDO</v>
          </cell>
          <cell r="C1916">
            <v>5.2</v>
          </cell>
        </row>
        <row r="1917">
          <cell r="A1917">
            <v>3110</v>
          </cell>
          <cell r="B1917" t="str">
            <v>PERÓXIDO ORGÂNICO, TIPO F, SÓLIDO</v>
          </cell>
          <cell r="C1917">
            <v>5.2</v>
          </cell>
        </row>
        <row r="1918">
          <cell r="A1918">
            <v>3111</v>
          </cell>
          <cell r="B1918" t="str">
            <v>PERÓXIDO ORGÂNICO, TIPO B, LÍQUIDO, TEMPERATURA CONTROLADA</v>
          </cell>
          <cell r="C1918">
            <v>5.2</v>
          </cell>
        </row>
        <row r="1919">
          <cell r="A1919">
            <v>3112</v>
          </cell>
          <cell r="B1919" t="str">
            <v>PERÓXIDO ORGÂNICO, TIPO B, SÓLIDO, TEMPERATURA CONTROLADA</v>
          </cell>
          <cell r="C1919">
            <v>5.2</v>
          </cell>
        </row>
        <row r="1920">
          <cell r="A1920">
            <v>3113</v>
          </cell>
          <cell r="B1920" t="str">
            <v>PERÓXIDO ORGÂNICO, TIPO C, LÍQUIDO, TEMPERATURA CONTROLADA</v>
          </cell>
          <cell r="C1920">
            <v>5.2</v>
          </cell>
        </row>
        <row r="1921">
          <cell r="A1921">
            <v>3114</v>
          </cell>
          <cell r="B1921" t="str">
            <v>PERÓXIDO ORGÂNICO, TIPO C, SÓLIDO, TEMPERATURA CONTROLADA</v>
          </cell>
          <cell r="C1921">
            <v>5.2</v>
          </cell>
        </row>
        <row r="1922">
          <cell r="A1922">
            <v>3115</v>
          </cell>
          <cell r="B1922" t="str">
            <v>PERÓXIDO ORGÂNICO, TIPO D, LÍQUIDO, TEMPERATURA CONTROLADA</v>
          </cell>
          <cell r="C1922">
            <v>5.2</v>
          </cell>
        </row>
        <row r="1923">
          <cell r="A1923">
            <v>3116</v>
          </cell>
          <cell r="B1923" t="str">
            <v>PERÓXIDO ORGÂNICO, TIPO D, SÓLIDO, TEMPERATURA CONTROLADA</v>
          </cell>
          <cell r="C1923">
            <v>5.2</v>
          </cell>
        </row>
        <row r="1924">
          <cell r="A1924">
            <v>3117</v>
          </cell>
          <cell r="B1924" t="str">
            <v>PERÓXIDO ORGÂNICO, TIPO E, LÍQUIDO, TEMPERATURA CONTROLADA</v>
          </cell>
          <cell r="C1924">
            <v>5.2</v>
          </cell>
        </row>
        <row r="1925">
          <cell r="A1925">
            <v>3118</v>
          </cell>
          <cell r="B1925" t="str">
            <v>PERÓXIDO ORGÂNICO, TIPO E, SÓLIDO, TEMPERATURA CONTROLADA</v>
          </cell>
          <cell r="C1925">
            <v>5.2</v>
          </cell>
        </row>
        <row r="1926">
          <cell r="A1926">
            <v>3119</v>
          </cell>
          <cell r="B1926" t="str">
            <v>PERÓXIDO ORGÂNICO, TIPO F, LÍQUIDO, TEMPERATURA CONTROLADA</v>
          </cell>
          <cell r="C1926">
            <v>5.2</v>
          </cell>
        </row>
        <row r="1927">
          <cell r="A1927">
            <v>3120</v>
          </cell>
          <cell r="B1927" t="str">
            <v>PERÓXIDO ORGÂNICO, TIPO F, SÓLIDO, TEMPERATURA CONTROLADA</v>
          </cell>
          <cell r="C1927">
            <v>5.2</v>
          </cell>
        </row>
        <row r="1928">
          <cell r="A1928">
            <v>3121</v>
          </cell>
          <cell r="B1928" t="str">
            <v>SÓLIDO OXIDANTE, QUE REAGE COM ÁGUA, N.E.</v>
          </cell>
          <cell r="C1928">
            <v>5.0999999999999996</v>
          </cell>
        </row>
        <row r="1929">
          <cell r="A1929">
            <v>3122</v>
          </cell>
          <cell r="B1929" t="str">
            <v>LÍQUIDO TÓXICO, OXIDANTE, N.E.</v>
          </cell>
          <cell r="C1929">
            <v>6.1</v>
          </cell>
        </row>
        <row r="1930">
          <cell r="A1930">
            <v>3123</v>
          </cell>
          <cell r="B1930" t="str">
            <v>LÍQUIDO TÓXICO, QUE REAGE COM ÁGUA, N.E.</v>
          </cell>
          <cell r="C1930">
            <v>6.1</v>
          </cell>
        </row>
        <row r="1931">
          <cell r="A1931">
            <v>3124</v>
          </cell>
          <cell r="B1931" t="str">
            <v>SÓLIDO TÓXICO, SUJEITO A AUTOAQUECIMENTO, N.E.</v>
          </cell>
          <cell r="C1931">
            <v>6.1</v>
          </cell>
        </row>
        <row r="1932">
          <cell r="A1932">
            <v>3125</v>
          </cell>
          <cell r="B1932" t="str">
            <v>SÓLIDO TÓXICO, QUE REAGE COM ÁGUA, N.E.</v>
          </cell>
          <cell r="C1932">
            <v>6.1</v>
          </cell>
        </row>
        <row r="1933">
          <cell r="A1933">
            <v>3126</v>
          </cell>
          <cell r="B1933" t="str">
            <v>SÓLIDO SUJEITO A AUTOAQUECIMENTO, CORROSIVO, ORGÂNICO, N.E.</v>
          </cell>
          <cell r="C1933">
            <v>4.2</v>
          </cell>
        </row>
        <row r="1934">
          <cell r="A1934">
            <v>3127</v>
          </cell>
          <cell r="B1934" t="str">
            <v>SÓLIDO SUJEITO A AUTOAQUECIMENTO, OXIDANTE, N.E.</v>
          </cell>
          <cell r="C1934">
            <v>4.2</v>
          </cell>
        </row>
        <row r="1935">
          <cell r="A1935">
            <v>3128</v>
          </cell>
          <cell r="B1935" t="str">
            <v>SÓLIDO SUJEITO A AUTOAQUECIMENTO, TÓXICO, ORGÂNICO, N.E.</v>
          </cell>
          <cell r="C1935">
            <v>4.2</v>
          </cell>
        </row>
        <row r="1936">
          <cell r="A1936">
            <v>3129</v>
          </cell>
          <cell r="B1936" t="str">
            <v>LÍQUIDO QUE REAGE COM ÁGUA, CORROSIVO, N.E.</v>
          </cell>
          <cell r="C1936">
            <v>4.3</v>
          </cell>
        </row>
        <row r="1937">
          <cell r="A1937">
            <v>3130</v>
          </cell>
          <cell r="B1937" t="str">
            <v>LÍQUIDO QUE REAGE COM ÁGUA, TÓXICO, N.E.</v>
          </cell>
          <cell r="C1937">
            <v>4.3</v>
          </cell>
        </row>
        <row r="1938">
          <cell r="A1938">
            <v>3131</v>
          </cell>
          <cell r="B1938" t="str">
            <v>SÓLIDO QUE REAGE COM ÁGUA, CORROSIVO, N.E.</v>
          </cell>
          <cell r="C1938">
            <v>4.3</v>
          </cell>
        </row>
        <row r="1939">
          <cell r="A1939">
            <v>3132</v>
          </cell>
          <cell r="B1939" t="str">
            <v>SÓLIDO QUE REAGE COM ÁGUA, INFLAMÁVEL, N.E.</v>
          </cell>
          <cell r="C1939">
            <v>4.3</v>
          </cell>
        </row>
        <row r="1940">
          <cell r="A1940">
            <v>3133</v>
          </cell>
          <cell r="B1940" t="str">
            <v>SÓLIDO QUE REAGE COM ÁGUA, OXIDANTE, N.E.</v>
          </cell>
          <cell r="C1940">
            <v>4.3</v>
          </cell>
        </row>
        <row r="1941">
          <cell r="A1941">
            <v>3134</v>
          </cell>
          <cell r="B1941" t="str">
            <v>SÓLIDO QUE REAGE COM ÁGUA, TÓXICO, N.E.</v>
          </cell>
          <cell r="C1941">
            <v>4.3</v>
          </cell>
        </row>
        <row r="1942">
          <cell r="A1942">
            <v>3135</v>
          </cell>
          <cell r="B1942" t="str">
            <v>SÓLIDO QUE REAGE COM ÁGUA, SUJEITO A AUTOAQUECIMENTO, N.E.</v>
          </cell>
          <cell r="C1942">
            <v>4.3</v>
          </cell>
        </row>
        <row r="1943">
          <cell r="A1943">
            <v>3136</v>
          </cell>
          <cell r="B1943" t="str">
            <v>TRIFLUORMETANO, LÍQUIDO REFRIGERADO</v>
          </cell>
          <cell r="C1943">
            <v>2.2000000000000002</v>
          </cell>
        </row>
        <row r="1944">
          <cell r="A1944">
            <v>3137</v>
          </cell>
          <cell r="B1944" t="str">
            <v>SÓLIDO OXIDANTE, INFLAMÁVEL, N.E.</v>
          </cell>
          <cell r="C1944">
            <v>5.0999999999999996</v>
          </cell>
        </row>
        <row r="1945">
          <cell r="A1945">
            <v>3138</v>
          </cell>
          <cell r="B1945" t="str">
            <v>MISTURA  DE  ETILENO,  ACETILENO  E  PROPILENO,  LÍQUIDA  REFRIGERADA  contendo,  no  mínimo  71,5%  de
etileno, até 22,5% de acetileno e até 6% de propileno</v>
          </cell>
          <cell r="C1945">
            <v>2.1</v>
          </cell>
        </row>
        <row r="1946">
          <cell r="A1946">
            <v>3139</v>
          </cell>
          <cell r="B1946" t="str">
            <v>LÍQUIDO OXIDANTE, N.E.</v>
          </cell>
          <cell r="C1946">
            <v>5.0999999999999996</v>
          </cell>
        </row>
        <row r="1947">
          <cell r="A1947">
            <v>3140</v>
          </cell>
          <cell r="B1947" t="str">
            <v>ALCALÓIDES, LÍQUIDOS, N.E. ou SAIS DE ALCALÓIDES, LÍQUIDOS, N.E.</v>
          </cell>
          <cell r="C1947">
            <v>6.1</v>
          </cell>
        </row>
        <row r="1948">
          <cell r="A1948">
            <v>3141</v>
          </cell>
          <cell r="B1948" t="str">
            <v>ANTIMÔNIO, COMPOSTO INORGÂNICO, LÍQUIDO, N.E.</v>
          </cell>
          <cell r="C1948">
            <v>6.1</v>
          </cell>
        </row>
        <row r="1949">
          <cell r="A1949">
            <v>3142</v>
          </cell>
          <cell r="B1949" t="str">
            <v>DESINFETANTE, TÓXICO, LÍQUIDO, N.E.</v>
          </cell>
          <cell r="C1949">
            <v>6.1</v>
          </cell>
        </row>
        <row r="1950">
          <cell r="A1950">
            <v>3143</v>
          </cell>
          <cell r="B1950" t="str">
            <v>CORANTE, TÓXICO, SÓLIDO, N.E., ou INTERMEDIÁRIO PARA CORANTES, TÓXICO, SÓLIDO, N.E.</v>
          </cell>
          <cell r="C1950">
            <v>6.1</v>
          </cell>
        </row>
        <row r="1951">
          <cell r="A1951">
            <v>3144</v>
          </cell>
          <cell r="B1951" t="str">
            <v>NICOTINA COMPOSTO, LÍQUIDO, N.E. ou NICOTINA PREPARAÇÃO, LÍQUIDA, N.E.</v>
          </cell>
          <cell r="C1951">
            <v>6.1</v>
          </cell>
        </row>
        <row r="1952">
          <cell r="A1952">
            <v>3145</v>
          </cell>
          <cell r="B1952" t="str">
            <v>ALQUILFENÓIS, LÍQUIDOS, N.E. (incluindo os homólogos C2-C12)</v>
          </cell>
          <cell r="C1952">
            <v>8</v>
          </cell>
        </row>
        <row r="1953">
          <cell r="A1953">
            <v>3146</v>
          </cell>
          <cell r="B1953" t="str">
            <v>ESTANHO COMPOSTO ORGÂNICO, SÓLIDO, N.E.</v>
          </cell>
          <cell r="C1953">
            <v>6.1</v>
          </cell>
        </row>
        <row r="1954">
          <cell r="A1954">
            <v>3147</v>
          </cell>
          <cell r="B1954" t="str">
            <v>CORANTE, CORROSIVO, SÓLIDO, N.E., ou INTERMEDIÁRIO PARA CORANTES, CORROSIVO, SÓLIDO, N.E.</v>
          </cell>
          <cell r="C1954">
            <v>8</v>
          </cell>
        </row>
        <row r="1955">
          <cell r="A1955">
            <v>3148</v>
          </cell>
          <cell r="B1955" t="str">
            <v>LÍQUIDO QUE REAGE COM ÁGUA, N.E.</v>
          </cell>
          <cell r="C1955">
            <v>4.3</v>
          </cell>
        </row>
        <row r="1956">
          <cell r="A1956">
            <v>3149</v>
          </cell>
          <cell r="B1956" t="str">
            <v>MISTURA DE PERÓXIDO DE HIDROGÊNIO E ÁCIDO PERACÉTICO, com ácido(s), água e, no máximo, 5%  de ácido peracético, ESTABILIZADA</v>
          </cell>
          <cell r="C1956">
            <v>5.0999999999999996</v>
          </cell>
        </row>
        <row r="1957">
          <cell r="A1957">
            <v>3150</v>
          </cell>
          <cell r="B1957" t="str">
            <v>DISPOSITIVOS,     PEQUENOS,     ACIONADOS     POR     HIDROCARBONETOS     GASOSOS,     ou     RECARGA     DE
HIDROCARBONETOS GASOSOS PARA PEQUENOS DISPOSITIVOS, com difusor</v>
          </cell>
          <cell r="C1957">
            <v>2.1</v>
          </cell>
        </row>
        <row r="1958">
          <cell r="A1958">
            <v>3151</v>
          </cell>
          <cell r="B1958" t="str">
            <v>BIFENILAS POLIHALOGENADAS, LÍQUIDAS ou MONOMETILDIFENILAS-METANOS HALOGENADAS, LÍQUIDAS
ou TERFENILAS POLIHALOGENADAS, LÍQUIDAS</v>
          </cell>
          <cell r="C1958">
            <v>9</v>
          </cell>
        </row>
        <row r="1959">
          <cell r="A1959">
            <v>3152</v>
          </cell>
          <cell r="B1959" t="str">
            <v>BIFENILAS  POLIHALOGENADAS,  SÓLIDAS  ou  MONOMETILDIFENILAS-METANOS  HALOGENADAS,  SÓLIDAS
ou TERFENILAS POLIHALOGENADAS, SÓLIDAS</v>
          </cell>
          <cell r="C1959">
            <v>9</v>
          </cell>
        </row>
        <row r="1960">
          <cell r="A1960">
            <v>3153</v>
          </cell>
          <cell r="B1960" t="str">
            <v>PERFLUOR (ÉTER METILVINÍLICO)</v>
          </cell>
          <cell r="C1960">
            <v>2.1</v>
          </cell>
        </row>
        <row r="1961">
          <cell r="A1961">
            <v>3154</v>
          </cell>
          <cell r="B1961" t="str">
            <v>PERFLUOR (ÉTER ETILVINÍLICO)</v>
          </cell>
          <cell r="C1961">
            <v>2.1</v>
          </cell>
        </row>
        <row r="1962">
          <cell r="A1962">
            <v>3155</v>
          </cell>
          <cell r="B1962" t="str">
            <v>PENTACLOROFENOL</v>
          </cell>
          <cell r="C1962">
            <v>6.1</v>
          </cell>
        </row>
        <row r="1963">
          <cell r="A1963">
            <v>3156</v>
          </cell>
          <cell r="B1963" t="str">
            <v>GÁS OXIDANTE, COMPRIMIDO, N.E.</v>
          </cell>
          <cell r="C1963">
            <v>2.2000000000000002</v>
          </cell>
        </row>
        <row r="1964">
          <cell r="A1964">
            <v>3157</v>
          </cell>
          <cell r="B1964" t="str">
            <v>GÁS OXIDANTE, LIQUEFEITO, N.E.</v>
          </cell>
          <cell r="C1964">
            <v>2.2000000000000002</v>
          </cell>
        </row>
        <row r="1965">
          <cell r="A1965">
            <v>3158</v>
          </cell>
          <cell r="B1965" t="str">
            <v>GÁS LÍQUIDO REFRIGERADO, N.E.</v>
          </cell>
          <cell r="C1965">
            <v>2.2000000000000002</v>
          </cell>
        </row>
        <row r="1966">
          <cell r="A1966">
            <v>3159</v>
          </cell>
          <cell r="B1966" t="str">
            <v>1,1,1,2-TETRAFLUORETANO (GÁS REFRIGERANTE R 134 a)</v>
          </cell>
          <cell r="C1966">
            <v>2.2000000000000002</v>
          </cell>
        </row>
        <row r="1967">
          <cell r="A1967">
            <v>3160</v>
          </cell>
          <cell r="B1967" t="str">
            <v>GÁS TÓXICO, INFLAMÁVEL, LIQUEFEITO, N.E.</v>
          </cell>
          <cell r="C1967">
            <v>2.2999999999999998</v>
          </cell>
        </row>
        <row r="1968">
          <cell r="A1968">
            <v>3161</v>
          </cell>
          <cell r="B1968" t="str">
            <v>GÁS INFLAMÁVEL, LIQUEFEITO, N.E.</v>
          </cell>
          <cell r="C1968">
            <v>2.1</v>
          </cell>
        </row>
        <row r="1969">
          <cell r="A1969">
            <v>3162</v>
          </cell>
          <cell r="B1969" t="str">
            <v>GÁS TÓXICO, LIQUEFEITO, N.E.</v>
          </cell>
          <cell r="C1969">
            <v>2.2999999999999998</v>
          </cell>
        </row>
        <row r="1970">
          <cell r="A1970">
            <v>3163</v>
          </cell>
          <cell r="B1970" t="str">
            <v>GÁS LIQUEFEITO, N.E.</v>
          </cell>
          <cell r="C1970">
            <v>2.2000000000000002</v>
          </cell>
        </row>
        <row r="1971">
          <cell r="A1971">
            <v>3164</v>
          </cell>
          <cell r="B1971" t="str">
            <v>ARTIGOS PRESSURIZADOS PNEUMÁTICOS ou HIDRÁULICOS (contendo gás não-inflamável)</v>
          </cell>
          <cell r="C1971">
            <v>2.2000000000000002</v>
          </cell>
        </row>
        <row r="1972">
          <cell r="A1972">
            <v>3165</v>
          </cell>
          <cell r="B1972" t="str">
            <v>TANQUE  DE  COMBUSTÍVEL  DE  UNIDADE  DE  FORÇA  HIDRÁULICA  PARA  AERONAVE  (contendo  mistura  de
hidrazina anidra e metilhidrazina) (combustível M86)</v>
          </cell>
          <cell r="C1972">
            <v>3</v>
          </cell>
        </row>
        <row r="1973">
          <cell r="A1973">
            <v>3166</v>
          </cell>
          <cell r="B1973" t="str">
            <v>VEÍCULO, MOVIDO A GÁS INFLAMÁVEL ou VEÍCULO, MOVIDO A LÍQUIDO INFLAMÁVEL ou VEÍCULO, COM PILHA  DE  COMBUSTÍVEL,  MOVIDO  A  GÁS  INFLAMÁVEL  ou  VEÍCULO,  COM  PILHA  DE  COMBUSTÍVEL, MOVIDO A LÍQUIDO INFLAMÁVEL</v>
          </cell>
          <cell r="C1973" t="str">
            <v>PRODUTO NÃO SUJEITO AO REGULAMENTO DO TRANSPORTE TERRESTRE DE PRODUTOS PERIGOSOS</v>
          </cell>
        </row>
        <row r="1974">
          <cell r="A1974">
            <v>3167</v>
          </cell>
          <cell r="B1974" t="str">
            <v>GÁS INFLAMÁVEL, NÃO-PRESSURIZADO, AMOSTRA, N.E., não-líquido refrigerado</v>
          </cell>
          <cell r="C1974">
            <v>2.1</v>
          </cell>
        </row>
        <row r="1975">
          <cell r="A1975">
            <v>3168</v>
          </cell>
          <cell r="B1975" t="str">
            <v>GÁS TÓXICO, INFLAMÁVEL, NÃO-PRESSURIZADO, AMOSTRA, N.E., não-líquido refrigerado</v>
          </cell>
          <cell r="C1975">
            <v>2.2999999999999998</v>
          </cell>
        </row>
        <row r="1976">
          <cell r="A1976">
            <v>3169</v>
          </cell>
          <cell r="B1976" t="str">
            <v>GÁS TÓXICO, NÃO-PRESSURIZADO, AMOSTRA, N.E., não-líquido refrigerado</v>
          </cell>
          <cell r="C1976">
            <v>2.2999999999999998</v>
          </cell>
        </row>
        <row r="1977">
          <cell r="A1977">
            <v>3170</v>
          </cell>
          <cell r="B1977" t="str">
            <v>ALUMÍNIO, SUBPRODUTOS DA FUNDIÇÃO, ou ALUMÍNIO, SUBPRODUTOS DA REFUNDIÇÃO</v>
          </cell>
          <cell r="C1977">
            <v>4.3</v>
          </cell>
        </row>
        <row r="1978">
          <cell r="A1978">
            <v>3171</v>
          </cell>
          <cell r="B1978" t="str">
            <v>VEÍCULO MOVIDO A BATERIA, ou EQUIPAMENTO MOVIDO A BATERIA</v>
          </cell>
          <cell r="C1978" t="str">
            <v>PRODUTO NÃO SUJEITO AO REGULAMENTO DO TRANSPORTE TERRESTRE DE PRODUTOS PERIGOSOS</v>
          </cell>
        </row>
        <row r="1979">
          <cell r="A1979">
            <v>3172</v>
          </cell>
          <cell r="B1979" t="str">
            <v>TOXINAS EXTRAÍDAS DE FONTES VIVAS, LÍQUIDAS, N.E.</v>
          </cell>
          <cell r="C1979">
            <v>6.1</v>
          </cell>
        </row>
        <row r="1980">
          <cell r="A1980">
            <v>3174</v>
          </cell>
          <cell r="B1980" t="str">
            <v>DISSULFETO DE TITÂNIO</v>
          </cell>
          <cell r="C1980">
            <v>4.2</v>
          </cell>
        </row>
        <row r="1981">
          <cell r="A1981">
            <v>3175</v>
          </cell>
          <cell r="B1981" t="str">
            <v>SÓLIDOS CONTENDO LÍQUIDO INFLAMÁVEL, N.E.</v>
          </cell>
          <cell r="C1981">
            <v>4.0999999999999996</v>
          </cell>
        </row>
        <row r="1982">
          <cell r="A1982">
            <v>3176</v>
          </cell>
          <cell r="B1982" t="str">
            <v>SÓLIDO INFLAMÁVEL, ORGÂNICO, FUNDIDO, N.E.</v>
          </cell>
          <cell r="C1982">
            <v>4.0999999999999996</v>
          </cell>
        </row>
        <row r="1983">
          <cell r="A1983">
            <v>3178</v>
          </cell>
          <cell r="B1983" t="str">
            <v>SÓLIDO INFLAMÁVEL, INORGÂNICO, N.E.</v>
          </cell>
          <cell r="C1983">
            <v>4.0999999999999996</v>
          </cell>
        </row>
        <row r="1984">
          <cell r="A1984">
            <v>3179</v>
          </cell>
          <cell r="B1984" t="str">
            <v>SÓLIDO INFLAMÁVEL, TÓXICO, INORGÂNICO, N.E.</v>
          </cell>
          <cell r="C1984">
            <v>4.0999999999999996</v>
          </cell>
        </row>
        <row r="1985">
          <cell r="A1985">
            <v>3180</v>
          </cell>
          <cell r="B1985" t="str">
            <v>SÓLIDO INFLAMÁVEL, CORROSIVO, INORGÂNICO, N.E.</v>
          </cell>
          <cell r="C1985">
            <v>4.0999999999999996</v>
          </cell>
        </row>
        <row r="1986">
          <cell r="A1986">
            <v>3181</v>
          </cell>
          <cell r="B1986" t="str">
            <v>SAIS METÁLICOS DE COMPOSTOS ORGÂNICOS, INFLAMÁVEIS, N.E.</v>
          </cell>
          <cell r="C1986">
            <v>4.0999999999999996</v>
          </cell>
        </row>
        <row r="1987">
          <cell r="A1987">
            <v>3182</v>
          </cell>
          <cell r="B1987" t="str">
            <v>HIDRETOS METÁLICOS, INFLAMÁVEIS, N.E.</v>
          </cell>
          <cell r="C1987">
            <v>4.0999999999999996</v>
          </cell>
        </row>
        <row r="1988">
          <cell r="A1988">
            <v>3183</v>
          </cell>
          <cell r="B1988" t="str">
            <v>LÍQUIDO SUJEITO A AUTOAQUECIMENTO, ORGÂNICO, N.E.</v>
          </cell>
          <cell r="C1988">
            <v>4.2</v>
          </cell>
        </row>
        <row r="1989">
          <cell r="A1989">
            <v>3184</v>
          </cell>
          <cell r="B1989" t="str">
            <v>LÍQUIDO SUJEITO A AUTOAQUECIMENTO, TÓXICO, ORGÂNICO, N.E.</v>
          </cell>
          <cell r="C1989">
            <v>4.2</v>
          </cell>
        </row>
        <row r="1990">
          <cell r="A1990">
            <v>3185</v>
          </cell>
          <cell r="B1990" t="str">
            <v>LÍQUIDO SUJEITO A AUTOAQUECIMENTO, CORROSIVO, ORGÂNICO, N.E.</v>
          </cell>
          <cell r="C1990">
            <v>4.2</v>
          </cell>
        </row>
        <row r="1991">
          <cell r="A1991">
            <v>3186</v>
          </cell>
          <cell r="B1991" t="str">
            <v>LÍQUIDO SUJEITO A AUTOAQUECIMENTO, INORGÂNICO, N.E.</v>
          </cell>
          <cell r="C1991">
            <v>4.2</v>
          </cell>
        </row>
        <row r="1992">
          <cell r="A1992">
            <v>3187</v>
          </cell>
          <cell r="B1992" t="str">
            <v>LÍQUIDO SUJEITO A AUTOAQUECIMENTO, TÓXICO, INORGÂNICO, N.E.</v>
          </cell>
          <cell r="C1992">
            <v>4.2</v>
          </cell>
        </row>
        <row r="1993">
          <cell r="A1993">
            <v>3188</v>
          </cell>
          <cell r="B1993" t="str">
            <v>LÍQUIDO SUJEITO A AUTOAQUECIMENTO, CORROSIVO, INORGÂNICO, N.E.</v>
          </cell>
          <cell r="C1993">
            <v>4.2</v>
          </cell>
        </row>
        <row r="1994">
          <cell r="A1994">
            <v>3189</v>
          </cell>
          <cell r="B1994" t="str">
            <v>METAL EM PÓ, SUJEITO A AUTOAQUECIMENTO, N.E.</v>
          </cell>
          <cell r="C1994">
            <v>4.2</v>
          </cell>
        </row>
        <row r="1995">
          <cell r="A1995">
            <v>3190</v>
          </cell>
          <cell r="B1995" t="str">
            <v>SÓLIDO SUJEITO A AUTOAQUECIMENTO, INORGÂNICO, N.E.</v>
          </cell>
          <cell r="C1995">
            <v>4.2</v>
          </cell>
        </row>
        <row r="1996">
          <cell r="A1996">
            <v>3191</v>
          </cell>
          <cell r="B1996" t="str">
            <v>SÓLIDO SUJEITO A AUTOAQUECIMENTO, TÓXICO, INORGÂNICO, N.E.</v>
          </cell>
          <cell r="C1996">
            <v>4.2</v>
          </cell>
        </row>
        <row r="1997">
          <cell r="A1997">
            <v>3192</v>
          </cell>
          <cell r="B1997" t="str">
            <v>SÓLIDO SUJEITO A AUTOAQUECIMENTO, CORROSIVO, INORGÂNICO, N.E.</v>
          </cell>
          <cell r="C1997">
            <v>4.2</v>
          </cell>
        </row>
        <row r="1998">
          <cell r="A1998">
            <v>3194</v>
          </cell>
          <cell r="B1998" t="str">
            <v>LÍQUIDO PIROFÓRICO, INORGÂNICO, N.E.</v>
          </cell>
          <cell r="C1998">
            <v>4.2</v>
          </cell>
        </row>
        <row r="1999">
          <cell r="A1999">
            <v>3200</v>
          </cell>
          <cell r="B1999" t="str">
            <v>SÓLIDO PIROFÓRICO, INORGÂNICO, N.E.</v>
          </cell>
          <cell r="C1999">
            <v>4.2</v>
          </cell>
        </row>
        <row r="2000">
          <cell r="A2000">
            <v>3205</v>
          </cell>
          <cell r="B2000" t="str">
            <v>ALCOOLATOS DE METAL ALCALINO-TERROSO, N.E.</v>
          </cell>
          <cell r="C2000">
            <v>4.2</v>
          </cell>
        </row>
        <row r="2001">
          <cell r="A2001">
            <v>3206</v>
          </cell>
          <cell r="B2001" t="str">
            <v>ALCOOLATOS DE METAL ALCALINO, SUJEITO A AUTOAQUECIMENTO, CORROSIVOS, N.E.</v>
          </cell>
          <cell r="C2001">
            <v>4.2</v>
          </cell>
        </row>
        <row r="2002">
          <cell r="A2002">
            <v>3208</v>
          </cell>
          <cell r="B2002" t="str">
            <v>SUBSTÂNCIA METÁLICA, QUE REAGE COM ÁGUA, N.E.</v>
          </cell>
          <cell r="C2002">
            <v>4.3</v>
          </cell>
        </row>
        <row r="2003">
          <cell r="A2003">
            <v>3209</v>
          </cell>
          <cell r="B2003" t="str">
            <v>SUBSTÂNCIA METÁLICA, QUE REAGE COM ÁGUA, SUJEITAA AUTOAQUECIMENTO, N.E.</v>
          </cell>
          <cell r="C2003">
            <v>4.3</v>
          </cell>
        </row>
        <row r="2004">
          <cell r="A2004">
            <v>3210</v>
          </cell>
          <cell r="B2004" t="str">
            <v>CLORATOS INORGÂNICOS, SOLUÇÃO AQUOSA, N.E.</v>
          </cell>
          <cell r="C2004">
            <v>5.0999999999999996</v>
          </cell>
        </row>
        <row r="2005">
          <cell r="A2005">
            <v>3211</v>
          </cell>
          <cell r="B2005" t="str">
            <v>PERCLORATOS INORGÂNICOS, SOLUÇÃO AQUOSA, N.E.</v>
          </cell>
          <cell r="C2005">
            <v>5.0999999999999996</v>
          </cell>
        </row>
        <row r="2006">
          <cell r="A2006">
            <v>3212</v>
          </cell>
          <cell r="B2006" t="str">
            <v>HIPOCLORITOS INORGÂNICOS, N.E.</v>
          </cell>
          <cell r="C2006">
            <v>5.0999999999999996</v>
          </cell>
        </row>
        <row r="2007">
          <cell r="A2007">
            <v>3213</v>
          </cell>
          <cell r="B2007" t="str">
            <v>BROMATOS INORGÂNICOS, SOLUÇÃO AQUOSA, N.E.</v>
          </cell>
          <cell r="C2007">
            <v>5.0999999999999996</v>
          </cell>
        </row>
        <row r="2008">
          <cell r="A2008">
            <v>3214</v>
          </cell>
          <cell r="B2008" t="str">
            <v>PERMANGANATOS INORGÂNICOS, SOLIÇÃO AQUOSA, N.E.</v>
          </cell>
          <cell r="C2008">
            <v>5.0999999999999996</v>
          </cell>
        </row>
        <row r="2009">
          <cell r="A2009">
            <v>3215</v>
          </cell>
          <cell r="B2009" t="str">
            <v>PERSULFATOS INORGÂNICOS, N.E.</v>
          </cell>
          <cell r="C2009">
            <v>5.0999999999999996</v>
          </cell>
        </row>
        <row r="2010">
          <cell r="A2010">
            <v>3216</v>
          </cell>
          <cell r="B2010" t="str">
            <v>PERSULFATOS INORGÂNICOS, SOLUÇÃO AQUOSA, N.E.</v>
          </cell>
          <cell r="C2010">
            <v>5.0999999999999996</v>
          </cell>
        </row>
        <row r="2011">
          <cell r="A2011">
            <v>3218</v>
          </cell>
          <cell r="B2011" t="str">
            <v>NITRATOS INORGÂNICOS, SOLUÇÃO AQUOSA, N.E.</v>
          </cell>
          <cell r="C2011">
            <v>5.0999999999999996</v>
          </cell>
        </row>
        <row r="2012">
          <cell r="A2012">
            <v>3219</v>
          </cell>
          <cell r="B2012" t="str">
            <v>NITRITOS INORGÂNICOS, SOLUÇÃO AQUOSA, N.E.</v>
          </cell>
          <cell r="C2012">
            <v>5.0999999999999996</v>
          </cell>
        </row>
        <row r="2013">
          <cell r="A2013">
            <v>3220</v>
          </cell>
          <cell r="B2013" t="str">
            <v>PENTAFLUORETANO (GÁS REFRIGERANTE R 125)</v>
          </cell>
          <cell r="C2013">
            <v>2.2000000000000002</v>
          </cell>
        </row>
        <row r="2014">
          <cell r="A2014">
            <v>3221</v>
          </cell>
          <cell r="B2014" t="str">
            <v>LÍQUIDO AUTORREAGENTE, TIPO B</v>
          </cell>
          <cell r="C2014">
            <v>4.0999999999999996</v>
          </cell>
        </row>
        <row r="2015">
          <cell r="A2015">
            <v>3222</v>
          </cell>
          <cell r="B2015" t="str">
            <v>SÓLIDO AUTORREAGENTE, TIPO B</v>
          </cell>
          <cell r="C2015">
            <v>4.0999999999999996</v>
          </cell>
        </row>
        <row r="2016">
          <cell r="A2016">
            <v>3223</v>
          </cell>
          <cell r="B2016" t="str">
            <v>LÍQUIDO AUTORREAGENTE, TIPO C</v>
          </cell>
          <cell r="C2016">
            <v>4.0999999999999996</v>
          </cell>
        </row>
        <row r="2017">
          <cell r="A2017">
            <v>3224</v>
          </cell>
          <cell r="B2017" t="str">
            <v>SÓLIDO AUTORREAGENTE, TIPO C</v>
          </cell>
          <cell r="C2017">
            <v>4.0999999999999996</v>
          </cell>
        </row>
        <row r="2018">
          <cell r="A2018">
            <v>3225</v>
          </cell>
          <cell r="B2018" t="str">
            <v>LÍQUIDO AUTORREAGENTE, TIPO D</v>
          </cell>
          <cell r="C2018">
            <v>4.0999999999999996</v>
          </cell>
        </row>
        <row r="2019">
          <cell r="A2019">
            <v>3226</v>
          </cell>
          <cell r="B2019" t="str">
            <v>SÓLIDO AUTORREAGENTE, TIPO D</v>
          </cell>
          <cell r="C2019">
            <v>4.0999999999999996</v>
          </cell>
        </row>
        <row r="2020">
          <cell r="A2020">
            <v>3227</v>
          </cell>
          <cell r="B2020" t="str">
            <v>LÍQUIDO AUTORREAGENTE, TIPO E</v>
          </cell>
          <cell r="C2020">
            <v>4.0999999999999996</v>
          </cell>
        </row>
        <row r="2021">
          <cell r="A2021">
            <v>3228</v>
          </cell>
          <cell r="B2021" t="str">
            <v>SÓLIDO AUTORREAGENTE, TIPO E</v>
          </cell>
          <cell r="C2021">
            <v>4.0999999999999996</v>
          </cell>
        </row>
        <row r="2022">
          <cell r="A2022">
            <v>3229</v>
          </cell>
          <cell r="B2022" t="str">
            <v>LÍQUIDO AUTORREAGENTE, TIPO F</v>
          </cell>
          <cell r="C2022">
            <v>4.0999999999999996</v>
          </cell>
        </row>
        <row r="2023">
          <cell r="A2023">
            <v>3230</v>
          </cell>
          <cell r="B2023" t="str">
            <v>SÓLIDO AUTORREAGENTE, TIPO F</v>
          </cell>
          <cell r="C2023">
            <v>4.0999999999999996</v>
          </cell>
        </row>
        <row r="2024">
          <cell r="A2024">
            <v>3231</v>
          </cell>
          <cell r="B2024" t="str">
            <v>LÍQUIDO AUTORREAGENTE, TIPO B, TEMPERATURA CONTROLADA</v>
          </cell>
          <cell r="C2024">
            <v>4.0999999999999996</v>
          </cell>
        </row>
        <row r="2025">
          <cell r="A2025">
            <v>3232</v>
          </cell>
          <cell r="B2025" t="str">
            <v>SÓLIDO AUTORREAGENTE, TIPO B, TEMPERATURA CONTROLADA</v>
          </cell>
          <cell r="C2025">
            <v>4.0999999999999996</v>
          </cell>
        </row>
        <row r="2026">
          <cell r="A2026">
            <v>3233</v>
          </cell>
          <cell r="B2026" t="str">
            <v>LÍQUIDO AUTORREAGENTE, TIPO C, TEMPERATURA CONTROLADA</v>
          </cell>
          <cell r="C2026">
            <v>4.0999999999999996</v>
          </cell>
        </row>
        <row r="2027">
          <cell r="A2027">
            <v>3234</v>
          </cell>
          <cell r="B2027" t="str">
            <v>SÓLIDO AUTORREAGENTE, TIPO C, TEMPERATURA CONTROLADA</v>
          </cell>
          <cell r="C2027">
            <v>4.0999999999999996</v>
          </cell>
        </row>
        <row r="2028">
          <cell r="A2028">
            <v>3235</v>
          </cell>
          <cell r="B2028" t="str">
            <v>LÍQUIDO AUTORREAGENTE, TIPO D, TEMPERATURA CONTROLADA</v>
          </cell>
          <cell r="C2028">
            <v>4.0999999999999996</v>
          </cell>
        </row>
        <row r="2029">
          <cell r="A2029">
            <v>3236</v>
          </cell>
          <cell r="B2029" t="str">
            <v>SÓLIDO AUTORREAGENTE, TIPO D, TEMPERATURA CONTROLADA</v>
          </cell>
          <cell r="C2029">
            <v>4.0999999999999996</v>
          </cell>
        </row>
        <row r="2030">
          <cell r="A2030">
            <v>3237</v>
          </cell>
          <cell r="B2030" t="str">
            <v>LÍQUIDO AUTORREAGENTE, TIPO E, TEMPERATURA CONTROLADA</v>
          </cell>
          <cell r="C2030">
            <v>4.0999999999999996</v>
          </cell>
        </row>
        <row r="2031">
          <cell r="A2031">
            <v>3238</v>
          </cell>
          <cell r="B2031" t="str">
            <v>SÓLIDO AUTORREAGENTE, TIPO E, TEMPERATURA CONTROLADA</v>
          </cell>
          <cell r="C2031">
            <v>4.0999999999999996</v>
          </cell>
        </row>
        <row r="2032">
          <cell r="A2032">
            <v>3239</v>
          </cell>
          <cell r="B2032" t="str">
            <v>LÍQUIDO AUTORREAGENTE, TIPO F, TEMPERATURA CONTROLADA</v>
          </cell>
          <cell r="C2032">
            <v>4.0999999999999996</v>
          </cell>
        </row>
        <row r="2033">
          <cell r="A2033">
            <v>3240</v>
          </cell>
          <cell r="B2033" t="str">
            <v>SÓLIDO AUTORREAGENTE, TIPO F, TEMPERATURA CONTROLADA</v>
          </cell>
          <cell r="C2033">
            <v>4.0999999999999996</v>
          </cell>
        </row>
        <row r="2034">
          <cell r="A2034">
            <v>3241</v>
          </cell>
          <cell r="B2034" t="str">
            <v>2-BROMO-2-NITROPROPANO-1,3-DIOL</v>
          </cell>
          <cell r="C2034">
            <v>4.0999999999999996</v>
          </cell>
        </row>
        <row r="2035">
          <cell r="A2035">
            <v>3242</v>
          </cell>
          <cell r="B2035" t="str">
            <v>AZODICARBONAMIDA</v>
          </cell>
          <cell r="C2035">
            <v>4.0999999999999996</v>
          </cell>
        </row>
        <row r="2036">
          <cell r="A2036">
            <v>3243</v>
          </cell>
          <cell r="B2036" t="str">
            <v>SÓLIDOS CONTENDO LÍQUIDO TÓXICO, N.E.</v>
          </cell>
          <cell r="C2036">
            <v>6.1</v>
          </cell>
        </row>
        <row r="2037">
          <cell r="A2037">
            <v>3244</v>
          </cell>
          <cell r="B2037" t="str">
            <v>SÓLIDOS CONTENDO LÍQUIDO CORROSIVO, N.E.</v>
          </cell>
          <cell r="C2037">
            <v>8</v>
          </cell>
        </row>
        <row r="2038">
          <cell r="A2038">
            <v>3245</v>
          </cell>
          <cell r="B2038" t="str">
            <v>MICROONGANISMOS GENETICAMENTE MODIFICADOS ou ORGANISMOS GENETICAMENTE MODIFICADOS</v>
          </cell>
          <cell r="C2038">
            <v>9</v>
          </cell>
        </row>
        <row r="2039">
          <cell r="A2039">
            <v>3246</v>
          </cell>
          <cell r="B2039" t="str">
            <v>CLORETO DE METANOSSULFONILA</v>
          </cell>
          <cell r="C2039">
            <v>6.1</v>
          </cell>
        </row>
        <row r="2040">
          <cell r="A2040">
            <v>3247</v>
          </cell>
          <cell r="B2040" t="str">
            <v>PEROXOBORATO DE SÓDIO, ANIDRO</v>
          </cell>
          <cell r="C2040">
            <v>5.0999999999999996</v>
          </cell>
        </row>
        <row r="2041">
          <cell r="A2041">
            <v>3248</v>
          </cell>
          <cell r="B2041" t="str">
            <v>MEDICAMENTO, INFLAMÁVEL, TÓXICO, LÍQUIDO, N.E.</v>
          </cell>
          <cell r="C2041">
            <v>3</v>
          </cell>
        </row>
        <row r="2042">
          <cell r="A2042">
            <v>3249</v>
          </cell>
          <cell r="B2042" t="str">
            <v>MEDICAMENTO, TÓXICO, SÓLIDO, N.E.</v>
          </cell>
          <cell r="C2042">
            <v>6.1</v>
          </cell>
        </row>
        <row r="2043">
          <cell r="A2043">
            <v>3250</v>
          </cell>
          <cell r="B2043" t="str">
            <v>ÁCIDO CLORACÉTICO, FUNDIDO</v>
          </cell>
          <cell r="C2043">
            <v>6.1</v>
          </cell>
        </row>
        <row r="2044">
          <cell r="A2044">
            <v>3251</v>
          </cell>
          <cell r="B2044" t="str">
            <v>5-MONONITRATO DE ISOSORBIDE</v>
          </cell>
          <cell r="C2044">
            <v>4.0999999999999996</v>
          </cell>
        </row>
        <row r="2045">
          <cell r="A2045">
            <v>3252</v>
          </cell>
          <cell r="B2045" t="str">
            <v>DIFLUORMETANO (GÁS REFRIGERANTE R 32)</v>
          </cell>
          <cell r="C2045">
            <v>2.1</v>
          </cell>
        </row>
        <row r="2046">
          <cell r="A2046">
            <v>3253</v>
          </cell>
          <cell r="B2046" t="str">
            <v>TRIOXOSSILICATO DE DISÓDIO</v>
          </cell>
          <cell r="C2046">
            <v>8</v>
          </cell>
        </row>
        <row r="2047">
          <cell r="A2047">
            <v>3254</v>
          </cell>
          <cell r="B2047" t="str">
            <v>TRIBUTILFOSFANO</v>
          </cell>
          <cell r="C2047">
            <v>4.2</v>
          </cell>
        </row>
        <row r="2048">
          <cell r="A2048">
            <v>3255</v>
          </cell>
          <cell r="B2048" t="str">
            <v>HIPOCLORITO DE t-BUTILA</v>
          </cell>
          <cell r="C2048">
            <v>4.2</v>
          </cell>
        </row>
        <row r="2049">
          <cell r="A2049">
            <v>3256</v>
          </cell>
          <cell r="B2049" t="str">
            <v>LÍQUIDO A TEMPERATURA ELEVADA, INFLAMÁVEL, N.E., com PFg superior a 60ºC, a temperatura igual ou superior
ao PFg</v>
          </cell>
          <cell r="C2049">
            <v>3</v>
          </cell>
        </row>
        <row r="2050">
          <cell r="A2050">
            <v>3257</v>
          </cell>
          <cell r="B2050" t="str">
            <v>LÍQUIDO A TEMPERATURA ELEVADA, N.E., a 100ºC ou mais e abaixo do PFg (incluindo metais fundidos, sais fundidos,
etc)</v>
          </cell>
          <cell r="C2050">
            <v>9</v>
          </cell>
        </row>
        <row r="2051">
          <cell r="A2051">
            <v>3258</v>
          </cell>
          <cell r="B2051" t="str">
            <v>SÓLIDO A TEMPERATURA ELEVADA, N.E. a 240ºC ou mais</v>
          </cell>
          <cell r="C2051">
            <v>9</v>
          </cell>
        </row>
        <row r="2052">
          <cell r="A2052">
            <v>3259</v>
          </cell>
          <cell r="B2052" t="str">
            <v>AMINAS, CORROSIVAS, SÓLIDAS, N.E., ou POLIAMINAS, CORROSIVAS, SÓLIDAS, N.E.</v>
          </cell>
          <cell r="C2052">
            <v>8</v>
          </cell>
        </row>
        <row r="2053">
          <cell r="A2053">
            <v>3260</v>
          </cell>
          <cell r="B2053" t="str">
            <v>SÓLIDO CORROSIVO, ÁCIDO, INORGÂNICO, N.E.</v>
          </cell>
          <cell r="C2053">
            <v>8</v>
          </cell>
        </row>
        <row r="2054">
          <cell r="A2054">
            <v>3261</v>
          </cell>
          <cell r="B2054" t="str">
            <v>SÓLIDO CORROSIVO, ÁCIDO, ORGÂNICO, N.E.</v>
          </cell>
          <cell r="C2054">
            <v>8</v>
          </cell>
        </row>
        <row r="2055">
          <cell r="A2055">
            <v>3262</v>
          </cell>
          <cell r="B2055" t="str">
            <v>SÓLIDO CORROSIVO, BÁSICO, INORGÂNICO, N.E.</v>
          </cell>
          <cell r="C2055">
            <v>8</v>
          </cell>
        </row>
        <row r="2056">
          <cell r="A2056">
            <v>3263</v>
          </cell>
          <cell r="B2056" t="str">
            <v>SÓLIDO CORROSIVO, BÁSICO, ORGÂNICO, N.E.</v>
          </cell>
          <cell r="C2056">
            <v>8</v>
          </cell>
        </row>
        <row r="2057">
          <cell r="A2057">
            <v>3264</v>
          </cell>
          <cell r="B2057" t="str">
            <v>LÍQUIDO CORROSIVO, ÁCIDO, INORGÂNICO, N.E.</v>
          </cell>
          <cell r="C2057">
            <v>8</v>
          </cell>
        </row>
        <row r="2058">
          <cell r="A2058">
            <v>3265</v>
          </cell>
          <cell r="B2058" t="str">
            <v>LÍQUIDO CORROSIVO, ÁCIDO, ORGÂNICO, N.E.</v>
          </cell>
          <cell r="C2058">
            <v>8</v>
          </cell>
        </row>
        <row r="2059">
          <cell r="A2059">
            <v>3266</v>
          </cell>
          <cell r="B2059" t="str">
            <v>LÍQUIDO CORROSIVO, BÁSICO, INORGÂNICO, N.E.</v>
          </cell>
          <cell r="C2059">
            <v>8</v>
          </cell>
        </row>
        <row r="2060">
          <cell r="A2060">
            <v>3267</v>
          </cell>
          <cell r="B2060" t="str">
            <v>LÍQUIDO CORROSIVO, BÁSICO, ORGÂNICO, N.E.</v>
          </cell>
          <cell r="C2060">
            <v>8</v>
          </cell>
        </row>
        <row r="2061">
          <cell r="A2061">
            <v>3268</v>
          </cell>
          <cell r="B2061" t="str">
            <v>DISPOSITIVOS DE SEGURANÇA, acionados eletricamente</v>
          </cell>
          <cell r="C2061">
            <v>9</v>
          </cell>
        </row>
        <row r="2062">
          <cell r="A2062">
            <v>3269</v>
          </cell>
          <cell r="B2062" t="str">
            <v>RESINA DE POLIÉSTER, CONJUNTO material a base líquida</v>
          </cell>
          <cell r="C2062">
            <v>3</v>
          </cell>
        </row>
        <row r="2063">
          <cell r="A2063">
            <v>3270</v>
          </cell>
          <cell r="B2063" t="str">
            <v>FILTROS DE MEMBRANA DE NITROCELULOSE, com até 12,6% de nitrogênio, massa seca</v>
          </cell>
          <cell r="C2063">
            <v>4.0999999999999996</v>
          </cell>
        </row>
        <row r="2064">
          <cell r="A2064">
            <v>3271</v>
          </cell>
          <cell r="B2064" t="str">
            <v>ÉTERES, N.E.</v>
          </cell>
          <cell r="C2064">
            <v>3</v>
          </cell>
        </row>
        <row r="2065">
          <cell r="A2065">
            <v>3272</v>
          </cell>
          <cell r="B2065" t="str">
            <v>ÉSTERES, N.E.</v>
          </cell>
          <cell r="C2065">
            <v>3</v>
          </cell>
        </row>
        <row r="2066">
          <cell r="A2066">
            <v>3273</v>
          </cell>
          <cell r="B2066" t="str">
            <v>NITRILAS, INFLAMÁVEIS, TÓXICAS, N.E.</v>
          </cell>
          <cell r="C2066">
            <v>3</v>
          </cell>
        </row>
        <row r="2067">
          <cell r="A2067">
            <v>3274</v>
          </cell>
          <cell r="B2067" t="str">
            <v>ALCOOLATOS SOLUÇÃO alcoólica, N.E.</v>
          </cell>
          <cell r="C2067">
            <v>3</v>
          </cell>
        </row>
        <row r="2068">
          <cell r="A2068">
            <v>3275</v>
          </cell>
          <cell r="B2068" t="str">
            <v>NITRILAS, TÓXICAS, INFLAMÁVEIS, N.E.</v>
          </cell>
          <cell r="C2068">
            <v>6.1</v>
          </cell>
        </row>
        <row r="2069">
          <cell r="A2069">
            <v>3276</v>
          </cell>
          <cell r="B2069" t="str">
            <v>NITRILAS, TÓXICAS, LÍQUIDAS, N.E.</v>
          </cell>
          <cell r="C2069">
            <v>6.1</v>
          </cell>
        </row>
        <row r="2070">
          <cell r="A2070">
            <v>3277</v>
          </cell>
          <cell r="B2070" t="str">
            <v>CLOROFORMIATOS, TÓXICOS, CORROSIVOS, N.E.</v>
          </cell>
          <cell r="C2070">
            <v>6.1</v>
          </cell>
        </row>
        <row r="2071">
          <cell r="A2071">
            <v>3278</v>
          </cell>
          <cell r="B2071" t="str">
            <v>COMPOSTO ORGANOFOSFORADO, TÓXICO, LÍQUIDO, N.E.</v>
          </cell>
          <cell r="C2071">
            <v>6.1</v>
          </cell>
        </row>
        <row r="2072">
          <cell r="A2072">
            <v>3279</v>
          </cell>
          <cell r="B2072" t="str">
            <v>COMPOSTO ORGANOFOSFORADO, TÓXICO, INFLAMÁVEL, N.E.</v>
          </cell>
          <cell r="C2072">
            <v>6.1</v>
          </cell>
        </row>
        <row r="2073">
          <cell r="A2073">
            <v>3280</v>
          </cell>
          <cell r="B2073" t="str">
            <v>ARSÊNIO, COMPOSTO ORGÂNICO, LÍQUIDO, N.E.</v>
          </cell>
          <cell r="C2073">
            <v>6.1</v>
          </cell>
        </row>
        <row r="2074">
          <cell r="A2074">
            <v>3281</v>
          </cell>
          <cell r="B2074" t="str">
            <v>METAL CARBONILAS, LÍQUIDAS, N.E.</v>
          </cell>
          <cell r="C2074">
            <v>6.1</v>
          </cell>
        </row>
        <row r="2075">
          <cell r="A2075">
            <v>3282</v>
          </cell>
          <cell r="B2075" t="str">
            <v>COMPOSTO ORGANOMETÁLICO, TÓXICO, LÍQUIDO, N.E.</v>
          </cell>
          <cell r="C2075">
            <v>6.1</v>
          </cell>
        </row>
        <row r="2076">
          <cell r="A2076">
            <v>3283</v>
          </cell>
          <cell r="B2076" t="str">
            <v>SELÊNIO, COMPOSTO, SÓLIDO, N.E.</v>
          </cell>
          <cell r="C2076">
            <v>6.1</v>
          </cell>
        </row>
        <row r="2077">
          <cell r="A2077">
            <v>3284</v>
          </cell>
          <cell r="B2077" t="str">
            <v>TELÚRIO, COMPOSTO, N.E.</v>
          </cell>
          <cell r="C2077">
            <v>6.1</v>
          </cell>
        </row>
        <row r="2078">
          <cell r="A2078">
            <v>3285</v>
          </cell>
          <cell r="B2078" t="str">
            <v>VANÁDIO, COMPOSTO, N.E.</v>
          </cell>
          <cell r="C2078">
            <v>6.1</v>
          </cell>
        </row>
        <row r="2079">
          <cell r="A2079">
            <v>3286</v>
          </cell>
          <cell r="B2079" t="str">
            <v>LÍQUIDO INFLAMÁVEL, TÓXICO, CORROSIVO, N.E.</v>
          </cell>
          <cell r="C2079">
            <v>3</v>
          </cell>
        </row>
        <row r="2080">
          <cell r="A2080">
            <v>3287</v>
          </cell>
          <cell r="B2080" t="str">
            <v>LÍQUIDO TÓXICO, INORGÂNICO, N.E.</v>
          </cell>
          <cell r="C2080">
            <v>6.1</v>
          </cell>
        </row>
        <row r="2081">
          <cell r="A2081">
            <v>3288</v>
          </cell>
          <cell r="B2081" t="str">
            <v>SÓLIDO TÓXICO, INORGÂNICO, N.E.</v>
          </cell>
          <cell r="C2081">
            <v>6.1</v>
          </cell>
        </row>
        <row r="2082">
          <cell r="A2082">
            <v>3289</v>
          </cell>
          <cell r="B2082" t="str">
            <v>LÍQUIDO TÓXICO, CORROSIVO, INORGÂNICO, N.E.</v>
          </cell>
          <cell r="C2082">
            <v>6.1</v>
          </cell>
        </row>
        <row r="2083">
          <cell r="A2083">
            <v>3290</v>
          </cell>
          <cell r="B2083" t="str">
            <v>SÓLIDO TÓXICO, CORROSIVO, INORGÂNICO, N.E.</v>
          </cell>
          <cell r="C2083">
            <v>6.1</v>
          </cell>
        </row>
        <row r="2084">
          <cell r="A2084">
            <v>3291</v>
          </cell>
          <cell r="B2084" t="str">
            <v>RESÍDUOS  CLÍNICOS  INESPECÍFICOS,   N.E.,   ou   RESÍDUOS  (BIO)   MÉDICOS,   N.E.,  ou   RESÍDUOS  MÉDICOS REGULAMENTADOS, N.E.</v>
          </cell>
          <cell r="C2084">
            <v>6.2</v>
          </cell>
        </row>
        <row r="2085">
          <cell r="A2085">
            <v>3292</v>
          </cell>
          <cell r="B2085" t="str">
            <v>BATERIAS, CONTENDO SÓDIO, ou PILHAS, CONTENDO SÓDIO</v>
          </cell>
          <cell r="C2085">
            <v>4.3</v>
          </cell>
        </row>
        <row r="2086">
          <cell r="A2086">
            <v>3293</v>
          </cell>
          <cell r="B2086" t="str">
            <v>HIDRAZINA, SOLUÇÃO AQUOSA com até 37% de hidrazina, em massa</v>
          </cell>
          <cell r="C2086">
            <v>6.1</v>
          </cell>
        </row>
        <row r="2087">
          <cell r="A2087">
            <v>3294</v>
          </cell>
          <cell r="B2087" t="str">
            <v>CIANETO DE HIDROGÊNIO, SOLUÇÃO ALCOÓLICA, com até 45% de cianeto de hidrogênio</v>
          </cell>
          <cell r="C2087">
            <v>6.1</v>
          </cell>
        </row>
        <row r="2088">
          <cell r="A2088">
            <v>3295</v>
          </cell>
          <cell r="B2088" t="str">
            <v>HIDROCARBONETO(S), LÍQUIDO(S), N.E.</v>
          </cell>
          <cell r="C2088">
            <v>3</v>
          </cell>
        </row>
        <row r="2089">
          <cell r="A2089">
            <v>3296</v>
          </cell>
          <cell r="B2089" t="str">
            <v>HEPTAFLUORPROPANO (GÁS REFRIGERANTE R 227)</v>
          </cell>
          <cell r="C2089">
            <v>2.2000000000000002</v>
          </cell>
        </row>
        <row r="2090">
          <cell r="A2090">
            <v>3297</v>
          </cell>
          <cell r="B2090" t="str">
            <v>MISTURA DE ÓXIDO DE ETILENO E CLOROTETRAFLUORETANO com até 8,8% de óxido de etileno</v>
          </cell>
          <cell r="C2090">
            <v>2.2000000000000002</v>
          </cell>
        </row>
        <row r="2091">
          <cell r="A2091">
            <v>3298</v>
          </cell>
          <cell r="B2091" t="str">
            <v>MISTURA DE ÓXIDO DE ETILENO E PENTAFLUORETANO com até 7,9% de óxido de etileno</v>
          </cell>
          <cell r="C2091">
            <v>2.2000000000000002</v>
          </cell>
        </row>
        <row r="2092">
          <cell r="A2092">
            <v>3299</v>
          </cell>
          <cell r="B2092" t="str">
            <v>MISTURA DE ÓXIDO DE ETILENO E TETRAFLUORETANO com até 5,6% de óxido de etileno</v>
          </cell>
          <cell r="C2092">
            <v>2.2000000000000002</v>
          </cell>
        </row>
        <row r="2093">
          <cell r="A2093">
            <v>3300</v>
          </cell>
          <cell r="B2093" t="str">
            <v>MISTURA DE ÓXIDO DE ETILENO E DIÓXIDO DE CARBONO com mais de 87% de óxido de etileno</v>
          </cell>
          <cell r="C2093">
            <v>2.2999999999999998</v>
          </cell>
        </row>
        <row r="2094">
          <cell r="A2094">
            <v>3301</v>
          </cell>
          <cell r="B2094" t="str">
            <v>LÍQUIDO CORROSIVO, SUJEITO A AUTOAQUECIMENTO, N.E.</v>
          </cell>
          <cell r="C2094">
            <v>8</v>
          </cell>
        </row>
        <row r="2095">
          <cell r="A2095">
            <v>3302</v>
          </cell>
          <cell r="B2095" t="str">
            <v>ACRILATO DE 2-DIMETILAMINOETILA</v>
          </cell>
          <cell r="C2095">
            <v>6.1</v>
          </cell>
        </row>
        <row r="2096">
          <cell r="A2096">
            <v>3303</v>
          </cell>
          <cell r="B2096" t="str">
            <v>GÁS TÓXICO, OXIDANTE, COMPRIMIDO, N.E.</v>
          </cell>
          <cell r="C2096">
            <v>2.2999999999999998</v>
          </cell>
        </row>
        <row r="2097">
          <cell r="A2097">
            <v>3304</v>
          </cell>
          <cell r="B2097" t="str">
            <v>GÁS TÓXICO, CORROSIVO, COMPRIMIDO, N.E.</v>
          </cell>
          <cell r="C2097">
            <v>2.2999999999999998</v>
          </cell>
        </row>
        <row r="2098">
          <cell r="A2098">
            <v>3305</v>
          </cell>
          <cell r="B2098" t="str">
            <v>GÁS TÓXICO, INFLAMÁVEL, CORROSIVO, COMPRIMIDO, N.E.</v>
          </cell>
          <cell r="C2098">
            <v>2.2999999999999998</v>
          </cell>
        </row>
        <row r="2099">
          <cell r="A2099">
            <v>3306</v>
          </cell>
          <cell r="B2099" t="str">
            <v>GÁS TÓXICO, OXIDANTE, CORROSIVO, COMPRIMIDO, N.E.</v>
          </cell>
          <cell r="C2099">
            <v>2.2999999999999998</v>
          </cell>
        </row>
        <row r="2100">
          <cell r="A2100">
            <v>3307</v>
          </cell>
          <cell r="B2100" t="str">
            <v>GÁS TÓXICO, OXIDANTE, LIQUEFEITO, N.E.</v>
          </cell>
          <cell r="C2100">
            <v>2.2999999999999998</v>
          </cell>
        </row>
        <row r="2101">
          <cell r="A2101">
            <v>3308</v>
          </cell>
          <cell r="B2101" t="str">
            <v>GÁS TÓXICO, CORROSIVO, LIQUEFEITO, N.E.</v>
          </cell>
          <cell r="C2101">
            <v>2.2999999999999998</v>
          </cell>
        </row>
        <row r="2102">
          <cell r="A2102">
            <v>3309</v>
          </cell>
          <cell r="B2102" t="str">
            <v>GÁS TÓXICO, INFLAMÁVEL, CORROSIVO, LIQUEFEITO, N.E.</v>
          </cell>
          <cell r="C2102">
            <v>2.2999999999999998</v>
          </cell>
        </row>
        <row r="2103">
          <cell r="A2103">
            <v>3310</v>
          </cell>
          <cell r="B2103" t="str">
            <v>GÁS TÓXICO, OXIDANTE, CORROSIVO, LIQUEFEITO, N.E.</v>
          </cell>
          <cell r="C2103">
            <v>2.2999999999999998</v>
          </cell>
        </row>
        <row r="2104">
          <cell r="A2104">
            <v>3311</v>
          </cell>
          <cell r="B2104" t="str">
            <v>GÁS OXIDANTE, LÍQUIDO REFRIGERADO, N.E.</v>
          </cell>
          <cell r="C2104">
            <v>2.2000000000000002</v>
          </cell>
        </row>
        <row r="2105">
          <cell r="A2105">
            <v>3312</v>
          </cell>
          <cell r="B2105" t="str">
            <v>GÁS INFLAMÁVEL, LÍQUIDO REFRIGERADO, N.E.</v>
          </cell>
          <cell r="C2105">
            <v>2.1</v>
          </cell>
        </row>
        <row r="2106">
          <cell r="A2106">
            <v>3313</v>
          </cell>
          <cell r="B2106" t="str">
            <v>PIGMENTOS ORGÂNICOS, SUJEITOS A AUTOAQUECIMENTO</v>
          </cell>
          <cell r="C2106">
            <v>4.2</v>
          </cell>
        </row>
        <row r="2107">
          <cell r="A2107">
            <v>3314</v>
          </cell>
          <cell r="B2107" t="str">
            <v>COMPOSTO  PLÁSTICO  PARA  MOLDAGEM,  sob  forma  de  pasta,  folha  ou  corda  extrudada,  que  desprende  vapor
inflamável</v>
          </cell>
          <cell r="C2107">
            <v>9</v>
          </cell>
        </row>
        <row r="2108">
          <cell r="A2108">
            <v>3315</v>
          </cell>
          <cell r="B2108" t="str">
            <v>AMOSTRA QUÍMICA, TÓXICA</v>
          </cell>
          <cell r="C2108">
            <v>6.1</v>
          </cell>
        </row>
        <row r="2109">
          <cell r="A2109">
            <v>3316</v>
          </cell>
          <cell r="B2109" t="str">
            <v>ESTOJO QUÍMICO ou ESTOJO DE PRIMEIROS SOCORROS</v>
          </cell>
          <cell r="C2109">
            <v>9</v>
          </cell>
        </row>
        <row r="2110">
          <cell r="A2110">
            <v>3317</v>
          </cell>
          <cell r="B2110" t="str">
            <v>2-AMINO-4,6 - DINITIROFENOL, UMEDECIDO com no mínimo, 20% de água, em massa</v>
          </cell>
          <cell r="C2110">
            <v>4.0999999999999996</v>
          </cell>
        </row>
        <row r="2111">
          <cell r="A2111">
            <v>3318</v>
          </cell>
          <cell r="B2111" t="str">
            <v>AMÔNIA, SOLUÇÃO aquosa, com densidade relativa inferior a 0,880 a 15ºC, com mais de 50% de amônia</v>
          </cell>
          <cell r="C2111">
            <v>2.2999999999999998</v>
          </cell>
        </row>
        <row r="2112">
          <cell r="A2112">
            <v>3319</v>
          </cell>
          <cell r="B2112" t="str">
            <v>MISTURA DE NITROGLICERINA, INSENSIBILIZADA, SÓLIDA, N.E. com mais de 2% e até 10% de nitroglicerina, em
massa</v>
          </cell>
          <cell r="C2112">
            <v>4.0999999999999996</v>
          </cell>
        </row>
        <row r="2113">
          <cell r="A2113">
            <v>3320</v>
          </cell>
          <cell r="B2113" t="str">
            <v>BORO-HIDRETO DE SÓDIO E HIDRÓXIDO DE SÓDIO SOLUÇÃO, com até 12% de boro-hidreto de sódio e até 40% de hidróxido de sódio, em massa</v>
          </cell>
          <cell r="C2113">
            <v>8</v>
          </cell>
        </row>
        <row r="2114">
          <cell r="A2114">
            <v>3321</v>
          </cell>
          <cell r="B2114" t="str">
            <v>MATERIAL RADIOATIVO, BAIXA ATIVIDADE ESPECÍFICA (BAE-II), não-físsil ou físsil exceptivo</v>
          </cell>
          <cell r="C2114">
            <v>7</v>
          </cell>
        </row>
        <row r="2115">
          <cell r="A2115">
            <v>3322</v>
          </cell>
          <cell r="B2115" t="str">
            <v>MATERIAL RADIOATIVO, BAIXA ATIVIDADE ESPECÍFICA (BAE-III), não-físsil ou físsil exceptivo</v>
          </cell>
          <cell r="C2115">
            <v>7</v>
          </cell>
        </row>
        <row r="2116">
          <cell r="A2116">
            <v>3323</v>
          </cell>
          <cell r="B2116" t="str">
            <v>MATERIAL RADIOATIVO, EM VOLUME TIPO C, não-físsil ou físsil exceptivo</v>
          </cell>
          <cell r="C2116">
            <v>7</v>
          </cell>
        </row>
        <row r="2117">
          <cell r="A2117">
            <v>3324</v>
          </cell>
          <cell r="B2117" t="str">
            <v>MATERIAL REDIOATIVO, BAIXA ATIVIDADE ESPECÍFICA (BAE-II) FÍSSIL</v>
          </cell>
          <cell r="C2117">
            <v>7</v>
          </cell>
        </row>
        <row r="2118">
          <cell r="A2118">
            <v>3325</v>
          </cell>
          <cell r="B2118" t="str">
            <v>MATERIAL RADIOATIVO, BAIXA ATIVIDADE ESPECÍFICA (BAE-III), FÍSSIL</v>
          </cell>
          <cell r="C2118">
            <v>7</v>
          </cell>
        </row>
        <row r="2119">
          <cell r="A2119">
            <v>3326</v>
          </cell>
          <cell r="B2119" t="str">
            <v>MATERIAL RADIOATIVO, OBJETOS CONTAMINADOS NA SUPERFÍCIE (OCS-I OU OCS-II), FÍSSIL</v>
          </cell>
          <cell r="C2119">
            <v>7</v>
          </cell>
        </row>
        <row r="2120">
          <cell r="A2120">
            <v>3327</v>
          </cell>
          <cell r="B2120" t="str">
            <v>MATERIAL RADIOATIVO, EM VOLUME TIPO A, FÍSSIL, não-sob forma especial</v>
          </cell>
          <cell r="C2120">
            <v>7</v>
          </cell>
        </row>
        <row r="2121">
          <cell r="A2121">
            <v>3328</v>
          </cell>
          <cell r="B2121" t="str">
            <v>MATERIAL RADIOATIVO, EM VOLUME TIPO B(U), FÍSSIL</v>
          </cell>
          <cell r="C2121">
            <v>7</v>
          </cell>
        </row>
        <row r="2122">
          <cell r="A2122">
            <v>3329</v>
          </cell>
          <cell r="B2122" t="str">
            <v>MATERIAL RADIOATIVO, EM VOLUME TIPO B(M), FÍSSIL</v>
          </cell>
          <cell r="C2122">
            <v>7</v>
          </cell>
        </row>
        <row r="2123">
          <cell r="A2123">
            <v>3330</v>
          </cell>
          <cell r="B2123" t="str">
            <v>MATERIAL RADIOATIVO, EM VOLUME TIPO C, FÍSSIL</v>
          </cell>
          <cell r="C2123">
            <v>7</v>
          </cell>
        </row>
        <row r="2124">
          <cell r="A2124">
            <v>3331</v>
          </cell>
          <cell r="B2124" t="str">
            <v>MATERIAL RADIOATIVO, TRANSPORTADO SOB ARANJO ESPECIAL, FÍSSIL</v>
          </cell>
          <cell r="C2124">
            <v>7</v>
          </cell>
        </row>
        <row r="2125">
          <cell r="A2125">
            <v>3332</v>
          </cell>
          <cell r="B2125" t="str">
            <v>MATERIAL RADIOATIVO, VOLUME TIPO A, TRANSPORTADO SOB FORMA ESPECIAL, não-físsil ou físsil exceptivo</v>
          </cell>
          <cell r="C2125">
            <v>7</v>
          </cell>
        </row>
        <row r="2126">
          <cell r="A2126">
            <v>3333</v>
          </cell>
          <cell r="B2126" t="str">
            <v>MATERIAL RADIOATIVO, EM VOLUME TIPO A, TRANSPORTADO SOB FORMA ESPECIAL, FÍSSIL</v>
          </cell>
          <cell r="C2126">
            <v>7</v>
          </cell>
        </row>
        <row r="2127">
          <cell r="A2127">
            <v>3334</v>
          </cell>
          <cell r="B2127" t="str">
            <v>LÍQUIDO REGULAMENTADO PARA AVIAÇÃO, N.E.</v>
          </cell>
          <cell r="C2127" t="str">
            <v>PRODUTO NÃO SUJEITO AO REGULAMENTO DO TRANSPORTE TERRESTRE DE PRODUTOS PERIGOSOS</v>
          </cell>
        </row>
        <row r="2128">
          <cell r="A2128">
            <v>3335</v>
          </cell>
          <cell r="B2128" t="str">
            <v>SÓLIDO REGULAMENTADO PARA AVIAÇÃO, N.E.</v>
          </cell>
          <cell r="C2128" t="str">
            <v>PRODUTO NÃO SUJEITO AO REGULAMENTO DO TRANSPORTE TERRESTRE DE PRODUTOS PERIGOSOS</v>
          </cell>
        </row>
        <row r="2129">
          <cell r="A2129">
            <v>3336</v>
          </cell>
          <cell r="B2129" t="str">
            <v>MERCAPTANAS, INFLAMÁVEIS, LÍQUIDAS, N.E., ou MISTURA DE MERCAPTANA, INFLAMÁVEL, LÍQUIDA, N.E.</v>
          </cell>
          <cell r="C2129">
            <v>3</v>
          </cell>
        </row>
        <row r="2130">
          <cell r="A2130">
            <v>3337</v>
          </cell>
          <cell r="B2130" t="str">
            <v>GÁS REFRIGERANTE R 404 A</v>
          </cell>
          <cell r="C2130">
            <v>2.2000000000000002</v>
          </cell>
        </row>
        <row r="2131">
          <cell r="A2131">
            <v>3338</v>
          </cell>
          <cell r="B2131" t="str">
            <v>GÁS REFRIGERANTE R 407 A</v>
          </cell>
          <cell r="C2131">
            <v>2.2000000000000002</v>
          </cell>
        </row>
        <row r="2132">
          <cell r="A2132">
            <v>3339</v>
          </cell>
          <cell r="B2132" t="str">
            <v>GÁS REFRIGERANTE R 407 B</v>
          </cell>
          <cell r="C2132">
            <v>2.2000000000000002</v>
          </cell>
        </row>
        <row r="2133">
          <cell r="A2133">
            <v>3340</v>
          </cell>
          <cell r="B2133" t="str">
            <v>GÁS REFRIGERANTE R 407 C</v>
          </cell>
          <cell r="C2133">
            <v>2.2000000000000002</v>
          </cell>
        </row>
        <row r="2134">
          <cell r="A2134">
            <v>3341</v>
          </cell>
          <cell r="B2134" t="str">
            <v>DIÓXIDO DE TIOURÉIA</v>
          </cell>
          <cell r="C2134">
            <v>4.2</v>
          </cell>
        </row>
        <row r="2135">
          <cell r="A2135">
            <v>3342</v>
          </cell>
          <cell r="B2135" t="str">
            <v>XANTATOS</v>
          </cell>
          <cell r="C2135">
            <v>4.2</v>
          </cell>
        </row>
        <row r="2136">
          <cell r="A2136">
            <v>3343</v>
          </cell>
          <cell r="B2136" t="str">
            <v>MISTURA DE NITROGLICERINA, INFLAMÁVEL, INSENSIBILIZADA, LÍQUIDA, N.E., com até 30% de nitroglicerina,
em massa</v>
          </cell>
          <cell r="C2136">
            <v>3</v>
          </cell>
        </row>
        <row r="2137">
          <cell r="A2137">
            <v>3344</v>
          </cell>
          <cell r="B2137" t="str">
            <v>TETRANITRATO      DE      PENTAERITRINA      (TETRANITRATO      DE      PENTAERITROL;      PETN),      MISTURA,
INSENSIBILIZADA, SÓLIDA, N.E., com mais de 10% e até 20% de petn, em massa</v>
          </cell>
          <cell r="C2137">
            <v>4.0999999999999996</v>
          </cell>
        </row>
        <row r="2138">
          <cell r="A2138">
            <v>3345</v>
          </cell>
          <cell r="B2138" t="str">
            <v>PESTICIDA Á BASE DE DERIVADOS DO ÁCIDO FENOXIACÉTICO, TÓXICO, SÓLIDO</v>
          </cell>
          <cell r="C2138">
            <v>6.1</v>
          </cell>
        </row>
        <row r="2139">
          <cell r="A2139">
            <v>3346</v>
          </cell>
          <cell r="B2139" t="str">
            <v>PESTICIDA  Á  BASE  DE  DERIVADOS DO  ÁCIDO  FENOXIACÉTICO,  INFLAMÁVEL,  TÓXICO,  LÍQUIDO  com PFg
inferior a 23ºC</v>
          </cell>
          <cell r="C2139">
            <v>3</v>
          </cell>
        </row>
        <row r="2140">
          <cell r="A2140">
            <v>3347</v>
          </cell>
          <cell r="B2140" t="str">
            <v>PESTICIDA  Á  BASE  DE  DERIVADOS DO  ÁCIDO  FENOXIACÉTICO,  TÓXICO,  INFLAMÁVEL,  LÍQUIDO  com PFg
igual ou superior a 23ºC</v>
          </cell>
          <cell r="C2140">
            <v>6.1</v>
          </cell>
        </row>
        <row r="2141">
          <cell r="A2141">
            <v>3348</v>
          </cell>
          <cell r="B2141" t="str">
            <v>PESTICIDA Á BASE DE DERIVADOS DO ÁCIDO FENOXIACÉTICO, TÓXICO, LÍQUIDO</v>
          </cell>
          <cell r="C2141">
            <v>6.1</v>
          </cell>
        </row>
        <row r="2142">
          <cell r="A2142">
            <v>3349</v>
          </cell>
          <cell r="B2142" t="str">
            <v>PESTICIDA Á BASE DE PIRETRÓIDE, TÓXICO, SÓLIDO</v>
          </cell>
          <cell r="C2142">
            <v>6.1</v>
          </cell>
        </row>
        <row r="2143">
          <cell r="A2143">
            <v>3350</v>
          </cell>
          <cell r="B2143" t="str">
            <v>PESTICIDA Á BASE DE PIRETRÓIDE, INFLAMÁVEL, TÓXICO, LÍQUIDO com ponto de fulgor inferior a 23ºC</v>
          </cell>
          <cell r="C2143">
            <v>3</v>
          </cell>
        </row>
        <row r="2144">
          <cell r="A2144">
            <v>3351</v>
          </cell>
          <cell r="B2144" t="str">
            <v>PESTICIDA Á BASE DE PIRETRÓIDE, TÓXICO, INFLAMÁVEL, LÍQUIDO com PFg igual ou superior a 23ºC</v>
          </cell>
          <cell r="C2144">
            <v>6.1</v>
          </cell>
        </row>
        <row r="2145">
          <cell r="A2145">
            <v>3352</v>
          </cell>
          <cell r="B2145" t="str">
            <v>PESTICIDA Á BASE DE PIRETRÓIDE, TÓXICO, LÍQUIDO</v>
          </cell>
          <cell r="C2145">
            <v>6.1</v>
          </cell>
        </row>
        <row r="2146">
          <cell r="A2146">
            <v>3354</v>
          </cell>
          <cell r="B2146" t="str">
            <v>INSETICIDA INFLAMÁVEL, GASOSO, N.E.</v>
          </cell>
          <cell r="C2146">
            <v>2.1</v>
          </cell>
        </row>
        <row r="2147">
          <cell r="A2147">
            <v>3355</v>
          </cell>
          <cell r="B2147" t="str">
            <v>INSETICIDA, TÓXICO, INFLAMÁVEL, GASOSO, N.E.</v>
          </cell>
          <cell r="C2147">
            <v>2.2999999999999998</v>
          </cell>
        </row>
        <row r="2148">
          <cell r="A2148">
            <v>3356</v>
          </cell>
          <cell r="B2148" t="str">
            <v>GERADOR DE OXIGÊNIO, QUÍMICO †</v>
          </cell>
          <cell r="C2148">
            <v>5.0999999999999996</v>
          </cell>
        </row>
        <row r="2149">
          <cell r="A2149">
            <v>3357</v>
          </cell>
          <cell r="B2149" t="str">
            <v>MISTURA DE NITROGLICERINA, INSENSIBILIZADA, LÍQUIDA, N.E., com até 30% de nitroglicerina, em massa</v>
          </cell>
          <cell r="C2149">
            <v>3</v>
          </cell>
        </row>
        <row r="2150">
          <cell r="A2150">
            <v>3358</v>
          </cell>
          <cell r="B2150" t="str">
            <v>MÁQUINAS DE REFRIGERAÇÃO contendo gás liquefeito, inflamável, não-tóxico</v>
          </cell>
          <cell r="C2150">
            <v>2.1</v>
          </cell>
        </row>
        <row r="2151">
          <cell r="A2151">
            <v>3359</v>
          </cell>
          <cell r="B2151" t="str">
            <v>VEÍCULO SOB FUMIGAÇÃO ou EQUIPAMENTO DE TRANSPORTE SOB FUMIGAÇÃO</v>
          </cell>
          <cell r="C2151">
            <v>9</v>
          </cell>
        </row>
        <row r="2152">
          <cell r="A2152">
            <v>3360</v>
          </cell>
          <cell r="B2152" t="str">
            <v>FIBRAS VEGETAIS, SECAS</v>
          </cell>
          <cell r="C2152" t="str">
            <v>PRODUTO NÃO SUJEITO AO REGULAMENTO DO TRANSPORTE TERRESTRE DE PRODUTOS PERIGOSOS</v>
          </cell>
        </row>
        <row r="2153">
          <cell r="A2153">
            <v>3361</v>
          </cell>
          <cell r="B2153" t="str">
            <v>CLOROSILANOS, TÓXICO, CORROSIVO, N.E.</v>
          </cell>
          <cell r="C2153">
            <v>6.1</v>
          </cell>
        </row>
        <row r="2154">
          <cell r="A2154">
            <v>3362</v>
          </cell>
          <cell r="B2154" t="str">
            <v>CLOROSILANOS, TÓXICO, CORROSIVO, INFLAMÁVEL, N.E.</v>
          </cell>
          <cell r="C2154">
            <v>6.1</v>
          </cell>
        </row>
        <row r="2155">
          <cell r="A2155">
            <v>3363</v>
          </cell>
          <cell r="B2155" t="str">
            <v>PRODUTOS PERIGOSOS EM MAQUINARIA ou PRODUTOS PERIGOSOS EM APARELHOS</v>
          </cell>
          <cell r="C2155">
            <v>9</v>
          </cell>
        </row>
        <row r="2156">
          <cell r="A2156">
            <v>3364</v>
          </cell>
          <cell r="B2156" t="str">
            <v>TRINITROFENOL (ÁCIDO PÍCRICO) UMEDECIDO, com teor de água igual ou superior a 10% em massa</v>
          </cell>
          <cell r="C2156">
            <v>4.0999999999999996</v>
          </cell>
        </row>
        <row r="2157">
          <cell r="A2157">
            <v>3365</v>
          </cell>
          <cell r="B2157" t="str">
            <v>TRINITROCLOROBENZENO  (CLORETO  DE  PICRILA),  UMEDECIDO,  com teor  de  água  igual ou  superior a  10% em
massa</v>
          </cell>
          <cell r="C2157">
            <v>4.0999999999999996</v>
          </cell>
        </row>
        <row r="2158">
          <cell r="A2158">
            <v>3366</v>
          </cell>
          <cell r="B2158" t="str">
            <v>TRINITROTOLUENO (TNT), UMEDECIDO, com teor de água igual ou superior a 10%, em massa</v>
          </cell>
          <cell r="C2158">
            <v>4.0999999999999996</v>
          </cell>
        </row>
        <row r="2159">
          <cell r="A2159">
            <v>3367</v>
          </cell>
          <cell r="B2159" t="str">
            <v>TRINITROBENZENO, UMEDECIDO, com teor de água igual ou superior a 10%, em massa</v>
          </cell>
          <cell r="C2159">
            <v>4.0999999999999996</v>
          </cell>
        </row>
        <row r="2160">
          <cell r="A2160">
            <v>3368</v>
          </cell>
          <cell r="B2160" t="str">
            <v>ÁCIDO TRINITROBENZÓICO, UMEDECIDO, com teor de água igual ou superior a 10%, em massa</v>
          </cell>
          <cell r="C2160">
            <v>4.0999999999999996</v>
          </cell>
        </row>
        <row r="2161">
          <cell r="A2161">
            <v>3369</v>
          </cell>
          <cell r="B2161" t="str">
            <v>DINITRO-o-CRESOLATO DE SÓDIO, UMEDECIDO, com teor de água igual ou superior a 10%, em massa</v>
          </cell>
          <cell r="C2161">
            <v>4.0999999999999996</v>
          </cell>
        </row>
        <row r="2162">
          <cell r="A2162">
            <v>3370</v>
          </cell>
          <cell r="B2162" t="str">
            <v>NITRATO DE URÉIA, UMEDECIDO, com teor de água igual ou superior a 10%, em massa</v>
          </cell>
          <cell r="C2162">
            <v>4.0999999999999996</v>
          </cell>
        </row>
        <row r="2163">
          <cell r="A2163">
            <v>3371</v>
          </cell>
          <cell r="B2163" t="str">
            <v>2-METILBUTANAL</v>
          </cell>
          <cell r="C2163">
            <v>3</v>
          </cell>
        </row>
        <row r="2164">
          <cell r="A2164">
            <v>3373</v>
          </cell>
          <cell r="B2164" t="str">
            <v> </v>
          </cell>
          <cell r="C2164">
            <v>6.2</v>
          </cell>
        </row>
        <row r="2165">
          <cell r="A2165">
            <v>3374</v>
          </cell>
          <cell r="B2165" t="str">
            <v>ACETILENO, LIVRE DE SOLVENTE</v>
          </cell>
          <cell r="C2165">
            <v>2.1</v>
          </cell>
        </row>
        <row r="2166">
          <cell r="A2166">
            <v>3375</v>
          </cell>
          <cell r="B2166" t="str">
            <v>NITRATO DE AMÔNIO, EMULSÃO ou SUSPENSÃO ou GEL, explosivos intermediários para detonantes</v>
          </cell>
          <cell r="C2166">
            <v>5.0999999999999996</v>
          </cell>
        </row>
        <row r="2167">
          <cell r="A2167">
            <v>3376</v>
          </cell>
          <cell r="B2167" t="str">
            <v>4-NITROFENILHIDRAZINA, com até de 30% de água, em massa</v>
          </cell>
          <cell r="C2167">
            <v>4.0999999999999996</v>
          </cell>
        </row>
        <row r="2168">
          <cell r="A2168">
            <v>3377</v>
          </cell>
          <cell r="B2168" t="str">
            <v>PERBORATO DE SÓDIO MONOHIDRATADO</v>
          </cell>
          <cell r="C2168">
            <v>5.0999999999999996</v>
          </cell>
        </row>
        <row r="2169">
          <cell r="A2169">
            <v>3378</v>
          </cell>
          <cell r="B2169" t="str">
            <v>CARBONATO DE SÓDIO PEROXI-HIDRATADO</v>
          </cell>
          <cell r="C2169">
            <v>5.0999999999999996</v>
          </cell>
        </row>
        <row r="2170">
          <cell r="A2170">
            <v>3379</v>
          </cell>
          <cell r="B2170" t="str">
            <v>LÍQUIDO EXPLOSIVO INSENSIBILIZADO, N.E.</v>
          </cell>
          <cell r="C2170">
            <v>3</v>
          </cell>
        </row>
        <row r="2171">
          <cell r="A2171">
            <v>3380</v>
          </cell>
          <cell r="B2171" t="str">
            <v>SÓLIDO EXPLOSIVO INSENSIBILIZADO, N.E.</v>
          </cell>
          <cell r="C2171">
            <v>4.0999999999999996</v>
          </cell>
        </row>
        <row r="2172">
          <cell r="A2172">
            <v>3381</v>
          </cell>
          <cell r="B2172" t="str">
            <v>LÍQUIDO  TÓXICO À  INALAÇÃO, N.E.  com toxicidade  à inalação  inferior ou  igual a  200 ml/m³  e com concentração de vapor saturado superior ou igual a 500 CL50</v>
          </cell>
          <cell r="C2172">
            <v>6.1</v>
          </cell>
        </row>
        <row r="2173">
          <cell r="A2173">
            <v>3382</v>
          </cell>
          <cell r="B2173" t="str">
            <v>LÍQUIDO TÓXICO À INALAÇÃO, N.E. com toxicidade à inalação inferior ou igual a 1000 ml/m³ e com concentração de vapor saturado superior ou igual a 10 CL50</v>
          </cell>
          <cell r="C2173">
            <v>6.1</v>
          </cell>
        </row>
        <row r="2174">
          <cell r="A2174">
            <v>3383</v>
          </cell>
          <cell r="B2174" t="str">
            <v>LÍQUIDO  TÓXICO  À INALAÇÃO,  INFLAMÁVEL, N.E.  com toxicidade  à inalação  inferior ou  igual a  200 ml/m³  e com concentração de vapor saturado superior ou igual a 500 CL50</v>
          </cell>
          <cell r="C2174">
            <v>6.1</v>
          </cell>
        </row>
        <row r="2175">
          <cell r="A2175">
            <v>3384</v>
          </cell>
          <cell r="B2175" t="str">
            <v>LÍQUIDO TÓXICO À INALAÇÃO, INFLAMÁVEL, N.E. com toxicidade à inalação inferior ou igual a 1000 ml/m³ e com concentração de vapor saturado superior ou igual a 10 CL50</v>
          </cell>
          <cell r="C2175">
            <v>6.1</v>
          </cell>
        </row>
        <row r="2176">
          <cell r="A2176">
            <v>3385</v>
          </cell>
          <cell r="B2176" t="str">
            <v>LÍQUIDO  TÓXICO  À  INALAÇÃO,  QUE  REAGE  COM  ÁGUA,  N.E.  com  toxicidade  à  inalação  inferior  ou  igual  a  200 ml/m³ e com concentração de vapor saturado superior ou igual a 500 CL50</v>
          </cell>
          <cell r="C2176">
            <v>6.1</v>
          </cell>
        </row>
        <row r="2177">
          <cell r="A2177">
            <v>3386</v>
          </cell>
          <cell r="B2177" t="str">
            <v>LÍQUIDO  TÓXICO  À  INALAÇÃO,  QUE REAGE  COM ÁGUA,  N.E. com toxicidade à  inalação inferior  ou igual a 1000 ml/m³ e com concentração de vapor saturado superior ou igual a 10 CL50</v>
          </cell>
          <cell r="C2177">
            <v>6.1</v>
          </cell>
        </row>
        <row r="2178">
          <cell r="A2178">
            <v>3387</v>
          </cell>
          <cell r="B2178" t="str">
            <v>LÍQUIDO  TÓXICO  À  INALAÇÃO,  OXIDANTE,  N.E.  com  toxicidade  à  inalação  inferior  ou  igual  a  200  ml/m³  e  com concentração de vapor saturado superior ou igual a 500 CL50</v>
          </cell>
          <cell r="C2178">
            <v>6.1</v>
          </cell>
        </row>
        <row r="2179">
          <cell r="A2179">
            <v>3388</v>
          </cell>
          <cell r="B2179" t="str">
            <v>LÍQUIDO  TÓXICO  À  INALAÇÃO,  OXIDANTE,  N.E.  com  toxicidade  à  inalação  inferior  ou  igual a  1000  ml/m³  e  com concentração de vapor saturado superior ou igual a 10 CL50</v>
          </cell>
          <cell r="C2179">
            <v>6.1</v>
          </cell>
        </row>
        <row r="2180">
          <cell r="A2180">
            <v>3389</v>
          </cell>
          <cell r="B2180" t="str">
            <v>LÍQUIDO  TÓXICO  À  INALAÇÃO,  CORROSIVO,  N.E.  com toxicidade  à  inalação  inferior  ou  igual a  200  ml/m³  e  com concentração de vapor saturado superior ou igual a 500 CL50</v>
          </cell>
          <cell r="C2180">
            <v>6.1</v>
          </cell>
        </row>
        <row r="2181">
          <cell r="A2181">
            <v>3390</v>
          </cell>
          <cell r="B2181" t="str">
            <v>LÍQUIDO  TÓXICO  À  INALAÇÃO,  CORROSIVO,  N.E.  com toxicidade  à  inalação  inferior  ou  igual a  1000  ml/m³  e com concentração de vapor saturado superior ou igual a 10 CL50</v>
          </cell>
          <cell r="C2181">
            <v>6.1</v>
          </cell>
        </row>
        <row r="2182">
          <cell r="A2182">
            <v>3391</v>
          </cell>
          <cell r="B2182" t="str">
            <v>SUBSTÂNCIA ORGANOMETÁLICA, PIROFÓRICA, SÓLIDA</v>
          </cell>
          <cell r="C2182">
            <v>4.2</v>
          </cell>
        </row>
        <row r="2183">
          <cell r="A2183">
            <v>3392</v>
          </cell>
          <cell r="B2183" t="str">
            <v>SUBSTÂNCIA ORGANOMETÁLICA, PIROFÓRICA, LÍQUIDA</v>
          </cell>
          <cell r="C2183">
            <v>4.2</v>
          </cell>
        </row>
        <row r="2184">
          <cell r="A2184">
            <v>3393</v>
          </cell>
          <cell r="B2184" t="str">
            <v>SUBSTÂNCIA ORGANOMETÁLICA, PIROFÓRICA, QUE REAGE COM ÁGUA, SÓLIDA</v>
          </cell>
          <cell r="C2184">
            <v>4.2</v>
          </cell>
        </row>
        <row r="2185">
          <cell r="A2185">
            <v>3394</v>
          </cell>
          <cell r="B2185" t="str">
            <v>SUBSTÂNCIA ORGANOMETÁLICA, PIROFÓRICA, QUE REAGE COM ÁGUA, LÍQUIDA</v>
          </cell>
          <cell r="C2185">
            <v>4.2</v>
          </cell>
        </row>
        <row r="2186">
          <cell r="A2186">
            <v>3395</v>
          </cell>
          <cell r="B2186" t="str">
            <v>SUBSTÂNCIA ORGANOMETÁLICA, QUE REAGE COM ÁGUA, SÓLIDA</v>
          </cell>
          <cell r="C2186">
            <v>4.3</v>
          </cell>
        </row>
        <row r="2187">
          <cell r="A2187">
            <v>3396</v>
          </cell>
          <cell r="B2187" t="str">
            <v>SUBSTÂNCIA ORGANOMETÁLICA, QUE REAGE COM ÁGUA, INFLAMÁVEL, SÓLIDA</v>
          </cell>
          <cell r="C2187">
            <v>4.3</v>
          </cell>
        </row>
        <row r="2188">
          <cell r="A2188">
            <v>3397</v>
          </cell>
          <cell r="B2188" t="str">
            <v>SUBSTÂNCIA ORGANOMETÁLICA, QUE REAGE COM ÁGUA, SUJEITA A AUTOAQUECIMENTO, SÓLIDA</v>
          </cell>
          <cell r="C2188">
            <v>4.3</v>
          </cell>
        </row>
        <row r="2189">
          <cell r="A2189">
            <v>3398</v>
          </cell>
          <cell r="B2189" t="str">
            <v>SUBSTÂNCIA ORGANOMETÁLICA, QUE REAGE COM ÁGUA, LÍQUIDA</v>
          </cell>
          <cell r="C2189">
            <v>4.3</v>
          </cell>
        </row>
        <row r="2190">
          <cell r="A2190">
            <v>3399</v>
          </cell>
          <cell r="B2190" t="str">
            <v>SUBSTÂNCIA ORGANOMETÁLICA, QUE REAGE COM ÁGUA, INFLAMÁVEL, LÍQUIDA</v>
          </cell>
          <cell r="C2190">
            <v>4.3</v>
          </cell>
        </row>
        <row r="2191">
          <cell r="A2191">
            <v>3400</v>
          </cell>
          <cell r="B2191" t="str">
            <v>SUBSTÂNCIA ORGANOMETÁLICA, SUJEITA A AUTOAQUECIMENTO, SÓLIDA</v>
          </cell>
          <cell r="C2191">
            <v>4.2</v>
          </cell>
        </row>
        <row r="2192">
          <cell r="A2192">
            <v>3401</v>
          </cell>
          <cell r="B2192" t="str">
            <v>AMALGAMA DE METAIS ALCALINOS, SÓLIDA</v>
          </cell>
          <cell r="C2192">
            <v>4.3</v>
          </cell>
        </row>
        <row r="2193">
          <cell r="A2193">
            <v>3402</v>
          </cell>
          <cell r="B2193" t="str">
            <v>AMALGAMA DE METAIS ALCALINO-TERROSOS, SÓLIDA</v>
          </cell>
          <cell r="C2193">
            <v>4.3</v>
          </cell>
        </row>
        <row r="2194">
          <cell r="A2194">
            <v>3403</v>
          </cell>
          <cell r="B2194" t="str">
            <v>LIGAS METÁLICAS DE POTÁSSIO, SÓLIDAS</v>
          </cell>
          <cell r="C2194">
            <v>4.3</v>
          </cell>
        </row>
        <row r="2195">
          <cell r="A2195">
            <v>3404</v>
          </cell>
          <cell r="B2195" t="str">
            <v>LIGAS DE POTÁSSIO E SÓDIO, SÓLIDAS</v>
          </cell>
          <cell r="C2195">
            <v>4.3</v>
          </cell>
        </row>
        <row r="2196">
          <cell r="A2196">
            <v>3405</v>
          </cell>
          <cell r="B2196" t="str">
            <v>CLORATO DE BÁRIO, SOLUÇÃO</v>
          </cell>
          <cell r="C2196">
            <v>5.0999999999999996</v>
          </cell>
        </row>
        <row r="2197">
          <cell r="A2197">
            <v>3406</v>
          </cell>
          <cell r="B2197" t="str">
            <v>PERCLORATO DE BÁRIO EM SOLUÇÃO</v>
          </cell>
          <cell r="C2197">
            <v>5.0999999999999996</v>
          </cell>
        </row>
        <row r="2198">
          <cell r="A2198">
            <v>3407</v>
          </cell>
          <cell r="B2198" t="str">
            <v>MISTURA DE CLORATO E CLORETO DE MAGNÉSIO EM SOLUÇÃO</v>
          </cell>
          <cell r="C2198">
            <v>5.0999999999999996</v>
          </cell>
        </row>
        <row r="2199">
          <cell r="A2199">
            <v>3408</v>
          </cell>
          <cell r="B2199" t="str">
            <v>PERCLORATO DE CHUMBO SOLUÇÃO</v>
          </cell>
          <cell r="C2199">
            <v>5.0999999999999996</v>
          </cell>
        </row>
        <row r="2200">
          <cell r="A2200">
            <v>3409</v>
          </cell>
          <cell r="B2200" t="str">
            <v>CLORONITROBENZENOS, LÍQUIDOS</v>
          </cell>
          <cell r="C2200">
            <v>6.1</v>
          </cell>
        </row>
        <row r="2201">
          <cell r="A2201">
            <v>3410</v>
          </cell>
          <cell r="B2201" t="str">
            <v>HIDROCLORETO DE 4-CLORO-o-TOLUIDINA SOLUÇÃO</v>
          </cell>
          <cell r="C2201">
            <v>6.1</v>
          </cell>
        </row>
        <row r="2202">
          <cell r="A2202">
            <v>3411</v>
          </cell>
          <cell r="B2202" t="str">
            <v>beta-NAFTILAMINA SOLUÇÃO</v>
          </cell>
          <cell r="C2202">
            <v>6.1</v>
          </cell>
        </row>
        <row r="2203">
          <cell r="A2203">
            <v>3412</v>
          </cell>
          <cell r="B2203" t="str">
            <v>ÁCIDO FÓRMICO com no mínimo 10% e no máximo 85% de ácido, em massa</v>
          </cell>
          <cell r="C2203">
            <v>8</v>
          </cell>
        </row>
        <row r="2204">
          <cell r="A2204">
            <v>3413</v>
          </cell>
          <cell r="B2204" t="str">
            <v>CIANETO DE POTÁSSIO SOLUÇÃO</v>
          </cell>
          <cell r="C2204">
            <v>6.1</v>
          </cell>
        </row>
        <row r="2205">
          <cell r="A2205">
            <v>3414</v>
          </cell>
          <cell r="B2205" t="str">
            <v>CIANETO DE SÓDIO SOLUÇÃO</v>
          </cell>
          <cell r="C2205">
            <v>6.1</v>
          </cell>
        </row>
        <row r="2206">
          <cell r="A2206">
            <v>3415</v>
          </cell>
          <cell r="B2206" t="str">
            <v>FLUORETO DE SÓDIO SOLUÇÃO</v>
          </cell>
          <cell r="C2206">
            <v>6.1</v>
          </cell>
        </row>
        <row r="2207">
          <cell r="A2207">
            <v>3416</v>
          </cell>
          <cell r="B2207" t="str">
            <v>CLOROACETOFENONA, LÍQUIDA</v>
          </cell>
          <cell r="C2207">
            <v>6.1</v>
          </cell>
        </row>
        <row r="2208">
          <cell r="A2208">
            <v>3417</v>
          </cell>
          <cell r="B2208" t="str">
            <v>BROMETO DE XILILO, SÓLIDO</v>
          </cell>
          <cell r="C2208">
            <v>6.1</v>
          </cell>
        </row>
        <row r="2209">
          <cell r="A2209">
            <v>3418</v>
          </cell>
          <cell r="B2209" t="str">
            <v>2,4-TOLUILENODIAMINA EM SOLUÇÃO</v>
          </cell>
          <cell r="C2209">
            <v>6.1</v>
          </cell>
        </row>
        <row r="2210">
          <cell r="A2210">
            <v>3419</v>
          </cell>
          <cell r="B2210" t="str">
            <v>COMPLEXO DE TRIFLUORETO DE BORO E DE ÁCIDO ACÉTICO, SÓLIDO</v>
          </cell>
          <cell r="C2210">
            <v>8</v>
          </cell>
        </row>
        <row r="2211">
          <cell r="A2211">
            <v>3420</v>
          </cell>
          <cell r="B2211" t="str">
            <v>COMPLEXO DE TRIFLUORETO DE BORO E DE ÁCIDO PROPIÔNICO, SÓLIDO</v>
          </cell>
          <cell r="C2211">
            <v>8</v>
          </cell>
        </row>
        <row r="2212">
          <cell r="A2212">
            <v>3421</v>
          </cell>
          <cell r="B2212" t="str">
            <v>HIDROGENODIFLUORETO DE POTÁSSIO SOLUÇÃO</v>
          </cell>
          <cell r="C2212">
            <v>8</v>
          </cell>
        </row>
        <row r="2213">
          <cell r="A2213">
            <v>3422</v>
          </cell>
          <cell r="B2213" t="str">
            <v>FLUORETO DE POTÁSSIO SOLUÇÃO</v>
          </cell>
          <cell r="C2213">
            <v>6.1</v>
          </cell>
        </row>
        <row r="2214">
          <cell r="A2214">
            <v>3423</v>
          </cell>
          <cell r="B2214" t="str">
            <v>HIDRÓXIDO DE TETRAMETIL-AMÔNIO, SÓLIDO</v>
          </cell>
          <cell r="C2214">
            <v>8</v>
          </cell>
        </row>
        <row r="2215">
          <cell r="A2215">
            <v>3424</v>
          </cell>
          <cell r="B2215" t="str">
            <v>DINITRO-o-CRESOLATO DE AMÔNIO SOLUÇÃO</v>
          </cell>
          <cell r="C2215">
            <v>6.1</v>
          </cell>
        </row>
        <row r="2216">
          <cell r="A2216">
            <v>3425</v>
          </cell>
          <cell r="B2216" t="str">
            <v>ÁCIDO BROMOACÉTICO, SÓLIDO</v>
          </cell>
          <cell r="C2216">
            <v>8</v>
          </cell>
        </row>
        <row r="2217">
          <cell r="A2217">
            <v>3426</v>
          </cell>
          <cell r="B2217" t="str">
            <v>ACRILAMIDA EM SOLUÇÃO</v>
          </cell>
          <cell r="C2217">
            <v>6.1</v>
          </cell>
        </row>
        <row r="2218">
          <cell r="A2218">
            <v>3427</v>
          </cell>
          <cell r="B2218" t="str">
            <v>CLORETOS DE CLOROBENZILA. SÓLIDO</v>
          </cell>
          <cell r="C2218">
            <v>6.1</v>
          </cell>
        </row>
        <row r="2219">
          <cell r="A2219">
            <v>3428</v>
          </cell>
          <cell r="B2219" t="str">
            <v>ISOCIANATO DE 3-CLORO-4-METILFENILA, SÓLIDO</v>
          </cell>
          <cell r="C2219">
            <v>6.1</v>
          </cell>
        </row>
        <row r="2220">
          <cell r="A2220">
            <v>3429</v>
          </cell>
          <cell r="B2220" t="str">
            <v>CLOROTOLUIDINAS, LÍQUIDAS</v>
          </cell>
          <cell r="C2220">
            <v>6.1</v>
          </cell>
        </row>
        <row r="2221">
          <cell r="A2221">
            <v>3430</v>
          </cell>
          <cell r="B2221" t="str">
            <v>XILENÓIS, LÍQUIDOS</v>
          </cell>
          <cell r="C2221">
            <v>6.1</v>
          </cell>
        </row>
        <row r="2222">
          <cell r="A2222">
            <v>3431</v>
          </cell>
          <cell r="B2222" t="str">
            <v>TRIFLUORETOS DE NITROBENZENO, SÓLIDOS</v>
          </cell>
          <cell r="C2222">
            <v>6.1</v>
          </cell>
        </row>
        <row r="2223">
          <cell r="A2223">
            <v>3432</v>
          </cell>
          <cell r="B2223" t="str">
            <v>BIFENILAS POLICLORADAS, SÓLIDAS</v>
          </cell>
          <cell r="C2223">
            <v>9</v>
          </cell>
        </row>
        <row r="2224">
          <cell r="A2224">
            <v>3434</v>
          </cell>
          <cell r="B2224" t="str">
            <v>NITROCRESSÓIS, LÍQUIDOS</v>
          </cell>
          <cell r="C2224">
            <v>6.1</v>
          </cell>
        </row>
        <row r="2225">
          <cell r="A2225">
            <v>3436</v>
          </cell>
          <cell r="B2225" t="str">
            <v>HIDRATOS DE HEXAFLUORACETONA, SÓLIDO</v>
          </cell>
          <cell r="C2225">
            <v>6.1</v>
          </cell>
        </row>
        <row r="2226">
          <cell r="A2226">
            <v>3437</v>
          </cell>
          <cell r="B2226" t="str">
            <v>CLOROCRESSÓIS, SÓLIDOS</v>
          </cell>
          <cell r="C2226">
            <v>6.1</v>
          </cell>
        </row>
        <row r="2227">
          <cell r="A2227">
            <v>3438</v>
          </cell>
          <cell r="B2227" t="str">
            <v>ÁLCOOL alpha-METILBENZÍLICO, SÓLIDO</v>
          </cell>
          <cell r="C2227">
            <v>6.1</v>
          </cell>
        </row>
        <row r="2228">
          <cell r="A2228">
            <v>3439</v>
          </cell>
          <cell r="B2228" t="str">
            <v>NITRILOS, TÓXICOS, SÓLIDOS, N.E.</v>
          </cell>
          <cell r="C2228">
            <v>6.1</v>
          </cell>
        </row>
        <row r="2229">
          <cell r="A2229">
            <v>3440</v>
          </cell>
          <cell r="B2229" t="str">
            <v>COMPOSTO DE SELÊNIO, LÍQUIDO, N.E.</v>
          </cell>
          <cell r="C2229">
            <v>6.1</v>
          </cell>
        </row>
        <row r="2230">
          <cell r="A2230">
            <v>3441</v>
          </cell>
          <cell r="B2230" t="str">
            <v>CLORODINITROBENZENOS, SÓLIDOS</v>
          </cell>
          <cell r="C2230">
            <v>6.1</v>
          </cell>
        </row>
        <row r="2231">
          <cell r="A2231">
            <v>3442</v>
          </cell>
          <cell r="B2231" t="str">
            <v>DICLOROANILINAS, SÓLIDAS</v>
          </cell>
          <cell r="C2231">
            <v>6.1</v>
          </cell>
        </row>
        <row r="2232">
          <cell r="A2232">
            <v>3443</v>
          </cell>
          <cell r="B2232" t="str">
            <v>DINITROBENZENOS, SÓLIDOS</v>
          </cell>
          <cell r="C2232">
            <v>6.1</v>
          </cell>
        </row>
        <row r="2233">
          <cell r="A2233">
            <v>3444</v>
          </cell>
          <cell r="B2233" t="str">
            <v>HIDROCLORETO DE NICOTINA, SÓLIDO</v>
          </cell>
          <cell r="C2233">
            <v>6.1</v>
          </cell>
        </row>
        <row r="2234">
          <cell r="A2234">
            <v>3445</v>
          </cell>
          <cell r="B2234" t="str">
            <v>SULFATO DE NICOTINA, SÓLIDA</v>
          </cell>
          <cell r="C2234">
            <v>6.1</v>
          </cell>
        </row>
        <row r="2235">
          <cell r="A2235">
            <v>3446</v>
          </cell>
          <cell r="B2235" t="str">
            <v>NITROTOLUENOS, SÓLIDOS</v>
          </cell>
          <cell r="C2235">
            <v>6.1</v>
          </cell>
        </row>
        <row r="2236">
          <cell r="A2236">
            <v>3447</v>
          </cell>
          <cell r="B2236" t="str">
            <v>NITROXILENOS, SÓLIDOS</v>
          </cell>
          <cell r="C2236">
            <v>6.1</v>
          </cell>
        </row>
        <row r="2237">
          <cell r="A2237">
            <v>3448</v>
          </cell>
          <cell r="B2237" t="str">
            <v>SUBSTÂNCIA PARA PRODUÇÃO DE GÁS LACRIMOGÊNEO, SÓLIDA, N.E.</v>
          </cell>
          <cell r="C2237">
            <v>6.1</v>
          </cell>
        </row>
        <row r="2238">
          <cell r="A2238">
            <v>3449</v>
          </cell>
          <cell r="B2238" t="str">
            <v>CIANETOS DE BROMOBENZILA, SÓLIDOS</v>
          </cell>
          <cell r="C2238">
            <v>6.1</v>
          </cell>
        </row>
        <row r="2239">
          <cell r="A2239">
            <v>3450</v>
          </cell>
          <cell r="B2239" t="str">
            <v>DIFENILCLOROARSINA, SÓLIDA</v>
          </cell>
          <cell r="C2239">
            <v>6.1</v>
          </cell>
        </row>
        <row r="2240">
          <cell r="A2240">
            <v>3451</v>
          </cell>
          <cell r="B2240" t="str">
            <v>TOLUIDINAS, SÓLIDAS</v>
          </cell>
          <cell r="C2240">
            <v>6.1</v>
          </cell>
        </row>
        <row r="2241">
          <cell r="A2241">
            <v>3452</v>
          </cell>
          <cell r="B2241" t="str">
            <v>XILIDINAS, SÓLIDAS</v>
          </cell>
          <cell r="C2241">
            <v>6.1</v>
          </cell>
        </row>
        <row r="2242">
          <cell r="A2242">
            <v>3453</v>
          </cell>
          <cell r="B2242" t="str">
            <v>ÁCIDO FOSFÓRICO, SÓLIDO</v>
          </cell>
          <cell r="C2242">
            <v>8</v>
          </cell>
        </row>
        <row r="2243">
          <cell r="A2243">
            <v>3454</v>
          </cell>
          <cell r="B2243" t="str">
            <v>DINITROTOLUENOS, SÓLIDOS</v>
          </cell>
          <cell r="C2243">
            <v>6.1</v>
          </cell>
        </row>
        <row r="2244">
          <cell r="A2244">
            <v>3455</v>
          </cell>
          <cell r="B2244" t="str">
            <v>CRESÓIS, SÓLIDOS</v>
          </cell>
          <cell r="C2244">
            <v>6.1</v>
          </cell>
        </row>
        <row r="2245">
          <cell r="A2245">
            <v>3456</v>
          </cell>
          <cell r="B2245" t="str">
            <v>ÁCIDO NITROSILSULFÚRICO, SÓLIDO</v>
          </cell>
          <cell r="C2245">
            <v>8</v>
          </cell>
        </row>
        <row r="2246">
          <cell r="A2246">
            <v>3457</v>
          </cell>
          <cell r="B2246" t="str">
            <v>CLORONITROTOLUENOS, SÓLIDOS</v>
          </cell>
          <cell r="C2246">
            <v>6.1</v>
          </cell>
        </row>
        <row r="2247">
          <cell r="A2247">
            <v>3458</v>
          </cell>
          <cell r="B2247" t="str">
            <v>NITROANISÓIS, SÓLIDOS</v>
          </cell>
          <cell r="C2247">
            <v>6.1</v>
          </cell>
        </row>
        <row r="2248">
          <cell r="A2248">
            <v>3459</v>
          </cell>
          <cell r="B2248" t="str">
            <v>NITROBROMOBENZENOS, SÓLIDOS</v>
          </cell>
          <cell r="C2248">
            <v>6.1</v>
          </cell>
        </row>
        <row r="2249">
          <cell r="A2249">
            <v>3460</v>
          </cell>
          <cell r="B2249" t="str">
            <v>N-ETILBENZILTOLUIDINAS, SÓLIDAS</v>
          </cell>
          <cell r="C2249">
            <v>6.1</v>
          </cell>
        </row>
        <row r="2250">
          <cell r="A2250">
            <v>3462</v>
          </cell>
          <cell r="B2250" t="str">
            <v>TOXINAS, EXTRAÍDAS DE ORGANISMOS VIVOS, SÓLIDAS, N.E.</v>
          </cell>
          <cell r="C2250">
            <v>6.1</v>
          </cell>
        </row>
        <row r="2251">
          <cell r="A2251">
            <v>3463</v>
          </cell>
          <cell r="B2251" t="str">
            <v>ÁCIDO PROPIÔNICO com no mínimo 90% de ácido em massa</v>
          </cell>
          <cell r="C2251">
            <v>8</v>
          </cell>
        </row>
        <row r="2252">
          <cell r="A2252">
            <v>3464</v>
          </cell>
          <cell r="B2252" t="str">
            <v>FÓSFORO, COMPOSTO ORGÂNICO, TÓXICO, SÓLIDO, N.E.</v>
          </cell>
          <cell r="C2252">
            <v>6.1</v>
          </cell>
        </row>
        <row r="2253">
          <cell r="A2253">
            <v>3465</v>
          </cell>
          <cell r="B2253" t="str">
            <v>ARSÊNICO, COMPOSTO ORGÂNICO, SÓLIDO, N.E.</v>
          </cell>
          <cell r="C2253">
            <v>6.1</v>
          </cell>
        </row>
        <row r="2254">
          <cell r="A2254">
            <v>3466</v>
          </cell>
          <cell r="B2254" t="str">
            <v>METAL CARBONILAS, SÓLIDAS, N.E.</v>
          </cell>
          <cell r="C2254">
            <v>6.1</v>
          </cell>
        </row>
        <row r="2255">
          <cell r="A2255">
            <v>3467</v>
          </cell>
          <cell r="B2255" t="str">
            <v>COMPOSTO ORGANOMETÁLICO, TÓXICO, SÓLIDO, N.E.</v>
          </cell>
          <cell r="C2255">
            <v>6.1</v>
          </cell>
        </row>
        <row r="2256">
          <cell r="A2256">
            <v>3468</v>
          </cell>
          <cell r="B2256" t="str">
            <v>HIDROGÊNIO  EM  UM  SISTEMA  DE  ARMAZENAGEM  DE  HIDRETO  METÁLICO  ou  HIDROGÊNIO  EM  UM SISTEMA DE ARMAZENAGEM DE HIDRETO METÁLICO CONTIDO EM EQUIPAMENTO ou HIDROGÊNIO EM UM SISTEMA DE ARMAZENAGEM DE HIDRETO METÁLICO EMBALADO COM EQUIPAMENTO</v>
          </cell>
          <cell r="C2256">
            <v>2.1</v>
          </cell>
        </row>
        <row r="2257">
          <cell r="A2257">
            <v>3469</v>
          </cell>
          <cell r="B2257" t="e">
            <v>#VALUE!</v>
          </cell>
          <cell r="C2257">
            <v>3</v>
          </cell>
        </row>
        <row r="2258">
          <cell r="A2258">
            <v>3470</v>
          </cell>
          <cell r="B2258" t="e">
            <v>#VALUE!</v>
          </cell>
          <cell r="C2258">
            <v>8</v>
          </cell>
        </row>
        <row r="2259">
          <cell r="A2259">
            <v>3471</v>
          </cell>
          <cell r="B2259" t="str">
            <v>HIDROGENODIFLUORETO SOLUÇÃO, N.E.</v>
          </cell>
          <cell r="C2259">
            <v>8</v>
          </cell>
        </row>
        <row r="2260">
          <cell r="A2260">
            <v>3472</v>
          </cell>
          <cell r="B2260" t="str">
            <v>ÁCIDO CROTÔNICO, LÍQUIDO</v>
          </cell>
          <cell r="C2260">
            <v>8</v>
          </cell>
        </row>
        <row r="2261">
          <cell r="A2261">
            <v>3473</v>
          </cell>
          <cell r="B2261" t="str">
            <v>CARTUCHOS PARA  PILHAS DE  COMBUSTÍVEL  ou  CARTUCHOS PARA  PILHAS DE  COMBUSTÍVEL CONTIDOS EM  EQUIPAMENTO  ou   CARTUCHOS  PARA  PILHAS  DE  COMBUSTÍVEL  EMBALADOS  COM  EQUIPAMENTO,
contendo líquidos inflamáveis</v>
          </cell>
          <cell r="C2261">
            <v>3</v>
          </cell>
        </row>
        <row r="2262">
          <cell r="A2262">
            <v>3474</v>
          </cell>
          <cell r="B2262" t="str">
            <v>1 - HIDROXIBENZOTRIAZOL MONOHIDRATADO</v>
          </cell>
          <cell r="C2262">
            <v>4.0999999999999996</v>
          </cell>
        </row>
        <row r="2263">
          <cell r="A2263">
            <v>3475</v>
          </cell>
          <cell r="B2263" t="str">
            <v>MISTURA DE ETANOL E GASOLINA ou MISTURA DE ETANOL E COMBUSTÍVEL PARA MOTORES  com mais de
10% de etanol</v>
          </cell>
          <cell r="C2263">
            <v>3</v>
          </cell>
        </row>
        <row r="2264">
          <cell r="A2264">
            <v>3476</v>
          </cell>
          <cell r="B2264" t="str">
            <v>CARTUCHOS PARA  PILHAS DE  COMBUSTÍVEL  ou  CARTUCHOS PARA  PILHAS DE  COMBUSTÍVEL CONTIDOS EM  EQUIPAMENTO  ou   CARTUCHOS  PARA  PILHAS  DE  COMBUSTÍVEL  EMBALADOS  COM  EQUIPAMENTO,
contendo substâncias que reagem com água</v>
          </cell>
          <cell r="C2264">
            <v>4.3</v>
          </cell>
        </row>
        <row r="2265">
          <cell r="A2265">
            <v>3477</v>
          </cell>
          <cell r="B2265" t="str">
            <v>CARTUCHOS PARA  PILHAS DE  COMBUSTÍVEL  ou  CARTUCHOS PARA  PILHAS DE  COMBUSTÍVEL CONTIDOS EM  EQUIPAMENTO  ou   CARTUCHOS  PARA  PILHAS  DE  COMBUSTÍVEL  EMBALADOS  COM  EQUIPAMENTO,
contendo substâncias corrosivas</v>
          </cell>
          <cell r="C2265">
            <v>8</v>
          </cell>
        </row>
        <row r="2266">
          <cell r="A2266">
            <v>3478</v>
          </cell>
          <cell r="B2266" t="str">
            <v>CARTUCHOS PARA  PILHAS DE  COMBUSTÍVEL  ou  CARTUCHOS PARA  PILHAS DE  COMBUSTÍVEL CONTIDOS EM  EQUIPAMENTO  ou   CARTUCHOS  PARA  PILHAS  DE  COMBUSTÍVEL  EMBALADOS  COM  EQUIPAMENTO,
contendo gas inflamável liquefeito</v>
          </cell>
          <cell r="C2266">
            <v>2.1</v>
          </cell>
        </row>
        <row r="2267">
          <cell r="A2267">
            <v>3479</v>
          </cell>
          <cell r="B2267" t="str">
            <v>CARTUCHOS PARA  PILHAS DE  COMBUSTÍVEL  ou  CARTUCHOS PARA  PILHAS DE  COMBUSTÍVEL CONTIDOS EM  EQUIPAMENTO  ou   CARTUCHOS  PARA  PILHAS  DE  COMBUSTÍVEL  EMBALADOS  COM  EQUIPAMENTO,
contendo hidrogênio em hidreto metálico</v>
          </cell>
          <cell r="C2267">
            <v>2.1</v>
          </cell>
        </row>
        <row r="2268">
          <cell r="A2268">
            <v>3480</v>
          </cell>
          <cell r="B2268" t="str">
            <v>BATERIAS DE ÍON LÍTIO (incluindo baterias de polímero de íon lítio)</v>
          </cell>
          <cell r="C2268">
            <v>9</v>
          </cell>
        </row>
        <row r="2269">
          <cell r="A2269">
            <v>3481</v>
          </cell>
          <cell r="B2269" t="str">
            <v>BATERIAS  DE  ÍON  LÍTIO  CONTIDAS  EM  EQUIPAMENTOS  ou   BATERIAS  DE  ÍON  LÍTIO  EMBALADAS  COM EQUIPAMENTOS (incluindo baterias de pólimero de íon lítio)</v>
          </cell>
          <cell r="C2269">
            <v>9</v>
          </cell>
        </row>
        <row r="2270">
          <cell r="A2270">
            <v>3482</v>
          </cell>
          <cell r="B2270" t="str">
            <v>DISPERSÃO  DE  METAIS  ALCALINOS,  INFLAMÁVEL  ou  DISPERSÃO  DE  METAIS  ALCALINOS  TERROSOS,
INFLAMÁVEL</v>
          </cell>
          <cell r="C2270">
            <v>4.3</v>
          </cell>
        </row>
        <row r="2271">
          <cell r="A2271">
            <v>3483</v>
          </cell>
          <cell r="B2271" t="str">
            <v>MISTURA ANTIDETONANTE PARA COMBUSTÍVEL DE MOTORES, INFLAMÁVEL</v>
          </cell>
          <cell r="C2271">
            <v>6.1</v>
          </cell>
        </row>
        <row r="2272">
          <cell r="A2272">
            <v>3484</v>
          </cell>
          <cell r="B2272" t="str">
            <v>HIDRAZINA, SOLUÇÃO AQUOSA, INFLAMÁVEL, com mais de 37% de hidrazina, em massa</v>
          </cell>
          <cell r="C2272">
            <v>8</v>
          </cell>
        </row>
        <row r="2273">
          <cell r="A2273">
            <v>3485</v>
          </cell>
          <cell r="B2273" t="str">
            <v>HIPOCLORITO   DE   CÁLCIO,   SECO,   CORROSIVO   ou   MISTURA   DE    HIPOCLORITO   DE    CÁLCIO,   SECO,
CORROSIVO, com mais de 39% de cloro ativo (8,8% de oxigênio ativo)</v>
          </cell>
          <cell r="C2273">
            <v>5.0999999999999996</v>
          </cell>
        </row>
        <row r="2274">
          <cell r="A2274">
            <v>3486</v>
          </cell>
          <cell r="B2274" t="str">
            <v>MISTURA DE HIPOCLORITO DE CÁLCIO, SECO, CORROSIVO, com mais de 10% e até 39% de cloro ativo</v>
          </cell>
          <cell r="C2274">
            <v>5.0999999999999996</v>
          </cell>
        </row>
        <row r="2275">
          <cell r="A2275">
            <v>3487</v>
          </cell>
          <cell r="B2275" t="str">
            <v>HIPOCLORITO DE CÁLCIO, HIDRATADO, CORROSIVO ou MISTURA DE HIPOCLORITO DE CÁLCIO, HIDRATADO, CORROSIVO com não menos que 5,5% e até 16% de água</v>
          </cell>
          <cell r="C2275">
            <v>5.0999999999999996</v>
          </cell>
        </row>
        <row r="2276">
          <cell r="A2276">
            <v>3488</v>
          </cell>
          <cell r="B2276" t="str">
            <v>LÍQUIDO TÓXICO POR INALAÇÃO, INFLAMÁVEL, CORROSIVO, N.E. com uma CL50 inferior ou igual a 200 ml/m3  e concentração saturada de vapor superior ou igual a 500 CL50</v>
          </cell>
          <cell r="C2276">
            <v>6.1</v>
          </cell>
        </row>
        <row r="2277">
          <cell r="A2277">
            <v>3489</v>
          </cell>
          <cell r="B2277" t="str">
            <v>LÍQUIDO TÓXICO POR INALAÇÃO, INFLAMÁVEL, CORROSIVO, N.E. com uma CL50  inferior ou igual a 1000 ml/m3  e concentração saturada de vapor superior ou igual a 10 CL50</v>
          </cell>
          <cell r="C2277">
            <v>6.1</v>
          </cell>
        </row>
        <row r="2278">
          <cell r="A2278">
            <v>3490</v>
          </cell>
          <cell r="B2278" t="str">
            <v>LÍQUIDO TÓXICO POR INALAÇÃO, QUE REAGE COM ÁGUA, INFLAMÁVEL, N.E. com uma CL50  inferior ou igual a
200 ml/m3  e concentração saturada de vapor superior ou igual a 500 CL50</v>
          </cell>
          <cell r="C2278">
            <v>6.1</v>
          </cell>
        </row>
        <row r="2279">
          <cell r="A2279">
            <v>3491</v>
          </cell>
          <cell r="B2279" t="str">
            <v>LÍQUIDO TÓXICO POR INALAÇÃO, QUE REAGE COM ÁGUA, INFLAMÁVEL, N.E. com uma CL50  inferior ou igual a
1000 ml/m3  e concentração saturada de vapor superior ou igual a 10 CL50</v>
          </cell>
          <cell r="C2279">
            <v>6.1</v>
          </cell>
        </row>
        <row r="2280">
          <cell r="A2280">
            <v>3494</v>
          </cell>
          <cell r="B2280" t="str">
            <v>PETRÓLEO CRU ÁCIDO, INFLAMÁVEL, TÓXICO</v>
          </cell>
          <cell r="C2280">
            <v>3</v>
          </cell>
        </row>
        <row r="2281">
          <cell r="A2281">
            <v>3495</v>
          </cell>
          <cell r="B2281" t="str">
            <v>IODO</v>
          </cell>
          <cell r="C2281">
            <v>8</v>
          </cell>
        </row>
        <row r="2282">
          <cell r="A2282">
            <v>3497</v>
          </cell>
          <cell r="B2282" t="str">
            <v>FARINHA DE KRILL</v>
          </cell>
          <cell r="C2282">
            <v>4.2</v>
          </cell>
        </row>
        <row r="2283">
          <cell r="A2283">
            <v>3498</v>
          </cell>
          <cell r="B2283" t="str">
            <v>IODO MONOCLORADO, LÍQUIDO</v>
          </cell>
          <cell r="C2283">
            <v>8</v>
          </cell>
        </row>
        <row r="2284">
          <cell r="A2284">
            <v>3499</v>
          </cell>
          <cell r="B2284" t="str">
            <v>CAPACITOR, ELÉTRICO DE DUPLA CAMADA (com capacidade de armazenamento de energia superior a 0,3 Wh)</v>
          </cell>
          <cell r="C2284">
            <v>9</v>
          </cell>
        </row>
        <row r="2285">
          <cell r="A2285">
            <v>3500</v>
          </cell>
          <cell r="B2285" t="str">
            <v>PRODUTO QUÍMICO SOB PRESSÃO, N.E.</v>
          </cell>
          <cell r="C2285">
            <v>2.2000000000000002</v>
          </cell>
        </row>
        <row r="2286">
          <cell r="A2286">
            <v>3501</v>
          </cell>
          <cell r="B2286" t="str">
            <v>PRODUTO QUÍMICO SOB PRESSÃO, INFLAMÁVEL, N.E.</v>
          </cell>
          <cell r="C2286">
            <v>2.1</v>
          </cell>
        </row>
        <row r="2287">
          <cell r="A2287">
            <v>3502</v>
          </cell>
          <cell r="B2287" t="str">
            <v>PRODUTO QUÍMICO SOB PRESSÃO, TÓXICO, N.E.</v>
          </cell>
          <cell r="C2287">
            <v>2.2000000000000002</v>
          </cell>
        </row>
        <row r="2288">
          <cell r="A2288">
            <v>3503</v>
          </cell>
          <cell r="B2288" t="str">
            <v>PRODUTO QUÍMICO SOB PRESSÃO, CORROSIVO, N.E.</v>
          </cell>
          <cell r="C2288">
            <v>2.2000000000000002</v>
          </cell>
        </row>
        <row r="2289">
          <cell r="A2289">
            <v>3504</v>
          </cell>
          <cell r="B2289" t="str">
            <v>PRODUTO QUÍMICO SOB PRESSÃO, INFLAMÁVEL, TÓXICO, N.E.</v>
          </cell>
          <cell r="C2289">
            <v>2.1</v>
          </cell>
        </row>
        <row r="2290">
          <cell r="A2290">
            <v>3505</v>
          </cell>
          <cell r="B2290" t="str">
            <v>PRODUTO QUÍMICO SOB PRESSÃO, INFLAMÁVEL, CORROSIVO, N.E.</v>
          </cell>
          <cell r="C2290">
            <v>2.1</v>
          </cell>
        </row>
        <row r="2291">
          <cell r="A2291">
            <v>3506</v>
          </cell>
          <cell r="B2291" t="str">
            <v>MERCÚRIO CONTIDO EM ARTIGOS MANUFATURADOS</v>
          </cell>
          <cell r="C2291">
            <v>8</v>
          </cell>
        </row>
        <row r="2292">
          <cell r="A2292">
            <v>3507</v>
          </cell>
          <cell r="B2292" t="str">
            <v>HEXAFLUORETO  DE  URÂNIO,  MATERIAL  RADIOATIVO,  EMBALAGEM  EXCEPTIVA,  com menos  de  0,1  kg por
embalagem, não-físsil ou físsil-exceptivo</v>
          </cell>
          <cell r="C2292">
            <v>6.1</v>
          </cell>
        </row>
        <row r="2293">
          <cell r="A2293">
            <v>3508</v>
          </cell>
          <cell r="B2293" t="str">
            <v>CAPACITOR, ASSIMÉTRICO (com capacidade de armazenamento de energia superior a 0.3Wh)</v>
          </cell>
          <cell r="C2293">
            <v>9</v>
          </cell>
        </row>
        <row r="2294">
          <cell r="A2294">
            <v>3509</v>
          </cell>
          <cell r="B2294" t="str">
            <v>EMBALAGENS VAZIAS, NÃO LIMPAS</v>
          </cell>
          <cell r="C2294">
            <v>9</v>
          </cell>
        </row>
        <row r="2295">
          <cell r="A2295">
            <v>3510</v>
          </cell>
          <cell r="B2295" t="str">
            <v>GÁS ADSORVIDO, INFLAMÁVEL, N.E.</v>
          </cell>
          <cell r="C2295">
            <v>2.1</v>
          </cell>
        </row>
        <row r="2296">
          <cell r="A2296">
            <v>3511</v>
          </cell>
          <cell r="B2296" t="str">
            <v>GÁS ADSORVIDO, N.E.</v>
          </cell>
          <cell r="C2296">
            <v>2.2000000000000002</v>
          </cell>
        </row>
        <row r="2297">
          <cell r="A2297">
            <v>3512</v>
          </cell>
          <cell r="B2297" t="str">
            <v>GÁS ADSORVIDO TÓXICO, N.E.</v>
          </cell>
          <cell r="C2297">
            <v>2.2999999999999998</v>
          </cell>
        </row>
        <row r="2298">
          <cell r="A2298">
            <v>3513</v>
          </cell>
          <cell r="B2298" t="str">
            <v>GÁS ADSORVIDO, OXIDANTE, N.E.</v>
          </cell>
          <cell r="C2298">
            <v>2.2000000000000002</v>
          </cell>
        </row>
        <row r="2299">
          <cell r="A2299">
            <v>3514</v>
          </cell>
          <cell r="B2299" t="str">
            <v>GÁS ADSORVIDO,TÓXICO INFLAMÁVEL, N.E.</v>
          </cell>
          <cell r="C2299">
            <v>2.2999999999999998</v>
          </cell>
        </row>
        <row r="2300">
          <cell r="A2300">
            <v>3515</v>
          </cell>
          <cell r="B2300" t="str">
            <v>GÁS ADSORVIDO TÓXICO, OXIDANTE, N.E.</v>
          </cell>
          <cell r="C2300">
            <v>2.2999999999999998</v>
          </cell>
        </row>
        <row r="2301">
          <cell r="A2301">
            <v>3516</v>
          </cell>
          <cell r="B2301" t="str">
            <v>GÁS ADSORVIDO, TÓXICO, CORROSIVO, N.E.</v>
          </cell>
          <cell r="C2301">
            <v>2.2999999999999998</v>
          </cell>
        </row>
        <row r="2302">
          <cell r="A2302">
            <v>3517</v>
          </cell>
          <cell r="B2302" t="str">
            <v>GÁS ADSORVIDO, TÓXICO, INFLAMÁVEL, CORROSIVO, N.E.</v>
          </cell>
          <cell r="C2302">
            <v>2.2999999999999998</v>
          </cell>
        </row>
        <row r="2303">
          <cell r="A2303">
            <v>3518</v>
          </cell>
          <cell r="B2303" t="str">
            <v>GÁS ADSORVIDO, TÓXICO, OXIDANTE, CORROSIVO, N.E.</v>
          </cell>
          <cell r="C2303">
            <v>2.2999999999999998</v>
          </cell>
        </row>
        <row r="2304">
          <cell r="A2304">
            <v>3519</v>
          </cell>
          <cell r="B2304" t="str">
            <v>TRIFLUORETO DE BORO, ADSORVIDO</v>
          </cell>
          <cell r="C2304">
            <v>2.2999999999999998</v>
          </cell>
        </row>
        <row r="2305">
          <cell r="A2305">
            <v>3520</v>
          </cell>
          <cell r="B2305" t="str">
            <v>CLORO, ADSORVIDO</v>
          </cell>
          <cell r="C2305">
            <v>2.2999999999999998</v>
          </cell>
        </row>
        <row r="2306">
          <cell r="A2306">
            <v>3521</v>
          </cell>
          <cell r="B2306" t="str">
            <v>TETRAFLUORETO DE SILICONE, ADSORVIDO</v>
          </cell>
          <cell r="C2306">
            <v>2.2999999999999998</v>
          </cell>
        </row>
        <row r="2307">
          <cell r="A2307">
            <v>3522</v>
          </cell>
          <cell r="B2307" t="str">
            <v>ARSINA, ADSORVIDA</v>
          </cell>
          <cell r="C2307">
            <v>2.2999999999999998</v>
          </cell>
        </row>
        <row r="2308">
          <cell r="A2308">
            <v>3523</v>
          </cell>
          <cell r="B2308" t="str">
            <v>GERMANO, ADSORVIDO</v>
          </cell>
          <cell r="C2308">
            <v>2.2999999999999998</v>
          </cell>
        </row>
        <row r="2309">
          <cell r="A2309">
            <v>3524</v>
          </cell>
          <cell r="B2309" t="str">
            <v>PENTAFLUORETO DE FÓSFORO, ADSORVIDO</v>
          </cell>
          <cell r="C2309">
            <v>2.2999999999999998</v>
          </cell>
        </row>
        <row r="2310">
          <cell r="A2310">
            <v>3525</v>
          </cell>
          <cell r="B2310" t="str">
            <v>FOSFINA, ADSORVIDA</v>
          </cell>
          <cell r="C2310">
            <v>2.2999999999999998</v>
          </cell>
        </row>
        <row r="2311">
          <cell r="A2311">
            <v>3526</v>
          </cell>
          <cell r="B2311" t="str">
            <v>SELENETO DE HIDROGÊNIO, ADSORVIDO</v>
          </cell>
          <cell r="C2311">
            <v>2.2999999999999998</v>
          </cell>
        </row>
        <row r="2312">
          <cell r="A2312">
            <v>3527</v>
          </cell>
          <cell r="B2312" t="str">
            <v>KIT RESINA DE POLIÉSTER, material base sólida</v>
          </cell>
          <cell r="C2312">
            <v>4.0999999999999996</v>
          </cell>
        </row>
        <row r="2313">
          <cell r="A2313">
            <v>3528</v>
          </cell>
          <cell r="B2313" t="str">
            <v>MOTOR, COMBUSTÃO INTERNA, MOVIDO A LÍQUIDO INFLAMÁVEL ou MOTOR, PILHA DE COMBUSTÍVEL, MOVIDO A LÍQUIDO INFLAMÁVEL ou MAQUINÁRIO, COMBUSTÃO INTERNA, MOVIDO A LÍQUIDO INFLAMÁVEL ou MAQUINÁRIO, PILHA DE COMBUSTÍVEL, MOVIDO A LÍQUIDO INFLAMÁVEL</v>
          </cell>
          <cell r="C2313">
            <v>3</v>
          </cell>
        </row>
        <row r="2314">
          <cell r="A2314">
            <v>3529</v>
          </cell>
          <cell r="B2314" t="str">
            <v>MOTOR, COMBUSTÃO INTERNA, MOVIDO A GÁS INFLAMÁVEL ou MOTOR, PILHA DE COMBUSTÍVEL, MOVIDO A GÁS INFLAMÁVEL ou MAQUINÁRIO, COMBUSTÃO INTERNA, MOVIDO A GÁS INFLAMÁVEL ou MAQUINÁRIO, PILHA DE COMBUSTÍVEL, MOVIDO A GÁS INFLAMÁVEL</v>
          </cell>
          <cell r="C2314">
            <v>2.1</v>
          </cell>
        </row>
        <row r="2315">
          <cell r="A2315">
            <v>3530</v>
          </cell>
          <cell r="B2315" t="str">
            <v>MOTOR, COMBUSTÃO INTERNA, ou MAQUINÁRIO, COMBUSTÃO INTERNA</v>
          </cell>
          <cell r="C2315">
            <v>9</v>
          </cell>
        </row>
        <row r="2316">
          <cell r="A2316">
            <v>3531</v>
          </cell>
          <cell r="B2316" t="str">
            <v>SUBSTÂNCIA POLIMERIZANTE SÓLIDA, ESTABILIZADA, N.E.</v>
          </cell>
          <cell r="C2316">
            <v>4.0999999999999996</v>
          </cell>
        </row>
        <row r="2317">
          <cell r="A2317">
            <v>3532</v>
          </cell>
          <cell r="B2317" t="str">
            <v>SUBSTÂNCIA POLIMERIZANTE LÍQUIDA, ESTABILIZADA, N.E.</v>
          </cell>
          <cell r="C2317">
            <v>4.0999999999999996</v>
          </cell>
        </row>
        <row r="2318">
          <cell r="A2318">
            <v>3533</v>
          </cell>
          <cell r="B2318" t="str">
            <v>SUBSTÂNCIA POLIMERIZANTE SÓLIDA, TEMPERATURA CONTROLADA, N.E.</v>
          </cell>
          <cell r="C2318">
            <v>4.0999999999999996</v>
          </cell>
        </row>
        <row r="2319">
          <cell r="A2319">
            <v>3534</v>
          </cell>
          <cell r="B2319" t="str">
            <v>SUBSTÂNCIA POLIMERIZANTE LÍQUIDA, TEMPERATURA CONTROLADA, N.E.</v>
          </cell>
          <cell r="C2319">
            <v>4.0999999999999996</v>
          </cell>
        </row>
      </sheetData>
      <sheetData sheetId="7"/>
      <sheetData sheetId="8" refreshError="1"/>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Carla" id="{6994BEB9-F9E6-44D3-B124-6348F91D1465}">
    <nsvFilter filterId="{00000000-0009-0000-0100-000002000000}" ref="A1:CF857" tableId="2">
      <columnFilter colId="6" id="{00000000-0010-0000-0000-000009000000}">
        <filter colId="6">
          <x:filters blank="1"/>
        </filter>
      </columnFilter>
      <columnFilter colId="14" id="{00000000-0010-0000-0000-000011000000}">
        <filter colId="14">
          <x:filters>
            <x:filter val="Rodovia"/>
          </x:filters>
        </filter>
      </columnFilter>
    </nsvFilter>
  </namedSheetView>
  <namedSheetView name="Duto" id="{FCF7B4E0-E283-40B3-8A0D-2C872BF20B8C}">
    <nsvFilter filterId="{00000000-0009-0000-0100-000002000000}" ref="A1:CF857" tableId="2">
      <columnFilter colId="14" id="{00000000-0010-0000-0000-000011000000}">
        <filter colId="14">
          <x:filters>
            <x:filter val="Duto"/>
            <x:filter val="Duto; Plataforma"/>
          </x:filters>
        </filter>
      </columnFilter>
    </nsvFilter>
  </namedSheetView>
  <namedSheetView name="Ferrovia" id="{CCA1E5BB-4204-4A5E-A588-1E6C4D60B35C}">
    <nsvFilter filterId="{00000000-0009-0000-0100-000002000000}" ref="A1:CF857" tableId="2">
      <columnFilter colId="14" id="{00000000-0010-0000-0000-000011000000}">
        <filter colId="14">
          <x:filters>
            <x:filter val="Ferrovia"/>
          </x:filters>
        </filter>
      </columnFilter>
    </nsvFilter>
  </namedSheetView>
  <namedSheetView name="Glecia" id="{1BBEF242-097B-43C1-9A0D-74D8B92A1747}">
    <nsvFilter filterId="{00000000-0009-0000-0100-000002000000}" ref="A1:CF857" tableId="2">
      <columnFilter colId="14" id="{00000000-0010-0000-0000-000011000000}">
        <filter colId="14">
          <x:filters>
            <x:filter val="Plataforma"/>
          </x:filters>
        </filter>
      </columnFilter>
    </nsvFilter>
  </namedSheetView>
  <namedSheetView name="Luan" id="{0F8A4CFE-9934-4769-90D2-7BBAFE2C323F}">
    <nsvFilter filterId="{00000000-0009-0000-0100-000002000000}" ref="A1:CF857" tableId="2">
      <columnFilter colId="2" id="{00000000-0010-0000-0000-000004000000}">
        <filter colId="2">
          <x:filters>
            <x:filter val="ES"/>
          </x:filters>
        </filter>
      </columnFilter>
    </nsvFilter>
  </namedSheetView>
  <namedSheetView name="Outro(s)" id="{47B16A6D-0B04-402D-9048-932B510F5AA5}">
    <nsvFilter filterId="{00000000-0009-0000-0100-000002000000}" ref="A1:CF857" tableId="2">
      <columnFilter colId="8" id="{00000000-0010-0000-0000-00000B000000}">
        <filter colId="8">
          <x:filters>
            <x:filter val="Campos"/>
          </x:filters>
        </filter>
      </columnFilter>
      <columnFilter colId="14" id="{00000000-0010-0000-0000-000011000000}">
        <filter colId="14">
          <x:filters>
            <x:filter val="MOD"/>
          </x:filters>
        </filter>
      </columnFilter>
    </nsvFilter>
  </namedSheetView>
  <namedSheetView name="Plataforma/Embarcação" id="{5B1F5D7C-2D77-41BB-8864-70C9FDEEAB9F}">
    <nsvFilter filterId="{00000000-0009-0000-0100-000002000000}" ref="A1:CF857" tableId="2">
      <columnFilter colId="14" id="{00000000-0010-0000-0000-000011000000}">
        <filter colId="14">
          <x:filters>
            <x:filter val="Plataforma"/>
          </x:filters>
        </filter>
      </columnFilter>
      <columnFilter colId="36" id="{00000000-0010-0000-0000-000026000000}">
        <filter colId="36">
          <x:filters blank="1"/>
        </filter>
      </columnFilter>
      <sortRules>
        <sortRule colId="9" id="{00000000-0010-0000-0000-00000C000000}">
          <sortCondition ref="J1:J857"/>
        </sortRule>
      </sortRules>
    </nsvFilter>
  </namedSheetView>
  <namedSheetView name="Portos" id="{9D65A615-ED5D-4BC8-88FA-772E8B603739}">
    <nsvFilter filterId="{00000000-0009-0000-0100-000002000000}" ref="A1:CF857" tableId="2">
      <columnFilter colId="14" id="{00000000-0010-0000-0000-000011000000}">
        <filter colId="14">
          <x:filters>
            <x:filter val="Duto; Embarcação; Terminal/portos/ancoradouros/etc"/>
            <x:filter val="Duto; Terminal/portos/ancoradouros/etc"/>
            <x:filter val="Embarcação; Terminal/portos/ancoradouros/etc"/>
            <x:filter val="Outro(s); Terminal/portos/ancoradouros/etc"/>
            <x:filter val="Terminal/portos/ancoradouros/etc"/>
          </x:filters>
        </filter>
      </columnFilter>
    </nsvFilter>
  </namedSheetView>
  <namedSheetView name="Rafael" id="{94D16E33-649E-4B41-B68B-1599E43C25D9}"/>
  <namedSheetView name="Rodovia" id="{817BB04B-5A06-46E1-9EE9-662BD918084F}">
    <nsvFilter filterId="{00000000-0009-0000-0100-000002000000}" ref="A1:CF857" tableId="2">
      <columnFilter colId="2" id="{00000000-0010-0000-0000-000004000000}">
        <filter colId="2">
          <x:filters>
            <x:filter val="RS"/>
          </x:filters>
        </filter>
      </columnFilter>
      <columnFilter colId="14" id="{00000000-0010-0000-0000-000011000000}">
        <filter colId="14">
          <x:filters>
            <x:filter val="Outro(s); Rodovia"/>
            <x:filter val="Rodovia"/>
          </x:filters>
        </filter>
      </columnFilter>
    </nsvFilter>
  </namedSheetView>
  <namedSheetView name="Rodrigo" id="{D2706F34-4FFE-4984-8C48-EDAF30E80665}">
    <nsvFilter filterId="{00000000-0009-0000-0100-000002000000}" ref="A1:CF857" tableId="2">
      <columnFilter colId="14" id="{00000000-0010-0000-0000-000011000000}">
        <filter colId="14">
          <x:filters>
            <x:filter val="Rodovia"/>
          </x:filters>
        </filter>
      </columnFilter>
    </nsvFilter>
  </namedSheetView>
  <namedSheetView name="Tiago" id="{FA8603A4-4ADD-4137-94E3-D5911FC83424}">
    <nsvFilter filterId="{00000000-0009-0000-0100-000002000000}" ref="A1:CF857" tableId="2">
      <columnFilter colId="14" id="{00000000-0010-0000-0000-000011000000}">
        <filter colId="14">
          <x:filters>
            <x:filter val="Plataforma"/>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Flavia Alves De Lima Paiva" id="{D0876A7F-2B4F-43EE-A7BE-4EF96E601F68}" userId="S::71584714115@ibama.gov.br::b46b9964-0fa7-4174-b51b-38ac13834333"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1" xr16:uid="{00000000-0016-0000-0100-000000000000}" autoFormatId="16" applyNumberFormats="0" applyBorderFormats="0" applyFontFormats="0" applyPatternFormats="0" applyAlignmentFormats="0" applyWidthHeightFormats="0">
  <queryTableRefresh nextId="52">
    <queryTableFields count="49">
      <queryTableField id="1" name="Número de Registro" tableColumnId="1"/>
      <queryTableField id="2" name="Data do Incidente" tableColumnId="2"/>
      <queryTableField id="3" name="Município/UF.1" tableColumnId="3"/>
      <queryTableField id="4" name="Município/UF.2" tableColumnId="4"/>
      <queryTableField id="6" name="Origem" tableColumnId="6"/>
      <queryTableField id="7" name="Tipo de Evento" tableColumnId="7"/>
      <queryTableField id="8" name="Produtos ONU" tableColumnId="8"/>
      <queryTableField id="9" name="Qtd. Produtos ONU" tableColumnId="9"/>
      <queryTableField id="10" name="Unidade Produtos ONU" tableColumnId="10"/>
      <queryTableField id="11" name="Outros Produtos" tableColumnId="11"/>
      <queryTableField id="12" name="Qtd. Outros Produtos" tableColumnId="12"/>
      <queryTableField id="13" name="Unidade Outros Produtos" tableColumnId="13"/>
      <queryTableField id="14" name="Ocorrências/Ambientes Atingidos" tableColumnId="14"/>
      <queryTableField id="15" name="Inst. Atuando no Local" tableColumnId="15"/>
      <queryTableField id="16" name="Fontes de Informação" tableColumnId="16"/>
      <queryTableField id="17" name="Dia da Semana" tableColumnId="17"/>
      <queryTableField id="18" name="Período" tableColumnId="18"/>
      <queryTableField id="19" name="Feriado" tableColumnId="19"/>
      <queryTableField id="20" name="Bacia Sedimentar" tableColumnId="20"/>
      <queryTableField id="21" name="Endereço da Ocorrência" tableColumnId="21"/>
      <queryTableField id="22" name="Origem do Acidente - Informações Complementares" tableColumnId="22"/>
      <queryTableField id="23" name="Tipo de evento - Informações Complementares" tableColumnId="23"/>
      <queryTableField id="24" name="Produto perigoso" tableColumnId="24"/>
      <queryTableField id="25" name="Produto não se aplica" tableColumnId="25"/>
      <queryTableField id="26" name="Produto não especificado" tableColumnId="26"/>
      <queryTableField id="27" name="Causa provável do acidente " tableColumnId="27"/>
      <queryTableField id="28" name="Ambientes atingidos - Informações Complementares" tableColumnId="28"/>
      <queryTableField id="29" name="Identificação da Empresa - Nome" tableColumnId="29"/>
      <queryTableField id="30" name="Identificação da Empresa - CPF/CNPJ" tableColumnId="30"/>
      <queryTableField id="31" name="Identificação da Empresa -Licença Ambiental" tableColumnId="31"/>
      <queryTableField id="32" name="Instituição Atuando - Informações complementares" tableColumnId="32"/>
      <queryTableField id="33" name="Instituição Atuando - Nome responsável" tableColumnId="33"/>
      <queryTableField id="34" name="Instituição Atuando - Telefone responsável" tableColumnId="34"/>
      <queryTableField id="35" name="Ações Tomadas - Possui Plano de Emergência" tableColumnId="35"/>
      <queryTableField id="36" name="Ações Tomadas - Plano de Emergência acionado " tableColumnId="36"/>
      <queryTableField id="37" name="Ações Tomadas - Tomado outras providências" tableColumnId="37"/>
      <queryTableField id="38" name="Ações Tomadas - Descrição de providências tomadas" tableColumnId="38"/>
      <queryTableField id="39" name="Informações Gerais - Informações julgadas úteis" tableColumnId="39"/>
      <queryTableField id="40" name="Identificação Comunicante - Nome" tableColumnId="40"/>
      <queryTableField id="41" name="Identificação Comunicante - Instituição/Empresa" tableColumnId="41"/>
      <queryTableField id="42" name="Identificação Comunicante - Cargo/Função Navio/Instalação" tableColumnId="42"/>
      <queryTableField id="43" name="Identificação Comunicante - Telefone" tableColumnId="43"/>
      <queryTableField id="44" name="Identificação Comunicante - E-mail" tableColumnId="44"/>
      <queryTableField id="45" name="Fonte Informação - Descrição fonte" tableColumnId="45"/>
      <queryTableField id="46" name="Origem Acidente - Nome do navio" tableColumnId="46"/>
      <queryTableField id="47" name="Origem Acidente - Nome da instalação" tableColumnId="47"/>
      <queryTableField id="48" name="Tipo de Produto - Tipo de substância" tableColumnId="48"/>
      <queryTableField id="49" name="Tipo de Produto - Volume estimado" tableColumnId="49"/>
      <queryTableField id="50" name="Detalhes acidente - Situação atual da descarga" tableColumnId="50"/>
    </queryTableFields>
    <queryTableDeletedFields count="2">
      <deletedField name="Column1"/>
      <deletedField name="Município/UF.3"/>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onsulta_completa__11" displayName="consulta_completa__11" ref="A1:AW820" tableType="queryTable" totalsRowShown="0" headerRowDxfId="296">
  <autoFilter ref="A1:AW820" xr:uid="{00000000-0009-0000-0100-000001000000}"/>
  <sortState xmlns:xlrd2="http://schemas.microsoft.com/office/spreadsheetml/2017/richdata2" ref="A2:AW820">
    <sortCondition ref="B2:B820"/>
  </sortState>
  <tableColumns count="49">
    <tableColumn id="1" xr3:uid="{00000000-0010-0000-0100-000001000000}" uniqueName="1" name="1 - Número de Registro" queryTableFieldId="1" dataDxfId="295"/>
    <tableColumn id="2" xr3:uid="{00000000-0010-0000-0100-000002000000}" uniqueName="2" name="2 - Data do Incidente" queryTableFieldId="2" dataDxfId="294"/>
    <tableColumn id="3" xr3:uid="{00000000-0010-0000-0100-000003000000}" uniqueName="3" name="3 - Município" queryTableFieldId="3" dataDxfId="293"/>
    <tableColumn id="4" xr3:uid="{00000000-0010-0000-0100-000004000000}" uniqueName="4" name="4 - UF" queryTableFieldId="4" dataDxfId="292"/>
    <tableColumn id="6" xr3:uid="{00000000-0010-0000-0100-000006000000}" uniqueName="6" name="5 - Origem" queryTableFieldId="6" dataDxfId="291"/>
    <tableColumn id="7" xr3:uid="{00000000-0010-0000-0100-000007000000}" uniqueName="7" name="6 - Tipo de Evento" queryTableFieldId="7" dataDxfId="290"/>
    <tableColumn id="8" xr3:uid="{00000000-0010-0000-0100-000008000000}" uniqueName="8" name="7 - Produtos ONU" queryTableFieldId="8" dataDxfId="289"/>
    <tableColumn id="9" xr3:uid="{00000000-0010-0000-0100-000009000000}" uniqueName="9" name="8 - Qtd. Produtos ONU" queryTableFieldId="9" dataDxfId="288"/>
    <tableColumn id="10" xr3:uid="{00000000-0010-0000-0100-00000A000000}" uniqueName="10" name="9 - Unidade Produtos ONU" queryTableFieldId="10" dataDxfId="287"/>
    <tableColumn id="11" xr3:uid="{00000000-0010-0000-0100-00000B000000}" uniqueName="11" name="10 - Outros Produtos" queryTableFieldId="11" dataDxfId="286"/>
    <tableColumn id="12" xr3:uid="{00000000-0010-0000-0100-00000C000000}" uniqueName="12" name="11 - Qtd. Outros Produtos" queryTableFieldId="12" dataDxfId="285"/>
    <tableColumn id="13" xr3:uid="{00000000-0010-0000-0100-00000D000000}" uniqueName="13" name="12 - Unidade Outros Produtos" queryTableFieldId="13" dataDxfId="284"/>
    <tableColumn id="14" xr3:uid="{00000000-0010-0000-0100-00000E000000}" uniqueName="14" name="13 - Ocorrências/Ambientes Atingidos" queryTableFieldId="14" dataDxfId="283"/>
    <tableColumn id="15" xr3:uid="{00000000-0010-0000-0100-00000F000000}" uniqueName="15" name="14 - Inst. Atuando no Local" queryTableFieldId="15" dataDxfId="282"/>
    <tableColumn id="16" xr3:uid="{00000000-0010-0000-0100-000010000000}" uniqueName="16" name="15 - Fontes de Informação" queryTableFieldId="16" dataDxfId="281"/>
    <tableColumn id="17" xr3:uid="{00000000-0010-0000-0100-000011000000}" uniqueName="17" name="16 - Dia da Semana" queryTableFieldId="17" dataDxfId="280"/>
    <tableColumn id="18" xr3:uid="{00000000-0010-0000-0100-000012000000}" uniqueName="18" name="17 - Período" queryTableFieldId="18" dataDxfId="279"/>
    <tableColumn id="19" xr3:uid="{00000000-0010-0000-0100-000013000000}" uniqueName="19" name="18 - Feriado" queryTableFieldId="19" dataDxfId="278"/>
    <tableColumn id="20" xr3:uid="{00000000-0010-0000-0100-000014000000}" uniqueName="20" name="19 - Bacia Sedimentar" queryTableFieldId="20" dataDxfId="277"/>
    <tableColumn id="21" xr3:uid="{00000000-0010-0000-0100-000015000000}" uniqueName="21" name="20 - Endereço da Ocorrência" queryTableFieldId="21" dataDxfId="276"/>
    <tableColumn id="22" xr3:uid="{00000000-0010-0000-0100-000016000000}" uniqueName="22" name="21 - Origem do Acidente - Informações Complementares" queryTableFieldId="22" dataDxfId="275"/>
    <tableColumn id="23" xr3:uid="{00000000-0010-0000-0100-000017000000}" uniqueName="23" name="22 - Tipo de evento - Informações Complementares" queryTableFieldId="23" dataDxfId="274"/>
    <tableColumn id="24" xr3:uid="{00000000-0010-0000-0100-000018000000}" uniqueName="24" name="23 - Produto perigoso" queryTableFieldId="24"/>
    <tableColumn id="25" xr3:uid="{00000000-0010-0000-0100-000019000000}" uniqueName="25" name="24 - Produto não se aplica" queryTableFieldId="25"/>
    <tableColumn id="26" xr3:uid="{00000000-0010-0000-0100-00001A000000}" uniqueName="26" name="25 - Produto não especificado" queryTableFieldId="26"/>
    <tableColumn id="27" xr3:uid="{00000000-0010-0000-0100-00001B000000}" uniqueName="27" name="26 - Causa provável do acidente " queryTableFieldId="27" dataDxfId="273"/>
    <tableColumn id="28" xr3:uid="{00000000-0010-0000-0100-00001C000000}" uniqueName="28" name="27 - Ambientes atingidos - Informações Complementares" queryTableFieldId="28" dataDxfId="272"/>
    <tableColumn id="29" xr3:uid="{00000000-0010-0000-0100-00001D000000}" uniqueName="29" name="28 - Identificação da Empresa - Nome" queryTableFieldId="29" dataDxfId="271"/>
    <tableColumn id="30" xr3:uid="{00000000-0010-0000-0100-00001E000000}" uniqueName="30" name="29 - Identificação da Empresa - CPF/CNPJ" queryTableFieldId="30" dataDxfId="270"/>
    <tableColumn id="31" xr3:uid="{00000000-0010-0000-0100-00001F000000}" uniqueName="31" name="30 - Identificação da Empresa -Licença Ambiental" queryTableFieldId="31"/>
    <tableColumn id="32" xr3:uid="{00000000-0010-0000-0100-000020000000}" uniqueName="32" name="31 - Instituição Atuando - Informações complementares" queryTableFieldId="32" dataDxfId="269"/>
    <tableColumn id="33" xr3:uid="{00000000-0010-0000-0100-000021000000}" uniqueName="33" name="32 - Instituição Atuando - Nome responsável" queryTableFieldId="33" dataDxfId="268"/>
    <tableColumn id="34" xr3:uid="{00000000-0010-0000-0100-000022000000}" uniqueName="34" name="33 - Instituição Atuando - Telefone responsável" queryTableFieldId="34" dataDxfId="267"/>
    <tableColumn id="35" xr3:uid="{00000000-0010-0000-0100-000023000000}" uniqueName="35" name="34 - Ações Tomadas - Possui Plano de Emergência" queryTableFieldId="35" dataDxfId="266"/>
    <tableColumn id="36" xr3:uid="{00000000-0010-0000-0100-000024000000}" uniqueName="36" name="35 - Ações Tomadas - Plano de Emergência acionado " queryTableFieldId="36" dataDxfId="265"/>
    <tableColumn id="37" xr3:uid="{00000000-0010-0000-0100-000025000000}" uniqueName="37" name="36 - Ações Tomadas - Tomado outras providências" queryTableFieldId="37" dataDxfId="264"/>
    <tableColumn id="38" xr3:uid="{00000000-0010-0000-0100-000026000000}" uniqueName="38" name="37 - Ações Tomadas - Descrição de providências tomadas" queryTableFieldId="38" dataDxfId="263"/>
    <tableColumn id="39" xr3:uid="{00000000-0010-0000-0100-000027000000}" uniqueName="39" name="38 - Informações Gerais - Informações julgadas úteis" queryTableFieldId="39" dataDxfId="262"/>
    <tableColumn id="40" xr3:uid="{00000000-0010-0000-0100-000028000000}" uniqueName="40" name="39 - Identificação Comunicante - Nome" queryTableFieldId="40" dataDxfId="261"/>
    <tableColumn id="41" xr3:uid="{00000000-0010-0000-0100-000029000000}" uniqueName="41" name="40 - Identificação Comunicante - Instituição/Empresa" queryTableFieldId="41" dataDxfId="260"/>
    <tableColumn id="42" xr3:uid="{00000000-0010-0000-0100-00002A000000}" uniqueName="42" name="41 - Identificação Comunicante - Cargo/Função Navio/Instalação" queryTableFieldId="42" dataDxfId="259"/>
    <tableColumn id="43" xr3:uid="{00000000-0010-0000-0100-00002B000000}" uniqueName="43" name="42 - Identificação Comunicante - Telefone" queryTableFieldId="43"/>
    <tableColumn id="44" xr3:uid="{00000000-0010-0000-0100-00002C000000}" uniqueName="44" name="43 - Identificação Comunicante - E-mail" queryTableFieldId="44" dataDxfId="258"/>
    <tableColumn id="45" xr3:uid="{00000000-0010-0000-0100-00002D000000}" uniqueName="45" name="44 - Fonte Informação - Descrição fonte" queryTableFieldId="45" dataDxfId="257"/>
    <tableColumn id="46" xr3:uid="{00000000-0010-0000-0100-00002E000000}" uniqueName="46" name="45 - Origem Acidente - Nome do navio" queryTableFieldId="46" dataDxfId="256"/>
    <tableColumn id="47" xr3:uid="{00000000-0010-0000-0100-00002F000000}" uniqueName="47" name="46 - Origem Acidente - Nome da instalação" queryTableFieldId="47" dataDxfId="255"/>
    <tableColumn id="48" xr3:uid="{00000000-0010-0000-0100-000030000000}" uniqueName="48" name="47 - Tipo de Produto - Tipo de substância" queryTableFieldId="48" dataDxfId="254"/>
    <tableColumn id="49" xr3:uid="{00000000-0010-0000-0100-000031000000}" uniqueName="49" name="48 - Tipo de Produto - Volume estimado" queryTableFieldId="49"/>
    <tableColumn id="50" xr3:uid="{00000000-0010-0000-0100-000032000000}" uniqueName="50" name="49 - Detalhes acidente - Situação atual da descarga" queryTableFieldId="50" dataDxfId="25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ela2" displayName="Tabela2" ref="A1:CF857" totalsRowShown="0" headerRowDxfId="150" dataDxfId="149">
  <autoFilter ref="A1:CF857" xr:uid="{00000000-0009-0000-0100-000002000000}">
    <filterColumn colId="14">
      <filters>
        <filter val="Plataforma"/>
      </filters>
    </filterColumn>
  </autoFilter>
  <tableColumns count="84">
    <tableColumn id="1" xr3:uid="{00000000-0010-0000-0000-000001000000}" name="SIEMA" dataDxfId="148"/>
    <tableColumn id="2" xr3:uid="{00000000-0010-0000-0000-000002000000}" name="Processo SEI" dataDxfId="147"/>
    <tableColumn id="4" xr3:uid="{00000000-0010-0000-0000-000004000000}" name="UF" dataDxfId="146">
      <calculatedColumnFormula>VLOOKUP(Tabela2[[#This Row],[SIEMA]],Siema2025,4,FALSE)</calculatedColumnFormula>
    </tableColumn>
    <tableColumn id="5" xr3:uid="{00000000-0010-0000-0000-000005000000}" name="Município" dataDxfId="145">
      <calculatedColumnFormula>VLOOKUP(Tabela2[[#This Row],[SIEMA]],Siema2024,3,FALSE)</calculatedColumnFormula>
    </tableColumn>
    <tableColumn id="6" xr3:uid="{00000000-0010-0000-0000-000006000000}" name="Endereço (especificar plataforma, navio, km da rodovia, ferrovia e duto) " dataDxfId="144">
      <calculatedColumnFormula>VLOOKUP(Tabela2[[#This Row],[SIEMA]],Siema2025,20,FALSE)</calculatedColumnFormula>
    </tableColumn>
    <tableColumn id="7" xr3:uid="{00000000-0010-0000-0000-000007000000}" name="Complemento: coluna G coloca o endereço principal: ex: BR-020 e aqui no complemento, o KM 480" dataDxfId="143"/>
    <tableColumn id="9" xr3:uid="{00000000-0010-0000-0000-000009000000}" name="Latitude (Ex. -03°25'36.2&quot;)" dataDxfId="142"/>
    <tableColumn id="10" xr3:uid="{00000000-0010-0000-0000-00000A000000}" name="Longitude (Ex. -45°31'54.6&quot;)" dataDxfId="141"/>
    <tableColumn id="11" xr3:uid="{00000000-0010-0000-0000-00000B000000}" name="Bacia Sedimentar" dataDxfId="140">
      <calculatedColumnFormula>VLOOKUP(Tabela2[[#This Row],[SIEMA]],Siema2025,19,FALSE)</calculatedColumnFormula>
    </tableColumn>
    <tableColumn id="12" xr3:uid="{00000000-0010-0000-0000-00000C000000}" name="Data" dataDxfId="139">
      <calculatedColumnFormula>VLOOKUP(Tabela2[[#This Row],[SIEMA]],Siema2025,2,FALSE)</calculatedColumnFormula>
    </tableColumn>
    <tableColumn id="13" xr3:uid="{00000000-0010-0000-0000-00000D000000}" name="Dia da semana" dataDxfId="138">
      <calculatedColumnFormula>VLOOKUP(Tabela2[[#This Row],[SIEMA]],Siema2025,16,FALSE)</calculatedColumnFormula>
    </tableColumn>
    <tableColumn id="14" xr3:uid="{00000000-0010-0000-0000-00000E000000}" name="Mês" dataDxfId="137">
      <calculatedColumnFormula>IF(Tabela2[[#This Row],[Data]]="","Sem Informação",VLOOKUP(MONTH(Tabela2[[#This Row],[Data]]),'[1]Validação de dados'!$I$1:$J$13,2,0))</calculatedColumnFormula>
    </tableColumn>
    <tableColumn id="15" xr3:uid="{00000000-0010-0000-0000-00000F000000}" name="Ano" dataDxfId="136">
      <calculatedColumnFormula>YEAR(Tabela2[[#This Row],[Data]])</calculatedColumnFormula>
    </tableColumn>
    <tableColumn id="16" xr3:uid="{00000000-0010-0000-0000-000010000000}" name="Período" dataDxfId="135">
      <calculatedColumnFormula>VLOOKUP(Tabela2[[#This Row],[SIEMA]],Siema2024,17,FALSE)</calculatedColumnFormula>
    </tableColumn>
    <tableColumn id="17" xr3:uid="{00000000-0010-0000-0000-000011000000}" name="Origem do acidente" dataDxfId="134">
      <calculatedColumnFormula>VLOOKUP(Tabela2[[#This Row],[SIEMA]],Siema2025,5,FALSE)</calculatedColumnFormula>
    </tableColumn>
    <tableColumn id="18" xr3:uid="{00000000-0010-0000-0000-000012000000}" name="Outro (s) - especificar" dataDxfId="133">
      <calculatedColumnFormula>VLOOKUP(Tabela2[[#This Row],[SIEMA]],Siema2024,21,FALSE)</calculatedColumnFormula>
    </tableColumn>
    <tableColumn id="19" xr3:uid="{00000000-0010-0000-0000-000013000000}" name="ONU (Produto 1)" dataDxfId="132">
      <calculatedColumnFormula array="1">se</calculatedColumnFormula>
    </tableColumn>
    <tableColumn id="20" xr3:uid="{00000000-0010-0000-0000-000014000000}" name="Marca Comercial Produto 1 " dataDxfId="131">
      <calculatedColumnFormula>VLOOKUP(Tabela2[[#This Row],[SIEMA]],Siema2025,10,FALSE)</calculatedColumnFormula>
    </tableColumn>
    <tableColumn id="21" xr3:uid="{00000000-0010-0000-0000-000015000000}" name="Produto 1" dataDxfId="130">
      <calculatedColumnFormula>IF(Q2="","", IF(Q2="NC","", IF(Q2="NE","", IF(Q2="NA","",IFERROR(VLOOKUP(Q2,[1]Produtos!$A$1:$C$2319,2,FALSE),"Não Cadastrado")))))</calculatedColumnFormula>
    </tableColumn>
    <tableColumn id="22" xr3:uid="{00000000-0010-0000-0000-000016000000}" name="Quantidade do vazamento (Produto 1)" dataDxfId="129">
      <calculatedColumnFormula>VLOOKUP(Tabela2[[#This Row],[SIEMA]],Siema2024,8,FALSE)</calculatedColumnFormula>
    </tableColumn>
    <tableColumn id="23" xr3:uid="{00000000-0010-0000-0000-000017000000}" name="Unidade do vazamento (Produto 1)" dataDxfId="128">
      <calculatedColumnFormula>VLOOKUP(Tabela2[[#This Row],[SIEMA]],Siema2025,12,FALSE)</calculatedColumnFormula>
    </tableColumn>
    <tableColumn id="24" xr3:uid="{00000000-0010-0000-0000-000018000000}" name="Classe de risco (Produto 1)" dataDxfId="127">
      <calculatedColumnFormula>IF(Q2="","",IF(ISNUMBER(Q2)=FALSE,"Não se aplica",IFERROR(VLOOKUP(Q2,Produtos!$A$1:$C$2319,3,FALSE),"Não Cadastrado")))</calculatedColumnFormula>
    </tableColumn>
    <tableColumn id="25" xr3:uid="{00000000-0010-0000-0000-000019000000}" name="ONU (Produto 2)" dataDxfId="126">
      <calculatedColumnFormula>VLOOKUP(Tabela2[[#This Row],[SIEMA]],Siema2024,10,FALSE)</calculatedColumnFormula>
    </tableColumn>
    <tableColumn id="26" xr3:uid="{00000000-0010-0000-0000-00001A000000}" name="Marca Comercial Produto 2 " dataDxfId="125">
      <calculatedColumnFormula>IF(Tabela2[[#This Row],[Origem do acidente]] = "Plataforma", "PREENCHER","NA")</calculatedColumnFormula>
    </tableColumn>
    <tableColumn id="27" xr3:uid="{00000000-0010-0000-0000-00001B000000}" name="Produto 2" dataDxfId="124">
      <calculatedColumnFormula>IF(W2="","", IF(W2="NC","", IF(W2="NE","", IF(W2="NA","",IFERROR(VLOOKUP(W2,[1]Produtos!$A$1:$C$2319,2,FALSE),"Não Cadastrado")))))</calculatedColumnFormula>
    </tableColumn>
    <tableColumn id="28" xr3:uid="{00000000-0010-0000-0000-00001C000000}" name="Quantidade do vazamento (Produto 2)" dataDxfId="123">
      <calculatedColumnFormula>VLOOKUP(Tabela2[[#This Row],[SIEMA]],Siema2025,11,FALSE)</calculatedColumnFormula>
    </tableColumn>
    <tableColumn id="29" xr3:uid="{00000000-0010-0000-0000-00001D000000}" name="Unidade do vazamento (Produto 2)" dataDxfId="122">
      <calculatedColumnFormula>VLOOKUP(Tabela2[[#This Row],[SIEMA]],Siema2024,12,FALSE)</calculatedColumnFormula>
    </tableColumn>
    <tableColumn id="30" xr3:uid="{00000000-0010-0000-0000-00001E000000}" name="Classe de risco (Produto 2)" dataDxfId="121">
      <calculatedColumnFormula>IF(W2="","",IF(ISNUMBER(W2)=FALSE,"Não se aplica",IFERROR(VLOOKUP(W2,[1]Produtos!$A$1:$C$2319,3,FALSE),"Não Cadastrado")))</calculatedColumnFormula>
    </tableColumn>
    <tableColumn id="31" xr3:uid="{00000000-0010-0000-0000-00001F000000}" name="ONU (Produto 3)" dataDxfId="120"/>
    <tableColumn id="32" xr3:uid="{00000000-0010-0000-0000-000020000000}" name="Marca Comercial Produto 3" dataDxfId="119">
      <calculatedColumnFormula>IF(Tabela2[[#This Row],[Origem do acidente]] = "Plataforma", "PREENCHER","NA")</calculatedColumnFormula>
    </tableColumn>
    <tableColumn id="33" xr3:uid="{00000000-0010-0000-0000-000021000000}" name="Produto 3" dataDxfId="118">
      <calculatedColumnFormula>IF(AC2="","", IF(AC2="NC","", IF(AC2="NE","", IF(AC2="NA","",IFERROR(VLOOKUP(AC2,[1]Produtos!$A$1:$C$2319,2,FALSE),"Não Cadastrado")))))</calculatedColumnFormula>
    </tableColumn>
    <tableColumn id="34" xr3:uid="{00000000-0010-0000-0000-000022000000}" name="Quantidade do vazamento (Produto 3)" dataDxfId="117"/>
    <tableColumn id="35" xr3:uid="{00000000-0010-0000-0000-000023000000}" name="Unidade do vazamento (Produto 3)" dataDxfId="116"/>
    <tableColumn id="109" xr3:uid="{00000000-0010-0000-0000-00006D000000}" name="Classe de risco (Produto 3)" dataDxfId="115">
      <calculatedColumnFormula>IF(AC2="","",IF(ISNUMBER(AC2)=FALSE,"Não se aplica",IFERROR(VLOOKUP(AC2,Produtos!$A$1:$C$2319,3,FALSE),"Não Cadastrado")))</calculatedColumnFormula>
    </tableColumn>
    <tableColumn id="36" xr3:uid="{00000000-0010-0000-0000-000024000000}" name="Sem informação qto ao produto" dataDxfId="114"/>
    <tableColumn id="37" xr3:uid="{00000000-0010-0000-0000-000025000000}" name="Causa provável do acidente" dataDxfId="113">
      <calculatedColumnFormula>VLOOKUP(Tabela2[[#This Row],[SIEMA]],Siema2024,26,FALSE)</calculatedColumnFormula>
    </tableColumn>
    <tableColumn id="38" xr3:uid="{00000000-0010-0000-0000-000026000000}" name="Causa do Evento Padronizada 1 (indicado no Relat. Pós-Acidente ou outro documento)" dataDxfId="112"/>
    <tableColumn id="39" xr3:uid="{00000000-0010-0000-0000-000027000000}" name="Causa do Evento Padronizada 2 (indicado no Relat. Pós-Acidente ou outro documento)" dataDxfId="111"/>
    <tableColumn id="40" xr3:uid="{00000000-0010-0000-0000-000028000000}" name="Causa do Evento Padronizada 3 (indicado no Relat. Pós-Acidente ou outro documento)" dataDxfId="110"/>
    <tableColumn id="41" xr3:uid="{00000000-0010-0000-0000-000029000000}" name="Óbitos/ feridos " dataDxfId="109">
      <calculatedColumnFormula>VLOOKUP(Tabela2[[#This Row],[SIEMA]],[1]!consulta_completa__7[#Data],51,FALSE)</calculatedColumnFormula>
    </tableColumn>
    <tableColumn id="42" xr3:uid="{00000000-0010-0000-0000-00002A000000}" name="População afetada/evacuada" dataDxfId="108">
      <calculatedColumnFormula>VLOOKUP(Tabela2[[#This Row],[SIEMA]],[1]!consulta_completa__7[#Data],53,FALSE)</calculatedColumnFormula>
    </tableColumn>
    <tableColumn id="43" xr3:uid="{00000000-0010-0000-0000-00002B000000}" name="Suspensão de abastecimento de água" dataDxfId="107">
      <calculatedColumnFormula>VLOOKUP(Tabela2[[#This Row],[SIEMA]],[1]!consulta_completa__7[#Data],55,FALSE)</calculatedColumnFormula>
    </tableColumn>
    <tableColumn id="44" xr3:uid="{00000000-0010-0000-0000-00002C000000}" name="Rio/ córrego" dataDxfId="106">
      <calculatedColumnFormula>VLOOKUP(Tabela2[[#This Row],[SIEMA]],Siema2025,57,FALSE)</calculatedColumnFormula>
    </tableColumn>
    <tableColumn id="45" xr3:uid="{00000000-0010-0000-0000-00002D000000}" name="Lago  " dataDxfId="105">
      <calculatedColumnFormula>VLOOKUP(Tabela2[[#This Row],[SIEMA]],Siema2025,59,FALSE)</calculatedColumnFormula>
    </tableColumn>
    <tableColumn id="46" xr3:uid="{00000000-0010-0000-0000-00002E000000}" name="Mar" dataDxfId="104">
      <calculatedColumnFormula>VLOOKUP(Tabela2[[#This Row],[SIEMA]],Siema2025,61,FALSE)</calculatedColumnFormula>
    </tableColumn>
    <tableColumn id="47" xr3:uid="{00000000-0010-0000-0000-00002F000000}" name="Praia" dataDxfId="103">
      <calculatedColumnFormula>VLOOKUP(Tabela2[[#This Row],[SIEMA]],Siema2025,63,FALSE)</calculatedColumnFormula>
    </tableColumn>
    <tableColumn id="48" xr3:uid="{00000000-0010-0000-0000-000030000000}" name="Solo" dataDxfId="102">
      <calculatedColumnFormula>VLOOKUP(Tabela2[[#This Row],[SIEMA]],Siema2025,65,FALSE)</calculatedColumnFormula>
    </tableColumn>
    <tableColumn id="49" xr3:uid="{00000000-0010-0000-0000-000031000000}" name="Águas subterrâneas" dataDxfId="101">
      <calculatedColumnFormula>VLOOKUP(Tabela2[[#This Row],[SIEMA]],Siema2025,67,FALSE)</calculatedColumnFormula>
    </tableColumn>
    <tableColumn id="50" xr3:uid="{00000000-0010-0000-0000-000032000000}" name="Atmosfera" dataDxfId="100">
      <calculatedColumnFormula>VLOOKUP(Tabela2[[#This Row],[SIEMA]],Siema2025,69,FALSE)</calculatedColumnFormula>
    </tableColumn>
    <tableColumn id="51" xr3:uid="{00000000-0010-0000-0000-000033000000}" name="Flora" dataDxfId="99">
      <calculatedColumnFormula>VLOOKUP(Tabela2[[#This Row],[SIEMA]],Siema2025,71,FALSE)</calculatedColumnFormula>
    </tableColumn>
    <tableColumn id="52" xr3:uid="{00000000-0010-0000-0000-000034000000}" name="Fauna" dataDxfId="98">
      <calculatedColumnFormula>VLOOKUP(Tabela2[[#This Row],[SIEMA]],Siema2025,73,FALSE)</calculatedColumnFormula>
    </tableColumn>
    <tableColumn id="53" xr3:uid="{00000000-0010-0000-0000-000035000000}" name="UC Federal" dataDxfId="97">
      <calculatedColumnFormula>VLOOKUP(Tabela2[[#This Row],[SIEMA]],Siema2025,75,FALSE)</calculatedColumnFormula>
    </tableColumn>
    <tableColumn id="54" xr3:uid="{00000000-0010-0000-0000-000036000000}" name="UC Estadual/Municipal" dataDxfId="96">
      <calculatedColumnFormula>VLOOKUP(Tabela2[[#This Row],[SIEMA]],Siema2025,77,FALSE)</calculatedColumnFormula>
    </tableColumn>
    <tableColumn id="55" xr3:uid="{00000000-0010-0000-0000-000037000000}" name="Outro(s) " dataDxfId="95">
      <calculatedColumnFormula>VLOOKUP(Tabela2[[#This Row],[SIEMA]],Siema2025,79,FALSE)</calculatedColumnFormula>
    </tableColumn>
    <tableColumn id="56" xr3:uid="{00000000-0010-0000-0000-000038000000}" name="Especificar (quando couber)" dataDxfId="94">
      <calculatedColumnFormula>IF(Tabela2[[#This Row],[Outro(s) ]] = "X", "PREENCHER","NA")</calculatedColumnFormula>
    </tableColumn>
    <tableColumn id="57" xr3:uid="{00000000-0010-0000-0000-000039000000}" name="Sem Informação" dataDxfId="93">
      <calculatedColumnFormula>VLOOKUP(Tabela2[[#This Row],[SIEMA]],[1]!consulta_completa__7[#Data],82,FALSE)</calculatedColumnFormula>
    </tableColumn>
    <tableColumn id="58" xr3:uid="{00000000-0010-0000-0000-00003A000000}" name="Sem Dano" dataDxfId="92">
      <calculatedColumnFormula>VLOOKUP(Tabela2[[#This Row],[SIEMA]],[1]!consulta_completa__7[#Data],81,FALSE)</calculatedColumnFormula>
    </tableColumn>
    <tableColumn id="59" xr3:uid="{00000000-0010-0000-0000-00003B000000}" name="Empresa" dataDxfId="91">
      <calculatedColumnFormula>VLOOKUP(Tabela2[[#This Row],[SIEMA]],[1]Siema2024!$1:$1048576,28,FALSE)</calculatedColumnFormula>
    </tableColumn>
    <tableColumn id="107" xr3:uid="{00000000-0010-0000-0000-00006B000000}" name="Ferrovia" dataDxfId="90"/>
    <tableColumn id="60" xr3:uid="{00000000-0010-0000-0000-00003C000000}" name="CPF/CNPJ" dataDxfId="89">
      <calculatedColumnFormula>VLOOKUP(Tabela2[[#This Row],[SIEMA]],Siema2025,29,FALSE)</calculatedColumnFormula>
    </tableColumn>
    <tableColumn id="76" xr3:uid="{00000000-0010-0000-0000-00004C000000}" name="Acionado PEI ou similar?" dataDxfId="88">
      <calculatedColumnFormula>VLOOKUP(Tabela2[[#This Row],[SIEMA]],Siema2025,107,FALSE)</calculatedColumnFormula>
    </tableColumn>
    <tableColumn id="80" xr3:uid="{00000000-0010-0000-0000-000050000000}" name="Competência" dataDxfId="87"/>
    <tableColumn id="81" xr3:uid="{00000000-0010-0000-0000-000051000000}" name="Atendido pelo Ibama (&quot;Não&quot; ou &quot;Sim&quot;)" dataDxfId="86"/>
    <tableColumn id="83" xr3:uid="{00000000-0010-0000-0000-000053000000}" name="Data de atendimento do Ibama (considerar o primeiro documento/ação)" dataDxfId="85"/>
    <tableColumn id="84" xr3:uid="{00000000-0010-0000-0000-000054000000}" name="Tempo de atendimento (em dias)" dataDxfId="84">
      <calculatedColumnFormula>IF(Tabela2[[#This Row],[Data de atendimento do Ibama (considerar o primeiro documento/ação)]]="",_xlfn.DAYS(TODAY(),J2),_xlfn.DAYS(Tabela2[[#This Row],[Data de atendimento do Ibama (considerar o primeiro documento/ação)]],J2))</calculatedColumnFormula>
    </tableColumn>
    <tableColumn id="85" xr3:uid="{00000000-0010-0000-0000-000055000000}" name="Justificativa para não atendimento (Competência do Ibama)" dataDxfId="83">
      <calculatedColumnFormula>IF(Tabela2[[#This Row],[Atendido pelo Ibama ("Não" ou "Sim")]]="Não","Preencher", IF(Tabela2[[#This Row],[Atendido pelo Ibama ("Não" ou "Sim")]]="Sim","NA",""))</calculatedColumnFormula>
    </tableColumn>
    <tableColumn id="86" xr3:uid="{00000000-0010-0000-0000-000056000000}" name="Forma de atendimento (primeiro documento/ação)" dataDxfId="82"/>
    <tableColumn id="87" xr3:uid="{00000000-0010-0000-0000-000057000000}" name="Outros (Especificar)" dataDxfId="81">
      <calculatedColumnFormula>IF(Tabela2[[#This Row],[Forma de atendimento (primeiro documento/ação)]]= "Outros (especificar)", "PREENCHER","NA")</calculatedColumnFormula>
    </tableColumn>
    <tableColumn id="88" xr3:uid="{00000000-0010-0000-0000-000058000000}" name="Equipe do Ibama foi a campo? Houve sobrevoo do Poseidon?" dataDxfId="80"/>
    <tableColumn id="89" xr3:uid="{00000000-0010-0000-0000-000059000000}" name="Se sim, foi emitida Ordem de Emergência? (informações vinculada à coluna CK)" dataDxfId="79">
      <calculatedColumnFormula>IF(Tabela2[[#This Row],[Equipe do Ibama foi a campo? Houve sobrevoo do Poseidon?]] = "Sim", "PREENCHER","NA")</calculatedColumnFormula>
    </tableColumn>
    <tableColumn id="90" xr3:uid="{00000000-0010-0000-0000-00005A000000}" name="Foi elaborado Relatório de Vistoria pelo Ibama? (informações vinculada à coluna CK)" dataDxfId="78">
      <calculatedColumnFormula>IF(Tabela2[[#This Row],[Se sim, foi emitida Ordem de Emergência? (informações vinculada à coluna CK)]] = "Sim", "PREENCHER","NA")</calculatedColumnFormula>
    </tableColumn>
    <tableColumn id="91" xr3:uid="{00000000-0010-0000-0000-00005B000000}" name="Houve envio de Informações Pós-acidente (preencher &quot;não se aplica&quot; quando de competência estadual/municipal)" dataDxfId="77">
      <calculatedColumnFormula>IF(Tabela2[[#This Row],[Foi elaborado Relatório de Vistoria pelo Ibama? (informações vinculada à coluna CK)]] = "Sim", "PREENCHER","NA")</calculatedColumnFormula>
    </tableColumn>
    <tableColumn id="92" xr3:uid="{00000000-0010-0000-0000-00005C000000}" name="Houve avaliação das informações pós-acidente solicitadas/enviadas?" dataDxfId="76">
      <calculatedColumnFormula>IF(Tabela2[[#This Row],[Houve envio de Informações Pós-acidente (preencher "não se aplica" quando de competência estadual/municipal)]] = "Sim", "PREENCHER","NA")</calculatedColumnFormula>
    </tableColumn>
    <tableColumn id="93" xr3:uid="{00000000-0010-0000-0000-00005D000000}" name="O Ibama aguarda resposta da empresa/OEMA, etc?" dataDxfId="75">
      <calculatedColumnFormula>IF(Tabela2[[#This Row],[Houve avaliação das informações pós-acidente solicitadas/enviadas?]] = "Sim", "PREENCHER","NA")</calculatedColumnFormula>
    </tableColumn>
    <tableColumn id="94" xr3:uid="{00000000-0010-0000-0000-00005E000000}" name="Processo encerrado? (concluído/fechado na unidade)" dataDxfId="74">
      <calculatedColumnFormula>IF(Tabela2[[#This Row],[O Ibama aguarda resposta da empresa/OEMA, etc?]] = "Sim", "PREENCHER","NA")</calculatedColumnFormula>
    </tableColumn>
    <tableColumn id="95" xr3:uid="{00000000-0010-0000-0000-00005F000000}" name="Documento de encerramento (termo de encerramento, análise conclusiva do Nupaem, Encerrado sem documento)" dataDxfId="73"/>
    <tableColumn id="96" xr3:uid="{00000000-0010-0000-0000-000060000000}" name="Data do documento de encerramento" dataDxfId="72"/>
    <tableColumn id="97" xr3:uid="{00000000-0010-0000-0000-000061000000}" name="Dias Até Encerramento da Investigação" dataDxfId="71">
      <calculatedColumnFormula>IF(Tabela2[[#This Row],[Data do documento de encerramento]]="NA","NA",IF(Tabela2[[#This Row],[Data do documento de encerramento]]="","Pendente de conclusão/ encerramento",_xlfn.DAYS(Tabela2[[#This Row],[Data do documento de encerramento]],J2)))</calculatedColumnFormula>
    </tableColumn>
    <tableColumn id="100" xr3:uid="{00000000-0010-0000-0000-000064000000}" name="Observações" dataDxfId="70"/>
    <tableColumn id="101" xr3:uid="{00000000-0010-0000-0000-000065000000}" name="Operação/ocorrência/sistema" dataDxfId="69"/>
    <tableColumn id="102" xr3:uid="{00000000-0010-0000-0000-000066000000}" name="Equipamento/sistema envolvido" dataDxfId="68"/>
    <tableColumn id="103" xr3:uid="{00000000-0010-0000-0000-000067000000}" name="Técnica de contenção/dispersão" dataDxfId="67"/>
    <tableColumn id="104" xr3:uid="{00000000-0010-0000-0000-000068000000}" name="Mobilização de embarcação de resposta" dataDxfId="66"/>
    <tableColumn id="105" xr3:uid="{00000000-0010-0000-0000-000069000000}" name="Característica do produto" dataDxfId="6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6" displayName="Tabela6" ref="R1:R10" totalsRowShown="0" headerRowDxfId="59" dataDxfId="58">
  <autoFilter ref="R1:R10" xr:uid="{00000000-0009-0000-0100-000003000000}"/>
  <sortState xmlns:xlrd2="http://schemas.microsoft.com/office/spreadsheetml/2017/richdata2" ref="R2:R9">
    <sortCondition ref="R1:R9"/>
  </sortState>
  <tableColumns count="1">
    <tableColumn id="1" xr3:uid="{00000000-0010-0000-0200-000001000000}" name="Forma de atendimento" dataDxfId="57"/>
  </tableColumns>
  <tableStyleInfo name="TableStyleMedium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7" displayName="Tabela7" ref="T1:T10" totalsRowShown="0" headerRowDxfId="56" dataDxfId="55">
  <autoFilter ref="T1:T10" xr:uid="{00000000-0009-0000-0100-000004000000}"/>
  <tableColumns count="1">
    <tableColumn id="1" xr3:uid="{00000000-0010-0000-0300-000001000000}" name="Unidade" dataDxfId="54"/>
  </tableColumns>
  <tableStyleInfo name="TableStyleMedium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8" displayName="Tabela8" ref="E1:E30" totalsRowShown="0" headerRowDxfId="53" dataDxfId="52">
  <autoFilter ref="E1:E30" xr:uid="{00000000-0009-0000-0100-000005000000}"/>
  <tableColumns count="1">
    <tableColumn id="1" xr3:uid="{00000000-0010-0000-0400-000001000000}" name="UF" dataDxfId="51"/>
  </tableColumns>
  <tableStyleInfo name="TableStyleMedium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9" displayName="Tabela9" ref="G1:I13" totalsRowShown="0" headerRowDxfId="50" dataDxfId="49">
  <autoFilter ref="G1:I13" xr:uid="{00000000-0009-0000-0100-000006000000}"/>
  <tableColumns count="3">
    <tableColumn id="1" xr3:uid="{00000000-0010-0000-0500-000001000000}" name="Bacias Sedimentares" dataDxfId="48"/>
    <tableColumn id="3" xr3:uid="{00000000-0010-0000-0500-000003000000}" name="Coluna1" dataDxfId="47"/>
    <tableColumn id="2" xr3:uid="{00000000-0010-0000-0500-000002000000}" name="nº Mês" dataDxfId="46"/>
  </tableColumns>
  <tableStyleInfo name="TableStyleMedium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10" displayName="Tabela10" ref="J1:J15" totalsRowShown="0" headerRowDxfId="45" dataDxfId="44">
  <autoFilter ref="J1:J15" xr:uid="{00000000-0009-0000-0100-000007000000}"/>
  <tableColumns count="1">
    <tableColumn id="1" xr3:uid="{00000000-0010-0000-0600-000001000000}" name="Mês" dataDxfId="43"/>
  </tableColumns>
  <tableStyleInfo name="TableStyleMedium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ela11" displayName="Tabela11" ref="A1:A5" totalsRowShown="0" headerRowDxfId="42" dataDxfId="41">
  <autoFilter ref="A1:A5" xr:uid="{00000000-0009-0000-0100-000008000000}"/>
  <tableColumns count="1">
    <tableColumn id="1" xr3:uid="{00000000-0010-0000-0700-000001000000}" name="Sim_Nao" dataDxfId="40"/>
  </tableColumns>
  <tableStyleInfo name="TableStyleMedium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ela12" displayName="Tabela12" ref="L1:L7" totalsRowShown="0" headerRowDxfId="39" dataDxfId="38">
  <autoFilter ref="L1:L7" xr:uid="{00000000-0009-0000-0100-000009000000}"/>
  <tableColumns count="1">
    <tableColumn id="1" xr3:uid="{00000000-0010-0000-0800-000001000000}" name="Período" dataDxfId="37"/>
  </tableColumns>
  <tableStyleInfo name="TableStyleMedium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ela13" displayName="Tabela13" ref="N1:N21" totalsRowShown="0" headerRowDxfId="36" dataDxfId="35">
  <autoFilter ref="N1:N21" xr:uid="{00000000-0009-0000-0100-00000A000000}"/>
  <sortState xmlns:xlrd2="http://schemas.microsoft.com/office/spreadsheetml/2017/richdata2" ref="N2:N20">
    <sortCondition ref="N1:N20"/>
  </sortState>
  <tableColumns count="1">
    <tableColumn id="1" xr3:uid="{00000000-0010-0000-0900-000001000000}" name="Origem do acidente" dataDxfId="34"/>
  </tableColumns>
  <tableStyleInfo name="TableStyleMedium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ela15" displayName="Tabela15" ref="P1:P6" totalsRowShown="0" headerRowDxfId="33" dataDxfId="32">
  <autoFilter ref="P1:P6" xr:uid="{00000000-0009-0000-0100-00000B000000}"/>
  <sortState xmlns:xlrd2="http://schemas.microsoft.com/office/spreadsheetml/2017/richdata2" ref="P2:P5">
    <sortCondition ref="P1:P5"/>
  </sortState>
  <tableColumns count="1">
    <tableColumn id="1" xr3:uid="{00000000-0010-0000-0A00-000001000000}" name="Licença" dataDxfId="31"/>
  </tableColumns>
  <tableStyleInfo name="TableStyleMedium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ela16" displayName="Tabela16" ref="C1:C6" totalsRowShown="0" headerRowDxfId="30" dataDxfId="29">
  <autoFilter ref="C1:C6" xr:uid="{00000000-0009-0000-0100-00000C000000}"/>
  <sortState xmlns:xlrd2="http://schemas.microsoft.com/office/spreadsheetml/2017/richdata2" ref="C2:C6">
    <sortCondition ref="C1:C6"/>
  </sortState>
  <tableColumns count="1">
    <tableColumn id="1" xr3:uid="{00000000-0010-0000-0B00-000001000000}" name="S_N_NA" dataDxfId="28"/>
  </tableColumns>
  <tableStyleInfo name="TableStyleMedium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ela17" displayName="Tabela17" ref="Z1:Z12" totalsRowShown="0" headerRowDxfId="27" dataDxfId="26">
  <autoFilter ref="Z1:Z12" xr:uid="{00000000-0009-0000-0100-00000D000000}"/>
  <sortState xmlns:xlrd2="http://schemas.microsoft.com/office/spreadsheetml/2017/richdata2" ref="Z2:Z11">
    <sortCondition ref="Z1:Z11"/>
  </sortState>
  <tableColumns count="1">
    <tableColumn id="1" xr3:uid="{00000000-0010-0000-0C00-000001000000}" name="Tipo de evento" dataDxfId="25"/>
  </tableColumns>
  <tableStyleInfo name="TableStyleMedium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ela18" displayName="Tabela18" ref="AB1:AB5" totalsRowShown="0" headerRowDxfId="24" dataDxfId="23">
  <autoFilter ref="AB1:AB5" xr:uid="{00000000-0009-0000-0100-00000E000000}"/>
  <tableColumns count="1">
    <tableColumn id="1" xr3:uid="{00000000-0010-0000-0D00-000001000000}" name="Competência" dataDxfId="22"/>
  </tableColumns>
  <tableStyleInfo name="TableStyleMedium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ela19" displayName="Tabela19" ref="AD1:AD7" totalsRowShown="0" headerRowDxfId="21" dataDxfId="20">
  <autoFilter ref="AD1:AD7" xr:uid="{00000000-0009-0000-0100-00000F000000}"/>
  <tableColumns count="1">
    <tableColumn id="1" xr3:uid="{00000000-0010-0000-0E00-000001000000}" name="Fonte de Informação" dataDxfId="19"/>
  </tableColumns>
  <tableStyleInfo name="TableStyleMedium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ela21" displayName="Tabela21" ref="AF1:AF7" totalsRowShown="0" headerRowDxfId="18" dataDxfId="17">
  <autoFilter ref="AF1:AF7" xr:uid="{00000000-0009-0000-0100-000010000000}"/>
  <tableColumns count="1">
    <tableColumn id="1" xr3:uid="{00000000-0010-0000-0F00-000001000000}" name="Emitida ordem de trabalho?" dataDxfId="16"/>
  </tableColumns>
  <tableStyleInfo name="TableStyleMedium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ela22" displayName="Tabela22" ref="AH1:AH11" totalsRowShown="0" headerRowDxfId="15" dataDxfId="14">
  <autoFilter ref="AH1:AH11" xr:uid="{00000000-0009-0000-0100-000011000000}"/>
  <sortState xmlns:xlrd2="http://schemas.microsoft.com/office/spreadsheetml/2017/richdata2" ref="AH2:AH11">
    <sortCondition ref="AH1:AH11"/>
  </sortState>
  <tableColumns count="1">
    <tableColumn id="1" xr3:uid="{00000000-0010-0000-1000-000001000000}" name="Justificativa para não atendimento (competência federal)" dataDxfId="13"/>
  </tableColumns>
  <tableStyleInfo name="TableStyleMedium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ela23" displayName="Tabela23" ref="AJ1:AK8" totalsRowShown="0" headerRowDxfId="12" dataDxfId="11">
  <autoFilter ref="AJ1:AK8" xr:uid="{00000000-0009-0000-0100-000012000000}"/>
  <sortState xmlns:xlrd2="http://schemas.microsoft.com/office/spreadsheetml/2017/richdata2" ref="AJ2:AJ5">
    <sortCondition ref="AJ1:AJ5"/>
  </sortState>
  <tableColumns count="2">
    <tableColumn id="1" xr3:uid="{00000000-0010-0000-1100-000001000000}" name="Classificação" dataDxfId="10"/>
    <tableColumn id="2" xr3:uid="{00000000-0010-0000-1100-000002000000}" name="nº" dataDxfId="9"/>
  </tableColumns>
  <tableStyleInfo name="TableStyleMedium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ela24" displayName="Tabela24" ref="AL1:AL10" totalsRowShown="0" headerRowDxfId="8" dataDxfId="7">
  <autoFilter ref="AL1:AL10" xr:uid="{00000000-0009-0000-0100-000013000000}"/>
  <tableColumns count="1">
    <tableColumn id="1" xr3:uid="{00000000-0010-0000-1200-000001000000}" name="Diaa" dataDxfId="6"/>
  </tableColumns>
  <tableStyleInfo name="TableStyleMedium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ela25" displayName="Tabela25" ref="AN1:AN29" totalsRowShown="0" headerRowDxfId="5" dataDxfId="4">
  <autoFilter ref="AN1:AN29" xr:uid="{00000000-0009-0000-0100-000014000000}"/>
  <sortState xmlns:xlrd2="http://schemas.microsoft.com/office/spreadsheetml/2017/richdata2" ref="AN2:AN27">
    <sortCondition ref="AN1:AN27"/>
  </sortState>
  <tableColumns count="1">
    <tableColumn id="1" xr3:uid="{00000000-0010-0000-1300-000001000000}" name="Causas" dataDxfId="3"/>
  </tableColumns>
  <tableStyleInfo name="TableStyleMedium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ela3" displayName="Tabela3" ref="AP1:AP17" totalsRowShown="0" headerRowDxfId="2" dataDxfId="1">
  <autoFilter ref="AP1:AP17" xr:uid="{00000000-0009-0000-0100-000015000000}"/>
  <sortState xmlns:xlrd2="http://schemas.microsoft.com/office/spreadsheetml/2017/richdata2" ref="AP2:AP17">
    <sortCondition ref="AP1:AP17"/>
  </sortState>
  <tableColumns count="1">
    <tableColumn id="1" xr3:uid="{00000000-0010-0000-1400-000001000000}" name="Relatório Pós-Acidente" dataDxfId="0"/>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W1" dT="2022-03-10T12:58:34.05" personId="{D0876A7F-2B4F-43EE-A7BE-4EF96E601F68}" id="{D7FA179E-856D-4FD5-9964-5C834207E30F}">
    <text>na  planilha do Siema tem vários produtos ONU classificados como outros produtos!!</text>
  </threadedComment>
  <threadedComment ref="W28" dT="2022-03-10T13:32:29.20" personId="{D0876A7F-2B4F-43EE-A7BE-4EF96E601F68}" id="{44F978B5-7342-454C-84E3-B9933992F966}">
    <text>tem tb fluido sintético de complementação</text>
  </threadedComment>
  <threadedComment ref="W29" dT="2022-03-10T13:27:59.59" personId="{D0876A7F-2B4F-43EE-A7BE-4EF96E601F68}" id="{90C129F6-EEA3-4564-A687-044D99653BDE}">
    <text>ainda tem fluido sintético de perfuração</text>
  </threadedComment>
  <threadedComment ref="W30" dT="2022-03-10T12:57:18.36" personId="{D0876A7F-2B4F-43EE-A7BE-4EF96E601F68}" id="{80DFD0D5-938C-47DB-BDFD-398F4340A5B1}">
    <text xml:space="preserve">tem vezes q aparece só como fluido hidráulico sem especificar!!
</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TargetMode="External"/><Relationship Id="rId671" Type="http://schemas.openxmlformats.org/officeDocument/2006/relationships/hyperlink" Target="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TargetMode="External"/><Relationship Id="rId21" Type="http://schemas.openxmlformats.org/officeDocument/2006/relationships/hyperlink" Target="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TargetMode="External"/><Relationship Id="rId324" Type="http://schemas.openxmlformats.org/officeDocument/2006/relationships/hyperlink" Target="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TargetMode="External"/><Relationship Id="rId531" Type="http://schemas.openxmlformats.org/officeDocument/2006/relationships/hyperlink" Target="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TargetMode="External"/><Relationship Id="rId629" Type="http://schemas.openxmlformats.org/officeDocument/2006/relationships/hyperlink" Target="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TargetMode="External"/><Relationship Id="rId170" Type="http://schemas.openxmlformats.org/officeDocument/2006/relationships/hyperlink" Target="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TargetMode="External"/><Relationship Id="rId268" Type="http://schemas.openxmlformats.org/officeDocument/2006/relationships/hyperlink" Target="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TargetMode="External"/><Relationship Id="rId475" Type="http://schemas.openxmlformats.org/officeDocument/2006/relationships/hyperlink" Target="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TargetMode="External"/><Relationship Id="rId682" Type="http://schemas.openxmlformats.org/officeDocument/2006/relationships/hyperlink" Target="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TargetMode="External"/><Relationship Id="rId32" Type="http://schemas.openxmlformats.org/officeDocument/2006/relationships/hyperlink" Target="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TargetMode="External"/><Relationship Id="rId128" Type="http://schemas.openxmlformats.org/officeDocument/2006/relationships/hyperlink" Target="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TargetMode="External"/><Relationship Id="rId335" Type="http://schemas.openxmlformats.org/officeDocument/2006/relationships/hyperlink" Target="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TargetMode="External"/><Relationship Id="rId542" Type="http://schemas.openxmlformats.org/officeDocument/2006/relationships/hyperlink" Target="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TargetMode="External"/><Relationship Id="rId181" Type="http://schemas.openxmlformats.org/officeDocument/2006/relationships/hyperlink" Target="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TargetMode="External"/><Relationship Id="rId402" Type="http://schemas.openxmlformats.org/officeDocument/2006/relationships/hyperlink" Target="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TargetMode="External"/><Relationship Id="rId279" Type="http://schemas.openxmlformats.org/officeDocument/2006/relationships/hyperlink" Target="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TargetMode="External"/><Relationship Id="rId486" Type="http://schemas.openxmlformats.org/officeDocument/2006/relationships/hyperlink" Target="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TargetMode="External"/><Relationship Id="rId693" Type="http://schemas.openxmlformats.org/officeDocument/2006/relationships/hyperlink" Target="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TargetMode="External"/><Relationship Id="rId43" Type="http://schemas.openxmlformats.org/officeDocument/2006/relationships/hyperlink" Target="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TargetMode="External"/><Relationship Id="rId139" Type="http://schemas.openxmlformats.org/officeDocument/2006/relationships/hyperlink" Target="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TargetMode="External"/><Relationship Id="rId346" Type="http://schemas.openxmlformats.org/officeDocument/2006/relationships/hyperlink" Target="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TargetMode="External"/><Relationship Id="rId553" Type="http://schemas.openxmlformats.org/officeDocument/2006/relationships/hyperlink" Target="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TargetMode="External"/><Relationship Id="rId192" Type="http://schemas.openxmlformats.org/officeDocument/2006/relationships/hyperlink" Target="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TargetMode="External"/><Relationship Id="rId206" Type="http://schemas.openxmlformats.org/officeDocument/2006/relationships/hyperlink" Target="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TargetMode="External"/><Relationship Id="rId413" Type="http://schemas.openxmlformats.org/officeDocument/2006/relationships/hyperlink" Target="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TargetMode="External"/><Relationship Id="rId497" Type="http://schemas.openxmlformats.org/officeDocument/2006/relationships/hyperlink" Target="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TargetMode="External"/><Relationship Id="rId620" Type="http://schemas.openxmlformats.org/officeDocument/2006/relationships/hyperlink" Target="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TargetMode="External"/><Relationship Id="rId357" Type="http://schemas.openxmlformats.org/officeDocument/2006/relationships/hyperlink" Target="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TargetMode="External"/><Relationship Id="rId54" Type="http://schemas.openxmlformats.org/officeDocument/2006/relationships/hyperlink" Target="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TargetMode="External"/><Relationship Id="rId217" Type="http://schemas.openxmlformats.org/officeDocument/2006/relationships/hyperlink" Target="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TargetMode="External"/><Relationship Id="rId564" Type="http://schemas.openxmlformats.org/officeDocument/2006/relationships/hyperlink" Target="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TargetMode="External"/><Relationship Id="rId424" Type="http://schemas.openxmlformats.org/officeDocument/2006/relationships/hyperlink" Target="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TargetMode="External"/><Relationship Id="rId631" Type="http://schemas.openxmlformats.org/officeDocument/2006/relationships/hyperlink" Target="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TargetMode="External"/><Relationship Id="rId270" Type="http://schemas.openxmlformats.org/officeDocument/2006/relationships/hyperlink" Target="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TargetMode="External"/><Relationship Id="rId65" Type="http://schemas.openxmlformats.org/officeDocument/2006/relationships/hyperlink" Target="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TargetMode="External"/><Relationship Id="rId130" Type="http://schemas.openxmlformats.org/officeDocument/2006/relationships/hyperlink" Target="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TargetMode="External"/><Relationship Id="rId368" Type="http://schemas.openxmlformats.org/officeDocument/2006/relationships/hyperlink" Target="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TargetMode="External"/><Relationship Id="rId575" Type="http://schemas.openxmlformats.org/officeDocument/2006/relationships/hyperlink" Target="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TargetMode="External"/><Relationship Id="rId228" Type="http://schemas.openxmlformats.org/officeDocument/2006/relationships/hyperlink" Target="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TargetMode="External"/><Relationship Id="rId435" Type="http://schemas.openxmlformats.org/officeDocument/2006/relationships/hyperlink" Target="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TargetMode="External"/><Relationship Id="rId642" Type="http://schemas.openxmlformats.org/officeDocument/2006/relationships/hyperlink" Target="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TargetMode="External"/><Relationship Id="rId281" Type="http://schemas.openxmlformats.org/officeDocument/2006/relationships/hyperlink" Target="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TargetMode="External"/><Relationship Id="rId502" Type="http://schemas.openxmlformats.org/officeDocument/2006/relationships/hyperlink" Target="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TargetMode="External"/><Relationship Id="rId76" Type="http://schemas.openxmlformats.org/officeDocument/2006/relationships/hyperlink" Target="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TargetMode="External"/><Relationship Id="rId141" Type="http://schemas.openxmlformats.org/officeDocument/2006/relationships/hyperlink" Target="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TargetMode="External"/><Relationship Id="rId379" Type="http://schemas.openxmlformats.org/officeDocument/2006/relationships/hyperlink" Target="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TargetMode="External"/><Relationship Id="rId586" Type="http://schemas.openxmlformats.org/officeDocument/2006/relationships/hyperlink" Target="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TargetMode="External"/><Relationship Id="rId7" Type="http://schemas.openxmlformats.org/officeDocument/2006/relationships/hyperlink" Target="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TargetMode="External"/><Relationship Id="rId239" Type="http://schemas.openxmlformats.org/officeDocument/2006/relationships/hyperlink" Target="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TargetMode="External"/><Relationship Id="rId446" Type="http://schemas.openxmlformats.org/officeDocument/2006/relationships/hyperlink" Target="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TargetMode="External"/><Relationship Id="rId653" Type="http://schemas.openxmlformats.org/officeDocument/2006/relationships/hyperlink" Target="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TargetMode="External"/><Relationship Id="rId292" Type="http://schemas.openxmlformats.org/officeDocument/2006/relationships/hyperlink" Target="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TargetMode="External"/><Relationship Id="rId306" Type="http://schemas.openxmlformats.org/officeDocument/2006/relationships/hyperlink" Target="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TargetMode="External"/><Relationship Id="rId87" Type="http://schemas.openxmlformats.org/officeDocument/2006/relationships/hyperlink" Target="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TargetMode="External"/><Relationship Id="rId513" Type="http://schemas.openxmlformats.org/officeDocument/2006/relationships/hyperlink" Target="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TargetMode="External"/><Relationship Id="rId597" Type="http://schemas.openxmlformats.org/officeDocument/2006/relationships/hyperlink" Target="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TargetMode="External"/><Relationship Id="rId152" Type="http://schemas.openxmlformats.org/officeDocument/2006/relationships/hyperlink" Target="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TargetMode="External"/><Relationship Id="rId457" Type="http://schemas.openxmlformats.org/officeDocument/2006/relationships/hyperlink" Target="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TargetMode="External"/><Relationship Id="rId664" Type="http://schemas.openxmlformats.org/officeDocument/2006/relationships/hyperlink" Target="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TargetMode="External"/><Relationship Id="rId14" Type="http://schemas.openxmlformats.org/officeDocument/2006/relationships/hyperlink" Target="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TargetMode="External"/><Relationship Id="rId317" Type="http://schemas.openxmlformats.org/officeDocument/2006/relationships/hyperlink" Target="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TargetMode="External"/><Relationship Id="rId524" Type="http://schemas.openxmlformats.org/officeDocument/2006/relationships/hyperlink" Target="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TargetMode="External"/><Relationship Id="rId98" Type="http://schemas.openxmlformats.org/officeDocument/2006/relationships/hyperlink" Target="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TargetMode="External"/><Relationship Id="rId163" Type="http://schemas.openxmlformats.org/officeDocument/2006/relationships/hyperlink" Target="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TargetMode="External"/><Relationship Id="rId370" Type="http://schemas.openxmlformats.org/officeDocument/2006/relationships/hyperlink" Target="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TargetMode="External"/><Relationship Id="rId230" Type="http://schemas.openxmlformats.org/officeDocument/2006/relationships/hyperlink" Target="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TargetMode="External"/><Relationship Id="rId468" Type="http://schemas.openxmlformats.org/officeDocument/2006/relationships/hyperlink" Target="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TargetMode="External"/><Relationship Id="rId675" Type="http://schemas.openxmlformats.org/officeDocument/2006/relationships/hyperlink" Target="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TargetMode="External"/><Relationship Id="rId25" Type="http://schemas.openxmlformats.org/officeDocument/2006/relationships/hyperlink" Target="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TargetMode="External"/><Relationship Id="rId328" Type="http://schemas.openxmlformats.org/officeDocument/2006/relationships/hyperlink" Target="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TargetMode="External"/><Relationship Id="rId535" Type="http://schemas.openxmlformats.org/officeDocument/2006/relationships/hyperlink" Target="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TargetMode="External"/><Relationship Id="rId174" Type="http://schemas.openxmlformats.org/officeDocument/2006/relationships/hyperlink" Target="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TargetMode="External"/><Relationship Id="rId381" Type="http://schemas.openxmlformats.org/officeDocument/2006/relationships/hyperlink" Target="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TargetMode="External"/><Relationship Id="rId602" Type="http://schemas.openxmlformats.org/officeDocument/2006/relationships/hyperlink" Target="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TargetMode="External"/><Relationship Id="rId241" Type="http://schemas.openxmlformats.org/officeDocument/2006/relationships/hyperlink" Target="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TargetMode="External"/><Relationship Id="rId479" Type="http://schemas.openxmlformats.org/officeDocument/2006/relationships/hyperlink" Target="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TargetMode="External"/><Relationship Id="rId686" Type="http://schemas.openxmlformats.org/officeDocument/2006/relationships/hyperlink" Target="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TargetMode="External"/><Relationship Id="rId36" Type="http://schemas.openxmlformats.org/officeDocument/2006/relationships/hyperlink" Target="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TargetMode="External"/><Relationship Id="rId339" Type="http://schemas.openxmlformats.org/officeDocument/2006/relationships/hyperlink" Target="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TargetMode="External"/><Relationship Id="rId546" Type="http://schemas.openxmlformats.org/officeDocument/2006/relationships/hyperlink" Target="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TargetMode="External"/><Relationship Id="rId101" Type="http://schemas.openxmlformats.org/officeDocument/2006/relationships/hyperlink" Target="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TargetMode="External"/><Relationship Id="rId185" Type="http://schemas.openxmlformats.org/officeDocument/2006/relationships/hyperlink" Target="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TargetMode="External"/><Relationship Id="rId406" Type="http://schemas.openxmlformats.org/officeDocument/2006/relationships/hyperlink" Target="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TargetMode="External"/><Relationship Id="rId392" Type="http://schemas.openxmlformats.org/officeDocument/2006/relationships/hyperlink" Target="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TargetMode="External"/><Relationship Id="rId613" Type="http://schemas.openxmlformats.org/officeDocument/2006/relationships/hyperlink" Target="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TargetMode="External"/><Relationship Id="rId697"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252" Type="http://schemas.openxmlformats.org/officeDocument/2006/relationships/hyperlink" Target="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TargetMode="External"/><Relationship Id="rId47" Type="http://schemas.openxmlformats.org/officeDocument/2006/relationships/hyperlink" Target="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TargetMode="External"/><Relationship Id="rId112" Type="http://schemas.openxmlformats.org/officeDocument/2006/relationships/hyperlink" Target="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TargetMode="External"/><Relationship Id="rId557" Type="http://schemas.openxmlformats.org/officeDocument/2006/relationships/hyperlink" Target="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TargetMode="External"/><Relationship Id="rId196" Type="http://schemas.openxmlformats.org/officeDocument/2006/relationships/hyperlink" Target="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TargetMode="External"/><Relationship Id="rId417" Type="http://schemas.openxmlformats.org/officeDocument/2006/relationships/hyperlink" Target="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TargetMode="External"/><Relationship Id="rId624" Type="http://schemas.openxmlformats.org/officeDocument/2006/relationships/hyperlink" Target="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TargetMode="External"/><Relationship Id="rId263" Type="http://schemas.openxmlformats.org/officeDocument/2006/relationships/hyperlink" Target="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TargetMode="External"/><Relationship Id="rId470" Type="http://schemas.openxmlformats.org/officeDocument/2006/relationships/hyperlink" Target="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TargetMode="External"/><Relationship Id="rId58" Type="http://schemas.openxmlformats.org/officeDocument/2006/relationships/hyperlink" Target="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TargetMode="External"/><Relationship Id="rId123" Type="http://schemas.openxmlformats.org/officeDocument/2006/relationships/hyperlink" Target="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TargetMode="External"/><Relationship Id="rId330" Type="http://schemas.openxmlformats.org/officeDocument/2006/relationships/hyperlink" Target="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TargetMode="External"/><Relationship Id="rId568" Type="http://schemas.openxmlformats.org/officeDocument/2006/relationships/hyperlink" Target="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TargetMode="External"/><Relationship Id="rId428" Type="http://schemas.openxmlformats.org/officeDocument/2006/relationships/hyperlink" Target="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TargetMode="External"/><Relationship Id="rId635" Type="http://schemas.openxmlformats.org/officeDocument/2006/relationships/hyperlink" Target="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TargetMode="External"/><Relationship Id="rId274" Type="http://schemas.openxmlformats.org/officeDocument/2006/relationships/hyperlink" Target="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TargetMode="External"/><Relationship Id="rId481" Type="http://schemas.openxmlformats.org/officeDocument/2006/relationships/hyperlink" Target="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TargetMode="External"/><Relationship Id="rId702" Type="http://schemas.microsoft.com/office/2019/04/relationships/namedSheetView" Target="../namedSheetViews/namedSheetView1.xml"/><Relationship Id="rId69" Type="http://schemas.openxmlformats.org/officeDocument/2006/relationships/hyperlink" Target="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TargetMode="External"/><Relationship Id="rId134" Type="http://schemas.openxmlformats.org/officeDocument/2006/relationships/hyperlink" Target="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TargetMode="External"/><Relationship Id="rId579" Type="http://schemas.openxmlformats.org/officeDocument/2006/relationships/hyperlink" Target="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TargetMode="External"/><Relationship Id="rId341" Type="http://schemas.openxmlformats.org/officeDocument/2006/relationships/hyperlink" Target="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TargetMode="External"/><Relationship Id="rId439" Type="http://schemas.openxmlformats.org/officeDocument/2006/relationships/hyperlink" Target="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TargetMode="External"/><Relationship Id="rId646" Type="http://schemas.openxmlformats.org/officeDocument/2006/relationships/hyperlink" Target="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TargetMode="External"/><Relationship Id="rId201" Type="http://schemas.openxmlformats.org/officeDocument/2006/relationships/hyperlink" Target="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TargetMode="External"/><Relationship Id="rId285" Type="http://schemas.openxmlformats.org/officeDocument/2006/relationships/hyperlink" Target="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TargetMode="External"/><Relationship Id="rId506" Type="http://schemas.openxmlformats.org/officeDocument/2006/relationships/hyperlink" Target="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TargetMode="External"/><Relationship Id="rId492" Type="http://schemas.openxmlformats.org/officeDocument/2006/relationships/hyperlink" Target="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TargetMode="External"/><Relationship Id="rId145" Type="http://schemas.openxmlformats.org/officeDocument/2006/relationships/hyperlink" Target="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TargetMode="External"/><Relationship Id="rId352" Type="http://schemas.openxmlformats.org/officeDocument/2006/relationships/hyperlink" Target="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TargetMode="External"/><Relationship Id="rId212" Type="http://schemas.openxmlformats.org/officeDocument/2006/relationships/hyperlink" Target="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TargetMode="External"/><Relationship Id="rId657" Type="http://schemas.openxmlformats.org/officeDocument/2006/relationships/hyperlink" Target="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TargetMode="External"/><Relationship Id="rId296" Type="http://schemas.openxmlformats.org/officeDocument/2006/relationships/hyperlink" Target="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TargetMode="External"/><Relationship Id="rId517" Type="http://schemas.openxmlformats.org/officeDocument/2006/relationships/hyperlink" Target="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TargetMode="External"/><Relationship Id="rId60" Type="http://schemas.openxmlformats.org/officeDocument/2006/relationships/hyperlink" Target="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TargetMode="External"/><Relationship Id="rId156" Type="http://schemas.openxmlformats.org/officeDocument/2006/relationships/hyperlink" Target="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TargetMode="External"/><Relationship Id="rId363" Type="http://schemas.openxmlformats.org/officeDocument/2006/relationships/hyperlink" Target="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TargetMode="External"/><Relationship Id="rId570" Type="http://schemas.openxmlformats.org/officeDocument/2006/relationships/hyperlink" Target="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TargetMode="External"/><Relationship Id="rId223" Type="http://schemas.openxmlformats.org/officeDocument/2006/relationships/hyperlink" Target="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TargetMode="External"/><Relationship Id="rId430" Type="http://schemas.openxmlformats.org/officeDocument/2006/relationships/hyperlink" Target="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TargetMode="External"/><Relationship Id="rId668" Type="http://schemas.openxmlformats.org/officeDocument/2006/relationships/hyperlink" Target="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TargetMode="External"/><Relationship Id="rId18" Type="http://schemas.openxmlformats.org/officeDocument/2006/relationships/hyperlink" Target="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TargetMode="External"/><Relationship Id="rId265" Type="http://schemas.openxmlformats.org/officeDocument/2006/relationships/hyperlink" Target="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TargetMode="External"/><Relationship Id="rId472" Type="http://schemas.openxmlformats.org/officeDocument/2006/relationships/hyperlink" Target="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TargetMode="External"/><Relationship Id="rId528" Type="http://schemas.openxmlformats.org/officeDocument/2006/relationships/hyperlink" Target="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TargetMode="External"/><Relationship Id="rId125" Type="http://schemas.openxmlformats.org/officeDocument/2006/relationships/hyperlink" Target="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TargetMode="External"/><Relationship Id="rId167" Type="http://schemas.openxmlformats.org/officeDocument/2006/relationships/hyperlink" Target="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TargetMode="External"/><Relationship Id="rId332" Type="http://schemas.openxmlformats.org/officeDocument/2006/relationships/hyperlink" Target="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TargetMode="External"/><Relationship Id="rId374" Type="http://schemas.openxmlformats.org/officeDocument/2006/relationships/hyperlink" Target="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TargetMode="External"/><Relationship Id="rId581" Type="http://schemas.openxmlformats.org/officeDocument/2006/relationships/hyperlink" Target="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TargetMode="External"/><Relationship Id="rId71" Type="http://schemas.openxmlformats.org/officeDocument/2006/relationships/hyperlink" Target="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TargetMode="External"/><Relationship Id="rId234" Type="http://schemas.openxmlformats.org/officeDocument/2006/relationships/hyperlink" Target="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TargetMode="External"/><Relationship Id="rId637" Type="http://schemas.openxmlformats.org/officeDocument/2006/relationships/hyperlink" Target="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TargetMode="External"/><Relationship Id="rId679" Type="http://schemas.openxmlformats.org/officeDocument/2006/relationships/hyperlink" Target="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TargetMode="External"/><Relationship Id="rId2" Type="http://schemas.openxmlformats.org/officeDocument/2006/relationships/hyperlink" Target="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TargetMode="External"/><Relationship Id="rId29" Type="http://schemas.openxmlformats.org/officeDocument/2006/relationships/hyperlink" Target="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TargetMode="External"/><Relationship Id="rId276" Type="http://schemas.openxmlformats.org/officeDocument/2006/relationships/hyperlink" Target="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TargetMode="External"/><Relationship Id="rId441" Type="http://schemas.openxmlformats.org/officeDocument/2006/relationships/hyperlink" Target="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TargetMode="External"/><Relationship Id="rId483" Type="http://schemas.openxmlformats.org/officeDocument/2006/relationships/hyperlink" Target="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TargetMode="External"/><Relationship Id="rId539" Type="http://schemas.openxmlformats.org/officeDocument/2006/relationships/hyperlink" Target="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TargetMode="External"/><Relationship Id="rId690" Type="http://schemas.openxmlformats.org/officeDocument/2006/relationships/hyperlink" Target="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TargetMode="External"/><Relationship Id="rId40" Type="http://schemas.openxmlformats.org/officeDocument/2006/relationships/hyperlink" Target="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TargetMode="External"/><Relationship Id="rId136" Type="http://schemas.openxmlformats.org/officeDocument/2006/relationships/hyperlink" Target="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TargetMode="External"/><Relationship Id="rId178" Type="http://schemas.openxmlformats.org/officeDocument/2006/relationships/hyperlink" Target="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TargetMode="External"/><Relationship Id="rId301" Type="http://schemas.openxmlformats.org/officeDocument/2006/relationships/hyperlink" Target="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TargetMode="External"/><Relationship Id="rId343" Type="http://schemas.openxmlformats.org/officeDocument/2006/relationships/hyperlink" Target="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TargetMode="External"/><Relationship Id="rId550" Type="http://schemas.openxmlformats.org/officeDocument/2006/relationships/hyperlink" Target="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TargetMode="External"/><Relationship Id="rId82" Type="http://schemas.openxmlformats.org/officeDocument/2006/relationships/hyperlink" Target="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TargetMode="External"/><Relationship Id="rId203" Type="http://schemas.openxmlformats.org/officeDocument/2006/relationships/hyperlink" Target="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TargetMode="External"/><Relationship Id="rId385" Type="http://schemas.openxmlformats.org/officeDocument/2006/relationships/hyperlink" Target="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TargetMode="External"/><Relationship Id="rId592" Type="http://schemas.openxmlformats.org/officeDocument/2006/relationships/hyperlink" Target="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TargetMode="External"/><Relationship Id="rId606" Type="http://schemas.openxmlformats.org/officeDocument/2006/relationships/hyperlink" Target="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TargetMode="External"/><Relationship Id="rId648" Type="http://schemas.openxmlformats.org/officeDocument/2006/relationships/hyperlink" Target="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TargetMode="External"/><Relationship Id="rId245" Type="http://schemas.openxmlformats.org/officeDocument/2006/relationships/hyperlink" Target="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TargetMode="External"/><Relationship Id="rId287" Type="http://schemas.openxmlformats.org/officeDocument/2006/relationships/hyperlink" Target="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TargetMode="External"/><Relationship Id="rId410" Type="http://schemas.openxmlformats.org/officeDocument/2006/relationships/hyperlink" Target="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TargetMode="External"/><Relationship Id="rId452" Type="http://schemas.openxmlformats.org/officeDocument/2006/relationships/hyperlink" Target="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TargetMode="External"/><Relationship Id="rId494" Type="http://schemas.openxmlformats.org/officeDocument/2006/relationships/hyperlink" Target="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TargetMode="External"/><Relationship Id="rId508" Type="http://schemas.openxmlformats.org/officeDocument/2006/relationships/hyperlink" Target="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TargetMode="External"/><Relationship Id="rId105" Type="http://schemas.openxmlformats.org/officeDocument/2006/relationships/hyperlink" Target="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TargetMode="External"/><Relationship Id="rId147" Type="http://schemas.openxmlformats.org/officeDocument/2006/relationships/hyperlink" Target="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TargetMode="External"/><Relationship Id="rId312" Type="http://schemas.openxmlformats.org/officeDocument/2006/relationships/hyperlink" Target="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TargetMode="External"/><Relationship Id="rId354" Type="http://schemas.openxmlformats.org/officeDocument/2006/relationships/hyperlink" Target="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TargetMode="External"/><Relationship Id="rId51" Type="http://schemas.openxmlformats.org/officeDocument/2006/relationships/hyperlink" Target="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TargetMode="External"/><Relationship Id="rId93" Type="http://schemas.openxmlformats.org/officeDocument/2006/relationships/hyperlink" Target="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TargetMode="External"/><Relationship Id="rId189" Type="http://schemas.openxmlformats.org/officeDocument/2006/relationships/hyperlink" Target="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TargetMode="External"/><Relationship Id="rId396" Type="http://schemas.openxmlformats.org/officeDocument/2006/relationships/hyperlink" Target="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TargetMode="External"/><Relationship Id="rId561" Type="http://schemas.openxmlformats.org/officeDocument/2006/relationships/hyperlink" Target="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TargetMode="External"/><Relationship Id="rId617" Type="http://schemas.openxmlformats.org/officeDocument/2006/relationships/hyperlink" Target="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TargetMode="External"/><Relationship Id="rId659" Type="http://schemas.openxmlformats.org/officeDocument/2006/relationships/hyperlink" Target="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TargetMode="External"/><Relationship Id="rId214" Type="http://schemas.openxmlformats.org/officeDocument/2006/relationships/hyperlink" Target="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TargetMode="External"/><Relationship Id="rId256" Type="http://schemas.openxmlformats.org/officeDocument/2006/relationships/hyperlink" Target="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TargetMode="External"/><Relationship Id="rId298" Type="http://schemas.openxmlformats.org/officeDocument/2006/relationships/hyperlink" Target="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TargetMode="External"/><Relationship Id="rId421" Type="http://schemas.openxmlformats.org/officeDocument/2006/relationships/hyperlink" Target="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TargetMode="External"/><Relationship Id="rId463" Type="http://schemas.openxmlformats.org/officeDocument/2006/relationships/hyperlink" Target="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TargetMode="External"/><Relationship Id="rId519" Type="http://schemas.openxmlformats.org/officeDocument/2006/relationships/hyperlink" Target="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TargetMode="External"/><Relationship Id="rId670" Type="http://schemas.openxmlformats.org/officeDocument/2006/relationships/hyperlink" Target="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TargetMode="External"/><Relationship Id="rId116" Type="http://schemas.openxmlformats.org/officeDocument/2006/relationships/hyperlink" Target="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TargetMode="External"/><Relationship Id="rId158" Type="http://schemas.openxmlformats.org/officeDocument/2006/relationships/hyperlink" Target="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TargetMode="External"/><Relationship Id="rId323" Type="http://schemas.openxmlformats.org/officeDocument/2006/relationships/hyperlink" Target="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TargetMode="External"/><Relationship Id="rId530" Type="http://schemas.openxmlformats.org/officeDocument/2006/relationships/hyperlink" Target="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TargetMode="External"/><Relationship Id="rId20" Type="http://schemas.openxmlformats.org/officeDocument/2006/relationships/hyperlink" Target="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TargetMode="External"/><Relationship Id="rId62" Type="http://schemas.openxmlformats.org/officeDocument/2006/relationships/hyperlink" Target="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TargetMode="External"/><Relationship Id="rId365" Type="http://schemas.openxmlformats.org/officeDocument/2006/relationships/hyperlink" Target="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TargetMode="External"/><Relationship Id="rId572" Type="http://schemas.openxmlformats.org/officeDocument/2006/relationships/hyperlink" Target="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TargetMode="External"/><Relationship Id="rId628" Type="http://schemas.openxmlformats.org/officeDocument/2006/relationships/hyperlink" Target="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TargetMode="External"/><Relationship Id="rId225" Type="http://schemas.openxmlformats.org/officeDocument/2006/relationships/hyperlink" Target="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TargetMode="External"/><Relationship Id="rId267" Type="http://schemas.openxmlformats.org/officeDocument/2006/relationships/hyperlink" Target="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TargetMode="External"/><Relationship Id="rId432" Type="http://schemas.openxmlformats.org/officeDocument/2006/relationships/hyperlink" Target="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TargetMode="External"/><Relationship Id="rId474" Type="http://schemas.openxmlformats.org/officeDocument/2006/relationships/hyperlink" Target="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TargetMode="External"/><Relationship Id="rId127" Type="http://schemas.openxmlformats.org/officeDocument/2006/relationships/hyperlink" Target="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TargetMode="External"/><Relationship Id="rId681" Type="http://schemas.openxmlformats.org/officeDocument/2006/relationships/hyperlink" Target="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TargetMode="External"/><Relationship Id="rId31" Type="http://schemas.openxmlformats.org/officeDocument/2006/relationships/hyperlink" Target="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TargetMode="External"/><Relationship Id="rId73" Type="http://schemas.openxmlformats.org/officeDocument/2006/relationships/hyperlink" Target="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TargetMode="External"/><Relationship Id="rId169" Type="http://schemas.openxmlformats.org/officeDocument/2006/relationships/hyperlink" Target="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TargetMode="External"/><Relationship Id="rId334" Type="http://schemas.openxmlformats.org/officeDocument/2006/relationships/hyperlink" Target="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TargetMode="External"/><Relationship Id="rId376" Type="http://schemas.openxmlformats.org/officeDocument/2006/relationships/hyperlink" Target="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TargetMode="External"/><Relationship Id="rId541" Type="http://schemas.openxmlformats.org/officeDocument/2006/relationships/hyperlink" Target="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TargetMode="External"/><Relationship Id="rId583" Type="http://schemas.openxmlformats.org/officeDocument/2006/relationships/hyperlink" Target="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TargetMode="External"/><Relationship Id="rId639" Type="http://schemas.openxmlformats.org/officeDocument/2006/relationships/hyperlink" Target="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TargetMode="External"/><Relationship Id="rId4" Type="http://schemas.openxmlformats.org/officeDocument/2006/relationships/hyperlink" Target="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TargetMode="External"/><Relationship Id="rId180" Type="http://schemas.openxmlformats.org/officeDocument/2006/relationships/hyperlink" Target="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TargetMode="External"/><Relationship Id="rId236" Type="http://schemas.openxmlformats.org/officeDocument/2006/relationships/hyperlink" Target="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TargetMode="External"/><Relationship Id="rId278" Type="http://schemas.openxmlformats.org/officeDocument/2006/relationships/hyperlink" Target="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TargetMode="External"/><Relationship Id="rId401" Type="http://schemas.openxmlformats.org/officeDocument/2006/relationships/hyperlink" Target="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TargetMode="External"/><Relationship Id="rId443" Type="http://schemas.openxmlformats.org/officeDocument/2006/relationships/hyperlink" Target="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TargetMode="External"/><Relationship Id="rId650" Type="http://schemas.openxmlformats.org/officeDocument/2006/relationships/hyperlink" Target="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TargetMode="External"/><Relationship Id="rId303" Type="http://schemas.openxmlformats.org/officeDocument/2006/relationships/hyperlink" Target="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TargetMode="External"/><Relationship Id="rId485" Type="http://schemas.openxmlformats.org/officeDocument/2006/relationships/hyperlink" Target="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TargetMode="External"/><Relationship Id="rId692" Type="http://schemas.openxmlformats.org/officeDocument/2006/relationships/hyperlink" Target="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TargetMode="External"/><Relationship Id="rId42" Type="http://schemas.openxmlformats.org/officeDocument/2006/relationships/hyperlink" Target="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TargetMode="External"/><Relationship Id="rId84" Type="http://schemas.openxmlformats.org/officeDocument/2006/relationships/hyperlink" Target="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TargetMode="External"/><Relationship Id="rId138" Type="http://schemas.openxmlformats.org/officeDocument/2006/relationships/hyperlink" Target="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TargetMode="External"/><Relationship Id="rId345" Type="http://schemas.openxmlformats.org/officeDocument/2006/relationships/hyperlink" Target="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TargetMode="External"/><Relationship Id="rId387" Type="http://schemas.openxmlformats.org/officeDocument/2006/relationships/hyperlink" Target="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TargetMode="External"/><Relationship Id="rId510" Type="http://schemas.openxmlformats.org/officeDocument/2006/relationships/hyperlink" Target="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TargetMode="External"/><Relationship Id="rId552" Type="http://schemas.openxmlformats.org/officeDocument/2006/relationships/hyperlink" Target="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TargetMode="External"/><Relationship Id="rId594" Type="http://schemas.openxmlformats.org/officeDocument/2006/relationships/hyperlink" Target="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TargetMode="External"/><Relationship Id="rId608" Type="http://schemas.openxmlformats.org/officeDocument/2006/relationships/hyperlink" Target="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TargetMode="External"/><Relationship Id="rId191" Type="http://schemas.openxmlformats.org/officeDocument/2006/relationships/hyperlink" Target="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TargetMode="External"/><Relationship Id="rId205" Type="http://schemas.openxmlformats.org/officeDocument/2006/relationships/hyperlink" Target="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TargetMode="External"/><Relationship Id="rId247" Type="http://schemas.openxmlformats.org/officeDocument/2006/relationships/hyperlink" Target="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TargetMode="External"/><Relationship Id="rId412" Type="http://schemas.openxmlformats.org/officeDocument/2006/relationships/hyperlink" Target="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TargetMode="External"/><Relationship Id="rId107" Type="http://schemas.openxmlformats.org/officeDocument/2006/relationships/hyperlink" Target="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TargetMode="External"/><Relationship Id="rId289" Type="http://schemas.openxmlformats.org/officeDocument/2006/relationships/hyperlink" Target="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TargetMode="External"/><Relationship Id="rId454" Type="http://schemas.openxmlformats.org/officeDocument/2006/relationships/hyperlink" Target="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TargetMode="External"/><Relationship Id="rId496" Type="http://schemas.openxmlformats.org/officeDocument/2006/relationships/hyperlink" Target="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TargetMode="External"/><Relationship Id="rId661" Type="http://schemas.openxmlformats.org/officeDocument/2006/relationships/hyperlink" Target="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TargetMode="External"/><Relationship Id="rId11" Type="http://schemas.openxmlformats.org/officeDocument/2006/relationships/hyperlink" Target="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TargetMode="External"/><Relationship Id="rId53" Type="http://schemas.openxmlformats.org/officeDocument/2006/relationships/hyperlink" Target="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TargetMode="External"/><Relationship Id="rId149" Type="http://schemas.openxmlformats.org/officeDocument/2006/relationships/hyperlink" Target="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TargetMode="External"/><Relationship Id="rId314" Type="http://schemas.openxmlformats.org/officeDocument/2006/relationships/hyperlink" Target="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TargetMode="External"/><Relationship Id="rId356" Type="http://schemas.openxmlformats.org/officeDocument/2006/relationships/hyperlink" Target="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TargetMode="External"/><Relationship Id="rId398" Type="http://schemas.openxmlformats.org/officeDocument/2006/relationships/hyperlink" Target="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TargetMode="External"/><Relationship Id="rId521" Type="http://schemas.openxmlformats.org/officeDocument/2006/relationships/hyperlink" Target="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TargetMode="External"/><Relationship Id="rId563" Type="http://schemas.openxmlformats.org/officeDocument/2006/relationships/hyperlink" Target="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TargetMode="External"/><Relationship Id="rId619" Type="http://schemas.openxmlformats.org/officeDocument/2006/relationships/hyperlink" Target="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TargetMode="External"/><Relationship Id="rId95" Type="http://schemas.openxmlformats.org/officeDocument/2006/relationships/hyperlink" Target="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TargetMode="External"/><Relationship Id="rId160" Type="http://schemas.openxmlformats.org/officeDocument/2006/relationships/hyperlink" Target="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TargetMode="External"/><Relationship Id="rId216" Type="http://schemas.openxmlformats.org/officeDocument/2006/relationships/hyperlink" Target="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TargetMode="External"/><Relationship Id="rId423" Type="http://schemas.openxmlformats.org/officeDocument/2006/relationships/hyperlink" Target="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TargetMode="External"/><Relationship Id="rId258" Type="http://schemas.openxmlformats.org/officeDocument/2006/relationships/hyperlink" Target="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TargetMode="External"/><Relationship Id="rId465" Type="http://schemas.openxmlformats.org/officeDocument/2006/relationships/hyperlink" Target="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TargetMode="External"/><Relationship Id="rId630" Type="http://schemas.openxmlformats.org/officeDocument/2006/relationships/hyperlink" Target="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TargetMode="External"/><Relationship Id="rId672" Type="http://schemas.openxmlformats.org/officeDocument/2006/relationships/hyperlink" Target="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TargetMode="External"/><Relationship Id="rId22" Type="http://schemas.openxmlformats.org/officeDocument/2006/relationships/hyperlink" Target="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TargetMode="External"/><Relationship Id="rId64" Type="http://schemas.openxmlformats.org/officeDocument/2006/relationships/hyperlink" Target="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TargetMode="External"/><Relationship Id="rId118" Type="http://schemas.openxmlformats.org/officeDocument/2006/relationships/hyperlink" Target="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TargetMode="External"/><Relationship Id="rId325" Type="http://schemas.openxmlformats.org/officeDocument/2006/relationships/hyperlink" Target="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TargetMode="External"/><Relationship Id="rId367" Type="http://schemas.openxmlformats.org/officeDocument/2006/relationships/hyperlink" Target="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TargetMode="External"/><Relationship Id="rId532" Type="http://schemas.openxmlformats.org/officeDocument/2006/relationships/hyperlink" Target="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TargetMode="External"/><Relationship Id="rId574" Type="http://schemas.openxmlformats.org/officeDocument/2006/relationships/hyperlink" Target="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TargetMode="External"/><Relationship Id="rId171" Type="http://schemas.openxmlformats.org/officeDocument/2006/relationships/hyperlink" Target="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TargetMode="External"/><Relationship Id="rId227" Type="http://schemas.openxmlformats.org/officeDocument/2006/relationships/hyperlink" Target="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TargetMode="External"/><Relationship Id="rId269" Type="http://schemas.openxmlformats.org/officeDocument/2006/relationships/hyperlink" Target="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TargetMode="External"/><Relationship Id="rId434" Type="http://schemas.openxmlformats.org/officeDocument/2006/relationships/hyperlink" Target="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TargetMode="External"/><Relationship Id="rId476" Type="http://schemas.openxmlformats.org/officeDocument/2006/relationships/hyperlink" Target="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TargetMode="External"/><Relationship Id="rId641" Type="http://schemas.openxmlformats.org/officeDocument/2006/relationships/hyperlink" Target="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TargetMode="External"/><Relationship Id="rId683" Type="http://schemas.openxmlformats.org/officeDocument/2006/relationships/hyperlink" Target="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TargetMode="External"/><Relationship Id="rId33" Type="http://schemas.openxmlformats.org/officeDocument/2006/relationships/hyperlink" Target="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TargetMode="External"/><Relationship Id="rId129" Type="http://schemas.openxmlformats.org/officeDocument/2006/relationships/hyperlink" Target="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TargetMode="External"/><Relationship Id="rId280" Type="http://schemas.openxmlformats.org/officeDocument/2006/relationships/hyperlink" Target="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TargetMode="External"/><Relationship Id="rId336" Type="http://schemas.openxmlformats.org/officeDocument/2006/relationships/hyperlink" Target="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TargetMode="External"/><Relationship Id="rId501" Type="http://schemas.openxmlformats.org/officeDocument/2006/relationships/hyperlink" Target="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TargetMode="External"/><Relationship Id="rId543" Type="http://schemas.openxmlformats.org/officeDocument/2006/relationships/hyperlink" Target="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TargetMode="External"/><Relationship Id="rId75" Type="http://schemas.openxmlformats.org/officeDocument/2006/relationships/hyperlink" Target="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TargetMode="External"/><Relationship Id="rId140" Type="http://schemas.openxmlformats.org/officeDocument/2006/relationships/hyperlink" Target="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TargetMode="External"/><Relationship Id="rId182" Type="http://schemas.openxmlformats.org/officeDocument/2006/relationships/hyperlink" Target="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TargetMode="External"/><Relationship Id="rId378" Type="http://schemas.openxmlformats.org/officeDocument/2006/relationships/hyperlink" Target="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TargetMode="External"/><Relationship Id="rId403" Type="http://schemas.openxmlformats.org/officeDocument/2006/relationships/hyperlink" Target="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TargetMode="External"/><Relationship Id="rId585" Type="http://schemas.openxmlformats.org/officeDocument/2006/relationships/hyperlink" Target="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TargetMode="External"/><Relationship Id="rId6" Type="http://schemas.openxmlformats.org/officeDocument/2006/relationships/hyperlink" Target="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TargetMode="External"/><Relationship Id="rId238" Type="http://schemas.openxmlformats.org/officeDocument/2006/relationships/hyperlink" Target="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TargetMode="External"/><Relationship Id="rId445" Type="http://schemas.openxmlformats.org/officeDocument/2006/relationships/hyperlink" Target="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TargetMode="External"/><Relationship Id="rId487" Type="http://schemas.openxmlformats.org/officeDocument/2006/relationships/hyperlink" Target="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TargetMode="External"/><Relationship Id="rId610" Type="http://schemas.openxmlformats.org/officeDocument/2006/relationships/hyperlink" Target="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TargetMode="External"/><Relationship Id="rId652" Type="http://schemas.openxmlformats.org/officeDocument/2006/relationships/hyperlink" Target="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TargetMode="External"/><Relationship Id="rId694" Type="http://schemas.openxmlformats.org/officeDocument/2006/relationships/hyperlink" Target="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TargetMode="External"/><Relationship Id="rId291" Type="http://schemas.openxmlformats.org/officeDocument/2006/relationships/hyperlink" Target="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TargetMode="External"/><Relationship Id="rId305" Type="http://schemas.openxmlformats.org/officeDocument/2006/relationships/hyperlink" Target="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TargetMode="External"/><Relationship Id="rId347" Type="http://schemas.openxmlformats.org/officeDocument/2006/relationships/hyperlink" Target="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TargetMode="External"/><Relationship Id="rId512" Type="http://schemas.openxmlformats.org/officeDocument/2006/relationships/hyperlink" Target="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TargetMode="External"/><Relationship Id="rId44" Type="http://schemas.openxmlformats.org/officeDocument/2006/relationships/hyperlink" Target="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TargetMode="External"/><Relationship Id="rId86" Type="http://schemas.openxmlformats.org/officeDocument/2006/relationships/hyperlink" Target="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TargetMode="External"/><Relationship Id="rId151" Type="http://schemas.openxmlformats.org/officeDocument/2006/relationships/hyperlink" Target="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TargetMode="External"/><Relationship Id="rId389" Type="http://schemas.openxmlformats.org/officeDocument/2006/relationships/hyperlink" Target="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TargetMode="External"/><Relationship Id="rId554" Type="http://schemas.openxmlformats.org/officeDocument/2006/relationships/hyperlink" Target="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TargetMode="External"/><Relationship Id="rId596" Type="http://schemas.openxmlformats.org/officeDocument/2006/relationships/hyperlink" Target="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TargetMode="External"/><Relationship Id="rId193" Type="http://schemas.openxmlformats.org/officeDocument/2006/relationships/hyperlink" Target="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TargetMode="External"/><Relationship Id="rId207" Type="http://schemas.openxmlformats.org/officeDocument/2006/relationships/hyperlink" Target="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TargetMode="External"/><Relationship Id="rId249" Type="http://schemas.openxmlformats.org/officeDocument/2006/relationships/hyperlink" Target="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TargetMode="External"/><Relationship Id="rId414" Type="http://schemas.openxmlformats.org/officeDocument/2006/relationships/hyperlink" Target="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TargetMode="External"/><Relationship Id="rId456" Type="http://schemas.openxmlformats.org/officeDocument/2006/relationships/hyperlink" Target="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TargetMode="External"/><Relationship Id="rId498" Type="http://schemas.openxmlformats.org/officeDocument/2006/relationships/hyperlink" Target="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TargetMode="External"/><Relationship Id="rId621" Type="http://schemas.openxmlformats.org/officeDocument/2006/relationships/hyperlink" Target="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TargetMode="External"/><Relationship Id="rId663" Type="http://schemas.openxmlformats.org/officeDocument/2006/relationships/hyperlink" Target="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TargetMode="External"/><Relationship Id="rId13" Type="http://schemas.openxmlformats.org/officeDocument/2006/relationships/hyperlink" Target="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TargetMode="External"/><Relationship Id="rId109" Type="http://schemas.openxmlformats.org/officeDocument/2006/relationships/hyperlink" Target="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TargetMode="External"/><Relationship Id="rId260" Type="http://schemas.openxmlformats.org/officeDocument/2006/relationships/hyperlink" Target="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TargetMode="External"/><Relationship Id="rId316" Type="http://schemas.openxmlformats.org/officeDocument/2006/relationships/hyperlink" Target="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TargetMode="External"/><Relationship Id="rId523" Type="http://schemas.openxmlformats.org/officeDocument/2006/relationships/hyperlink" Target="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TargetMode="External"/><Relationship Id="rId55" Type="http://schemas.openxmlformats.org/officeDocument/2006/relationships/hyperlink" Target="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TargetMode="External"/><Relationship Id="rId97" Type="http://schemas.openxmlformats.org/officeDocument/2006/relationships/hyperlink" Target="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TargetMode="External"/><Relationship Id="rId120" Type="http://schemas.openxmlformats.org/officeDocument/2006/relationships/hyperlink" Target="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TargetMode="External"/><Relationship Id="rId358" Type="http://schemas.openxmlformats.org/officeDocument/2006/relationships/hyperlink" Target="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TargetMode="External"/><Relationship Id="rId565" Type="http://schemas.openxmlformats.org/officeDocument/2006/relationships/hyperlink" Target="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TargetMode="External"/><Relationship Id="rId162" Type="http://schemas.openxmlformats.org/officeDocument/2006/relationships/hyperlink" Target="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TargetMode="External"/><Relationship Id="rId218" Type="http://schemas.openxmlformats.org/officeDocument/2006/relationships/hyperlink" Target="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TargetMode="External"/><Relationship Id="rId425" Type="http://schemas.openxmlformats.org/officeDocument/2006/relationships/hyperlink" Target="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TargetMode="External"/><Relationship Id="rId467" Type="http://schemas.openxmlformats.org/officeDocument/2006/relationships/hyperlink" Target="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TargetMode="External"/><Relationship Id="rId632" Type="http://schemas.openxmlformats.org/officeDocument/2006/relationships/hyperlink" Target="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TargetMode="External"/><Relationship Id="rId271" Type="http://schemas.openxmlformats.org/officeDocument/2006/relationships/hyperlink" Target="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TargetMode="External"/><Relationship Id="rId674" Type="http://schemas.openxmlformats.org/officeDocument/2006/relationships/hyperlink" Target="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TargetMode="External"/><Relationship Id="rId24" Type="http://schemas.openxmlformats.org/officeDocument/2006/relationships/hyperlink" Target="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TargetMode="External"/><Relationship Id="rId66" Type="http://schemas.openxmlformats.org/officeDocument/2006/relationships/hyperlink" Target="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TargetMode="External"/><Relationship Id="rId131" Type="http://schemas.openxmlformats.org/officeDocument/2006/relationships/hyperlink" Target="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TargetMode="External"/><Relationship Id="rId327" Type="http://schemas.openxmlformats.org/officeDocument/2006/relationships/hyperlink" Target="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TargetMode="External"/><Relationship Id="rId369" Type="http://schemas.openxmlformats.org/officeDocument/2006/relationships/hyperlink" Target="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TargetMode="External"/><Relationship Id="rId534" Type="http://schemas.openxmlformats.org/officeDocument/2006/relationships/hyperlink" Target="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TargetMode="External"/><Relationship Id="rId576" Type="http://schemas.openxmlformats.org/officeDocument/2006/relationships/hyperlink" Target="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TargetMode="External"/><Relationship Id="rId173" Type="http://schemas.openxmlformats.org/officeDocument/2006/relationships/hyperlink" Target="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TargetMode="External"/><Relationship Id="rId229" Type="http://schemas.openxmlformats.org/officeDocument/2006/relationships/hyperlink" Target="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TargetMode="External"/><Relationship Id="rId380" Type="http://schemas.openxmlformats.org/officeDocument/2006/relationships/hyperlink" Target="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TargetMode="External"/><Relationship Id="rId436" Type="http://schemas.openxmlformats.org/officeDocument/2006/relationships/hyperlink" Target="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TargetMode="External"/><Relationship Id="rId601" Type="http://schemas.openxmlformats.org/officeDocument/2006/relationships/hyperlink" Target="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TargetMode="External"/><Relationship Id="rId643" Type="http://schemas.openxmlformats.org/officeDocument/2006/relationships/hyperlink" Target="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TargetMode="External"/><Relationship Id="rId240" Type="http://schemas.openxmlformats.org/officeDocument/2006/relationships/hyperlink" Target="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TargetMode="External"/><Relationship Id="rId478" Type="http://schemas.openxmlformats.org/officeDocument/2006/relationships/hyperlink" Target="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TargetMode="External"/><Relationship Id="rId685" Type="http://schemas.openxmlformats.org/officeDocument/2006/relationships/hyperlink" Target="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TargetMode="External"/><Relationship Id="rId35" Type="http://schemas.openxmlformats.org/officeDocument/2006/relationships/hyperlink" Target="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TargetMode="External"/><Relationship Id="rId77" Type="http://schemas.openxmlformats.org/officeDocument/2006/relationships/hyperlink" Target="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TargetMode="External"/><Relationship Id="rId100" Type="http://schemas.openxmlformats.org/officeDocument/2006/relationships/hyperlink" Target="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TargetMode="External"/><Relationship Id="rId282" Type="http://schemas.openxmlformats.org/officeDocument/2006/relationships/hyperlink" Target="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TargetMode="External"/><Relationship Id="rId338" Type="http://schemas.openxmlformats.org/officeDocument/2006/relationships/hyperlink" Target="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TargetMode="External"/><Relationship Id="rId503" Type="http://schemas.openxmlformats.org/officeDocument/2006/relationships/hyperlink" Target="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TargetMode="External"/><Relationship Id="rId545" Type="http://schemas.openxmlformats.org/officeDocument/2006/relationships/hyperlink" Target="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TargetMode="External"/><Relationship Id="rId587" Type="http://schemas.openxmlformats.org/officeDocument/2006/relationships/hyperlink" Target="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TargetMode="External"/><Relationship Id="rId8" Type="http://schemas.openxmlformats.org/officeDocument/2006/relationships/hyperlink" Target="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TargetMode="External"/><Relationship Id="rId142" Type="http://schemas.openxmlformats.org/officeDocument/2006/relationships/hyperlink" Target="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TargetMode="External"/><Relationship Id="rId184" Type="http://schemas.openxmlformats.org/officeDocument/2006/relationships/hyperlink" Target="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TargetMode="External"/><Relationship Id="rId391" Type="http://schemas.openxmlformats.org/officeDocument/2006/relationships/hyperlink" Target="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TargetMode="External"/><Relationship Id="rId405" Type="http://schemas.openxmlformats.org/officeDocument/2006/relationships/hyperlink" Target="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TargetMode="External"/><Relationship Id="rId447" Type="http://schemas.openxmlformats.org/officeDocument/2006/relationships/hyperlink" Target="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TargetMode="External"/><Relationship Id="rId612" Type="http://schemas.openxmlformats.org/officeDocument/2006/relationships/hyperlink" Target="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TargetMode="External"/><Relationship Id="rId251" Type="http://schemas.openxmlformats.org/officeDocument/2006/relationships/hyperlink" Target="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TargetMode="External"/><Relationship Id="rId489" Type="http://schemas.openxmlformats.org/officeDocument/2006/relationships/hyperlink" Target="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TargetMode="External"/><Relationship Id="rId654" Type="http://schemas.openxmlformats.org/officeDocument/2006/relationships/hyperlink" Target="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TargetMode="External"/><Relationship Id="rId696"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TargetMode="External"/><Relationship Id="rId46" Type="http://schemas.openxmlformats.org/officeDocument/2006/relationships/hyperlink" Target="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TargetMode="External"/><Relationship Id="rId293" Type="http://schemas.openxmlformats.org/officeDocument/2006/relationships/hyperlink" Target="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TargetMode="External"/><Relationship Id="rId307" Type="http://schemas.openxmlformats.org/officeDocument/2006/relationships/hyperlink" Target="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TargetMode="External"/><Relationship Id="rId349" Type="http://schemas.openxmlformats.org/officeDocument/2006/relationships/hyperlink" Target="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TargetMode="External"/><Relationship Id="rId514" Type="http://schemas.openxmlformats.org/officeDocument/2006/relationships/hyperlink" Target="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TargetMode="External"/><Relationship Id="rId556" Type="http://schemas.openxmlformats.org/officeDocument/2006/relationships/hyperlink" Target="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TargetMode="External"/><Relationship Id="rId88" Type="http://schemas.openxmlformats.org/officeDocument/2006/relationships/hyperlink" Target="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TargetMode="External"/><Relationship Id="rId111" Type="http://schemas.openxmlformats.org/officeDocument/2006/relationships/hyperlink" Target="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TargetMode="External"/><Relationship Id="rId153" Type="http://schemas.openxmlformats.org/officeDocument/2006/relationships/hyperlink" Target="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TargetMode="External"/><Relationship Id="rId195" Type="http://schemas.openxmlformats.org/officeDocument/2006/relationships/hyperlink" Target="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TargetMode="External"/><Relationship Id="rId209" Type="http://schemas.openxmlformats.org/officeDocument/2006/relationships/hyperlink" Target="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TargetMode="External"/><Relationship Id="rId360" Type="http://schemas.openxmlformats.org/officeDocument/2006/relationships/hyperlink" Target="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TargetMode="External"/><Relationship Id="rId416" Type="http://schemas.openxmlformats.org/officeDocument/2006/relationships/hyperlink" Target="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TargetMode="External"/><Relationship Id="rId598" Type="http://schemas.openxmlformats.org/officeDocument/2006/relationships/hyperlink" Target="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TargetMode="External"/><Relationship Id="rId220" Type="http://schemas.openxmlformats.org/officeDocument/2006/relationships/hyperlink" Target="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TargetMode="External"/><Relationship Id="rId458" Type="http://schemas.openxmlformats.org/officeDocument/2006/relationships/hyperlink" Target="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TargetMode="External"/><Relationship Id="rId623" Type="http://schemas.openxmlformats.org/officeDocument/2006/relationships/hyperlink" Target="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TargetMode="External"/><Relationship Id="rId665" Type="http://schemas.openxmlformats.org/officeDocument/2006/relationships/hyperlink" Target="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TargetMode="External"/><Relationship Id="rId15" Type="http://schemas.openxmlformats.org/officeDocument/2006/relationships/hyperlink" Target="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TargetMode="External"/><Relationship Id="rId57" Type="http://schemas.openxmlformats.org/officeDocument/2006/relationships/hyperlink" Target="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TargetMode="External"/><Relationship Id="rId262" Type="http://schemas.openxmlformats.org/officeDocument/2006/relationships/hyperlink" Target="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TargetMode="External"/><Relationship Id="rId318" Type="http://schemas.openxmlformats.org/officeDocument/2006/relationships/hyperlink" Target="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TargetMode="External"/><Relationship Id="rId525" Type="http://schemas.openxmlformats.org/officeDocument/2006/relationships/hyperlink" Target="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TargetMode="External"/><Relationship Id="rId567" Type="http://schemas.openxmlformats.org/officeDocument/2006/relationships/hyperlink" Target="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TargetMode="External"/><Relationship Id="rId99" Type="http://schemas.openxmlformats.org/officeDocument/2006/relationships/hyperlink" Target="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TargetMode="External"/><Relationship Id="rId122" Type="http://schemas.openxmlformats.org/officeDocument/2006/relationships/hyperlink" Target="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TargetMode="External"/><Relationship Id="rId164" Type="http://schemas.openxmlformats.org/officeDocument/2006/relationships/hyperlink" Target="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TargetMode="External"/><Relationship Id="rId371" Type="http://schemas.openxmlformats.org/officeDocument/2006/relationships/hyperlink" Target="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TargetMode="External"/><Relationship Id="rId427" Type="http://schemas.openxmlformats.org/officeDocument/2006/relationships/hyperlink" Target="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TargetMode="External"/><Relationship Id="rId469" Type="http://schemas.openxmlformats.org/officeDocument/2006/relationships/hyperlink" Target="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TargetMode="External"/><Relationship Id="rId634" Type="http://schemas.openxmlformats.org/officeDocument/2006/relationships/hyperlink" Target="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TargetMode="External"/><Relationship Id="rId676" Type="http://schemas.openxmlformats.org/officeDocument/2006/relationships/hyperlink" Target="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TargetMode="External"/><Relationship Id="rId26" Type="http://schemas.openxmlformats.org/officeDocument/2006/relationships/hyperlink" Target="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TargetMode="External"/><Relationship Id="rId231" Type="http://schemas.openxmlformats.org/officeDocument/2006/relationships/hyperlink" Target="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TargetMode="External"/><Relationship Id="rId273" Type="http://schemas.openxmlformats.org/officeDocument/2006/relationships/hyperlink" Target="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TargetMode="External"/><Relationship Id="rId329" Type="http://schemas.openxmlformats.org/officeDocument/2006/relationships/hyperlink" Target="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TargetMode="External"/><Relationship Id="rId480" Type="http://schemas.openxmlformats.org/officeDocument/2006/relationships/hyperlink" Target="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TargetMode="External"/><Relationship Id="rId536" Type="http://schemas.openxmlformats.org/officeDocument/2006/relationships/hyperlink" Target="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TargetMode="External"/><Relationship Id="rId701" Type="http://schemas.openxmlformats.org/officeDocument/2006/relationships/table" Target="../tables/table2.xml"/><Relationship Id="rId68" Type="http://schemas.openxmlformats.org/officeDocument/2006/relationships/hyperlink" Target="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TargetMode="External"/><Relationship Id="rId133" Type="http://schemas.openxmlformats.org/officeDocument/2006/relationships/hyperlink" Target="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TargetMode="External"/><Relationship Id="rId175" Type="http://schemas.openxmlformats.org/officeDocument/2006/relationships/hyperlink" Target="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TargetMode="External"/><Relationship Id="rId340" Type="http://schemas.openxmlformats.org/officeDocument/2006/relationships/hyperlink" Target="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TargetMode="External"/><Relationship Id="rId578" Type="http://schemas.openxmlformats.org/officeDocument/2006/relationships/hyperlink" Target="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TargetMode="External"/><Relationship Id="rId200" Type="http://schemas.openxmlformats.org/officeDocument/2006/relationships/hyperlink" Target="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TargetMode="External"/><Relationship Id="rId382" Type="http://schemas.openxmlformats.org/officeDocument/2006/relationships/hyperlink" Target="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TargetMode="External"/><Relationship Id="rId438" Type="http://schemas.openxmlformats.org/officeDocument/2006/relationships/hyperlink" Target="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TargetMode="External"/><Relationship Id="rId603" Type="http://schemas.openxmlformats.org/officeDocument/2006/relationships/hyperlink" Target="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TargetMode="External"/><Relationship Id="rId645" Type="http://schemas.openxmlformats.org/officeDocument/2006/relationships/hyperlink" Target="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TargetMode="External"/><Relationship Id="rId687" Type="http://schemas.openxmlformats.org/officeDocument/2006/relationships/hyperlink" Target="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TargetMode="External"/><Relationship Id="rId242" Type="http://schemas.openxmlformats.org/officeDocument/2006/relationships/hyperlink" Target="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TargetMode="External"/><Relationship Id="rId284" Type="http://schemas.openxmlformats.org/officeDocument/2006/relationships/hyperlink" Target="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TargetMode="External"/><Relationship Id="rId491" Type="http://schemas.openxmlformats.org/officeDocument/2006/relationships/hyperlink" Target="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TargetMode="External"/><Relationship Id="rId505" Type="http://schemas.openxmlformats.org/officeDocument/2006/relationships/hyperlink" Target="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TargetMode="External"/><Relationship Id="rId37" Type="http://schemas.openxmlformats.org/officeDocument/2006/relationships/hyperlink" Target="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TargetMode="External"/><Relationship Id="rId79" Type="http://schemas.openxmlformats.org/officeDocument/2006/relationships/hyperlink" Target="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TargetMode="External"/><Relationship Id="rId102" Type="http://schemas.openxmlformats.org/officeDocument/2006/relationships/hyperlink" Target="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TargetMode="External"/><Relationship Id="rId144" Type="http://schemas.openxmlformats.org/officeDocument/2006/relationships/hyperlink" Target="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TargetMode="External"/><Relationship Id="rId547" Type="http://schemas.openxmlformats.org/officeDocument/2006/relationships/hyperlink" Target="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TargetMode="External"/><Relationship Id="rId589" Type="http://schemas.openxmlformats.org/officeDocument/2006/relationships/hyperlink" Target="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TargetMode="External"/><Relationship Id="rId90" Type="http://schemas.openxmlformats.org/officeDocument/2006/relationships/hyperlink" Target="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TargetMode="External"/><Relationship Id="rId186" Type="http://schemas.openxmlformats.org/officeDocument/2006/relationships/hyperlink" Target="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TargetMode="External"/><Relationship Id="rId351" Type="http://schemas.openxmlformats.org/officeDocument/2006/relationships/hyperlink" Target="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TargetMode="External"/><Relationship Id="rId393" Type="http://schemas.openxmlformats.org/officeDocument/2006/relationships/hyperlink" Target="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TargetMode="External"/><Relationship Id="rId407" Type="http://schemas.openxmlformats.org/officeDocument/2006/relationships/hyperlink" Target="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TargetMode="External"/><Relationship Id="rId449" Type="http://schemas.openxmlformats.org/officeDocument/2006/relationships/hyperlink" Target="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TargetMode="External"/><Relationship Id="rId614" Type="http://schemas.openxmlformats.org/officeDocument/2006/relationships/hyperlink" Target="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TargetMode="External"/><Relationship Id="rId656" Type="http://schemas.openxmlformats.org/officeDocument/2006/relationships/hyperlink" Target="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TargetMode="External"/><Relationship Id="rId211" Type="http://schemas.openxmlformats.org/officeDocument/2006/relationships/hyperlink" Target="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TargetMode="External"/><Relationship Id="rId253" Type="http://schemas.openxmlformats.org/officeDocument/2006/relationships/hyperlink" Target="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TargetMode="External"/><Relationship Id="rId295" Type="http://schemas.openxmlformats.org/officeDocument/2006/relationships/hyperlink" Target="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TargetMode="External"/><Relationship Id="rId309" Type="http://schemas.openxmlformats.org/officeDocument/2006/relationships/hyperlink" Target="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TargetMode="External"/><Relationship Id="rId460" Type="http://schemas.openxmlformats.org/officeDocument/2006/relationships/hyperlink" Target="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TargetMode="External"/><Relationship Id="rId516" Type="http://schemas.openxmlformats.org/officeDocument/2006/relationships/hyperlink" Target="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TargetMode="External"/><Relationship Id="rId698" Type="http://schemas.openxmlformats.org/officeDocument/2006/relationships/hyperlink" Target="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TargetMode="External"/><Relationship Id="rId48" Type="http://schemas.openxmlformats.org/officeDocument/2006/relationships/hyperlink" Target="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TargetMode="External"/><Relationship Id="rId113" Type="http://schemas.openxmlformats.org/officeDocument/2006/relationships/hyperlink" Target="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TargetMode="External"/><Relationship Id="rId320" Type="http://schemas.openxmlformats.org/officeDocument/2006/relationships/hyperlink" Target="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TargetMode="External"/><Relationship Id="rId558" Type="http://schemas.openxmlformats.org/officeDocument/2006/relationships/hyperlink" Target="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TargetMode="External"/><Relationship Id="rId155" Type="http://schemas.openxmlformats.org/officeDocument/2006/relationships/hyperlink" Target="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TargetMode="External"/><Relationship Id="rId197" Type="http://schemas.openxmlformats.org/officeDocument/2006/relationships/hyperlink" Target="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TargetMode="External"/><Relationship Id="rId362" Type="http://schemas.openxmlformats.org/officeDocument/2006/relationships/hyperlink" Target="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TargetMode="External"/><Relationship Id="rId418" Type="http://schemas.openxmlformats.org/officeDocument/2006/relationships/hyperlink" Target="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TargetMode="External"/><Relationship Id="rId625" Type="http://schemas.openxmlformats.org/officeDocument/2006/relationships/hyperlink" Target="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TargetMode="External"/><Relationship Id="rId222" Type="http://schemas.openxmlformats.org/officeDocument/2006/relationships/hyperlink" Target="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TargetMode="External"/><Relationship Id="rId264" Type="http://schemas.openxmlformats.org/officeDocument/2006/relationships/hyperlink" Target="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TargetMode="External"/><Relationship Id="rId471" Type="http://schemas.openxmlformats.org/officeDocument/2006/relationships/hyperlink" Target="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TargetMode="External"/><Relationship Id="rId667" Type="http://schemas.openxmlformats.org/officeDocument/2006/relationships/hyperlink" Target="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TargetMode="External"/><Relationship Id="rId17" Type="http://schemas.openxmlformats.org/officeDocument/2006/relationships/hyperlink" Target="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TargetMode="External"/><Relationship Id="rId59" Type="http://schemas.openxmlformats.org/officeDocument/2006/relationships/hyperlink" Target="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TargetMode="External"/><Relationship Id="rId124" Type="http://schemas.openxmlformats.org/officeDocument/2006/relationships/hyperlink" Target="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TargetMode="External"/><Relationship Id="rId527" Type="http://schemas.openxmlformats.org/officeDocument/2006/relationships/hyperlink" Target="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TargetMode="External"/><Relationship Id="rId569" Type="http://schemas.openxmlformats.org/officeDocument/2006/relationships/hyperlink" Target="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TargetMode="External"/><Relationship Id="rId70" Type="http://schemas.openxmlformats.org/officeDocument/2006/relationships/hyperlink" Target="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TargetMode="External"/><Relationship Id="rId166" Type="http://schemas.openxmlformats.org/officeDocument/2006/relationships/hyperlink" Target="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TargetMode="External"/><Relationship Id="rId331" Type="http://schemas.openxmlformats.org/officeDocument/2006/relationships/hyperlink" Target="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TargetMode="External"/><Relationship Id="rId373" Type="http://schemas.openxmlformats.org/officeDocument/2006/relationships/hyperlink" Target="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TargetMode="External"/><Relationship Id="rId429" Type="http://schemas.openxmlformats.org/officeDocument/2006/relationships/hyperlink" Target="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TargetMode="External"/><Relationship Id="rId580" Type="http://schemas.openxmlformats.org/officeDocument/2006/relationships/hyperlink" Target="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TargetMode="External"/><Relationship Id="rId636" Type="http://schemas.openxmlformats.org/officeDocument/2006/relationships/hyperlink" Target="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TargetMode="External"/><Relationship Id="rId1" Type="http://schemas.openxmlformats.org/officeDocument/2006/relationships/hyperlink" Target="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TargetMode="External"/><Relationship Id="rId233" Type="http://schemas.openxmlformats.org/officeDocument/2006/relationships/hyperlink" Target="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TargetMode="External"/><Relationship Id="rId440" Type="http://schemas.openxmlformats.org/officeDocument/2006/relationships/hyperlink" Target="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TargetMode="External"/><Relationship Id="rId678" Type="http://schemas.openxmlformats.org/officeDocument/2006/relationships/hyperlink" Target="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TargetMode="External"/><Relationship Id="rId28" Type="http://schemas.openxmlformats.org/officeDocument/2006/relationships/hyperlink" Target="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TargetMode="External"/><Relationship Id="rId275" Type="http://schemas.openxmlformats.org/officeDocument/2006/relationships/hyperlink" Target="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TargetMode="External"/><Relationship Id="rId300" Type="http://schemas.openxmlformats.org/officeDocument/2006/relationships/hyperlink" Target="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TargetMode="External"/><Relationship Id="rId482" Type="http://schemas.openxmlformats.org/officeDocument/2006/relationships/hyperlink" Target="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TargetMode="External"/><Relationship Id="rId538" Type="http://schemas.openxmlformats.org/officeDocument/2006/relationships/hyperlink" Target="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TargetMode="External"/><Relationship Id="rId81" Type="http://schemas.openxmlformats.org/officeDocument/2006/relationships/hyperlink" Target="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TargetMode="External"/><Relationship Id="rId135" Type="http://schemas.openxmlformats.org/officeDocument/2006/relationships/hyperlink" Target="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TargetMode="External"/><Relationship Id="rId177" Type="http://schemas.openxmlformats.org/officeDocument/2006/relationships/hyperlink" Target="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TargetMode="External"/><Relationship Id="rId342" Type="http://schemas.openxmlformats.org/officeDocument/2006/relationships/hyperlink" Target="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TargetMode="External"/><Relationship Id="rId384" Type="http://schemas.openxmlformats.org/officeDocument/2006/relationships/hyperlink" Target="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TargetMode="External"/><Relationship Id="rId591" Type="http://schemas.openxmlformats.org/officeDocument/2006/relationships/hyperlink" Target="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TargetMode="External"/><Relationship Id="rId605" Type="http://schemas.openxmlformats.org/officeDocument/2006/relationships/hyperlink" Target="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TargetMode="External"/><Relationship Id="rId202" Type="http://schemas.openxmlformats.org/officeDocument/2006/relationships/hyperlink" Target="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TargetMode="External"/><Relationship Id="rId244" Type="http://schemas.openxmlformats.org/officeDocument/2006/relationships/hyperlink" Target="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TargetMode="External"/><Relationship Id="rId647" Type="http://schemas.openxmlformats.org/officeDocument/2006/relationships/hyperlink" Target="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TargetMode="External"/><Relationship Id="rId689" Type="http://schemas.openxmlformats.org/officeDocument/2006/relationships/hyperlink" Target="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TargetMode="External"/><Relationship Id="rId39"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286" Type="http://schemas.openxmlformats.org/officeDocument/2006/relationships/hyperlink" Target="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TargetMode="External"/><Relationship Id="rId451" Type="http://schemas.openxmlformats.org/officeDocument/2006/relationships/hyperlink" Target="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TargetMode="External"/><Relationship Id="rId493" Type="http://schemas.openxmlformats.org/officeDocument/2006/relationships/hyperlink" Target="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TargetMode="External"/><Relationship Id="rId507" Type="http://schemas.openxmlformats.org/officeDocument/2006/relationships/hyperlink" Target="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TargetMode="External"/><Relationship Id="rId549" Type="http://schemas.openxmlformats.org/officeDocument/2006/relationships/hyperlink" Target="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TargetMode="External"/><Relationship Id="rId50" Type="http://schemas.openxmlformats.org/officeDocument/2006/relationships/hyperlink" Target="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TargetMode="External"/><Relationship Id="rId104" Type="http://schemas.openxmlformats.org/officeDocument/2006/relationships/hyperlink" Target="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TargetMode="External"/><Relationship Id="rId146" Type="http://schemas.openxmlformats.org/officeDocument/2006/relationships/hyperlink" Target="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TargetMode="External"/><Relationship Id="rId188" Type="http://schemas.openxmlformats.org/officeDocument/2006/relationships/hyperlink" Target="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TargetMode="External"/><Relationship Id="rId311" Type="http://schemas.openxmlformats.org/officeDocument/2006/relationships/hyperlink" Target="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TargetMode="External"/><Relationship Id="rId353" Type="http://schemas.openxmlformats.org/officeDocument/2006/relationships/hyperlink" Target="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TargetMode="External"/><Relationship Id="rId395" Type="http://schemas.openxmlformats.org/officeDocument/2006/relationships/hyperlink" Target="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TargetMode="External"/><Relationship Id="rId409" Type="http://schemas.openxmlformats.org/officeDocument/2006/relationships/hyperlink" Target="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TargetMode="External"/><Relationship Id="rId560" Type="http://schemas.openxmlformats.org/officeDocument/2006/relationships/hyperlink" Target="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TargetMode="External"/><Relationship Id="rId92" Type="http://schemas.openxmlformats.org/officeDocument/2006/relationships/hyperlink" Target="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TargetMode="External"/><Relationship Id="rId213" Type="http://schemas.openxmlformats.org/officeDocument/2006/relationships/hyperlink" Target="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TargetMode="External"/><Relationship Id="rId420" Type="http://schemas.openxmlformats.org/officeDocument/2006/relationships/hyperlink" Target="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TargetMode="External"/><Relationship Id="rId616" Type="http://schemas.openxmlformats.org/officeDocument/2006/relationships/hyperlink" Target="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TargetMode="External"/><Relationship Id="rId658" Type="http://schemas.openxmlformats.org/officeDocument/2006/relationships/hyperlink" Target="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TargetMode="External"/><Relationship Id="rId255" Type="http://schemas.openxmlformats.org/officeDocument/2006/relationships/hyperlink" Target="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TargetMode="External"/><Relationship Id="rId297" Type="http://schemas.openxmlformats.org/officeDocument/2006/relationships/hyperlink" Target="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TargetMode="External"/><Relationship Id="rId462" Type="http://schemas.openxmlformats.org/officeDocument/2006/relationships/hyperlink" Target="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TargetMode="External"/><Relationship Id="rId518" Type="http://schemas.openxmlformats.org/officeDocument/2006/relationships/hyperlink" Target="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TargetMode="External"/><Relationship Id="rId115" Type="http://schemas.openxmlformats.org/officeDocument/2006/relationships/hyperlink" Target="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TargetMode="External"/><Relationship Id="rId157" Type="http://schemas.openxmlformats.org/officeDocument/2006/relationships/hyperlink" Target="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TargetMode="External"/><Relationship Id="rId322" Type="http://schemas.openxmlformats.org/officeDocument/2006/relationships/hyperlink" Target="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TargetMode="External"/><Relationship Id="rId364" Type="http://schemas.openxmlformats.org/officeDocument/2006/relationships/hyperlink" Target="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TargetMode="External"/><Relationship Id="rId61" Type="http://schemas.openxmlformats.org/officeDocument/2006/relationships/hyperlink" Target="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TargetMode="External"/><Relationship Id="rId199" Type="http://schemas.openxmlformats.org/officeDocument/2006/relationships/hyperlink" Target="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TargetMode="External"/><Relationship Id="rId571" Type="http://schemas.openxmlformats.org/officeDocument/2006/relationships/hyperlink" Target="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TargetMode="External"/><Relationship Id="rId627" Type="http://schemas.openxmlformats.org/officeDocument/2006/relationships/hyperlink" Target="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TargetMode="External"/><Relationship Id="rId669" Type="http://schemas.openxmlformats.org/officeDocument/2006/relationships/hyperlink" Target="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TargetMode="External"/><Relationship Id="rId19" Type="http://schemas.openxmlformats.org/officeDocument/2006/relationships/hyperlink" Target="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TargetMode="External"/><Relationship Id="rId224" Type="http://schemas.openxmlformats.org/officeDocument/2006/relationships/hyperlink" Target="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TargetMode="External"/><Relationship Id="rId266" Type="http://schemas.openxmlformats.org/officeDocument/2006/relationships/hyperlink" Target="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TargetMode="External"/><Relationship Id="rId431" Type="http://schemas.openxmlformats.org/officeDocument/2006/relationships/hyperlink" Target="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TargetMode="External"/><Relationship Id="rId473" Type="http://schemas.openxmlformats.org/officeDocument/2006/relationships/hyperlink" Target="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TargetMode="External"/><Relationship Id="rId529" Type="http://schemas.openxmlformats.org/officeDocument/2006/relationships/hyperlink" Target="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TargetMode="External"/><Relationship Id="rId680" Type="http://schemas.openxmlformats.org/officeDocument/2006/relationships/hyperlink" Target="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TargetMode="External"/><Relationship Id="rId30" Type="http://schemas.openxmlformats.org/officeDocument/2006/relationships/hyperlink" Target="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TargetMode="External"/><Relationship Id="rId126" Type="http://schemas.openxmlformats.org/officeDocument/2006/relationships/hyperlink" Target="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TargetMode="External"/><Relationship Id="rId168" Type="http://schemas.openxmlformats.org/officeDocument/2006/relationships/hyperlink" Target="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TargetMode="External"/><Relationship Id="rId333" Type="http://schemas.openxmlformats.org/officeDocument/2006/relationships/hyperlink" Target="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TargetMode="External"/><Relationship Id="rId540" Type="http://schemas.openxmlformats.org/officeDocument/2006/relationships/hyperlink" Target="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TargetMode="External"/><Relationship Id="rId72" Type="http://schemas.openxmlformats.org/officeDocument/2006/relationships/hyperlink" Target="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TargetMode="External"/><Relationship Id="rId375" Type="http://schemas.openxmlformats.org/officeDocument/2006/relationships/hyperlink" Target="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TargetMode="External"/><Relationship Id="rId582" Type="http://schemas.openxmlformats.org/officeDocument/2006/relationships/hyperlink" Target="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TargetMode="External"/><Relationship Id="rId638" Type="http://schemas.openxmlformats.org/officeDocument/2006/relationships/hyperlink" Target="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TargetMode="External"/><Relationship Id="rId3" Type="http://schemas.openxmlformats.org/officeDocument/2006/relationships/hyperlink" Target="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TargetMode="External"/><Relationship Id="rId235" Type="http://schemas.openxmlformats.org/officeDocument/2006/relationships/hyperlink" Target="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TargetMode="External"/><Relationship Id="rId277" Type="http://schemas.openxmlformats.org/officeDocument/2006/relationships/hyperlink" Target="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TargetMode="External"/><Relationship Id="rId400" Type="http://schemas.openxmlformats.org/officeDocument/2006/relationships/hyperlink" Target="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TargetMode="External"/><Relationship Id="rId442" Type="http://schemas.openxmlformats.org/officeDocument/2006/relationships/hyperlink" Target="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TargetMode="External"/><Relationship Id="rId484" Type="http://schemas.openxmlformats.org/officeDocument/2006/relationships/hyperlink" Target="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TargetMode="External"/><Relationship Id="rId137" Type="http://schemas.openxmlformats.org/officeDocument/2006/relationships/hyperlink" Target="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TargetMode="External"/><Relationship Id="rId302" Type="http://schemas.openxmlformats.org/officeDocument/2006/relationships/hyperlink" Target="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TargetMode="External"/><Relationship Id="rId344" Type="http://schemas.openxmlformats.org/officeDocument/2006/relationships/hyperlink" Target="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TargetMode="External"/><Relationship Id="rId691" Type="http://schemas.openxmlformats.org/officeDocument/2006/relationships/hyperlink" Target="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TargetMode="External"/><Relationship Id="rId41" Type="http://schemas.openxmlformats.org/officeDocument/2006/relationships/hyperlink" Target="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TargetMode="External"/><Relationship Id="rId83" Type="http://schemas.openxmlformats.org/officeDocument/2006/relationships/hyperlink" Target="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TargetMode="External"/><Relationship Id="rId179" Type="http://schemas.openxmlformats.org/officeDocument/2006/relationships/hyperlink" Target="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TargetMode="External"/><Relationship Id="rId386" Type="http://schemas.openxmlformats.org/officeDocument/2006/relationships/hyperlink" Target="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TargetMode="External"/><Relationship Id="rId551" Type="http://schemas.openxmlformats.org/officeDocument/2006/relationships/hyperlink" Target="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TargetMode="External"/><Relationship Id="rId593" Type="http://schemas.openxmlformats.org/officeDocument/2006/relationships/hyperlink" Target="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TargetMode="External"/><Relationship Id="rId607" Type="http://schemas.openxmlformats.org/officeDocument/2006/relationships/hyperlink" Target="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TargetMode="External"/><Relationship Id="rId649" Type="http://schemas.openxmlformats.org/officeDocument/2006/relationships/hyperlink" Target="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TargetMode="External"/><Relationship Id="rId190" Type="http://schemas.openxmlformats.org/officeDocument/2006/relationships/hyperlink" Target="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TargetMode="External"/><Relationship Id="rId204" Type="http://schemas.openxmlformats.org/officeDocument/2006/relationships/hyperlink" Target="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TargetMode="External"/><Relationship Id="rId246" Type="http://schemas.openxmlformats.org/officeDocument/2006/relationships/hyperlink" Target="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TargetMode="External"/><Relationship Id="rId288" Type="http://schemas.openxmlformats.org/officeDocument/2006/relationships/hyperlink" Target="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TargetMode="External"/><Relationship Id="rId411" Type="http://schemas.openxmlformats.org/officeDocument/2006/relationships/hyperlink" Target="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TargetMode="External"/><Relationship Id="rId453" Type="http://schemas.openxmlformats.org/officeDocument/2006/relationships/hyperlink" Target="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TargetMode="External"/><Relationship Id="rId509" Type="http://schemas.openxmlformats.org/officeDocument/2006/relationships/hyperlink" Target="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TargetMode="External"/><Relationship Id="rId660" Type="http://schemas.openxmlformats.org/officeDocument/2006/relationships/hyperlink" Target="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TargetMode="External"/><Relationship Id="rId106" Type="http://schemas.openxmlformats.org/officeDocument/2006/relationships/hyperlink" Target="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TargetMode="External"/><Relationship Id="rId313" Type="http://schemas.openxmlformats.org/officeDocument/2006/relationships/hyperlink" Target="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TargetMode="External"/><Relationship Id="rId495" Type="http://schemas.openxmlformats.org/officeDocument/2006/relationships/hyperlink" Target="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TargetMode="External"/><Relationship Id="rId10" Type="http://schemas.openxmlformats.org/officeDocument/2006/relationships/hyperlink" Target="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TargetMode="External"/><Relationship Id="rId52" Type="http://schemas.openxmlformats.org/officeDocument/2006/relationships/hyperlink" Target="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TargetMode="External"/><Relationship Id="rId94" Type="http://schemas.openxmlformats.org/officeDocument/2006/relationships/hyperlink" Target="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TargetMode="External"/><Relationship Id="rId148" Type="http://schemas.openxmlformats.org/officeDocument/2006/relationships/hyperlink" Target="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TargetMode="External"/><Relationship Id="rId355" Type="http://schemas.openxmlformats.org/officeDocument/2006/relationships/hyperlink" Target="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TargetMode="External"/><Relationship Id="rId397" Type="http://schemas.openxmlformats.org/officeDocument/2006/relationships/hyperlink" Target="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TargetMode="External"/><Relationship Id="rId520" Type="http://schemas.openxmlformats.org/officeDocument/2006/relationships/hyperlink" Target="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TargetMode="External"/><Relationship Id="rId562" Type="http://schemas.openxmlformats.org/officeDocument/2006/relationships/hyperlink" Target="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TargetMode="External"/><Relationship Id="rId618" Type="http://schemas.openxmlformats.org/officeDocument/2006/relationships/hyperlink" Target="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TargetMode="External"/><Relationship Id="rId215" Type="http://schemas.openxmlformats.org/officeDocument/2006/relationships/hyperlink" Target="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TargetMode="External"/><Relationship Id="rId257" Type="http://schemas.openxmlformats.org/officeDocument/2006/relationships/hyperlink" Target="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TargetMode="External"/><Relationship Id="rId422" Type="http://schemas.openxmlformats.org/officeDocument/2006/relationships/hyperlink" Target="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TargetMode="External"/><Relationship Id="rId464" Type="http://schemas.openxmlformats.org/officeDocument/2006/relationships/hyperlink" Target="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TargetMode="External"/><Relationship Id="rId299" Type="http://schemas.openxmlformats.org/officeDocument/2006/relationships/hyperlink" Target="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TargetMode="External"/><Relationship Id="rId63" Type="http://schemas.openxmlformats.org/officeDocument/2006/relationships/hyperlink" Target="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TargetMode="External"/><Relationship Id="rId159" Type="http://schemas.openxmlformats.org/officeDocument/2006/relationships/hyperlink" Target="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TargetMode="External"/><Relationship Id="rId366" Type="http://schemas.openxmlformats.org/officeDocument/2006/relationships/hyperlink" Target="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TargetMode="External"/><Relationship Id="rId573" Type="http://schemas.openxmlformats.org/officeDocument/2006/relationships/hyperlink" Target="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TargetMode="External"/><Relationship Id="rId226" Type="http://schemas.openxmlformats.org/officeDocument/2006/relationships/hyperlink" Target="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TargetMode="External"/><Relationship Id="rId433" Type="http://schemas.openxmlformats.org/officeDocument/2006/relationships/hyperlink" Target="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TargetMode="External"/><Relationship Id="rId640" Type="http://schemas.openxmlformats.org/officeDocument/2006/relationships/hyperlink" Target="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TargetMode="External"/><Relationship Id="rId74" Type="http://schemas.openxmlformats.org/officeDocument/2006/relationships/hyperlink" Target="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TargetMode="External"/><Relationship Id="rId377" Type="http://schemas.openxmlformats.org/officeDocument/2006/relationships/hyperlink" Target="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TargetMode="External"/><Relationship Id="rId500" Type="http://schemas.openxmlformats.org/officeDocument/2006/relationships/hyperlink" Target="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TargetMode="External"/><Relationship Id="rId584" Type="http://schemas.openxmlformats.org/officeDocument/2006/relationships/hyperlink" Target="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TargetMode="External"/><Relationship Id="rId5" Type="http://schemas.openxmlformats.org/officeDocument/2006/relationships/hyperlink" Target="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TargetMode="External"/><Relationship Id="rId237" Type="http://schemas.openxmlformats.org/officeDocument/2006/relationships/hyperlink" Target="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TargetMode="External"/><Relationship Id="rId444" Type="http://schemas.openxmlformats.org/officeDocument/2006/relationships/hyperlink" Target="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TargetMode="External"/><Relationship Id="rId651" Type="http://schemas.openxmlformats.org/officeDocument/2006/relationships/hyperlink" Target="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TargetMode="External"/><Relationship Id="rId290" Type="http://schemas.openxmlformats.org/officeDocument/2006/relationships/hyperlink" Target="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TargetMode="External"/><Relationship Id="rId304" Type="http://schemas.openxmlformats.org/officeDocument/2006/relationships/hyperlink" Target="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TargetMode="External"/><Relationship Id="rId388" Type="http://schemas.openxmlformats.org/officeDocument/2006/relationships/hyperlink" Target="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TargetMode="External"/><Relationship Id="rId511" Type="http://schemas.openxmlformats.org/officeDocument/2006/relationships/hyperlink" Target="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TargetMode="External"/><Relationship Id="rId609" Type="http://schemas.openxmlformats.org/officeDocument/2006/relationships/hyperlink" Target="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TargetMode="External"/><Relationship Id="rId85" Type="http://schemas.openxmlformats.org/officeDocument/2006/relationships/hyperlink" Target="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TargetMode="External"/><Relationship Id="rId150" Type="http://schemas.openxmlformats.org/officeDocument/2006/relationships/hyperlink" Target="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TargetMode="External"/><Relationship Id="rId595" Type="http://schemas.openxmlformats.org/officeDocument/2006/relationships/hyperlink" Target="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TargetMode="External"/><Relationship Id="rId248" Type="http://schemas.openxmlformats.org/officeDocument/2006/relationships/hyperlink" Target="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TargetMode="External"/><Relationship Id="rId455" Type="http://schemas.openxmlformats.org/officeDocument/2006/relationships/hyperlink" Target="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TargetMode="External"/><Relationship Id="rId662" Type="http://schemas.openxmlformats.org/officeDocument/2006/relationships/hyperlink" Target="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TargetMode="External"/><Relationship Id="rId12" Type="http://schemas.openxmlformats.org/officeDocument/2006/relationships/hyperlink" Target="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TargetMode="External"/><Relationship Id="rId108" Type="http://schemas.openxmlformats.org/officeDocument/2006/relationships/hyperlink" Target="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TargetMode="External"/><Relationship Id="rId315" Type="http://schemas.openxmlformats.org/officeDocument/2006/relationships/hyperlink" Target="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TargetMode="External"/><Relationship Id="rId522" Type="http://schemas.openxmlformats.org/officeDocument/2006/relationships/hyperlink" Target="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TargetMode="External"/><Relationship Id="rId96" Type="http://schemas.openxmlformats.org/officeDocument/2006/relationships/hyperlink" Target="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TargetMode="External"/><Relationship Id="rId161" Type="http://schemas.openxmlformats.org/officeDocument/2006/relationships/hyperlink" Target="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TargetMode="External"/><Relationship Id="rId399" Type="http://schemas.openxmlformats.org/officeDocument/2006/relationships/hyperlink" Target="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TargetMode="External"/><Relationship Id="rId259" Type="http://schemas.openxmlformats.org/officeDocument/2006/relationships/hyperlink" Target="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TargetMode="External"/><Relationship Id="rId466" Type="http://schemas.openxmlformats.org/officeDocument/2006/relationships/hyperlink" Target="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TargetMode="External"/><Relationship Id="rId673" Type="http://schemas.openxmlformats.org/officeDocument/2006/relationships/hyperlink" Target="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TargetMode="External"/><Relationship Id="rId23" Type="http://schemas.openxmlformats.org/officeDocument/2006/relationships/hyperlink" Target="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TargetMode="External"/><Relationship Id="rId119" Type="http://schemas.openxmlformats.org/officeDocument/2006/relationships/hyperlink" Target="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TargetMode="External"/><Relationship Id="rId326" Type="http://schemas.openxmlformats.org/officeDocument/2006/relationships/hyperlink" Target="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TargetMode="External"/><Relationship Id="rId533" Type="http://schemas.openxmlformats.org/officeDocument/2006/relationships/hyperlink" Target="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TargetMode="External"/><Relationship Id="rId172" Type="http://schemas.openxmlformats.org/officeDocument/2006/relationships/hyperlink" Target="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TargetMode="External"/><Relationship Id="rId477" Type="http://schemas.openxmlformats.org/officeDocument/2006/relationships/hyperlink" Target="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TargetMode="External"/><Relationship Id="rId600" Type="http://schemas.openxmlformats.org/officeDocument/2006/relationships/hyperlink" Target="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TargetMode="External"/><Relationship Id="rId684" Type="http://schemas.openxmlformats.org/officeDocument/2006/relationships/hyperlink" Target="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TargetMode="External"/><Relationship Id="rId337" Type="http://schemas.openxmlformats.org/officeDocument/2006/relationships/hyperlink" Target="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TargetMode="External"/><Relationship Id="rId34" Type="http://schemas.openxmlformats.org/officeDocument/2006/relationships/hyperlink" Target="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TargetMode="External"/><Relationship Id="rId544"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TargetMode="External"/><Relationship Id="rId183" Type="http://schemas.openxmlformats.org/officeDocument/2006/relationships/hyperlink" Target="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TargetMode="External"/><Relationship Id="rId390" Type="http://schemas.openxmlformats.org/officeDocument/2006/relationships/hyperlink" Target="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TargetMode="External"/><Relationship Id="rId404" Type="http://schemas.openxmlformats.org/officeDocument/2006/relationships/hyperlink" Target="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TargetMode="External"/><Relationship Id="rId611" Type="http://schemas.openxmlformats.org/officeDocument/2006/relationships/hyperlink" Target="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TargetMode="External"/><Relationship Id="rId250" Type="http://schemas.openxmlformats.org/officeDocument/2006/relationships/hyperlink" Target="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TargetMode="External"/><Relationship Id="rId488" Type="http://schemas.openxmlformats.org/officeDocument/2006/relationships/hyperlink" Target="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TargetMode="External"/><Relationship Id="rId695" Type="http://schemas.openxmlformats.org/officeDocument/2006/relationships/hyperlink" Target="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TargetMode="External"/><Relationship Id="rId45" Type="http://schemas.openxmlformats.org/officeDocument/2006/relationships/hyperlink" Target="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TargetMode="External"/><Relationship Id="rId110" Type="http://schemas.openxmlformats.org/officeDocument/2006/relationships/hyperlink" Target="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TargetMode="External"/><Relationship Id="rId348" Type="http://schemas.openxmlformats.org/officeDocument/2006/relationships/hyperlink" Target="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TargetMode="External"/><Relationship Id="rId555" Type="http://schemas.openxmlformats.org/officeDocument/2006/relationships/hyperlink" Target="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TargetMode="External"/><Relationship Id="rId194" Type="http://schemas.openxmlformats.org/officeDocument/2006/relationships/hyperlink" Target="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TargetMode="External"/><Relationship Id="rId208" Type="http://schemas.openxmlformats.org/officeDocument/2006/relationships/hyperlink" Target="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TargetMode="External"/><Relationship Id="rId415" Type="http://schemas.openxmlformats.org/officeDocument/2006/relationships/hyperlink" Target="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TargetMode="External"/><Relationship Id="rId622" Type="http://schemas.openxmlformats.org/officeDocument/2006/relationships/hyperlink" Target="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TargetMode="External"/><Relationship Id="rId261" Type="http://schemas.openxmlformats.org/officeDocument/2006/relationships/hyperlink" Target="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TargetMode="External"/><Relationship Id="rId499" Type="http://schemas.openxmlformats.org/officeDocument/2006/relationships/hyperlink" Target="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TargetMode="External"/><Relationship Id="rId56" Type="http://schemas.openxmlformats.org/officeDocument/2006/relationships/hyperlink" Target="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TargetMode="External"/><Relationship Id="rId359" Type="http://schemas.openxmlformats.org/officeDocument/2006/relationships/hyperlink" Target="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TargetMode="External"/><Relationship Id="rId566" Type="http://schemas.openxmlformats.org/officeDocument/2006/relationships/hyperlink" Target="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TargetMode="External"/><Relationship Id="rId121" Type="http://schemas.openxmlformats.org/officeDocument/2006/relationships/hyperlink" Target="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TargetMode="External"/><Relationship Id="rId219" Type="http://schemas.openxmlformats.org/officeDocument/2006/relationships/hyperlink" Target="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TargetMode="External"/><Relationship Id="rId426" Type="http://schemas.openxmlformats.org/officeDocument/2006/relationships/hyperlink" Target="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TargetMode="External"/><Relationship Id="rId633" Type="http://schemas.openxmlformats.org/officeDocument/2006/relationships/hyperlink" Target="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TargetMode="External"/><Relationship Id="rId67" Type="http://schemas.openxmlformats.org/officeDocument/2006/relationships/hyperlink" Target="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TargetMode="External"/><Relationship Id="rId272" Type="http://schemas.openxmlformats.org/officeDocument/2006/relationships/hyperlink" Target="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TargetMode="External"/><Relationship Id="rId577" Type="http://schemas.openxmlformats.org/officeDocument/2006/relationships/hyperlink" Target="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TargetMode="External"/><Relationship Id="rId700" Type="http://schemas.openxmlformats.org/officeDocument/2006/relationships/printerSettings" Target="../printerSettings/printerSettings1.bin"/><Relationship Id="rId132" Type="http://schemas.openxmlformats.org/officeDocument/2006/relationships/hyperlink" Target="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TargetMode="External"/><Relationship Id="rId437" Type="http://schemas.openxmlformats.org/officeDocument/2006/relationships/hyperlink" Target="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TargetMode="External"/><Relationship Id="rId644" Type="http://schemas.openxmlformats.org/officeDocument/2006/relationships/hyperlink" Target="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TargetMode="External"/><Relationship Id="rId283" Type="http://schemas.openxmlformats.org/officeDocument/2006/relationships/hyperlink" Target="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TargetMode="External"/><Relationship Id="rId490" Type="http://schemas.openxmlformats.org/officeDocument/2006/relationships/hyperlink" Target="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TargetMode="External"/><Relationship Id="rId504" Type="http://schemas.openxmlformats.org/officeDocument/2006/relationships/hyperlink" Target="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TargetMode="External"/><Relationship Id="rId78" Type="http://schemas.openxmlformats.org/officeDocument/2006/relationships/hyperlink" Target="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TargetMode="External"/><Relationship Id="rId143" Type="http://schemas.openxmlformats.org/officeDocument/2006/relationships/hyperlink" Target="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TargetMode="External"/><Relationship Id="rId350" Type="http://schemas.openxmlformats.org/officeDocument/2006/relationships/hyperlink" Target="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TargetMode="External"/><Relationship Id="rId588" Type="http://schemas.openxmlformats.org/officeDocument/2006/relationships/hyperlink" Target="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TargetMode="External"/><Relationship Id="rId9" Type="http://schemas.openxmlformats.org/officeDocument/2006/relationships/hyperlink" Target="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TargetMode="External"/><Relationship Id="rId210" Type="http://schemas.openxmlformats.org/officeDocument/2006/relationships/hyperlink" Target="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TargetMode="External"/><Relationship Id="rId448" Type="http://schemas.openxmlformats.org/officeDocument/2006/relationships/hyperlink" Target="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TargetMode="External"/><Relationship Id="rId655" Type="http://schemas.openxmlformats.org/officeDocument/2006/relationships/hyperlink" Target="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TargetMode="External"/><Relationship Id="rId294" Type="http://schemas.openxmlformats.org/officeDocument/2006/relationships/hyperlink" Target="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TargetMode="External"/><Relationship Id="rId308" Type="http://schemas.openxmlformats.org/officeDocument/2006/relationships/hyperlink" Target="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TargetMode="External"/><Relationship Id="rId515" Type="http://schemas.openxmlformats.org/officeDocument/2006/relationships/hyperlink" Target="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TargetMode="External"/><Relationship Id="rId89" Type="http://schemas.openxmlformats.org/officeDocument/2006/relationships/hyperlink" Target="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TargetMode="External"/><Relationship Id="rId154" Type="http://schemas.openxmlformats.org/officeDocument/2006/relationships/hyperlink" Target="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TargetMode="External"/><Relationship Id="rId361" Type="http://schemas.openxmlformats.org/officeDocument/2006/relationships/hyperlink" Target="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TargetMode="External"/><Relationship Id="rId599" Type="http://schemas.openxmlformats.org/officeDocument/2006/relationships/hyperlink" Target="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TargetMode="External"/><Relationship Id="rId459" Type="http://schemas.openxmlformats.org/officeDocument/2006/relationships/hyperlink" Target="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TargetMode="External"/><Relationship Id="rId666" Type="http://schemas.openxmlformats.org/officeDocument/2006/relationships/hyperlink" Target="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TargetMode="External"/><Relationship Id="rId16" Type="http://schemas.openxmlformats.org/officeDocument/2006/relationships/hyperlink" Target="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TargetMode="External"/><Relationship Id="rId221" Type="http://schemas.openxmlformats.org/officeDocument/2006/relationships/hyperlink" Target="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TargetMode="External"/><Relationship Id="rId319" Type="http://schemas.openxmlformats.org/officeDocument/2006/relationships/hyperlink" Target="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TargetMode="External"/><Relationship Id="rId526" Type="http://schemas.openxmlformats.org/officeDocument/2006/relationships/hyperlink" Target="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TargetMode="External"/><Relationship Id="rId165" Type="http://schemas.openxmlformats.org/officeDocument/2006/relationships/hyperlink" Target="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TargetMode="External"/><Relationship Id="rId372" Type="http://schemas.openxmlformats.org/officeDocument/2006/relationships/hyperlink" Target="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TargetMode="External"/><Relationship Id="rId677" Type="http://schemas.openxmlformats.org/officeDocument/2006/relationships/hyperlink" Target="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TargetMode="External"/><Relationship Id="rId232" Type="http://schemas.openxmlformats.org/officeDocument/2006/relationships/hyperlink" Target="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TargetMode="External"/><Relationship Id="rId27" Type="http://schemas.openxmlformats.org/officeDocument/2006/relationships/hyperlink" Target="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TargetMode="External"/><Relationship Id="rId537" Type="http://schemas.openxmlformats.org/officeDocument/2006/relationships/hyperlink" Target="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TargetMode="External"/><Relationship Id="rId80" Type="http://schemas.openxmlformats.org/officeDocument/2006/relationships/hyperlink" Target="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TargetMode="External"/><Relationship Id="rId176" Type="http://schemas.openxmlformats.org/officeDocument/2006/relationships/hyperlink" Target="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TargetMode="External"/><Relationship Id="rId383" Type="http://schemas.openxmlformats.org/officeDocument/2006/relationships/hyperlink" Target="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TargetMode="External"/><Relationship Id="rId590" Type="http://schemas.openxmlformats.org/officeDocument/2006/relationships/hyperlink" Target="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TargetMode="External"/><Relationship Id="rId604" Type="http://schemas.openxmlformats.org/officeDocument/2006/relationships/hyperlink" Target="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TargetMode="External"/><Relationship Id="rId243" Type="http://schemas.openxmlformats.org/officeDocument/2006/relationships/hyperlink" Target="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TargetMode="External"/><Relationship Id="rId450" Type="http://schemas.openxmlformats.org/officeDocument/2006/relationships/hyperlink" Target="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TargetMode="External"/><Relationship Id="rId688" Type="http://schemas.openxmlformats.org/officeDocument/2006/relationships/hyperlink" Target="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TargetMode="External"/><Relationship Id="rId38" Type="http://schemas.openxmlformats.org/officeDocument/2006/relationships/hyperlink" Target="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TargetMode="External"/><Relationship Id="rId103" Type="http://schemas.openxmlformats.org/officeDocument/2006/relationships/hyperlink" Target="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TargetMode="External"/><Relationship Id="rId310" Type="http://schemas.openxmlformats.org/officeDocument/2006/relationships/hyperlink" Target="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TargetMode="External"/><Relationship Id="rId548" Type="http://schemas.openxmlformats.org/officeDocument/2006/relationships/hyperlink" Target="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TargetMode="External"/><Relationship Id="rId91" Type="http://schemas.openxmlformats.org/officeDocument/2006/relationships/hyperlink" Target="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TargetMode="External"/><Relationship Id="rId187" Type="http://schemas.openxmlformats.org/officeDocument/2006/relationships/hyperlink" Target="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TargetMode="External"/><Relationship Id="rId394" Type="http://schemas.openxmlformats.org/officeDocument/2006/relationships/hyperlink" Target="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TargetMode="External"/><Relationship Id="rId408" Type="http://schemas.openxmlformats.org/officeDocument/2006/relationships/hyperlink" Target="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TargetMode="External"/><Relationship Id="rId615" Type="http://schemas.openxmlformats.org/officeDocument/2006/relationships/hyperlink" Target="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TargetMode="External"/><Relationship Id="rId254" Type="http://schemas.openxmlformats.org/officeDocument/2006/relationships/hyperlink" Target="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TargetMode="External"/><Relationship Id="rId699" Type="http://schemas.openxmlformats.org/officeDocument/2006/relationships/hyperlink" Target="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TargetMode="External"/><Relationship Id="rId49" Type="http://schemas.openxmlformats.org/officeDocument/2006/relationships/hyperlink" Target="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TargetMode="External"/><Relationship Id="rId114" Type="http://schemas.openxmlformats.org/officeDocument/2006/relationships/hyperlink" Target="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TargetMode="External"/><Relationship Id="rId461" Type="http://schemas.openxmlformats.org/officeDocument/2006/relationships/hyperlink" Target="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TargetMode="External"/><Relationship Id="rId559" Type="http://schemas.openxmlformats.org/officeDocument/2006/relationships/hyperlink" Target="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TargetMode="External"/><Relationship Id="rId198" Type="http://schemas.openxmlformats.org/officeDocument/2006/relationships/hyperlink" Target="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TargetMode="External"/><Relationship Id="rId321" Type="http://schemas.openxmlformats.org/officeDocument/2006/relationships/hyperlink" Target="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TargetMode="External"/><Relationship Id="rId419" Type="http://schemas.openxmlformats.org/officeDocument/2006/relationships/hyperlink" Target="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TargetMode="External"/><Relationship Id="rId626" Type="http://schemas.openxmlformats.org/officeDocument/2006/relationships/hyperlink" Target="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21" Type="http://schemas.openxmlformats.org/officeDocument/2006/relationships/comments" Target="../comments1.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vmlDrawing" Target="../drawings/vmlDrawing1.vml"/><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900"/>
  <sheetViews>
    <sheetView topLeftCell="CV19" workbookViewId="0">
      <selection activeCell="A2" sqref="A2"/>
    </sheetView>
  </sheetViews>
  <sheetFormatPr defaultRowHeight="15"/>
  <cols>
    <col min="1" max="1" width="21.28515625" bestFit="1" customWidth="1"/>
    <col min="2" max="2" width="19" bestFit="1" customWidth="1"/>
    <col min="3" max="3" width="25.85546875" bestFit="1" customWidth="1"/>
    <col min="4" max="4" width="17.28515625" bestFit="1" customWidth="1"/>
    <col min="5" max="5" width="49.85546875" bestFit="1" customWidth="1"/>
    <col min="6" max="7" width="81.140625" bestFit="1" customWidth="1"/>
    <col min="8" max="8" width="26.5703125" bestFit="1" customWidth="1"/>
    <col min="9" max="9" width="24.42578125" bestFit="1" customWidth="1"/>
    <col min="10" max="10" width="81.140625" bestFit="1" customWidth="1"/>
    <col min="11" max="11" width="22.28515625" bestFit="1" customWidth="1"/>
    <col min="12" max="12" width="26.140625" bestFit="1" customWidth="1"/>
    <col min="13" max="14" width="81.140625" bestFit="1" customWidth="1"/>
    <col min="15" max="15" width="79.7109375" bestFit="1" customWidth="1"/>
    <col min="16" max="16" width="16.28515625" bestFit="1" customWidth="1"/>
    <col min="17" max="17" width="10.85546875" bestFit="1" customWidth="1"/>
    <col min="18" max="18" width="10" bestFit="1" customWidth="1"/>
    <col min="19" max="19" width="18.7109375" bestFit="1" customWidth="1"/>
    <col min="20" max="22" width="81.140625" bestFit="1" customWidth="1"/>
    <col min="23" max="23" width="18.7109375" bestFit="1" customWidth="1"/>
    <col min="24" max="24" width="22.42578125" bestFit="1" customWidth="1"/>
    <col min="25" max="25" width="26.140625" bestFit="1" customWidth="1"/>
    <col min="26" max="27" width="81.140625" bestFit="1" customWidth="1"/>
    <col min="28" max="28" width="55.7109375" bestFit="1" customWidth="1"/>
    <col min="29" max="29" width="36.28515625" bestFit="1" customWidth="1"/>
    <col min="30" max="30" width="43.5703125" bestFit="1" customWidth="1"/>
    <col min="31" max="31" width="81.140625" bestFit="1" customWidth="1"/>
    <col min="32" max="32" width="50.5703125" bestFit="1" customWidth="1"/>
    <col min="33" max="33" width="42.28515625" bestFit="1" customWidth="1"/>
    <col min="34" max="34" width="44" bestFit="1" customWidth="1"/>
    <col min="35" max="35" width="46.85546875" bestFit="1" customWidth="1"/>
    <col min="36" max="36" width="44.42578125" bestFit="1" customWidth="1"/>
    <col min="37" max="40" width="81.140625" bestFit="1" customWidth="1"/>
    <col min="41" max="41" width="68.28515625" bestFit="1" customWidth="1"/>
    <col min="42" max="42" width="37.28515625" bestFit="1" customWidth="1"/>
    <col min="43" max="43" width="81.140625" bestFit="1" customWidth="1"/>
    <col min="44" max="44" width="34.85546875" bestFit="1" customWidth="1"/>
    <col min="45" max="45" width="40.140625" bestFit="1" customWidth="1"/>
    <col min="46" max="46" width="65.28515625" bestFit="1" customWidth="1"/>
    <col min="47" max="47" width="58.42578125" bestFit="1" customWidth="1"/>
    <col min="48" max="48" width="35.42578125" bestFit="1" customWidth="1"/>
    <col min="49" max="49" width="45" bestFit="1" customWidth="1"/>
    <col min="50" max="50" width="10.28515625" bestFit="1" customWidth="1"/>
    <col min="51" max="51" width="17" bestFit="1" customWidth="1"/>
    <col min="52" max="52" width="20" bestFit="1" customWidth="1"/>
    <col min="53" max="54" width="17" bestFit="1" customWidth="1"/>
    <col min="55" max="55" width="14.42578125" bestFit="1" customWidth="1"/>
    <col min="56" max="56" width="7.7109375" bestFit="1" customWidth="1"/>
    <col min="57" max="58" width="7.42578125" bestFit="1" customWidth="1"/>
    <col min="59" max="59" width="7" style="25" bestFit="1" customWidth="1"/>
    <col min="60" max="60" width="10" bestFit="1" customWidth="1"/>
    <col min="61" max="61" width="9.140625" style="25" customWidth="1"/>
    <col min="62" max="62" width="9.85546875" customWidth="1"/>
    <col min="63" max="64" width="7.28515625" bestFit="1" customWidth="1"/>
    <col min="65" max="65" width="12.42578125" bestFit="1" customWidth="1"/>
    <col min="66" max="66" width="15.7109375" bestFit="1" customWidth="1"/>
    <col min="67" max="67" width="12.7109375" bestFit="1" customWidth="1"/>
    <col min="68" max="68" width="15.85546875" bestFit="1" customWidth="1"/>
    <col min="69" max="70" width="7.85546875" style="29" bestFit="1" customWidth="1"/>
    <col min="71" max="71" width="8.7109375" style="29" bestFit="1" customWidth="1"/>
    <col min="72" max="72" width="8.85546875" style="29"/>
    <col min="73" max="73" width="7.7109375" bestFit="1" customWidth="1"/>
    <col min="74" max="74" width="10.42578125" bestFit="1" customWidth="1"/>
    <col min="75" max="75" width="9.7109375" bestFit="1" customWidth="1"/>
    <col min="76" max="76" width="12.42578125" bestFit="1" customWidth="1"/>
    <col min="77" max="78" width="10.85546875" style="25" bestFit="1" customWidth="1"/>
    <col min="79" max="79" width="7.28515625" style="26" bestFit="1" customWidth="1"/>
    <col min="80" max="80" width="12.140625" style="26" bestFit="1" customWidth="1"/>
    <col min="81" max="81" width="11" bestFit="1" customWidth="1"/>
    <col min="82" max="83" width="9.42578125" style="86" bestFit="1" customWidth="1"/>
    <col min="84" max="85" width="9" style="89" bestFit="1" customWidth="1"/>
    <col min="86" max="87" width="10" style="89" bestFit="1" customWidth="1"/>
    <col min="88" max="88" width="12.42578125" style="89" bestFit="1" customWidth="1"/>
    <col min="89" max="89" width="14.85546875" style="89" bestFit="1" customWidth="1"/>
    <col min="90" max="90" width="12.42578125" style="89" bestFit="1" customWidth="1"/>
    <col min="91" max="91" width="15.42578125" style="89" bestFit="1" customWidth="1"/>
    <col min="92" max="92" width="10.42578125" bestFit="1" customWidth="1"/>
    <col min="93" max="93" width="11.28515625" style="86" bestFit="1" customWidth="1"/>
    <col min="94" max="95" width="10.42578125" style="86" bestFit="1" customWidth="1"/>
    <col min="96" max="96" width="12.28515625" style="89" bestFit="1" customWidth="1"/>
    <col min="97" max="97" width="13.28515625" style="89" bestFit="1" customWidth="1"/>
    <col min="98" max="99" width="18" style="90" bestFit="1" customWidth="1"/>
    <col min="100" max="101" width="14.140625" bestFit="1" customWidth="1"/>
    <col min="102" max="102" width="13.7109375" style="90" bestFit="1" customWidth="1"/>
    <col min="103" max="103" width="10.7109375" style="86" bestFit="1" customWidth="1"/>
    <col min="104" max="104" width="16.28515625" style="90" bestFit="1" customWidth="1"/>
    <col min="105" max="105" width="25.85546875" style="34" bestFit="1" customWidth="1"/>
    <col min="106" max="106" width="27.85546875" style="34" bestFit="1" customWidth="1"/>
    <col min="107" max="107" width="19.42578125" style="34" bestFit="1" customWidth="1"/>
    <col min="108" max="108" width="27" style="91" bestFit="1" customWidth="1"/>
    <col min="109" max="109" width="18.42578125" bestFit="1" customWidth="1"/>
  </cols>
  <sheetData>
    <row r="1" spans="1:114" s="92" customFormat="1" ht="45" customHeight="1">
      <c r="A1" s="92" t="s">
        <v>0</v>
      </c>
      <c r="B1" s="92" t="s">
        <v>1</v>
      </c>
      <c r="C1" s="92" t="s">
        <v>2</v>
      </c>
      <c r="D1" s="92" t="s">
        <v>3</v>
      </c>
      <c r="E1" s="92" t="s">
        <v>4</v>
      </c>
      <c r="F1" s="92" t="s">
        <v>5</v>
      </c>
      <c r="G1" s="92" t="s">
        <v>6</v>
      </c>
      <c r="H1" s="92" t="s">
        <v>7</v>
      </c>
      <c r="I1" s="92" t="s">
        <v>8</v>
      </c>
      <c r="J1" s="92" t="s">
        <v>9</v>
      </c>
      <c r="K1" s="92" t="s">
        <v>10</v>
      </c>
      <c r="L1" s="92" t="s">
        <v>11</v>
      </c>
      <c r="M1" s="92" t="s">
        <v>12</v>
      </c>
      <c r="N1" s="92" t="s">
        <v>13</v>
      </c>
      <c r="O1" s="92" t="s">
        <v>14</v>
      </c>
      <c r="P1" s="92" t="s">
        <v>15</v>
      </c>
      <c r="Q1" s="92" t="s">
        <v>16</v>
      </c>
      <c r="R1" s="92" t="s">
        <v>17</v>
      </c>
      <c r="S1" s="92" t="s">
        <v>18</v>
      </c>
      <c r="T1" s="92" t="s">
        <v>19</v>
      </c>
      <c r="U1" s="92" t="s">
        <v>20</v>
      </c>
      <c r="V1" s="92" t="s">
        <v>21</v>
      </c>
      <c r="W1" s="92" t="s">
        <v>22</v>
      </c>
      <c r="X1" s="92" t="s">
        <v>23</v>
      </c>
      <c r="Y1" s="92" t="s">
        <v>24</v>
      </c>
      <c r="Z1" s="92" t="s">
        <v>25</v>
      </c>
      <c r="AA1" s="92" t="s">
        <v>26</v>
      </c>
      <c r="AB1" s="92" t="s">
        <v>27</v>
      </c>
      <c r="AC1" s="92" t="s">
        <v>28</v>
      </c>
      <c r="AD1" s="92" t="s">
        <v>29</v>
      </c>
      <c r="AE1" s="92" t="s">
        <v>30</v>
      </c>
      <c r="AF1" s="92" t="s">
        <v>31</v>
      </c>
      <c r="AG1" s="92" t="s">
        <v>32</v>
      </c>
      <c r="AH1" s="92" t="s">
        <v>33</v>
      </c>
      <c r="AI1" s="92" t="s">
        <v>34</v>
      </c>
      <c r="AJ1" s="92" t="s">
        <v>35</v>
      </c>
      <c r="AK1" s="92" t="s">
        <v>36</v>
      </c>
      <c r="AL1" s="92" t="s">
        <v>37</v>
      </c>
      <c r="AM1" s="92" t="s">
        <v>38</v>
      </c>
      <c r="AN1" s="92" t="s">
        <v>39</v>
      </c>
      <c r="AO1" s="92" t="s">
        <v>40</v>
      </c>
      <c r="AP1" s="92" t="s">
        <v>41</v>
      </c>
      <c r="AQ1" s="92" t="s">
        <v>42</v>
      </c>
      <c r="AR1" s="92" t="s">
        <v>43</v>
      </c>
      <c r="AS1" s="92" t="s">
        <v>44</v>
      </c>
      <c r="AT1" s="92" t="s">
        <v>45</v>
      </c>
      <c r="AU1" s="92" t="s">
        <v>46</v>
      </c>
      <c r="AV1" s="92" t="s">
        <v>47</v>
      </c>
      <c r="AW1" s="92" t="s">
        <v>48</v>
      </c>
      <c r="AX1" s="93" t="s">
        <v>49</v>
      </c>
      <c r="AY1" s="93" t="s">
        <v>50</v>
      </c>
      <c r="AZ1" s="93" t="s">
        <v>51</v>
      </c>
      <c r="BA1" s="93" t="s">
        <v>52</v>
      </c>
      <c r="BB1" s="93" t="s">
        <v>53</v>
      </c>
      <c r="BC1" s="93" t="s">
        <v>54</v>
      </c>
      <c r="BD1" s="93" t="s">
        <v>55</v>
      </c>
      <c r="BE1" s="93" t="s">
        <v>56</v>
      </c>
      <c r="BF1" s="93" t="s">
        <v>57</v>
      </c>
      <c r="BG1" s="93" t="s">
        <v>58</v>
      </c>
      <c r="BH1" s="94" t="s">
        <v>59</v>
      </c>
      <c r="BI1" s="94" t="s">
        <v>60</v>
      </c>
      <c r="BJ1" s="94" t="s">
        <v>61</v>
      </c>
      <c r="BK1" s="93" t="s">
        <v>62</v>
      </c>
      <c r="BL1" s="94" t="s">
        <v>63</v>
      </c>
      <c r="BM1" s="93" t="s">
        <v>64</v>
      </c>
      <c r="BN1" s="93" t="s">
        <v>65</v>
      </c>
      <c r="BO1" s="93" t="s">
        <v>66</v>
      </c>
      <c r="BP1" s="95" t="s">
        <v>67</v>
      </c>
      <c r="BQ1" s="95" t="s">
        <v>68</v>
      </c>
      <c r="BR1" s="94" t="s">
        <v>69</v>
      </c>
      <c r="BS1" s="93" t="s">
        <v>70</v>
      </c>
      <c r="BT1" s="93" t="s">
        <v>71</v>
      </c>
      <c r="BU1" s="93" t="s">
        <v>72</v>
      </c>
      <c r="BV1" s="93" t="s">
        <v>73</v>
      </c>
      <c r="BW1" s="93" t="s">
        <v>74</v>
      </c>
      <c r="BX1" s="93" t="s">
        <v>75</v>
      </c>
      <c r="BY1" s="93" t="s">
        <v>76</v>
      </c>
      <c r="BZ1" s="94" t="s">
        <v>77</v>
      </c>
      <c r="CA1" s="93" t="s">
        <v>78</v>
      </c>
      <c r="CB1" s="93" t="s">
        <v>79</v>
      </c>
      <c r="CC1" s="93" t="s">
        <v>80</v>
      </c>
      <c r="CD1" s="93" t="s">
        <v>81</v>
      </c>
      <c r="CE1" s="96" t="s">
        <v>82</v>
      </c>
      <c r="CF1" s="97" t="s">
        <v>83</v>
      </c>
      <c r="CG1" s="98" t="s">
        <v>84</v>
      </c>
      <c r="CH1" s="99" t="s">
        <v>85</v>
      </c>
      <c r="CI1" s="99" t="s">
        <v>86</v>
      </c>
      <c r="CJ1" s="99" t="s">
        <v>87</v>
      </c>
      <c r="CK1" s="99" t="s">
        <v>88</v>
      </c>
      <c r="CL1" s="99" t="s">
        <v>89</v>
      </c>
      <c r="CM1" s="99" t="s">
        <v>90</v>
      </c>
      <c r="CN1" s="99" t="s">
        <v>91</v>
      </c>
      <c r="CO1" s="99" t="s">
        <v>92</v>
      </c>
      <c r="CP1" s="97" t="s">
        <v>93</v>
      </c>
      <c r="CQ1" s="97" t="s">
        <v>94</v>
      </c>
      <c r="CR1" s="97" t="s">
        <v>95</v>
      </c>
      <c r="CS1" s="99" t="s">
        <v>96</v>
      </c>
      <c r="CT1" s="99" t="s">
        <v>97</v>
      </c>
      <c r="CU1" s="97" t="s">
        <v>98</v>
      </c>
      <c r="CV1" s="97" t="s">
        <v>99</v>
      </c>
      <c r="CW1" s="97" t="s">
        <v>100</v>
      </c>
      <c r="CX1" s="97" t="s">
        <v>101</v>
      </c>
      <c r="CY1" s="97" t="s">
        <v>102</v>
      </c>
      <c r="CZ1" s="97" t="s">
        <v>103</v>
      </c>
      <c r="DA1" s="100" t="s">
        <v>104</v>
      </c>
      <c r="DB1" s="101" t="s">
        <v>105</v>
      </c>
      <c r="DC1" s="101" t="s">
        <v>106</v>
      </c>
      <c r="DD1" s="101" t="s">
        <v>107</v>
      </c>
      <c r="DE1" s="102" t="s">
        <v>108</v>
      </c>
      <c r="DG1"/>
      <c r="DH1"/>
      <c r="DI1"/>
      <c r="DJ1"/>
    </row>
    <row r="2" spans="1:114">
      <c r="A2" s="14">
        <v>20251246819</v>
      </c>
      <c r="B2" s="1">
        <v>45658</v>
      </c>
      <c r="C2" t="s">
        <v>109</v>
      </c>
      <c r="D2" t="s">
        <v>110</v>
      </c>
      <c r="E2" t="s">
        <v>111</v>
      </c>
      <c r="F2" t="s">
        <v>112</v>
      </c>
      <c r="G2" t="s">
        <v>113</v>
      </c>
      <c r="H2" t="s">
        <v>114</v>
      </c>
      <c r="I2" t="s">
        <v>114</v>
      </c>
      <c r="J2" t="s">
        <v>115</v>
      </c>
      <c r="K2" t="s">
        <v>116</v>
      </c>
      <c r="L2" t="s">
        <v>117</v>
      </c>
      <c r="M2" t="s">
        <v>118</v>
      </c>
      <c r="N2" t="s">
        <v>119</v>
      </c>
      <c r="O2" t="s">
        <v>120</v>
      </c>
      <c r="P2" t="s">
        <v>121</v>
      </c>
      <c r="Q2" t="s">
        <v>122</v>
      </c>
      <c r="R2" t="s">
        <v>123</v>
      </c>
      <c r="S2" t="s">
        <v>124</v>
      </c>
      <c r="T2" t="s">
        <v>125</v>
      </c>
      <c r="U2" t="s">
        <v>126</v>
      </c>
      <c r="V2" t="s">
        <v>127</v>
      </c>
      <c r="Z2" t="s">
        <v>128</v>
      </c>
      <c r="AA2" t="s">
        <v>113</v>
      </c>
      <c r="AB2" t="s">
        <v>129</v>
      </c>
      <c r="AC2" t="s">
        <v>130</v>
      </c>
      <c r="AD2">
        <v>1</v>
      </c>
      <c r="AE2" t="s">
        <v>129</v>
      </c>
      <c r="AF2" t="s">
        <v>113</v>
      </c>
      <c r="AG2" t="s">
        <v>113</v>
      </c>
      <c r="AH2" t="s">
        <v>131</v>
      </c>
      <c r="AI2" t="s">
        <v>132</v>
      </c>
      <c r="AJ2" t="s">
        <v>131</v>
      </c>
      <c r="AK2" t="s">
        <v>133</v>
      </c>
      <c r="AL2" t="s">
        <v>134</v>
      </c>
      <c r="AM2" t="s">
        <v>135</v>
      </c>
      <c r="AN2" t="s">
        <v>113</v>
      </c>
      <c r="AO2" t="s">
        <v>113</v>
      </c>
      <c r="AQ2" t="s">
        <v>136</v>
      </c>
      <c r="AR2" t="s">
        <v>113</v>
      </c>
      <c r="AS2" t="s">
        <v>113</v>
      </c>
      <c r="AT2" t="s">
        <v>113</v>
      </c>
      <c r="AU2" t="s">
        <v>113</v>
      </c>
      <c r="AW2" t="s">
        <v>113</v>
      </c>
      <c r="AX2" s="82">
        <f>IFERROR(FIND("Óbitos/feridos",consulta_completa__11[[#This Row],[13 - Ocorrências/Ambientes Atingidos]]),0)</f>
        <v>0</v>
      </c>
      <c r="AY2" s="83" t="str">
        <f>IF(AX2=0,"","X")</f>
        <v/>
      </c>
      <c r="AZ2" s="82">
        <f>IFERROR(FIND("População afetada/evacuada",consulta_completa__11[[#This Row],[13 - Ocorrências/Ambientes Atingidos]]),0)</f>
        <v>0</v>
      </c>
      <c r="BA2" s="82" t="str">
        <f>IF(AZ2=0,"","X")</f>
        <v/>
      </c>
      <c r="BB2" s="82">
        <f>IFERROR(FIND("Suspensão de abastecimento de água",consulta_completa__11[[#This Row],[13 - Ocorrências/Ambientes Atingidos]]),0)</f>
        <v>0</v>
      </c>
      <c r="BC2" s="83" t="str">
        <f>IF(BB2=0,"","X")</f>
        <v/>
      </c>
      <c r="BD2" s="82">
        <f>IFERROR(FIND("Rio/córrego",consulta_completa__11[[#This Row],[13 - Ocorrências/Ambientes Atingidos]]),0)</f>
        <v>0</v>
      </c>
      <c r="BE2" s="83" t="str">
        <f>IF(BD2=0,"","X")</f>
        <v/>
      </c>
      <c r="BF2" s="82">
        <f>IFERROR(FIND("Lago",consulta_completa__11[[#This Row],[13 - Ocorrências/Ambientes Atingidos]]),0)</f>
        <v>0</v>
      </c>
      <c r="BG2" s="83" t="str">
        <f>IF(BF2=0,"","X")</f>
        <v/>
      </c>
      <c r="BH2" s="82">
        <f>IFERROR(FIND("Mar",consulta_completa__11[[#This Row],[13 - Ocorrências/Ambientes Atingidos]]),0)</f>
        <v>1</v>
      </c>
      <c r="BI2" s="83" t="str">
        <f>IF(BH2=0,"","X")</f>
        <v>X</v>
      </c>
      <c r="BJ2" s="82">
        <f>IFERROR(FIND("Praia",consulta_completa__11[[#This Row],[13 - Ocorrências/Ambientes Atingidos]]),0)</f>
        <v>0</v>
      </c>
      <c r="BK2" s="83" t="str">
        <f>IF(BJ2=0,"","X")</f>
        <v/>
      </c>
      <c r="BL2" s="82">
        <f>IFERROR(FIND("Solo",consulta_completa__11[[#This Row],[13 - Ocorrências/Ambientes Atingidos]]),0)</f>
        <v>0</v>
      </c>
      <c r="BM2" s="83" t="str">
        <f>IF(BL2=0,"","X")</f>
        <v/>
      </c>
      <c r="BN2" s="82">
        <f>IFERROR(FIND("Águas subterrâneas",consulta_completa__11[[#This Row],[13 - Ocorrências/Ambientes Atingidos]]),0)</f>
        <v>0</v>
      </c>
      <c r="BO2" s="83" t="str">
        <f>IF(BN2=0,"","X")</f>
        <v/>
      </c>
      <c r="BP2" s="82">
        <f>IFERROR(FIND("Atmosfera",consulta_completa__11[[#This Row],[13 - Ocorrências/Ambientes Atingidos]]),0)</f>
        <v>0</v>
      </c>
      <c r="BQ2" s="83" t="str">
        <f>IF(BP2=0,"","X")</f>
        <v/>
      </c>
      <c r="BR2" s="82">
        <f>IFERROR(FIND("Flora",consulta_completa__11[[#This Row],[13 - Ocorrências/Ambientes Atingidos]]),0)</f>
        <v>0</v>
      </c>
      <c r="BS2" s="83" t="str">
        <f>IF(BR2=0,"","X")</f>
        <v/>
      </c>
      <c r="BT2" s="82">
        <f>IFERROR(FIND("Fauna",consulta_completa__11[[#This Row],[13 - Ocorrências/Ambientes Atingidos]]),0)</f>
        <v>0</v>
      </c>
      <c r="BU2" s="83" t="str">
        <f>IF(BT2=0,"","X")</f>
        <v/>
      </c>
      <c r="BV2" s="82">
        <f>IFERROR(FIND("UC federal",consulta_completa__11[[#This Row],[13 - Ocorrências/Ambientes Atingidos]]),0)</f>
        <v>0</v>
      </c>
      <c r="BW2" s="83" t="str">
        <f>IF(BV2=0,"","X")</f>
        <v/>
      </c>
      <c r="BX2" s="82">
        <f>IFERROR(FIND("UC estadual/municipal",consulta_completa__11[[#This Row],[13 - Ocorrências/Ambientes Atingidos]]),0)</f>
        <v>0</v>
      </c>
      <c r="BY2" s="83" t="str">
        <f>IF(BX2=0,"","X")</f>
        <v/>
      </c>
      <c r="BZ2" s="82">
        <f>IFERROR(FIND("Outro(s)",consulta_completa__11[[#This Row],[13 - Ocorrências/Ambientes Atingidos]]),0)</f>
        <v>0</v>
      </c>
      <c r="CA2" s="83" t="str">
        <f>IF(BZ2=0,"","X")</f>
        <v/>
      </c>
      <c r="CB2" s="82">
        <f>IFERROR(FIND("Sem dano",consulta_completa__11[[#This Row],[13 - Ocorrências/Ambientes Atingidos]]),0)</f>
        <v>0</v>
      </c>
      <c r="CC2" s="83" t="str">
        <f>IF(CB2=0,"","X")</f>
        <v/>
      </c>
      <c r="CD2" s="82" t="str">
        <f>IF(consulta_completa__11[[#This Row],[13 - Ocorrências/Ambientes Atingidos]]="","X","")</f>
        <v/>
      </c>
      <c r="CE2" s="84">
        <f>IFERROR(FIND("IBAMA",consulta_completa__11[[#This Row],[14 - Inst. Atuando no Local]]),0)</f>
        <v>0</v>
      </c>
      <c r="CF2" s="84" t="str">
        <f>IF(CE2=0,"","X")</f>
        <v/>
      </c>
      <c r="CG2" s="84">
        <f>IFERROR(FIND("OEMA",consulta_completa__11[[#This Row],[14 - Inst. Atuando no Local]]),0)</f>
        <v>0</v>
      </c>
      <c r="CH2" s="84" t="str">
        <f>IF(CG2=0,"","X")</f>
        <v/>
      </c>
      <c r="CI2" s="84">
        <f>IFERROR(FIND("DEFESA CIVIL",consulta_completa__11[[#This Row],[14 - Inst. Atuando no Local]]),0)</f>
        <v>0</v>
      </c>
      <c r="CJ2" s="84" t="str">
        <f>IF(CI2=0,"","X")</f>
        <v/>
      </c>
      <c r="CK2" s="84">
        <f>IFERROR(FIND("CORPO DE BOMBEIROS",consulta_completa__11[[#This Row],[14 - Inst. Atuando no Local]]),0)</f>
        <v>0</v>
      </c>
      <c r="CL2" s="84" t="str">
        <f>IF(CK2=0,"","X")</f>
        <v/>
      </c>
      <c r="CM2" s="84">
        <f>IFERROR(FIND("POLÍCIA RODOVIÁRIA",consulta_completa__11[[#This Row],[14 - Inst. Atuando no Local]]),0)</f>
        <v>0</v>
      </c>
      <c r="CN2" s="84" t="str">
        <f>IF(CM2=0,"","X")</f>
        <v/>
      </c>
      <c r="CO2" s="84">
        <f>IFERROR(FIND("POLÍCIA MILITAR",consulta_completa__11[[#This Row],[14 - Inst. Atuando no Local]]),0)</f>
        <v>0</v>
      </c>
      <c r="CP2" s="84" t="str">
        <f>IF(CO2=0,"","X")</f>
        <v/>
      </c>
      <c r="CQ2" s="84">
        <f>IFERROR(FIND("POLÍCIA CIVIL",consulta_completa__11[[#This Row],[14 - Inst. Atuando no Local]]),0)</f>
        <v>0</v>
      </c>
      <c r="CR2" s="84" t="str">
        <f>IF(CQ2=0,"","X")</f>
        <v/>
      </c>
      <c r="CS2" s="84">
        <f>IFERROR(FIND("MARINHA DO BRASIL",consulta_completa__11[[#This Row],[14 - Inst. Atuando no Local]]),0)</f>
        <v>0</v>
      </c>
      <c r="CT2" s="84" t="str">
        <f>IF(CS2=0,"","X")</f>
        <v/>
      </c>
      <c r="CU2" s="84">
        <f>IFERROR(FIND("EMPRESA ESPECIALIZADA EM ATENDIMENTO",consulta_completa__11[[#This Row],[14 - Inst. Atuando no Local]]),0)</f>
        <v>0</v>
      </c>
      <c r="CV2" s="84" t="str">
        <f>IF(CU2=0,"","X")</f>
        <v/>
      </c>
      <c r="CW2" s="84">
        <f>IFERROR(FIND("IBAMA",consulta_completa__11[[#This Row],[14 - Inst. Atuando no Local]]),0)</f>
        <v>0</v>
      </c>
      <c r="CX2" s="84" t="str">
        <f>IF(CW2=0,"","X")</f>
        <v/>
      </c>
      <c r="CY2" s="84" t="str">
        <f>IF(consulta_completa__11[[#This Row],[14 - Inst. Atuando no Local]]="","X","")</f>
        <v/>
      </c>
      <c r="CZ2" s="84">
        <f>IFERROR(FIND("OUTRA (S)",consulta_completa__11[[#This Row],[14 - Inst. Atuando no Local]]),0)</f>
        <v>0</v>
      </c>
      <c r="DA2" s="84" t="str">
        <f>IF(CZ2=0,"","X")</f>
        <v/>
      </c>
      <c r="DB2" s="35" t="str">
        <f>IF(AH$2="","",IF(AH$2="S","Sim",IF(AH$2="N","Não", IF(AH$2="I","Sem Informação"))))</f>
        <v>Sim</v>
      </c>
      <c r="DC2" s="35" t="str">
        <f t="shared" ref="DC2:DD2" si="0">IF(AI$2="","",IF(AI$2="S","Sim",IF(AI$2="N","Não", IF(AI$2="I","Sem Informação"))))</f>
        <v>Não</v>
      </c>
      <c r="DD2" s="35" t="str">
        <f t="shared" si="0"/>
        <v>Sim</v>
      </c>
      <c r="DE2" s="87" t="str">
        <f t="shared" ref="DE2:DE65" si="1">IF(AD2=1,"Federal",IF(AD2=2,"Estadual",IF(AD2=0,"Sem informação","")))</f>
        <v>Federal</v>
      </c>
    </row>
    <row r="3" spans="1:114">
      <c r="A3" s="14">
        <v>20251336008</v>
      </c>
      <c r="B3" s="1">
        <v>45659</v>
      </c>
      <c r="C3" t="s">
        <v>137</v>
      </c>
      <c r="D3" t="s">
        <v>138</v>
      </c>
      <c r="E3" t="s">
        <v>139</v>
      </c>
      <c r="F3" t="s">
        <v>139</v>
      </c>
      <c r="G3" t="s">
        <v>113</v>
      </c>
      <c r="H3" t="s">
        <v>114</v>
      </c>
      <c r="I3" t="s">
        <v>114</v>
      </c>
      <c r="J3" t="s">
        <v>113</v>
      </c>
      <c r="K3" t="s">
        <v>114</v>
      </c>
      <c r="L3" t="s">
        <v>114</v>
      </c>
      <c r="M3" t="s">
        <v>140</v>
      </c>
      <c r="N3" t="s">
        <v>141</v>
      </c>
      <c r="O3" t="s">
        <v>113</v>
      </c>
      <c r="P3" t="s">
        <v>142</v>
      </c>
      <c r="Q3" t="s">
        <v>143</v>
      </c>
      <c r="R3" t="s">
        <v>123</v>
      </c>
      <c r="S3" t="s">
        <v>113</v>
      </c>
      <c r="T3" t="s">
        <v>144</v>
      </c>
      <c r="U3" t="s">
        <v>145</v>
      </c>
      <c r="V3" t="s">
        <v>146</v>
      </c>
      <c r="Y3" t="b">
        <v>1</v>
      </c>
      <c r="Z3" t="s">
        <v>147</v>
      </c>
      <c r="AA3" t="s">
        <v>113</v>
      </c>
      <c r="AB3" t="s">
        <v>148</v>
      </c>
      <c r="AC3" t="s">
        <v>113</v>
      </c>
      <c r="AD3">
        <v>2</v>
      </c>
      <c r="AE3" t="s">
        <v>113</v>
      </c>
      <c r="AF3" t="s">
        <v>149</v>
      </c>
      <c r="AG3" t="s">
        <v>150</v>
      </c>
      <c r="AH3" t="s">
        <v>131</v>
      </c>
      <c r="AI3" t="s">
        <v>131</v>
      </c>
      <c r="AJ3" t="s">
        <v>131</v>
      </c>
      <c r="AK3" t="s">
        <v>151</v>
      </c>
      <c r="AL3" t="s">
        <v>152</v>
      </c>
      <c r="AM3" t="s">
        <v>153</v>
      </c>
      <c r="AN3" t="s">
        <v>154</v>
      </c>
      <c r="AO3" t="s">
        <v>155</v>
      </c>
      <c r="AP3">
        <v>61999572720</v>
      </c>
      <c r="AQ3" t="s">
        <v>156</v>
      </c>
      <c r="AR3" t="s">
        <v>113</v>
      </c>
      <c r="AS3" t="s">
        <v>113</v>
      </c>
      <c r="AT3" t="s">
        <v>157</v>
      </c>
      <c r="AU3" t="s">
        <v>158</v>
      </c>
      <c r="AV3">
        <v>7200000000</v>
      </c>
      <c r="AW3" t="s">
        <v>159</v>
      </c>
      <c r="AX3" s="82">
        <f>IFERROR(FIND("Óbitos/feridos",consulta_completa__11[[#This Row],[13 - Ocorrências/Ambientes Atingidos]]),0)</f>
        <v>0</v>
      </c>
      <c r="AY3" s="83" t="str">
        <f t="shared" ref="AY3:AY66" si="2">IF(AX3=0,"","X")</f>
        <v/>
      </c>
      <c r="AZ3" s="82">
        <f>IFERROR(FIND("População afetada/evacuada",consulta_completa__11[[#This Row],[13 - Ocorrências/Ambientes Atingidos]]),0)</f>
        <v>0</v>
      </c>
      <c r="BA3" s="82" t="str">
        <f t="shared" ref="BA3:BA66" si="3">IF(AZ3=0,"","X")</f>
        <v/>
      </c>
      <c r="BB3" s="82">
        <f>IFERROR(FIND("Suspensão de abastecimento de água",consulta_completa__11[[#This Row],[13 - Ocorrências/Ambientes Atingidos]]),0)</f>
        <v>0</v>
      </c>
      <c r="BC3" s="83" t="str">
        <f>IF(BB3=0,"","X")</f>
        <v/>
      </c>
      <c r="BD3" s="82">
        <f>IFERROR(FIND("Rio/córrego",consulta_completa__11[[#This Row],[13 - Ocorrências/Ambientes Atingidos]]),0)</f>
        <v>0</v>
      </c>
      <c r="BE3" s="83" t="str">
        <f t="shared" ref="BE3:BE66" si="4">IF(BD3=0,"","X")</f>
        <v/>
      </c>
      <c r="BF3" s="82">
        <f>IFERROR(FIND("Lago",consulta_completa__11[[#This Row],[13 - Ocorrências/Ambientes Atingidos]]),0)</f>
        <v>0</v>
      </c>
      <c r="BG3" s="83" t="str">
        <f t="shared" ref="BG3:BG66" si="5">IF(BF3=0,"","X")</f>
        <v/>
      </c>
      <c r="BH3" s="82">
        <f>IFERROR(FIND("Mar",consulta_completa__11[[#This Row],[13 - Ocorrências/Ambientes Atingidos]]),0)</f>
        <v>0</v>
      </c>
      <c r="BI3" s="83" t="str">
        <f t="shared" ref="BI3:BI66" si="6">IF(BH3=0,"","X")</f>
        <v/>
      </c>
      <c r="BJ3" s="82">
        <f>IFERROR(FIND("Praia",consulta_completa__11[[#This Row],[13 - Ocorrências/Ambientes Atingidos]]),0)</f>
        <v>0</v>
      </c>
      <c r="BK3" s="83" t="str">
        <f t="shared" ref="BK3:BK66" si="7">IF(BJ3=0,"","X")</f>
        <v/>
      </c>
      <c r="BL3" s="82">
        <f>IFERROR(FIND("Solo",consulta_completa__11[[#This Row],[13 - Ocorrências/Ambientes Atingidos]]),0)</f>
        <v>1</v>
      </c>
      <c r="BM3" s="83" t="str">
        <f t="shared" ref="BM3:BM66" si="8">IF(BL3=0,"","X")</f>
        <v>X</v>
      </c>
      <c r="BN3" s="82">
        <f>IFERROR(FIND("Águas subterrâneas",consulta_completa__11[[#This Row],[13 - Ocorrências/Ambientes Atingidos]]),0)</f>
        <v>0</v>
      </c>
      <c r="BO3" s="83" t="str">
        <f t="shared" ref="BO3:BO66" si="9">IF(BN3=0,"","X")</f>
        <v/>
      </c>
      <c r="BP3" s="82">
        <f>IFERROR(FIND("Atmosfera",consulta_completa__11[[#This Row],[13 - Ocorrências/Ambientes Atingidos]]),0)</f>
        <v>0</v>
      </c>
      <c r="BQ3" s="83" t="str">
        <f t="shared" ref="BQ3:BQ66" si="10">IF(BP3=0,"","X")</f>
        <v/>
      </c>
      <c r="BR3" s="82">
        <f>IFERROR(FIND("Flora",consulta_completa__11[[#This Row],[13 - Ocorrências/Ambientes Atingidos]]),0)</f>
        <v>0</v>
      </c>
      <c r="BS3" s="83" t="str">
        <f t="shared" ref="BS3:BS66" si="11">IF(BR3=0,"","X")</f>
        <v/>
      </c>
      <c r="BT3" s="82">
        <f>IFERROR(FIND("Fauna",consulta_completa__11[[#This Row],[13 - Ocorrências/Ambientes Atingidos]]),0)</f>
        <v>0</v>
      </c>
      <c r="BU3" s="83" t="str">
        <f t="shared" ref="BU3:BU66" si="12">IF(BT3=0,"","X")</f>
        <v/>
      </c>
      <c r="BV3" s="82">
        <f>IFERROR(FIND("UC federal",consulta_completa__11[[#This Row],[13 - Ocorrências/Ambientes Atingidos]]),0)</f>
        <v>0</v>
      </c>
      <c r="BW3" s="83" t="str">
        <f t="shared" ref="BW3:BW66" si="13">IF(BV3=0,"","X")</f>
        <v/>
      </c>
      <c r="BX3" s="82">
        <f>IFERROR(FIND("UC estadual/municipal",consulta_completa__11[[#This Row],[13 - Ocorrências/Ambientes Atingidos]]),0)</f>
        <v>0</v>
      </c>
      <c r="BY3" s="83" t="str">
        <f t="shared" ref="BY3:BY66" si="14">IF(BX3=0,"","X")</f>
        <v/>
      </c>
      <c r="BZ3" s="82">
        <f>IFERROR(FIND("Outro(s)",consulta_completa__11[[#This Row],[13 - Ocorrências/Ambientes Atingidos]]),0)</f>
        <v>0</v>
      </c>
      <c r="CA3" s="83" t="str">
        <f t="shared" ref="CA3:CA66" si="15">IF(BZ3=0,"","X")</f>
        <v/>
      </c>
      <c r="CB3" s="82">
        <f>IFERROR(FIND("Sem dano",consulta_completa__11[[#This Row],[13 - Ocorrências/Ambientes Atingidos]]),0)</f>
        <v>0</v>
      </c>
      <c r="CC3" s="83" t="str">
        <f t="shared" ref="CC3:CC66" si="16">IF(CB3=0,"","X")</f>
        <v/>
      </c>
      <c r="CD3" s="82" t="str">
        <f>IF(consulta_completa__11[[#This Row],[13 - Ocorrências/Ambientes Atingidos]]="","X","")</f>
        <v/>
      </c>
      <c r="CE3" s="84">
        <f>IFERROR(FIND("IBAMA",consulta_completa__11[[#This Row],[14 - Inst. Atuando no Local]]),0)</f>
        <v>0</v>
      </c>
      <c r="CF3" s="84" t="str">
        <f t="shared" ref="CF3:CF66" si="17">IF(CE3=0,"","X")</f>
        <v/>
      </c>
      <c r="CG3" s="84">
        <f>IFERROR(FIND("OEMA",consulta_completa__11[[#This Row],[14 - Inst. Atuando no Local]]),0)</f>
        <v>0</v>
      </c>
      <c r="CH3" s="84" t="str">
        <f t="shared" ref="CH3:CH66" si="18">IF(CG3=0,"","X")</f>
        <v/>
      </c>
      <c r="CI3" s="84">
        <f>IFERROR(FIND("DEFESA CIVIL",consulta_completa__11[[#This Row],[14 - Inst. Atuando no Local]]),0)</f>
        <v>0</v>
      </c>
      <c r="CJ3" s="84" t="str">
        <f t="shared" ref="CJ3:CJ66" si="19">IF(CI3=0,"","X")</f>
        <v/>
      </c>
      <c r="CK3" s="84">
        <f>IFERROR(FIND("CORPO DE BOMBEIROS",consulta_completa__11[[#This Row],[14 - Inst. Atuando no Local]]),0)</f>
        <v>0</v>
      </c>
      <c r="CL3" s="84" t="str">
        <f t="shared" ref="CL3:CL66" si="20">IF(CK3=0,"","X")</f>
        <v/>
      </c>
      <c r="CM3" s="84">
        <f>IFERROR(FIND("POLÍCIA RODOVIÁRIA",consulta_completa__11[[#This Row],[14 - Inst. Atuando no Local]]),0)</f>
        <v>0</v>
      </c>
      <c r="CN3" s="84" t="str">
        <f t="shared" ref="CN3:CN66" si="21">IF(CM3=0,"","X")</f>
        <v/>
      </c>
      <c r="CO3" s="84">
        <f>IFERROR(FIND("POLÍCIA MILITAR",consulta_completa__11[[#This Row],[14 - Inst. Atuando no Local]]),0)</f>
        <v>0</v>
      </c>
      <c r="CP3" s="84" t="str">
        <f t="shared" ref="CP3:CP66" si="22">IF(CO3=0,"","X")</f>
        <v/>
      </c>
      <c r="CQ3" s="84">
        <f>IFERROR(FIND("POLÍCIA CIVIL",consulta_completa__11[[#This Row],[14 - Inst. Atuando no Local]]),0)</f>
        <v>0</v>
      </c>
      <c r="CR3" s="84" t="str">
        <f t="shared" ref="CR3:CR66" si="23">IF(CQ3=0,"","X")</f>
        <v/>
      </c>
      <c r="CS3" s="84">
        <f>IFERROR(FIND("MARINHA DO BRASIL",consulta_completa__11[[#This Row],[14 - Inst. Atuando no Local]]),0)</f>
        <v>0</v>
      </c>
      <c r="CT3" s="84" t="str">
        <f t="shared" ref="CT3:CT66" si="24">IF(CS3=0,"","X")</f>
        <v/>
      </c>
      <c r="CU3" s="84">
        <f>IFERROR(FIND("EMPRESA ESPECIALIZADA EM ATENDIMENTO",consulta_completa__11[[#This Row],[14 - Inst. Atuando no Local]]),0)</f>
        <v>0</v>
      </c>
      <c r="CV3" s="84" t="str">
        <f t="shared" ref="CV3:CV66" si="25">IF(CU3=0,"","X")</f>
        <v/>
      </c>
      <c r="CW3" s="84">
        <f>IFERROR(FIND("IBAMA",consulta_completa__11[[#This Row],[14 - Inst. Atuando no Local]]),0)</f>
        <v>0</v>
      </c>
      <c r="CX3" s="84" t="str">
        <f t="shared" ref="CX3:CX66" si="26">IF(CW3=0,"","X")</f>
        <v/>
      </c>
      <c r="CY3" s="84" t="str">
        <f>IF(consulta_completa__11[[#This Row],[14 - Inst. Atuando no Local]]="","X","")</f>
        <v/>
      </c>
      <c r="CZ3" s="84">
        <f>IFERROR(FIND("OUTRA (S)",consulta_completa__11[[#This Row],[14 - Inst. Atuando no Local]]),0)</f>
        <v>0</v>
      </c>
      <c r="DA3" s="84" t="str">
        <f t="shared" ref="DA3:DA66" si="27">IF(CZ3=0,"","X")</f>
        <v/>
      </c>
      <c r="DB3" s="35" t="str">
        <f t="shared" ref="DB3:DB66" si="28">IF(AH$2="","",IF(AH$2="S","Sim",IF(AH$2="N","Não", IF(AH$2="I","Sem Informação"))))</f>
        <v>Sim</v>
      </c>
      <c r="DC3" s="35" t="str">
        <f t="shared" ref="DC3:DC66" si="29">IF(AI$2="","",IF(AI$2="S","Sim",IF(AI$2="N","Não", IF(AI$2="I","Sem Informação"))))</f>
        <v>Não</v>
      </c>
      <c r="DD3" s="35" t="str">
        <f t="shared" ref="DD3:DD66" si="30">IF(AJ$2="","",IF(AJ$2="S","Sim",IF(AJ$2="N","Não", IF(AJ$2="I","Sem Informação"))))</f>
        <v>Sim</v>
      </c>
      <c r="DE3" s="87" t="str">
        <f t="shared" si="1"/>
        <v>Estadual</v>
      </c>
    </row>
    <row r="4" spans="1:114">
      <c r="A4" s="14">
        <v>20251336012</v>
      </c>
      <c r="B4" s="1">
        <v>45659</v>
      </c>
      <c r="C4" t="s">
        <v>160</v>
      </c>
      <c r="D4" t="s">
        <v>161</v>
      </c>
      <c r="E4" t="s">
        <v>162</v>
      </c>
      <c r="F4" t="s">
        <v>163</v>
      </c>
      <c r="G4" t="s">
        <v>113</v>
      </c>
      <c r="H4" t="s">
        <v>114</v>
      </c>
      <c r="I4" t="s">
        <v>114</v>
      </c>
      <c r="J4" t="s">
        <v>164</v>
      </c>
      <c r="K4" t="s">
        <v>165</v>
      </c>
      <c r="L4" t="s">
        <v>166</v>
      </c>
      <c r="M4" t="s">
        <v>140</v>
      </c>
      <c r="N4" t="s">
        <v>119</v>
      </c>
      <c r="O4" t="s">
        <v>120</v>
      </c>
      <c r="P4" t="s">
        <v>142</v>
      </c>
      <c r="Q4" t="s">
        <v>167</v>
      </c>
      <c r="R4" t="s">
        <v>123</v>
      </c>
      <c r="S4" t="s">
        <v>113</v>
      </c>
      <c r="T4" t="s">
        <v>113</v>
      </c>
      <c r="U4" t="s">
        <v>168</v>
      </c>
      <c r="V4" t="s">
        <v>169</v>
      </c>
      <c r="Z4" t="s">
        <v>170</v>
      </c>
      <c r="AA4" t="s">
        <v>171</v>
      </c>
      <c r="AB4" t="s">
        <v>172</v>
      </c>
      <c r="AC4" t="s">
        <v>173</v>
      </c>
      <c r="AD4">
        <v>1</v>
      </c>
      <c r="AE4" t="s">
        <v>174</v>
      </c>
      <c r="AF4" t="s">
        <v>113</v>
      </c>
      <c r="AG4" t="s">
        <v>113</v>
      </c>
      <c r="AH4" t="s">
        <v>131</v>
      </c>
      <c r="AI4" t="s">
        <v>132</v>
      </c>
      <c r="AJ4" t="s">
        <v>131</v>
      </c>
      <c r="AK4" t="s">
        <v>175</v>
      </c>
      <c r="AL4" t="s">
        <v>113</v>
      </c>
      <c r="AM4" t="s">
        <v>176</v>
      </c>
      <c r="AN4" t="s">
        <v>172</v>
      </c>
      <c r="AO4" t="s">
        <v>177</v>
      </c>
      <c r="AP4">
        <v>41988207121</v>
      </c>
      <c r="AQ4" t="s">
        <v>178</v>
      </c>
      <c r="AR4" t="s">
        <v>113</v>
      </c>
      <c r="AS4" t="s">
        <v>113</v>
      </c>
      <c r="AT4" t="s">
        <v>113</v>
      </c>
      <c r="AU4" t="s">
        <v>113</v>
      </c>
      <c r="AW4" t="s">
        <v>113</v>
      </c>
      <c r="AX4" s="82">
        <f>IFERROR(FIND("Óbitos/feridos",consulta_completa__11[[#This Row],[13 - Ocorrências/Ambientes Atingidos]]),0)</f>
        <v>0</v>
      </c>
      <c r="AY4" s="83" t="str">
        <f t="shared" si="2"/>
        <v/>
      </c>
      <c r="AZ4" s="82">
        <f>IFERROR(FIND("População afetada/evacuada",consulta_completa__11[[#This Row],[13 - Ocorrências/Ambientes Atingidos]]),0)</f>
        <v>0</v>
      </c>
      <c r="BA4" s="82" t="str">
        <f t="shared" si="3"/>
        <v/>
      </c>
      <c r="BB4" s="82">
        <f>IFERROR(FIND("Suspensão de abastecimento de água",consulta_completa__11[[#This Row],[13 - Ocorrências/Ambientes Atingidos]]),0)</f>
        <v>0</v>
      </c>
      <c r="BC4" s="83" t="str">
        <f t="shared" ref="BC4:BC67" si="31">IF(BB4=0,"","X")</f>
        <v/>
      </c>
      <c r="BD4" s="82">
        <f>IFERROR(FIND("Rio/córrego",consulta_completa__11[[#This Row],[13 - Ocorrências/Ambientes Atingidos]]),0)</f>
        <v>0</v>
      </c>
      <c r="BE4" s="83" t="str">
        <f t="shared" si="4"/>
        <v/>
      </c>
      <c r="BF4" s="82">
        <f>IFERROR(FIND("Lago",consulta_completa__11[[#This Row],[13 - Ocorrências/Ambientes Atingidos]]),0)</f>
        <v>0</v>
      </c>
      <c r="BG4" s="83" t="str">
        <f t="shared" si="5"/>
        <v/>
      </c>
      <c r="BH4" s="82">
        <f>IFERROR(FIND("Mar",consulta_completa__11[[#This Row],[13 - Ocorrências/Ambientes Atingidos]]),0)</f>
        <v>0</v>
      </c>
      <c r="BI4" s="83" t="str">
        <f t="shared" si="6"/>
        <v/>
      </c>
      <c r="BJ4" s="82">
        <f>IFERROR(FIND("Praia",consulta_completa__11[[#This Row],[13 - Ocorrências/Ambientes Atingidos]]),0)</f>
        <v>0</v>
      </c>
      <c r="BK4" s="83" t="str">
        <f t="shared" si="7"/>
        <v/>
      </c>
      <c r="BL4" s="82">
        <f>IFERROR(FIND("Solo",consulta_completa__11[[#This Row],[13 - Ocorrências/Ambientes Atingidos]]),0)</f>
        <v>1</v>
      </c>
      <c r="BM4" s="83" t="str">
        <f t="shared" si="8"/>
        <v>X</v>
      </c>
      <c r="BN4" s="82">
        <f>IFERROR(FIND("Águas subterrâneas",consulta_completa__11[[#This Row],[13 - Ocorrências/Ambientes Atingidos]]),0)</f>
        <v>0</v>
      </c>
      <c r="BO4" s="83" t="str">
        <f t="shared" si="9"/>
        <v/>
      </c>
      <c r="BP4" s="82">
        <f>IFERROR(FIND("Atmosfera",consulta_completa__11[[#This Row],[13 - Ocorrências/Ambientes Atingidos]]),0)</f>
        <v>0</v>
      </c>
      <c r="BQ4" s="83" t="str">
        <f t="shared" si="10"/>
        <v/>
      </c>
      <c r="BR4" s="82">
        <f>IFERROR(FIND("Flora",consulta_completa__11[[#This Row],[13 - Ocorrências/Ambientes Atingidos]]),0)</f>
        <v>0</v>
      </c>
      <c r="BS4" s="83" t="str">
        <f t="shared" si="11"/>
        <v/>
      </c>
      <c r="BT4" s="82">
        <f>IFERROR(FIND("Fauna",consulta_completa__11[[#This Row],[13 - Ocorrências/Ambientes Atingidos]]),0)</f>
        <v>0</v>
      </c>
      <c r="BU4" s="83" t="str">
        <f t="shared" si="12"/>
        <v/>
      </c>
      <c r="BV4" s="82">
        <f>IFERROR(FIND("UC federal",consulta_completa__11[[#This Row],[13 - Ocorrências/Ambientes Atingidos]]),0)</f>
        <v>0</v>
      </c>
      <c r="BW4" s="83" t="str">
        <f t="shared" si="13"/>
        <v/>
      </c>
      <c r="BX4" s="82">
        <f>IFERROR(FIND("UC estadual/municipal",consulta_completa__11[[#This Row],[13 - Ocorrências/Ambientes Atingidos]]),0)</f>
        <v>0</v>
      </c>
      <c r="BY4" s="83" t="str">
        <f t="shared" si="14"/>
        <v/>
      </c>
      <c r="BZ4" s="82">
        <f>IFERROR(FIND("Outro(s)",consulta_completa__11[[#This Row],[13 - Ocorrências/Ambientes Atingidos]]),0)</f>
        <v>0</v>
      </c>
      <c r="CA4" s="83" t="str">
        <f t="shared" si="15"/>
        <v/>
      </c>
      <c r="CB4" s="82">
        <f>IFERROR(FIND("Sem dano",consulta_completa__11[[#This Row],[13 - Ocorrências/Ambientes Atingidos]]),0)</f>
        <v>0</v>
      </c>
      <c r="CC4" s="83" t="str">
        <f t="shared" si="16"/>
        <v/>
      </c>
      <c r="CD4" s="82" t="str">
        <f>IF(consulta_completa__11[[#This Row],[13 - Ocorrências/Ambientes Atingidos]]="","X","")</f>
        <v/>
      </c>
      <c r="CE4" s="84">
        <f>IFERROR(FIND("IBAMA",consulta_completa__11[[#This Row],[14 - Inst. Atuando no Local]]),0)</f>
        <v>0</v>
      </c>
      <c r="CF4" s="84" t="str">
        <f t="shared" si="17"/>
        <v/>
      </c>
      <c r="CG4" s="84">
        <f>IFERROR(FIND("OEMA",consulta_completa__11[[#This Row],[14 - Inst. Atuando no Local]]),0)</f>
        <v>0</v>
      </c>
      <c r="CH4" s="84" t="str">
        <f t="shared" si="18"/>
        <v/>
      </c>
      <c r="CI4" s="84">
        <f>IFERROR(FIND("DEFESA CIVIL",consulta_completa__11[[#This Row],[14 - Inst. Atuando no Local]]),0)</f>
        <v>0</v>
      </c>
      <c r="CJ4" s="84" t="str">
        <f t="shared" si="19"/>
        <v/>
      </c>
      <c r="CK4" s="84">
        <f>IFERROR(FIND("CORPO DE BOMBEIROS",consulta_completa__11[[#This Row],[14 - Inst. Atuando no Local]]),0)</f>
        <v>0</v>
      </c>
      <c r="CL4" s="84" t="str">
        <f t="shared" si="20"/>
        <v/>
      </c>
      <c r="CM4" s="84">
        <f>IFERROR(FIND("POLÍCIA RODOVIÁRIA",consulta_completa__11[[#This Row],[14 - Inst. Atuando no Local]]),0)</f>
        <v>0</v>
      </c>
      <c r="CN4" s="84" t="str">
        <f t="shared" si="21"/>
        <v/>
      </c>
      <c r="CO4" s="84">
        <f>IFERROR(FIND("POLÍCIA MILITAR",consulta_completa__11[[#This Row],[14 - Inst. Atuando no Local]]),0)</f>
        <v>0</v>
      </c>
      <c r="CP4" s="84" t="str">
        <f t="shared" si="22"/>
        <v/>
      </c>
      <c r="CQ4" s="84">
        <f>IFERROR(FIND("POLÍCIA CIVIL",consulta_completa__11[[#This Row],[14 - Inst. Atuando no Local]]),0)</f>
        <v>0</v>
      </c>
      <c r="CR4" s="84" t="str">
        <f t="shared" si="23"/>
        <v/>
      </c>
      <c r="CS4" s="84">
        <f>IFERROR(FIND("MARINHA DO BRASIL",consulta_completa__11[[#This Row],[14 - Inst. Atuando no Local]]),0)</f>
        <v>0</v>
      </c>
      <c r="CT4" s="84" t="str">
        <f t="shared" si="24"/>
        <v/>
      </c>
      <c r="CU4" s="84">
        <f>IFERROR(FIND("EMPRESA ESPECIALIZADA EM ATENDIMENTO",consulta_completa__11[[#This Row],[14 - Inst. Atuando no Local]]),0)</f>
        <v>0</v>
      </c>
      <c r="CV4" s="84" t="str">
        <f t="shared" si="25"/>
        <v/>
      </c>
      <c r="CW4" s="84">
        <f>IFERROR(FIND("IBAMA",consulta_completa__11[[#This Row],[14 - Inst. Atuando no Local]]),0)</f>
        <v>0</v>
      </c>
      <c r="CX4" s="84" t="str">
        <f t="shared" si="26"/>
        <v/>
      </c>
      <c r="CY4" s="84" t="str">
        <f>IF(consulta_completa__11[[#This Row],[14 - Inst. Atuando no Local]]="","X","")</f>
        <v/>
      </c>
      <c r="CZ4" s="84">
        <f>IFERROR(FIND("OUTRA (S)",consulta_completa__11[[#This Row],[14 - Inst. Atuando no Local]]),0)</f>
        <v>0</v>
      </c>
      <c r="DA4" s="84" t="str">
        <f t="shared" si="27"/>
        <v/>
      </c>
      <c r="DB4" s="35" t="str">
        <f t="shared" si="28"/>
        <v>Sim</v>
      </c>
      <c r="DC4" s="35" t="str">
        <f t="shared" si="29"/>
        <v>Não</v>
      </c>
      <c r="DD4" s="35" t="str">
        <f t="shared" si="30"/>
        <v>Sim</v>
      </c>
      <c r="DE4" s="87" t="str">
        <f t="shared" si="1"/>
        <v>Federal</v>
      </c>
    </row>
    <row r="5" spans="1:114">
      <c r="A5" s="14">
        <v>20252525226</v>
      </c>
      <c r="B5" s="1">
        <v>45659</v>
      </c>
      <c r="C5" t="s">
        <v>179</v>
      </c>
      <c r="D5" t="s">
        <v>180</v>
      </c>
      <c r="E5" t="s">
        <v>181</v>
      </c>
      <c r="F5" t="s">
        <v>182</v>
      </c>
      <c r="G5" t="s">
        <v>183</v>
      </c>
      <c r="H5" t="s">
        <v>113</v>
      </c>
      <c r="I5" t="s">
        <v>113</v>
      </c>
      <c r="J5" t="s">
        <v>113</v>
      </c>
      <c r="K5" t="s">
        <v>114</v>
      </c>
      <c r="L5" t="s">
        <v>114</v>
      </c>
      <c r="M5" t="s">
        <v>139</v>
      </c>
      <c r="N5" t="s">
        <v>184</v>
      </c>
      <c r="O5" t="s">
        <v>185</v>
      </c>
      <c r="P5" t="s">
        <v>142</v>
      </c>
      <c r="Q5" t="s">
        <v>167</v>
      </c>
      <c r="R5" t="s">
        <v>123</v>
      </c>
      <c r="S5" t="s">
        <v>113</v>
      </c>
      <c r="T5" t="s">
        <v>186</v>
      </c>
      <c r="U5" t="s">
        <v>187</v>
      </c>
      <c r="V5" t="s">
        <v>188</v>
      </c>
      <c r="Z5" t="s">
        <v>189</v>
      </c>
      <c r="AA5" t="s">
        <v>190</v>
      </c>
      <c r="AB5" t="s">
        <v>191</v>
      </c>
      <c r="AC5" t="s">
        <v>192</v>
      </c>
      <c r="AD5">
        <v>2</v>
      </c>
      <c r="AE5" t="s">
        <v>193</v>
      </c>
      <c r="AF5" t="s">
        <v>113</v>
      </c>
      <c r="AG5" t="s">
        <v>113</v>
      </c>
      <c r="AH5" t="s">
        <v>194</v>
      </c>
      <c r="AI5" t="s">
        <v>132</v>
      </c>
      <c r="AJ5" t="s">
        <v>131</v>
      </c>
      <c r="AK5" t="s">
        <v>195</v>
      </c>
      <c r="AL5" t="s">
        <v>113</v>
      </c>
      <c r="AM5" t="s">
        <v>196</v>
      </c>
      <c r="AN5" t="s">
        <v>113</v>
      </c>
      <c r="AO5" t="s">
        <v>113</v>
      </c>
      <c r="AQ5" t="s">
        <v>197</v>
      </c>
      <c r="AR5" t="s">
        <v>113</v>
      </c>
      <c r="AS5" t="s">
        <v>113</v>
      </c>
      <c r="AT5" t="s">
        <v>113</v>
      </c>
      <c r="AU5" t="s">
        <v>113</v>
      </c>
      <c r="AW5" t="s">
        <v>113</v>
      </c>
      <c r="AX5" s="82">
        <f>IFERROR(FIND("Óbitos/feridos",consulta_completa__11[[#This Row],[13 - Ocorrências/Ambientes Atingidos]]),0)</f>
        <v>0</v>
      </c>
      <c r="AY5" s="83" t="str">
        <f t="shared" si="2"/>
        <v/>
      </c>
      <c r="AZ5" s="82">
        <f>IFERROR(FIND("População afetada/evacuada",consulta_completa__11[[#This Row],[13 - Ocorrências/Ambientes Atingidos]]),0)</f>
        <v>0</v>
      </c>
      <c r="BA5" s="82" t="str">
        <f t="shared" si="3"/>
        <v/>
      </c>
      <c r="BB5" s="82">
        <f>IFERROR(FIND("Suspensão de abastecimento de água",consulta_completa__11[[#This Row],[13 - Ocorrências/Ambientes Atingidos]]),0)</f>
        <v>0</v>
      </c>
      <c r="BC5" s="83" t="str">
        <f t="shared" si="31"/>
        <v/>
      </c>
      <c r="BD5" s="82">
        <f>IFERROR(FIND("Rio/córrego",consulta_completa__11[[#This Row],[13 - Ocorrências/Ambientes Atingidos]]),0)</f>
        <v>0</v>
      </c>
      <c r="BE5" s="83" t="str">
        <f t="shared" si="4"/>
        <v/>
      </c>
      <c r="BF5" s="82">
        <f>IFERROR(FIND("Lago",consulta_completa__11[[#This Row],[13 - Ocorrências/Ambientes Atingidos]]),0)</f>
        <v>0</v>
      </c>
      <c r="BG5" s="83" t="str">
        <f t="shared" si="5"/>
        <v/>
      </c>
      <c r="BH5" s="82">
        <f>IFERROR(FIND("Mar",consulta_completa__11[[#This Row],[13 - Ocorrências/Ambientes Atingidos]]),0)</f>
        <v>0</v>
      </c>
      <c r="BI5" s="83" t="str">
        <f t="shared" si="6"/>
        <v/>
      </c>
      <c r="BJ5" s="82">
        <f>IFERROR(FIND("Praia",consulta_completa__11[[#This Row],[13 - Ocorrências/Ambientes Atingidos]]),0)</f>
        <v>0</v>
      </c>
      <c r="BK5" s="83" t="str">
        <f t="shared" si="7"/>
        <v/>
      </c>
      <c r="BL5" s="82">
        <f>IFERROR(FIND("Solo",consulta_completa__11[[#This Row],[13 - Ocorrências/Ambientes Atingidos]]),0)</f>
        <v>0</v>
      </c>
      <c r="BM5" s="83" t="str">
        <f t="shared" si="8"/>
        <v/>
      </c>
      <c r="BN5" s="82">
        <f>IFERROR(FIND("Águas subterrâneas",consulta_completa__11[[#This Row],[13 - Ocorrências/Ambientes Atingidos]]),0)</f>
        <v>0</v>
      </c>
      <c r="BO5" s="83" t="str">
        <f t="shared" si="9"/>
        <v/>
      </c>
      <c r="BP5" s="82">
        <f>IFERROR(FIND("Atmosfera",consulta_completa__11[[#This Row],[13 - Ocorrências/Ambientes Atingidos]]),0)</f>
        <v>0</v>
      </c>
      <c r="BQ5" s="83" t="str">
        <f t="shared" si="10"/>
        <v/>
      </c>
      <c r="BR5" s="82">
        <f>IFERROR(FIND("Flora",consulta_completa__11[[#This Row],[13 - Ocorrências/Ambientes Atingidos]]),0)</f>
        <v>0</v>
      </c>
      <c r="BS5" s="83" t="str">
        <f t="shared" si="11"/>
        <v/>
      </c>
      <c r="BT5" s="82">
        <f>IFERROR(FIND("Fauna",consulta_completa__11[[#This Row],[13 - Ocorrências/Ambientes Atingidos]]),0)</f>
        <v>0</v>
      </c>
      <c r="BU5" s="83" t="str">
        <f t="shared" si="12"/>
        <v/>
      </c>
      <c r="BV5" s="82">
        <f>IFERROR(FIND("UC federal",consulta_completa__11[[#This Row],[13 - Ocorrências/Ambientes Atingidos]]),0)</f>
        <v>0</v>
      </c>
      <c r="BW5" s="83" t="str">
        <f t="shared" si="13"/>
        <v/>
      </c>
      <c r="BX5" s="82">
        <f>IFERROR(FIND("UC estadual/municipal",consulta_completa__11[[#This Row],[13 - Ocorrências/Ambientes Atingidos]]),0)</f>
        <v>0</v>
      </c>
      <c r="BY5" s="83" t="str">
        <f t="shared" si="14"/>
        <v/>
      </c>
      <c r="BZ5" s="82">
        <f>IFERROR(FIND("Outro(s)",consulta_completa__11[[#This Row],[13 - Ocorrências/Ambientes Atingidos]]),0)</f>
        <v>1</v>
      </c>
      <c r="CA5" s="83" t="str">
        <f t="shared" si="15"/>
        <v>X</v>
      </c>
      <c r="CB5" s="82">
        <f>IFERROR(FIND("Sem dano",consulta_completa__11[[#This Row],[13 - Ocorrências/Ambientes Atingidos]]),0)</f>
        <v>0</v>
      </c>
      <c r="CC5" s="83" t="str">
        <f t="shared" si="16"/>
        <v/>
      </c>
      <c r="CD5" s="82" t="str">
        <f>IF(consulta_completa__11[[#This Row],[13 - Ocorrências/Ambientes Atingidos]]="","X","")</f>
        <v/>
      </c>
      <c r="CE5" s="84">
        <f>IFERROR(FIND("IBAMA",consulta_completa__11[[#This Row],[14 - Inst. Atuando no Local]]),0)</f>
        <v>0</v>
      </c>
      <c r="CF5" s="84" t="str">
        <f t="shared" si="17"/>
        <v/>
      </c>
      <c r="CG5" s="84">
        <f>IFERROR(FIND("OEMA",consulta_completa__11[[#This Row],[14 - Inst. Atuando no Local]]),0)</f>
        <v>0</v>
      </c>
      <c r="CH5" s="84" t="str">
        <f t="shared" si="18"/>
        <v/>
      </c>
      <c r="CI5" s="84">
        <f>IFERROR(FIND("DEFESA CIVIL",consulta_completa__11[[#This Row],[14 - Inst. Atuando no Local]]),0)</f>
        <v>0</v>
      </c>
      <c r="CJ5" s="84" t="str">
        <f t="shared" si="19"/>
        <v/>
      </c>
      <c r="CK5" s="84">
        <f>IFERROR(FIND("CORPO DE BOMBEIROS",consulta_completa__11[[#This Row],[14 - Inst. Atuando no Local]]),0)</f>
        <v>0</v>
      </c>
      <c r="CL5" s="84" t="str">
        <f t="shared" si="20"/>
        <v/>
      </c>
      <c r="CM5" s="84">
        <f>IFERROR(FIND("POLÍCIA RODOVIÁRIA",consulta_completa__11[[#This Row],[14 - Inst. Atuando no Local]]),0)</f>
        <v>0</v>
      </c>
      <c r="CN5" s="84" t="str">
        <f t="shared" si="21"/>
        <v/>
      </c>
      <c r="CO5" s="84">
        <f>IFERROR(FIND("POLÍCIA MILITAR",consulta_completa__11[[#This Row],[14 - Inst. Atuando no Local]]),0)</f>
        <v>0</v>
      </c>
      <c r="CP5" s="84" t="str">
        <f t="shared" si="22"/>
        <v/>
      </c>
      <c r="CQ5" s="84">
        <f>IFERROR(FIND("POLÍCIA CIVIL",consulta_completa__11[[#This Row],[14 - Inst. Atuando no Local]]),0)</f>
        <v>0</v>
      </c>
      <c r="CR5" s="84" t="str">
        <f t="shared" si="23"/>
        <v/>
      </c>
      <c r="CS5" s="84">
        <f>IFERROR(FIND("MARINHA DO BRASIL",consulta_completa__11[[#This Row],[14 - Inst. Atuando no Local]]),0)</f>
        <v>0</v>
      </c>
      <c r="CT5" s="84" t="str">
        <f t="shared" si="24"/>
        <v/>
      </c>
      <c r="CU5" s="84">
        <f>IFERROR(FIND("EMPRESA ESPECIALIZADA EM ATENDIMENTO",consulta_completa__11[[#This Row],[14 - Inst. Atuando no Local]]),0)</f>
        <v>0</v>
      </c>
      <c r="CV5" s="84" t="str">
        <f t="shared" si="25"/>
        <v/>
      </c>
      <c r="CW5" s="84">
        <f>IFERROR(FIND("IBAMA",consulta_completa__11[[#This Row],[14 - Inst. Atuando no Local]]),0)</f>
        <v>0</v>
      </c>
      <c r="CX5" s="84" t="str">
        <f t="shared" si="26"/>
        <v/>
      </c>
      <c r="CY5" s="84" t="str">
        <f>IF(consulta_completa__11[[#This Row],[14 - Inst. Atuando no Local]]="","X","")</f>
        <v/>
      </c>
      <c r="CZ5" s="84">
        <f>IFERROR(FIND("OUTRA (S)",consulta_completa__11[[#This Row],[14 - Inst. Atuando no Local]]),0)</f>
        <v>0</v>
      </c>
      <c r="DA5" s="84" t="str">
        <f t="shared" si="27"/>
        <v/>
      </c>
      <c r="DB5" s="35" t="str">
        <f t="shared" si="28"/>
        <v>Sim</v>
      </c>
      <c r="DC5" s="35" t="str">
        <f t="shared" si="29"/>
        <v>Não</v>
      </c>
      <c r="DD5" s="35" t="str">
        <f t="shared" si="30"/>
        <v>Sim</v>
      </c>
      <c r="DE5" s="87" t="str">
        <f t="shared" si="1"/>
        <v>Estadual</v>
      </c>
    </row>
    <row r="6" spans="1:114">
      <c r="A6" s="14">
        <v>2025143653</v>
      </c>
      <c r="B6" s="1">
        <v>45660</v>
      </c>
      <c r="C6" t="s">
        <v>109</v>
      </c>
      <c r="D6" t="s">
        <v>110</v>
      </c>
      <c r="E6" t="s">
        <v>139</v>
      </c>
      <c r="F6" t="s">
        <v>112</v>
      </c>
      <c r="G6" t="s">
        <v>113</v>
      </c>
      <c r="H6" t="s">
        <v>114</v>
      </c>
      <c r="I6" t="s">
        <v>114</v>
      </c>
      <c r="J6" t="s">
        <v>198</v>
      </c>
      <c r="K6" t="s">
        <v>199</v>
      </c>
      <c r="L6" t="s">
        <v>117</v>
      </c>
      <c r="M6" t="s">
        <v>118</v>
      </c>
      <c r="N6" t="s">
        <v>119</v>
      </c>
      <c r="O6" t="s">
        <v>120</v>
      </c>
      <c r="P6" t="s">
        <v>200</v>
      </c>
      <c r="Q6" t="s">
        <v>143</v>
      </c>
      <c r="R6" t="s">
        <v>123</v>
      </c>
      <c r="S6" t="s">
        <v>201</v>
      </c>
      <c r="T6" t="s">
        <v>202</v>
      </c>
      <c r="U6" t="s">
        <v>203</v>
      </c>
      <c r="V6" t="s">
        <v>204</v>
      </c>
      <c r="Z6" t="s">
        <v>205</v>
      </c>
      <c r="AA6" t="s">
        <v>113</v>
      </c>
      <c r="AB6" t="s">
        <v>206</v>
      </c>
      <c r="AC6" t="s">
        <v>207</v>
      </c>
      <c r="AD6">
        <v>1</v>
      </c>
      <c r="AE6" t="s">
        <v>129</v>
      </c>
      <c r="AF6" t="s">
        <v>113</v>
      </c>
      <c r="AG6" t="s">
        <v>113</v>
      </c>
      <c r="AH6" t="s">
        <v>131</v>
      </c>
      <c r="AI6" t="s">
        <v>132</v>
      </c>
      <c r="AJ6" t="s">
        <v>131</v>
      </c>
      <c r="AK6" t="s">
        <v>208</v>
      </c>
      <c r="AL6" t="s">
        <v>209</v>
      </c>
      <c r="AM6" t="s">
        <v>210</v>
      </c>
      <c r="AN6" t="s">
        <v>113</v>
      </c>
      <c r="AO6" t="s">
        <v>113</v>
      </c>
      <c r="AQ6" t="s">
        <v>211</v>
      </c>
      <c r="AR6" t="s">
        <v>113</v>
      </c>
      <c r="AS6" t="s">
        <v>113</v>
      </c>
      <c r="AT6" t="s">
        <v>113</v>
      </c>
      <c r="AU6" t="s">
        <v>113</v>
      </c>
      <c r="AW6" t="s">
        <v>113</v>
      </c>
      <c r="AX6" s="82">
        <f>IFERROR(FIND("Óbitos/feridos",consulta_completa__11[[#This Row],[13 - Ocorrências/Ambientes Atingidos]]),0)</f>
        <v>0</v>
      </c>
      <c r="AY6" s="83" t="str">
        <f t="shared" si="2"/>
        <v/>
      </c>
      <c r="AZ6" s="82">
        <f>IFERROR(FIND("População afetada/evacuada",consulta_completa__11[[#This Row],[13 - Ocorrências/Ambientes Atingidos]]),0)</f>
        <v>0</v>
      </c>
      <c r="BA6" s="82" t="str">
        <f t="shared" si="3"/>
        <v/>
      </c>
      <c r="BB6" s="82">
        <f>IFERROR(FIND("Suspensão de abastecimento de água",consulta_completa__11[[#This Row],[13 - Ocorrências/Ambientes Atingidos]]),0)</f>
        <v>0</v>
      </c>
      <c r="BC6" s="83" t="str">
        <f t="shared" si="31"/>
        <v/>
      </c>
      <c r="BD6" s="82">
        <f>IFERROR(FIND("Rio/córrego",consulta_completa__11[[#This Row],[13 - Ocorrências/Ambientes Atingidos]]),0)</f>
        <v>0</v>
      </c>
      <c r="BE6" s="83" t="str">
        <f t="shared" si="4"/>
        <v/>
      </c>
      <c r="BF6" s="82">
        <f>IFERROR(FIND("Lago",consulta_completa__11[[#This Row],[13 - Ocorrências/Ambientes Atingidos]]),0)</f>
        <v>0</v>
      </c>
      <c r="BG6" s="83" t="str">
        <f t="shared" si="5"/>
        <v/>
      </c>
      <c r="BH6" s="82">
        <f>IFERROR(FIND("Mar",consulta_completa__11[[#This Row],[13 - Ocorrências/Ambientes Atingidos]]),0)</f>
        <v>1</v>
      </c>
      <c r="BI6" s="83" t="str">
        <f t="shared" si="6"/>
        <v>X</v>
      </c>
      <c r="BJ6" s="82">
        <f>IFERROR(FIND("Praia",consulta_completa__11[[#This Row],[13 - Ocorrências/Ambientes Atingidos]]),0)</f>
        <v>0</v>
      </c>
      <c r="BK6" s="83" t="str">
        <f t="shared" si="7"/>
        <v/>
      </c>
      <c r="BL6" s="82">
        <f>IFERROR(FIND("Solo",consulta_completa__11[[#This Row],[13 - Ocorrências/Ambientes Atingidos]]),0)</f>
        <v>0</v>
      </c>
      <c r="BM6" s="83" t="str">
        <f t="shared" si="8"/>
        <v/>
      </c>
      <c r="BN6" s="82">
        <f>IFERROR(FIND("Águas subterrâneas",consulta_completa__11[[#This Row],[13 - Ocorrências/Ambientes Atingidos]]),0)</f>
        <v>0</v>
      </c>
      <c r="BO6" s="83" t="str">
        <f t="shared" si="9"/>
        <v/>
      </c>
      <c r="BP6" s="82">
        <f>IFERROR(FIND("Atmosfera",consulta_completa__11[[#This Row],[13 - Ocorrências/Ambientes Atingidos]]),0)</f>
        <v>0</v>
      </c>
      <c r="BQ6" s="83" t="str">
        <f t="shared" si="10"/>
        <v/>
      </c>
      <c r="BR6" s="82">
        <f>IFERROR(FIND("Flora",consulta_completa__11[[#This Row],[13 - Ocorrências/Ambientes Atingidos]]),0)</f>
        <v>0</v>
      </c>
      <c r="BS6" s="83" t="str">
        <f t="shared" si="11"/>
        <v/>
      </c>
      <c r="BT6" s="82">
        <f>IFERROR(FIND("Fauna",consulta_completa__11[[#This Row],[13 - Ocorrências/Ambientes Atingidos]]),0)</f>
        <v>0</v>
      </c>
      <c r="BU6" s="83" t="str">
        <f t="shared" si="12"/>
        <v/>
      </c>
      <c r="BV6" s="82">
        <f>IFERROR(FIND("UC federal",consulta_completa__11[[#This Row],[13 - Ocorrências/Ambientes Atingidos]]),0)</f>
        <v>0</v>
      </c>
      <c r="BW6" s="83" t="str">
        <f t="shared" si="13"/>
        <v/>
      </c>
      <c r="BX6" s="82">
        <f>IFERROR(FIND("UC estadual/municipal",consulta_completa__11[[#This Row],[13 - Ocorrências/Ambientes Atingidos]]),0)</f>
        <v>0</v>
      </c>
      <c r="BY6" s="83" t="str">
        <f t="shared" si="14"/>
        <v/>
      </c>
      <c r="BZ6" s="82">
        <f>IFERROR(FIND("Outro(s)",consulta_completa__11[[#This Row],[13 - Ocorrências/Ambientes Atingidos]]),0)</f>
        <v>0</v>
      </c>
      <c r="CA6" s="83" t="str">
        <f t="shared" si="15"/>
        <v/>
      </c>
      <c r="CB6" s="82">
        <f>IFERROR(FIND("Sem dano",consulta_completa__11[[#This Row],[13 - Ocorrências/Ambientes Atingidos]]),0)</f>
        <v>0</v>
      </c>
      <c r="CC6" s="83" t="str">
        <f t="shared" si="16"/>
        <v/>
      </c>
      <c r="CD6" s="82" t="str">
        <f>IF(consulta_completa__11[[#This Row],[13 - Ocorrências/Ambientes Atingidos]]="","X","")</f>
        <v/>
      </c>
      <c r="CE6" s="84">
        <f>IFERROR(FIND("IBAMA",consulta_completa__11[[#This Row],[14 - Inst. Atuando no Local]]),0)</f>
        <v>0</v>
      </c>
      <c r="CF6" s="84" t="str">
        <f t="shared" si="17"/>
        <v/>
      </c>
      <c r="CG6" s="84">
        <f>IFERROR(FIND("OEMA",consulta_completa__11[[#This Row],[14 - Inst. Atuando no Local]]),0)</f>
        <v>0</v>
      </c>
      <c r="CH6" s="84" t="str">
        <f t="shared" si="18"/>
        <v/>
      </c>
      <c r="CI6" s="84">
        <f>IFERROR(FIND("DEFESA CIVIL",consulta_completa__11[[#This Row],[14 - Inst. Atuando no Local]]),0)</f>
        <v>0</v>
      </c>
      <c r="CJ6" s="84" t="str">
        <f t="shared" si="19"/>
        <v/>
      </c>
      <c r="CK6" s="84">
        <f>IFERROR(FIND("CORPO DE BOMBEIROS",consulta_completa__11[[#This Row],[14 - Inst. Atuando no Local]]),0)</f>
        <v>0</v>
      </c>
      <c r="CL6" s="84" t="str">
        <f t="shared" si="20"/>
        <v/>
      </c>
      <c r="CM6" s="84">
        <f>IFERROR(FIND("POLÍCIA RODOVIÁRIA",consulta_completa__11[[#This Row],[14 - Inst. Atuando no Local]]),0)</f>
        <v>0</v>
      </c>
      <c r="CN6" s="84" t="str">
        <f t="shared" si="21"/>
        <v/>
      </c>
      <c r="CO6" s="84">
        <f>IFERROR(FIND("POLÍCIA MILITAR",consulta_completa__11[[#This Row],[14 - Inst. Atuando no Local]]),0)</f>
        <v>0</v>
      </c>
      <c r="CP6" s="84" t="str">
        <f t="shared" si="22"/>
        <v/>
      </c>
      <c r="CQ6" s="84">
        <f>IFERROR(FIND("POLÍCIA CIVIL",consulta_completa__11[[#This Row],[14 - Inst. Atuando no Local]]),0)</f>
        <v>0</v>
      </c>
      <c r="CR6" s="84" t="str">
        <f t="shared" si="23"/>
        <v/>
      </c>
      <c r="CS6" s="84">
        <f>IFERROR(FIND("MARINHA DO BRASIL",consulta_completa__11[[#This Row],[14 - Inst. Atuando no Local]]),0)</f>
        <v>0</v>
      </c>
      <c r="CT6" s="84" t="str">
        <f t="shared" si="24"/>
        <v/>
      </c>
      <c r="CU6" s="84">
        <f>IFERROR(FIND("EMPRESA ESPECIALIZADA EM ATENDIMENTO",consulta_completa__11[[#This Row],[14 - Inst. Atuando no Local]]),0)</f>
        <v>0</v>
      </c>
      <c r="CV6" s="84" t="str">
        <f t="shared" si="25"/>
        <v/>
      </c>
      <c r="CW6" s="84">
        <f>IFERROR(FIND("IBAMA",consulta_completa__11[[#This Row],[14 - Inst. Atuando no Local]]),0)</f>
        <v>0</v>
      </c>
      <c r="CX6" s="84" t="str">
        <f t="shared" si="26"/>
        <v/>
      </c>
      <c r="CY6" s="84" t="str">
        <f>IF(consulta_completa__11[[#This Row],[14 - Inst. Atuando no Local]]="","X","")</f>
        <v/>
      </c>
      <c r="CZ6" s="84">
        <f>IFERROR(FIND("OUTRA (S)",consulta_completa__11[[#This Row],[14 - Inst. Atuando no Local]]),0)</f>
        <v>0</v>
      </c>
      <c r="DA6" s="84" t="str">
        <f t="shared" si="27"/>
        <v/>
      </c>
      <c r="DB6" s="35" t="str">
        <f t="shared" si="28"/>
        <v>Sim</v>
      </c>
      <c r="DC6" s="35" t="str">
        <f t="shared" si="29"/>
        <v>Não</v>
      </c>
      <c r="DD6" s="35" t="str">
        <f t="shared" si="30"/>
        <v>Sim</v>
      </c>
      <c r="DE6" s="87" t="str">
        <f t="shared" si="1"/>
        <v>Federal</v>
      </c>
    </row>
    <row r="7" spans="1:114">
      <c r="A7" s="14">
        <v>2025143658</v>
      </c>
      <c r="B7" s="1">
        <v>45660</v>
      </c>
      <c r="C7" t="s">
        <v>109</v>
      </c>
      <c r="D7" t="s">
        <v>212</v>
      </c>
      <c r="E7" t="s">
        <v>139</v>
      </c>
      <c r="F7" t="s">
        <v>112</v>
      </c>
      <c r="G7" t="s">
        <v>113</v>
      </c>
      <c r="H7" t="s">
        <v>114</v>
      </c>
      <c r="I7" t="s">
        <v>114</v>
      </c>
      <c r="J7" t="s">
        <v>115</v>
      </c>
      <c r="K7" t="s">
        <v>213</v>
      </c>
      <c r="L7" t="s">
        <v>117</v>
      </c>
      <c r="M7" t="s">
        <v>118</v>
      </c>
      <c r="N7" t="s">
        <v>119</v>
      </c>
      <c r="O7" t="s">
        <v>120</v>
      </c>
      <c r="P7" t="s">
        <v>200</v>
      </c>
      <c r="Q7" t="s">
        <v>143</v>
      </c>
      <c r="R7" t="s">
        <v>123</v>
      </c>
      <c r="S7" t="s">
        <v>201</v>
      </c>
      <c r="T7" t="s">
        <v>214</v>
      </c>
      <c r="U7" t="s">
        <v>215</v>
      </c>
      <c r="V7" t="s">
        <v>216</v>
      </c>
      <c r="Z7" t="s">
        <v>217</v>
      </c>
      <c r="AA7" t="s">
        <v>113</v>
      </c>
      <c r="AB7" t="s">
        <v>206</v>
      </c>
      <c r="AC7" t="s">
        <v>207</v>
      </c>
      <c r="AD7">
        <v>1</v>
      </c>
      <c r="AE7" t="s">
        <v>206</v>
      </c>
      <c r="AF7" t="s">
        <v>113</v>
      </c>
      <c r="AG7" t="s">
        <v>113</v>
      </c>
      <c r="AH7" t="s">
        <v>131</v>
      </c>
      <c r="AI7" t="s">
        <v>132</v>
      </c>
      <c r="AJ7" t="s">
        <v>131</v>
      </c>
      <c r="AK7" t="s">
        <v>218</v>
      </c>
      <c r="AL7" t="s">
        <v>219</v>
      </c>
      <c r="AM7" t="s">
        <v>210</v>
      </c>
      <c r="AN7" t="s">
        <v>113</v>
      </c>
      <c r="AO7" t="s">
        <v>113</v>
      </c>
      <c r="AQ7" t="s">
        <v>211</v>
      </c>
      <c r="AR7" t="s">
        <v>113</v>
      </c>
      <c r="AS7" t="s">
        <v>113</v>
      </c>
      <c r="AT7" t="s">
        <v>113</v>
      </c>
      <c r="AU7" t="s">
        <v>113</v>
      </c>
      <c r="AW7" t="s">
        <v>113</v>
      </c>
      <c r="AX7" s="82">
        <f>IFERROR(FIND("Óbitos/feridos",consulta_completa__11[[#This Row],[13 - Ocorrências/Ambientes Atingidos]]),0)</f>
        <v>0</v>
      </c>
      <c r="AY7" s="83" t="str">
        <f t="shared" si="2"/>
        <v/>
      </c>
      <c r="AZ7" s="82">
        <f>IFERROR(FIND("População afetada/evacuada",consulta_completa__11[[#This Row],[13 - Ocorrências/Ambientes Atingidos]]),0)</f>
        <v>0</v>
      </c>
      <c r="BA7" s="82" t="str">
        <f t="shared" si="3"/>
        <v/>
      </c>
      <c r="BB7" s="82">
        <f>IFERROR(FIND("Suspensão de abastecimento de água",consulta_completa__11[[#This Row],[13 - Ocorrências/Ambientes Atingidos]]),0)</f>
        <v>0</v>
      </c>
      <c r="BC7" s="83" t="str">
        <f t="shared" si="31"/>
        <v/>
      </c>
      <c r="BD7" s="82">
        <f>IFERROR(FIND("Rio/córrego",consulta_completa__11[[#This Row],[13 - Ocorrências/Ambientes Atingidos]]),0)</f>
        <v>0</v>
      </c>
      <c r="BE7" s="83" t="str">
        <f t="shared" si="4"/>
        <v/>
      </c>
      <c r="BF7" s="82">
        <f>IFERROR(FIND("Lago",consulta_completa__11[[#This Row],[13 - Ocorrências/Ambientes Atingidos]]),0)</f>
        <v>0</v>
      </c>
      <c r="BG7" s="83" t="str">
        <f t="shared" si="5"/>
        <v/>
      </c>
      <c r="BH7" s="82">
        <f>IFERROR(FIND("Mar",consulta_completa__11[[#This Row],[13 - Ocorrências/Ambientes Atingidos]]),0)</f>
        <v>1</v>
      </c>
      <c r="BI7" s="83" t="str">
        <f t="shared" si="6"/>
        <v>X</v>
      </c>
      <c r="BJ7" s="82">
        <f>IFERROR(FIND("Praia",consulta_completa__11[[#This Row],[13 - Ocorrências/Ambientes Atingidos]]),0)</f>
        <v>0</v>
      </c>
      <c r="BK7" s="83" t="str">
        <f t="shared" si="7"/>
        <v/>
      </c>
      <c r="BL7" s="82">
        <f>IFERROR(FIND("Solo",consulta_completa__11[[#This Row],[13 - Ocorrências/Ambientes Atingidos]]),0)</f>
        <v>0</v>
      </c>
      <c r="BM7" s="83" t="str">
        <f t="shared" si="8"/>
        <v/>
      </c>
      <c r="BN7" s="82">
        <f>IFERROR(FIND("Águas subterrâneas",consulta_completa__11[[#This Row],[13 - Ocorrências/Ambientes Atingidos]]),0)</f>
        <v>0</v>
      </c>
      <c r="BO7" s="83" t="str">
        <f t="shared" si="9"/>
        <v/>
      </c>
      <c r="BP7" s="82">
        <f>IFERROR(FIND("Atmosfera",consulta_completa__11[[#This Row],[13 - Ocorrências/Ambientes Atingidos]]),0)</f>
        <v>0</v>
      </c>
      <c r="BQ7" s="83" t="str">
        <f t="shared" si="10"/>
        <v/>
      </c>
      <c r="BR7" s="82">
        <f>IFERROR(FIND("Flora",consulta_completa__11[[#This Row],[13 - Ocorrências/Ambientes Atingidos]]),0)</f>
        <v>0</v>
      </c>
      <c r="BS7" s="83" t="str">
        <f t="shared" si="11"/>
        <v/>
      </c>
      <c r="BT7" s="82">
        <f>IFERROR(FIND("Fauna",consulta_completa__11[[#This Row],[13 - Ocorrências/Ambientes Atingidos]]),0)</f>
        <v>0</v>
      </c>
      <c r="BU7" s="83" t="str">
        <f t="shared" si="12"/>
        <v/>
      </c>
      <c r="BV7" s="82">
        <f>IFERROR(FIND("UC federal",consulta_completa__11[[#This Row],[13 - Ocorrências/Ambientes Atingidos]]),0)</f>
        <v>0</v>
      </c>
      <c r="BW7" s="83" t="str">
        <f t="shared" si="13"/>
        <v/>
      </c>
      <c r="BX7" s="82">
        <f>IFERROR(FIND("UC estadual/municipal",consulta_completa__11[[#This Row],[13 - Ocorrências/Ambientes Atingidos]]),0)</f>
        <v>0</v>
      </c>
      <c r="BY7" s="83" t="str">
        <f t="shared" si="14"/>
        <v/>
      </c>
      <c r="BZ7" s="82">
        <f>IFERROR(FIND("Outro(s)",consulta_completa__11[[#This Row],[13 - Ocorrências/Ambientes Atingidos]]),0)</f>
        <v>0</v>
      </c>
      <c r="CA7" s="83" t="str">
        <f t="shared" si="15"/>
        <v/>
      </c>
      <c r="CB7" s="82">
        <f>IFERROR(FIND("Sem dano",consulta_completa__11[[#This Row],[13 - Ocorrências/Ambientes Atingidos]]),0)</f>
        <v>0</v>
      </c>
      <c r="CC7" s="83" t="str">
        <f t="shared" si="16"/>
        <v/>
      </c>
      <c r="CD7" s="82" t="str">
        <f>IF(consulta_completa__11[[#This Row],[13 - Ocorrências/Ambientes Atingidos]]="","X","")</f>
        <v/>
      </c>
      <c r="CE7" s="84">
        <f>IFERROR(FIND("IBAMA",consulta_completa__11[[#This Row],[14 - Inst. Atuando no Local]]),0)</f>
        <v>0</v>
      </c>
      <c r="CF7" s="84" t="str">
        <f t="shared" si="17"/>
        <v/>
      </c>
      <c r="CG7" s="84">
        <f>IFERROR(FIND("OEMA",consulta_completa__11[[#This Row],[14 - Inst. Atuando no Local]]),0)</f>
        <v>0</v>
      </c>
      <c r="CH7" s="84" t="str">
        <f t="shared" si="18"/>
        <v/>
      </c>
      <c r="CI7" s="84">
        <f>IFERROR(FIND("DEFESA CIVIL",consulta_completa__11[[#This Row],[14 - Inst. Atuando no Local]]),0)</f>
        <v>0</v>
      </c>
      <c r="CJ7" s="84" t="str">
        <f t="shared" si="19"/>
        <v/>
      </c>
      <c r="CK7" s="84">
        <f>IFERROR(FIND("CORPO DE BOMBEIROS",consulta_completa__11[[#This Row],[14 - Inst. Atuando no Local]]),0)</f>
        <v>0</v>
      </c>
      <c r="CL7" s="84" t="str">
        <f t="shared" si="20"/>
        <v/>
      </c>
      <c r="CM7" s="84">
        <f>IFERROR(FIND("POLÍCIA RODOVIÁRIA",consulta_completa__11[[#This Row],[14 - Inst. Atuando no Local]]),0)</f>
        <v>0</v>
      </c>
      <c r="CN7" s="84" t="str">
        <f t="shared" si="21"/>
        <v/>
      </c>
      <c r="CO7" s="84">
        <f>IFERROR(FIND("POLÍCIA MILITAR",consulta_completa__11[[#This Row],[14 - Inst. Atuando no Local]]),0)</f>
        <v>0</v>
      </c>
      <c r="CP7" s="84" t="str">
        <f t="shared" si="22"/>
        <v/>
      </c>
      <c r="CQ7" s="84">
        <f>IFERROR(FIND("POLÍCIA CIVIL",consulta_completa__11[[#This Row],[14 - Inst. Atuando no Local]]),0)</f>
        <v>0</v>
      </c>
      <c r="CR7" s="84" t="str">
        <f t="shared" si="23"/>
        <v/>
      </c>
      <c r="CS7" s="84">
        <f>IFERROR(FIND("MARINHA DO BRASIL",consulta_completa__11[[#This Row],[14 - Inst. Atuando no Local]]),0)</f>
        <v>0</v>
      </c>
      <c r="CT7" s="84" t="str">
        <f t="shared" si="24"/>
        <v/>
      </c>
      <c r="CU7" s="84">
        <f>IFERROR(FIND("EMPRESA ESPECIALIZADA EM ATENDIMENTO",consulta_completa__11[[#This Row],[14 - Inst. Atuando no Local]]),0)</f>
        <v>0</v>
      </c>
      <c r="CV7" s="84" t="str">
        <f t="shared" si="25"/>
        <v/>
      </c>
      <c r="CW7" s="84">
        <f>IFERROR(FIND("IBAMA",consulta_completa__11[[#This Row],[14 - Inst. Atuando no Local]]),0)</f>
        <v>0</v>
      </c>
      <c r="CX7" s="84" t="str">
        <f t="shared" si="26"/>
        <v/>
      </c>
      <c r="CY7" s="84" t="str">
        <f>IF(consulta_completa__11[[#This Row],[14 - Inst. Atuando no Local]]="","X","")</f>
        <v/>
      </c>
      <c r="CZ7" s="84">
        <f>IFERROR(FIND("OUTRA (S)",consulta_completa__11[[#This Row],[14 - Inst. Atuando no Local]]),0)</f>
        <v>0</v>
      </c>
      <c r="DA7" s="84" t="str">
        <f t="shared" si="27"/>
        <v/>
      </c>
      <c r="DB7" s="35" t="str">
        <f t="shared" si="28"/>
        <v>Sim</v>
      </c>
      <c r="DC7" s="35" t="str">
        <f t="shared" si="29"/>
        <v>Não</v>
      </c>
      <c r="DD7" s="35" t="str">
        <f t="shared" si="30"/>
        <v>Sim</v>
      </c>
      <c r="DE7" s="87" t="str">
        <f t="shared" si="1"/>
        <v>Federal</v>
      </c>
    </row>
    <row r="8" spans="1:114">
      <c r="A8" s="14">
        <v>20251336027</v>
      </c>
      <c r="B8" s="1">
        <v>45660</v>
      </c>
      <c r="C8" t="s">
        <v>220</v>
      </c>
      <c r="D8" t="s">
        <v>161</v>
      </c>
      <c r="E8" t="s">
        <v>162</v>
      </c>
      <c r="F8" t="s">
        <v>163</v>
      </c>
      <c r="G8" t="s">
        <v>113</v>
      </c>
      <c r="H8" t="s">
        <v>114</v>
      </c>
      <c r="I8" t="s">
        <v>114</v>
      </c>
      <c r="J8" t="s">
        <v>164</v>
      </c>
      <c r="K8" t="s">
        <v>221</v>
      </c>
      <c r="L8" t="s">
        <v>166</v>
      </c>
      <c r="M8" t="s">
        <v>140</v>
      </c>
      <c r="N8" t="s">
        <v>119</v>
      </c>
      <c r="O8" t="s">
        <v>120</v>
      </c>
      <c r="P8" t="s">
        <v>200</v>
      </c>
      <c r="Q8" t="s">
        <v>143</v>
      </c>
      <c r="R8" t="s">
        <v>123</v>
      </c>
      <c r="S8" t="s">
        <v>113</v>
      </c>
      <c r="T8" t="s">
        <v>113</v>
      </c>
      <c r="U8" t="s">
        <v>222</v>
      </c>
      <c r="V8" t="s">
        <v>223</v>
      </c>
      <c r="Z8" t="s">
        <v>170</v>
      </c>
      <c r="AA8" t="s">
        <v>171</v>
      </c>
      <c r="AB8" t="s">
        <v>172</v>
      </c>
      <c r="AC8" t="s">
        <v>173</v>
      </c>
      <c r="AD8">
        <v>1</v>
      </c>
      <c r="AE8" t="s">
        <v>174</v>
      </c>
      <c r="AF8" t="s">
        <v>113</v>
      </c>
      <c r="AG8" t="s">
        <v>113</v>
      </c>
      <c r="AH8" t="s">
        <v>131</v>
      </c>
      <c r="AI8" t="s">
        <v>132</v>
      </c>
      <c r="AJ8" t="s">
        <v>131</v>
      </c>
      <c r="AK8" t="s">
        <v>224</v>
      </c>
      <c r="AL8" t="s">
        <v>113</v>
      </c>
      <c r="AM8" t="s">
        <v>176</v>
      </c>
      <c r="AN8" t="s">
        <v>172</v>
      </c>
      <c r="AO8" t="s">
        <v>225</v>
      </c>
      <c r="AP8">
        <v>41988207121</v>
      </c>
      <c r="AQ8" t="s">
        <v>178</v>
      </c>
      <c r="AR8" t="s">
        <v>113</v>
      </c>
      <c r="AS8" t="s">
        <v>113</v>
      </c>
      <c r="AT8" t="s">
        <v>113</v>
      </c>
      <c r="AU8" t="s">
        <v>113</v>
      </c>
      <c r="AW8" t="s">
        <v>113</v>
      </c>
      <c r="AX8" s="82">
        <f>IFERROR(FIND("Óbitos/feridos",consulta_completa__11[[#This Row],[13 - Ocorrências/Ambientes Atingidos]]),0)</f>
        <v>0</v>
      </c>
      <c r="AY8" s="83" t="str">
        <f t="shared" si="2"/>
        <v/>
      </c>
      <c r="AZ8" s="82">
        <f>IFERROR(FIND("População afetada/evacuada",consulta_completa__11[[#This Row],[13 - Ocorrências/Ambientes Atingidos]]),0)</f>
        <v>0</v>
      </c>
      <c r="BA8" s="82" t="str">
        <f t="shared" si="3"/>
        <v/>
      </c>
      <c r="BB8" s="82">
        <f>IFERROR(FIND("Suspensão de abastecimento de água",consulta_completa__11[[#This Row],[13 - Ocorrências/Ambientes Atingidos]]),0)</f>
        <v>0</v>
      </c>
      <c r="BC8" s="83" t="str">
        <f t="shared" si="31"/>
        <v/>
      </c>
      <c r="BD8" s="82">
        <f>IFERROR(FIND("Rio/córrego",consulta_completa__11[[#This Row],[13 - Ocorrências/Ambientes Atingidos]]),0)</f>
        <v>0</v>
      </c>
      <c r="BE8" s="83" t="str">
        <f t="shared" si="4"/>
        <v/>
      </c>
      <c r="BF8" s="82">
        <f>IFERROR(FIND("Lago",consulta_completa__11[[#This Row],[13 - Ocorrências/Ambientes Atingidos]]),0)</f>
        <v>0</v>
      </c>
      <c r="BG8" s="83" t="str">
        <f t="shared" si="5"/>
        <v/>
      </c>
      <c r="BH8" s="82">
        <f>IFERROR(FIND("Mar",consulta_completa__11[[#This Row],[13 - Ocorrências/Ambientes Atingidos]]),0)</f>
        <v>0</v>
      </c>
      <c r="BI8" s="83" t="str">
        <f t="shared" si="6"/>
        <v/>
      </c>
      <c r="BJ8" s="82">
        <f>IFERROR(FIND("Praia",consulta_completa__11[[#This Row],[13 - Ocorrências/Ambientes Atingidos]]),0)</f>
        <v>0</v>
      </c>
      <c r="BK8" s="83" t="str">
        <f t="shared" si="7"/>
        <v/>
      </c>
      <c r="BL8" s="82">
        <f>IFERROR(FIND("Solo",consulta_completa__11[[#This Row],[13 - Ocorrências/Ambientes Atingidos]]),0)</f>
        <v>1</v>
      </c>
      <c r="BM8" s="83" t="str">
        <f t="shared" si="8"/>
        <v>X</v>
      </c>
      <c r="BN8" s="82">
        <f>IFERROR(FIND("Águas subterrâneas",consulta_completa__11[[#This Row],[13 - Ocorrências/Ambientes Atingidos]]),0)</f>
        <v>0</v>
      </c>
      <c r="BO8" s="83" t="str">
        <f t="shared" si="9"/>
        <v/>
      </c>
      <c r="BP8" s="82">
        <f>IFERROR(FIND("Atmosfera",consulta_completa__11[[#This Row],[13 - Ocorrências/Ambientes Atingidos]]),0)</f>
        <v>0</v>
      </c>
      <c r="BQ8" s="83" t="str">
        <f t="shared" si="10"/>
        <v/>
      </c>
      <c r="BR8" s="82">
        <f>IFERROR(FIND("Flora",consulta_completa__11[[#This Row],[13 - Ocorrências/Ambientes Atingidos]]),0)</f>
        <v>0</v>
      </c>
      <c r="BS8" s="83" t="str">
        <f t="shared" si="11"/>
        <v/>
      </c>
      <c r="BT8" s="82">
        <f>IFERROR(FIND("Fauna",consulta_completa__11[[#This Row],[13 - Ocorrências/Ambientes Atingidos]]),0)</f>
        <v>0</v>
      </c>
      <c r="BU8" s="83" t="str">
        <f t="shared" si="12"/>
        <v/>
      </c>
      <c r="BV8" s="82">
        <f>IFERROR(FIND("UC federal",consulta_completa__11[[#This Row],[13 - Ocorrências/Ambientes Atingidos]]),0)</f>
        <v>0</v>
      </c>
      <c r="BW8" s="83" t="str">
        <f t="shared" si="13"/>
        <v/>
      </c>
      <c r="BX8" s="82">
        <f>IFERROR(FIND("UC estadual/municipal",consulta_completa__11[[#This Row],[13 - Ocorrências/Ambientes Atingidos]]),0)</f>
        <v>0</v>
      </c>
      <c r="BY8" s="83" t="str">
        <f t="shared" si="14"/>
        <v/>
      </c>
      <c r="BZ8" s="82">
        <f>IFERROR(FIND("Outro(s)",consulta_completa__11[[#This Row],[13 - Ocorrências/Ambientes Atingidos]]),0)</f>
        <v>0</v>
      </c>
      <c r="CA8" s="83" t="str">
        <f t="shared" si="15"/>
        <v/>
      </c>
      <c r="CB8" s="82">
        <f>IFERROR(FIND("Sem dano",consulta_completa__11[[#This Row],[13 - Ocorrências/Ambientes Atingidos]]),0)</f>
        <v>0</v>
      </c>
      <c r="CC8" s="83" t="str">
        <f t="shared" si="16"/>
        <v/>
      </c>
      <c r="CD8" s="82" t="str">
        <f>IF(consulta_completa__11[[#This Row],[13 - Ocorrências/Ambientes Atingidos]]="","X","")</f>
        <v/>
      </c>
      <c r="CE8" s="84">
        <f>IFERROR(FIND("IBAMA",consulta_completa__11[[#This Row],[14 - Inst. Atuando no Local]]),0)</f>
        <v>0</v>
      </c>
      <c r="CF8" s="84" t="str">
        <f t="shared" si="17"/>
        <v/>
      </c>
      <c r="CG8" s="84">
        <f>IFERROR(FIND("OEMA",consulta_completa__11[[#This Row],[14 - Inst. Atuando no Local]]),0)</f>
        <v>0</v>
      </c>
      <c r="CH8" s="84" t="str">
        <f t="shared" si="18"/>
        <v/>
      </c>
      <c r="CI8" s="84">
        <f>IFERROR(FIND("DEFESA CIVIL",consulta_completa__11[[#This Row],[14 - Inst. Atuando no Local]]),0)</f>
        <v>0</v>
      </c>
      <c r="CJ8" s="84" t="str">
        <f t="shared" si="19"/>
        <v/>
      </c>
      <c r="CK8" s="84">
        <f>IFERROR(FIND("CORPO DE BOMBEIROS",consulta_completa__11[[#This Row],[14 - Inst. Atuando no Local]]),0)</f>
        <v>0</v>
      </c>
      <c r="CL8" s="84" t="str">
        <f t="shared" si="20"/>
        <v/>
      </c>
      <c r="CM8" s="84">
        <f>IFERROR(FIND("POLÍCIA RODOVIÁRIA",consulta_completa__11[[#This Row],[14 - Inst. Atuando no Local]]),0)</f>
        <v>0</v>
      </c>
      <c r="CN8" s="84" t="str">
        <f t="shared" si="21"/>
        <v/>
      </c>
      <c r="CO8" s="84">
        <f>IFERROR(FIND("POLÍCIA MILITAR",consulta_completa__11[[#This Row],[14 - Inst. Atuando no Local]]),0)</f>
        <v>0</v>
      </c>
      <c r="CP8" s="84" t="str">
        <f t="shared" si="22"/>
        <v/>
      </c>
      <c r="CQ8" s="84">
        <f>IFERROR(FIND("POLÍCIA CIVIL",consulta_completa__11[[#This Row],[14 - Inst. Atuando no Local]]),0)</f>
        <v>0</v>
      </c>
      <c r="CR8" s="84" t="str">
        <f t="shared" si="23"/>
        <v/>
      </c>
      <c r="CS8" s="84">
        <f>IFERROR(FIND("MARINHA DO BRASIL",consulta_completa__11[[#This Row],[14 - Inst. Atuando no Local]]),0)</f>
        <v>0</v>
      </c>
      <c r="CT8" s="84" t="str">
        <f t="shared" si="24"/>
        <v/>
      </c>
      <c r="CU8" s="84">
        <f>IFERROR(FIND("EMPRESA ESPECIALIZADA EM ATENDIMENTO",consulta_completa__11[[#This Row],[14 - Inst. Atuando no Local]]),0)</f>
        <v>0</v>
      </c>
      <c r="CV8" s="84" t="str">
        <f t="shared" si="25"/>
        <v/>
      </c>
      <c r="CW8" s="84">
        <f>IFERROR(FIND("IBAMA",consulta_completa__11[[#This Row],[14 - Inst. Atuando no Local]]),0)</f>
        <v>0</v>
      </c>
      <c r="CX8" s="84" t="str">
        <f t="shared" si="26"/>
        <v/>
      </c>
      <c r="CY8" s="84" t="str">
        <f>IF(consulta_completa__11[[#This Row],[14 - Inst. Atuando no Local]]="","X","")</f>
        <v/>
      </c>
      <c r="CZ8" s="84">
        <f>IFERROR(FIND("OUTRA (S)",consulta_completa__11[[#This Row],[14 - Inst. Atuando no Local]]),0)</f>
        <v>0</v>
      </c>
      <c r="DA8" s="84" t="str">
        <f t="shared" si="27"/>
        <v/>
      </c>
      <c r="DB8" s="35" t="str">
        <f t="shared" si="28"/>
        <v>Sim</v>
      </c>
      <c r="DC8" s="35" t="str">
        <f t="shared" si="29"/>
        <v>Não</v>
      </c>
      <c r="DD8" s="35" t="str">
        <f t="shared" si="30"/>
        <v>Sim</v>
      </c>
      <c r="DE8" s="87" t="str">
        <f t="shared" si="1"/>
        <v>Federal</v>
      </c>
    </row>
    <row r="9" spans="1:114">
      <c r="A9" s="14">
        <v>20251564830</v>
      </c>
      <c r="B9" s="1">
        <v>45661</v>
      </c>
      <c r="C9" t="s">
        <v>109</v>
      </c>
      <c r="D9" t="s">
        <v>161</v>
      </c>
      <c r="E9" t="s">
        <v>111</v>
      </c>
      <c r="F9" t="s">
        <v>112</v>
      </c>
      <c r="G9" t="s">
        <v>113</v>
      </c>
      <c r="H9" t="s">
        <v>114</v>
      </c>
      <c r="I9" t="s">
        <v>114</v>
      </c>
      <c r="J9" t="s">
        <v>226</v>
      </c>
      <c r="K9" t="s">
        <v>227</v>
      </c>
      <c r="L9" t="s">
        <v>117</v>
      </c>
      <c r="M9" t="s">
        <v>118</v>
      </c>
      <c r="N9" t="s">
        <v>119</v>
      </c>
      <c r="O9" t="s">
        <v>228</v>
      </c>
      <c r="P9" t="s">
        <v>229</v>
      </c>
      <c r="Q9" t="s">
        <v>230</v>
      </c>
      <c r="R9" t="s">
        <v>123</v>
      </c>
      <c r="S9" t="s">
        <v>124</v>
      </c>
      <c r="T9" t="s">
        <v>231</v>
      </c>
      <c r="U9" t="s">
        <v>232</v>
      </c>
      <c r="V9" t="s">
        <v>233</v>
      </c>
      <c r="Z9" t="s">
        <v>234</v>
      </c>
      <c r="AA9" t="s">
        <v>113</v>
      </c>
      <c r="AB9" t="s">
        <v>206</v>
      </c>
      <c r="AC9" t="s">
        <v>130</v>
      </c>
      <c r="AD9">
        <v>1</v>
      </c>
      <c r="AE9" t="s">
        <v>113</v>
      </c>
      <c r="AF9" t="s">
        <v>113</v>
      </c>
      <c r="AG9" t="s">
        <v>113</v>
      </c>
      <c r="AH9" t="s">
        <v>131</v>
      </c>
      <c r="AI9" t="s">
        <v>131</v>
      </c>
      <c r="AJ9" t="s">
        <v>131</v>
      </c>
      <c r="AK9" t="s">
        <v>235</v>
      </c>
      <c r="AL9" t="s">
        <v>236</v>
      </c>
      <c r="AM9" t="s">
        <v>135</v>
      </c>
      <c r="AN9" t="s">
        <v>113</v>
      </c>
      <c r="AO9" t="s">
        <v>113</v>
      </c>
      <c r="AQ9" t="s">
        <v>136</v>
      </c>
      <c r="AR9" t="s">
        <v>113</v>
      </c>
      <c r="AS9" t="s">
        <v>113</v>
      </c>
      <c r="AT9" t="s">
        <v>237</v>
      </c>
      <c r="AU9" t="s">
        <v>113</v>
      </c>
      <c r="AW9" t="s">
        <v>113</v>
      </c>
      <c r="AX9" s="82">
        <f>IFERROR(FIND("Óbitos/feridos",consulta_completa__11[[#This Row],[13 - Ocorrências/Ambientes Atingidos]]),0)</f>
        <v>0</v>
      </c>
      <c r="AY9" s="83" t="str">
        <f t="shared" si="2"/>
        <v/>
      </c>
      <c r="AZ9" s="82">
        <f>IFERROR(FIND("População afetada/evacuada",consulta_completa__11[[#This Row],[13 - Ocorrências/Ambientes Atingidos]]),0)</f>
        <v>0</v>
      </c>
      <c r="BA9" s="82" t="str">
        <f t="shared" si="3"/>
        <v/>
      </c>
      <c r="BB9" s="82">
        <f>IFERROR(FIND("Suspensão de abastecimento de água",consulta_completa__11[[#This Row],[13 - Ocorrências/Ambientes Atingidos]]),0)</f>
        <v>0</v>
      </c>
      <c r="BC9" s="83" t="str">
        <f t="shared" si="31"/>
        <v/>
      </c>
      <c r="BD9" s="82">
        <f>IFERROR(FIND("Rio/córrego",consulta_completa__11[[#This Row],[13 - Ocorrências/Ambientes Atingidos]]),0)</f>
        <v>0</v>
      </c>
      <c r="BE9" s="83" t="str">
        <f t="shared" si="4"/>
        <v/>
      </c>
      <c r="BF9" s="82">
        <f>IFERROR(FIND("Lago",consulta_completa__11[[#This Row],[13 - Ocorrências/Ambientes Atingidos]]),0)</f>
        <v>0</v>
      </c>
      <c r="BG9" s="83" t="str">
        <f t="shared" si="5"/>
        <v/>
      </c>
      <c r="BH9" s="82">
        <f>IFERROR(FIND("Mar",consulta_completa__11[[#This Row],[13 - Ocorrências/Ambientes Atingidos]]),0)</f>
        <v>1</v>
      </c>
      <c r="BI9" s="83" t="str">
        <f t="shared" si="6"/>
        <v>X</v>
      </c>
      <c r="BJ9" s="82">
        <f>IFERROR(FIND("Praia",consulta_completa__11[[#This Row],[13 - Ocorrências/Ambientes Atingidos]]),0)</f>
        <v>0</v>
      </c>
      <c r="BK9" s="83" t="str">
        <f t="shared" si="7"/>
        <v/>
      </c>
      <c r="BL9" s="82">
        <f>IFERROR(FIND("Solo",consulta_completa__11[[#This Row],[13 - Ocorrências/Ambientes Atingidos]]),0)</f>
        <v>0</v>
      </c>
      <c r="BM9" s="83" t="str">
        <f t="shared" si="8"/>
        <v/>
      </c>
      <c r="BN9" s="82">
        <f>IFERROR(FIND("Águas subterrâneas",consulta_completa__11[[#This Row],[13 - Ocorrências/Ambientes Atingidos]]),0)</f>
        <v>0</v>
      </c>
      <c r="BO9" s="83" t="str">
        <f t="shared" si="9"/>
        <v/>
      </c>
      <c r="BP9" s="82">
        <f>IFERROR(FIND("Atmosfera",consulta_completa__11[[#This Row],[13 - Ocorrências/Ambientes Atingidos]]),0)</f>
        <v>0</v>
      </c>
      <c r="BQ9" s="83" t="str">
        <f t="shared" si="10"/>
        <v/>
      </c>
      <c r="BR9" s="82">
        <f>IFERROR(FIND("Flora",consulta_completa__11[[#This Row],[13 - Ocorrências/Ambientes Atingidos]]),0)</f>
        <v>0</v>
      </c>
      <c r="BS9" s="83" t="str">
        <f t="shared" si="11"/>
        <v/>
      </c>
      <c r="BT9" s="82">
        <f>IFERROR(FIND("Fauna",consulta_completa__11[[#This Row],[13 - Ocorrências/Ambientes Atingidos]]),0)</f>
        <v>0</v>
      </c>
      <c r="BU9" s="83" t="str">
        <f t="shared" si="12"/>
        <v/>
      </c>
      <c r="BV9" s="82">
        <f>IFERROR(FIND("UC federal",consulta_completa__11[[#This Row],[13 - Ocorrências/Ambientes Atingidos]]),0)</f>
        <v>0</v>
      </c>
      <c r="BW9" s="83" t="str">
        <f t="shared" si="13"/>
        <v/>
      </c>
      <c r="BX9" s="82">
        <f>IFERROR(FIND("UC estadual/municipal",consulta_completa__11[[#This Row],[13 - Ocorrências/Ambientes Atingidos]]),0)</f>
        <v>0</v>
      </c>
      <c r="BY9" s="83" t="str">
        <f t="shared" si="14"/>
        <v/>
      </c>
      <c r="BZ9" s="82">
        <f>IFERROR(FIND("Outro(s)",consulta_completa__11[[#This Row],[13 - Ocorrências/Ambientes Atingidos]]),0)</f>
        <v>0</v>
      </c>
      <c r="CA9" s="83" t="str">
        <f t="shared" si="15"/>
        <v/>
      </c>
      <c r="CB9" s="82">
        <f>IFERROR(FIND("Sem dano",consulta_completa__11[[#This Row],[13 - Ocorrências/Ambientes Atingidos]]),0)</f>
        <v>0</v>
      </c>
      <c r="CC9" s="83" t="str">
        <f t="shared" si="16"/>
        <v/>
      </c>
      <c r="CD9" s="82" t="str">
        <f>IF(consulta_completa__11[[#This Row],[13 - Ocorrências/Ambientes Atingidos]]="","X","")</f>
        <v/>
      </c>
      <c r="CE9" s="84">
        <f>IFERROR(FIND("IBAMA",consulta_completa__11[[#This Row],[14 - Inst. Atuando no Local]]),0)</f>
        <v>0</v>
      </c>
      <c r="CF9" s="84" t="str">
        <f t="shared" si="17"/>
        <v/>
      </c>
      <c r="CG9" s="84">
        <f>IFERROR(FIND("OEMA",consulta_completa__11[[#This Row],[14 - Inst. Atuando no Local]]),0)</f>
        <v>0</v>
      </c>
      <c r="CH9" s="84" t="str">
        <f t="shared" si="18"/>
        <v/>
      </c>
      <c r="CI9" s="84">
        <f>IFERROR(FIND("DEFESA CIVIL",consulta_completa__11[[#This Row],[14 - Inst. Atuando no Local]]),0)</f>
        <v>0</v>
      </c>
      <c r="CJ9" s="84" t="str">
        <f t="shared" si="19"/>
        <v/>
      </c>
      <c r="CK9" s="84">
        <f>IFERROR(FIND("CORPO DE BOMBEIROS",consulta_completa__11[[#This Row],[14 - Inst. Atuando no Local]]),0)</f>
        <v>0</v>
      </c>
      <c r="CL9" s="84" t="str">
        <f t="shared" si="20"/>
        <v/>
      </c>
      <c r="CM9" s="84">
        <f>IFERROR(FIND("POLÍCIA RODOVIÁRIA",consulta_completa__11[[#This Row],[14 - Inst. Atuando no Local]]),0)</f>
        <v>0</v>
      </c>
      <c r="CN9" s="84" t="str">
        <f t="shared" si="21"/>
        <v/>
      </c>
      <c r="CO9" s="84">
        <f>IFERROR(FIND("POLÍCIA MILITAR",consulta_completa__11[[#This Row],[14 - Inst. Atuando no Local]]),0)</f>
        <v>0</v>
      </c>
      <c r="CP9" s="84" t="str">
        <f t="shared" si="22"/>
        <v/>
      </c>
      <c r="CQ9" s="84">
        <f>IFERROR(FIND("POLÍCIA CIVIL",consulta_completa__11[[#This Row],[14 - Inst. Atuando no Local]]),0)</f>
        <v>0</v>
      </c>
      <c r="CR9" s="84" t="str">
        <f t="shared" si="23"/>
        <v/>
      </c>
      <c r="CS9" s="84">
        <f>IFERROR(FIND("MARINHA DO BRASIL",consulta_completa__11[[#This Row],[14 - Inst. Atuando no Local]]),0)</f>
        <v>0</v>
      </c>
      <c r="CT9" s="84" t="str">
        <f t="shared" si="24"/>
        <v/>
      </c>
      <c r="CU9" s="84">
        <f>IFERROR(FIND("EMPRESA ESPECIALIZADA EM ATENDIMENTO",consulta_completa__11[[#This Row],[14 - Inst. Atuando no Local]]),0)</f>
        <v>0</v>
      </c>
      <c r="CV9" s="84" t="str">
        <f t="shared" si="25"/>
        <v/>
      </c>
      <c r="CW9" s="84">
        <f>IFERROR(FIND("IBAMA",consulta_completa__11[[#This Row],[14 - Inst. Atuando no Local]]),0)</f>
        <v>0</v>
      </c>
      <c r="CX9" s="84" t="str">
        <f t="shared" si="26"/>
        <v/>
      </c>
      <c r="CY9" s="84" t="str">
        <f>IF(consulta_completa__11[[#This Row],[14 - Inst. Atuando no Local]]="","X","")</f>
        <v/>
      </c>
      <c r="CZ9" s="84">
        <f>IFERROR(FIND("OUTRA (S)",consulta_completa__11[[#This Row],[14 - Inst. Atuando no Local]]),0)</f>
        <v>0</v>
      </c>
      <c r="DA9" s="84" t="str">
        <f t="shared" si="27"/>
        <v/>
      </c>
      <c r="DB9" s="35" t="str">
        <f t="shared" si="28"/>
        <v>Sim</v>
      </c>
      <c r="DC9" s="35" t="str">
        <f t="shared" si="29"/>
        <v>Não</v>
      </c>
      <c r="DD9" s="35" t="str">
        <f t="shared" si="30"/>
        <v>Sim</v>
      </c>
      <c r="DE9" s="87" t="str">
        <f t="shared" si="1"/>
        <v>Federal</v>
      </c>
    </row>
    <row r="10" spans="1:114">
      <c r="A10" s="14">
        <v>20251657612</v>
      </c>
      <c r="B10" s="1">
        <v>45661</v>
      </c>
      <c r="C10" t="s">
        <v>238</v>
      </c>
      <c r="D10" t="s">
        <v>212</v>
      </c>
      <c r="E10" t="s">
        <v>111</v>
      </c>
      <c r="F10" t="s">
        <v>112</v>
      </c>
      <c r="G10" t="s">
        <v>113</v>
      </c>
      <c r="H10" t="s">
        <v>114</v>
      </c>
      <c r="I10" t="s">
        <v>114</v>
      </c>
      <c r="J10" t="s">
        <v>113</v>
      </c>
      <c r="K10" t="s">
        <v>114</v>
      </c>
      <c r="L10" t="s">
        <v>114</v>
      </c>
      <c r="M10" t="s">
        <v>118</v>
      </c>
      <c r="N10" t="s">
        <v>113</v>
      </c>
      <c r="O10" t="s">
        <v>239</v>
      </c>
      <c r="P10" t="s">
        <v>229</v>
      </c>
      <c r="Q10" t="s">
        <v>122</v>
      </c>
      <c r="R10" t="s">
        <v>123</v>
      </c>
      <c r="S10" t="s">
        <v>201</v>
      </c>
      <c r="T10" t="s">
        <v>240</v>
      </c>
      <c r="U10" t="s">
        <v>113</v>
      </c>
      <c r="V10" t="s">
        <v>241</v>
      </c>
      <c r="X10" t="b">
        <v>1</v>
      </c>
      <c r="Z10" t="s">
        <v>242</v>
      </c>
      <c r="AA10" t="s">
        <v>113</v>
      </c>
      <c r="AB10" t="s">
        <v>243</v>
      </c>
      <c r="AC10" t="s">
        <v>244</v>
      </c>
      <c r="AD10">
        <v>1</v>
      </c>
      <c r="AE10" t="s">
        <v>113</v>
      </c>
      <c r="AF10" t="s">
        <v>113</v>
      </c>
      <c r="AG10" t="s">
        <v>113</v>
      </c>
      <c r="AH10" t="s">
        <v>131</v>
      </c>
      <c r="AI10" t="s">
        <v>132</v>
      </c>
      <c r="AJ10" t="s">
        <v>131</v>
      </c>
      <c r="AK10" t="s">
        <v>245</v>
      </c>
      <c r="AL10" t="s">
        <v>246</v>
      </c>
      <c r="AM10" t="s">
        <v>247</v>
      </c>
      <c r="AN10" t="s">
        <v>248</v>
      </c>
      <c r="AO10" t="s">
        <v>249</v>
      </c>
      <c r="AP10">
        <v>21998863038</v>
      </c>
      <c r="AQ10" t="s">
        <v>250</v>
      </c>
      <c r="AR10" t="s">
        <v>113</v>
      </c>
      <c r="AS10" t="s">
        <v>113</v>
      </c>
      <c r="AT10" t="s">
        <v>251</v>
      </c>
      <c r="AU10" t="s">
        <v>252</v>
      </c>
      <c r="AV10">
        <v>12000000</v>
      </c>
      <c r="AW10" t="s">
        <v>159</v>
      </c>
      <c r="AX10" s="82">
        <f>IFERROR(FIND("Óbitos/feridos",consulta_completa__11[[#This Row],[13 - Ocorrências/Ambientes Atingidos]]),0)</f>
        <v>0</v>
      </c>
      <c r="AY10" s="83" t="str">
        <f t="shared" si="2"/>
        <v/>
      </c>
      <c r="AZ10" s="82">
        <f>IFERROR(FIND("População afetada/evacuada",consulta_completa__11[[#This Row],[13 - Ocorrências/Ambientes Atingidos]]),0)</f>
        <v>0</v>
      </c>
      <c r="BA10" s="82" t="str">
        <f t="shared" si="3"/>
        <v/>
      </c>
      <c r="BB10" s="82">
        <f>IFERROR(FIND("Suspensão de abastecimento de água",consulta_completa__11[[#This Row],[13 - Ocorrências/Ambientes Atingidos]]),0)</f>
        <v>0</v>
      </c>
      <c r="BC10" s="83" t="str">
        <f t="shared" si="31"/>
        <v/>
      </c>
      <c r="BD10" s="82">
        <f>IFERROR(FIND("Rio/córrego",consulta_completa__11[[#This Row],[13 - Ocorrências/Ambientes Atingidos]]),0)</f>
        <v>0</v>
      </c>
      <c r="BE10" s="83" t="str">
        <f t="shared" si="4"/>
        <v/>
      </c>
      <c r="BF10" s="82">
        <f>IFERROR(FIND("Lago",consulta_completa__11[[#This Row],[13 - Ocorrências/Ambientes Atingidos]]),0)</f>
        <v>0</v>
      </c>
      <c r="BG10" s="83" t="str">
        <f t="shared" si="5"/>
        <v/>
      </c>
      <c r="BH10" s="82">
        <f>IFERROR(FIND("Mar",consulta_completa__11[[#This Row],[13 - Ocorrências/Ambientes Atingidos]]),0)</f>
        <v>1</v>
      </c>
      <c r="BI10" s="83" t="str">
        <f t="shared" si="6"/>
        <v>X</v>
      </c>
      <c r="BJ10" s="82">
        <f>IFERROR(FIND("Praia",consulta_completa__11[[#This Row],[13 - Ocorrências/Ambientes Atingidos]]),0)</f>
        <v>0</v>
      </c>
      <c r="BK10" s="83" t="str">
        <f t="shared" si="7"/>
        <v/>
      </c>
      <c r="BL10" s="82">
        <f>IFERROR(FIND("Solo",consulta_completa__11[[#This Row],[13 - Ocorrências/Ambientes Atingidos]]),0)</f>
        <v>0</v>
      </c>
      <c r="BM10" s="83" t="str">
        <f t="shared" si="8"/>
        <v/>
      </c>
      <c r="BN10" s="82">
        <f>IFERROR(FIND("Águas subterrâneas",consulta_completa__11[[#This Row],[13 - Ocorrências/Ambientes Atingidos]]),0)</f>
        <v>0</v>
      </c>
      <c r="BO10" s="83" t="str">
        <f t="shared" si="9"/>
        <v/>
      </c>
      <c r="BP10" s="82">
        <f>IFERROR(FIND("Atmosfera",consulta_completa__11[[#This Row],[13 - Ocorrências/Ambientes Atingidos]]),0)</f>
        <v>0</v>
      </c>
      <c r="BQ10" s="83" t="str">
        <f t="shared" si="10"/>
        <v/>
      </c>
      <c r="BR10" s="82">
        <f>IFERROR(FIND("Flora",consulta_completa__11[[#This Row],[13 - Ocorrências/Ambientes Atingidos]]),0)</f>
        <v>0</v>
      </c>
      <c r="BS10" s="83" t="str">
        <f t="shared" si="11"/>
        <v/>
      </c>
      <c r="BT10" s="82">
        <f>IFERROR(FIND("Fauna",consulta_completa__11[[#This Row],[13 - Ocorrências/Ambientes Atingidos]]),0)</f>
        <v>0</v>
      </c>
      <c r="BU10" s="83" t="str">
        <f t="shared" si="12"/>
        <v/>
      </c>
      <c r="BV10" s="82">
        <f>IFERROR(FIND("UC federal",consulta_completa__11[[#This Row],[13 - Ocorrências/Ambientes Atingidos]]),0)</f>
        <v>0</v>
      </c>
      <c r="BW10" s="83" t="str">
        <f t="shared" si="13"/>
        <v/>
      </c>
      <c r="BX10" s="82">
        <f>IFERROR(FIND("UC estadual/municipal",consulta_completa__11[[#This Row],[13 - Ocorrências/Ambientes Atingidos]]),0)</f>
        <v>0</v>
      </c>
      <c r="BY10" s="83" t="str">
        <f t="shared" si="14"/>
        <v/>
      </c>
      <c r="BZ10" s="82">
        <f>IFERROR(FIND("Outro(s)",consulta_completa__11[[#This Row],[13 - Ocorrências/Ambientes Atingidos]]),0)</f>
        <v>0</v>
      </c>
      <c r="CA10" s="83" t="str">
        <f t="shared" si="15"/>
        <v/>
      </c>
      <c r="CB10" s="82">
        <f>IFERROR(FIND("Sem dano",consulta_completa__11[[#This Row],[13 - Ocorrências/Ambientes Atingidos]]),0)</f>
        <v>0</v>
      </c>
      <c r="CC10" s="83" t="str">
        <f t="shared" si="16"/>
        <v/>
      </c>
      <c r="CD10" s="82" t="str">
        <f>IF(consulta_completa__11[[#This Row],[13 - Ocorrências/Ambientes Atingidos]]="","X","")</f>
        <v/>
      </c>
      <c r="CE10" s="84">
        <f>IFERROR(FIND("IBAMA",consulta_completa__11[[#This Row],[14 - Inst. Atuando no Local]]),0)</f>
        <v>0</v>
      </c>
      <c r="CF10" s="84" t="str">
        <f t="shared" si="17"/>
        <v/>
      </c>
      <c r="CG10" s="84">
        <f>IFERROR(FIND("OEMA",consulta_completa__11[[#This Row],[14 - Inst. Atuando no Local]]),0)</f>
        <v>0</v>
      </c>
      <c r="CH10" s="84" t="str">
        <f t="shared" si="18"/>
        <v/>
      </c>
      <c r="CI10" s="84">
        <f>IFERROR(FIND("DEFESA CIVIL",consulta_completa__11[[#This Row],[14 - Inst. Atuando no Local]]),0)</f>
        <v>0</v>
      </c>
      <c r="CJ10" s="84" t="str">
        <f t="shared" si="19"/>
        <v/>
      </c>
      <c r="CK10" s="84">
        <f>IFERROR(FIND("CORPO DE BOMBEIROS",consulta_completa__11[[#This Row],[14 - Inst. Atuando no Local]]),0)</f>
        <v>0</v>
      </c>
      <c r="CL10" s="84" t="str">
        <f t="shared" si="20"/>
        <v/>
      </c>
      <c r="CM10" s="84">
        <f>IFERROR(FIND("POLÍCIA RODOVIÁRIA",consulta_completa__11[[#This Row],[14 - Inst. Atuando no Local]]),0)</f>
        <v>0</v>
      </c>
      <c r="CN10" s="84" t="str">
        <f t="shared" si="21"/>
        <v/>
      </c>
      <c r="CO10" s="84">
        <f>IFERROR(FIND("POLÍCIA MILITAR",consulta_completa__11[[#This Row],[14 - Inst. Atuando no Local]]),0)</f>
        <v>0</v>
      </c>
      <c r="CP10" s="84" t="str">
        <f t="shared" si="22"/>
        <v/>
      </c>
      <c r="CQ10" s="84">
        <f>IFERROR(FIND("POLÍCIA CIVIL",consulta_completa__11[[#This Row],[14 - Inst. Atuando no Local]]),0)</f>
        <v>0</v>
      </c>
      <c r="CR10" s="84" t="str">
        <f t="shared" si="23"/>
        <v/>
      </c>
      <c r="CS10" s="84">
        <f>IFERROR(FIND("MARINHA DO BRASIL",consulta_completa__11[[#This Row],[14 - Inst. Atuando no Local]]),0)</f>
        <v>0</v>
      </c>
      <c r="CT10" s="84" t="str">
        <f t="shared" si="24"/>
        <v/>
      </c>
      <c r="CU10" s="84">
        <f>IFERROR(FIND("EMPRESA ESPECIALIZADA EM ATENDIMENTO",consulta_completa__11[[#This Row],[14 - Inst. Atuando no Local]]),0)</f>
        <v>0</v>
      </c>
      <c r="CV10" s="84" t="str">
        <f t="shared" si="25"/>
        <v/>
      </c>
      <c r="CW10" s="84">
        <f>IFERROR(FIND("IBAMA",consulta_completa__11[[#This Row],[14 - Inst. Atuando no Local]]),0)</f>
        <v>0</v>
      </c>
      <c r="CX10" s="84" t="str">
        <f t="shared" si="26"/>
        <v/>
      </c>
      <c r="CY10" s="84" t="str">
        <f>IF(consulta_completa__11[[#This Row],[14 - Inst. Atuando no Local]]="","X","")</f>
        <v>X</v>
      </c>
      <c r="CZ10" s="84">
        <f>IFERROR(FIND("OUTRA (S)",consulta_completa__11[[#This Row],[14 - Inst. Atuando no Local]]),0)</f>
        <v>0</v>
      </c>
      <c r="DA10" s="84" t="str">
        <f t="shared" si="27"/>
        <v/>
      </c>
      <c r="DB10" s="35" t="str">
        <f t="shared" si="28"/>
        <v>Sim</v>
      </c>
      <c r="DC10" s="35" t="str">
        <f t="shared" si="29"/>
        <v>Não</v>
      </c>
      <c r="DD10" s="35" t="str">
        <f t="shared" si="30"/>
        <v>Sim</v>
      </c>
      <c r="DE10" s="87" t="str">
        <f t="shared" si="1"/>
        <v>Federal</v>
      </c>
    </row>
    <row r="11" spans="1:114">
      <c r="A11" s="14">
        <v>202512725255</v>
      </c>
      <c r="B11" s="1">
        <v>45661</v>
      </c>
      <c r="C11" t="s">
        <v>253</v>
      </c>
      <c r="D11" t="s">
        <v>254</v>
      </c>
      <c r="E11" t="s">
        <v>111</v>
      </c>
      <c r="F11" t="s">
        <v>112</v>
      </c>
      <c r="G11" t="s">
        <v>113</v>
      </c>
      <c r="H11" t="s">
        <v>114</v>
      </c>
      <c r="I11" t="s">
        <v>114</v>
      </c>
      <c r="J11" t="s">
        <v>255</v>
      </c>
      <c r="K11" t="s">
        <v>256</v>
      </c>
      <c r="L11" t="s">
        <v>117</v>
      </c>
      <c r="M11" t="s">
        <v>118</v>
      </c>
      <c r="N11" t="s">
        <v>141</v>
      </c>
      <c r="O11" t="s">
        <v>239</v>
      </c>
      <c r="P11" t="s">
        <v>229</v>
      </c>
      <c r="Q11" t="s">
        <v>122</v>
      </c>
      <c r="R11" t="s">
        <v>123</v>
      </c>
      <c r="S11" t="s">
        <v>113</v>
      </c>
      <c r="T11" t="s">
        <v>257</v>
      </c>
      <c r="U11" t="s">
        <v>255</v>
      </c>
      <c r="V11" t="s">
        <v>258</v>
      </c>
      <c r="Z11" t="s">
        <v>259</v>
      </c>
      <c r="AA11" t="s">
        <v>260</v>
      </c>
      <c r="AB11" t="s">
        <v>261</v>
      </c>
      <c r="AC11" t="s">
        <v>262</v>
      </c>
      <c r="AD11">
        <v>2</v>
      </c>
      <c r="AE11" t="s">
        <v>206</v>
      </c>
      <c r="AF11" t="s">
        <v>113</v>
      </c>
      <c r="AG11" t="s">
        <v>113</v>
      </c>
      <c r="AH11" t="s">
        <v>194</v>
      </c>
      <c r="AI11" t="s">
        <v>132</v>
      </c>
      <c r="AJ11" t="s">
        <v>131</v>
      </c>
      <c r="AK11" t="s">
        <v>263</v>
      </c>
      <c r="AL11" t="s">
        <v>113</v>
      </c>
      <c r="AM11" t="s">
        <v>264</v>
      </c>
      <c r="AN11" t="s">
        <v>265</v>
      </c>
      <c r="AO11" t="s">
        <v>266</v>
      </c>
      <c r="AQ11" t="s">
        <v>267</v>
      </c>
      <c r="AR11" t="s">
        <v>113</v>
      </c>
      <c r="AS11" t="s">
        <v>113</v>
      </c>
      <c r="AT11" t="s">
        <v>268</v>
      </c>
      <c r="AU11" t="s">
        <v>113</v>
      </c>
      <c r="AW11" t="s">
        <v>159</v>
      </c>
      <c r="AX11" s="82">
        <f>IFERROR(FIND("Óbitos/feridos",consulta_completa__11[[#This Row],[13 - Ocorrências/Ambientes Atingidos]]),0)</f>
        <v>0</v>
      </c>
      <c r="AY11" s="83" t="str">
        <f t="shared" si="2"/>
        <v/>
      </c>
      <c r="AZ11" s="82">
        <f>IFERROR(FIND("População afetada/evacuada",consulta_completa__11[[#This Row],[13 - Ocorrências/Ambientes Atingidos]]),0)</f>
        <v>0</v>
      </c>
      <c r="BA11" s="82" t="str">
        <f t="shared" si="3"/>
        <v/>
      </c>
      <c r="BB11" s="82">
        <f>IFERROR(FIND("Suspensão de abastecimento de água",consulta_completa__11[[#This Row],[13 - Ocorrências/Ambientes Atingidos]]),0)</f>
        <v>0</v>
      </c>
      <c r="BC11" s="83" t="str">
        <f t="shared" si="31"/>
        <v/>
      </c>
      <c r="BD11" s="82">
        <f>IFERROR(FIND("Rio/córrego",consulta_completa__11[[#This Row],[13 - Ocorrências/Ambientes Atingidos]]),0)</f>
        <v>0</v>
      </c>
      <c r="BE11" s="83" t="str">
        <f t="shared" si="4"/>
        <v/>
      </c>
      <c r="BF11" s="82">
        <f>IFERROR(FIND("Lago",consulta_completa__11[[#This Row],[13 - Ocorrências/Ambientes Atingidos]]),0)</f>
        <v>0</v>
      </c>
      <c r="BG11" s="83" t="str">
        <f t="shared" si="5"/>
        <v/>
      </c>
      <c r="BH11" s="82">
        <f>IFERROR(FIND("Mar",consulta_completa__11[[#This Row],[13 - Ocorrências/Ambientes Atingidos]]),0)</f>
        <v>1</v>
      </c>
      <c r="BI11" s="83" t="str">
        <f t="shared" si="6"/>
        <v>X</v>
      </c>
      <c r="BJ11" s="82">
        <f>IFERROR(FIND("Praia",consulta_completa__11[[#This Row],[13 - Ocorrências/Ambientes Atingidos]]),0)</f>
        <v>0</v>
      </c>
      <c r="BK11" s="83" t="str">
        <f t="shared" si="7"/>
        <v/>
      </c>
      <c r="BL11" s="82">
        <f>IFERROR(FIND("Solo",consulta_completa__11[[#This Row],[13 - Ocorrências/Ambientes Atingidos]]),0)</f>
        <v>0</v>
      </c>
      <c r="BM11" s="83" t="str">
        <f t="shared" si="8"/>
        <v/>
      </c>
      <c r="BN11" s="82">
        <f>IFERROR(FIND("Águas subterrâneas",consulta_completa__11[[#This Row],[13 - Ocorrências/Ambientes Atingidos]]),0)</f>
        <v>0</v>
      </c>
      <c r="BO11" s="83" t="str">
        <f t="shared" si="9"/>
        <v/>
      </c>
      <c r="BP11" s="82">
        <f>IFERROR(FIND("Atmosfera",consulta_completa__11[[#This Row],[13 - Ocorrências/Ambientes Atingidos]]),0)</f>
        <v>0</v>
      </c>
      <c r="BQ11" s="83" t="str">
        <f t="shared" si="10"/>
        <v/>
      </c>
      <c r="BR11" s="82">
        <f>IFERROR(FIND("Flora",consulta_completa__11[[#This Row],[13 - Ocorrências/Ambientes Atingidos]]),0)</f>
        <v>0</v>
      </c>
      <c r="BS11" s="83" t="str">
        <f t="shared" si="11"/>
        <v/>
      </c>
      <c r="BT11" s="82">
        <f>IFERROR(FIND("Fauna",consulta_completa__11[[#This Row],[13 - Ocorrências/Ambientes Atingidos]]),0)</f>
        <v>0</v>
      </c>
      <c r="BU11" s="83" t="str">
        <f t="shared" si="12"/>
        <v/>
      </c>
      <c r="BV11" s="82">
        <f>IFERROR(FIND("UC federal",consulta_completa__11[[#This Row],[13 - Ocorrências/Ambientes Atingidos]]),0)</f>
        <v>0</v>
      </c>
      <c r="BW11" s="83" t="str">
        <f t="shared" si="13"/>
        <v/>
      </c>
      <c r="BX11" s="82">
        <f>IFERROR(FIND("UC estadual/municipal",consulta_completa__11[[#This Row],[13 - Ocorrências/Ambientes Atingidos]]),0)</f>
        <v>0</v>
      </c>
      <c r="BY11" s="83" t="str">
        <f t="shared" si="14"/>
        <v/>
      </c>
      <c r="BZ11" s="82">
        <f>IFERROR(FIND("Outro(s)",consulta_completa__11[[#This Row],[13 - Ocorrências/Ambientes Atingidos]]),0)</f>
        <v>0</v>
      </c>
      <c r="CA11" s="83" t="str">
        <f t="shared" si="15"/>
        <v/>
      </c>
      <c r="CB11" s="82">
        <f>IFERROR(FIND("Sem dano",consulta_completa__11[[#This Row],[13 - Ocorrências/Ambientes Atingidos]]),0)</f>
        <v>0</v>
      </c>
      <c r="CC11" s="83" t="str">
        <f t="shared" si="16"/>
        <v/>
      </c>
      <c r="CD11" s="82" t="str">
        <f>IF(consulta_completa__11[[#This Row],[13 - Ocorrências/Ambientes Atingidos]]="","X","")</f>
        <v/>
      </c>
      <c r="CE11" s="84">
        <f>IFERROR(FIND("IBAMA",consulta_completa__11[[#This Row],[14 - Inst. Atuando no Local]]),0)</f>
        <v>0</v>
      </c>
      <c r="CF11" s="84" t="str">
        <f t="shared" si="17"/>
        <v/>
      </c>
      <c r="CG11" s="84">
        <f>IFERROR(FIND("OEMA",consulta_completa__11[[#This Row],[14 - Inst. Atuando no Local]]),0)</f>
        <v>0</v>
      </c>
      <c r="CH11" s="84" t="str">
        <f t="shared" si="18"/>
        <v/>
      </c>
      <c r="CI11" s="84">
        <f>IFERROR(FIND("DEFESA CIVIL",consulta_completa__11[[#This Row],[14 - Inst. Atuando no Local]]),0)</f>
        <v>0</v>
      </c>
      <c r="CJ11" s="84" t="str">
        <f t="shared" si="19"/>
        <v/>
      </c>
      <c r="CK11" s="84">
        <f>IFERROR(FIND("CORPO DE BOMBEIROS",consulta_completa__11[[#This Row],[14 - Inst. Atuando no Local]]),0)</f>
        <v>0</v>
      </c>
      <c r="CL11" s="84" t="str">
        <f t="shared" si="20"/>
        <v/>
      </c>
      <c r="CM11" s="84">
        <f>IFERROR(FIND("POLÍCIA RODOVIÁRIA",consulta_completa__11[[#This Row],[14 - Inst. Atuando no Local]]),0)</f>
        <v>0</v>
      </c>
      <c r="CN11" s="84" t="str">
        <f t="shared" si="21"/>
        <v/>
      </c>
      <c r="CO11" s="84">
        <f>IFERROR(FIND("POLÍCIA MILITAR",consulta_completa__11[[#This Row],[14 - Inst. Atuando no Local]]),0)</f>
        <v>0</v>
      </c>
      <c r="CP11" s="84" t="str">
        <f t="shared" si="22"/>
        <v/>
      </c>
      <c r="CQ11" s="84">
        <f>IFERROR(FIND("POLÍCIA CIVIL",consulta_completa__11[[#This Row],[14 - Inst. Atuando no Local]]),0)</f>
        <v>0</v>
      </c>
      <c r="CR11" s="84" t="str">
        <f t="shared" si="23"/>
        <v/>
      </c>
      <c r="CS11" s="84">
        <f>IFERROR(FIND("MARINHA DO BRASIL",consulta_completa__11[[#This Row],[14 - Inst. Atuando no Local]]),0)</f>
        <v>0</v>
      </c>
      <c r="CT11" s="84" t="str">
        <f t="shared" si="24"/>
        <v/>
      </c>
      <c r="CU11" s="84">
        <f>IFERROR(FIND("EMPRESA ESPECIALIZADA EM ATENDIMENTO",consulta_completa__11[[#This Row],[14 - Inst. Atuando no Local]]),0)</f>
        <v>0</v>
      </c>
      <c r="CV11" s="84" t="str">
        <f t="shared" si="25"/>
        <v/>
      </c>
      <c r="CW11" s="84">
        <f>IFERROR(FIND("IBAMA",consulta_completa__11[[#This Row],[14 - Inst. Atuando no Local]]),0)</f>
        <v>0</v>
      </c>
      <c r="CX11" s="84" t="str">
        <f t="shared" si="26"/>
        <v/>
      </c>
      <c r="CY11" s="84" t="str">
        <f>IF(consulta_completa__11[[#This Row],[14 - Inst. Atuando no Local]]="","X","")</f>
        <v/>
      </c>
      <c r="CZ11" s="84">
        <f>IFERROR(FIND("OUTRA (S)",consulta_completa__11[[#This Row],[14 - Inst. Atuando no Local]]),0)</f>
        <v>0</v>
      </c>
      <c r="DA11" s="84" t="str">
        <f t="shared" si="27"/>
        <v/>
      </c>
      <c r="DB11" s="35" t="str">
        <f t="shared" si="28"/>
        <v>Sim</v>
      </c>
      <c r="DC11" s="35" t="str">
        <f t="shared" si="29"/>
        <v>Não</v>
      </c>
      <c r="DD11" s="35" t="str">
        <f t="shared" si="30"/>
        <v>Sim</v>
      </c>
      <c r="DE11" s="87" t="str">
        <f t="shared" si="1"/>
        <v>Estadual</v>
      </c>
    </row>
    <row r="12" spans="1:114">
      <c r="A12" s="14">
        <v>20251561230</v>
      </c>
      <c r="B12" s="1">
        <v>45662</v>
      </c>
      <c r="C12" t="s">
        <v>269</v>
      </c>
      <c r="D12" t="s">
        <v>180</v>
      </c>
      <c r="E12" t="s">
        <v>162</v>
      </c>
      <c r="F12" t="s">
        <v>163</v>
      </c>
      <c r="G12" t="s">
        <v>113</v>
      </c>
      <c r="H12" t="s">
        <v>114</v>
      </c>
      <c r="I12" t="s">
        <v>114</v>
      </c>
      <c r="J12" t="s">
        <v>270</v>
      </c>
      <c r="K12" t="s">
        <v>113</v>
      </c>
      <c r="L12" t="s">
        <v>113</v>
      </c>
      <c r="M12" t="s">
        <v>140</v>
      </c>
      <c r="N12" t="s">
        <v>271</v>
      </c>
      <c r="O12" t="s">
        <v>239</v>
      </c>
      <c r="P12" t="s">
        <v>272</v>
      </c>
      <c r="Q12" t="s">
        <v>122</v>
      </c>
      <c r="R12" t="s">
        <v>123</v>
      </c>
      <c r="S12" t="s">
        <v>113</v>
      </c>
      <c r="T12" t="s">
        <v>273</v>
      </c>
      <c r="U12" t="s">
        <v>274</v>
      </c>
      <c r="V12" t="s">
        <v>274</v>
      </c>
      <c r="Z12" t="s">
        <v>113</v>
      </c>
      <c r="AA12" t="s">
        <v>113</v>
      </c>
      <c r="AB12" t="s">
        <v>275</v>
      </c>
      <c r="AC12" t="s">
        <v>276</v>
      </c>
      <c r="AD12">
        <v>1</v>
      </c>
      <c r="AE12" t="s">
        <v>277</v>
      </c>
      <c r="AF12" t="s">
        <v>278</v>
      </c>
      <c r="AG12" t="s">
        <v>279</v>
      </c>
      <c r="AH12" t="s">
        <v>131</v>
      </c>
      <c r="AI12" t="s">
        <v>131</v>
      </c>
      <c r="AJ12" t="s">
        <v>132</v>
      </c>
      <c r="AK12" t="s">
        <v>113</v>
      </c>
      <c r="AL12" t="s">
        <v>280</v>
      </c>
      <c r="AM12" t="s">
        <v>281</v>
      </c>
      <c r="AN12" t="s">
        <v>282</v>
      </c>
      <c r="AO12" t="s">
        <v>283</v>
      </c>
      <c r="AP12">
        <v>31982625614</v>
      </c>
      <c r="AQ12" t="s">
        <v>284</v>
      </c>
      <c r="AR12" t="s">
        <v>113</v>
      </c>
      <c r="AS12" t="s">
        <v>113</v>
      </c>
      <c r="AT12" t="s">
        <v>113</v>
      </c>
      <c r="AU12" t="s">
        <v>113</v>
      </c>
      <c r="AW12" t="s">
        <v>113</v>
      </c>
      <c r="AX12" s="82">
        <f>IFERROR(FIND("Óbitos/feridos",consulta_completa__11[[#This Row],[13 - Ocorrências/Ambientes Atingidos]]),0)</f>
        <v>0</v>
      </c>
      <c r="AY12" s="83" t="str">
        <f t="shared" si="2"/>
        <v/>
      </c>
      <c r="AZ12" s="82">
        <f>IFERROR(FIND("População afetada/evacuada",consulta_completa__11[[#This Row],[13 - Ocorrências/Ambientes Atingidos]]),0)</f>
        <v>0</v>
      </c>
      <c r="BA12" s="82" t="str">
        <f t="shared" si="3"/>
        <v/>
      </c>
      <c r="BB12" s="82">
        <f>IFERROR(FIND("Suspensão de abastecimento de água",consulta_completa__11[[#This Row],[13 - Ocorrências/Ambientes Atingidos]]),0)</f>
        <v>0</v>
      </c>
      <c r="BC12" s="83" t="str">
        <f t="shared" si="31"/>
        <v/>
      </c>
      <c r="BD12" s="82">
        <f>IFERROR(FIND("Rio/córrego",consulta_completa__11[[#This Row],[13 - Ocorrências/Ambientes Atingidos]]),0)</f>
        <v>0</v>
      </c>
      <c r="BE12" s="83" t="str">
        <f t="shared" si="4"/>
        <v/>
      </c>
      <c r="BF12" s="82">
        <f>IFERROR(FIND("Lago",consulta_completa__11[[#This Row],[13 - Ocorrências/Ambientes Atingidos]]),0)</f>
        <v>0</v>
      </c>
      <c r="BG12" s="83" t="str">
        <f t="shared" si="5"/>
        <v/>
      </c>
      <c r="BH12" s="82">
        <f>IFERROR(FIND("Mar",consulta_completa__11[[#This Row],[13 - Ocorrências/Ambientes Atingidos]]),0)</f>
        <v>0</v>
      </c>
      <c r="BI12" s="83" t="str">
        <f t="shared" si="6"/>
        <v/>
      </c>
      <c r="BJ12" s="82">
        <f>IFERROR(FIND("Praia",consulta_completa__11[[#This Row],[13 - Ocorrências/Ambientes Atingidos]]),0)</f>
        <v>0</v>
      </c>
      <c r="BK12" s="83" t="str">
        <f t="shared" si="7"/>
        <v/>
      </c>
      <c r="BL12" s="82">
        <f>IFERROR(FIND("Solo",consulta_completa__11[[#This Row],[13 - Ocorrências/Ambientes Atingidos]]),0)</f>
        <v>1</v>
      </c>
      <c r="BM12" s="83" t="str">
        <f t="shared" si="8"/>
        <v>X</v>
      </c>
      <c r="BN12" s="82">
        <f>IFERROR(FIND("Águas subterrâneas",consulta_completa__11[[#This Row],[13 - Ocorrências/Ambientes Atingidos]]),0)</f>
        <v>0</v>
      </c>
      <c r="BO12" s="83" t="str">
        <f t="shared" si="9"/>
        <v/>
      </c>
      <c r="BP12" s="82">
        <f>IFERROR(FIND("Atmosfera",consulta_completa__11[[#This Row],[13 - Ocorrências/Ambientes Atingidos]]),0)</f>
        <v>0</v>
      </c>
      <c r="BQ12" s="83" t="str">
        <f t="shared" si="10"/>
        <v/>
      </c>
      <c r="BR12" s="82">
        <f>IFERROR(FIND("Flora",consulta_completa__11[[#This Row],[13 - Ocorrências/Ambientes Atingidos]]),0)</f>
        <v>0</v>
      </c>
      <c r="BS12" s="83" t="str">
        <f t="shared" si="11"/>
        <v/>
      </c>
      <c r="BT12" s="82">
        <f>IFERROR(FIND("Fauna",consulta_completa__11[[#This Row],[13 - Ocorrências/Ambientes Atingidos]]),0)</f>
        <v>0</v>
      </c>
      <c r="BU12" s="83" t="str">
        <f t="shared" si="12"/>
        <v/>
      </c>
      <c r="BV12" s="82">
        <f>IFERROR(FIND("UC federal",consulta_completa__11[[#This Row],[13 - Ocorrências/Ambientes Atingidos]]),0)</f>
        <v>0</v>
      </c>
      <c r="BW12" s="83" t="str">
        <f t="shared" si="13"/>
        <v/>
      </c>
      <c r="BX12" s="82">
        <f>IFERROR(FIND("UC estadual/municipal",consulta_completa__11[[#This Row],[13 - Ocorrências/Ambientes Atingidos]]),0)</f>
        <v>0</v>
      </c>
      <c r="BY12" s="83" t="str">
        <f t="shared" si="14"/>
        <v/>
      </c>
      <c r="BZ12" s="82">
        <f>IFERROR(FIND("Outro(s)",consulta_completa__11[[#This Row],[13 - Ocorrências/Ambientes Atingidos]]),0)</f>
        <v>0</v>
      </c>
      <c r="CA12" s="83" t="str">
        <f t="shared" si="15"/>
        <v/>
      </c>
      <c r="CB12" s="82">
        <f>IFERROR(FIND("Sem dano",consulta_completa__11[[#This Row],[13 - Ocorrências/Ambientes Atingidos]]),0)</f>
        <v>0</v>
      </c>
      <c r="CC12" s="83" t="str">
        <f t="shared" si="16"/>
        <v/>
      </c>
      <c r="CD12" s="82" t="str">
        <f>IF(consulta_completa__11[[#This Row],[13 - Ocorrências/Ambientes Atingidos]]="","X","")</f>
        <v/>
      </c>
      <c r="CE12" s="84">
        <f>IFERROR(FIND("IBAMA",consulta_completa__11[[#This Row],[14 - Inst. Atuando no Local]]),0)</f>
        <v>0</v>
      </c>
      <c r="CF12" s="84" t="str">
        <f t="shared" si="17"/>
        <v/>
      </c>
      <c r="CG12" s="84">
        <f>IFERROR(FIND("OEMA",consulta_completa__11[[#This Row],[14 - Inst. Atuando no Local]]),0)</f>
        <v>0</v>
      </c>
      <c r="CH12" s="84" t="str">
        <f t="shared" si="18"/>
        <v/>
      </c>
      <c r="CI12" s="84">
        <f>IFERROR(FIND("DEFESA CIVIL",consulta_completa__11[[#This Row],[14 - Inst. Atuando no Local]]),0)</f>
        <v>0</v>
      </c>
      <c r="CJ12" s="84" t="str">
        <f t="shared" si="19"/>
        <v/>
      </c>
      <c r="CK12" s="84">
        <f>IFERROR(FIND("CORPO DE BOMBEIROS",consulta_completa__11[[#This Row],[14 - Inst. Atuando no Local]]),0)</f>
        <v>0</v>
      </c>
      <c r="CL12" s="84" t="str">
        <f t="shared" si="20"/>
        <v/>
      </c>
      <c r="CM12" s="84">
        <f>IFERROR(FIND("POLÍCIA RODOVIÁRIA",consulta_completa__11[[#This Row],[14 - Inst. Atuando no Local]]),0)</f>
        <v>0</v>
      </c>
      <c r="CN12" s="84" t="str">
        <f t="shared" si="21"/>
        <v/>
      </c>
      <c r="CO12" s="84">
        <f>IFERROR(FIND("POLÍCIA MILITAR",consulta_completa__11[[#This Row],[14 - Inst. Atuando no Local]]),0)</f>
        <v>0</v>
      </c>
      <c r="CP12" s="84" t="str">
        <f t="shared" si="22"/>
        <v/>
      </c>
      <c r="CQ12" s="84">
        <f>IFERROR(FIND("POLÍCIA CIVIL",consulta_completa__11[[#This Row],[14 - Inst. Atuando no Local]]),0)</f>
        <v>0</v>
      </c>
      <c r="CR12" s="84" t="str">
        <f t="shared" si="23"/>
        <v/>
      </c>
      <c r="CS12" s="84">
        <f>IFERROR(FIND("MARINHA DO BRASIL",consulta_completa__11[[#This Row],[14 - Inst. Atuando no Local]]),0)</f>
        <v>0</v>
      </c>
      <c r="CT12" s="84" t="str">
        <f t="shared" si="24"/>
        <v/>
      </c>
      <c r="CU12" s="84">
        <f>IFERROR(FIND("EMPRESA ESPECIALIZADA EM ATENDIMENTO",consulta_completa__11[[#This Row],[14 - Inst. Atuando no Local]]),0)</f>
        <v>0</v>
      </c>
      <c r="CV12" s="84" t="str">
        <f t="shared" si="25"/>
        <v/>
      </c>
      <c r="CW12" s="84">
        <f>IFERROR(FIND("IBAMA",consulta_completa__11[[#This Row],[14 - Inst. Atuando no Local]]),0)</f>
        <v>0</v>
      </c>
      <c r="CX12" s="84" t="str">
        <f t="shared" si="26"/>
        <v/>
      </c>
      <c r="CY12" s="84" t="str">
        <f>IF(consulta_completa__11[[#This Row],[14 - Inst. Atuando no Local]]="","X","")</f>
        <v/>
      </c>
      <c r="CZ12" s="84">
        <f>IFERROR(FIND("OUTRA (S)",consulta_completa__11[[#This Row],[14 - Inst. Atuando no Local]]),0)</f>
        <v>0</v>
      </c>
      <c r="DA12" s="84" t="str">
        <f t="shared" si="27"/>
        <v/>
      </c>
      <c r="DB12" s="35" t="str">
        <f t="shared" si="28"/>
        <v>Sim</v>
      </c>
      <c r="DC12" s="35" t="str">
        <f t="shared" si="29"/>
        <v>Não</v>
      </c>
      <c r="DD12" s="35" t="str">
        <f t="shared" si="30"/>
        <v>Sim</v>
      </c>
      <c r="DE12" s="87" t="str">
        <f t="shared" si="1"/>
        <v>Federal</v>
      </c>
    </row>
    <row r="13" spans="1:114">
      <c r="A13" s="14">
        <v>202511414430</v>
      </c>
      <c r="B13" s="1">
        <v>45662</v>
      </c>
      <c r="C13" t="s">
        <v>285</v>
      </c>
      <c r="D13" t="s">
        <v>180</v>
      </c>
      <c r="E13" t="s">
        <v>286</v>
      </c>
      <c r="F13" t="s">
        <v>163</v>
      </c>
      <c r="G13" t="s">
        <v>287</v>
      </c>
      <c r="H13" t="s">
        <v>113</v>
      </c>
      <c r="I13" t="s">
        <v>113</v>
      </c>
      <c r="J13" t="s">
        <v>113</v>
      </c>
      <c r="K13" t="s">
        <v>114</v>
      </c>
      <c r="L13" t="s">
        <v>114</v>
      </c>
      <c r="M13" t="s">
        <v>140</v>
      </c>
      <c r="N13" t="s">
        <v>141</v>
      </c>
      <c r="O13" t="s">
        <v>185</v>
      </c>
      <c r="P13" t="s">
        <v>272</v>
      </c>
      <c r="Q13" t="s">
        <v>143</v>
      </c>
      <c r="R13" t="s">
        <v>123</v>
      </c>
      <c r="S13" t="s">
        <v>113</v>
      </c>
      <c r="T13" t="s">
        <v>288</v>
      </c>
      <c r="U13" t="s">
        <v>289</v>
      </c>
      <c r="V13" t="s">
        <v>290</v>
      </c>
      <c r="Z13" t="s">
        <v>291</v>
      </c>
      <c r="AA13" t="s">
        <v>113</v>
      </c>
      <c r="AB13" t="s">
        <v>292</v>
      </c>
      <c r="AC13" t="s">
        <v>293</v>
      </c>
      <c r="AD13">
        <v>2</v>
      </c>
      <c r="AE13" t="s">
        <v>294</v>
      </c>
      <c r="AF13" t="s">
        <v>113</v>
      </c>
      <c r="AG13" t="s">
        <v>113</v>
      </c>
      <c r="AH13" t="s">
        <v>194</v>
      </c>
      <c r="AI13" t="s">
        <v>132</v>
      </c>
      <c r="AJ13" t="s">
        <v>131</v>
      </c>
      <c r="AK13" t="s">
        <v>295</v>
      </c>
      <c r="AL13" t="s">
        <v>113</v>
      </c>
      <c r="AM13" t="s">
        <v>264</v>
      </c>
      <c r="AN13" t="s">
        <v>265</v>
      </c>
      <c r="AO13" t="s">
        <v>266</v>
      </c>
      <c r="AQ13" t="s">
        <v>267</v>
      </c>
      <c r="AR13" t="s">
        <v>113</v>
      </c>
      <c r="AS13" t="s">
        <v>113</v>
      </c>
      <c r="AT13" t="s">
        <v>113</v>
      </c>
      <c r="AU13" t="s">
        <v>113</v>
      </c>
      <c r="AW13" t="s">
        <v>113</v>
      </c>
      <c r="AX13" s="82">
        <f>IFERROR(FIND("Óbitos/feridos",consulta_completa__11[[#This Row],[13 - Ocorrências/Ambientes Atingidos]]),0)</f>
        <v>0</v>
      </c>
      <c r="AY13" s="83" t="str">
        <f t="shared" si="2"/>
        <v/>
      </c>
      <c r="AZ13" s="82">
        <f>IFERROR(FIND("População afetada/evacuada",consulta_completa__11[[#This Row],[13 - Ocorrências/Ambientes Atingidos]]),0)</f>
        <v>0</v>
      </c>
      <c r="BA13" s="82" t="str">
        <f t="shared" si="3"/>
        <v/>
      </c>
      <c r="BB13" s="82">
        <f>IFERROR(FIND("Suspensão de abastecimento de água",consulta_completa__11[[#This Row],[13 - Ocorrências/Ambientes Atingidos]]),0)</f>
        <v>0</v>
      </c>
      <c r="BC13" s="83" t="str">
        <f t="shared" si="31"/>
        <v/>
      </c>
      <c r="BD13" s="82">
        <f>IFERROR(FIND("Rio/córrego",consulta_completa__11[[#This Row],[13 - Ocorrências/Ambientes Atingidos]]),0)</f>
        <v>0</v>
      </c>
      <c r="BE13" s="83" t="str">
        <f t="shared" si="4"/>
        <v/>
      </c>
      <c r="BF13" s="82">
        <f>IFERROR(FIND("Lago",consulta_completa__11[[#This Row],[13 - Ocorrências/Ambientes Atingidos]]),0)</f>
        <v>0</v>
      </c>
      <c r="BG13" s="83" t="str">
        <f t="shared" si="5"/>
        <v/>
      </c>
      <c r="BH13" s="82">
        <f>IFERROR(FIND("Mar",consulta_completa__11[[#This Row],[13 - Ocorrências/Ambientes Atingidos]]),0)</f>
        <v>0</v>
      </c>
      <c r="BI13" s="83" t="str">
        <f t="shared" si="6"/>
        <v/>
      </c>
      <c r="BJ13" s="82">
        <f>IFERROR(FIND("Praia",consulta_completa__11[[#This Row],[13 - Ocorrências/Ambientes Atingidos]]),0)</f>
        <v>0</v>
      </c>
      <c r="BK13" s="83" t="str">
        <f t="shared" si="7"/>
        <v/>
      </c>
      <c r="BL13" s="82">
        <f>IFERROR(FIND("Solo",consulta_completa__11[[#This Row],[13 - Ocorrências/Ambientes Atingidos]]),0)</f>
        <v>1</v>
      </c>
      <c r="BM13" s="83" t="str">
        <f t="shared" si="8"/>
        <v>X</v>
      </c>
      <c r="BN13" s="82">
        <f>IFERROR(FIND("Águas subterrâneas",consulta_completa__11[[#This Row],[13 - Ocorrências/Ambientes Atingidos]]),0)</f>
        <v>0</v>
      </c>
      <c r="BO13" s="83" t="str">
        <f t="shared" si="9"/>
        <v/>
      </c>
      <c r="BP13" s="82">
        <f>IFERROR(FIND("Atmosfera",consulta_completa__11[[#This Row],[13 - Ocorrências/Ambientes Atingidos]]),0)</f>
        <v>0</v>
      </c>
      <c r="BQ13" s="83" t="str">
        <f t="shared" si="10"/>
        <v/>
      </c>
      <c r="BR13" s="82">
        <f>IFERROR(FIND("Flora",consulta_completa__11[[#This Row],[13 - Ocorrências/Ambientes Atingidos]]),0)</f>
        <v>0</v>
      </c>
      <c r="BS13" s="83" t="str">
        <f t="shared" si="11"/>
        <v/>
      </c>
      <c r="BT13" s="82">
        <f>IFERROR(FIND("Fauna",consulta_completa__11[[#This Row],[13 - Ocorrências/Ambientes Atingidos]]),0)</f>
        <v>0</v>
      </c>
      <c r="BU13" s="83" t="str">
        <f t="shared" si="12"/>
        <v/>
      </c>
      <c r="BV13" s="82">
        <f>IFERROR(FIND("UC federal",consulta_completa__11[[#This Row],[13 - Ocorrências/Ambientes Atingidos]]),0)</f>
        <v>0</v>
      </c>
      <c r="BW13" s="83" t="str">
        <f t="shared" si="13"/>
        <v/>
      </c>
      <c r="BX13" s="82">
        <f>IFERROR(FIND("UC estadual/municipal",consulta_completa__11[[#This Row],[13 - Ocorrências/Ambientes Atingidos]]),0)</f>
        <v>0</v>
      </c>
      <c r="BY13" s="83" t="str">
        <f t="shared" si="14"/>
        <v/>
      </c>
      <c r="BZ13" s="82">
        <f>IFERROR(FIND("Outro(s)",consulta_completa__11[[#This Row],[13 - Ocorrências/Ambientes Atingidos]]),0)</f>
        <v>0</v>
      </c>
      <c r="CA13" s="83" t="str">
        <f t="shared" si="15"/>
        <v/>
      </c>
      <c r="CB13" s="82">
        <f>IFERROR(FIND("Sem dano",consulta_completa__11[[#This Row],[13 - Ocorrências/Ambientes Atingidos]]),0)</f>
        <v>0</v>
      </c>
      <c r="CC13" s="83" t="str">
        <f t="shared" si="16"/>
        <v/>
      </c>
      <c r="CD13" s="82" t="str">
        <f>IF(consulta_completa__11[[#This Row],[13 - Ocorrências/Ambientes Atingidos]]="","X","")</f>
        <v/>
      </c>
      <c r="CE13" s="84">
        <f>IFERROR(FIND("IBAMA",consulta_completa__11[[#This Row],[14 - Inst. Atuando no Local]]),0)</f>
        <v>0</v>
      </c>
      <c r="CF13" s="84" t="str">
        <f t="shared" si="17"/>
        <v/>
      </c>
      <c r="CG13" s="84">
        <f>IFERROR(FIND("OEMA",consulta_completa__11[[#This Row],[14 - Inst. Atuando no Local]]),0)</f>
        <v>0</v>
      </c>
      <c r="CH13" s="84" t="str">
        <f t="shared" si="18"/>
        <v/>
      </c>
      <c r="CI13" s="84">
        <f>IFERROR(FIND("DEFESA CIVIL",consulta_completa__11[[#This Row],[14 - Inst. Atuando no Local]]),0)</f>
        <v>0</v>
      </c>
      <c r="CJ13" s="84" t="str">
        <f t="shared" si="19"/>
        <v/>
      </c>
      <c r="CK13" s="84">
        <f>IFERROR(FIND("CORPO DE BOMBEIROS",consulta_completa__11[[#This Row],[14 - Inst. Atuando no Local]]),0)</f>
        <v>0</v>
      </c>
      <c r="CL13" s="84" t="str">
        <f t="shared" si="20"/>
        <v/>
      </c>
      <c r="CM13" s="84">
        <f>IFERROR(FIND("POLÍCIA RODOVIÁRIA",consulta_completa__11[[#This Row],[14 - Inst. Atuando no Local]]),0)</f>
        <v>0</v>
      </c>
      <c r="CN13" s="84" t="str">
        <f t="shared" si="21"/>
        <v/>
      </c>
      <c r="CO13" s="84">
        <f>IFERROR(FIND("POLÍCIA MILITAR",consulta_completa__11[[#This Row],[14 - Inst. Atuando no Local]]),0)</f>
        <v>0</v>
      </c>
      <c r="CP13" s="84" t="str">
        <f t="shared" si="22"/>
        <v/>
      </c>
      <c r="CQ13" s="84">
        <f>IFERROR(FIND("POLÍCIA CIVIL",consulta_completa__11[[#This Row],[14 - Inst. Atuando no Local]]),0)</f>
        <v>0</v>
      </c>
      <c r="CR13" s="84" t="str">
        <f t="shared" si="23"/>
        <v/>
      </c>
      <c r="CS13" s="84">
        <f>IFERROR(FIND("MARINHA DO BRASIL",consulta_completa__11[[#This Row],[14 - Inst. Atuando no Local]]),0)</f>
        <v>0</v>
      </c>
      <c r="CT13" s="84" t="str">
        <f t="shared" si="24"/>
        <v/>
      </c>
      <c r="CU13" s="84">
        <f>IFERROR(FIND("EMPRESA ESPECIALIZADA EM ATENDIMENTO",consulta_completa__11[[#This Row],[14 - Inst. Atuando no Local]]),0)</f>
        <v>0</v>
      </c>
      <c r="CV13" s="84" t="str">
        <f t="shared" si="25"/>
        <v/>
      </c>
      <c r="CW13" s="84">
        <f>IFERROR(FIND("IBAMA",consulta_completa__11[[#This Row],[14 - Inst. Atuando no Local]]),0)</f>
        <v>0</v>
      </c>
      <c r="CX13" s="84" t="str">
        <f t="shared" si="26"/>
        <v/>
      </c>
      <c r="CY13" s="84" t="str">
        <f>IF(consulta_completa__11[[#This Row],[14 - Inst. Atuando no Local]]="","X","")</f>
        <v/>
      </c>
      <c r="CZ13" s="84">
        <f>IFERROR(FIND("OUTRA (S)",consulta_completa__11[[#This Row],[14 - Inst. Atuando no Local]]),0)</f>
        <v>0</v>
      </c>
      <c r="DA13" s="84" t="str">
        <f t="shared" si="27"/>
        <v/>
      </c>
      <c r="DB13" s="35" t="str">
        <f t="shared" si="28"/>
        <v>Sim</v>
      </c>
      <c r="DC13" s="35" t="str">
        <f t="shared" si="29"/>
        <v>Não</v>
      </c>
      <c r="DD13" s="35" t="str">
        <f t="shared" si="30"/>
        <v>Sim</v>
      </c>
      <c r="DE13" s="87" t="str">
        <f t="shared" si="1"/>
        <v>Estadual</v>
      </c>
    </row>
    <row r="14" spans="1:114">
      <c r="A14" s="14">
        <v>20251761252</v>
      </c>
      <c r="B14" s="1">
        <v>45663</v>
      </c>
      <c r="C14" t="s">
        <v>296</v>
      </c>
      <c r="D14" t="s">
        <v>212</v>
      </c>
      <c r="E14" t="s">
        <v>286</v>
      </c>
      <c r="F14" t="s">
        <v>112</v>
      </c>
      <c r="G14" t="s">
        <v>113</v>
      </c>
      <c r="H14" t="s">
        <v>114</v>
      </c>
      <c r="I14" t="s">
        <v>114</v>
      </c>
      <c r="J14" t="s">
        <v>113</v>
      </c>
      <c r="K14" t="s">
        <v>114</v>
      </c>
      <c r="L14" t="s">
        <v>114</v>
      </c>
      <c r="M14" t="s">
        <v>297</v>
      </c>
      <c r="N14" t="s">
        <v>298</v>
      </c>
      <c r="O14" t="s">
        <v>120</v>
      </c>
      <c r="P14" t="s">
        <v>299</v>
      </c>
      <c r="Q14" t="s">
        <v>167</v>
      </c>
      <c r="R14" t="s">
        <v>123</v>
      </c>
      <c r="S14" t="s">
        <v>113</v>
      </c>
      <c r="T14" t="s">
        <v>300</v>
      </c>
      <c r="U14" t="s">
        <v>301</v>
      </c>
      <c r="V14" t="s">
        <v>302</v>
      </c>
      <c r="Z14" t="s">
        <v>303</v>
      </c>
      <c r="AA14" t="s">
        <v>304</v>
      </c>
      <c r="AB14" t="s">
        <v>305</v>
      </c>
      <c r="AC14" t="s">
        <v>306</v>
      </c>
      <c r="AD14">
        <v>0</v>
      </c>
      <c r="AE14" t="s">
        <v>307</v>
      </c>
      <c r="AF14" t="s">
        <v>113</v>
      </c>
      <c r="AG14" t="s">
        <v>113</v>
      </c>
      <c r="AH14" t="s">
        <v>131</v>
      </c>
      <c r="AI14" t="s">
        <v>131</v>
      </c>
      <c r="AJ14" t="s">
        <v>132</v>
      </c>
      <c r="AK14" t="s">
        <v>113</v>
      </c>
      <c r="AL14" t="s">
        <v>308</v>
      </c>
      <c r="AM14" t="s">
        <v>309</v>
      </c>
      <c r="AN14" t="s">
        <v>113</v>
      </c>
      <c r="AO14" t="s">
        <v>113</v>
      </c>
      <c r="AQ14" t="s">
        <v>310</v>
      </c>
      <c r="AR14" t="s">
        <v>113</v>
      </c>
      <c r="AS14" t="s">
        <v>113</v>
      </c>
      <c r="AT14" t="s">
        <v>113</v>
      </c>
      <c r="AU14" t="s">
        <v>113</v>
      </c>
      <c r="AW14" t="s">
        <v>113</v>
      </c>
      <c r="AX14" s="82">
        <f>IFERROR(FIND("Óbitos/feridos",consulta_completa__11[[#This Row],[13 - Ocorrências/Ambientes Atingidos]]),0)</f>
        <v>1</v>
      </c>
      <c r="AY14" s="83" t="str">
        <f t="shared" si="2"/>
        <v>X</v>
      </c>
      <c r="AZ14" s="82">
        <f>IFERROR(FIND("População afetada/evacuada",consulta_completa__11[[#This Row],[13 - Ocorrências/Ambientes Atingidos]]),0)</f>
        <v>0</v>
      </c>
      <c r="BA14" s="82" t="str">
        <f t="shared" si="3"/>
        <v/>
      </c>
      <c r="BB14" s="82">
        <f>IFERROR(FIND("Suspensão de abastecimento de água",consulta_completa__11[[#This Row],[13 - Ocorrências/Ambientes Atingidos]]),0)</f>
        <v>0</v>
      </c>
      <c r="BC14" s="83" t="str">
        <f t="shared" si="31"/>
        <v/>
      </c>
      <c r="BD14" s="82">
        <f>IFERROR(FIND("Rio/córrego",consulta_completa__11[[#This Row],[13 - Ocorrências/Ambientes Atingidos]]),0)</f>
        <v>0</v>
      </c>
      <c r="BE14" s="83" t="str">
        <f t="shared" si="4"/>
        <v/>
      </c>
      <c r="BF14" s="82">
        <f>IFERROR(FIND("Lago",consulta_completa__11[[#This Row],[13 - Ocorrências/Ambientes Atingidos]]),0)</f>
        <v>0</v>
      </c>
      <c r="BG14" s="83" t="str">
        <f t="shared" si="5"/>
        <v/>
      </c>
      <c r="BH14" s="82">
        <f>IFERROR(FIND("Mar",consulta_completa__11[[#This Row],[13 - Ocorrências/Ambientes Atingidos]]),0)</f>
        <v>0</v>
      </c>
      <c r="BI14" s="83" t="str">
        <f t="shared" si="6"/>
        <v/>
      </c>
      <c r="BJ14" s="82">
        <f>IFERROR(FIND("Praia",consulta_completa__11[[#This Row],[13 - Ocorrências/Ambientes Atingidos]]),0)</f>
        <v>0</v>
      </c>
      <c r="BK14" s="83" t="str">
        <f t="shared" si="7"/>
        <v/>
      </c>
      <c r="BL14" s="82">
        <f>IFERROR(FIND("Solo",consulta_completa__11[[#This Row],[13 - Ocorrências/Ambientes Atingidos]]),0)</f>
        <v>17</v>
      </c>
      <c r="BM14" s="83" t="str">
        <f t="shared" si="8"/>
        <v>X</v>
      </c>
      <c r="BN14" s="82">
        <f>IFERROR(FIND("Águas subterrâneas",consulta_completa__11[[#This Row],[13 - Ocorrências/Ambientes Atingidos]]),0)</f>
        <v>0</v>
      </c>
      <c r="BO14" s="83" t="str">
        <f t="shared" si="9"/>
        <v/>
      </c>
      <c r="BP14" s="82">
        <f>IFERROR(FIND("Atmosfera",consulta_completa__11[[#This Row],[13 - Ocorrências/Ambientes Atingidos]]),0)</f>
        <v>0</v>
      </c>
      <c r="BQ14" s="83" t="str">
        <f t="shared" si="10"/>
        <v/>
      </c>
      <c r="BR14" s="82">
        <f>IFERROR(FIND("Flora",consulta_completa__11[[#This Row],[13 - Ocorrências/Ambientes Atingidos]]),0)</f>
        <v>0</v>
      </c>
      <c r="BS14" s="83" t="str">
        <f t="shared" si="11"/>
        <v/>
      </c>
      <c r="BT14" s="82">
        <f>IFERROR(FIND("Fauna",consulta_completa__11[[#This Row],[13 - Ocorrências/Ambientes Atingidos]]),0)</f>
        <v>0</v>
      </c>
      <c r="BU14" s="83" t="str">
        <f t="shared" si="12"/>
        <v/>
      </c>
      <c r="BV14" s="82">
        <f>IFERROR(FIND("UC federal",consulta_completa__11[[#This Row],[13 - Ocorrências/Ambientes Atingidos]]),0)</f>
        <v>0</v>
      </c>
      <c r="BW14" s="83" t="str">
        <f t="shared" si="13"/>
        <v/>
      </c>
      <c r="BX14" s="82">
        <f>IFERROR(FIND("UC estadual/municipal",consulta_completa__11[[#This Row],[13 - Ocorrências/Ambientes Atingidos]]),0)</f>
        <v>0</v>
      </c>
      <c r="BY14" s="83" t="str">
        <f t="shared" si="14"/>
        <v/>
      </c>
      <c r="BZ14" s="82">
        <f>IFERROR(FIND("Outro(s)",consulta_completa__11[[#This Row],[13 - Ocorrências/Ambientes Atingidos]]),0)</f>
        <v>0</v>
      </c>
      <c r="CA14" s="83" t="str">
        <f t="shared" si="15"/>
        <v/>
      </c>
      <c r="CB14" s="82">
        <f>IFERROR(FIND("Sem dano",consulta_completa__11[[#This Row],[13 - Ocorrências/Ambientes Atingidos]]),0)</f>
        <v>0</v>
      </c>
      <c r="CC14" s="83" t="str">
        <f t="shared" si="16"/>
        <v/>
      </c>
      <c r="CD14" s="82" t="str">
        <f>IF(consulta_completa__11[[#This Row],[13 - Ocorrências/Ambientes Atingidos]]="","X","")</f>
        <v/>
      </c>
      <c r="CE14" s="84">
        <f>IFERROR(FIND("IBAMA",consulta_completa__11[[#This Row],[14 - Inst. Atuando no Local]]),0)</f>
        <v>0</v>
      </c>
      <c r="CF14" s="84" t="str">
        <f t="shared" si="17"/>
        <v/>
      </c>
      <c r="CG14" s="84">
        <f>IFERROR(FIND("OEMA",consulta_completa__11[[#This Row],[14 - Inst. Atuando no Local]]),0)</f>
        <v>0</v>
      </c>
      <c r="CH14" s="84" t="str">
        <f t="shared" si="18"/>
        <v/>
      </c>
      <c r="CI14" s="84">
        <f>IFERROR(FIND("DEFESA CIVIL",consulta_completa__11[[#This Row],[14 - Inst. Atuando no Local]]),0)</f>
        <v>0</v>
      </c>
      <c r="CJ14" s="84" t="str">
        <f t="shared" si="19"/>
        <v/>
      </c>
      <c r="CK14" s="84">
        <f>IFERROR(FIND("CORPO DE BOMBEIROS",consulta_completa__11[[#This Row],[14 - Inst. Atuando no Local]]),0)</f>
        <v>0</v>
      </c>
      <c r="CL14" s="84" t="str">
        <f t="shared" si="20"/>
        <v/>
      </c>
      <c r="CM14" s="84">
        <f>IFERROR(FIND("POLÍCIA RODOVIÁRIA",consulta_completa__11[[#This Row],[14 - Inst. Atuando no Local]]),0)</f>
        <v>0</v>
      </c>
      <c r="CN14" s="84" t="str">
        <f t="shared" si="21"/>
        <v/>
      </c>
      <c r="CO14" s="84">
        <f>IFERROR(FIND("POLÍCIA MILITAR",consulta_completa__11[[#This Row],[14 - Inst. Atuando no Local]]),0)</f>
        <v>0</v>
      </c>
      <c r="CP14" s="84" t="str">
        <f t="shared" si="22"/>
        <v/>
      </c>
      <c r="CQ14" s="84">
        <f>IFERROR(FIND("POLÍCIA CIVIL",consulta_completa__11[[#This Row],[14 - Inst. Atuando no Local]]),0)</f>
        <v>0</v>
      </c>
      <c r="CR14" s="84" t="str">
        <f t="shared" si="23"/>
        <v/>
      </c>
      <c r="CS14" s="84">
        <f>IFERROR(FIND("MARINHA DO BRASIL",consulta_completa__11[[#This Row],[14 - Inst. Atuando no Local]]),0)</f>
        <v>0</v>
      </c>
      <c r="CT14" s="84" t="str">
        <f t="shared" si="24"/>
        <v/>
      </c>
      <c r="CU14" s="84">
        <f>IFERROR(FIND("EMPRESA ESPECIALIZADA EM ATENDIMENTO",consulta_completa__11[[#This Row],[14 - Inst. Atuando no Local]]),0)</f>
        <v>0</v>
      </c>
      <c r="CV14" s="84" t="str">
        <f t="shared" si="25"/>
        <v/>
      </c>
      <c r="CW14" s="84">
        <f>IFERROR(FIND("IBAMA",consulta_completa__11[[#This Row],[14 - Inst. Atuando no Local]]),0)</f>
        <v>0</v>
      </c>
      <c r="CX14" s="84" t="str">
        <f t="shared" si="26"/>
        <v/>
      </c>
      <c r="CY14" s="84" t="str">
        <f>IF(consulta_completa__11[[#This Row],[14 - Inst. Atuando no Local]]="","X","")</f>
        <v/>
      </c>
      <c r="CZ14" s="84">
        <f>IFERROR(FIND("OUTRA (S)",consulta_completa__11[[#This Row],[14 - Inst. Atuando no Local]]),0)</f>
        <v>0</v>
      </c>
      <c r="DA14" s="84" t="str">
        <f t="shared" si="27"/>
        <v/>
      </c>
      <c r="DB14" s="35" t="str">
        <f t="shared" si="28"/>
        <v>Sim</v>
      </c>
      <c r="DC14" s="35" t="str">
        <f t="shared" si="29"/>
        <v>Não</v>
      </c>
      <c r="DD14" s="35" t="str">
        <f t="shared" si="30"/>
        <v>Sim</v>
      </c>
      <c r="DE14" s="87" t="str">
        <f t="shared" si="1"/>
        <v>Sem informação</v>
      </c>
    </row>
    <row r="15" spans="1:114">
      <c r="A15" s="14">
        <v>20251854018</v>
      </c>
      <c r="B15" s="1">
        <v>45663</v>
      </c>
      <c r="C15" t="s">
        <v>109</v>
      </c>
      <c r="D15" t="s">
        <v>212</v>
      </c>
      <c r="E15" t="s">
        <v>111</v>
      </c>
      <c r="F15" t="s">
        <v>112</v>
      </c>
      <c r="G15" t="s">
        <v>311</v>
      </c>
      <c r="H15" t="s">
        <v>312</v>
      </c>
      <c r="I15" t="s">
        <v>117</v>
      </c>
      <c r="J15" t="s">
        <v>113</v>
      </c>
      <c r="K15" t="s">
        <v>114</v>
      </c>
      <c r="L15" t="s">
        <v>114</v>
      </c>
      <c r="M15" t="s">
        <v>118</v>
      </c>
      <c r="N15" t="s">
        <v>119</v>
      </c>
      <c r="O15" t="s">
        <v>239</v>
      </c>
      <c r="P15" t="s">
        <v>299</v>
      </c>
      <c r="Q15" t="s">
        <v>122</v>
      </c>
      <c r="R15" t="s">
        <v>123</v>
      </c>
      <c r="S15" t="s">
        <v>201</v>
      </c>
      <c r="T15" t="s">
        <v>313</v>
      </c>
      <c r="U15" t="s">
        <v>113</v>
      </c>
      <c r="V15" t="s">
        <v>314</v>
      </c>
      <c r="Z15" t="s">
        <v>315</v>
      </c>
      <c r="AA15" t="s">
        <v>316</v>
      </c>
      <c r="AB15" t="s">
        <v>206</v>
      </c>
      <c r="AC15" t="s">
        <v>207</v>
      </c>
      <c r="AD15">
        <v>1</v>
      </c>
      <c r="AE15" t="s">
        <v>206</v>
      </c>
      <c r="AF15" t="s">
        <v>113</v>
      </c>
      <c r="AG15" t="s">
        <v>113</v>
      </c>
      <c r="AH15" t="s">
        <v>131</v>
      </c>
      <c r="AI15" t="s">
        <v>132</v>
      </c>
      <c r="AJ15" t="s">
        <v>131</v>
      </c>
      <c r="AK15" t="s">
        <v>317</v>
      </c>
      <c r="AL15" t="s">
        <v>318</v>
      </c>
      <c r="AM15" t="s">
        <v>210</v>
      </c>
      <c r="AN15" t="s">
        <v>113</v>
      </c>
      <c r="AO15" t="s">
        <v>113</v>
      </c>
      <c r="AQ15" t="s">
        <v>211</v>
      </c>
      <c r="AR15" t="s">
        <v>113</v>
      </c>
      <c r="AS15" t="s">
        <v>113</v>
      </c>
      <c r="AT15" t="s">
        <v>319</v>
      </c>
      <c r="AU15" t="s">
        <v>113</v>
      </c>
      <c r="AW15" t="s">
        <v>159</v>
      </c>
      <c r="AX15" s="82">
        <f>IFERROR(FIND("Óbitos/feridos",consulta_completa__11[[#This Row],[13 - Ocorrências/Ambientes Atingidos]]),0)</f>
        <v>0</v>
      </c>
      <c r="AY15" s="83" t="str">
        <f t="shared" si="2"/>
        <v/>
      </c>
      <c r="AZ15" s="82">
        <f>IFERROR(FIND("População afetada/evacuada",consulta_completa__11[[#This Row],[13 - Ocorrências/Ambientes Atingidos]]),0)</f>
        <v>0</v>
      </c>
      <c r="BA15" s="82" t="str">
        <f t="shared" si="3"/>
        <v/>
      </c>
      <c r="BB15" s="82">
        <f>IFERROR(FIND("Suspensão de abastecimento de água",consulta_completa__11[[#This Row],[13 - Ocorrências/Ambientes Atingidos]]),0)</f>
        <v>0</v>
      </c>
      <c r="BC15" s="83" t="str">
        <f t="shared" si="31"/>
        <v/>
      </c>
      <c r="BD15" s="82">
        <f>IFERROR(FIND("Rio/córrego",consulta_completa__11[[#This Row],[13 - Ocorrências/Ambientes Atingidos]]),0)</f>
        <v>0</v>
      </c>
      <c r="BE15" s="83" t="str">
        <f t="shared" si="4"/>
        <v/>
      </c>
      <c r="BF15" s="82">
        <f>IFERROR(FIND("Lago",consulta_completa__11[[#This Row],[13 - Ocorrências/Ambientes Atingidos]]),0)</f>
        <v>0</v>
      </c>
      <c r="BG15" s="83" t="str">
        <f t="shared" si="5"/>
        <v/>
      </c>
      <c r="BH15" s="82">
        <f>IFERROR(FIND("Mar",consulta_completa__11[[#This Row],[13 - Ocorrências/Ambientes Atingidos]]),0)</f>
        <v>1</v>
      </c>
      <c r="BI15" s="83" t="str">
        <f t="shared" si="6"/>
        <v>X</v>
      </c>
      <c r="BJ15" s="82">
        <f>IFERROR(FIND("Praia",consulta_completa__11[[#This Row],[13 - Ocorrências/Ambientes Atingidos]]),0)</f>
        <v>0</v>
      </c>
      <c r="BK15" s="83" t="str">
        <f t="shared" si="7"/>
        <v/>
      </c>
      <c r="BL15" s="82">
        <f>IFERROR(FIND("Solo",consulta_completa__11[[#This Row],[13 - Ocorrências/Ambientes Atingidos]]),0)</f>
        <v>0</v>
      </c>
      <c r="BM15" s="83" t="str">
        <f t="shared" si="8"/>
        <v/>
      </c>
      <c r="BN15" s="82">
        <f>IFERROR(FIND("Águas subterrâneas",consulta_completa__11[[#This Row],[13 - Ocorrências/Ambientes Atingidos]]),0)</f>
        <v>0</v>
      </c>
      <c r="BO15" s="83" t="str">
        <f t="shared" si="9"/>
        <v/>
      </c>
      <c r="BP15" s="82">
        <f>IFERROR(FIND("Atmosfera",consulta_completa__11[[#This Row],[13 - Ocorrências/Ambientes Atingidos]]),0)</f>
        <v>0</v>
      </c>
      <c r="BQ15" s="83" t="str">
        <f t="shared" si="10"/>
        <v/>
      </c>
      <c r="BR15" s="82">
        <f>IFERROR(FIND("Flora",consulta_completa__11[[#This Row],[13 - Ocorrências/Ambientes Atingidos]]),0)</f>
        <v>0</v>
      </c>
      <c r="BS15" s="83" t="str">
        <f t="shared" si="11"/>
        <v/>
      </c>
      <c r="BT15" s="82">
        <f>IFERROR(FIND("Fauna",consulta_completa__11[[#This Row],[13 - Ocorrências/Ambientes Atingidos]]),0)</f>
        <v>0</v>
      </c>
      <c r="BU15" s="83" t="str">
        <f t="shared" si="12"/>
        <v/>
      </c>
      <c r="BV15" s="82">
        <f>IFERROR(FIND("UC federal",consulta_completa__11[[#This Row],[13 - Ocorrências/Ambientes Atingidos]]),0)</f>
        <v>0</v>
      </c>
      <c r="BW15" s="83" t="str">
        <f t="shared" si="13"/>
        <v/>
      </c>
      <c r="BX15" s="82">
        <f>IFERROR(FIND("UC estadual/municipal",consulta_completa__11[[#This Row],[13 - Ocorrências/Ambientes Atingidos]]),0)</f>
        <v>0</v>
      </c>
      <c r="BY15" s="83" t="str">
        <f t="shared" si="14"/>
        <v/>
      </c>
      <c r="BZ15" s="82">
        <f>IFERROR(FIND("Outro(s)",consulta_completa__11[[#This Row],[13 - Ocorrências/Ambientes Atingidos]]),0)</f>
        <v>0</v>
      </c>
      <c r="CA15" s="83" t="str">
        <f t="shared" si="15"/>
        <v/>
      </c>
      <c r="CB15" s="82">
        <f>IFERROR(FIND("Sem dano",consulta_completa__11[[#This Row],[13 - Ocorrências/Ambientes Atingidos]]),0)</f>
        <v>0</v>
      </c>
      <c r="CC15" s="83" t="str">
        <f t="shared" si="16"/>
        <v/>
      </c>
      <c r="CD15" s="82" t="str">
        <f>IF(consulta_completa__11[[#This Row],[13 - Ocorrências/Ambientes Atingidos]]="","X","")</f>
        <v/>
      </c>
      <c r="CE15" s="84">
        <f>IFERROR(FIND("IBAMA",consulta_completa__11[[#This Row],[14 - Inst. Atuando no Local]]),0)</f>
        <v>0</v>
      </c>
      <c r="CF15" s="84" t="str">
        <f t="shared" si="17"/>
        <v/>
      </c>
      <c r="CG15" s="84">
        <f>IFERROR(FIND("OEMA",consulta_completa__11[[#This Row],[14 - Inst. Atuando no Local]]),0)</f>
        <v>0</v>
      </c>
      <c r="CH15" s="84" t="str">
        <f t="shared" si="18"/>
        <v/>
      </c>
      <c r="CI15" s="84">
        <f>IFERROR(FIND("DEFESA CIVIL",consulta_completa__11[[#This Row],[14 - Inst. Atuando no Local]]),0)</f>
        <v>0</v>
      </c>
      <c r="CJ15" s="84" t="str">
        <f t="shared" si="19"/>
        <v/>
      </c>
      <c r="CK15" s="84">
        <f>IFERROR(FIND("CORPO DE BOMBEIROS",consulta_completa__11[[#This Row],[14 - Inst. Atuando no Local]]),0)</f>
        <v>0</v>
      </c>
      <c r="CL15" s="84" t="str">
        <f t="shared" si="20"/>
        <v/>
      </c>
      <c r="CM15" s="84">
        <f>IFERROR(FIND("POLÍCIA RODOVIÁRIA",consulta_completa__11[[#This Row],[14 - Inst. Atuando no Local]]),0)</f>
        <v>0</v>
      </c>
      <c r="CN15" s="84" t="str">
        <f t="shared" si="21"/>
        <v/>
      </c>
      <c r="CO15" s="84">
        <f>IFERROR(FIND("POLÍCIA MILITAR",consulta_completa__11[[#This Row],[14 - Inst. Atuando no Local]]),0)</f>
        <v>0</v>
      </c>
      <c r="CP15" s="84" t="str">
        <f t="shared" si="22"/>
        <v/>
      </c>
      <c r="CQ15" s="84">
        <f>IFERROR(FIND("POLÍCIA CIVIL",consulta_completa__11[[#This Row],[14 - Inst. Atuando no Local]]),0)</f>
        <v>0</v>
      </c>
      <c r="CR15" s="84" t="str">
        <f t="shared" si="23"/>
        <v/>
      </c>
      <c r="CS15" s="84">
        <f>IFERROR(FIND("MARINHA DO BRASIL",consulta_completa__11[[#This Row],[14 - Inst. Atuando no Local]]),0)</f>
        <v>0</v>
      </c>
      <c r="CT15" s="84" t="str">
        <f t="shared" si="24"/>
        <v/>
      </c>
      <c r="CU15" s="84">
        <f>IFERROR(FIND("EMPRESA ESPECIALIZADA EM ATENDIMENTO",consulta_completa__11[[#This Row],[14 - Inst. Atuando no Local]]),0)</f>
        <v>0</v>
      </c>
      <c r="CV15" s="84" t="str">
        <f t="shared" si="25"/>
        <v/>
      </c>
      <c r="CW15" s="84">
        <f>IFERROR(FIND("IBAMA",consulta_completa__11[[#This Row],[14 - Inst. Atuando no Local]]),0)</f>
        <v>0</v>
      </c>
      <c r="CX15" s="84" t="str">
        <f t="shared" si="26"/>
        <v/>
      </c>
      <c r="CY15" s="84" t="str">
        <f>IF(consulta_completa__11[[#This Row],[14 - Inst. Atuando no Local]]="","X","")</f>
        <v/>
      </c>
      <c r="CZ15" s="84">
        <f>IFERROR(FIND("OUTRA (S)",consulta_completa__11[[#This Row],[14 - Inst. Atuando no Local]]),0)</f>
        <v>0</v>
      </c>
      <c r="DA15" s="84" t="str">
        <f t="shared" si="27"/>
        <v/>
      </c>
      <c r="DB15" s="35" t="str">
        <f t="shared" si="28"/>
        <v>Sim</v>
      </c>
      <c r="DC15" s="35" t="str">
        <f t="shared" si="29"/>
        <v>Não</v>
      </c>
      <c r="DD15" s="35" t="str">
        <f t="shared" si="30"/>
        <v>Sim</v>
      </c>
      <c r="DE15" s="87" t="str">
        <f t="shared" si="1"/>
        <v>Federal</v>
      </c>
    </row>
    <row r="16" spans="1:114">
      <c r="A16" s="14">
        <v>20251914447</v>
      </c>
      <c r="B16" s="1">
        <v>45663</v>
      </c>
      <c r="C16" t="s">
        <v>109</v>
      </c>
      <c r="D16" t="s">
        <v>110</v>
      </c>
      <c r="E16" t="s">
        <v>320</v>
      </c>
      <c r="F16" t="s">
        <v>112</v>
      </c>
      <c r="G16" t="s">
        <v>113</v>
      </c>
      <c r="H16" t="s">
        <v>114</v>
      </c>
      <c r="I16" t="s">
        <v>114</v>
      </c>
      <c r="J16" t="s">
        <v>321</v>
      </c>
      <c r="K16" t="s">
        <v>322</v>
      </c>
      <c r="L16" t="s">
        <v>323</v>
      </c>
      <c r="M16" t="s">
        <v>118</v>
      </c>
      <c r="N16" t="s">
        <v>119</v>
      </c>
      <c r="O16" t="s">
        <v>113</v>
      </c>
      <c r="P16" t="s">
        <v>299</v>
      </c>
      <c r="Q16" t="s">
        <v>167</v>
      </c>
      <c r="R16" t="s">
        <v>123</v>
      </c>
      <c r="S16" t="s">
        <v>201</v>
      </c>
      <c r="T16" t="s">
        <v>324</v>
      </c>
      <c r="U16" t="s">
        <v>325</v>
      </c>
      <c r="V16" t="s">
        <v>326</v>
      </c>
      <c r="Z16" t="s">
        <v>327</v>
      </c>
      <c r="AA16" t="s">
        <v>113</v>
      </c>
      <c r="AB16" t="s">
        <v>206</v>
      </c>
      <c r="AC16" t="s">
        <v>207</v>
      </c>
      <c r="AD16">
        <v>1</v>
      </c>
      <c r="AE16" t="s">
        <v>206</v>
      </c>
      <c r="AF16" t="s">
        <v>113</v>
      </c>
      <c r="AG16" t="s">
        <v>113</v>
      </c>
      <c r="AH16" t="s">
        <v>131</v>
      </c>
      <c r="AI16" t="s">
        <v>132</v>
      </c>
      <c r="AJ16" t="s">
        <v>131</v>
      </c>
      <c r="AK16" t="s">
        <v>328</v>
      </c>
      <c r="AL16" t="s">
        <v>329</v>
      </c>
      <c r="AM16" t="s">
        <v>210</v>
      </c>
      <c r="AN16" t="s">
        <v>113</v>
      </c>
      <c r="AO16" t="s">
        <v>113</v>
      </c>
      <c r="AQ16" t="s">
        <v>211</v>
      </c>
      <c r="AR16" t="s">
        <v>113</v>
      </c>
      <c r="AS16" t="s">
        <v>113</v>
      </c>
      <c r="AT16" t="s">
        <v>113</v>
      </c>
      <c r="AU16" t="s">
        <v>113</v>
      </c>
      <c r="AW16" t="s">
        <v>113</v>
      </c>
      <c r="AX16" s="82">
        <f>IFERROR(FIND("Óbitos/feridos",consulta_completa__11[[#This Row],[13 - Ocorrências/Ambientes Atingidos]]),0)</f>
        <v>0</v>
      </c>
      <c r="AY16" s="83" t="str">
        <f t="shared" si="2"/>
        <v/>
      </c>
      <c r="AZ16" s="82">
        <f>IFERROR(FIND("População afetada/evacuada",consulta_completa__11[[#This Row],[13 - Ocorrências/Ambientes Atingidos]]),0)</f>
        <v>0</v>
      </c>
      <c r="BA16" s="82" t="str">
        <f t="shared" si="3"/>
        <v/>
      </c>
      <c r="BB16" s="82">
        <f>IFERROR(FIND("Suspensão de abastecimento de água",consulta_completa__11[[#This Row],[13 - Ocorrências/Ambientes Atingidos]]),0)</f>
        <v>0</v>
      </c>
      <c r="BC16" s="83" t="str">
        <f t="shared" si="31"/>
        <v/>
      </c>
      <c r="BD16" s="82">
        <f>IFERROR(FIND("Rio/córrego",consulta_completa__11[[#This Row],[13 - Ocorrências/Ambientes Atingidos]]),0)</f>
        <v>0</v>
      </c>
      <c r="BE16" s="83" t="str">
        <f t="shared" si="4"/>
        <v/>
      </c>
      <c r="BF16" s="82">
        <f>IFERROR(FIND("Lago",consulta_completa__11[[#This Row],[13 - Ocorrências/Ambientes Atingidos]]),0)</f>
        <v>0</v>
      </c>
      <c r="BG16" s="83" t="str">
        <f t="shared" si="5"/>
        <v/>
      </c>
      <c r="BH16" s="82">
        <f>IFERROR(FIND("Mar",consulta_completa__11[[#This Row],[13 - Ocorrências/Ambientes Atingidos]]),0)</f>
        <v>1</v>
      </c>
      <c r="BI16" s="83" t="str">
        <f t="shared" si="6"/>
        <v>X</v>
      </c>
      <c r="BJ16" s="82">
        <f>IFERROR(FIND("Praia",consulta_completa__11[[#This Row],[13 - Ocorrências/Ambientes Atingidos]]),0)</f>
        <v>0</v>
      </c>
      <c r="BK16" s="83" t="str">
        <f t="shared" si="7"/>
        <v/>
      </c>
      <c r="BL16" s="82">
        <f>IFERROR(FIND("Solo",consulta_completa__11[[#This Row],[13 - Ocorrências/Ambientes Atingidos]]),0)</f>
        <v>0</v>
      </c>
      <c r="BM16" s="83" t="str">
        <f t="shared" si="8"/>
        <v/>
      </c>
      <c r="BN16" s="82">
        <f>IFERROR(FIND("Águas subterrâneas",consulta_completa__11[[#This Row],[13 - Ocorrências/Ambientes Atingidos]]),0)</f>
        <v>0</v>
      </c>
      <c r="BO16" s="83" t="str">
        <f t="shared" si="9"/>
        <v/>
      </c>
      <c r="BP16" s="82">
        <f>IFERROR(FIND("Atmosfera",consulta_completa__11[[#This Row],[13 - Ocorrências/Ambientes Atingidos]]),0)</f>
        <v>0</v>
      </c>
      <c r="BQ16" s="83" t="str">
        <f t="shared" si="10"/>
        <v/>
      </c>
      <c r="BR16" s="82">
        <f>IFERROR(FIND("Flora",consulta_completa__11[[#This Row],[13 - Ocorrências/Ambientes Atingidos]]),0)</f>
        <v>0</v>
      </c>
      <c r="BS16" s="83" t="str">
        <f t="shared" si="11"/>
        <v/>
      </c>
      <c r="BT16" s="82">
        <f>IFERROR(FIND("Fauna",consulta_completa__11[[#This Row],[13 - Ocorrências/Ambientes Atingidos]]),0)</f>
        <v>0</v>
      </c>
      <c r="BU16" s="83" t="str">
        <f t="shared" si="12"/>
        <v/>
      </c>
      <c r="BV16" s="82">
        <f>IFERROR(FIND("UC federal",consulta_completa__11[[#This Row],[13 - Ocorrências/Ambientes Atingidos]]),0)</f>
        <v>0</v>
      </c>
      <c r="BW16" s="83" t="str">
        <f t="shared" si="13"/>
        <v/>
      </c>
      <c r="BX16" s="82">
        <f>IFERROR(FIND("UC estadual/municipal",consulta_completa__11[[#This Row],[13 - Ocorrências/Ambientes Atingidos]]),0)</f>
        <v>0</v>
      </c>
      <c r="BY16" s="83" t="str">
        <f t="shared" si="14"/>
        <v/>
      </c>
      <c r="BZ16" s="82">
        <f>IFERROR(FIND("Outro(s)",consulta_completa__11[[#This Row],[13 - Ocorrências/Ambientes Atingidos]]),0)</f>
        <v>0</v>
      </c>
      <c r="CA16" s="83" t="str">
        <f t="shared" si="15"/>
        <v/>
      </c>
      <c r="CB16" s="82">
        <f>IFERROR(FIND("Sem dano",consulta_completa__11[[#This Row],[13 - Ocorrências/Ambientes Atingidos]]),0)</f>
        <v>0</v>
      </c>
      <c r="CC16" s="83" t="str">
        <f t="shared" si="16"/>
        <v/>
      </c>
      <c r="CD16" s="82" t="str">
        <f>IF(consulta_completa__11[[#This Row],[13 - Ocorrências/Ambientes Atingidos]]="","X","")</f>
        <v/>
      </c>
      <c r="CE16" s="84">
        <f>IFERROR(FIND("IBAMA",consulta_completa__11[[#This Row],[14 - Inst. Atuando no Local]]),0)</f>
        <v>0</v>
      </c>
      <c r="CF16" s="84" t="str">
        <f t="shared" si="17"/>
        <v/>
      </c>
      <c r="CG16" s="84">
        <f>IFERROR(FIND("OEMA",consulta_completa__11[[#This Row],[14 - Inst. Atuando no Local]]),0)</f>
        <v>0</v>
      </c>
      <c r="CH16" s="84" t="str">
        <f t="shared" si="18"/>
        <v/>
      </c>
      <c r="CI16" s="84">
        <f>IFERROR(FIND("DEFESA CIVIL",consulta_completa__11[[#This Row],[14 - Inst. Atuando no Local]]),0)</f>
        <v>0</v>
      </c>
      <c r="CJ16" s="84" t="str">
        <f t="shared" si="19"/>
        <v/>
      </c>
      <c r="CK16" s="84">
        <f>IFERROR(FIND("CORPO DE BOMBEIROS",consulta_completa__11[[#This Row],[14 - Inst. Atuando no Local]]),0)</f>
        <v>0</v>
      </c>
      <c r="CL16" s="84" t="str">
        <f t="shared" si="20"/>
        <v/>
      </c>
      <c r="CM16" s="84">
        <f>IFERROR(FIND("POLÍCIA RODOVIÁRIA",consulta_completa__11[[#This Row],[14 - Inst. Atuando no Local]]),0)</f>
        <v>0</v>
      </c>
      <c r="CN16" s="84" t="str">
        <f t="shared" si="21"/>
        <v/>
      </c>
      <c r="CO16" s="84">
        <f>IFERROR(FIND("POLÍCIA MILITAR",consulta_completa__11[[#This Row],[14 - Inst. Atuando no Local]]),0)</f>
        <v>0</v>
      </c>
      <c r="CP16" s="84" t="str">
        <f t="shared" si="22"/>
        <v/>
      </c>
      <c r="CQ16" s="84">
        <f>IFERROR(FIND("POLÍCIA CIVIL",consulta_completa__11[[#This Row],[14 - Inst. Atuando no Local]]),0)</f>
        <v>0</v>
      </c>
      <c r="CR16" s="84" t="str">
        <f t="shared" si="23"/>
        <v/>
      </c>
      <c r="CS16" s="84">
        <f>IFERROR(FIND("MARINHA DO BRASIL",consulta_completa__11[[#This Row],[14 - Inst. Atuando no Local]]),0)</f>
        <v>0</v>
      </c>
      <c r="CT16" s="84" t="str">
        <f t="shared" si="24"/>
        <v/>
      </c>
      <c r="CU16" s="84">
        <f>IFERROR(FIND("EMPRESA ESPECIALIZADA EM ATENDIMENTO",consulta_completa__11[[#This Row],[14 - Inst. Atuando no Local]]),0)</f>
        <v>0</v>
      </c>
      <c r="CV16" s="84" t="str">
        <f t="shared" si="25"/>
        <v/>
      </c>
      <c r="CW16" s="84">
        <f>IFERROR(FIND("IBAMA",consulta_completa__11[[#This Row],[14 - Inst. Atuando no Local]]),0)</f>
        <v>0</v>
      </c>
      <c r="CX16" s="84" t="str">
        <f t="shared" si="26"/>
        <v/>
      </c>
      <c r="CY16" s="84" t="str">
        <f>IF(consulta_completa__11[[#This Row],[14 - Inst. Atuando no Local]]="","X","")</f>
        <v/>
      </c>
      <c r="CZ16" s="84">
        <f>IFERROR(FIND("OUTRA (S)",consulta_completa__11[[#This Row],[14 - Inst. Atuando no Local]]),0)</f>
        <v>0</v>
      </c>
      <c r="DA16" s="84" t="str">
        <f t="shared" si="27"/>
        <v/>
      </c>
      <c r="DB16" s="35" t="str">
        <f t="shared" si="28"/>
        <v>Sim</v>
      </c>
      <c r="DC16" s="35" t="str">
        <f t="shared" si="29"/>
        <v>Não</v>
      </c>
      <c r="DD16" s="35" t="str">
        <f t="shared" si="30"/>
        <v>Sim</v>
      </c>
      <c r="DE16" s="87" t="str">
        <f t="shared" si="1"/>
        <v>Federal</v>
      </c>
    </row>
    <row r="17" spans="1:109">
      <c r="A17" s="14">
        <v>202511621617</v>
      </c>
      <c r="B17" s="1">
        <v>45663</v>
      </c>
      <c r="C17" t="s">
        <v>330</v>
      </c>
      <c r="D17" t="s">
        <v>180</v>
      </c>
      <c r="E17" t="s">
        <v>139</v>
      </c>
      <c r="F17" t="s">
        <v>112</v>
      </c>
      <c r="G17" t="s">
        <v>113</v>
      </c>
      <c r="H17" t="s">
        <v>114</v>
      </c>
      <c r="I17" t="s">
        <v>114</v>
      </c>
      <c r="J17" t="s">
        <v>331</v>
      </c>
      <c r="K17" t="s">
        <v>113</v>
      </c>
      <c r="L17" t="s">
        <v>113</v>
      </c>
      <c r="M17" t="s">
        <v>332</v>
      </c>
      <c r="N17" t="s">
        <v>333</v>
      </c>
      <c r="O17" t="s">
        <v>120</v>
      </c>
      <c r="P17" t="s">
        <v>299</v>
      </c>
      <c r="Q17" t="s">
        <v>230</v>
      </c>
      <c r="R17" t="s">
        <v>123</v>
      </c>
      <c r="S17" t="s">
        <v>113</v>
      </c>
      <c r="T17" t="s">
        <v>334</v>
      </c>
      <c r="U17" t="s">
        <v>335</v>
      </c>
      <c r="V17" t="s">
        <v>336</v>
      </c>
      <c r="Z17" t="s">
        <v>337</v>
      </c>
      <c r="AA17" t="s">
        <v>338</v>
      </c>
      <c r="AB17" t="s">
        <v>334</v>
      </c>
      <c r="AC17" t="s">
        <v>113</v>
      </c>
      <c r="AD17">
        <v>0</v>
      </c>
      <c r="AE17" t="s">
        <v>113</v>
      </c>
      <c r="AF17" t="s">
        <v>113</v>
      </c>
      <c r="AG17" t="s">
        <v>113</v>
      </c>
      <c r="AH17" t="s">
        <v>113</v>
      </c>
      <c r="AI17" t="s">
        <v>132</v>
      </c>
      <c r="AJ17" t="s">
        <v>132</v>
      </c>
      <c r="AK17" t="s">
        <v>113</v>
      </c>
      <c r="AL17" t="s">
        <v>339</v>
      </c>
      <c r="AM17" t="s">
        <v>340</v>
      </c>
      <c r="AN17" t="s">
        <v>154</v>
      </c>
      <c r="AO17" t="s">
        <v>266</v>
      </c>
      <c r="AP17">
        <v>31987239130</v>
      </c>
      <c r="AQ17" t="s">
        <v>341</v>
      </c>
      <c r="AR17" t="s">
        <v>113</v>
      </c>
      <c r="AS17" t="s">
        <v>113</v>
      </c>
      <c r="AT17" t="s">
        <v>113</v>
      </c>
      <c r="AU17" t="s">
        <v>113</v>
      </c>
      <c r="AW17" t="s">
        <v>113</v>
      </c>
      <c r="AX17" s="82">
        <f>IFERROR(FIND("Óbitos/feridos",consulta_completa__11[[#This Row],[13 - Ocorrências/Ambientes Atingidos]]),0)</f>
        <v>0</v>
      </c>
      <c r="AY17" s="83" t="str">
        <f t="shared" si="2"/>
        <v/>
      </c>
      <c r="AZ17" s="82">
        <f>IFERROR(FIND("População afetada/evacuada",consulta_completa__11[[#This Row],[13 - Ocorrências/Ambientes Atingidos]]),0)</f>
        <v>0</v>
      </c>
      <c r="BA17" s="82" t="str">
        <f t="shared" si="3"/>
        <v/>
      </c>
      <c r="BB17" s="82">
        <f>IFERROR(FIND("Suspensão de abastecimento de água",consulta_completa__11[[#This Row],[13 - Ocorrências/Ambientes Atingidos]]),0)</f>
        <v>0</v>
      </c>
      <c r="BC17" s="83" t="str">
        <f t="shared" si="31"/>
        <v/>
      </c>
      <c r="BD17" s="82">
        <f>IFERROR(FIND("Rio/córrego",consulta_completa__11[[#This Row],[13 - Ocorrências/Ambientes Atingidos]]),0)</f>
        <v>1</v>
      </c>
      <c r="BE17" s="83" t="str">
        <f t="shared" si="4"/>
        <v>X</v>
      </c>
      <c r="BF17" s="82">
        <f>IFERROR(FIND("Lago",consulta_completa__11[[#This Row],[13 - Ocorrências/Ambientes Atingidos]]),0)</f>
        <v>0</v>
      </c>
      <c r="BG17" s="83" t="str">
        <f t="shared" si="5"/>
        <v/>
      </c>
      <c r="BH17" s="82">
        <f>IFERROR(FIND("Mar",consulta_completa__11[[#This Row],[13 - Ocorrências/Ambientes Atingidos]]),0)</f>
        <v>0</v>
      </c>
      <c r="BI17" s="83" t="str">
        <f t="shared" si="6"/>
        <v/>
      </c>
      <c r="BJ17" s="82">
        <f>IFERROR(FIND("Praia",consulta_completa__11[[#This Row],[13 - Ocorrências/Ambientes Atingidos]]),0)</f>
        <v>0</v>
      </c>
      <c r="BK17" s="83" t="str">
        <f t="shared" si="7"/>
        <v/>
      </c>
      <c r="BL17" s="82">
        <f>IFERROR(FIND("Solo",consulta_completa__11[[#This Row],[13 - Ocorrências/Ambientes Atingidos]]),0)</f>
        <v>0</v>
      </c>
      <c r="BM17" s="83" t="str">
        <f t="shared" si="8"/>
        <v/>
      </c>
      <c r="BN17" s="82">
        <f>IFERROR(FIND("Águas subterrâneas",consulta_completa__11[[#This Row],[13 - Ocorrências/Ambientes Atingidos]]),0)</f>
        <v>0</v>
      </c>
      <c r="BO17" s="83" t="str">
        <f t="shared" si="9"/>
        <v/>
      </c>
      <c r="BP17" s="82">
        <f>IFERROR(FIND("Atmosfera",consulta_completa__11[[#This Row],[13 - Ocorrências/Ambientes Atingidos]]),0)</f>
        <v>0</v>
      </c>
      <c r="BQ17" s="83" t="str">
        <f t="shared" si="10"/>
        <v/>
      </c>
      <c r="BR17" s="82">
        <f>IFERROR(FIND("Flora",consulta_completa__11[[#This Row],[13 - Ocorrências/Ambientes Atingidos]]),0)</f>
        <v>0</v>
      </c>
      <c r="BS17" s="83" t="str">
        <f t="shared" si="11"/>
        <v/>
      </c>
      <c r="BT17" s="82">
        <f>IFERROR(FIND("Fauna",consulta_completa__11[[#This Row],[13 - Ocorrências/Ambientes Atingidos]]),0)</f>
        <v>0</v>
      </c>
      <c r="BU17" s="83" t="str">
        <f t="shared" si="12"/>
        <v/>
      </c>
      <c r="BV17" s="82">
        <f>IFERROR(FIND("UC federal",consulta_completa__11[[#This Row],[13 - Ocorrências/Ambientes Atingidos]]),0)</f>
        <v>0</v>
      </c>
      <c r="BW17" s="83" t="str">
        <f t="shared" si="13"/>
        <v/>
      </c>
      <c r="BX17" s="82">
        <f>IFERROR(FIND("UC estadual/municipal",consulta_completa__11[[#This Row],[13 - Ocorrências/Ambientes Atingidos]]),0)</f>
        <v>0</v>
      </c>
      <c r="BY17" s="83" t="str">
        <f t="shared" si="14"/>
        <v/>
      </c>
      <c r="BZ17" s="82">
        <f>IFERROR(FIND("Outro(s)",consulta_completa__11[[#This Row],[13 - Ocorrências/Ambientes Atingidos]]),0)</f>
        <v>0</v>
      </c>
      <c r="CA17" s="83" t="str">
        <f t="shared" si="15"/>
        <v/>
      </c>
      <c r="CB17" s="82">
        <f>IFERROR(FIND("Sem dano",consulta_completa__11[[#This Row],[13 - Ocorrências/Ambientes Atingidos]]),0)</f>
        <v>0</v>
      </c>
      <c r="CC17" s="83" t="str">
        <f t="shared" si="16"/>
        <v/>
      </c>
      <c r="CD17" s="82" t="str">
        <f>IF(consulta_completa__11[[#This Row],[13 - Ocorrências/Ambientes Atingidos]]="","X","")</f>
        <v/>
      </c>
      <c r="CE17" s="84">
        <f>IFERROR(FIND("IBAMA",consulta_completa__11[[#This Row],[14 - Inst. Atuando no Local]]),0)</f>
        <v>0</v>
      </c>
      <c r="CF17" s="84" t="str">
        <f t="shared" si="17"/>
        <v/>
      </c>
      <c r="CG17" s="84">
        <f>IFERROR(FIND("OEMA",consulta_completa__11[[#This Row],[14 - Inst. Atuando no Local]]),0)</f>
        <v>0</v>
      </c>
      <c r="CH17" s="84" t="str">
        <f t="shared" si="18"/>
        <v/>
      </c>
      <c r="CI17" s="84">
        <f>IFERROR(FIND("DEFESA CIVIL",consulta_completa__11[[#This Row],[14 - Inst. Atuando no Local]]),0)</f>
        <v>0</v>
      </c>
      <c r="CJ17" s="84" t="str">
        <f t="shared" si="19"/>
        <v/>
      </c>
      <c r="CK17" s="84">
        <f>IFERROR(FIND("CORPO DE BOMBEIROS",consulta_completa__11[[#This Row],[14 - Inst. Atuando no Local]]),0)</f>
        <v>0</v>
      </c>
      <c r="CL17" s="84" t="str">
        <f t="shared" si="20"/>
        <v/>
      </c>
      <c r="CM17" s="84">
        <f>IFERROR(FIND("POLÍCIA RODOVIÁRIA",consulta_completa__11[[#This Row],[14 - Inst. Atuando no Local]]),0)</f>
        <v>0</v>
      </c>
      <c r="CN17" s="84" t="str">
        <f t="shared" si="21"/>
        <v/>
      </c>
      <c r="CO17" s="84">
        <f>IFERROR(FIND("POLÍCIA MILITAR",consulta_completa__11[[#This Row],[14 - Inst. Atuando no Local]]),0)</f>
        <v>0</v>
      </c>
      <c r="CP17" s="84" t="str">
        <f t="shared" si="22"/>
        <v/>
      </c>
      <c r="CQ17" s="84">
        <f>IFERROR(FIND("POLÍCIA CIVIL",consulta_completa__11[[#This Row],[14 - Inst. Atuando no Local]]),0)</f>
        <v>0</v>
      </c>
      <c r="CR17" s="84" t="str">
        <f t="shared" si="23"/>
        <v/>
      </c>
      <c r="CS17" s="84">
        <f>IFERROR(FIND("MARINHA DO BRASIL",consulta_completa__11[[#This Row],[14 - Inst. Atuando no Local]]),0)</f>
        <v>0</v>
      </c>
      <c r="CT17" s="84" t="str">
        <f t="shared" si="24"/>
        <v/>
      </c>
      <c r="CU17" s="84">
        <f>IFERROR(FIND("EMPRESA ESPECIALIZADA EM ATENDIMENTO",consulta_completa__11[[#This Row],[14 - Inst. Atuando no Local]]),0)</f>
        <v>0</v>
      </c>
      <c r="CV17" s="84" t="str">
        <f t="shared" si="25"/>
        <v/>
      </c>
      <c r="CW17" s="84">
        <f>IFERROR(FIND("IBAMA",consulta_completa__11[[#This Row],[14 - Inst. Atuando no Local]]),0)</f>
        <v>0</v>
      </c>
      <c r="CX17" s="84" t="str">
        <f t="shared" si="26"/>
        <v/>
      </c>
      <c r="CY17" s="84" t="str">
        <f>IF(consulta_completa__11[[#This Row],[14 - Inst. Atuando no Local]]="","X","")</f>
        <v/>
      </c>
      <c r="CZ17" s="84">
        <f>IFERROR(FIND("OUTRA (S)",consulta_completa__11[[#This Row],[14 - Inst. Atuando no Local]]),0)</f>
        <v>0</v>
      </c>
      <c r="DA17" s="84" t="str">
        <f t="shared" si="27"/>
        <v/>
      </c>
      <c r="DB17" s="35" t="str">
        <f t="shared" si="28"/>
        <v>Sim</v>
      </c>
      <c r="DC17" s="35" t="str">
        <f t="shared" si="29"/>
        <v>Não</v>
      </c>
      <c r="DD17" s="35" t="str">
        <f t="shared" si="30"/>
        <v>Sim</v>
      </c>
      <c r="DE17" s="87" t="str">
        <f t="shared" si="1"/>
        <v>Sem informação</v>
      </c>
    </row>
    <row r="18" spans="1:109">
      <c r="A18" s="14">
        <v>202512736016</v>
      </c>
      <c r="B18" s="1">
        <v>45663</v>
      </c>
      <c r="C18" t="s">
        <v>342</v>
      </c>
      <c r="D18" t="s">
        <v>343</v>
      </c>
      <c r="E18" t="s">
        <v>111</v>
      </c>
      <c r="F18" t="s">
        <v>112</v>
      </c>
      <c r="G18" t="s">
        <v>113</v>
      </c>
      <c r="H18" t="s">
        <v>114</v>
      </c>
      <c r="I18" t="s">
        <v>114</v>
      </c>
      <c r="J18" t="s">
        <v>255</v>
      </c>
      <c r="K18" t="s">
        <v>344</v>
      </c>
      <c r="L18" t="s">
        <v>117</v>
      </c>
      <c r="M18" t="s">
        <v>140</v>
      </c>
      <c r="N18" t="s">
        <v>113</v>
      </c>
      <c r="O18" t="s">
        <v>239</v>
      </c>
      <c r="P18" t="s">
        <v>299</v>
      </c>
      <c r="Q18" t="s">
        <v>143</v>
      </c>
      <c r="R18" t="s">
        <v>123</v>
      </c>
      <c r="S18" t="s">
        <v>113</v>
      </c>
      <c r="T18" t="s">
        <v>345</v>
      </c>
      <c r="U18" t="s">
        <v>346</v>
      </c>
      <c r="V18" t="s">
        <v>347</v>
      </c>
      <c r="Z18" t="s">
        <v>259</v>
      </c>
      <c r="AA18" t="s">
        <v>348</v>
      </c>
      <c r="AB18" t="s">
        <v>349</v>
      </c>
      <c r="AC18" t="s">
        <v>350</v>
      </c>
      <c r="AD18">
        <v>2</v>
      </c>
      <c r="AE18" t="s">
        <v>113</v>
      </c>
      <c r="AF18" t="s">
        <v>113</v>
      </c>
      <c r="AG18" t="s">
        <v>113</v>
      </c>
      <c r="AH18" t="s">
        <v>194</v>
      </c>
      <c r="AI18" t="s">
        <v>132</v>
      </c>
      <c r="AJ18" t="s">
        <v>131</v>
      </c>
      <c r="AK18" t="s">
        <v>351</v>
      </c>
      <c r="AL18" t="s">
        <v>113</v>
      </c>
      <c r="AM18" t="s">
        <v>264</v>
      </c>
      <c r="AN18" t="s">
        <v>265</v>
      </c>
      <c r="AO18" t="s">
        <v>266</v>
      </c>
      <c r="AQ18" t="s">
        <v>267</v>
      </c>
      <c r="AR18" t="s">
        <v>113</v>
      </c>
      <c r="AS18" t="s">
        <v>113</v>
      </c>
      <c r="AT18" t="s">
        <v>352</v>
      </c>
      <c r="AU18" t="s">
        <v>113</v>
      </c>
      <c r="AW18" t="s">
        <v>159</v>
      </c>
      <c r="AX18" s="82">
        <f>IFERROR(FIND("Óbitos/feridos",consulta_completa__11[[#This Row],[13 - Ocorrências/Ambientes Atingidos]]),0)</f>
        <v>0</v>
      </c>
      <c r="AY18" s="83" t="str">
        <f t="shared" si="2"/>
        <v/>
      </c>
      <c r="AZ18" s="82">
        <f>IFERROR(FIND("População afetada/evacuada",consulta_completa__11[[#This Row],[13 - Ocorrências/Ambientes Atingidos]]),0)</f>
        <v>0</v>
      </c>
      <c r="BA18" s="82" t="str">
        <f t="shared" si="3"/>
        <v/>
      </c>
      <c r="BB18" s="82">
        <f>IFERROR(FIND("Suspensão de abastecimento de água",consulta_completa__11[[#This Row],[13 - Ocorrências/Ambientes Atingidos]]),0)</f>
        <v>0</v>
      </c>
      <c r="BC18" s="83" t="str">
        <f t="shared" si="31"/>
        <v/>
      </c>
      <c r="BD18" s="82">
        <f>IFERROR(FIND("Rio/córrego",consulta_completa__11[[#This Row],[13 - Ocorrências/Ambientes Atingidos]]),0)</f>
        <v>0</v>
      </c>
      <c r="BE18" s="83" t="str">
        <f t="shared" si="4"/>
        <v/>
      </c>
      <c r="BF18" s="82">
        <f>IFERROR(FIND("Lago",consulta_completa__11[[#This Row],[13 - Ocorrências/Ambientes Atingidos]]),0)</f>
        <v>0</v>
      </c>
      <c r="BG18" s="83" t="str">
        <f t="shared" si="5"/>
        <v/>
      </c>
      <c r="BH18" s="82">
        <f>IFERROR(FIND("Mar",consulta_completa__11[[#This Row],[13 - Ocorrências/Ambientes Atingidos]]),0)</f>
        <v>0</v>
      </c>
      <c r="BI18" s="83" t="str">
        <f t="shared" si="6"/>
        <v/>
      </c>
      <c r="BJ18" s="82">
        <f>IFERROR(FIND("Praia",consulta_completa__11[[#This Row],[13 - Ocorrências/Ambientes Atingidos]]),0)</f>
        <v>0</v>
      </c>
      <c r="BK18" s="83" t="str">
        <f t="shared" si="7"/>
        <v/>
      </c>
      <c r="BL18" s="82">
        <f>IFERROR(FIND("Solo",consulta_completa__11[[#This Row],[13 - Ocorrências/Ambientes Atingidos]]),0)</f>
        <v>1</v>
      </c>
      <c r="BM18" s="83" t="str">
        <f t="shared" si="8"/>
        <v>X</v>
      </c>
      <c r="BN18" s="82">
        <f>IFERROR(FIND("Águas subterrâneas",consulta_completa__11[[#This Row],[13 - Ocorrências/Ambientes Atingidos]]),0)</f>
        <v>0</v>
      </c>
      <c r="BO18" s="83" t="str">
        <f t="shared" si="9"/>
        <v/>
      </c>
      <c r="BP18" s="82">
        <f>IFERROR(FIND("Atmosfera",consulta_completa__11[[#This Row],[13 - Ocorrências/Ambientes Atingidos]]),0)</f>
        <v>0</v>
      </c>
      <c r="BQ18" s="83" t="str">
        <f t="shared" si="10"/>
        <v/>
      </c>
      <c r="BR18" s="82">
        <f>IFERROR(FIND("Flora",consulta_completa__11[[#This Row],[13 - Ocorrências/Ambientes Atingidos]]),0)</f>
        <v>0</v>
      </c>
      <c r="BS18" s="83" t="str">
        <f t="shared" si="11"/>
        <v/>
      </c>
      <c r="BT18" s="82">
        <f>IFERROR(FIND("Fauna",consulta_completa__11[[#This Row],[13 - Ocorrências/Ambientes Atingidos]]),0)</f>
        <v>0</v>
      </c>
      <c r="BU18" s="83" t="str">
        <f t="shared" si="12"/>
        <v/>
      </c>
      <c r="BV18" s="82">
        <f>IFERROR(FIND("UC federal",consulta_completa__11[[#This Row],[13 - Ocorrências/Ambientes Atingidos]]),0)</f>
        <v>0</v>
      </c>
      <c r="BW18" s="83" t="str">
        <f t="shared" si="13"/>
        <v/>
      </c>
      <c r="BX18" s="82">
        <f>IFERROR(FIND("UC estadual/municipal",consulta_completa__11[[#This Row],[13 - Ocorrências/Ambientes Atingidos]]),0)</f>
        <v>0</v>
      </c>
      <c r="BY18" s="83" t="str">
        <f t="shared" si="14"/>
        <v/>
      </c>
      <c r="BZ18" s="82">
        <f>IFERROR(FIND("Outro(s)",consulta_completa__11[[#This Row],[13 - Ocorrências/Ambientes Atingidos]]),0)</f>
        <v>0</v>
      </c>
      <c r="CA18" s="83" t="str">
        <f t="shared" si="15"/>
        <v/>
      </c>
      <c r="CB18" s="82">
        <f>IFERROR(FIND("Sem dano",consulta_completa__11[[#This Row],[13 - Ocorrências/Ambientes Atingidos]]),0)</f>
        <v>0</v>
      </c>
      <c r="CC18" s="83" t="str">
        <f t="shared" si="16"/>
        <v/>
      </c>
      <c r="CD18" s="82" t="str">
        <f>IF(consulta_completa__11[[#This Row],[13 - Ocorrências/Ambientes Atingidos]]="","X","")</f>
        <v/>
      </c>
      <c r="CE18" s="84">
        <f>IFERROR(FIND("IBAMA",consulta_completa__11[[#This Row],[14 - Inst. Atuando no Local]]),0)</f>
        <v>0</v>
      </c>
      <c r="CF18" s="84" t="str">
        <f t="shared" si="17"/>
        <v/>
      </c>
      <c r="CG18" s="84">
        <f>IFERROR(FIND("OEMA",consulta_completa__11[[#This Row],[14 - Inst. Atuando no Local]]),0)</f>
        <v>0</v>
      </c>
      <c r="CH18" s="84" t="str">
        <f t="shared" si="18"/>
        <v/>
      </c>
      <c r="CI18" s="84">
        <f>IFERROR(FIND("DEFESA CIVIL",consulta_completa__11[[#This Row],[14 - Inst. Atuando no Local]]),0)</f>
        <v>0</v>
      </c>
      <c r="CJ18" s="84" t="str">
        <f t="shared" si="19"/>
        <v/>
      </c>
      <c r="CK18" s="84">
        <f>IFERROR(FIND("CORPO DE BOMBEIROS",consulta_completa__11[[#This Row],[14 - Inst. Atuando no Local]]),0)</f>
        <v>0</v>
      </c>
      <c r="CL18" s="84" t="str">
        <f t="shared" si="20"/>
        <v/>
      </c>
      <c r="CM18" s="84">
        <f>IFERROR(FIND("POLÍCIA RODOVIÁRIA",consulta_completa__11[[#This Row],[14 - Inst. Atuando no Local]]),0)</f>
        <v>0</v>
      </c>
      <c r="CN18" s="84" t="str">
        <f t="shared" si="21"/>
        <v/>
      </c>
      <c r="CO18" s="84">
        <f>IFERROR(FIND("POLÍCIA MILITAR",consulta_completa__11[[#This Row],[14 - Inst. Atuando no Local]]),0)</f>
        <v>0</v>
      </c>
      <c r="CP18" s="84" t="str">
        <f t="shared" si="22"/>
        <v/>
      </c>
      <c r="CQ18" s="84">
        <f>IFERROR(FIND("POLÍCIA CIVIL",consulta_completa__11[[#This Row],[14 - Inst. Atuando no Local]]),0)</f>
        <v>0</v>
      </c>
      <c r="CR18" s="84" t="str">
        <f t="shared" si="23"/>
        <v/>
      </c>
      <c r="CS18" s="84">
        <f>IFERROR(FIND("MARINHA DO BRASIL",consulta_completa__11[[#This Row],[14 - Inst. Atuando no Local]]),0)</f>
        <v>0</v>
      </c>
      <c r="CT18" s="84" t="str">
        <f t="shared" si="24"/>
        <v/>
      </c>
      <c r="CU18" s="84">
        <f>IFERROR(FIND("EMPRESA ESPECIALIZADA EM ATENDIMENTO",consulta_completa__11[[#This Row],[14 - Inst. Atuando no Local]]),0)</f>
        <v>0</v>
      </c>
      <c r="CV18" s="84" t="str">
        <f t="shared" si="25"/>
        <v/>
      </c>
      <c r="CW18" s="84">
        <f>IFERROR(FIND("IBAMA",consulta_completa__11[[#This Row],[14 - Inst. Atuando no Local]]),0)</f>
        <v>0</v>
      </c>
      <c r="CX18" s="84" t="str">
        <f t="shared" si="26"/>
        <v/>
      </c>
      <c r="CY18" s="84" t="str">
        <f>IF(consulta_completa__11[[#This Row],[14 - Inst. Atuando no Local]]="","X","")</f>
        <v>X</v>
      </c>
      <c r="CZ18" s="84">
        <f>IFERROR(FIND("OUTRA (S)",consulta_completa__11[[#This Row],[14 - Inst. Atuando no Local]]),0)</f>
        <v>0</v>
      </c>
      <c r="DA18" s="84" t="str">
        <f t="shared" si="27"/>
        <v/>
      </c>
      <c r="DB18" s="35" t="str">
        <f t="shared" si="28"/>
        <v>Sim</v>
      </c>
      <c r="DC18" s="35" t="str">
        <f t="shared" si="29"/>
        <v>Não</v>
      </c>
      <c r="DD18" s="35" t="str">
        <f t="shared" si="30"/>
        <v>Sim</v>
      </c>
      <c r="DE18" s="87" t="str">
        <f t="shared" si="1"/>
        <v>Estadual</v>
      </c>
    </row>
    <row r="19" spans="1:109">
      <c r="A19" s="14">
        <v>20251764838</v>
      </c>
      <c r="B19" s="1">
        <v>45664</v>
      </c>
      <c r="C19" t="s">
        <v>353</v>
      </c>
      <c r="D19" t="s">
        <v>161</v>
      </c>
      <c r="E19" t="s">
        <v>162</v>
      </c>
      <c r="F19" t="s">
        <v>113</v>
      </c>
      <c r="G19" t="s">
        <v>113</v>
      </c>
      <c r="H19" t="s">
        <v>114</v>
      </c>
      <c r="I19" t="s">
        <v>114</v>
      </c>
      <c r="J19" t="s">
        <v>354</v>
      </c>
      <c r="K19" t="s">
        <v>113</v>
      </c>
      <c r="L19" t="s">
        <v>113</v>
      </c>
      <c r="M19" t="s">
        <v>140</v>
      </c>
      <c r="N19" t="s">
        <v>141</v>
      </c>
      <c r="O19" t="s">
        <v>239</v>
      </c>
      <c r="P19" t="s">
        <v>355</v>
      </c>
      <c r="Q19" t="s">
        <v>122</v>
      </c>
      <c r="R19" t="s">
        <v>123</v>
      </c>
      <c r="S19" t="s">
        <v>113</v>
      </c>
      <c r="T19" t="s">
        <v>356</v>
      </c>
      <c r="U19" t="s">
        <v>357</v>
      </c>
      <c r="V19" t="s">
        <v>113</v>
      </c>
      <c r="W19" t="b">
        <v>1</v>
      </c>
      <c r="Z19" t="s">
        <v>113</v>
      </c>
      <c r="AA19" t="s">
        <v>113</v>
      </c>
      <c r="AB19" t="s">
        <v>358</v>
      </c>
      <c r="AC19" t="s">
        <v>113</v>
      </c>
      <c r="AD19">
        <v>1</v>
      </c>
      <c r="AE19" t="s">
        <v>359</v>
      </c>
      <c r="AF19" t="s">
        <v>360</v>
      </c>
      <c r="AG19" t="s">
        <v>361</v>
      </c>
      <c r="AH19" t="s">
        <v>131</v>
      </c>
      <c r="AI19" t="s">
        <v>132</v>
      </c>
      <c r="AJ19" t="s">
        <v>132</v>
      </c>
      <c r="AK19" t="s">
        <v>113</v>
      </c>
      <c r="AL19" t="s">
        <v>113</v>
      </c>
      <c r="AM19" t="s">
        <v>362</v>
      </c>
      <c r="AN19" t="s">
        <v>358</v>
      </c>
      <c r="AO19" t="s">
        <v>363</v>
      </c>
      <c r="AP19">
        <v>11981320058</v>
      </c>
      <c r="AQ19" t="s">
        <v>364</v>
      </c>
      <c r="AR19" t="s">
        <v>113</v>
      </c>
      <c r="AS19" t="s">
        <v>113</v>
      </c>
      <c r="AT19" t="s">
        <v>113</v>
      </c>
      <c r="AU19" t="s">
        <v>113</v>
      </c>
      <c r="AW19" t="s">
        <v>113</v>
      </c>
      <c r="AX19" s="82">
        <f>IFERROR(FIND("Óbitos/feridos",consulta_completa__11[[#This Row],[13 - Ocorrências/Ambientes Atingidos]]),0)</f>
        <v>0</v>
      </c>
      <c r="AY19" s="83" t="str">
        <f t="shared" si="2"/>
        <v/>
      </c>
      <c r="AZ19" s="82">
        <f>IFERROR(FIND("População afetada/evacuada",consulta_completa__11[[#This Row],[13 - Ocorrências/Ambientes Atingidos]]),0)</f>
        <v>0</v>
      </c>
      <c r="BA19" s="82" t="str">
        <f t="shared" si="3"/>
        <v/>
      </c>
      <c r="BB19" s="82">
        <f>IFERROR(FIND("Suspensão de abastecimento de água",consulta_completa__11[[#This Row],[13 - Ocorrências/Ambientes Atingidos]]),0)</f>
        <v>0</v>
      </c>
      <c r="BC19" s="83" t="str">
        <f t="shared" si="31"/>
        <v/>
      </c>
      <c r="BD19" s="82">
        <f>IFERROR(FIND("Rio/córrego",consulta_completa__11[[#This Row],[13 - Ocorrências/Ambientes Atingidos]]),0)</f>
        <v>0</v>
      </c>
      <c r="BE19" s="83" t="str">
        <f t="shared" si="4"/>
        <v/>
      </c>
      <c r="BF19" s="82">
        <f>IFERROR(FIND("Lago",consulta_completa__11[[#This Row],[13 - Ocorrências/Ambientes Atingidos]]),0)</f>
        <v>0</v>
      </c>
      <c r="BG19" s="83" t="str">
        <f t="shared" si="5"/>
        <v/>
      </c>
      <c r="BH19" s="82">
        <f>IFERROR(FIND("Mar",consulta_completa__11[[#This Row],[13 - Ocorrências/Ambientes Atingidos]]),0)</f>
        <v>0</v>
      </c>
      <c r="BI19" s="83" t="str">
        <f t="shared" si="6"/>
        <v/>
      </c>
      <c r="BJ19" s="82">
        <f>IFERROR(FIND("Praia",consulta_completa__11[[#This Row],[13 - Ocorrências/Ambientes Atingidos]]),0)</f>
        <v>0</v>
      </c>
      <c r="BK19" s="83" t="str">
        <f t="shared" si="7"/>
        <v/>
      </c>
      <c r="BL19" s="82">
        <f>IFERROR(FIND("Solo",consulta_completa__11[[#This Row],[13 - Ocorrências/Ambientes Atingidos]]),0)</f>
        <v>1</v>
      </c>
      <c r="BM19" s="83" t="str">
        <f t="shared" si="8"/>
        <v>X</v>
      </c>
      <c r="BN19" s="82">
        <f>IFERROR(FIND("Águas subterrâneas",consulta_completa__11[[#This Row],[13 - Ocorrências/Ambientes Atingidos]]),0)</f>
        <v>0</v>
      </c>
      <c r="BO19" s="83" t="str">
        <f t="shared" si="9"/>
        <v/>
      </c>
      <c r="BP19" s="82">
        <f>IFERROR(FIND("Atmosfera",consulta_completa__11[[#This Row],[13 - Ocorrências/Ambientes Atingidos]]),0)</f>
        <v>0</v>
      </c>
      <c r="BQ19" s="83" t="str">
        <f t="shared" si="10"/>
        <v/>
      </c>
      <c r="BR19" s="82">
        <f>IFERROR(FIND("Flora",consulta_completa__11[[#This Row],[13 - Ocorrências/Ambientes Atingidos]]),0)</f>
        <v>0</v>
      </c>
      <c r="BS19" s="83" t="str">
        <f t="shared" si="11"/>
        <v/>
      </c>
      <c r="BT19" s="82">
        <f>IFERROR(FIND("Fauna",consulta_completa__11[[#This Row],[13 - Ocorrências/Ambientes Atingidos]]),0)</f>
        <v>0</v>
      </c>
      <c r="BU19" s="83" t="str">
        <f t="shared" si="12"/>
        <v/>
      </c>
      <c r="BV19" s="82">
        <f>IFERROR(FIND("UC federal",consulta_completa__11[[#This Row],[13 - Ocorrências/Ambientes Atingidos]]),0)</f>
        <v>0</v>
      </c>
      <c r="BW19" s="83" t="str">
        <f t="shared" si="13"/>
        <v/>
      </c>
      <c r="BX19" s="82">
        <f>IFERROR(FIND("UC estadual/municipal",consulta_completa__11[[#This Row],[13 - Ocorrências/Ambientes Atingidos]]),0)</f>
        <v>0</v>
      </c>
      <c r="BY19" s="83" t="str">
        <f t="shared" si="14"/>
        <v/>
      </c>
      <c r="BZ19" s="82">
        <f>IFERROR(FIND("Outro(s)",consulta_completa__11[[#This Row],[13 - Ocorrências/Ambientes Atingidos]]),0)</f>
        <v>0</v>
      </c>
      <c r="CA19" s="83" t="str">
        <f t="shared" si="15"/>
        <v/>
      </c>
      <c r="CB19" s="82">
        <f>IFERROR(FIND("Sem dano",consulta_completa__11[[#This Row],[13 - Ocorrências/Ambientes Atingidos]]),0)</f>
        <v>0</v>
      </c>
      <c r="CC19" s="83" t="str">
        <f t="shared" si="16"/>
        <v/>
      </c>
      <c r="CD19" s="82" t="str">
        <f>IF(consulta_completa__11[[#This Row],[13 - Ocorrências/Ambientes Atingidos]]="","X","")</f>
        <v/>
      </c>
      <c r="CE19" s="84">
        <f>IFERROR(FIND("IBAMA",consulta_completa__11[[#This Row],[14 - Inst. Atuando no Local]]),0)</f>
        <v>0</v>
      </c>
      <c r="CF19" s="84" t="str">
        <f t="shared" si="17"/>
        <v/>
      </c>
      <c r="CG19" s="84">
        <f>IFERROR(FIND("OEMA",consulta_completa__11[[#This Row],[14 - Inst. Atuando no Local]]),0)</f>
        <v>0</v>
      </c>
      <c r="CH19" s="84" t="str">
        <f t="shared" si="18"/>
        <v/>
      </c>
      <c r="CI19" s="84">
        <f>IFERROR(FIND("DEFESA CIVIL",consulta_completa__11[[#This Row],[14 - Inst. Atuando no Local]]),0)</f>
        <v>0</v>
      </c>
      <c r="CJ19" s="84" t="str">
        <f t="shared" si="19"/>
        <v/>
      </c>
      <c r="CK19" s="84">
        <f>IFERROR(FIND("CORPO DE BOMBEIROS",consulta_completa__11[[#This Row],[14 - Inst. Atuando no Local]]),0)</f>
        <v>0</v>
      </c>
      <c r="CL19" s="84" t="str">
        <f t="shared" si="20"/>
        <v/>
      </c>
      <c r="CM19" s="84">
        <f>IFERROR(FIND("POLÍCIA RODOVIÁRIA",consulta_completa__11[[#This Row],[14 - Inst. Atuando no Local]]),0)</f>
        <v>0</v>
      </c>
      <c r="CN19" s="84" t="str">
        <f t="shared" si="21"/>
        <v/>
      </c>
      <c r="CO19" s="84">
        <f>IFERROR(FIND("POLÍCIA MILITAR",consulta_completa__11[[#This Row],[14 - Inst. Atuando no Local]]),0)</f>
        <v>0</v>
      </c>
      <c r="CP19" s="84" t="str">
        <f t="shared" si="22"/>
        <v/>
      </c>
      <c r="CQ19" s="84">
        <f>IFERROR(FIND("POLÍCIA CIVIL",consulta_completa__11[[#This Row],[14 - Inst. Atuando no Local]]),0)</f>
        <v>0</v>
      </c>
      <c r="CR19" s="84" t="str">
        <f t="shared" si="23"/>
        <v/>
      </c>
      <c r="CS19" s="84">
        <f>IFERROR(FIND("MARINHA DO BRASIL",consulta_completa__11[[#This Row],[14 - Inst. Atuando no Local]]),0)</f>
        <v>0</v>
      </c>
      <c r="CT19" s="84" t="str">
        <f t="shared" si="24"/>
        <v/>
      </c>
      <c r="CU19" s="84">
        <f>IFERROR(FIND("EMPRESA ESPECIALIZADA EM ATENDIMENTO",consulta_completa__11[[#This Row],[14 - Inst. Atuando no Local]]),0)</f>
        <v>0</v>
      </c>
      <c r="CV19" s="84" t="str">
        <f t="shared" si="25"/>
        <v/>
      </c>
      <c r="CW19" s="84">
        <f>IFERROR(FIND("IBAMA",consulta_completa__11[[#This Row],[14 - Inst. Atuando no Local]]),0)</f>
        <v>0</v>
      </c>
      <c r="CX19" s="84" t="str">
        <f t="shared" si="26"/>
        <v/>
      </c>
      <c r="CY19" s="84" t="str">
        <f>IF(consulta_completa__11[[#This Row],[14 - Inst. Atuando no Local]]="","X","")</f>
        <v/>
      </c>
      <c r="CZ19" s="84">
        <f>IFERROR(FIND("OUTRA (S)",consulta_completa__11[[#This Row],[14 - Inst. Atuando no Local]]),0)</f>
        <v>0</v>
      </c>
      <c r="DA19" s="84" t="str">
        <f t="shared" si="27"/>
        <v/>
      </c>
      <c r="DB19" s="35" t="str">
        <f t="shared" si="28"/>
        <v>Sim</v>
      </c>
      <c r="DC19" s="35" t="str">
        <f t="shared" si="29"/>
        <v>Não</v>
      </c>
      <c r="DD19" s="35" t="str">
        <f t="shared" si="30"/>
        <v>Sim</v>
      </c>
      <c r="DE19" s="87" t="str">
        <f t="shared" si="1"/>
        <v>Federal</v>
      </c>
    </row>
    <row r="20" spans="1:109">
      <c r="A20" s="14">
        <v>20251764854</v>
      </c>
      <c r="B20" s="1">
        <v>45664</v>
      </c>
      <c r="C20" t="s">
        <v>160</v>
      </c>
      <c r="D20" t="s">
        <v>161</v>
      </c>
      <c r="E20" t="s">
        <v>162</v>
      </c>
      <c r="F20" t="s">
        <v>163</v>
      </c>
      <c r="G20" t="s">
        <v>113</v>
      </c>
      <c r="H20" t="s">
        <v>114</v>
      </c>
      <c r="I20" t="s">
        <v>114</v>
      </c>
      <c r="J20" t="s">
        <v>365</v>
      </c>
      <c r="K20" t="s">
        <v>366</v>
      </c>
      <c r="L20" t="s">
        <v>166</v>
      </c>
      <c r="M20" t="s">
        <v>140</v>
      </c>
      <c r="N20" t="s">
        <v>119</v>
      </c>
      <c r="O20" t="s">
        <v>120</v>
      </c>
      <c r="P20" t="s">
        <v>355</v>
      </c>
      <c r="Q20" t="s">
        <v>122</v>
      </c>
      <c r="R20" t="s">
        <v>123</v>
      </c>
      <c r="S20" t="s">
        <v>113</v>
      </c>
      <c r="T20" t="s">
        <v>113</v>
      </c>
      <c r="U20" t="s">
        <v>367</v>
      </c>
      <c r="V20" t="s">
        <v>368</v>
      </c>
      <c r="Z20" t="s">
        <v>369</v>
      </c>
      <c r="AA20" t="s">
        <v>370</v>
      </c>
      <c r="AB20" t="s">
        <v>172</v>
      </c>
      <c r="AC20" t="s">
        <v>173</v>
      </c>
      <c r="AD20">
        <v>1</v>
      </c>
      <c r="AE20" t="s">
        <v>371</v>
      </c>
      <c r="AF20" t="s">
        <v>113</v>
      </c>
      <c r="AG20" t="s">
        <v>113</v>
      </c>
      <c r="AH20" t="s">
        <v>131</v>
      </c>
      <c r="AI20" t="s">
        <v>132</v>
      </c>
      <c r="AJ20" t="s">
        <v>131</v>
      </c>
      <c r="AK20" t="s">
        <v>372</v>
      </c>
      <c r="AL20" t="s">
        <v>113</v>
      </c>
      <c r="AM20" t="s">
        <v>176</v>
      </c>
      <c r="AN20" t="s">
        <v>172</v>
      </c>
      <c r="AO20" t="s">
        <v>225</v>
      </c>
      <c r="AP20">
        <v>41988207121</v>
      </c>
      <c r="AQ20" t="s">
        <v>178</v>
      </c>
      <c r="AR20" t="s">
        <v>113</v>
      </c>
      <c r="AS20" t="s">
        <v>113</v>
      </c>
      <c r="AT20" t="s">
        <v>113</v>
      </c>
      <c r="AU20" t="s">
        <v>113</v>
      </c>
      <c r="AW20" t="s">
        <v>113</v>
      </c>
      <c r="AX20" s="82">
        <f>IFERROR(FIND("Óbitos/feridos",consulta_completa__11[[#This Row],[13 - Ocorrências/Ambientes Atingidos]]),0)</f>
        <v>0</v>
      </c>
      <c r="AY20" s="83" t="str">
        <f t="shared" si="2"/>
        <v/>
      </c>
      <c r="AZ20" s="82">
        <f>IFERROR(FIND("População afetada/evacuada",consulta_completa__11[[#This Row],[13 - Ocorrências/Ambientes Atingidos]]),0)</f>
        <v>0</v>
      </c>
      <c r="BA20" s="82" t="str">
        <f t="shared" si="3"/>
        <v/>
      </c>
      <c r="BB20" s="82">
        <f>IFERROR(FIND("Suspensão de abastecimento de água",consulta_completa__11[[#This Row],[13 - Ocorrências/Ambientes Atingidos]]),0)</f>
        <v>0</v>
      </c>
      <c r="BC20" s="83" t="str">
        <f t="shared" si="31"/>
        <v/>
      </c>
      <c r="BD20" s="82">
        <f>IFERROR(FIND("Rio/córrego",consulta_completa__11[[#This Row],[13 - Ocorrências/Ambientes Atingidos]]),0)</f>
        <v>0</v>
      </c>
      <c r="BE20" s="83" t="str">
        <f t="shared" si="4"/>
        <v/>
      </c>
      <c r="BF20" s="82">
        <f>IFERROR(FIND("Lago",consulta_completa__11[[#This Row],[13 - Ocorrências/Ambientes Atingidos]]),0)</f>
        <v>0</v>
      </c>
      <c r="BG20" s="83" t="str">
        <f t="shared" si="5"/>
        <v/>
      </c>
      <c r="BH20" s="82">
        <f>IFERROR(FIND("Mar",consulta_completa__11[[#This Row],[13 - Ocorrências/Ambientes Atingidos]]),0)</f>
        <v>0</v>
      </c>
      <c r="BI20" s="83" t="str">
        <f t="shared" si="6"/>
        <v/>
      </c>
      <c r="BJ20" s="82">
        <f>IFERROR(FIND("Praia",consulta_completa__11[[#This Row],[13 - Ocorrências/Ambientes Atingidos]]),0)</f>
        <v>0</v>
      </c>
      <c r="BK20" s="83" t="str">
        <f t="shared" si="7"/>
        <v/>
      </c>
      <c r="BL20" s="82">
        <f>IFERROR(FIND("Solo",consulta_completa__11[[#This Row],[13 - Ocorrências/Ambientes Atingidos]]),0)</f>
        <v>1</v>
      </c>
      <c r="BM20" s="83" t="str">
        <f t="shared" si="8"/>
        <v>X</v>
      </c>
      <c r="BN20" s="82">
        <f>IFERROR(FIND("Águas subterrâneas",consulta_completa__11[[#This Row],[13 - Ocorrências/Ambientes Atingidos]]),0)</f>
        <v>0</v>
      </c>
      <c r="BO20" s="83" t="str">
        <f t="shared" si="9"/>
        <v/>
      </c>
      <c r="BP20" s="82">
        <f>IFERROR(FIND("Atmosfera",consulta_completa__11[[#This Row],[13 - Ocorrências/Ambientes Atingidos]]),0)</f>
        <v>0</v>
      </c>
      <c r="BQ20" s="83" t="str">
        <f t="shared" si="10"/>
        <v/>
      </c>
      <c r="BR20" s="82">
        <f>IFERROR(FIND("Flora",consulta_completa__11[[#This Row],[13 - Ocorrências/Ambientes Atingidos]]),0)</f>
        <v>0</v>
      </c>
      <c r="BS20" s="83" t="str">
        <f t="shared" si="11"/>
        <v/>
      </c>
      <c r="BT20" s="82">
        <f>IFERROR(FIND("Fauna",consulta_completa__11[[#This Row],[13 - Ocorrências/Ambientes Atingidos]]),0)</f>
        <v>0</v>
      </c>
      <c r="BU20" s="83" t="str">
        <f t="shared" si="12"/>
        <v/>
      </c>
      <c r="BV20" s="82">
        <f>IFERROR(FIND("UC federal",consulta_completa__11[[#This Row],[13 - Ocorrências/Ambientes Atingidos]]),0)</f>
        <v>0</v>
      </c>
      <c r="BW20" s="83" t="str">
        <f t="shared" si="13"/>
        <v/>
      </c>
      <c r="BX20" s="82">
        <f>IFERROR(FIND("UC estadual/municipal",consulta_completa__11[[#This Row],[13 - Ocorrências/Ambientes Atingidos]]),0)</f>
        <v>0</v>
      </c>
      <c r="BY20" s="83" t="str">
        <f t="shared" si="14"/>
        <v/>
      </c>
      <c r="BZ20" s="82">
        <f>IFERROR(FIND("Outro(s)",consulta_completa__11[[#This Row],[13 - Ocorrências/Ambientes Atingidos]]),0)</f>
        <v>0</v>
      </c>
      <c r="CA20" s="83" t="str">
        <f t="shared" si="15"/>
        <v/>
      </c>
      <c r="CB20" s="82">
        <f>IFERROR(FIND("Sem dano",consulta_completa__11[[#This Row],[13 - Ocorrências/Ambientes Atingidos]]),0)</f>
        <v>0</v>
      </c>
      <c r="CC20" s="83" t="str">
        <f t="shared" si="16"/>
        <v/>
      </c>
      <c r="CD20" s="82" t="str">
        <f>IF(consulta_completa__11[[#This Row],[13 - Ocorrências/Ambientes Atingidos]]="","X","")</f>
        <v/>
      </c>
      <c r="CE20" s="84">
        <f>IFERROR(FIND("IBAMA",consulta_completa__11[[#This Row],[14 - Inst. Atuando no Local]]),0)</f>
        <v>0</v>
      </c>
      <c r="CF20" s="84" t="str">
        <f t="shared" si="17"/>
        <v/>
      </c>
      <c r="CG20" s="84">
        <f>IFERROR(FIND("OEMA",consulta_completa__11[[#This Row],[14 - Inst. Atuando no Local]]),0)</f>
        <v>0</v>
      </c>
      <c r="CH20" s="84" t="str">
        <f t="shared" si="18"/>
        <v/>
      </c>
      <c r="CI20" s="84">
        <f>IFERROR(FIND("DEFESA CIVIL",consulta_completa__11[[#This Row],[14 - Inst. Atuando no Local]]),0)</f>
        <v>0</v>
      </c>
      <c r="CJ20" s="84" t="str">
        <f t="shared" si="19"/>
        <v/>
      </c>
      <c r="CK20" s="84">
        <f>IFERROR(FIND("CORPO DE BOMBEIROS",consulta_completa__11[[#This Row],[14 - Inst. Atuando no Local]]),0)</f>
        <v>0</v>
      </c>
      <c r="CL20" s="84" t="str">
        <f t="shared" si="20"/>
        <v/>
      </c>
      <c r="CM20" s="84">
        <f>IFERROR(FIND("POLÍCIA RODOVIÁRIA",consulta_completa__11[[#This Row],[14 - Inst. Atuando no Local]]),0)</f>
        <v>0</v>
      </c>
      <c r="CN20" s="84" t="str">
        <f t="shared" si="21"/>
        <v/>
      </c>
      <c r="CO20" s="84">
        <f>IFERROR(FIND("POLÍCIA MILITAR",consulta_completa__11[[#This Row],[14 - Inst. Atuando no Local]]),0)</f>
        <v>0</v>
      </c>
      <c r="CP20" s="84" t="str">
        <f t="shared" si="22"/>
        <v/>
      </c>
      <c r="CQ20" s="84">
        <f>IFERROR(FIND("POLÍCIA CIVIL",consulta_completa__11[[#This Row],[14 - Inst. Atuando no Local]]),0)</f>
        <v>0</v>
      </c>
      <c r="CR20" s="84" t="str">
        <f t="shared" si="23"/>
        <v/>
      </c>
      <c r="CS20" s="84">
        <f>IFERROR(FIND("MARINHA DO BRASIL",consulta_completa__11[[#This Row],[14 - Inst. Atuando no Local]]),0)</f>
        <v>0</v>
      </c>
      <c r="CT20" s="84" t="str">
        <f t="shared" si="24"/>
        <v/>
      </c>
      <c r="CU20" s="84">
        <f>IFERROR(FIND("EMPRESA ESPECIALIZADA EM ATENDIMENTO",consulta_completa__11[[#This Row],[14 - Inst. Atuando no Local]]),0)</f>
        <v>0</v>
      </c>
      <c r="CV20" s="84" t="str">
        <f t="shared" si="25"/>
        <v/>
      </c>
      <c r="CW20" s="84">
        <f>IFERROR(FIND("IBAMA",consulta_completa__11[[#This Row],[14 - Inst. Atuando no Local]]),0)</f>
        <v>0</v>
      </c>
      <c r="CX20" s="84" t="str">
        <f t="shared" si="26"/>
        <v/>
      </c>
      <c r="CY20" s="84" t="str">
        <f>IF(consulta_completa__11[[#This Row],[14 - Inst. Atuando no Local]]="","X","")</f>
        <v/>
      </c>
      <c r="CZ20" s="84">
        <f>IFERROR(FIND("OUTRA (S)",consulta_completa__11[[#This Row],[14 - Inst. Atuando no Local]]),0)</f>
        <v>0</v>
      </c>
      <c r="DA20" s="84" t="str">
        <f t="shared" si="27"/>
        <v/>
      </c>
      <c r="DB20" s="35" t="str">
        <f t="shared" si="28"/>
        <v>Sim</v>
      </c>
      <c r="DC20" s="35" t="str">
        <f t="shared" si="29"/>
        <v>Não</v>
      </c>
      <c r="DD20" s="35" t="str">
        <f t="shared" si="30"/>
        <v>Sim</v>
      </c>
      <c r="DE20" s="87" t="str">
        <f t="shared" si="1"/>
        <v>Federal</v>
      </c>
    </row>
    <row r="21" spans="1:109">
      <c r="A21" s="14">
        <v>20251839658</v>
      </c>
      <c r="B21" s="1">
        <v>45664</v>
      </c>
      <c r="C21" t="s">
        <v>373</v>
      </c>
      <c r="D21" t="s">
        <v>374</v>
      </c>
      <c r="E21" t="s">
        <v>111</v>
      </c>
      <c r="F21" t="s">
        <v>139</v>
      </c>
      <c r="G21" t="s">
        <v>113</v>
      </c>
      <c r="H21" t="s">
        <v>114</v>
      </c>
      <c r="I21" t="s">
        <v>114</v>
      </c>
      <c r="J21" t="s">
        <v>113</v>
      </c>
      <c r="K21" t="s">
        <v>114</v>
      </c>
      <c r="L21" t="s">
        <v>114</v>
      </c>
      <c r="M21" t="s">
        <v>140</v>
      </c>
      <c r="N21" t="s">
        <v>119</v>
      </c>
      <c r="O21" t="s">
        <v>239</v>
      </c>
      <c r="P21" t="s">
        <v>355</v>
      </c>
      <c r="Q21" t="s">
        <v>122</v>
      </c>
      <c r="R21" t="s">
        <v>123</v>
      </c>
      <c r="S21" t="s">
        <v>113</v>
      </c>
      <c r="T21" t="s">
        <v>375</v>
      </c>
      <c r="U21" t="s">
        <v>376</v>
      </c>
      <c r="V21" t="s">
        <v>377</v>
      </c>
      <c r="Z21" t="s">
        <v>378</v>
      </c>
      <c r="AA21" t="s">
        <v>379</v>
      </c>
      <c r="AB21" t="s">
        <v>380</v>
      </c>
      <c r="AC21" t="s">
        <v>381</v>
      </c>
      <c r="AD21">
        <v>2</v>
      </c>
      <c r="AE21" t="s">
        <v>382</v>
      </c>
      <c r="AF21" t="s">
        <v>383</v>
      </c>
      <c r="AG21" t="s">
        <v>384</v>
      </c>
      <c r="AH21" t="s">
        <v>131</v>
      </c>
      <c r="AI21" t="s">
        <v>132</v>
      </c>
      <c r="AJ21" t="s">
        <v>131</v>
      </c>
      <c r="AK21" t="s">
        <v>385</v>
      </c>
      <c r="AL21" t="s">
        <v>386</v>
      </c>
      <c r="AM21" t="s">
        <v>387</v>
      </c>
      <c r="AN21" t="s">
        <v>380</v>
      </c>
      <c r="AO21" t="s">
        <v>388</v>
      </c>
      <c r="AP21">
        <v>82998006713</v>
      </c>
      <c r="AQ21" t="s">
        <v>389</v>
      </c>
      <c r="AR21" t="s">
        <v>113</v>
      </c>
      <c r="AS21" t="s">
        <v>113</v>
      </c>
      <c r="AT21" t="s">
        <v>113</v>
      </c>
      <c r="AU21" t="s">
        <v>113</v>
      </c>
      <c r="AW21" t="s">
        <v>113</v>
      </c>
      <c r="AX21" s="82">
        <f>IFERROR(FIND("Óbitos/feridos",consulta_completa__11[[#This Row],[13 - Ocorrências/Ambientes Atingidos]]),0)</f>
        <v>0</v>
      </c>
      <c r="AY21" s="83" t="str">
        <f t="shared" si="2"/>
        <v/>
      </c>
      <c r="AZ21" s="82">
        <f>IFERROR(FIND("População afetada/evacuada",consulta_completa__11[[#This Row],[13 - Ocorrências/Ambientes Atingidos]]),0)</f>
        <v>0</v>
      </c>
      <c r="BA21" s="82" t="str">
        <f t="shared" si="3"/>
        <v/>
      </c>
      <c r="BB21" s="82">
        <f>IFERROR(FIND("Suspensão de abastecimento de água",consulta_completa__11[[#This Row],[13 - Ocorrências/Ambientes Atingidos]]),0)</f>
        <v>0</v>
      </c>
      <c r="BC21" s="83" t="str">
        <f t="shared" si="31"/>
        <v/>
      </c>
      <c r="BD21" s="82">
        <f>IFERROR(FIND("Rio/córrego",consulta_completa__11[[#This Row],[13 - Ocorrências/Ambientes Atingidos]]),0)</f>
        <v>0</v>
      </c>
      <c r="BE21" s="83" t="str">
        <f t="shared" si="4"/>
        <v/>
      </c>
      <c r="BF21" s="82">
        <f>IFERROR(FIND("Lago",consulta_completa__11[[#This Row],[13 - Ocorrências/Ambientes Atingidos]]),0)</f>
        <v>0</v>
      </c>
      <c r="BG21" s="83" t="str">
        <f t="shared" si="5"/>
        <v/>
      </c>
      <c r="BH21" s="82">
        <f>IFERROR(FIND("Mar",consulta_completa__11[[#This Row],[13 - Ocorrências/Ambientes Atingidos]]),0)</f>
        <v>0</v>
      </c>
      <c r="BI21" s="83" t="str">
        <f t="shared" si="6"/>
        <v/>
      </c>
      <c r="BJ21" s="82">
        <f>IFERROR(FIND("Praia",consulta_completa__11[[#This Row],[13 - Ocorrências/Ambientes Atingidos]]),0)</f>
        <v>0</v>
      </c>
      <c r="BK21" s="83" t="str">
        <f t="shared" si="7"/>
        <v/>
      </c>
      <c r="BL21" s="82">
        <f>IFERROR(FIND("Solo",consulta_completa__11[[#This Row],[13 - Ocorrências/Ambientes Atingidos]]),0)</f>
        <v>1</v>
      </c>
      <c r="BM21" s="83" t="str">
        <f t="shared" si="8"/>
        <v>X</v>
      </c>
      <c r="BN21" s="82">
        <f>IFERROR(FIND("Águas subterrâneas",consulta_completa__11[[#This Row],[13 - Ocorrências/Ambientes Atingidos]]),0)</f>
        <v>0</v>
      </c>
      <c r="BO21" s="83" t="str">
        <f t="shared" si="9"/>
        <v/>
      </c>
      <c r="BP21" s="82">
        <f>IFERROR(FIND("Atmosfera",consulta_completa__11[[#This Row],[13 - Ocorrências/Ambientes Atingidos]]),0)</f>
        <v>0</v>
      </c>
      <c r="BQ21" s="83" t="str">
        <f t="shared" si="10"/>
        <v/>
      </c>
      <c r="BR21" s="82">
        <f>IFERROR(FIND("Flora",consulta_completa__11[[#This Row],[13 - Ocorrências/Ambientes Atingidos]]),0)</f>
        <v>0</v>
      </c>
      <c r="BS21" s="83" t="str">
        <f t="shared" si="11"/>
        <v/>
      </c>
      <c r="BT21" s="82">
        <f>IFERROR(FIND("Fauna",consulta_completa__11[[#This Row],[13 - Ocorrências/Ambientes Atingidos]]),0)</f>
        <v>0</v>
      </c>
      <c r="BU21" s="83" t="str">
        <f t="shared" si="12"/>
        <v/>
      </c>
      <c r="BV21" s="82">
        <f>IFERROR(FIND("UC federal",consulta_completa__11[[#This Row],[13 - Ocorrências/Ambientes Atingidos]]),0)</f>
        <v>0</v>
      </c>
      <c r="BW21" s="83" t="str">
        <f t="shared" si="13"/>
        <v/>
      </c>
      <c r="BX21" s="82">
        <f>IFERROR(FIND("UC estadual/municipal",consulta_completa__11[[#This Row],[13 - Ocorrências/Ambientes Atingidos]]),0)</f>
        <v>0</v>
      </c>
      <c r="BY21" s="83" t="str">
        <f t="shared" si="14"/>
        <v/>
      </c>
      <c r="BZ21" s="82">
        <f>IFERROR(FIND("Outro(s)",consulta_completa__11[[#This Row],[13 - Ocorrências/Ambientes Atingidos]]),0)</f>
        <v>0</v>
      </c>
      <c r="CA21" s="83" t="str">
        <f t="shared" si="15"/>
        <v/>
      </c>
      <c r="CB21" s="82">
        <f>IFERROR(FIND("Sem dano",consulta_completa__11[[#This Row],[13 - Ocorrências/Ambientes Atingidos]]),0)</f>
        <v>0</v>
      </c>
      <c r="CC21" s="83" t="str">
        <f t="shared" si="16"/>
        <v/>
      </c>
      <c r="CD21" s="82" t="str">
        <f>IF(consulta_completa__11[[#This Row],[13 - Ocorrências/Ambientes Atingidos]]="","X","")</f>
        <v/>
      </c>
      <c r="CE21" s="84">
        <f>IFERROR(FIND("IBAMA",consulta_completa__11[[#This Row],[14 - Inst. Atuando no Local]]),0)</f>
        <v>0</v>
      </c>
      <c r="CF21" s="84" t="str">
        <f t="shared" si="17"/>
        <v/>
      </c>
      <c r="CG21" s="84">
        <f>IFERROR(FIND("OEMA",consulta_completa__11[[#This Row],[14 - Inst. Atuando no Local]]),0)</f>
        <v>0</v>
      </c>
      <c r="CH21" s="84" t="str">
        <f t="shared" si="18"/>
        <v/>
      </c>
      <c r="CI21" s="84">
        <f>IFERROR(FIND("DEFESA CIVIL",consulta_completa__11[[#This Row],[14 - Inst. Atuando no Local]]),0)</f>
        <v>0</v>
      </c>
      <c r="CJ21" s="84" t="str">
        <f t="shared" si="19"/>
        <v/>
      </c>
      <c r="CK21" s="84">
        <f>IFERROR(FIND("CORPO DE BOMBEIROS",consulta_completa__11[[#This Row],[14 - Inst. Atuando no Local]]),0)</f>
        <v>0</v>
      </c>
      <c r="CL21" s="84" t="str">
        <f t="shared" si="20"/>
        <v/>
      </c>
      <c r="CM21" s="84">
        <f>IFERROR(FIND("POLÍCIA RODOVIÁRIA",consulta_completa__11[[#This Row],[14 - Inst. Atuando no Local]]),0)</f>
        <v>0</v>
      </c>
      <c r="CN21" s="84" t="str">
        <f t="shared" si="21"/>
        <v/>
      </c>
      <c r="CO21" s="84">
        <f>IFERROR(FIND("POLÍCIA MILITAR",consulta_completa__11[[#This Row],[14 - Inst. Atuando no Local]]),0)</f>
        <v>0</v>
      </c>
      <c r="CP21" s="84" t="str">
        <f t="shared" si="22"/>
        <v/>
      </c>
      <c r="CQ21" s="84">
        <f>IFERROR(FIND("POLÍCIA CIVIL",consulta_completa__11[[#This Row],[14 - Inst. Atuando no Local]]),0)</f>
        <v>0</v>
      </c>
      <c r="CR21" s="84" t="str">
        <f t="shared" si="23"/>
        <v/>
      </c>
      <c r="CS21" s="84">
        <f>IFERROR(FIND("MARINHA DO BRASIL",consulta_completa__11[[#This Row],[14 - Inst. Atuando no Local]]),0)</f>
        <v>0</v>
      </c>
      <c r="CT21" s="84" t="str">
        <f t="shared" si="24"/>
        <v/>
      </c>
      <c r="CU21" s="84">
        <f>IFERROR(FIND("EMPRESA ESPECIALIZADA EM ATENDIMENTO",consulta_completa__11[[#This Row],[14 - Inst. Atuando no Local]]),0)</f>
        <v>0</v>
      </c>
      <c r="CV21" s="84" t="str">
        <f t="shared" si="25"/>
        <v/>
      </c>
      <c r="CW21" s="84">
        <f>IFERROR(FIND("IBAMA",consulta_completa__11[[#This Row],[14 - Inst. Atuando no Local]]),0)</f>
        <v>0</v>
      </c>
      <c r="CX21" s="84" t="str">
        <f t="shared" si="26"/>
        <v/>
      </c>
      <c r="CY21" s="84" t="str">
        <f>IF(consulta_completa__11[[#This Row],[14 - Inst. Atuando no Local]]="","X","")</f>
        <v/>
      </c>
      <c r="CZ21" s="84">
        <f>IFERROR(FIND("OUTRA (S)",consulta_completa__11[[#This Row],[14 - Inst. Atuando no Local]]),0)</f>
        <v>0</v>
      </c>
      <c r="DA21" s="84" t="str">
        <f t="shared" si="27"/>
        <v/>
      </c>
      <c r="DB21" s="35" t="str">
        <f t="shared" si="28"/>
        <v>Sim</v>
      </c>
      <c r="DC21" s="35" t="str">
        <f t="shared" si="29"/>
        <v>Não</v>
      </c>
      <c r="DD21" s="35" t="str">
        <f t="shared" si="30"/>
        <v>Sim</v>
      </c>
      <c r="DE21" s="87" t="str">
        <f t="shared" si="1"/>
        <v>Estadual</v>
      </c>
    </row>
    <row r="22" spans="1:109">
      <c r="A22" s="14">
        <v>20251864839</v>
      </c>
      <c r="B22" s="1">
        <v>45664</v>
      </c>
      <c r="C22" t="s">
        <v>109</v>
      </c>
      <c r="D22" t="s">
        <v>390</v>
      </c>
      <c r="E22" t="s">
        <v>139</v>
      </c>
      <c r="F22" t="s">
        <v>112</v>
      </c>
      <c r="G22" t="s">
        <v>113</v>
      </c>
      <c r="H22" t="s">
        <v>114</v>
      </c>
      <c r="I22" t="s">
        <v>114</v>
      </c>
      <c r="J22" t="s">
        <v>391</v>
      </c>
      <c r="K22" t="s">
        <v>392</v>
      </c>
      <c r="L22" t="s">
        <v>117</v>
      </c>
      <c r="M22" t="s">
        <v>118</v>
      </c>
      <c r="N22" t="s">
        <v>119</v>
      </c>
      <c r="O22" t="s">
        <v>228</v>
      </c>
      <c r="P22" t="s">
        <v>355</v>
      </c>
      <c r="Q22" t="s">
        <v>143</v>
      </c>
      <c r="R22" t="s">
        <v>123</v>
      </c>
      <c r="S22" t="s">
        <v>393</v>
      </c>
      <c r="T22" t="s">
        <v>394</v>
      </c>
      <c r="U22" t="s">
        <v>395</v>
      </c>
      <c r="V22" t="s">
        <v>396</v>
      </c>
      <c r="Z22" t="s">
        <v>397</v>
      </c>
      <c r="AA22" t="s">
        <v>398</v>
      </c>
      <c r="AB22" t="s">
        <v>206</v>
      </c>
      <c r="AC22" t="s">
        <v>399</v>
      </c>
      <c r="AD22">
        <v>1</v>
      </c>
      <c r="AE22" t="s">
        <v>206</v>
      </c>
      <c r="AF22" t="s">
        <v>113</v>
      </c>
      <c r="AG22" t="s">
        <v>113</v>
      </c>
      <c r="AH22" t="s">
        <v>131</v>
      </c>
      <c r="AI22" t="s">
        <v>132</v>
      </c>
      <c r="AJ22" t="s">
        <v>131</v>
      </c>
      <c r="AK22" t="s">
        <v>400</v>
      </c>
      <c r="AL22" t="s">
        <v>401</v>
      </c>
      <c r="AM22" t="s">
        <v>402</v>
      </c>
      <c r="AN22" t="s">
        <v>113</v>
      </c>
      <c r="AO22" t="s">
        <v>113</v>
      </c>
      <c r="AQ22" t="s">
        <v>211</v>
      </c>
      <c r="AR22" t="s">
        <v>113</v>
      </c>
      <c r="AS22" t="s">
        <v>113</v>
      </c>
      <c r="AT22" t="s">
        <v>113</v>
      </c>
      <c r="AU22" t="s">
        <v>113</v>
      </c>
      <c r="AW22" t="s">
        <v>113</v>
      </c>
      <c r="AX22" s="82">
        <f>IFERROR(FIND("Óbitos/feridos",consulta_completa__11[[#This Row],[13 - Ocorrências/Ambientes Atingidos]]),0)</f>
        <v>0</v>
      </c>
      <c r="AY22" s="83" t="str">
        <f t="shared" si="2"/>
        <v/>
      </c>
      <c r="AZ22" s="82">
        <f>IFERROR(FIND("População afetada/evacuada",consulta_completa__11[[#This Row],[13 - Ocorrências/Ambientes Atingidos]]),0)</f>
        <v>0</v>
      </c>
      <c r="BA22" s="82" t="str">
        <f t="shared" si="3"/>
        <v/>
      </c>
      <c r="BB22" s="82">
        <f>IFERROR(FIND("Suspensão de abastecimento de água",consulta_completa__11[[#This Row],[13 - Ocorrências/Ambientes Atingidos]]),0)</f>
        <v>0</v>
      </c>
      <c r="BC22" s="83" t="str">
        <f t="shared" si="31"/>
        <v/>
      </c>
      <c r="BD22" s="82">
        <f>IFERROR(FIND("Rio/córrego",consulta_completa__11[[#This Row],[13 - Ocorrências/Ambientes Atingidos]]),0)</f>
        <v>0</v>
      </c>
      <c r="BE22" s="83" t="str">
        <f t="shared" si="4"/>
        <v/>
      </c>
      <c r="BF22" s="82">
        <f>IFERROR(FIND("Lago",consulta_completa__11[[#This Row],[13 - Ocorrências/Ambientes Atingidos]]),0)</f>
        <v>0</v>
      </c>
      <c r="BG22" s="83" t="str">
        <f t="shared" si="5"/>
        <v/>
      </c>
      <c r="BH22" s="82">
        <f>IFERROR(FIND("Mar",consulta_completa__11[[#This Row],[13 - Ocorrências/Ambientes Atingidos]]),0)</f>
        <v>1</v>
      </c>
      <c r="BI22" s="83" t="str">
        <f t="shared" si="6"/>
        <v>X</v>
      </c>
      <c r="BJ22" s="82">
        <f>IFERROR(FIND("Praia",consulta_completa__11[[#This Row],[13 - Ocorrências/Ambientes Atingidos]]),0)</f>
        <v>0</v>
      </c>
      <c r="BK22" s="83" t="str">
        <f t="shared" si="7"/>
        <v/>
      </c>
      <c r="BL22" s="82">
        <f>IFERROR(FIND("Solo",consulta_completa__11[[#This Row],[13 - Ocorrências/Ambientes Atingidos]]),0)</f>
        <v>0</v>
      </c>
      <c r="BM22" s="83" t="str">
        <f t="shared" si="8"/>
        <v/>
      </c>
      <c r="BN22" s="82">
        <f>IFERROR(FIND("Águas subterrâneas",consulta_completa__11[[#This Row],[13 - Ocorrências/Ambientes Atingidos]]),0)</f>
        <v>0</v>
      </c>
      <c r="BO22" s="83" t="str">
        <f t="shared" si="9"/>
        <v/>
      </c>
      <c r="BP22" s="82">
        <f>IFERROR(FIND("Atmosfera",consulta_completa__11[[#This Row],[13 - Ocorrências/Ambientes Atingidos]]),0)</f>
        <v>0</v>
      </c>
      <c r="BQ22" s="83" t="str">
        <f t="shared" si="10"/>
        <v/>
      </c>
      <c r="BR22" s="82">
        <f>IFERROR(FIND("Flora",consulta_completa__11[[#This Row],[13 - Ocorrências/Ambientes Atingidos]]),0)</f>
        <v>0</v>
      </c>
      <c r="BS22" s="83" t="str">
        <f t="shared" si="11"/>
        <v/>
      </c>
      <c r="BT22" s="82">
        <f>IFERROR(FIND("Fauna",consulta_completa__11[[#This Row],[13 - Ocorrências/Ambientes Atingidos]]),0)</f>
        <v>0</v>
      </c>
      <c r="BU22" s="83" t="str">
        <f t="shared" si="12"/>
        <v/>
      </c>
      <c r="BV22" s="82">
        <f>IFERROR(FIND("UC federal",consulta_completa__11[[#This Row],[13 - Ocorrências/Ambientes Atingidos]]),0)</f>
        <v>0</v>
      </c>
      <c r="BW22" s="83" t="str">
        <f t="shared" si="13"/>
        <v/>
      </c>
      <c r="BX22" s="82">
        <f>IFERROR(FIND("UC estadual/municipal",consulta_completa__11[[#This Row],[13 - Ocorrências/Ambientes Atingidos]]),0)</f>
        <v>0</v>
      </c>
      <c r="BY22" s="83" t="str">
        <f t="shared" si="14"/>
        <v/>
      </c>
      <c r="BZ22" s="82">
        <f>IFERROR(FIND("Outro(s)",consulta_completa__11[[#This Row],[13 - Ocorrências/Ambientes Atingidos]]),0)</f>
        <v>0</v>
      </c>
      <c r="CA22" s="83" t="str">
        <f t="shared" si="15"/>
        <v/>
      </c>
      <c r="CB22" s="82">
        <f>IFERROR(FIND("Sem dano",consulta_completa__11[[#This Row],[13 - Ocorrências/Ambientes Atingidos]]),0)</f>
        <v>0</v>
      </c>
      <c r="CC22" s="83" t="str">
        <f t="shared" si="16"/>
        <v/>
      </c>
      <c r="CD22" s="82" t="str">
        <f>IF(consulta_completa__11[[#This Row],[13 - Ocorrências/Ambientes Atingidos]]="","X","")</f>
        <v/>
      </c>
      <c r="CE22" s="84">
        <f>IFERROR(FIND("IBAMA",consulta_completa__11[[#This Row],[14 - Inst. Atuando no Local]]),0)</f>
        <v>0</v>
      </c>
      <c r="CF22" s="84" t="str">
        <f t="shared" si="17"/>
        <v/>
      </c>
      <c r="CG22" s="84">
        <f>IFERROR(FIND("OEMA",consulta_completa__11[[#This Row],[14 - Inst. Atuando no Local]]),0)</f>
        <v>0</v>
      </c>
      <c r="CH22" s="84" t="str">
        <f t="shared" si="18"/>
        <v/>
      </c>
      <c r="CI22" s="84">
        <f>IFERROR(FIND("DEFESA CIVIL",consulta_completa__11[[#This Row],[14 - Inst. Atuando no Local]]),0)</f>
        <v>0</v>
      </c>
      <c r="CJ22" s="84" t="str">
        <f t="shared" si="19"/>
        <v/>
      </c>
      <c r="CK22" s="84">
        <f>IFERROR(FIND("CORPO DE BOMBEIROS",consulta_completa__11[[#This Row],[14 - Inst. Atuando no Local]]),0)</f>
        <v>0</v>
      </c>
      <c r="CL22" s="84" t="str">
        <f t="shared" si="20"/>
        <v/>
      </c>
      <c r="CM22" s="84">
        <f>IFERROR(FIND("POLÍCIA RODOVIÁRIA",consulta_completa__11[[#This Row],[14 - Inst. Atuando no Local]]),0)</f>
        <v>0</v>
      </c>
      <c r="CN22" s="84" t="str">
        <f t="shared" si="21"/>
        <v/>
      </c>
      <c r="CO22" s="84">
        <f>IFERROR(FIND("POLÍCIA MILITAR",consulta_completa__11[[#This Row],[14 - Inst. Atuando no Local]]),0)</f>
        <v>0</v>
      </c>
      <c r="CP22" s="84" t="str">
        <f t="shared" si="22"/>
        <v/>
      </c>
      <c r="CQ22" s="84">
        <f>IFERROR(FIND("POLÍCIA CIVIL",consulta_completa__11[[#This Row],[14 - Inst. Atuando no Local]]),0)</f>
        <v>0</v>
      </c>
      <c r="CR22" s="84" t="str">
        <f t="shared" si="23"/>
        <v/>
      </c>
      <c r="CS22" s="84">
        <f>IFERROR(FIND("MARINHA DO BRASIL",consulta_completa__11[[#This Row],[14 - Inst. Atuando no Local]]),0)</f>
        <v>0</v>
      </c>
      <c r="CT22" s="84" t="str">
        <f t="shared" si="24"/>
        <v/>
      </c>
      <c r="CU22" s="84">
        <f>IFERROR(FIND("EMPRESA ESPECIALIZADA EM ATENDIMENTO",consulta_completa__11[[#This Row],[14 - Inst. Atuando no Local]]),0)</f>
        <v>0</v>
      </c>
      <c r="CV22" s="84" t="str">
        <f t="shared" si="25"/>
        <v/>
      </c>
      <c r="CW22" s="84">
        <f>IFERROR(FIND("IBAMA",consulta_completa__11[[#This Row],[14 - Inst. Atuando no Local]]),0)</f>
        <v>0</v>
      </c>
      <c r="CX22" s="84" t="str">
        <f t="shared" si="26"/>
        <v/>
      </c>
      <c r="CY22" s="84" t="str">
        <f>IF(consulta_completa__11[[#This Row],[14 - Inst. Atuando no Local]]="","X","")</f>
        <v/>
      </c>
      <c r="CZ22" s="84">
        <f>IFERROR(FIND("OUTRA (S)",consulta_completa__11[[#This Row],[14 - Inst. Atuando no Local]]),0)</f>
        <v>0</v>
      </c>
      <c r="DA22" s="84" t="str">
        <f t="shared" si="27"/>
        <v/>
      </c>
      <c r="DB22" s="35" t="str">
        <f t="shared" si="28"/>
        <v>Sim</v>
      </c>
      <c r="DC22" s="35" t="str">
        <f t="shared" si="29"/>
        <v>Não</v>
      </c>
      <c r="DD22" s="35" t="str">
        <f t="shared" si="30"/>
        <v>Sim</v>
      </c>
      <c r="DE22" s="87" t="str">
        <f t="shared" si="1"/>
        <v>Federal</v>
      </c>
    </row>
    <row r="23" spans="1:109">
      <c r="A23" s="14">
        <v>20251950404</v>
      </c>
      <c r="B23" s="1">
        <v>45664</v>
      </c>
      <c r="C23" t="s">
        <v>109</v>
      </c>
      <c r="D23" t="s">
        <v>110</v>
      </c>
      <c r="E23" t="s">
        <v>403</v>
      </c>
      <c r="F23" t="s">
        <v>112</v>
      </c>
      <c r="G23" t="s">
        <v>113</v>
      </c>
      <c r="H23" t="s">
        <v>114</v>
      </c>
      <c r="I23" t="s">
        <v>114</v>
      </c>
      <c r="J23" t="s">
        <v>404</v>
      </c>
      <c r="K23" t="s">
        <v>405</v>
      </c>
      <c r="L23" t="s">
        <v>117</v>
      </c>
      <c r="M23" t="s">
        <v>118</v>
      </c>
      <c r="N23" t="s">
        <v>119</v>
      </c>
      <c r="O23" t="s">
        <v>120</v>
      </c>
      <c r="P23" t="s">
        <v>355</v>
      </c>
      <c r="Q23" t="s">
        <v>122</v>
      </c>
      <c r="R23" t="s">
        <v>123</v>
      </c>
      <c r="S23" t="s">
        <v>124</v>
      </c>
      <c r="T23" t="s">
        <v>406</v>
      </c>
      <c r="U23" t="s">
        <v>407</v>
      </c>
      <c r="V23" t="s">
        <v>408</v>
      </c>
      <c r="Z23" t="s">
        <v>409</v>
      </c>
      <c r="AA23" t="s">
        <v>410</v>
      </c>
      <c r="AB23" t="s">
        <v>206</v>
      </c>
      <c r="AC23" t="s">
        <v>130</v>
      </c>
      <c r="AD23">
        <v>1</v>
      </c>
      <c r="AE23" t="s">
        <v>206</v>
      </c>
      <c r="AF23" t="s">
        <v>113</v>
      </c>
      <c r="AG23" t="s">
        <v>113</v>
      </c>
      <c r="AH23" t="s">
        <v>131</v>
      </c>
      <c r="AI23" t="s">
        <v>132</v>
      </c>
      <c r="AJ23" t="s">
        <v>131</v>
      </c>
      <c r="AK23" t="s">
        <v>411</v>
      </c>
      <c r="AL23" t="s">
        <v>412</v>
      </c>
      <c r="AM23" t="s">
        <v>135</v>
      </c>
      <c r="AN23" t="s">
        <v>113</v>
      </c>
      <c r="AO23" t="s">
        <v>113</v>
      </c>
      <c r="AQ23" t="s">
        <v>136</v>
      </c>
      <c r="AR23" t="s">
        <v>113</v>
      </c>
      <c r="AS23" t="s">
        <v>113</v>
      </c>
      <c r="AT23" t="s">
        <v>113</v>
      </c>
      <c r="AU23" t="s">
        <v>113</v>
      </c>
      <c r="AW23" t="s">
        <v>113</v>
      </c>
      <c r="AX23" s="82">
        <f>IFERROR(FIND("Óbitos/feridos",consulta_completa__11[[#This Row],[13 - Ocorrências/Ambientes Atingidos]]),0)</f>
        <v>0</v>
      </c>
      <c r="AY23" s="83" t="str">
        <f t="shared" si="2"/>
        <v/>
      </c>
      <c r="AZ23" s="82">
        <f>IFERROR(FIND("População afetada/evacuada",consulta_completa__11[[#This Row],[13 - Ocorrências/Ambientes Atingidos]]),0)</f>
        <v>0</v>
      </c>
      <c r="BA23" s="82" t="str">
        <f t="shared" si="3"/>
        <v/>
      </c>
      <c r="BB23" s="82">
        <f>IFERROR(FIND("Suspensão de abastecimento de água",consulta_completa__11[[#This Row],[13 - Ocorrências/Ambientes Atingidos]]),0)</f>
        <v>0</v>
      </c>
      <c r="BC23" s="83" t="str">
        <f t="shared" si="31"/>
        <v/>
      </c>
      <c r="BD23" s="82">
        <f>IFERROR(FIND("Rio/córrego",consulta_completa__11[[#This Row],[13 - Ocorrências/Ambientes Atingidos]]),0)</f>
        <v>0</v>
      </c>
      <c r="BE23" s="83" t="str">
        <f t="shared" si="4"/>
        <v/>
      </c>
      <c r="BF23" s="82">
        <f>IFERROR(FIND("Lago",consulta_completa__11[[#This Row],[13 - Ocorrências/Ambientes Atingidos]]),0)</f>
        <v>0</v>
      </c>
      <c r="BG23" s="83" t="str">
        <f t="shared" si="5"/>
        <v/>
      </c>
      <c r="BH23" s="82">
        <f>IFERROR(FIND("Mar",consulta_completa__11[[#This Row],[13 - Ocorrências/Ambientes Atingidos]]),0)</f>
        <v>1</v>
      </c>
      <c r="BI23" s="83" t="str">
        <f t="shared" si="6"/>
        <v>X</v>
      </c>
      <c r="BJ23" s="82">
        <f>IFERROR(FIND("Praia",consulta_completa__11[[#This Row],[13 - Ocorrências/Ambientes Atingidos]]),0)</f>
        <v>0</v>
      </c>
      <c r="BK23" s="83" t="str">
        <f t="shared" si="7"/>
        <v/>
      </c>
      <c r="BL23" s="82">
        <f>IFERROR(FIND("Solo",consulta_completa__11[[#This Row],[13 - Ocorrências/Ambientes Atingidos]]),0)</f>
        <v>0</v>
      </c>
      <c r="BM23" s="83" t="str">
        <f t="shared" si="8"/>
        <v/>
      </c>
      <c r="BN23" s="82">
        <f>IFERROR(FIND("Águas subterrâneas",consulta_completa__11[[#This Row],[13 - Ocorrências/Ambientes Atingidos]]),0)</f>
        <v>0</v>
      </c>
      <c r="BO23" s="83" t="str">
        <f t="shared" si="9"/>
        <v/>
      </c>
      <c r="BP23" s="82">
        <f>IFERROR(FIND("Atmosfera",consulta_completa__11[[#This Row],[13 - Ocorrências/Ambientes Atingidos]]),0)</f>
        <v>0</v>
      </c>
      <c r="BQ23" s="83" t="str">
        <f t="shared" si="10"/>
        <v/>
      </c>
      <c r="BR23" s="82">
        <f>IFERROR(FIND("Flora",consulta_completa__11[[#This Row],[13 - Ocorrências/Ambientes Atingidos]]),0)</f>
        <v>0</v>
      </c>
      <c r="BS23" s="83" t="str">
        <f t="shared" si="11"/>
        <v/>
      </c>
      <c r="BT23" s="82">
        <f>IFERROR(FIND("Fauna",consulta_completa__11[[#This Row],[13 - Ocorrências/Ambientes Atingidos]]),0)</f>
        <v>0</v>
      </c>
      <c r="BU23" s="83" t="str">
        <f t="shared" si="12"/>
        <v/>
      </c>
      <c r="BV23" s="82">
        <f>IFERROR(FIND("UC federal",consulta_completa__11[[#This Row],[13 - Ocorrências/Ambientes Atingidos]]),0)</f>
        <v>0</v>
      </c>
      <c r="BW23" s="83" t="str">
        <f t="shared" si="13"/>
        <v/>
      </c>
      <c r="BX23" s="82">
        <f>IFERROR(FIND("UC estadual/municipal",consulta_completa__11[[#This Row],[13 - Ocorrências/Ambientes Atingidos]]),0)</f>
        <v>0</v>
      </c>
      <c r="BY23" s="83" t="str">
        <f t="shared" si="14"/>
        <v/>
      </c>
      <c r="BZ23" s="82">
        <f>IFERROR(FIND("Outro(s)",consulta_completa__11[[#This Row],[13 - Ocorrências/Ambientes Atingidos]]),0)</f>
        <v>0</v>
      </c>
      <c r="CA23" s="83" t="str">
        <f t="shared" si="15"/>
        <v/>
      </c>
      <c r="CB23" s="82">
        <f>IFERROR(FIND("Sem dano",consulta_completa__11[[#This Row],[13 - Ocorrências/Ambientes Atingidos]]),0)</f>
        <v>0</v>
      </c>
      <c r="CC23" s="83" t="str">
        <f t="shared" si="16"/>
        <v/>
      </c>
      <c r="CD23" s="82" t="str">
        <f>IF(consulta_completa__11[[#This Row],[13 - Ocorrências/Ambientes Atingidos]]="","X","")</f>
        <v/>
      </c>
      <c r="CE23" s="84">
        <f>IFERROR(FIND("IBAMA",consulta_completa__11[[#This Row],[14 - Inst. Atuando no Local]]),0)</f>
        <v>0</v>
      </c>
      <c r="CF23" s="84" t="str">
        <f t="shared" si="17"/>
        <v/>
      </c>
      <c r="CG23" s="84">
        <f>IFERROR(FIND("OEMA",consulta_completa__11[[#This Row],[14 - Inst. Atuando no Local]]),0)</f>
        <v>0</v>
      </c>
      <c r="CH23" s="84" t="str">
        <f t="shared" si="18"/>
        <v/>
      </c>
      <c r="CI23" s="84">
        <f>IFERROR(FIND("DEFESA CIVIL",consulta_completa__11[[#This Row],[14 - Inst. Atuando no Local]]),0)</f>
        <v>0</v>
      </c>
      <c r="CJ23" s="84" t="str">
        <f t="shared" si="19"/>
        <v/>
      </c>
      <c r="CK23" s="84">
        <f>IFERROR(FIND("CORPO DE BOMBEIROS",consulta_completa__11[[#This Row],[14 - Inst. Atuando no Local]]),0)</f>
        <v>0</v>
      </c>
      <c r="CL23" s="84" t="str">
        <f t="shared" si="20"/>
        <v/>
      </c>
      <c r="CM23" s="84">
        <f>IFERROR(FIND("POLÍCIA RODOVIÁRIA",consulta_completa__11[[#This Row],[14 - Inst. Atuando no Local]]),0)</f>
        <v>0</v>
      </c>
      <c r="CN23" s="84" t="str">
        <f t="shared" si="21"/>
        <v/>
      </c>
      <c r="CO23" s="84">
        <f>IFERROR(FIND("POLÍCIA MILITAR",consulta_completa__11[[#This Row],[14 - Inst. Atuando no Local]]),0)</f>
        <v>0</v>
      </c>
      <c r="CP23" s="84" t="str">
        <f t="shared" si="22"/>
        <v/>
      </c>
      <c r="CQ23" s="84">
        <f>IFERROR(FIND("POLÍCIA CIVIL",consulta_completa__11[[#This Row],[14 - Inst. Atuando no Local]]),0)</f>
        <v>0</v>
      </c>
      <c r="CR23" s="84" t="str">
        <f t="shared" si="23"/>
        <v/>
      </c>
      <c r="CS23" s="84">
        <f>IFERROR(FIND("MARINHA DO BRASIL",consulta_completa__11[[#This Row],[14 - Inst. Atuando no Local]]),0)</f>
        <v>0</v>
      </c>
      <c r="CT23" s="84" t="str">
        <f t="shared" si="24"/>
        <v/>
      </c>
      <c r="CU23" s="84">
        <f>IFERROR(FIND("EMPRESA ESPECIALIZADA EM ATENDIMENTO",consulta_completa__11[[#This Row],[14 - Inst. Atuando no Local]]),0)</f>
        <v>0</v>
      </c>
      <c r="CV23" s="84" t="str">
        <f t="shared" si="25"/>
        <v/>
      </c>
      <c r="CW23" s="84">
        <f>IFERROR(FIND("IBAMA",consulta_completa__11[[#This Row],[14 - Inst. Atuando no Local]]),0)</f>
        <v>0</v>
      </c>
      <c r="CX23" s="84" t="str">
        <f t="shared" si="26"/>
        <v/>
      </c>
      <c r="CY23" s="84" t="str">
        <f>IF(consulta_completa__11[[#This Row],[14 - Inst. Atuando no Local]]="","X","")</f>
        <v/>
      </c>
      <c r="CZ23" s="84">
        <f>IFERROR(FIND("OUTRA (S)",consulta_completa__11[[#This Row],[14 - Inst. Atuando no Local]]),0)</f>
        <v>0</v>
      </c>
      <c r="DA23" s="84" t="str">
        <f t="shared" si="27"/>
        <v/>
      </c>
      <c r="DB23" s="35" t="str">
        <f t="shared" si="28"/>
        <v>Sim</v>
      </c>
      <c r="DC23" s="35" t="str">
        <f t="shared" si="29"/>
        <v>Não</v>
      </c>
      <c r="DD23" s="35" t="str">
        <f t="shared" si="30"/>
        <v>Sim</v>
      </c>
      <c r="DE23" s="87" t="str">
        <f t="shared" si="1"/>
        <v>Federal</v>
      </c>
    </row>
    <row r="24" spans="1:109">
      <c r="A24" s="14">
        <v>202512232441</v>
      </c>
      <c r="B24" s="1">
        <v>45665</v>
      </c>
      <c r="C24" t="s">
        <v>413</v>
      </c>
      <c r="D24" t="s">
        <v>180</v>
      </c>
      <c r="E24" t="s">
        <v>139</v>
      </c>
      <c r="F24" t="s">
        <v>139</v>
      </c>
      <c r="G24" t="s">
        <v>113</v>
      </c>
      <c r="H24" t="s">
        <v>114</v>
      </c>
      <c r="I24" t="s">
        <v>114</v>
      </c>
      <c r="J24" t="s">
        <v>414</v>
      </c>
      <c r="K24" t="s">
        <v>221</v>
      </c>
      <c r="L24" t="s">
        <v>117</v>
      </c>
      <c r="M24" t="s">
        <v>140</v>
      </c>
      <c r="N24" t="s">
        <v>113</v>
      </c>
      <c r="O24" t="s">
        <v>239</v>
      </c>
      <c r="P24" t="s">
        <v>121</v>
      </c>
      <c r="Q24" t="s">
        <v>143</v>
      </c>
      <c r="R24" t="s">
        <v>123</v>
      </c>
      <c r="S24" t="s">
        <v>113</v>
      </c>
      <c r="T24" t="s">
        <v>415</v>
      </c>
      <c r="U24" t="s">
        <v>416</v>
      </c>
      <c r="V24" t="s">
        <v>417</v>
      </c>
      <c r="Z24" t="s">
        <v>418</v>
      </c>
      <c r="AA24" t="s">
        <v>113</v>
      </c>
      <c r="AB24" t="s">
        <v>419</v>
      </c>
      <c r="AC24" t="s">
        <v>420</v>
      </c>
      <c r="AD24">
        <v>1</v>
      </c>
      <c r="AE24" t="s">
        <v>113</v>
      </c>
      <c r="AF24" t="s">
        <v>113</v>
      </c>
      <c r="AG24" t="s">
        <v>113</v>
      </c>
      <c r="AH24" t="s">
        <v>132</v>
      </c>
      <c r="AI24" t="s">
        <v>132</v>
      </c>
      <c r="AJ24" t="s">
        <v>131</v>
      </c>
      <c r="AK24" t="s">
        <v>421</v>
      </c>
      <c r="AL24" t="s">
        <v>422</v>
      </c>
      <c r="AM24" t="s">
        <v>423</v>
      </c>
      <c r="AN24" t="s">
        <v>424</v>
      </c>
      <c r="AO24" t="s">
        <v>425</v>
      </c>
      <c r="AP24">
        <v>3521073120</v>
      </c>
      <c r="AQ24" t="s">
        <v>426</v>
      </c>
      <c r="AR24" t="s">
        <v>113</v>
      </c>
      <c r="AS24" t="s">
        <v>113</v>
      </c>
      <c r="AT24" t="s">
        <v>113</v>
      </c>
      <c r="AU24" t="s">
        <v>113</v>
      </c>
      <c r="AW24" t="s">
        <v>113</v>
      </c>
      <c r="AX24" s="82">
        <f>IFERROR(FIND("Óbitos/feridos",consulta_completa__11[[#This Row],[13 - Ocorrências/Ambientes Atingidos]]),0)</f>
        <v>0</v>
      </c>
      <c r="AY24" s="83" t="str">
        <f t="shared" si="2"/>
        <v/>
      </c>
      <c r="AZ24" s="82">
        <f>IFERROR(FIND("População afetada/evacuada",consulta_completa__11[[#This Row],[13 - Ocorrências/Ambientes Atingidos]]),0)</f>
        <v>0</v>
      </c>
      <c r="BA24" s="82" t="str">
        <f t="shared" si="3"/>
        <v/>
      </c>
      <c r="BB24" s="82">
        <f>IFERROR(FIND("Suspensão de abastecimento de água",consulta_completa__11[[#This Row],[13 - Ocorrências/Ambientes Atingidos]]),0)</f>
        <v>0</v>
      </c>
      <c r="BC24" s="83" t="str">
        <f t="shared" si="31"/>
        <v/>
      </c>
      <c r="BD24" s="82">
        <f>IFERROR(FIND("Rio/córrego",consulta_completa__11[[#This Row],[13 - Ocorrências/Ambientes Atingidos]]),0)</f>
        <v>0</v>
      </c>
      <c r="BE24" s="83" t="str">
        <f t="shared" si="4"/>
        <v/>
      </c>
      <c r="BF24" s="82">
        <f>IFERROR(FIND("Lago",consulta_completa__11[[#This Row],[13 - Ocorrências/Ambientes Atingidos]]),0)</f>
        <v>0</v>
      </c>
      <c r="BG24" s="83" t="str">
        <f t="shared" si="5"/>
        <v/>
      </c>
      <c r="BH24" s="82">
        <f>IFERROR(FIND("Mar",consulta_completa__11[[#This Row],[13 - Ocorrências/Ambientes Atingidos]]),0)</f>
        <v>0</v>
      </c>
      <c r="BI24" s="83" t="str">
        <f t="shared" si="6"/>
        <v/>
      </c>
      <c r="BJ24" s="82">
        <f>IFERROR(FIND("Praia",consulta_completa__11[[#This Row],[13 - Ocorrências/Ambientes Atingidos]]),0)</f>
        <v>0</v>
      </c>
      <c r="BK24" s="83" t="str">
        <f t="shared" si="7"/>
        <v/>
      </c>
      <c r="BL24" s="82">
        <f>IFERROR(FIND("Solo",consulta_completa__11[[#This Row],[13 - Ocorrências/Ambientes Atingidos]]),0)</f>
        <v>1</v>
      </c>
      <c r="BM24" s="83" t="str">
        <f t="shared" si="8"/>
        <v>X</v>
      </c>
      <c r="BN24" s="82">
        <f>IFERROR(FIND("Águas subterrâneas",consulta_completa__11[[#This Row],[13 - Ocorrências/Ambientes Atingidos]]),0)</f>
        <v>0</v>
      </c>
      <c r="BO24" s="83" t="str">
        <f t="shared" si="9"/>
        <v/>
      </c>
      <c r="BP24" s="82">
        <f>IFERROR(FIND("Atmosfera",consulta_completa__11[[#This Row],[13 - Ocorrências/Ambientes Atingidos]]),0)</f>
        <v>0</v>
      </c>
      <c r="BQ24" s="83" t="str">
        <f t="shared" si="10"/>
        <v/>
      </c>
      <c r="BR24" s="82">
        <f>IFERROR(FIND("Flora",consulta_completa__11[[#This Row],[13 - Ocorrências/Ambientes Atingidos]]),0)</f>
        <v>0</v>
      </c>
      <c r="BS24" s="83" t="str">
        <f t="shared" si="11"/>
        <v/>
      </c>
      <c r="BT24" s="82">
        <f>IFERROR(FIND("Fauna",consulta_completa__11[[#This Row],[13 - Ocorrências/Ambientes Atingidos]]),0)</f>
        <v>0</v>
      </c>
      <c r="BU24" s="83" t="str">
        <f t="shared" si="12"/>
        <v/>
      </c>
      <c r="BV24" s="82">
        <f>IFERROR(FIND("UC federal",consulta_completa__11[[#This Row],[13 - Ocorrências/Ambientes Atingidos]]),0)</f>
        <v>0</v>
      </c>
      <c r="BW24" s="83" t="str">
        <f t="shared" si="13"/>
        <v/>
      </c>
      <c r="BX24" s="82">
        <f>IFERROR(FIND("UC estadual/municipal",consulta_completa__11[[#This Row],[13 - Ocorrências/Ambientes Atingidos]]),0)</f>
        <v>0</v>
      </c>
      <c r="BY24" s="83" t="str">
        <f t="shared" si="14"/>
        <v/>
      </c>
      <c r="BZ24" s="82">
        <f>IFERROR(FIND("Outro(s)",consulta_completa__11[[#This Row],[13 - Ocorrências/Ambientes Atingidos]]),0)</f>
        <v>0</v>
      </c>
      <c r="CA24" s="83" t="str">
        <f t="shared" si="15"/>
        <v/>
      </c>
      <c r="CB24" s="82">
        <f>IFERROR(FIND("Sem dano",consulta_completa__11[[#This Row],[13 - Ocorrências/Ambientes Atingidos]]),0)</f>
        <v>0</v>
      </c>
      <c r="CC24" s="83" t="str">
        <f t="shared" si="16"/>
        <v/>
      </c>
      <c r="CD24" s="82" t="str">
        <f>IF(consulta_completa__11[[#This Row],[13 - Ocorrências/Ambientes Atingidos]]="","X","")</f>
        <v/>
      </c>
      <c r="CE24" s="84">
        <f>IFERROR(FIND("IBAMA",consulta_completa__11[[#This Row],[14 - Inst. Atuando no Local]]),0)</f>
        <v>0</v>
      </c>
      <c r="CF24" s="84" t="str">
        <f t="shared" si="17"/>
        <v/>
      </c>
      <c r="CG24" s="84">
        <f>IFERROR(FIND("OEMA",consulta_completa__11[[#This Row],[14 - Inst. Atuando no Local]]),0)</f>
        <v>0</v>
      </c>
      <c r="CH24" s="84" t="str">
        <f t="shared" si="18"/>
        <v/>
      </c>
      <c r="CI24" s="84">
        <f>IFERROR(FIND("DEFESA CIVIL",consulta_completa__11[[#This Row],[14 - Inst. Atuando no Local]]),0)</f>
        <v>0</v>
      </c>
      <c r="CJ24" s="84" t="str">
        <f t="shared" si="19"/>
        <v/>
      </c>
      <c r="CK24" s="84">
        <f>IFERROR(FIND("CORPO DE BOMBEIROS",consulta_completa__11[[#This Row],[14 - Inst. Atuando no Local]]),0)</f>
        <v>0</v>
      </c>
      <c r="CL24" s="84" t="str">
        <f t="shared" si="20"/>
        <v/>
      </c>
      <c r="CM24" s="84">
        <f>IFERROR(FIND("POLÍCIA RODOVIÁRIA",consulta_completa__11[[#This Row],[14 - Inst. Atuando no Local]]),0)</f>
        <v>0</v>
      </c>
      <c r="CN24" s="84" t="str">
        <f t="shared" si="21"/>
        <v/>
      </c>
      <c r="CO24" s="84">
        <f>IFERROR(FIND("POLÍCIA MILITAR",consulta_completa__11[[#This Row],[14 - Inst. Atuando no Local]]),0)</f>
        <v>0</v>
      </c>
      <c r="CP24" s="84" t="str">
        <f t="shared" si="22"/>
        <v/>
      </c>
      <c r="CQ24" s="84">
        <f>IFERROR(FIND("POLÍCIA CIVIL",consulta_completa__11[[#This Row],[14 - Inst. Atuando no Local]]),0)</f>
        <v>0</v>
      </c>
      <c r="CR24" s="84" t="str">
        <f t="shared" si="23"/>
        <v/>
      </c>
      <c r="CS24" s="84">
        <f>IFERROR(FIND("MARINHA DO BRASIL",consulta_completa__11[[#This Row],[14 - Inst. Atuando no Local]]),0)</f>
        <v>0</v>
      </c>
      <c r="CT24" s="84" t="str">
        <f t="shared" si="24"/>
        <v/>
      </c>
      <c r="CU24" s="84">
        <f>IFERROR(FIND("EMPRESA ESPECIALIZADA EM ATENDIMENTO",consulta_completa__11[[#This Row],[14 - Inst. Atuando no Local]]),0)</f>
        <v>0</v>
      </c>
      <c r="CV24" s="84" t="str">
        <f t="shared" si="25"/>
        <v/>
      </c>
      <c r="CW24" s="84">
        <f>IFERROR(FIND("IBAMA",consulta_completa__11[[#This Row],[14 - Inst. Atuando no Local]]),0)</f>
        <v>0</v>
      </c>
      <c r="CX24" s="84" t="str">
        <f t="shared" si="26"/>
        <v/>
      </c>
      <c r="CY24" s="84" t="str">
        <f>IF(consulta_completa__11[[#This Row],[14 - Inst. Atuando no Local]]="","X","")</f>
        <v>X</v>
      </c>
      <c r="CZ24" s="84">
        <f>IFERROR(FIND("OUTRA (S)",consulta_completa__11[[#This Row],[14 - Inst. Atuando no Local]]),0)</f>
        <v>0</v>
      </c>
      <c r="DA24" s="84" t="str">
        <f t="shared" si="27"/>
        <v/>
      </c>
      <c r="DB24" s="35" t="str">
        <f t="shared" si="28"/>
        <v>Sim</v>
      </c>
      <c r="DC24" s="35" t="str">
        <f t="shared" si="29"/>
        <v>Não</v>
      </c>
      <c r="DD24" s="35" t="str">
        <f t="shared" si="30"/>
        <v>Sim</v>
      </c>
      <c r="DE24" s="87" t="str">
        <f t="shared" si="1"/>
        <v>Federal</v>
      </c>
    </row>
    <row r="25" spans="1:109">
      <c r="A25" s="14">
        <v>202512721604</v>
      </c>
      <c r="B25" s="1">
        <v>45665</v>
      </c>
      <c r="C25" t="s">
        <v>427</v>
      </c>
      <c r="D25" t="s">
        <v>254</v>
      </c>
      <c r="E25" t="s">
        <v>111</v>
      </c>
      <c r="F25" t="s">
        <v>112</v>
      </c>
      <c r="G25" t="s">
        <v>113</v>
      </c>
      <c r="H25" t="s">
        <v>114</v>
      </c>
      <c r="I25" t="s">
        <v>114</v>
      </c>
      <c r="J25" t="s">
        <v>255</v>
      </c>
      <c r="K25" t="s">
        <v>428</v>
      </c>
      <c r="L25" t="s">
        <v>117</v>
      </c>
      <c r="M25" t="s">
        <v>140</v>
      </c>
      <c r="N25" t="s">
        <v>141</v>
      </c>
      <c r="O25" t="s">
        <v>239</v>
      </c>
      <c r="P25" t="s">
        <v>121</v>
      </c>
      <c r="Q25" t="s">
        <v>167</v>
      </c>
      <c r="R25" t="s">
        <v>123</v>
      </c>
      <c r="S25" t="s">
        <v>113</v>
      </c>
      <c r="T25" t="s">
        <v>429</v>
      </c>
      <c r="U25" t="s">
        <v>430</v>
      </c>
      <c r="V25" t="s">
        <v>346</v>
      </c>
      <c r="Z25" t="s">
        <v>431</v>
      </c>
      <c r="AA25" t="s">
        <v>432</v>
      </c>
      <c r="AB25" t="s">
        <v>433</v>
      </c>
      <c r="AC25" t="s">
        <v>434</v>
      </c>
      <c r="AD25">
        <v>2</v>
      </c>
      <c r="AE25" t="s">
        <v>435</v>
      </c>
      <c r="AF25" t="s">
        <v>113</v>
      </c>
      <c r="AG25" t="s">
        <v>113</v>
      </c>
      <c r="AH25" t="s">
        <v>194</v>
      </c>
      <c r="AI25" t="s">
        <v>132</v>
      </c>
      <c r="AJ25" t="s">
        <v>131</v>
      </c>
      <c r="AK25" t="s">
        <v>436</v>
      </c>
      <c r="AL25" t="s">
        <v>113</v>
      </c>
      <c r="AM25" t="s">
        <v>264</v>
      </c>
      <c r="AN25" t="s">
        <v>265</v>
      </c>
      <c r="AO25" t="s">
        <v>266</v>
      </c>
      <c r="AQ25" t="s">
        <v>267</v>
      </c>
      <c r="AR25" t="s">
        <v>113</v>
      </c>
      <c r="AS25" t="s">
        <v>113</v>
      </c>
      <c r="AT25" t="s">
        <v>437</v>
      </c>
      <c r="AU25" t="s">
        <v>113</v>
      </c>
      <c r="AW25" t="s">
        <v>159</v>
      </c>
      <c r="AX25" s="82">
        <f>IFERROR(FIND("Óbitos/feridos",consulta_completa__11[[#This Row],[13 - Ocorrências/Ambientes Atingidos]]),0)</f>
        <v>0</v>
      </c>
      <c r="AY25" s="83" t="str">
        <f t="shared" si="2"/>
        <v/>
      </c>
      <c r="AZ25" s="82">
        <f>IFERROR(FIND("População afetada/evacuada",consulta_completa__11[[#This Row],[13 - Ocorrências/Ambientes Atingidos]]),0)</f>
        <v>0</v>
      </c>
      <c r="BA25" s="82" t="str">
        <f t="shared" si="3"/>
        <v/>
      </c>
      <c r="BB25" s="82">
        <f>IFERROR(FIND("Suspensão de abastecimento de água",consulta_completa__11[[#This Row],[13 - Ocorrências/Ambientes Atingidos]]),0)</f>
        <v>0</v>
      </c>
      <c r="BC25" s="83" t="str">
        <f t="shared" si="31"/>
        <v/>
      </c>
      <c r="BD25" s="82">
        <f>IFERROR(FIND("Rio/córrego",consulta_completa__11[[#This Row],[13 - Ocorrências/Ambientes Atingidos]]),0)</f>
        <v>0</v>
      </c>
      <c r="BE25" s="83" t="str">
        <f t="shared" si="4"/>
        <v/>
      </c>
      <c r="BF25" s="82">
        <f>IFERROR(FIND("Lago",consulta_completa__11[[#This Row],[13 - Ocorrências/Ambientes Atingidos]]),0)</f>
        <v>0</v>
      </c>
      <c r="BG25" s="83" t="str">
        <f t="shared" si="5"/>
        <v/>
      </c>
      <c r="BH25" s="82">
        <f>IFERROR(FIND("Mar",consulta_completa__11[[#This Row],[13 - Ocorrências/Ambientes Atingidos]]),0)</f>
        <v>0</v>
      </c>
      <c r="BI25" s="83" t="str">
        <f t="shared" si="6"/>
        <v/>
      </c>
      <c r="BJ25" s="82">
        <f>IFERROR(FIND("Praia",consulta_completa__11[[#This Row],[13 - Ocorrências/Ambientes Atingidos]]),0)</f>
        <v>0</v>
      </c>
      <c r="BK25" s="83" t="str">
        <f t="shared" si="7"/>
        <v/>
      </c>
      <c r="BL25" s="82">
        <f>IFERROR(FIND("Solo",consulta_completa__11[[#This Row],[13 - Ocorrências/Ambientes Atingidos]]),0)</f>
        <v>1</v>
      </c>
      <c r="BM25" s="83" t="str">
        <f t="shared" si="8"/>
        <v>X</v>
      </c>
      <c r="BN25" s="82">
        <f>IFERROR(FIND("Águas subterrâneas",consulta_completa__11[[#This Row],[13 - Ocorrências/Ambientes Atingidos]]),0)</f>
        <v>0</v>
      </c>
      <c r="BO25" s="83" t="str">
        <f t="shared" si="9"/>
        <v/>
      </c>
      <c r="BP25" s="82">
        <f>IFERROR(FIND("Atmosfera",consulta_completa__11[[#This Row],[13 - Ocorrências/Ambientes Atingidos]]),0)</f>
        <v>0</v>
      </c>
      <c r="BQ25" s="83" t="str">
        <f t="shared" si="10"/>
        <v/>
      </c>
      <c r="BR25" s="82">
        <f>IFERROR(FIND("Flora",consulta_completa__11[[#This Row],[13 - Ocorrências/Ambientes Atingidos]]),0)</f>
        <v>0</v>
      </c>
      <c r="BS25" s="83" t="str">
        <f t="shared" si="11"/>
        <v/>
      </c>
      <c r="BT25" s="82">
        <f>IFERROR(FIND("Fauna",consulta_completa__11[[#This Row],[13 - Ocorrências/Ambientes Atingidos]]),0)</f>
        <v>0</v>
      </c>
      <c r="BU25" s="83" t="str">
        <f t="shared" si="12"/>
        <v/>
      </c>
      <c r="BV25" s="82">
        <f>IFERROR(FIND("UC federal",consulta_completa__11[[#This Row],[13 - Ocorrências/Ambientes Atingidos]]),0)</f>
        <v>0</v>
      </c>
      <c r="BW25" s="83" t="str">
        <f t="shared" si="13"/>
        <v/>
      </c>
      <c r="BX25" s="82">
        <f>IFERROR(FIND("UC estadual/municipal",consulta_completa__11[[#This Row],[13 - Ocorrências/Ambientes Atingidos]]),0)</f>
        <v>0</v>
      </c>
      <c r="BY25" s="83" t="str">
        <f t="shared" si="14"/>
        <v/>
      </c>
      <c r="BZ25" s="82">
        <f>IFERROR(FIND("Outro(s)",consulta_completa__11[[#This Row],[13 - Ocorrências/Ambientes Atingidos]]),0)</f>
        <v>0</v>
      </c>
      <c r="CA25" s="83" t="str">
        <f t="shared" si="15"/>
        <v/>
      </c>
      <c r="CB25" s="82">
        <f>IFERROR(FIND("Sem dano",consulta_completa__11[[#This Row],[13 - Ocorrências/Ambientes Atingidos]]),0)</f>
        <v>0</v>
      </c>
      <c r="CC25" s="83" t="str">
        <f t="shared" si="16"/>
        <v/>
      </c>
      <c r="CD25" s="82" t="str">
        <f>IF(consulta_completa__11[[#This Row],[13 - Ocorrências/Ambientes Atingidos]]="","X","")</f>
        <v/>
      </c>
      <c r="CE25" s="84">
        <f>IFERROR(FIND("IBAMA",consulta_completa__11[[#This Row],[14 - Inst. Atuando no Local]]),0)</f>
        <v>0</v>
      </c>
      <c r="CF25" s="84" t="str">
        <f t="shared" si="17"/>
        <v/>
      </c>
      <c r="CG25" s="84">
        <f>IFERROR(FIND("OEMA",consulta_completa__11[[#This Row],[14 - Inst. Atuando no Local]]),0)</f>
        <v>0</v>
      </c>
      <c r="CH25" s="84" t="str">
        <f t="shared" si="18"/>
        <v/>
      </c>
      <c r="CI25" s="84">
        <f>IFERROR(FIND("DEFESA CIVIL",consulta_completa__11[[#This Row],[14 - Inst. Atuando no Local]]),0)</f>
        <v>0</v>
      </c>
      <c r="CJ25" s="84" t="str">
        <f t="shared" si="19"/>
        <v/>
      </c>
      <c r="CK25" s="84">
        <f>IFERROR(FIND("CORPO DE BOMBEIROS",consulta_completa__11[[#This Row],[14 - Inst. Atuando no Local]]),0)</f>
        <v>0</v>
      </c>
      <c r="CL25" s="84" t="str">
        <f t="shared" si="20"/>
        <v/>
      </c>
      <c r="CM25" s="84">
        <f>IFERROR(FIND("POLÍCIA RODOVIÁRIA",consulta_completa__11[[#This Row],[14 - Inst. Atuando no Local]]),0)</f>
        <v>0</v>
      </c>
      <c r="CN25" s="84" t="str">
        <f t="shared" si="21"/>
        <v/>
      </c>
      <c r="CO25" s="84">
        <f>IFERROR(FIND("POLÍCIA MILITAR",consulta_completa__11[[#This Row],[14 - Inst. Atuando no Local]]),0)</f>
        <v>0</v>
      </c>
      <c r="CP25" s="84" t="str">
        <f t="shared" si="22"/>
        <v/>
      </c>
      <c r="CQ25" s="84">
        <f>IFERROR(FIND("POLÍCIA CIVIL",consulta_completa__11[[#This Row],[14 - Inst. Atuando no Local]]),0)</f>
        <v>0</v>
      </c>
      <c r="CR25" s="84" t="str">
        <f t="shared" si="23"/>
        <v/>
      </c>
      <c r="CS25" s="84">
        <f>IFERROR(FIND("MARINHA DO BRASIL",consulta_completa__11[[#This Row],[14 - Inst. Atuando no Local]]),0)</f>
        <v>0</v>
      </c>
      <c r="CT25" s="84" t="str">
        <f t="shared" si="24"/>
        <v/>
      </c>
      <c r="CU25" s="84">
        <f>IFERROR(FIND("EMPRESA ESPECIALIZADA EM ATENDIMENTO",consulta_completa__11[[#This Row],[14 - Inst. Atuando no Local]]),0)</f>
        <v>0</v>
      </c>
      <c r="CV25" s="84" t="str">
        <f t="shared" si="25"/>
        <v/>
      </c>
      <c r="CW25" s="84">
        <f>IFERROR(FIND("IBAMA",consulta_completa__11[[#This Row],[14 - Inst. Atuando no Local]]),0)</f>
        <v>0</v>
      </c>
      <c r="CX25" s="84" t="str">
        <f t="shared" si="26"/>
        <v/>
      </c>
      <c r="CY25" s="84" t="str">
        <f>IF(consulta_completa__11[[#This Row],[14 - Inst. Atuando no Local]]="","X","")</f>
        <v/>
      </c>
      <c r="CZ25" s="84">
        <f>IFERROR(FIND("OUTRA (S)",consulta_completa__11[[#This Row],[14 - Inst. Atuando no Local]]),0)</f>
        <v>0</v>
      </c>
      <c r="DA25" s="84" t="str">
        <f t="shared" si="27"/>
        <v/>
      </c>
      <c r="DB25" s="35" t="str">
        <f t="shared" si="28"/>
        <v>Sim</v>
      </c>
      <c r="DC25" s="35" t="str">
        <f t="shared" si="29"/>
        <v>Não</v>
      </c>
      <c r="DD25" s="35" t="str">
        <f t="shared" si="30"/>
        <v>Sim</v>
      </c>
      <c r="DE25" s="87" t="str">
        <f t="shared" si="1"/>
        <v>Estadual</v>
      </c>
    </row>
    <row r="26" spans="1:109">
      <c r="A26" s="14">
        <v>202512728809</v>
      </c>
      <c r="B26" s="1">
        <v>45665</v>
      </c>
      <c r="C26" t="s">
        <v>438</v>
      </c>
      <c r="D26" t="s">
        <v>343</v>
      </c>
      <c r="E26" t="s">
        <v>111</v>
      </c>
      <c r="F26" t="s">
        <v>112</v>
      </c>
      <c r="G26" t="s">
        <v>439</v>
      </c>
      <c r="H26" t="s">
        <v>440</v>
      </c>
      <c r="I26" t="s">
        <v>117</v>
      </c>
      <c r="J26" t="s">
        <v>441</v>
      </c>
      <c r="K26" t="s">
        <v>442</v>
      </c>
      <c r="L26" t="s">
        <v>117</v>
      </c>
      <c r="M26" t="s">
        <v>140</v>
      </c>
      <c r="N26" t="s">
        <v>113</v>
      </c>
      <c r="O26" t="s">
        <v>239</v>
      </c>
      <c r="P26" t="s">
        <v>121</v>
      </c>
      <c r="Q26" t="s">
        <v>122</v>
      </c>
      <c r="R26" t="s">
        <v>123</v>
      </c>
      <c r="S26" t="s">
        <v>113</v>
      </c>
      <c r="T26" t="s">
        <v>443</v>
      </c>
      <c r="U26" t="s">
        <v>444</v>
      </c>
      <c r="V26" t="s">
        <v>445</v>
      </c>
      <c r="Z26" t="s">
        <v>431</v>
      </c>
      <c r="AA26" t="s">
        <v>446</v>
      </c>
      <c r="AB26" t="s">
        <v>447</v>
      </c>
      <c r="AC26" t="s">
        <v>350</v>
      </c>
      <c r="AD26">
        <v>2</v>
      </c>
      <c r="AE26" t="s">
        <v>113</v>
      </c>
      <c r="AF26" t="s">
        <v>113</v>
      </c>
      <c r="AG26" t="s">
        <v>113</v>
      </c>
      <c r="AH26" t="s">
        <v>194</v>
      </c>
      <c r="AI26" t="s">
        <v>132</v>
      </c>
      <c r="AJ26" t="s">
        <v>131</v>
      </c>
      <c r="AK26" t="s">
        <v>448</v>
      </c>
      <c r="AL26" t="s">
        <v>113</v>
      </c>
      <c r="AM26" t="s">
        <v>264</v>
      </c>
      <c r="AN26" t="s">
        <v>265</v>
      </c>
      <c r="AO26" t="s">
        <v>113</v>
      </c>
      <c r="AQ26" t="s">
        <v>267</v>
      </c>
      <c r="AR26" t="s">
        <v>113</v>
      </c>
      <c r="AS26" t="s">
        <v>113</v>
      </c>
      <c r="AT26" t="s">
        <v>449</v>
      </c>
      <c r="AU26" t="s">
        <v>113</v>
      </c>
      <c r="AW26" t="s">
        <v>159</v>
      </c>
      <c r="AX26" s="82">
        <f>IFERROR(FIND("Óbitos/feridos",consulta_completa__11[[#This Row],[13 - Ocorrências/Ambientes Atingidos]]),0)</f>
        <v>0</v>
      </c>
      <c r="AY26" s="83" t="str">
        <f t="shared" si="2"/>
        <v/>
      </c>
      <c r="AZ26" s="82">
        <f>IFERROR(FIND("População afetada/evacuada",consulta_completa__11[[#This Row],[13 - Ocorrências/Ambientes Atingidos]]),0)</f>
        <v>0</v>
      </c>
      <c r="BA26" s="82" t="str">
        <f t="shared" si="3"/>
        <v/>
      </c>
      <c r="BB26" s="82">
        <f>IFERROR(FIND("Suspensão de abastecimento de água",consulta_completa__11[[#This Row],[13 - Ocorrências/Ambientes Atingidos]]),0)</f>
        <v>0</v>
      </c>
      <c r="BC26" s="83" t="str">
        <f t="shared" si="31"/>
        <v/>
      </c>
      <c r="BD26" s="82">
        <f>IFERROR(FIND("Rio/córrego",consulta_completa__11[[#This Row],[13 - Ocorrências/Ambientes Atingidos]]),0)</f>
        <v>0</v>
      </c>
      <c r="BE26" s="83" t="str">
        <f t="shared" si="4"/>
        <v/>
      </c>
      <c r="BF26" s="82">
        <f>IFERROR(FIND("Lago",consulta_completa__11[[#This Row],[13 - Ocorrências/Ambientes Atingidos]]),0)</f>
        <v>0</v>
      </c>
      <c r="BG26" s="83" t="str">
        <f t="shared" si="5"/>
        <v/>
      </c>
      <c r="BH26" s="82">
        <f>IFERROR(FIND("Mar",consulta_completa__11[[#This Row],[13 - Ocorrências/Ambientes Atingidos]]),0)</f>
        <v>0</v>
      </c>
      <c r="BI26" s="83" t="str">
        <f t="shared" si="6"/>
        <v/>
      </c>
      <c r="BJ26" s="82">
        <f>IFERROR(FIND("Praia",consulta_completa__11[[#This Row],[13 - Ocorrências/Ambientes Atingidos]]),0)</f>
        <v>0</v>
      </c>
      <c r="BK26" s="83" t="str">
        <f t="shared" si="7"/>
        <v/>
      </c>
      <c r="BL26" s="82">
        <f>IFERROR(FIND("Solo",consulta_completa__11[[#This Row],[13 - Ocorrências/Ambientes Atingidos]]),0)</f>
        <v>1</v>
      </c>
      <c r="BM26" s="83" t="str">
        <f t="shared" si="8"/>
        <v>X</v>
      </c>
      <c r="BN26" s="82">
        <f>IFERROR(FIND("Águas subterrâneas",consulta_completa__11[[#This Row],[13 - Ocorrências/Ambientes Atingidos]]),0)</f>
        <v>0</v>
      </c>
      <c r="BO26" s="83" t="str">
        <f t="shared" si="9"/>
        <v/>
      </c>
      <c r="BP26" s="82">
        <f>IFERROR(FIND("Atmosfera",consulta_completa__11[[#This Row],[13 - Ocorrências/Ambientes Atingidos]]),0)</f>
        <v>0</v>
      </c>
      <c r="BQ26" s="83" t="str">
        <f t="shared" si="10"/>
        <v/>
      </c>
      <c r="BR26" s="82">
        <f>IFERROR(FIND("Flora",consulta_completa__11[[#This Row],[13 - Ocorrências/Ambientes Atingidos]]),0)</f>
        <v>0</v>
      </c>
      <c r="BS26" s="83" t="str">
        <f t="shared" si="11"/>
        <v/>
      </c>
      <c r="BT26" s="82">
        <f>IFERROR(FIND("Fauna",consulta_completa__11[[#This Row],[13 - Ocorrências/Ambientes Atingidos]]),0)</f>
        <v>0</v>
      </c>
      <c r="BU26" s="83" t="str">
        <f t="shared" si="12"/>
        <v/>
      </c>
      <c r="BV26" s="82">
        <f>IFERROR(FIND("UC federal",consulta_completa__11[[#This Row],[13 - Ocorrências/Ambientes Atingidos]]),0)</f>
        <v>0</v>
      </c>
      <c r="BW26" s="83" t="str">
        <f t="shared" si="13"/>
        <v/>
      </c>
      <c r="BX26" s="82">
        <f>IFERROR(FIND("UC estadual/municipal",consulta_completa__11[[#This Row],[13 - Ocorrências/Ambientes Atingidos]]),0)</f>
        <v>0</v>
      </c>
      <c r="BY26" s="83" t="str">
        <f t="shared" si="14"/>
        <v/>
      </c>
      <c r="BZ26" s="82">
        <f>IFERROR(FIND("Outro(s)",consulta_completa__11[[#This Row],[13 - Ocorrências/Ambientes Atingidos]]),0)</f>
        <v>0</v>
      </c>
      <c r="CA26" s="83" t="str">
        <f t="shared" si="15"/>
        <v/>
      </c>
      <c r="CB26" s="82">
        <f>IFERROR(FIND("Sem dano",consulta_completa__11[[#This Row],[13 - Ocorrências/Ambientes Atingidos]]),0)</f>
        <v>0</v>
      </c>
      <c r="CC26" s="83" t="str">
        <f t="shared" si="16"/>
        <v/>
      </c>
      <c r="CD26" s="82" t="str">
        <f>IF(consulta_completa__11[[#This Row],[13 - Ocorrências/Ambientes Atingidos]]="","X","")</f>
        <v/>
      </c>
      <c r="CE26" s="84">
        <f>IFERROR(FIND("IBAMA",consulta_completa__11[[#This Row],[14 - Inst. Atuando no Local]]),0)</f>
        <v>0</v>
      </c>
      <c r="CF26" s="84" t="str">
        <f t="shared" si="17"/>
        <v/>
      </c>
      <c r="CG26" s="84">
        <f>IFERROR(FIND("OEMA",consulta_completa__11[[#This Row],[14 - Inst. Atuando no Local]]),0)</f>
        <v>0</v>
      </c>
      <c r="CH26" s="84" t="str">
        <f t="shared" si="18"/>
        <v/>
      </c>
      <c r="CI26" s="84">
        <f>IFERROR(FIND("DEFESA CIVIL",consulta_completa__11[[#This Row],[14 - Inst. Atuando no Local]]),0)</f>
        <v>0</v>
      </c>
      <c r="CJ26" s="84" t="str">
        <f t="shared" si="19"/>
        <v/>
      </c>
      <c r="CK26" s="84">
        <f>IFERROR(FIND("CORPO DE BOMBEIROS",consulta_completa__11[[#This Row],[14 - Inst. Atuando no Local]]),0)</f>
        <v>0</v>
      </c>
      <c r="CL26" s="84" t="str">
        <f t="shared" si="20"/>
        <v/>
      </c>
      <c r="CM26" s="84">
        <f>IFERROR(FIND("POLÍCIA RODOVIÁRIA",consulta_completa__11[[#This Row],[14 - Inst. Atuando no Local]]),0)</f>
        <v>0</v>
      </c>
      <c r="CN26" s="84" t="str">
        <f t="shared" si="21"/>
        <v/>
      </c>
      <c r="CO26" s="84">
        <f>IFERROR(FIND("POLÍCIA MILITAR",consulta_completa__11[[#This Row],[14 - Inst. Atuando no Local]]),0)</f>
        <v>0</v>
      </c>
      <c r="CP26" s="84" t="str">
        <f t="shared" si="22"/>
        <v/>
      </c>
      <c r="CQ26" s="84">
        <f>IFERROR(FIND("POLÍCIA CIVIL",consulta_completa__11[[#This Row],[14 - Inst. Atuando no Local]]),0)</f>
        <v>0</v>
      </c>
      <c r="CR26" s="84" t="str">
        <f t="shared" si="23"/>
        <v/>
      </c>
      <c r="CS26" s="84">
        <f>IFERROR(FIND("MARINHA DO BRASIL",consulta_completa__11[[#This Row],[14 - Inst. Atuando no Local]]),0)</f>
        <v>0</v>
      </c>
      <c r="CT26" s="84" t="str">
        <f t="shared" si="24"/>
        <v/>
      </c>
      <c r="CU26" s="84">
        <f>IFERROR(FIND("EMPRESA ESPECIALIZADA EM ATENDIMENTO",consulta_completa__11[[#This Row],[14 - Inst. Atuando no Local]]),0)</f>
        <v>0</v>
      </c>
      <c r="CV26" s="84" t="str">
        <f t="shared" si="25"/>
        <v/>
      </c>
      <c r="CW26" s="84">
        <f>IFERROR(FIND("IBAMA",consulta_completa__11[[#This Row],[14 - Inst. Atuando no Local]]),0)</f>
        <v>0</v>
      </c>
      <c r="CX26" s="84" t="str">
        <f t="shared" si="26"/>
        <v/>
      </c>
      <c r="CY26" s="84" t="str">
        <f>IF(consulta_completa__11[[#This Row],[14 - Inst. Atuando no Local]]="","X","")</f>
        <v>X</v>
      </c>
      <c r="CZ26" s="84">
        <f>IFERROR(FIND("OUTRA (S)",consulta_completa__11[[#This Row],[14 - Inst. Atuando no Local]]),0)</f>
        <v>0</v>
      </c>
      <c r="DA26" s="84" t="str">
        <f t="shared" si="27"/>
        <v/>
      </c>
      <c r="DB26" s="35" t="str">
        <f t="shared" si="28"/>
        <v>Sim</v>
      </c>
      <c r="DC26" s="35" t="str">
        <f t="shared" si="29"/>
        <v>Não</v>
      </c>
      <c r="DD26" s="35" t="str">
        <f t="shared" si="30"/>
        <v>Sim</v>
      </c>
      <c r="DE26" s="87" t="str">
        <f t="shared" si="1"/>
        <v>Estadual</v>
      </c>
    </row>
    <row r="27" spans="1:109">
      <c r="A27" s="14">
        <v>202511421625</v>
      </c>
      <c r="B27" s="1">
        <v>45667</v>
      </c>
      <c r="C27" t="s">
        <v>450</v>
      </c>
      <c r="D27" t="s">
        <v>451</v>
      </c>
      <c r="E27" t="s">
        <v>452</v>
      </c>
      <c r="F27" t="s">
        <v>453</v>
      </c>
      <c r="G27" t="s">
        <v>454</v>
      </c>
      <c r="H27" t="s">
        <v>113</v>
      </c>
      <c r="I27" t="s">
        <v>113</v>
      </c>
      <c r="J27" t="s">
        <v>455</v>
      </c>
      <c r="K27" t="s">
        <v>113</v>
      </c>
      <c r="L27" t="s">
        <v>113</v>
      </c>
      <c r="M27" t="s">
        <v>456</v>
      </c>
      <c r="N27" t="s">
        <v>457</v>
      </c>
      <c r="O27" t="s">
        <v>458</v>
      </c>
      <c r="P27" t="s">
        <v>200</v>
      </c>
      <c r="Q27" t="s">
        <v>167</v>
      </c>
      <c r="R27" t="s">
        <v>123</v>
      </c>
      <c r="S27" t="s">
        <v>113</v>
      </c>
      <c r="T27" t="s">
        <v>459</v>
      </c>
      <c r="U27" t="s">
        <v>460</v>
      </c>
      <c r="V27" t="s">
        <v>461</v>
      </c>
      <c r="Z27" t="s">
        <v>462</v>
      </c>
      <c r="AA27" t="s">
        <v>463</v>
      </c>
      <c r="AB27" t="s">
        <v>464</v>
      </c>
      <c r="AC27" t="s">
        <v>465</v>
      </c>
      <c r="AD27">
        <v>0</v>
      </c>
      <c r="AE27" t="s">
        <v>113</v>
      </c>
      <c r="AF27" t="s">
        <v>113</v>
      </c>
      <c r="AG27" t="s">
        <v>113</v>
      </c>
      <c r="AH27" t="s">
        <v>194</v>
      </c>
      <c r="AI27" t="s">
        <v>132</v>
      </c>
      <c r="AJ27" t="s">
        <v>131</v>
      </c>
      <c r="AK27" t="s">
        <v>466</v>
      </c>
      <c r="AL27" t="s">
        <v>467</v>
      </c>
      <c r="AM27" t="s">
        <v>340</v>
      </c>
      <c r="AN27" t="s">
        <v>154</v>
      </c>
      <c r="AO27" t="s">
        <v>266</v>
      </c>
      <c r="AP27">
        <v>31987239130</v>
      </c>
      <c r="AQ27" t="s">
        <v>341</v>
      </c>
      <c r="AR27" t="s">
        <v>113</v>
      </c>
      <c r="AS27" t="s">
        <v>468</v>
      </c>
      <c r="AT27" t="s">
        <v>113</v>
      </c>
      <c r="AU27" t="s">
        <v>113</v>
      </c>
      <c r="AW27" t="s">
        <v>469</v>
      </c>
      <c r="AX27" s="82">
        <f>IFERROR(FIND("Óbitos/feridos",consulta_completa__11[[#This Row],[13 - Ocorrências/Ambientes Atingidos]]),0)</f>
        <v>0</v>
      </c>
      <c r="AY27" s="83" t="str">
        <f t="shared" si="2"/>
        <v/>
      </c>
      <c r="AZ27" s="82">
        <f>IFERROR(FIND("População afetada/evacuada",consulta_completa__11[[#This Row],[13 - Ocorrências/Ambientes Atingidos]]),0)</f>
        <v>0</v>
      </c>
      <c r="BA27" s="82" t="str">
        <f t="shared" si="3"/>
        <v/>
      </c>
      <c r="BB27" s="82">
        <f>IFERROR(FIND("Suspensão de abastecimento de água",consulta_completa__11[[#This Row],[13 - Ocorrências/Ambientes Atingidos]]),0)</f>
        <v>0</v>
      </c>
      <c r="BC27" s="83" t="str">
        <f t="shared" si="31"/>
        <v/>
      </c>
      <c r="BD27" s="82">
        <f>IFERROR(FIND("Rio/córrego",consulta_completa__11[[#This Row],[13 - Ocorrências/Ambientes Atingidos]]),0)</f>
        <v>0</v>
      </c>
      <c r="BE27" s="83" t="str">
        <f t="shared" si="4"/>
        <v/>
      </c>
      <c r="BF27" s="82">
        <f>IFERROR(FIND("Lago",consulta_completa__11[[#This Row],[13 - Ocorrências/Ambientes Atingidos]]),0)</f>
        <v>0</v>
      </c>
      <c r="BG27" s="83" t="str">
        <f t="shared" si="5"/>
        <v/>
      </c>
      <c r="BH27" s="82">
        <f>IFERROR(FIND("Mar",consulta_completa__11[[#This Row],[13 - Ocorrências/Ambientes Atingidos]]),0)</f>
        <v>0</v>
      </c>
      <c r="BI27" s="83" t="str">
        <f t="shared" si="6"/>
        <v/>
      </c>
      <c r="BJ27" s="82">
        <f>IFERROR(FIND("Praia",consulta_completa__11[[#This Row],[13 - Ocorrências/Ambientes Atingidos]]),0)</f>
        <v>1</v>
      </c>
      <c r="BK27" s="83" t="str">
        <f t="shared" si="7"/>
        <v>X</v>
      </c>
      <c r="BL27" s="82">
        <f>IFERROR(FIND("Solo",consulta_completa__11[[#This Row],[13 - Ocorrências/Ambientes Atingidos]]),0)</f>
        <v>0</v>
      </c>
      <c r="BM27" s="83" t="str">
        <f t="shared" si="8"/>
        <v/>
      </c>
      <c r="BN27" s="82">
        <f>IFERROR(FIND("Águas subterrâneas",consulta_completa__11[[#This Row],[13 - Ocorrências/Ambientes Atingidos]]),0)</f>
        <v>0</v>
      </c>
      <c r="BO27" s="83" t="str">
        <f t="shared" si="9"/>
        <v/>
      </c>
      <c r="BP27" s="82">
        <f>IFERROR(FIND("Atmosfera",consulta_completa__11[[#This Row],[13 - Ocorrências/Ambientes Atingidos]]),0)</f>
        <v>0</v>
      </c>
      <c r="BQ27" s="83" t="str">
        <f t="shared" si="10"/>
        <v/>
      </c>
      <c r="BR27" s="82">
        <f>IFERROR(FIND("Flora",consulta_completa__11[[#This Row],[13 - Ocorrências/Ambientes Atingidos]]),0)</f>
        <v>0</v>
      </c>
      <c r="BS27" s="83" t="str">
        <f t="shared" si="11"/>
        <v/>
      </c>
      <c r="BT27" s="82">
        <f>IFERROR(FIND("Fauna",consulta_completa__11[[#This Row],[13 - Ocorrências/Ambientes Atingidos]]),0)</f>
        <v>0</v>
      </c>
      <c r="BU27" s="83" t="str">
        <f t="shared" si="12"/>
        <v/>
      </c>
      <c r="BV27" s="82">
        <f>IFERROR(FIND("UC federal",consulta_completa__11[[#This Row],[13 - Ocorrências/Ambientes Atingidos]]),0)</f>
        <v>0</v>
      </c>
      <c r="BW27" s="83" t="str">
        <f t="shared" si="13"/>
        <v/>
      </c>
      <c r="BX27" s="82">
        <f>IFERROR(FIND("UC estadual/municipal",consulta_completa__11[[#This Row],[13 - Ocorrências/Ambientes Atingidos]]),0)</f>
        <v>0</v>
      </c>
      <c r="BY27" s="83" t="str">
        <f t="shared" si="14"/>
        <v/>
      </c>
      <c r="BZ27" s="82">
        <f>IFERROR(FIND("Outro(s)",consulta_completa__11[[#This Row],[13 - Ocorrências/Ambientes Atingidos]]),0)</f>
        <v>0</v>
      </c>
      <c r="CA27" s="83" t="str">
        <f t="shared" si="15"/>
        <v/>
      </c>
      <c r="CB27" s="82">
        <f>IFERROR(FIND("Sem dano",consulta_completa__11[[#This Row],[13 - Ocorrências/Ambientes Atingidos]]),0)</f>
        <v>0</v>
      </c>
      <c r="CC27" s="83" t="str">
        <f t="shared" si="16"/>
        <v/>
      </c>
      <c r="CD27" s="82" t="str">
        <f>IF(consulta_completa__11[[#This Row],[13 - Ocorrências/Ambientes Atingidos]]="","X","")</f>
        <v/>
      </c>
      <c r="CE27" s="84">
        <f>IFERROR(FIND("IBAMA",consulta_completa__11[[#This Row],[14 - Inst. Atuando no Local]]),0)</f>
        <v>0</v>
      </c>
      <c r="CF27" s="84" t="str">
        <f t="shared" si="17"/>
        <v/>
      </c>
      <c r="CG27" s="84">
        <f>IFERROR(FIND("OEMA",consulta_completa__11[[#This Row],[14 - Inst. Atuando no Local]]),0)</f>
        <v>0</v>
      </c>
      <c r="CH27" s="84" t="str">
        <f t="shared" si="18"/>
        <v/>
      </c>
      <c r="CI27" s="84">
        <f>IFERROR(FIND("DEFESA CIVIL",consulta_completa__11[[#This Row],[14 - Inst. Atuando no Local]]),0)</f>
        <v>0</v>
      </c>
      <c r="CJ27" s="84" t="str">
        <f t="shared" si="19"/>
        <v/>
      </c>
      <c r="CK27" s="84">
        <f>IFERROR(FIND("CORPO DE BOMBEIROS",consulta_completa__11[[#This Row],[14 - Inst. Atuando no Local]]),0)</f>
        <v>0</v>
      </c>
      <c r="CL27" s="84" t="str">
        <f t="shared" si="20"/>
        <v/>
      </c>
      <c r="CM27" s="84">
        <f>IFERROR(FIND("POLÍCIA RODOVIÁRIA",consulta_completa__11[[#This Row],[14 - Inst. Atuando no Local]]),0)</f>
        <v>0</v>
      </c>
      <c r="CN27" s="84" t="str">
        <f t="shared" si="21"/>
        <v/>
      </c>
      <c r="CO27" s="84">
        <f>IFERROR(FIND("POLÍCIA MILITAR",consulta_completa__11[[#This Row],[14 - Inst. Atuando no Local]]),0)</f>
        <v>0</v>
      </c>
      <c r="CP27" s="84" t="str">
        <f t="shared" si="22"/>
        <v/>
      </c>
      <c r="CQ27" s="84">
        <f>IFERROR(FIND("POLÍCIA CIVIL",consulta_completa__11[[#This Row],[14 - Inst. Atuando no Local]]),0)</f>
        <v>0</v>
      </c>
      <c r="CR27" s="84" t="str">
        <f t="shared" si="23"/>
        <v/>
      </c>
      <c r="CS27" s="84">
        <f>IFERROR(FIND("MARINHA DO BRASIL",consulta_completa__11[[#This Row],[14 - Inst. Atuando no Local]]),0)</f>
        <v>0</v>
      </c>
      <c r="CT27" s="84" t="str">
        <f t="shared" si="24"/>
        <v/>
      </c>
      <c r="CU27" s="84">
        <f>IFERROR(FIND("EMPRESA ESPECIALIZADA EM ATENDIMENTO",consulta_completa__11[[#This Row],[14 - Inst. Atuando no Local]]),0)</f>
        <v>0</v>
      </c>
      <c r="CV27" s="84" t="str">
        <f t="shared" si="25"/>
        <v/>
      </c>
      <c r="CW27" s="84">
        <f>IFERROR(FIND("IBAMA",consulta_completa__11[[#This Row],[14 - Inst. Atuando no Local]]),0)</f>
        <v>0</v>
      </c>
      <c r="CX27" s="84" t="str">
        <f t="shared" si="26"/>
        <v/>
      </c>
      <c r="CY27" s="84" t="str">
        <f>IF(consulta_completa__11[[#This Row],[14 - Inst. Atuando no Local]]="","X","")</f>
        <v/>
      </c>
      <c r="CZ27" s="84">
        <f>IFERROR(FIND("OUTRA (S)",consulta_completa__11[[#This Row],[14 - Inst. Atuando no Local]]),0)</f>
        <v>0</v>
      </c>
      <c r="DA27" s="84" t="str">
        <f t="shared" si="27"/>
        <v/>
      </c>
      <c r="DB27" s="35" t="str">
        <f t="shared" si="28"/>
        <v>Sim</v>
      </c>
      <c r="DC27" s="35" t="str">
        <f t="shared" si="29"/>
        <v>Não</v>
      </c>
      <c r="DD27" s="35" t="str">
        <f t="shared" si="30"/>
        <v>Sim</v>
      </c>
      <c r="DE27" s="87" t="str">
        <f t="shared" si="1"/>
        <v>Sem informação</v>
      </c>
    </row>
    <row r="28" spans="1:109">
      <c r="A28" s="14">
        <v>20251133624</v>
      </c>
      <c r="B28" s="1">
        <v>45668</v>
      </c>
      <c r="C28" t="s">
        <v>109</v>
      </c>
      <c r="D28" t="s">
        <v>110</v>
      </c>
      <c r="E28" t="s">
        <v>139</v>
      </c>
      <c r="F28" t="s">
        <v>139</v>
      </c>
      <c r="G28" t="s">
        <v>113</v>
      </c>
      <c r="H28" t="s">
        <v>114</v>
      </c>
      <c r="I28" t="s">
        <v>114</v>
      </c>
      <c r="J28" t="s">
        <v>113</v>
      </c>
      <c r="K28" t="s">
        <v>114</v>
      </c>
      <c r="L28" t="s">
        <v>114</v>
      </c>
      <c r="M28" t="s">
        <v>118</v>
      </c>
      <c r="N28" t="s">
        <v>119</v>
      </c>
      <c r="O28" t="s">
        <v>120</v>
      </c>
      <c r="P28" t="s">
        <v>229</v>
      </c>
      <c r="Q28" t="s">
        <v>122</v>
      </c>
      <c r="R28" t="s">
        <v>123</v>
      </c>
      <c r="S28" t="s">
        <v>124</v>
      </c>
      <c r="T28" t="s">
        <v>470</v>
      </c>
      <c r="U28" t="s">
        <v>471</v>
      </c>
      <c r="V28" t="s">
        <v>472</v>
      </c>
      <c r="Z28" t="s">
        <v>473</v>
      </c>
      <c r="AA28" t="s">
        <v>113</v>
      </c>
      <c r="AB28" t="s">
        <v>206</v>
      </c>
      <c r="AC28" t="s">
        <v>130</v>
      </c>
      <c r="AD28">
        <v>1</v>
      </c>
      <c r="AE28" t="s">
        <v>206</v>
      </c>
      <c r="AF28" t="s">
        <v>113</v>
      </c>
      <c r="AG28" t="s">
        <v>113</v>
      </c>
      <c r="AH28" t="s">
        <v>131</v>
      </c>
      <c r="AI28" t="s">
        <v>132</v>
      </c>
      <c r="AJ28" t="s">
        <v>131</v>
      </c>
      <c r="AK28" t="s">
        <v>474</v>
      </c>
      <c r="AL28" t="s">
        <v>475</v>
      </c>
      <c r="AM28" t="s">
        <v>135</v>
      </c>
      <c r="AN28" t="s">
        <v>113</v>
      </c>
      <c r="AO28" t="s">
        <v>113</v>
      </c>
      <c r="AQ28" t="s">
        <v>136</v>
      </c>
      <c r="AR28" t="s">
        <v>113</v>
      </c>
      <c r="AS28" t="s">
        <v>113</v>
      </c>
      <c r="AT28" t="s">
        <v>113</v>
      </c>
      <c r="AU28" t="s">
        <v>113</v>
      </c>
      <c r="AW28" t="s">
        <v>113</v>
      </c>
      <c r="AX28" s="82">
        <f>IFERROR(FIND("Óbitos/feridos",consulta_completa__11[[#This Row],[13 - Ocorrências/Ambientes Atingidos]]),0)</f>
        <v>0</v>
      </c>
      <c r="AY28" s="83" t="str">
        <f t="shared" si="2"/>
        <v/>
      </c>
      <c r="AZ28" s="82">
        <f>IFERROR(FIND("População afetada/evacuada",consulta_completa__11[[#This Row],[13 - Ocorrências/Ambientes Atingidos]]),0)</f>
        <v>0</v>
      </c>
      <c r="BA28" s="82" t="str">
        <f t="shared" si="3"/>
        <v/>
      </c>
      <c r="BB28" s="82">
        <f>IFERROR(FIND("Suspensão de abastecimento de água",consulta_completa__11[[#This Row],[13 - Ocorrências/Ambientes Atingidos]]),0)</f>
        <v>0</v>
      </c>
      <c r="BC28" s="83" t="str">
        <f t="shared" si="31"/>
        <v/>
      </c>
      <c r="BD28" s="82">
        <f>IFERROR(FIND("Rio/córrego",consulta_completa__11[[#This Row],[13 - Ocorrências/Ambientes Atingidos]]),0)</f>
        <v>0</v>
      </c>
      <c r="BE28" s="83" t="str">
        <f t="shared" si="4"/>
        <v/>
      </c>
      <c r="BF28" s="82">
        <f>IFERROR(FIND("Lago",consulta_completa__11[[#This Row],[13 - Ocorrências/Ambientes Atingidos]]),0)</f>
        <v>0</v>
      </c>
      <c r="BG28" s="83" t="str">
        <f t="shared" si="5"/>
        <v/>
      </c>
      <c r="BH28" s="82">
        <f>IFERROR(FIND("Mar",consulta_completa__11[[#This Row],[13 - Ocorrências/Ambientes Atingidos]]),0)</f>
        <v>1</v>
      </c>
      <c r="BI28" s="83" t="str">
        <f t="shared" si="6"/>
        <v>X</v>
      </c>
      <c r="BJ28" s="82">
        <f>IFERROR(FIND("Praia",consulta_completa__11[[#This Row],[13 - Ocorrências/Ambientes Atingidos]]),0)</f>
        <v>0</v>
      </c>
      <c r="BK28" s="83" t="str">
        <f t="shared" si="7"/>
        <v/>
      </c>
      <c r="BL28" s="82">
        <f>IFERROR(FIND("Solo",consulta_completa__11[[#This Row],[13 - Ocorrências/Ambientes Atingidos]]),0)</f>
        <v>0</v>
      </c>
      <c r="BM28" s="83" t="str">
        <f t="shared" si="8"/>
        <v/>
      </c>
      <c r="BN28" s="82">
        <f>IFERROR(FIND("Águas subterrâneas",consulta_completa__11[[#This Row],[13 - Ocorrências/Ambientes Atingidos]]),0)</f>
        <v>0</v>
      </c>
      <c r="BO28" s="83" t="str">
        <f t="shared" si="9"/>
        <v/>
      </c>
      <c r="BP28" s="82">
        <f>IFERROR(FIND("Atmosfera",consulta_completa__11[[#This Row],[13 - Ocorrências/Ambientes Atingidos]]),0)</f>
        <v>0</v>
      </c>
      <c r="BQ28" s="83" t="str">
        <f t="shared" si="10"/>
        <v/>
      </c>
      <c r="BR28" s="82">
        <f>IFERROR(FIND("Flora",consulta_completa__11[[#This Row],[13 - Ocorrências/Ambientes Atingidos]]),0)</f>
        <v>0</v>
      </c>
      <c r="BS28" s="83" t="str">
        <f t="shared" si="11"/>
        <v/>
      </c>
      <c r="BT28" s="82">
        <f>IFERROR(FIND("Fauna",consulta_completa__11[[#This Row],[13 - Ocorrências/Ambientes Atingidos]]),0)</f>
        <v>0</v>
      </c>
      <c r="BU28" s="83" t="str">
        <f t="shared" si="12"/>
        <v/>
      </c>
      <c r="BV28" s="82">
        <f>IFERROR(FIND("UC federal",consulta_completa__11[[#This Row],[13 - Ocorrências/Ambientes Atingidos]]),0)</f>
        <v>0</v>
      </c>
      <c r="BW28" s="83" t="str">
        <f t="shared" si="13"/>
        <v/>
      </c>
      <c r="BX28" s="82">
        <f>IFERROR(FIND("UC estadual/municipal",consulta_completa__11[[#This Row],[13 - Ocorrências/Ambientes Atingidos]]),0)</f>
        <v>0</v>
      </c>
      <c r="BY28" s="83" t="str">
        <f t="shared" si="14"/>
        <v/>
      </c>
      <c r="BZ28" s="82">
        <f>IFERROR(FIND("Outro(s)",consulta_completa__11[[#This Row],[13 - Ocorrências/Ambientes Atingidos]]),0)</f>
        <v>0</v>
      </c>
      <c r="CA28" s="83" t="str">
        <f t="shared" si="15"/>
        <v/>
      </c>
      <c r="CB28" s="82">
        <f>IFERROR(FIND("Sem dano",consulta_completa__11[[#This Row],[13 - Ocorrências/Ambientes Atingidos]]),0)</f>
        <v>0</v>
      </c>
      <c r="CC28" s="83" t="str">
        <f t="shared" si="16"/>
        <v/>
      </c>
      <c r="CD28" s="82" t="str">
        <f>IF(consulta_completa__11[[#This Row],[13 - Ocorrências/Ambientes Atingidos]]="","X","")</f>
        <v/>
      </c>
      <c r="CE28" s="84">
        <f>IFERROR(FIND("IBAMA",consulta_completa__11[[#This Row],[14 - Inst. Atuando no Local]]),0)</f>
        <v>0</v>
      </c>
      <c r="CF28" s="84" t="str">
        <f t="shared" si="17"/>
        <v/>
      </c>
      <c r="CG28" s="84">
        <f>IFERROR(FIND("OEMA",consulta_completa__11[[#This Row],[14 - Inst. Atuando no Local]]),0)</f>
        <v>0</v>
      </c>
      <c r="CH28" s="84" t="str">
        <f t="shared" si="18"/>
        <v/>
      </c>
      <c r="CI28" s="84">
        <f>IFERROR(FIND("DEFESA CIVIL",consulta_completa__11[[#This Row],[14 - Inst. Atuando no Local]]),0)</f>
        <v>0</v>
      </c>
      <c r="CJ28" s="84" t="str">
        <f t="shared" si="19"/>
        <v/>
      </c>
      <c r="CK28" s="84">
        <f>IFERROR(FIND("CORPO DE BOMBEIROS",consulta_completa__11[[#This Row],[14 - Inst. Atuando no Local]]),0)</f>
        <v>0</v>
      </c>
      <c r="CL28" s="84" t="str">
        <f t="shared" si="20"/>
        <v/>
      </c>
      <c r="CM28" s="84">
        <f>IFERROR(FIND("POLÍCIA RODOVIÁRIA",consulta_completa__11[[#This Row],[14 - Inst. Atuando no Local]]),0)</f>
        <v>0</v>
      </c>
      <c r="CN28" s="84" t="str">
        <f t="shared" si="21"/>
        <v/>
      </c>
      <c r="CO28" s="84">
        <f>IFERROR(FIND("POLÍCIA MILITAR",consulta_completa__11[[#This Row],[14 - Inst. Atuando no Local]]),0)</f>
        <v>0</v>
      </c>
      <c r="CP28" s="84" t="str">
        <f t="shared" si="22"/>
        <v/>
      </c>
      <c r="CQ28" s="84">
        <f>IFERROR(FIND("POLÍCIA CIVIL",consulta_completa__11[[#This Row],[14 - Inst. Atuando no Local]]),0)</f>
        <v>0</v>
      </c>
      <c r="CR28" s="84" t="str">
        <f t="shared" si="23"/>
        <v/>
      </c>
      <c r="CS28" s="84">
        <f>IFERROR(FIND("MARINHA DO BRASIL",consulta_completa__11[[#This Row],[14 - Inst. Atuando no Local]]),0)</f>
        <v>0</v>
      </c>
      <c r="CT28" s="84" t="str">
        <f t="shared" si="24"/>
        <v/>
      </c>
      <c r="CU28" s="84">
        <f>IFERROR(FIND("EMPRESA ESPECIALIZADA EM ATENDIMENTO",consulta_completa__11[[#This Row],[14 - Inst. Atuando no Local]]),0)</f>
        <v>0</v>
      </c>
      <c r="CV28" s="84" t="str">
        <f t="shared" si="25"/>
        <v/>
      </c>
      <c r="CW28" s="84">
        <f>IFERROR(FIND("IBAMA",consulta_completa__11[[#This Row],[14 - Inst. Atuando no Local]]),0)</f>
        <v>0</v>
      </c>
      <c r="CX28" s="84" t="str">
        <f t="shared" si="26"/>
        <v/>
      </c>
      <c r="CY28" s="84" t="str">
        <f>IF(consulta_completa__11[[#This Row],[14 - Inst. Atuando no Local]]="","X","")</f>
        <v/>
      </c>
      <c r="CZ28" s="84">
        <f>IFERROR(FIND("OUTRA (S)",consulta_completa__11[[#This Row],[14 - Inst. Atuando no Local]]),0)</f>
        <v>0</v>
      </c>
      <c r="DA28" s="84" t="str">
        <f t="shared" si="27"/>
        <v/>
      </c>
      <c r="DB28" s="35" t="str">
        <f t="shared" si="28"/>
        <v>Sim</v>
      </c>
      <c r="DC28" s="35" t="str">
        <f t="shared" si="29"/>
        <v>Não</v>
      </c>
      <c r="DD28" s="35" t="str">
        <f t="shared" si="30"/>
        <v>Sim</v>
      </c>
      <c r="DE28" s="87" t="str">
        <f t="shared" si="1"/>
        <v>Federal</v>
      </c>
    </row>
    <row r="29" spans="1:109">
      <c r="A29" s="14">
        <v>20251143636</v>
      </c>
      <c r="B29" s="1">
        <v>45669</v>
      </c>
      <c r="C29" t="s">
        <v>109</v>
      </c>
      <c r="D29" t="s">
        <v>110</v>
      </c>
      <c r="E29" t="s">
        <v>139</v>
      </c>
      <c r="F29" t="s">
        <v>112</v>
      </c>
      <c r="G29" t="s">
        <v>113</v>
      </c>
      <c r="H29" t="s">
        <v>114</v>
      </c>
      <c r="I29" t="s">
        <v>114</v>
      </c>
      <c r="J29" t="s">
        <v>476</v>
      </c>
      <c r="K29" t="s">
        <v>477</v>
      </c>
      <c r="L29" t="s">
        <v>323</v>
      </c>
      <c r="M29" t="s">
        <v>118</v>
      </c>
      <c r="N29" t="s">
        <v>119</v>
      </c>
      <c r="O29" t="s">
        <v>120</v>
      </c>
      <c r="P29" t="s">
        <v>272</v>
      </c>
      <c r="Q29" t="s">
        <v>143</v>
      </c>
      <c r="R29" t="s">
        <v>123</v>
      </c>
      <c r="S29" t="s">
        <v>124</v>
      </c>
      <c r="T29" t="s">
        <v>478</v>
      </c>
      <c r="U29" t="s">
        <v>479</v>
      </c>
      <c r="V29" t="s">
        <v>480</v>
      </c>
      <c r="Z29" t="s">
        <v>481</v>
      </c>
      <c r="AA29" t="s">
        <v>113</v>
      </c>
      <c r="AB29" t="s">
        <v>206</v>
      </c>
      <c r="AC29" t="s">
        <v>482</v>
      </c>
      <c r="AD29">
        <v>1</v>
      </c>
      <c r="AE29" t="s">
        <v>206</v>
      </c>
      <c r="AF29" t="s">
        <v>113</v>
      </c>
      <c r="AG29" t="s">
        <v>113</v>
      </c>
      <c r="AH29" t="s">
        <v>131</v>
      </c>
      <c r="AI29" t="s">
        <v>132</v>
      </c>
      <c r="AJ29" t="s">
        <v>131</v>
      </c>
      <c r="AK29" t="s">
        <v>483</v>
      </c>
      <c r="AL29" t="s">
        <v>484</v>
      </c>
      <c r="AM29" t="s">
        <v>485</v>
      </c>
      <c r="AN29" t="s">
        <v>113</v>
      </c>
      <c r="AO29" t="s">
        <v>113</v>
      </c>
      <c r="AQ29" t="s">
        <v>486</v>
      </c>
      <c r="AR29" t="s">
        <v>113</v>
      </c>
      <c r="AS29" t="s">
        <v>113</v>
      </c>
      <c r="AT29" t="s">
        <v>113</v>
      </c>
      <c r="AU29" t="s">
        <v>113</v>
      </c>
      <c r="AW29" t="s">
        <v>113</v>
      </c>
      <c r="AX29" s="82">
        <f>IFERROR(FIND("Óbitos/feridos",consulta_completa__11[[#This Row],[13 - Ocorrências/Ambientes Atingidos]]),0)</f>
        <v>0</v>
      </c>
      <c r="AY29" s="83" t="str">
        <f t="shared" si="2"/>
        <v/>
      </c>
      <c r="AZ29" s="82">
        <f>IFERROR(FIND("População afetada/evacuada",consulta_completa__11[[#This Row],[13 - Ocorrências/Ambientes Atingidos]]),0)</f>
        <v>0</v>
      </c>
      <c r="BA29" s="82" t="str">
        <f t="shared" si="3"/>
        <v/>
      </c>
      <c r="BB29" s="82">
        <f>IFERROR(FIND("Suspensão de abastecimento de água",consulta_completa__11[[#This Row],[13 - Ocorrências/Ambientes Atingidos]]),0)</f>
        <v>0</v>
      </c>
      <c r="BC29" s="83" t="str">
        <f t="shared" si="31"/>
        <v/>
      </c>
      <c r="BD29" s="82">
        <f>IFERROR(FIND("Rio/córrego",consulta_completa__11[[#This Row],[13 - Ocorrências/Ambientes Atingidos]]),0)</f>
        <v>0</v>
      </c>
      <c r="BE29" s="83" t="str">
        <f t="shared" si="4"/>
        <v/>
      </c>
      <c r="BF29" s="82">
        <f>IFERROR(FIND("Lago",consulta_completa__11[[#This Row],[13 - Ocorrências/Ambientes Atingidos]]),0)</f>
        <v>0</v>
      </c>
      <c r="BG29" s="83" t="str">
        <f t="shared" si="5"/>
        <v/>
      </c>
      <c r="BH29" s="82">
        <f>IFERROR(FIND("Mar",consulta_completa__11[[#This Row],[13 - Ocorrências/Ambientes Atingidos]]),0)</f>
        <v>1</v>
      </c>
      <c r="BI29" s="83" t="str">
        <f t="shared" si="6"/>
        <v>X</v>
      </c>
      <c r="BJ29" s="82">
        <f>IFERROR(FIND("Praia",consulta_completa__11[[#This Row],[13 - Ocorrências/Ambientes Atingidos]]),0)</f>
        <v>0</v>
      </c>
      <c r="BK29" s="83" t="str">
        <f t="shared" si="7"/>
        <v/>
      </c>
      <c r="BL29" s="82">
        <f>IFERROR(FIND("Solo",consulta_completa__11[[#This Row],[13 - Ocorrências/Ambientes Atingidos]]),0)</f>
        <v>0</v>
      </c>
      <c r="BM29" s="83" t="str">
        <f t="shared" si="8"/>
        <v/>
      </c>
      <c r="BN29" s="82">
        <f>IFERROR(FIND("Águas subterrâneas",consulta_completa__11[[#This Row],[13 - Ocorrências/Ambientes Atingidos]]),0)</f>
        <v>0</v>
      </c>
      <c r="BO29" s="83" t="str">
        <f t="shared" si="9"/>
        <v/>
      </c>
      <c r="BP29" s="82">
        <f>IFERROR(FIND("Atmosfera",consulta_completa__11[[#This Row],[13 - Ocorrências/Ambientes Atingidos]]),0)</f>
        <v>0</v>
      </c>
      <c r="BQ29" s="83" t="str">
        <f t="shared" si="10"/>
        <v/>
      </c>
      <c r="BR29" s="82">
        <f>IFERROR(FIND("Flora",consulta_completa__11[[#This Row],[13 - Ocorrências/Ambientes Atingidos]]),0)</f>
        <v>0</v>
      </c>
      <c r="BS29" s="83" t="str">
        <f t="shared" si="11"/>
        <v/>
      </c>
      <c r="BT29" s="82">
        <f>IFERROR(FIND("Fauna",consulta_completa__11[[#This Row],[13 - Ocorrências/Ambientes Atingidos]]),0)</f>
        <v>0</v>
      </c>
      <c r="BU29" s="83" t="str">
        <f t="shared" si="12"/>
        <v/>
      </c>
      <c r="BV29" s="82">
        <f>IFERROR(FIND("UC federal",consulta_completa__11[[#This Row],[13 - Ocorrências/Ambientes Atingidos]]),0)</f>
        <v>0</v>
      </c>
      <c r="BW29" s="83" t="str">
        <f t="shared" si="13"/>
        <v/>
      </c>
      <c r="BX29" s="82">
        <f>IFERROR(FIND("UC estadual/municipal",consulta_completa__11[[#This Row],[13 - Ocorrências/Ambientes Atingidos]]),0)</f>
        <v>0</v>
      </c>
      <c r="BY29" s="83" t="str">
        <f t="shared" si="14"/>
        <v/>
      </c>
      <c r="BZ29" s="82">
        <f>IFERROR(FIND("Outro(s)",consulta_completa__11[[#This Row],[13 - Ocorrências/Ambientes Atingidos]]),0)</f>
        <v>0</v>
      </c>
      <c r="CA29" s="83" t="str">
        <f t="shared" si="15"/>
        <v/>
      </c>
      <c r="CB29" s="82">
        <f>IFERROR(FIND("Sem dano",consulta_completa__11[[#This Row],[13 - Ocorrências/Ambientes Atingidos]]),0)</f>
        <v>0</v>
      </c>
      <c r="CC29" s="83" t="str">
        <f t="shared" si="16"/>
        <v/>
      </c>
      <c r="CD29" s="82" t="str">
        <f>IF(consulta_completa__11[[#This Row],[13 - Ocorrências/Ambientes Atingidos]]="","X","")</f>
        <v/>
      </c>
      <c r="CE29" s="84">
        <f>IFERROR(FIND("IBAMA",consulta_completa__11[[#This Row],[14 - Inst. Atuando no Local]]),0)</f>
        <v>0</v>
      </c>
      <c r="CF29" s="84" t="str">
        <f t="shared" si="17"/>
        <v/>
      </c>
      <c r="CG29" s="84">
        <f>IFERROR(FIND("OEMA",consulta_completa__11[[#This Row],[14 - Inst. Atuando no Local]]),0)</f>
        <v>0</v>
      </c>
      <c r="CH29" s="84" t="str">
        <f t="shared" si="18"/>
        <v/>
      </c>
      <c r="CI29" s="84">
        <f>IFERROR(FIND("DEFESA CIVIL",consulta_completa__11[[#This Row],[14 - Inst. Atuando no Local]]),0)</f>
        <v>0</v>
      </c>
      <c r="CJ29" s="84" t="str">
        <f t="shared" si="19"/>
        <v/>
      </c>
      <c r="CK29" s="84">
        <f>IFERROR(FIND("CORPO DE BOMBEIROS",consulta_completa__11[[#This Row],[14 - Inst. Atuando no Local]]),0)</f>
        <v>0</v>
      </c>
      <c r="CL29" s="84" t="str">
        <f t="shared" si="20"/>
        <v/>
      </c>
      <c r="CM29" s="84">
        <f>IFERROR(FIND("POLÍCIA RODOVIÁRIA",consulta_completa__11[[#This Row],[14 - Inst. Atuando no Local]]),0)</f>
        <v>0</v>
      </c>
      <c r="CN29" s="84" t="str">
        <f t="shared" si="21"/>
        <v/>
      </c>
      <c r="CO29" s="84">
        <f>IFERROR(FIND("POLÍCIA MILITAR",consulta_completa__11[[#This Row],[14 - Inst. Atuando no Local]]),0)</f>
        <v>0</v>
      </c>
      <c r="CP29" s="84" t="str">
        <f t="shared" si="22"/>
        <v/>
      </c>
      <c r="CQ29" s="84">
        <f>IFERROR(FIND("POLÍCIA CIVIL",consulta_completa__11[[#This Row],[14 - Inst. Atuando no Local]]),0)</f>
        <v>0</v>
      </c>
      <c r="CR29" s="84" t="str">
        <f t="shared" si="23"/>
        <v/>
      </c>
      <c r="CS29" s="84">
        <f>IFERROR(FIND("MARINHA DO BRASIL",consulta_completa__11[[#This Row],[14 - Inst. Atuando no Local]]),0)</f>
        <v>0</v>
      </c>
      <c r="CT29" s="84" t="str">
        <f t="shared" si="24"/>
        <v/>
      </c>
      <c r="CU29" s="84">
        <f>IFERROR(FIND("EMPRESA ESPECIALIZADA EM ATENDIMENTO",consulta_completa__11[[#This Row],[14 - Inst. Atuando no Local]]),0)</f>
        <v>0</v>
      </c>
      <c r="CV29" s="84" t="str">
        <f t="shared" si="25"/>
        <v/>
      </c>
      <c r="CW29" s="84">
        <f>IFERROR(FIND("IBAMA",consulta_completa__11[[#This Row],[14 - Inst. Atuando no Local]]),0)</f>
        <v>0</v>
      </c>
      <c r="CX29" s="84" t="str">
        <f t="shared" si="26"/>
        <v/>
      </c>
      <c r="CY29" s="84" t="str">
        <f>IF(consulta_completa__11[[#This Row],[14 - Inst. Atuando no Local]]="","X","")</f>
        <v/>
      </c>
      <c r="CZ29" s="84">
        <f>IFERROR(FIND("OUTRA (S)",consulta_completa__11[[#This Row],[14 - Inst. Atuando no Local]]),0)</f>
        <v>0</v>
      </c>
      <c r="DA29" s="84" t="str">
        <f t="shared" si="27"/>
        <v/>
      </c>
      <c r="DB29" s="35" t="str">
        <f t="shared" si="28"/>
        <v>Sim</v>
      </c>
      <c r="DC29" s="35" t="str">
        <f t="shared" si="29"/>
        <v>Não</v>
      </c>
      <c r="DD29" s="35" t="str">
        <f t="shared" si="30"/>
        <v>Sim</v>
      </c>
      <c r="DE29" s="87" t="str">
        <f t="shared" si="1"/>
        <v>Federal</v>
      </c>
    </row>
    <row r="30" spans="1:109">
      <c r="A30" s="14">
        <v>202511632424</v>
      </c>
      <c r="B30" s="1">
        <v>45669</v>
      </c>
      <c r="C30" t="s">
        <v>487</v>
      </c>
      <c r="D30" t="s">
        <v>180</v>
      </c>
      <c r="E30" t="s">
        <v>488</v>
      </c>
      <c r="F30" t="s">
        <v>112</v>
      </c>
      <c r="G30" t="s">
        <v>489</v>
      </c>
      <c r="H30" t="s">
        <v>490</v>
      </c>
      <c r="I30" t="s">
        <v>166</v>
      </c>
      <c r="J30" t="s">
        <v>113</v>
      </c>
      <c r="K30" t="s">
        <v>114</v>
      </c>
      <c r="L30" t="s">
        <v>114</v>
      </c>
      <c r="M30" t="s">
        <v>140</v>
      </c>
      <c r="N30" t="s">
        <v>119</v>
      </c>
      <c r="O30" t="s">
        <v>185</v>
      </c>
      <c r="P30" t="s">
        <v>272</v>
      </c>
      <c r="Q30" t="s">
        <v>122</v>
      </c>
      <c r="R30" t="s">
        <v>123</v>
      </c>
      <c r="S30" t="s">
        <v>113</v>
      </c>
      <c r="T30" t="s">
        <v>491</v>
      </c>
      <c r="U30" t="s">
        <v>492</v>
      </c>
      <c r="V30" t="s">
        <v>493</v>
      </c>
      <c r="Z30" t="s">
        <v>113</v>
      </c>
      <c r="AA30" t="s">
        <v>494</v>
      </c>
      <c r="AB30" t="s">
        <v>495</v>
      </c>
      <c r="AC30" t="s">
        <v>496</v>
      </c>
      <c r="AD30">
        <v>2</v>
      </c>
      <c r="AE30" t="s">
        <v>497</v>
      </c>
      <c r="AF30" t="s">
        <v>498</v>
      </c>
      <c r="AG30" t="s">
        <v>499</v>
      </c>
      <c r="AH30" t="s">
        <v>194</v>
      </c>
      <c r="AI30" t="s">
        <v>132</v>
      </c>
      <c r="AJ30" t="s">
        <v>131</v>
      </c>
      <c r="AK30" t="s">
        <v>500</v>
      </c>
      <c r="AL30" t="s">
        <v>501</v>
      </c>
      <c r="AM30" t="s">
        <v>340</v>
      </c>
      <c r="AN30" t="s">
        <v>154</v>
      </c>
      <c r="AO30" t="s">
        <v>266</v>
      </c>
      <c r="AP30">
        <v>31987239130</v>
      </c>
      <c r="AQ30" t="s">
        <v>341</v>
      </c>
      <c r="AR30" t="s">
        <v>113</v>
      </c>
      <c r="AS30" t="s">
        <v>113</v>
      </c>
      <c r="AT30" t="s">
        <v>113</v>
      </c>
      <c r="AU30" t="s">
        <v>113</v>
      </c>
      <c r="AW30" t="s">
        <v>113</v>
      </c>
      <c r="AX30" s="82">
        <f>IFERROR(FIND("Óbitos/feridos",consulta_completa__11[[#This Row],[13 - Ocorrências/Ambientes Atingidos]]),0)</f>
        <v>0</v>
      </c>
      <c r="AY30" s="83" t="str">
        <f t="shared" si="2"/>
        <v/>
      </c>
      <c r="AZ30" s="82">
        <f>IFERROR(FIND("População afetada/evacuada",consulta_completa__11[[#This Row],[13 - Ocorrências/Ambientes Atingidos]]),0)</f>
        <v>0</v>
      </c>
      <c r="BA30" s="82" t="str">
        <f t="shared" si="3"/>
        <v/>
      </c>
      <c r="BB30" s="82">
        <f>IFERROR(FIND("Suspensão de abastecimento de água",consulta_completa__11[[#This Row],[13 - Ocorrências/Ambientes Atingidos]]),0)</f>
        <v>0</v>
      </c>
      <c r="BC30" s="83" t="str">
        <f t="shared" si="31"/>
        <v/>
      </c>
      <c r="BD30" s="82">
        <f>IFERROR(FIND("Rio/córrego",consulta_completa__11[[#This Row],[13 - Ocorrências/Ambientes Atingidos]]),0)</f>
        <v>0</v>
      </c>
      <c r="BE30" s="83" t="str">
        <f t="shared" si="4"/>
        <v/>
      </c>
      <c r="BF30" s="82">
        <f>IFERROR(FIND("Lago",consulta_completa__11[[#This Row],[13 - Ocorrências/Ambientes Atingidos]]),0)</f>
        <v>0</v>
      </c>
      <c r="BG30" s="83" t="str">
        <f t="shared" si="5"/>
        <v/>
      </c>
      <c r="BH30" s="82">
        <f>IFERROR(FIND("Mar",consulta_completa__11[[#This Row],[13 - Ocorrências/Ambientes Atingidos]]),0)</f>
        <v>0</v>
      </c>
      <c r="BI30" s="83" t="str">
        <f t="shared" si="6"/>
        <v/>
      </c>
      <c r="BJ30" s="82">
        <f>IFERROR(FIND("Praia",consulta_completa__11[[#This Row],[13 - Ocorrências/Ambientes Atingidos]]),0)</f>
        <v>0</v>
      </c>
      <c r="BK30" s="83" t="str">
        <f t="shared" si="7"/>
        <v/>
      </c>
      <c r="BL30" s="82">
        <f>IFERROR(FIND("Solo",consulta_completa__11[[#This Row],[13 - Ocorrências/Ambientes Atingidos]]),0)</f>
        <v>1</v>
      </c>
      <c r="BM30" s="83" t="str">
        <f t="shared" si="8"/>
        <v>X</v>
      </c>
      <c r="BN30" s="82">
        <f>IFERROR(FIND("Águas subterrâneas",consulta_completa__11[[#This Row],[13 - Ocorrências/Ambientes Atingidos]]),0)</f>
        <v>0</v>
      </c>
      <c r="BO30" s="83" t="str">
        <f t="shared" si="9"/>
        <v/>
      </c>
      <c r="BP30" s="82">
        <f>IFERROR(FIND("Atmosfera",consulta_completa__11[[#This Row],[13 - Ocorrências/Ambientes Atingidos]]),0)</f>
        <v>0</v>
      </c>
      <c r="BQ30" s="83" t="str">
        <f t="shared" si="10"/>
        <v/>
      </c>
      <c r="BR30" s="82">
        <f>IFERROR(FIND("Flora",consulta_completa__11[[#This Row],[13 - Ocorrências/Ambientes Atingidos]]),0)</f>
        <v>0</v>
      </c>
      <c r="BS30" s="83" t="str">
        <f t="shared" si="11"/>
        <v/>
      </c>
      <c r="BT30" s="82">
        <f>IFERROR(FIND("Fauna",consulta_completa__11[[#This Row],[13 - Ocorrências/Ambientes Atingidos]]),0)</f>
        <v>0</v>
      </c>
      <c r="BU30" s="83" t="str">
        <f t="shared" si="12"/>
        <v/>
      </c>
      <c r="BV30" s="82">
        <f>IFERROR(FIND("UC federal",consulta_completa__11[[#This Row],[13 - Ocorrências/Ambientes Atingidos]]),0)</f>
        <v>0</v>
      </c>
      <c r="BW30" s="83" t="str">
        <f t="shared" si="13"/>
        <v/>
      </c>
      <c r="BX30" s="82">
        <f>IFERROR(FIND("UC estadual/municipal",consulta_completa__11[[#This Row],[13 - Ocorrências/Ambientes Atingidos]]),0)</f>
        <v>0</v>
      </c>
      <c r="BY30" s="83" t="str">
        <f t="shared" si="14"/>
        <v/>
      </c>
      <c r="BZ30" s="82">
        <f>IFERROR(FIND("Outro(s)",consulta_completa__11[[#This Row],[13 - Ocorrências/Ambientes Atingidos]]),0)</f>
        <v>0</v>
      </c>
      <c r="CA30" s="83" t="str">
        <f t="shared" si="15"/>
        <v/>
      </c>
      <c r="CB30" s="82">
        <f>IFERROR(FIND("Sem dano",consulta_completa__11[[#This Row],[13 - Ocorrências/Ambientes Atingidos]]),0)</f>
        <v>0</v>
      </c>
      <c r="CC30" s="83" t="str">
        <f t="shared" si="16"/>
        <v/>
      </c>
      <c r="CD30" s="82" t="str">
        <f>IF(consulta_completa__11[[#This Row],[13 - Ocorrências/Ambientes Atingidos]]="","X","")</f>
        <v/>
      </c>
      <c r="CE30" s="84">
        <f>IFERROR(FIND("IBAMA",consulta_completa__11[[#This Row],[14 - Inst. Atuando no Local]]),0)</f>
        <v>0</v>
      </c>
      <c r="CF30" s="84" t="str">
        <f t="shared" si="17"/>
        <v/>
      </c>
      <c r="CG30" s="84">
        <f>IFERROR(FIND("OEMA",consulta_completa__11[[#This Row],[14 - Inst. Atuando no Local]]),0)</f>
        <v>0</v>
      </c>
      <c r="CH30" s="84" t="str">
        <f t="shared" si="18"/>
        <v/>
      </c>
      <c r="CI30" s="84">
        <f>IFERROR(FIND("DEFESA CIVIL",consulta_completa__11[[#This Row],[14 - Inst. Atuando no Local]]),0)</f>
        <v>0</v>
      </c>
      <c r="CJ30" s="84" t="str">
        <f t="shared" si="19"/>
        <v/>
      </c>
      <c r="CK30" s="84">
        <f>IFERROR(FIND("CORPO DE BOMBEIROS",consulta_completa__11[[#This Row],[14 - Inst. Atuando no Local]]),0)</f>
        <v>0</v>
      </c>
      <c r="CL30" s="84" t="str">
        <f t="shared" si="20"/>
        <v/>
      </c>
      <c r="CM30" s="84">
        <f>IFERROR(FIND("POLÍCIA RODOVIÁRIA",consulta_completa__11[[#This Row],[14 - Inst. Atuando no Local]]),0)</f>
        <v>0</v>
      </c>
      <c r="CN30" s="84" t="str">
        <f t="shared" si="21"/>
        <v/>
      </c>
      <c r="CO30" s="84">
        <f>IFERROR(FIND("POLÍCIA MILITAR",consulta_completa__11[[#This Row],[14 - Inst. Atuando no Local]]),0)</f>
        <v>0</v>
      </c>
      <c r="CP30" s="84" t="str">
        <f t="shared" si="22"/>
        <v/>
      </c>
      <c r="CQ30" s="84">
        <f>IFERROR(FIND("POLÍCIA CIVIL",consulta_completa__11[[#This Row],[14 - Inst. Atuando no Local]]),0)</f>
        <v>0</v>
      </c>
      <c r="CR30" s="84" t="str">
        <f t="shared" si="23"/>
        <v/>
      </c>
      <c r="CS30" s="84">
        <f>IFERROR(FIND("MARINHA DO BRASIL",consulta_completa__11[[#This Row],[14 - Inst. Atuando no Local]]),0)</f>
        <v>0</v>
      </c>
      <c r="CT30" s="84" t="str">
        <f t="shared" si="24"/>
        <v/>
      </c>
      <c r="CU30" s="84">
        <f>IFERROR(FIND("EMPRESA ESPECIALIZADA EM ATENDIMENTO",consulta_completa__11[[#This Row],[14 - Inst. Atuando no Local]]),0)</f>
        <v>0</v>
      </c>
      <c r="CV30" s="84" t="str">
        <f t="shared" si="25"/>
        <v/>
      </c>
      <c r="CW30" s="84">
        <f>IFERROR(FIND("IBAMA",consulta_completa__11[[#This Row],[14 - Inst. Atuando no Local]]),0)</f>
        <v>0</v>
      </c>
      <c r="CX30" s="84" t="str">
        <f t="shared" si="26"/>
        <v/>
      </c>
      <c r="CY30" s="84" t="str">
        <f>IF(consulta_completa__11[[#This Row],[14 - Inst. Atuando no Local]]="","X","")</f>
        <v/>
      </c>
      <c r="CZ30" s="84">
        <f>IFERROR(FIND("OUTRA (S)",consulta_completa__11[[#This Row],[14 - Inst. Atuando no Local]]),0)</f>
        <v>0</v>
      </c>
      <c r="DA30" s="84" t="str">
        <f t="shared" si="27"/>
        <v/>
      </c>
      <c r="DB30" s="35" t="str">
        <f t="shared" si="28"/>
        <v>Sim</v>
      </c>
      <c r="DC30" s="35" t="str">
        <f t="shared" si="29"/>
        <v>Não</v>
      </c>
      <c r="DD30" s="35" t="str">
        <f t="shared" si="30"/>
        <v>Sim</v>
      </c>
      <c r="DE30" s="87" t="str">
        <f t="shared" si="1"/>
        <v>Estadual</v>
      </c>
    </row>
    <row r="31" spans="1:109">
      <c r="A31" s="14">
        <v>202512721613</v>
      </c>
      <c r="B31" s="1">
        <v>45669</v>
      </c>
      <c r="C31" t="s">
        <v>502</v>
      </c>
      <c r="D31" t="s">
        <v>254</v>
      </c>
      <c r="E31" t="s">
        <v>111</v>
      </c>
      <c r="F31" t="s">
        <v>112</v>
      </c>
      <c r="G31" t="s">
        <v>439</v>
      </c>
      <c r="H31" t="s">
        <v>503</v>
      </c>
      <c r="I31" t="s">
        <v>117</v>
      </c>
      <c r="J31" t="s">
        <v>504</v>
      </c>
      <c r="K31" t="s">
        <v>505</v>
      </c>
      <c r="L31" t="s">
        <v>117</v>
      </c>
      <c r="M31" t="s">
        <v>140</v>
      </c>
      <c r="N31" t="s">
        <v>141</v>
      </c>
      <c r="O31" t="s">
        <v>239</v>
      </c>
      <c r="P31" t="s">
        <v>272</v>
      </c>
      <c r="Q31" t="s">
        <v>143</v>
      </c>
      <c r="R31" t="s">
        <v>123</v>
      </c>
      <c r="S31" t="s">
        <v>113</v>
      </c>
      <c r="T31" t="s">
        <v>506</v>
      </c>
      <c r="U31" t="s">
        <v>444</v>
      </c>
      <c r="V31" t="s">
        <v>507</v>
      </c>
      <c r="Z31" t="s">
        <v>409</v>
      </c>
      <c r="AA31" t="s">
        <v>508</v>
      </c>
      <c r="AB31" t="s">
        <v>509</v>
      </c>
      <c r="AC31" t="s">
        <v>262</v>
      </c>
      <c r="AD31">
        <v>2</v>
      </c>
      <c r="AE31" t="s">
        <v>510</v>
      </c>
      <c r="AF31" t="s">
        <v>113</v>
      </c>
      <c r="AG31" t="s">
        <v>113</v>
      </c>
      <c r="AH31" t="s">
        <v>194</v>
      </c>
      <c r="AI31" t="s">
        <v>132</v>
      </c>
      <c r="AJ31" t="s">
        <v>131</v>
      </c>
      <c r="AK31" t="s">
        <v>511</v>
      </c>
      <c r="AL31" t="s">
        <v>512</v>
      </c>
      <c r="AM31" t="s">
        <v>264</v>
      </c>
      <c r="AN31" t="s">
        <v>265</v>
      </c>
      <c r="AO31" t="s">
        <v>266</v>
      </c>
      <c r="AQ31" t="s">
        <v>267</v>
      </c>
      <c r="AR31" t="s">
        <v>113</v>
      </c>
      <c r="AS31" t="s">
        <v>113</v>
      </c>
      <c r="AT31" t="s">
        <v>513</v>
      </c>
      <c r="AU31" t="s">
        <v>113</v>
      </c>
      <c r="AW31" t="s">
        <v>159</v>
      </c>
      <c r="AX31" s="82">
        <f>IFERROR(FIND("Óbitos/feridos",consulta_completa__11[[#This Row],[13 - Ocorrências/Ambientes Atingidos]]),0)</f>
        <v>0</v>
      </c>
      <c r="AY31" s="83" t="str">
        <f t="shared" si="2"/>
        <v/>
      </c>
      <c r="AZ31" s="82">
        <f>IFERROR(FIND("População afetada/evacuada",consulta_completa__11[[#This Row],[13 - Ocorrências/Ambientes Atingidos]]),0)</f>
        <v>0</v>
      </c>
      <c r="BA31" s="82" t="str">
        <f t="shared" si="3"/>
        <v/>
      </c>
      <c r="BB31" s="82">
        <f>IFERROR(FIND("Suspensão de abastecimento de água",consulta_completa__11[[#This Row],[13 - Ocorrências/Ambientes Atingidos]]),0)</f>
        <v>0</v>
      </c>
      <c r="BC31" s="83" t="str">
        <f t="shared" si="31"/>
        <v/>
      </c>
      <c r="BD31" s="82">
        <f>IFERROR(FIND("Rio/córrego",consulta_completa__11[[#This Row],[13 - Ocorrências/Ambientes Atingidos]]),0)</f>
        <v>0</v>
      </c>
      <c r="BE31" s="83" t="str">
        <f t="shared" si="4"/>
        <v/>
      </c>
      <c r="BF31" s="82">
        <f>IFERROR(FIND("Lago",consulta_completa__11[[#This Row],[13 - Ocorrências/Ambientes Atingidos]]),0)</f>
        <v>0</v>
      </c>
      <c r="BG31" s="83" t="str">
        <f t="shared" si="5"/>
        <v/>
      </c>
      <c r="BH31" s="82">
        <f>IFERROR(FIND("Mar",consulta_completa__11[[#This Row],[13 - Ocorrências/Ambientes Atingidos]]),0)</f>
        <v>0</v>
      </c>
      <c r="BI31" s="83" t="str">
        <f t="shared" si="6"/>
        <v/>
      </c>
      <c r="BJ31" s="82">
        <f>IFERROR(FIND("Praia",consulta_completa__11[[#This Row],[13 - Ocorrências/Ambientes Atingidos]]),0)</f>
        <v>0</v>
      </c>
      <c r="BK31" s="83" t="str">
        <f t="shared" si="7"/>
        <v/>
      </c>
      <c r="BL31" s="82">
        <f>IFERROR(FIND("Solo",consulta_completa__11[[#This Row],[13 - Ocorrências/Ambientes Atingidos]]),0)</f>
        <v>1</v>
      </c>
      <c r="BM31" s="83" t="str">
        <f t="shared" si="8"/>
        <v>X</v>
      </c>
      <c r="BN31" s="82">
        <f>IFERROR(FIND("Águas subterrâneas",consulta_completa__11[[#This Row],[13 - Ocorrências/Ambientes Atingidos]]),0)</f>
        <v>0</v>
      </c>
      <c r="BO31" s="83" t="str">
        <f t="shared" si="9"/>
        <v/>
      </c>
      <c r="BP31" s="82">
        <f>IFERROR(FIND("Atmosfera",consulta_completa__11[[#This Row],[13 - Ocorrências/Ambientes Atingidos]]),0)</f>
        <v>0</v>
      </c>
      <c r="BQ31" s="83" t="str">
        <f t="shared" si="10"/>
        <v/>
      </c>
      <c r="BR31" s="82">
        <f>IFERROR(FIND("Flora",consulta_completa__11[[#This Row],[13 - Ocorrências/Ambientes Atingidos]]),0)</f>
        <v>0</v>
      </c>
      <c r="BS31" s="83" t="str">
        <f t="shared" si="11"/>
        <v/>
      </c>
      <c r="BT31" s="82">
        <f>IFERROR(FIND("Fauna",consulta_completa__11[[#This Row],[13 - Ocorrências/Ambientes Atingidos]]),0)</f>
        <v>0</v>
      </c>
      <c r="BU31" s="83" t="str">
        <f t="shared" si="12"/>
        <v/>
      </c>
      <c r="BV31" s="82">
        <f>IFERROR(FIND("UC federal",consulta_completa__11[[#This Row],[13 - Ocorrências/Ambientes Atingidos]]),0)</f>
        <v>0</v>
      </c>
      <c r="BW31" s="83" t="str">
        <f t="shared" si="13"/>
        <v/>
      </c>
      <c r="BX31" s="82">
        <f>IFERROR(FIND("UC estadual/municipal",consulta_completa__11[[#This Row],[13 - Ocorrências/Ambientes Atingidos]]),0)</f>
        <v>0</v>
      </c>
      <c r="BY31" s="83" t="str">
        <f t="shared" si="14"/>
        <v/>
      </c>
      <c r="BZ31" s="82">
        <f>IFERROR(FIND("Outro(s)",consulta_completa__11[[#This Row],[13 - Ocorrências/Ambientes Atingidos]]),0)</f>
        <v>0</v>
      </c>
      <c r="CA31" s="83" t="str">
        <f t="shared" si="15"/>
        <v/>
      </c>
      <c r="CB31" s="82">
        <f>IFERROR(FIND("Sem dano",consulta_completa__11[[#This Row],[13 - Ocorrências/Ambientes Atingidos]]),0)</f>
        <v>0</v>
      </c>
      <c r="CC31" s="83" t="str">
        <f t="shared" si="16"/>
        <v/>
      </c>
      <c r="CD31" s="82" t="str">
        <f>IF(consulta_completa__11[[#This Row],[13 - Ocorrências/Ambientes Atingidos]]="","X","")</f>
        <v/>
      </c>
      <c r="CE31" s="84">
        <f>IFERROR(FIND("IBAMA",consulta_completa__11[[#This Row],[14 - Inst. Atuando no Local]]),0)</f>
        <v>0</v>
      </c>
      <c r="CF31" s="84" t="str">
        <f t="shared" si="17"/>
        <v/>
      </c>
      <c r="CG31" s="84">
        <f>IFERROR(FIND("OEMA",consulta_completa__11[[#This Row],[14 - Inst. Atuando no Local]]),0)</f>
        <v>0</v>
      </c>
      <c r="CH31" s="84" t="str">
        <f t="shared" si="18"/>
        <v/>
      </c>
      <c r="CI31" s="84">
        <f>IFERROR(FIND("DEFESA CIVIL",consulta_completa__11[[#This Row],[14 - Inst. Atuando no Local]]),0)</f>
        <v>0</v>
      </c>
      <c r="CJ31" s="84" t="str">
        <f t="shared" si="19"/>
        <v/>
      </c>
      <c r="CK31" s="84">
        <f>IFERROR(FIND("CORPO DE BOMBEIROS",consulta_completa__11[[#This Row],[14 - Inst. Atuando no Local]]),0)</f>
        <v>0</v>
      </c>
      <c r="CL31" s="84" t="str">
        <f t="shared" si="20"/>
        <v/>
      </c>
      <c r="CM31" s="84">
        <f>IFERROR(FIND("POLÍCIA RODOVIÁRIA",consulta_completa__11[[#This Row],[14 - Inst. Atuando no Local]]),0)</f>
        <v>0</v>
      </c>
      <c r="CN31" s="84" t="str">
        <f t="shared" si="21"/>
        <v/>
      </c>
      <c r="CO31" s="84">
        <f>IFERROR(FIND("POLÍCIA MILITAR",consulta_completa__11[[#This Row],[14 - Inst. Atuando no Local]]),0)</f>
        <v>0</v>
      </c>
      <c r="CP31" s="84" t="str">
        <f t="shared" si="22"/>
        <v/>
      </c>
      <c r="CQ31" s="84">
        <f>IFERROR(FIND("POLÍCIA CIVIL",consulta_completa__11[[#This Row],[14 - Inst. Atuando no Local]]),0)</f>
        <v>0</v>
      </c>
      <c r="CR31" s="84" t="str">
        <f t="shared" si="23"/>
        <v/>
      </c>
      <c r="CS31" s="84">
        <f>IFERROR(FIND("MARINHA DO BRASIL",consulta_completa__11[[#This Row],[14 - Inst. Atuando no Local]]),0)</f>
        <v>0</v>
      </c>
      <c r="CT31" s="84" t="str">
        <f t="shared" si="24"/>
        <v/>
      </c>
      <c r="CU31" s="84">
        <f>IFERROR(FIND("EMPRESA ESPECIALIZADA EM ATENDIMENTO",consulta_completa__11[[#This Row],[14 - Inst. Atuando no Local]]),0)</f>
        <v>0</v>
      </c>
      <c r="CV31" s="84" t="str">
        <f t="shared" si="25"/>
        <v/>
      </c>
      <c r="CW31" s="84">
        <f>IFERROR(FIND("IBAMA",consulta_completa__11[[#This Row],[14 - Inst. Atuando no Local]]),0)</f>
        <v>0</v>
      </c>
      <c r="CX31" s="84" t="str">
        <f t="shared" si="26"/>
        <v/>
      </c>
      <c r="CY31" s="84" t="str">
        <f>IF(consulta_completa__11[[#This Row],[14 - Inst. Atuando no Local]]="","X","")</f>
        <v/>
      </c>
      <c r="CZ31" s="84">
        <f>IFERROR(FIND("OUTRA (S)",consulta_completa__11[[#This Row],[14 - Inst. Atuando no Local]]),0)</f>
        <v>0</v>
      </c>
      <c r="DA31" s="84" t="str">
        <f t="shared" si="27"/>
        <v/>
      </c>
      <c r="DB31" s="35" t="str">
        <f t="shared" si="28"/>
        <v>Sim</v>
      </c>
      <c r="DC31" s="35" t="str">
        <f t="shared" si="29"/>
        <v>Não</v>
      </c>
      <c r="DD31" s="35" t="str">
        <f t="shared" si="30"/>
        <v>Sim</v>
      </c>
      <c r="DE31" s="87" t="str">
        <f t="shared" si="1"/>
        <v>Estadual</v>
      </c>
    </row>
    <row r="32" spans="1:109">
      <c r="A32" s="14">
        <v>202511514406</v>
      </c>
      <c r="B32" s="1">
        <v>45670</v>
      </c>
      <c r="C32" t="s">
        <v>109</v>
      </c>
      <c r="D32" t="s">
        <v>110</v>
      </c>
      <c r="E32" t="s">
        <v>139</v>
      </c>
      <c r="F32" t="s">
        <v>112</v>
      </c>
      <c r="G32" t="s">
        <v>113</v>
      </c>
      <c r="H32" t="s">
        <v>114</v>
      </c>
      <c r="I32" t="s">
        <v>114</v>
      </c>
      <c r="J32" t="s">
        <v>514</v>
      </c>
      <c r="K32" t="s">
        <v>515</v>
      </c>
      <c r="L32" t="s">
        <v>117</v>
      </c>
      <c r="M32" t="s">
        <v>118</v>
      </c>
      <c r="N32" t="s">
        <v>119</v>
      </c>
      <c r="O32" t="s">
        <v>113</v>
      </c>
      <c r="P32" t="s">
        <v>299</v>
      </c>
      <c r="Q32" t="s">
        <v>167</v>
      </c>
      <c r="R32" t="s">
        <v>123</v>
      </c>
      <c r="S32" t="s">
        <v>124</v>
      </c>
      <c r="T32" t="s">
        <v>516</v>
      </c>
      <c r="U32" t="s">
        <v>517</v>
      </c>
      <c r="V32" t="s">
        <v>518</v>
      </c>
      <c r="Z32" t="s">
        <v>242</v>
      </c>
      <c r="AA32" t="s">
        <v>113</v>
      </c>
      <c r="AB32" t="s">
        <v>206</v>
      </c>
      <c r="AC32" t="s">
        <v>130</v>
      </c>
      <c r="AD32">
        <v>1</v>
      </c>
      <c r="AE32" t="s">
        <v>206</v>
      </c>
      <c r="AF32" t="s">
        <v>113</v>
      </c>
      <c r="AG32" t="s">
        <v>113</v>
      </c>
      <c r="AH32" t="s">
        <v>131</v>
      </c>
      <c r="AI32" t="s">
        <v>132</v>
      </c>
      <c r="AJ32" t="s">
        <v>131</v>
      </c>
      <c r="AK32" t="s">
        <v>519</v>
      </c>
      <c r="AL32" t="s">
        <v>520</v>
      </c>
      <c r="AM32" t="s">
        <v>135</v>
      </c>
      <c r="AN32" t="s">
        <v>113</v>
      </c>
      <c r="AO32" t="s">
        <v>113</v>
      </c>
      <c r="AQ32" t="s">
        <v>136</v>
      </c>
      <c r="AR32" t="s">
        <v>113</v>
      </c>
      <c r="AS32" t="s">
        <v>113</v>
      </c>
      <c r="AT32" t="s">
        <v>113</v>
      </c>
      <c r="AU32" t="s">
        <v>113</v>
      </c>
      <c r="AW32" t="s">
        <v>113</v>
      </c>
      <c r="AX32" s="82">
        <f>IFERROR(FIND("Óbitos/feridos",consulta_completa__11[[#This Row],[13 - Ocorrências/Ambientes Atingidos]]),0)</f>
        <v>0</v>
      </c>
      <c r="AY32" s="83" t="str">
        <f t="shared" si="2"/>
        <v/>
      </c>
      <c r="AZ32" s="82">
        <f>IFERROR(FIND("População afetada/evacuada",consulta_completa__11[[#This Row],[13 - Ocorrências/Ambientes Atingidos]]),0)</f>
        <v>0</v>
      </c>
      <c r="BA32" s="82" t="str">
        <f t="shared" si="3"/>
        <v/>
      </c>
      <c r="BB32" s="82">
        <f>IFERROR(FIND("Suspensão de abastecimento de água",consulta_completa__11[[#This Row],[13 - Ocorrências/Ambientes Atingidos]]),0)</f>
        <v>0</v>
      </c>
      <c r="BC32" s="83" t="str">
        <f t="shared" si="31"/>
        <v/>
      </c>
      <c r="BD32" s="82">
        <f>IFERROR(FIND("Rio/córrego",consulta_completa__11[[#This Row],[13 - Ocorrências/Ambientes Atingidos]]),0)</f>
        <v>0</v>
      </c>
      <c r="BE32" s="83" t="str">
        <f t="shared" si="4"/>
        <v/>
      </c>
      <c r="BF32" s="82">
        <f>IFERROR(FIND("Lago",consulta_completa__11[[#This Row],[13 - Ocorrências/Ambientes Atingidos]]),0)</f>
        <v>0</v>
      </c>
      <c r="BG32" s="83" t="str">
        <f t="shared" si="5"/>
        <v/>
      </c>
      <c r="BH32" s="82">
        <f>IFERROR(FIND("Mar",consulta_completa__11[[#This Row],[13 - Ocorrências/Ambientes Atingidos]]),0)</f>
        <v>1</v>
      </c>
      <c r="BI32" s="83" t="str">
        <f t="shared" si="6"/>
        <v>X</v>
      </c>
      <c r="BJ32" s="82">
        <f>IFERROR(FIND("Praia",consulta_completa__11[[#This Row],[13 - Ocorrências/Ambientes Atingidos]]),0)</f>
        <v>0</v>
      </c>
      <c r="BK32" s="83" t="str">
        <f t="shared" si="7"/>
        <v/>
      </c>
      <c r="BL32" s="82">
        <f>IFERROR(FIND("Solo",consulta_completa__11[[#This Row],[13 - Ocorrências/Ambientes Atingidos]]),0)</f>
        <v>0</v>
      </c>
      <c r="BM32" s="83" t="str">
        <f t="shared" si="8"/>
        <v/>
      </c>
      <c r="BN32" s="82">
        <f>IFERROR(FIND("Águas subterrâneas",consulta_completa__11[[#This Row],[13 - Ocorrências/Ambientes Atingidos]]),0)</f>
        <v>0</v>
      </c>
      <c r="BO32" s="83" t="str">
        <f t="shared" si="9"/>
        <v/>
      </c>
      <c r="BP32" s="82">
        <f>IFERROR(FIND("Atmosfera",consulta_completa__11[[#This Row],[13 - Ocorrências/Ambientes Atingidos]]),0)</f>
        <v>0</v>
      </c>
      <c r="BQ32" s="83" t="str">
        <f t="shared" si="10"/>
        <v/>
      </c>
      <c r="BR32" s="82">
        <f>IFERROR(FIND("Flora",consulta_completa__11[[#This Row],[13 - Ocorrências/Ambientes Atingidos]]),0)</f>
        <v>0</v>
      </c>
      <c r="BS32" s="83" t="str">
        <f t="shared" si="11"/>
        <v/>
      </c>
      <c r="BT32" s="82">
        <f>IFERROR(FIND("Fauna",consulta_completa__11[[#This Row],[13 - Ocorrências/Ambientes Atingidos]]),0)</f>
        <v>0</v>
      </c>
      <c r="BU32" s="83" t="str">
        <f t="shared" si="12"/>
        <v/>
      </c>
      <c r="BV32" s="82">
        <f>IFERROR(FIND("UC federal",consulta_completa__11[[#This Row],[13 - Ocorrências/Ambientes Atingidos]]),0)</f>
        <v>0</v>
      </c>
      <c r="BW32" s="83" t="str">
        <f t="shared" si="13"/>
        <v/>
      </c>
      <c r="BX32" s="82">
        <f>IFERROR(FIND("UC estadual/municipal",consulta_completa__11[[#This Row],[13 - Ocorrências/Ambientes Atingidos]]),0)</f>
        <v>0</v>
      </c>
      <c r="BY32" s="83" t="str">
        <f t="shared" si="14"/>
        <v/>
      </c>
      <c r="BZ32" s="82">
        <f>IFERROR(FIND("Outro(s)",consulta_completa__11[[#This Row],[13 - Ocorrências/Ambientes Atingidos]]),0)</f>
        <v>0</v>
      </c>
      <c r="CA32" s="83" t="str">
        <f t="shared" si="15"/>
        <v/>
      </c>
      <c r="CB32" s="82">
        <f>IFERROR(FIND("Sem dano",consulta_completa__11[[#This Row],[13 - Ocorrências/Ambientes Atingidos]]),0)</f>
        <v>0</v>
      </c>
      <c r="CC32" s="83" t="str">
        <f t="shared" si="16"/>
        <v/>
      </c>
      <c r="CD32" s="82" t="str">
        <f>IF(consulta_completa__11[[#This Row],[13 - Ocorrências/Ambientes Atingidos]]="","X","")</f>
        <v/>
      </c>
      <c r="CE32" s="84">
        <f>IFERROR(FIND("IBAMA",consulta_completa__11[[#This Row],[14 - Inst. Atuando no Local]]),0)</f>
        <v>0</v>
      </c>
      <c r="CF32" s="84" t="str">
        <f t="shared" si="17"/>
        <v/>
      </c>
      <c r="CG32" s="84">
        <f>IFERROR(FIND("OEMA",consulta_completa__11[[#This Row],[14 - Inst. Atuando no Local]]),0)</f>
        <v>0</v>
      </c>
      <c r="CH32" s="84" t="str">
        <f t="shared" si="18"/>
        <v/>
      </c>
      <c r="CI32" s="84">
        <f>IFERROR(FIND("DEFESA CIVIL",consulta_completa__11[[#This Row],[14 - Inst. Atuando no Local]]),0)</f>
        <v>0</v>
      </c>
      <c r="CJ32" s="84" t="str">
        <f t="shared" si="19"/>
        <v/>
      </c>
      <c r="CK32" s="84">
        <f>IFERROR(FIND("CORPO DE BOMBEIROS",consulta_completa__11[[#This Row],[14 - Inst. Atuando no Local]]),0)</f>
        <v>0</v>
      </c>
      <c r="CL32" s="84" t="str">
        <f t="shared" si="20"/>
        <v/>
      </c>
      <c r="CM32" s="84">
        <f>IFERROR(FIND("POLÍCIA RODOVIÁRIA",consulta_completa__11[[#This Row],[14 - Inst. Atuando no Local]]),0)</f>
        <v>0</v>
      </c>
      <c r="CN32" s="84" t="str">
        <f t="shared" si="21"/>
        <v/>
      </c>
      <c r="CO32" s="84">
        <f>IFERROR(FIND("POLÍCIA MILITAR",consulta_completa__11[[#This Row],[14 - Inst. Atuando no Local]]),0)</f>
        <v>0</v>
      </c>
      <c r="CP32" s="84" t="str">
        <f t="shared" si="22"/>
        <v/>
      </c>
      <c r="CQ32" s="84">
        <f>IFERROR(FIND("POLÍCIA CIVIL",consulta_completa__11[[#This Row],[14 - Inst. Atuando no Local]]),0)</f>
        <v>0</v>
      </c>
      <c r="CR32" s="84" t="str">
        <f t="shared" si="23"/>
        <v/>
      </c>
      <c r="CS32" s="84">
        <f>IFERROR(FIND("MARINHA DO BRASIL",consulta_completa__11[[#This Row],[14 - Inst. Atuando no Local]]),0)</f>
        <v>0</v>
      </c>
      <c r="CT32" s="84" t="str">
        <f t="shared" si="24"/>
        <v/>
      </c>
      <c r="CU32" s="84">
        <f>IFERROR(FIND("EMPRESA ESPECIALIZADA EM ATENDIMENTO",consulta_completa__11[[#This Row],[14 - Inst. Atuando no Local]]),0)</f>
        <v>0</v>
      </c>
      <c r="CV32" s="84" t="str">
        <f t="shared" si="25"/>
        <v/>
      </c>
      <c r="CW32" s="84">
        <f>IFERROR(FIND("IBAMA",consulta_completa__11[[#This Row],[14 - Inst. Atuando no Local]]),0)</f>
        <v>0</v>
      </c>
      <c r="CX32" s="84" t="str">
        <f t="shared" si="26"/>
        <v/>
      </c>
      <c r="CY32" s="84" t="str">
        <f>IF(consulta_completa__11[[#This Row],[14 - Inst. Atuando no Local]]="","X","")</f>
        <v/>
      </c>
      <c r="CZ32" s="84">
        <f>IFERROR(FIND("OUTRA (S)",consulta_completa__11[[#This Row],[14 - Inst. Atuando no Local]]),0)</f>
        <v>0</v>
      </c>
      <c r="DA32" s="84" t="str">
        <f t="shared" si="27"/>
        <v/>
      </c>
      <c r="DB32" s="35" t="str">
        <f t="shared" si="28"/>
        <v>Sim</v>
      </c>
      <c r="DC32" s="35" t="str">
        <f t="shared" si="29"/>
        <v>Não</v>
      </c>
      <c r="DD32" s="35" t="str">
        <f t="shared" si="30"/>
        <v>Sim</v>
      </c>
      <c r="DE32" s="87" t="str">
        <f t="shared" si="1"/>
        <v>Federal</v>
      </c>
    </row>
    <row r="33" spans="1:109">
      <c r="A33" s="14">
        <v>202511539610</v>
      </c>
      <c r="B33" s="1">
        <v>45670</v>
      </c>
      <c r="C33" t="s">
        <v>109</v>
      </c>
      <c r="D33" t="s">
        <v>110</v>
      </c>
      <c r="E33" t="s">
        <v>111</v>
      </c>
      <c r="F33" t="s">
        <v>112</v>
      </c>
      <c r="G33" t="s">
        <v>113</v>
      </c>
      <c r="H33" t="s">
        <v>114</v>
      </c>
      <c r="I33" t="s">
        <v>114</v>
      </c>
      <c r="J33" t="s">
        <v>521</v>
      </c>
      <c r="K33" t="s">
        <v>522</v>
      </c>
      <c r="L33" t="s">
        <v>323</v>
      </c>
      <c r="M33" t="s">
        <v>118</v>
      </c>
      <c r="N33" t="s">
        <v>119</v>
      </c>
      <c r="O33" t="s">
        <v>120</v>
      </c>
      <c r="P33" t="s">
        <v>299</v>
      </c>
      <c r="Q33" t="s">
        <v>143</v>
      </c>
      <c r="R33" t="s">
        <v>123</v>
      </c>
      <c r="S33" t="s">
        <v>201</v>
      </c>
      <c r="T33" t="s">
        <v>523</v>
      </c>
      <c r="U33" t="s">
        <v>524</v>
      </c>
      <c r="V33" t="s">
        <v>525</v>
      </c>
      <c r="Z33" t="s">
        <v>526</v>
      </c>
      <c r="AA33" t="s">
        <v>113</v>
      </c>
      <c r="AB33" t="s">
        <v>129</v>
      </c>
      <c r="AC33" t="s">
        <v>207</v>
      </c>
      <c r="AD33">
        <v>1</v>
      </c>
      <c r="AE33" t="s">
        <v>129</v>
      </c>
      <c r="AF33" t="s">
        <v>113</v>
      </c>
      <c r="AG33" t="s">
        <v>113</v>
      </c>
      <c r="AH33" t="s">
        <v>131</v>
      </c>
      <c r="AI33" t="s">
        <v>131</v>
      </c>
      <c r="AJ33" t="s">
        <v>131</v>
      </c>
      <c r="AK33" t="s">
        <v>527</v>
      </c>
      <c r="AL33" t="s">
        <v>528</v>
      </c>
      <c r="AM33" t="s">
        <v>210</v>
      </c>
      <c r="AN33" t="s">
        <v>113</v>
      </c>
      <c r="AO33" t="s">
        <v>113</v>
      </c>
      <c r="AQ33" t="s">
        <v>211</v>
      </c>
      <c r="AR33" t="s">
        <v>113</v>
      </c>
      <c r="AS33" t="s">
        <v>113</v>
      </c>
      <c r="AT33" t="s">
        <v>529</v>
      </c>
      <c r="AU33" t="s">
        <v>530</v>
      </c>
      <c r="AV33">
        <v>10000000000</v>
      </c>
      <c r="AW33" t="s">
        <v>159</v>
      </c>
      <c r="AX33" s="82">
        <f>IFERROR(FIND("Óbitos/feridos",consulta_completa__11[[#This Row],[13 - Ocorrências/Ambientes Atingidos]]),0)</f>
        <v>0</v>
      </c>
      <c r="AY33" s="83" t="str">
        <f t="shared" si="2"/>
        <v/>
      </c>
      <c r="AZ33" s="82">
        <f>IFERROR(FIND("População afetada/evacuada",consulta_completa__11[[#This Row],[13 - Ocorrências/Ambientes Atingidos]]),0)</f>
        <v>0</v>
      </c>
      <c r="BA33" s="82" t="str">
        <f t="shared" si="3"/>
        <v/>
      </c>
      <c r="BB33" s="82">
        <f>IFERROR(FIND("Suspensão de abastecimento de água",consulta_completa__11[[#This Row],[13 - Ocorrências/Ambientes Atingidos]]),0)</f>
        <v>0</v>
      </c>
      <c r="BC33" s="83" t="str">
        <f t="shared" si="31"/>
        <v/>
      </c>
      <c r="BD33" s="82">
        <f>IFERROR(FIND("Rio/córrego",consulta_completa__11[[#This Row],[13 - Ocorrências/Ambientes Atingidos]]),0)</f>
        <v>0</v>
      </c>
      <c r="BE33" s="83" t="str">
        <f t="shared" si="4"/>
        <v/>
      </c>
      <c r="BF33" s="82">
        <f>IFERROR(FIND("Lago",consulta_completa__11[[#This Row],[13 - Ocorrências/Ambientes Atingidos]]),0)</f>
        <v>0</v>
      </c>
      <c r="BG33" s="83" t="str">
        <f t="shared" si="5"/>
        <v/>
      </c>
      <c r="BH33" s="82">
        <f>IFERROR(FIND("Mar",consulta_completa__11[[#This Row],[13 - Ocorrências/Ambientes Atingidos]]),0)</f>
        <v>1</v>
      </c>
      <c r="BI33" s="83" t="str">
        <f t="shared" si="6"/>
        <v>X</v>
      </c>
      <c r="BJ33" s="82">
        <f>IFERROR(FIND("Praia",consulta_completa__11[[#This Row],[13 - Ocorrências/Ambientes Atingidos]]),0)</f>
        <v>0</v>
      </c>
      <c r="BK33" s="83" t="str">
        <f t="shared" si="7"/>
        <v/>
      </c>
      <c r="BL33" s="82">
        <f>IFERROR(FIND("Solo",consulta_completa__11[[#This Row],[13 - Ocorrências/Ambientes Atingidos]]),0)</f>
        <v>0</v>
      </c>
      <c r="BM33" s="83" t="str">
        <f t="shared" si="8"/>
        <v/>
      </c>
      <c r="BN33" s="82">
        <f>IFERROR(FIND("Águas subterrâneas",consulta_completa__11[[#This Row],[13 - Ocorrências/Ambientes Atingidos]]),0)</f>
        <v>0</v>
      </c>
      <c r="BO33" s="83" t="str">
        <f t="shared" si="9"/>
        <v/>
      </c>
      <c r="BP33" s="82">
        <f>IFERROR(FIND("Atmosfera",consulta_completa__11[[#This Row],[13 - Ocorrências/Ambientes Atingidos]]),0)</f>
        <v>0</v>
      </c>
      <c r="BQ33" s="83" t="str">
        <f t="shared" si="10"/>
        <v/>
      </c>
      <c r="BR33" s="82">
        <f>IFERROR(FIND("Flora",consulta_completa__11[[#This Row],[13 - Ocorrências/Ambientes Atingidos]]),0)</f>
        <v>0</v>
      </c>
      <c r="BS33" s="83" t="str">
        <f t="shared" si="11"/>
        <v/>
      </c>
      <c r="BT33" s="82">
        <f>IFERROR(FIND("Fauna",consulta_completa__11[[#This Row],[13 - Ocorrências/Ambientes Atingidos]]),0)</f>
        <v>0</v>
      </c>
      <c r="BU33" s="83" t="str">
        <f t="shared" si="12"/>
        <v/>
      </c>
      <c r="BV33" s="82">
        <f>IFERROR(FIND("UC federal",consulta_completa__11[[#This Row],[13 - Ocorrências/Ambientes Atingidos]]),0)</f>
        <v>0</v>
      </c>
      <c r="BW33" s="83" t="str">
        <f t="shared" si="13"/>
        <v/>
      </c>
      <c r="BX33" s="82">
        <f>IFERROR(FIND("UC estadual/municipal",consulta_completa__11[[#This Row],[13 - Ocorrências/Ambientes Atingidos]]),0)</f>
        <v>0</v>
      </c>
      <c r="BY33" s="83" t="str">
        <f t="shared" si="14"/>
        <v/>
      </c>
      <c r="BZ33" s="82">
        <f>IFERROR(FIND("Outro(s)",consulta_completa__11[[#This Row],[13 - Ocorrências/Ambientes Atingidos]]),0)</f>
        <v>0</v>
      </c>
      <c r="CA33" s="83" t="str">
        <f t="shared" si="15"/>
        <v/>
      </c>
      <c r="CB33" s="82">
        <f>IFERROR(FIND("Sem dano",consulta_completa__11[[#This Row],[13 - Ocorrências/Ambientes Atingidos]]),0)</f>
        <v>0</v>
      </c>
      <c r="CC33" s="83" t="str">
        <f t="shared" si="16"/>
        <v/>
      </c>
      <c r="CD33" s="82" t="str">
        <f>IF(consulta_completa__11[[#This Row],[13 - Ocorrências/Ambientes Atingidos]]="","X","")</f>
        <v/>
      </c>
      <c r="CE33" s="84">
        <f>IFERROR(FIND("IBAMA",consulta_completa__11[[#This Row],[14 - Inst. Atuando no Local]]),0)</f>
        <v>0</v>
      </c>
      <c r="CF33" s="84" t="str">
        <f t="shared" si="17"/>
        <v/>
      </c>
      <c r="CG33" s="84">
        <f>IFERROR(FIND("OEMA",consulta_completa__11[[#This Row],[14 - Inst. Atuando no Local]]),0)</f>
        <v>0</v>
      </c>
      <c r="CH33" s="84" t="str">
        <f t="shared" si="18"/>
        <v/>
      </c>
      <c r="CI33" s="84">
        <f>IFERROR(FIND("DEFESA CIVIL",consulta_completa__11[[#This Row],[14 - Inst. Atuando no Local]]),0)</f>
        <v>0</v>
      </c>
      <c r="CJ33" s="84" t="str">
        <f t="shared" si="19"/>
        <v/>
      </c>
      <c r="CK33" s="84">
        <f>IFERROR(FIND("CORPO DE BOMBEIROS",consulta_completa__11[[#This Row],[14 - Inst. Atuando no Local]]),0)</f>
        <v>0</v>
      </c>
      <c r="CL33" s="84" t="str">
        <f t="shared" si="20"/>
        <v/>
      </c>
      <c r="CM33" s="84">
        <f>IFERROR(FIND("POLÍCIA RODOVIÁRIA",consulta_completa__11[[#This Row],[14 - Inst. Atuando no Local]]),0)</f>
        <v>0</v>
      </c>
      <c r="CN33" s="84" t="str">
        <f t="shared" si="21"/>
        <v/>
      </c>
      <c r="CO33" s="84">
        <f>IFERROR(FIND("POLÍCIA MILITAR",consulta_completa__11[[#This Row],[14 - Inst. Atuando no Local]]),0)</f>
        <v>0</v>
      </c>
      <c r="CP33" s="84" t="str">
        <f t="shared" si="22"/>
        <v/>
      </c>
      <c r="CQ33" s="84">
        <f>IFERROR(FIND("POLÍCIA CIVIL",consulta_completa__11[[#This Row],[14 - Inst. Atuando no Local]]),0)</f>
        <v>0</v>
      </c>
      <c r="CR33" s="84" t="str">
        <f t="shared" si="23"/>
        <v/>
      </c>
      <c r="CS33" s="84">
        <f>IFERROR(FIND("MARINHA DO BRASIL",consulta_completa__11[[#This Row],[14 - Inst. Atuando no Local]]),0)</f>
        <v>0</v>
      </c>
      <c r="CT33" s="84" t="str">
        <f t="shared" si="24"/>
        <v/>
      </c>
      <c r="CU33" s="84">
        <f>IFERROR(FIND("EMPRESA ESPECIALIZADA EM ATENDIMENTO",consulta_completa__11[[#This Row],[14 - Inst. Atuando no Local]]),0)</f>
        <v>0</v>
      </c>
      <c r="CV33" s="84" t="str">
        <f t="shared" si="25"/>
        <v/>
      </c>
      <c r="CW33" s="84">
        <f>IFERROR(FIND("IBAMA",consulta_completa__11[[#This Row],[14 - Inst. Atuando no Local]]),0)</f>
        <v>0</v>
      </c>
      <c r="CX33" s="84" t="str">
        <f t="shared" si="26"/>
        <v/>
      </c>
      <c r="CY33" s="84" t="str">
        <f>IF(consulta_completa__11[[#This Row],[14 - Inst. Atuando no Local]]="","X","")</f>
        <v/>
      </c>
      <c r="CZ33" s="84">
        <f>IFERROR(FIND("OUTRA (S)",consulta_completa__11[[#This Row],[14 - Inst. Atuando no Local]]),0)</f>
        <v>0</v>
      </c>
      <c r="DA33" s="84" t="str">
        <f t="shared" si="27"/>
        <v/>
      </c>
      <c r="DB33" s="35" t="str">
        <f t="shared" si="28"/>
        <v>Sim</v>
      </c>
      <c r="DC33" s="35" t="str">
        <f t="shared" si="29"/>
        <v>Não</v>
      </c>
      <c r="DD33" s="35" t="str">
        <f t="shared" si="30"/>
        <v>Sim</v>
      </c>
      <c r="DE33" s="87" t="str">
        <f t="shared" si="1"/>
        <v>Federal</v>
      </c>
    </row>
    <row r="34" spans="1:109">
      <c r="A34" s="14">
        <v>202511550405</v>
      </c>
      <c r="B34" s="1">
        <v>45670</v>
      </c>
      <c r="C34" t="s">
        <v>109</v>
      </c>
      <c r="D34" t="s">
        <v>110</v>
      </c>
      <c r="E34" t="s">
        <v>139</v>
      </c>
      <c r="F34" t="s">
        <v>112</v>
      </c>
      <c r="G34" t="s">
        <v>113</v>
      </c>
      <c r="H34" t="s">
        <v>114</v>
      </c>
      <c r="I34" t="s">
        <v>114</v>
      </c>
      <c r="J34" t="s">
        <v>226</v>
      </c>
      <c r="K34" t="s">
        <v>531</v>
      </c>
      <c r="L34" t="s">
        <v>117</v>
      </c>
      <c r="M34" t="s">
        <v>118</v>
      </c>
      <c r="N34" t="s">
        <v>119</v>
      </c>
      <c r="O34" t="s">
        <v>120</v>
      </c>
      <c r="P34" t="s">
        <v>299</v>
      </c>
      <c r="Q34" t="s">
        <v>122</v>
      </c>
      <c r="R34" t="s">
        <v>123</v>
      </c>
      <c r="S34" t="s">
        <v>124</v>
      </c>
      <c r="T34" t="s">
        <v>532</v>
      </c>
      <c r="U34" t="s">
        <v>533</v>
      </c>
      <c r="V34" t="s">
        <v>534</v>
      </c>
      <c r="Z34" t="s">
        <v>535</v>
      </c>
      <c r="AA34" t="s">
        <v>113</v>
      </c>
      <c r="AB34" t="s">
        <v>129</v>
      </c>
      <c r="AC34" t="s">
        <v>130</v>
      </c>
      <c r="AD34">
        <v>1</v>
      </c>
      <c r="AE34" t="s">
        <v>129</v>
      </c>
      <c r="AF34" t="s">
        <v>113</v>
      </c>
      <c r="AG34" t="s">
        <v>113</v>
      </c>
      <c r="AH34" t="s">
        <v>131</v>
      </c>
      <c r="AI34" t="s">
        <v>132</v>
      </c>
      <c r="AJ34" t="s">
        <v>131</v>
      </c>
      <c r="AK34" t="s">
        <v>536</v>
      </c>
      <c r="AL34" t="s">
        <v>537</v>
      </c>
      <c r="AM34" t="s">
        <v>135</v>
      </c>
      <c r="AN34" t="s">
        <v>113</v>
      </c>
      <c r="AO34" t="s">
        <v>113</v>
      </c>
      <c r="AQ34" t="s">
        <v>136</v>
      </c>
      <c r="AR34" t="s">
        <v>113</v>
      </c>
      <c r="AS34" t="s">
        <v>538</v>
      </c>
      <c r="AT34" t="s">
        <v>113</v>
      </c>
      <c r="AU34" t="s">
        <v>539</v>
      </c>
      <c r="AV34">
        <v>5000000</v>
      </c>
      <c r="AW34" t="s">
        <v>159</v>
      </c>
      <c r="AX34" s="82">
        <f>IFERROR(FIND("Óbitos/feridos",consulta_completa__11[[#This Row],[13 - Ocorrências/Ambientes Atingidos]]),0)</f>
        <v>0</v>
      </c>
      <c r="AY34" s="83" t="str">
        <f t="shared" si="2"/>
        <v/>
      </c>
      <c r="AZ34" s="82">
        <f>IFERROR(FIND("População afetada/evacuada",consulta_completa__11[[#This Row],[13 - Ocorrências/Ambientes Atingidos]]),0)</f>
        <v>0</v>
      </c>
      <c r="BA34" s="82" t="str">
        <f t="shared" si="3"/>
        <v/>
      </c>
      <c r="BB34" s="82">
        <f>IFERROR(FIND("Suspensão de abastecimento de água",consulta_completa__11[[#This Row],[13 - Ocorrências/Ambientes Atingidos]]),0)</f>
        <v>0</v>
      </c>
      <c r="BC34" s="83" t="str">
        <f t="shared" si="31"/>
        <v/>
      </c>
      <c r="BD34" s="82">
        <f>IFERROR(FIND("Rio/córrego",consulta_completa__11[[#This Row],[13 - Ocorrências/Ambientes Atingidos]]),0)</f>
        <v>0</v>
      </c>
      <c r="BE34" s="83" t="str">
        <f t="shared" si="4"/>
        <v/>
      </c>
      <c r="BF34" s="82">
        <f>IFERROR(FIND("Lago",consulta_completa__11[[#This Row],[13 - Ocorrências/Ambientes Atingidos]]),0)</f>
        <v>0</v>
      </c>
      <c r="BG34" s="83" t="str">
        <f t="shared" si="5"/>
        <v/>
      </c>
      <c r="BH34" s="82">
        <f>IFERROR(FIND("Mar",consulta_completa__11[[#This Row],[13 - Ocorrências/Ambientes Atingidos]]),0)</f>
        <v>1</v>
      </c>
      <c r="BI34" s="83" t="str">
        <f t="shared" si="6"/>
        <v>X</v>
      </c>
      <c r="BJ34" s="82">
        <f>IFERROR(FIND("Praia",consulta_completa__11[[#This Row],[13 - Ocorrências/Ambientes Atingidos]]),0)</f>
        <v>0</v>
      </c>
      <c r="BK34" s="83" t="str">
        <f t="shared" si="7"/>
        <v/>
      </c>
      <c r="BL34" s="82">
        <f>IFERROR(FIND("Solo",consulta_completa__11[[#This Row],[13 - Ocorrências/Ambientes Atingidos]]),0)</f>
        <v>0</v>
      </c>
      <c r="BM34" s="83" t="str">
        <f t="shared" si="8"/>
        <v/>
      </c>
      <c r="BN34" s="82">
        <f>IFERROR(FIND("Águas subterrâneas",consulta_completa__11[[#This Row],[13 - Ocorrências/Ambientes Atingidos]]),0)</f>
        <v>0</v>
      </c>
      <c r="BO34" s="83" t="str">
        <f t="shared" si="9"/>
        <v/>
      </c>
      <c r="BP34" s="82">
        <f>IFERROR(FIND("Atmosfera",consulta_completa__11[[#This Row],[13 - Ocorrências/Ambientes Atingidos]]),0)</f>
        <v>0</v>
      </c>
      <c r="BQ34" s="83" t="str">
        <f t="shared" si="10"/>
        <v/>
      </c>
      <c r="BR34" s="82">
        <f>IFERROR(FIND("Flora",consulta_completa__11[[#This Row],[13 - Ocorrências/Ambientes Atingidos]]),0)</f>
        <v>0</v>
      </c>
      <c r="BS34" s="83" t="str">
        <f t="shared" si="11"/>
        <v/>
      </c>
      <c r="BT34" s="82">
        <f>IFERROR(FIND("Fauna",consulta_completa__11[[#This Row],[13 - Ocorrências/Ambientes Atingidos]]),0)</f>
        <v>0</v>
      </c>
      <c r="BU34" s="83" t="str">
        <f t="shared" si="12"/>
        <v/>
      </c>
      <c r="BV34" s="82">
        <f>IFERROR(FIND("UC federal",consulta_completa__11[[#This Row],[13 - Ocorrências/Ambientes Atingidos]]),0)</f>
        <v>0</v>
      </c>
      <c r="BW34" s="83" t="str">
        <f t="shared" si="13"/>
        <v/>
      </c>
      <c r="BX34" s="82">
        <f>IFERROR(FIND("UC estadual/municipal",consulta_completa__11[[#This Row],[13 - Ocorrências/Ambientes Atingidos]]),0)</f>
        <v>0</v>
      </c>
      <c r="BY34" s="83" t="str">
        <f t="shared" si="14"/>
        <v/>
      </c>
      <c r="BZ34" s="82">
        <f>IFERROR(FIND("Outro(s)",consulta_completa__11[[#This Row],[13 - Ocorrências/Ambientes Atingidos]]),0)</f>
        <v>0</v>
      </c>
      <c r="CA34" s="83" t="str">
        <f t="shared" si="15"/>
        <v/>
      </c>
      <c r="CB34" s="82">
        <f>IFERROR(FIND("Sem dano",consulta_completa__11[[#This Row],[13 - Ocorrências/Ambientes Atingidos]]),0)</f>
        <v>0</v>
      </c>
      <c r="CC34" s="83" t="str">
        <f t="shared" si="16"/>
        <v/>
      </c>
      <c r="CD34" s="82" t="str">
        <f>IF(consulta_completa__11[[#This Row],[13 - Ocorrências/Ambientes Atingidos]]="","X","")</f>
        <v/>
      </c>
      <c r="CE34" s="84">
        <f>IFERROR(FIND("IBAMA",consulta_completa__11[[#This Row],[14 - Inst. Atuando no Local]]),0)</f>
        <v>0</v>
      </c>
      <c r="CF34" s="84" t="str">
        <f t="shared" si="17"/>
        <v/>
      </c>
      <c r="CG34" s="84">
        <f>IFERROR(FIND("OEMA",consulta_completa__11[[#This Row],[14 - Inst. Atuando no Local]]),0)</f>
        <v>0</v>
      </c>
      <c r="CH34" s="84" t="str">
        <f t="shared" si="18"/>
        <v/>
      </c>
      <c r="CI34" s="84">
        <f>IFERROR(FIND("DEFESA CIVIL",consulta_completa__11[[#This Row],[14 - Inst. Atuando no Local]]),0)</f>
        <v>0</v>
      </c>
      <c r="CJ34" s="84" t="str">
        <f t="shared" si="19"/>
        <v/>
      </c>
      <c r="CK34" s="84">
        <f>IFERROR(FIND("CORPO DE BOMBEIROS",consulta_completa__11[[#This Row],[14 - Inst. Atuando no Local]]),0)</f>
        <v>0</v>
      </c>
      <c r="CL34" s="84" t="str">
        <f t="shared" si="20"/>
        <v/>
      </c>
      <c r="CM34" s="84">
        <f>IFERROR(FIND("POLÍCIA RODOVIÁRIA",consulta_completa__11[[#This Row],[14 - Inst. Atuando no Local]]),0)</f>
        <v>0</v>
      </c>
      <c r="CN34" s="84" t="str">
        <f t="shared" si="21"/>
        <v/>
      </c>
      <c r="CO34" s="84">
        <f>IFERROR(FIND("POLÍCIA MILITAR",consulta_completa__11[[#This Row],[14 - Inst. Atuando no Local]]),0)</f>
        <v>0</v>
      </c>
      <c r="CP34" s="84" t="str">
        <f t="shared" si="22"/>
        <v/>
      </c>
      <c r="CQ34" s="84">
        <f>IFERROR(FIND("POLÍCIA CIVIL",consulta_completa__11[[#This Row],[14 - Inst. Atuando no Local]]),0)</f>
        <v>0</v>
      </c>
      <c r="CR34" s="84" t="str">
        <f t="shared" si="23"/>
        <v/>
      </c>
      <c r="CS34" s="84">
        <f>IFERROR(FIND("MARINHA DO BRASIL",consulta_completa__11[[#This Row],[14 - Inst. Atuando no Local]]),0)</f>
        <v>0</v>
      </c>
      <c r="CT34" s="84" t="str">
        <f t="shared" si="24"/>
        <v/>
      </c>
      <c r="CU34" s="84">
        <f>IFERROR(FIND("EMPRESA ESPECIALIZADA EM ATENDIMENTO",consulta_completa__11[[#This Row],[14 - Inst. Atuando no Local]]),0)</f>
        <v>0</v>
      </c>
      <c r="CV34" s="84" t="str">
        <f t="shared" si="25"/>
        <v/>
      </c>
      <c r="CW34" s="84">
        <f>IFERROR(FIND("IBAMA",consulta_completa__11[[#This Row],[14 - Inst. Atuando no Local]]),0)</f>
        <v>0</v>
      </c>
      <c r="CX34" s="84" t="str">
        <f t="shared" si="26"/>
        <v/>
      </c>
      <c r="CY34" s="84" t="str">
        <f>IF(consulta_completa__11[[#This Row],[14 - Inst. Atuando no Local]]="","X","")</f>
        <v/>
      </c>
      <c r="CZ34" s="84">
        <f>IFERROR(FIND("OUTRA (S)",consulta_completa__11[[#This Row],[14 - Inst. Atuando no Local]]),0)</f>
        <v>0</v>
      </c>
      <c r="DA34" s="84" t="str">
        <f t="shared" si="27"/>
        <v/>
      </c>
      <c r="DB34" s="35" t="str">
        <f t="shared" si="28"/>
        <v>Sim</v>
      </c>
      <c r="DC34" s="35" t="str">
        <f t="shared" si="29"/>
        <v>Não</v>
      </c>
      <c r="DD34" s="35" t="str">
        <f t="shared" si="30"/>
        <v>Sim</v>
      </c>
      <c r="DE34" s="87" t="str">
        <f t="shared" si="1"/>
        <v>Federal</v>
      </c>
    </row>
    <row r="35" spans="1:109">
      <c r="A35" s="14">
        <v>202521375606</v>
      </c>
      <c r="B35" s="1">
        <v>45670</v>
      </c>
      <c r="C35" t="s">
        <v>540</v>
      </c>
      <c r="D35" t="s">
        <v>390</v>
      </c>
      <c r="E35" t="s">
        <v>320</v>
      </c>
      <c r="F35" t="s">
        <v>112</v>
      </c>
      <c r="G35" t="s">
        <v>113</v>
      </c>
      <c r="H35" t="s">
        <v>114</v>
      </c>
      <c r="I35" t="s">
        <v>114</v>
      </c>
      <c r="J35" t="s">
        <v>541</v>
      </c>
      <c r="K35" t="s">
        <v>113</v>
      </c>
      <c r="L35" t="s">
        <v>113</v>
      </c>
      <c r="M35" t="s">
        <v>140</v>
      </c>
      <c r="N35" t="s">
        <v>141</v>
      </c>
      <c r="O35" t="s">
        <v>239</v>
      </c>
      <c r="P35" t="s">
        <v>299</v>
      </c>
      <c r="Q35" t="s">
        <v>143</v>
      </c>
      <c r="R35" t="s">
        <v>123</v>
      </c>
      <c r="S35" t="s">
        <v>113</v>
      </c>
      <c r="T35" t="s">
        <v>542</v>
      </c>
      <c r="U35" t="s">
        <v>543</v>
      </c>
      <c r="V35" t="s">
        <v>541</v>
      </c>
      <c r="W35" t="b">
        <v>1</v>
      </c>
      <c r="Z35" t="s">
        <v>544</v>
      </c>
      <c r="AA35" t="s">
        <v>545</v>
      </c>
      <c r="AB35" t="s">
        <v>546</v>
      </c>
      <c r="AC35" t="s">
        <v>547</v>
      </c>
      <c r="AD35">
        <v>1</v>
      </c>
      <c r="AE35" t="s">
        <v>548</v>
      </c>
      <c r="AF35" t="s">
        <v>549</v>
      </c>
      <c r="AG35" t="s">
        <v>550</v>
      </c>
      <c r="AH35" t="s">
        <v>131</v>
      </c>
      <c r="AI35" t="s">
        <v>131</v>
      </c>
      <c r="AJ35" t="s">
        <v>131</v>
      </c>
      <c r="AK35" t="s">
        <v>551</v>
      </c>
      <c r="AL35" t="s">
        <v>545</v>
      </c>
      <c r="AM35" t="s">
        <v>552</v>
      </c>
      <c r="AN35" t="s">
        <v>546</v>
      </c>
      <c r="AO35" t="s">
        <v>553</v>
      </c>
      <c r="AP35">
        <v>27998582836</v>
      </c>
      <c r="AQ35" t="s">
        <v>554</v>
      </c>
      <c r="AR35" t="s">
        <v>113</v>
      </c>
      <c r="AS35" t="s">
        <v>113</v>
      </c>
      <c r="AT35" t="s">
        <v>113</v>
      </c>
      <c r="AU35" t="s">
        <v>113</v>
      </c>
      <c r="AW35" t="s">
        <v>113</v>
      </c>
      <c r="AX35" s="82">
        <f>IFERROR(FIND("Óbitos/feridos",consulta_completa__11[[#This Row],[13 - Ocorrências/Ambientes Atingidos]]),0)</f>
        <v>0</v>
      </c>
      <c r="AY35" s="83" t="str">
        <f t="shared" si="2"/>
        <v/>
      </c>
      <c r="AZ35" s="82">
        <f>IFERROR(FIND("População afetada/evacuada",consulta_completa__11[[#This Row],[13 - Ocorrências/Ambientes Atingidos]]),0)</f>
        <v>0</v>
      </c>
      <c r="BA35" s="82" t="str">
        <f t="shared" si="3"/>
        <v/>
      </c>
      <c r="BB35" s="82">
        <f>IFERROR(FIND("Suspensão de abastecimento de água",consulta_completa__11[[#This Row],[13 - Ocorrências/Ambientes Atingidos]]),0)</f>
        <v>0</v>
      </c>
      <c r="BC35" s="83" t="str">
        <f t="shared" si="31"/>
        <v/>
      </c>
      <c r="BD35" s="82">
        <f>IFERROR(FIND("Rio/córrego",consulta_completa__11[[#This Row],[13 - Ocorrências/Ambientes Atingidos]]),0)</f>
        <v>0</v>
      </c>
      <c r="BE35" s="83" t="str">
        <f t="shared" si="4"/>
        <v/>
      </c>
      <c r="BF35" s="82">
        <f>IFERROR(FIND("Lago",consulta_completa__11[[#This Row],[13 - Ocorrências/Ambientes Atingidos]]),0)</f>
        <v>0</v>
      </c>
      <c r="BG35" s="83" t="str">
        <f t="shared" si="5"/>
        <v/>
      </c>
      <c r="BH35" s="82">
        <f>IFERROR(FIND("Mar",consulta_completa__11[[#This Row],[13 - Ocorrências/Ambientes Atingidos]]),0)</f>
        <v>0</v>
      </c>
      <c r="BI35" s="83" t="str">
        <f t="shared" si="6"/>
        <v/>
      </c>
      <c r="BJ35" s="82">
        <f>IFERROR(FIND("Praia",consulta_completa__11[[#This Row],[13 - Ocorrências/Ambientes Atingidos]]),0)</f>
        <v>0</v>
      </c>
      <c r="BK35" s="83" t="str">
        <f t="shared" si="7"/>
        <v/>
      </c>
      <c r="BL35" s="82">
        <f>IFERROR(FIND("Solo",consulta_completa__11[[#This Row],[13 - Ocorrências/Ambientes Atingidos]]),0)</f>
        <v>1</v>
      </c>
      <c r="BM35" s="83" t="str">
        <f t="shared" si="8"/>
        <v>X</v>
      </c>
      <c r="BN35" s="82">
        <f>IFERROR(FIND("Águas subterrâneas",consulta_completa__11[[#This Row],[13 - Ocorrências/Ambientes Atingidos]]),0)</f>
        <v>0</v>
      </c>
      <c r="BO35" s="83" t="str">
        <f t="shared" si="9"/>
        <v/>
      </c>
      <c r="BP35" s="82">
        <f>IFERROR(FIND("Atmosfera",consulta_completa__11[[#This Row],[13 - Ocorrências/Ambientes Atingidos]]),0)</f>
        <v>0</v>
      </c>
      <c r="BQ35" s="83" t="str">
        <f t="shared" si="10"/>
        <v/>
      </c>
      <c r="BR35" s="82">
        <f>IFERROR(FIND("Flora",consulta_completa__11[[#This Row],[13 - Ocorrências/Ambientes Atingidos]]),0)</f>
        <v>0</v>
      </c>
      <c r="BS35" s="83" t="str">
        <f t="shared" si="11"/>
        <v/>
      </c>
      <c r="BT35" s="82">
        <f>IFERROR(FIND("Fauna",consulta_completa__11[[#This Row],[13 - Ocorrências/Ambientes Atingidos]]),0)</f>
        <v>0</v>
      </c>
      <c r="BU35" s="83" t="str">
        <f t="shared" si="12"/>
        <v/>
      </c>
      <c r="BV35" s="82">
        <f>IFERROR(FIND("UC federal",consulta_completa__11[[#This Row],[13 - Ocorrências/Ambientes Atingidos]]),0)</f>
        <v>0</v>
      </c>
      <c r="BW35" s="83" t="str">
        <f t="shared" si="13"/>
        <v/>
      </c>
      <c r="BX35" s="82">
        <f>IFERROR(FIND("UC estadual/municipal",consulta_completa__11[[#This Row],[13 - Ocorrências/Ambientes Atingidos]]),0)</f>
        <v>0</v>
      </c>
      <c r="BY35" s="83" t="str">
        <f t="shared" si="14"/>
        <v/>
      </c>
      <c r="BZ35" s="82">
        <f>IFERROR(FIND("Outro(s)",consulta_completa__11[[#This Row],[13 - Ocorrências/Ambientes Atingidos]]),0)</f>
        <v>0</v>
      </c>
      <c r="CA35" s="83" t="str">
        <f t="shared" si="15"/>
        <v/>
      </c>
      <c r="CB35" s="82">
        <f>IFERROR(FIND("Sem dano",consulta_completa__11[[#This Row],[13 - Ocorrências/Ambientes Atingidos]]),0)</f>
        <v>0</v>
      </c>
      <c r="CC35" s="83" t="str">
        <f t="shared" si="16"/>
        <v/>
      </c>
      <c r="CD35" s="82" t="str">
        <f>IF(consulta_completa__11[[#This Row],[13 - Ocorrências/Ambientes Atingidos]]="","X","")</f>
        <v/>
      </c>
      <c r="CE35" s="84">
        <f>IFERROR(FIND("IBAMA",consulta_completa__11[[#This Row],[14 - Inst. Atuando no Local]]),0)</f>
        <v>0</v>
      </c>
      <c r="CF35" s="84" t="str">
        <f t="shared" si="17"/>
        <v/>
      </c>
      <c r="CG35" s="84">
        <f>IFERROR(FIND("OEMA",consulta_completa__11[[#This Row],[14 - Inst. Atuando no Local]]),0)</f>
        <v>0</v>
      </c>
      <c r="CH35" s="84" t="str">
        <f t="shared" si="18"/>
        <v/>
      </c>
      <c r="CI35" s="84">
        <f>IFERROR(FIND("DEFESA CIVIL",consulta_completa__11[[#This Row],[14 - Inst. Atuando no Local]]),0)</f>
        <v>0</v>
      </c>
      <c r="CJ35" s="84" t="str">
        <f t="shared" si="19"/>
        <v/>
      </c>
      <c r="CK35" s="84">
        <f>IFERROR(FIND("CORPO DE BOMBEIROS",consulta_completa__11[[#This Row],[14 - Inst. Atuando no Local]]),0)</f>
        <v>0</v>
      </c>
      <c r="CL35" s="84" t="str">
        <f t="shared" si="20"/>
        <v/>
      </c>
      <c r="CM35" s="84">
        <f>IFERROR(FIND("POLÍCIA RODOVIÁRIA",consulta_completa__11[[#This Row],[14 - Inst. Atuando no Local]]),0)</f>
        <v>0</v>
      </c>
      <c r="CN35" s="84" t="str">
        <f t="shared" si="21"/>
        <v/>
      </c>
      <c r="CO35" s="84">
        <f>IFERROR(FIND("POLÍCIA MILITAR",consulta_completa__11[[#This Row],[14 - Inst. Atuando no Local]]),0)</f>
        <v>0</v>
      </c>
      <c r="CP35" s="84" t="str">
        <f t="shared" si="22"/>
        <v/>
      </c>
      <c r="CQ35" s="84">
        <f>IFERROR(FIND("POLÍCIA CIVIL",consulta_completa__11[[#This Row],[14 - Inst. Atuando no Local]]),0)</f>
        <v>0</v>
      </c>
      <c r="CR35" s="84" t="str">
        <f t="shared" si="23"/>
        <v/>
      </c>
      <c r="CS35" s="84">
        <f>IFERROR(FIND("MARINHA DO BRASIL",consulta_completa__11[[#This Row],[14 - Inst. Atuando no Local]]),0)</f>
        <v>0</v>
      </c>
      <c r="CT35" s="84" t="str">
        <f t="shared" si="24"/>
        <v/>
      </c>
      <c r="CU35" s="84">
        <f>IFERROR(FIND("EMPRESA ESPECIALIZADA EM ATENDIMENTO",consulta_completa__11[[#This Row],[14 - Inst. Atuando no Local]]),0)</f>
        <v>0</v>
      </c>
      <c r="CV35" s="84" t="str">
        <f t="shared" si="25"/>
        <v/>
      </c>
      <c r="CW35" s="84">
        <f>IFERROR(FIND("IBAMA",consulta_completa__11[[#This Row],[14 - Inst. Atuando no Local]]),0)</f>
        <v>0</v>
      </c>
      <c r="CX35" s="84" t="str">
        <f t="shared" si="26"/>
        <v/>
      </c>
      <c r="CY35" s="84" t="str">
        <f>IF(consulta_completa__11[[#This Row],[14 - Inst. Atuando no Local]]="","X","")</f>
        <v/>
      </c>
      <c r="CZ35" s="84">
        <f>IFERROR(FIND("OUTRA (S)",consulta_completa__11[[#This Row],[14 - Inst. Atuando no Local]]),0)</f>
        <v>0</v>
      </c>
      <c r="DA35" s="84" t="str">
        <f t="shared" si="27"/>
        <v/>
      </c>
      <c r="DB35" s="35" t="str">
        <f t="shared" si="28"/>
        <v>Sim</v>
      </c>
      <c r="DC35" s="35" t="str">
        <f t="shared" si="29"/>
        <v>Não</v>
      </c>
      <c r="DD35" s="35" t="str">
        <f t="shared" si="30"/>
        <v>Sim</v>
      </c>
      <c r="DE35" s="87" t="str">
        <f t="shared" si="1"/>
        <v>Federal</v>
      </c>
    </row>
    <row r="36" spans="1:109">
      <c r="A36" s="14">
        <v>202522554057</v>
      </c>
      <c r="B36" s="1">
        <v>45670</v>
      </c>
      <c r="C36" t="s">
        <v>540</v>
      </c>
      <c r="D36" t="s">
        <v>390</v>
      </c>
      <c r="E36" t="s">
        <v>139</v>
      </c>
      <c r="F36" t="s">
        <v>139</v>
      </c>
      <c r="G36" t="s">
        <v>113</v>
      </c>
      <c r="H36" t="s">
        <v>114</v>
      </c>
      <c r="I36" t="s">
        <v>114</v>
      </c>
      <c r="J36" t="s">
        <v>113</v>
      </c>
      <c r="K36" t="s">
        <v>114</v>
      </c>
      <c r="L36" t="s">
        <v>114</v>
      </c>
      <c r="M36" t="s">
        <v>456</v>
      </c>
      <c r="N36" t="s">
        <v>555</v>
      </c>
      <c r="O36" t="s">
        <v>239</v>
      </c>
      <c r="P36" t="s">
        <v>299</v>
      </c>
      <c r="Q36" t="s">
        <v>143</v>
      </c>
      <c r="R36" t="s">
        <v>123</v>
      </c>
      <c r="S36" t="s">
        <v>113</v>
      </c>
      <c r="T36" t="s">
        <v>556</v>
      </c>
      <c r="U36" t="s">
        <v>557</v>
      </c>
      <c r="V36" t="s">
        <v>541</v>
      </c>
      <c r="Z36" t="s">
        <v>558</v>
      </c>
      <c r="AA36" t="s">
        <v>113</v>
      </c>
      <c r="AB36" t="s">
        <v>559</v>
      </c>
      <c r="AC36" t="s">
        <v>547</v>
      </c>
      <c r="AD36">
        <v>1</v>
      </c>
      <c r="AE36" t="s">
        <v>113</v>
      </c>
      <c r="AF36" t="s">
        <v>113</v>
      </c>
      <c r="AG36" t="s">
        <v>113</v>
      </c>
      <c r="AH36" t="s">
        <v>131</v>
      </c>
      <c r="AI36" t="s">
        <v>131</v>
      </c>
      <c r="AJ36" t="s">
        <v>132</v>
      </c>
      <c r="AK36" t="s">
        <v>113</v>
      </c>
      <c r="AL36" t="s">
        <v>560</v>
      </c>
      <c r="AM36" t="s">
        <v>552</v>
      </c>
      <c r="AN36" t="s">
        <v>559</v>
      </c>
      <c r="AO36" t="s">
        <v>553</v>
      </c>
      <c r="AP36">
        <v>27998582836</v>
      </c>
      <c r="AQ36" t="s">
        <v>554</v>
      </c>
      <c r="AR36" t="s">
        <v>113</v>
      </c>
      <c r="AS36" t="s">
        <v>113</v>
      </c>
      <c r="AT36" t="s">
        <v>113</v>
      </c>
      <c r="AU36" t="s">
        <v>113</v>
      </c>
      <c r="AW36" t="s">
        <v>113</v>
      </c>
      <c r="AX36" s="82">
        <f>IFERROR(FIND("Óbitos/feridos",consulta_completa__11[[#This Row],[13 - Ocorrências/Ambientes Atingidos]]),0)</f>
        <v>0</v>
      </c>
      <c r="AY36" s="83" t="str">
        <f t="shared" si="2"/>
        <v/>
      </c>
      <c r="AZ36" s="82">
        <f>IFERROR(FIND("População afetada/evacuada",consulta_completa__11[[#This Row],[13 - Ocorrências/Ambientes Atingidos]]),0)</f>
        <v>0</v>
      </c>
      <c r="BA36" s="82" t="str">
        <f t="shared" si="3"/>
        <v/>
      </c>
      <c r="BB36" s="82">
        <f>IFERROR(FIND("Suspensão de abastecimento de água",consulta_completa__11[[#This Row],[13 - Ocorrências/Ambientes Atingidos]]),0)</f>
        <v>0</v>
      </c>
      <c r="BC36" s="83" t="str">
        <f t="shared" si="31"/>
        <v/>
      </c>
      <c r="BD36" s="82">
        <f>IFERROR(FIND("Rio/córrego",consulta_completa__11[[#This Row],[13 - Ocorrências/Ambientes Atingidos]]),0)</f>
        <v>0</v>
      </c>
      <c r="BE36" s="83" t="str">
        <f t="shared" si="4"/>
        <v/>
      </c>
      <c r="BF36" s="82">
        <f>IFERROR(FIND("Lago",consulta_completa__11[[#This Row],[13 - Ocorrências/Ambientes Atingidos]]),0)</f>
        <v>0</v>
      </c>
      <c r="BG36" s="83" t="str">
        <f t="shared" si="5"/>
        <v/>
      </c>
      <c r="BH36" s="82">
        <f>IFERROR(FIND("Mar",consulta_completa__11[[#This Row],[13 - Ocorrências/Ambientes Atingidos]]),0)</f>
        <v>0</v>
      </c>
      <c r="BI36" s="83" t="str">
        <f t="shared" si="6"/>
        <v/>
      </c>
      <c r="BJ36" s="82">
        <f>IFERROR(FIND("Praia",consulta_completa__11[[#This Row],[13 - Ocorrências/Ambientes Atingidos]]),0)</f>
        <v>1</v>
      </c>
      <c r="BK36" s="83" t="str">
        <f t="shared" si="7"/>
        <v>X</v>
      </c>
      <c r="BL36" s="82">
        <f>IFERROR(FIND("Solo",consulta_completa__11[[#This Row],[13 - Ocorrências/Ambientes Atingidos]]),0)</f>
        <v>0</v>
      </c>
      <c r="BM36" s="83" t="str">
        <f t="shared" si="8"/>
        <v/>
      </c>
      <c r="BN36" s="82">
        <f>IFERROR(FIND("Águas subterrâneas",consulta_completa__11[[#This Row],[13 - Ocorrências/Ambientes Atingidos]]),0)</f>
        <v>0</v>
      </c>
      <c r="BO36" s="83" t="str">
        <f t="shared" si="9"/>
        <v/>
      </c>
      <c r="BP36" s="82">
        <f>IFERROR(FIND("Atmosfera",consulta_completa__11[[#This Row],[13 - Ocorrências/Ambientes Atingidos]]),0)</f>
        <v>0</v>
      </c>
      <c r="BQ36" s="83" t="str">
        <f t="shared" si="10"/>
        <v/>
      </c>
      <c r="BR36" s="82">
        <f>IFERROR(FIND("Flora",consulta_completa__11[[#This Row],[13 - Ocorrências/Ambientes Atingidos]]),0)</f>
        <v>0</v>
      </c>
      <c r="BS36" s="83" t="str">
        <f t="shared" si="11"/>
        <v/>
      </c>
      <c r="BT36" s="82">
        <f>IFERROR(FIND("Fauna",consulta_completa__11[[#This Row],[13 - Ocorrências/Ambientes Atingidos]]),0)</f>
        <v>0</v>
      </c>
      <c r="BU36" s="83" t="str">
        <f t="shared" si="12"/>
        <v/>
      </c>
      <c r="BV36" s="82">
        <f>IFERROR(FIND("UC federal",consulta_completa__11[[#This Row],[13 - Ocorrências/Ambientes Atingidos]]),0)</f>
        <v>0</v>
      </c>
      <c r="BW36" s="83" t="str">
        <f t="shared" si="13"/>
        <v/>
      </c>
      <c r="BX36" s="82">
        <f>IFERROR(FIND("UC estadual/municipal",consulta_completa__11[[#This Row],[13 - Ocorrências/Ambientes Atingidos]]),0)</f>
        <v>0</v>
      </c>
      <c r="BY36" s="83" t="str">
        <f t="shared" si="14"/>
        <v/>
      </c>
      <c r="BZ36" s="82">
        <f>IFERROR(FIND("Outro(s)",consulta_completa__11[[#This Row],[13 - Ocorrências/Ambientes Atingidos]]),0)</f>
        <v>0</v>
      </c>
      <c r="CA36" s="83" t="str">
        <f t="shared" si="15"/>
        <v/>
      </c>
      <c r="CB36" s="82">
        <f>IFERROR(FIND("Sem dano",consulta_completa__11[[#This Row],[13 - Ocorrências/Ambientes Atingidos]]),0)</f>
        <v>0</v>
      </c>
      <c r="CC36" s="83" t="str">
        <f t="shared" si="16"/>
        <v/>
      </c>
      <c r="CD36" s="82" t="str">
        <f>IF(consulta_completa__11[[#This Row],[13 - Ocorrências/Ambientes Atingidos]]="","X","")</f>
        <v/>
      </c>
      <c r="CE36" s="84">
        <f>IFERROR(FIND("IBAMA",consulta_completa__11[[#This Row],[14 - Inst. Atuando no Local]]),0)</f>
        <v>47</v>
      </c>
      <c r="CF36" s="84" t="str">
        <f t="shared" si="17"/>
        <v>X</v>
      </c>
      <c r="CG36" s="84">
        <f>IFERROR(FIND("OEMA",consulta_completa__11[[#This Row],[14 - Inst. Atuando no Local]]),0)</f>
        <v>0</v>
      </c>
      <c r="CH36" s="84" t="str">
        <f t="shared" si="18"/>
        <v/>
      </c>
      <c r="CI36" s="84">
        <f>IFERROR(FIND("DEFESA CIVIL",consulta_completa__11[[#This Row],[14 - Inst. Atuando no Local]]),0)</f>
        <v>0</v>
      </c>
      <c r="CJ36" s="84" t="str">
        <f t="shared" si="19"/>
        <v/>
      </c>
      <c r="CK36" s="84">
        <f>IFERROR(FIND("CORPO DE BOMBEIROS",consulta_completa__11[[#This Row],[14 - Inst. Atuando no Local]]),0)</f>
        <v>0</v>
      </c>
      <c r="CL36" s="84" t="str">
        <f t="shared" si="20"/>
        <v/>
      </c>
      <c r="CM36" s="84">
        <f>IFERROR(FIND("POLÍCIA RODOVIÁRIA",consulta_completa__11[[#This Row],[14 - Inst. Atuando no Local]]),0)</f>
        <v>0</v>
      </c>
      <c r="CN36" s="84" t="str">
        <f t="shared" si="21"/>
        <v/>
      </c>
      <c r="CO36" s="84">
        <f>IFERROR(FIND("POLÍCIA MILITAR",consulta_completa__11[[#This Row],[14 - Inst. Atuando no Local]]),0)</f>
        <v>0</v>
      </c>
      <c r="CP36" s="84" t="str">
        <f t="shared" si="22"/>
        <v/>
      </c>
      <c r="CQ36" s="84">
        <f>IFERROR(FIND("POLÍCIA CIVIL",consulta_completa__11[[#This Row],[14 - Inst. Atuando no Local]]),0)</f>
        <v>0</v>
      </c>
      <c r="CR36" s="84" t="str">
        <f t="shared" si="23"/>
        <v/>
      </c>
      <c r="CS36" s="84">
        <f>IFERROR(FIND("MARINHA DO BRASIL",consulta_completa__11[[#This Row],[14 - Inst. Atuando no Local]]),0)</f>
        <v>0</v>
      </c>
      <c r="CT36" s="84" t="str">
        <f t="shared" si="24"/>
        <v/>
      </c>
      <c r="CU36" s="84">
        <f>IFERROR(FIND("EMPRESA ESPECIALIZADA EM ATENDIMENTO",consulta_completa__11[[#This Row],[14 - Inst. Atuando no Local]]),0)</f>
        <v>0</v>
      </c>
      <c r="CV36" s="84" t="str">
        <f t="shared" si="25"/>
        <v/>
      </c>
      <c r="CW36" s="84">
        <f>IFERROR(FIND("IBAMA",consulta_completa__11[[#This Row],[14 - Inst. Atuando no Local]]),0)</f>
        <v>47</v>
      </c>
      <c r="CX36" s="84" t="str">
        <f t="shared" si="26"/>
        <v>X</v>
      </c>
      <c r="CY36" s="84" t="str">
        <f>IF(consulta_completa__11[[#This Row],[14 - Inst. Atuando no Local]]="","X","")</f>
        <v/>
      </c>
      <c r="CZ36" s="84">
        <f>IFERROR(FIND("OUTRA (S)",consulta_completa__11[[#This Row],[14 - Inst. Atuando no Local]]),0)</f>
        <v>0</v>
      </c>
      <c r="DA36" s="84" t="str">
        <f t="shared" si="27"/>
        <v/>
      </c>
      <c r="DB36" s="35" t="str">
        <f t="shared" si="28"/>
        <v>Sim</v>
      </c>
      <c r="DC36" s="35" t="str">
        <f t="shared" si="29"/>
        <v>Não</v>
      </c>
      <c r="DD36" s="35" t="str">
        <f t="shared" si="30"/>
        <v>Sim</v>
      </c>
      <c r="DE36" s="87" t="str">
        <f t="shared" si="1"/>
        <v>Federal</v>
      </c>
    </row>
    <row r="37" spans="1:109">
      <c r="A37" s="14">
        <v>202511623</v>
      </c>
      <c r="B37" s="1">
        <v>45671</v>
      </c>
      <c r="C37" t="s">
        <v>561</v>
      </c>
      <c r="D37" t="s">
        <v>212</v>
      </c>
      <c r="E37" t="s">
        <v>452</v>
      </c>
      <c r="F37" t="s">
        <v>112</v>
      </c>
      <c r="G37" t="s">
        <v>113</v>
      </c>
      <c r="H37" t="s">
        <v>114</v>
      </c>
      <c r="I37" t="s">
        <v>114</v>
      </c>
      <c r="J37" t="s">
        <v>562</v>
      </c>
      <c r="K37" t="s">
        <v>563</v>
      </c>
      <c r="L37" t="s">
        <v>117</v>
      </c>
      <c r="M37" t="s">
        <v>118</v>
      </c>
      <c r="N37" t="s">
        <v>119</v>
      </c>
      <c r="O37" t="s">
        <v>239</v>
      </c>
      <c r="P37" t="s">
        <v>355</v>
      </c>
      <c r="Q37" t="s">
        <v>122</v>
      </c>
      <c r="R37" t="s">
        <v>123</v>
      </c>
      <c r="S37" t="s">
        <v>113</v>
      </c>
      <c r="T37" t="s">
        <v>564</v>
      </c>
      <c r="U37" t="s">
        <v>565</v>
      </c>
      <c r="V37" t="s">
        <v>566</v>
      </c>
      <c r="Z37" t="s">
        <v>409</v>
      </c>
      <c r="AA37" t="s">
        <v>567</v>
      </c>
      <c r="AB37" t="s">
        <v>206</v>
      </c>
      <c r="AC37" t="s">
        <v>262</v>
      </c>
      <c r="AD37">
        <v>1</v>
      </c>
      <c r="AE37" t="s">
        <v>568</v>
      </c>
      <c r="AF37" t="s">
        <v>113</v>
      </c>
      <c r="AG37" t="s">
        <v>113</v>
      </c>
      <c r="AH37" t="s">
        <v>131</v>
      </c>
      <c r="AI37" t="s">
        <v>132</v>
      </c>
      <c r="AJ37" t="s">
        <v>131</v>
      </c>
      <c r="AK37" t="s">
        <v>569</v>
      </c>
      <c r="AL37" t="s">
        <v>570</v>
      </c>
      <c r="AM37" t="s">
        <v>571</v>
      </c>
      <c r="AN37" t="s">
        <v>206</v>
      </c>
      <c r="AO37" t="s">
        <v>113</v>
      </c>
      <c r="AP37">
        <v>2732951305</v>
      </c>
      <c r="AQ37" t="s">
        <v>572</v>
      </c>
      <c r="AR37" t="s">
        <v>113</v>
      </c>
      <c r="AS37" t="s">
        <v>113</v>
      </c>
      <c r="AT37" t="s">
        <v>113</v>
      </c>
      <c r="AU37" t="s">
        <v>113</v>
      </c>
      <c r="AW37" t="s">
        <v>113</v>
      </c>
      <c r="AX37" s="82">
        <f>IFERROR(FIND("Óbitos/feridos",consulta_completa__11[[#This Row],[13 - Ocorrências/Ambientes Atingidos]]),0)</f>
        <v>0</v>
      </c>
      <c r="AY37" s="83" t="str">
        <f t="shared" si="2"/>
        <v/>
      </c>
      <c r="AZ37" s="82">
        <f>IFERROR(FIND("População afetada/evacuada",consulta_completa__11[[#This Row],[13 - Ocorrências/Ambientes Atingidos]]),0)</f>
        <v>0</v>
      </c>
      <c r="BA37" s="82" t="str">
        <f t="shared" si="3"/>
        <v/>
      </c>
      <c r="BB37" s="82">
        <f>IFERROR(FIND("Suspensão de abastecimento de água",consulta_completa__11[[#This Row],[13 - Ocorrências/Ambientes Atingidos]]),0)</f>
        <v>0</v>
      </c>
      <c r="BC37" s="83" t="str">
        <f t="shared" si="31"/>
        <v/>
      </c>
      <c r="BD37" s="82">
        <f>IFERROR(FIND("Rio/córrego",consulta_completa__11[[#This Row],[13 - Ocorrências/Ambientes Atingidos]]),0)</f>
        <v>0</v>
      </c>
      <c r="BE37" s="83" t="str">
        <f t="shared" si="4"/>
        <v/>
      </c>
      <c r="BF37" s="82">
        <f>IFERROR(FIND("Lago",consulta_completa__11[[#This Row],[13 - Ocorrências/Ambientes Atingidos]]),0)</f>
        <v>0</v>
      </c>
      <c r="BG37" s="83" t="str">
        <f t="shared" si="5"/>
        <v/>
      </c>
      <c r="BH37" s="82">
        <f>IFERROR(FIND("Mar",consulta_completa__11[[#This Row],[13 - Ocorrências/Ambientes Atingidos]]),0)</f>
        <v>1</v>
      </c>
      <c r="BI37" s="83" t="str">
        <f t="shared" si="6"/>
        <v>X</v>
      </c>
      <c r="BJ37" s="82">
        <f>IFERROR(FIND("Praia",consulta_completa__11[[#This Row],[13 - Ocorrências/Ambientes Atingidos]]),0)</f>
        <v>0</v>
      </c>
      <c r="BK37" s="83" t="str">
        <f t="shared" si="7"/>
        <v/>
      </c>
      <c r="BL37" s="82">
        <f>IFERROR(FIND("Solo",consulta_completa__11[[#This Row],[13 - Ocorrências/Ambientes Atingidos]]),0)</f>
        <v>0</v>
      </c>
      <c r="BM37" s="83" t="str">
        <f t="shared" si="8"/>
        <v/>
      </c>
      <c r="BN37" s="82">
        <f>IFERROR(FIND("Águas subterrâneas",consulta_completa__11[[#This Row],[13 - Ocorrências/Ambientes Atingidos]]),0)</f>
        <v>0</v>
      </c>
      <c r="BO37" s="83" t="str">
        <f t="shared" si="9"/>
        <v/>
      </c>
      <c r="BP37" s="82">
        <f>IFERROR(FIND("Atmosfera",consulta_completa__11[[#This Row],[13 - Ocorrências/Ambientes Atingidos]]),0)</f>
        <v>0</v>
      </c>
      <c r="BQ37" s="83" t="str">
        <f t="shared" si="10"/>
        <v/>
      </c>
      <c r="BR37" s="82">
        <f>IFERROR(FIND("Flora",consulta_completa__11[[#This Row],[13 - Ocorrências/Ambientes Atingidos]]),0)</f>
        <v>0</v>
      </c>
      <c r="BS37" s="83" t="str">
        <f t="shared" si="11"/>
        <v/>
      </c>
      <c r="BT37" s="82">
        <f>IFERROR(FIND("Fauna",consulta_completa__11[[#This Row],[13 - Ocorrências/Ambientes Atingidos]]),0)</f>
        <v>0</v>
      </c>
      <c r="BU37" s="83" t="str">
        <f t="shared" si="12"/>
        <v/>
      </c>
      <c r="BV37" s="82">
        <f>IFERROR(FIND("UC federal",consulta_completa__11[[#This Row],[13 - Ocorrências/Ambientes Atingidos]]),0)</f>
        <v>0</v>
      </c>
      <c r="BW37" s="83" t="str">
        <f t="shared" si="13"/>
        <v/>
      </c>
      <c r="BX37" s="82">
        <f>IFERROR(FIND("UC estadual/municipal",consulta_completa__11[[#This Row],[13 - Ocorrências/Ambientes Atingidos]]),0)</f>
        <v>0</v>
      </c>
      <c r="BY37" s="83" t="str">
        <f t="shared" si="14"/>
        <v/>
      </c>
      <c r="BZ37" s="82">
        <f>IFERROR(FIND("Outro(s)",consulta_completa__11[[#This Row],[13 - Ocorrências/Ambientes Atingidos]]),0)</f>
        <v>0</v>
      </c>
      <c r="CA37" s="83" t="str">
        <f t="shared" si="15"/>
        <v/>
      </c>
      <c r="CB37" s="82">
        <f>IFERROR(FIND("Sem dano",consulta_completa__11[[#This Row],[13 - Ocorrências/Ambientes Atingidos]]),0)</f>
        <v>0</v>
      </c>
      <c r="CC37" s="83" t="str">
        <f t="shared" si="16"/>
        <v/>
      </c>
      <c r="CD37" s="82" t="str">
        <f>IF(consulta_completa__11[[#This Row],[13 - Ocorrências/Ambientes Atingidos]]="","X","")</f>
        <v/>
      </c>
      <c r="CE37" s="84">
        <f>IFERROR(FIND("IBAMA",consulta_completa__11[[#This Row],[14 - Inst. Atuando no Local]]),0)</f>
        <v>0</v>
      </c>
      <c r="CF37" s="84" t="str">
        <f t="shared" si="17"/>
        <v/>
      </c>
      <c r="CG37" s="84">
        <f>IFERROR(FIND("OEMA",consulta_completa__11[[#This Row],[14 - Inst. Atuando no Local]]),0)</f>
        <v>0</v>
      </c>
      <c r="CH37" s="84" t="str">
        <f t="shared" si="18"/>
        <v/>
      </c>
      <c r="CI37" s="84">
        <f>IFERROR(FIND("DEFESA CIVIL",consulta_completa__11[[#This Row],[14 - Inst. Atuando no Local]]),0)</f>
        <v>0</v>
      </c>
      <c r="CJ37" s="84" t="str">
        <f t="shared" si="19"/>
        <v/>
      </c>
      <c r="CK37" s="84">
        <f>IFERROR(FIND("CORPO DE BOMBEIROS",consulta_completa__11[[#This Row],[14 - Inst. Atuando no Local]]),0)</f>
        <v>0</v>
      </c>
      <c r="CL37" s="84" t="str">
        <f t="shared" si="20"/>
        <v/>
      </c>
      <c r="CM37" s="84">
        <f>IFERROR(FIND("POLÍCIA RODOVIÁRIA",consulta_completa__11[[#This Row],[14 - Inst. Atuando no Local]]),0)</f>
        <v>0</v>
      </c>
      <c r="CN37" s="84" t="str">
        <f t="shared" si="21"/>
        <v/>
      </c>
      <c r="CO37" s="84">
        <f>IFERROR(FIND("POLÍCIA MILITAR",consulta_completa__11[[#This Row],[14 - Inst. Atuando no Local]]),0)</f>
        <v>0</v>
      </c>
      <c r="CP37" s="84" t="str">
        <f t="shared" si="22"/>
        <v/>
      </c>
      <c r="CQ37" s="84">
        <f>IFERROR(FIND("POLÍCIA CIVIL",consulta_completa__11[[#This Row],[14 - Inst. Atuando no Local]]),0)</f>
        <v>0</v>
      </c>
      <c r="CR37" s="84" t="str">
        <f t="shared" si="23"/>
        <v/>
      </c>
      <c r="CS37" s="84">
        <f>IFERROR(FIND("MARINHA DO BRASIL",consulta_completa__11[[#This Row],[14 - Inst. Atuando no Local]]),0)</f>
        <v>0</v>
      </c>
      <c r="CT37" s="84" t="str">
        <f t="shared" si="24"/>
        <v/>
      </c>
      <c r="CU37" s="84">
        <f>IFERROR(FIND("EMPRESA ESPECIALIZADA EM ATENDIMENTO",consulta_completa__11[[#This Row],[14 - Inst. Atuando no Local]]),0)</f>
        <v>0</v>
      </c>
      <c r="CV37" s="84" t="str">
        <f t="shared" si="25"/>
        <v/>
      </c>
      <c r="CW37" s="84">
        <f>IFERROR(FIND("IBAMA",consulta_completa__11[[#This Row],[14 - Inst. Atuando no Local]]),0)</f>
        <v>0</v>
      </c>
      <c r="CX37" s="84" t="str">
        <f t="shared" si="26"/>
        <v/>
      </c>
      <c r="CY37" s="84" t="str">
        <f>IF(consulta_completa__11[[#This Row],[14 - Inst. Atuando no Local]]="","X","")</f>
        <v/>
      </c>
      <c r="CZ37" s="84">
        <f>IFERROR(FIND("OUTRA (S)",consulta_completa__11[[#This Row],[14 - Inst. Atuando no Local]]),0)</f>
        <v>0</v>
      </c>
      <c r="DA37" s="84" t="str">
        <f t="shared" si="27"/>
        <v/>
      </c>
      <c r="DB37" s="35" t="str">
        <f t="shared" si="28"/>
        <v>Sim</v>
      </c>
      <c r="DC37" s="35" t="str">
        <f t="shared" si="29"/>
        <v>Não</v>
      </c>
      <c r="DD37" s="35" t="str">
        <f t="shared" si="30"/>
        <v>Sim</v>
      </c>
      <c r="DE37" s="87" t="str">
        <f t="shared" si="1"/>
        <v>Federal</v>
      </c>
    </row>
    <row r="38" spans="1:109">
      <c r="A38" s="14">
        <v>202511561213</v>
      </c>
      <c r="B38" s="1">
        <v>45671</v>
      </c>
      <c r="C38" t="s">
        <v>238</v>
      </c>
      <c r="D38" t="s">
        <v>212</v>
      </c>
      <c r="E38" t="s">
        <v>111</v>
      </c>
      <c r="F38" t="s">
        <v>112</v>
      </c>
      <c r="G38" t="s">
        <v>113</v>
      </c>
      <c r="H38" t="s">
        <v>114</v>
      </c>
      <c r="I38" t="s">
        <v>114</v>
      </c>
      <c r="J38" t="s">
        <v>113</v>
      </c>
      <c r="K38" t="s">
        <v>114</v>
      </c>
      <c r="L38" t="s">
        <v>114</v>
      </c>
      <c r="M38" t="s">
        <v>118</v>
      </c>
      <c r="N38" t="s">
        <v>113</v>
      </c>
      <c r="O38" t="s">
        <v>239</v>
      </c>
      <c r="P38" t="s">
        <v>355</v>
      </c>
      <c r="Q38" t="s">
        <v>122</v>
      </c>
      <c r="R38" t="s">
        <v>123</v>
      </c>
      <c r="S38" t="s">
        <v>201</v>
      </c>
      <c r="T38" t="s">
        <v>240</v>
      </c>
      <c r="U38" t="s">
        <v>113</v>
      </c>
      <c r="V38" t="s">
        <v>573</v>
      </c>
      <c r="X38" t="b">
        <v>1</v>
      </c>
      <c r="Z38" t="s">
        <v>409</v>
      </c>
      <c r="AA38" t="s">
        <v>574</v>
      </c>
      <c r="AB38" t="s">
        <v>575</v>
      </c>
      <c r="AC38" t="s">
        <v>244</v>
      </c>
      <c r="AD38">
        <v>1</v>
      </c>
      <c r="AE38" t="s">
        <v>113</v>
      </c>
      <c r="AF38" t="s">
        <v>113</v>
      </c>
      <c r="AG38" t="s">
        <v>113</v>
      </c>
      <c r="AH38" t="s">
        <v>131</v>
      </c>
      <c r="AI38" t="s">
        <v>131</v>
      </c>
      <c r="AJ38" t="s">
        <v>131</v>
      </c>
      <c r="AK38" t="s">
        <v>576</v>
      </c>
      <c r="AL38" t="s">
        <v>577</v>
      </c>
      <c r="AM38" t="s">
        <v>247</v>
      </c>
      <c r="AN38" t="s">
        <v>575</v>
      </c>
      <c r="AO38" t="s">
        <v>578</v>
      </c>
      <c r="AP38">
        <v>21998863038</v>
      </c>
      <c r="AQ38" t="s">
        <v>250</v>
      </c>
      <c r="AR38" t="s">
        <v>113</v>
      </c>
      <c r="AS38" t="s">
        <v>113</v>
      </c>
      <c r="AT38" t="s">
        <v>579</v>
      </c>
      <c r="AU38" t="s">
        <v>580</v>
      </c>
      <c r="AV38">
        <v>750000</v>
      </c>
      <c r="AW38" t="s">
        <v>159</v>
      </c>
      <c r="AX38" s="82">
        <f>IFERROR(FIND("Óbitos/feridos",consulta_completa__11[[#This Row],[13 - Ocorrências/Ambientes Atingidos]]),0)</f>
        <v>0</v>
      </c>
      <c r="AY38" s="83" t="str">
        <f t="shared" si="2"/>
        <v/>
      </c>
      <c r="AZ38" s="82">
        <f>IFERROR(FIND("População afetada/evacuada",consulta_completa__11[[#This Row],[13 - Ocorrências/Ambientes Atingidos]]),0)</f>
        <v>0</v>
      </c>
      <c r="BA38" s="82" t="str">
        <f t="shared" si="3"/>
        <v/>
      </c>
      <c r="BB38" s="82">
        <f>IFERROR(FIND("Suspensão de abastecimento de água",consulta_completa__11[[#This Row],[13 - Ocorrências/Ambientes Atingidos]]),0)</f>
        <v>0</v>
      </c>
      <c r="BC38" s="83" t="str">
        <f t="shared" si="31"/>
        <v/>
      </c>
      <c r="BD38" s="82">
        <f>IFERROR(FIND("Rio/córrego",consulta_completa__11[[#This Row],[13 - Ocorrências/Ambientes Atingidos]]),0)</f>
        <v>0</v>
      </c>
      <c r="BE38" s="83" t="str">
        <f t="shared" si="4"/>
        <v/>
      </c>
      <c r="BF38" s="82">
        <f>IFERROR(FIND("Lago",consulta_completa__11[[#This Row],[13 - Ocorrências/Ambientes Atingidos]]),0)</f>
        <v>0</v>
      </c>
      <c r="BG38" s="83" t="str">
        <f t="shared" si="5"/>
        <v/>
      </c>
      <c r="BH38" s="82">
        <f>IFERROR(FIND("Mar",consulta_completa__11[[#This Row],[13 - Ocorrências/Ambientes Atingidos]]),0)</f>
        <v>1</v>
      </c>
      <c r="BI38" s="83" t="str">
        <f t="shared" si="6"/>
        <v>X</v>
      </c>
      <c r="BJ38" s="82">
        <f>IFERROR(FIND("Praia",consulta_completa__11[[#This Row],[13 - Ocorrências/Ambientes Atingidos]]),0)</f>
        <v>0</v>
      </c>
      <c r="BK38" s="83" t="str">
        <f t="shared" si="7"/>
        <v/>
      </c>
      <c r="BL38" s="82">
        <f>IFERROR(FIND("Solo",consulta_completa__11[[#This Row],[13 - Ocorrências/Ambientes Atingidos]]),0)</f>
        <v>0</v>
      </c>
      <c r="BM38" s="83" t="str">
        <f t="shared" si="8"/>
        <v/>
      </c>
      <c r="BN38" s="82">
        <f>IFERROR(FIND("Águas subterrâneas",consulta_completa__11[[#This Row],[13 - Ocorrências/Ambientes Atingidos]]),0)</f>
        <v>0</v>
      </c>
      <c r="BO38" s="83" t="str">
        <f t="shared" si="9"/>
        <v/>
      </c>
      <c r="BP38" s="82">
        <f>IFERROR(FIND("Atmosfera",consulta_completa__11[[#This Row],[13 - Ocorrências/Ambientes Atingidos]]),0)</f>
        <v>0</v>
      </c>
      <c r="BQ38" s="83" t="str">
        <f t="shared" si="10"/>
        <v/>
      </c>
      <c r="BR38" s="82">
        <f>IFERROR(FIND("Flora",consulta_completa__11[[#This Row],[13 - Ocorrências/Ambientes Atingidos]]),0)</f>
        <v>0</v>
      </c>
      <c r="BS38" s="83" t="str">
        <f t="shared" si="11"/>
        <v/>
      </c>
      <c r="BT38" s="82">
        <f>IFERROR(FIND("Fauna",consulta_completa__11[[#This Row],[13 - Ocorrências/Ambientes Atingidos]]),0)</f>
        <v>0</v>
      </c>
      <c r="BU38" s="83" t="str">
        <f t="shared" si="12"/>
        <v/>
      </c>
      <c r="BV38" s="82">
        <f>IFERROR(FIND("UC federal",consulta_completa__11[[#This Row],[13 - Ocorrências/Ambientes Atingidos]]),0)</f>
        <v>0</v>
      </c>
      <c r="BW38" s="83" t="str">
        <f t="shared" si="13"/>
        <v/>
      </c>
      <c r="BX38" s="82">
        <f>IFERROR(FIND("UC estadual/municipal",consulta_completa__11[[#This Row],[13 - Ocorrências/Ambientes Atingidos]]),0)</f>
        <v>0</v>
      </c>
      <c r="BY38" s="83" t="str">
        <f t="shared" si="14"/>
        <v/>
      </c>
      <c r="BZ38" s="82">
        <f>IFERROR(FIND("Outro(s)",consulta_completa__11[[#This Row],[13 - Ocorrências/Ambientes Atingidos]]),0)</f>
        <v>0</v>
      </c>
      <c r="CA38" s="83" t="str">
        <f t="shared" si="15"/>
        <v/>
      </c>
      <c r="CB38" s="82">
        <f>IFERROR(FIND("Sem dano",consulta_completa__11[[#This Row],[13 - Ocorrências/Ambientes Atingidos]]),0)</f>
        <v>0</v>
      </c>
      <c r="CC38" s="83" t="str">
        <f t="shared" si="16"/>
        <v/>
      </c>
      <c r="CD38" s="82" t="str">
        <f>IF(consulta_completa__11[[#This Row],[13 - Ocorrências/Ambientes Atingidos]]="","X","")</f>
        <v/>
      </c>
      <c r="CE38" s="84">
        <f>IFERROR(FIND("IBAMA",consulta_completa__11[[#This Row],[14 - Inst. Atuando no Local]]),0)</f>
        <v>0</v>
      </c>
      <c r="CF38" s="84" t="str">
        <f t="shared" si="17"/>
        <v/>
      </c>
      <c r="CG38" s="84">
        <f>IFERROR(FIND("OEMA",consulta_completa__11[[#This Row],[14 - Inst. Atuando no Local]]),0)</f>
        <v>0</v>
      </c>
      <c r="CH38" s="84" t="str">
        <f t="shared" si="18"/>
        <v/>
      </c>
      <c r="CI38" s="84">
        <f>IFERROR(FIND("DEFESA CIVIL",consulta_completa__11[[#This Row],[14 - Inst. Atuando no Local]]),0)</f>
        <v>0</v>
      </c>
      <c r="CJ38" s="84" t="str">
        <f t="shared" si="19"/>
        <v/>
      </c>
      <c r="CK38" s="84">
        <f>IFERROR(FIND("CORPO DE BOMBEIROS",consulta_completa__11[[#This Row],[14 - Inst. Atuando no Local]]),0)</f>
        <v>0</v>
      </c>
      <c r="CL38" s="84" t="str">
        <f t="shared" si="20"/>
        <v/>
      </c>
      <c r="CM38" s="84">
        <f>IFERROR(FIND("POLÍCIA RODOVIÁRIA",consulta_completa__11[[#This Row],[14 - Inst. Atuando no Local]]),0)</f>
        <v>0</v>
      </c>
      <c r="CN38" s="84" t="str">
        <f t="shared" si="21"/>
        <v/>
      </c>
      <c r="CO38" s="84">
        <f>IFERROR(FIND("POLÍCIA MILITAR",consulta_completa__11[[#This Row],[14 - Inst. Atuando no Local]]),0)</f>
        <v>0</v>
      </c>
      <c r="CP38" s="84" t="str">
        <f t="shared" si="22"/>
        <v/>
      </c>
      <c r="CQ38" s="84">
        <f>IFERROR(FIND("POLÍCIA CIVIL",consulta_completa__11[[#This Row],[14 - Inst. Atuando no Local]]),0)</f>
        <v>0</v>
      </c>
      <c r="CR38" s="84" t="str">
        <f t="shared" si="23"/>
        <v/>
      </c>
      <c r="CS38" s="84">
        <f>IFERROR(FIND("MARINHA DO BRASIL",consulta_completa__11[[#This Row],[14 - Inst. Atuando no Local]]),0)</f>
        <v>0</v>
      </c>
      <c r="CT38" s="84" t="str">
        <f t="shared" si="24"/>
        <v/>
      </c>
      <c r="CU38" s="84">
        <f>IFERROR(FIND("EMPRESA ESPECIALIZADA EM ATENDIMENTO",consulta_completa__11[[#This Row],[14 - Inst. Atuando no Local]]),0)</f>
        <v>0</v>
      </c>
      <c r="CV38" s="84" t="str">
        <f t="shared" si="25"/>
        <v/>
      </c>
      <c r="CW38" s="84">
        <f>IFERROR(FIND("IBAMA",consulta_completa__11[[#This Row],[14 - Inst. Atuando no Local]]),0)</f>
        <v>0</v>
      </c>
      <c r="CX38" s="84" t="str">
        <f t="shared" si="26"/>
        <v/>
      </c>
      <c r="CY38" s="84" t="str">
        <f>IF(consulta_completa__11[[#This Row],[14 - Inst. Atuando no Local]]="","X","")</f>
        <v>X</v>
      </c>
      <c r="CZ38" s="84">
        <f>IFERROR(FIND("OUTRA (S)",consulta_completa__11[[#This Row],[14 - Inst. Atuando no Local]]),0)</f>
        <v>0</v>
      </c>
      <c r="DA38" s="84" t="str">
        <f t="shared" si="27"/>
        <v/>
      </c>
      <c r="DB38" s="35" t="str">
        <f t="shared" si="28"/>
        <v>Sim</v>
      </c>
      <c r="DC38" s="35" t="str">
        <f t="shared" si="29"/>
        <v>Não</v>
      </c>
      <c r="DD38" s="35" t="str">
        <f t="shared" si="30"/>
        <v>Sim</v>
      </c>
      <c r="DE38" s="87" t="str">
        <f t="shared" si="1"/>
        <v>Federal</v>
      </c>
    </row>
    <row r="39" spans="1:109">
      <c r="A39" s="14">
        <v>202511628849</v>
      </c>
      <c r="B39" s="1">
        <v>45671</v>
      </c>
      <c r="C39" t="s">
        <v>581</v>
      </c>
      <c r="D39" t="s">
        <v>254</v>
      </c>
      <c r="E39" t="s">
        <v>139</v>
      </c>
      <c r="F39" t="s">
        <v>112</v>
      </c>
      <c r="G39" t="s">
        <v>113</v>
      </c>
      <c r="H39" t="s">
        <v>114</v>
      </c>
      <c r="I39" t="s">
        <v>114</v>
      </c>
      <c r="J39" t="s">
        <v>441</v>
      </c>
      <c r="K39" t="s">
        <v>582</v>
      </c>
      <c r="L39" t="s">
        <v>117</v>
      </c>
      <c r="M39" t="s">
        <v>140</v>
      </c>
      <c r="N39" t="s">
        <v>141</v>
      </c>
      <c r="O39" t="s">
        <v>113</v>
      </c>
      <c r="P39" t="s">
        <v>355</v>
      </c>
      <c r="Q39" t="s">
        <v>143</v>
      </c>
      <c r="R39" t="s">
        <v>123</v>
      </c>
      <c r="S39" t="s">
        <v>113</v>
      </c>
      <c r="T39" t="s">
        <v>583</v>
      </c>
      <c r="U39" t="s">
        <v>145</v>
      </c>
      <c r="V39" t="s">
        <v>584</v>
      </c>
      <c r="Y39" t="b">
        <v>1</v>
      </c>
      <c r="Z39" t="s">
        <v>585</v>
      </c>
      <c r="AA39" t="s">
        <v>113</v>
      </c>
      <c r="AB39" t="s">
        <v>586</v>
      </c>
      <c r="AC39" t="s">
        <v>113</v>
      </c>
      <c r="AD39">
        <v>2</v>
      </c>
      <c r="AE39" t="s">
        <v>113</v>
      </c>
      <c r="AF39" t="s">
        <v>587</v>
      </c>
      <c r="AG39" t="s">
        <v>588</v>
      </c>
      <c r="AH39" t="s">
        <v>131</v>
      </c>
      <c r="AI39" t="s">
        <v>131</v>
      </c>
      <c r="AJ39" t="s">
        <v>131</v>
      </c>
      <c r="AK39" t="s">
        <v>589</v>
      </c>
      <c r="AL39" t="s">
        <v>590</v>
      </c>
      <c r="AM39" t="s">
        <v>153</v>
      </c>
      <c r="AN39" t="s">
        <v>154</v>
      </c>
      <c r="AO39" t="s">
        <v>155</v>
      </c>
      <c r="AP39">
        <v>6133161070</v>
      </c>
      <c r="AQ39" t="s">
        <v>156</v>
      </c>
      <c r="AR39" t="s">
        <v>113</v>
      </c>
      <c r="AS39" t="s">
        <v>113</v>
      </c>
      <c r="AT39" t="s">
        <v>591</v>
      </c>
      <c r="AU39" t="s">
        <v>592</v>
      </c>
      <c r="AV39">
        <v>10000000</v>
      </c>
      <c r="AW39" t="s">
        <v>159</v>
      </c>
      <c r="AX39" s="82">
        <f>IFERROR(FIND("Óbitos/feridos",consulta_completa__11[[#This Row],[13 - Ocorrências/Ambientes Atingidos]]),0)</f>
        <v>0</v>
      </c>
      <c r="AY39" s="83" t="str">
        <f t="shared" si="2"/>
        <v/>
      </c>
      <c r="AZ39" s="82">
        <f>IFERROR(FIND("População afetada/evacuada",consulta_completa__11[[#This Row],[13 - Ocorrências/Ambientes Atingidos]]),0)</f>
        <v>0</v>
      </c>
      <c r="BA39" s="82" t="str">
        <f t="shared" si="3"/>
        <v/>
      </c>
      <c r="BB39" s="82">
        <f>IFERROR(FIND("Suspensão de abastecimento de água",consulta_completa__11[[#This Row],[13 - Ocorrências/Ambientes Atingidos]]),0)</f>
        <v>0</v>
      </c>
      <c r="BC39" s="83" t="str">
        <f t="shared" si="31"/>
        <v/>
      </c>
      <c r="BD39" s="82">
        <f>IFERROR(FIND("Rio/córrego",consulta_completa__11[[#This Row],[13 - Ocorrências/Ambientes Atingidos]]),0)</f>
        <v>0</v>
      </c>
      <c r="BE39" s="83" t="str">
        <f t="shared" si="4"/>
        <v/>
      </c>
      <c r="BF39" s="82">
        <f>IFERROR(FIND("Lago",consulta_completa__11[[#This Row],[13 - Ocorrências/Ambientes Atingidos]]),0)</f>
        <v>0</v>
      </c>
      <c r="BG39" s="83" t="str">
        <f t="shared" si="5"/>
        <v/>
      </c>
      <c r="BH39" s="82">
        <f>IFERROR(FIND("Mar",consulta_completa__11[[#This Row],[13 - Ocorrências/Ambientes Atingidos]]),0)</f>
        <v>0</v>
      </c>
      <c r="BI39" s="83" t="str">
        <f t="shared" si="6"/>
        <v/>
      </c>
      <c r="BJ39" s="82">
        <f>IFERROR(FIND("Praia",consulta_completa__11[[#This Row],[13 - Ocorrências/Ambientes Atingidos]]),0)</f>
        <v>0</v>
      </c>
      <c r="BK39" s="83" t="str">
        <f t="shared" si="7"/>
        <v/>
      </c>
      <c r="BL39" s="82">
        <f>IFERROR(FIND("Solo",consulta_completa__11[[#This Row],[13 - Ocorrências/Ambientes Atingidos]]),0)</f>
        <v>1</v>
      </c>
      <c r="BM39" s="83" t="str">
        <f t="shared" si="8"/>
        <v>X</v>
      </c>
      <c r="BN39" s="82">
        <f>IFERROR(FIND("Águas subterrâneas",consulta_completa__11[[#This Row],[13 - Ocorrências/Ambientes Atingidos]]),0)</f>
        <v>0</v>
      </c>
      <c r="BO39" s="83" t="str">
        <f t="shared" si="9"/>
        <v/>
      </c>
      <c r="BP39" s="82">
        <f>IFERROR(FIND("Atmosfera",consulta_completa__11[[#This Row],[13 - Ocorrências/Ambientes Atingidos]]),0)</f>
        <v>0</v>
      </c>
      <c r="BQ39" s="83" t="str">
        <f t="shared" si="10"/>
        <v/>
      </c>
      <c r="BR39" s="82">
        <f>IFERROR(FIND("Flora",consulta_completa__11[[#This Row],[13 - Ocorrências/Ambientes Atingidos]]),0)</f>
        <v>0</v>
      </c>
      <c r="BS39" s="83" t="str">
        <f t="shared" si="11"/>
        <v/>
      </c>
      <c r="BT39" s="82">
        <f>IFERROR(FIND("Fauna",consulta_completa__11[[#This Row],[13 - Ocorrências/Ambientes Atingidos]]),0)</f>
        <v>0</v>
      </c>
      <c r="BU39" s="83" t="str">
        <f t="shared" si="12"/>
        <v/>
      </c>
      <c r="BV39" s="82">
        <f>IFERROR(FIND("UC federal",consulta_completa__11[[#This Row],[13 - Ocorrências/Ambientes Atingidos]]),0)</f>
        <v>0</v>
      </c>
      <c r="BW39" s="83" t="str">
        <f t="shared" si="13"/>
        <v/>
      </c>
      <c r="BX39" s="82">
        <f>IFERROR(FIND("UC estadual/municipal",consulta_completa__11[[#This Row],[13 - Ocorrências/Ambientes Atingidos]]),0)</f>
        <v>0</v>
      </c>
      <c r="BY39" s="83" t="str">
        <f t="shared" si="14"/>
        <v/>
      </c>
      <c r="BZ39" s="82">
        <f>IFERROR(FIND("Outro(s)",consulta_completa__11[[#This Row],[13 - Ocorrências/Ambientes Atingidos]]),0)</f>
        <v>0</v>
      </c>
      <c r="CA39" s="83" t="str">
        <f t="shared" si="15"/>
        <v/>
      </c>
      <c r="CB39" s="82">
        <f>IFERROR(FIND("Sem dano",consulta_completa__11[[#This Row],[13 - Ocorrências/Ambientes Atingidos]]),0)</f>
        <v>0</v>
      </c>
      <c r="CC39" s="83" t="str">
        <f t="shared" si="16"/>
        <v/>
      </c>
      <c r="CD39" s="82" t="str">
        <f>IF(consulta_completa__11[[#This Row],[13 - Ocorrências/Ambientes Atingidos]]="","X","")</f>
        <v/>
      </c>
      <c r="CE39" s="84">
        <f>IFERROR(FIND("IBAMA",consulta_completa__11[[#This Row],[14 - Inst. Atuando no Local]]),0)</f>
        <v>0</v>
      </c>
      <c r="CF39" s="84" t="str">
        <f t="shared" si="17"/>
        <v/>
      </c>
      <c r="CG39" s="84">
        <f>IFERROR(FIND("OEMA",consulta_completa__11[[#This Row],[14 - Inst. Atuando no Local]]),0)</f>
        <v>0</v>
      </c>
      <c r="CH39" s="84" t="str">
        <f t="shared" si="18"/>
        <v/>
      </c>
      <c r="CI39" s="84">
        <f>IFERROR(FIND("DEFESA CIVIL",consulta_completa__11[[#This Row],[14 - Inst. Atuando no Local]]),0)</f>
        <v>0</v>
      </c>
      <c r="CJ39" s="84" t="str">
        <f t="shared" si="19"/>
        <v/>
      </c>
      <c r="CK39" s="84">
        <f>IFERROR(FIND("CORPO DE BOMBEIROS",consulta_completa__11[[#This Row],[14 - Inst. Atuando no Local]]),0)</f>
        <v>0</v>
      </c>
      <c r="CL39" s="84" t="str">
        <f t="shared" si="20"/>
        <v/>
      </c>
      <c r="CM39" s="84">
        <f>IFERROR(FIND("POLÍCIA RODOVIÁRIA",consulta_completa__11[[#This Row],[14 - Inst. Atuando no Local]]),0)</f>
        <v>0</v>
      </c>
      <c r="CN39" s="84" t="str">
        <f t="shared" si="21"/>
        <v/>
      </c>
      <c r="CO39" s="84">
        <f>IFERROR(FIND("POLÍCIA MILITAR",consulta_completa__11[[#This Row],[14 - Inst. Atuando no Local]]),0)</f>
        <v>0</v>
      </c>
      <c r="CP39" s="84" t="str">
        <f t="shared" si="22"/>
        <v/>
      </c>
      <c r="CQ39" s="84">
        <f>IFERROR(FIND("POLÍCIA CIVIL",consulta_completa__11[[#This Row],[14 - Inst. Atuando no Local]]),0)</f>
        <v>0</v>
      </c>
      <c r="CR39" s="84" t="str">
        <f t="shared" si="23"/>
        <v/>
      </c>
      <c r="CS39" s="84">
        <f>IFERROR(FIND("MARINHA DO BRASIL",consulta_completa__11[[#This Row],[14 - Inst. Atuando no Local]]),0)</f>
        <v>0</v>
      </c>
      <c r="CT39" s="84" t="str">
        <f t="shared" si="24"/>
        <v/>
      </c>
      <c r="CU39" s="84">
        <f>IFERROR(FIND("EMPRESA ESPECIALIZADA EM ATENDIMENTO",consulta_completa__11[[#This Row],[14 - Inst. Atuando no Local]]),0)</f>
        <v>0</v>
      </c>
      <c r="CV39" s="84" t="str">
        <f t="shared" si="25"/>
        <v/>
      </c>
      <c r="CW39" s="84">
        <f>IFERROR(FIND("IBAMA",consulta_completa__11[[#This Row],[14 - Inst. Atuando no Local]]),0)</f>
        <v>0</v>
      </c>
      <c r="CX39" s="84" t="str">
        <f t="shared" si="26"/>
        <v/>
      </c>
      <c r="CY39" s="84" t="str">
        <f>IF(consulta_completa__11[[#This Row],[14 - Inst. Atuando no Local]]="","X","")</f>
        <v/>
      </c>
      <c r="CZ39" s="84">
        <f>IFERROR(FIND("OUTRA (S)",consulta_completa__11[[#This Row],[14 - Inst. Atuando no Local]]),0)</f>
        <v>0</v>
      </c>
      <c r="DA39" s="84" t="str">
        <f t="shared" si="27"/>
        <v/>
      </c>
      <c r="DB39" s="35" t="str">
        <f t="shared" si="28"/>
        <v>Sim</v>
      </c>
      <c r="DC39" s="35" t="str">
        <f t="shared" si="29"/>
        <v>Não</v>
      </c>
      <c r="DD39" s="35" t="str">
        <f t="shared" si="30"/>
        <v>Sim</v>
      </c>
      <c r="DE39" s="87" t="str">
        <f t="shared" si="1"/>
        <v>Estadual</v>
      </c>
    </row>
    <row r="40" spans="1:109">
      <c r="A40" s="14">
        <v>202511736052</v>
      </c>
      <c r="B40" s="1">
        <v>45671</v>
      </c>
      <c r="C40" t="s">
        <v>593</v>
      </c>
      <c r="D40" t="s">
        <v>161</v>
      </c>
      <c r="E40" t="s">
        <v>162</v>
      </c>
      <c r="F40" t="s">
        <v>163</v>
      </c>
      <c r="G40" t="s">
        <v>113</v>
      </c>
      <c r="H40" t="s">
        <v>114</v>
      </c>
      <c r="I40" t="s">
        <v>114</v>
      </c>
      <c r="J40" t="s">
        <v>594</v>
      </c>
      <c r="K40" t="s">
        <v>113</v>
      </c>
      <c r="L40" t="s">
        <v>113</v>
      </c>
      <c r="M40" t="s">
        <v>140</v>
      </c>
      <c r="N40" t="s">
        <v>119</v>
      </c>
      <c r="O40" t="s">
        <v>120</v>
      </c>
      <c r="P40" t="s">
        <v>355</v>
      </c>
      <c r="Q40" t="s">
        <v>122</v>
      </c>
      <c r="R40" t="s">
        <v>123</v>
      </c>
      <c r="S40" t="s">
        <v>113</v>
      </c>
      <c r="T40" t="s">
        <v>113</v>
      </c>
      <c r="U40" t="s">
        <v>595</v>
      </c>
      <c r="V40" t="s">
        <v>596</v>
      </c>
      <c r="Z40" t="s">
        <v>170</v>
      </c>
      <c r="AA40" t="s">
        <v>171</v>
      </c>
      <c r="AB40" t="s">
        <v>172</v>
      </c>
      <c r="AC40" t="s">
        <v>173</v>
      </c>
      <c r="AD40">
        <v>1</v>
      </c>
      <c r="AE40" t="s">
        <v>174</v>
      </c>
      <c r="AF40" t="s">
        <v>113</v>
      </c>
      <c r="AG40" t="s">
        <v>113</v>
      </c>
      <c r="AH40" t="s">
        <v>131</v>
      </c>
      <c r="AI40" t="s">
        <v>132</v>
      </c>
      <c r="AJ40" t="s">
        <v>131</v>
      </c>
      <c r="AK40" t="s">
        <v>597</v>
      </c>
      <c r="AL40" t="s">
        <v>598</v>
      </c>
      <c r="AM40" t="s">
        <v>176</v>
      </c>
      <c r="AN40" t="s">
        <v>172</v>
      </c>
      <c r="AO40" t="s">
        <v>225</v>
      </c>
      <c r="AP40">
        <v>41988207121</v>
      </c>
      <c r="AQ40" t="s">
        <v>178</v>
      </c>
      <c r="AR40" t="s">
        <v>113</v>
      </c>
      <c r="AS40" t="s">
        <v>113</v>
      </c>
      <c r="AT40" t="s">
        <v>113</v>
      </c>
      <c r="AU40" t="s">
        <v>113</v>
      </c>
      <c r="AW40" t="s">
        <v>113</v>
      </c>
      <c r="AX40" s="82">
        <f>IFERROR(FIND("Óbitos/feridos",consulta_completa__11[[#This Row],[13 - Ocorrências/Ambientes Atingidos]]),0)</f>
        <v>0</v>
      </c>
      <c r="AY40" s="83" t="str">
        <f t="shared" si="2"/>
        <v/>
      </c>
      <c r="AZ40" s="82">
        <f>IFERROR(FIND("População afetada/evacuada",consulta_completa__11[[#This Row],[13 - Ocorrências/Ambientes Atingidos]]),0)</f>
        <v>0</v>
      </c>
      <c r="BA40" s="82" t="str">
        <f t="shared" si="3"/>
        <v/>
      </c>
      <c r="BB40" s="82">
        <f>IFERROR(FIND("Suspensão de abastecimento de água",consulta_completa__11[[#This Row],[13 - Ocorrências/Ambientes Atingidos]]),0)</f>
        <v>0</v>
      </c>
      <c r="BC40" s="83" t="str">
        <f t="shared" si="31"/>
        <v/>
      </c>
      <c r="BD40" s="82">
        <f>IFERROR(FIND("Rio/córrego",consulta_completa__11[[#This Row],[13 - Ocorrências/Ambientes Atingidos]]),0)</f>
        <v>0</v>
      </c>
      <c r="BE40" s="83" t="str">
        <f t="shared" si="4"/>
        <v/>
      </c>
      <c r="BF40" s="82">
        <f>IFERROR(FIND("Lago",consulta_completa__11[[#This Row],[13 - Ocorrências/Ambientes Atingidos]]),0)</f>
        <v>0</v>
      </c>
      <c r="BG40" s="83" t="str">
        <f t="shared" si="5"/>
        <v/>
      </c>
      <c r="BH40" s="82">
        <f>IFERROR(FIND("Mar",consulta_completa__11[[#This Row],[13 - Ocorrências/Ambientes Atingidos]]),0)</f>
        <v>0</v>
      </c>
      <c r="BI40" s="83" t="str">
        <f t="shared" si="6"/>
        <v/>
      </c>
      <c r="BJ40" s="82">
        <f>IFERROR(FIND("Praia",consulta_completa__11[[#This Row],[13 - Ocorrências/Ambientes Atingidos]]),0)</f>
        <v>0</v>
      </c>
      <c r="BK40" s="83" t="str">
        <f t="shared" si="7"/>
        <v/>
      </c>
      <c r="BL40" s="82">
        <f>IFERROR(FIND("Solo",consulta_completa__11[[#This Row],[13 - Ocorrências/Ambientes Atingidos]]),0)</f>
        <v>1</v>
      </c>
      <c r="BM40" s="83" t="str">
        <f t="shared" si="8"/>
        <v>X</v>
      </c>
      <c r="BN40" s="82">
        <f>IFERROR(FIND("Águas subterrâneas",consulta_completa__11[[#This Row],[13 - Ocorrências/Ambientes Atingidos]]),0)</f>
        <v>0</v>
      </c>
      <c r="BO40" s="83" t="str">
        <f t="shared" si="9"/>
        <v/>
      </c>
      <c r="BP40" s="82">
        <f>IFERROR(FIND("Atmosfera",consulta_completa__11[[#This Row],[13 - Ocorrências/Ambientes Atingidos]]),0)</f>
        <v>0</v>
      </c>
      <c r="BQ40" s="83" t="str">
        <f t="shared" si="10"/>
        <v/>
      </c>
      <c r="BR40" s="82">
        <f>IFERROR(FIND("Flora",consulta_completa__11[[#This Row],[13 - Ocorrências/Ambientes Atingidos]]),0)</f>
        <v>0</v>
      </c>
      <c r="BS40" s="83" t="str">
        <f t="shared" si="11"/>
        <v/>
      </c>
      <c r="BT40" s="82">
        <f>IFERROR(FIND("Fauna",consulta_completa__11[[#This Row],[13 - Ocorrências/Ambientes Atingidos]]),0)</f>
        <v>0</v>
      </c>
      <c r="BU40" s="83" t="str">
        <f t="shared" si="12"/>
        <v/>
      </c>
      <c r="BV40" s="82">
        <f>IFERROR(FIND("UC federal",consulta_completa__11[[#This Row],[13 - Ocorrências/Ambientes Atingidos]]),0)</f>
        <v>0</v>
      </c>
      <c r="BW40" s="83" t="str">
        <f t="shared" si="13"/>
        <v/>
      </c>
      <c r="BX40" s="82">
        <f>IFERROR(FIND("UC estadual/municipal",consulta_completa__11[[#This Row],[13 - Ocorrências/Ambientes Atingidos]]),0)</f>
        <v>0</v>
      </c>
      <c r="BY40" s="83" t="str">
        <f t="shared" si="14"/>
        <v/>
      </c>
      <c r="BZ40" s="82">
        <f>IFERROR(FIND("Outro(s)",consulta_completa__11[[#This Row],[13 - Ocorrências/Ambientes Atingidos]]),0)</f>
        <v>0</v>
      </c>
      <c r="CA40" s="83" t="str">
        <f t="shared" si="15"/>
        <v/>
      </c>
      <c r="CB40" s="82">
        <f>IFERROR(FIND("Sem dano",consulta_completa__11[[#This Row],[13 - Ocorrências/Ambientes Atingidos]]),0)</f>
        <v>0</v>
      </c>
      <c r="CC40" s="83" t="str">
        <f t="shared" si="16"/>
        <v/>
      </c>
      <c r="CD40" s="82" t="str">
        <f>IF(consulta_completa__11[[#This Row],[13 - Ocorrências/Ambientes Atingidos]]="","X","")</f>
        <v/>
      </c>
      <c r="CE40" s="84">
        <f>IFERROR(FIND("IBAMA",consulta_completa__11[[#This Row],[14 - Inst. Atuando no Local]]),0)</f>
        <v>0</v>
      </c>
      <c r="CF40" s="84" t="str">
        <f t="shared" si="17"/>
        <v/>
      </c>
      <c r="CG40" s="84">
        <f>IFERROR(FIND("OEMA",consulta_completa__11[[#This Row],[14 - Inst. Atuando no Local]]),0)</f>
        <v>0</v>
      </c>
      <c r="CH40" s="84" t="str">
        <f t="shared" si="18"/>
        <v/>
      </c>
      <c r="CI40" s="84">
        <f>IFERROR(FIND("DEFESA CIVIL",consulta_completa__11[[#This Row],[14 - Inst. Atuando no Local]]),0)</f>
        <v>0</v>
      </c>
      <c r="CJ40" s="84" t="str">
        <f t="shared" si="19"/>
        <v/>
      </c>
      <c r="CK40" s="84">
        <f>IFERROR(FIND("CORPO DE BOMBEIROS",consulta_completa__11[[#This Row],[14 - Inst. Atuando no Local]]),0)</f>
        <v>0</v>
      </c>
      <c r="CL40" s="84" t="str">
        <f t="shared" si="20"/>
        <v/>
      </c>
      <c r="CM40" s="84">
        <f>IFERROR(FIND("POLÍCIA RODOVIÁRIA",consulta_completa__11[[#This Row],[14 - Inst. Atuando no Local]]),0)</f>
        <v>0</v>
      </c>
      <c r="CN40" s="84" t="str">
        <f t="shared" si="21"/>
        <v/>
      </c>
      <c r="CO40" s="84">
        <f>IFERROR(FIND("POLÍCIA MILITAR",consulta_completa__11[[#This Row],[14 - Inst. Atuando no Local]]),0)</f>
        <v>0</v>
      </c>
      <c r="CP40" s="84" t="str">
        <f t="shared" si="22"/>
        <v/>
      </c>
      <c r="CQ40" s="84">
        <f>IFERROR(FIND("POLÍCIA CIVIL",consulta_completa__11[[#This Row],[14 - Inst. Atuando no Local]]),0)</f>
        <v>0</v>
      </c>
      <c r="CR40" s="84" t="str">
        <f t="shared" si="23"/>
        <v/>
      </c>
      <c r="CS40" s="84">
        <f>IFERROR(FIND("MARINHA DO BRASIL",consulta_completa__11[[#This Row],[14 - Inst. Atuando no Local]]),0)</f>
        <v>0</v>
      </c>
      <c r="CT40" s="84" t="str">
        <f t="shared" si="24"/>
        <v/>
      </c>
      <c r="CU40" s="84">
        <f>IFERROR(FIND("EMPRESA ESPECIALIZADA EM ATENDIMENTO",consulta_completa__11[[#This Row],[14 - Inst. Atuando no Local]]),0)</f>
        <v>0</v>
      </c>
      <c r="CV40" s="84" t="str">
        <f t="shared" si="25"/>
        <v/>
      </c>
      <c r="CW40" s="84">
        <f>IFERROR(FIND("IBAMA",consulta_completa__11[[#This Row],[14 - Inst. Atuando no Local]]),0)</f>
        <v>0</v>
      </c>
      <c r="CX40" s="84" t="str">
        <f t="shared" si="26"/>
        <v/>
      </c>
      <c r="CY40" s="84" t="str">
        <f>IF(consulta_completa__11[[#This Row],[14 - Inst. Atuando no Local]]="","X","")</f>
        <v/>
      </c>
      <c r="CZ40" s="84">
        <f>IFERROR(FIND("OUTRA (S)",consulta_completa__11[[#This Row],[14 - Inst. Atuando no Local]]),0)</f>
        <v>0</v>
      </c>
      <c r="DA40" s="84" t="str">
        <f t="shared" si="27"/>
        <v/>
      </c>
      <c r="DB40" s="35" t="str">
        <f t="shared" si="28"/>
        <v>Sim</v>
      </c>
      <c r="DC40" s="35" t="str">
        <f t="shared" si="29"/>
        <v>Não</v>
      </c>
      <c r="DD40" s="35" t="str">
        <f t="shared" si="30"/>
        <v>Sim</v>
      </c>
      <c r="DE40" s="87" t="str">
        <f t="shared" si="1"/>
        <v>Federal</v>
      </c>
    </row>
    <row r="41" spans="1:109">
      <c r="A41" s="14">
        <v>20251163610</v>
      </c>
      <c r="B41" s="1">
        <v>45672</v>
      </c>
      <c r="C41" t="s">
        <v>109</v>
      </c>
      <c r="D41" t="s">
        <v>110</v>
      </c>
      <c r="E41" t="s">
        <v>452</v>
      </c>
      <c r="F41" t="s">
        <v>112</v>
      </c>
      <c r="G41" t="s">
        <v>113</v>
      </c>
      <c r="H41" t="s">
        <v>114</v>
      </c>
      <c r="I41" t="s">
        <v>114</v>
      </c>
      <c r="J41" t="s">
        <v>562</v>
      </c>
      <c r="K41" t="s">
        <v>599</v>
      </c>
      <c r="L41" t="s">
        <v>117</v>
      </c>
      <c r="M41" t="s">
        <v>118</v>
      </c>
      <c r="N41" t="s">
        <v>119</v>
      </c>
      <c r="O41" t="s">
        <v>239</v>
      </c>
      <c r="P41" t="s">
        <v>121</v>
      </c>
      <c r="Q41" t="s">
        <v>122</v>
      </c>
      <c r="R41" t="s">
        <v>123</v>
      </c>
      <c r="S41" t="s">
        <v>113</v>
      </c>
      <c r="T41" t="s">
        <v>600</v>
      </c>
      <c r="U41" t="s">
        <v>601</v>
      </c>
      <c r="V41" t="s">
        <v>602</v>
      </c>
      <c r="Z41" t="s">
        <v>409</v>
      </c>
      <c r="AA41" t="s">
        <v>567</v>
      </c>
      <c r="AB41" t="s">
        <v>603</v>
      </c>
      <c r="AC41" t="s">
        <v>207</v>
      </c>
      <c r="AD41">
        <v>1</v>
      </c>
      <c r="AE41" t="s">
        <v>568</v>
      </c>
      <c r="AF41" t="s">
        <v>113</v>
      </c>
      <c r="AG41" t="s">
        <v>113</v>
      </c>
      <c r="AH41" t="s">
        <v>131</v>
      </c>
      <c r="AI41" t="s">
        <v>132</v>
      </c>
      <c r="AJ41" t="s">
        <v>131</v>
      </c>
      <c r="AK41" t="s">
        <v>604</v>
      </c>
      <c r="AL41" t="s">
        <v>605</v>
      </c>
      <c r="AM41" t="s">
        <v>210</v>
      </c>
      <c r="AN41" t="s">
        <v>206</v>
      </c>
      <c r="AO41" t="s">
        <v>113</v>
      </c>
      <c r="AP41">
        <v>2732951305</v>
      </c>
      <c r="AQ41" t="s">
        <v>211</v>
      </c>
      <c r="AR41" t="s">
        <v>113</v>
      </c>
      <c r="AS41" t="s">
        <v>113</v>
      </c>
      <c r="AT41" t="s">
        <v>113</v>
      </c>
      <c r="AU41" t="s">
        <v>113</v>
      </c>
      <c r="AW41" t="s">
        <v>113</v>
      </c>
      <c r="AX41" s="82">
        <f>IFERROR(FIND("Óbitos/feridos",consulta_completa__11[[#This Row],[13 - Ocorrências/Ambientes Atingidos]]),0)</f>
        <v>0</v>
      </c>
      <c r="AY41" s="83" t="str">
        <f t="shared" si="2"/>
        <v/>
      </c>
      <c r="AZ41" s="82">
        <f>IFERROR(FIND("População afetada/evacuada",consulta_completa__11[[#This Row],[13 - Ocorrências/Ambientes Atingidos]]),0)</f>
        <v>0</v>
      </c>
      <c r="BA41" s="82" t="str">
        <f t="shared" si="3"/>
        <v/>
      </c>
      <c r="BB41" s="82">
        <f>IFERROR(FIND("Suspensão de abastecimento de água",consulta_completa__11[[#This Row],[13 - Ocorrências/Ambientes Atingidos]]),0)</f>
        <v>0</v>
      </c>
      <c r="BC41" s="83" t="str">
        <f t="shared" si="31"/>
        <v/>
      </c>
      <c r="BD41" s="82">
        <f>IFERROR(FIND("Rio/córrego",consulta_completa__11[[#This Row],[13 - Ocorrências/Ambientes Atingidos]]),0)</f>
        <v>0</v>
      </c>
      <c r="BE41" s="83" t="str">
        <f t="shared" si="4"/>
        <v/>
      </c>
      <c r="BF41" s="82">
        <f>IFERROR(FIND("Lago",consulta_completa__11[[#This Row],[13 - Ocorrências/Ambientes Atingidos]]),0)</f>
        <v>0</v>
      </c>
      <c r="BG41" s="83" t="str">
        <f t="shared" si="5"/>
        <v/>
      </c>
      <c r="BH41" s="82">
        <f>IFERROR(FIND("Mar",consulta_completa__11[[#This Row],[13 - Ocorrências/Ambientes Atingidos]]),0)</f>
        <v>1</v>
      </c>
      <c r="BI41" s="83" t="str">
        <f t="shared" si="6"/>
        <v>X</v>
      </c>
      <c r="BJ41" s="82">
        <f>IFERROR(FIND("Praia",consulta_completa__11[[#This Row],[13 - Ocorrências/Ambientes Atingidos]]),0)</f>
        <v>0</v>
      </c>
      <c r="BK41" s="83" t="str">
        <f t="shared" si="7"/>
        <v/>
      </c>
      <c r="BL41" s="82">
        <f>IFERROR(FIND("Solo",consulta_completa__11[[#This Row],[13 - Ocorrências/Ambientes Atingidos]]),0)</f>
        <v>0</v>
      </c>
      <c r="BM41" s="83" t="str">
        <f t="shared" si="8"/>
        <v/>
      </c>
      <c r="BN41" s="82">
        <f>IFERROR(FIND("Águas subterrâneas",consulta_completa__11[[#This Row],[13 - Ocorrências/Ambientes Atingidos]]),0)</f>
        <v>0</v>
      </c>
      <c r="BO41" s="83" t="str">
        <f t="shared" si="9"/>
        <v/>
      </c>
      <c r="BP41" s="82">
        <f>IFERROR(FIND("Atmosfera",consulta_completa__11[[#This Row],[13 - Ocorrências/Ambientes Atingidos]]),0)</f>
        <v>0</v>
      </c>
      <c r="BQ41" s="83" t="str">
        <f t="shared" si="10"/>
        <v/>
      </c>
      <c r="BR41" s="82">
        <f>IFERROR(FIND("Flora",consulta_completa__11[[#This Row],[13 - Ocorrências/Ambientes Atingidos]]),0)</f>
        <v>0</v>
      </c>
      <c r="BS41" s="83" t="str">
        <f t="shared" si="11"/>
        <v/>
      </c>
      <c r="BT41" s="82">
        <f>IFERROR(FIND("Fauna",consulta_completa__11[[#This Row],[13 - Ocorrências/Ambientes Atingidos]]),0)</f>
        <v>0</v>
      </c>
      <c r="BU41" s="83" t="str">
        <f t="shared" si="12"/>
        <v/>
      </c>
      <c r="BV41" s="82">
        <f>IFERROR(FIND("UC federal",consulta_completa__11[[#This Row],[13 - Ocorrências/Ambientes Atingidos]]),0)</f>
        <v>0</v>
      </c>
      <c r="BW41" s="83" t="str">
        <f t="shared" si="13"/>
        <v/>
      </c>
      <c r="BX41" s="82">
        <f>IFERROR(FIND("UC estadual/municipal",consulta_completa__11[[#This Row],[13 - Ocorrências/Ambientes Atingidos]]),0)</f>
        <v>0</v>
      </c>
      <c r="BY41" s="83" t="str">
        <f t="shared" si="14"/>
        <v/>
      </c>
      <c r="BZ41" s="82">
        <f>IFERROR(FIND("Outro(s)",consulta_completa__11[[#This Row],[13 - Ocorrências/Ambientes Atingidos]]),0)</f>
        <v>0</v>
      </c>
      <c r="CA41" s="83" t="str">
        <f t="shared" si="15"/>
        <v/>
      </c>
      <c r="CB41" s="82">
        <f>IFERROR(FIND("Sem dano",consulta_completa__11[[#This Row],[13 - Ocorrências/Ambientes Atingidos]]),0)</f>
        <v>0</v>
      </c>
      <c r="CC41" s="83" t="str">
        <f t="shared" si="16"/>
        <v/>
      </c>
      <c r="CD41" s="82" t="str">
        <f>IF(consulta_completa__11[[#This Row],[13 - Ocorrências/Ambientes Atingidos]]="","X","")</f>
        <v/>
      </c>
      <c r="CE41" s="84">
        <f>IFERROR(FIND("IBAMA",consulta_completa__11[[#This Row],[14 - Inst. Atuando no Local]]),0)</f>
        <v>0</v>
      </c>
      <c r="CF41" s="84" t="str">
        <f t="shared" si="17"/>
        <v/>
      </c>
      <c r="CG41" s="84">
        <f>IFERROR(FIND("OEMA",consulta_completa__11[[#This Row],[14 - Inst. Atuando no Local]]),0)</f>
        <v>0</v>
      </c>
      <c r="CH41" s="84" t="str">
        <f t="shared" si="18"/>
        <v/>
      </c>
      <c r="CI41" s="84">
        <f>IFERROR(FIND("DEFESA CIVIL",consulta_completa__11[[#This Row],[14 - Inst. Atuando no Local]]),0)</f>
        <v>0</v>
      </c>
      <c r="CJ41" s="84" t="str">
        <f t="shared" si="19"/>
        <v/>
      </c>
      <c r="CK41" s="84">
        <f>IFERROR(FIND("CORPO DE BOMBEIROS",consulta_completa__11[[#This Row],[14 - Inst. Atuando no Local]]),0)</f>
        <v>0</v>
      </c>
      <c r="CL41" s="84" t="str">
        <f t="shared" si="20"/>
        <v/>
      </c>
      <c r="CM41" s="84">
        <f>IFERROR(FIND("POLÍCIA RODOVIÁRIA",consulta_completa__11[[#This Row],[14 - Inst. Atuando no Local]]),0)</f>
        <v>0</v>
      </c>
      <c r="CN41" s="84" t="str">
        <f t="shared" si="21"/>
        <v/>
      </c>
      <c r="CO41" s="84">
        <f>IFERROR(FIND("POLÍCIA MILITAR",consulta_completa__11[[#This Row],[14 - Inst. Atuando no Local]]),0)</f>
        <v>0</v>
      </c>
      <c r="CP41" s="84" t="str">
        <f t="shared" si="22"/>
        <v/>
      </c>
      <c r="CQ41" s="84">
        <f>IFERROR(FIND("POLÍCIA CIVIL",consulta_completa__11[[#This Row],[14 - Inst. Atuando no Local]]),0)</f>
        <v>0</v>
      </c>
      <c r="CR41" s="84" t="str">
        <f t="shared" si="23"/>
        <v/>
      </c>
      <c r="CS41" s="84">
        <f>IFERROR(FIND("MARINHA DO BRASIL",consulta_completa__11[[#This Row],[14 - Inst. Atuando no Local]]),0)</f>
        <v>0</v>
      </c>
      <c r="CT41" s="84" t="str">
        <f t="shared" si="24"/>
        <v/>
      </c>
      <c r="CU41" s="84">
        <f>IFERROR(FIND("EMPRESA ESPECIALIZADA EM ATENDIMENTO",consulta_completa__11[[#This Row],[14 - Inst. Atuando no Local]]),0)</f>
        <v>0</v>
      </c>
      <c r="CV41" s="84" t="str">
        <f t="shared" si="25"/>
        <v/>
      </c>
      <c r="CW41" s="84">
        <f>IFERROR(FIND("IBAMA",consulta_completa__11[[#This Row],[14 - Inst. Atuando no Local]]),0)</f>
        <v>0</v>
      </c>
      <c r="CX41" s="84" t="str">
        <f t="shared" si="26"/>
        <v/>
      </c>
      <c r="CY41" s="84" t="str">
        <f>IF(consulta_completa__11[[#This Row],[14 - Inst. Atuando no Local]]="","X","")</f>
        <v/>
      </c>
      <c r="CZ41" s="84">
        <f>IFERROR(FIND("OUTRA (S)",consulta_completa__11[[#This Row],[14 - Inst. Atuando no Local]]),0)</f>
        <v>0</v>
      </c>
      <c r="DA41" s="84" t="str">
        <f t="shared" si="27"/>
        <v/>
      </c>
      <c r="DB41" s="35" t="str">
        <f t="shared" si="28"/>
        <v>Sim</v>
      </c>
      <c r="DC41" s="35" t="str">
        <f t="shared" si="29"/>
        <v>Não</v>
      </c>
      <c r="DD41" s="35" t="str">
        <f t="shared" si="30"/>
        <v>Sim</v>
      </c>
      <c r="DE41" s="87" t="str">
        <f t="shared" si="1"/>
        <v>Federal</v>
      </c>
    </row>
    <row r="42" spans="1:109">
      <c r="A42" s="14">
        <v>202511564851</v>
      </c>
      <c r="B42" s="1">
        <v>45672</v>
      </c>
      <c r="C42" t="s">
        <v>160</v>
      </c>
      <c r="D42" t="s">
        <v>161</v>
      </c>
      <c r="E42" t="s">
        <v>162</v>
      </c>
      <c r="F42" t="s">
        <v>163</v>
      </c>
      <c r="G42" t="s">
        <v>113</v>
      </c>
      <c r="H42" t="s">
        <v>114</v>
      </c>
      <c r="I42" t="s">
        <v>114</v>
      </c>
      <c r="J42" t="s">
        <v>594</v>
      </c>
      <c r="K42" t="s">
        <v>165</v>
      </c>
      <c r="L42" t="s">
        <v>166</v>
      </c>
      <c r="M42" t="s">
        <v>140</v>
      </c>
      <c r="N42" t="s">
        <v>119</v>
      </c>
      <c r="O42" t="s">
        <v>120</v>
      </c>
      <c r="P42" t="s">
        <v>121</v>
      </c>
      <c r="Q42" t="s">
        <v>122</v>
      </c>
      <c r="R42" t="s">
        <v>123</v>
      </c>
      <c r="S42" t="s">
        <v>113</v>
      </c>
      <c r="T42" t="s">
        <v>113</v>
      </c>
      <c r="U42" t="s">
        <v>222</v>
      </c>
      <c r="V42" t="s">
        <v>606</v>
      </c>
      <c r="Z42" t="s">
        <v>170</v>
      </c>
      <c r="AA42" t="s">
        <v>171</v>
      </c>
      <c r="AB42" t="s">
        <v>172</v>
      </c>
      <c r="AC42" t="s">
        <v>173</v>
      </c>
      <c r="AD42">
        <v>1</v>
      </c>
      <c r="AE42" t="s">
        <v>174</v>
      </c>
      <c r="AF42" t="s">
        <v>113</v>
      </c>
      <c r="AG42" t="s">
        <v>113</v>
      </c>
      <c r="AH42" t="s">
        <v>131</v>
      </c>
      <c r="AI42" t="s">
        <v>132</v>
      </c>
      <c r="AJ42" t="s">
        <v>131</v>
      </c>
      <c r="AK42" t="s">
        <v>224</v>
      </c>
      <c r="AL42" t="s">
        <v>607</v>
      </c>
      <c r="AM42" t="s">
        <v>176</v>
      </c>
      <c r="AN42" t="s">
        <v>172</v>
      </c>
      <c r="AO42" t="s">
        <v>225</v>
      </c>
      <c r="AP42">
        <v>41988207121</v>
      </c>
      <c r="AQ42" t="s">
        <v>178</v>
      </c>
      <c r="AR42" t="s">
        <v>113</v>
      </c>
      <c r="AS42" t="s">
        <v>113</v>
      </c>
      <c r="AT42" t="s">
        <v>113</v>
      </c>
      <c r="AU42" t="s">
        <v>113</v>
      </c>
      <c r="AW42" t="s">
        <v>113</v>
      </c>
      <c r="AX42" s="82">
        <f>IFERROR(FIND("Óbitos/feridos",consulta_completa__11[[#This Row],[13 - Ocorrências/Ambientes Atingidos]]),0)</f>
        <v>0</v>
      </c>
      <c r="AY42" s="83" t="str">
        <f t="shared" si="2"/>
        <v/>
      </c>
      <c r="AZ42" s="82">
        <f>IFERROR(FIND("População afetada/evacuada",consulta_completa__11[[#This Row],[13 - Ocorrências/Ambientes Atingidos]]),0)</f>
        <v>0</v>
      </c>
      <c r="BA42" s="82" t="str">
        <f t="shared" si="3"/>
        <v/>
      </c>
      <c r="BB42" s="82">
        <f>IFERROR(FIND("Suspensão de abastecimento de água",consulta_completa__11[[#This Row],[13 - Ocorrências/Ambientes Atingidos]]),0)</f>
        <v>0</v>
      </c>
      <c r="BC42" s="83" t="str">
        <f t="shared" si="31"/>
        <v/>
      </c>
      <c r="BD42" s="82">
        <f>IFERROR(FIND("Rio/córrego",consulta_completa__11[[#This Row],[13 - Ocorrências/Ambientes Atingidos]]),0)</f>
        <v>0</v>
      </c>
      <c r="BE42" s="83" t="str">
        <f t="shared" si="4"/>
        <v/>
      </c>
      <c r="BF42" s="82">
        <f>IFERROR(FIND("Lago",consulta_completa__11[[#This Row],[13 - Ocorrências/Ambientes Atingidos]]),0)</f>
        <v>0</v>
      </c>
      <c r="BG42" s="83" t="str">
        <f t="shared" si="5"/>
        <v/>
      </c>
      <c r="BH42" s="82">
        <f>IFERROR(FIND("Mar",consulta_completa__11[[#This Row],[13 - Ocorrências/Ambientes Atingidos]]),0)</f>
        <v>0</v>
      </c>
      <c r="BI42" s="83" t="str">
        <f t="shared" si="6"/>
        <v/>
      </c>
      <c r="BJ42" s="82">
        <f>IFERROR(FIND("Praia",consulta_completa__11[[#This Row],[13 - Ocorrências/Ambientes Atingidos]]),0)</f>
        <v>0</v>
      </c>
      <c r="BK42" s="83" t="str">
        <f t="shared" si="7"/>
        <v/>
      </c>
      <c r="BL42" s="82">
        <f>IFERROR(FIND("Solo",consulta_completa__11[[#This Row],[13 - Ocorrências/Ambientes Atingidos]]),0)</f>
        <v>1</v>
      </c>
      <c r="BM42" s="83" t="str">
        <f t="shared" si="8"/>
        <v>X</v>
      </c>
      <c r="BN42" s="82">
        <f>IFERROR(FIND("Águas subterrâneas",consulta_completa__11[[#This Row],[13 - Ocorrências/Ambientes Atingidos]]),0)</f>
        <v>0</v>
      </c>
      <c r="BO42" s="83" t="str">
        <f t="shared" si="9"/>
        <v/>
      </c>
      <c r="BP42" s="82">
        <f>IFERROR(FIND("Atmosfera",consulta_completa__11[[#This Row],[13 - Ocorrências/Ambientes Atingidos]]),0)</f>
        <v>0</v>
      </c>
      <c r="BQ42" s="83" t="str">
        <f t="shared" si="10"/>
        <v/>
      </c>
      <c r="BR42" s="82">
        <f>IFERROR(FIND("Flora",consulta_completa__11[[#This Row],[13 - Ocorrências/Ambientes Atingidos]]),0)</f>
        <v>0</v>
      </c>
      <c r="BS42" s="83" t="str">
        <f t="shared" si="11"/>
        <v/>
      </c>
      <c r="BT42" s="82">
        <f>IFERROR(FIND("Fauna",consulta_completa__11[[#This Row],[13 - Ocorrências/Ambientes Atingidos]]),0)</f>
        <v>0</v>
      </c>
      <c r="BU42" s="83" t="str">
        <f t="shared" si="12"/>
        <v/>
      </c>
      <c r="BV42" s="82">
        <f>IFERROR(FIND("UC federal",consulta_completa__11[[#This Row],[13 - Ocorrências/Ambientes Atingidos]]),0)</f>
        <v>0</v>
      </c>
      <c r="BW42" s="83" t="str">
        <f t="shared" si="13"/>
        <v/>
      </c>
      <c r="BX42" s="82">
        <f>IFERROR(FIND("UC estadual/municipal",consulta_completa__11[[#This Row],[13 - Ocorrências/Ambientes Atingidos]]),0)</f>
        <v>0</v>
      </c>
      <c r="BY42" s="83" t="str">
        <f t="shared" si="14"/>
        <v/>
      </c>
      <c r="BZ42" s="82">
        <f>IFERROR(FIND("Outro(s)",consulta_completa__11[[#This Row],[13 - Ocorrências/Ambientes Atingidos]]),0)</f>
        <v>0</v>
      </c>
      <c r="CA42" s="83" t="str">
        <f t="shared" si="15"/>
        <v/>
      </c>
      <c r="CB42" s="82">
        <f>IFERROR(FIND("Sem dano",consulta_completa__11[[#This Row],[13 - Ocorrências/Ambientes Atingidos]]),0)</f>
        <v>0</v>
      </c>
      <c r="CC42" s="83" t="str">
        <f t="shared" si="16"/>
        <v/>
      </c>
      <c r="CD42" s="82" t="str">
        <f>IF(consulta_completa__11[[#This Row],[13 - Ocorrências/Ambientes Atingidos]]="","X","")</f>
        <v/>
      </c>
      <c r="CE42" s="84">
        <f>IFERROR(FIND("IBAMA",consulta_completa__11[[#This Row],[14 - Inst. Atuando no Local]]),0)</f>
        <v>0</v>
      </c>
      <c r="CF42" s="84" t="str">
        <f t="shared" si="17"/>
        <v/>
      </c>
      <c r="CG42" s="84">
        <f>IFERROR(FIND("OEMA",consulta_completa__11[[#This Row],[14 - Inst. Atuando no Local]]),0)</f>
        <v>0</v>
      </c>
      <c r="CH42" s="84" t="str">
        <f t="shared" si="18"/>
        <v/>
      </c>
      <c r="CI42" s="84">
        <f>IFERROR(FIND("DEFESA CIVIL",consulta_completa__11[[#This Row],[14 - Inst. Atuando no Local]]),0)</f>
        <v>0</v>
      </c>
      <c r="CJ42" s="84" t="str">
        <f t="shared" si="19"/>
        <v/>
      </c>
      <c r="CK42" s="84">
        <f>IFERROR(FIND("CORPO DE BOMBEIROS",consulta_completa__11[[#This Row],[14 - Inst. Atuando no Local]]),0)</f>
        <v>0</v>
      </c>
      <c r="CL42" s="84" t="str">
        <f t="shared" si="20"/>
        <v/>
      </c>
      <c r="CM42" s="84">
        <f>IFERROR(FIND("POLÍCIA RODOVIÁRIA",consulta_completa__11[[#This Row],[14 - Inst. Atuando no Local]]),0)</f>
        <v>0</v>
      </c>
      <c r="CN42" s="84" t="str">
        <f t="shared" si="21"/>
        <v/>
      </c>
      <c r="CO42" s="84">
        <f>IFERROR(FIND("POLÍCIA MILITAR",consulta_completa__11[[#This Row],[14 - Inst. Atuando no Local]]),0)</f>
        <v>0</v>
      </c>
      <c r="CP42" s="84" t="str">
        <f t="shared" si="22"/>
        <v/>
      </c>
      <c r="CQ42" s="84">
        <f>IFERROR(FIND("POLÍCIA CIVIL",consulta_completa__11[[#This Row],[14 - Inst. Atuando no Local]]),0)</f>
        <v>0</v>
      </c>
      <c r="CR42" s="84" t="str">
        <f t="shared" si="23"/>
        <v/>
      </c>
      <c r="CS42" s="84">
        <f>IFERROR(FIND("MARINHA DO BRASIL",consulta_completa__11[[#This Row],[14 - Inst. Atuando no Local]]),0)</f>
        <v>0</v>
      </c>
      <c r="CT42" s="84" t="str">
        <f t="shared" si="24"/>
        <v/>
      </c>
      <c r="CU42" s="84">
        <f>IFERROR(FIND("EMPRESA ESPECIALIZADA EM ATENDIMENTO",consulta_completa__11[[#This Row],[14 - Inst. Atuando no Local]]),0)</f>
        <v>0</v>
      </c>
      <c r="CV42" s="84" t="str">
        <f t="shared" si="25"/>
        <v/>
      </c>
      <c r="CW42" s="84">
        <f>IFERROR(FIND("IBAMA",consulta_completa__11[[#This Row],[14 - Inst. Atuando no Local]]),0)</f>
        <v>0</v>
      </c>
      <c r="CX42" s="84" t="str">
        <f t="shared" si="26"/>
        <v/>
      </c>
      <c r="CY42" s="84" t="str">
        <f>IF(consulta_completa__11[[#This Row],[14 - Inst. Atuando no Local]]="","X","")</f>
        <v/>
      </c>
      <c r="CZ42" s="84">
        <f>IFERROR(FIND("OUTRA (S)",consulta_completa__11[[#This Row],[14 - Inst. Atuando no Local]]),0)</f>
        <v>0</v>
      </c>
      <c r="DA42" s="84" t="str">
        <f t="shared" si="27"/>
        <v/>
      </c>
      <c r="DB42" s="35" t="str">
        <f t="shared" si="28"/>
        <v>Sim</v>
      </c>
      <c r="DC42" s="35" t="str">
        <f t="shared" si="29"/>
        <v>Não</v>
      </c>
      <c r="DD42" s="35" t="str">
        <f t="shared" si="30"/>
        <v>Sim</v>
      </c>
      <c r="DE42" s="87" t="str">
        <f t="shared" si="1"/>
        <v>Federal</v>
      </c>
    </row>
    <row r="43" spans="1:109">
      <c r="A43" s="14">
        <v>202511672018</v>
      </c>
      <c r="B43" s="1">
        <v>45672</v>
      </c>
      <c r="C43" t="s">
        <v>608</v>
      </c>
      <c r="D43" t="s">
        <v>609</v>
      </c>
      <c r="E43" t="s">
        <v>139</v>
      </c>
      <c r="F43" t="s">
        <v>112</v>
      </c>
      <c r="G43" t="s">
        <v>113</v>
      </c>
      <c r="H43" t="s">
        <v>114</v>
      </c>
      <c r="I43" t="s">
        <v>114</v>
      </c>
      <c r="J43" t="s">
        <v>441</v>
      </c>
      <c r="K43" t="s">
        <v>610</v>
      </c>
      <c r="L43" t="s">
        <v>117</v>
      </c>
      <c r="M43" t="s">
        <v>140</v>
      </c>
      <c r="N43" t="s">
        <v>141</v>
      </c>
      <c r="O43" t="s">
        <v>239</v>
      </c>
      <c r="P43" t="s">
        <v>121</v>
      </c>
      <c r="Q43" t="s">
        <v>143</v>
      </c>
      <c r="R43" t="s">
        <v>123</v>
      </c>
      <c r="S43" t="s">
        <v>113</v>
      </c>
      <c r="T43" t="s">
        <v>611</v>
      </c>
      <c r="U43" t="s">
        <v>145</v>
      </c>
      <c r="V43" t="s">
        <v>612</v>
      </c>
      <c r="Y43" t="b">
        <v>1</v>
      </c>
      <c r="Z43" t="s">
        <v>409</v>
      </c>
      <c r="AA43" t="s">
        <v>113</v>
      </c>
      <c r="AB43" t="s">
        <v>613</v>
      </c>
      <c r="AC43" t="s">
        <v>113</v>
      </c>
      <c r="AD43">
        <v>2</v>
      </c>
      <c r="AE43" t="s">
        <v>113</v>
      </c>
      <c r="AF43" t="s">
        <v>614</v>
      </c>
      <c r="AG43" t="s">
        <v>615</v>
      </c>
      <c r="AH43" t="s">
        <v>131</v>
      </c>
      <c r="AI43" t="s">
        <v>131</v>
      </c>
      <c r="AJ43" t="s">
        <v>131</v>
      </c>
      <c r="AK43" t="s">
        <v>616</v>
      </c>
      <c r="AL43" t="s">
        <v>617</v>
      </c>
      <c r="AM43" t="s">
        <v>153</v>
      </c>
      <c r="AN43" t="s">
        <v>154</v>
      </c>
      <c r="AO43" t="s">
        <v>155</v>
      </c>
      <c r="AP43">
        <v>6133161070</v>
      </c>
      <c r="AQ43" t="s">
        <v>156</v>
      </c>
      <c r="AR43" t="s">
        <v>113</v>
      </c>
      <c r="AS43" t="s">
        <v>113</v>
      </c>
      <c r="AT43" t="s">
        <v>618</v>
      </c>
      <c r="AU43" t="s">
        <v>592</v>
      </c>
      <c r="AV43">
        <v>320000000</v>
      </c>
      <c r="AW43" t="s">
        <v>159</v>
      </c>
      <c r="AX43" s="82">
        <f>IFERROR(FIND("Óbitos/feridos",consulta_completa__11[[#This Row],[13 - Ocorrências/Ambientes Atingidos]]),0)</f>
        <v>0</v>
      </c>
      <c r="AY43" s="83" t="str">
        <f t="shared" si="2"/>
        <v/>
      </c>
      <c r="AZ43" s="82">
        <f>IFERROR(FIND("População afetada/evacuada",consulta_completa__11[[#This Row],[13 - Ocorrências/Ambientes Atingidos]]),0)</f>
        <v>0</v>
      </c>
      <c r="BA43" s="82" t="str">
        <f t="shared" si="3"/>
        <v/>
      </c>
      <c r="BB43" s="82">
        <f>IFERROR(FIND("Suspensão de abastecimento de água",consulta_completa__11[[#This Row],[13 - Ocorrências/Ambientes Atingidos]]),0)</f>
        <v>0</v>
      </c>
      <c r="BC43" s="83" t="str">
        <f t="shared" si="31"/>
        <v/>
      </c>
      <c r="BD43" s="82">
        <f>IFERROR(FIND("Rio/córrego",consulta_completa__11[[#This Row],[13 - Ocorrências/Ambientes Atingidos]]),0)</f>
        <v>0</v>
      </c>
      <c r="BE43" s="83" t="str">
        <f t="shared" si="4"/>
        <v/>
      </c>
      <c r="BF43" s="82">
        <f>IFERROR(FIND("Lago",consulta_completa__11[[#This Row],[13 - Ocorrências/Ambientes Atingidos]]),0)</f>
        <v>0</v>
      </c>
      <c r="BG43" s="83" t="str">
        <f t="shared" si="5"/>
        <v/>
      </c>
      <c r="BH43" s="82">
        <f>IFERROR(FIND("Mar",consulta_completa__11[[#This Row],[13 - Ocorrências/Ambientes Atingidos]]),0)</f>
        <v>0</v>
      </c>
      <c r="BI43" s="83" t="str">
        <f t="shared" si="6"/>
        <v/>
      </c>
      <c r="BJ43" s="82">
        <f>IFERROR(FIND("Praia",consulta_completa__11[[#This Row],[13 - Ocorrências/Ambientes Atingidos]]),0)</f>
        <v>0</v>
      </c>
      <c r="BK43" s="83" t="str">
        <f t="shared" si="7"/>
        <v/>
      </c>
      <c r="BL43" s="82">
        <f>IFERROR(FIND("Solo",consulta_completa__11[[#This Row],[13 - Ocorrências/Ambientes Atingidos]]),0)</f>
        <v>1</v>
      </c>
      <c r="BM43" s="83" t="str">
        <f t="shared" si="8"/>
        <v>X</v>
      </c>
      <c r="BN43" s="82">
        <f>IFERROR(FIND("Águas subterrâneas",consulta_completa__11[[#This Row],[13 - Ocorrências/Ambientes Atingidos]]),0)</f>
        <v>0</v>
      </c>
      <c r="BO43" s="83" t="str">
        <f t="shared" si="9"/>
        <v/>
      </c>
      <c r="BP43" s="82">
        <f>IFERROR(FIND("Atmosfera",consulta_completa__11[[#This Row],[13 - Ocorrências/Ambientes Atingidos]]),0)</f>
        <v>0</v>
      </c>
      <c r="BQ43" s="83" t="str">
        <f t="shared" si="10"/>
        <v/>
      </c>
      <c r="BR43" s="82">
        <f>IFERROR(FIND("Flora",consulta_completa__11[[#This Row],[13 - Ocorrências/Ambientes Atingidos]]),0)</f>
        <v>0</v>
      </c>
      <c r="BS43" s="83" t="str">
        <f t="shared" si="11"/>
        <v/>
      </c>
      <c r="BT43" s="82">
        <f>IFERROR(FIND("Fauna",consulta_completa__11[[#This Row],[13 - Ocorrências/Ambientes Atingidos]]),0)</f>
        <v>0</v>
      </c>
      <c r="BU43" s="83" t="str">
        <f t="shared" si="12"/>
        <v/>
      </c>
      <c r="BV43" s="82">
        <f>IFERROR(FIND("UC federal",consulta_completa__11[[#This Row],[13 - Ocorrências/Ambientes Atingidos]]),0)</f>
        <v>0</v>
      </c>
      <c r="BW43" s="83" t="str">
        <f t="shared" si="13"/>
        <v/>
      </c>
      <c r="BX43" s="82">
        <f>IFERROR(FIND("UC estadual/municipal",consulta_completa__11[[#This Row],[13 - Ocorrências/Ambientes Atingidos]]),0)</f>
        <v>0</v>
      </c>
      <c r="BY43" s="83" t="str">
        <f t="shared" si="14"/>
        <v/>
      </c>
      <c r="BZ43" s="82">
        <f>IFERROR(FIND("Outro(s)",consulta_completa__11[[#This Row],[13 - Ocorrências/Ambientes Atingidos]]),0)</f>
        <v>0</v>
      </c>
      <c r="CA43" s="83" t="str">
        <f t="shared" si="15"/>
        <v/>
      </c>
      <c r="CB43" s="82">
        <f>IFERROR(FIND("Sem dano",consulta_completa__11[[#This Row],[13 - Ocorrências/Ambientes Atingidos]]),0)</f>
        <v>0</v>
      </c>
      <c r="CC43" s="83" t="str">
        <f t="shared" si="16"/>
        <v/>
      </c>
      <c r="CD43" s="82" t="str">
        <f>IF(consulta_completa__11[[#This Row],[13 - Ocorrências/Ambientes Atingidos]]="","X","")</f>
        <v/>
      </c>
      <c r="CE43" s="84">
        <f>IFERROR(FIND("IBAMA",consulta_completa__11[[#This Row],[14 - Inst. Atuando no Local]]),0)</f>
        <v>0</v>
      </c>
      <c r="CF43" s="84" t="str">
        <f t="shared" si="17"/>
        <v/>
      </c>
      <c r="CG43" s="84">
        <f>IFERROR(FIND("OEMA",consulta_completa__11[[#This Row],[14 - Inst. Atuando no Local]]),0)</f>
        <v>0</v>
      </c>
      <c r="CH43" s="84" t="str">
        <f t="shared" si="18"/>
        <v/>
      </c>
      <c r="CI43" s="84">
        <f>IFERROR(FIND("DEFESA CIVIL",consulta_completa__11[[#This Row],[14 - Inst. Atuando no Local]]),0)</f>
        <v>0</v>
      </c>
      <c r="CJ43" s="84" t="str">
        <f t="shared" si="19"/>
        <v/>
      </c>
      <c r="CK43" s="84">
        <f>IFERROR(FIND("CORPO DE BOMBEIROS",consulta_completa__11[[#This Row],[14 - Inst. Atuando no Local]]),0)</f>
        <v>0</v>
      </c>
      <c r="CL43" s="84" t="str">
        <f t="shared" si="20"/>
        <v/>
      </c>
      <c r="CM43" s="84">
        <f>IFERROR(FIND("POLÍCIA RODOVIÁRIA",consulta_completa__11[[#This Row],[14 - Inst. Atuando no Local]]),0)</f>
        <v>0</v>
      </c>
      <c r="CN43" s="84" t="str">
        <f t="shared" si="21"/>
        <v/>
      </c>
      <c r="CO43" s="84">
        <f>IFERROR(FIND("POLÍCIA MILITAR",consulta_completa__11[[#This Row],[14 - Inst. Atuando no Local]]),0)</f>
        <v>0</v>
      </c>
      <c r="CP43" s="84" t="str">
        <f t="shared" si="22"/>
        <v/>
      </c>
      <c r="CQ43" s="84">
        <f>IFERROR(FIND("POLÍCIA CIVIL",consulta_completa__11[[#This Row],[14 - Inst. Atuando no Local]]),0)</f>
        <v>0</v>
      </c>
      <c r="CR43" s="84" t="str">
        <f t="shared" si="23"/>
        <v/>
      </c>
      <c r="CS43" s="84">
        <f>IFERROR(FIND("MARINHA DO BRASIL",consulta_completa__11[[#This Row],[14 - Inst. Atuando no Local]]),0)</f>
        <v>0</v>
      </c>
      <c r="CT43" s="84" t="str">
        <f t="shared" si="24"/>
        <v/>
      </c>
      <c r="CU43" s="84">
        <f>IFERROR(FIND("EMPRESA ESPECIALIZADA EM ATENDIMENTO",consulta_completa__11[[#This Row],[14 - Inst. Atuando no Local]]),0)</f>
        <v>0</v>
      </c>
      <c r="CV43" s="84" t="str">
        <f t="shared" si="25"/>
        <v/>
      </c>
      <c r="CW43" s="84">
        <f>IFERROR(FIND("IBAMA",consulta_completa__11[[#This Row],[14 - Inst. Atuando no Local]]),0)</f>
        <v>0</v>
      </c>
      <c r="CX43" s="84" t="str">
        <f t="shared" si="26"/>
        <v/>
      </c>
      <c r="CY43" s="84" t="str">
        <f>IF(consulta_completa__11[[#This Row],[14 - Inst. Atuando no Local]]="","X","")</f>
        <v/>
      </c>
      <c r="CZ43" s="84">
        <f>IFERROR(FIND("OUTRA (S)",consulta_completa__11[[#This Row],[14 - Inst. Atuando no Local]]),0)</f>
        <v>0</v>
      </c>
      <c r="DA43" s="84" t="str">
        <f t="shared" si="27"/>
        <v/>
      </c>
      <c r="DB43" s="35" t="str">
        <f t="shared" si="28"/>
        <v>Sim</v>
      </c>
      <c r="DC43" s="35" t="str">
        <f t="shared" si="29"/>
        <v>Não</v>
      </c>
      <c r="DD43" s="35" t="str">
        <f t="shared" si="30"/>
        <v>Sim</v>
      </c>
      <c r="DE43" s="87" t="str">
        <f t="shared" si="1"/>
        <v>Estadual</v>
      </c>
    </row>
    <row r="44" spans="1:109">
      <c r="A44" s="14">
        <v>202511736035</v>
      </c>
      <c r="B44" s="1">
        <v>45672</v>
      </c>
      <c r="C44" t="s">
        <v>238</v>
      </c>
      <c r="D44" t="s">
        <v>212</v>
      </c>
      <c r="E44" t="s">
        <v>111</v>
      </c>
      <c r="F44" t="s">
        <v>112</v>
      </c>
      <c r="G44" t="s">
        <v>113</v>
      </c>
      <c r="H44" t="s">
        <v>114</v>
      </c>
      <c r="I44" t="s">
        <v>114</v>
      </c>
      <c r="J44" t="s">
        <v>113</v>
      </c>
      <c r="K44" t="s">
        <v>114</v>
      </c>
      <c r="L44" t="s">
        <v>114</v>
      </c>
      <c r="M44" t="s">
        <v>118</v>
      </c>
      <c r="N44" t="s">
        <v>113</v>
      </c>
      <c r="O44" t="s">
        <v>239</v>
      </c>
      <c r="P44" t="s">
        <v>121</v>
      </c>
      <c r="Q44" t="s">
        <v>143</v>
      </c>
      <c r="R44" t="s">
        <v>123</v>
      </c>
      <c r="S44" t="s">
        <v>201</v>
      </c>
      <c r="T44" t="s">
        <v>240</v>
      </c>
      <c r="U44" t="s">
        <v>113</v>
      </c>
      <c r="V44" t="s">
        <v>619</v>
      </c>
      <c r="Y44" t="b">
        <v>1</v>
      </c>
      <c r="Z44" t="s">
        <v>242</v>
      </c>
      <c r="AA44" t="s">
        <v>620</v>
      </c>
      <c r="AB44" t="s">
        <v>621</v>
      </c>
      <c r="AC44" t="s">
        <v>244</v>
      </c>
      <c r="AD44">
        <v>1</v>
      </c>
      <c r="AE44" t="s">
        <v>113</v>
      </c>
      <c r="AF44" t="s">
        <v>113</v>
      </c>
      <c r="AG44" t="s">
        <v>113</v>
      </c>
      <c r="AH44" t="s">
        <v>131</v>
      </c>
      <c r="AI44" t="s">
        <v>132</v>
      </c>
      <c r="AJ44" t="s">
        <v>131</v>
      </c>
      <c r="AK44" t="s">
        <v>622</v>
      </c>
      <c r="AL44" t="s">
        <v>623</v>
      </c>
      <c r="AM44" t="s">
        <v>247</v>
      </c>
      <c r="AN44" t="s">
        <v>621</v>
      </c>
      <c r="AO44" t="s">
        <v>624</v>
      </c>
      <c r="AP44">
        <v>21998863038</v>
      </c>
      <c r="AQ44" t="s">
        <v>250</v>
      </c>
      <c r="AR44" t="s">
        <v>113</v>
      </c>
      <c r="AS44" t="s">
        <v>113</v>
      </c>
      <c r="AT44" t="s">
        <v>625</v>
      </c>
      <c r="AU44" t="s">
        <v>626</v>
      </c>
      <c r="AV44">
        <v>3000</v>
      </c>
      <c r="AW44" t="s">
        <v>159</v>
      </c>
      <c r="AX44" s="82">
        <f>IFERROR(FIND("Óbitos/feridos",consulta_completa__11[[#This Row],[13 - Ocorrências/Ambientes Atingidos]]),0)</f>
        <v>0</v>
      </c>
      <c r="AY44" s="83" t="str">
        <f t="shared" si="2"/>
        <v/>
      </c>
      <c r="AZ44" s="82">
        <f>IFERROR(FIND("População afetada/evacuada",consulta_completa__11[[#This Row],[13 - Ocorrências/Ambientes Atingidos]]),0)</f>
        <v>0</v>
      </c>
      <c r="BA44" s="82" t="str">
        <f t="shared" si="3"/>
        <v/>
      </c>
      <c r="BB44" s="82">
        <f>IFERROR(FIND("Suspensão de abastecimento de água",consulta_completa__11[[#This Row],[13 - Ocorrências/Ambientes Atingidos]]),0)</f>
        <v>0</v>
      </c>
      <c r="BC44" s="83" t="str">
        <f t="shared" si="31"/>
        <v/>
      </c>
      <c r="BD44" s="82">
        <f>IFERROR(FIND("Rio/córrego",consulta_completa__11[[#This Row],[13 - Ocorrências/Ambientes Atingidos]]),0)</f>
        <v>0</v>
      </c>
      <c r="BE44" s="83" t="str">
        <f t="shared" si="4"/>
        <v/>
      </c>
      <c r="BF44" s="82">
        <f>IFERROR(FIND("Lago",consulta_completa__11[[#This Row],[13 - Ocorrências/Ambientes Atingidos]]),0)</f>
        <v>0</v>
      </c>
      <c r="BG44" s="83" t="str">
        <f t="shared" si="5"/>
        <v/>
      </c>
      <c r="BH44" s="82">
        <f>IFERROR(FIND("Mar",consulta_completa__11[[#This Row],[13 - Ocorrências/Ambientes Atingidos]]),0)</f>
        <v>1</v>
      </c>
      <c r="BI44" s="83" t="str">
        <f t="shared" si="6"/>
        <v>X</v>
      </c>
      <c r="BJ44" s="82">
        <f>IFERROR(FIND("Praia",consulta_completa__11[[#This Row],[13 - Ocorrências/Ambientes Atingidos]]),0)</f>
        <v>0</v>
      </c>
      <c r="BK44" s="83" t="str">
        <f t="shared" si="7"/>
        <v/>
      </c>
      <c r="BL44" s="82">
        <f>IFERROR(FIND("Solo",consulta_completa__11[[#This Row],[13 - Ocorrências/Ambientes Atingidos]]),0)</f>
        <v>0</v>
      </c>
      <c r="BM44" s="83" t="str">
        <f t="shared" si="8"/>
        <v/>
      </c>
      <c r="BN44" s="82">
        <f>IFERROR(FIND("Águas subterrâneas",consulta_completa__11[[#This Row],[13 - Ocorrências/Ambientes Atingidos]]),0)</f>
        <v>0</v>
      </c>
      <c r="BO44" s="83" t="str">
        <f t="shared" si="9"/>
        <v/>
      </c>
      <c r="BP44" s="82">
        <f>IFERROR(FIND("Atmosfera",consulta_completa__11[[#This Row],[13 - Ocorrências/Ambientes Atingidos]]),0)</f>
        <v>0</v>
      </c>
      <c r="BQ44" s="83" t="str">
        <f t="shared" si="10"/>
        <v/>
      </c>
      <c r="BR44" s="82">
        <f>IFERROR(FIND("Flora",consulta_completa__11[[#This Row],[13 - Ocorrências/Ambientes Atingidos]]),0)</f>
        <v>0</v>
      </c>
      <c r="BS44" s="83" t="str">
        <f t="shared" si="11"/>
        <v/>
      </c>
      <c r="BT44" s="82">
        <f>IFERROR(FIND("Fauna",consulta_completa__11[[#This Row],[13 - Ocorrências/Ambientes Atingidos]]),0)</f>
        <v>0</v>
      </c>
      <c r="BU44" s="83" t="str">
        <f t="shared" si="12"/>
        <v/>
      </c>
      <c r="BV44" s="82">
        <f>IFERROR(FIND("UC federal",consulta_completa__11[[#This Row],[13 - Ocorrências/Ambientes Atingidos]]),0)</f>
        <v>0</v>
      </c>
      <c r="BW44" s="83" t="str">
        <f t="shared" si="13"/>
        <v/>
      </c>
      <c r="BX44" s="82">
        <f>IFERROR(FIND("UC estadual/municipal",consulta_completa__11[[#This Row],[13 - Ocorrências/Ambientes Atingidos]]),0)</f>
        <v>0</v>
      </c>
      <c r="BY44" s="83" t="str">
        <f t="shared" si="14"/>
        <v/>
      </c>
      <c r="BZ44" s="82">
        <f>IFERROR(FIND("Outro(s)",consulta_completa__11[[#This Row],[13 - Ocorrências/Ambientes Atingidos]]),0)</f>
        <v>0</v>
      </c>
      <c r="CA44" s="83" t="str">
        <f t="shared" si="15"/>
        <v/>
      </c>
      <c r="CB44" s="82">
        <f>IFERROR(FIND("Sem dano",consulta_completa__11[[#This Row],[13 - Ocorrências/Ambientes Atingidos]]),0)</f>
        <v>0</v>
      </c>
      <c r="CC44" s="83" t="str">
        <f t="shared" si="16"/>
        <v/>
      </c>
      <c r="CD44" s="82" t="str">
        <f>IF(consulta_completa__11[[#This Row],[13 - Ocorrências/Ambientes Atingidos]]="","X","")</f>
        <v/>
      </c>
      <c r="CE44" s="84">
        <f>IFERROR(FIND("IBAMA",consulta_completa__11[[#This Row],[14 - Inst. Atuando no Local]]),0)</f>
        <v>0</v>
      </c>
      <c r="CF44" s="84" t="str">
        <f t="shared" si="17"/>
        <v/>
      </c>
      <c r="CG44" s="84">
        <f>IFERROR(FIND("OEMA",consulta_completa__11[[#This Row],[14 - Inst. Atuando no Local]]),0)</f>
        <v>0</v>
      </c>
      <c r="CH44" s="84" t="str">
        <f t="shared" si="18"/>
        <v/>
      </c>
      <c r="CI44" s="84">
        <f>IFERROR(FIND("DEFESA CIVIL",consulta_completa__11[[#This Row],[14 - Inst. Atuando no Local]]),0)</f>
        <v>0</v>
      </c>
      <c r="CJ44" s="84" t="str">
        <f t="shared" si="19"/>
        <v/>
      </c>
      <c r="CK44" s="84">
        <f>IFERROR(FIND("CORPO DE BOMBEIROS",consulta_completa__11[[#This Row],[14 - Inst. Atuando no Local]]),0)</f>
        <v>0</v>
      </c>
      <c r="CL44" s="84" t="str">
        <f t="shared" si="20"/>
        <v/>
      </c>
      <c r="CM44" s="84">
        <f>IFERROR(FIND("POLÍCIA RODOVIÁRIA",consulta_completa__11[[#This Row],[14 - Inst. Atuando no Local]]),0)</f>
        <v>0</v>
      </c>
      <c r="CN44" s="84" t="str">
        <f t="shared" si="21"/>
        <v/>
      </c>
      <c r="CO44" s="84">
        <f>IFERROR(FIND("POLÍCIA MILITAR",consulta_completa__11[[#This Row],[14 - Inst. Atuando no Local]]),0)</f>
        <v>0</v>
      </c>
      <c r="CP44" s="84" t="str">
        <f t="shared" si="22"/>
        <v/>
      </c>
      <c r="CQ44" s="84">
        <f>IFERROR(FIND("POLÍCIA CIVIL",consulta_completa__11[[#This Row],[14 - Inst. Atuando no Local]]),0)</f>
        <v>0</v>
      </c>
      <c r="CR44" s="84" t="str">
        <f t="shared" si="23"/>
        <v/>
      </c>
      <c r="CS44" s="84">
        <f>IFERROR(FIND("MARINHA DO BRASIL",consulta_completa__11[[#This Row],[14 - Inst. Atuando no Local]]),0)</f>
        <v>0</v>
      </c>
      <c r="CT44" s="84" t="str">
        <f t="shared" si="24"/>
        <v/>
      </c>
      <c r="CU44" s="84">
        <f>IFERROR(FIND("EMPRESA ESPECIALIZADA EM ATENDIMENTO",consulta_completa__11[[#This Row],[14 - Inst. Atuando no Local]]),0)</f>
        <v>0</v>
      </c>
      <c r="CV44" s="84" t="str">
        <f t="shared" si="25"/>
        <v/>
      </c>
      <c r="CW44" s="84">
        <f>IFERROR(FIND("IBAMA",consulta_completa__11[[#This Row],[14 - Inst. Atuando no Local]]),0)</f>
        <v>0</v>
      </c>
      <c r="CX44" s="84" t="str">
        <f t="shared" si="26"/>
        <v/>
      </c>
      <c r="CY44" s="84" t="str">
        <f>IF(consulta_completa__11[[#This Row],[14 - Inst. Atuando no Local]]="","X","")</f>
        <v>X</v>
      </c>
      <c r="CZ44" s="84">
        <f>IFERROR(FIND("OUTRA (S)",consulta_completa__11[[#This Row],[14 - Inst. Atuando no Local]]),0)</f>
        <v>0</v>
      </c>
      <c r="DA44" s="84" t="str">
        <f t="shared" si="27"/>
        <v/>
      </c>
      <c r="DB44" s="35" t="str">
        <f t="shared" si="28"/>
        <v>Sim</v>
      </c>
      <c r="DC44" s="35" t="str">
        <f t="shared" si="29"/>
        <v>Não</v>
      </c>
      <c r="DD44" s="35" t="str">
        <f t="shared" si="30"/>
        <v>Sim</v>
      </c>
      <c r="DE44" s="87" t="str">
        <f t="shared" si="1"/>
        <v>Federal</v>
      </c>
    </row>
    <row r="45" spans="1:109">
      <c r="A45" s="14">
        <v>202512050456</v>
      </c>
      <c r="B45" s="1">
        <v>45672</v>
      </c>
      <c r="C45" t="s">
        <v>627</v>
      </c>
      <c r="D45" t="s">
        <v>180</v>
      </c>
      <c r="E45" t="s">
        <v>286</v>
      </c>
      <c r="F45" t="s">
        <v>112</v>
      </c>
      <c r="G45" t="s">
        <v>628</v>
      </c>
      <c r="H45" t="s">
        <v>113</v>
      </c>
      <c r="I45" t="s">
        <v>113</v>
      </c>
      <c r="J45" t="s">
        <v>113</v>
      </c>
      <c r="K45" t="s">
        <v>114</v>
      </c>
      <c r="L45" t="s">
        <v>114</v>
      </c>
      <c r="M45" t="s">
        <v>629</v>
      </c>
      <c r="N45" t="s">
        <v>141</v>
      </c>
      <c r="O45" t="s">
        <v>239</v>
      </c>
      <c r="P45" t="s">
        <v>121</v>
      </c>
      <c r="Q45" t="s">
        <v>122</v>
      </c>
      <c r="R45" t="s">
        <v>123</v>
      </c>
      <c r="S45" t="s">
        <v>113</v>
      </c>
      <c r="T45" t="s">
        <v>630</v>
      </c>
      <c r="U45" t="s">
        <v>631</v>
      </c>
      <c r="V45" t="s">
        <v>632</v>
      </c>
      <c r="Y45" t="b">
        <v>1</v>
      </c>
      <c r="Z45" t="s">
        <v>633</v>
      </c>
      <c r="AA45" t="s">
        <v>113</v>
      </c>
      <c r="AB45" t="s">
        <v>113</v>
      </c>
      <c r="AC45" t="s">
        <v>113</v>
      </c>
      <c r="AE45" t="s">
        <v>634</v>
      </c>
      <c r="AF45" t="s">
        <v>635</v>
      </c>
      <c r="AG45" t="s">
        <v>113</v>
      </c>
      <c r="AH45" t="s">
        <v>113</v>
      </c>
      <c r="AI45" t="s">
        <v>132</v>
      </c>
      <c r="AJ45" t="s">
        <v>132</v>
      </c>
      <c r="AK45" t="s">
        <v>113</v>
      </c>
      <c r="AL45" t="s">
        <v>636</v>
      </c>
      <c r="AM45" t="s">
        <v>153</v>
      </c>
      <c r="AN45" t="s">
        <v>154</v>
      </c>
      <c r="AO45" t="s">
        <v>155</v>
      </c>
      <c r="AP45">
        <v>6133161070</v>
      </c>
      <c r="AQ45" t="s">
        <v>156</v>
      </c>
      <c r="AR45" t="s">
        <v>113</v>
      </c>
      <c r="AS45" t="s">
        <v>113</v>
      </c>
      <c r="AT45" t="s">
        <v>113</v>
      </c>
      <c r="AU45" t="s">
        <v>113</v>
      </c>
      <c r="AW45" t="s">
        <v>637</v>
      </c>
      <c r="AX45" s="82">
        <f>IFERROR(FIND("Óbitos/feridos",consulta_completa__11[[#This Row],[13 - Ocorrências/Ambientes Atingidos]]),0)</f>
        <v>0</v>
      </c>
      <c r="AY45" s="83" t="str">
        <f t="shared" si="2"/>
        <v/>
      </c>
      <c r="AZ45" s="82">
        <f>IFERROR(FIND("População afetada/evacuada",consulta_completa__11[[#This Row],[13 - Ocorrências/Ambientes Atingidos]]),0)</f>
        <v>0</v>
      </c>
      <c r="BA45" s="82" t="str">
        <f t="shared" si="3"/>
        <v/>
      </c>
      <c r="BB45" s="82">
        <f>IFERROR(FIND("Suspensão de abastecimento de água",consulta_completa__11[[#This Row],[13 - Ocorrências/Ambientes Atingidos]]),0)</f>
        <v>0</v>
      </c>
      <c r="BC45" s="83" t="str">
        <f t="shared" si="31"/>
        <v/>
      </c>
      <c r="BD45" s="82">
        <f>IFERROR(FIND("Rio/córrego",consulta_completa__11[[#This Row],[13 - Ocorrências/Ambientes Atingidos]]),0)</f>
        <v>0</v>
      </c>
      <c r="BE45" s="83" t="str">
        <f t="shared" si="4"/>
        <v/>
      </c>
      <c r="BF45" s="82">
        <f>IFERROR(FIND("Lago",consulta_completa__11[[#This Row],[13 - Ocorrências/Ambientes Atingidos]]),0)</f>
        <v>0</v>
      </c>
      <c r="BG45" s="83" t="str">
        <f t="shared" si="5"/>
        <v/>
      </c>
      <c r="BH45" s="82">
        <f>IFERROR(FIND("Mar",consulta_completa__11[[#This Row],[13 - Ocorrências/Ambientes Atingidos]]),0)</f>
        <v>0</v>
      </c>
      <c r="BI45" s="83" t="str">
        <f t="shared" si="6"/>
        <v/>
      </c>
      <c r="BJ45" s="82">
        <f>IFERROR(FIND("Praia",consulta_completa__11[[#This Row],[13 - Ocorrências/Ambientes Atingidos]]),0)</f>
        <v>0</v>
      </c>
      <c r="BK45" s="83" t="str">
        <f t="shared" si="7"/>
        <v/>
      </c>
      <c r="BL45" s="82">
        <f>IFERROR(FIND("Solo",consulta_completa__11[[#This Row],[13 - Ocorrências/Ambientes Atingidos]]),0)</f>
        <v>1</v>
      </c>
      <c r="BM45" s="83" t="str">
        <f t="shared" si="8"/>
        <v>X</v>
      </c>
      <c r="BN45" s="82">
        <f>IFERROR(FIND("Águas subterrâneas",consulta_completa__11[[#This Row],[13 - Ocorrências/Ambientes Atingidos]]),0)</f>
        <v>0</v>
      </c>
      <c r="BO45" s="83" t="str">
        <f t="shared" si="9"/>
        <v/>
      </c>
      <c r="BP45" s="82">
        <f>IFERROR(FIND("Atmosfera",consulta_completa__11[[#This Row],[13 - Ocorrências/Ambientes Atingidos]]),0)</f>
        <v>0</v>
      </c>
      <c r="BQ45" s="83" t="str">
        <f t="shared" si="10"/>
        <v/>
      </c>
      <c r="BR45" s="82">
        <f>IFERROR(FIND("Flora",consulta_completa__11[[#This Row],[13 - Ocorrências/Ambientes Atingidos]]),0)</f>
        <v>7</v>
      </c>
      <c r="BS45" s="83" t="str">
        <f t="shared" si="11"/>
        <v>X</v>
      </c>
      <c r="BT45" s="82">
        <f>IFERROR(FIND("Fauna",consulta_completa__11[[#This Row],[13 - Ocorrências/Ambientes Atingidos]]),0)</f>
        <v>0</v>
      </c>
      <c r="BU45" s="83" t="str">
        <f t="shared" si="12"/>
        <v/>
      </c>
      <c r="BV45" s="82">
        <f>IFERROR(FIND("UC federal",consulta_completa__11[[#This Row],[13 - Ocorrências/Ambientes Atingidos]]),0)</f>
        <v>0</v>
      </c>
      <c r="BW45" s="83" t="str">
        <f t="shared" si="13"/>
        <v/>
      </c>
      <c r="BX45" s="82">
        <f>IFERROR(FIND("UC estadual/municipal",consulta_completa__11[[#This Row],[13 - Ocorrências/Ambientes Atingidos]]),0)</f>
        <v>0</v>
      </c>
      <c r="BY45" s="83" t="str">
        <f t="shared" si="14"/>
        <v/>
      </c>
      <c r="BZ45" s="82">
        <f>IFERROR(FIND("Outro(s)",consulta_completa__11[[#This Row],[13 - Ocorrências/Ambientes Atingidos]]),0)</f>
        <v>0</v>
      </c>
      <c r="CA45" s="83" t="str">
        <f t="shared" si="15"/>
        <v/>
      </c>
      <c r="CB45" s="82">
        <f>IFERROR(FIND("Sem dano",consulta_completa__11[[#This Row],[13 - Ocorrências/Ambientes Atingidos]]),0)</f>
        <v>0</v>
      </c>
      <c r="CC45" s="83" t="str">
        <f t="shared" si="16"/>
        <v/>
      </c>
      <c r="CD45" s="82" t="str">
        <f>IF(consulta_completa__11[[#This Row],[13 - Ocorrências/Ambientes Atingidos]]="","X","")</f>
        <v/>
      </c>
      <c r="CE45" s="84">
        <f>IFERROR(FIND("IBAMA",consulta_completa__11[[#This Row],[14 - Inst. Atuando no Local]]),0)</f>
        <v>0</v>
      </c>
      <c r="CF45" s="84" t="str">
        <f t="shared" si="17"/>
        <v/>
      </c>
      <c r="CG45" s="84">
        <f>IFERROR(FIND("OEMA",consulta_completa__11[[#This Row],[14 - Inst. Atuando no Local]]),0)</f>
        <v>0</v>
      </c>
      <c r="CH45" s="84" t="str">
        <f t="shared" si="18"/>
        <v/>
      </c>
      <c r="CI45" s="84">
        <f>IFERROR(FIND("DEFESA CIVIL",consulta_completa__11[[#This Row],[14 - Inst. Atuando no Local]]),0)</f>
        <v>0</v>
      </c>
      <c r="CJ45" s="84" t="str">
        <f t="shared" si="19"/>
        <v/>
      </c>
      <c r="CK45" s="84">
        <f>IFERROR(FIND("CORPO DE BOMBEIROS",consulta_completa__11[[#This Row],[14 - Inst. Atuando no Local]]),0)</f>
        <v>0</v>
      </c>
      <c r="CL45" s="84" t="str">
        <f t="shared" si="20"/>
        <v/>
      </c>
      <c r="CM45" s="84">
        <f>IFERROR(FIND("POLÍCIA RODOVIÁRIA",consulta_completa__11[[#This Row],[14 - Inst. Atuando no Local]]),0)</f>
        <v>0</v>
      </c>
      <c r="CN45" s="84" t="str">
        <f t="shared" si="21"/>
        <v/>
      </c>
      <c r="CO45" s="84">
        <f>IFERROR(FIND("POLÍCIA MILITAR",consulta_completa__11[[#This Row],[14 - Inst. Atuando no Local]]),0)</f>
        <v>0</v>
      </c>
      <c r="CP45" s="84" t="str">
        <f t="shared" si="22"/>
        <v/>
      </c>
      <c r="CQ45" s="84">
        <f>IFERROR(FIND("POLÍCIA CIVIL",consulta_completa__11[[#This Row],[14 - Inst. Atuando no Local]]),0)</f>
        <v>0</v>
      </c>
      <c r="CR45" s="84" t="str">
        <f t="shared" si="23"/>
        <v/>
      </c>
      <c r="CS45" s="84">
        <f>IFERROR(FIND("MARINHA DO BRASIL",consulta_completa__11[[#This Row],[14 - Inst. Atuando no Local]]),0)</f>
        <v>0</v>
      </c>
      <c r="CT45" s="84" t="str">
        <f t="shared" si="24"/>
        <v/>
      </c>
      <c r="CU45" s="84">
        <f>IFERROR(FIND("EMPRESA ESPECIALIZADA EM ATENDIMENTO",consulta_completa__11[[#This Row],[14 - Inst. Atuando no Local]]),0)</f>
        <v>0</v>
      </c>
      <c r="CV45" s="84" t="str">
        <f t="shared" si="25"/>
        <v/>
      </c>
      <c r="CW45" s="84">
        <f>IFERROR(FIND("IBAMA",consulta_completa__11[[#This Row],[14 - Inst. Atuando no Local]]),0)</f>
        <v>0</v>
      </c>
      <c r="CX45" s="84" t="str">
        <f t="shared" si="26"/>
        <v/>
      </c>
      <c r="CY45" s="84" t="str">
        <f>IF(consulta_completa__11[[#This Row],[14 - Inst. Atuando no Local]]="","X","")</f>
        <v/>
      </c>
      <c r="CZ45" s="84">
        <f>IFERROR(FIND("OUTRA (S)",consulta_completa__11[[#This Row],[14 - Inst. Atuando no Local]]),0)</f>
        <v>0</v>
      </c>
      <c r="DA45" s="84" t="str">
        <f t="shared" si="27"/>
        <v/>
      </c>
      <c r="DB45" s="35" t="str">
        <f t="shared" si="28"/>
        <v>Sim</v>
      </c>
      <c r="DC45" s="35" t="str">
        <f t="shared" si="29"/>
        <v>Não</v>
      </c>
      <c r="DD45" s="35" t="str">
        <f t="shared" si="30"/>
        <v>Sim</v>
      </c>
      <c r="DE45" s="87" t="str">
        <f t="shared" si="1"/>
        <v>Sem informação</v>
      </c>
    </row>
    <row r="46" spans="1:109">
      <c r="A46" s="14">
        <v>202511668451</v>
      </c>
      <c r="B46" s="1">
        <v>45673</v>
      </c>
      <c r="C46" t="s">
        <v>561</v>
      </c>
      <c r="D46" t="s">
        <v>212</v>
      </c>
      <c r="E46" t="s">
        <v>320</v>
      </c>
      <c r="F46" t="s">
        <v>112</v>
      </c>
      <c r="G46" t="s">
        <v>113</v>
      </c>
      <c r="H46" t="s">
        <v>114</v>
      </c>
      <c r="I46" t="s">
        <v>114</v>
      </c>
      <c r="J46" t="s">
        <v>113</v>
      </c>
      <c r="K46" t="s">
        <v>114</v>
      </c>
      <c r="L46" t="s">
        <v>114</v>
      </c>
      <c r="M46" t="s">
        <v>118</v>
      </c>
      <c r="N46" t="s">
        <v>141</v>
      </c>
      <c r="O46" t="s">
        <v>239</v>
      </c>
      <c r="P46" t="s">
        <v>142</v>
      </c>
      <c r="Q46" t="s">
        <v>143</v>
      </c>
      <c r="R46" t="s">
        <v>123</v>
      </c>
      <c r="S46" t="s">
        <v>113</v>
      </c>
      <c r="T46" t="s">
        <v>638</v>
      </c>
      <c r="U46" t="s">
        <v>113</v>
      </c>
      <c r="V46" t="s">
        <v>639</v>
      </c>
      <c r="X46" t="b">
        <v>1</v>
      </c>
      <c r="Z46" t="s">
        <v>640</v>
      </c>
      <c r="AA46" t="s">
        <v>113</v>
      </c>
      <c r="AB46" t="s">
        <v>641</v>
      </c>
      <c r="AC46" t="s">
        <v>113</v>
      </c>
      <c r="AD46">
        <v>0</v>
      </c>
      <c r="AE46" t="s">
        <v>113</v>
      </c>
      <c r="AF46" t="s">
        <v>113</v>
      </c>
      <c r="AG46" t="s">
        <v>113</v>
      </c>
      <c r="AH46" t="s">
        <v>131</v>
      </c>
      <c r="AI46" t="s">
        <v>132</v>
      </c>
      <c r="AJ46" t="s">
        <v>132</v>
      </c>
      <c r="AK46" t="s">
        <v>113</v>
      </c>
      <c r="AL46" t="s">
        <v>642</v>
      </c>
      <c r="AM46" t="s">
        <v>153</v>
      </c>
      <c r="AN46" t="s">
        <v>154</v>
      </c>
      <c r="AO46" t="s">
        <v>155</v>
      </c>
      <c r="AP46">
        <v>6133161070</v>
      </c>
      <c r="AQ46" t="s">
        <v>156</v>
      </c>
      <c r="AR46" t="s">
        <v>113</v>
      </c>
      <c r="AS46" t="s">
        <v>113</v>
      </c>
      <c r="AT46" t="s">
        <v>638</v>
      </c>
      <c r="AU46" t="s">
        <v>643</v>
      </c>
      <c r="AV46">
        <v>2000000000</v>
      </c>
      <c r="AW46" t="s">
        <v>159</v>
      </c>
      <c r="AX46" s="82">
        <f>IFERROR(FIND("Óbitos/feridos",consulta_completa__11[[#This Row],[13 - Ocorrências/Ambientes Atingidos]]),0)</f>
        <v>0</v>
      </c>
      <c r="AY46" s="83" t="str">
        <f t="shared" si="2"/>
        <v/>
      </c>
      <c r="AZ46" s="82">
        <f>IFERROR(FIND("População afetada/evacuada",consulta_completa__11[[#This Row],[13 - Ocorrências/Ambientes Atingidos]]),0)</f>
        <v>0</v>
      </c>
      <c r="BA46" s="82" t="str">
        <f t="shared" si="3"/>
        <v/>
      </c>
      <c r="BB46" s="82">
        <f>IFERROR(FIND("Suspensão de abastecimento de água",consulta_completa__11[[#This Row],[13 - Ocorrências/Ambientes Atingidos]]),0)</f>
        <v>0</v>
      </c>
      <c r="BC46" s="83" t="str">
        <f t="shared" si="31"/>
        <v/>
      </c>
      <c r="BD46" s="82">
        <f>IFERROR(FIND("Rio/córrego",consulta_completa__11[[#This Row],[13 - Ocorrências/Ambientes Atingidos]]),0)</f>
        <v>0</v>
      </c>
      <c r="BE46" s="83" t="str">
        <f t="shared" si="4"/>
        <v/>
      </c>
      <c r="BF46" s="82">
        <f>IFERROR(FIND("Lago",consulta_completa__11[[#This Row],[13 - Ocorrências/Ambientes Atingidos]]),0)</f>
        <v>0</v>
      </c>
      <c r="BG46" s="83" t="str">
        <f t="shared" si="5"/>
        <v/>
      </c>
      <c r="BH46" s="82">
        <f>IFERROR(FIND("Mar",consulta_completa__11[[#This Row],[13 - Ocorrências/Ambientes Atingidos]]),0)</f>
        <v>1</v>
      </c>
      <c r="BI46" s="83" t="str">
        <f t="shared" si="6"/>
        <v>X</v>
      </c>
      <c r="BJ46" s="82">
        <f>IFERROR(FIND("Praia",consulta_completa__11[[#This Row],[13 - Ocorrências/Ambientes Atingidos]]),0)</f>
        <v>0</v>
      </c>
      <c r="BK46" s="83" t="str">
        <f t="shared" si="7"/>
        <v/>
      </c>
      <c r="BL46" s="82">
        <f>IFERROR(FIND("Solo",consulta_completa__11[[#This Row],[13 - Ocorrências/Ambientes Atingidos]]),0)</f>
        <v>0</v>
      </c>
      <c r="BM46" s="83" t="str">
        <f t="shared" si="8"/>
        <v/>
      </c>
      <c r="BN46" s="82">
        <f>IFERROR(FIND("Águas subterrâneas",consulta_completa__11[[#This Row],[13 - Ocorrências/Ambientes Atingidos]]),0)</f>
        <v>0</v>
      </c>
      <c r="BO46" s="83" t="str">
        <f t="shared" si="9"/>
        <v/>
      </c>
      <c r="BP46" s="82">
        <f>IFERROR(FIND("Atmosfera",consulta_completa__11[[#This Row],[13 - Ocorrências/Ambientes Atingidos]]),0)</f>
        <v>0</v>
      </c>
      <c r="BQ46" s="83" t="str">
        <f t="shared" si="10"/>
        <v/>
      </c>
      <c r="BR46" s="82">
        <f>IFERROR(FIND("Flora",consulta_completa__11[[#This Row],[13 - Ocorrências/Ambientes Atingidos]]),0)</f>
        <v>0</v>
      </c>
      <c r="BS46" s="83" t="str">
        <f t="shared" si="11"/>
        <v/>
      </c>
      <c r="BT46" s="82">
        <f>IFERROR(FIND("Fauna",consulta_completa__11[[#This Row],[13 - Ocorrências/Ambientes Atingidos]]),0)</f>
        <v>0</v>
      </c>
      <c r="BU46" s="83" t="str">
        <f t="shared" si="12"/>
        <v/>
      </c>
      <c r="BV46" s="82">
        <f>IFERROR(FIND("UC federal",consulta_completa__11[[#This Row],[13 - Ocorrências/Ambientes Atingidos]]),0)</f>
        <v>0</v>
      </c>
      <c r="BW46" s="83" t="str">
        <f t="shared" si="13"/>
        <v/>
      </c>
      <c r="BX46" s="82">
        <f>IFERROR(FIND("UC estadual/municipal",consulta_completa__11[[#This Row],[13 - Ocorrências/Ambientes Atingidos]]),0)</f>
        <v>0</v>
      </c>
      <c r="BY46" s="83" t="str">
        <f t="shared" si="14"/>
        <v/>
      </c>
      <c r="BZ46" s="82">
        <f>IFERROR(FIND("Outro(s)",consulta_completa__11[[#This Row],[13 - Ocorrências/Ambientes Atingidos]]),0)</f>
        <v>0</v>
      </c>
      <c r="CA46" s="83" t="str">
        <f t="shared" si="15"/>
        <v/>
      </c>
      <c r="CB46" s="82">
        <f>IFERROR(FIND("Sem dano",consulta_completa__11[[#This Row],[13 - Ocorrências/Ambientes Atingidos]]),0)</f>
        <v>0</v>
      </c>
      <c r="CC46" s="83" t="str">
        <f t="shared" si="16"/>
        <v/>
      </c>
      <c r="CD46" s="82" t="str">
        <f>IF(consulta_completa__11[[#This Row],[13 - Ocorrências/Ambientes Atingidos]]="","X","")</f>
        <v/>
      </c>
      <c r="CE46" s="84">
        <f>IFERROR(FIND("IBAMA",consulta_completa__11[[#This Row],[14 - Inst. Atuando no Local]]),0)</f>
        <v>0</v>
      </c>
      <c r="CF46" s="84" t="str">
        <f t="shared" si="17"/>
        <v/>
      </c>
      <c r="CG46" s="84">
        <f>IFERROR(FIND("OEMA",consulta_completa__11[[#This Row],[14 - Inst. Atuando no Local]]),0)</f>
        <v>0</v>
      </c>
      <c r="CH46" s="84" t="str">
        <f t="shared" si="18"/>
        <v/>
      </c>
      <c r="CI46" s="84">
        <f>IFERROR(FIND("DEFESA CIVIL",consulta_completa__11[[#This Row],[14 - Inst. Atuando no Local]]),0)</f>
        <v>0</v>
      </c>
      <c r="CJ46" s="84" t="str">
        <f t="shared" si="19"/>
        <v/>
      </c>
      <c r="CK46" s="84">
        <f>IFERROR(FIND("CORPO DE BOMBEIROS",consulta_completa__11[[#This Row],[14 - Inst. Atuando no Local]]),0)</f>
        <v>0</v>
      </c>
      <c r="CL46" s="84" t="str">
        <f t="shared" si="20"/>
        <v/>
      </c>
      <c r="CM46" s="84">
        <f>IFERROR(FIND("POLÍCIA RODOVIÁRIA",consulta_completa__11[[#This Row],[14 - Inst. Atuando no Local]]),0)</f>
        <v>0</v>
      </c>
      <c r="CN46" s="84" t="str">
        <f t="shared" si="21"/>
        <v/>
      </c>
      <c r="CO46" s="84">
        <f>IFERROR(FIND("POLÍCIA MILITAR",consulta_completa__11[[#This Row],[14 - Inst. Atuando no Local]]),0)</f>
        <v>0</v>
      </c>
      <c r="CP46" s="84" t="str">
        <f t="shared" si="22"/>
        <v/>
      </c>
      <c r="CQ46" s="84">
        <f>IFERROR(FIND("POLÍCIA CIVIL",consulta_completa__11[[#This Row],[14 - Inst. Atuando no Local]]),0)</f>
        <v>0</v>
      </c>
      <c r="CR46" s="84" t="str">
        <f t="shared" si="23"/>
        <v/>
      </c>
      <c r="CS46" s="84">
        <f>IFERROR(FIND("MARINHA DO BRASIL",consulta_completa__11[[#This Row],[14 - Inst. Atuando no Local]]),0)</f>
        <v>0</v>
      </c>
      <c r="CT46" s="84" t="str">
        <f t="shared" si="24"/>
        <v/>
      </c>
      <c r="CU46" s="84">
        <f>IFERROR(FIND("EMPRESA ESPECIALIZADA EM ATENDIMENTO",consulta_completa__11[[#This Row],[14 - Inst. Atuando no Local]]),0)</f>
        <v>0</v>
      </c>
      <c r="CV46" s="84" t="str">
        <f t="shared" si="25"/>
        <v/>
      </c>
      <c r="CW46" s="84">
        <f>IFERROR(FIND("IBAMA",consulta_completa__11[[#This Row],[14 - Inst. Atuando no Local]]),0)</f>
        <v>0</v>
      </c>
      <c r="CX46" s="84" t="str">
        <f t="shared" si="26"/>
        <v/>
      </c>
      <c r="CY46" s="84" t="str">
        <f>IF(consulta_completa__11[[#This Row],[14 - Inst. Atuando no Local]]="","X","")</f>
        <v/>
      </c>
      <c r="CZ46" s="84">
        <f>IFERROR(FIND("OUTRA (S)",consulta_completa__11[[#This Row],[14 - Inst. Atuando no Local]]),0)</f>
        <v>0</v>
      </c>
      <c r="DA46" s="84" t="str">
        <f t="shared" si="27"/>
        <v/>
      </c>
      <c r="DB46" s="35" t="str">
        <f t="shared" si="28"/>
        <v>Sim</v>
      </c>
      <c r="DC46" s="35" t="str">
        <f t="shared" si="29"/>
        <v>Não</v>
      </c>
      <c r="DD46" s="35" t="str">
        <f t="shared" si="30"/>
        <v>Sim</v>
      </c>
      <c r="DE46" s="87" t="str">
        <f t="shared" si="1"/>
        <v>Sem informação</v>
      </c>
    </row>
    <row r="47" spans="1:109">
      <c r="A47" s="14">
        <v>202511672031</v>
      </c>
      <c r="B47" s="1">
        <v>45673</v>
      </c>
      <c r="C47" t="s">
        <v>644</v>
      </c>
      <c r="D47" t="s">
        <v>645</v>
      </c>
      <c r="E47" t="s">
        <v>286</v>
      </c>
      <c r="F47" t="s">
        <v>112</v>
      </c>
      <c r="G47" t="s">
        <v>646</v>
      </c>
      <c r="H47" t="s">
        <v>647</v>
      </c>
      <c r="I47" t="s">
        <v>648</v>
      </c>
      <c r="J47" t="s">
        <v>113</v>
      </c>
      <c r="K47" t="s">
        <v>114</v>
      </c>
      <c r="L47" t="s">
        <v>114</v>
      </c>
      <c r="M47" t="s">
        <v>649</v>
      </c>
      <c r="N47" t="s">
        <v>650</v>
      </c>
      <c r="O47" t="s">
        <v>239</v>
      </c>
      <c r="P47" t="s">
        <v>142</v>
      </c>
      <c r="Q47" t="s">
        <v>122</v>
      </c>
      <c r="R47" t="s">
        <v>123</v>
      </c>
      <c r="S47" t="s">
        <v>113</v>
      </c>
      <c r="T47" t="s">
        <v>651</v>
      </c>
      <c r="U47" t="s">
        <v>652</v>
      </c>
      <c r="V47" t="s">
        <v>653</v>
      </c>
      <c r="Z47" t="s">
        <v>654</v>
      </c>
      <c r="AA47" t="s">
        <v>655</v>
      </c>
      <c r="AB47" t="s">
        <v>656</v>
      </c>
      <c r="AC47" t="s">
        <v>657</v>
      </c>
      <c r="AD47">
        <v>0</v>
      </c>
      <c r="AE47" t="s">
        <v>658</v>
      </c>
      <c r="AF47" t="s">
        <v>659</v>
      </c>
      <c r="AG47" t="s">
        <v>660</v>
      </c>
      <c r="AH47" t="s">
        <v>131</v>
      </c>
      <c r="AI47" t="s">
        <v>131</v>
      </c>
      <c r="AJ47" t="s">
        <v>132</v>
      </c>
      <c r="AK47" t="s">
        <v>113</v>
      </c>
      <c r="AL47" t="s">
        <v>661</v>
      </c>
      <c r="AM47" t="s">
        <v>662</v>
      </c>
      <c r="AN47" t="s">
        <v>659</v>
      </c>
      <c r="AO47" t="s">
        <v>388</v>
      </c>
      <c r="AP47">
        <v>67998481944</v>
      </c>
      <c r="AQ47" t="s">
        <v>663</v>
      </c>
      <c r="AR47" t="s">
        <v>113</v>
      </c>
      <c r="AS47" t="s">
        <v>113</v>
      </c>
      <c r="AT47" t="s">
        <v>113</v>
      </c>
      <c r="AU47" t="s">
        <v>113</v>
      </c>
      <c r="AW47" t="s">
        <v>113</v>
      </c>
      <c r="AX47" s="82">
        <f>IFERROR(FIND("Óbitos/feridos",consulta_completa__11[[#This Row],[13 - Ocorrências/Ambientes Atingidos]]),0)</f>
        <v>1</v>
      </c>
      <c r="AY47" s="83" t="str">
        <f t="shared" si="2"/>
        <v>X</v>
      </c>
      <c r="AZ47" s="82">
        <f>IFERROR(FIND("População afetada/evacuada",consulta_completa__11[[#This Row],[13 - Ocorrências/Ambientes Atingidos]]),0)</f>
        <v>0</v>
      </c>
      <c r="BA47" s="82" t="str">
        <f t="shared" si="3"/>
        <v/>
      </c>
      <c r="BB47" s="82">
        <f>IFERROR(FIND("Suspensão de abastecimento de água",consulta_completa__11[[#This Row],[13 - Ocorrências/Ambientes Atingidos]]),0)</f>
        <v>0</v>
      </c>
      <c r="BC47" s="83" t="str">
        <f t="shared" si="31"/>
        <v/>
      </c>
      <c r="BD47" s="82">
        <f>IFERROR(FIND("Rio/córrego",consulta_completa__11[[#This Row],[13 - Ocorrências/Ambientes Atingidos]]),0)</f>
        <v>17</v>
      </c>
      <c r="BE47" s="83" t="str">
        <f t="shared" si="4"/>
        <v>X</v>
      </c>
      <c r="BF47" s="82">
        <f>IFERROR(FIND("Lago",consulta_completa__11[[#This Row],[13 - Ocorrências/Ambientes Atingidos]]),0)</f>
        <v>0</v>
      </c>
      <c r="BG47" s="83" t="str">
        <f t="shared" si="5"/>
        <v/>
      </c>
      <c r="BH47" s="82">
        <f>IFERROR(FIND("Mar",consulta_completa__11[[#This Row],[13 - Ocorrências/Ambientes Atingidos]]),0)</f>
        <v>0</v>
      </c>
      <c r="BI47" s="83" t="str">
        <f t="shared" si="6"/>
        <v/>
      </c>
      <c r="BJ47" s="82">
        <f>IFERROR(FIND("Praia",consulta_completa__11[[#This Row],[13 - Ocorrências/Ambientes Atingidos]]),0)</f>
        <v>0</v>
      </c>
      <c r="BK47" s="83" t="str">
        <f t="shared" si="7"/>
        <v/>
      </c>
      <c r="BL47" s="82">
        <f>IFERROR(FIND("Solo",consulta_completa__11[[#This Row],[13 - Ocorrências/Ambientes Atingidos]]),0)</f>
        <v>30</v>
      </c>
      <c r="BM47" s="83" t="str">
        <f t="shared" si="8"/>
        <v>X</v>
      </c>
      <c r="BN47" s="82">
        <f>IFERROR(FIND("Águas subterrâneas",consulta_completa__11[[#This Row],[13 - Ocorrências/Ambientes Atingidos]]),0)</f>
        <v>0</v>
      </c>
      <c r="BO47" s="83" t="str">
        <f t="shared" si="9"/>
        <v/>
      </c>
      <c r="BP47" s="82">
        <f>IFERROR(FIND("Atmosfera",consulta_completa__11[[#This Row],[13 - Ocorrências/Ambientes Atingidos]]),0)</f>
        <v>0</v>
      </c>
      <c r="BQ47" s="83" t="str">
        <f t="shared" si="10"/>
        <v/>
      </c>
      <c r="BR47" s="82">
        <f>IFERROR(FIND("Flora",consulta_completa__11[[#This Row],[13 - Ocorrências/Ambientes Atingidos]]),0)</f>
        <v>0</v>
      </c>
      <c r="BS47" s="83" t="str">
        <f t="shared" si="11"/>
        <v/>
      </c>
      <c r="BT47" s="82">
        <f>IFERROR(FIND("Fauna",consulta_completa__11[[#This Row],[13 - Ocorrências/Ambientes Atingidos]]),0)</f>
        <v>0</v>
      </c>
      <c r="BU47" s="83" t="str">
        <f t="shared" si="12"/>
        <v/>
      </c>
      <c r="BV47" s="82">
        <f>IFERROR(FIND("UC federal",consulta_completa__11[[#This Row],[13 - Ocorrências/Ambientes Atingidos]]),0)</f>
        <v>0</v>
      </c>
      <c r="BW47" s="83" t="str">
        <f t="shared" si="13"/>
        <v/>
      </c>
      <c r="BX47" s="82">
        <f>IFERROR(FIND("UC estadual/municipal",consulta_completa__11[[#This Row],[13 - Ocorrências/Ambientes Atingidos]]),0)</f>
        <v>0</v>
      </c>
      <c r="BY47" s="83" t="str">
        <f t="shared" si="14"/>
        <v/>
      </c>
      <c r="BZ47" s="82">
        <f>IFERROR(FIND("Outro(s)",consulta_completa__11[[#This Row],[13 - Ocorrências/Ambientes Atingidos]]),0)</f>
        <v>0</v>
      </c>
      <c r="CA47" s="83" t="str">
        <f t="shared" si="15"/>
        <v/>
      </c>
      <c r="CB47" s="82">
        <f>IFERROR(FIND("Sem dano",consulta_completa__11[[#This Row],[13 - Ocorrências/Ambientes Atingidos]]),0)</f>
        <v>0</v>
      </c>
      <c r="CC47" s="83" t="str">
        <f t="shared" si="16"/>
        <v/>
      </c>
      <c r="CD47" s="82" t="str">
        <f>IF(consulta_completa__11[[#This Row],[13 - Ocorrências/Ambientes Atingidos]]="","X","")</f>
        <v/>
      </c>
      <c r="CE47" s="84">
        <f>IFERROR(FIND("IBAMA",consulta_completa__11[[#This Row],[14 - Inst. Atuando no Local]]),0)</f>
        <v>0</v>
      </c>
      <c r="CF47" s="84" t="str">
        <f t="shared" si="17"/>
        <v/>
      </c>
      <c r="CG47" s="84">
        <f>IFERROR(FIND("OEMA",consulta_completa__11[[#This Row],[14 - Inst. Atuando no Local]]),0)</f>
        <v>0</v>
      </c>
      <c r="CH47" s="84" t="str">
        <f t="shared" si="18"/>
        <v/>
      </c>
      <c r="CI47" s="84">
        <f>IFERROR(FIND("DEFESA CIVIL",consulta_completa__11[[#This Row],[14 - Inst. Atuando no Local]]),0)</f>
        <v>0</v>
      </c>
      <c r="CJ47" s="84" t="str">
        <f t="shared" si="19"/>
        <v/>
      </c>
      <c r="CK47" s="84">
        <f>IFERROR(FIND("CORPO DE BOMBEIROS",consulta_completa__11[[#This Row],[14 - Inst. Atuando no Local]]),0)</f>
        <v>0</v>
      </c>
      <c r="CL47" s="84" t="str">
        <f t="shared" si="20"/>
        <v/>
      </c>
      <c r="CM47" s="84">
        <f>IFERROR(FIND("POLÍCIA RODOVIÁRIA",consulta_completa__11[[#This Row],[14 - Inst. Atuando no Local]]),0)</f>
        <v>0</v>
      </c>
      <c r="CN47" s="84" t="str">
        <f t="shared" si="21"/>
        <v/>
      </c>
      <c r="CO47" s="84">
        <f>IFERROR(FIND("POLÍCIA MILITAR",consulta_completa__11[[#This Row],[14 - Inst. Atuando no Local]]),0)</f>
        <v>0</v>
      </c>
      <c r="CP47" s="84" t="str">
        <f t="shared" si="22"/>
        <v/>
      </c>
      <c r="CQ47" s="84">
        <f>IFERROR(FIND("POLÍCIA CIVIL",consulta_completa__11[[#This Row],[14 - Inst. Atuando no Local]]),0)</f>
        <v>0</v>
      </c>
      <c r="CR47" s="84" t="str">
        <f t="shared" si="23"/>
        <v/>
      </c>
      <c r="CS47" s="84">
        <f>IFERROR(FIND("MARINHA DO BRASIL",consulta_completa__11[[#This Row],[14 - Inst. Atuando no Local]]),0)</f>
        <v>0</v>
      </c>
      <c r="CT47" s="84" t="str">
        <f t="shared" si="24"/>
        <v/>
      </c>
      <c r="CU47" s="84">
        <f>IFERROR(FIND("EMPRESA ESPECIALIZADA EM ATENDIMENTO",consulta_completa__11[[#This Row],[14 - Inst. Atuando no Local]]),0)</f>
        <v>0</v>
      </c>
      <c r="CV47" s="84" t="str">
        <f t="shared" si="25"/>
        <v/>
      </c>
      <c r="CW47" s="84">
        <f>IFERROR(FIND("IBAMA",consulta_completa__11[[#This Row],[14 - Inst. Atuando no Local]]),0)</f>
        <v>0</v>
      </c>
      <c r="CX47" s="84" t="str">
        <f t="shared" si="26"/>
        <v/>
      </c>
      <c r="CY47" s="84" t="str">
        <f>IF(consulta_completa__11[[#This Row],[14 - Inst. Atuando no Local]]="","X","")</f>
        <v/>
      </c>
      <c r="CZ47" s="84">
        <f>IFERROR(FIND("OUTRA (S)",consulta_completa__11[[#This Row],[14 - Inst. Atuando no Local]]),0)</f>
        <v>0</v>
      </c>
      <c r="DA47" s="84" t="str">
        <f t="shared" si="27"/>
        <v/>
      </c>
      <c r="DB47" s="35" t="str">
        <f t="shared" si="28"/>
        <v>Sim</v>
      </c>
      <c r="DC47" s="35" t="str">
        <f t="shared" si="29"/>
        <v>Não</v>
      </c>
      <c r="DD47" s="35" t="str">
        <f t="shared" si="30"/>
        <v>Sim</v>
      </c>
      <c r="DE47" s="87" t="str">
        <f t="shared" si="1"/>
        <v>Sem informação</v>
      </c>
    </row>
    <row r="48" spans="1:109">
      <c r="A48" s="14">
        <v>202511718036</v>
      </c>
      <c r="B48" s="1">
        <v>45673</v>
      </c>
      <c r="C48" t="s">
        <v>109</v>
      </c>
      <c r="D48" t="s">
        <v>110</v>
      </c>
      <c r="E48" t="s">
        <v>452</v>
      </c>
      <c r="F48" t="s">
        <v>112</v>
      </c>
      <c r="G48" t="s">
        <v>113</v>
      </c>
      <c r="H48" t="s">
        <v>114</v>
      </c>
      <c r="I48" t="s">
        <v>114</v>
      </c>
      <c r="J48" t="s">
        <v>643</v>
      </c>
      <c r="K48" t="s">
        <v>664</v>
      </c>
      <c r="L48" t="s">
        <v>117</v>
      </c>
      <c r="M48" t="s">
        <v>118</v>
      </c>
      <c r="N48" t="s">
        <v>119</v>
      </c>
      <c r="O48" t="s">
        <v>239</v>
      </c>
      <c r="P48" t="s">
        <v>142</v>
      </c>
      <c r="Q48" t="s">
        <v>143</v>
      </c>
      <c r="R48" t="s">
        <v>123</v>
      </c>
      <c r="S48" t="s">
        <v>113</v>
      </c>
      <c r="T48" t="s">
        <v>665</v>
      </c>
      <c r="U48" t="s">
        <v>666</v>
      </c>
      <c r="V48" t="s">
        <v>667</v>
      </c>
      <c r="Z48" t="s">
        <v>409</v>
      </c>
      <c r="AA48" t="s">
        <v>567</v>
      </c>
      <c r="AB48" t="s">
        <v>206</v>
      </c>
      <c r="AC48" t="s">
        <v>262</v>
      </c>
      <c r="AD48">
        <v>0</v>
      </c>
      <c r="AE48" t="s">
        <v>668</v>
      </c>
      <c r="AF48" t="s">
        <v>113</v>
      </c>
      <c r="AG48" t="s">
        <v>113</v>
      </c>
      <c r="AH48" t="s">
        <v>131</v>
      </c>
      <c r="AI48" t="s">
        <v>132</v>
      </c>
      <c r="AJ48" t="s">
        <v>131</v>
      </c>
      <c r="AK48" t="s">
        <v>669</v>
      </c>
      <c r="AL48" t="s">
        <v>670</v>
      </c>
      <c r="AM48" t="s">
        <v>571</v>
      </c>
      <c r="AN48" t="s">
        <v>206</v>
      </c>
      <c r="AO48" t="s">
        <v>113</v>
      </c>
      <c r="AP48">
        <v>2732951305</v>
      </c>
      <c r="AQ48" t="s">
        <v>572</v>
      </c>
      <c r="AR48" t="s">
        <v>113</v>
      </c>
      <c r="AS48" t="s">
        <v>113</v>
      </c>
      <c r="AT48" t="s">
        <v>113</v>
      </c>
      <c r="AU48" t="s">
        <v>113</v>
      </c>
      <c r="AW48" t="s">
        <v>113</v>
      </c>
      <c r="AX48" s="82">
        <f>IFERROR(FIND("Óbitos/feridos",consulta_completa__11[[#This Row],[13 - Ocorrências/Ambientes Atingidos]]),0)</f>
        <v>0</v>
      </c>
      <c r="AY48" s="83" t="str">
        <f t="shared" si="2"/>
        <v/>
      </c>
      <c r="AZ48" s="82">
        <f>IFERROR(FIND("População afetada/evacuada",consulta_completa__11[[#This Row],[13 - Ocorrências/Ambientes Atingidos]]),0)</f>
        <v>0</v>
      </c>
      <c r="BA48" s="82" t="str">
        <f t="shared" si="3"/>
        <v/>
      </c>
      <c r="BB48" s="82">
        <f>IFERROR(FIND("Suspensão de abastecimento de água",consulta_completa__11[[#This Row],[13 - Ocorrências/Ambientes Atingidos]]),0)</f>
        <v>0</v>
      </c>
      <c r="BC48" s="83" t="str">
        <f t="shared" si="31"/>
        <v/>
      </c>
      <c r="BD48" s="82">
        <f>IFERROR(FIND("Rio/córrego",consulta_completa__11[[#This Row],[13 - Ocorrências/Ambientes Atingidos]]),0)</f>
        <v>0</v>
      </c>
      <c r="BE48" s="83" t="str">
        <f t="shared" si="4"/>
        <v/>
      </c>
      <c r="BF48" s="82">
        <f>IFERROR(FIND("Lago",consulta_completa__11[[#This Row],[13 - Ocorrências/Ambientes Atingidos]]),0)</f>
        <v>0</v>
      </c>
      <c r="BG48" s="83" t="str">
        <f t="shared" si="5"/>
        <v/>
      </c>
      <c r="BH48" s="82">
        <f>IFERROR(FIND("Mar",consulta_completa__11[[#This Row],[13 - Ocorrências/Ambientes Atingidos]]),0)</f>
        <v>1</v>
      </c>
      <c r="BI48" s="83" t="str">
        <f t="shared" si="6"/>
        <v>X</v>
      </c>
      <c r="BJ48" s="82">
        <f>IFERROR(FIND("Praia",consulta_completa__11[[#This Row],[13 - Ocorrências/Ambientes Atingidos]]),0)</f>
        <v>0</v>
      </c>
      <c r="BK48" s="83" t="str">
        <f t="shared" si="7"/>
        <v/>
      </c>
      <c r="BL48" s="82">
        <f>IFERROR(FIND("Solo",consulta_completa__11[[#This Row],[13 - Ocorrências/Ambientes Atingidos]]),0)</f>
        <v>0</v>
      </c>
      <c r="BM48" s="83" t="str">
        <f t="shared" si="8"/>
        <v/>
      </c>
      <c r="BN48" s="82">
        <f>IFERROR(FIND("Águas subterrâneas",consulta_completa__11[[#This Row],[13 - Ocorrências/Ambientes Atingidos]]),0)</f>
        <v>0</v>
      </c>
      <c r="BO48" s="83" t="str">
        <f t="shared" si="9"/>
        <v/>
      </c>
      <c r="BP48" s="82">
        <f>IFERROR(FIND("Atmosfera",consulta_completa__11[[#This Row],[13 - Ocorrências/Ambientes Atingidos]]),0)</f>
        <v>0</v>
      </c>
      <c r="BQ48" s="83" t="str">
        <f t="shared" si="10"/>
        <v/>
      </c>
      <c r="BR48" s="82">
        <f>IFERROR(FIND("Flora",consulta_completa__11[[#This Row],[13 - Ocorrências/Ambientes Atingidos]]),0)</f>
        <v>0</v>
      </c>
      <c r="BS48" s="83" t="str">
        <f t="shared" si="11"/>
        <v/>
      </c>
      <c r="BT48" s="82">
        <f>IFERROR(FIND("Fauna",consulta_completa__11[[#This Row],[13 - Ocorrências/Ambientes Atingidos]]),0)</f>
        <v>0</v>
      </c>
      <c r="BU48" s="83" t="str">
        <f t="shared" si="12"/>
        <v/>
      </c>
      <c r="BV48" s="82">
        <f>IFERROR(FIND("UC federal",consulta_completa__11[[#This Row],[13 - Ocorrências/Ambientes Atingidos]]),0)</f>
        <v>0</v>
      </c>
      <c r="BW48" s="83" t="str">
        <f t="shared" si="13"/>
        <v/>
      </c>
      <c r="BX48" s="82">
        <f>IFERROR(FIND("UC estadual/municipal",consulta_completa__11[[#This Row],[13 - Ocorrências/Ambientes Atingidos]]),0)</f>
        <v>0</v>
      </c>
      <c r="BY48" s="83" t="str">
        <f t="shared" si="14"/>
        <v/>
      </c>
      <c r="BZ48" s="82">
        <f>IFERROR(FIND("Outro(s)",consulta_completa__11[[#This Row],[13 - Ocorrências/Ambientes Atingidos]]),0)</f>
        <v>0</v>
      </c>
      <c r="CA48" s="83" t="str">
        <f t="shared" si="15"/>
        <v/>
      </c>
      <c r="CB48" s="82">
        <f>IFERROR(FIND("Sem dano",consulta_completa__11[[#This Row],[13 - Ocorrências/Ambientes Atingidos]]),0)</f>
        <v>0</v>
      </c>
      <c r="CC48" s="83" t="str">
        <f t="shared" si="16"/>
        <v/>
      </c>
      <c r="CD48" s="82" t="str">
        <f>IF(consulta_completa__11[[#This Row],[13 - Ocorrências/Ambientes Atingidos]]="","X","")</f>
        <v/>
      </c>
      <c r="CE48" s="84">
        <f>IFERROR(FIND("IBAMA",consulta_completa__11[[#This Row],[14 - Inst. Atuando no Local]]),0)</f>
        <v>0</v>
      </c>
      <c r="CF48" s="84" t="str">
        <f t="shared" si="17"/>
        <v/>
      </c>
      <c r="CG48" s="84">
        <f>IFERROR(FIND("OEMA",consulta_completa__11[[#This Row],[14 - Inst. Atuando no Local]]),0)</f>
        <v>0</v>
      </c>
      <c r="CH48" s="84" t="str">
        <f t="shared" si="18"/>
        <v/>
      </c>
      <c r="CI48" s="84">
        <f>IFERROR(FIND("DEFESA CIVIL",consulta_completa__11[[#This Row],[14 - Inst. Atuando no Local]]),0)</f>
        <v>0</v>
      </c>
      <c r="CJ48" s="84" t="str">
        <f t="shared" si="19"/>
        <v/>
      </c>
      <c r="CK48" s="84">
        <f>IFERROR(FIND("CORPO DE BOMBEIROS",consulta_completa__11[[#This Row],[14 - Inst. Atuando no Local]]),0)</f>
        <v>0</v>
      </c>
      <c r="CL48" s="84" t="str">
        <f t="shared" si="20"/>
        <v/>
      </c>
      <c r="CM48" s="84">
        <f>IFERROR(FIND("POLÍCIA RODOVIÁRIA",consulta_completa__11[[#This Row],[14 - Inst. Atuando no Local]]),0)</f>
        <v>0</v>
      </c>
      <c r="CN48" s="84" t="str">
        <f t="shared" si="21"/>
        <v/>
      </c>
      <c r="CO48" s="84">
        <f>IFERROR(FIND("POLÍCIA MILITAR",consulta_completa__11[[#This Row],[14 - Inst. Atuando no Local]]),0)</f>
        <v>0</v>
      </c>
      <c r="CP48" s="84" t="str">
        <f t="shared" si="22"/>
        <v/>
      </c>
      <c r="CQ48" s="84">
        <f>IFERROR(FIND("POLÍCIA CIVIL",consulta_completa__11[[#This Row],[14 - Inst. Atuando no Local]]),0)</f>
        <v>0</v>
      </c>
      <c r="CR48" s="84" t="str">
        <f t="shared" si="23"/>
        <v/>
      </c>
      <c r="CS48" s="84">
        <f>IFERROR(FIND("MARINHA DO BRASIL",consulta_completa__11[[#This Row],[14 - Inst. Atuando no Local]]),0)</f>
        <v>0</v>
      </c>
      <c r="CT48" s="84" t="str">
        <f t="shared" si="24"/>
        <v/>
      </c>
      <c r="CU48" s="84">
        <f>IFERROR(FIND("EMPRESA ESPECIALIZADA EM ATENDIMENTO",consulta_completa__11[[#This Row],[14 - Inst. Atuando no Local]]),0)</f>
        <v>0</v>
      </c>
      <c r="CV48" s="84" t="str">
        <f t="shared" si="25"/>
        <v/>
      </c>
      <c r="CW48" s="84">
        <f>IFERROR(FIND("IBAMA",consulta_completa__11[[#This Row],[14 - Inst. Atuando no Local]]),0)</f>
        <v>0</v>
      </c>
      <c r="CX48" s="84" t="str">
        <f t="shared" si="26"/>
        <v/>
      </c>
      <c r="CY48" s="84" t="str">
        <f>IF(consulta_completa__11[[#This Row],[14 - Inst. Atuando no Local]]="","X","")</f>
        <v/>
      </c>
      <c r="CZ48" s="84">
        <f>IFERROR(FIND("OUTRA (S)",consulta_completa__11[[#This Row],[14 - Inst. Atuando no Local]]),0)</f>
        <v>0</v>
      </c>
      <c r="DA48" s="84" t="str">
        <f t="shared" si="27"/>
        <v/>
      </c>
      <c r="DB48" s="35" t="str">
        <f t="shared" si="28"/>
        <v>Sim</v>
      </c>
      <c r="DC48" s="35" t="str">
        <f t="shared" si="29"/>
        <v>Não</v>
      </c>
      <c r="DD48" s="35" t="str">
        <f t="shared" si="30"/>
        <v>Sim</v>
      </c>
      <c r="DE48" s="87" t="str">
        <f t="shared" si="1"/>
        <v>Sem informação</v>
      </c>
    </row>
    <row r="49" spans="1:109">
      <c r="A49" s="14">
        <v>202511732434</v>
      </c>
      <c r="B49" s="1">
        <v>45673</v>
      </c>
      <c r="C49" t="s">
        <v>671</v>
      </c>
      <c r="D49" t="s">
        <v>672</v>
      </c>
      <c r="E49" t="s">
        <v>162</v>
      </c>
      <c r="F49" t="s">
        <v>163</v>
      </c>
      <c r="G49" t="s">
        <v>113</v>
      </c>
      <c r="H49" t="s">
        <v>114</v>
      </c>
      <c r="I49" t="s">
        <v>114</v>
      </c>
      <c r="J49" t="s">
        <v>365</v>
      </c>
      <c r="K49" t="s">
        <v>673</v>
      </c>
      <c r="L49" t="s">
        <v>166</v>
      </c>
      <c r="M49" t="s">
        <v>140</v>
      </c>
      <c r="N49" t="s">
        <v>119</v>
      </c>
      <c r="O49" t="s">
        <v>120</v>
      </c>
      <c r="P49" t="s">
        <v>142</v>
      </c>
      <c r="Q49" t="s">
        <v>122</v>
      </c>
      <c r="R49" t="s">
        <v>123</v>
      </c>
      <c r="S49" t="s">
        <v>113</v>
      </c>
      <c r="T49" t="s">
        <v>113</v>
      </c>
      <c r="U49" t="s">
        <v>674</v>
      </c>
      <c r="V49" t="s">
        <v>675</v>
      </c>
      <c r="Z49" t="s">
        <v>676</v>
      </c>
      <c r="AA49" t="s">
        <v>370</v>
      </c>
      <c r="AB49" t="s">
        <v>172</v>
      </c>
      <c r="AC49" t="s">
        <v>173</v>
      </c>
      <c r="AD49">
        <v>1</v>
      </c>
      <c r="AE49" t="s">
        <v>371</v>
      </c>
      <c r="AF49" t="s">
        <v>113</v>
      </c>
      <c r="AG49" t="s">
        <v>113</v>
      </c>
      <c r="AH49" t="s">
        <v>131</v>
      </c>
      <c r="AI49" t="s">
        <v>132</v>
      </c>
      <c r="AJ49" t="s">
        <v>131</v>
      </c>
      <c r="AK49" t="s">
        <v>372</v>
      </c>
      <c r="AL49" t="s">
        <v>113</v>
      </c>
      <c r="AM49" t="s">
        <v>176</v>
      </c>
      <c r="AN49" t="s">
        <v>172</v>
      </c>
      <c r="AO49" t="s">
        <v>225</v>
      </c>
      <c r="AP49">
        <v>41988207121</v>
      </c>
      <c r="AQ49" t="s">
        <v>178</v>
      </c>
      <c r="AR49" t="s">
        <v>113</v>
      </c>
      <c r="AS49" t="s">
        <v>113</v>
      </c>
      <c r="AT49" t="s">
        <v>113</v>
      </c>
      <c r="AU49" t="s">
        <v>113</v>
      </c>
      <c r="AW49" t="s">
        <v>113</v>
      </c>
      <c r="AX49" s="82">
        <f>IFERROR(FIND("Óbitos/feridos",consulta_completa__11[[#This Row],[13 - Ocorrências/Ambientes Atingidos]]),0)</f>
        <v>0</v>
      </c>
      <c r="AY49" s="83" t="str">
        <f t="shared" si="2"/>
        <v/>
      </c>
      <c r="AZ49" s="82">
        <f>IFERROR(FIND("População afetada/evacuada",consulta_completa__11[[#This Row],[13 - Ocorrências/Ambientes Atingidos]]),0)</f>
        <v>0</v>
      </c>
      <c r="BA49" s="82" t="str">
        <f t="shared" si="3"/>
        <v/>
      </c>
      <c r="BB49" s="82">
        <f>IFERROR(FIND("Suspensão de abastecimento de água",consulta_completa__11[[#This Row],[13 - Ocorrências/Ambientes Atingidos]]),0)</f>
        <v>0</v>
      </c>
      <c r="BC49" s="83" t="str">
        <f t="shared" si="31"/>
        <v/>
      </c>
      <c r="BD49" s="82">
        <f>IFERROR(FIND("Rio/córrego",consulta_completa__11[[#This Row],[13 - Ocorrências/Ambientes Atingidos]]),0)</f>
        <v>0</v>
      </c>
      <c r="BE49" s="83" t="str">
        <f t="shared" si="4"/>
        <v/>
      </c>
      <c r="BF49" s="82">
        <f>IFERROR(FIND("Lago",consulta_completa__11[[#This Row],[13 - Ocorrências/Ambientes Atingidos]]),0)</f>
        <v>0</v>
      </c>
      <c r="BG49" s="83" t="str">
        <f t="shared" si="5"/>
        <v/>
      </c>
      <c r="BH49" s="82">
        <f>IFERROR(FIND("Mar",consulta_completa__11[[#This Row],[13 - Ocorrências/Ambientes Atingidos]]),0)</f>
        <v>0</v>
      </c>
      <c r="BI49" s="83" t="str">
        <f t="shared" si="6"/>
        <v/>
      </c>
      <c r="BJ49" s="82">
        <f>IFERROR(FIND("Praia",consulta_completa__11[[#This Row],[13 - Ocorrências/Ambientes Atingidos]]),0)</f>
        <v>0</v>
      </c>
      <c r="BK49" s="83" t="str">
        <f t="shared" si="7"/>
        <v/>
      </c>
      <c r="BL49" s="82">
        <f>IFERROR(FIND("Solo",consulta_completa__11[[#This Row],[13 - Ocorrências/Ambientes Atingidos]]),0)</f>
        <v>1</v>
      </c>
      <c r="BM49" s="83" t="str">
        <f t="shared" si="8"/>
        <v>X</v>
      </c>
      <c r="BN49" s="82">
        <f>IFERROR(FIND("Águas subterrâneas",consulta_completa__11[[#This Row],[13 - Ocorrências/Ambientes Atingidos]]),0)</f>
        <v>0</v>
      </c>
      <c r="BO49" s="83" t="str">
        <f t="shared" si="9"/>
        <v/>
      </c>
      <c r="BP49" s="82">
        <f>IFERROR(FIND("Atmosfera",consulta_completa__11[[#This Row],[13 - Ocorrências/Ambientes Atingidos]]),0)</f>
        <v>0</v>
      </c>
      <c r="BQ49" s="83" t="str">
        <f t="shared" si="10"/>
        <v/>
      </c>
      <c r="BR49" s="82">
        <f>IFERROR(FIND("Flora",consulta_completa__11[[#This Row],[13 - Ocorrências/Ambientes Atingidos]]),0)</f>
        <v>0</v>
      </c>
      <c r="BS49" s="83" t="str">
        <f t="shared" si="11"/>
        <v/>
      </c>
      <c r="BT49" s="82">
        <f>IFERROR(FIND("Fauna",consulta_completa__11[[#This Row],[13 - Ocorrências/Ambientes Atingidos]]),0)</f>
        <v>0</v>
      </c>
      <c r="BU49" s="83" t="str">
        <f t="shared" si="12"/>
        <v/>
      </c>
      <c r="BV49" s="82">
        <f>IFERROR(FIND("UC federal",consulta_completa__11[[#This Row],[13 - Ocorrências/Ambientes Atingidos]]),0)</f>
        <v>0</v>
      </c>
      <c r="BW49" s="83" t="str">
        <f t="shared" si="13"/>
        <v/>
      </c>
      <c r="BX49" s="82">
        <f>IFERROR(FIND("UC estadual/municipal",consulta_completa__11[[#This Row],[13 - Ocorrências/Ambientes Atingidos]]),0)</f>
        <v>0</v>
      </c>
      <c r="BY49" s="83" t="str">
        <f t="shared" si="14"/>
        <v/>
      </c>
      <c r="BZ49" s="82">
        <f>IFERROR(FIND("Outro(s)",consulta_completa__11[[#This Row],[13 - Ocorrências/Ambientes Atingidos]]),0)</f>
        <v>0</v>
      </c>
      <c r="CA49" s="83" t="str">
        <f t="shared" si="15"/>
        <v/>
      </c>
      <c r="CB49" s="82">
        <f>IFERROR(FIND("Sem dano",consulta_completa__11[[#This Row],[13 - Ocorrências/Ambientes Atingidos]]),0)</f>
        <v>0</v>
      </c>
      <c r="CC49" s="83" t="str">
        <f t="shared" si="16"/>
        <v/>
      </c>
      <c r="CD49" s="82" t="str">
        <f>IF(consulta_completa__11[[#This Row],[13 - Ocorrências/Ambientes Atingidos]]="","X","")</f>
        <v/>
      </c>
      <c r="CE49" s="84">
        <f>IFERROR(FIND("IBAMA",consulta_completa__11[[#This Row],[14 - Inst. Atuando no Local]]),0)</f>
        <v>0</v>
      </c>
      <c r="CF49" s="84" t="str">
        <f t="shared" si="17"/>
        <v/>
      </c>
      <c r="CG49" s="84">
        <f>IFERROR(FIND("OEMA",consulta_completa__11[[#This Row],[14 - Inst. Atuando no Local]]),0)</f>
        <v>0</v>
      </c>
      <c r="CH49" s="84" t="str">
        <f t="shared" si="18"/>
        <v/>
      </c>
      <c r="CI49" s="84">
        <f>IFERROR(FIND("DEFESA CIVIL",consulta_completa__11[[#This Row],[14 - Inst. Atuando no Local]]),0)</f>
        <v>0</v>
      </c>
      <c r="CJ49" s="84" t="str">
        <f t="shared" si="19"/>
        <v/>
      </c>
      <c r="CK49" s="84">
        <f>IFERROR(FIND("CORPO DE BOMBEIROS",consulta_completa__11[[#This Row],[14 - Inst. Atuando no Local]]),0)</f>
        <v>0</v>
      </c>
      <c r="CL49" s="84" t="str">
        <f t="shared" si="20"/>
        <v/>
      </c>
      <c r="CM49" s="84">
        <f>IFERROR(FIND("POLÍCIA RODOVIÁRIA",consulta_completa__11[[#This Row],[14 - Inst. Atuando no Local]]),0)</f>
        <v>0</v>
      </c>
      <c r="CN49" s="84" t="str">
        <f t="shared" si="21"/>
        <v/>
      </c>
      <c r="CO49" s="84">
        <f>IFERROR(FIND("POLÍCIA MILITAR",consulta_completa__11[[#This Row],[14 - Inst. Atuando no Local]]),0)</f>
        <v>0</v>
      </c>
      <c r="CP49" s="84" t="str">
        <f t="shared" si="22"/>
        <v/>
      </c>
      <c r="CQ49" s="84">
        <f>IFERROR(FIND("POLÍCIA CIVIL",consulta_completa__11[[#This Row],[14 - Inst. Atuando no Local]]),0)</f>
        <v>0</v>
      </c>
      <c r="CR49" s="84" t="str">
        <f t="shared" si="23"/>
        <v/>
      </c>
      <c r="CS49" s="84">
        <f>IFERROR(FIND("MARINHA DO BRASIL",consulta_completa__11[[#This Row],[14 - Inst. Atuando no Local]]),0)</f>
        <v>0</v>
      </c>
      <c r="CT49" s="84" t="str">
        <f t="shared" si="24"/>
        <v/>
      </c>
      <c r="CU49" s="84">
        <f>IFERROR(FIND("EMPRESA ESPECIALIZADA EM ATENDIMENTO",consulta_completa__11[[#This Row],[14 - Inst. Atuando no Local]]),0)</f>
        <v>0</v>
      </c>
      <c r="CV49" s="84" t="str">
        <f t="shared" si="25"/>
        <v/>
      </c>
      <c r="CW49" s="84">
        <f>IFERROR(FIND("IBAMA",consulta_completa__11[[#This Row],[14 - Inst. Atuando no Local]]),0)</f>
        <v>0</v>
      </c>
      <c r="CX49" s="84" t="str">
        <f t="shared" si="26"/>
        <v/>
      </c>
      <c r="CY49" s="84" t="str">
        <f>IF(consulta_completa__11[[#This Row],[14 - Inst. Atuando no Local]]="","X","")</f>
        <v/>
      </c>
      <c r="CZ49" s="84">
        <f>IFERROR(FIND("OUTRA (S)",consulta_completa__11[[#This Row],[14 - Inst. Atuando no Local]]),0)</f>
        <v>0</v>
      </c>
      <c r="DA49" s="84" t="str">
        <f t="shared" si="27"/>
        <v/>
      </c>
      <c r="DB49" s="35" t="str">
        <f t="shared" si="28"/>
        <v>Sim</v>
      </c>
      <c r="DC49" s="35" t="str">
        <f t="shared" si="29"/>
        <v>Não</v>
      </c>
      <c r="DD49" s="35" t="str">
        <f t="shared" si="30"/>
        <v>Sim</v>
      </c>
      <c r="DE49" s="87" t="str">
        <f t="shared" si="1"/>
        <v>Federal</v>
      </c>
    </row>
    <row r="50" spans="1:109">
      <c r="A50" s="14">
        <v>202511736001</v>
      </c>
      <c r="B50" s="1">
        <v>45673</v>
      </c>
      <c r="C50" t="s">
        <v>677</v>
      </c>
      <c r="D50" t="s">
        <v>180</v>
      </c>
      <c r="E50" t="s">
        <v>286</v>
      </c>
      <c r="F50" t="s">
        <v>112</v>
      </c>
      <c r="G50" t="s">
        <v>678</v>
      </c>
      <c r="H50" t="s">
        <v>679</v>
      </c>
      <c r="I50" t="s">
        <v>648</v>
      </c>
      <c r="J50" t="s">
        <v>113</v>
      </c>
      <c r="K50" t="s">
        <v>114</v>
      </c>
      <c r="L50" t="s">
        <v>114</v>
      </c>
      <c r="M50" t="s">
        <v>140</v>
      </c>
      <c r="N50" t="s">
        <v>680</v>
      </c>
      <c r="O50" t="s">
        <v>120</v>
      </c>
      <c r="P50" t="s">
        <v>142</v>
      </c>
      <c r="Q50" t="s">
        <v>122</v>
      </c>
      <c r="R50" t="s">
        <v>123</v>
      </c>
      <c r="S50" t="s">
        <v>113</v>
      </c>
      <c r="T50" t="s">
        <v>681</v>
      </c>
      <c r="U50" t="s">
        <v>682</v>
      </c>
      <c r="V50" t="s">
        <v>683</v>
      </c>
      <c r="Z50" t="s">
        <v>684</v>
      </c>
      <c r="AA50" t="s">
        <v>685</v>
      </c>
      <c r="AB50" t="s">
        <v>686</v>
      </c>
      <c r="AC50" t="s">
        <v>687</v>
      </c>
      <c r="AD50">
        <v>0</v>
      </c>
      <c r="AE50" t="s">
        <v>688</v>
      </c>
      <c r="AF50" t="s">
        <v>689</v>
      </c>
      <c r="AG50" t="s">
        <v>690</v>
      </c>
      <c r="AH50" t="s">
        <v>131</v>
      </c>
      <c r="AI50" t="s">
        <v>131</v>
      </c>
      <c r="AJ50" t="s">
        <v>132</v>
      </c>
      <c r="AK50" t="s">
        <v>113</v>
      </c>
      <c r="AL50" t="s">
        <v>691</v>
      </c>
      <c r="AM50" t="s">
        <v>692</v>
      </c>
      <c r="AN50" t="s">
        <v>693</v>
      </c>
      <c r="AO50" t="s">
        <v>694</v>
      </c>
      <c r="AP50">
        <v>6236238900</v>
      </c>
      <c r="AQ50" t="s">
        <v>695</v>
      </c>
      <c r="AR50" t="s">
        <v>113</v>
      </c>
      <c r="AS50" t="s">
        <v>113</v>
      </c>
      <c r="AT50" t="s">
        <v>113</v>
      </c>
      <c r="AU50" t="s">
        <v>113</v>
      </c>
      <c r="AW50" t="s">
        <v>113</v>
      </c>
      <c r="AX50" s="82">
        <f>IFERROR(FIND("Óbitos/feridos",consulta_completa__11[[#This Row],[13 - Ocorrências/Ambientes Atingidos]]),0)</f>
        <v>0</v>
      </c>
      <c r="AY50" s="83" t="str">
        <f t="shared" si="2"/>
        <v/>
      </c>
      <c r="AZ50" s="82">
        <f>IFERROR(FIND("População afetada/evacuada",consulta_completa__11[[#This Row],[13 - Ocorrências/Ambientes Atingidos]]),0)</f>
        <v>0</v>
      </c>
      <c r="BA50" s="82" t="str">
        <f t="shared" si="3"/>
        <v/>
      </c>
      <c r="BB50" s="82">
        <f>IFERROR(FIND("Suspensão de abastecimento de água",consulta_completa__11[[#This Row],[13 - Ocorrências/Ambientes Atingidos]]),0)</f>
        <v>0</v>
      </c>
      <c r="BC50" s="83" t="str">
        <f t="shared" si="31"/>
        <v/>
      </c>
      <c r="BD50" s="82">
        <f>IFERROR(FIND("Rio/córrego",consulta_completa__11[[#This Row],[13 - Ocorrências/Ambientes Atingidos]]),0)</f>
        <v>0</v>
      </c>
      <c r="BE50" s="83" t="str">
        <f t="shared" si="4"/>
        <v/>
      </c>
      <c r="BF50" s="82">
        <f>IFERROR(FIND("Lago",consulta_completa__11[[#This Row],[13 - Ocorrências/Ambientes Atingidos]]),0)</f>
        <v>0</v>
      </c>
      <c r="BG50" s="83" t="str">
        <f t="shared" si="5"/>
        <v/>
      </c>
      <c r="BH50" s="82">
        <f>IFERROR(FIND("Mar",consulta_completa__11[[#This Row],[13 - Ocorrências/Ambientes Atingidos]]),0)</f>
        <v>0</v>
      </c>
      <c r="BI50" s="83" t="str">
        <f t="shared" si="6"/>
        <v/>
      </c>
      <c r="BJ50" s="82">
        <f>IFERROR(FIND("Praia",consulta_completa__11[[#This Row],[13 - Ocorrências/Ambientes Atingidos]]),0)</f>
        <v>0</v>
      </c>
      <c r="BK50" s="83" t="str">
        <f t="shared" si="7"/>
        <v/>
      </c>
      <c r="BL50" s="82">
        <f>IFERROR(FIND("Solo",consulta_completa__11[[#This Row],[13 - Ocorrências/Ambientes Atingidos]]),0)</f>
        <v>1</v>
      </c>
      <c r="BM50" s="83" t="str">
        <f t="shared" si="8"/>
        <v>X</v>
      </c>
      <c r="BN50" s="82">
        <f>IFERROR(FIND("Águas subterrâneas",consulta_completa__11[[#This Row],[13 - Ocorrências/Ambientes Atingidos]]),0)</f>
        <v>0</v>
      </c>
      <c r="BO50" s="83" t="str">
        <f t="shared" si="9"/>
        <v/>
      </c>
      <c r="BP50" s="82">
        <f>IFERROR(FIND("Atmosfera",consulta_completa__11[[#This Row],[13 - Ocorrências/Ambientes Atingidos]]),0)</f>
        <v>0</v>
      </c>
      <c r="BQ50" s="83" t="str">
        <f t="shared" si="10"/>
        <v/>
      </c>
      <c r="BR50" s="82">
        <f>IFERROR(FIND("Flora",consulta_completa__11[[#This Row],[13 - Ocorrências/Ambientes Atingidos]]),0)</f>
        <v>0</v>
      </c>
      <c r="BS50" s="83" t="str">
        <f t="shared" si="11"/>
        <v/>
      </c>
      <c r="BT50" s="82">
        <f>IFERROR(FIND("Fauna",consulta_completa__11[[#This Row],[13 - Ocorrências/Ambientes Atingidos]]),0)</f>
        <v>0</v>
      </c>
      <c r="BU50" s="83" t="str">
        <f t="shared" si="12"/>
        <v/>
      </c>
      <c r="BV50" s="82">
        <f>IFERROR(FIND("UC federal",consulta_completa__11[[#This Row],[13 - Ocorrências/Ambientes Atingidos]]),0)</f>
        <v>0</v>
      </c>
      <c r="BW50" s="83" t="str">
        <f t="shared" si="13"/>
        <v/>
      </c>
      <c r="BX50" s="82">
        <f>IFERROR(FIND("UC estadual/municipal",consulta_completa__11[[#This Row],[13 - Ocorrências/Ambientes Atingidos]]),0)</f>
        <v>0</v>
      </c>
      <c r="BY50" s="83" t="str">
        <f t="shared" si="14"/>
        <v/>
      </c>
      <c r="BZ50" s="82">
        <f>IFERROR(FIND("Outro(s)",consulta_completa__11[[#This Row],[13 - Ocorrências/Ambientes Atingidos]]),0)</f>
        <v>0</v>
      </c>
      <c r="CA50" s="83" t="str">
        <f t="shared" si="15"/>
        <v/>
      </c>
      <c r="CB50" s="82">
        <f>IFERROR(FIND("Sem dano",consulta_completa__11[[#This Row],[13 - Ocorrências/Ambientes Atingidos]]),0)</f>
        <v>0</v>
      </c>
      <c r="CC50" s="83" t="str">
        <f t="shared" si="16"/>
        <v/>
      </c>
      <c r="CD50" s="82" t="str">
        <f>IF(consulta_completa__11[[#This Row],[13 - Ocorrências/Ambientes Atingidos]]="","X","")</f>
        <v/>
      </c>
      <c r="CE50" s="84">
        <f>IFERROR(FIND("IBAMA",consulta_completa__11[[#This Row],[14 - Inst. Atuando no Local]]),0)</f>
        <v>0</v>
      </c>
      <c r="CF50" s="84" t="str">
        <f t="shared" si="17"/>
        <v/>
      </c>
      <c r="CG50" s="84">
        <f>IFERROR(FIND("OEMA",consulta_completa__11[[#This Row],[14 - Inst. Atuando no Local]]),0)</f>
        <v>0</v>
      </c>
      <c r="CH50" s="84" t="str">
        <f t="shared" si="18"/>
        <v/>
      </c>
      <c r="CI50" s="84">
        <f>IFERROR(FIND("DEFESA CIVIL",consulta_completa__11[[#This Row],[14 - Inst. Atuando no Local]]),0)</f>
        <v>0</v>
      </c>
      <c r="CJ50" s="84" t="str">
        <f t="shared" si="19"/>
        <v/>
      </c>
      <c r="CK50" s="84">
        <f>IFERROR(FIND("CORPO DE BOMBEIROS",consulta_completa__11[[#This Row],[14 - Inst. Atuando no Local]]),0)</f>
        <v>0</v>
      </c>
      <c r="CL50" s="84" t="str">
        <f t="shared" si="20"/>
        <v/>
      </c>
      <c r="CM50" s="84">
        <f>IFERROR(FIND("POLÍCIA RODOVIÁRIA",consulta_completa__11[[#This Row],[14 - Inst. Atuando no Local]]),0)</f>
        <v>0</v>
      </c>
      <c r="CN50" s="84" t="str">
        <f t="shared" si="21"/>
        <v/>
      </c>
      <c r="CO50" s="84">
        <f>IFERROR(FIND("POLÍCIA MILITAR",consulta_completa__11[[#This Row],[14 - Inst. Atuando no Local]]),0)</f>
        <v>0</v>
      </c>
      <c r="CP50" s="84" t="str">
        <f t="shared" si="22"/>
        <v/>
      </c>
      <c r="CQ50" s="84">
        <f>IFERROR(FIND("POLÍCIA CIVIL",consulta_completa__11[[#This Row],[14 - Inst. Atuando no Local]]),0)</f>
        <v>0</v>
      </c>
      <c r="CR50" s="84" t="str">
        <f t="shared" si="23"/>
        <v/>
      </c>
      <c r="CS50" s="84">
        <f>IFERROR(FIND("MARINHA DO BRASIL",consulta_completa__11[[#This Row],[14 - Inst. Atuando no Local]]),0)</f>
        <v>0</v>
      </c>
      <c r="CT50" s="84" t="str">
        <f t="shared" si="24"/>
        <v/>
      </c>
      <c r="CU50" s="84">
        <f>IFERROR(FIND("EMPRESA ESPECIALIZADA EM ATENDIMENTO",consulta_completa__11[[#This Row],[14 - Inst. Atuando no Local]]),0)</f>
        <v>0</v>
      </c>
      <c r="CV50" s="84" t="str">
        <f t="shared" si="25"/>
        <v/>
      </c>
      <c r="CW50" s="84">
        <f>IFERROR(FIND("IBAMA",consulta_completa__11[[#This Row],[14 - Inst. Atuando no Local]]),0)</f>
        <v>0</v>
      </c>
      <c r="CX50" s="84" t="str">
        <f t="shared" si="26"/>
        <v/>
      </c>
      <c r="CY50" s="84" t="str">
        <f>IF(consulta_completa__11[[#This Row],[14 - Inst. Atuando no Local]]="","X","")</f>
        <v/>
      </c>
      <c r="CZ50" s="84">
        <f>IFERROR(FIND("OUTRA (S)",consulta_completa__11[[#This Row],[14 - Inst. Atuando no Local]]),0)</f>
        <v>0</v>
      </c>
      <c r="DA50" s="84" t="str">
        <f t="shared" si="27"/>
        <v/>
      </c>
      <c r="DB50" s="35" t="str">
        <f t="shared" si="28"/>
        <v>Sim</v>
      </c>
      <c r="DC50" s="35" t="str">
        <f t="shared" si="29"/>
        <v>Não</v>
      </c>
      <c r="DD50" s="35" t="str">
        <f t="shared" si="30"/>
        <v>Sim</v>
      </c>
      <c r="DE50" s="87" t="str">
        <f t="shared" si="1"/>
        <v>Sem informação</v>
      </c>
    </row>
    <row r="51" spans="1:109">
      <c r="A51" s="14">
        <v>202511754053</v>
      </c>
      <c r="B51" s="1">
        <v>45673</v>
      </c>
      <c r="C51" t="s">
        <v>561</v>
      </c>
      <c r="D51" t="s">
        <v>212</v>
      </c>
      <c r="E51" t="s">
        <v>452</v>
      </c>
      <c r="F51" t="s">
        <v>112</v>
      </c>
      <c r="G51" t="s">
        <v>696</v>
      </c>
      <c r="H51" t="s">
        <v>697</v>
      </c>
      <c r="I51" t="s">
        <v>648</v>
      </c>
      <c r="J51" t="s">
        <v>113</v>
      </c>
      <c r="K51" t="s">
        <v>114</v>
      </c>
      <c r="L51" t="s">
        <v>114</v>
      </c>
      <c r="M51" t="s">
        <v>118</v>
      </c>
      <c r="N51" t="s">
        <v>141</v>
      </c>
      <c r="O51" t="s">
        <v>239</v>
      </c>
      <c r="P51" t="s">
        <v>142</v>
      </c>
      <c r="Q51" t="s">
        <v>143</v>
      </c>
      <c r="R51" t="s">
        <v>123</v>
      </c>
      <c r="S51" t="s">
        <v>113</v>
      </c>
      <c r="T51" t="s">
        <v>698</v>
      </c>
      <c r="U51" t="s">
        <v>699</v>
      </c>
      <c r="V51" t="s">
        <v>700</v>
      </c>
      <c r="Z51" t="s">
        <v>701</v>
      </c>
      <c r="AA51" t="s">
        <v>702</v>
      </c>
      <c r="AB51" t="s">
        <v>703</v>
      </c>
      <c r="AC51" t="s">
        <v>704</v>
      </c>
      <c r="AD51">
        <v>2</v>
      </c>
      <c r="AE51" t="s">
        <v>705</v>
      </c>
      <c r="AF51" t="s">
        <v>113</v>
      </c>
      <c r="AG51" t="s">
        <v>113</v>
      </c>
      <c r="AH51" t="s">
        <v>131</v>
      </c>
      <c r="AI51" t="s">
        <v>131</v>
      </c>
      <c r="AJ51" t="s">
        <v>132</v>
      </c>
      <c r="AK51" t="s">
        <v>113</v>
      </c>
      <c r="AL51" t="s">
        <v>706</v>
      </c>
      <c r="AM51" t="s">
        <v>707</v>
      </c>
      <c r="AN51" t="s">
        <v>708</v>
      </c>
      <c r="AO51" t="s">
        <v>709</v>
      </c>
      <c r="AP51">
        <v>21966142805</v>
      </c>
      <c r="AQ51" t="s">
        <v>710</v>
      </c>
      <c r="AR51" t="s">
        <v>113</v>
      </c>
      <c r="AS51" t="s">
        <v>641</v>
      </c>
      <c r="AT51" t="s">
        <v>113</v>
      </c>
      <c r="AU51" t="s">
        <v>113</v>
      </c>
      <c r="AW51" t="s">
        <v>159</v>
      </c>
      <c r="AX51" s="82">
        <f>IFERROR(FIND("Óbitos/feridos",consulta_completa__11[[#This Row],[13 - Ocorrências/Ambientes Atingidos]]),0)</f>
        <v>0</v>
      </c>
      <c r="AY51" s="83" t="str">
        <f t="shared" si="2"/>
        <v/>
      </c>
      <c r="AZ51" s="82">
        <f>IFERROR(FIND("População afetada/evacuada",consulta_completa__11[[#This Row],[13 - Ocorrências/Ambientes Atingidos]]),0)</f>
        <v>0</v>
      </c>
      <c r="BA51" s="82" t="str">
        <f t="shared" si="3"/>
        <v/>
      </c>
      <c r="BB51" s="82">
        <f>IFERROR(FIND("Suspensão de abastecimento de água",consulta_completa__11[[#This Row],[13 - Ocorrências/Ambientes Atingidos]]),0)</f>
        <v>0</v>
      </c>
      <c r="BC51" s="83" t="str">
        <f t="shared" si="31"/>
        <v/>
      </c>
      <c r="BD51" s="82">
        <f>IFERROR(FIND("Rio/córrego",consulta_completa__11[[#This Row],[13 - Ocorrências/Ambientes Atingidos]]),0)</f>
        <v>0</v>
      </c>
      <c r="BE51" s="83" t="str">
        <f t="shared" si="4"/>
        <v/>
      </c>
      <c r="BF51" s="82">
        <f>IFERROR(FIND("Lago",consulta_completa__11[[#This Row],[13 - Ocorrências/Ambientes Atingidos]]),0)</f>
        <v>0</v>
      </c>
      <c r="BG51" s="83" t="str">
        <f t="shared" si="5"/>
        <v/>
      </c>
      <c r="BH51" s="82">
        <f>IFERROR(FIND("Mar",consulta_completa__11[[#This Row],[13 - Ocorrências/Ambientes Atingidos]]),0)</f>
        <v>1</v>
      </c>
      <c r="BI51" s="83" t="str">
        <f t="shared" si="6"/>
        <v>X</v>
      </c>
      <c r="BJ51" s="82">
        <f>IFERROR(FIND("Praia",consulta_completa__11[[#This Row],[13 - Ocorrências/Ambientes Atingidos]]),0)</f>
        <v>0</v>
      </c>
      <c r="BK51" s="83" t="str">
        <f t="shared" si="7"/>
        <v/>
      </c>
      <c r="BL51" s="82">
        <f>IFERROR(FIND("Solo",consulta_completa__11[[#This Row],[13 - Ocorrências/Ambientes Atingidos]]),0)</f>
        <v>0</v>
      </c>
      <c r="BM51" s="83" t="str">
        <f t="shared" si="8"/>
        <v/>
      </c>
      <c r="BN51" s="82">
        <f>IFERROR(FIND("Águas subterrâneas",consulta_completa__11[[#This Row],[13 - Ocorrências/Ambientes Atingidos]]),0)</f>
        <v>0</v>
      </c>
      <c r="BO51" s="83" t="str">
        <f t="shared" si="9"/>
        <v/>
      </c>
      <c r="BP51" s="82">
        <f>IFERROR(FIND("Atmosfera",consulta_completa__11[[#This Row],[13 - Ocorrências/Ambientes Atingidos]]),0)</f>
        <v>0</v>
      </c>
      <c r="BQ51" s="83" t="str">
        <f t="shared" si="10"/>
        <v/>
      </c>
      <c r="BR51" s="82">
        <f>IFERROR(FIND("Flora",consulta_completa__11[[#This Row],[13 - Ocorrências/Ambientes Atingidos]]),0)</f>
        <v>0</v>
      </c>
      <c r="BS51" s="83" t="str">
        <f t="shared" si="11"/>
        <v/>
      </c>
      <c r="BT51" s="82">
        <f>IFERROR(FIND("Fauna",consulta_completa__11[[#This Row],[13 - Ocorrências/Ambientes Atingidos]]),0)</f>
        <v>0</v>
      </c>
      <c r="BU51" s="83" t="str">
        <f t="shared" si="12"/>
        <v/>
      </c>
      <c r="BV51" s="82">
        <f>IFERROR(FIND("UC federal",consulta_completa__11[[#This Row],[13 - Ocorrências/Ambientes Atingidos]]),0)</f>
        <v>0</v>
      </c>
      <c r="BW51" s="83" t="str">
        <f t="shared" si="13"/>
        <v/>
      </c>
      <c r="BX51" s="82">
        <f>IFERROR(FIND("UC estadual/municipal",consulta_completa__11[[#This Row],[13 - Ocorrências/Ambientes Atingidos]]),0)</f>
        <v>0</v>
      </c>
      <c r="BY51" s="83" t="str">
        <f t="shared" si="14"/>
        <v/>
      </c>
      <c r="BZ51" s="82">
        <f>IFERROR(FIND("Outro(s)",consulta_completa__11[[#This Row],[13 - Ocorrências/Ambientes Atingidos]]),0)</f>
        <v>0</v>
      </c>
      <c r="CA51" s="83" t="str">
        <f t="shared" si="15"/>
        <v/>
      </c>
      <c r="CB51" s="82">
        <f>IFERROR(FIND("Sem dano",consulta_completa__11[[#This Row],[13 - Ocorrências/Ambientes Atingidos]]),0)</f>
        <v>0</v>
      </c>
      <c r="CC51" s="83" t="str">
        <f t="shared" si="16"/>
        <v/>
      </c>
      <c r="CD51" s="82" t="str">
        <f>IF(consulta_completa__11[[#This Row],[13 - Ocorrências/Ambientes Atingidos]]="","X","")</f>
        <v/>
      </c>
      <c r="CE51" s="84">
        <f>IFERROR(FIND("IBAMA",consulta_completa__11[[#This Row],[14 - Inst. Atuando no Local]]),0)</f>
        <v>0</v>
      </c>
      <c r="CF51" s="84" t="str">
        <f t="shared" si="17"/>
        <v/>
      </c>
      <c r="CG51" s="84">
        <f>IFERROR(FIND("OEMA",consulta_completa__11[[#This Row],[14 - Inst. Atuando no Local]]),0)</f>
        <v>0</v>
      </c>
      <c r="CH51" s="84" t="str">
        <f t="shared" si="18"/>
        <v/>
      </c>
      <c r="CI51" s="84">
        <f>IFERROR(FIND("DEFESA CIVIL",consulta_completa__11[[#This Row],[14 - Inst. Atuando no Local]]),0)</f>
        <v>0</v>
      </c>
      <c r="CJ51" s="84" t="str">
        <f t="shared" si="19"/>
        <v/>
      </c>
      <c r="CK51" s="84">
        <f>IFERROR(FIND("CORPO DE BOMBEIROS",consulta_completa__11[[#This Row],[14 - Inst. Atuando no Local]]),0)</f>
        <v>0</v>
      </c>
      <c r="CL51" s="84" t="str">
        <f t="shared" si="20"/>
        <v/>
      </c>
      <c r="CM51" s="84">
        <f>IFERROR(FIND("POLÍCIA RODOVIÁRIA",consulta_completa__11[[#This Row],[14 - Inst. Atuando no Local]]),0)</f>
        <v>0</v>
      </c>
      <c r="CN51" s="84" t="str">
        <f t="shared" si="21"/>
        <v/>
      </c>
      <c r="CO51" s="84">
        <f>IFERROR(FIND("POLÍCIA MILITAR",consulta_completa__11[[#This Row],[14 - Inst. Atuando no Local]]),0)</f>
        <v>0</v>
      </c>
      <c r="CP51" s="84" t="str">
        <f t="shared" si="22"/>
        <v/>
      </c>
      <c r="CQ51" s="84">
        <f>IFERROR(FIND("POLÍCIA CIVIL",consulta_completa__11[[#This Row],[14 - Inst. Atuando no Local]]),0)</f>
        <v>0</v>
      </c>
      <c r="CR51" s="84" t="str">
        <f t="shared" si="23"/>
        <v/>
      </c>
      <c r="CS51" s="84">
        <f>IFERROR(FIND("MARINHA DO BRASIL",consulta_completa__11[[#This Row],[14 - Inst. Atuando no Local]]),0)</f>
        <v>0</v>
      </c>
      <c r="CT51" s="84" t="str">
        <f t="shared" si="24"/>
        <v/>
      </c>
      <c r="CU51" s="84">
        <f>IFERROR(FIND("EMPRESA ESPECIALIZADA EM ATENDIMENTO",consulta_completa__11[[#This Row],[14 - Inst. Atuando no Local]]),0)</f>
        <v>0</v>
      </c>
      <c r="CV51" s="84" t="str">
        <f t="shared" si="25"/>
        <v/>
      </c>
      <c r="CW51" s="84">
        <f>IFERROR(FIND("IBAMA",consulta_completa__11[[#This Row],[14 - Inst. Atuando no Local]]),0)</f>
        <v>0</v>
      </c>
      <c r="CX51" s="84" t="str">
        <f t="shared" si="26"/>
        <v/>
      </c>
      <c r="CY51" s="84" t="str">
        <f>IF(consulta_completa__11[[#This Row],[14 - Inst. Atuando no Local]]="","X","")</f>
        <v/>
      </c>
      <c r="CZ51" s="84">
        <f>IFERROR(FIND("OUTRA (S)",consulta_completa__11[[#This Row],[14 - Inst. Atuando no Local]]),0)</f>
        <v>0</v>
      </c>
      <c r="DA51" s="84" t="str">
        <f t="shared" si="27"/>
        <v/>
      </c>
      <c r="DB51" s="35" t="str">
        <f t="shared" si="28"/>
        <v>Sim</v>
      </c>
      <c r="DC51" s="35" t="str">
        <f t="shared" si="29"/>
        <v>Não</v>
      </c>
      <c r="DD51" s="35" t="str">
        <f t="shared" si="30"/>
        <v>Sim</v>
      </c>
      <c r="DE51" s="87" t="str">
        <f t="shared" si="1"/>
        <v>Estadual</v>
      </c>
    </row>
    <row r="52" spans="1:109">
      <c r="A52" s="14">
        <v>202512054004</v>
      </c>
      <c r="B52" s="1">
        <v>45673</v>
      </c>
      <c r="C52" t="s">
        <v>677</v>
      </c>
      <c r="D52" t="s">
        <v>180</v>
      </c>
      <c r="E52" t="s">
        <v>286</v>
      </c>
      <c r="F52" t="s">
        <v>112</v>
      </c>
      <c r="G52" t="s">
        <v>113</v>
      </c>
      <c r="H52" t="s">
        <v>114</v>
      </c>
      <c r="I52" t="s">
        <v>114</v>
      </c>
      <c r="J52" t="s">
        <v>113</v>
      </c>
      <c r="K52" t="s">
        <v>114</v>
      </c>
      <c r="L52" t="s">
        <v>114</v>
      </c>
      <c r="M52" t="s">
        <v>629</v>
      </c>
      <c r="N52" t="s">
        <v>141</v>
      </c>
      <c r="O52" t="s">
        <v>185</v>
      </c>
      <c r="P52" t="s">
        <v>142</v>
      </c>
      <c r="Q52" t="s">
        <v>122</v>
      </c>
      <c r="R52" t="s">
        <v>123</v>
      </c>
      <c r="S52" t="s">
        <v>113</v>
      </c>
      <c r="T52" t="s">
        <v>711</v>
      </c>
      <c r="U52" t="s">
        <v>113</v>
      </c>
      <c r="V52" t="s">
        <v>712</v>
      </c>
      <c r="Z52" t="s">
        <v>713</v>
      </c>
      <c r="AA52" t="s">
        <v>714</v>
      </c>
      <c r="AB52" t="s">
        <v>113</v>
      </c>
      <c r="AC52" t="s">
        <v>113</v>
      </c>
      <c r="AE52" t="s">
        <v>113</v>
      </c>
      <c r="AF52" t="s">
        <v>715</v>
      </c>
      <c r="AG52" t="s">
        <v>113</v>
      </c>
      <c r="AH52" t="s">
        <v>131</v>
      </c>
      <c r="AI52" t="s">
        <v>131</v>
      </c>
      <c r="AJ52" t="s">
        <v>131</v>
      </c>
      <c r="AK52" t="s">
        <v>716</v>
      </c>
      <c r="AL52" t="s">
        <v>717</v>
      </c>
      <c r="AM52" t="s">
        <v>153</v>
      </c>
      <c r="AN52" t="s">
        <v>154</v>
      </c>
      <c r="AO52" t="s">
        <v>155</v>
      </c>
      <c r="AP52">
        <v>6133161070</v>
      </c>
      <c r="AQ52" t="s">
        <v>156</v>
      </c>
      <c r="AR52" t="s">
        <v>113</v>
      </c>
      <c r="AS52" t="s">
        <v>113</v>
      </c>
      <c r="AT52" t="s">
        <v>113</v>
      </c>
      <c r="AU52" t="s">
        <v>113</v>
      </c>
      <c r="AW52" t="s">
        <v>637</v>
      </c>
      <c r="AX52" s="82">
        <f>IFERROR(FIND("Óbitos/feridos",consulta_completa__11[[#This Row],[13 - Ocorrências/Ambientes Atingidos]]),0)</f>
        <v>0</v>
      </c>
      <c r="AY52" s="83" t="str">
        <f t="shared" si="2"/>
        <v/>
      </c>
      <c r="AZ52" s="82">
        <f>IFERROR(FIND("População afetada/evacuada",consulta_completa__11[[#This Row],[13 - Ocorrências/Ambientes Atingidos]]),0)</f>
        <v>0</v>
      </c>
      <c r="BA52" s="82" t="str">
        <f t="shared" si="3"/>
        <v/>
      </c>
      <c r="BB52" s="82">
        <f>IFERROR(FIND("Suspensão de abastecimento de água",consulta_completa__11[[#This Row],[13 - Ocorrências/Ambientes Atingidos]]),0)</f>
        <v>0</v>
      </c>
      <c r="BC52" s="83" t="str">
        <f t="shared" si="31"/>
        <v/>
      </c>
      <c r="BD52" s="82">
        <f>IFERROR(FIND("Rio/córrego",consulta_completa__11[[#This Row],[13 - Ocorrências/Ambientes Atingidos]]),0)</f>
        <v>0</v>
      </c>
      <c r="BE52" s="83" t="str">
        <f t="shared" si="4"/>
        <v/>
      </c>
      <c r="BF52" s="82">
        <f>IFERROR(FIND("Lago",consulta_completa__11[[#This Row],[13 - Ocorrências/Ambientes Atingidos]]),0)</f>
        <v>0</v>
      </c>
      <c r="BG52" s="83" t="str">
        <f t="shared" si="5"/>
        <v/>
      </c>
      <c r="BH52" s="82">
        <f>IFERROR(FIND("Mar",consulta_completa__11[[#This Row],[13 - Ocorrências/Ambientes Atingidos]]),0)</f>
        <v>0</v>
      </c>
      <c r="BI52" s="83" t="str">
        <f t="shared" si="6"/>
        <v/>
      </c>
      <c r="BJ52" s="82">
        <f>IFERROR(FIND("Praia",consulta_completa__11[[#This Row],[13 - Ocorrências/Ambientes Atingidos]]),0)</f>
        <v>0</v>
      </c>
      <c r="BK52" s="83" t="str">
        <f t="shared" si="7"/>
        <v/>
      </c>
      <c r="BL52" s="82">
        <f>IFERROR(FIND("Solo",consulta_completa__11[[#This Row],[13 - Ocorrências/Ambientes Atingidos]]),0)</f>
        <v>1</v>
      </c>
      <c r="BM52" s="83" t="str">
        <f t="shared" si="8"/>
        <v>X</v>
      </c>
      <c r="BN52" s="82">
        <f>IFERROR(FIND("Águas subterrâneas",consulta_completa__11[[#This Row],[13 - Ocorrências/Ambientes Atingidos]]),0)</f>
        <v>0</v>
      </c>
      <c r="BO52" s="83" t="str">
        <f t="shared" si="9"/>
        <v/>
      </c>
      <c r="BP52" s="82">
        <f>IFERROR(FIND("Atmosfera",consulta_completa__11[[#This Row],[13 - Ocorrências/Ambientes Atingidos]]),0)</f>
        <v>0</v>
      </c>
      <c r="BQ52" s="83" t="str">
        <f t="shared" si="10"/>
        <v/>
      </c>
      <c r="BR52" s="82">
        <f>IFERROR(FIND("Flora",consulta_completa__11[[#This Row],[13 - Ocorrências/Ambientes Atingidos]]),0)</f>
        <v>7</v>
      </c>
      <c r="BS52" s="83" t="str">
        <f t="shared" si="11"/>
        <v>X</v>
      </c>
      <c r="BT52" s="82">
        <f>IFERROR(FIND("Fauna",consulta_completa__11[[#This Row],[13 - Ocorrências/Ambientes Atingidos]]),0)</f>
        <v>0</v>
      </c>
      <c r="BU52" s="83" t="str">
        <f t="shared" si="12"/>
        <v/>
      </c>
      <c r="BV52" s="82">
        <f>IFERROR(FIND("UC federal",consulta_completa__11[[#This Row],[13 - Ocorrências/Ambientes Atingidos]]),0)</f>
        <v>0</v>
      </c>
      <c r="BW52" s="83" t="str">
        <f t="shared" si="13"/>
        <v/>
      </c>
      <c r="BX52" s="82">
        <f>IFERROR(FIND("UC estadual/municipal",consulta_completa__11[[#This Row],[13 - Ocorrências/Ambientes Atingidos]]),0)</f>
        <v>0</v>
      </c>
      <c r="BY52" s="83" t="str">
        <f t="shared" si="14"/>
        <v/>
      </c>
      <c r="BZ52" s="82">
        <f>IFERROR(FIND("Outro(s)",consulta_completa__11[[#This Row],[13 - Ocorrências/Ambientes Atingidos]]),0)</f>
        <v>0</v>
      </c>
      <c r="CA52" s="83" t="str">
        <f t="shared" si="15"/>
        <v/>
      </c>
      <c r="CB52" s="82">
        <f>IFERROR(FIND("Sem dano",consulta_completa__11[[#This Row],[13 - Ocorrências/Ambientes Atingidos]]),0)</f>
        <v>0</v>
      </c>
      <c r="CC52" s="83" t="str">
        <f t="shared" si="16"/>
        <v/>
      </c>
      <c r="CD52" s="82" t="str">
        <f>IF(consulta_completa__11[[#This Row],[13 - Ocorrências/Ambientes Atingidos]]="","X","")</f>
        <v/>
      </c>
      <c r="CE52" s="84">
        <f>IFERROR(FIND("IBAMA",consulta_completa__11[[#This Row],[14 - Inst. Atuando no Local]]),0)</f>
        <v>0</v>
      </c>
      <c r="CF52" s="84" t="str">
        <f t="shared" si="17"/>
        <v/>
      </c>
      <c r="CG52" s="84">
        <f>IFERROR(FIND("OEMA",consulta_completa__11[[#This Row],[14 - Inst. Atuando no Local]]),0)</f>
        <v>0</v>
      </c>
      <c r="CH52" s="84" t="str">
        <f t="shared" si="18"/>
        <v/>
      </c>
      <c r="CI52" s="84">
        <f>IFERROR(FIND("DEFESA CIVIL",consulta_completa__11[[#This Row],[14 - Inst. Atuando no Local]]),0)</f>
        <v>0</v>
      </c>
      <c r="CJ52" s="84" t="str">
        <f t="shared" si="19"/>
        <v/>
      </c>
      <c r="CK52" s="84">
        <f>IFERROR(FIND("CORPO DE BOMBEIROS",consulta_completa__11[[#This Row],[14 - Inst. Atuando no Local]]),0)</f>
        <v>0</v>
      </c>
      <c r="CL52" s="84" t="str">
        <f t="shared" si="20"/>
        <v/>
      </c>
      <c r="CM52" s="84">
        <f>IFERROR(FIND("POLÍCIA RODOVIÁRIA",consulta_completa__11[[#This Row],[14 - Inst. Atuando no Local]]),0)</f>
        <v>0</v>
      </c>
      <c r="CN52" s="84" t="str">
        <f t="shared" si="21"/>
        <v/>
      </c>
      <c r="CO52" s="84">
        <f>IFERROR(FIND("POLÍCIA MILITAR",consulta_completa__11[[#This Row],[14 - Inst. Atuando no Local]]),0)</f>
        <v>0</v>
      </c>
      <c r="CP52" s="84" t="str">
        <f t="shared" si="22"/>
        <v/>
      </c>
      <c r="CQ52" s="84">
        <f>IFERROR(FIND("POLÍCIA CIVIL",consulta_completa__11[[#This Row],[14 - Inst. Atuando no Local]]),0)</f>
        <v>0</v>
      </c>
      <c r="CR52" s="84" t="str">
        <f t="shared" si="23"/>
        <v/>
      </c>
      <c r="CS52" s="84">
        <f>IFERROR(FIND("MARINHA DO BRASIL",consulta_completa__11[[#This Row],[14 - Inst. Atuando no Local]]),0)</f>
        <v>0</v>
      </c>
      <c r="CT52" s="84" t="str">
        <f t="shared" si="24"/>
        <v/>
      </c>
      <c r="CU52" s="84">
        <f>IFERROR(FIND("EMPRESA ESPECIALIZADA EM ATENDIMENTO",consulta_completa__11[[#This Row],[14 - Inst. Atuando no Local]]),0)</f>
        <v>0</v>
      </c>
      <c r="CV52" s="84" t="str">
        <f t="shared" si="25"/>
        <v/>
      </c>
      <c r="CW52" s="84">
        <f>IFERROR(FIND("IBAMA",consulta_completa__11[[#This Row],[14 - Inst. Atuando no Local]]),0)</f>
        <v>0</v>
      </c>
      <c r="CX52" s="84" t="str">
        <f t="shared" si="26"/>
        <v/>
      </c>
      <c r="CY52" s="84" t="str">
        <f>IF(consulta_completa__11[[#This Row],[14 - Inst. Atuando no Local]]="","X","")</f>
        <v/>
      </c>
      <c r="CZ52" s="84">
        <f>IFERROR(FIND("OUTRA (S)",consulta_completa__11[[#This Row],[14 - Inst. Atuando no Local]]),0)</f>
        <v>0</v>
      </c>
      <c r="DA52" s="84" t="str">
        <f t="shared" si="27"/>
        <v/>
      </c>
      <c r="DB52" s="35" t="str">
        <f t="shared" si="28"/>
        <v>Sim</v>
      </c>
      <c r="DC52" s="35" t="str">
        <f t="shared" si="29"/>
        <v>Não</v>
      </c>
      <c r="DD52" s="35" t="str">
        <f t="shared" si="30"/>
        <v>Sim</v>
      </c>
      <c r="DE52" s="87" t="str">
        <f t="shared" si="1"/>
        <v>Sem informação</v>
      </c>
    </row>
    <row r="53" spans="1:109">
      <c r="A53" s="14">
        <v>202512714406</v>
      </c>
      <c r="B53" s="1">
        <v>45673</v>
      </c>
      <c r="C53" t="s">
        <v>718</v>
      </c>
      <c r="D53" t="s">
        <v>609</v>
      </c>
      <c r="E53" t="s">
        <v>111</v>
      </c>
      <c r="F53" t="s">
        <v>112</v>
      </c>
      <c r="G53" t="s">
        <v>439</v>
      </c>
      <c r="H53" t="s">
        <v>719</v>
      </c>
      <c r="I53" t="s">
        <v>113</v>
      </c>
      <c r="J53" t="s">
        <v>441</v>
      </c>
      <c r="K53" t="s">
        <v>720</v>
      </c>
      <c r="L53" t="s">
        <v>113</v>
      </c>
      <c r="M53" t="s">
        <v>140</v>
      </c>
      <c r="N53" t="s">
        <v>141</v>
      </c>
      <c r="O53" t="s">
        <v>239</v>
      </c>
      <c r="P53" t="s">
        <v>142</v>
      </c>
      <c r="Q53" t="s">
        <v>122</v>
      </c>
      <c r="R53" t="s">
        <v>123</v>
      </c>
      <c r="S53" t="s">
        <v>113</v>
      </c>
      <c r="T53" t="s">
        <v>721</v>
      </c>
      <c r="U53" t="s">
        <v>444</v>
      </c>
      <c r="V53" t="s">
        <v>722</v>
      </c>
      <c r="Z53" t="s">
        <v>259</v>
      </c>
      <c r="AA53" t="s">
        <v>723</v>
      </c>
      <c r="AB53" t="s">
        <v>724</v>
      </c>
      <c r="AC53" t="s">
        <v>725</v>
      </c>
      <c r="AD53">
        <v>2</v>
      </c>
      <c r="AE53" t="s">
        <v>726</v>
      </c>
      <c r="AF53" t="s">
        <v>113</v>
      </c>
      <c r="AG53" t="s">
        <v>113</v>
      </c>
      <c r="AH53" t="s">
        <v>131</v>
      </c>
      <c r="AI53" t="s">
        <v>131</v>
      </c>
      <c r="AJ53" t="s">
        <v>131</v>
      </c>
      <c r="AK53" t="s">
        <v>727</v>
      </c>
      <c r="AL53" t="s">
        <v>728</v>
      </c>
      <c r="AM53" t="s">
        <v>264</v>
      </c>
      <c r="AN53" t="s">
        <v>729</v>
      </c>
      <c r="AO53" t="s">
        <v>730</v>
      </c>
      <c r="AQ53" t="s">
        <v>267</v>
      </c>
      <c r="AR53" t="s">
        <v>113</v>
      </c>
      <c r="AS53" t="s">
        <v>113</v>
      </c>
      <c r="AT53" t="s">
        <v>731</v>
      </c>
      <c r="AU53" t="s">
        <v>113</v>
      </c>
      <c r="AW53" t="s">
        <v>159</v>
      </c>
      <c r="AX53" s="82">
        <f>IFERROR(FIND("Óbitos/feridos",consulta_completa__11[[#This Row],[13 - Ocorrências/Ambientes Atingidos]]),0)</f>
        <v>0</v>
      </c>
      <c r="AY53" s="83" t="str">
        <f t="shared" si="2"/>
        <v/>
      </c>
      <c r="AZ53" s="82">
        <f>IFERROR(FIND("População afetada/evacuada",consulta_completa__11[[#This Row],[13 - Ocorrências/Ambientes Atingidos]]),0)</f>
        <v>0</v>
      </c>
      <c r="BA53" s="82" t="str">
        <f t="shared" si="3"/>
        <v/>
      </c>
      <c r="BB53" s="82">
        <f>IFERROR(FIND("Suspensão de abastecimento de água",consulta_completa__11[[#This Row],[13 - Ocorrências/Ambientes Atingidos]]),0)</f>
        <v>0</v>
      </c>
      <c r="BC53" s="83" t="str">
        <f t="shared" si="31"/>
        <v/>
      </c>
      <c r="BD53" s="82">
        <f>IFERROR(FIND("Rio/córrego",consulta_completa__11[[#This Row],[13 - Ocorrências/Ambientes Atingidos]]),0)</f>
        <v>0</v>
      </c>
      <c r="BE53" s="83" t="str">
        <f t="shared" si="4"/>
        <v/>
      </c>
      <c r="BF53" s="82">
        <f>IFERROR(FIND("Lago",consulta_completa__11[[#This Row],[13 - Ocorrências/Ambientes Atingidos]]),0)</f>
        <v>0</v>
      </c>
      <c r="BG53" s="83" t="str">
        <f t="shared" si="5"/>
        <v/>
      </c>
      <c r="BH53" s="82">
        <f>IFERROR(FIND("Mar",consulta_completa__11[[#This Row],[13 - Ocorrências/Ambientes Atingidos]]),0)</f>
        <v>0</v>
      </c>
      <c r="BI53" s="83" t="str">
        <f t="shared" si="6"/>
        <v/>
      </c>
      <c r="BJ53" s="82">
        <f>IFERROR(FIND("Praia",consulta_completa__11[[#This Row],[13 - Ocorrências/Ambientes Atingidos]]),0)</f>
        <v>0</v>
      </c>
      <c r="BK53" s="83" t="str">
        <f t="shared" si="7"/>
        <v/>
      </c>
      <c r="BL53" s="82">
        <f>IFERROR(FIND("Solo",consulta_completa__11[[#This Row],[13 - Ocorrências/Ambientes Atingidos]]),0)</f>
        <v>1</v>
      </c>
      <c r="BM53" s="83" t="str">
        <f t="shared" si="8"/>
        <v>X</v>
      </c>
      <c r="BN53" s="82">
        <f>IFERROR(FIND("Águas subterrâneas",consulta_completa__11[[#This Row],[13 - Ocorrências/Ambientes Atingidos]]),0)</f>
        <v>0</v>
      </c>
      <c r="BO53" s="83" t="str">
        <f t="shared" si="9"/>
        <v/>
      </c>
      <c r="BP53" s="82">
        <f>IFERROR(FIND("Atmosfera",consulta_completa__11[[#This Row],[13 - Ocorrências/Ambientes Atingidos]]),0)</f>
        <v>0</v>
      </c>
      <c r="BQ53" s="83" t="str">
        <f t="shared" si="10"/>
        <v/>
      </c>
      <c r="BR53" s="82">
        <f>IFERROR(FIND("Flora",consulta_completa__11[[#This Row],[13 - Ocorrências/Ambientes Atingidos]]),0)</f>
        <v>0</v>
      </c>
      <c r="BS53" s="83" t="str">
        <f t="shared" si="11"/>
        <v/>
      </c>
      <c r="BT53" s="82">
        <f>IFERROR(FIND("Fauna",consulta_completa__11[[#This Row],[13 - Ocorrências/Ambientes Atingidos]]),0)</f>
        <v>0</v>
      </c>
      <c r="BU53" s="83" t="str">
        <f t="shared" si="12"/>
        <v/>
      </c>
      <c r="BV53" s="82">
        <f>IFERROR(FIND("UC federal",consulta_completa__11[[#This Row],[13 - Ocorrências/Ambientes Atingidos]]),0)</f>
        <v>0</v>
      </c>
      <c r="BW53" s="83" t="str">
        <f t="shared" si="13"/>
        <v/>
      </c>
      <c r="BX53" s="82">
        <f>IFERROR(FIND("UC estadual/municipal",consulta_completa__11[[#This Row],[13 - Ocorrências/Ambientes Atingidos]]),0)</f>
        <v>0</v>
      </c>
      <c r="BY53" s="83" t="str">
        <f t="shared" si="14"/>
        <v/>
      </c>
      <c r="BZ53" s="82">
        <f>IFERROR(FIND("Outro(s)",consulta_completa__11[[#This Row],[13 - Ocorrências/Ambientes Atingidos]]),0)</f>
        <v>0</v>
      </c>
      <c r="CA53" s="83" t="str">
        <f t="shared" si="15"/>
        <v/>
      </c>
      <c r="CB53" s="82">
        <f>IFERROR(FIND("Sem dano",consulta_completa__11[[#This Row],[13 - Ocorrências/Ambientes Atingidos]]),0)</f>
        <v>0</v>
      </c>
      <c r="CC53" s="83" t="str">
        <f t="shared" si="16"/>
        <v/>
      </c>
      <c r="CD53" s="82" t="str">
        <f>IF(consulta_completa__11[[#This Row],[13 - Ocorrências/Ambientes Atingidos]]="","X","")</f>
        <v/>
      </c>
      <c r="CE53" s="84">
        <f>IFERROR(FIND("IBAMA",consulta_completa__11[[#This Row],[14 - Inst. Atuando no Local]]),0)</f>
        <v>0</v>
      </c>
      <c r="CF53" s="84" t="str">
        <f t="shared" si="17"/>
        <v/>
      </c>
      <c r="CG53" s="84">
        <f>IFERROR(FIND("OEMA",consulta_completa__11[[#This Row],[14 - Inst. Atuando no Local]]),0)</f>
        <v>0</v>
      </c>
      <c r="CH53" s="84" t="str">
        <f t="shared" si="18"/>
        <v/>
      </c>
      <c r="CI53" s="84">
        <f>IFERROR(FIND("DEFESA CIVIL",consulta_completa__11[[#This Row],[14 - Inst. Atuando no Local]]),0)</f>
        <v>0</v>
      </c>
      <c r="CJ53" s="84" t="str">
        <f t="shared" si="19"/>
        <v/>
      </c>
      <c r="CK53" s="84">
        <f>IFERROR(FIND("CORPO DE BOMBEIROS",consulta_completa__11[[#This Row],[14 - Inst. Atuando no Local]]),0)</f>
        <v>0</v>
      </c>
      <c r="CL53" s="84" t="str">
        <f t="shared" si="20"/>
        <v/>
      </c>
      <c r="CM53" s="84">
        <f>IFERROR(FIND("POLÍCIA RODOVIÁRIA",consulta_completa__11[[#This Row],[14 - Inst. Atuando no Local]]),0)</f>
        <v>0</v>
      </c>
      <c r="CN53" s="84" t="str">
        <f t="shared" si="21"/>
        <v/>
      </c>
      <c r="CO53" s="84">
        <f>IFERROR(FIND("POLÍCIA MILITAR",consulta_completa__11[[#This Row],[14 - Inst. Atuando no Local]]),0)</f>
        <v>0</v>
      </c>
      <c r="CP53" s="84" t="str">
        <f t="shared" si="22"/>
        <v/>
      </c>
      <c r="CQ53" s="84">
        <f>IFERROR(FIND("POLÍCIA CIVIL",consulta_completa__11[[#This Row],[14 - Inst. Atuando no Local]]),0)</f>
        <v>0</v>
      </c>
      <c r="CR53" s="84" t="str">
        <f t="shared" si="23"/>
        <v/>
      </c>
      <c r="CS53" s="84">
        <f>IFERROR(FIND("MARINHA DO BRASIL",consulta_completa__11[[#This Row],[14 - Inst. Atuando no Local]]),0)</f>
        <v>0</v>
      </c>
      <c r="CT53" s="84" t="str">
        <f t="shared" si="24"/>
        <v/>
      </c>
      <c r="CU53" s="84">
        <f>IFERROR(FIND("EMPRESA ESPECIALIZADA EM ATENDIMENTO",consulta_completa__11[[#This Row],[14 - Inst. Atuando no Local]]),0)</f>
        <v>0</v>
      </c>
      <c r="CV53" s="84" t="str">
        <f t="shared" si="25"/>
        <v/>
      </c>
      <c r="CW53" s="84">
        <f>IFERROR(FIND("IBAMA",consulta_completa__11[[#This Row],[14 - Inst. Atuando no Local]]),0)</f>
        <v>0</v>
      </c>
      <c r="CX53" s="84" t="str">
        <f t="shared" si="26"/>
        <v/>
      </c>
      <c r="CY53" s="84" t="str">
        <f>IF(consulta_completa__11[[#This Row],[14 - Inst. Atuando no Local]]="","X","")</f>
        <v/>
      </c>
      <c r="CZ53" s="84">
        <f>IFERROR(FIND("OUTRA (S)",consulta_completa__11[[#This Row],[14 - Inst. Atuando no Local]]),0)</f>
        <v>0</v>
      </c>
      <c r="DA53" s="84" t="str">
        <f t="shared" si="27"/>
        <v/>
      </c>
      <c r="DB53" s="35" t="str">
        <f t="shared" si="28"/>
        <v>Sim</v>
      </c>
      <c r="DC53" s="35" t="str">
        <f t="shared" si="29"/>
        <v>Não</v>
      </c>
      <c r="DD53" s="35" t="str">
        <f t="shared" si="30"/>
        <v>Sim</v>
      </c>
      <c r="DE53" s="87" t="str">
        <f t="shared" si="1"/>
        <v>Estadual</v>
      </c>
    </row>
    <row r="54" spans="1:109">
      <c r="A54" s="14">
        <v>202561628850</v>
      </c>
      <c r="B54" s="1">
        <v>45673</v>
      </c>
      <c r="C54" t="s">
        <v>732</v>
      </c>
      <c r="D54" t="s">
        <v>733</v>
      </c>
      <c r="E54" t="s">
        <v>286</v>
      </c>
      <c r="F54" t="s">
        <v>112</v>
      </c>
      <c r="G54" t="s">
        <v>646</v>
      </c>
      <c r="H54" t="s">
        <v>734</v>
      </c>
      <c r="I54" t="s">
        <v>648</v>
      </c>
      <c r="J54" t="s">
        <v>113</v>
      </c>
      <c r="K54" t="s">
        <v>114</v>
      </c>
      <c r="L54" t="s">
        <v>114</v>
      </c>
      <c r="M54" t="s">
        <v>735</v>
      </c>
      <c r="N54" t="s">
        <v>736</v>
      </c>
      <c r="O54" t="s">
        <v>120</v>
      </c>
      <c r="P54" t="s">
        <v>142</v>
      </c>
      <c r="Q54" t="s">
        <v>143</v>
      </c>
      <c r="R54" t="s">
        <v>123</v>
      </c>
      <c r="S54" t="s">
        <v>113</v>
      </c>
      <c r="T54" t="s">
        <v>737</v>
      </c>
      <c r="U54" t="s">
        <v>738</v>
      </c>
      <c r="V54" t="s">
        <v>739</v>
      </c>
      <c r="Z54" t="s">
        <v>740</v>
      </c>
      <c r="AA54" t="s">
        <v>741</v>
      </c>
      <c r="AB54" t="s">
        <v>742</v>
      </c>
      <c r="AC54" t="s">
        <v>743</v>
      </c>
      <c r="AD54">
        <v>0</v>
      </c>
      <c r="AE54" t="s">
        <v>744</v>
      </c>
      <c r="AF54" t="s">
        <v>113</v>
      </c>
      <c r="AG54" t="s">
        <v>113</v>
      </c>
      <c r="AH54" t="s">
        <v>131</v>
      </c>
      <c r="AI54" t="s">
        <v>131</v>
      </c>
      <c r="AJ54" t="s">
        <v>132</v>
      </c>
      <c r="AK54" t="s">
        <v>113</v>
      </c>
      <c r="AL54" t="s">
        <v>113</v>
      </c>
      <c r="AM54" t="s">
        <v>196</v>
      </c>
      <c r="AN54" t="s">
        <v>265</v>
      </c>
      <c r="AO54" t="s">
        <v>730</v>
      </c>
      <c r="AQ54" t="s">
        <v>197</v>
      </c>
      <c r="AR54" t="s">
        <v>113</v>
      </c>
      <c r="AS54" t="s">
        <v>113</v>
      </c>
      <c r="AT54" t="s">
        <v>113</v>
      </c>
      <c r="AU54" t="s">
        <v>113</v>
      </c>
      <c r="AW54" t="s">
        <v>113</v>
      </c>
      <c r="AX54" s="82">
        <f>IFERROR(FIND("Óbitos/feridos",consulta_completa__11[[#This Row],[13 - Ocorrências/Ambientes Atingidos]]),0)</f>
        <v>0</v>
      </c>
      <c r="AY54" s="83" t="str">
        <f t="shared" si="2"/>
        <v/>
      </c>
      <c r="AZ54" s="82">
        <f>IFERROR(FIND("População afetada/evacuada",consulta_completa__11[[#This Row],[13 - Ocorrências/Ambientes Atingidos]]),0)</f>
        <v>0</v>
      </c>
      <c r="BA54" s="82" t="str">
        <f t="shared" si="3"/>
        <v/>
      </c>
      <c r="BB54" s="82">
        <f>IFERROR(FIND("Suspensão de abastecimento de água",consulta_completa__11[[#This Row],[13 - Ocorrências/Ambientes Atingidos]]),0)</f>
        <v>0</v>
      </c>
      <c r="BC54" s="83" t="str">
        <f t="shared" si="31"/>
        <v/>
      </c>
      <c r="BD54" s="82">
        <f>IFERROR(FIND("Rio/córrego",consulta_completa__11[[#This Row],[13 - Ocorrências/Ambientes Atingidos]]),0)</f>
        <v>1</v>
      </c>
      <c r="BE54" s="83" t="str">
        <f t="shared" si="4"/>
        <v>X</v>
      </c>
      <c r="BF54" s="82">
        <f>IFERROR(FIND("Lago",consulta_completa__11[[#This Row],[13 - Ocorrências/Ambientes Atingidos]]),0)</f>
        <v>0</v>
      </c>
      <c r="BG54" s="83" t="str">
        <f t="shared" si="5"/>
        <v/>
      </c>
      <c r="BH54" s="82">
        <f>IFERROR(FIND("Mar",consulta_completa__11[[#This Row],[13 - Ocorrências/Ambientes Atingidos]]),0)</f>
        <v>0</v>
      </c>
      <c r="BI54" s="83" t="str">
        <f t="shared" si="6"/>
        <v/>
      </c>
      <c r="BJ54" s="82">
        <f>IFERROR(FIND("Praia",consulta_completa__11[[#This Row],[13 - Ocorrências/Ambientes Atingidos]]),0)</f>
        <v>0</v>
      </c>
      <c r="BK54" s="83" t="str">
        <f t="shared" si="7"/>
        <v/>
      </c>
      <c r="BL54" s="82">
        <f>IFERROR(FIND("Solo",consulta_completa__11[[#This Row],[13 - Ocorrências/Ambientes Atingidos]]),0)</f>
        <v>0</v>
      </c>
      <c r="BM54" s="83" t="str">
        <f t="shared" si="8"/>
        <v/>
      </c>
      <c r="BN54" s="82">
        <f>IFERROR(FIND("Águas subterrâneas",consulta_completa__11[[#This Row],[13 - Ocorrências/Ambientes Atingidos]]),0)</f>
        <v>0</v>
      </c>
      <c r="BO54" s="83" t="str">
        <f t="shared" si="9"/>
        <v/>
      </c>
      <c r="BP54" s="82">
        <f>IFERROR(FIND("Atmosfera",consulta_completa__11[[#This Row],[13 - Ocorrências/Ambientes Atingidos]]),0)</f>
        <v>0</v>
      </c>
      <c r="BQ54" s="83" t="str">
        <f t="shared" si="10"/>
        <v/>
      </c>
      <c r="BR54" s="82">
        <f>IFERROR(FIND("Flora",consulta_completa__11[[#This Row],[13 - Ocorrências/Ambientes Atingidos]]),0)</f>
        <v>14</v>
      </c>
      <c r="BS54" s="83" t="str">
        <f t="shared" si="11"/>
        <v>X</v>
      </c>
      <c r="BT54" s="82">
        <f>IFERROR(FIND("Fauna",consulta_completa__11[[#This Row],[13 - Ocorrências/Ambientes Atingidos]]),0)</f>
        <v>0</v>
      </c>
      <c r="BU54" s="83" t="str">
        <f t="shared" si="12"/>
        <v/>
      </c>
      <c r="BV54" s="82">
        <f>IFERROR(FIND("UC federal",consulta_completa__11[[#This Row],[13 - Ocorrências/Ambientes Atingidos]]),0)</f>
        <v>0</v>
      </c>
      <c r="BW54" s="83" t="str">
        <f t="shared" si="13"/>
        <v/>
      </c>
      <c r="BX54" s="82">
        <f>IFERROR(FIND("UC estadual/municipal",consulta_completa__11[[#This Row],[13 - Ocorrências/Ambientes Atingidos]]),0)</f>
        <v>0</v>
      </c>
      <c r="BY54" s="83" t="str">
        <f t="shared" si="14"/>
        <v/>
      </c>
      <c r="BZ54" s="82">
        <f>IFERROR(FIND("Outro(s)",consulta_completa__11[[#This Row],[13 - Ocorrências/Ambientes Atingidos]]),0)</f>
        <v>0</v>
      </c>
      <c r="CA54" s="83" t="str">
        <f t="shared" si="15"/>
        <v/>
      </c>
      <c r="CB54" s="82">
        <f>IFERROR(FIND("Sem dano",consulta_completa__11[[#This Row],[13 - Ocorrências/Ambientes Atingidos]]),0)</f>
        <v>0</v>
      </c>
      <c r="CC54" s="83" t="str">
        <f t="shared" si="16"/>
        <v/>
      </c>
      <c r="CD54" s="82" t="str">
        <f>IF(consulta_completa__11[[#This Row],[13 - Ocorrências/Ambientes Atingidos]]="","X","")</f>
        <v/>
      </c>
      <c r="CE54" s="84">
        <f>IFERROR(FIND("IBAMA",consulta_completa__11[[#This Row],[14 - Inst. Atuando no Local]]),0)</f>
        <v>87</v>
      </c>
      <c r="CF54" s="84" t="str">
        <f t="shared" si="17"/>
        <v>X</v>
      </c>
      <c r="CG54" s="84">
        <f>IFERROR(FIND("OEMA",consulta_completa__11[[#This Row],[14 - Inst. Atuando no Local]]),0)</f>
        <v>0</v>
      </c>
      <c r="CH54" s="84" t="str">
        <f t="shared" si="18"/>
        <v/>
      </c>
      <c r="CI54" s="84">
        <f>IFERROR(FIND("DEFESA CIVIL",consulta_completa__11[[#This Row],[14 - Inst. Atuando no Local]]),0)</f>
        <v>0</v>
      </c>
      <c r="CJ54" s="84" t="str">
        <f t="shared" si="19"/>
        <v/>
      </c>
      <c r="CK54" s="84">
        <f>IFERROR(FIND("CORPO DE BOMBEIROS",consulta_completa__11[[#This Row],[14 - Inst. Atuando no Local]]),0)</f>
        <v>0</v>
      </c>
      <c r="CL54" s="84" t="str">
        <f t="shared" si="20"/>
        <v/>
      </c>
      <c r="CM54" s="84">
        <f>IFERROR(FIND("POLÍCIA RODOVIÁRIA",consulta_completa__11[[#This Row],[14 - Inst. Atuando no Local]]),0)</f>
        <v>0</v>
      </c>
      <c r="CN54" s="84" t="str">
        <f t="shared" si="21"/>
        <v/>
      </c>
      <c r="CO54" s="84">
        <f>IFERROR(FIND("POLÍCIA MILITAR",consulta_completa__11[[#This Row],[14 - Inst. Atuando no Local]]),0)</f>
        <v>0</v>
      </c>
      <c r="CP54" s="84" t="str">
        <f t="shared" si="22"/>
        <v/>
      </c>
      <c r="CQ54" s="84">
        <f>IFERROR(FIND("POLÍCIA CIVIL",consulta_completa__11[[#This Row],[14 - Inst. Atuando no Local]]),0)</f>
        <v>0</v>
      </c>
      <c r="CR54" s="84" t="str">
        <f t="shared" si="23"/>
        <v/>
      </c>
      <c r="CS54" s="84">
        <f>IFERROR(FIND("MARINHA DO BRASIL",consulta_completa__11[[#This Row],[14 - Inst. Atuando no Local]]),0)</f>
        <v>0</v>
      </c>
      <c r="CT54" s="84" t="str">
        <f t="shared" si="24"/>
        <v/>
      </c>
      <c r="CU54" s="84">
        <f>IFERROR(FIND("EMPRESA ESPECIALIZADA EM ATENDIMENTO",consulta_completa__11[[#This Row],[14 - Inst. Atuando no Local]]),0)</f>
        <v>0</v>
      </c>
      <c r="CV54" s="84" t="str">
        <f t="shared" si="25"/>
        <v/>
      </c>
      <c r="CW54" s="84">
        <f>IFERROR(FIND("IBAMA",consulta_completa__11[[#This Row],[14 - Inst. Atuando no Local]]),0)</f>
        <v>87</v>
      </c>
      <c r="CX54" s="84" t="str">
        <f t="shared" si="26"/>
        <v>X</v>
      </c>
      <c r="CY54" s="84" t="str">
        <f>IF(consulta_completa__11[[#This Row],[14 - Inst. Atuando no Local]]="","X","")</f>
        <v/>
      </c>
      <c r="CZ54" s="84">
        <f>IFERROR(FIND("OUTRA (S)",consulta_completa__11[[#This Row],[14 - Inst. Atuando no Local]]),0)</f>
        <v>0</v>
      </c>
      <c r="DA54" s="84" t="str">
        <f t="shared" si="27"/>
        <v/>
      </c>
      <c r="DB54" s="35" t="str">
        <f t="shared" si="28"/>
        <v>Sim</v>
      </c>
      <c r="DC54" s="35" t="str">
        <f t="shared" si="29"/>
        <v>Não</v>
      </c>
      <c r="DD54" s="35" t="str">
        <f t="shared" si="30"/>
        <v>Sim</v>
      </c>
      <c r="DE54" s="87" t="str">
        <f t="shared" si="1"/>
        <v>Sem informação</v>
      </c>
    </row>
    <row r="55" spans="1:109">
      <c r="A55" s="14">
        <v>202511775620</v>
      </c>
      <c r="B55" s="1">
        <v>45674</v>
      </c>
      <c r="C55" t="s">
        <v>745</v>
      </c>
      <c r="D55" t="s">
        <v>746</v>
      </c>
      <c r="E55" t="s">
        <v>162</v>
      </c>
      <c r="F55" t="s">
        <v>112</v>
      </c>
      <c r="G55" t="s">
        <v>113</v>
      </c>
      <c r="H55" t="s">
        <v>114</v>
      </c>
      <c r="I55" t="s">
        <v>114</v>
      </c>
      <c r="J55" t="s">
        <v>113</v>
      </c>
      <c r="K55" t="s">
        <v>114</v>
      </c>
      <c r="L55" t="s">
        <v>114</v>
      </c>
      <c r="M55" t="s">
        <v>140</v>
      </c>
      <c r="N55" t="s">
        <v>141</v>
      </c>
      <c r="O55" t="s">
        <v>239</v>
      </c>
      <c r="P55" t="s">
        <v>200</v>
      </c>
      <c r="Q55" t="s">
        <v>143</v>
      </c>
      <c r="R55" t="s">
        <v>123</v>
      </c>
      <c r="S55" t="s">
        <v>113</v>
      </c>
      <c r="T55" t="s">
        <v>747</v>
      </c>
      <c r="U55" t="s">
        <v>748</v>
      </c>
      <c r="V55" t="s">
        <v>749</v>
      </c>
      <c r="Z55" t="s">
        <v>750</v>
      </c>
      <c r="AA55" t="s">
        <v>751</v>
      </c>
      <c r="AB55" t="s">
        <v>752</v>
      </c>
      <c r="AC55" t="s">
        <v>753</v>
      </c>
      <c r="AD55">
        <v>1</v>
      </c>
      <c r="AE55" t="s">
        <v>754</v>
      </c>
      <c r="AF55" t="s">
        <v>755</v>
      </c>
      <c r="AG55" t="s">
        <v>756</v>
      </c>
      <c r="AH55" t="s">
        <v>131</v>
      </c>
      <c r="AI55" t="s">
        <v>131</v>
      </c>
      <c r="AJ55" t="s">
        <v>132</v>
      </c>
      <c r="AK55" t="s">
        <v>113</v>
      </c>
      <c r="AL55" t="s">
        <v>757</v>
      </c>
      <c r="AM55" t="s">
        <v>758</v>
      </c>
      <c r="AN55" t="s">
        <v>759</v>
      </c>
      <c r="AO55" t="s">
        <v>760</v>
      </c>
      <c r="AP55">
        <v>94988031545</v>
      </c>
      <c r="AQ55" t="s">
        <v>761</v>
      </c>
      <c r="AR55" t="s">
        <v>113</v>
      </c>
      <c r="AS55" t="s">
        <v>113</v>
      </c>
      <c r="AT55" t="s">
        <v>113</v>
      </c>
      <c r="AU55" t="s">
        <v>113</v>
      </c>
      <c r="AW55" t="s">
        <v>113</v>
      </c>
      <c r="AX55" s="82">
        <f>IFERROR(FIND("Óbitos/feridos",consulta_completa__11[[#This Row],[13 - Ocorrências/Ambientes Atingidos]]),0)</f>
        <v>0</v>
      </c>
      <c r="AY55" s="83" t="str">
        <f t="shared" si="2"/>
        <v/>
      </c>
      <c r="AZ55" s="82">
        <f>IFERROR(FIND("População afetada/evacuada",consulta_completa__11[[#This Row],[13 - Ocorrências/Ambientes Atingidos]]),0)</f>
        <v>0</v>
      </c>
      <c r="BA55" s="82" t="str">
        <f t="shared" si="3"/>
        <v/>
      </c>
      <c r="BB55" s="82">
        <f>IFERROR(FIND("Suspensão de abastecimento de água",consulta_completa__11[[#This Row],[13 - Ocorrências/Ambientes Atingidos]]),0)</f>
        <v>0</v>
      </c>
      <c r="BC55" s="83" t="str">
        <f t="shared" si="31"/>
        <v/>
      </c>
      <c r="BD55" s="82">
        <f>IFERROR(FIND("Rio/córrego",consulta_completa__11[[#This Row],[13 - Ocorrências/Ambientes Atingidos]]),0)</f>
        <v>0</v>
      </c>
      <c r="BE55" s="83" t="str">
        <f t="shared" si="4"/>
        <v/>
      </c>
      <c r="BF55" s="82">
        <f>IFERROR(FIND("Lago",consulta_completa__11[[#This Row],[13 - Ocorrências/Ambientes Atingidos]]),0)</f>
        <v>0</v>
      </c>
      <c r="BG55" s="83" t="str">
        <f t="shared" si="5"/>
        <v/>
      </c>
      <c r="BH55" s="82">
        <f>IFERROR(FIND("Mar",consulta_completa__11[[#This Row],[13 - Ocorrências/Ambientes Atingidos]]),0)</f>
        <v>0</v>
      </c>
      <c r="BI55" s="83" t="str">
        <f t="shared" si="6"/>
        <v/>
      </c>
      <c r="BJ55" s="82">
        <f>IFERROR(FIND("Praia",consulta_completa__11[[#This Row],[13 - Ocorrências/Ambientes Atingidos]]),0)</f>
        <v>0</v>
      </c>
      <c r="BK55" s="83" t="str">
        <f t="shared" si="7"/>
        <v/>
      </c>
      <c r="BL55" s="82">
        <f>IFERROR(FIND("Solo",consulta_completa__11[[#This Row],[13 - Ocorrências/Ambientes Atingidos]]),0)</f>
        <v>1</v>
      </c>
      <c r="BM55" s="83" t="str">
        <f t="shared" si="8"/>
        <v>X</v>
      </c>
      <c r="BN55" s="82">
        <f>IFERROR(FIND("Águas subterrâneas",consulta_completa__11[[#This Row],[13 - Ocorrências/Ambientes Atingidos]]),0)</f>
        <v>0</v>
      </c>
      <c r="BO55" s="83" t="str">
        <f t="shared" si="9"/>
        <v/>
      </c>
      <c r="BP55" s="82">
        <f>IFERROR(FIND("Atmosfera",consulta_completa__11[[#This Row],[13 - Ocorrências/Ambientes Atingidos]]),0)</f>
        <v>0</v>
      </c>
      <c r="BQ55" s="83" t="str">
        <f t="shared" si="10"/>
        <v/>
      </c>
      <c r="BR55" s="82">
        <f>IFERROR(FIND("Flora",consulta_completa__11[[#This Row],[13 - Ocorrências/Ambientes Atingidos]]),0)</f>
        <v>0</v>
      </c>
      <c r="BS55" s="83" t="str">
        <f t="shared" si="11"/>
        <v/>
      </c>
      <c r="BT55" s="82">
        <f>IFERROR(FIND("Fauna",consulta_completa__11[[#This Row],[13 - Ocorrências/Ambientes Atingidos]]),0)</f>
        <v>0</v>
      </c>
      <c r="BU55" s="83" t="str">
        <f t="shared" si="12"/>
        <v/>
      </c>
      <c r="BV55" s="82">
        <f>IFERROR(FIND("UC federal",consulta_completa__11[[#This Row],[13 - Ocorrências/Ambientes Atingidos]]),0)</f>
        <v>0</v>
      </c>
      <c r="BW55" s="83" t="str">
        <f t="shared" si="13"/>
        <v/>
      </c>
      <c r="BX55" s="82">
        <f>IFERROR(FIND("UC estadual/municipal",consulta_completa__11[[#This Row],[13 - Ocorrências/Ambientes Atingidos]]),0)</f>
        <v>0</v>
      </c>
      <c r="BY55" s="83" t="str">
        <f t="shared" si="14"/>
        <v/>
      </c>
      <c r="BZ55" s="82">
        <f>IFERROR(FIND("Outro(s)",consulta_completa__11[[#This Row],[13 - Ocorrências/Ambientes Atingidos]]),0)</f>
        <v>0</v>
      </c>
      <c r="CA55" s="83" t="str">
        <f t="shared" si="15"/>
        <v/>
      </c>
      <c r="CB55" s="82">
        <f>IFERROR(FIND("Sem dano",consulta_completa__11[[#This Row],[13 - Ocorrências/Ambientes Atingidos]]),0)</f>
        <v>0</v>
      </c>
      <c r="CC55" s="83" t="str">
        <f t="shared" si="16"/>
        <v/>
      </c>
      <c r="CD55" s="82" t="str">
        <f>IF(consulta_completa__11[[#This Row],[13 - Ocorrências/Ambientes Atingidos]]="","X","")</f>
        <v/>
      </c>
      <c r="CE55" s="84">
        <f>IFERROR(FIND("IBAMA",consulta_completa__11[[#This Row],[14 - Inst. Atuando no Local]]),0)</f>
        <v>0</v>
      </c>
      <c r="CF55" s="84" t="str">
        <f t="shared" si="17"/>
        <v/>
      </c>
      <c r="CG55" s="84">
        <f>IFERROR(FIND("OEMA",consulta_completa__11[[#This Row],[14 - Inst. Atuando no Local]]),0)</f>
        <v>0</v>
      </c>
      <c r="CH55" s="84" t="str">
        <f t="shared" si="18"/>
        <v/>
      </c>
      <c r="CI55" s="84">
        <f>IFERROR(FIND("DEFESA CIVIL",consulta_completa__11[[#This Row],[14 - Inst. Atuando no Local]]),0)</f>
        <v>0</v>
      </c>
      <c r="CJ55" s="84" t="str">
        <f t="shared" si="19"/>
        <v/>
      </c>
      <c r="CK55" s="84">
        <f>IFERROR(FIND("CORPO DE BOMBEIROS",consulta_completa__11[[#This Row],[14 - Inst. Atuando no Local]]),0)</f>
        <v>0</v>
      </c>
      <c r="CL55" s="84" t="str">
        <f t="shared" si="20"/>
        <v/>
      </c>
      <c r="CM55" s="84">
        <f>IFERROR(FIND("POLÍCIA RODOVIÁRIA",consulta_completa__11[[#This Row],[14 - Inst. Atuando no Local]]),0)</f>
        <v>0</v>
      </c>
      <c r="CN55" s="84" t="str">
        <f t="shared" si="21"/>
        <v/>
      </c>
      <c r="CO55" s="84">
        <f>IFERROR(FIND("POLÍCIA MILITAR",consulta_completa__11[[#This Row],[14 - Inst. Atuando no Local]]),0)</f>
        <v>0</v>
      </c>
      <c r="CP55" s="84" t="str">
        <f t="shared" si="22"/>
        <v/>
      </c>
      <c r="CQ55" s="84">
        <f>IFERROR(FIND("POLÍCIA CIVIL",consulta_completa__11[[#This Row],[14 - Inst. Atuando no Local]]),0)</f>
        <v>0</v>
      </c>
      <c r="CR55" s="84" t="str">
        <f t="shared" si="23"/>
        <v/>
      </c>
      <c r="CS55" s="84">
        <f>IFERROR(FIND("MARINHA DO BRASIL",consulta_completa__11[[#This Row],[14 - Inst. Atuando no Local]]),0)</f>
        <v>0</v>
      </c>
      <c r="CT55" s="84" t="str">
        <f t="shared" si="24"/>
        <v/>
      </c>
      <c r="CU55" s="84">
        <f>IFERROR(FIND("EMPRESA ESPECIALIZADA EM ATENDIMENTO",consulta_completa__11[[#This Row],[14 - Inst. Atuando no Local]]),0)</f>
        <v>0</v>
      </c>
      <c r="CV55" s="84" t="str">
        <f t="shared" si="25"/>
        <v/>
      </c>
      <c r="CW55" s="84">
        <f>IFERROR(FIND("IBAMA",consulta_completa__11[[#This Row],[14 - Inst. Atuando no Local]]),0)</f>
        <v>0</v>
      </c>
      <c r="CX55" s="84" t="str">
        <f t="shared" si="26"/>
        <v/>
      </c>
      <c r="CY55" s="84" t="str">
        <f>IF(consulta_completa__11[[#This Row],[14 - Inst. Atuando no Local]]="","X","")</f>
        <v/>
      </c>
      <c r="CZ55" s="84">
        <f>IFERROR(FIND("OUTRA (S)",consulta_completa__11[[#This Row],[14 - Inst. Atuando no Local]]),0)</f>
        <v>0</v>
      </c>
      <c r="DA55" s="84" t="str">
        <f t="shared" si="27"/>
        <v/>
      </c>
      <c r="DB55" s="35" t="str">
        <f t="shared" si="28"/>
        <v>Sim</v>
      </c>
      <c r="DC55" s="35" t="str">
        <f t="shared" si="29"/>
        <v>Não</v>
      </c>
      <c r="DD55" s="35" t="str">
        <f t="shared" si="30"/>
        <v>Sim</v>
      </c>
      <c r="DE55" s="87" t="str">
        <f t="shared" si="1"/>
        <v>Federal</v>
      </c>
    </row>
    <row r="56" spans="1:109">
      <c r="A56" s="14">
        <v>202511846821</v>
      </c>
      <c r="B56" s="1">
        <v>45674</v>
      </c>
      <c r="C56" t="s">
        <v>762</v>
      </c>
      <c r="D56" t="s">
        <v>180</v>
      </c>
      <c r="E56" t="s">
        <v>286</v>
      </c>
      <c r="F56" t="s">
        <v>112</v>
      </c>
      <c r="G56" t="s">
        <v>646</v>
      </c>
      <c r="H56" t="s">
        <v>763</v>
      </c>
      <c r="I56" t="s">
        <v>648</v>
      </c>
      <c r="J56" t="s">
        <v>113</v>
      </c>
      <c r="K56" t="s">
        <v>114</v>
      </c>
      <c r="L56" t="s">
        <v>114</v>
      </c>
      <c r="M56" t="s">
        <v>139</v>
      </c>
      <c r="N56" t="s">
        <v>141</v>
      </c>
      <c r="O56" t="s">
        <v>120</v>
      </c>
      <c r="P56" t="s">
        <v>200</v>
      </c>
      <c r="Q56" t="s">
        <v>230</v>
      </c>
      <c r="R56" t="s">
        <v>123</v>
      </c>
      <c r="S56" t="s">
        <v>113</v>
      </c>
      <c r="T56" t="s">
        <v>764</v>
      </c>
      <c r="U56" t="s">
        <v>113</v>
      </c>
      <c r="V56" t="s">
        <v>765</v>
      </c>
      <c r="Z56" t="s">
        <v>766</v>
      </c>
      <c r="AA56" t="s">
        <v>767</v>
      </c>
      <c r="AB56" t="s">
        <v>768</v>
      </c>
      <c r="AC56" t="s">
        <v>769</v>
      </c>
      <c r="AD56">
        <v>0</v>
      </c>
      <c r="AE56" t="s">
        <v>770</v>
      </c>
      <c r="AF56" t="s">
        <v>771</v>
      </c>
      <c r="AG56" t="s">
        <v>772</v>
      </c>
      <c r="AH56" t="s">
        <v>131</v>
      </c>
      <c r="AI56" t="s">
        <v>132</v>
      </c>
      <c r="AJ56" t="s">
        <v>132</v>
      </c>
      <c r="AK56" t="s">
        <v>113</v>
      </c>
      <c r="AL56" t="s">
        <v>113</v>
      </c>
      <c r="AM56" t="s">
        <v>773</v>
      </c>
      <c r="AN56" t="s">
        <v>774</v>
      </c>
      <c r="AO56" t="s">
        <v>775</v>
      </c>
      <c r="AP56">
        <v>3534496610</v>
      </c>
      <c r="AQ56" t="s">
        <v>776</v>
      </c>
      <c r="AR56" t="s">
        <v>113</v>
      </c>
      <c r="AS56" t="s">
        <v>113</v>
      </c>
      <c r="AT56" t="s">
        <v>113</v>
      </c>
      <c r="AU56" t="s">
        <v>113</v>
      </c>
      <c r="AW56" t="s">
        <v>113</v>
      </c>
      <c r="AX56" s="82">
        <f>IFERROR(FIND("Óbitos/feridos",consulta_completa__11[[#This Row],[13 - Ocorrências/Ambientes Atingidos]]),0)</f>
        <v>0</v>
      </c>
      <c r="AY56" s="83" t="str">
        <f t="shared" si="2"/>
        <v/>
      </c>
      <c r="AZ56" s="82">
        <f>IFERROR(FIND("População afetada/evacuada",consulta_completa__11[[#This Row],[13 - Ocorrências/Ambientes Atingidos]]),0)</f>
        <v>0</v>
      </c>
      <c r="BA56" s="82" t="str">
        <f t="shared" si="3"/>
        <v/>
      </c>
      <c r="BB56" s="82">
        <f>IFERROR(FIND("Suspensão de abastecimento de água",consulta_completa__11[[#This Row],[13 - Ocorrências/Ambientes Atingidos]]),0)</f>
        <v>0</v>
      </c>
      <c r="BC56" s="83" t="str">
        <f t="shared" si="31"/>
        <v/>
      </c>
      <c r="BD56" s="82">
        <f>IFERROR(FIND("Rio/córrego",consulta_completa__11[[#This Row],[13 - Ocorrências/Ambientes Atingidos]]),0)</f>
        <v>0</v>
      </c>
      <c r="BE56" s="83" t="str">
        <f t="shared" si="4"/>
        <v/>
      </c>
      <c r="BF56" s="82">
        <f>IFERROR(FIND("Lago",consulta_completa__11[[#This Row],[13 - Ocorrências/Ambientes Atingidos]]),0)</f>
        <v>0</v>
      </c>
      <c r="BG56" s="83" t="str">
        <f t="shared" si="5"/>
        <v/>
      </c>
      <c r="BH56" s="82">
        <f>IFERROR(FIND("Mar",consulta_completa__11[[#This Row],[13 - Ocorrências/Ambientes Atingidos]]),0)</f>
        <v>0</v>
      </c>
      <c r="BI56" s="83" t="str">
        <f t="shared" si="6"/>
        <v/>
      </c>
      <c r="BJ56" s="82">
        <f>IFERROR(FIND("Praia",consulta_completa__11[[#This Row],[13 - Ocorrências/Ambientes Atingidos]]),0)</f>
        <v>0</v>
      </c>
      <c r="BK56" s="83" t="str">
        <f t="shared" si="7"/>
        <v/>
      </c>
      <c r="BL56" s="82">
        <f>IFERROR(FIND("Solo",consulta_completa__11[[#This Row],[13 - Ocorrências/Ambientes Atingidos]]),0)</f>
        <v>0</v>
      </c>
      <c r="BM56" s="83" t="str">
        <f t="shared" si="8"/>
        <v/>
      </c>
      <c r="BN56" s="82">
        <f>IFERROR(FIND("Águas subterrâneas",consulta_completa__11[[#This Row],[13 - Ocorrências/Ambientes Atingidos]]),0)</f>
        <v>0</v>
      </c>
      <c r="BO56" s="83" t="str">
        <f t="shared" si="9"/>
        <v/>
      </c>
      <c r="BP56" s="82">
        <f>IFERROR(FIND("Atmosfera",consulta_completa__11[[#This Row],[13 - Ocorrências/Ambientes Atingidos]]),0)</f>
        <v>0</v>
      </c>
      <c r="BQ56" s="83" t="str">
        <f t="shared" si="10"/>
        <v/>
      </c>
      <c r="BR56" s="82">
        <f>IFERROR(FIND("Flora",consulta_completa__11[[#This Row],[13 - Ocorrências/Ambientes Atingidos]]),0)</f>
        <v>0</v>
      </c>
      <c r="BS56" s="83" t="str">
        <f t="shared" si="11"/>
        <v/>
      </c>
      <c r="BT56" s="82">
        <f>IFERROR(FIND("Fauna",consulta_completa__11[[#This Row],[13 - Ocorrências/Ambientes Atingidos]]),0)</f>
        <v>0</v>
      </c>
      <c r="BU56" s="83" t="str">
        <f t="shared" si="12"/>
        <v/>
      </c>
      <c r="BV56" s="82">
        <f>IFERROR(FIND("UC federal",consulta_completa__11[[#This Row],[13 - Ocorrências/Ambientes Atingidos]]),0)</f>
        <v>0</v>
      </c>
      <c r="BW56" s="83" t="str">
        <f t="shared" si="13"/>
        <v/>
      </c>
      <c r="BX56" s="82">
        <f>IFERROR(FIND("UC estadual/municipal",consulta_completa__11[[#This Row],[13 - Ocorrências/Ambientes Atingidos]]),0)</f>
        <v>0</v>
      </c>
      <c r="BY56" s="83" t="str">
        <f t="shared" si="14"/>
        <v/>
      </c>
      <c r="BZ56" s="82">
        <f>IFERROR(FIND("Outro(s)",consulta_completa__11[[#This Row],[13 - Ocorrências/Ambientes Atingidos]]),0)</f>
        <v>1</v>
      </c>
      <c r="CA56" s="83" t="str">
        <f t="shared" si="15"/>
        <v>X</v>
      </c>
      <c r="CB56" s="82">
        <f>IFERROR(FIND("Sem dano",consulta_completa__11[[#This Row],[13 - Ocorrências/Ambientes Atingidos]]),0)</f>
        <v>0</v>
      </c>
      <c r="CC56" s="83" t="str">
        <f t="shared" si="16"/>
        <v/>
      </c>
      <c r="CD56" s="82" t="str">
        <f>IF(consulta_completa__11[[#This Row],[13 - Ocorrências/Ambientes Atingidos]]="","X","")</f>
        <v/>
      </c>
      <c r="CE56" s="84">
        <f>IFERROR(FIND("IBAMA",consulta_completa__11[[#This Row],[14 - Inst. Atuando no Local]]),0)</f>
        <v>0</v>
      </c>
      <c r="CF56" s="84" t="str">
        <f t="shared" si="17"/>
        <v/>
      </c>
      <c r="CG56" s="84">
        <f>IFERROR(FIND("OEMA",consulta_completa__11[[#This Row],[14 - Inst. Atuando no Local]]),0)</f>
        <v>0</v>
      </c>
      <c r="CH56" s="84" t="str">
        <f t="shared" si="18"/>
        <v/>
      </c>
      <c r="CI56" s="84">
        <f>IFERROR(FIND("DEFESA CIVIL",consulta_completa__11[[#This Row],[14 - Inst. Atuando no Local]]),0)</f>
        <v>0</v>
      </c>
      <c r="CJ56" s="84" t="str">
        <f t="shared" si="19"/>
        <v/>
      </c>
      <c r="CK56" s="84">
        <f>IFERROR(FIND("CORPO DE BOMBEIROS",consulta_completa__11[[#This Row],[14 - Inst. Atuando no Local]]),0)</f>
        <v>0</v>
      </c>
      <c r="CL56" s="84" t="str">
        <f t="shared" si="20"/>
        <v/>
      </c>
      <c r="CM56" s="84">
        <f>IFERROR(FIND("POLÍCIA RODOVIÁRIA",consulta_completa__11[[#This Row],[14 - Inst. Atuando no Local]]),0)</f>
        <v>0</v>
      </c>
      <c r="CN56" s="84" t="str">
        <f t="shared" si="21"/>
        <v/>
      </c>
      <c r="CO56" s="84">
        <f>IFERROR(FIND("POLÍCIA MILITAR",consulta_completa__11[[#This Row],[14 - Inst. Atuando no Local]]),0)</f>
        <v>0</v>
      </c>
      <c r="CP56" s="84" t="str">
        <f t="shared" si="22"/>
        <v/>
      </c>
      <c r="CQ56" s="84">
        <f>IFERROR(FIND("POLÍCIA CIVIL",consulta_completa__11[[#This Row],[14 - Inst. Atuando no Local]]),0)</f>
        <v>0</v>
      </c>
      <c r="CR56" s="84" t="str">
        <f t="shared" si="23"/>
        <v/>
      </c>
      <c r="CS56" s="84">
        <f>IFERROR(FIND("MARINHA DO BRASIL",consulta_completa__11[[#This Row],[14 - Inst. Atuando no Local]]),0)</f>
        <v>0</v>
      </c>
      <c r="CT56" s="84" t="str">
        <f t="shared" si="24"/>
        <v/>
      </c>
      <c r="CU56" s="84">
        <f>IFERROR(FIND("EMPRESA ESPECIALIZADA EM ATENDIMENTO",consulta_completa__11[[#This Row],[14 - Inst. Atuando no Local]]),0)</f>
        <v>0</v>
      </c>
      <c r="CV56" s="84" t="str">
        <f t="shared" si="25"/>
        <v/>
      </c>
      <c r="CW56" s="84">
        <f>IFERROR(FIND("IBAMA",consulta_completa__11[[#This Row],[14 - Inst. Atuando no Local]]),0)</f>
        <v>0</v>
      </c>
      <c r="CX56" s="84" t="str">
        <f t="shared" si="26"/>
        <v/>
      </c>
      <c r="CY56" s="84" t="str">
        <f>IF(consulta_completa__11[[#This Row],[14 - Inst. Atuando no Local]]="","X","")</f>
        <v/>
      </c>
      <c r="CZ56" s="84">
        <f>IFERROR(FIND("OUTRA (S)",consulta_completa__11[[#This Row],[14 - Inst. Atuando no Local]]),0)</f>
        <v>0</v>
      </c>
      <c r="DA56" s="84" t="str">
        <f t="shared" si="27"/>
        <v/>
      </c>
      <c r="DB56" s="35" t="str">
        <f t="shared" si="28"/>
        <v>Sim</v>
      </c>
      <c r="DC56" s="35" t="str">
        <f t="shared" si="29"/>
        <v>Não</v>
      </c>
      <c r="DD56" s="35" t="str">
        <f t="shared" si="30"/>
        <v>Sim</v>
      </c>
      <c r="DE56" s="87" t="str">
        <f t="shared" si="1"/>
        <v>Sem informação</v>
      </c>
    </row>
    <row r="57" spans="1:109">
      <c r="A57" s="14">
        <v>202511868435</v>
      </c>
      <c r="B57" s="1">
        <v>45675</v>
      </c>
      <c r="C57" t="s">
        <v>777</v>
      </c>
      <c r="D57" t="s">
        <v>161</v>
      </c>
      <c r="E57" t="s">
        <v>286</v>
      </c>
      <c r="F57" t="s">
        <v>112</v>
      </c>
      <c r="G57" t="s">
        <v>678</v>
      </c>
      <c r="H57" t="s">
        <v>778</v>
      </c>
      <c r="I57" t="s">
        <v>648</v>
      </c>
      <c r="J57" t="s">
        <v>113</v>
      </c>
      <c r="K57" t="s">
        <v>114</v>
      </c>
      <c r="L57" t="s">
        <v>114</v>
      </c>
      <c r="M57" t="s">
        <v>140</v>
      </c>
      <c r="N57" t="s">
        <v>779</v>
      </c>
      <c r="O57" t="s">
        <v>120</v>
      </c>
      <c r="P57" t="s">
        <v>229</v>
      </c>
      <c r="Q57" t="s">
        <v>122</v>
      </c>
      <c r="R57" t="s">
        <v>123</v>
      </c>
      <c r="S57" t="s">
        <v>113</v>
      </c>
      <c r="T57" t="s">
        <v>780</v>
      </c>
      <c r="U57" t="s">
        <v>781</v>
      </c>
      <c r="V57" t="s">
        <v>782</v>
      </c>
      <c r="Z57" t="s">
        <v>781</v>
      </c>
      <c r="AA57" t="s">
        <v>783</v>
      </c>
      <c r="AB57" t="s">
        <v>784</v>
      </c>
      <c r="AC57" t="s">
        <v>113</v>
      </c>
      <c r="AD57">
        <v>0</v>
      </c>
      <c r="AE57" t="s">
        <v>785</v>
      </c>
      <c r="AF57" t="s">
        <v>113</v>
      </c>
      <c r="AG57" t="s">
        <v>113</v>
      </c>
      <c r="AH57" t="s">
        <v>131</v>
      </c>
      <c r="AI57" t="s">
        <v>131</v>
      </c>
      <c r="AJ57" t="s">
        <v>132</v>
      </c>
      <c r="AK57" t="s">
        <v>113</v>
      </c>
      <c r="AL57" t="s">
        <v>786</v>
      </c>
      <c r="AM57" t="s">
        <v>787</v>
      </c>
      <c r="AN57" t="s">
        <v>788</v>
      </c>
      <c r="AO57" t="s">
        <v>113</v>
      </c>
      <c r="AP57">
        <v>14997918419</v>
      </c>
      <c r="AQ57" t="s">
        <v>789</v>
      </c>
      <c r="AR57" t="s">
        <v>113</v>
      </c>
      <c r="AS57" t="s">
        <v>113</v>
      </c>
      <c r="AT57" t="s">
        <v>113</v>
      </c>
      <c r="AU57" t="s">
        <v>113</v>
      </c>
      <c r="AW57" t="s">
        <v>113</v>
      </c>
      <c r="AX57" s="82">
        <f>IFERROR(FIND("Óbitos/feridos",consulta_completa__11[[#This Row],[13 - Ocorrências/Ambientes Atingidos]]),0)</f>
        <v>0</v>
      </c>
      <c r="AY57" s="83" t="str">
        <f t="shared" si="2"/>
        <v/>
      </c>
      <c r="AZ57" s="82">
        <f>IFERROR(FIND("População afetada/evacuada",consulta_completa__11[[#This Row],[13 - Ocorrências/Ambientes Atingidos]]),0)</f>
        <v>0</v>
      </c>
      <c r="BA57" s="82" t="str">
        <f t="shared" si="3"/>
        <v/>
      </c>
      <c r="BB57" s="82">
        <f>IFERROR(FIND("Suspensão de abastecimento de água",consulta_completa__11[[#This Row],[13 - Ocorrências/Ambientes Atingidos]]),0)</f>
        <v>0</v>
      </c>
      <c r="BC57" s="83" t="str">
        <f t="shared" si="31"/>
        <v/>
      </c>
      <c r="BD57" s="82">
        <f>IFERROR(FIND("Rio/córrego",consulta_completa__11[[#This Row],[13 - Ocorrências/Ambientes Atingidos]]),0)</f>
        <v>0</v>
      </c>
      <c r="BE57" s="83" t="str">
        <f t="shared" si="4"/>
        <v/>
      </c>
      <c r="BF57" s="82">
        <f>IFERROR(FIND("Lago",consulta_completa__11[[#This Row],[13 - Ocorrências/Ambientes Atingidos]]),0)</f>
        <v>0</v>
      </c>
      <c r="BG57" s="83" t="str">
        <f t="shared" si="5"/>
        <v/>
      </c>
      <c r="BH57" s="82">
        <f>IFERROR(FIND("Mar",consulta_completa__11[[#This Row],[13 - Ocorrências/Ambientes Atingidos]]),0)</f>
        <v>0</v>
      </c>
      <c r="BI57" s="83" t="str">
        <f t="shared" si="6"/>
        <v/>
      </c>
      <c r="BJ57" s="82">
        <f>IFERROR(FIND("Praia",consulta_completa__11[[#This Row],[13 - Ocorrências/Ambientes Atingidos]]),0)</f>
        <v>0</v>
      </c>
      <c r="BK57" s="83" t="str">
        <f t="shared" si="7"/>
        <v/>
      </c>
      <c r="BL57" s="82">
        <f>IFERROR(FIND("Solo",consulta_completa__11[[#This Row],[13 - Ocorrências/Ambientes Atingidos]]),0)</f>
        <v>1</v>
      </c>
      <c r="BM57" s="83" t="str">
        <f t="shared" si="8"/>
        <v>X</v>
      </c>
      <c r="BN57" s="82">
        <f>IFERROR(FIND("Águas subterrâneas",consulta_completa__11[[#This Row],[13 - Ocorrências/Ambientes Atingidos]]),0)</f>
        <v>0</v>
      </c>
      <c r="BO57" s="83" t="str">
        <f t="shared" si="9"/>
        <v/>
      </c>
      <c r="BP57" s="82">
        <f>IFERROR(FIND("Atmosfera",consulta_completa__11[[#This Row],[13 - Ocorrências/Ambientes Atingidos]]),0)</f>
        <v>0</v>
      </c>
      <c r="BQ57" s="83" t="str">
        <f t="shared" si="10"/>
        <v/>
      </c>
      <c r="BR57" s="82">
        <f>IFERROR(FIND("Flora",consulta_completa__11[[#This Row],[13 - Ocorrências/Ambientes Atingidos]]),0)</f>
        <v>0</v>
      </c>
      <c r="BS57" s="83" t="str">
        <f t="shared" si="11"/>
        <v/>
      </c>
      <c r="BT57" s="82">
        <f>IFERROR(FIND("Fauna",consulta_completa__11[[#This Row],[13 - Ocorrências/Ambientes Atingidos]]),0)</f>
        <v>0</v>
      </c>
      <c r="BU57" s="83" t="str">
        <f t="shared" si="12"/>
        <v/>
      </c>
      <c r="BV57" s="82">
        <f>IFERROR(FIND("UC federal",consulta_completa__11[[#This Row],[13 - Ocorrências/Ambientes Atingidos]]),0)</f>
        <v>0</v>
      </c>
      <c r="BW57" s="83" t="str">
        <f t="shared" si="13"/>
        <v/>
      </c>
      <c r="BX57" s="82">
        <f>IFERROR(FIND("UC estadual/municipal",consulta_completa__11[[#This Row],[13 - Ocorrências/Ambientes Atingidos]]),0)</f>
        <v>0</v>
      </c>
      <c r="BY57" s="83" t="str">
        <f t="shared" si="14"/>
        <v/>
      </c>
      <c r="BZ57" s="82">
        <f>IFERROR(FIND("Outro(s)",consulta_completa__11[[#This Row],[13 - Ocorrências/Ambientes Atingidos]]),0)</f>
        <v>0</v>
      </c>
      <c r="CA57" s="83" t="str">
        <f t="shared" si="15"/>
        <v/>
      </c>
      <c r="CB57" s="82">
        <f>IFERROR(FIND("Sem dano",consulta_completa__11[[#This Row],[13 - Ocorrências/Ambientes Atingidos]]),0)</f>
        <v>0</v>
      </c>
      <c r="CC57" s="83" t="str">
        <f t="shared" si="16"/>
        <v/>
      </c>
      <c r="CD57" s="82" t="str">
        <f>IF(consulta_completa__11[[#This Row],[13 - Ocorrências/Ambientes Atingidos]]="","X","")</f>
        <v/>
      </c>
      <c r="CE57" s="84">
        <f>IFERROR(FIND("IBAMA",consulta_completa__11[[#This Row],[14 - Inst. Atuando no Local]]),0)</f>
        <v>0</v>
      </c>
      <c r="CF57" s="84" t="str">
        <f t="shared" si="17"/>
        <v/>
      </c>
      <c r="CG57" s="84">
        <f>IFERROR(FIND("OEMA",consulta_completa__11[[#This Row],[14 - Inst. Atuando no Local]]),0)</f>
        <v>0</v>
      </c>
      <c r="CH57" s="84" t="str">
        <f t="shared" si="18"/>
        <v/>
      </c>
      <c r="CI57" s="84">
        <f>IFERROR(FIND("DEFESA CIVIL",consulta_completa__11[[#This Row],[14 - Inst. Atuando no Local]]),0)</f>
        <v>0</v>
      </c>
      <c r="CJ57" s="84" t="str">
        <f t="shared" si="19"/>
        <v/>
      </c>
      <c r="CK57" s="84">
        <f>IFERROR(FIND("CORPO DE BOMBEIROS",consulta_completa__11[[#This Row],[14 - Inst. Atuando no Local]]),0)</f>
        <v>0</v>
      </c>
      <c r="CL57" s="84" t="str">
        <f t="shared" si="20"/>
        <v/>
      </c>
      <c r="CM57" s="84">
        <f>IFERROR(FIND("POLÍCIA RODOVIÁRIA",consulta_completa__11[[#This Row],[14 - Inst. Atuando no Local]]),0)</f>
        <v>0</v>
      </c>
      <c r="CN57" s="84" t="str">
        <f t="shared" si="21"/>
        <v/>
      </c>
      <c r="CO57" s="84">
        <f>IFERROR(FIND("POLÍCIA MILITAR",consulta_completa__11[[#This Row],[14 - Inst. Atuando no Local]]),0)</f>
        <v>0</v>
      </c>
      <c r="CP57" s="84" t="str">
        <f t="shared" si="22"/>
        <v/>
      </c>
      <c r="CQ57" s="84">
        <f>IFERROR(FIND("POLÍCIA CIVIL",consulta_completa__11[[#This Row],[14 - Inst. Atuando no Local]]),0)</f>
        <v>0</v>
      </c>
      <c r="CR57" s="84" t="str">
        <f t="shared" si="23"/>
        <v/>
      </c>
      <c r="CS57" s="84">
        <f>IFERROR(FIND("MARINHA DO BRASIL",consulta_completa__11[[#This Row],[14 - Inst. Atuando no Local]]),0)</f>
        <v>0</v>
      </c>
      <c r="CT57" s="84" t="str">
        <f t="shared" si="24"/>
        <v/>
      </c>
      <c r="CU57" s="84">
        <f>IFERROR(FIND("EMPRESA ESPECIALIZADA EM ATENDIMENTO",consulta_completa__11[[#This Row],[14 - Inst. Atuando no Local]]),0)</f>
        <v>0</v>
      </c>
      <c r="CV57" s="84" t="str">
        <f t="shared" si="25"/>
        <v/>
      </c>
      <c r="CW57" s="84">
        <f>IFERROR(FIND("IBAMA",consulta_completa__11[[#This Row],[14 - Inst. Atuando no Local]]),0)</f>
        <v>0</v>
      </c>
      <c r="CX57" s="84" t="str">
        <f t="shared" si="26"/>
        <v/>
      </c>
      <c r="CY57" s="84" t="str">
        <f>IF(consulta_completa__11[[#This Row],[14 - Inst. Atuando no Local]]="","X","")</f>
        <v/>
      </c>
      <c r="CZ57" s="84">
        <f>IFERROR(FIND("OUTRA (S)",consulta_completa__11[[#This Row],[14 - Inst. Atuando no Local]]),0)</f>
        <v>0</v>
      </c>
      <c r="DA57" s="84" t="str">
        <f t="shared" si="27"/>
        <v/>
      </c>
      <c r="DB57" s="35" t="str">
        <f t="shared" si="28"/>
        <v>Sim</v>
      </c>
      <c r="DC57" s="35" t="str">
        <f t="shared" si="29"/>
        <v>Não</v>
      </c>
      <c r="DD57" s="35" t="str">
        <f t="shared" si="30"/>
        <v>Sim</v>
      </c>
      <c r="DE57" s="87" t="str">
        <f t="shared" si="1"/>
        <v>Sem informação</v>
      </c>
    </row>
    <row r="58" spans="1:109">
      <c r="A58" s="14">
        <v>202512036057</v>
      </c>
      <c r="B58" s="1">
        <v>45675</v>
      </c>
      <c r="C58" t="s">
        <v>608</v>
      </c>
      <c r="D58" t="s">
        <v>609</v>
      </c>
      <c r="E58" t="s">
        <v>139</v>
      </c>
      <c r="F58" t="s">
        <v>112</v>
      </c>
      <c r="G58" t="s">
        <v>113</v>
      </c>
      <c r="H58" t="s">
        <v>114</v>
      </c>
      <c r="I58" t="s">
        <v>114</v>
      </c>
      <c r="J58" t="s">
        <v>113</v>
      </c>
      <c r="K58" t="s">
        <v>114</v>
      </c>
      <c r="L58" t="s">
        <v>114</v>
      </c>
      <c r="M58" t="s">
        <v>140</v>
      </c>
      <c r="N58" t="s">
        <v>141</v>
      </c>
      <c r="O58" t="s">
        <v>239</v>
      </c>
      <c r="P58" t="s">
        <v>229</v>
      </c>
      <c r="Q58" t="s">
        <v>230</v>
      </c>
      <c r="R58" t="s">
        <v>123</v>
      </c>
      <c r="S58" t="s">
        <v>113</v>
      </c>
      <c r="T58" t="s">
        <v>790</v>
      </c>
      <c r="U58" t="s">
        <v>145</v>
      </c>
      <c r="V58" t="s">
        <v>791</v>
      </c>
      <c r="X58" t="b">
        <v>1</v>
      </c>
      <c r="Z58" t="s">
        <v>792</v>
      </c>
      <c r="AA58" t="s">
        <v>113</v>
      </c>
      <c r="AB58" t="s">
        <v>613</v>
      </c>
      <c r="AC58" t="s">
        <v>113</v>
      </c>
      <c r="AD58">
        <v>2</v>
      </c>
      <c r="AE58" t="s">
        <v>113</v>
      </c>
      <c r="AF58" t="s">
        <v>614</v>
      </c>
      <c r="AG58" t="s">
        <v>615</v>
      </c>
      <c r="AH58" t="s">
        <v>131</v>
      </c>
      <c r="AI58" t="s">
        <v>131</v>
      </c>
      <c r="AJ58" t="s">
        <v>131</v>
      </c>
      <c r="AK58" t="s">
        <v>793</v>
      </c>
      <c r="AL58" t="s">
        <v>794</v>
      </c>
      <c r="AM58" t="s">
        <v>153</v>
      </c>
      <c r="AN58" t="s">
        <v>154</v>
      </c>
      <c r="AO58" t="s">
        <v>155</v>
      </c>
      <c r="AP58">
        <v>6133161070</v>
      </c>
      <c r="AQ58" t="s">
        <v>156</v>
      </c>
      <c r="AR58" t="s">
        <v>113</v>
      </c>
      <c r="AS58" t="s">
        <v>113</v>
      </c>
      <c r="AT58" t="s">
        <v>795</v>
      </c>
      <c r="AU58" t="s">
        <v>796</v>
      </c>
      <c r="AV58">
        <v>2500000000</v>
      </c>
      <c r="AW58" t="s">
        <v>159</v>
      </c>
      <c r="AX58" s="82">
        <f>IFERROR(FIND("Óbitos/feridos",consulta_completa__11[[#This Row],[13 - Ocorrências/Ambientes Atingidos]]),0)</f>
        <v>0</v>
      </c>
      <c r="AY58" s="83" t="str">
        <f t="shared" si="2"/>
        <v/>
      </c>
      <c r="AZ58" s="82">
        <f>IFERROR(FIND("População afetada/evacuada",consulta_completa__11[[#This Row],[13 - Ocorrências/Ambientes Atingidos]]),0)</f>
        <v>0</v>
      </c>
      <c r="BA58" s="82" t="str">
        <f t="shared" si="3"/>
        <v/>
      </c>
      <c r="BB58" s="82">
        <f>IFERROR(FIND("Suspensão de abastecimento de água",consulta_completa__11[[#This Row],[13 - Ocorrências/Ambientes Atingidos]]),0)</f>
        <v>0</v>
      </c>
      <c r="BC58" s="83" t="str">
        <f t="shared" si="31"/>
        <v/>
      </c>
      <c r="BD58" s="82">
        <f>IFERROR(FIND("Rio/córrego",consulta_completa__11[[#This Row],[13 - Ocorrências/Ambientes Atingidos]]),0)</f>
        <v>0</v>
      </c>
      <c r="BE58" s="83" t="str">
        <f t="shared" si="4"/>
        <v/>
      </c>
      <c r="BF58" s="82">
        <f>IFERROR(FIND("Lago",consulta_completa__11[[#This Row],[13 - Ocorrências/Ambientes Atingidos]]),0)</f>
        <v>0</v>
      </c>
      <c r="BG58" s="83" t="str">
        <f t="shared" si="5"/>
        <v/>
      </c>
      <c r="BH58" s="82">
        <f>IFERROR(FIND("Mar",consulta_completa__11[[#This Row],[13 - Ocorrências/Ambientes Atingidos]]),0)</f>
        <v>0</v>
      </c>
      <c r="BI58" s="83" t="str">
        <f t="shared" si="6"/>
        <v/>
      </c>
      <c r="BJ58" s="82">
        <f>IFERROR(FIND("Praia",consulta_completa__11[[#This Row],[13 - Ocorrências/Ambientes Atingidos]]),0)</f>
        <v>0</v>
      </c>
      <c r="BK58" s="83" t="str">
        <f t="shared" si="7"/>
        <v/>
      </c>
      <c r="BL58" s="82">
        <f>IFERROR(FIND("Solo",consulta_completa__11[[#This Row],[13 - Ocorrências/Ambientes Atingidos]]),0)</f>
        <v>1</v>
      </c>
      <c r="BM58" s="83" t="str">
        <f t="shared" si="8"/>
        <v>X</v>
      </c>
      <c r="BN58" s="82">
        <f>IFERROR(FIND("Águas subterrâneas",consulta_completa__11[[#This Row],[13 - Ocorrências/Ambientes Atingidos]]),0)</f>
        <v>0</v>
      </c>
      <c r="BO58" s="83" t="str">
        <f t="shared" si="9"/>
        <v/>
      </c>
      <c r="BP58" s="82">
        <f>IFERROR(FIND("Atmosfera",consulta_completa__11[[#This Row],[13 - Ocorrências/Ambientes Atingidos]]),0)</f>
        <v>0</v>
      </c>
      <c r="BQ58" s="83" t="str">
        <f t="shared" si="10"/>
        <v/>
      </c>
      <c r="BR58" s="82">
        <f>IFERROR(FIND("Flora",consulta_completa__11[[#This Row],[13 - Ocorrências/Ambientes Atingidos]]),0)</f>
        <v>0</v>
      </c>
      <c r="BS58" s="83" t="str">
        <f t="shared" si="11"/>
        <v/>
      </c>
      <c r="BT58" s="82">
        <f>IFERROR(FIND("Fauna",consulta_completa__11[[#This Row],[13 - Ocorrências/Ambientes Atingidos]]),0)</f>
        <v>0</v>
      </c>
      <c r="BU58" s="83" t="str">
        <f t="shared" si="12"/>
        <v/>
      </c>
      <c r="BV58" s="82">
        <f>IFERROR(FIND("UC federal",consulta_completa__11[[#This Row],[13 - Ocorrências/Ambientes Atingidos]]),0)</f>
        <v>0</v>
      </c>
      <c r="BW58" s="83" t="str">
        <f t="shared" si="13"/>
        <v/>
      </c>
      <c r="BX58" s="82">
        <f>IFERROR(FIND("UC estadual/municipal",consulta_completa__11[[#This Row],[13 - Ocorrências/Ambientes Atingidos]]),0)</f>
        <v>0</v>
      </c>
      <c r="BY58" s="83" t="str">
        <f t="shared" si="14"/>
        <v/>
      </c>
      <c r="BZ58" s="82">
        <f>IFERROR(FIND("Outro(s)",consulta_completa__11[[#This Row],[13 - Ocorrências/Ambientes Atingidos]]),0)</f>
        <v>0</v>
      </c>
      <c r="CA58" s="83" t="str">
        <f t="shared" si="15"/>
        <v/>
      </c>
      <c r="CB58" s="82">
        <f>IFERROR(FIND("Sem dano",consulta_completa__11[[#This Row],[13 - Ocorrências/Ambientes Atingidos]]),0)</f>
        <v>0</v>
      </c>
      <c r="CC58" s="83" t="str">
        <f t="shared" si="16"/>
        <v/>
      </c>
      <c r="CD58" s="82" t="str">
        <f>IF(consulta_completa__11[[#This Row],[13 - Ocorrências/Ambientes Atingidos]]="","X","")</f>
        <v/>
      </c>
      <c r="CE58" s="84">
        <f>IFERROR(FIND("IBAMA",consulta_completa__11[[#This Row],[14 - Inst. Atuando no Local]]),0)</f>
        <v>0</v>
      </c>
      <c r="CF58" s="84" t="str">
        <f t="shared" si="17"/>
        <v/>
      </c>
      <c r="CG58" s="84">
        <f>IFERROR(FIND("OEMA",consulta_completa__11[[#This Row],[14 - Inst. Atuando no Local]]),0)</f>
        <v>0</v>
      </c>
      <c r="CH58" s="84" t="str">
        <f t="shared" si="18"/>
        <v/>
      </c>
      <c r="CI58" s="84">
        <f>IFERROR(FIND("DEFESA CIVIL",consulta_completa__11[[#This Row],[14 - Inst. Atuando no Local]]),0)</f>
        <v>0</v>
      </c>
      <c r="CJ58" s="84" t="str">
        <f t="shared" si="19"/>
        <v/>
      </c>
      <c r="CK58" s="84">
        <f>IFERROR(FIND("CORPO DE BOMBEIROS",consulta_completa__11[[#This Row],[14 - Inst. Atuando no Local]]),0)</f>
        <v>0</v>
      </c>
      <c r="CL58" s="84" t="str">
        <f t="shared" si="20"/>
        <v/>
      </c>
      <c r="CM58" s="84">
        <f>IFERROR(FIND("POLÍCIA RODOVIÁRIA",consulta_completa__11[[#This Row],[14 - Inst. Atuando no Local]]),0)</f>
        <v>0</v>
      </c>
      <c r="CN58" s="84" t="str">
        <f t="shared" si="21"/>
        <v/>
      </c>
      <c r="CO58" s="84">
        <f>IFERROR(FIND("POLÍCIA MILITAR",consulta_completa__11[[#This Row],[14 - Inst. Atuando no Local]]),0)</f>
        <v>0</v>
      </c>
      <c r="CP58" s="84" t="str">
        <f t="shared" si="22"/>
        <v/>
      </c>
      <c r="CQ58" s="84">
        <f>IFERROR(FIND("POLÍCIA CIVIL",consulta_completa__11[[#This Row],[14 - Inst. Atuando no Local]]),0)</f>
        <v>0</v>
      </c>
      <c r="CR58" s="84" t="str">
        <f t="shared" si="23"/>
        <v/>
      </c>
      <c r="CS58" s="84">
        <f>IFERROR(FIND("MARINHA DO BRASIL",consulta_completa__11[[#This Row],[14 - Inst. Atuando no Local]]),0)</f>
        <v>0</v>
      </c>
      <c r="CT58" s="84" t="str">
        <f t="shared" si="24"/>
        <v/>
      </c>
      <c r="CU58" s="84">
        <f>IFERROR(FIND("EMPRESA ESPECIALIZADA EM ATENDIMENTO",consulta_completa__11[[#This Row],[14 - Inst. Atuando no Local]]),0)</f>
        <v>0</v>
      </c>
      <c r="CV58" s="84" t="str">
        <f t="shared" si="25"/>
        <v/>
      </c>
      <c r="CW58" s="84">
        <f>IFERROR(FIND("IBAMA",consulta_completa__11[[#This Row],[14 - Inst. Atuando no Local]]),0)</f>
        <v>0</v>
      </c>
      <c r="CX58" s="84" t="str">
        <f t="shared" si="26"/>
        <v/>
      </c>
      <c r="CY58" s="84" t="str">
        <f>IF(consulta_completa__11[[#This Row],[14 - Inst. Atuando no Local]]="","X","")</f>
        <v/>
      </c>
      <c r="CZ58" s="84">
        <f>IFERROR(FIND("OUTRA (S)",consulta_completa__11[[#This Row],[14 - Inst. Atuando no Local]]),0)</f>
        <v>0</v>
      </c>
      <c r="DA58" s="84" t="str">
        <f t="shared" si="27"/>
        <v/>
      </c>
      <c r="DB58" s="35" t="str">
        <f t="shared" si="28"/>
        <v>Sim</v>
      </c>
      <c r="DC58" s="35" t="str">
        <f t="shared" si="29"/>
        <v>Não</v>
      </c>
      <c r="DD58" s="35" t="str">
        <f t="shared" si="30"/>
        <v>Sim</v>
      </c>
      <c r="DE58" s="87" t="str">
        <f t="shared" si="1"/>
        <v>Estadual</v>
      </c>
    </row>
    <row r="59" spans="1:109">
      <c r="A59" s="14">
        <v>202512046835</v>
      </c>
      <c r="B59" s="1">
        <v>45675</v>
      </c>
      <c r="C59" t="s">
        <v>581</v>
      </c>
      <c r="D59" t="s">
        <v>254</v>
      </c>
      <c r="E59" t="s">
        <v>139</v>
      </c>
      <c r="F59" t="s">
        <v>112</v>
      </c>
      <c r="G59" t="s">
        <v>113</v>
      </c>
      <c r="H59" t="s">
        <v>114</v>
      </c>
      <c r="I59" t="s">
        <v>114</v>
      </c>
      <c r="J59" t="s">
        <v>797</v>
      </c>
      <c r="K59" t="s">
        <v>798</v>
      </c>
      <c r="L59" t="s">
        <v>117</v>
      </c>
      <c r="M59" t="s">
        <v>140</v>
      </c>
      <c r="N59" t="s">
        <v>141</v>
      </c>
      <c r="O59" t="s">
        <v>239</v>
      </c>
      <c r="P59" t="s">
        <v>229</v>
      </c>
      <c r="Q59" t="s">
        <v>143</v>
      </c>
      <c r="R59" t="s">
        <v>123</v>
      </c>
      <c r="S59" t="s">
        <v>113</v>
      </c>
      <c r="T59" t="s">
        <v>799</v>
      </c>
      <c r="U59" t="s">
        <v>145</v>
      </c>
      <c r="V59" t="s">
        <v>800</v>
      </c>
      <c r="X59" t="b">
        <v>1</v>
      </c>
      <c r="Z59" t="s">
        <v>259</v>
      </c>
      <c r="AA59" t="s">
        <v>113</v>
      </c>
      <c r="AB59" t="s">
        <v>801</v>
      </c>
      <c r="AC59" t="s">
        <v>113</v>
      </c>
      <c r="AD59">
        <v>2</v>
      </c>
      <c r="AE59" t="s">
        <v>113</v>
      </c>
      <c r="AF59" t="s">
        <v>802</v>
      </c>
      <c r="AG59" t="s">
        <v>803</v>
      </c>
      <c r="AH59" t="s">
        <v>131</v>
      </c>
      <c r="AI59" t="s">
        <v>131</v>
      </c>
      <c r="AJ59" t="s">
        <v>131</v>
      </c>
      <c r="AK59" t="s">
        <v>804</v>
      </c>
      <c r="AL59" t="s">
        <v>805</v>
      </c>
      <c r="AM59" t="s">
        <v>153</v>
      </c>
      <c r="AN59" t="s">
        <v>113</v>
      </c>
      <c r="AO59" t="s">
        <v>113</v>
      </c>
      <c r="AQ59" t="s">
        <v>156</v>
      </c>
      <c r="AR59" t="s">
        <v>113</v>
      </c>
      <c r="AS59" t="s">
        <v>113</v>
      </c>
      <c r="AT59" t="s">
        <v>806</v>
      </c>
      <c r="AU59" t="s">
        <v>796</v>
      </c>
      <c r="AV59">
        <v>50000000</v>
      </c>
      <c r="AW59" t="s">
        <v>159</v>
      </c>
      <c r="AX59" s="82">
        <f>IFERROR(FIND("Óbitos/feridos",consulta_completa__11[[#This Row],[13 - Ocorrências/Ambientes Atingidos]]),0)</f>
        <v>0</v>
      </c>
      <c r="AY59" s="83" t="str">
        <f t="shared" si="2"/>
        <v/>
      </c>
      <c r="AZ59" s="82">
        <f>IFERROR(FIND("População afetada/evacuada",consulta_completa__11[[#This Row],[13 - Ocorrências/Ambientes Atingidos]]),0)</f>
        <v>0</v>
      </c>
      <c r="BA59" s="82" t="str">
        <f t="shared" si="3"/>
        <v/>
      </c>
      <c r="BB59" s="82">
        <f>IFERROR(FIND("Suspensão de abastecimento de água",consulta_completa__11[[#This Row],[13 - Ocorrências/Ambientes Atingidos]]),0)</f>
        <v>0</v>
      </c>
      <c r="BC59" s="83" t="str">
        <f t="shared" si="31"/>
        <v/>
      </c>
      <c r="BD59" s="82">
        <f>IFERROR(FIND("Rio/córrego",consulta_completa__11[[#This Row],[13 - Ocorrências/Ambientes Atingidos]]),0)</f>
        <v>0</v>
      </c>
      <c r="BE59" s="83" t="str">
        <f t="shared" si="4"/>
        <v/>
      </c>
      <c r="BF59" s="82">
        <f>IFERROR(FIND("Lago",consulta_completa__11[[#This Row],[13 - Ocorrências/Ambientes Atingidos]]),0)</f>
        <v>0</v>
      </c>
      <c r="BG59" s="83" t="str">
        <f t="shared" si="5"/>
        <v/>
      </c>
      <c r="BH59" s="82">
        <f>IFERROR(FIND("Mar",consulta_completa__11[[#This Row],[13 - Ocorrências/Ambientes Atingidos]]),0)</f>
        <v>0</v>
      </c>
      <c r="BI59" s="83" t="str">
        <f t="shared" si="6"/>
        <v/>
      </c>
      <c r="BJ59" s="82">
        <f>IFERROR(FIND("Praia",consulta_completa__11[[#This Row],[13 - Ocorrências/Ambientes Atingidos]]),0)</f>
        <v>0</v>
      </c>
      <c r="BK59" s="83" t="str">
        <f t="shared" si="7"/>
        <v/>
      </c>
      <c r="BL59" s="82">
        <f>IFERROR(FIND("Solo",consulta_completa__11[[#This Row],[13 - Ocorrências/Ambientes Atingidos]]),0)</f>
        <v>1</v>
      </c>
      <c r="BM59" s="83" t="str">
        <f t="shared" si="8"/>
        <v>X</v>
      </c>
      <c r="BN59" s="82">
        <f>IFERROR(FIND("Águas subterrâneas",consulta_completa__11[[#This Row],[13 - Ocorrências/Ambientes Atingidos]]),0)</f>
        <v>0</v>
      </c>
      <c r="BO59" s="83" t="str">
        <f t="shared" si="9"/>
        <v/>
      </c>
      <c r="BP59" s="82">
        <f>IFERROR(FIND("Atmosfera",consulta_completa__11[[#This Row],[13 - Ocorrências/Ambientes Atingidos]]),0)</f>
        <v>0</v>
      </c>
      <c r="BQ59" s="83" t="str">
        <f t="shared" si="10"/>
        <v/>
      </c>
      <c r="BR59" s="82">
        <f>IFERROR(FIND("Flora",consulta_completa__11[[#This Row],[13 - Ocorrências/Ambientes Atingidos]]),0)</f>
        <v>0</v>
      </c>
      <c r="BS59" s="83" t="str">
        <f t="shared" si="11"/>
        <v/>
      </c>
      <c r="BT59" s="82">
        <f>IFERROR(FIND("Fauna",consulta_completa__11[[#This Row],[13 - Ocorrências/Ambientes Atingidos]]),0)</f>
        <v>0</v>
      </c>
      <c r="BU59" s="83" t="str">
        <f t="shared" si="12"/>
        <v/>
      </c>
      <c r="BV59" s="82">
        <f>IFERROR(FIND("UC federal",consulta_completa__11[[#This Row],[13 - Ocorrências/Ambientes Atingidos]]),0)</f>
        <v>0</v>
      </c>
      <c r="BW59" s="83" t="str">
        <f t="shared" si="13"/>
        <v/>
      </c>
      <c r="BX59" s="82">
        <f>IFERROR(FIND("UC estadual/municipal",consulta_completa__11[[#This Row],[13 - Ocorrências/Ambientes Atingidos]]),0)</f>
        <v>0</v>
      </c>
      <c r="BY59" s="83" t="str">
        <f t="shared" si="14"/>
        <v/>
      </c>
      <c r="BZ59" s="82">
        <f>IFERROR(FIND("Outro(s)",consulta_completa__11[[#This Row],[13 - Ocorrências/Ambientes Atingidos]]),0)</f>
        <v>0</v>
      </c>
      <c r="CA59" s="83" t="str">
        <f t="shared" si="15"/>
        <v/>
      </c>
      <c r="CB59" s="82">
        <f>IFERROR(FIND("Sem dano",consulta_completa__11[[#This Row],[13 - Ocorrências/Ambientes Atingidos]]),0)</f>
        <v>0</v>
      </c>
      <c r="CC59" s="83" t="str">
        <f t="shared" si="16"/>
        <v/>
      </c>
      <c r="CD59" s="82" t="str">
        <f>IF(consulta_completa__11[[#This Row],[13 - Ocorrências/Ambientes Atingidos]]="","X","")</f>
        <v/>
      </c>
      <c r="CE59" s="84">
        <f>IFERROR(FIND("IBAMA",consulta_completa__11[[#This Row],[14 - Inst. Atuando no Local]]),0)</f>
        <v>0</v>
      </c>
      <c r="CF59" s="84" t="str">
        <f t="shared" si="17"/>
        <v/>
      </c>
      <c r="CG59" s="84">
        <f>IFERROR(FIND("OEMA",consulta_completa__11[[#This Row],[14 - Inst. Atuando no Local]]),0)</f>
        <v>0</v>
      </c>
      <c r="CH59" s="84" t="str">
        <f t="shared" si="18"/>
        <v/>
      </c>
      <c r="CI59" s="84">
        <f>IFERROR(FIND("DEFESA CIVIL",consulta_completa__11[[#This Row],[14 - Inst. Atuando no Local]]),0)</f>
        <v>0</v>
      </c>
      <c r="CJ59" s="84" t="str">
        <f t="shared" si="19"/>
        <v/>
      </c>
      <c r="CK59" s="84">
        <f>IFERROR(FIND("CORPO DE BOMBEIROS",consulta_completa__11[[#This Row],[14 - Inst. Atuando no Local]]),0)</f>
        <v>0</v>
      </c>
      <c r="CL59" s="84" t="str">
        <f t="shared" si="20"/>
        <v/>
      </c>
      <c r="CM59" s="84">
        <f>IFERROR(FIND("POLÍCIA RODOVIÁRIA",consulta_completa__11[[#This Row],[14 - Inst. Atuando no Local]]),0)</f>
        <v>0</v>
      </c>
      <c r="CN59" s="84" t="str">
        <f t="shared" si="21"/>
        <v/>
      </c>
      <c r="CO59" s="84">
        <f>IFERROR(FIND("POLÍCIA MILITAR",consulta_completa__11[[#This Row],[14 - Inst. Atuando no Local]]),0)</f>
        <v>0</v>
      </c>
      <c r="CP59" s="84" t="str">
        <f t="shared" si="22"/>
        <v/>
      </c>
      <c r="CQ59" s="84">
        <f>IFERROR(FIND("POLÍCIA CIVIL",consulta_completa__11[[#This Row],[14 - Inst. Atuando no Local]]),0)</f>
        <v>0</v>
      </c>
      <c r="CR59" s="84" t="str">
        <f t="shared" si="23"/>
        <v/>
      </c>
      <c r="CS59" s="84">
        <f>IFERROR(FIND("MARINHA DO BRASIL",consulta_completa__11[[#This Row],[14 - Inst. Atuando no Local]]),0)</f>
        <v>0</v>
      </c>
      <c r="CT59" s="84" t="str">
        <f t="shared" si="24"/>
        <v/>
      </c>
      <c r="CU59" s="84">
        <f>IFERROR(FIND("EMPRESA ESPECIALIZADA EM ATENDIMENTO",consulta_completa__11[[#This Row],[14 - Inst. Atuando no Local]]),0)</f>
        <v>0</v>
      </c>
      <c r="CV59" s="84" t="str">
        <f t="shared" si="25"/>
        <v/>
      </c>
      <c r="CW59" s="84">
        <f>IFERROR(FIND("IBAMA",consulta_completa__11[[#This Row],[14 - Inst. Atuando no Local]]),0)</f>
        <v>0</v>
      </c>
      <c r="CX59" s="84" t="str">
        <f t="shared" si="26"/>
        <v/>
      </c>
      <c r="CY59" s="84" t="str">
        <f>IF(consulta_completa__11[[#This Row],[14 - Inst. Atuando no Local]]="","X","")</f>
        <v/>
      </c>
      <c r="CZ59" s="84">
        <f>IFERROR(FIND("OUTRA (S)",consulta_completa__11[[#This Row],[14 - Inst. Atuando no Local]]),0)</f>
        <v>0</v>
      </c>
      <c r="DA59" s="84" t="str">
        <f t="shared" si="27"/>
        <v/>
      </c>
      <c r="DB59" s="35" t="str">
        <f t="shared" si="28"/>
        <v>Sim</v>
      </c>
      <c r="DC59" s="35" t="str">
        <f t="shared" si="29"/>
        <v>Não</v>
      </c>
      <c r="DD59" s="35" t="str">
        <f t="shared" si="30"/>
        <v>Sim</v>
      </c>
      <c r="DE59" s="87" t="str">
        <f t="shared" si="1"/>
        <v>Estadual</v>
      </c>
    </row>
    <row r="60" spans="1:109">
      <c r="A60" s="14">
        <v>202512061250</v>
      </c>
      <c r="B60" s="1">
        <v>45676</v>
      </c>
      <c r="C60" t="s">
        <v>807</v>
      </c>
      <c r="D60" t="s">
        <v>180</v>
      </c>
      <c r="E60" t="s">
        <v>181</v>
      </c>
      <c r="F60" t="s">
        <v>112</v>
      </c>
      <c r="G60" t="s">
        <v>113</v>
      </c>
      <c r="H60" t="s">
        <v>114</v>
      </c>
      <c r="I60" t="s">
        <v>114</v>
      </c>
      <c r="J60" t="s">
        <v>808</v>
      </c>
      <c r="K60" t="s">
        <v>809</v>
      </c>
      <c r="L60" t="s">
        <v>648</v>
      </c>
      <c r="M60" t="s">
        <v>810</v>
      </c>
      <c r="N60" t="s">
        <v>811</v>
      </c>
      <c r="O60" t="s">
        <v>185</v>
      </c>
      <c r="P60" t="s">
        <v>272</v>
      </c>
      <c r="Q60" t="s">
        <v>230</v>
      </c>
      <c r="R60" t="s">
        <v>123</v>
      </c>
      <c r="S60" t="s">
        <v>113</v>
      </c>
      <c r="T60" t="s">
        <v>812</v>
      </c>
      <c r="U60" t="s">
        <v>113</v>
      </c>
      <c r="V60" t="s">
        <v>813</v>
      </c>
      <c r="Y60" t="b">
        <v>1</v>
      </c>
      <c r="Z60" t="s">
        <v>814</v>
      </c>
      <c r="AA60" t="s">
        <v>815</v>
      </c>
      <c r="AB60" t="s">
        <v>113</v>
      </c>
      <c r="AC60" t="s">
        <v>113</v>
      </c>
      <c r="AE60" t="s">
        <v>113</v>
      </c>
      <c r="AF60" t="s">
        <v>816</v>
      </c>
      <c r="AG60" t="s">
        <v>113</v>
      </c>
      <c r="AH60" t="s">
        <v>131</v>
      </c>
      <c r="AI60" t="s">
        <v>132</v>
      </c>
      <c r="AJ60" t="s">
        <v>131</v>
      </c>
      <c r="AK60" t="s">
        <v>817</v>
      </c>
      <c r="AL60" t="s">
        <v>818</v>
      </c>
      <c r="AM60" t="s">
        <v>153</v>
      </c>
      <c r="AN60" t="s">
        <v>154</v>
      </c>
      <c r="AO60" t="s">
        <v>155</v>
      </c>
      <c r="AP60">
        <v>6133161070</v>
      </c>
      <c r="AQ60" t="s">
        <v>156</v>
      </c>
      <c r="AR60" t="s">
        <v>113</v>
      </c>
      <c r="AS60" t="s">
        <v>113</v>
      </c>
      <c r="AT60" t="s">
        <v>819</v>
      </c>
      <c r="AU60" t="s">
        <v>113</v>
      </c>
      <c r="AW60" t="s">
        <v>637</v>
      </c>
      <c r="AX60" s="82">
        <f>IFERROR(FIND("Óbitos/feridos",consulta_completa__11[[#This Row],[13 - Ocorrências/Ambientes Atingidos]]),0)</f>
        <v>0</v>
      </c>
      <c r="AY60" s="83" t="str">
        <f t="shared" si="2"/>
        <v/>
      </c>
      <c r="AZ60" s="82">
        <f>IFERROR(FIND("População afetada/evacuada",consulta_completa__11[[#This Row],[13 - Ocorrências/Ambientes Atingidos]]),0)</f>
        <v>0</v>
      </c>
      <c r="BA60" s="82" t="str">
        <f t="shared" si="3"/>
        <v/>
      </c>
      <c r="BB60" s="82">
        <f>IFERROR(FIND("Suspensão de abastecimento de água",consulta_completa__11[[#This Row],[13 - Ocorrências/Ambientes Atingidos]]),0)</f>
        <v>0</v>
      </c>
      <c r="BC60" s="83" t="str">
        <f t="shared" si="31"/>
        <v/>
      </c>
      <c r="BD60" s="82">
        <f>IFERROR(FIND("Rio/córrego",consulta_completa__11[[#This Row],[13 - Ocorrências/Ambientes Atingidos]]),0)</f>
        <v>1</v>
      </c>
      <c r="BE60" s="83" t="str">
        <f t="shared" si="4"/>
        <v>X</v>
      </c>
      <c r="BF60" s="82">
        <f>IFERROR(FIND("Lago",consulta_completa__11[[#This Row],[13 - Ocorrências/Ambientes Atingidos]]),0)</f>
        <v>0</v>
      </c>
      <c r="BG60" s="83" t="str">
        <f t="shared" si="5"/>
        <v/>
      </c>
      <c r="BH60" s="82">
        <f>IFERROR(FIND("Mar",consulta_completa__11[[#This Row],[13 - Ocorrências/Ambientes Atingidos]]),0)</f>
        <v>0</v>
      </c>
      <c r="BI60" s="83" t="str">
        <f t="shared" si="6"/>
        <v/>
      </c>
      <c r="BJ60" s="82">
        <f>IFERROR(FIND("Praia",consulta_completa__11[[#This Row],[13 - Ocorrências/Ambientes Atingidos]]),0)</f>
        <v>0</v>
      </c>
      <c r="BK60" s="83" t="str">
        <f t="shared" si="7"/>
        <v/>
      </c>
      <c r="BL60" s="82">
        <f>IFERROR(FIND("Solo",consulta_completa__11[[#This Row],[13 - Ocorrências/Ambientes Atingidos]]),0)</f>
        <v>14</v>
      </c>
      <c r="BM60" s="83" t="str">
        <f t="shared" si="8"/>
        <v>X</v>
      </c>
      <c r="BN60" s="82">
        <f>IFERROR(FIND("Águas subterrâneas",consulta_completa__11[[#This Row],[13 - Ocorrências/Ambientes Atingidos]]),0)</f>
        <v>0</v>
      </c>
      <c r="BO60" s="83" t="str">
        <f t="shared" si="9"/>
        <v/>
      </c>
      <c r="BP60" s="82">
        <f>IFERROR(FIND("Atmosfera",consulta_completa__11[[#This Row],[13 - Ocorrências/Ambientes Atingidos]]),0)</f>
        <v>0</v>
      </c>
      <c r="BQ60" s="83" t="str">
        <f t="shared" si="10"/>
        <v/>
      </c>
      <c r="BR60" s="82">
        <f>IFERROR(FIND("Flora",consulta_completa__11[[#This Row],[13 - Ocorrências/Ambientes Atingidos]]),0)</f>
        <v>0</v>
      </c>
      <c r="BS60" s="83" t="str">
        <f t="shared" si="11"/>
        <v/>
      </c>
      <c r="BT60" s="82">
        <f>IFERROR(FIND("Fauna",consulta_completa__11[[#This Row],[13 - Ocorrências/Ambientes Atingidos]]),0)</f>
        <v>0</v>
      </c>
      <c r="BU60" s="83" t="str">
        <f t="shared" si="12"/>
        <v/>
      </c>
      <c r="BV60" s="82">
        <f>IFERROR(FIND("UC federal",consulta_completa__11[[#This Row],[13 - Ocorrências/Ambientes Atingidos]]),0)</f>
        <v>0</v>
      </c>
      <c r="BW60" s="83" t="str">
        <f t="shared" si="13"/>
        <v/>
      </c>
      <c r="BX60" s="82">
        <f>IFERROR(FIND("UC estadual/municipal",consulta_completa__11[[#This Row],[13 - Ocorrências/Ambientes Atingidos]]),0)</f>
        <v>0</v>
      </c>
      <c r="BY60" s="83" t="str">
        <f t="shared" si="14"/>
        <v/>
      </c>
      <c r="BZ60" s="82">
        <f>IFERROR(FIND("Outro(s)",consulta_completa__11[[#This Row],[13 - Ocorrências/Ambientes Atingidos]]),0)</f>
        <v>0</v>
      </c>
      <c r="CA60" s="83" t="str">
        <f t="shared" si="15"/>
        <v/>
      </c>
      <c r="CB60" s="82">
        <f>IFERROR(FIND("Sem dano",consulta_completa__11[[#This Row],[13 - Ocorrências/Ambientes Atingidos]]),0)</f>
        <v>0</v>
      </c>
      <c r="CC60" s="83" t="str">
        <f t="shared" si="16"/>
        <v/>
      </c>
      <c r="CD60" s="82" t="str">
        <f>IF(consulta_completa__11[[#This Row],[13 - Ocorrências/Ambientes Atingidos]]="","X","")</f>
        <v/>
      </c>
      <c r="CE60" s="84">
        <f>IFERROR(FIND("IBAMA",consulta_completa__11[[#This Row],[14 - Inst. Atuando no Local]]),0)</f>
        <v>0</v>
      </c>
      <c r="CF60" s="84" t="str">
        <f t="shared" si="17"/>
        <v/>
      </c>
      <c r="CG60" s="84">
        <f>IFERROR(FIND("OEMA",consulta_completa__11[[#This Row],[14 - Inst. Atuando no Local]]),0)</f>
        <v>0</v>
      </c>
      <c r="CH60" s="84" t="str">
        <f t="shared" si="18"/>
        <v/>
      </c>
      <c r="CI60" s="84">
        <f>IFERROR(FIND("DEFESA CIVIL",consulta_completa__11[[#This Row],[14 - Inst. Atuando no Local]]),0)</f>
        <v>0</v>
      </c>
      <c r="CJ60" s="84" t="str">
        <f t="shared" si="19"/>
        <v/>
      </c>
      <c r="CK60" s="84">
        <f>IFERROR(FIND("CORPO DE BOMBEIROS",consulta_completa__11[[#This Row],[14 - Inst. Atuando no Local]]),0)</f>
        <v>0</v>
      </c>
      <c r="CL60" s="84" t="str">
        <f t="shared" si="20"/>
        <v/>
      </c>
      <c r="CM60" s="84">
        <f>IFERROR(FIND("POLÍCIA RODOVIÁRIA",consulta_completa__11[[#This Row],[14 - Inst. Atuando no Local]]),0)</f>
        <v>0</v>
      </c>
      <c r="CN60" s="84" t="str">
        <f t="shared" si="21"/>
        <v/>
      </c>
      <c r="CO60" s="84">
        <f>IFERROR(FIND("POLÍCIA MILITAR",consulta_completa__11[[#This Row],[14 - Inst. Atuando no Local]]),0)</f>
        <v>0</v>
      </c>
      <c r="CP60" s="84" t="str">
        <f t="shared" si="22"/>
        <v/>
      </c>
      <c r="CQ60" s="84">
        <f>IFERROR(FIND("POLÍCIA CIVIL",consulta_completa__11[[#This Row],[14 - Inst. Atuando no Local]]),0)</f>
        <v>0</v>
      </c>
      <c r="CR60" s="84" t="str">
        <f t="shared" si="23"/>
        <v/>
      </c>
      <c r="CS60" s="84">
        <f>IFERROR(FIND("MARINHA DO BRASIL",consulta_completa__11[[#This Row],[14 - Inst. Atuando no Local]]),0)</f>
        <v>0</v>
      </c>
      <c r="CT60" s="84" t="str">
        <f t="shared" si="24"/>
        <v/>
      </c>
      <c r="CU60" s="84">
        <f>IFERROR(FIND("EMPRESA ESPECIALIZADA EM ATENDIMENTO",consulta_completa__11[[#This Row],[14 - Inst. Atuando no Local]]),0)</f>
        <v>0</v>
      </c>
      <c r="CV60" s="84" t="str">
        <f t="shared" si="25"/>
        <v/>
      </c>
      <c r="CW60" s="84">
        <f>IFERROR(FIND("IBAMA",consulta_completa__11[[#This Row],[14 - Inst. Atuando no Local]]),0)</f>
        <v>0</v>
      </c>
      <c r="CX60" s="84" t="str">
        <f t="shared" si="26"/>
        <v/>
      </c>
      <c r="CY60" s="84" t="str">
        <f>IF(consulta_completa__11[[#This Row],[14 - Inst. Atuando no Local]]="","X","")</f>
        <v/>
      </c>
      <c r="CZ60" s="84">
        <f>IFERROR(FIND("OUTRA (S)",consulta_completa__11[[#This Row],[14 - Inst. Atuando no Local]]),0)</f>
        <v>0</v>
      </c>
      <c r="DA60" s="84" t="str">
        <f t="shared" si="27"/>
        <v/>
      </c>
      <c r="DB60" s="35" t="str">
        <f t="shared" si="28"/>
        <v>Sim</v>
      </c>
      <c r="DC60" s="35" t="str">
        <f t="shared" si="29"/>
        <v>Não</v>
      </c>
      <c r="DD60" s="35" t="str">
        <f t="shared" si="30"/>
        <v>Sim</v>
      </c>
      <c r="DE60" s="87" t="str">
        <f t="shared" si="1"/>
        <v>Sem informação</v>
      </c>
    </row>
    <row r="61" spans="1:109">
      <c r="A61" s="14">
        <v>202512236053</v>
      </c>
      <c r="B61" s="1">
        <v>45676</v>
      </c>
      <c r="C61" t="s">
        <v>820</v>
      </c>
      <c r="D61" t="s">
        <v>343</v>
      </c>
      <c r="E61" t="s">
        <v>139</v>
      </c>
      <c r="F61" t="s">
        <v>112</v>
      </c>
      <c r="G61" t="s">
        <v>113</v>
      </c>
      <c r="H61" t="s">
        <v>114</v>
      </c>
      <c r="I61" t="s">
        <v>114</v>
      </c>
      <c r="J61" t="s">
        <v>441</v>
      </c>
      <c r="K61" t="s">
        <v>821</v>
      </c>
      <c r="L61" t="s">
        <v>117</v>
      </c>
      <c r="M61" t="s">
        <v>140</v>
      </c>
      <c r="N61" t="s">
        <v>141</v>
      </c>
      <c r="O61" t="s">
        <v>239</v>
      </c>
      <c r="P61" t="s">
        <v>272</v>
      </c>
      <c r="Q61" t="s">
        <v>167</v>
      </c>
      <c r="R61" t="s">
        <v>123</v>
      </c>
      <c r="S61" t="s">
        <v>113</v>
      </c>
      <c r="T61" t="s">
        <v>822</v>
      </c>
      <c r="U61" t="s">
        <v>145</v>
      </c>
      <c r="V61" t="s">
        <v>113</v>
      </c>
      <c r="Y61" t="b">
        <v>1</v>
      </c>
      <c r="Z61" t="s">
        <v>259</v>
      </c>
      <c r="AA61" t="s">
        <v>113</v>
      </c>
      <c r="AB61" t="s">
        <v>823</v>
      </c>
      <c r="AC61" t="s">
        <v>113</v>
      </c>
      <c r="AD61">
        <v>2</v>
      </c>
      <c r="AE61" t="s">
        <v>113</v>
      </c>
      <c r="AF61" t="s">
        <v>824</v>
      </c>
      <c r="AG61" t="s">
        <v>825</v>
      </c>
      <c r="AH61" t="s">
        <v>131</v>
      </c>
      <c r="AI61" t="s">
        <v>131</v>
      </c>
      <c r="AJ61" t="s">
        <v>131</v>
      </c>
      <c r="AK61" t="s">
        <v>826</v>
      </c>
      <c r="AL61" t="s">
        <v>827</v>
      </c>
      <c r="AM61" t="s">
        <v>153</v>
      </c>
      <c r="AN61" t="s">
        <v>154</v>
      </c>
      <c r="AO61" t="s">
        <v>155</v>
      </c>
      <c r="AP61">
        <v>6133161070</v>
      </c>
      <c r="AQ61" t="s">
        <v>156</v>
      </c>
      <c r="AR61" t="s">
        <v>113</v>
      </c>
      <c r="AS61" t="s">
        <v>113</v>
      </c>
      <c r="AT61" t="s">
        <v>828</v>
      </c>
      <c r="AU61" t="s">
        <v>592</v>
      </c>
      <c r="AV61">
        <v>530000000</v>
      </c>
      <c r="AW61" t="s">
        <v>159</v>
      </c>
      <c r="AX61" s="82">
        <f>IFERROR(FIND("Óbitos/feridos",consulta_completa__11[[#This Row],[13 - Ocorrências/Ambientes Atingidos]]),0)</f>
        <v>0</v>
      </c>
      <c r="AY61" s="83" t="str">
        <f t="shared" si="2"/>
        <v/>
      </c>
      <c r="AZ61" s="82">
        <f>IFERROR(FIND("População afetada/evacuada",consulta_completa__11[[#This Row],[13 - Ocorrências/Ambientes Atingidos]]),0)</f>
        <v>0</v>
      </c>
      <c r="BA61" s="82" t="str">
        <f t="shared" si="3"/>
        <v/>
      </c>
      <c r="BB61" s="82">
        <f>IFERROR(FIND("Suspensão de abastecimento de água",consulta_completa__11[[#This Row],[13 - Ocorrências/Ambientes Atingidos]]),0)</f>
        <v>0</v>
      </c>
      <c r="BC61" s="83" t="str">
        <f t="shared" si="31"/>
        <v/>
      </c>
      <c r="BD61" s="82">
        <f>IFERROR(FIND("Rio/córrego",consulta_completa__11[[#This Row],[13 - Ocorrências/Ambientes Atingidos]]),0)</f>
        <v>0</v>
      </c>
      <c r="BE61" s="83" t="str">
        <f t="shared" si="4"/>
        <v/>
      </c>
      <c r="BF61" s="82">
        <f>IFERROR(FIND("Lago",consulta_completa__11[[#This Row],[13 - Ocorrências/Ambientes Atingidos]]),0)</f>
        <v>0</v>
      </c>
      <c r="BG61" s="83" t="str">
        <f t="shared" si="5"/>
        <v/>
      </c>
      <c r="BH61" s="82">
        <f>IFERROR(FIND("Mar",consulta_completa__11[[#This Row],[13 - Ocorrências/Ambientes Atingidos]]),0)</f>
        <v>0</v>
      </c>
      <c r="BI61" s="83" t="str">
        <f t="shared" si="6"/>
        <v/>
      </c>
      <c r="BJ61" s="82">
        <f>IFERROR(FIND("Praia",consulta_completa__11[[#This Row],[13 - Ocorrências/Ambientes Atingidos]]),0)</f>
        <v>0</v>
      </c>
      <c r="BK61" s="83" t="str">
        <f t="shared" si="7"/>
        <v/>
      </c>
      <c r="BL61" s="82">
        <f>IFERROR(FIND("Solo",consulta_completa__11[[#This Row],[13 - Ocorrências/Ambientes Atingidos]]),0)</f>
        <v>1</v>
      </c>
      <c r="BM61" s="83" t="str">
        <f t="shared" si="8"/>
        <v>X</v>
      </c>
      <c r="BN61" s="82">
        <f>IFERROR(FIND("Águas subterrâneas",consulta_completa__11[[#This Row],[13 - Ocorrências/Ambientes Atingidos]]),0)</f>
        <v>0</v>
      </c>
      <c r="BO61" s="83" t="str">
        <f t="shared" si="9"/>
        <v/>
      </c>
      <c r="BP61" s="82">
        <f>IFERROR(FIND("Atmosfera",consulta_completa__11[[#This Row],[13 - Ocorrências/Ambientes Atingidos]]),0)</f>
        <v>0</v>
      </c>
      <c r="BQ61" s="83" t="str">
        <f t="shared" si="10"/>
        <v/>
      </c>
      <c r="BR61" s="82">
        <f>IFERROR(FIND("Flora",consulta_completa__11[[#This Row],[13 - Ocorrências/Ambientes Atingidos]]),0)</f>
        <v>0</v>
      </c>
      <c r="BS61" s="83" t="str">
        <f t="shared" si="11"/>
        <v/>
      </c>
      <c r="BT61" s="82">
        <f>IFERROR(FIND("Fauna",consulta_completa__11[[#This Row],[13 - Ocorrências/Ambientes Atingidos]]),0)</f>
        <v>0</v>
      </c>
      <c r="BU61" s="83" t="str">
        <f t="shared" si="12"/>
        <v/>
      </c>
      <c r="BV61" s="82">
        <f>IFERROR(FIND("UC federal",consulta_completa__11[[#This Row],[13 - Ocorrências/Ambientes Atingidos]]),0)</f>
        <v>0</v>
      </c>
      <c r="BW61" s="83" t="str">
        <f t="shared" si="13"/>
        <v/>
      </c>
      <c r="BX61" s="82">
        <f>IFERROR(FIND("UC estadual/municipal",consulta_completa__11[[#This Row],[13 - Ocorrências/Ambientes Atingidos]]),0)</f>
        <v>0</v>
      </c>
      <c r="BY61" s="83" t="str">
        <f t="shared" si="14"/>
        <v/>
      </c>
      <c r="BZ61" s="82">
        <f>IFERROR(FIND("Outro(s)",consulta_completa__11[[#This Row],[13 - Ocorrências/Ambientes Atingidos]]),0)</f>
        <v>0</v>
      </c>
      <c r="CA61" s="83" t="str">
        <f t="shared" si="15"/>
        <v/>
      </c>
      <c r="CB61" s="82">
        <f>IFERROR(FIND("Sem dano",consulta_completa__11[[#This Row],[13 - Ocorrências/Ambientes Atingidos]]),0)</f>
        <v>0</v>
      </c>
      <c r="CC61" s="83" t="str">
        <f t="shared" si="16"/>
        <v/>
      </c>
      <c r="CD61" s="82" t="str">
        <f>IF(consulta_completa__11[[#This Row],[13 - Ocorrências/Ambientes Atingidos]]="","X","")</f>
        <v/>
      </c>
      <c r="CE61" s="84">
        <f>IFERROR(FIND("IBAMA",consulta_completa__11[[#This Row],[14 - Inst. Atuando no Local]]),0)</f>
        <v>0</v>
      </c>
      <c r="CF61" s="84" t="str">
        <f t="shared" si="17"/>
        <v/>
      </c>
      <c r="CG61" s="84">
        <f>IFERROR(FIND("OEMA",consulta_completa__11[[#This Row],[14 - Inst. Atuando no Local]]),0)</f>
        <v>0</v>
      </c>
      <c r="CH61" s="84" t="str">
        <f t="shared" si="18"/>
        <v/>
      </c>
      <c r="CI61" s="84">
        <f>IFERROR(FIND("DEFESA CIVIL",consulta_completa__11[[#This Row],[14 - Inst. Atuando no Local]]),0)</f>
        <v>0</v>
      </c>
      <c r="CJ61" s="84" t="str">
        <f t="shared" si="19"/>
        <v/>
      </c>
      <c r="CK61" s="84">
        <f>IFERROR(FIND("CORPO DE BOMBEIROS",consulta_completa__11[[#This Row],[14 - Inst. Atuando no Local]]),0)</f>
        <v>0</v>
      </c>
      <c r="CL61" s="84" t="str">
        <f t="shared" si="20"/>
        <v/>
      </c>
      <c r="CM61" s="84">
        <f>IFERROR(FIND("POLÍCIA RODOVIÁRIA",consulta_completa__11[[#This Row],[14 - Inst. Atuando no Local]]),0)</f>
        <v>0</v>
      </c>
      <c r="CN61" s="84" t="str">
        <f t="shared" si="21"/>
        <v/>
      </c>
      <c r="CO61" s="84">
        <f>IFERROR(FIND("POLÍCIA MILITAR",consulta_completa__11[[#This Row],[14 - Inst. Atuando no Local]]),0)</f>
        <v>0</v>
      </c>
      <c r="CP61" s="84" t="str">
        <f t="shared" si="22"/>
        <v/>
      </c>
      <c r="CQ61" s="84">
        <f>IFERROR(FIND("POLÍCIA CIVIL",consulta_completa__11[[#This Row],[14 - Inst. Atuando no Local]]),0)</f>
        <v>0</v>
      </c>
      <c r="CR61" s="84" t="str">
        <f t="shared" si="23"/>
        <v/>
      </c>
      <c r="CS61" s="84">
        <f>IFERROR(FIND("MARINHA DO BRASIL",consulta_completa__11[[#This Row],[14 - Inst. Atuando no Local]]),0)</f>
        <v>0</v>
      </c>
      <c r="CT61" s="84" t="str">
        <f t="shared" si="24"/>
        <v/>
      </c>
      <c r="CU61" s="84">
        <f>IFERROR(FIND("EMPRESA ESPECIALIZADA EM ATENDIMENTO",consulta_completa__11[[#This Row],[14 - Inst. Atuando no Local]]),0)</f>
        <v>0</v>
      </c>
      <c r="CV61" s="84" t="str">
        <f t="shared" si="25"/>
        <v/>
      </c>
      <c r="CW61" s="84">
        <f>IFERROR(FIND("IBAMA",consulta_completa__11[[#This Row],[14 - Inst. Atuando no Local]]),0)</f>
        <v>0</v>
      </c>
      <c r="CX61" s="84" t="str">
        <f t="shared" si="26"/>
        <v/>
      </c>
      <c r="CY61" s="84" t="str">
        <f>IF(consulta_completa__11[[#This Row],[14 - Inst. Atuando no Local]]="","X","")</f>
        <v/>
      </c>
      <c r="CZ61" s="84">
        <f>IFERROR(FIND("OUTRA (S)",consulta_completa__11[[#This Row],[14 - Inst. Atuando no Local]]),0)</f>
        <v>0</v>
      </c>
      <c r="DA61" s="84" t="str">
        <f t="shared" si="27"/>
        <v/>
      </c>
      <c r="DB61" s="35" t="str">
        <f t="shared" si="28"/>
        <v>Sim</v>
      </c>
      <c r="DC61" s="35" t="str">
        <f t="shared" si="29"/>
        <v>Não</v>
      </c>
      <c r="DD61" s="35" t="str">
        <f t="shared" si="30"/>
        <v>Sim</v>
      </c>
      <c r="DE61" s="87" t="str">
        <f t="shared" si="1"/>
        <v>Estadual</v>
      </c>
    </row>
    <row r="62" spans="1:109">
      <c r="A62" s="14">
        <v>202512157602</v>
      </c>
      <c r="B62" s="1">
        <v>45677</v>
      </c>
      <c r="C62" t="s">
        <v>829</v>
      </c>
      <c r="D62" t="s">
        <v>830</v>
      </c>
      <c r="E62" t="s">
        <v>139</v>
      </c>
      <c r="F62" t="s">
        <v>112</v>
      </c>
      <c r="G62" t="s">
        <v>113</v>
      </c>
      <c r="H62" t="s">
        <v>114</v>
      </c>
      <c r="I62" t="s">
        <v>114</v>
      </c>
      <c r="J62" t="s">
        <v>113</v>
      </c>
      <c r="K62" t="s">
        <v>114</v>
      </c>
      <c r="L62" t="s">
        <v>114</v>
      </c>
      <c r="M62" t="s">
        <v>456</v>
      </c>
      <c r="N62" t="s">
        <v>141</v>
      </c>
      <c r="O62" t="s">
        <v>239</v>
      </c>
      <c r="P62" t="s">
        <v>299</v>
      </c>
      <c r="Q62" t="s">
        <v>143</v>
      </c>
      <c r="R62" t="s">
        <v>123</v>
      </c>
      <c r="S62" t="s">
        <v>113</v>
      </c>
      <c r="T62" t="s">
        <v>831</v>
      </c>
      <c r="U62" t="s">
        <v>832</v>
      </c>
      <c r="V62" t="s">
        <v>833</v>
      </c>
      <c r="Y62" t="b">
        <v>1</v>
      </c>
      <c r="Z62" t="s">
        <v>113</v>
      </c>
      <c r="AA62" t="s">
        <v>113</v>
      </c>
      <c r="AB62" t="s">
        <v>113</v>
      </c>
      <c r="AC62" t="s">
        <v>113</v>
      </c>
      <c r="AE62" t="s">
        <v>113</v>
      </c>
      <c r="AF62" t="s">
        <v>834</v>
      </c>
      <c r="AG62" t="s">
        <v>113</v>
      </c>
      <c r="AH62" t="s">
        <v>113</v>
      </c>
      <c r="AI62" t="s">
        <v>132</v>
      </c>
      <c r="AJ62" t="s">
        <v>132</v>
      </c>
      <c r="AK62" t="s">
        <v>113</v>
      </c>
      <c r="AL62" t="s">
        <v>835</v>
      </c>
      <c r="AM62" t="s">
        <v>153</v>
      </c>
      <c r="AN62" t="s">
        <v>154</v>
      </c>
      <c r="AO62" t="s">
        <v>155</v>
      </c>
      <c r="AP62">
        <v>6133161070</v>
      </c>
      <c r="AQ62" t="s">
        <v>156</v>
      </c>
      <c r="AR62" t="s">
        <v>113</v>
      </c>
      <c r="AS62" t="s">
        <v>113</v>
      </c>
      <c r="AT62" t="s">
        <v>113</v>
      </c>
      <c r="AU62" t="s">
        <v>836</v>
      </c>
      <c r="AW62" t="s">
        <v>637</v>
      </c>
      <c r="AX62" s="82">
        <f>IFERROR(FIND("Óbitos/feridos",consulta_completa__11[[#This Row],[13 - Ocorrências/Ambientes Atingidos]]),0)</f>
        <v>0</v>
      </c>
      <c r="AY62" s="83" t="str">
        <f t="shared" si="2"/>
        <v/>
      </c>
      <c r="AZ62" s="82">
        <f>IFERROR(FIND("População afetada/evacuada",consulta_completa__11[[#This Row],[13 - Ocorrências/Ambientes Atingidos]]),0)</f>
        <v>0</v>
      </c>
      <c r="BA62" s="82" t="str">
        <f t="shared" si="3"/>
        <v/>
      </c>
      <c r="BB62" s="82">
        <f>IFERROR(FIND("Suspensão de abastecimento de água",consulta_completa__11[[#This Row],[13 - Ocorrências/Ambientes Atingidos]]),0)</f>
        <v>0</v>
      </c>
      <c r="BC62" s="83" t="str">
        <f t="shared" si="31"/>
        <v/>
      </c>
      <c r="BD62" s="82">
        <f>IFERROR(FIND("Rio/córrego",consulta_completa__11[[#This Row],[13 - Ocorrências/Ambientes Atingidos]]),0)</f>
        <v>0</v>
      </c>
      <c r="BE62" s="83" t="str">
        <f t="shared" si="4"/>
        <v/>
      </c>
      <c r="BF62" s="82">
        <f>IFERROR(FIND("Lago",consulta_completa__11[[#This Row],[13 - Ocorrências/Ambientes Atingidos]]),0)</f>
        <v>0</v>
      </c>
      <c r="BG62" s="83" t="str">
        <f t="shared" si="5"/>
        <v/>
      </c>
      <c r="BH62" s="82">
        <f>IFERROR(FIND("Mar",consulta_completa__11[[#This Row],[13 - Ocorrências/Ambientes Atingidos]]),0)</f>
        <v>0</v>
      </c>
      <c r="BI62" s="83" t="str">
        <f t="shared" si="6"/>
        <v/>
      </c>
      <c r="BJ62" s="82">
        <f>IFERROR(FIND("Praia",consulta_completa__11[[#This Row],[13 - Ocorrências/Ambientes Atingidos]]),0)</f>
        <v>1</v>
      </c>
      <c r="BK62" s="83" t="str">
        <f t="shared" si="7"/>
        <v>X</v>
      </c>
      <c r="BL62" s="82">
        <f>IFERROR(FIND("Solo",consulta_completa__11[[#This Row],[13 - Ocorrências/Ambientes Atingidos]]),0)</f>
        <v>0</v>
      </c>
      <c r="BM62" s="83" t="str">
        <f t="shared" si="8"/>
        <v/>
      </c>
      <c r="BN62" s="82">
        <f>IFERROR(FIND("Águas subterrâneas",consulta_completa__11[[#This Row],[13 - Ocorrências/Ambientes Atingidos]]),0)</f>
        <v>0</v>
      </c>
      <c r="BO62" s="83" t="str">
        <f t="shared" si="9"/>
        <v/>
      </c>
      <c r="BP62" s="82">
        <f>IFERROR(FIND("Atmosfera",consulta_completa__11[[#This Row],[13 - Ocorrências/Ambientes Atingidos]]),0)</f>
        <v>0</v>
      </c>
      <c r="BQ62" s="83" t="str">
        <f t="shared" si="10"/>
        <v/>
      </c>
      <c r="BR62" s="82">
        <f>IFERROR(FIND("Flora",consulta_completa__11[[#This Row],[13 - Ocorrências/Ambientes Atingidos]]),0)</f>
        <v>0</v>
      </c>
      <c r="BS62" s="83" t="str">
        <f t="shared" si="11"/>
        <v/>
      </c>
      <c r="BT62" s="82">
        <f>IFERROR(FIND("Fauna",consulta_completa__11[[#This Row],[13 - Ocorrências/Ambientes Atingidos]]),0)</f>
        <v>0</v>
      </c>
      <c r="BU62" s="83" t="str">
        <f t="shared" si="12"/>
        <v/>
      </c>
      <c r="BV62" s="82">
        <f>IFERROR(FIND("UC federal",consulta_completa__11[[#This Row],[13 - Ocorrências/Ambientes Atingidos]]),0)</f>
        <v>0</v>
      </c>
      <c r="BW62" s="83" t="str">
        <f t="shared" si="13"/>
        <v/>
      </c>
      <c r="BX62" s="82">
        <f>IFERROR(FIND("UC estadual/municipal",consulta_completa__11[[#This Row],[13 - Ocorrências/Ambientes Atingidos]]),0)</f>
        <v>0</v>
      </c>
      <c r="BY62" s="83" t="str">
        <f t="shared" si="14"/>
        <v/>
      </c>
      <c r="BZ62" s="82">
        <f>IFERROR(FIND("Outro(s)",consulta_completa__11[[#This Row],[13 - Ocorrências/Ambientes Atingidos]]),0)</f>
        <v>0</v>
      </c>
      <c r="CA62" s="83" t="str">
        <f t="shared" si="15"/>
        <v/>
      </c>
      <c r="CB62" s="82">
        <f>IFERROR(FIND("Sem dano",consulta_completa__11[[#This Row],[13 - Ocorrências/Ambientes Atingidos]]),0)</f>
        <v>0</v>
      </c>
      <c r="CC62" s="83" t="str">
        <f t="shared" si="16"/>
        <v/>
      </c>
      <c r="CD62" s="82" t="str">
        <f>IF(consulta_completa__11[[#This Row],[13 - Ocorrências/Ambientes Atingidos]]="","X","")</f>
        <v/>
      </c>
      <c r="CE62" s="84">
        <f>IFERROR(FIND("IBAMA",consulta_completa__11[[#This Row],[14 - Inst. Atuando no Local]]),0)</f>
        <v>0</v>
      </c>
      <c r="CF62" s="84" t="str">
        <f t="shared" si="17"/>
        <v/>
      </c>
      <c r="CG62" s="84">
        <f>IFERROR(FIND("OEMA",consulta_completa__11[[#This Row],[14 - Inst. Atuando no Local]]),0)</f>
        <v>0</v>
      </c>
      <c r="CH62" s="84" t="str">
        <f t="shared" si="18"/>
        <v/>
      </c>
      <c r="CI62" s="84">
        <f>IFERROR(FIND("DEFESA CIVIL",consulta_completa__11[[#This Row],[14 - Inst. Atuando no Local]]),0)</f>
        <v>0</v>
      </c>
      <c r="CJ62" s="84" t="str">
        <f t="shared" si="19"/>
        <v/>
      </c>
      <c r="CK62" s="84">
        <f>IFERROR(FIND("CORPO DE BOMBEIROS",consulta_completa__11[[#This Row],[14 - Inst. Atuando no Local]]),0)</f>
        <v>0</v>
      </c>
      <c r="CL62" s="84" t="str">
        <f t="shared" si="20"/>
        <v/>
      </c>
      <c r="CM62" s="84">
        <f>IFERROR(FIND("POLÍCIA RODOVIÁRIA",consulta_completa__11[[#This Row],[14 - Inst. Atuando no Local]]),0)</f>
        <v>0</v>
      </c>
      <c r="CN62" s="84" t="str">
        <f t="shared" si="21"/>
        <v/>
      </c>
      <c r="CO62" s="84">
        <f>IFERROR(FIND("POLÍCIA MILITAR",consulta_completa__11[[#This Row],[14 - Inst. Atuando no Local]]),0)</f>
        <v>0</v>
      </c>
      <c r="CP62" s="84" t="str">
        <f t="shared" si="22"/>
        <v/>
      </c>
      <c r="CQ62" s="84">
        <f>IFERROR(FIND("POLÍCIA CIVIL",consulta_completa__11[[#This Row],[14 - Inst. Atuando no Local]]),0)</f>
        <v>0</v>
      </c>
      <c r="CR62" s="84" t="str">
        <f t="shared" si="23"/>
        <v/>
      </c>
      <c r="CS62" s="84">
        <f>IFERROR(FIND("MARINHA DO BRASIL",consulta_completa__11[[#This Row],[14 - Inst. Atuando no Local]]),0)</f>
        <v>0</v>
      </c>
      <c r="CT62" s="84" t="str">
        <f t="shared" si="24"/>
        <v/>
      </c>
      <c r="CU62" s="84">
        <f>IFERROR(FIND("EMPRESA ESPECIALIZADA EM ATENDIMENTO",consulta_completa__11[[#This Row],[14 - Inst. Atuando no Local]]),0)</f>
        <v>0</v>
      </c>
      <c r="CV62" s="84" t="str">
        <f t="shared" si="25"/>
        <v/>
      </c>
      <c r="CW62" s="84">
        <f>IFERROR(FIND("IBAMA",consulta_completa__11[[#This Row],[14 - Inst. Atuando no Local]]),0)</f>
        <v>0</v>
      </c>
      <c r="CX62" s="84" t="str">
        <f t="shared" si="26"/>
        <v/>
      </c>
      <c r="CY62" s="84" t="str">
        <f>IF(consulta_completa__11[[#This Row],[14 - Inst. Atuando no Local]]="","X","")</f>
        <v/>
      </c>
      <c r="CZ62" s="84">
        <f>IFERROR(FIND("OUTRA (S)",consulta_completa__11[[#This Row],[14 - Inst. Atuando no Local]]),0)</f>
        <v>0</v>
      </c>
      <c r="DA62" s="84" t="str">
        <f t="shared" si="27"/>
        <v/>
      </c>
      <c r="DB62" s="35" t="str">
        <f t="shared" si="28"/>
        <v>Sim</v>
      </c>
      <c r="DC62" s="35" t="str">
        <f t="shared" si="29"/>
        <v>Não</v>
      </c>
      <c r="DD62" s="35" t="str">
        <f t="shared" si="30"/>
        <v>Sim</v>
      </c>
      <c r="DE62" s="87" t="str">
        <f t="shared" si="1"/>
        <v>Sem informação</v>
      </c>
    </row>
    <row r="63" spans="1:109">
      <c r="A63" s="14">
        <v>202532739610</v>
      </c>
      <c r="B63" s="1">
        <v>45677</v>
      </c>
      <c r="C63" t="s">
        <v>837</v>
      </c>
      <c r="D63" t="s">
        <v>838</v>
      </c>
      <c r="E63" t="s">
        <v>139</v>
      </c>
      <c r="F63" t="s">
        <v>112</v>
      </c>
      <c r="G63" t="s">
        <v>839</v>
      </c>
      <c r="H63" t="s">
        <v>840</v>
      </c>
      <c r="I63" t="s">
        <v>648</v>
      </c>
      <c r="J63" t="s">
        <v>113</v>
      </c>
      <c r="K63" t="s">
        <v>114</v>
      </c>
      <c r="L63" t="s">
        <v>114</v>
      </c>
      <c r="M63" t="s">
        <v>140</v>
      </c>
      <c r="N63" t="s">
        <v>841</v>
      </c>
      <c r="O63" t="s">
        <v>185</v>
      </c>
      <c r="P63" t="s">
        <v>299</v>
      </c>
      <c r="Q63" t="s">
        <v>167</v>
      </c>
      <c r="R63" t="s">
        <v>123</v>
      </c>
      <c r="S63" t="s">
        <v>113</v>
      </c>
      <c r="T63" t="s">
        <v>842</v>
      </c>
      <c r="U63" t="s">
        <v>843</v>
      </c>
      <c r="V63" t="s">
        <v>113</v>
      </c>
      <c r="Z63" t="s">
        <v>844</v>
      </c>
      <c r="AA63" t="s">
        <v>113</v>
      </c>
      <c r="AB63" t="s">
        <v>845</v>
      </c>
      <c r="AC63" t="s">
        <v>846</v>
      </c>
      <c r="AD63">
        <v>0</v>
      </c>
      <c r="AE63" t="s">
        <v>847</v>
      </c>
      <c r="AF63" t="s">
        <v>113</v>
      </c>
      <c r="AG63" t="s">
        <v>113</v>
      </c>
      <c r="AH63" t="s">
        <v>131</v>
      </c>
      <c r="AI63" t="s">
        <v>132</v>
      </c>
      <c r="AJ63" t="s">
        <v>132</v>
      </c>
      <c r="AK63" t="s">
        <v>113</v>
      </c>
      <c r="AL63" t="s">
        <v>113</v>
      </c>
      <c r="AM63" t="s">
        <v>196</v>
      </c>
      <c r="AN63" t="s">
        <v>113</v>
      </c>
      <c r="AO63" t="s">
        <v>113</v>
      </c>
      <c r="AQ63" t="s">
        <v>197</v>
      </c>
      <c r="AR63" t="s">
        <v>113</v>
      </c>
      <c r="AS63" t="s">
        <v>113</v>
      </c>
      <c r="AT63" t="s">
        <v>113</v>
      </c>
      <c r="AU63" t="s">
        <v>113</v>
      </c>
      <c r="AW63" t="s">
        <v>113</v>
      </c>
      <c r="AX63" s="82">
        <f>IFERROR(FIND("Óbitos/feridos",consulta_completa__11[[#This Row],[13 - Ocorrências/Ambientes Atingidos]]),0)</f>
        <v>0</v>
      </c>
      <c r="AY63" s="83" t="str">
        <f t="shared" si="2"/>
        <v/>
      </c>
      <c r="AZ63" s="82">
        <f>IFERROR(FIND("População afetada/evacuada",consulta_completa__11[[#This Row],[13 - Ocorrências/Ambientes Atingidos]]),0)</f>
        <v>0</v>
      </c>
      <c r="BA63" s="82" t="str">
        <f t="shared" si="3"/>
        <v/>
      </c>
      <c r="BB63" s="82">
        <f>IFERROR(FIND("Suspensão de abastecimento de água",consulta_completa__11[[#This Row],[13 - Ocorrências/Ambientes Atingidos]]),0)</f>
        <v>0</v>
      </c>
      <c r="BC63" s="83" t="str">
        <f t="shared" si="31"/>
        <v/>
      </c>
      <c r="BD63" s="82">
        <f>IFERROR(FIND("Rio/córrego",consulta_completa__11[[#This Row],[13 - Ocorrências/Ambientes Atingidos]]),0)</f>
        <v>0</v>
      </c>
      <c r="BE63" s="83" t="str">
        <f t="shared" si="4"/>
        <v/>
      </c>
      <c r="BF63" s="82">
        <f>IFERROR(FIND("Lago",consulta_completa__11[[#This Row],[13 - Ocorrências/Ambientes Atingidos]]),0)</f>
        <v>0</v>
      </c>
      <c r="BG63" s="83" t="str">
        <f t="shared" si="5"/>
        <v/>
      </c>
      <c r="BH63" s="82">
        <f>IFERROR(FIND("Mar",consulta_completa__11[[#This Row],[13 - Ocorrências/Ambientes Atingidos]]),0)</f>
        <v>0</v>
      </c>
      <c r="BI63" s="83" t="str">
        <f t="shared" si="6"/>
        <v/>
      </c>
      <c r="BJ63" s="82">
        <f>IFERROR(FIND("Praia",consulta_completa__11[[#This Row],[13 - Ocorrências/Ambientes Atingidos]]),0)</f>
        <v>0</v>
      </c>
      <c r="BK63" s="83" t="str">
        <f t="shared" si="7"/>
        <v/>
      </c>
      <c r="BL63" s="82">
        <f>IFERROR(FIND("Solo",consulta_completa__11[[#This Row],[13 - Ocorrências/Ambientes Atingidos]]),0)</f>
        <v>1</v>
      </c>
      <c r="BM63" s="83" t="str">
        <f t="shared" si="8"/>
        <v>X</v>
      </c>
      <c r="BN63" s="82">
        <f>IFERROR(FIND("Águas subterrâneas",consulta_completa__11[[#This Row],[13 - Ocorrências/Ambientes Atingidos]]),0)</f>
        <v>0</v>
      </c>
      <c r="BO63" s="83" t="str">
        <f t="shared" si="9"/>
        <v/>
      </c>
      <c r="BP63" s="82">
        <f>IFERROR(FIND("Atmosfera",consulta_completa__11[[#This Row],[13 - Ocorrências/Ambientes Atingidos]]),0)</f>
        <v>0</v>
      </c>
      <c r="BQ63" s="83" t="str">
        <f t="shared" si="10"/>
        <v/>
      </c>
      <c r="BR63" s="82">
        <f>IFERROR(FIND("Flora",consulta_completa__11[[#This Row],[13 - Ocorrências/Ambientes Atingidos]]),0)</f>
        <v>0</v>
      </c>
      <c r="BS63" s="83" t="str">
        <f t="shared" si="11"/>
        <v/>
      </c>
      <c r="BT63" s="82">
        <f>IFERROR(FIND("Fauna",consulta_completa__11[[#This Row],[13 - Ocorrências/Ambientes Atingidos]]),0)</f>
        <v>0</v>
      </c>
      <c r="BU63" s="83" t="str">
        <f t="shared" si="12"/>
        <v/>
      </c>
      <c r="BV63" s="82">
        <f>IFERROR(FIND("UC federal",consulta_completa__11[[#This Row],[13 - Ocorrências/Ambientes Atingidos]]),0)</f>
        <v>0</v>
      </c>
      <c r="BW63" s="83" t="str">
        <f t="shared" si="13"/>
        <v/>
      </c>
      <c r="BX63" s="82">
        <f>IFERROR(FIND("UC estadual/municipal",consulta_completa__11[[#This Row],[13 - Ocorrências/Ambientes Atingidos]]),0)</f>
        <v>0</v>
      </c>
      <c r="BY63" s="83" t="str">
        <f t="shared" si="14"/>
        <v/>
      </c>
      <c r="BZ63" s="82">
        <f>IFERROR(FIND("Outro(s)",consulta_completa__11[[#This Row],[13 - Ocorrências/Ambientes Atingidos]]),0)</f>
        <v>0</v>
      </c>
      <c r="CA63" s="83" t="str">
        <f t="shared" si="15"/>
        <v/>
      </c>
      <c r="CB63" s="82">
        <f>IFERROR(FIND("Sem dano",consulta_completa__11[[#This Row],[13 - Ocorrências/Ambientes Atingidos]]),0)</f>
        <v>0</v>
      </c>
      <c r="CC63" s="83" t="str">
        <f t="shared" si="16"/>
        <v/>
      </c>
      <c r="CD63" s="82" t="str">
        <f>IF(consulta_completa__11[[#This Row],[13 - Ocorrências/Ambientes Atingidos]]="","X","")</f>
        <v/>
      </c>
      <c r="CE63" s="84">
        <f>IFERROR(FIND("IBAMA",consulta_completa__11[[#This Row],[14 - Inst. Atuando no Local]]),0)</f>
        <v>0</v>
      </c>
      <c r="CF63" s="84" t="str">
        <f t="shared" si="17"/>
        <v/>
      </c>
      <c r="CG63" s="84">
        <f>IFERROR(FIND("OEMA",consulta_completa__11[[#This Row],[14 - Inst. Atuando no Local]]),0)</f>
        <v>0</v>
      </c>
      <c r="CH63" s="84" t="str">
        <f t="shared" si="18"/>
        <v/>
      </c>
      <c r="CI63" s="84">
        <f>IFERROR(FIND("DEFESA CIVIL",consulta_completa__11[[#This Row],[14 - Inst. Atuando no Local]]),0)</f>
        <v>0</v>
      </c>
      <c r="CJ63" s="84" t="str">
        <f t="shared" si="19"/>
        <v/>
      </c>
      <c r="CK63" s="84">
        <f>IFERROR(FIND("CORPO DE BOMBEIROS",consulta_completa__11[[#This Row],[14 - Inst. Atuando no Local]]),0)</f>
        <v>0</v>
      </c>
      <c r="CL63" s="84" t="str">
        <f t="shared" si="20"/>
        <v/>
      </c>
      <c r="CM63" s="84">
        <f>IFERROR(FIND("POLÍCIA RODOVIÁRIA",consulta_completa__11[[#This Row],[14 - Inst. Atuando no Local]]),0)</f>
        <v>0</v>
      </c>
      <c r="CN63" s="84" t="str">
        <f t="shared" si="21"/>
        <v/>
      </c>
      <c r="CO63" s="84">
        <f>IFERROR(FIND("POLÍCIA MILITAR",consulta_completa__11[[#This Row],[14 - Inst. Atuando no Local]]),0)</f>
        <v>0</v>
      </c>
      <c r="CP63" s="84" t="str">
        <f t="shared" si="22"/>
        <v/>
      </c>
      <c r="CQ63" s="84">
        <f>IFERROR(FIND("POLÍCIA CIVIL",consulta_completa__11[[#This Row],[14 - Inst. Atuando no Local]]),0)</f>
        <v>0</v>
      </c>
      <c r="CR63" s="84" t="str">
        <f t="shared" si="23"/>
        <v/>
      </c>
      <c r="CS63" s="84">
        <f>IFERROR(FIND("MARINHA DO BRASIL",consulta_completa__11[[#This Row],[14 - Inst. Atuando no Local]]),0)</f>
        <v>0</v>
      </c>
      <c r="CT63" s="84" t="str">
        <f t="shared" si="24"/>
        <v/>
      </c>
      <c r="CU63" s="84">
        <f>IFERROR(FIND("EMPRESA ESPECIALIZADA EM ATENDIMENTO",consulta_completa__11[[#This Row],[14 - Inst. Atuando no Local]]),0)</f>
        <v>0</v>
      </c>
      <c r="CV63" s="84" t="str">
        <f t="shared" si="25"/>
        <v/>
      </c>
      <c r="CW63" s="84">
        <f>IFERROR(FIND("IBAMA",consulta_completa__11[[#This Row],[14 - Inst. Atuando no Local]]),0)</f>
        <v>0</v>
      </c>
      <c r="CX63" s="84" t="str">
        <f t="shared" si="26"/>
        <v/>
      </c>
      <c r="CY63" s="84" t="str">
        <f>IF(consulta_completa__11[[#This Row],[14 - Inst. Atuando no Local]]="","X","")</f>
        <v/>
      </c>
      <c r="CZ63" s="84">
        <f>IFERROR(FIND("OUTRA (S)",consulta_completa__11[[#This Row],[14 - Inst. Atuando no Local]]),0)</f>
        <v>0</v>
      </c>
      <c r="DA63" s="84" t="str">
        <f t="shared" si="27"/>
        <v/>
      </c>
      <c r="DB63" s="35" t="str">
        <f t="shared" si="28"/>
        <v>Sim</v>
      </c>
      <c r="DC63" s="35" t="str">
        <f t="shared" si="29"/>
        <v>Não</v>
      </c>
      <c r="DD63" s="35" t="str">
        <f t="shared" si="30"/>
        <v>Sim</v>
      </c>
      <c r="DE63" s="87" t="str">
        <f t="shared" si="1"/>
        <v>Sem informação</v>
      </c>
    </row>
    <row r="64" spans="1:109">
      <c r="A64" s="14">
        <v>202512128822</v>
      </c>
      <c r="B64" s="1">
        <v>45678</v>
      </c>
      <c r="C64" t="s">
        <v>848</v>
      </c>
      <c r="D64" t="s">
        <v>849</v>
      </c>
      <c r="E64" t="s">
        <v>286</v>
      </c>
      <c r="F64" t="s">
        <v>112</v>
      </c>
      <c r="G64" t="s">
        <v>113</v>
      </c>
      <c r="H64" t="s">
        <v>114</v>
      </c>
      <c r="I64" t="s">
        <v>114</v>
      </c>
      <c r="J64" t="s">
        <v>850</v>
      </c>
      <c r="K64" t="s">
        <v>113</v>
      </c>
      <c r="L64" t="s">
        <v>113</v>
      </c>
      <c r="M64" t="s">
        <v>851</v>
      </c>
      <c r="N64" t="s">
        <v>852</v>
      </c>
      <c r="O64" t="s">
        <v>120</v>
      </c>
      <c r="P64" t="s">
        <v>355</v>
      </c>
      <c r="Q64" t="s">
        <v>230</v>
      </c>
      <c r="R64" t="s">
        <v>123</v>
      </c>
      <c r="S64" t="s">
        <v>113</v>
      </c>
      <c r="T64" t="s">
        <v>853</v>
      </c>
      <c r="U64" t="s">
        <v>854</v>
      </c>
      <c r="V64" t="s">
        <v>855</v>
      </c>
      <c r="Z64" t="s">
        <v>856</v>
      </c>
      <c r="AA64" t="s">
        <v>857</v>
      </c>
      <c r="AB64" t="s">
        <v>113</v>
      </c>
      <c r="AC64" t="s">
        <v>113</v>
      </c>
      <c r="AE64" t="s">
        <v>113</v>
      </c>
      <c r="AF64" t="s">
        <v>113</v>
      </c>
      <c r="AG64" t="s">
        <v>113</v>
      </c>
      <c r="AH64" t="s">
        <v>131</v>
      </c>
      <c r="AI64" t="s">
        <v>131</v>
      </c>
      <c r="AJ64" t="s">
        <v>132</v>
      </c>
      <c r="AK64" t="s">
        <v>113</v>
      </c>
      <c r="AL64" t="s">
        <v>858</v>
      </c>
      <c r="AM64" t="s">
        <v>859</v>
      </c>
      <c r="AN64" t="s">
        <v>860</v>
      </c>
      <c r="AO64" t="s">
        <v>113</v>
      </c>
      <c r="AP64">
        <v>8007241066</v>
      </c>
      <c r="AQ64" t="s">
        <v>861</v>
      </c>
      <c r="AR64" t="s">
        <v>113</v>
      </c>
      <c r="AS64" t="s">
        <v>113</v>
      </c>
      <c r="AT64" t="s">
        <v>113</v>
      </c>
      <c r="AU64" t="s">
        <v>113</v>
      </c>
      <c r="AW64" t="s">
        <v>113</v>
      </c>
      <c r="AX64" s="82">
        <f>IFERROR(FIND("Óbitos/feridos",consulta_completa__11[[#This Row],[13 - Ocorrências/Ambientes Atingidos]]),0)</f>
        <v>0</v>
      </c>
      <c r="AY64" s="83" t="str">
        <f t="shared" si="2"/>
        <v/>
      </c>
      <c r="AZ64" s="82">
        <f>IFERROR(FIND("População afetada/evacuada",consulta_completa__11[[#This Row],[13 - Ocorrências/Ambientes Atingidos]]),0)</f>
        <v>0</v>
      </c>
      <c r="BA64" s="82" t="str">
        <f t="shared" si="3"/>
        <v/>
      </c>
      <c r="BB64" s="82">
        <f>IFERROR(FIND("Suspensão de abastecimento de água",consulta_completa__11[[#This Row],[13 - Ocorrências/Ambientes Atingidos]]),0)</f>
        <v>0</v>
      </c>
      <c r="BC64" s="83" t="str">
        <f t="shared" si="31"/>
        <v/>
      </c>
      <c r="BD64" s="82">
        <f>IFERROR(FIND("Rio/córrego",consulta_completa__11[[#This Row],[13 - Ocorrências/Ambientes Atingidos]]),0)</f>
        <v>0</v>
      </c>
      <c r="BE64" s="83" t="str">
        <f t="shared" si="4"/>
        <v/>
      </c>
      <c r="BF64" s="82">
        <f>IFERROR(FIND("Lago",consulta_completa__11[[#This Row],[13 - Ocorrências/Ambientes Atingidos]]),0)</f>
        <v>0</v>
      </c>
      <c r="BG64" s="83" t="str">
        <f t="shared" si="5"/>
        <v/>
      </c>
      <c r="BH64" s="82">
        <f>IFERROR(FIND("Mar",consulta_completa__11[[#This Row],[13 - Ocorrências/Ambientes Atingidos]]),0)</f>
        <v>0</v>
      </c>
      <c r="BI64" s="83" t="str">
        <f t="shared" si="6"/>
        <v/>
      </c>
      <c r="BJ64" s="82">
        <f>IFERROR(FIND("Praia",consulta_completa__11[[#This Row],[13 - Ocorrências/Ambientes Atingidos]]),0)</f>
        <v>0</v>
      </c>
      <c r="BK64" s="83" t="str">
        <f t="shared" si="7"/>
        <v/>
      </c>
      <c r="BL64" s="82">
        <f>IFERROR(FIND("Solo",consulta_completa__11[[#This Row],[13 - Ocorrências/Ambientes Atingidos]]),0)</f>
        <v>0</v>
      </c>
      <c r="BM64" s="83" t="str">
        <f t="shared" si="8"/>
        <v/>
      </c>
      <c r="BN64" s="82">
        <f>IFERROR(FIND("Águas subterrâneas",consulta_completa__11[[#This Row],[13 - Ocorrências/Ambientes Atingidos]]),0)</f>
        <v>0</v>
      </c>
      <c r="BO64" s="83" t="str">
        <f t="shared" si="9"/>
        <v/>
      </c>
      <c r="BP64" s="82">
        <f>IFERROR(FIND("Atmosfera",consulta_completa__11[[#This Row],[13 - Ocorrências/Ambientes Atingidos]]),0)</f>
        <v>0</v>
      </c>
      <c r="BQ64" s="83" t="str">
        <f t="shared" si="10"/>
        <v/>
      </c>
      <c r="BR64" s="82">
        <f>IFERROR(FIND("Flora",consulta_completa__11[[#This Row],[13 - Ocorrências/Ambientes Atingidos]]),0)</f>
        <v>0</v>
      </c>
      <c r="BS64" s="83" t="str">
        <f t="shared" si="11"/>
        <v/>
      </c>
      <c r="BT64" s="82">
        <f>IFERROR(FIND("Fauna",consulta_completa__11[[#This Row],[13 - Ocorrências/Ambientes Atingidos]]),0)</f>
        <v>0</v>
      </c>
      <c r="BU64" s="83" t="str">
        <f t="shared" si="12"/>
        <v/>
      </c>
      <c r="BV64" s="82">
        <f>IFERROR(FIND("UC federal",consulta_completa__11[[#This Row],[13 - Ocorrências/Ambientes Atingidos]]),0)</f>
        <v>0</v>
      </c>
      <c r="BW64" s="83" t="str">
        <f t="shared" si="13"/>
        <v/>
      </c>
      <c r="BX64" s="82">
        <f>IFERROR(FIND("UC estadual/municipal",consulta_completa__11[[#This Row],[13 - Ocorrências/Ambientes Atingidos]]),0)</f>
        <v>0</v>
      </c>
      <c r="BY64" s="83" t="str">
        <f t="shared" si="14"/>
        <v/>
      </c>
      <c r="BZ64" s="82">
        <f>IFERROR(FIND("Outro(s)",consulta_completa__11[[#This Row],[13 - Ocorrências/Ambientes Atingidos]]),0)</f>
        <v>1</v>
      </c>
      <c r="CA64" s="83" t="str">
        <f t="shared" si="15"/>
        <v>X</v>
      </c>
      <c r="CB64" s="82">
        <f>IFERROR(FIND("Sem dano",consulta_completa__11[[#This Row],[13 - Ocorrências/Ambientes Atingidos]]),0)</f>
        <v>0</v>
      </c>
      <c r="CC64" s="83" t="str">
        <f t="shared" si="16"/>
        <v/>
      </c>
      <c r="CD64" s="82" t="str">
        <f>IF(consulta_completa__11[[#This Row],[13 - Ocorrências/Ambientes Atingidos]]="","X","")</f>
        <v/>
      </c>
      <c r="CE64" s="84">
        <f>IFERROR(FIND("IBAMA",consulta_completa__11[[#This Row],[14 - Inst. Atuando no Local]]),0)</f>
        <v>0</v>
      </c>
      <c r="CF64" s="84" t="str">
        <f t="shared" si="17"/>
        <v/>
      </c>
      <c r="CG64" s="84">
        <f>IFERROR(FIND("OEMA",consulta_completa__11[[#This Row],[14 - Inst. Atuando no Local]]),0)</f>
        <v>0</v>
      </c>
      <c r="CH64" s="84" t="str">
        <f t="shared" si="18"/>
        <v/>
      </c>
      <c r="CI64" s="84">
        <f>IFERROR(FIND("DEFESA CIVIL",consulta_completa__11[[#This Row],[14 - Inst. Atuando no Local]]),0)</f>
        <v>0</v>
      </c>
      <c r="CJ64" s="84" t="str">
        <f t="shared" si="19"/>
        <v/>
      </c>
      <c r="CK64" s="84">
        <f>IFERROR(FIND("CORPO DE BOMBEIROS",consulta_completa__11[[#This Row],[14 - Inst. Atuando no Local]]),0)</f>
        <v>0</v>
      </c>
      <c r="CL64" s="84" t="str">
        <f t="shared" si="20"/>
        <v/>
      </c>
      <c r="CM64" s="84">
        <f>IFERROR(FIND("POLÍCIA RODOVIÁRIA",consulta_completa__11[[#This Row],[14 - Inst. Atuando no Local]]),0)</f>
        <v>0</v>
      </c>
      <c r="CN64" s="84" t="str">
        <f t="shared" si="21"/>
        <v/>
      </c>
      <c r="CO64" s="84">
        <f>IFERROR(FIND("POLÍCIA MILITAR",consulta_completa__11[[#This Row],[14 - Inst. Atuando no Local]]),0)</f>
        <v>0</v>
      </c>
      <c r="CP64" s="84" t="str">
        <f t="shared" si="22"/>
        <v/>
      </c>
      <c r="CQ64" s="84">
        <f>IFERROR(FIND("POLÍCIA CIVIL",consulta_completa__11[[#This Row],[14 - Inst. Atuando no Local]]),0)</f>
        <v>0</v>
      </c>
      <c r="CR64" s="84" t="str">
        <f t="shared" si="23"/>
        <v/>
      </c>
      <c r="CS64" s="84">
        <f>IFERROR(FIND("MARINHA DO BRASIL",consulta_completa__11[[#This Row],[14 - Inst. Atuando no Local]]),0)</f>
        <v>0</v>
      </c>
      <c r="CT64" s="84" t="str">
        <f t="shared" si="24"/>
        <v/>
      </c>
      <c r="CU64" s="84">
        <f>IFERROR(FIND("EMPRESA ESPECIALIZADA EM ATENDIMENTO",consulta_completa__11[[#This Row],[14 - Inst. Atuando no Local]]),0)</f>
        <v>0</v>
      </c>
      <c r="CV64" s="84" t="str">
        <f t="shared" si="25"/>
        <v/>
      </c>
      <c r="CW64" s="84">
        <f>IFERROR(FIND("IBAMA",consulta_completa__11[[#This Row],[14 - Inst. Atuando no Local]]),0)</f>
        <v>0</v>
      </c>
      <c r="CX64" s="84" t="str">
        <f t="shared" si="26"/>
        <v/>
      </c>
      <c r="CY64" s="84" t="str">
        <f>IF(consulta_completa__11[[#This Row],[14 - Inst. Atuando no Local]]="","X","")</f>
        <v/>
      </c>
      <c r="CZ64" s="84">
        <f>IFERROR(FIND("OUTRA (S)",consulta_completa__11[[#This Row],[14 - Inst. Atuando no Local]]),0)</f>
        <v>0</v>
      </c>
      <c r="DA64" s="84" t="str">
        <f t="shared" si="27"/>
        <v/>
      </c>
      <c r="DB64" s="35" t="str">
        <f t="shared" si="28"/>
        <v>Sim</v>
      </c>
      <c r="DC64" s="35" t="str">
        <f t="shared" si="29"/>
        <v>Não</v>
      </c>
      <c r="DD64" s="35" t="str">
        <f t="shared" si="30"/>
        <v>Sim</v>
      </c>
      <c r="DE64" s="87" t="str">
        <f t="shared" si="1"/>
        <v>Sem informação</v>
      </c>
    </row>
    <row r="65" spans="1:109">
      <c r="A65" s="14">
        <v>202512150431</v>
      </c>
      <c r="B65" s="1">
        <v>45678</v>
      </c>
      <c r="C65" t="s">
        <v>862</v>
      </c>
      <c r="D65" t="s">
        <v>838</v>
      </c>
      <c r="E65" t="s">
        <v>162</v>
      </c>
      <c r="F65" t="s">
        <v>163</v>
      </c>
      <c r="G65" t="s">
        <v>113</v>
      </c>
      <c r="H65" t="s">
        <v>114</v>
      </c>
      <c r="I65" t="s">
        <v>114</v>
      </c>
      <c r="J65" t="s">
        <v>365</v>
      </c>
      <c r="K65" t="s">
        <v>113</v>
      </c>
      <c r="L65" t="s">
        <v>113</v>
      </c>
      <c r="M65" t="s">
        <v>140</v>
      </c>
      <c r="N65" t="s">
        <v>141</v>
      </c>
      <c r="O65" t="s">
        <v>113</v>
      </c>
      <c r="P65" t="s">
        <v>355</v>
      </c>
      <c r="Q65" t="s">
        <v>143</v>
      </c>
      <c r="R65" t="s">
        <v>123</v>
      </c>
      <c r="S65" t="s">
        <v>113</v>
      </c>
      <c r="T65" t="s">
        <v>863</v>
      </c>
      <c r="U65" t="s">
        <v>864</v>
      </c>
      <c r="V65" t="s">
        <v>865</v>
      </c>
      <c r="Z65" t="s">
        <v>866</v>
      </c>
      <c r="AA65" t="s">
        <v>113</v>
      </c>
      <c r="AB65" t="s">
        <v>867</v>
      </c>
      <c r="AC65" t="s">
        <v>868</v>
      </c>
      <c r="AD65">
        <v>1</v>
      </c>
      <c r="AE65" t="s">
        <v>869</v>
      </c>
      <c r="AF65" t="s">
        <v>113</v>
      </c>
      <c r="AG65" t="s">
        <v>113</v>
      </c>
      <c r="AH65" t="s">
        <v>131</v>
      </c>
      <c r="AI65" t="s">
        <v>131</v>
      </c>
      <c r="AJ65" t="s">
        <v>132</v>
      </c>
      <c r="AK65" t="s">
        <v>113</v>
      </c>
      <c r="AL65" t="s">
        <v>870</v>
      </c>
      <c r="AM65" t="s">
        <v>871</v>
      </c>
      <c r="AN65" t="s">
        <v>867</v>
      </c>
      <c r="AO65" t="s">
        <v>225</v>
      </c>
      <c r="AP65">
        <v>41988549949</v>
      </c>
      <c r="AQ65" t="s">
        <v>872</v>
      </c>
      <c r="AR65" t="s">
        <v>113</v>
      </c>
      <c r="AS65" t="s">
        <v>113</v>
      </c>
      <c r="AT65" t="s">
        <v>113</v>
      </c>
      <c r="AU65" t="s">
        <v>113</v>
      </c>
      <c r="AW65" t="s">
        <v>113</v>
      </c>
      <c r="AX65" s="82">
        <f>IFERROR(FIND("Óbitos/feridos",consulta_completa__11[[#This Row],[13 - Ocorrências/Ambientes Atingidos]]),0)</f>
        <v>0</v>
      </c>
      <c r="AY65" s="83" t="str">
        <f t="shared" si="2"/>
        <v/>
      </c>
      <c r="AZ65" s="82">
        <f>IFERROR(FIND("População afetada/evacuada",consulta_completa__11[[#This Row],[13 - Ocorrências/Ambientes Atingidos]]),0)</f>
        <v>0</v>
      </c>
      <c r="BA65" s="82" t="str">
        <f t="shared" si="3"/>
        <v/>
      </c>
      <c r="BB65" s="82">
        <f>IFERROR(FIND("Suspensão de abastecimento de água",consulta_completa__11[[#This Row],[13 - Ocorrências/Ambientes Atingidos]]),0)</f>
        <v>0</v>
      </c>
      <c r="BC65" s="83" t="str">
        <f t="shared" si="31"/>
        <v/>
      </c>
      <c r="BD65" s="82">
        <f>IFERROR(FIND("Rio/córrego",consulta_completa__11[[#This Row],[13 - Ocorrências/Ambientes Atingidos]]),0)</f>
        <v>0</v>
      </c>
      <c r="BE65" s="83" t="str">
        <f t="shared" si="4"/>
        <v/>
      </c>
      <c r="BF65" s="82">
        <f>IFERROR(FIND("Lago",consulta_completa__11[[#This Row],[13 - Ocorrências/Ambientes Atingidos]]),0)</f>
        <v>0</v>
      </c>
      <c r="BG65" s="83" t="str">
        <f t="shared" si="5"/>
        <v/>
      </c>
      <c r="BH65" s="82">
        <f>IFERROR(FIND("Mar",consulta_completa__11[[#This Row],[13 - Ocorrências/Ambientes Atingidos]]),0)</f>
        <v>0</v>
      </c>
      <c r="BI65" s="83" t="str">
        <f t="shared" si="6"/>
        <v/>
      </c>
      <c r="BJ65" s="82">
        <f>IFERROR(FIND("Praia",consulta_completa__11[[#This Row],[13 - Ocorrências/Ambientes Atingidos]]),0)</f>
        <v>0</v>
      </c>
      <c r="BK65" s="83" t="str">
        <f t="shared" si="7"/>
        <v/>
      </c>
      <c r="BL65" s="82">
        <f>IFERROR(FIND("Solo",consulta_completa__11[[#This Row],[13 - Ocorrências/Ambientes Atingidos]]),0)</f>
        <v>1</v>
      </c>
      <c r="BM65" s="83" t="str">
        <f t="shared" si="8"/>
        <v>X</v>
      </c>
      <c r="BN65" s="82">
        <f>IFERROR(FIND("Águas subterrâneas",consulta_completa__11[[#This Row],[13 - Ocorrências/Ambientes Atingidos]]),0)</f>
        <v>0</v>
      </c>
      <c r="BO65" s="83" t="str">
        <f t="shared" si="9"/>
        <v/>
      </c>
      <c r="BP65" s="82">
        <f>IFERROR(FIND("Atmosfera",consulta_completa__11[[#This Row],[13 - Ocorrências/Ambientes Atingidos]]),0)</f>
        <v>0</v>
      </c>
      <c r="BQ65" s="83" t="str">
        <f t="shared" si="10"/>
        <v/>
      </c>
      <c r="BR65" s="82">
        <f>IFERROR(FIND("Flora",consulta_completa__11[[#This Row],[13 - Ocorrências/Ambientes Atingidos]]),0)</f>
        <v>0</v>
      </c>
      <c r="BS65" s="83" t="str">
        <f t="shared" si="11"/>
        <v/>
      </c>
      <c r="BT65" s="82">
        <f>IFERROR(FIND("Fauna",consulta_completa__11[[#This Row],[13 - Ocorrências/Ambientes Atingidos]]),0)</f>
        <v>0</v>
      </c>
      <c r="BU65" s="83" t="str">
        <f t="shared" si="12"/>
        <v/>
      </c>
      <c r="BV65" s="82">
        <f>IFERROR(FIND("UC federal",consulta_completa__11[[#This Row],[13 - Ocorrências/Ambientes Atingidos]]),0)</f>
        <v>0</v>
      </c>
      <c r="BW65" s="83" t="str">
        <f t="shared" si="13"/>
        <v/>
      </c>
      <c r="BX65" s="82">
        <f>IFERROR(FIND("UC estadual/municipal",consulta_completa__11[[#This Row],[13 - Ocorrências/Ambientes Atingidos]]),0)</f>
        <v>0</v>
      </c>
      <c r="BY65" s="83" t="str">
        <f t="shared" si="14"/>
        <v/>
      </c>
      <c r="BZ65" s="82">
        <f>IFERROR(FIND("Outro(s)",consulta_completa__11[[#This Row],[13 - Ocorrências/Ambientes Atingidos]]),0)</f>
        <v>0</v>
      </c>
      <c r="CA65" s="83" t="str">
        <f t="shared" si="15"/>
        <v/>
      </c>
      <c r="CB65" s="82">
        <f>IFERROR(FIND("Sem dano",consulta_completa__11[[#This Row],[13 - Ocorrências/Ambientes Atingidos]]),0)</f>
        <v>0</v>
      </c>
      <c r="CC65" s="83" t="str">
        <f t="shared" si="16"/>
        <v/>
      </c>
      <c r="CD65" s="82" t="str">
        <f>IF(consulta_completa__11[[#This Row],[13 - Ocorrências/Ambientes Atingidos]]="","X","")</f>
        <v/>
      </c>
      <c r="CE65" s="84">
        <f>IFERROR(FIND("IBAMA",consulta_completa__11[[#This Row],[14 - Inst. Atuando no Local]]),0)</f>
        <v>0</v>
      </c>
      <c r="CF65" s="84" t="str">
        <f t="shared" si="17"/>
        <v/>
      </c>
      <c r="CG65" s="84">
        <f>IFERROR(FIND("OEMA",consulta_completa__11[[#This Row],[14 - Inst. Atuando no Local]]),0)</f>
        <v>0</v>
      </c>
      <c r="CH65" s="84" t="str">
        <f t="shared" si="18"/>
        <v/>
      </c>
      <c r="CI65" s="84">
        <f>IFERROR(FIND("DEFESA CIVIL",consulta_completa__11[[#This Row],[14 - Inst. Atuando no Local]]),0)</f>
        <v>0</v>
      </c>
      <c r="CJ65" s="84" t="str">
        <f t="shared" si="19"/>
        <v/>
      </c>
      <c r="CK65" s="84">
        <f>IFERROR(FIND("CORPO DE BOMBEIROS",consulta_completa__11[[#This Row],[14 - Inst. Atuando no Local]]),0)</f>
        <v>0</v>
      </c>
      <c r="CL65" s="84" t="str">
        <f t="shared" si="20"/>
        <v/>
      </c>
      <c r="CM65" s="84">
        <f>IFERROR(FIND("POLÍCIA RODOVIÁRIA",consulta_completa__11[[#This Row],[14 - Inst. Atuando no Local]]),0)</f>
        <v>0</v>
      </c>
      <c r="CN65" s="84" t="str">
        <f t="shared" si="21"/>
        <v/>
      </c>
      <c r="CO65" s="84">
        <f>IFERROR(FIND("POLÍCIA MILITAR",consulta_completa__11[[#This Row],[14 - Inst. Atuando no Local]]),0)</f>
        <v>0</v>
      </c>
      <c r="CP65" s="84" t="str">
        <f t="shared" si="22"/>
        <v/>
      </c>
      <c r="CQ65" s="84">
        <f>IFERROR(FIND("POLÍCIA CIVIL",consulta_completa__11[[#This Row],[14 - Inst. Atuando no Local]]),0)</f>
        <v>0</v>
      </c>
      <c r="CR65" s="84" t="str">
        <f t="shared" si="23"/>
        <v/>
      </c>
      <c r="CS65" s="84">
        <f>IFERROR(FIND("MARINHA DO BRASIL",consulta_completa__11[[#This Row],[14 - Inst. Atuando no Local]]),0)</f>
        <v>0</v>
      </c>
      <c r="CT65" s="84" t="str">
        <f t="shared" si="24"/>
        <v/>
      </c>
      <c r="CU65" s="84">
        <f>IFERROR(FIND("EMPRESA ESPECIALIZADA EM ATENDIMENTO",consulta_completa__11[[#This Row],[14 - Inst. Atuando no Local]]),0)</f>
        <v>0</v>
      </c>
      <c r="CV65" s="84" t="str">
        <f t="shared" si="25"/>
        <v/>
      </c>
      <c r="CW65" s="84">
        <f>IFERROR(FIND("IBAMA",consulta_completa__11[[#This Row],[14 - Inst. Atuando no Local]]),0)</f>
        <v>0</v>
      </c>
      <c r="CX65" s="84" t="str">
        <f t="shared" si="26"/>
        <v/>
      </c>
      <c r="CY65" s="84" t="str">
        <f>IF(consulta_completa__11[[#This Row],[14 - Inst. Atuando no Local]]="","X","")</f>
        <v/>
      </c>
      <c r="CZ65" s="84">
        <f>IFERROR(FIND("OUTRA (S)",consulta_completa__11[[#This Row],[14 - Inst. Atuando no Local]]),0)</f>
        <v>0</v>
      </c>
      <c r="DA65" s="84" t="str">
        <f t="shared" si="27"/>
        <v/>
      </c>
      <c r="DB65" s="35" t="str">
        <f t="shared" si="28"/>
        <v>Sim</v>
      </c>
      <c r="DC65" s="35" t="str">
        <f t="shared" si="29"/>
        <v>Não</v>
      </c>
      <c r="DD65" s="35" t="str">
        <f t="shared" si="30"/>
        <v>Sim</v>
      </c>
      <c r="DE65" s="87" t="str">
        <f t="shared" si="1"/>
        <v>Federal</v>
      </c>
    </row>
    <row r="66" spans="1:109">
      <c r="A66" s="14">
        <v>202512368411</v>
      </c>
      <c r="B66" s="1">
        <v>45678</v>
      </c>
      <c r="C66" t="s">
        <v>873</v>
      </c>
      <c r="D66" t="s">
        <v>180</v>
      </c>
      <c r="E66" t="s">
        <v>181</v>
      </c>
      <c r="F66" t="s">
        <v>112</v>
      </c>
      <c r="G66" t="s">
        <v>874</v>
      </c>
      <c r="H66" t="s">
        <v>875</v>
      </c>
      <c r="I66" t="s">
        <v>648</v>
      </c>
      <c r="J66" t="s">
        <v>113</v>
      </c>
      <c r="K66" t="s">
        <v>114</v>
      </c>
      <c r="L66" t="s">
        <v>114</v>
      </c>
      <c r="M66" t="s">
        <v>140</v>
      </c>
      <c r="N66" t="s">
        <v>141</v>
      </c>
      <c r="O66" t="s">
        <v>185</v>
      </c>
      <c r="P66" t="s">
        <v>355</v>
      </c>
      <c r="Q66" t="s">
        <v>122</v>
      </c>
      <c r="R66" t="s">
        <v>123</v>
      </c>
      <c r="S66" t="s">
        <v>113</v>
      </c>
      <c r="T66" t="s">
        <v>876</v>
      </c>
      <c r="U66" t="s">
        <v>113</v>
      </c>
      <c r="V66" t="s">
        <v>877</v>
      </c>
      <c r="Y66" t="b">
        <v>1</v>
      </c>
      <c r="Z66" t="s">
        <v>878</v>
      </c>
      <c r="AA66" t="s">
        <v>879</v>
      </c>
      <c r="AB66" t="s">
        <v>880</v>
      </c>
      <c r="AC66" t="s">
        <v>113</v>
      </c>
      <c r="AD66">
        <v>0</v>
      </c>
      <c r="AE66" t="s">
        <v>113</v>
      </c>
      <c r="AF66" t="s">
        <v>881</v>
      </c>
      <c r="AG66" t="s">
        <v>113</v>
      </c>
      <c r="AH66" t="s">
        <v>131</v>
      </c>
      <c r="AI66" t="s">
        <v>131</v>
      </c>
      <c r="AJ66" t="s">
        <v>131</v>
      </c>
      <c r="AK66" t="s">
        <v>882</v>
      </c>
      <c r="AL66" t="s">
        <v>883</v>
      </c>
      <c r="AM66" t="s">
        <v>153</v>
      </c>
      <c r="AN66" t="s">
        <v>154</v>
      </c>
      <c r="AO66" t="s">
        <v>155</v>
      </c>
      <c r="AP66">
        <v>6133161070</v>
      </c>
      <c r="AQ66" t="s">
        <v>156</v>
      </c>
      <c r="AR66" t="s">
        <v>113</v>
      </c>
      <c r="AS66" t="s">
        <v>113</v>
      </c>
      <c r="AT66" t="s">
        <v>880</v>
      </c>
      <c r="AU66" t="s">
        <v>113</v>
      </c>
      <c r="AW66" t="s">
        <v>637</v>
      </c>
      <c r="AX66" s="82">
        <f>IFERROR(FIND("Óbitos/feridos",consulta_completa__11[[#This Row],[13 - Ocorrências/Ambientes Atingidos]]),0)</f>
        <v>0</v>
      </c>
      <c r="AY66" s="83" t="str">
        <f t="shared" si="2"/>
        <v/>
      </c>
      <c r="AZ66" s="82">
        <f>IFERROR(FIND("População afetada/evacuada",consulta_completa__11[[#This Row],[13 - Ocorrências/Ambientes Atingidos]]),0)</f>
        <v>0</v>
      </c>
      <c r="BA66" s="82" t="str">
        <f t="shared" si="3"/>
        <v/>
      </c>
      <c r="BB66" s="82">
        <f>IFERROR(FIND("Suspensão de abastecimento de água",consulta_completa__11[[#This Row],[13 - Ocorrências/Ambientes Atingidos]]),0)</f>
        <v>0</v>
      </c>
      <c r="BC66" s="83" t="str">
        <f t="shared" si="31"/>
        <v/>
      </c>
      <c r="BD66" s="82">
        <f>IFERROR(FIND("Rio/córrego",consulta_completa__11[[#This Row],[13 - Ocorrências/Ambientes Atingidos]]),0)</f>
        <v>0</v>
      </c>
      <c r="BE66" s="83" t="str">
        <f t="shared" si="4"/>
        <v/>
      </c>
      <c r="BF66" s="82">
        <f>IFERROR(FIND("Lago",consulta_completa__11[[#This Row],[13 - Ocorrências/Ambientes Atingidos]]),0)</f>
        <v>0</v>
      </c>
      <c r="BG66" s="83" t="str">
        <f t="shared" si="5"/>
        <v/>
      </c>
      <c r="BH66" s="82">
        <f>IFERROR(FIND("Mar",consulta_completa__11[[#This Row],[13 - Ocorrências/Ambientes Atingidos]]),0)</f>
        <v>0</v>
      </c>
      <c r="BI66" s="83" t="str">
        <f t="shared" si="6"/>
        <v/>
      </c>
      <c r="BJ66" s="82">
        <f>IFERROR(FIND("Praia",consulta_completa__11[[#This Row],[13 - Ocorrências/Ambientes Atingidos]]),0)</f>
        <v>0</v>
      </c>
      <c r="BK66" s="83" t="str">
        <f t="shared" si="7"/>
        <v/>
      </c>
      <c r="BL66" s="82">
        <f>IFERROR(FIND("Solo",consulta_completa__11[[#This Row],[13 - Ocorrências/Ambientes Atingidos]]),0)</f>
        <v>1</v>
      </c>
      <c r="BM66" s="83" t="str">
        <f t="shared" si="8"/>
        <v>X</v>
      </c>
      <c r="BN66" s="82">
        <f>IFERROR(FIND("Águas subterrâneas",consulta_completa__11[[#This Row],[13 - Ocorrências/Ambientes Atingidos]]),0)</f>
        <v>0</v>
      </c>
      <c r="BO66" s="83" t="str">
        <f t="shared" si="9"/>
        <v/>
      </c>
      <c r="BP66" s="82">
        <f>IFERROR(FIND("Atmosfera",consulta_completa__11[[#This Row],[13 - Ocorrências/Ambientes Atingidos]]),0)</f>
        <v>0</v>
      </c>
      <c r="BQ66" s="83" t="str">
        <f t="shared" si="10"/>
        <v/>
      </c>
      <c r="BR66" s="82">
        <f>IFERROR(FIND("Flora",consulta_completa__11[[#This Row],[13 - Ocorrências/Ambientes Atingidos]]),0)</f>
        <v>0</v>
      </c>
      <c r="BS66" s="83" t="str">
        <f t="shared" si="11"/>
        <v/>
      </c>
      <c r="BT66" s="82">
        <f>IFERROR(FIND("Fauna",consulta_completa__11[[#This Row],[13 - Ocorrências/Ambientes Atingidos]]),0)</f>
        <v>0</v>
      </c>
      <c r="BU66" s="83" t="str">
        <f t="shared" si="12"/>
        <v/>
      </c>
      <c r="BV66" s="82">
        <f>IFERROR(FIND("UC federal",consulta_completa__11[[#This Row],[13 - Ocorrências/Ambientes Atingidos]]),0)</f>
        <v>0</v>
      </c>
      <c r="BW66" s="83" t="str">
        <f t="shared" si="13"/>
        <v/>
      </c>
      <c r="BX66" s="82">
        <f>IFERROR(FIND("UC estadual/municipal",consulta_completa__11[[#This Row],[13 - Ocorrências/Ambientes Atingidos]]),0)</f>
        <v>0</v>
      </c>
      <c r="BY66" s="83" t="str">
        <f t="shared" si="14"/>
        <v/>
      </c>
      <c r="BZ66" s="82">
        <f>IFERROR(FIND("Outro(s)",consulta_completa__11[[#This Row],[13 - Ocorrências/Ambientes Atingidos]]),0)</f>
        <v>0</v>
      </c>
      <c r="CA66" s="83" t="str">
        <f t="shared" si="15"/>
        <v/>
      </c>
      <c r="CB66" s="82">
        <f>IFERROR(FIND("Sem dano",consulta_completa__11[[#This Row],[13 - Ocorrências/Ambientes Atingidos]]),0)</f>
        <v>0</v>
      </c>
      <c r="CC66" s="83" t="str">
        <f t="shared" si="16"/>
        <v/>
      </c>
      <c r="CD66" s="82" t="str">
        <f>IF(consulta_completa__11[[#This Row],[13 - Ocorrências/Ambientes Atingidos]]="","X","")</f>
        <v/>
      </c>
      <c r="CE66" s="84">
        <f>IFERROR(FIND("IBAMA",consulta_completa__11[[#This Row],[14 - Inst. Atuando no Local]]),0)</f>
        <v>0</v>
      </c>
      <c r="CF66" s="84" t="str">
        <f t="shared" si="17"/>
        <v/>
      </c>
      <c r="CG66" s="84">
        <f>IFERROR(FIND("OEMA",consulta_completa__11[[#This Row],[14 - Inst. Atuando no Local]]),0)</f>
        <v>0</v>
      </c>
      <c r="CH66" s="84" t="str">
        <f t="shared" si="18"/>
        <v/>
      </c>
      <c r="CI66" s="84">
        <f>IFERROR(FIND("DEFESA CIVIL",consulta_completa__11[[#This Row],[14 - Inst. Atuando no Local]]),0)</f>
        <v>0</v>
      </c>
      <c r="CJ66" s="84" t="str">
        <f t="shared" si="19"/>
        <v/>
      </c>
      <c r="CK66" s="84">
        <f>IFERROR(FIND("CORPO DE BOMBEIROS",consulta_completa__11[[#This Row],[14 - Inst. Atuando no Local]]),0)</f>
        <v>0</v>
      </c>
      <c r="CL66" s="84" t="str">
        <f t="shared" si="20"/>
        <v/>
      </c>
      <c r="CM66" s="84">
        <f>IFERROR(FIND("POLÍCIA RODOVIÁRIA",consulta_completa__11[[#This Row],[14 - Inst. Atuando no Local]]),0)</f>
        <v>0</v>
      </c>
      <c r="CN66" s="84" t="str">
        <f t="shared" si="21"/>
        <v/>
      </c>
      <c r="CO66" s="84">
        <f>IFERROR(FIND("POLÍCIA MILITAR",consulta_completa__11[[#This Row],[14 - Inst. Atuando no Local]]),0)</f>
        <v>0</v>
      </c>
      <c r="CP66" s="84" t="str">
        <f t="shared" si="22"/>
        <v/>
      </c>
      <c r="CQ66" s="84">
        <f>IFERROR(FIND("POLÍCIA CIVIL",consulta_completa__11[[#This Row],[14 - Inst. Atuando no Local]]),0)</f>
        <v>0</v>
      </c>
      <c r="CR66" s="84" t="str">
        <f t="shared" si="23"/>
        <v/>
      </c>
      <c r="CS66" s="84">
        <f>IFERROR(FIND("MARINHA DO BRASIL",consulta_completa__11[[#This Row],[14 - Inst. Atuando no Local]]),0)</f>
        <v>0</v>
      </c>
      <c r="CT66" s="84" t="str">
        <f t="shared" si="24"/>
        <v/>
      </c>
      <c r="CU66" s="84">
        <f>IFERROR(FIND("EMPRESA ESPECIALIZADA EM ATENDIMENTO",consulta_completa__11[[#This Row],[14 - Inst. Atuando no Local]]),0)</f>
        <v>0</v>
      </c>
      <c r="CV66" s="84" t="str">
        <f t="shared" si="25"/>
        <v/>
      </c>
      <c r="CW66" s="84">
        <f>IFERROR(FIND("IBAMA",consulta_completa__11[[#This Row],[14 - Inst. Atuando no Local]]),0)</f>
        <v>0</v>
      </c>
      <c r="CX66" s="84" t="str">
        <f t="shared" si="26"/>
        <v/>
      </c>
      <c r="CY66" s="84" t="str">
        <f>IF(consulta_completa__11[[#This Row],[14 - Inst. Atuando no Local]]="","X","")</f>
        <v/>
      </c>
      <c r="CZ66" s="84">
        <f>IFERROR(FIND("OUTRA (S)",consulta_completa__11[[#This Row],[14 - Inst. Atuando no Local]]),0)</f>
        <v>0</v>
      </c>
      <c r="DA66" s="84" t="str">
        <f t="shared" si="27"/>
        <v/>
      </c>
      <c r="DB66" s="35" t="str">
        <f t="shared" si="28"/>
        <v>Sim</v>
      </c>
      <c r="DC66" s="35" t="str">
        <f t="shared" si="29"/>
        <v>Não</v>
      </c>
      <c r="DD66" s="35" t="str">
        <f t="shared" si="30"/>
        <v>Sim</v>
      </c>
      <c r="DE66" s="87" t="str">
        <f t="shared" ref="DE66:DE129" si="32">IF(AD66=1,"Federal",IF(AD66=2,"Estadual",IF(AD66=0,"Sem informação","")))</f>
        <v>Sem informação</v>
      </c>
    </row>
    <row r="67" spans="1:109">
      <c r="A67" s="14">
        <v>202512257652</v>
      </c>
      <c r="B67" s="1">
        <v>45679</v>
      </c>
      <c r="C67" t="s">
        <v>884</v>
      </c>
      <c r="D67" t="s">
        <v>161</v>
      </c>
      <c r="E67" t="s">
        <v>286</v>
      </c>
      <c r="F67" t="s">
        <v>112</v>
      </c>
      <c r="G67" t="s">
        <v>885</v>
      </c>
      <c r="H67" t="s">
        <v>113</v>
      </c>
      <c r="I67" t="s">
        <v>113</v>
      </c>
      <c r="J67" t="s">
        <v>113</v>
      </c>
      <c r="K67" t="s">
        <v>114</v>
      </c>
      <c r="L67" t="s">
        <v>114</v>
      </c>
      <c r="M67" t="s">
        <v>886</v>
      </c>
      <c r="N67" t="s">
        <v>887</v>
      </c>
      <c r="O67" t="s">
        <v>239</v>
      </c>
      <c r="P67" t="s">
        <v>121</v>
      </c>
      <c r="Q67" t="s">
        <v>143</v>
      </c>
      <c r="R67" t="s">
        <v>123</v>
      </c>
      <c r="S67" t="s">
        <v>113</v>
      </c>
      <c r="T67" t="s">
        <v>888</v>
      </c>
      <c r="U67" t="s">
        <v>888</v>
      </c>
      <c r="V67" t="s">
        <v>889</v>
      </c>
      <c r="Z67" t="s">
        <v>890</v>
      </c>
      <c r="AA67" t="s">
        <v>891</v>
      </c>
      <c r="AB67" t="s">
        <v>892</v>
      </c>
      <c r="AC67" t="s">
        <v>893</v>
      </c>
      <c r="AD67">
        <v>1</v>
      </c>
      <c r="AE67" t="s">
        <v>894</v>
      </c>
      <c r="AF67" t="s">
        <v>895</v>
      </c>
      <c r="AG67" t="s">
        <v>896</v>
      </c>
      <c r="AH67" t="s">
        <v>131</v>
      </c>
      <c r="AI67" t="s">
        <v>131</v>
      </c>
      <c r="AJ67" t="s">
        <v>131</v>
      </c>
      <c r="AK67" t="s">
        <v>897</v>
      </c>
      <c r="AL67" t="s">
        <v>898</v>
      </c>
      <c r="AM67" t="s">
        <v>899</v>
      </c>
      <c r="AN67" t="s">
        <v>892</v>
      </c>
      <c r="AO67" t="s">
        <v>900</v>
      </c>
      <c r="AP67">
        <v>2136135540</v>
      </c>
      <c r="AQ67" t="s">
        <v>901</v>
      </c>
      <c r="AR67" t="s">
        <v>113</v>
      </c>
      <c r="AS67" t="s">
        <v>113</v>
      </c>
      <c r="AT67" t="s">
        <v>113</v>
      </c>
      <c r="AU67" t="s">
        <v>113</v>
      </c>
      <c r="AW67" t="s">
        <v>113</v>
      </c>
      <c r="AX67" s="82">
        <f>IFERROR(FIND("Óbitos/feridos",consulta_completa__11[[#This Row],[13 - Ocorrências/Ambientes Atingidos]]),0)</f>
        <v>1</v>
      </c>
      <c r="AY67" s="83" t="str">
        <f t="shared" ref="AY67:AY130" si="33">IF(AX67=0,"","X")</f>
        <v>X</v>
      </c>
      <c r="AZ67" s="82">
        <f>IFERROR(FIND("População afetada/evacuada",consulta_completa__11[[#This Row],[13 - Ocorrências/Ambientes Atingidos]]),0)</f>
        <v>0</v>
      </c>
      <c r="BA67" s="82" t="str">
        <f t="shared" ref="BA67:BA130" si="34">IF(AZ67=0,"","X")</f>
        <v/>
      </c>
      <c r="BB67" s="82">
        <f>IFERROR(FIND("Suspensão de abastecimento de água",consulta_completa__11[[#This Row],[13 - Ocorrências/Ambientes Atingidos]]),0)</f>
        <v>0</v>
      </c>
      <c r="BC67" s="83" t="str">
        <f t="shared" si="31"/>
        <v/>
      </c>
      <c r="BD67" s="82">
        <f>IFERROR(FIND("Rio/córrego",consulta_completa__11[[#This Row],[13 - Ocorrências/Ambientes Atingidos]]),0)</f>
        <v>0</v>
      </c>
      <c r="BE67" s="83" t="str">
        <f t="shared" ref="BE67:BE130" si="35">IF(BD67=0,"","X")</f>
        <v/>
      </c>
      <c r="BF67" s="82">
        <f>IFERROR(FIND("Lago",consulta_completa__11[[#This Row],[13 - Ocorrências/Ambientes Atingidos]]),0)</f>
        <v>0</v>
      </c>
      <c r="BG67" s="83" t="str">
        <f t="shared" ref="BG67:BG130" si="36">IF(BF67=0,"","X")</f>
        <v/>
      </c>
      <c r="BH67" s="82">
        <f>IFERROR(FIND("Mar",consulta_completa__11[[#This Row],[13 - Ocorrências/Ambientes Atingidos]]),0)</f>
        <v>0</v>
      </c>
      <c r="BI67" s="83" t="str">
        <f t="shared" ref="BI67:BI130" si="37">IF(BH67=0,"","X")</f>
        <v/>
      </c>
      <c r="BJ67" s="82">
        <f>IFERROR(FIND("Praia",consulta_completa__11[[#This Row],[13 - Ocorrências/Ambientes Atingidos]]),0)</f>
        <v>0</v>
      </c>
      <c r="BK67" s="83" t="str">
        <f t="shared" ref="BK67:BK130" si="38">IF(BJ67=0,"","X")</f>
        <v/>
      </c>
      <c r="BL67" s="82">
        <f>IFERROR(FIND("Solo",consulta_completa__11[[#This Row],[13 - Ocorrências/Ambientes Atingidos]]),0)</f>
        <v>0</v>
      </c>
      <c r="BM67" s="83" t="str">
        <f t="shared" ref="BM67:BM130" si="39">IF(BL67=0,"","X")</f>
        <v/>
      </c>
      <c r="BN67" s="82">
        <f>IFERROR(FIND("Águas subterrâneas",consulta_completa__11[[#This Row],[13 - Ocorrências/Ambientes Atingidos]]),0)</f>
        <v>0</v>
      </c>
      <c r="BO67" s="83" t="str">
        <f t="shared" ref="BO67:BO130" si="40">IF(BN67=0,"","X")</f>
        <v/>
      </c>
      <c r="BP67" s="82">
        <f>IFERROR(FIND("Atmosfera",consulta_completa__11[[#This Row],[13 - Ocorrências/Ambientes Atingidos]]),0)</f>
        <v>0</v>
      </c>
      <c r="BQ67" s="83" t="str">
        <f t="shared" ref="BQ67:BQ130" si="41">IF(BP67=0,"","X")</f>
        <v/>
      </c>
      <c r="BR67" s="82">
        <f>IFERROR(FIND("Flora",consulta_completa__11[[#This Row],[13 - Ocorrências/Ambientes Atingidos]]),0)</f>
        <v>0</v>
      </c>
      <c r="BS67" s="83" t="str">
        <f t="shared" ref="BS67:BS130" si="42">IF(BR67=0,"","X")</f>
        <v/>
      </c>
      <c r="BT67" s="82">
        <f>IFERROR(FIND("Fauna",consulta_completa__11[[#This Row],[13 - Ocorrências/Ambientes Atingidos]]),0)</f>
        <v>0</v>
      </c>
      <c r="BU67" s="83" t="str">
        <f t="shared" ref="BU67:BU130" si="43">IF(BT67=0,"","X")</f>
        <v/>
      </c>
      <c r="BV67" s="82">
        <f>IFERROR(FIND("UC federal",consulta_completa__11[[#This Row],[13 - Ocorrências/Ambientes Atingidos]]),0)</f>
        <v>0</v>
      </c>
      <c r="BW67" s="83" t="str">
        <f t="shared" ref="BW67:BW130" si="44">IF(BV67=0,"","X")</f>
        <v/>
      </c>
      <c r="BX67" s="82">
        <f>IFERROR(FIND("UC estadual/municipal",consulta_completa__11[[#This Row],[13 - Ocorrências/Ambientes Atingidos]]),0)</f>
        <v>0</v>
      </c>
      <c r="BY67" s="83" t="str">
        <f t="shared" ref="BY67:BY130" si="45">IF(BX67=0,"","X")</f>
        <v/>
      </c>
      <c r="BZ67" s="82">
        <f>IFERROR(FIND("Outro(s)",consulta_completa__11[[#This Row],[13 - Ocorrências/Ambientes Atingidos]]),0)</f>
        <v>0</v>
      </c>
      <c r="CA67" s="83" t="str">
        <f t="shared" ref="CA67:CA130" si="46">IF(BZ67=0,"","X")</f>
        <v/>
      </c>
      <c r="CB67" s="82">
        <f>IFERROR(FIND("Sem dano",consulta_completa__11[[#This Row],[13 - Ocorrências/Ambientes Atingidos]]),0)</f>
        <v>0</v>
      </c>
      <c r="CC67" s="83" t="str">
        <f t="shared" ref="CC67:CC130" si="47">IF(CB67=0,"","X")</f>
        <v/>
      </c>
      <c r="CD67" s="82" t="str">
        <f>IF(consulta_completa__11[[#This Row],[13 - Ocorrências/Ambientes Atingidos]]="","X","")</f>
        <v/>
      </c>
      <c r="CE67" s="84">
        <f>IFERROR(FIND("IBAMA",consulta_completa__11[[#This Row],[14 - Inst. Atuando no Local]]),0)</f>
        <v>0</v>
      </c>
      <c r="CF67" s="84" t="str">
        <f t="shared" ref="CF67:CF130" si="48">IF(CE67=0,"","X")</f>
        <v/>
      </c>
      <c r="CG67" s="84">
        <f>IFERROR(FIND("OEMA",consulta_completa__11[[#This Row],[14 - Inst. Atuando no Local]]),0)</f>
        <v>0</v>
      </c>
      <c r="CH67" s="84" t="str">
        <f t="shared" ref="CH67:CH130" si="49">IF(CG67=0,"","X")</f>
        <v/>
      </c>
      <c r="CI67" s="84">
        <f>IFERROR(FIND("DEFESA CIVIL",consulta_completa__11[[#This Row],[14 - Inst. Atuando no Local]]),0)</f>
        <v>0</v>
      </c>
      <c r="CJ67" s="84" t="str">
        <f t="shared" ref="CJ67:CJ130" si="50">IF(CI67=0,"","X")</f>
        <v/>
      </c>
      <c r="CK67" s="84">
        <f>IFERROR(FIND("CORPO DE BOMBEIROS",consulta_completa__11[[#This Row],[14 - Inst. Atuando no Local]]),0)</f>
        <v>0</v>
      </c>
      <c r="CL67" s="84" t="str">
        <f t="shared" ref="CL67:CL130" si="51">IF(CK67=0,"","X")</f>
        <v/>
      </c>
      <c r="CM67" s="84">
        <f>IFERROR(FIND("POLÍCIA RODOVIÁRIA",consulta_completa__11[[#This Row],[14 - Inst. Atuando no Local]]),0)</f>
        <v>0</v>
      </c>
      <c r="CN67" s="84" t="str">
        <f t="shared" ref="CN67:CN130" si="52">IF(CM67=0,"","X")</f>
        <v/>
      </c>
      <c r="CO67" s="84">
        <f>IFERROR(FIND("POLÍCIA MILITAR",consulta_completa__11[[#This Row],[14 - Inst. Atuando no Local]]),0)</f>
        <v>0</v>
      </c>
      <c r="CP67" s="84" t="str">
        <f t="shared" ref="CP67:CP130" si="53">IF(CO67=0,"","X")</f>
        <v/>
      </c>
      <c r="CQ67" s="84">
        <f>IFERROR(FIND("POLÍCIA CIVIL",consulta_completa__11[[#This Row],[14 - Inst. Atuando no Local]]),0)</f>
        <v>0</v>
      </c>
      <c r="CR67" s="84" t="str">
        <f t="shared" ref="CR67:CR130" si="54">IF(CQ67=0,"","X")</f>
        <v/>
      </c>
      <c r="CS67" s="84">
        <f>IFERROR(FIND("MARINHA DO BRASIL",consulta_completa__11[[#This Row],[14 - Inst. Atuando no Local]]),0)</f>
        <v>0</v>
      </c>
      <c r="CT67" s="84" t="str">
        <f t="shared" ref="CT67:CT130" si="55">IF(CS67=0,"","X")</f>
        <v/>
      </c>
      <c r="CU67" s="84">
        <f>IFERROR(FIND("EMPRESA ESPECIALIZADA EM ATENDIMENTO",consulta_completa__11[[#This Row],[14 - Inst. Atuando no Local]]),0)</f>
        <v>0</v>
      </c>
      <c r="CV67" s="84" t="str">
        <f t="shared" ref="CV67:CV130" si="56">IF(CU67=0,"","X")</f>
        <v/>
      </c>
      <c r="CW67" s="84">
        <f>IFERROR(FIND("IBAMA",consulta_completa__11[[#This Row],[14 - Inst. Atuando no Local]]),0)</f>
        <v>0</v>
      </c>
      <c r="CX67" s="84" t="str">
        <f t="shared" ref="CX67:CX130" si="57">IF(CW67=0,"","X")</f>
        <v/>
      </c>
      <c r="CY67" s="84" t="str">
        <f>IF(consulta_completa__11[[#This Row],[14 - Inst. Atuando no Local]]="","X","")</f>
        <v/>
      </c>
      <c r="CZ67" s="84">
        <f>IFERROR(FIND("OUTRA (S)",consulta_completa__11[[#This Row],[14 - Inst. Atuando no Local]]),0)</f>
        <v>0</v>
      </c>
      <c r="DA67" s="84" t="str">
        <f t="shared" ref="DA67:DA130" si="58">IF(CZ67=0,"","X")</f>
        <v/>
      </c>
      <c r="DB67" s="35" t="str">
        <f t="shared" ref="DB67:DB130" si="59">IF(AH$2="","",IF(AH$2="S","Sim",IF(AH$2="N","Não", IF(AH$2="I","Sem Informação"))))</f>
        <v>Sim</v>
      </c>
      <c r="DC67" s="35" t="str">
        <f t="shared" ref="DC67:DC130" si="60">IF(AI$2="","",IF(AI$2="S","Sim",IF(AI$2="N","Não", IF(AI$2="I","Sem Informação"))))</f>
        <v>Não</v>
      </c>
      <c r="DD67" s="35" t="str">
        <f t="shared" ref="DD67:DD130" si="61">IF(AJ$2="","",IF(AJ$2="S","Sim",IF(AJ$2="N","Não", IF(AJ$2="I","Sem Informação"))))</f>
        <v>Sim</v>
      </c>
      <c r="DE67" s="87" t="str">
        <f t="shared" si="32"/>
        <v>Federal</v>
      </c>
    </row>
    <row r="68" spans="1:109">
      <c r="A68" s="14">
        <v>202512328842</v>
      </c>
      <c r="B68" s="1">
        <v>45679</v>
      </c>
      <c r="C68" t="s">
        <v>884</v>
      </c>
      <c r="D68" t="s">
        <v>161</v>
      </c>
      <c r="E68" t="s">
        <v>286</v>
      </c>
      <c r="F68" t="s">
        <v>112</v>
      </c>
      <c r="G68" t="s">
        <v>902</v>
      </c>
      <c r="H68" t="s">
        <v>903</v>
      </c>
      <c r="I68" t="s">
        <v>648</v>
      </c>
      <c r="J68" t="s">
        <v>113</v>
      </c>
      <c r="K68" t="s">
        <v>114</v>
      </c>
      <c r="L68" t="s">
        <v>114</v>
      </c>
      <c r="M68" t="s">
        <v>297</v>
      </c>
      <c r="N68" t="s">
        <v>904</v>
      </c>
      <c r="O68" t="s">
        <v>120</v>
      </c>
      <c r="P68" t="s">
        <v>121</v>
      </c>
      <c r="Q68" t="s">
        <v>143</v>
      </c>
      <c r="R68" t="s">
        <v>123</v>
      </c>
      <c r="S68" t="s">
        <v>113</v>
      </c>
      <c r="T68" t="s">
        <v>905</v>
      </c>
      <c r="U68" t="s">
        <v>113</v>
      </c>
      <c r="V68" t="s">
        <v>113</v>
      </c>
      <c r="Z68" t="s">
        <v>906</v>
      </c>
      <c r="AA68" t="s">
        <v>907</v>
      </c>
      <c r="AB68" t="s">
        <v>908</v>
      </c>
      <c r="AC68" t="s">
        <v>909</v>
      </c>
      <c r="AD68">
        <v>0</v>
      </c>
      <c r="AE68" t="s">
        <v>113</v>
      </c>
      <c r="AF68" t="s">
        <v>113</v>
      </c>
      <c r="AG68" t="s">
        <v>113</v>
      </c>
      <c r="AH68" t="s">
        <v>131</v>
      </c>
      <c r="AI68" t="s">
        <v>131</v>
      </c>
      <c r="AJ68" t="s">
        <v>132</v>
      </c>
      <c r="AK68" t="s">
        <v>113</v>
      </c>
      <c r="AL68" t="s">
        <v>910</v>
      </c>
      <c r="AM68" t="s">
        <v>309</v>
      </c>
      <c r="AN68" t="s">
        <v>113</v>
      </c>
      <c r="AO68" t="s">
        <v>113</v>
      </c>
      <c r="AQ68" t="s">
        <v>310</v>
      </c>
      <c r="AR68" t="s">
        <v>113</v>
      </c>
      <c r="AS68" t="s">
        <v>113</v>
      </c>
      <c r="AT68" t="s">
        <v>113</v>
      </c>
      <c r="AU68" t="s">
        <v>113</v>
      </c>
      <c r="AW68" t="s">
        <v>113</v>
      </c>
      <c r="AX68" s="82">
        <f>IFERROR(FIND("Óbitos/feridos",consulta_completa__11[[#This Row],[13 - Ocorrências/Ambientes Atingidos]]),0)</f>
        <v>1</v>
      </c>
      <c r="AY68" s="83" t="str">
        <f t="shared" si="33"/>
        <v>X</v>
      </c>
      <c r="AZ68" s="82">
        <f>IFERROR(FIND("População afetada/evacuada",consulta_completa__11[[#This Row],[13 - Ocorrências/Ambientes Atingidos]]),0)</f>
        <v>0</v>
      </c>
      <c r="BA68" s="82" t="str">
        <f t="shared" si="34"/>
        <v/>
      </c>
      <c r="BB68" s="82">
        <f>IFERROR(FIND("Suspensão de abastecimento de água",consulta_completa__11[[#This Row],[13 - Ocorrências/Ambientes Atingidos]]),0)</f>
        <v>0</v>
      </c>
      <c r="BC68" s="83" t="str">
        <f t="shared" ref="BC68:BC131" si="62">IF(BB68=0,"","X")</f>
        <v/>
      </c>
      <c r="BD68" s="82">
        <f>IFERROR(FIND("Rio/córrego",consulta_completa__11[[#This Row],[13 - Ocorrências/Ambientes Atingidos]]),0)</f>
        <v>0</v>
      </c>
      <c r="BE68" s="83" t="str">
        <f t="shared" si="35"/>
        <v/>
      </c>
      <c r="BF68" s="82">
        <f>IFERROR(FIND("Lago",consulta_completa__11[[#This Row],[13 - Ocorrências/Ambientes Atingidos]]),0)</f>
        <v>0</v>
      </c>
      <c r="BG68" s="83" t="str">
        <f t="shared" si="36"/>
        <v/>
      </c>
      <c r="BH68" s="82">
        <f>IFERROR(FIND("Mar",consulta_completa__11[[#This Row],[13 - Ocorrências/Ambientes Atingidos]]),0)</f>
        <v>0</v>
      </c>
      <c r="BI68" s="83" t="str">
        <f t="shared" si="37"/>
        <v/>
      </c>
      <c r="BJ68" s="82">
        <f>IFERROR(FIND("Praia",consulta_completa__11[[#This Row],[13 - Ocorrências/Ambientes Atingidos]]),0)</f>
        <v>0</v>
      </c>
      <c r="BK68" s="83" t="str">
        <f t="shared" si="38"/>
        <v/>
      </c>
      <c r="BL68" s="82">
        <f>IFERROR(FIND("Solo",consulta_completa__11[[#This Row],[13 - Ocorrências/Ambientes Atingidos]]),0)</f>
        <v>17</v>
      </c>
      <c r="BM68" s="83" t="str">
        <f t="shared" si="39"/>
        <v>X</v>
      </c>
      <c r="BN68" s="82">
        <f>IFERROR(FIND("Águas subterrâneas",consulta_completa__11[[#This Row],[13 - Ocorrências/Ambientes Atingidos]]),0)</f>
        <v>0</v>
      </c>
      <c r="BO68" s="83" t="str">
        <f t="shared" si="40"/>
        <v/>
      </c>
      <c r="BP68" s="82">
        <f>IFERROR(FIND("Atmosfera",consulta_completa__11[[#This Row],[13 - Ocorrências/Ambientes Atingidos]]),0)</f>
        <v>0</v>
      </c>
      <c r="BQ68" s="83" t="str">
        <f t="shared" si="41"/>
        <v/>
      </c>
      <c r="BR68" s="82">
        <f>IFERROR(FIND("Flora",consulta_completa__11[[#This Row],[13 - Ocorrências/Ambientes Atingidos]]),0)</f>
        <v>0</v>
      </c>
      <c r="BS68" s="83" t="str">
        <f t="shared" si="42"/>
        <v/>
      </c>
      <c r="BT68" s="82">
        <f>IFERROR(FIND("Fauna",consulta_completa__11[[#This Row],[13 - Ocorrências/Ambientes Atingidos]]),0)</f>
        <v>0</v>
      </c>
      <c r="BU68" s="83" t="str">
        <f t="shared" si="43"/>
        <v/>
      </c>
      <c r="BV68" s="82">
        <f>IFERROR(FIND("UC federal",consulta_completa__11[[#This Row],[13 - Ocorrências/Ambientes Atingidos]]),0)</f>
        <v>0</v>
      </c>
      <c r="BW68" s="83" t="str">
        <f t="shared" si="44"/>
        <v/>
      </c>
      <c r="BX68" s="82">
        <f>IFERROR(FIND("UC estadual/municipal",consulta_completa__11[[#This Row],[13 - Ocorrências/Ambientes Atingidos]]),0)</f>
        <v>0</v>
      </c>
      <c r="BY68" s="83" t="str">
        <f t="shared" si="45"/>
        <v/>
      </c>
      <c r="BZ68" s="82">
        <f>IFERROR(FIND("Outro(s)",consulta_completa__11[[#This Row],[13 - Ocorrências/Ambientes Atingidos]]),0)</f>
        <v>0</v>
      </c>
      <c r="CA68" s="83" t="str">
        <f t="shared" si="46"/>
        <v/>
      </c>
      <c r="CB68" s="82">
        <f>IFERROR(FIND("Sem dano",consulta_completa__11[[#This Row],[13 - Ocorrências/Ambientes Atingidos]]),0)</f>
        <v>0</v>
      </c>
      <c r="CC68" s="83" t="str">
        <f t="shared" si="47"/>
        <v/>
      </c>
      <c r="CD68" s="82" t="str">
        <f>IF(consulta_completa__11[[#This Row],[13 - Ocorrências/Ambientes Atingidos]]="","X","")</f>
        <v/>
      </c>
      <c r="CE68" s="84">
        <f>IFERROR(FIND("IBAMA",consulta_completa__11[[#This Row],[14 - Inst. Atuando no Local]]),0)</f>
        <v>0</v>
      </c>
      <c r="CF68" s="84" t="str">
        <f t="shared" si="48"/>
        <v/>
      </c>
      <c r="CG68" s="84">
        <f>IFERROR(FIND("OEMA",consulta_completa__11[[#This Row],[14 - Inst. Atuando no Local]]),0)</f>
        <v>0</v>
      </c>
      <c r="CH68" s="84" t="str">
        <f t="shared" si="49"/>
        <v/>
      </c>
      <c r="CI68" s="84">
        <f>IFERROR(FIND("DEFESA CIVIL",consulta_completa__11[[#This Row],[14 - Inst. Atuando no Local]]),0)</f>
        <v>0</v>
      </c>
      <c r="CJ68" s="84" t="str">
        <f t="shared" si="50"/>
        <v/>
      </c>
      <c r="CK68" s="84">
        <f>IFERROR(FIND("CORPO DE BOMBEIROS",consulta_completa__11[[#This Row],[14 - Inst. Atuando no Local]]),0)</f>
        <v>0</v>
      </c>
      <c r="CL68" s="84" t="str">
        <f t="shared" si="51"/>
        <v/>
      </c>
      <c r="CM68" s="84">
        <f>IFERROR(FIND("POLÍCIA RODOVIÁRIA",consulta_completa__11[[#This Row],[14 - Inst. Atuando no Local]]),0)</f>
        <v>0</v>
      </c>
      <c r="CN68" s="84" t="str">
        <f t="shared" si="52"/>
        <v/>
      </c>
      <c r="CO68" s="84">
        <f>IFERROR(FIND("POLÍCIA MILITAR",consulta_completa__11[[#This Row],[14 - Inst. Atuando no Local]]),0)</f>
        <v>0</v>
      </c>
      <c r="CP68" s="84" t="str">
        <f t="shared" si="53"/>
        <v/>
      </c>
      <c r="CQ68" s="84">
        <f>IFERROR(FIND("POLÍCIA CIVIL",consulta_completa__11[[#This Row],[14 - Inst. Atuando no Local]]),0)</f>
        <v>0</v>
      </c>
      <c r="CR68" s="84" t="str">
        <f t="shared" si="54"/>
        <v/>
      </c>
      <c r="CS68" s="84">
        <f>IFERROR(FIND("MARINHA DO BRASIL",consulta_completa__11[[#This Row],[14 - Inst. Atuando no Local]]),0)</f>
        <v>0</v>
      </c>
      <c r="CT68" s="84" t="str">
        <f t="shared" si="55"/>
        <v/>
      </c>
      <c r="CU68" s="84">
        <f>IFERROR(FIND("EMPRESA ESPECIALIZADA EM ATENDIMENTO",consulta_completa__11[[#This Row],[14 - Inst. Atuando no Local]]),0)</f>
        <v>0</v>
      </c>
      <c r="CV68" s="84" t="str">
        <f t="shared" si="56"/>
        <v/>
      </c>
      <c r="CW68" s="84">
        <f>IFERROR(FIND("IBAMA",consulta_completa__11[[#This Row],[14 - Inst. Atuando no Local]]),0)</f>
        <v>0</v>
      </c>
      <c r="CX68" s="84" t="str">
        <f t="shared" si="57"/>
        <v/>
      </c>
      <c r="CY68" s="84" t="str">
        <f>IF(consulta_completa__11[[#This Row],[14 - Inst. Atuando no Local]]="","X","")</f>
        <v/>
      </c>
      <c r="CZ68" s="84">
        <f>IFERROR(FIND("OUTRA (S)",consulta_completa__11[[#This Row],[14 - Inst. Atuando no Local]]),0)</f>
        <v>0</v>
      </c>
      <c r="DA68" s="84" t="str">
        <f t="shared" si="58"/>
        <v/>
      </c>
      <c r="DB68" s="35" t="str">
        <f t="shared" si="59"/>
        <v>Sim</v>
      </c>
      <c r="DC68" s="35" t="str">
        <f t="shared" si="60"/>
        <v>Não</v>
      </c>
      <c r="DD68" s="35" t="str">
        <f t="shared" si="61"/>
        <v>Sim</v>
      </c>
      <c r="DE68" s="87" t="str">
        <f t="shared" si="32"/>
        <v>Sem informação</v>
      </c>
    </row>
    <row r="69" spans="1:109">
      <c r="A69" s="14">
        <v>202512350404</v>
      </c>
      <c r="B69" s="1">
        <v>45679</v>
      </c>
      <c r="C69" t="s">
        <v>911</v>
      </c>
      <c r="D69" t="s">
        <v>254</v>
      </c>
      <c r="E69" t="s">
        <v>286</v>
      </c>
      <c r="F69" t="s">
        <v>912</v>
      </c>
      <c r="G69" t="s">
        <v>113</v>
      </c>
      <c r="H69" t="s">
        <v>114</v>
      </c>
      <c r="I69" t="s">
        <v>114</v>
      </c>
      <c r="J69" t="s">
        <v>113</v>
      </c>
      <c r="K69" t="s">
        <v>114</v>
      </c>
      <c r="L69" t="s">
        <v>114</v>
      </c>
      <c r="M69" t="s">
        <v>139</v>
      </c>
      <c r="N69" t="s">
        <v>913</v>
      </c>
      <c r="O69" t="s">
        <v>120</v>
      </c>
      <c r="P69" t="s">
        <v>121</v>
      </c>
      <c r="Q69" t="s">
        <v>167</v>
      </c>
      <c r="R69" t="s">
        <v>123</v>
      </c>
      <c r="S69" t="s">
        <v>113</v>
      </c>
      <c r="T69" t="s">
        <v>914</v>
      </c>
      <c r="U69" t="s">
        <v>915</v>
      </c>
      <c r="V69" t="s">
        <v>916</v>
      </c>
      <c r="Z69" t="s">
        <v>917</v>
      </c>
      <c r="AA69" t="s">
        <v>918</v>
      </c>
      <c r="AB69" t="s">
        <v>919</v>
      </c>
      <c r="AC69" t="s">
        <v>920</v>
      </c>
      <c r="AD69">
        <v>2</v>
      </c>
      <c r="AE69" t="s">
        <v>921</v>
      </c>
      <c r="AF69" t="s">
        <v>922</v>
      </c>
      <c r="AG69" t="s">
        <v>923</v>
      </c>
      <c r="AH69" t="s">
        <v>131</v>
      </c>
      <c r="AI69" t="s">
        <v>131</v>
      </c>
      <c r="AJ69" t="s">
        <v>131</v>
      </c>
      <c r="AK69" t="s">
        <v>924</v>
      </c>
      <c r="AL69" t="s">
        <v>925</v>
      </c>
      <c r="AM69" t="s">
        <v>926</v>
      </c>
      <c r="AN69" t="s">
        <v>113</v>
      </c>
      <c r="AO69" t="s">
        <v>927</v>
      </c>
      <c r="AP69">
        <v>71996122964</v>
      </c>
      <c r="AQ69" t="s">
        <v>928</v>
      </c>
      <c r="AR69" t="s">
        <v>113</v>
      </c>
      <c r="AS69" t="s">
        <v>113</v>
      </c>
      <c r="AT69" t="s">
        <v>113</v>
      </c>
      <c r="AU69" t="s">
        <v>113</v>
      </c>
      <c r="AW69" t="s">
        <v>113</v>
      </c>
      <c r="AX69" s="82">
        <f>IFERROR(FIND("Óbitos/feridos",consulta_completa__11[[#This Row],[13 - Ocorrências/Ambientes Atingidos]]),0)</f>
        <v>0</v>
      </c>
      <c r="AY69" s="83" t="str">
        <f t="shared" si="33"/>
        <v/>
      </c>
      <c r="AZ69" s="82">
        <f>IFERROR(FIND("População afetada/evacuada",consulta_completa__11[[#This Row],[13 - Ocorrências/Ambientes Atingidos]]),0)</f>
        <v>0</v>
      </c>
      <c r="BA69" s="82" t="str">
        <f t="shared" si="34"/>
        <v/>
      </c>
      <c r="BB69" s="82">
        <f>IFERROR(FIND("Suspensão de abastecimento de água",consulta_completa__11[[#This Row],[13 - Ocorrências/Ambientes Atingidos]]),0)</f>
        <v>0</v>
      </c>
      <c r="BC69" s="83" t="str">
        <f t="shared" si="62"/>
        <v/>
      </c>
      <c r="BD69" s="82">
        <f>IFERROR(FIND("Rio/córrego",consulta_completa__11[[#This Row],[13 - Ocorrências/Ambientes Atingidos]]),0)</f>
        <v>0</v>
      </c>
      <c r="BE69" s="83" t="str">
        <f t="shared" si="35"/>
        <v/>
      </c>
      <c r="BF69" s="82">
        <f>IFERROR(FIND("Lago",consulta_completa__11[[#This Row],[13 - Ocorrências/Ambientes Atingidos]]),0)</f>
        <v>0</v>
      </c>
      <c r="BG69" s="83" t="str">
        <f t="shared" si="36"/>
        <v/>
      </c>
      <c r="BH69" s="82">
        <f>IFERROR(FIND("Mar",consulta_completa__11[[#This Row],[13 - Ocorrências/Ambientes Atingidos]]),0)</f>
        <v>0</v>
      </c>
      <c r="BI69" s="83" t="str">
        <f t="shared" si="37"/>
        <v/>
      </c>
      <c r="BJ69" s="82">
        <f>IFERROR(FIND("Praia",consulta_completa__11[[#This Row],[13 - Ocorrências/Ambientes Atingidos]]),0)</f>
        <v>0</v>
      </c>
      <c r="BK69" s="83" t="str">
        <f t="shared" si="38"/>
        <v/>
      </c>
      <c r="BL69" s="82">
        <f>IFERROR(FIND("Solo",consulta_completa__11[[#This Row],[13 - Ocorrências/Ambientes Atingidos]]),0)</f>
        <v>0</v>
      </c>
      <c r="BM69" s="83" t="str">
        <f t="shared" si="39"/>
        <v/>
      </c>
      <c r="BN69" s="82">
        <f>IFERROR(FIND("Águas subterrâneas",consulta_completa__11[[#This Row],[13 - Ocorrências/Ambientes Atingidos]]),0)</f>
        <v>0</v>
      </c>
      <c r="BO69" s="83" t="str">
        <f t="shared" si="40"/>
        <v/>
      </c>
      <c r="BP69" s="82">
        <f>IFERROR(FIND("Atmosfera",consulta_completa__11[[#This Row],[13 - Ocorrências/Ambientes Atingidos]]),0)</f>
        <v>0</v>
      </c>
      <c r="BQ69" s="83" t="str">
        <f t="shared" si="41"/>
        <v/>
      </c>
      <c r="BR69" s="82">
        <f>IFERROR(FIND("Flora",consulta_completa__11[[#This Row],[13 - Ocorrências/Ambientes Atingidos]]),0)</f>
        <v>0</v>
      </c>
      <c r="BS69" s="83" t="str">
        <f t="shared" si="42"/>
        <v/>
      </c>
      <c r="BT69" s="82">
        <f>IFERROR(FIND("Fauna",consulta_completa__11[[#This Row],[13 - Ocorrências/Ambientes Atingidos]]),0)</f>
        <v>0</v>
      </c>
      <c r="BU69" s="83" t="str">
        <f t="shared" si="43"/>
        <v/>
      </c>
      <c r="BV69" s="82">
        <f>IFERROR(FIND("UC federal",consulta_completa__11[[#This Row],[13 - Ocorrências/Ambientes Atingidos]]),0)</f>
        <v>0</v>
      </c>
      <c r="BW69" s="83" t="str">
        <f t="shared" si="44"/>
        <v/>
      </c>
      <c r="BX69" s="82">
        <f>IFERROR(FIND("UC estadual/municipal",consulta_completa__11[[#This Row],[13 - Ocorrências/Ambientes Atingidos]]),0)</f>
        <v>0</v>
      </c>
      <c r="BY69" s="83" t="str">
        <f t="shared" si="45"/>
        <v/>
      </c>
      <c r="BZ69" s="82">
        <f>IFERROR(FIND("Outro(s)",consulta_completa__11[[#This Row],[13 - Ocorrências/Ambientes Atingidos]]),0)</f>
        <v>1</v>
      </c>
      <c r="CA69" s="83" t="str">
        <f t="shared" si="46"/>
        <v>X</v>
      </c>
      <c r="CB69" s="82">
        <f>IFERROR(FIND("Sem dano",consulta_completa__11[[#This Row],[13 - Ocorrências/Ambientes Atingidos]]),0)</f>
        <v>0</v>
      </c>
      <c r="CC69" s="83" t="str">
        <f t="shared" si="47"/>
        <v/>
      </c>
      <c r="CD69" s="82" t="str">
        <f>IF(consulta_completa__11[[#This Row],[13 - Ocorrências/Ambientes Atingidos]]="","X","")</f>
        <v/>
      </c>
      <c r="CE69" s="84">
        <f>IFERROR(FIND("IBAMA",consulta_completa__11[[#This Row],[14 - Inst. Atuando no Local]]),0)</f>
        <v>126</v>
      </c>
      <c r="CF69" s="84" t="str">
        <f t="shared" si="48"/>
        <v>X</v>
      </c>
      <c r="CG69" s="84">
        <f>IFERROR(FIND("OEMA",consulta_completa__11[[#This Row],[14 - Inst. Atuando no Local]]),0)</f>
        <v>0</v>
      </c>
      <c r="CH69" s="84" t="str">
        <f t="shared" si="49"/>
        <v/>
      </c>
      <c r="CI69" s="84">
        <f>IFERROR(FIND("DEFESA CIVIL",consulta_completa__11[[#This Row],[14 - Inst. Atuando no Local]]),0)</f>
        <v>0</v>
      </c>
      <c r="CJ69" s="84" t="str">
        <f t="shared" si="50"/>
        <v/>
      </c>
      <c r="CK69" s="84">
        <f>IFERROR(FIND("CORPO DE BOMBEIROS",consulta_completa__11[[#This Row],[14 - Inst. Atuando no Local]]),0)</f>
        <v>0</v>
      </c>
      <c r="CL69" s="84" t="str">
        <f t="shared" si="51"/>
        <v/>
      </c>
      <c r="CM69" s="84">
        <f>IFERROR(FIND("POLÍCIA RODOVIÁRIA",consulta_completa__11[[#This Row],[14 - Inst. Atuando no Local]]),0)</f>
        <v>0</v>
      </c>
      <c r="CN69" s="84" t="str">
        <f t="shared" si="52"/>
        <v/>
      </c>
      <c r="CO69" s="84">
        <f>IFERROR(FIND("POLÍCIA MILITAR",consulta_completa__11[[#This Row],[14 - Inst. Atuando no Local]]),0)</f>
        <v>0</v>
      </c>
      <c r="CP69" s="84" t="str">
        <f t="shared" si="53"/>
        <v/>
      </c>
      <c r="CQ69" s="84">
        <f>IFERROR(FIND("POLÍCIA CIVIL",consulta_completa__11[[#This Row],[14 - Inst. Atuando no Local]]),0)</f>
        <v>0</v>
      </c>
      <c r="CR69" s="84" t="str">
        <f t="shared" si="54"/>
        <v/>
      </c>
      <c r="CS69" s="84">
        <f>IFERROR(FIND("MARINHA DO BRASIL",consulta_completa__11[[#This Row],[14 - Inst. Atuando no Local]]),0)</f>
        <v>0</v>
      </c>
      <c r="CT69" s="84" t="str">
        <f t="shared" si="55"/>
        <v/>
      </c>
      <c r="CU69" s="84">
        <f>IFERROR(FIND("EMPRESA ESPECIALIZADA EM ATENDIMENTO",consulta_completa__11[[#This Row],[14 - Inst. Atuando no Local]]),0)</f>
        <v>0</v>
      </c>
      <c r="CV69" s="84" t="str">
        <f t="shared" si="56"/>
        <v/>
      </c>
      <c r="CW69" s="84">
        <f>IFERROR(FIND("IBAMA",consulta_completa__11[[#This Row],[14 - Inst. Atuando no Local]]),0)</f>
        <v>126</v>
      </c>
      <c r="CX69" s="84" t="str">
        <f t="shared" si="57"/>
        <v>X</v>
      </c>
      <c r="CY69" s="84" t="str">
        <f>IF(consulta_completa__11[[#This Row],[14 - Inst. Atuando no Local]]="","X","")</f>
        <v/>
      </c>
      <c r="CZ69" s="84">
        <f>IFERROR(FIND("OUTRA (S)",consulta_completa__11[[#This Row],[14 - Inst. Atuando no Local]]),0)</f>
        <v>0</v>
      </c>
      <c r="DA69" s="84" t="str">
        <f t="shared" si="58"/>
        <v/>
      </c>
      <c r="DB69" s="35" t="str">
        <f t="shared" si="59"/>
        <v>Sim</v>
      </c>
      <c r="DC69" s="35" t="str">
        <f t="shared" si="60"/>
        <v>Não</v>
      </c>
      <c r="DD69" s="35" t="str">
        <f t="shared" si="61"/>
        <v>Sim</v>
      </c>
      <c r="DE69" s="87" t="str">
        <f t="shared" si="32"/>
        <v>Estadual</v>
      </c>
    </row>
    <row r="70" spans="1:109">
      <c r="A70" s="14">
        <v>202512457653</v>
      </c>
      <c r="B70" s="1">
        <v>45679</v>
      </c>
      <c r="C70" t="s">
        <v>929</v>
      </c>
      <c r="D70" t="s">
        <v>343</v>
      </c>
      <c r="E70" t="s">
        <v>111</v>
      </c>
      <c r="F70" t="s">
        <v>112</v>
      </c>
      <c r="G70" t="s">
        <v>113</v>
      </c>
      <c r="H70" t="s">
        <v>114</v>
      </c>
      <c r="I70" t="s">
        <v>114</v>
      </c>
      <c r="J70" t="s">
        <v>404</v>
      </c>
      <c r="K70" t="s">
        <v>930</v>
      </c>
      <c r="L70" t="s">
        <v>117</v>
      </c>
      <c r="M70" t="s">
        <v>118</v>
      </c>
      <c r="N70" t="s">
        <v>119</v>
      </c>
      <c r="O70" t="s">
        <v>239</v>
      </c>
      <c r="P70" t="s">
        <v>121</v>
      </c>
      <c r="Q70" t="s">
        <v>122</v>
      </c>
      <c r="R70" t="s">
        <v>123</v>
      </c>
      <c r="S70" t="s">
        <v>931</v>
      </c>
      <c r="T70" t="s">
        <v>932</v>
      </c>
      <c r="U70" t="s">
        <v>933</v>
      </c>
      <c r="V70" t="s">
        <v>934</v>
      </c>
      <c r="W70" t="b">
        <v>1</v>
      </c>
      <c r="Z70" t="s">
        <v>935</v>
      </c>
      <c r="AA70" t="s">
        <v>113</v>
      </c>
      <c r="AB70" t="s">
        <v>936</v>
      </c>
      <c r="AC70" t="s">
        <v>937</v>
      </c>
      <c r="AD70">
        <v>1</v>
      </c>
      <c r="AE70" t="s">
        <v>113</v>
      </c>
      <c r="AF70" t="s">
        <v>113</v>
      </c>
      <c r="AG70" t="s">
        <v>113</v>
      </c>
      <c r="AH70" t="s">
        <v>131</v>
      </c>
      <c r="AI70" t="s">
        <v>132</v>
      </c>
      <c r="AJ70" t="s">
        <v>132</v>
      </c>
      <c r="AK70" t="s">
        <v>113</v>
      </c>
      <c r="AL70" t="s">
        <v>938</v>
      </c>
      <c r="AM70" t="s">
        <v>939</v>
      </c>
      <c r="AN70" t="s">
        <v>940</v>
      </c>
      <c r="AO70" t="s">
        <v>941</v>
      </c>
      <c r="AQ70" t="s">
        <v>942</v>
      </c>
      <c r="AR70" t="s">
        <v>113</v>
      </c>
      <c r="AS70" t="s">
        <v>113</v>
      </c>
      <c r="AT70" t="s">
        <v>943</v>
      </c>
      <c r="AU70" t="s">
        <v>404</v>
      </c>
      <c r="AV70">
        <v>1095000000</v>
      </c>
      <c r="AW70" t="s">
        <v>159</v>
      </c>
      <c r="AX70" s="82">
        <f>IFERROR(FIND("Óbitos/feridos",consulta_completa__11[[#This Row],[13 - Ocorrências/Ambientes Atingidos]]),0)</f>
        <v>0</v>
      </c>
      <c r="AY70" s="83" t="str">
        <f t="shared" si="33"/>
        <v/>
      </c>
      <c r="AZ70" s="82">
        <f>IFERROR(FIND("População afetada/evacuada",consulta_completa__11[[#This Row],[13 - Ocorrências/Ambientes Atingidos]]),0)</f>
        <v>0</v>
      </c>
      <c r="BA70" s="82" t="str">
        <f t="shared" si="34"/>
        <v/>
      </c>
      <c r="BB70" s="82">
        <f>IFERROR(FIND("Suspensão de abastecimento de água",consulta_completa__11[[#This Row],[13 - Ocorrências/Ambientes Atingidos]]),0)</f>
        <v>0</v>
      </c>
      <c r="BC70" s="83" t="str">
        <f t="shared" si="62"/>
        <v/>
      </c>
      <c r="BD70" s="82">
        <f>IFERROR(FIND("Rio/córrego",consulta_completa__11[[#This Row],[13 - Ocorrências/Ambientes Atingidos]]),0)</f>
        <v>0</v>
      </c>
      <c r="BE70" s="83" t="str">
        <f t="shared" si="35"/>
        <v/>
      </c>
      <c r="BF70" s="82">
        <f>IFERROR(FIND("Lago",consulta_completa__11[[#This Row],[13 - Ocorrências/Ambientes Atingidos]]),0)</f>
        <v>0</v>
      </c>
      <c r="BG70" s="83" t="str">
        <f t="shared" si="36"/>
        <v/>
      </c>
      <c r="BH70" s="82">
        <f>IFERROR(FIND("Mar",consulta_completa__11[[#This Row],[13 - Ocorrências/Ambientes Atingidos]]),0)</f>
        <v>1</v>
      </c>
      <c r="BI70" s="83" t="str">
        <f t="shared" si="37"/>
        <v>X</v>
      </c>
      <c r="BJ70" s="82">
        <f>IFERROR(FIND("Praia",consulta_completa__11[[#This Row],[13 - Ocorrências/Ambientes Atingidos]]),0)</f>
        <v>0</v>
      </c>
      <c r="BK70" s="83" t="str">
        <f t="shared" si="38"/>
        <v/>
      </c>
      <c r="BL70" s="82">
        <f>IFERROR(FIND("Solo",consulta_completa__11[[#This Row],[13 - Ocorrências/Ambientes Atingidos]]),0)</f>
        <v>0</v>
      </c>
      <c r="BM70" s="83" t="str">
        <f t="shared" si="39"/>
        <v/>
      </c>
      <c r="BN70" s="82">
        <f>IFERROR(FIND("Águas subterrâneas",consulta_completa__11[[#This Row],[13 - Ocorrências/Ambientes Atingidos]]),0)</f>
        <v>0</v>
      </c>
      <c r="BO70" s="83" t="str">
        <f t="shared" si="40"/>
        <v/>
      </c>
      <c r="BP70" s="82">
        <f>IFERROR(FIND("Atmosfera",consulta_completa__11[[#This Row],[13 - Ocorrências/Ambientes Atingidos]]),0)</f>
        <v>0</v>
      </c>
      <c r="BQ70" s="83" t="str">
        <f t="shared" si="41"/>
        <v/>
      </c>
      <c r="BR70" s="82">
        <f>IFERROR(FIND("Flora",consulta_completa__11[[#This Row],[13 - Ocorrências/Ambientes Atingidos]]),0)</f>
        <v>0</v>
      </c>
      <c r="BS70" s="83" t="str">
        <f t="shared" si="42"/>
        <v/>
      </c>
      <c r="BT70" s="82">
        <f>IFERROR(FIND("Fauna",consulta_completa__11[[#This Row],[13 - Ocorrências/Ambientes Atingidos]]),0)</f>
        <v>0</v>
      </c>
      <c r="BU70" s="83" t="str">
        <f t="shared" si="43"/>
        <v/>
      </c>
      <c r="BV70" s="82">
        <f>IFERROR(FIND("UC federal",consulta_completa__11[[#This Row],[13 - Ocorrências/Ambientes Atingidos]]),0)</f>
        <v>0</v>
      </c>
      <c r="BW70" s="83" t="str">
        <f t="shared" si="44"/>
        <v/>
      </c>
      <c r="BX70" s="82">
        <f>IFERROR(FIND("UC estadual/municipal",consulta_completa__11[[#This Row],[13 - Ocorrências/Ambientes Atingidos]]),0)</f>
        <v>0</v>
      </c>
      <c r="BY70" s="83" t="str">
        <f t="shared" si="45"/>
        <v/>
      </c>
      <c r="BZ70" s="82">
        <f>IFERROR(FIND("Outro(s)",consulta_completa__11[[#This Row],[13 - Ocorrências/Ambientes Atingidos]]),0)</f>
        <v>0</v>
      </c>
      <c r="CA70" s="83" t="str">
        <f t="shared" si="46"/>
        <v/>
      </c>
      <c r="CB70" s="82">
        <f>IFERROR(FIND("Sem dano",consulta_completa__11[[#This Row],[13 - Ocorrências/Ambientes Atingidos]]),0)</f>
        <v>0</v>
      </c>
      <c r="CC70" s="83" t="str">
        <f t="shared" si="47"/>
        <v/>
      </c>
      <c r="CD70" s="82" t="str">
        <f>IF(consulta_completa__11[[#This Row],[13 - Ocorrências/Ambientes Atingidos]]="","X","")</f>
        <v/>
      </c>
      <c r="CE70" s="84">
        <f>IFERROR(FIND("IBAMA",consulta_completa__11[[#This Row],[14 - Inst. Atuando no Local]]),0)</f>
        <v>0</v>
      </c>
      <c r="CF70" s="84" t="str">
        <f t="shared" si="48"/>
        <v/>
      </c>
      <c r="CG70" s="84">
        <f>IFERROR(FIND("OEMA",consulta_completa__11[[#This Row],[14 - Inst. Atuando no Local]]),0)</f>
        <v>0</v>
      </c>
      <c r="CH70" s="84" t="str">
        <f t="shared" si="49"/>
        <v/>
      </c>
      <c r="CI70" s="84">
        <f>IFERROR(FIND("DEFESA CIVIL",consulta_completa__11[[#This Row],[14 - Inst. Atuando no Local]]),0)</f>
        <v>0</v>
      </c>
      <c r="CJ70" s="84" t="str">
        <f t="shared" si="50"/>
        <v/>
      </c>
      <c r="CK70" s="84">
        <f>IFERROR(FIND("CORPO DE BOMBEIROS",consulta_completa__11[[#This Row],[14 - Inst. Atuando no Local]]),0)</f>
        <v>0</v>
      </c>
      <c r="CL70" s="84" t="str">
        <f t="shared" si="51"/>
        <v/>
      </c>
      <c r="CM70" s="84">
        <f>IFERROR(FIND("POLÍCIA RODOVIÁRIA",consulta_completa__11[[#This Row],[14 - Inst. Atuando no Local]]),0)</f>
        <v>0</v>
      </c>
      <c r="CN70" s="84" t="str">
        <f t="shared" si="52"/>
        <v/>
      </c>
      <c r="CO70" s="84">
        <f>IFERROR(FIND("POLÍCIA MILITAR",consulta_completa__11[[#This Row],[14 - Inst. Atuando no Local]]),0)</f>
        <v>0</v>
      </c>
      <c r="CP70" s="84" t="str">
        <f t="shared" si="53"/>
        <v/>
      </c>
      <c r="CQ70" s="84">
        <f>IFERROR(FIND("POLÍCIA CIVIL",consulta_completa__11[[#This Row],[14 - Inst. Atuando no Local]]),0)</f>
        <v>0</v>
      </c>
      <c r="CR70" s="84" t="str">
        <f t="shared" si="54"/>
        <v/>
      </c>
      <c r="CS70" s="84">
        <f>IFERROR(FIND("MARINHA DO BRASIL",consulta_completa__11[[#This Row],[14 - Inst. Atuando no Local]]),0)</f>
        <v>0</v>
      </c>
      <c r="CT70" s="84" t="str">
        <f t="shared" si="55"/>
        <v/>
      </c>
      <c r="CU70" s="84">
        <f>IFERROR(FIND("EMPRESA ESPECIALIZADA EM ATENDIMENTO",consulta_completa__11[[#This Row],[14 - Inst. Atuando no Local]]),0)</f>
        <v>0</v>
      </c>
      <c r="CV70" s="84" t="str">
        <f t="shared" si="56"/>
        <v/>
      </c>
      <c r="CW70" s="84">
        <f>IFERROR(FIND("IBAMA",consulta_completa__11[[#This Row],[14 - Inst. Atuando no Local]]),0)</f>
        <v>0</v>
      </c>
      <c r="CX70" s="84" t="str">
        <f t="shared" si="57"/>
        <v/>
      </c>
      <c r="CY70" s="84" t="str">
        <f>IF(consulta_completa__11[[#This Row],[14 - Inst. Atuando no Local]]="","X","")</f>
        <v/>
      </c>
      <c r="CZ70" s="84">
        <f>IFERROR(FIND("OUTRA (S)",consulta_completa__11[[#This Row],[14 - Inst. Atuando no Local]]),0)</f>
        <v>0</v>
      </c>
      <c r="DA70" s="84" t="str">
        <f t="shared" si="58"/>
        <v/>
      </c>
      <c r="DB70" s="35" t="str">
        <f t="shared" si="59"/>
        <v>Sim</v>
      </c>
      <c r="DC70" s="35" t="str">
        <f t="shared" si="60"/>
        <v>Não</v>
      </c>
      <c r="DD70" s="35" t="str">
        <f t="shared" si="61"/>
        <v>Sim</v>
      </c>
      <c r="DE70" s="87" t="str">
        <f t="shared" si="32"/>
        <v>Federal</v>
      </c>
    </row>
    <row r="71" spans="1:109">
      <c r="A71" s="14">
        <v>202512432445</v>
      </c>
      <c r="B71" s="1">
        <v>45680</v>
      </c>
      <c r="C71" t="s">
        <v>944</v>
      </c>
      <c r="D71" t="s">
        <v>830</v>
      </c>
      <c r="E71" t="s">
        <v>162</v>
      </c>
      <c r="F71" t="s">
        <v>163</v>
      </c>
      <c r="G71" t="s">
        <v>113</v>
      </c>
      <c r="H71" t="s">
        <v>114</v>
      </c>
      <c r="I71" t="s">
        <v>114</v>
      </c>
      <c r="J71" t="s">
        <v>945</v>
      </c>
      <c r="K71" t="s">
        <v>946</v>
      </c>
      <c r="L71" t="s">
        <v>166</v>
      </c>
      <c r="M71" t="s">
        <v>140</v>
      </c>
      <c r="N71" t="s">
        <v>141</v>
      </c>
      <c r="O71" t="s">
        <v>239</v>
      </c>
      <c r="P71" t="s">
        <v>142</v>
      </c>
      <c r="Q71" t="s">
        <v>122</v>
      </c>
      <c r="R71" t="s">
        <v>123</v>
      </c>
      <c r="S71" t="s">
        <v>113</v>
      </c>
      <c r="T71" t="s">
        <v>113</v>
      </c>
      <c r="U71" t="s">
        <v>113</v>
      </c>
      <c r="V71" t="s">
        <v>947</v>
      </c>
      <c r="X71" t="b">
        <v>1</v>
      </c>
      <c r="Z71" t="s">
        <v>948</v>
      </c>
      <c r="AA71" t="s">
        <v>113</v>
      </c>
      <c r="AB71" t="s">
        <v>949</v>
      </c>
      <c r="AC71" t="s">
        <v>868</v>
      </c>
      <c r="AD71">
        <v>1</v>
      </c>
      <c r="AE71" t="s">
        <v>950</v>
      </c>
      <c r="AF71" t="s">
        <v>113</v>
      </c>
      <c r="AG71" t="s">
        <v>113</v>
      </c>
      <c r="AH71" t="s">
        <v>131</v>
      </c>
      <c r="AI71" t="s">
        <v>131</v>
      </c>
      <c r="AJ71" t="s">
        <v>132</v>
      </c>
      <c r="AK71" t="s">
        <v>113</v>
      </c>
      <c r="AL71" t="s">
        <v>951</v>
      </c>
      <c r="AM71" t="s">
        <v>952</v>
      </c>
      <c r="AN71" t="s">
        <v>949</v>
      </c>
      <c r="AO71" t="s">
        <v>177</v>
      </c>
      <c r="AP71">
        <v>41988209330</v>
      </c>
      <c r="AQ71" t="s">
        <v>953</v>
      </c>
      <c r="AR71" t="s">
        <v>113</v>
      </c>
      <c r="AS71" t="s">
        <v>113</v>
      </c>
      <c r="AT71" t="s">
        <v>113</v>
      </c>
      <c r="AU71" t="s">
        <v>113</v>
      </c>
      <c r="AW71" t="s">
        <v>113</v>
      </c>
      <c r="AX71" s="82">
        <f>IFERROR(FIND("Óbitos/feridos",consulta_completa__11[[#This Row],[13 - Ocorrências/Ambientes Atingidos]]),0)</f>
        <v>0</v>
      </c>
      <c r="AY71" s="83" t="str">
        <f t="shared" si="33"/>
        <v/>
      </c>
      <c r="AZ71" s="82">
        <f>IFERROR(FIND("População afetada/evacuada",consulta_completa__11[[#This Row],[13 - Ocorrências/Ambientes Atingidos]]),0)</f>
        <v>0</v>
      </c>
      <c r="BA71" s="82" t="str">
        <f t="shared" si="34"/>
        <v/>
      </c>
      <c r="BB71" s="82">
        <f>IFERROR(FIND("Suspensão de abastecimento de água",consulta_completa__11[[#This Row],[13 - Ocorrências/Ambientes Atingidos]]),0)</f>
        <v>0</v>
      </c>
      <c r="BC71" s="83" t="str">
        <f t="shared" si="62"/>
        <v/>
      </c>
      <c r="BD71" s="82">
        <f>IFERROR(FIND("Rio/córrego",consulta_completa__11[[#This Row],[13 - Ocorrências/Ambientes Atingidos]]),0)</f>
        <v>0</v>
      </c>
      <c r="BE71" s="83" t="str">
        <f t="shared" si="35"/>
        <v/>
      </c>
      <c r="BF71" s="82">
        <f>IFERROR(FIND("Lago",consulta_completa__11[[#This Row],[13 - Ocorrências/Ambientes Atingidos]]),0)</f>
        <v>0</v>
      </c>
      <c r="BG71" s="83" t="str">
        <f t="shared" si="36"/>
        <v/>
      </c>
      <c r="BH71" s="82">
        <f>IFERROR(FIND("Mar",consulta_completa__11[[#This Row],[13 - Ocorrências/Ambientes Atingidos]]),0)</f>
        <v>0</v>
      </c>
      <c r="BI71" s="83" t="str">
        <f t="shared" si="37"/>
        <v/>
      </c>
      <c r="BJ71" s="82">
        <f>IFERROR(FIND("Praia",consulta_completa__11[[#This Row],[13 - Ocorrências/Ambientes Atingidos]]),0)</f>
        <v>0</v>
      </c>
      <c r="BK71" s="83" t="str">
        <f t="shared" si="38"/>
        <v/>
      </c>
      <c r="BL71" s="82">
        <f>IFERROR(FIND("Solo",consulta_completa__11[[#This Row],[13 - Ocorrências/Ambientes Atingidos]]),0)</f>
        <v>1</v>
      </c>
      <c r="BM71" s="83" t="str">
        <f t="shared" si="39"/>
        <v>X</v>
      </c>
      <c r="BN71" s="82">
        <f>IFERROR(FIND("Águas subterrâneas",consulta_completa__11[[#This Row],[13 - Ocorrências/Ambientes Atingidos]]),0)</f>
        <v>0</v>
      </c>
      <c r="BO71" s="83" t="str">
        <f t="shared" si="40"/>
        <v/>
      </c>
      <c r="BP71" s="82">
        <f>IFERROR(FIND("Atmosfera",consulta_completa__11[[#This Row],[13 - Ocorrências/Ambientes Atingidos]]),0)</f>
        <v>0</v>
      </c>
      <c r="BQ71" s="83" t="str">
        <f t="shared" si="41"/>
        <v/>
      </c>
      <c r="BR71" s="82">
        <f>IFERROR(FIND("Flora",consulta_completa__11[[#This Row],[13 - Ocorrências/Ambientes Atingidos]]),0)</f>
        <v>0</v>
      </c>
      <c r="BS71" s="83" t="str">
        <f t="shared" si="42"/>
        <v/>
      </c>
      <c r="BT71" s="82">
        <f>IFERROR(FIND("Fauna",consulta_completa__11[[#This Row],[13 - Ocorrências/Ambientes Atingidos]]),0)</f>
        <v>0</v>
      </c>
      <c r="BU71" s="83" t="str">
        <f t="shared" si="43"/>
        <v/>
      </c>
      <c r="BV71" s="82">
        <f>IFERROR(FIND("UC federal",consulta_completa__11[[#This Row],[13 - Ocorrências/Ambientes Atingidos]]),0)</f>
        <v>0</v>
      </c>
      <c r="BW71" s="83" t="str">
        <f t="shared" si="44"/>
        <v/>
      </c>
      <c r="BX71" s="82">
        <f>IFERROR(FIND("UC estadual/municipal",consulta_completa__11[[#This Row],[13 - Ocorrências/Ambientes Atingidos]]),0)</f>
        <v>0</v>
      </c>
      <c r="BY71" s="83" t="str">
        <f t="shared" si="45"/>
        <v/>
      </c>
      <c r="BZ71" s="82">
        <f>IFERROR(FIND("Outro(s)",consulta_completa__11[[#This Row],[13 - Ocorrências/Ambientes Atingidos]]),0)</f>
        <v>0</v>
      </c>
      <c r="CA71" s="83" t="str">
        <f t="shared" si="46"/>
        <v/>
      </c>
      <c r="CB71" s="82">
        <f>IFERROR(FIND("Sem dano",consulta_completa__11[[#This Row],[13 - Ocorrências/Ambientes Atingidos]]),0)</f>
        <v>0</v>
      </c>
      <c r="CC71" s="83" t="str">
        <f t="shared" si="47"/>
        <v/>
      </c>
      <c r="CD71" s="82" t="str">
        <f>IF(consulta_completa__11[[#This Row],[13 - Ocorrências/Ambientes Atingidos]]="","X","")</f>
        <v/>
      </c>
      <c r="CE71" s="84">
        <f>IFERROR(FIND("IBAMA",consulta_completa__11[[#This Row],[14 - Inst. Atuando no Local]]),0)</f>
        <v>0</v>
      </c>
      <c r="CF71" s="84" t="str">
        <f t="shared" si="48"/>
        <v/>
      </c>
      <c r="CG71" s="84">
        <f>IFERROR(FIND("OEMA",consulta_completa__11[[#This Row],[14 - Inst. Atuando no Local]]),0)</f>
        <v>0</v>
      </c>
      <c r="CH71" s="84" t="str">
        <f t="shared" si="49"/>
        <v/>
      </c>
      <c r="CI71" s="84">
        <f>IFERROR(FIND("DEFESA CIVIL",consulta_completa__11[[#This Row],[14 - Inst. Atuando no Local]]),0)</f>
        <v>0</v>
      </c>
      <c r="CJ71" s="84" t="str">
        <f t="shared" si="50"/>
        <v/>
      </c>
      <c r="CK71" s="84">
        <f>IFERROR(FIND("CORPO DE BOMBEIROS",consulta_completa__11[[#This Row],[14 - Inst. Atuando no Local]]),0)</f>
        <v>0</v>
      </c>
      <c r="CL71" s="84" t="str">
        <f t="shared" si="51"/>
        <v/>
      </c>
      <c r="CM71" s="84">
        <f>IFERROR(FIND("POLÍCIA RODOVIÁRIA",consulta_completa__11[[#This Row],[14 - Inst. Atuando no Local]]),0)</f>
        <v>0</v>
      </c>
      <c r="CN71" s="84" t="str">
        <f t="shared" si="52"/>
        <v/>
      </c>
      <c r="CO71" s="84">
        <f>IFERROR(FIND("POLÍCIA MILITAR",consulta_completa__11[[#This Row],[14 - Inst. Atuando no Local]]),0)</f>
        <v>0</v>
      </c>
      <c r="CP71" s="84" t="str">
        <f t="shared" si="53"/>
        <v/>
      </c>
      <c r="CQ71" s="84">
        <f>IFERROR(FIND("POLÍCIA CIVIL",consulta_completa__11[[#This Row],[14 - Inst. Atuando no Local]]),0)</f>
        <v>0</v>
      </c>
      <c r="CR71" s="84" t="str">
        <f t="shared" si="54"/>
        <v/>
      </c>
      <c r="CS71" s="84">
        <f>IFERROR(FIND("MARINHA DO BRASIL",consulta_completa__11[[#This Row],[14 - Inst. Atuando no Local]]),0)</f>
        <v>0</v>
      </c>
      <c r="CT71" s="84" t="str">
        <f t="shared" si="55"/>
        <v/>
      </c>
      <c r="CU71" s="84">
        <f>IFERROR(FIND("EMPRESA ESPECIALIZADA EM ATENDIMENTO",consulta_completa__11[[#This Row],[14 - Inst. Atuando no Local]]),0)</f>
        <v>0</v>
      </c>
      <c r="CV71" s="84" t="str">
        <f t="shared" si="56"/>
        <v/>
      </c>
      <c r="CW71" s="84">
        <f>IFERROR(FIND("IBAMA",consulta_completa__11[[#This Row],[14 - Inst. Atuando no Local]]),0)</f>
        <v>0</v>
      </c>
      <c r="CX71" s="84" t="str">
        <f t="shared" si="57"/>
        <v/>
      </c>
      <c r="CY71" s="84" t="str">
        <f>IF(consulta_completa__11[[#This Row],[14 - Inst. Atuando no Local]]="","X","")</f>
        <v/>
      </c>
      <c r="CZ71" s="84">
        <f>IFERROR(FIND("OUTRA (S)",consulta_completa__11[[#This Row],[14 - Inst. Atuando no Local]]),0)</f>
        <v>0</v>
      </c>
      <c r="DA71" s="84" t="str">
        <f t="shared" si="58"/>
        <v/>
      </c>
      <c r="DB71" s="35" t="str">
        <f t="shared" si="59"/>
        <v>Sim</v>
      </c>
      <c r="DC71" s="35" t="str">
        <f t="shared" si="60"/>
        <v>Não</v>
      </c>
      <c r="DD71" s="35" t="str">
        <f t="shared" si="61"/>
        <v>Sim</v>
      </c>
      <c r="DE71" s="87" t="str">
        <f t="shared" si="32"/>
        <v>Federal</v>
      </c>
    </row>
    <row r="72" spans="1:109">
      <c r="A72" s="14">
        <v>202512554022</v>
      </c>
      <c r="B72" s="1">
        <v>45680</v>
      </c>
      <c r="C72" t="s">
        <v>109</v>
      </c>
      <c r="D72" t="s">
        <v>390</v>
      </c>
      <c r="E72" t="s">
        <v>111</v>
      </c>
      <c r="F72" t="s">
        <v>112</v>
      </c>
      <c r="G72" t="s">
        <v>113</v>
      </c>
      <c r="H72" t="s">
        <v>114</v>
      </c>
      <c r="I72" t="s">
        <v>114</v>
      </c>
      <c r="J72" t="s">
        <v>954</v>
      </c>
      <c r="K72" t="s">
        <v>955</v>
      </c>
      <c r="L72" t="s">
        <v>117</v>
      </c>
      <c r="M72" t="s">
        <v>118</v>
      </c>
      <c r="N72" t="s">
        <v>119</v>
      </c>
      <c r="O72" t="s">
        <v>228</v>
      </c>
      <c r="P72" t="s">
        <v>142</v>
      </c>
      <c r="Q72" t="s">
        <v>122</v>
      </c>
      <c r="R72" t="s">
        <v>123</v>
      </c>
      <c r="S72" t="s">
        <v>393</v>
      </c>
      <c r="T72" t="s">
        <v>956</v>
      </c>
      <c r="U72" t="s">
        <v>957</v>
      </c>
      <c r="V72" t="s">
        <v>958</v>
      </c>
      <c r="Z72" t="s">
        <v>959</v>
      </c>
      <c r="AA72" t="s">
        <v>398</v>
      </c>
      <c r="AB72" t="s">
        <v>206</v>
      </c>
      <c r="AC72" t="s">
        <v>399</v>
      </c>
      <c r="AD72">
        <v>1</v>
      </c>
      <c r="AE72" t="s">
        <v>206</v>
      </c>
      <c r="AF72" t="s">
        <v>113</v>
      </c>
      <c r="AG72" t="s">
        <v>113</v>
      </c>
      <c r="AH72" t="s">
        <v>131</v>
      </c>
      <c r="AI72" t="s">
        <v>132</v>
      </c>
      <c r="AJ72" t="s">
        <v>131</v>
      </c>
      <c r="AK72" t="s">
        <v>960</v>
      </c>
      <c r="AL72" t="s">
        <v>961</v>
      </c>
      <c r="AM72" t="s">
        <v>402</v>
      </c>
      <c r="AN72" t="s">
        <v>113</v>
      </c>
      <c r="AO72" t="s">
        <v>113</v>
      </c>
      <c r="AQ72" t="s">
        <v>211</v>
      </c>
      <c r="AR72" t="s">
        <v>113</v>
      </c>
      <c r="AS72" t="s">
        <v>113</v>
      </c>
      <c r="AT72" t="s">
        <v>113</v>
      </c>
      <c r="AU72" t="s">
        <v>113</v>
      </c>
      <c r="AW72" t="s">
        <v>113</v>
      </c>
      <c r="AX72" s="82">
        <f>IFERROR(FIND("Óbitos/feridos",consulta_completa__11[[#This Row],[13 - Ocorrências/Ambientes Atingidos]]),0)</f>
        <v>0</v>
      </c>
      <c r="AY72" s="83" t="str">
        <f t="shared" si="33"/>
        <v/>
      </c>
      <c r="AZ72" s="82">
        <f>IFERROR(FIND("População afetada/evacuada",consulta_completa__11[[#This Row],[13 - Ocorrências/Ambientes Atingidos]]),0)</f>
        <v>0</v>
      </c>
      <c r="BA72" s="82" t="str">
        <f t="shared" si="34"/>
        <v/>
      </c>
      <c r="BB72" s="82">
        <f>IFERROR(FIND("Suspensão de abastecimento de água",consulta_completa__11[[#This Row],[13 - Ocorrências/Ambientes Atingidos]]),0)</f>
        <v>0</v>
      </c>
      <c r="BC72" s="83" t="str">
        <f t="shared" si="62"/>
        <v/>
      </c>
      <c r="BD72" s="82">
        <f>IFERROR(FIND("Rio/córrego",consulta_completa__11[[#This Row],[13 - Ocorrências/Ambientes Atingidos]]),0)</f>
        <v>0</v>
      </c>
      <c r="BE72" s="83" t="str">
        <f t="shared" si="35"/>
        <v/>
      </c>
      <c r="BF72" s="82">
        <f>IFERROR(FIND("Lago",consulta_completa__11[[#This Row],[13 - Ocorrências/Ambientes Atingidos]]),0)</f>
        <v>0</v>
      </c>
      <c r="BG72" s="83" t="str">
        <f t="shared" si="36"/>
        <v/>
      </c>
      <c r="BH72" s="82">
        <f>IFERROR(FIND("Mar",consulta_completa__11[[#This Row],[13 - Ocorrências/Ambientes Atingidos]]),0)</f>
        <v>1</v>
      </c>
      <c r="BI72" s="83" t="str">
        <f t="shared" si="37"/>
        <v>X</v>
      </c>
      <c r="BJ72" s="82">
        <f>IFERROR(FIND("Praia",consulta_completa__11[[#This Row],[13 - Ocorrências/Ambientes Atingidos]]),0)</f>
        <v>0</v>
      </c>
      <c r="BK72" s="83" t="str">
        <f t="shared" si="38"/>
        <v/>
      </c>
      <c r="BL72" s="82">
        <f>IFERROR(FIND("Solo",consulta_completa__11[[#This Row],[13 - Ocorrências/Ambientes Atingidos]]),0)</f>
        <v>0</v>
      </c>
      <c r="BM72" s="83" t="str">
        <f t="shared" si="39"/>
        <v/>
      </c>
      <c r="BN72" s="82">
        <f>IFERROR(FIND("Águas subterrâneas",consulta_completa__11[[#This Row],[13 - Ocorrências/Ambientes Atingidos]]),0)</f>
        <v>0</v>
      </c>
      <c r="BO72" s="83" t="str">
        <f t="shared" si="40"/>
        <v/>
      </c>
      <c r="BP72" s="82">
        <f>IFERROR(FIND("Atmosfera",consulta_completa__11[[#This Row],[13 - Ocorrências/Ambientes Atingidos]]),0)</f>
        <v>0</v>
      </c>
      <c r="BQ72" s="83" t="str">
        <f t="shared" si="41"/>
        <v/>
      </c>
      <c r="BR72" s="82">
        <f>IFERROR(FIND("Flora",consulta_completa__11[[#This Row],[13 - Ocorrências/Ambientes Atingidos]]),0)</f>
        <v>0</v>
      </c>
      <c r="BS72" s="83" t="str">
        <f t="shared" si="42"/>
        <v/>
      </c>
      <c r="BT72" s="82">
        <f>IFERROR(FIND("Fauna",consulta_completa__11[[#This Row],[13 - Ocorrências/Ambientes Atingidos]]),0)</f>
        <v>0</v>
      </c>
      <c r="BU72" s="83" t="str">
        <f t="shared" si="43"/>
        <v/>
      </c>
      <c r="BV72" s="82">
        <f>IFERROR(FIND("UC federal",consulta_completa__11[[#This Row],[13 - Ocorrências/Ambientes Atingidos]]),0)</f>
        <v>0</v>
      </c>
      <c r="BW72" s="83" t="str">
        <f t="shared" si="44"/>
        <v/>
      </c>
      <c r="BX72" s="82">
        <f>IFERROR(FIND("UC estadual/municipal",consulta_completa__11[[#This Row],[13 - Ocorrências/Ambientes Atingidos]]),0)</f>
        <v>0</v>
      </c>
      <c r="BY72" s="83" t="str">
        <f t="shared" si="45"/>
        <v/>
      </c>
      <c r="BZ72" s="82">
        <f>IFERROR(FIND("Outro(s)",consulta_completa__11[[#This Row],[13 - Ocorrências/Ambientes Atingidos]]),0)</f>
        <v>0</v>
      </c>
      <c r="CA72" s="83" t="str">
        <f t="shared" si="46"/>
        <v/>
      </c>
      <c r="CB72" s="82">
        <f>IFERROR(FIND("Sem dano",consulta_completa__11[[#This Row],[13 - Ocorrências/Ambientes Atingidos]]),0)</f>
        <v>0</v>
      </c>
      <c r="CC72" s="83" t="str">
        <f t="shared" si="47"/>
        <v/>
      </c>
      <c r="CD72" s="82" t="str">
        <f>IF(consulta_completa__11[[#This Row],[13 - Ocorrências/Ambientes Atingidos]]="","X","")</f>
        <v/>
      </c>
      <c r="CE72" s="84">
        <f>IFERROR(FIND("IBAMA",consulta_completa__11[[#This Row],[14 - Inst. Atuando no Local]]),0)</f>
        <v>0</v>
      </c>
      <c r="CF72" s="84" t="str">
        <f t="shared" si="48"/>
        <v/>
      </c>
      <c r="CG72" s="84">
        <f>IFERROR(FIND("OEMA",consulta_completa__11[[#This Row],[14 - Inst. Atuando no Local]]),0)</f>
        <v>0</v>
      </c>
      <c r="CH72" s="84" t="str">
        <f t="shared" si="49"/>
        <v/>
      </c>
      <c r="CI72" s="84">
        <f>IFERROR(FIND("DEFESA CIVIL",consulta_completa__11[[#This Row],[14 - Inst. Atuando no Local]]),0)</f>
        <v>0</v>
      </c>
      <c r="CJ72" s="84" t="str">
        <f t="shared" si="50"/>
        <v/>
      </c>
      <c r="CK72" s="84">
        <f>IFERROR(FIND("CORPO DE BOMBEIROS",consulta_completa__11[[#This Row],[14 - Inst. Atuando no Local]]),0)</f>
        <v>0</v>
      </c>
      <c r="CL72" s="84" t="str">
        <f t="shared" si="51"/>
        <v/>
      </c>
      <c r="CM72" s="84">
        <f>IFERROR(FIND("POLÍCIA RODOVIÁRIA",consulta_completa__11[[#This Row],[14 - Inst. Atuando no Local]]),0)</f>
        <v>0</v>
      </c>
      <c r="CN72" s="84" t="str">
        <f t="shared" si="52"/>
        <v/>
      </c>
      <c r="CO72" s="84">
        <f>IFERROR(FIND("POLÍCIA MILITAR",consulta_completa__11[[#This Row],[14 - Inst. Atuando no Local]]),0)</f>
        <v>0</v>
      </c>
      <c r="CP72" s="84" t="str">
        <f t="shared" si="53"/>
        <v/>
      </c>
      <c r="CQ72" s="84">
        <f>IFERROR(FIND("POLÍCIA CIVIL",consulta_completa__11[[#This Row],[14 - Inst. Atuando no Local]]),0)</f>
        <v>0</v>
      </c>
      <c r="CR72" s="84" t="str">
        <f t="shared" si="54"/>
        <v/>
      </c>
      <c r="CS72" s="84">
        <f>IFERROR(FIND("MARINHA DO BRASIL",consulta_completa__11[[#This Row],[14 - Inst. Atuando no Local]]),0)</f>
        <v>0</v>
      </c>
      <c r="CT72" s="84" t="str">
        <f t="shared" si="55"/>
        <v/>
      </c>
      <c r="CU72" s="84">
        <f>IFERROR(FIND("EMPRESA ESPECIALIZADA EM ATENDIMENTO",consulta_completa__11[[#This Row],[14 - Inst. Atuando no Local]]),0)</f>
        <v>0</v>
      </c>
      <c r="CV72" s="84" t="str">
        <f t="shared" si="56"/>
        <v/>
      </c>
      <c r="CW72" s="84">
        <f>IFERROR(FIND("IBAMA",consulta_completa__11[[#This Row],[14 - Inst. Atuando no Local]]),0)</f>
        <v>0</v>
      </c>
      <c r="CX72" s="84" t="str">
        <f t="shared" si="57"/>
        <v/>
      </c>
      <c r="CY72" s="84" t="str">
        <f>IF(consulta_completa__11[[#This Row],[14 - Inst. Atuando no Local]]="","X","")</f>
        <v/>
      </c>
      <c r="CZ72" s="84">
        <f>IFERROR(FIND("OUTRA (S)",consulta_completa__11[[#This Row],[14 - Inst. Atuando no Local]]),0)</f>
        <v>0</v>
      </c>
      <c r="DA72" s="84" t="str">
        <f t="shared" si="58"/>
        <v/>
      </c>
      <c r="DB72" s="35" t="str">
        <f t="shared" si="59"/>
        <v>Sim</v>
      </c>
      <c r="DC72" s="35" t="str">
        <f t="shared" si="60"/>
        <v>Não</v>
      </c>
      <c r="DD72" s="35" t="str">
        <f t="shared" si="61"/>
        <v>Sim</v>
      </c>
      <c r="DE72" s="87" t="str">
        <f t="shared" si="32"/>
        <v>Federal</v>
      </c>
    </row>
    <row r="73" spans="1:109">
      <c r="A73" s="14">
        <v>202512739650</v>
      </c>
      <c r="B73" s="1">
        <v>45681</v>
      </c>
      <c r="C73" t="s">
        <v>962</v>
      </c>
      <c r="D73" t="s">
        <v>180</v>
      </c>
      <c r="E73" t="s">
        <v>286</v>
      </c>
      <c r="F73" t="s">
        <v>112</v>
      </c>
      <c r="G73" t="s">
        <v>963</v>
      </c>
      <c r="H73" t="s">
        <v>113</v>
      </c>
      <c r="I73" t="s">
        <v>113</v>
      </c>
      <c r="J73" t="s">
        <v>113</v>
      </c>
      <c r="K73" t="s">
        <v>114</v>
      </c>
      <c r="L73" t="s">
        <v>114</v>
      </c>
      <c r="M73" t="s">
        <v>964</v>
      </c>
      <c r="N73" t="s">
        <v>811</v>
      </c>
      <c r="O73" t="s">
        <v>185</v>
      </c>
      <c r="P73" t="s">
        <v>200</v>
      </c>
      <c r="Q73" t="s">
        <v>143</v>
      </c>
      <c r="R73" t="s">
        <v>123</v>
      </c>
      <c r="S73" t="s">
        <v>113</v>
      </c>
      <c r="T73" t="s">
        <v>965</v>
      </c>
      <c r="U73" t="s">
        <v>966</v>
      </c>
      <c r="V73" t="s">
        <v>967</v>
      </c>
      <c r="Z73" t="s">
        <v>968</v>
      </c>
      <c r="AA73" t="s">
        <v>969</v>
      </c>
      <c r="AB73" t="s">
        <v>113</v>
      </c>
      <c r="AC73" t="s">
        <v>113</v>
      </c>
      <c r="AE73" t="s">
        <v>970</v>
      </c>
      <c r="AF73" t="s">
        <v>971</v>
      </c>
      <c r="AG73" t="s">
        <v>113</v>
      </c>
      <c r="AH73" t="s">
        <v>131</v>
      </c>
      <c r="AI73" t="s">
        <v>131</v>
      </c>
      <c r="AJ73" t="s">
        <v>131</v>
      </c>
      <c r="AK73" t="s">
        <v>972</v>
      </c>
      <c r="AL73" t="s">
        <v>973</v>
      </c>
      <c r="AM73" t="s">
        <v>153</v>
      </c>
      <c r="AN73" t="s">
        <v>154</v>
      </c>
      <c r="AO73" t="s">
        <v>974</v>
      </c>
      <c r="AP73">
        <v>6133161070</v>
      </c>
      <c r="AQ73" t="s">
        <v>156</v>
      </c>
      <c r="AR73" t="s">
        <v>113</v>
      </c>
      <c r="AS73" t="s">
        <v>113</v>
      </c>
      <c r="AT73" t="s">
        <v>113</v>
      </c>
      <c r="AU73" t="s">
        <v>113</v>
      </c>
      <c r="AW73" t="s">
        <v>113</v>
      </c>
      <c r="AX73" s="82">
        <f>IFERROR(FIND("Óbitos/feridos",consulta_completa__11[[#This Row],[13 - Ocorrências/Ambientes Atingidos]]),0)</f>
        <v>1</v>
      </c>
      <c r="AY73" s="83" t="str">
        <f t="shared" si="33"/>
        <v>X</v>
      </c>
      <c r="AZ73" s="82">
        <f>IFERROR(FIND("População afetada/evacuada",consulta_completa__11[[#This Row],[13 - Ocorrências/Ambientes Atingidos]]),0)</f>
        <v>0</v>
      </c>
      <c r="BA73" s="82" t="str">
        <f t="shared" si="34"/>
        <v/>
      </c>
      <c r="BB73" s="82">
        <f>IFERROR(FIND("Suspensão de abastecimento de água",consulta_completa__11[[#This Row],[13 - Ocorrências/Ambientes Atingidos]]),0)</f>
        <v>0</v>
      </c>
      <c r="BC73" s="83" t="str">
        <f t="shared" si="62"/>
        <v/>
      </c>
      <c r="BD73" s="82">
        <f>IFERROR(FIND("Rio/córrego",consulta_completa__11[[#This Row],[13 - Ocorrências/Ambientes Atingidos]]),0)</f>
        <v>33</v>
      </c>
      <c r="BE73" s="83" t="str">
        <f t="shared" si="35"/>
        <v>X</v>
      </c>
      <c r="BF73" s="82">
        <f>IFERROR(FIND("Lago",consulta_completa__11[[#This Row],[13 - Ocorrências/Ambientes Atingidos]]),0)</f>
        <v>0</v>
      </c>
      <c r="BG73" s="83" t="str">
        <f t="shared" si="36"/>
        <v/>
      </c>
      <c r="BH73" s="82">
        <f>IFERROR(FIND("Mar",consulta_completa__11[[#This Row],[13 - Ocorrências/Ambientes Atingidos]]),0)</f>
        <v>0</v>
      </c>
      <c r="BI73" s="83" t="str">
        <f t="shared" si="37"/>
        <v/>
      </c>
      <c r="BJ73" s="82">
        <f>IFERROR(FIND("Praia",consulta_completa__11[[#This Row],[13 - Ocorrências/Ambientes Atingidos]]),0)</f>
        <v>0</v>
      </c>
      <c r="BK73" s="83" t="str">
        <f t="shared" si="38"/>
        <v/>
      </c>
      <c r="BL73" s="82">
        <f>IFERROR(FIND("Solo",consulta_completa__11[[#This Row],[13 - Ocorrências/Ambientes Atingidos]]),0)</f>
        <v>59</v>
      </c>
      <c r="BM73" s="83" t="str">
        <f t="shared" si="39"/>
        <v>X</v>
      </c>
      <c r="BN73" s="82">
        <f>IFERROR(FIND("Águas subterrâneas",consulta_completa__11[[#This Row],[13 - Ocorrências/Ambientes Atingidos]]),0)</f>
        <v>0</v>
      </c>
      <c r="BO73" s="83" t="str">
        <f t="shared" si="40"/>
        <v/>
      </c>
      <c r="BP73" s="82">
        <f>IFERROR(FIND("Atmosfera",consulta_completa__11[[#This Row],[13 - Ocorrências/Ambientes Atingidos]]),0)</f>
        <v>0</v>
      </c>
      <c r="BQ73" s="83" t="str">
        <f t="shared" si="41"/>
        <v/>
      </c>
      <c r="BR73" s="82">
        <f>IFERROR(FIND("Flora",consulta_completa__11[[#This Row],[13 - Ocorrências/Ambientes Atingidos]]),0)</f>
        <v>0</v>
      </c>
      <c r="BS73" s="83" t="str">
        <f t="shared" si="42"/>
        <v/>
      </c>
      <c r="BT73" s="82">
        <f>IFERROR(FIND("Fauna",consulta_completa__11[[#This Row],[13 - Ocorrências/Ambientes Atingidos]]),0)</f>
        <v>0</v>
      </c>
      <c r="BU73" s="83" t="str">
        <f t="shared" si="43"/>
        <v/>
      </c>
      <c r="BV73" s="82">
        <f>IFERROR(FIND("UC federal",consulta_completa__11[[#This Row],[13 - Ocorrências/Ambientes Atingidos]]),0)</f>
        <v>0</v>
      </c>
      <c r="BW73" s="83" t="str">
        <f t="shared" si="44"/>
        <v/>
      </c>
      <c r="BX73" s="82">
        <f>IFERROR(FIND("UC estadual/municipal",consulta_completa__11[[#This Row],[13 - Ocorrências/Ambientes Atingidos]]),0)</f>
        <v>0</v>
      </c>
      <c r="BY73" s="83" t="str">
        <f t="shared" si="45"/>
        <v/>
      </c>
      <c r="BZ73" s="82">
        <f>IFERROR(FIND("Outro(s)",consulta_completa__11[[#This Row],[13 - Ocorrências/Ambientes Atingidos]]),0)</f>
        <v>0</v>
      </c>
      <c r="CA73" s="83" t="str">
        <f t="shared" si="46"/>
        <v/>
      </c>
      <c r="CB73" s="82">
        <f>IFERROR(FIND("Sem dano",consulta_completa__11[[#This Row],[13 - Ocorrências/Ambientes Atingidos]]),0)</f>
        <v>0</v>
      </c>
      <c r="CC73" s="83" t="str">
        <f t="shared" si="47"/>
        <v/>
      </c>
      <c r="CD73" s="82" t="str">
        <f>IF(consulta_completa__11[[#This Row],[13 - Ocorrências/Ambientes Atingidos]]="","X","")</f>
        <v/>
      </c>
      <c r="CE73" s="84">
        <f>IFERROR(FIND("IBAMA",consulta_completa__11[[#This Row],[14 - Inst. Atuando no Local]]),0)</f>
        <v>0</v>
      </c>
      <c r="CF73" s="84" t="str">
        <f t="shared" si="48"/>
        <v/>
      </c>
      <c r="CG73" s="84">
        <f>IFERROR(FIND("OEMA",consulta_completa__11[[#This Row],[14 - Inst. Atuando no Local]]),0)</f>
        <v>0</v>
      </c>
      <c r="CH73" s="84" t="str">
        <f t="shared" si="49"/>
        <v/>
      </c>
      <c r="CI73" s="84">
        <f>IFERROR(FIND("DEFESA CIVIL",consulta_completa__11[[#This Row],[14 - Inst. Atuando no Local]]),0)</f>
        <v>0</v>
      </c>
      <c r="CJ73" s="84" t="str">
        <f t="shared" si="50"/>
        <v/>
      </c>
      <c r="CK73" s="84">
        <f>IFERROR(FIND("CORPO DE BOMBEIROS",consulta_completa__11[[#This Row],[14 - Inst. Atuando no Local]]),0)</f>
        <v>0</v>
      </c>
      <c r="CL73" s="84" t="str">
        <f t="shared" si="51"/>
        <v/>
      </c>
      <c r="CM73" s="84">
        <f>IFERROR(FIND("POLÍCIA RODOVIÁRIA",consulta_completa__11[[#This Row],[14 - Inst. Atuando no Local]]),0)</f>
        <v>0</v>
      </c>
      <c r="CN73" s="84" t="str">
        <f t="shared" si="52"/>
        <v/>
      </c>
      <c r="CO73" s="84">
        <f>IFERROR(FIND("POLÍCIA MILITAR",consulta_completa__11[[#This Row],[14 - Inst. Atuando no Local]]),0)</f>
        <v>0</v>
      </c>
      <c r="CP73" s="84" t="str">
        <f t="shared" si="53"/>
        <v/>
      </c>
      <c r="CQ73" s="84">
        <f>IFERROR(FIND("POLÍCIA CIVIL",consulta_completa__11[[#This Row],[14 - Inst. Atuando no Local]]),0)</f>
        <v>0</v>
      </c>
      <c r="CR73" s="84" t="str">
        <f t="shared" si="54"/>
        <v/>
      </c>
      <c r="CS73" s="84">
        <f>IFERROR(FIND("MARINHA DO BRASIL",consulta_completa__11[[#This Row],[14 - Inst. Atuando no Local]]),0)</f>
        <v>0</v>
      </c>
      <c r="CT73" s="84" t="str">
        <f t="shared" si="55"/>
        <v/>
      </c>
      <c r="CU73" s="84">
        <f>IFERROR(FIND("EMPRESA ESPECIALIZADA EM ATENDIMENTO",consulta_completa__11[[#This Row],[14 - Inst. Atuando no Local]]),0)</f>
        <v>0</v>
      </c>
      <c r="CV73" s="84" t="str">
        <f t="shared" si="56"/>
        <v/>
      </c>
      <c r="CW73" s="84">
        <f>IFERROR(FIND("IBAMA",consulta_completa__11[[#This Row],[14 - Inst. Atuando no Local]]),0)</f>
        <v>0</v>
      </c>
      <c r="CX73" s="84" t="str">
        <f t="shared" si="57"/>
        <v/>
      </c>
      <c r="CY73" s="84" t="str">
        <f>IF(consulta_completa__11[[#This Row],[14 - Inst. Atuando no Local]]="","X","")</f>
        <v/>
      </c>
      <c r="CZ73" s="84">
        <f>IFERROR(FIND("OUTRA (S)",consulta_completa__11[[#This Row],[14 - Inst. Atuando no Local]]),0)</f>
        <v>0</v>
      </c>
      <c r="DA73" s="84" t="str">
        <f t="shared" si="58"/>
        <v/>
      </c>
      <c r="DB73" s="35" t="str">
        <f t="shared" si="59"/>
        <v>Sim</v>
      </c>
      <c r="DC73" s="35" t="str">
        <f t="shared" si="60"/>
        <v>Não</v>
      </c>
      <c r="DD73" s="35" t="str">
        <f t="shared" si="61"/>
        <v>Sim</v>
      </c>
      <c r="DE73" s="87" t="str">
        <f t="shared" si="32"/>
        <v>Sem informação</v>
      </c>
    </row>
    <row r="74" spans="1:109">
      <c r="A74" s="14">
        <v>202512564851</v>
      </c>
      <c r="B74" s="1">
        <v>45682</v>
      </c>
      <c r="C74" t="s">
        <v>109</v>
      </c>
      <c r="D74" t="s">
        <v>161</v>
      </c>
      <c r="E74" t="s">
        <v>111</v>
      </c>
      <c r="F74" t="s">
        <v>112</v>
      </c>
      <c r="G74" t="s">
        <v>113</v>
      </c>
      <c r="H74" t="s">
        <v>114</v>
      </c>
      <c r="I74" t="s">
        <v>114</v>
      </c>
      <c r="J74" t="s">
        <v>975</v>
      </c>
      <c r="K74" t="s">
        <v>976</v>
      </c>
      <c r="L74" t="s">
        <v>648</v>
      </c>
      <c r="M74" t="s">
        <v>118</v>
      </c>
      <c r="N74" t="s">
        <v>119</v>
      </c>
      <c r="O74" t="s">
        <v>239</v>
      </c>
      <c r="P74" t="s">
        <v>229</v>
      </c>
      <c r="Q74" t="s">
        <v>143</v>
      </c>
      <c r="R74" t="s">
        <v>123</v>
      </c>
      <c r="S74" t="s">
        <v>124</v>
      </c>
      <c r="T74" t="s">
        <v>977</v>
      </c>
      <c r="U74" t="s">
        <v>978</v>
      </c>
      <c r="V74" t="s">
        <v>979</v>
      </c>
      <c r="Z74" t="s">
        <v>980</v>
      </c>
      <c r="AA74" t="s">
        <v>981</v>
      </c>
      <c r="AB74" t="s">
        <v>982</v>
      </c>
      <c r="AC74" t="s">
        <v>983</v>
      </c>
      <c r="AD74">
        <v>1</v>
      </c>
      <c r="AE74" t="s">
        <v>984</v>
      </c>
      <c r="AF74" t="s">
        <v>113</v>
      </c>
      <c r="AG74" t="s">
        <v>113</v>
      </c>
      <c r="AH74" t="s">
        <v>131</v>
      </c>
      <c r="AI74" t="s">
        <v>131</v>
      </c>
      <c r="AJ74" t="s">
        <v>132</v>
      </c>
      <c r="AK74" t="s">
        <v>113</v>
      </c>
      <c r="AL74" t="s">
        <v>985</v>
      </c>
      <c r="AM74" t="s">
        <v>986</v>
      </c>
      <c r="AN74" t="s">
        <v>987</v>
      </c>
      <c r="AO74" t="s">
        <v>988</v>
      </c>
      <c r="AP74">
        <v>21971328094</v>
      </c>
      <c r="AQ74" t="s">
        <v>989</v>
      </c>
      <c r="AR74" t="s">
        <v>113</v>
      </c>
      <c r="AS74" t="s">
        <v>113</v>
      </c>
      <c r="AT74" t="s">
        <v>113</v>
      </c>
      <c r="AU74" t="s">
        <v>113</v>
      </c>
      <c r="AW74" t="s">
        <v>113</v>
      </c>
      <c r="AX74" s="82">
        <f>IFERROR(FIND("Óbitos/feridos",consulta_completa__11[[#This Row],[13 - Ocorrências/Ambientes Atingidos]]),0)</f>
        <v>0</v>
      </c>
      <c r="AY74" s="83" t="str">
        <f t="shared" si="33"/>
        <v/>
      </c>
      <c r="AZ74" s="82">
        <f>IFERROR(FIND("População afetada/evacuada",consulta_completa__11[[#This Row],[13 - Ocorrências/Ambientes Atingidos]]),0)</f>
        <v>0</v>
      </c>
      <c r="BA74" s="82" t="str">
        <f t="shared" si="34"/>
        <v/>
      </c>
      <c r="BB74" s="82">
        <f>IFERROR(FIND("Suspensão de abastecimento de água",consulta_completa__11[[#This Row],[13 - Ocorrências/Ambientes Atingidos]]),0)</f>
        <v>0</v>
      </c>
      <c r="BC74" s="83" t="str">
        <f t="shared" si="62"/>
        <v/>
      </c>
      <c r="BD74" s="82">
        <f>IFERROR(FIND("Rio/córrego",consulta_completa__11[[#This Row],[13 - Ocorrências/Ambientes Atingidos]]),0)</f>
        <v>0</v>
      </c>
      <c r="BE74" s="83" t="str">
        <f t="shared" si="35"/>
        <v/>
      </c>
      <c r="BF74" s="82">
        <f>IFERROR(FIND("Lago",consulta_completa__11[[#This Row],[13 - Ocorrências/Ambientes Atingidos]]),0)</f>
        <v>0</v>
      </c>
      <c r="BG74" s="83" t="str">
        <f t="shared" si="36"/>
        <v/>
      </c>
      <c r="BH74" s="82">
        <f>IFERROR(FIND("Mar",consulta_completa__11[[#This Row],[13 - Ocorrências/Ambientes Atingidos]]),0)</f>
        <v>1</v>
      </c>
      <c r="BI74" s="83" t="str">
        <f t="shared" si="37"/>
        <v>X</v>
      </c>
      <c r="BJ74" s="82">
        <f>IFERROR(FIND("Praia",consulta_completa__11[[#This Row],[13 - Ocorrências/Ambientes Atingidos]]),0)</f>
        <v>0</v>
      </c>
      <c r="BK74" s="83" t="str">
        <f t="shared" si="38"/>
        <v/>
      </c>
      <c r="BL74" s="82">
        <f>IFERROR(FIND("Solo",consulta_completa__11[[#This Row],[13 - Ocorrências/Ambientes Atingidos]]),0)</f>
        <v>0</v>
      </c>
      <c r="BM74" s="83" t="str">
        <f t="shared" si="39"/>
        <v/>
      </c>
      <c r="BN74" s="82">
        <f>IFERROR(FIND("Águas subterrâneas",consulta_completa__11[[#This Row],[13 - Ocorrências/Ambientes Atingidos]]),0)</f>
        <v>0</v>
      </c>
      <c r="BO74" s="83" t="str">
        <f t="shared" si="40"/>
        <v/>
      </c>
      <c r="BP74" s="82">
        <f>IFERROR(FIND("Atmosfera",consulta_completa__11[[#This Row],[13 - Ocorrências/Ambientes Atingidos]]),0)</f>
        <v>0</v>
      </c>
      <c r="BQ74" s="83" t="str">
        <f t="shared" si="41"/>
        <v/>
      </c>
      <c r="BR74" s="82">
        <f>IFERROR(FIND("Flora",consulta_completa__11[[#This Row],[13 - Ocorrências/Ambientes Atingidos]]),0)</f>
        <v>0</v>
      </c>
      <c r="BS74" s="83" t="str">
        <f t="shared" si="42"/>
        <v/>
      </c>
      <c r="BT74" s="82">
        <f>IFERROR(FIND("Fauna",consulta_completa__11[[#This Row],[13 - Ocorrências/Ambientes Atingidos]]),0)</f>
        <v>0</v>
      </c>
      <c r="BU74" s="83" t="str">
        <f t="shared" si="43"/>
        <v/>
      </c>
      <c r="BV74" s="82">
        <f>IFERROR(FIND("UC federal",consulta_completa__11[[#This Row],[13 - Ocorrências/Ambientes Atingidos]]),0)</f>
        <v>0</v>
      </c>
      <c r="BW74" s="83" t="str">
        <f t="shared" si="44"/>
        <v/>
      </c>
      <c r="BX74" s="82">
        <f>IFERROR(FIND("UC estadual/municipal",consulta_completa__11[[#This Row],[13 - Ocorrências/Ambientes Atingidos]]),0)</f>
        <v>0</v>
      </c>
      <c r="BY74" s="83" t="str">
        <f t="shared" si="45"/>
        <v/>
      </c>
      <c r="BZ74" s="82">
        <f>IFERROR(FIND("Outro(s)",consulta_completa__11[[#This Row],[13 - Ocorrências/Ambientes Atingidos]]),0)</f>
        <v>0</v>
      </c>
      <c r="CA74" s="83" t="str">
        <f t="shared" si="46"/>
        <v/>
      </c>
      <c r="CB74" s="82">
        <f>IFERROR(FIND("Sem dano",consulta_completa__11[[#This Row],[13 - Ocorrências/Ambientes Atingidos]]),0)</f>
        <v>0</v>
      </c>
      <c r="CC74" s="83" t="str">
        <f t="shared" si="47"/>
        <v/>
      </c>
      <c r="CD74" s="82" t="str">
        <f>IF(consulta_completa__11[[#This Row],[13 - Ocorrências/Ambientes Atingidos]]="","X","")</f>
        <v/>
      </c>
      <c r="CE74" s="84">
        <f>IFERROR(FIND("IBAMA",consulta_completa__11[[#This Row],[14 - Inst. Atuando no Local]]),0)</f>
        <v>0</v>
      </c>
      <c r="CF74" s="84" t="str">
        <f t="shared" si="48"/>
        <v/>
      </c>
      <c r="CG74" s="84">
        <f>IFERROR(FIND("OEMA",consulta_completa__11[[#This Row],[14 - Inst. Atuando no Local]]),0)</f>
        <v>0</v>
      </c>
      <c r="CH74" s="84" t="str">
        <f t="shared" si="49"/>
        <v/>
      </c>
      <c r="CI74" s="84">
        <f>IFERROR(FIND("DEFESA CIVIL",consulta_completa__11[[#This Row],[14 - Inst. Atuando no Local]]),0)</f>
        <v>0</v>
      </c>
      <c r="CJ74" s="84" t="str">
        <f t="shared" si="50"/>
        <v/>
      </c>
      <c r="CK74" s="84">
        <f>IFERROR(FIND("CORPO DE BOMBEIROS",consulta_completa__11[[#This Row],[14 - Inst. Atuando no Local]]),0)</f>
        <v>0</v>
      </c>
      <c r="CL74" s="84" t="str">
        <f t="shared" si="51"/>
        <v/>
      </c>
      <c r="CM74" s="84">
        <f>IFERROR(FIND("POLÍCIA RODOVIÁRIA",consulta_completa__11[[#This Row],[14 - Inst. Atuando no Local]]),0)</f>
        <v>0</v>
      </c>
      <c r="CN74" s="84" t="str">
        <f t="shared" si="52"/>
        <v/>
      </c>
      <c r="CO74" s="84">
        <f>IFERROR(FIND("POLÍCIA MILITAR",consulta_completa__11[[#This Row],[14 - Inst. Atuando no Local]]),0)</f>
        <v>0</v>
      </c>
      <c r="CP74" s="84" t="str">
        <f t="shared" si="53"/>
        <v/>
      </c>
      <c r="CQ74" s="84">
        <f>IFERROR(FIND("POLÍCIA CIVIL",consulta_completa__11[[#This Row],[14 - Inst. Atuando no Local]]),0)</f>
        <v>0</v>
      </c>
      <c r="CR74" s="84" t="str">
        <f t="shared" si="54"/>
        <v/>
      </c>
      <c r="CS74" s="84">
        <f>IFERROR(FIND("MARINHA DO BRASIL",consulta_completa__11[[#This Row],[14 - Inst. Atuando no Local]]),0)</f>
        <v>0</v>
      </c>
      <c r="CT74" s="84" t="str">
        <f t="shared" si="55"/>
        <v/>
      </c>
      <c r="CU74" s="84">
        <f>IFERROR(FIND("EMPRESA ESPECIALIZADA EM ATENDIMENTO",consulta_completa__11[[#This Row],[14 - Inst. Atuando no Local]]),0)</f>
        <v>0</v>
      </c>
      <c r="CV74" s="84" t="str">
        <f t="shared" si="56"/>
        <v/>
      </c>
      <c r="CW74" s="84">
        <f>IFERROR(FIND("IBAMA",consulta_completa__11[[#This Row],[14 - Inst. Atuando no Local]]),0)</f>
        <v>0</v>
      </c>
      <c r="CX74" s="84" t="str">
        <f t="shared" si="57"/>
        <v/>
      </c>
      <c r="CY74" s="84" t="str">
        <f>IF(consulta_completa__11[[#This Row],[14 - Inst. Atuando no Local]]="","X","")</f>
        <v/>
      </c>
      <c r="CZ74" s="84">
        <f>IFERROR(FIND("OUTRA (S)",consulta_completa__11[[#This Row],[14 - Inst. Atuando no Local]]),0)</f>
        <v>0</v>
      </c>
      <c r="DA74" s="84" t="str">
        <f t="shared" si="58"/>
        <v/>
      </c>
      <c r="DB74" s="35" t="str">
        <f t="shared" si="59"/>
        <v>Sim</v>
      </c>
      <c r="DC74" s="35" t="str">
        <f t="shared" si="60"/>
        <v>Não</v>
      </c>
      <c r="DD74" s="35" t="str">
        <f t="shared" si="61"/>
        <v>Sim</v>
      </c>
      <c r="DE74" s="87" t="str">
        <f t="shared" si="32"/>
        <v>Federal</v>
      </c>
    </row>
    <row r="75" spans="1:109">
      <c r="A75" s="14">
        <v>202512746851</v>
      </c>
      <c r="B75" s="1">
        <v>45683</v>
      </c>
      <c r="C75" t="s">
        <v>373</v>
      </c>
      <c r="D75" t="s">
        <v>374</v>
      </c>
      <c r="E75" t="s">
        <v>139</v>
      </c>
      <c r="F75" t="s">
        <v>139</v>
      </c>
      <c r="G75" t="s">
        <v>696</v>
      </c>
      <c r="H75" t="s">
        <v>990</v>
      </c>
      <c r="I75" t="s">
        <v>117</v>
      </c>
      <c r="J75" t="s">
        <v>113</v>
      </c>
      <c r="K75" t="s">
        <v>114</v>
      </c>
      <c r="L75" t="s">
        <v>114</v>
      </c>
      <c r="M75" t="s">
        <v>140</v>
      </c>
      <c r="N75" t="s">
        <v>113</v>
      </c>
      <c r="O75" t="s">
        <v>239</v>
      </c>
      <c r="P75" t="s">
        <v>272</v>
      </c>
      <c r="Q75" t="s">
        <v>230</v>
      </c>
      <c r="R75" t="s">
        <v>123</v>
      </c>
      <c r="S75" t="s">
        <v>113</v>
      </c>
      <c r="T75" t="s">
        <v>991</v>
      </c>
      <c r="U75" t="s">
        <v>992</v>
      </c>
      <c r="V75" t="s">
        <v>113</v>
      </c>
      <c r="W75" t="b">
        <v>1</v>
      </c>
      <c r="Z75" t="s">
        <v>113</v>
      </c>
      <c r="AA75" t="s">
        <v>993</v>
      </c>
      <c r="AB75" t="s">
        <v>380</v>
      </c>
      <c r="AC75" t="s">
        <v>381</v>
      </c>
      <c r="AD75">
        <v>2</v>
      </c>
      <c r="AE75" t="s">
        <v>113</v>
      </c>
      <c r="AF75" t="s">
        <v>113</v>
      </c>
      <c r="AG75" t="s">
        <v>113</v>
      </c>
      <c r="AH75" t="s">
        <v>131</v>
      </c>
      <c r="AI75" t="s">
        <v>132</v>
      </c>
      <c r="AJ75" t="s">
        <v>131</v>
      </c>
      <c r="AK75" t="s">
        <v>994</v>
      </c>
      <c r="AL75" t="s">
        <v>995</v>
      </c>
      <c r="AM75" t="s">
        <v>387</v>
      </c>
      <c r="AN75" t="s">
        <v>380</v>
      </c>
      <c r="AO75" t="s">
        <v>996</v>
      </c>
      <c r="AP75">
        <v>82998006713</v>
      </c>
      <c r="AQ75" t="s">
        <v>389</v>
      </c>
      <c r="AR75" t="s">
        <v>113</v>
      </c>
      <c r="AS75" t="s">
        <v>113</v>
      </c>
      <c r="AT75" t="s">
        <v>113</v>
      </c>
      <c r="AU75" t="s">
        <v>113</v>
      </c>
      <c r="AW75" t="s">
        <v>113</v>
      </c>
      <c r="AX75" s="82">
        <f>IFERROR(FIND("Óbitos/feridos",consulta_completa__11[[#This Row],[13 - Ocorrências/Ambientes Atingidos]]),0)</f>
        <v>0</v>
      </c>
      <c r="AY75" s="83" t="str">
        <f t="shared" si="33"/>
        <v/>
      </c>
      <c r="AZ75" s="82">
        <f>IFERROR(FIND("População afetada/evacuada",consulta_completa__11[[#This Row],[13 - Ocorrências/Ambientes Atingidos]]),0)</f>
        <v>0</v>
      </c>
      <c r="BA75" s="82" t="str">
        <f t="shared" si="34"/>
        <v/>
      </c>
      <c r="BB75" s="82">
        <f>IFERROR(FIND("Suspensão de abastecimento de água",consulta_completa__11[[#This Row],[13 - Ocorrências/Ambientes Atingidos]]),0)</f>
        <v>0</v>
      </c>
      <c r="BC75" s="83" t="str">
        <f t="shared" si="62"/>
        <v/>
      </c>
      <c r="BD75" s="82">
        <f>IFERROR(FIND("Rio/córrego",consulta_completa__11[[#This Row],[13 - Ocorrências/Ambientes Atingidos]]),0)</f>
        <v>0</v>
      </c>
      <c r="BE75" s="83" t="str">
        <f t="shared" si="35"/>
        <v/>
      </c>
      <c r="BF75" s="82">
        <f>IFERROR(FIND("Lago",consulta_completa__11[[#This Row],[13 - Ocorrências/Ambientes Atingidos]]),0)</f>
        <v>0</v>
      </c>
      <c r="BG75" s="83" t="str">
        <f t="shared" si="36"/>
        <v/>
      </c>
      <c r="BH75" s="82">
        <f>IFERROR(FIND("Mar",consulta_completa__11[[#This Row],[13 - Ocorrências/Ambientes Atingidos]]),0)</f>
        <v>0</v>
      </c>
      <c r="BI75" s="83" t="str">
        <f t="shared" si="37"/>
        <v/>
      </c>
      <c r="BJ75" s="82">
        <f>IFERROR(FIND("Praia",consulta_completa__11[[#This Row],[13 - Ocorrências/Ambientes Atingidos]]),0)</f>
        <v>0</v>
      </c>
      <c r="BK75" s="83" t="str">
        <f t="shared" si="38"/>
        <v/>
      </c>
      <c r="BL75" s="82">
        <f>IFERROR(FIND("Solo",consulta_completa__11[[#This Row],[13 - Ocorrências/Ambientes Atingidos]]),0)</f>
        <v>1</v>
      </c>
      <c r="BM75" s="83" t="str">
        <f t="shared" si="39"/>
        <v>X</v>
      </c>
      <c r="BN75" s="82">
        <f>IFERROR(FIND("Águas subterrâneas",consulta_completa__11[[#This Row],[13 - Ocorrências/Ambientes Atingidos]]),0)</f>
        <v>0</v>
      </c>
      <c r="BO75" s="83" t="str">
        <f t="shared" si="40"/>
        <v/>
      </c>
      <c r="BP75" s="82">
        <f>IFERROR(FIND("Atmosfera",consulta_completa__11[[#This Row],[13 - Ocorrências/Ambientes Atingidos]]),0)</f>
        <v>0</v>
      </c>
      <c r="BQ75" s="83" t="str">
        <f t="shared" si="41"/>
        <v/>
      </c>
      <c r="BR75" s="82">
        <f>IFERROR(FIND("Flora",consulta_completa__11[[#This Row],[13 - Ocorrências/Ambientes Atingidos]]),0)</f>
        <v>0</v>
      </c>
      <c r="BS75" s="83" t="str">
        <f t="shared" si="42"/>
        <v/>
      </c>
      <c r="BT75" s="82">
        <f>IFERROR(FIND("Fauna",consulta_completa__11[[#This Row],[13 - Ocorrências/Ambientes Atingidos]]),0)</f>
        <v>0</v>
      </c>
      <c r="BU75" s="83" t="str">
        <f t="shared" si="43"/>
        <v/>
      </c>
      <c r="BV75" s="82">
        <f>IFERROR(FIND("UC federal",consulta_completa__11[[#This Row],[13 - Ocorrências/Ambientes Atingidos]]),0)</f>
        <v>0</v>
      </c>
      <c r="BW75" s="83" t="str">
        <f t="shared" si="44"/>
        <v/>
      </c>
      <c r="BX75" s="82">
        <f>IFERROR(FIND("UC estadual/municipal",consulta_completa__11[[#This Row],[13 - Ocorrências/Ambientes Atingidos]]),0)</f>
        <v>0</v>
      </c>
      <c r="BY75" s="83" t="str">
        <f t="shared" si="45"/>
        <v/>
      </c>
      <c r="BZ75" s="82">
        <f>IFERROR(FIND("Outro(s)",consulta_completa__11[[#This Row],[13 - Ocorrências/Ambientes Atingidos]]),0)</f>
        <v>0</v>
      </c>
      <c r="CA75" s="83" t="str">
        <f t="shared" si="46"/>
        <v/>
      </c>
      <c r="CB75" s="82">
        <f>IFERROR(FIND("Sem dano",consulta_completa__11[[#This Row],[13 - Ocorrências/Ambientes Atingidos]]),0)</f>
        <v>0</v>
      </c>
      <c r="CC75" s="83" t="str">
        <f t="shared" si="47"/>
        <v/>
      </c>
      <c r="CD75" s="82" t="str">
        <f>IF(consulta_completa__11[[#This Row],[13 - Ocorrências/Ambientes Atingidos]]="","X","")</f>
        <v/>
      </c>
      <c r="CE75" s="84">
        <f>IFERROR(FIND("IBAMA",consulta_completa__11[[#This Row],[14 - Inst. Atuando no Local]]),0)</f>
        <v>0</v>
      </c>
      <c r="CF75" s="84" t="str">
        <f t="shared" si="48"/>
        <v/>
      </c>
      <c r="CG75" s="84">
        <f>IFERROR(FIND("OEMA",consulta_completa__11[[#This Row],[14 - Inst. Atuando no Local]]),0)</f>
        <v>0</v>
      </c>
      <c r="CH75" s="84" t="str">
        <f t="shared" si="49"/>
        <v/>
      </c>
      <c r="CI75" s="84">
        <f>IFERROR(FIND("DEFESA CIVIL",consulta_completa__11[[#This Row],[14 - Inst. Atuando no Local]]),0)</f>
        <v>0</v>
      </c>
      <c r="CJ75" s="84" t="str">
        <f t="shared" si="50"/>
        <v/>
      </c>
      <c r="CK75" s="84">
        <f>IFERROR(FIND("CORPO DE BOMBEIROS",consulta_completa__11[[#This Row],[14 - Inst. Atuando no Local]]),0)</f>
        <v>0</v>
      </c>
      <c r="CL75" s="84" t="str">
        <f t="shared" si="51"/>
        <v/>
      </c>
      <c r="CM75" s="84">
        <f>IFERROR(FIND("POLÍCIA RODOVIÁRIA",consulta_completa__11[[#This Row],[14 - Inst. Atuando no Local]]),0)</f>
        <v>0</v>
      </c>
      <c r="CN75" s="84" t="str">
        <f t="shared" si="52"/>
        <v/>
      </c>
      <c r="CO75" s="84">
        <f>IFERROR(FIND("POLÍCIA MILITAR",consulta_completa__11[[#This Row],[14 - Inst. Atuando no Local]]),0)</f>
        <v>0</v>
      </c>
      <c r="CP75" s="84" t="str">
        <f t="shared" si="53"/>
        <v/>
      </c>
      <c r="CQ75" s="84">
        <f>IFERROR(FIND("POLÍCIA CIVIL",consulta_completa__11[[#This Row],[14 - Inst. Atuando no Local]]),0)</f>
        <v>0</v>
      </c>
      <c r="CR75" s="84" t="str">
        <f t="shared" si="54"/>
        <v/>
      </c>
      <c r="CS75" s="84">
        <f>IFERROR(FIND("MARINHA DO BRASIL",consulta_completa__11[[#This Row],[14 - Inst. Atuando no Local]]),0)</f>
        <v>0</v>
      </c>
      <c r="CT75" s="84" t="str">
        <f t="shared" si="55"/>
        <v/>
      </c>
      <c r="CU75" s="84">
        <f>IFERROR(FIND("EMPRESA ESPECIALIZADA EM ATENDIMENTO",consulta_completa__11[[#This Row],[14 - Inst. Atuando no Local]]),0)</f>
        <v>0</v>
      </c>
      <c r="CV75" s="84" t="str">
        <f t="shared" si="56"/>
        <v/>
      </c>
      <c r="CW75" s="84">
        <f>IFERROR(FIND("IBAMA",consulta_completa__11[[#This Row],[14 - Inst. Atuando no Local]]),0)</f>
        <v>0</v>
      </c>
      <c r="CX75" s="84" t="str">
        <f t="shared" si="57"/>
        <v/>
      </c>
      <c r="CY75" s="84" t="str">
        <f>IF(consulta_completa__11[[#This Row],[14 - Inst. Atuando no Local]]="","X","")</f>
        <v>X</v>
      </c>
      <c r="CZ75" s="84">
        <f>IFERROR(FIND("OUTRA (S)",consulta_completa__11[[#This Row],[14 - Inst. Atuando no Local]]),0)</f>
        <v>0</v>
      </c>
      <c r="DA75" s="84" t="str">
        <f t="shared" si="58"/>
        <v/>
      </c>
      <c r="DB75" s="35" t="str">
        <f t="shared" si="59"/>
        <v>Sim</v>
      </c>
      <c r="DC75" s="35" t="str">
        <f t="shared" si="60"/>
        <v>Não</v>
      </c>
      <c r="DD75" s="35" t="str">
        <f t="shared" si="61"/>
        <v>Sim</v>
      </c>
      <c r="DE75" s="87" t="str">
        <f t="shared" si="32"/>
        <v>Estadual</v>
      </c>
    </row>
    <row r="76" spans="1:109">
      <c r="A76" s="14">
        <v>202512828827</v>
      </c>
      <c r="B76" s="1">
        <v>45683</v>
      </c>
      <c r="C76" t="s">
        <v>997</v>
      </c>
      <c r="D76" t="s">
        <v>998</v>
      </c>
      <c r="E76" t="s">
        <v>286</v>
      </c>
      <c r="F76" t="s">
        <v>112</v>
      </c>
      <c r="G76" t="s">
        <v>113</v>
      </c>
      <c r="H76" t="s">
        <v>114</v>
      </c>
      <c r="I76" t="s">
        <v>114</v>
      </c>
      <c r="J76" t="s">
        <v>113</v>
      </c>
      <c r="K76" t="s">
        <v>114</v>
      </c>
      <c r="L76" t="s">
        <v>114</v>
      </c>
      <c r="M76" t="s">
        <v>139</v>
      </c>
      <c r="N76" t="s">
        <v>999</v>
      </c>
      <c r="O76" t="s">
        <v>120</v>
      </c>
      <c r="P76" t="s">
        <v>272</v>
      </c>
      <c r="Q76" t="s">
        <v>143</v>
      </c>
      <c r="R76" t="s">
        <v>123</v>
      </c>
      <c r="S76" t="s">
        <v>113</v>
      </c>
      <c r="T76" t="s">
        <v>1000</v>
      </c>
      <c r="U76" t="s">
        <v>1001</v>
      </c>
      <c r="V76" t="s">
        <v>1002</v>
      </c>
      <c r="W76" t="b">
        <v>1</v>
      </c>
      <c r="Z76" t="s">
        <v>1003</v>
      </c>
      <c r="AA76" t="s">
        <v>1004</v>
      </c>
      <c r="AB76" t="s">
        <v>1005</v>
      </c>
      <c r="AC76" t="s">
        <v>1006</v>
      </c>
      <c r="AD76">
        <v>0</v>
      </c>
      <c r="AE76" t="s">
        <v>1007</v>
      </c>
      <c r="AF76" t="s">
        <v>113</v>
      </c>
      <c r="AG76" t="s">
        <v>113</v>
      </c>
      <c r="AH76" t="s">
        <v>194</v>
      </c>
      <c r="AI76" t="s">
        <v>132</v>
      </c>
      <c r="AJ76" t="s">
        <v>131</v>
      </c>
      <c r="AK76" t="s">
        <v>1008</v>
      </c>
      <c r="AL76" t="s">
        <v>1009</v>
      </c>
      <c r="AM76" t="s">
        <v>1010</v>
      </c>
      <c r="AN76" t="s">
        <v>1011</v>
      </c>
      <c r="AO76" t="s">
        <v>1012</v>
      </c>
      <c r="AP76">
        <v>6239468113</v>
      </c>
      <c r="AQ76" t="s">
        <v>1013</v>
      </c>
      <c r="AR76" t="s">
        <v>113</v>
      </c>
      <c r="AS76" t="s">
        <v>113</v>
      </c>
      <c r="AT76" t="s">
        <v>113</v>
      </c>
      <c r="AU76" t="s">
        <v>113</v>
      </c>
      <c r="AW76" t="s">
        <v>113</v>
      </c>
      <c r="AX76" s="82">
        <f>IFERROR(FIND("Óbitos/feridos",consulta_completa__11[[#This Row],[13 - Ocorrências/Ambientes Atingidos]]),0)</f>
        <v>0</v>
      </c>
      <c r="AY76" s="83" t="str">
        <f t="shared" si="33"/>
        <v/>
      </c>
      <c r="AZ76" s="82">
        <f>IFERROR(FIND("População afetada/evacuada",consulta_completa__11[[#This Row],[13 - Ocorrências/Ambientes Atingidos]]),0)</f>
        <v>0</v>
      </c>
      <c r="BA76" s="82" t="str">
        <f t="shared" si="34"/>
        <v/>
      </c>
      <c r="BB76" s="82">
        <f>IFERROR(FIND("Suspensão de abastecimento de água",consulta_completa__11[[#This Row],[13 - Ocorrências/Ambientes Atingidos]]),0)</f>
        <v>0</v>
      </c>
      <c r="BC76" s="83" t="str">
        <f t="shared" si="62"/>
        <v/>
      </c>
      <c r="BD76" s="82">
        <f>IFERROR(FIND("Rio/córrego",consulta_completa__11[[#This Row],[13 - Ocorrências/Ambientes Atingidos]]),0)</f>
        <v>0</v>
      </c>
      <c r="BE76" s="83" t="str">
        <f t="shared" si="35"/>
        <v/>
      </c>
      <c r="BF76" s="82">
        <f>IFERROR(FIND("Lago",consulta_completa__11[[#This Row],[13 - Ocorrências/Ambientes Atingidos]]),0)</f>
        <v>0</v>
      </c>
      <c r="BG76" s="83" t="str">
        <f t="shared" si="36"/>
        <v/>
      </c>
      <c r="BH76" s="82">
        <f>IFERROR(FIND("Mar",consulta_completa__11[[#This Row],[13 - Ocorrências/Ambientes Atingidos]]),0)</f>
        <v>0</v>
      </c>
      <c r="BI76" s="83" t="str">
        <f t="shared" si="37"/>
        <v/>
      </c>
      <c r="BJ76" s="82">
        <f>IFERROR(FIND("Praia",consulta_completa__11[[#This Row],[13 - Ocorrências/Ambientes Atingidos]]),0)</f>
        <v>0</v>
      </c>
      <c r="BK76" s="83" t="str">
        <f t="shared" si="38"/>
        <v/>
      </c>
      <c r="BL76" s="82">
        <f>IFERROR(FIND("Solo",consulta_completa__11[[#This Row],[13 - Ocorrências/Ambientes Atingidos]]),0)</f>
        <v>0</v>
      </c>
      <c r="BM76" s="83" t="str">
        <f t="shared" si="39"/>
        <v/>
      </c>
      <c r="BN76" s="82">
        <f>IFERROR(FIND("Águas subterrâneas",consulta_completa__11[[#This Row],[13 - Ocorrências/Ambientes Atingidos]]),0)</f>
        <v>0</v>
      </c>
      <c r="BO76" s="83" t="str">
        <f t="shared" si="40"/>
        <v/>
      </c>
      <c r="BP76" s="82">
        <f>IFERROR(FIND("Atmosfera",consulta_completa__11[[#This Row],[13 - Ocorrências/Ambientes Atingidos]]),0)</f>
        <v>0</v>
      </c>
      <c r="BQ76" s="83" t="str">
        <f t="shared" si="41"/>
        <v/>
      </c>
      <c r="BR76" s="82">
        <f>IFERROR(FIND("Flora",consulta_completa__11[[#This Row],[13 - Ocorrências/Ambientes Atingidos]]),0)</f>
        <v>0</v>
      </c>
      <c r="BS76" s="83" t="str">
        <f t="shared" si="42"/>
        <v/>
      </c>
      <c r="BT76" s="82">
        <f>IFERROR(FIND("Fauna",consulta_completa__11[[#This Row],[13 - Ocorrências/Ambientes Atingidos]]),0)</f>
        <v>0</v>
      </c>
      <c r="BU76" s="83" t="str">
        <f t="shared" si="43"/>
        <v/>
      </c>
      <c r="BV76" s="82">
        <f>IFERROR(FIND("UC federal",consulta_completa__11[[#This Row],[13 - Ocorrências/Ambientes Atingidos]]),0)</f>
        <v>0</v>
      </c>
      <c r="BW76" s="83" t="str">
        <f t="shared" si="44"/>
        <v/>
      </c>
      <c r="BX76" s="82">
        <f>IFERROR(FIND("UC estadual/municipal",consulta_completa__11[[#This Row],[13 - Ocorrências/Ambientes Atingidos]]),0)</f>
        <v>0</v>
      </c>
      <c r="BY76" s="83" t="str">
        <f t="shared" si="45"/>
        <v/>
      </c>
      <c r="BZ76" s="82">
        <f>IFERROR(FIND("Outro(s)",consulta_completa__11[[#This Row],[13 - Ocorrências/Ambientes Atingidos]]),0)</f>
        <v>1</v>
      </c>
      <c r="CA76" s="83" t="str">
        <f t="shared" si="46"/>
        <v>X</v>
      </c>
      <c r="CB76" s="82">
        <f>IFERROR(FIND("Sem dano",consulta_completa__11[[#This Row],[13 - Ocorrências/Ambientes Atingidos]]),0)</f>
        <v>0</v>
      </c>
      <c r="CC76" s="83" t="str">
        <f t="shared" si="47"/>
        <v/>
      </c>
      <c r="CD76" s="82" t="str">
        <f>IF(consulta_completa__11[[#This Row],[13 - Ocorrências/Ambientes Atingidos]]="","X","")</f>
        <v/>
      </c>
      <c r="CE76" s="84">
        <f>IFERROR(FIND("IBAMA",consulta_completa__11[[#This Row],[14 - Inst. Atuando no Local]]),0)</f>
        <v>51</v>
      </c>
      <c r="CF76" s="84" t="str">
        <f t="shared" si="48"/>
        <v>X</v>
      </c>
      <c r="CG76" s="84">
        <f>IFERROR(FIND("OEMA",consulta_completa__11[[#This Row],[14 - Inst. Atuando no Local]]),0)</f>
        <v>0</v>
      </c>
      <c r="CH76" s="84" t="str">
        <f t="shared" si="49"/>
        <v/>
      </c>
      <c r="CI76" s="84">
        <f>IFERROR(FIND("DEFESA CIVIL",consulta_completa__11[[#This Row],[14 - Inst. Atuando no Local]]),0)</f>
        <v>0</v>
      </c>
      <c r="CJ76" s="84" t="str">
        <f t="shared" si="50"/>
        <v/>
      </c>
      <c r="CK76" s="84">
        <f>IFERROR(FIND("CORPO DE BOMBEIROS",consulta_completa__11[[#This Row],[14 - Inst. Atuando no Local]]),0)</f>
        <v>0</v>
      </c>
      <c r="CL76" s="84" t="str">
        <f t="shared" si="51"/>
        <v/>
      </c>
      <c r="CM76" s="84">
        <f>IFERROR(FIND("POLÍCIA RODOVIÁRIA",consulta_completa__11[[#This Row],[14 - Inst. Atuando no Local]]),0)</f>
        <v>0</v>
      </c>
      <c r="CN76" s="84" t="str">
        <f t="shared" si="52"/>
        <v/>
      </c>
      <c r="CO76" s="84">
        <f>IFERROR(FIND("POLÍCIA MILITAR",consulta_completa__11[[#This Row],[14 - Inst. Atuando no Local]]),0)</f>
        <v>0</v>
      </c>
      <c r="CP76" s="84" t="str">
        <f t="shared" si="53"/>
        <v/>
      </c>
      <c r="CQ76" s="84">
        <f>IFERROR(FIND("POLÍCIA CIVIL",consulta_completa__11[[#This Row],[14 - Inst. Atuando no Local]]),0)</f>
        <v>0</v>
      </c>
      <c r="CR76" s="84" t="str">
        <f t="shared" si="54"/>
        <v/>
      </c>
      <c r="CS76" s="84">
        <f>IFERROR(FIND("MARINHA DO BRASIL",consulta_completa__11[[#This Row],[14 - Inst. Atuando no Local]]),0)</f>
        <v>0</v>
      </c>
      <c r="CT76" s="84" t="str">
        <f t="shared" si="55"/>
        <v/>
      </c>
      <c r="CU76" s="84">
        <f>IFERROR(FIND("EMPRESA ESPECIALIZADA EM ATENDIMENTO",consulta_completa__11[[#This Row],[14 - Inst. Atuando no Local]]),0)</f>
        <v>0</v>
      </c>
      <c r="CV76" s="84" t="str">
        <f t="shared" si="56"/>
        <v/>
      </c>
      <c r="CW76" s="84">
        <f>IFERROR(FIND("IBAMA",consulta_completa__11[[#This Row],[14 - Inst. Atuando no Local]]),0)</f>
        <v>51</v>
      </c>
      <c r="CX76" s="84" t="str">
        <f t="shared" si="57"/>
        <v>X</v>
      </c>
      <c r="CY76" s="84" t="str">
        <f>IF(consulta_completa__11[[#This Row],[14 - Inst. Atuando no Local]]="","X","")</f>
        <v/>
      </c>
      <c r="CZ76" s="84">
        <f>IFERROR(FIND("OUTRA (S)",consulta_completa__11[[#This Row],[14 - Inst. Atuando no Local]]),0)</f>
        <v>0</v>
      </c>
      <c r="DA76" s="84" t="str">
        <f t="shared" si="58"/>
        <v/>
      </c>
      <c r="DB76" s="35" t="str">
        <f t="shared" si="59"/>
        <v>Sim</v>
      </c>
      <c r="DC76" s="35" t="str">
        <f t="shared" si="60"/>
        <v>Não</v>
      </c>
      <c r="DD76" s="35" t="str">
        <f t="shared" si="61"/>
        <v>Sim</v>
      </c>
      <c r="DE76" s="87" t="str">
        <f t="shared" si="32"/>
        <v>Sem informação</v>
      </c>
    </row>
    <row r="77" spans="1:109">
      <c r="A77" s="14">
        <v>202512779234</v>
      </c>
      <c r="B77" s="1">
        <v>45684</v>
      </c>
      <c r="C77" t="s">
        <v>109</v>
      </c>
      <c r="D77" t="s">
        <v>212</v>
      </c>
      <c r="E77" t="s">
        <v>452</v>
      </c>
      <c r="F77" t="s">
        <v>112</v>
      </c>
      <c r="G77" t="s">
        <v>113</v>
      </c>
      <c r="H77" t="s">
        <v>114</v>
      </c>
      <c r="I77" t="s">
        <v>114</v>
      </c>
      <c r="J77" t="s">
        <v>391</v>
      </c>
      <c r="K77" t="s">
        <v>1014</v>
      </c>
      <c r="L77" t="s">
        <v>117</v>
      </c>
      <c r="M77" t="s">
        <v>118</v>
      </c>
      <c r="N77" t="s">
        <v>119</v>
      </c>
      <c r="O77" t="s">
        <v>228</v>
      </c>
      <c r="P77" t="s">
        <v>299</v>
      </c>
      <c r="Q77" t="s">
        <v>143</v>
      </c>
      <c r="R77" t="s">
        <v>123</v>
      </c>
      <c r="S77" t="s">
        <v>124</v>
      </c>
      <c r="T77" t="s">
        <v>1015</v>
      </c>
      <c r="U77" t="s">
        <v>1016</v>
      </c>
      <c r="V77" t="s">
        <v>1017</v>
      </c>
      <c r="Z77" t="s">
        <v>1018</v>
      </c>
      <c r="AA77" t="s">
        <v>398</v>
      </c>
      <c r="AB77" t="s">
        <v>135</v>
      </c>
      <c r="AC77" t="s">
        <v>130</v>
      </c>
      <c r="AD77">
        <v>1</v>
      </c>
      <c r="AE77" t="s">
        <v>135</v>
      </c>
      <c r="AF77" t="s">
        <v>113</v>
      </c>
      <c r="AG77" t="s">
        <v>113</v>
      </c>
      <c r="AH77" t="s">
        <v>131</v>
      </c>
      <c r="AI77" t="s">
        <v>132</v>
      </c>
      <c r="AJ77" t="s">
        <v>131</v>
      </c>
      <c r="AK77" t="s">
        <v>1019</v>
      </c>
      <c r="AL77" t="s">
        <v>1020</v>
      </c>
      <c r="AM77" t="s">
        <v>135</v>
      </c>
      <c r="AN77" t="s">
        <v>113</v>
      </c>
      <c r="AO77" t="s">
        <v>113</v>
      </c>
      <c r="AQ77" t="s">
        <v>136</v>
      </c>
      <c r="AR77" t="s">
        <v>113</v>
      </c>
      <c r="AS77" t="s">
        <v>113</v>
      </c>
      <c r="AT77" t="s">
        <v>113</v>
      </c>
      <c r="AU77" t="s">
        <v>113</v>
      </c>
      <c r="AW77" t="s">
        <v>113</v>
      </c>
      <c r="AX77" s="82">
        <f>IFERROR(FIND("Óbitos/feridos",consulta_completa__11[[#This Row],[13 - Ocorrências/Ambientes Atingidos]]),0)</f>
        <v>0</v>
      </c>
      <c r="AY77" s="83" t="str">
        <f t="shared" si="33"/>
        <v/>
      </c>
      <c r="AZ77" s="82">
        <f>IFERROR(FIND("População afetada/evacuada",consulta_completa__11[[#This Row],[13 - Ocorrências/Ambientes Atingidos]]),0)</f>
        <v>0</v>
      </c>
      <c r="BA77" s="82" t="str">
        <f t="shared" si="34"/>
        <v/>
      </c>
      <c r="BB77" s="82">
        <f>IFERROR(FIND("Suspensão de abastecimento de água",consulta_completa__11[[#This Row],[13 - Ocorrências/Ambientes Atingidos]]),0)</f>
        <v>0</v>
      </c>
      <c r="BC77" s="83" t="str">
        <f t="shared" si="62"/>
        <v/>
      </c>
      <c r="BD77" s="82">
        <f>IFERROR(FIND("Rio/córrego",consulta_completa__11[[#This Row],[13 - Ocorrências/Ambientes Atingidos]]),0)</f>
        <v>0</v>
      </c>
      <c r="BE77" s="83" t="str">
        <f t="shared" si="35"/>
        <v/>
      </c>
      <c r="BF77" s="82">
        <f>IFERROR(FIND("Lago",consulta_completa__11[[#This Row],[13 - Ocorrências/Ambientes Atingidos]]),0)</f>
        <v>0</v>
      </c>
      <c r="BG77" s="83" t="str">
        <f t="shared" si="36"/>
        <v/>
      </c>
      <c r="BH77" s="82">
        <f>IFERROR(FIND("Mar",consulta_completa__11[[#This Row],[13 - Ocorrências/Ambientes Atingidos]]),0)</f>
        <v>1</v>
      </c>
      <c r="BI77" s="83" t="str">
        <f t="shared" si="37"/>
        <v>X</v>
      </c>
      <c r="BJ77" s="82">
        <f>IFERROR(FIND("Praia",consulta_completa__11[[#This Row],[13 - Ocorrências/Ambientes Atingidos]]),0)</f>
        <v>0</v>
      </c>
      <c r="BK77" s="83" t="str">
        <f t="shared" si="38"/>
        <v/>
      </c>
      <c r="BL77" s="82">
        <f>IFERROR(FIND("Solo",consulta_completa__11[[#This Row],[13 - Ocorrências/Ambientes Atingidos]]),0)</f>
        <v>0</v>
      </c>
      <c r="BM77" s="83" t="str">
        <f t="shared" si="39"/>
        <v/>
      </c>
      <c r="BN77" s="82">
        <f>IFERROR(FIND("Águas subterrâneas",consulta_completa__11[[#This Row],[13 - Ocorrências/Ambientes Atingidos]]),0)</f>
        <v>0</v>
      </c>
      <c r="BO77" s="83" t="str">
        <f t="shared" si="40"/>
        <v/>
      </c>
      <c r="BP77" s="82">
        <f>IFERROR(FIND("Atmosfera",consulta_completa__11[[#This Row],[13 - Ocorrências/Ambientes Atingidos]]),0)</f>
        <v>0</v>
      </c>
      <c r="BQ77" s="83" t="str">
        <f t="shared" si="41"/>
        <v/>
      </c>
      <c r="BR77" s="82">
        <f>IFERROR(FIND("Flora",consulta_completa__11[[#This Row],[13 - Ocorrências/Ambientes Atingidos]]),0)</f>
        <v>0</v>
      </c>
      <c r="BS77" s="83" t="str">
        <f t="shared" si="42"/>
        <v/>
      </c>
      <c r="BT77" s="82">
        <f>IFERROR(FIND("Fauna",consulta_completa__11[[#This Row],[13 - Ocorrências/Ambientes Atingidos]]),0)</f>
        <v>0</v>
      </c>
      <c r="BU77" s="83" t="str">
        <f t="shared" si="43"/>
        <v/>
      </c>
      <c r="BV77" s="82">
        <f>IFERROR(FIND("UC federal",consulta_completa__11[[#This Row],[13 - Ocorrências/Ambientes Atingidos]]),0)</f>
        <v>0</v>
      </c>
      <c r="BW77" s="83" t="str">
        <f t="shared" si="44"/>
        <v/>
      </c>
      <c r="BX77" s="82">
        <f>IFERROR(FIND("UC estadual/municipal",consulta_completa__11[[#This Row],[13 - Ocorrências/Ambientes Atingidos]]),0)</f>
        <v>0</v>
      </c>
      <c r="BY77" s="83" t="str">
        <f t="shared" si="45"/>
        <v/>
      </c>
      <c r="BZ77" s="82">
        <f>IFERROR(FIND("Outro(s)",consulta_completa__11[[#This Row],[13 - Ocorrências/Ambientes Atingidos]]),0)</f>
        <v>0</v>
      </c>
      <c r="CA77" s="83" t="str">
        <f t="shared" si="46"/>
        <v/>
      </c>
      <c r="CB77" s="82">
        <f>IFERROR(FIND("Sem dano",consulta_completa__11[[#This Row],[13 - Ocorrências/Ambientes Atingidos]]),0)</f>
        <v>0</v>
      </c>
      <c r="CC77" s="83" t="str">
        <f t="shared" si="47"/>
        <v/>
      </c>
      <c r="CD77" s="82" t="str">
        <f>IF(consulta_completa__11[[#This Row],[13 - Ocorrências/Ambientes Atingidos]]="","X","")</f>
        <v/>
      </c>
      <c r="CE77" s="84">
        <f>IFERROR(FIND("IBAMA",consulta_completa__11[[#This Row],[14 - Inst. Atuando no Local]]),0)</f>
        <v>0</v>
      </c>
      <c r="CF77" s="84" t="str">
        <f t="shared" si="48"/>
        <v/>
      </c>
      <c r="CG77" s="84">
        <f>IFERROR(FIND("OEMA",consulta_completa__11[[#This Row],[14 - Inst. Atuando no Local]]),0)</f>
        <v>0</v>
      </c>
      <c r="CH77" s="84" t="str">
        <f t="shared" si="49"/>
        <v/>
      </c>
      <c r="CI77" s="84">
        <f>IFERROR(FIND("DEFESA CIVIL",consulta_completa__11[[#This Row],[14 - Inst. Atuando no Local]]),0)</f>
        <v>0</v>
      </c>
      <c r="CJ77" s="84" t="str">
        <f t="shared" si="50"/>
        <v/>
      </c>
      <c r="CK77" s="84">
        <f>IFERROR(FIND("CORPO DE BOMBEIROS",consulta_completa__11[[#This Row],[14 - Inst. Atuando no Local]]),0)</f>
        <v>0</v>
      </c>
      <c r="CL77" s="84" t="str">
        <f t="shared" si="51"/>
        <v/>
      </c>
      <c r="CM77" s="84">
        <f>IFERROR(FIND("POLÍCIA RODOVIÁRIA",consulta_completa__11[[#This Row],[14 - Inst. Atuando no Local]]),0)</f>
        <v>0</v>
      </c>
      <c r="CN77" s="84" t="str">
        <f t="shared" si="52"/>
        <v/>
      </c>
      <c r="CO77" s="84">
        <f>IFERROR(FIND("POLÍCIA MILITAR",consulta_completa__11[[#This Row],[14 - Inst. Atuando no Local]]),0)</f>
        <v>0</v>
      </c>
      <c r="CP77" s="84" t="str">
        <f t="shared" si="53"/>
        <v/>
      </c>
      <c r="CQ77" s="84">
        <f>IFERROR(FIND("POLÍCIA CIVIL",consulta_completa__11[[#This Row],[14 - Inst. Atuando no Local]]),0)</f>
        <v>0</v>
      </c>
      <c r="CR77" s="84" t="str">
        <f t="shared" si="54"/>
        <v/>
      </c>
      <c r="CS77" s="84">
        <f>IFERROR(FIND("MARINHA DO BRASIL",consulta_completa__11[[#This Row],[14 - Inst. Atuando no Local]]),0)</f>
        <v>0</v>
      </c>
      <c r="CT77" s="84" t="str">
        <f t="shared" si="55"/>
        <v/>
      </c>
      <c r="CU77" s="84">
        <f>IFERROR(FIND("EMPRESA ESPECIALIZADA EM ATENDIMENTO",consulta_completa__11[[#This Row],[14 - Inst. Atuando no Local]]),0)</f>
        <v>0</v>
      </c>
      <c r="CV77" s="84" t="str">
        <f t="shared" si="56"/>
        <v/>
      </c>
      <c r="CW77" s="84">
        <f>IFERROR(FIND("IBAMA",consulta_completa__11[[#This Row],[14 - Inst. Atuando no Local]]),0)</f>
        <v>0</v>
      </c>
      <c r="CX77" s="84" t="str">
        <f t="shared" si="57"/>
        <v/>
      </c>
      <c r="CY77" s="84" t="str">
        <f>IF(consulta_completa__11[[#This Row],[14 - Inst. Atuando no Local]]="","X","")</f>
        <v/>
      </c>
      <c r="CZ77" s="84">
        <f>IFERROR(FIND("OUTRA (S)",consulta_completa__11[[#This Row],[14 - Inst. Atuando no Local]]),0)</f>
        <v>0</v>
      </c>
      <c r="DA77" s="84" t="str">
        <f t="shared" si="58"/>
        <v/>
      </c>
      <c r="DB77" s="35" t="str">
        <f t="shared" si="59"/>
        <v>Sim</v>
      </c>
      <c r="DC77" s="35" t="str">
        <f t="shared" si="60"/>
        <v>Não</v>
      </c>
      <c r="DD77" s="35" t="str">
        <f t="shared" si="61"/>
        <v>Sim</v>
      </c>
      <c r="DE77" s="87" t="str">
        <f t="shared" si="32"/>
        <v>Federal</v>
      </c>
    </row>
    <row r="78" spans="1:109">
      <c r="A78" s="14">
        <v>202512825234</v>
      </c>
      <c r="B78" s="1">
        <v>45684</v>
      </c>
      <c r="C78" t="s">
        <v>373</v>
      </c>
      <c r="D78" t="s">
        <v>374</v>
      </c>
      <c r="E78" t="s">
        <v>139</v>
      </c>
      <c r="F78" t="s">
        <v>113</v>
      </c>
      <c r="G78" t="s">
        <v>113</v>
      </c>
      <c r="H78" t="s">
        <v>114</v>
      </c>
      <c r="I78" t="s">
        <v>114</v>
      </c>
      <c r="J78" t="s">
        <v>1021</v>
      </c>
      <c r="K78" t="s">
        <v>1022</v>
      </c>
      <c r="L78" t="s">
        <v>117</v>
      </c>
      <c r="M78" t="s">
        <v>140</v>
      </c>
      <c r="N78" t="s">
        <v>119</v>
      </c>
      <c r="O78" t="s">
        <v>239</v>
      </c>
      <c r="P78" t="s">
        <v>299</v>
      </c>
      <c r="Q78" t="s">
        <v>230</v>
      </c>
      <c r="R78" t="s">
        <v>123</v>
      </c>
      <c r="S78" t="s">
        <v>113</v>
      </c>
      <c r="T78" t="s">
        <v>991</v>
      </c>
      <c r="U78" t="s">
        <v>1023</v>
      </c>
      <c r="V78" t="s">
        <v>113</v>
      </c>
      <c r="W78" t="b">
        <v>1</v>
      </c>
      <c r="Z78" t="s">
        <v>1024</v>
      </c>
      <c r="AA78" t="s">
        <v>1025</v>
      </c>
      <c r="AB78" t="s">
        <v>380</v>
      </c>
      <c r="AC78" t="s">
        <v>381</v>
      </c>
      <c r="AD78">
        <v>2</v>
      </c>
      <c r="AE78" t="s">
        <v>1026</v>
      </c>
      <c r="AF78" t="s">
        <v>113</v>
      </c>
      <c r="AG78" t="s">
        <v>113</v>
      </c>
      <c r="AH78" t="s">
        <v>131</v>
      </c>
      <c r="AI78" t="s">
        <v>132</v>
      </c>
      <c r="AJ78" t="s">
        <v>131</v>
      </c>
      <c r="AK78" t="s">
        <v>1027</v>
      </c>
      <c r="AL78" t="s">
        <v>1028</v>
      </c>
      <c r="AM78" t="s">
        <v>387</v>
      </c>
      <c r="AN78" t="s">
        <v>380</v>
      </c>
      <c r="AO78" t="s">
        <v>996</v>
      </c>
      <c r="AP78">
        <v>82998006713</v>
      </c>
      <c r="AQ78" t="s">
        <v>389</v>
      </c>
      <c r="AR78" t="s">
        <v>113</v>
      </c>
      <c r="AS78" t="s">
        <v>113</v>
      </c>
      <c r="AT78" t="s">
        <v>113</v>
      </c>
      <c r="AU78" t="s">
        <v>113</v>
      </c>
      <c r="AW78" t="s">
        <v>113</v>
      </c>
      <c r="AX78" s="82">
        <f>IFERROR(FIND("Óbitos/feridos",consulta_completa__11[[#This Row],[13 - Ocorrências/Ambientes Atingidos]]),0)</f>
        <v>0</v>
      </c>
      <c r="AY78" s="83" t="str">
        <f t="shared" si="33"/>
        <v/>
      </c>
      <c r="AZ78" s="82">
        <f>IFERROR(FIND("População afetada/evacuada",consulta_completa__11[[#This Row],[13 - Ocorrências/Ambientes Atingidos]]),0)</f>
        <v>0</v>
      </c>
      <c r="BA78" s="82" t="str">
        <f t="shared" si="34"/>
        <v/>
      </c>
      <c r="BB78" s="82">
        <f>IFERROR(FIND("Suspensão de abastecimento de água",consulta_completa__11[[#This Row],[13 - Ocorrências/Ambientes Atingidos]]),0)</f>
        <v>0</v>
      </c>
      <c r="BC78" s="83" t="str">
        <f t="shared" si="62"/>
        <v/>
      </c>
      <c r="BD78" s="82">
        <f>IFERROR(FIND("Rio/córrego",consulta_completa__11[[#This Row],[13 - Ocorrências/Ambientes Atingidos]]),0)</f>
        <v>0</v>
      </c>
      <c r="BE78" s="83" t="str">
        <f t="shared" si="35"/>
        <v/>
      </c>
      <c r="BF78" s="82">
        <f>IFERROR(FIND("Lago",consulta_completa__11[[#This Row],[13 - Ocorrências/Ambientes Atingidos]]),0)</f>
        <v>0</v>
      </c>
      <c r="BG78" s="83" t="str">
        <f t="shared" si="36"/>
        <v/>
      </c>
      <c r="BH78" s="82">
        <f>IFERROR(FIND("Mar",consulta_completa__11[[#This Row],[13 - Ocorrências/Ambientes Atingidos]]),0)</f>
        <v>0</v>
      </c>
      <c r="BI78" s="83" t="str">
        <f t="shared" si="37"/>
        <v/>
      </c>
      <c r="BJ78" s="82">
        <f>IFERROR(FIND("Praia",consulta_completa__11[[#This Row],[13 - Ocorrências/Ambientes Atingidos]]),0)</f>
        <v>0</v>
      </c>
      <c r="BK78" s="83" t="str">
        <f t="shared" si="38"/>
        <v/>
      </c>
      <c r="BL78" s="82">
        <f>IFERROR(FIND("Solo",consulta_completa__11[[#This Row],[13 - Ocorrências/Ambientes Atingidos]]),0)</f>
        <v>1</v>
      </c>
      <c r="BM78" s="83" t="str">
        <f t="shared" si="39"/>
        <v>X</v>
      </c>
      <c r="BN78" s="82">
        <f>IFERROR(FIND("Águas subterrâneas",consulta_completa__11[[#This Row],[13 - Ocorrências/Ambientes Atingidos]]),0)</f>
        <v>0</v>
      </c>
      <c r="BO78" s="83" t="str">
        <f t="shared" si="40"/>
        <v/>
      </c>
      <c r="BP78" s="82">
        <f>IFERROR(FIND("Atmosfera",consulta_completa__11[[#This Row],[13 - Ocorrências/Ambientes Atingidos]]),0)</f>
        <v>0</v>
      </c>
      <c r="BQ78" s="83" t="str">
        <f t="shared" si="41"/>
        <v/>
      </c>
      <c r="BR78" s="82">
        <f>IFERROR(FIND("Flora",consulta_completa__11[[#This Row],[13 - Ocorrências/Ambientes Atingidos]]),0)</f>
        <v>0</v>
      </c>
      <c r="BS78" s="83" t="str">
        <f t="shared" si="42"/>
        <v/>
      </c>
      <c r="BT78" s="82">
        <f>IFERROR(FIND("Fauna",consulta_completa__11[[#This Row],[13 - Ocorrências/Ambientes Atingidos]]),0)</f>
        <v>0</v>
      </c>
      <c r="BU78" s="83" t="str">
        <f t="shared" si="43"/>
        <v/>
      </c>
      <c r="BV78" s="82">
        <f>IFERROR(FIND("UC federal",consulta_completa__11[[#This Row],[13 - Ocorrências/Ambientes Atingidos]]),0)</f>
        <v>0</v>
      </c>
      <c r="BW78" s="83" t="str">
        <f t="shared" si="44"/>
        <v/>
      </c>
      <c r="BX78" s="82">
        <f>IFERROR(FIND("UC estadual/municipal",consulta_completa__11[[#This Row],[13 - Ocorrências/Ambientes Atingidos]]),0)</f>
        <v>0</v>
      </c>
      <c r="BY78" s="83" t="str">
        <f t="shared" si="45"/>
        <v/>
      </c>
      <c r="BZ78" s="82">
        <f>IFERROR(FIND("Outro(s)",consulta_completa__11[[#This Row],[13 - Ocorrências/Ambientes Atingidos]]),0)</f>
        <v>0</v>
      </c>
      <c r="CA78" s="83" t="str">
        <f t="shared" si="46"/>
        <v/>
      </c>
      <c r="CB78" s="82">
        <f>IFERROR(FIND("Sem dano",consulta_completa__11[[#This Row],[13 - Ocorrências/Ambientes Atingidos]]),0)</f>
        <v>0</v>
      </c>
      <c r="CC78" s="83" t="str">
        <f t="shared" si="47"/>
        <v/>
      </c>
      <c r="CD78" s="82" t="str">
        <f>IF(consulta_completa__11[[#This Row],[13 - Ocorrências/Ambientes Atingidos]]="","X","")</f>
        <v/>
      </c>
      <c r="CE78" s="84">
        <f>IFERROR(FIND("IBAMA",consulta_completa__11[[#This Row],[14 - Inst. Atuando no Local]]),0)</f>
        <v>0</v>
      </c>
      <c r="CF78" s="84" t="str">
        <f t="shared" si="48"/>
        <v/>
      </c>
      <c r="CG78" s="84">
        <f>IFERROR(FIND("OEMA",consulta_completa__11[[#This Row],[14 - Inst. Atuando no Local]]),0)</f>
        <v>0</v>
      </c>
      <c r="CH78" s="84" t="str">
        <f t="shared" si="49"/>
        <v/>
      </c>
      <c r="CI78" s="84">
        <f>IFERROR(FIND("DEFESA CIVIL",consulta_completa__11[[#This Row],[14 - Inst. Atuando no Local]]),0)</f>
        <v>0</v>
      </c>
      <c r="CJ78" s="84" t="str">
        <f t="shared" si="50"/>
        <v/>
      </c>
      <c r="CK78" s="84">
        <f>IFERROR(FIND("CORPO DE BOMBEIROS",consulta_completa__11[[#This Row],[14 - Inst. Atuando no Local]]),0)</f>
        <v>0</v>
      </c>
      <c r="CL78" s="84" t="str">
        <f t="shared" si="51"/>
        <v/>
      </c>
      <c r="CM78" s="84">
        <f>IFERROR(FIND("POLÍCIA RODOVIÁRIA",consulta_completa__11[[#This Row],[14 - Inst. Atuando no Local]]),0)</f>
        <v>0</v>
      </c>
      <c r="CN78" s="84" t="str">
        <f t="shared" si="52"/>
        <v/>
      </c>
      <c r="CO78" s="84">
        <f>IFERROR(FIND("POLÍCIA MILITAR",consulta_completa__11[[#This Row],[14 - Inst. Atuando no Local]]),0)</f>
        <v>0</v>
      </c>
      <c r="CP78" s="84" t="str">
        <f t="shared" si="53"/>
        <v/>
      </c>
      <c r="CQ78" s="84">
        <f>IFERROR(FIND("POLÍCIA CIVIL",consulta_completa__11[[#This Row],[14 - Inst. Atuando no Local]]),0)</f>
        <v>0</v>
      </c>
      <c r="CR78" s="84" t="str">
        <f t="shared" si="54"/>
        <v/>
      </c>
      <c r="CS78" s="84">
        <f>IFERROR(FIND("MARINHA DO BRASIL",consulta_completa__11[[#This Row],[14 - Inst. Atuando no Local]]),0)</f>
        <v>0</v>
      </c>
      <c r="CT78" s="84" t="str">
        <f t="shared" si="55"/>
        <v/>
      </c>
      <c r="CU78" s="84">
        <f>IFERROR(FIND("EMPRESA ESPECIALIZADA EM ATENDIMENTO",consulta_completa__11[[#This Row],[14 - Inst. Atuando no Local]]),0)</f>
        <v>0</v>
      </c>
      <c r="CV78" s="84" t="str">
        <f t="shared" si="56"/>
        <v/>
      </c>
      <c r="CW78" s="84">
        <f>IFERROR(FIND("IBAMA",consulta_completa__11[[#This Row],[14 - Inst. Atuando no Local]]),0)</f>
        <v>0</v>
      </c>
      <c r="CX78" s="84" t="str">
        <f t="shared" si="57"/>
        <v/>
      </c>
      <c r="CY78" s="84" t="str">
        <f>IF(consulta_completa__11[[#This Row],[14 - Inst. Atuando no Local]]="","X","")</f>
        <v/>
      </c>
      <c r="CZ78" s="84">
        <f>IFERROR(FIND("OUTRA (S)",consulta_completa__11[[#This Row],[14 - Inst. Atuando no Local]]),0)</f>
        <v>0</v>
      </c>
      <c r="DA78" s="84" t="str">
        <f t="shared" si="58"/>
        <v/>
      </c>
      <c r="DB78" s="35" t="str">
        <f t="shared" si="59"/>
        <v>Sim</v>
      </c>
      <c r="DC78" s="35" t="str">
        <f t="shared" si="60"/>
        <v>Não</v>
      </c>
      <c r="DD78" s="35" t="str">
        <f t="shared" si="61"/>
        <v>Sim</v>
      </c>
      <c r="DE78" s="87" t="str">
        <f t="shared" si="32"/>
        <v>Estadual</v>
      </c>
    </row>
    <row r="79" spans="1:109">
      <c r="A79" s="14">
        <v>202512939655</v>
      </c>
      <c r="B79" s="1">
        <v>45684</v>
      </c>
      <c r="C79" t="s">
        <v>627</v>
      </c>
      <c r="D79" t="s">
        <v>180</v>
      </c>
      <c r="E79" t="s">
        <v>286</v>
      </c>
      <c r="F79" t="s">
        <v>112</v>
      </c>
      <c r="G79" t="s">
        <v>839</v>
      </c>
      <c r="H79" t="s">
        <v>1029</v>
      </c>
      <c r="I79" t="s">
        <v>648</v>
      </c>
      <c r="J79" t="s">
        <v>113</v>
      </c>
      <c r="K79" t="s">
        <v>114</v>
      </c>
      <c r="L79" t="s">
        <v>114</v>
      </c>
      <c r="M79" t="s">
        <v>140</v>
      </c>
      <c r="N79" t="s">
        <v>1030</v>
      </c>
      <c r="O79" t="s">
        <v>185</v>
      </c>
      <c r="P79" t="s">
        <v>299</v>
      </c>
      <c r="Q79" t="s">
        <v>167</v>
      </c>
      <c r="R79" t="s">
        <v>123</v>
      </c>
      <c r="S79" t="s">
        <v>113</v>
      </c>
      <c r="T79" t="s">
        <v>1031</v>
      </c>
      <c r="U79" t="s">
        <v>966</v>
      </c>
      <c r="V79" t="s">
        <v>1032</v>
      </c>
      <c r="Z79" t="s">
        <v>113</v>
      </c>
      <c r="AA79" t="s">
        <v>113</v>
      </c>
      <c r="AB79" t="s">
        <v>113</v>
      </c>
      <c r="AC79" t="s">
        <v>113</v>
      </c>
      <c r="AE79" t="s">
        <v>1033</v>
      </c>
      <c r="AF79" t="s">
        <v>1034</v>
      </c>
      <c r="AG79" t="s">
        <v>113</v>
      </c>
      <c r="AH79" t="s">
        <v>113</v>
      </c>
      <c r="AI79" t="s">
        <v>132</v>
      </c>
      <c r="AJ79" t="s">
        <v>132</v>
      </c>
      <c r="AK79" t="s">
        <v>113</v>
      </c>
      <c r="AL79" t="s">
        <v>1035</v>
      </c>
      <c r="AM79" t="s">
        <v>153</v>
      </c>
      <c r="AN79" t="s">
        <v>154</v>
      </c>
      <c r="AO79" t="s">
        <v>155</v>
      </c>
      <c r="AP79">
        <v>6133161070</v>
      </c>
      <c r="AQ79" t="s">
        <v>156</v>
      </c>
      <c r="AR79" t="s">
        <v>113</v>
      </c>
      <c r="AS79" t="s">
        <v>113</v>
      </c>
      <c r="AT79" t="s">
        <v>113</v>
      </c>
      <c r="AU79" t="s">
        <v>113</v>
      </c>
      <c r="AW79" t="s">
        <v>113</v>
      </c>
      <c r="AX79" s="82">
        <f>IFERROR(FIND("Óbitos/feridos",consulta_completa__11[[#This Row],[13 - Ocorrências/Ambientes Atingidos]]),0)</f>
        <v>0</v>
      </c>
      <c r="AY79" s="83" t="str">
        <f t="shared" si="33"/>
        <v/>
      </c>
      <c r="AZ79" s="82">
        <f>IFERROR(FIND("População afetada/evacuada",consulta_completa__11[[#This Row],[13 - Ocorrências/Ambientes Atingidos]]),0)</f>
        <v>0</v>
      </c>
      <c r="BA79" s="82" t="str">
        <f t="shared" si="34"/>
        <v/>
      </c>
      <c r="BB79" s="82">
        <f>IFERROR(FIND("Suspensão de abastecimento de água",consulta_completa__11[[#This Row],[13 - Ocorrências/Ambientes Atingidos]]),0)</f>
        <v>0</v>
      </c>
      <c r="BC79" s="83" t="str">
        <f t="shared" si="62"/>
        <v/>
      </c>
      <c r="BD79" s="82">
        <f>IFERROR(FIND("Rio/córrego",consulta_completa__11[[#This Row],[13 - Ocorrências/Ambientes Atingidos]]),0)</f>
        <v>0</v>
      </c>
      <c r="BE79" s="83" t="str">
        <f t="shared" si="35"/>
        <v/>
      </c>
      <c r="BF79" s="82">
        <f>IFERROR(FIND("Lago",consulta_completa__11[[#This Row],[13 - Ocorrências/Ambientes Atingidos]]),0)</f>
        <v>0</v>
      </c>
      <c r="BG79" s="83" t="str">
        <f t="shared" si="36"/>
        <v/>
      </c>
      <c r="BH79" s="82">
        <f>IFERROR(FIND("Mar",consulta_completa__11[[#This Row],[13 - Ocorrências/Ambientes Atingidos]]),0)</f>
        <v>0</v>
      </c>
      <c r="BI79" s="83" t="str">
        <f t="shared" si="37"/>
        <v/>
      </c>
      <c r="BJ79" s="82">
        <f>IFERROR(FIND("Praia",consulta_completa__11[[#This Row],[13 - Ocorrências/Ambientes Atingidos]]),0)</f>
        <v>0</v>
      </c>
      <c r="BK79" s="83" t="str">
        <f t="shared" si="38"/>
        <v/>
      </c>
      <c r="BL79" s="82">
        <f>IFERROR(FIND("Solo",consulta_completa__11[[#This Row],[13 - Ocorrências/Ambientes Atingidos]]),0)</f>
        <v>1</v>
      </c>
      <c r="BM79" s="83" t="str">
        <f t="shared" si="39"/>
        <v>X</v>
      </c>
      <c r="BN79" s="82">
        <f>IFERROR(FIND("Águas subterrâneas",consulta_completa__11[[#This Row],[13 - Ocorrências/Ambientes Atingidos]]),0)</f>
        <v>0</v>
      </c>
      <c r="BO79" s="83" t="str">
        <f t="shared" si="40"/>
        <v/>
      </c>
      <c r="BP79" s="82">
        <f>IFERROR(FIND("Atmosfera",consulta_completa__11[[#This Row],[13 - Ocorrências/Ambientes Atingidos]]),0)</f>
        <v>0</v>
      </c>
      <c r="BQ79" s="83" t="str">
        <f t="shared" si="41"/>
        <v/>
      </c>
      <c r="BR79" s="82">
        <f>IFERROR(FIND("Flora",consulta_completa__11[[#This Row],[13 - Ocorrências/Ambientes Atingidos]]),0)</f>
        <v>0</v>
      </c>
      <c r="BS79" s="83" t="str">
        <f t="shared" si="42"/>
        <v/>
      </c>
      <c r="BT79" s="82">
        <f>IFERROR(FIND("Fauna",consulta_completa__11[[#This Row],[13 - Ocorrências/Ambientes Atingidos]]),0)</f>
        <v>0</v>
      </c>
      <c r="BU79" s="83" t="str">
        <f t="shared" si="43"/>
        <v/>
      </c>
      <c r="BV79" s="82">
        <f>IFERROR(FIND("UC federal",consulta_completa__11[[#This Row],[13 - Ocorrências/Ambientes Atingidos]]),0)</f>
        <v>0</v>
      </c>
      <c r="BW79" s="83" t="str">
        <f t="shared" si="44"/>
        <v/>
      </c>
      <c r="BX79" s="82">
        <f>IFERROR(FIND("UC estadual/municipal",consulta_completa__11[[#This Row],[13 - Ocorrências/Ambientes Atingidos]]),0)</f>
        <v>0</v>
      </c>
      <c r="BY79" s="83" t="str">
        <f t="shared" si="45"/>
        <v/>
      </c>
      <c r="BZ79" s="82">
        <f>IFERROR(FIND("Outro(s)",consulta_completa__11[[#This Row],[13 - Ocorrências/Ambientes Atingidos]]),0)</f>
        <v>0</v>
      </c>
      <c r="CA79" s="83" t="str">
        <f t="shared" si="46"/>
        <v/>
      </c>
      <c r="CB79" s="82">
        <f>IFERROR(FIND("Sem dano",consulta_completa__11[[#This Row],[13 - Ocorrências/Ambientes Atingidos]]),0)</f>
        <v>0</v>
      </c>
      <c r="CC79" s="83" t="str">
        <f t="shared" si="47"/>
        <v/>
      </c>
      <c r="CD79" s="82" t="str">
        <f>IF(consulta_completa__11[[#This Row],[13 - Ocorrências/Ambientes Atingidos]]="","X","")</f>
        <v/>
      </c>
      <c r="CE79" s="84">
        <f>IFERROR(FIND("IBAMA",consulta_completa__11[[#This Row],[14 - Inst. Atuando no Local]]),0)</f>
        <v>0</v>
      </c>
      <c r="CF79" s="84" t="str">
        <f t="shared" si="48"/>
        <v/>
      </c>
      <c r="CG79" s="84">
        <f>IFERROR(FIND("OEMA",consulta_completa__11[[#This Row],[14 - Inst. Atuando no Local]]),0)</f>
        <v>0</v>
      </c>
      <c r="CH79" s="84" t="str">
        <f t="shared" si="49"/>
        <v/>
      </c>
      <c r="CI79" s="84">
        <f>IFERROR(FIND("DEFESA CIVIL",consulta_completa__11[[#This Row],[14 - Inst. Atuando no Local]]),0)</f>
        <v>0</v>
      </c>
      <c r="CJ79" s="84" t="str">
        <f t="shared" si="50"/>
        <v/>
      </c>
      <c r="CK79" s="84">
        <f>IFERROR(FIND("CORPO DE BOMBEIROS",consulta_completa__11[[#This Row],[14 - Inst. Atuando no Local]]),0)</f>
        <v>0</v>
      </c>
      <c r="CL79" s="84" t="str">
        <f t="shared" si="51"/>
        <v/>
      </c>
      <c r="CM79" s="84">
        <f>IFERROR(FIND("POLÍCIA RODOVIÁRIA",consulta_completa__11[[#This Row],[14 - Inst. Atuando no Local]]),0)</f>
        <v>0</v>
      </c>
      <c r="CN79" s="84" t="str">
        <f t="shared" si="52"/>
        <v/>
      </c>
      <c r="CO79" s="84">
        <f>IFERROR(FIND("POLÍCIA MILITAR",consulta_completa__11[[#This Row],[14 - Inst. Atuando no Local]]),0)</f>
        <v>0</v>
      </c>
      <c r="CP79" s="84" t="str">
        <f t="shared" si="53"/>
        <v/>
      </c>
      <c r="CQ79" s="84">
        <f>IFERROR(FIND("POLÍCIA CIVIL",consulta_completa__11[[#This Row],[14 - Inst. Atuando no Local]]),0)</f>
        <v>0</v>
      </c>
      <c r="CR79" s="84" t="str">
        <f t="shared" si="54"/>
        <v/>
      </c>
      <c r="CS79" s="84">
        <f>IFERROR(FIND("MARINHA DO BRASIL",consulta_completa__11[[#This Row],[14 - Inst. Atuando no Local]]),0)</f>
        <v>0</v>
      </c>
      <c r="CT79" s="84" t="str">
        <f t="shared" si="55"/>
        <v/>
      </c>
      <c r="CU79" s="84">
        <f>IFERROR(FIND("EMPRESA ESPECIALIZADA EM ATENDIMENTO",consulta_completa__11[[#This Row],[14 - Inst. Atuando no Local]]),0)</f>
        <v>0</v>
      </c>
      <c r="CV79" s="84" t="str">
        <f t="shared" si="56"/>
        <v/>
      </c>
      <c r="CW79" s="84">
        <f>IFERROR(FIND("IBAMA",consulta_completa__11[[#This Row],[14 - Inst. Atuando no Local]]),0)</f>
        <v>0</v>
      </c>
      <c r="CX79" s="84" t="str">
        <f t="shared" si="57"/>
        <v/>
      </c>
      <c r="CY79" s="84" t="str">
        <f>IF(consulta_completa__11[[#This Row],[14 - Inst. Atuando no Local]]="","X","")</f>
        <v/>
      </c>
      <c r="CZ79" s="84">
        <f>IFERROR(FIND("OUTRA (S)",consulta_completa__11[[#This Row],[14 - Inst. Atuando no Local]]),0)</f>
        <v>0</v>
      </c>
      <c r="DA79" s="84" t="str">
        <f t="shared" si="58"/>
        <v/>
      </c>
      <c r="DB79" s="35" t="str">
        <f t="shared" si="59"/>
        <v>Sim</v>
      </c>
      <c r="DC79" s="35" t="str">
        <f t="shared" si="60"/>
        <v>Não</v>
      </c>
      <c r="DD79" s="35" t="str">
        <f t="shared" si="61"/>
        <v>Sim</v>
      </c>
      <c r="DE79" s="87" t="str">
        <f t="shared" si="32"/>
        <v>Sem informação</v>
      </c>
    </row>
    <row r="80" spans="1:109">
      <c r="A80" s="14">
        <v>202512943222</v>
      </c>
      <c r="B80" s="1">
        <v>45684</v>
      </c>
      <c r="C80" t="s">
        <v>1036</v>
      </c>
      <c r="D80" t="s">
        <v>343</v>
      </c>
      <c r="E80" t="s">
        <v>139</v>
      </c>
      <c r="F80" t="s">
        <v>112</v>
      </c>
      <c r="G80" t="s">
        <v>113</v>
      </c>
      <c r="H80" t="s">
        <v>114</v>
      </c>
      <c r="I80" t="s">
        <v>114</v>
      </c>
      <c r="J80" t="s">
        <v>441</v>
      </c>
      <c r="K80" t="s">
        <v>1037</v>
      </c>
      <c r="L80" t="s">
        <v>117</v>
      </c>
      <c r="M80" t="s">
        <v>140</v>
      </c>
      <c r="N80" t="s">
        <v>141</v>
      </c>
      <c r="O80" t="s">
        <v>239</v>
      </c>
      <c r="P80" t="s">
        <v>299</v>
      </c>
      <c r="Q80" t="s">
        <v>143</v>
      </c>
      <c r="R80" t="s">
        <v>123</v>
      </c>
      <c r="S80" t="s">
        <v>113</v>
      </c>
      <c r="T80" t="s">
        <v>1038</v>
      </c>
      <c r="U80" t="s">
        <v>145</v>
      </c>
      <c r="V80" t="s">
        <v>1039</v>
      </c>
      <c r="Y80" t="b">
        <v>1</v>
      </c>
      <c r="Z80" t="s">
        <v>259</v>
      </c>
      <c r="AA80" t="s">
        <v>113</v>
      </c>
      <c r="AB80" t="s">
        <v>1040</v>
      </c>
      <c r="AC80" t="s">
        <v>113</v>
      </c>
      <c r="AD80">
        <v>2</v>
      </c>
      <c r="AE80" t="s">
        <v>113</v>
      </c>
      <c r="AF80" t="s">
        <v>824</v>
      </c>
      <c r="AG80" t="s">
        <v>825</v>
      </c>
      <c r="AH80" t="s">
        <v>131</v>
      </c>
      <c r="AI80" t="s">
        <v>131</v>
      </c>
      <c r="AJ80" t="s">
        <v>131</v>
      </c>
      <c r="AK80" t="s">
        <v>1041</v>
      </c>
      <c r="AL80" t="s">
        <v>1042</v>
      </c>
      <c r="AM80" t="s">
        <v>153</v>
      </c>
      <c r="AN80" t="s">
        <v>154</v>
      </c>
      <c r="AO80" t="s">
        <v>155</v>
      </c>
      <c r="AP80">
        <v>6133161070</v>
      </c>
      <c r="AQ80" t="s">
        <v>156</v>
      </c>
      <c r="AR80" t="s">
        <v>113</v>
      </c>
      <c r="AS80" t="s">
        <v>113</v>
      </c>
      <c r="AT80" t="s">
        <v>828</v>
      </c>
      <c r="AU80" t="s">
        <v>796</v>
      </c>
      <c r="AV80">
        <v>1440000000</v>
      </c>
      <c r="AW80" t="s">
        <v>159</v>
      </c>
      <c r="AX80" s="82">
        <f>IFERROR(FIND("Óbitos/feridos",consulta_completa__11[[#This Row],[13 - Ocorrências/Ambientes Atingidos]]),0)</f>
        <v>0</v>
      </c>
      <c r="AY80" s="83" t="str">
        <f t="shared" si="33"/>
        <v/>
      </c>
      <c r="AZ80" s="82">
        <f>IFERROR(FIND("População afetada/evacuada",consulta_completa__11[[#This Row],[13 - Ocorrências/Ambientes Atingidos]]),0)</f>
        <v>0</v>
      </c>
      <c r="BA80" s="82" t="str">
        <f t="shared" si="34"/>
        <v/>
      </c>
      <c r="BB80" s="82">
        <f>IFERROR(FIND("Suspensão de abastecimento de água",consulta_completa__11[[#This Row],[13 - Ocorrências/Ambientes Atingidos]]),0)</f>
        <v>0</v>
      </c>
      <c r="BC80" s="83" t="str">
        <f t="shared" si="62"/>
        <v/>
      </c>
      <c r="BD80" s="82">
        <f>IFERROR(FIND("Rio/córrego",consulta_completa__11[[#This Row],[13 - Ocorrências/Ambientes Atingidos]]),0)</f>
        <v>0</v>
      </c>
      <c r="BE80" s="83" t="str">
        <f t="shared" si="35"/>
        <v/>
      </c>
      <c r="BF80" s="82">
        <f>IFERROR(FIND("Lago",consulta_completa__11[[#This Row],[13 - Ocorrências/Ambientes Atingidos]]),0)</f>
        <v>0</v>
      </c>
      <c r="BG80" s="83" t="str">
        <f t="shared" si="36"/>
        <v/>
      </c>
      <c r="BH80" s="82">
        <f>IFERROR(FIND("Mar",consulta_completa__11[[#This Row],[13 - Ocorrências/Ambientes Atingidos]]),0)</f>
        <v>0</v>
      </c>
      <c r="BI80" s="83" t="str">
        <f t="shared" si="37"/>
        <v/>
      </c>
      <c r="BJ80" s="82">
        <f>IFERROR(FIND("Praia",consulta_completa__11[[#This Row],[13 - Ocorrências/Ambientes Atingidos]]),0)</f>
        <v>0</v>
      </c>
      <c r="BK80" s="83" t="str">
        <f t="shared" si="38"/>
        <v/>
      </c>
      <c r="BL80" s="82">
        <f>IFERROR(FIND("Solo",consulta_completa__11[[#This Row],[13 - Ocorrências/Ambientes Atingidos]]),0)</f>
        <v>1</v>
      </c>
      <c r="BM80" s="83" t="str">
        <f t="shared" si="39"/>
        <v>X</v>
      </c>
      <c r="BN80" s="82">
        <f>IFERROR(FIND("Águas subterrâneas",consulta_completa__11[[#This Row],[13 - Ocorrências/Ambientes Atingidos]]),0)</f>
        <v>0</v>
      </c>
      <c r="BO80" s="83" t="str">
        <f t="shared" si="40"/>
        <v/>
      </c>
      <c r="BP80" s="82">
        <f>IFERROR(FIND("Atmosfera",consulta_completa__11[[#This Row],[13 - Ocorrências/Ambientes Atingidos]]),0)</f>
        <v>0</v>
      </c>
      <c r="BQ80" s="83" t="str">
        <f t="shared" si="41"/>
        <v/>
      </c>
      <c r="BR80" s="82">
        <f>IFERROR(FIND("Flora",consulta_completa__11[[#This Row],[13 - Ocorrências/Ambientes Atingidos]]),0)</f>
        <v>0</v>
      </c>
      <c r="BS80" s="83" t="str">
        <f t="shared" si="42"/>
        <v/>
      </c>
      <c r="BT80" s="82">
        <f>IFERROR(FIND("Fauna",consulta_completa__11[[#This Row],[13 - Ocorrências/Ambientes Atingidos]]),0)</f>
        <v>0</v>
      </c>
      <c r="BU80" s="83" t="str">
        <f t="shared" si="43"/>
        <v/>
      </c>
      <c r="BV80" s="82">
        <f>IFERROR(FIND("UC federal",consulta_completa__11[[#This Row],[13 - Ocorrências/Ambientes Atingidos]]),0)</f>
        <v>0</v>
      </c>
      <c r="BW80" s="83" t="str">
        <f t="shared" si="44"/>
        <v/>
      </c>
      <c r="BX80" s="82">
        <f>IFERROR(FIND("UC estadual/municipal",consulta_completa__11[[#This Row],[13 - Ocorrências/Ambientes Atingidos]]),0)</f>
        <v>0</v>
      </c>
      <c r="BY80" s="83" t="str">
        <f t="shared" si="45"/>
        <v/>
      </c>
      <c r="BZ80" s="82">
        <f>IFERROR(FIND("Outro(s)",consulta_completa__11[[#This Row],[13 - Ocorrências/Ambientes Atingidos]]),0)</f>
        <v>0</v>
      </c>
      <c r="CA80" s="83" t="str">
        <f t="shared" si="46"/>
        <v/>
      </c>
      <c r="CB80" s="82">
        <f>IFERROR(FIND("Sem dano",consulta_completa__11[[#This Row],[13 - Ocorrências/Ambientes Atingidos]]),0)</f>
        <v>0</v>
      </c>
      <c r="CC80" s="83" t="str">
        <f t="shared" si="47"/>
        <v/>
      </c>
      <c r="CD80" s="82" t="str">
        <f>IF(consulta_completa__11[[#This Row],[13 - Ocorrências/Ambientes Atingidos]]="","X","")</f>
        <v/>
      </c>
      <c r="CE80" s="84">
        <f>IFERROR(FIND("IBAMA",consulta_completa__11[[#This Row],[14 - Inst. Atuando no Local]]),0)</f>
        <v>0</v>
      </c>
      <c r="CF80" s="84" t="str">
        <f t="shared" si="48"/>
        <v/>
      </c>
      <c r="CG80" s="84">
        <f>IFERROR(FIND("OEMA",consulta_completa__11[[#This Row],[14 - Inst. Atuando no Local]]),0)</f>
        <v>0</v>
      </c>
      <c r="CH80" s="84" t="str">
        <f t="shared" si="49"/>
        <v/>
      </c>
      <c r="CI80" s="84">
        <f>IFERROR(FIND("DEFESA CIVIL",consulta_completa__11[[#This Row],[14 - Inst. Atuando no Local]]),0)</f>
        <v>0</v>
      </c>
      <c r="CJ80" s="84" t="str">
        <f t="shared" si="50"/>
        <v/>
      </c>
      <c r="CK80" s="84">
        <f>IFERROR(FIND("CORPO DE BOMBEIROS",consulta_completa__11[[#This Row],[14 - Inst. Atuando no Local]]),0)</f>
        <v>0</v>
      </c>
      <c r="CL80" s="84" t="str">
        <f t="shared" si="51"/>
        <v/>
      </c>
      <c r="CM80" s="84">
        <f>IFERROR(FIND("POLÍCIA RODOVIÁRIA",consulta_completa__11[[#This Row],[14 - Inst. Atuando no Local]]),0)</f>
        <v>0</v>
      </c>
      <c r="CN80" s="84" t="str">
        <f t="shared" si="52"/>
        <v/>
      </c>
      <c r="CO80" s="84">
        <f>IFERROR(FIND("POLÍCIA MILITAR",consulta_completa__11[[#This Row],[14 - Inst. Atuando no Local]]),0)</f>
        <v>0</v>
      </c>
      <c r="CP80" s="84" t="str">
        <f t="shared" si="53"/>
        <v/>
      </c>
      <c r="CQ80" s="84">
        <f>IFERROR(FIND("POLÍCIA CIVIL",consulta_completa__11[[#This Row],[14 - Inst. Atuando no Local]]),0)</f>
        <v>0</v>
      </c>
      <c r="CR80" s="84" t="str">
        <f t="shared" si="54"/>
        <v/>
      </c>
      <c r="CS80" s="84">
        <f>IFERROR(FIND("MARINHA DO BRASIL",consulta_completa__11[[#This Row],[14 - Inst. Atuando no Local]]),0)</f>
        <v>0</v>
      </c>
      <c r="CT80" s="84" t="str">
        <f t="shared" si="55"/>
        <v/>
      </c>
      <c r="CU80" s="84">
        <f>IFERROR(FIND("EMPRESA ESPECIALIZADA EM ATENDIMENTO",consulta_completa__11[[#This Row],[14 - Inst. Atuando no Local]]),0)</f>
        <v>0</v>
      </c>
      <c r="CV80" s="84" t="str">
        <f t="shared" si="56"/>
        <v/>
      </c>
      <c r="CW80" s="84">
        <f>IFERROR(FIND("IBAMA",consulta_completa__11[[#This Row],[14 - Inst. Atuando no Local]]),0)</f>
        <v>0</v>
      </c>
      <c r="CX80" s="84" t="str">
        <f t="shared" si="57"/>
        <v/>
      </c>
      <c r="CY80" s="84" t="str">
        <f>IF(consulta_completa__11[[#This Row],[14 - Inst. Atuando no Local]]="","X","")</f>
        <v/>
      </c>
      <c r="CZ80" s="84">
        <f>IFERROR(FIND("OUTRA (S)",consulta_completa__11[[#This Row],[14 - Inst. Atuando no Local]]),0)</f>
        <v>0</v>
      </c>
      <c r="DA80" s="84" t="str">
        <f t="shared" si="58"/>
        <v/>
      </c>
      <c r="DB80" s="35" t="str">
        <f t="shared" si="59"/>
        <v>Sim</v>
      </c>
      <c r="DC80" s="35" t="str">
        <f t="shared" si="60"/>
        <v>Não</v>
      </c>
      <c r="DD80" s="35" t="str">
        <f t="shared" si="61"/>
        <v>Sim</v>
      </c>
      <c r="DE80" s="87" t="str">
        <f t="shared" si="32"/>
        <v>Estadual</v>
      </c>
    </row>
    <row r="81" spans="1:109">
      <c r="A81" s="14">
        <v>202512846835</v>
      </c>
      <c r="B81" s="1">
        <v>45685</v>
      </c>
      <c r="C81" t="s">
        <v>1043</v>
      </c>
      <c r="D81" t="s">
        <v>212</v>
      </c>
      <c r="E81" t="s">
        <v>286</v>
      </c>
      <c r="F81" t="s">
        <v>112</v>
      </c>
      <c r="G81" t="s">
        <v>1044</v>
      </c>
      <c r="H81" t="s">
        <v>113</v>
      </c>
      <c r="I81" t="s">
        <v>113</v>
      </c>
      <c r="J81" t="s">
        <v>113</v>
      </c>
      <c r="K81" t="s">
        <v>114</v>
      </c>
      <c r="L81" t="s">
        <v>114</v>
      </c>
      <c r="M81" t="s">
        <v>1045</v>
      </c>
      <c r="N81" t="s">
        <v>913</v>
      </c>
      <c r="O81" t="s">
        <v>239</v>
      </c>
      <c r="P81" t="s">
        <v>355</v>
      </c>
      <c r="Q81" t="s">
        <v>143</v>
      </c>
      <c r="R81" t="s">
        <v>123</v>
      </c>
      <c r="S81" t="s">
        <v>113</v>
      </c>
      <c r="T81" t="s">
        <v>1046</v>
      </c>
      <c r="U81" t="s">
        <v>1047</v>
      </c>
      <c r="V81" t="s">
        <v>1048</v>
      </c>
      <c r="Z81" t="s">
        <v>113</v>
      </c>
      <c r="AA81" t="s">
        <v>113</v>
      </c>
      <c r="AB81" t="s">
        <v>1049</v>
      </c>
      <c r="AC81" t="s">
        <v>1050</v>
      </c>
      <c r="AD81">
        <v>1</v>
      </c>
      <c r="AE81" t="s">
        <v>113</v>
      </c>
      <c r="AF81" t="s">
        <v>1051</v>
      </c>
      <c r="AG81" t="s">
        <v>1052</v>
      </c>
      <c r="AH81" t="s">
        <v>131</v>
      </c>
      <c r="AI81" t="s">
        <v>131</v>
      </c>
      <c r="AJ81" t="s">
        <v>132</v>
      </c>
      <c r="AK81" t="s">
        <v>113</v>
      </c>
      <c r="AL81" t="s">
        <v>1053</v>
      </c>
      <c r="AM81" t="s">
        <v>1054</v>
      </c>
      <c r="AN81" t="s">
        <v>1055</v>
      </c>
      <c r="AO81" t="s">
        <v>1056</v>
      </c>
      <c r="AP81">
        <v>71983496807</v>
      </c>
      <c r="AQ81" t="s">
        <v>1057</v>
      </c>
      <c r="AR81" t="s">
        <v>113</v>
      </c>
      <c r="AS81" t="s">
        <v>113</v>
      </c>
      <c r="AT81" t="s">
        <v>113</v>
      </c>
      <c r="AU81" t="s">
        <v>113</v>
      </c>
      <c r="AW81" t="s">
        <v>113</v>
      </c>
      <c r="AX81" s="82">
        <f>IFERROR(FIND("Óbitos/feridos",consulta_completa__11[[#This Row],[13 - Ocorrências/Ambientes Atingidos]]),0)</f>
        <v>0</v>
      </c>
      <c r="AY81" s="83" t="str">
        <f t="shared" si="33"/>
        <v/>
      </c>
      <c r="AZ81" s="82">
        <f>IFERROR(FIND("População afetada/evacuada",consulta_completa__11[[#This Row],[13 - Ocorrências/Ambientes Atingidos]]),0)</f>
        <v>0</v>
      </c>
      <c r="BA81" s="82" t="str">
        <f t="shared" si="34"/>
        <v/>
      </c>
      <c r="BB81" s="82">
        <f>IFERROR(FIND("Suspensão de abastecimento de água",consulta_completa__11[[#This Row],[13 - Ocorrências/Ambientes Atingidos]]),0)</f>
        <v>0</v>
      </c>
      <c r="BC81" s="83" t="str">
        <f t="shared" si="62"/>
        <v/>
      </c>
      <c r="BD81" s="82">
        <f>IFERROR(FIND("Rio/córrego",consulta_completa__11[[#This Row],[13 - Ocorrências/Ambientes Atingidos]]),0)</f>
        <v>0</v>
      </c>
      <c r="BE81" s="83" t="str">
        <f t="shared" si="35"/>
        <v/>
      </c>
      <c r="BF81" s="82">
        <f>IFERROR(FIND("Lago",consulta_completa__11[[#This Row],[13 - Ocorrências/Ambientes Atingidos]]),0)</f>
        <v>0</v>
      </c>
      <c r="BG81" s="83" t="str">
        <f t="shared" si="36"/>
        <v/>
      </c>
      <c r="BH81" s="82">
        <f>IFERROR(FIND("Mar",consulta_completa__11[[#This Row],[13 - Ocorrências/Ambientes Atingidos]]),0)</f>
        <v>0</v>
      </c>
      <c r="BI81" s="83" t="str">
        <f t="shared" si="37"/>
        <v/>
      </c>
      <c r="BJ81" s="82">
        <f>IFERROR(FIND("Praia",consulta_completa__11[[#This Row],[13 - Ocorrências/Ambientes Atingidos]]),0)</f>
        <v>0</v>
      </c>
      <c r="BK81" s="83" t="str">
        <f t="shared" si="38"/>
        <v/>
      </c>
      <c r="BL81" s="82">
        <f>IFERROR(FIND("Solo",consulta_completa__11[[#This Row],[13 - Ocorrências/Ambientes Atingidos]]),0)</f>
        <v>0</v>
      </c>
      <c r="BM81" s="83" t="str">
        <f t="shared" si="39"/>
        <v/>
      </c>
      <c r="BN81" s="82">
        <f>IFERROR(FIND("Águas subterrâneas",consulta_completa__11[[#This Row],[13 - Ocorrências/Ambientes Atingidos]]),0)</f>
        <v>0</v>
      </c>
      <c r="BO81" s="83" t="str">
        <f t="shared" si="40"/>
        <v/>
      </c>
      <c r="BP81" s="82">
        <f>IFERROR(FIND("Atmosfera",consulta_completa__11[[#This Row],[13 - Ocorrências/Ambientes Atingidos]]),0)</f>
        <v>0</v>
      </c>
      <c r="BQ81" s="83" t="str">
        <f t="shared" si="41"/>
        <v/>
      </c>
      <c r="BR81" s="82">
        <f>IFERROR(FIND("Flora",consulta_completa__11[[#This Row],[13 - Ocorrências/Ambientes Atingidos]]),0)</f>
        <v>1</v>
      </c>
      <c r="BS81" s="83" t="str">
        <f t="shared" si="42"/>
        <v>X</v>
      </c>
      <c r="BT81" s="82">
        <f>IFERROR(FIND("Fauna",consulta_completa__11[[#This Row],[13 - Ocorrências/Ambientes Atingidos]]),0)</f>
        <v>0</v>
      </c>
      <c r="BU81" s="83" t="str">
        <f t="shared" si="43"/>
        <v/>
      </c>
      <c r="BV81" s="82">
        <f>IFERROR(FIND("UC federal",consulta_completa__11[[#This Row],[13 - Ocorrências/Ambientes Atingidos]]),0)</f>
        <v>0</v>
      </c>
      <c r="BW81" s="83" t="str">
        <f t="shared" si="44"/>
        <v/>
      </c>
      <c r="BX81" s="82">
        <f>IFERROR(FIND("UC estadual/municipal",consulta_completa__11[[#This Row],[13 - Ocorrências/Ambientes Atingidos]]),0)</f>
        <v>0</v>
      </c>
      <c r="BY81" s="83" t="str">
        <f t="shared" si="45"/>
        <v/>
      </c>
      <c r="BZ81" s="82">
        <f>IFERROR(FIND("Outro(s)",consulta_completa__11[[#This Row],[13 - Ocorrências/Ambientes Atingidos]]),0)</f>
        <v>0</v>
      </c>
      <c r="CA81" s="83" t="str">
        <f t="shared" si="46"/>
        <v/>
      </c>
      <c r="CB81" s="82">
        <f>IFERROR(FIND("Sem dano",consulta_completa__11[[#This Row],[13 - Ocorrências/Ambientes Atingidos]]),0)</f>
        <v>0</v>
      </c>
      <c r="CC81" s="83" t="str">
        <f t="shared" si="47"/>
        <v/>
      </c>
      <c r="CD81" s="82" t="str">
        <f>IF(consulta_completa__11[[#This Row],[13 - Ocorrências/Ambientes Atingidos]]="","X","")</f>
        <v/>
      </c>
      <c r="CE81" s="84">
        <f>IFERROR(FIND("IBAMA",consulta_completa__11[[#This Row],[14 - Inst. Atuando no Local]]),0)</f>
        <v>126</v>
      </c>
      <c r="CF81" s="84" t="str">
        <f t="shared" si="48"/>
        <v>X</v>
      </c>
      <c r="CG81" s="84">
        <f>IFERROR(FIND("OEMA",consulta_completa__11[[#This Row],[14 - Inst. Atuando no Local]]),0)</f>
        <v>0</v>
      </c>
      <c r="CH81" s="84" t="str">
        <f t="shared" si="49"/>
        <v/>
      </c>
      <c r="CI81" s="84">
        <f>IFERROR(FIND("DEFESA CIVIL",consulta_completa__11[[#This Row],[14 - Inst. Atuando no Local]]),0)</f>
        <v>0</v>
      </c>
      <c r="CJ81" s="84" t="str">
        <f t="shared" si="50"/>
        <v/>
      </c>
      <c r="CK81" s="84">
        <f>IFERROR(FIND("CORPO DE BOMBEIROS",consulta_completa__11[[#This Row],[14 - Inst. Atuando no Local]]),0)</f>
        <v>0</v>
      </c>
      <c r="CL81" s="84" t="str">
        <f t="shared" si="51"/>
        <v/>
      </c>
      <c r="CM81" s="84">
        <f>IFERROR(FIND("POLÍCIA RODOVIÁRIA",consulta_completa__11[[#This Row],[14 - Inst. Atuando no Local]]),0)</f>
        <v>0</v>
      </c>
      <c r="CN81" s="84" t="str">
        <f t="shared" si="52"/>
        <v/>
      </c>
      <c r="CO81" s="84">
        <f>IFERROR(FIND("POLÍCIA MILITAR",consulta_completa__11[[#This Row],[14 - Inst. Atuando no Local]]),0)</f>
        <v>0</v>
      </c>
      <c r="CP81" s="84" t="str">
        <f t="shared" si="53"/>
        <v/>
      </c>
      <c r="CQ81" s="84">
        <f>IFERROR(FIND("POLÍCIA CIVIL",consulta_completa__11[[#This Row],[14 - Inst. Atuando no Local]]),0)</f>
        <v>0</v>
      </c>
      <c r="CR81" s="84" t="str">
        <f t="shared" si="54"/>
        <v/>
      </c>
      <c r="CS81" s="84">
        <f>IFERROR(FIND("MARINHA DO BRASIL",consulta_completa__11[[#This Row],[14 - Inst. Atuando no Local]]),0)</f>
        <v>0</v>
      </c>
      <c r="CT81" s="84" t="str">
        <f t="shared" si="55"/>
        <v/>
      </c>
      <c r="CU81" s="84">
        <f>IFERROR(FIND("EMPRESA ESPECIALIZADA EM ATENDIMENTO",consulta_completa__11[[#This Row],[14 - Inst. Atuando no Local]]),0)</f>
        <v>0</v>
      </c>
      <c r="CV81" s="84" t="str">
        <f t="shared" si="56"/>
        <v/>
      </c>
      <c r="CW81" s="84">
        <f>IFERROR(FIND("IBAMA",consulta_completa__11[[#This Row],[14 - Inst. Atuando no Local]]),0)</f>
        <v>126</v>
      </c>
      <c r="CX81" s="84" t="str">
        <f t="shared" si="57"/>
        <v>X</v>
      </c>
      <c r="CY81" s="84" t="str">
        <f>IF(consulta_completa__11[[#This Row],[14 - Inst. Atuando no Local]]="","X","")</f>
        <v/>
      </c>
      <c r="CZ81" s="84">
        <f>IFERROR(FIND("OUTRA (S)",consulta_completa__11[[#This Row],[14 - Inst. Atuando no Local]]),0)</f>
        <v>0</v>
      </c>
      <c r="DA81" s="84" t="str">
        <f t="shared" si="58"/>
        <v/>
      </c>
      <c r="DB81" s="35" t="str">
        <f t="shared" si="59"/>
        <v>Sim</v>
      </c>
      <c r="DC81" s="35" t="str">
        <f t="shared" si="60"/>
        <v>Não</v>
      </c>
      <c r="DD81" s="35" t="str">
        <f t="shared" si="61"/>
        <v>Sim</v>
      </c>
      <c r="DE81" s="87" t="str">
        <f t="shared" si="32"/>
        <v>Federal</v>
      </c>
    </row>
    <row r="82" spans="1:109">
      <c r="A82" s="14">
        <v>202513050405</v>
      </c>
      <c r="B82" s="1">
        <v>45685</v>
      </c>
      <c r="C82" t="s">
        <v>238</v>
      </c>
      <c r="D82" t="s">
        <v>212</v>
      </c>
      <c r="E82" t="s">
        <v>111</v>
      </c>
      <c r="F82" t="s">
        <v>112</v>
      </c>
      <c r="G82" t="s">
        <v>113</v>
      </c>
      <c r="H82" t="s">
        <v>114</v>
      </c>
      <c r="I82" t="s">
        <v>114</v>
      </c>
      <c r="J82" t="s">
        <v>113</v>
      </c>
      <c r="K82" t="s">
        <v>114</v>
      </c>
      <c r="L82" t="s">
        <v>114</v>
      </c>
      <c r="M82" t="s">
        <v>118</v>
      </c>
      <c r="N82" t="s">
        <v>113</v>
      </c>
      <c r="O82" t="s">
        <v>239</v>
      </c>
      <c r="P82" t="s">
        <v>355</v>
      </c>
      <c r="Q82" t="s">
        <v>143</v>
      </c>
      <c r="R82" t="s">
        <v>123</v>
      </c>
      <c r="S82" t="s">
        <v>201</v>
      </c>
      <c r="T82" t="s">
        <v>240</v>
      </c>
      <c r="U82" t="s">
        <v>113</v>
      </c>
      <c r="V82" t="s">
        <v>1058</v>
      </c>
      <c r="X82" t="b">
        <v>1</v>
      </c>
      <c r="Z82" t="s">
        <v>242</v>
      </c>
      <c r="AA82" t="s">
        <v>1059</v>
      </c>
      <c r="AB82" t="s">
        <v>243</v>
      </c>
      <c r="AC82" t="s">
        <v>244</v>
      </c>
      <c r="AD82">
        <v>1</v>
      </c>
      <c r="AE82" t="s">
        <v>113</v>
      </c>
      <c r="AF82" t="s">
        <v>113</v>
      </c>
      <c r="AG82" t="s">
        <v>113</v>
      </c>
      <c r="AH82" t="s">
        <v>131</v>
      </c>
      <c r="AI82" t="s">
        <v>132</v>
      </c>
      <c r="AJ82" t="s">
        <v>131</v>
      </c>
      <c r="AK82" t="s">
        <v>1060</v>
      </c>
      <c r="AL82" t="s">
        <v>1061</v>
      </c>
      <c r="AM82" t="s">
        <v>247</v>
      </c>
      <c r="AN82" t="s">
        <v>248</v>
      </c>
      <c r="AO82" t="s">
        <v>1062</v>
      </c>
      <c r="AP82">
        <v>21998863038</v>
      </c>
      <c r="AQ82" t="s">
        <v>250</v>
      </c>
      <c r="AR82" t="s">
        <v>113</v>
      </c>
      <c r="AS82" t="s">
        <v>113</v>
      </c>
      <c r="AT82" t="s">
        <v>1063</v>
      </c>
      <c r="AU82" t="s">
        <v>252</v>
      </c>
      <c r="AV82">
        <v>1000</v>
      </c>
      <c r="AW82" t="s">
        <v>159</v>
      </c>
      <c r="AX82" s="82">
        <f>IFERROR(FIND("Óbitos/feridos",consulta_completa__11[[#This Row],[13 - Ocorrências/Ambientes Atingidos]]),0)</f>
        <v>0</v>
      </c>
      <c r="AY82" s="83" t="str">
        <f t="shared" si="33"/>
        <v/>
      </c>
      <c r="AZ82" s="82">
        <f>IFERROR(FIND("População afetada/evacuada",consulta_completa__11[[#This Row],[13 - Ocorrências/Ambientes Atingidos]]),0)</f>
        <v>0</v>
      </c>
      <c r="BA82" s="82" t="str">
        <f t="shared" si="34"/>
        <v/>
      </c>
      <c r="BB82" s="82">
        <f>IFERROR(FIND("Suspensão de abastecimento de água",consulta_completa__11[[#This Row],[13 - Ocorrências/Ambientes Atingidos]]),0)</f>
        <v>0</v>
      </c>
      <c r="BC82" s="83" t="str">
        <f t="shared" si="62"/>
        <v/>
      </c>
      <c r="BD82" s="82">
        <f>IFERROR(FIND("Rio/córrego",consulta_completa__11[[#This Row],[13 - Ocorrências/Ambientes Atingidos]]),0)</f>
        <v>0</v>
      </c>
      <c r="BE82" s="83" t="str">
        <f t="shared" si="35"/>
        <v/>
      </c>
      <c r="BF82" s="82">
        <f>IFERROR(FIND("Lago",consulta_completa__11[[#This Row],[13 - Ocorrências/Ambientes Atingidos]]),0)</f>
        <v>0</v>
      </c>
      <c r="BG82" s="83" t="str">
        <f t="shared" si="36"/>
        <v/>
      </c>
      <c r="BH82" s="82">
        <f>IFERROR(FIND("Mar",consulta_completa__11[[#This Row],[13 - Ocorrências/Ambientes Atingidos]]),0)</f>
        <v>1</v>
      </c>
      <c r="BI82" s="83" t="str">
        <f t="shared" si="37"/>
        <v>X</v>
      </c>
      <c r="BJ82" s="82">
        <f>IFERROR(FIND("Praia",consulta_completa__11[[#This Row],[13 - Ocorrências/Ambientes Atingidos]]),0)</f>
        <v>0</v>
      </c>
      <c r="BK82" s="83" t="str">
        <f t="shared" si="38"/>
        <v/>
      </c>
      <c r="BL82" s="82">
        <f>IFERROR(FIND("Solo",consulta_completa__11[[#This Row],[13 - Ocorrências/Ambientes Atingidos]]),0)</f>
        <v>0</v>
      </c>
      <c r="BM82" s="83" t="str">
        <f t="shared" si="39"/>
        <v/>
      </c>
      <c r="BN82" s="82">
        <f>IFERROR(FIND("Águas subterrâneas",consulta_completa__11[[#This Row],[13 - Ocorrências/Ambientes Atingidos]]),0)</f>
        <v>0</v>
      </c>
      <c r="BO82" s="83" t="str">
        <f t="shared" si="40"/>
        <v/>
      </c>
      <c r="BP82" s="82">
        <f>IFERROR(FIND("Atmosfera",consulta_completa__11[[#This Row],[13 - Ocorrências/Ambientes Atingidos]]),0)</f>
        <v>0</v>
      </c>
      <c r="BQ82" s="83" t="str">
        <f t="shared" si="41"/>
        <v/>
      </c>
      <c r="BR82" s="82">
        <f>IFERROR(FIND("Flora",consulta_completa__11[[#This Row],[13 - Ocorrências/Ambientes Atingidos]]),0)</f>
        <v>0</v>
      </c>
      <c r="BS82" s="83" t="str">
        <f t="shared" si="42"/>
        <v/>
      </c>
      <c r="BT82" s="82">
        <f>IFERROR(FIND("Fauna",consulta_completa__11[[#This Row],[13 - Ocorrências/Ambientes Atingidos]]),0)</f>
        <v>0</v>
      </c>
      <c r="BU82" s="83" t="str">
        <f t="shared" si="43"/>
        <v/>
      </c>
      <c r="BV82" s="82">
        <f>IFERROR(FIND("UC federal",consulta_completa__11[[#This Row],[13 - Ocorrências/Ambientes Atingidos]]),0)</f>
        <v>0</v>
      </c>
      <c r="BW82" s="83" t="str">
        <f t="shared" si="44"/>
        <v/>
      </c>
      <c r="BX82" s="82">
        <f>IFERROR(FIND("UC estadual/municipal",consulta_completa__11[[#This Row],[13 - Ocorrências/Ambientes Atingidos]]),0)</f>
        <v>0</v>
      </c>
      <c r="BY82" s="83" t="str">
        <f t="shared" si="45"/>
        <v/>
      </c>
      <c r="BZ82" s="82">
        <f>IFERROR(FIND("Outro(s)",consulta_completa__11[[#This Row],[13 - Ocorrências/Ambientes Atingidos]]),0)</f>
        <v>0</v>
      </c>
      <c r="CA82" s="83" t="str">
        <f t="shared" si="46"/>
        <v/>
      </c>
      <c r="CB82" s="82">
        <f>IFERROR(FIND("Sem dano",consulta_completa__11[[#This Row],[13 - Ocorrências/Ambientes Atingidos]]),0)</f>
        <v>0</v>
      </c>
      <c r="CC82" s="83" t="str">
        <f t="shared" si="47"/>
        <v/>
      </c>
      <c r="CD82" s="82" t="str">
        <f>IF(consulta_completa__11[[#This Row],[13 - Ocorrências/Ambientes Atingidos]]="","X","")</f>
        <v/>
      </c>
      <c r="CE82" s="84">
        <f>IFERROR(FIND("IBAMA",consulta_completa__11[[#This Row],[14 - Inst. Atuando no Local]]),0)</f>
        <v>0</v>
      </c>
      <c r="CF82" s="84" t="str">
        <f t="shared" si="48"/>
        <v/>
      </c>
      <c r="CG82" s="84">
        <f>IFERROR(FIND("OEMA",consulta_completa__11[[#This Row],[14 - Inst. Atuando no Local]]),0)</f>
        <v>0</v>
      </c>
      <c r="CH82" s="84" t="str">
        <f t="shared" si="49"/>
        <v/>
      </c>
      <c r="CI82" s="84">
        <f>IFERROR(FIND("DEFESA CIVIL",consulta_completa__11[[#This Row],[14 - Inst. Atuando no Local]]),0)</f>
        <v>0</v>
      </c>
      <c r="CJ82" s="84" t="str">
        <f t="shared" si="50"/>
        <v/>
      </c>
      <c r="CK82" s="84">
        <f>IFERROR(FIND("CORPO DE BOMBEIROS",consulta_completa__11[[#This Row],[14 - Inst. Atuando no Local]]),0)</f>
        <v>0</v>
      </c>
      <c r="CL82" s="84" t="str">
        <f t="shared" si="51"/>
        <v/>
      </c>
      <c r="CM82" s="84">
        <f>IFERROR(FIND("POLÍCIA RODOVIÁRIA",consulta_completa__11[[#This Row],[14 - Inst. Atuando no Local]]),0)</f>
        <v>0</v>
      </c>
      <c r="CN82" s="84" t="str">
        <f t="shared" si="52"/>
        <v/>
      </c>
      <c r="CO82" s="84">
        <f>IFERROR(FIND("POLÍCIA MILITAR",consulta_completa__11[[#This Row],[14 - Inst. Atuando no Local]]),0)</f>
        <v>0</v>
      </c>
      <c r="CP82" s="84" t="str">
        <f t="shared" si="53"/>
        <v/>
      </c>
      <c r="CQ82" s="84">
        <f>IFERROR(FIND("POLÍCIA CIVIL",consulta_completa__11[[#This Row],[14 - Inst. Atuando no Local]]),0)</f>
        <v>0</v>
      </c>
      <c r="CR82" s="84" t="str">
        <f t="shared" si="54"/>
        <v/>
      </c>
      <c r="CS82" s="84">
        <f>IFERROR(FIND("MARINHA DO BRASIL",consulta_completa__11[[#This Row],[14 - Inst. Atuando no Local]]),0)</f>
        <v>0</v>
      </c>
      <c r="CT82" s="84" t="str">
        <f t="shared" si="55"/>
        <v/>
      </c>
      <c r="CU82" s="84">
        <f>IFERROR(FIND("EMPRESA ESPECIALIZADA EM ATENDIMENTO",consulta_completa__11[[#This Row],[14 - Inst. Atuando no Local]]),0)</f>
        <v>0</v>
      </c>
      <c r="CV82" s="84" t="str">
        <f t="shared" si="56"/>
        <v/>
      </c>
      <c r="CW82" s="84">
        <f>IFERROR(FIND("IBAMA",consulta_completa__11[[#This Row],[14 - Inst. Atuando no Local]]),0)</f>
        <v>0</v>
      </c>
      <c r="CX82" s="84" t="str">
        <f t="shared" si="57"/>
        <v/>
      </c>
      <c r="CY82" s="84" t="str">
        <f>IF(consulta_completa__11[[#This Row],[14 - Inst. Atuando no Local]]="","X","")</f>
        <v>X</v>
      </c>
      <c r="CZ82" s="84">
        <f>IFERROR(FIND("OUTRA (S)",consulta_completa__11[[#This Row],[14 - Inst. Atuando no Local]]),0)</f>
        <v>0</v>
      </c>
      <c r="DA82" s="84" t="str">
        <f t="shared" si="58"/>
        <v/>
      </c>
      <c r="DB82" s="35" t="str">
        <f t="shared" si="59"/>
        <v>Sim</v>
      </c>
      <c r="DC82" s="35" t="str">
        <f t="shared" si="60"/>
        <v>Não</v>
      </c>
      <c r="DD82" s="35" t="str">
        <f t="shared" si="61"/>
        <v>Sim</v>
      </c>
      <c r="DE82" s="87" t="str">
        <f t="shared" si="32"/>
        <v>Federal</v>
      </c>
    </row>
    <row r="83" spans="1:109">
      <c r="A83" s="14">
        <v>202513054050</v>
      </c>
      <c r="B83" s="1">
        <v>45685</v>
      </c>
      <c r="C83" t="s">
        <v>1064</v>
      </c>
      <c r="D83" t="s">
        <v>343</v>
      </c>
      <c r="E83" t="s">
        <v>139</v>
      </c>
      <c r="F83" t="s">
        <v>112</v>
      </c>
      <c r="G83" t="s">
        <v>113</v>
      </c>
      <c r="H83" t="s">
        <v>114</v>
      </c>
      <c r="I83" t="s">
        <v>114</v>
      </c>
      <c r="J83" t="s">
        <v>1065</v>
      </c>
      <c r="K83" t="s">
        <v>1066</v>
      </c>
      <c r="L83" t="s">
        <v>117</v>
      </c>
      <c r="M83" t="s">
        <v>140</v>
      </c>
      <c r="N83" t="s">
        <v>141</v>
      </c>
      <c r="O83" t="s">
        <v>239</v>
      </c>
      <c r="P83" t="s">
        <v>355</v>
      </c>
      <c r="Q83" t="s">
        <v>230</v>
      </c>
      <c r="R83" t="s">
        <v>123</v>
      </c>
      <c r="S83" t="s">
        <v>113</v>
      </c>
      <c r="T83" t="s">
        <v>1067</v>
      </c>
      <c r="U83" t="s">
        <v>145</v>
      </c>
      <c r="V83" t="s">
        <v>1068</v>
      </c>
      <c r="Y83" t="b">
        <v>1</v>
      </c>
      <c r="Z83" t="s">
        <v>1069</v>
      </c>
      <c r="AA83" t="s">
        <v>113</v>
      </c>
      <c r="AB83" t="s">
        <v>1070</v>
      </c>
      <c r="AC83" t="s">
        <v>113</v>
      </c>
      <c r="AD83">
        <v>2</v>
      </c>
      <c r="AE83" t="s">
        <v>113</v>
      </c>
      <c r="AF83" t="s">
        <v>1071</v>
      </c>
      <c r="AG83" t="s">
        <v>825</v>
      </c>
      <c r="AH83" t="s">
        <v>131</v>
      </c>
      <c r="AI83" t="s">
        <v>131</v>
      </c>
      <c r="AJ83" t="s">
        <v>131</v>
      </c>
      <c r="AK83" t="s">
        <v>1072</v>
      </c>
      <c r="AL83" t="s">
        <v>1073</v>
      </c>
      <c r="AM83" t="s">
        <v>153</v>
      </c>
      <c r="AN83" t="s">
        <v>154</v>
      </c>
      <c r="AO83" t="s">
        <v>155</v>
      </c>
      <c r="AP83">
        <v>6133161070</v>
      </c>
      <c r="AQ83" t="s">
        <v>156</v>
      </c>
      <c r="AR83" t="s">
        <v>113</v>
      </c>
      <c r="AS83" t="s">
        <v>113</v>
      </c>
      <c r="AT83" t="s">
        <v>1074</v>
      </c>
      <c r="AU83" t="s">
        <v>592</v>
      </c>
      <c r="AV83">
        <v>30000000</v>
      </c>
      <c r="AW83" t="s">
        <v>159</v>
      </c>
      <c r="AX83" s="82">
        <f>IFERROR(FIND("Óbitos/feridos",consulta_completa__11[[#This Row],[13 - Ocorrências/Ambientes Atingidos]]),0)</f>
        <v>0</v>
      </c>
      <c r="AY83" s="83" t="str">
        <f t="shared" si="33"/>
        <v/>
      </c>
      <c r="AZ83" s="82">
        <f>IFERROR(FIND("População afetada/evacuada",consulta_completa__11[[#This Row],[13 - Ocorrências/Ambientes Atingidos]]),0)</f>
        <v>0</v>
      </c>
      <c r="BA83" s="82" t="str">
        <f t="shared" si="34"/>
        <v/>
      </c>
      <c r="BB83" s="82">
        <f>IFERROR(FIND("Suspensão de abastecimento de água",consulta_completa__11[[#This Row],[13 - Ocorrências/Ambientes Atingidos]]),0)</f>
        <v>0</v>
      </c>
      <c r="BC83" s="83" t="str">
        <f t="shared" si="62"/>
        <v/>
      </c>
      <c r="BD83" s="82">
        <f>IFERROR(FIND("Rio/córrego",consulta_completa__11[[#This Row],[13 - Ocorrências/Ambientes Atingidos]]),0)</f>
        <v>0</v>
      </c>
      <c r="BE83" s="83" t="str">
        <f t="shared" si="35"/>
        <v/>
      </c>
      <c r="BF83" s="82">
        <f>IFERROR(FIND("Lago",consulta_completa__11[[#This Row],[13 - Ocorrências/Ambientes Atingidos]]),0)</f>
        <v>0</v>
      </c>
      <c r="BG83" s="83" t="str">
        <f t="shared" si="36"/>
        <v/>
      </c>
      <c r="BH83" s="82">
        <f>IFERROR(FIND("Mar",consulta_completa__11[[#This Row],[13 - Ocorrências/Ambientes Atingidos]]),0)</f>
        <v>0</v>
      </c>
      <c r="BI83" s="83" t="str">
        <f t="shared" si="37"/>
        <v/>
      </c>
      <c r="BJ83" s="82">
        <f>IFERROR(FIND("Praia",consulta_completa__11[[#This Row],[13 - Ocorrências/Ambientes Atingidos]]),0)</f>
        <v>0</v>
      </c>
      <c r="BK83" s="83" t="str">
        <f t="shared" si="38"/>
        <v/>
      </c>
      <c r="BL83" s="82">
        <f>IFERROR(FIND("Solo",consulta_completa__11[[#This Row],[13 - Ocorrências/Ambientes Atingidos]]),0)</f>
        <v>1</v>
      </c>
      <c r="BM83" s="83" t="str">
        <f t="shared" si="39"/>
        <v>X</v>
      </c>
      <c r="BN83" s="82">
        <f>IFERROR(FIND("Águas subterrâneas",consulta_completa__11[[#This Row],[13 - Ocorrências/Ambientes Atingidos]]),0)</f>
        <v>0</v>
      </c>
      <c r="BO83" s="83" t="str">
        <f t="shared" si="40"/>
        <v/>
      </c>
      <c r="BP83" s="82">
        <f>IFERROR(FIND("Atmosfera",consulta_completa__11[[#This Row],[13 - Ocorrências/Ambientes Atingidos]]),0)</f>
        <v>0</v>
      </c>
      <c r="BQ83" s="83" t="str">
        <f t="shared" si="41"/>
        <v/>
      </c>
      <c r="BR83" s="82">
        <f>IFERROR(FIND("Flora",consulta_completa__11[[#This Row],[13 - Ocorrências/Ambientes Atingidos]]),0)</f>
        <v>0</v>
      </c>
      <c r="BS83" s="83" t="str">
        <f t="shared" si="42"/>
        <v/>
      </c>
      <c r="BT83" s="82">
        <f>IFERROR(FIND("Fauna",consulta_completa__11[[#This Row],[13 - Ocorrências/Ambientes Atingidos]]),0)</f>
        <v>0</v>
      </c>
      <c r="BU83" s="83" t="str">
        <f t="shared" si="43"/>
        <v/>
      </c>
      <c r="BV83" s="82">
        <f>IFERROR(FIND("UC federal",consulta_completa__11[[#This Row],[13 - Ocorrências/Ambientes Atingidos]]),0)</f>
        <v>0</v>
      </c>
      <c r="BW83" s="83" t="str">
        <f t="shared" si="44"/>
        <v/>
      </c>
      <c r="BX83" s="82">
        <f>IFERROR(FIND("UC estadual/municipal",consulta_completa__11[[#This Row],[13 - Ocorrências/Ambientes Atingidos]]),0)</f>
        <v>0</v>
      </c>
      <c r="BY83" s="83" t="str">
        <f t="shared" si="45"/>
        <v/>
      </c>
      <c r="BZ83" s="82">
        <f>IFERROR(FIND("Outro(s)",consulta_completa__11[[#This Row],[13 - Ocorrências/Ambientes Atingidos]]),0)</f>
        <v>0</v>
      </c>
      <c r="CA83" s="83" t="str">
        <f t="shared" si="46"/>
        <v/>
      </c>
      <c r="CB83" s="82">
        <f>IFERROR(FIND("Sem dano",consulta_completa__11[[#This Row],[13 - Ocorrências/Ambientes Atingidos]]),0)</f>
        <v>0</v>
      </c>
      <c r="CC83" s="83" t="str">
        <f t="shared" si="47"/>
        <v/>
      </c>
      <c r="CD83" s="82" t="str">
        <f>IF(consulta_completa__11[[#This Row],[13 - Ocorrências/Ambientes Atingidos]]="","X","")</f>
        <v/>
      </c>
      <c r="CE83" s="84">
        <f>IFERROR(FIND("IBAMA",consulta_completa__11[[#This Row],[14 - Inst. Atuando no Local]]),0)</f>
        <v>0</v>
      </c>
      <c r="CF83" s="84" t="str">
        <f t="shared" si="48"/>
        <v/>
      </c>
      <c r="CG83" s="84">
        <f>IFERROR(FIND("OEMA",consulta_completa__11[[#This Row],[14 - Inst. Atuando no Local]]),0)</f>
        <v>0</v>
      </c>
      <c r="CH83" s="84" t="str">
        <f t="shared" si="49"/>
        <v/>
      </c>
      <c r="CI83" s="84">
        <f>IFERROR(FIND("DEFESA CIVIL",consulta_completa__11[[#This Row],[14 - Inst. Atuando no Local]]),0)</f>
        <v>0</v>
      </c>
      <c r="CJ83" s="84" t="str">
        <f t="shared" si="50"/>
        <v/>
      </c>
      <c r="CK83" s="84">
        <f>IFERROR(FIND("CORPO DE BOMBEIROS",consulta_completa__11[[#This Row],[14 - Inst. Atuando no Local]]),0)</f>
        <v>0</v>
      </c>
      <c r="CL83" s="84" t="str">
        <f t="shared" si="51"/>
        <v/>
      </c>
      <c r="CM83" s="84">
        <f>IFERROR(FIND("POLÍCIA RODOVIÁRIA",consulta_completa__11[[#This Row],[14 - Inst. Atuando no Local]]),0)</f>
        <v>0</v>
      </c>
      <c r="CN83" s="84" t="str">
        <f t="shared" si="52"/>
        <v/>
      </c>
      <c r="CO83" s="84">
        <f>IFERROR(FIND("POLÍCIA MILITAR",consulta_completa__11[[#This Row],[14 - Inst. Atuando no Local]]),0)</f>
        <v>0</v>
      </c>
      <c r="CP83" s="84" t="str">
        <f t="shared" si="53"/>
        <v/>
      </c>
      <c r="CQ83" s="84">
        <f>IFERROR(FIND("POLÍCIA CIVIL",consulta_completa__11[[#This Row],[14 - Inst. Atuando no Local]]),0)</f>
        <v>0</v>
      </c>
      <c r="CR83" s="84" t="str">
        <f t="shared" si="54"/>
        <v/>
      </c>
      <c r="CS83" s="84">
        <f>IFERROR(FIND("MARINHA DO BRASIL",consulta_completa__11[[#This Row],[14 - Inst. Atuando no Local]]),0)</f>
        <v>0</v>
      </c>
      <c r="CT83" s="84" t="str">
        <f t="shared" si="55"/>
        <v/>
      </c>
      <c r="CU83" s="84">
        <f>IFERROR(FIND("EMPRESA ESPECIALIZADA EM ATENDIMENTO",consulta_completa__11[[#This Row],[14 - Inst. Atuando no Local]]),0)</f>
        <v>0</v>
      </c>
      <c r="CV83" s="84" t="str">
        <f t="shared" si="56"/>
        <v/>
      </c>
      <c r="CW83" s="84">
        <f>IFERROR(FIND("IBAMA",consulta_completa__11[[#This Row],[14 - Inst. Atuando no Local]]),0)</f>
        <v>0</v>
      </c>
      <c r="CX83" s="84" t="str">
        <f t="shared" si="57"/>
        <v/>
      </c>
      <c r="CY83" s="84" t="str">
        <f>IF(consulta_completa__11[[#This Row],[14 - Inst. Atuando no Local]]="","X","")</f>
        <v/>
      </c>
      <c r="CZ83" s="84">
        <f>IFERROR(FIND("OUTRA (S)",consulta_completa__11[[#This Row],[14 - Inst. Atuando no Local]]),0)</f>
        <v>0</v>
      </c>
      <c r="DA83" s="84" t="str">
        <f t="shared" si="58"/>
        <v/>
      </c>
      <c r="DB83" s="35" t="str">
        <f t="shared" si="59"/>
        <v>Sim</v>
      </c>
      <c r="DC83" s="35" t="str">
        <f t="shared" si="60"/>
        <v>Não</v>
      </c>
      <c r="DD83" s="35" t="str">
        <f t="shared" si="61"/>
        <v>Sim</v>
      </c>
      <c r="DE83" s="87" t="str">
        <f t="shared" si="32"/>
        <v>Estadual</v>
      </c>
    </row>
    <row r="84" spans="1:109">
      <c r="A84" s="14">
        <v>202513057657</v>
      </c>
      <c r="B84" s="1">
        <v>45685</v>
      </c>
      <c r="C84" t="s">
        <v>608</v>
      </c>
      <c r="D84" t="s">
        <v>609</v>
      </c>
      <c r="E84" t="s">
        <v>139</v>
      </c>
      <c r="F84" t="s">
        <v>112</v>
      </c>
      <c r="G84" t="s">
        <v>113</v>
      </c>
      <c r="H84" t="s">
        <v>114</v>
      </c>
      <c r="I84" t="s">
        <v>114</v>
      </c>
      <c r="J84" t="s">
        <v>441</v>
      </c>
      <c r="K84" t="s">
        <v>1075</v>
      </c>
      <c r="L84" t="s">
        <v>117</v>
      </c>
      <c r="M84" t="s">
        <v>629</v>
      </c>
      <c r="N84" t="s">
        <v>141</v>
      </c>
      <c r="O84" t="s">
        <v>239</v>
      </c>
      <c r="P84" t="s">
        <v>355</v>
      </c>
      <c r="Q84" t="s">
        <v>143</v>
      </c>
      <c r="R84" t="s">
        <v>123</v>
      </c>
      <c r="S84" t="s">
        <v>113</v>
      </c>
      <c r="T84" t="s">
        <v>1076</v>
      </c>
      <c r="U84" t="s">
        <v>145</v>
      </c>
      <c r="V84" t="s">
        <v>1077</v>
      </c>
      <c r="W84" t="b">
        <v>1</v>
      </c>
      <c r="Z84" t="s">
        <v>1078</v>
      </c>
      <c r="AA84" t="s">
        <v>113</v>
      </c>
      <c r="AB84" t="s">
        <v>613</v>
      </c>
      <c r="AC84" t="s">
        <v>113</v>
      </c>
      <c r="AD84">
        <v>2</v>
      </c>
      <c r="AE84" t="s">
        <v>113</v>
      </c>
      <c r="AF84" t="s">
        <v>614</v>
      </c>
      <c r="AG84" t="s">
        <v>615</v>
      </c>
      <c r="AH84" t="s">
        <v>131</v>
      </c>
      <c r="AI84" t="s">
        <v>131</v>
      </c>
      <c r="AJ84" t="s">
        <v>131</v>
      </c>
      <c r="AK84" t="s">
        <v>616</v>
      </c>
      <c r="AL84" t="s">
        <v>1079</v>
      </c>
      <c r="AM84" t="s">
        <v>153</v>
      </c>
      <c r="AN84" t="s">
        <v>154</v>
      </c>
      <c r="AO84" t="s">
        <v>155</v>
      </c>
      <c r="AP84">
        <v>6133161070</v>
      </c>
      <c r="AQ84" t="s">
        <v>156</v>
      </c>
      <c r="AR84" t="s">
        <v>113</v>
      </c>
      <c r="AS84" t="s">
        <v>113</v>
      </c>
      <c r="AT84" t="s">
        <v>795</v>
      </c>
      <c r="AU84" t="s">
        <v>592</v>
      </c>
      <c r="AV84">
        <v>4800000000</v>
      </c>
      <c r="AW84" t="s">
        <v>159</v>
      </c>
      <c r="AX84" s="82">
        <f>IFERROR(FIND("Óbitos/feridos",consulta_completa__11[[#This Row],[13 - Ocorrências/Ambientes Atingidos]]),0)</f>
        <v>0</v>
      </c>
      <c r="AY84" s="83" t="str">
        <f t="shared" si="33"/>
        <v/>
      </c>
      <c r="AZ84" s="82">
        <f>IFERROR(FIND("População afetada/evacuada",consulta_completa__11[[#This Row],[13 - Ocorrências/Ambientes Atingidos]]),0)</f>
        <v>0</v>
      </c>
      <c r="BA84" s="82" t="str">
        <f t="shared" si="34"/>
        <v/>
      </c>
      <c r="BB84" s="82">
        <f>IFERROR(FIND("Suspensão de abastecimento de água",consulta_completa__11[[#This Row],[13 - Ocorrências/Ambientes Atingidos]]),0)</f>
        <v>0</v>
      </c>
      <c r="BC84" s="83" t="str">
        <f t="shared" si="62"/>
        <v/>
      </c>
      <c r="BD84" s="82">
        <f>IFERROR(FIND("Rio/córrego",consulta_completa__11[[#This Row],[13 - Ocorrências/Ambientes Atingidos]]),0)</f>
        <v>0</v>
      </c>
      <c r="BE84" s="83" t="str">
        <f t="shared" si="35"/>
        <v/>
      </c>
      <c r="BF84" s="82">
        <f>IFERROR(FIND("Lago",consulta_completa__11[[#This Row],[13 - Ocorrências/Ambientes Atingidos]]),0)</f>
        <v>0</v>
      </c>
      <c r="BG84" s="83" t="str">
        <f t="shared" si="36"/>
        <v/>
      </c>
      <c r="BH84" s="82">
        <f>IFERROR(FIND("Mar",consulta_completa__11[[#This Row],[13 - Ocorrências/Ambientes Atingidos]]),0)</f>
        <v>0</v>
      </c>
      <c r="BI84" s="83" t="str">
        <f t="shared" si="37"/>
        <v/>
      </c>
      <c r="BJ84" s="82">
        <f>IFERROR(FIND("Praia",consulta_completa__11[[#This Row],[13 - Ocorrências/Ambientes Atingidos]]),0)</f>
        <v>0</v>
      </c>
      <c r="BK84" s="83" t="str">
        <f t="shared" si="38"/>
        <v/>
      </c>
      <c r="BL84" s="82">
        <f>IFERROR(FIND("Solo",consulta_completa__11[[#This Row],[13 - Ocorrências/Ambientes Atingidos]]),0)</f>
        <v>1</v>
      </c>
      <c r="BM84" s="83" t="str">
        <f t="shared" si="39"/>
        <v>X</v>
      </c>
      <c r="BN84" s="82">
        <f>IFERROR(FIND("Águas subterrâneas",consulta_completa__11[[#This Row],[13 - Ocorrências/Ambientes Atingidos]]),0)</f>
        <v>0</v>
      </c>
      <c r="BO84" s="83" t="str">
        <f t="shared" si="40"/>
        <v/>
      </c>
      <c r="BP84" s="82">
        <f>IFERROR(FIND("Atmosfera",consulta_completa__11[[#This Row],[13 - Ocorrências/Ambientes Atingidos]]),0)</f>
        <v>0</v>
      </c>
      <c r="BQ84" s="83" t="str">
        <f t="shared" si="41"/>
        <v/>
      </c>
      <c r="BR84" s="82">
        <f>IFERROR(FIND("Flora",consulta_completa__11[[#This Row],[13 - Ocorrências/Ambientes Atingidos]]),0)</f>
        <v>7</v>
      </c>
      <c r="BS84" s="83" t="str">
        <f t="shared" si="42"/>
        <v>X</v>
      </c>
      <c r="BT84" s="82">
        <f>IFERROR(FIND("Fauna",consulta_completa__11[[#This Row],[13 - Ocorrências/Ambientes Atingidos]]),0)</f>
        <v>0</v>
      </c>
      <c r="BU84" s="83" t="str">
        <f t="shared" si="43"/>
        <v/>
      </c>
      <c r="BV84" s="82">
        <f>IFERROR(FIND("UC federal",consulta_completa__11[[#This Row],[13 - Ocorrências/Ambientes Atingidos]]),0)</f>
        <v>0</v>
      </c>
      <c r="BW84" s="83" t="str">
        <f t="shared" si="44"/>
        <v/>
      </c>
      <c r="BX84" s="82">
        <f>IFERROR(FIND("UC estadual/municipal",consulta_completa__11[[#This Row],[13 - Ocorrências/Ambientes Atingidos]]),0)</f>
        <v>0</v>
      </c>
      <c r="BY84" s="83" t="str">
        <f t="shared" si="45"/>
        <v/>
      </c>
      <c r="BZ84" s="82">
        <f>IFERROR(FIND("Outro(s)",consulta_completa__11[[#This Row],[13 - Ocorrências/Ambientes Atingidos]]),0)</f>
        <v>0</v>
      </c>
      <c r="CA84" s="83" t="str">
        <f t="shared" si="46"/>
        <v/>
      </c>
      <c r="CB84" s="82">
        <f>IFERROR(FIND("Sem dano",consulta_completa__11[[#This Row],[13 - Ocorrências/Ambientes Atingidos]]),0)</f>
        <v>0</v>
      </c>
      <c r="CC84" s="83" t="str">
        <f t="shared" si="47"/>
        <v/>
      </c>
      <c r="CD84" s="82" t="str">
        <f>IF(consulta_completa__11[[#This Row],[13 - Ocorrências/Ambientes Atingidos]]="","X","")</f>
        <v/>
      </c>
      <c r="CE84" s="84">
        <f>IFERROR(FIND("IBAMA",consulta_completa__11[[#This Row],[14 - Inst. Atuando no Local]]),0)</f>
        <v>0</v>
      </c>
      <c r="CF84" s="84" t="str">
        <f t="shared" si="48"/>
        <v/>
      </c>
      <c r="CG84" s="84">
        <f>IFERROR(FIND("OEMA",consulta_completa__11[[#This Row],[14 - Inst. Atuando no Local]]),0)</f>
        <v>0</v>
      </c>
      <c r="CH84" s="84" t="str">
        <f t="shared" si="49"/>
        <v/>
      </c>
      <c r="CI84" s="84">
        <f>IFERROR(FIND("DEFESA CIVIL",consulta_completa__11[[#This Row],[14 - Inst. Atuando no Local]]),0)</f>
        <v>0</v>
      </c>
      <c r="CJ84" s="84" t="str">
        <f t="shared" si="50"/>
        <v/>
      </c>
      <c r="CK84" s="84">
        <f>IFERROR(FIND("CORPO DE BOMBEIROS",consulta_completa__11[[#This Row],[14 - Inst. Atuando no Local]]),0)</f>
        <v>0</v>
      </c>
      <c r="CL84" s="84" t="str">
        <f t="shared" si="51"/>
        <v/>
      </c>
      <c r="CM84" s="84">
        <f>IFERROR(FIND("POLÍCIA RODOVIÁRIA",consulta_completa__11[[#This Row],[14 - Inst. Atuando no Local]]),0)</f>
        <v>0</v>
      </c>
      <c r="CN84" s="84" t="str">
        <f t="shared" si="52"/>
        <v/>
      </c>
      <c r="CO84" s="84">
        <f>IFERROR(FIND("POLÍCIA MILITAR",consulta_completa__11[[#This Row],[14 - Inst. Atuando no Local]]),0)</f>
        <v>0</v>
      </c>
      <c r="CP84" s="84" t="str">
        <f t="shared" si="53"/>
        <v/>
      </c>
      <c r="CQ84" s="84">
        <f>IFERROR(FIND("POLÍCIA CIVIL",consulta_completa__11[[#This Row],[14 - Inst. Atuando no Local]]),0)</f>
        <v>0</v>
      </c>
      <c r="CR84" s="84" t="str">
        <f t="shared" si="54"/>
        <v/>
      </c>
      <c r="CS84" s="84">
        <f>IFERROR(FIND("MARINHA DO BRASIL",consulta_completa__11[[#This Row],[14 - Inst. Atuando no Local]]),0)</f>
        <v>0</v>
      </c>
      <c r="CT84" s="84" t="str">
        <f t="shared" si="55"/>
        <v/>
      </c>
      <c r="CU84" s="84">
        <f>IFERROR(FIND("EMPRESA ESPECIALIZADA EM ATENDIMENTO",consulta_completa__11[[#This Row],[14 - Inst. Atuando no Local]]),0)</f>
        <v>0</v>
      </c>
      <c r="CV84" s="84" t="str">
        <f t="shared" si="56"/>
        <v/>
      </c>
      <c r="CW84" s="84">
        <f>IFERROR(FIND("IBAMA",consulta_completa__11[[#This Row],[14 - Inst. Atuando no Local]]),0)</f>
        <v>0</v>
      </c>
      <c r="CX84" s="84" t="str">
        <f t="shared" si="57"/>
        <v/>
      </c>
      <c r="CY84" s="84" t="str">
        <f>IF(consulta_completa__11[[#This Row],[14 - Inst. Atuando no Local]]="","X","")</f>
        <v/>
      </c>
      <c r="CZ84" s="84">
        <f>IFERROR(FIND("OUTRA (S)",consulta_completa__11[[#This Row],[14 - Inst. Atuando no Local]]),0)</f>
        <v>0</v>
      </c>
      <c r="DA84" s="84" t="str">
        <f t="shared" si="58"/>
        <v/>
      </c>
      <c r="DB84" s="35" t="str">
        <f t="shared" si="59"/>
        <v>Sim</v>
      </c>
      <c r="DC84" s="35" t="str">
        <f t="shared" si="60"/>
        <v>Não</v>
      </c>
      <c r="DD84" s="35" t="str">
        <f t="shared" si="61"/>
        <v>Sim</v>
      </c>
      <c r="DE84" s="87" t="str">
        <f t="shared" si="32"/>
        <v>Estadual</v>
      </c>
    </row>
    <row r="85" spans="1:109">
      <c r="A85" s="14">
        <v>202513068444</v>
      </c>
      <c r="B85" s="1">
        <v>45685</v>
      </c>
      <c r="C85" t="s">
        <v>109</v>
      </c>
      <c r="D85" t="s">
        <v>110</v>
      </c>
      <c r="E85" t="s">
        <v>111</v>
      </c>
      <c r="F85" t="s">
        <v>112</v>
      </c>
      <c r="G85" t="s">
        <v>439</v>
      </c>
      <c r="H85" t="s">
        <v>1080</v>
      </c>
      <c r="I85" t="s">
        <v>117</v>
      </c>
      <c r="J85" t="s">
        <v>113</v>
      </c>
      <c r="K85" t="s">
        <v>114</v>
      </c>
      <c r="L85" t="s">
        <v>114</v>
      </c>
      <c r="M85" t="s">
        <v>118</v>
      </c>
      <c r="N85" t="s">
        <v>119</v>
      </c>
      <c r="O85" t="s">
        <v>239</v>
      </c>
      <c r="P85" t="s">
        <v>355</v>
      </c>
      <c r="Q85" t="s">
        <v>122</v>
      </c>
      <c r="R85" t="s">
        <v>123</v>
      </c>
      <c r="S85" t="s">
        <v>113</v>
      </c>
      <c r="T85" t="s">
        <v>600</v>
      </c>
      <c r="U85" t="s">
        <v>1081</v>
      </c>
      <c r="V85" t="s">
        <v>1082</v>
      </c>
      <c r="Z85" t="s">
        <v>409</v>
      </c>
      <c r="AA85" t="s">
        <v>113</v>
      </c>
      <c r="AB85" t="s">
        <v>1083</v>
      </c>
      <c r="AC85" t="s">
        <v>207</v>
      </c>
      <c r="AD85">
        <v>1</v>
      </c>
      <c r="AE85" t="s">
        <v>668</v>
      </c>
      <c r="AF85" t="s">
        <v>113</v>
      </c>
      <c r="AG85" t="s">
        <v>113</v>
      </c>
      <c r="AH85" t="s">
        <v>131</v>
      </c>
      <c r="AI85" t="s">
        <v>131</v>
      </c>
      <c r="AJ85" t="s">
        <v>131</v>
      </c>
      <c r="AK85" t="s">
        <v>1084</v>
      </c>
      <c r="AL85" t="s">
        <v>1085</v>
      </c>
      <c r="AM85" t="s">
        <v>210</v>
      </c>
      <c r="AN85" t="s">
        <v>206</v>
      </c>
      <c r="AO85" t="s">
        <v>113</v>
      </c>
      <c r="AP85">
        <v>2732951305</v>
      </c>
      <c r="AQ85" t="s">
        <v>211</v>
      </c>
      <c r="AR85" t="s">
        <v>113</v>
      </c>
      <c r="AS85" t="s">
        <v>113</v>
      </c>
      <c r="AT85" t="s">
        <v>1086</v>
      </c>
      <c r="AU85" t="s">
        <v>113</v>
      </c>
      <c r="AW85" t="s">
        <v>469</v>
      </c>
      <c r="AX85" s="82">
        <f>IFERROR(FIND("Óbitos/feridos",consulta_completa__11[[#This Row],[13 - Ocorrências/Ambientes Atingidos]]),0)</f>
        <v>0</v>
      </c>
      <c r="AY85" s="83" t="str">
        <f t="shared" si="33"/>
        <v/>
      </c>
      <c r="AZ85" s="82">
        <f>IFERROR(FIND("População afetada/evacuada",consulta_completa__11[[#This Row],[13 - Ocorrências/Ambientes Atingidos]]),0)</f>
        <v>0</v>
      </c>
      <c r="BA85" s="82" t="str">
        <f t="shared" si="34"/>
        <v/>
      </c>
      <c r="BB85" s="82">
        <f>IFERROR(FIND("Suspensão de abastecimento de água",consulta_completa__11[[#This Row],[13 - Ocorrências/Ambientes Atingidos]]),0)</f>
        <v>0</v>
      </c>
      <c r="BC85" s="83" t="str">
        <f t="shared" si="62"/>
        <v/>
      </c>
      <c r="BD85" s="82">
        <f>IFERROR(FIND("Rio/córrego",consulta_completa__11[[#This Row],[13 - Ocorrências/Ambientes Atingidos]]),0)</f>
        <v>0</v>
      </c>
      <c r="BE85" s="83" t="str">
        <f t="shared" si="35"/>
        <v/>
      </c>
      <c r="BF85" s="82">
        <f>IFERROR(FIND("Lago",consulta_completa__11[[#This Row],[13 - Ocorrências/Ambientes Atingidos]]),0)</f>
        <v>0</v>
      </c>
      <c r="BG85" s="83" t="str">
        <f t="shared" si="36"/>
        <v/>
      </c>
      <c r="BH85" s="82">
        <f>IFERROR(FIND("Mar",consulta_completa__11[[#This Row],[13 - Ocorrências/Ambientes Atingidos]]),0)</f>
        <v>1</v>
      </c>
      <c r="BI85" s="83" t="str">
        <f t="shared" si="37"/>
        <v>X</v>
      </c>
      <c r="BJ85" s="82">
        <f>IFERROR(FIND("Praia",consulta_completa__11[[#This Row],[13 - Ocorrências/Ambientes Atingidos]]),0)</f>
        <v>0</v>
      </c>
      <c r="BK85" s="83" t="str">
        <f t="shared" si="38"/>
        <v/>
      </c>
      <c r="BL85" s="82">
        <f>IFERROR(FIND("Solo",consulta_completa__11[[#This Row],[13 - Ocorrências/Ambientes Atingidos]]),0)</f>
        <v>0</v>
      </c>
      <c r="BM85" s="83" t="str">
        <f t="shared" si="39"/>
        <v/>
      </c>
      <c r="BN85" s="82">
        <f>IFERROR(FIND("Águas subterrâneas",consulta_completa__11[[#This Row],[13 - Ocorrências/Ambientes Atingidos]]),0)</f>
        <v>0</v>
      </c>
      <c r="BO85" s="83" t="str">
        <f t="shared" si="40"/>
        <v/>
      </c>
      <c r="BP85" s="82">
        <f>IFERROR(FIND("Atmosfera",consulta_completa__11[[#This Row],[13 - Ocorrências/Ambientes Atingidos]]),0)</f>
        <v>0</v>
      </c>
      <c r="BQ85" s="83" t="str">
        <f t="shared" si="41"/>
        <v/>
      </c>
      <c r="BR85" s="82">
        <f>IFERROR(FIND("Flora",consulta_completa__11[[#This Row],[13 - Ocorrências/Ambientes Atingidos]]),0)</f>
        <v>0</v>
      </c>
      <c r="BS85" s="83" t="str">
        <f t="shared" si="42"/>
        <v/>
      </c>
      <c r="BT85" s="82">
        <f>IFERROR(FIND("Fauna",consulta_completa__11[[#This Row],[13 - Ocorrências/Ambientes Atingidos]]),0)</f>
        <v>0</v>
      </c>
      <c r="BU85" s="83" t="str">
        <f t="shared" si="43"/>
        <v/>
      </c>
      <c r="BV85" s="82">
        <f>IFERROR(FIND("UC federal",consulta_completa__11[[#This Row],[13 - Ocorrências/Ambientes Atingidos]]),0)</f>
        <v>0</v>
      </c>
      <c r="BW85" s="83" t="str">
        <f t="shared" si="44"/>
        <v/>
      </c>
      <c r="BX85" s="82">
        <f>IFERROR(FIND("UC estadual/municipal",consulta_completa__11[[#This Row],[13 - Ocorrências/Ambientes Atingidos]]),0)</f>
        <v>0</v>
      </c>
      <c r="BY85" s="83" t="str">
        <f t="shared" si="45"/>
        <v/>
      </c>
      <c r="BZ85" s="82">
        <f>IFERROR(FIND("Outro(s)",consulta_completa__11[[#This Row],[13 - Ocorrências/Ambientes Atingidos]]),0)</f>
        <v>0</v>
      </c>
      <c r="CA85" s="83" t="str">
        <f t="shared" si="46"/>
        <v/>
      </c>
      <c r="CB85" s="82">
        <f>IFERROR(FIND("Sem dano",consulta_completa__11[[#This Row],[13 - Ocorrências/Ambientes Atingidos]]),0)</f>
        <v>0</v>
      </c>
      <c r="CC85" s="83" t="str">
        <f t="shared" si="47"/>
        <v/>
      </c>
      <c r="CD85" s="82" t="str">
        <f>IF(consulta_completa__11[[#This Row],[13 - Ocorrências/Ambientes Atingidos]]="","X","")</f>
        <v/>
      </c>
      <c r="CE85" s="84">
        <f>IFERROR(FIND("IBAMA",consulta_completa__11[[#This Row],[14 - Inst. Atuando no Local]]),0)</f>
        <v>0</v>
      </c>
      <c r="CF85" s="84" t="str">
        <f t="shared" si="48"/>
        <v/>
      </c>
      <c r="CG85" s="84">
        <f>IFERROR(FIND("OEMA",consulta_completa__11[[#This Row],[14 - Inst. Atuando no Local]]),0)</f>
        <v>0</v>
      </c>
      <c r="CH85" s="84" t="str">
        <f t="shared" si="49"/>
        <v/>
      </c>
      <c r="CI85" s="84">
        <f>IFERROR(FIND("DEFESA CIVIL",consulta_completa__11[[#This Row],[14 - Inst. Atuando no Local]]),0)</f>
        <v>0</v>
      </c>
      <c r="CJ85" s="84" t="str">
        <f t="shared" si="50"/>
        <v/>
      </c>
      <c r="CK85" s="84">
        <f>IFERROR(FIND("CORPO DE BOMBEIROS",consulta_completa__11[[#This Row],[14 - Inst. Atuando no Local]]),0)</f>
        <v>0</v>
      </c>
      <c r="CL85" s="84" t="str">
        <f t="shared" si="51"/>
        <v/>
      </c>
      <c r="CM85" s="84">
        <f>IFERROR(FIND("POLÍCIA RODOVIÁRIA",consulta_completa__11[[#This Row],[14 - Inst. Atuando no Local]]),0)</f>
        <v>0</v>
      </c>
      <c r="CN85" s="84" t="str">
        <f t="shared" si="52"/>
        <v/>
      </c>
      <c r="CO85" s="84">
        <f>IFERROR(FIND("POLÍCIA MILITAR",consulta_completa__11[[#This Row],[14 - Inst. Atuando no Local]]),0)</f>
        <v>0</v>
      </c>
      <c r="CP85" s="84" t="str">
        <f t="shared" si="53"/>
        <v/>
      </c>
      <c r="CQ85" s="84">
        <f>IFERROR(FIND("POLÍCIA CIVIL",consulta_completa__11[[#This Row],[14 - Inst. Atuando no Local]]),0)</f>
        <v>0</v>
      </c>
      <c r="CR85" s="84" t="str">
        <f t="shared" si="54"/>
        <v/>
      </c>
      <c r="CS85" s="84">
        <f>IFERROR(FIND("MARINHA DO BRASIL",consulta_completa__11[[#This Row],[14 - Inst. Atuando no Local]]),0)</f>
        <v>0</v>
      </c>
      <c r="CT85" s="84" t="str">
        <f t="shared" si="55"/>
        <v/>
      </c>
      <c r="CU85" s="84">
        <f>IFERROR(FIND("EMPRESA ESPECIALIZADA EM ATENDIMENTO",consulta_completa__11[[#This Row],[14 - Inst. Atuando no Local]]),0)</f>
        <v>0</v>
      </c>
      <c r="CV85" s="84" t="str">
        <f t="shared" si="56"/>
        <v/>
      </c>
      <c r="CW85" s="84">
        <f>IFERROR(FIND("IBAMA",consulta_completa__11[[#This Row],[14 - Inst. Atuando no Local]]),0)</f>
        <v>0</v>
      </c>
      <c r="CX85" s="84" t="str">
        <f t="shared" si="57"/>
        <v/>
      </c>
      <c r="CY85" s="84" t="str">
        <f>IF(consulta_completa__11[[#This Row],[14 - Inst. Atuando no Local]]="","X","")</f>
        <v/>
      </c>
      <c r="CZ85" s="84">
        <f>IFERROR(FIND("OUTRA (S)",consulta_completa__11[[#This Row],[14 - Inst. Atuando no Local]]),0)</f>
        <v>0</v>
      </c>
      <c r="DA85" s="84" t="str">
        <f t="shared" si="58"/>
        <v/>
      </c>
      <c r="DB85" s="35" t="str">
        <f t="shared" si="59"/>
        <v>Sim</v>
      </c>
      <c r="DC85" s="35" t="str">
        <f t="shared" si="60"/>
        <v>Não</v>
      </c>
      <c r="DD85" s="35" t="str">
        <f t="shared" si="61"/>
        <v>Sim</v>
      </c>
      <c r="DE85" s="87" t="str">
        <f t="shared" si="32"/>
        <v>Federal</v>
      </c>
    </row>
    <row r="86" spans="1:109">
      <c r="A86" s="14">
        <v>20252346801</v>
      </c>
      <c r="B86" s="1">
        <v>45686</v>
      </c>
      <c r="C86" t="s">
        <v>109</v>
      </c>
      <c r="D86" t="s">
        <v>110</v>
      </c>
      <c r="E86" t="s">
        <v>139</v>
      </c>
      <c r="F86" t="s">
        <v>112</v>
      </c>
      <c r="G86" t="s">
        <v>678</v>
      </c>
      <c r="H86" t="s">
        <v>1087</v>
      </c>
      <c r="I86" t="s">
        <v>117</v>
      </c>
      <c r="J86" t="s">
        <v>113</v>
      </c>
      <c r="K86" t="s">
        <v>114</v>
      </c>
      <c r="L86" t="s">
        <v>114</v>
      </c>
      <c r="M86" t="s">
        <v>118</v>
      </c>
      <c r="N86" t="s">
        <v>113</v>
      </c>
      <c r="O86" t="s">
        <v>239</v>
      </c>
      <c r="P86" t="s">
        <v>121</v>
      </c>
      <c r="Q86" t="s">
        <v>167</v>
      </c>
      <c r="R86" t="s">
        <v>123</v>
      </c>
      <c r="S86" t="s">
        <v>201</v>
      </c>
      <c r="T86" t="s">
        <v>1088</v>
      </c>
      <c r="U86" t="s">
        <v>1089</v>
      </c>
      <c r="V86" t="s">
        <v>113</v>
      </c>
      <c r="Z86" t="s">
        <v>1089</v>
      </c>
      <c r="AA86" t="s">
        <v>113</v>
      </c>
      <c r="AB86" t="s">
        <v>1090</v>
      </c>
      <c r="AC86" t="s">
        <v>1091</v>
      </c>
      <c r="AD86">
        <v>1</v>
      </c>
      <c r="AE86" t="s">
        <v>113</v>
      </c>
      <c r="AF86" t="s">
        <v>113</v>
      </c>
      <c r="AG86" t="s">
        <v>113</v>
      </c>
      <c r="AH86" t="s">
        <v>131</v>
      </c>
      <c r="AI86" t="s">
        <v>132</v>
      </c>
      <c r="AJ86" t="s">
        <v>131</v>
      </c>
      <c r="AK86" t="s">
        <v>1092</v>
      </c>
      <c r="AL86" t="s">
        <v>113</v>
      </c>
      <c r="AM86" t="s">
        <v>1093</v>
      </c>
      <c r="AN86" t="s">
        <v>1094</v>
      </c>
      <c r="AO86" t="s">
        <v>1095</v>
      </c>
      <c r="AQ86" t="s">
        <v>1096</v>
      </c>
      <c r="AR86" t="s">
        <v>113</v>
      </c>
      <c r="AS86" t="s">
        <v>113</v>
      </c>
      <c r="AT86" t="s">
        <v>113</v>
      </c>
      <c r="AU86" t="s">
        <v>113</v>
      </c>
      <c r="AW86" t="s">
        <v>113</v>
      </c>
      <c r="AX86" s="82">
        <f>IFERROR(FIND("Óbitos/feridos",consulta_completa__11[[#This Row],[13 - Ocorrências/Ambientes Atingidos]]),0)</f>
        <v>0</v>
      </c>
      <c r="AY86" s="83" t="str">
        <f t="shared" si="33"/>
        <v/>
      </c>
      <c r="AZ86" s="82">
        <f>IFERROR(FIND("População afetada/evacuada",consulta_completa__11[[#This Row],[13 - Ocorrências/Ambientes Atingidos]]),0)</f>
        <v>0</v>
      </c>
      <c r="BA86" s="82" t="str">
        <f t="shared" si="34"/>
        <v/>
      </c>
      <c r="BB86" s="82">
        <f>IFERROR(FIND("Suspensão de abastecimento de água",consulta_completa__11[[#This Row],[13 - Ocorrências/Ambientes Atingidos]]),0)</f>
        <v>0</v>
      </c>
      <c r="BC86" s="83" t="str">
        <f t="shared" si="62"/>
        <v/>
      </c>
      <c r="BD86" s="82">
        <f>IFERROR(FIND("Rio/córrego",consulta_completa__11[[#This Row],[13 - Ocorrências/Ambientes Atingidos]]),0)</f>
        <v>0</v>
      </c>
      <c r="BE86" s="83" t="str">
        <f t="shared" si="35"/>
        <v/>
      </c>
      <c r="BF86" s="82">
        <f>IFERROR(FIND("Lago",consulta_completa__11[[#This Row],[13 - Ocorrências/Ambientes Atingidos]]),0)</f>
        <v>0</v>
      </c>
      <c r="BG86" s="83" t="str">
        <f t="shared" si="36"/>
        <v/>
      </c>
      <c r="BH86" s="82">
        <f>IFERROR(FIND("Mar",consulta_completa__11[[#This Row],[13 - Ocorrências/Ambientes Atingidos]]),0)</f>
        <v>1</v>
      </c>
      <c r="BI86" s="83" t="str">
        <f t="shared" si="37"/>
        <v>X</v>
      </c>
      <c r="BJ86" s="82">
        <f>IFERROR(FIND("Praia",consulta_completa__11[[#This Row],[13 - Ocorrências/Ambientes Atingidos]]),0)</f>
        <v>0</v>
      </c>
      <c r="BK86" s="83" t="str">
        <f t="shared" si="38"/>
        <v/>
      </c>
      <c r="BL86" s="82">
        <f>IFERROR(FIND("Solo",consulta_completa__11[[#This Row],[13 - Ocorrências/Ambientes Atingidos]]),0)</f>
        <v>0</v>
      </c>
      <c r="BM86" s="83" t="str">
        <f t="shared" si="39"/>
        <v/>
      </c>
      <c r="BN86" s="82">
        <f>IFERROR(FIND("Águas subterrâneas",consulta_completa__11[[#This Row],[13 - Ocorrências/Ambientes Atingidos]]),0)</f>
        <v>0</v>
      </c>
      <c r="BO86" s="83" t="str">
        <f t="shared" si="40"/>
        <v/>
      </c>
      <c r="BP86" s="82">
        <f>IFERROR(FIND("Atmosfera",consulta_completa__11[[#This Row],[13 - Ocorrências/Ambientes Atingidos]]),0)</f>
        <v>0</v>
      </c>
      <c r="BQ86" s="83" t="str">
        <f t="shared" si="41"/>
        <v/>
      </c>
      <c r="BR86" s="82">
        <f>IFERROR(FIND("Flora",consulta_completa__11[[#This Row],[13 - Ocorrências/Ambientes Atingidos]]),0)</f>
        <v>0</v>
      </c>
      <c r="BS86" s="83" t="str">
        <f t="shared" si="42"/>
        <v/>
      </c>
      <c r="BT86" s="82">
        <f>IFERROR(FIND("Fauna",consulta_completa__11[[#This Row],[13 - Ocorrências/Ambientes Atingidos]]),0)</f>
        <v>0</v>
      </c>
      <c r="BU86" s="83" t="str">
        <f t="shared" si="43"/>
        <v/>
      </c>
      <c r="BV86" s="82">
        <f>IFERROR(FIND("UC federal",consulta_completa__11[[#This Row],[13 - Ocorrências/Ambientes Atingidos]]),0)</f>
        <v>0</v>
      </c>
      <c r="BW86" s="83" t="str">
        <f t="shared" si="44"/>
        <v/>
      </c>
      <c r="BX86" s="82">
        <f>IFERROR(FIND("UC estadual/municipal",consulta_completa__11[[#This Row],[13 - Ocorrências/Ambientes Atingidos]]),0)</f>
        <v>0</v>
      </c>
      <c r="BY86" s="83" t="str">
        <f t="shared" si="45"/>
        <v/>
      </c>
      <c r="BZ86" s="82">
        <f>IFERROR(FIND("Outro(s)",consulta_completa__11[[#This Row],[13 - Ocorrências/Ambientes Atingidos]]),0)</f>
        <v>0</v>
      </c>
      <c r="CA86" s="83" t="str">
        <f t="shared" si="46"/>
        <v/>
      </c>
      <c r="CB86" s="82">
        <f>IFERROR(FIND("Sem dano",consulta_completa__11[[#This Row],[13 - Ocorrências/Ambientes Atingidos]]),0)</f>
        <v>0</v>
      </c>
      <c r="CC86" s="83" t="str">
        <f t="shared" si="47"/>
        <v/>
      </c>
      <c r="CD86" s="82" t="str">
        <f>IF(consulta_completa__11[[#This Row],[13 - Ocorrências/Ambientes Atingidos]]="","X","")</f>
        <v/>
      </c>
      <c r="CE86" s="84">
        <f>IFERROR(FIND("IBAMA",consulta_completa__11[[#This Row],[14 - Inst. Atuando no Local]]),0)</f>
        <v>0</v>
      </c>
      <c r="CF86" s="84" t="str">
        <f t="shared" si="48"/>
        <v/>
      </c>
      <c r="CG86" s="84">
        <f>IFERROR(FIND("OEMA",consulta_completa__11[[#This Row],[14 - Inst. Atuando no Local]]),0)</f>
        <v>0</v>
      </c>
      <c r="CH86" s="84" t="str">
        <f t="shared" si="49"/>
        <v/>
      </c>
      <c r="CI86" s="84">
        <f>IFERROR(FIND("DEFESA CIVIL",consulta_completa__11[[#This Row],[14 - Inst. Atuando no Local]]),0)</f>
        <v>0</v>
      </c>
      <c r="CJ86" s="84" t="str">
        <f t="shared" si="50"/>
        <v/>
      </c>
      <c r="CK86" s="84">
        <f>IFERROR(FIND("CORPO DE BOMBEIROS",consulta_completa__11[[#This Row],[14 - Inst. Atuando no Local]]),0)</f>
        <v>0</v>
      </c>
      <c r="CL86" s="84" t="str">
        <f t="shared" si="51"/>
        <v/>
      </c>
      <c r="CM86" s="84">
        <f>IFERROR(FIND("POLÍCIA RODOVIÁRIA",consulta_completa__11[[#This Row],[14 - Inst. Atuando no Local]]),0)</f>
        <v>0</v>
      </c>
      <c r="CN86" s="84" t="str">
        <f t="shared" si="52"/>
        <v/>
      </c>
      <c r="CO86" s="84">
        <f>IFERROR(FIND("POLÍCIA MILITAR",consulta_completa__11[[#This Row],[14 - Inst. Atuando no Local]]),0)</f>
        <v>0</v>
      </c>
      <c r="CP86" s="84" t="str">
        <f t="shared" si="53"/>
        <v/>
      </c>
      <c r="CQ86" s="84">
        <f>IFERROR(FIND("POLÍCIA CIVIL",consulta_completa__11[[#This Row],[14 - Inst. Atuando no Local]]),0)</f>
        <v>0</v>
      </c>
      <c r="CR86" s="84" t="str">
        <f t="shared" si="54"/>
        <v/>
      </c>
      <c r="CS86" s="84">
        <f>IFERROR(FIND("MARINHA DO BRASIL",consulta_completa__11[[#This Row],[14 - Inst. Atuando no Local]]),0)</f>
        <v>0</v>
      </c>
      <c r="CT86" s="84" t="str">
        <f t="shared" si="55"/>
        <v/>
      </c>
      <c r="CU86" s="84">
        <f>IFERROR(FIND("EMPRESA ESPECIALIZADA EM ATENDIMENTO",consulta_completa__11[[#This Row],[14 - Inst. Atuando no Local]]),0)</f>
        <v>0</v>
      </c>
      <c r="CV86" s="84" t="str">
        <f t="shared" si="56"/>
        <v/>
      </c>
      <c r="CW86" s="84">
        <f>IFERROR(FIND("IBAMA",consulta_completa__11[[#This Row],[14 - Inst. Atuando no Local]]),0)</f>
        <v>0</v>
      </c>
      <c r="CX86" s="84" t="str">
        <f t="shared" si="57"/>
        <v/>
      </c>
      <c r="CY86" s="84" t="str">
        <f>IF(consulta_completa__11[[#This Row],[14 - Inst. Atuando no Local]]="","X","")</f>
        <v>X</v>
      </c>
      <c r="CZ86" s="84">
        <f>IFERROR(FIND("OUTRA (S)",consulta_completa__11[[#This Row],[14 - Inst. Atuando no Local]]),0)</f>
        <v>0</v>
      </c>
      <c r="DA86" s="84" t="str">
        <f t="shared" si="58"/>
        <v/>
      </c>
      <c r="DB86" s="35" t="str">
        <f t="shared" si="59"/>
        <v>Sim</v>
      </c>
      <c r="DC86" s="35" t="str">
        <f t="shared" si="60"/>
        <v>Não</v>
      </c>
      <c r="DD86" s="35" t="str">
        <f t="shared" si="61"/>
        <v>Sim</v>
      </c>
      <c r="DE86" s="87" t="str">
        <f t="shared" si="32"/>
        <v>Federal</v>
      </c>
    </row>
    <row r="87" spans="1:109">
      <c r="A87" s="14">
        <v>202512928831</v>
      </c>
      <c r="B87" s="1">
        <v>45686</v>
      </c>
      <c r="C87" t="s">
        <v>1097</v>
      </c>
      <c r="D87" t="s">
        <v>180</v>
      </c>
      <c r="E87" t="s">
        <v>286</v>
      </c>
      <c r="F87" t="s">
        <v>912</v>
      </c>
      <c r="G87" t="s">
        <v>113</v>
      </c>
      <c r="H87" t="s">
        <v>114</v>
      </c>
      <c r="I87" t="s">
        <v>114</v>
      </c>
      <c r="J87" t="s">
        <v>1098</v>
      </c>
      <c r="K87" t="s">
        <v>1099</v>
      </c>
      <c r="L87" t="s">
        <v>166</v>
      </c>
      <c r="M87" t="s">
        <v>1100</v>
      </c>
      <c r="N87" t="s">
        <v>1101</v>
      </c>
      <c r="O87" t="s">
        <v>113</v>
      </c>
      <c r="P87" t="s">
        <v>121</v>
      </c>
      <c r="Q87" t="s">
        <v>230</v>
      </c>
      <c r="R87" t="s">
        <v>123</v>
      </c>
      <c r="S87" t="s">
        <v>113</v>
      </c>
      <c r="T87" t="s">
        <v>1102</v>
      </c>
      <c r="U87" t="s">
        <v>113</v>
      </c>
      <c r="V87" t="s">
        <v>113</v>
      </c>
      <c r="Z87" t="s">
        <v>1103</v>
      </c>
      <c r="AA87" t="s">
        <v>113</v>
      </c>
      <c r="AB87" t="s">
        <v>113</v>
      </c>
      <c r="AC87" t="s">
        <v>113</v>
      </c>
      <c r="AE87" t="s">
        <v>113</v>
      </c>
      <c r="AF87" t="s">
        <v>1104</v>
      </c>
      <c r="AG87" t="s">
        <v>1105</v>
      </c>
      <c r="AH87" t="s">
        <v>131</v>
      </c>
      <c r="AI87" t="s">
        <v>131</v>
      </c>
      <c r="AJ87" t="s">
        <v>131</v>
      </c>
      <c r="AK87" t="s">
        <v>1106</v>
      </c>
      <c r="AL87" t="s">
        <v>1107</v>
      </c>
      <c r="AM87" t="s">
        <v>1108</v>
      </c>
      <c r="AN87" t="s">
        <v>774</v>
      </c>
      <c r="AO87" t="s">
        <v>113</v>
      </c>
      <c r="AQ87" t="s">
        <v>113</v>
      </c>
      <c r="AR87" t="s">
        <v>113</v>
      </c>
      <c r="AS87" t="s">
        <v>113</v>
      </c>
      <c r="AT87" t="s">
        <v>113</v>
      </c>
      <c r="AU87" t="s">
        <v>113</v>
      </c>
      <c r="AW87" t="s">
        <v>113</v>
      </c>
      <c r="AX87" s="82">
        <f>IFERROR(FIND("Óbitos/feridos",consulta_completa__11[[#This Row],[13 - Ocorrências/Ambientes Atingidos]]),0)</f>
        <v>0</v>
      </c>
      <c r="AY87" s="83" t="str">
        <f t="shared" si="33"/>
        <v/>
      </c>
      <c r="AZ87" s="82">
        <f>IFERROR(FIND("População afetada/evacuada",consulta_completa__11[[#This Row],[13 - Ocorrências/Ambientes Atingidos]]),0)</f>
        <v>0</v>
      </c>
      <c r="BA87" s="82" t="str">
        <f t="shared" si="34"/>
        <v/>
      </c>
      <c r="BB87" s="82">
        <f>IFERROR(FIND("Suspensão de abastecimento de água",consulta_completa__11[[#This Row],[13 - Ocorrências/Ambientes Atingidos]]),0)</f>
        <v>0</v>
      </c>
      <c r="BC87" s="83" t="str">
        <f t="shared" si="62"/>
        <v/>
      </c>
      <c r="BD87" s="82">
        <f>IFERROR(FIND("Rio/córrego",consulta_completa__11[[#This Row],[13 - Ocorrências/Ambientes Atingidos]]),0)</f>
        <v>1</v>
      </c>
      <c r="BE87" s="83" t="str">
        <f t="shared" si="35"/>
        <v>X</v>
      </c>
      <c r="BF87" s="82">
        <f>IFERROR(FIND("Lago",consulta_completa__11[[#This Row],[13 - Ocorrências/Ambientes Atingidos]]),0)</f>
        <v>0</v>
      </c>
      <c r="BG87" s="83" t="str">
        <f t="shared" si="36"/>
        <v/>
      </c>
      <c r="BH87" s="82">
        <f>IFERROR(FIND("Mar",consulta_completa__11[[#This Row],[13 - Ocorrências/Ambientes Atingidos]]),0)</f>
        <v>0</v>
      </c>
      <c r="BI87" s="83" t="str">
        <f t="shared" si="37"/>
        <v/>
      </c>
      <c r="BJ87" s="82">
        <f>IFERROR(FIND("Praia",consulta_completa__11[[#This Row],[13 - Ocorrências/Ambientes Atingidos]]),0)</f>
        <v>0</v>
      </c>
      <c r="BK87" s="83" t="str">
        <f t="shared" si="38"/>
        <v/>
      </c>
      <c r="BL87" s="82">
        <f>IFERROR(FIND("Solo",consulta_completa__11[[#This Row],[13 - Ocorrências/Ambientes Atingidos]]),0)</f>
        <v>27</v>
      </c>
      <c r="BM87" s="83" t="str">
        <f t="shared" si="39"/>
        <v>X</v>
      </c>
      <c r="BN87" s="82">
        <f>IFERROR(FIND("Águas subterrâneas",consulta_completa__11[[#This Row],[13 - Ocorrências/Ambientes Atingidos]]),0)</f>
        <v>0</v>
      </c>
      <c r="BO87" s="83" t="str">
        <f t="shared" si="40"/>
        <v/>
      </c>
      <c r="BP87" s="82">
        <f>IFERROR(FIND("Atmosfera",consulta_completa__11[[#This Row],[13 - Ocorrências/Ambientes Atingidos]]),0)</f>
        <v>0</v>
      </c>
      <c r="BQ87" s="83" t="str">
        <f t="shared" si="41"/>
        <v/>
      </c>
      <c r="BR87" s="82">
        <f>IFERROR(FIND("Flora",consulta_completa__11[[#This Row],[13 - Ocorrências/Ambientes Atingidos]]),0)</f>
        <v>0</v>
      </c>
      <c r="BS87" s="83" t="str">
        <f t="shared" si="42"/>
        <v/>
      </c>
      <c r="BT87" s="82">
        <f>IFERROR(FIND("Fauna",consulta_completa__11[[#This Row],[13 - Ocorrências/Ambientes Atingidos]]),0)</f>
        <v>0</v>
      </c>
      <c r="BU87" s="83" t="str">
        <f t="shared" si="43"/>
        <v/>
      </c>
      <c r="BV87" s="82">
        <f>IFERROR(FIND("UC federal",consulta_completa__11[[#This Row],[13 - Ocorrências/Ambientes Atingidos]]),0)</f>
        <v>0</v>
      </c>
      <c r="BW87" s="83" t="str">
        <f t="shared" si="44"/>
        <v/>
      </c>
      <c r="BX87" s="82">
        <f>IFERROR(FIND("UC estadual/municipal",consulta_completa__11[[#This Row],[13 - Ocorrências/Ambientes Atingidos]]),0)</f>
        <v>0</v>
      </c>
      <c r="BY87" s="83" t="str">
        <f t="shared" si="45"/>
        <v/>
      </c>
      <c r="BZ87" s="82">
        <f>IFERROR(FIND("Outro(s)",consulta_completa__11[[#This Row],[13 - Ocorrências/Ambientes Atingidos]]),0)</f>
        <v>0</v>
      </c>
      <c r="CA87" s="83" t="str">
        <f t="shared" si="46"/>
        <v/>
      </c>
      <c r="CB87" s="82">
        <f>IFERROR(FIND("Sem dano",consulta_completa__11[[#This Row],[13 - Ocorrências/Ambientes Atingidos]]),0)</f>
        <v>0</v>
      </c>
      <c r="CC87" s="83" t="str">
        <f t="shared" si="47"/>
        <v/>
      </c>
      <c r="CD87" s="82" t="str">
        <f>IF(consulta_completa__11[[#This Row],[13 - Ocorrências/Ambientes Atingidos]]="","X","")</f>
        <v/>
      </c>
      <c r="CE87" s="84">
        <f>IFERROR(FIND("IBAMA",consulta_completa__11[[#This Row],[14 - Inst. Atuando no Local]]),0)</f>
        <v>67</v>
      </c>
      <c r="CF87" s="84" t="str">
        <f t="shared" si="48"/>
        <v>X</v>
      </c>
      <c r="CG87" s="84">
        <f>IFERROR(FIND("OEMA",consulta_completa__11[[#This Row],[14 - Inst. Atuando no Local]]),0)</f>
        <v>0</v>
      </c>
      <c r="CH87" s="84" t="str">
        <f t="shared" si="49"/>
        <v/>
      </c>
      <c r="CI87" s="84">
        <f>IFERROR(FIND("DEFESA CIVIL",consulta_completa__11[[#This Row],[14 - Inst. Atuando no Local]]),0)</f>
        <v>0</v>
      </c>
      <c r="CJ87" s="84" t="str">
        <f t="shared" si="50"/>
        <v/>
      </c>
      <c r="CK87" s="84">
        <f>IFERROR(FIND("CORPO DE BOMBEIROS",consulta_completa__11[[#This Row],[14 - Inst. Atuando no Local]]),0)</f>
        <v>0</v>
      </c>
      <c r="CL87" s="84" t="str">
        <f t="shared" si="51"/>
        <v/>
      </c>
      <c r="CM87" s="84">
        <f>IFERROR(FIND("POLÍCIA RODOVIÁRIA",consulta_completa__11[[#This Row],[14 - Inst. Atuando no Local]]),0)</f>
        <v>0</v>
      </c>
      <c r="CN87" s="84" t="str">
        <f t="shared" si="52"/>
        <v/>
      </c>
      <c r="CO87" s="84">
        <f>IFERROR(FIND("POLÍCIA MILITAR",consulta_completa__11[[#This Row],[14 - Inst. Atuando no Local]]),0)</f>
        <v>0</v>
      </c>
      <c r="CP87" s="84" t="str">
        <f t="shared" si="53"/>
        <v/>
      </c>
      <c r="CQ87" s="84">
        <f>IFERROR(FIND("POLÍCIA CIVIL",consulta_completa__11[[#This Row],[14 - Inst. Atuando no Local]]),0)</f>
        <v>0</v>
      </c>
      <c r="CR87" s="84" t="str">
        <f t="shared" si="54"/>
        <v/>
      </c>
      <c r="CS87" s="84">
        <f>IFERROR(FIND("MARINHA DO BRASIL",consulta_completa__11[[#This Row],[14 - Inst. Atuando no Local]]),0)</f>
        <v>0</v>
      </c>
      <c r="CT87" s="84" t="str">
        <f t="shared" si="55"/>
        <v/>
      </c>
      <c r="CU87" s="84">
        <f>IFERROR(FIND("EMPRESA ESPECIALIZADA EM ATENDIMENTO",consulta_completa__11[[#This Row],[14 - Inst. Atuando no Local]]),0)</f>
        <v>0</v>
      </c>
      <c r="CV87" s="84" t="str">
        <f t="shared" si="56"/>
        <v/>
      </c>
      <c r="CW87" s="84">
        <f>IFERROR(FIND("IBAMA",consulta_completa__11[[#This Row],[14 - Inst. Atuando no Local]]),0)</f>
        <v>67</v>
      </c>
      <c r="CX87" s="84" t="str">
        <f t="shared" si="57"/>
        <v>X</v>
      </c>
      <c r="CY87" s="84" t="str">
        <f>IF(consulta_completa__11[[#This Row],[14 - Inst. Atuando no Local]]="","X","")</f>
        <v/>
      </c>
      <c r="CZ87" s="84">
        <f>IFERROR(FIND("OUTRA (S)",consulta_completa__11[[#This Row],[14 - Inst. Atuando no Local]]),0)</f>
        <v>0</v>
      </c>
      <c r="DA87" s="84" t="str">
        <f t="shared" si="58"/>
        <v/>
      </c>
      <c r="DB87" s="35" t="str">
        <f t="shared" si="59"/>
        <v>Sim</v>
      </c>
      <c r="DC87" s="35" t="str">
        <f t="shared" si="60"/>
        <v>Não</v>
      </c>
      <c r="DD87" s="35" t="str">
        <f t="shared" si="61"/>
        <v>Sim</v>
      </c>
      <c r="DE87" s="87" t="str">
        <f t="shared" si="32"/>
        <v>Sem informação</v>
      </c>
    </row>
    <row r="88" spans="1:109">
      <c r="A88" s="14">
        <v>202522557646</v>
      </c>
      <c r="B88" s="1">
        <v>45687</v>
      </c>
      <c r="C88" t="s">
        <v>540</v>
      </c>
      <c r="D88" t="s">
        <v>390</v>
      </c>
      <c r="E88" t="s">
        <v>139</v>
      </c>
      <c r="F88" t="s">
        <v>139</v>
      </c>
      <c r="G88" t="s">
        <v>113</v>
      </c>
      <c r="H88" t="s">
        <v>114</v>
      </c>
      <c r="I88" t="s">
        <v>114</v>
      </c>
      <c r="J88" t="s">
        <v>113</v>
      </c>
      <c r="K88" t="s">
        <v>114</v>
      </c>
      <c r="L88" t="s">
        <v>114</v>
      </c>
      <c r="M88" t="s">
        <v>456</v>
      </c>
      <c r="N88" t="s">
        <v>1109</v>
      </c>
      <c r="O88" t="s">
        <v>239</v>
      </c>
      <c r="P88" t="s">
        <v>142</v>
      </c>
      <c r="Q88" t="s">
        <v>122</v>
      </c>
      <c r="R88" t="s">
        <v>123</v>
      </c>
      <c r="S88" t="s">
        <v>113</v>
      </c>
      <c r="T88" t="s">
        <v>556</v>
      </c>
      <c r="U88" t="s">
        <v>1110</v>
      </c>
      <c r="V88" t="s">
        <v>1111</v>
      </c>
      <c r="Z88" t="s">
        <v>558</v>
      </c>
      <c r="AA88" t="s">
        <v>1111</v>
      </c>
      <c r="AB88" t="s">
        <v>1112</v>
      </c>
      <c r="AC88" t="s">
        <v>547</v>
      </c>
      <c r="AD88">
        <v>1</v>
      </c>
      <c r="AE88" t="s">
        <v>551</v>
      </c>
      <c r="AF88" t="s">
        <v>1113</v>
      </c>
      <c r="AG88" t="s">
        <v>1114</v>
      </c>
      <c r="AH88" t="s">
        <v>131</v>
      </c>
      <c r="AI88" t="s">
        <v>131</v>
      </c>
      <c r="AJ88" t="s">
        <v>132</v>
      </c>
      <c r="AK88" t="s">
        <v>113</v>
      </c>
      <c r="AL88" t="s">
        <v>1115</v>
      </c>
      <c r="AM88" t="s">
        <v>552</v>
      </c>
      <c r="AN88" t="s">
        <v>1112</v>
      </c>
      <c r="AO88" t="s">
        <v>553</v>
      </c>
      <c r="AP88">
        <v>27998582836</v>
      </c>
      <c r="AQ88" t="s">
        <v>554</v>
      </c>
      <c r="AR88" t="s">
        <v>113</v>
      </c>
      <c r="AS88" t="s">
        <v>113</v>
      </c>
      <c r="AT88" t="s">
        <v>113</v>
      </c>
      <c r="AU88" t="s">
        <v>113</v>
      </c>
      <c r="AW88" t="s">
        <v>113</v>
      </c>
      <c r="AX88" s="82">
        <f>IFERROR(FIND("Óbitos/feridos",consulta_completa__11[[#This Row],[13 - Ocorrências/Ambientes Atingidos]]),0)</f>
        <v>0</v>
      </c>
      <c r="AY88" s="83" t="str">
        <f t="shared" si="33"/>
        <v/>
      </c>
      <c r="AZ88" s="82">
        <f>IFERROR(FIND("População afetada/evacuada",consulta_completa__11[[#This Row],[13 - Ocorrências/Ambientes Atingidos]]),0)</f>
        <v>0</v>
      </c>
      <c r="BA88" s="82" t="str">
        <f t="shared" si="34"/>
        <v/>
      </c>
      <c r="BB88" s="82">
        <f>IFERROR(FIND("Suspensão de abastecimento de água",consulta_completa__11[[#This Row],[13 - Ocorrências/Ambientes Atingidos]]),0)</f>
        <v>0</v>
      </c>
      <c r="BC88" s="83" t="str">
        <f t="shared" si="62"/>
        <v/>
      </c>
      <c r="BD88" s="82">
        <f>IFERROR(FIND("Rio/córrego",consulta_completa__11[[#This Row],[13 - Ocorrências/Ambientes Atingidos]]),0)</f>
        <v>0</v>
      </c>
      <c r="BE88" s="83" t="str">
        <f t="shared" si="35"/>
        <v/>
      </c>
      <c r="BF88" s="82">
        <f>IFERROR(FIND("Lago",consulta_completa__11[[#This Row],[13 - Ocorrências/Ambientes Atingidos]]),0)</f>
        <v>0</v>
      </c>
      <c r="BG88" s="83" t="str">
        <f t="shared" si="36"/>
        <v/>
      </c>
      <c r="BH88" s="82">
        <f>IFERROR(FIND("Mar",consulta_completa__11[[#This Row],[13 - Ocorrências/Ambientes Atingidos]]),0)</f>
        <v>0</v>
      </c>
      <c r="BI88" s="83" t="str">
        <f t="shared" si="37"/>
        <v/>
      </c>
      <c r="BJ88" s="82">
        <f>IFERROR(FIND("Praia",consulta_completa__11[[#This Row],[13 - Ocorrências/Ambientes Atingidos]]),0)</f>
        <v>1</v>
      </c>
      <c r="BK88" s="83" t="str">
        <f t="shared" si="38"/>
        <v>X</v>
      </c>
      <c r="BL88" s="82">
        <f>IFERROR(FIND("Solo",consulta_completa__11[[#This Row],[13 - Ocorrências/Ambientes Atingidos]]),0)</f>
        <v>0</v>
      </c>
      <c r="BM88" s="83" t="str">
        <f t="shared" si="39"/>
        <v/>
      </c>
      <c r="BN88" s="82">
        <f>IFERROR(FIND("Águas subterrâneas",consulta_completa__11[[#This Row],[13 - Ocorrências/Ambientes Atingidos]]),0)</f>
        <v>0</v>
      </c>
      <c r="BO88" s="83" t="str">
        <f t="shared" si="40"/>
        <v/>
      </c>
      <c r="BP88" s="82">
        <f>IFERROR(FIND("Atmosfera",consulta_completa__11[[#This Row],[13 - Ocorrências/Ambientes Atingidos]]),0)</f>
        <v>0</v>
      </c>
      <c r="BQ88" s="83" t="str">
        <f t="shared" si="41"/>
        <v/>
      </c>
      <c r="BR88" s="82">
        <f>IFERROR(FIND("Flora",consulta_completa__11[[#This Row],[13 - Ocorrências/Ambientes Atingidos]]),0)</f>
        <v>0</v>
      </c>
      <c r="BS88" s="83" t="str">
        <f t="shared" si="42"/>
        <v/>
      </c>
      <c r="BT88" s="82">
        <f>IFERROR(FIND("Fauna",consulta_completa__11[[#This Row],[13 - Ocorrências/Ambientes Atingidos]]),0)</f>
        <v>0</v>
      </c>
      <c r="BU88" s="83" t="str">
        <f t="shared" si="43"/>
        <v/>
      </c>
      <c r="BV88" s="82">
        <f>IFERROR(FIND("UC federal",consulta_completa__11[[#This Row],[13 - Ocorrências/Ambientes Atingidos]]),0)</f>
        <v>0</v>
      </c>
      <c r="BW88" s="83" t="str">
        <f t="shared" si="44"/>
        <v/>
      </c>
      <c r="BX88" s="82">
        <f>IFERROR(FIND("UC estadual/municipal",consulta_completa__11[[#This Row],[13 - Ocorrências/Ambientes Atingidos]]),0)</f>
        <v>0</v>
      </c>
      <c r="BY88" s="83" t="str">
        <f t="shared" si="45"/>
        <v/>
      </c>
      <c r="BZ88" s="82">
        <f>IFERROR(FIND("Outro(s)",consulta_completa__11[[#This Row],[13 - Ocorrências/Ambientes Atingidos]]),0)</f>
        <v>0</v>
      </c>
      <c r="CA88" s="83" t="str">
        <f t="shared" si="46"/>
        <v/>
      </c>
      <c r="CB88" s="82">
        <f>IFERROR(FIND("Sem dano",consulta_completa__11[[#This Row],[13 - Ocorrências/Ambientes Atingidos]]),0)</f>
        <v>0</v>
      </c>
      <c r="CC88" s="83" t="str">
        <f t="shared" si="47"/>
        <v/>
      </c>
      <c r="CD88" s="82" t="str">
        <f>IF(consulta_completa__11[[#This Row],[13 - Ocorrências/Ambientes Atingidos]]="","X","")</f>
        <v/>
      </c>
      <c r="CE88" s="84">
        <f>IFERROR(FIND("IBAMA",consulta_completa__11[[#This Row],[14 - Inst. Atuando no Local]]),0)</f>
        <v>86</v>
      </c>
      <c r="CF88" s="84" t="str">
        <f t="shared" si="48"/>
        <v>X</v>
      </c>
      <c r="CG88" s="84">
        <f>IFERROR(FIND("OEMA",consulta_completa__11[[#This Row],[14 - Inst. Atuando no Local]]),0)</f>
        <v>0</v>
      </c>
      <c r="CH88" s="84" t="str">
        <f t="shared" si="49"/>
        <v/>
      </c>
      <c r="CI88" s="84">
        <f>IFERROR(FIND("DEFESA CIVIL",consulta_completa__11[[#This Row],[14 - Inst. Atuando no Local]]),0)</f>
        <v>0</v>
      </c>
      <c r="CJ88" s="84" t="str">
        <f t="shared" si="50"/>
        <v/>
      </c>
      <c r="CK88" s="84">
        <f>IFERROR(FIND("CORPO DE BOMBEIROS",consulta_completa__11[[#This Row],[14 - Inst. Atuando no Local]]),0)</f>
        <v>0</v>
      </c>
      <c r="CL88" s="84" t="str">
        <f t="shared" si="51"/>
        <v/>
      </c>
      <c r="CM88" s="84">
        <f>IFERROR(FIND("POLÍCIA RODOVIÁRIA",consulta_completa__11[[#This Row],[14 - Inst. Atuando no Local]]),0)</f>
        <v>0</v>
      </c>
      <c r="CN88" s="84" t="str">
        <f t="shared" si="52"/>
        <v/>
      </c>
      <c r="CO88" s="84">
        <f>IFERROR(FIND("POLÍCIA MILITAR",consulta_completa__11[[#This Row],[14 - Inst. Atuando no Local]]),0)</f>
        <v>0</v>
      </c>
      <c r="CP88" s="84" t="str">
        <f t="shared" si="53"/>
        <v/>
      </c>
      <c r="CQ88" s="84">
        <f>IFERROR(FIND("POLÍCIA CIVIL",consulta_completa__11[[#This Row],[14 - Inst. Atuando no Local]]),0)</f>
        <v>0</v>
      </c>
      <c r="CR88" s="84" t="str">
        <f t="shared" si="54"/>
        <v/>
      </c>
      <c r="CS88" s="84">
        <f>IFERROR(FIND("MARINHA DO BRASIL",consulta_completa__11[[#This Row],[14 - Inst. Atuando no Local]]),0)</f>
        <v>0</v>
      </c>
      <c r="CT88" s="84" t="str">
        <f t="shared" si="55"/>
        <v/>
      </c>
      <c r="CU88" s="84">
        <f>IFERROR(FIND("EMPRESA ESPECIALIZADA EM ATENDIMENTO",consulta_completa__11[[#This Row],[14 - Inst. Atuando no Local]]),0)</f>
        <v>0</v>
      </c>
      <c r="CV88" s="84" t="str">
        <f t="shared" si="56"/>
        <v/>
      </c>
      <c r="CW88" s="84">
        <f>IFERROR(FIND("IBAMA",consulta_completa__11[[#This Row],[14 - Inst. Atuando no Local]]),0)</f>
        <v>86</v>
      </c>
      <c r="CX88" s="84" t="str">
        <f t="shared" si="57"/>
        <v>X</v>
      </c>
      <c r="CY88" s="84" t="str">
        <f>IF(consulta_completa__11[[#This Row],[14 - Inst. Atuando no Local]]="","X","")</f>
        <v/>
      </c>
      <c r="CZ88" s="84">
        <f>IFERROR(FIND("OUTRA (S)",consulta_completa__11[[#This Row],[14 - Inst. Atuando no Local]]),0)</f>
        <v>0</v>
      </c>
      <c r="DA88" s="84" t="str">
        <f t="shared" si="58"/>
        <v/>
      </c>
      <c r="DB88" s="35" t="str">
        <f t="shared" si="59"/>
        <v>Sim</v>
      </c>
      <c r="DC88" s="35" t="str">
        <f t="shared" si="60"/>
        <v>Não</v>
      </c>
      <c r="DD88" s="35" t="str">
        <f t="shared" si="61"/>
        <v>Sim</v>
      </c>
      <c r="DE88" s="87" t="str">
        <f t="shared" si="32"/>
        <v>Federal</v>
      </c>
    </row>
    <row r="89" spans="1:109">
      <c r="A89" s="14">
        <v>20252261216</v>
      </c>
      <c r="B89" s="1">
        <v>45688</v>
      </c>
      <c r="C89" t="s">
        <v>109</v>
      </c>
      <c r="D89" t="s">
        <v>110</v>
      </c>
      <c r="E89" t="s">
        <v>139</v>
      </c>
      <c r="F89" t="s">
        <v>112</v>
      </c>
      <c r="G89" t="s">
        <v>113</v>
      </c>
      <c r="H89" t="s">
        <v>114</v>
      </c>
      <c r="I89" t="s">
        <v>114</v>
      </c>
      <c r="J89" t="s">
        <v>321</v>
      </c>
      <c r="K89" t="s">
        <v>1116</v>
      </c>
      <c r="L89" t="s">
        <v>323</v>
      </c>
      <c r="M89" t="s">
        <v>118</v>
      </c>
      <c r="N89" t="s">
        <v>119</v>
      </c>
      <c r="O89" t="s">
        <v>228</v>
      </c>
      <c r="P89" t="s">
        <v>200</v>
      </c>
      <c r="Q89" t="s">
        <v>167</v>
      </c>
      <c r="R89" t="s">
        <v>123</v>
      </c>
      <c r="S89" t="s">
        <v>124</v>
      </c>
      <c r="T89" t="s">
        <v>1117</v>
      </c>
      <c r="U89" t="s">
        <v>1118</v>
      </c>
      <c r="V89" t="s">
        <v>1119</v>
      </c>
      <c r="Z89" t="s">
        <v>1120</v>
      </c>
      <c r="AA89" t="s">
        <v>113</v>
      </c>
      <c r="AB89" t="s">
        <v>206</v>
      </c>
      <c r="AC89" t="s">
        <v>482</v>
      </c>
      <c r="AD89">
        <v>1</v>
      </c>
      <c r="AE89" t="s">
        <v>113</v>
      </c>
      <c r="AF89" t="s">
        <v>113</v>
      </c>
      <c r="AG89" t="s">
        <v>113</v>
      </c>
      <c r="AH89" t="s">
        <v>131</v>
      </c>
      <c r="AI89" t="s">
        <v>132</v>
      </c>
      <c r="AJ89" t="s">
        <v>131</v>
      </c>
      <c r="AK89" t="s">
        <v>1121</v>
      </c>
      <c r="AL89" t="s">
        <v>1122</v>
      </c>
      <c r="AM89" t="s">
        <v>485</v>
      </c>
      <c r="AN89" t="s">
        <v>113</v>
      </c>
      <c r="AO89" t="s">
        <v>113</v>
      </c>
      <c r="AQ89" t="s">
        <v>486</v>
      </c>
      <c r="AR89" t="s">
        <v>113</v>
      </c>
      <c r="AS89" t="s">
        <v>113</v>
      </c>
      <c r="AT89" t="s">
        <v>113</v>
      </c>
      <c r="AU89" t="s">
        <v>113</v>
      </c>
      <c r="AW89" t="s">
        <v>113</v>
      </c>
      <c r="AX89" s="82">
        <f>IFERROR(FIND("Óbitos/feridos",consulta_completa__11[[#This Row],[13 - Ocorrências/Ambientes Atingidos]]),0)</f>
        <v>0</v>
      </c>
      <c r="AY89" s="83" t="str">
        <f t="shared" si="33"/>
        <v/>
      </c>
      <c r="AZ89" s="82">
        <f>IFERROR(FIND("População afetada/evacuada",consulta_completa__11[[#This Row],[13 - Ocorrências/Ambientes Atingidos]]),0)</f>
        <v>0</v>
      </c>
      <c r="BA89" s="82" t="str">
        <f t="shared" si="34"/>
        <v/>
      </c>
      <c r="BB89" s="82">
        <f>IFERROR(FIND("Suspensão de abastecimento de água",consulta_completa__11[[#This Row],[13 - Ocorrências/Ambientes Atingidos]]),0)</f>
        <v>0</v>
      </c>
      <c r="BC89" s="83" t="str">
        <f t="shared" si="62"/>
        <v/>
      </c>
      <c r="BD89" s="82">
        <f>IFERROR(FIND("Rio/córrego",consulta_completa__11[[#This Row],[13 - Ocorrências/Ambientes Atingidos]]),0)</f>
        <v>0</v>
      </c>
      <c r="BE89" s="83" t="str">
        <f t="shared" si="35"/>
        <v/>
      </c>
      <c r="BF89" s="82">
        <f>IFERROR(FIND("Lago",consulta_completa__11[[#This Row],[13 - Ocorrências/Ambientes Atingidos]]),0)</f>
        <v>0</v>
      </c>
      <c r="BG89" s="83" t="str">
        <f t="shared" si="36"/>
        <v/>
      </c>
      <c r="BH89" s="82">
        <f>IFERROR(FIND("Mar",consulta_completa__11[[#This Row],[13 - Ocorrências/Ambientes Atingidos]]),0)</f>
        <v>1</v>
      </c>
      <c r="BI89" s="83" t="str">
        <f t="shared" si="37"/>
        <v>X</v>
      </c>
      <c r="BJ89" s="82">
        <f>IFERROR(FIND("Praia",consulta_completa__11[[#This Row],[13 - Ocorrências/Ambientes Atingidos]]),0)</f>
        <v>0</v>
      </c>
      <c r="BK89" s="83" t="str">
        <f t="shared" si="38"/>
        <v/>
      </c>
      <c r="BL89" s="82">
        <f>IFERROR(FIND("Solo",consulta_completa__11[[#This Row],[13 - Ocorrências/Ambientes Atingidos]]),0)</f>
        <v>0</v>
      </c>
      <c r="BM89" s="83" t="str">
        <f t="shared" si="39"/>
        <v/>
      </c>
      <c r="BN89" s="82">
        <f>IFERROR(FIND("Águas subterrâneas",consulta_completa__11[[#This Row],[13 - Ocorrências/Ambientes Atingidos]]),0)</f>
        <v>0</v>
      </c>
      <c r="BO89" s="83" t="str">
        <f t="shared" si="40"/>
        <v/>
      </c>
      <c r="BP89" s="82">
        <f>IFERROR(FIND("Atmosfera",consulta_completa__11[[#This Row],[13 - Ocorrências/Ambientes Atingidos]]),0)</f>
        <v>0</v>
      </c>
      <c r="BQ89" s="83" t="str">
        <f t="shared" si="41"/>
        <v/>
      </c>
      <c r="BR89" s="82">
        <f>IFERROR(FIND("Flora",consulta_completa__11[[#This Row],[13 - Ocorrências/Ambientes Atingidos]]),0)</f>
        <v>0</v>
      </c>
      <c r="BS89" s="83" t="str">
        <f t="shared" si="42"/>
        <v/>
      </c>
      <c r="BT89" s="82">
        <f>IFERROR(FIND("Fauna",consulta_completa__11[[#This Row],[13 - Ocorrências/Ambientes Atingidos]]),0)</f>
        <v>0</v>
      </c>
      <c r="BU89" s="83" t="str">
        <f t="shared" si="43"/>
        <v/>
      </c>
      <c r="BV89" s="82">
        <f>IFERROR(FIND("UC federal",consulta_completa__11[[#This Row],[13 - Ocorrências/Ambientes Atingidos]]),0)</f>
        <v>0</v>
      </c>
      <c r="BW89" s="83" t="str">
        <f t="shared" si="44"/>
        <v/>
      </c>
      <c r="BX89" s="82">
        <f>IFERROR(FIND("UC estadual/municipal",consulta_completa__11[[#This Row],[13 - Ocorrências/Ambientes Atingidos]]),0)</f>
        <v>0</v>
      </c>
      <c r="BY89" s="83" t="str">
        <f t="shared" si="45"/>
        <v/>
      </c>
      <c r="BZ89" s="82">
        <f>IFERROR(FIND("Outro(s)",consulta_completa__11[[#This Row],[13 - Ocorrências/Ambientes Atingidos]]),0)</f>
        <v>0</v>
      </c>
      <c r="CA89" s="83" t="str">
        <f t="shared" si="46"/>
        <v/>
      </c>
      <c r="CB89" s="82">
        <f>IFERROR(FIND("Sem dano",consulta_completa__11[[#This Row],[13 - Ocorrências/Ambientes Atingidos]]),0)</f>
        <v>0</v>
      </c>
      <c r="CC89" s="83" t="str">
        <f t="shared" si="47"/>
        <v/>
      </c>
      <c r="CD89" s="82" t="str">
        <f>IF(consulta_completa__11[[#This Row],[13 - Ocorrências/Ambientes Atingidos]]="","X","")</f>
        <v/>
      </c>
      <c r="CE89" s="84">
        <f>IFERROR(FIND("IBAMA",consulta_completa__11[[#This Row],[14 - Inst. Atuando no Local]]),0)</f>
        <v>0</v>
      </c>
      <c r="CF89" s="84" t="str">
        <f t="shared" si="48"/>
        <v/>
      </c>
      <c r="CG89" s="84">
        <f>IFERROR(FIND("OEMA",consulta_completa__11[[#This Row],[14 - Inst. Atuando no Local]]),0)</f>
        <v>0</v>
      </c>
      <c r="CH89" s="84" t="str">
        <f t="shared" si="49"/>
        <v/>
      </c>
      <c r="CI89" s="84">
        <f>IFERROR(FIND("DEFESA CIVIL",consulta_completa__11[[#This Row],[14 - Inst. Atuando no Local]]),0)</f>
        <v>0</v>
      </c>
      <c r="CJ89" s="84" t="str">
        <f t="shared" si="50"/>
        <v/>
      </c>
      <c r="CK89" s="84">
        <f>IFERROR(FIND("CORPO DE BOMBEIROS",consulta_completa__11[[#This Row],[14 - Inst. Atuando no Local]]),0)</f>
        <v>0</v>
      </c>
      <c r="CL89" s="84" t="str">
        <f t="shared" si="51"/>
        <v/>
      </c>
      <c r="CM89" s="84">
        <f>IFERROR(FIND("POLÍCIA RODOVIÁRIA",consulta_completa__11[[#This Row],[14 - Inst. Atuando no Local]]),0)</f>
        <v>0</v>
      </c>
      <c r="CN89" s="84" t="str">
        <f t="shared" si="52"/>
        <v/>
      </c>
      <c r="CO89" s="84">
        <f>IFERROR(FIND("POLÍCIA MILITAR",consulta_completa__11[[#This Row],[14 - Inst. Atuando no Local]]),0)</f>
        <v>0</v>
      </c>
      <c r="CP89" s="84" t="str">
        <f t="shared" si="53"/>
        <v/>
      </c>
      <c r="CQ89" s="84">
        <f>IFERROR(FIND("POLÍCIA CIVIL",consulta_completa__11[[#This Row],[14 - Inst. Atuando no Local]]),0)</f>
        <v>0</v>
      </c>
      <c r="CR89" s="84" t="str">
        <f t="shared" si="54"/>
        <v/>
      </c>
      <c r="CS89" s="84">
        <f>IFERROR(FIND("MARINHA DO BRASIL",consulta_completa__11[[#This Row],[14 - Inst. Atuando no Local]]),0)</f>
        <v>0</v>
      </c>
      <c r="CT89" s="84" t="str">
        <f t="shared" si="55"/>
        <v/>
      </c>
      <c r="CU89" s="84">
        <f>IFERROR(FIND("EMPRESA ESPECIALIZADA EM ATENDIMENTO",consulta_completa__11[[#This Row],[14 - Inst. Atuando no Local]]),0)</f>
        <v>0</v>
      </c>
      <c r="CV89" s="84" t="str">
        <f t="shared" si="56"/>
        <v/>
      </c>
      <c r="CW89" s="84">
        <f>IFERROR(FIND("IBAMA",consulta_completa__11[[#This Row],[14 - Inst. Atuando no Local]]),0)</f>
        <v>0</v>
      </c>
      <c r="CX89" s="84" t="str">
        <f t="shared" si="57"/>
        <v/>
      </c>
      <c r="CY89" s="84" t="str">
        <f>IF(consulta_completa__11[[#This Row],[14 - Inst. Atuando no Local]]="","X","")</f>
        <v/>
      </c>
      <c r="CZ89" s="84">
        <f>IFERROR(FIND("OUTRA (S)",consulta_completa__11[[#This Row],[14 - Inst. Atuando no Local]]),0)</f>
        <v>0</v>
      </c>
      <c r="DA89" s="84" t="str">
        <f t="shared" si="58"/>
        <v/>
      </c>
      <c r="DB89" s="35" t="str">
        <f t="shared" si="59"/>
        <v>Sim</v>
      </c>
      <c r="DC89" s="35" t="str">
        <f t="shared" si="60"/>
        <v>Não</v>
      </c>
      <c r="DD89" s="35" t="str">
        <f t="shared" si="61"/>
        <v>Sim</v>
      </c>
      <c r="DE89" s="87" t="str">
        <f t="shared" si="32"/>
        <v>Federal</v>
      </c>
    </row>
    <row r="90" spans="1:109">
      <c r="A90" s="14">
        <v>20252239651</v>
      </c>
      <c r="B90" s="1">
        <v>45689</v>
      </c>
      <c r="C90" t="s">
        <v>1123</v>
      </c>
      <c r="D90" t="s">
        <v>180</v>
      </c>
      <c r="E90" t="s">
        <v>162</v>
      </c>
      <c r="F90" t="s">
        <v>163</v>
      </c>
      <c r="G90" t="s">
        <v>113</v>
      </c>
      <c r="H90" t="s">
        <v>114</v>
      </c>
      <c r="I90" t="s">
        <v>114</v>
      </c>
      <c r="J90" t="s">
        <v>1124</v>
      </c>
      <c r="K90" t="s">
        <v>113</v>
      </c>
      <c r="L90" t="s">
        <v>113</v>
      </c>
      <c r="M90" t="s">
        <v>140</v>
      </c>
      <c r="N90" t="s">
        <v>141</v>
      </c>
      <c r="O90" t="s">
        <v>239</v>
      </c>
      <c r="P90" t="s">
        <v>229</v>
      </c>
      <c r="Q90" t="s">
        <v>167</v>
      </c>
      <c r="R90" t="s">
        <v>123</v>
      </c>
      <c r="S90" t="s">
        <v>113</v>
      </c>
      <c r="T90" t="s">
        <v>1125</v>
      </c>
      <c r="U90" t="s">
        <v>1126</v>
      </c>
      <c r="V90" t="s">
        <v>1126</v>
      </c>
      <c r="Z90" t="s">
        <v>113</v>
      </c>
      <c r="AA90" t="s">
        <v>1127</v>
      </c>
      <c r="AB90" t="s">
        <v>275</v>
      </c>
      <c r="AC90" t="s">
        <v>276</v>
      </c>
      <c r="AD90">
        <v>1</v>
      </c>
      <c r="AE90" t="s">
        <v>1128</v>
      </c>
      <c r="AF90" t="s">
        <v>1129</v>
      </c>
      <c r="AG90" t="s">
        <v>1130</v>
      </c>
      <c r="AH90" t="s">
        <v>131</v>
      </c>
      <c r="AI90" t="s">
        <v>131</v>
      </c>
      <c r="AJ90" t="s">
        <v>132</v>
      </c>
      <c r="AK90" t="s">
        <v>113</v>
      </c>
      <c r="AL90" t="s">
        <v>1131</v>
      </c>
      <c r="AM90" t="s">
        <v>281</v>
      </c>
      <c r="AN90" t="s">
        <v>282</v>
      </c>
      <c r="AO90" t="s">
        <v>283</v>
      </c>
      <c r="AP90">
        <v>31982725614</v>
      </c>
      <c r="AQ90" t="s">
        <v>284</v>
      </c>
      <c r="AR90" t="s">
        <v>113</v>
      </c>
      <c r="AS90" t="s">
        <v>113</v>
      </c>
      <c r="AT90" t="s">
        <v>113</v>
      </c>
      <c r="AU90" t="s">
        <v>113</v>
      </c>
      <c r="AW90" t="s">
        <v>113</v>
      </c>
      <c r="AX90" s="82">
        <f>IFERROR(FIND("Óbitos/feridos",consulta_completa__11[[#This Row],[13 - Ocorrências/Ambientes Atingidos]]),0)</f>
        <v>0</v>
      </c>
      <c r="AY90" s="83" t="str">
        <f t="shared" si="33"/>
        <v/>
      </c>
      <c r="AZ90" s="82">
        <f>IFERROR(FIND("População afetada/evacuada",consulta_completa__11[[#This Row],[13 - Ocorrências/Ambientes Atingidos]]),0)</f>
        <v>0</v>
      </c>
      <c r="BA90" s="82" t="str">
        <f t="shared" si="34"/>
        <v/>
      </c>
      <c r="BB90" s="82">
        <f>IFERROR(FIND("Suspensão de abastecimento de água",consulta_completa__11[[#This Row],[13 - Ocorrências/Ambientes Atingidos]]),0)</f>
        <v>0</v>
      </c>
      <c r="BC90" s="83" t="str">
        <f t="shared" si="62"/>
        <v/>
      </c>
      <c r="BD90" s="82">
        <f>IFERROR(FIND("Rio/córrego",consulta_completa__11[[#This Row],[13 - Ocorrências/Ambientes Atingidos]]),0)</f>
        <v>0</v>
      </c>
      <c r="BE90" s="83" t="str">
        <f t="shared" si="35"/>
        <v/>
      </c>
      <c r="BF90" s="82">
        <f>IFERROR(FIND("Lago",consulta_completa__11[[#This Row],[13 - Ocorrências/Ambientes Atingidos]]),0)</f>
        <v>0</v>
      </c>
      <c r="BG90" s="83" t="str">
        <f t="shared" si="36"/>
        <v/>
      </c>
      <c r="BH90" s="82">
        <f>IFERROR(FIND("Mar",consulta_completa__11[[#This Row],[13 - Ocorrências/Ambientes Atingidos]]),0)</f>
        <v>0</v>
      </c>
      <c r="BI90" s="83" t="str">
        <f t="shared" si="37"/>
        <v/>
      </c>
      <c r="BJ90" s="82">
        <f>IFERROR(FIND("Praia",consulta_completa__11[[#This Row],[13 - Ocorrências/Ambientes Atingidos]]),0)</f>
        <v>0</v>
      </c>
      <c r="BK90" s="83" t="str">
        <f t="shared" si="38"/>
        <v/>
      </c>
      <c r="BL90" s="82">
        <f>IFERROR(FIND("Solo",consulta_completa__11[[#This Row],[13 - Ocorrências/Ambientes Atingidos]]),0)</f>
        <v>1</v>
      </c>
      <c r="BM90" s="83" t="str">
        <f t="shared" si="39"/>
        <v>X</v>
      </c>
      <c r="BN90" s="82">
        <f>IFERROR(FIND("Águas subterrâneas",consulta_completa__11[[#This Row],[13 - Ocorrências/Ambientes Atingidos]]),0)</f>
        <v>0</v>
      </c>
      <c r="BO90" s="83" t="str">
        <f t="shared" si="40"/>
        <v/>
      </c>
      <c r="BP90" s="82">
        <f>IFERROR(FIND("Atmosfera",consulta_completa__11[[#This Row],[13 - Ocorrências/Ambientes Atingidos]]),0)</f>
        <v>0</v>
      </c>
      <c r="BQ90" s="83" t="str">
        <f t="shared" si="41"/>
        <v/>
      </c>
      <c r="BR90" s="82">
        <f>IFERROR(FIND("Flora",consulta_completa__11[[#This Row],[13 - Ocorrências/Ambientes Atingidos]]),0)</f>
        <v>0</v>
      </c>
      <c r="BS90" s="83" t="str">
        <f t="shared" si="42"/>
        <v/>
      </c>
      <c r="BT90" s="82">
        <f>IFERROR(FIND("Fauna",consulta_completa__11[[#This Row],[13 - Ocorrências/Ambientes Atingidos]]),0)</f>
        <v>0</v>
      </c>
      <c r="BU90" s="83" t="str">
        <f t="shared" si="43"/>
        <v/>
      </c>
      <c r="BV90" s="82">
        <f>IFERROR(FIND("UC federal",consulta_completa__11[[#This Row],[13 - Ocorrências/Ambientes Atingidos]]),0)</f>
        <v>0</v>
      </c>
      <c r="BW90" s="83" t="str">
        <f t="shared" si="44"/>
        <v/>
      </c>
      <c r="BX90" s="82">
        <f>IFERROR(FIND("UC estadual/municipal",consulta_completa__11[[#This Row],[13 - Ocorrências/Ambientes Atingidos]]),0)</f>
        <v>0</v>
      </c>
      <c r="BY90" s="83" t="str">
        <f t="shared" si="45"/>
        <v/>
      </c>
      <c r="BZ90" s="82">
        <f>IFERROR(FIND("Outro(s)",consulta_completa__11[[#This Row],[13 - Ocorrências/Ambientes Atingidos]]),0)</f>
        <v>0</v>
      </c>
      <c r="CA90" s="83" t="str">
        <f t="shared" si="46"/>
        <v/>
      </c>
      <c r="CB90" s="82">
        <f>IFERROR(FIND("Sem dano",consulta_completa__11[[#This Row],[13 - Ocorrências/Ambientes Atingidos]]),0)</f>
        <v>0</v>
      </c>
      <c r="CC90" s="83" t="str">
        <f t="shared" si="47"/>
        <v/>
      </c>
      <c r="CD90" s="82" t="str">
        <f>IF(consulta_completa__11[[#This Row],[13 - Ocorrências/Ambientes Atingidos]]="","X","")</f>
        <v/>
      </c>
      <c r="CE90" s="84">
        <f>IFERROR(FIND("IBAMA",consulta_completa__11[[#This Row],[14 - Inst. Atuando no Local]]),0)</f>
        <v>0</v>
      </c>
      <c r="CF90" s="84" t="str">
        <f t="shared" si="48"/>
        <v/>
      </c>
      <c r="CG90" s="84">
        <f>IFERROR(FIND("OEMA",consulta_completa__11[[#This Row],[14 - Inst. Atuando no Local]]),0)</f>
        <v>0</v>
      </c>
      <c r="CH90" s="84" t="str">
        <f t="shared" si="49"/>
        <v/>
      </c>
      <c r="CI90" s="84">
        <f>IFERROR(FIND("DEFESA CIVIL",consulta_completa__11[[#This Row],[14 - Inst. Atuando no Local]]),0)</f>
        <v>0</v>
      </c>
      <c r="CJ90" s="84" t="str">
        <f t="shared" si="50"/>
        <v/>
      </c>
      <c r="CK90" s="84">
        <f>IFERROR(FIND("CORPO DE BOMBEIROS",consulta_completa__11[[#This Row],[14 - Inst. Atuando no Local]]),0)</f>
        <v>0</v>
      </c>
      <c r="CL90" s="84" t="str">
        <f t="shared" si="51"/>
        <v/>
      </c>
      <c r="CM90" s="84">
        <f>IFERROR(FIND("POLÍCIA RODOVIÁRIA",consulta_completa__11[[#This Row],[14 - Inst. Atuando no Local]]),0)</f>
        <v>0</v>
      </c>
      <c r="CN90" s="84" t="str">
        <f t="shared" si="52"/>
        <v/>
      </c>
      <c r="CO90" s="84">
        <f>IFERROR(FIND("POLÍCIA MILITAR",consulta_completa__11[[#This Row],[14 - Inst. Atuando no Local]]),0)</f>
        <v>0</v>
      </c>
      <c r="CP90" s="84" t="str">
        <f t="shared" si="53"/>
        <v/>
      </c>
      <c r="CQ90" s="84">
        <f>IFERROR(FIND("POLÍCIA CIVIL",consulta_completa__11[[#This Row],[14 - Inst. Atuando no Local]]),0)</f>
        <v>0</v>
      </c>
      <c r="CR90" s="84" t="str">
        <f t="shared" si="54"/>
        <v/>
      </c>
      <c r="CS90" s="84">
        <f>IFERROR(FIND("MARINHA DO BRASIL",consulta_completa__11[[#This Row],[14 - Inst. Atuando no Local]]),0)</f>
        <v>0</v>
      </c>
      <c r="CT90" s="84" t="str">
        <f t="shared" si="55"/>
        <v/>
      </c>
      <c r="CU90" s="84">
        <f>IFERROR(FIND("EMPRESA ESPECIALIZADA EM ATENDIMENTO",consulta_completa__11[[#This Row],[14 - Inst. Atuando no Local]]),0)</f>
        <v>0</v>
      </c>
      <c r="CV90" s="84" t="str">
        <f t="shared" si="56"/>
        <v/>
      </c>
      <c r="CW90" s="84">
        <f>IFERROR(FIND("IBAMA",consulta_completa__11[[#This Row],[14 - Inst. Atuando no Local]]),0)</f>
        <v>0</v>
      </c>
      <c r="CX90" s="84" t="str">
        <f t="shared" si="57"/>
        <v/>
      </c>
      <c r="CY90" s="84" t="str">
        <f>IF(consulta_completa__11[[#This Row],[14 - Inst. Atuando no Local]]="","X","")</f>
        <v/>
      </c>
      <c r="CZ90" s="84">
        <f>IFERROR(FIND("OUTRA (S)",consulta_completa__11[[#This Row],[14 - Inst. Atuando no Local]]),0)</f>
        <v>0</v>
      </c>
      <c r="DA90" s="84" t="str">
        <f t="shared" si="58"/>
        <v/>
      </c>
      <c r="DB90" s="35" t="str">
        <f t="shared" si="59"/>
        <v>Sim</v>
      </c>
      <c r="DC90" s="35" t="str">
        <f t="shared" si="60"/>
        <v>Não</v>
      </c>
      <c r="DD90" s="35" t="str">
        <f t="shared" si="61"/>
        <v>Sim</v>
      </c>
      <c r="DE90" s="87" t="str">
        <f t="shared" si="32"/>
        <v>Federal</v>
      </c>
    </row>
    <row r="91" spans="1:109">
      <c r="A91" s="14">
        <v>20252350443</v>
      </c>
      <c r="B91" s="1">
        <v>45689</v>
      </c>
      <c r="C91" t="s">
        <v>109</v>
      </c>
      <c r="D91" t="s">
        <v>110</v>
      </c>
      <c r="E91" t="s">
        <v>1132</v>
      </c>
      <c r="F91" t="s">
        <v>112</v>
      </c>
      <c r="G91" t="s">
        <v>113</v>
      </c>
      <c r="H91" t="s">
        <v>114</v>
      </c>
      <c r="I91" t="s">
        <v>114</v>
      </c>
      <c r="J91" t="s">
        <v>1133</v>
      </c>
      <c r="K91" t="s">
        <v>1134</v>
      </c>
      <c r="L91" t="s">
        <v>117</v>
      </c>
      <c r="M91" t="s">
        <v>118</v>
      </c>
      <c r="N91" t="s">
        <v>119</v>
      </c>
      <c r="O91" t="s">
        <v>228</v>
      </c>
      <c r="P91" t="s">
        <v>229</v>
      </c>
      <c r="Q91" t="s">
        <v>167</v>
      </c>
      <c r="R91" t="s">
        <v>123</v>
      </c>
      <c r="S91" t="s">
        <v>124</v>
      </c>
      <c r="T91" t="s">
        <v>1135</v>
      </c>
      <c r="U91" t="s">
        <v>1136</v>
      </c>
      <c r="V91" t="s">
        <v>1137</v>
      </c>
      <c r="Z91" t="s">
        <v>1138</v>
      </c>
      <c r="AA91" t="s">
        <v>113</v>
      </c>
      <c r="AB91" t="s">
        <v>206</v>
      </c>
      <c r="AC91" t="s">
        <v>130</v>
      </c>
      <c r="AD91">
        <v>1</v>
      </c>
      <c r="AE91" t="s">
        <v>603</v>
      </c>
      <c r="AF91" t="s">
        <v>113</v>
      </c>
      <c r="AG91" t="s">
        <v>113</v>
      </c>
      <c r="AH91" t="s">
        <v>131</v>
      </c>
      <c r="AI91" t="s">
        <v>132</v>
      </c>
      <c r="AJ91" t="s">
        <v>131</v>
      </c>
      <c r="AK91" t="s">
        <v>1139</v>
      </c>
      <c r="AL91" t="s">
        <v>1140</v>
      </c>
      <c r="AM91" t="s">
        <v>135</v>
      </c>
      <c r="AN91" t="s">
        <v>113</v>
      </c>
      <c r="AO91" t="s">
        <v>113</v>
      </c>
      <c r="AQ91" t="s">
        <v>136</v>
      </c>
      <c r="AR91" t="s">
        <v>113</v>
      </c>
      <c r="AS91" t="s">
        <v>113</v>
      </c>
      <c r="AT91" t="s">
        <v>113</v>
      </c>
      <c r="AU91" t="s">
        <v>113</v>
      </c>
      <c r="AW91" t="s">
        <v>113</v>
      </c>
      <c r="AX91" s="82">
        <f>IFERROR(FIND("Óbitos/feridos",consulta_completa__11[[#This Row],[13 - Ocorrências/Ambientes Atingidos]]),0)</f>
        <v>0</v>
      </c>
      <c r="AY91" s="83" t="str">
        <f t="shared" si="33"/>
        <v/>
      </c>
      <c r="AZ91" s="82">
        <f>IFERROR(FIND("População afetada/evacuada",consulta_completa__11[[#This Row],[13 - Ocorrências/Ambientes Atingidos]]),0)</f>
        <v>0</v>
      </c>
      <c r="BA91" s="82" t="str">
        <f t="shared" si="34"/>
        <v/>
      </c>
      <c r="BB91" s="82">
        <f>IFERROR(FIND("Suspensão de abastecimento de água",consulta_completa__11[[#This Row],[13 - Ocorrências/Ambientes Atingidos]]),0)</f>
        <v>0</v>
      </c>
      <c r="BC91" s="83" t="str">
        <f t="shared" si="62"/>
        <v/>
      </c>
      <c r="BD91" s="82">
        <f>IFERROR(FIND("Rio/córrego",consulta_completa__11[[#This Row],[13 - Ocorrências/Ambientes Atingidos]]),0)</f>
        <v>0</v>
      </c>
      <c r="BE91" s="83" t="str">
        <f t="shared" si="35"/>
        <v/>
      </c>
      <c r="BF91" s="82">
        <f>IFERROR(FIND("Lago",consulta_completa__11[[#This Row],[13 - Ocorrências/Ambientes Atingidos]]),0)</f>
        <v>0</v>
      </c>
      <c r="BG91" s="83" t="str">
        <f t="shared" si="36"/>
        <v/>
      </c>
      <c r="BH91" s="82">
        <f>IFERROR(FIND("Mar",consulta_completa__11[[#This Row],[13 - Ocorrências/Ambientes Atingidos]]),0)</f>
        <v>1</v>
      </c>
      <c r="BI91" s="83" t="str">
        <f t="shared" si="37"/>
        <v>X</v>
      </c>
      <c r="BJ91" s="82">
        <f>IFERROR(FIND("Praia",consulta_completa__11[[#This Row],[13 - Ocorrências/Ambientes Atingidos]]),0)</f>
        <v>0</v>
      </c>
      <c r="BK91" s="83" t="str">
        <f t="shared" si="38"/>
        <v/>
      </c>
      <c r="BL91" s="82">
        <f>IFERROR(FIND("Solo",consulta_completa__11[[#This Row],[13 - Ocorrências/Ambientes Atingidos]]),0)</f>
        <v>0</v>
      </c>
      <c r="BM91" s="83" t="str">
        <f t="shared" si="39"/>
        <v/>
      </c>
      <c r="BN91" s="82">
        <f>IFERROR(FIND("Águas subterrâneas",consulta_completa__11[[#This Row],[13 - Ocorrências/Ambientes Atingidos]]),0)</f>
        <v>0</v>
      </c>
      <c r="BO91" s="83" t="str">
        <f t="shared" si="40"/>
        <v/>
      </c>
      <c r="BP91" s="82">
        <f>IFERROR(FIND("Atmosfera",consulta_completa__11[[#This Row],[13 - Ocorrências/Ambientes Atingidos]]),0)</f>
        <v>0</v>
      </c>
      <c r="BQ91" s="83" t="str">
        <f t="shared" si="41"/>
        <v/>
      </c>
      <c r="BR91" s="82">
        <f>IFERROR(FIND("Flora",consulta_completa__11[[#This Row],[13 - Ocorrências/Ambientes Atingidos]]),0)</f>
        <v>0</v>
      </c>
      <c r="BS91" s="83" t="str">
        <f t="shared" si="42"/>
        <v/>
      </c>
      <c r="BT91" s="82">
        <f>IFERROR(FIND("Fauna",consulta_completa__11[[#This Row],[13 - Ocorrências/Ambientes Atingidos]]),0)</f>
        <v>0</v>
      </c>
      <c r="BU91" s="83" t="str">
        <f t="shared" si="43"/>
        <v/>
      </c>
      <c r="BV91" s="82">
        <f>IFERROR(FIND("UC federal",consulta_completa__11[[#This Row],[13 - Ocorrências/Ambientes Atingidos]]),0)</f>
        <v>0</v>
      </c>
      <c r="BW91" s="83" t="str">
        <f t="shared" si="44"/>
        <v/>
      </c>
      <c r="BX91" s="82">
        <f>IFERROR(FIND("UC estadual/municipal",consulta_completa__11[[#This Row],[13 - Ocorrências/Ambientes Atingidos]]),0)</f>
        <v>0</v>
      </c>
      <c r="BY91" s="83" t="str">
        <f t="shared" si="45"/>
        <v/>
      </c>
      <c r="BZ91" s="82">
        <f>IFERROR(FIND("Outro(s)",consulta_completa__11[[#This Row],[13 - Ocorrências/Ambientes Atingidos]]),0)</f>
        <v>0</v>
      </c>
      <c r="CA91" s="83" t="str">
        <f t="shared" si="46"/>
        <v/>
      </c>
      <c r="CB91" s="82">
        <f>IFERROR(FIND("Sem dano",consulta_completa__11[[#This Row],[13 - Ocorrências/Ambientes Atingidos]]),0)</f>
        <v>0</v>
      </c>
      <c r="CC91" s="83" t="str">
        <f t="shared" si="47"/>
        <v/>
      </c>
      <c r="CD91" s="82" t="str">
        <f>IF(consulta_completa__11[[#This Row],[13 - Ocorrências/Ambientes Atingidos]]="","X","")</f>
        <v/>
      </c>
      <c r="CE91" s="84">
        <f>IFERROR(FIND("IBAMA",consulta_completa__11[[#This Row],[14 - Inst. Atuando no Local]]),0)</f>
        <v>0</v>
      </c>
      <c r="CF91" s="84" t="str">
        <f t="shared" si="48"/>
        <v/>
      </c>
      <c r="CG91" s="84">
        <f>IFERROR(FIND("OEMA",consulta_completa__11[[#This Row],[14 - Inst. Atuando no Local]]),0)</f>
        <v>0</v>
      </c>
      <c r="CH91" s="84" t="str">
        <f t="shared" si="49"/>
        <v/>
      </c>
      <c r="CI91" s="84">
        <f>IFERROR(FIND("DEFESA CIVIL",consulta_completa__11[[#This Row],[14 - Inst. Atuando no Local]]),0)</f>
        <v>0</v>
      </c>
      <c r="CJ91" s="84" t="str">
        <f t="shared" si="50"/>
        <v/>
      </c>
      <c r="CK91" s="84">
        <f>IFERROR(FIND("CORPO DE BOMBEIROS",consulta_completa__11[[#This Row],[14 - Inst. Atuando no Local]]),0)</f>
        <v>0</v>
      </c>
      <c r="CL91" s="84" t="str">
        <f t="shared" si="51"/>
        <v/>
      </c>
      <c r="CM91" s="84">
        <f>IFERROR(FIND("POLÍCIA RODOVIÁRIA",consulta_completa__11[[#This Row],[14 - Inst. Atuando no Local]]),0)</f>
        <v>0</v>
      </c>
      <c r="CN91" s="84" t="str">
        <f t="shared" si="52"/>
        <v/>
      </c>
      <c r="CO91" s="84">
        <f>IFERROR(FIND("POLÍCIA MILITAR",consulta_completa__11[[#This Row],[14 - Inst. Atuando no Local]]),0)</f>
        <v>0</v>
      </c>
      <c r="CP91" s="84" t="str">
        <f t="shared" si="53"/>
        <v/>
      </c>
      <c r="CQ91" s="84">
        <f>IFERROR(FIND("POLÍCIA CIVIL",consulta_completa__11[[#This Row],[14 - Inst. Atuando no Local]]),0)</f>
        <v>0</v>
      </c>
      <c r="CR91" s="84" t="str">
        <f t="shared" si="54"/>
        <v/>
      </c>
      <c r="CS91" s="84">
        <f>IFERROR(FIND("MARINHA DO BRASIL",consulta_completa__11[[#This Row],[14 - Inst. Atuando no Local]]),0)</f>
        <v>0</v>
      </c>
      <c r="CT91" s="84" t="str">
        <f t="shared" si="55"/>
        <v/>
      </c>
      <c r="CU91" s="84">
        <f>IFERROR(FIND("EMPRESA ESPECIALIZADA EM ATENDIMENTO",consulta_completa__11[[#This Row],[14 - Inst. Atuando no Local]]),0)</f>
        <v>0</v>
      </c>
      <c r="CV91" s="84" t="str">
        <f t="shared" si="56"/>
        <v/>
      </c>
      <c r="CW91" s="84">
        <f>IFERROR(FIND("IBAMA",consulta_completa__11[[#This Row],[14 - Inst. Atuando no Local]]),0)</f>
        <v>0</v>
      </c>
      <c r="CX91" s="84" t="str">
        <f t="shared" si="57"/>
        <v/>
      </c>
      <c r="CY91" s="84" t="str">
        <f>IF(consulta_completa__11[[#This Row],[14 - Inst. Atuando no Local]]="","X","")</f>
        <v/>
      </c>
      <c r="CZ91" s="84">
        <f>IFERROR(FIND("OUTRA (S)",consulta_completa__11[[#This Row],[14 - Inst. Atuando no Local]]),0)</f>
        <v>0</v>
      </c>
      <c r="DA91" s="84" t="str">
        <f t="shared" si="58"/>
        <v/>
      </c>
      <c r="DB91" s="35" t="str">
        <f t="shared" si="59"/>
        <v>Sim</v>
      </c>
      <c r="DC91" s="35" t="str">
        <f t="shared" si="60"/>
        <v>Não</v>
      </c>
      <c r="DD91" s="35" t="str">
        <f t="shared" si="61"/>
        <v>Sim</v>
      </c>
      <c r="DE91" s="87" t="str">
        <f t="shared" si="32"/>
        <v>Federal</v>
      </c>
    </row>
    <row r="92" spans="1:109">
      <c r="A92" s="14">
        <v>20252339621</v>
      </c>
      <c r="B92" s="1">
        <v>45690</v>
      </c>
      <c r="C92" t="s">
        <v>238</v>
      </c>
      <c r="D92" t="s">
        <v>212</v>
      </c>
      <c r="E92" t="s">
        <v>111</v>
      </c>
      <c r="F92" t="s">
        <v>112</v>
      </c>
      <c r="G92" t="s">
        <v>113</v>
      </c>
      <c r="H92" t="s">
        <v>114</v>
      </c>
      <c r="I92" t="s">
        <v>114</v>
      </c>
      <c r="J92" t="s">
        <v>113</v>
      </c>
      <c r="K92" t="s">
        <v>114</v>
      </c>
      <c r="L92" t="s">
        <v>114</v>
      </c>
      <c r="M92" t="s">
        <v>118</v>
      </c>
      <c r="N92" t="s">
        <v>113</v>
      </c>
      <c r="O92" t="s">
        <v>239</v>
      </c>
      <c r="P92" t="s">
        <v>272</v>
      </c>
      <c r="Q92" t="s">
        <v>122</v>
      </c>
      <c r="R92" t="s">
        <v>123</v>
      </c>
      <c r="S92" t="s">
        <v>201</v>
      </c>
      <c r="T92" t="s">
        <v>240</v>
      </c>
      <c r="U92" t="s">
        <v>113</v>
      </c>
      <c r="V92" t="s">
        <v>1141</v>
      </c>
      <c r="X92" t="b">
        <v>1</v>
      </c>
      <c r="Z92" t="s">
        <v>242</v>
      </c>
      <c r="AA92" t="s">
        <v>1142</v>
      </c>
      <c r="AB92" t="s">
        <v>621</v>
      </c>
      <c r="AC92" t="s">
        <v>244</v>
      </c>
      <c r="AD92">
        <v>1</v>
      </c>
      <c r="AE92" t="s">
        <v>113</v>
      </c>
      <c r="AF92" t="s">
        <v>113</v>
      </c>
      <c r="AG92" t="s">
        <v>113</v>
      </c>
      <c r="AH92" t="s">
        <v>131</v>
      </c>
      <c r="AI92" t="s">
        <v>132</v>
      </c>
      <c r="AJ92" t="s">
        <v>131</v>
      </c>
      <c r="AK92" t="s">
        <v>1143</v>
      </c>
      <c r="AL92" t="s">
        <v>1144</v>
      </c>
      <c r="AM92" t="s">
        <v>247</v>
      </c>
      <c r="AN92" t="s">
        <v>248</v>
      </c>
      <c r="AO92" t="s">
        <v>624</v>
      </c>
      <c r="AP92">
        <v>21998863038</v>
      </c>
      <c r="AQ92" t="s">
        <v>250</v>
      </c>
      <c r="AR92" t="s">
        <v>113</v>
      </c>
      <c r="AS92" t="s">
        <v>113</v>
      </c>
      <c r="AT92" t="s">
        <v>1063</v>
      </c>
      <c r="AU92" t="s">
        <v>252</v>
      </c>
      <c r="AV92">
        <v>4000000</v>
      </c>
      <c r="AW92" t="s">
        <v>159</v>
      </c>
      <c r="AX92" s="82">
        <f>IFERROR(FIND("Óbitos/feridos",consulta_completa__11[[#This Row],[13 - Ocorrências/Ambientes Atingidos]]),0)</f>
        <v>0</v>
      </c>
      <c r="AY92" s="83" t="str">
        <f t="shared" si="33"/>
        <v/>
      </c>
      <c r="AZ92" s="82">
        <f>IFERROR(FIND("População afetada/evacuada",consulta_completa__11[[#This Row],[13 - Ocorrências/Ambientes Atingidos]]),0)</f>
        <v>0</v>
      </c>
      <c r="BA92" s="82" t="str">
        <f t="shared" si="34"/>
        <v/>
      </c>
      <c r="BB92" s="82">
        <f>IFERROR(FIND("Suspensão de abastecimento de água",consulta_completa__11[[#This Row],[13 - Ocorrências/Ambientes Atingidos]]),0)</f>
        <v>0</v>
      </c>
      <c r="BC92" s="83" t="str">
        <f t="shared" si="62"/>
        <v/>
      </c>
      <c r="BD92" s="82">
        <f>IFERROR(FIND("Rio/córrego",consulta_completa__11[[#This Row],[13 - Ocorrências/Ambientes Atingidos]]),0)</f>
        <v>0</v>
      </c>
      <c r="BE92" s="83" t="str">
        <f t="shared" si="35"/>
        <v/>
      </c>
      <c r="BF92" s="82">
        <f>IFERROR(FIND("Lago",consulta_completa__11[[#This Row],[13 - Ocorrências/Ambientes Atingidos]]),0)</f>
        <v>0</v>
      </c>
      <c r="BG92" s="83" t="str">
        <f t="shared" si="36"/>
        <v/>
      </c>
      <c r="BH92" s="82">
        <f>IFERROR(FIND("Mar",consulta_completa__11[[#This Row],[13 - Ocorrências/Ambientes Atingidos]]),0)</f>
        <v>1</v>
      </c>
      <c r="BI92" s="83" t="str">
        <f t="shared" si="37"/>
        <v>X</v>
      </c>
      <c r="BJ92" s="82">
        <f>IFERROR(FIND("Praia",consulta_completa__11[[#This Row],[13 - Ocorrências/Ambientes Atingidos]]),0)</f>
        <v>0</v>
      </c>
      <c r="BK92" s="83" t="str">
        <f t="shared" si="38"/>
        <v/>
      </c>
      <c r="BL92" s="82">
        <f>IFERROR(FIND("Solo",consulta_completa__11[[#This Row],[13 - Ocorrências/Ambientes Atingidos]]),0)</f>
        <v>0</v>
      </c>
      <c r="BM92" s="83" t="str">
        <f t="shared" si="39"/>
        <v/>
      </c>
      <c r="BN92" s="82">
        <f>IFERROR(FIND("Águas subterrâneas",consulta_completa__11[[#This Row],[13 - Ocorrências/Ambientes Atingidos]]),0)</f>
        <v>0</v>
      </c>
      <c r="BO92" s="83" t="str">
        <f t="shared" si="40"/>
        <v/>
      </c>
      <c r="BP92" s="82">
        <f>IFERROR(FIND("Atmosfera",consulta_completa__11[[#This Row],[13 - Ocorrências/Ambientes Atingidos]]),0)</f>
        <v>0</v>
      </c>
      <c r="BQ92" s="83" t="str">
        <f t="shared" si="41"/>
        <v/>
      </c>
      <c r="BR92" s="82">
        <f>IFERROR(FIND("Flora",consulta_completa__11[[#This Row],[13 - Ocorrências/Ambientes Atingidos]]),0)</f>
        <v>0</v>
      </c>
      <c r="BS92" s="83" t="str">
        <f t="shared" si="42"/>
        <v/>
      </c>
      <c r="BT92" s="82">
        <f>IFERROR(FIND("Fauna",consulta_completa__11[[#This Row],[13 - Ocorrências/Ambientes Atingidos]]),0)</f>
        <v>0</v>
      </c>
      <c r="BU92" s="83" t="str">
        <f t="shared" si="43"/>
        <v/>
      </c>
      <c r="BV92" s="82">
        <f>IFERROR(FIND("UC federal",consulta_completa__11[[#This Row],[13 - Ocorrências/Ambientes Atingidos]]),0)</f>
        <v>0</v>
      </c>
      <c r="BW92" s="83" t="str">
        <f t="shared" si="44"/>
        <v/>
      </c>
      <c r="BX92" s="82">
        <f>IFERROR(FIND("UC estadual/municipal",consulta_completa__11[[#This Row],[13 - Ocorrências/Ambientes Atingidos]]),0)</f>
        <v>0</v>
      </c>
      <c r="BY92" s="83" t="str">
        <f t="shared" si="45"/>
        <v/>
      </c>
      <c r="BZ92" s="82">
        <f>IFERROR(FIND("Outro(s)",consulta_completa__11[[#This Row],[13 - Ocorrências/Ambientes Atingidos]]),0)</f>
        <v>0</v>
      </c>
      <c r="CA92" s="83" t="str">
        <f t="shared" si="46"/>
        <v/>
      </c>
      <c r="CB92" s="82">
        <f>IFERROR(FIND("Sem dano",consulta_completa__11[[#This Row],[13 - Ocorrências/Ambientes Atingidos]]),0)</f>
        <v>0</v>
      </c>
      <c r="CC92" s="83" t="str">
        <f t="shared" si="47"/>
        <v/>
      </c>
      <c r="CD92" s="82" t="str">
        <f>IF(consulta_completa__11[[#This Row],[13 - Ocorrências/Ambientes Atingidos]]="","X","")</f>
        <v/>
      </c>
      <c r="CE92" s="84">
        <f>IFERROR(FIND("IBAMA",consulta_completa__11[[#This Row],[14 - Inst. Atuando no Local]]),0)</f>
        <v>0</v>
      </c>
      <c r="CF92" s="84" t="str">
        <f t="shared" si="48"/>
        <v/>
      </c>
      <c r="CG92" s="84">
        <f>IFERROR(FIND("OEMA",consulta_completa__11[[#This Row],[14 - Inst. Atuando no Local]]),0)</f>
        <v>0</v>
      </c>
      <c r="CH92" s="84" t="str">
        <f t="shared" si="49"/>
        <v/>
      </c>
      <c r="CI92" s="84">
        <f>IFERROR(FIND("DEFESA CIVIL",consulta_completa__11[[#This Row],[14 - Inst. Atuando no Local]]),0)</f>
        <v>0</v>
      </c>
      <c r="CJ92" s="84" t="str">
        <f t="shared" si="50"/>
        <v/>
      </c>
      <c r="CK92" s="84">
        <f>IFERROR(FIND("CORPO DE BOMBEIROS",consulta_completa__11[[#This Row],[14 - Inst. Atuando no Local]]),0)</f>
        <v>0</v>
      </c>
      <c r="CL92" s="84" t="str">
        <f t="shared" si="51"/>
        <v/>
      </c>
      <c r="CM92" s="84">
        <f>IFERROR(FIND("POLÍCIA RODOVIÁRIA",consulta_completa__11[[#This Row],[14 - Inst. Atuando no Local]]),0)</f>
        <v>0</v>
      </c>
      <c r="CN92" s="84" t="str">
        <f t="shared" si="52"/>
        <v/>
      </c>
      <c r="CO92" s="84">
        <f>IFERROR(FIND("POLÍCIA MILITAR",consulta_completa__11[[#This Row],[14 - Inst. Atuando no Local]]),0)</f>
        <v>0</v>
      </c>
      <c r="CP92" s="84" t="str">
        <f t="shared" si="53"/>
        <v/>
      </c>
      <c r="CQ92" s="84">
        <f>IFERROR(FIND("POLÍCIA CIVIL",consulta_completa__11[[#This Row],[14 - Inst. Atuando no Local]]),0)</f>
        <v>0</v>
      </c>
      <c r="CR92" s="84" t="str">
        <f t="shared" si="54"/>
        <v/>
      </c>
      <c r="CS92" s="84">
        <f>IFERROR(FIND("MARINHA DO BRASIL",consulta_completa__11[[#This Row],[14 - Inst. Atuando no Local]]),0)</f>
        <v>0</v>
      </c>
      <c r="CT92" s="84" t="str">
        <f t="shared" si="55"/>
        <v/>
      </c>
      <c r="CU92" s="84">
        <f>IFERROR(FIND("EMPRESA ESPECIALIZADA EM ATENDIMENTO",consulta_completa__11[[#This Row],[14 - Inst. Atuando no Local]]),0)</f>
        <v>0</v>
      </c>
      <c r="CV92" s="84" t="str">
        <f t="shared" si="56"/>
        <v/>
      </c>
      <c r="CW92" s="84">
        <f>IFERROR(FIND("IBAMA",consulta_completa__11[[#This Row],[14 - Inst. Atuando no Local]]),0)</f>
        <v>0</v>
      </c>
      <c r="CX92" s="84" t="str">
        <f t="shared" si="57"/>
        <v/>
      </c>
      <c r="CY92" s="84" t="str">
        <f>IF(consulta_completa__11[[#This Row],[14 - Inst. Atuando no Local]]="","X","")</f>
        <v>X</v>
      </c>
      <c r="CZ92" s="84">
        <f>IFERROR(FIND("OUTRA (S)",consulta_completa__11[[#This Row],[14 - Inst. Atuando no Local]]),0)</f>
        <v>0</v>
      </c>
      <c r="DA92" s="84" t="str">
        <f t="shared" si="58"/>
        <v/>
      </c>
      <c r="DB92" s="35" t="str">
        <f t="shared" si="59"/>
        <v>Sim</v>
      </c>
      <c r="DC92" s="35" t="str">
        <f t="shared" si="60"/>
        <v>Não</v>
      </c>
      <c r="DD92" s="35" t="str">
        <f t="shared" si="61"/>
        <v>Sim</v>
      </c>
      <c r="DE92" s="87" t="str">
        <f t="shared" si="32"/>
        <v>Federal</v>
      </c>
    </row>
    <row r="93" spans="1:109">
      <c r="A93" s="14">
        <v>20252343226</v>
      </c>
      <c r="B93" s="1">
        <v>45690</v>
      </c>
      <c r="C93" t="s">
        <v>109</v>
      </c>
      <c r="D93" t="s">
        <v>110</v>
      </c>
      <c r="E93" t="s">
        <v>403</v>
      </c>
      <c r="F93" t="s">
        <v>112</v>
      </c>
      <c r="G93" t="s">
        <v>113</v>
      </c>
      <c r="H93" t="s">
        <v>114</v>
      </c>
      <c r="I93" t="s">
        <v>114</v>
      </c>
      <c r="J93" t="s">
        <v>975</v>
      </c>
      <c r="K93" t="s">
        <v>1145</v>
      </c>
      <c r="L93" t="s">
        <v>117</v>
      </c>
      <c r="M93" t="s">
        <v>118</v>
      </c>
      <c r="N93" t="s">
        <v>119</v>
      </c>
      <c r="O93" t="s">
        <v>228</v>
      </c>
      <c r="P93" t="s">
        <v>272</v>
      </c>
      <c r="Q93" t="s">
        <v>230</v>
      </c>
      <c r="R93" t="s">
        <v>123</v>
      </c>
      <c r="S93" t="s">
        <v>201</v>
      </c>
      <c r="T93" t="s">
        <v>1146</v>
      </c>
      <c r="U93" t="s">
        <v>1147</v>
      </c>
      <c r="V93" t="s">
        <v>1148</v>
      </c>
      <c r="Z93" t="s">
        <v>409</v>
      </c>
      <c r="AA93" t="s">
        <v>113</v>
      </c>
      <c r="AB93" t="s">
        <v>206</v>
      </c>
      <c r="AC93" t="s">
        <v>207</v>
      </c>
      <c r="AD93">
        <v>1</v>
      </c>
      <c r="AE93" t="s">
        <v>603</v>
      </c>
      <c r="AF93" t="s">
        <v>113</v>
      </c>
      <c r="AG93" t="s">
        <v>113</v>
      </c>
      <c r="AH93" t="s">
        <v>131</v>
      </c>
      <c r="AI93" t="s">
        <v>132</v>
      </c>
      <c r="AJ93" t="s">
        <v>131</v>
      </c>
      <c r="AK93" t="s">
        <v>1149</v>
      </c>
      <c r="AL93" t="s">
        <v>1150</v>
      </c>
      <c r="AM93" t="s">
        <v>210</v>
      </c>
      <c r="AN93" t="s">
        <v>113</v>
      </c>
      <c r="AO93" t="s">
        <v>113</v>
      </c>
      <c r="AQ93" t="s">
        <v>211</v>
      </c>
      <c r="AR93" t="s">
        <v>113</v>
      </c>
      <c r="AS93" t="s">
        <v>113</v>
      </c>
      <c r="AT93" t="s">
        <v>113</v>
      </c>
      <c r="AU93" t="s">
        <v>113</v>
      </c>
      <c r="AW93" t="s">
        <v>113</v>
      </c>
      <c r="AX93" s="82">
        <f>IFERROR(FIND("Óbitos/feridos",consulta_completa__11[[#This Row],[13 - Ocorrências/Ambientes Atingidos]]),0)</f>
        <v>0</v>
      </c>
      <c r="AY93" s="83" t="str">
        <f t="shared" si="33"/>
        <v/>
      </c>
      <c r="AZ93" s="82">
        <f>IFERROR(FIND("População afetada/evacuada",consulta_completa__11[[#This Row],[13 - Ocorrências/Ambientes Atingidos]]),0)</f>
        <v>0</v>
      </c>
      <c r="BA93" s="82" t="str">
        <f t="shared" si="34"/>
        <v/>
      </c>
      <c r="BB93" s="82">
        <f>IFERROR(FIND("Suspensão de abastecimento de água",consulta_completa__11[[#This Row],[13 - Ocorrências/Ambientes Atingidos]]),0)</f>
        <v>0</v>
      </c>
      <c r="BC93" s="83" t="str">
        <f t="shared" si="62"/>
        <v/>
      </c>
      <c r="BD93" s="82">
        <f>IFERROR(FIND("Rio/córrego",consulta_completa__11[[#This Row],[13 - Ocorrências/Ambientes Atingidos]]),0)</f>
        <v>0</v>
      </c>
      <c r="BE93" s="83" t="str">
        <f t="shared" si="35"/>
        <v/>
      </c>
      <c r="BF93" s="82">
        <f>IFERROR(FIND("Lago",consulta_completa__11[[#This Row],[13 - Ocorrências/Ambientes Atingidos]]),0)</f>
        <v>0</v>
      </c>
      <c r="BG93" s="83" t="str">
        <f t="shared" si="36"/>
        <v/>
      </c>
      <c r="BH93" s="82">
        <f>IFERROR(FIND("Mar",consulta_completa__11[[#This Row],[13 - Ocorrências/Ambientes Atingidos]]),0)</f>
        <v>1</v>
      </c>
      <c r="BI93" s="83" t="str">
        <f t="shared" si="37"/>
        <v>X</v>
      </c>
      <c r="BJ93" s="82">
        <f>IFERROR(FIND("Praia",consulta_completa__11[[#This Row],[13 - Ocorrências/Ambientes Atingidos]]),0)</f>
        <v>0</v>
      </c>
      <c r="BK93" s="83" t="str">
        <f t="shared" si="38"/>
        <v/>
      </c>
      <c r="BL93" s="82">
        <f>IFERROR(FIND("Solo",consulta_completa__11[[#This Row],[13 - Ocorrências/Ambientes Atingidos]]),0)</f>
        <v>0</v>
      </c>
      <c r="BM93" s="83" t="str">
        <f t="shared" si="39"/>
        <v/>
      </c>
      <c r="BN93" s="82">
        <f>IFERROR(FIND("Águas subterrâneas",consulta_completa__11[[#This Row],[13 - Ocorrências/Ambientes Atingidos]]),0)</f>
        <v>0</v>
      </c>
      <c r="BO93" s="83" t="str">
        <f t="shared" si="40"/>
        <v/>
      </c>
      <c r="BP93" s="82">
        <f>IFERROR(FIND("Atmosfera",consulta_completa__11[[#This Row],[13 - Ocorrências/Ambientes Atingidos]]),0)</f>
        <v>0</v>
      </c>
      <c r="BQ93" s="83" t="str">
        <f t="shared" si="41"/>
        <v/>
      </c>
      <c r="BR93" s="82">
        <f>IFERROR(FIND("Flora",consulta_completa__11[[#This Row],[13 - Ocorrências/Ambientes Atingidos]]),0)</f>
        <v>0</v>
      </c>
      <c r="BS93" s="83" t="str">
        <f t="shared" si="42"/>
        <v/>
      </c>
      <c r="BT93" s="82">
        <f>IFERROR(FIND("Fauna",consulta_completa__11[[#This Row],[13 - Ocorrências/Ambientes Atingidos]]),0)</f>
        <v>0</v>
      </c>
      <c r="BU93" s="83" t="str">
        <f t="shared" si="43"/>
        <v/>
      </c>
      <c r="BV93" s="82">
        <f>IFERROR(FIND("UC federal",consulta_completa__11[[#This Row],[13 - Ocorrências/Ambientes Atingidos]]),0)</f>
        <v>0</v>
      </c>
      <c r="BW93" s="83" t="str">
        <f t="shared" si="44"/>
        <v/>
      </c>
      <c r="BX93" s="82">
        <f>IFERROR(FIND("UC estadual/municipal",consulta_completa__11[[#This Row],[13 - Ocorrências/Ambientes Atingidos]]),0)</f>
        <v>0</v>
      </c>
      <c r="BY93" s="83" t="str">
        <f t="shared" si="45"/>
        <v/>
      </c>
      <c r="BZ93" s="82">
        <f>IFERROR(FIND("Outro(s)",consulta_completa__11[[#This Row],[13 - Ocorrências/Ambientes Atingidos]]),0)</f>
        <v>0</v>
      </c>
      <c r="CA93" s="83" t="str">
        <f t="shared" si="46"/>
        <v/>
      </c>
      <c r="CB93" s="82">
        <f>IFERROR(FIND("Sem dano",consulta_completa__11[[#This Row],[13 - Ocorrências/Ambientes Atingidos]]),0)</f>
        <v>0</v>
      </c>
      <c r="CC93" s="83" t="str">
        <f t="shared" si="47"/>
        <v/>
      </c>
      <c r="CD93" s="82" t="str">
        <f>IF(consulta_completa__11[[#This Row],[13 - Ocorrências/Ambientes Atingidos]]="","X","")</f>
        <v/>
      </c>
      <c r="CE93" s="84">
        <f>IFERROR(FIND("IBAMA",consulta_completa__11[[#This Row],[14 - Inst. Atuando no Local]]),0)</f>
        <v>0</v>
      </c>
      <c r="CF93" s="84" t="str">
        <f t="shared" si="48"/>
        <v/>
      </c>
      <c r="CG93" s="84">
        <f>IFERROR(FIND("OEMA",consulta_completa__11[[#This Row],[14 - Inst. Atuando no Local]]),0)</f>
        <v>0</v>
      </c>
      <c r="CH93" s="84" t="str">
        <f t="shared" si="49"/>
        <v/>
      </c>
      <c r="CI93" s="84">
        <f>IFERROR(FIND("DEFESA CIVIL",consulta_completa__11[[#This Row],[14 - Inst. Atuando no Local]]),0)</f>
        <v>0</v>
      </c>
      <c r="CJ93" s="84" t="str">
        <f t="shared" si="50"/>
        <v/>
      </c>
      <c r="CK93" s="84">
        <f>IFERROR(FIND("CORPO DE BOMBEIROS",consulta_completa__11[[#This Row],[14 - Inst. Atuando no Local]]),0)</f>
        <v>0</v>
      </c>
      <c r="CL93" s="84" t="str">
        <f t="shared" si="51"/>
        <v/>
      </c>
      <c r="CM93" s="84">
        <f>IFERROR(FIND("POLÍCIA RODOVIÁRIA",consulta_completa__11[[#This Row],[14 - Inst. Atuando no Local]]),0)</f>
        <v>0</v>
      </c>
      <c r="CN93" s="84" t="str">
        <f t="shared" si="52"/>
        <v/>
      </c>
      <c r="CO93" s="84">
        <f>IFERROR(FIND("POLÍCIA MILITAR",consulta_completa__11[[#This Row],[14 - Inst. Atuando no Local]]),0)</f>
        <v>0</v>
      </c>
      <c r="CP93" s="84" t="str">
        <f t="shared" si="53"/>
        <v/>
      </c>
      <c r="CQ93" s="84">
        <f>IFERROR(FIND("POLÍCIA CIVIL",consulta_completa__11[[#This Row],[14 - Inst. Atuando no Local]]),0)</f>
        <v>0</v>
      </c>
      <c r="CR93" s="84" t="str">
        <f t="shared" si="54"/>
        <v/>
      </c>
      <c r="CS93" s="84">
        <f>IFERROR(FIND("MARINHA DO BRASIL",consulta_completa__11[[#This Row],[14 - Inst. Atuando no Local]]),0)</f>
        <v>0</v>
      </c>
      <c r="CT93" s="84" t="str">
        <f t="shared" si="55"/>
        <v/>
      </c>
      <c r="CU93" s="84">
        <f>IFERROR(FIND("EMPRESA ESPECIALIZADA EM ATENDIMENTO",consulta_completa__11[[#This Row],[14 - Inst. Atuando no Local]]),0)</f>
        <v>0</v>
      </c>
      <c r="CV93" s="84" t="str">
        <f t="shared" si="56"/>
        <v/>
      </c>
      <c r="CW93" s="84">
        <f>IFERROR(FIND("IBAMA",consulta_completa__11[[#This Row],[14 - Inst. Atuando no Local]]),0)</f>
        <v>0</v>
      </c>
      <c r="CX93" s="84" t="str">
        <f t="shared" si="57"/>
        <v/>
      </c>
      <c r="CY93" s="84" t="str">
        <f>IF(consulta_completa__11[[#This Row],[14 - Inst. Atuando no Local]]="","X","")</f>
        <v/>
      </c>
      <c r="CZ93" s="84">
        <f>IFERROR(FIND("OUTRA (S)",consulta_completa__11[[#This Row],[14 - Inst. Atuando no Local]]),0)</f>
        <v>0</v>
      </c>
      <c r="DA93" s="84" t="str">
        <f t="shared" si="58"/>
        <v/>
      </c>
      <c r="DB93" s="35" t="str">
        <f t="shared" si="59"/>
        <v>Sim</v>
      </c>
      <c r="DC93" s="35" t="str">
        <f t="shared" si="60"/>
        <v>Não</v>
      </c>
      <c r="DD93" s="35" t="str">
        <f t="shared" si="61"/>
        <v>Sim</v>
      </c>
      <c r="DE93" s="87" t="str">
        <f t="shared" si="32"/>
        <v>Federal</v>
      </c>
    </row>
    <row r="94" spans="1:109">
      <c r="A94" s="14">
        <v>20252450428</v>
      </c>
      <c r="B94" s="1">
        <v>45690</v>
      </c>
      <c r="C94" t="s">
        <v>109</v>
      </c>
      <c r="D94" t="s">
        <v>110</v>
      </c>
      <c r="E94" t="s">
        <v>139</v>
      </c>
      <c r="F94" t="s">
        <v>112</v>
      </c>
      <c r="G94" t="s">
        <v>113</v>
      </c>
      <c r="H94" t="s">
        <v>114</v>
      </c>
      <c r="I94" t="s">
        <v>114</v>
      </c>
      <c r="J94" t="s">
        <v>1151</v>
      </c>
      <c r="K94" t="s">
        <v>1152</v>
      </c>
      <c r="L94" t="s">
        <v>117</v>
      </c>
      <c r="M94" t="s">
        <v>118</v>
      </c>
      <c r="N94" t="s">
        <v>119</v>
      </c>
      <c r="O94" t="s">
        <v>228</v>
      </c>
      <c r="P94" t="s">
        <v>272</v>
      </c>
      <c r="Q94" t="s">
        <v>122</v>
      </c>
      <c r="R94" t="s">
        <v>123</v>
      </c>
      <c r="S94" t="s">
        <v>201</v>
      </c>
      <c r="T94" t="s">
        <v>1153</v>
      </c>
      <c r="U94" t="s">
        <v>1154</v>
      </c>
      <c r="V94" t="s">
        <v>1155</v>
      </c>
      <c r="Z94" t="s">
        <v>409</v>
      </c>
      <c r="AA94" t="s">
        <v>113</v>
      </c>
      <c r="AB94" t="s">
        <v>206</v>
      </c>
      <c r="AC94" t="s">
        <v>207</v>
      </c>
      <c r="AD94">
        <v>1</v>
      </c>
      <c r="AE94" t="s">
        <v>206</v>
      </c>
      <c r="AF94" t="s">
        <v>113</v>
      </c>
      <c r="AG94" t="s">
        <v>113</v>
      </c>
      <c r="AH94" t="s">
        <v>131</v>
      </c>
      <c r="AI94" t="s">
        <v>132</v>
      </c>
      <c r="AJ94" t="s">
        <v>131</v>
      </c>
      <c r="AK94" t="s">
        <v>1156</v>
      </c>
      <c r="AL94" t="s">
        <v>1157</v>
      </c>
      <c r="AM94" t="s">
        <v>210</v>
      </c>
      <c r="AN94" t="s">
        <v>113</v>
      </c>
      <c r="AO94" t="s">
        <v>113</v>
      </c>
      <c r="AQ94" t="s">
        <v>211</v>
      </c>
      <c r="AR94" t="s">
        <v>113</v>
      </c>
      <c r="AS94" t="s">
        <v>113</v>
      </c>
      <c r="AT94" t="s">
        <v>113</v>
      </c>
      <c r="AU94" t="s">
        <v>113</v>
      </c>
      <c r="AW94" t="s">
        <v>113</v>
      </c>
      <c r="AX94" s="82">
        <f>IFERROR(FIND("Óbitos/feridos",consulta_completa__11[[#This Row],[13 - Ocorrências/Ambientes Atingidos]]),0)</f>
        <v>0</v>
      </c>
      <c r="AY94" s="83" t="str">
        <f t="shared" si="33"/>
        <v/>
      </c>
      <c r="AZ94" s="82">
        <f>IFERROR(FIND("População afetada/evacuada",consulta_completa__11[[#This Row],[13 - Ocorrências/Ambientes Atingidos]]),0)</f>
        <v>0</v>
      </c>
      <c r="BA94" s="82" t="str">
        <f t="shared" si="34"/>
        <v/>
      </c>
      <c r="BB94" s="82">
        <f>IFERROR(FIND("Suspensão de abastecimento de água",consulta_completa__11[[#This Row],[13 - Ocorrências/Ambientes Atingidos]]),0)</f>
        <v>0</v>
      </c>
      <c r="BC94" s="83" t="str">
        <f t="shared" si="62"/>
        <v/>
      </c>
      <c r="BD94" s="82">
        <f>IFERROR(FIND("Rio/córrego",consulta_completa__11[[#This Row],[13 - Ocorrências/Ambientes Atingidos]]),0)</f>
        <v>0</v>
      </c>
      <c r="BE94" s="83" t="str">
        <f t="shared" si="35"/>
        <v/>
      </c>
      <c r="BF94" s="82">
        <f>IFERROR(FIND("Lago",consulta_completa__11[[#This Row],[13 - Ocorrências/Ambientes Atingidos]]),0)</f>
        <v>0</v>
      </c>
      <c r="BG94" s="83" t="str">
        <f t="shared" si="36"/>
        <v/>
      </c>
      <c r="BH94" s="82">
        <f>IFERROR(FIND("Mar",consulta_completa__11[[#This Row],[13 - Ocorrências/Ambientes Atingidos]]),0)</f>
        <v>1</v>
      </c>
      <c r="BI94" s="83" t="str">
        <f t="shared" si="37"/>
        <v>X</v>
      </c>
      <c r="BJ94" s="82">
        <f>IFERROR(FIND("Praia",consulta_completa__11[[#This Row],[13 - Ocorrências/Ambientes Atingidos]]),0)</f>
        <v>0</v>
      </c>
      <c r="BK94" s="83" t="str">
        <f t="shared" si="38"/>
        <v/>
      </c>
      <c r="BL94" s="82">
        <f>IFERROR(FIND("Solo",consulta_completa__11[[#This Row],[13 - Ocorrências/Ambientes Atingidos]]),0)</f>
        <v>0</v>
      </c>
      <c r="BM94" s="83" t="str">
        <f t="shared" si="39"/>
        <v/>
      </c>
      <c r="BN94" s="82">
        <f>IFERROR(FIND("Águas subterrâneas",consulta_completa__11[[#This Row],[13 - Ocorrências/Ambientes Atingidos]]),0)</f>
        <v>0</v>
      </c>
      <c r="BO94" s="83" t="str">
        <f t="shared" si="40"/>
        <v/>
      </c>
      <c r="BP94" s="82">
        <f>IFERROR(FIND("Atmosfera",consulta_completa__11[[#This Row],[13 - Ocorrências/Ambientes Atingidos]]),0)</f>
        <v>0</v>
      </c>
      <c r="BQ94" s="83" t="str">
        <f t="shared" si="41"/>
        <v/>
      </c>
      <c r="BR94" s="82">
        <f>IFERROR(FIND("Flora",consulta_completa__11[[#This Row],[13 - Ocorrências/Ambientes Atingidos]]),0)</f>
        <v>0</v>
      </c>
      <c r="BS94" s="83" t="str">
        <f t="shared" si="42"/>
        <v/>
      </c>
      <c r="BT94" s="82">
        <f>IFERROR(FIND("Fauna",consulta_completa__11[[#This Row],[13 - Ocorrências/Ambientes Atingidos]]),0)</f>
        <v>0</v>
      </c>
      <c r="BU94" s="83" t="str">
        <f t="shared" si="43"/>
        <v/>
      </c>
      <c r="BV94" s="82">
        <f>IFERROR(FIND("UC federal",consulta_completa__11[[#This Row],[13 - Ocorrências/Ambientes Atingidos]]),0)</f>
        <v>0</v>
      </c>
      <c r="BW94" s="83" t="str">
        <f t="shared" si="44"/>
        <v/>
      </c>
      <c r="BX94" s="82">
        <f>IFERROR(FIND("UC estadual/municipal",consulta_completa__11[[#This Row],[13 - Ocorrências/Ambientes Atingidos]]),0)</f>
        <v>0</v>
      </c>
      <c r="BY94" s="83" t="str">
        <f t="shared" si="45"/>
        <v/>
      </c>
      <c r="BZ94" s="82">
        <f>IFERROR(FIND("Outro(s)",consulta_completa__11[[#This Row],[13 - Ocorrências/Ambientes Atingidos]]),0)</f>
        <v>0</v>
      </c>
      <c r="CA94" s="83" t="str">
        <f t="shared" si="46"/>
        <v/>
      </c>
      <c r="CB94" s="82">
        <f>IFERROR(FIND("Sem dano",consulta_completa__11[[#This Row],[13 - Ocorrências/Ambientes Atingidos]]),0)</f>
        <v>0</v>
      </c>
      <c r="CC94" s="83" t="str">
        <f t="shared" si="47"/>
        <v/>
      </c>
      <c r="CD94" s="82" t="str">
        <f>IF(consulta_completa__11[[#This Row],[13 - Ocorrências/Ambientes Atingidos]]="","X","")</f>
        <v/>
      </c>
      <c r="CE94" s="84">
        <f>IFERROR(FIND("IBAMA",consulta_completa__11[[#This Row],[14 - Inst. Atuando no Local]]),0)</f>
        <v>0</v>
      </c>
      <c r="CF94" s="84" t="str">
        <f t="shared" si="48"/>
        <v/>
      </c>
      <c r="CG94" s="84">
        <f>IFERROR(FIND("OEMA",consulta_completa__11[[#This Row],[14 - Inst. Atuando no Local]]),0)</f>
        <v>0</v>
      </c>
      <c r="CH94" s="84" t="str">
        <f t="shared" si="49"/>
        <v/>
      </c>
      <c r="CI94" s="84">
        <f>IFERROR(FIND("DEFESA CIVIL",consulta_completa__11[[#This Row],[14 - Inst. Atuando no Local]]),0)</f>
        <v>0</v>
      </c>
      <c r="CJ94" s="84" t="str">
        <f t="shared" si="50"/>
        <v/>
      </c>
      <c r="CK94" s="84">
        <f>IFERROR(FIND("CORPO DE BOMBEIROS",consulta_completa__11[[#This Row],[14 - Inst. Atuando no Local]]),0)</f>
        <v>0</v>
      </c>
      <c r="CL94" s="84" t="str">
        <f t="shared" si="51"/>
        <v/>
      </c>
      <c r="CM94" s="84">
        <f>IFERROR(FIND("POLÍCIA RODOVIÁRIA",consulta_completa__11[[#This Row],[14 - Inst. Atuando no Local]]),0)</f>
        <v>0</v>
      </c>
      <c r="CN94" s="84" t="str">
        <f t="shared" si="52"/>
        <v/>
      </c>
      <c r="CO94" s="84">
        <f>IFERROR(FIND("POLÍCIA MILITAR",consulta_completa__11[[#This Row],[14 - Inst. Atuando no Local]]),0)</f>
        <v>0</v>
      </c>
      <c r="CP94" s="84" t="str">
        <f t="shared" si="53"/>
        <v/>
      </c>
      <c r="CQ94" s="84">
        <f>IFERROR(FIND("POLÍCIA CIVIL",consulta_completa__11[[#This Row],[14 - Inst. Atuando no Local]]),0)</f>
        <v>0</v>
      </c>
      <c r="CR94" s="84" t="str">
        <f t="shared" si="54"/>
        <v/>
      </c>
      <c r="CS94" s="84">
        <f>IFERROR(FIND("MARINHA DO BRASIL",consulta_completa__11[[#This Row],[14 - Inst. Atuando no Local]]),0)</f>
        <v>0</v>
      </c>
      <c r="CT94" s="84" t="str">
        <f t="shared" si="55"/>
        <v/>
      </c>
      <c r="CU94" s="84">
        <f>IFERROR(FIND("EMPRESA ESPECIALIZADA EM ATENDIMENTO",consulta_completa__11[[#This Row],[14 - Inst. Atuando no Local]]),0)</f>
        <v>0</v>
      </c>
      <c r="CV94" s="84" t="str">
        <f t="shared" si="56"/>
        <v/>
      </c>
      <c r="CW94" s="84">
        <f>IFERROR(FIND("IBAMA",consulta_completa__11[[#This Row],[14 - Inst. Atuando no Local]]),0)</f>
        <v>0</v>
      </c>
      <c r="CX94" s="84" t="str">
        <f t="shared" si="57"/>
        <v/>
      </c>
      <c r="CY94" s="84" t="str">
        <f>IF(consulta_completa__11[[#This Row],[14 - Inst. Atuando no Local]]="","X","")</f>
        <v/>
      </c>
      <c r="CZ94" s="84">
        <f>IFERROR(FIND("OUTRA (S)",consulta_completa__11[[#This Row],[14 - Inst. Atuando no Local]]),0)</f>
        <v>0</v>
      </c>
      <c r="DA94" s="84" t="str">
        <f t="shared" si="58"/>
        <v/>
      </c>
      <c r="DB94" s="35" t="str">
        <f t="shared" si="59"/>
        <v>Sim</v>
      </c>
      <c r="DC94" s="35" t="str">
        <f t="shared" si="60"/>
        <v>Não</v>
      </c>
      <c r="DD94" s="35" t="str">
        <f t="shared" si="61"/>
        <v>Sim</v>
      </c>
      <c r="DE94" s="87" t="str">
        <f t="shared" si="32"/>
        <v>Federal</v>
      </c>
    </row>
    <row r="95" spans="1:109">
      <c r="A95" s="14">
        <v>20255746853</v>
      </c>
      <c r="B95" s="1">
        <v>45691</v>
      </c>
      <c r="C95" t="s">
        <v>1158</v>
      </c>
      <c r="D95" t="s">
        <v>180</v>
      </c>
      <c r="E95" t="s">
        <v>286</v>
      </c>
      <c r="F95" t="s">
        <v>163</v>
      </c>
      <c r="G95" t="s">
        <v>1159</v>
      </c>
      <c r="H95" t="s">
        <v>113</v>
      </c>
      <c r="I95" t="s">
        <v>113</v>
      </c>
      <c r="J95" t="s">
        <v>113</v>
      </c>
      <c r="K95" t="s">
        <v>114</v>
      </c>
      <c r="L95" t="s">
        <v>114</v>
      </c>
      <c r="M95" t="s">
        <v>140</v>
      </c>
      <c r="N95" t="s">
        <v>141</v>
      </c>
      <c r="O95" t="s">
        <v>185</v>
      </c>
      <c r="P95" t="s">
        <v>299</v>
      </c>
      <c r="Q95" t="s">
        <v>167</v>
      </c>
      <c r="R95" t="s">
        <v>123</v>
      </c>
      <c r="S95" t="s">
        <v>113</v>
      </c>
      <c r="T95" t="s">
        <v>1160</v>
      </c>
      <c r="U95" t="s">
        <v>113</v>
      </c>
      <c r="V95" t="s">
        <v>1161</v>
      </c>
      <c r="Z95" t="s">
        <v>113</v>
      </c>
      <c r="AA95" t="s">
        <v>1162</v>
      </c>
      <c r="AB95" t="s">
        <v>113</v>
      </c>
      <c r="AC95" t="s">
        <v>113</v>
      </c>
      <c r="AE95" t="s">
        <v>113</v>
      </c>
      <c r="AF95" t="s">
        <v>113</v>
      </c>
      <c r="AG95" t="s">
        <v>113</v>
      </c>
      <c r="AH95" t="s">
        <v>194</v>
      </c>
      <c r="AI95" t="s">
        <v>132</v>
      </c>
      <c r="AJ95" t="s">
        <v>131</v>
      </c>
      <c r="AK95" t="s">
        <v>1163</v>
      </c>
      <c r="AL95" t="s">
        <v>113</v>
      </c>
      <c r="AM95" t="s">
        <v>1164</v>
      </c>
      <c r="AN95" t="s">
        <v>113</v>
      </c>
      <c r="AO95" t="s">
        <v>113</v>
      </c>
      <c r="AQ95" t="s">
        <v>1165</v>
      </c>
      <c r="AR95" t="s">
        <v>113</v>
      </c>
      <c r="AS95" t="s">
        <v>113</v>
      </c>
      <c r="AT95" t="s">
        <v>113</v>
      </c>
      <c r="AU95" t="s">
        <v>113</v>
      </c>
      <c r="AW95" t="s">
        <v>113</v>
      </c>
      <c r="AX95" s="82">
        <f>IFERROR(FIND("Óbitos/feridos",consulta_completa__11[[#This Row],[13 - Ocorrências/Ambientes Atingidos]]),0)</f>
        <v>0</v>
      </c>
      <c r="AY95" s="83" t="str">
        <f t="shared" si="33"/>
        <v/>
      </c>
      <c r="AZ95" s="82">
        <f>IFERROR(FIND("População afetada/evacuada",consulta_completa__11[[#This Row],[13 - Ocorrências/Ambientes Atingidos]]),0)</f>
        <v>0</v>
      </c>
      <c r="BA95" s="82" t="str">
        <f t="shared" si="34"/>
        <v/>
      </c>
      <c r="BB95" s="82">
        <f>IFERROR(FIND("Suspensão de abastecimento de água",consulta_completa__11[[#This Row],[13 - Ocorrências/Ambientes Atingidos]]),0)</f>
        <v>0</v>
      </c>
      <c r="BC95" s="83" t="str">
        <f t="shared" si="62"/>
        <v/>
      </c>
      <c r="BD95" s="82">
        <f>IFERROR(FIND("Rio/córrego",consulta_completa__11[[#This Row],[13 - Ocorrências/Ambientes Atingidos]]),0)</f>
        <v>0</v>
      </c>
      <c r="BE95" s="83" t="str">
        <f t="shared" si="35"/>
        <v/>
      </c>
      <c r="BF95" s="82">
        <f>IFERROR(FIND("Lago",consulta_completa__11[[#This Row],[13 - Ocorrências/Ambientes Atingidos]]),0)</f>
        <v>0</v>
      </c>
      <c r="BG95" s="83" t="str">
        <f t="shared" si="36"/>
        <v/>
      </c>
      <c r="BH95" s="82">
        <f>IFERROR(FIND("Mar",consulta_completa__11[[#This Row],[13 - Ocorrências/Ambientes Atingidos]]),0)</f>
        <v>0</v>
      </c>
      <c r="BI95" s="83" t="str">
        <f t="shared" si="37"/>
        <v/>
      </c>
      <c r="BJ95" s="82">
        <f>IFERROR(FIND("Praia",consulta_completa__11[[#This Row],[13 - Ocorrências/Ambientes Atingidos]]),0)</f>
        <v>0</v>
      </c>
      <c r="BK95" s="83" t="str">
        <f t="shared" si="38"/>
        <v/>
      </c>
      <c r="BL95" s="82">
        <f>IFERROR(FIND("Solo",consulta_completa__11[[#This Row],[13 - Ocorrências/Ambientes Atingidos]]),0)</f>
        <v>1</v>
      </c>
      <c r="BM95" s="83" t="str">
        <f t="shared" si="39"/>
        <v>X</v>
      </c>
      <c r="BN95" s="82">
        <f>IFERROR(FIND("Águas subterrâneas",consulta_completa__11[[#This Row],[13 - Ocorrências/Ambientes Atingidos]]),0)</f>
        <v>0</v>
      </c>
      <c r="BO95" s="83" t="str">
        <f t="shared" si="40"/>
        <v/>
      </c>
      <c r="BP95" s="82">
        <f>IFERROR(FIND("Atmosfera",consulta_completa__11[[#This Row],[13 - Ocorrências/Ambientes Atingidos]]),0)</f>
        <v>0</v>
      </c>
      <c r="BQ95" s="83" t="str">
        <f t="shared" si="41"/>
        <v/>
      </c>
      <c r="BR95" s="82">
        <f>IFERROR(FIND("Flora",consulta_completa__11[[#This Row],[13 - Ocorrências/Ambientes Atingidos]]),0)</f>
        <v>0</v>
      </c>
      <c r="BS95" s="83" t="str">
        <f t="shared" si="42"/>
        <v/>
      </c>
      <c r="BT95" s="82">
        <f>IFERROR(FIND("Fauna",consulta_completa__11[[#This Row],[13 - Ocorrências/Ambientes Atingidos]]),0)</f>
        <v>0</v>
      </c>
      <c r="BU95" s="83" t="str">
        <f t="shared" si="43"/>
        <v/>
      </c>
      <c r="BV95" s="82">
        <f>IFERROR(FIND("UC federal",consulta_completa__11[[#This Row],[13 - Ocorrências/Ambientes Atingidos]]),0)</f>
        <v>0</v>
      </c>
      <c r="BW95" s="83" t="str">
        <f t="shared" si="44"/>
        <v/>
      </c>
      <c r="BX95" s="82">
        <f>IFERROR(FIND("UC estadual/municipal",consulta_completa__11[[#This Row],[13 - Ocorrências/Ambientes Atingidos]]),0)</f>
        <v>0</v>
      </c>
      <c r="BY95" s="83" t="str">
        <f t="shared" si="45"/>
        <v/>
      </c>
      <c r="BZ95" s="82">
        <f>IFERROR(FIND("Outro(s)",consulta_completa__11[[#This Row],[13 - Ocorrências/Ambientes Atingidos]]),0)</f>
        <v>0</v>
      </c>
      <c r="CA95" s="83" t="str">
        <f t="shared" si="46"/>
        <v/>
      </c>
      <c r="CB95" s="82">
        <f>IFERROR(FIND("Sem dano",consulta_completa__11[[#This Row],[13 - Ocorrências/Ambientes Atingidos]]),0)</f>
        <v>0</v>
      </c>
      <c r="CC95" s="83" t="str">
        <f t="shared" si="47"/>
        <v/>
      </c>
      <c r="CD95" s="82" t="str">
        <f>IF(consulta_completa__11[[#This Row],[13 - Ocorrências/Ambientes Atingidos]]="","X","")</f>
        <v/>
      </c>
      <c r="CE95" s="84">
        <f>IFERROR(FIND("IBAMA",consulta_completa__11[[#This Row],[14 - Inst. Atuando no Local]]),0)</f>
        <v>0</v>
      </c>
      <c r="CF95" s="84" t="str">
        <f t="shared" si="48"/>
        <v/>
      </c>
      <c r="CG95" s="84">
        <f>IFERROR(FIND("OEMA",consulta_completa__11[[#This Row],[14 - Inst. Atuando no Local]]),0)</f>
        <v>0</v>
      </c>
      <c r="CH95" s="84" t="str">
        <f t="shared" si="49"/>
        <v/>
      </c>
      <c r="CI95" s="84">
        <f>IFERROR(FIND("DEFESA CIVIL",consulta_completa__11[[#This Row],[14 - Inst. Atuando no Local]]),0)</f>
        <v>0</v>
      </c>
      <c r="CJ95" s="84" t="str">
        <f t="shared" si="50"/>
        <v/>
      </c>
      <c r="CK95" s="84">
        <f>IFERROR(FIND("CORPO DE BOMBEIROS",consulta_completa__11[[#This Row],[14 - Inst. Atuando no Local]]),0)</f>
        <v>0</v>
      </c>
      <c r="CL95" s="84" t="str">
        <f t="shared" si="51"/>
        <v/>
      </c>
      <c r="CM95" s="84">
        <f>IFERROR(FIND("POLÍCIA RODOVIÁRIA",consulta_completa__11[[#This Row],[14 - Inst. Atuando no Local]]),0)</f>
        <v>0</v>
      </c>
      <c r="CN95" s="84" t="str">
        <f t="shared" si="52"/>
        <v/>
      </c>
      <c r="CO95" s="84">
        <f>IFERROR(FIND("POLÍCIA MILITAR",consulta_completa__11[[#This Row],[14 - Inst. Atuando no Local]]),0)</f>
        <v>0</v>
      </c>
      <c r="CP95" s="84" t="str">
        <f t="shared" si="53"/>
        <v/>
      </c>
      <c r="CQ95" s="84">
        <f>IFERROR(FIND("POLÍCIA CIVIL",consulta_completa__11[[#This Row],[14 - Inst. Atuando no Local]]),0)</f>
        <v>0</v>
      </c>
      <c r="CR95" s="84" t="str">
        <f t="shared" si="54"/>
        <v/>
      </c>
      <c r="CS95" s="84">
        <f>IFERROR(FIND("MARINHA DO BRASIL",consulta_completa__11[[#This Row],[14 - Inst. Atuando no Local]]),0)</f>
        <v>0</v>
      </c>
      <c r="CT95" s="84" t="str">
        <f t="shared" si="55"/>
        <v/>
      </c>
      <c r="CU95" s="84">
        <f>IFERROR(FIND("EMPRESA ESPECIALIZADA EM ATENDIMENTO",consulta_completa__11[[#This Row],[14 - Inst. Atuando no Local]]),0)</f>
        <v>0</v>
      </c>
      <c r="CV95" s="84" t="str">
        <f t="shared" si="56"/>
        <v/>
      </c>
      <c r="CW95" s="84">
        <f>IFERROR(FIND("IBAMA",consulta_completa__11[[#This Row],[14 - Inst. Atuando no Local]]),0)</f>
        <v>0</v>
      </c>
      <c r="CX95" s="84" t="str">
        <f t="shared" si="57"/>
        <v/>
      </c>
      <c r="CY95" s="84" t="str">
        <f>IF(consulta_completa__11[[#This Row],[14 - Inst. Atuando no Local]]="","X","")</f>
        <v/>
      </c>
      <c r="CZ95" s="84">
        <f>IFERROR(FIND("OUTRA (S)",consulta_completa__11[[#This Row],[14 - Inst. Atuando no Local]]),0)</f>
        <v>0</v>
      </c>
      <c r="DA95" s="84" t="str">
        <f t="shared" si="58"/>
        <v/>
      </c>
      <c r="DB95" s="35" t="str">
        <f t="shared" si="59"/>
        <v>Sim</v>
      </c>
      <c r="DC95" s="35" t="str">
        <f t="shared" si="60"/>
        <v>Não</v>
      </c>
      <c r="DD95" s="35" t="str">
        <f t="shared" si="61"/>
        <v>Sim</v>
      </c>
      <c r="DE95" s="87" t="str">
        <f t="shared" si="32"/>
        <v>Sem informação</v>
      </c>
    </row>
    <row r="96" spans="1:109">
      <c r="A96" s="14">
        <v>202521928817</v>
      </c>
      <c r="B96" s="1">
        <v>45693</v>
      </c>
      <c r="C96" t="s">
        <v>677</v>
      </c>
      <c r="D96" t="s">
        <v>180</v>
      </c>
      <c r="E96" t="s">
        <v>286</v>
      </c>
      <c r="F96" t="s">
        <v>112</v>
      </c>
      <c r="G96" t="s">
        <v>839</v>
      </c>
      <c r="H96" t="s">
        <v>256</v>
      </c>
      <c r="I96" t="s">
        <v>648</v>
      </c>
      <c r="J96" t="s">
        <v>113</v>
      </c>
      <c r="K96" t="s">
        <v>114</v>
      </c>
      <c r="L96" t="s">
        <v>114</v>
      </c>
      <c r="M96" t="s">
        <v>140</v>
      </c>
      <c r="N96" t="s">
        <v>1166</v>
      </c>
      <c r="O96" t="s">
        <v>185</v>
      </c>
      <c r="P96" t="s">
        <v>121</v>
      </c>
      <c r="Q96" t="s">
        <v>143</v>
      </c>
      <c r="R96" t="s">
        <v>123</v>
      </c>
      <c r="S96" t="s">
        <v>113</v>
      </c>
      <c r="T96" t="s">
        <v>1167</v>
      </c>
      <c r="U96" t="s">
        <v>631</v>
      </c>
      <c r="V96" t="s">
        <v>1168</v>
      </c>
      <c r="Z96" t="s">
        <v>1169</v>
      </c>
      <c r="AA96" t="s">
        <v>1170</v>
      </c>
      <c r="AB96" t="s">
        <v>113</v>
      </c>
      <c r="AC96" t="s">
        <v>113</v>
      </c>
      <c r="AE96" t="s">
        <v>113</v>
      </c>
      <c r="AF96" t="s">
        <v>113</v>
      </c>
      <c r="AG96" t="s">
        <v>113</v>
      </c>
      <c r="AH96" t="s">
        <v>131</v>
      </c>
      <c r="AI96" t="s">
        <v>132</v>
      </c>
      <c r="AJ96" t="s">
        <v>132</v>
      </c>
      <c r="AK96" t="s">
        <v>113</v>
      </c>
      <c r="AL96" t="s">
        <v>113</v>
      </c>
      <c r="AM96" t="s">
        <v>196</v>
      </c>
      <c r="AN96" t="s">
        <v>265</v>
      </c>
      <c r="AO96" t="s">
        <v>1171</v>
      </c>
      <c r="AP96">
        <v>61996747849</v>
      </c>
      <c r="AQ96" t="s">
        <v>197</v>
      </c>
      <c r="AR96" t="s">
        <v>113</v>
      </c>
      <c r="AS96" t="s">
        <v>113</v>
      </c>
      <c r="AT96" t="s">
        <v>113</v>
      </c>
      <c r="AU96" t="s">
        <v>113</v>
      </c>
      <c r="AW96" t="s">
        <v>113</v>
      </c>
      <c r="AX96" s="82">
        <f>IFERROR(FIND("Óbitos/feridos",consulta_completa__11[[#This Row],[13 - Ocorrências/Ambientes Atingidos]]),0)</f>
        <v>0</v>
      </c>
      <c r="AY96" s="83" t="str">
        <f t="shared" si="33"/>
        <v/>
      </c>
      <c r="AZ96" s="82">
        <f>IFERROR(FIND("População afetada/evacuada",consulta_completa__11[[#This Row],[13 - Ocorrências/Ambientes Atingidos]]),0)</f>
        <v>0</v>
      </c>
      <c r="BA96" s="82" t="str">
        <f t="shared" si="34"/>
        <v/>
      </c>
      <c r="BB96" s="82">
        <f>IFERROR(FIND("Suspensão de abastecimento de água",consulta_completa__11[[#This Row],[13 - Ocorrências/Ambientes Atingidos]]),0)</f>
        <v>0</v>
      </c>
      <c r="BC96" s="83" t="str">
        <f t="shared" si="62"/>
        <v/>
      </c>
      <c r="BD96" s="82">
        <f>IFERROR(FIND("Rio/córrego",consulta_completa__11[[#This Row],[13 - Ocorrências/Ambientes Atingidos]]),0)</f>
        <v>0</v>
      </c>
      <c r="BE96" s="83" t="str">
        <f t="shared" si="35"/>
        <v/>
      </c>
      <c r="BF96" s="82">
        <f>IFERROR(FIND("Lago",consulta_completa__11[[#This Row],[13 - Ocorrências/Ambientes Atingidos]]),0)</f>
        <v>0</v>
      </c>
      <c r="BG96" s="83" t="str">
        <f t="shared" si="36"/>
        <v/>
      </c>
      <c r="BH96" s="82">
        <f>IFERROR(FIND("Mar",consulta_completa__11[[#This Row],[13 - Ocorrências/Ambientes Atingidos]]),0)</f>
        <v>0</v>
      </c>
      <c r="BI96" s="83" t="str">
        <f t="shared" si="37"/>
        <v/>
      </c>
      <c r="BJ96" s="82">
        <f>IFERROR(FIND("Praia",consulta_completa__11[[#This Row],[13 - Ocorrências/Ambientes Atingidos]]),0)</f>
        <v>0</v>
      </c>
      <c r="BK96" s="83" t="str">
        <f t="shared" si="38"/>
        <v/>
      </c>
      <c r="BL96" s="82">
        <f>IFERROR(FIND("Solo",consulta_completa__11[[#This Row],[13 - Ocorrências/Ambientes Atingidos]]),0)</f>
        <v>1</v>
      </c>
      <c r="BM96" s="83" t="str">
        <f t="shared" si="39"/>
        <v>X</v>
      </c>
      <c r="BN96" s="82">
        <f>IFERROR(FIND("Águas subterrâneas",consulta_completa__11[[#This Row],[13 - Ocorrências/Ambientes Atingidos]]),0)</f>
        <v>0</v>
      </c>
      <c r="BO96" s="83" t="str">
        <f t="shared" si="40"/>
        <v/>
      </c>
      <c r="BP96" s="82">
        <f>IFERROR(FIND("Atmosfera",consulta_completa__11[[#This Row],[13 - Ocorrências/Ambientes Atingidos]]),0)</f>
        <v>0</v>
      </c>
      <c r="BQ96" s="83" t="str">
        <f t="shared" si="41"/>
        <v/>
      </c>
      <c r="BR96" s="82">
        <f>IFERROR(FIND("Flora",consulta_completa__11[[#This Row],[13 - Ocorrências/Ambientes Atingidos]]),0)</f>
        <v>0</v>
      </c>
      <c r="BS96" s="83" t="str">
        <f t="shared" si="42"/>
        <v/>
      </c>
      <c r="BT96" s="82">
        <f>IFERROR(FIND("Fauna",consulta_completa__11[[#This Row],[13 - Ocorrências/Ambientes Atingidos]]),0)</f>
        <v>0</v>
      </c>
      <c r="BU96" s="83" t="str">
        <f t="shared" si="43"/>
        <v/>
      </c>
      <c r="BV96" s="82">
        <f>IFERROR(FIND("UC federal",consulta_completa__11[[#This Row],[13 - Ocorrências/Ambientes Atingidos]]),0)</f>
        <v>0</v>
      </c>
      <c r="BW96" s="83" t="str">
        <f t="shared" si="44"/>
        <v/>
      </c>
      <c r="BX96" s="82">
        <f>IFERROR(FIND("UC estadual/municipal",consulta_completa__11[[#This Row],[13 - Ocorrências/Ambientes Atingidos]]),0)</f>
        <v>0</v>
      </c>
      <c r="BY96" s="83" t="str">
        <f t="shared" si="45"/>
        <v/>
      </c>
      <c r="BZ96" s="82">
        <f>IFERROR(FIND("Outro(s)",consulta_completa__11[[#This Row],[13 - Ocorrências/Ambientes Atingidos]]),0)</f>
        <v>0</v>
      </c>
      <c r="CA96" s="83" t="str">
        <f t="shared" si="46"/>
        <v/>
      </c>
      <c r="CB96" s="82">
        <f>IFERROR(FIND("Sem dano",consulta_completa__11[[#This Row],[13 - Ocorrências/Ambientes Atingidos]]),0)</f>
        <v>0</v>
      </c>
      <c r="CC96" s="83" t="str">
        <f t="shared" si="47"/>
        <v/>
      </c>
      <c r="CD96" s="82" t="str">
        <f>IF(consulta_completa__11[[#This Row],[13 - Ocorrências/Ambientes Atingidos]]="","X","")</f>
        <v/>
      </c>
      <c r="CE96" s="84">
        <f>IFERROR(FIND("IBAMA",consulta_completa__11[[#This Row],[14 - Inst. Atuando no Local]]),0)</f>
        <v>0</v>
      </c>
      <c r="CF96" s="84" t="str">
        <f t="shared" si="48"/>
        <v/>
      </c>
      <c r="CG96" s="84">
        <f>IFERROR(FIND("OEMA",consulta_completa__11[[#This Row],[14 - Inst. Atuando no Local]]),0)</f>
        <v>0</v>
      </c>
      <c r="CH96" s="84" t="str">
        <f t="shared" si="49"/>
        <v/>
      </c>
      <c r="CI96" s="84">
        <f>IFERROR(FIND("DEFESA CIVIL",consulta_completa__11[[#This Row],[14 - Inst. Atuando no Local]]),0)</f>
        <v>0</v>
      </c>
      <c r="CJ96" s="84" t="str">
        <f t="shared" si="50"/>
        <v/>
      </c>
      <c r="CK96" s="84">
        <f>IFERROR(FIND("CORPO DE BOMBEIROS",consulta_completa__11[[#This Row],[14 - Inst. Atuando no Local]]),0)</f>
        <v>0</v>
      </c>
      <c r="CL96" s="84" t="str">
        <f t="shared" si="51"/>
        <v/>
      </c>
      <c r="CM96" s="84">
        <f>IFERROR(FIND("POLÍCIA RODOVIÁRIA",consulta_completa__11[[#This Row],[14 - Inst. Atuando no Local]]),0)</f>
        <v>0</v>
      </c>
      <c r="CN96" s="84" t="str">
        <f t="shared" si="52"/>
        <v/>
      </c>
      <c r="CO96" s="84">
        <f>IFERROR(FIND("POLÍCIA MILITAR",consulta_completa__11[[#This Row],[14 - Inst. Atuando no Local]]),0)</f>
        <v>0</v>
      </c>
      <c r="CP96" s="84" t="str">
        <f t="shared" si="53"/>
        <v/>
      </c>
      <c r="CQ96" s="84">
        <f>IFERROR(FIND("POLÍCIA CIVIL",consulta_completa__11[[#This Row],[14 - Inst. Atuando no Local]]),0)</f>
        <v>0</v>
      </c>
      <c r="CR96" s="84" t="str">
        <f t="shared" si="54"/>
        <v/>
      </c>
      <c r="CS96" s="84">
        <f>IFERROR(FIND("MARINHA DO BRASIL",consulta_completa__11[[#This Row],[14 - Inst. Atuando no Local]]),0)</f>
        <v>0</v>
      </c>
      <c r="CT96" s="84" t="str">
        <f t="shared" si="55"/>
        <v/>
      </c>
      <c r="CU96" s="84">
        <f>IFERROR(FIND("EMPRESA ESPECIALIZADA EM ATENDIMENTO",consulta_completa__11[[#This Row],[14 - Inst. Atuando no Local]]),0)</f>
        <v>0</v>
      </c>
      <c r="CV96" s="84" t="str">
        <f t="shared" si="56"/>
        <v/>
      </c>
      <c r="CW96" s="84">
        <f>IFERROR(FIND("IBAMA",consulta_completa__11[[#This Row],[14 - Inst. Atuando no Local]]),0)</f>
        <v>0</v>
      </c>
      <c r="CX96" s="84" t="str">
        <f t="shared" si="57"/>
        <v/>
      </c>
      <c r="CY96" s="84" t="str">
        <f>IF(consulta_completa__11[[#This Row],[14 - Inst. Atuando no Local]]="","X","")</f>
        <v/>
      </c>
      <c r="CZ96" s="84">
        <f>IFERROR(FIND("OUTRA (S)",consulta_completa__11[[#This Row],[14 - Inst. Atuando no Local]]),0)</f>
        <v>0</v>
      </c>
      <c r="DA96" s="84" t="str">
        <f t="shared" si="58"/>
        <v/>
      </c>
      <c r="DB96" s="35" t="str">
        <f t="shared" si="59"/>
        <v>Sim</v>
      </c>
      <c r="DC96" s="35" t="str">
        <f t="shared" si="60"/>
        <v>Não</v>
      </c>
      <c r="DD96" s="35" t="str">
        <f t="shared" si="61"/>
        <v>Sim</v>
      </c>
      <c r="DE96" s="87" t="str">
        <f t="shared" si="32"/>
        <v>Sem informação</v>
      </c>
    </row>
    <row r="97" spans="1:109">
      <c r="A97" s="14">
        <v>20252982854</v>
      </c>
      <c r="B97" s="1">
        <v>45695</v>
      </c>
      <c r="C97" t="s">
        <v>608</v>
      </c>
      <c r="D97" t="s">
        <v>609</v>
      </c>
      <c r="E97" t="s">
        <v>111</v>
      </c>
      <c r="F97" t="s">
        <v>112</v>
      </c>
      <c r="G97" t="s">
        <v>113</v>
      </c>
      <c r="H97" t="s">
        <v>114</v>
      </c>
      <c r="I97" t="s">
        <v>114</v>
      </c>
      <c r="J97" t="s">
        <v>1172</v>
      </c>
      <c r="K97" t="s">
        <v>1173</v>
      </c>
      <c r="L97" t="s">
        <v>117</v>
      </c>
      <c r="M97" t="s">
        <v>140</v>
      </c>
      <c r="N97" t="s">
        <v>141</v>
      </c>
      <c r="O97" t="s">
        <v>239</v>
      </c>
      <c r="P97" t="s">
        <v>200</v>
      </c>
      <c r="Q97" t="s">
        <v>122</v>
      </c>
      <c r="R97" t="s">
        <v>123</v>
      </c>
      <c r="S97" t="s">
        <v>113</v>
      </c>
      <c r="T97" t="s">
        <v>1174</v>
      </c>
      <c r="U97" t="s">
        <v>1175</v>
      </c>
      <c r="V97" t="s">
        <v>1176</v>
      </c>
      <c r="Z97" t="s">
        <v>409</v>
      </c>
      <c r="AA97" t="s">
        <v>1177</v>
      </c>
      <c r="AB97" t="s">
        <v>724</v>
      </c>
      <c r="AC97" t="s">
        <v>725</v>
      </c>
      <c r="AD97">
        <v>2</v>
      </c>
      <c r="AE97" t="s">
        <v>1178</v>
      </c>
      <c r="AF97" t="s">
        <v>113</v>
      </c>
      <c r="AG97" t="s">
        <v>113</v>
      </c>
      <c r="AH97" t="s">
        <v>131</v>
      </c>
      <c r="AI97" t="s">
        <v>131</v>
      </c>
      <c r="AJ97" t="s">
        <v>131</v>
      </c>
      <c r="AK97" t="s">
        <v>1179</v>
      </c>
      <c r="AL97" t="s">
        <v>113</v>
      </c>
      <c r="AM97" t="s">
        <v>264</v>
      </c>
      <c r="AN97" t="s">
        <v>1180</v>
      </c>
      <c r="AO97" t="s">
        <v>266</v>
      </c>
      <c r="AQ97" t="s">
        <v>267</v>
      </c>
      <c r="AR97" t="s">
        <v>113</v>
      </c>
      <c r="AS97" t="s">
        <v>113</v>
      </c>
      <c r="AT97" t="s">
        <v>731</v>
      </c>
      <c r="AU97" t="s">
        <v>113</v>
      </c>
      <c r="AW97" t="s">
        <v>159</v>
      </c>
      <c r="AX97" s="82">
        <f>IFERROR(FIND("Óbitos/feridos",consulta_completa__11[[#This Row],[13 - Ocorrências/Ambientes Atingidos]]),0)</f>
        <v>0</v>
      </c>
      <c r="AY97" s="83" t="str">
        <f t="shared" si="33"/>
        <v/>
      </c>
      <c r="AZ97" s="82">
        <f>IFERROR(FIND("População afetada/evacuada",consulta_completa__11[[#This Row],[13 - Ocorrências/Ambientes Atingidos]]),0)</f>
        <v>0</v>
      </c>
      <c r="BA97" s="82" t="str">
        <f t="shared" si="34"/>
        <v/>
      </c>
      <c r="BB97" s="82">
        <f>IFERROR(FIND("Suspensão de abastecimento de água",consulta_completa__11[[#This Row],[13 - Ocorrências/Ambientes Atingidos]]),0)</f>
        <v>0</v>
      </c>
      <c r="BC97" s="83" t="str">
        <f t="shared" si="62"/>
        <v/>
      </c>
      <c r="BD97" s="82">
        <f>IFERROR(FIND("Rio/córrego",consulta_completa__11[[#This Row],[13 - Ocorrências/Ambientes Atingidos]]),0)</f>
        <v>0</v>
      </c>
      <c r="BE97" s="83" t="str">
        <f t="shared" si="35"/>
        <v/>
      </c>
      <c r="BF97" s="82">
        <f>IFERROR(FIND("Lago",consulta_completa__11[[#This Row],[13 - Ocorrências/Ambientes Atingidos]]),0)</f>
        <v>0</v>
      </c>
      <c r="BG97" s="83" t="str">
        <f t="shared" si="36"/>
        <v/>
      </c>
      <c r="BH97" s="82">
        <f>IFERROR(FIND("Mar",consulta_completa__11[[#This Row],[13 - Ocorrências/Ambientes Atingidos]]),0)</f>
        <v>0</v>
      </c>
      <c r="BI97" s="83" t="str">
        <f t="shared" si="37"/>
        <v/>
      </c>
      <c r="BJ97" s="82">
        <f>IFERROR(FIND("Praia",consulta_completa__11[[#This Row],[13 - Ocorrências/Ambientes Atingidos]]),0)</f>
        <v>0</v>
      </c>
      <c r="BK97" s="83" t="str">
        <f t="shared" si="38"/>
        <v/>
      </c>
      <c r="BL97" s="82">
        <f>IFERROR(FIND("Solo",consulta_completa__11[[#This Row],[13 - Ocorrências/Ambientes Atingidos]]),0)</f>
        <v>1</v>
      </c>
      <c r="BM97" s="83" t="str">
        <f t="shared" si="39"/>
        <v>X</v>
      </c>
      <c r="BN97" s="82">
        <f>IFERROR(FIND("Águas subterrâneas",consulta_completa__11[[#This Row],[13 - Ocorrências/Ambientes Atingidos]]),0)</f>
        <v>0</v>
      </c>
      <c r="BO97" s="83" t="str">
        <f t="shared" si="40"/>
        <v/>
      </c>
      <c r="BP97" s="82">
        <f>IFERROR(FIND("Atmosfera",consulta_completa__11[[#This Row],[13 - Ocorrências/Ambientes Atingidos]]),0)</f>
        <v>0</v>
      </c>
      <c r="BQ97" s="83" t="str">
        <f t="shared" si="41"/>
        <v/>
      </c>
      <c r="BR97" s="82">
        <f>IFERROR(FIND("Flora",consulta_completa__11[[#This Row],[13 - Ocorrências/Ambientes Atingidos]]),0)</f>
        <v>0</v>
      </c>
      <c r="BS97" s="83" t="str">
        <f t="shared" si="42"/>
        <v/>
      </c>
      <c r="BT97" s="82">
        <f>IFERROR(FIND("Fauna",consulta_completa__11[[#This Row],[13 - Ocorrências/Ambientes Atingidos]]),0)</f>
        <v>0</v>
      </c>
      <c r="BU97" s="83" t="str">
        <f t="shared" si="43"/>
        <v/>
      </c>
      <c r="BV97" s="82">
        <f>IFERROR(FIND("UC federal",consulta_completa__11[[#This Row],[13 - Ocorrências/Ambientes Atingidos]]),0)</f>
        <v>0</v>
      </c>
      <c r="BW97" s="83" t="str">
        <f t="shared" si="44"/>
        <v/>
      </c>
      <c r="BX97" s="82">
        <f>IFERROR(FIND("UC estadual/municipal",consulta_completa__11[[#This Row],[13 - Ocorrências/Ambientes Atingidos]]),0)</f>
        <v>0</v>
      </c>
      <c r="BY97" s="83" t="str">
        <f t="shared" si="45"/>
        <v/>
      </c>
      <c r="BZ97" s="82">
        <f>IFERROR(FIND("Outro(s)",consulta_completa__11[[#This Row],[13 - Ocorrências/Ambientes Atingidos]]),0)</f>
        <v>0</v>
      </c>
      <c r="CA97" s="83" t="str">
        <f t="shared" si="46"/>
        <v/>
      </c>
      <c r="CB97" s="82">
        <f>IFERROR(FIND("Sem dano",consulta_completa__11[[#This Row],[13 - Ocorrências/Ambientes Atingidos]]),0)</f>
        <v>0</v>
      </c>
      <c r="CC97" s="83" t="str">
        <f t="shared" si="47"/>
        <v/>
      </c>
      <c r="CD97" s="82" t="str">
        <f>IF(consulta_completa__11[[#This Row],[13 - Ocorrências/Ambientes Atingidos]]="","X","")</f>
        <v/>
      </c>
      <c r="CE97" s="84">
        <f>IFERROR(FIND("IBAMA",consulta_completa__11[[#This Row],[14 - Inst. Atuando no Local]]),0)</f>
        <v>0</v>
      </c>
      <c r="CF97" s="84" t="str">
        <f t="shared" si="48"/>
        <v/>
      </c>
      <c r="CG97" s="84">
        <f>IFERROR(FIND("OEMA",consulta_completa__11[[#This Row],[14 - Inst. Atuando no Local]]),0)</f>
        <v>0</v>
      </c>
      <c r="CH97" s="84" t="str">
        <f t="shared" si="49"/>
        <v/>
      </c>
      <c r="CI97" s="84">
        <f>IFERROR(FIND("DEFESA CIVIL",consulta_completa__11[[#This Row],[14 - Inst. Atuando no Local]]),0)</f>
        <v>0</v>
      </c>
      <c r="CJ97" s="84" t="str">
        <f t="shared" si="50"/>
        <v/>
      </c>
      <c r="CK97" s="84">
        <f>IFERROR(FIND("CORPO DE BOMBEIROS",consulta_completa__11[[#This Row],[14 - Inst. Atuando no Local]]),0)</f>
        <v>0</v>
      </c>
      <c r="CL97" s="84" t="str">
        <f t="shared" si="51"/>
        <v/>
      </c>
      <c r="CM97" s="84">
        <f>IFERROR(FIND("POLÍCIA RODOVIÁRIA",consulta_completa__11[[#This Row],[14 - Inst. Atuando no Local]]),0)</f>
        <v>0</v>
      </c>
      <c r="CN97" s="84" t="str">
        <f t="shared" si="52"/>
        <v/>
      </c>
      <c r="CO97" s="84">
        <f>IFERROR(FIND("POLÍCIA MILITAR",consulta_completa__11[[#This Row],[14 - Inst. Atuando no Local]]),0)</f>
        <v>0</v>
      </c>
      <c r="CP97" s="84" t="str">
        <f t="shared" si="53"/>
        <v/>
      </c>
      <c r="CQ97" s="84">
        <f>IFERROR(FIND("POLÍCIA CIVIL",consulta_completa__11[[#This Row],[14 - Inst. Atuando no Local]]),0)</f>
        <v>0</v>
      </c>
      <c r="CR97" s="84" t="str">
        <f t="shared" si="54"/>
        <v/>
      </c>
      <c r="CS97" s="84">
        <f>IFERROR(FIND("MARINHA DO BRASIL",consulta_completa__11[[#This Row],[14 - Inst. Atuando no Local]]),0)</f>
        <v>0</v>
      </c>
      <c r="CT97" s="84" t="str">
        <f t="shared" si="55"/>
        <v/>
      </c>
      <c r="CU97" s="84">
        <f>IFERROR(FIND("EMPRESA ESPECIALIZADA EM ATENDIMENTO",consulta_completa__11[[#This Row],[14 - Inst. Atuando no Local]]),0)</f>
        <v>0</v>
      </c>
      <c r="CV97" s="84" t="str">
        <f t="shared" si="56"/>
        <v/>
      </c>
      <c r="CW97" s="84">
        <f>IFERROR(FIND("IBAMA",consulta_completa__11[[#This Row],[14 - Inst. Atuando no Local]]),0)</f>
        <v>0</v>
      </c>
      <c r="CX97" s="84" t="str">
        <f t="shared" si="57"/>
        <v/>
      </c>
      <c r="CY97" s="84" t="str">
        <f>IF(consulta_completa__11[[#This Row],[14 - Inst. Atuando no Local]]="","X","")</f>
        <v/>
      </c>
      <c r="CZ97" s="84">
        <f>IFERROR(FIND("OUTRA (S)",consulta_completa__11[[#This Row],[14 - Inst. Atuando no Local]]),0)</f>
        <v>0</v>
      </c>
      <c r="DA97" s="84" t="str">
        <f t="shared" si="58"/>
        <v/>
      </c>
      <c r="DB97" s="35" t="str">
        <f t="shared" si="59"/>
        <v>Sim</v>
      </c>
      <c r="DC97" s="35" t="str">
        <f t="shared" si="60"/>
        <v>Não</v>
      </c>
      <c r="DD97" s="35" t="str">
        <f t="shared" si="61"/>
        <v>Sim</v>
      </c>
      <c r="DE97" s="87" t="str">
        <f t="shared" si="32"/>
        <v>Estadual</v>
      </c>
    </row>
    <row r="98" spans="1:109">
      <c r="A98" s="14">
        <v>202521028843</v>
      </c>
      <c r="B98" s="1">
        <v>45695</v>
      </c>
      <c r="C98" t="s">
        <v>373</v>
      </c>
      <c r="D98" t="s">
        <v>374</v>
      </c>
      <c r="E98" t="s">
        <v>139</v>
      </c>
      <c r="F98" t="s">
        <v>112</v>
      </c>
      <c r="G98" t="s">
        <v>113</v>
      </c>
      <c r="H98" t="s">
        <v>114</v>
      </c>
      <c r="I98" t="s">
        <v>114</v>
      </c>
      <c r="J98" t="s">
        <v>404</v>
      </c>
      <c r="K98" t="s">
        <v>1181</v>
      </c>
      <c r="L98" t="s">
        <v>117</v>
      </c>
      <c r="M98" t="s">
        <v>140</v>
      </c>
      <c r="N98" t="s">
        <v>113</v>
      </c>
      <c r="O98" t="s">
        <v>239</v>
      </c>
      <c r="P98" t="s">
        <v>200</v>
      </c>
      <c r="Q98" t="s">
        <v>143</v>
      </c>
      <c r="R98" t="s">
        <v>123</v>
      </c>
      <c r="S98" t="s">
        <v>113</v>
      </c>
      <c r="T98" t="s">
        <v>375</v>
      </c>
      <c r="U98" t="s">
        <v>1182</v>
      </c>
      <c r="V98" t="s">
        <v>113</v>
      </c>
      <c r="W98" t="b">
        <v>1</v>
      </c>
      <c r="Z98" t="s">
        <v>113</v>
      </c>
      <c r="AA98" t="s">
        <v>1183</v>
      </c>
      <c r="AB98" t="s">
        <v>380</v>
      </c>
      <c r="AC98" t="s">
        <v>381</v>
      </c>
      <c r="AD98">
        <v>2</v>
      </c>
      <c r="AE98" t="s">
        <v>113</v>
      </c>
      <c r="AF98" t="s">
        <v>113</v>
      </c>
      <c r="AG98" t="s">
        <v>113</v>
      </c>
      <c r="AH98" t="s">
        <v>131</v>
      </c>
      <c r="AI98" t="s">
        <v>132</v>
      </c>
      <c r="AJ98" t="s">
        <v>131</v>
      </c>
      <c r="AK98" t="s">
        <v>1184</v>
      </c>
      <c r="AL98" t="s">
        <v>1185</v>
      </c>
      <c r="AM98" t="s">
        <v>387</v>
      </c>
      <c r="AN98" t="s">
        <v>380</v>
      </c>
      <c r="AO98" t="s">
        <v>996</v>
      </c>
      <c r="AP98">
        <v>82998006713</v>
      </c>
      <c r="AQ98" t="s">
        <v>389</v>
      </c>
      <c r="AR98" t="s">
        <v>113</v>
      </c>
      <c r="AS98" t="s">
        <v>113</v>
      </c>
      <c r="AT98" t="s">
        <v>113</v>
      </c>
      <c r="AU98" t="s">
        <v>113</v>
      </c>
      <c r="AW98" t="s">
        <v>113</v>
      </c>
      <c r="AX98" s="82">
        <f>IFERROR(FIND("Óbitos/feridos",consulta_completa__11[[#This Row],[13 - Ocorrências/Ambientes Atingidos]]),0)</f>
        <v>0</v>
      </c>
      <c r="AY98" s="83" t="str">
        <f t="shared" si="33"/>
        <v/>
      </c>
      <c r="AZ98" s="82">
        <f>IFERROR(FIND("População afetada/evacuada",consulta_completa__11[[#This Row],[13 - Ocorrências/Ambientes Atingidos]]),0)</f>
        <v>0</v>
      </c>
      <c r="BA98" s="82" t="str">
        <f t="shared" si="34"/>
        <v/>
      </c>
      <c r="BB98" s="82">
        <f>IFERROR(FIND("Suspensão de abastecimento de água",consulta_completa__11[[#This Row],[13 - Ocorrências/Ambientes Atingidos]]),0)</f>
        <v>0</v>
      </c>
      <c r="BC98" s="83" t="str">
        <f t="shared" si="62"/>
        <v/>
      </c>
      <c r="BD98" s="82">
        <f>IFERROR(FIND("Rio/córrego",consulta_completa__11[[#This Row],[13 - Ocorrências/Ambientes Atingidos]]),0)</f>
        <v>0</v>
      </c>
      <c r="BE98" s="83" t="str">
        <f t="shared" si="35"/>
        <v/>
      </c>
      <c r="BF98" s="82">
        <f>IFERROR(FIND("Lago",consulta_completa__11[[#This Row],[13 - Ocorrências/Ambientes Atingidos]]),0)</f>
        <v>0</v>
      </c>
      <c r="BG98" s="83" t="str">
        <f t="shared" si="36"/>
        <v/>
      </c>
      <c r="BH98" s="82">
        <f>IFERROR(FIND("Mar",consulta_completa__11[[#This Row],[13 - Ocorrências/Ambientes Atingidos]]),0)</f>
        <v>0</v>
      </c>
      <c r="BI98" s="83" t="str">
        <f t="shared" si="37"/>
        <v/>
      </c>
      <c r="BJ98" s="82">
        <f>IFERROR(FIND("Praia",consulta_completa__11[[#This Row],[13 - Ocorrências/Ambientes Atingidos]]),0)</f>
        <v>0</v>
      </c>
      <c r="BK98" s="83" t="str">
        <f t="shared" si="38"/>
        <v/>
      </c>
      <c r="BL98" s="82">
        <f>IFERROR(FIND("Solo",consulta_completa__11[[#This Row],[13 - Ocorrências/Ambientes Atingidos]]),0)</f>
        <v>1</v>
      </c>
      <c r="BM98" s="83" t="str">
        <f t="shared" si="39"/>
        <v>X</v>
      </c>
      <c r="BN98" s="82">
        <f>IFERROR(FIND("Águas subterrâneas",consulta_completa__11[[#This Row],[13 - Ocorrências/Ambientes Atingidos]]),0)</f>
        <v>0</v>
      </c>
      <c r="BO98" s="83" t="str">
        <f t="shared" si="40"/>
        <v/>
      </c>
      <c r="BP98" s="82">
        <f>IFERROR(FIND("Atmosfera",consulta_completa__11[[#This Row],[13 - Ocorrências/Ambientes Atingidos]]),0)</f>
        <v>0</v>
      </c>
      <c r="BQ98" s="83" t="str">
        <f t="shared" si="41"/>
        <v/>
      </c>
      <c r="BR98" s="82">
        <f>IFERROR(FIND("Flora",consulta_completa__11[[#This Row],[13 - Ocorrências/Ambientes Atingidos]]),0)</f>
        <v>0</v>
      </c>
      <c r="BS98" s="83" t="str">
        <f t="shared" si="42"/>
        <v/>
      </c>
      <c r="BT98" s="82">
        <f>IFERROR(FIND("Fauna",consulta_completa__11[[#This Row],[13 - Ocorrências/Ambientes Atingidos]]),0)</f>
        <v>0</v>
      </c>
      <c r="BU98" s="83" t="str">
        <f t="shared" si="43"/>
        <v/>
      </c>
      <c r="BV98" s="82">
        <f>IFERROR(FIND("UC federal",consulta_completa__11[[#This Row],[13 - Ocorrências/Ambientes Atingidos]]),0)</f>
        <v>0</v>
      </c>
      <c r="BW98" s="83" t="str">
        <f t="shared" si="44"/>
        <v/>
      </c>
      <c r="BX98" s="82">
        <f>IFERROR(FIND("UC estadual/municipal",consulta_completa__11[[#This Row],[13 - Ocorrências/Ambientes Atingidos]]),0)</f>
        <v>0</v>
      </c>
      <c r="BY98" s="83" t="str">
        <f t="shared" si="45"/>
        <v/>
      </c>
      <c r="BZ98" s="82">
        <f>IFERROR(FIND("Outro(s)",consulta_completa__11[[#This Row],[13 - Ocorrências/Ambientes Atingidos]]),0)</f>
        <v>0</v>
      </c>
      <c r="CA98" s="83" t="str">
        <f t="shared" si="46"/>
        <v/>
      </c>
      <c r="CB98" s="82">
        <f>IFERROR(FIND("Sem dano",consulta_completa__11[[#This Row],[13 - Ocorrências/Ambientes Atingidos]]),0)</f>
        <v>0</v>
      </c>
      <c r="CC98" s="83" t="str">
        <f t="shared" si="47"/>
        <v/>
      </c>
      <c r="CD98" s="82" t="str">
        <f>IF(consulta_completa__11[[#This Row],[13 - Ocorrências/Ambientes Atingidos]]="","X","")</f>
        <v/>
      </c>
      <c r="CE98" s="84">
        <f>IFERROR(FIND("IBAMA",consulta_completa__11[[#This Row],[14 - Inst. Atuando no Local]]),0)</f>
        <v>0</v>
      </c>
      <c r="CF98" s="84" t="str">
        <f t="shared" si="48"/>
        <v/>
      </c>
      <c r="CG98" s="84">
        <f>IFERROR(FIND("OEMA",consulta_completa__11[[#This Row],[14 - Inst. Atuando no Local]]),0)</f>
        <v>0</v>
      </c>
      <c r="CH98" s="84" t="str">
        <f t="shared" si="49"/>
        <v/>
      </c>
      <c r="CI98" s="84">
        <f>IFERROR(FIND("DEFESA CIVIL",consulta_completa__11[[#This Row],[14 - Inst. Atuando no Local]]),0)</f>
        <v>0</v>
      </c>
      <c r="CJ98" s="84" t="str">
        <f t="shared" si="50"/>
        <v/>
      </c>
      <c r="CK98" s="84">
        <f>IFERROR(FIND("CORPO DE BOMBEIROS",consulta_completa__11[[#This Row],[14 - Inst. Atuando no Local]]),0)</f>
        <v>0</v>
      </c>
      <c r="CL98" s="84" t="str">
        <f t="shared" si="51"/>
        <v/>
      </c>
      <c r="CM98" s="84">
        <f>IFERROR(FIND("POLÍCIA RODOVIÁRIA",consulta_completa__11[[#This Row],[14 - Inst. Atuando no Local]]),0)</f>
        <v>0</v>
      </c>
      <c r="CN98" s="84" t="str">
        <f t="shared" si="52"/>
        <v/>
      </c>
      <c r="CO98" s="84">
        <f>IFERROR(FIND("POLÍCIA MILITAR",consulta_completa__11[[#This Row],[14 - Inst. Atuando no Local]]),0)</f>
        <v>0</v>
      </c>
      <c r="CP98" s="84" t="str">
        <f t="shared" si="53"/>
        <v/>
      </c>
      <c r="CQ98" s="84">
        <f>IFERROR(FIND("POLÍCIA CIVIL",consulta_completa__11[[#This Row],[14 - Inst. Atuando no Local]]),0)</f>
        <v>0</v>
      </c>
      <c r="CR98" s="84" t="str">
        <f t="shared" si="54"/>
        <v/>
      </c>
      <c r="CS98" s="84">
        <f>IFERROR(FIND("MARINHA DO BRASIL",consulta_completa__11[[#This Row],[14 - Inst. Atuando no Local]]),0)</f>
        <v>0</v>
      </c>
      <c r="CT98" s="84" t="str">
        <f t="shared" si="55"/>
        <v/>
      </c>
      <c r="CU98" s="84">
        <f>IFERROR(FIND("EMPRESA ESPECIALIZADA EM ATENDIMENTO",consulta_completa__11[[#This Row],[14 - Inst. Atuando no Local]]),0)</f>
        <v>0</v>
      </c>
      <c r="CV98" s="84" t="str">
        <f t="shared" si="56"/>
        <v/>
      </c>
      <c r="CW98" s="84">
        <f>IFERROR(FIND("IBAMA",consulta_completa__11[[#This Row],[14 - Inst. Atuando no Local]]),0)</f>
        <v>0</v>
      </c>
      <c r="CX98" s="84" t="str">
        <f t="shared" si="57"/>
        <v/>
      </c>
      <c r="CY98" s="84" t="str">
        <f>IF(consulta_completa__11[[#This Row],[14 - Inst. Atuando no Local]]="","X","")</f>
        <v>X</v>
      </c>
      <c r="CZ98" s="84">
        <f>IFERROR(FIND("OUTRA (S)",consulta_completa__11[[#This Row],[14 - Inst. Atuando no Local]]),0)</f>
        <v>0</v>
      </c>
      <c r="DA98" s="84" t="str">
        <f t="shared" si="58"/>
        <v/>
      </c>
      <c r="DB98" s="35" t="str">
        <f t="shared" si="59"/>
        <v>Sim</v>
      </c>
      <c r="DC98" s="35" t="str">
        <f t="shared" si="60"/>
        <v>Não</v>
      </c>
      <c r="DD98" s="35" t="str">
        <f t="shared" si="61"/>
        <v>Sim</v>
      </c>
      <c r="DE98" s="87" t="str">
        <f t="shared" si="32"/>
        <v>Estadual</v>
      </c>
    </row>
    <row r="99" spans="1:109">
      <c r="A99" s="14">
        <v>20252879214</v>
      </c>
      <c r="B99" s="1">
        <v>45696</v>
      </c>
      <c r="C99" t="s">
        <v>1186</v>
      </c>
      <c r="D99" t="s">
        <v>212</v>
      </c>
      <c r="E99" t="s">
        <v>181</v>
      </c>
      <c r="F99" t="s">
        <v>112</v>
      </c>
      <c r="G99" t="s">
        <v>113</v>
      </c>
      <c r="H99" t="s">
        <v>114</v>
      </c>
      <c r="I99" t="s">
        <v>114</v>
      </c>
      <c r="J99" t="s">
        <v>113</v>
      </c>
      <c r="K99" t="s">
        <v>114</v>
      </c>
      <c r="L99" t="s">
        <v>114</v>
      </c>
      <c r="M99" t="s">
        <v>1187</v>
      </c>
      <c r="N99" t="s">
        <v>113</v>
      </c>
      <c r="O99" t="s">
        <v>1188</v>
      </c>
      <c r="P99" t="s">
        <v>229</v>
      </c>
      <c r="Q99" t="s">
        <v>167</v>
      </c>
      <c r="R99" t="s">
        <v>123</v>
      </c>
      <c r="S99" t="s">
        <v>113</v>
      </c>
      <c r="T99" t="s">
        <v>1189</v>
      </c>
      <c r="U99" t="s">
        <v>1190</v>
      </c>
      <c r="V99" t="s">
        <v>1191</v>
      </c>
      <c r="Z99" t="s">
        <v>1192</v>
      </c>
      <c r="AA99" t="s">
        <v>1193</v>
      </c>
      <c r="AB99" t="s">
        <v>1194</v>
      </c>
      <c r="AC99" t="s">
        <v>1195</v>
      </c>
      <c r="AD99">
        <v>0</v>
      </c>
      <c r="AE99" t="s">
        <v>113</v>
      </c>
      <c r="AF99" t="s">
        <v>113</v>
      </c>
      <c r="AG99" t="s">
        <v>113</v>
      </c>
      <c r="AH99" t="s">
        <v>113</v>
      </c>
      <c r="AI99" t="s">
        <v>132</v>
      </c>
      <c r="AJ99" t="s">
        <v>132</v>
      </c>
      <c r="AK99" t="s">
        <v>113</v>
      </c>
      <c r="AL99" t="s">
        <v>1196</v>
      </c>
      <c r="AM99" t="s">
        <v>1197</v>
      </c>
      <c r="AN99" t="s">
        <v>1198</v>
      </c>
      <c r="AO99" t="s">
        <v>1199</v>
      </c>
      <c r="AP99">
        <v>21991958402</v>
      </c>
      <c r="AQ99" t="s">
        <v>1200</v>
      </c>
      <c r="AR99" t="s">
        <v>113</v>
      </c>
      <c r="AS99" t="s">
        <v>113</v>
      </c>
      <c r="AT99" t="s">
        <v>113</v>
      </c>
      <c r="AU99" t="s">
        <v>113</v>
      </c>
      <c r="AW99" t="s">
        <v>113</v>
      </c>
      <c r="AX99" s="82">
        <f>IFERROR(FIND("Óbitos/feridos",consulta_completa__11[[#This Row],[13 - Ocorrências/Ambientes Atingidos]]),0)</f>
        <v>0</v>
      </c>
      <c r="AY99" s="83" t="str">
        <f t="shared" si="33"/>
        <v/>
      </c>
      <c r="AZ99" s="82">
        <f>IFERROR(FIND("População afetada/evacuada",consulta_completa__11[[#This Row],[13 - Ocorrências/Ambientes Atingidos]]),0)</f>
        <v>1</v>
      </c>
      <c r="BA99" s="82" t="str">
        <f t="shared" si="34"/>
        <v>X</v>
      </c>
      <c r="BB99" s="82">
        <f>IFERROR(FIND("Suspensão de abastecimento de água",consulta_completa__11[[#This Row],[13 - Ocorrências/Ambientes Atingidos]]),0)</f>
        <v>0</v>
      </c>
      <c r="BC99" s="83" t="str">
        <f t="shared" si="62"/>
        <v/>
      </c>
      <c r="BD99" s="82">
        <f>IFERROR(FIND("Rio/córrego",consulta_completa__11[[#This Row],[13 - Ocorrências/Ambientes Atingidos]]),0)</f>
        <v>0</v>
      </c>
      <c r="BE99" s="83" t="str">
        <f t="shared" si="35"/>
        <v/>
      </c>
      <c r="BF99" s="82">
        <f>IFERROR(FIND("Lago",consulta_completa__11[[#This Row],[13 - Ocorrências/Ambientes Atingidos]]),0)</f>
        <v>0</v>
      </c>
      <c r="BG99" s="83" t="str">
        <f t="shared" si="36"/>
        <v/>
      </c>
      <c r="BH99" s="82">
        <f>IFERROR(FIND("Mar",consulta_completa__11[[#This Row],[13 - Ocorrências/Ambientes Atingidos]]),0)</f>
        <v>0</v>
      </c>
      <c r="BI99" s="83" t="str">
        <f t="shared" si="37"/>
        <v/>
      </c>
      <c r="BJ99" s="82">
        <f>IFERROR(FIND("Praia",consulta_completa__11[[#This Row],[13 - Ocorrências/Ambientes Atingidos]]),0)</f>
        <v>0</v>
      </c>
      <c r="BK99" s="83" t="str">
        <f t="shared" si="38"/>
        <v/>
      </c>
      <c r="BL99" s="82">
        <f>IFERROR(FIND("Solo",consulta_completa__11[[#This Row],[13 - Ocorrências/Ambientes Atingidos]]),0)</f>
        <v>0</v>
      </c>
      <c r="BM99" s="83" t="str">
        <f t="shared" si="39"/>
        <v/>
      </c>
      <c r="BN99" s="82">
        <f>IFERROR(FIND("Águas subterrâneas",consulta_completa__11[[#This Row],[13 - Ocorrências/Ambientes Atingidos]]),0)</f>
        <v>0</v>
      </c>
      <c r="BO99" s="83" t="str">
        <f t="shared" si="40"/>
        <v/>
      </c>
      <c r="BP99" s="82">
        <f>IFERROR(FIND("Atmosfera",consulta_completa__11[[#This Row],[13 - Ocorrências/Ambientes Atingidos]]),0)</f>
        <v>29</v>
      </c>
      <c r="BQ99" s="83" t="str">
        <f t="shared" si="41"/>
        <v>X</v>
      </c>
      <c r="BR99" s="82">
        <f>IFERROR(FIND("Flora",consulta_completa__11[[#This Row],[13 - Ocorrências/Ambientes Atingidos]]),0)</f>
        <v>0</v>
      </c>
      <c r="BS99" s="83" t="str">
        <f t="shared" si="42"/>
        <v/>
      </c>
      <c r="BT99" s="82">
        <f>IFERROR(FIND("Fauna",consulta_completa__11[[#This Row],[13 - Ocorrências/Ambientes Atingidos]]),0)</f>
        <v>0</v>
      </c>
      <c r="BU99" s="83" t="str">
        <f t="shared" si="43"/>
        <v/>
      </c>
      <c r="BV99" s="82">
        <f>IFERROR(FIND("UC federal",consulta_completa__11[[#This Row],[13 - Ocorrências/Ambientes Atingidos]]),0)</f>
        <v>0</v>
      </c>
      <c r="BW99" s="83" t="str">
        <f t="shared" si="44"/>
        <v/>
      </c>
      <c r="BX99" s="82">
        <f>IFERROR(FIND("UC estadual/municipal",consulta_completa__11[[#This Row],[13 - Ocorrências/Ambientes Atingidos]]),0)</f>
        <v>0</v>
      </c>
      <c r="BY99" s="83" t="str">
        <f t="shared" si="45"/>
        <v/>
      </c>
      <c r="BZ99" s="82">
        <f>IFERROR(FIND("Outro(s)",consulta_completa__11[[#This Row],[13 - Ocorrências/Ambientes Atingidos]]),0)</f>
        <v>40</v>
      </c>
      <c r="CA99" s="83" t="str">
        <f t="shared" si="46"/>
        <v>X</v>
      </c>
      <c r="CB99" s="82">
        <f>IFERROR(FIND("Sem dano",consulta_completa__11[[#This Row],[13 - Ocorrências/Ambientes Atingidos]]),0)</f>
        <v>0</v>
      </c>
      <c r="CC99" s="83" t="str">
        <f t="shared" si="47"/>
        <v/>
      </c>
      <c r="CD99" s="82" t="str">
        <f>IF(consulta_completa__11[[#This Row],[13 - Ocorrências/Ambientes Atingidos]]="","X","")</f>
        <v/>
      </c>
      <c r="CE99" s="84">
        <f>IFERROR(FIND("IBAMA",consulta_completa__11[[#This Row],[14 - Inst. Atuando no Local]]),0)</f>
        <v>0</v>
      </c>
      <c r="CF99" s="84" t="str">
        <f t="shared" si="48"/>
        <v/>
      </c>
      <c r="CG99" s="84">
        <f>IFERROR(FIND("OEMA",consulta_completa__11[[#This Row],[14 - Inst. Atuando no Local]]),0)</f>
        <v>0</v>
      </c>
      <c r="CH99" s="84" t="str">
        <f t="shared" si="49"/>
        <v/>
      </c>
      <c r="CI99" s="84">
        <f>IFERROR(FIND("DEFESA CIVIL",consulta_completa__11[[#This Row],[14 - Inst. Atuando no Local]]),0)</f>
        <v>0</v>
      </c>
      <c r="CJ99" s="84" t="str">
        <f t="shared" si="50"/>
        <v/>
      </c>
      <c r="CK99" s="84">
        <f>IFERROR(FIND("CORPO DE BOMBEIROS",consulta_completa__11[[#This Row],[14 - Inst. Atuando no Local]]),0)</f>
        <v>0</v>
      </c>
      <c r="CL99" s="84" t="str">
        <f t="shared" si="51"/>
        <v/>
      </c>
      <c r="CM99" s="84">
        <f>IFERROR(FIND("POLÍCIA RODOVIÁRIA",consulta_completa__11[[#This Row],[14 - Inst. Atuando no Local]]),0)</f>
        <v>0</v>
      </c>
      <c r="CN99" s="84" t="str">
        <f t="shared" si="52"/>
        <v/>
      </c>
      <c r="CO99" s="84">
        <f>IFERROR(FIND("POLÍCIA MILITAR",consulta_completa__11[[#This Row],[14 - Inst. Atuando no Local]]),0)</f>
        <v>0</v>
      </c>
      <c r="CP99" s="84" t="str">
        <f t="shared" si="53"/>
        <v/>
      </c>
      <c r="CQ99" s="84">
        <f>IFERROR(FIND("POLÍCIA CIVIL",consulta_completa__11[[#This Row],[14 - Inst. Atuando no Local]]),0)</f>
        <v>0</v>
      </c>
      <c r="CR99" s="84" t="str">
        <f t="shared" si="54"/>
        <v/>
      </c>
      <c r="CS99" s="84">
        <f>IFERROR(FIND("MARINHA DO BRASIL",consulta_completa__11[[#This Row],[14 - Inst. Atuando no Local]]),0)</f>
        <v>0</v>
      </c>
      <c r="CT99" s="84" t="str">
        <f t="shared" si="55"/>
        <v/>
      </c>
      <c r="CU99" s="84">
        <f>IFERROR(FIND("EMPRESA ESPECIALIZADA EM ATENDIMENTO",consulta_completa__11[[#This Row],[14 - Inst. Atuando no Local]]),0)</f>
        <v>0</v>
      </c>
      <c r="CV99" s="84" t="str">
        <f t="shared" si="56"/>
        <v/>
      </c>
      <c r="CW99" s="84">
        <f>IFERROR(FIND("IBAMA",consulta_completa__11[[#This Row],[14 - Inst. Atuando no Local]]),0)</f>
        <v>0</v>
      </c>
      <c r="CX99" s="84" t="str">
        <f t="shared" si="57"/>
        <v/>
      </c>
      <c r="CY99" s="84" t="str">
        <f>IF(consulta_completa__11[[#This Row],[14 - Inst. Atuando no Local]]="","X","")</f>
        <v>X</v>
      </c>
      <c r="CZ99" s="84">
        <f>IFERROR(FIND("OUTRA (S)",consulta_completa__11[[#This Row],[14 - Inst. Atuando no Local]]),0)</f>
        <v>0</v>
      </c>
      <c r="DA99" s="84" t="str">
        <f t="shared" si="58"/>
        <v/>
      </c>
      <c r="DB99" s="35" t="str">
        <f t="shared" si="59"/>
        <v>Sim</v>
      </c>
      <c r="DC99" s="35" t="str">
        <f t="shared" si="60"/>
        <v>Não</v>
      </c>
      <c r="DD99" s="35" t="str">
        <f t="shared" si="61"/>
        <v>Sim</v>
      </c>
      <c r="DE99" s="87" t="str">
        <f t="shared" si="32"/>
        <v>Sem informação</v>
      </c>
    </row>
    <row r="100" spans="1:109">
      <c r="A100" s="14">
        <v>202521014424</v>
      </c>
      <c r="B100" s="1">
        <v>45696</v>
      </c>
      <c r="C100" t="s">
        <v>1186</v>
      </c>
      <c r="D100" t="s">
        <v>212</v>
      </c>
      <c r="E100" t="s">
        <v>1201</v>
      </c>
      <c r="F100" t="s">
        <v>1202</v>
      </c>
      <c r="G100" t="s">
        <v>113</v>
      </c>
      <c r="H100" t="s">
        <v>114</v>
      </c>
      <c r="I100" t="s">
        <v>114</v>
      </c>
      <c r="J100" t="s">
        <v>113</v>
      </c>
      <c r="K100" t="s">
        <v>114</v>
      </c>
      <c r="L100" t="s">
        <v>114</v>
      </c>
      <c r="M100" t="s">
        <v>1203</v>
      </c>
      <c r="N100" t="s">
        <v>1204</v>
      </c>
      <c r="O100" t="s">
        <v>458</v>
      </c>
      <c r="P100" t="s">
        <v>229</v>
      </c>
      <c r="Q100" t="s">
        <v>122</v>
      </c>
      <c r="R100" t="s">
        <v>123</v>
      </c>
      <c r="S100" t="s">
        <v>113</v>
      </c>
      <c r="T100" t="s">
        <v>1205</v>
      </c>
      <c r="U100" t="s">
        <v>1206</v>
      </c>
      <c r="V100" t="s">
        <v>1207</v>
      </c>
      <c r="Z100" t="s">
        <v>1208</v>
      </c>
      <c r="AA100" t="s">
        <v>1209</v>
      </c>
      <c r="AB100" t="s">
        <v>1210</v>
      </c>
      <c r="AC100" t="s">
        <v>1211</v>
      </c>
      <c r="AD100">
        <v>2</v>
      </c>
      <c r="AE100" t="s">
        <v>1212</v>
      </c>
      <c r="AF100" t="s">
        <v>113</v>
      </c>
      <c r="AG100" t="s">
        <v>113</v>
      </c>
      <c r="AH100" t="s">
        <v>194</v>
      </c>
      <c r="AI100" t="s">
        <v>132</v>
      </c>
      <c r="AJ100" t="s">
        <v>131</v>
      </c>
      <c r="AK100" t="s">
        <v>1213</v>
      </c>
      <c r="AL100" t="s">
        <v>1214</v>
      </c>
      <c r="AM100" t="s">
        <v>264</v>
      </c>
      <c r="AN100" t="s">
        <v>1215</v>
      </c>
      <c r="AO100" t="s">
        <v>266</v>
      </c>
      <c r="AQ100" t="s">
        <v>267</v>
      </c>
      <c r="AR100" t="s">
        <v>113</v>
      </c>
      <c r="AS100" t="s">
        <v>113</v>
      </c>
      <c r="AT100" t="s">
        <v>1216</v>
      </c>
      <c r="AU100" t="s">
        <v>113</v>
      </c>
      <c r="AW100" t="s">
        <v>113</v>
      </c>
      <c r="AX100" s="82">
        <f>IFERROR(FIND("Óbitos/feridos",consulta_completa__11[[#This Row],[13 - Ocorrências/Ambientes Atingidos]]),0)</f>
        <v>0</v>
      </c>
      <c r="AY100" s="83" t="str">
        <f t="shared" si="33"/>
        <v/>
      </c>
      <c r="AZ100" s="82">
        <f>IFERROR(FIND("População afetada/evacuada",consulta_completa__11[[#This Row],[13 - Ocorrências/Ambientes Atingidos]]),0)</f>
        <v>1</v>
      </c>
      <c r="BA100" s="82" t="str">
        <f t="shared" si="34"/>
        <v>X</v>
      </c>
      <c r="BB100" s="82">
        <f>IFERROR(FIND("Suspensão de abastecimento de água",consulta_completa__11[[#This Row],[13 - Ocorrências/Ambientes Atingidos]]),0)</f>
        <v>0</v>
      </c>
      <c r="BC100" s="83" t="str">
        <f t="shared" si="62"/>
        <v/>
      </c>
      <c r="BD100" s="82">
        <f>IFERROR(FIND("Rio/córrego",consulta_completa__11[[#This Row],[13 - Ocorrências/Ambientes Atingidos]]),0)</f>
        <v>0</v>
      </c>
      <c r="BE100" s="83" t="str">
        <f t="shared" si="35"/>
        <v/>
      </c>
      <c r="BF100" s="82">
        <f>IFERROR(FIND("Lago",consulta_completa__11[[#This Row],[13 - Ocorrências/Ambientes Atingidos]]),0)</f>
        <v>0</v>
      </c>
      <c r="BG100" s="83" t="str">
        <f t="shared" si="36"/>
        <v/>
      </c>
      <c r="BH100" s="82">
        <f>IFERROR(FIND("Mar",consulta_completa__11[[#This Row],[13 - Ocorrências/Ambientes Atingidos]]),0)</f>
        <v>0</v>
      </c>
      <c r="BI100" s="83" t="str">
        <f t="shared" si="37"/>
        <v/>
      </c>
      <c r="BJ100" s="82">
        <f>IFERROR(FIND("Praia",consulta_completa__11[[#This Row],[13 - Ocorrências/Ambientes Atingidos]]),0)</f>
        <v>0</v>
      </c>
      <c r="BK100" s="83" t="str">
        <f t="shared" si="38"/>
        <v/>
      </c>
      <c r="BL100" s="82">
        <f>IFERROR(FIND("Solo",consulta_completa__11[[#This Row],[13 - Ocorrências/Ambientes Atingidos]]),0)</f>
        <v>0</v>
      </c>
      <c r="BM100" s="83" t="str">
        <f t="shared" si="39"/>
        <v/>
      </c>
      <c r="BN100" s="82">
        <f>IFERROR(FIND("Águas subterrâneas",consulta_completa__11[[#This Row],[13 - Ocorrências/Ambientes Atingidos]]),0)</f>
        <v>0</v>
      </c>
      <c r="BO100" s="83" t="str">
        <f t="shared" si="40"/>
        <v/>
      </c>
      <c r="BP100" s="82">
        <f>IFERROR(FIND("Atmosfera",consulta_completa__11[[#This Row],[13 - Ocorrências/Ambientes Atingidos]]),0)</f>
        <v>0</v>
      </c>
      <c r="BQ100" s="83" t="str">
        <f t="shared" si="41"/>
        <v/>
      </c>
      <c r="BR100" s="82">
        <f>IFERROR(FIND("Flora",consulta_completa__11[[#This Row],[13 - Ocorrências/Ambientes Atingidos]]),0)</f>
        <v>0</v>
      </c>
      <c r="BS100" s="83" t="str">
        <f t="shared" si="42"/>
        <v/>
      </c>
      <c r="BT100" s="82">
        <f>IFERROR(FIND("Fauna",consulta_completa__11[[#This Row],[13 - Ocorrências/Ambientes Atingidos]]),0)</f>
        <v>0</v>
      </c>
      <c r="BU100" s="83" t="str">
        <f t="shared" si="43"/>
        <v/>
      </c>
      <c r="BV100" s="82">
        <f>IFERROR(FIND("UC federal",consulta_completa__11[[#This Row],[13 - Ocorrências/Ambientes Atingidos]]),0)</f>
        <v>0</v>
      </c>
      <c r="BW100" s="83" t="str">
        <f t="shared" si="44"/>
        <v/>
      </c>
      <c r="BX100" s="82">
        <f>IFERROR(FIND("UC estadual/municipal",consulta_completa__11[[#This Row],[13 - Ocorrências/Ambientes Atingidos]]),0)</f>
        <v>0</v>
      </c>
      <c r="BY100" s="83" t="str">
        <f t="shared" si="45"/>
        <v/>
      </c>
      <c r="BZ100" s="82">
        <f>IFERROR(FIND("Outro(s)",consulta_completa__11[[#This Row],[13 - Ocorrências/Ambientes Atingidos]]),0)</f>
        <v>0</v>
      </c>
      <c r="CA100" s="83" t="str">
        <f t="shared" si="46"/>
        <v/>
      </c>
      <c r="CB100" s="82">
        <f>IFERROR(FIND("Sem dano",consulta_completa__11[[#This Row],[13 - Ocorrências/Ambientes Atingidos]]),0)</f>
        <v>0</v>
      </c>
      <c r="CC100" s="83" t="str">
        <f t="shared" si="47"/>
        <v/>
      </c>
      <c r="CD100" s="82" t="str">
        <f>IF(consulta_completa__11[[#This Row],[13 - Ocorrências/Ambientes Atingidos]]="","X","")</f>
        <v/>
      </c>
      <c r="CE100" s="84">
        <f>IFERROR(FIND("IBAMA",consulta_completa__11[[#This Row],[14 - Inst. Atuando no Local]]),0)</f>
        <v>0</v>
      </c>
      <c r="CF100" s="84" t="str">
        <f t="shared" si="48"/>
        <v/>
      </c>
      <c r="CG100" s="84">
        <f>IFERROR(FIND("OEMA",consulta_completa__11[[#This Row],[14 - Inst. Atuando no Local]]),0)</f>
        <v>0</v>
      </c>
      <c r="CH100" s="84" t="str">
        <f t="shared" si="49"/>
        <v/>
      </c>
      <c r="CI100" s="84">
        <f>IFERROR(FIND("DEFESA CIVIL",consulta_completa__11[[#This Row],[14 - Inst. Atuando no Local]]),0)</f>
        <v>0</v>
      </c>
      <c r="CJ100" s="84" t="str">
        <f t="shared" si="50"/>
        <v/>
      </c>
      <c r="CK100" s="84">
        <f>IFERROR(FIND("CORPO DE BOMBEIROS",consulta_completa__11[[#This Row],[14 - Inst. Atuando no Local]]),0)</f>
        <v>0</v>
      </c>
      <c r="CL100" s="84" t="str">
        <f t="shared" si="51"/>
        <v/>
      </c>
      <c r="CM100" s="84">
        <f>IFERROR(FIND("POLÍCIA RODOVIÁRIA",consulta_completa__11[[#This Row],[14 - Inst. Atuando no Local]]),0)</f>
        <v>0</v>
      </c>
      <c r="CN100" s="84" t="str">
        <f t="shared" si="52"/>
        <v/>
      </c>
      <c r="CO100" s="84">
        <f>IFERROR(FIND("POLÍCIA MILITAR",consulta_completa__11[[#This Row],[14 - Inst. Atuando no Local]]),0)</f>
        <v>0</v>
      </c>
      <c r="CP100" s="84" t="str">
        <f t="shared" si="53"/>
        <v/>
      </c>
      <c r="CQ100" s="84">
        <f>IFERROR(FIND("POLÍCIA CIVIL",consulta_completa__11[[#This Row],[14 - Inst. Atuando no Local]]),0)</f>
        <v>0</v>
      </c>
      <c r="CR100" s="84" t="str">
        <f t="shared" si="54"/>
        <v/>
      </c>
      <c r="CS100" s="84">
        <f>IFERROR(FIND("MARINHA DO BRASIL",consulta_completa__11[[#This Row],[14 - Inst. Atuando no Local]]),0)</f>
        <v>0</v>
      </c>
      <c r="CT100" s="84" t="str">
        <f t="shared" si="55"/>
        <v/>
      </c>
      <c r="CU100" s="84">
        <f>IFERROR(FIND("EMPRESA ESPECIALIZADA EM ATENDIMENTO",consulta_completa__11[[#This Row],[14 - Inst. Atuando no Local]]),0)</f>
        <v>0</v>
      </c>
      <c r="CV100" s="84" t="str">
        <f t="shared" si="56"/>
        <v/>
      </c>
      <c r="CW100" s="84">
        <f>IFERROR(FIND("IBAMA",consulta_completa__11[[#This Row],[14 - Inst. Atuando no Local]]),0)</f>
        <v>0</v>
      </c>
      <c r="CX100" s="84" t="str">
        <f t="shared" si="57"/>
        <v/>
      </c>
      <c r="CY100" s="84" t="str">
        <f>IF(consulta_completa__11[[#This Row],[14 - Inst. Atuando no Local]]="","X","")</f>
        <v/>
      </c>
      <c r="CZ100" s="84">
        <f>IFERROR(FIND("OUTRA (S)",consulta_completa__11[[#This Row],[14 - Inst. Atuando no Local]]),0)</f>
        <v>0</v>
      </c>
      <c r="DA100" s="84" t="str">
        <f t="shared" si="58"/>
        <v/>
      </c>
      <c r="DB100" s="35" t="str">
        <f t="shared" si="59"/>
        <v>Sim</v>
      </c>
      <c r="DC100" s="35" t="str">
        <f t="shared" si="60"/>
        <v>Não</v>
      </c>
      <c r="DD100" s="35" t="str">
        <f t="shared" si="61"/>
        <v>Sim</v>
      </c>
      <c r="DE100" s="87" t="str">
        <f t="shared" si="32"/>
        <v>Estadual</v>
      </c>
    </row>
    <row r="101" spans="1:109">
      <c r="A101" s="14">
        <v>202521036041</v>
      </c>
      <c r="B101" s="1">
        <v>45696</v>
      </c>
      <c r="C101" t="s">
        <v>820</v>
      </c>
      <c r="D101" t="s">
        <v>343</v>
      </c>
      <c r="E101" t="s">
        <v>139</v>
      </c>
      <c r="F101" t="s">
        <v>112</v>
      </c>
      <c r="G101" t="s">
        <v>696</v>
      </c>
      <c r="H101" t="s">
        <v>1217</v>
      </c>
      <c r="I101" t="s">
        <v>117</v>
      </c>
      <c r="J101" t="s">
        <v>441</v>
      </c>
      <c r="K101" t="s">
        <v>1218</v>
      </c>
      <c r="L101" t="s">
        <v>117</v>
      </c>
      <c r="M101" t="s">
        <v>140</v>
      </c>
      <c r="N101" t="s">
        <v>119</v>
      </c>
      <c r="O101" t="s">
        <v>120</v>
      </c>
      <c r="P101" t="s">
        <v>229</v>
      </c>
      <c r="Q101" t="s">
        <v>122</v>
      </c>
      <c r="R101" t="s">
        <v>123</v>
      </c>
      <c r="S101" t="s">
        <v>113</v>
      </c>
      <c r="T101" t="s">
        <v>1219</v>
      </c>
      <c r="U101" t="s">
        <v>145</v>
      </c>
      <c r="V101" t="s">
        <v>113</v>
      </c>
      <c r="Z101" t="s">
        <v>113</v>
      </c>
      <c r="AA101" t="s">
        <v>113</v>
      </c>
      <c r="AB101" t="s">
        <v>1220</v>
      </c>
      <c r="AC101" t="s">
        <v>113</v>
      </c>
      <c r="AD101">
        <v>2</v>
      </c>
      <c r="AE101" t="s">
        <v>1221</v>
      </c>
      <c r="AF101" t="s">
        <v>113</v>
      </c>
      <c r="AG101" t="s">
        <v>113</v>
      </c>
      <c r="AH101" t="s">
        <v>131</v>
      </c>
      <c r="AI101" t="s">
        <v>131</v>
      </c>
      <c r="AJ101" t="s">
        <v>131</v>
      </c>
      <c r="AK101" t="s">
        <v>1222</v>
      </c>
      <c r="AL101" t="s">
        <v>1223</v>
      </c>
      <c r="AM101" t="s">
        <v>1224</v>
      </c>
      <c r="AN101" t="s">
        <v>154</v>
      </c>
      <c r="AO101" t="s">
        <v>266</v>
      </c>
      <c r="AP101">
        <v>6133161070</v>
      </c>
      <c r="AQ101" t="s">
        <v>1225</v>
      </c>
      <c r="AR101" t="s">
        <v>113</v>
      </c>
      <c r="AS101" t="s">
        <v>113</v>
      </c>
      <c r="AT101" t="s">
        <v>113</v>
      </c>
      <c r="AU101" t="s">
        <v>113</v>
      </c>
      <c r="AW101" t="s">
        <v>159</v>
      </c>
      <c r="AX101" s="82">
        <f>IFERROR(FIND("Óbitos/feridos",consulta_completa__11[[#This Row],[13 - Ocorrências/Ambientes Atingidos]]),0)</f>
        <v>0</v>
      </c>
      <c r="AY101" s="83" t="str">
        <f t="shared" si="33"/>
        <v/>
      </c>
      <c r="AZ101" s="82">
        <f>IFERROR(FIND("População afetada/evacuada",consulta_completa__11[[#This Row],[13 - Ocorrências/Ambientes Atingidos]]),0)</f>
        <v>0</v>
      </c>
      <c r="BA101" s="82" t="str">
        <f t="shared" si="34"/>
        <v/>
      </c>
      <c r="BB101" s="82">
        <f>IFERROR(FIND("Suspensão de abastecimento de água",consulta_completa__11[[#This Row],[13 - Ocorrências/Ambientes Atingidos]]),0)</f>
        <v>0</v>
      </c>
      <c r="BC101" s="83" t="str">
        <f t="shared" si="62"/>
        <v/>
      </c>
      <c r="BD101" s="82">
        <f>IFERROR(FIND("Rio/córrego",consulta_completa__11[[#This Row],[13 - Ocorrências/Ambientes Atingidos]]),0)</f>
        <v>0</v>
      </c>
      <c r="BE101" s="83" t="str">
        <f t="shared" si="35"/>
        <v/>
      </c>
      <c r="BF101" s="82">
        <f>IFERROR(FIND("Lago",consulta_completa__11[[#This Row],[13 - Ocorrências/Ambientes Atingidos]]),0)</f>
        <v>0</v>
      </c>
      <c r="BG101" s="83" t="str">
        <f t="shared" si="36"/>
        <v/>
      </c>
      <c r="BH101" s="82">
        <f>IFERROR(FIND("Mar",consulta_completa__11[[#This Row],[13 - Ocorrências/Ambientes Atingidos]]),0)</f>
        <v>0</v>
      </c>
      <c r="BI101" s="83" t="str">
        <f t="shared" si="37"/>
        <v/>
      </c>
      <c r="BJ101" s="82">
        <f>IFERROR(FIND("Praia",consulta_completa__11[[#This Row],[13 - Ocorrências/Ambientes Atingidos]]),0)</f>
        <v>0</v>
      </c>
      <c r="BK101" s="83" t="str">
        <f t="shared" si="38"/>
        <v/>
      </c>
      <c r="BL101" s="82">
        <f>IFERROR(FIND("Solo",consulta_completa__11[[#This Row],[13 - Ocorrências/Ambientes Atingidos]]),0)</f>
        <v>1</v>
      </c>
      <c r="BM101" s="83" t="str">
        <f t="shared" si="39"/>
        <v>X</v>
      </c>
      <c r="BN101" s="82">
        <f>IFERROR(FIND("Águas subterrâneas",consulta_completa__11[[#This Row],[13 - Ocorrências/Ambientes Atingidos]]),0)</f>
        <v>0</v>
      </c>
      <c r="BO101" s="83" t="str">
        <f t="shared" si="40"/>
        <v/>
      </c>
      <c r="BP101" s="82">
        <f>IFERROR(FIND("Atmosfera",consulta_completa__11[[#This Row],[13 - Ocorrências/Ambientes Atingidos]]),0)</f>
        <v>0</v>
      </c>
      <c r="BQ101" s="83" t="str">
        <f t="shared" si="41"/>
        <v/>
      </c>
      <c r="BR101" s="82">
        <f>IFERROR(FIND("Flora",consulta_completa__11[[#This Row],[13 - Ocorrências/Ambientes Atingidos]]),0)</f>
        <v>0</v>
      </c>
      <c r="BS101" s="83" t="str">
        <f t="shared" si="42"/>
        <v/>
      </c>
      <c r="BT101" s="82">
        <f>IFERROR(FIND("Fauna",consulta_completa__11[[#This Row],[13 - Ocorrências/Ambientes Atingidos]]),0)</f>
        <v>0</v>
      </c>
      <c r="BU101" s="83" t="str">
        <f t="shared" si="43"/>
        <v/>
      </c>
      <c r="BV101" s="82">
        <f>IFERROR(FIND("UC federal",consulta_completa__11[[#This Row],[13 - Ocorrências/Ambientes Atingidos]]),0)</f>
        <v>0</v>
      </c>
      <c r="BW101" s="83" t="str">
        <f t="shared" si="44"/>
        <v/>
      </c>
      <c r="BX101" s="82">
        <f>IFERROR(FIND("UC estadual/municipal",consulta_completa__11[[#This Row],[13 - Ocorrências/Ambientes Atingidos]]),0)</f>
        <v>0</v>
      </c>
      <c r="BY101" s="83" t="str">
        <f t="shared" si="45"/>
        <v/>
      </c>
      <c r="BZ101" s="82">
        <f>IFERROR(FIND("Outro(s)",consulta_completa__11[[#This Row],[13 - Ocorrências/Ambientes Atingidos]]),0)</f>
        <v>0</v>
      </c>
      <c r="CA101" s="83" t="str">
        <f t="shared" si="46"/>
        <v/>
      </c>
      <c r="CB101" s="82">
        <f>IFERROR(FIND("Sem dano",consulta_completa__11[[#This Row],[13 - Ocorrências/Ambientes Atingidos]]),0)</f>
        <v>0</v>
      </c>
      <c r="CC101" s="83" t="str">
        <f t="shared" si="47"/>
        <v/>
      </c>
      <c r="CD101" s="82" t="str">
        <f>IF(consulta_completa__11[[#This Row],[13 - Ocorrências/Ambientes Atingidos]]="","X","")</f>
        <v/>
      </c>
      <c r="CE101" s="84">
        <f>IFERROR(FIND("IBAMA",consulta_completa__11[[#This Row],[14 - Inst. Atuando no Local]]),0)</f>
        <v>0</v>
      </c>
      <c r="CF101" s="84" t="str">
        <f t="shared" si="48"/>
        <v/>
      </c>
      <c r="CG101" s="84">
        <f>IFERROR(FIND("OEMA",consulta_completa__11[[#This Row],[14 - Inst. Atuando no Local]]),0)</f>
        <v>0</v>
      </c>
      <c r="CH101" s="84" t="str">
        <f t="shared" si="49"/>
        <v/>
      </c>
      <c r="CI101" s="84">
        <f>IFERROR(FIND("DEFESA CIVIL",consulta_completa__11[[#This Row],[14 - Inst. Atuando no Local]]),0)</f>
        <v>0</v>
      </c>
      <c r="CJ101" s="84" t="str">
        <f t="shared" si="50"/>
        <v/>
      </c>
      <c r="CK101" s="84">
        <f>IFERROR(FIND("CORPO DE BOMBEIROS",consulta_completa__11[[#This Row],[14 - Inst. Atuando no Local]]),0)</f>
        <v>0</v>
      </c>
      <c r="CL101" s="84" t="str">
        <f t="shared" si="51"/>
        <v/>
      </c>
      <c r="CM101" s="84">
        <f>IFERROR(FIND("POLÍCIA RODOVIÁRIA",consulta_completa__11[[#This Row],[14 - Inst. Atuando no Local]]),0)</f>
        <v>0</v>
      </c>
      <c r="CN101" s="84" t="str">
        <f t="shared" si="52"/>
        <v/>
      </c>
      <c r="CO101" s="84">
        <f>IFERROR(FIND("POLÍCIA MILITAR",consulta_completa__11[[#This Row],[14 - Inst. Atuando no Local]]),0)</f>
        <v>0</v>
      </c>
      <c r="CP101" s="84" t="str">
        <f t="shared" si="53"/>
        <v/>
      </c>
      <c r="CQ101" s="84">
        <f>IFERROR(FIND("POLÍCIA CIVIL",consulta_completa__11[[#This Row],[14 - Inst. Atuando no Local]]),0)</f>
        <v>0</v>
      </c>
      <c r="CR101" s="84" t="str">
        <f t="shared" si="54"/>
        <v/>
      </c>
      <c r="CS101" s="84">
        <f>IFERROR(FIND("MARINHA DO BRASIL",consulta_completa__11[[#This Row],[14 - Inst. Atuando no Local]]),0)</f>
        <v>0</v>
      </c>
      <c r="CT101" s="84" t="str">
        <f t="shared" si="55"/>
        <v/>
      </c>
      <c r="CU101" s="84">
        <f>IFERROR(FIND("EMPRESA ESPECIALIZADA EM ATENDIMENTO",consulta_completa__11[[#This Row],[14 - Inst. Atuando no Local]]),0)</f>
        <v>0</v>
      </c>
      <c r="CV101" s="84" t="str">
        <f t="shared" si="56"/>
        <v/>
      </c>
      <c r="CW101" s="84">
        <f>IFERROR(FIND("IBAMA",consulta_completa__11[[#This Row],[14 - Inst. Atuando no Local]]),0)</f>
        <v>0</v>
      </c>
      <c r="CX101" s="84" t="str">
        <f t="shared" si="57"/>
        <v/>
      </c>
      <c r="CY101" s="84" t="str">
        <f>IF(consulta_completa__11[[#This Row],[14 - Inst. Atuando no Local]]="","X","")</f>
        <v/>
      </c>
      <c r="CZ101" s="84">
        <f>IFERROR(FIND("OUTRA (S)",consulta_completa__11[[#This Row],[14 - Inst. Atuando no Local]]),0)</f>
        <v>0</v>
      </c>
      <c r="DA101" s="84" t="str">
        <f t="shared" si="58"/>
        <v/>
      </c>
      <c r="DB101" s="35" t="str">
        <f t="shared" si="59"/>
        <v>Sim</v>
      </c>
      <c r="DC101" s="35" t="str">
        <f t="shared" si="60"/>
        <v>Não</v>
      </c>
      <c r="DD101" s="35" t="str">
        <f t="shared" si="61"/>
        <v>Sim</v>
      </c>
      <c r="DE101" s="87" t="str">
        <f t="shared" si="32"/>
        <v>Estadual</v>
      </c>
    </row>
    <row r="102" spans="1:109">
      <c r="A102" s="14">
        <v>202521139646</v>
      </c>
      <c r="B102" s="1">
        <v>45696</v>
      </c>
      <c r="C102" t="s">
        <v>718</v>
      </c>
      <c r="D102" t="s">
        <v>609</v>
      </c>
      <c r="E102" t="s">
        <v>139</v>
      </c>
      <c r="F102" t="s">
        <v>112</v>
      </c>
      <c r="G102" t="s">
        <v>113</v>
      </c>
      <c r="H102" t="s">
        <v>114</v>
      </c>
      <c r="I102" t="s">
        <v>114</v>
      </c>
      <c r="J102" t="s">
        <v>1172</v>
      </c>
      <c r="K102" t="s">
        <v>1226</v>
      </c>
      <c r="L102" t="s">
        <v>117</v>
      </c>
      <c r="M102" t="s">
        <v>1227</v>
      </c>
      <c r="N102" t="s">
        <v>1228</v>
      </c>
      <c r="O102" t="s">
        <v>120</v>
      </c>
      <c r="P102" t="s">
        <v>229</v>
      </c>
      <c r="Q102" t="s">
        <v>167</v>
      </c>
      <c r="R102" t="s">
        <v>123</v>
      </c>
      <c r="S102" t="s">
        <v>113</v>
      </c>
      <c r="T102" t="s">
        <v>1229</v>
      </c>
      <c r="U102" t="s">
        <v>145</v>
      </c>
      <c r="V102" t="s">
        <v>113</v>
      </c>
      <c r="W102" t="b">
        <v>1</v>
      </c>
      <c r="Z102" t="s">
        <v>1230</v>
      </c>
      <c r="AA102" t="s">
        <v>1231</v>
      </c>
      <c r="AB102" t="s">
        <v>724</v>
      </c>
      <c r="AC102" t="s">
        <v>113</v>
      </c>
      <c r="AD102">
        <v>2</v>
      </c>
      <c r="AE102" t="s">
        <v>1232</v>
      </c>
      <c r="AF102" t="s">
        <v>113</v>
      </c>
      <c r="AG102" t="s">
        <v>113</v>
      </c>
      <c r="AH102" t="s">
        <v>131</v>
      </c>
      <c r="AI102" t="s">
        <v>131</v>
      </c>
      <c r="AJ102" t="s">
        <v>131</v>
      </c>
      <c r="AK102" t="s">
        <v>1233</v>
      </c>
      <c r="AL102" t="s">
        <v>1234</v>
      </c>
      <c r="AM102" t="s">
        <v>1224</v>
      </c>
      <c r="AN102" t="s">
        <v>154</v>
      </c>
      <c r="AO102" t="s">
        <v>266</v>
      </c>
      <c r="AP102">
        <v>6133161070</v>
      </c>
      <c r="AQ102" t="s">
        <v>1225</v>
      </c>
      <c r="AR102" t="s">
        <v>113</v>
      </c>
      <c r="AS102" t="s">
        <v>113</v>
      </c>
      <c r="AT102" t="s">
        <v>113</v>
      </c>
      <c r="AU102" t="s">
        <v>113</v>
      </c>
      <c r="AW102" t="s">
        <v>113</v>
      </c>
      <c r="AX102" s="82">
        <f>IFERROR(FIND("Óbitos/feridos",consulta_completa__11[[#This Row],[13 - Ocorrências/Ambientes Atingidos]]),0)</f>
        <v>0</v>
      </c>
      <c r="AY102" s="83" t="str">
        <f t="shared" si="33"/>
        <v/>
      </c>
      <c r="AZ102" s="82">
        <f>IFERROR(FIND("População afetada/evacuada",consulta_completa__11[[#This Row],[13 - Ocorrências/Ambientes Atingidos]]),0)</f>
        <v>0</v>
      </c>
      <c r="BA102" s="82" t="str">
        <f t="shared" si="34"/>
        <v/>
      </c>
      <c r="BB102" s="82">
        <f>IFERROR(FIND("Suspensão de abastecimento de água",consulta_completa__11[[#This Row],[13 - Ocorrências/Ambientes Atingidos]]),0)</f>
        <v>0</v>
      </c>
      <c r="BC102" s="83" t="str">
        <f t="shared" si="62"/>
        <v/>
      </c>
      <c r="BD102" s="82">
        <f>IFERROR(FIND("Rio/córrego",consulta_completa__11[[#This Row],[13 - Ocorrências/Ambientes Atingidos]]),0)</f>
        <v>0</v>
      </c>
      <c r="BE102" s="83" t="str">
        <f t="shared" si="35"/>
        <v/>
      </c>
      <c r="BF102" s="82">
        <f>IFERROR(FIND("Lago",consulta_completa__11[[#This Row],[13 - Ocorrências/Ambientes Atingidos]]),0)</f>
        <v>0</v>
      </c>
      <c r="BG102" s="83" t="str">
        <f t="shared" si="36"/>
        <v/>
      </c>
      <c r="BH102" s="82">
        <f>IFERROR(FIND("Mar",consulta_completa__11[[#This Row],[13 - Ocorrências/Ambientes Atingidos]]),0)</f>
        <v>0</v>
      </c>
      <c r="BI102" s="83" t="str">
        <f t="shared" si="37"/>
        <v/>
      </c>
      <c r="BJ102" s="82">
        <f>IFERROR(FIND("Praia",consulta_completa__11[[#This Row],[13 - Ocorrências/Ambientes Atingidos]]),0)</f>
        <v>0</v>
      </c>
      <c r="BK102" s="83" t="str">
        <f t="shared" si="38"/>
        <v/>
      </c>
      <c r="BL102" s="82">
        <f>IFERROR(FIND("Solo",consulta_completa__11[[#This Row],[13 - Ocorrências/Ambientes Atingidos]]),0)</f>
        <v>1</v>
      </c>
      <c r="BM102" s="83" t="str">
        <f t="shared" si="39"/>
        <v>X</v>
      </c>
      <c r="BN102" s="82">
        <f>IFERROR(FIND("Águas subterrâneas",consulta_completa__11[[#This Row],[13 - Ocorrências/Ambientes Atingidos]]),0)</f>
        <v>0</v>
      </c>
      <c r="BO102" s="83" t="str">
        <f t="shared" si="40"/>
        <v/>
      </c>
      <c r="BP102" s="82">
        <f>IFERROR(FIND("Atmosfera",consulta_completa__11[[#This Row],[13 - Ocorrências/Ambientes Atingidos]]),0)</f>
        <v>0</v>
      </c>
      <c r="BQ102" s="83" t="str">
        <f t="shared" si="41"/>
        <v/>
      </c>
      <c r="BR102" s="82">
        <f>IFERROR(FIND("Flora",consulta_completa__11[[#This Row],[13 - Ocorrências/Ambientes Atingidos]]),0)</f>
        <v>0</v>
      </c>
      <c r="BS102" s="83" t="str">
        <f t="shared" si="42"/>
        <v/>
      </c>
      <c r="BT102" s="82">
        <f>IFERROR(FIND("Fauna",consulta_completa__11[[#This Row],[13 - Ocorrências/Ambientes Atingidos]]),0)</f>
        <v>0</v>
      </c>
      <c r="BU102" s="83" t="str">
        <f t="shared" si="43"/>
        <v/>
      </c>
      <c r="BV102" s="82">
        <f>IFERROR(FIND("UC federal",consulta_completa__11[[#This Row],[13 - Ocorrências/Ambientes Atingidos]]),0)</f>
        <v>0</v>
      </c>
      <c r="BW102" s="83" t="str">
        <f t="shared" si="44"/>
        <v/>
      </c>
      <c r="BX102" s="82">
        <f>IFERROR(FIND("UC estadual/municipal",consulta_completa__11[[#This Row],[13 - Ocorrências/Ambientes Atingidos]]),0)</f>
        <v>0</v>
      </c>
      <c r="BY102" s="83" t="str">
        <f t="shared" si="45"/>
        <v/>
      </c>
      <c r="BZ102" s="82">
        <f>IFERROR(FIND("Outro(s)",consulta_completa__11[[#This Row],[13 - Ocorrências/Ambientes Atingidos]]),0)</f>
        <v>7</v>
      </c>
      <c r="CA102" s="83" t="str">
        <f t="shared" si="46"/>
        <v>X</v>
      </c>
      <c r="CB102" s="82">
        <f>IFERROR(FIND("Sem dano",consulta_completa__11[[#This Row],[13 - Ocorrências/Ambientes Atingidos]]),0)</f>
        <v>0</v>
      </c>
      <c r="CC102" s="83" t="str">
        <f t="shared" si="47"/>
        <v/>
      </c>
      <c r="CD102" s="82" t="str">
        <f>IF(consulta_completa__11[[#This Row],[13 - Ocorrências/Ambientes Atingidos]]="","X","")</f>
        <v/>
      </c>
      <c r="CE102" s="84">
        <f>IFERROR(FIND("IBAMA",consulta_completa__11[[#This Row],[14 - Inst. Atuando no Local]]),0)</f>
        <v>0</v>
      </c>
      <c r="CF102" s="84" t="str">
        <f t="shared" si="48"/>
        <v/>
      </c>
      <c r="CG102" s="84">
        <f>IFERROR(FIND("OEMA",consulta_completa__11[[#This Row],[14 - Inst. Atuando no Local]]),0)</f>
        <v>0</v>
      </c>
      <c r="CH102" s="84" t="str">
        <f t="shared" si="49"/>
        <v/>
      </c>
      <c r="CI102" s="84">
        <f>IFERROR(FIND("DEFESA CIVIL",consulta_completa__11[[#This Row],[14 - Inst. Atuando no Local]]),0)</f>
        <v>0</v>
      </c>
      <c r="CJ102" s="84" t="str">
        <f t="shared" si="50"/>
        <v/>
      </c>
      <c r="CK102" s="84">
        <f>IFERROR(FIND("CORPO DE BOMBEIROS",consulta_completa__11[[#This Row],[14 - Inst. Atuando no Local]]),0)</f>
        <v>0</v>
      </c>
      <c r="CL102" s="84" t="str">
        <f t="shared" si="51"/>
        <v/>
      </c>
      <c r="CM102" s="84">
        <f>IFERROR(FIND("POLÍCIA RODOVIÁRIA",consulta_completa__11[[#This Row],[14 - Inst. Atuando no Local]]),0)</f>
        <v>0</v>
      </c>
      <c r="CN102" s="84" t="str">
        <f t="shared" si="52"/>
        <v/>
      </c>
      <c r="CO102" s="84">
        <f>IFERROR(FIND("POLÍCIA MILITAR",consulta_completa__11[[#This Row],[14 - Inst. Atuando no Local]]),0)</f>
        <v>0</v>
      </c>
      <c r="CP102" s="84" t="str">
        <f t="shared" si="53"/>
        <v/>
      </c>
      <c r="CQ102" s="84">
        <f>IFERROR(FIND("POLÍCIA CIVIL",consulta_completa__11[[#This Row],[14 - Inst. Atuando no Local]]),0)</f>
        <v>0</v>
      </c>
      <c r="CR102" s="84" t="str">
        <f t="shared" si="54"/>
        <v/>
      </c>
      <c r="CS102" s="84">
        <f>IFERROR(FIND("MARINHA DO BRASIL",consulta_completa__11[[#This Row],[14 - Inst. Atuando no Local]]),0)</f>
        <v>0</v>
      </c>
      <c r="CT102" s="84" t="str">
        <f t="shared" si="55"/>
        <v/>
      </c>
      <c r="CU102" s="84">
        <f>IFERROR(FIND("EMPRESA ESPECIALIZADA EM ATENDIMENTO",consulta_completa__11[[#This Row],[14 - Inst. Atuando no Local]]),0)</f>
        <v>0</v>
      </c>
      <c r="CV102" s="84" t="str">
        <f t="shared" si="56"/>
        <v/>
      </c>
      <c r="CW102" s="84">
        <f>IFERROR(FIND("IBAMA",consulta_completa__11[[#This Row],[14 - Inst. Atuando no Local]]),0)</f>
        <v>0</v>
      </c>
      <c r="CX102" s="84" t="str">
        <f t="shared" si="57"/>
        <v/>
      </c>
      <c r="CY102" s="84" t="str">
        <f>IF(consulta_completa__11[[#This Row],[14 - Inst. Atuando no Local]]="","X","")</f>
        <v/>
      </c>
      <c r="CZ102" s="84">
        <f>IFERROR(FIND("OUTRA (S)",consulta_completa__11[[#This Row],[14 - Inst. Atuando no Local]]),0)</f>
        <v>0</v>
      </c>
      <c r="DA102" s="84" t="str">
        <f t="shared" si="58"/>
        <v/>
      </c>
      <c r="DB102" s="35" t="str">
        <f t="shared" si="59"/>
        <v>Sim</v>
      </c>
      <c r="DC102" s="35" t="str">
        <f t="shared" si="60"/>
        <v>Não</v>
      </c>
      <c r="DD102" s="35" t="str">
        <f t="shared" si="61"/>
        <v>Sim</v>
      </c>
      <c r="DE102" s="87" t="str">
        <f t="shared" si="32"/>
        <v>Estadual</v>
      </c>
    </row>
    <row r="103" spans="1:109">
      <c r="A103" s="14">
        <v>202521061228</v>
      </c>
      <c r="B103" s="1">
        <v>45697</v>
      </c>
      <c r="C103" t="s">
        <v>109</v>
      </c>
      <c r="D103" t="s">
        <v>110</v>
      </c>
      <c r="E103" t="s">
        <v>111</v>
      </c>
      <c r="F103" t="s">
        <v>112</v>
      </c>
      <c r="G103" t="s">
        <v>113</v>
      </c>
      <c r="H103" t="s">
        <v>114</v>
      </c>
      <c r="I103" t="s">
        <v>114</v>
      </c>
      <c r="J103" t="s">
        <v>514</v>
      </c>
      <c r="K103" t="s">
        <v>1235</v>
      </c>
      <c r="L103" t="s">
        <v>117</v>
      </c>
      <c r="M103" t="s">
        <v>118</v>
      </c>
      <c r="N103" t="s">
        <v>119</v>
      </c>
      <c r="O103" t="s">
        <v>239</v>
      </c>
      <c r="P103" t="s">
        <v>272</v>
      </c>
      <c r="Q103" t="s">
        <v>230</v>
      </c>
      <c r="R103" t="s">
        <v>123</v>
      </c>
      <c r="S103" t="s">
        <v>124</v>
      </c>
      <c r="T103" t="s">
        <v>1236</v>
      </c>
      <c r="U103" t="s">
        <v>1237</v>
      </c>
      <c r="V103" t="s">
        <v>1238</v>
      </c>
      <c r="W103" t="b">
        <v>1</v>
      </c>
      <c r="Z103" t="s">
        <v>1239</v>
      </c>
      <c r="AA103" t="s">
        <v>410</v>
      </c>
      <c r="AB103" t="s">
        <v>206</v>
      </c>
      <c r="AC103" t="s">
        <v>482</v>
      </c>
      <c r="AD103">
        <v>1</v>
      </c>
      <c r="AE103" t="s">
        <v>206</v>
      </c>
      <c r="AF103" t="s">
        <v>113</v>
      </c>
      <c r="AG103" t="s">
        <v>113</v>
      </c>
      <c r="AH103" t="s">
        <v>131</v>
      </c>
      <c r="AI103" t="s">
        <v>132</v>
      </c>
      <c r="AJ103" t="s">
        <v>131</v>
      </c>
      <c r="AK103" t="s">
        <v>1240</v>
      </c>
      <c r="AL103" t="s">
        <v>1241</v>
      </c>
      <c r="AM103" t="s">
        <v>485</v>
      </c>
      <c r="AN103" t="s">
        <v>113</v>
      </c>
      <c r="AO103" t="s">
        <v>113</v>
      </c>
      <c r="AQ103" t="s">
        <v>486</v>
      </c>
      <c r="AR103" t="s">
        <v>113</v>
      </c>
      <c r="AS103" t="s">
        <v>113</v>
      </c>
      <c r="AT103" t="s">
        <v>113</v>
      </c>
      <c r="AU103" t="s">
        <v>113</v>
      </c>
      <c r="AW103" t="s">
        <v>113</v>
      </c>
      <c r="AX103" s="82">
        <f>IFERROR(FIND("Óbitos/feridos",consulta_completa__11[[#This Row],[13 - Ocorrências/Ambientes Atingidos]]),0)</f>
        <v>0</v>
      </c>
      <c r="AY103" s="83" t="str">
        <f t="shared" si="33"/>
        <v/>
      </c>
      <c r="AZ103" s="82">
        <f>IFERROR(FIND("População afetada/evacuada",consulta_completa__11[[#This Row],[13 - Ocorrências/Ambientes Atingidos]]),0)</f>
        <v>0</v>
      </c>
      <c r="BA103" s="82" t="str">
        <f t="shared" si="34"/>
        <v/>
      </c>
      <c r="BB103" s="82">
        <f>IFERROR(FIND("Suspensão de abastecimento de água",consulta_completa__11[[#This Row],[13 - Ocorrências/Ambientes Atingidos]]),0)</f>
        <v>0</v>
      </c>
      <c r="BC103" s="83" t="str">
        <f t="shared" si="62"/>
        <v/>
      </c>
      <c r="BD103" s="82">
        <f>IFERROR(FIND("Rio/córrego",consulta_completa__11[[#This Row],[13 - Ocorrências/Ambientes Atingidos]]),0)</f>
        <v>0</v>
      </c>
      <c r="BE103" s="83" t="str">
        <f t="shared" si="35"/>
        <v/>
      </c>
      <c r="BF103" s="82">
        <f>IFERROR(FIND("Lago",consulta_completa__11[[#This Row],[13 - Ocorrências/Ambientes Atingidos]]),0)</f>
        <v>0</v>
      </c>
      <c r="BG103" s="83" t="str">
        <f t="shared" si="36"/>
        <v/>
      </c>
      <c r="BH103" s="82">
        <f>IFERROR(FIND("Mar",consulta_completa__11[[#This Row],[13 - Ocorrências/Ambientes Atingidos]]),0)</f>
        <v>1</v>
      </c>
      <c r="BI103" s="83" t="str">
        <f t="shared" si="37"/>
        <v>X</v>
      </c>
      <c r="BJ103" s="82">
        <f>IFERROR(FIND("Praia",consulta_completa__11[[#This Row],[13 - Ocorrências/Ambientes Atingidos]]),0)</f>
        <v>0</v>
      </c>
      <c r="BK103" s="83" t="str">
        <f t="shared" si="38"/>
        <v/>
      </c>
      <c r="BL103" s="82">
        <f>IFERROR(FIND("Solo",consulta_completa__11[[#This Row],[13 - Ocorrências/Ambientes Atingidos]]),0)</f>
        <v>0</v>
      </c>
      <c r="BM103" s="83" t="str">
        <f t="shared" si="39"/>
        <v/>
      </c>
      <c r="BN103" s="82">
        <f>IFERROR(FIND("Águas subterrâneas",consulta_completa__11[[#This Row],[13 - Ocorrências/Ambientes Atingidos]]),0)</f>
        <v>0</v>
      </c>
      <c r="BO103" s="83" t="str">
        <f t="shared" si="40"/>
        <v/>
      </c>
      <c r="BP103" s="82">
        <f>IFERROR(FIND("Atmosfera",consulta_completa__11[[#This Row],[13 - Ocorrências/Ambientes Atingidos]]),0)</f>
        <v>0</v>
      </c>
      <c r="BQ103" s="83" t="str">
        <f t="shared" si="41"/>
        <v/>
      </c>
      <c r="BR103" s="82">
        <f>IFERROR(FIND("Flora",consulta_completa__11[[#This Row],[13 - Ocorrências/Ambientes Atingidos]]),0)</f>
        <v>0</v>
      </c>
      <c r="BS103" s="83" t="str">
        <f t="shared" si="42"/>
        <v/>
      </c>
      <c r="BT103" s="82">
        <f>IFERROR(FIND("Fauna",consulta_completa__11[[#This Row],[13 - Ocorrências/Ambientes Atingidos]]),0)</f>
        <v>0</v>
      </c>
      <c r="BU103" s="83" t="str">
        <f t="shared" si="43"/>
        <v/>
      </c>
      <c r="BV103" s="82">
        <f>IFERROR(FIND("UC federal",consulta_completa__11[[#This Row],[13 - Ocorrências/Ambientes Atingidos]]),0)</f>
        <v>0</v>
      </c>
      <c r="BW103" s="83" t="str">
        <f t="shared" si="44"/>
        <v/>
      </c>
      <c r="BX103" s="82">
        <f>IFERROR(FIND("UC estadual/municipal",consulta_completa__11[[#This Row],[13 - Ocorrências/Ambientes Atingidos]]),0)</f>
        <v>0</v>
      </c>
      <c r="BY103" s="83" t="str">
        <f t="shared" si="45"/>
        <v/>
      </c>
      <c r="BZ103" s="82">
        <f>IFERROR(FIND("Outro(s)",consulta_completa__11[[#This Row],[13 - Ocorrências/Ambientes Atingidos]]),0)</f>
        <v>0</v>
      </c>
      <c r="CA103" s="83" t="str">
        <f t="shared" si="46"/>
        <v/>
      </c>
      <c r="CB103" s="82">
        <f>IFERROR(FIND("Sem dano",consulta_completa__11[[#This Row],[13 - Ocorrências/Ambientes Atingidos]]),0)</f>
        <v>0</v>
      </c>
      <c r="CC103" s="83" t="str">
        <f t="shared" si="47"/>
        <v/>
      </c>
      <c r="CD103" s="82" t="str">
        <f>IF(consulta_completa__11[[#This Row],[13 - Ocorrências/Ambientes Atingidos]]="","X","")</f>
        <v/>
      </c>
      <c r="CE103" s="84">
        <f>IFERROR(FIND("IBAMA",consulta_completa__11[[#This Row],[14 - Inst. Atuando no Local]]),0)</f>
        <v>0</v>
      </c>
      <c r="CF103" s="84" t="str">
        <f t="shared" si="48"/>
        <v/>
      </c>
      <c r="CG103" s="84">
        <f>IFERROR(FIND("OEMA",consulta_completa__11[[#This Row],[14 - Inst. Atuando no Local]]),0)</f>
        <v>0</v>
      </c>
      <c r="CH103" s="84" t="str">
        <f t="shared" si="49"/>
        <v/>
      </c>
      <c r="CI103" s="84">
        <f>IFERROR(FIND("DEFESA CIVIL",consulta_completa__11[[#This Row],[14 - Inst. Atuando no Local]]),0)</f>
        <v>0</v>
      </c>
      <c r="CJ103" s="84" t="str">
        <f t="shared" si="50"/>
        <v/>
      </c>
      <c r="CK103" s="84">
        <f>IFERROR(FIND("CORPO DE BOMBEIROS",consulta_completa__11[[#This Row],[14 - Inst. Atuando no Local]]),0)</f>
        <v>0</v>
      </c>
      <c r="CL103" s="84" t="str">
        <f t="shared" si="51"/>
        <v/>
      </c>
      <c r="CM103" s="84">
        <f>IFERROR(FIND("POLÍCIA RODOVIÁRIA",consulta_completa__11[[#This Row],[14 - Inst. Atuando no Local]]),0)</f>
        <v>0</v>
      </c>
      <c r="CN103" s="84" t="str">
        <f t="shared" si="52"/>
        <v/>
      </c>
      <c r="CO103" s="84">
        <f>IFERROR(FIND("POLÍCIA MILITAR",consulta_completa__11[[#This Row],[14 - Inst. Atuando no Local]]),0)</f>
        <v>0</v>
      </c>
      <c r="CP103" s="84" t="str">
        <f t="shared" si="53"/>
        <v/>
      </c>
      <c r="CQ103" s="84">
        <f>IFERROR(FIND("POLÍCIA CIVIL",consulta_completa__11[[#This Row],[14 - Inst. Atuando no Local]]),0)</f>
        <v>0</v>
      </c>
      <c r="CR103" s="84" t="str">
        <f t="shared" si="54"/>
        <v/>
      </c>
      <c r="CS103" s="84">
        <f>IFERROR(FIND("MARINHA DO BRASIL",consulta_completa__11[[#This Row],[14 - Inst. Atuando no Local]]),0)</f>
        <v>0</v>
      </c>
      <c r="CT103" s="84" t="str">
        <f t="shared" si="55"/>
        <v/>
      </c>
      <c r="CU103" s="84">
        <f>IFERROR(FIND("EMPRESA ESPECIALIZADA EM ATENDIMENTO",consulta_completa__11[[#This Row],[14 - Inst. Atuando no Local]]),0)</f>
        <v>0</v>
      </c>
      <c r="CV103" s="84" t="str">
        <f t="shared" si="56"/>
        <v/>
      </c>
      <c r="CW103" s="84">
        <f>IFERROR(FIND("IBAMA",consulta_completa__11[[#This Row],[14 - Inst. Atuando no Local]]),0)</f>
        <v>0</v>
      </c>
      <c r="CX103" s="84" t="str">
        <f t="shared" si="57"/>
        <v/>
      </c>
      <c r="CY103" s="84" t="str">
        <f>IF(consulta_completa__11[[#This Row],[14 - Inst. Atuando no Local]]="","X","")</f>
        <v/>
      </c>
      <c r="CZ103" s="84">
        <f>IFERROR(FIND("OUTRA (S)",consulta_completa__11[[#This Row],[14 - Inst. Atuando no Local]]),0)</f>
        <v>0</v>
      </c>
      <c r="DA103" s="84" t="str">
        <f t="shared" si="58"/>
        <v/>
      </c>
      <c r="DB103" s="35" t="str">
        <f t="shared" si="59"/>
        <v>Sim</v>
      </c>
      <c r="DC103" s="35" t="str">
        <f t="shared" si="60"/>
        <v>Não</v>
      </c>
      <c r="DD103" s="35" t="str">
        <f t="shared" si="61"/>
        <v>Sim</v>
      </c>
      <c r="DE103" s="87" t="str">
        <f t="shared" si="32"/>
        <v>Federal</v>
      </c>
    </row>
    <row r="104" spans="1:109">
      <c r="A104" s="14">
        <v>202521064835</v>
      </c>
      <c r="B104" s="1">
        <v>45697</v>
      </c>
      <c r="C104" t="s">
        <v>109</v>
      </c>
      <c r="D104" t="s">
        <v>110</v>
      </c>
      <c r="E104" t="s">
        <v>111</v>
      </c>
      <c r="F104" t="s">
        <v>112</v>
      </c>
      <c r="G104" t="s">
        <v>311</v>
      </c>
      <c r="H104" t="s">
        <v>1242</v>
      </c>
      <c r="I104" t="s">
        <v>117</v>
      </c>
      <c r="J104" t="s">
        <v>113</v>
      </c>
      <c r="K104" t="s">
        <v>114</v>
      </c>
      <c r="L104" t="s">
        <v>114</v>
      </c>
      <c r="M104" t="s">
        <v>118</v>
      </c>
      <c r="N104" t="s">
        <v>119</v>
      </c>
      <c r="O104" t="s">
        <v>239</v>
      </c>
      <c r="P104" t="s">
        <v>272</v>
      </c>
      <c r="Q104" t="s">
        <v>122</v>
      </c>
      <c r="R104" t="s">
        <v>123</v>
      </c>
      <c r="S104" t="s">
        <v>201</v>
      </c>
      <c r="T104" t="s">
        <v>1243</v>
      </c>
      <c r="U104" t="s">
        <v>1244</v>
      </c>
      <c r="V104" t="s">
        <v>1245</v>
      </c>
      <c r="Z104" t="s">
        <v>1246</v>
      </c>
      <c r="AA104" t="s">
        <v>410</v>
      </c>
      <c r="AB104" t="s">
        <v>206</v>
      </c>
      <c r="AC104" t="s">
        <v>207</v>
      </c>
      <c r="AD104">
        <v>1</v>
      </c>
      <c r="AE104" t="s">
        <v>206</v>
      </c>
      <c r="AF104" t="s">
        <v>113</v>
      </c>
      <c r="AG104" t="s">
        <v>113</v>
      </c>
      <c r="AH104" t="s">
        <v>131</v>
      </c>
      <c r="AI104" t="s">
        <v>132</v>
      </c>
      <c r="AJ104" t="s">
        <v>131</v>
      </c>
      <c r="AK104" t="s">
        <v>1247</v>
      </c>
      <c r="AL104" t="s">
        <v>1248</v>
      </c>
      <c r="AM104" t="s">
        <v>210</v>
      </c>
      <c r="AN104" t="s">
        <v>113</v>
      </c>
      <c r="AO104" t="s">
        <v>113</v>
      </c>
      <c r="AQ104" t="s">
        <v>211</v>
      </c>
      <c r="AR104" t="s">
        <v>113</v>
      </c>
      <c r="AS104" t="s">
        <v>113</v>
      </c>
      <c r="AT104" t="s">
        <v>113</v>
      </c>
      <c r="AU104" t="s">
        <v>113</v>
      </c>
      <c r="AW104" t="s">
        <v>113</v>
      </c>
      <c r="AX104" s="82">
        <f>IFERROR(FIND("Óbitos/feridos",consulta_completa__11[[#This Row],[13 - Ocorrências/Ambientes Atingidos]]),0)</f>
        <v>0</v>
      </c>
      <c r="AY104" s="83" t="str">
        <f t="shared" si="33"/>
        <v/>
      </c>
      <c r="AZ104" s="82">
        <f>IFERROR(FIND("População afetada/evacuada",consulta_completa__11[[#This Row],[13 - Ocorrências/Ambientes Atingidos]]),0)</f>
        <v>0</v>
      </c>
      <c r="BA104" s="82" t="str">
        <f t="shared" si="34"/>
        <v/>
      </c>
      <c r="BB104" s="82">
        <f>IFERROR(FIND("Suspensão de abastecimento de água",consulta_completa__11[[#This Row],[13 - Ocorrências/Ambientes Atingidos]]),0)</f>
        <v>0</v>
      </c>
      <c r="BC104" s="83" t="str">
        <f t="shared" si="62"/>
        <v/>
      </c>
      <c r="BD104" s="82">
        <f>IFERROR(FIND("Rio/córrego",consulta_completa__11[[#This Row],[13 - Ocorrências/Ambientes Atingidos]]),0)</f>
        <v>0</v>
      </c>
      <c r="BE104" s="83" t="str">
        <f t="shared" si="35"/>
        <v/>
      </c>
      <c r="BF104" s="82">
        <f>IFERROR(FIND("Lago",consulta_completa__11[[#This Row],[13 - Ocorrências/Ambientes Atingidos]]),0)</f>
        <v>0</v>
      </c>
      <c r="BG104" s="83" t="str">
        <f t="shared" si="36"/>
        <v/>
      </c>
      <c r="BH104" s="82">
        <f>IFERROR(FIND("Mar",consulta_completa__11[[#This Row],[13 - Ocorrências/Ambientes Atingidos]]),0)</f>
        <v>1</v>
      </c>
      <c r="BI104" s="83" t="str">
        <f t="shared" si="37"/>
        <v>X</v>
      </c>
      <c r="BJ104" s="82">
        <f>IFERROR(FIND("Praia",consulta_completa__11[[#This Row],[13 - Ocorrências/Ambientes Atingidos]]),0)</f>
        <v>0</v>
      </c>
      <c r="BK104" s="83" t="str">
        <f t="shared" si="38"/>
        <v/>
      </c>
      <c r="BL104" s="82">
        <f>IFERROR(FIND("Solo",consulta_completa__11[[#This Row],[13 - Ocorrências/Ambientes Atingidos]]),0)</f>
        <v>0</v>
      </c>
      <c r="BM104" s="83" t="str">
        <f t="shared" si="39"/>
        <v/>
      </c>
      <c r="BN104" s="82">
        <f>IFERROR(FIND("Águas subterrâneas",consulta_completa__11[[#This Row],[13 - Ocorrências/Ambientes Atingidos]]),0)</f>
        <v>0</v>
      </c>
      <c r="BO104" s="83" t="str">
        <f t="shared" si="40"/>
        <v/>
      </c>
      <c r="BP104" s="82">
        <f>IFERROR(FIND("Atmosfera",consulta_completa__11[[#This Row],[13 - Ocorrências/Ambientes Atingidos]]),0)</f>
        <v>0</v>
      </c>
      <c r="BQ104" s="83" t="str">
        <f t="shared" si="41"/>
        <v/>
      </c>
      <c r="BR104" s="82">
        <f>IFERROR(FIND("Flora",consulta_completa__11[[#This Row],[13 - Ocorrências/Ambientes Atingidos]]),0)</f>
        <v>0</v>
      </c>
      <c r="BS104" s="83" t="str">
        <f t="shared" si="42"/>
        <v/>
      </c>
      <c r="BT104" s="82">
        <f>IFERROR(FIND("Fauna",consulta_completa__11[[#This Row],[13 - Ocorrências/Ambientes Atingidos]]),0)</f>
        <v>0</v>
      </c>
      <c r="BU104" s="83" t="str">
        <f t="shared" si="43"/>
        <v/>
      </c>
      <c r="BV104" s="82">
        <f>IFERROR(FIND("UC federal",consulta_completa__11[[#This Row],[13 - Ocorrências/Ambientes Atingidos]]),0)</f>
        <v>0</v>
      </c>
      <c r="BW104" s="83" t="str">
        <f t="shared" si="44"/>
        <v/>
      </c>
      <c r="BX104" s="82">
        <f>IFERROR(FIND("UC estadual/municipal",consulta_completa__11[[#This Row],[13 - Ocorrências/Ambientes Atingidos]]),0)</f>
        <v>0</v>
      </c>
      <c r="BY104" s="83" t="str">
        <f t="shared" si="45"/>
        <v/>
      </c>
      <c r="BZ104" s="82">
        <f>IFERROR(FIND("Outro(s)",consulta_completa__11[[#This Row],[13 - Ocorrências/Ambientes Atingidos]]),0)</f>
        <v>0</v>
      </c>
      <c r="CA104" s="83" t="str">
        <f t="shared" si="46"/>
        <v/>
      </c>
      <c r="CB104" s="82">
        <f>IFERROR(FIND("Sem dano",consulta_completa__11[[#This Row],[13 - Ocorrências/Ambientes Atingidos]]),0)</f>
        <v>0</v>
      </c>
      <c r="CC104" s="83" t="str">
        <f t="shared" si="47"/>
        <v/>
      </c>
      <c r="CD104" s="82" t="str">
        <f>IF(consulta_completa__11[[#This Row],[13 - Ocorrências/Ambientes Atingidos]]="","X","")</f>
        <v/>
      </c>
      <c r="CE104" s="84">
        <f>IFERROR(FIND("IBAMA",consulta_completa__11[[#This Row],[14 - Inst. Atuando no Local]]),0)</f>
        <v>0</v>
      </c>
      <c r="CF104" s="84" t="str">
        <f t="shared" si="48"/>
        <v/>
      </c>
      <c r="CG104" s="84">
        <f>IFERROR(FIND("OEMA",consulta_completa__11[[#This Row],[14 - Inst. Atuando no Local]]),0)</f>
        <v>0</v>
      </c>
      <c r="CH104" s="84" t="str">
        <f t="shared" si="49"/>
        <v/>
      </c>
      <c r="CI104" s="84">
        <f>IFERROR(FIND("DEFESA CIVIL",consulta_completa__11[[#This Row],[14 - Inst. Atuando no Local]]),0)</f>
        <v>0</v>
      </c>
      <c r="CJ104" s="84" t="str">
        <f t="shared" si="50"/>
        <v/>
      </c>
      <c r="CK104" s="84">
        <f>IFERROR(FIND("CORPO DE BOMBEIROS",consulta_completa__11[[#This Row],[14 - Inst. Atuando no Local]]),0)</f>
        <v>0</v>
      </c>
      <c r="CL104" s="84" t="str">
        <f t="shared" si="51"/>
        <v/>
      </c>
      <c r="CM104" s="84">
        <f>IFERROR(FIND("POLÍCIA RODOVIÁRIA",consulta_completa__11[[#This Row],[14 - Inst. Atuando no Local]]),0)</f>
        <v>0</v>
      </c>
      <c r="CN104" s="84" t="str">
        <f t="shared" si="52"/>
        <v/>
      </c>
      <c r="CO104" s="84">
        <f>IFERROR(FIND("POLÍCIA MILITAR",consulta_completa__11[[#This Row],[14 - Inst. Atuando no Local]]),0)</f>
        <v>0</v>
      </c>
      <c r="CP104" s="84" t="str">
        <f t="shared" si="53"/>
        <v/>
      </c>
      <c r="CQ104" s="84">
        <f>IFERROR(FIND("POLÍCIA CIVIL",consulta_completa__11[[#This Row],[14 - Inst. Atuando no Local]]),0)</f>
        <v>0</v>
      </c>
      <c r="CR104" s="84" t="str">
        <f t="shared" si="54"/>
        <v/>
      </c>
      <c r="CS104" s="84">
        <f>IFERROR(FIND("MARINHA DO BRASIL",consulta_completa__11[[#This Row],[14 - Inst. Atuando no Local]]),0)</f>
        <v>0</v>
      </c>
      <c r="CT104" s="84" t="str">
        <f t="shared" si="55"/>
        <v/>
      </c>
      <c r="CU104" s="84">
        <f>IFERROR(FIND("EMPRESA ESPECIALIZADA EM ATENDIMENTO",consulta_completa__11[[#This Row],[14 - Inst. Atuando no Local]]),0)</f>
        <v>0</v>
      </c>
      <c r="CV104" s="84" t="str">
        <f t="shared" si="56"/>
        <v/>
      </c>
      <c r="CW104" s="84">
        <f>IFERROR(FIND("IBAMA",consulta_completa__11[[#This Row],[14 - Inst. Atuando no Local]]),0)</f>
        <v>0</v>
      </c>
      <c r="CX104" s="84" t="str">
        <f t="shared" si="57"/>
        <v/>
      </c>
      <c r="CY104" s="84" t="str">
        <f>IF(consulta_completa__11[[#This Row],[14 - Inst. Atuando no Local]]="","X","")</f>
        <v/>
      </c>
      <c r="CZ104" s="84">
        <f>IFERROR(FIND("OUTRA (S)",consulta_completa__11[[#This Row],[14 - Inst. Atuando no Local]]),0)</f>
        <v>0</v>
      </c>
      <c r="DA104" s="84" t="str">
        <f t="shared" si="58"/>
        <v/>
      </c>
      <c r="DB104" s="35" t="str">
        <f t="shared" si="59"/>
        <v>Sim</v>
      </c>
      <c r="DC104" s="35" t="str">
        <f t="shared" si="60"/>
        <v>Não</v>
      </c>
      <c r="DD104" s="35" t="str">
        <f t="shared" si="61"/>
        <v>Sim</v>
      </c>
      <c r="DE104" s="87" t="str">
        <f t="shared" si="32"/>
        <v>Federal</v>
      </c>
    </row>
    <row r="105" spans="1:109">
      <c r="A105" s="14">
        <v>202521075640</v>
      </c>
      <c r="B105" s="1">
        <v>45697</v>
      </c>
      <c r="C105" t="s">
        <v>109</v>
      </c>
      <c r="D105" t="s">
        <v>110</v>
      </c>
      <c r="E105" t="s">
        <v>452</v>
      </c>
      <c r="F105" t="s">
        <v>112</v>
      </c>
      <c r="G105" t="s">
        <v>311</v>
      </c>
      <c r="H105" t="s">
        <v>1249</v>
      </c>
      <c r="I105" t="s">
        <v>117</v>
      </c>
      <c r="J105" t="s">
        <v>113</v>
      </c>
      <c r="K105" t="s">
        <v>114</v>
      </c>
      <c r="L105" t="s">
        <v>114</v>
      </c>
      <c r="M105" t="s">
        <v>118</v>
      </c>
      <c r="N105" t="s">
        <v>119</v>
      </c>
      <c r="O105" t="s">
        <v>239</v>
      </c>
      <c r="P105" t="s">
        <v>272</v>
      </c>
      <c r="Q105" t="s">
        <v>122</v>
      </c>
      <c r="R105" t="s">
        <v>123</v>
      </c>
      <c r="S105" t="s">
        <v>201</v>
      </c>
      <c r="T105" t="s">
        <v>1250</v>
      </c>
      <c r="U105" t="s">
        <v>1251</v>
      </c>
      <c r="V105" t="s">
        <v>1252</v>
      </c>
      <c r="Z105" t="s">
        <v>1253</v>
      </c>
      <c r="AA105" t="s">
        <v>113</v>
      </c>
      <c r="AB105" t="s">
        <v>1254</v>
      </c>
      <c r="AC105" t="s">
        <v>1255</v>
      </c>
      <c r="AD105">
        <v>1</v>
      </c>
      <c r="AE105" t="s">
        <v>603</v>
      </c>
      <c r="AF105" t="s">
        <v>113</v>
      </c>
      <c r="AG105" t="s">
        <v>113</v>
      </c>
      <c r="AH105" t="s">
        <v>131</v>
      </c>
      <c r="AI105" t="s">
        <v>132</v>
      </c>
      <c r="AJ105" t="s">
        <v>131</v>
      </c>
      <c r="AK105" t="s">
        <v>1256</v>
      </c>
      <c r="AL105" t="s">
        <v>1257</v>
      </c>
      <c r="AM105" t="s">
        <v>210</v>
      </c>
      <c r="AN105" t="s">
        <v>113</v>
      </c>
      <c r="AO105" t="s">
        <v>113</v>
      </c>
      <c r="AQ105" t="s">
        <v>211</v>
      </c>
      <c r="AR105" t="s">
        <v>113</v>
      </c>
      <c r="AS105" t="s">
        <v>1258</v>
      </c>
      <c r="AT105" t="s">
        <v>113</v>
      </c>
      <c r="AU105" t="s">
        <v>113</v>
      </c>
      <c r="AW105" t="s">
        <v>159</v>
      </c>
      <c r="AX105" s="82">
        <f>IFERROR(FIND("Óbitos/feridos",consulta_completa__11[[#This Row],[13 - Ocorrências/Ambientes Atingidos]]),0)</f>
        <v>0</v>
      </c>
      <c r="AY105" s="83" t="str">
        <f t="shared" si="33"/>
        <v/>
      </c>
      <c r="AZ105" s="82">
        <f>IFERROR(FIND("População afetada/evacuada",consulta_completa__11[[#This Row],[13 - Ocorrências/Ambientes Atingidos]]),0)</f>
        <v>0</v>
      </c>
      <c r="BA105" s="82" t="str">
        <f t="shared" si="34"/>
        <v/>
      </c>
      <c r="BB105" s="82">
        <f>IFERROR(FIND("Suspensão de abastecimento de água",consulta_completa__11[[#This Row],[13 - Ocorrências/Ambientes Atingidos]]),0)</f>
        <v>0</v>
      </c>
      <c r="BC105" s="83" t="str">
        <f t="shared" si="62"/>
        <v/>
      </c>
      <c r="BD105" s="82">
        <f>IFERROR(FIND("Rio/córrego",consulta_completa__11[[#This Row],[13 - Ocorrências/Ambientes Atingidos]]),0)</f>
        <v>0</v>
      </c>
      <c r="BE105" s="83" t="str">
        <f t="shared" si="35"/>
        <v/>
      </c>
      <c r="BF105" s="82">
        <f>IFERROR(FIND("Lago",consulta_completa__11[[#This Row],[13 - Ocorrências/Ambientes Atingidos]]),0)</f>
        <v>0</v>
      </c>
      <c r="BG105" s="83" t="str">
        <f t="shared" si="36"/>
        <v/>
      </c>
      <c r="BH105" s="82">
        <f>IFERROR(FIND("Mar",consulta_completa__11[[#This Row],[13 - Ocorrências/Ambientes Atingidos]]),0)</f>
        <v>1</v>
      </c>
      <c r="BI105" s="83" t="str">
        <f t="shared" si="37"/>
        <v>X</v>
      </c>
      <c r="BJ105" s="82">
        <f>IFERROR(FIND("Praia",consulta_completa__11[[#This Row],[13 - Ocorrências/Ambientes Atingidos]]),0)</f>
        <v>0</v>
      </c>
      <c r="BK105" s="83" t="str">
        <f t="shared" si="38"/>
        <v/>
      </c>
      <c r="BL105" s="82">
        <f>IFERROR(FIND("Solo",consulta_completa__11[[#This Row],[13 - Ocorrências/Ambientes Atingidos]]),0)</f>
        <v>0</v>
      </c>
      <c r="BM105" s="83" t="str">
        <f t="shared" si="39"/>
        <v/>
      </c>
      <c r="BN105" s="82">
        <f>IFERROR(FIND("Águas subterrâneas",consulta_completa__11[[#This Row],[13 - Ocorrências/Ambientes Atingidos]]),0)</f>
        <v>0</v>
      </c>
      <c r="BO105" s="83" t="str">
        <f t="shared" si="40"/>
        <v/>
      </c>
      <c r="BP105" s="82">
        <f>IFERROR(FIND("Atmosfera",consulta_completa__11[[#This Row],[13 - Ocorrências/Ambientes Atingidos]]),0)</f>
        <v>0</v>
      </c>
      <c r="BQ105" s="83" t="str">
        <f t="shared" si="41"/>
        <v/>
      </c>
      <c r="BR105" s="82">
        <f>IFERROR(FIND("Flora",consulta_completa__11[[#This Row],[13 - Ocorrências/Ambientes Atingidos]]),0)</f>
        <v>0</v>
      </c>
      <c r="BS105" s="83" t="str">
        <f t="shared" si="42"/>
        <v/>
      </c>
      <c r="BT105" s="82">
        <f>IFERROR(FIND("Fauna",consulta_completa__11[[#This Row],[13 - Ocorrências/Ambientes Atingidos]]),0)</f>
        <v>0</v>
      </c>
      <c r="BU105" s="83" t="str">
        <f t="shared" si="43"/>
        <v/>
      </c>
      <c r="BV105" s="82">
        <f>IFERROR(FIND("UC federal",consulta_completa__11[[#This Row],[13 - Ocorrências/Ambientes Atingidos]]),0)</f>
        <v>0</v>
      </c>
      <c r="BW105" s="83" t="str">
        <f t="shared" si="44"/>
        <v/>
      </c>
      <c r="BX105" s="82">
        <f>IFERROR(FIND("UC estadual/municipal",consulta_completa__11[[#This Row],[13 - Ocorrências/Ambientes Atingidos]]),0)</f>
        <v>0</v>
      </c>
      <c r="BY105" s="83" t="str">
        <f t="shared" si="45"/>
        <v/>
      </c>
      <c r="BZ105" s="82">
        <f>IFERROR(FIND("Outro(s)",consulta_completa__11[[#This Row],[13 - Ocorrências/Ambientes Atingidos]]),0)</f>
        <v>0</v>
      </c>
      <c r="CA105" s="83" t="str">
        <f t="shared" si="46"/>
        <v/>
      </c>
      <c r="CB105" s="82">
        <f>IFERROR(FIND("Sem dano",consulta_completa__11[[#This Row],[13 - Ocorrências/Ambientes Atingidos]]),0)</f>
        <v>0</v>
      </c>
      <c r="CC105" s="83" t="str">
        <f t="shared" si="47"/>
        <v/>
      </c>
      <c r="CD105" s="82" t="str">
        <f>IF(consulta_completa__11[[#This Row],[13 - Ocorrências/Ambientes Atingidos]]="","X","")</f>
        <v/>
      </c>
      <c r="CE105" s="84">
        <f>IFERROR(FIND("IBAMA",consulta_completa__11[[#This Row],[14 - Inst. Atuando no Local]]),0)</f>
        <v>0</v>
      </c>
      <c r="CF105" s="84" t="str">
        <f t="shared" si="48"/>
        <v/>
      </c>
      <c r="CG105" s="84">
        <f>IFERROR(FIND("OEMA",consulta_completa__11[[#This Row],[14 - Inst. Atuando no Local]]),0)</f>
        <v>0</v>
      </c>
      <c r="CH105" s="84" t="str">
        <f t="shared" si="49"/>
        <v/>
      </c>
      <c r="CI105" s="84">
        <f>IFERROR(FIND("DEFESA CIVIL",consulta_completa__11[[#This Row],[14 - Inst. Atuando no Local]]),0)</f>
        <v>0</v>
      </c>
      <c r="CJ105" s="84" t="str">
        <f t="shared" si="50"/>
        <v/>
      </c>
      <c r="CK105" s="84">
        <f>IFERROR(FIND("CORPO DE BOMBEIROS",consulta_completa__11[[#This Row],[14 - Inst. Atuando no Local]]),0)</f>
        <v>0</v>
      </c>
      <c r="CL105" s="84" t="str">
        <f t="shared" si="51"/>
        <v/>
      </c>
      <c r="CM105" s="84">
        <f>IFERROR(FIND("POLÍCIA RODOVIÁRIA",consulta_completa__11[[#This Row],[14 - Inst. Atuando no Local]]),0)</f>
        <v>0</v>
      </c>
      <c r="CN105" s="84" t="str">
        <f t="shared" si="52"/>
        <v/>
      </c>
      <c r="CO105" s="84">
        <f>IFERROR(FIND("POLÍCIA MILITAR",consulta_completa__11[[#This Row],[14 - Inst. Atuando no Local]]),0)</f>
        <v>0</v>
      </c>
      <c r="CP105" s="84" t="str">
        <f t="shared" si="53"/>
        <v/>
      </c>
      <c r="CQ105" s="84">
        <f>IFERROR(FIND("POLÍCIA CIVIL",consulta_completa__11[[#This Row],[14 - Inst. Atuando no Local]]),0)</f>
        <v>0</v>
      </c>
      <c r="CR105" s="84" t="str">
        <f t="shared" si="54"/>
        <v/>
      </c>
      <c r="CS105" s="84">
        <f>IFERROR(FIND("MARINHA DO BRASIL",consulta_completa__11[[#This Row],[14 - Inst. Atuando no Local]]),0)</f>
        <v>0</v>
      </c>
      <c r="CT105" s="84" t="str">
        <f t="shared" si="55"/>
        <v/>
      </c>
      <c r="CU105" s="84">
        <f>IFERROR(FIND("EMPRESA ESPECIALIZADA EM ATENDIMENTO",consulta_completa__11[[#This Row],[14 - Inst. Atuando no Local]]),0)</f>
        <v>0</v>
      </c>
      <c r="CV105" s="84" t="str">
        <f t="shared" si="56"/>
        <v/>
      </c>
      <c r="CW105" s="84">
        <f>IFERROR(FIND("IBAMA",consulta_completa__11[[#This Row],[14 - Inst. Atuando no Local]]),0)</f>
        <v>0</v>
      </c>
      <c r="CX105" s="84" t="str">
        <f t="shared" si="57"/>
        <v/>
      </c>
      <c r="CY105" s="84" t="str">
        <f>IF(consulta_completa__11[[#This Row],[14 - Inst. Atuando no Local]]="","X","")</f>
        <v/>
      </c>
      <c r="CZ105" s="84">
        <f>IFERROR(FIND("OUTRA (S)",consulta_completa__11[[#This Row],[14 - Inst. Atuando no Local]]),0)</f>
        <v>0</v>
      </c>
      <c r="DA105" s="84" t="str">
        <f t="shared" si="58"/>
        <v/>
      </c>
      <c r="DB105" s="35" t="str">
        <f t="shared" si="59"/>
        <v>Sim</v>
      </c>
      <c r="DC105" s="35" t="str">
        <f t="shared" si="60"/>
        <v>Não</v>
      </c>
      <c r="DD105" s="35" t="str">
        <f t="shared" si="61"/>
        <v>Sim</v>
      </c>
      <c r="DE105" s="87" t="str">
        <f t="shared" si="32"/>
        <v>Federal</v>
      </c>
    </row>
    <row r="106" spans="1:109">
      <c r="A106" s="14">
        <v>202521028810</v>
      </c>
      <c r="B106" s="1">
        <v>45698</v>
      </c>
      <c r="C106" t="s">
        <v>1259</v>
      </c>
      <c r="D106" t="s">
        <v>180</v>
      </c>
      <c r="E106" t="s">
        <v>286</v>
      </c>
      <c r="F106" t="s">
        <v>912</v>
      </c>
      <c r="G106" t="s">
        <v>287</v>
      </c>
      <c r="H106" t="s">
        <v>1260</v>
      </c>
      <c r="I106" t="s">
        <v>166</v>
      </c>
      <c r="J106" t="s">
        <v>113</v>
      </c>
      <c r="K106" t="s">
        <v>114</v>
      </c>
      <c r="L106" t="s">
        <v>114</v>
      </c>
      <c r="M106" t="s">
        <v>140</v>
      </c>
      <c r="N106" t="s">
        <v>1261</v>
      </c>
      <c r="O106" t="s">
        <v>239</v>
      </c>
      <c r="P106" t="s">
        <v>299</v>
      </c>
      <c r="Q106" t="s">
        <v>143</v>
      </c>
      <c r="R106" t="s">
        <v>123</v>
      </c>
      <c r="S106" t="s">
        <v>113</v>
      </c>
      <c r="T106" t="s">
        <v>1262</v>
      </c>
      <c r="U106" t="s">
        <v>113</v>
      </c>
      <c r="V106" t="s">
        <v>113</v>
      </c>
      <c r="Z106" t="s">
        <v>1263</v>
      </c>
      <c r="AA106" t="s">
        <v>113</v>
      </c>
      <c r="AB106" t="s">
        <v>1264</v>
      </c>
      <c r="AC106" t="s">
        <v>1265</v>
      </c>
      <c r="AD106">
        <v>0</v>
      </c>
      <c r="AE106" t="s">
        <v>1266</v>
      </c>
      <c r="AF106" t="s">
        <v>1267</v>
      </c>
      <c r="AG106" t="s">
        <v>1268</v>
      </c>
      <c r="AH106" t="s">
        <v>131</v>
      </c>
      <c r="AI106" t="s">
        <v>131</v>
      </c>
      <c r="AJ106" t="s">
        <v>131</v>
      </c>
      <c r="AK106" t="s">
        <v>1269</v>
      </c>
      <c r="AL106" t="s">
        <v>113</v>
      </c>
      <c r="AM106" t="s">
        <v>1270</v>
      </c>
      <c r="AN106" t="s">
        <v>1271</v>
      </c>
      <c r="AO106" t="s">
        <v>1272</v>
      </c>
      <c r="AP106">
        <v>11934123210</v>
      </c>
      <c r="AQ106" t="s">
        <v>1273</v>
      </c>
      <c r="AR106" t="s">
        <v>113</v>
      </c>
      <c r="AS106" t="s">
        <v>113</v>
      </c>
      <c r="AT106" t="s">
        <v>113</v>
      </c>
      <c r="AU106" t="s">
        <v>113</v>
      </c>
      <c r="AW106" t="s">
        <v>113</v>
      </c>
      <c r="AX106" s="82">
        <f>IFERROR(FIND("Óbitos/feridos",consulta_completa__11[[#This Row],[13 - Ocorrências/Ambientes Atingidos]]),0)</f>
        <v>0</v>
      </c>
      <c r="AY106" s="83" t="str">
        <f t="shared" si="33"/>
        <v/>
      </c>
      <c r="AZ106" s="82">
        <f>IFERROR(FIND("População afetada/evacuada",consulta_completa__11[[#This Row],[13 - Ocorrências/Ambientes Atingidos]]),0)</f>
        <v>0</v>
      </c>
      <c r="BA106" s="82" t="str">
        <f t="shared" si="34"/>
        <v/>
      </c>
      <c r="BB106" s="82">
        <f>IFERROR(FIND("Suspensão de abastecimento de água",consulta_completa__11[[#This Row],[13 - Ocorrências/Ambientes Atingidos]]),0)</f>
        <v>0</v>
      </c>
      <c r="BC106" s="83" t="str">
        <f t="shared" si="62"/>
        <v/>
      </c>
      <c r="BD106" s="82">
        <f>IFERROR(FIND("Rio/córrego",consulta_completa__11[[#This Row],[13 - Ocorrências/Ambientes Atingidos]]),0)</f>
        <v>0</v>
      </c>
      <c r="BE106" s="83" t="str">
        <f t="shared" si="35"/>
        <v/>
      </c>
      <c r="BF106" s="82">
        <f>IFERROR(FIND("Lago",consulta_completa__11[[#This Row],[13 - Ocorrências/Ambientes Atingidos]]),0)</f>
        <v>0</v>
      </c>
      <c r="BG106" s="83" t="str">
        <f t="shared" si="36"/>
        <v/>
      </c>
      <c r="BH106" s="82">
        <f>IFERROR(FIND("Mar",consulta_completa__11[[#This Row],[13 - Ocorrências/Ambientes Atingidos]]),0)</f>
        <v>0</v>
      </c>
      <c r="BI106" s="83" t="str">
        <f t="shared" si="37"/>
        <v/>
      </c>
      <c r="BJ106" s="82">
        <f>IFERROR(FIND("Praia",consulta_completa__11[[#This Row],[13 - Ocorrências/Ambientes Atingidos]]),0)</f>
        <v>0</v>
      </c>
      <c r="BK106" s="83" t="str">
        <f t="shared" si="38"/>
        <v/>
      </c>
      <c r="BL106" s="82">
        <f>IFERROR(FIND("Solo",consulta_completa__11[[#This Row],[13 - Ocorrências/Ambientes Atingidos]]),0)</f>
        <v>1</v>
      </c>
      <c r="BM106" s="83" t="str">
        <f t="shared" si="39"/>
        <v>X</v>
      </c>
      <c r="BN106" s="82">
        <f>IFERROR(FIND("Águas subterrâneas",consulta_completa__11[[#This Row],[13 - Ocorrências/Ambientes Atingidos]]),0)</f>
        <v>0</v>
      </c>
      <c r="BO106" s="83" t="str">
        <f t="shared" si="40"/>
        <v/>
      </c>
      <c r="BP106" s="82">
        <f>IFERROR(FIND("Atmosfera",consulta_completa__11[[#This Row],[13 - Ocorrências/Ambientes Atingidos]]),0)</f>
        <v>0</v>
      </c>
      <c r="BQ106" s="83" t="str">
        <f t="shared" si="41"/>
        <v/>
      </c>
      <c r="BR106" s="82">
        <f>IFERROR(FIND("Flora",consulta_completa__11[[#This Row],[13 - Ocorrências/Ambientes Atingidos]]),0)</f>
        <v>0</v>
      </c>
      <c r="BS106" s="83" t="str">
        <f t="shared" si="42"/>
        <v/>
      </c>
      <c r="BT106" s="82">
        <f>IFERROR(FIND("Fauna",consulta_completa__11[[#This Row],[13 - Ocorrências/Ambientes Atingidos]]),0)</f>
        <v>0</v>
      </c>
      <c r="BU106" s="83" t="str">
        <f t="shared" si="43"/>
        <v/>
      </c>
      <c r="BV106" s="82">
        <f>IFERROR(FIND("UC federal",consulta_completa__11[[#This Row],[13 - Ocorrências/Ambientes Atingidos]]),0)</f>
        <v>0</v>
      </c>
      <c r="BW106" s="83" t="str">
        <f t="shared" si="44"/>
        <v/>
      </c>
      <c r="BX106" s="82">
        <f>IFERROR(FIND("UC estadual/municipal",consulta_completa__11[[#This Row],[13 - Ocorrências/Ambientes Atingidos]]),0)</f>
        <v>0</v>
      </c>
      <c r="BY106" s="83" t="str">
        <f t="shared" si="45"/>
        <v/>
      </c>
      <c r="BZ106" s="82">
        <f>IFERROR(FIND("Outro(s)",consulta_completa__11[[#This Row],[13 - Ocorrências/Ambientes Atingidos]]),0)</f>
        <v>0</v>
      </c>
      <c r="CA106" s="83" t="str">
        <f t="shared" si="46"/>
        <v/>
      </c>
      <c r="CB106" s="82">
        <f>IFERROR(FIND("Sem dano",consulta_completa__11[[#This Row],[13 - Ocorrências/Ambientes Atingidos]]),0)</f>
        <v>0</v>
      </c>
      <c r="CC106" s="83" t="str">
        <f t="shared" si="47"/>
        <v/>
      </c>
      <c r="CD106" s="82" t="str">
        <f>IF(consulta_completa__11[[#This Row],[13 - Ocorrências/Ambientes Atingidos]]="","X","")</f>
        <v/>
      </c>
      <c r="CE106" s="84">
        <f>IFERROR(FIND("IBAMA",consulta_completa__11[[#This Row],[14 - Inst. Atuando no Local]]),0)</f>
        <v>57</v>
      </c>
      <c r="CF106" s="84" t="str">
        <f t="shared" si="48"/>
        <v>X</v>
      </c>
      <c r="CG106" s="84">
        <f>IFERROR(FIND("OEMA",consulta_completa__11[[#This Row],[14 - Inst. Atuando no Local]]),0)</f>
        <v>0</v>
      </c>
      <c r="CH106" s="84" t="str">
        <f t="shared" si="49"/>
        <v/>
      </c>
      <c r="CI106" s="84">
        <f>IFERROR(FIND("DEFESA CIVIL",consulta_completa__11[[#This Row],[14 - Inst. Atuando no Local]]),0)</f>
        <v>0</v>
      </c>
      <c r="CJ106" s="84" t="str">
        <f t="shared" si="50"/>
        <v/>
      </c>
      <c r="CK106" s="84">
        <f>IFERROR(FIND("CORPO DE BOMBEIROS",consulta_completa__11[[#This Row],[14 - Inst. Atuando no Local]]),0)</f>
        <v>0</v>
      </c>
      <c r="CL106" s="84" t="str">
        <f t="shared" si="51"/>
        <v/>
      </c>
      <c r="CM106" s="84">
        <f>IFERROR(FIND("POLÍCIA RODOVIÁRIA",consulta_completa__11[[#This Row],[14 - Inst. Atuando no Local]]),0)</f>
        <v>0</v>
      </c>
      <c r="CN106" s="84" t="str">
        <f t="shared" si="52"/>
        <v/>
      </c>
      <c r="CO106" s="84">
        <f>IFERROR(FIND("POLÍCIA MILITAR",consulta_completa__11[[#This Row],[14 - Inst. Atuando no Local]]),0)</f>
        <v>0</v>
      </c>
      <c r="CP106" s="84" t="str">
        <f t="shared" si="53"/>
        <v/>
      </c>
      <c r="CQ106" s="84">
        <f>IFERROR(FIND("POLÍCIA CIVIL",consulta_completa__11[[#This Row],[14 - Inst. Atuando no Local]]),0)</f>
        <v>0</v>
      </c>
      <c r="CR106" s="84" t="str">
        <f t="shared" si="54"/>
        <v/>
      </c>
      <c r="CS106" s="84">
        <f>IFERROR(FIND("MARINHA DO BRASIL",consulta_completa__11[[#This Row],[14 - Inst. Atuando no Local]]),0)</f>
        <v>0</v>
      </c>
      <c r="CT106" s="84" t="str">
        <f t="shared" si="55"/>
        <v/>
      </c>
      <c r="CU106" s="84">
        <f>IFERROR(FIND("EMPRESA ESPECIALIZADA EM ATENDIMENTO",consulta_completa__11[[#This Row],[14 - Inst. Atuando no Local]]),0)</f>
        <v>0</v>
      </c>
      <c r="CV106" s="84" t="str">
        <f t="shared" si="56"/>
        <v/>
      </c>
      <c r="CW106" s="84">
        <f>IFERROR(FIND("IBAMA",consulta_completa__11[[#This Row],[14 - Inst. Atuando no Local]]),0)</f>
        <v>57</v>
      </c>
      <c r="CX106" s="84" t="str">
        <f t="shared" si="57"/>
        <v>X</v>
      </c>
      <c r="CY106" s="84" t="str">
        <f>IF(consulta_completa__11[[#This Row],[14 - Inst. Atuando no Local]]="","X","")</f>
        <v/>
      </c>
      <c r="CZ106" s="84">
        <f>IFERROR(FIND("OUTRA (S)",consulta_completa__11[[#This Row],[14 - Inst. Atuando no Local]]),0)</f>
        <v>0</v>
      </c>
      <c r="DA106" s="84" t="str">
        <f t="shared" si="58"/>
        <v/>
      </c>
      <c r="DB106" s="35" t="str">
        <f t="shared" si="59"/>
        <v>Sim</v>
      </c>
      <c r="DC106" s="35" t="str">
        <f t="shared" si="60"/>
        <v>Não</v>
      </c>
      <c r="DD106" s="35" t="str">
        <f t="shared" si="61"/>
        <v>Sim</v>
      </c>
      <c r="DE106" s="87" t="str">
        <f t="shared" si="32"/>
        <v>Sem informação</v>
      </c>
    </row>
    <row r="107" spans="1:109">
      <c r="A107" s="14">
        <v>202521328812</v>
      </c>
      <c r="B107" s="1">
        <v>45700</v>
      </c>
      <c r="C107" t="s">
        <v>1274</v>
      </c>
      <c r="D107" t="s">
        <v>830</v>
      </c>
      <c r="E107" t="s">
        <v>286</v>
      </c>
      <c r="F107" t="s">
        <v>1275</v>
      </c>
      <c r="G107" t="s">
        <v>696</v>
      </c>
      <c r="H107" t="s">
        <v>113</v>
      </c>
      <c r="I107" t="s">
        <v>113</v>
      </c>
      <c r="J107" t="s">
        <v>113</v>
      </c>
      <c r="K107" t="s">
        <v>114</v>
      </c>
      <c r="L107" t="s">
        <v>114</v>
      </c>
      <c r="M107" t="s">
        <v>140</v>
      </c>
      <c r="N107" t="s">
        <v>1276</v>
      </c>
      <c r="O107" t="s">
        <v>120</v>
      </c>
      <c r="P107" t="s">
        <v>121</v>
      </c>
      <c r="Q107" t="s">
        <v>143</v>
      </c>
      <c r="R107" t="s">
        <v>123</v>
      </c>
      <c r="S107" t="s">
        <v>113</v>
      </c>
      <c r="T107" t="s">
        <v>1277</v>
      </c>
      <c r="U107" t="s">
        <v>1278</v>
      </c>
      <c r="V107" t="s">
        <v>1279</v>
      </c>
      <c r="Z107" t="s">
        <v>1280</v>
      </c>
      <c r="AA107" t="s">
        <v>1281</v>
      </c>
      <c r="AB107" t="s">
        <v>1282</v>
      </c>
      <c r="AC107" t="s">
        <v>1283</v>
      </c>
      <c r="AD107">
        <v>0</v>
      </c>
      <c r="AE107" t="s">
        <v>1284</v>
      </c>
      <c r="AF107" t="s">
        <v>1285</v>
      </c>
      <c r="AG107" t="s">
        <v>1286</v>
      </c>
      <c r="AH107" t="s">
        <v>131</v>
      </c>
      <c r="AI107" t="s">
        <v>132</v>
      </c>
      <c r="AJ107" t="s">
        <v>131</v>
      </c>
      <c r="AK107" t="s">
        <v>1287</v>
      </c>
      <c r="AL107" t="s">
        <v>1288</v>
      </c>
      <c r="AM107" t="s">
        <v>1289</v>
      </c>
      <c r="AN107" t="s">
        <v>1290</v>
      </c>
      <c r="AO107" t="s">
        <v>1291</v>
      </c>
      <c r="AP107">
        <v>41997011811</v>
      </c>
      <c r="AQ107" t="s">
        <v>1292</v>
      </c>
      <c r="AR107" t="s">
        <v>113</v>
      </c>
      <c r="AS107" t="s">
        <v>113</v>
      </c>
      <c r="AT107" t="s">
        <v>113</v>
      </c>
      <c r="AU107" t="s">
        <v>113</v>
      </c>
      <c r="AW107" t="s">
        <v>113</v>
      </c>
      <c r="AX107" s="82">
        <f>IFERROR(FIND("Óbitos/feridos",consulta_completa__11[[#This Row],[13 - Ocorrências/Ambientes Atingidos]]),0)</f>
        <v>0</v>
      </c>
      <c r="AY107" s="83" t="str">
        <f t="shared" si="33"/>
        <v/>
      </c>
      <c r="AZ107" s="82">
        <f>IFERROR(FIND("População afetada/evacuada",consulta_completa__11[[#This Row],[13 - Ocorrências/Ambientes Atingidos]]),0)</f>
        <v>0</v>
      </c>
      <c r="BA107" s="82" t="str">
        <f t="shared" si="34"/>
        <v/>
      </c>
      <c r="BB107" s="82">
        <f>IFERROR(FIND("Suspensão de abastecimento de água",consulta_completa__11[[#This Row],[13 - Ocorrências/Ambientes Atingidos]]),0)</f>
        <v>0</v>
      </c>
      <c r="BC107" s="83" t="str">
        <f t="shared" si="62"/>
        <v/>
      </c>
      <c r="BD107" s="82">
        <f>IFERROR(FIND("Rio/córrego",consulta_completa__11[[#This Row],[13 - Ocorrências/Ambientes Atingidos]]),0)</f>
        <v>0</v>
      </c>
      <c r="BE107" s="83" t="str">
        <f t="shared" si="35"/>
        <v/>
      </c>
      <c r="BF107" s="82">
        <f>IFERROR(FIND("Lago",consulta_completa__11[[#This Row],[13 - Ocorrências/Ambientes Atingidos]]),0)</f>
        <v>0</v>
      </c>
      <c r="BG107" s="83" t="str">
        <f t="shared" si="36"/>
        <v/>
      </c>
      <c r="BH107" s="82">
        <f>IFERROR(FIND("Mar",consulta_completa__11[[#This Row],[13 - Ocorrências/Ambientes Atingidos]]),0)</f>
        <v>0</v>
      </c>
      <c r="BI107" s="83" t="str">
        <f t="shared" si="37"/>
        <v/>
      </c>
      <c r="BJ107" s="82">
        <f>IFERROR(FIND("Praia",consulta_completa__11[[#This Row],[13 - Ocorrências/Ambientes Atingidos]]),0)</f>
        <v>0</v>
      </c>
      <c r="BK107" s="83" t="str">
        <f t="shared" si="38"/>
        <v/>
      </c>
      <c r="BL107" s="82">
        <f>IFERROR(FIND("Solo",consulta_completa__11[[#This Row],[13 - Ocorrências/Ambientes Atingidos]]),0)</f>
        <v>1</v>
      </c>
      <c r="BM107" s="83" t="str">
        <f t="shared" si="39"/>
        <v>X</v>
      </c>
      <c r="BN107" s="82">
        <f>IFERROR(FIND("Águas subterrâneas",consulta_completa__11[[#This Row],[13 - Ocorrências/Ambientes Atingidos]]),0)</f>
        <v>0</v>
      </c>
      <c r="BO107" s="83" t="str">
        <f t="shared" si="40"/>
        <v/>
      </c>
      <c r="BP107" s="82">
        <f>IFERROR(FIND("Atmosfera",consulta_completa__11[[#This Row],[13 - Ocorrências/Ambientes Atingidos]]),0)</f>
        <v>0</v>
      </c>
      <c r="BQ107" s="83" t="str">
        <f t="shared" si="41"/>
        <v/>
      </c>
      <c r="BR107" s="82">
        <f>IFERROR(FIND("Flora",consulta_completa__11[[#This Row],[13 - Ocorrências/Ambientes Atingidos]]),0)</f>
        <v>0</v>
      </c>
      <c r="BS107" s="83" t="str">
        <f t="shared" si="42"/>
        <v/>
      </c>
      <c r="BT107" s="82">
        <f>IFERROR(FIND("Fauna",consulta_completa__11[[#This Row],[13 - Ocorrências/Ambientes Atingidos]]),0)</f>
        <v>0</v>
      </c>
      <c r="BU107" s="83" t="str">
        <f t="shared" si="43"/>
        <v/>
      </c>
      <c r="BV107" s="82">
        <f>IFERROR(FIND("UC federal",consulta_completa__11[[#This Row],[13 - Ocorrências/Ambientes Atingidos]]),0)</f>
        <v>0</v>
      </c>
      <c r="BW107" s="83" t="str">
        <f t="shared" si="44"/>
        <v/>
      </c>
      <c r="BX107" s="82">
        <f>IFERROR(FIND("UC estadual/municipal",consulta_completa__11[[#This Row],[13 - Ocorrências/Ambientes Atingidos]]),0)</f>
        <v>0</v>
      </c>
      <c r="BY107" s="83" t="str">
        <f t="shared" si="45"/>
        <v/>
      </c>
      <c r="BZ107" s="82">
        <f>IFERROR(FIND("Outro(s)",consulta_completa__11[[#This Row],[13 - Ocorrências/Ambientes Atingidos]]),0)</f>
        <v>0</v>
      </c>
      <c r="CA107" s="83" t="str">
        <f t="shared" si="46"/>
        <v/>
      </c>
      <c r="CB107" s="82">
        <f>IFERROR(FIND("Sem dano",consulta_completa__11[[#This Row],[13 - Ocorrências/Ambientes Atingidos]]),0)</f>
        <v>0</v>
      </c>
      <c r="CC107" s="83" t="str">
        <f t="shared" si="47"/>
        <v/>
      </c>
      <c r="CD107" s="82" t="str">
        <f>IF(consulta_completa__11[[#This Row],[13 - Ocorrências/Ambientes Atingidos]]="","X","")</f>
        <v/>
      </c>
      <c r="CE107" s="84">
        <f>IFERROR(FIND("IBAMA",consulta_completa__11[[#This Row],[14 - Inst. Atuando no Local]]),0)</f>
        <v>0</v>
      </c>
      <c r="CF107" s="84" t="str">
        <f t="shared" si="48"/>
        <v/>
      </c>
      <c r="CG107" s="84">
        <f>IFERROR(FIND("OEMA",consulta_completa__11[[#This Row],[14 - Inst. Atuando no Local]]),0)</f>
        <v>0</v>
      </c>
      <c r="CH107" s="84" t="str">
        <f t="shared" si="49"/>
        <v/>
      </c>
      <c r="CI107" s="84">
        <f>IFERROR(FIND("DEFESA CIVIL",consulta_completa__11[[#This Row],[14 - Inst. Atuando no Local]]),0)</f>
        <v>0</v>
      </c>
      <c r="CJ107" s="84" t="str">
        <f t="shared" si="50"/>
        <v/>
      </c>
      <c r="CK107" s="84">
        <f>IFERROR(FIND("CORPO DE BOMBEIROS",consulta_completa__11[[#This Row],[14 - Inst. Atuando no Local]]),0)</f>
        <v>0</v>
      </c>
      <c r="CL107" s="84" t="str">
        <f t="shared" si="51"/>
        <v/>
      </c>
      <c r="CM107" s="84">
        <f>IFERROR(FIND("POLÍCIA RODOVIÁRIA",consulta_completa__11[[#This Row],[14 - Inst. Atuando no Local]]),0)</f>
        <v>0</v>
      </c>
      <c r="CN107" s="84" t="str">
        <f t="shared" si="52"/>
        <v/>
      </c>
      <c r="CO107" s="84">
        <f>IFERROR(FIND("POLÍCIA MILITAR",consulta_completa__11[[#This Row],[14 - Inst. Atuando no Local]]),0)</f>
        <v>0</v>
      </c>
      <c r="CP107" s="84" t="str">
        <f t="shared" si="53"/>
        <v/>
      </c>
      <c r="CQ107" s="84">
        <f>IFERROR(FIND("POLÍCIA CIVIL",consulta_completa__11[[#This Row],[14 - Inst. Atuando no Local]]),0)</f>
        <v>0</v>
      </c>
      <c r="CR107" s="84" t="str">
        <f t="shared" si="54"/>
        <v/>
      </c>
      <c r="CS107" s="84">
        <f>IFERROR(FIND("MARINHA DO BRASIL",consulta_completa__11[[#This Row],[14 - Inst. Atuando no Local]]),0)</f>
        <v>0</v>
      </c>
      <c r="CT107" s="84" t="str">
        <f t="shared" si="55"/>
        <v/>
      </c>
      <c r="CU107" s="84">
        <f>IFERROR(FIND("EMPRESA ESPECIALIZADA EM ATENDIMENTO",consulta_completa__11[[#This Row],[14 - Inst. Atuando no Local]]),0)</f>
        <v>0</v>
      </c>
      <c r="CV107" s="84" t="str">
        <f t="shared" si="56"/>
        <v/>
      </c>
      <c r="CW107" s="84">
        <f>IFERROR(FIND("IBAMA",consulta_completa__11[[#This Row],[14 - Inst. Atuando no Local]]),0)</f>
        <v>0</v>
      </c>
      <c r="CX107" s="84" t="str">
        <f t="shared" si="57"/>
        <v/>
      </c>
      <c r="CY107" s="84" t="str">
        <f>IF(consulta_completa__11[[#This Row],[14 - Inst. Atuando no Local]]="","X","")</f>
        <v/>
      </c>
      <c r="CZ107" s="84">
        <f>IFERROR(FIND("OUTRA (S)",consulta_completa__11[[#This Row],[14 - Inst. Atuando no Local]]),0)</f>
        <v>0</v>
      </c>
      <c r="DA107" s="84" t="str">
        <f t="shared" si="58"/>
        <v/>
      </c>
      <c r="DB107" s="35" t="str">
        <f t="shared" si="59"/>
        <v>Sim</v>
      </c>
      <c r="DC107" s="35" t="str">
        <f t="shared" si="60"/>
        <v>Não</v>
      </c>
      <c r="DD107" s="35" t="str">
        <f t="shared" si="61"/>
        <v>Sim</v>
      </c>
      <c r="DE107" s="87" t="str">
        <f t="shared" si="32"/>
        <v>Sem informação</v>
      </c>
    </row>
    <row r="108" spans="1:109">
      <c r="A108" s="14">
        <v>202521436025</v>
      </c>
      <c r="B108" s="1">
        <v>45701</v>
      </c>
      <c r="C108" t="s">
        <v>109</v>
      </c>
      <c r="D108" t="s">
        <v>110</v>
      </c>
      <c r="E108" t="s">
        <v>111</v>
      </c>
      <c r="F108" t="s">
        <v>112</v>
      </c>
      <c r="G108" t="s">
        <v>113</v>
      </c>
      <c r="H108" t="s">
        <v>114</v>
      </c>
      <c r="I108" t="s">
        <v>114</v>
      </c>
      <c r="J108" t="s">
        <v>643</v>
      </c>
      <c r="K108" t="s">
        <v>113</v>
      </c>
      <c r="L108" t="s">
        <v>113</v>
      </c>
      <c r="M108" t="s">
        <v>118</v>
      </c>
      <c r="N108" t="s">
        <v>119</v>
      </c>
      <c r="O108" t="s">
        <v>239</v>
      </c>
      <c r="P108" t="s">
        <v>142</v>
      </c>
      <c r="Q108" t="s">
        <v>122</v>
      </c>
      <c r="R108" t="s">
        <v>123</v>
      </c>
      <c r="S108" t="s">
        <v>124</v>
      </c>
      <c r="T108" t="s">
        <v>1293</v>
      </c>
      <c r="U108" t="s">
        <v>1294</v>
      </c>
      <c r="V108" t="s">
        <v>1295</v>
      </c>
      <c r="W108" t="b">
        <v>1</v>
      </c>
      <c r="Z108" t="s">
        <v>1296</v>
      </c>
      <c r="AA108" t="s">
        <v>1297</v>
      </c>
      <c r="AB108" t="s">
        <v>1298</v>
      </c>
      <c r="AC108" t="s">
        <v>1299</v>
      </c>
      <c r="AD108">
        <v>1</v>
      </c>
      <c r="AE108" t="s">
        <v>1300</v>
      </c>
      <c r="AF108" t="s">
        <v>1301</v>
      </c>
      <c r="AG108" t="s">
        <v>1302</v>
      </c>
      <c r="AH108" t="s">
        <v>131</v>
      </c>
      <c r="AI108" t="s">
        <v>132</v>
      </c>
      <c r="AJ108" t="s">
        <v>131</v>
      </c>
      <c r="AK108" t="s">
        <v>1303</v>
      </c>
      <c r="AL108" t="s">
        <v>1304</v>
      </c>
      <c r="AM108" t="s">
        <v>1305</v>
      </c>
      <c r="AN108" t="s">
        <v>1298</v>
      </c>
      <c r="AO108" t="s">
        <v>1306</v>
      </c>
      <c r="AP108">
        <v>21984962454</v>
      </c>
      <c r="AQ108" t="s">
        <v>1307</v>
      </c>
      <c r="AR108" t="s">
        <v>113</v>
      </c>
      <c r="AS108" t="s">
        <v>113</v>
      </c>
      <c r="AT108" t="s">
        <v>1308</v>
      </c>
      <c r="AU108" t="s">
        <v>1309</v>
      </c>
      <c r="AV108">
        <v>150000000</v>
      </c>
      <c r="AW108" t="s">
        <v>159</v>
      </c>
      <c r="AX108" s="82">
        <f>IFERROR(FIND("Óbitos/feridos",consulta_completa__11[[#This Row],[13 - Ocorrências/Ambientes Atingidos]]),0)</f>
        <v>0</v>
      </c>
      <c r="AY108" s="83" t="str">
        <f t="shared" si="33"/>
        <v/>
      </c>
      <c r="AZ108" s="82">
        <f>IFERROR(FIND("População afetada/evacuada",consulta_completa__11[[#This Row],[13 - Ocorrências/Ambientes Atingidos]]),0)</f>
        <v>0</v>
      </c>
      <c r="BA108" s="82" t="str">
        <f t="shared" si="34"/>
        <v/>
      </c>
      <c r="BB108" s="82">
        <f>IFERROR(FIND("Suspensão de abastecimento de água",consulta_completa__11[[#This Row],[13 - Ocorrências/Ambientes Atingidos]]),0)</f>
        <v>0</v>
      </c>
      <c r="BC108" s="83" t="str">
        <f t="shared" si="62"/>
        <v/>
      </c>
      <c r="BD108" s="82">
        <f>IFERROR(FIND("Rio/córrego",consulta_completa__11[[#This Row],[13 - Ocorrências/Ambientes Atingidos]]),0)</f>
        <v>0</v>
      </c>
      <c r="BE108" s="83" t="str">
        <f t="shared" si="35"/>
        <v/>
      </c>
      <c r="BF108" s="82">
        <f>IFERROR(FIND("Lago",consulta_completa__11[[#This Row],[13 - Ocorrências/Ambientes Atingidos]]),0)</f>
        <v>0</v>
      </c>
      <c r="BG108" s="83" t="str">
        <f t="shared" si="36"/>
        <v/>
      </c>
      <c r="BH108" s="82">
        <f>IFERROR(FIND("Mar",consulta_completa__11[[#This Row],[13 - Ocorrências/Ambientes Atingidos]]),0)</f>
        <v>1</v>
      </c>
      <c r="BI108" s="83" t="str">
        <f t="shared" si="37"/>
        <v>X</v>
      </c>
      <c r="BJ108" s="82">
        <f>IFERROR(FIND("Praia",consulta_completa__11[[#This Row],[13 - Ocorrências/Ambientes Atingidos]]),0)</f>
        <v>0</v>
      </c>
      <c r="BK108" s="83" t="str">
        <f t="shared" si="38"/>
        <v/>
      </c>
      <c r="BL108" s="82">
        <f>IFERROR(FIND("Solo",consulta_completa__11[[#This Row],[13 - Ocorrências/Ambientes Atingidos]]),0)</f>
        <v>0</v>
      </c>
      <c r="BM108" s="83" t="str">
        <f t="shared" si="39"/>
        <v/>
      </c>
      <c r="BN108" s="82">
        <f>IFERROR(FIND("Águas subterrâneas",consulta_completa__11[[#This Row],[13 - Ocorrências/Ambientes Atingidos]]),0)</f>
        <v>0</v>
      </c>
      <c r="BO108" s="83" t="str">
        <f t="shared" si="40"/>
        <v/>
      </c>
      <c r="BP108" s="82">
        <f>IFERROR(FIND("Atmosfera",consulta_completa__11[[#This Row],[13 - Ocorrências/Ambientes Atingidos]]),0)</f>
        <v>0</v>
      </c>
      <c r="BQ108" s="83" t="str">
        <f t="shared" si="41"/>
        <v/>
      </c>
      <c r="BR108" s="82">
        <f>IFERROR(FIND("Flora",consulta_completa__11[[#This Row],[13 - Ocorrências/Ambientes Atingidos]]),0)</f>
        <v>0</v>
      </c>
      <c r="BS108" s="83" t="str">
        <f t="shared" si="42"/>
        <v/>
      </c>
      <c r="BT108" s="82">
        <f>IFERROR(FIND("Fauna",consulta_completa__11[[#This Row],[13 - Ocorrências/Ambientes Atingidos]]),0)</f>
        <v>0</v>
      </c>
      <c r="BU108" s="83" t="str">
        <f t="shared" si="43"/>
        <v/>
      </c>
      <c r="BV108" s="82">
        <f>IFERROR(FIND("UC federal",consulta_completa__11[[#This Row],[13 - Ocorrências/Ambientes Atingidos]]),0)</f>
        <v>0</v>
      </c>
      <c r="BW108" s="83" t="str">
        <f t="shared" si="44"/>
        <v/>
      </c>
      <c r="BX108" s="82">
        <f>IFERROR(FIND("UC estadual/municipal",consulta_completa__11[[#This Row],[13 - Ocorrências/Ambientes Atingidos]]),0)</f>
        <v>0</v>
      </c>
      <c r="BY108" s="83" t="str">
        <f t="shared" si="45"/>
        <v/>
      </c>
      <c r="BZ108" s="82">
        <f>IFERROR(FIND("Outro(s)",consulta_completa__11[[#This Row],[13 - Ocorrências/Ambientes Atingidos]]),0)</f>
        <v>0</v>
      </c>
      <c r="CA108" s="83" t="str">
        <f t="shared" si="46"/>
        <v/>
      </c>
      <c r="CB108" s="82">
        <f>IFERROR(FIND("Sem dano",consulta_completa__11[[#This Row],[13 - Ocorrências/Ambientes Atingidos]]),0)</f>
        <v>0</v>
      </c>
      <c r="CC108" s="83" t="str">
        <f t="shared" si="47"/>
        <v/>
      </c>
      <c r="CD108" s="82" t="str">
        <f>IF(consulta_completa__11[[#This Row],[13 - Ocorrências/Ambientes Atingidos]]="","X","")</f>
        <v/>
      </c>
      <c r="CE108" s="84">
        <f>IFERROR(FIND("IBAMA",consulta_completa__11[[#This Row],[14 - Inst. Atuando no Local]]),0)</f>
        <v>0</v>
      </c>
      <c r="CF108" s="84" t="str">
        <f t="shared" si="48"/>
        <v/>
      </c>
      <c r="CG108" s="84">
        <f>IFERROR(FIND("OEMA",consulta_completa__11[[#This Row],[14 - Inst. Atuando no Local]]),0)</f>
        <v>0</v>
      </c>
      <c r="CH108" s="84" t="str">
        <f t="shared" si="49"/>
        <v/>
      </c>
      <c r="CI108" s="84">
        <f>IFERROR(FIND("DEFESA CIVIL",consulta_completa__11[[#This Row],[14 - Inst. Atuando no Local]]),0)</f>
        <v>0</v>
      </c>
      <c r="CJ108" s="84" t="str">
        <f t="shared" si="50"/>
        <v/>
      </c>
      <c r="CK108" s="84">
        <f>IFERROR(FIND("CORPO DE BOMBEIROS",consulta_completa__11[[#This Row],[14 - Inst. Atuando no Local]]),0)</f>
        <v>0</v>
      </c>
      <c r="CL108" s="84" t="str">
        <f t="shared" si="51"/>
        <v/>
      </c>
      <c r="CM108" s="84">
        <f>IFERROR(FIND("POLÍCIA RODOVIÁRIA",consulta_completa__11[[#This Row],[14 - Inst. Atuando no Local]]),0)</f>
        <v>0</v>
      </c>
      <c r="CN108" s="84" t="str">
        <f t="shared" si="52"/>
        <v/>
      </c>
      <c r="CO108" s="84">
        <f>IFERROR(FIND("POLÍCIA MILITAR",consulta_completa__11[[#This Row],[14 - Inst. Atuando no Local]]),0)</f>
        <v>0</v>
      </c>
      <c r="CP108" s="84" t="str">
        <f t="shared" si="53"/>
        <v/>
      </c>
      <c r="CQ108" s="84">
        <f>IFERROR(FIND("POLÍCIA CIVIL",consulta_completa__11[[#This Row],[14 - Inst. Atuando no Local]]),0)</f>
        <v>0</v>
      </c>
      <c r="CR108" s="84" t="str">
        <f t="shared" si="54"/>
        <v/>
      </c>
      <c r="CS108" s="84">
        <f>IFERROR(FIND("MARINHA DO BRASIL",consulta_completa__11[[#This Row],[14 - Inst. Atuando no Local]]),0)</f>
        <v>0</v>
      </c>
      <c r="CT108" s="84" t="str">
        <f t="shared" si="55"/>
        <v/>
      </c>
      <c r="CU108" s="84">
        <f>IFERROR(FIND("EMPRESA ESPECIALIZADA EM ATENDIMENTO",consulta_completa__11[[#This Row],[14 - Inst. Atuando no Local]]),0)</f>
        <v>0</v>
      </c>
      <c r="CV108" s="84" t="str">
        <f t="shared" si="56"/>
        <v/>
      </c>
      <c r="CW108" s="84">
        <f>IFERROR(FIND("IBAMA",consulta_completa__11[[#This Row],[14 - Inst. Atuando no Local]]),0)</f>
        <v>0</v>
      </c>
      <c r="CX108" s="84" t="str">
        <f t="shared" si="57"/>
        <v/>
      </c>
      <c r="CY108" s="84" t="str">
        <f>IF(consulta_completa__11[[#This Row],[14 - Inst. Atuando no Local]]="","X","")</f>
        <v/>
      </c>
      <c r="CZ108" s="84">
        <f>IFERROR(FIND("OUTRA (S)",consulta_completa__11[[#This Row],[14 - Inst. Atuando no Local]]),0)</f>
        <v>0</v>
      </c>
      <c r="DA108" s="84" t="str">
        <f t="shared" si="58"/>
        <v/>
      </c>
      <c r="DB108" s="35" t="str">
        <f t="shared" si="59"/>
        <v>Sim</v>
      </c>
      <c r="DC108" s="35" t="str">
        <f t="shared" si="60"/>
        <v>Não</v>
      </c>
      <c r="DD108" s="35" t="str">
        <f t="shared" si="61"/>
        <v>Sim</v>
      </c>
      <c r="DE108" s="87" t="str">
        <f t="shared" si="32"/>
        <v>Federal</v>
      </c>
    </row>
    <row r="109" spans="1:109">
      <c r="A109" s="14">
        <v>202521572016</v>
      </c>
      <c r="B109" s="1">
        <v>45701</v>
      </c>
      <c r="C109" t="s">
        <v>109</v>
      </c>
      <c r="D109" t="s">
        <v>390</v>
      </c>
      <c r="E109" t="s">
        <v>111</v>
      </c>
      <c r="F109" t="s">
        <v>112</v>
      </c>
      <c r="G109" t="s">
        <v>113</v>
      </c>
      <c r="H109" t="s">
        <v>114</v>
      </c>
      <c r="I109" t="s">
        <v>114</v>
      </c>
      <c r="J109" t="s">
        <v>1310</v>
      </c>
      <c r="K109" t="s">
        <v>1311</v>
      </c>
      <c r="L109" t="s">
        <v>323</v>
      </c>
      <c r="M109" t="s">
        <v>118</v>
      </c>
      <c r="N109" t="s">
        <v>119</v>
      </c>
      <c r="O109" t="s">
        <v>228</v>
      </c>
      <c r="P109" t="s">
        <v>142</v>
      </c>
      <c r="Q109" t="s">
        <v>167</v>
      </c>
      <c r="R109" t="s">
        <v>123</v>
      </c>
      <c r="S109" t="s">
        <v>201</v>
      </c>
      <c r="T109" t="s">
        <v>1312</v>
      </c>
      <c r="U109" t="s">
        <v>1313</v>
      </c>
      <c r="V109" t="s">
        <v>1314</v>
      </c>
      <c r="Z109" t="s">
        <v>409</v>
      </c>
      <c r="AA109" t="s">
        <v>398</v>
      </c>
      <c r="AB109" t="s">
        <v>206</v>
      </c>
      <c r="AC109" t="s">
        <v>399</v>
      </c>
      <c r="AD109">
        <v>1</v>
      </c>
      <c r="AE109" t="s">
        <v>206</v>
      </c>
      <c r="AF109" t="s">
        <v>113</v>
      </c>
      <c r="AG109" t="s">
        <v>113</v>
      </c>
      <c r="AH109" t="s">
        <v>131</v>
      </c>
      <c r="AI109" t="s">
        <v>132</v>
      </c>
      <c r="AJ109" t="s">
        <v>131</v>
      </c>
      <c r="AK109" t="s">
        <v>1315</v>
      </c>
      <c r="AL109" t="s">
        <v>1316</v>
      </c>
      <c r="AM109" t="s">
        <v>402</v>
      </c>
      <c r="AN109" t="s">
        <v>113</v>
      </c>
      <c r="AO109" t="s">
        <v>113</v>
      </c>
      <c r="AQ109" t="s">
        <v>211</v>
      </c>
      <c r="AR109" t="s">
        <v>113</v>
      </c>
      <c r="AS109" t="s">
        <v>113</v>
      </c>
      <c r="AT109" t="s">
        <v>113</v>
      </c>
      <c r="AU109" t="s">
        <v>113</v>
      </c>
      <c r="AW109" t="s">
        <v>113</v>
      </c>
      <c r="AX109" s="82">
        <f>IFERROR(FIND("Óbitos/feridos",consulta_completa__11[[#This Row],[13 - Ocorrências/Ambientes Atingidos]]),0)</f>
        <v>0</v>
      </c>
      <c r="AY109" s="83" t="str">
        <f t="shared" si="33"/>
        <v/>
      </c>
      <c r="AZ109" s="82">
        <f>IFERROR(FIND("População afetada/evacuada",consulta_completa__11[[#This Row],[13 - Ocorrências/Ambientes Atingidos]]),0)</f>
        <v>0</v>
      </c>
      <c r="BA109" s="82" t="str">
        <f t="shared" si="34"/>
        <v/>
      </c>
      <c r="BB109" s="82">
        <f>IFERROR(FIND("Suspensão de abastecimento de água",consulta_completa__11[[#This Row],[13 - Ocorrências/Ambientes Atingidos]]),0)</f>
        <v>0</v>
      </c>
      <c r="BC109" s="83" t="str">
        <f t="shared" si="62"/>
        <v/>
      </c>
      <c r="BD109" s="82">
        <f>IFERROR(FIND("Rio/córrego",consulta_completa__11[[#This Row],[13 - Ocorrências/Ambientes Atingidos]]),0)</f>
        <v>0</v>
      </c>
      <c r="BE109" s="83" t="str">
        <f t="shared" si="35"/>
        <v/>
      </c>
      <c r="BF109" s="82">
        <f>IFERROR(FIND("Lago",consulta_completa__11[[#This Row],[13 - Ocorrências/Ambientes Atingidos]]),0)</f>
        <v>0</v>
      </c>
      <c r="BG109" s="83" t="str">
        <f t="shared" si="36"/>
        <v/>
      </c>
      <c r="BH109" s="82">
        <f>IFERROR(FIND("Mar",consulta_completa__11[[#This Row],[13 - Ocorrências/Ambientes Atingidos]]),0)</f>
        <v>1</v>
      </c>
      <c r="BI109" s="83" t="str">
        <f t="shared" si="37"/>
        <v>X</v>
      </c>
      <c r="BJ109" s="82">
        <f>IFERROR(FIND("Praia",consulta_completa__11[[#This Row],[13 - Ocorrências/Ambientes Atingidos]]),0)</f>
        <v>0</v>
      </c>
      <c r="BK109" s="83" t="str">
        <f t="shared" si="38"/>
        <v/>
      </c>
      <c r="BL109" s="82">
        <f>IFERROR(FIND("Solo",consulta_completa__11[[#This Row],[13 - Ocorrências/Ambientes Atingidos]]),0)</f>
        <v>0</v>
      </c>
      <c r="BM109" s="83" t="str">
        <f t="shared" si="39"/>
        <v/>
      </c>
      <c r="BN109" s="82">
        <f>IFERROR(FIND("Águas subterrâneas",consulta_completa__11[[#This Row],[13 - Ocorrências/Ambientes Atingidos]]),0)</f>
        <v>0</v>
      </c>
      <c r="BO109" s="83" t="str">
        <f t="shared" si="40"/>
        <v/>
      </c>
      <c r="BP109" s="82">
        <f>IFERROR(FIND("Atmosfera",consulta_completa__11[[#This Row],[13 - Ocorrências/Ambientes Atingidos]]),0)</f>
        <v>0</v>
      </c>
      <c r="BQ109" s="83" t="str">
        <f t="shared" si="41"/>
        <v/>
      </c>
      <c r="BR109" s="82">
        <f>IFERROR(FIND("Flora",consulta_completa__11[[#This Row],[13 - Ocorrências/Ambientes Atingidos]]),0)</f>
        <v>0</v>
      </c>
      <c r="BS109" s="83" t="str">
        <f t="shared" si="42"/>
        <v/>
      </c>
      <c r="BT109" s="82">
        <f>IFERROR(FIND("Fauna",consulta_completa__11[[#This Row],[13 - Ocorrências/Ambientes Atingidos]]),0)</f>
        <v>0</v>
      </c>
      <c r="BU109" s="83" t="str">
        <f t="shared" si="43"/>
        <v/>
      </c>
      <c r="BV109" s="82">
        <f>IFERROR(FIND("UC federal",consulta_completa__11[[#This Row],[13 - Ocorrências/Ambientes Atingidos]]),0)</f>
        <v>0</v>
      </c>
      <c r="BW109" s="83" t="str">
        <f t="shared" si="44"/>
        <v/>
      </c>
      <c r="BX109" s="82">
        <f>IFERROR(FIND("UC estadual/municipal",consulta_completa__11[[#This Row],[13 - Ocorrências/Ambientes Atingidos]]),0)</f>
        <v>0</v>
      </c>
      <c r="BY109" s="83" t="str">
        <f t="shared" si="45"/>
        <v/>
      </c>
      <c r="BZ109" s="82">
        <f>IFERROR(FIND("Outro(s)",consulta_completa__11[[#This Row],[13 - Ocorrências/Ambientes Atingidos]]),0)</f>
        <v>0</v>
      </c>
      <c r="CA109" s="83" t="str">
        <f t="shared" si="46"/>
        <v/>
      </c>
      <c r="CB109" s="82">
        <f>IFERROR(FIND("Sem dano",consulta_completa__11[[#This Row],[13 - Ocorrências/Ambientes Atingidos]]),0)</f>
        <v>0</v>
      </c>
      <c r="CC109" s="83" t="str">
        <f t="shared" si="47"/>
        <v/>
      </c>
      <c r="CD109" s="82" t="str">
        <f>IF(consulta_completa__11[[#This Row],[13 - Ocorrências/Ambientes Atingidos]]="","X","")</f>
        <v/>
      </c>
      <c r="CE109" s="84">
        <f>IFERROR(FIND("IBAMA",consulta_completa__11[[#This Row],[14 - Inst. Atuando no Local]]),0)</f>
        <v>0</v>
      </c>
      <c r="CF109" s="84" t="str">
        <f t="shared" si="48"/>
        <v/>
      </c>
      <c r="CG109" s="84">
        <f>IFERROR(FIND("OEMA",consulta_completa__11[[#This Row],[14 - Inst. Atuando no Local]]),0)</f>
        <v>0</v>
      </c>
      <c r="CH109" s="84" t="str">
        <f t="shared" si="49"/>
        <v/>
      </c>
      <c r="CI109" s="84">
        <f>IFERROR(FIND("DEFESA CIVIL",consulta_completa__11[[#This Row],[14 - Inst. Atuando no Local]]),0)</f>
        <v>0</v>
      </c>
      <c r="CJ109" s="84" t="str">
        <f t="shared" si="50"/>
        <v/>
      </c>
      <c r="CK109" s="84">
        <f>IFERROR(FIND("CORPO DE BOMBEIROS",consulta_completa__11[[#This Row],[14 - Inst. Atuando no Local]]),0)</f>
        <v>0</v>
      </c>
      <c r="CL109" s="84" t="str">
        <f t="shared" si="51"/>
        <v/>
      </c>
      <c r="CM109" s="84">
        <f>IFERROR(FIND("POLÍCIA RODOVIÁRIA",consulta_completa__11[[#This Row],[14 - Inst. Atuando no Local]]),0)</f>
        <v>0</v>
      </c>
      <c r="CN109" s="84" t="str">
        <f t="shared" si="52"/>
        <v/>
      </c>
      <c r="CO109" s="84">
        <f>IFERROR(FIND("POLÍCIA MILITAR",consulta_completa__11[[#This Row],[14 - Inst. Atuando no Local]]),0)</f>
        <v>0</v>
      </c>
      <c r="CP109" s="84" t="str">
        <f t="shared" si="53"/>
        <v/>
      </c>
      <c r="CQ109" s="84">
        <f>IFERROR(FIND("POLÍCIA CIVIL",consulta_completa__11[[#This Row],[14 - Inst. Atuando no Local]]),0)</f>
        <v>0</v>
      </c>
      <c r="CR109" s="84" t="str">
        <f t="shared" si="54"/>
        <v/>
      </c>
      <c r="CS109" s="84">
        <f>IFERROR(FIND("MARINHA DO BRASIL",consulta_completa__11[[#This Row],[14 - Inst. Atuando no Local]]),0)</f>
        <v>0</v>
      </c>
      <c r="CT109" s="84" t="str">
        <f t="shared" si="55"/>
        <v/>
      </c>
      <c r="CU109" s="84">
        <f>IFERROR(FIND("EMPRESA ESPECIALIZADA EM ATENDIMENTO",consulta_completa__11[[#This Row],[14 - Inst. Atuando no Local]]),0)</f>
        <v>0</v>
      </c>
      <c r="CV109" s="84" t="str">
        <f t="shared" si="56"/>
        <v/>
      </c>
      <c r="CW109" s="84">
        <f>IFERROR(FIND("IBAMA",consulta_completa__11[[#This Row],[14 - Inst. Atuando no Local]]),0)</f>
        <v>0</v>
      </c>
      <c r="CX109" s="84" t="str">
        <f t="shared" si="57"/>
        <v/>
      </c>
      <c r="CY109" s="84" t="str">
        <f>IF(consulta_completa__11[[#This Row],[14 - Inst. Atuando no Local]]="","X","")</f>
        <v/>
      </c>
      <c r="CZ109" s="84">
        <f>IFERROR(FIND("OUTRA (S)",consulta_completa__11[[#This Row],[14 - Inst. Atuando no Local]]),0)</f>
        <v>0</v>
      </c>
      <c r="DA109" s="84" t="str">
        <f t="shared" si="58"/>
        <v/>
      </c>
      <c r="DB109" s="35" t="str">
        <f t="shared" si="59"/>
        <v>Sim</v>
      </c>
      <c r="DC109" s="35" t="str">
        <f t="shared" si="60"/>
        <v>Não</v>
      </c>
      <c r="DD109" s="35" t="str">
        <f t="shared" si="61"/>
        <v>Sim</v>
      </c>
      <c r="DE109" s="87" t="str">
        <f t="shared" si="32"/>
        <v>Federal</v>
      </c>
    </row>
    <row r="110" spans="1:109">
      <c r="A110" s="14">
        <v>20253179230</v>
      </c>
      <c r="B110" s="1">
        <v>45702</v>
      </c>
      <c r="C110" t="s">
        <v>238</v>
      </c>
      <c r="D110" t="s">
        <v>212</v>
      </c>
      <c r="E110" t="s">
        <v>320</v>
      </c>
      <c r="F110" t="s">
        <v>112</v>
      </c>
      <c r="G110" t="s">
        <v>113</v>
      </c>
      <c r="H110" t="s">
        <v>114</v>
      </c>
      <c r="I110" t="s">
        <v>114</v>
      </c>
      <c r="J110" t="s">
        <v>113</v>
      </c>
      <c r="K110" t="s">
        <v>114</v>
      </c>
      <c r="L110" t="s">
        <v>114</v>
      </c>
      <c r="M110" t="s">
        <v>118</v>
      </c>
      <c r="N110" t="s">
        <v>141</v>
      </c>
      <c r="O110" t="s">
        <v>113</v>
      </c>
      <c r="P110" t="s">
        <v>200</v>
      </c>
      <c r="Q110" t="s">
        <v>230</v>
      </c>
      <c r="R110" t="s">
        <v>123</v>
      </c>
      <c r="S110" t="s">
        <v>113</v>
      </c>
      <c r="T110" t="s">
        <v>1317</v>
      </c>
      <c r="U110" t="s">
        <v>113</v>
      </c>
      <c r="V110" t="s">
        <v>1318</v>
      </c>
      <c r="Y110" t="b">
        <v>1</v>
      </c>
      <c r="Z110" t="s">
        <v>1319</v>
      </c>
      <c r="AA110" t="s">
        <v>113</v>
      </c>
      <c r="AB110" t="s">
        <v>1320</v>
      </c>
      <c r="AC110" t="s">
        <v>262</v>
      </c>
      <c r="AD110">
        <v>1</v>
      </c>
      <c r="AE110" t="s">
        <v>113</v>
      </c>
      <c r="AF110" t="s">
        <v>1321</v>
      </c>
      <c r="AG110" t="s">
        <v>1322</v>
      </c>
      <c r="AH110" t="s">
        <v>131</v>
      </c>
      <c r="AI110" t="s">
        <v>131</v>
      </c>
      <c r="AJ110" t="s">
        <v>131</v>
      </c>
      <c r="AK110" t="s">
        <v>1323</v>
      </c>
      <c r="AL110" t="s">
        <v>1324</v>
      </c>
      <c r="AM110" t="s">
        <v>153</v>
      </c>
      <c r="AN110" t="s">
        <v>154</v>
      </c>
      <c r="AO110" t="s">
        <v>155</v>
      </c>
      <c r="AP110">
        <v>6133161070</v>
      </c>
      <c r="AQ110" t="s">
        <v>156</v>
      </c>
      <c r="AR110" t="s">
        <v>113</v>
      </c>
      <c r="AS110" t="s">
        <v>1325</v>
      </c>
      <c r="AT110" t="s">
        <v>113</v>
      </c>
      <c r="AU110" t="s">
        <v>1326</v>
      </c>
      <c r="AW110" t="s">
        <v>113</v>
      </c>
      <c r="AX110" s="82">
        <f>IFERROR(FIND("Óbitos/feridos",consulta_completa__11[[#This Row],[13 - Ocorrências/Ambientes Atingidos]]),0)</f>
        <v>0</v>
      </c>
      <c r="AY110" s="83" t="str">
        <f t="shared" si="33"/>
        <v/>
      </c>
      <c r="AZ110" s="82">
        <f>IFERROR(FIND("População afetada/evacuada",consulta_completa__11[[#This Row],[13 - Ocorrências/Ambientes Atingidos]]),0)</f>
        <v>0</v>
      </c>
      <c r="BA110" s="82" t="str">
        <f t="shared" si="34"/>
        <v/>
      </c>
      <c r="BB110" s="82">
        <f>IFERROR(FIND("Suspensão de abastecimento de água",consulta_completa__11[[#This Row],[13 - Ocorrências/Ambientes Atingidos]]),0)</f>
        <v>0</v>
      </c>
      <c r="BC110" s="83" t="str">
        <f t="shared" si="62"/>
        <v/>
      </c>
      <c r="BD110" s="82">
        <f>IFERROR(FIND("Rio/córrego",consulta_completa__11[[#This Row],[13 - Ocorrências/Ambientes Atingidos]]),0)</f>
        <v>0</v>
      </c>
      <c r="BE110" s="83" t="str">
        <f t="shared" si="35"/>
        <v/>
      </c>
      <c r="BF110" s="82">
        <f>IFERROR(FIND("Lago",consulta_completa__11[[#This Row],[13 - Ocorrências/Ambientes Atingidos]]),0)</f>
        <v>0</v>
      </c>
      <c r="BG110" s="83" t="str">
        <f t="shared" si="36"/>
        <v/>
      </c>
      <c r="BH110" s="82">
        <f>IFERROR(FIND("Mar",consulta_completa__11[[#This Row],[13 - Ocorrências/Ambientes Atingidos]]),0)</f>
        <v>1</v>
      </c>
      <c r="BI110" s="83" t="str">
        <f t="shared" si="37"/>
        <v>X</v>
      </c>
      <c r="BJ110" s="82">
        <f>IFERROR(FIND("Praia",consulta_completa__11[[#This Row],[13 - Ocorrências/Ambientes Atingidos]]),0)</f>
        <v>0</v>
      </c>
      <c r="BK110" s="83" t="str">
        <f t="shared" si="38"/>
        <v/>
      </c>
      <c r="BL110" s="82">
        <f>IFERROR(FIND("Solo",consulta_completa__11[[#This Row],[13 - Ocorrências/Ambientes Atingidos]]),0)</f>
        <v>0</v>
      </c>
      <c r="BM110" s="83" t="str">
        <f t="shared" si="39"/>
        <v/>
      </c>
      <c r="BN110" s="82">
        <f>IFERROR(FIND("Águas subterrâneas",consulta_completa__11[[#This Row],[13 - Ocorrências/Ambientes Atingidos]]),0)</f>
        <v>0</v>
      </c>
      <c r="BO110" s="83" t="str">
        <f t="shared" si="40"/>
        <v/>
      </c>
      <c r="BP110" s="82">
        <f>IFERROR(FIND("Atmosfera",consulta_completa__11[[#This Row],[13 - Ocorrências/Ambientes Atingidos]]),0)</f>
        <v>0</v>
      </c>
      <c r="BQ110" s="83" t="str">
        <f t="shared" si="41"/>
        <v/>
      </c>
      <c r="BR110" s="82">
        <f>IFERROR(FIND("Flora",consulta_completa__11[[#This Row],[13 - Ocorrências/Ambientes Atingidos]]),0)</f>
        <v>0</v>
      </c>
      <c r="BS110" s="83" t="str">
        <f t="shared" si="42"/>
        <v/>
      </c>
      <c r="BT110" s="82">
        <f>IFERROR(FIND("Fauna",consulta_completa__11[[#This Row],[13 - Ocorrências/Ambientes Atingidos]]),0)</f>
        <v>0</v>
      </c>
      <c r="BU110" s="83" t="str">
        <f t="shared" si="43"/>
        <v/>
      </c>
      <c r="BV110" s="82">
        <f>IFERROR(FIND("UC federal",consulta_completa__11[[#This Row],[13 - Ocorrências/Ambientes Atingidos]]),0)</f>
        <v>0</v>
      </c>
      <c r="BW110" s="83" t="str">
        <f t="shared" si="44"/>
        <v/>
      </c>
      <c r="BX110" s="82">
        <f>IFERROR(FIND("UC estadual/municipal",consulta_completa__11[[#This Row],[13 - Ocorrências/Ambientes Atingidos]]),0)</f>
        <v>0</v>
      </c>
      <c r="BY110" s="83" t="str">
        <f t="shared" si="45"/>
        <v/>
      </c>
      <c r="BZ110" s="82">
        <f>IFERROR(FIND("Outro(s)",consulta_completa__11[[#This Row],[13 - Ocorrências/Ambientes Atingidos]]),0)</f>
        <v>0</v>
      </c>
      <c r="CA110" s="83" t="str">
        <f t="shared" si="46"/>
        <v/>
      </c>
      <c r="CB110" s="82">
        <f>IFERROR(FIND("Sem dano",consulta_completa__11[[#This Row],[13 - Ocorrências/Ambientes Atingidos]]),0)</f>
        <v>0</v>
      </c>
      <c r="CC110" s="83" t="str">
        <f t="shared" si="47"/>
        <v/>
      </c>
      <c r="CD110" s="82" t="str">
        <f>IF(consulta_completa__11[[#This Row],[13 - Ocorrências/Ambientes Atingidos]]="","X","")</f>
        <v/>
      </c>
      <c r="CE110" s="84">
        <f>IFERROR(FIND("IBAMA",consulta_completa__11[[#This Row],[14 - Inst. Atuando no Local]]),0)</f>
        <v>0</v>
      </c>
      <c r="CF110" s="84" t="str">
        <f t="shared" si="48"/>
        <v/>
      </c>
      <c r="CG110" s="84">
        <f>IFERROR(FIND("OEMA",consulta_completa__11[[#This Row],[14 - Inst. Atuando no Local]]),0)</f>
        <v>0</v>
      </c>
      <c r="CH110" s="84" t="str">
        <f t="shared" si="49"/>
        <v/>
      </c>
      <c r="CI110" s="84">
        <f>IFERROR(FIND("DEFESA CIVIL",consulta_completa__11[[#This Row],[14 - Inst. Atuando no Local]]),0)</f>
        <v>0</v>
      </c>
      <c r="CJ110" s="84" t="str">
        <f t="shared" si="50"/>
        <v/>
      </c>
      <c r="CK110" s="84">
        <f>IFERROR(FIND("CORPO DE BOMBEIROS",consulta_completa__11[[#This Row],[14 - Inst. Atuando no Local]]),0)</f>
        <v>0</v>
      </c>
      <c r="CL110" s="84" t="str">
        <f t="shared" si="51"/>
        <v/>
      </c>
      <c r="CM110" s="84">
        <f>IFERROR(FIND("POLÍCIA RODOVIÁRIA",consulta_completa__11[[#This Row],[14 - Inst. Atuando no Local]]),0)</f>
        <v>0</v>
      </c>
      <c r="CN110" s="84" t="str">
        <f t="shared" si="52"/>
        <v/>
      </c>
      <c r="CO110" s="84">
        <f>IFERROR(FIND("POLÍCIA MILITAR",consulta_completa__11[[#This Row],[14 - Inst. Atuando no Local]]),0)</f>
        <v>0</v>
      </c>
      <c r="CP110" s="84" t="str">
        <f t="shared" si="53"/>
        <v/>
      </c>
      <c r="CQ110" s="84">
        <f>IFERROR(FIND("POLÍCIA CIVIL",consulta_completa__11[[#This Row],[14 - Inst. Atuando no Local]]),0)</f>
        <v>0</v>
      </c>
      <c r="CR110" s="84" t="str">
        <f t="shared" si="54"/>
        <v/>
      </c>
      <c r="CS110" s="84">
        <f>IFERROR(FIND("MARINHA DO BRASIL",consulta_completa__11[[#This Row],[14 - Inst. Atuando no Local]]),0)</f>
        <v>0</v>
      </c>
      <c r="CT110" s="84" t="str">
        <f t="shared" si="55"/>
        <v/>
      </c>
      <c r="CU110" s="84">
        <f>IFERROR(FIND("EMPRESA ESPECIALIZADA EM ATENDIMENTO",consulta_completa__11[[#This Row],[14 - Inst. Atuando no Local]]),0)</f>
        <v>0</v>
      </c>
      <c r="CV110" s="84" t="str">
        <f t="shared" si="56"/>
        <v/>
      </c>
      <c r="CW110" s="84">
        <f>IFERROR(FIND("IBAMA",consulta_completa__11[[#This Row],[14 - Inst. Atuando no Local]]),0)</f>
        <v>0</v>
      </c>
      <c r="CX110" s="84" t="str">
        <f t="shared" si="57"/>
        <v/>
      </c>
      <c r="CY110" s="84" t="str">
        <f>IF(consulta_completa__11[[#This Row],[14 - Inst. Atuando no Local]]="","X","")</f>
        <v/>
      </c>
      <c r="CZ110" s="84">
        <f>IFERROR(FIND("OUTRA (S)",consulta_completa__11[[#This Row],[14 - Inst. Atuando no Local]]),0)</f>
        <v>0</v>
      </c>
      <c r="DA110" s="84" t="str">
        <f t="shared" si="58"/>
        <v/>
      </c>
      <c r="DB110" s="35" t="str">
        <f t="shared" si="59"/>
        <v>Sim</v>
      </c>
      <c r="DC110" s="35" t="str">
        <f t="shared" si="60"/>
        <v>Não</v>
      </c>
      <c r="DD110" s="35" t="str">
        <f t="shared" si="61"/>
        <v>Sim</v>
      </c>
      <c r="DE110" s="87" t="str">
        <f t="shared" si="32"/>
        <v>Federal</v>
      </c>
    </row>
    <row r="111" spans="1:109">
      <c r="A111" s="14">
        <v>202521446814</v>
      </c>
      <c r="B111" s="1">
        <v>45702</v>
      </c>
      <c r="C111" t="s">
        <v>1327</v>
      </c>
      <c r="D111" t="s">
        <v>180</v>
      </c>
      <c r="E111" t="s">
        <v>286</v>
      </c>
      <c r="F111" t="s">
        <v>112</v>
      </c>
      <c r="G111" t="s">
        <v>1328</v>
      </c>
      <c r="H111" t="s">
        <v>1329</v>
      </c>
      <c r="I111" t="s">
        <v>648</v>
      </c>
      <c r="J111" t="s">
        <v>113</v>
      </c>
      <c r="K111" t="s">
        <v>114</v>
      </c>
      <c r="L111" t="s">
        <v>114</v>
      </c>
      <c r="M111" t="s">
        <v>140</v>
      </c>
      <c r="N111" t="s">
        <v>680</v>
      </c>
      <c r="O111" t="s">
        <v>228</v>
      </c>
      <c r="P111" t="s">
        <v>200</v>
      </c>
      <c r="Q111" t="s">
        <v>230</v>
      </c>
      <c r="R111" t="s">
        <v>123</v>
      </c>
      <c r="S111" t="s">
        <v>113</v>
      </c>
      <c r="T111" t="s">
        <v>1330</v>
      </c>
      <c r="U111" t="s">
        <v>113</v>
      </c>
      <c r="V111" t="s">
        <v>113</v>
      </c>
      <c r="Z111" t="s">
        <v>1331</v>
      </c>
      <c r="AA111" t="s">
        <v>113</v>
      </c>
      <c r="AB111" t="s">
        <v>1332</v>
      </c>
      <c r="AC111" t="s">
        <v>1333</v>
      </c>
      <c r="AD111">
        <v>0</v>
      </c>
      <c r="AE111" t="s">
        <v>1334</v>
      </c>
      <c r="AF111" t="s">
        <v>113</v>
      </c>
      <c r="AG111" t="s">
        <v>113</v>
      </c>
      <c r="AH111" t="s">
        <v>131</v>
      </c>
      <c r="AI111" t="s">
        <v>131</v>
      </c>
      <c r="AJ111" t="s">
        <v>131</v>
      </c>
      <c r="AK111" t="s">
        <v>1335</v>
      </c>
      <c r="AL111" t="s">
        <v>113</v>
      </c>
      <c r="AM111" t="s">
        <v>692</v>
      </c>
      <c r="AN111" t="s">
        <v>693</v>
      </c>
      <c r="AO111" t="s">
        <v>1062</v>
      </c>
      <c r="AP111">
        <v>6236238900</v>
      </c>
      <c r="AQ111" t="s">
        <v>695</v>
      </c>
      <c r="AR111" t="s">
        <v>113</v>
      </c>
      <c r="AS111" t="s">
        <v>113</v>
      </c>
      <c r="AT111" t="s">
        <v>113</v>
      </c>
      <c r="AU111" t="s">
        <v>113</v>
      </c>
      <c r="AW111" t="s">
        <v>113</v>
      </c>
      <c r="AX111" s="82">
        <f>IFERROR(FIND("Óbitos/feridos",consulta_completa__11[[#This Row],[13 - Ocorrências/Ambientes Atingidos]]),0)</f>
        <v>0</v>
      </c>
      <c r="AY111" s="83" t="str">
        <f t="shared" si="33"/>
        <v/>
      </c>
      <c r="AZ111" s="82">
        <f>IFERROR(FIND("População afetada/evacuada",consulta_completa__11[[#This Row],[13 - Ocorrências/Ambientes Atingidos]]),0)</f>
        <v>0</v>
      </c>
      <c r="BA111" s="82" t="str">
        <f t="shared" si="34"/>
        <v/>
      </c>
      <c r="BB111" s="82">
        <f>IFERROR(FIND("Suspensão de abastecimento de água",consulta_completa__11[[#This Row],[13 - Ocorrências/Ambientes Atingidos]]),0)</f>
        <v>0</v>
      </c>
      <c r="BC111" s="83" t="str">
        <f t="shared" si="62"/>
        <v/>
      </c>
      <c r="BD111" s="82">
        <f>IFERROR(FIND("Rio/córrego",consulta_completa__11[[#This Row],[13 - Ocorrências/Ambientes Atingidos]]),0)</f>
        <v>0</v>
      </c>
      <c r="BE111" s="83" t="str">
        <f t="shared" si="35"/>
        <v/>
      </c>
      <c r="BF111" s="82">
        <f>IFERROR(FIND("Lago",consulta_completa__11[[#This Row],[13 - Ocorrências/Ambientes Atingidos]]),0)</f>
        <v>0</v>
      </c>
      <c r="BG111" s="83" t="str">
        <f t="shared" si="36"/>
        <v/>
      </c>
      <c r="BH111" s="82">
        <f>IFERROR(FIND("Mar",consulta_completa__11[[#This Row],[13 - Ocorrências/Ambientes Atingidos]]),0)</f>
        <v>0</v>
      </c>
      <c r="BI111" s="83" t="str">
        <f t="shared" si="37"/>
        <v/>
      </c>
      <c r="BJ111" s="82">
        <f>IFERROR(FIND("Praia",consulta_completa__11[[#This Row],[13 - Ocorrências/Ambientes Atingidos]]),0)</f>
        <v>0</v>
      </c>
      <c r="BK111" s="83" t="str">
        <f t="shared" si="38"/>
        <v/>
      </c>
      <c r="BL111" s="82">
        <f>IFERROR(FIND("Solo",consulta_completa__11[[#This Row],[13 - Ocorrências/Ambientes Atingidos]]),0)</f>
        <v>1</v>
      </c>
      <c r="BM111" s="83" t="str">
        <f t="shared" si="39"/>
        <v>X</v>
      </c>
      <c r="BN111" s="82">
        <f>IFERROR(FIND("Águas subterrâneas",consulta_completa__11[[#This Row],[13 - Ocorrências/Ambientes Atingidos]]),0)</f>
        <v>0</v>
      </c>
      <c r="BO111" s="83" t="str">
        <f t="shared" si="40"/>
        <v/>
      </c>
      <c r="BP111" s="82">
        <f>IFERROR(FIND("Atmosfera",consulta_completa__11[[#This Row],[13 - Ocorrências/Ambientes Atingidos]]),0)</f>
        <v>0</v>
      </c>
      <c r="BQ111" s="83" t="str">
        <f t="shared" si="41"/>
        <v/>
      </c>
      <c r="BR111" s="82">
        <f>IFERROR(FIND("Flora",consulta_completa__11[[#This Row],[13 - Ocorrências/Ambientes Atingidos]]),0)</f>
        <v>0</v>
      </c>
      <c r="BS111" s="83" t="str">
        <f t="shared" si="42"/>
        <v/>
      </c>
      <c r="BT111" s="82">
        <f>IFERROR(FIND("Fauna",consulta_completa__11[[#This Row],[13 - Ocorrências/Ambientes Atingidos]]),0)</f>
        <v>0</v>
      </c>
      <c r="BU111" s="83" t="str">
        <f t="shared" si="43"/>
        <v/>
      </c>
      <c r="BV111" s="82">
        <f>IFERROR(FIND("UC federal",consulta_completa__11[[#This Row],[13 - Ocorrências/Ambientes Atingidos]]),0)</f>
        <v>0</v>
      </c>
      <c r="BW111" s="83" t="str">
        <f t="shared" si="44"/>
        <v/>
      </c>
      <c r="BX111" s="82">
        <f>IFERROR(FIND("UC estadual/municipal",consulta_completa__11[[#This Row],[13 - Ocorrências/Ambientes Atingidos]]),0)</f>
        <v>0</v>
      </c>
      <c r="BY111" s="83" t="str">
        <f t="shared" si="45"/>
        <v/>
      </c>
      <c r="BZ111" s="82">
        <f>IFERROR(FIND("Outro(s)",consulta_completa__11[[#This Row],[13 - Ocorrências/Ambientes Atingidos]]),0)</f>
        <v>0</v>
      </c>
      <c r="CA111" s="83" t="str">
        <f t="shared" si="46"/>
        <v/>
      </c>
      <c r="CB111" s="82">
        <f>IFERROR(FIND("Sem dano",consulta_completa__11[[#This Row],[13 - Ocorrências/Ambientes Atingidos]]),0)</f>
        <v>0</v>
      </c>
      <c r="CC111" s="83" t="str">
        <f t="shared" si="47"/>
        <v/>
      </c>
      <c r="CD111" s="82" t="str">
        <f>IF(consulta_completa__11[[#This Row],[13 - Ocorrências/Ambientes Atingidos]]="","X","")</f>
        <v/>
      </c>
      <c r="CE111" s="84">
        <f>IFERROR(FIND("IBAMA",consulta_completa__11[[#This Row],[14 - Inst. Atuando no Local]]),0)</f>
        <v>0</v>
      </c>
      <c r="CF111" s="84" t="str">
        <f t="shared" si="48"/>
        <v/>
      </c>
      <c r="CG111" s="84">
        <f>IFERROR(FIND("OEMA",consulta_completa__11[[#This Row],[14 - Inst. Atuando no Local]]),0)</f>
        <v>0</v>
      </c>
      <c r="CH111" s="84" t="str">
        <f t="shared" si="49"/>
        <v/>
      </c>
      <c r="CI111" s="84">
        <f>IFERROR(FIND("DEFESA CIVIL",consulta_completa__11[[#This Row],[14 - Inst. Atuando no Local]]),0)</f>
        <v>0</v>
      </c>
      <c r="CJ111" s="84" t="str">
        <f t="shared" si="50"/>
        <v/>
      </c>
      <c r="CK111" s="84">
        <f>IFERROR(FIND("CORPO DE BOMBEIROS",consulta_completa__11[[#This Row],[14 - Inst. Atuando no Local]]),0)</f>
        <v>0</v>
      </c>
      <c r="CL111" s="84" t="str">
        <f t="shared" si="51"/>
        <v/>
      </c>
      <c r="CM111" s="84">
        <f>IFERROR(FIND("POLÍCIA RODOVIÁRIA",consulta_completa__11[[#This Row],[14 - Inst. Atuando no Local]]),0)</f>
        <v>0</v>
      </c>
      <c r="CN111" s="84" t="str">
        <f t="shared" si="52"/>
        <v/>
      </c>
      <c r="CO111" s="84">
        <f>IFERROR(FIND("POLÍCIA MILITAR",consulta_completa__11[[#This Row],[14 - Inst. Atuando no Local]]),0)</f>
        <v>0</v>
      </c>
      <c r="CP111" s="84" t="str">
        <f t="shared" si="53"/>
        <v/>
      </c>
      <c r="CQ111" s="84">
        <f>IFERROR(FIND("POLÍCIA CIVIL",consulta_completa__11[[#This Row],[14 - Inst. Atuando no Local]]),0)</f>
        <v>0</v>
      </c>
      <c r="CR111" s="84" t="str">
        <f t="shared" si="54"/>
        <v/>
      </c>
      <c r="CS111" s="84">
        <f>IFERROR(FIND("MARINHA DO BRASIL",consulta_completa__11[[#This Row],[14 - Inst. Atuando no Local]]),0)</f>
        <v>0</v>
      </c>
      <c r="CT111" s="84" t="str">
        <f t="shared" si="55"/>
        <v/>
      </c>
      <c r="CU111" s="84">
        <f>IFERROR(FIND("EMPRESA ESPECIALIZADA EM ATENDIMENTO",consulta_completa__11[[#This Row],[14 - Inst. Atuando no Local]]),0)</f>
        <v>0</v>
      </c>
      <c r="CV111" s="84" t="str">
        <f t="shared" si="56"/>
        <v/>
      </c>
      <c r="CW111" s="84">
        <f>IFERROR(FIND("IBAMA",consulta_completa__11[[#This Row],[14 - Inst. Atuando no Local]]),0)</f>
        <v>0</v>
      </c>
      <c r="CX111" s="84" t="str">
        <f t="shared" si="57"/>
        <v/>
      </c>
      <c r="CY111" s="84" t="str">
        <f>IF(consulta_completa__11[[#This Row],[14 - Inst. Atuando no Local]]="","X","")</f>
        <v/>
      </c>
      <c r="CZ111" s="84">
        <f>IFERROR(FIND("OUTRA (S)",consulta_completa__11[[#This Row],[14 - Inst. Atuando no Local]]),0)</f>
        <v>0</v>
      </c>
      <c r="DA111" s="84" t="str">
        <f t="shared" si="58"/>
        <v/>
      </c>
      <c r="DB111" s="35" t="str">
        <f t="shared" si="59"/>
        <v>Sim</v>
      </c>
      <c r="DC111" s="35" t="str">
        <f t="shared" si="60"/>
        <v>Não</v>
      </c>
      <c r="DD111" s="35" t="str">
        <f t="shared" si="61"/>
        <v>Sim</v>
      </c>
      <c r="DE111" s="87" t="str">
        <f t="shared" si="32"/>
        <v>Sem informação</v>
      </c>
    </row>
    <row r="112" spans="1:109">
      <c r="A112" s="14">
        <v>202521450423</v>
      </c>
      <c r="B112" s="1">
        <v>45702</v>
      </c>
      <c r="C112" t="s">
        <v>1336</v>
      </c>
      <c r="D112" t="s">
        <v>161</v>
      </c>
      <c r="E112" t="s">
        <v>162</v>
      </c>
      <c r="F112" t="s">
        <v>163</v>
      </c>
      <c r="G112" t="s">
        <v>113</v>
      </c>
      <c r="H112" t="s">
        <v>114</v>
      </c>
      <c r="I112" t="s">
        <v>114</v>
      </c>
      <c r="J112" t="s">
        <v>1337</v>
      </c>
      <c r="K112" t="s">
        <v>1338</v>
      </c>
      <c r="L112" t="s">
        <v>1339</v>
      </c>
      <c r="M112" t="s">
        <v>140</v>
      </c>
      <c r="N112" t="s">
        <v>113</v>
      </c>
      <c r="O112" t="s">
        <v>239</v>
      </c>
      <c r="P112" t="s">
        <v>200</v>
      </c>
      <c r="Q112" t="s">
        <v>143</v>
      </c>
      <c r="R112" t="s">
        <v>123</v>
      </c>
      <c r="S112" t="s">
        <v>113</v>
      </c>
      <c r="T112" t="s">
        <v>1340</v>
      </c>
      <c r="U112" t="s">
        <v>1341</v>
      </c>
      <c r="V112" t="s">
        <v>1342</v>
      </c>
      <c r="Z112" t="s">
        <v>1343</v>
      </c>
      <c r="AA112" t="s">
        <v>1344</v>
      </c>
      <c r="AB112" t="s">
        <v>1345</v>
      </c>
      <c r="AC112" t="s">
        <v>173</v>
      </c>
      <c r="AD112">
        <v>1</v>
      </c>
      <c r="AE112" t="s">
        <v>113</v>
      </c>
      <c r="AF112" t="s">
        <v>113</v>
      </c>
      <c r="AG112" t="s">
        <v>113</v>
      </c>
      <c r="AH112" t="s">
        <v>131</v>
      </c>
      <c r="AI112" t="s">
        <v>131</v>
      </c>
      <c r="AJ112" t="s">
        <v>132</v>
      </c>
      <c r="AK112" t="s">
        <v>113</v>
      </c>
      <c r="AL112" t="s">
        <v>1346</v>
      </c>
      <c r="AM112" t="s">
        <v>1347</v>
      </c>
      <c r="AN112" t="s">
        <v>358</v>
      </c>
      <c r="AO112" t="s">
        <v>177</v>
      </c>
      <c r="AP112">
        <v>16991797303</v>
      </c>
      <c r="AQ112" t="s">
        <v>1348</v>
      </c>
      <c r="AR112" t="s">
        <v>113</v>
      </c>
      <c r="AS112" t="s">
        <v>113</v>
      </c>
      <c r="AT112" t="s">
        <v>113</v>
      </c>
      <c r="AU112" t="s">
        <v>113</v>
      </c>
      <c r="AW112" t="s">
        <v>113</v>
      </c>
      <c r="AX112" s="82">
        <f>IFERROR(FIND("Óbitos/feridos",consulta_completa__11[[#This Row],[13 - Ocorrências/Ambientes Atingidos]]),0)</f>
        <v>0</v>
      </c>
      <c r="AY112" s="83" t="str">
        <f t="shared" si="33"/>
        <v/>
      </c>
      <c r="AZ112" s="82">
        <f>IFERROR(FIND("População afetada/evacuada",consulta_completa__11[[#This Row],[13 - Ocorrências/Ambientes Atingidos]]),0)</f>
        <v>0</v>
      </c>
      <c r="BA112" s="82" t="str">
        <f t="shared" si="34"/>
        <v/>
      </c>
      <c r="BB112" s="82">
        <f>IFERROR(FIND("Suspensão de abastecimento de água",consulta_completa__11[[#This Row],[13 - Ocorrências/Ambientes Atingidos]]),0)</f>
        <v>0</v>
      </c>
      <c r="BC112" s="83" t="str">
        <f t="shared" si="62"/>
        <v/>
      </c>
      <c r="BD112" s="82">
        <f>IFERROR(FIND("Rio/córrego",consulta_completa__11[[#This Row],[13 - Ocorrências/Ambientes Atingidos]]),0)</f>
        <v>0</v>
      </c>
      <c r="BE112" s="83" t="str">
        <f t="shared" si="35"/>
        <v/>
      </c>
      <c r="BF112" s="82">
        <f>IFERROR(FIND("Lago",consulta_completa__11[[#This Row],[13 - Ocorrências/Ambientes Atingidos]]),0)</f>
        <v>0</v>
      </c>
      <c r="BG112" s="83" t="str">
        <f t="shared" si="36"/>
        <v/>
      </c>
      <c r="BH112" s="82">
        <f>IFERROR(FIND("Mar",consulta_completa__11[[#This Row],[13 - Ocorrências/Ambientes Atingidos]]),0)</f>
        <v>0</v>
      </c>
      <c r="BI112" s="83" t="str">
        <f t="shared" si="37"/>
        <v/>
      </c>
      <c r="BJ112" s="82">
        <f>IFERROR(FIND("Praia",consulta_completa__11[[#This Row],[13 - Ocorrências/Ambientes Atingidos]]),0)</f>
        <v>0</v>
      </c>
      <c r="BK112" s="83" t="str">
        <f t="shared" si="38"/>
        <v/>
      </c>
      <c r="BL112" s="82">
        <f>IFERROR(FIND("Solo",consulta_completa__11[[#This Row],[13 - Ocorrências/Ambientes Atingidos]]),0)</f>
        <v>1</v>
      </c>
      <c r="BM112" s="83" t="str">
        <f t="shared" si="39"/>
        <v>X</v>
      </c>
      <c r="BN112" s="82">
        <f>IFERROR(FIND("Águas subterrâneas",consulta_completa__11[[#This Row],[13 - Ocorrências/Ambientes Atingidos]]),0)</f>
        <v>0</v>
      </c>
      <c r="BO112" s="83" t="str">
        <f t="shared" si="40"/>
        <v/>
      </c>
      <c r="BP112" s="82">
        <f>IFERROR(FIND("Atmosfera",consulta_completa__11[[#This Row],[13 - Ocorrências/Ambientes Atingidos]]),0)</f>
        <v>0</v>
      </c>
      <c r="BQ112" s="83" t="str">
        <f t="shared" si="41"/>
        <v/>
      </c>
      <c r="BR112" s="82">
        <f>IFERROR(FIND("Flora",consulta_completa__11[[#This Row],[13 - Ocorrências/Ambientes Atingidos]]),0)</f>
        <v>0</v>
      </c>
      <c r="BS112" s="83" t="str">
        <f t="shared" si="42"/>
        <v/>
      </c>
      <c r="BT112" s="82">
        <f>IFERROR(FIND("Fauna",consulta_completa__11[[#This Row],[13 - Ocorrências/Ambientes Atingidos]]),0)</f>
        <v>0</v>
      </c>
      <c r="BU112" s="83" t="str">
        <f t="shared" si="43"/>
        <v/>
      </c>
      <c r="BV112" s="82">
        <f>IFERROR(FIND("UC federal",consulta_completa__11[[#This Row],[13 - Ocorrências/Ambientes Atingidos]]),0)</f>
        <v>0</v>
      </c>
      <c r="BW112" s="83" t="str">
        <f t="shared" si="44"/>
        <v/>
      </c>
      <c r="BX112" s="82">
        <f>IFERROR(FIND("UC estadual/municipal",consulta_completa__11[[#This Row],[13 - Ocorrências/Ambientes Atingidos]]),0)</f>
        <v>0</v>
      </c>
      <c r="BY112" s="83" t="str">
        <f t="shared" si="45"/>
        <v/>
      </c>
      <c r="BZ112" s="82">
        <f>IFERROR(FIND("Outro(s)",consulta_completa__11[[#This Row],[13 - Ocorrências/Ambientes Atingidos]]),0)</f>
        <v>0</v>
      </c>
      <c r="CA112" s="83" t="str">
        <f t="shared" si="46"/>
        <v/>
      </c>
      <c r="CB112" s="82">
        <f>IFERROR(FIND("Sem dano",consulta_completa__11[[#This Row],[13 - Ocorrências/Ambientes Atingidos]]),0)</f>
        <v>0</v>
      </c>
      <c r="CC112" s="83" t="str">
        <f t="shared" si="47"/>
        <v/>
      </c>
      <c r="CD112" s="82" t="str">
        <f>IF(consulta_completa__11[[#This Row],[13 - Ocorrências/Ambientes Atingidos]]="","X","")</f>
        <v/>
      </c>
      <c r="CE112" s="84">
        <f>IFERROR(FIND("IBAMA",consulta_completa__11[[#This Row],[14 - Inst. Atuando no Local]]),0)</f>
        <v>0</v>
      </c>
      <c r="CF112" s="84" t="str">
        <f t="shared" si="48"/>
        <v/>
      </c>
      <c r="CG112" s="84">
        <f>IFERROR(FIND("OEMA",consulta_completa__11[[#This Row],[14 - Inst. Atuando no Local]]),0)</f>
        <v>0</v>
      </c>
      <c r="CH112" s="84" t="str">
        <f t="shared" si="49"/>
        <v/>
      </c>
      <c r="CI112" s="84">
        <f>IFERROR(FIND("DEFESA CIVIL",consulta_completa__11[[#This Row],[14 - Inst. Atuando no Local]]),0)</f>
        <v>0</v>
      </c>
      <c r="CJ112" s="84" t="str">
        <f t="shared" si="50"/>
        <v/>
      </c>
      <c r="CK112" s="84">
        <f>IFERROR(FIND("CORPO DE BOMBEIROS",consulta_completa__11[[#This Row],[14 - Inst. Atuando no Local]]),0)</f>
        <v>0</v>
      </c>
      <c r="CL112" s="84" t="str">
        <f t="shared" si="51"/>
        <v/>
      </c>
      <c r="CM112" s="84">
        <f>IFERROR(FIND("POLÍCIA RODOVIÁRIA",consulta_completa__11[[#This Row],[14 - Inst. Atuando no Local]]),0)</f>
        <v>0</v>
      </c>
      <c r="CN112" s="84" t="str">
        <f t="shared" si="52"/>
        <v/>
      </c>
      <c r="CO112" s="84">
        <f>IFERROR(FIND("POLÍCIA MILITAR",consulta_completa__11[[#This Row],[14 - Inst. Atuando no Local]]),0)</f>
        <v>0</v>
      </c>
      <c r="CP112" s="84" t="str">
        <f t="shared" si="53"/>
        <v/>
      </c>
      <c r="CQ112" s="84">
        <f>IFERROR(FIND("POLÍCIA CIVIL",consulta_completa__11[[#This Row],[14 - Inst. Atuando no Local]]),0)</f>
        <v>0</v>
      </c>
      <c r="CR112" s="84" t="str">
        <f t="shared" si="54"/>
        <v/>
      </c>
      <c r="CS112" s="84">
        <f>IFERROR(FIND("MARINHA DO BRASIL",consulta_completa__11[[#This Row],[14 - Inst. Atuando no Local]]),0)</f>
        <v>0</v>
      </c>
      <c r="CT112" s="84" t="str">
        <f t="shared" si="55"/>
        <v/>
      </c>
      <c r="CU112" s="84">
        <f>IFERROR(FIND("EMPRESA ESPECIALIZADA EM ATENDIMENTO",consulta_completa__11[[#This Row],[14 - Inst. Atuando no Local]]),0)</f>
        <v>0</v>
      </c>
      <c r="CV112" s="84" t="str">
        <f t="shared" si="56"/>
        <v/>
      </c>
      <c r="CW112" s="84">
        <f>IFERROR(FIND("IBAMA",consulta_completa__11[[#This Row],[14 - Inst. Atuando no Local]]),0)</f>
        <v>0</v>
      </c>
      <c r="CX112" s="84" t="str">
        <f t="shared" si="57"/>
        <v/>
      </c>
      <c r="CY112" s="84" t="str">
        <f>IF(consulta_completa__11[[#This Row],[14 - Inst. Atuando no Local]]="","X","")</f>
        <v>X</v>
      </c>
      <c r="CZ112" s="84">
        <f>IFERROR(FIND("OUTRA (S)",consulta_completa__11[[#This Row],[14 - Inst. Atuando no Local]]),0)</f>
        <v>0</v>
      </c>
      <c r="DA112" s="84" t="str">
        <f t="shared" si="58"/>
        <v/>
      </c>
      <c r="DB112" s="35" t="str">
        <f t="shared" si="59"/>
        <v>Sim</v>
      </c>
      <c r="DC112" s="35" t="str">
        <f t="shared" si="60"/>
        <v>Não</v>
      </c>
      <c r="DD112" s="35" t="str">
        <f t="shared" si="61"/>
        <v>Sim</v>
      </c>
      <c r="DE112" s="87" t="str">
        <f t="shared" si="32"/>
        <v>Federal</v>
      </c>
    </row>
    <row r="113" spans="1:109">
      <c r="A113" s="14">
        <v>202521461213</v>
      </c>
      <c r="B113" s="1">
        <v>45702</v>
      </c>
      <c r="C113" t="s">
        <v>1349</v>
      </c>
      <c r="D113" t="s">
        <v>161</v>
      </c>
      <c r="E113" t="s">
        <v>286</v>
      </c>
      <c r="F113" t="s">
        <v>112</v>
      </c>
      <c r="G113" t="s">
        <v>1350</v>
      </c>
      <c r="H113" t="s">
        <v>1351</v>
      </c>
      <c r="I113" t="s">
        <v>1352</v>
      </c>
      <c r="J113" t="s">
        <v>113</v>
      </c>
      <c r="K113" t="s">
        <v>114</v>
      </c>
      <c r="L113" t="s">
        <v>114</v>
      </c>
      <c r="M113" t="s">
        <v>113</v>
      </c>
      <c r="N113" t="s">
        <v>1353</v>
      </c>
      <c r="O113" t="s">
        <v>239</v>
      </c>
      <c r="P113" t="s">
        <v>200</v>
      </c>
      <c r="Q113" t="s">
        <v>122</v>
      </c>
      <c r="R113" t="s">
        <v>123</v>
      </c>
      <c r="S113" t="s">
        <v>113</v>
      </c>
      <c r="T113" t="s">
        <v>1354</v>
      </c>
      <c r="U113" t="s">
        <v>1355</v>
      </c>
      <c r="V113" t="s">
        <v>113</v>
      </c>
      <c r="Z113" t="s">
        <v>113</v>
      </c>
      <c r="AA113" t="s">
        <v>113</v>
      </c>
      <c r="AB113" t="s">
        <v>1356</v>
      </c>
      <c r="AC113" t="s">
        <v>1357</v>
      </c>
      <c r="AD113">
        <v>1</v>
      </c>
      <c r="AE113" t="s">
        <v>1358</v>
      </c>
      <c r="AF113" t="s">
        <v>1359</v>
      </c>
      <c r="AG113" t="s">
        <v>1360</v>
      </c>
      <c r="AH113" t="s">
        <v>131</v>
      </c>
      <c r="AI113" t="s">
        <v>131</v>
      </c>
      <c r="AJ113" t="s">
        <v>131</v>
      </c>
      <c r="AK113" t="s">
        <v>1361</v>
      </c>
      <c r="AL113" t="s">
        <v>113</v>
      </c>
      <c r="AM113" t="s">
        <v>1362</v>
      </c>
      <c r="AN113" t="s">
        <v>1363</v>
      </c>
      <c r="AO113" t="s">
        <v>1364</v>
      </c>
      <c r="AQ113" t="s">
        <v>1365</v>
      </c>
      <c r="AR113" t="s">
        <v>113</v>
      </c>
      <c r="AS113" t="s">
        <v>113</v>
      </c>
      <c r="AT113" t="s">
        <v>113</v>
      </c>
      <c r="AU113" t="s">
        <v>113</v>
      </c>
      <c r="AW113" t="s">
        <v>113</v>
      </c>
      <c r="AX113" s="82">
        <f>IFERROR(FIND("Óbitos/feridos",consulta_completa__11[[#This Row],[13 - Ocorrências/Ambientes Atingidos]]),0)</f>
        <v>0</v>
      </c>
      <c r="AY113" s="83" t="str">
        <f t="shared" si="33"/>
        <v/>
      </c>
      <c r="AZ113" s="82">
        <f>IFERROR(FIND("População afetada/evacuada",consulta_completa__11[[#This Row],[13 - Ocorrências/Ambientes Atingidos]]),0)</f>
        <v>0</v>
      </c>
      <c r="BA113" s="82" t="str">
        <f t="shared" si="34"/>
        <v/>
      </c>
      <c r="BB113" s="82">
        <f>IFERROR(FIND("Suspensão de abastecimento de água",consulta_completa__11[[#This Row],[13 - Ocorrências/Ambientes Atingidos]]),0)</f>
        <v>0</v>
      </c>
      <c r="BC113" s="83" t="str">
        <f t="shared" si="62"/>
        <v/>
      </c>
      <c r="BD113" s="82">
        <f>IFERROR(FIND("Rio/córrego",consulta_completa__11[[#This Row],[13 - Ocorrências/Ambientes Atingidos]]),0)</f>
        <v>0</v>
      </c>
      <c r="BE113" s="83" t="str">
        <f t="shared" si="35"/>
        <v/>
      </c>
      <c r="BF113" s="82">
        <f>IFERROR(FIND("Lago",consulta_completa__11[[#This Row],[13 - Ocorrências/Ambientes Atingidos]]),0)</f>
        <v>0</v>
      </c>
      <c r="BG113" s="83" t="str">
        <f t="shared" si="36"/>
        <v/>
      </c>
      <c r="BH113" s="82">
        <f>IFERROR(FIND("Mar",consulta_completa__11[[#This Row],[13 - Ocorrências/Ambientes Atingidos]]),0)</f>
        <v>0</v>
      </c>
      <c r="BI113" s="83" t="str">
        <f t="shared" si="37"/>
        <v/>
      </c>
      <c r="BJ113" s="82">
        <f>IFERROR(FIND("Praia",consulta_completa__11[[#This Row],[13 - Ocorrências/Ambientes Atingidos]]),0)</f>
        <v>0</v>
      </c>
      <c r="BK113" s="83" t="str">
        <f t="shared" si="38"/>
        <v/>
      </c>
      <c r="BL113" s="82">
        <f>IFERROR(FIND("Solo",consulta_completa__11[[#This Row],[13 - Ocorrências/Ambientes Atingidos]]),0)</f>
        <v>0</v>
      </c>
      <c r="BM113" s="83" t="str">
        <f t="shared" si="39"/>
        <v/>
      </c>
      <c r="BN113" s="82">
        <f>IFERROR(FIND("Águas subterrâneas",consulta_completa__11[[#This Row],[13 - Ocorrências/Ambientes Atingidos]]),0)</f>
        <v>0</v>
      </c>
      <c r="BO113" s="83" t="str">
        <f t="shared" si="40"/>
        <v/>
      </c>
      <c r="BP113" s="82">
        <f>IFERROR(FIND("Atmosfera",consulta_completa__11[[#This Row],[13 - Ocorrências/Ambientes Atingidos]]),0)</f>
        <v>0</v>
      </c>
      <c r="BQ113" s="83" t="str">
        <f t="shared" si="41"/>
        <v/>
      </c>
      <c r="BR113" s="82">
        <f>IFERROR(FIND("Flora",consulta_completa__11[[#This Row],[13 - Ocorrências/Ambientes Atingidos]]),0)</f>
        <v>0</v>
      </c>
      <c r="BS113" s="83" t="str">
        <f t="shared" si="42"/>
        <v/>
      </c>
      <c r="BT113" s="82">
        <f>IFERROR(FIND("Fauna",consulta_completa__11[[#This Row],[13 - Ocorrências/Ambientes Atingidos]]),0)</f>
        <v>0</v>
      </c>
      <c r="BU113" s="83" t="str">
        <f t="shared" si="43"/>
        <v/>
      </c>
      <c r="BV113" s="82">
        <f>IFERROR(FIND("UC federal",consulta_completa__11[[#This Row],[13 - Ocorrências/Ambientes Atingidos]]),0)</f>
        <v>0</v>
      </c>
      <c r="BW113" s="83" t="str">
        <f t="shared" si="44"/>
        <v/>
      </c>
      <c r="BX113" s="82">
        <f>IFERROR(FIND("UC estadual/municipal",consulta_completa__11[[#This Row],[13 - Ocorrências/Ambientes Atingidos]]),0)</f>
        <v>0</v>
      </c>
      <c r="BY113" s="83" t="str">
        <f t="shared" si="45"/>
        <v/>
      </c>
      <c r="BZ113" s="82">
        <f>IFERROR(FIND("Outro(s)",consulta_completa__11[[#This Row],[13 - Ocorrências/Ambientes Atingidos]]),0)</f>
        <v>0</v>
      </c>
      <c r="CA113" s="83" t="str">
        <f t="shared" si="46"/>
        <v/>
      </c>
      <c r="CB113" s="82">
        <f>IFERROR(FIND("Sem dano",consulta_completa__11[[#This Row],[13 - Ocorrências/Ambientes Atingidos]]),0)</f>
        <v>0</v>
      </c>
      <c r="CC113" s="83" t="str">
        <f t="shared" si="47"/>
        <v/>
      </c>
      <c r="CD113" s="82" t="str">
        <f>IF(consulta_completa__11[[#This Row],[13 - Ocorrências/Ambientes Atingidos]]="","X","")</f>
        <v>X</v>
      </c>
      <c r="CE113" s="84">
        <f>IFERROR(FIND("IBAMA",consulta_completa__11[[#This Row],[14 - Inst. Atuando no Local]]),0)</f>
        <v>0</v>
      </c>
      <c r="CF113" s="84" t="str">
        <f t="shared" si="48"/>
        <v/>
      </c>
      <c r="CG113" s="84">
        <f>IFERROR(FIND("OEMA",consulta_completa__11[[#This Row],[14 - Inst. Atuando no Local]]),0)</f>
        <v>0</v>
      </c>
      <c r="CH113" s="84" t="str">
        <f t="shared" si="49"/>
        <v/>
      </c>
      <c r="CI113" s="84">
        <f>IFERROR(FIND("DEFESA CIVIL",consulta_completa__11[[#This Row],[14 - Inst. Atuando no Local]]),0)</f>
        <v>0</v>
      </c>
      <c r="CJ113" s="84" t="str">
        <f t="shared" si="50"/>
        <v/>
      </c>
      <c r="CK113" s="84">
        <f>IFERROR(FIND("CORPO DE BOMBEIROS",consulta_completa__11[[#This Row],[14 - Inst. Atuando no Local]]),0)</f>
        <v>0</v>
      </c>
      <c r="CL113" s="84" t="str">
        <f t="shared" si="51"/>
        <v/>
      </c>
      <c r="CM113" s="84">
        <f>IFERROR(FIND("POLÍCIA RODOVIÁRIA",consulta_completa__11[[#This Row],[14 - Inst. Atuando no Local]]),0)</f>
        <v>0</v>
      </c>
      <c r="CN113" s="84" t="str">
        <f t="shared" si="52"/>
        <v/>
      </c>
      <c r="CO113" s="84">
        <f>IFERROR(FIND("POLÍCIA MILITAR",consulta_completa__11[[#This Row],[14 - Inst. Atuando no Local]]),0)</f>
        <v>0</v>
      </c>
      <c r="CP113" s="84" t="str">
        <f t="shared" si="53"/>
        <v/>
      </c>
      <c r="CQ113" s="84">
        <f>IFERROR(FIND("POLÍCIA CIVIL",consulta_completa__11[[#This Row],[14 - Inst. Atuando no Local]]),0)</f>
        <v>0</v>
      </c>
      <c r="CR113" s="84" t="str">
        <f t="shared" si="54"/>
        <v/>
      </c>
      <c r="CS113" s="84">
        <f>IFERROR(FIND("MARINHA DO BRASIL",consulta_completa__11[[#This Row],[14 - Inst. Atuando no Local]]),0)</f>
        <v>0</v>
      </c>
      <c r="CT113" s="84" t="str">
        <f t="shared" si="55"/>
        <v/>
      </c>
      <c r="CU113" s="84">
        <f>IFERROR(FIND("EMPRESA ESPECIALIZADA EM ATENDIMENTO",consulta_completa__11[[#This Row],[14 - Inst. Atuando no Local]]),0)</f>
        <v>0</v>
      </c>
      <c r="CV113" s="84" t="str">
        <f t="shared" si="56"/>
        <v/>
      </c>
      <c r="CW113" s="84">
        <f>IFERROR(FIND("IBAMA",consulta_completa__11[[#This Row],[14 - Inst. Atuando no Local]]),0)</f>
        <v>0</v>
      </c>
      <c r="CX113" s="84" t="str">
        <f t="shared" si="57"/>
        <v/>
      </c>
      <c r="CY113" s="84" t="str">
        <f>IF(consulta_completa__11[[#This Row],[14 - Inst. Atuando no Local]]="","X","")</f>
        <v/>
      </c>
      <c r="CZ113" s="84">
        <f>IFERROR(FIND("OUTRA (S)",consulta_completa__11[[#This Row],[14 - Inst. Atuando no Local]]),0)</f>
        <v>0</v>
      </c>
      <c r="DA113" s="84" t="str">
        <f t="shared" si="58"/>
        <v/>
      </c>
      <c r="DB113" s="35" t="str">
        <f t="shared" si="59"/>
        <v>Sim</v>
      </c>
      <c r="DC113" s="35" t="str">
        <f t="shared" si="60"/>
        <v>Não</v>
      </c>
      <c r="DD113" s="35" t="str">
        <f t="shared" si="61"/>
        <v>Sim</v>
      </c>
      <c r="DE113" s="87" t="str">
        <f t="shared" si="32"/>
        <v>Federal</v>
      </c>
    </row>
    <row r="114" spans="1:109">
      <c r="A114" s="14">
        <v>202521550430</v>
      </c>
      <c r="B114" s="1">
        <v>45702</v>
      </c>
      <c r="C114" t="s">
        <v>1366</v>
      </c>
      <c r="D114" t="s">
        <v>254</v>
      </c>
      <c r="E114" t="s">
        <v>181</v>
      </c>
      <c r="F114" t="s">
        <v>112</v>
      </c>
      <c r="G114" t="s">
        <v>1367</v>
      </c>
      <c r="H114" t="s">
        <v>1368</v>
      </c>
      <c r="I114" t="s">
        <v>117</v>
      </c>
      <c r="J114" t="s">
        <v>113</v>
      </c>
      <c r="K114" t="s">
        <v>114</v>
      </c>
      <c r="L114" t="s">
        <v>114</v>
      </c>
      <c r="M114" t="s">
        <v>140</v>
      </c>
      <c r="N114" t="s">
        <v>119</v>
      </c>
      <c r="O114" t="s">
        <v>239</v>
      </c>
      <c r="P114" t="s">
        <v>200</v>
      </c>
      <c r="Q114" t="s">
        <v>122</v>
      </c>
      <c r="R114" t="s">
        <v>123</v>
      </c>
      <c r="S114" t="s">
        <v>113</v>
      </c>
      <c r="T114" t="s">
        <v>1369</v>
      </c>
      <c r="U114" t="s">
        <v>113</v>
      </c>
      <c r="V114" t="s">
        <v>113</v>
      </c>
      <c r="Z114" t="s">
        <v>1370</v>
      </c>
      <c r="AA114" t="s">
        <v>113</v>
      </c>
      <c r="AB114" t="s">
        <v>1371</v>
      </c>
      <c r="AC114" t="s">
        <v>1372</v>
      </c>
      <c r="AD114">
        <v>1</v>
      </c>
      <c r="AE114" t="s">
        <v>1373</v>
      </c>
      <c r="AF114" t="s">
        <v>1374</v>
      </c>
      <c r="AG114" t="s">
        <v>1375</v>
      </c>
      <c r="AH114" t="s">
        <v>131</v>
      </c>
      <c r="AI114" t="s">
        <v>131</v>
      </c>
      <c r="AJ114" t="s">
        <v>131</v>
      </c>
      <c r="AK114" t="s">
        <v>1376</v>
      </c>
      <c r="AL114" t="s">
        <v>113</v>
      </c>
      <c r="AM114" t="s">
        <v>1377</v>
      </c>
      <c r="AN114" t="s">
        <v>1095</v>
      </c>
      <c r="AO114" t="s">
        <v>1378</v>
      </c>
      <c r="AP114">
        <v>7734544913</v>
      </c>
      <c r="AQ114" t="s">
        <v>1379</v>
      </c>
      <c r="AR114" t="s">
        <v>113</v>
      </c>
      <c r="AS114" t="s">
        <v>113</v>
      </c>
      <c r="AT114" t="s">
        <v>113</v>
      </c>
      <c r="AU114" t="s">
        <v>113</v>
      </c>
      <c r="AW114" t="s">
        <v>113</v>
      </c>
      <c r="AX114" s="82">
        <f>IFERROR(FIND("Óbitos/feridos",consulta_completa__11[[#This Row],[13 - Ocorrências/Ambientes Atingidos]]),0)</f>
        <v>0</v>
      </c>
      <c r="AY114" s="83" t="str">
        <f t="shared" si="33"/>
        <v/>
      </c>
      <c r="AZ114" s="82">
        <f>IFERROR(FIND("População afetada/evacuada",consulta_completa__11[[#This Row],[13 - Ocorrências/Ambientes Atingidos]]),0)</f>
        <v>0</v>
      </c>
      <c r="BA114" s="82" t="str">
        <f t="shared" si="34"/>
        <v/>
      </c>
      <c r="BB114" s="82">
        <f>IFERROR(FIND("Suspensão de abastecimento de água",consulta_completa__11[[#This Row],[13 - Ocorrências/Ambientes Atingidos]]),0)</f>
        <v>0</v>
      </c>
      <c r="BC114" s="83" t="str">
        <f t="shared" si="62"/>
        <v/>
      </c>
      <c r="BD114" s="82">
        <f>IFERROR(FIND("Rio/córrego",consulta_completa__11[[#This Row],[13 - Ocorrências/Ambientes Atingidos]]),0)</f>
        <v>0</v>
      </c>
      <c r="BE114" s="83" t="str">
        <f t="shared" si="35"/>
        <v/>
      </c>
      <c r="BF114" s="82">
        <f>IFERROR(FIND("Lago",consulta_completa__11[[#This Row],[13 - Ocorrências/Ambientes Atingidos]]),0)</f>
        <v>0</v>
      </c>
      <c r="BG114" s="83" t="str">
        <f t="shared" si="36"/>
        <v/>
      </c>
      <c r="BH114" s="82">
        <f>IFERROR(FIND("Mar",consulta_completa__11[[#This Row],[13 - Ocorrências/Ambientes Atingidos]]),0)</f>
        <v>0</v>
      </c>
      <c r="BI114" s="83" t="str">
        <f t="shared" si="37"/>
        <v/>
      </c>
      <c r="BJ114" s="82">
        <f>IFERROR(FIND("Praia",consulta_completa__11[[#This Row],[13 - Ocorrências/Ambientes Atingidos]]),0)</f>
        <v>0</v>
      </c>
      <c r="BK114" s="83" t="str">
        <f t="shared" si="38"/>
        <v/>
      </c>
      <c r="BL114" s="82">
        <f>IFERROR(FIND("Solo",consulta_completa__11[[#This Row],[13 - Ocorrências/Ambientes Atingidos]]),0)</f>
        <v>1</v>
      </c>
      <c r="BM114" s="83" t="str">
        <f t="shared" si="39"/>
        <v>X</v>
      </c>
      <c r="BN114" s="82">
        <f>IFERROR(FIND("Águas subterrâneas",consulta_completa__11[[#This Row],[13 - Ocorrências/Ambientes Atingidos]]),0)</f>
        <v>0</v>
      </c>
      <c r="BO114" s="83" t="str">
        <f t="shared" si="40"/>
        <v/>
      </c>
      <c r="BP114" s="82">
        <f>IFERROR(FIND("Atmosfera",consulta_completa__11[[#This Row],[13 - Ocorrências/Ambientes Atingidos]]),0)</f>
        <v>0</v>
      </c>
      <c r="BQ114" s="83" t="str">
        <f t="shared" si="41"/>
        <v/>
      </c>
      <c r="BR114" s="82">
        <f>IFERROR(FIND("Flora",consulta_completa__11[[#This Row],[13 - Ocorrências/Ambientes Atingidos]]),0)</f>
        <v>0</v>
      </c>
      <c r="BS114" s="83" t="str">
        <f t="shared" si="42"/>
        <v/>
      </c>
      <c r="BT114" s="82">
        <f>IFERROR(FIND("Fauna",consulta_completa__11[[#This Row],[13 - Ocorrências/Ambientes Atingidos]]),0)</f>
        <v>0</v>
      </c>
      <c r="BU114" s="83" t="str">
        <f t="shared" si="43"/>
        <v/>
      </c>
      <c r="BV114" s="82">
        <f>IFERROR(FIND("UC federal",consulta_completa__11[[#This Row],[13 - Ocorrências/Ambientes Atingidos]]),0)</f>
        <v>0</v>
      </c>
      <c r="BW114" s="83" t="str">
        <f t="shared" si="44"/>
        <v/>
      </c>
      <c r="BX114" s="82">
        <f>IFERROR(FIND("UC estadual/municipal",consulta_completa__11[[#This Row],[13 - Ocorrências/Ambientes Atingidos]]),0)</f>
        <v>0</v>
      </c>
      <c r="BY114" s="83" t="str">
        <f t="shared" si="45"/>
        <v/>
      </c>
      <c r="BZ114" s="82">
        <f>IFERROR(FIND("Outro(s)",consulta_completa__11[[#This Row],[13 - Ocorrências/Ambientes Atingidos]]),0)</f>
        <v>0</v>
      </c>
      <c r="CA114" s="83" t="str">
        <f t="shared" si="46"/>
        <v/>
      </c>
      <c r="CB114" s="82">
        <f>IFERROR(FIND("Sem dano",consulta_completa__11[[#This Row],[13 - Ocorrências/Ambientes Atingidos]]),0)</f>
        <v>0</v>
      </c>
      <c r="CC114" s="83" t="str">
        <f t="shared" si="47"/>
        <v/>
      </c>
      <c r="CD114" s="82" t="str">
        <f>IF(consulta_completa__11[[#This Row],[13 - Ocorrências/Ambientes Atingidos]]="","X","")</f>
        <v/>
      </c>
      <c r="CE114" s="84">
        <f>IFERROR(FIND("IBAMA",consulta_completa__11[[#This Row],[14 - Inst. Atuando no Local]]),0)</f>
        <v>0</v>
      </c>
      <c r="CF114" s="84" t="str">
        <f t="shared" si="48"/>
        <v/>
      </c>
      <c r="CG114" s="84">
        <f>IFERROR(FIND("OEMA",consulta_completa__11[[#This Row],[14 - Inst. Atuando no Local]]),0)</f>
        <v>0</v>
      </c>
      <c r="CH114" s="84" t="str">
        <f t="shared" si="49"/>
        <v/>
      </c>
      <c r="CI114" s="84">
        <f>IFERROR(FIND("DEFESA CIVIL",consulta_completa__11[[#This Row],[14 - Inst. Atuando no Local]]),0)</f>
        <v>0</v>
      </c>
      <c r="CJ114" s="84" t="str">
        <f t="shared" si="50"/>
        <v/>
      </c>
      <c r="CK114" s="84">
        <f>IFERROR(FIND("CORPO DE BOMBEIROS",consulta_completa__11[[#This Row],[14 - Inst. Atuando no Local]]),0)</f>
        <v>0</v>
      </c>
      <c r="CL114" s="84" t="str">
        <f t="shared" si="51"/>
        <v/>
      </c>
      <c r="CM114" s="84">
        <f>IFERROR(FIND("POLÍCIA RODOVIÁRIA",consulta_completa__11[[#This Row],[14 - Inst. Atuando no Local]]),0)</f>
        <v>0</v>
      </c>
      <c r="CN114" s="84" t="str">
        <f t="shared" si="52"/>
        <v/>
      </c>
      <c r="CO114" s="84">
        <f>IFERROR(FIND("POLÍCIA MILITAR",consulta_completa__11[[#This Row],[14 - Inst. Atuando no Local]]),0)</f>
        <v>0</v>
      </c>
      <c r="CP114" s="84" t="str">
        <f t="shared" si="53"/>
        <v/>
      </c>
      <c r="CQ114" s="84">
        <f>IFERROR(FIND("POLÍCIA CIVIL",consulta_completa__11[[#This Row],[14 - Inst. Atuando no Local]]),0)</f>
        <v>0</v>
      </c>
      <c r="CR114" s="84" t="str">
        <f t="shared" si="54"/>
        <v/>
      </c>
      <c r="CS114" s="84">
        <f>IFERROR(FIND("MARINHA DO BRASIL",consulta_completa__11[[#This Row],[14 - Inst. Atuando no Local]]),0)</f>
        <v>0</v>
      </c>
      <c r="CT114" s="84" t="str">
        <f t="shared" si="55"/>
        <v/>
      </c>
      <c r="CU114" s="84">
        <f>IFERROR(FIND("EMPRESA ESPECIALIZADA EM ATENDIMENTO",consulta_completa__11[[#This Row],[14 - Inst. Atuando no Local]]),0)</f>
        <v>0</v>
      </c>
      <c r="CV114" s="84" t="str">
        <f t="shared" si="56"/>
        <v/>
      </c>
      <c r="CW114" s="84">
        <f>IFERROR(FIND("IBAMA",consulta_completa__11[[#This Row],[14 - Inst. Atuando no Local]]),0)</f>
        <v>0</v>
      </c>
      <c r="CX114" s="84" t="str">
        <f t="shared" si="57"/>
        <v/>
      </c>
      <c r="CY114" s="84" t="str">
        <f>IF(consulta_completa__11[[#This Row],[14 - Inst. Atuando no Local]]="","X","")</f>
        <v/>
      </c>
      <c r="CZ114" s="84">
        <f>IFERROR(FIND("OUTRA (S)",consulta_completa__11[[#This Row],[14 - Inst. Atuando no Local]]),0)</f>
        <v>0</v>
      </c>
      <c r="DA114" s="84" t="str">
        <f t="shared" si="58"/>
        <v/>
      </c>
      <c r="DB114" s="35" t="str">
        <f t="shared" si="59"/>
        <v>Sim</v>
      </c>
      <c r="DC114" s="35" t="str">
        <f t="shared" si="60"/>
        <v>Não</v>
      </c>
      <c r="DD114" s="35" t="str">
        <f t="shared" si="61"/>
        <v>Sim</v>
      </c>
      <c r="DE114" s="87" t="str">
        <f t="shared" si="32"/>
        <v>Federal</v>
      </c>
    </row>
    <row r="115" spans="1:109">
      <c r="A115" s="14">
        <v>202521575656</v>
      </c>
      <c r="B115" s="1">
        <v>45702</v>
      </c>
      <c r="C115" t="s">
        <v>762</v>
      </c>
      <c r="D115" t="s">
        <v>180</v>
      </c>
      <c r="E115" t="s">
        <v>286</v>
      </c>
      <c r="F115" t="s">
        <v>112</v>
      </c>
      <c r="G115" t="s">
        <v>113</v>
      </c>
      <c r="H115" t="s">
        <v>114</v>
      </c>
      <c r="I115" t="s">
        <v>114</v>
      </c>
      <c r="J115" t="s">
        <v>113</v>
      </c>
      <c r="K115" t="s">
        <v>114</v>
      </c>
      <c r="L115" t="s">
        <v>114</v>
      </c>
      <c r="M115" t="s">
        <v>140</v>
      </c>
      <c r="N115" t="s">
        <v>271</v>
      </c>
      <c r="O115" t="s">
        <v>120</v>
      </c>
      <c r="P115" t="s">
        <v>200</v>
      </c>
      <c r="Q115" t="s">
        <v>230</v>
      </c>
      <c r="R115" t="s">
        <v>123</v>
      </c>
      <c r="S115" t="s">
        <v>113</v>
      </c>
      <c r="T115" t="s">
        <v>1380</v>
      </c>
      <c r="U115" t="s">
        <v>1381</v>
      </c>
      <c r="V115" t="s">
        <v>1382</v>
      </c>
      <c r="Z115" t="s">
        <v>1383</v>
      </c>
      <c r="AA115" t="s">
        <v>1384</v>
      </c>
      <c r="AB115" t="s">
        <v>1385</v>
      </c>
      <c r="AC115" t="s">
        <v>1386</v>
      </c>
      <c r="AD115">
        <v>0</v>
      </c>
      <c r="AE115" t="s">
        <v>1387</v>
      </c>
      <c r="AF115" t="s">
        <v>1388</v>
      </c>
      <c r="AG115" t="s">
        <v>1389</v>
      </c>
      <c r="AH115" t="s">
        <v>131</v>
      </c>
      <c r="AI115" t="s">
        <v>131</v>
      </c>
      <c r="AJ115" t="s">
        <v>132</v>
      </c>
      <c r="AK115" t="s">
        <v>113</v>
      </c>
      <c r="AL115" t="s">
        <v>1390</v>
      </c>
      <c r="AM115" t="s">
        <v>1271</v>
      </c>
      <c r="AN115" t="s">
        <v>1391</v>
      </c>
      <c r="AO115" t="s">
        <v>1272</v>
      </c>
      <c r="AP115">
        <v>3534496600</v>
      </c>
      <c r="AQ115" t="s">
        <v>1392</v>
      </c>
      <c r="AR115" t="s">
        <v>113</v>
      </c>
      <c r="AS115" t="s">
        <v>113</v>
      </c>
      <c r="AT115" t="s">
        <v>113</v>
      </c>
      <c r="AU115" t="s">
        <v>113</v>
      </c>
      <c r="AW115" t="s">
        <v>113</v>
      </c>
      <c r="AX115" s="82">
        <f>IFERROR(FIND("Óbitos/feridos",consulta_completa__11[[#This Row],[13 - Ocorrências/Ambientes Atingidos]]),0)</f>
        <v>0</v>
      </c>
      <c r="AY115" s="83" t="str">
        <f t="shared" si="33"/>
        <v/>
      </c>
      <c r="AZ115" s="82">
        <f>IFERROR(FIND("População afetada/evacuada",consulta_completa__11[[#This Row],[13 - Ocorrências/Ambientes Atingidos]]),0)</f>
        <v>0</v>
      </c>
      <c r="BA115" s="82" t="str">
        <f t="shared" si="34"/>
        <v/>
      </c>
      <c r="BB115" s="82">
        <f>IFERROR(FIND("Suspensão de abastecimento de água",consulta_completa__11[[#This Row],[13 - Ocorrências/Ambientes Atingidos]]),0)</f>
        <v>0</v>
      </c>
      <c r="BC115" s="83" t="str">
        <f t="shared" si="62"/>
        <v/>
      </c>
      <c r="BD115" s="82">
        <f>IFERROR(FIND("Rio/córrego",consulta_completa__11[[#This Row],[13 - Ocorrências/Ambientes Atingidos]]),0)</f>
        <v>0</v>
      </c>
      <c r="BE115" s="83" t="str">
        <f t="shared" si="35"/>
        <v/>
      </c>
      <c r="BF115" s="82">
        <f>IFERROR(FIND("Lago",consulta_completa__11[[#This Row],[13 - Ocorrências/Ambientes Atingidos]]),0)</f>
        <v>0</v>
      </c>
      <c r="BG115" s="83" t="str">
        <f t="shared" si="36"/>
        <v/>
      </c>
      <c r="BH115" s="82">
        <f>IFERROR(FIND("Mar",consulta_completa__11[[#This Row],[13 - Ocorrências/Ambientes Atingidos]]),0)</f>
        <v>0</v>
      </c>
      <c r="BI115" s="83" t="str">
        <f t="shared" si="37"/>
        <v/>
      </c>
      <c r="BJ115" s="82">
        <f>IFERROR(FIND("Praia",consulta_completa__11[[#This Row],[13 - Ocorrências/Ambientes Atingidos]]),0)</f>
        <v>0</v>
      </c>
      <c r="BK115" s="83" t="str">
        <f t="shared" si="38"/>
        <v/>
      </c>
      <c r="BL115" s="82">
        <f>IFERROR(FIND("Solo",consulta_completa__11[[#This Row],[13 - Ocorrências/Ambientes Atingidos]]),0)</f>
        <v>1</v>
      </c>
      <c r="BM115" s="83" t="str">
        <f t="shared" si="39"/>
        <v>X</v>
      </c>
      <c r="BN115" s="82">
        <f>IFERROR(FIND("Águas subterrâneas",consulta_completa__11[[#This Row],[13 - Ocorrências/Ambientes Atingidos]]),0)</f>
        <v>0</v>
      </c>
      <c r="BO115" s="83" t="str">
        <f t="shared" si="40"/>
        <v/>
      </c>
      <c r="BP115" s="82">
        <f>IFERROR(FIND("Atmosfera",consulta_completa__11[[#This Row],[13 - Ocorrências/Ambientes Atingidos]]),0)</f>
        <v>0</v>
      </c>
      <c r="BQ115" s="83" t="str">
        <f t="shared" si="41"/>
        <v/>
      </c>
      <c r="BR115" s="82">
        <f>IFERROR(FIND("Flora",consulta_completa__11[[#This Row],[13 - Ocorrências/Ambientes Atingidos]]),0)</f>
        <v>0</v>
      </c>
      <c r="BS115" s="83" t="str">
        <f t="shared" si="42"/>
        <v/>
      </c>
      <c r="BT115" s="82">
        <f>IFERROR(FIND("Fauna",consulta_completa__11[[#This Row],[13 - Ocorrências/Ambientes Atingidos]]),0)</f>
        <v>0</v>
      </c>
      <c r="BU115" s="83" t="str">
        <f t="shared" si="43"/>
        <v/>
      </c>
      <c r="BV115" s="82">
        <f>IFERROR(FIND("UC federal",consulta_completa__11[[#This Row],[13 - Ocorrências/Ambientes Atingidos]]),0)</f>
        <v>0</v>
      </c>
      <c r="BW115" s="83" t="str">
        <f t="shared" si="44"/>
        <v/>
      </c>
      <c r="BX115" s="82">
        <f>IFERROR(FIND("UC estadual/municipal",consulta_completa__11[[#This Row],[13 - Ocorrências/Ambientes Atingidos]]),0)</f>
        <v>0</v>
      </c>
      <c r="BY115" s="83" t="str">
        <f t="shared" si="45"/>
        <v/>
      </c>
      <c r="BZ115" s="82">
        <f>IFERROR(FIND("Outro(s)",consulta_completa__11[[#This Row],[13 - Ocorrências/Ambientes Atingidos]]),0)</f>
        <v>0</v>
      </c>
      <c r="CA115" s="83" t="str">
        <f t="shared" si="46"/>
        <v/>
      </c>
      <c r="CB115" s="82">
        <f>IFERROR(FIND("Sem dano",consulta_completa__11[[#This Row],[13 - Ocorrências/Ambientes Atingidos]]),0)</f>
        <v>0</v>
      </c>
      <c r="CC115" s="83" t="str">
        <f t="shared" si="47"/>
        <v/>
      </c>
      <c r="CD115" s="82" t="str">
        <f>IF(consulta_completa__11[[#This Row],[13 - Ocorrências/Ambientes Atingidos]]="","X","")</f>
        <v/>
      </c>
      <c r="CE115" s="84">
        <f>IFERROR(FIND("IBAMA",consulta_completa__11[[#This Row],[14 - Inst. Atuando no Local]]),0)</f>
        <v>0</v>
      </c>
      <c r="CF115" s="84" t="str">
        <f t="shared" si="48"/>
        <v/>
      </c>
      <c r="CG115" s="84">
        <f>IFERROR(FIND("OEMA",consulta_completa__11[[#This Row],[14 - Inst. Atuando no Local]]),0)</f>
        <v>0</v>
      </c>
      <c r="CH115" s="84" t="str">
        <f t="shared" si="49"/>
        <v/>
      </c>
      <c r="CI115" s="84">
        <f>IFERROR(FIND("DEFESA CIVIL",consulta_completa__11[[#This Row],[14 - Inst. Atuando no Local]]),0)</f>
        <v>0</v>
      </c>
      <c r="CJ115" s="84" t="str">
        <f t="shared" si="50"/>
        <v/>
      </c>
      <c r="CK115" s="84">
        <f>IFERROR(FIND("CORPO DE BOMBEIROS",consulta_completa__11[[#This Row],[14 - Inst. Atuando no Local]]),0)</f>
        <v>0</v>
      </c>
      <c r="CL115" s="84" t="str">
        <f t="shared" si="51"/>
        <v/>
      </c>
      <c r="CM115" s="84">
        <f>IFERROR(FIND("POLÍCIA RODOVIÁRIA",consulta_completa__11[[#This Row],[14 - Inst. Atuando no Local]]),0)</f>
        <v>0</v>
      </c>
      <c r="CN115" s="84" t="str">
        <f t="shared" si="52"/>
        <v/>
      </c>
      <c r="CO115" s="84">
        <f>IFERROR(FIND("POLÍCIA MILITAR",consulta_completa__11[[#This Row],[14 - Inst. Atuando no Local]]),0)</f>
        <v>0</v>
      </c>
      <c r="CP115" s="84" t="str">
        <f t="shared" si="53"/>
        <v/>
      </c>
      <c r="CQ115" s="84">
        <f>IFERROR(FIND("POLÍCIA CIVIL",consulta_completa__11[[#This Row],[14 - Inst. Atuando no Local]]),0)</f>
        <v>0</v>
      </c>
      <c r="CR115" s="84" t="str">
        <f t="shared" si="54"/>
        <v/>
      </c>
      <c r="CS115" s="84">
        <f>IFERROR(FIND("MARINHA DO BRASIL",consulta_completa__11[[#This Row],[14 - Inst. Atuando no Local]]),0)</f>
        <v>0</v>
      </c>
      <c r="CT115" s="84" t="str">
        <f t="shared" si="55"/>
        <v/>
      </c>
      <c r="CU115" s="84">
        <f>IFERROR(FIND("EMPRESA ESPECIALIZADA EM ATENDIMENTO",consulta_completa__11[[#This Row],[14 - Inst. Atuando no Local]]),0)</f>
        <v>0</v>
      </c>
      <c r="CV115" s="84" t="str">
        <f t="shared" si="56"/>
        <v/>
      </c>
      <c r="CW115" s="84">
        <f>IFERROR(FIND("IBAMA",consulta_completa__11[[#This Row],[14 - Inst. Atuando no Local]]),0)</f>
        <v>0</v>
      </c>
      <c r="CX115" s="84" t="str">
        <f t="shared" si="57"/>
        <v/>
      </c>
      <c r="CY115" s="84" t="str">
        <f>IF(consulta_completa__11[[#This Row],[14 - Inst. Atuando no Local]]="","X","")</f>
        <v/>
      </c>
      <c r="CZ115" s="84">
        <f>IFERROR(FIND("OUTRA (S)",consulta_completa__11[[#This Row],[14 - Inst. Atuando no Local]]),0)</f>
        <v>0</v>
      </c>
      <c r="DA115" s="84" t="str">
        <f t="shared" si="58"/>
        <v/>
      </c>
      <c r="DB115" s="35" t="str">
        <f t="shared" si="59"/>
        <v>Sim</v>
      </c>
      <c r="DC115" s="35" t="str">
        <f t="shared" si="60"/>
        <v>Não</v>
      </c>
      <c r="DD115" s="35" t="str">
        <f t="shared" si="61"/>
        <v>Sim</v>
      </c>
      <c r="DE115" s="87" t="str">
        <f t="shared" si="32"/>
        <v>Sem informação</v>
      </c>
    </row>
    <row r="116" spans="1:109">
      <c r="A116" s="14">
        <v>202521579202</v>
      </c>
      <c r="B116" s="1">
        <v>45702</v>
      </c>
      <c r="C116" t="s">
        <v>109</v>
      </c>
      <c r="D116" t="s">
        <v>212</v>
      </c>
      <c r="E116" t="s">
        <v>111</v>
      </c>
      <c r="F116" t="s">
        <v>112</v>
      </c>
      <c r="G116" t="s">
        <v>113</v>
      </c>
      <c r="H116" t="s">
        <v>114</v>
      </c>
      <c r="I116" t="s">
        <v>114</v>
      </c>
      <c r="J116" t="s">
        <v>391</v>
      </c>
      <c r="K116" t="s">
        <v>1181</v>
      </c>
      <c r="L116" t="s">
        <v>117</v>
      </c>
      <c r="M116" t="s">
        <v>118</v>
      </c>
      <c r="N116" t="s">
        <v>119</v>
      </c>
      <c r="O116" t="s">
        <v>228</v>
      </c>
      <c r="P116" t="s">
        <v>200</v>
      </c>
      <c r="Q116" t="s">
        <v>143</v>
      </c>
      <c r="R116" t="s">
        <v>123</v>
      </c>
      <c r="S116" t="s">
        <v>201</v>
      </c>
      <c r="T116" t="s">
        <v>1393</v>
      </c>
      <c r="U116" t="s">
        <v>1394</v>
      </c>
      <c r="V116" t="s">
        <v>1395</v>
      </c>
      <c r="Z116" t="s">
        <v>1396</v>
      </c>
      <c r="AA116" t="s">
        <v>398</v>
      </c>
      <c r="AB116" t="s">
        <v>206</v>
      </c>
      <c r="AC116" t="s">
        <v>207</v>
      </c>
      <c r="AD116">
        <v>1</v>
      </c>
      <c r="AE116" t="s">
        <v>206</v>
      </c>
      <c r="AF116" t="s">
        <v>113</v>
      </c>
      <c r="AG116" t="s">
        <v>113</v>
      </c>
      <c r="AH116" t="s">
        <v>131</v>
      </c>
      <c r="AI116" t="s">
        <v>132</v>
      </c>
      <c r="AJ116" t="s">
        <v>131</v>
      </c>
      <c r="AK116" t="s">
        <v>1397</v>
      </c>
      <c r="AL116" t="s">
        <v>1398</v>
      </c>
      <c r="AM116" t="s">
        <v>210</v>
      </c>
      <c r="AN116" t="s">
        <v>113</v>
      </c>
      <c r="AO116" t="s">
        <v>113</v>
      </c>
      <c r="AQ116" t="s">
        <v>211</v>
      </c>
      <c r="AR116" t="s">
        <v>113</v>
      </c>
      <c r="AS116" t="s">
        <v>113</v>
      </c>
      <c r="AT116" t="s">
        <v>113</v>
      </c>
      <c r="AU116" t="s">
        <v>113</v>
      </c>
      <c r="AW116" t="s">
        <v>113</v>
      </c>
      <c r="AX116" s="82">
        <f>IFERROR(FIND("Óbitos/feridos",consulta_completa__11[[#This Row],[13 - Ocorrências/Ambientes Atingidos]]),0)</f>
        <v>0</v>
      </c>
      <c r="AY116" s="83" t="str">
        <f t="shared" si="33"/>
        <v/>
      </c>
      <c r="AZ116" s="82">
        <f>IFERROR(FIND("População afetada/evacuada",consulta_completa__11[[#This Row],[13 - Ocorrências/Ambientes Atingidos]]),0)</f>
        <v>0</v>
      </c>
      <c r="BA116" s="82" t="str">
        <f t="shared" si="34"/>
        <v/>
      </c>
      <c r="BB116" s="82">
        <f>IFERROR(FIND("Suspensão de abastecimento de água",consulta_completa__11[[#This Row],[13 - Ocorrências/Ambientes Atingidos]]),0)</f>
        <v>0</v>
      </c>
      <c r="BC116" s="83" t="str">
        <f t="shared" si="62"/>
        <v/>
      </c>
      <c r="BD116" s="82">
        <f>IFERROR(FIND("Rio/córrego",consulta_completa__11[[#This Row],[13 - Ocorrências/Ambientes Atingidos]]),0)</f>
        <v>0</v>
      </c>
      <c r="BE116" s="83" t="str">
        <f t="shared" si="35"/>
        <v/>
      </c>
      <c r="BF116" s="82">
        <f>IFERROR(FIND("Lago",consulta_completa__11[[#This Row],[13 - Ocorrências/Ambientes Atingidos]]),0)</f>
        <v>0</v>
      </c>
      <c r="BG116" s="83" t="str">
        <f t="shared" si="36"/>
        <v/>
      </c>
      <c r="BH116" s="82">
        <f>IFERROR(FIND("Mar",consulta_completa__11[[#This Row],[13 - Ocorrências/Ambientes Atingidos]]),0)</f>
        <v>1</v>
      </c>
      <c r="BI116" s="83" t="str">
        <f t="shared" si="37"/>
        <v>X</v>
      </c>
      <c r="BJ116" s="82">
        <f>IFERROR(FIND("Praia",consulta_completa__11[[#This Row],[13 - Ocorrências/Ambientes Atingidos]]),0)</f>
        <v>0</v>
      </c>
      <c r="BK116" s="83" t="str">
        <f t="shared" si="38"/>
        <v/>
      </c>
      <c r="BL116" s="82">
        <f>IFERROR(FIND("Solo",consulta_completa__11[[#This Row],[13 - Ocorrências/Ambientes Atingidos]]),0)</f>
        <v>0</v>
      </c>
      <c r="BM116" s="83" t="str">
        <f t="shared" si="39"/>
        <v/>
      </c>
      <c r="BN116" s="82">
        <f>IFERROR(FIND("Águas subterrâneas",consulta_completa__11[[#This Row],[13 - Ocorrências/Ambientes Atingidos]]),0)</f>
        <v>0</v>
      </c>
      <c r="BO116" s="83" t="str">
        <f t="shared" si="40"/>
        <v/>
      </c>
      <c r="BP116" s="82">
        <f>IFERROR(FIND("Atmosfera",consulta_completa__11[[#This Row],[13 - Ocorrências/Ambientes Atingidos]]),0)</f>
        <v>0</v>
      </c>
      <c r="BQ116" s="83" t="str">
        <f t="shared" si="41"/>
        <v/>
      </c>
      <c r="BR116" s="82">
        <f>IFERROR(FIND("Flora",consulta_completa__11[[#This Row],[13 - Ocorrências/Ambientes Atingidos]]),0)</f>
        <v>0</v>
      </c>
      <c r="BS116" s="83" t="str">
        <f t="shared" si="42"/>
        <v/>
      </c>
      <c r="BT116" s="82">
        <f>IFERROR(FIND("Fauna",consulta_completa__11[[#This Row],[13 - Ocorrências/Ambientes Atingidos]]),0)</f>
        <v>0</v>
      </c>
      <c r="BU116" s="83" t="str">
        <f t="shared" si="43"/>
        <v/>
      </c>
      <c r="BV116" s="82">
        <f>IFERROR(FIND("UC federal",consulta_completa__11[[#This Row],[13 - Ocorrências/Ambientes Atingidos]]),0)</f>
        <v>0</v>
      </c>
      <c r="BW116" s="83" t="str">
        <f t="shared" si="44"/>
        <v/>
      </c>
      <c r="BX116" s="82">
        <f>IFERROR(FIND("UC estadual/municipal",consulta_completa__11[[#This Row],[13 - Ocorrências/Ambientes Atingidos]]),0)</f>
        <v>0</v>
      </c>
      <c r="BY116" s="83" t="str">
        <f t="shared" si="45"/>
        <v/>
      </c>
      <c r="BZ116" s="82">
        <f>IFERROR(FIND("Outro(s)",consulta_completa__11[[#This Row],[13 - Ocorrências/Ambientes Atingidos]]),0)</f>
        <v>0</v>
      </c>
      <c r="CA116" s="83" t="str">
        <f t="shared" si="46"/>
        <v/>
      </c>
      <c r="CB116" s="82">
        <f>IFERROR(FIND("Sem dano",consulta_completa__11[[#This Row],[13 - Ocorrências/Ambientes Atingidos]]),0)</f>
        <v>0</v>
      </c>
      <c r="CC116" s="83" t="str">
        <f t="shared" si="47"/>
        <v/>
      </c>
      <c r="CD116" s="82" t="str">
        <f>IF(consulta_completa__11[[#This Row],[13 - Ocorrências/Ambientes Atingidos]]="","X","")</f>
        <v/>
      </c>
      <c r="CE116" s="84">
        <f>IFERROR(FIND("IBAMA",consulta_completa__11[[#This Row],[14 - Inst. Atuando no Local]]),0)</f>
        <v>0</v>
      </c>
      <c r="CF116" s="84" t="str">
        <f t="shared" si="48"/>
        <v/>
      </c>
      <c r="CG116" s="84">
        <f>IFERROR(FIND("OEMA",consulta_completa__11[[#This Row],[14 - Inst. Atuando no Local]]),0)</f>
        <v>0</v>
      </c>
      <c r="CH116" s="84" t="str">
        <f t="shared" si="49"/>
        <v/>
      </c>
      <c r="CI116" s="84">
        <f>IFERROR(FIND("DEFESA CIVIL",consulta_completa__11[[#This Row],[14 - Inst. Atuando no Local]]),0)</f>
        <v>0</v>
      </c>
      <c r="CJ116" s="84" t="str">
        <f t="shared" si="50"/>
        <v/>
      </c>
      <c r="CK116" s="84">
        <f>IFERROR(FIND("CORPO DE BOMBEIROS",consulta_completa__11[[#This Row],[14 - Inst. Atuando no Local]]),0)</f>
        <v>0</v>
      </c>
      <c r="CL116" s="84" t="str">
        <f t="shared" si="51"/>
        <v/>
      </c>
      <c r="CM116" s="84">
        <f>IFERROR(FIND("POLÍCIA RODOVIÁRIA",consulta_completa__11[[#This Row],[14 - Inst. Atuando no Local]]),0)</f>
        <v>0</v>
      </c>
      <c r="CN116" s="84" t="str">
        <f t="shared" si="52"/>
        <v/>
      </c>
      <c r="CO116" s="84">
        <f>IFERROR(FIND("POLÍCIA MILITAR",consulta_completa__11[[#This Row],[14 - Inst. Atuando no Local]]),0)</f>
        <v>0</v>
      </c>
      <c r="CP116" s="84" t="str">
        <f t="shared" si="53"/>
        <v/>
      </c>
      <c r="CQ116" s="84">
        <f>IFERROR(FIND("POLÍCIA CIVIL",consulta_completa__11[[#This Row],[14 - Inst. Atuando no Local]]),0)</f>
        <v>0</v>
      </c>
      <c r="CR116" s="84" t="str">
        <f t="shared" si="54"/>
        <v/>
      </c>
      <c r="CS116" s="84">
        <f>IFERROR(FIND("MARINHA DO BRASIL",consulta_completa__11[[#This Row],[14 - Inst. Atuando no Local]]),0)</f>
        <v>0</v>
      </c>
      <c r="CT116" s="84" t="str">
        <f t="shared" si="55"/>
        <v/>
      </c>
      <c r="CU116" s="84">
        <f>IFERROR(FIND("EMPRESA ESPECIALIZADA EM ATENDIMENTO",consulta_completa__11[[#This Row],[14 - Inst. Atuando no Local]]),0)</f>
        <v>0</v>
      </c>
      <c r="CV116" s="84" t="str">
        <f t="shared" si="56"/>
        <v/>
      </c>
      <c r="CW116" s="84">
        <f>IFERROR(FIND("IBAMA",consulta_completa__11[[#This Row],[14 - Inst. Atuando no Local]]),0)</f>
        <v>0</v>
      </c>
      <c r="CX116" s="84" t="str">
        <f t="shared" si="57"/>
        <v/>
      </c>
      <c r="CY116" s="84" t="str">
        <f>IF(consulta_completa__11[[#This Row],[14 - Inst. Atuando no Local]]="","X","")</f>
        <v/>
      </c>
      <c r="CZ116" s="84">
        <f>IFERROR(FIND("OUTRA (S)",consulta_completa__11[[#This Row],[14 - Inst. Atuando no Local]]),0)</f>
        <v>0</v>
      </c>
      <c r="DA116" s="84" t="str">
        <f t="shared" si="58"/>
        <v/>
      </c>
      <c r="DB116" s="35" t="str">
        <f t="shared" si="59"/>
        <v>Sim</v>
      </c>
      <c r="DC116" s="35" t="str">
        <f t="shared" si="60"/>
        <v>Não</v>
      </c>
      <c r="DD116" s="35" t="str">
        <f t="shared" si="61"/>
        <v>Sim</v>
      </c>
      <c r="DE116" s="87" t="str">
        <f t="shared" si="32"/>
        <v>Federal</v>
      </c>
    </row>
    <row r="117" spans="1:109">
      <c r="A117" s="14">
        <v>202521650423</v>
      </c>
      <c r="B117" s="1">
        <v>45702</v>
      </c>
      <c r="C117" t="s">
        <v>109</v>
      </c>
      <c r="D117" t="s">
        <v>110</v>
      </c>
      <c r="E117" t="s">
        <v>111</v>
      </c>
      <c r="F117" t="s">
        <v>112</v>
      </c>
      <c r="G117" t="s">
        <v>113</v>
      </c>
      <c r="H117" t="s">
        <v>114</v>
      </c>
      <c r="I117" t="s">
        <v>114</v>
      </c>
      <c r="J117" t="s">
        <v>1399</v>
      </c>
      <c r="K117" t="s">
        <v>1400</v>
      </c>
      <c r="L117" t="s">
        <v>117</v>
      </c>
      <c r="M117" t="s">
        <v>118</v>
      </c>
      <c r="N117" t="s">
        <v>119</v>
      </c>
      <c r="O117" t="s">
        <v>120</v>
      </c>
      <c r="P117" t="s">
        <v>200</v>
      </c>
      <c r="Q117" t="s">
        <v>122</v>
      </c>
      <c r="R117" t="s">
        <v>123</v>
      </c>
      <c r="S117" t="s">
        <v>201</v>
      </c>
      <c r="T117" t="s">
        <v>600</v>
      </c>
      <c r="U117" t="s">
        <v>1401</v>
      </c>
      <c r="V117" t="s">
        <v>1402</v>
      </c>
      <c r="W117" t="b">
        <v>1</v>
      </c>
      <c r="Z117" t="s">
        <v>1403</v>
      </c>
      <c r="AA117" t="s">
        <v>113</v>
      </c>
      <c r="AB117" t="s">
        <v>1404</v>
      </c>
      <c r="AC117" t="s">
        <v>399</v>
      </c>
      <c r="AD117">
        <v>1</v>
      </c>
      <c r="AE117" t="s">
        <v>668</v>
      </c>
      <c r="AF117" t="s">
        <v>113</v>
      </c>
      <c r="AG117" t="s">
        <v>113</v>
      </c>
      <c r="AH117" t="s">
        <v>131</v>
      </c>
      <c r="AI117" t="s">
        <v>132</v>
      </c>
      <c r="AJ117" t="s">
        <v>131</v>
      </c>
      <c r="AK117" t="s">
        <v>1405</v>
      </c>
      <c r="AL117" t="s">
        <v>1406</v>
      </c>
      <c r="AM117" t="s">
        <v>402</v>
      </c>
      <c r="AN117" t="s">
        <v>1404</v>
      </c>
      <c r="AO117" t="s">
        <v>113</v>
      </c>
      <c r="AP117">
        <v>2732951305</v>
      </c>
      <c r="AQ117" t="s">
        <v>211</v>
      </c>
      <c r="AR117" t="s">
        <v>113</v>
      </c>
      <c r="AS117" t="s">
        <v>113</v>
      </c>
      <c r="AT117" t="s">
        <v>113</v>
      </c>
      <c r="AU117" t="s">
        <v>113</v>
      </c>
      <c r="AW117" t="s">
        <v>113</v>
      </c>
      <c r="AX117" s="82">
        <f>IFERROR(FIND("Óbitos/feridos",consulta_completa__11[[#This Row],[13 - Ocorrências/Ambientes Atingidos]]),0)</f>
        <v>0</v>
      </c>
      <c r="AY117" s="83" t="str">
        <f t="shared" si="33"/>
        <v/>
      </c>
      <c r="AZ117" s="82">
        <f>IFERROR(FIND("População afetada/evacuada",consulta_completa__11[[#This Row],[13 - Ocorrências/Ambientes Atingidos]]),0)</f>
        <v>0</v>
      </c>
      <c r="BA117" s="82" t="str">
        <f t="shared" si="34"/>
        <v/>
      </c>
      <c r="BB117" s="82">
        <f>IFERROR(FIND("Suspensão de abastecimento de água",consulta_completa__11[[#This Row],[13 - Ocorrências/Ambientes Atingidos]]),0)</f>
        <v>0</v>
      </c>
      <c r="BC117" s="83" t="str">
        <f t="shared" si="62"/>
        <v/>
      </c>
      <c r="BD117" s="82">
        <f>IFERROR(FIND("Rio/córrego",consulta_completa__11[[#This Row],[13 - Ocorrências/Ambientes Atingidos]]),0)</f>
        <v>0</v>
      </c>
      <c r="BE117" s="83" t="str">
        <f t="shared" si="35"/>
        <v/>
      </c>
      <c r="BF117" s="82">
        <f>IFERROR(FIND("Lago",consulta_completa__11[[#This Row],[13 - Ocorrências/Ambientes Atingidos]]),0)</f>
        <v>0</v>
      </c>
      <c r="BG117" s="83" t="str">
        <f t="shared" si="36"/>
        <v/>
      </c>
      <c r="BH117" s="82">
        <f>IFERROR(FIND("Mar",consulta_completa__11[[#This Row],[13 - Ocorrências/Ambientes Atingidos]]),0)</f>
        <v>1</v>
      </c>
      <c r="BI117" s="83" t="str">
        <f t="shared" si="37"/>
        <v>X</v>
      </c>
      <c r="BJ117" s="82">
        <f>IFERROR(FIND("Praia",consulta_completa__11[[#This Row],[13 - Ocorrências/Ambientes Atingidos]]),0)</f>
        <v>0</v>
      </c>
      <c r="BK117" s="83" t="str">
        <f t="shared" si="38"/>
        <v/>
      </c>
      <c r="BL117" s="82">
        <f>IFERROR(FIND("Solo",consulta_completa__11[[#This Row],[13 - Ocorrências/Ambientes Atingidos]]),0)</f>
        <v>0</v>
      </c>
      <c r="BM117" s="83" t="str">
        <f t="shared" si="39"/>
        <v/>
      </c>
      <c r="BN117" s="82">
        <f>IFERROR(FIND("Águas subterrâneas",consulta_completa__11[[#This Row],[13 - Ocorrências/Ambientes Atingidos]]),0)</f>
        <v>0</v>
      </c>
      <c r="BO117" s="83" t="str">
        <f t="shared" si="40"/>
        <v/>
      </c>
      <c r="BP117" s="82">
        <f>IFERROR(FIND("Atmosfera",consulta_completa__11[[#This Row],[13 - Ocorrências/Ambientes Atingidos]]),0)</f>
        <v>0</v>
      </c>
      <c r="BQ117" s="83" t="str">
        <f t="shared" si="41"/>
        <v/>
      </c>
      <c r="BR117" s="82">
        <f>IFERROR(FIND("Flora",consulta_completa__11[[#This Row],[13 - Ocorrências/Ambientes Atingidos]]),0)</f>
        <v>0</v>
      </c>
      <c r="BS117" s="83" t="str">
        <f t="shared" si="42"/>
        <v/>
      </c>
      <c r="BT117" s="82">
        <f>IFERROR(FIND("Fauna",consulta_completa__11[[#This Row],[13 - Ocorrências/Ambientes Atingidos]]),0)</f>
        <v>0</v>
      </c>
      <c r="BU117" s="83" t="str">
        <f t="shared" si="43"/>
        <v/>
      </c>
      <c r="BV117" s="82">
        <f>IFERROR(FIND("UC federal",consulta_completa__11[[#This Row],[13 - Ocorrências/Ambientes Atingidos]]),0)</f>
        <v>0</v>
      </c>
      <c r="BW117" s="83" t="str">
        <f t="shared" si="44"/>
        <v/>
      </c>
      <c r="BX117" s="82">
        <f>IFERROR(FIND("UC estadual/municipal",consulta_completa__11[[#This Row],[13 - Ocorrências/Ambientes Atingidos]]),0)</f>
        <v>0</v>
      </c>
      <c r="BY117" s="83" t="str">
        <f t="shared" si="45"/>
        <v/>
      </c>
      <c r="BZ117" s="82">
        <f>IFERROR(FIND("Outro(s)",consulta_completa__11[[#This Row],[13 - Ocorrências/Ambientes Atingidos]]),0)</f>
        <v>0</v>
      </c>
      <c r="CA117" s="83" t="str">
        <f t="shared" si="46"/>
        <v/>
      </c>
      <c r="CB117" s="82">
        <f>IFERROR(FIND("Sem dano",consulta_completa__11[[#This Row],[13 - Ocorrências/Ambientes Atingidos]]),0)</f>
        <v>0</v>
      </c>
      <c r="CC117" s="83" t="str">
        <f t="shared" si="47"/>
        <v/>
      </c>
      <c r="CD117" s="82" t="str">
        <f>IF(consulta_completa__11[[#This Row],[13 - Ocorrências/Ambientes Atingidos]]="","X","")</f>
        <v/>
      </c>
      <c r="CE117" s="84">
        <f>IFERROR(FIND("IBAMA",consulta_completa__11[[#This Row],[14 - Inst. Atuando no Local]]),0)</f>
        <v>0</v>
      </c>
      <c r="CF117" s="84" t="str">
        <f t="shared" si="48"/>
        <v/>
      </c>
      <c r="CG117" s="84">
        <f>IFERROR(FIND("OEMA",consulta_completa__11[[#This Row],[14 - Inst. Atuando no Local]]),0)</f>
        <v>0</v>
      </c>
      <c r="CH117" s="84" t="str">
        <f t="shared" si="49"/>
        <v/>
      </c>
      <c r="CI117" s="84">
        <f>IFERROR(FIND("DEFESA CIVIL",consulta_completa__11[[#This Row],[14 - Inst. Atuando no Local]]),0)</f>
        <v>0</v>
      </c>
      <c r="CJ117" s="84" t="str">
        <f t="shared" si="50"/>
        <v/>
      </c>
      <c r="CK117" s="84">
        <f>IFERROR(FIND("CORPO DE BOMBEIROS",consulta_completa__11[[#This Row],[14 - Inst. Atuando no Local]]),0)</f>
        <v>0</v>
      </c>
      <c r="CL117" s="84" t="str">
        <f t="shared" si="51"/>
        <v/>
      </c>
      <c r="CM117" s="84">
        <f>IFERROR(FIND("POLÍCIA RODOVIÁRIA",consulta_completa__11[[#This Row],[14 - Inst. Atuando no Local]]),0)</f>
        <v>0</v>
      </c>
      <c r="CN117" s="84" t="str">
        <f t="shared" si="52"/>
        <v/>
      </c>
      <c r="CO117" s="84">
        <f>IFERROR(FIND("POLÍCIA MILITAR",consulta_completa__11[[#This Row],[14 - Inst. Atuando no Local]]),0)</f>
        <v>0</v>
      </c>
      <c r="CP117" s="84" t="str">
        <f t="shared" si="53"/>
        <v/>
      </c>
      <c r="CQ117" s="84">
        <f>IFERROR(FIND("POLÍCIA CIVIL",consulta_completa__11[[#This Row],[14 - Inst. Atuando no Local]]),0)</f>
        <v>0</v>
      </c>
      <c r="CR117" s="84" t="str">
        <f t="shared" si="54"/>
        <v/>
      </c>
      <c r="CS117" s="84">
        <f>IFERROR(FIND("MARINHA DO BRASIL",consulta_completa__11[[#This Row],[14 - Inst. Atuando no Local]]),0)</f>
        <v>0</v>
      </c>
      <c r="CT117" s="84" t="str">
        <f t="shared" si="55"/>
        <v/>
      </c>
      <c r="CU117" s="84">
        <f>IFERROR(FIND("EMPRESA ESPECIALIZADA EM ATENDIMENTO",consulta_completa__11[[#This Row],[14 - Inst. Atuando no Local]]),0)</f>
        <v>0</v>
      </c>
      <c r="CV117" s="84" t="str">
        <f t="shared" si="56"/>
        <v/>
      </c>
      <c r="CW117" s="84">
        <f>IFERROR(FIND("IBAMA",consulta_completa__11[[#This Row],[14 - Inst. Atuando no Local]]),0)</f>
        <v>0</v>
      </c>
      <c r="CX117" s="84" t="str">
        <f t="shared" si="57"/>
        <v/>
      </c>
      <c r="CY117" s="84" t="str">
        <f>IF(consulta_completa__11[[#This Row],[14 - Inst. Atuando no Local]]="","X","")</f>
        <v/>
      </c>
      <c r="CZ117" s="84">
        <f>IFERROR(FIND("OUTRA (S)",consulta_completa__11[[#This Row],[14 - Inst. Atuando no Local]]),0)</f>
        <v>0</v>
      </c>
      <c r="DA117" s="84" t="str">
        <f t="shared" si="58"/>
        <v/>
      </c>
      <c r="DB117" s="35" t="str">
        <f t="shared" si="59"/>
        <v>Sim</v>
      </c>
      <c r="DC117" s="35" t="str">
        <f t="shared" si="60"/>
        <v>Não</v>
      </c>
      <c r="DD117" s="35" t="str">
        <f t="shared" si="61"/>
        <v>Sim</v>
      </c>
      <c r="DE117" s="87" t="str">
        <f t="shared" si="32"/>
        <v>Federal</v>
      </c>
    </row>
    <row r="118" spans="1:109">
      <c r="A118" s="14">
        <v>202521654001</v>
      </c>
      <c r="B118" s="1">
        <v>45704</v>
      </c>
      <c r="C118" t="s">
        <v>1407</v>
      </c>
      <c r="D118" t="s">
        <v>180</v>
      </c>
      <c r="E118" t="s">
        <v>286</v>
      </c>
      <c r="F118" t="s">
        <v>112</v>
      </c>
      <c r="G118" t="s">
        <v>113</v>
      </c>
      <c r="H118" t="s">
        <v>114</v>
      </c>
      <c r="I118" t="s">
        <v>114</v>
      </c>
      <c r="J118" t="s">
        <v>113</v>
      </c>
      <c r="K118" t="s">
        <v>114</v>
      </c>
      <c r="L118" t="s">
        <v>114</v>
      </c>
      <c r="M118" t="s">
        <v>140</v>
      </c>
      <c r="N118" t="s">
        <v>271</v>
      </c>
      <c r="O118" t="s">
        <v>120</v>
      </c>
      <c r="P118" t="s">
        <v>272</v>
      </c>
      <c r="Q118" t="s">
        <v>122</v>
      </c>
      <c r="R118" t="s">
        <v>123</v>
      </c>
      <c r="S118" t="s">
        <v>113</v>
      </c>
      <c r="T118" t="s">
        <v>1408</v>
      </c>
      <c r="U118" t="s">
        <v>1409</v>
      </c>
      <c r="V118" t="s">
        <v>1410</v>
      </c>
      <c r="Z118" t="s">
        <v>1411</v>
      </c>
      <c r="AA118" t="s">
        <v>1412</v>
      </c>
      <c r="AB118" t="s">
        <v>1413</v>
      </c>
      <c r="AC118" t="s">
        <v>1414</v>
      </c>
      <c r="AD118">
        <v>0</v>
      </c>
      <c r="AE118" t="s">
        <v>1415</v>
      </c>
      <c r="AF118" t="s">
        <v>1416</v>
      </c>
      <c r="AG118" t="s">
        <v>1417</v>
      </c>
      <c r="AH118" t="s">
        <v>131</v>
      </c>
      <c r="AI118" t="s">
        <v>131</v>
      </c>
      <c r="AJ118" t="s">
        <v>132</v>
      </c>
      <c r="AK118" t="s">
        <v>113</v>
      </c>
      <c r="AL118" t="s">
        <v>1418</v>
      </c>
      <c r="AM118" t="s">
        <v>1419</v>
      </c>
      <c r="AN118" t="s">
        <v>1419</v>
      </c>
      <c r="AO118" t="s">
        <v>1272</v>
      </c>
      <c r="AP118">
        <v>3534496600</v>
      </c>
      <c r="AQ118" t="s">
        <v>1392</v>
      </c>
      <c r="AR118" t="s">
        <v>113</v>
      </c>
      <c r="AS118" t="s">
        <v>113</v>
      </c>
      <c r="AT118" t="s">
        <v>113</v>
      </c>
      <c r="AU118" t="s">
        <v>113</v>
      </c>
      <c r="AW118" t="s">
        <v>113</v>
      </c>
      <c r="AX118" s="82">
        <f>IFERROR(FIND("Óbitos/feridos",consulta_completa__11[[#This Row],[13 - Ocorrências/Ambientes Atingidos]]),0)</f>
        <v>0</v>
      </c>
      <c r="AY118" s="83" t="str">
        <f t="shared" si="33"/>
        <v/>
      </c>
      <c r="AZ118" s="82">
        <f>IFERROR(FIND("População afetada/evacuada",consulta_completa__11[[#This Row],[13 - Ocorrências/Ambientes Atingidos]]),0)</f>
        <v>0</v>
      </c>
      <c r="BA118" s="82" t="str">
        <f t="shared" si="34"/>
        <v/>
      </c>
      <c r="BB118" s="82">
        <f>IFERROR(FIND("Suspensão de abastecimento de água",consulta_completa__11[[#This Row],[13 - Ocorrências/Ambientes Atingidos]]),0)</f>
        <v>0</v>
      </c>
      <c r="BC118" s="83" t="str">
        <f t="shared" si="62"/>
        <v/>
      </c>
      <c r="BD118" s="82">
        <f>IFERROR(FIND("Rio/córrego",consulta_completa__11[[#This Row],[13 - Ocorrências/Ambientes Atingidos]]),0)</f>
        <v>0</v>
      </c>
      <c r="BE118" s="83" t="str">
        <f t="shared" si="35"/>
        <v/>
      </c>
      <c r="BF118" s="82">
        <f>IFERROR(FIND("Lago",consulta_completa__11[[#This Row],[13 - Ocorrências/Ambientes Atingidos]]),0)</f>
        <v>0</v>
      </c>
      <c r="BG118" s="83" t="str">
        <f t="shared" si="36"/>
        <v/>
      </c>
      <c r="BH118" s="82">
        <f>IFERROR(FIND("Mar",consulta_completa__11[[#This Row],[13 - Ocorrências/Ambientes Atingidos]]),0)</f>
        <v>0</v>
      </c>
      <c r="BI118" s="83" t="str">
        <f t="shared" si="37"/>
        <v/>
      </c>
      <c r="BJ118" s="82">
        <f>IFERROR(FIND("Praia",consulta_completa__11[[#This Row],[13 - Ocorrências/Ambientes Atingidos]]),0)</f>
        <v>0</v>
      </c>
      <c r="BK118" s="83" t="str">
        <f t="shared" si="38"/>
        <v/>
      </c>
      <c r="BL118" s="82">
        <f>IFERROR(FIND("Solo",consulta_completa__11[[#This Row],[13 - Ocorrências/Ambientes Atingidos]]),0)</f>
        <v>1</v>
      </c>
      <c r="BM118" s="83" t="str">
        <f t="shared" si="39"/>
        <v>X</v>
      </c>
      <c r="BN118" s="82">
        <f>IFERROR(FIND("Águas subterrâneas",consulta_completa__11[[#This Row],[13 - Ocorrências/Ambientes Atingidos]]),0)</f>
        <v>0</v>
      </c>
      <c r="BO118" s="83" t="str">
        <f t="shared" si="40"/>
        <v/>
      </c>
      <c r="BP118" s="82">
        <f>IFERROR(FIND("Atmosfera",consulta_completa__11[[#This Row],[13 - Ocorrências/Ambientes Atingidos]]),0)</f>
        <v>0</v>
      </c>
      <c r="BQ118" s="83" t="str">
        <f t="shared" si="41"/>
        <v/>
      </c>
      <c r="BR118" s="82">
        <f>IFERROR(FIND("Flora",consulta_completa__11[[#This Row],[13 - Ocorrências/Ambientes Atingidos]]),0)</f>
        <v>0</v>
      </c>
      <c r="BS118" s="83" t="str">
        <f t="shared" si="42"/>
        <v/>
      </c>
      <c r="BT118" s="82">
        <f>IFERROR(FIND("Fauna",consulta_completa__11[[#This Row],[13 - Ocorrências/Ambientes Atingidos]]),0)</f>
        <v>0</v>
      </c>
      <c r="BU118" s="83" t="str">
        <f t="shared" si="43"/>
        <v/>
      </c>
      <c r="BV118" s="82">
        <f>IFERROR(FIND("UC federal",consulta_completa__11[[#This Row],[13 - Ocorrências/Ambientes Atingidos]]),0)</f>
        <v>0</v>
      </c>
      <c r="BW118" s="83" t="str">
        <f t="shared" si="44"/>
        <v/>
      </c>
      <c r="BX118" s="82">
        <f>IFERROR(FIND("UC estadual/municipal",consulta_completa__11[[#This Row],[13 - Ocorrências/Ambientes Atingidos]]),0)</f>
        <v>0</v>
      </c>
      <c r="BY118" s="83" t="str">
        <f t="shared" si="45"/>
        <v/>
      </c>
      <c r="BZ118" s="82">
        <f>IFERROR(FIND("Outro(s)",consulta_completa__11[[#This Row],[13 - Ocorrências/Ambientes Atingidos]]),0)</f>
        <v>0</v>
      </c>
      <c r="CA118" s="83" t="str">
        <f t="shared" si="46"/>
        <v/>
      </c>
      <c r="CB118" s="82">
        <f>IFERROR(FIND("Sem dano",consulta_completa__11[[#This Row],[13 - Ocorrências/Ambientes Atingidos]]),0)</f>
        <v>0</v>
      </c>
      <c r="CC118" s="83" t="str">
        <f t="shared" si="47"/>
        <v/>
      </c>
      <c r="CD118" s="82" t="str">
        <f>IF(consulta_completa__11[[#This Row],[13 - Ocorrências/Ambientes Atingidos]]="","X","")</f>
        <v/>
      </c>
      <c r="CE118" s="84">
        <f>IFERROR(FIND("IBAMA",consulta_completa__11[[#This Row],[14 - Inst. Atuando no Local]]),0)</f>
        <v>0</v>
      </c>
      <c r="CF118" s="84" t="str">
        <f t="shared" si="48"/>
        <v/>
      </c>
      <c r="CG118" s="84">
        <f>IFERROR(FIND("OEMA",consulta_completa__11[[#This Row],[14 - Inst. Atuando no Local]]),0)</f>
        <v>0</v>
      </c>
      <c r="CH118" s="84" t="str">
        <f t="shared" si="49"/>
        <v/>
      </c>
      <c r="CI118" s="84">
        <f>IFERROR(FIND("DEFESA CIVIL",consulta_completa__11[[#This Row],[14 - Inst. Atuando no Local]]),0)</f>
        <v>0</v>
      </c>
      <c r="CJ118" s="84" t="str">
        <f t="shared" si="50"/>
        <v/>
      </c>
      <c r="CK118" s="84">
        <f>IFERROR(FIND("CORPO DE BOMBEIROS",consulta_completa__11[[#This Row],[14 - Inst. Atuando no Local]]),0)</f>
        <v>0</v>
      </c>
      <c r="CL118" s="84" t="str">
        <f t="shared" si="51"/>
        <v/>
      </c>
      <c r="CM118" s="84">
        <f>IFERROR(FIND("POLÍCIA RODOVIÁRIA",consulta_completa__11[[#This Row],[14 - Inst. Atuando no Local]]),0)</f>
        <v>0</v>
      </c>
      <c r="CN118" s="84" t="str">
        <f t="shared" si="52"/>
        <v/>
      </c>
      <c r="CO118" s="84">
        <f>IFERROR(FIND("POLÍCIA MILITAR",consulta_completa__11[[#This Row],[14 - Inst. Atuando no Local]]),0)</f>
        <v>0</v>
      </c>
      <c r="CP118" s="84" t="str">
        <f t="shared" si="53"/>
        <v/>
      </c>
      <c r="CQ118" s="84">
        <f>IFERROR(FIND("POLÍCIA CIVIL",consulta_completa__11[[#This Row],[14 - Inst. Atuando no Local]]),0)</f>
        <v>0</v>
      </c>
      <c r="CR118" s="84" t="str">
        <f t="shared" si="54"/>
        <v/>
      </c>
      <c r="CS118" s="84">
        <f>IFERROR(FIND("MARINHA DO BRASIL",consulta_completa__11[[#This Row],[14 - Inst. Atuando no Local]]),0)</f>
        <v>0</v>
      </c>
      <c r="CT118" s="84" t="str">
        <f t="shared" si="55"/>
        <v/>
      </c>
      <c r="CU118" s="84">
        <f>IFERROR(FIND("EMPRESA ESPECIALIZADA EM ATENDIMENTO",consulta_completa__11[[#This Row],[14 - Inst. Atuando no Local]]),0)</f>
        <v>0</v>
      </c>
      <c r="CV118" s="84" t="str">
        <f t="shared" si="56"/>
        <v/>
      </c>
      <c r="CW118" s="84">
        <f>IFERROR(FIND("IBAMA",consulta_completa__11[[#This Row],[14 - Inst. Atuando no Local]]),0)</f>
        <v>0</v>
      </c>
      <c r="CX118" s="84" t="str">
        <f t="shared" si="57"/>
        <v/>
      </c>
      <c r="CY118" s="84" t="str">
        <f>IF(consulta_completa__11[[#This Row],[14 - Inst. Atuando no Local]]="","X","")</f>
        <v/>
      </c>
      <c r="CZ118" s="84">
        <f>IFERROR(FIND("OUTRA (S)",consulta_completa__11[[#This Row],[14 - Inst. Atuando no Local]]),0)</f>
        <v>0</v>
      </c>
      <c r="DA118" s="84" t="str">
        <f t="shared" si="58"/>
        <v/>
      </c>
      <c r="DB118" s="35" t="str">
        <f t="shared" si="59"/>
        <v>Sim</v>
      </c>
      <c r="DC118" s="35" t="str">
        <f t="shared" si="60"/>
        <v>Não</v>
      </c>
      <c r="DD118" s="35" t="str">
        <f t="shared" si="61"/>
        <v>Sim</v>
      </c>
      <c r="DE118" s="87" t="str">
        <f t="shared" si="32"/>
        <v>Sem informação</v>
      </c>
    </row>
    <row r="119" spans="1:109">
      <c r="A119" s="14">
        <v>202521736034</v>
      </c>
      <c r="B119" s="1">
        <v>45704</v>
      </c>
      <c r="C119" t="s">
        <v>1366</v>
      </c>
      <c r="D119" t="s">
        <v>254</v>
      </c>
      <c r="E119" t="s">
        <v>181</v>
      </c>
      <c r="F119" t="s">
        <v>112</v>
      </c>
      <c r="G119" t="s">
        <v>1367</v>
      </c>
      <c r="H119" t="s">
        <v>1420</v>
      </c>
      <c r="I119" t="s">
        <v>648</v>
      </c>
      <c r="J119" t="s">
        <v>113</v>
      </c>
      <c r="K119" t="s">
        <v>114</v>
      </c>
      <c r="L119" t="s">
        <v>114</v>
      </c>
      <c r="M119" t="s">
        <v>139</v>
      </c>
      <c r="N119" t="s">
        <v>119</v>
      </c>
      <c r="O119" t="s">
        <v>120</v>
      </c>
      <c r="P119" t="s">
        <v>272</v>
      </c>
      <c r="Q119" t="s">
        <v>122</v>
      </c>
      <c r="R119" t="s">
        <v>123</v>
      </c>
      <c r="S119" t="s">
        <v>113</v>
      </c>
      <c r="T119" t="s">
        <v>1421</v>
      </c>
      <c r="U119" t="s">
        <v>1422</v>
      </c>
      <c r="V119" t="s">
        <v>1423</v>
      </c>
      <c r="Z119" t="s">
        <v>1424</v>
      </c>
      <c r="AA119" t="s">
        <v>1425</v>
      </c>
      <c r="AB119" t="s">
        <v>1426</v>
      </c>
      <c r="AC119" t="s">
        <v>1372</v>
      </c>
      <c r="AD119">
        <v>1</v>
      </c>
      <c r="AE119" t="s">
        <v>1373</v>
      </c>
      <c r="AF119" t="s">
        <v>1427</v>
      </c>
      <c r="AG119" t="s">
        <v>1428</v>
      </c>
      <c r="AH119" t="s">
        <v>131</v>
      </c>
      <c r="AI119" t="s">
        <v>132</v>
      </c>
      <c r="AJ119" t="s">
        <v>131</v>
      </c>
      <c r="AK119" t="s">
        <v>1429</v>
      </c>
      <c r="AL119" t="s">
        <v>1430</v>
      </c>
      <c r="AM119" t="s">
        <v>1377</v>
      </c>
      <c r="AN119" t="s">
        <v>1431</v>
      </c>
      <c r="AO119" t="s">
        <v>1432</v>
      </c>
      <c r="AP119">
        <v>7734544744</v>
      </c>
      <c r="AQ119" t="s">
        <v>1379</v>
      </c>
      <c r="AR119" t="s">
        <v>113</v>
      </c>
      <c r="AS119" t="s">
        <v>113</v>
      </c>
      <c r="AT119" t="s">
        <v>113</v>
      </c>
      <c r="AU119" t="s">
        <v>113</v>
      </c>
      <c r="AW119" t="s">
        <v>113</v>
      </c>
      <c r="AX119" s="82">
        <f>IFERROR(FIND("Óbitos/feridos",consulta_completa__11[[#This Row],[13 - Ocorrências/Ambientes Atingidos]]),0)</f>
        <v>0</v>
      </c>
      <c r="AY119" s="83" t="str">
        <f t="shared" si="33"/>
        <v/>
      </c>
      <c r="AZ119" s="82">
        <f>IFERROR(FIND("População afetada/evacuada",consulta_completa__11[[#This Row],[13 - Ocorrências/Ambientes Atingidos]]),0)</f>
        <v>0</v>
      </c>
      <c r="BA119" s="82" t="str">
        <f t="shared" si="34"/>
        <v/>
      </c>
      <c r="BB119" s="82">
        <f>IFERROR(FIND("Suspensão de abastecimento de água",consulta_completa__11[[#This Row],[13 - Ocorrências/Ambientes Atingidos]]),0)</f>
        <v>0</v>
      </c>
      <c r="BC119" s="83" t="str">
        <f t="shared" si="62"/>
        <v/>
      </c>
      <c r="BD119" s="82">
        <f>IFERROR(FIND("Rio/córrego",consulta_completa__11[[#This Row],[13 - Ocorrências/Ambientes Atingidos]]),0)</f>
        <v>0</v>
      </c>
      <c r="BE119" s="83" t="str">
        <f t="shared" si="35"/>
        <v/>
      </c>
      <c r="BF119" s="82">
        <f>IFERROR(FIND("Lago",consulta_completa__11[[#This Row],[13 - Ocorrências/Ambientes Atingidos]]),0)</f>
        <v>0</v>
      </c>
      <c r="BG119" s="83" t="str">
        <f t="shared" si="36"/>
        <v/>
      </c>
      <c r="BH119" s="82">
        <f>IFERROR(FIND("Mar",consulta_completa__11[[#This Row],[13 - Ocorrências/Ambientes Atingidos]]),0)</f>
        <v>0</v>
      </c>
      <c r="BI119" s="83" t="str">
        <f t="shared" si="37"/>
        <v/>
      </c>
      <c r="BJ119" s="82">
        <f>IFERROR(FIND("Praia",consulta_completa__11[[#This Row],[13 - Ocorrências/Ambientes Atingidos]]),0)</f>
        <v>0</v>
      </c>
      <c r="BK119" s="83" t="str">
        <f t="shared" si="38"/>
        <v/>
      </c>
      <c r="BL119" s="82">
        <f>IFERROR(FIND("Solo",consulta_completa__11[[#This Row],[13 - Ocorrências/Ambientes Atingidos]]),0)</f>
        <v>0</v>
      </c>
      <c r="BM119" s="83" t="str">
        <f t="shared" si="39"/>
        <v/>
      </c>
      <c r="BN119" s="82">
        <f>IFERROR(FIND("Águas subterrâneas",consulta_completa__11[[#This Row],[13 - Ocorrências/Ambientes Atingidos]]),0)</f>
        <v>0</v>
      </c>
      <c r="BO119" s="83" t="str">
        <f t="shared" si="40"/>
        <v/>
      </c>
      <c r="BP119" s="82">
        <f>IFERROR(FIND("Atmosfera",consulta_completa__11[[#This Row],[13 - Ocorrências/Ambientes Atingidos]]),0)</f>
        <v>0</v>
      </c>
      <c r="BQ119" s="83" t="str">
        <f t="shared" si="41"/>
        <v/>
      </c>
      <c r="BR119" s="82">
        <f>IFERROR(FIND("Flora",consulta_completa__11[[#This Row],[13 - Ocorrências/Ambientes Atingidos]]),0)</f>
        <v>0</v>
      </c>
      <c r="BS119" s="83" t="str">
        <f t="shared" si="42"/>
        <v/>
      </c>
      <c r="BT119" s="82">
        <f>IFERROR(FIND("Fauna",consulta_completa__11[[#This Row],[13 - Ocorrências/Ambientes Atingidos]]),0)</f>
        <v>0</v>
      </c>
      <c r="BU119" s="83" t="str">
        <f t="shared" si="43"/>
        <v/>
      </c>
      <c r="BV119" s="82">
        <f>IFERROR(FIND("UC federal",consulta_completa__11[[#This Row],[13 - Ocorrências/Ambientes Atingidos]]),0)</f>
        <v>0</v>
      </c>
      <c r="BW119" s="83" t="str">
        <f t="shared" si="44"/>
        <v/>
      </c>
      <c r="BX119" s="82">
        <f>IFERROR(FIND("UC estadual/municipal",consulta_completa__11[[#This Row],[13 - Ocorrências/Ambientes Atingidos]]),0)</f>
        <v>0</v>
      </c>
      <c r="BY119" s="83" t="str">
        <f t="shared" si="45"/>
        <v/>
      </c>
      <c r="BZ119" s="82">
        <f>IFERROR(FIND("Outro(s)",consulta_completa__11[[#This Row],[13 - Ocorrências/Ambientes Atingidos]]),0)</f>
        <v>1</v>
      </c>
      <c r="CA119" s="83" t="str">
        <f t="shared" si="46"/>
        <v>X</v>
      </c>
      <c r="CB119" s="82">
        <f>IFERROR(FIND("Sem dano",consulta_completa__11[[#This Row],[13 - Ocorrências/Ambientes Atingidos]]),0)</f>
        <v>0</v>
      </c>
      <c r="CC119" s="83" t="str">
        <f t="shared" si="47"/>
        <v/>
      </c>
      <c r="CD119" s="82" t="str">
        <f>IF(consulta_completa__11[[#This Row],[13 - Ocorrências/Ambientes Atingidos]]="","X","")</f>
        <v/>
      </c>
      <c r="CE119" s="84">
        <f>IFERROR(FIND("IBAMA",consulta_completa__11[[#This Row],[14 - Inst. Atuando no Local]]),0)</f>
        <v>0</v>
      </c>
      <c r="CF119" s="84" t="str">
        <f t="shared" si="48"/>
        <v/>
      </c>
      <c r="CG119" s="84">
        <f>IFERROR(FIND("OEMA",consulta_completa__11[[#This Row],[14 - Inst. Atuando no Local]]),0)</f>
        <v>0</v>
      </c>
      <c r="CH119" s="84" t="str">
        <f t="shared" si="49"/>
        <v/>
      </c>
      <c r="CI119" s="84">
        <f>IFERROR(FIND("DEFESA CIVIL",consulta_completa__11[[#This Row],[14 - Inst. Atuando no Local]]),0)</f>
        <v>0</v>
      </c>
      <c r="CJ119" s="84" t="str">
        <f t="shared" si="50"/>
        <v/>
      </c>
      <c r="CK119" s="84">
        <f>IFERROR(FIND("CORPO DE BOMBEIROS",consulta_completa__11[[#This Row],[14 - Inst. Atuando no Local]]),0)</f>
        <v>0</v>
      </c>
      <c r="CL119" s="84" t="str">
        <f t="shared" si="51"/>
        <v/>
      </c>
      <c r="CM119" s="84">
        <f>IFERROR(FIND("POLÍCIA RODOVIÁRIA",consulta_completa__11[[#This Row],[14 - Inst. Atuando no Local]]),0)</f>
        <v>0</v>
      </c>
      <c r="CN119" s="84" t="str">
        <f t="shared" si="52"/>
        <v/>
      </c>
      <c r="CO119" s="84">
        <f>IFERROR(FIND("POLÍCIA MILITAR",consulta_completa__11[[#This Row],[14 - Inst. Atuando no Local]]),0)</f>
        <v>0</v>
      </c>
      <c r="CP119" s="84" t="str">
        <f t="shared" si="53"/>
        <v/>
      </c>
      <c r="CQ119" s="84">
        <f>IFERROR(FIND("POLÍCIA CIVIL",consulta_completa__11[[#This Row],[14 - Inst. Atuando no Local]]),0)</f>
        <v>0</v>
      </c>
      <c r="CR119" s="84" t="str">
        <f t="shared" si="54"/>
        <v/>
      </c>
      <c r="CS119" s="84">
        <f>IFERROR(FIND("MARINHA DO BRASIL",consulta_completa__11[[#This Row],[14 - Inst. Atuando no Local]]),0)</f>
        <v>0</v>
      </c>
      <c r="CT119" s="84" t="str">
        <f t="shared" si="55"/>
        <v/>
      </c>
      <c r="CU119" s="84">
        <f>IFERROR(FIND("EMPRESA ESPECIALIZADA EM ATENDIMENTO",consulta_completa__11[[#This Row],[14 - Inst. Atuando no Local]]),0)</f>
        <v>0</v>
      </c>
      <c r="CV119" s="84" t="str">
        <f t="shared" si="56"/>
        <v/>
      </c>
      <c r="CW119" s="84">
        <f>IFERROR(FIND("IBAMA",consulta_completa__11[[#This Row],[14 - Inst. Atuando no Local]]),0)</f>
        <v>0</v>
      </c>
      <c r="CX119" s="84" t="str">
        <f t="shared" si="57"/>
        <v/>
      </c>
      <c r="CY119" s="84" t="str">
        <f>IF(consulta_completa__11[[#This Row],[14 - Inst. Atuando no Local]]="","X","")</f>
        <v/>
      </c>
      <c r="CZ119" s="84">
        <f>IFERROR(FIND("OUTRA (S)",consulta_completa__11[[#This Row],[14 - Inst. Atuando no Local]]),0)</f>
        <v>0</v>
      </c>
      <c r="DA119" s="84" t="str">
        <f t="shared" si="58"/>
        <v/>
      </c>
      <c r="DB119" s="35" t="str">
        <f t="shared" si="59"/>
        <v>Sim</v>
      </c>
      <c r="DC119" s="35" t="str">
        <f t="shared" si="60"/>
        <v>Não</v>
      </c>
      <c r="DD119" s="35" t="str">
        <f t="shared" si="61"/>
        <v>Sim</v>
      </c>
      <c r="DE119" s="87" t="str">
        <f t="shared" si="32"/>
        <v>Federal</v>
      </c>
    </row>
    <row r="120" spans="1:109">
      <c r="A120" s="14">
        <v>202521943259</v>
      </c>
      <c r="B120" s="1">
        <v>45704</v>
      </c>
      <c r="C120" t="s">
        <v>820</v>
      </c>
      <c r="D120" t="s">
        <v>343</v>
      </c>
      <c r="E120" t="s">
        <v>139</v>
      </c>
      <c r="F120" t="s">
        <v>112</v>
      </c>
      <c r="G120" t="s">
        <v>113</v>
      </c>
      <c r="H120" t="s">
        <v>114</v>
      </c>
      <c r="I120" t="s">
        <v>114</v>
      </c>
      <c r="J120" t="s">
        <v>441</v>
      </c>
      <c r="K120" t="s">
        <v>1433</v>
      </c>
      <c r="L120" t="s">
        <v>117</v>
      </c>
      <c r="M120" t="s">
        <v>140</v>
      </c>
      <c r="N120" t="s">
        <v>141</v>
      </c>
      <c r="O120" t="s">
        <v>239</v>
      </c>
      <c r="P120" t="s">
        <v>272</v>
      </c>
      <c r="Q120" t="s">
        <v>167</v>
      </c>
      <c r="R120" t="s">
        <v>123</v>
      </c>
      <c r="S120" t="s">
        <v>113</v>
      </c>
      <c r="T120" t="s">
        <v>1434</v>
      </c>
      <c r="U120" t="s">
        <v>145</v>
      </c>
      <c r="V120" t="s">
        <v>1435</v>
      </c>
      <c r="Y120" t="b">
        <v>1</v>
      </c>
      <c r="Z120" t="s">
        <v>259</v>
      </c>
      <c r="AA120" t="s">
        <v>113</v>
      </c>
      <c r="AB120" t="s">
        <v>1040</v>
      </c>
      <c r="AC120" t="s">
        <v>113</v>
      </c>
      <c r="AD120">
        <v>2</v>
      </c>
      <c r="AE120" t="s">
        <v>113</v>
      </c>
      <c r="AF120" t="s">
        <v>1436</v>
      </c>
      <c r="AG120" t="s">
        <v>825</v>
      </c>
      <c r="AH120" t="s">
        <v>131</v>
      </c>
      <c r="AI120" t="s">
        <v>131</v>
      </c>
      <c r="AJ120" t="s">
        <v>131</v>
      </c>
      <c r="AK120" t="s">
        <v>1437</v>
      </c>
      <c r="AL120" t="s">
        <v>1438</v>
      </c>
      <c r="AM120" t="s">
        <v>153</v>
      </c>
      <c r="AN120" t="s">
        <v>154</v>
      </c>
      <c r="AO120" t="s">
        <v>155</v>
      </c>
      <c r="AP120">
        <v>6133161070</v>
      </c>
      <c r="AQ120" t="s">
        <v>156</v>
      </c>
      <c r="AR120" t="s">
        <v>113</v>
      </c>
      <c r="AS120" t="s">
        <v>113</v>
      </c>
      <c r="AT120" t="s">
        <v>828</v>
      </c>
      <c r="AU120" t="s">
        <v>592</v>
      </c>
      <c r="AV120">
        <v>280000000</v>
      </c>
      <c r="AW120" t="s">
        <v>159</v>
      </c>
      <c r="AX120" s="82">
        <f>IFERROR(FIND("Óbitos/feridos",consulta_completa__11[[#This Row],[13 - Ocorrências/Ambientes Atingidos]]),0)</f>
        <v>0</v>
      </c>
      <c r="AY120" s="83" t="str">
        <f t="shared" si="33"/>
        <v/>
      </c>
      <c r="AZ120" s="82">
        <f>IFERROR(FIND("População afetada/evacuada",consulta_completa__11[[#This Row],[13 - Ocorrências/Ambientes Atingidos]]),0)</f>
        <v>0</v>
      </c>
      <c r="BA120" s="82" t="str">
        <f t="shared" si="34"/>
        <v/>
      </c>
      <c r="BB120" s="82">
        <f>IFERROR(FIND("Suspensão de abastecimento de água",consulta_completa__11[[#This Row],[13 - Ocorrências/Ambientes Atingidos]]),0)</f>
        <v>0</v>
      </c>
      <c r="BC120" s="83" t="str">
        <f t="shared" si="62"/>
        <v/>
      </c>
      <c r="BD120" s="82">
        <f>IFERROR(FIND("Rio/córrego",consulta_completa__11[[#This Row],[13 - Ocorrências/Ambientes Atingidos]]),0)</f>
        <v>0</v>
      </c>
      <c r="BE120" s="83" t="str">
        <f t="shared" si="35"/>
        <v/>
      </c>
      <c r="BF120" s="82">
        <f>IFERROR(FIND("Lago",consulta_completa__11[[#This Row],[13 - Ocorrências/Ambientes Atingidos]]),0)</f>
        <v>0</v>
      </c>
      <c r="BG120" s="83" t="str">
        <f t="shared" si="36"/>
        <v/>
      </c>
      <c r="BH120" s="82">
        <f>IFERROR(FIND("Mar",consulta_completa__11[[#This Row],[13 - Ocorrências/Ambientes Atingidos]]),0)</f>
        <v>0</v>
      </c>
      <c r="BI120" s="83" t="str">
        <f t="shared" si="37"/>
        <v/>
      </c>
      <c r="BJ120" s="82">
        <f>IFERROR(FIND("Praia",consulta_completa__11[[#This Row],[13 - Ocorrências/Ambientes Atingidos]]),0)</f>
        <v>0</v>
      </c>
      <c r="BK120" s="83" t="str">
        <f t="shared" si="38"/>
        <v/>
      </c>
      <c r="BL120" s="82">
        <f>IFERROR(FIND("Solo",consulta_completa__11[[#This Row],[13 - Ocorrências/Ambientes Atingidos]]),0)</f>
        <v>1</v>
      </c>
      <c r="BM120" s="83" t="str">
        <f t="shared" si="39"/>
        <v>X</v>
      </c>
      <c r="BN120" s="82">
        <f>IFERROR(FIND("Águas subterrâneas",consulta_completa__11[[#This Row],[13 - Ocorrências/Ambientes Atingidos]]),0)</f>
        <v>0</v>
      </c>
      <c r="BO120" s="83" t="str">
        <f t="shared" si="40"/>
        <v/>
      </c>
      <c r="BP120" s="82">
        <f>IFERROR(FIND("Atmosfera",consulta_completa__11[[#This Row],[13 - Ocorrências/Ambientes Atingidos]]),0)</f>
        <v>0</v>
      </c>
      <c r="BQ120" s="83" t="str">
        <f t="shared" si="41"/>
        <v/>
      </c>
      <c r="BR120" s="82">
        <f>IFERROR(FIND("Flora",consulta_completa__11[[#This Row],[13 - Ocorrências/Ambientes Atingidos]]),0)</f>
        <v>0</v>
      </c>
      <c r="BS120" s="83" t="str">
        <f t="shared" si="42"/>
        <v/>
      </c>
      <c r="BT120" s="82">
        <f>IFERROR(FIND("Fauna",consulta_completa__11[[#This Row],[13 - Ocorrências/Ambientes Atingidos]]),0)</f>
        <v>0</v>
      </c>
      <c r="BU120" s="83" t="str">
        <f t="shared" si="43"/>
        <v/>
      </c>
      <c r="BV120" s="82">
        <f>IFERROR(FIND("UC federal",consulta_completa__11[[#This Row],[13 - Ocorrências/Ambientes Atingidos]]),0)</f>
        <v>0</v>
      </c>
      <c r="BW120" s="83" t="str">
        <f t="shared" si="44"/>
        <v/>
      </c>
      <c r="BX120" s="82">
        <f>IFERROR(FIND("UC estadual/municipal",consulta_completa__11[[#This Row],[13 - Ocorrências/Ambientes Atingidos]]),0)</f>
        <v>0</v>
      </c>
      <c r="BY120" s="83" t="str">
        <f t="shared" si="45"/>
        <v/>
      </c>
      <c r="BZ120" s="82">
        <f>IFERROR(FIND("Outro(s)",consulta_completa__11[[#This Row],[13 - Ocorrências/Ambientes Atingidos]]),0)</f>
        <v>0</v>
      </c>
      <c r="CA120" s="83" t="str">
        <f t="shared" si="46"/>
        <v/>
      </c>
      <c r="CB120" s="82">
        <f>IFERROR(FIND("Sem dano",consulta_completa__11[[#This Row],[13 - Ocorrências/Ambientes Atingidos]]),0)</f>
        <v>0</v>
      </c>
      <c r="CC120" s="83" t="str">
        <f t="shared" si="47"/>
        <v/>
      </c>
      <c r="CD120" s="82" t="str">
        <f>IF(consulta_completa__11[[#This Row],[13 - Ocorrências/Ambientes Atingidos]]="","X","")</f>
        <v/>
      </c>
      <c r="CE120" s="84">
        <f>IFERROR(FIND("IBAMA",consulta_completa__11[[#This Row],[14 - Inst. Atuando no Local]]),0)</f>
        <v>0</v>
      </c>
      <c r="CF120" s="84" t="str">
        <f t="shared" si="48"/>
        <v/>
      </c>
      <c r="CG120" s="84">
        <f>IFERROR(FIND("OEMA",consulta_completa__11[[#This Row],[14 - Inst. Atuando no Local]]),0)</f>
        <v>0</v>
      </c>
      <c r="CH120" s="84" t="str">
        <f t="shared" si="49"/>
        <v/>
      </c>
      <c r="CI120" s="84">
        <f>IFERROR(FIND("DEFESA CIVIL",consulta_completa__11[[#This Row],[14 - Inst. Atuando no Local]]),0)</f>
        <v>0</v>
      </c>
      <c r="CJ120" s="84" t="str">
        <f t="shared" si="50"/>
        <v/>
      </c>
      <c r="CK120" s="84">
        <f>IFERROR(FIND("CORPO DE BOMBEIROS",consulta_completa__11[[#This Row],[14 - Inst. Atuando no Local]]),0)</f>
        <v>0</v>
      </c>
      <c r="CL120" s="84" t="str">
        <f t="shared" si="51"/>
        <v/>
      </c>
      <c r="CM120" s="84">
        <f>IFERROR(FIND("POLÍCIA RODOVIÁRIA",consulta_completa__11[[#This Row],[14 - Inst. Atuando no Local]]),0)</f>
        <v>0</v>
      </c>
      <c r="CN120" s="84" t="str">
        <f t="shared" si="52"/>
        <v/>
      </c>
      <c r="CO120" s="84">
        <f>IFERROR(FIND("POLÍCIA MILITAR",consulta_completa__11[[#This Row],[14 - Inst. Atuando no Local]]),0)</f>
        <v>0</v>
      </c>
      <c r="CP120" s="84" t="str">
        <f t="shared" si="53"/>
        <v/>
      </c>
      <c r="CQ120" s="84">
        <f>IFERROR(FIND("POLÍCIA CIVIL",consulta_completa__11[[#This Row],[14 - Inst. Atuando no Local]]),0)</f>
        <v>0</v>
      </c>
      <c r="CR120" s="84" t="str">
        <f t="shared" si="54"/>
        <v/>
      </c>
      <c r="CS120" s="84">
        <f>IFERROR(FIND("MARINHA DO BRASIL",consulta_completa__11[[#This Row],[14 - Inst. Atuando no Local]]),0)</f>
        <v>0</v>
      </c>
      <c r="CT120" s="84" t="str">
        <f t="shared" si="55"/>
        <v/>
      </c>
      <c r="CU120" s="84">
        <f>IFERROR(FIND("EMPRESA ESPECIALIZADA EM ATENDIMENTO",consulta_completa__11[[#This Row],[14 - Inst. Atuando no Local]]),0)</f>
        <v>0</v>
      </c>
      <c r="CV120" s="84" t="str">
        <f t="shared" si="56"/>
        <v/>
      </c>
      <c r="CW120" s="84">
        <f>IFERROR(FIND("IBAMA",consulta_completa__11[[#This Row],[14 - Inst. Atuando no Local]]),0)</f>
        <v>0</v>
      </c>
      <c r="CX120" s="84" t="str">
        <f t="shared" si="57"/>
        <v/>
      </c>
      <c r="CY120" s="84" t="str">
        <f>IF(consulta_completa__11[[#This Row],[14 - Inst. Atuando no Local]]="","X","")</f>
        <v/>
      </c>
      <c r="CZ120" s="84">
        <f>IFERROR(FIND("OUTRA (S)",consulta_completa__11[[#This Row],[14 - Inst. Atuando no Local]]),0)</f>
        <v>0</v>
      </c>
      <c r="DA120" s="84" t="str">
        <f t="shared" si="58"/>
        <v/>
      </c>
      <c r="DB120" s="35" t="str">
        <f t="shared" si="59"/>
        <v>Sim</v>
      </c>
      <c r="DC120" s="35" t="str">
        <f t="shared" si="60"/>
        <v>Não</v>
      </c>
      <c r="DD120" s="35" t="str">
        <f t="shared" si="61"/>
        <v>Sim</v>
      </c>
      <c r="DE120" s="87" t="str">
        <f t="shared" si="32"/>
        <v>Estadual</v>
      </c>
    </row>
    <row r="121" spans="1:109">
      <c r="A121" s="14">
        <v>202521772034</v>
      </c>
      <c r="B121" s="1">
        <v>45705</v>
      </c>
      <c r="C121" t="s">
        <v>109</v>
      </c>
      <c r="D121" t="s">
        <v>110</v>
      </c>
      <c r="E121" t="s">
        <v>452</v>
      </c>
      <c r="F121" t="s">
        <v>112</v>
      </c>
      <c r="G121" t="s">
        <v>113</v>
      </c>
      <c r="H121" t="s">
        <v>114</v>
      </c>
      <c r="I121" t="s">
        <v>114</v>
      </c>
      <c r="J121" t="s">
        <v>1439</v>
      </c>
      <c r="K121" t="s">
        <v>1440</v>
      </c>
      <c r="L121" t="s">
        <v>648</v>
      </c>
      <c r="M121" t="s">
        <v>118</v>
      </c>
      <c r="N121" t="s">
        <v>113</v>
      </c>
      <c r="O121" t="s">
        <v>239</v>
      </c>
      <c r="P121" t="s">
        <v>299</v>
      </c>
      <c r="Q121" t="s">
        <v>230</v>
      </c>
      <c r="R121" t="s">
        <v>123</v>
      </c>
      <c r="S121" t="s">
        <v>124</v>
      </c>
      <c r="T121" t="s">
        <v>1441</v>
      </c>
      <c r="U121" t="s">
        <v>1442</v>
      </c>
      <c r="V121" t="s">
        <v>1443</v>
      </c>
      <c r="Z121" t="s">
        <v>1444</v>
      </c>
      <c r="AA121" t="s">
        <v>113</v>
      </c>
      <c r="AB121" t="s">
        <v>1445</v>
      </c>
      <c r="AC121" t="s">
        <v>983</v>
      </c>
      <c r="AD121">
        <v>1</v>
      </c>
      <c r="AE121" t="s">
        <v>113</v>
      </c>
      <c r="AF121" t="s">
        <v>113</v>
      </c>
      <c r="AG121" t="s">
        <v>113</v>
      </c>
      <c r="AH121" t="s">
        <v>131</v>
      </c>
      <c r="AI121" t="s">
        <v>131</v>
      </c>
      <c r="AJ121" t="s">
        <v>132</v>
      </c>
      <c r="AK121" t="s">
        <v>113</v>
      </c>
      <c r="AL121" t="s">
        <v>1446</v>
      </c>
      <c r="AM121" t="s">
        <v>986</v>
      </c>
      <c r="AN121" t="s">
        <v>113</v>
      </c>
      <c r="AO121" t="s">
        <v>113</v>
      </c>
      <c r="AQ121" t="s">
        <v>989</v>
      </c>
      <c r="AR121" t="s">
        <v>113</v>
      </c>
      <c r="AS121" t="s">
        <v>1447</v>
      </c>
      <c r="AT121" t="s">
        <v>113</v>
      </c>
      <c r="AU121" t="s">
        <v>113</v>
      </c>
      <c r="AW121" t="s">
        <v>159</v>
      </c>
      <c r="AX121" s="82">
        <f>IFERROR(FIND("Óbitos/feridos",consulta_completa__11[[#This Row],[13 - Ocorrências/Ambientes Atingidos]]),0)</f>
        <v>0</v>
      </c>
      <c r="AY121" s="83" t="str">
        <f t="shared" si="33"/>
        <v/>
      </c>
      <c r="AZ121" s="82">
        <f>IFERROR(FIND("População afetada/evacuada",consulta_completa__11[[#This Row],[13 - Ocorrências/Ambientes Atingidos]]),0)</f>
        <v>0</v>
      </c>
      <c r="BA121" s="82" t="str">
        <f t="shared" si="34"/>
        <v/>
      </c>
      <c r="BB121" s="82">
        <f>IFERROR(FIND("Suspensão de abastecimento de água",consulta_completa__11[[#This Row],[13 - Ocorrências/Ambientes Atingidos]]),0)</f>
        <v>0</v>
      </c>
      <c r="BC121" s="83" t="str">
        <f t="shared" si="62"/>
        <v/>
      </c>
      <c r="BD121" s="82">
        <f>IFERROR(FIND("Rio/córrego",consulta_completa__11[[#This Row],[13 - Ocorrências/Ambientes Atingidos]]),0)</f>
        <v>0</v>
      </c>
      <c r="BE121" s="83" t="str">
        <f t="shared" si="35"/>
        <v/>
      </c>
      <c r="BF121" s="82">
        <f>IFERROR(FIND("Lago",consulta_completa__11[[#This Row],[13 - Ocorrências/Ambientes Atingidos]]),0)</f>
        <v>0</v>
      </c>
      <c r="BG121" s="83" t="str">
        <f t="shared" si="36"/>
        <v/>
      </c>
      <c r="BH121" s="82">
        <f>IFERROR(FIND("Mar",consulta_completa__11[[#This Row],[13 - Ocorrências/Ambientes Atingidos]]),0)</f>
        <v>1</v>
      </c>
      <c r="BI121" s="83" t="str">
        <f t="shared" si="37"/>
        <v>X</v>
      </c>
      <c r="BJ121" s="82">
        <f>IFERROR(FIND("Praia",consulta_completa__11[[#This Row],[13 - Ocorrências/Ambientes Atingidos]]),0)</f>
        <v>0</v>
      </c>
      <c r="BK121" s="83" t="str">
        <f t="shared" si="38"/>
        <v/>
      </c>
      <c r="BL121" s="82">
        <f>IFERROR(FIND("Solo",consulta_completa__11[[#This Row],[13 - Ocorrências/Ambientes Atingidos]]),0)</f>
        <v>0</v>
      </c>
      <c r="BM121" s="83" t="str">
        <f t="shared" si="39"/>
        <v/>
      </c>
      <c r="BN121" s="82">
        <f>IFERROR(FIND("Águas subterrâneas",consulta_completa__11[[#This Row],[13 - Ocorrências/Ambientes Atingidos]]),0)</f>
        <v>0</v>
      </c>
      <c r="BO121" s="83" t="str">
        <f t="shared" si="40"/>
        <v/>
      </c>
      <c r="BP121" s="82">
        <f>IFERROR(FIND("Atmosfera",consulta_completa__11[[#This Row],[13 - Ocorrências/Ambientes Atingidos]]),0)</f>
        <v>0</v>
      </c>
      <c r="BQ121" s="83" t="str">
        <f t="shared" si="41"/>
        <v/>
      </c>
      <c r="BR121" s="82">
        <f>IFERROR(FIND("Flora",consulta_completa__11[[#This Row],[13 - Ocorrências/Ambientes Atingidos]]),0)</f>
        <v>0</v>
      </c>
      <c r="BS121" s="83" t="str">
        <f t="shared" si="42"/>
        <v/>
      </c>
      <c r="BT121" s="82">
        <f>IFERROR(FIND("Fauna",consulta_completa__11[[#This Row],[13 - Ocorrências/Ambientes Atingidos]]),0)</f>
        <v>0</v>
      </c>
      <c r="BU121" s="83" t="str">
        <f t="shared" si="43"/>
        <v/>
      </c>
      <c r="BV121" s="82">
        <f>IFERROR(FIND("UC federal",consulta_completa__11[[#This Row],[13 - Ocorrências/Ambientes Atingidos]]),0)</f>
        <v>0</v>
      </c>
      <c r="BW121" s="83" t="str">
        <f t="shared" si="44"/>
        <v/>
      </c>
      <c r="BX121" s="82">
        <f>IFERROR(FIND("UC estadual/municipal",consulta_completa__11[[#This Row],[13 - Ocorrências/Ambientes Atingidos]]),0)</f>
        <v>0</v>
      </c>
      <c r="BY121" s="83" t="str">
        <f t="shared" si="45"/>
        <v/>
      </c>
      <c r="BZ121" s="82">
        <f>IFERROR(FIND("Outro(s)",consulta_completa__11[[#This Row],[13 - Ocorrências/Ambientes Atingidos]]),0)</f>
        <v>0</v>
      </c>
      <c r="CA121" s="83" t="str">
        <f t="shared" si="46"/>
        <v/>
      </c>
      <c r="CB121" s="82">
        <f>IFERROR(FIND("Sem dano",consulta_completa__11[[#This Row],[13 - Ocorrências/Ambientes Atingidos]]),0)</f>
        <v>0</v>
      </c>
      <c r="CC121" s="83" t="str">
        <f t="shared" si="47"/>
        <v/>
      </c>
      <c r="CD121" s="82" t="str">
        <f>IF(consulta_completa__11[[#This Row],[13 - Ocorrências/Ambientes Atingidos]]="","X","")</f>
        <v/>
      </c>
      <c r="CE121" s="84">
        <f>IFERROR(FIND("IBAMA",consulta_completa__11[[#This Row],[14 - Inst. Atuando no Local]]),0)</f>
        <v>0</v>
      </c>
      <c r="CF121" s="84" t="str">
        <f t="shared" si="48"/>
        <v/>
      </c>
      <c r="CG121" s="84">
        <f>IFERROR(FIND("OEMA",consulta_completa__11[[#This Row],[14 - Inst. Atuando no Local]]),0)</f>
        <v>0</v>
      </c>
      <c r="CH121" s="84" t="str">
        <f t="shared" si="49"/>
        <v/>
      </c>
      <c r="CI121" s="84">
        <f>IFERROR(FIND("DEFESA CIVIL",consulta_completa__11[[#This Row],[14 - Inst. Atuando no Local]]),0)</f>
        <v>0</v>
      </c>
      <c r="CJ121" s="84" t="str">
        <f t="shared" si="50"/>
        <v/>
      </c>
      <c r="CK121" s="84">
        <f>IFERROR(FIND("CORPO DE BOMBEIROS",consulta_completa__11[[#This Row],[14 - Inst. Atuando no Local]]),0)</f>
        <v>0</v>
      </c>
      <c r="CL121" s="84" t="str">
        <f t="shared" si="51"/>
        <v/>
      </c>
      <c r="CM121" s="84">
        <f>IFERROR(FIND("POLÍCIA RODOVIÁRIA",consulta_completa__11[[#This Row],[14 - Inst. Atuando no Local]]),0)</f>
        <v>0</v>
      </c>
      <c r="CN121" s="84" t="str">
        <f t="shared" si="52"/>
        <v/>
      </c>
      <c r="CO121" s="84">
        <f>IFERROR(FIND("POLÍCIA MILITAR",consulta_completa__11[[#This Row],[14 - Inst. Atuando no Local]]),0)</f>
        <v>0</v>
      </c>
      <c r="CP121" s="84" t="str">
        <f t="shared" si="53"/>
        <v/>
      </c>
      <c r="CQ121" s="84">
        <f>IFERROR(FIND("POLÍCIA CIVIL",consulta_completa__11[[#This Row],[14 - Inst. Atuando no Local]]),0)</f>
        <v>0</v>
      </c>
      <c r="CR121" s="84" t="str">
        <f t="shared" si="54"/>
        <v/>
      </c>
      <c r="CS121" s="84">
        <f>IFERROR(FIND("MARINHA DO BRASIL",consulta_completa__11[[#This Row],[14 - Inst. Atuando no Local]]),0)</f>
        <v>0</v>
      </c>
      <c r="CT121" s="84" t="str">
        <f t="shared" si="55"/>
        <v/>
      </c>
      <c r="CU121" s="84">
        <f>IFERROR(FIND("EMPRESA ESPECIALIZADA EM ATENDIMENTO",consulta_completa__11[[#This Row],[14 - Inst. Atuando no Local]]),0)</f>
        <v>0</v>
      </c>
      <c r="CV121" s="84" t="str">
        <f t="shared" si="56"/>
        <v/>
      </c>
      <c r="CW121" s="84">
        <f>IFERROR(FIND("IBAMA",consulta_completa__11[[#This Row],[14 - Inst. Atuando no Local]]),0)</f>
        <v>0</v>
      </c>
      <c r="CX121" s="84" t="str">
        <f t="shared" si="57"/>
        <v/>
      </c>
      <c r="CY121" s="84" t="str">
        <f>IF(consulta_completa__11[[#This Row],[14 - Inst. Atuando no Local]]="","X","")</f>
        <v>X</v>
      </c>
      <c r="CZ121" s="84">
        <f>IFERROR(FIND("OUTRA (S)",consulta_completa__11[[#This Row],[14 - Inst. Atuando no Local]]),0)</f>
        <v>0</v>
      </c>
      <c r="DA121" s="84" t="str">
        <f t="shared" si="58"/>
        <v/>
      </c>
      <c r="DB121" s="35" t="str">
        <f t="shared" si="59"/>
        <v>Sim</v>
      </c>
      <c r="DC121" s="35" t="str">
        <f t="shared" si="60"/>
        <v>Não</v>
      </c>
      <c r="DD121" s="35" t="str">
        <f t="shared" si="61"/>
        <v>Sim</v>
      </c>
      <c r="DE121" s="87" t="str">
        <f t="shared" si="32"/>
        <v>Federal</v>
      </c>
    </row>
    <row r="122" spans="1:109">
      <c r="A122" s="14">
        <v>202521943232</v>
      </c>
      <c r="B122" s="1">
        <v>45705</v>
      </c>
      <c r="C122" t="s">
        <v>109</v>
      </c>
      <c r="D122" t="s">
        <v>110</v>
      </c>
      <c r="E122" t="s">
        <v>139</v>
      </c>
      <c r="F122" t="s">
        <v>112</v>
      </c>
      <c r="G122" t="s">
        <v>113</v>
      </c>
      <c r="H122" t="s">
        <v>114</v>
      </c>
      <c r="I122" t="s">
        <v>114</v>
      </c>
      <c r="J122" t="s">
        <v>954</v>
      </c>
      <c r="K122" t="s">
        <v>1448</v>
      </c>
      <c r="L122" t="s">
        <v>117</v>
      </c>
      <c r="M122" t="s">
        <v>118</v>
      </c>
      <c r="N122" t="s">
        <v>119</v>
      </c>
      <c r="O122" t="s">
        <v>228</v>
      </c>
      <c r="P122" t="s">
        <v>299</v>
      </c>
      <c r="Q122" t="s">
        <v>122</v>
      </c>
      <c r="R122" t="s">
        <v>123</v>
      </c>
      <c r="S122" t="s">
        <v>201</v>
      </c>
      <c r="T122" t="s">
        <v>1449</v>
      </c>
      <c r="U122" t="s">
        <v>1450</v>
      </c>
      <c r="V122" t="s">
        <v>1451</v>
      </c>
      <c r="Z122" t="s">
        <v>409</v>
      </c>
      <c r="AA122" t="s">
        <v>113</v>
      </c>
      <c r="AB122" t="s">
        <v>206</v>
      </c>
      <c r="AC122" t="s">
        <v>207</v>
      </c>
      <c r="AD122">
        <v>1</v>
      </c>
      <c r="AE122" t="s">
        <v>113</v>
      </c>
      <c r="AF122" t="s">
        <v>113</v>
      </c>
      <c r="AG122" t="s">
        <v>113</v>
      </c>
      <c r="AH122" t="s">
        <v>131</v>
      </c>
      <c r="AI122" t="s">
        <v>132</v>
      </c>
      <c r="AJ122" t="s">
        <v>131</v>
      </c>
      <c r="AK122" t="s">
        <v>1452</v>
      </c>
      <c r="AL122" t="s">
        <v>1453</v>
      </c>
      <c r="AM122" t="s">
        <v>210</v>
      </c>
      <c r="AN122" t="s">
        <v>113</v>
      </c>
      <c r="AO122" t="s">
        <v>113</v>
      </c>
      <c r="AQ122" t="s">
        <v>211</v>
      </c>
      <c r="AR122" t="s">
        <v>113</v>
      </c>
      <c r="AS122" t="s">
        <v>113</v>
      </c>
      <c r="AT122" t="s">
        <v>113</v>
      </c>
      <c r="AU122" t="s">
        <v>113</v>
      </c>
      <c r="AW122" t="s">
        <v>113</v>
      </c>
      <c r="AX122" s="82">
        <f>IFERROR(FIND("Óbitos/feridos",consulta_completa__11[[#This Row],[13 - Ocorrências/Ambientes Atingidos]]),0)</f>
        <v>0</v>
      </c>
      <c r="AY122" s="83" t="str">
        <f t="shared" si="33"/>
        <v/>
      </c>
      <c r="AZ122" s="82">
        <f>IFERROR(FIND("População afetada/evacuada",consulta_completa__11[[#This Row],[13 - Ocorrências/Ambientes Atingidos]]),0)</f>
        <v>0</v>
      </c>
      <c r="BA122" s="82" t="str">
        <f t="shared" si="34"/>
        <v/>
      </c>
      <c r="BB122" s="82">
        <f>IFERROR(FIND("Suspensão de abastecimento de água",consulta_completa__11[[#This Row],[13 - Ocorrências/Ambientes Atingidos]]),0)</f>
        <v>0</v>
      </c>
      <c r="BC122" s="83" t="str">
        <f t="shared" si="62"/>
        <v/>
      </c>
      <c r="BD122" s="82">
        <f>IFERROR(FIND("Rio/córrego",consulta_completa__11[[#This Row],[13 - Ocorrências/Ambientes Atingidos]]),0)</f>
        <v>0</v>
      </c>
      <c r="BE122" s="83" t="str">
        <f t="shared" si="35"/>
        <v/>
      </c>
      <c r="BF122" s="82">
        <f>IFERROR(FIND("Lago",consulta_completa__11[[#This Row],[13 - Ocorrências/Ambientes Atingidos]]),0)</f>
        <v>0</v>
      </c>
      <c r="BG122" s="83" t="str">
        <f t="shared" si="36"/>
        <v/>
      </c>
      <c r="BH122" s="82">
        <f>IFERROR(FIND("Mar",consulta_completa__11[[#This Row],[13 - Ocorrências/Ambientes Atingidos]]),0)</f>
        <v>1</v>
      </c>
      <c r="BI122" s="83" t="str">
        <f t="shared" si="37"/>
        <v>X</v>
      </c>
      <c r="BJ122" s="82">
        <f>IFERROR(FIND("Praia",consulta_completa__11[[#This Row],[13 - Ocorrências/Ambientes Atingidos]]),0)</f>
        <v>0</v>
      </c>
      <c r="BK122" s="83" t="str">
        <f t="shared" si="38"/>
        <v/>
      </c>
      <c r="BL122" s="82">
        <f>IFERROR(FIND("Solo",consulta_completa__11[[#This Row],[13 - Ocorrências/Ambientes Atingidos]]),0)</f>
        <v>0</v>
      </c>
      <c r="BM122" s="83" t="str">
        <f t="shared" si="39"/>
        <v/>
      </c>
      <c r="BN122" s="82">
        <f>IFERROR(FIND("Águas subterrâneas",consulta_completa__11[[#This Row],[13 - Ocorrências/Ambientes Atingidos]]),0)</f>
        <v>0</v>
      </c>
      <c r="BO122" s="83" t="str">
        <f t="shared" si="40"/>
        <v/>
      </c>
      <c r="BP122" s="82">
        <f>IFERROR(FIND("Atmosfera",consulta_completa__11[[#This Row],[13 - Ocorrências/Ambientes Atingidos]]),0)</f>
        <v>0</v>
      </c>
      <c r="BQ122" s="83" t="str">
        <f t="shared" si="41"/>
        <v/>
      </c>
      <c r="BR122" s="82">
        <f>IFERROR(FIND("Flora",consulta_completa__11[[#This Row],[13 - Ocorrências/Ambientes Atingidos]]),0)</f>
        <v>0</v>
      </c>
      <c r="BS122" s="83" t="str">
        <f t="shared" si="42"/>
        <v/>
      </c>
      <c r="BT122" s="82">
        <f>IFERROR(FIND("Fauna",consulta_completa__11[[#This Row],[13 - Ocorrências/Ambientes Atingidos]]),0)</f>
        <v>0</v>
      </c>
      <c r="BU122" s="83" t="str">
        <f t="shared" si="43"/>
        <v/>
      </c>
      <c r="BV122" s="82">
        <f>IFERROR(FIND("UC federal",consulta_completa__11[[#This Row],[13 - Ocorrências/Ambientes Atingidos]]),0)</f>
        <v>0</v>
      </c>
      <c r="BW122" s="83" t="str">
        <f t="shared" si="44"/>
        <v/>
      </c>
      <c r="BX122" s="82">
        <f>IFERROR(FIND("UC estadual/municipal",consulta_completa__11[[#This Row],[13 - Ocorrências/Ambientes Atingidos]]),0)</f>
        <v>0</v>
      </c>
      <c r="BY122" s="83" t="str">
        <f t="shared" si="45"/>
        <v/>
      </c>
      <c r="BZ122" s="82">
        <f>IFERROR(FIND("Outro(s)",consulta_completa__11[[#This Row],[13 - Ocorrências/Ambientes Atingidos]]),0)</f>
        <v>0</v>
      </c>
      <c r="CA122" s="83" t="str">
        <f t="shared" si="46"/>
        <v/>
      </c>
      <c r="CB122" s="82">
        <f>IFERROR(FIND("Sem dano",consulta_completa__11[[#This Row],[13 - Ocorrências/Ambientes Atingidos]]),0)</f>
        <v>0</v>
      </c>
      <c r="CC122" s="83" t="str">
        <f t="shared" si="47"/>
        <v/>
      </c>
      <c r="CD122" s="82" t="str">
        <f>IF(consulta_completa__11[[#This Row],[13 - Ocorrências/Ambientes Atingidos]]="","X","")</f>
        <v/>
      </c>
      <c r="CE122" s="84">
        <f>IFERROR(FIND("IBAMA",consulta_completa__11[[#This Row],[14 - Inst. Atuando no Local]]),0)</f>
        <v>0</v>
      </c>
      <c r="CF122" s="84" t="str">
        <f t="shared" si="48"/>
        <v/>
      </c>
      <c r="CG122" s="84">
        <f>IFERROR(FIND("OEMA",consulta_completa__11[[#This Row],[14 - Inst. Atuando no Local]]),0)</f>
        <v>0</v>
      </c>
      <c r="CH122" s="84" t="str">
        <f t="shared" si="49"/>
        <v/>
      </c>
      <c r="CI122" s="84">
        <f>IFERROR(FIND("DEFESA CIVIL",consulta_completa__11[[#This Row],[14 - Inst. Atuando no Local]]),0)</f>
        <v>0</v>
      </c>
      <c r="CJ122" s="84" t="str">
        <f t="shared" si="50"/>
        <v/>
      </c>
      <c r="CK122" s="84">
        <f>IFERROR(FIND("CORPO DE BOMBEIROS",consulta_completa__11[[#This Row],[14 - Inst. Atuando no Local]]),0)</f>
        <v>0</v>
      </c>
      <c r="CL122" s="84" t="str">
        <f t="shared" si="51"/>
        <v/>
      </c>
      <c r="CM122" s="84">
        <f>IFERROR(FIND("POLÍCIA RODOVIÁRIA",consulta_completa__11[[#This Row],[14 - Inst. Atuando no Local]]),0)</f>
        <v>0</v>
      </c>
      <c r="CN122" s="84" t="str">
        <f t="shared" si="52"/>
        <v/>
      </c>
      <c r="CO122" s="84">
        <f>IFERROR(FIND("POLÍCIA MILITAR",consulta_completa__11[[#This Row],[14 - Inst. Atuando no Local]]),0)</f>
        <v>0</v>
      </c>
      <c r="CP122" s="84" t="str">
        <f t="shared" si="53"/>
        <v/>
      </c>
      <c r="CQ122" s="84">
        <f>IFERROR(FIND("POLÍCIA CIVIL",consulta_completa__11[[#This Row],[14 - Inst. Atuando no Local]]),0)</f>
        <v>0</v>
      </c>
      <c r="CR122" s="84" t="str">
        <f t="shared" si="54"/>
        <v/>
      </c>
      <c r="CS122" s="84">
        <f>IFERROR(FIND("MARINHA DO BRASIL",consulta_completa__11[[#This Row],[14 - Inst. Atuando no Local]]),0)</f>
        <v>0</v>
      </c>
      <c r="CT122" s="84" t="str">
        <f t="shared" si="55"/>
        <v/>
      </c>
      <c r="CU122" s="84">
        <f>IFERROR(FIND("EMPRESA ESPECIALIZADA EM ATENDIMENTO",consulta_completa__11[[#This Row],[14 - Inst. Atuando no Local]]),0)</f>
        <v>0</v>
      </c>
      <c r="CV122" s="84" t="str">
        <f t="shared" si="56"/>
        <v/>
      </c>
      <c r="CW122" s="84">
        <f>IFERROR(FIND("IBAMA",consulta_completa__11[[#This Row],[14 - Inst. Atuando no Local]]),0)</f>
        <v>0</v>
      </c>
      <c r="CX122" s="84" t="str">
        <f t="shared" si="57"/>
        <v/>
      </c>
      <c r="CY122" s="84" t="str">
        <f>IF(consulta_completa__11[[#This Row],[14 - Inst. Atuando no Local]]="","X","")</f>
        <v/>
      </c>
      <c r="CZ122" s="84">
        <f>IFERROR(FIND("OUTRA (S)",consulta_completa__11[[#This Row],[14 - Inst. Atuando no Local]]),0)</f>
        <v>0</v>
      </c>
      <c r="DA122" s="84" t="str">
        <f t="shared" si="58"/>
        <v/>
      </c>
      <c r="DB122" s="35" t="str">
        <f t="shared" si="59"/>
        <v>Sim</v>
      </c>
      <c r="DC122" s="35" t="str">
        <f t="shared" si="60"/>
        <v>Não</v>
      </c>
      <c r="DD122" s="35" t="str">
        <f t="shared" si="61"/>
        <v>Sim</v>
      </c>
      <c r="DE122" s="87" t="str">
        <f t="shared" si="32"/>
        <v>Federal</v>
      </c>
    </row>
    <row r="123" spans="1:109">
      <c r="A123" s="14">
        <v>202522036014</v>
      </c>
      <c r="B123" s="1">
        <v>45707</v>
      </c>
      <c r="C123" t="s">
        <v>608</v>
      </c>
      <c r="D123" t="s">
        <v>609</v>
      </c>
      <c r="E123" t="s">
        <v>139</v>
      </c>
      <c r="F123" t="s">
        <v>112</v>
      </c>
      <c r="G123" t="s">
        <v>113</v>
      </c>
      <c r="H123" t="s">
        <v>114</v>
      </c>
      <c r="I123" t="s">
        <v>114</v>
      </c>
      <c r="J123" t="s">
        <v>255</v>
      </c>
      <c r="K123" t="s">
        <v>1454</v>
      </c>
      <c r="L123" t="s">
        <v>117</v>
      </c>
      <c r="M123" t="s">
        <v>810</v>
      </c>
      <c r="N123" t="s">
        <v>141</v>
      </c>
      <c r="O123" t="s">
        <v>185</v>
      </c>
      <c r="P123" t="s">
        <v>121</v>
      </c>
      <c r="Q123" t="s">
        <v>122</v>
      </c>
      <c r="R123" t="s">
        <v>123</v>
      </c>
      <c r="S123" t="s">
        <v>113</v>
      </c>
      <c r="T123" t="s">
        <v>1455</v>
      </c>
      <c r="U123" t="s">
        <v>145</v>
      </c>
      <c r="V123" t="s">
        <v>1456</v>
      </c>
      <c r="Y123" t="b">
        <v>1</v>
      </c>
      <c r="Z123" t="s">
        <v>259</v>
      </c>
      <c r="AA123" t="s">
        <v>1457</v>
      </c>
      <c r="AB123" t="s">
        <v>613</v>
      </c>
      <c r="AC123" t="s">
        <v>113</v>
      </c>
      <c r="AD123">
        <v>2</v>
      </c>
      <c r="AE123" t="s">
        <v>113</v>
      </c>
      <c r="AF123" t="s">
        <v>614</v>
      </c>
      <c r="AG123" t="s">
        <v>1458</v>
      </c>
      <c r="AH123" t="s">
        <v>131</v>
      </c>
      <c r="AI123" t="s">
        <v>131</v>
      </c>
      <c r="AJ123" t="s">
        <v>131</v>
      </c>
      <c r="AK123" t="s">
        <v>793</v>
      </c>
      <c r="AL123" t="s">
        <v>1459</v>
      </c>
      <c r="AM123" t="s">
        <v>153</v>
      </c>
      <c r="AN123" t="s">
        <v>154</v>
      </c>
      <c r="AO123" t="s">
        <v>974</v>
      </c>
      <c r="AP123">
        <v>613311070</v>
      </c>
      <c r="AQ123" t="s">
        <v>156</v>
      </c>
      <c r="AR123" t="s">
        <v>113</v>
      </c>
      <c r="AS123" t="s">
        <v>113</v>
      </c>
      <c r="AT123" t="s">
        <v>795</v>
      </c>
      <c r="AU123" t="s">
        <v>113</v>
      </c>
      <c r="AW123" t="s">
        <v>159</v>
      </c>
      <c r="AX123" s="82">
        <f>IFERROR(FIND("Óbitos/feridos",consulta_completa__11[[#This Row],[13 - Ocorrências/Ambientes Atingidos]]),0)</f>
        <v>0</v>
      </c>
      <c r="AY123" s="83" t="str">
        <f t="shared" si="33"/>
        <v/>
      </c>
      <c r="AZ123" s="82">
        <f>IFERROR(FIND("População afetada/evacuada",consulta_completa__11[[#This Row],[13 - Ocorrências/Ambientes Atingidos]]),0)</f>
        <v>0</v>
      </c>
      <c r="BA123" s="82" t="str">
        <f t="shared" si="34"/>
        <v/>
      </c>
      <c r="BB123" s="82">
        <f>IFERROR(FIND("Suspensão de abastecimento de água",consulta_completa__11[[#This Row],[13 - Ocorrências/Ambientes Atingidos]]),0)</f>
        <v>0</v>
      </c>
      <c r="BC123" s="83" t="str">
        <f t="shared" si="62"/>
        <v/>
      </c>
      <c r="BD123" s="82">
        <f>IFERROR(FIND("Rio/córrego",consulta_completa__11[[#This Row],[13 - Ocorrências/Ambientes Atingidos]]),0)</f>
        <v>1</v>
      </c>
      <c r="BE123" s="83" t="str">
        <f t="shared" si="35"/>
        <v>X</v>
      </c>
      <c r="BF123" s="82">
        <f>IFERROR(FIND("Lago",consulta_completa__11[[#This Row],[13 - Ocorrências/Ambientes Atingidos]]),0)</f>
        <v>0</v>
      </c>
      <c r="BG123" s="83" t="str">
        <f t="shared" si="36"/>
        <v/>
      </c>
      <c r="BH123" s="82">
        <f>IFERROR(FIND("Mar",consulta_completa__11[[#This Row],[13 - Ocorrências/Ambientes Atingidos]]),0)</f>
        <v>0</v>
      </c>
      <c r="BI123" s="83" t="str">
        <f t="shared" si="37"/>
        <v/>
      </c>
      <c r="BJ123" s="82">
        <f>IFERROR(FIND("Praia",consulta_completa__11[[#This Row],[13 - Ocorrências/Ambientes Atingidos]]),0)</f>
        <v>0</v>
      </c>
      <c r="BK123" s="83" t="str">
        <f t="shared" si="38"/>
        <v/>
      </c>
      <c r="BL123" s="82">
        <f>IFERROR(FIND("Solo",consulta_completa__11[[#This Row],[13 - Ocorrências/Ambientes Atingidos]]),0)</f>
        <v>14</v>
      </c>
      <c r="BM123" s="83" t="str">
        <f t="shared" si="39"/>
        <v>X</v>
      </c>
      <c r="BN123" s="82">
        <f>IFERROR(FIND("Águas subterrâneas",consulta_completa__11[[#This Row],[13 - Ocorrências/Ambientes Atingidos]]),0)</f>
        <v>0</v>
      </c>
      <c r="BO123" s="83" t="str">
        <f t="shared" si="40"/>
        <v/>
      </c>
      <c r="BP123" s="82">
        <f>IFERROR(FIND("Atmosfera",consulta_completa__11[[#This Row],[13 - Ocorrências/Ambientes Atingidos]]),0)</f>
        <v>0</v>
      </c>
      <c r="BQ123" s="83" t="str">
        <f t="shared" si="41"/>
        <v/>
      </c>
      <c r="BR123" s="82">
        <f>IFERROR(FIND("Flora",consulta_completa__11[[#This Row],[13 - Ocorrências/Ambientes Atingidos]]),0)</f>
        <v>0</v>
      </c>
      <c r="BS123" s="83" t="str">
        <f t="shared" si="42"/>
        <v/>
      </c>
      <c r="BT123" s="82">
        <f>IFERROR(FIND("Fauna",consulta_completa__11[[#This Row],[13 - Ocorrências/Ambientes Atingidos]]),0)</f>
        <v>0</v>
      </c>
      <c r="BU123" s="83" t="str">
        <f t="shared" si="43"/>
        <v/>
      </c>
      <c r="BV123" s="82">
        <f>IFERROR(FIND("UC federal",consulta_completa__11[[#This Row],[13 - Ocorrências/Ambientes Atingidos]]),0)</f>
        <v>0</v>
      </c>
      <c r="BW123" s="83" t="str">
        <f t="shared" si="44"/>
        <v/>
      </c>
      <c r="BX123" s="82">
        <f>IFERROR(FIND("UC estadual/municipal",consulta_completa__11[[#This Row],[13 - Ocorrências/Ambientes Atingidos]]),0)</f>
        <v>0</v>
      </c>
      <c r="BY123" s="83" t="str">
        <f t="shared" si="45"/>
        <v/>
      </c>
      <c r="BZ123" s="82">
        <f>IFERROR(FIND("Outro(s)",consulta_completa__11[[#This Row],[13 - Ocorrências/Ambientes Atingidos]]),0)</f>
        <v>0</v>
      </c>
      <c r="CA123" s="83" t="str">
        <f t="shared" si="46"/>
        <v/>
      </c>
      <c r="CB123" s="82">
        <f>IFERROR(FIND("Sem dano",consulta_completa__11[[#This Row],[13 - Ocorrências/Ambientes Atingidos]]),0)</f>
        <v>0</v>
      </c>
      <c r="CC123" s="83" t="str">
        <f t="shared" si="47"/>
        <v/>
      </c>
      <c r="CD123" s="82" t="str">
        <f>IF(consulta_completa__11[[#This Row],[13 - Ocorrências/Ambientes Atingidos]]="","X","")</f>
        <v/>
      </c>
      <c r="CE123" s="84">
        <f>IFERROR(FIND("IBAMA",consulta_completa__11[[#This Row],[14 - Inst. Atuando no Local]]),0)</f>
        <v>0</v>
      </c>
      <c r="CF123" s="84" t="str">
        <f t="shared" si="48"/>
        <v/>
      </c>
      <c r="CG123" s="84">
        <f>IFERROR(FIND("OEMA",consulta_completa__11[[#This Row],[14 - Inst. Atuando no Local]]),0)</f>
        <v>0</v>
      </c>
      <c r="CH123" s="84" t="str">
        <f t="shared" si="49"/>
        <v/>
      </c>
      <c r="CI123" s="84">
        <f>IFERROR(FIND("DEFESA CIVIL",consulta_completa__11[[#This Row],[14 - Inst. Atuando no Local]]),0)</f>
        <v>0</v>
      </c>
      <c r="CJ123" s="84" t="str">
        <f t="shared" si="50"/>
        <v/>
      </c>
      <c r="CK123" s="84">
        <f>IFERROR(FIND("CORPO DE BOMBEIROS",consulta_completa__11[[#This Row],[14 - Inst. Atuando no Local]]),0)</f>
        <v>0</v>
      </c>
      <c r="CL123" s="84" t="str">
        <f t="shared" si="51"/>
        <v/>
      </c>
      <c r="CM123" s="84">
        <f>IFERROR(FIND("POLÍCIA RODOVIÁRIA",consulta_completa__11[[#This Row],[14 - Inst. Atuando no Local]]),0)</f>
        <v>0</v>
      </c>
      <c r="CN123" s="84" t="str">
        <f t="shared" si="52"/>
        <v/>
      </c>
      <c r="CO123" s="84">
        <f>IFERROR(FIND("POLÍCIA MILITAR",consulta_completa__11[[#This Row],[14 - Inst. Atuando no Local]]),0)</f>
        <v>0</v>
      </c>
      <c r="CP123" s="84" t="str">
        <f t="shared" si="53"/>
        <v/>
      </c>
      <c r="CQ123" s="84">
        <f>IFERROR(FIND("POLÍCIA CIVIL",consulta_completa__11[[#This Row],[14 - Inst. Atuando no Local]]),0)</f>
        <v>0</v>
      </c>
      <c r="CR123" s="84" t="str">
        <f t="shared" si="54"/>
        <v/>
      </c>
      <c r="CS123" s="84">
        <f>IFERROR(FIND("MARINHA DO BRASIL",consulta_completa__11[[#This Row],[14 - Inst. Atuando no Local]]),0)</f>
        <v>0</v>
      </c>
      <c r="CT123" s="84" t="str">
        <f t="shared" si="55"/>
        <v/>
      </c>
      <c r="CU123" s="84">
        <f>IFERROR(FIND("EMPRESA ESPECIALIZADA EM ATENDIMENTO",consulta_completa__11[[#This Row],[14 - Inst. Atuando no Local]]),0)</f>
        <v>0</v>
      </c>
      <c r="CV123" s="84" t="str">
        <f t="shared" si="56"/>
        <v/>
      </c>
      <c r="CW123" s="84">
        <f>IFERROR(FIND("IBAMA",consulta_completa__11[[#This Row],[14 - Inst. Atuando no Local]]),0)</f>
        <v>0</v>
      </c>
      <c r="CX123" s="84" t="str">
        <f t="shared" si="57"/>
        <v/>
      </c>
      <c r="CY123" s="84" t="str">
        <f>IF(consulta_completa__11[[#This Row],[14 - Inst. Atuando no Local]]="","X","")</f>
        <v/>
      </c>
      <c r="CZ123" s="84">
        <f>IFERROR(FIND("OUTRA (S)",consulta_completa__11[[#This Row],[14 - Inst. Atuando no Local]]),0)</f>
        <v>0</v>
      </c>
      <c r="DA123" s="84" t="str">
        <f t="shared" si="58"/>
        <v/>
      </c>
      <c r="DB123" s="35" t="str">
        <f t="shared" si="59"/>
        <v>Sim</v>
      </c>
      <c r="DC123" s="35" t="str">
        <f t="shared" si="60"/>
        <v>Não</v>
      </c>
      <c r="DD123" s="35" t="str">
        <f t="shared" si="61"/>
        <v>Sim</v>
      </c>
      <c r="DE123" s="87" t="str">
        <f t="shared" si="32"/>
        <v>Estadual</v>
      </c>
    </row>
    <row r="124" spans="1:109">
      <c r="A124" s="14">
        <v>202522168407</v>
      </c>
      <c r="B124" s="1">
        <v>45707</v>
      </c>
      <c r="C124" t="s">
        <v>109</v>
      </c>
      <c r="D124" t="s">
        <v>212</v>
      </c>
      <c r="E124" t="s">
        <v>139</v>
      </c>
      <c r="F124" t="s">
        <v>112</v>
      </c>
      <c r="G124" t="s">
        <v>439</v>
      </c>
      <c r="H124" t="s">
        <v>1460</v>
      </c>
      <c r="I124" t="s">
        <v>117</v>
      </c>
      <c r="J124" t="s">
        <v>113</v>
      </c>
      <c r="K124" t="s">
        <v>114</v>
      </c>
      <c r="L124" t="s">
        <v>114</v>
      </c>
      <c r="M124" t="s">
        <v>118</v>
      </c>
      <c r="N124" t="s">
        <v>119</v>
      </c>
      <c r="O124" t="s">
        <v>239</v>
      </c>
      <c r="P124" t="s">
        <v>121</v>
      </c>
      <c r="Q124" t="s">
        <v>167</v>
      </c>
      <c r="R124" t="s">
        <v>123</v>
      </c>
      <c r="S124" t="s">
        <v>201</v>
      </c>
      <c r="T124" t="s">
        <v>1461</v>
      </c>
      <c r="U124" t="s">
        <v>1462</v>
      </c>
      <c r="V124" t="s">
        <v>1463</v>
      </c>
      <c r="Z124" t="s">
        <v>1464</v>
      </c>
      <c r="AA124" t="s">
        <v>113</v>
      </c>
      <c r="AB124" t="s">
        <v>1465</v>
      </c>
      <c r="AC124" t="s">
        <v>207</v>
      </c>
      <c r="AD124">
        <v>1</v>
      </c>
      <c r="AE124" t="s">
        <v>603</v>
      </c>
      <c r="AF124" t="s">
        <v>113</v>
      </c>
      <c r="AG124" t="s">
        <v>113</v>
      </c>
      <c r="AH124" t="s">
        <v>131</v>
      </c>
      <c r="AI124" t="s">
        <v>132</v>
      </c>
      <c r="AJ124" t="s">
        <v>131</v>
      </c>
      <c r="AK124" t="s">
        <v>1466</v>
      </c>
      <c r="AL124" t="s">
        <v>1467</v>
      </c>
      <c r="AM124" t="s">
        <v>210</v>
      </c>
      <c r="AN124" t="s">
        <v>113</v>
      </c>
      <c r="AO124" t="s">
        <v>113</v>
      </c>
      <c r="AQ124" t="s">
        <v>211</v>
      </c>
      <c r="AR124" t="s">
        <v>113</v>
      </c>
      <c r="AS124" t="s">
        <v>113</v>
      </c>
      <c r="AT124" t="s">
        <v>1468</v>
      </c>
      <c r="AU124" t="s">
        <v>113</v>
      </c>
      <c r="AW124" t="s">
        <v>159</v>
      </c>
      <c r="AX124" s="82">
        <f>IFERROR(FIND("Óbitos/feridos",consulta_completa__11[[#This Row],[13 - Ocorrências/Ambientes Atingidos]]),0)</f>
        <v>0</v>
      </c>
      <c r="AY124" s="83" t="str">
        <f t="shared" si="33"/>
        <v/>
      </c>
      <c r="AZ124" s="82">
        <f>IFERROR(FIND("População afetada/evacuada",consulta_completa__11[[#This Row],[13 - Ocorrências/Ambientes Atingidos]]),0)</f>
        <v>0</v>
      </c>
      <c r="BA124" s="82" t="str">
        <f t="shared" si="34"/>
        <v/>
      </c>
      <c r="BB124" s="82">
        <f>IFERROR(FIND("Suspensão de abastecimento de água",consulta_completa__11[[#This Row],[13 - Ocorrências/Ambientes Atingidos]]),0)</f>
        <v>0</v>
      </c>
      <c r="BC124" s="83" t="str">
        <f t="shared" si="62"/>
        <v/>
      </c>
      <c r="BD124" s="82">
        <f>IFERROR(FIND("Rio/córrego",consulta_completa__11[[#This Row],[13 - Ocorrências/Ambientes Atingidos]]),0)</f>
        <v>0</v>
      </c>
      <c r="BE124" s="83" t="str">
        <f t="shared" si="35"/>
        <v/>
      </c>
      <c r="BF124" s="82">
        <f>IFERROR(FIND("Lago",consulta_completa__11[[#This Row],[13 - Ocorrências/Ambientes Atingidos]]),0)</f>
        <v>0</v>
      </c>
      <c r="BG124" s="83" t="str">
        <f t="shared" si="36"/>
        <v/>
      </c>
      <c r="BH124" s="82">
        <f>IFERROR(FIND("Mar",consulta_completa__11[[#This Row],[13 - Ocorrências/Ambientes Atingidos]]),0)</f>
        <v>1</v>
      </c>
      <c r="BI124" s="83" t="str">
        <f t="shared" si="37"/>
        <v>X</v>
      </c>
      <c r="BJ124" s="82">
        <f>IFERROR(FIND("Praia",consulta_completa__11[[#This Row],[13 - Ocorrências/Ambientes Atingidos]]),0)</f>
        <v>0</v>
      </c>
      <c r="BK124" s="83" t="str">
        <f t="shared" si="38"/>
        <v/>
      </c>
      <c r="BL124" s="82">
        <f>IFERROR(FIND("Solo",consulta_completa__11[[#This Row],[13 - Ocorrências/Ambientes Atingidos]]),0)</f>
        <v>0</v>
      </c>
      <c r="BM124" s="83" t="str">
        <f t="shared" si="39"/>
        <v/>
      </c>
      <c r="BN124" s="82">
        <f>IFERROR(FIND("Águas subterrâneas",consulta_completa__11[[#This Row],[13 - Ocorrências/Ambientes Atingidos]]),0)</f>
        <v>0</v>
      </c>
      <c r="BO124" s="83" t="str">
        <f t="shared" si="40"/>
        <v/>
      </c>
      <c r="BP124" s="82">
        <f>IFERROR(FIND("Atmosfera",consulta_completa__11[[#This Row],[13 - Ocorrências/Ambientes Atingidos]]),0)</f>
        <v>0</v>
      </c>
      <c r="BQ124" s="83" t="str">
        <f t="shared" si="41"/>
        <v/>
      </c>
      <c r="BR124" s="82">
        <f>IFERROR(FIND("Flora",consulta_completa__11[[#This Row],[13 - Ocorrências/Ambientes Atingidos]]),0)</f>
        <v>0</v>
      </c>
      <c r="BS124" s="83" t="str">
        <f t="shared" si="42"/>
        <v/>
      </c>
      <c r="BT124" s="82">
        <f>IFERROR(FIND("Fauna",consulta_completa__11[[#This Row],[13 - Ocorrências/Ambientes Atingidos]]),0)</f>
        <v>0</v>
      </c>
      <c r="BU124" s="83" t="str">
        <f t="shared" si="43"/>
        <v/>
      </c>
      <c r="BV124" s="82">
        <f>IFERROR(FIND("UC federal",consulta_completa__11[[#This Row],[13 - Ocorrências/Ambientes Atingidos]]),0)</f>
        <v>0</v>
      </c>
      <c r="BW124" s="83" t="str">
        <f t="shared" si="44"/>
        <v/>
      </c>
      <c r="BX124" s="82">
        <f>IFERROR(FIND("UC estadual/municipal",consulta_completa__11[[#This Row],[13 - Ocorrências/Ambientes Atingidos]]),0)</f>
        <v>0</v>
      </c>
      <c r="BY124" s="83" t="str">
        <f t="shared" si="45"/>
        <v/>
      </c>
      <c r="BZ124" s="82">
        <f>IFERROR(FIND("Outro(s)",consulta_completa__11[[#This Row],[13 - Ocorrências/Ambientes Atingidos]]),0)</f>
        <v>0</v>
      </c>
      <c r="CA124" s="83" t="str">
        <f t="shared" si="46"/>
        <v/>
      </c>
      <c r="CB124" s="82">
        <f>IFERROR(FIND("Sem dano",consulta_completa__11[[#This Row],[13 - Ocorrências/Ambientes Atingidos]]),0)</f>
        <v>0</v>
      </c>
      <c r="CC124" s="83" t="str">
        <f t="shared" si="47"/>
        <v/>
      </c>
      <c r="CD124" s="82" t="str">
        <f>IF(consulta_completa__11[[#This Row],[13 - Ocorrências/Ambientes Atingidos]]="","X","")</f>
        <v/>
      </c>
      <c r="CE124" s="84">
        <f>IFERROR(FIND("IBAMA",consulta_completa__11[[#This Row],[14 - Inst. Atuando no Local]]),0)</f>
        <v>0</v>
      </c>
      <c r="CF124" s="84" t="str">
        <f t="shared" si="48"/>
        <v/>
      </c>
      <c r="CG124" s="84">
        <f>IFERROR(FIND("OEMA",consulta_completa__11[[#This Row],[14 - Inst. Atuando no Local]]),0)</f>
        <v>0</v>
      </c>
      <c r="CH124" s="84" t="str">
        <f t="shared" si="49"/>
        <v/>
      </c>
      <c r="CI124" s="84">
        <f>IFERROR(FIND("DEFESA CIVIL",consulta_completa__11[[#This Row],[14 - Inst. Atuando no Local]]),0)</f>
        <v>0</v>
      </c>
      <c r="CJ124" s="84" t="str">
        <f t="shared" si="50"/>
        <v/>
      </c>
      <c r="CK124" s="84">
        <f>IFERROR(FIND("CORPO DE BOMBEIROS",consulta_completa__11[[#This Row],[14 - Inst. Atuando no Local]]),0)</f>
        <v>0</v>
      </c>
      <c r="CL124" s="84" t="str">
        <f t="shared" si="51"/>
        <v/>
      </c>
      <c r="CM124" s="84">
        <f>IFERROR(FIND("POLÍCIA RODOVIÁRIA",consulta_completa__11[[#This Row],[14 - Inst. Atuando no Local]]),0)</f>
        <v>0</v>
      </c>
      <c r="CN124" s="84" t="str">
        <f t="shared" si="52"/>
        <v/>
      </c>
      <c r="CO124" s="84">
        <f>IFERROR(FIND("POLÍCIA MILITAR",consulta_completa__11[[#This Row],[14 - Inst. Atuando no Local]]),0)</f>
        <v>0</v>
      </c>
      <c r="CP124" s="84" t="str">
        <f t="shared" si="53"/>
        <v/>
      </c>
      <c r="CQ124" s="84">
        <f>IFERROR(FIND("POLÍCIA CIVIL",consulta_completa__11[[#This Row],[14 - Inst. Atuando no Local]]),0)</f>
        <v>0</v>
      </c>
      <c r="CR124" s="84" t="str">
        <f t="shared" si="54"/>
        <v/>
      </c>
      <c r="CS124" s="84">
        <f>IFERROR(FIND("MARINHA DO BRASIL",consulta_completa__11[[#This Row],[14 - Inst. Atuando no Local]]),0)</f>
        <v>0</v>
      </c>
      <c r="CT124" s="84" t="str">
        <f t="shared" si="55"/>
        <v/>
      </c>
      <c r="CU124" s="84">
        <f>IFERROR(FIND("EMPRESA ESPECIALIZADA EM ATENDIMENTO",consulta_completa__11[[#This Row],[14 - Inst. Atuando no Local]]),0)</f>
        <v>0</v>
      </c>
      <c r="CV124" s="84" t="str">
        <f t="shared" si="56"/>
        <v/>
      </c>
      <c r="CW124" s="84">
        <f>IFERROR(FIND("IBAMA",consulta_completa__11[[#This Row],[14 - Inst. Atuando no Local]]),0)</f>
        <v>0</v>
      </c>
      <c r="CX124" s="84" t="str">
        <f t="shared" si="57"/>
        <v/>
      </c>
      <c r="CY124" s="84" t="str">
        <f>IF(consulta_completa__11[[#This Row],[14 - Inst. Atuando no Local]]="","X","")</f>
        <v/>
      </c>
      <c r="CZ124" s="84">
        <f>IFERROR(FIND("OUTRA (S)",consulta_completa__11[[#This Row],[14 - Inst. Atuando no Local]]),0)</f>
        <v>0</v>
      </c>
      <c r="DA124" s="84" t="str">
        <f t="shared" si="58"/>
        <v/>
      </c>
      <c r="DB124" s="35" t="str">
        <f t="shared" si="59"/>
        <v>Sim</v>
      </c>
      <c r="DC124" s="35" t="str">
        <f t="shared" si="60"/>
        <v>Não</v>
      </c>
      <c r="DD124" s="35" t="str">
        <f t="shared" si="61"/>
        <v>Sim</v>
      </c>
      <c r="DE124" s="87" t="str">
        <f t="shared" si="32"/>
        <v>Federal</v>
      </c>
    </row>
    <row r="125" spans="1:109">
      <c r="A125" s="14">
        <v>202522021655</v>
      </c>
      <c r="B125" s="1">
        <v>45708</v>
      </c>
      <c r="C125" t="s">
        <v>1469</v>
      </c>
      <c r="D125" t="s">
        <v>161</v>
      </c>
      <c r="E125" t="s">
        <v>1470</v>
      </c>
      <c r="F125" t="s">
        <v>112</v>
      </c>
      <c r="G125" t="s">
        <v>311</v>
      </c>
      <c r="H125" t="s">
        <v>113</v>
      </c>
      <c r="I125" t="s">
        <v>113</v>
      </c>
      <c r="J125" t="s">
        <v>113</v>
      </c>
      <c r="K125" t="s">
        <v>114</v>
      </c>
      <c r="L125" t="s">
        <v>114</v>
      </c>
      <c r="M125" t="s">
        <v>140</v>
      </c>
      <c r="N125" t="s">
        <v>141</v>
      </c>
      <c r="O125" t="s">
        <v>239</v>
      </c>
      <c r="P125" t="s">
        <v>142</v>
      </c>
      <c r="Q125" t="s">
        <v>230</v>
      </c>
      <c r="R125" t="s">
        <v>123</v>
      </c>
      <c r="S125" t="s">
        <v>113</v>
      </c>
      <c r="T125" t="s">
        <v>113</v>
      </c>
      <c r="U125" t="s">
        <v>1471</v>
      </c>
      <c r="V125" t="s">
        <v>1472</v>
      </c>
      <c r="Z125" t="s">
        <v>1473</v>
      </c>
      <c r="AA125" t="s">
        <v>113</v>
      </c>
      <c r="AB125" t="s">
        <v>1474</v>
      </c>
      <c r="AC125" t="s">
        <v>1475</v>
      </c>
      <c r="AD125">
        <v>1</v>
      </c>
      <c r="AE125" t="s">
        <v>1476</v>
      </c>
      <c r="AF125" t="s">
        <v>1477</v>
      </c>
      <c r="AG125" t="s">
        <v>1478</v>
      </c>
      <c r="AH125" t="s">
        <v>131</v>
      </c>
      <c r="AI125" t="s">
        <v>131</v>
      </c>
      <c r="AJ125" t="s">
        <v>131</v>
      </c>
      <c r="AK125" t="s">
        <v>1479</v>
      </c>
      <c r="AL125" t="s">
        <v>113</v>
      </c>
      <c r="AM125" t="s">
        <v>1480</v>
      </c>
      <c r="AN125" t="s">
        <v>113</v>
      </c>
      <c r="AO125" t="s">
        <v>113</v>
      </c>
      <c r="AQ125" t="s">
        <v>1481</v>
      </c>
      <c r="AR125" t="s">
        <v>113</v>
      </c>
      <c r="AS125" t="s">
        <v>113</v>
      </c>
      <c r="AT125" t="s">
        <v>1482</v>
      </c>
      <c r="AU125" t="s">
        <v>1483</v>
      </c>
      <c r="AW125" t="s">
        <v>469</v>
      </c>
      <c r="AX125" s="82">
        <f>IFERROR(FIND("Óbitos/feridos",consulta_completa__11[[#This Row],[13 - Ocorrências/Ambientes Atingidos]]),0)</f>
        <v>0</v>
      </c>
      <c r="AY125" s="83" t="str">
        <f t="shared" si="33"/>
        <v/>
      </c>
      <c r="AZ125" s="82">
        <f>IFERROR(FIND("População afetada/evacuada",consulta_completa__11[[#This Row],[13 - Ocorrências/Ambientes Atingidos]]),0)</f>
        <v>0</v>
      </c>
      <c r="BA125" s="82" t="str">
        <f t="shared" si="34"/>
        <v/>
      </c>
      <c r="BB125" s="82">
        <f>IFERROR(FIND("Suspensão de abastecimento de água",consulta_completa__11[[#This Row],[13 - Ocorrências/Ambientes Atingidos]]),0)</f>
        <v>0</v>
      </c>
      <c r="BC125" s="83" t="str">
        <f t="shared" si="62"/>
        <v/>
      </c>
      <c r="BD125" s="82">
        <f>IFERROR(FIND("Rio/córrego",consulta_completa__11[[#This Row],[13 - Ocorrências/Ambientes Atingidos]]),0)</f>
        <v>0</v>
      </c>
      <c r="BE125" s="83" t="str">
        <f t="shared" si="35"/>
        <v/>
      </c>
      <c r="BF125" s="82">
        <f>IFERROR(FIND("Lago",consulta_completa__11[[#This Row],[13 - Ocorrências/Ambientes Atingidos]]),0)</f>
        <v>0</v>
      </c>
      <c r="BG125" s="83" t="str">
        <f t="shared" si="36"/>
        <v/>
      </c>
      <c r="BH125" s="82">
        <f>IFERROR(FIND("Mar",consulta_completa__11[[#This Row],[13 - Ocorrências/Ambientes Atingidos]]),0)</f>
        <v>0</v>
      </c>
      <c r="BI125" s="83" t="str">
        <f t="shared" si="37"/>
        <v/>
      </c>
      <c r="BJ125" s="82">
        <f>IFERROR(FIND("Praia",consulta_completa__11[[#This Row],[13 - Ocorrências/Ambientes Atingidos]]),0)</f>
        <v>0</v>
      </c>
      <c r="BK125" s="83" t="str">
        <f t="shared" si="38"/>
        <v/>
      </c>
      <c r="BL125" s="82">
        <f>IFERROR(FIND("Solo",consulta_completa__11[[#This Row],[13 - Ocorrências/Ambientes Atingidos]]),0)</f>
        <v>1</v>
      </c>
      <c r="BM125" s="83" t="str">
        <f t="shared" si="39"/>
        <v>X</v>
      </c>
      <c r="BN125" s="82">
        <f>IFERROR(FIND("Águas subterrâneas",consulta_completa__11[[#This Row],[13 - Ocorrências/Ambientes Atingidos]]),0)</f>
        <v>0</v>
      </c>
      <c r="BO125" s="83" t="str">
        <f t="shared" si="40"/>
        <v/>
      </c>
      <c r="BP125" s="82">
        <f>IFERROR(FIND("Atmosfera",consulta_completa__11[[#This Row],[13 - Ocorrências/Ambientes Atingidos]]),0)</f>
        <v>0</v>
      </c>
      <c r="BQ125" s="83" t="str">
        <f t="shared" si="41"/>
        <v/>
      </c>
      <c r="BR125" s="82">
        <f>IFERROR(FIND("Flora",consulta_completa__11[[#This Row],[13 - Ocorrências/Ambientes Atingidos]]),0)</f>
        <v>0</v>
      </c>
      <c r="BS125" s="83" t="str">
        <f t="shared" si="42"/>
        <v/>
      </c>
      <c r="BT125" s="82">
        <f>IFERROR(FIND("Fauna",consulta_completa__11[[#This Row],[13 - Ocorrências/Ambientes Atingidos]]),0)</f>
        <v>0</v>
      </c>
      <c r="BU125" s="83" t="str">
        <f t="shared" si="43"/>
        <v/>
      </c>
      <c r="BV125" s="82">
        <f>IFERROR(FIND("UC federal",consulta_completa__11[[#This Row],[13 - Ocorrências/Ambientes Atingidos]]),0)</f>
        <v>0</v>
      </c>
      <c r="BW125" s="83" t="str">
        <f t="shared" si="44"/>
        <v/>
      </c>
      <c r="BX125" s="82">
        <f>IFERROR(FIND("UC estadual/municipal",consulta_completa__11[[#This Row],[13 - Ocorrências/Ambientes Atingidos]]),0)</f>
        <v>0</v>
      </c>
      <c r="BY125" s="83" t="str">
        <f t="shared" si="45"/>
        <v/>
      </c>
      <c r="BZ125" s="82">
        <f>IFERROR(FIND("Outro(s)",consulta_completa__11[[#This Row],[13 - Ocorrências/Ambientes Atingidos]]),0)</f>
        <v>0</v>
      </c>
      <c r="CA125" s="83" t="str">
        <f t="shared" si="46"/>
        <v/>
      </c>
      <c r="CB125" s="82">
        <f>IFERROR(FIND("Sem dano",consulta_completa__11[[#This Row],[13 - Ocorrências/Ambientes Atingidos]]),0)</f>
        <v>0</v>
      </c>
      <c r="CC125" s="83" t="str">
        <f t="shared" si="47"/>
        <v/>
      </c>
      <c r="CD125" s="82" t="str">
        <f>IF(consulta_completa__11[[#This Row],[13 - Ocorrências/Ambientes Atingidos]]="","X","")</f>
        <v/>
      </c>
      <c r="CE125" s="84">
        <f>IFERROR(FIND("IBAMA",consulta_completa__11[[#This Row],[14 - Inst. Atuando no Local]]),0)</f>
        <v>0</v>
      </c>
      <c r="CF125" s="84" t="str">
        <f t="shared" si="48"/>
        <v/>
      </c>
      <c r="CG125" s="84">
        <f>IFERROR(FIND("OEMA",consulta_completa__11[[#This Row],[14 - Inst. Atuando no Local]]),0)</f>
        <v>0</v>
      </c>
      <c r="CH125" s="84" t="str">
        <f t="shared" si="49"/>
        <v/>
      </c>
      <c r="CI125" s="84">
        <f>IFERROR(FIND("DEFESA CIVIL",consulta_completa__11[[#This Row],[14 - Inst. Atuando no Local]]),0)</f>
        <v>0</v>
      </c>
      <c r="CJ125" s="84" t="str">
        <f t="shared" si="50"/>
        <v/>
      </c>
      <c r="CK125" s="84">
        <f>IFERROR(FIND("CORPO DE BOMBEIROS",consulta_completa__11[[#This Row],[14 - Inst. Atuando no Local]]),0)</f>
        <v>0</v>
      </c>
      <c r="CL125" s="84" t="str">
        <f t="shared" si="51"/>
        <v/>
      </c>
      <c r="CM125" s="84">
        <f>IFERROR(FIND("POLÍCIA RODOVIÁRIA",consulta_completa__11[[#This Row],[14 - Inst. Atuando no Local]]),0)</f>
        <v>0</v>
      </c>
      <c r="CN125" s="84" t="str">
        <f t="shared" si="52"/>
        <v/>
      </c>
      <c r="CO125" s="84">
        <f>IFERROR(FIND("POLÍCIA MILITAR",consulta_completa__11[[#This Row],[14 - Inst. Atuando no Local]]),0)</f>
        <v>0</v>
      </c>
      <c r="CP125" s="84" t="str">
        <f t="shared" si="53"/>
        <v/>
      </c>
      <c r="CQ125" s="84">
        <f>IFERROR(FIND("POLÍCIA CIVIL",consulta_completa__11[[#This Row],[14 - Inst. Atuando no Local]]),0)</f>
        <v>0</v>
      </c>
      <c r="CR125" s="84" t="str">
        <f t="shared" si="54"/>
        <v/>
      </c>
      <c r="CS125" s="84">
        <f>IFERROR(FIND("MARINHA DO BRASIL",consulta_completa__11[[#This Row],[14 - Inst. Atuando no Local]]),0)</f>
        <v>0</v>
      </c>
      <c r="CT125" s="84" t="str">
        <f t="shared" si="55"/>
        <v/>
      </c>
      <c r="CU125" s="84">
        <f>IFERROR(FIND("EMPRESA ESPECIALIZADA EM ATENDIMENTO",consulta_completa__11[[#This Row],[14 - Inst. Atuando no Local]]),0)</f>
        <v>0</v>
      </c>
      <c r="CV125" s="84" t="str">
        <f t="shared" si="56"/>
        <v/>
      </c>
      <c r="CW125" s="84">
        <f>IFERROR(FIND("IBAMA",consulta_completa__11[[#This Row],[14 - Inst. Atuando no Local]]),0)</f>
        <v>0</v>
      </c>
      <c r="CX125" s="84" t="str">
        <f t="shared" si="57"/>
        <v/>
      </c>
      <c r="CY125" s="84" t="str">
        <f>IF(consulta_completa__11[[#This Row],[14 - Inst. Atuando no Local]]="","X","")</f>
        <v/>
      </c>
      <c r="CZ125" s="84">
        <f>IFERROR(FIND("OUTRA (S)",consulta_completa__11[[#This Row],[14 - Inst. Atuando no Local]]),0)</f>
        <v>0</v>
      </c>
      <c r="DA125" s="84" t="str">
        <f t="shared" si="58"/>
        <v/>
      </c>
      <c r="DB125" s="35" t="str">
        <f t="shared" si="59"/>
        <v>Sim</v>
      </c>
      <c r="DC125" s="35" t="str">
        <f t="shared" si="60"/>
        <v>Não</v>
      </c>
      <c r="DD125" s="35" t="str">
        <f t="shared" si="61"/>
        <v>Sim</v>
      </c>
      <c r="DE125" s="87" t="str">
        <f t="shared" si="32"/>
        <v>Federal</v>
      </c>
    </row>
    <row r="126" spans="1:109">
      <c r="A126" s="14">
        <v>202522154023</v>
      </c>
      <c r="B126" s="1">
        <v>45708</v>
      </c>
      <c r="C126" t="s">
        <v>1036</v>
      </c>
      <c r="D126" t="s">
        <v>343</v>
      </c>
      <c r="E126" t="s">
        <v>139</v>
      </c>
      <c r="F126" t="s">
        <v>112</v>
      </c>
      <c r="G126" t="s">
        <v>113</v>
      </c>
      <c r="H126" t="s">
        <v>114</v>
      </c>
      <c r="I126" t="s">
        <v>114</v>
      </c>
      <c r="J126" t="s">
        <v>441</v>
      </c>
      <c r="K126" t="s">
        <v>1484</v>
      </c>
      <c r="L126" t="s">
        <v>117</v>
      </c>
      <c r="M126" t="s">
        <v>140</v>
      </c>
      <c r="N126" t="s">
        <v>141</v>
      </c>
      <c r="O126" t="s">
        <v>113</v>
      </c>
      <c r="P126" t="s">
        <v>142</v>
      </c>
      <c r="Q126" t="s">
        <v>122</v>
      </c>
      <c r="R126" t="s">
        <v>123</v>
      </c>
      <c r="S126" t="s">
        <v>113</v>
      </c>
      <c r="T126" t="s">
        <v>1485</v>
      </c>
      <c r="U126" t="s">
        <v>145</v>
      </c>
      <c r="V126" t="s">
        <v>1486</v>
      </c>
      <c r="Y126" t="b">
        <v>1</v>
      </c>
      <c r="Z126" t="s">
        <v>1487</v>
      </c>
      <c r="AA126" t="s">
        <v>113</v>
      </c>
      <c r="AB126" t="s">
        <v>1040</v>
      </c>
      <c r="AC126" t="s">
        <v>113</v>
      </c>
      <c r="AD126">
        <v>2</v>
      </c>
      <c r="AE126" t="s">
        <v>113</v>
      </c>
      <c r="AF126" t="s">
        <v>1436</v>
      </c>
      <c r="AG126" t="s">
        <v>825</v>
      </c>
      <c r="AH126" t="s">
        <v>131</v>
      </c>
      <c r="AI126" t="s">
        <v>131</v>
      </c>
      <c r="AJ126" t="s">
        <v>131</v>
      </c>
      <c r="AK126" t="s">
        <v>1488</v>
      </c>
      <c r="AL126" t="s">
        <v>1489</v>
      </c>
      <c r="AM126" t="s">
        <v>153</v>
      </c>
      <c r="AN126" t="s">
        <v>154</v>
      </c>
      <c r="AO126" t="s">
        <v>155</v>
      </c>
      <c r="AP126">
        <v>6133161070</v>
      </c>
      <c r="AQ126" t="s">
        <v>156</v>
      </c>
      <c r="AR126" t="s">
        <v>113</v>
      </c>
      <c r="AS126" t="s">
        <v>113</v>
      </c>
      <c r="AT126" t="s">
        <v>1490</v>
      </c>
      <c r="AU126" t="s">
        <v>796</v>
      </c>
      <c r="AV126">
        <v>40000000</v>
      </c>
      <c r="AW126" t="s">
        <v>159</v>
      </c>
      <c r="AX126" s="82">
        <f>IFERROR(FIND("Óbitos/feridos",consulta_completa__11[[#This Row],[13 - Ocorrências/Ambientes Atingidos]]),0)</f>
        <v>0</v>
      </c>
      <c r="AY126" s="83" t="str">
        <f t="shared" si="33"/>
        <v/>
      </c>
      <c r="AZ126" s="82">
        <f>IFERROR(FIND("População afetada/evacuada",consulta_completa__11[[#This Row],[13 - Ocorrências/Ambientes Atingidos]]),0)</f>
        <v>0</v>
      </c>
      <c r="BA126" s="82" t="str">
        <f t="shared" si="34"/>
        <v/>
      </c>
      <c r="BB126" s="82">
        <f>IFERROR(FIND("Suspensão de abastecimento de água",consulta_completa__11[[#This Row],[13 - Ocorrências/Ambientes Atingidos]]),0)</f>
        <v>0</v>
      </c>
      <c r="BC126" s="83" t="str">
        <f t="shared" si="62"/>
        <v/>
      </c>
      <c r="BD126" s="82">
        <f>IFERROR(FIND("Rio/córrego",consulta_completa__11[[#This Row],[13 - Ocorrências/Ambientes Atingidos]]),0)</f>
        <v>0</v>
      </c>
      <c r="BE126" s="83" t="str">
        <f t="shared" si="35"/>
        <v/>
      </c>
      <c r="BF126" s="82">
        <f>IFERROR(FIND("Lago",consulta_completa__11[[#This Row],[13 - Ocorrências/Ambientes Atingidos]]),0)</f>
        <v>0</v>
      </c>
      <c r="BG126" s="83" t="str">
        <f t="shared" si="36"/>
        <v/>
      </c>
      <c r="BH126" s="82">
        <f>IFERROR(FIND("Mar",consulta_completa__11[[#This Row],[13 - Ocorrências/Ambientes Atingidos]]),0)</f>
        <v>0</v>
      </c>
      <c r="BI126" s="83" t="str">
        <f t="shared" si="37"/>
        <v/>
      </c>
      <c r="BJ126" s="82">
        <f>IFERROR(FIND("Praia",consulta_completa__11[[#This Row],[13 - Ocorrências/Ambientes Atingidos]]),0)</f>
        <v>0</v>
      </c>
      <c r="BK126" s="83" t="str">
        <f t="shared" si="38"/>
        <v/>
      </c>
      <c r="BL126" s="82">
        <f>IFERROR(FIND("Solo",consulta_completa__11[[#This Row],[13 - Ocorrências/Ambientes Atingidos]]),0)</f>
        <v>1</v>
      </c>
      <c r="BM126" s="83" t="str">
        <f t="shared" si="39"/>
        <v>X</v>
      </c>
      <c r="BN126" s="82">
        <f>IFERROR(FIND("Águas subterrâneas",consulta_completa__11[[#This Row],[13 - Ocorrências/Ambientes Atingidos]]),0)</f>
        <v>0</v>
      </c>
      <c r="BO126" s="83" t="str">
        <f t="shared" si="40"/>
        <v/>
      </c>
      <c r="BP126" s="82">
        <f>IFERROR(FIND("Atmosfera",consulta_completa__11[[#This Row],[13 - Ocorrências/Ambientes Atingidos]]),0)</f>
        <v>0</v>
      </c>
      <c r="BQ126" s="83" t="str">
        <f t="shared" si="41"/>
        <v/>
      </c>
      <c r="BR126" s="82">
        <f>IFERROR(FIND("Flora",consulta_completa__11[[#This Row],[13 - Ocorrências/Ambientes Atingidos]]),0)</f>
        <v>0</v>
      </c>
      <c r="BS126" s="83" t="str">
        <f t="shared" si="42"/>
        <v/>
      </c>
      <c r="BT126" s="82">
        <f>IFERROR(FIND("Fauna",consulta_completa__11[[#This Row],[13 - Ocorrências/Ambientes Atingidos]]),0)</f>
        <v>0</v>
      </c>
      <c r="BU126" s="83" t="str">
        <f t="shared" si="43"/>
        <v/>
      </c>
      <c r="BV126" s="82">
        <f>IFERROR(FIND("UC federal",consulta_completa__11[[#This Row],[13 - Ocorrências/Ambientes Atingidos]]),0)</f>
        <v>0</v>
      </c>
      <c r="BW126" s="83" t="str">
        <f t="shared" si="44"/>
        <v/>
      </c>
      <c r="BX126" s="82">
        <f>IFERROR(FIND("UC estadual/municipal",consulta_completa__11[[#This Row],[13 - Ocorrências/Ambientes Atingidos]]),0)</f>
        <v>0</v>
      </c>
      <c r="BY126" s="83" t="str">
        <f t="shared" si="45"/>
        <v/>
      </c>
      <c r="BZ126" s="82">
        <f>IFERROR(FIND("Outro(s)",consulta_completa__11[[#This Row],[13 - Ocorrências/Ambientes Atingidos]]),0)</f>
        <v>0</v>
      </c>
      <c r="CA126" s="83" t="str">
        <f t="shared" si="46"/>
        <v/>
      </c>
      <c r="CB126" s="82">
        <f>IFERROR(FIND("Sem dano",consulta_completa__11[[#This Row],[13 - Ocorrências/Ambientes Atingidos]]),0)</f>
        <v>0</v>
      </c>
      <c r="CC126" s="83" t="str">
        <f t="shared" si="47"/>
        <v/>
      </c>
      <c r="CD126" s="82" t="str">
        <f>IF(consulta_completa__11[[#This Row],[13 - Ocorrências/Ambientes Atingidos]]="","X","")</f>
        <v/>
      </c>
      <c r="CE126" s="84">
        <f>IFERROR(FIND("IBAMA",consulta_completa__11[[#This Row],[14 - Inst. Atuando no Local]]),0)</f>
        <v>0</v>
      </c>
      <c r="CF126" s="84" t="str">
        <f t="shared" si="48"/>
        <v/>
      </c>
      <c r="CG126" s="84">
        <f>IFERROR(FIND("OEMA",consulta_completa__11[[#This Row],[14 - Inst. Atuando no Local]]),0)</f>
        <v>0</v>
      </c>
      <c r="CH126" s="84" t="str">
        <f t="shared" si="49"/>
        <v/>
      </c>
      <c r="CI126" s="84">
        <f>IFERROR(FIND("DEFESA CIVIL",consulta_completa__11[[#This Row],[14 - Inst. Atuando no Local]]),0)</f>
        <v>0</v>
      </c>
      <c r="CJ126" s="84" t="str">
        <f t="shared" si="50"/>
        <v/>
      </c>
      <c r="CK126" s="84">
        <f>IFERROR(FIND("CORPO DE BOMBEIROS",consulta_completa__11[[#This Row],[14 - Inst. Atuando no Local]]),0)</f>
        <v>0</v>
      </c>
      <c r="CL126" s="84" t="str">
        <f t="shared" si="51"/>
        <v/>
      </c>
      <c r="CM126" s="84">
        <f>IFERROR(FIND("POLÍCIA RODOVIÁRIA",consulta_completa__11[[#This Row],[14 - Inst. Atuando no Local]]),0)</f>
        <v>0</v>
      </c>
      <c r="CN126" s="84" t="str">
        <f t="shared" si="52"/>
        <v/>
      </c>
      <c r="CO126" s="84">
        <f>IFERROR(FIND("POLÍCIA MILITAR",consulta_completa__11[[#This Row],[14 - Inst. Atuando no Local]]),0)</f>
        <v>0</v>
      </c>
      <c r="CP126" s="84" t="str">
        <f t="shared" si="53"/>
        <v/>
      </c>
      <c r="CQ126" s="84">
        <f>IFERROR(FIND("POLÍCIA CIVIL",consulta_completa__11[[#This Row],[14 - Inst. Atuando no Local]]),0)</f>
        <v>0</v>
      </c>
      <c r="CR126" s="84" t="str">
        <f t="shared" si="54"/>
        <v/>
      </c>
      <c r="CS126" s="84">
        <f>IFERROR(FIND("MARINHA DO BRASIL",consulta_completa__11[[#This Row],[14 - Inst. Atuando no Local]]),0)</f>
        <v>0</v>
      </c>
      <c r="CT126" s="84" t="str">
        <f t="shared" si="55"/>
        <v/>
      </c>
      <c r="CU126" s="84">
        <f>IFERROR(FIND("EMPRESA ESPECIALIZADA EM ATENDIMENTO",consulta_completa__11[[#This Row],[14 - Inst. Atuando no Local]]),0)</f>
        <v>0</v>
      </c>
      <c r="CV126" s="84" t="str">
        <f t="shared" si="56"/>
        <v/>
      </c>
      <c r="CW126" s="84">
        <f>IFERROR(FIND("IBAMA",consulta_completa__11[[#This Row],[14 - Inst. Atuando no Local]]),0)</f>
        <v>0</v>
      </c>
      <c r="CX126" s="84" t="str">
        <f t="shared" si="57"/>
        <v/>
      </c>
      <c r="CY126" s="84" t="str">
        <f>IF(consulta_completa__11[[#This Row],[14 - Inst. Atuando no Local]]="","X","")</f>
        <v/>
      </c>
      <c r="CZ126" s="84">
        <f>IFERROR(FIND("OUTRA (S)",consulta_completa__11[[#This Row],[14 - Inst. Atuando no Local]]),0)</f>
        <v>0</v>
      </c>
      <c r="DA126" s="84" t="str">
        <f t="shared" si="58"/>
        <v/>
      </c>
      <c r="DB126" s="35" t="str">
        <f t="shared" si="59"/>
        <v>Sim</v>
      </c>
      <c r="DC126" s="35" t="str">
        <f t="shared" si="60"/>
        <v>Não</v>
      </c>
      <c r="DD126" s="35" t="str">
        <f t="shared" si="61"/>
        <v>Sim</v>
      </c>
      <c r="DE126" s="87" t="str">
        <f t="shared" si="32"/>
        <v>Estadual</v>
      </c>
    </row>
    <row r="127" spans="1:109">
      <c r="A127" s="14">
        <v>202522439612</v>
      </c>
      <c r="B127" s="1">
        <v>45711</v>
      </c>
      <c r="C127" t="s">
        <v>1491</v>
      </c>
      <c r="D127" t="s">
        <v>161</v>
      </c>
      <c r="E127" t="s">
        <v>162</v>
      </c>
      <c r="F127" t="s">
        <v>163</v>
      </c>
      <c r="G127" t="s">
        <v>113</v>
      </c>
      <c r="H127" t="s">
        <v>114</v>
      </c>
      <c r="I127" t="s">
        <v>114</v>
      </c>
      <c r="J127" t="s">
        <v>1492</v>
      </c>
      <c r="K127" t="s">
        <v>1493</v>
      </c>
      <c r="L127" t="s">
        <v>166</v>
      </c>
      <c r="M127" t="s">
        <v>140</v>
      </c>
      <c r="N127" t="s">
        <v>141</v>
      </c>
      <c r="O127" t="s">
        <v>113</v>
      </c>
      <c r="P127" t="s">
        <v>272</v>
      </c>
      <c r="Q127" t="s">
        <v>230</v>
      </c>
      <c r="R127" t="s">
        <v>123</v>
      </c>
      <c r="S127" t="s">
        <v>113</v>
      </c>
      <c r="T127" t="s">
        <v>1494</v>
      </c>
      <c r="U127" t="s">
        <v>113</v>
      </c>
      <c r="V127" t="s">
        <v>1495</v>
      </c>
      <c r="Z127" t="s">
        <v>1496</v>
      </c>
      <c r="AA127" t="s">
        <v>113</v>
      </c>
      <c r="AB127" t="s">
        <v>358</v>
      </c>
      <c r="AC127" t="s">
        <v>113</v>
      </c>
      <c r="AD127">
        <v>1</v>
      </c>
      <c r="AE127" t="s">
        <v>113</v>
      </c>
      <c r="AF127" t="s">
        <v>360</v>
      </c>
      <c r="AG127" t="s">
        <v>361</v>
      </c>
      <c r="AH127" t="s">
        <v>131</v>
      </c>
      <c r="AI127" t="s">
        <v>131</v>
      </c>
      <c r="AJ127" t="s">
        <v>132</v>
      </c>
      <c r="AK127" t="s">
        <v>113</v>
      </c>
      <c r="AL127" t="s">
        <v>1497</v>
      </c>
      <c r="AM127" t="s">
        <v>362</v>
      </c>
      <c r="AN127" t="s">
        <v>358</v>
      </c>
      <c r="AO127" t="s">
        <v>363</v>
      </c>
      <c r="AP127">
        <v>11981320058</v>
      </c>
      <c r="AQ127" t="s">
        <v>364</v>
      </c>
      <c r="AR127" t="s">
        <v>113</v>
      </c>
      <c r="AS127" t="s">
        <v>113</v>
      </c>
      <c r="AT127" t="s">
        <v>113</v>
      </c>
      <c r="AU127" t="s">
        <v>113</v>
      </c>
      <c r="AW127" t="s">
        <v>113</v>
      </c>
      <c r="AX127" s="82">
        <f>IFERROR(FIND("Óbitos/feridos",consulta_completa__11[[#This Row],[13 - Ocorrências/Ambientes Atingidos]]),0)</f>
        <v>0</v>
      </c>
      <c r="AY127" s="83" t="str">
        <f t="shared" si="33"/>
        <v/>
      </c>
      <c r="AZ127" s="82">
        <f>IFERROR(FIND("População afetada/evacuada",consulta_completa__11[[#This Row],[13 - Ocorrências/Ambientes Atingidos]]),0)</f>
        <v>0</v>
      </c>
      <c r="BA127" s="82" t="str">
        <f t="shared" si="34"/>
        <v/>
      </c>
      <c r="BB127" s="82">
        <f>IFERROR(FIND("Suspensão de abastecimento de água",consulta_completa__11[[#This Row],[13 - Ocorrências/Ambientes Atingidos]]),0)</f>
        <v>0</v>
      </c>
      <c r="BC127" s="83" t="str">
        <f t="shared" si="62"/>
        <v/>
      </c>
      <c r="BD127" s="82">
        <f>IFERROR(FIND("Rio/córrego",consulta_completa__11[[#This Row],[13 - Ocorrências/Ambientes Atingidos]]),0)</f>
        <v>0</v>
      </c>
      <c r="BE127" s="83" t="str">
        <f t="shared" si="35"/>
        <v/>
      </c>
      <c r="BF127" s="82">
        <f>IFERROR(FIND("Lago",consulta_completa__11[[#This Row],[13 - Ocorrências/Ambientes Atingidos]]),0)</f>
        <v>0</v>
      </c>
      <c r="BG127" s="83" t="str">
        <f t="shared" si="36"/>
        <v/>
      </c>
      <c r="BH127" s="82">
        <f>IFERROR(FIND("Mar",consulta_completa__11[[#This Row],[13 - Ocorrências/Ambientes Atingidos]]),0)</f>
        <v>0</v>
      </c>
      <c r="BI127" s="83" t="str">
        <f t="shared" si="37"/>
        <v/>
      </c>
      <c r="BJ127" s="82">
        <f>IFERROR(FIND("Praia",consulta_completa__11[[#This Row],[13 - Ocorrências/Ambientes Atingidos]]),0)</f>
        <v>0</v>
      </c>
      <c r="BK127" s="83" t="str">
        <f t="shared" si="38"/>
        <v/>
      </c>
      <c r="BL127" s="82">
        <f>IFERROR(FIND("Solo",consulta_completa__11[[#This Row],[13 - Ocorrências/Ambientes Atingidos]]),0)</f>
        <v>1</v>
      </c>
      <c r="BM127" s="83" t="str">
        <f t="shared" si="39"/>
        <v>X</v>
      </c>
      <c r="BN127" s="82">
        <f>IFERROR(FIND("Águas subterrâneas",consulta_completa__11[[#This Row],[13 - Ocorrências/Ambientes Atingidos]]),0)</f>
        <v>0</v>
      </c>
      <c r="BO127" s="83" t="str">
        <f t="shared" si="40"/>
        <v/>
      </c>
      <c r="BP127" s="82">
        <f>IFERROR(FIND("Atmosfera",consulta_completa__11[[#This Row],[13 - Ocorrências/Ambientes Atingidos]]),0)</f>
        <v>0</v>
      </c>
      <c r="BQ127" s="83" t="str">
        <f t="shared" si="41"/>
        <v/>
      </c>
      <c r="BR127" s="82">
        <f>IFERROR(FIND("Flora",consulta_completa__11[[#This Row],[13 - Ocorrências/Ambientes Atingidos]]),0)</f>
        <v>0</v>
      </c>
      <c r="BS127" s="83" t="str">
        <f t="shared" si="42"/>
        <v/>
      </c>
      <c r="BT127" s="82">
        <f>IFERROR(FIND("Fauna",consulta_completa__11[[#This Row],[13 - Ocorrências/Ambientes Atingidos]]),0)</f>
        <v>0</v>
      </c>
      <c r="BU127" s="83" t="str">
        <f t="shared" si="43"/>
        <v/>
      </c>
      <c r="BV127" s="82">
        <f>IFERROR(FIND("UC federal",consulta_completa__11[[#This Row],[13 - Ocorrências/Ambientes Atingidos]]),0)</f>
        <v>0</v>
      </c>
      <c r="BW127" s="83" t="str">
        <f t="shared" si="44"/>
        <v/>
      </c>
      <c r="BX127" s="82">
        <f>IFERROR(FIND("UC estadual/municipal",consulta_completa__11[[#This Row],[13 - Ocorrências/Ambientes Atingidos]]),0)</f>
        <v>0</v>
      </c>
      <c r="BY127" s="83" t="str">
        <f t="shared" si="45"/>
        <v/>
      </c>
      <c r="BZ127" s="82">
        <f>IFERROR(FIND("Outro(s)",consulta_completa__11[[#This Row],[13 - Ocorrências/Ambientes Atingidos]]),0)</f>
        <v>0</v>
      </c>
      <c r="CA127" s="83" t="str">
        <f t="shared" si="46"/>
        <v/>
      </c>
      <c r="CB127" s="82">
        <f>IFERROR(FIND("Sem dano",consulta_completa__11[[#This Row],[13 - Ocorrências/Ambientes Atingidos]]),0)</f>
        <v>0</v>
      </c>
      <c r="CC127" s="83" t="str">
        <f t="shared" si="47"/>
        <v/>
      </c>
      <c r="CD127" s="82" t="str">
        <f>IF(consulta_completa__11[[#This Row],[13 - Ocorrências/Ambientes Atingidos]]="","X","")</f>
        <v/>
      </c>
      <c r="CE127" s="84">
        <f>IFERROR(FIND("IBAMA",consulta_completa__11[[#This Row],[14 - Inst. Atuando no Local]]),0)</f>
        <v>0</v>
      </c>
      <c r="CF127" s="84" t="str">
        <f t="shared" si="48"/>
        <v/>
      </c>
      <c r="CG127" s="84">
        <f>IFERROR(FIND("OEMA",consulta_completa__11[[#This Row],[14 - Inst. Atuando no Local]]),0)</f>
        <v>0</v>
      </c>
      <c r="CH127" s="84" t="str">
        <f t="shared" si="49"/>
        <v/>
      </c>
      <c r="CI127" s="84">
        <f>IFERROR(FIND("DEFESA CIVIL",consulta_completa__11[[#This Row],[14 - Inst. Atuando no Local]]),0)</f>
        <v>0</v>
      </c>
      <c r="CJ127" s="84" t="str">
        <f t="shared" si="50"/>
        <v/>
      </c>
      <c r="CK127" s="84">
        <f>IFERROR(FIND("CORPO DE BOMBEIROS",consulta_completa__11[[#This Row],[14 - Inst. Atuando no Local]]),0)</f>
        <v>0</v>
      </c>
      <c r="CL127" s="84" t="str">
        <f t="shared" si="51"/>
        <v/>
      </c>
      <c r="CM127" s="84">
        <f>IFERROR(FIND("POLÍCIA RODOVIÁRIA",consulta_completa__11[[#This Row],[14 - Inst. Atuando no Local]]),0)</f>
        <v>0</v>
      </c>
      <c r="CN127" s="84" t="str">
        <f t="shared" si="52"/>
        <v/>
      </c>
      <c r="CO127" s="84">
        <f>IFERROR(FIND("POLÍCIA MILITAR",consulta_completa__11[[#This Row],[14 - Inst. Atuando no Local]]),0)</f>
        <v>0</v>
      </c>
      <c r="CP127" s="84" t="str">
        <f t="shared" si="53"/>
        <v/>
      </c>
      <c r="CQ127" s="84">
        <f>IFERROR(FIND("POLÍCIA CIVIL",consulta_completa__11[[#This Row],[14 - Inst. Atuando no Local]]),0)</f>
        <v>0</v>
      </c>
      <c r="CR127" s="84" t="str">
        <f t="shared" si="54"/>
        <v/>
      </c>
      <c r="CS127" s="84">
        <f>IFERROR(FIND("MARINHA DO BRASIL",consulta_completa__11[[#This Row],[14 - Inst. Atuando no Local]]),0)</f>
        <v>0</v>
      </c>
      <c r="CT127" s="84" t="str">
        <f t="shared" si="55"/>
        <v/>
      </c>
      <c r="CU127" s="84">
        <f>IFERROR(FIND("EMPRESA ESPECIALIZADA EM ATENDIMENTO",consulta_completa__11[[#This Row],[14 - Inst. Atuando no Local]]),0)</f>
        <v>0</v>
      </c>
      <c r="CV127" s="84" t="str">
        <f t="shared" si="56"/>
        <v/>
      </c>
      <c r="CW127" s="84">
        <f>IFERROR(FIND("IBAMA",consulta_completa__11[[#This Row],[14 - Inst. Atuando no Local]]),0)</f>
        <v>0</v>
      </c>
      <c r="CX127" s="84" t="str">
        <f t="shared" si="57"/>
        <v/>
      </c>
      <c r="CY127" s="84" t="str">
        <f>IF(consulta_completa__11[[#This Row],[14 - Inst. Atuando no Local]]="","X","")</f>
        <v/>
      </c>
      <c r="CZ127" s="84">
        <f>IFERROR(FIND("OUTRA (S)",consulta_completa__11[[#This Row],[14 - Inst. Atuando no Local]]),0)</f>
        <v>0</v>
      </c>
      <c r="DA127" s="84" t="str">
        <f t="shared" si="58"/>
        <v/>
      </c>
      <c r="DB127" s="35" t="str">
        <f t="shared" si="59"/>
        <v>Sim</v>
      </c>
      <c r="DC127" s="35" t="str">
        <f t="shared" si="60"/>
        <v>Não</v>
      </c>
      <c r="DD127" s="35" t="str">
        <f t="shared" si="61"/>
        <v>Sim</v>
      </c>
      <c r="DE127" s="87" t="str">
        <f t="shared" si="32"/>
        <v>Federal</v>
      </c>
    </row>
    <row r="128" spans="1:109">
      <c r="A128" s="14">
        <v>202522461250</v>
      </c>
      <c r="B128" s="1">
        <v>45712</v>
      </c>
      <c r="C128" t="s">
        <v>160</v>
      </c>
      <c r="D128" t="s">
        <v>161</v>
      </c>
      <c r="E128" t="s">
        <v>162</v>
      </c>
      <c r="F128" t="s">
        <v>163</v>
      </c>
      <c r="G128" t="s">
        <v>113</v>
      </c>
      <c r="H128" t="s">
        <v>114</v>
      </c>
      <c r="I128" t="s">
        <v>114</v>
      </c>
      <c r="J128" t="s">
        <v>594</v>
      </c>
      <c r="K128" t="s">
        <v>1493</v>
      </c>
      <c r="L128" t="s">
        <v>166</v>
      </c>
      <c r="M128" t="s">
        <v>140</v>
      </c>
      <c r="N128" t="s">
        <v>119</v>
      </c>
      <c r="O128" t="s">
        <v>120</v>
      </c>
      <c r="P128" t="s">
        <v>299</v>
      </c>
      <c r="Q128" t="s">
        <v>122</v>
      </c>
      <c r="R128" t="s">
        <v>123</v>
      </c>
      <c r="S128" t="s">
        <v>113</v>
      </c>
      <c r="T128" t="s">
        <v>113</v>
      </c>
      <c r="U128" t="s">
        <v>1498</v>
      </c>
      <c r="V128" t="s">
        <v>1498</v>
      </c>
      <c r="Z128" t="s">
        <v>1499</v>
      </c>
      <c r="AA128" t="s">
        <v>1500</v>
      </c>
      <c r="AB128" t="s">
        <v>172</v>
      </c>
      <c r="AC128" t="s">
        <v>173</v>
      </c>
      <c r="AD128">
        <v>1</v>
      </c>
      <c r="AE128" t="s">
        <v>1501</v>
      </c>
      <c r="AF128" t="s">
        <v>113</v>
      </c>
      <c r="AG128" t="s">
        <v>113</v>
      </c>
      <c r="AH128" t="s">
        <v>131</v>
      </c>
      <c r="AI128" t="s">
        <v>132</v>
      </c>
      <c r="AJ128" t="s">
        <v>131</v>
      </c>
      <c r="AK128" t="s">
        <v>1502</v>
      </c>
      <c r="AL128" t="s">
        <v>113</v>
      </c>
      <c r="AM128" t="s">
        <v>176</v>
      </c>
      <c r="AN128" t="s">
        <v>172</v>
      </c>
      <c r="AO128" t="s">
        <v>225</v>
      </c>
      <c r="AP128">
        <v>41988207121</v>
      </c>
      <c r="AQ128" t="s">
        <v>178</v>
      </c>
      <c r="AR128" t="s">
        <v>113</v>
      </c>
      <c r="AS128" t="s">
        <v>113</v>
      </c>
      <c r="AT128" t="s">
        <v>113</v>
      </c>
      <c r="AU128" t="s">
        <v>113</v>
      </c>
      <c r="AW128" t="s">
        <v>113</v>
      </c>
      <c r="AX128" s="82">
        <f>IFERROR(FIND("Óbitos/feridos",consulta_completa__11[[#This Row],[13 - Ocorrências/Ambientes Atingidos]]),0)</f>
        <v>0</v>
      </c>
      <c r="AY128" s="83" t="str">
        <f t="shared" si="33"/>
        <v/>
      </c>
      <c r="AZ128" s="82">
        <f>IFERROR(FIND("População afetada/evacuada",consulta_completa__11[[#This Row],[13 - Ocorrências/Ambientes Atingidos]]),0)</f>
        <v>0</v>
      </c>
      <c r="BA128" s="82" t="str">
        <f t="shared" si="34"/>
        <v/>
      </c>
      <c r="BB128" s="82">
        <f>IFERROR(FIND("Suspensão de abastecimento de água",consulta_completa__11[[#This Row],[13 - Ocorrências/Ambientes Atingidos]]),0)</f>
        <v>0</v>
      </c>
      <c r="BC128" s="83" t="str">
        <f t="shared" si="62"/>
        <v/>
      </c>
      <c r="BD128" s="82">
        <f>IFERROR(FIND("Rio/córrego",consulta_completa__11[[#This Row],[13 - Ocorrências/Ambientes Atingidos]]),0)</f>
        <v>0</v>
      </c>
      <c r="BE128" s="83" t="str">
        <f t="shared" si="35"/>
        <v/>
      </c>
      <c r="BF128" s="82">
        <f>IFERROR(FIND("Lago",consulta_completa__11[[#This Row],[13 - Ocorrências/Ambientes Atingidos]]),0)</f>
        <v>0</v>
      </c>
      <c r="BG128" s="83" t="str">
        <f t="shared" si="36"/>
        <v/>
      </c>
      <c r="BH128" s="82">
        <f>IFERROR(FIND("Mar",consulta_completa__11[[#This Row],[13 - Ocorrências/Ambientes Atingidos]]),0)</f>
        <v>0</v>
      </c>
      <c r="BI128" s="83" t="str">
        <f t="shared" si="37"/>
        <v/>
      </c>
      <c r="BJ128" s="82">
        <f>IFERROR(FIND("Praia",consulta_completa__11[[#This Row],[13 - Ocorrências/Ambientes Atingidos]]),0)</f>
        <v>0</v>
      </c>
      <c r="BK128" s="83" t="str">
        <f t="shared" si="38"/>
        <v/>
      </c>
      <c r="BL128" s="82">
        <f>IFERROR(FIND("Solo",consulta_completa__11[[#This Row],[13 - Ocorrências/Ambientes Atingidos]]),0)</f>
        <v>1</v>
      </c>
      <c r="BM128" s="83" t="str">
        <f t="shared" si="39"/>
        <v>X</v>
      </c>
      <c r="BN128" s="82">
        <f>IFERROR(FIND("Águas subterrâneas",consulta_completa__11[[#This Row],[13 - Ocorrências/Ambientes Atingidos]]),0)</f>
        <v>0</v>
      </c>
      <c r="BO128" s="83" t="str">
        <f t="shared" si="40"/>
        <v/>
      </c>
      <c r="BP128" s="82">
        <f>IFERROR(FIND("Atmosfera",consulta_completa__11[[#This Row],[13 - Ocorrências/Ambientes Atingidos]]),0)</f>
        <v>0</v>
      </c>
      <c r="BQ128" s="83" t="str">
        <f t="shared" si="41"/>
        <v/>
      </c>
      <c r="BR128" s="82">
        <f>IFERROR(FIND("Flora",consulta_completa__11[[#This Row],[13 - Ocorrências/Ambientes Atingidos]]),0)</f>
        <v>0</v>
      </c>
      <c r="BS128" s="83" t="str">
        <f t="shared" si="42"/>
        <v/>
      </c>
      <c r="BT128" s="82">
        <f>IFERROR(FIND("Fauna",consulta_completa__11[[#This Row],[13 - Ocorrências/Ambientes Atingidos]]),0)</f>
        <v>0</v>
      </c>
      <c r="BU128" s="83" t="str">
        <f t="shared" si="43"/>
        <v/>
      </c>
      <c r="BV128" s="82">
        <f>IFERROR(FIND("UC federal",consulta_completa__11[[#This Row],[13 - Ocorrências/Ambientes Atingidos]]),0)</f>
        <v>0</v>
      </c>
      <c r="BW128" s="83" t="str">
        <f t="shared" si="44"/>
        <v/>
      </c>
      <c r="BX128" s="82">
        <f>IFERROR(FIND("UC estadual/municipal",consulta_completa__11[[#This Row],[13 - Ocorrências/Ambientes Atingidos]]),0)</f>
        <v>0</v>
      </c>
      <c r="BY128" s="83" t="str">
        <f t="shared" si="45"/>
        <v/>
      </c>
      <c r="BZ128" s="82">
        <f>IFERROR(FIND("Outro(s)",consulta_completa__11[[#This Row],[13 - Ocorrências/Ambientes Atingidos]]),0)</f>
        <v>0</v>
      </c>
      <c r="CA128" s="83" t="str">
        <f t="shared" si="46"/>
        <v/>
      </c>
      <c r="CB128" s="82">
        <f>IFERROR(FIND("Sem dano",consulta_completa__11[[#This Row],[13 - Ocorrências/Ambientes Atingidos]]),0)</f>
        <v>0</v>
      </c>
      <c r="CC128" s="83" t="str">
        <f t="shared" si="47"/>
        <v/>
      </c>
      <c r="CD128" s="82" t="str">
        <f>IF(consulta_completa__11[[#This Row],[13 - Ocorrências/Ambientes Atingidos]]="","X","")</f>
        <v/>
      </c>
      <c r="CE128" s="84">
        <f>IFERROR(FIND("IBAMA",consulta_completa__11[[#This Row],[14 - Inst. Atuando no Local]]),0)</f>
        <v>0</v>
      </c>
      <c r="CF128" s="84" t="str">
        <f t="shared" si="48"/>
        <v/>
      </c>
      <c r="CG128" s="84">
        <f>IFERROR(FIND("OEMA",consulta_completa__11[[#This Row],[14 - Inst. Atuando no Local]]),0)</f>
        <v>0</v>
      </c>
      <c r="CH128" s="84" t="str">
        <f t="shared" si="49"/>
        <v/>
      </c>
      <c r="CI128" s="84">
        <f>IFERROR(FIND("DEFESA CIVIL",consulta_completa__11[[#This Row],[14 - Inst. Atuando no Local]]),0)</f>
        <v>0</v>
      </c>
      <c r="CJ128" s="84" t="str">
        <f t="shared" si="50"/>
        <v/>
      </c>
      <c r="CK128" s="84">
        <f>IFERROR(FIND("CORPO DE BOMBEIROS",consulta_completa__11[[#This Row],[14 - Inst. Atuando no Local]]),0)</f>
        <v>0</v>
      </c>
      <c r="CL128" s="84" t="str">
        <f t="shared" si="51"/>
        <v/>
      </c>
      <c r="CM128" s="84">
        <f>IFERROR(FIND("POLÍCIA RODOVIÁRIA",consulta_completa__11[[#This Row],[14 - Inst. Atuando no Local]]),0)</f>
        <v>0</v>
      </c>
      <c r="CN128" s="84" t="str">
        <f t="shared" si="52"/>
        <v/>
      </c>
      <c r="CO128" s="84">
        <f>IFERROR(FIND("POLÍCIA MILITAR",consulta_completa__11[[#This Row],[14 - Inst. Atuando no Local]]),0)</f>
        <v>0</v>
      </c>
      <c r="CP128" s="84" t="str">
        <f t="shared" si="53"/>
        <v/>
      </c>
      <c r="CQ128" s="84">
        <f>IFERROR(FIND("POLÍCIA CIVIL",consulta_completa__11[[#This Row],[14 - Inst. Atuando no Local]]),0)</f>
        <v>0</v>
      </c>
      <c r="CR128" s="84" t="str">
        <f t="shared" si="54"/>
        <v/>
      </c>
      <c r="CS128" s="84">
        <f>IFERROR(FIND("MARINHA DO BRASIL",consulta_completa__11[[#This Row],[14 - Inst. Atuando no Local]]),0)</f>
        <v>0</v>
      </c>
      <c r="CT128" s="84" t="str">
        <f t="shared" si="55"/>
        <v/>
      </c>
      <c r="CU128" s="84">
        <f>IFERROR(FIND("EMPRESA ESPECIALIZADA EM ATENDIMENTO",consulta_completa__11[[#This Row],[14 - Inst. Atuando no Local]]),0)</f>
        <v>0</v>
      </c>
      <c r="CV128" s="84" t="str">
        <f t="shared" si="56"/>
        <v/>
      </c>
      <c r="CW128" s="84">
        <f>IFERROR(FIND("IBAMA",consulta_completa__11[[#This Row],[14 - Inst. Atuando no Local]]),0)</f>
        <v>0</v>
      </c>
      <c r="CX128" s="84" t="str">
        <f t="shared" si="57"/>
        <v/>
      </c>
      <c r="CY128" s="84" t="str">
        <f>IF(consulta_completa__11[[#This Row],[14 - Inst. Atuando no Local]]="","X","")</f>
        <v/>
      </c>
      <c r="CZ128" s="84">
        <f>IFERROR(FIND("OUTRA (S)",consulta_completa__11[[#This Row],[14 - Inst. Atuando no Local]]),0)</f>
        <v>0</v>
      </c>
      <c r="DA128" s="84" t="str">
        <f t="shared" si="58"/>
        <v/>
      </c>
      <c r="DB128" s="35" t="str">
        <f t="shared" si="59"/>
        <v>Sim</v>
      </c>
      <c r="DC128" s="35" t="str">
        <f t="shared" si="60"/>
        <v>Não</v>
      </c>
      <c r="DD128" s="35" t="str">
        <f t="shared" si="61"/>
        <v>Sim</v>
      </c>
      <c r="DE128" s="87" t="str">
        <f t="shared" si="32"/>
        <v>Federal</v>
      </c>
    </row>
    <row r="129" spans="1:109">
      <c r="A129" s="14">
        <v>202522650434</v>
      </c>
      <c r="B129" s="1">
        <v>45712</v>
      </c>
      <c r="C129" t="s">
        <v>1503</v>
      </c>
      <c r="D129" t="s">
        <v>180</v>
      </c>
      <c r="E129" t="s">
        <v>286</v>
      </c>
      <c r="F129" t="s">
        <v>163</v>
      </c>
      <c r="G129" t="s">
        <v>287</v>
      </c>
      <c r="H129" t="s">
        <v>1504</v>
      </c>
      <c r="I129" t="s">
        <v>166</v>
      </c>
      <c r="J129" t="s">
        <v>113</v>
      </c>
      <c r="K129" t="s">
        <v>114</v>
      </c>
      <c r="L129" t="s">
        <v>114</v>
      </c>
      <c r="M129" t="s">
        <v>140</v>
      </c>
      <c r="N129" t="s">
        <v>1505</v>
      </c>
      <c r="O129" t="s">
        <v>239</v>
      </c>
      <c r="P129" t="s">
        <v>299</v>
      </c>
      <c r="Q129" t="s">
        <v>122</v>
      </c>
      <c r="R129" t="s">
        <v>123</v>
      </c>
      <c r="S129" t="s">
        <v>113</v>
      </c>
      <c r="T129" t="s">
        <v>1506</v>
      </c>
      <c r="U129" t="s">
        <v>113</v>
      </c>
      <c r="V129" t="s">
        <v>113</v>
      </c>
      <c r="Z129" t="s">
        <v>1507</v>
      </c>
      <c r="AA129" t="s">
        <v>113</v>
      </c>
      <c r="AB129" t="s">
        <v>1508</v>
      </c>
      <c r="AC129" t="s">
        <v>1509</v>
      </c>
      <c r="AD129">
        <v>0</v>
      </c>
      <c r="AE129" t="s">
        <v>1510</v>
      </c>
      <c r="AF129" t="s">
        <v>113</v>
      </c>
      <c r="AG129" t="s">
        <v>113</v>
      </c>
      <c r="AH129" t="s">
        <v>131</v>
      </c>
      <c r="AI129" t="s">
        <v>131</v>
      </c>
      <c r="AJ129" t="s">
        <v>132</v>
      </c>
      <c r="AK129" t="s">
        <v>113</v>
      </c>
      <c r="AL129" t="s">
        <v>1511</v>
      </c>
      <c r="AM129" t="s">
        <v>692</v>
      </c>
      <c r="AN129" t="s">
        <v>1512</v>
      </c>
      <c r="AO129" t="s">
        <v>1062</v>
      </c>
      <c r="AP129">
        <v>6236238900</v>
      </c>
      <c r="AQ129" t="s">
        <v>695</v>
      </c>
      <c r="AR129" t="s">
        <v>113</v>
      </c>
      <c r="AS129" t="s">
        <v>113</v>
      </c>
      <c r="AT129" t="s">
        <v>113</v>
      </c>
      <c r="AU129" t="s">
        <v>113</v>
      </c>
      <c r="AW129" t="s">
        <v>113</v>
      </c>
      <c r="AX129" s="82">
        <f>IFERROR(FIND("Óbitos/feridos",consulta_completa__11[[#This Row],[13 - Ocorrências/Ambientes Atingidos]]),0)</f>
        <v>0</v>
      </c>
      <c r="AY129" s="83" t="str">
        <f t="shared" si="33"/>
        <v/>
      </c>
      <c r="AZ129" s="82">
        <f>IFERROR(FIND("População afetada/evacuada",consulta_completa__11[[#This Row],[13 - Ocorrências/Ambientes Atingidos]]),0)</f>
        <v>0</v>
      </c>
      <c r="BA129" s="82" t="str">
        <f t="shared" si="34"/>
        <v/>
      </c>
      <c r="BB129" s="82">
        <f>IFERROR(FIND("Suspensão de abastecimento de água",consulta_completa__11[[#This Row],[13 - Ocorrências/Ambientes Atingidos]]),0)</f>
        <v>0</v>
      </c>
      <c r="BC129" s="83" t="str">
        <f t="shared" si="62"/>
        <v/>
      </c>
      <c r="BD129" s="82">
        <f>IFERROR(FIND("Rio/córrego",consulta_completa__11[[#This Row],[13 - Ocorrências/Ambientes Atingidos]]),0)</f>
        <v>0</v>
      </c>
      <c r="BE129" s="83" t="str">
        <f t="shared" si="35"/>
        <v/>
      </c>
      <c r="BF129" s="82">
        <f>IFERROR(FIND("Lago",consulta_completa__11[[#This Row],[13 - Ocorrências/Ambientes Atingidos]]),0)</f>
        <v>0</v>
      </c>
      <c r="BG129" s="83" t="str">
        <f t="shared" si="36"/>
        <v/>
      </c>
      <c r="BH129" s="82">
        <f>IFERROR(FIND("Mar",consulta_completa__11[[#This Row],[13 - Ocorrências/Ambientes Atingidos]]),0)</f>
        <v>0</v>
      </c>
      <c r="BI129" s="83" t="str">
        <f t="shared" si="37"/>
        <v/>
      </c>
      <c r="BJ129" s="82">
        <f>IFERROR(FIND("Praia",consulta_completa__11[[#This Row],[13 - Ocorrências/Ambientes Atingidos]]),0)</f>
        <v>0</v>
      </c>
      <c r="BK129" s="83" t="str">
        <f t="shared" si="38"/>
        <v/>
      </c>
      <c r="BL129" s="82">
        <f>IFERROR(FIND("Solo",consulta_completa__11[[#This Row],[13 - Ocorrências/Ambientes Atingidos]]),0)</f>
        <v>1</v>
      </c>
      <c r="BM129" s="83" t="str">
        <f t="shared" si="39"/>
        <v>X</v>
      </c>
      <c r="BN129" s="82">
        <f>IFERROR(FIND("Águas subterrâneas",consulta_completa__11[[#This Row],[13 - Ocorrências/Ambientes Atingidos]]),0)</f>
        <v>0</v>
      </c>
      <c r="BO129" s="83" t="str">
        <f t="shared" si="40"/>
        <v/>
      </c>
      <c r="BP129" s="82">
        <f>IFERROR(FIND("Atmosfera",consulta_completa__11[[#This Row],[13 - Ocorrências/Ambientes Atingidos]]),0)</f>
        <v>0</v>
      </c>
      <c r="BQ129" s="83" t="str">
        <f t="shared" si="41"/>
        <v/>
      </c>
      <c r="BR129" s="82">
        <f>IFERROR(FIND("Flora",consulta_completa__11[[#This Row],[13 - Ocorrências/Ambientes Atingidos]]),0)</f>
        <v>0</v>
      </c>
      <c r="BS129" s="83" t="str">
        <f t="shared" si="42"/>
        <v/>
      </c>
      <c r="BT129" s="82">
        <f>IFERROR(FIND("Fauna",consulta_completa__11[[#This Row],[13 - Ocorrências/Ambientes Atingidos]]),0)</f>
        <v>0</v>
      </c>
      <c r="BU129" s="83" t="str">
        <f t="shared" si="43"/>
        <v/>
      </c>
      <c r="BV129" s="82">
        <f>IFERROR(FIND("UC federal",consulta_completa__11[[#This Row],[13 - Ocorrências/Ambientes Atingidos]]),0)</f>
        <v>0</v>
      </c>
      <c r="BW129" s="83" t="str">
        <f t="shared" si="44"/>
        <v/>
      </c>
      <c r="BX129" s="82">
        <f>IFERROR(FIND("UC estadual/municipal",consulta_completa__11[[#This Row],[13 - Ocorrências/Ambientes Atingidos]]),0)</f>
        <v>0</v>
      </c>
      <c r="BY129" s="83" t="str">
        <f t="shared" si="45"/>
        <v/>
      </c>
      <c r="BZ129" s="82">
        <f>IFERROR(FIND("Outro(s)",consulta_completa__11[[#This Row],[13 - Ocorrências/Ambientes Atingidos]]),0)</f>
        <v>0</v>
      </c>
      <c r="CA129" s="83" t="str">
        <f t="shared" si="46"/>
        <v/>
      </c>
      <c r="CB129" s="82">
        <f>IFERROR(FIND("Sem dano",consulta_completa__11[[#This Row],[13 - Ocorrências/Ambientes Atingidos]]),0)</f>
        <v>0</v>
      </c>
      <c r="CC129" s="83" t="str">
        <f t="shared" si="47"/>
        <v/>
      </c>
      <c r="CD129" s="82" t="str">
        <f>IF(consulta_completa__11[[#This Row],[13 - Ocorrências/Ambientes Atingidos]]="","X","")</f>
        <v/>
      </c>
      <c r="CE129" s="84">
        <f>IFERROR(FIND("IBAMA",consulta_completa__11[[#This Row],[14 - Inst. Atuando no Local]]),0)</f>
        <v>0</v>
      </c>
      <c r="CF129" s="84" t="str">
        <f t="shared" si="48"/>
        <v/>
      </c>
      <c r="CG129" s="84">
        <f>IFERROR(FIND("OEMA",consulta_completa__11[[#This Row],[14 - Inst. Atuando no Local]]),0)</f>
        <v>0</v>
      </c>
      <c r="CH129" s="84" t="str">
        <f t="shared" si="49"/>
        <v/>
      </c>
      <c r="CI129" s="84">
        <f>IFERROR(FIND("DEFESA CIVIL",consulta_completa__11[[#This Row],[14 - Inst. Atuando no Local]]),0)</f>
        <v>0</v>
      </c>
      <c r="CJ129" s="84" t="str">
        <f t="shared" si="50"/>
        <v/>
      </c>
      <c r="CK129" s="84">
        <f>IFERROR(FIND("CORPO DE BOMBEIROS",consulta_completa__11[[#This Row],[14 - Inst. Atuando no Local]]),0)</f>
        <v>0</v>
      </c>
      <c r="CL129" s="84" t="str">
        <f t="shared" si="51"/>
        <v/>
      </c>
      <c r="CM129" s="84">
        <f>IFERROR(FIND("POLÍCIA RODOVIÁRIA",consulta_completa__11[[#This Row],[14 - Inst. Atuando no Local]]),0)</f>
        <v>0</v>
      </c>
      <c r="CN129" s="84" t="str">
        <f t="shared" si="52"/>
        <v/>
      </c>
      <c r="CO129" s="84">
        <f>IFERROR(FIND("POLÍCIA MILITAR",consulta_completa__11[[#This Row],[14 - Inst. Atuando no Local]]),0)</f>
        <v>0</v>
      </c>
      <c r="CP129" s="84" t="str">
        <f t="shared" si="53"/>
        <v/>
      </c>
      <c r="CQ129" s="84">
        <f>IFERROR(FIND("POLÍCIA CIVIL",consulta_completa__11[[#This Row],[14 - Inst. Atuando no Local]]),0)</f>
        <v>0</v>
      </c>
      <c r="CR129" s="84" t="str">
        <f t="shared" si="54"/>
        <v/>
      </c>
      <c r="CS129" s="84">
        <f>IFERROR(FIND("MARINHA DO BRASIL",consulta_completa__11[[#This Row],[14 - Inst. Atuando no Local]]),0)</f>
        <v>0</v>
      </c>
      <c r="CT129" s="84" t="str">
        <f t="shared" si="55"/>
        <v/>
      </c>
      <c r="CU129" s="84">
        <f>IFERROR(FIND("EMPRESA ESPECIALIZADA EM ATENDIMENTO",consulta_completa__11[[#This Row],[14 - Inst. Atuando no Local]]),0)</f>
        <v>0</v>
      </c>
      <c r="CV129" s="84" t="str">
        <f t="shared" si="56"/>
        <v/>
      </c>
      <c r="CW129" s="84">
        <f>IFERROR(FIND("IBAMA",consulta_completa__11[[#This Row],[14 - Inst. Atuando no Local]]),0)</f>
        <v>0</v>
      </c>
      <c r="CX129" s="84" t="str">
        <f t="shared" si="57"/>
        <v/>
      </c>
      <c r="CY129" s="84" t="str">
        <f>IF(consulta_completa__11[[#This Row],[14 - Inst. Atuando no Local]]="","X","")</f>
        <v/>
      </c>
      <c r="CZ129" s="84">
        <f>IFERROR(FIND("OUTRA (S)",consulta_completa__11[[#This Row],[14 - Inst. Atuando no Local]]),0)</f>
        <v>0</v>
      </c>
      <c r="DA129" s="84" t="str">
        <f t="shared" si="58"/>
        <v/>
      </c>
      <c r="DB129" s="35" t="str">
        <f t="shared" si="59"/>
        <v>Sim</v>
      </c>
      <c r="DC129" s="35" t="str">
        <f t="shared" si="60"/>
        <v>Não</v>
      </c>
      <c r="DD129" s="35" t="str">
        <f t="shared" si="61"/>
        <v>Sim</v>
      </c>
      <c r="DE129" s="87" t="str">
        <f t="shared" si="32"/>
        <v>Sem informação</v>
      </c>
    </row>
    <row r="130" spans="1:109">
      <c r="A130" s="14">
        <v>202522632414</v>
      </c>
      <c r="B130" s="1">
        <v>45713</v>
      </c>
      <c r="C130" t="s">
        <v>1513</v>
      </c>
      <c r="D130" t="s">
        <v>212</v>
      </c>
      <c r="E130" t="s">
        <v>286</v>
      </c>
      <c r="F130" t="s">
        <v>112</v>
      </c>
      <c r="G130" t="s">
        <v>1514</v>
      </c>
      <c r="H130" t="s">
        <v>1515</v>
      </c>
      <c r="I130" t="s">
        <v>648</v>
      </c>
      <c r="J130" t="s">
        <v>113</v>
      </c>
      <c r="K130" t="s">
        <v>114</v>
      </c>
      <c r="L130" t="s">
        <v>114</v>
      </c>
      <c r="M130" t="s">
        <v>139</v>
      </c>
      <c r="N130" t="s">
        <v>1516</v>
      </c>
      <c r="O130" t="s">
        <v>120</v>
      </c>
      <c r="P130" t="s">
        <v>355</v>
      </c>
      <c r="Q130" t="s">
        <v>167</v>
      </c>
      <c r="R130" t="s">
        <v>123</v>
      </c>
      <c r="S130" t="s">
        <v>113</v>
      </c>
      <c r="T130" t="s">
        <v>1517</v>
      </c>
      <c r="U130" t="s">
        <v>1518</v>
      </c>
      <c r="V130" t="s">
        <v>1519</v>
      </c>
      <c r="Z130" t="s">
        <v>1520</v>
      </c>
      <c r="AA130" t="s">
        <v>1521</v>
      </c>
      <c r="AB130" t="s">
        <v>1522</v>
      </c>
      <c r="AC130" t="s">
        <v>1523</v>
      </c>
      <c r="AD130">
        <v>0</v>
      </c>
      <c r="AE130" t="s">
        <v>1524</v>
      </c>
      <c r="AF130" t="s">
        <v>1525</v>
      </c>
      <c r="AG130" t="s">
        <v>1526</v>
      </c>
      <c r="AH130" t="s">
        <v>131</v>
      </c>
      <c r="AI130" t="s">
        <v>131</v>
      </c>
      <c r="AJ130" t="s">
        <v>131</v>
      </c>
      <c r="AK130" t="s">
        <v>1527</v>
      </c>
      <c r="AL130" t="s">
        <v>1528</v>
      </c>
      <c r="AM130" t="s">
        <v>1529</v>
      </c>
      <c r="AN130" t="s">
        <v>1530</v>
      </c>
      <c r="AO130" t="s">
        <v>1531</v>
      </c>
      <c r="AP130">
        <v>24993010045</v>
      </c>
      <c r="AQ130" t="s">
        <v>1532</v>
      </c>
      <c r="AR130" t="s">
        <v>113</v>
      </c>
      <c r="AS130" t="s">
        <v>113</v>
      </c>
      <c r="AT130" t="s">
        <v>113</v>
      </c>
      <c r="AU130" t="s">
        <v>113</v>
      </c>
      <c r="AW130" t="s">
        <v>113</v>
      </c>
      <c r="AX130" s="82">
        <f>IFERROR(FIND("Óbitos/feridos",consulta_completa__11[[#This Row],[13 - Ocorrências/Ambientes Atingidos]]),0)</f>
        <v>0</v>
      </c>
      <c r="AY130" s="83" t="str">
        <f t="shared" si="33"/>
        <v/>
      </c>
      <c r="AZ130" s="82">
        <f>IFERROR(FIND("População afetada/evacuada",consulta_completa__11[[#This Row],[13 - Ocorrências/Ambientes Atingidos]]),0)</f>
        <v>0</v>
      </c>
      <c r="BA130" s="82" t="str">
        <f t="shared" si="34"/>
        <v/>
      </c>
      <c r="BB130" s="82">
        <f>IFERROR(FIND("Suspensão de abastecimento de água",consulta_completa__11[[#This Row],[13 - Ocorrências/Ambientes Atingidos]]),0)</f>
        <v>0</v>
      </c>
      <c r="BC130" s="83" t="str">
        <f t="shared" si="62"/>
        <v/>
      </c>
      <c r="BD130" s="82">
        <f>IFERROR(FIND("Rio/córrego",consulta_completa__11[[#This Row],[13 - Ocorrências/Ambientes Atingidos]]),0)</f>
        <v>0</v>
      </c>
      <c r="BE130" s="83" t="str">
        <f t="shared" si="35"/>
        <v/>
      </c>
      <c r="BF130" s="82">
        <f>IFERROR(FIND("Lago",consulta_completa__11[[#This Row],[13 - Ocorrências/Ambientes Atingidos]]),0)</f>
        <v>0</v>
      </c>
      <c r="BG130" s="83" t="str">
        <f t="shared" si="36"/>
        <v/>
      </c>
      <c r="BH130" s="82">
        <f>IFERROR(FIND("Mar",consulta_completa__11[[#This Row],[13 - Ocorrências/Ambientes Atingidos]]),0)</f>
        <v>0</v>
      </c>
      <c r="BI130" s="83" t="str">
        <f t="shared" si="37"/>
        <v/>
      </c>
      <c r="BJ130" s="82">
        <f>IFERROR(FIND("Praia",consulta_completa__11[[#This Row],[13 - Ocorrências/Ambientes Atingidos]]),0)</f>
        <v>0</v>
      </c>
      <c r="BK130" s="83" t="str">
        <f t="shared" si="38"/>
        <v/>
      </c>
      <c r="BL130" s="82">
        <f>IFERROR(FIND("Solo",consulta_completa__11[[#This Row],[13 - Ocorrências/Ambientes Atingidos]]),0)</f>
        <v>0</v>
      </c>
      <c r="BM130" s="83" t="str">
        <f t="shared" si="39"/>
        <v/>
      </c>
      <c r="BN130" s="82">
        <f>IFERROR(FIND("Águas subterrâneas",consulta_completa__11[[#This Row],[13 - Ocorrências/Ambientes Atingidos]]),0)</f>
        <v>0</v>
      </c>
      <c r="BO130" s="83" t="str">
        <f t="shared" si="40"/>
        <v/>
      </c>
      <c r="BP130" s="82">
        <f>IFERROR(FIND("Atmosfera",consulta_completa__11[[#This Row],[13 - Ocorrências/Ambientes Atingidos]]),0)</f>
        <v>0</v>
      </c>
      <c r="BQ130" s="83" t="str">
        <f t="shared" si="41"/>
        <v/>
      </c>
      <c r="BR130" s="82">
        <f>IFERROR(FIND("Flora",consulta_completa__11[[#This Row],[13 - Ocorrências/Ambientes Atingidos]]),0)</f>
        <v>0</v>
      </c>
      <c r="BS130" s="83" t="str">
        <f t="shared" si="42"/>
        <v/>
      </c>
      <c r="BT130" s="82">
        <f>IFERROR(FIND("Fauna",consulta_completa__11[[#This Row],[13 - Ocorrências/Ambientes Atingidos]]),0)</f>
        <v>0</v>
      </c>
      <c r="BU130" s="83" t="str">
        <f t="shared" si="43"/>
        <v/>
      </c>
      <c r="BV130" s="82">
        <f>IFERROR(FIND("UC federal",consulta_completa__11[[#This Row],[13 - Ocorrências/Ambientes Atingidos]]),0)</f>
        <v>0</v>
      </c>
      <c r="BW130" s="83" t="str">
        <f t="shared" si="44"/>
        <v/>
      </c>
      <c r="BX130" s="82">
        <f>IFERROR(FIND("UC estadual/municipal",consulta_completa__11[[#This Row],[13 - Ocorrências/Ambientes Atingidos]]),0)</f>
        <v>0</v>
      </c>
      <c r="BY130" s="83" t="str">
        <f t="shared" si="45"/>
        <v/>
      </c>
      <c r="BZ130" s="82">
        <f>IFERROR(FIND("Outro(s)",consulta_completa__11[[#This Row],[13 - Ocorrências/Ambientes Atingidos]]),0)</f>
        <v>1</v>
      </c>
      <c r="CA130" s="83" t="str">
        <f t="shared" si="46"/>
        <v>X</v>
      </c>
      <c r="CB130" s="82">
        <f>IFERROR(FIND("Sem dano",consulta_completa__11[[#This Row],[13 - Ocorrências/Ambientes Atingidos]]),0)</f>
        <v>0</v>
      </c>
      <c r="CC130" s="83" t="str">
        <f t="shared" si="47"/>
        <v/>
      </c>
      <c r="CD130" s="82" t="str">
        <f>IF(consulta_completa__11[[#This Row],[13 - Ocorrências/Ambientes Atingidos]]="","X","")</f>
        <v/>
      </c>
      <c r="CE130" s="84">
        <f>IFERROR(FIND("IBAMA",consulta_completa__11[[#This Row],[14 - Inst. Atuando no Local]]),0)</f>
        <v>0</v>
      </c>
      <c r="CF130" s="84" t="str">
        <f t="shared" si="48"/>
        <v/>
      </c>
      <c r="CG130" s="84">
        <f>IFERROR(FIND("OEMA",consulta_completa__11[[#This Row],[14 - Inst. Atuando no Local]]),0)</f>
        <v>0</v>
      </c>
      <c r="CH130" s="84" t="str">
        <f t="shared" si="49"/>
        <v/>
      </c>
      <c r="CI130" s="84">
        <f>IFERROR(FIND("DEFESA CIVIL",consulta_completa__11[[#This Row],[14 - Inst. Atuando no Local]]),0)</f>
        <v>0</v>
      </c>
      <c r="CJ130" s="84" t="str">
        <f t="shared" si="50"/>
        <v/>
      </c>
      <c r="CK130" s="84">
        <f>IFERROR(FIND("CORPO DE BOMBEIROS",consulta_completa__11[[#This Row],[14 - Inst. Atuando no Local]]),0)</f>
        <v>0</v>
      </c>
      <c r="CL130" s="84" t="str">
        <f t="shared" si="51"/>
        <v/>
      </c>
      <c r="CM130" s="84">
        <f>IFERROR(FIND("POLÍCIA RODOVIÁRIA",consulta_completa__11[[#This Row],[14 - Inst. Atuando no Local]]),0)</f>
        <v>0</v>
      </c>
      <c r="CN130" s="84" t="str">
        <f t="shared" si="52"/>
        <v/>
      </c>
      <c r="CO130" s="84">
        <f>IFERROR(FIND("POLÍCIA MILITAR",consulta_completa__11[[#This Row],[14 - Inst. Atuando no Local]]),0)</f>
        <v>0</v>
      </c>
      <c r="CP130" s="84" t="str">
        <f t="shared" si="53"/>
        <v/>
      </c>
      <c r="CQ130" s="84">
        <f>IFERROR(FIND("POLÍCIA CIVIL",consulta_completa__11[[#This Row],[14 - Inst. Atuando no Local]]),0)</f>
        <v>0</v>
      </c>
      <c r="CR130" s="84" t="str">
        <f t="shared" si="54"/>
        <v/>
      </c>
      <c r="CS130" s="84">
        <f>IFERROR(FIND("MARINHA DO BRASIL",consulta_completa__11[[#This Row],[14 - Inst. Atuando no Local]]),0)</f>
        <v>0</v>
      </c>
      <c r="CT130" s="84" t="str">
        <f t="shared" si="55"/>
        <v/>
      </c>
      <c r="CU130" s="84">
        <f>IFERROR(FIND("EMPRESA ESPECIALIZADA EM ATENDIMENTO",consulta_completa__11[[#This Row],[14 - Inst. Atuando no Local]]),0)</f>
        <v>0</v>
      </c>
      <c r="CV130" s="84" t="str">
        <f t="shared" si="56"/>
        <v/>
      </c>
      <c r="CW130" s="84">
        <f>IFERROR(FIND("IBAMA",consulta_completa__11[[#This Row],[14 - Inst. Atuando no Local]]),0)</f>
        <v>0</v>
      </c>
      <c r="CX130" s="84" t="str">
        <f t="shared" si="57"/>
        <v/>
      </c>
      <c r="CY130" s="84" t="str">
        <f>IF(consulta_completa__11[[#This Row],[14 - Inst. Atuando no Local]]="","X","")</f>
        <v/>
      </c>
      <c r="CZ130" s="84">
        <f>IFERROR(FIND("OUTRA (S)",consulta_completa__11[[#This Row],[14 - Inst. Atuando no Local]]),0)</f>
        <v>0</v>
      </c>
      <c r="DA130" s="84" t="str">
        <f t="shared" si="58"/>
        <v/>
      </c>
      <c r="DB130" s="35" t="str">
        <f t="shared" si="59"/>
        <v>Sim</v>
      </c>
      <c r="DC130" s="35" t="str">
        <f t="shared" si="60"/>
        <v>Não</v>
      </c>
      <c r="DD130" s="35" t="str">
        <f t="shared" si="61"/>
        <v>Sim</v>
      </c>
      <c r="DE130" s="87" t="str">
        <f t="shared" ref="DE130:DE193" si="63">IF(AD130=1,"Federal",IF(AD130=2,"Estadual",IF(AD130=0,"Sem informação","")))</f>
        <v>Sem informação</v>
      </c>
    </row>
    <row r="131" spans="1:109">
      <c r="A131" s="14">
        <v>202522632449</v>
      </c>
      <c r="B131" s="1">
        <v>45713</v>
      </c>
      <c r="C131" t="s">
        <v>1533</v>
      </c>
      <c r="D131" t="s">
        <v>998</v>
      </c>
      <c r="E131" t="s">
        <v>286</v>
      </c>
      <c r="F131" t="s">
        <v>112</v>
      </c>
      <c r="G131" t="s">
        <v>1534</v>
      </c>
      <c r="H131" t="s">
        <v>1535</v>
      </c>
      <c r="I131" t="s">
        <v>1536</v>
      </c>
      <c r="J131" t="s">
        <v>113</v>
      </c>
      <c r="K131" t="s">
        <v>114</v>
      </c>
      <c r="L131" t="s">
        <v>114</v>
      </c>
      <c r="M131" t="s">
        <v>810</v>
      </c>
      <c r="N131" t="s">
        <v>1537</v>
      </c>
      <c r="O131" t="s">
        <v>239</v>
      </c>
      <c r="P131" t="s">
        <v>355</v>
      </c>
      <c r="Q131" t="s">
        <v>122</v>
      </c>
      <c r="R131" t="s">
        <v>123</v>
      </c>
      <c r="S131" t="s">
        <v>113</v>
      </c>
      <c r="T131" t="s">
        <v>1538</v>
      </c>
      <c r="U131" t="s">
        <v>113</v>
      </c>
      <c r="V131" t="s">
        <v>113</v>
      </c>
      <c r="Z131" t="s">
        <v>1539</v>
      </c>
      <c r="AA131" t="s">
        <v>113</v>
      </c>
      <c r="AB131" t="s">
        <v>1540</v>
      </c>
      <c r="AC131" t="s">
        <v>1541</v>
      </c>
      <c r="AD131">
        <v>0</v>
      </c>
      <c r="AE131" t="s">
        <v>113</v>
      </c>
      <c r="AF131" t="s">
        <v>113</v>
      </c>
      <c r="AG131" t="s">
        <v>113</v>
      </c>
      <c r="AH131" t="s">
        <v>131</v>
      </c>
      <c r="AI131" t="s">
        <v>131</v>
      </c>
      <c r="AJ131" t="s">
        <v>132</v>
      </c>
      <c r="AK131" t="s">
        <v>113</v>
      </c>
      <c r="AL131" t="s">
        <v>1542</v>
      </c>
      <c r="AM131" t="s">
        <v>692</v>
      </c>
      <c r="AN131" t="s">
        <v>1543</v>
      </c>
      <c r="AO131" t="s">
        <v>1544</v>
      </c>
      <c r="AP131">
        <v>6236238900</v>
      </c>
      <c r="AQ131" t="s">
        <v>695</v>
      </c>
      <c r="AR131" t="s">
        <v>113</v>
      </c>
      <c r="AS131" t="s">
        <v>113</v>
      </c>
      <c r="AT131" t="s">
        <v>113</v>
      </c>
      <c r="AU131" t="s">
        <v>113</v>
      </c>
      <c r="AW131" t="s">
        <v>113</v>
      </c>
      <c r="AX131" s="82">
        <f>IFERROR(FIND("Óbitos/feridos",consulta_completa__11[[#This Row],[13 - Ocorrências/Ambientes Atingidos]]),0)</f>
        <v>0</v>
      </c>
      <c r="AY131" s="83" t="str">
        <f t="shared" ref="AY131:AY194" si="64">IF(AX131=0,"","X")</f>
        <v/>
      </c>
      <c r="AZ131" s="82">
        <f>IFERROR(FIND("População afetada/evacuada",consulta_completa__11[[#This Row],[13 - Ocorrências/Ambientes Atingidos]]),0)</f>
        <v>0</v>
      </c>
      <c r="BA131" s="82" t="str">
        <f t="shared" ref="BA131:BA194" si="65">IF(AZ131=0,"","X")</f>
        <v/>
      </c>
      <c r="BB131" s="82">
        <f>IFERROR(FIND("Suspensão de abastecimento de água",consulta_completa__11[[#This Row],[13 - Ocorrências/Ambientes Atingidos]]),0)</f>
        <v>0</v>
      </c>
      <c r="BC131" s="83" t="str">
        <f t="shared" si="62"/>
        <v/>
      </c>
      <c r="BD131" s="82">
        <f>IFERROR(FIND("Rio/córrego",consulta_completa__11[[#This Row],[13 - Ocorrências/Ambientes Atingidos]]),0)</f>
        <v>1</v>
      </c>
      <c r="BE131" s="83" t="str">
        <f t="shared" ref="BE131:BE194" si="66">IF(BD131=0,"","X")</f>
        <v>X</v>
      </c>
      <c r="BF131" s="82">
        <f>IFERROR(FIND("Lago",consulta_completa__11[[#This Row],[13 - Ocorrências/Ambientes Atingidos]]),0)</f>
        <v>0</v>
      </c>
      <c r="BG131" s="83" t="str">
        <f t="shared" ref="BG131:BG194" si="67">IF(BF131=0,"","X")</f>
        <v/>
      </c>
      <c r="BH131" s="82">
        <f>IFERROR(FIND("Mar",consulta_completa__11[[#This Row],[13 - Ocorrências/Ambientes Atingidos]]),0)</f>
        <v>0</v>
      </c>
      <c r="BI131" s="83" t="str">
        <f t="shared" ref="BI131:BI194" si="68">IF(BH131=0,"","X")</f>
        <v/>
      </c>
      <c r="BJ131" s="82">
        <f>IFERROR(FIND("Praia",consulta_completa__11[[#This Row],[13 - Ocorrências/Ambientes Atingidos]]),0)</f>
        <v>0</v>
      </c>
      <c r="BK131" s="83" t="str">
        <f t="shared" ref="BK131:BK194" si="69">IF(BJ131=0,"","X")</f>
        <v/>
      </c>
      <c r="BL131" s="82">
        <f>IFERROR(FIND("Solo",consulta_completa__11[[#This Row],[13 - Ocorrências/Ambientes Atingidos]]),0)</f>
        <v>14</v>
      </c>
      <c r="BM131" s="83" t="str">
        <f t="shared" ref="BM131:BM194" si="70">IF(BL131=0,"","X")</f>
        <v>X</v>
      </c>
      <c r="BN131" s="82">
        <f>IFERROR(FIND("Águas subterrâneas",consulta_completa__11[[#This Row],[13 - Ocorrências/Ambientes Atingidos]]),0)</f>
        <v>0</v>
      </c>
      <c r="BO131" s="83" t="str">
        <f t="shared" ref="BO131:BO194" si="71">IF(BN131=0,"","X")</f>
        <v/>
      </c>
      <c r="BP131" s="82">
        <f>IFERROR(FIND("Atmosfera",consulta_completa__11[[#This Row],[13 - Ocorrências/Ambientes Atingidos]]),0)</f>
        <v>0</v>
      </c>
      <c r="BQ131" s="83" t="str">
        <f t="shared" ref="BQ131:BQ194" si="72">IF(BP131=0,"","X")</f>
        <v/>
      </c>
      <c r="BR131" s="82">
        <f>IFERROR(FIND("Flora",consulta_completa__11[[#This Row],[13 - Ocorrências/Ambientes Atingidos]]),0)</f>
        <v>0</v>
      </c>
      <c r="BS131" s="83" t="str">
        <f t="shared" ref="BS131:BS194" si="73">IF(BR131=0,"","X")</f>
        <v/>
      </c>
      <c r="BT131" s="82">
        <f>IFERROR(FIND("Fauna",consulta_completa__11[[#This Row],[13 - Ocorrências/Ambientes Atingidos]]),0)</f>
        <v>0</v>
      </c>
      <c r="BU131" s="83" t="str">
        <f t="shared" ref="BU131:BU194" si="74">IF(BT131=0,"","X")</f>
        <v/>
      </c>
      <c r="BV131" s="82">
        <f>IFERROR(FIND("UC federal",consulta_completa__11[[#This Row],[13 - Ocorrências/Ambientes Atingidos]]),0)</f>
        <v>0</v>
      </c>
      <c r="BW131" s="83" t="str">
        <f t="shared" ref="BW131:BW194" si="75">IF(BV131=0,"","X")</f>
        <v/>
      </c>
      <c r="BX131" s="82">
        <f>IFERROR(FIND("UC estadual/municipal",consulta_completa__11[[#This Row],[13 - Ocorrências/Ambientes Atingidos]]),0)</f>
        <v>0</v>
      </c>
      <c r="BY131" s="83" t="str">
        <f t="shared" ref="BY131:BY194" si="76">IF(BX131=0,"","X")</f>
        <v/>
      </c>
      <c r="BZ131" s="82">
        <f>IFERROR(FIND("Outro(s)",consulta_completa__11[[#This Row],[13 - Ocorrências/Ambientes Atingidos]]),0)</f>
        <v>0</v>
      </c>
      <c r="CA131" s="83" t="str">
        <f t="shared" ref="CA131:CA194" si="77">IF(BZ131=0,"","X")</f>
        <v/>
      </c>
      <c r="CB131" s="82">
        <f>IFERROR(FIND("Sem dano",consulta_completa__11[[#This Row],[13 - Ocorrências/Ambientes Atingidos]]),0)</f>
        <v>0</v>
      </c>
      <c r="CC131" s="83" t="str">
        <f t="shared" ref="CC131:CC194" si="78">IF(CB131=0,"","X")</f>
        <v/>
      </c>
      <c r="CD131" s="82" t="str">
        <f>IF(consulta_completa__11[[#This Row],[13 - Ocorrências/Ambientes Atingidos]]="","X","")</f>
        <v/>
      </c>
      <c r="CE131" s="84">
        <f>IFERROR(FIND("IBAMA",consulta_completa__11[[#This Row],[14 - Inst. Atuando no Local]]),0)</f>
        <v>0</v>
      </c>
      <c r="CF131" s="84" t="str">
        <f t="shared" ref="CF131:CF194" si="79">IF(CE131=0,"","X")</f>
        <v/>
      </c>
      <c r="CG131" s="84">
        <f>IFERROR(FIND("OEMA",consulta_completa__11[[#This Row],[14 - Inst. Atuando no Local]]),0)</f>
        <v>0</v>
      </c>
      <c r="CH131" s="84" t="str">
        <f t="shared" ref="CH131:CH194" si="80">IF(CG131=0,"","X")</f>
        <v/>
      </c>
      <c r="CI131" s="84">
        <f>IFERROR(FIND("DEFESA CIVIL",consulta_completa__11[[#This Row],[14 - Inst. Atuando no Local]]),0)</f>
        <v>0</v>
      </c>
      <c r="CJ131" s="84" t="str">
        <f t="shared" ref="CJ131:CJ194" si="81">IF(CI131=0,"","X")</f>
        <v/>
      </c>
      <c r="CK131" s="84">
        <f>IFERROR(FIND("CORPO DE BOMBEIROS",consulta_completa__11[[#This Row],[14 - Inst. Atuando no Local]]),0)</f>
        <v>0</v>
      </c>
      <c r="CL131" s="84" t="str">
        <f t="shared" ref="CL131:CL194" si="82">IF(CK131=0,"","X")</f>
        <v/>
      </c>
      <c r="CM131" s="84">
        <f>IFERROR(FIND("POLÍCIA RODOVIÁRIA",consulta_completa__11[[#This Row],[14 - Inst. Atuando no Local]]),0)</f>
        <v>0</v>
      </c>
      <c r="CN131" s="84" t="str">
        <f t="shared" ref="CN131:CN194" si="83">IF(CM131=0,"","X")</f>
        <v/>
      </c>
      <c r="CO131" s="84">
        <f>IFERROR(FIND("POLÍCIA MILITAR",consulta_completa__11[[#This Row],[14 - Inst. Atuando no Local]]),0)</f>
        <v>0</v>
      </c>
      <c r="CP131" s="84" t="str">
        <f t="shared" ref="CP131:CP194" si="84">IF(CO131=0,"","X")</f>
        <v/>
      </c>
      <c r="CQ131" s="84">
        <f>IFERROR(FIND("POLÍCIA CIVIL",consulta_completa__11[[#This Row],[14 - Inst. Atuando no Local]]),0)</f>
        <v>0</v>
      </c>
      <c r="CR131" s="84" t="str">
        <f t="shared" ref="CR131:CR194" si="85">IF(CQ131=0,"","X")</f>
        <v/>
      </c>
      <c r="CS131" s="84">
        <f>IFERROR(FIND("MARINHA DO BRASIL",consulta_completa__11[[#This Row],[14 - Inst. Atuando no Local]]),0)</f>
        <v>0</v>
      </c>
      <c r="CT131" s="84" t="str">
        <f t="shared" ref="CT131:CT194" si="86">IF(CS131=0,"","X")</f>
        <v/>
      </c>
      <c r="CU131" s="84">
        <f>IFERROR(FIND("EMPRESA ESPECIALIZADA EM ATENDIMENTO",consulta_completa__11[[#This Row],[14 - Inst. Atuando no Local]]),0)</f>
        <v>0</v>
      </c>
      <c r="CV131" s="84" t="str">
        <f t="shared" ref="CV131:CV194" si="87">IF(CU131=0,"","X")</f>
        <v/>
      </c>
      <c r="CW131" s="84">
        <f>IFERROR(FIND("IBAMA",consulta_completa__11[[#This Row],[14 - Inst. Atuando no Local]]),0)</f>
        <v>0</v>
      </c>
      <c r="CX131" s="84" t="str">
        <f t="shared" ref="CX131:CX194" si="88">IF(CW131=0,"","X")</f>
        <v/>
      </c>
      <c r="CY131" s="84" t="str">
        <f>IF(consulta_completa__11[[#This Row],[14 - Inst. Atuando no Local]]="","X","")</f>
        <v/>
      </c>
      <c r="CZ131" s="84">
        <f>IFERROR(FIND("OUTRA (S)",consulta_completa__11[[#This Row],[14 - Inst. Atuando no Local]]),0)</f>
        <v>0</v>
      </c>
      <c r="DA131" s="84" t="str">
        <f t="shared" ref="DA131:DA194" si="89">IF(CZ131=0,"","X")</f>
        <v/>
      </c>
      <c r="DB131" s="35" t="str">
        <f t="shared" ref="DB131:DB194" si="90">IF(AH$2="","",IF(AH$2="S","Sim",IF(AH$2="N","Não", IF(AH$2="I","Sem Informação"))))</f>
        <v>Sim</v>
      </c>
      <c r="DC131" s="35" t="str">
        <f t="shared" ref="DC131:DC194" si="91">IF(AI$2="","",IF(AI$2="S","Sim",IF(AI$2="N","Não", IF(AI$2="I","Sem Informação"))))</f>
        <v>Não</v>
      </c>
      <c r="DD131" s="35" t="str">
        <f t="shared" ref="DD131:DD194" si="92">IF(AJ$2="","",IF(AJ$2="S","Sim",IF(AJ$2="N","Não", IF(AJ$2="I","Sem Informação"))))</f>
        <v>Sim</v>
      </c>
      <c r="DE131" s="87" t="str">
        <f t="shared" si="63"/>
        <v>Sem informação</v>
      </c>
    </row>
    <row r="132" spans="1:109">
      <c r="A132" s="14">
        <v>202522657623</v>
      </c>
      <c r="B132" s="1">
        <v>45713</v>
      </c>
      <c r="C132" t="s">
        <v>1545</v>
      </c>
      <c r="D132" t="s">
        <v>1546</v>
      </c>
      <c r="E132" t="s">
        <v>286</v>
      </c>
      <c r="F132" t="s">
        <v>112</v>
      </c>
      <c r="G132" t="s">
        <v>113</v>
      </c>
      <c r="H132" t="s">
        <v>114</v>
      </c>
      <c r="I132" t="s">
        <v>114</v>
      </c>
      <c r="J132" t="s">
        <v>113</v>
      </c>
      <c r="K132" t="s">
        <v>114</v>
      </c>
      <c r="L132" t="s">
        <v>114</v>
      </c>
      <c r="M132" t="s">
        <v>810</v>
      </c>
      <c r="N132" t="s">
        <v>1353</v>
      </c>
      <c r="O132" t="s">
        <v>120</v>
      </c>
      <c r="P132" t="s">
        <v>355</v>
      </c>
      <c r="Q132" t="s">
        <v>122</v>
      </c>
      <c r="R132" t="s">
        <v>123</v>
      </c>
      <c r="S132" t="s">
        <v>113</v>
      </c>
      <c r="T132" t="s">
        <v>1547</v>
      </c>
      <c r="U132" t="s">
        <v>113</v>
      </c>
      <c r="V132" t="s">
        <v>113</v>
      </c>
      <c r="Z132" t="s">
        <v>1548</v>
      </c>
      <c r="AA132" t="s">
        <v>113</v>
      </c>
      <c r="AB132" t="s">
        <v>1549</v>
      </c>
      <c r="AC132" t="s">
        <v>1550</v>
      </c>
      <c r="AD132">
        <v>0</v>
      </c>
      <c r="AE132" t="s">
        <v>113</v>
      </c>
      <c r="AF132" t="s">
        <v>113</v>
      </c>
      <c r="AG132" t="s">
        <v>113</v>
      </c>
      <c r="AH132" t="s">
        <v>194</v>
      </c>
      <c r="AI132" t="s">
        <v>132</v>
      </c>
      <c r="AJ132" t="s">
        <v>131</v>
      </c>
      <c r="AK132" t="s">
        <v>1551</v>
      </c>
      <c r="AL132" t="s">
        <v>1552</v>
      </c>
      <c r="AM132" t="s">
        <v>1553</v>
      </c>
      <c r="AN132" t="s">
        <v>1554</v>
      </c>
      <c r="AO132" t="s">
        <v>1555</v>
      </c>
      <c r="AP132">
        <v>66981380860</v>
      </c>
      <c r="AQ132" t="s">
        <v>1556</v>
      </c>
      <c r="AR132" t="s">
        <v>113</v>
      </c>
      <c r="AS132" t="s">
        <v>113</v>
      </c>
      <c r="AT132" t="s">
        <v>113</v>
      </c>
      <c r="AU132" t="s">
        <v>113</v>
      </c>
      <c r="AW132" t="s">
        <v>113</v>
      </c>
      <c r="AX132" s="82">
        <f>IFERROR(FIND("Óbitos/feridos",consulta_completa__11[[#This Row],[13 - Ocorrências/Ambientes Atingidos]]),0)</f>
        <v>0</v>
      </c>
      <c r="AY132" s="83" t="str">
        <f t="shared" si="64"/>
        <v/>
      </c>
      <c r="AZ132" s="82">
        <f>IFERROR(FIND("População afetada/evacuada",consulta_completa__11[[#This Row],[13 - Ocorrências/Ambientes Atingidos]]),0)</f>
        <v>0</v>
      </c>
      <c r="BA132" s="82" t="str">
        <f t="shared" si="65"/>
        <v/>
      </c>
      <c r="BB132" s="82">
        <f>IFERROR(FIND("Suspensão de abastecimento de água",consulta_completa__11[[#This Row],[13 - Ocorrências/Ambientes Atingidos]]),0)</f>
        <v>0</v>
      </c>
      <c r="BC132" s="83" t="str">
        <f t="shared" ref="BC132:BC195" si="93">IF(BB132=0,"","X")</f>
        <v/>
      </c>
      <c r="BD132" s="82">
        <f>IFERROR(FIND("Rio/córrego",consulta_completa__11[[#This Row],[13 - Ocorrências/Ambientes Atingidos]]),0)</f>
        <v>1</v>
      </c>
      <c r="BE132" s="83" t="str">
        <f t="shared" si="66"/>
        <v>X</v>
      </c>
      <c r="BF132" s="82">
        <f>IFERROR(FIND("Lago",consulta_completa__11[[#This Row],[13 - Ocorrências/Ambientes Atingidos]]),0)</f>
        <v>0</v>
      </c>
      <c r="BG132" s="83" t="str">
        <f t="shared" si="67"/>
        <v/>
      </c>
      <c r="BH132" s="82">
        <f>IFERROR(FIND("Mar",consulta_completa__11[[#This Row],[13 - Ocorrências/Ambientes Atingidos]]),0)</f>
        <v>0</v>
      </c>
      <c r="BI132" s="83" t="str">
        <f t="shared" si="68"/>
        <v/>
      </c>
      <c r="BJ132" s="82">
        <f>IFERROR(FIND("Praia",consulta_completa__11[[#This Row],[13 - Ocorrências/Ambientes Atingidos]]),0)</f>
        <v>0</v>
      </c>
      <c r="BK132" s="83" t="str">
        <f t="shared" si="69"/>
        <v/>
      </c>
      <c r="BL132" s="82">
        <f>IFERROR(FIND("Solo",consulta_completa__11[[#This Row],[13 - Ocorrências/Ambientes Atingidos]]),0)</f>
        <v>14</v>
      </c>
      <c r="BM132" s="83" t="str">
        <f t="shared" si="70"/>
        <v>X</v>
      </c>
      <c r="BN132" s="82">
        <f>IFERROR(FIND("Águas subterrâneas",consulta_completa__11[[#This Row],[13 - Ocorrências/Ambientes Atingidos]]),0)</f>
        <v>0</v>
      </c>
      <c r="BO132" s="83" t="str">
        <f t="shared" si="71"/>
        <v/>
      </c>
      <c r="BP132" s="82">
        <f>IFERROR(FIND("Atmosfera",consulta_completa__11[[#This Row],[13 - Ocorrências/Ambientes Atingidos]]),0)</f>
        <v>0</v>
      </c>
      <c r="BQ132" s="83" t="str">
        <f t="shared" si="72"/>
        <v/>
      </c>
      <c r="BR132" s="82">
        <f>IFERROR(FIND("Flora",consulta_completa__11[[#This Row],[13 - Ocorrências/Ambientes Atingidos]]),0)</f>
        <v>0</v>
      </c>
      <c r="BS132" s="83" t="str">
        <f t="shared" si="73"/>
        <v/>
      </c>
      <c r="BT132" s="82">
        <f>IFERROR(FIND("Fauna",consulta_completa__11[[#This Row],[13 - Ocorrências/Ambientes Atingidos]]),0)</f>
        <v>0</v>
      </c>
      <c r="BU132" s="83" t="str">
        <f t="shared" si="74"/>
        <v/>
      </c>
      <c r="BV132" s="82">
        <f>IFERROR(FIND("UC federal",consulta_completa__11[[#This Row],[13 - Ocorrências/Ambientes Atingidos]]),0)</f>
        <v>0</v>
      </c>
      <c r="BW132" s="83" t="str">
        <f t="shared" si="75"/>
        <v/>
      </c>
      <c r="BX132" s="82">
        <f>IFERROR(FIND("UC estadual/municipal",consulta_completa__11[[#This Row],[13 - Ocorrências/Ambientes Atingidos]]),0)</f>
        <v>0</v>
      </c>
      <c r="BY132" s="83" t="str">
        <f t="shared" si="76"/>
        <v/>
      </c>
      <c r="BZ132" s="82">
        <f>IFERROR(FIND("Outro(s)",consulta_completa__11[[#This Row],[13 - Ocorrências/Ambientes Atingidos]]),0)</f>
        <v>0</v>
      </c>
      <c r="CA132" s="83" t="str">
        <f t="shared" si="77"/>
        <v/>
      </c>
      <c r="CB132" s="82">
        <f>IFERROR(FIND("Sem dano",consulta_completa__11[[#This Row],[13 - Ocorrências/Ambientes Atingidos]]),0)</f>
        <v>0</v>
      </c>
      <c r="CC132" s="83" t="str">
        <f t="shared" si="78"/>
        <v/>
      </c>
      <c r="CD132" s="82" t="str">
        <f>IF(consulta_completa__11[[#This Row],[13 - Ocorrências/Ambientes Atingidos]]="","X","")</f>
        <v/>
      </c>
      <c r="CE132" s="84">
        <f>IFERROR(FIND("IBAMA",consulta_completa__11[[#This Row],[14 - Inst. Atuando no Local]]),0)</f>
        <v>0</v>
      </c>
      <c r="CF132" s="84" t="str">
        <f t="shared" si="79"/>
        <v/>
      </c>
      <c r="CG132" s="84">
        <f>IFERROR(FIND("OEMA",consulta_completa__11[[#This Row],[14 - Inst. Atuando no Local]]),0)</f>
        <v>0</v>
      </c>
      <c r="CH132" s="84" t="str">
        <f t="shared" si="80"/>
        <v/>
      </c>
      <c r="CI132" s="84">
        <f>IFERROR(FIND("DEFESA CIVIL",consulta_completa__11[[#This Row],[14 - Inst. Atuando no Local]]),0)</f>
        <v>0</v>
      </c>
      <c r="CJ132" s="84" t="str">
        <f t="shared" si="81"/>
        <v/>
      </c>
      <c r="CK132" s="84">
        <f>IFERROR(FIND("CORPO DE BOMBEIROS",consulta_completa__11[[#This Row],[14 - Inst. Atuando no Local]]),0)</f>
        <v>0</v>
      </c>
      <c r="CL132" s="84" t="str">
        <f t="shared" si="82"/>
        <v/>
      </c>
      <c r="CM132" s="84">
        <f>IFERROR(FIND("POLÍCIA RODOVIÁRIA",consulta_completa__11[[#This Row],[14 - Inst. Atuando no Local]]),0)</f>
        <v>0</v>
      </c>
      <c r="CN132" s="84" t="str">
        <f t="shared" si="83"/>
        <v/>
      </c>
      <c r="CO132" s="84">
        <f>IFERROR(FIND("POLÍCIA MILITAR",consulta_completa__11[[#This Row],[14 - Inst. Atuando no Local]]),0)</f>
        <v>0</v>
      </c>
      <c r="CP132" s="84" t="str">
        <f t="shared" si="84"/>
        <v/>
      </c>
      <c r="CQ132" s="84">
        <f>IFERROR(FIND("POLÍCIA CIVIL",consulta_completa__11[[#This Row],[14 - Inst. Atuando no Local]]),0)</f>
        <v>0</v>
      </c>
      <c r="CR132" s="84" t="str">
        <f t="shared" si="85"/>
        <v/>
      </c>
      <c r="CS132" s="84">
        <f>IFERROR(FIND("MARINHA DO BRASIL",consulta_completa__11[[#This Row],[14 - Inst. Atuando no Local]]),0)</f>
        <v>0</v>
      </c>
      <c r="CT132" s="84" t="str">
        <f t="shared" si="86"/>
        <v/>
      </c>
      <c r="CU132" s="84">
        <f>IFERROR(FIND("EMPRESA ESPECIALIZADA EM ATENDIMENTO",consulta_completa__11[[#This Row],[14 - Inst. Atuando no Local]]),0)</f>
        <v>0</v>
      </c>
      <c r="CV132" s="84" t="str">
        <f t="shared" si="87"/>
        <v/>
      </c>
      <c r="CW132" s="84">
        <f>IFERROR(FIND("IBAMA",consulta_completa__11[[#This Row],[14 - Inst. Atuando no Local]]),0)</f>
        <v>0</v>
      </c>
      <c r="CX132" s="84" t="str">
        <f t="shared" si="88"/>
        <v/>
      </c>
      <c r="CY132" s="84" t="str">
        <f>IF(consulta_completa__11[[#This Row],[14 - Inst. Atuando no Local]]="","X","")</f>
        <v/>
      </c>
      <c r="CZ132" s="84">
        <f>IFERROR(FIND("OUTRA (S)",consulta_completa__11[[#This Row],[14 - Inst. Atuando no Local]]),0)</f>
        <v>0</v>
      </c>
      <c r="DA132" s="84" t="str">
        <f t="shared" si="89"/>
        <v/>
      </c>
      <c r="DB132" s="35" t="str">
        <f t="shared" si="90"/>
        <v>Sim</v>
      </c>
      <c r="DC132" s="35" t="str">
        <f t="shared" si="91"/>
        <v>Não</v>
      </c>
      <c r="DD132" s="35" t="str">
        <f t="shared" si="92"/>
        <v>Sim</v>
      </c>
      <c r="DE132" s="87" t="str">
        <f t="shared" si="63"/>
        <v>Sem informação</v>
      </c>
    </row>
    <row r="133" spans="1:109">
      <c r="A133" s="14">
        <v>202522750440</v>
      </c>
      <c r="B133" s="1">
        <v>45713</v>
      </c>
      <c r="C133" t="s">
        <v>1557</v>
      </c>
      <c r="D133" t="s">
        <v>180</v>
      </c>
      <c r="E133" t="s">
        <v>286</v>
      </c>
      <c r="F133" t="s">
        <v>163</v>
      </c>
      <c r="G133" t="s">
        <v>287</v>
      </c>
      <c r="H133" t="s">
        <v>113</v>
      </c>
      <c r="I133" t="s">
        <v>113</v>
      </c>
      <c r="J133" t="s">
        <v>113</v>
      </c>
      <c r="K133" t="s">
        <v>114</v>
      </c>
      <c r="L133" t="s">
        <v>114</v>
      </c>
      <c r="M133" t="s">
        <v>140</v>
      </c>
      <c r="N133" t="s">
        <v>141</v>
      </c>
      <c r="O133" t="s">
        <v>239</v>
      </c>
      <c r="P133" t="s">
        <v>355</v>
      </c>
      <c r="Q133" t="s">
        <v>122</v>
      </c>
      <c r="R133" t="s">
        <v>123</v>
      </c>
      <c r="S133" t="s">
        <v>113</v>
      </c>
      <c r="T133" t="s">
        <v>1558</v>
      </c>
      <c r="U133" t="s">
        <v>631</v>
      </c>
      <c r="V133" t="s">
        <v>1559</v>
      </c>
      <c r="Y133" t="b">
        <v>1</v>
      </c>
      <c r="Z133" t="s">
        <v>633</v>
      </c>
      <c r="AA133" t="s">
        <v>113</v>
      </c>
      <c r="AB133" t="s">
        <v>113</v>
      </c>
      <c r="AC133" t="s">
        <v>113</v>
      </c>
      <c r="AE133" t="s">
        <v>113</v>
      </c>
      <c r="AF133" t="s">
        <v>1560</v>
      </c>
      <c r="AG133" t="s">
        <v>113</v>
      </c>
      <c r="AH133" t="s">
        <v>131</v>
      </c>
      <c r="AI133" t="s">
        <v>131</v>
      </c>
      <c r="AJ133" t="s">
        <v>131</v>
      </c>
      <c r="AK133" t="s">
        <v>1561</v>
      </c>
      <c r="AL133" t="s">
        <v>1562</v>
      </c>
      <c r="AM133" t="s">
        <v>153</v>
      </c>
      <c r="AN133" t="s">
        <v>154</v>
      </c>
      <c r="AO133" t="s">
        <v>155</v>
      </c>
      <c r="AP133">
        <v>6133161070</v>
      </c>
      <c r="AQ133" t="s">
        <v>156</v>
      </c>
      <c r="AR133" t="s">
        <v>113</v>
      </c>
      <c r="AS133" t="s">
        <v>113</v>
      </c>
      <c r="AT133" t="s">
        <v>113</v>
      </c>
      <c r="AU133" t="s">
        <v>113</v>
      </c>
      <c r="AW133" t="s">
        <v>113</v>
      </c>
      <c r="AX133" s="82">
        <f>IFERROR(FIND("Óbitos/feridos",consulta_completa__11[[#This Row],[13 - Ocorrências/Ambientes Atingidos]]),0)</f>
        <v>0</v>
      </c>
      <c r="AY133" s="83" t="str">
        <f t="shared" si="64"/>
        <v/>
      </c>
      <c r="AZ133" s="82">
        <f>IFERROR(FIND("População afetada/evacuada",consulta_completa__11[[#This Row],[13 - Ocorrências/Ambientes Atingidos]]),0)</f>
        <v>0</v>
      </c>
      <c r="BA133" s="82" t="str">
        <f t="shared" si="65"/>
        <v/>
      </c>
      <c r="BB133" s="82">
        <f>IFERROR(FIND("Suspensão de abastecimento de água",consulta_completa__11[[#This Row],[13 - Ocorrências/Ambientes Atingidos]]),0)</f>
        <v>0</v>
      </c>
      <c r="BC133" s="83" t="str">
        <f t="shared" si="93"/>
        <v/>
      </c>
      <c r="BD133" s="82">
        <f>IFERROR(FIND("Rio/córrego",consulta_completa__11[[#This Row],[13 - Ocorrências/Ambientes Atingidos]]),0)</f>
        <v>0</v>
      </c>
      <c r="BE133" s="83" t="str">
        <f t="shared" si="66"/>
        <v/>
      </c>
      <c r="BF133" s="82">
        <f>IFERROR(FIND("Lago",consulta_completa__11[[#This Row],[13 - Ocorrências/Ambientes Atingidos]]),0)</f>
        <v>0</v>
      </c>
      <c r="BG133" s="83" t="str">
        <f t="shared" si="67"/>
        <v/>
      </c>
      <c r="BH133" s="82">
        <f>IFERROR(FIND("Mar",consulta_completa__11[[#This Row],[13 - Ocorrências/Ambientes Atingidos]]),0)</f>
        <v>0</v>
      </c>
      <c r="BI133" s="83" t="str">
        <f t="shared" si="68"/>
        <v/>
      </c>
      <c r="BJ133" s="82">
        <f>IFERROR(FIND("Praia",consulta_completa__11[[#This Row],[13 - Ocorrências/Ambientes Atingidos]]),0)</f>
        <v>0</v>
      </c>
      <c r="BK133" s="83" t="str">
        <f t="shared" si="69"/>
        <v/>
      </c>
      <c r="BL133" s="82">
        <f>IFERROR(FIND("Solo",consulta_completa__11[[#This Row],[13 - Ocorrências/Ambientes Atingidos]]),0)</f>
        <v>1</v>
      </c>
      <c r="BM133" s="83" t="str">
        <f t="shared" si="70"/>
        <v>X</v>
      </c>
      <c r="BN133" s="82">
        <f>IFERROR(FIND("Águas subterrâneas",consulta_completa__11[[#This Row],[13 - Ocorrências/Ambientes Atingidos]]),0)</f>
        <v>0</v>
      </c>
      <c r="BO133" s="83" t="str">
        <f t="shared" si="71"/>
        <v/>
      </c>
      <c r="BP133" s="82">
        <f>IFERROR(FIND("Atmosfera",consulta_completa__11[[#This Row],[13 - Ocorrências/Ambientes Atingidos]]),0)</f>
        <v>0</v>
      </c>
      <c r="BQ133" s="83" t="str">
        <f t="shared" si="72"/>
        <v/>
      </c>
      <c r="BR133" s="82">
        <f>IFERROR(FIND("Flora",consulta_completa__11[[#This Row],[13 - Ocorrências/Ambientes Atingidos]]),0)</f>
        <v>0</v>
      </c>
      <c r="BS133" s="83" t="str">
        <f t="shared" si="73"/>
        <v/>
      </c>
      <c r="BT133" s="82">
        <f>IFERROR(FIND("Fauna",consulta_completa__11[[#This Row],[13 - Ocorrências/Ambientes Atingidos]]),0)</f>
        <v>0</v>
      </c>
      <c r="BU133" s="83" t="str">
        <f t="shared" si="74"/>
        <v/>
      </c>
      <c r="BV133" s="82">
        <f>IFERROR(FIND("UC federal",consulta_completa__11[[#This Row],[13 - Ocorrências/Ambientes Atingidos]]),0)</f>
        <v>0</v>
      </c>
      <c r="BW133" s="83" t="str">
        <f t="shared" si="75"/>
        <v/>
      </c>
      <c r="BX133" s="82">
        <f>IFERROR(FIND("UC estadual/municipal",consulta_completa__11[[#This Row],[13 - Ocorrências/Ambientes Atingidos]]),0)</f>
        <v>0</v>
      </c>
      <c r="BY133" s="83" t="str">
        <f t="shared" si="76"/>
        <v/>
      </c>
      <c r="BZ133" s="82">
        <f>IFERROR(FIND("Outro(s)",consulta_completa__11[[#This Row],[13 - Ocorrências/Ambientes Atingidos]]),0)</f>
        <v>0</v>
      </c>
      <c r="CA133" s="83" t="str">
        <f t="shared" si="77"/>
        <v/>
      </c>
      <c r="CB133" s="82">
        <f>IFERROR(FIND("Sem dano",consulta_completa__11[[#This Row],[13 - Ocorrências/Ambientes Atingidos]]),0)</f>
        <v>0</v>
      </c>
      <c r="CC133" s="83" t="str">
        <f t="shared" si="78"/>
        <v/>
      </c>
      <c r="CD133" s="82" t="str">
        <f>IF(consulta_completa__11[[#This Row],[13 - Ocorrências/Ambientes Atingidos]]="","X","")</f>
        <v/>
      </c>
      <c r="CE133" s="84">
        <f>IFERROR(FIND("IBAMA",consulta_completa__11[[#This Row],[14 - Inst. Atuando no Local]]),0)</f>
        <v>0</v>
      </c>
      <c r="CF133" s="84" t="str">
        <f t="shared" si="79"/>
        <v/>
      </c>
      <c r="CG133" s="84">
        <f>IFERROR(FIND("OEMA",consulta_completa__11[[#This Row],[14 - Inst. Atuando no Local]]),0)</f>
        <v>0</v>
      </c>
      <c r="CH133" s="84" t="str">
        <f t="shared" si="80"/>
        <v/>
      </c>
      <c r="CI133" s="84">
        <f>IFERROR(FIND("DEFESA CIVIL",consulta_completa__11[[#This Row],[14 - Inst. Atuando no Local]]),0)</f>
        <v>0</v>
      </c>
      <c r="CJ133" s="84" t="str">
        <f t="shared" si="81"/>
        <v/>
      </c>
      <c r="CK133" s="84">
        <f>IFERROR(FIND("CORPO DE BOMBEIROS",consulta_completa__11[[#This Row],[14 - Inst. Atuando no Local]]),0)</f>
        <v>0</v>
      </c>
      <c r="CL133" s="84" t="str">
        <f t="shared" si="82"/>
        <v/>
      </c>
      <c r="CM133" s="84">
        <f>IFERROR(FIND("POLÍCIA RODOVIÁRIA",consulta_completa__11[[#This Row],[14 - Inst. Atuando no Local]]),0)</f>
        <v>0</v>
      </c>
      <c r="CN133" s="84" t="str">
        <f t="shared" si="83"/>
        <v/>
      </c>
      <c r="CO133" s="84">
        <f>IFERROR(FIND("POLÍCIA MILITAR",consulta_completa__11[[#This Row],[14 - Inst. Atuando no Local]]),0)</f>
        <v>0</v>
      </c>
      <c r="CP133" s="84" t="str">
        <f t="shared" si="84"/>
        <v/>
      </c>
      <c r="CQ133" s="84">
        <f>IFERROR(FIND("POLÍCIA CIVIL",consulta_completa__11[[#This Row],[14 - Inst. Atuando no Local]]),0)</f>
        <v>0</v>
      </c>
      <c r="CR133" s="84" t="str">
        <f t="shared" si="85"/>
        <v/>
      </c>
      <c r="CS133" s="84">
        <f>IFERROR(FIND("MARINHA DO BRASIL",consulta_completa__11[[#This Row],[14 - Inst. Atuando no Local]]),0)</f>
        <v>0</v>
      </c>
      <c r="CT133" s="84" t="str">
        <f t="shared" si="86"/>
        <v/>
      </c>
      <c r="CU133" s="84">
        <f>IFERROR(FIND("EMPRESA ESPECIALIZADA EM ATENDIMENTO",consulta_completa__11[[#This Row],[14 - Inst. Atuando no Local]]),0)</f>
        <v>0</v>
      </c>
      <c r="CV133" s="84" t="str">
        <f t="shared" si="87"/>
        <v/>
      </c>
      <c r="CW133" s="84">
        <f>IFERROR(FIND("IBAMA",consulta_completa__11[[#This Row],[14 - Inst. Atuando no Local]]),0)</f>
        <v>0</v>
      </c>
      <c r="CX133" s="84" t="str">
        <f t="shared" si="88"/>
        <v/>
      </c>
      <c r="CY133" s="84" t="str">
        <f>IF(consulta_completa__11[[#This Row],[14 - Inst. Atuando no Local]]="","X","")</f>
        <v/>
      </c>
      <c r="CZ133" s="84">
        <f>IFERROR(FIND("OUTRA (S)",consulta_completa__11[[#This Row],[14 - Inst. Atuando no Local]]),0)</f>
        <v>0</v>
      </c>
      <c r="DA133" s="84" t="str">
        <f t="shared" si="89"/>
        <v/>
      </c>
      <c r="DB133" s="35" t="str">
        <f t="shared" si="90"/>
        <v>Sim</v>
      </c>
      <c r="DC133" s="35" t="str">
        <f t="shared" si="91"/>
        <v>Não</v>
      </c>
      <c r="DD133" s="35" t="str">
        <f t="shared" si="92"/>
        <v>Sim</v>
      </c>
      <c r="DE133" s="87" t="str">
        <f t="shared" si="63"/>
        <v>Sem informação</v>
      </c>
    </row>
    <row r="134" spans="1:109">
      <c r="A134" s="14">
        <v>202571864802</v>
      </c>
      <c r="B134" s="1">
        <v>45713</v>
      </c>
      <c r="C134" t="s">
        <v>109</v>
      </c>
      <c r="D134" t="s">
        <v>110</v>
      </c>
      <c r="E134" t="s">
        <v>111</v>
      </c>
      <c r="F134" t="s">
        <v>112</v>
      </c>
      <c r="G134" t="s">
        <v>113</v>
      </c>
      <c r="H134" t="s">
        <v>114</v>
      </c>
      <c r="I134" t="s">
        <v>114</v>
      </c>
      <c r="J134" t="s">
        <v>1563</v>
      </c>
      <c r="K134" t="s">
        <v>1564</v>
      </c>
      <c r="L134" t="s">
        <v>117</v>
      </c>
      <c r="M134" t="s">
        <v>118</v>
      </c>
      <c r="N134" t="s">
        <v>119</v>
      </c>
      <c r="O134" t="s">
        <v>228</v>
      </c>
      <c r="P134" t="s">
        <v>355</v>
      </c>
      <c r="Q134" t="s">
        <v>230</v>
      </c>
      <c r="R134" t="s">
        <v>123</v>
      </c>
      <c r="S134" t="s">
        <v>201</v>
      </c>
      <c r="T134" t="s">
        <v>1565</v>
      </c>
      <c r="U134" t="s">
        <v>1566</v>
      </c>
      <c r="V134" t="s">
        <v>1567</v>
      </c>
      <c r="Z134" t="s">
        <v>242</v>
      </c>
      <c r="AA134" t="s">
        <v>113</v>
      </c>
      <c r="AB134" t="s">
        <v>206</v>
      </c>
      <c r="AC134" t="s">
        <v>399</v>
      </c>
      <c r="AD134">
        <v>1</v>
      </c>
      <c r="AE134" t="s">
        <v>206</v>
      </c>
      <c r="AF134" t="s">
        <v>113</v>
      </c>
      <c r="AG134" t="s">
        <v>113</v>
      </c>
      <c r="AH134" t="s">
        <v>131</v>
      </c>
      <c r="AI134" t="s">
        <v>132</v>
      </c>
      <c r="AJ134" t="s">
        <v>131</v>
      </c>
      <c r="AK134" t="s">
        <v>1568</v>
      </c>
      <c r="AL134" t="s">
        <v>1569</v>
      </c>
      <c r="AM134" t="s">
        <v>402</v>
      </c>
      <c r="AN134" t="s">
        <v>113</v>
      </c>
      <c r="AO134" t="s">
        <v>113</v>
      </c>
      <c r="AQ134" t="s">
        <v>211</v>
      </c>
      <c r="AR134" t="s">
        <v>113</v>
      </c>
      <c r="AS134" t="s">
        <v>113</v>
      </c>
      <c r="AT134" t="s">
        <v>1570</v>
      </c>
      <c r="AU134" t="s">
        <v>113</v>
      </c>
      <c r="AW134" t="s">
        <v>159</v>
      </c>
      <c r="AX134" s="82">
        <f>IFERROR(FIND("Óbitos/feridos",consulta_completa__11[[#This Row],[13 - Ocorrências/Ambientes Atingidos]]),0)</f>
        <v>0</v>
      </c>
      <c r="AY134" s="83" t="str">
        <f t="shared" si="64"/>
        <v/>
      </c>
      <c r="AZ134" s="82">
        <f>IFERROR(FIND("População afetada/evacuada",consulta_completa__11[[#This Row],[13 - Ocorrências/Ambientes Atingidos]]),0)</f>
        <v>0</v>
      </c>
      <c r="BA134" s="82" t="str">
        <f t="shared" si="65"/>
        <v/>
      </c>
      <c r="BB134" s="82">
        <f>IFERROR(FIND("Suspensão de abastecimento de água",consulta_completa__11[[#This Row],[13 - Ocorrências/Ambientes Atingidos]]),0)</f>
        <v>0</v>
      </c>
      <c r="BC134" s="83" t="str">
        <f t="shared" si="93"/>
        <v/>
      </c>
      <c r="BD134" s="82">
        <f>IFERROR(FIND("Rio/córrego",consulta_completa__11[[#This Row],[13 - Ocorrências/Ambientes Atingidos]]),0)</f>
        <v>0</v>
      </c>
      <c r="BE134" s="83" t="str">
        <f t="shared" si="66"/>
        <v/>
      </c>
      <c r="BF134" s="82">
        <f>IFERROR(FIND("Lago",consulta_completa__11[[#This Row],[13 - Ocorrências/Ambientes Atingidos]]),0)</f>
        <v>0</v>
      </c>
      <c r="BG134" s="83" t="str">
        <f t="shared" si="67"/>
        <v/>
      </c>
      <c r="BH134" s="82">
        <f>IFERROR(FIND("Mar",consulta_completa__11[[#This Row],[13 - Ocorrências/Ambientes Atingidos]]),0)</f>
        <v>1</v>
      </c>
      <c r="BI134" s="83" t="str">
        <f t="shared" si="68"/>
        <v>X</v>
      </c>
      <c r="BJ134" s="82">
        <f>IFERROR(FIND("Praia",consulta_completa__11[[#This Row],[13 - Ocorrências/Ambientes Atingidos]]),0)</f>
        <v>0</v>
      </c>
      <c r="BK134" s="83" t="str">
        <f t="shared" si="69"/>
        <v/>
      </c>
      <c r="BL134" s="82">
        <f>IFERROR(FIND("Solo",consulta_completa__11[[#This Row],[13 - Ocorrências/Ambientes Atingidos]]),0)</f>
        <v>0</v>
      </c>
      <c r="BM134" s="83" t="str">
        <f t="shared" si="70"/>
        <v/>
      </c>
      <c r="BN134" s="82">
        <f>IFERROR(FIND("Águas subterrâneas",consulta_completa__11[[#This Row],[13 - Ocorrências/Ambientes Atingidos]]),0)</f>
        <v>0</v>
      </c>
      <c r="BO134" s="83" t="str">
        <f t="shared" si="71"/>
        <v/>
      </c>
      <c r="BP134" s="82">
        <f>IFERROR(FIND("Atmosfera",consulta_completa__11[[#This Row],[13 - Ocorrências/Ambientes Atingidos]]),0)</f>
        <v>0</v>
      </c>
      <c r="BQ134" s="83" t="str">
        <f t="shared" si="72"/>
        <v/>
      </c>
      <c r="BR134" s="82">
        <f>IFERROR(FIND("Flora",consulta_completa__11[[#This Row],[13 - Ocorrências/Ambientes Atingidos]]),0)</f>
        <v>0</v>
      </c>
      <c r="BS134" s="83" t="str">
        <f t="shared" si="73"/>
        <v/>
      </c>
      <c r="BT134" s="82">
        <f>IFERROR(FIND("Fauna",consulta_completa__11[[#This Row],[13 - Ocorrências/Ambientes Atingidos]]),0)</f>
        <v>0</v>
      </c>
      <c r="BU134" s="83" t="str">
        <f t="shared" si="74"/>
        <v/>
      </c>
      <c r="BV134" s="82">
        <f>IFERROR(FIND("UC federal",consulta_completa__11[[#This Row],[13 - Ocorrências/Ambientes Atingidos]]),0)</f>
        <v>0</v>
      </c>
      <c r="BW134" s="83" t="str">
        <f t="shared" si="75"/>
        <v/>
      </c>
      <c r="BX134" s="82">
        <f>IFERROR(FIND("UC estadual/municipal",consulta_completa__11[[#This Row],[13 - Ocorrências/Ambientes Atingidos]]),0)</f>
        <v>0</v>
      </c>
      <c r="BY134" s="83" t="str">
        <f t="shared" si="76"/>
        <v/>
      </c>
      <c r="BZ134" s="82">
        <f>IFERROR(FIND("Outro(s)",consulta_completa__11[[#This Row],[13 - Ocorrências/Ambientes Atingidos]]),0)</f>
        <v>0</v>
      </c>
      <c r="CA134" s="83" t="str">
        <f t="shared" si="77"/>
        <v/>
      </c>
      <c r="CB134" s="82">
        <f>IFERROR(FIND("Sem dano",consulta_completa__11[[#This Row],[13 - Ocorrências/Ambientes Atingidos]]),0)</f>
        <v>0</v>
      </c>
      <c r="CC134" s="83" t="str">
        <f t="shared" si="78"/>
        <v/>
      </c>
      <c r="CD134" s="82" t="str">
        <f>IF(consulta_completa__11[[#This Row],[13 - Ocorrências/Ambientes Atingidos]]="","X","")</f>
        <v/>
      </c>
      <c r="CE134" s="84">
        <f>IFERROR(FIND("IBAMA",consulta_completa__11[[#This Row],[14 - Inst. Atuando no Local]]),0)</f>
        <v>0</v>
      </c>
      <c r="CF134" s="84" t="str">
        <f t="shared" si="79"/>
        <v/>
      </c>
      <c r="CG134" s="84">
        <f>IFERROR(FIND("OEMA",consulta_completa__11[[#This Row],[14 - Inst. Atuando no Local]]),0)</f>
        <v>0</v>
      </c>
      <c r="CH134" s="84" t="str">
        <f t="shared" si="80"/>
        <v/>
      </c>
      <c r="CI134" s="84">
        <f>IFERROR(FIND("DEFESA CIVIL",consulta_completa__11[[#This Row],[14 - Inst. Atuando no Local]]),0)</f>
        <v>0</v>
      </c>
      <c r="CJ134" s="84" t="str">
        <f t="shared" si="81"/>
        <v/>
      </c>
      <c r="CK134" s="84">
        <f>IFERROR(FIND("CORPO DE BOMBEIROS",consulta_completa__11[[#This Row],[14 - Inst. Atuando no Local]]),0)</f>
        <v>0</v>
      </c>
      <c r="CL134" s="84" t="str">
        <f t="shared" si="82"/>
        <v/>
      </c>
      <c r="CM134" s="84">
        <f>IFERROR(FIND("POLÍCIA RODOVIÁRIA",consulta_completa__11[[#This Row],[14 - Inst. Atuando no Local]]),0)</f>
        <v>0</v>
      </c>
      <c r="CN134" s="84" t="str">
        <f t="shared" si="83"/>
        <v/>
      </c>
      <c r="CO134" s="84">
        <f>IFERROR(FIND("POLÍCIA MILITAR",consulta_completa__11[[#This Row],[14 - Inst. Atuando no Local]]),0)</f>
        <v>0</v>
      </c>
      <c r="CP134" s="84" t="str">
        <f t="shared" si="84"/>
        <v/>
      </c>
      <c r="CQ134" s="84">
        <f>IFERROR(FIND("POLÍCIA CIVIL",consulta_completa__11[[#This Row],[14 - Inst. Atuando no Local]]),0)</f>
        <v>0</v>
      </c>
      <c r="CR134" s="84" t="str">
        <f t="shared" si="85"/>
        <v/>
      </c>
      <c r="CS134" s="84">
        <f>IFERROR(FIND("MARINHA DO BRASIL",consulta_completa__11[[#This Row],[14 - Inst. Atuando no Local]]),0)</f>
        <v>0</v>
      </c>
      <c r="CT134" s="84" t="str">
        <f t="shared" si="86"/>
        <v/>
      </c>
      <c r="CU134" s="84">
        <f>IFERROR(FIND("EMPRESA ESPECIALIZADA EM ATENDIMENTO",consulta_completa__11[[#This Row],[14 - Inst. Atuando no Local]]),0)</f>
        <v>0</v>
      </c>
      <c r="CV134" s="84" t="str">
        <f t="shared" si="87"/>
        <v/>
      </c>
      <c r="CW134" s="84">
        <f>IFERROR(FIND("IBAMA",consulta_completa__11[[#This Row],[14 - Inst. Atuando no Local]]),0)</f>
        <v>0</v>
      </c>
      <c r="CX134" s="84" t="str">
        <f t="shared" si="88"/>
        <v/>
      </c>
      <c r="CY134" s="84" t="str">
        <f>IF(consulta_completa__11[[#This Row],[14 - Inst. Atuando no Local]]="","X","")</f>
        <v/>
      </c>
      <c r="CZ134" s="84">
        <f>IFERROR(FIND("OUTRA (S)",consulta_completa__11[[#This Row],[14 - Inst. Atuando no Local]]),0)</f>
        <v>0</v>
      </c>
      <c r="DA134" s="84" t="str">
        <f t="shared" si="89"/>
        <v/>
      </c>
      <c r="DB134" s="35" t="str">
        <f t="shared" si="90"/>
        <v>Sim</v>
      </c>
      <c r="DC134" s="35" t="str">
        <f t="shared" si="91"/>
        <v>Não</v>
      </c>
      <c r="DD134" s="35" t="str">
        <f t="shared" si="92"/>
        <v>Sim</v>
      </c>
      <c r="DE134" s="87" t="str">
        <f t="shared" si="63"/>
        <v>Federal</v>
      </c>
    </row>
    <row r="135" spans="1:109">
      <c r="A135" s="14">
        <v>20253554042</v>
      </c>
      <c r="B135" s="1">
        <v>45715</v>
      </c>
      <c r="C135" t="s">
        <v>109</v>
      </c>
      <c r="D135" t="s">
        <v>110</v>
      </c>
      <c r="E135" t="s">
        <v>452</v>
      </c>
      <c r="F135" t="s">
        <v>112</v>
      </c>
      <c r="G135" t="s">
        <v>113</v>
      </c>
      <c r="H135" t="s">
        <v>114</v>
      </c>
      <c r="I135" t="s">
        <v>114</v>
      </c>
      <c r="J135" t="s">
        <v>113</v>
      </c>
      <c r="K135" t="s">
        <v>114</v>
      </c>
      <c r="L135" t="s">
        <v>114</v>
      </c>
      <c r="M135" t="s">
        <v>118</v>
      </c>
      <c r="N135" t="s">
        <v>141</v>
      </c>
      <c r="O135" t="s">
        <v>113</v>
      </c>
      <c r="P135" t="s">
        <v>142</v>
      </c>
      <c r="Q135" t="s">
        <v>167</v>
      </c>
      <c r="R135" t="s">
        <v>123</v>
      </c>
      <c r="S135" t="s">
        <v>124</v>
      </c>
      <c r="T135" t="s">
        <v>113</v>
      </c>
      <c r="U135" t="s">
        <v>113</v>
      </c>
      <c r="V135" t="s">
        <v>113</v>
      </c>
      <c r="X135" t="b">
        <v>1</v>
      </c>
      <c r="Z135" t="s">
        <v>1571</v>
      </c>
      <c r="AA135" t="s">
        <v>113</v>
      </c>
      <c r="AB135" t="s">
        <v>113</v>
      </c>
      <c r="AC135" t="s">
        <v>113</v>
      </c>
      <c r="AE135" t="s">
        <v>113</v>
      </c>
      <c r="AF135" t="s">
        <v>1572</v>
      </c>
      <c r="AG135" t="s">
        <v>1573</v>
      </c>
      <c r="AH135" t="s">
        <v>194</v>
      </c>
      <c r="AI135" t="s">
        <v>132</v>
      </c>
      <c r="AJ135" t="s">
        <v>131</v>
      </c>
      <c r="AK135" t="s">
        <v>1574</v>
      </c>
      <c r="AL135" t="s">
        <v>1575</v>
      </c>
      <c r="AM135" t="s">
        <v>153</v>
      </c>
      <c r="AN135" t="s">
        <v>154</v>
      </c>
      <c r="AO135" t="s">
        <v>974</v>
      </c>
      <c r="AP135">
        <v>6133161070</v>
      </c>
      <c r="AQ135" t="s">
        <v>156</v>
      </c>
      <c r="AR135" t="s">
        <v>113</v>
      </c>
      <c r="AS135" t="s">
        <v>1447</v>
      </c>
      <c r="AT135" t="s">
        <v>113</v>
      </c>
      <c r="AU135" t="s">
        <v>592</v>
      </c>
      <c r="AV135">
        <v>2000000</v>
      </c>
      <c r="AW135" t="s">
        <v>159</v>
      </c>
      <c r="AX135" s="82">
        <f>IFERROR(FIND("Óbitos/feridos",consulta_completa__11[[#This Row],[13 - Ocorrências/Ambientes Atingidos]]),0)</f>
        <v>0</v>
      </c>
      <c r="AY135" s="83" t="str">
        <f t="shared" si="64"/>
        <v/>
      </c>
      <c r="AZ135" s="82">
        <f>IFERROR(FIND("População afetada/evacuada",consulta_completa__11[[#This Row],[13 - Ocorrências/Ambientes Atingidos]]),0)</f>
        <v>0</v>
      </c>
      <c r="BA135" s="82" t="str">
        <f t="shared" si="65"/>
        <v/>
      </c>
      <c r="BB135" s="82">
        <f>IFERROR(FIND("Suspensão de abastecimento de água",consulta_completa__11[[#This Row],[13 - Ocorrências/Ambientes Atingidos]]),0)</f>
        <v>0</v>
      </c>
      <c r="BC135" s="83" t="str">
        <f t="shared" si="93"/>
        <v/>
      </c>
      <c r="BD135" s="82">
        <f>IFERROR(FIND("Rio/córrego",consulta_completa__11[[#This Row],[13 - Ocorrências/Ambientes Atingidos]]),0)</f>
        <v>0</v>
      </c>
      <c r="BE135" s="83" t="str">
        <f t="shared" si="66"/>
        <v/>
      </c>
      <c r="BF135" s="82">
        <f>IFERROR(FIND("Lago",consulta_completa__11[[#This Row],[13 - Ocorrências/Ambientes Atingidos]]),0)</f>
        <v>0</v>
      </c>
      <c r="BG135" s="83" t="str">
        <f t="shared" si="67"/>
        <v/>
      </c>
      <c r="BH135" s="82">
        <f>IFERROR(FIND("Mar",consulta_completa__11[[#This Row],[13 - Ocorrências/Ambientes Atingidos]]),0)</f>
        <v>1</v>
      </c>
      <c r="BI135" s="83" t="str">
        <f t="shared" si="68"/>
        <v>X</v>
      </c>
      <c r="BJ135" s="82">
        <f>IFERROR(FIND("Praia",consulta_completa__11[[#This Row],[13 - Ocorrências/Ambientes Atingidos]]),0)</f>
        <v>0</v>
      </c>
      <c r="BK135" s="83" t="str">
        <f t="shared" si="69"/>
        <v/>
      </c>
      <c r="BL135" s="82">
        <f>IFERROR(FIND("Solo",consulta_completa__11[[#This Row],[13 - Ocorrências/Ambientes Atingidos]]),0)</f>
        <v>0</v>
      </c>
      <c r="BM135" s="83" t="str">
        <f t="shared" si="70"/>
        <v/>
      </c>
      <c r="BN135" s="82">
        <f>IFERROR(FIND("Águas subterrâneas",consulta_completa__11[[#This Row],[13 - Ocorrências/Ambientes Atingidos]]),0)</f>
        <v>0</v>
      </c>
      <c r="BO135" s="83" t="str">
        <f t="shared" si="71"/>
        <v/>
      </c>
      <c r="BP135" s="82">
        <f>IFERROR(FIND("Atmosfera",consulta_completa__11[[#This Row],[13 - Ocorrências/Ambientes Atingidos]]),0)</f>
        <v>0</v>
      </c>
      <c r="BQ135" s="83" t="str">
        <f t="shared" si="72"/>
        <v/>
      </c>
      <c r="BR135" s="82">
        <f>IFERROR(FIND("Flora",consulta_completa__11[[#This Row],[13 - Ocorrências/Ambientes Atingidos]]),0)</f>
        <v>0</v>
      </c>
      <c r="BS135" s="83" t="str">
        <f t="shared" si="73"/>
        <v/>
      </c>
      <c r="BT135" s="82">
        <f>IFERROR(FIND("Fauna",consulta_completa__11[[#This Row],[13 - Ocorrências/Ambientes Atingidos]]),0)</f>
        <v>0</v>
      </c>
      <c r="BU135" s="83" t="str">
        <f t="shared" si="74"/>
        <v/>
      </c>
      <c r="BV135" s="82">
        <f>IFERROR(FIND("UC federal",consulta_completa__11[[#This Row],[13 - Ocorrências/Ambientes Atingidos]]),0)</f>
        <v>0</v>
      </c>
      <c r="BW135" s="83" t="str">
        <f t="shared" si="75"/>
        <v/>
      </c>
      <c r="BX135" s="82">
        <f>IFERROR(FIND("UC estadual/municipal",consulta_completa__11[[#This Row],[13 - Ocorrências/Ambientes Atingidos]]),0)</f>
        <v>0</v>
      </c>
      <c r="BY135" s="83" t="str">
        <f t="shared" si="76"/>
        <v/>
      </c>
      <c r="BZ135" s="82">
        <f>IFERROR(FIND("Outro(s)",consulta_completa__11[[#This Row],[13 - Ocorrências/Ambientes Atingidos]]),0)</f>
        <v>0</v>
      </c>
      <c r="CA135" s="83" t="str">
        <f t="shared" si="77"/>
        <v/>
      </c>
      <c r="CB135" s="82">
        <f>IFERROR(FIND("Sem dano",consulta_completa__11[[#This Row],[13 - Ocorrências/Ambientes Atingidos]]),0)</f>
        <v>0</v>
      </c>
      <c r="CC135" s="83" t="str">
        <f t="shared" si="78"/>
        <v/>
      </c>
      <c r="CD135" s="82" t="str">
        <f>IF(consulta_completa__11[[#This Row],[13 - Ocorrências/Ambientes Atingidos]]="","X","")</f>
        <v/>
      </c>
      <c r="CE135" s="84">
        <f>IFERROR(FIND("IBAMA",consulta_completa__11[[#This Row],[14 - Inst. Atuando no Local]]),0)</f>
        <v>0</v>
      </c>
      <c r="CF135" s="84" t="str">
        <f t="shared" si="79"/>
        <v/>
      </c>
      <c r="CG135" s="84">
        <f>IFERROR(FIND("OEMA",consulta_completa__11[[#This Row],[14 - Inst. Atuando no Local]]),0)</f>
        <v>0</v>
      </c>
      <c r="CH135" s="84" t="str">
        <f t="shared" si="80"/>
        <v/>
      </c>
      <c r="CI135" s="84">
        <f>IFERROR(FIND("DEFESA CIVIL",consulta_completa__11[[#This Row],[14 - Inst. Atuando no Local]]),0)</f>
        <v>0</v>
      </c>
      <c r="CJ135" s="84" t="str">
        <f t="shared" si="81"/>
        <v/>
      </c>
      <c r="CK135" s="84">
        <f>IFERROR(FIND("CORPO DE BOMBEIROS",consulta_completa__11[[#This Row],[14 - Inst. Atuando no Local]]),0)</f>
        <v>0</v>
      </c>
      <c r="CL135" s="84" t="str">
        <f t="shared" si="82"/>
        <v/>
      </c>
      <c r="CM135" s="84">
        <f>IFERROR(FIND("POLÍCIA RODOVIÁRIA",consulta_completa__11[[#This Row],[14 - Inst. Atuando no Local]]),0)</f>
        <v>0</v>
      </c>
      <c r="CN135" s="84" t="str">
        <f t="shared" si="83"/>
        <v/>
      </c>
      <c r="CO135" s="84">
        <f>IFERROR(FIND("POLÍCIA MILITAR",consulta_completa__11[[#This Row],[14 - Inst. Atuando no Local]]),0)</f>
        <v>0</v>
      </c>
      <c r="CP135" s="84" t="str">
        <f t="shared" si="84"/>
        <v/>
      </c>
      <c r="CQ135" s="84">
        <f>IFERROR(FIND("POLÍCIA CIVIL",consulta_completa__11[[#This Row],[14 - Inst. Atuando no Local]]),0)</f>
        <v>0</v>
      </c>
      <c r="CR135" s="84" t="str">
        <f t="shared" si="85"/>
        <v/>
      </c>
      <c r="CS135" s="84">
        <f>IFERROR(FIND("MARINHA DO BRASIL",consulta_completa__11[[#This Row],[14 - Inst. Atuando no Local]]),0)</f>
        <v>0</v>
      </c>
      <c r="CT135" s="84" t="str">
        <f t="shared" si="86"/>
        <v/>
      </c>
      <c r="CU135" s="84">
        <f>IFERROR(FIND("EMPRESA ESPECIALIZADA EM ATENDIMENTO",consulta_completa__11[[#This Row],[14 - Inst. Atuando no Local]]),0)</f>
        <v>0</v>
      </c>
      <c r="CV135" s="84" t="str">
        <f t="shared" si="87"/>
        <v/>
      </c>
      <c r="CW135" s="84">
        <f>IFERROR(FIND("IBAMA",consulta_completa__11[[#This Row],[14 - Inst. Atuando no Local]]),0)</f>
        <v>0</v>
      </c>
      <c r="CX135" s="84" t="str">
        <f t="shared" si="88"/>
        <v/>
      </c>
      <c r="CY135" s="84" t="str">
        <f>IF(consulta_completa__11[[#This Row],[14 - Inst. Atuando no Local]]="","X","")</f>
        <v/>
      </c>
      <c r="CZ135" s="84">
        <f>IFERROR(FIND("OUTRA (S)",consulta_completa__11[[#This Row],[14 - Inst. Atuando no Local]]),0)</f>
        <v>0</v>
      </c>
      <c r="DA135" s="84" t="str">
        <f t="shared" si="89"/>
        <v/>
      </c>
      <c r="DB135" s="35" t="str">
        <f t="shared" si="90"/>
        <v>Sim</v>
      </c>
      <c r="DC135" s="35" t="str">
        <f t="shared" si="91"/>
        <v>Não</v>
      </c>
      <c r="DD135" s="35" t="str">
        <f t="shared" si="92"/>
        <v>Sim</v>
      </c>
      <c r="DE135" s="87" t="str">
        <f t="shared" si="63"/>
        <v>Sem informação</v>
      </c>
    </row>
    <row r="136" spans="1:109">
      <c r="A136" s="14">
        <v>202522757628</v>
      </c>
      <c r="B136" s="1">
        <v>45715</v>
      </c>
      <c r="C136" t="s">
        <v>1366</v>
      </c>
      <c r="D136" t="s">
        <v>254</v>
      </c>
      <c r="E136" t="s">
        <v>181</v>
      </c>
      <c r="F136" t="s">
        <v>112</v>
      </c>
      <c r="G136" t="s">
        <v>1350</v>
      </c>
      <c r="H136" t="s">
        <v>1576</v>
      </c>
      <c r="I136" t="s">
        <v>648</v>
      </c>
      <c r="J136" t="s">
        <v>113</v>
      </c>
      <c r="K136" t="s">
        <v>114</v>
      </c>
      <c r="L136" t="s">
        <v>114</v>
      </c>
      <c r="M136" t="s">
        <v>1227</v>
      </c>
      <c r="N136" t="s">
        <v>119</v>
      </c>
      <c r="O136" t="s">
        <v>120</v>
      </c>
      <c r="P136" t="s">
        <v>142</v>
      </c>
      <c r="Q136" t="s">
        <v>143</v>
      </c>
      <c r="R136" t="s">
        <v>123</v>
      </c>
      <c r="S136" t="s">
        <v>113</v>
      </c>
      <c r="T136" t="s">
        <v>1421</v>
      </c>
      <c r="U136" t="s">
        <v>1577</v>
      </c>
      <c r="V136" t="s">
        <v>1578</v>
      </c>
      <c r="Z136" t="s">
        <v>1579</v>
      </c>
      <c r="AA136" t="s">
        <v>1580</v>
      </c>
      <c r="AB136" t="s">
        <v>1426</v>
      </c>
      <c r="AC136" t="s">
        <v>1372</v>
      </c>
      <c r="AD136">
        <v>1</v>
      </c>
      <c r="AE136" t="s">
        <v>1373</v>
      </c>
      <c r="AF136" t="s">
        <v>1427</v>
      </c>
      <c r="AG136" t="s">
        <v>1428</v>
      </c>
      <c r="AH136" t="s">
        <v>131</v>
      </c>
      <c r="AI136" t="s">
        <v>132</v>
      </c>
      <c r="AJ136" t="s">
        <v>131</v>
      </c>
      <c r="AK136" t="s">
        <v>1581</v>
      </c>
      <c r="AL136" t="s">
        <v>1582</v>
      </c>
      <c r="AM136" t="s">
        <v>1377</v>
      </c>
      <c r="AN136" t="s">
        <v>1431</v>
      </c>
      <c r="AO136" t="s">
        <v>1432</v>
      </c>
      <c r="AP136">
        <v>7734544744</v>
      </c>
      <c r="AQ136" t="s">
        <v>1379</v>
      </c>
      <c r="AR136" t="s">
        <v>113</v>
      </c>
      <c r="AS136" t="s">
        <v>113</v>
      </c>
      <c r="AT136" t="s">
        <v>113</v>
      </c>
      <c r="AU136" t="s">
        <v>113</v>
      </c>
      <c r="AW136" t="s">
        <v>113</v>
      </c>
      <c r="AX136" s="82">
        <f>IFERROR(FIND("Óbitos/feridos",consulta_completa__11[[#This Row],[13 - Ocorrências/Ambientes Atingidos]]),0)</f>
        <v>0</v>
      </c>
      <c r="AY136" s="83" t="str">
        <f t="shared" si="64"/>
        <v/>
      </c>
      <c r="AZ136" s="82">
        <f>IFERROR(FIND("População afetada/evacuada",consulta_completa__11[[#This Row],[13 - Ocorrências/Ambientes Atingidos]]),0)</f>
        <v>0</v>
      </c>
      <c r="BA136" s="82" t="str">
        <f t="shared" si="65"/>
        <v/>
      </c>
      <c r="BB136" s="82">
        <f>IFERROR(FIND("Suspensão de abastecimento de água",consulta_completa__11[[#This Row],[13 - Ocorrências/Ambientes Atingidos]]),0)</f>
        <v>0</v>
      </c>
      <c r="BC136" s="83" t="str">
        <f t="shared" si="93"/>
        <v/>
      </c>
      <c r="BD136" s="82">
        <f>IFERROR(FIND("Rio/córrego",consulta_completa__11[[#This Row],[13 - Ocorrências/Ambientes Atingidos]]),0)</f>
        <v>0</v>
      </c>
      <c r="BE136" s="83" t="str">
        <f t="shared" si="66"/>
        <v/>
      </c>
      <c r="BF136" s="82">
        <f>IFERROR(FIND("Lago",consulta_completa__11[[#This Row],[13 - Ocorrências/Ambientes Atingidos]]),0)</f>
        <v>0</v>
      </c>
      <c r="BG136" s="83" t="str">
        <f t="shared" si="67"/>
        <v/>
      </c>
      <c r="BH136" s="82">
        <f>IFERROR(FIND("Mar",consulta_completa__11[[#This Row],[13 - Ocorrências/Ambientes Atingidos]]),0)</f>
        <v>0</v>
      </c>
      <c r="BI136" s="83" t="str">
        <f t="shared" si="68"/>
        <v/>
      </c>
      <c r="BJ136" s="82">
        <f>IFERROR(FIND("Praia",consulta_completa__11[[#This Row],[13 - Ocorrências/Ambientes Atingidos]]),0)</f>
        <v>0</v>
      </c>
      <c r="BK136" s="83" t="str">
        <f t="shared" si="69"/>
        <v/>
      </c>
      <c r="BL136" s="82">
        <f>IFERROR(FIND("Solo",consulta_completa__11[[#This Row],[13 - Ocorrências/Ambientes Atingidos]]),0)</f>
        <v>1</v>
      </c>
      <c r="BM136" s="83" t="str">
        <f t="shared" si="70"/>
        <v>X</v>
      </c>
      <c r="BN136" s="82">
        <f>IFERROR(FIND("Águas subterrâneas",consulta_completa__11[[#This Row],[13 - Ocorrências/Ambientes Atingidos]]),0)</f>
        <v>0</v>
      </c>
      <c r="BO136" s="83" t="str">
        <f t="shared" si="71"/>
        <v/>
      </c>
      <c r="BP136" s="82">
        <f>IFERROR(FIND("Atmosfera",consulta_completa__11[[#This Row],[13 - Ocorrências/Ambientes Atingidos]]),0)</f>
        <v>0</v>
      </c>
      <c r="BQ136" s="83" t="str">
        <f t="shared" si="72"/>
        <v/>
      </c>
      <c r="BR136" s="82">
        <f>IFERROR(FIND("Flora",consulta_completa__11[[#This Row],[13 - Ocorrências/Ambientes Atingidos]]),0)</f>
        <v>0</v>
      </c>
      <c r="BS136" s="83" t="str">
        <f t="shared" si="73"/>
        <v/>
      </c>
      <c r="BT136" s="82">
        <f>IFERROR(FIND("Fauna",consulta_completa__11[[#This Row],[13 - Ocorrências/Ambientes Atingidos]]),0)</f>
        <v>0</v>
      </c>
      <c r="BU136" s="83" t="str">
        <f t="shared" si="74"/>
        <v/>
      </c>
      <c r="BV136" s="82">
        <f>IFERROR(FIND("UC federal",consulta_completa__11[[#This Row],[13 - Ocorrências/Ambientes Atingidos]]),0)</f>
        <v>0</v>
      </c>
      <c r="BW136" s="83" t="str">
        <f t="shared" si="75"/>
        <v/>
      </c>
      <c r="BX136" s="82">
        <f>IFERROR(FIND("UC estadual/municipal",consulta_completa__11[[#This Row],[13 - Ocorrências/Ambientes Atingidos]]),0)</f>
        <v>0</v>
      </c>
      <c r="BY136" s="83" t="str">
        <f t="shared" si="76"/>
        <v/>
      </c>
      <c r="BZ136" s="82">
        <f>IFERROR(FIND("Outro(s)",consulta_completa__11[[#This Row],[13 - Ocorrências/Ambientes Atingidos]]),0)</f>
        <v>7</v>
      </c>
      <c r="CA136" s="83" t="str">
        <f t="shared" si="77"/>
        <v>X</v>
      </c>
      <c r="CB136" s="82">
        <f>IFERROR(FIND("Sem dano",consulta_completa__11[[#This Row],[13 - Ocorrências/Ambientes Atingidos]]),0)</f>
        <v>0</v>
      </c>
      <c r="CC136" s="83" t="str">
        <f t="shared" si="78"/>
        <v/>
      </c>
      <c r="CD136" s="82" t="str">
        <f>IF(consulta_completa__11[[#This Row],[13 - Ocorrências/Ambientes Atingidos]]="","X","")</f>
        <v/>
      </c>
      <c r="CE136" s="84">
        <f>IFERROR(FIND("IBAMA",consulta_completa__11[[#This Row],[14 - Inst. Atuando no Local]]),0)</f>
        <v>0</v>
      </c>
      <c r="CF136" s="84" t="str">
        <f t="shared" si="79"/>
        <v/>
      </c>
      <c r="CG136" s="84">
        <f>IFERROR(FIND("OEMA",consulta_completa__11[[#This Row],[14 - Inst. Atuando no Local]]),0)</f>
        <v>0</v>
      </c>
      <c r="CH136" s="84" t="str">
        <f t="shared" si="80"/>
        <v/>
      </c>
      <c r="CI136" s="84">
        <f>IFERROR(FIND("DEFESA CIVIL",consulta_completa__11[[#This Row],[14 - Inst. Atuando no Local]]),0)</f>
        <v>0</v>
      </c>
      <c r="CJ136" s="84" t="str">
        <f t="shared" si="81"/>
        <v/>
      </c>
      <c r="CK136" s="84">
        <f>IFERROR(FIND("CORPO DE BOMBEIROS",consulta_completa__11[[#This Row],[14 - Inst. Atuando no Local]]),0)</f>
        <v>0</v>
      </c>
      <c r="CL136" s="84" t="str">
        <f t="shared" si="82"/>
        <v/>
      </c>
      <c r="CM136" s="84">
        <f>IFERROR(FIND("POLÍCIA RODOVIÁRIA",consulta_completa__11[[#This Row],[14 - Inst. Atuando no Local]]),0)</f>
        <v>0</v>
      </c>
      <c r="CN136" s="84" t="str">
        <f t="shared" si="83"/>
        <v/>
      </c>
      <c r="CO136" s="84">
        <f>IFERROR(FIND("POLÍCIA MILITAR",consulta_completa__11[[#This Row],[14 - Inst. Atuando no Local]]),0)</f>
        <v>0</v>
      </c>
      <c r="CP136" s="84" t="str">
        <f t="shared" si="84"/>
        <v/>
      </c>
      <c r="CQ136" s="84">
        <f>IFERROR(FIND("POLÍCIA CIVIL",consulta_completa__11[[#This Row],[14 - Inst. Atuando no Local]]),0)</f>
        <v>0</v>
      </c>
      <c r="CR136" s="84" t="str">
        <f t="shared" si="85"/>
        <v/>
      </c>
      <c r="CS136" s="84">
        <f>IFERROR(FIND("MARINHA DO BRASIL",consulta_completa__11[[#This Row],[14 - Inst. Atuando no Local]]),0)</f>
        <v>0</v>
      </c>
      <c r="CT136" s="84" t="str">
        <f t="shared" si="86"/>
        <v/>
      </c>
      <c r="CU136" s="84">
        <f>IFERROR(FIND("EMPRESA ESPECIALIZADA EM ATENDIMENTO",consulta_completa__11[[#This Row],[14 - Inst. Atuando no Local]]),0)</f>
        <v>0</v>
      </c>
      <c r="CV136" s="84" t="str">
        <f t="shared" si="87"/>
        <v/>
      </c>
      <c r="CW136" s="84">
        <f>IFERROR(FIND("IBAMA",consulta_completa__11[[#This Row],[14 - Inst. Atuando no Local]]),0)</f>
        <v>0</v>
      </c>
      <c r="CX136" s="84" t="str">
        <f t="shared" si="88"/>
        <v/>
      </c>
      <c r="CY136" s="84" t="str">
        <f>IF(consulta_completa__11[[#This Row],[14 - Inst. Atuando no Local]]="","X","")</f>
        <v/>
      </c>
      <c r="CZ136" s="84">
        <f>IFERROR(FIND("OUTRA (S)",consulta_completa__11[[#This Row],[14 - Inst. Atuando no Local]]),0)</f>
        <v>0</v>
      </c>
      <c r="DA136" s="84" t="str">
        <f t="shared" si="89"/>
        <v/>
      </c>
      <c r="DB136" s="35" t="str">
        <f t="shared" si="90"/>
        <v>Sim</v>
      </c>
      <c r="DC136" s="35" t="str">
        <f t="shared" si="91"/>
        <v>Não</v>
      </c>
      <c r="DD136" s="35" t="str">
        <f t="shared" si="92"/>
        <v>Sim</v>
      </c>
      <c r="DE136" s="87" t="str">
        <f t="shared" si="63"/>
        <v>Federal</v>
      </c>
    </row>
    <row r="137" spans="1:109">
      <c r="A137" s="14">
        <v>202522764840</v>
      </c>
      <c r="B137" s="1">
        <v>45715</v>
      </c>
      <c r="C137" t="s">
        <v>1583</v>
      </c>
      <c r="D137" t="s">
        <v>180</v>
      </c>
      <c r="E137" t="s">
        <v>286</v>
      </c>
      <c r="F137" t="s">
        <v>1275</v>
      </c>
      <c r="G137" t="s">
        <v>113</v>
      </c>
      <c r="H137" t="s">
        <v>114</v>
      </c>
      <c r="I137" t="s">
        <v>114</v>
      </c>
      <c r="J137" t="s">
        <v>113</v>
      </c>
      <c r="K137" t="s">
        <v>114</v>
      </c>
      <c r="L137" t="s">
        <v>114</v>
      </c>
      <c r="M137" t="s">
        <v>735</v>
      </c>
      <c r="N137" t="s">
        <v>1537</v>
      </c>
      <c r="O137" t="s">
        <v>239</v>
      </c>
      <c r="P137" t="s">
        <v>142</v>
      </c>
      <c r="Q137" t="s">
        <v>122</v>
      </c>
      <c r="R137" t="s">
        <v>123</v>
      </c>
      <c r="S137" t="s">
        <v>113</v>
      </c>
      <c r="T137" t="s">
        <v>1584</v>
      </c>
      <c r="U137" t="s">
        <v>1585</v>
      </c>
      <c r="V137" t="s">
        <v>113</v>
      </c>
      <c r="Z137" t="s">
        <v>1586</v>
      </c>
      <c r="AA137" t="s">
        <v>1587</v>
      </c>
      <c r="AB137" t="s">
        <v>1588</v>
      </c>
      <c r="AC137" t="s">
        <v>1589</v>
      </c>
      <c r="AD137">
        <v>1</v>
      </c>
      <c r="AE137" t="s">
        <v>1590</v>
      </c>
      <c r="AF137" t="s">
        <v>113</v>
      </c>
      <c r="AG137" t="s">
        <v>113</v>
      </c>
      <c r="AH137" t="s">
        <v>131</v>
      </c>
      <c r="AI137" t="s">
        <v>132</v>
      </c>
      <c r="AJ137" t="s">
        <v>132</v>
      </c>
      <c r="AK137" t="s">
        <v>113</v>
      </c>
      <c r="AL137" t="s">
        <v>1591</v>
      </c>
      <c r="AM137" t="s">
        <v>1592</v>
      </c>
      <c r="AN137" t="s">
        <v>1593</v>
      </c>
      <c r="AO137" t="s">
        <v>266</v>
      </c>
      <c r="AP137">
        <v>31995114901</v>
      </c>
      <c r="AQ137" t="s">
        <v>1594</v>
      </c>
      <c r="AR137" t="s">
        <v>113</v>
      </c>
      <c r="AS137" t="s">
        <v>113</v>
      </c>
      <c r="AT137" t="s">
        <v>113</v>
      </c>
      <c r="AU137" t="s">
        <v>113</v>
      </c>
      <c r="AW137" t="s">
        <v>113</v>
      </c>
      <c r="AX137" s="82">
        <f>IFERROR(FIND("Óbitos/feridos",consulta_completa__11[[#This Row],[13 - Ocorrências/Ambientes Atingidos]]),0)</f>
        <v>0</v>
      </c>
      <c r="AY137" s="83" t="str">
        <f t="shared" si="64"/>
        <v/>
      </c>
      <c r="AZ137" s="82">
        <f>IFERROR(FIND("População afetada/evacuada",consulta_completa__11[[#This Row],[13 - Ocorrências/Ambientes Atingidos]]),0)</f>
        <v>0</v>
      </c>
      <c r="BA137" s="82" t="str">
        <f t="shared" si="65"/>
        <v/>
      </c>
      <c r="BB137" s="82">
        <f>IFERROR(FIND("Suspensão de abastecimento de água",consulta_completa__11[[#This Row],[13 - Ocorrências/Ambientes Atingidos]]),0)</f>
        <v>0</v>
      </c>
      <c r="BC137" s="83" t="str">
        <f t="shared" si="93"/>
        <v/>
      </c>
      <c r="BD137" s="82">
        <f>IFERROR(FIND("Rio/córrego",consulta_completa__11[[#This Row],[13 - Ocorrências/Ambientes Atingidos]]),0)</f>
        <v>1</v>
      </c>
      <c r="BE137" s="83" t="str">
        <f t="shared" si="66"/>
        <v>X</v>
      </c>
      <c r="BF137" s="82">
        <f>IFERROR(FIND("Lago",consulta_completa__11[[#This Row],[13 - Ocorrências/Ambientes Atingidos]]),0)</f>
        <v>0</v>
      </c>
      <c r="BG137" s="83" t="str">
        <f t="shared" si="67"/>
        <v/>
      </c>
      <c r="BH137" s="82">
        <f>IFERROR(FIND("Mar",consulta_completa__11[[#This Row],[13 - Ocorrências/Ambientes Atingidos]]),0)</f>
        <v>0</v>
      </c>
      <c r="BI137" s="83" t="str">
        <f t="shared" si="68"/>
        <v/>
      </c>
      <c r="BJ137" s="82">
        <f>IFERROR(FIND("Praia",consulta_completa__11[[#This Row],[13 - Ocorrências/Ambientes Atingidos]]),0)</f>
        <v>0</v>
      </c>
      <c r="BK137" s="83" t="str">
        <f t="shared" si="69"/>
        <v/>
      </c>
      <c r="BL137" s="82">
        <f>IFERROR(FIND("Solo",consulta_completa__11[[#This Row],[13 - Ocorrências/Ambientes Atingidos]]),0)</f>
        <v>0</v>
      </c>
      <c r="BM137" s="83" t="str">
        <f t="shared" si="70"/>
        <v/>
      </c>
      <c r="BN137" s="82">
        <f>IFERROR(FIND("Águas subterrâneas",consulta_completa__11[[#This Row],[13 - Ocorrências/Ambientes Atingidos]]),0)</f>
        <v>0</v>
      </c>
      <c r="BO137" s="83" t="str">
        <f t="shared" si="71"/>
        <v/>
      </c>
      <c r="BP137" s="82">
        <f>IFERROR(FIND("Atmosfera",consulta_completa__11[[#This Row],[13 - Ocorrências/Ambientes Atingidos]]),0)</f>
        <v>0</v>
      </c>
      <c r="BQ137" s="83" t="str">
        <f t="shared" si="72"/>
        <v/>
      </c>
      <c r="BR137" s="82">
        <f>IFERROR(FIND("Flora",consulta_completa__11[[#This Row],[13 - Ocorrências/Ambientes Atingidos]]),0)</f>
        <v>14</v>
      </c>
      <c r="BS137" s="83" t="str">
        <f t="shared" si="73"/>
        <v>X</v>
      </c>
      <c r="BT137" s="82">
        <f>IFERROR(FIND("Fauna",consulta_completa__11[[#This Row],[13 - Ocorrências/Ambientes Atingidos]]),0)</f>
        <v>0</v>
      </c>
      <c r="BU137" s="83" t="str">
        <f t="shared" si="74"/>
        <v/>
      </c>
      <c r="BV137" s="82">
        <f>IFERROR(FIND("UC federal",consulta_completa__11[[#This Row],[13 - Ocorrências/Ambientes Atingidos]]),0)</f>
        <v>0</v>
      </c>
      <c r="BW137" s="83" t="str">
        <f t="shared" si="75"/>
        <v/>
      </c>
      <c r="BX137" s="82">
        <f>IFERROR(FIND("UC estadual/municipal",consulta_completa__11[[#This Row],[13 - Ocorrências/Ambientes Atingidos]]),0)</f>
        <v>0</v>
      </c>
      <c r="BY137" s="83" t="str">
        <f t="shared" si="76"/>
        <v/>
      </c>
      <c r="BZ137" s="82">
        <f>IFERROR(FIND("Outro(s)",consulta_completa__11[[#This Row],[13 - Ocorrências/Ambientes Atingidos]]),0)</f>
        <v>0</v>
      </c>
      <c r="CA137" s="83" t="str">
        <f t="shared" si="77"/>
        <v/>
      </c>
      <c r="CB137" s="82">
        <f>IFERROR(FIND("Sem dano",consulta_completa__11[[#This Row],[13 - Ocorrências/Ambientes Atingidos]]),0)</f>
        <v>0</v>
      </c>
      <c r="CC137" s="83" t="str">
        <f t="shared" si="78"/>
        <v/>
      </c>
      <c r="CD137" s="82" t="str">
        <f>IF(consulta_completa__11[[#This Row],[13 - Ocorrências/Ambientes Atingidos]]="","X","")</f>
        <v/>
      </c>
      <c r="CE137" s="84">
        <f>IFERROR(FIND("IBAMA",consulta_completa__11[[#This Row],[14 - Inst. Atuando no Local]]),0)</f>
        <v>0</v>
      </c>
      <c r="CF137" s="84" t="str">
        <f t="shared" si="79"/>
        <v/>
      </c>
      <c r="CG137" s="84">
        <f>IFERROR(FIND("OEMA",consulta_completa__11[[#This Row],[14 - Inst. Atuando no Local]]),0)</f>
        <v>0</v>
      </c>
      <c r="CH137" s="84" t="str">
        <f t="shared" si="80"/>
        <v/>
      </c>
      <c r="CI137" s="84">
        <f>IFERROR(FIND("DEFESA CIVIL",consulta_completa__11[[#This Row],[14 - Inst. Atuando no Local]]),0)</f>
        <v>0</v>
      </c>
      <c r="CJ137" s="84" t="str">
        <f t="shared" si="81"/>
        <v/>
      </c>
      <c r="CK137" s="84">
        <f>IFERROR(FIND("CORPO DE BOMBEIROS",consulta_completa__11[[#This Row],[14 - Inst. Atuando no Local]]),0)</f>
        <v>0</v>
      </c>
      <c r="CL137" s="84" t="str">
        <f t="shared" si="82"/>
        <v/>
      </c>
      <c r="CM137" s="84">
        <f>IFERROR(FIND("POLÍCIA RODOVIÁRIA",consulta_completa__11[[#This Row],[14 - Inst. Atuando no Local]]),0)</f>
        <v>0</v>
      </c>
      <c r="CN137" s="84" t="str">
        <f t="shared" si="83"/>
        <v/>
      </c>
      <c r="CO137" s="84">
        <f>IFERROR(FIND("POLÍCIA MILITAR",consulta_completa__11[[#This Row],[14 - Inst. Atuando no Local]]),0)</f>
        <v>0</v>
      </c>
      <c r="CP137" s="84" t="str">
        <f t="shared" si="84"/>
        <v/>
      </c>
      <c r="CQ137" s="84">
        <f>IFERROR(FIND("POLÍCIA CIVIL",consulta_completa__11[[#This Row],[14 - Inst. Atuando no Local]]),0)</f>
        <v>0</v>
      </c>
      <c r="CR137" s="84" t="str">
        <f t="shared" si="85"/>
        <v/>
      </c>
      <c r="CS137" s="84">
        <f>IFERROR(FIND("MARINHA DO BRASIL",consulta_completa__11[[#This Row],[14 - Inst. Atuando no Local]]),0)</f>
        <v>0</v>
      </c>
      <c r="CT137" s="84" t="str">
        <f t="shared" si="86"/>
        <v/>
      </c>
      <c r="CU137" s="84">
        <f>IFERROR(FIND("EMPRESA ESPECIALIZADA EM ATENDIMENTO",consulta_completa__11[[#This Row],[14 - Inst. Atuando no Local]]),0)</f>
        <v>0</v>
      </c>
      <c r="CV137" s="84" t="str">
        <f t="shared" si="87"/>
        <v/>
      </c>
      <c r="CW137" s="84">
        <f>IFERROR(FIND("IBAMA",consulta_completa__11[[#This Row],[14 - Inst. Atuando no Local]]),0)</f>
        <v>0</v>
      </c>
      <c r="CX137" s="84" t="str">
        <f t="shared" si="88"/>
        <v/>
      </c>
      <c r="CY137" s="84" t="str">
        <f>IF(consulta_completa__11[[#This Row],[14 - Inst. Atuando no Local]]="","X","")</f>
        <v/>
      </c>
      <c r="CZ137" s="84">
        <f>IFERROR(FIND("OUTRA (S)",consulta_completa__11[[#This Row],[14 - Inst. Atuando no Local]]),0)</f>
        <v>0</v>
      </c>
      <c r="DA137" s="84" t="str">
        <f t="shared" si="89"/>
        <v/>
      </c>
      <c r="DB137" s="35" t="str">
        <f t="shared" si="90"/>
        <v>Sim</v>
      </c>
      <c r="DC137" s="35" t="str">
        <f t="shared" si="91"/>
        <v>Não</v>
      </c>
      <c r="DD137" s="35" t="str">
        <f t="shared" si="92"/>
        <v>Sim</v>
      </c>
      <c r="DE137" s="87" t="str">
        <f t="shared" si="63"/>
        <v>Federal</v>
      </c>
    </row>
    <row r="138" spans="1:109">
      <c r="A138" s="14">
        <v>202522836017</v>
      </c>
      <c r="B138" s="1">
        <v>45715</v>
      </c>
      <c r="C138" t="s">
        <v>1595</v>
      </c>
      <c r="D138" t="s">
        <v>1546</v>
      </c>
      <c r="E138" t="s">
        <v>286</v>
      </c>
      <c r="F138" t="s">
        <v>112</v>
      </c>
      <c r="G138" t="s">
        <v>311</v>
      </c>
      <c r="H138" t="s">
        <v>1596</v>
      </c>
      <c r="I138" t="s">
        <v>648</v>
      </c>
      <c r="J138" t="s">
        <v>113</v>
      </c>
      <c r="K138" t="s">
        <v>114</v>
      </c>
      <c r="L138" t="s">
        <v>114</v>
      </c>
      <c r="M138" t="s">
        <v>1597</v>
      </c>
      <c r="N138" t="s">
        <v>1598</v>
      </c>
      <c r="O138" t="s">
        <v>120</v>
      </c>
      <c r="P138" t="s">
        <v>142</v>
      </c>
      <c r="Q138" t="s">
        <v>143</v>
      </c>
      <c r="R138" t="s">
        <v>123</v>
      </c>
      <c r="S138" t="s">
        <v>113</v>
      </c>
      <c r="T138" t="s">
        <v>1599</v>
      </c>
      <c r="U138" t="s">
        <v>113</v>
      </c>
      <c r="V138" t="s">
        <v>113</v>
      </c>
      <c r="Z138" t="s">
        <v>1600</v>
      </c>
      <c r="AA138" t="s">
        <v>113</v>
      </c>
      <c r="AB138" t="s">
        <v>1601</v>
      </c>
      <c r="AC138" t="s">
        <v>1602</v>
      </c>
      <c r="AD138">
        <v>1</v>
      </c>
      <c r="AE138" t="s">
        <v>1603</v>
      </c>
      <c r="AF138" t="s">
        <v>113</v>
      </c>
      <c r="AG138" t="s">
        <v>113</v>
      </c>
      <c r="AH138" t="s">
        <v>132</v>
      </c>
      <c r="AI138" t="s">
        <v>132</v>
      </c>
      <c r="AJ138" t="s">
        <v>131</v>
      </c>
      <c r="AK138" t="s">
        <v>1604</v>
      </c>
      <c r="AL138" t="s">
        <v>1605</v>
      </c>
      <c r="AM138" t="s">
        <v>1553</v>
      </c>
      <c r="AN138" t="s">
        <v>1555</v>
      </c>
      <c r="AO138" t="s">
        <v>1606</v>
      </c>
      <c r="AP138">
        <v>66981380860</v>
      </c>
      <c r="AQ138" t="s">
        <v>1556</v>
      </c>
      <c r="AR138" t="s">
        <v>113</v>
      </c>
      <c r="AS138" t="s">
        <v>113</v>
      </c>
      <c r="AT138" t="s">
        <v>113</v>
      </c>
      <c r="AU138" t="s">
        <v>113</v>
      </c>
      <c r="AW138" t="s">
        <v>113</v>
      </c>
      <c r="AX138" s="82">
        <f>IFERROR(FIND("Óbitos/feridos",consulta_completa__11[[#This Row],[13 - Ocorrências/Ambientes Atingidos]]),0)</f>
        <v>0</v>
      </c>
      <c r="AY138" s="83" t="str">
        <f t="shared" si="64"/>
        <v/>
      </c>
      <c r="AZ138" s="82">
        <f>IFERROR(FIND("População afetada/evacuada",consulta_completa__11[[#This Row],[13 - Ocorrências/Ambientes Atingidos]]),0)</f>
        <v>0</v>
      </c>
      <c r="BA138" s="82" t="str">
        <f t="shared" si="65"/>
        <v/>
      </c>
      <c r="BB138" s="82">
        <f>IFERROR(FIND("Suspensão de abastecimento de água",consulta_completa__11[[#This Row],[13 - Ocorrências/Ambientes Atingidos]]),0)</f>
        <v>1</v>
      </c>
      <c r="BC138" s="83" t="str">
        <f t="shared" si="93"/>
        <v>X</v>
      </c>
      <c r="BD138" s="82">
        <f>IFERROR(FIND("Rio/córrego",consulta_completa__11[[#This Row],[13 - Ocorrências/Ambientes Atingidos]]),0)</f>
        <v>37</v>
      </c>
      <c r="BE138" s="83" t="str">
        <f t="shared" si="66"/>
        <v>X</v>
      </c>
      <c r="BF138" s="82">
        <f>IFERROR(FIND("Lago",consulta_completa__11[[#This Row],[13 - Ocorrências/Ambientes Atingidos]]),0)</f>
        <v>0</v>
      </c>
      <c r="BG138" s="83" t="str">
        <f t="shared" si="67"/>
        <v/>
      </c>
      <c r="BH138" s="82">
        <f>IFERROR(FIND("Mar",consulta_completa__11[[#This Row],[13 - Ocorrências/Ambientes Atingidos]]),0)</f>
        <v>0</v>
      </c>
      <c r="BI138" s="83" t="str">
        <f t="shared" si="68"/>
        <v/>
      </c>
      <c r="BJ138" s="82">
        <f>IFERROR(FIND("Praia",consulta_completa__11[[#This Row],[13 - Ocorrências/Ambientes Atingidos]]),0)</f>
        <v>0</v>
      </c>
      <c r="BK138" s="83" t="str">
        <f t="shared" si="69"/>
        <v/>
      </c>
      <c r="BL138" s="82">
        <f>IFERROR(FIND("Solo",consulta_completa__11[[#This Row],[13 - Ocorrências/Ambientes Atingidos]]),0)</f>
        <v>50</v>
      </c>
      <c r="BM138" s="83" t="str">
        <f t="shared" si="70"/>
        <v>X</v>
      </c>
      <c r="BN138" s="82">
        <f>IFERROR(FIND("Águas subterrâneas",consulta_completa__11[[#This Row],[13 - Ocorrências/Ambientes Atingidos]]),0)</f>
        <v>0</v>
      </c>
      <c r="BO138" s="83" t="str">
        <f t="shared" si="71"/>
        <v/>
      </c>
      <c r="BP138" s="82">
        <f>IFERROR(FIND("Atmosfera",consulta_completa__11[[#This Row],[13 - Ocorrências/Ambientes Atingidos]]),0)</f>
        <v>0</v>
      </c>
      <c r="BQ138" s="83" t="str">
        <f t="shared" si="72"/>
        <v/>
      </c>
      <c r="BR138" s="82">
        <f>IFERROR(FIND("Flora",consulta_completa__11[[#This Row],[13 - Ocorrências/Ambientes Atingidos]]),0)</f>
        <v>0</v>
      </c>
      <c r="BS138" s="83" t="str">
        <f t="shared" si="73"/>
        <v/>
      </c>
      <c r="BT138" s="82">
        <f>IFERROR(FIND("Fauna",consulta_completa__11[[#This Row],[13 - Ocorrências/Ambientes Atingidos]]),0)</f>
        <v>0</v>
      </c>
      <c r="BU138" s="83" t="str">
        <f t="shared" si="74"/>
        <v/>
      </c>
      <c r="BV138" s="82">
        <f>IFERROR(FIND("UC federal",consulta_completa__11[[#This Row],[13 - Ocorrências/Ambientes Atingidos]]),0)</f>
        <v>0</v>
      </c>
      <c r="BW138" s="83" t="str">
        <f t="shared" si="75"/>
        <v/>
      </c>
      <c r="BX138" s="82">
        <f>IFERROR(FIND("UC estadual/municipal",consulta_completa__11[[#This Row],[13 - Ocorrências/Ambientes Atingidos]]),0)</f>
        <v>0</v>
      </c>
      <c r="BY138" s="83" t="str">
        <f t="shared" si="76"/>
        <v/>
      </c>
      <c r="BZ138" s="82">
        <f>IFERROR(FIND("Outro(s)",consulta_completa__11[[#This Row],[13 - Ocorrências/Ambientes Atingidos]]),0)</f>
        <v>0</v>
      </c>
      <c r="CA138" s="83" t="str">
        <f t="shared" si="77"/>
        <v/>
      </c>
      <c r="CB138" s="82">
        <f>IFERROR(FIND("Sem dano",consulta_completa__11[[#This Row],[13 - Ocorrências/Ambientes Atingidos]]),0)</f>
        <v>0</v>
      </c>
      <c r="CC138" s="83" t="str">
        <f t="shared" si="78"/>
        <v/>
      </c>
      <c r="CD138" s="82" t="str">
        <f>IF(consulta_completa__11[[#This Row],[13 - Ocorrências/Ambientes Atingidos]]="","X","")</f>
        <v/>
      </c>
      <c r="CE138" s="84">
        <f>IFERROR(FIND("IBAMA",consulta_completa__11[[#This Row],[14 - Inst. Atuando no Local]]),0)</f>
        <v>0</v>
      </c>
      <c r="CF138" s="84" t="str">
        <f t="shared" si="79"/>
        <v/>
      </c>
      <c r="CG138" s="84">
        <f>IFERROR(FIND("OEMA",consulta_completa__11[[#This Row],[14 - Inst. Atuando no Local]]),0)</f>
        <v>0</v>
      </c>
      <c r="CH138" s="84" t="str">
        <f t="shared" si="80"/>
        <v/>
      </c>
      <c r="CI138" s="84">
        <f>IFERROR(FIND("DEFESA CIVIL",consulta_completa__11[[#This Row],[14 - Inst. Atuando no Local]]),0)</f>
        <v>0</v>
      </c>
      <c r="CJ138" s="84" t="str">
        <f t="shared" si="81"/>
        <v/>
      </c>
      <c r="CK138" s="84">
        <f>IFERROR(FIND("CORPO DE BOMBEIROS",consulta_completa__11[[#This Row],[14 - Inst. Atuando no Local]]),0)</f>
        <v>0</v>
      </c>
      <c r="CL138" s="84" t="str">
        <f t="shared" si="82"/>
        <v/>
      </c>
      <c r="CM138" s="84">
        <f>IFERROR(FIND("POLÍCIA RODOVIÁRIA",consulta_completa__11[[#This Row],[14 - Inst. Atuando no Local]]),0)</f>
        <v>0</v>
      </c>
      <c r="CN138" s="84" t="str">
        <f t="shared" si="83"/>
        <v/>
      </c>
      <c r="CO138" s="84">
        <f>IFERROR(FIND("POLÍCIA MILITAR",consulta_completa__11[[#This Row],[14 - Inst. Atuando no Local]]),0)</f>
        <v>0</v>
      </c>
      <c r="CP138" s="84" t="str">
        <f t="shared" si="84"/>
        <v/>
      </c>
      <c r="CQ138" s="84">
        <f>IFERROR(FIND("POLÍCIA CIVIL",consulta_completa__11[[#This Row],[14 - Inst. Atuando no Local]]),0)</f>
        <v>0</v>
      </c>
      <c r="CR138" s="84" t="str">
        <f t="shared" si="85"/>
        <v/>
      </c>
      <c r="CS138" s="84">
        <f>IFERROR(FIND("MARINHA DO BRASIL",consulta_completa__11[[#This Row],[14 - Inst. Atuando no Local]]),0)</f>
        <v>0</v>
      </c>
      <c r="CT138" s="84" t="str">
        <f t="shared" si="86"/>
        <v/>
      </c>
      <c r="CU138" s="84">
        <f>IFERROR(FIND("EMPRESA ESPECIALIZADA EM ATENDIMENTO",consulta_completa__11[[#This Row],[14 - Inst. Atuando no Local]]),0)</f>
        <v>0</v>
      </c>
      <c r="CV138" s="84" t="str">
        <f t="shared" si="87"/>
        <v/>
      </c>
      <c r="CW138" s="84">
        <f>IFERROR(FIND("IBAMA",consulta_completa__11[[#This Row],[14 - Inst. Atuando no Local]]),0)</f>
        <v>0</v>
      </c>
      <c r="CX138" s="84" t="str">
        <f t="shared" si="88"/>
        <v/>
      </c>
      <c r="CY138" s="84" t="str">
        <f>IF(consulta_completa__11[[#This Row],[14 - Inst. Atuando no Local]]="","X","")</f>
        <v/>
      </c>
      <c r="CZ138" s="84">
        <f>IFERROR(FIND("OUTRA (S)",consulta_completa__11[[#This Row],[14 - Inst. Atuando no Local]]),0)</f>
        <v>0</v>
      </c>
      <c r="DA138" s="84" t="str">
        <f t="shared" si="89"/>
        <v/>
      </c>
      <c r="DB138" s="35" t="str">
        <f t="shared" si="90"/>
        <v>Sim</v>
      </c>
      <c r="DC138" s="35" t="str">
        <f t="shared" si="91"/>
        <v>Não</v>
      </c>
      <c r="DD138" s="35" t="str">
        <f t="shared" si="92"/>
        <v>Sim</v>
      </c>
      <c r="DE138" s="87" t="str">
        <f t="shared" si="63"/>
        <v>Federal</v>
      </c>
    </row>
    <row r="139" spans="1:109">
      <c r="A139" s="14">
        <v>202522843203</v>
      </c>
      <c r="B139" s="1">
        <v>45715</v>
      </c>
      <c r="C139" t="s">
        <v>1607</v>
      </c>
      <c r="D139" t="s">
        <v>254</v>
      </c>
      <c r="E139" t="s">
        <v>139</v>
      </c>
      <c r="F139" t="s">
        <v>112</v>
      </c>
      <c r="G139" t="s">
        <v>113</v>
      </c>
      <c r="H139" t="s">
        <v>114</v>
      </c>
      <c r="I139" t="s">
        <v>114</v>
      </c>
      <c r="J139" t="s">
        <v>504</v>
      </c>
      <c r="K139" t="s">
        <v>1608</v>
      </c>
      <c r="L139" t="s">
        <v>117</v>
      </c>
      <c r="M139" t="s">
        <v>140</v>
      </c>
      <c r="N139" t="s">
        <v>141</v>
      </c>
      <c r="O139" t="s">
        <v>185</v>
      </c>
      <c r="P139" t="s">
        <v>142</v>
      </c>
      <c r="Q139" t="s">
        <v>143</v>
      </c>
      <c r="R139" t="s">
        <v>123</v>
      </c>
      <c r="S139" t="s">
        <v>113</v>
      </c>
      <c r="T139" t="s">
        <v>1609</v>
      </c>
      <c r="U139" t="s">
        <v>1610</v>
      </c>
      <c r="V139" t="s">
        <v>1611</v>
      </c>
      <c r="Z139" t="s">
        <v>1612</v>
      </c>
      <c r="AA139" t="s">
        <v>113</v>
      </c>
      <c r="AB139" t="s">
        <v>261</v>
      </c>
      <c r="AC139" t="s">
        <v>113</v>
      </c>
      <c r="AD139">
        <v>2</v>
      </c>
      <c r="AE139" t="s">
        <v>113</v>
      </c>
      <c r="AF139" t="s">
        <v>1613</v>
      </c>
      <c r="AG139" t="s">
        <v>1322</v>
      </c>
      <c r="AH139" t="s">
        <v>131</v>
      </c>
      <c r="AI139" t="s">
        <v>132</v>
      </c>
      <c r="AJ139" t="s">
        <v>131</v>
      </c>
      <c r="AK139" t="s">
        <v>1614</v>
      </c>
      <c r="AL139" t="s">
        <v>1615</v>
      </c>
      <c r="AM139" t="s">
        <v>153</v>
      </c>
      <c r="AN139" t="s">
        <v>154</v>
      </c>
      <c r="AO139" t="s">
        <v>155</v>
      </c>
      <c r="AP139">
        <v>6133161070</v>
      </c>
      <c r="AQ139" t="s">
        <v>156</v>
      </c>
      <c r="AR139" t="s">
        <v>113</v>
      </c>
      <c r="AS139" t="s">
        <v>113</v>
      </c>
      <c r="AT139" t="s">
        <v>1616</v>
      </c>
      <c r="AU139" t="s">
        <v>592</v>
      </c>
      <c r="AV139">
        <v>64800000</v>
      </c>
      <c r="AW139" t="s">
        <v>159</v>
      </c>
      <c r="AX139" s="82">
        <f>IFERROR(FIND("Óbitos/feridos",consulta_completa__11[[#This Row],[13 - Ocorrências/Ambientes Atingidos]]),0)</f>
        <v>0</v>
      </c>
      <c r="AY139" s="83" t="str">
        <f t="shared" si="64"/>
        <v/>
      </c>
      <c r="AZ139" s="82">
        <f>IFERROR(FIND("População afetada/evacuada",consulta_completa__11[[#This Row],[13 - Ocorrências/Ambientes Atingidos]]),0)</f>
        <v>0</v>
      </c>
      <c r="BA139" s="82" t="str">
        <f t="shared" si="65"/>
        <v/>
      </c>
      <c r="BB139" s="82">
        <f>IFERROR(FIND("Suspensão de abastecimento de água",consulta_completa__11[[#This Row],[13 - Ocorrências/Ambientes Atingidos]]),0)</f>
        <v>0</v>
      </c>
      <c r="BC139" s="83" t="str">
        <f t="shared" si="93"/>
        <v/>
      </c>
      <c r="BD139" s="82">
        <f>IFERROR(FIND("Rio/córrego",consulta_completa__11[[#This Row],[13 - Ocorrências/Ambientes Atingidos]]),0)</f>
        <v>0</v>
      </c>
      <c r="BE139" s="83" t="str">
        <f t="shared" si="66"/>
        <v/>
      </c>
      <c r="BF139" s="82">
        <f>IFERROR(FIND("Lago",consulta_completa__11[[#This Row],[13 - Ocorrências/Ambientes Atingidos]]),0)</f>
        <v>0</v>
      </c>
      <c r="BG139" s="83" t="str">
        <f t="shared" si="67"/>
        <v/>
      </c>
      <c r="BH139" s="82">
        <f>IFERROR(FIND("Mar",consulta_completa__11[[#This Row],[13 - Ocorrências/Ambientes Atingidos]]),0)</f>
        <v>0</v>
      </c>
      <c r="BI139" s="83" t="str">
        <f t="shared" si="68"/>
        <v/>
      </c>
      <c r="BJ139" s="82">
        <f>IFERROR(FIND("Praia",consulta_completa__11[[#This Row],[13 - Ocorrências/Ambientes Atingidos]]),0)</f>
        <v>0</v>
      </c>
      <c r="BK139" s="83" t="str">
        <f t="shared" si="69"/>
        <v/>
      </c>
      <c r="BL139" s="82">
        <f>IFERROR(FIND("Solo",consulta_completa__11[[#This Row],[13 - Ocorrências/Ambientes Atingidos]]),0)</f>
        <v>1</v>
      </c>
      <c r="BM139" s="83" t="str">
        <f t="shared" si="70"/>
        <v>X</v>
      </c>
      <c r="BN139" s="82">
        <f>IFERROR(FIND("Águas subterrâneas",consulta_completa__11[[#This Row],[13 - Ocorrências/Ambientes Atingidos]]),0)</f>
        <v>0</v>
      </c>
      <c r="BO139" s="83" t="str">
        <f t="shared" si="71"/>
        <v/>
      </c>
      <c r="BP139" s="82">
        <f>IFERROR(FIND("Atmosfera",consulta_completa__11[[#This Row],[13 - Ocorrências/Ambientes Atingidos]]),0)</f>
        <v>0</v>
      </c>
      <c r="BQ139" s="83" t="str">
        <f t="shared" si="72"/>
        <v/>
      </c>
      <c r="BR139" s="82">
        <f>IFERROR(FIND("Flora",consulta_completa__11[[#This Row],[13 - Ocorrências/Ambientes Atingidos]]),0)</f>
        <v>0</v>
      </c>
      <c r="BS139" s="83" t="str">
        <f t="shared" si="73"/>
        <v/>
      </c>
      <c r="BT139" s="82">
        <f>IFERROR(FIND("Fauna",consulta_completa__11[[#This Row],[13 - Ocorrências/Ambientes Atingidos]]),0)</f>
        <v>0</v>
      </c>
      <c r="BU139" s="83" t="str">
        <f t="shared" si="74"/>
        <v/>
      </c>
      <c r="BV139" s="82">
        <f>IFERROR(FIND("UC federal",consulta_completa__11[[#This Row],[13 - Ocorrências/Ambientes Atingidos]]),0)</f>
        <v>0</v>
      </c>
      <c r="BW139" s="83" t="str">
        <f t="shared" si="75"/>
        <v/>
      </c>
      <c r="BX139" s="82">
        <f>IFERROR(FIND("UC estadual/municipal",consulta_completa__11[[#This Row],[13 - Ocorrências/Ambientes Atingidos]]),0)</f>
        <v>0</v>
      </c>
      <c r="BY139" s="83" t="str">
        <f t="shared" si="76"/>
        <v/>
      </c>
      <c r="BZ139" s="82">
        <f>IFERROR(FIND("Outro(s)",consulta_completa__11[[#This Row],[13 - Ocorrências/Ambientes Atingidos]]),0)</f>
        <v>0</v>
      </c>
      <c r="CA139" s="83" t="str">
        <f t="shared" si="77"/>
        <v/>
      </c>
      <c r="CB139" s="82">
        <f>IFERROR(FIND("Sem dano",consulta_completa__11[[#This Row],[13 - Ocorrências/Ambientes Atingidos]]),0)</f>
        <v>0</v>
      </c>
      <c r="CC139" s="83" t="str">
        <f t="shared" si="78"/>
        <v/>
      </c>
      <c r="CD139" s="82" t="str">
        <f>IF(consulta_completa__11[[#This Row],[13 - Ocorrências/Ambientes Atingidos]]="","X","")</f>
        <v/>
      </c>
      <c r="CE139" s="84">
        <f>IFERROR(FIND("IBAMA",consulta_completa__11[[#This Row],[14 - Inst. Atuando no Local]]),0)</f>
        <v>0</v>
      </c>
      <c r="CF139" s="84" t="str">
        <f t="shared" si="79"/>
        <v/>
      </c>
      <c r="CG139" s="84">
        <f>IFERROR(FIND("OEMA",consulta_completa__11[[#This Row],[14 - Inst. Atuando no Local]]),0)</f>
        <v>0</v>
      </c>
      <c r="CH139" s="84" t="str">
        <f t="shared" si="80"/>
        <v/>
      </c>
      <c r="CI139" s="84">
        <f>IFERROR(FIND("DEFESA CIVIL",consulta_completa__11[[#This Row],[14 - Inst. Atuando no Local]]),0)</f>
        <v>0</v>
      </c>
      <c r="CJ139" s="84" t="str">
        <f t="shared" si="81"/>
        <v/>
      </c>
      <c r="CK139" s="84">
        <f>IFERROR(FIND("CORPO DE BOMBEIROS",consulta_completa__11[[#This Row],[14 - Inst. Atuando no Local]]),0)</f>
        <v>0</v>
      </c>
      <c r="CL139" s="84" t="str">
        <f t="shared" si="82"/>
        <v/>
      </c>
      <c r="CM139" s="84">
        <f>IFERROR(FIND("POLÍCIA RODOVIÁRIA",consulta_completa__11[[#This Row],[14 - Inst. Atuando no Local]]),0)</f>
        <v>0</v>
      </c>
      <c r="CN139" s="84" t="str">
        <f t="shared" si="83"/>
        <v/>
      </c>
      <c r="CO139" s="84">
        <f>IFERROR(FIND("POLÍCIA MILITAR",consulta_completa__11[[#This Row],[14 - Inst. Atuando no Local]]),0)</f>
        <v>0</v>
      </c>
      <c r="CP139" s="84" t="str">
        <f t="shared" si="84"/>
        <v/>
      </c>
      <c r="CQ139" s="84">
        <f>IFERROR(FIND("POLÍCIA CIVIL",consulta_completa__11[[#This Row],[14 - Inst. Atuando no Local]]),0)</f>
        <v>0</v>
      </c>
      <c r="CR139" s="84" t="str">
        <f t="shared" si="85"/>
        <v/>
      </c>
      <c r="CS139" s="84">
        <f>IFERROR(FIND("MARINHA DO BRASIL",consulta_completa__11[[#This Row],[14 - Inst. Atuando no Local]]),0)</f>
        <v>0</v>
      </c>
      <c r="CT139" s="84" t="str">
        <f t="shared" si="86"/>
        <v/>
      </c>
      <c r="CU139" s="84">
        <f>IFERROR(FIND("EMPRESA ESPECIALIZADA EM ATENDIMENTO",consulta_completa__11[[#This Row],[14 - Inst. Atuando no Local]]),0)</f>
        <v>0</v>
      </c>
      <c r="CV139" s="84" t="str">
        <f t="shared" si="87"/>
        <v/>
      </c>
      <c r="CW139" s="84">
        <f>IFERROR(FIND("IBAMA",consulta_completa__11[[#This Row],[14 - Inst. Atuando no Local]]),0)</f>
        <v>0</v>
      </c>
      <c r="CX139" s="84" t="str">
        <f t="shared" si="88"/>
        <v/>
      </c>
      <c r="CY139" s="84" t="str">
        <f>IF(consulta_completa__11[[#This Row],[14 - Inst. Atuando no Local]]="","X","")</f>
        <v/>
      </c>
      <c r="CZ139" s="84">
        <f>IFERROR(FIND("OUTRA (S)",consulta_completa__11[[#This Row],[14 - Inst. Atuando no Local]]),0)</f>
        <v>0</v>
      </c>
      <c r="DA139" s="84" t="str">
        <f t="shared" si="89"/>
        <v/>
      </c>
      <c r="DB139" s="35" t="str">
        <f t="shared" si="90"/>
        <v>Sim</v>
      </c>
      <c r="DC139" s="35" t="str">
        <f t="shared" si="91"/>
        <v>Não</v>
      </c>
      <c r="DD139" s="35" t="str">
        <f t="shared" si="92"/>
        <v>Sim</v>
      </c>
      <c r="DE139" s="87" t="str">
        <f t="shared" si="63"/>
        <v>Estadual</v>
      </c>
    </row>
    <row r="140" spans="1:109">
      <c r="A140" s="14">
        <v>20253454022</v>
      </c>
      <c r="B140" s="1">
        <v>45716</v>
      </c>
      <c r="C140" t="s">
        <v>1617</v>
      </c>
      <c r="D140" t="s">
        <v>374</v>
      </c>
      <c r="E140" t="s">
        <v>139</v>
      </c>
      <c r="F140" t="s">
        <v>139</v>
      </c>
      <c r="G140" t="s">
        <v>113</v>
      </c>
      <c r="H140" t="s">
        <v>114</v>
      </c>
      <c r="I140" t="s">
        <v>114</v>
      </c>
      <c r="J140" t="s">
        <v>404</v>
      </c>
      <c r="K140" t="s">
        <v>1618</v>
      </c>
      <c r="L140" t="s">
        <v>117</v>
      </c>
      <c r="M140" t="s">
        <v>140</v>
      </c>
      <c r="N140" t="s">
        <v>113</v>
      </c>
      <c r="O140" t="s">
        <v>239</v>
      </c>
      <c r="P140" t="s">
        <v>200</v>
      </c>
      <c r="Q140" t="s">
        <v>122</v>
      </c>
      <c r="R140" t="s">
        <v>123</v>
      </c>
      <c r="S140" t="s">
        <v>113</v>
      </c>
      <c r="T140" t="s">
        <v>375</v>
      </c>
      <c r="U140" t="s">
        <v>1619</v>
      </c>
      <c r="V140" t="s">
        <v>113</v>
      </c>
      <c r="Z140" t="s">
        <v>113</v>
      </c>
      <c r="AA140" t="s">
        <v>1183</v>
      </c>
      <c r="AB140" t="s">
        <v>380</v>
      </c>
      <c r="AC140" t="s">
        <v>381</v>
      </c>
      <c r="AD140">
        <v>2</v>
      </c>
      <c r="AE140" t="s">
        <v>113</v>
      </c>
      <c r="AF140" t="s">
        <v>113</v>
      </c>
      <c r="AG140" t="s">
        <v>113</v>
      </c>
      <c r="AH140" t="s">
        <v>131</v>
      </c>
      <c r="AI140" t="s">
        <v>131</v>
      </c>
      <c r="AJ140" t="s">
        <v>131</v>
      </c>
      <c r="AK140" t="s">
        <v>1620</v>
      </c>
      <c r="AL140" t="s">
        <v>1621</v>
      </c>
      <c r="AM140" t="s">
        <v>387</v>
      </c>
      <c r="AN140" t="s">
        <v>1622</v>
      </c>
      <c r="AO140" t="s">
        <v>996</v>
      </c>
      <c r="AP140">
        <v>82998006713</v>
      </c>
      <c r="AQ140" t="s">
        <v>389</v>
      </c>
      <c r="AR140" t="s">
        <v>113</v>
      </c>
      <c r="AS140" t="s">
        <v>113</v>
      </c>
      <c r="AT140" t="s">
        <v>113</v>
      </c>
      <c r="AU140" t="s">
        <v>113</v>
      </c>
      <c r="AW140" t="s">
        <v>113</v>
      </c>
      <c r="AX140" s="82">
        <f>IFERROR(FIND("Óbitos/feridos",consulta_completa__11[[#This Row],[13 - Ocorrências/Ambientes Atingidos]]),0)</f>
        <v>0</v>
      </c>
      <c r="AY140" s="83" t="str">
        <f t="shared" si="64"/>
        <v/>
      </c>
      <c r="AZ140" s="82">
        <f>IFERROR(FIND("População afetada/evacuada",consulta_completa__11[[#This Row],[13 - Ocorrências/Ambientes Atingidos]]),0)</f>
        <v>0</v>
      </c>
      <c r="BA140" s="82" t="str">
        <f t="shared" si="65"/>
        <v/>
      </c>
      <c r="BB140" s="82">
        <f>IFERROR(FIND("Suspensão de abastecimento de água",consulta_completa__11[[#This Row],[13 - Ocorrências/Ambientes Atingidos]]),0)</f>
        <v>0</v>
      </c>
      <c r="BC140" s="83" t="str">
        <f t="shared" si="93"/>
        <v/>
      </c>
      <c r="BD140" s="82">
        <f>IFERROR(FIND("Rio/córrego",consulta_completa__11[[#This Row],[13 - Ocorrências/Ambientes Atingidos]]),0)</f>
        <v>0</v>
      </c>
      <c r="BE140" s="83" t="str">
        <f t="shared" si="66"/>
        <v/>
      </c>
      <c r="BF140" s="82">
        <f>IFERROR(FIND("Lago",consulta_completa__11[[#This Row],[13 - Ocorrências/Ambientes Atingidos]]),0)</f>
        <v>0</v>
      </c>
      <c r="BG140" s="83" t="str">
        <f t="shared" si="67"/>
        <v/>
      </c>
      <c r="BH140" s="82">
        <f>IFERROR(FIND("Mar",consulta_completa__11[[#This Row],[13 - Ocorrências/Ambientes Atingidos]]),0)</f>
        <v>0</v>
      </c>
      <c r="BI140" s="83" t="str">
        <f t="shared" si="68"/>
        <v/>
      </c>
      <c r="BJ140" s="82">
        <f>IFERROR(FIND("Praia",consulta_completa__11[[#This Row],[13 - Ocorrências/Ambientes Atingidos]]),0)</f>
        <v>0</v>
      </c>
      <c r="BK140" s="83" t="str">
        <f t="shared" si="69"/>
        <v/>
      </c>
      <c r="BL140" s="82">
        <f>IFERROR(FIND("Solo",consulta_completa__11[[#This Row],[13 - Ocorrências/Ambientes Atingidos]]),0)</f>
        <v>1</v>
      </c>
      <c r="BM140" s="83" t="str">
        <f t="shared" si="70"/>
        <v>X</v>
      </c>
      <c r="BN140" s="82">
        <f>IFERROR(FIND("Águas subterrâneas",consulta_completa__11[[#This Row],[13 - Ocorrências/Ambientes Atingidos]]),0)</f>
        <v>0</v>
      </c>
      <c r="BO140" s="83" t="str">
        <f t="shared" si="71"/>
        <v/>
      </c>
      <c r="BP140" s="82">
        <f>IFERROR(FIND("Atmosfera",consulta_completa__11[[#This Row],[13 - Ocorrências/Ambientes Atingidos]]),0)</f>
        <v>0</v>
      </c>
      <c r="BQ140" s="83" t="str">
        <f t="shared" si="72"/>
        <v/>
      </c>
      <c r="BR140" s="82">
        <f>IFERROR(FIND("Flora",consulta_completa__11[[#This Row],[13 - Ocorrências/Ambientes Atingidos]]),0)</f>
        <v>0</v>
      </c>
      <c r="BS140" s="83" t="str">
        <f t="shared" si="73"/>
        <v/>
      </c>
      <c r="BT140" s="82">
        <f>IFERROR(FIND("Fauna",consulta_completa__11[[#This Row],[13 - Ocorrências/Ambientes Atingidos]]),0)</f>
        <v>0</v>
      </c>
      <c r="BU140" s="83" t="str">
        <f t="shared" si="74"/>
        <v/>
      </c>
      <c r="BV140" s="82">
        <f>IFERROR(FIND("UC federal",consulta_completa__11[[#This Row],[13 - Ocorrências/Ambientes Atingidos]]),0)</f>
        <v>0</v>
      </c>
      <c r="BW140" s="83" t="str">
        <f t="shared" si="75"/>
        <v/>
      </c>
      <c r="BX140" s="82">
        <f>IFERROR(FIND("UC estadual/municipal",consulta_completa__11[[#This Row],[13 - Ocorrências/Ambientes Atingidos]]),0)</f>
        <v>0</v>
      </c>
      <c r="BY140" s="83" t="str">
        <f t="shared" si="76"/>
        <v/>
      </c>
      <c r="BZ140" s="82">
        <f>IFERROR(FIND("Outro(s)",consulta_completa__11[[#This Row],[13 - Ocorrências/Ambientes Atingidos]]),0)</f>
        <v>0</v>
      </c>
      <c r="CA140" s="83" t="str">
        <f t="shared" si="77"/>
        <v/>
      </c>
      <c r="CB140" s="82">
        <f>IFERROR(FIND("Sem dano",consulta_completa__11[[#This Row],[13 - Ocorrências/Ambientes Atingidos]]),0)</f>
        <v>0</v>
      </c>
      <c r="CC140" s="83" t="str">
        <f t="shared" si="78"/>
        <v/>
      </c>
      <c r="CD140" s="82" t="str">
        <f>IF(consulta_completa__11[[#This Row],[13 - Ocorrências/Ambientes Atingidos]]="","X","")</f>
        <v/>
      </c>
      <c r="CE140" s="84">
        <f>IFERROR(FIND("IBAMA",consulta_completa__11[[#This Row],[14 - Inst. Atuando no Local]]),0)</f>
        <v>0</v>
      </c>
      <c r="CF140" s="84" t="str">
        <f t="shared" si="79"/>
        <v/>
      </c>
      <c r="CG140" s="84">
        <f>IFERROR(FIND("OEMA",consulta_completa__11[[#This Row],[14 - Inst. Atuando no Local]]),0)</f>
        <v>0</v>
      </c>
      <c r="CH140" s="84" t="str">
        <f t="shared" si="80"/>
        <v/>
      </c>
      <c r="CI140" s="84">
        <f>IFERROR(FIND("DEFESA CIVIL",consulta_completa__11[[#This Row],[14 - Inst. Atuando no Local]]),0)</f>
        <v>0</v>
      </c>
      <c r="CJ140" s="84" t="str">
        <f t="shared" si="81"/>
        <v/>
      </c>
      <c r="CK140" s="84">
        <f>IFERROR(FIND("CORPO DE BOMBEIROS",consulta_completa__11[[#This Row],[14 - Inst. Atuando no Local]]),0)</f>
        <v>0</v>
      </c>
      <c r="CL140" s="84" t="str">
        <f t="shared" si="82"/>
        <v/>
      </c>
      <c r="CM140" s="84">
        <f>IFERROR(FIND("POLÍCIA RODOVIÁRIA",consulta_completa__11[[#This Row],[14 - Inst. Atuando no Local]]),0)</f>
        <v>0</v>
      </c>
      <c r="CN140" s="84" t="str">
        <f t="shared" si="83"/>
        <v/>
      </c>
      <c r="CO140" s="84">
        <f>IFERROR(FIND("POLÍCIA MILITAR",consulta_completa__11[[#This Row],[14 - Inst. Atuando no Local]]),0)</f>
        <v>0</v>
      </c>
      <c r="CP140" s="84" t="str">
        <f t="shared" si="84"/>
        <v/>
      </c>
      <c r="CQ140" s="84">
        <f>IFERROR(FIND("POLÍCIA CIVIL",consulta_completa__11[[#This Row],[14 - Inst. Atuando no Local]]),0)</f>
        <v>0</v>
      </c>
      <c r="CR140" s="84" t="str">
        <f t="shared" si="85"/>
        <v/>
      </c>
      <c r="CS140" s="84">
        <f>IFERROR(FIND("MARINHA DO BRASIL",consulta_completa__11[[#This Row],[14 - Inst. Atuando no Local]]),0)</f>
        <v>0</v>
      </c>
      <c r="CT140" s="84" t="str">
        <f t="shared" si="86"/>
        <v/>
      </c>
      <c r="CU140" s="84">
        <f>IFERROR(FIND("EMPRESA ESPECIALIZADA EM ATENDIMENTO",consulta_completa__11[[#This Row],[14 - Inst. Atuando no Local]]),0)</f>
        <v>0</v>
      </c>
      <c r="CV140" s="84" t="str">
        <f t="shared" si="87"/>
        <v/>
      </c>
      <c r="CW140" s="84">
        <f>IFERROR(FIND("IBAMA",consulta_completa__11[[#This Row],[14 - Inst. Atuando no Local]]),0)</f>
        <v>0</v>
      </c>
      <c r="CX140" s="84" t="str">
        <f t="shared" si="88"/>
        <v/>
      </c>
      <c r="CY140" s="84" t="str">
        <f>IF(consulta_completa__11[[#This Row],[14 - Inst. Atuando no Local]]="","X","")</f>
        <v>X</v>
      </c>
      <c r="CZ140" s="84">
        <f>IFERROR(FIND("OUTRA (S)",consulta_completa__11[[#This Row],[14 - Inst. Atuando no Local]]),0)</f>
        <v>0</v>
      </c>
      <c r="DA140" s="84" t="str">
        <f t="shared" si="89"/>
        <v/>
      </c>
      <c r="DB140" s="35" t="str">
        <f t="shared" si="90"/>
        <v>Sim</v>
      </c>
      <c r="DC140" s="35" t="str">
        <f t="shared" si="91"/>
        <v>Não</v>
      </c>
      <c r="DD140" s="35" t="str">
        <f t="shared" si="92"/>
        <v>Sim</v>
      </c>
      <c r="DE140" s="87" t="str">
        <f t="shared" si="63"/>
        <v>Estadual</v>
      </c>
    </row>
    <row r="141" spans="1:109">
      <c r="A141" s="14">
        <v>202522872025</v>
      </c>
      <c r="B141" s="1">
        <v>45716</v>
      </c>
      <c r="C141" t="s">
        <v>160</v>
      </c>
      <c r="D141" t="s">
        <v>161</v>
      </c>
      <c r="E141" t="s">
        <v>162</v>
      </c>
      <c r="F141" t="s">
        <v>163</v>
      </c>
      <c r="G141" t="s">
        <v>113</v>
      </c>
      <c r="H141" t="s">
        <v>114</v>
      </c>
      <c r="I141" t="s">
        <v>114</v>
      </c>
      <c r="J141" t="s">
        <v>945</v>
      </c>
      <c r="K141" t="s">
        <v>1576</v>
      </c>
      <c r="L141" t="s">
        <v>166</v>
      </c>
      <c r="M141" t="s">
        <v>140</v>
      </c>
      <c r="N141" t="s">
        <v>119</v>
      </c>
      <c r="O141" t="s">
        <v>120</v>
      </c>
      <c r="P141" t="s">
        <v>200</v>
      </c>
      <c r="Q141" t="s">
        <v>122</v>
      </c>
      <c r="R141" t="s">
        <v>123</v>
      </c>
      <c r="S141" t="s">
        <v>113</v>
      </c>
      <c r="T141" t="s">
        <v>113</v>
      </c>
      <c r="U141" t="s">
        <v>1623</v>
      </c>
      <c r="V141" t="s">
        <v>1624</v>
      </c>
      <c r="Z141" t="s">
        <v>1625</v>
      </c>
      <c r="AA141" t="s">
        <v>1626</v>
      </c>
      <c r="AB141" t="s">
        <v>172</v>
      </c>
      <c r="AC141" t="s">
        <v>173</v>
      </c>
      <c r="AD141">
        <v>1</v>
      </c>
      <c r="AE141" t="s">
        <v>1627</v>
      </c>
      <c r="AF141" t="s">
        <v>113</v>
      </c>
      <c r="AG141" t="s">
        <v>113</v>
      </c>
      <c r="AH141" t="s">
        <v>131</v>
      </c>
      <c r="AI141" t="s">
        <v>132</v>
      </c>
      <c r="AJ141" t="s">
        <v>131</v>
      </c>
      <c r="AK141" t="s">
        <v>1628</v>
      </c>
      <c r="AL141" t="s">
        <v>113</v>
      </c>
      <c r="AM141" t="s">
        <v>176</v>
      </c>
      <c r="AN141" t="s">
        <v>1629</v>
      </c>
      <c r="AO141" t="s">
        <v>1630</v>
      </c>
      <c r="AP141">
        <v>41988207121</v>
      </c>
      <c r="AQ141" t="s">
        <v>178</v>
      </c>
      <c r="AR141" t="s">
        <v>113</v>
      </c>
      <c r="AS141" t="s">
        <v>113</v>
      </c>
      <c r="AT141" t="s">
        <v>113</v>
      </c>
      <c r="AU141" t="s">
        <v>113</v>
      </c>
      <c r="AW141" t="s">
        <v>113</v>
      </c>
      <c r="AX141" s="82">
        <f>IFERROR(FIND("Óbitos/feridos",consulta_completa__11[[#This Row],[13 - Ocorrências/Ambientes Atingidos]]),0)</f>
        <v>0</v>
      </c>
      <c r="AY141" s="83" t="str">
        <f t="shared" si="64"/>
        <v/>
      </c>
      <c r="AZ141" s="82">
        <f>IFERROR(FIND("População afetada/evacuada",consulta_completa__11[[#This Row],[13 - Ocorrências/Ambientes Atingidos]]),0)</f>
        <v>0</v>
      </c>
      <c r="BA141" s="82" t="str">
        <f t="shared" si="65"/>
        <v/>
      </c>
      <c r="BB141" s="82">
        <f>IFERROR(FIND("Suspensão de abastecimento de água",consulta_completa__11[[#This Row],[13 - Ocorrências/Ambientes Atingidos]]),0)</f>
        <v>0</v>
      </c>
      <c r="BC141" s="83" t="str">
        <f t="shared" si="93"/>
        <v/>
      </c>
      <c r="BD141" s="82">
        <f>IFERROR(FIND("Rio/córrego",consulta_completa__11[[#This Row],[13 - Ocorrências/Ambientes Atingidos]]),0)</f>
        <v>0</v>
      </c>
      <c r="BE141" s="83" t="str">
        <f t="shared" si="66"/>
        <v/>
      </c>
      <c r="BF141" s="82">
        <f>IFERROR(FIND("Lago",consulta_completa__11[[#This Row],[13 - Ocorrências/Ambientes Atingidos]]),0)</f>
        <v>0</v>
      </c>
      <c r="BG141" s="83" t="str">
        <f t="shared" si="67"/>
        <v/>
      </c>
      <c r="BH141" s="82">
        <f>IFERROR(FIND("Mar",consulta_completa__11[[#This Row],[13 - Ocorrências/Ambientes Atingidos]]),0)</f>
        <v>0</v>
      </c>
      <c r="BI141" s="83" t="str">
        <f t="shared" si="68"/>
        <v/>
      </c>
      <c r="BJ141" s="82">
        <f>IFERROR(FIND("Praia",consulta_completa__11[[#This Row],[13 - Ocorrências/Ambientes Atingidos]]),0)</f>
        <v>0</v>
      </c>
      <c r="BK141" s="83" t="str">
        <f t="shared" si="69"/>
        <v/>
      </c>
      <c r="BL141" s="82">
        <f>IFERROR(FIND("Solo",consulta_completa__11[[#This Row],[13 - Ocorrências/Ambientes Atingidos]]),0)</f>
        <v>1</v>
      </c>
      <c r="BM141" s="83" t="str">
        <f t="shared" si="70"/>
        <v>X</v>
      </c>
      <c r="BN141" s="82">
        <f>IFERROR(FIND("Águas subterrâneas",consulta_completa__11[[#This Row],[13 - Ocorrências/Ambientes Atingidos]]),0)</f>
        <v>0</v>
      </c>
      <c r="BO141" s="83" t="str">
        <f t="shared" si="71"/>
        <v/>
      </c>
      <c r="BP141" s="82">
        <f>IFERROR(FIND("Atmosfera",consulta_completa__11[[#This Row],[13 - Ocorrências/Ambientes Atingidos]]),0)</f>
        <v>0</v>
      </c>
      <c r="BQ141" s="83" t="str">
        <f t="shared" si="72"/>
        <v/>
      </c>
      <c r="BR141" s="82">
        <f>IFERROR(FIND("Flora",consulta_completa__11[[#This Row],[13 - Ocorrências/Ambientes Atingidos]]),0)</f>
        <v>0</v>
      </c>
      <c r="BS141" s="83" t="str">
        <f t="shared" si="73"/>
        <v/>
      </c>
      <c r="BT141" s="82">
        <f>IFERROR(FIND("Fauna",consulta_completa__11[[#This Row],[13 - Ocorrências/Ambientes Atingidos]]),0)</f>
        <v>0</v>
      </c>
      <c r="BU141" s="83" t="str">
        <f t="shared" si="74"/>
        <v/>
      </c>
      <c r="BV141" s="82">
        <f>IFERROR(FIND("UC federal",consulta_completa__11[[#This Row],[13 - Ocorrências/Ambientes Atingidos]]),0)</f>
        <v>0</v>
      </c>
      <c r="BW141" s="83" t="str">
        <f t="shared" si="75"/>
        <v/>
      </c>
      <c r="BX141" s="82">
        <f>IFERROR(FIND("UC estadual/municipal",consulta_completa__11[[#This Row],[13 - Ocorrências/Ambientes Atingidos]]),0)</f>
        <v>0</v>
      </c>
      <c r="BY141" s="83" t="str">
        <f t="shared" si="76"/>
        <v/>
      </c>
      <c r="BZ141" s="82">
        <f>IFERROR(FIND("Outro(s)",consulta_completa__11[[#This Row],[13 - Ocorrências/Ambientes Atingidos]]),0)</f>
        <v>0</v>
      </c>
      <c r="CA141" s="83" t="str">
        <f t="shared" si="77"/>
        <v/>
      </c>
      <c r="CB141" s="82">
        <f>IFERROR(FIND("Sem dano",consulta_completa__11[[#This Row],[13 - Ocorrências/Ambientes Atingidos]]),0)</f>
        <v>0</v>
      </c>
      <c r="CC141" s="83" t="str">
        <f t="shared" si="78"/>
        <v/>
      </c>
      <c r="CD141" s="82" t="str">
        <f>IF(consulta_completa__11[[#This Row],[13 - Ocorrências/Ambientes Atingidos]]="","X","")</f>
        <v/>
      </c>
      <c r="CE141" s="84">
        <f>IFERROR(FIND("IBAMA",consulta_completa__11[[#This Row],[14 - Inst. Atuando no Local]]),0)</f>
        <v>0</v>
      </c>
      <c r="CF141" s="84" t="str">
        <f t="shared" si="79"/>
        <v/>
      </c>
      <c r="CG141" s="84">
        <f>IFERROR(FIND("OEMA",consulta_completa__11[[#This Row],[14 - Inst. Atuando no Local]]),0)</f>
        <v>0</v>
      </c>
      <c r="CH141" s="84" t="str">
        <f t="shared" si="80"/>
        <v/>
      </c>
      <c r="CI141" s="84">
        <f>IFERROR(FIND("DEFESA CIVIL",consulta_completa__11[[#This Row],[14 - Inst. Atuando no Local]]),0)</f>
        <v>0</v>
      </c>
      <c r="CJ141" s="84" t="str">
        <f t="shared" si="81"/>
        <v/>
      </c>
      <c r="CK141" s="84">
        <f>IFERROR(FIND("CORPO DE BOMBEIROS",consulta_completa__11[[#This Row],[14 - Inst. Atuando no Local]]),0)</f>
        <v>0</v>
      </c>
      <c r="CL141" s="84" t="str">
        <f t="shared" si="82"/>
        <v/>
      </c>
      <c r="CM141" s="84">
        <f>IFERROR(FIND("POLÍCIA RODOVIÁRIA",consulta_completa__11[[#This Row],[14 - Inst. Atuando no Local]]),0)</f>
        <v>0</v>
      </c>
      <c r="CN141" s="84" t="str">
        <f t="shared" si="83"/>
        <v/>
      </c>
      <c r="CO141" s="84">
        <f>IFERROR(FIND("POLÍCIA MILITAR",consulta_completa__11[[#This Row],[14 - Inst. Atuando no Local]]),0)</f>
        <v>0</v>
      </c>
      <c r="CP141" s="84" t="str">
        <f t="shared" si="84"/>
        <v/>
      </c>
      <c r="CQ141" s="84">
        <f>IFERROR(FIND("POLÍCIA CIVIL",consulta_completa__11[[#This Row],[14 - Inst. Atuando no Local]]),0)</f>
        <v>0</v>
      </c>
      <c r="CR141" s="84" t="str">
        <f t="shared" si="85"/>
        <v/>
      </c>
      <c r="CS141" s="84">
        <f>IFERROR(FIND("MARINHA DO BRASIL",consulta_completa__11[[#This Row],[14 - Inst. Atuando no Local]]),0)</f>
        <v>0</v>
      </c>
      <c r="CT141" s="84" t="str">
        <f t="shared" si="86"/>
        <v/>
      </c>
      <c r="CU141" s="84">
        <f>IFERROR(FIND("EMPRESA ESPECIALIZADA EM ATENDIMENTO",consulta_completa__11[[#This Row],[14 - Inst. Atuando no Local]]),0)</f>
        <v>0</v>
      </c>
      <c r="CV141" s="84" t="str">
        <f t="shared" si="87"/>
        <v/>
      </c>
      <c r="CW141" s="84">
        <f>IFERROR(FIND("IBAMA",consulta_completa__11[[#This Row],[14 - Inst. Atuando no Local]]),0)</f>
        <v>0</v>
      </c>
      <c r="CX141" s="84" t="str">
        <f t="shared" si="88"/>
        <v/>
      </c>
      <c r="CY141" s="84" t="str">
        <f>IF(consulta_completa__11[[#This Row],[14 - Inst. Atuando no Local]]="","X","")</f>
        <v/>
      </c>
      <c r="CZ141" s="84">
        <f>IFERROR(FIND("OUTRA (S)",consulta_completa__11[[#This Row],[14 - Inst. Atuando no Local]]),0)</f>
        <v>0</v>
      </c>
      <c r="DA141" s="84" t="str">
        <f t="shared" si="89"/>
        <v/>
      </c>
      <c r="DB141" s="35" t="str">
        <f t="shared" si="90"/>
        <v>Sim</v>
      </c>
      <c r="DC141" s="35" t="str">
        <f t="shared" si="91"/>
        <v>Não</v>
      </c>
      <c r="DD141" s="35" t="str">
        <f t="shared" si="92"/>
        <v>Sim</v>
      </c>
      <c r="DE141" s="87" t="str">
        <f t="shared" si="63"/>
        <v>Federal</v>
      </c>
    </row>
    <row r="142" spans="1:109">
      <c r="A142" s="14">
        <v>20253272040</v>
      </c>
      <c r="B142" s="1">
        <v>45717</v>
      </c>
      <c r="C142" t="s">
        <v>109</v>
      </c>
      <c r="D142" t="s">
        <v>110</v>
      </c>
      <c r="E142" t="s">
        <v>139</v>
      </c>
      <c r="F142" t="s">
        <v>139</v>
      </c>
      <c r="G142" t="s">
        <v>113</v>
      </c>
      <c r="H142" t="s">
        <v>114</v>
      </c>
      <c r="I142" t="s">
        <v>114</v>
      </c>
      <c r="J142" t="s">
        <v>113</v>
      </c>
      <c r="K142" t="s">
        <v>114</v>
      </c>
      <c r="L142" t="s">
        <v>114</v>
      </c>
      <c r="M142" t="s">
        <v>118</v>
      </c>
      <c r="N142" t="s">
        <v>119</v>
      </c>
      <c r="O142" t="s">
        <v>239</v>
      </c>
      <c r="P142" t="s">
        <v>229</v>
      </c>
      <c r="Q142" t="s">
        <v>143</v>
      </c>
      <c r="R142" t="s">
        <v>123</v>
      </c>
      <c r="S142" t="s">
        <v>124</v>
      </c>
      <c r="T142" t="s">
        <v>1631</v>
      </c>
      <c r="U142" t="s">
        <v>1632</v>
      </c>
      <c r="V142" t="s">
        <v>1633</v>
      </c>
      <c r="Z142" t="s">
        <v>1634</v>
      </c>
      <c r="AA142" t="s">
        <v>113</v>
      </c>
      <c r="AB142" t="s">
        <v>206</v>
      </c>
      <c r="AC142" t="s">
        <v>482</v>
      </c>
      <c r="AD142">
        <v>1</v>
      </c>
      <c r="AE142" t="s">
        <v>668</v>
      </c>
      <c r="AF142" t="s">
        <v>113</v>
      </c>
      <c r="AG142" t="s">
        <v>113</v>
      </c>
      <c r="AH142" t="s">
        <v>131</v>
      </c>
      <c r="AI142" t="s">
        <v>132</v>
      </c>
      <c r="AJ142" t="s">
        <v>131</v>
      </c>
      <c r="AK142" t="s">
        <v>1635</v>
      </c>
      <c r="AL142" t="s">
        <v>1636</v>
      </c>
      <c r="AM142" t="s">
        <v>485</v>
      </c>
      <c r="AN142" t="s">
        <v>206</v>
      </c>
      <c r="AO142" t="s">
        <v>113</v>
      </c>
      <c r="AP142">
        <v>2732951305</v>
      </c>
      <c r="AQ142" t="s">
        <v>486</v>
      </c>
      <c r="AR142" t="s">
        <v>113</v>
      </c>
      <c r="AS142" t="s">
        <v>113</v>
      </c>
      <c r="AT142" t="s">
        <v>113</v>
      </c>
      <c r="AU142" t="s">
        <v>113</v>
      </c>
      <c r="AW142" t="s">
        <v>113</v>
      </c>
      <c r="AX142" s="82">
        <f>IFERROR(FIND("Óbitos/feridos",consulta_completa__11[[#This Row],[13 - Ocorrências/Ambientes Atingidos]]),0)</f>
        <v>0</v>
      </c>
      <c r="AY142" s="83" t="str">
        <f t="shared" si="64"/>
        <v/>
      </c>
      <c r="AZ142" s="82">
        <f>IFERROR(FIND("População afetada/evacuada",consulta_completa__11[[#This Row],[13 - Ocorrências/Ambientes Atingidos]]),0)</f>
        <v>0</v>
      </c>
      <c r="BA142" s="82" t="str">
        <f t="shared" si="65"/>
        <v/>
      </c>
      <c r="BB142" s="82">
        <f>IFERROR(FIND("Suspensão de abastecimento de água",consulta_completa__11[[#This Row],[13 - Ocorrências/Ambientes Atingidos]]),0)</f>
        <v>0</v>
      </c>
      <c r="BC142" s="83" t="str">
        <f t="shared" si="93"/>
        <v/>
      </c>
      <c r="BD142" s="82">
        <f>IFERROR(FIND("Rio/córrego",consulta_completa__11[[#This Row],[13 - Ocorrências/Ambientes Atingidos]]),0)</f>
        <v>0</v>
      </c>
      <c r="BE142" s="83" t="str">
        <f t="shared" si="66"/>
        <v/>
      </c>
      <c r="BF142" s="82">
        <f>IFERROR(FIND("Lago",consulta_completa__11[[#This Row],[13 - Ocorrências/Ambientes Atingidos]]),0)</f>
        <v>0</v>
      </c>
      <c r="BG142" s="83" t="str">
        <f t="shared" si="67"/>
        <v/>
      </c>
      <c r="BH142" s="82">
        <f>IFERROR(FIND("Mar",consulta_completa__11[[#This Row],[13 - Ocorrências/Ambientes Atingidos]]),0)</f>
        <v>1</v>
      </c>
      <c r="BI142" s="83" t="str">
        <f t="shared" si="68"/>
        <v>X</v>
      </c>
      <c r="BJ142" s="82">
        <f>IFERROR(FIND("Praia",consulta_completa__11[[#This Row],[13 - Ocorrências/Ambientes Atingidos]]),0)</f>
        <v>0</v>
      </c>
      <c r="BK142" s="83" t="str">
        <f t="shared" si="69"/>
        <v/>
      </c>
      <c r="BL142" s="82">
        <f>IFERROR(FIND("Solo",consulta_completa__11[[#This Row],[13 - Ocorrências/Ambientes Atingidos]]),0)</f>
        <v>0</v>
      </c>
      <c r="BM142" s="83" t="str">
        <f t="shared" si="70"/>
        <v/>
      </c>
      <c r="BN142" s="82">
        <f>IFERROR(FIND("Águas subterrâneas",consulta_completa__11[[#This Row],[13 - Ocorrências/Ambientes Atingidos]]),0)</f>
        <v>0</v>
      </c>
      <c r="BO142" s="83" t="str">
        <f t="shared" si="71"/>
        <v/>
      </c>
      <c r="BP142" s="82">
        <f>IFERROR(FIND("Atmosfera",consulta_completa__11[[#This Row],[13 - Ocorrências/Ambientes Atingidos]]),0)</f>
        <v>0</v>
      </c>
      <c r="BQ142" s="83" t="str">
        <f t="shared" si="72"/>
        <v/>
      </c>
      <c r="BR142" s="82">
        <f>IFERROR(FIND("Flora",consulta_completa__11[[#This Row],[13 - Ocorrências/Ambientes Atingidos]]),0)</f>
        <v>0</v>
      </c>
      <c r="BS142" s="83" t="str">
        <f t="shared" si="73"/>
        <v/>
      </c>
      <c r="BT142" s="82">
        <f>IFERROR(FIND("Fauna",consulta_completa__11[[#This Row],[13 - Ocorrências/Ambientes Atingidos]]),0)</f>
        <v>0</v>
      </c>
      <c r="BU142" s="83" t="str">
        <f t="shared" si="74"/>
        <v/>
      </c>
      <c r="BV142" s="82">
        <f>IFERROR(FIND("UC federal",consulta_completa__11[[#This Row],[13 - Ocorrências/Ambientes Atingidos]]),0)</f>
        <v>0</v>
      </c>
      <c r="BW142" s="83" t="str">
        <f t="shared" si="75"/>
        <v/>
      </c>
      <c r="BX142" s="82">
        <f>IFERROR(FIND("UC estadual/municipal",consulta_completa__11[[#This Row],[13 - Ocorrências/Ambientes Atingidos]]),0)</f>
        <v>0</v>
      </c>
      <c r="BY142" s="83" t="str">
        <f t="shared" si="76"/>
        <v/>
      </c>
      <c r="BZ142" s="82">
        <f>IFERROR(FIND("Outro(s)",consulta_completa__11[[#This Row],[13 - Ocorrências/Ambientes Atingidos]]),0)</f>
        <v>0</v>
      </c>
      <c r="CA142" s="83" t="str">
        <f t="shared" si="77"/>
        <v/>
      </c>
      <c r="CB142" s="82">
        <f>IFERROR(FIND("Sem dano",consulta_completa__11[[#This Row],[13 - Ocorrências/Ambientes Atingidos]]),0)</f>
        <v>0</v>
      </c>
      <c r="CC142" s="83" t="str">
        <f t="shared" si="78"/>
        <v/>
      </c>
      <c r="CD142" s="82" t="str">
        <f>IF(consulta_completa__11[[#This Row],[13 - Ocorrências/Ambientes Atingidos]]="","X","")</f>
        <v/>
      </c>
      <c r="CE142" s="84">
        <f>IFERROR(FIND("IBAMA",consulta_completa__11[[#This Row],[14 - Inst. Atuando no Local]]),0)</f>
        <v>0</v>
      </c>
      <c r="CF142" s="84" t="str">
        <f t="shared" si="79"/>
        <v/>
      </c>
      <c r="CG142" s="84">
        <f>IFERROR(FIND("OEMA",consulta_completa__11[[#This Row],[14 - Inst. Atuando no Local]]),0)</f>
        <v>0</v>
      </c>
      <c r="CH142" s="84" t="str">
        <f t="shared" si="80"/>
        <v/>
      </c>
      <c r="CI142" s="84">
        <f>IFERROR(FIND("DEFESA CIVIL",consulta_completa__11[[#This Row],[14 - Inst. Atuando no Local]]),0)</f>
        <v>0</v>
      </c>
      <c r="CJ142" s="84" t="str">
        <f t="shared" si="81"/>
        <v/>
      </c>
      <c r="CK142" s="84">
        <f>IFERROR(FIND("CORPO DE BOMBEIROS",consulta_completa__11[[#This Row],[14 - Inst. Atuando no Local]]),0)</f>
        <v>0</v>
      </c>
      <c r="CL142" s="84" t="str">
        <f t="shared" si="82"/>
        <v/>
      </c>
      <c r="CM142" s="84">
        <f>IFERROR(FIND("POLÍCIA RODOVIÁRIA",consulta_completa__11[[#This Row],[14 - Inst. Atuando no Local]]),0)</f>
        <v>0</v>
      </c>
      <c r="CN142" s="84" t="str">
        <f t="shared" si="83"/>
        <v/>
      </c>
      <c r="CO142" s="84">
        <f>IFERROR(FIND("POLÍCIA MILITAR",consulta_completa__11[[#This Row],[14 - Inst. Atuando no Local]]),0)</f>
        <v>0</v>
      </c>
      <c r="CP142" s="84" t="str">
        <f t="shared" si="84"/>
        <v/>
      </c>
      <c r="CQ142" s="84">
        <f>IFERROR(FIND("POLÍCIA CIVIL",consulta_completa__11[[#This Row],[14 - Inst. Atuando no Local]]),0)</f>
        <v>0</v>
      </c>
      <c r="CR142" s="84" t="str">
        <f t="shared" si="85"/>
        <v/>
      </c>
      <c r="CS142" s="84">
        <f>IFERROR(FIND("MARINHA DO BRASIL",consulta_completa__11[[#This Row],[14 - Inst. Atuando no Local]]),0)</f>
        <v>0</v>
      </c>
      <c r="CT142" s="84" t="str">
        <f t="shared" si="86"/>
        <v/>
      </c>
      <c r="CU142" s="84">
        <f>IFERROR(FIND("EMPRESA ESPECIALIZADA EM ATENDIMENTO",consulta_completa__11[[#This Row],[14 - Inst. Atuando no Local]]),0)</f>
        <v>0</v>
      </c>
      <c r="CV142" s="84" t="str">
        <f t="shared" si="87"/>
        <v/>
      </c>
      <c r="CW142" s="84">
        <f>IFERROR(FIND("IBAMA",consulta_completa__11[[#This Row],[14 - Inst. Atuando no Local]]),0)</f>
        <v>0</v>
      </c>
      <c r="CX142" s="84" t="str">
        <f t="shared" si="88"/>
        <v/>
      </c>
      <c r="CY142" s="84" t="str">
        <f>IF(consulta_completa__11[[#This Row],[14 - Inst. Atuando no Local]]="","X","")</f>
        <v/>
      </c>
      <c r="CZ142" s="84">
        <f>IFERROR(FIND("OUTRA (S)",consulta_completa__11[[#This Row],[14 - Inst. Atuando no Local]]),0)</f>
        <v>0</v>
      </c>
      <c r="DA142" s="84" t="str">
        <f t="shared" si="89"/>
        <v/>
      </c>
      <c r="DB142" s="35" t="str">
        <f t="shared" si="90"/>
        <v>Sim</v>
      </c>
      <c r="DC142" s="35" t="str">
        <f t="shared" si="91"/>
        <v>Não</v>
      </c>
      <c r="DD142" s="35" t="str">
        <f t="shared" si="92"/>
        <v>Sim</v>
      </c>
      <c r="DE142" s="87" t="str">
        <f t="shared" si="63"/>
        <v>Federal</v>
      </c>
    </row>
    <row r="143" spans="1:109">
      <c r="A143" s="14">
        <v>20253361228</v>
      </c>
      <c r="B143" s="1">
        <v>45717</v>
      </c>
      <c r="C143" t="s">
        <v>1637</v>
      </c>
      <c r="D143" t="s">
        <v>180</v>
      </c>
      <c r="E143" t="s">
        <v>286</v>
      </c>
      <c r="F143" t="s">
        <v>112</v>
      </c>
      <c r="G143" t="s">
        <v>1328</v>
      </c>
      <c r="H143" t="s">
        <v>1638</v>
      </c>
      <c r="I143" t="s">
        <v>648</v>
      </c>
      <c r="J143" t="s">
        <v>113</v>
      </c>
      <c r="K143" t="s">
        <v>114</v>
      </c>
      <c r="L143" t="s">
        <v>114</v>
      </c>
      <c r="M143" t="s">
        <v>140</v>
      </c>
      <c r="N143" t="s">
        <v>650</v>
      </c>
      <c r="O143" t="s">
        <v>120</v>
      </c>
      <c r="P143" t="s">
        <v>229</v>
      </c>
      <c r="Q143" t="s">
        <v>122</v>
      </c>
      <c r="R143" t="s">
        <v>123</v>
      </c>
      <c r="S143" t="s">
        <v>113</v>
      </c>
      <c r="T143" t="s">
        <v>1639</v>
      </c>
      <c r="U143" t="s">
        <v>1640</v>
      </c>
      <c r="V143" t="s">
        <v>1641</v>
      </c>
      <c r="Z143" t="s">
        <v>1642</v>
      </c>
      <c r="AA143" t="s">
        <v>1643</v>
      </c>
      <c r="AB143" t="s">
        <v>1644</v>
      </c>
      <c r="AC143" t="s">
        <v>1645</v>
      </c>
      <c r="AD143">
        <v>0</v>
      </c>
      <c r="AE143" t="s">
        <v>1646</v>
      </c>
      <c r="AF143" t="s">
        <v>113</v>
      </c>
      <c r="AG143" t="s">
        <v>113</v>
      </c>
      <c r="AH143" t="s">
        <v>194</v>
      </c>
      <c r="AI143" t="s">
        <v>132</v>
      </c>
      <c r="AJ143" t="s">
        <v>132</v>
      </c>
      <c r="AK143" t="s">
        <v>113</v>
      </c>
      <c r="AL143" t="s">
        <v>1647</v>
      </c>
      <c r="AM143" t="s">
        <v>692</v>
      </c>
      <c r="AN143" t="s">
        <v>1543</v>
      </c>
      <c r="AO143" t="s">
        <v>1648</v>
      </c>
      <c r="AP143">
        <v>6236238900</v>
      </c>
      <c r="AQ143" t="s">
        <v>695</v>
      </c>
      <c r="AR143" t="s">
        <v>113</v>
      </c>
      <c r="AS143" t="s">
        <v>113</v>
      </c>
      <c r="AT143" t="s">
        <v>113</v>
      </c>
      <c r="AU143" t="s">
        <v>113</v>
      </c>
      <c r="AW143" t="s">
        <v>113</v>
      </c>
      <c r="AX143" s="82">
        <f>IFERROR(FIND("Óbitos/feridos",consulta_completa__11[[#This Row],[13 - Ocorrências/Ambientes Atingidos]]),0)</f>
        <v>0</v>
      </c>
      <c r="AY143" s="83" t="str">
        <f t="shared" si="64"/>
        <v/>
      </c>
      <c r="AZ143" s="82">
        <f>IFERROR(FIND("População afetada/evacuada",consulta_completa__11[[#This Row],[13 - Ocorrências/Ambientes Atingidos]]),0)</f>
        <v>0</v>
      </c>
      <c r="BA143" s="82" t="str">
        <f t="shared" si="65"/>
        <v/>
      </c>
      <c r="BB143" s="82">
        <f>IFERROR(FIND("Suspensão de abastecimento de água",consulta_completa__11[[#This Row],[13 - Ocorrências/Ambientes Atingidos]]),0)</f>
        <v>0</v>
      </c>
      <c r="BC143" s="83" t="str">
        <f t="shared" si="93"/>
        <v/>
      </c>
      <c r="BD143" s="82">
        <f>IFERROR(FIND("Rio/córrego",consulta_completa__11[[#This Row],[13 - Ocorrências/Ambientes Atingidos]]),0)</f>
        <v>0</v>
      </c>
      <c r="BE143" s="83" t="str">
        <f t="shared" si="66"/>
        <v/>
      </c>
      <c r="BF143" s="82">
        <f>IFERROR(FIND("Lago",consulta_completa__11[[#This Row],[13 - Ocorrências/Ambientes Atingidos]]),0)</f>
        <v>0</v>
      </c>
      <c r="BG143" s="83" t="str">
        <f t="shared" si="67"/>
        <v/>
      </c>
      <c r="BH143" s="82">
        <f>IFERROR(FIND("Mar",consulta_completa__11[[#This Row],[13 - Ocorrências/Ambientes Atingidos]]),0)</f>
        <v>0</v>
      </c>
      <c r="BI143" s="83" t="str">
        <f t="shared" si="68"/>
        <v/>
      </c>
      <c r="BJ143" s="82">
        <f>IFERROR(FIND("Praia",consulta_completa__11[[#This Row],[13 - Ocorrências/Ambientes Atingidos]]),0)</f>
        <v>0</v>
      </c>
      <c r="BK143" s="83" t="str">
        <f t="shared" si="69"/>
        <v/>
      </c>
      <c r="BL143" s="82">
        <f>IFERROR(FIND("Solo",consulta_completa__11[[#This Row],[13 - Ocorrências/Ambientes Atingidos]]),0)</f>
        <v>1</v>
      </c>
      <c r="BM143" s="83" t="str">
        <f t="shared" si="70"/>
        <v>X</v>
      </c>
      <c r="BN143" s="82">
        <f>IFERROR(FIND("Águas subterrâneas",consulta_completa__11[[#This Row],[13 - Ocorrências/Ambientes Atingidos]]),0)</f>
        <v>0</v>
      </c>
      <c r="BO143" s="83" t="str">
        <f t="shared" si="71"/>
        <v/>
      </c>
      <c r="BP143" s="82">
        <f>IFERROR(FIND("Atmosfera",consulta_completa__11[[#This Row],[13 - Ocorrências/Ambientes Atingidos]]),0)</f>
        <v>0</v>
      </c>
      <c r="BQ143" s="83" t="str">
        <f t="shared" si="72"/>
        <v/>
      </c>
      <c r="BR143" s="82">
        <f>IFERROR(FIND("Flora",consulta_completa__11[[#This Row],[13 - Ocorrências/Ambientes Atingidos]]),0)</f>
        <v>0</v>
      </c>
      <c r="BS143" s="83" t="str">
        <f t="shared" si="73"/>
        <v/>
      </c>
      <c r="BT143" s="82">
        <f>IFERROR(FIND("Fauna",consulta_completa__11[[#This Row],[13 - Ocorrências/Ambientes Atingidos]]),0)</f>
        <v>0</v>
      </c>
      <c r="BU143" s="83" t="str">
        <f t="shared" si="74"/>
        <v/>
      </c>
      <c r="BV143" s="82">
        <f>IFERROR(FIND("UC federal",consulta_completa__11[[#This Row],[13 - Ocorrências/Ambientes Atingidos]]),0)</f>
        <v>0</v>
      </c>
      <c r="BW143" s="83" t="str">
        <f t="shared" si="75"/>
        <v/>
      </c>
      <c r="BX143" s="82">
        <f>IFERROR(FIND("UC estadual/municipal",consulta_completa__11[[#This Row],[13 - Ocorrências/Ambientes Atingidos]]),0)</f>
        <v>0</v>
      </c>
      <c r="BY143" s="83" t="str">
        <f t="shared" si="76"/>
        <v/>
      </c>
      <c r="BZ143" s="82">
        <f>IFERROR(FIND("Outro(s)",consulta_completa__11[[#This Row],[13 - Ocorrências/Ambientes Atingidos]]),0)</f>
        <v>0</v>
      </c>
      <c r="CA143" s="83" t="str">
        <f t="shared" si="77"/>
        <v/>
      </c>
      <c r="CB143" s="82">
        <f>IFERROR(FIND("Sem dano",consulta_completa__11[[#This Row],[13 - Ocorrências/Ambientes Atingidos]]),0)</f>
        <v>0</v>
      </c>
      <c r="CC143" s="83" t="str">
        <f t="shared" si="78"/>
        <v/>
      </c>
      <c r="CD143" s="82" t="str">
        <f>IF(consulta_completa__11[[#This Row],[13 - Ocorrências/Ambientes Atingidos]]="","X","")</f>
        <v/>
      </c>
      <c r="CE143" s="84">
        <f>IFERROR(FIND("IBAMA",consulta_completa__11[[#This Row],[14 - Inst. Atuando no Local]]),0)</f>
        <v>0</v>
      </c>
      <c r="CF143" s="84" t="str">
        <f t="shared" si="79"/>
        <v/>
      </c>
      <c r="CG143" s="84">
        <f>IFERROR(FIND("OEMA",consulta_completa__11[[#This Row],[14 - Inst. Atuando no Local]]),0)</f>
        <v>0</v>
      </c>
      <c r="CH143" s="84" t="str">
        <f t="shared" si="80"/>
        <v/>
      </c>
      <c r="CI143" s="84">
        <f>IFERROR(FIND("DEFESA CIVIL",consulta_completa__11[[#This Row],[14 - Inst. Atuando no Local]]),0)</f>
        <v>0</v>
      </c>
      <c r="CJ143" s="84" t="str">
        <f t="shared" si="81"/>
        <v/>
      </c>
      <c r="CK143" s="84">
        <f>IFERROR(FIND("CORPO DE BOMBEIROS",consulta_completa__11[[#This Row],[14 - Inst. Atuando no Local]]),0)</f>
        <v>0</v>
      </c>
      <c r="CL143" s="84" t="str">
        <f t="shared" si="82"/>
        <v/>
      </c>
      <c r="CM143" s="84">
        <f>IFERROR(FIND("POLÍCIA RODOVIÁRIA",consulta_completa__11[[#This Row],[14 - Inst. Atuando no Local]]),0)</f>
        <v>0</v>
      </c>
      <c r="CN143" s="84" t="str">
        <f t="shared" si="83"/>
        <v/>
      </c>
      <c r="CO143" s="84">
        <f>IFERROR(FIND("POLÍCIA MILITAR",consulta_completa__11[[#This Row],[14 - Inst. Atuando no Local]]),0)</f>
        <v>0</v>
      </c>
      <c r="CP143" s="84" t="str">
        <f t="shared" si="84"/>
        <v/>
      </c>
      <c r="CQ143" s="84">
        <f>IFERROR(FIND("POLÍCIA CIVIL",consulta_completa__11[[#This Row],[14 - Inst. Atuando no Local]]),0)</f>
        <v>0</v>
      </c>
      <c r="CR143" s="84" t="str">
        <f t="shared" si="85"/>
        <v/>
      </c>
      <c r="CS143" s="84">
        <f>IFERROR(FIND("MARINHA DO BRASIL",consulta_completa__11[[#This Row],[14 - Inst. Atuando no Local]]),0)</f>
        <v>0</v>
      </c>
      <c r="CT143" s="84" t="str">
        <f t="shared" si="86"/>
        <v/>
      </c>
      <c r="CU143" s="84">
        <f>IFERROR(FIND("EMPRESA ESPECIALIZADA EM ATENDIMENTO",consulta_completa__11[[#This Row],[14 - Inst. Atuando no Local]]),0)</f>
        <v>0</v>
      </c>
      <c r="CV143" s="84" t="str">
        <f t="shared" si="87"/>
        <v/>
      </c>
      <c r="CW143" s="84">
        <f>IFERROR(FIND("IBAMA",consulta_completa__11[[#This Row],[14 - Inst. Atuando no Local]]),0)</f>
        <v>0</v>
      </c>
      <c r="CX143" s="84" t="str">
        <f t="shared" si="88"/>
        <v/>
      </c>
      <c r="CY143" s="84" t="str">
        <f>IF(consulta_completa__11[[#This Row],[14 - Inst. Atuando no Local]]="","X","")</f>
        <v/>
      </c>
      <c r="CZ143" s="84">
        <f>IFERROR(FIND("OUTRA (S)",consulta_completa__11[[#This Row],[14 - Inst. Atuando no Local]]),0)</f>
        <v>0</v>
      </c>
      <c r="DA143" s="84" t="str">
        <f t="shared" si="89"/>
        <v/>
      </c>
      <c r="DB143" s="35" t="str">
        <f t="shared" si="90"/>
        <v>Sim</v>
      </c>
      <c r="DC143" s="35" t="str">
        <f t="shared" si="91"/>
        <v>Não</v>
      </c>
      <c r="DD143" s="35" t="str">
        <f t="shared" si="92"/>
        <v>Sim</v>
      </c>
      <c r="DE143" s="87" t="str">
        <f t="shared" si="63"/>
        <v>Sem informação</v>
      </c>
    </row>
    <row r="144" spans="1:109">
      <c r="A144" s="14">
        <v>20253310811</v>
      </c>
      <c r="B144" s="1">
        <v>45718</v>
      </c>
      <c r="C144" t="s">
        <v>109</v>
      </c>
      <c r="D144" t="s">
        <v>110</v>
      </c>
      <c r="E144" t="s">
        <v>111</v>
      </c>
      <c r="F144" t="s">
        <v>112</v>
      </c>
      <c r="G144" t="s">
        <v>113</v>
      </c>
      <c r="H144" t="s">
        <v>114</v>
      </c>
      <c r="I144" t="s">
        <v>114</v>
      </c>
      <c r="J144" t="s">
        <v>1649</v>
      </c>
      <c r="K144" t="s">
        <v>1650</v>
      </c>
      <c r="L144" t="s">
        <v>323</v>
      </c>
      <c r="M144" t="s">
        <v>118</v>
      </c>
      <c r="N144" t="s">
        <v>119</v>
      </c>
      <c r="O144" t="s">
        <v>239</v>
      </c>
      <c r="P144" t="s">
        <v>272</v>
      </c>
      <c r="Q144" t="s">
        <v>143</v>
      </c>
      <c r="R144" t="s">
        <v>123</v>
      </c>
      <c r="S144" t="s">
        <v>113</v>
      </c>
      <c r="T144" t="s">
        <v>600</v>
      </c>
      <c r="U144" t="s">
        <v>1651</v>
      </c>
      <c r="V144" t="s">
        <v>1652</v>
      </c>
      <c r="Z144" t="s">
        <v>1653</v>
      </c>
      <c r="AA144" t="s">
        <v>113</v>
      </c>
      <c r="AB144" t="s">
        <v>206</v>
      </c>
      <c r="AC144" t="s">
        <v>207</v>
      </c>
      <c r="AD144">
        <v>1</v>
      </c>
      <c r="AE144" t="s">
        <v>568</v>
      </c>
      <c r="AF144" t="s">
        <v>113</v>
      </c>
      <c r="AG144" t="s">
        <v>113</v>
      </c>
      <c r="AH144" t="s">
        <v>131</v>
      </c>
      <c r="AI144" t="s">
        <v>132</v>
      </c>
      <c r="AJ144" t="s">
        <v>131</v>
      </c>
      <c r="AK144" t="s">
        <v>1654</v>
      </c>
      <c r="AL144" t="s">
        <v>1655</v>
      </c>
      <c r="AM144" t="s">
        <v>210</v>
      </c>
      <c r="AN144" t="s">
        <v>206</v>
      </c>
      <c r="AO144" t="s">
        <v>113</v>
      </c>
      <c r="AP144">
        <v>2732951305</v>
      </c>
      <c r="AQ144" t="s">
        <v>211</v>
      </c>
      <c r="AR144" t="s">
        <v>113</v>
      </c>
      <c r="AS144" t="s">
        <v>113</v>
      </c>
      <c r="AT144" t="s">
        <v>113</v>
      </c>
      <c r="AU144" t="s">
        <v>113</v>
      </c>
      <c r="AW144" t="s">
        <v>113</v>
      </c>
      <c r="AX144" s="82">
        <f>IFERROR(FIND("Óbitos/feridos",consulta_completa__11[[#This Row],[13 - Ocorrências/Ambientes Atingidos]]),0)</f>
        <v>0</v>
      </c>
      <c r="AY144" s="83" t="str">
        <f t="shared" si="64"/>
        <v/>
      </c>
      <c r="AZ144" s="82">
        <f>IFERROR(FIND("População afetada/evacuada",consulta_completa__11[[#This Row],[13 - Ocorrências/Ambientes Atingidos]]),0)</f>
        <v>0</v>
      </c>
      <c r="BA144" s="82" t="str">
        <f t="shared" si="65"/>
        <v/>
      </c>
      <c r="BB144" s="82">
        <f>IFERROR(FIND("Suspensão de abastecimento de água",consulta_completa__11[[#This Row],[13 - Ocorrências/Ambientes Atingidos]]),0)</f>
        <v>0</v>
      </c>
      <c r="BC144" s="83" t="str">
        <f t="shared" si="93"/>
        <v/>
      </c>
      <c r="BD144" s="82">
        <f>IFERROR(FIND("Rio/córrego",consulta_completa__11[[#This Row],[13 - Ocorrências/Ambientes Atingidos]]),0)</f>
        <v>0</v>
      </c>
      <c r="BE144" s="83" t="str">
        <f t="shared" si="66"/>
        <v/>
      </c>
      <c r="BF144" s="82">
        <f>IFERROR(FIND("Lago",consulta_completa__11[[#This Row],[13 - Ocorrências/Ambientes Atingidos]]),0)</f>
        <v>0</v>
      </c>
      <c r="BG144" s="83" t="str">
        <f t="shared" si="67"/>
        <v/>
      </c>
      <c r="BH144" s="82">
        <f>IFERROR(FIND("Mar",consulta_completa__11[[#This Row],[13 - Ocorrências/Ambientes Atingidos]]),0)</f>
        <v>1</v>
      </c>
      <c r="BI144" s="83" t="str">
        <f t="shared" si="68"/>
        <v>X</v>
      </c>
      <c r="BJ144" s="82">
        <f>IFERROR(FIND("Praia",consulta_completa__11[[#This Row],[13 - Ocorrências/Ambientes Atingidos]]),0)</f>
        <v>0</v>
      </c>
      <c r="BK144" s="83" t="str">
        <f t="shared" si="69"/>
        <v/>
      </c>
      <c r="BL144" s="82">
        <f>IFERROR(FIND("Solo",consulta_completa__11[[#This Row],[13 - Ocorrências/Ambientes Atingidos]]),0)</f>
        <v>0</v>
      </c>
      <c r="BM144" s="83" t="str">
        <f t="shared" si="70"/>
        <v/>
      </c>
      <c r="BN144" s="82">
        <f>IFERROR(FIND("Águas subterrâneas",consulta_completa__11[[#This Row],[13 - Ocorrências/Ambientes Atingidos]]),0)</f>
        <v>0</v>
      </c>
      <c r="BO144" s="83" t="str">
        <f t="shared" si="71"/>
        <v/>
      </c>
      <c r="BP144" s="82">
        <f>IFERROR(FIND("Atmosfera",consulta_completa__11[[#This Row],[13 - Ocorrências/Ambientes Atingidos]]),0)</f>
        <v>0</v>
      </c>
      <c r="BQ144" s="83" t="str">
        <f t="shared" si="72"/>
        <v/>
      </c>
      <c r="BR144" s="82">
        <f>IFERROR(FIND("Flora",consulta_completa__11[[#This Row],[13 - Ocorrências/Ambientes Atingidos]]),0)</f>
        <v>0</v>
      </c>
      <c r="BS144" s="83" t="str">
        <f t="shared" si="73"/>
        <v/>
      </c>
      <c r="BT144" s="82">
        <f>IFERROR(FIND("Fauna",consulta_completa__11[[#This Row],[13 - Ocorrências/Ambientes Atingidos]]),0)</f>
        <v>0</v>
      </c>
      <c r="BU144" s="83" t="str">
        <f t="shared" si="74"/>
        <v/>
      </c>
      <c r="BV144" s="82">
        <f>IFERROR(FIND("UC federal",consulta_completa__11[[#This Row],[13 - Ocorrências/Ambientes Atingidos]]),0)</f>
        <v>0</v>
      </c>
      <c r="BW144" s="83" t="str">
        <f t="shared" si="75"/>
        <v/>
      </c>
      <c r="BX144" s="82">
        <f>IFERROR(FIND("UC estadual/municipal",consulta_completa__11[[#This Row],[13 - Ocorrências/Ambientes Atingidos]]),0)</f>
        <v>0</v>
      </c>
      <c r="BY144" s="83" t="str">
        <f t="shared" si="76"/>
        <v/>
      </c>
      <c r="BZ144" s="82">
        <f>IFERROR(FIND("Outro(s)",consulta_completa__11[[#This Row],[13 - Ocorrências/Ambientes Atingidos]]),0)</f>
        <v>0</v>
      </c>
      <c r="CA144" s="83" t="str">
        <f t="shared" si="77"/>
        <v/>
      </c>
      <c r="CB144" s="82">
        <f>IFERROR(FIND("Sem dano",consulta_completa__11[[#This Row],[13 - Ocorrências/Ambientes Atingidos]]),0)</f>
        <v>0</v>
      </c>
      <c r="CC144" s="83" t="str">
        <f t="shared" si="78"/>
        <v/>
      </c>
      <c r="CD144" s="82" t="str">
        <f>IF(consulta_completa__11[[#This Row],[13 - Ocorrências/Ambientes Atingidos]]="","X","")</f>
        <v/>
      </c>
      <c r="CE144" s="84">
        <f>IFERROR(FIND("IBAMA",consulta_completa__11[[#This Row],[14 - Inst. Atuando no Local]]),0)</f>
        <v>0</v>
      </c>
      <c r="CF144" s="84" t="str">
        <f t="shared" si="79"/>
        <v/>
      </c>
      <c r="CG144" s="84">
        <f>IFERROR(FIND("OEMA",consulta_completa__11[[#This Row],[14 - Inst. Atuando no Local]]),0)</f>
        <v>0</v>
      </c>
      <c r="CH144" s="84" t="str">
        <f t="shared" si="80"/>
        <v/>
      </c>
      <c r="CI144" s="84">
        <f>IFERROR(FIND("DEFESA CIVIL",consulta_completa__11[[#This Row],[14 - Inst. Atuando no Local]]),0)</f>
        <v>0</v>
      </c>
      <c r="CJ144" s="84" t="str">
        <f t="shared" si="81"/>
        <v/>
      </c>
      <c r="CK144" s="84">
        <f>IFERROR(FIND("CORPO DE BOMBEIROS",consulta_completa__11[[#This Row],[14 - Inst. Atuando no Local]]),0)</f>
        <v>0</v>
      </c>
      <c r="CL144" s="84" t="str">
        <f t="shared" si="82"/>
        <v/>
      </c>
      <c r="CM144" s="84">
        <f>IFERROR(FIND("POLÍCIA RODOVIÁRIA",consulta_completa__11[[#This Row],[14 - Inst. Atuando no Local]]),0)</f>
        <v>0</v>
      </c>
      <c r="CN144" s="84" t="str">
        <f t="shared" si="83"/>
        <v/>
      </c>
      <c r="CO144" s="84">
        <f>IFERROR(FIND("POLÍCIA MILITAR",consulta_completa__11[[#This Row],[14 - Inst. Atuando no Local]]),0)</f>
        <v>0</v>
      </c>
      <c r="CP144" s="84" t="str">
        <f t="shared" si="84"/>
        <v/>
      </c>
      <c r="CQ144" s="84">
        <f>IFERROR(FIND("POLÍCIA CIVIL",consulta_completa__11[[#This Row],[14 - Inst. Atuando no Local]]),0)</f>
        <v>0</v>
      </c>
      <c r="CR144" s="84" t="str">
        <f t="shared" si="85"/>
        <v/>
      </c>
      <c r="CS144" s="84">
        <f>IFERROR(FIND("MARINHA DO BRASIL",consulta_completa__11[[#This Row],[14 - Inst. Atuando no Local]]),0)</f>
        <v>0</v>
      </c>
      <c r="CT144" s="84" t="str">
        <f t="shared" si="86"/>
        <v/>
      </c>
      <c r="CU144" s="84">
        <f>IFERROR(FIND("EMPRESA ESPECIALIZADA EM ATENDIMENTO",consulta_completa__11[[#This Row],[14 - Inst. Atuando no Local]]),0)</f>
        <v>0</v>
      </c>
      <c r="CV144" s="84" t="str">
        <f t="shared" si="87"/>
        <v/>
      </c>
      <c r="CW144" s="84">
        <f>IFERROR(FIND("IBAMA",consulta_completa__11[[#This Row],[14 - Inst. Atuando no Local]]),0)</f>
        <v>0</v>
      </c>
      <c r="CX144" s="84" t="str">
        <f t="shared" si="88"/>
        <v/>
      </c>
      <c r="CY144" s="84" t="str">
        <f>IF(consulta_completa__11[[#This Row],[14 - Inst. Atuando no Local]]="","X","")</f>
        <v/>
      </c>
      <c r="CZ144" s="84">
        <f>IFERROR(FIND("OUTRA (S)",consulta_completa__11[[#This Row],[14 - Inst. Atuando no Local]]),0)</f>
        <v>0</v>
      </c>
      <c r="DA144" s="84" t="str">
        <f t="shared" si="89"/>
        <v/>
      </c>
      <c r="DB144" s="35" t="str">
        <f t="shared" si="90"/>
        <v>Sim</v>
      </c>
      <c r="DC144" s="35" t="str">
        <f t="shared" si="91"/>
        <v>Não</v>
      </c>
      <c r="DD144" s="35" t="str">
        <f t="shared" si="92"/>
        <v>Sim</v>
      </c>
      <c r="DE144" s="87" t="str">
        <f t="shared" si="63"/>
        <v>Federal</v>
      </c>
    </row>
    <row r="145" spans="1:109">
      <c r="A145" s="14">
        <v>20253321635</v>
      </c>
      <c r="B145" s="1">
        <v>45718</v>
      </c>
      <c r="C145" t="s">
        <v>109</v>
      </c>
      <c r="D145" t="s">
        <v>110</v>
      </c>
      <c r="E145" t="s">
        <v>452</v>
      </c>
      <c r="F145" t="s">
        <v>112</v>
      </c>
      <c r="G145" t="s">
        <v>113</v>
      </c>
      <c r="H145" t="s">
        <v>114</v>
      </c>
      <c r="I145" t="s">
        <v>114</v>
      </c>
      <c r="J145" t="s">
        <v>514</v>
      </c>
      <c r="K145" t="s">
        <v>1249</v>
      </c>
      <c r="L145" t="s">
        <v>117</v>
      </c>
      <c r="M145" t="s">
        <v>118</v>
      </c>
      <c r="N145" t="s">
        <v>119</v>
      </c>
      <c r="O145" t="s">
        <v>239</v>
      </c>
      <c r="P145" t="s">
        <v>272</v>
      </c>
      <c r="Q145" t="s">
        <v>167</v>
      </c>
      <c r="R145" t="s">
        <v>123</v>
      </c>
      <c r="S145" t="s">
        <v>113</v>
      </c>
      <c r="T145" t="s">
        <v>600</v>
      </c>
      <c r="U145" t="s">
        <v>1656</v>
      </c>
      <c r="V145" t="s">
        <v>1657</v>
      </c>
      <c r="Z145" t="s">
        <v>1658</v>
      </c>
      <c r="AA145" t="s">
        <v>113</v>
      </c>
      <c r="AB145" t="s">
        <v>206</v>
      </c>
      <c r="AC145" t="s">
        <v>207</v>
      </c>
      <c r="AD145">
        <v>1</v>
      </c>
      <c r="AE145" t="s">
        <v>568</v>
      </c>
      <c r="AF145" t="s">
        <v>113</v>
      </c>
      <c r="AG145" t="s">
        <v>113</v>
      </c>
      <c r="AH145" t="s">
        <v>131</v>
      </c>
      <c r="AI145" t="s">
        <v>132</v>
      </c>
      <c r="AJ145" t="s">
        <v>131</v>
      </c>
      <c r="AK145" t="s">
        <v>1659</v>
      </c>
      <c r="AL145" t="s">
        <v>1660</v>
      </c>
      <c r="AM145" t="s">
        <v>210</v>
      </c>
      <c r="AN145" t="s">
        <v>206</v>
      </c>
      <c r="AO145" t="s">
        <v>113</v>
      </c>
      <c r="AP145">
        <v>2732951305</v>
      </c>
      <c r="AQ145" t="s">
        <v>211</v>
      </c>
      <c r="AR145" t="s">
        <v>113</v>
      </c>
      <c r="AS145" t="s">
        <v>113</v>
      </c>
      <c r="AT145" t="s">
        <v>113</v>
      </c>
      <c r="AU145" t="s">
        <v>113</v>
      </c>
      <c r="AW145" t="s">
        <v>113</v>
      </c>
      <c r="AX145" s="82">
        <f>IFERROR(FIND("Óbitos/feridos",consulta_completa__11[[#This Row],[13 - Ocorrências/Ambientes Atingidos]]),0)</f>
        <v>0</v>
      </c>
      <c r="AY145" s="83" t="str">
        <f t="shared" si="64"/>
        <v/>
      </c>
      <c r="AZ145" s="82">
        <f>IFERROR(FIND("População afetada/evacuada",consulta_completa__11[[#This Row],[13 - Ocorrências/Ambientes Atingidos]]),0)</f>
        <v>0</v>
      </c>
      <c r="BA145" s="82" t="str">
        <f t="shared" si="65"/>
        <v/>
      </c>
      <c r="BB145" s="82">
        <f>IFERROR(FIND("Suspensão de abastecimento de água",consulta_completa__11[[#This Row],[13 - Ocorrências/Ambientes Atingidos]]),0)</f>
        <v>0</v>
      </c>
      <c r="BC145" s="83" t="str">
        <f t="shared" si="93"/>
        <v/>
      </c>
      <c r="BD145" s="82">
        <f>IFERROR(FIND("Rio/córrego",consulta_completa__11[[#This Row],[13 - Ocorrências/Ambientes Atingidos]]),0)</f>
        <v>0</v>
      </c>
      <c r="BE145" s="83" t="str">
        <f t="shared" si="66"/>
        <v/>
      </c>
      <c r="BF145" s="82">
        <f>IFERROR(FIND("Lago",consulta_completa__11[[#This Row],[13 - Ocorrências/Ambientes Atingidos]]),0)</f>
        <v>0</v>
      </c>
      <c r="BG145" s="83" t="str">
        <f t="shared" si="67"/>
        <v/>
      </c>
      <c r="BH145" s="82">
        <f>IFERROR(FIND("Mar",consulta_completa__11[[#This Row],[13 - Ocorrências/Ambientes Atingidos]]),0)</f>
        <v>1</v>
      </c>
      <c r="BI145" s="83" t="str">
        <f t="shared" si="68"/>
        <v>X</v>
      </c>
      <c r="BJ145" s="82">
        <f>IFERROR(FIND("Praia",consulta_completa__11[[#This Row],[13 - Ocorrências/Ambientes Atingidos]]),0)</f>
        <v>0</v>
      </c>
      <c r="BK145" s="83" t="str">
        <f t="shared" si="69"/>
        <v/>
      </c>
      <c r="BL145" s="82">
        <f>IFERROR(FIND("Solo",consulta_completa__11[[#This Row],[13 - Ocorrências/Ambientes Atingidos]]),0)</f>
        <v>0</v>
      </c>
      <c r="BM145" s="83" t="str">
        <f t="shared" si="70"/>
        <v/>
      </c>
      <c r="BN145" s="82">
        <f>IFERROR(FIND("Águas subterrâneas",consulta_completa__11[[#This Row],[13 - Ocorrências/Ambientes Atingidos]]),0)</f>
        <v>0</v>
      </c>
      <c r="BO145" s="83" t="str">
        <f t="shared" si="71"/>
        <v/>
      </c>
      <c r="BP145" s="82">
        <f>IFERROR(FIND("Atmosfera",consulta_completa__11[[#This Row],[13 - Ocorrências/Ambientes Atingidos]]),0)</f>
        <v>0</v>
      </c>
      <c r="BQ145" s="83" t="str">
        <f t="shared" si="72"/>
        <v/>
      </c>
      <c r="BR145" s="82">
        <f>IFERROR(FIND("Flora",consulta_completa__11[[#This Row],[13 - Ocorrências/Ambientes Atingidos]]),0)</f>
        <v>0</v>
      </c>
      <c r="BS145" s="83" t="str">
        <f t="shared" si="73"/>
        <v/>
      </c>
      <c r="BT145" s="82">
        <f>IFERROR(FIND("Fauna",consulta_completa__11[[#This Row],[13 - Ocorrências/Ambientes Atingidos]]),0)</f>
        <v>0</v>
      </c>
      <c r="BU145" s="83" t="str">
        <f t="shared" si="74"/>
        <v/>
      </c>
      <c r="BV145" s="82">
        <f>IFERROR(FIND("UC federal",consulta_completa__11[[#This Row],[13 - Ocorrências/Ambientes Atingidos]]),0)</f>
        <v>0</v>
      </c>
      <c r="BW145" s="83" t="str">
        <f t="shared" si="75"/>
        <v/>
      </c>
      <c r="BX145" s="82">
        <f>IFERROR(FIND("UC estadual/municipal",consulta_completa__11[[#This Row],[13 - Ocorrências/Ambientes Atingidos]]),0)</f>
        <v>0</v>
      </c>
      <c r="BY145" s="83" t="str">
        <f t="shared" si="76"/>
        <v/>
      </c>
      <c r="BZ145" s="82">
        <f>IFERROR(FIND("Outro(s)",consulta_completa__11[[#This Row],[13 - Ocorrências/Ambientes Atingidos]]),0)</f>
        <v>0</v>
      </c>
      <c r="CA145" s="83" t="str">
        <f t="shared" si="77"/>
        <v/>
      </c>
      <c r="CB145" s="82">
        <f>IFERROR(FIND("Sem dano",consulta_completa__11[[#This Row],[13 - Ocorrências/Ambientes Atingidos]]),0)</f>
        <v>0</v>
      </c>
      <c r="CC145" s="83" t="str">
        <f t="shared" si="78"/>
        <v/>
      </c>
      <c r="CD145" s="82" t="str">
        <f>IF(consulta_completa__11[[#This Row],[13 - Ocorrências/Ambientes Atingidos]]="","X","")</f>
        <v/>
      </c>
      <c r="CE145" s="84">
        <f>IFERROR(FIND("IBAMA",consulta_completa__11[[#This Row],[14 - Inst. Atuando no Local]]),0)</f>
        <v>0</v>
      </c>
      <c r="CF145" s="84" t="str">
        <f t="shared" si="79"/>
        <v/>
      </c>
      <c r="CG145" s="84">
        <f>IFERROR(FIND("OEMA",consulta_completa__11[[#This Row],[14 - Inst. Atuando no Local]]),0)</f>
        <v>0</v>
      </c>
      <c r="CH145" s="84" t="str">
        <f t="shared" si="80"/>
        <v/>
      </c>
      <c r="CI145" s="84">
        <f>IFERROR(FIND("DEFESA CIVIL",consulta_completa__11[[#This Row],[14 - Inst. Atuando no Local]]),0)</f>
        <v>0</v>
      </c>
      <c r="CJ145" s="84" t="str">
        <f t="shared" si="81"/>
        <v/>
      </c>
      <c r="CK145" s="84">
        <f>IFERROR(FIND("CORPO DE BOMBEIROS",consulta_completa__11[[#This Row],[14 - Inst. Atuando no Local]]),0)</f>
        <v>0</v>
      </c>
      <c r="CL145" s="84" t="str">
        <f t="shared" si="82"/>
        <v/>
      </c>
      <c r="CM145" s="84">
        <f>IFERROR(FIND("POLÍCIA RODOVIÁRIA",consulta_completa__11[[#This Row],[14 - Inst. Atuando no Local]]),0)</f>
        <v>0</v>
      </c>
      <c r="CN145" s="84" t="str">
        <f t="shared" si="83"/>
        <v/>
      </c>
      <c r="CO145" s="84">
        <f>IFERROR(FIND("POLÍCIA MILITAR",consulta_completa__11[[#This Row],[14 - Inst. Atuando no Local]]),0)</f>
        <v>0</v>
      </c>
      <c r="CP145" s="84" t="str">
        <f t="shared" si="84"/>
        <v/>
      </c>
      <c r="CQ145" s="84">
        <f>IFERROR(FIND("POLÍCIA CIVIL",consulta_completa__11[[#This Row],[14 - Inst. Atuando no Local]]),0)</f>
        <v>0</v>
      </c>
      <c r="CR145" s="84" t="str">
        <f t="shared" si="85"/>
        <v/>
      </c>
      <c r="CS145" s="84">
        <f>IFERROR(FIND("MARINHA DO BRASIL",consulta_completa__11[[#This Row],[14 - Inst. Atuando no Local]]),0)</f>
        <v>0</v>
      </c>
      <c r="CT145" s="84" t="str">
        <f t="shared" si="86"/>
        <v/>
      </c>
      <c r="CU145" s="84">
        <f>IFERROR(FIND("EMPRESA ESPECIALIZADA EM ATENDIMENTO",consulta_completa__11[[#This Row],[14 - Inst. Atuando no Local]]),0)</f>
        <v>0</v>
      </c>
      <c r="CV145" s="84" t="str">
        <f t="shared" si="87"/>
        <v/>
      </c>
      <c r="CW145" s="84">
        <f>IFERROR(FIND("IBAMA",consulta_completa__11[[#This Row],[14 - Inst. Atuando no Local]]),0)</f>
        <v>0</v>
      </c>
      <c r="CX145" s="84" t="str">
        <f t="shared" si="88"/>
        <v/>
      </c>
      <c r="CY145" s="84" t="str">
        <f>IF(consulta_completa__11[[#This Row],[14 - Inst. Atuando no Local]]="","X","")</f>
        <v/>
      </c>
      <c r="CZ145" s="84">
        <f>IFERROR(FIND("OUTRA (S)",consulta_completa__11[[#This Row],[14 - Inst. Atuando no Local]]),0)</f>
        <v>0</v>
      </c>
      <c r="DA145" s="84" t="str">
        <f t="shared" si="89"/>
        <v/>
      </c>
      <c r="DB145" s="35" t="str">
        <f t="shared" si="90"/>
        <v>Sim</v>
      </c>
      <c r="DC145" s="35" t="str">
        <f t="shared" si="91"/>
        <v>Não</v>
      </c>
      <c r="DD145" s="35" t="str">
        <f t="shared" si="92"/>
        <v>Sim</v>
      </c>
      <c r="DE145" s="87" t="str">
        <f t="shared" si="63"/>
        <v>Federal</v>
      </c>
    </row>
    <row r="146" spans="1:109">
      <c r="A146" s="14">
        <v>20253361255</v>
      </c>
      <c r="B146" s="1">
        <v>45718</v>
      </c>
      <c r="C146" t="s">
        <v>109</v>
      </c>
      <c r="D146" t="s">
        <v>110</v>
      </c>
      <c r="E146" t="s">
        <v>452</v>
      </c>
      <c r="F146" t="s">
        <v>112</v>
      </c>
      <c r="G146" t="s">
        <v>113</v>
      </c>
      <c r="H146" t="s">
        <v>114</v>
      </c>
      <c r="I146" t="s">
        <v>114</v>
      </c>
      <c r="J146" t="s">
        <v>115</v>
      </c>
      <c r="K146" t="s">
        <v>1661</v>
      </c>
      <c r="L146" t="s">
        <v>117</v>
      </c>
      <c r="M146" t="s">
        <v>118</v>
      </c>
      <c r="N146" t="s">
        <v>119</v>
      </c>
      <c r="O146" t="s">
        <v>120</v>
      </c>
      <c r="P146" t="s">
        <v>272</v>
      </c>
      <c r="Q146" t="s">
        <v>122</v>
      </c>
      <c r="R146" t="s">
        <v>123</v>
      </c>
      <c r="S146" t="s">
        <v>124</v>
      </c>
      <c r="T146" t="s">
        <v>1662</v>
      </c>
      <c r="U146" t="s">
        <v>1663</v>
      </c>
      <c r="V146" t="s">
        <v>1664</v>
      </c>
      <c r="Z146" t="s">
        <v>1665</v>
      </c>
      <c r="AA146" t="s">
        <v>113</v>
      </c>
      <c r="AB146" t="s">
        <v>206</v>
      </c>
      <c r="AC146" t="s">
        <v>130</v>
      </c>
      <c r="AD146">
        <v>1</v>
      </c>
      <c r="AE146" t="s">
        <v>206</v>
      </c>
      <c r="AF146" t="s">
        <v>113</v>
      </c>
      <c r="AG146" t="s">
        <v>113</v>
      </c>
      <c r="AH146" t="s">
        <v>131</v>
      </c>
      <c r="AI146" t="s">
        <v>132</v>
      </c>
      <c r="AJ146" t="s">
        <v>131</v>
      </c>
      <c r="AK146" t="s">
        <v>1666</v>
      </c>
      <c r="AL146" t="s">
        <v>1667</v>
      </c>
      <c r="AM146" t="s">
        <v>135</v>
      </c>
      <c r="AN146" t="s">
        <v>113</v>
      </c>
      <c r="AO146" t="s">
        <v>113</v>
      </c>
      <c r="AQ146" t="s">
        <v>136</v>
      </c>
      <c r="AR146" t="s">
        <v>113</v>
      </c>
      <c r="AS146" t="s">
        <v>1016</v>
      </c>
      <c r="AT146" t="s">
        <v>113</v>
      </c>
      <c r="AU146" t="s">
        <v>1668</v>
      </c>
      <c r="AV146">
        <v>57500</v>
      </c>
      <c r="AW146" t="s">
        <v>159</v>
      </c>
      <c r="AX146" s="82">
        <f>IFERROR(FIND("Óbitos/feridos",consulta_completa__11[[#This Row],[13 - Ocorrências/Ambientes Atingidos]]),0)</f>
        <v>0</v>
      </c>
      <c r="AY146" s="83" t="str">
        <f t="shared" si="64"/>
        <v/>
      </c>
      <c r="AZ146" s="82">
        <f>IFERROR(FIND("População afetada/evacuada",consulta_completa__11[[#This Row],[13 - Ocorrências/Ambientes Atingidos]]),0)</f>
        <v>0</v>
      </c>
      <c r="BA146" s="82" t="str">
        <f t="shared" si="65"/>
        <v/>
      </c>
      <c r="BB146" s="82">
        <f>IFERROR(FIND("Suspensão de abastecimento de água",consulta_completa__11[[#This Row],[13 - Ocorrências/Ambientes Atingidos]]),0)</f>
        <v>0</v>
      </c>
      <c r="BC146" s="83" t="str">
        <f t="shared" si="93"/>
        <v/>
      </c>
      <c r="BD146" s="82">
        <f>IFERROR(FIND("Rio/córrego",consulta_completa__11[[#This Row],[13 - Ocorrências/Ambientes Atingidos]]),0)</f>
        <v>0</v>
      </c>
      <c r="BE146" s="83" t="str">
        <f t="shared" si="66"/>
        <v/>
      </c>
      <c r="BF146" s="82">
        <f>IFERROR(FIND("Lago",consulta_completa__11[[#This Row],[13 - Ocorrências/Ambientes Atingidos]]),0)</f>
        <v>0</v>
      </c>
      <c r="BG146" s="83" t="str">
        <f t="shared" si="67"/>
        <v/>
      </c>
      <c r="BH146" s="82">
        <f>IFERROR(FIND("Mar",consulta_completa__11[[#This Row],[13 - Ocorrências/Ambientes Atingidos]]),0)</f>
        <v>1</v>
      </c>
      <c r="BI146" s="83" t="str">
        <f t="shared" si="68"/>
        <v>X</v>
      </c>
      <c r="BJ146" s="82">
        <f>IFERROR(FIND("Praia",consulta_completa__11[[#This Row],[13 - Ocorrências/Ambientes Atingidos]]),0)</f>
        <v>0</v>
      </c>
      <c r="BK146" s="83" t="str">
        <f t="shared" si="69"/>
        <v/>
      </c>
      <c r="BL146" s="82">
        <f>IFERROR(FIND("Solo",consulta_completa__11[[#This Row],[13 - Ocorrências/Ambientes Atingidos]]),0)</f>
        <v>0</v>
      </c>
      <c r="BM146" s="83" t="str">
        <f t="shared" si="70"/>
        <v/>
      </c>
      <c r="BN146" s="82">
        <f>IFERROR(FIND("Águas subterrâneas",consulta_completa__11[[#This Row],[13 - Ocorrências/Ambientes Atingidos]]),0)</f>
        <v>0</v>
      </c>
      <c r="BO146" s="83" t="str">
        <f t="shared" si="71"/>
        <v/>
      </c>
      <c r="BP146" s="82">
        <f>IFERROR(FIND("Atmosfera",consulta_completa__11[[#This Row],[13 - Ocorrências/Ambientes Atingidos]]),0)</f>
        <v>0</v>
      </c>
      <c r="BQ146" s="83" t="str">
        <f t="shared" si="72"/>
        <v/>
      </c>
      <c r="BR146" s="82">
        <f>IFERROR(FIND("Flora",consulta_completa__11[[#This Row],[13 - Ocorrências/Ambientes Atingidos]]),0)</f>
        <v>0</v>
      </c>
      <c r="BS146" s="83" t="str">
        <f t="shared" si="73"/>
        <v/>
      </c>
      <c r="BT146" s="82">
        <f>IFERROR(FIND("Fauna",consulta_completa__11[[#This Row],[13 - Ocorrências/Ambientes Atingidos]]),0)</f>
        <v>0</v>
      </c>
      <c r="BU146" s="83" t="str">
        <f t="shared" si="74"/>
        <v/>
      </c>
      <c r="BV146" s="82">
        <f>IFERROR(FIND("UC federal",consulta_completa__11[[#This Row],[13 - Ocorrências/Ambientes Atingidos]]),0)</f>
        <v>0</v>
      </c>
      <c r="BW146" s="83" t="str">
        <f t="shared" si="75"/>
        <v/>
      </c>
      <c r="BX146" s="82">
        <f>IFERROR(FIND("UC estadual/municipal",consulta_completa__11[[#This Row],[13 - Ocorrências/Ambientes Atingidos]]),0)</f>
        <v>0</v>
      </c>
      <c r="BY146" s="83" t="str">
        <f t="shared" si="76"/>
        <v/>
      </c>
      <c r="BZ146" s="82">
        <f>IFERROR(FIND("Outro(s)",consulta_completa__11[[#This Row],[13 - Ocorrências/Ambientes Atingidos]]),0)</f>
        <v>0</v>
      </c>
      <c r="CA146" s="83" t="str">
        <f t="shared" si="77"/>
        <v/>
      </c>
      <c r="CB146" s="82">
        <f>IFERROR(FIND("Sem dano",consulta_completa__11[[#This Row],[13 - Ocorrências/Ambientes Atingidos]]),0)</f>
        <v>0</v>
      </c>
      <c r="CC146" s="83" t="str">
        <f t="shared" si="78"/>
        <v/>
      </c>
      <c r="CD146" s="82" t="str">
        <f>IF(consulta_completa__11[[#This Row],[13 - Ocorrências/Ambientes Atingidos]]="","X","")</f>
        <v/>
      </c>
      <c r="CE146" s="84">
        <f>IFERROR(FIND("IBAMA",consulta_completa__11[[#This Row],[14 - Inst. Atuando no Local]]),0)</f>
        <v>0</v>
      </c>
      <c r="CF146" s="84" t="str">
        <f t="shared" si="79"/>
        <v/>
      </c>
      <c r="CG146" s="84">
        <f>IFERROR(FIND("OEMA",consulta_completa__11[[#This Row],[14 - Inst. Atuando no Local]]),0)</f>
        <v>0</v>
      </c>
      <c r="CH146" s="84" t="str">
        <f t="shared" si="80"/>
        <v/>
      </c>
      <c r="CI146" s="84">
        <f>IFERROR(FIND("DEFESA CIVIL",consulta_completa__11[[#This Row],[14 - Inst. Atuando no Local]]),0)</f>
        <v>0</v>
      </c>
      <c r="CJ146" s="84" t="str">
        <f t="shared" si="81"/>
        <v/>
      </c>
      <c r="CK146" s="84">
        <f>IFERROR(FIND("CORPO DE BOMBEIROS",consulta_completa__11[[#This Row],[14 - Inst. Atuando no Local]]),0)</f>
        <v>0</v>
      </c>
      <c r="CL146" s="84" t="str">
        <f t="shared" si="82"/>
        <v/>
      </c>
      <c r="CM146" s="84">
        <f>IFERROR(FIND("POLÍCIA RODOVIÁRIA",consulta_completa__11[[#This Row],[14 - Inst. Atuando no Local]]),0)</f>
        <v>0</v>
      </c>
      <c r="CN146" s="84" t="str">
        <f t="shared" si="83"/>
        <v/>
      </c>
      <c r="CO146" s="84">
        <f>IFERROR(FIND("POLÍCIA MILITAR",consulta_completa__11[[#This Row],[14 - Inst. Atuando no Local]]),0)</f>
        <v>0</v>
      </c>
      <c r="CP146" s="84" t="str">
        <f t="shared" si="84"/>
        <v/>
      </c>
      <c r="CQ146" s="84">
        <f>IFERROR(FIND("POLÍCIA CIVIL",consulta_completa__11[[#This Row],[14 - Inst. Atuando no Local]]),0)</f>
        <v>0</v>
      </c>
      <c r="CR146" s="84" t="str">
        <f t="shared" si="85"/>
        <v/>
      </c>
      <c r="CS146" s="84">
        <f>IFERROR(FIND("MARINHA DO BRASIL",consulta_completa__11[[#This Row],[14 - Inst. Atuando no Local]]),0)</f>
        <v>0</v>
      </c>
      <c r="CT146" s="84" t="str">
        <f t="shared" si="86"/>
        <v/>
      </c>
      <c r="CU146" s="84">
        <f>IFERROR(FIND("EMPRESA ESPECIALIZADA EM ATENDIMENTO",consulta_completa__11[[#This Row],[14 - Inst. Atuando no Local]]),0)</f>
        <v>0</v>
      </c>
      <c r="CV146" s="84" t="str">
        <f t="shared" si="87"/>
        <v/>
      </c>
      <c r="CW146" s="84">
        <f>IFERROR(FIND("IBAMA",consulta_completa__11[[#This Row],[14 - Inst. Atuando no Local]]),0)</f>
        <v>0</v>
      </c>
      <c r="CX146" s="84" t="str">
        <f t="shared" si="88"/>
        <v/>
      </c>
      <c r="CY146" s="84" t="str">
        <f>IF(consulta_completa__11[[#This Row],[14 - Inst. Atuando no Local]]="","X","")</f>
        <v/>
      </c>
      <c r="CZ146" s="84">
        <f>IFERROR(FIND("OUTRA (S)",consulta_completa__11[[#This Row],[14 - Inst. Atuando no Local]]),0)</f>
        <v>0</v>
      </c>
      <c r="DA146" s="84" t="str">
        <f t="shared" si="89"/>
        <v/>
      </c>
      <c r="DB146" s="35" t="str">
        <f t="shared" si="90"/>
        <v>Sim</v>
      </c>
      <c r="DC146" s="35" t="str">
        <f t="shared" si="91"/>
        <v>Não</v>
      </c>
      <c r="DD146" s="35" t="str">
        <f t="shared" si="92"/>
        <v>Sim</v>
      </c>
      <c r="DE146" s="87" t="str">
        <f t="shared" si="63"/>
        <v>Federal</v>
      </c>
    </row>
    <row r="147" spans="1:109">
      <c r="A147" s="14">
        <v>20253354007</v>
      </c>
      <c r="B147" s="1">
        <v>45719</v>
      </c>
      <c r="C147" t="s">
        <v>1186</v>
      </c>
      <c r="D147" t="s">
        <v>212</v>
      </c>
      <c r="E147" t="s">
        <v>286</v>
      </c>
      <c r="F147" t="s">
        <v>112</v>
      </c>
      <c r="G147" t="s">
        <v>1669</v>
      </c>
      <c r="H147" t="s">
        <v>113</v>
      </c>
      <c r="I147" t="s">
        <v>113</v>
      </c>
      <c r="J147" t="s">
        <v>113</v>
      </c>
      <c r="K147" t="s">
        <v>114</v>
      </c>
      <c r="L147" t="s">
        <v>114</v>
      </c>
      <c r="M147" t="s">
        <v>1670</v>
      </c>
      <c r="N147" t="s">
        <v>1598</v>
      </c>
      <c r="O147" t="s">
        <v>239</v>
      </c>
      <c r="P147" t="s">
        <v>299</v>
      </c>
      <c r="Q147" t="s">
        <v>122</v>
      </c>
      <c r="R147" t="s">
        <v>123</v>
      </c>
      <c r="S147" t="s">
        <v>113</v>
      </c>
      <c r="T147" t="s">
        <v>1671</v>
      </c>
      <c r="U147" t="s">
        <v>113</v>
      </c>
      <c r="V147" t="s">
        <v>113</v>
      </c>
      <c r="Z147" t="s">
        <v>1672</v>
      </c>
      <c r="AA147" t="s">
        <v>113</v>
      </c>
      <c r="AB147" t="s">
        <v>113</v>
      </c>
      <c r="AC147" t="s">
        <v>113</v>
      </c>
      <c r="AE147" t="s">
        <v>113</v>
      </c>
      <c r="AF147" t="s">
        <v>113</v>
      </c>
      <c r="AG147" t="s">
        <v>113</v>
      </c>
      <c r="AH147" t="s">
        <v>131</v>
      </c>
      <c r="AI147" t="s">
        <v>131</v>
      </c>
      <c r="AJ147" t="s">
        <v>132</v>
      </c>
      <c r="AK147" t="s">
        <v>113</v>
      </c>
      <c r="AL147" t="s">
        <v>113</v>
      </c>
      <c r="AM147" t="s">
        <v>1673</v>
      </c>
      <c r="AN147" t="s">
        <v>113</v>
      </c>
      <c r="AO147" t="s">
        <v>1674</v>
      </c>
      <c r="AP147">
        <v>21998491289</v>
      </c>
      <c r="AQ147" t="s">
        <v>1675</v>
      </c>
      <c r="AR147" t="s">
        <v>113</v>
      </c>
      <c r="AS147" t="s">
        <v>113</v>
      </c>
      <c r="AT147" t="s">
        <v>113</v>
      </c>
      <c r="AU147" t="s">
        <v>113</v>
      </c>
      <c r="AW147" t="s">
        <v>113</v>
      </c>
      <c r="AX147" s="82">
        <f>IFERROR(FIND("Óbitos/feridos",consulta_completa__11[[#This Row],[13 - Ocorrências/Ambientes Atingidos]]),0)</f>
        <v>1</v>
      </c>
      <c r="AY147" s="83" t="str">
        <f t="shared" si="64"/>
        <v>X</v>
      </c>
      <c r="AZ147" s="82">
        <f>IFERROR(FIND("População afetada/evacuada",consulta_completa__11[[#This Row],[13 - Ocorrências/Ambientes Atingidos]]),0)</f>
        <v>0</v>
      </c>
      <c r="BA147" s="82" t="str">
        <f t="shared" si="65"/>
        <v/>
      </c>
      <c r="BB147" s="82">
        <f>IFERROR(FIND("Suspensão de abastecimento de água",consulta_completa__11[[#This Row],[13 - Ocorrências/Ambientes Atingidos]]),0)</f>
        <v>0</v>
      </c>
      <c r="BC147" s="83" t="str">
        <f t="shared" si="93"/>
        <v/>
      </c>
      <c r="BD147" s="82">
        <f>IFERROR(FIND("Rio/córrego",consulta_completa__11[[#This Row],[13 - Ocorrências/Ambientes Atingidos]]),0)</f>
        <v>0</v>
      </c>
      <c r="BE147" s="83" t="str">
        <f t="shared" si="66"/>
        <v/>
      </c>
      <c r="BF147" s="82">
        <f>IFERROR(FIND("Lago",consulta_completa__11[[#This Row],[13 - Ocorrências/Ambientes Atingidos]]),0)</f>
        <v>0</v>
      </c>
      <c r="BG147" s="83" t="str">
        <f t="shared" si="67"/>
        <v/>
      </c>
      <c r="BH147" s="82">
        <f>IFERROR(FIND("Mar",consulta_completa__11[[#This Row],[13 - Ocorrências/Ambientes Atingidos]]),0)</f>
        <v>0</v>
      </c>
      <c r="BI147" s="83" t="str">
        <f t="shared" si="68"/>
        <v/>
      </c>
      <c r="BJ147" s="82">
        <f>IFERROR(FIND("Praia",consulta_completa__11[[#This Row],[13 - Ocorrências/Ambientes Atingidos]]),0)</f>
        <v>0</v>
      </c>
      <c r="BK147" s="83" t="str">
        <f t="shared" si="69"/>
        <v/>
      </c>
      <c r="BL147" s="82">
        <f>IFERROR(FIND("Solo",consulta_completa__11[[#This Row],[13 - Ocorrências/Ambientes Atingidos]]),0)</f>
        <v>33</v>
      </c>
      <c r="BM147" s="83" t="str">
        <f t="shared" si="70"/>
        <v>X</v>
      </c>
      <c r="BN147" s="82">
        <f>IFERROR(FIND("Águas subterrâneas",consulta_completa__11[[#This Row],[13 - Ocorrências/Ambientes Atingidos]]),0)</f>
        <v>0</v>
      </c>
      <c r="BO147" s="83" t="str">
        <f t="shared" si="71"/>
        <v/>
      </c>
      <c r="BP147" s="82">
        <f>IFERROR(FIND("Atmosfera",consulta_completa__11[[#This Row],[13 - Ocorrências/Ambientes Atingidos]]),0)</f>
        <v>0</v>
      </c>
      <c r="BQ147" s="83" t="str">
        <f t="shared" si="72"/>
        <v/>
      </c>
      <c r="BR147" s="82">
        <f>IFERROR(FIND("Flora",consulta_completa__11[[#This Row],[13 - Ocorrências/Ambientes Atingidos]]),0)</f>
        <v>0</v>
      </c>
      <c r="BS147" s="83" t="str">
        <f t="shared" si="73"/>
        <v/>
      </c>
      <c r="BT147" s="82">
        <f>IFERROR(FIND("Fauna",consulta_completa__11[[#This Row],[13 - Ocorrências/Ambientes Atingidos]]),0)</f>
        <v>0</v>
      </c>
      <c r="BU147" s="83" t="str">
        <f t="shared" si="74"/>
        <v/>
      </c>
      <c r="BV147" s="82">
        <f>IFERROR(FIND("UC federal",consulta_completa__11[[#This Row],[13 - Ocorrências/Ambientes Atingidos]]),0)</f>
        <v>0</v>
      </c>
      <c r="BW147" s="83" t="str">
        <f t="shared" si="75"/>
        <v/>
      </c>
      <c r="BX147" s="82">
        <f>IFERROR(FIND("UC estadual/municipal",consulta_completa__11[[#This Row],[13 - Ocorrências/Ambientes Atingidos]]),0)</f>
        <v>0</v>
      </c>
      <c r="BY147" s="83" t="str">
        <f t="shared" si="76"/>
        <v/>
      </c>
      <c r="BZ147" s="82">
        <f>IFERROR(FIND("Outro(s)",consulta_completa__11[[#This Row],[13 - Ocorrências/Ambientes Atingidos]]),0)</f>
        <v>0</v>
      </c>
      <c r="CA147" s="83" t="str">
        <f t="shared" si="77"/>
        <v/>
      </c>
      <c r="CB147" s="82">
        <f>IFERROR(FIND("Sem dano",consulta_completa__11[[#This Row],[13 - Ocorrências/Ambientes Atingidos]]),0)</f>
        <v>0</v>
      </c>
      <c r="CC147" s="83" t="str">
        <f t="shared" si="78"/>
        <v/>
      </c>
      <c r="CD147" s="82" t="str">
        <f>IF(consulta_completa__11[[#This Row],[13 - Ocorrências/Ambientes Atingidos]]="","X","")</f>
        <v/>
      </c>
      <c r="CE147" s="84">
        <f>IFERROR(FIND("IBAMA",consulta_completa__11[[#This Row],[14 - Inst. Atuando no Local]]),0)</f>
        <v>0</v>
      </c>
      <c r="CF147" s="84" t="str">
        <f t="shared" si="79"/>
        <v/>
      </c>
      <c r="CG147" s="84">
        <f>IFERROR(FIND("OEMA",consulta_completa__11[[#This Row],[14 - Inst. Atuando no Local]]),0)</f>
        <v>0</v>
      </c>
      <c r="CH147" s="84" t="str">
        <f t="shared" si="80"/>
        <v/>
      </c>
      <c r="CI147" s="84">
        <f>IFERROR(FIND("DEFESA CIVIL",consulta_completa__11[[#This Row],[14 - Inst. Atuando no Local]]),0)</f>
        <v>0</v>
      </c>
      <c r="CJ147" s="84" t="str">
        <f t="shared" si="81"/>
        <v/>
      </c>
      <c r="CK147" s="84">
        <f>IFERROR(FIND("CORPO DE BOMBEIROS",consulta_completa__11[[#This Row],[14 - Inst. Atuando no Local]]),0)</f>
        <v>0</v>
      </c>
      <c r="CL147" s="84" t="str">
        <f t="shared" si="82"/>
        <v/>
      </c>
      <c r="CM147" s="84">
        <f>IFERROR(FIND("POLÍCIA RODOVIÁRIA",consulta_completa__11[[#This Row],[14 - Inst. Atuando no Local]]),0)</f>
        <v>0</v>
      </c>
      <c r="CN147" s="84" t="str">
        <f t="shared" si="83"/>
        <v/>
      </c>
      <c r="CO147" s="84">
        <f>IFERROR(FIND("POLÍCIA MILITAR",consulta_completa__11[[#This Row],[14 - Inst. Atuando no Local]]),0)</f>
        <v>0</v>
      </c>
      <c r="CP147" s="84" t="str">
        <f t="shared" si="84"/>
        <v/>
      </c>
      <c r="CQ147" s="84">
        <f>IFERROR(FIND("POLÍCIA CIVIL",consulta_completa__11[[#This Row],[14 - Inst. Atuando no Local]]),0)</f>
        <v>0</v>
      </c>
      <c r="CR147" s="84" t="str">
        <f t="shared" si="85"/>
        <v/>
      </c>
      <c r="CS147" s="84">
        <f>IFERROR(FIND("MARINHA DO BRASIL",consulta_completa__11[[#This Row],[14 - Inst. Atuando no Local]]),0)</f>
        <v>0</v>
      </c>
      <c r="CT147" s="84" t="str">
        <f t="shared" si="86"/>
        <v/>
      </c>
      <c r="CU147" s="84">
        <f>IFERROR(FIND("EMPRESA ESPECIALIZADA EM ATENDIMENTO",consulta_completa__11[[#This Row],[14 - Inst. Atuando no Local]]),0)</f>
        <v>0</v>
      </c>
      <c r="CV147" s="84" t="str">
        <f t="shared" si="87"/>
        <v/>
      </c>
      <c r="CW147" s="84">
        <f>IFERROR(FIND("IBAMA",consulta_completa__11[[#This Row],[14 - Inst. Atuando no Local]]),0)</f>
        <v>0</v>
      </c>
      <c r="CX147" s="84" t="str">
        <f t="shared" si="88"/>
        <v/>
      </c>
      <c r="CY147" s="84" t="str">
        <f>IF(consulta_completa__11[[#This Row],[14 - Inst. Atuando no Local]]="","X","")</f>
        <v/>
      </c>
      <c r="CZ147" s="84">
        <f>IFERROR(FIND("OUTRA (S)",consulta_completa__11[[#This Row],[14 - Inst. Atuando no Local]]),0)</f>
        <v>0</v>
      </c>
      <c r="DA147" s="84" t="str">
        <f t="shared" si="89"/>
        <v/>
      </c>
      <c r="DB147" s="35" t="str">
        <f t="shared" si="90"/>
        <v>Sim</v>
      </c>
      <c r="DC147" s="35" t="str">
        <f t="shared" si="91"/>
        <v>Não</v>
      </c>
      <c r="DD147" s="35" t="str">
        <f t="shared" si="92"/>
        <v>Sim</v>
      </c>
      <c r="DE147" s="87" t="str">
        <f t="shared" si="63"/>
        <v>Sem informação</v>
      </c>
    </row>
    <row r="148" spans="1:109">
      <c r="A148" s="14">
        <v>20253375615</v>
      </c>
      <c r="B148" s="1">
        <v>45719</v>
      </c>
      <c r="C148" t="s">
        <v>1676</v>
      </c>
      <c r="D148" t="s">
        <v>180</v>
      </c>
      <c r="E148" t="s">
        <v>286</v>
      </c>
      <c r="F148" t="s">
        <v>1677</v>
      </c>
      <c r="G148" t="s">
        <v>113</v>
      </c>
      <c r="H148" t="s">
        <v>114</v>
      </c>
      <c r="I148" t="s">
        <v>114</v>
      </c>
      <c r="J148" t="s">
        <v>113</v>
      </c>
      <c r="K148" t="s">
        <v>114</v>
      </c>
      <c r="L148" t="s">
        <v>114</v>
      </c>
      <c r="M148" t="s">
        <v>140</v>
      </c>
      <c r="N148" t="s">
        <v>680</v>
      </c>
      <c r="O148" t="s">
        <v>120</v>
      </c>
      <c r="P148" t="s">
        <v>299</v>
      </c>
      <c r="Q148" t="s">
        <v>122</v>
      </c>
      <c r="R148" t="s">
        <v>123</v>
      </c>
      <c r="S148" t="s">
        <v>113</v>
      </c>
      <c r="T148" t="s">
        <v>1678</v>
      </c>
      <c r="U148" t="s">
        <v>1679</v>
      </c>
      <c r="V148" t="s">
        <v>1680</v>
      </c>
      <c r="Z148" t="s">
        <v>1679</v>
      </c>
      <c r="AA148" t="s">
        <v>1681</v>
      </c>
      <c r="AB148" t="s">
        <v>1682</v>
      </c>
      <c r="AC148" t="s">
        <v>113</v>
      </c>
      <c r="AD148">
        <v>2</v>
      </c>
      <c r="AE148" t="s">
        <v>1683</v>
      </c>
      <c r="AF148" t="s">
        <v>770</v>
      </c>
      <c r="AG148" t="s">
        <v>113</v>
      </c>
      <c r="AH148" t="s">
        <v>131</v>
      </c>
      <c r="AI148" t="s">
        <v>131</v>
      </c>
      <c r="AJ148" t="s">
        <v>132</v>
      </c>
      <c r="AK148" t="s">
        <v>113</v>
      </c>
      <c r="AL148" t="s">
        <v>1684</v>
      </c>
      <c r="AM148" t="s">
        <v>1391</v>
      </c>
      <c r="AN148" t="s">
        <v>1391</v>
      </c>
      <c r="AO148" t="s">
        <v>113</v>
      </c>
      <c r="AP148">
        <v>3534496600</v>
      </c>
      <c r="AQ148" t="s">
        <v>1392</v>
      </c>
      <c r="AR148" t="s">
        <v>113</v>
      </c>
      <c r="AS148" t="s">
        <v>113</v>
      </c>
      <c r="AT148" t="s">
        <v>113</v>
      </c>
      <c r="AU148" t="s">
        <v>113</v>
      </c>
      <c r="AW148" t="s">
        <v>113</v>
      </c>
      <c r="AX148" s="82">
        <f>IFERROR(FIND("Óbitos/feridos",consulta_completa__11[[#This Row],[13 - Ocorrências/Ambientes Atingidos]]),0)</f>
        <v>0</v>
      </c>
      <c r="AY148" s="83" t="str">
        <f t="shared" si="64"/>
        <v/>
      </c>
      <c r="AZ148" s="82">
        <f>IFERROR(FIND("População afetada/evacuada",consulta_completa__11[[#This Row],[13 - Ocorrências/Ambientes Atingidos]]),0)</f>
        <v>0</v>
      </c>
      <c r="BA148" s="82" t="str">
        <f t="shared" si="65"/>
        <v/>
      </c>
      <c r="BB148" s="82">
        <f>IFERROR(FIND("Suspensão de abastecimento de água",consulta_completa__11[[#This Row],[13 - Ocorrências/Ambientes Atingidos]]),0)</f>
        <v>0</v>
      </c>
      <c r="BC148" s="83" t="str">
        <f t="shared" si="93"/>
        <v/>
      </c>
      <c r="BD148" s="82">
        <f>IFERROR(FIND("Rio/córrego",consulta_completa__11[[#This Row],[13 - Ocorrências/Ambientes Atingidos]]),0)</f>
        <v>0</v>
      </c>
      <c r="BE148" s="83" t="str">
        <f t="shared" si="66"/>
        <v/>
      </c>
      <c r="BF148" s="82">
        <f>IFERROR(FIND("Lago",consulta_completa__11[[#This Row],[13 - Ocorrências/Ambientes Atingidos]]),0)</f>
        <v>0</v>
      </c>
      <c r="BG148" s="83" t="str">
        <f t="shared" si="67"/>
        <v/>
      </c>
      <c r="BH148" s="82">
        <f>IFERROR(FIND("Mar",consulta_completa__11[[#This Row],[13 - Ocorrências/Ambientes Atingidos]]),0)</f>
        <v>0</v>
      </c>
      <c r="BI148" s="83" t="str">
        <f t="shared" si="68"/>
        <v/>
      </c>
      <c r="BJ148" s="82">
        <f>IFERROR(FIND("Praia",consulta_completa__11[[#This Row],[13 - Ocorrências/Ambientes Atingidos]]),0)</f>
        <v>0</v>
      </c>
      <c r="BK148" s="83" t="str">
        <f t="shared" si="69"/>
        <v/>
      </c>
      <c r="BL148" s="82">
        <f>IFERROR(FIND("Solo",consulta_completa__11[[#This Row],[13 - Ocorrências/Ambientes Atingidos]]),0)</f>
        <v>1</v>
      </c>
      <c r="BM148" s="83" t="str">
        <f t="shared" si="70"/>
        <v>X</v>
      </c>
      <c r="BN148" s="82">
        <f>IFERROR(FIND("Águas subterrâneas",consulta_completa__11[[#This Row],[13 - Ocorrências/Ambientes Atingidos]]),0)</f>
        <v>0</v>
      </c>
      <c r="BO148" s="83" t="str">
        <f t="shared" si="71"/>
        <v/>
      </c>
      <c r="BP148" s="82">
        <f>IFERROR(FIND("Atmosfera",consulta_completa__11[[#This Row],[13 - Ocorrências/Ambientes Atingidos]]),0)</f>
        <v>0</v>
      </c>
      <c r="BQ148" s="83" t="str">
        <f t="shared" si="72"/>
        <v/>
      </c>
      <c r="BR148" s="82">
        <f>IFERROR(FIND("Flora",consulta_completa__11[[#This Row],[13 - Ocorrências/Ambientes Atingidos]]),0)</f>
        <v>0</v>
      </c>
      <c r="BS148" s="83" t="str">
        <f t="shared" si="73"/>
        <v/>
      </c>
      <c r="BT148" s="82">
        <f>IFERROR(FIND("Fauna",consulta_completa__11[[#This Row],[13 - Ocorrências/Ambientes Atingidos]]),0)</f>
        <v>0</v>
      </c>
      <c r="BU148" s="83" t="str">
        <f t="shared" si="74"/>
        <v/>
      </c>
      <c r="BV148" s="82">
        <f>IFERROR(FIND("UC federal",consulta_completa__11[[#This Row],[13 - Ocorrências/Ambientes Atingidos]]),0)</f>
        <v>0</v>
      </c>
      <c r="BW148" s="83" t="str">
        <f t="shared" si="75"/>
        <v/>
      </c>
      <c r="BX148" s="82">
        <f>IFERROR(FIND("UC estadual/municipal",consulta_completa__11[[#This Row],[13 - Ocorrências/Ambientes Atingidos]]),0)</f>
        <v>0</v>
      </c>
      <c r="BY148" s="83" t="str">
        <f t="shared" si="76"/>
        <v/>
      </c>
      <c r="BZ148" s="82">
        <f>IFERROR(FIND("Outro(s)",consulta_completa__11[[#This Row],[13 - Ocorrências/Ambientes Atingidos]]),0)</f>
        <v>0</v>
      </c>
      <c r="CA148" s="83" t="str">
        <f t="shared" si="77"/>
        <v/>
      </c>
      <c r="CB148" s="82">
        <f>IFERROR(FIND("Sem dano",consulta_completa__11[[#This Row],[13 - Ocorrências/Ambientes Atingidos]]),0)</f>
        <v>0</v>
      </c>
      <c r="CC148" s="83" t="str">
        <f t="shared" si="78"/>
        <v/>
      </c>
      <c r="CD148" s="82" t="str">
        <f>IF(consulta_completa__11[[#This Row],[13 - Ocorrências/Ambientes Atingidos]]="","X","")</f>
        <v/>
      </c>
      <c r="CE148" s="84">
        <f>IFERROR(FIND("IBAMA",consulta_completa__11[[#This Row],[14 - Inst. Atuando no Local]]),0)</f>
        <v>0</v>
      </c>
      <c r="CF148" s="84" t="str">
        <f t="shared" si="79"/>
        <v/>
      </c>
      <c r="CG148" s="84">
        <f>IFERROR(FIND("OEMA",consulta_completa__11[[#This Row],[14 - Inst. Atuando no Local]]),0)</f>
        <v>0</v>
      </c>
      <c r="CH148" s="84" t="str">
        <f t="shared" si="80"/>
        <v/>
      </c>
      <c r="CI148" s="84">
        <f>IFERROR(FIND("DEFESA CIVIL",consulta_completa__11[[#This Row],[14 - Inst. Atuando no Local]]),0)</f>
        <v>0</v>
      </c>
      <c r="CJ148" s="84" t="str">
        <f t="shared" si="81"/>
        <v/>
      </c>
      <c r="CK148" s="84">
        <f>IFERROR(FIND("CORPO DE BOMBEIROS",consulta_completa__11[[#This Row],[14 - Inst. Atuando no Local]]),0)</f>
        <v>0</v>
      </c>
      <c r="CL148" s="84" t="str">
        <f t="shared" si="82"/>
        <v/>
      </c>
      <c r="CM148" s="84">
        <f>IFERROR(FIND("POLÍCIA RODOVIÁRIA",consulta_completa__11[[#This Row],[14 - Inst. Atuando no Local]]),0)</f>
        <v>0</v>
      </c>
      <c r="CN148" s="84" t="str">
        <f t="shared" si="83"/>
        <v/>
      </c>
      <c r="CO148" s="84">
        <f>IFERROR(FIND("POLÍCIA MILITAR",consulta_completa__11[[#This Row],[14 - Inst. Atuando no Local]]),0)</f>
        <v>0</v>
      </c>
      <c r="CP148" s="84" t="str">
        <f t="shared" si="84"/>
        <v/>
      </c>
      <c r="CQ148" s="84">
        <f>IFERROR(FIND("POLÍCIA CIVIL",consulta_completa__11[[#This Row],[14 - Inst. Atuando no Local]]),0)</f>
        <v>0</v>
      </c>
      <c r="CR148" s="84" t="str">
        <f t="shared" si="85"/>
        <v/>
      </c>
      <c r="CS148" s="84">
        <f>IFERROR(FIND("MARINHA DO BRASIL",consulta_completa__11[[#This Row],[14 - Inst. Atuando no Local]]),0)</f>
        <v>0</v>
      </c>
      <c r="CT148" s="84" t="str">
        <f t="shared" si="86"/>
        <v/>
      </c>
      <c r="CU148" s="84">
        <f>IFERROR(FIND("EMPRESA ESPECIALIZADA EM ATENDIMENTO",consulta_completa__11[[#This Row],[14 - Inst. Atuando no Local]]),0)</f>
        <v>0</v>
      </c>
      <c r="CV148" s="84" t="str">
        <f t="shared" si="87"/>
        <v/>
      </c>
      <c r="CW148" s="84">
        <f>IFERROR(FIND("IBAMA",consulta_completa__11[[#This Row],[14 - Inst. Atuando no Local]]),0)</f>
        <v>0</v>
      </c>
      <c r="CX148" s="84" t="str">
        <f t="shared" si="88"/>
        <v/>
      </c>
      <c r="CY148" s="84" t="str">
        <f>IF(consulta_completa__11[[#This Row],[14 - Inst. Atuando no Local]]="","X","")</f>
        <v/>
      </c>
      <c r="CZ148" s="84">
        <f>IFERROR(FIND("OUTRA (S)",consulta_completa__11[[#This Row],[14 - Inst. Atuando no Local]]),0)</f>
        <v>0</v>
      </c>
      <c r="DA148" s="84" t="str">
        <f t="shared" si="89"/>
        <v/>
      </c>
      <c r="DB148" s="35" t="str">
        <f t="shared" si="90"/>
        <v>Sim</v>
      </c>
      <c r="DC148" s="35" t="str">
        <f t="shared" si="91"/>
        <v>Não</v>
      </c>
      <c r="DD148" s="35" t="str">
        <f t="shared" si="92"/>
        <v>Sim</v>
      </c>
      <c r="DE148" s="87" t="str">
        <f t="shared" si="63"/>
        <v>Estadual</v>
      </c>
    </row>
    <row r="149" spans="1:109">
      <c r="A149" s="14">
        <v>20253754057</v>
      </c>
      <c r="B149" s="1">
        <v>45720</v>
      </c>
      <c r="C149" t="s">
        <v>718</v>
      </c>
      <c r="D149" t="s">
        <v>609</v>
      </c>
      <c r="E149" t="s">
        <v>139</v>
      </c>
      <c r="F149" t="s">
        <v>112</v>
      </c>
      <c r="G149" t="s">
        <v>113</v>
      </c>
      <c r="H149" t="s">
        <v>114</v>
      </c>
      <c r="I149" t="s">
        <v>114</v>
      </c>
      <c r="J149" t="s">
        <v>113</v>
      </c>
      <c r="K149" t="s">
        <v>114</v>
      </c>
      <c r="L149" t="s">
        <v>114</v>
      </c>
      <c r="M149" t="s">
        <v>113</v>
      </c>
      <c r="N149" t="s">
        <v>119</v>
      </c>
      <c r="O149" t="s">
        <v>239</v>
      </c>
      <c r="P149" t="s">
        <v>355</v>
      </c>
      <c r="Q149" t="s">
        <v>143</v>
      </c>
      <c r="R149" t="s">
        <v>123</v>
      </c>
      <c r="S149" t="s">
        <v>113</v>
      </c>
      <c r="T149" t="s">
        <v>1685</v>
      </c>
      <c r="U149" t="s">
        <v>145</v>
      </c>
      <c r="V149" t="s">
        <v>1686</v>
      </c>
      <c r="Z149" t="s">
        <v>1687</v>
      </c>
      <c r="AA149" t="s">
        <v>113</v>
      </c>
      <c r="AB149" t="s">
        <v>1688</v>
      </c>
      <c r="AC149" t="s">
        <v>113</v>
      </c>
      <c r="AD149">
        <v>0</v>
      </c>
      <c r="AE149" t="s">
        <v>1689</v>
      </c>
      <c r="AF149" t="s">
        <v>614</v>
      </c>
      <c r="AG149" t="s">
        <v>615</v>
      </c>
      <c r="AH149" t="s">
        <v>194</v>
      </c>
      <c r="AI149" t="s">
        <v>132</v>
      </c>
      <c r="AJ149" t="s">
        <v>132</v>
      </c>
      <c r="AK149" t="s">
        <v>113</v>
      </c>
      <c r="AL149" t="s">
        <v>1690</v>
      </c>
      <c r="AM149" t="s">
        <v>1691</v>
      </c>
      <c r="AN149" t="s">
        <v>154</v>
      </c>
      <c r="AO149" t="s">
        <v>266</v>
      </c>
      <c r="AQ149" t="s">
        <v>1692</v>
      </c>
      <c r="AR149" t="s">
        <v>113</v>
      </c>
      <c r="AS149" t="s">
        <v>113</v>
      </c>
      <c r="AT149" t="s">
        <v>113</v>
      </c>
      <c r="AU149" t="s">
        <v>113</v>
      </c>
      <c r="AW149" t="s">
        <v>113</v>
      </c>
      <c r="AX149" s="82">
        <f>IFERROR(FIND("Óbitos/feridos",consulta_completa__11[[#This Row],[13 - Ocorrências/Ambientes Atingidos]]),0)</f>
        <v>0</v>
      </c>
      <c r="AY149" s="83" t="str">
        <f t="shared" si="64"/>
        <v/>
      </c>
      <c r="AZ149" s="82">
        <f>IFERROR(FIND("População afetada/evacuada",consulta_completa__11[[#This Row],[13 - Ocorrências/Ambientes Atingidos]]),0)</f>
        <v>0</v>
      </c>
      <c r="BA149" s="82" t="str">
        <f t="shared" si="65"/>
        <v/>
      </c>
      <c r="BB149" s="82">
        <f>IFERROR(FIND("Suspensão de abastecimento de água",consulta_completa__11[[#This Row],[13 - Ocorrências/Ambientes Atingidos]]),0)</f>
        <v>0</v>
      </c>
      <c r="BC149" s="83" t="str">
        <f t="shared" si="93"/>
        <v/>
      </c>
      <c r="BD149" s="82">
        <f>IFERROR(FIND("Rio/córrego",consulta_completa__11[[#This Row],[13 - Ocorrências/Ambientes Atingidos]]),0)</f>
        <v>0</v>
      </c>
      <c r="BE149" s="83" t="str">
        <f t="shared" si="66"/>
        <v/>
      </c>
      <c r="BF149" s="82">
        <f>IFERROR(FIND("Lago",consulta_completa__11[[#This Row],[13 - Ocorrências/Ambientes Atingidos]]),0)</f>
        <v>0</v>
      </c>
      <c r="BG149" s="83" t="str">
        <f t="shared" si="67"/>
        <v/>
      </c>
      <c r="BH149" s="82">
        <f>IFERROR(FIND("Mar",consulta_completa__11[[#This Row],[13 - Ocorrências/Ambientes Atingidos]]),0)</f>
        <v>0</v>
      </c>
      <c r="BI149" s="83" t="str">
        <f t="shared" si="68"/>
        <v/>
      </c>
      <c r="BJ149" s="82">
        <f>IFERROR(FIND("Praia",consulta_completa__11[[#This Row],[13 - Ocorrências/Ambientes Atingidos]]),0)</f>
        <v>0</v>
      </c>
      <c r="BK149" s="83" t="str">
        <f t="shared" si="69"/>
        <v/>
      </c>
      <c r="BL149" s="82">
        <f>IFERROR(FIND("Solo",consulta_completa__11[[#This Row],[13 - Ocorrências/Ambientes Atingidos]]),0)</f>
        <v>0</v>
      </c>
      <c r="BM149" s="83" t="str">
        <f t="shared" si="70"/>
        <v/>
      </c>
      <c r="BN149" s="82">
        <f>IFERROR(FIND("Águas subterrâneas",consulta_completa__11[[#This Row],[13 - Ocorrências/Ambientes Atingidos]]),0)</f>
        <v>0</v>
      </c>
      <c r="BO149" s="83" t="str">
        <f t="shared" si="71"/>
        <v/>
      </c>
      <c r="BP149" s="82">
        <f>IFERROR(FIND("Atmosfera",consulta_completa__11[[#This Row],[13 - Ocorrências/Ambientes Atingidos]]),0)</f>
        <v>0</v>
      </c>
      <c r="BQ149" s="83" t="str">
        <f t="shared" si="72"/>
        <v/>
      </c>
      <c r="BR149" s="82">
        <f>IFERROR(FIND("Flora",consulta_completa__11[[#This Row],[13 - Ocorrências/Ambientes Atingidos]]),0)</f>
        <v>0</v>
      </c>
      <c r="BS149" s="83" t="str">
        <f t="shared" si="73"/>
        <v/>
      </c>
      <c r="BT149" s="82">
        <f>IFERROR(FIND("Fauna",consulta_completa__11[[#This Row],[13 - Ocorrências/Ambientes Atingidos]]),0)</f>
        <v>0</v>
      </c>
      <c r="BU149" s="83" t="str">
        <f t="shared" si="74"/>
        <v/>
      </c>
      <c r="BV149" s="82">
        <f>IFERROR(FIND("UC federal",consulta_completa__11[[#This Row],[13 - Ocorrências/Ambientes Atingidos]]),0)</f>
        <v>0</v>
      </c>
      <c r="BW149" s="83" t="str">
        <f t="shared" si="75"/>
        <v/>
      </c>
      <c r="BX149" s="82">
        <f>IFERROR(FIND("UC estadual/municipal",consulta_completa__11[[#This Row],[13 - Ocorrências/Ambientes Atingidos]]),0)</f>
        <v>0</v>
      </c>
      <c r="BY149" s="83" t="str">
        <f t="shared" si="76"/>
        <v/>
      </c>
      <c r="BZ149" s="82">
        <f>IFERROR(FIND("Outro(s)",consulta_completa__11[[#This Row],[13 - Ocorrências/Ambientes Atingidos]]),0)</f>
        <v>0</v>
      </c>
      <c r="CA149" s="83" t="str">
        <f t="shared" si="77"/>
        <v/>
      </c>
      <c r="CB149" s="82">
        <f>IFERROR(FIND("Sem dano",consulta_completa__11[[#This Row],[13 - Ocorrências/Ambientes Atingidos]]),0)</f>
        <v>0</v>
      </c>
      <c r="CC149" s="83" t="str">
        <f t="shared" si="78"/>
        <v/>
      </c>
      <c r="CD149" s="82" t="str">
        <f>IF(consulta_completa__11[[#This Row],[13 - Ocorrências/Ambientes Atingidos]]="","X","")</f>
        <v>X</v>
      </c>
      <c r="CE149" s="84">
        <f>IFERROR(FIND("IBAMA",consulta_completa__11[[#This Row],[14 - Inst. Atuando no Local]]),0)</f>
        <v>0</v>
      </c>
      <c r="CF149" s="84" t="str">
        <f t="shared" si="79"/>
        <v/>
      </c>
      <c r="CG149" s="84">
        <f>IFERROR(FIND("OEMA",consulta_completa__11[[#This Row],[14 - Inst. Atuando no Local]]),0)</f>
        <v>0</v>
      </c>
      <c r="CH149" s="84" t="str">
        <f t="shared" si="80"/>
        <v/>
      </c>
      <c r="CI149" s="84">
        <f>IFERROR(FIND("DEFESA CIVIL",consulta_completa__11[[#This Row],[14 - Inst. Atuando no Local]]),0)</f>
        <v>0</v>
      </c>
      <c r="CJ149" s="84" t="str">
        <f t="shared" si="81"/>
        <v/>
      </c>
      <c r="CK149" s="84">
        <f>IFERROR(FIND("CORPO DE BOMBEIROS",consulta_completa__11[[#This Row],[14 - Inst. Atuando no Local]]),0)</f>
        <v>0</v>
      </c>
      <c r="CL149" s="84" t="str">
        <f t="shared" si="82"/>
        <v/>
      </c>
      <c r="CM149" s="84">
        <f>IFERROR(FIND("POLÍCIA RODOVIÁRIA",consulta_completa__11[[#This Row],[14 - Inst. Atuando no Local]]),0)</f>
        <v>0</v>
      </c>
      <c r="CN149" s="84" t="str">
        <f t="shared" si="83"/>
        <v/>
      </c>
      <c r="CO149" s="84">
        <f>IFERROR(FIND("POLÍCIA MILITAR",consulta_completa__11[[#This Row],[14 - Inst. Atuando no Local]]),0)</f>
        <v>0</v>
      </c>
      <c r="CP149" s="84" t="str">
        <f t="shared" si="84"/>
        <v/>
      </c>
      <c r="CQ149" s="84">
        <f>IFERROR(FIND("POLÍCIA CIVIL",consulta_completa__11[[#This Row],[14 - Inst. Atuando no Local]]),0)</f>
        <v>0</v>
      </c>
      <c r="CR149" s="84" t="str">
        <f t="shared" si="85"/>
        <v/>
      </c>
      <c r="CS149" s="84">
        <f>IFERROR(FIND("MARINHA DO BRASIL",consulta_completa__11[[#This Row],[14 - Inst. Atuando no Local]]),0)</f>
        <v>0</v>
      </c>
      <c r="CT149" s="84" t="str">
        <f t="shared" si="86"/>
        <v/>
      </c>
      <c r="CU149" s="84">
        <f>IFERROR(FIND("EMPRESA ESPECIALIZADA EM ATENDIMENTO",consulta_completa__11[[#This Row],[14 - Inst. Atuando no Local]]),0)</f>
        <v>0</v>
      </c>
      <c r="CV149" s="84" t="str">
        <f t="shared" si="87"/>
        <v/>
      </c>
      <c r="CW149" s="84">
        <f>IFERROR(FIND("IBAMA",consulta_completa__11[[#This Row],[14 - Inst. Atuando no Local]]),0)</f>
        <v>0</v>
      </c>
      <c r="CX149" s="84" t="str">
        <f t="shared" si="88"/>
        <v/>
      </c>
      <c r="CY149" s="84" t="str">
        <f>IF(consulta_completa__11[[#This Row],[14 - Inst. Atuando no Local]]="","X","")</f>
        <v/>
      </c>
      <c r="CZ149" s="84">
        <f>IFERROR(FIND("OUTRA (S)",consulta_completa__11[[#This Row],[14 - Inst. Atuando no Local]]),0)</f>
        <v>0</v>
      </c>
      <c r="DA149" s="84" t="str">
        <f t="shared" si="89"/>
        <v/>
      </c>
      <c r="DB149" s="35" t="str">
        <f t="shared" si="90"/>
        <v>Sim</v>
      </c>
      <c r="DC149" s="35" t="str">
        <f t="shared" si="91"/>
        <v>Não</v>
      </c>
      <c r="DD149" s="35" t="str">
        <f t="shared" si="92"/>
        <v>Sim</v>
      </c>
      <c r="DE149" s="87" t="str">
        <f t="shared" si="63"/>
        <v>Sem informação</v>
      </c>
    </row>
    <row r="150" spans="1:109">
      <c r="A150" s="14">
        <v>20253636042</v>
      </c>
      <c r="B150" s="1">
        <v>45722</v>
      </c>
      <c r="C150" t="s">
        <v>1693</v>
      </c>
      <c r="D150" t="s">
        <v>161</v>
      </c>
      <c r="E150" t="s">
        <v>286</v>
      </c>
      <c r="F150" t="s">
        <v>139</v>
      </c>
      <c r="G150" t="s">
        <v>113</v>
      </c>
      <c r="H150" t="s">
        <v>114</v>
      </c>
      <c r="I150" t="s">
        <v>114</v>
      </c>
      <c r="J150" t="s">
        <v>1694</v>
      </c>
      <c r="K150" t="s">
        <v>1695</v>
      </c>
      <c r="L150" t="s">
        <v>166</v>
      </c>
      <c r="M150" t="s">
        <v>140</v>
      </c>
      <c r="N150" t="s">
        <v>1598</v>
      </c>
      <c r="O150" t="s">
        <v>113</v>
      </c>
      <c r="P150" t="s">
        <v>142</v>
      </c>
      <c r="Q150" t="s">
        <v>230</v>
      </c>
      <c r="R150" t="s">
        <v>123</v>
      </c>
      <c r="S150" t="s">
        <v>113</v>
      </c>
      <c r="T150" t="s">
        <v>1696</v>
      </c>
      <c r="U150" t="s">
        <v>113</v>
      </c>
      <c r="V150" t="s">
        <v>1697</v>
      </c>
      <c r="W150" t="b">
        <v>1</v>
      </c>
      <c r="Z150" t="s">
        <v>1698</v>
      </c>
      <c r="AA150" t="s">
        <v>113</v>
      </c>
      <c r="AB150" t="s">
        <v>1699</v>
      </c>
      <c r="AC150" t="s">
        <v>1700</v>
      </c>
      <c r="AD150">
        <v>0</v>
      </c>
      <c r="AE150" t="s">
        <v>113</v>
      </c>
      <c r="AF150" t="s">
        <v>113</v>
      </c>
      <c r="AG150" t="s">
        <v>113</v>
      </c>
      <c r="AH150" t="s">
        <v>131</v>
      </c>
      <c r="AI150" t="s">
        <v>132</v>
      </c>
      <c r="AJ150" t="s">
        <v>131</v>
      </c>
      <c r="AK150" t="s">
        <v>1701</v>
      </c>
      <c r="AL150" t="s">
        <v>113</v>
      </c>
      <c r="AM150" t="s">
        <v>1702</v>
      </c>
      <c r="AN150" t="s">
        <v>1271</v>
      </c>
      <c r="AO150" t="s">
        <v>1703</v>
      </c>
      <c r="AP150">
        <v>11934123210</v>
      </c>
      <c r="AQ150" t="s">
        <v>1704</v>
      </c>
      <c r="AR150" t="s">
        <v>113</v>
      </c>
      <c r="AS150" t="s">
        <v>113</v>
      </c>
      <c r="AT150" t="s">
        <v>113</v>
      </c>
      <c r="AU150" t="s">
        <v>113</v>
      </c>
      <c r="AW150" t="s">
        <v>113</v>
      </c>
      <c r="AX150" s="82">
        <f>IFERROR(FIND("Óbitos/feridos",consulta_completa__11[[#This Row],[13 - Ocorrências/Ambientes Atingidos]]),0)</f>
        <v>0</v>
      </c>
      <c r="AY150" s="83" t="str">
        <f t="shared" si="64"/>
        <v/>
      </c>
      <c r="AZ150" s="82">
        <f>IFERROR(FIND("População afetada/evacuada",consulta_completa__11[[#This Row],[13 - Ocorrências/Ambientes Atingidos]]),0)</f>
        <v>0</v>
      </c>
      <c r="BA150" s="82" t="str">
        <f t="shared" si="65"/>
        <v/>
      </c>
      <c r="BB150" s="82">
        <f>IFERROR(FIND("Suspensão de abastecimento de água",consulta_completa__11[[#This Row],[13 - Ocorrências/Ambientes Atingidos]]),0)</f>
        <v>0</v>
      </c>
      <c r="BC150" s="83" t="str">
        <f t="shared" si="93"/>
        <v/>
      </c>
      <c r="BD150" s="82">
        <f>IFERROR(FIND("Rio/córrego",consulta_completa__11[[#This Row],[13 - Ocorrências/Ambientes Atingidos]]),0)</f>
        <v>0</v>
      </c>
      <c r="BE150" s="83" t="str">
        <f t="shared" si="66"/>
        <v/>
      </c>
      <c r="BF150" s="82">
        <f>IFERROR(FIND("Lago",consulta_completa__11[[#This Row],[13 - Ocorrências/Ambientes Atingidos]]),0)</f>
        <v>0</v>
      </c>
      <c r="BG150" s="83" t="str">
        <f t="shared" si="67"/>
        <v/>
      </c>
      <c r="BH150" s="82">
        <f>IFERROR(FIND("Mar",consulta_completa__11[[#This Row],[13 - Ocorrências/Ambientes Atingidos]]),0)</f>
        <v>0</v>
      </c>
      <c r="BI150" s="83" t="str">
        <f t="shared" si="68"/>
        <v/>
      </c>
      <c r="BJ150" s="82">
        <f>IFERROR(FIND("Praia",consulta_completa__11[[#This Row],[13 - Ocorrências/Ambientes Atingidos]]),0)</f>
        <v>0</v>
      </c>
      <c r="BK150" s="83" t="str">
        <f t="shared" si="69"/>
        <v/>
      </c>
      <c r="BL150" s="82">
        <f>IFERROR(FIND("Solo",consulta_completa__11[[#This Row],[13 - Ocorrências/Ambientes Atingidos]]),0)</f>
        <v>1</v>
      </c>
      <c r="BM150" s="83" t="str">
        <f t="shared" si="70"/>
        <v>X</v>
      </c>
      <c r="BN150" s="82">
        <f>IFERROR(FIND("Águas subterrâneas",consulta_completa__11[[#This Row],[13 - Ocorrências/Ambientes Atingidos]]),0)</f>
        <v>0</v>
      </c>
      <c r="BO150" s="83" t="str">
        <f t="shared" si="71"/>
        <v/>
      </c>
      <c r="BP150" s="82">
        <f>IFERROR(FIND("Atmosfera",consulta_completa__11[[#This Row],[13 - Ocorrências/Ambientes Atingidos]]),0)</f>
        <v>0</v>
      </c>
      <c r="BQ150" s="83" t="str">
        <f t="shared" si="72"/>
        <v/>
      </c>
      <c r="BR150" s="82">
        <f>IFERROR(FIND("Flora",consulta_completa__11[[#This Row],[13 - Ocorrências/Ambientes Atingidos]]),0)</f>
        <v>0</v>
      </c>
      <c r="BS150" s="83" t="str">
        <f t="shared" si="73"/>
        <v/>
      </c>
      <c r="BT150" s="82">
        <f>IFERROR(FIND("Fauna",consulta_completa__11[[#This Row],[13 - Ocorrências/Ambientes Atingidos]]),0)</f>
        <v>0</v>
      </c>
      <c r="BU150" s="83" t="str">
        <f t="shared" si="74"/>
        <v/>
      </c>
      <c r="BV150" s="82">
        <f>IFERROR(FIND("UC federal",consulta_completa__11[[#This Row],[13 - Ocorrências/Ambientes Atingidos]]),0)</f>
        <v>0</v>
      </c>
      <c r="BW150" s="83" t="str">
        <f t="shared" si="75"/>
        <v/>
      </c>
      <c r="BX150" s="82">
        <f>IFERROR(FIND("UC estadual/municipal",consulta_completa__11[[#This Row],[13 - Ocorrências/Ambientes Atingidos]]),0)</f>
        <v>0</v>
      </c>
      <c r="BY150" s="83" t="str">
        <f t="shared" si="76"/>
        <v/>
      </c>
      <c r="BZ150" s="82">
        <f>IFERROR(FIND("Outro(s)",consulta_completa__11[[#This Row],[13 - Ocorrências/Ambientes Atingidos]]),0)</f>
        <v>0</v>
      </c>
      <c r="CA150" s="83" t="str">
        <f t="shared" si="77"/>
        <v/>
      </c>
      <c r="CB150" s="82">
        <f>IFERROR(FIND("Sem dano",consulta_completa__11[[#This Row],[13 - Ocorrências/Ambientes Atingidos]]),0)</f>
        <v>0</v>
      </c>
      <c r="CC150" s="83" t="str">
        <f t="shared" si="78"/>
        <v/>
      </c>
      <c r="CD150" s="82" t="str">
        <f>IF(consulta_completa__11[[#This Row],[13 - Ocorrências/Ambientes Atingidos]]="","X","")</f>
        <v/>
      </c>
      <c r="CE150" s="84">
        <f>IFERROR(FIND("IBAMA",consulta_completa__11[[#This Row],[14 - Inst. Atuando no Local]]),0)</f>
        <v>0</v>
      </c>
      <c r="CF150" s="84" t="str">
        <f t="shared" si="79"/>
        <v/>
      </c>
      <c r="CG150" s="84">
        <f>IFERROR(FIND("OEMA",consulta_completa__11[[#This Row],[14 - Inst. Atuando no Local]]),0)</f>
        <v>0</v>
      </c>
      <c r="CH150" s="84" t="str">
        <f t="shared" si="80"/>
        <v/>
      </c>
      <c r="CI150" s="84">
        <f>IFERROR(FIND("DEFESA CIVIL",consulta_completa__11[[#This Row],[14 - Inst. Atuando no Local]]),0)</f>
        <v>0</v>
      </c>
      <c r="CJ150" s="84" t="str">
        <f t="shared" si="81"/>
        <v/>
      </c>
      <c r="CK150" s="84">
        <f>IFERROR(FIND("CORPO DE BOMBEIROS",consulta_completa__11[[#This Row],[14 - Inst. Atuando no Local]]),0)</f>
        <v>0</v>
      </c>
      <c r="CL150" s="84" t="str">
        <f t="shared" si="82"/>
        <v/>
      </c>
      <c r="CM150" s="84">
        <f>IFERROR(FIND("POLÍCIA RODOVIÁRIA",consulta_completa__11[[#This Row],[14 - Inst. Atuando no Local]]),0)</f>
        <v>0</v>
      </c>
      <c r="CN150" s="84" t="str">
        <f t="shared" si="83"/>
        <v/>
      </c>
      <c r="CO150" s="84">
        <f>IFERROR(FIND("POLÍCIA MILITAR",consulta_completa__11[[#This Row],[14 - Inst. Atuando no Local]]),0)</f>
        <v>0</v>
      </c>
      <c r="CP150" s="84" t="str">
        <f t="shared" si="84"/>
        <v/>
      </c>
      <c r="CQ150" s="84">
        <f>IFERROR(FIND("POLÍCIA CIVIL",consulta_completa__11[[#This Row],[14 - Inst. Atuando no Local]]),0)</f>
        <v>0</v>
      </c>
      <c r="CR150" s="84" t="str">
        <f t="shared" si="85"/>
        <v/>
      </c>
      <c r="CS150" s="84">
        <f>IFERROR(FIND("MARINHA DO BRASIL",consulta_completa__11[[#This Row],[14 - Inst. Atuando no Local]]),0)</f>
        <v>0</v>
      </c>
      <c r="CT150" s="84" t="str">
        <f t="shared" si="86"/>
        <v/>
      </c>
      <c r="CU150" s="84">
        <f>IFERROR(FIND("EMPRESA ESPECIALIZADA EM ATENDIMENTO",consulta_completa__11[[#This Row],[14 - Inst. Atuando no Local]]),0)</f>
        <v>0</v>
      </c>
      <c r="CV150" s="84" t="str">
        <f t="shared" si="87"/>
        <v/>
      </c>
      <c r="CW150" s="84">
        <f>IFERROR(FIND("IBAMA",consulta_completa__11[[#This Row],[14 - Inst. Atuando no Local]]),0)</f>
        <v>0</v>
      </c>
      <c r="CX150" s="84" t="str">
        <f t="shared" si="88"/>
        <v/>
      </c>
      <c r="CY150" s="84" t="str">
        <f>IF(consulta_completa__11[[#This Row],[14 - Inst. Atuando no Local]]="","X","")</f>
        <v/>
      </c>
      <c r="CZ150" s="84">
        <f>IFERROR(FIND("OUTRA (S)",consulta_completa__11[[#This Row],[14 - Inst. Atuando no Local]]),0)</f>
        <v>0</v>
      </c>
      <c r="DA150" s="84" t="str">
        <f t="shared" si="89"/>
        <v/>
      </c>
      <c r="DB150" s="35" t="str">
        <f t="shared" si="90"/>
        <v>Sim</v>
      </c>
      <c r="DC150" s="35" t="str">
        <f t="shared" si="91"/>
        <v>Não</v>
      </c>
      <c r="DD150" s="35" t="str">
        <f t="shared" si="92"/>
        <v>Sim</v>
      </c>
      <c r="DE150" s="87" t="str">
        <f t="shared" si="63"/>
        <v>Sem informação</v>
      </c>
    </row>
    <row r="151" spans="1:109">
      <c r="A151" s="14">
        <v>20253664844</v>
      </c>
      <c r="B151" s="1">
        <v>45722</v>
      </c>
      <c r="C151" t="s">
        <v>929</v>
      </c>
      <c r="D151" t="s">
        <v>343</v>
      </c>
      <c r="E151" t="s">
        <v>111</v>
      </c>
      <c r="F151" t="s">
        <v>112</v>
      </c>
      <c r="G151" t="s">
        <v>113</v>
      </c>
      <c r="H151" t="s">
        <v>114</v>
      </c>
      <c r="I151" t="s">
        <v>114</v>
      </c>
      <c r="J151" t="s">
        <v>113</v>
      </c>
      <c r="K151" t="s">
        <v>114</v>
      </c>
      <c r="L151" t="s">
        <v>114</v>
      </c>
      <c r="M151" t="s">
        <v>118</v>
      </c>
      <c r="N151" t="s">
        <v>119</v>
      </c>
      <c r="O151" t="s">
        <v>239</v>
      </c>
      <c r="P151" t="s">
        <v>142</v>
      </c>
      <c r="Q151" t="s">
        <v>143</v>
      </c>
      <c r="R151" t="s">
        <v>123</v>
      </c>
      <c r="S151" t="s">
        <v>931</v>
      </c>
      <c r="T151" t="s">
        <v>932</v>
      </c>
      <c r="U151" t="s">
        <v>1705</v>
      </c>
      <c r="V151" t="s">
        <v>1706</v>
      </c>
      <c r="W151" t="b">
        <v>1</v>
      </c>
      <c r="Z151" t="s">
        <v>1707</v>
      </c>
      <c r="AA151" t="s">
        <v>113</v>
      </c>
      <c r="AB151" t="s">
        <v>1708</v>
      </c>
      <c r="AC151" t="s">
        <v>1709</v>
      </c>
      <c r="AD151">
        <v>1</v>
      </c>
      <c r="AE151" t="s">
        <v>1710</v>
      </c>
      <c r="AF151" t="s">
        <v>113</v>
      </c>
      <c r="AG151" t="s">
        <v>113</v>
      </c>
      <c r="AH151" t="s">
        <v>131</v>
      </c>
      <c r="AI151" t="s">
        <v>131</v>
      </c>
      <c r="AJ151" t="s">
        <v>132</v>
      </c>
      <c r="AK151" t="s">
        <v>113</v>
      </c>
      <c r="AL151" t="s">
        <v>1711</v>
      </c>
      <c r="AM151" t="s">
        <v>1708</v>
      </c>
      <c r="AN151" t="s">
        <v>113</v>
      </c>
      <c r="AO151" t="s">
        <v>941</v>
      </c>
      <c r="AQ151" t="s">
        <v>1712</v>
      </c>
      <c r="AR151" t="s">
        <v>113</v>
      </c>
      <c r="AS151" t="s">
        <v>113</v>
      </c>
      <c r="AT151" t="s">
        <v>1713</v>
      </c>
      <c r="AU151" t="s">
        <v>1714</v>
      </c>
      <c r="AV151">
        <v>100000000</v>
      </c>
      <c r="AW151" t="s">
        <v>159</v>
      </c>
      <c r="AX151" s="82">
        <f>IFERROR(FIND("Óbitos/feridos",consulta_completa__11[[#This Row],[13 - Ocorrências/Ambientes Atingidos]]),0)</f>
        <v>0</v>
      </c>
      <c r="AY151" s="83" t="str">
        <f t="shared" si="64"/>
        <v/>
      </c>
      <c r="AZ151" s="82">
        <f>IFERROR(FIND("População afetada/evacuada",consulta_completa__11[[#This Row],[13 - Ocorrências/Ambientes Atingidos]]),0)</f>
        <v>0</v>
      </c>
      <c r="BA151" s="82" t="str">
        <f t="shared" si="65"/>
        <v/>
      </c>
      <c r="BB151" s="82">
        <f>IFERROR(FIND("Suspensão de abastecimento de água",consulta_completa__11[[#This Row],[13 - Ocorrências/Ambientes Atingidos]]),0)</f>
        <v>0</v>
      </c>
      <c r="BC151" s="83" t="str">
        <f t="shared" si="93"/>
        <v/>
      </c>
      <c r="BD151" s="82">
        <f>IFERROR(FIND("Rio/córrego",consulta_completa__11[[#This Row],[13 - Ocorrências/Ambientes Atingidos]]),0)</f>
        <v>0</v>
      </c>
      <c r="BE151" s="83" t="str">
        <f t="shared" si="66"/>
        <v/>
      </c>
      <c r="BF151" s="82">
        <f>IFERROR(FIND("Lago",consulta_completa__11[[#This Row],[13 - Ocorrências/Ambientes Atingidos]]),0)</f>
        <v>0</v>
      </c>
      <c r="BG151" s="83" t="str">
        <f t="shared" si="67"/>
        <v/>
      </c>
      <c r="BH151" s="82">
        <f>IFERROR(FIND("Mar",consulta_completa__11[[#This Row],[13 - Ocorrências/Ambientes Atingidos]]),0)</f>
        <v>1</v>
      </c>
      <c r="BI151" s="83" t="str">
        <f t="shared" si="68"/>
        <v>X</v>
      </c>
      <c r="BJ151" s="82">
        <f>IFERROR(FIND("Praia",consulta_completa__11[[#This Row],[13 - Ocorrências/Ambientes Atingidos]]),0)</f>
        <v>0</v>
      </c>
      <c r="BK151" s="83" t="str">
        <f t="shared" si="69"/>
        <v/>
      </c>
      <c r="BL151" s="82">
        <f>IFERROR(FIND("Solo",consulta_completa__11[[#This Row],[13 - Ocorrências/Ambientes Atingidos]]),0)</f>
        <v>0</v>
      </c>
      <c r="BM151" s="83" t="str">
        <f t="shared" si="70"/>
        <v/>
      </c>
      <c r="BN151" s="82">
        <f>IFERROR(FIND("Águas subterrâneas",consulta_completa__11[[#This Row],[13 - Ocorrências/Ambientes Atingidos]]),0)</f>
        <v>0</v>
      </c>
      <c r="BO151" s="83" t="str">
        <f t="shared" si="71"/>
        <v/>
      </c>
      <c r="BP151" s="82">
        <f>IFERROR(FIND("Atmosfera",consulta_completa__11[[#This Row],[13 - Ocorrências/Ambientes Atingidos]]),0)</f>
        <v>0</v>
      </c>
      <c r="BQ151" s="83" t="str">
        <f t="shared" si="72"/>
        <v/>
      </c>
      <c r="BR151" s="82">
        <f>IFERROR(FIND("Flora",consulta_completa__11[[#This Row],[13 - Ocorrências/Ambientes Atingidos]]),0)</f>
        <v>0</v>
      </c>
      <c r="BS151" s="83" t="str">
        <f t="shared" si="73"/>
        <v/>
      </c>
      <c r="BT151" s="82">
        <f>IFERROR(FIND("Fauna",consulta_completa__11[[#This Row],[13 - Ocorrências/Ambientes Atingidos]]),0)</f>
        <v>0</v>
      </c>
      <c r="BU151" s="83" t="str">
        <f t="shared" si="74"/>
        <v/>
      </c>
      <c r="BV151" s="82">
        <f>IFERROR(FIND("UC federal",consulta_completa__11[[#This Row],[13 - Ocorrências/Ambientes Atingidos]]),0)</f>
        <v>0</v>
      </c>
      <c r="BW151" s="83" t="str">
        <f t="shared" si="75"/>
        <v/>
      </c>
      <c r="BX151" s="82">
        <f>IFERROR(FIND("UC estadual/municipal",consulta_completa__11[[#This Row],[13 - Ocorrências/Ambientes Atingidos]]),0)</f>
        <v>0</v>
      </c>
      <c r="BY151" s="83" t="str">
        <f t="shared" si="76"/>
        <v/>
      </c>
      <c r="BZ151" s="82">
        <f>IFERROR(FIND("Outro(s)",consulta_completa__11[[#This Row],[13 - Ocorrências/Ambientes Atingidos]]),0)</f>
        <v>0</v>
      </c>
      <c r="CA151" s="83" t="str">
        <f t="shared" si="77"/>
        <v/>
      </c>
      <c r="CB151" s="82">
        <f>IFERROR(FIND("Sem dano",consulta_completa__11[[#This Row],[13 - Ocorrências/Ambientes Atingidos]]),0)</f>
        <v>0</v>
      </c>
      <c r="CC151" s="83" t="str">
        <f t="shared" si="78"/>
        <v/>
      </c>
      <c r="CD151" s="82" t="str">
        <f>IF(consulta_completa__11[[#This Row],[13 - Ocorrências/Ambientes Atingidos]]="","X","")</f>
        <v/>
      </c>
      <c r="CE151" s="84">
        <f>IFERROR(FIND("IBAMA",consulta_completa__11[[#This Row],[14 - Inst. Atuando no Local]]),0)</f>
        <v>0</v>
      </c>
      <c r="CF151" s="84" t="str">
        <f t="shared" si="79"/>
        <v/>
      </c>
      <c r="CG151" s="84">
        <f>IFERROR(FIND("OEMA",consulta_completa__11[[#This Row],[14 - Inst. Atuando no Local]]),0)</f>
        <v>0</v>
      </c>
      <c r="CH151" s="84" t="str">
        <f t="shared" si="80"/>
        <v/>
      </c>
      <c r="CI151" s="84">
        <f>IFERROR(FIND("DEFESA CIVIL",consulta_completa__11[[#This Row],[14 - Inst. Atuando no Local]]),0)</f>
        <v>0</v>
      </c>
      <c r="CJ151" s="84" t="str">
        <f t="shared" si="81"/>
        <v/>
      </c>
      <c r="CK151" s="84">
        <f>IFERROR(FIND("CORPO DE BOMBEIROS",consulta_completa__11[[#This Row],[14 - Inst. Atuando no Local]]),0)</f>
        <v>0</v>
      </c>
      <c r="CL151" s="84" t="str">
        <f t="shared" si="82"/>
        <v/>
      </c>
      <c r="CM151" s="84">
        <f>IFERROR(FIND("POLÍCIA RODOVIÁRIA",consulta_completa__11[[#This Row],[14 - Inst. Atuando no Local]]),0)</f>
        <v>0</v>
      </c>
      <c r="CN151" s="84" t="str">
        <f t="shared" si="83"/>
        <v/>
      </c>
      <c r="CO151" s="84">
        <f>IFERROR(FIND("POLÍCIA MILITAR",consulta_completa__11[[#This Row],[14 - Inst. Atuando no Local]]),0)</f>
        <v>0</v>
      </c>
      <c r="CP151" s="84" t="str">
        <f t="shared" si="84"/>
        <v/>
      </c>
      <c r="CQ151" s="84">
        <f>IFERROR(FIND("POLÍCIA CIVIL",consulta_completa__11[[#This Row],[14 - Inst. Atuando no Local]]),0)</f>
        <v>0</v>
      </c>
      <c r="CR151" s="84" t="str">
        <f t="shared" si="85"/>
        <v/>
      </c>
      <c r="CS151" s="84">
        <f>IFERROR(FIND("MARINHA DO BRASIL",consulta_completa__11[[#This Row],[14 - Inst. Atuando no Local]]),0)</f>
        <v>0</v>
      </c>
      <c r="CT151" s="84" t="str">
        <f t="shared" si="86"/>
        <v/>
      </c>
      <c r="CU151" s="84">
        <f>IFERROR(FIND("EMPRESA ESPECIALIZADA EM ATENDIMENTO",consulta_completa__11[[#This Row],[14 - Inst. Atuando no Local]]),0)</f>
        <v>0</v>
      </c>
      <c r="CV151" s="84" t="str">
        <f t="shared" si="87"/>
        <v/>
      </c>
      <c r="CW151" s="84">
        <f>IFERROR(FIND("IBAMA",consulta_completa__11[[#This Row],[14 - Inst. Atuando no Local]]),0)</f>
        <v>0</v>
      </c>
      <c r="CX151" s="84" t="str">
        <f t="shared" si="88"/>
        <v/>
      </c>
      <c r="CY151" s="84" t="str">
        <f>IF(consulta_completa__11[[#This Row],[14 - Inst. Atuando no Local]]="","X","")</f>
        <v/>
      </c>
      <c r="CZ151" s="84">
        <f>IFERROR(FIND("OUTRA (S)",consulta_completa__11[[#This Row],[14 - Inst. Atuando no Local]]),0)</f>
        <v>0</v>
      </c>
      <c r="DA151" s="84" t="str">
        <f t="shared" si="89"/>
        <v/>
      </c>
      <c r="DB151" s="35" t="str">
        <f t="shared" si="90"/>
        <v>Sim</v>
      </c>
      <c r="DC151" s="35" t="str">
        <f t="shared" si="91"/>
        <v>Não</v>
      </c>
      <c r="DD151" s="35" t="str">
        <f t="shared" si="92"/>
        <v>Sim</v>
      </c>
      <c r="DE151" s="87" t="str">
        <f t="shared" si="63"/>
        <v>Federal</v>
      </c>
    </row>
    <row r="152" spans="1:109">
      <c r="A152" s="14">
        <v>20253743257</v>
      </c>
      <c r="B152" s="1">
        <v>45723</v>
      </c>
      <c r="C152" t="s">
        <v>1715</v>
      </c>
      <c r="D152" t="s">
        <v>733</v>
      </c>
      <c r="E152" t="s">
        <v>1716</v>
      </c>
      <c r="F152" t="s">
        <v>139</v>
      </c>
      <c r="G152" t="s">
        <v>113</v>
      </c>
      <c r="H152" t="s">
        <v>114</v>
      </c>
      <c r="I152" t="s">
        <v>114</v>
      </c>
      <c r="J152" t="s">
        <v>113</v>
      </c>
      <c r="K152" t="s">
        <v>114</v>
      </c>
      <c r="L152" t="s">
        <v>114</v>
      </c>
      <c r="M152" t="s">
        <v>139</v>
      </c>
      <c r="N152" t="s">
        <v>141</v>
      </c>
      <c r="O152" t="s">
        <v>239</v>
      </c>
      <c r="P152" t="s">
        <v>200</v>
      </c>
      <c r="Q152" t="s">
        <v>230</v>
      </c>
      <c r="R152" t="s">
        <v>123</v>
      </c>
      <c r="S152" t="s">
        <v>113</v>
      </c>
      <c r="T152" t="s">
        <v>1717</v>
      </c>
      <c r="U152" t="s">
        <v>1718</v>
      </c>
      <c r="V152" t="s">
        <v>1719</v>
      </c>
      <c r="X152" t="b">
        <v>1</v>
      </c>
      <c r="Z152" t="s">
        <v>1720</v>
      </c>
      <c r="AA152" t="s">
        <v>1721</v>
      </c>
      <c r="AB152" t="s">
        <v>1722</v>
      </c>
      <c r="AC152" t="s">
        <v>1723</v>
      </c>
      <c r="AD152">
        <v>0</v>
      </c>
      <c r="AE152" t="s">
        <v>1724</v>
      </c>
      <c r="AF152" t="s">
        <v>1725</v>
      </c>
      <c r="AG152" t="s">
        <v>1726</v>
      </c>
      <c r="AH152" t="s">
        <v>131</v>
      </c>
      <c r="AI152" t="s">
        <v>131</v>
      </c>
      <c r="AJ152" t="s">
        <v>131</v>
      </c>
      <c r="AK152" t="s">
        <v>1727</v>
      </c>
      <c r="AL152" t="s">
        <v>1728</v>
      </c>
      <c r="AM152" t="s">
        <v>1729</v>
      </c>
      <c r="AN152" t="s">
        <v>1730</v>
      </c>
      <c r="AO152" t="s">
        <v>1731</v>
      </c>
      <c r="AP152">
        <v>92984745335</v>
      </c>
      <c r="AQ152" t="s">
        <v>1732</v>
      </c>
      <c r="AR152" t="s">
        <v>113</v>
      </c>
      <c r="AS152" t="s">
        <v>1733</v>
      </c>
      <c r="AT152" t="s">
        <v>113</v>
      </c>
      <c r="AU152" t="s">
        <v>1734</v>
      </c>
      <c r="AW152" t="s">
        <v>159</v>
      </c>
      <c r="AX152" s="82">
        <f>IFERROR(FIND("Óbitos/feridos",consulta_completa__11[[#This Row],[13 - Ocorrências/Ambientes Atingidos]]),0)</f>
        <v>0</v>
      </c>
      <c r="AY152" s="83" t="str">
        <f t="shared" si="64"/>
        <v/>
      </c>
      <c r="AZ152" s="82">
        <f>IFERROR(FIND("População afetada/evacuada",consulta_completa__11[[#This Row],[13 - Ocorrências/Ambientes Atingidos]]),0)</f>
        <v>0</v>
      </c>
      <c r="BA152" s="82" t="str">
        <f t="shared" si="65"/>
        <v/>
      </c>
      <c r="BB152" s="82">
        <f>IFERROR(FIND("Suspensão de abastecimento de água",consulta_completa__11[[#This Row],[13 - Ocorrências/Ambientes Atingidos]]),0)</f>
        <v>0</v>
      </c>
      <c r="BC152" s="83" t="str">
        <f t="shared" si="93"/>
        <v/>
      </c>
      <c r="BD152" s="82">
        <f>IFERROR(FIND("Rio/córrego",consulta_completa__11[[#This Row],[13 - Ocorrências/Ambientes Atingidos]]),0)</f>
        <v>0</v>
      </c>
      <c r="BE152" s="83" t="str">
        <f t="shared" si="66"/>
        <v/>
      </c>
      <c r="BF152" s="82">
        <f>IFERROR(FIND("Lago",consulta_completa__11[[#This Row],[13 - Ocorrências/Ambientes Atingidos]]),0)</f>
        <v>0</v>
      </c>
      <c r="BG152" s="83" t="str">
        <f t="shared" si="67"/>
        <v/>
      </c>
      <c r="BH152" s="82">
        <f>IFERROR(FIND("Mar",consulta_completa__11[[#This Row],[13 - Ocorrências/Ambientes Atingidos]]),0)</f>
        <v>0</v>
      </c>
      <c r="BI152" s="83" t="str">
        <f t="shared" si="68"/>
        <v/>
      </c>
      <c r="BJ152" s="82">
        <f>IFERROR(FIND("Praia",consulta_completa__11[[#This Row],[13 - Ocorrências/Ambientes Atingidos]]),0)</f>
        <v>0</v>
      </c>
      <c r="BK152" s="83" t="str">
        <f t="shared" si="69"/>
        <v/>
      </c>
      <c r="BL152" s="82">
        <f>IFERROR(FIND("Solo",consulta_completa__11[[#This Row],[13 - Ocorrências/Ambientes Atingidos]]),0)</f>
        <v>0</v>
      </c>
      <c r="BM152" s="83" t="str">
        <f t="shared" si="70"/>
        <v/>
      </c>
      <c r="BN152" s="82">
        <f>IFERROR(FIND("Águas subterrâneas",consulta_completa__11[[#This Row],[13 - Ocorrências/Ambientes Atingidos]]),0)</f>
        <v>0</v>
      </c>
      <c r="BO152" s="83" t="str">
        <f t="shared" si="71"/>
        <v/>
      </c>
      <c r="BP152" s="82">
        <f>IFERROR(FIND("Atmosfera",consulta_completa__11[[#This Row],[13 - Ocorrências/Ambientes Atingidos]]),0)</f>
        <v>0</v>
      </c>
      <c r="BQ152" s="83" t="str">
        <f t="shared" si="72"/>
        <v/>
      </c>
      <c r="BR152" s="82">
        <f>IFERROR(FIND("Flora",consulta_completa__11[[#This Row],[13 - Ocorrências/Ambientes Atingidos]]),0)</f>
        <v>0</v>
      </c>
      <c r="BS152" s="83" t="str">
        <f t="shared" si="73"/>
        <v/>
      </c>
      <c r="BT152" s="82">
        <f>IFERROR(FIND("Fauna",consulta_completa__11[[#This Row],[13 - Ocorrências/Ambientes Atingidos]]),0)</f>
        <v>0</v>
      </c>
      <c r="BU152" s="83" t="str">
        <f t="shared" si="74"/>
        <v/>
      </c>
      <c r="BV152" s="82">
        <f>IFERROR(FIND("UC federal",consulta_completa__11[[#This Row],[13 - Ocorrências/Ambientes Atingidos]]),0)</f>
        <v>0</v>
      </c>
      <c r="BW152" s="83" t="str">
        <f t="shared" si="75"/>
        <v/>
      </c>
      <c r="BX152" s="82">
        <f>IFERROR(FIND("UC estadual/municipal",consulta_completa__11[[#This Row],[13 - Ocorrências/Ambientes Atingidos]]),0)</f>
        <v>0</v>
      </c>
      <c r="BY152" s="83" t="str">
        <f t="shared" si="76"/>
        <v/>
      </c>
      <c r="BZ152" s="82">
        <f>IFERROR(FIND("Outro(s)",consulta_completa__11[[#This Row],[13 - Ocorrências/Ambientes Atingidos]]),0)</f>
        <v>1</v>
      </c>
      <c r="CA152" s="83" t="str">
        <f t="shared" si="77"/>
        <v>X</v>
      </c>
      <c r="CB152" s="82">
        <f>IFERROR(FIND("Sem dano",consulta_completa__11[[#This Row],[13 - Ocorrências/Ambientes Atingidos]]),0)</f>
        <v>0</v>
      </c>
      <c r="CC152" s="83" t="str">
        <f t="shared" si="78"/>
        <v/>
      </c>
      <c r="CD152" s="82" t="str">
        <f>IF(consulta_completa__11[[#This Row],[13 - Ocorrências/Ambientes Atingidos]]="","X","")</f>
        <v/>
      </c>
      <c r="CE152" s="84">
        <f>IFERROR(FIND("IBAMA",consulta_completa__11[[#This Row],[14 - Inst. Atuando no Local]]),0)</f>
        <v>0</v>
      </c>
      <c r="CF152" s="84" t="str">
        <f t="shared" si="79"/>
        <v/>
      </c>
      <c r="CG152" s="84">
        <f>IFERROR(FIND("OEMA",consulta_completa__11[[#This Row],[14 - Inst. Atuando no Local]]),0)</f>
        <v>0</v>
      </c>
      <c r="CH152" s="84" t="str">
        <f t="shared" si="80"/>
        <v/>
      </c>
      <c r="CI152" s="84">
        <f>IFERROR(FIND("DEFESA CIVIL",consulta_completa__11[[#This Row],[14 - Inst. Atuando no Local]]),0)</f>
        <v>0</v>
      </c>
      <c r="CJ152" s="84" t="str">
        <f t="shared" si="81"/>
        <v/>
      </c>
      <c r="CK152" s="84">
        <f>IFERROR(FIND("CORPO DE BOMBEIROS",consulta_completa__11[[#This Row],[14 - Inst. Atuando no Local]]),0)</f>
        <v>0</v>
      </c>
      <c r="CL152" s="84" t="str">
        <f t="shared" si="82"/>
        <v/>
      </c>
      <c r="CM152" s="84">
        <f>IFERROR(FIND("POLÍCIA RODOVIÁRIA",consulta_completa__11[[#This Row],[14 - Inst. Atuando no Local]]),0)</f>
        <v>0</v>
      </c>
      <c r="CN152" s="84" t="str">
        <f t="shared" si="83"/>
        <v/>
      </c>
      <c r="CO152" s="84">
        <f>IFERROR(FIND("POLÍCIA MILITAR",consulta_completa__11[[#This Row],[14 - Inst. Atuando no Local]]),0)</f>
        <v>0</v>
      </c>
      <c r="CP152" s="84" t="str">
        <f t="shared" si="84"/>
        <v/>
      </c>
      <c r="CQ152" s="84">
        <f>IFERROR(FIND("POLÍCIA CIVIL",consulta_completa__11[[#This Row],[14 - Inst. Atuando no Local]]),0)</f>
        <v>0</v>
      </c>
      <c r="CR152" s="84" t="str">
        <f t="shared" si="85"/>
        <v/>
      </c>
      <c r="CS152" s="84">
        <f>IFERROR(FIND("MARINHA DO BRASIL",consulta_completa__11[[#This Row],[14 - Inst. Atuando no Local]]),0)</f>
        <v>0</v>
      </c>
      <c r="CT152" s="84" t="str">
        <f t="shared" si="86"/>
        <v/>
      </c>
      <c r="CU152" s="84">
        <f>IFERROR(FIND("EMPRESA ESPECIALIZADA EM ATENDIMENTO",consulta_completa__11[[#This Row],[14 - Inst. Atuando no Local]]),0)</f>
        <v>0</v>
      </c>
      <c r="CV152" s="84" t="str">
        <f t="shared" si="87"/>
        <v/>
      </c>
      <c r="CW152" s="84">
        <f>IFERROR(FIND("IBAMA",consulta_completa__11[[#This Row],[14 - Inst. Atuando no Local]]),0)</f>
        <v>0</v>
      </c>
      <c r="CX152" s="84" t="str">
        <f t="shared" si="88"/>
        <v/>
      </c>
      <c r="CY152" s="84" t="str">
        <f>IF(consulta_completa__11[[#This Row],[14 - Inst. Atuando no Local]]="","X","")</f>
        <v/>
      </c>
      <c r="CZ152" s="84">
        <f>IFERROR(FIND("OUTRA (S)",consulta_completa__11[[#This Row],[14 - Inst. Atuando no Local]]),0)</f>
        <v>0</v>
      </c>
      <c r="DA152" s="84" t="str">
        <f t="shared" si="89"/>
        <v/>
      </c>
      <c r="DB152" s="35" t="str">
        <f t="shared" si="90"/>
        <v>Sim</v>
      </c>
      <c r="DC152" s="35" t="str">
        <f t="shared" si="91"/>
        <v>Não</v>
      </c>
      <c r="DD152" s="35" t="str">
        <f t="shared" si="92"/>
        <v>Sim</v>
      </c>
      <c r="DE152" s="87" t="str">
        <f t="shared" si="63"/>
        <v>Sem informação</v>
      </c>
    </row>
    <row r="153" spans="1:109">
      <c r="A153" s="14">
        <v>20253764803</v>
      </c>
      <c r="B153" s="1">
        <v>45723</v>
      </c>
      <c r="C153" t="s">
        <v>109</v>
      </c>
      <c r="D153" t="s">
        <v>110</v>
      </c>
      <c r="E153" t="s">
        <v>452</v>
      </c>
      <c r="F153" t="s">
        <v>112</v>
      </c>
      <c r="G153" t="s">
        <v>113</v>
      </c>
      <c r="H153" t="s">
        <v>114</v>
      </c>
      <c r="I153" t="s">
        <v>114</v>
      </c>
      <c r="J153" t="s">
        <v>115</v>
      </c>
      <c r="K153" t="s">
        <v>1735</v>
      </c>
      <c r="L153" t="s">
        <v>117</v>
      </c>
      <c r="M153" t="s">
        <v>118</v>
      </c>
      <c r="N153" t="s">
        <v>119</v>
      </c>
      <c r="O153" t="s">
        <v>239</v>
      </c>
      <c r="P153" t="s">
        <v>200</v>
      </c>
      <c r="Q153" t="s">
        <v>143</v>
      </c>
      <c r="R153" t="s">
        <v>123</v>
      </c>
      <c r="S153" t="s">
        <v>124</v>
      </c>
      <c r="T153" t="s">
        <v>1736</v>
      </c>
      <c r="U153" t="s">
        <v>1737</v>
      </c>
      <c r="V153" t="s">
        <v>1738</v>
      </c>
      <c r="Z153" t="s">
        <v>409</v>
      </c>
      <c r="AA153" t="s">
        <v>113</v>
      </c>
      <c r="AB153" t="s">
        <v>1739</v>
      </c>
      <c r="AC153" t="s">
        <v>482</v>
      </c>
      <c r="AD153">
        <v>1</v>
      </c>
      <c r="AE153" t="s">
        <v>206</v>
      </c>
      <c r="AF153" t="s">
        <v>113</v>
      </c>
      <c r="AG153" t="s">
        <v>113</v>
      </c>
      <c r="AH153" t="s">
        <v>131</v>
      </c>
      <c r="AI153" t="s">
        <v>132</v>
      </c>
      <c r="AJ153" t="s">
        <v>131</v>
      </c>
      <c r="AK153" t="s">
        <v>1740</v>
      </c>
      <c r="AL153" t="s">
        <v>1741</v>
      </c>
      <c r="AM153" t="s">
        <v>485</v>
      </c>
      <c r="AN153" t="s">
        <v>113</v>
      </c>
      <c r="AO153" t="s">
        <v>113</v>
      </c>
      <c r="AQ153" t="s">
        <v>486</v>
      </c>
      <c r="AR153" t="s">
        <v>113</v>
      </c>
      <c r="AS153" t="s">
        <v>113</v>
      </c>
      <c r="AT153" t="s">
        <v>113</v>
      </c>
      <c r="AU153" t="s">
        <v>113</v>
      </c>
      <c r="AW153" t="s">
        <v>113</v>
      </c>
      <c r="AX153" s="82">
        <f>IFERROR(FIND("Óbitos/feridos",consulta_completa__11[[#This Row],[13 - Ocorrências/Ambientes Atingidos]]),0)</f>
        <v>0</v>
      </c>
      <c r="AY153" s="83" t="str">
        <f t="shared" si="64"/>
        <v/>
      </c>
      <c r="AZ153" s="82">
        <f>IFERROR(FIND("População afetada/evacuada",consulta_completa__11[[#This Row],[13 - Ocorrências/Ambientes Atingidos]]),0)</f>
        <v>0</v>
      </c>
      <c r="BA153" s="82" t="str">
        <f t="shared" si="65"/>
        <v/>
      </c>
      <c r="BB153" s="82">
        <f>IFERROR(FIND("Suspensão de abastecimento de água",consulta_completa__11[[#This Row],[13 - Ocorrências/Ambientes Atingidos]]),0)</f>
        <v>0</v>
      </c>
      <c r="BC153" s="83" t="str">
        <f t="shared" si="93"/>
        <v/>
      </c>
      <c r="BD153" s="82">
        <f>IFERROR(FIND("Rio/córrego",consulta_completa__11[[#This Row],[13 - Ocorrências/Ambientes Atingidos]]),0)</f>
        <v>0</v>
      </c>
      <c r="BE153" s="83" t="str">
        <f t="shared" si="66"/>
        <v/>
      </c>
      <c r="BF153" s="82">
        <f>IFERROR(FIND("Lago",consulta_completa__11[[#This Row],[13 - Ocorrências/Ambientes Atingidos]]),0)</f>
        <v>0</v>
      </c>
      <c r="BG153" s="83" t="str">
        <f t="shared" si="67"/>
        <v/>
      </c>
      <c r="BH153" s="82">
        <f>IFERROR(FIND("Mar",consulta_completa__11[[#This Row],[13 - Ocorrências/Ambientes Atingidos]]),0)</f>
        <v>1</v>
      </c>
      <c r="BI153" s="83" t="str">
        <f t="shared" si="68"/>
        <v>X</v>
      </c>
      <c r="BJ153" s="82">
        <f>IFERROR(FIND("Praia",consulta_completa__11[[#This Row],[13 - Ocorrências/Ambientes Atingidos]]),0)</f>
        <v>0</v>
      </c>
      <c r="BK153" s="83" t="str">
        <f t="shared" si="69"/>
        <v/>
      </c>
      <c r="BL153" s="82">
        <f>IFERROR(FIND("Solo",consulta_completa__11[[#This Row],[13 - Ocorrências/Ambientes Atingidos]]),0)</f>
        <v>0</v>
      </c>
      <c r="BM153" s="83" t="str">
        <f t="shared" si="70"/>
        <v/>
      </c>
      <c r="BN153" s="82">
        <f>IFERROR(FIND("Águas subterrâneas",consulta_completa__11[[#This Row],[13 - Ocorrências/Ambientes Atingidos]]),0)</f>
        <v>0</v>
      </c>
      <c r="BO153" s="83" t="str">
        <f t="shared" si="71"/>
        <v/>
      </c>
      <c r="BP153" s="82">
        <f>IFERROR(FIND("Atmosfera",consulta_completa__11[[#This Row],[13 - Ocorrências/Ambientes Atingidos]]),0)</f>
        <v>0</v>
      </c>
      <c r="BQ153" s="83" t="str">
        <f t="shared" si="72"/>
        <v/>
      </c>
      <c r="BR153" s="82">
        <f>IFERROR(FIND("Flora",consulta_completa__11[[#This Row],[13 - Ocorrências/Ambientes Atingidos]]),0)</f>
        <v>0</v>
      </c>
      <c r="BS153" s="83" t="str">
        <f t="shared" si="73"/>
        <v/>
      </c>
      <c r="BT153" s="82">
        <f>IFERROR(FIND("Fauna",consulta_completa__11[[#This Row],[13 - Ocorrências/Ambientes Atingidos]]),0)</f>
        <v>0</v>
      </c>
      <c r="BU153" s="83" t="str">
        <f t="shared" si="74"/>
        <v/>
      </c>
      <c r="BV153" s="82">
        <f>IFERROR(FIND("UC federal",consulta_completa__11[[#This Row],[13 - Ocorrências/Ambientes Atingidos]]),0)</f>
        <v>0</v>
      </c>
      <c r="BW153" s="83" t="str">
        <f t="shared" si="75"/>
        <v/>
      </c>
      <c r="BX153" s="82">
        <f>IFERROR(FIND("UC estadual/municipal",consulta_completa__11[[#This Row],[13 - Ocorrências/Ambientes Atingidos]]),0)</f>
        <v>0</v>
      </c>
      <c r="BY153" s="83" t="str">
        <f t="shared" si="76"/>
        <v/>
      </c>
      <c r="BZ153" s="82">
        <f>IFERROR(FIND("Outro(s)",consulta_completa__11[[#This Row],[13 - Ocorrências/Ambientes Atingidos]]),0)</f>
        <v>0</v>
      </c>
      <c r="CA153" s="83" t="str">
        <f t="shared" si="77"/>
        <v/>
      </c>
      <c r="CB153" s="82">
        <f>IFERROR(FIND("Sem dano",consulta_completa__11[[#This Row],[13 - Ocorrências/Ambientes Atingidos]]),0)</f>
        <v>0</v>
      </c>
      <c r="CC153" s="83" t="str">
        <f t="shared" si="78"/>
        <v/>
      </c>
      <c r="CD153" s="82" t="str">
        <f>IF(consulta_completa__11[[#This Row],[13 - Ocorrências/Ambientes Atingidos]]="","X","")</f>
        <v/>
      </c>
      <c r="CE153" s="84">
        <f>IFERROR(FIND("IBAMA",consulta_completa__11[[#This Row],[14 - Inst. Atuando no Local]]),0)</f>
        <v>0</v>
      </c>
      <c r="CF153" s="84" t="str">
        <f t="shared" si="79"/>
        <v/>
      </c>
      <c r="CG153" s="84">
        <f>IFERROR(FIND("OEMA",consulta_completa__11[[#This Row],[14 - Inst. Atuando no Local]]),0)</f>
        <v>0</v>
      </c>
      <c r="CH153" s="84" t="str">
        <f t="shared" si="80"/>
        <v/>
      </c>
      <c r="CI153" s="84">
        <f>IFERROR(FIND("DEFESA CIVIL",consulta_completa__11[[#This Row],[14 - Inst. Atuando no Local]]),0)</f>
        <v>0</v>
      </c>
      <c r="CJ153" s="84" t="str">
        <f t="shared" si="81"/>
        <v/>
      </c>
      <c r="CK153" s="84">
        <f>IFERROR(FIND("CORPO DE BOMBEIROS",consulta_completa__11[[#This Row],[14 - Inst. Atuando no Local]]),0)</f>
        <v>0</v>
      </c>
      <c r="CL153" s="84" t="str">
        <f t="shared" si="82"/>
        <v/>
      </c>
      <c r="CM153" s="84">
        <f>IFERROR(FIND("POLÍCIA RODOVIÁRIA",consulta_completa__11[[#This Row],[14 - Inst. Atuando no Local]]),0)</f>
        <v>0</v>
      </c>
      <c r="CN153" s="84" t="str">
        <f t="shared" si="83"/>
        <v/>
      </c>
      <c r="CO153" s="84">
        <f>IFERROR(FIND("POLÍCIA MILITAR",consulta_completa__11[[#This Row],[14 - Inst. Atuando no Local]]),0)</f>
        <v>0</v>
      </c>
      <c r="CP153" s="84" t="str">
        <f t="shared" si="84"/>
        <v/>
      </c>
      <c r="CQ153" s="84">
        <f>IFERROR(FIND("POLÍCIA CIVIL",consulta_completa__11[[#This Row],[14 - Inst. Atuando no Local]]),0)</f>
        <v>0</v>
      </c>
      <c r="CR153" s="84" t="str">
        <f t="shared" si="85"/>
        <v/>
      </c>
      <c r="CS153" s="84">
        <f>IFERROR(FIND("MARINHA DO BRASIL",consulta_completa__11[[#This Row],[14 - Inst. Atuando no Local]]),0)</f>
        <v>0</v>
      </c>
      <c r="CT153" s="84" t="str">
        <f t="shared" si="86"/>
        <v/>
      </c>
      <c r="CU153" s="84">
        <f>IFERROR(FIND("EMPRESA ESPECIALIZADA EM ATENDIMENTO",consulta_completa__11[[#This Row],[14 - Inst. Atuando no Local]]),0)</f>
        <v>0</v>
      </c>
      <c r="CV153" s="84" t="str">
        <f t="shared" si="87"/>
        <v/>
      </c>
      <c r="CW153" s="84">
        <f>IFERROR(FIND("IBAMA",consulta_completa__11[[#This Row],[14 - Inst. Atuando no Local]]),0)</f>
        <v>0</v>
      </c>
      <c r="CX153" s="84" t="str">
        <f t="shared" si="88"/>
        <v/>
      </c>
      <c r="CY153" s="84" t="str">
        <f>IF(consulta_completa__11[[#This Row],[14 - Inst. Atuando no Local]]="","X","")</f>
        <v/>
      </c>
      <c r="CZ153" s="84">
        <f>IFERROR(FIND("OUTRA (S)",consulta_completa__11[[#This Row],[14 - Inst. Atuando no Local]]),0)</f>
        <v>0</v>
      </c>
      <c r="DA153" s="84" t="str">
        <f t="shared" si="89"/>
        <v/>
      </c>
      <c r="DB153" s="35" t="str">
        <f t="shared" si="90"/>
        <v>Sim</v>
      </c>
      <c r="DC153" s="35" t="str">
        <f t="shared" si="91"/>
        <v>Não</v>
      </c>
      <c r="DD153" s="35" t="str">
        <f t="shared" si="92"/>
        <v>Sim</v>
      </c>
      <c r="DE153" s="87" t="str">
        <f t="shared" si="63"/>
        <v>Federal</v>
      </c>
    </row>
    <row r="154" spans="1:109">
      <c r="A154" s="14">
        <v>20253843252</v>
      </c>
      <c r="B154" s="1">
        <v>45723</v>
      </c>
      <c r="C154" t="s">
        <v>109</v>
      </c>
      <c r="D154" t="s">
        <v>110</v>
      </c>
      <c r="E154" t="s">
        <v>1470</v>
      </c>
      <c r="F154" t="s">
        <v>112</v>
      </c>
      <c r="G154" t="s">
        <v>439</v>
      </c>
      <c r="H154" t="s">
        <v>1742</v>
      </c>
      <c r="I154" t="s">
        <v>117</v>
      </c>
      <c r="J154" t="s">
        <v>113</v>
      </c>
      <c r="K154" t="s">
        <v>114</v>
      </c>
      <c r="L154" t="s">
        <v>114</v>
      </c>
      <c r="M154" t="s">
        <v>118</v>
      </c>
      <c r="N154" t="s">
        <v>119</v>
      </c>
      <c r="O154" t="s">
        <v>239</v>
      </c>
      <c r="P154" t="s">
        <v>200</v>
      </c>
      <c r="Q154" t="s">
        <v>230</v>
      </c>
      <c r="R154" t="s">
        <v>123</v>
      </c>
      <c r="S154" t="s">
        <v>201</v>
      </c>
      <c r="T154" t="s">
        <v>1743</v>
      </c>
      <c r="U154" t="s">
        <v>113</v>
      </c>
      <c r="V154" t="s">
        <v>1744</v>
      </c>
      <c r="Z154" t="s">
        <v>1745</v>
      </c>
      <c r="AA154" t="s">
        <v>113</v>
      </c>
      <c r="AB154" t="s">
        <v>1465</v>
      </c>
      <c r="AC154" t="s">
        <v>399</v>
      </c>
      <c r="AD154">
        <v>1</v>
      </c>
      <c r="AE154" t="s">
        <v>603</v>
      </c>
      <c r="AF154" t="s">
        <v>113</v>
      </c>
      <c r="AG154" t="s">
        <v>113</v>
      </c>
      <c r="AH154" t="s">
        <v>131</v>
      </c>
      <c r="AI154" t="s">
        <v>131</v>
      </c>
      <c r="AJ154" t="s">
        <v>131</v>
      </c>
      <c r="AK154" t="s">
        <v>1746</v>
      </c>
      <c r="AL154" t="s">
        <v>1747</v>
      </c>
      <c r="AM154" t="s">
        <v>402</v>
      </c>
      <c r="AN154" t="s">
        <v>113</v>
      </c>
      <c r="AO154" t="s">
        <v>113</v>
      </c>
      <c r="AQ154" t="s">
        <v>211</v>
      </c>
      <c r="AR154" t="s">
        <v>113</v>
      </c>
      <c r="AS154" t="s">
        <v>113</v>
      </c>
      <c r="AT154" t="s">
        <v>1748</v>
      </c>
      <c r="AU154" t="s">
        <v>113</v>
      </c>
      <c r="AW154" t="s">
        <v>159</v>
      </c>
      <c r="AX154" s="82">
        <f>IFERROR(FIND("Óbitos/feridos",consulta_completa__11[[#This Row],[13 - Ocorrências/Ambientes Atingidos]]),0)</f>
        <v>0</v>
      </c>
      <c r="AY154" s="83" t="str">
        <f t="shared" si="64"/>
        <v/>
      </c>
      <c r="AZ154" s="82">
        <f>IFERROR(FIND("População afetada/evacuada",consulta_completa__11[[#This Row],[13 - Ocorrências/Ambientes Atingidos]]),0)</f>
        <v>0</v>
      </c>
      <c r="BA154" s="82" t="str">
        <f t="shared" si="65"/>
        <v/>
      </c>
      <c r="BB154" s="82">
        <f>IFERROR(FIND("Suspensão de abastecimento de água",consulta_completa__11[[#This Row],[13 - Ocorrências/Ambientes Atingidos]]),0)</f>
        <v>0</v>
      </c>
      <c r="BC154" s="83" t="str">
        <f t="shared" si="93"/>
        <v/>
      </c>
      <c r="BD154" s="82">
        <f>IFERROR(FIND("Rio/córrego",consulta_completa__11[[#This Row],[13 - Ocorrências/Ambientes Atingidos]]),0)</f>
        <v>0</v>
      </c>
      <c r="BE154" s="83" t="str">
        <f t="shared" si="66"/>
        <v/>
      </c>
      <c r="BF154" s="82">
        <f>IFERROR(FIND("Lago",consulta_completa__11[[#This Row],[13 - Ocorrências/Ambientes Atingidos]]),0)</f>
        <v>0</v>
      </c>
      <c r="BG154" s="83" t="str">
        <f t="shared" si="67"/>
        <v/>
      </c>
      <c r="BH154" s="82">
        <f>IFERROR(FIND("Mar",consulta_completa__11[[#This Row],[13 - Ocorrências/Ambientes Atingidos]]),0)</f>
        <v>1</v>
      </c>
      <c r="BI154" s="83" t="str">
        <f t="shared" si="68"/>
        <v>X</v>
      </c>
      <c r="BJ154" s="82">
        <f>IFERROR(FIND("Praia",consulta_completa__11[[#This Row],[13 - Ocorrências/Ambientes Atingidos]]),0)</f>
        <v>0</v>
      </c>
      <c r="BK154" s="83" t="str">
        <f t="shared" si="69"/>
        <v/>
      </c>
      <c r="BL154" s="82">
        <f>IFERROR(FIND("Solo",consulta_completa__11[[#This Row],[13 - Ocorrências/Ambientes Atingidos]]),0)</f>
        <v>0</v>
      </c>
      <c r="BM154" s="83" t="str">
        <f t="shared" si="70"/>
        <v/>
      </c>
      <c r="BN154" s="82">
        <f>IFERROR(FIND("Águas subterrâneas",consulta_completa__11[[#This Row],[13 - Ocorrências/Ambientes Atingidos]]),0)</f>
        <v>0</v>
      </c>
      <c r="BO154" s="83" t="str">
        <f t="shared" si="71"/>
        <v/>
      </c>
      <c r="BP154" s="82">
        <f>IFERROR(FIND("Atmosfera",consulta_completa__11[[#This Row],[13 - Ocorrências/Ambientes Atingidos]]),0)</f>
        <v>0</v>
      </c>
      <c r="BQ154" s="83" t="str">
        <f t="shared" si="72"/>
        <v/>
      </c>
      <c r="BR154" s="82">
        <f>IFERROR(FIND("Flora",consulta_completa__11[[#This Row],[13 - Ocorrências/Ambientes Atingidos]]),0)</f>
        <v>0</v>
      </c>
      <c r="BS154" s="83" t="str">
        <f t="shared" si="73"/>
        <v/>
      </c>
      <c r="BT154" s="82">
        <f>IFERROR(FIND("Fauna",consulta_completa__11[[#This Row],[13 - Ocorrências/Ambientes Atingidos]]),0)</f>
        <v>0</v>
      </c>
      <c r="BU154" s="83" t="str">
        <f t="shared" si="74"/>
        <v/>
      </c>
      <c r="BV154" s="82">
        <f>IFERROR(FIND("UC federal",consulta_completa__11[[#This Row],[13 - Ocorrências/Ambientes Atingidos]]),0)</f>
        <v>0</v>
      </c>
      <c r="BW154" s="83" t="str">
        <f t="shared" si="75"/>
        <v/>
      </c>
      <c r="BX154" s="82">
        <f>IFERROR(FIND("UC estadual/municipal",consulta_completa__11[[#This Row],[13 - Ocorrências/Ambientes Atingidos]]),0)</f>
        <v>0</v>
      </c>
      <c r="BY154" s="83" t="str">
        <f t="shared" si="76"/>
        <v/>
      </c>
      <c r="BZ154" s="82">
        <f>IFERROR(FIND("Outro(s)",consulta_completa__11[[#This Row],[13 - Ocorrências/Ambientes Atingidos]]),0)</f>
        <v>0</v>
      </c>
      <c r="CA154" s="83" t="str">
        <f t="shared" si="77"/>
        <v/>
      </c>
      <c r="CB154" s="82">
        <f>IFERROR(FIND("Sem dano",consulta_completa__11[[#This Row],[13 - Ocorrências/Ambientes Atingidos]]),0)</f>
        <v>0</v>
      </c>
      <c r="CC154" s="83" t="str">
        <f t="shared" si="78"/>
        <v/>
      </c>
      <c r="CD154" s="82" t="str">
        <f>IF(consulta_completa__11[[#This Row],[13 - Ocorrências/Ambientes Atingidos]]="","X","")</f>
        <v/>
      </c>
      <c r="CE154" s="84">
        <f>IFERROR(FIND("IBAMA",consulta_completa__11[[#This Row],[14 - Inst. Atuando no Local]]),0)</f>
        <v>0</v>
      </c>
      <c r="CF154" s="84" t="str">
        <f t="shared" si="79"/>
        <v/>
      </c>
      <c r="CG154" s="84">
        <f>IFERROR(FIND("OEMA",consulta_completa__11[[#This Row],[14 - Inst. Atuando no Local]]),0)</f>
        <v>0</v>
      </c>
      <c r="CH154" s="84" t="str">
        <f t="shared" si="80"/>
        <v/>
      </c>
      <c r="CI154" s="84">
        <f>IFERROR(FIND("DEFESA CIVIL",consulta_completa__11[[#This Row],[14 - Inst. Atuando no Local]]),0)</f>
        <v>0</v>
      </c>
      <c r="CJ154" s="84" t="str">
        <f t="shared" si="81"/>
        <v/>
      </c>
      <c r="CK154" s="84">
        <f>IFERROR(FIND("CORPO DE BOMBEIROS",consulta_completa__11[[#This Row],[14 - Inst. Atuando no Local]]),0)</f>
        <v>0</v>
      </c>
      <c r="CL154" s="84" t="str">
        <f t="shared" si="82"/>
        <v/>
      </c>
      <c r="CM154" s="84">
        <f>IFERROR(FIND("POLÍCIA RODOVIÁRIA",consulta_completa__11[[#This Row],[14 - Inst. Atuando no Local]]),0)</f>
        <v>0</v>
      </c>
      <c r="CN154" s="84" t="str">
        <f t="shared" si="83"/>
        <v/>
      </c>
      <c r="CO154" s="84">
        <f>IFERROR(FIND("POLÍCIA MILITAR",consulta_completa__11[[#This Row],[14 - Inst. Atuando no Local]]),0)</f>
        <v>0</v>
      </c>
      <c r="CP154" s="84" t="str">
        <f t="shared" si="84"/>
        <v/>
      </c>
      <c r="CQ154" s="84">
        <f>IFERROR(FIND("POLÍCIA CIVIL",consulta_completa__11[[#This Row],[14 - Inst. Atuando no Local]]),0)</f>
        <v>0</v>
      </c>
      <c r="CR154" s="84" t="str">
        <f t="shared" si="85"/>
        <v/>
      </c>
      <c r="CS154" s="84">
        <f>IFERROR(FIND("MARINHA DO BRASIL",consulta_completa__11[[#This Row],[14 - Inst. Atuando no Local]]),0)</f>
        <v>0</v>
      </c>
      <c r="CT154" s="84" t="str">
        <f t="shared" si="86"/>
        <v/>
      </c>
      <c r="CU154" s="84">
        <f>IFERROR(FIND("EMPRESA ESPECIALIZADA EM ATENDIMENTO",consulta_completa__11[[#This Row],[14 - Inst. Atuando no Local]]),0)</f>
        <v>0</v>
      </c>
      <c r="CV154" s="84" t="str">
        <f t="shared" si="87"/>
        <v/>
      </c>
      <c r="CW154" s="84">
        <f>IFERROR(FIND("IBAMA",consulta_completa__11[[#This Row],[14 - Inst. Atuando no Local]]),0)</f>
        <v>0</v>
      </c>
      <c r="CX154" s="84" t="str">
        <f t="shared" si="88"/>
        <v/>
      </c>
      <c r="CY154" s="84" t="str">
        <f>IF(consulta_completa__11[[#This Row],[14 - Inst. Atuando no Local]]="","X","")</f>
        <v/>
      </c>
      <c r="CZ154" s="84">
        <f>IFERROR(FIND("OUTRA (S)",consulta_completa__11[[#This Row],[14 - Inst. Atuando no Local]]),0)</f>
        <v>0</v>
      </c>
      <c r="DA154" s="84" t="str">
        <f t="shared" si="89"/>
        <v/>
      </c>
      <c r="DB154" s="35" t="str">
        <f t="shared" si="90"/>
        <v>Sim</v>
      </c>
      <c r="DC154" s="35" t="str">
        <f t="shared" si="91"/>
        <v>Não</v>
      </c>
      <c r="DD154" s="35" t="str">
        <f t="shared" si="92"/>
        <v>Sim</v>
      </c>
      <c r="DE154" s="87" t="str">
        <f t="shared" si="63"/>
        <v>Federal</v>
      </c>
    </row>
    <row r="155" spans="1:109">
      <c r="A155" s="14">
        <v>202531032454</v>
      </c>
      <c r="B155" s="1">
        <v>45723</v>
      </c>
      <c r="C155" t="s">
        <v>608</v>
      </c>
      <c r="D155" t="s">
        <v>609</v>
      </c>
      <c r="E155" t="s">
        <v>139</v>
      </c>
      <c r="F155" t="s">
        <v>112</v>
      </c>
      <c r="G155" t="s">
        <v>113</v>
      </c>
      <c r="H155" t="s">
        <v>114</v>
      </c>
      <c r="I155" t="s">
        <v>114</v>
      </c>
      <c r="J155" t="s">
        <v>113</v>
      </c>
      <c r="K155" t="s">
        <v>114</v>
      </c>
      <c r="L155" t="s">
        <v>114</v>
      </c>
      <c r="M155" t="s">
        <v>140</v>
      </c>
      <c r="N155" t="s">
        <v>141</v>
      </c>
      <c r="O155" t="s">
        <v>239</v>
      </c>
      <c r="P155" t="s">
        <v>200</v>
      </c>
      <c r="Q155" t="s">
        <v>122</v>
      </c>
      <c r="R155" t="s">
        <v>123</v>
      </c>
      <c r="S155" t="s">
        <v>113</v>
      </c>
      <c r="T155" t="s">
        <v>1749</v>
      </c>
      <c r="U155" t="s">
        <v>145</v>
      </c>
      <c r="V155" t="s">
        <v>1750</v>
      </c>
      <c r="Z155" t="s">
        <v>259</v>
      </c>
      <c r="AA155" t="s">
        <v>113</v>
      </c>
      <c r="AB155" t="s">
        <v>1751</v>
      </c>
      <c r="AC155" t="s">
        <v>113</v>
      </c>
      <c r="AD155">
        <v>2</v>
      </c>
      <c r="AE155" t="s">
        <v>113</v>
      </c>
      <c r="AF155" t="s">
        <v>614</v>
      </c>
      <c r="AG155" t="s">
        <v>1458</v>
      </c>
      <c r="AH155" t="s">
        <v>194</v>
      </c>
      <c r="AI155" t="s">
        <v>131</v>
      </c>
      <c r="AJ155" t="s">
        <v>131</v>
      </c>
      <c r="AK155" t="s">
        <v>793</v>
      </c>
      <c r="AL155" t="s">
        <v>1752</v>
      </c>
      <c r="AM155" t="s">
        <v>153</v>
      </c>
      <c r="AN155" t="s">
        <v>154</v>
      </c>
      <c r="AO155" t="s">
        <v>155</v>
      </c>
      <c r="AP155">
        <v>6133161070</v>
      </c>
      <c r="AQ155" t="s">
        <v>156</v>
      </c>
      <c r="AR155" t="s">
        <v>113</v>
      </c>
      <c r="AS155" t="s">
        <v>113</v>
      </c>
      <c r="AT155" t="s">
        <v>795</v>
      </c>
      <c r="AU155" t="s">
        <v>255</v>
      </c>
      <c r="AW155" t="s">
        <v>159</v>
      </c>
      <c r="AX155" s="82">
        <f>IFERROR(FIND("Óbitos/feridos",consulta_completa__11[[#This Row],[13 - Ocorrências/Ambientes Atingidos]]),0)</f>
        <v>0</v>
      </c>
      <c r="AY155" s="83" t="str">
        <f t="shared" si="64"/>
        <v/>
      </c>
      <c r="AZ155" s="82">
        <f>IFERROR(FIND("População afetada/evacuada",consulta_completa__11[[#This Row],[13 - Ocorrências/Ambientes Atingidos]]),0)</f>
        <v>0</v>
      </c>
      <c r="BA155" s="82" t="str">
        <f t="shared" si="65"/>
        <v/>
      </c>
      <c r="BB155" s="82">
        <f>IFERROR(FIND("Suspensão de abastecimento de água",consulta_completa__11[[#This Row],[13 - Ocorrências/Ambientes Atingidos]]),0)</f>
        <v>0</v>
      </c>
      <c r="BC155" s="83" t="str">
        <f t="shared" si="93"/>
        <v/>
      </c>
      <c r="BD155" s="82">
        <f>IFERROR(FIND("Rio/córrego",consulta_completa__11[[#This Row],[13 - Ocorrências/Ambientes Atingidos]]),0)</f>
        <v>0</v>
      </c>
      <c r="BE155" s="83" t="str">
        <f t="shared" si="66"/>
        <v/>
      </c>
      <c r="BF155" s="82">
        <f>IFERROR(FIND("Lago",consulta_completa__11[[#This Row],[13 - Ocorrências/Ambientes Atingidos]]),0)</f>
        <v>0</v>
      </c>
      <c r="BG155" s="83" t="str">
        <f t="shared" si="67"/>
        <v/>
      </c>
      <c r="BH155" s="82">
        <f>IFERROR(FIND("Mar",consulta_completa__11[[#This Row],[13 - Ocorrências/Ambientes Atingidos]]),0)</f>
        <v>0</v>
      </c>
      <c r="BI155" s="83" t="str">
        <f t="shared" si="68"/>
        <v/>
      </c>
      <c r="BJ155" s="82">
        <f>IFERROR(FIND("Praia",consulta_completa__11[[#This Row],[13 - Ocorrências/Ambientes Atingidos]]),0)</f>
        <v>0</v>
      </c>
      <c r="BK155" s="83" t="str">
        <f t="shared" si="69"/>
        <v/>
      </c>
      <c r="BL155" s="82">
        <f>IFERROR(FIND("Solo",consulta_completa__11[[#This Row],[13 - Ocorrências/Ambientes Atingidos]]),0)</f>
        <v>1</v>
      </c>
      <c r="BM155" s="83" t="str">
        <f t="shared" si="70"/>
        <v>X</v>
      </c>
      <c r="BN155" s="82">
        <f>IFERROR(FIND("Águas subterrâneas",consulta_completa__11[[#This Row],[13 - Ocorrências/Ambientes Atingidos]]),0)</f>
        <v>0</v>
      </c>
      <c r="BO155" s="83" t="str">
        <f t="shared" si="71"/>
        <v/>
      </c>
      <c r="BP155" s="82">
        <f>IFERROR(FIND("Atmosfera",consulta_completa__11[[#This Row],[13 - Ocorrências/Ambientes Atingidos]]),0)</f>
        <v>0</v>
      </c>
      <c r="BQ155" s="83" t="str">
        <f t="shared" si="72"/>
        <v/>
      </c>
      <c r="BR155" s="82">
        <f>IFERROR(FIND("Flora",consulta_completa__11[[#This Row],[13 - Ocorrências/Ambientes Atingidos]]),0)</f>
        <v>0</v>
      </c>
      <c r="BS155" s="83" t="str">
        <f t="shared" si="73"/>
        <v/>
      </c>
      <c r="BT155" s="82">
        <f>IFERROR(FIND("Fauna",consulta_completa__11[[#This Row],[13 - Ocorrências/Ambientes Atingidos]]),0)</f>
        <v>0</v>
      </c>
      <c r="BU155" s="83" t="str">
        <f t="shared" si="74"/>
        <v/>
      </c>
      <c r="BV155" s="82">
        <f>IFERROR(FIND("UC federal",consulta_completa__11[[#This Row],[13 - Ocorrências/Ambientes Atingidos]]),0)</f>
        <v>0</v>
      </c>
      <c r="BW155" s="83" t="str">
        <f t="shared" si="75"/>
        <v/>
      </c>
      <c r="BX155" s="82">
        <f>IFERROR(FIND("UC estadual/municipal",consulta_completa__11[[#This Row],[13 - Ocorrências/Ambientes Atingidos]]),0)</f>
        <v>0</v>
      </c>
      <c r="BY155" s="83" t="str">
        <f t="shared" si="76"/>
        <v/>
      </c>
      <c r="BZ155" s="82">
        <f>IFERROR(FIND("Outro(s)",consulta_completa__11[[#This Row],[13 - Ocorrências/Ambientes Atingidos]]),0)</f>
        <v>0</v>
      </c>
      <c r="CA155" s="83" t="str">
        <f t="shared" si="77"/>
        <v/>
      </c>
      <c r="CB155" s="82">
        <f>IFERROR(FIND("Sem dano",consulta_completa__11[[#This Row],[13 - Ocorrências/Ambientes Atingidos]]),0)</f>
        <v>0</v>
      </c>
      <c r="CC155" s="83" t="str">
        <f t="shared" si="78"/>
        <v/>
      </c>
      <c r="CD155" s="82" t="str">
        <f>IF(consulta_completa__11[[#This Row],[13 - Ocorrências/Ambientes Atingidos]]="","X","")</f>
        <v/>
      </c>
      <c r="CE155" s="84">
        <f>IFERROR(FIND("IBAMA",consulta_completa__11[[#This Row],[14 - Inst. Atuando no Local]]),0)</f>
        <v>0</v>
      </c>
      <c r="CF155" s="84" t="str">
        <f t="shared" si="79"/>
        <v/>
      </c>
      <c r="CG155" s="84">
        <f>IFERROR(FIND("OEMA",consulta_completa__11[[#This Row],[14 - Inst. Atuando no Local]]),0)</f>
        <v>0</v>
      </c>
      <c r="CH155" s="84" t="str">
        <f t="shared" si="80"/>
        <v/>
      </c>
      <c r="CI155" s="84">
        <f>IFERROR(FIND("DEFESA CIVIL",consulta_completa__11[[#This Row],[14 - Inst. Atuando no Local]]),0)</f>
        <v>0</v>
      </c>
      <c r="CJ155" s="84" t="str">
        <f t="shared" si="81"/>
        <v/>
      </c>
      <c r="CK155" s="84">
        <f>IFERROR(FIND("CORPO DE BOMBEIROS",consulta_completa__11[[#This Row],[14 - Inst. Atuando no Local]]),0)</f>
        <v>0</v>
      </c>
      <c r="CL155" s="84" t="str">
        <f t="shared" si="82"/>
        <v/>
      </c>
      <c r="CM155" s="84">
        <f>IFERROR(FIND("POLÍCIA RODOVIÁRIA",consulta_completa__11[[#This Row],[14 - Inst. Atuando no Local]]),0)</f>
        <v>0</v>
      </c>
      <c r="CN155" s="84" t="str">
        <f t="shared" si="83"/>
        <v/>
      </c>
      <c r="CO155" s="84">
        <f>IFERROR(FIND("POLÍCIA MILITAR",consulta_completa__11[[#This Row],[14 - Inst. Atuando no Local]]),0)</f>
        <v>0</v>
      </c>
      <c r="CP155" s="84" t="str">
        <f t="shared" si="84"/>
        <v/>
      </c>
      <c r="CQ155" s="84">
        <f>IFERROR(FIND("POLÍCIA CIVIL",consulta_completa__11[[#This Row],[14 - Inst. Atuando no Local]]),0)</f>
        <v>0</v>
      </c>
      <c r="CR155" s="84" t="str">
        <f t="shared" si="85"/>
        <v/>
      </c>
      <c r="CS155" s="84">
        <f>IFERROR(FIND("MARINHA DO BRASIL",consulta_completa__11[[#This Row],[14 - Inst. Atuando no Local]]),0)</f>
        <v>0</v>
      </c>
      <c r="CT155" s="84" t="str">
        <f t="shared" si="86"/>
        <v/>
      </c>
      <c r="CU155" s="84">
        <f>IFERROR(FIND("EMPRESA ESPECIALIZADA EM ATENDIMENTO",consulta_completa__11[[#This Row],[14 - Inst. Atuando no Local]]),0)</f>
        <v>0</v>
      </c>
      <c r="CV155" s="84" t="str">
        <f t="shared" si="87"/>
        <v/>
      </c>
      <c r="CW155" s="84">
        <f>IFERROR(FIND("IBAMA",consulta_completa__11[[#This Row],[14 - Inst. Atuando no Local]]),0)</f>
        <v>0</v>
      </c>
      <c r="CX155" s="84" t="str">
        <f t="shared" si="88"/>
        <v/>
      </c>
      <c r="CY155" s="84" t="str">
        <f>IF(consulta_completa__11[[#This Row],[14 - Inst. Atuando no Local]]="","X","")</f>
        <v/>
      </c>
      <c r="CZ155" s="84">
        <f>IFERROR(FIND("OUTRA (S)",consulta_completa__11[[#This Row],[14 - Inst. Atuando no Local]]),0)</f>
        <v>0</v>
      </c>
      <c r="DA155" s="84" t="str">
        <f t="shared" si="89"/>
        <v/>
      </c>
      <c r="DB155" s="35" t="str">
        <f t="shared" si="90"/>
        <v>Sim</v>
      </c>
      <c r="DC155" s="35" t="str">
        <f t="shared" si="91"/>
        <v>Não</v>
      </c>
      <c r="DD155" s="35" t="str">
        <f t="shared" si="92"/>
        <v>Sim</v>
      </c>
      <c r="DE155" s="87" t="str">
        <f t="shared" si="63"/>
        <v>Estadual</v>
      </c>
    </row>
    <row r="156" spans="1:109">
      <c r="A156" s="14">
        <v>202531046836</v>
      </c>
      <c r="B156" s="1">
        <v>45723</v>
      </c>
      <c r="C156" t="s">
        <v>608</v>
      </c>
      <c r="D156" t="s">
        <v>609</v>
      </c>
      <c r="E156" t="s">
        <v>139</v>
      </c>
      <c r="F156" t="s">
        <v>112</v>
      </c>
      <c r="G156" t="s">
        <v>113</v>
      </c>
      <c r="H156" t="s">
        <v>114</v>
      </c>
      <c r="I156" t="s">
        <v>114</v>
      </c>
      <c r="J156" t="s">
        <v>113</v>
      </c>
      <c r="K156" t="s">
        <v>114</v>
      </c>
      <c r="L156" t="s">
        <v>114</v>
      </c>
      <c r="M156" t="s">
        <v>140</v>
      </c>
      <c r="N156" t="s">
        <v>141</v>
      </c>
      <c r="O156" t="s">
        <v>239</v>
      </c>
      <c r="P156" t="s">
        <v>200</v>
      </c>
      <c r="Q156" t="s">
        <v>230</v>
      </c>
      <c r="R156" t="s">
        <v>123</v>
      </c>
      <c r="S156" t="s">
        <v>113</v>
      </c>
      <c r="T156" t="s">
        <v>1753</v>
      </c>
      <c r="U156" t="s">
        <v>145</v>
      </c>
      <c r="V156" t="s">
        <v>1754</v>
      </c>
      <c r="X156" t="b">
        <v>1</v>
      </c>
      <c r="Z156" t="s">
        <v>1755</v>
      </c>
      <c r="AA156" t="s">
        <v>113</v>
      </c>
      <c r="AB156" t="s">
        <v>1751</v>
      </c>
      <c r="AC156" t="s">
        <v>113</v>
      </c>
      <c r="AD156">
        <v>2</v>
      </c>
      <c r="AE156" t="s">
        <v>113</v>
      </c>
      <c r="AF156" t="s">
        <v>113</v>
      </c>
      <c r="AG156" t="s">
        <v>615</v>
      </c>
      <c r="AH156" t="s">
        <v>131</v>
      </c>
      <c r="AI156" t="s">
        <v>132</v>
      </c>
      <c r="AJ156" t="s">
        <v>131</v>
      </c>
      <c r="AK156" t="s">
        <v>793</v>
      </c>
      <c r="AL156" t="s">
        <v>1756</v>
      </c>
      <c r="AM156" t="s">
        <v>153</v>
      </c>
      <c r="AN156" t="s">
        <v>154</v>
      </c>
      <c r="AO156" t="s">
        <v>155</v>
      </c>
      <c r="AP156">
        <v>6133161070</v>
      </c>
      <c r="AQ156" t="s">
        <v>156</v>
      </c>
      <c r="AR156" t="s">
        <v>113</v>
      </c>
      <c r="AS156" t="s">
        <v>113</v>
      </c>
      <c r="AT156" t="s">
        <v>795</v>
      </c>
      <c r="AU156" t="s">
        <v>255</v>
      </c>
      <c r="AV156">
        <v>3000000000</v>
      </c>
      <c r="AW156" t="s">
        <v>159</v>
      </c>
      <c r="AX156" s="82">
        <f>IFERROR(FIND("Óbitos/feridos",consulta_completa__11[[#This Row],[13 - Ocorrências/Ambientes Atingidos]]),0)</f>
        <v>0</v>
      </c>
      <c r="AY156" s="83" t="str">
        <f t="shared" si="64"/>
        <v/>
      </c>
      <c r="AZ156" s="82">
        <f>IFERROR(FIND("População afetada/evacuada",consulta_completa__11[[#This Row],[13 - Ocorrências/Ambientes Atingidos]]),0)</f>
        <v>0</v>
      </c>
      <c r="BA156" s="82" t="str">
        <f t="shared" si="65"/>
        <v/>
      </c>
      <c r="BB156" s="82">
        <f>IFERROR(FIND("Suspensão de abastecimento de água",consulta_completa__11[[#This Row],[13 - Ocorrências/Ambientes Atingidos]]),0)</f>
        <v>0</v>
      </c>
      <c r="BC156" s="83" t="str">
        <f t="shared" si="93"/>
        <v/>
      </c>
      <c r="BD156" s="82">
        <f>IFERROR(FIND("Rio/córrego",consulta_completa__11[[#This Row],[13 - Ocorrências/Ambientes Atingidos]]),0)</f>
        <v>0</v>
      </c>
      <c r="BE156" s="83" t="str">
        <f t="shared" si="66"/>
        <v/>
      </c>
      <c r="BF156" s="82">
        <f>IFERROR(FIND("Lago",consulta_completa__11[[#This Row],[13 - Ocorrências/Ambientes Atingidos]]),0)</f>
        <v>0</v>
      </c>
      <c r="BG156" s="83" t="str">
        <f t="shared" si="67"/>
        <v/>
      </c>
      <c r="BH156" s="82">
        <f>IFERROR(FIND("Mar",consulta_completa__11[[#This Row],[13 - Ocorrências/Ambientes Atingidos]]),0)</f>
        <v>0</v>
      </c>
      <c r="BI156" s="83" t="str">
        <f t="shared" si="68"/>
        <v/>
      </c>
      <c r="BJ156" s="82">
        <f>IFERROR(FIND("Praia",consulta_completa__11[[#This Row],[13 - Ocorrências/Ambientes Atingidos]]),0)</f>
        <v>0</v>
      </c>
      <c r="BK156" s="83" t="str">
        <f t="shared" si="69"/>
        <v/>
      </c>
      <c r="BL156" s="82">
        <f>IFERROR(FIND("Solo",consulta_completa__11[[#This Row],[13 - Ocorrências/Ambientes Atingidos]]),0)</f>
        <v>1</v>
      </c>
      <c r="BM156" s="83" t="str">
        <f t="shared" si="70"/>
        <v>X</v>
      </c>
      <c r="BN156" s="82">
        <f>IFERROR(FIND("Águas subterrâneas",consulta_completa__11[[#This Row],[13 - Ocorrências/Ambientes Atingidos]]),0)</f>
        <v>0</v>
      </c>
      <c r="BO156" s="83" t="str">
        <f t="shared" si="71"/>
        <v/>
      </c>
      <c r="BP156" s="82">
        <f>IFERROR(FIND("Atmosfera",consulta_completa__11[[#This Row],[13 - Ocorrências/Ambientes Atingidos]]),0)</f>
        <v>0</v>
      </c>
      <c r="BQ156" s="83" t="str">
        <f t="shared" si="72"/>
        <v/>
      </c>
      <c r="BR156" s="82">
        <f>IFERROR(FIND("Flora",consulta_completa__11[[#This Row],[13 - Ocorrências/Ambientes Atingidos]]),0)</f>
        <v>0</v>
      </c>
      <c r="BS156" s="83" t="str">
        <f t="shared" si="73"/>
        <v/>
      </c>
      <c r="BT156" s="82">
        <f>IFERROR(FIND("Fauna",consulta_completa__11[[#This Row],[13 - Ocorrências/Ambientes Atingidos]]),0)</f>
        <v>0</v>
      </c>
      <c r="BU156" s="83" t="str">
        <f t="shared" si="74"/>
        <v/>
      </c>
      <c r="BV156" s="82">
        <f>IFERROR(FIND("UC federal",consulta_completa__11[[#This Row],[13 - Ocorrências/Ambientes Atingidos]]),0)</f>
        <v>0</v>
      </c>
      <c r="BW156" s="83" t="str">
        <f t="shared" si="75"/>
        <v/>
      </c>
      <c r="BX156" s="82">
        <f>IFERROR(FIND("UC estadual/municipal",consulta_completa__11[[#This Row],[13 - Ocorrências/Ambientes Atingidos]]),0)</f>
        <v>0</v>
      </c>
      <c r="BY156" s="83" t="str">
        <f t="shared" si="76"/>
        <v/>
      </c>
      <c r="BZ156" s="82">
        <f>IFERROR(FIND("Outro(s)",consulta_completa__11[[#This Row],[13 - Ocorrências/Ambientes Atingidos]]),0)</f>
        <v>0</v>
      </c>
      <c r="CA156" s="83" t="str">
        <f t="shared" si="77"/>
        <v/>
      </c>
      <c r="CB156" s="82">
        <f>IFERROR(FIND("Sem dano",consulta_completa__11[[#This Row],[13 - Ocorrências/Ambientes Atingidos]]),0)</f>
        <v>0</v>
      </c>
      <c r="CC156" s="83" t="str">
        <f t="shared" si="78"/>
        <v/>
      </c>
      <c r="CD156" s="82" t="str">
        <f>IF(consulta_completa__11[[#This Row],[13 - Ocorrências/Ambientes Atingidos]]="","X","")</f>
        <v/>
      </c>
      <c r="CE156" s="84">
        <f>IFERROR(FIND("IBAMA",consulta_completa__11[[#This Row],[14 - Inst. Atuando no Local]]),0)</f>
        <v>0</v>
      </c>
      <c r="CF156" s="84" t="str">
        <f t="shared" si="79"/>
        <v/>
      </c>
      <c r="CG156" s="84">
        <f>IFERROR(FIND("OEMA",consulta_completa__11[[#This Row],[14 - Inst. Atuando no Local]]),0)</f>
        <v>0</v>
      </c>
      <c r="CH156" s="84" t="str">
        <f t="shared" si="80"/>
        <v/>
      </c>
      <c r="CI156" s="84">
        <f>IFERROR(FIND("DEFESA CIVIL",consulta_completa__11[[#This Row],[14 - Inst. Atuando no Local]]),0)</f>
        <v>0</v>
      </c>
      <c r="CJ156" s="84" t="str">
        <f t="shared" si="81"/>
        <v/>
      </c>
      <c r="CK156" s="84">
        <f>IFERROR(FIND("CORPO DE BOMBEIROS",consulta_completa__11[[#This Row],[14 - Inst. Atuando no Local]]),0)</f>
        <v>0</v>
      </c>
      <c r="CL156" s="84" t="str">
        <f t="shared" si="82"/>
        <v/>
      </c>
      <c r="CM156" s="84">
        <f>IFERROR(FIND("POLÍCIA RODOVIÁRIA",consulta_completa__11[[#This Row],[14 - Inst. Atuando no Local]]),0)</f>
        <v>0</v>
      </c>
      <c r="CN156" s="84" t="str">
        <f t="shared" si="83"/>
        <v/>
      </c>
      <c r="CO156" s="84">
        <f>IFERROR(FIND("POLÍCIA MILITAR",consulta_completa__11[[#This Row],[14 - Inst. Atuando no Local]]),0)</f>
        <v>0</v>
      </c>
      <c r="CP156" s="84" t="str">
        <f t="shared" si="84"/>
        <v/>
      </c>
      <c r="CQ156" s="84">
        <f>IFERROR(FIND("POLÍCIA CIVIL",consulta_completa__11[[#This Row],[14 - Inst. Atuando no Local]]),0)</f>
        <v>0</v>
      </c>
      <c r="CR156" s="84" t="str">
        <f t="shared" si="85"/>
        <v/>
      </c>
      <c r="CS156" s="84">
        <f>IFERROR(FIND("MARINHA DO BRASIL",consulta_completa__11[[#This Row],[14 - Inst. Atuando no Local]]),0)</f>
        <v>0</v>
      </c>
      <c r="CT156" s="84" t="str">
        <f t="shared" si="86"/>
        <v/>
      </c>
      <c r="CU156" s="84">
        <f>IFERROR(FIND("EMPRESA ESPECIALIZADA EM ATENDIMENTO",consulta_completa__11[[#This Row],[14 - Inst. Atuando no Local]]),0)</f>
        <v>0</v>
      </c>
      <c r="CV156" s="84" t="str">
        <f t="shared" si="87"/>
        <v/>
      </c>
      <c r="CW156" s="84">
        <f>IFERROR(FIND("IBAMA",consulta_completa__11[[#This Row],[14 - Inst. Atuando no Local]]),0)</f>
        <v>0</v>
      </c>
      <c r="CX156" s="84" t="str">
        <f t="shared" si="88"/>
        <v/>
      </c>
      <c r="CY156" s="84" t="str">
        <f>IF(consulta_completa__11[[#This Row],[14 - Inst. Atuando no Local]]="","X","")</f>
        <v/>
      </c>
      <c r="CZ156" s="84">
        <f>IFERROR(FIND("OUTRA (S)",consulta_completa__11[[#This Row],[14 - Inst. Atuando no Local]]),0)</f>
        <v>0</v>
      </c>
      <c r="DA156" s="84" t="str">
        <f t="shared" si="89"/>
        <v/>
      </c>
      <c r="DB156" s="35" t="str">
        <f t="shared" si="90"/>
        <v>Sim</v>
      </c>
      <c r="DC156" s="35" t="str">
        <f t="shared" si="91"/>
        <v>Não</v>
      </c>
      <c r="DD156" s="35" t="str">
        <f t="shared" si="92"/>
        <v>Sim</v>
      </c>
      <c r="DE156" s="87" t="str">
        <f t="shared" si="63"/>
        <v>Estadual</v>
      </c>
    </row>
    <row r="157" spans="1:109">
      <c r="A157" s="14">
        <v>202531175644</v>
      </c>
      <c r="B157" s="1">
        <v>45723</v>
      </c>
      <c r="C157" t="s">
        <v>109</v>
      </c>
      <c r="D157" t="s">
        <v>110</v>
      </c>
      <c r="E157" t="s">
        <v>452</v>
      </c>
      <c r="F157" t="s">
        <v>112</v>
      </c>
      <c r="G157" t="s">
        <v>113</v>
      </c>
      <c r="H157" t="s">
        <v>114</v>
      </c>
      <c r="I157" t="s">
        <v>114</v>
      </c>
      <c r="J157" t="s">
        <v>113</v>
      </c>
      <c r="K157" t="s">
        <v>114</v>
      </c>
      <c r="L157" t="s">
        <v>114</v>
      </c>
      <c r="M157" t="s">
        <v>118</v>
      </c>
      <c r="N157" t="s">
        <v>141</v>
      </c>
      <c r="O157" t="s">
        <v>113</v>
      </c>
      <c r="P157" t="s">
        <v>200</v>
      </c>
      <c r="Q157" t="s">
        <v>122</v>
      </c>
      <c r="R157" t="s">
        <v>123</v>
      </c>
      <c r="S157" t="s">
        <v>201</v>
      </c>
      <c r="T157" t="s">
        <v>1757</v>
      </c>
      <c r="U157" t="s">
        <v>113</v>
      </c>
      <c r="V157" t="s">
        <v>1758</v>
      </c>
      <c r="Y157" t="b">
        <v>1</v>
      </c>
      <c r="Z157" t="s">
        <v>242</v>
      </c>
      <c r="AA157" t="s">
        <v>113</v>
      </c>
      <c r="AB157" t="s">
        <v>1759</v>
      </c>
      <c r="AC157" t="s">
        <v>113</v>
      </c>
      <c r="AD157">
        <v>0</v>
      </c>
      <c r="AE157" t="s">
        <v>113</v>
      </c>
      <c r="AF157" t="s">
        <v>1760</v>
      </c>
      <c r="AG157" t="s">
        <v>1761</v>
      </c>
      <c r="AH157" t="s">
        <v>131</v>
      </c>
      <c r="AI157" t="s">
        <v>131</v>
      </c>
      <c r="AJ157" t="s">
        <v>131</v>
      </c>
      <c r="AK157" t="s">
        <v>1762</v>
      </c>
      <c r="AL157" t="s">
        <v>1763</v>
      </c>
      <c r="AM157" t="s">
        <v>153</v>
      </c>
      <c r="AN157" t="s">
        <v>154</v>
      </c>
      <c r="AO157" t="s">
        <v>155</v>
      </c>
      <c r="AP157">
        <v>6133171070</v>
      </c>
      <c r="AQ157" t="s">
        <v>156</v>
      </c>
      <c r="AR157" t="s">
        <v>113</v>
      </c>
      <c r="AS157" t="s">
        <v>1764</v>
      </c>
      <c r="AT157" t="s">
        <v>113</v>
      </c>
      <c r="AU157" t="s">
        <v>1765</v>
      </c>
      <c r="AW157" t="s">
        <v>637</v>
      </c>
      <c r="AX157" s="82">
        <f>IFERROR(FIND("Óbitos/feridos",consulta_completa__11[[#This Row],[13 - Ocorrências/Ambientes Atingidos]]),0)</f>
        <v>0</v>
      </c>
      <c r="AY157" s="83" t="str">
        <f t="shared" si="64"/>
        <v/>
      </c>
      <c r="AZ157" s="82">
        <f>IFERROR(FIND("População afetada/evacuada",consulta_completa__11[[#This Row],[13 - Ocorrências/Ambientes Atingidos]]),0)</f>
        <v>0</v>
      </c>
      <c r="BA157" s="82" t="str">
        <f t="shared" si="65"/>
        <v/>
      </c>
      <c r="BB157" s="82">
        <f>IFERROR(FIND("Suspensão de abastecimento de água",consulta_completa__11[[#This Row],[13 - Ocorrências/Ambientes Atingidos]]),0)</f>
        <v>0</v>
      </c>
      <c r="BC157" s="83" t="str">
        <f t="shared" si="93"/>
        <v/>
      </c>
      <c r="BD157" s="82">
        <f>IFERROR(FIND("Rio/córrego",consulta_completa__11[[#This Row],[13 - Ocorrências/Ambientes Atingidos]]),0)</f>
        <v>0</v>
      </c>
      <c r="BE157" s="83" t="str">
        <f t="shared" si="66"/>
        <v/>
      </c>
      <c r="BF157" s="82">
        <f>IFERROR(FIND("Lago",consulta_completa__11[[#This Row],[13 - Ocorrências/Ambientes Atingidos]]),0)</f>
        <v>0</v>
      </c>
      <c r="BG157" s="83" t="str">
        <f t="shared" si="67"/>
        <v/>
      </c>
      <c r="BH157" s="82">
        <f>IFERROR(FIND("Mar",consulta_completa__11[[#This Row],[13 - Ocorrências/Ambientes Atingidos]]),0)</f>
        <v>1</v>
      </c>
      <c r="BI157" s="83" t="str">
        <f t="shared" si="68"/>
        <v>X</v>
      </c>
      <c r="BJ157" s="82">
        <f>IFERROR(FIND("Praia",consulta_completa__11[[#This Row],[13 - Ocorrências/Ambientes Atingidos]]),0)</f>
        <v>0</v>
      </c>
      <c r="BK157" s="83" t="str">
        <f t="shared" si="69"/>
        <v/>
      </c>
      <c r="BL157" s="82">
        <f>IFERROR(FIND("Solo",consulta_completa__11[[#This Row],[13 - Ocorrências/Ambientes Atingidos]]),0)</f>
        <v>0</v>
      </c>
      <c r="BM157" s="83" t="str">
        <f t="shared" si="70"/>
        <v/>
      </c>
      <c r="BN157" s="82">
        <f>IFERROR(FIND("Águas subterrâneas",consulta_completa__11[[#This Row],[13 - Ocorrências/Ambientes Atingidos]]),0)</f>
        <v>0</v>
      </c>
      <c r="BO157" s="83" t="str">
        <f t="shared" si="71"/>
        <v/>
      </c>
      <c r="BP157" s="82">
        <f>IFERROR(FIND("Atmosfera",consulta_completa__11[[#This Row],[13 - Ocorrências/Ambientes Atingidos]]),0)</f>
        <v>0</v>
      </c>
      <c r="BQ157" s="83" t="str">
        <f t="shared" si="72"/>
        <v/>
      </c>
      <c r="BR157" s="82">
        <f>IFERROR(FIND("Flora",consulta_completa__11[[#This Row],[13 - Ocorrências/Ambientes Atingidos]]),0)</f>
        <v>0</v>
      </c>
      <c r="BS157" s="83" t="str">
        <f t="shared" si="73"/>
        <v/>
      </c>
      <c r="BT157" s="82">
        <f>IFERROR(FIND("Fauna",consulta_completa__11[[#This Row],[13 - Ocorrências/Ambientes Atingidos]]),0)</f>
        <v>0</v>
      </c>
      <c r="BU157" s="83" t="str">
        <f t="shared" si="74"/>
        <v/>
      </c>
      <c r="BV157" s="82">
        <f>IFERROR(FIND("UC federal",consulta_completa__11[[#This Row],[13 - Ocorrências/Ambientes Atingidos]]),0)</f>
        <v>0</v>
      </c>
      <c r="BW157" s="83" t="str">
        <f t="shared" si="75"/>
        <v/>
      </c>
      <c r="BX157" s="82">
        <f>IFERROR(FIND("UC estadual/municipal",consulta_completa__11[[#This Row],[13 - Ocorrências/Ambientes Atingidos]]),0)</f>
        <v>0</v>
      </c>
      <c r="BY157" s="83" t="str">
        <f t="shared" si="76"/>
        <v/>
      </c>
      <c r="BZ157" s="82">
        <f>IFERROR(FIND("Outro(s)",consulta_completa__11[[#This Row],[13 - Ocorrências/Ambientes Atingidos]]),0)</f>
        <v>0</v>
      </c>
      <c r="CA157" s="83" t="str">
        <f t="shared" si="77"/>
        <v/>
      </c>
      <c r="CB157" s="82">
        <f>IFERROR(FIND("Sem dano",consulta_completa__11[[#This Row],[13 - Ocorrências/Ambientes Atingidos]]),0)</f>
        <v>0</v>
      </c>
      <c r="CC157" s="83" t="str">
        <f t="shared" si="78"/>
        <v/>
      </c>
      <c r="CD157" s="82" t="str">
        <f>IF(consulta_completa__11[[#This Row],[13 - Ocorrências/Ambientes Atingidos]]="","X","")</f>
        <v/>
      </c>
      <c r="CE157" s="84">
        <f>IFERROR(FIND("IBAMA",consulta_completa__11[[#This Row],[14 - Inst. Atuando no Local]]),0)</f>
        <v>0</v>
      </c>
      <c r="CF157" s="84" t="str">
        <f t="shared" si="79"/>
        <v/>
      </c>
      <c r="CG157" s="84">
        <f>IFERROR(FIND("OEMA",consulta_completa__11[[#This Row],[14 - Inst. Atuando no Local]]),0)</f>
        <v>0</v>
      </c>
      <c r="CH157" s="84" t="str">
        <f t="shared" si="80"/>
        <v/>
      </c>
      <c r="CI157" s="84">
        <f>IFERROR(FIND("DEFESA CIVIL",consulta_completa__11[[#This Row],[14 - Inst. Atuando no Local]]),0)</f>
        <v>0</v>
      </c>
      <c r="CJ157" s="84" t="str">
        <f t="shared" si="81"/>
        <v/>
      </c>
      <c r="CK157" s="84">
        <f>IFERROR(FIND("CORPO DE BOMBEIROS",consulta_completa__11[[#This Row],[14 - Inst. Atuando no Local]]),0)</f>
        <v>0</v>
      </c>
      <c r="CL157" s="84" t="str">
        <f t="shared" si="82"/>
        <v/>
      </c>
      <c r="CM157" s="84">
        <f>IFERROR(FIND("POLÍCIA RODOVIÁRIA",consulta_completa__11[[#This Row],[14 - Inst. Atuando no Local]]),0)</f>
        <v>0</v>
      </c>
      <c r="CN157" s="84" t="str">
        <f t="shared" si="83"/>
        <v/>
      </c>
      <c r="CO157" s="84">
        <f>IFERROR(FIND("POLÍCIA MILITAR",consulta_completa__11[[#This Row],[14 - Inst. Atuando no Local]]),0)</f>
        <v>0</v>
      </c>
      <c r="CP157" s="84" t="str">
        <f t="shared" si="84"/>
        <v/>
      </c>
      <c r="CQ157" s="84">
        <f>IFERROR(FIND("POLÍCIA CIVIL",consulta_completa__11[[#This Row],[14 - Inst. Atuando no Local]]),0)</f>
        <v>0</v>
      </c>
      <c r="CR157" s="84" t="str">
        <f t="shared" si="85"/>
        <v/>
      </c>
      <c r="CS157" s="84">
        <f>IFERROR(FIND("MARINHA DO BRASIL",consulta_completa__11[[#This Row],[14 - Inst. Atuando no Local]]),0)</f>
        <v>0</v>
      </c>
      <c r="CT157" s="84" t="str">
        <f t="shared" si="86"/>
        <v/>
      </c>
      <c r="CU157" s="84">
        <f>IFERROR(FIND("EMPRESA ESPECIALIZADA EM ATENDIMENTO",consulta_completa__11[[#This Row],[14 - Inst. Atuando no Local]]),0)</f>
        <v>0</v>
      </c>
      <c r="CV157" s="84" t="str">
        <f t="shared" si="87"/>
        <v/>
      </c>
      <c r="CW157" s="84">
        <f>IFERROR(FIND("IBAMA",consulta_completa__11[[#This Row],[14 - Inst. Atuando no Local]]),0)</f>
        <v>0</v>
      </c>
      <c r="CX157" s="84" t="str">
        <f t="shared" si="88"/>
        <v/>
      </c>
      <c r="CY157" s="84" t="str">
        <f>IF(consulta_completa__11[[#This Row],[14 - Inst. Atuando no Local]]="","X","")</f>
        <v/>
      </c>
      <c r="CZ157" s="84">
        <f>IFERROR(FIND("OUTRA (S)",consulta_completa__11[[#This Row],[14 - Inst. Atuando no Local]]),0)</f>
        <v>0</v>
      </c>
      <c r="DA157" s="84" t="str">
        <f t="shared" si="89"/>
        <v/>
      </c>
      <c r="DB157" s="35" t="str">
        <f t="shared" si="90"/>
        <v>Sim</v>
      </c>
      <c r="DC157" s="35" t="str">
        <f t="shared" si="91"/>
        <v>Não</v>
      </c>
      <c r="DD157" s="35" t="str">
        <f t="shared" si="92"/>
        <v>Sim</v>
      </c>
      <c r="DE157" s="87" t="str">
        <f t="shared" si="63"/>
        <v>Sem informação</v>
      </c>
    </row>
    <row r="158" spans="1:109">
      <c r="A158" s="14">
        <v>2025393645</v>
      </c>
      <c r="B158" s="1">
        <v>45724</v>
      </c>
      <c r="C158" t="s">
        <v>1766</v>
      </c>
      <c r="D158" t="s">
        <v>180</v>
      </c>
      <c r="E158" t="s">
        <v>286</v>
      </c>
      <c r="F158" t="s">
        <v>112</v>
      </c>
      <c r="G158" t="s">
        <v>1767</v>
      </c>
      <c r="H158" t="s">
        <v>1768</v>
      </c>
      <c r="I158" t="s">
        <v>648</v>
      </c>
      <c r="J158" t="s">
        <v>113</v>
      </c>
      <c r="K158" t="s">
        <v>114</v>
      </c>
      <c r="L158" t="s">
        <v>114</v>
      </c>
      <c r="M158" t="s">
        <v>140</v>
      </c>
      <c r="N158" t="s">
        <v>904</v>
      </c>
      <c r="O158" t="s">
        <v>239</v>
      </c>
      <c r="P158" t="s">
        <v>229</v>
      </c>
      <c r="Q158" t="s">
        <v>122</v>
      </c>
      <c r="R158" t="s">
        <v>123</v>
      </c>
      <c r="S158" t="s">
        <v>113</v>
      </c>
      <c r="T158" t="s">
        <v>1769</v>
      </c>
      <c r="U158" t="s">
        <v>113</v>
      </c>
      <c r="V158" t="s">
        <v>113</v>
      </c>
      <c r="Z158" t="s">
        <v>1770</v>
      </c>
      <c r="AA158" t="s">
        <v>113</v>
      </c>
      <c r="AB158" t="s">
        <v>1771</v>
      </c>
      <c r="AC158" t="s">
        <v>1772</v>
      </c>
      <c r="AD158">
        <v>1</v>
      </c>
      <c r="AE158" t="s">
        <v>1773</v>
      </c>
      <c r="AF158" t="s">
        <v>1774</v>
      </c>
      <c r="AG158" t="s">
        <v>772</v>
      </c>
      <c r="AH158" t="s">
        <v>131</v>
      </c>
      <c r="AI158" t="s">
        <v>132</v>
      </c>
      <c r="AJ158" t="s">
        <v>131</v>
      </c>
      <c r="AK158" t="s">
        <v>1775</v>
      </c>
      <c r="AL158" t="s">
        <v>1776</v>
      </c>
      <c r="AM158" t="s">
        <v>1271</v>
      </c>
      <c r="AN158" t="s">
        <v>1271</v>
      </c>
      <c r="AO158" t="s">
        <v>1777</v>
      </c>
      <c r="AP158">
        <v>35997304344</v>
      </c>
      <c r="AQ158" t="s">
        <v>1778</v>
      </c>
      <c r="AR158" t="s">
        <v>113</v>
      </c>
      <c r="AS158" t="s">
        <v>113</v>
      </c>
      <c r="AT158" t="s">
        <v>113</v>
      </c>
      <c r="AU158" t="s">
        <v>113</v>
      </c>
      <c r="AW158" t="s">
        <v>113</v>
      </c>
      <c r="AX158" s="82">
        <f>IFERROR(FIND("Óbitos/feridos",consulta_completa__11[[#This Row],[13 - Ocorrências/Ambientes Atingidos]]),0)</f>
        <v>0</v>
      </c>
      <c r="AY158" s="83" t="str">
        <f t="shared" si="64"/>
        <v/>
      </c>
      <c r="AZ158" s="82">
        <f>IFERROR(FIND("População afetada/evacuada",consulta_completa__11[[#This Row],[13 - Ocorrências/Ambientes Atingidos]]),0)</f>
        <v>0</v>
      </c>
      <c r="BA158" s="82" t="str">
        <f t="shared" si="65"/>
        <v/>
      </c>
      <c r="BB158" s="82">
        <f>IFERROR(FIND("Suspensão de abastecimento de água",consulta_completa__11[[#This Row],[13 - Ocorrências/Ambientes Atingidos]]),0)</f>
        <v>0</v>
      </c>
      <c r="BC158" s="83" t="str">
        <f t="shared" si="93"/>
        <v/>
      </c>
      <c r="BD158" s="82">
        <f>IFERROR(FIND("Rio/córrego",consulta_completa__11[[#This Row],[13 - Ocorrências/Ambientes Atingidos]]),0)</f>
        <v>0</v>
      </c>
      <c r="BE158" s="83" t="str">
        <f t="shared" si="66"/>
        <v/>
      </c>
      <c r="BF158" s="82">
        <f>IFERROR(FIND("Lago",consulta_completa__11[[#This Row],[13 - Ocorrências/Ambientes Atingidos]]),0)</f>
        <v>0</v>
      </c>
      <c r="BG158" s="83" t="str">
        <f t="shared" si="67"/>
        <v/>
      </c>
      <c r="BH158" s="82">
        <f>IFERROR(FIND("Mar",consulta_completa__11[[#This Row],[13 - Ocorrências/Ambientes Atingidos]]),0)</f>
        <v>0</v>
      </c>
      <c r="BI158" s="83" t="str">
        <f t="shared" si="68"/>
        <v/>
      </c>
      <c r="BJ158" s="82">
        <f>IFERROR(FIND("Praia",consulta_completa__11[[#This Row],[13 - Ocorrências/Ambientes Atingidos]]),0)</f>
        <v>0</v>
      </c>
      <c r="BK158" s="83" t="str">
        <f t="shared" si="69"/>
        <v/>
      </c>
      <c r="BL158" s="82">
        <f>IFERROR(FIND("Solo",consulta_completa__11[[#This Row],[13 - Ocorrências/Ambientes Atingidos]]),0)</f>
        <v>1</v>
      </c>
      <c r="BM158" s="83" t="str">
        <f t="shared" si="70"/>
        <v>X</v>
      </c>
      <c r="BN158" s="82">
        <f>IFERROR(FIND("Águas subterrâneas",consulta_completa__11[[#This Row],[13 - Ocorrências/Ambientes Atingidos]]),0)</f>
        <v>0</v>
      </c>
      <c r="BO158" s="83" t="str">
        <f t="shared" si="71"/>
        <v/>
      </c>
      <c r="BP158" s="82">
        <f>IFERROR(FIND("Atmosfera",consulta_completa__11[[#This Row],[13 - Ocorrências/Ambientes Atingidos]]),0)</f>
        <v>0</v>
      </c>
      <c r="BQ158" s="83" t="str">
        <f t="shared" si="72"/>
        <v/>
      </c>
      <c r="BR158" s="82">
        <f>IFERROR(FIND("Flora",consulta_completa__11[[#This Row],[13 - Ocorrências/Ambientes Atingidos]]),0)</f>
        <v>0</v>
      </c>
      <c r="BS158" s="83" t="str">
        <f t="shared" si="73"/>
        <v/>
      </c>
      <c r="BT158" s="82">
        <f>IFERROR(FIND("Fauna",consulta_completa__11[[#This Row],[13 - Ocorrências/Ambientes Atingidos]]),0)</f>
        <v>0</v>
      </c>
      <c r="BU158" s="83" t="str">
        <f t="shared" si="74"/>
        <v/>
      </c>
      <c r="BV158" s="82">
        <f>IFERROR(FIND("UC federal",consulta_completa__11[[#This Row],[13 - Ocorrências/Ambientes Atingidos]]),0)</f>
        <v>0</v>
      </c>
      <c r="BW158" s="83" t="str">
        <f t="shared" si="75"/>
        <v/>
      </c>
      <c r="BX158" s="82">
        <f>IFERROR(FIND("UC estadual/municipal",consulta_completa__11[[#This Row],[13 - Ocorrências/Ambientes Atingidos]]),0)</f>
        <v>0</v>
      </c>
      <c r="BY158" s="83" t="str">
        <f t="shared" si="76"/>
        <v/>
      </c>
      <c r="BZ158" s="82">
        <f>IFERROR(FIND("Outro(s)",consulta_completa__11[[#This Row],[13 - Ocorrências/Ambientes Atingidos]]),0)</f>
        <v>0</v>
      </c>
      <c r="CA158" s="83" t="str">
        <f t="shared" si="77"/>
        <v/>
      </c>
      <c r="CB158" s="82">
        <f>IFERROR(FIND("Sem dano",consulta_completa__11[[#This Row],[13 - Ocorrências/Ambientes Atingidos]]),0)</f>
        <v>0</v>
      </c>
      <c r="CC158" s="83" t="str">
        <f t="shared" si="78"/>
        <v/>
      </c>
      <c r="CD158" s="82" t="str">
        <f>IF(consulta_completa__11[[#This Row],[13 - Ocorrências/Ambientes Atingidos]]="","X","")</f>
        <v/>
      </c>
      <c r="CE158" s="84">
        <f>IFERROR(FIND("IBAMA",consulta_completa__11[[#This Row],[14 - Inst. Atuando no Local]]),0)</f>
        <v>0</v>
      </c>
      <c r="CF158" s="84" t="str">
        <f t="shared" si="79"/>
        <v/>
      </c>
      <c r="CG158" s="84">
        <f>IFERROR(FIND("OEMA",consulta_completa__11[[#This Row],[14 - Inst. Atuando no Local]]),0)</f>
        <v>0</v>
      </c>
      <c r="CH158" s="84" t="str">
        <f t="shared" si="80"/>
        <v/>
      </c>
      <c r="CI158" s="84">
        <f>IFERROR(FIND("DEFESA CIVIL",consulta_completa__11[[#This Row],[14 - Inst. Atuando no Local]]),0)</f>
        <v>0</v>
      </c>
      <c r="CJ158" s="84" t="str">
        <f t="shared" si="81"/>
        <v/>
      </c>
      <c r="CK158" s="84">
        <f>IFERROR(FIND("CORPO DE BOMBEIROS",consulta_completa__11[[#This Row],[14 - Inst. Atuando no Local]]),0)</f>
        <v>0</v>
      </c>
      <c r="CL158" s="84" t="str">
        <f t="shared" si="82"/>
        <v/>
      </c>
      <c r="CM158" s="84">
        <f>IFERROR(FIND("POLÍCIA RODOVIÁRIA",consulta_completa__11[[#This Row],[14 - Inst. Atuando no Local]]),0)</f>
        <v>0</v>
      </c>
      <c r="CN158" s="84" t="str">
        <f t="shared" si="83"/>
        <v/>
      </c>
      <c r="CO158" s="84">
        <f>IFERROR(FIND("POLÍCIA MILITAR",consulta_completa__11[[#This Row],[14 - Inst. Atuando no Local]]),0)</f>
        <v>0</v>
      </c>
      <c r="CP158" s="84" t="str">
        <f t="shared" si="84"/>
        <v/>
      </c>
      <c r="CQ158" s="84">
        <f>IFERROR(FIND("POLÍCIA CIVIL",consulta_completa__11[[#This Row],[14 - Inst. Atuando no Local]]),0)</f>
        <v>0</v>
      </c>
      <c r="CR158" s="84" t="str">
        <f t="shared" si="85"/>
        <v/>
      </c>
      <c r="CS158" s="84">
        <f>IFERROR(FIND("MARINHA DO BRASIL",consulta_completa__11[[#This Row],[14 - Inst. Atuando no Local]]),0)</f>
        <v>0</v>
      </c>
      <c r="CT158" s="84" t="str">
        <f t="shared" si="86"/>
        <v/>
      </c>
      <c r="CU158" s="84">
        <f>IFERROR(FIND("EMPRESA ESPECIALIZADA EM ATENDIMENTO",consulta_completa__11[[#This Row],[14 - Inst. Atuando no Local]]),0)</f>
        <v>0</v>
      </c>
      <c r="CV158" s="84" t="str">
        <f t="shared" si="87"/>
        <v/>
      </c>
      <c r="CW158" s="84">
        <f>IFERROR(FIND("IBAMA",consulta_completa__11[[#This Row],[14 - Inst. Atuando no Local]]),0)</f>
        <v>0</v>
      </c>
      <c r="CX158" s="84" t="str">
        <f t="shared" si="88"/>
        <v/>
      </c>
      <c r="CY158" s="84" t="str">
        <f>IF(consulta_completa__11[[#This Row],[14 - Inst. Atuando no Local]]="","X","")</f>
        <v/>
      </c>
      <c r="CZ158" s="84">
        <f>IFERROR(FIND("OUTRA (S)",consulta_completa__11[[#This Row],[14 - Inst. Atuando no Local]]),0)</f>
        <v>0</v>
      </c>
      <c r="DA158" s="84" t="str">
        <f t="shared" si="89"/>
        <v/>
      </c>
      <c r="DB158" s="35" t="str">
        <f t="shared" si="90"/>
        <v>Sim</v>
      </c>
      <c r="DC158" s="35" t="str">
        <f t="shared" si="91"/>
        <v>Não</v>
      </c>
      <c r="DD158" s="35" t="str">
        <f t="shared" si="92"/>
        <v>Sim</v>
      </c>
      <c r="DE158" s="87" t="str">
        <f t="shared" si="63"/>
        <v>Federal</v>
      </c>
    </row>
    <row r="159" spans="1:109">
      <c r="A159" s="14">
        <v>20253918059</v>
      </c>
      <c r="B159" s="1">
        <v>45724</v>
      </c>
      <c r="C159" t="s">
        <v>109</v>
      </c>
      <c r="D159" t="s">
        <v>609</v>
      </c>
      <c r="E159" t="s">
        <v>452</v>
      </c>
      <c r="F159" t="s">
        <v>112</v>
      </c>
      <c r="G159" t="s">
        <v>113</v>
      </c>
      <c r="H159" t="s">
        <v>114</v>
      </c>
      <c r="I159" t="s">
        <v>114</v>
      </c>
      <c r="J159" t="s">
        <v>1399</v>
      </c>
      <c r="K159" t="s">
        <v>1779</v>
      </c>
      <c r="L159" t="s">
        <v>117</v>
      </c>
      <c r="M159" t="s">
        <v>118</v>
      </c>
      <c r="N159" t="s">
        <v>119</v>
      </c>
      <c r="O159" t="s">
        <v>228</v>
      </c>
      <c r="P159" t="s">
        <v>229</v>
      </c>
      <c r="Q159" t="s">
        <v>167</v>
      </c>
      <c r="R159" t="s">
        <v>123</v>
      </c>
      <c r="S159" t="s">
        <v>1780</v>
      </c>
      <c r="T159" t="s">
        <v>1781</v>
      </c>
      <c r="U159" t="s">
        <v>1782</v>
      </c>
      <c r="V159" t="s">
        <v>1783</v>
      </c>
      <c r="Z159" t="s">
        <v>1784</v>
      </c>
      <c r="AA159" t="s">
        <v>113</v>
      </c>
      <c r="AB159" t="s">
        <v>206</v>
      </c>
      <c r="AC159" t="s">
        <v>1785</v>
      </c>
      <c r="AD159">
        <v>1</v>
      </c>
      <c r="AE159" t="s">
        <v>603</v>
      </c>
      <c r="AF159" t="s">
        <v>113</v>
      </c>
      <c r="AG159" t="s">
        <v>113</v>
      </c>
      <c r="AH159" t="s">
        <v>131</v>
      </c>
      <c r="AI159" t="s">
        <v>132</v>
      </c>
      <c r="AJ159" t="s">
        <v>131</v>
      </c>
      <c r="AK159" t="s">
        <v>1786</v>
      </c>
      <c r="AL159" t="s">
        <v>1787</v>
      </c>
      <c r="AM159" t="s">
        <v>1788</v>
      </c>
      <c r="AN159" t="s">
        <v>113</v>
      </c>
      <c r="AO159" t="s">
        <v>113</v>
      </c>
      <c r="AQ159" t="s">
        <v>1789</v>
      </c>
      <c r="AR159" t="s">
        <v>113</v>
      </c>
      <c r="AS159" t="s">
        <v>113</v>
      </c>
      <c r="AT159" t="s">
        <v>113</v>
      </c>
      <c r="AU159" t="s">
        <v>113</v>
      </c>
      <c r="AW159" t="s">
        <v>113</v>
      </c>
      <c r="AX159" s="82">
        <f>IFERROR(FIND("Óbitos/feridos",consulta_completa__11[[#This Row],[13 - Ocorrências/Ambientes Atingidos]]),0)</f>
        <v>0</v>
      </c>
      <c r="AY159" s="83" t="str">
        <f t="shared" si="64"/>
        <v/>
      </c>
      <c r="AZ159" s="82">
        <f>IFERROR(FIND("População afetada/evacuada",consulta_completa__11[[#This Row],[13 - Ocorrências/Ambientes Atingidos]]),0)</f>
        <v>0</v>
      </c>
      <c r="BA159" s="82" t="str">
        <f t="shared" si="65"/>
        <v/>
      </c>
      <c r="BB159" s="82">
        <f>IFERROR(FIND("Suspensão de abastecimento de água",consulta_completa__11[[#This Row],[13 - Ocorrências/Ambientes Atingidos]]),0)</f>
        <v>0</v>
      </c>
      <c r="BC159" s="83" t="str">
        <f t="shared" si="93"/>
        <v/>
      </c>
      <c r="BD159" s="82">
        <f>IFERROR(FIND("Rio/córrego",consulta_completa__11[[#This Row],[13 - Ocorrências/Ambientes Atingidos]]),0)</f>
        <v>0</v>
      </c>
      <c r="BE159" s="83" t="str">
        <f t="shared" si="66"/>
        <v/>
      </c>
      <c r="BF159" s="82">
        <f>IFERROR(FIND("Lago",consulta_completa__11[[#This Row],[13 - Ocorrências/Ambientes Atingidos]]),0)</f>
        <v>0</v>
      </c>
      <c r="BG159" s="83" t="str">
        <f t="shared" si="67"/>
        <v/>
      </c>
      <c r="BH159" s="82">
        <f>IFERROR(FIND("Mar",consulta_completa__11[[#This Row],[13 - Ocorrências/Ambientes Atingidos]]),0)</f>
        <v>1</v>
      </c>
      <c r="BI159" s="83" t="str">
        <f t="shared" si="68"/>
        <v>X</v>
      </c>
      <c r="BJ159" s="82">
        <f>IFERROR(FIND("Praia",consulta_completa__11[[#This Row],[13 - Ocorrências/Ambientes Atingidos]]),0)</f>
        <v>0</v>
      </c>
      <c r="BK159" s="83" t="str">
        <f t="shared" si="69"/>
        <v/>
      </c>
      <c r="BL159" s="82">
        <f>IFERROR(FIND("Solo",consulta_completa__11[[#This Row],[13 - Ocorrências/Ambientes Atingidos]]),0)</f>
        <v>0</v>
      </c>
      <c r="BM159" s="83" t="str">
        <f t="shared" si="70"/>
        <v/>
      </c>
      <c r="BN159" s="82">
        <f>IFERROR(FIND("Águas subterrâneas",consulta_completa__11[[#This Row],[13 - Ocorrências/Ambientes Atingidos]]),0)</f>
        <v>0</v>
      </c>
      <c r="BO159" s="83" t="str">
        <f t="shared" si="71"/>
        <v/>
      </c>
      <c r="BP159" s="82">
        <f>IFERROR(FIND("Atmosfera",consulta_completa__11[[#This Row],[13 - Ocorrências/Ambientes Atingidos]]),0)</f>
        <v>0</v>
      </c>
      <c r="BQ159" s="83" t="str">
        <f t="shared" si="72"/>
        <v/>
      </c>
      <c r="BR159" s="82">
        <f>IFERROR(FIND("Flora",consulta_completa__11[[#This Row],[13 - Ocorrências/Ambientes Atingidos]]),0)</f>
        <v>0</v>
      </c>
      <c r="BS159" s="83" t="str">
        <f t="shared" si="73"/>
        <v/>
      </c>
      <c r="BT159" s="82">
        <f>IFERROR(FIND("Fauna",consulta_completa__11[[#This Row],[13 - Ocorrências/Ambientes Atingidos]]),0)</f>
        <v>0</v>
      </c>
      <c r="BU159" s="83" t="str">
        <f t="shared" si="74"/>
        <v/>
      </c>
      <c r="BV159" s="82">
        <f>IFERROR(FIND("UC federal",consulta_completa__11[[#This Row],[13 - Ocorrências/Ambientes Atingidos]]),0)</f>
        <v>0</v>
      </c>
      <c r="BW159" s="83" t="str">
        <f t="shared" si="75"/>
        <v/>
      </c>
      <c r="BX159" s="82">
        <f>IFERROR(FIND("UC estadual/municipal",consulta_completa__11[[#This Row],[13 - Ocorrências/Ambientes Atingidos]]),0)</f>
        <v>0</v>
      </c>
      <c r="BY159" s="83" t="str">
        <f t="shared" si="76"/>
        <v/>
      </c>
      <c r="BZ159" s="82">
        <f>IFERROR(FIND("Outro(s)",consulta_completa__11[[#This Row],[13 - Ocorrências/Ambientes Atingidos]]),0)</f>
        <v>0</v>
      </c>
      <c r="CA159" s="83" t="str">
        <f t="shared" si="77"/>
        <v/>
      </c>
      <c r="CB159" s="82">
        <f>IFERROR(FIND("Sem dano",consulta_completa__11[[#This Row],[13 - Ocorrências/Ambientes Atingidos]]),0)</f>
        <v>0</v>
      </c>
      <c r="CC159" s="83" t="str">
        <f t="shared" si="78"/>
        <v/>
      </c>
      <c r="CD159" s="82" t="str">
        <f>IF(consulta_completa__11[[#This Row],[13 - Ocorrências/Ambientes Atingidos]]="","X","")</f>
        <v/>
      </c>
      <c r="CE159" s="84">
        <f>IFERROR(FIND("IBAMA",consulta_completa__11[[#This Row],[14 - Inst. Atuando no Local]]),0)</f>
        <v>0</v>
      </c>
      <c r="CF159" s="84" t="str">
        <f t="shared" si="79"/>
        <v/>
      </c>
      <c r="CG159" s="84">
        <f>IFERROR(FIND("OEMA",consulta_completa__11[[#This Row],[14 - Inst. Atuando no Local]]),0)</f>
        <v>0</v>
      </c>
      <c r="CH159" s="84" t="str">
        <f t="shared" si="80"/>
        <v/>
      </c>
      <c r="CI159" s="84">
        <f>IFERROR(FIND("DEFESA CIVIL",consulta_completa__11[[#This Row],[14 - Inst. Atuando no Local]]),0)</f>
        <v>0</v>
      </c>
      <c r="CJ159" s="84" t="str">
        <f t="shared" si="81"/>
        <v/>
      </c>
      <c r="CK159" s="84">
        <f>IFERROR(FIND("CORPO DE BOMBEIROS",consulta_completa__11[[#This Row],[14 - Inst. Atuando no Local]]),0)</f>
        <v>0</v>
      </c>
      <c r="CL159" s="84" t="str">
        <f t="shared" si="82"/>
        <v/>
      </c>
      <c r="CM159" s="84">
        <f>IFERROR(FIND("POLÍCIA RODOVIÁRIA",consulta_completa__11[[#This Row],[14 - Inst. Atuando no Local]]),0)</f>
        <v>0</v>
      </c>
      <c r="CN159" s="84" t="str">
        <f t="shared" si="83"/>
        <v/>
      </c>
      <c r="CO159" s="84">
        <f>IFERROR(FIND("POLÍCIA MILITAR",consulta_completa__11[[#This Row],[14 - Inst. Atuando no Local]]),0)</f>
        <v>0</v>
      </c>
      <c r="CP159" s="84" t="str">
        <f t="shared" si="84"/>
        <v/>
      </c>
      <c r="CQ159" s="84">
        <f>IFERROR(FIND("POLÍCIA CIVIL",consulta_completa__11[[#This Row],[14 - Inst. Atuando no Local]]),0)</f>
        <v>0</v>
      </c>
      <c r="CR159" s="84" t="str">
        <f t="shared" si="85"/>
        <v/>
      </c>
      <c r="CS159" s="84">
        <f>IFERROR(FIND("MARINHA DO BRASIL",consulta_completa__11[[#This Row],[14 - Inst. Atuando no Local]]),0)</f>
        <v>0</v>
      </c>
      <c r="CT159" s="84" t="str">
        <f t="shared" si="86"/>
        <v/>
      </c>
      <c r="CU159" s="84">
        <f>IFERROR(FIND("EMPRESA ESPECIALIZADA EM ATENDIMENTO",consulta_completa__11[[#This Row],[14 - Inst. Atuando no Local]]),0)</f>
        <v>0</v>
      </c>
      <c r="CV159" s="84" t="str">
        <f t="shared" si="87"/>
        <v/>
      </c>
      <c r="CW159" s="84">
        <f>IFERROR(FIND("IBAMA",consulta_completa__11[[#This Row],[14 - Inst. Atuando no Local]]),0)</f>
        <v>0</v>
      </c>
      <c r="CX159" s="84" t="str">
        <f t="shared" si="88"/>
        <v/>
      </c>
      <c r="CY159" s="84" t="str">
        <f>IF(consulta_completa__11[[#This Row],[14 - Inst. Atuando no Local]]="","X","")</f>
        <v/>
      </c>
      <c r="CZ159" s="84">
        <f>IFERROR(FIND("OUTRA (S)",consulta_completa__11[[#This Row],[14 - Inst. Atuando no Local]]),0)</f>
        <v>0</v>
      </c>
      <c r="DA159" s="84" t="str">
        <f t="shared" si="89"/>
        <v/>
      </c>
      <c r="DB159" s="35" t="str">
        <f t="shared" si="90"/>
        <v>Sim</v>
      </c>
      <c r="DC159" s="35" t="str">
        <f t="shared" si="91"/>
        <v>Não</v>
      </c>
      <c r="DD159" s="35" t="str">
        <f t="shared" si="92"/>
        <v>Sim</v>
      </c>
      <c r="DE159" s="87" t="str">
        <f t="shared" si="63"/>
        <v>Federal</v>
      </c>
    </row>
    <row r="160" spans="1:109">
      <c r="A160" s="14">
        <v>202531364854</v>
      </c>
      <c r="B160" s="1">
        <v>45724</v>
      </c>
      <c r="C160" t="s">
        <v>1790</v>
      </c>
      <c r="D160" t="s">
        <v>180</v>
      </c>
      <c r="E160" t="s">
        <v>139</v>
      </c>
      <c r="F160" t="s">
        <v>139</v>
      </c>
      <c r="G160" t="s">
        <v>113</v>
      </c>
      <c r="H160" t="s">
        <v>114</v>
      </c>
      <c r="I160" t="s">
        <v>114</v>
      </c>
      <c r="J160" t="s">
        <v>1791</v>
      </c>
      <c r="K160" t="s">
        <v>113</v>
      </c>
      <c r="L160" t="s">
        <v>113</v>
      </c>
      <c r="M160" t="s">
        <v>332</v>
      </c>
      <c r="N160" t="s">
        <v>333</v>
      </c>
      <c r="O160" t="s">
        <v>185</v>
      </c>
      <c r="P160" t="s">
        <v>229</v>
      </c>
      <c r="Q160" t="s">
        <v>143</v>
      </c>
      <c r="R160" t="s">
        <v>123</v>
      </c>
      <c r="S160" t="s">
        <v>113</v>
      </c>
      <c r="T160" t="s">
        <v>1792</v>
      </c>
      <c r="U160" t="s">
        <v>1793</v>
      </c>
      <c r="V160" t="s">
        <v>1794</v>
      </c>
      <c r="Y160" t="b">
        <v>1</v>
      </c>
      <c r="Z160" t="s">
        <v>1795</v>
      </c>
      <c r="AA160" t="s">
        <v>1796</v>
      </c>
      <c r="AB160" t="s">
        <v>113</v>
      </c>
      <c r="AC160" t="s">
        <v>113</v>
      </c>
      <c r="AE160" t="s">
        <v>113</v>
      </c>
      <c r="AF160" t="s">
        <v>1797</v>
      </c>
      <c r="AG160" t="s">
        <v>113</v>
      </c>
      <c r="AH160" t="s">
        <v>131</v>
      </c>
      <c r="AI160" t="s">
        <v>132</v>
      </c>
      <c r="AJ160" t="s">
        <v>131</v>
      </c>
      <c r="AK160" t="s">
        <v>1798</v>
      </c>
      <c r="AL160" t="s">
        <v>1799</v>
      </c>
      <c r="AM160" t="s">
        <v>153</v>
      </c>
      <c r="AN160" t="s">
        <v>154</v>
      </c>
      <c r="AO160" t="s">
        <v>155</v>
      </c>
      <c r="AQ160" t="s">
        <v>156</v>
      </c>
      <c r="AR160" t="s">
        <v>113</v>
      </c>
      <c r="AS160" t="s">
        <v>113</v>
      </c>
      <c r="AT160" t="s">
        <v>113</v>
      </c>
      <c r="AU160" t="s">
        <v>113</v>
      </c>
      <c r="AW160" t="s">
        <v>113</v>
      </c>
      <c r="AX160" s="82">
        <f>IFERROR(FIND("Óbitos/feridos",consulta_completa__11[[#This Row],[13 - Ocorrências/Ambientes Atingidos]]),0)</f>
        <v>0</v>
      </c>
      <c r="AY160" s="83" t="str">
        <f t="shared" si="64"/>
        <v/>
      </c>
      <c r="AZ160" s="82">
        <f>IFERROR(FIND("População afetada/evacuada",consulta_completa__11[[#This Row],[13 - Ocorrências/Ambientes Atingidos]]),0)</f>
        <v>0</v>
      </c>
      <c r="BA160" s="82" t="str">
        <f t="shared" si="65"/>
        <v/>
      </c>
      <c r="BB160" s="82">
        <f>IFERROR(FIND("Suspensão de abastecimento de água",consulta_completa__11[[#This Row],[13 - Ocorrências/Ambientes Atingidos]]),0)</f>
        <v>0</v>
      </c>
      <c r="BC160" s="83" t="str">
        <f t="shared" si="93"/>
        <v/>
      </c>
      <c r="BD160" s="82">
        <f>IFERROR(FIND("Rio/córrego",consulta_completa__11[[#This Row],[13 - Ocorrências/Ambientes Atingidos]]),0)</f>
        <v>1</v>
      </c>
      <c r="BE160" s="83" t="str">
        <f t="shared" si="66"/>
        <v>X</v>
      </c>
      <c r="BF160" s="82">
        <f>IFERROR(FIND("Lago",consulta_completa__11[[#This Row],[13 - Ocorrências/Ambientes Atingidos]]),0)</f>
        <v>0</v>
      </c>
      <c r="BG160" s="83" t="str">
        <f t="shared" si="67"/>
        <v/>
      </c>
      <c r="BH160" s="82">
        <f>IFERROR(FIND("Mar",consulta_completa__11[[#This Row],[13 - Ocorrências/Ambientes Atingidos]]),0)</f>
        <v>0</v>
      </c>
      <c r="BI160" s="83" t="str">
        <f t="shared" si="68"/>
        <v/>
      </c>
      <c r="BJ160" s="82">
        <f>IFERROR(FIND("Praia",consulta_completa__11[[#This Row],[13 - Ocorrências/Ambientes Atingidos]]),0)</f>
        <v>0</v>
      </c>
      <c r="BK160" s="83" t="str">
        <f t="shared" si="69"/>
        <v/>
      </c>
      <c r="BL160" s="82">
        <f>IFERROR(FIND("Solo",consulta_completa__11[[#This Row],[13 - Ocorrências/Ambientes Atingidos]]),0)</f>
        <v>0</v>
      </c>
      <c r="BM160" s="83" t="str">
        <f t="shared" si="70"/>
        <v/>
      </c>
      <c r="BN160" s="82">
        <f>IFERROR(FIND("Águas subterrâneas",consulta_completa__11[[#This Row],[13 - Ocorrências/Ambientes Atingidos]]),0)</f>
        <v>0</v>
      </c>
      <c r="BO160" s="83" t="str">
        <f t="shared" si="71"/>
        <v/>
      </c>
      <c r="BP160" s="82">
        <f>IFERROR(FIND("Atmosfera",consulta_completa__11[[#This Row],[13 - Ocorrências/Ambientes Atingidos]]),0)</f>
        <v>0</v>
      </c>
      <c r="BQ160" s="83" t="str">
        <f t="shared" si="72"/>
        <v/>
      </c>
      <c r="BR160" s="82">
        <f>IFERROR(FIND("Flora",consulta_completa__11[[#This Row],[13 - Ocorrências/Ambientes Atingidos]]),0)</f>
        <v>0</v>
      </c>
      <c r="BS160" s="83" t="str">
        <f t="shared" si="73"/>
        <v/>
      </c>
      <c r="BT160" s="82">
        <f>IFERROR(FIND("Fauna",consulta_completa__11[[#This Row],[13 - Ocorrências/Ambientes Atingidos]]),0)</f>
        <v>0</v>
      </c>
      <c r="BU160" s="83" t="str">
        <f t="shared" si="74"/>
        <v/>
      </c>
      <c r="BV160" s="82">
        <f>IFERROR(FIND("UC federal",consulta_completa__11[[#This Row],[13 - Ocorrências/Ambientes Atingidos]]),0)</f>
        <v>0</v>
      </c>
      <c r="BW160" s="83" t="str">
        <f t="shared" si="75"/>
        <v/>
      </c>
      <c r="BX160" s="82">
        <f>IFERROR(FIND("UC estadual/municipal",consulta_completa__11[[#This Row],[13 - Ocorrências/Ambientes Atingidos]]),0)</f>
        <v>0</v>
      </c>
      <c r="BY160" s="83" t="str">
        <f t="shared" si="76"/>
        <v/>
      </c>
      <c r="BZ160" s="82">
        <f>IFERROR(FIND("Outro(s)",consulta_completa__11[[#This Row],[13 - Ocorrências/Ambientes Atingidos]]),0)</f>
        <v>0</v>
      </c>
      <c r="CA160" s="83" t="str">
        <f t="shared" si="77"/>
        <v/>
      </c>
      <c r="CB160" s="82">
        <f>IFERROR(FIND("Sem dano",consulta_completa__11[[#This Row],[13 - Ocorrências/Ambientes Atingidos]]),0)</f>
        <v>0</v>
      </c>
      <c r="CC160" s="83" t="str">
        <f t="shared" si="78"/>
        <v/>
      </c>
      <c r="CD160" s="82" t="str">
        <f>IF(consulta_completa__11[[#This Row],[13 - Ocorrências/Ambientes Atingidos]]="","X","")</f>
        <v/>
      </c>
      <c r="CE160" s="84">
        <f>IFERROR(FIND("IBAMA",consulta_completa__11[[#This Row],[14 - Inst. Atuando no Local]]),0)</f>
        <v>0</v>
      </c>
      <c r="CF160" s="84" t="str">
        <f t="shared" si="79"/>
        <v/>
      </c>
      <c r="CG160" s="84">
        <f>IFERROR(FIND("OEMA",consulta_completa__11[[#This Row],[14 - Inst. Atuando no Local]]),0)</f>
        <v>0</v>
      </c>
      <c r="CH160" s="84" t="str">
        <f t="shared" si="80"/>
        <v/>
      </c>
      <c r="CI160" s="84">
        <f>IFERROR(FIND("DEFESA CIVIL",consulta_completa__11[[#This Row],[14 - Inst. Atuando no Local]]),0)</f>
        <v>0</v>
      </c>
      <c r="CJ160" s="84" t="str">
        <f t="shared" si="81"/>
        <v/>
      </c>
      <c r="CK160" s="84">
        <f>IFERROR(FIND("CORPO DE BOMBEIROS",consulta_completa__11[[#This Row],[14 - Inst. Atuando no Local]]),0)</f>
        <v>0</v>
      </c>
      <c r="CL160" s="84" t="str">
        <f t="shared" si="82"/>
        <v/>
      </c>
      <c r="CM160" s="84">
        <f>IFERROR(FIND("POLÍCIA RODOVIÁRIA",consulta_completa__11[[#This Row],[14 - Inst. Atuando no Local]]),0)</f>
        <v>0</v>
      </c>
      <c r="CN160" s="84" t="str">
        <f t="shared" si="83"/>
        <v/>
      </c>
      <c r="CO160" s="84">
        <f>IFERROR(FIND("POLÍCIA MILITAR",consulta_completa__11[[#This Row],[14 - Inst. Atuando no Local]]),0)</f>
        <v>0</v>
      </c>
      <c r="CP160" s="84" t="str">
        <f t="shared" si="84"/>
        <v/>
      </c>
      <c r="CQ160" s="84">
        <f>IFERROR(FIND("POLÍCIA CIVIL",consulta_completa__11[[#This Row],[14 - Inst. Atuando no Local]]),0)</f>
        <v>0</v>
      </c>
      <c r="CR160" s="84" t="str">
        <f t="shared" si="85"/>
        <v/>
      </c>
      <c r="CS160" s="84">
        <f>IFERROR(FIND("MARINHA DO BRASIL",consulta_completa__11[[#This Row],[14 - Inst. Atuando no Local]]),0)</f>
        <v>0</v>
      </c>
      <c r="CT160" s="84" t="str">
        <f t="shared" si="86"/>
        <v/>
      </c>
      <c r="CU160" s="84">
        <f>IFERROR(FIND("EMPRESA ESPECIALIZADA EM ATENDIMENTO",consulta_completa__11[[#This Row],[14 - Inst. Atuando no Local]]),0)</f>
        <v>0</v>
      </c>
      <c r="CV160" s="84" t="str">
        <f t="shared" si="87"/>
        <v/>
      </c>
      <c r="CW160" s="84">
        <f>IFERROR(FIND("IBAMA",consulta_completa__11[[#This Row],[14 - Inst. Atuando no Local]]),0)</f>
        <v>0</v>
      </c>
      <c r="CX160" s="84" t="str">
        <f t="shared" si="88"/>
        <v/>
      </c>
      <c r="CY160" s="84" t="str">
        <f>IF(consulta_completa__11[[#This Row],[14 - Inst. Atuando no Local]]="","X","")</f>
        <v/>
      </c>
      <c r="CZ160" s="84">
        <f>IFERROR(FIND("OUTRA (S)",consulta_completa__11[[#This Row],[14 - Inst. Atuando no Local]]),0)</f>
        <v>0</v>
      </c>
      <c r="DA160" s="84" t="str">
        <f t="shared" si="89"/>
        <v/>
      </c>
      <c r="DB160" s="35" t="str">
        <f t="shared" si="90"/>
        <v>Sim</v>
      </c>
      <c r="DC160" s="35" t="str">
        <f t="shared" si="91"/>
        <v>Não</v>
      </c>
      <c r="DD160" s="35" t="str">
        <f t="shared" si="92"/>
        <v>Sim</v>
      </c>
      <c r="DE160" s="87" t="str">
        <f t="shared" si="63"/>
        <v>Sem informação</v>
      </c>
    </row>
    <row r="161" spans="1:109">
      <c r="A161" s="14">
        <v>20253946828</v>
      </c>
      <c r="B161" s="1">
        <v>45725</v>
      </c>
      <c r="C161" t="s">
        <v>1800</v>
      </c>
      <c r="D161" t="s">
        <v>180</v>
      </c>
      <c r="E161" t="s">
        <v>286</v>
      </c>
      <c r="F161" t="s">
        <v>139</v>
      </c>
      <c r="G161" t="s">
        <v>1801</v>
      </c>
      <c r="H161" t="s">
        <v>1802</v>
      </c>
      <c r="I161" t="s">
        <v>1352</v>
      </c>
      <c r="J161" t="s">
        <v>113</v>
      </c>
      <c r="K161" t="s">
        <v>114</v>
      </c>
      <c r="L161" t="s">
        <v>114</v>
      </c>
      <c r="M161" t="s">
        <v>140</v>
      </c>
      <c r="N161" t="s">
        <v>1803</v>
      </c>
      <c r="O161" t="s">
        <v>113</v>
      </c>
      <c r="P161" t="s">
        <v>272</v>
      </c>
      <c r="Q161" t="s">
        <v>230</v>
      </c>
      <c r="R161" t="s">
        <v>123</v>
      </c>
      <c r="S161" t="s">
        <v>113</v>
      </c>
      <c r="T161" t="s">
        <v>1804</v>
      </c>
      <c r="U161" t="s">
        <v>113</v>
      </c>
      <c r="V161" t="s">
        <v>1805</v>
      </c>
      <c r="Z161" t="s">
        <v>1806</v>
      </c>
      <c r="AA161" t="s">
        <v>113</v>
      </c>
      <c r="AB161" t="s">
        <v>1807</v>
      </c>
      <c r="AC161" t="s">
        <v>1808</v>
      </c>
      <c r="AD161">
        <v>0</v>
      </c>
      <c r="AE161" t="s">
        <v>113</v>
      </c>
      <c r="AF161" t="s">
        <v>113</v>
      </c>
      <c r="AG161" t="s">
        <v>113</v>
      </c>
      <c r="AH161" t="s">
        <v>131</v>
      </c>
      <c r="AI161" t="s">
        <v>132</v>
      </c>
      <c r="AJ161" t="s">
        <v>131</v>
      </c>
      <c r="AK161" t="s">
        <v>1809</v>
      </c>
      <c r="AL161" t="s">
        <v>113</v>
      </c>
      <c r="AM161" t="s">
        <v>1810</v>
      </c>
      <c r="AN161" t="s">
        <v>1271</v>
      </c>
      <c r="AO161" t="s">
        <v>1811</v>
      </c>
      <c r="AP161">
        <v>3534496612</v>
      </c>
      <c r="AQ161" t="s">
        <v>776</v>
      </c>
      <c r="AR161" t="s">
        <v>113</v>
      </c>
      <c r="AS161" t="s">
        <v>113</v>
      </c>
      <c r="AT161" t="s">
        <v>113</v>
      </c>
      <c r="AU161" t="s">
        <v>113</v>
      </c>
      <c r="AW161" t="s">
        <v>113</v>
      </c>
      <c r="AX161" s="82">
        <f>IFERROR(FIND("Óbitos/feridos",consulta_completa__11[[#This Row],[13 - Ocorrências/Ambientes Atingidos]]),0)</f>
        <v>0</v>
      </c>
      <c r="AY161" s="83" t="str">
        <f t="shared" si="64"/>
        <v/>
      </c>
      <c r="AZ161" s="82">
        <f>IFERROR(FIND("População afetada/evacuada",consulta_completa__11[[#This Row],[13 - Ocorrências/Ambientes Atingidos]]),0)</f>
        <v>0</v>
      </c>
      <c r="BA161" s="82" t="str">
        <f t="shared" si="65"/>
        <v/>
      </c>
      <c r="BB161" s="82">
        <f>IFERROR(FIND("Suspensão de abastecimento de água",consulta_completa__11[[#This Row],[13 - Ocorrências/Ambientes Atingidos]]),0)</f>
        <v>0</v>
      </c>
      <c r="BC161" s="83" t="str">
        <f t="shared" si="93"/>
        <v/>
      </c>
      <c r="BD161" s="82">
        <f>IFERROR(FIND("Rio/córrego",consulta_completa__11[[#This Row],[13 - Ocorrências/Ambientes Atingidos]]),0)</f>
        <v>0</v>
      </c>
      <c r="BE161" s="83" t="str">
        <f t="shared" si="66"/>
        <v/>
      </c>
      <c r="BF161" s="82">
        <f>IFERROR(FIND("Lago",consulta_completa__11[[#This Row],[13 - Ocorrências/Ambientes Atingidos]]),0)</f>
        <v>0</v>
      </c>
      <c r="BG161" s="83" t="str">
        <f t="shared" si="67"/>
        <v/>
      </c>
      <c r="BH161" s="82">
        <f>IFERROR(FIND("Mar",consulta_completa__11[[#This Row],[13 - Ocorrências/Ambientes Atingidos]]),0)</f>
        <v>0</v>
      </c>
      <c r="BI161" s="83" t="str">
        <f t="shared" si="68"/>
        <v/>
      </c>
      <c r="BJ161" s="82">
        <f>IFERROR(FIND("Praia",consulta_completa__11[[#This Row],[13 - Ocorrências/Ambientes Atingidos]]),0)</f>
        <v>0</v>
      </c>
      <c r="BK161" s="83" t="str">
        <f t="shared" si="69"/>
        <v/>
      </c>
      <c r="BL161" s="82">
        <f>IFERROR(FIND("Solo",consulta_completa__11[[#This Row],[13 - Ocorrências/Ambientes Atingidos]]),0)</f>
        <v>1</v>
      </c>
      <c r="BM161" s="83" t="str">
        <f t="shared" si="70"/>
        <v>X</v>
      </c>
      <c r="BN161" s="82">
        <f>IFERROR(FIND("Águas subterrâneas",consulta_completa__11[[#This Row],[13 - Ocorrências/Ambientes Atingidos]]),0)</f>
        <v>0</v>
      </c>
      <c r="BO161" s="83" t="str">
        <f t="shared" si="71"/>
        <v/>
      </c>
      <c r="BP161" s="82">
        <f>IFERROR(FIND("Atmosfera",consulta_completa__11[[#This Row],[13 - Ocorrências/Ambientes Atingidos]]),0)</f>
        <v>0</v>
      </c>
      <c r="BQ161" s="83" t="str">
        <f t="shared" si="72"/>
        <v/>
      </c>
      <c r="BR161" s="82">
        <f>IFERROR(FIND("Flora",consulta_completa__11[[#This Row],[13 - Ocorrências/Ambientes Atingidos]]),0)</f>
        <v>0</v>
      </c>
      <c r="BS161" s="83" t="str">
        <f t="shared" si="73"/>
        <v/>
      </c>
      <c r="BT161" s="82">
        <f>IFERROR(FIND("Fauna",consulta_completa__11[[#This Row],[13 - Ocorrências/Ambientes Atingidos]]),0)</f>
        <v>0</v>
      </c>
      <c r="BU161" s="83" t="str">
        <f t="shared" si="74"/>
        <v/>
      </c>
      <c r="BV161" s="82">
        <f>IFERROR(FIND("UC federal",consulta_completa__11[[#This Row],[13 - Ocorrências/Ambientes Atingidos]]),0)</f>
        <v>0</v>
      </c>
      <c r="BW161" s="83" t="str">
        <f t="shared" si="75"/>
        <v/>
      </c>
      <c r="BX161" s="82">
        <f>IFERROR(FIND("UC estadual/municipal",consulta_completa__11[[#This Row],[13 - Ocorrências/Ambientes Atingidos]]),0)</f>
        <v>0</v>
      </c>
      <c r="BY161" s="83" t="str">
        <f t="shared" si="76"/>
        <v/>
      </c>
      <c r="BZ161" s="82">
        <f>IFERROR(FIND("Outro(s)",consulta_completa__11[[#This Row],[13 - Ocorrências/Ambientes Atingidos]]),0)</f>
        <v>0</v>
      </c>
      <c r="CA161" s="83" t="str">
        <f t="shared" si="77"/>
        <v/>
      </c>
      <c r="CB161" s="82">
        <f>IFERROR(FIND("Sem dano",consulta_completa__11[[#This Row],[13 - Ocorrências/Ambientes Atingidos]]),0)</f>
        <v>0</v>
      </c>
      <c r="CC161" s="83" t="str">
        <f t="shared" si="78"/>
        <v/>
      </c>
      <c r="CD161" s="82" t="str">
        <f>IF(consulta_completa__11[[#This Row],[13 - Ocorrências/Ambientes Atingidos]]="","X","")</f>
        <v/>
      </c>
      <c r="CE161" s="84">
        <f>IFERROR(FIND("IBAMA",consulta_completa__11[[#This Row],[14 - Inst. Atuando no Local]]),0)</f>
        <v>21</v>
      </c>
      <c r="CF161" s="84" t="str">
        <f t="shared" si="79"/>
        <v>X</v>
      </c>
      <c r="CG161" s="84">
        <f>IFERROR(FIND("OEMA",consulta_completa__11[[#This Row],[14 - Inst. Atuando no Local]]),0)</f>
        <v>0</v>
      </c>
      <c r="CH161" s="84" t="str">
        <f t="shared" si="80"/>
        <v/>
      </c>
      <c r="CI161" s="84">
        <f>IFERROR(FIND("DEFESA CIVIL",consulta_completa__11[[#This Row],[14 - Inst. Atuando no Local]]),0)</f>
        <v>0</v>
      </c>
      <c r="CJ161" s="84" t="str">
        <f t="shared" si="81"/>
        <v/>
      </c>
      <c r="CK161" s="84">
        <f>IFERROR(FIND("CORPO DE BOMBEIROS",consulta_completa__11[[#This Row],[14 - Inst. Atuando no Local]]),0)</f>
        <v>0</v>
      </c>
      <c r="CL161" s="84" t="str">
        <f t="shared" si="82"/>
        <v/>
      </c>
      <c r="CM161" s="84">
        <f>IFERROR(FIND("POLÍCIA RODOVIÁRIA",consulta_completa__11[[#This Row],[14 - Inst. Atuando no Local]]),0)</f>
        <v>0</v>
      </c>
      <c r="CN161" s="84" t="str">
        <f t="shared" si="83"/>
        <v/>
      </c>
      <c r="CO161" s="84">
        <f>IFERROR(FIND("POLÍCIA MILITAR",consulta_completa__11[[#This Row],[14 - Inst. Atuando no Local]]),0)</f>
        <v>0</v>
      </c>
      <c r="CP161" s="84" t="str">
        <f t="shared" si="84"/>
        <v/>
      </c>
      <c r="CQ161" s="84">
        <f>IFERROR(FIND("POLÍCIA CIVIL",consulta_completa__11[[#This Row],[14 - Inst. Atuando no Local]]),0)</f>
        <v>0</v>
      </c>
      <c r="CR161" s="84" t="str">
        <f t="shared" si="85"/>
        <v/>
      </c>
      <c r="CS161" s="84">
        <f>IFERROR(FIND("MARINHA DO BRASIL",consulta_completa__11[[#This Row],[14 - Inst. Atuando no Local]]),0)</f>
        <v>0</v>
      </c>
      <c r="CT161" s="84" t="str">
        <f t="shared" si="86"/>
        <v/>
      </c>
      <c r="CU161" s="84">
        <f>IFERROR(FIND("EMPRESA ESPECIALIZADA EM ATENDIMENTO",consulta_completa__11[[#This Row],[14 - Inst. Atuando no Local]]),0)</f>
        <v>0</v>
      </c>
      <c r="CV161" s="84" t="str">
        <f t="shared" si="87"/>
        <v/>
      </c>
      <c r="CW161" s="84">
        <f>IFERROR(FIND("IBAMA",consulta_completa__11[[#This Row],[14 - Inst. Atuando no Local]]),0)</f>
        <v>21</v>
      </c>
      <c r="CX161" s="84" t="str">
        <f t="shared" si="88"/>
        <v>X</v>
      </c>
      <c r="CY161" s="84" t="str">
        <f>IF(consulta_completa__11[[#This Row],[14 - Inst. Atuando no Local]]="","X","")</f>
        <v/>
      </c>
      <c r="CZ161" s="84">
        <f>IFERROR(FIND("OUTRA (S)",consulta_completa__11[[#This Row],[14 - Inst. Atuando no Local]]),0)</f>
        <v>0</v>
      </c>
      <c r="DA161" s="84" t="str">
        <f t="shared" si="89"/>
        <v/>
      </c>
      <c r="DB161" s="35" t="str">
        <f t="shared" si="90"/>
        <v>Sim</v>
      </c>
      <c r="DC161" s="35" t="str">
        <f t="shared" si="91"/>
        <v>Não</v>
      </c>
      <c r="DD161" s="35" t="str">
        <f t="shared" si="92"/>
        <v>Sim</v>
      </c>
      <c r="DE161" s="87" t="str">
        <f t="shared" si="63"/>
        <v>Sem informação</v>
      </c>
    </row>
    <row r="162" spans="1:109">
      <c r="A162" s="14">
        <v>202531139641</v>
      </c>
      <c r="B162" s="1">
        <v>45725</v>
      </c>
      <c r="C162" t="s">
        <v>1812</v>
      </c>
      <c r="D162" t="s">
        <v>1813</v>
      </c>
      <c r="E162" t="s">
        <v>162</v>
      </c>
      <c r="F162" t="s">
        <v>112</v>
      </c>
      <c r="G162" t="s">
        <v>1814</v>
      </c>
      <c r="H162" t="s">
        <v>113</v>
      </c>
      <c r="I162" t="s">
        <v>1815</v>
      </c>
      <c r="J162" t="s">
        <v>113</v>
      </c>
      <c r="K162" t="s">
        <v>114</v>
      </c>
      <c r="L162" t="s">
        <v>114</v>
      </c>
      <c r="M162" t="s">
        <v>140</v>
      </c>
      <c r="N162" t="s">
        <v>119</v>
      </c>
      <c r="O162" t="s">
        <v>239</v>
      </c>
      <c r="P162" t="s">
        <v>272</v>
      </c>
      <c r="Q162" t="s">
        <v>122</v>
      </c>
      <c r="R162" t="s">
        <v>123</v>
      </c>
      <c r="S162" t="s">
        <v>113</v>
      </c>
      <c r="T162" t="s">
        <v>1816</v>
      </c>
      <c r="U162" t="s">
        <v>1817</v>
      </c>
      <c r="V162" t="s">
        <v>1818</v>
      </c>
      <c r="Z162" t="s">
        <v>113</v>
      </c>
      <c r="AA162" t="s">
        <v>1819</v>
      </c>
      <c r="AB162" t="s">
        <v>1820</v>
      </c>
      <c r="AC162" t="s">
        <v>1821</v>
      </c>
      <c r="AD162">
        <v>1</v>
      </c>
      <c r="AE162" t="s">
        <v>1822</v>
      </c>
      <c r="AF162" t="s">
        <v>113</v>
      </c>
      <c r="AG162" t="s">
        <v>113</v>
      </c>
      <c r="AH162" t="s">
        <v>131</v>
      </c>
      <c r="AI162" t="s">
        <v>131</v>
      </c>
      <c r="AJ162" t="s">
        <v>131</v>
      </c>
      <c r="AK162" t="s">
        <v>1823</v>
      </c>
      <c r="AL162" t="s">
        <v>113</v>
      </c>
      <c r="AM162" t="s">
        <v>1824</v>
      </c>
      <c r="AN162" t="s">
        <v>1825</v>
      </c>
      <c r="AO162" t="s">
        <v>578</v>
      </c>
      <c r="AQ162" t="s">
        <v>1826</v>
      </c>
      <c r="AR162" t="s">
        <v>113</v>
      </c>
      <c r="AS162" t="s">
        <v>113</v>
      </c>
      <c r="AT162" t="s">
        <v>113</v>
      </c>
      <c r="AU162" t="s">
        <v>113</v>
      </c>
      <c r="AW162" t="s">
        <v>113</v>
      </c>
      <c r="AX162" s="82">
        <f>IFERROR(FIND("Óbitos/feridos",consulta_completa__11[[#This Row],[13 - Ocorrências/Ambientes Atingidos]]),0)</f>
        <v>0</v>
      </c>
      <c r="AY162" s="83" t="str">
        <f t="shared" si="64"/>
        <v/>
      </c>
      <c r="AZ162" s="82">
        <f>IFERROR(FIND("População afetada/evacuada",consulta_completa__11[[#This Row],[13 - Ocorrências/Ambientes Atingidos]]),0)</f>
        <v>0</v>
      </c>
      <c r="BA162" s="82" t="str">
        <f t="shared" si="65"/>
        <v/>
      </c>
      <c r="BB162" s="82">
        <f>IFERROR(FIND("Suspensão de abastecimento de água",consulta_completa__11[[#This Row],[13 - Ocorrências/Ambientes Atingidos]]),0)</f>
        <v>0</v>
      </c>
      <c r="BC162" s="83" t="str">
        <f t="shared" si="93"/>
        <v/>
      </c>
      <c r="BD162" s="82">
        <f>IFERROR(FIND("Rio/córrego",consulta_completa__11[[#This Row],[13 - Ocorrências/Ambientes Atingidos]]),0)</f>
        <v>0</v>
      </c>
      <c r="BE162" s="83" t="str">
        <f t="shared" si="66"/>
        <v/>
      </c>
      <c r="BF162" s="82">
        <f>IFERROR(FIND("Lago",consulta_completa__11[[#This Row],[13 - Ocorrências/Ambientes Atingidos]]),0)</f>
        <v>0</v>
      </c>
      <c r="BG162" s="83" t="str">
        <f t="shared" si="67"/>
        <v/>
      </c>
      <c r="BH162" s="82">
        <f>IFERROR(FIND("Mar",consulta_completa__11[[#This Row],[13 - Ocorrências/Ambientes Atingidos]]),0)</f>
        <v>0</v>
      </c>
      <c r="BI162" s="83" t="str">
        <f t="shared" si="68"/>
        <v/>
      </c>
      <c r="BJ162" s="82">
        <f>IFERROR(FIND("Praia",consulta_completa__11[[#This Row],[13 - Ocorrências/Ambientes Atingidos]]),0)</f>
        <v>0</v>
      </c>
      <c r="BK162" s="83" t="str">
        <f t="shared" si="69"/>
        <v/>
      </c>
      <c r="BL162" s="82">
        <f>IFERROR(FIND("Solo",consulta_completa__11[[#This Row],[13 - Ocorrências/Ambientes Atingidos]]),0)</f>
        <v>1</v>
      </c>
      <c r="BM162" s="83" t="str">
        <f t="shared" si="70"/>
        <v>X</v>
      </c>
      <c r="BN162" s="82">
        <f>IFERROR(FIND("Águas subterrâneas",consulta_completa__11[[#This Row],[13 - Ocorrências/Ambientes Atingidos]]),0)</f>
        <v>0</v>
      </c>
      <c r="BO162" s="83" t="str">
        <f t="shared" si="71"/>
        <v/>
      </c>
      <c r="BP162" s="82">
        <f>IFERROR(FIND("Atmosfera",consulta_completa__11[[#This Row],[13 - Ocorrências/Ambientes Atingidos]]),0)</f>
        <v>0</v>
      </c>
      <c r="BQ162" s="83" t="str">
        <f t="shared" si="72"/>
        <v/>
      </c>
      <c r="BR162" s="82">
        <f>IFERROR(FIND("Flora",consulta_completa__11[[#This Row],[13 - Ocorrências/Ambientes Atingidos]]),0)</f>
        <v>0</v>
      </c>
      <c r="BS162" s="83" t="str">
        <f t="shared" si="73"/>
        <v/>
      </c>
      <c r="BT162" s="82">
        <f>IFERROR(FIND("Fauna",consulta_completa__11[[#This Row],[13 - Ocorrências/Ambientes Atingidos]]),0)</f>
        <v>0</v>
      </c>
      <c r="BU162" s="83" t="str">
        <f t="shared" si="74"/>
        <v/>
      </c>
      <c r="BV162" s="82">
        <f>IFERROR(FIND("UC federal",consulta_completa__11[[#This Row],[13 - Ocorrências/Ambientes Atingidos]]),0)</f>
        <v>0</v>
      </c>
      <c r="BW162" s="83" t="str">
        <f t="shared" si="75"/>
        <v/>
      </c>
      <c r="BX162" s="82">
        <f>IFERROR(FIND("UC estadual/municipal",consulta_completa__11[[#This Row],[13 - Ocorrências/Ambientes Atingidos]]),0)</f>
        <v>0</v>
      </c>
      <c r="BY162" s="83" t="str">
        <f t="shared" si="76"/>
        <v/>
      </c>
      <c r="BZ162" s="82">
        <f>IFERROR(FIND("Outro(s)",consulta_completa__11[[#This Row],[13 - Ocorrências/Ambientes Atingidos]]),0)</f>
        <v>0</v>
      </c>
      <c r="CA162" s="83" t="str">
        <f t="shared" si="77"/>
        <v/>
      </c>
      <c r="CB162" s="82">
        <f>IFERROR(FIND("Sem dano",consulta_completa__11[[#This Row],[13 - Ocorrências/Ambientes Atingidos]]),0)</f>
        <v>0</v>
      </c>
      <c r="CC162" s="83" t="str">
        <f t="shared" si="78"/>
        <v/>
      </c>
      <c r="CD162" s="82" t="str">
        <f>IF(consulta_completa__11[[#This Row],[13 - Ocorrências/Ambientes Atingidos]]="","X","")</f>
        <v/>
      </c>
      <c r="CE162" s="84">
        <f>IFERROR(FIND("IBAMA",consulta_completa__11[[#This Row],[14 - Inst. Atuando no Local]]),0)</f>
        <v>0</v>
      </c>
      <c r="CF162" s="84" t="str">
        <f t="shared" si="79"/>
        <v/>
      </c>
      <c r="CG162" s="84">
        <f>IFERROR(FIND("OEMA",consulta_completa__11[[#This Row],[14 - Inst. Atuando no Local]]),0)</f>
        <v>0</v>
      </c>
      <c r="CH162" s="84" t="str">
        <f t="shared" si="80"/>
        <v/>
      </c>
      <c r="CI162" s="84">
        <f>IFERROR(FIND("DEFESA CIVIL",consulta_completa__11[[#This Row],[14 - Inst. Atuando no Local]]),0)</f>
        <v>0</v>
      </c>
      <c r="CJ162" s="84" t="str">
        <f t="shared" si="81"/>
        <v/>
      </c>
      <c r="CK162" s="84">
        <f>IFERROR(FIND("CORPO DE BOMBEIROS",consulta_completa__11[[#This Row],[14 - Inst. Atuando no Local]]),0)</f>
        <v>0</v>
      </c>
      <c r="CL162" s="84" t="str">
        <f t="shared" si="82"/>
        <v/>
      </c>
      <c r="CM162" s="84">
        <f>IFERROR(FIND("POLÍCIA RODOVIÁRIA",consulta_completa__11[[#This Row],[14 - Inst. Atuando no Local]]),0)</f>
        <v>0</v>
      </c>
      <c r="CN162" s="84" t="str">
        <f t="shared" si="83"/>
        <v/>
      </c>
      <c r="CO162" s="84">
        <f>IFERROR(FIND("POLÍCIA MILITAR",consulta_completa__11[[#This Row],[14 - Inst. Atuando no Local]]),0)</f>
        <v>0</v>
      </c>
      <c r="CP162" s="84" t="str">
        <f t="shared" si="84"/>
        <v/>
      </c>
      <c r="CQ162" s="84">
        <f>IFERROR(FIND("POLÍCIA CIVIL",consulta_completa__11[[#This Row],[14 - Inst. Atuando no Local]]),0)</f>
        <v>0</v>
      </c>
      <c r="CR162" s="84" t="str">
        <f t="shared" si="85"/>
        <v/>
      </c>
      <c r="CS162" s="84">
        <f>IFERROR(FIND("MARINHA DO BRASIL",consulta_completa__11[[#This Row],[14 - Inst. Atuando no Local]]),0)</f>
        <v>0</v>
      </c>
      <c r="CT162" s="84" t="str">
        <f t="shared" si="86"/>
        <v/>
      </c>
      <c r="CU162" s="84">
        <f>IFERROR(FIND("EMPRESA ESPECIALIZADA EM ATENDIMENTO",consulta_completa__11[[#This Row],[14 - Inst. Atuando no Local]]),0)</f>
        <v>0</v>
      </c>
      <c r="CV162" s="84" t="str">
        <f t="shared" si="87"/>
        <v/>
      </c>
      <c r="CW162" s="84">
        <f>IFERROR(FIND("IBAMA",consulta_completa__11[[#This Row],[14 - Inst. Atuando no Local]]),0)</f>
        <v>0</v>
      </c>
      <c r="CX162" s="84" t="str">
        <f t="shared" si="88"/>
        <v/>
      </c>
      <c r="CY162" s="84" t="str">
        <f>IF(consulta_completa__11[[#This Row],[14 - Inst. Atuando no Local]]="","X","")</f>
        <v/>
      </c>
      <c r="CZ162" s="84">
        <f>IFERROR(FIND("OUTRA (S)",consulta_completa__11[[#This Row],[14 - Inst. Atuando no Local]]),0)</f>
        <v>0</v>
      </c>
      <c r="DA162" s="84" t="str">
        <f t="shared" si="89"/>
        <v/>
      </c>
      <c r="DB162" s="35" t="str">
        <f t="shared" si="90"/>
        <v>Sim</v>
      </c>
      <c r="DC162" s="35" t="str">
        <f t="shared" si="91"/>
        <v>Não</v>
      </c>
      <c r="DD162" s="35" t="str">
        <f t="shared" si="92"/>
        <v>Sim</v>
      </c>
      <c r="DE162" s="87" t="str">
        <f t="shared" si="63"/>
        <v>Federal</v>
      </c>
    </row>
    <row r="163" spans="1:109">
      <c r="A163" s="14">
        <v>202531357621</v>
      </c>
      <c r="B163" s="1">
        <v>45725</v>
      </c>
      <c r="C163" t="s">
        <v>1827</v>
      </c>
      <c r="D163" t="s">
        <v>180</v>
      </c>
      <c r="E163" t="s">
        <v>181</v>
      </c>
      <c r="F163" t="s">
        <v>112</v>
      </c>
      <c r="G163" t="s">
        <v>113</v>
      </c>
      <c r="H163" t="s">
        <v>114</v>
      </c>
      <c r="I163" t="s">
        <v>114</v>
      </c>
      <c r="J163" t="s">
        <v>1828</v>
      </c>
      <c r="K163" t="s">
        <v>113</v>
      </c>
      <c r="L163" t="s">
        <v>113</v>
      </c>
      <c r="M163" t="s">
        <v>1829</v>
      </c>
      <c r="N163" t="s">
        <v>141</v>
      </c>
      <c r="O163" t="s">
        <v>185</v>
      </c>
      <c r="P163" t="s">
        <v>272</v>
      </c>
      <c r="Q163" t="s">
        <v>143</v>
      </c>
      <c r="R163" t="s">
        <v>123</v>
      </c>
      <c r="S163" t="s">
        <v>113</v>
      </c>
      <c r="T163" t="s">
        <v>1830</v>
      </c>
      <c r="U163" t="s">
        <v>113</v>
      </c>
      <c r="V163" t="s">
        <v>1831</v>
      </c>
      <c r="Z163" t="s">
        <v>1832</v>
      </c>
      <c r="AA163" t="s">
        <v>113</v>
      </c>
      <c r="AB163" t="s">
        <v>113</v>
      </c>
      <c r="AC163" t="s">
        <v>113</v>
      </c>
      <c r="AE163" t="s">
        <v>113</v>
      </c>
      <c r="AF163" t="s">
        <v>1833</v>
      </c>
      <c r="AG163" t="s">
        <v>113</v>
      </c>
      <c r="AH163" t="s">
        <v>131</v>
      </c>
      <c r="AI163" t="s">
        <v>132</v>
      </c>
      <c r="AJ163" t="s">
        <v>131</v>
      </c>
      <c r="AK163" t="s">
        <v>1834</v>
      </c>
      <c r="AL163" t="s">
        <v>1835</v>
      </c>
      <c r="AM163" t="s">
        <v>153</v>
      </c>
      <c r="AN163" t="s">
        <v>154</v>
      </c>
      <c r="AO163" t="s">
        <v>155</v>
      </c>
      <c r="AP163">
        <v>6133161070</v>
      </c>
      <c r="AQ163" t="s">
        <v>156</v>
      </c>
      <c r="AR163" t="s">
        <v>113</v>
      </c>
      <c r="AS163" t="s">
        <v>113</v>
      </c>
      <c r="AT163" t="s">
        <v>113</v>
      </c>
      <c r="AU163" t="s">
        <v>113</v>
      </c>
      <c r="AW163" t="s">
        <v>113</v>
      </c>
      <c r="AX163" s="82">
        <f>IFERROR(FIND("Óbitos/feridos",consulta_completa__11[[#This Row],[13 - Ocorrências/Ambientes Atingidos]]),0)</f>
        <v>0</v>
      </c>
      <c r="AY163" s="83" t="str">
        <f t="shared" si="64"/>
        <v/>
      </c>
      <c r="AZ163" s="82">
        <f>IFERROR(FIND("População afetada/evacuada",consulta_completa__11[[#This Row],[13 - Ocorrências/Ambientes Atingidos]]),0)</f>
        <v>0</v>
      </c>
      <c r="BA163" s="82" t="str">
        <f t="shared" si="65"/>
        <v/>
      </c>
      <c r="BB163" s="82">
        <f>IFERROR(FIND("Suspensão de abastecimento de água",consulta_completa__11[[#This Row],[13 - Ocorrências/Ambientes Atingidos]]),0)</f>
        <v>0</v>
      </c>
      <c r="BC163" s="83" t="str">
        <f t="shared" si="93"/>
        <v/>
      </c>
      <c r="BD163" s="82">
        <f>IFERROR(FIND("Rio/córrego",consulta_completa__11[[#This Row],[13 - Ocorrências/Ambientes Atingidos]]),0)</f>
        <v>1</v>
      </c>
      <c r="BE163" s="83" t="str">
        <f t="shared" si="66"/>
        <v>X</v>
      </c>
      <c r="BF163" s="82">
        <f>IFERROR(FIND("Lago",consulta_completa__11[[#This Row],[13 - Ocorrências/Ambientes Atingidos]]),0)</f>
        <v>0</v>
      </c>
      <c r="BG163" s="83" t="str">
        <f t="shared" si="67"/>
        <v/>
      </c>
      <c r="BH163" s="82">
        <f>IFERROR(FIND("Mar",consulta_completa__11[[#This Row],[13 - Ocorrências/Ambientes Atingidos]]),0)</f>
        <v>0</v>
      </c>
      <c r="BI163" s="83" t="str">
        <f t="shared" si="68"/>
        <v/>
      </c>
      <c r="BJ163" s="82">
        <f>IFERROR(FIND("Praia",consulta_completa__11[[#This Row],[13 - Ocorrências/Ambientes Atingidos]]),0)</f>
        <v>0</v>
      </c>
      <c r="BK163" s="83" t="str">
        <f t="shared" si="69"/>
        <v/>
      </c>
      <c r="BL163" s="82">
        <f>IFERROR(FIND("Solo",consulta_completa__11[[#This Row],[13 - Ocorrências/Ambientes Atingidos]]),0)</f>
        <v>0</v>
      </c>
      <c r="BM163" s="83" t="str">
        <f t="shared" si="70"/>
        <v/>
      </c>
      <c r="BN163" s="82">
        <f>IFERROR(FIND("Águas subterrâneas",consulta_completa__11[[#This Row],[13 - Ocorrências/Ambientes Atingidos]]),0)</f>
        <v>0</v>
      </c>
      <c r="BO163" s="83" t="str">
        <f t="shared" si="71"/>
        <v/>
      </c>
      <c r="BP163" s="82">
        <f>IFERROR(FIND("Atmosfera",consulta_completa__11[[#This Row],[13 - Ocorrências/Ambientes Atingidos]]),0)</f>
        <v>0</v>
      </c>
      <c r="BQ163" s="83" t="str">
        <f t="shared" si="72"/>
        <v/>
      </c>
      <c r="BR163" s="82">
        <f>IFERROR(FIND("Flora",consulta_completa__11[[#This Row],[13 - Ocorrências/Ambientes Atingidos]]),0)</f>
        <v>0</v>
      </c>
      <c r="BS163" s="83" t="str">
        <f t="shared" si="73"/>
        <v/>
      </c>
      <c r="BT163" s="82">
        <f>IFERROR(FIND("Fauna",consulta_completa__11[[#This Row],[13 - Ocorrências/Ambientes Atingidos]]),0)</f>
        <v>0</v>
      </c>
      <c r="BU163" s="83" t="str">
        <f t="shared" si="74"/>
        <v/>
      </c>
      <c r="BV163" s="82">
        <f>IFERROR(FIND("UC federal",consulta_completa__11[[#This Row],[13 - Ocorrências/Ambientes Atingidos]]),0)</f>
        <v>0</v>
      </c>
      <c r="BW163" s="83" t="str">
        <f t="shared" si="75"/>
        <v/>
      </c>
      <c r="BX163" s="82">
        <f>IFERROR(FIND("UC estadual/municipal",consulta_completa__11[[#This Row],[13 - Ocorrências/Ambientes Atingidos]]),0)</f>
        <v>0</v>
      </c>
      <c r="BY163" s="83" t="str">
        <f t="shared" si="76"/>
        <v/>
      </c>
      <c r="BZ163" s="82">
        <f>IFERROR(FIND("Outro(s)",consulta_completa__11[[#This Row],[13 - Ocorrências/Ambientes Atingidos]]),0)</f>
        <v>0</v>
      </c>
      <c r="CA163" s="83" t="str">
        <f t="shared" si="77"/>
        <v/>
      </c>
      <c r="CB163" s="82">
        <f>IFERROR(FIND("Sem dano",consulta_completa__11[[#This Row],[13 - Ocorrências/Ambientes Atingidos]]),0)</f>
        <v>0</v>
      </c>
      <c r="CC163" s="83" t="str">
        <f t="shared" si="78"/>
        <v/>
      </c>
      <c r="CD163" s="82" t="str">
        <f>IF(consulta_completa__11[[#This Row],[13 - Ocorrências/Ambientes Atingidos]]="","X","")</f>
        <v/>
      </c>
      <c r="CE163" s="84">
        <f>IFERROR(FIND("IBAMA",consulta_completa__11[[#This Row],[14 - Inst. Atuando no Local]]),0)</f>
        <v>0</v>
      </c>
      <c r="CF163" s="84" t="str">
        <f t="shared" si="79"/>
        <v/>
      </c>
      <c r="CG163" s="84">
        <f>IFERROR(FIND("OEMA",consulta_completa__11[[#This Row],[14 - Inst. Atuando no Local]]),0)</f>
        <v>0</v>
      </c>
      <c r="CH163" s="84" t="str">
        <f t="shared" si="80"/>
        <v/>
      </c>
      <c r="CI163" s="84">
        <f>IFERROR(FIND("DEFESA CIVIL",consulta_completa__11[[#This Row],[14 - Inst. Atuando no Local]]),0)</f>
        <v>0</v>
      </c>
      <c r="CJ163" s="84" t="str">
        <f t="shared" si="81"/>
        <v/>
      </c>
      <c r="CK163" s="84">
        <f>IFERROR(FIND("CORPO DE BOMBEIROS",consulta_completa__11[[#This Row],[14 - Inst. Atuando no Local]]),0)</f>
        <v>0</v>
      </c>
      <c r="CL163" s="84" t="str">
        <f t="shared" si="82"/>
        <v/>
      </c>
      <c r="CM163" s="84">
        <f>IFERROR(FIND("POLÍCIA RODOVIÁRIA",consulta_completa__11[[#This Row],[14 - Inst. Atuando no Local]]),0)</f>
        <v>0</v>
      </c>
      <c r="CN163" s="84" t="str">
        <f t="shared" si="83"/>
        <v/>
      </c>
      <c r="CO163" s="84">
        <f>IFERROR(FIND("POLÍCIA MILITAR",consulta_completa__11[[#This Row],[14 - Inst. Atuando no Local]]),0)</f>
        <v>0</v>
      </c>
      <c r="CP163" s="84" t="str">
        <f t="shared" si="84"/>
        <v/>
      </c>
      <c r="CQ163" s="84">
        <f>IFERROR(FIND("POLÍCIA CIVIL",consulta_completa__11[[#This Row],[14 - Inst. Atuando no Local]]),0)</f>
        <v>0</v>
      </c>
      <c r="CR163" s="84" t="str">
        <f t="shared" si="85"/>
        <v/>
      </c>
      <c r="CS163" s="84">
        <f>IFERROR(FIND("MARINHA DO BRASIL",consulta_completa__11[[#This Row],[14 - Inst. Atuando no Local]]),0)</f>
        <v>0</v>
      </c>
      <c r="CT163" s="84" t="str">
        <f t="shared" si="86"/>
        <v/>
      </c>
      <c r="CU163" s="84">
        <f>IFERROR(FIND("EMPRESA ESPECIALIZADA EM ATENDIMENTO",consulta_completa__11[[#This Row],[14 - Inst. Atuando no Local]]),0)</f>
        <v>0</v>
      </c>
      <c r="CV163" s="84" t="str">
        <f t="shared" si="87"/>
        <v/>
      </c>
      <c r="CW163" s="84">
        <f>IFERROR(FIND("IBAMA",consulta_completa__11[[#This Row],[14 - Inst. Atuando no Local]]),0)</f>
        <v>0</v>
      </c>
      <c r="CX163" s="84" t="str">
        <f t="shared" si="88"/>
        <v/>
      </c>
      <c r="CY163" s="84" t="str">
        <f>IF(consulta_completa__11[[#This Row],[14 - Inst. Atuando no Local]]="","X","")</f>
        <v/>
      </c>
      <c r="CZ163" s="84">
        <f>IFERROR(FIND("OUTRA (S)",consulta_completa__11[[#This Row],[14 - Inst. Atuando no Local]]),0)</f>
        <v>0</v>
      </c>
      <c r="DA163" s="84" t="str">
        <f t="shared" si="89"/>
        <v/>
      </c>
      <c r="DB163" s="35" t="str">
        <f t="shared" si="90"/>
        <v>Sim</v>
      </c>
      <c r="DC163" s="35" t="str">
        <f t="shared" si="91"/>
        <v>Não</v>
      </c>
      <c r="DD163" s="35" t="str">
        <f t="shared" si="92"/>
        <v>Sim</v>
      </c>
      <c r="DE163" s="87" t="str">
        <f t="shared" si="63"/>
        <v>Sem informação</v>
      </c>
    </row>
    <row r="164" spans="1:109">
      <c r="A164" s="14">
        <v>202531146801</v>
      </c>
      <c r="B164" s="1">
        <v>45726</v>
      </c>
      <c r="C164" t="s">
        <v>1836</v>
      </c>
      <c r="D164" t="s">
        <v>1813</v>
      </c>
      <c r="E164" t="s">
        <v>162</v>
      </c>
      <c r="F164" t="s">
        <v>112</v>
      </c>
      <c r="G164" t="s">
        <v>646</v>
      </c>
      <c r="H164" t="s">
        <v>1837</v>
      </c>
      <c r="I164" t="s">
        <v>648</v>
      </c>
      <c r="J164" t="s">
        <v>113</v>
      </c>
      <c r="K164" t="s">
        <v>114</v>
      </c>
      <c r="L164" t="s">
        <v>114</v>
      </c>
      <c r="M164" t="s">
        <v>629</v>
      </c>
      <c r="N164" t="s">
        <v>141</v>
      </c>
      <c r="O164" t="s">
        <v>239</v>
      </c>
      <c r="P164" t="s">
        <v>299</v>
      </c>
      <c r="Q164" t="s">
        <v>143</v>
      </c>
      <c r="R164" t="s">
        <v>123</v>
      </c>
      <c r="S164" t="s">
        <v>113</v>
      </c>
      <c r="T164" t="s">
        <v>1838</v>
      </c>
      <c r="U164" t="s">
        <v>1839</v>
      </c>
      <c r="V164" t="s">
        <v>113</v>
      </c>
      <c r="Z164" t="s">
        <v>1840</v>
      </c>
      <c r="AA164" t="s">
        <v>1841</v>
      </c>
      <c r="AB164" t="s">
        <v>752</v>
      </c>
      <c r="AC164" t="s">
        <v>753</v>
      </c>
      <c r="AD164">
        <v>1</v>
      </c>
      <c r="AE164" t="s">
        <v>1842</v>
      </c>
      <c r="AF164" t="s">
        <v>755</v>
      </c>
      <c r="AG164" t="s">
        <v>756</v>
      </c>
      <c r="AH164" t="s">
        <v>131</v>
      </c>
      <c r="AI164" t="s">
        <v>132</v>
      </c>
      <c r="AJ164" t="s">
        <v>131</v>
      </c>
      <c r="AK164" t="s">
        <v>1843</v>
      </c>
      <c r="AL164" t="s">
        <v>1840</v>
      </c>
      <c r="AM164" t="s">
        <v>758</v>
      </c>
      <c r="AN164" t="s">
        <v>752</v>
      </c>
      <c r="AO164" t="s">
        <v>1844</v>
      </c>
      <c r="AP164">
        <v>94988031545</v>
      </c>
      <c r="AQ164" t="s">
        <v>761</v>
      </c>
      <c r="AR164" t="s">
        <v>113</v>
      </c>
      <c r="AS164" t="s">
        <v>113</v>
      </c>
      <c r="AT164" t="s">
        <v>113</v>
      </c>
      <c r="AU164" t="s">
        <v>113</v>
      </c>
      <c r="AW164" t="s">
        <v>113</v>
      </c>
      <c r="AX164" s="82">
        <f>IFERROR(FIND("Óbitos/feridos",consulta_completa__11[[#This Row],[13 - Ocorrências/Ambientes Atingidos]]),0)</f>
        <v>0</v>
      </c>
      <c r="AY164" s="83" t="str">
        <f t="shared" si="64"/>
        <v/>
      </c>
      <c r="AZ164" s="82">
        <f>IFERROR(FIND("População afetada/evacuada",consulta_completa__11[[#This Row],[13 - Ocorrências/Ambientes Atingidos]]),0)</f>
        <v>0</v>
      </c>
      <c r="BA164" s="82" t="str">
        <f t="shared" si="65"/>
        <v/>
      </c>
      <c r="BB164" s="82">
        <f>IFERROR(FIND("Suspensão de abastecimento de água",consulta_completa__11[[#This Row],[13 - Ocorrências/Ambientes Atingidos]]),0)</f>
        <v>0</v>
      </c>
      <c r="BC164" s="83" t="str">
        <f t="shared" si="93"/>
        <v/>
      </c>
      <c r="BD164" s="82">
        <f>IFERROR(FIND("Rio/córrego",consulta_completa__11[[#This Row],[13 - Ocorrências/Ambientes Atingidos]]),0)</f>
        <v>0</v>
      </c>
      <c r="BE164" s="83" t="str">
        <f t="shared" si="66"/>
        <v/>
      </c>
      <c r="BF164" s="82">
        <f>IFERROR(FIND("Lago",consulta_completa__11[[#This Row],[13 - Ocorrências/Ambientes Atingidos]]),0)</f>
        <v>0</v>
      </c>
      <c r="BG164" s="83" t="str">
        <f t="shared" si="67"/>
        <v/>
      </c>
      <c r="BH164" s="82">
        <f>IFERROR(FIND("Mar",consulta_completa__11[[#This Row],[13 - Ocorrências/Ambientes Atingidos]]),0)</f>
        <v>0</v>
      </c>
      <c r="BI164" s="83" t="str">
        <f t="shared" si="68"/>
        <v/>
      </c>
      <c r="BJ164" s="82">
        <f>IFERROR(FIND("Praia",consulta_completa__11[[#This Row],[13 - Ocorrências/Ambientes Atingidos]]),0)</f>
        <v>0</v>
      </c>
      <c r="BK164" s="83" t="str">
        <f t="shared" si="69"/>
        <v/>
      </c>
      <c r="BL164" s="82">
        <f>IFERROR(FIND("Solo",consulta_completa__11[[#This Row],[13 - Ocorrências/Ambientes Atingidos]]),0)</f>
        <v>1</v>
      </c>
      <c r="BM164" s="83" t="str">
        <f t="shared" si="70"/>
        <v>X</v>
      </c>
      <c r="BN164" s="82">
        <f>IFERROR(FIND("Águas subterrâneas",consulta_completa__11[[#This Row],[13 - Ocorrências/Ambientes Atingidos]]),0)</f>
        <v>0</v>
      </c>
      <c r="BO164" s="83" t="str">
        <f t="shared" si="71"/>
        <v/>
      </c>
      <c r="BP164" s="82">
        <f>IFERROR(FIND("Atmosfera",consulta_completa__11[[#This Row],[13 - Ocorrências/Ambientes Atingidos]]),0)</f>
        <v>0</v>
      </c>
      <c r="BQ164" s="83" t="str">
        <f t="shared" si="72"/>
        <v/>
      </c>
      <c r="BR164" s="82">
        <f>IFERROR(FIND("Flora",consulta_completa__11[[#This Row],[13 - Ocorrências/Ambientes Atingidos]]),0)</f>
        <v>7</v>
      </c>
      <c r="BS164" s="83" t="str">
        <f t="shared" si="73"/>
        <v>X</v>
      </c>
      <c r="BT164" s="82">
        <f>IFERROR(FIND("Fauna",consulta_completa__11[[#This Row],[13 - Ocorrências/Ambientes Atingidos]]),0)</f>
        <v>0</v>
      </c>
      <c r="BU164" s="83" t="str">
        <f t="shared" si="74"/>
        <v/>
      </c>
      <c r="BV164" s="82">
        <f>IFERROR(FIND("UC federal",consulta_completa__11[[#This Row],[13 - Ocorrências/Ambientes Atingidos]]),0)</f>
        <v>0</v>
      </c>
      <c r="BW164" s="83" t="str">
        <f t="shared" si="75"/>
        <v/>
      </c>
      <c r="BX164" s="82">
        <f>IFERROR(FIND("UC estadual/municipal",consulta_completa__11[[#This Row],[13 - Ocorrências/Ambientes Atingidos]]),0)</f>
        <v>0</v>
      </c>
      <c r="BY164" s="83" t="str">
        <f t="shared" si="76"/>
        <v/>
      </c>
      <c r="BZ164" s="82">
        <f>IFERROR(FIND("Outro(s)",consulta_completa__11[[#This Row],[13 - Ocorrências/Ambientes Atingidos]]),0)</f>
        <v>0</v>
      </c>
      <c r="CA164" s="83" t="str">
        <f t="shared" si="77"/>
        <v/>
      </c>
      <c r="CB164" s="82">
        <f>IFERROR(FIND("Sem dano",consulta_completa__11[[#This Row],[13 - Ocorrências/Ambientes Atingidos]]),0)</f>
        <v>0</v>
      </c>
      <c r="CC164" s="83" t="str">
        <f t="shared" si="78"/>
        <v/>
      </c>
      <c r="CD164" s="82" t="str">
        <f>IF(consulta_completa__11[[#This Row],[13 - Ocorrências/Ambientes Atingidos]]="","X","")</f>
        <v/>
      </c>
      <c r="CE164" s="84">
        <f>IFERROR(FIND("IBAMA",consulta_completa__11[[#This Row],[14 - Inst. Atuando no Local]]),0)</f>
        <v>0</v>
      </c>
      <c r="CF164" s="84" t="str">
        <f t="shared" si="79"/>
        <v/>
      </c>
      <c r="CG164" s="84">
        <f>IFERROR(FIND("OEMA",consulta_completa__11[[#This Row],[14 - Inst. Atuando no Local]]),0)</f>
        <v>0</v>
      </c>
      <c r="CH164" s="84" t="str">
        <f t="shared" si="80"/>
        <v/>
      </c>
      <c r="CI164" s="84">
        <f>IFERROR(FIND("DEFESA CIVIL",consulta_completa__11[[#This Row],[14 - Inst. Atuando no Local]]),0)</f>
        <v>0</v>
      </c>
      <c r="CJ164" s="84" t="str">
        <f t="shared" si="81"/>
        <v/>
      </c>
      <c r="CK164" s="84">
        <f>IFERROR(FIND("CORPO DE BOMBEIROS",consulta_completa__11[[#This Row],[14 - Inst. Atuando no Local]]),0)</f>
        <v>0</v>
      </c>
      <c r="CL164" s="84" t="str">
        <f t="shared" si="82"/>
        <v/>
      </c>
      <c r="CM164" s="84">
        <f>IFERROR(FIND("POLÍCIA RODOVIÁRIA",consulta_completa__11[[#This Row],[14 - Inst. Atuando no Local]]),0)</f>
        <v>0</v>
      </c>
      <c r="CN164" s="84" t="str">
        <f t="shared" si="83"/>
        <v/>
      </c>
      <c r="CO164" s="84">
        <f>IFERROR(FIND("POLÍCIA MILITAR",consulta_completa__11[[#This Row],[14 - Inst. Atuando no Local]]),0)</f>
        <v>0</v>
      </c>
      <c r="CP164" s="84" t="str">
        <f t="shared" si="84"/>
        <v/>
      </c>
      <c r="CQ164" s="84">
        <f>IFERROR(FIND("POLÍCIA CIVIL",consulta_completa__11[[#This Row],[14 - Inst. Atuando no Local]]),0)</f>
        <v>0</v>
      </c>
      <c r="CR164" s="84" t="str">
        <f t="shared" si="85"/>
        <v/>
      </c>
      <c r="CS164" s="84">
        <f>IFERROR(FIND("MARINHA DO BRASIL",consulta_completa__11[[#This Row],[14 - Inst. Atuando no Local]]),0)</f>
        <v>0</v>
      </c>
      <c r="CT164" s="84" t="str">
        <f t="shared" si="86"/>
        <v/>
      </c>
      <c r="CU164" s="84">
        <f>IFERROR(FIND("EMPRESA ESPECIALIZADA EM ATENDIMENTO",consulta_completa__11[[#This Row],[14 - Inst. Atuando no Local]]),0)</f>
        <v>0</v>
      </c>
      <c r="CV164" s="84" t="str">
        <f t="shared" si="87"/>
        <v/>
      </c>
      <c r="CW164" s="84">
        <f>IFERROR(FIND("IBAMA",consulta_completa__11[[#This Row],[14 - Inst. Atuando no Local]]),0)</f>
        <v>0</v>
      </c>
      <c r="CX164" s="84" t="str">
        <f t="shared" si="88"/>
        <v/>
      </c>
      <c r="CY164" s="84" t="str">
        <f>IF(consulta_completa__11[[#This Row],[14 - Inst. Atuando no Local]]="","X","")</f>
        <v/>
      </c>
      <c r="CZ164" s="84">
        <f>IFERROR(FIND("OUTRA (S)",consulta_completa__11[[#This Row],[14 - Inst. Atuando no Local]]),0)</f>
        <v>0</v>
      </c>
      <c r="DA164" s="84" t="str">
        <f t="shared" si="89"/>
        <v/>
      </c>
      <c r="DB164" s="35" t="str">
        <f t="shared" si="90"/>
        <v>Sim</v>
      </c>
      <c r="DC164" s="35" t="str">
        <f t="shared" si="91"/>
        <v>Não</v>
      </c>
      <c r="DD164" s="35" t="str">
        <f t="shared" si="92"/>
        <v>Sim</v>
      </c>
      <c r="DE164" s="87" t="str">
        <f t="shared" si="63"/>
        <v>Federal</v>
      </c>
    </row>
    <row r="165" spans="1:109">
      <c r="A165" s="14">
        <v>202531150412</v>
      </c>
      <c r="B165" s="1">
        <v>45726</v>
      </c>
      <c r="C165" t="s">
        <v>109</v>
      </c>
      <c r="D165" t="s">
        <v>180</v>
      </c>
      <c r="E165" t="s">
        <v>286</v>
      </c>
      <c r="F165" t="s">
        <v>182</v>
      </c>
      <c r="G165" t="s">
        <v>1845</v>
      </c>
      <c r="H165" t="s">
        <v>113</v>
      </c>
      <c r="I165" t="s">
        <v>113</v>
      </c>
      <c r="J165" t="s">
        <v>113</v>
      </c>
      <c r="K165" t="s">
        <v>114</v>
      </c>
      <c r="L165" t="s">
        <v>114</v>
      </c>
      <c r="M165" t="s">
        <v>140</v>
      </c>
      <c r="N165" t="s">
        <v>141</v>
      </c>
      <c r="O165" t="s">
        <v>239</v>
      </c>
      <c r="P165" t="s">
        <v>299</v>
      </c>
      <c r="Q165" t="s">
        <v>143</v>
      </c>
      <c r="R165" t="s">
        <v>123</v>
      </c>
      <c r="S165" t="s">
        <v>113</v>
      </c>
      <c r="T165" t="s">
        <v>1846</v>
      </c>
      <c r="U165" t="s">
        <v>631</v>
      </c>
      <c r="V165" t="s">
        <v>1847</v>
      </c>
      <c r="X165" t="b">
        <v>1</v>
      </c>
      <c r="Z165" t="s">
        <v>633</v>
      </c>
      <c r="AA165" t="s">
        <v>113</v>
      </c>
      <c r="AB165" t="s">
        <v>113</v>
      </c>
      <c r="AC165" t="s">
        <v>113</v>
      </c>
      <c r="AE165" t="s">
        <v>1848</v>
      </c>
      <c r="AF165" t="s">
        <v>113</v>
      </c>
      <c r="AG165" t="s">
        <v>113</v>
      </c>
      <c r="AH165" t="s">
        <v>131</v>
      </c>
      <c r="AI165" t="s">
        <v>131</v>
      </c>
      <c r="AJ165" t="s">
        <v>131</v>
      </c>
      <c r="AK165" t="s">
        <v>1849</v>
      </c>
      <c r="AL165" t="s">
        <v>1850</v>
      </c>
      <c r="AM165" t="s">
        <v>153</v>
      </c>
      <c r="AN165" t="s">
        <v>154</v>
      </c>
      <c r="AO165" t="s">
        <v>155</v>
      </c>
      <c r="AP165">
        <v>6133161070</v>
      </c>
      <c r="AQ165" t="s">
        <v>156</v>
      </c>
      <c r="AR165" t="s">
        <v>113</v>
      </c>
      <c r="AS165" t="s">
        <v>113</v>
      </c>
      <c r="AT165" t="s">
        <v>113</v>
      </c>
      <c r="AU165" t="s">
        <v>113</v>
      </c>
      <c r="AW165" t="s">
        <v>113</v>
      </c>
      <c r="AX165" s="82">
        <f>IFERROR(FIND("Óbitos/feridos",consulta_completa__11[[#This Row],[13 - Ocorrências/Ambientes Atingidos]]),0)</f>
        <v>0</v>
      </c>
      <c r="AY165" s="83" t="str">
        <f t="shared" si="64"/>
        <v/>
      </c>
      <c r="AZ165" s="82">
        <f>IFERROR(FIND("População afetada/evacuada",consulta_completa__11[[#This Row],[13 - Ocorrências/Ambientes Atingidos]]),0)</f>
        <v>0</v>
      </c>
      <c r="BA165" s="82" t="str">
        <f t="shared" si="65"/>
        <v/>
      </c>
      <c r="BB165" s="82">
        <f>IFERROR(FIND("Suspensão de abastecimento de água",consulta_completa__11[[#This Row],[13 - Ocorrências/Ambientes Atingidos]]),0)</f>
        <v>0</v>
      </c>
      <c r="BC165" s="83" t="str">
        <f t="shared" si="93"/>
        <v/>
      </c>
      <c r="BD165" s="82">
        <f>IFERROR(FIND("Rio/córrego",consulta_completa__11[[#This Row],[13 - Ocorrências/Ambientes Atingidos]]),0)</f>
        <v>0</v>
      </c>
      <c r="BE165" s="83" t="str">
        <f t="shared" si="66"/>
        <v/>
      </c>
      <c r="BF165" s="82">
        <f>IFERROR(FIND("Lago",consulta_completa__11[[#This Row],[13 - Ocorrências/Ambientes Atingidos]]),0)</f>
        <v>0</v>
      </c>
      <c r="BG165" s="83" t="str">
        <f t="shared" si="67"/>
        <v/>
      </c>
      <c r="BH165" s="82">
        <f>IFERROR(FIND("Mar",consulta_completa__11[[#This Row],[13 - Ocorrências/Ambientes Atingidos]]),0)</f>
        <v>0</v>
      </c>
      <c r="BI165" s="83" t="str">
        <f t="shared" si="68"/>
        <v/>
      </c>
      <c r="BJ165" s="82">
        <f>IFERROR(FIND("Praia",consulta_completa__11[[#This Row],[13 - Ocorrências/Ambientes Atingidos]]),0)</f>
        <v>0</v>
      </c>
      <c r="BK165" s="83" t="str">
        <f t="shared" si="69"/>
        <v/>
      </c>
      <c r="BL165" s="82">
        <f>IFERROR(FIND("Solo",consulta_completa__11[[#This Row],[13 - Ocorrências/Ambientes Atingidos]]),0)</f>
        <v>1</v>
      </c>
      <c r="BM165" s="83" t="str">
        <f t="shared" si="70"/>
        <v>X</v>
      </c>
      <c r="BN165" s="82">
        <f>IFERROR(FIND("Águas subterrâneas",consulta_completa__11[[#This Row],[13 - Ocorrências/Ambientes Atingidos]]),0)</f>
        <v>0</v>
      </c>
      <c r="BO165" s="83" t="str">
        <f t="shared" si="71"/>
        <v/>
      </c>
      <c r="BP165" s="82">
        <f>IFERROR(FIND("Atmosfera",consulta_completa__11[[#This Row],[13 - Ocorrências/Ambientes Atingidos]]),0)</f>
        <v>0</v>
      </c>
      <c r="BQ165" s="83" t="str">
        <f t="shared" si="72"/>
        <v/>
      </c>
      <c r="BR165" s="82">
        <f>IFERROR(FIND("Flora",consulta_completa__11[[#This Row],[13 - Ocorrências/Ambientes Atingidos]]),0)</f>
        <v>0</v>
      </c>
      <c r="BS165" s="83" t="str">
        <f t="shared" si="73"/>
        <v/>
      </c>
      <c r="BT165" s="82">
        <f>IFERROR(FIND("Fauna",consulta_completa__11[[#This Row],[13 - Ocorrências/Ambientes Atingidos]]),0)</f>
        <v>0</v>
      </c>
      <c r="BU165" s="83" t="str">
        <f t="shared" si="74"/>
        <v/>
      </c>
      <c r="BV165" s="82">
        <f>IFERROR(FIND("UC federal",consulta_completa__11[[#This Row],[13 - Ocorrências/Ambientes Atingidos]]),0)</f>
        <v>0</v>
      </c>
      <c r="BW165" s="83" t="str">
        <f t="shared" si="75"/>
        <v/>
      </c>
      <c r="BX165" s="82">
        <f>IFERROR(FIND("UC estadual/municipal",consulta_completa__11[[#This Row],[13 - Ocorrências/Ambientes Atingidos]]),0)</f>
        <v>0</v>
      </c>
      <c r="BY165" s="83" t="str">
        <f t="shared" si="76"/>
        <v/>
      </c>
      <c r="BZ165" s="82">
        <f>IFERROR(FIND("Outro(s)",consulta_completa__11[[#This Row],[13 - Ocorrências/Ambientes Atingidos]]),0)</f>
        <v>0</v>
      </c>
      <c r="CA165" s="83" t="str">
        <f t="shared" si="77"/>
        <v/>
      </c>
      <c r="CB165" s="82">
        <f>IFERROR(FIND("Sem dano",consulta_completa__11[[#This Row],[13 - Ocorrências/Ambientes Atingidos]]),0)</f>
        <v>0</v>
      </c>
      <c r="CC165" s="83" t="str">
        <f t="shared" si="78"/>
        <v/>
      </c>
      <c r="CD165" s="82" t="str">
        <f>IF(consulta_completa__11[[#This Row],[13 - Ocorrências/Ambientes Atingidos]]="","X","")</f>
        <v/>
      </c>
      <c r="CE165" s="84">
        <f>IFERROR(FIND("IBAMA",consulta_completa__11[[#This Row],[14 - Inst. Atuando no Local]]),0)</f>
        <v>0</v>
      </c>
      <c r="CF165" s="84" t="str">
        <f t="shared" si="79"/>
        <v/>
      </c>
      <c r="CG165" s="84">
        <f>IFERROR(FIND("OEMA",consulta_completa__11[[#This Row],[14 - Inst. Atuando no Local]]),0)</f>
        <v>0</v>
      </c>
      <c r="CH165" s="84" t="str">
        <f t="shared" si="80"/>
        <v/>
      </c>
      <c r="CI165" s="84">
        <f>IFERROR(FIND("DEFESA CIVIL",consulta_completa__11[[#This Row],[14 - Inst. Atuando no Local]]),0)</f>
        <v>0</v>
      </c>
      <c r="CJ165" s="84" t="str">
        <f t="shared" si="81"/>
        <v/>
      </c>
      <c r="CK165" s="84">
        <f>IFERROR(FIND("CORPO DE BOMBEIROS",consulta_completa__11[[#This Row],[14 - Inst. Atuando no Local]]),0)</f>
        <v>0</v>
      </c>
      <c r="CL165" s="84" t="str">
        <f t="shared" si="82"/>
        <v/>
      </c>
      <c r="CM165" s="84">
        <f>IFERROR(FIND("POLÍCIA RODOVIÁRIA",consulta_completa__11[[#This Row],[14 - Inst. Atuando no Local]]),0)</f>
        <v>0</v>
      </c>
      <c r="CN165" s="84" t="str">
        <f t="shared" si="83"/>
        <v/>
      </c>
      <c r="CO165" s="84">
        <f>IFERROR(FIND("POLÍCIA MILITAR",consulta_completa__11[[#This Row],[14 - Inst. Atuando no Local]]),0)</f>
        <v>0</v>
      </c>
      <c r="CP165" s="84" t="str">
        <f t="shared" si="84"/>
        <v/>
      </c>
      <c r="CQ165" s="84">
        <f>IFERROR(FIND("POLÍCIA CIVIL",consulta_completa__11[[#This Row],[14 - Inst. Atuando no Local]]),0)</f>
        <v>0</v>
      </c>
      <c r="CR165" s="84" t="str">
        <f t="shared" si="85"/>
        <v/>
      </c>
      <c r="CS165" s="84">
        <f>IFERROR(FIND("MARINHA DO BRASIL",consulta_completa__11[[#This Row],[14 - Inst. Atuando no Local]]),0)</f>
        <v>0</v>
      </c>
      <c r="CT165" s="84" t="str">
        <f t="shared" si="86"/>
        <v/>
      </c>
      <c r="CU165" s="84">
        <f>IFERROR(FIND("EMPRESA ESPECIALIZADA EM ATENDIMENTO",consulta_completa__11[[#This Row],[14 - Inst. Atuando no Local]]),0)</f>
        <v>0</v>
      </c>
      <c r="CV165" s="84" t="str">
        <f t="shared" si="87"/>
        <v/>
      </c>
      <c r="CW165" s="84">
        <f>IFERROR(FIND("IBAMA",consulta_completa__11[[#This Row],[14 - Inst. Atuando no Local]]),0)</f>
        <v>0</v>
      </c>
      <c r="CX165" s="84" t="str">
        <f t="shared" si="88"/>
        <v/>
      </c>
      <c r="CY165" s="84" t="str">
        <f>IF(consulta_completa__11[[#This Row],[14 - Inst. Atuando no Local]]="","X","")</f>
        <v/>
      </c>
      <c r="CZ165" s="84">
        <f>IFERROR(FIND("OUTRA (S)",consulta_completa__11[[#This Row],[14 - Inst. Atuando no Local]]),0)</f>
        <v>0</v>
      </c>
      <c r="DA165" s="84" t="str">
        <f t="shared" si="89"/>
        <v/>
      </c>
      <c r="DB165" s="35" t="str">
        <f t="shared" si="90"/>
        <v>Sim</v>
      </c>
      <c r="DC165" s="35" t="str">
        <f t="shared" si="91"/>
        <v>Não</v>
      </c>
      <c r="DD165" s="35" t="str">
        <f t="shared" si="92"/>
        <v>Sim</v>
      </c>
      <c r="DE165" s="87" t="str">
        <f t="shared" si="63"/>
        <v>Sem informação</v>
      </c>
    </row>
    <row r="166" spans="1:109">
      <c r="A166" s="14">
        <v>202531179241</v>
      </c>
      <c r="B166" s="1">
        <v>45726</v>
      </c>
      <c r="C166" t="s">
        <v>220</v>
      </c>
      <c r="D166" t="s">
        <v>161</v>
      </c>
      <c r="E166" t="s">
        <v>162</v>
      </c>
      <c r="F166" t="s">
        <v>163</v>
      </c>
      <c r="G166" t="s">
        <v>113</v>
      </c>
      <c r="H166" t="s">
        <v>114</v>
      </c>
      <c r="I166" t="s">
        <v>114</v>
      </c>
      <c r="J166" t="s">
        <v>365</v>
      </c>
      <c r="K166" t="s">
        <v>1576</v>
      </c>
      <c r="L166" t="s">
        <v>166</v>
      </c>
      <c r="M166" t="s">
        <v>140</v>
      </c>
      <c r="N166" t="s">
        <v>119</v>
      </c>
      <c r="O166" t="s">
        <v>120</v>
      </c>
      <c r="P166" t="s">
        <v>299</v>
      </c>
      <c r="Q166" t="s">
        <v>122</v>
      </c>
      <c r="R166" t="s">
        <v>123</v>
      </c>
      <c r="S166" t="s">
        <v>113</v>
      </c>
      <c r="T166" t="s">
        <v>1851</v>
      </c>
      <c r="U166" t="s">
        <v>1852</v>
      </c>
      <c r="V166" t="s">
        <v>1853</v>
      </c>
      <c r="W166" t="b">
        <v>1</v>
      </c>
      <c r="Z166" t="s">
        <v>1854</v>
      </c>
      <c r="AA166" t="s">
        <v>1855</v>
      </c>
      <c r="AB166" t="s">
        <v>172</v>
      </c>
      <c r="AC166" t="s">
        <v>173</v>
      </c>
      <c r="AD166">
        <v>1</v>
      </c>
      <c r="AE166" t="s">
        <v>174</v>
      </c>
      <c r="AF166" t="s">
        <v>113</v>
      </c>
      <c r="AG166" t="s">
        <v>113</v>
      </c>
      <c r="AH166" t="s">
        <v>131</v>
      </c>
      <c r="AI166" t="s">
        <v>132</v>
      </c>
      <c r="AJ166" t="s">
        <v>131</v>
      </c>
      <c r="AK166" t="s">
        <v>1856</v>
      </c>
      <c r="AL166" t="s">
        <v>113</v>
      </c>
      <c r="AM166" t="s">
        <v>176</v>
      </c>
      <c r="AN166" t="s">
        <v>172</v>
      </c>
      <c r="AO166" t="s">
        <v>225</v>
      </c>
      <c r="AP166">
        <v>41988207121</v>
      </c>
      <c r="AQ166" t="s">
        <v>178</v>
      </c>
      <c r="AR166" t="s">
        <v>113</v>
      </c>
      <c r="AS166" t="s">
        <v>113</v>
      </c>
      <c r="AT166" t="s">
        <v>113</v>
      </c>
      <c r="AU166" t="s">
        <v>113</v>
      </c>
      <c r="AW166" t="s">
        <v>113</v>
      </c>
      <c r="AX166" s="82">
        <f>IFERROR(FIND("Óbitos/feridos",consulta_completa__11[[#This Row],[13 - Ocorrências/Ambientes Atingidos]]),0)</f>
        <v>0</v>
      </c>
      <c r="AY166" s="83" t="str">
        <f t="shared" si="64"/>
        <v/>
      </c>
      <c r="AZ166" s="82">
        <f>IFERROR(FIND("População afetada/evacuada",consulta_completa__11[[#This Row],[13 - Ocorrências/Ambientes Atingidos]]),0)</f>
        <v>0</v>
      </c>
      <c r="BA166" s="82" t="str">
        <f t="shared" si="65"/>
        <v/>
      </c>
      <c r="BB166" s="82">
        <f>IFERROR(FIND("Suspensão de abastecimento de água",consulta_completa__11[[#This Row],[13 - Ocorrências/Ambientes Atingidos]]),0)</f>
        <v>0</v>
      </c>
      <c r="BC166" s="83" t="str">
        <f t="shared" si="93"/>
        <v/>
      </c>
      <c r="BD166" s="82">
        <f>IFERROR(FIND("Rio/córrego",consulta_completa__11[[#This Row],[13 - Ocorrências/Ambientes Atingidos]]),0)</f>
        <v>0</v>
      </c>
      <c r="BE166" s="83" t="str">
        <f t="shared" si="66"/>
        <v/>
      </c>
      <c r="BF166" s="82">
        <f>IFERROR(FIND("Lago",consulta_completa__11[[#This Row],[13 - Ocorrências/Ambientes Atingidos]]),0)</f>
        <v>0</v>
      </c>
      <c r="BG166" s="83" t="str">
        <f t="shared" si="67"/>
        <v/>
      </c>
      <c r="BH166" s="82">
        <f>IFERROR(FIND("Mar",consulta_completa__11[[#This Row],[13 - Ocorrências/Ambientes Atingidos]]),0)</f>
        <v>0</v>
      </c>
      <c r="BI166" s="83" t="str">
        <f t="shared" si="68"/>
        <v/>
      </c>
      <c r="BJ166" s="82">
        <f>IFERROR(FIND("Praia",consulta_completa__11[[#This Row],[13 - Ocorrências/Ambientes Atingidos]]),0)</f>
        <v>0</v>
      </c>
      <c r="BK166" s="83" t="str">
        <f t="shared" si="69"/>
        <v/>
      </c>
      <c r="BL166" s="82">
        <f>IFERROR(FIND("Solo",consulta_completa__11[[#This Row],[13 - Ocorrências/Ambientes Atingidos]]),0)</f>
        <v>1</v>
      </c>
      <c r="BM166" s="83" t="str">
        <f t="shared" si="70"/>
        <v>X</v>
      </c>
      <c r="BN166" s="82">
        <f>IFERROR(FIND("Águas subterrâneas",consulta_completa__11[[#This Row],[13 - Ocorrências/Ambientes Atingidos]]),0)</f>
        <v>0</v>
      </c>
      <c r="BO166" s="83" t="str">
        <f t="shared" si="71"/>
        <v/>
      </c>
      <c r="BP166" s="82">
        <f>IFERROR(FIND("Atmosfera",consulta_completa__11[[#This Row],[13 - Ocorrências/Ambientes Atingidos]]),0)</f>
        <v>0</v>
      </c>
      <c r="BQ166" s="83" t="str">
        <f t="shared" si="72"/>
        <v/>
      </c>
      <c r="BR166" s="82">
        <f>IFERROR(FIND("Flora",consulta_completa__11[[#This Row],[13 - Ocorrências/Ambientes Atingidos]]),0)</f>
        <v>0</v>
      </c>
      <c r="BS166" s="83" t="str">
        <f t="shared" si="73"/>
        <v/>
      </c>
      <c r="BT166" s="82">
        <f>IFERROR(FIND("Fauna",consulta_completa__11[[#This Row],[13 - Ocorrências/Ambientes Atingidos]]),0)</f>
        <v>0</v>
      </c>
      <c r="BU166" s="83" t="str">
        <f t="shared" si="74"/>
        <v/>
      </c>
      <c r="BV166" s="82">
        <f>IFERROR(FIND("UC federal",consulta_completa__11[[#This Row],[13 - Ocorrências/Ambientes Atingidos]]),0)</f>
        <v>0</v>
      </c>
      <c r="BW166" s="83" t="str">
        <f t="shared" si="75"/>
        <v/>
      </c>
      <c r="BX166" s="82">
        <f>IFERROR(FIND("UC estadual/municipal",consulta_completa__11[[#This Row],[13 - Ocorrências/Ambientes Atingidos]]),0)</f>
        <v>0</v>
      </c>
      <c r="BY166" s="83" t="str">
        <f t="shared" si="76"/>
        <v/>
      </c>
      <c r="BZ166" s="82">
        <f>IFERROR(FIND("Outro(s)",consulta_completa__11[[#This Row],[13 - Ocorrências/Ambientes Atingidos]]),0)</f>
        <v>0</v>
      </c>
      <c r="CA166" s="83" t="str">
        <f t="shared" si="77"/>
        <v/>
      </c>
      <c r="CB166" s="82">
        <f>IFERROR(FIND("Sem dano",consulta_completa__11[[#This Row],[13 - Ocorrências/Ambientes Atingidos]]),0)</f>
        <v>0</v>
      </c>
      <c r="CC166" s="83" t="str">
        <f t="shared" si="78"/>
        <v/>
      </c>
      <c r="CD166" s="82" t="str">
        <f>IF(consulta_completa__11[[#This Row],[13 - Ocorrências/Ambientes Atingidos]]="","X","")</f>
        <v/>
      </c>
      <c r="CE166" s="84">
        <f>IFERROR(FIND("IBAMA",consulta_completa__11[[#This Row],[14 - Inst. Atuando no Local]]),0)</f>
        <v>0</v>
      </c>
      <c r="CF166" s="84" t="str">
        <f t="shared" si="79"/>
        <v/>
      </c>
      <c r="CG166" s="84">
        <f>IFERROR(FIND("OEMA",consulta_completa__11[[#This Row],[14 - Inst. Atuando no Local]]),0)</f>
        <v>0</v>
      </c>
      <c r="CH166" s="84" t="str">
        <f t="shared" si="80"/>
        <v/>
      </c>
      <c r="CI166" s="84">
        <f>IFERROR(FIND("DEFESA CIVIL",consulta_completa__11[[#This Row],[14 - Inst. Atuando no Local]]),0)</f>
        <v>0</v>
      </c>
      <c r="CJ166" s="84" t="str">
        <f t="shared" si="81"/>
        <v/>
      </c>
      <c r="CK166" s="84">
        <f>IFERROR(FIND("CORPO DE BOMBEIROS",consulta_completa__11[[#This Row],[14 - Inst. Atuando no Local]]),0)</f>
        <v>0</v>
      </c>
      <c r="CL166" s="84" t="str">
        <f t="shared" si="82"/>
        <v/>
      </c>
      <c r="CM166" s="84">
        <f>IFERROR(FIND("POLÍCIA RODOVIÁRIA",consulta_completa__11[[#This Row],[14 - Inst. Atuando no Local]]),0)</f>
        <v>0</v>
      </c>
      <c r="CN166" s="84" t="str">
        <f t="shared" si="83"/>
        <v/>
      </c>
      <c r="CO166" s="84">
        <f>IFERROR(FIND("POLÍCIA MILITAR",consulta_completa__11[[#This Row],[14 - Inst. Atuando no Local]]),0)</f>
        <v>0</v>
      </c>
      <c r="CP166" s="84" t="str">
        <f t="shared" si="84"/>
        <v/>
      </c>
      <c r="CQ166" s="84">
        <f>IFERROR(FIND("POLÍCIA CIVIL",consulta_completa__11[[#This Row],[14 - Inst. Atuando no Local]]),0)</f>
        <v>0</v>
      </c>
      <c r="CR166" s="84" t="str">
        <f t="shared" si="85"/>
        <v/>
      </c>
      <c r="CS166" s="84">
        <f>IFERROR(FIND("MARINHA DO BRASIL",consulta_completa__11[[#This Row],[14 - Inst. Atuando no Local]]),0)</f>
        <v>0</v>
      </c>
      <c r="CT166" s="84" t="str">
        <f t="shared" si="86"/>
        <v/>
      </c>
      <c r="CU166" s="84">
        <f>IFERROR(FIND("EMPRESA ESPECIALIZADA EM ATENDIMENTO",consulta_completa__11[[#This Row],[14 - Inst. Atuando no Local]]),0)</f>
        <v>0</v>
      </c>
      <c r="CV166" s="84" t="str">
        <f t="shared" si="87"/>
        <v/>
      </c>
      <c r="CW166" s="84">
        <f>IFERROR(FIND("IBAMA",consulta_completa__11[[#This Row],[14 - Inst. Atuando no Local]]),0)</f>
        <v>0</v>
      </c>
      <c r="CX166" s="84" t="str">
        <f t="shared" si="88"/>
        <v/>
      </c>
      <c r="CY166" s="84" t="str">
        <f>IF(consulta_completa__11[[#This Row],[14 - Inst. Atuando no Local]]="","X","")</f>
        <v/>
      </c>
      <c r="CZ166" s="84">
        <f>IFERROR(FIND("OUTRA (S)",consulta_completa__11[[#This Row],[14 - Inst. Atuando no Local]]),0)</f>
        <v>0</v>
      </c>
      <c r="DA166" s="84" t="str">
        <f t="shared" si="89"/>
        <v/>
      </c>
      <c r="DB166" s="35" t="str">
        <f t="shared" si="90"/>
        <v>Sim</v>
      </c>
      <c r="DC166" s="35" t="str">
        <f t="shared" si="91"/>
        <v>Não</v>
      </c>
      <c r="DD166" s="35" t="str">
        <f t="shared" si="92"/>
        <v>Sim</v>
      </c>
      <c r="DE166" s="87" t="str">
        <f t="shared" si="63"/>
        <v>Federal</v>
      </c>
    </row>
    <row r="167" spans="1:109">
      <c r="A167" s="14">
        <v>202531157654</v>
      </c>
      <c r="B167" s="1">
        <v>45727</v>
      </c>
      <c r="C167" t="s">
        <v>179</v>
      </c>
      <c r="D167" t="s">
        <v>180</v>
      </c>
      <c r="E167" t="s">
        <v>286</v>
      </c>
      <c r="F167" t="s">
        <v>112</v>
      </c>
      <c r="G167" t="s">
        <v>311</v>
      </c>
      <c r="H167" t="s">
        <v>113</v>
      </c>
      <c r="I167" t="s">
        <v>113</v>
      </c>
      <c r="J167" t="s">
        <v>113</v>
      </c>
      <c r="K167" t="s">
        <v>114</v>
      </c>
      <c r="L167" t="s">
        <v>114</v>
      </c>
      <c r="M167" t="s">
        <v>332</v>
      </c>
      <c r="N167" t="s">
        <v>1857</v>
      </c>
      <c r="O167" t="s">
        <v>239</v>
      </c>
      <c r="P167" t="s">
        <v>355</v>
      </c>
      <c r="Q167" t="s">
        <v>143</v>
      </c>
      <c r="R167" t="s">
        <v>123</v>
      </c>
      <c r="S167" t="s">
        <v>113</v>
      </c>
      <c r="T167" t="s">
        <v>1858</v>
      </c>
      <c r="U167" t="s">
        <v>113</v>
      </c>
      <c r="V167" t="s">
        <v>113</v>
      </c>
      <c r="Z167" t="s">
        <v>1859</v>
      </c>
      <c r="AA167" t="s">
        <v>1860</v>
      </c>
      <c r="AB167" t="s">
        <v>1861</v>
      </c>
      <c r="AC167" t="s">
        <v>1862</v>
      </c>
      <c r="AD167">
        <v>0</v>
      </c>
      <c r="AE167" t="s">
        <v>113</v>
      </c>
      <c r="AF167" t="s">
        <v>1861</v>
      </c>
      <c r="AG167" t="s">
        <v>1863</v>
      </c>
      <c r="AH167" t="s">
        <v>131</v>
      </c>
      <c r="AI167" t="s">
        <v>131</v>
      </c>
      <c r="AJ167" t="s">
        <v>131</v>
      </c>
      <c r="AK167" t="s">
        <v>1864</v>
      </c>
      <c r="AL167" t="s">
        <v>113</v>
      </c>
      <c r="AM167" t="s">
        <v>1108</v>
      </c>
      <c r="AN167" t="s">
        <v>774</v>
      </c>
      <c r="AO167" t="s">
        <v>113</v>
      </c>
      <c r="AQ167" t="s">
        <v>113</v>
      </c>
      <c r="AR167" t="s">
        <v>113</v>
      </c>
      <c r="AS167" t="s">
        <v>113</v>
      </c>
      <c r="AT167" t="s">
        <v>113</v>
      </c>
      <c r="AU167" t="s">
        <v>113</v>
      </c>
      <c r="AW167" t="s">
        <v>113</v>
      </c>
      <c r="AX167" s="82">
        <f>IFERROR(FIND("Óbitos/feridos",consulta_completa__11[[#This Row],[13 - Ocorrências/Ambientes Atingidos]]),0)</f>
        <v>0</v>
      </c>
      <c r="AY167" s="83" t="str">
        <f t="shared" si="64"/>
        <v/>
      </c>
      <c r="AZ167" s="82">
        <f>IFERROR(FIND("População afetada/evacuada",consulta_completa__11[[#This Row],[13 - Ocorrências/Ambientes Atingidos]]),0)</f>
        <v>0</v>
      </c>
      <c r="BA167" s="82" t="str">
        <f t="shared" si="65"/>
        <v/>
      </c>
      <c r="BB167" s="82">
        <f>IFERROR(FIND("Suspensão de abastecimento de água",consulta_completa__11[[#This Row],[13 - Ocorrências/Ambientes Atingidos]]),0)</f>
        <v>0</v>
      </c>
      <c r="BC167" s="83" t="str">
        <f t="shared" si="93"/>
        <v/>
      </c>
      <c r="BD167" s="82">
        <f>IFERROR(FIND("Rio/córrego",consulta_completa__11[[#This Row],[13 - Ocorrências/Ambientes Atingidos]]),0)</f>
        <v>1</v>
      </c>
      <c r="BE167" s="83" t="str">
        <f t="shared" si="66"/>
        <v>X</v>
      </c>
      <c r="BF167" s="82">
        <f>IFERROR(FIND("Lago",consulta_completa__11[[#This Row],[13 - Ocorrências/Ambientes Atingidos]]),0)</f>
        <v>0</v>
      </c>
      <c r="BG167" s="83" t="str">
        <f t="shared" si="67"/>
        <v/>
      </c>
      <c r="BH167" s="82">
        <f>IFERROR(FIND("Mar",consulta_completa__11[[#This Row],[13 - Ocorrências/Ambientes Atingidos]]),0)</f>
        <v>0</v>
      </c>
      <c r="BI167" s="83" t="str">
        <f t="shared" si="68"/>
        <v/>
      </c>
      <c r="BJ167" s="82">
        <f>IFERROR(FIND("Praia",consulta_completa__11[[#This Row],[13 - Ocorrências/Ambientes Atingidos]]),0)</f>
        <v>0</v>
      </c>
      <c r="BK167" s="83" t="str">
        <f t="shared" si="69"/>
        <v/>
      </c>
      <c r="BL167" s="82">
        <f>IFERROR(FIND("Solo",consulta_completa__11[[#This Row],[13 - Ocorrências/Ambientes Atingidos]]),0)</f>
        <v>0</v>
      </c>
      <c r="BM167" s="83" t="str">
        <f t="shared" si="70"/>
        <v/>
      </c>
      <c r="BN167" s="82">
        <f>IFERROR(FIND("Águas subterrâneas",consulta_completa__11[[#This Row],[13 - Ocorrências/Ambientes Atingidos]]),0)</f>
        <v>0</v>
      </c>
      <c r="BO167" s="83" t="str">
        <f t="shared" si="71"/>
        <v/>
      </c>
      <c r="BP167" s="82">
        <f>IFERROR(FIND("Atmosfera",consulta_completa__11[[#This Row],[13 - Ocorrências/Ambientes Atingidos]]),0)</f>
        <v>0</v>
      </c>
      <c r="BQ167" s="83" t="str">
        <f t="shared" si="72"/>
        <v/>
      </c>
      <c r="BR167" s="82">
        <f>IFERROR(FIND("Flora",consulta_completa__11[[#This Row],[13 - Ocorrências/Ambientes Atingidos]]),0)</f>
        <v>0</v>
      </c>
      <c r="BS167" s="83" t="str">
        <f t="shared" si="73"/>
        <v/>
      </c>
      <c r="BT167" s="82">
        <f>IFERROR(FIND("Fauna",consulta_completa__11[[#This Row],[13 - Ocorrências/Ambientes Atingidos]]),0)</f>
        <v>0</v>
      </c>
      <c r="BU167" s="83" t="str">
        <f t="shared" si="74"/>
        <v/>
      </c>
      <c r="BV167" s="82">
        <f>IFERROR(FIND("UC federal",consulta_completa__11[[#This Row],[13 - Ocorrências/Ambientes Atingidos]]),0)</f>
        <v>0</v>
      </c>
      <c r="BW167" s="83" t="str">
        <f t="shared" si="75"/>
        <v/>
      </c>
      <c r="BX167" s="82">
        <f>IFERROR(FIND("UC estadual/municipal",consulta_completa__11[[#This Row],[13 - Ocorrências/Ambientes Atingidos]]),0)</f>
        <v>0</v>
      </c>
      <c r="BY167" s="83" t="str">
        <f t="shared" si="76"/>
        <v/>
      </c>
      <c r="BZ167" s="82">
        <f>IFERROR(FIND("Outro(s)",consulta_completa__11[[#This Row],[13 - Ocorrências/Ambientes Atingidos]]),0)</f>
        <v>0</v>
      </c>
      <c r="CA167" s="83" t="str">
        <f t="shared" si="77"/>
        <v/>
      </c>
      <c r="CB167" s="82">
        <f>IFERROR(FIND("Sem dano",consulta_completa__11[[#This Row],[13 - Ocorrências/Ambientes Atingidos]]),0)</f>
        <v>0</v>
      </c>
      <c r="CC167" s="83" t="str">
        <f t="shared" si="78"/>
        <v/>
      </c>
      <c r="CD167" s="82" t="str">
        <f>IF(consulta_completa__11[[#This Row],[13 - Ocorrências/Ambientes Atingidos]]="","X","")</f>
        <v/>
      </c>
      <c r="CE167" s="84">
        <f>IFERROR(FIND("IBAMA",consulta_completa__11[[#This Row],[14 - Inst. Atuando no Local]]),0)</f>
        <v>0</v>
      </c>
      <c r="CF167" s="84" t="str">
        <f t="shared" si="79"/>
        <v/>
      </c>
      <c r="CG167" s="84">
        <f>IFERROR(FIND("OEMA",consulta_completa__11[[#This Row],[14 - Inst. Atuando no Local]]),0)</f>
        <v>0</v>
      </c>
      <c r="CH167" s="84" t="str">
        <f t="shared" si="80"/>
        <v/>
      </c>
      <c r="CI167" s="84">
        <f>IFERROR(FIND("DEFESA CIVIL",consulta_completa__11[[#This Row],[14 - Inst. Atuando no Local]]),0)</f>
        <v>0</v>
      </c>
      <c r="CJ167" s="84" t="str">
        <f t="shared" si="81"/>
        <v/>
      </c>
      <c r="CK167" s="84">
        <f>IFERROR(FIND("CORPO DE BOMBEIROS",consulta_completa__11[[#This Row],[14 - Inst. Atuando no Local]]),0)</f>
        <v>0</v>
      </c>
      <c r="CL167" s="84" t="str">
        <f t="shared" si="82"/>
        <v/>
      </c>
      <c r="CM167" s="84">
        <f>IFERROR(FIND("POLÍCIA RODOVIÁRIA",consulta_completa__11[[#This Row],[14 - Inst. Atuando no Local]]),0)</f>
        <v>0</v>
      </c>
      <c r="CN167" s="84" t="str">
        <f t="shared" si="83"/>
        <v/>
      </c>
      <c r="CO167" s="84">
        <f>IFERROR(FIND("POLÍCIA MILITAR",consulta_completa__11[[#This Row],[14 - Inst. Atuando no Local]]),0)</f>
        <v>0</v>
      </c>
      <c r="CP167" s="84" t="str">
        <f t="shared" si="84"/>
        <v/>
      </c>
      <c r="CQ167" s="84">
        <f>IFERROR(FIND("POLÍCIA CIVIL",consulta_completa__11[[#This Row],[14 - Inst. Atuando no Local]]),0)</f>
        <v>0</v>
      </c>
      <c r="CR167" s="84" t="str">
        <f t="shared" si="85"/>
        <v/>
      </c>
      <c r="CS167" s="84">
        <f>IFERROR(FIND("MARINHA DO BRASIL",consulta_completa__11[[#This Row],[14 - Inst. Atuando no Local]]),0)</f>
        <v>0</v>
      </c>
      <c r="CT167" s="84" t="str">
        <f t="shared" si="86"/>
        <v/>
      </c>
      <c r="CU167" s="84">
        <f>IFERROR(FIND("EMPRESA ESPECIALIZADA EM ATENDIMENTO",consulta_completa__11[[#This Row],[14 - Inst. Atuando no Local]]),0)</f>
        <v>0</v>
      </c>
      <c r="CV167" s="84" t="str">
        <f t="shared" si="87"/>
        <v/>
      </c>
      <c r="CW167" s="84">
        <f>IFERROR(FIND("IBAMA",consulta_completa__11[[#This Row],[14 - Inst. Atuando no Local]]),0)</f>
        <v>0</v>
      </c>
      <c r="CX167" s="84" t="str">
        <f t="shared" si="88"/>
        <v/>
      </c>
      <c r="CY167" s="84" t="str">
        <f>IF(consulta_completa__11[[#This Row],[14 - Inst. Atuando no Local]]="","X","")</f>
        <v/>
      </c>
      <c r="CZ167" s="84">
        <f>IFERROR(FIND("OUTRA (S)",consulta_completa__11[[#This Row],[14 - Inst. Atuando no Local]]),0)</f>
        <v>0</v>
      </c>
      <c r="DA167" s="84" t="str">
        <f t="shared" si="89"/>
        <v/>
      </c>
      <c r="DB167" s="35" t="str">
        <f t="shared" si="90"/>
        <v>Sim</v>
      </c>
      <c r="DC167" s="35" t="str">
        <f t="shared" si="91"/>
        <v>Não</v>
      </c>
      <c r="DD167" s="35" t="str">
        <f t="shared" si="92"/>
        <v>Sim</v>
      </c>
      <c r="DE167" s="87" t="str">
        <f t="shared" si="63"/>
        <v>Sem informação</v>
      </c>
    </row>
    <row r="168" spans="1:109">
      <c r="A168" s="14">
        <v>202531164819</v>
      </c>
      <c r="B168" s="1">
        <v>45727</v>
      </c>
      <c r="C168" t="s">
        <v>1865</v>
      </c>
      <c r="D168" t="s">
        <v>1813</v>
      </c>
      <c r="E168" t="s">
        <v>1866</v>
      </c>
      <c r="F168" t="s">
        <v>112</v>
      </c>
      <c r="G168" t="s">
        <v>696</v>
      </c>
      <c r="H168" t="s">
        <v>1867</v>
      </c>
      <c r="I168" t="s">
        <v>648</v>
      </c>
      <c r="J168" t="s">
        <v>113</v>
      </c>
      <c r="K168" t="s">
        <v>114</v>
      </c>
      <c r="L168" t="s">
        <v>114</v>
      </c>
      <c r="M168" t="s">
        <v>118</v>
      </c>
      <c r="N168" t="s">
        <v>119</v>
      </c>
      <c r="O168" t="s">
        <v>239</v>
      </c>
      <c r="P168" t="s">
        <v>355</v>
      </c>
      <c r="Q168" t="s">
        <v>122</v>
      </c>
      <c r="R168" t="s">
        <v>123</v>
      </c>
      <c r="S168" t="s">
        <v>113</v>
      </c>
      <c r="T168" t="s">
        <v>1868</v>
      </c>
      <c r="U168" t="s">
        <v>1869</v>
      </c>
      <c r="V168" t="s">
        <v>1870</v>
      </c>
      <c r="Z168" t="s">
        <v>1871</v>
      </c>
      <c r="AA168" t="s">
        <v>1872</v>
      </c>
      <c r="AB168" t="s">
        <v>1873</v>
      </c>
      <c r="AC168" t="s">
        <v>1874</v>
      </c>
      <c r="AD168">
        <v>2</v>
      </c>
      <c r="AE168" t="s">
        <v>1875</v>
      </c>
      <c r="AF168" t="s">
        <v>1876</v>
      </c>
      <c r="AG168" t="s">
        <v>1877</v>
      </c>
      <c r="AH168" t="s">
        <v>131</v>
      </c>
      <c r="AI168" t="s">
        <v>131</v>
      </c>
      <c r="AJ168" t="s">
        <v>131</v>
      </c>
      <c r="AK168" t="s">
        <v>1878</v>
      </c>
      <c r="AL168" t="s">
        <v>113</v>
      </c>
      <c r="AM168" t="s">
        <v>1879</v>
      </c>
      <c r="AN168" t="s">
        <v>1873</v>
      </c>
      <c r="AO168" t="s">
        <v>1880</v>
      </c>
      <c r="AP168">
        <v>98985469907</v>
      </c>
      <c r="AQ168" t="s">
        <v>1881</v>
      </c>
      <c r="AR168" t="s">
        <v>113</v>
      </c>
      <c r="AS168" t="s">
        <v>113</v>
      </c>
      <c r="AT168" t="s">
        <v>1882</v>
      </c>
      <c r="AU168" t="s">
        <v>1883</v>
      </c>
      <c r="AV168">
        <v>27000000</v>
      </c>
      <c r="AW168" t="s">
        <v>159</v>
      </c>
      <c r="AX168" s="82">
        <f>IFERROR(FIND("Óbitos/feridos",consulta_completa__11[[#This Row],[13 - Ocorrências/Ambientes Atingidos]]),0)</f>
        <v>0</v>
      </c>
      <c r="AY168" s="83" t="str">
        <f t="shared" si="64"/>
        <v/>
      </c>
      <c r="AZ168" s="82">
        <f>IFERROR(FIND("População afetada/evacuada",consulta_completa__11[[#This Row],[13 - Ocorrências/Ambientes Atingidos]]),0)</f>
        <v>0</v>
      </c>
      <c r="BA168" s="82" t="str">
        <f t="shared" si="65"/>
        <v/>
      </c>
      <c r="BB168" s="82">
        <f>IFERROR(FIND("Suspensão de abastecimento de água",consulta_completa__11[[#This Row],[13 - Ocorrências/Ambientes Atingidos]]),0)</f>
        <v>0</v>
      </c>
      <c r="BC168" s="83" t="str">
        <f t="shared" si="93"/>
        <v/>
      </c>
      <c r="BD168" s="82">
        <f>IFERROR(FIND("Rio/córrego",consulta_completa__11[[#This Row],[13 - Ocorrências/Ambientes Atingidos]]),0)</f>
        <v>0</v>
      </c>
      <c r="BE168" s="83" t="str">
        <f t="shared" si="66"/>
        <v/>
      </c>
      <c r="BF168" s="82">
        <f>IFERROR(FIND("Lago",consulta_completa__11[[#This Row],[13 - Ocorrências/Ambientes Atingidos]]),0)</f>
        <v>0</v>
      </c>
      <c r="BG168" s="83" t="str">
        <f t="shared" si="67"/>
        <v/>
      </c>
      <c r="BH168" s="82">
        <f>IFERROR(FIND("Mar",consulta_completa__11[[#This Row],[13 - Ocorrências/Ambientes Atingidos]]),0)</f>
        <v>1</v>
      </c>
      <c r="BI168" s="83" t="str">
        <f t="shared" si="68"/>
        <v>X</v>
      </c>
      <c r="BJ168" s="82">
        <f>IFERROR(FIND("Praia",consulta_completa__11[[#This Row],[13 - Ocorrências/Ambientes Atingidos]]),0)</f>
        <v>0</v>
      </c>
      <c r="BK168" s="83" t="str">
        <f t="shared" si="69"/>
        <v/>
      </c>
      <c r="BL168" s="82">
        <f>IFERROR(FIND("Solo",consulta_completa__11[[#This Row],[13 - Ocorrências/Ambientes Atingidos]]),0)</f>
        <v>0</v>
      </c>
      <c r="BM168" s="83" t="str">
        <f t="shared" si="70"/>
        <v/>
      </c>
      <c r="BN168" s="82">
        <f>IFERROR(FIND("Águas subterrâneas",consulta_completa__11[[#This Row],[13 - Ocorrências/Ambientes Atingidos]]),0)</f>
        <v>0</v>
      </c>
      <c r="BO168" s="83" t="str">
        <f t="shared" si="71"/>
        <v/>
      </c>
      <c r="BP168" s="82">
        <f>IFERROR(FIND("Atmosfera",consulta_completa__11[[#This Row],[13 - Ocorrências/Ambientes Atingidos]]),0)</f>
        <v>0</v>
      </c>
      <c r="BQ168" s="83" t="str">
        <f t="shared" si="72"/>
        <v/>
      </c>
      <c r="BR168" s="82">
        <f>IFERROR(FIND("Flora",consulta_completa__11[[#This Row],[13 - Ocorrências/Ambientes Atingidos]]),0)</f>
        <v>0</v>
      </c>
      <c r="BS168" s="83" t="str">
        <f t="shared" si="73"/>
        <v/>
      </c>
      <c r="BT168" s="82">
        <f>IFERROR(FIND("Fauna",consulta_completa__11[[#This Row],[13 - Ocorrências/Ambientes Atingidos]]),0)</f>
        <v>0</v>
      </c>
      <c r="BU168" s="83" t="str">
        <f t="shared" si="74"/>
        <v/>
      </c>
      <c r="BV168" s="82">
        <f>IFERROR(FIND("UC federal",consulta_completa__11[[#This Row],[13 - Ocorrências/Ambientes Atingidos]]),0)</f>
        <v>0</v>
      </c>
      <c r="BW168" s="83" t="str">
        <f t="shared" si="75"/>
        <v/>
      </c>
      <c r="BX168" s="82">
        <f>IFERROR(FIND("UC estadual/municipal",consulta_completa__11[[#This Row],[13 - Ocorrências/Ambientes Atingidos]]),0)</f>
        <v>0</v>
      </c>
      <c r="BY168" s="83" t="str">
        <f t="shared" si="76"/>
        <v/>
      </c>
      <c r="BZ168" s="82">
        <f>IFERROR(FIND("Outro(s)",consulta_completa__11[[#This Row],[13 - Ocorrências/Ambientes Atingidos]]),0)</f>
        <v>0</v>
      </c>
      <c r="CA168" s="83" t="str">
        <f t="shared" si="77"/>
        <v/>
      </c>
      <c r="CB168" s="82">
        <f>IFERROR(FIND("Sem dano",consulta_completa__11[[#This Row],[13 - Ocorrências/Ambientes Atingidos]]),0)</f>
        <v>0</v>
      </c>
      <c r="CC168" s="83" t="str">
        <f t="shared" si="78"/>
        <v/>
      </c>
      <c r="CD168" s="82" t="str">
        <f>IF(consulta_completa__11[[#This Row],[13 - Ocorrências/Ambientes Atingidos]]="","X","")</f>
        <v/>
      </c>
      <c r="CE168" s="84">
        <f>IFERROR(FIND("IBAMA",consulta_completa__11[[#This Row],[14 - Inst. Atuando no Local]]),0)</f>
        <v>0</v>
      </c>
      <c r="CF168" s="84" t="str">
        <f t="shared" si="79"/>
        <v/>
      </c>
      <c r="CG168" s="84">
        <f>IFERROR(FIND("OEMA",consulta_completa__11[[#This Row],[14 - Inst. Atuando no Local]]),0)</f>
        <v>0</v>
      </c>
      <c r="CH168" s="84" t="str">
        <f t="shared" si="80"/>
        <v/>
      </c>
      <c r="CI168" s="84">
        <f>IFERROR(FIND("DEFESA CIVIL",consulta_completa__11[[#This Row],[14 - Inst. Atuando no Local]]),0)</f>
        <v>0</v>
      </c>
      <c r="CJ168" s="84" t="str">
        <f t="shared" si="81"/>
        <v/>
      </c>
      <c r="CK168" s="84">
        <f>IFERROR(FIND("CORPO DE BOMBEIROS",consulta_completa__11[[#This Row],[14 - Inst. Atuando no Local]]),0)</f>
        <v>0</v>
      </c>
      <c r="CL168" s="84" t="str">
        <f t="shared" si="82"/>
        <v/>
      </c>
      <c r="CM168" s="84">
        <f>IFERROR(FIND("POLÍCIA RODOVIÁRIA",consulta_completa__11[[#This Row],[14 - Inst. Atuando no Local]]),0)</f>
        <v>0</v>
      </c>
      <c r="CN168" s="84" t="str">
        <f t="shared" si="83"/>
        <v/>
      </c>
      <c r="CO168" s="84">
        <f>IFERROR(FIND("POLÍCIA MILITAR",consulta_completa__11[[#This Row],[14 - Inst. Atuando no Local]]),0)</f>
        <v>0</v>
      </c>
      <c r="CP168" s="84" t="str">
        <f t="shared" si="84"/>
        <v/>
      </c>
      <c r="CQ168" s="84">
        <f>IFERROR(FIND("POLÍCIA CIVIL",consulta_completa__11[[#This Row],[14 - Inst. Atuando no Local]]),0)</f>
        <v>0</v>
      </c>
      <c r="CR168" s="84" t="str">
        <f t="shared" si="85"/>
        <v/>
      </c>
      <c r="CS168" s="84">
        <f>IFERROR(FIND("MARINHA DO BRASIL",consulta_completa__11[[#This Row],[14 - Inst. Atuando no Local]]),0)</f>
        <v>0</v>
      </c>
      <c r="CT168" s="84" t="str">
        <f t="shared" si="86"/>
        <v/>
      </c>
      <c r="CU168" s="84">
        <f>IFERROR(FIND("EMPRESA ESPECIALIZADA EM ATENDIMENTO",consulta_completa__11[[#This Row],[14 - Inst. Atuando no Local]]),0)</f>
        <v>0</v>
      </c>
      <c r="CV168" s="84" t="str">
        <f t="shared" si="87"/>
        <v/>
      </c>
      <c r="CW168" s="84">
        <f>IFERROR(FIND("IBAMA",consulta_completa__11[[#This Row],[14 - Inst. Atuando no Local]]),0)</f>
        <v>0</v>
      </c>
      <c r="CX168" s="84" t="str">
        <f t="shared" si="88"/>
        <v/>
      </c>
      <c r="CY168" s="84" t="str">
        <f>IF(consulta_completa__11[[#This Row],[14 - Inst. Atuando no Local]]="","X","")</f>
        <v/>
      </c>
      <c r="CZ168" s="84">
        <f>IFERROR(FIND("OUTRA (S)",consulta_completa__11[[#This Row],[14 - Inst. Atuando no Local]]),0)</f>
        <v>0</v>
      </c>
      <c r="DA168" s="84" t="str">
        <f t="shared" si="89"/>
        <v/>
      </c>
      <c r="DB168" s="35" t="str">
        <f t="shared" si="90"/>
        <v>Sim</v>
      </c>
      <c r="DC168" s="35" t="str">
        <f t="shared" si="91"/>
        <v>Não</v>
      </c>
      <c r="DD168" s="35" t="str">
        <f t="shared" si="92"/>
        <v>Sim</v>
      </c>
      <c r="DE168" s="87" t="str">
        <f t="shared" si="63"/>
        <v>Estadual</v>
      </c>
    </row>
    <row r="169" spans="1:109">
      <c r="A169" s="14">
        <v>202531236037</v>
      </c>
      <c r="B169" s="1">
        <v>45727</v>
      </c>
      <c r="C169" t="s">
        <v>1884</v>
      </c>
      <c r="D169" t="s">
        <v>161</v>
      </c>
      <c r="E169" t="s">
        <v>452</v>
      </c>
      <c r="F169" t="s">
        <v>112</v>
      </c>
      <c r="G169" t="s">
        <v>113</v>
      </c>
      <c r="H169" t="s">
        <v>114</v>
      </c>
      <c r="I169" t="s">
        <v>114</v>
      </c>
      <c r="J169" t="s">
        <v>1309</v>
      </c>
      <c r="K169" t="s">
        <v>664</v>
      </c>
      <c r="L169" t="s">
        <v>117</v>
      </c>
      <c r="M169" t="s">
        <v>118</v>
      </c>
      <c r="N169" t="s">
        <v>113</v>
      </c>
      <c r="O169" t="s">
        <v>239</v>
      </c>
      <c r="P169" t="s">
        <v>355</v>
      </c>
      <c r="Q169" t="s">
        <v>122</v>
      </c>
      <c r="R169" t="s">
        <v>123</v>
      </c>
      <c r="S169" t="s">
        <v>113</v>
      </c>
      <c r="T169" t="s">
        <v>1885</v>
      </c>
      <c r="U169" t="s">
        <v>1886</v>
      </c>
      <c r="V169" t="s">
        <v>1887</v>
      </c>
      <c r="W169" t="b">
        <v>1</v>
      </c>
      <c r="Z169" t="s">
        <v>1888</v>
      </c>
      <c r="AA169" t="s">
        <v>113</v>
      </c>
      <c r="AB169" t="s">
        <v>1445</v>
      </c>
      <c r="AC169" t="s">
        <v>983</v>
      </c>
      <c r="AD169">
        <v>1</v>
      </c>
      <c r="AE169" t="s">
        <v>113</v>
      </c>
      <c r="AF169" t="s">
        <v>113</v>
      </c>
      <c r="AG169" t="s">
        <v>113</v>
      </c>
      <c r="AH169" t="s">
        <v>131</v>
      </c>
      <c r="AI169" t="s">
        <v>131</v>
      </c>
      <c r="AJ169" t="s">
        <v>131</v>
      </c>
      <c r="AK169" t="s">
        <v>1889</v>
      </c>
      <c r="AL169" t="s">
        <v>1890</v>
      </c>
      <c r="AM169" t="s">
        <v>986</v>
      </c>
      <c r="AN169" t="s">
        <v>1891</v>
      </c>
      <c r="AO169" t="s">
        <v>113</v>
      </c>
      <c r="AQ169" t="s">
        <v>989</v>
      </c>
      <c r="AR169" t="s">
        <v>113</v>
      </c>
      <c r="AS169" t="s">
        <v>1892</v>
      </c>
      <c r="AT169" t="s">
        <v>113</v>
      </c>
      <c r="AU169" t="s">
        <v>1893</v>
      </c>
      <c r="AV169">
        <v>2000000</v>
      </c>
      <c r="AW169" t="s">
        <v>159</v>
      </c>
      <c r="AX169" s="82">
        <f>IFERROR(FIND("Óbitos/feridos",consulta_completa__11[[#This Row],[13 - Ocorrências/Ambientes Atingidos]]),0)</f>
        <v>0</v>
      </c>
      <c r="AY169" s="83" t="str">
        <f t="shared" si="64"/>
        <v/>
      </c>
      <c r="AZ169" s="82">
        <f>IFERROR(FIND("População afetada/evacuada",consulta_completa__11[[#This Row],[13 - Ocorrências/Ambientes Atingidos]]),0)</f>
        <v>0</v>
      </c>
      <c r="BA169" s="82" t="str">
        <f t="shared" si="65"/>
        <v/>
      </c>
      <c r="BB169" s="82">
        <f>IFERROR(FIND("Suspensão de abastecimento de água",consulta_completa__11[[#This Row],[13 - Ocorrências/Ambientes Atingidos]]),0)</f>
        <v>0</v>
      </c>
      <c r="BC169" s="83" t="str">
        <f t="shared" si="93"/>
        <v/>
      </c>
      <c r="BD169" s="82">
        <f>IFERROR(FIND("Rio/córrego",consulta_completa__11[[#This Row],[13 - Ocorrências/Ambientes Atingidos]]),0)</f>
        <v>0</v>
      </c>
      <c r="BE169" s="83" t="str">
        <f t="shared" si="66"/>
        <v/>
      </c>
      <c r="BF169" s="82">
        <f>IFERROR(FIND("Lago",consulta_completa__11[[#This Row],[13 - Ocorrências/Ambientes Atingidos]]),0)</f>
        <v>0</v>
      </c>
      <c r="BG169" s="83" t="str">
        <f t="shared" si="67"/>
        <v/>
      </c>
      <c r="BH169" s="82">
        <f>IFERROR(FIND("Mar",consulta_completa__11[[#This Row],[13 - Ocorrências/Ambientes Atingidos]]),0)</f>
        <v>1</v>
      </c>
      <c r="BI169" s="83" t="str">
        <f t="shared" si="68"/>
        <v>X</v>
      </c>
      <c r="BJ169" s="82">
        <f>IFERROR(FIND("Praia",consulta_completa__11[[#This Row],[13 - Ocorrências/Ambientes Atingidos]]),0)</f>
        <v>0</v>
      </c>
      <c r="BK169" s="83" t="str">
        <f t="shared" si="69"/>
        <v/>
      </c>
      <c r="BL169" s="82">
        <f>IFERROR(FIND("Solo",consulta_completa__11[[#This Row],[13 - Ocorrências/Ambientes Atingidos]]),0)</f>
        <v>0</v>
      </c>
      <c r="BM169" s="83" t="str">
        <f t="shared" si="70"/>
        <v/>
      </c>
      <c r="BN169" s="82">
        <f>IFERROR(FIND("Águas subterrâneas",consulta_completa__11[[#This Row],[13 - Ocorrências/Ambientes Atingidos]]),0)</f>
        <v>0</v>
      </c>
      <c r="BO169" s="83" t="str">
        <f t="shared" si="71"/>
        <v/>
      </c>
      <c r="BP169" s="82">
        <f>IFERROR(FIND("Atmosfera",consulta_completa__11[[#This Row],[13 - Ocorrências/Ambientes Atingidos]]),0)</f>
        <v>0</v>
      </c>
      <c r="BQ169" s="83" t="str">
        <f t="shared" si="72"/>
        <v/>
      </c>
      <c r="BR169" s="82">
        <f>IFERROR(FIND("Flora",consulta_completa__11[[#This Row],[13 - Ocorrências/Ambientes Atingidos]]),0)</f>
        <v>0</v>
      </c>
      <c r="BS169" s="83" t="str">
        <f t="shared" si="73"/>
        <v/>
      </c>
      <c r="BT169" s="82">
        <f>IFERROR(FIND("Fauna",consulta_completa__11[[#This Row],[13 - Ocorrências/Ambientes Atingidos]]),0)</f>
        <v>0</v>
      </c>
      <c r="BU169" s="83" t="str">
        <f t="shared" si="74"/>
        <v/>
      </c>
      <c r="BV169" s="82">
        <f>IFERROR(FIND("UC federal",consulta_completa__11[[#This Row],[13 - Ocorrências/Ambientes Atingidos]]),0)</f>
        <v>0</v>
      </c>
      <c r="BW169" s="83" t="str">
        <f t="shared" si="75"/>
        <v/>
      </c>
      <c r="BX169" s="82">
        <f>IFERROR(FIND("UC estadual/municipal",consulta_completa__11[[#This Row],[13 - Ocorrências/Ambientes Atingidos]]),0)</f>
        <v>0</v>
      </c>
      <c r="BY169" s="83" t="str">
        <f t="shared" si="76"/>
        <v/>
      </c>
      <c r="BZ169" s="82">
        <f>IFERROR(FIND("Outro(s)",consulta_completa__11[[#This Row],[13 - Ocorrências/Ambientes Atingidos]]),0)</f>
        <v>0</v>
      </c>
      <c r="CA169" s="83" t="str">
        <f t="shared" si="77"/>
        <v/>
      </c>
      <c r="CB169" s="82">
        <f>IFERROR(FIND("Sem dano",consulta_completa__11[[#This Row],[13 - Ocorrências/Ambientes Atingidos]]),0)</f>
        <v>0</v>
      </c>
      <c r="CC169" s="83" t="str">
        <f t="shared" si="78"/>
        <v/>
      </c>
      <c r="CD169" s="82" t="str">
        <f>IF(consulta_completa__11[[#This Row],[13 - Ocorrências/Ambientes Atingidos]]="","X","")</f>
        <v/>
      </c>
      <c r="CE169" s="84">
        <f>IFERROR(FIND("IBAMA",consulta_completa__11[[#This Row],[14 - Inst. Atuando no Local]]),0)</f>
        <v>0</v>
      </c>
      <c r="CF169" s="84" t="str">
        <f t="shared" si="79"/>
        <v/>
      </c>
      <c r="CG169" s="84">
        <f>IFERROR(FIND("OEMA",consulta_completa__11[[#This Row],[14 - Inst. Atuando no Local]]),0)</f>
        <v>0</v>
      </c>
      <c r="CH169" s="84" t="str">
        <f t="shared" si="80"/>
        <v/>
      </c>
      <c r="CI169" s="84">
        <f>IFERROR(FIND("DEFESA CIVIL",consulta_completa__11[[#This Row],[14 - Inst. Atuando no Local]]),0)</f>
        <v>0</v>
      </c>
      <c r="CJ169" s="84" t="str">
        <f t="shared" si="81"/>
        <v/>
      </c>
      <c r="CK169" s="84">
        <f>IFERROR(FIND("CORPO DE BOMBEIROS",consulta_completa__11[[#This Row],[14 - Inst. Atuando no Local]]),0)</f>
        <v>0</v>
      </c>
      <c r="CL169" s="84" t="str">
        <f t="shared" si="82"/>
        <v/>
      </c>
      <c r="CM169" s="84">
        <f>IFERROR(FIND("POLÍCIA RODOVIÁRIA",consulta_completa__11[[#This Row],[14 - Inst. Atuando no Local]]),0)</f>
        <v>0</v>
      </c>
      <c r="CN169" s="84" t="str">
        <f t="shared" si="83"/>
        <v/>
      </c>
      <c r="CO169" s="84">
        <f>IFERROR(FIND("POLÍCIA MILITAR",consulta_completa__11[[#This Row],[14 - Inst. Atuando no Local]]),0)</f>
        <v>0</v>
      </c>
      <c r="CP169" s="84" t="str">
        <f t="shared" si="84"/>
        <v/>
      </c>
      <c r="CQ169" s="84">
        <f>IFERROR(FIND("POLÍCIA CIVIL",consulta_completa__11[[#This Row],[14 - Inst. Atuando no Local]]),0)</f>
        <v>0</v>
      </c>
      <c r="CR169" s="84" t="str">
        <f t="shared" si="85"/>
        <v/>
      </c>
      <c r="CS169" s="84">
        <f>IFERROR(FIND("MARINHA DO BRASIL",consulta_completa__11[[#This Row],[14 - Inst. Atuando no Local]]),0)</f>
        <v>0</v>
      </c>
      <c r="CT169" s="84" t="str">
        <f t="shared" si="86"/>
        <v/>
      </c>
      <c r="CU169" s="84">
        <f>IFERROR(FIND("EMPRESA ESPECIALIZADA EM ATENDIMENTO",consulta_completa__11[[#This Row],[14 - Inst. Atuando no Local]]),0)</f>
        <v>0</v>
      </c>
      <c r="CV169" s="84" t="str">
        <f t="shared" si="87"/>
        <v/>
      </c>
      <c r="CW169" s="84">
        <f>IFERROR(FIND("IBAMA",consulta_completa__11[[#This Row],[14 - Inst. Atuando no Local]]),0)</f>
        <v>0</v>
      </c>
      <c r="CX169" s="84" t="str">
        <f t="shared" si="88"/>
        <v/>
      </c>
      <c r="CY169" s="84" t="str">
        <f>IF(consulta_completa__11[[#This Row],[14 - Inst. Atuando no Local]]="","X","")</f>
        <v>X</v>
      </c>
      <c r="CZ169" s="84">
        <f>IFERROR(FIND("OUTRA (S)",consulta_completa__11[[#This Row],[14 - Inst. Atuando no Local]]),0)</f>
        <v>0</v>
      </c>
      <c r="DA169" s="84" t="str">
        <f t="shared" si="89"/>
        <v/>
      </c>
      <c r="DB169" s="35" t="str">
        <f t="shared" si="90"/>
        <v>Sim</v>
      </c>
      <c r="DC169" s="35" t="str">
        <f t="shared" si="91"/>
        <v>Não</v>
      </c>
      <c r="DD169" s="35" t="str">
        <f t="shared" si="92"/>
        <v>Sim</v>
      </c>
      <c r="DE169" s="87" t="str">
        <f t="shared" si="63"/>
        <v>Federal</v>
      </c>
    </row>
    <row r="170" spans="1:109">
      <c r="A170" s="14">
        <v>202531246856</v>
      </c>
      <c r="B170" s="1">
        <v>45727</v>
      </c>
      <c r="C170" t="s">
        <v>373</v>
      </c>
      <c r="D170" t="s">
        <v>374</v>
      </c>
      <c r="E170" t="s">
        <v>139</v>
      </c>
      <c r="F170" t="s">
        <v>112</v>
      </c>
      <c r="G170" t="s">
        <v>113</v>
      </c>
      <c r="H170" t="s">
        <v>114</v>
      </c>
      <c r="I170" t="s">
        <v>114</v>
      </c>
      <c r="J170" t="s">
        <v>404</v>
      </c>
      <c r="K170" t="s">
        <v>1894</v>
      </c>
      <c r="L170" t="s">
        <v>117</v>
      </c>
      <c r="M170" t="s">
        <v>140</v>
      </c>
      <c r="N170" t="s">
        <v>119</v>
      </c>
      <c r="O170" t="s">
        <v>239</v>
      </c>
      <c r="P170" t="s">
        <v>355</v>
      </c>
      <c r="Q170" t="s">
        <v>143</v>
      </c>
      <c r="R170" t="s">
        <v>123</v>
      </c>
      <c r="S170" t="s">
        <v>113</v>
      </c>
      <c r="T170" t="s">
        <v>375</v>
      </c>
      <c r="U170" t="s">
        <v>1895</v>
      </c>
      <c r="V170" t="s">
        <v>113</v>
      </c>
      <c r="W170" t="b">
        <v>1</v>
      </c>
      <c r="Z170" t="s">
        <v>113</v>
      </c>
      <c r="AA170" t="s">
        <v>1896</v>
      </c>
      <c r="AB170" t="s">
        <v>380</v>
      </c>
      <c r="AC170" t="s">
        <v>381</v>
      </c>
      <c r="AD170">
        <v>2</v>
      </c>
      <c r="AE170" t="s">
        <v>1026</v>
      </c>
      <c r="AF170" t="s">
        <v>113</v>
      </c>
      <c r="AG170" t="s">
        <v>113</v>
      </c>
      <c r="AH170" t="s">
        <v>131</v>
      </c>
      <c r="AI170" t="s">
        <v>132</v>
      </c>
      <c r="AJ170" t="s">
        <v>131</v>
      </c>
      <c r="AK170" t="s">
        <v>1897</v>
      </c>
      <c r="AL170" t="s">
        <v>1898</v>
      </c>
      <c r="AM170" t="s">
        <v>387</v>
      </c>
      <c r="AN170" t="s">
        <v>380</v>
      </c>
      <c r="AO170" t="s">
        <v>996</v>
      </c>
      <c r="AP170">
        <v>82998006713</v>
      </c>
      <c r="AQ170" t="s">
        <v>389</v>
      </c>
      <c r="AR170" t="s">
        <v>113</v>
      </c>
      <c r="AS170" t="s">
        <v>113</v>
      </c>
      <c r="AT170" t="s">
        <v>113</v>
      </c>
      <c r="AU170" t="s">
        <v>113</v>
      </c>
      <c r="AW170" t="s">
        <v>113</v>
      </c>
      <c r="AX170" s="82">
        <f>IFERROR(FIND("Óbitos/feridos",consulta_completa__11[[#This Row],[13 - Ocorrências/Ambientes Atingidos]]),0)</f>
        <v>0</v>
      </c>
      <c r="AY170" s="83" t="str">
        <f t="shared" si="64"/>
        <v/>
      </c>
      <c r="AZ170" s="82">
        <f>IFERROR(FIND("População afetada/evacuada",consulta_completa__11[[#This Row],[13 - Ocorrências/Ambientes Atingidos]]),0)</f>
        <v>0</v>
      </c>
      <c r="BA170" s="82" t="str">
        <f t="shared" si="65"/>
        <v/>
      </c>
      <c r="BB170" s="82">
        <f>IFERROR(FIND("Suspensão de abastecimento de água",consulta_completa__11[[#This Row],[13 - Ocorrências/Ambientes Atingidos]]),0)</f>
        <v>0</v>
      </c>
      <c r="BC170" s="83" t="str">
        <f t="shared" si="93"/>
        <v/>
      </c>
      <c r="BD170" s="82">
        <f>IFERROR(FIND("Rio/córrego",consulta_completa__11[[#This Row],[13 - Ocorrências/Ambientes Atingidos]]),0)</f>
        <v>0</v>
      </c>
      <c r="BE170" s="83" t="str">
        <f t="shared" si="66"/>
        <v/>
      </c>
      <c r="BF170" s="82">
        <f>IFERROR(FIND("Lago",consulta_completa__11[[#This Row],[13 - Ocorrências/Ambientes Atingidos]]),0)</f>
        <v>0</v>
      </c>
      <c r="BG170" s="83" t="str">
        <f t="shared" si="67"/>
        <v/>
      </c>
      <c r="BH170" s="82">
        <f>IFERROR(FIND("Mar",consulta_completa__11[[#This Row],[13 - Ocorrências/Ambientes Atingidos]]),0)</f>
        <v>0</v>
      </c>
      <c r="BI170" s="83" t="str">
        <f t="shared" si="68"/>
        <v/>
      </c>
      <c r="BJ170" s="82">
        <f>IFERROR(FIND("Praia",consulta_completa__11[[#This Row],[13 - Ocorrências/Ambientes Atingidos]]),0)</f>
        <v>0</v>
      </c>
      <c r="BK170" s="83" t="str">
        <f t="shared" si="69"/>
        <v/>
      </c>
      <c r="BL170" s="82">
        <f>IFERROR(FIND("Solo",consulta_completa__11[[#This Row],[13 - Ocorrências/Ambientes Atingidos]]),0)</f>
        <v>1</v>
      </c>
      <c r="BM170" s="83" t="str">
        <f t="shared" si="70"/>
        <v>X</v>
      </c>
      <c r="BN170" s="82">
        <f>IFERROR(FIND("Águas subterrâneas",consulta_completa__11[[#This Row],[13 - Ocorrências/Ambientes Atingidos]]),0)</f>
        <v>0</v>
      </c>
      <c r="BO170" s="83" t="str">
        <f t="shared" si="71"/>
        <v/>
      </c>
      <c r="BP170" s="82">
        <f>IFERROR(FIND("Atmosfera",consulta_completa__11[[#This Row],[13 - Ocorrências/Ambientes Atingidos]]),0)</f>
        <v>0</v>
      </c>
      <c r="BQ170" s="83" t="str">
        <f t="shared" si="72"/>
        <v/>
      </c>
      <c r="BR170" s="82">
        <f>IFERROR(FIND("Flora",consulta_completa__11[[#This Row],[13 - Ocorrências/Ambientes Atingidos]]),0)</f>
        <v>0</v>
      </c>
      <c r="BS170" s="83" t="str">
        <f t="shared" si="73"/>
        <v/>
      </c>
      <c r="BT170" s="82">
        <f>IFERROR(FIND("Fauna",consulta_completa__11[[#This Row],[13 - Ocorrências/Ambientes Atingidos]]),0)</f>
        <v>0</v>
      </c>
      <c r="BU170" s="83" t="str">
        <f t="shared" si="74"/>
        <v/>
      </c>
      <c r="BV170" s="82">
        <f>IFERROR(FIND("UC federal",consulta_completa__11[[#This Row],[13 - Ocorrências/Ambientes Atingidos]]),0)</f>
        <v>0</v>
      </c>
      <c r="BW170" s="83" t="str">
        <f t="shared" si="75"/>
        <v/>
      </c>
      <c r="BX170" s="82">
        <f>IFERROR(FIND("UC estadual/municipal",consulta_completa__11[[#This Row],[13 - Ocorrências/Ambientes Atingidos]]),0)</f>
        <v>0</v>
      </c>
      <c r="BY170" s="83" t="str">
        <f t="shared" si="76"/>
        <v/>
      </c>
      <c r="BZ170" s="82">
        <f>IFERROR(FIND("Outro(s)",consulta_completa__11[[#This Row],[13 - Ocorrências/Ambientes Atingidos]]),0)</f>
        <v>0</v>
      </c>
      <c r="CA170" s="83" t="str">
        <f t="shared" si="77"/>
        <v/>
      </c>
      <c r="CB170" s="82">
        <f>IFERROR(FIND("Sem dano",consulta_completa__11[[#This Row],[13 - Ocorrências/Ambientes Atingidos]]),0)</f>
        <v>0</v>
      </c>
      <c r="CC170" s="83" t="str">
        <f t="shared" si="78"/>
        <v/>
      </c>
      <c r="CD170" s="82" t="str">
        <f>IF(consulta_completa__11[[#This Row],[13 - Ocorrências/Ambientes Atingidos]]="","X","")</f>
        <v/>
      </c>
      <c r="CE170" s="84">
        <f>IFERROR(FIND("IBAMA",consulta_completa__11[[#This Row],[14 - Inst. Atuando no Local]]),0)</f>
        <v>0</v>
      </c>
      <c r="CF170" s="84" t="str">
        <f t="shared" si="79"/>
        <v/>
      </c>
      <c r="CG170" s="84">
        <f>IFERROR(FIND("OEMA",consulta_completa__11[[#This Row],[14 - Inst. Atuando no Local]]),0)</f>
        <v>0</v>
      </c>
      <c r="CH170" s="84" t="str">
        <f t="shared" si="80"/>
        <v/>
      </c>
      <c r="CI170" s="84">
        <f>IFERROR(FIND("DEFESA CIVIL",consulta_completa__11[[#This Row],[14 - Inst. Atuando no Local]]),0)</f>
        <v>0</v>
      </c>
      <c r="CJ170" s="84" t="str">
        <f t="shared" si="81"/>
        <v/>
      </c>
      <c r="CK170" s="84">
        <f>IFERROR(FIND("CORPO DE BOMBEIROS",consulta_completa__11[[#This Row],[14 - Inst. Atuando no Local]]),0)</f>
        <v>0</v>
      </c>
      <c r="CL170" s="84" t="str">
        <f t="shared" si="82"/>
        <v/>
      </c>
      <c r="CM170" s="84">
        <f>IFERROR(FIND("POLÍCIA RODOVIÁRIA",consulta_completa__11[[#This Row],[14 - Inst. Atuando no Local]]),0)</f>
        <v>0</v>
      </c>
      <c r="CN170" s="84" t="str">
        <f t="shared" si="83"/>
        <v/>
      </c>
      <c r="CO170" s="84">
        <f>IFERROR(FIND("POLÍCIA MILITAR",consulta_completa__11[[#This Row],[14 - Inst. Atuando no Local]]),0)</f>
        <v>0</v>
      </c>
      <c r="CP170" s="84" t="str">
        <f t="shared" si="84"/>
        <v/>
      </c>
      <c r="CQ170" s="84">
        <f>IFERROR(FIND("POLÍCIA CIVIL",consulta_completa__11[[#This Row],[14 - Inst. Atuando no Local]]),0)</f>
        <v>0</v>
      </c>
      <c r="CR170" s="84" t="str">
        <f t="shared" si="85"/>
        <v/>
      </c>
      <c r="CS170" s="84">
        <f>IFERROR(FIND("MARINHA DO BRASIL",consulta_completa__11[[#This Row],[14 - Inst. Atuando no Local]]),0)</f>
        <v>0</v>
      </c>
      <c r="CT170" s="84" t="str">
        <f t="shared" si="86"/>
        <v/>
      </c>
      <c r="CU170" s="84">
        <f>IFERROR(FIND("EMPRESA ESPECIALIZADA EM ATENDIMENTO",consulta_completa__11[[#This Row],[14 - Inst. Atuando no Local]]),0)</f>
        <v>0</v>
      </c>
      <c r="CV170" s="84" t="str">
        <f t="shared" si="87"/>
        <v/>
      </c>
      <c r="CW170" s="84">
        <f>IFERROR(FIND("IBAMA",consulta_completa__11[[#This Row],[14 - Inst. Atuando no Local]]),0)</f>
        <v>0</v>
      </c>
      <c r="CX170" s="84" t="str">
        <f t="shared" si="88"/>
        <v/>
      </c>
      <c r="CY170" s="84" t="str">
        <f>IF(consulta_completa__11[[#This Row],[14 - Inst. Atuando no Local]]="","X","")</f>
        <v/>
      </c>
      <c r="CZ170" s="84">
        <f>IFERROR(FIND("OUTRA (S)",consulta_completa__11[[#This Row],[14 - Inst. Atuando no Local]]),0)</f>
        <v>0</v>
      </c>
      <c r="DA170" s="84" t="str">
        <f t="shared" si="89"/>
        <v/>
      </c>
      <c r="DB170" s="35" t="str">
        <f t="shared" si="90"/>
        <v>Sim</v>
      </c>
      <c r="DC170" s="35" t="str">
        <f t="shared" si="91"/>
        <v>Não</v>
      </c>
      <c r="DD170" s="35" t="str">
        <f t="shared" si="92"/>
        <v>Sim</v>
      </c>
      <c r="DE170" s="87" t="str">
        <f t="shared" si="63"/>
        <v>Estadual</v>
      </c>
    </row>
    <row r="171" spans="1:109">
      <c r="A171" s="14">
        <v>202531275610</v>
      </c>
      <c r="B171" s="1">
        <v>45728</v>
      </c>
      <c r="C171" t="s">
        <v>1884</v>
      </c>
      <c r="D171" t="s">
        <v>161</v>
      </c>
      <c r="E171" t="s">
        <v>452</v>
      </c>
      <c r="F171" t="s">
        <v>112</v>
      </c>
      <c r="G171" t="s">
        <v>113</v>
      </c>
      <c r="H171" t="s">
        <v>114</v>
      </c>
      <c r="I171" t="s">
        <v>114</v>
      </c>
      <c r="J171" t="s">
        <v>1899</v>
      </c>
      <c r="K171" t="s">
        <v>1900</v>
      </c>
      <c r="L171" t="s">
        <v>117</v>
      </c>
      <c r="M171" t="s">
        <v>118</v>
      </c>
      <c r="N171" t="s">
        <v>113</v>
      </c>
      <c r="O171" t="s">
        <v>239</v>
      </c>
      <c r="P171" t="s">
        <v>121</v>
      </c>
      <c r="Q171" t="s">
        <v>122</v>
      </c>
      <c r="R171" t="s">
        <v>123</v>
      </c>
      <c r="S171" t="s">
        <v>124</v>
      </c>
      <c r="T171" t="s">
        <v>1901</v>
      </c>
      <c r="U171" t="s">
        <v>1902</v>
      </c>
      <c r="V171" t="s">
        <v>1903</v>
      </c>
      <c r="W171" t="b">
        <v>1</v>
      </c>
      <c r="Z171" t="s">
        <v>1904</v>
      </c>
      <c r="AA171" t="s">
        <v>1905</v>
      </c>
      <c r="AB171" t="s">
        <v>982</v>
      </c>
      <c r="AC171" t="s">
        <v>983</v>
      </c>
      <c r="AD171">
        <v>1</v>
      </c>
      <c r="AE171" t="s">
        <v>113</v>
      </c>
      <c r="AF171" t="s">
        <v>113</v>
      </c>
      <c r="AG171" t="s">
        <v>113</v>
      </c>
      <c r="AH171" t="s">
        <v>131</v>
      </c>
      <c r="AI171" t="s">
        <v>131</v>
      </c>
      <c r="AJ171" t="s">
        <v>131</v>
      </c>
      <c r="AK171" t="s">
        <v>1906</v>
      </c>
      <c r="AL171" t="s">
        <v>1907</v>
      </c>
      <c r="AM171" t="s">
        <v>986</v>
      </c>
      <c r="AN171" t="s">
        <v>113</v>
      </c>
      <c r="AO171" t="s">
        <v>1908</v>
      </c>
      <c r="AQ171" t="s">
        <v>989</v>
      </c>
      <c r="AR171" t="s">
        <v>113</v>
      </c>
      <c r="AS171" t="s">
        <v>113</v>
      </c>
      <c r="AT171" t="s">
        <v>113</v>
      </c>
      <c r="AU171" t="s">
        <v>113</v>
      </c>
      <c r="AW171" t="s">
        <v>113</v>
      </c>
      <c r="AX171" s="82">
        <f>IFERROR(FIND("Óbitos/feridos",consulta_completa__11[[#This Row],[13 - Ocorrências/Ambientes Atingidos]]),0)</f>
        <v>0</v>
      </c>
      <c r="AY171" s="83" t="str">
        <f t="shared" si="64"/>
        <v/>
      </c>
      <c r="AZ171" s="82">
        <f>IFERROR(FIND("População afetada/evacuada",consulta_completa__11[[#This Row],[13 - Ocorrências/Ambientes Atingidos]]),0)</f>
        <v>0</v>
      </c>
      <c r="BA171" s="82" t="str">
        <f t="shared" si="65"/>
        <v/>
      </c>
      <c r="BB171" s="82">
        <f>IFERROR(FIND("Suspensão de abastecimento de água",consulta_completa__11[[#This Row],[13 - Ocorrências/Ambientes Atingidos]]),0)</f>
        <v>0</v>
      </c>
      <c r="BC171" s="83" t="str">
        <f t="shared" si="93"/>
        <v/>
      </c>
      <c r="BD171" s="82">
        <f>IFERROR(FIND("Rio/córrego",consulta_completa__11[[#This Row],[13 - Ocorrências/Ambientes Atingidos]]),0)</f>
        <v>0</v>
      </c>
      <c r="BE171" s="83" t="str">
        <f t="shared" si="66"/>
        <v/>
      </c>
      <c r="BF171" s="82">
        <f>IFERROR(FIND("Lago",consulta_completa__11[[#This Row],[13 - Ocorrências/Ambientes Atingidos]]),0)</f>
        <v>0</v>
      </c>
      <c r="BG171" s="83" t="str">
        <f t="shared" si="67"/>
        <v/>
      </c>
      <c r="BH171" s="82">
        <f>IFERROR(FIND("Mar",consulta_completa__11[[#This Row],[13 - Ocorrências/Ambientes Atingidos]]),0)</f>
        <v>1</v>
      </c>
      <c r="BI171" s="83" t="str">
        <f t="shared" si="68"/>
        <v>X</v>
      </c>
      <c r="BJ171" s="82">
        <f>IFERROR(FIND("Praia",consulta_completa__11[[#This Row],[13 - Ocorrências/Ambientes Atingidos]]),0)</f>
        <v>0</v>
      </c>
      <c r="BK171" s="83" t="str">
        <f t="shared" si="69"/>
        <v/>
      </c>
      <c r="BL171" s="82">
        <f>IFERROR(FIND("Solo",consulta_completa__11[[#This Row],[13 - Ocorrências/Ambientes Atingidos]]),0)</f>
        <v>0</v>
      </c>
      <c r="BM171" s="83" t="str">
        <f t="shared" si="70"/>
        <v/>
      </c>
      <c r="BN171" s="82">
        <f>IFERROR(FIND("Águas subterrâneas",consulta_completa__11[[#This Row],[13 - Ocorrências/Ambientes Atingidos]]),0)</f>
        <v>0</v>
      </c>
      <c r="BO171" s="83" t="str">
        <f t="shared" si="71"/>
        <v/>
      </c>
      <c r="BP171" s="82">
        <f>IFERROR(FIND("Atmosfera",consulta_completa__11[[#This Row],[13 - Ocorrências/Ambientes Atingidos]]),0)</f>
        <v>0</v>
      </c>
      <c r="BQ171" s="83" t="str">
        <f t="shared" si="72"/>
        <v/>
      </c>
      <c r="BR171" s="82">
        <f>IFERROR(FIND("Flora",consulta_completa__11[[#This Row],[13 - Ocorrências/Ambientes Atingidos]]),0)</f>
        <v>0</v>
      </c>
      <c r="BS171" s="83" t="str">
        <f t="shared" si="73"/>
        <v/>
      </c>
      <c r="BT171" s="82">
        <f>IFERROR(FIND("Fauna",consulta_completa__11[[#This Row],[13 - Ocorrências/Ambientes Atingidos]]),0)</f>
        <v>0</v>
      </c>
      <c r="BU171" s="83" t="str">
        <f t="shared" si="74"/>
        <v/>
      </c>
      <c r="BV171" s="82">
        <f>IFERROR(FIND("UC federal",consulta_completa__11[[#This Row],[13 - Ocorrências/Ambientes Atingidos]]),0)</f>
        <v>0</v>
      </c>
      <c r="BW171" s="83" t="str">
        <f t="shared" si="75"/>
        <v/>
      </c>
      <c r="BX171" s="82">
        <f>IFERROR(FIND("UC estadual/municipal",consulta_completa__11[[#This Row],[13 - Ocorrências/Ambientes Atingidos]]),0)</f>
        <v>0</v>
      </c>
      <c r="BY171" s="83" t="str">
        <f t="shared" si="76"/>
        <v/>
      </c>
      <c r="BZ171" s="82">
        <f>IFERROR(FIND("Outro(s)",consulta_completa__11[[#This Row],[13 - Ocorrências/Ambientes Atingidos]]),0)</f>
        <v>0</v>
      </c>
      <c r="CA171" s="83" t="str">
        <f t="shared" si="77"/>
        <v/>
      </c>
      <c r="CB171" s="82">
        <f>IFERROR(FIND("Sem dano",consulta_completa__11[[#This Row],[13 - Ocorrências/Ambientes Atingidos]]),0)</f>
        <v>0</v>
      </c>
      <c r="CC171" s="83" t="str">
        <f t="shared" si="78"/>
        <v/>
      </c>
      <c r="CD171" s="82" t="str">
        <f>IF(consulta_completa__11[[#This Row],[13 - Ocorrências/Ambientes Atingidos]]="","X","")</f>
        <v/>
      </c>
      <c r="CE171" s="84">
        <f>IFERROR(FIND("IBAMA",consulta_completa__11[[#This Row],[14 - Inst. Atuando no Local]]),0)</f>
        <v>0</v>
      </c>
      <c r="CF171" s="84" t="str">
        <f t="shared" si="79"/>
        <v/>
      </c>
      <c r="CG171" s="84">
        <f>IFERROR(FIND("OEMA",consulta_completa__11[[#This Row],[14 - Inst. Atuando no Local]]),0)</f>
        <v>0</v>
      </c>
      <c r="CH171" s="84" t="str">
        <f t="shared" si="80"/>
        <v/>
      </c>
      <c r="CI171" s="84">
        <f>IFERROR(FIND("DEFESA CIVIL",consulta_completa__11[[#This Row],[14 - Inst. Atuando no Local]]),0)</f>
        <v>0</v>
      </c>
      <c r="CJ171" s="84" t="str">
        <f t="shared" si="81"/>
        <v/>
      </c>
      <c r="CK171" s="84">
        <f>IFERROR(FIND("CORPO DE BOMBEIROS",consulta_completa__11[[#This Row],[14 - Inst. Atuando no Local]]),0)</f>
        <v>0</v>
      </c>
      <c r="CL171" s="84" t="str">
        <f t="shared" si="82"/>
        <v/>
      </c>
      <c r="CM171" s="84">
        <f>IFERROR(FIND("POLÍCIA RODOVIÁRIA",consulta_completa__11[[#This Row],[14 - Inst. Atuando no Local]]),0)</f>
        <v>0</v>
      </c>
      <c r="CN171" s="84" t="str">
        <f t="shared" si="83"/>
        <v/>
      </c>
      <c r="CO171" s="84">
        <f>IFERROR(FIND("POLÍCIA MILITAR",consulta_completa__11[[#This Row],[14 - Inst. Atuando no Local]]),0)</f>
        <v>0</v>
      </c>
      <c r="CP171" s="84" t="str">
        <f t="shared" si="84"/>
        <v/>
      </c>
      <c r="CQ171" s="84">
        <f>IFERROR(FIND("POLÍCIA CIVIL",consulta_completa__11[[#This Row],[14 - Inst. Atuando no Local]]),0)</f>
        <v>0</v>
      </c>
      <c r="CR171" s="84" t="str">
        <f t="shared" si="85"/>
        <v/>
      </c>
      <c r="CS171" s="84">
        <f>IFERROR(FIND("MARINHA DO BRASIL",consulta_completa__11[[#This Row],[14 - Inst. Atuando no Local]]),0)</f>
        <v>0</v>
      </c>
      <c r="CT171" s="84" t="str">
        <f t="shared" si="86"/>
        <v/>
      </c>
      <c r="CU171" s="84">
        <f>IFERROR(FIND("EMPRESA ESPECIALIZADA EM ATENDIMENTO",consulta_completa__11[[#This Row],[14 - Inst. Atuando no Local]]),0)</f>
        <v>0</v>
      </c>
      <c r="CV171" s="84" t="str">
        <f t="shared" si="87"/>
        <v/>
      </c>
      <c r="CW171" s="84">
        <f>IFERROR(FIND("IBAMA",consulta_completa__11[[#This Row],[14 - Inst. Atuando no Local]]),0)</f>
        <v>0</v>
      </c>
      <c r="CX171" s="84" t="str">
        <f t="shared" si="88"/>
        <v/>
      </c>
      <c r="CY171" s="84" t="str">
        <f>IF(consulta_completa__11[[#This Row],[14 - Inst. Atuando no Local]]="","X","")</f>
        <v>X</v>
      </c>
      <c r="CZ171" s="84">
        <f>IFERROR(FIND("OUTRA (S)",consulta_completa__11[[#This Row],[14 - Inst. Atuando no Local]]),0)</f>
        <v>0</v>
      </c>
      <c r="DA171" s="84" t="str">
        <f t="shared" si="89"/>
        <v/>
      </c>
      <c r="DB171" s="35" t="str">
        <f t="shared" si="90"/>
        <v>Sim</v>
      </c>
      <c r="DC171" s="35" t="str">
        <f t="shared" si="91"/>
        <v>Não</v>
      </c>
      <c r="DD171" s="35" t="str">
        <f t="shared" si="92"/>
        <v>Sim</v>
      </c>
      <c r="DE171" s="87" t="str">
        <f t="shared" si="63"/>
        <v>Federal</v>
      </c>
    </row>
    <row r="172" spans="1:109">
      <c r="A172" s="14">
        <v>202531332449</v>
      </c>
      <c r="B172" s="1">
        <v>45728</v>
      </c>
      <c r="C172" t="s">
        <v>1909</v>
      </c>
      <c r="D172" t="s">
        <v>180</v>
      </c>
      <c r="E172" t="s">
        <v>286</v>
      </c>
      <c r="F172" t="s">
        <v>1202</v>
      </c>
      <c r="G172" t="s">
        <v>113</v>
      </c>
      <c r="H172" t="s">
        <v>114</v>
      </c>
      <c r="I172" t="s">
        <v>114</v>
      </c>
      <c r="J172" t="s">
        <v>1910</v>
      </c>
      <c r="K172" t="s">
        <v>1911</v>
      </c>
      <c r="L172" t="s">
        <v>166</v>
      </c>
      <c r="M172" t="s">
        <v>1912</v>
      </c>
      <c r="N172" t="s">
        <v>811</v>
      </c>
      <c r="O172" t="s">
        <v>120</v>
      </c>
      <c r="P172" t="s">
        <v>121</v>
      </c>
      <c r="Q172" t="s">
        <v>167</v>
      </c>
      <c r="R172" t="s">
        <v>123</v>
      </c>
      <c r="S172" t="s">
        <v>113</v>
      </c>
      <c r="T172" t="s">
        <v>1913</v>
      </c>
      <c r="U172" t="s">
        <v>113</v>
      </c>
      <c r="V172" t="s">
        <v>113</v>
      </c>
      <c r="Y172" t="b">
        <v>1</v>
      </c>
      <c r="Z172" t="s">
        <v>113</v>
      </c>
      <c r="AA172" t="s">
        <v>113</v>
      </c>
      <c r="AB172" t="s">
        <v>1914</v>
      </c>
      <c r="AC172" t="s">
        <v>1915</v>
      </c>
      <c r="AD172">
        <v>0</v>
      </c>
      <c r="AE172" t="s">
        <v>1916</v>
      </c>
      <c r="AF172" t="s">
        <v>1917</v>
      </c>
      <c r="AG172" t="s">
        <v>1918</v>
      </c>
      <c r="AH172" t="s">
        <v>113</v>
      </c>
      <c r="AI172" t="s">
        <v>132</v>
      </c>
      <c r="AJ172" t="s">
        <v>132</v>
      </c>
      <c r="AK172" t="s">
        <v>113</v>
      </c>
      <c r="AL172" t="s">
        <v>113</v>
      </c>
      <c r="AM172" t="s">
        <v>1919</v>
      </c>
      <c r="AN172" t="s">
        <v>774</v>
      </c>
      <c r="AO172" t="s">
        <v>1920</v>
      </c>
      <c r="AP172">
        <v>11934123210</v>
      </c>
      <c r="AQ172" t="s">
        <v>1921</v>
      </c>
      <c r="AR172" t="s">
        <v>113</v>
      </c>
      <c r="AS172" t="s">
        <v>113</v>
      </c>
      <c r="AT172" t="s">
        <v>113</v>
      </c>
      <c r="AU172" t="s">
        <v>113</v>
      </c>
      <c r="AW172" t="s">
        <v>113</v>
      </c>
      <c r="AX172" s="82">
        <f>IFERROR(FIND("Óbitos/feridos",consulta_completa__11[[#This Row],[13 - Ocorrências/Ambientes Atingidos]]),0)</f>
        <v>0</v>
      </c>
      <c r="AY172" s="83" t="str">
        <f t="shared" si="64"/>
        <v/>
      </c>
      <c r="AZ172" s="82">
        <f>IFERROR(FIND("População afetada/evacuada",consulta_completa__11[[#This Row],[13 - Ocorrências/Ambientes Atingidos]]),0)</f>
        <v>0</v>
      </c>
      <c r="BA172" s="82" t="str">
        <f t="shared" si="65"/>
        <v/>
      </c>
      <c r="BB172" s="82">
        <f>IFERROR(FIND("Suspensão de abastecimento de água",consulta_completa__11[[#This Row],[13 - Ocorrências/Ambientes Atingidos]]),0)</f>
        <v>0</v>
      </c>
      <c r="BC172" s="83" t="str">
        <f t="shared" si="93"/>
        <v/>
      </c>
      <c r="BD172" s="82">
        <f>IFERROR(FIND("Rio/córrego",consulta_completa__11[[#This Row],[13 - Ocorrências/Ambientes Atingidos]]),0)</f>
        <v>0</v>
      </c>
      <c r="BE172" s="83" t="str">
        <f t="shared" si="66"/>
        <v/>
      </c>
      <c r="BF172" s="82">
        <f>IFERROR(FIND("Lago",consulta_completa__11[[#This Row],[13 - Ocorrências/Ambientes Atingidos]]),0)</f>
        <v>0</v>
      </c>
      <c r="BG172" s="83" t="str">
        <f t="shared" si="67"/>
        <v/>
      </c>
      <c r="BH172" s="82">
        <f>IFERROR(FIND("Mar",consulta_completa__11[[#This Row],[13 - Ocorrências/Ambientes Atingidos]]),0)</f>
        <v>0</v>
      </c>
      <c r="BI172" s="83" t="str">
        <f t="shared" si="68"/>
        <v/>
      </c>
      <c r="BJ172" s="82">
        <f>IFERROR(FIND("Praia",consulta_completa__11[[#This Row],[13 - Ocorrências/Ambientes Atingidos]]),0)</f>
        <v>0</v>
      </c>
      <c r="BK172" s="83" t="str">
        <f t="shared" si="69"/>
        <v/>
      </c>
      <c r="BL172" s="82">
        <f>IFERROR(FIND("Solo",consulta_completa__11[[#This Row],[13 - Ocorrências/Ambientes Atingidos]]),0)</f>
        <v>0</v>
      </c>
      <c r="BM172" s="83" t="str">
        <f t="shared" si="70"/>
        <v/>
      </c>
      <c r="BN172" s="82">
        <f>IFERROR(FIND("Águas subterrâneas",consulta_completa__11[[#This Row],[13 - Ocorrências/Ambientes Atingidos]]),0)</f>
        <v>0</v>
      </c>
      <c r="BO172" s="83" t="str">
        <f t="shared" si="71"/>
        <v/>
      </c>
      <c r="BP172" s="82">
        <f>IFERROR(FIND("Atmosfera",consulta_completa__11[[#This Row],[13 - Ocorrências/Ambientes Atingidos]]),0)</f>
        <v>1</v>
      </c>
      <c r="BQ172" s="83" t="str">
        <f t="shared" si="72"/>
        <v>X</v>
      </c>
      <c r="BR172" s="82">
        <f>IFERROR(FIND("Flora",consulta_completa__11[[#This Row],[13 - Ocorrências/Ambientes Atingidos]]),0)</f>
        <v>0</v>
      </c>
      <c r="BS172" s="83" t="str">
        <f t="shared" si="73"/>
        <v/>
      </c>
      <c r="BT172" s="82">
        <f>IFERROR(FIND("Fauna",consulta_completa__11[[#This Row],[13 - Ocorrências/Ambientes Atingidos]]),0)</f>
        <v>0</v>
      </c>
      <c r="BU172" s="83" t="str">
        <f t="shared" si="74"/>
        <v/>
      </c>
      <c r="BV172" s="82">
        <f>IFERROR(FIND("UC federal",consulta_completa__11[[#This Row],[13 - Ocorrências/Ambientes Atingidos]]),0)</f>
        <v>0</v>
      </c>
      <c r="BW172" s="83" t="str">
        <f t="shared" si="75"/>
        <v/>
      </c>
      <c r="BX172" s="82">
        <f>IFERROR(FIND("UC estadual/municipal",consulta_completa__11[[#This Row],[13 - Ocorrências/Ambientes Atingidos]]),0)</f>
        <v>0</v>
      </c>
      <c r="BY172" s="83" t="str">
        <f t="shared" si="76"/>
        <v/>
      </c>
      <c r="BZ172" s="82">
        <f>IFERROR(FIND("Outro(s)",consulta_completa__11[[#This Row],[13 - Ocorrências/Ambientes Atingidos]]),0)</f>
        <v>0</v>
      </c>
      <c r="CA172" s="83" t="str">
        <f t="shared" si="77"/>
        <v/>
      </c>
      <c r="CB172" s="82">
        <f>IFERROR(FIND("Sem dano",consulta_completa__11[[#This Row],[13 - Ocorrências/Ambientes Atingidos]]),0)</f>
        <v>0</v>
      </c>
      <c r="CC172" s="83" t="str">
        <f t="shared" si="78"/>
        <v/>
      </c>
      <c r="CD172" s="82" t="str">
        <f>IF(consulta_completa__11[[#This Row],[13 - Ocorrências/Ambientes Atingidos]]="","X","")</f>
        <v/>
      </c>
      <c r="CE172" s="84">
        <f>IFERROR(FIND("IBAMA",consulta_completa__11[[#This Row],[14 - Inst. Atuando no Local]]),0)</f>
        <v>0</v>
      </c>
      <c r="CF172" s="84" t="str">
        <f t="shared" si="79"/>
        <v/>
      </c>
      <c r="CG172" s="84">
        <f>IFERROR(FIND("OEMA",consulta_completa__11[[#This Row],[14 - Inst. Atuando no Local]]),0)</f>
        <v>0</v>
      </c>
      <c r="CH172" s="84" t="str">
        <f t="shared" si="80"/>
        <v/>
      </c>
      <c r="CI172" s="84">
        <f>IFERROR(FIND("DEFESA CIVIL",consulta_completa__11[[#This Row],[14 - Inst. Atuando no Local]]),0)</f>
        <v>0</v>
      </c>
      <c r="CJ172" s="84" t="str">
        <f t="shared" si="81"/>
        <v/>
      </c>
      <c r="CK172" s="84">
        <f>IFERROR(FIND("CORPO DE BOMBEIROS",consulta_completa__11[[#This Row],[14 - Inst. Atuando no Local]]),0)</f>
        <v>0</v>
      </c>
      <c r="CL172" s="84" t="str">
        <f t="shared" si="82"/>
        <v/>
      </c>
      <c r="CM172" s="84">
        <f>IFERROR(FIND("POLÍCIA RODOVIÁRIA",consulta_completa__11[[#This Row],[14 - Inst. Atuando no Local]]),0)</f>
        <v>0</v>
      </c>
      <c r="CN172" s="84" t="str">
        <f t="shared" si="83"/>
        <v/>
      </c>
      <c r="CO172" s="84">
        <f>IFERROR(FIND("POLÍCIA MILITAR",consulta_completa__11[[#This Row],[14 - Inst. Atuando no Local]]),0)</f>
        <v>0</v>
      </c>
      <c r="CP172" s="84" t="str">
        <f t="shared" si="84"/>
        <v/>
      </c>
      <c r="CQ172" s="84">
        <f>IFERROR(FIND("POLÍCIA CIVIL",consulta_completa__11[[#This Row],[14 - Inst. Atuando no Local]]),0)</f>
        <v>0</v>
      </c>
      <c r="CR172" s="84" t="str">
        <f t="shared" si="85"/>
        <v/>
      </c>
      <c r="CS172" s="84">
        <f>IFERROR(FIND("MARINHA DO BRASIL",consulta_completa__11[[#This Row],[14 - Inst. Atuando no Local]]),0)</f>
        <v>0</v>
      </c>
      <c r="CT172" s="84" t="str">
        <f t="shared" si="86"/>
        <v/>
      </c>
      <c r="CU172" s="84">
        <f>IFERROR(FIND("EMPRESA ESPECIALIZADA EM ATENDIMENTO",consulta_completa__11[[#This Row],[14 - Inst. Atuando no Local]]),0)</f>
        <v>0</v>
      </c>
      <c r="CV172" s="84" t="str">
        <f t="shared" si="87"/>
        <v/>
      </c>
      <c r="CW172" s="84">
        <f>IFERROR(FIND("IBAMA",consulta_completa__11[[#This Row],[14 - Inst. Atuando no Local]]),0)</f>
        <v>0</v>
      </c>
      <c r="CX172" s="84" t="str">
        <f t="shared" si="88"/>
        <v/>
      </c>
      <c r="CY172" s="84" t="str">
        <f>IF(consulta_completa__11[[#This Row],[14 - Inst. Atuando no Local]]="","X","")</f>
        <v/>
      </c>
      <c r="CZ172" s="84">
        <f>IFERROR(FIND("OUTRA (S)",consulta_completa__11[[#This Row],[14 - Inst. Atuando no Local]]),0)</f>
        <v>0</v>
      </c>
      <c r="DA172" s="84" t="str">
        <f t="shared" si="89"/>
        <v/>
      </c>
      <c r="DB172" s="35" t="str">
        <f t="shared" si="90"/>
        <v>Sim</v>
      </c>
      <c r="DC172" s="35" t="str">
        <f t="shared" si="91"/>
        <v>Não</v>
      </c>
      <c r="DD172" s="35" t="str">
        <f t="shared" si="92"/>
        <v>Sim</v>
      </c>
      <c r="DE172" s="87" t="str">
        <f t="shared" si="63"/>
        <v>Sem informação</v>
      </c>
    </row>
    <row r="173" spans="1:109">
      <c r="A173" s="14">
        <v>202531361233</v>
      </c>
      <c r="B173" s="1">
        <v>45728</v>
      </c>
      <c r="C173" t="s">
        <v>1922</v>
      </c>
      <c r="D173" t="s">
        <v>180</v>
      </c>
      <c r="E173" t="s">
        <v>139</v>
      </c>
      <c r="F173" t="s">
        <v>182</v>
      </c>
      <c r="G173" t="s">
        <v>1923</v>
      </c>
      <c r="H173" t="s">
        <v>113</v>
      </c>
      <c r="I173" t="s">
        <v>113</v>
      </c>
      <c r="J173" t="s">
        <v>113</v>
      </c>
      <c r="K173" t="s">
        <v>114</v>
      </c>
      <c r="L173" t="s">
        <v>114</v>
      </c>
      <c r="M173" t="s">
        <v>1912</v>
      </c>
      <c r="N173" t="s">
        <v>113</v>
      </c>
      <c r="O173" t="s">
        <v>185</v>
      </c>
      <c r="P173" t="s">
        <v>121</v>
      </c>
      <c r="Q173" t="s">
        <v>122</v>
      </c>
      <c r="R173" t="s">
        <v>123</v>
      </c>
      <c r="S173" t="s">
        <v>113</v>
      </c>
      <c r="T173" t="s">
        <v>1924</v>
      </c>
      <c r="U173" t="s">
        <v>1925</v>
      </c>
      <c r="V173" t="s">
        <v>1926</v>
      </c>
      <c r="Z173" t="s">
        <v>1927</v>
      </c>
      <c r="AA173" t="s">
        <v>113</v>
      </c>
      <c r="AB173" t="s">
        <v>113</v>
      </c>
      <c r="AC173" t="s">
        <v>113</v>
      </c>
      <c r="AE173" t="s">
        <v>113</v>
      </c>
      <c r="AF173" t="s">
        <v>113</v>
      </c>
      <c r="AG173" t="s">
        <v>113</v>
      </c>
      <c r="AH173" t="s">
        <v>131</v>
      </c>
      <c r="AI173" t="s">
        <v>132</v>
      </c>
      <c r="AJ173" t="s">
        <v>131</v>
      </c>
      <c r="AK173" t="s">
        <v>1928</v>
      </c>
      <c r="AL173" t="s">
        <v>1929</v>
      </c>
      <c r="AM173" t="s">
        <v>153</v>
      </c>
      <c r="AN173" t="s">
        <v>154</v>
      </c>
      <c r="AO173" t="s">
        <v>155</v>
      </c>
      <c r="AP173">
        <v>6133161070</v>
      </c>
      <c r="AQ173" t="s">
        <v>156</v>
      </c>
      <c r="AR173" t="s">
        <v>113</v>
      </c>
      <c r="AS173" t="s">
        <v>113</v>
      </c>
      <c r="AT173" t="s">
        <v>113</v>
      </c>
      <c r="AU173" t="s">
        <v>113</v>
      </c>
      <c r="AW173" t="s">
        <v>113</v>
      </c>
      <c r="AX173" s="82">
        <f>IFERROR(FIND("Óbitos/feridos",consulta_completa__11[[#This Row],[13 - Ocorrências/Ambientes Atingidos]]),0)</f>
        <v>0</v>
      </c>
      <c r="AY173" s="83" t="str">
        <f t="shared" si="64"/>
        <v/>
      </c>
      <c r="AZ173" s="82">
        <f>IFERROR(FIND("População afetada/evacuada",consulta_completa__11[[#This Row],[13 - Ocorrências/Ambientes Atingidos]]),0)</f>
        <v>0</v>
      </c>
      <c r="BA173" s="82" t="str">
        <f t="shared" si="65"/>
        <v/>
      </c>
      <c r="BB173" s="82">
        <f>IFERROR(FIND("Suspensão de abastecimento de água",consulta_completa__11[[#This Row],[13 - Ocorrências/Ambientes Atingidos]]),0)</f>
        <v>0</v>
      </c>
      <c r="BC173" s="83" t="str">
        <f t="shared" si="93"/>
        <v/>
      </c>
      <c r="BD173" s="82">
        <f>IFERROR(FIND("Rio/córrego",consulta_completa__11[[#This Row],[13 - Ocorrências/Ambientes Atingidos]]),0)</f>
        <v>0</v>
      </c>
      <c r="BE173" s="83" t="str">
        <f t="shared" si="66"/>
        <v/>
      </c>
      <c r="BF173" s="82">
        <f>IFERROR(FIND("Lago",consulta_completa__11[[#This Row],[13 - Ocorrências/Ambientes Atingidos]]),0)</f>
        <v>0</v>
      </c>
      <c r="BG173" s="83" t="str">
        <f t="shared" si="67"/>
        <v/>
      </c>
      <c r="BH173" s="82">
        <f>IFERROR(FIND("Mar",consulta_completa__11[[#This Row],[13 - Ocorrências/Ambientes Atingidos]]),0)</f>
        <v>0</v>
      </c>
      <c r="BI173" s="83" t="str">
        <f t="shared" si="68"/>
        <v/>
      </c>
      <c r="BJ173" s="82">
        <f>IFERROR(FIND("Praia",consulta_completa__11[[#This Row],[13 - Ocorrências/Ambientes Atingidos]]),0)</f>
        <v>0</v>
      </c>
      <c r="BK173" s="83" t="str">
        <f t="shared" si="69"/>
        <v/>
      </c>
      <c r="BL173" s="82">
        <f>IFERROR(FIND("Solo",consulta_completa__11[[#This Row],[13 - Ocorrências/Ambientes Atingidos]]),0)</f>
        <v>0</v>
      </c>
      <c r="BM173" s="83" t="str">
        <f t="shared" si="70"/>
        <v/>
      </c>
      <c r="BN173" s="82">
        <f>IFERROR(FIND("Águas subterrâneas",consulta_completa__11[[#This Row],[13 - Ocorrências/Ambientes Atingidos]]),0)</f>
        <v>0</v>
      </c>
      <c r="BO173" s="83" t="str">
        <f t="shared" si="71"/>
        <v/>
      </c>
      <c r="BP173" s="82">
        <f>IFERROR(FIND("Atmosfera",consulta_completa__11[[#This Row],[13 - Ocorrências/Ambientes Atingidos]]),0)</f>
        <v>1</v>
      </c>
      <c r="BQ173" s="83" t="str">
        <f t="shared" si="72"/>
        <v>X</v>
      </c>
      <c r="BR173" s="82">
        <f>IFERROR(FIND("Flora",consulta_completa__11[[#This Row],[13 - Ocorrências/Ambientes Atingidos]]),0)</f>
        <v>0</v>
      </c>
      <c r="BS173" s="83" t="str">
        <f t="shared" si="73"/>
        <v/>
      </c>
      <c r="BT173" s="82">
        <f>IFERROR(FIND("Fauna",consulta_completa__11[[#This Row],[13 - Ocorrências/Ambientes Atingidos]]),0)</f>
        <v>0</v>
      </c>
      <c r="BU173" s="83" t="str">
        <f t="shared" si="74"/>
        <v/>
      </c>
      <c r="BV173" s="82">
        <f>IFERROR(FIND("UC federal",consulta_completa__11[[#This Row],[13 - Ocorrências/Ambientes Atingidos]]),0)</f>
        <v>0</v>
      </c>
      <c r="BW173" s="83" t="str">
        <f t="shared" si="75"/>
        <v/>
      </c>
      <c r="BX173" s="82">
        <f>IFERROR(FIND("UC estadual/municipal",consulta_completa__11[[#This Row],[13 - Ocorrências/Ambientes Atingidos]]),0)</f>
        <v>0</v>
      </c>
      <c r="BY173" s="83" t="str">
        <f t="shared" si="76"/>
        <v/>
      </c>
      <c r="BZ173" s="82">
        <f>IFERROR(FIND("Outro(s)",consulta_completa__11[[#This Row],[13 - Ocorrências/Ambientes Atingidos]]),0)</f>
        <v>0</v>
      </c>
      <c r="CA173" s="83" t="str">
        <f t="shared" si="77"/>
        <v/>
      </c>
      <c r="CB173" s="82">
        <f>IFERROR(FIND("Sem dano",consulta_completa__11[[#This Row],[13 - Ocorrências/Ambientes Atingidos]]),0)</f>
        <v>0</v>
      </c>
      <c r="CC173" s="83" t="str">
        <f t="shared" si="78"/>
        <v/>
      </c>
      <c r="CD173" s="82" t="str">
        <f>IF(consulta_completa__11[[#This Row],[13 - Ocorrências/Ambientes Atingidos]]="","X","")</f>
        <v/>
      </c>
      <c r="CE173" s="84">
        <f>IFERROR(FIND("IBAMA",consulta_completa__11[[#This Row],[14 - Inst. Atuando no Local]]),0)</f>
        <v>0</v>
      </c>
      <c r="CF173" s="84" t="str">
        <f t="shared" si="79"/>
        <v/>
      </c>
      <c r="CG173" s="84">
        <f>IFERROR(FIND("OEMA",consulta_completa__11[[#This Row],[14 - Inst. Atuando no Local]]),0)</f>
        <v>0</v>
      </c>
      <c r="CH173" s="84" t="str">
        <f t="shared" si="80"/>
        <v/>
      </c>
      <c r="CI173" s="84">
        <f>IFERROR(FIND("DEFESA CIVIL",consulta_completa__11[[#This Row],[14 - Inst. Atuando no Local]]),0)</f>
        <v>0</v>
      </c>
      <c r="CJ173" s="84" t="str">
        <f t="shared" si="81"/>
        <v/>
      </c>
      <c r="CK173" s="84">
        <f>IFERROR(FIND("CORPO DE BOMBEIROS",consulta_completa__11[[#This Row],[14 - Inst. Atuando no Local]]),0)</f>
        <v>0</v>
      </c>
      <c r="CL173" s="84" t="str">
        <f t="shared" si="82"/>
        <v/>
      </c>
      <c r="CM173" s="84">
        <f>IFERROR(FIND("POLÍCIA RODOVIÁRIA",consulta_completa__11[[#This Row],[14 - Inst. Atuando no Local]]),0)</f>
        <v>0</v>
      </c>
      <c r="CN173" s="84" t="str">
        <f t="shared" si="83"/>
        <v/>
      </c>
      <c r="CO173" s="84">
        <f>IFERROR(FIND("POLÍCIA MILITAR",consulta_completa__11[[#This Row],[14 - Inst. Atuando no Local]]),0)</f>
        <v>0</v>
      </c>
      <c r="CP173" s="84" t="str">
        <f t="shared" si="84"/>
        <v/>
      </c>
      <c r="CQ173" s="84">
        <f>IFERROR(FIND("POLÍCIA CIVIL",consulta_completa__11[[#This Row],[14 - Inst. Atuando no Local]]),0)</f>
        <v>0</v>
      </c>
      <c r="CR173" s="84" t="str">
        <f t="shared" si="85"/>
        <v/>
      </c>
      <c r="CS173" s="84">
        <f>IFERROR(FIND("MARINHA DO BRASIL",consulta_completa__11[[#This Row],[14 - Inst. Atuando no Local]]),0)</f>
        <v>0</v>
      </c>
      <c r="CT173" s="84" t="str">
        <f t="shared" si="86"/>
        <v/>
      </c>
      <c r="CU173" s="84">
        <f>IFERROR(FIND("EMPRESA ESPECIALIZADA EM ATENDIMENTO",consulta_completa__11[[#This Row],[14 - Inst. Atuando no Local]]),0)</f>
        <v>0</v>
      </c>
      <c r="CV173" s="84" t="str">
        <f t="shared" si="87"/>
        <v/>
      </c>
      <c r="CW173" s="84">
        <f>IFERROR(FIND("IBAMA",consulta_completa__11[[#This Row],[14 - Inst. Atuando no Local]]),0)</f>
        <v>0</v>
      </c>
      <c r="CX173" s="84" t="str">
        <f t="shared" si="88"/>
        <v/>
      </c>
      <c r="CY173" s="84" t="str">
        <f>IF(consulta_completa__11[[#This Row],[14 - Inst. Atuando no Local]]="","X","")</f>
        <v>X</v>
      </c>
      <c r="CZ173" s="84">
        <f>IFERROR(FIND("OUTRA (S)",consulta_completa__11[[#This Row],[14 - Inst. Atuando no Local]]),0)</f>
        <v>0</v>
      </c>
      <c r="DA173" s="84" t="str">
        <f t="shared" si="89"/>
        <v/>
      </c>
      <c r="DB173" s="35" t="str">
        <f t="shared" si="90"/>
        <v>Sim</v>
      </c>
      <c r="DC173" s="35" t="str">
        <f t="shared" si="91"/>
        <v>Não</v>
      </c>
      <c r="DD173" s="35" t="str">
        <f t="shared" si="92"/>
        <v>Sim</v>
      </c>
      <c r="DE173" s="87" t="str">
        <f t="shared" si="63"/>
        <v>Sem informação</v>
      </c>
    </row>
    <row r="174" spans="1:109">
      <c r="A174" s="14">
        <v>202531368432</v>
      </c>
      <c r="B174" s="1">
        <v>45728</v>
      </c>
      <c r="C174" t="s">
        <v>1930</v>
      </c>
      <c r="D174" t="s">
        <v>180</v>
      </c>
      <c r="E174" t="s">
        <v>286</v>
      </c>
      <c r="F174" t="s">
        <v>112</v>
      </c>
      <c r="G174" t="s">
        <v>113</v>
      </c>
      <c r="H174" t="s">
        <v>114</v>
      </c>
      <c r="I174" t="s">
        <v>114</v>
      </c>
      <c r="J174" t="s">
        <v>1931</v>
      </c>
      <c r="K174" t="s">
        <v>1932</v>
      </c>
      <c r="L174" t="s">
        <v>648</v>
      </c>
      <c r="M174" t="s">
        <v>332</v>
      </c>
      <c r="N174" t="s">
        <v>141</v>
      </c>
      <c r="O174" t="s">
        <v>113</v>
      </c>
      <c r="P174" t="s">
        <v>121</v>
      </c>
      <c r="Q174" t="s">
        <v>122</v>
      </c>
      <c r="R174" t="s">
        <v>123</v>
      </c>
      <c r="S174" t="s">
        <v>113</v>
      </c>
      <c r="T174" t="s">
        <v>1933</v>
      </c>
      <c r="U174" t="s">
        <v>113</v>
      </c>
      <c r="V174" t="s">
        <v>1934</v>
      </c>
      <c r="Z174" t="s">
        <v>633</v>
      </c>
      <c r="AA174" t="s">
        <v>1935</v>
      </c>
      <c r="AB174" t="s">
        <v>1936</v>
      </c>
      <c r="AC174" t="s">
        <v>1937</v>
      </c>
      <c r="AD174">
        <v>2</v>
      </c>
      <c r="AE174" t="s">
        <v>113</v>
      </c>
      <c r="AF174" t="s">
        <v>1938</v>
      </c>
      <c r="AG174" t="s">
        <v>113</v>
      </c>
      <c r="AH174" t="s">
        <v>131</v>
      </c>
      <c r="AI174" t="s">
        <v>132</v>
      </c>
      <c r="AJ174" t="s">
        <v>131</v>
      </c>
      <c r="AK174" t="s">
        <v>1939</v>
      </c>
      <c r="AL174" t="s">
        <v>113</v>
      </c>
      <c r="AM174" t="s">
        <v>153</v>
      </c>
      <c r="AN174" t="s">
        <v>113</v>
      </c>
      <c r="AO174" t="s">
        <v>113</v>
      </c>
      <c r="AQ174" t="s">
        <v>156</v>
      </c>
      <c r="AR174" t="s">
        <v>113</v>
      </c>
      <c r="AS174" t="s">
        <v>113</v>
      </c>
      <c r="AT174" t="s">
        <v>113</v>
      </c>
      <c r="AU174" t="s">
        <v>113</v>
      </c>
      <c r="AW174" t="s">
        <v>113</v>
      </c>
      <c r="AX174" s="82">
        <f>IFERROR(FIND("Óbitos/feridos",consulta_completa__11[[#This Row],[13 - Ocorrências/Ambientes Atingidos]]),0)</f>
        <v>0</v>
      </c>
      <c r="AY174" s="83" t="str">
        <f t="shared" si="64"/>
        <v/>
      </c>
      <c r="AZ174" s="82">
        <f>IFERROR(FIND("População afetada/evacuada",consulta_completa__11[[#This Row],[13 - Ocorrências/Ambientes Atingidos]]),0)</f>
        <v>0</v>
      </c>
      <c r="BA174" s="82" t="str">
        <f t="shared" si="65"/>
        <v/>
      </c>
      <c r="BB174" s="82">
        <f>IFERROR(FIND("Suspensão de abastecimento de água",consulta_completa__11[[#This Row],[13 - Ocorrências/Ambientes Atingidos]]),0)</f>
        <v>0</v>
      </c>
      <c r="BC174" s="83" t="str">
        <f t="shared" si="93"/>
        <v/>
      </c>
      <c r="BD174" s="82">
        <f>IFERROR(FIND("Rio/córrego",consulta_completa__11[[#This Row],[13 - Ocorrências/Ambientes Atingidos]]),0)</f>
        <v>1</v>
      </c>
      <c r="BE174" s="83" t="str">
        <f t="shared" si="66"/>
        <v>X</v>
      </c>
      <c r="BF174" s="82">
        <f>IFERROR(FIND("Lago",consulta_completa__11[[#This Row],[13 - Ocorrências/Ambientes Atingidos]]),0)</f>
        <v>0</v>
      </c>
      <c r="BG174" s="83" t="str">
        <f t="shared" si="67"/>
        <v/>
      </c>
      <c r="BH174" s="82">
        <f>IFERROR(FIND("Mar",consulta_completa__11[[#This Row],[13 - Ocorrências/Ambientes Atingidos]]),0)</f>
        <v>0</v>
      </c>
      <c r="BI174" s="83" t="str">
        <f t="shared" si="68"/>
        <v/>
      </c>
      <c r="BJ174" s="82">
        <f>IFERROR(FIND("Praia",consulta_completa__11[[#This Row],[13 - Ocorrências/Ambientes Atingidos]]),0)</f>
        <v>0</v>
      </c>
      <c r="BK174" s="83" t="str">
        <f t="shared" si="69"/>
        <v/>
      </c>
      <c r="BL174" s="82">
        <f>IFERROR(FIND("Solo",consulta_completa__11[[#This Row],[13 - Ocorrências/Ambientes Atingidos]]),0)</f>
        <v>0</v>
      </c>
      <c r="BM174" s="83" t="str">
        <f t="shared" si="70"/>
        <v/>
      </c>
      <c r="BN174" s="82">
        <f>IFERROR(FIND("Águas subterrâneas",consulta_completa__11[[#This Row],[13 - Ocorrências/Ambientes Atingidos]]),0)</f>
        <v>0</v>
      </c>
      <c r="BO174" s="83" t="str">
        <f t="shared" si="71"/>
        <v/>
      </c>
      <c r="BP174" s="82">
        <f>IFERROR(FIND("Atmosfera",consulta_completa__11[[#This Row],[13 - Ocorrências/Ambientes Atingidos]]),0)</f>
        <v>0</v>
      </c>
      <c r="BQ174" s="83" t="str">
        <f t="shared" si="72"/>
        <v/>
      </c>
      <c r="BR174" s="82">
        <f>IFERROR(FIND("Flora",consulta_completa__11[[#This Row],[13 - Ocorrências/Ambientes Atingidos]]),0)</f>
        <v>0</v>
      </c>
      <c r="BS174" s="83" t="str">
        <f t="shared" si="73"/>
        <v/>
      </c>
      <c r="BT174" s="82">
        <f>IFERROR(FIND("Fauna",consulta_completa__11[[#This Row],[13 - Ocorrências/Ambientes Atingidos]]),0)</f>
        <v>0</v>
      </c>
      <c r="BU174" s="83" t="str">
        <f t="shared" si="74"/>
        <v/>
      </c>
      <c r="BV174" s="82">
        <f>IFERROR(FIND("UC federal",consulta_completa__11[[#This Row],[13 - Ocorrências/Ambientes Atingidos]]),0)</f>
        <v>0</v>
      </c>
      <c r="BW174" s="83" t="str">
        <f t="shared" si="75"/>
        <v/>
      </c>
      <c r="BX174" s="82">
        <f>IFERROR(FIND("UC estadual/municipal",consulta_completa__11[[#This Row],[13 - Ocorrências/Ambientes Atingidos]]),0)</f>
        <v>0</v>
      </c>
      <c r="BY174" s="83" t="str">
        <f t="shared" si="76"/>
        <v/>
      </c>
      <c r="BZ174" s="82">
        <f>IFERROR(FIND("Outro(s)",consulta_completa__11[[#This Row],[13 - Ocorrências/Ambientes Atingidos]]),0)</f>
        <v>0</v>
      </c>
      <c r="CA174" s="83" t="str">
        <f t="shared" si="77"/>
        <v/>
      </c>
      <c r="CB174" s="82">
        <f>IFERROR(FIND("Sem dano",consulta_completa__11[[#This Row],[13 - Ocorrências/Ambientes Atingidos]]),0)</f>
        <v>0</v>
      </c>
      <c r="CC174" s="83" t="str">
        <f t="shared" si="78"/>
        <v/>
      </c>
      <c r="CD174" s="82" t="str">
        <f>IF(consulta_completa__11[[#This Row],[13 - Ocorrências/Ambientes Atingidos]]="","X","")</f>
        <v/>
      </c>
      <c r="CE174" s="84">
        <f>IFERROR(FIND("IBAMA",consulta_completa__11[[#This Row],[14 - Inst. Atuando no Local]]),0)</f>
        <v>0</v>
      </c>
      <c r="CF174" s="84" t="str">
        <f t="shared" si="79"/>
        <v/>
      </c>
      <c r="CG174" s="84">
        <f>IFERROR(FIND("OEMA",consulta_completa__11[[#This Row],[14 - Inst. Atuando no Local]]),0)</f>
        <v>0</v>
      </c>
      <c r="CH174" s="84" t="str">
        <f t="shared" si="80"/>
        <v/>
      </c>
      <c r="CI174" s="84">
        <f>IFERROR(FIND("DEFESA CIVIL",consulta_completa__11[[#This Row],[14 - Inst. Atuando no Local]]),0)</f>
        <v>0</v>
      </c>
      <c r="CJ174" s="84" t="str">
        <f t="shared" si="81"/>
        <v/>
      </c>
      <c r="CK174" s="84">
        <f>IFERROR(FIND("CORPO DE BOMBEIROS",consulta_completa__11[[#This Row],[14 - Inst. Atuando no Local]]),0)</f>
        <v>0</v>
      </c>
      <c r="CL174" s="84" t="str">
        <f t="shared" si="82"/>
        <v/>
      </c>
      <c r="CM174" s="84">
        <f>IFERROR(FIND("POLÍCIA RODOVIÁRIA",consulta_completa__11[[#This Row],[14 - Inst. Atuando no Local]]),0)</f>
        <v>0</v>
      </c>
      <c r="CN174" s="84" t="str">
        <f t="shared" si="83"/>
        <v/>
      </c>
      <c r="CO174" s="84">
        <f>IFERROR(FIND("POLÍCIA MILITAR",consulta_completa__11[[#This Row],[14 - Inst. Atuando no Local]]),0)</f>
        <v>0</v>
      </c>
      <c r="CP174" s="84" t="str">
        <f t="shared" si="84"/>
        <v/>
      </c>
      <c r="CQ174" s="84">
        <f>IFERROR(FIND("POLÍCIA CIVIL",consulta_completa__11[[#This Row],[14 - Inst. Atuando no Local]]),0)</f>
        <v>0</v>
      </c>
      <c r="CR174" s="84" t="str">
        <f t="shared" si="85"/>
        <v/>
      </c>
      <c r="CS174" s="84">
        <f>IFERROR(FIND("MARINHA DO BRASIL",consulta_completa__11[[#This Row],[14 - Inst. Atuando no Local]]),0)</f>
        <v>0</v>
      </c>
      <c r="CT174" s="84" t="str">
        <f t="shared" si="86"/>
        <v/>
      </c>
      <c r="CU174" s="84">
        <f>IFERROR(FIND("EMPRESA ESPECIALIZADA EM ATENDIMENTO",consulta_completa__11[[#This Row],[14 - Inst. Atuando no Local]]),0)</f>
        <v>0</v>
      </c>
      <c r="CV174" s="84" t="str">
        <f t="shared" si="87"/>
        <v/>
      </c>
      <c r="CW174" s="84">
        <f>IFERROR(FIND("IBAMA",consulta_completa__11[[#This Row],[14 - Inst. Atuando no Local]]),0)</f>
        <v>0</v>
      </c>
      <c r="CX174" s="84" t="str">
        <f t="shared" si="88"/>
        <v/>
      </c>
      <c r="CY174" s="84" t="str">
        <f>IF(consulta_completa__11[[#This Row],[14 - Inst. Atuando no Local]]="","X","")</f>
        <v/>
      </c>
      <c r="CZ174" s="84">
        <f>IFERROR(FIND("OUTRA (S)",consulta_completa__11[[#This Row],[14 - Inst. Atuando no Local]]),0)</f>
        <v>0</v>
      </c>
      <c r="DA174" s="84" t="str">
        <f t="shared" si="89"/>
        <v/>
      </c>
      <c r="DB174" s="35" t="str">
        <f t="shared" si="90"/>
        <v>Sim</v>
      </c>
      <c r="DC174" s="35" t="str">
        <f t="shared" si="91"/>
        <v>Não</v>
      </c>
      <c r="DD174" s="35" t="str">
        <f t="shared" si="92"/>
        <v>Sim</v>
      </c>
      <c r="DE174" s="87" t="str">
        <f t="shared" si="63"/>
        <v>Estadual</v>
      </c>
    </row>
    <row r="175" spans="1:109">
      <c r="A175" s="14">
        <v>202531450434</v>
      </c>
      <c r="B175" s="1">
        <v>45730</v>
      </c>
      <c r="C175" t="s">
        <v>109</v>
      </c>
      <c r="D175" t="s">
        <v>110</v>
      </c>
      <c r="E175" t="s">
        <v>1940</v>
      </c>
      <c r="F175" t="s">
        <v>112</v>
      </c>
      <c r="G175" t="s">
        <v>113</v>
      </c>
      <c r="H175" t="s">
        <v>114</v>
      </c>
      <c r="I175" t="s">
        <v>114</v>
      </c>
      <c r="J175" t="s">
        <v>1941</v>
      </c>
      <c r="K175" t="s">
        <v>1181</v>
      </c>
      <c r="L175" t="s">
        <v>117</v>
      </c>
      <c r="M175" t="s">
        <v>118</v>
      </c>
      <c r="N175" t="s">
        <v>119</v>
      </c>
      <c r="O175" t="s">
        <v>239</v>
      </c>
      <c r="P175" t="s">
        <v>200</v>
      </c>
      <c r="Q175" t="s">
        <v>230</v>
      </c>
      <c r="R175" t="s">
        <v>123</v>
      </c>
      <c r="S175" t="s">
        <v>113</v>
      </c>
      <c r="T175" t="s">
        <v>1942</v>
      </c>
      <c r="U175" t="s">
        <v>1943</v>
      </c>
      <c r="V175" t="s">
        <v>1944</v>
      </c>
      <c r="W175" t="b">
        <v>1</v>
      </c>
      <c r="Z175" t="s">
        <v>409</v>
      </c>
      <c r="AA175" t="s">
        <v>113</v>
      </c>
      <c r="AB175" t="s">
        <v>206</v>
      </c>
      <c r="AC175" t="s">
        <v>262</v>
      </c>
      <c r="AD175">
        <v>0</v>
      </c>
      <c r="AE175" t="s">
        <v>1945</v>
      </c>
      <c r="AF175" t="s">
        <v>113</v>
      </c>
      <c r="AG175" t="s">
        <v>113</v>
      </c>
      <c r="AH175" t="s">
        <v>131</v>
      </c>
      <c r="AI175" t="s">
        <v>132</v>
      </c>
      <c r="AJ175" t="s">
        <v>131</v>
      </c>
      <c r="AK175" t="s">
        <v>1946</v>
      </c>
      <c r="AL175" t="s">
        <v>1947</v>
      </c>
      <c r="AM175" t="s">
        <v>571</v>
      </c>
      <c r="AN175" t="s">
        <v>206</v>
      </c>
      <c r="AO175" t="s">
        <v>113</v>
      </c>
      <c r="AQ175" t="s">
        <v>572</v>
      </c>
      <c r="AR175" t="s">
        <v>113</v>
      </c>
      <c r="AS175" t="s">
        <v>113</v>
      </c>
      <c r="AT175" t="s">
        <v>113</v>
      </c>
      <c r="AU175" t="s">
        <v>113</v>
      </c>
      <c r="AW175" t="s">
        <v>113</v>
      </c>
      <c r="AX175" s="82">
        <f>IFERROR(FIND("Óbitos/feridos",consulta_completa__11[[#This Row],[13 - Ocorrências/Ambientes Atingidos]]),0)</f>
        <v>0</v>
      </c>
      <c r="AY175" s="83" t="str">
        <f t="shared" si="64"/>
        <v/>
      </c>
      <c r="AZ175" s="82">
        <f>IFERROR(FIND("População afetada/evacuada",consulta_completa__11[[#This Row],[13 - Ocorrências/Ambientes Atingidos]]),0)</f>
        <v>0</v>
      </c>
      <c r="BA175" s="82" t="str">
        <f t="shared" si="65"/>
        <v/>
      </c>
      <c r="BB175" s="82">
        <f>IFERROR(FIND("Suspensão de abastecimento de água",consulta_completa__11[[#This Row],[13 - Ocorrências/Ambientes Atingidos]]),0)</f>
        <v>0</v>
      </c>
      <c r="BC175" s="83" t="str">
        <f t="shared" si="93"/>
        <v/>
      </c>
      <c r="BD175" s="82">
        <f>IFERROR(FIND("Rio/córrego",consulta_completa__11[[#This Row],[13 - Ocorrências/Ambientes Atingidos]]),0)</f>
        <v>0</v>
      </c>
      <c r="BE175" s="83" t="str">
        <f t="shared" si="66"/>
        <v/>
      </c>
      <c r="BF175" s="82">
        <f>IFERROR(FIND("Lago",consulta_completa__11[[#This Row],[13 - Ocorrências/Ambientes Atingidos]]),0)</f>
        <v>0</v>
      </c>
      <c r="BG175" s="83" t="str">
        <f t="shared" si="67"/>
        <v/>
      </c>
      <c r="BH175" s="82">
        <f>IFERROR(FIND("Mar",consulta_completa__11[[#This Row],[13 - Ocorrências/Ambientes Atingidos]]),0)</f>
        <v>1</v>
      </c>
      <c r="BI175" s="83" t="str">
        <f t="shared" si="68"/>
        <v>X</v>
      </c>
      <c r="BJ175" s="82">
        <f>IFERROR(FIND("Praia",consulta_completa__11[[#This Row],[13 - Ocorrências/Ambientes Atingidos]]),0)</f>
        <v>0</v>
      </c>
      <c r="BK175" s="83" t="str">
        <f t="shared" si="69"/>
        <v/>
      </c>
      <c r="BL175" s="82">
        <f>IFERROR(FIND("Solo",consulta_completa__11[[#This Row],[13 - Ocorrências/Ambientes Atingidos]]),0)</f>
        <v>0</v>
      </c>
      <c r="BM175" s="83" t="str">
        <f t="shared" si="70"/>
        <v/>
      </c>
      <c r="BN175" s="82">
        <f>IFERROR(FIND("Águas subterrâneas",consulta_completa__11[[#This Row],[13 - Ocorrências/Ambientes Atingidos]]),0)</f>
        <v>0</v>
      </c>
      <c r="BO175" s="83" t="str">
        <f t="shared" si="71"/>
        <v/>
      </c>
      <c r="BP175" s="82">
        <f>IFERROR(FIND("Atmosfera",consulta_completa__11[[#This Row],[13 - Ocorrências/Ambientes Atingidos]]),0)</f>
        <v>0</v>
      </c>
      <c r="BQ175" s="83" t="str">
        <f t="shared" si="72"/>
        <v/>
      </c>
      <c r="BR175" s="82">
        <f>IFERROR(FIND("Flora",consulta_completa__11[[#This Row],[13 - Ocorrências/Ambientes Atingidos]]),0)</f>
        <v>0</v>
      </c>
      <c r="BS175" s="83" t="str">
        <f t="shared" si="73"/>
        <v/>
      </c>
      <c r="BT175" s="82">
        <f>IFERROR(FIND("Fauna",consulta_completa__11[[#This Row],[13 - Ocorrências/Ambientes Atingidos]]),0)</f>
        <v>0</v>
      </c>
      <c r="BU175" s="83" t="str">
        <f t="shared" si="74"/>
        <v/>
      </c>
      <c r="BV175" s="82">
        <f>IFERROR(FIND("UC federal",consulta_completa__11[[#This Row],[13 - Ocorrências/Ambientes Atingidos]]),0)</f>
        <v>0</v>
      </c>
      <c r="BW175" s="83" t="str">
        <f t="shared" si="75"/>
        <v/>
      </c>
      <c r="BX175" s="82">
        <f>IFERROR(FIND("UC estadual/municipal",consulta_completa__11[[#This Row],[13 - Ocorrências/Ambientes Atingidos]]),0)</f>
        <v>0</v>
      </c>
      <c r="BY175" s="83" t="str">
        <f t="shared" si="76"/>
        <v/>
      </c>
      <c r="BZ175" s="82">
        <f>IFERROR(FIND("Outro(s)",consulta_completa__11[[#This Row],[13 - Ocorrências/Ambientes Atingidos]]),0)</f>
        <v>0</v>
      </c>
      <c r="CA175" s="83" t="str">
        <f t="shared" si="77"/>
        <v/>
      </c>
      <c r="CB175" s="82">
        <f>IFERROR(FIND("Sem dano",consulta_completa__11[[#This Row],[13 - Ocorrências/Ambientes Atingidos]]),0)</f>
        <v>0</v>
      </c>
      <c r="CC175" s="83" t="str">
        <f t="shared" si="78"/>
        <v/>
      </c>
      <c r="CD175" s="82" t="str">
        <f>IF(consulta_completa__11[[#This Row],[13 - Ocorrências/Ambientes Atingidos]]="","X","")</f>
        <v/>
      </c>
      <c r="CE175" s="84">
        <f>IFERROR(FIND("IBAMA",consulta_completa__11[[#This Row],[14 - Inst. Atuando no Local]]),0)</f>
        <v>0</v>
      </c>
      <c r="CF175" s="84" t="str">
        <f t="shared" si="79"/>
        <v/>
      </c>
      <c r="CG175" s="84">
        <f>IFERROR(FIND("OEMA",consulta_completa__11[[#This Row],[14 - Inst. Atuando no Local]]),0)</f>
        <v>0</v>
      </c>
      <c r="CH175" s="84" t="str">
        <f t="shared" si="80"/>
        <v/>
      </c>
      <c r="CI175" s="84">
        <f>IFERROR(FIND("DEFESA CIVIL",consulta_completa__11[[#This Row],[14 - Inst. Atuando no Local]]),0)</f>
        <v>0</v>
      </c>
      <c r="CJ175" s="84" t="str">
        <f t="shared" si="81"/>
        <v/>
      </c>
      <c r="CK175" s="84">
        <f>IFERROR(FIND("CORPO DE BOMBEIROS",consulta_completa__11[[#This Row],[14 - Inst. Atuando no Local]]),0)</f>
        <v>0</v>
      </c>
      <c r="CL175" s="84" t="str">
        <f t="shared" si="82"/>
        <v/>
      </c>
      <c r="CM175" s="84">
        <f>IFERROR(FIND("POLÍCIA RODOVIÁRIA",consulta_completa__11[[#This Row],[14 - Inst. Atuando no Local]]),0)</f>
        <v>0</v>
      </c>
      <c r="CN175" s="84" t="str">
        <f t="shared" si="83"/>
        <v/>
      </c>
      <c r="CO175" s="84">
        <f>IFERROR(FIND("POLÍCIA MILITAR",consulta_completa__11[[#This Row],[14 - Inst. Atuando no Local]]),0)</f>
        <v>0</v>
      </c>
      <c r="CP175" s="84" t="str">
        <f t="shared" si="84"/>
        <v/>
      </c>
      <c r="CQ175" s="84">
        <f>IFERROR(FIND("POLÍCIA CIVIL",consulta_completa__11[[#This Row],[14 - Inst. Atuando no Local]]),0)</f>
        <v>0</v>
      </c>
      <c r="CR175" s="84" t="str">
        <f t="shared" si="85"/>
        <v/>
      </c>
      <c r="CS175" s="84">
        <f>IFERROR(FIND("MARINHA DO BRASIL",consulta_completa__11[[#This Row],[14 - Inst. Atuando no Local]]),0)</f>
        <v>0</v>
      </c>
      <c r="CT175" s="84" t="str">
        <f t="shared" si="86"/>
        <v/>
      </c>
      <c r="CU175" s="84">
        <f>IFERROR(FIND("EMPRESA ESPECIALIZADA EM ATENDIMENTO",consulta_completa__11[[#This Row],[14 - Inst. Atuando no Local]]),0)</f>
        <v>0</v>
      </c>
      <c r="CV175" s="84" t="str">
        <f t="shared" si="87"/>
        <v/>
      </c>
      <c r="CW175" s="84">
        <f>IFERROR(FIND("IBAMA",consulta_completa__11[[#This Row],[14 - Inst. Atuando no Local]]),0)</f>
        <v>0</v>
      </c>
      <c r="CX175" s="84" t="str">
        <f t="shared" si="88"/>
        <v/>
      </c>
      <c r="CY175" s="84" t="str">
        <f>IF(consulta_completa__11[[#This Row],[14 - Inst. Atuando no Local]]="","X","")</f>
        <v/>
      </c>
      <c r="CZ175" s="84">
        <f>IFERROR(FIND("OUTRA (S)",consulta_completa__11[[#This Row],[14 - Inst. Atuando no Local]]),0)</f>
        <v>0</v>
      </c>
      <c r="DA175" s="84" t="str">
        <f t="shared" si="89"/>
        <v/>
      </c>
      <c r="DB175" s="35" t="str">
        <f t="shared" si="90"/>
        <v>Sim</v>
      </c>
      <c r="DC175" s="35" t="str">
        <f t="shared" si="91"/>
        <v>Não</v>
      </c>
      <c r="DD175" s="35" t="str">
        <f t="shared" si="92"/>
        <v>Sim</v>
      </c>
      <c r="DE175" s="87" t="str">
        <f t="shared" si="63"/>
        <v>Sem informação</v>
      </c>
    </row>
    <row r="176" spans="1:109">
      <c r="A176" s="14">
        <v>202531554004</v>
      </c>
      <c r="B176" s="1">
        <v>45730</v>
      </c>
      <c r="C176" t="s">
        <v>109</v>
      </c>
      <c r="D176" t="s">
        <v>161</v>
      </c>
      <c r="E176" t="s">
        <v>111</v>
      </c>
      <c r="F176" t="s">
        <v>112</v>
      </c>
      <c r="G176" t="s">
        <v>113</v>
      </c>
      <c r="H176" t="s">
        <v>114</v>
      </c>
      <c r="I176" t="s">
        <v>114</v>
      </c>
      <c r="J176" t="s">
        <v>1399</v>
      </c>
      <c r="K176" t="s">
        <v>531</v>
      </c>
      <c r="L176" t="s">
        <v>117</v>
      </c>
      <c r="M176" t="s">
        <v>118</v>
      </c>
      <c r="N176" t="s">
        <v>119</v>
      </c>
      <c r="O176" t="s">
        <v>239</v>
      </c>
      <c r="P176" t="s">
        <v>200</v>
      </c>
      <c r="Q176" t="s">
        <v>143</v>
      </c>
      <c r="R176" t="s">
        <v>123</v>
      </c>
      <c r="S176" t="s">
        <v>124</v>
      </c>
      <c r="T176" t="s">
        <v>1631</v>
      </c>
      <c r="U176" t="s">
        <v>1948</v>
      </c>
      <c r="V176" t="s">
        <v>1949</v>
      </c>
      <c r="Z176" t="s">
        <v>1950</v>
      </c>
      <c r="AA176" t="s">
        <v>567</v>
      </c>
      <c r="AB176" t="s">
        <v>206</v>
      </c>
      <c r="AC176" t="s">
        <v>130</v>
      </c>
      <c r="AD176">
        <v>1</v>
      </c>
      <c r="AE176" t="s">
        <v>568</v>
      </c>
      <c r="AF176" t="s">
        <v>113</v>
      </c>
      <c r="AG176" t="s">
        <v>113</v>
      </c>
      <c r="AH176" t="s">
        <v>131</v>
      </c>
      <c r="AI176" t="s">
        <v>132</v>
      </c>
      <c r="AJ176" t="s">
        <v>131</v>
      </c>
      <c r="AK176" t="s">
        <v>1951</v>
      </c>
      <c r="AL176" t="s">
        <v>1952</v>
      </c>
      <c r="AM176" t="s">
        <v>135</v>
      </c>
      <c r="AN176" t="s">
        <v>206</v>
      </c>
      <c r="AO176" t="s">
        <v>113</v>
      </c>
      <c r="AP176">
        <v>2732951305</v>
      </c>
      <c r="AQ176" t="s">
        <v>136</v>
      </c>
      <c r="AR176" t="s">
        <v>113</v>
      </c>
      <c r="AS176" t="s">
        <v>113</v>
      </c>
      <c r="AT176" t="s">
        <v>113</v>
      </c>
      <c r="AU176" t="s">
        <v>113</v>
      </c>
      <c r="AW176" t="s">
        <v>113</v>
      </c>
      <c r="AX176" s="82">
        <f>IFERROR(FIND("Óbitos/feridos",consulta_completa__11[[#This Row],[13 - Ocorrências/Ambientes Atingidos]]),0)</f>
        <v>0</v>
      </c>
      <c r="AY176" s="83" t="str">
        <f t="shared" si="64"/>
        <v/>
      </c>
      <c r="AZ176" s="82">
        <f>IFERROR(FIND("População afetada/evacuada",consulta_completa__11[[#This Row],[13 - Ocorrências/Ambientes Atingidos]]),0)</f>
        <v>0</v>
      </c>
      <c r="BA176" s="82" t="str">
        <f t="shared" si="65"/>
        <v/>
      </c>
      <c r="BB176" s="82">
        <f>IFERROR(FIND("Suspensão de abastecimento de água",consulta_completa__11[[#This Row],[13 - Ocorrências/Ambientes Atingidos]]),0)</f>
        <v>0</v>
      </c>
      <c r="BC176" s="83" t="str">
        <f t="shared" si="93"/>
        <v/>
      </c>
      <c r="BD176" s="82">
        <f>IFERROR(FIND("Rio/córrego",consulta_completa__11[[#This Row],[13 - Ocorrências/Ambientes Atingidos]]),0)</f>
        <v>0</v>
      </c>
      <c r="BE176" s="83" t="str">
        <f t="shared" si="66"/>
        <v/>
      </c>
      <c r="BF176" s="82">
        <f>IFERROR(FIND("Lago",consulta_completa__11[[#This Row],[13 - Ocorrências/Ambientes Atingidos]]),0)</f>
        <v>0</v>
      </c>
      <c r="BG176" s="83" t="str">
        <f t="shared" si="67"/>
        <v/>
      </c>
      <c r="BH176" s="82">
        <f>IFERROR(FIND("Mar",consulta_completa__11[[#This Row],[13 - Ocorrências/Ambientes Atingidos]]),0)</f>
        <v>1</v>
      </c>
      <c r="BI176" s="83" t="str">
        <f t="shared" si="68"/>
        <v>X</v>
      </c>
      <c r="BJ176" s="82">
        <f>IFERROR(FIND("Praia",consulta_completa__11[[#This Row],[13 - Ocorrências/Ambientes Atingidos]]),0)</f>
        <v>0</v>
      </c>
      <c r="BK176" s="83" t="str">
        <f t="shared" si="69"/>
        <v/>
      </c>
      <c r="BL176" s="82">
        <f>IFERROR(FIND("Solo",consulta_completa__11[[#This Row],[13 - Ocorrências/Ambientes Atingidos]]),0)</f>
        <v>0</v>
      </c>
      <c r="BM176" s="83" t="str">
        <f t="shared" si="70"/>
        <v/>
      </c>
      <c r="BN176" s="82">
        <f>IFERROR(FIND("Águas subterrâneas",consulta_completa__11[[#This Row],[13 - Ocorrências/Ambientes Atingidos]]),0)</f>
        <v>0</v>
      </c>
      <c r="BO176" s="83" t="str">
        <f t="shared" si="71"/>
        <v/>
      </c>
      <c r="BP176" s="82">
        <f>IFERROR(FIND("Atmosfera",consulta_completa__11[[#This Row],[13 - Ocorrências/Ambientes Atingidos]]),0)</f>
        <v>0</v>
      </c>
      <c r="BQ176" s="83" t="str">
        <f t="shared" si="72"/>
        <v/>
      </c>
      <c r="BR176" s="82">
        <f>IFERROR(FIND("Flora",consulta_completa__11[[#This Row],[13 - Ocorrências/Ambientes Atingidos]]),0)</f>
        <v>0</v>
      </c>
      <c r="BS176" s="83" t="str">
        <f t="shared" si="73"/>
        <v/>
      </c>
      <c r="BT176" s="82">
        <f>IFERROR(FIND("Fauna",consulta_completa__11[[#This Row],[13 - Ocorrências/Ambientes Atingidos]]),0)</f>
        <v>0</v>
      </c>
      <c r="BU176" s="83" t="str">
        <f t="shared" si="74"/>
        <v/>
      </c>
      <c r="BV176" s="82">
        <f>IFERROR(FIND("UC federal",consulta_completa__11[[#This Row],[13 - Ocorrências/Ambientes Atingidos]]),0)</f>
        <v>0</v>
      </c>
      <c r="BW176" s="83" t="str">
        <f t="shared" si="75"/>
        <v/>
      </c>
      <c r="BX176" s="82">
        <f>IFERROR(FIND("UC estadual/municipal",consulta_completa__11[[#This Row],[13 - Ocorrências/Ambientes Atingidos]]),0)</f>
        <v>0</v>
      </c>
      <c r="BY176" s="83" t="str">
        <f t="shared" si="76"/>
        <v/>
      </c>
      <c r="BZ176" s="82">
        <f>IFERROR(FIND("Outro(s)",consulta_completa__11[[#This Row],[13 - Ocorrências/Ambientes Atingidos]]),0)</f>
        <v>0</v>
      </c>
      <c r="CA176" s="83" t="str">
        <f t="shared" si="77"/>
        <v/>
      </c>
      <c r="CB176" s="82">
        <f>IFERROR(FIND("Sem dano",consulta_completa__11[[#This Row],[13 - Ocorrências/Ambientes Atingidos]]),0)</f>
        <v>0</v>
      </c>
      <c r="CC176" s="83" t="str">
        <f t="shared" si="78"/>
        <v/>
      </c>
      <c r="CD176" s="82" t="str">
        <f>IF(consulta_completa__11[[#This Row],[13 - Ocorrências/Ambientes Atingidos]]="","X","")</f>
        <v/>
      </c>
      <c r="CE176" s="84">
        <f>IFERROR(FIND("IBAMA",consulta_completa__11[[#This Row],[14 - Inst. Atuando no Local]]),0)</f>
        <v>0</v>
      </c>
      <c r="CF176" s="84" t="str">
        <f t="shared" si="79"/>
        <v/>
      </c>
      <c r="CG176" s="84">
        <f>IFERROR(FIND("OEMA",consulta_completa__11[[#This Row],[14 - Inst. Atuando no Local]]),0)</f>
        <v>0</v>
      </c>
      <c r="CH176" s="84" t="str">
        <f t="shared" si="80"/>
        <v/>
      </c>
      <c r="CI176" s="84">
        <f>IFERROR(FIND("DEFESA CIVIL",consulta_completa__11[[#This Row],[14 - Inst. Atuando no Local]]),0)</f>
        <v>0</v>
      </c>
      <c r="CJ176" s="84" t="str">
        <f t="shared" si="81"/>
        <v/>
      </c>
      <c r="CK176" s="84">
        <f>IFERROR(FIND("CORPO DE BOMBEIROS",consulta_completa__11[[#This Row],[14 - Inst. Atuando no Local]]),0)</f>
        <v>0</v>
      </c>
      <c r="CL176" s="84" t="str">
        <f t="shared" si="82"/>
        <v/>
      </c>
      <c r="CM176" s="84">
        <f>IFERROR(FIND("POLÍCIA RODOVIÁRIA",consulta_completa__11[[#This Row],[14 - Inst. Atuando no Local]]),0)</f>
        <v>0</v>
      </c>
      <c r="CN176" s="84" t="str">
        <f t="shared" si="83"/>
        <v/>
      </c>
      <c r="CO176" s="84">
        <f>IFERROR(FIND("POLÍCIA MILITAR",consulta_completa__11[[#This Row],[14 - Inst. Atuando no Local]]),0)</f>
        <v>0</v>
      </c>
      <c r="CP176" s="84" t="str">
        <f t="shared" si="84"/>
        <v/>
      </c>
      <c r="CQ176" s="84">
        <f>IFERROR(FIND("POLÍCIA CIVIL",consulta_completa__11[[#This Row],[14 - Inst. Atuando no Local]]),0)</f>
        <v>0</v>
      </c>
      <c r="CR176" s="84" t="str">
        <f t="shared" si="85"/>
        <v/>
      </c>
      <c r="CS176" s="84">
        <f>IFERROR(FIND("MARINHA DO BRASIL",consulta_completa__11[[#This Row],[14 - Inst. Atuando no Local]]),0)</f>
        <v>0</v>
      </c>
      <c r="CT176" s="84" t="str">
        <f t="shared" si="86"/>
        <v/>
      </c>
      <c r="CU176" s="84">
        <f>IFERROR(FIND("EMPRESA ESPECIALIZADA EM ATENDIMENTO",consulta_completa__11[[#This Row],[14 - Inst. Atuando no Local]]),0)</f>
        <v>0</v>
      </c>
      <c r="CV176" s="84" t="str">
        <f t="shared" si="87"/>
        <v/>
      </c>
      <c r="CW176" s="84">
        <f>IFERROR(FIND("IBAMA",consulta_completa__11[[#This Row],[14 - Inst. Atuando no Local]]),0)</f>
        <v>0</v>
      </c>
      <c r="CX176" s="84" t="str">
        <f t="shared" si="88"/>
        <v/>
      </c>
      <c r="CY176" s="84" t="str">
        <f>IF(consulta_completa__11[[#This Row],[14 - Inst. Atuando no Local]]="","X","")</f>
        <v/>
      </c>
      <c r="CZ176" s="84">
        <f>IFERROR(FIND("OUTRA (S)",consulta_completa__11[[#This Row],[14 - Inst. Atuando no Local]]),0)</f>
        <v>0</v>
      </c>
      <c r="DA176" s="84" t="str">
        <f t="shared" si="89"/>
        <v/>
      </c>
      <c r="DB176" s="35" t="str">
        <f t="shared" si="90"/>
        <v>Sim</v>
      </c>
      <c r="DC176" s="35" t="str">
        <f t="shared" si="91"/>
        <v>Não</v>
      </c>
      <c r="DD176" s="35" t="str">
        <f t="shared" si="92"/>
        <v>Sim</v>
      </c>
      <c r="DE176" s="87" t="str">
        <f t="shared" si="63"/>
        <v>Federal</v>
      </c>
    </row>
    <row r="177" spans="1:109">
      <c r="A177" s="14">
        <v>202531757614</v>
      </c>
      <c r="B177" s="1">
        <v>45730</v>
      </c>
      <c r="C177" t="s">
        <v>608</v>
      </c>
      <c r="D177" t="s">
        <v>609</v>
      </c>
      <c r="E177" t="s">
        <v>139</v>
      </c>
      <c r="F177" t="s">
        <v>112</v>
      </c>
      <c r="G177" t="s">
        <v>113</v>
      </c>
      <c r="H177" t="s">
        <v>114</v>
      </c>
      <c r="I177" t="s">
        <v>114</v>
      </c>
      <c r="J177" t="s">
        <v>441</v>
      </c>
      <c r="K177" t="s">
        <v>1953</v>
      </c>
      <c r="L177" t="s">
        <v>117</v>
      </c>
      <c r="M177" t="s">
        <v>140</v>
      </c>
      <c r="N177" t="s">
        <v>141</v>
      </c>
      <c r="O177" t="s">
        <v>239</v>
      </c>
      <c r="P177" t="s">
        <v>200</v>
      </c>
      <c r="Q177" t="s">
        <v>143</v>
      </c>
      <c r="R177" t="s">
        <v>123</v>
      </c>
      <c r="S177" t="s">
        <v>113</v>
      </c>
      <c r="T177" t="s">
        <v>1954</v>
      </c>
      <c r="U177" t="s">
        <v>145</v>
      </c>
      <c r="V177" t="s">
        <v>1955</v>
      </c>
      <c r="Y177" t="b">
        <v>1</v>
      </c>
      <c r="Z177" t="s">
        <v>585</v>
      </c>
      <c r="AA177" t="s">
        <v>113</v>
      </c>
      <c r="AB177" t="s">
        <v>613</v>
      </c>
      <c r="AC177" t="s">
        <v>113</v>
      </c>
      <c r="AD177">
        <v>2</v>
      </c>
      <c r="AE177" t="s">
        <v>113</v>
      </c>
      <c r="AF177" t="s">
        <v>614</v>
      </c>
      <c r="AG177" t="s">
        <v>615</v>
      </c>
      <c r="AH177" t="s">
        <v>131</v>
      </c>
      <c r="AI177" t="s">
        <v>131</v>
      </c>
      <c r="AJ177" t="s">
        <v>131</v>
      </c>
      <c r="AK177" t="s">
        <v>1956</v>
      </c>
      <c r="AL177" t="s">
        <v>1957</v>
      </c>
      <c r="AM177" t="s">
        <v>153</v>
      </c>
      <c r="AN177" t="s">
        <v>154</v>
      </c>
      <c r="AO177" t="s">
        <v>155</v>
      </c>
      <c r="AP177">
        <v>6133161070</v>
      </c>
      <c r="AQ177" t="s">
        <v>156</v>
      </c>
      <c r="AR177" t="s">
        <v>113</v>
      </c>
      <c r="AS177" t="s">
        <v>113</v>
      </c>
      <c r="AT177" t="s">
        <v>795</v>
      </c>
      <c r="AU177" t="s">
        <v>592</v>
      </c>
      <c r="AV177">
        <v>260000000</v>
      </c>
      <c r="AW177" t="s">
        <v>159</v>
      </c>
      <c r="AX177" s="82">
        <f>IFERROR(FIND("Óbitos/feridos",consulta_completa__11[[#This Row],[13 - Ocorrências/Ambientes Atingidos]]),0)</f>
        <v>0</v>
      </c>
      <c r="AY177" s="83" t="str">
        <f t="shared" si="64"/>
        <v/>
      </c>
      <c r="AZ177" s="82">
        <f>IFERROR(FIND("População afetada/evacuada",consulta_completa__11[[#This Row],[13 - Ocorrências/Ambientes Atingidos]]),0)</f>
        <v>0</v>
      </c>
      <c r="BA177" s="82" t="str">
        <f t="shared" si="65"/>
        <v/>
      </c>
      <c r="BB177" s="82">
        <f>IFERROR(FIND("Suspensão de abastecimento de água",consulta_completa__11[[#This Row],[13 - Ocorrências/Ambientes Atingidos]]),0)</f>
        <v>0</v>
      </c>
      <c r="BC177" s="83" t="str">
        <f t="shared" si="93"/>
        <v/>
      </c>
      <c r="BD177" s="82">
        <f>IFERROR(FIND("Rio/córrego",consulta_completa__11[[#This Row],[13 - Ocorrências/Ambientes Atingidos]]),0)</f>
        <v>0</v>
      </c>
      <c r="BE177" s="83" t="str">
        <f t="shared" si="66"/>
        <v/>
      </c>
      <c r="BF177" s="82">
        <f>IFERROR(FIND("Lago",consulta_completa__11[[#This Row],[13 - Ocorrências/Ambientes Atingidos]]),0)</f>
        <v>0</v>
      </c>
      <c r="BG177" s="83" t="str">
        <f t="shared" si="67"/>
        <v/>
      </c>
      <c r="BH177" s="82">
        <f>IFERROR(FIND("Mar",consulta_completa__11[[#This Row],[13 - Ocorrências/Ambientes Atingidos]]),0)</f>
        <v>0</v>
      </c>
      <c r="BI177" s="83" t="str">
        <f t="shared" si="68"/>
        <v/>
      </c>
      <c r="BJ177" s="82">
        <f>IFERROR(FIND("Praia",consulta_completa__11[[#This Row],[13 - Ocorrências/Ambientes Atingidos]]),0)</f>
        <v>0</v>
      </c>
      <c r="BK177" s="83" t="str">
        <f t="shared" si="69"/>
        <v/>
      </c>
      <c r="BL177" s="82">
        <f>IFERROR(FIND("Solo",consulta_completa__11[[#This Row],[13 - Ocorrências/Ambientes Atingidos]]),0)</f>
        <v>1</v>
      </c>
      <c r="BM177" s="83" t="str">
        <f t="shared" si="70"/>
        <v>X</v>
      </c>
      <c r="BN177" s="82">
        <f>IFERROR(FIND("Águas subterrâneas",consulta_completa__11[[#This Row],[13 - Ocorrências/Ambientes Atingidos]]),0)</f>
        <v>0</v>
      </c>
      <c r="BO177" s="83" t="str">
        <f t="shared" si="71"/>
        <v/>
      </c>
      <c r="BP177" s="82">
        <f>IFERROR(FIND("Atmosfera",consulta_completa__11[[#This Row],[13 - Ocorrências/Ambientes Atingidos]]),0)</f>
        <v>0</v>
      </c>
      <c r="BQ177" s="83" t="str">
        <f t="shared" si="72"/>
        <v/>
      </c>
      <c r="BR177" s="82">
        <f>IFERROR(FIND("Flora",consulta_completa__11[[#This Row],[13 - Ocorrências/Ambientes Atingidos]]),0)</f>
        <v>0</v>
      </c>
      <c r="BS177" s="83" t="str">
        <f t="shared" si="73"/>
        <v/>
      </c>
      <c r="BT177" s="82">
        <f>IFERROR(FIND("Fauna",consulta_completa__11[[#This Row],[13 - Ocorrências/Ambientes Atingidos]]),0)</f>
        <v>0</v>
      </c>
      <c r="BU177" s="83" t="str">
        <f t="shared" si="74"/>
        <v/>
      </c>
      <c r="BV177" s="82">
        <f>IFERROR(FIND("UC federal",consulta_completa__11[[#This Row],[13 - Ocorrências/Ambientes Atingidos]]),0)</f>
        <v>0</v>
      </c>
      <c r="BW177" s="83" t="str">
        <f t="shared" si="75"/>
        <v/>
      </c>
      <c r="BX177" s="82">
        <f>IFERROR(FIND("UC estadual/municipal",consulta_completa__11[[#This Row],[13 - Ocorrências/Ambientes Atingidos]]),0)</f>
        <v>0</v>
      </c>
      <c r="BY177" s="83" t="str">
        <f t="shared" si="76"/>
        <v/>
      </c>
      <c r="BZ177" s="82">
        <f>IFERROR(FIND("Outro(s)",consulta_completa__11[[#This Row],[13 - Ocorrências/Ambientes Atingidos]]),0)</f>
        <v>0</v>
      </c>
      <c r="CA177" s="83" t="str">
        <f t="shared" si="77"/>
        <v/>
      </c>
      <c r="CB177" s="82">
        <f>IFERROR(FIND("Sem dano",consulta_completa__11[[#This Row],[13 - Ocorrências/Ambientes Atingidos]]),0)</f>
        <v>0</v>
      </c>
      <c r="CC177" s="83" t="str">
        <f t="shared" si="78"/>
        <v/>
      </c>
      <c r="CD177" s="82" t="str">
        <f>IF(consulta_completa__11[[#This Row],[13 - Ocorrências/Ambientes Atingidos]]="","X","")</f>
        <v/>
      </c>
      <c r="CE177" s="84">
        <f>IFERROR(FIND("IBAMA",consulta_completa__11[[#This Row],[14 - Inst. Atuando no Local]]),0)</f>
        <v>0</v>
      </c>
      <c r="CF177" s="84" t="str">
        <f t="shared" si="79"/>
        <v/>
      </c>
      <c r="CG177" s="84">
        <f>IFERROR(FIND("OEMA",consulta_completa__11[[#This Row],[14 - Inst. Atuando no Local]]),0)</f>
        <v>0</v>
      </c>
      <c r="CH177" s="84" t="str">
        <f t="shared" si="80"/>
        <v/>
      </c>
      <c r="CI177" s="84">
        <f>IFERROR(FIND("DEFESA CIVIL",consulta_completa__11[[#This Row],[14 - Inst. Atuando no Local]]),0)</f>
        <v>0</v>
      </c>
      <c r="CJ177" s="84" t="str">
        <f t="shared" si="81"/>
        <v/>
      </c>
      <c r="CK177" s="84">
        <f>IFERROR(FIND("CORPO DE BOMBEIROS",consulta_completa__11[[#This Row],[14 - Inst. Atuando no Local]]),0)</f>
        <v>0</v>
      </c>
      <c r="CL177" s="84" t="str">
        <f t="shared" si="82"/>
        <v/>
      </c>
      <c r="CM177" s="84">
        <f>IFERROR(FIND("POLÍCIA RODOVIÁRIA",consulta_completa__11[[#This Row],[14 - Inst. Atuando no Local]]),0)</f>
        <v>0</v>
      </c>
      <c r="CN177" s="84" t="str">
        <f t="shared" si="83"/>
        <v/>
      </c>
      <c r="CO177" s="84">
        <f>IFERROR(FIND("POLÍCIA MILITAR",consulta_completa__11[[#This Row],[14 - Inst. Atuando no Local]]),0)</f>
        <v>0</v>
      </c>
      <c r="CP177" s="84" t="str">
        <f t="shared" si="84"/>
        <v/>
      </c>
      <c r="CQ177" s="84">
        <f>IFERROR(FIND("POLÍCIA CIVIL",consulta_completa__11[[#This Row],[14 - Inst. Atuando no Local]]),0)</f>
        <v>0</v>
      </c>
      <c r="CR177" s="84" t="str">
        <f t="shared" si="85"/>
        <v/>
      </c>
      <c r="CS177" s="84">
        <f>IFERROR(FIND("MARINHA DO BRASIL",consulta_completa__11[[#This Row],[14 - Inst. Atuando no Local]]),0)</f>
        <v>0</v>
      </c>
      <c r="CT177" s="84" t="str">
        <f t="shared" si="86"/>
        <v/>
      </c>
      <c r="CU177" s="84">
        <f>IFERROR(FIND("EMPRESA ESPECIALIZADA EM ATENDIMENTO",consulta_completa__11[[#This Row],[14 - Inst. Atuando no Local]]),0)</f>
        <v>0</v>
      </c>
      <c r="CV177" s="84" t="str">
        <f t="shared" si="87"/>
        <v/>
      </c>
      <c r="CW177" s="84">
        <f>IFERROR(FIND("IBAMA",consulta_completa__11[[#This Row],[14 - Inst. Atuando no Local]]),0)</f>
        <v>0</v>
      </c>
      <c r="CX177" s="84" t="str">
        <f t="shared" si="88"/>
        <v/>
      </c>
      <c r="CY177" s="84" t="str">
        <f>IF(consulta_completa__11[[#This Row],[14 - Inst. Atuando no Local]]="","X","")</f>
        <v/>
      </c>
      <c r="CZ177" s="84">
        <f>IFERROR(FIND("OUTRA (S)",consulta_completa__11[[#This Row],[14 - Inst. Atuando no Local]]),0)</f>
        <v>0</v>
      </c>
      <c r="DA177" s="84" t="str">
        <f t="shared" si="89"/>
        <v/>
      </c>
      <c r="DB177" s="35" t="str">
        <f t="shared" si="90"/>
        <v>Sim</v>
      </c>
      <c r="DC177" s="35" t="str">
        <f t="shared" si="91"/>
        <v>Não</v>
      </c>
      <c r="DD177" s="35" t="str">
        <f t="shared" si="92"/>
        <v>Sim</v>
      </c>
      <c r="DE177" s="87" t="str">
        <f t="shared" si="63"/>
        <v>Estadual</v>
      </c>
    </row>
    <row r="178" spans="1:109">
      <c r="A178" s="14">
        <v>202531579229</v>
      </c>
      <c r="B178" s="1">
        <v>45731</v>
      </c>
      <c r="C178" t="s">
        <v>109</v>
      </c>
      <c r="D178" t="s">
        <v>609</v>
      </c>
      <c r="E178" t="s">
        <v>111</v>
      </c>
      <c r="F178" t="s">
        <v>112</v>
      </c>
      <c r="G178" t="s">
        <v>113</v>
      </c>
      <c r="H178" t="s">
        <v>114</v>
      </c>
      <c r="I178" t="s">
        <v>114</v>
      </c>
      <c r="J178" t="s">
        <v>514</v>
      </c>
      <c r="K178" t="s">
        <v>1958</v>
      </c>
      <c r="L178" t="s">
        <v>117</v>
      </c>
      <c r="M178" t="s">
        <v>118</v>
      </c>
      <c r="N178" t="s">
        <v>119</v>
      </c>
      <c r="O178" t="s">
        <v>120</v>
      </c>
      <c r="P178" t="s">
        <v>229</v>
      </c>
      <c r="Q178" t="s">
        <v>122</v>
      </c>
      <c r="R178" t="s">
        <v>123</v>
      </c>
      <c r="S178" t="s">
        <v>1780</v>
      </c>
      <c r="T178" t="s">
        <v>1959</v>
      </c>
      <c r="U178" t="s">
        <v>1960</v>
      </c>
      <c r="V178" t="s">
        <v>1961</v>
      </c>
      <c r="Z178" t="s">
        <v>1962</v>
      </c>
      <c r="AA178" t="s">
        <v>410</v>
      </c>
      <c r="AB178" t="s">
        <v>206</v>
      </c>
      <c r="AC178" t="s">
        <v>1785</v>
      </c>
      <c r="AD178">
        <v>1</v>
      </c>
      <c r="AE178" t="s">
        <v>206</v>
      </c>
      <c r="AF178" t="s">
        <v>113</v>
      </c>
      <c r="AG178" t="s">
        <v>113</v>
      </c>
      <c r="AH178" t="s">
        <v>131</v>
      </c>
      <c r="AI178" t="s">
        <v>132</v>
      </c>
      <c r="AJ178" t="s">
        <v>131</v>
      </c>
      <c r="AK178" t="s">
        <v>1963</v>
      </c>
      <c r="AL178" t="s">
        <v>1964</v>
      </c>
      <c r="AM178" t="s">
        <v>1788</v>
      </c>
      <c r="AN178" t="s">
        <v>113</v>
      </c>
      <c r="AO178" t="s">
        <v>113</v>
      </c>
      <c r="AQ178" t="s">
        <v>1789</v>
      </c>
      <c r="AR178" t="s">
        <v>113</v>
      </c>
      <c r="AS178" t="s">
        <v>113</v>
      </c>
      <c r="AT178" t="s">
        <v>113</v>
      </c>
      <c r="AU178" t="s">
        <v>113</v>
      </c>
      <c r="AW178" t="s">
        <v>113</v>
      </c>
      <c r="AX178" s="82">
        <f>IFERROR(FIND("Óbitos/feridos",consulta_completa__11[[#This Row],[13 - Ocorrências/Ambientes Atingidos]]),0)</f>
        <v>0</v>
      </c>
      <c r="AY178" s="83" t="str">
        <f t="shared" si="64"/>
        <v/>
      </c>
      <c r="AZ178" s="82">
        <f>IFERROR(FIND("População afetada/evacuada",consulta_completa__11[[#This Row],[13 - Ocorrências/Ambientes Atingidos]]),0)</f>
        <v>0</v>
      </c>
      <c r="BA178" s="82" t="str">
        <f t="shared" si="65"/>
        <v/>
      </c>
      <c r="BB178" s="82">
        <f>IFERROR(FIND("Suspensão de abastecimento de água",consulta_completa__11[[#This Row],[13 - Ocorrências/Ambientes Atingidos]]),0)</f>
        <v>0</v>
      </c>
      <c r="BC178" s="83" t="str">
        <f t="shared" si="93"/>
        <v/>
      </c>
      <c r="BD178" s="82">
        <f>IFERROR(FIND("Rio/córrego",consulta_completa__11[[#This Row],[13 - Ocorrências/Ambientes Atingidos]]),0)</f>
        <v>0</v>
      </c>
      <c r="BE178" s="83" t="str">
        <f t="shared" si="66"/>
        <v/>
      </c>
      <c r="BF178" s="82">
        <f>IFERROR(FIND("Lago",consulta_completa__11[[#This Row],[13 - Ocorrências/Ambientes Atingidos]]),0)</f>
        <v>0</v>
      </c>
      <c r="BG178" s="83" t="str">
        <f t="shared" si="67"/>
        <v/>
      </c>
      <c r="BH178" s="82">
        <f>IFERROR(FIND("Mar",consulta_completa__11[[#This Row],[13 - Ocorrências/Ambientes Atingidos]]),0)</f>
        <v>1</v>
      </c>
      <c r="BI178" s="83" t="str">
        <f t="shared" si="68"/>
        <v>X</v>
      </c>
      <c r="BJ178" s="82">
        <f>IFERROR(FIND("Praia",consulta_completa__11[[#This Row],[13 - Ocorrências/Ambientes Atingidos]]),0)</f>
        <v>0</v>
      </c>
      <c r="BK178" s="83" t="str">
        <f t="shared" si="69"/>
        <v/>
      </c>
      <c r="BL178" s="82">
        <f>IFERROR(FIND("Solo",consulta_completa__11[[#This Row],[13 - Ocorrências/Ambientes Atingidos]]),0)</f>
        <v>0</v>
      </c>
      <c r="BM178" s="83" t="str">
        <f t="shared" si="70"/>
        <v/>
      </c>
      <c r="BN178" s="82">
        <f>IFERROR(FIND("Águas subterrâneas",consulta_completa__11[[#This Row],[13 - Ocorrências/Ambientes Atingidos]]),0)</f>
        <v>0</v>
      </c>
      <c r="BO178" s="83" t="str">
        <f t="shared" si="71"/>
        <v/>
      </c>
      <c r="BP178" s="82">
        <f>IFERROR(FIND("Atmosfera",consulta_completa__11[[#This Row],[13 - Ocorrências/Ambientes Atingidos]]),0)</f>
        <v>0</v>
      </c>
      <c r="BQ178" s="83" t="str">
        <f t="shared" si="72"/>
        <v/>
      </c>
      <c r="BR178" s="82">
        <f>IFERROR(FIND("Flora",consulta_completa__11[[#This Row],[13 - Ocorrências/Ambientes Atingidos]]),0)</f>
        <v>0</v>
      </c>
      <c r="BS178" s="83" t="str">
        <f t="shared" si="73"/>
        <v/>
      </c>
      <c r="BT178" s="82">
        <f>IFERROR(FIND("Fauna",consulta_completa__11[[#This Row],[13 - Ocorrências/Ambientes Atingidos]]),0)</f>
        <v>0</v>
      </c>
      <c r="BU178" s="83" t="str">
        <f t="shared" si="74"/>
        <v/>
      </c>
      <c r="BV178" s="82">
        <f>IFERROR(FIND("UC federal",consulta_completa__11[[#This Row],[13 - Ocorrências/Ambientes Atingidos]]),0)</f>
        <v>0</v>
      </c>
      <c r="BW178" s="83" t="str">
        <f t="shared" si="75"/>
        <v/>
      </c>
      <c r="BX178" s="82">
        <f>IFERROR(FIND("UC estadual/municipal",consulta_completa__11[[#This Row],[13 - Ocorrências/Ambientes Atingidos]]),0)</f>
        <v>0</v>
      </c>
      <c r="BY178" s="83" t="str">
        <f t="shared" si="76"/>
        <v/>
      </c>
      <c r="BZ178" s="82">
        <f>IFERROR(FIND("Outro(s)",consulta_completa__11[[#This Row],[13 - Ocorrências/Ambientes Atingidos]]),0)</f>
        <v>0</v>
      </c>
      <c r="CA178" s="83" t="str">
        <f t="shared" si="77"/>
        <v/>
      </c>
      <c r="CB178" s="82">
        <f>IFERROR(FIND("Sem dano",consulta_completa__11[[#This Row],[13 - Ocorrências/Ambientes Atingidos]]),0)</f>
        <v>0</v>
      </c>
      <c r="CC178" s="83" t="str">
        <f t="shared" si="78"/>
        <v/>
      </c>
      <c r="CD178" s="82" t="str">
        <f>IF(consulta_completa__11[[#This Row],[13 - Ocorrências/Ambientes Atingidos]]="","X","")</f>
        <v/>
      </c>
      <c r="CE178" s="84">
        <f>IFERROR(FIND("IBAMA",consulta_completa__11[[#This Row],[14 - Inst. Atuando no Local]]),0)</f>
        <v>0</v>
      </c>
      <c r="CF178" s="84" t="str">
        <f t="shared" si="79"/>
        <v/>
      </c>
      <c r="CG178" s="84">
        <f>IFERROR(FIND("OEMA",consulta_completa__11[[#This Row],[14 - Inst. Atuando no Local]]),0)</f>
        <v>0</v>
      </c>
      <c r="CH178" s="84" t="str">
        <f t="shared" si="80"/>
        <v/>
      </c>
      <c r="CI178" s="84">
        <f>IFERROR(FIND("DEFESA CIVIL",consulta_completa__11[[#This Row],[14 - Inst. Atuando no Local]]),0)</f>
        <v>0</v>
      </c>
      <c r="CJ178" s="84" t="str">
        <f t="shared" si="81"/>
        <v/>
      </c>
      <c r="CK178" s="84">
        <f>IFERROR(FIND("CORPO DE BOMBEIROS",consulta_completa__11[[#This Row],[14 - Inst. Atuando no Local]]),0)</f>
        <v>0</v>
      </c>
      <c r="CL178" s="84" t="str">
        <f t="shared" si="82"/>
        <v/>
      </c>
      <c r="CM178" s="84">
        <f>IFERROR(FIND("POLÍCIA RODOVIÁRIA",consulta_completa__11[[#This Row],[14 - Inst. Atuando no Local]]),0)</f>
        <v>0</v>
      </c>
      <c r="CN178" s="84" t="str">
        <f t="shared" si="83"/>
        <v/>
      </c>
      <c r="CO178" s="84">
        <f>IFERROR(FIND("POLÍCIA MILITAR",consulta_completa__11[[#This Row],[14 - Inst. Atuando no Local]]),0)</f>
        <v>0</v>
      </c>
      <c r="CP178" s="84" t="str">
        <f t="shared" si="84"/>
        <v/>
      </c>
      <c r="CQ178" s="84">
        <f>IFERROR(FIND("POLÍCIA CIVIL",consulta_completa__11[[#This Row],[14 - Inst. Atuando no Local]]),0)</f>
        <v>0</v>
      </c>
      <c r="CR178" s="84" t="str">
        <f t="shared" si="85"/>
        <v/>
      </c>
      <c r="CS178" s="84">
        <f>IFERROR(FIND("MARINHA DO BRASIL",consulta_completa__11[[#This Row],[14 - Inst. Atuando no Local]]),0)</f>
        <v>0</v>
      </c>
      <c r="CT178" s="84" t="str">
        <f t="shared" si="86"/>
        <v/>
      </c>
      <c r="CU178" s="84">
        <f>IFERROR(FIND("EMPRESA ESPECIALIZADA EM ATENDIMENTO",consulta_completa__11[[#This Row],[14 - Inst. Atuando no Local]]),0)</f>
        <v>0</v>
      </c>
      <c r="CV178" s="84" t="str">
        <f t="shared" si="87"/>
        <v/>
      </c>
      <c r="CW178" s="84">
        <f>IFERROR(FIND("IBAMA",consulta_completa__11[[#This Row],[14 - Inst. Atuando no Local]]),0)</f>
        <v>0</v>
      </c>
      <c r="CX178" s="84" t="str">
        <f t="shared" si="88"/>
        <v/>
      </c>
      <c r="CY178" s="84" t="str">
        <f>IF(consulta_completa__11[[#This Row],[14 - Inst. Atuando no Local]]="","X","")</f>
        <v/>
      </c>
      <c r="CZ178" s="84">
        <f>IFERROR(FIND("OUTRA (S)",consulta_completa__11[[#This Row],[14 - Inst. Atuando no Local]]),0)</f>
        <v>0</v>
      </c>
      <c r="DA178" s="84" t="str">
        <f t="shared" si="89"/>
        <v/>
      </c>
      <c r="DB178" s="35" t="str">
        <f t="shared" si="90"/>
        <v>Sim</v>
      </c>
      <c r="DC178" s="35" t="str">
        <f t="shared" si="91"/>
        <v>Não</v>
      </c>
      <c r="DD178" s="35" t="str">
        <f t="shared" si="92"/>
        <v>Sim</v>
      </c>
      <c r="DE178" s="87" t="str">
        <f t="shared" si="63"/>
        <v>Federal</v>
      </c>
    </row>
    <row r="179" spans="1:109">
      <c r="A179" s="14">
        <v>202531728824</v>
      </c>
      <c r="B179" s="1">
        <v>45731</v>
      </c>
      <c r="C179" t="s">
        <v>109</v>
      </c>
      <c r="D179" t="s">
        <v>110</v>
      </c>
      <c r="E179" t="s">
        <v>111</v>
      </c>
      <c r="F179" t="s">
        <v>112</v>
      </c>
      <c r="G179" t="s">
        <v>113</v>
      </c>
      <c r="H179" t="s">
        <v>114</v>
      </c>
      <c r="I179" t="s">
        <v>114</v>
      </c>
      <c r="J179" t="s">
        <v>255</v>
      </c>
      <c r="K179" t="s">
        <v>1965</v>
      </c>
      <c r="L179" t="s">
        <v>117</v>
      </c>
      <c r="M179" t="s">
        <v>140</v>
      </c>
      <c r="N179" t="s">
        <v>141</v>
      </c>
      <c r="O179" t="s">
        <v>239</v>
      </c>
      <c r="P179" t="s">
        <v>229</v>
      </c>
      <c r="Q179" t="s">
        <v>230</v>
      </c>
      <c r="R179" t="s">
        <v>123</v>
      </c>
      <c r="S179" t="s">
        <v>113</v>
      </c>
      <c r="T179" t="s">
        <v>1966</v>
      </c>
      <c r="U179" t="s">
        <v>346</v>
      </c>
      <c r="V179" t="s">
        <v>1967</v>
      </c>
      <c r="Z179" t="s">
        <v>1968</v>
      </c>
      <c r="AA179" t="s">
        <v>1969</v>
      </c>
      <c r="AB179" t="s">
        <v>724</v>
      </c>
      <c r="AC179" t="s">
        <v>725</v>
      </c>
      <c r="AD179">
        <v>2</v>
      </c>
      <c r="AE179" t="s">
        <v>1970</v>
      </c>
      <c r="AF179" t="s">
        <v>113</v>
      </c>
      <c r="AG179" t="s">
        <v>113</v>
      </c>
      <c r="AH179" t="s">
        <v>131</v>
      </c>
      <c r="AI179" t="s">
        <v>131</v>
      </c>
      <c r="AJ179" t="s">
        <v>131</v>
      </c>
      <c r="AK179" t="s">
        <v>1971</v>
      </c>
      <c r="AL179" t="s">
        <v>113</v>
      </c>
      <c r="AM179" t="s">
        <v>1972</v>
      </c>
      <c r="AN179" t="s">
        <v>1973</v>
      </c>
      <c r="AO179" t="s">
        <v>1974</v>
      </c>
      <c r="AP179">
        <v>6133161070</v>
      </c>
      <c r="AQ179" t="s">
        <v>1975</v>
      </c>
      <c r="AR179" t="s">
        <v>113</v>
      </c>
      <c r="AS179" t="s">
        <v>113</v>
      </c>
      <c r="AT179" t="s">
        <v>1976</v>
      </c>
      <c r="AU179" t="s">
        <v>113</v>
      </c>
      <c r="AW179" t="s">
        <v>159</v>
      </c>
      <c r="AX179" s="82">
        <f>IFERROR(FIND("Óbitos/feridos",consulta_completa__11[[#This Row],[13 - Ocorrências/Ambientes Atingidos]]),0)</f>
        <v>0</v>
      </c>
      <c r="AY179" s="83" t="str">
        <f t="shared" si="64"/>
        <v/>
      </c>
      <c r="AZ179" s="82">
        <f>IFERROR(FIND("População afetada/evacuada",consulta_completa__11[[#This Row],[13 - Ocorrências/Ambientes Atingidos]]),0)</f>
        <v>0</v>
      </c>
      <c r="BA179" s="82" t="str">
        <f t="shared" si="65"/>
        <v/>
      </c>
      <c r="BB179" s="82">
        <f>IFERROR(FIND("Suspensão de abastecimento de água",consulta_completa__11[[#This Row],[13 - Ocorrências/Ambientes Atingidos]]),0)</f>
        <v>0</v>
      </c>
      <c r="BC179" s="83" t="str">
        <f t="shared" si="93"/>
        <v/>
      </c>
      <c r="BD179" s="82">
        <f>IFERROR(FIND("Rio/córrego",consulta_completa__11[[#This Row],[13 - Ocorrências/Ambientes Atingidos]]),0)</f>
        <v>0</v>
      </c>
      <c r="BE179" s="83" t="str">
        <f t="shared" si="66"/>
        <v/>
      </c>
      <c r="BF179" s="82">
        <f>IFERROR(FIND("Lago",consulta_completa__11[[#This Row],[13 - Ocorrências/Ambientes Atingidos]]),0)</f>
        <v>0</v>
      </c>
      <c r="BG179" s="83" t="str">
        <f t="shared" si="67"/>
        <v/>
      </c>
      <c r="BH179" s="82">
        <f>IFERROR(FIND("Mar",consulta_completa__11[[#This Row],[13 - Ocorrências/Ambientes Atingidos]]),0)</f>
        <v>0</v>
      </c>
      <c r="BI179" s="83" t="str">
        <f t="shared" si="68"/>
        <v/>
      </c>
      <c r="BJ179" s="82">
        <f>IFERROR(FIND("Praia",consulta_completa__11[[#This Row],[13 - Ocorrências/Ambientes Atingidos]]),0)</f>
        <v>0</v>
      </c>
      <c r="BK179" s="83" t="str">
        <f t="shared" si="69"/>
        <v/>
      </c>
      <c r="BL179" s="82">
        <f>IFERROR(FIND("Solo",consulta_completa__11[[#This Row],[13 - Ocorrências/Ambientes Atingidos]]),0)</f>
        <v>1</v>
      </c>
      <c r="BM179" s="83" t="str">
        <f t="shared" si="70"/>
        <v>X</v>
      </c>
      <c r="BN179" s="82">
        <f>IFERROR(FIND("Águas subterrâneas",consulta_completa__11[[#This Row],[13 - Ocorrências/Ambientes Atingidos]]),0)</f>
        <v>0</v>
      </c>
      <c r="BO179" s="83" t="str">
        <f t="shared" si="71"/>
        <v/>
      </c>
      <c r="BP179" s="82">
        <f>IFERROR(FIND("Atmosfera",consulta_completa__11[[#This Row],[13 - Ocorrências/Ambientes Atingidos]]),0)</f>
        <v>0</v>
      </c>
      <c r="BQ179" s="83" t="str">
        <f t="shared" si="72"/>
        <v/>
      </c>
      <c r="BR179" s="82">
        <f>IFERROR(FIND("Flora",consulta_completa__11[[#This Row],[13 - Ocorrências/Ambientes Atingidos]]),0)</f>
        <v>0</v>
      </c>
      <c r="BS179" s="83" t="str">
        <f t="shared" si="73"/>
        <v/>
      </c>
      <c r="BT179" s="82">
        <f>IFERROR(FIND("Fauna",consulta_completa__11[[#This Row],[13 - Ocorrências/Ambientes Atingidos]]),0)</f>
        <v>0</v>
      </c>
      <c r="BU179" s="83" t="str">
        <f t="shared" si="74"/>
        <v/>
      </c>
      <c r="BV179" s="82">
        <f>IFERROR(FIND("UC federal",consulta_completa__11[[#This Row],[13 - Ocorrências/Ambientes Atingidos]]),0)</f>
        <v>0</v>
      </c>
      <c r="BW179" s="83" t="str">
        <f t="shared" si="75"/>
        <v/>
      </c>
      <c r="BX179" s="82">
        <f>IFERROR(FIND("UC estadual/municipal",consulta_completa__11[[#This Row],[13 - Ocorrências/Ambientes Atingidos]]),0)</f>
        <v>0</v>
      </c>
      <c r="BY179" s="83" t="str">
        <f t="shared" si="76"/>
        <v/>
      </c>
      <c r="BZ179" s="82">
        <f>IFERROR(FIND("Outro(s)",consulta_completa__11[[#This Row],[13 - Ocorrências/Ambientes Atingidos]]),0)</f>
        <v>0</v>
      </c>
      <c r="CA179" s="83" t="str">
        <f t="shared" si="77"/>
        <v/>
      </c>
      <c r="CB179" s="82">
        <f>IFERROR(FIND("Sem dano",consulta_completa__11[[#This Row],[13 - Ocorrências/Ambientes Atingidos]]),0)</f>
        <v>0</v>
      </c>
      <c r="CC179" s="83" t="str">
        <f t="shared" si="78"/>
        <v/>
      </c>
      <c r="CD179" s="82" t="str">
        <f>IF(consulta_completa__11[[#This Row],[13 - Ocorrências/Ambientes Atingidos]]="","X","")</f>
        <v/>
      </c>
      <c r="CE179" s="84">
        <f>IFERROR(FIND("IBAMA",consulta_completa__11[[#This Row],[14 - Inst. Atuando no Local]]),0)</f>
        <v>0</v>
      </c>
      <c r="CF179" s="84" t="str">
        <f t="shared" si="79"/>
        <v/>
      </c>
      <c r="CG179" s="84">
        <f>IFERROR(FIND("OEMA",consulta_completa__11[[#This Row],[14 - Inst. Atuando no Local]]),0)</f>
        <v>0</v>
      </c>
      <c r="CH179" s="84" t="str">
        <f t="shared" si="80"/>
        <v/>
      </c>
      <c r="CI179" s="84">
        <f>IFERROR(FIND("DEFESA CIVIL",consulta_completa__11[[#This Row],[14 - Inst. Atuando no Local]]),0)</f>
        <v>0</v>
      </c>
      <c r="CJ179" s="84" t="str">
        <f t="shared" si="81"/>
        <v/>
      </c>
      <c r="CK179" s="84">
        <f>IFERROR(FIND("CORPO DE BOMBEIROS",consulta_completa__11[[#This Row],[14 - Inst. Atuando no Local]]),0)</f>
        <v>0</v>
      </c>
      <c r="CL179" s="84" t="str">
        <f t="shared" si="82"/>
        <v/>
      </c>
      <c r="CM179" s="84">
        <f>IFERROR(FIND("POLÍCIA RODOVIÁRIA",consulta_completa__11[[#This Row],[14 - Inst. Atuando no Local]]),0)</f>
        <v>0</v>
      </c>
      <c r="CN179" s="84" t="str">
        <f t="shared" si="83"/>
        <v/>
      </c>
      <c r="CO179" s="84">
        <f>IFERROR(FIND("POLÍCIA MILITAR",consulta_completa__11[[#This Row],[14 - Inst. Atuando no Local]]),0)</f>
        <v>0</v>
      </c>
      <c r="CP179" s="84" t="str">
        <f t="shared" si="84"/>
        <v/>
      </c>
      <c r="CQ179" s="84">
        <f>IFERROR(FIND("POLÍCIA CIVIL",consulta_completa__11[[#This Row],[14 - Inst. Atuando no Local]]),0)</f>
        <v>0</v>
      </c>
      <c r="CR179" s="84" t="str">
        <f t="shared" si="85"/>
        <v/>
      </c>
      <c r="CS179" s="84">
        <f>IFERROR(FIND("MARINHA DO BRASIL",consulta_completa__11[[#This Row],[14 - Inst. Atuando no Local]]),0)</f>
        <v>0</v>
      </c>
      <c r="CT179" s="84" t="str">
        <f t="shared" si="86"/>
        <v/>
      </c>
      <c r="CU179" s="84">
        <f>IFERROR(FIND("EMPRESA ESPECIALIZADA EM ATENDIMENTO",consulta_completa__11[[#This Row],[14 - Inst. Atuando no Local]]),0)</f>
        <v>0</v>
      </c>
      <c r="CV179" s="84" t="str">
        <f t="shared" si="87"/>
        <v/>
      </c>
      <c r="CW179" s="84">
        <f>IFERROR(FIND("IBAMA",consulta_completa__11[[#This Row],[14 - Inst. Atuando no Local]]),0)</f>
        <v>0</v>
      </c>
      <c r="CX179" s="84" t="str">
        <f t="shared" si="88"/>
        <v/>
      </c>
      <c r="CY179" s="84" t="str">
        <f>IF(consulta_completa__11[[#This Row],[14 - Inst. Atuando no Local]]="","X","")</f>
        <v/>
      </c>
      <c r="CZ179" s="84">
        <f>IFERROR(FIND("OUTRA (S)",consulta_completa__11[[#This Row],[14 - Inst. Atuando no Local]]),0)</f>
        <v>0</v>
      </c>
      <c r="DA179" s="84" t="str">
        <f t="shared" si="89"/>
        <v/>
      </c>
      <c r="DB179" s="35" t="str">
        <f t="shared" si="90"/>
        <v>Sim</v>
      </c>
      <c r="DC179" s="35" t="str">
        <f t="shared" si="91"/>
        <v>Não</v>
      </c>
      <c r="DD179" s="35" t="str">
        <f t="shared" si="92"/>
        <v>Sim</v>
      </c>
      <c r="DE179" s="87" t="str">
        <f t="shared" si="63"/>
        <v>Estadual</v>
      </c>
    </row>
    <row r="180" spans="1:109">
      <c r="A180" s="14">
        <v>202531757644</v>
      </c>
      <c r="B180" s="1">
        <v>45731</v>
      </c>
      <c r="C180" t="s">
        <v>1977</v>
      </c>
      <c r="D180" t="s">
        <v>830</v>
      </c>
      <c r="E180" t="s">
        <v>286</v>
      </c>
      <c r="F180" t="s">
        <v>1275</v>
      </c>
      <c r="G180" t="s">
        <v>1978</v>
      </c>
      <c r="H180" t="s">
        <v>113</v>
      </c>
      <c r="I180" t="s">
        <v>113</v>
      </c>
      <c r="J180" t="s">
        <v>113</v>
      </c>
      <c r="K180" t="s">
        <v>114</v>
      </c>
      <c r="L180" t="s">
        <v>114</v>
      </c>
      <c r="M180" t="s">
        <v>1979</v>
      </c>
      <c r="N180" t="s">
        <v>1980</v>
      </c>
      <c r="O180" t="s">
        <v>120</v>
      </c>
      <c r="P180" t="s">
        <v>229</v>
      </c>
      <c r="Q180" t="s">
        <v>167</v>
      </c>
      <c r="R180" t="s">
        <v>123</v>
      </c>
      <c r="S180" t="s">
        <v>113</v>
      </c>
      <c r="T180" t="s">
        <v>1981</v>
      </c>
      <c r="U180" t="s">
        <v>113</v>
      </c>
      <c r="V180" t="s">
        <v>113</v>
      </c>
      <c r="Z180" t="s">
        <v>1982</v>
      </c>
      <c r="AA180" t="s">
        <v>1983</v>
      </c>
      <c r="AB180" t="s">
        <v>1984</v>
      </c>
      <c r="AC180" t="s">
        <v>1985</v>
      </c>
      <c r="AD180">
        <v>0</v>
      </c>
      <c r="AE180" t="s">
        <v>113</v>
      </c>
      <c r="AF180" t="s">
        <v>1986</v>
      </c>
      <c r="AG180" t="s">
        <v>1987</v>
      </c>
      <c r="AH180" t="s">
        <v>131</v>
      </c>
      <c r="AI180" t="s">
        <v>131</v>
      </c>
      <c r="AJ180" t="s">
        <v>131</v>
      </c>
      <c r="AK180" t="s">
        <v>1988</v>
      </c>
      <c r="AL180" t="s">
        <v>1989</v>
      </c>
      <c r="AM180" t="s">
        <v>1990</v>
      </c>
      <c r="AN180" t="s">
        <v>113</v>
      </c>
      <c r="AO180" t="s">
        <v>113</v>
      </c>
      <c r="AP180">
        <v>47991767337</v>
      </c>
      <c r="AQ180" t="s">
        <v>1991</v>
      </c>
      <c r="AR180" t="s">
        <v>113</v>
      </c>
      <c r="AS180" t="s">
        <v>113</v>
      </c>
      <c r="AT180" t="s">
        <v>113</v>
      </c>
      <c r="AU180" t="s">
        <v>113</v>
      </c>
      <c r="AW180" t="s">
        <v>113</v>
      </c>
      <c r="AX180" s="82">
        <f>IFERROR(FIND("Óbitos/feridos",consulta_completa__11[[#This Row],[13 - Ocorrências/Ambientes Atingidos]]),0)</f>
        <v>0</v>
      </c>
      <c r="AY180" s="83" t="str">
        <f t="shared" si="64"/>
        <v/>
      </c>
      <c r="AZ180" s="82">
        <f>IFERROR(FIND("População afetada/evacuada",consulta_completa__11[[#This Row],[13 - Ocorrências/Ambientes Atingidos]]),0)</f>
        <v>0</v>
      </c>
      <c r="BA180" s="82" t="str">
        <f t="shared" si="65"/>
        <v/>
      </c>
      <c r="BB180" s="82">
        <f>IFERROR(FIND("Suspensão de abastecimento de água",consulta_completa__11[[#This Row],[13 - Ocorrências/Ambientes Atingidos]]),0)</f>
        <v>0</v>
      </c>
      <c r="BC180" s="83" t="str">
        <f t="shared" si="93"/>
        <v/>
      </c>
      <c r="BD180" s="82">
        <f>IFERROR(FIND("Rio/córrego",consulta_completa__11[[#This Row],[13 - Ocorrências/Ambientes Atingidos]]),0)</f>
        <v>1</v>
      </c>
      <c r="BE180" s="83" t="str">
        <f t="shared" si="66"/>
        <v>X</v>
      </c>
      <c r="BF180" s="82">
        <f>IFERROR(FIND("Lago",consulta_completa__11[[#This Row],[13 - Ocorrências/Ambientes Atingidos]]),0)</f>
        <v>0</v>
      </c>
      <c r="BG180" s="83" t="str">
        <f t="shared" si="67"/>
        <v/>
      </c>
      <c r="BH180" s="82">
        <f>IFERROR(FIND("Mar",consulta_completa__11[[#This Row],[13 - Ocorrências/Ambientes Atingidos]]),0)</f>
        <v>0</v>
      </c>
      <c r="BI180" s="83" t="str">
        <f t="shared" si="68"/>
        <v/>
      </c>
      <c r="BJ180" s="82">
        <f>IFERROR(FIND("Praia",consulta_completa__11[[#This Row],[13 - Ocorrências/Ambientes Atingidos]]),0)</f>
        <v>0</v>
      </c>
      <c r="BK180" s="83" t="str">
        <f t="shared" si="69"/>
        <v/>
      </c>
      <c r="BL180" s="82">
        <f>IFERROR(FIND("Solo",consulta_completa__11[[#This Row],[13 - Ocorrências/Ambientes Atingidos]]),0)</f>
        <v>0</v>
      </c>
      <c r="BM180" s="83" t="str">
        <f t="shared" si="70"/>
        <v/>
      </c>
      <c r="BN180" s="82">
        <f>IFERROR(FIND("Águas subterrâneas",consulta_completa__11[[#This Row],[13 - Ocorrências/Ambientes Atingidos]]),0)</f>
        <v>0</v>
      </c>
      <c r="BO180" s="83" t="str">
        <f t="shared" si="71"/>
        <v/>
      </c>
      <c r="BP180" s="82">
        <f>IFERROR(FIND("Atmosfera",consulta_completa__11[[#This Row],[13 - Ocorrências/Ambientes Atingidos]]),0)</f>
        <v>0</v>
      </c>
      <c r="BQ180" s="83" t="str">
        <f t="shared" si="72"/>
        <v/>
      </c>
      <c r="BR180" s="82">
        <f>IFERROR(FIND("Flora",consulta_completa__11[[#This Row],[13 - Ocorrências/Ambientes Atingidos]]),0)</f>
        <v>0</v>
      </c>
      <c r="BS180" s="83" t="str">
        <f t="shared" si="73"/>
        <v/>
      </c>
      <c r="BT180" s="82">
        <f>IFERROR(FIND("Fauna",consulta_completa__11[[#This Row],[13 - Ocorrências/Ambientes Atingidos]]),0)</f>
        <v>0</v>
      </c>
      <c r="BU180" s="83" t="str">
        <f t="shared" si="74"/>
        <v/>
      </c>
      <c r="BV180" s="82">
        <f>IFERROR(FIND("UC federal",consulta_completa__11[[#This Row],[13 - Ocorrências/Ambientes Atingidos]]),0)</f>
        <v>0</v>
      </c>
      <c r="BW180" s="83" t="str">
        <f t="shared" si="75"/>
        <v/>
      </c>
      <c r="BX180" s="82">
        <f>IFERROR(FIND("UC estadual/municipal",consulta_completa__11[[#This Row],[13 - Ocorrências/Ambientes Atingidos]]),0)</f>
        <v>0</v>
      </c>
      <c r="BY180" s="83" t="str">
        <f t="shared" si="76"/>
        <v/>
      </c>
      <c r="BZ180" s="82">
        <f>IFERROR(FIND("Outro(s)",consulta_completa__11[[#This Row],[13 - Ocorrências/Ambientes Atingidos]]),0)</f>
        <v>0</v>
      </c>
      <c r="CA180" s="83" t="str">
        <f t="shared" si="77"/>
        <v/>
      </c>
      <c r="CB180" s="82">
        <f>IFERROR(FIND("Sem dano",consulta_completa__11[[#This Row],[13 - Ocorrências/Ambientes Atingidos]]),0)</f>
        <v>0</v>
      </c>
      <c r="CC180" s="83" t="str">
        <f t="shared" si="78"/>
        <v/>
      </c>
      <c r="CD180" s="82" t="str">
        <f>IF(consulta_completa__11[[#This Row],[13 - Ocorrências/Ambientes Atingidos]]="","X","")</f>
        <v/>
      </c>
      <c r="CE180" s="84">
        <f>IFERROR(FIND("IBAMA",consulta_completa__11[[#This Row],[14 - Inst. Atuando no Local]]),0)</f>
        <v>140</v>
      </c>
      <c r="CF180" s="84" t="str">
        <f t="shared" si="79"/>
        <v>X</v>
      </c>
      <c r="CG180" s="84">
        <f>IFERROR(FIND("OEMA",consulta_completa__11[[#This Row],[14 - Inst. Atuando no Local]]),0)</f>
        <v>0</v>
      </c>
      <c r="CH180" s="84" t="str">
        <f t="shared" si="80"/>
        <v/>
      </c>
      <c r="CI180" s="84">
        <f>IFERROR(FIND("DEFESA CIVIL",consulta_completa__11[[#This Row],[14 - Inst. Atuando no Local]]),0)</f>
        <v>0</v>
      </c>
      <c r="CJ180" s="84" t="str">
        <f t="shared" si="81"/>
        <v/>
      </c>
      <c r="CK180" s="84">
        <f>IFERROR(FIND("CORPO DE BOMBEIROS",consulta_completa__11[[#This Row],[14 - Inst. Atuando no Local]]),0)</f>
        <v>0</v>
      </c>
      <c r="CL180" s="84" t="str">
        <f t="shared" si="82"/>
        <v/>
      </c>
      <c r="CM180" s="84">
        <f>IFERROR(FIND("POLÍCIA RODOVIÁRIA",consulta_completa__11[[#This Row],[14 - Inst. Atuando no Local]]),0)</f>
        <v>0</v>
      </c>
      <c r="CN180" s="84" t="str">
        <f t="shared" si="83"/>
        <v/>
      </c>
      <c r="CO180" s="84">
        <f>IFERROR(FIND("POLÍCIA MILITAR",consulta_completa__11[[#This Row],[14 - Inst. Atuando no Local]]),0)</f>
        <v>0</v>
      </c>
      <c r="CP180" s="84" t="str">
        <f t="shared" si="84"/>
        <v/>
      </c>
      <c r="CQ180" s="84">
        <f>IFERROR(FIND("POLÍCIA CIVIL",consulta_completa__11[[#This Row],[14 - Inst. Atuando no Local]]),0)</f>
        <v>0</v>
      </c>
      <c r="CR180" s="84" t="str">
        <f t="shared" si="85"/>
        <v/>
      </c>
      <c r="CS180" s="84">
        <f>IFERROR(FIND("MARINHA DO BRASIL",consulta_completa__11[[#This Row],[14 - Inst. Atuando no Local]]),0)</f>
        <v>0</v>
      </c>
      <c r="CT180" s="84" t="str">
        <f t="shared" si="86"/>
        <v/>
      </c>
      <c r="CU180" s="84">
        <f>IFERROR(FIND("EMPRESA ESPECIALIZADA EM ATENDIMENTO",consulta_completa__11[[#This Row],[14 - Inst. Atuando no Local]]),0)</f>
        <v>0</v>
      </c>
      <c r="CV180" s="84" t="str">
        <f t="shared" si="87"/>
        <v/>
      </c>
      <c r="CW180" s="84">
        <f>IFERROR(FIND("IBAMA",consulta_completa__11[[#This Row],[14 - Inst. Atuando no Local]]),0)</f>
        <v>140</v>
      </c>
      <c r="CX180" s="84" t="str">
        <f t="shared" si="88"/>
        <v>X</v>
      </c>
      <c r="CY180" s="84" t="str">
        <f>IF(consulta_completa__11[[#This Row],[14 - Inst. Atuando no Local]]="","X","")</f>
        <v/>
      </c>
      <c r="CZ180" s="84">
        <f>IFERROR(FIND("OUTRA (S)",consulta_completa__11[[#This Row],[14 - Inst. Atuando no Local]]),0)</f>
        <v>0</v>
      </c>
      <c r="DA180" s="84" t="str">
        <f t="shared" si="89"/>
        <v/>
      </c>
      <c r="DB180" s="35" t="str">
        <f t="shared" si="90"/>
        <v>Sim</v>
      </c>
      <c r="DC180" s="35" t="str">
        <f t="shared" si="91"/>
        <v>Não</v>
      </c>
      <c r="DD180" s="35" t="str">
        <f t="shared" si="92"/>
        <v>Sim</v>
      </c>
      <c r="DE180" s="87" t="str">
        <f t="shared" si="63"/>
        <v>Sem informação</v>
      </c>
    </row>
    <row r="181" spans="1:109">
      <c r="A181" s="14">
        <v>202531761221</v>
      </c>
      <c r="B181" s="1">
        <v>45731</v>
      </c>
      <c r="C181" t="s">
        <v>109</v>
      </c>
      <c r="D181" t="s">
        <v>110</v>
      </c>
      <c r="E181" t="s">
        <v>139</v>
      </c>
      <c r="F181" t="s">
        <v>112</v>
      </c>
      <c r="G181" t="s">
        <v>113</v>
      </c>
      <c r="H181" t="s">
        <v>114</v>
      </c>
      <c r="I181" t="s">
        <v>114</v>
      </c>
      <c r="J181" t="s">
        <v>113</v>
      </c>
      <c r="K181" t="s">
        <v>114</v>
      </c>
      <c r="L181" t="s">
        <v>114</v>
      </c>
      <c r="M181" t="s">
        <v>118</v>
      </c>
      <c r="N181" t="s">
        <v>119</v>
      </c>
      <c r="O181" t="s">
        <v>120</v>
      </c>
      <c r="P181" t="s">
        <v>229</v>
      </c>
      <c r="Q181" t="s">
        <v>122</v>
      </c>
      <c r="R181" t="s">
        <v>123</v>
      </c>
      <c r="S181" t="s">
        <v>201</v>
      </c>
      <c r="T181" t="s">
        <v>1992</v>
      </c>
      <c r="U181" t="s">
        <v>1993</v>
      </c>
      <c r="V181" t="s">
        <v>1994</v>
      </c>
      <c r="Z181" t="s">
        <v>1634</v>
      </c>
      <c r="AA181" t="s">
        <v>113</v>
      </c>
      <c r="AB181" t="s">
        <v>206</v>
      </c>
      <c r="AC181" t="s">
        <v>399</v>
      </c>
      <c r="AD181">
        <v>1</v>
      </c>
      <c r="AE181" t="s">
        <v>206</v>
      </c>
      <c r="AF181" t="s">
        <v>113</v>
      </c>
      <c r="AG181" t="s">
        <v>113</v>
      </c>
      <c r="AH181" t="s">
        <v>131</v>
      </c>
      <c r="AI181" t="s">
        <v>131</v>
      </c>
      <c r="AJ181" t="s">
        <v>131</v>
      </c>
      <c r="AK181" t="s">
        <v>1995</v>
      </c>
      <c r="AL181" t="s">
        <v>1996</v>
      </c>
      <c r="AM181" t="s">
        <v>402</v>
      </c>
      <c r="AN181" t="s">
        <v>113</v>
      </c>
      <c r="AO181" t="s">
        <v>113</v>
      </c>
      <c r="AQ181" t="s">
        <v>211</v>
      </c>
      <c r="AR181" t="s">
        <v>113</v>
      </c>
      <c r="AS181" t="s">
        <v>113</v>
      </c>
      <c r="AT181" t="s">
        <v>113</v>
      </c>
      <c r="AU181" t="s">
        <v>113</v>
      </c>
      <c r="AW181" t="s">
        <v>113</v>
      </c>
      <c r="AX181" s="82">
        <f>IFERROR(FIND("Óbitos/feridos",consulta_completa__11[[#This Row],[13 - Ocorrências/Ambientes Atingidos]]),0)</f>
        <v>0</v>
      </c>
      <c r="AY181" s="83" t="str">
        <f t="shared" si="64"/>
        <v/>
      </c>
      <c r="AZ181" s="82">
        <f>IFERROR(FIND("População afetada/evacuada",consulta_completa__11[[#This Row],[13 - Ocorrências/Ambientes Atingidos]]),0)</f>
        <v>0</v>
      </c>
      <c r="BA181" s="82" t="str">
        <f t="shared" si="65"/>
        <v/>
      </c>
      <c r="BB181" s="82">
        <f>IFERROR(FIND("Suspensão de abastecimento de água",consulta_completa__11[[#This Row],[13 - Ocorrências/Ambientes Atingidos]]),0)</f>
        <v>0</v>
      </c>
      <c r="BC181" s="83" t="str">
        <f t="shared" si="93"/>
        <v/>
      </c>
      <c r="BD181" s="82">
        <f>IFERROR(FIND("Rio/córrego",consulta_completa__11[[#This Row],[13 - Ocorrências/Ambientes Atingidos]]),0)</f>
        <v>0</v>
      </c>
      <c r="BE181" s="83" t="str">
        <f t="shared" si="66"/>
        <v/>
      </c>
      <c r="BF181" s="82">
        <f>IFERROR(FIND("Lago",consulta_completa__11[[#This Row],[13 - Ocorrências/Ambientes Atingidos]]),0)</f>
        <v>0</v>
      </c>
      <c r="BG181" s="83" t="str">
        <f t="shared" si="67"/>
        <v/>
      </c>
      <c r="BH181" s="82">
        <f>IFERROR(FIND("Mar",consulta_completa__11[[#This Row],[13 - Ocorrências/Ambientes Atingidos]]),0)</f>
        <v>1</v>
      </c>
      <c r="BI181" s="83" t="str">
        <f t="shared" si="68"/>
        <v>X</v>
      </c>
      <c r="BJ181" s="82">
        <f>IFERROR(FIND("Praia",consulta_completa__11[[#This Row],[13 - Ocorrências/Ambientes Atingidos]]),0)</f>
        <v>0</v>
      </c>
      <c r="BK181" s="83" t="str">
        <f t="shared" si="69"/>
        <v/>
      </c>
      <c r="BL181" s="82">
        <f>IFERROR(FIND("Solo",consulta_completa__11[[#This Row],[13 - Ocorrências/Ambientes Atingidos]]),0)</f>
        <v>0</v>
      </c>
      <c r="BM181" s="83" t="str">
        <f t="shared" si="70"/>
        <v/>
      </c>
      <c r="BN181" s="82">
        <f>IFERROR(FIND("Águas subterrâneas",consulta_completa__11[[#This Row],[13 - Ocorrências/Ambientes Atingidos]]),0)</f>
        <v>0</v>
      </c>
      <c r="BO181" s="83" t="str">
        <f t="shared" si="71"/>
        <v/>
      </c>
      <c r="BP181" s="82">
        <f>IFERROR(FIND("Atmosfera",consulta_completa__11[[#This Row],[13 - Ocorrências/Ambientes Atingidos]]),0)</f>
        <v>0</v>
      </c>
      <c r="BQ181" s="83" t="str">
        <f t="shared" si="72"/>
        <v/>
      </c>
      <c r="BR181" s="82">
        <f>IFERROR(FIND("Flora",consulta_completa__11[[#This Row],[13 - Ocorrências/Ambientes Atingidos]]),0)</f>
        <v>0</v>
      </c>
      <c r="BS181" s="83" t="str">
        <f t="shared" si="73"/>
        <v/>
      </c>
      <c r="BT181" s="82">
        <f>IFERROR(FIND("Fauna",consulta_completa__11[[#This Row],[13 - Ocorrências/Ambientes Atingidos]]),0)</f>
        <v>0</v>
      </c>
      <c r="BU181" s="83" t="str">
        <f t="shared" si="74"/>
        <v/>
      </c>
      <c r="BV181" s="82">
        <f>IFERROR(FIND("UC federal",consulta_completa__11[[#This Row],[13 - Ocorrências/Ambientes Atingidos]]),0)</f>
        <v>0</v>
      </c>
      <c r="BW181" s="83" t="str">
        <f t="shared" si="75"/>
        <v/>
      </c>
      <c r="BX181" s="82">
        <f>IFERROR(FIND("UC estadual/municipal",consulta_completa__11[[#This Row],[13 - Ocorrências/Ambientes Atingidos]]),0)</f>
        <v>0</v>
      </c>
      <c r="BY181" s="83" t="str">
        <f t="shared" si="76"/>
        <v/>
      </c>
      <c r="BZ181" s="82">
        <f>IFERROR(FIND("Outro(s)",consulta_completa__11[[#This Row],[13 - Ocorrências/Ambientes Atingidos]]),0)</f>
        <v>0</v>
      </c>
      <c r="CA181" s="83" t="str">
        <f t="shared" si="77"/>
        <v/>
      </c>
      <c r="CB181" s="82">
        <f>IFERROR(FIND("Sem dano",consulta_completa__11[[#This Row],[13 - Ocorrências/Ambientes Atingidos]]),0)</f>
        <v>0</v>
      </c>
      <c r="CC181" s="83" t="str">
        <f t="shared" si="78"/>
        <v/>
      </c>
      <c r="CD181" s="82" t="str">
        <f>IF(consulta_completa__11[[#This Row],[13 - Ocorrências/Ambientes Atingidos]]="","X","")</f>
        <v/>
      </c>
      <c r="CE181" s="84">
        <f>IFERROR(FIND("IBAMA",consulta_completa__11[[#This Row],[14 - Inst. Atuando no Local]]),0)</f>
        <v>0</v>
      </c>
      <c r="CF181" s="84" t="str">
        <f t="shared" si="79"/>
        <v/>
      </c>
      <c r="CG181" s="84">
        <f>IFERROR(FIND("OEMA",consulta_completa__11[[#This Row],[14 - Inst. Atuando no Local]]),0)</f>
        <v>0</v>
      </c>
      <c r="CH181" s="84" t="str">
        <f t="shared" si="80"/>
        <v/>
      </c>
      <c r="CI181" s="84">
        <f>IFERROR(FIND("DEFESA CIVIL",consulta_completa__11[[#This Row],[14 - Inst. Atuando no Local]]),0)</f>
        <v>0</v>
      </c>
      <c r="CJ181" s="84" t="str">
        <f t="shared" si="81"/>
        <v/>
      </c>
      <c r="CK181" s="84">
        <f>IFERROR(FIND("CORPO DE BOMBEIROS",consulta_completa__11[[#This Row],[14 - Inst. Atuando no Local]]),0)</f>
        <v>0</v>
      </c>
      <c r="CL181" s="84" t="str">
        <f t="shared" si="82"/>
        <v/>
      </c>
      <c r="CM181" s="84">
        <f>IFERROR(FIND("POLÍCIA RODOVIÁRIA",consulta_completa__11[[#This Row],[14 - Inst. Atuando no Local]]),0)</f>
        <v>0</v>
      </c>
      <c r="CN181" s="84" t="str">
        <f t="shared" si="83"/>
        <v/>
      </c>
      <c r="CO181" s="84">
        <f>IFERROR(FIND("POLÍCIA MILITAR",consulta_completa__11[[#This Row],[14 - Inst. Atuando no Local]]),0)</f>
        <v>0</v>
      </c>
      <c r="CP181" s="84" t="str">
        <f t="shared" si="84"/>
        <v/>
      </c>
      <c r="CQ181" s="84">
        <f>IFERROR(FIND("POLÍCIA CIVIL",consulta_completa__11[[#This Row],[14 - Inst. Atuando no Local]]),0)</f>
        <v>0</v>
      </c>
      <c r="CR181" s="84" t="str">
        <f t="shared" si="85"/>
        <v/>
      </c>
      <c r="CS181" s="84">
        <f>IFERROR(FIND("MARINHA DO BRASIL",consulta_completa__11[[#This Row],[14 - Inst. Atuando no Local]]),0)</f>
        <v>0</v>
      </c>
      <c r="CT181" s="84" t="str">
        <f t="shared" si="86"/>
        <v/>
      </c>
      <c r="CU181" s="84">
        <f>IFERROR(FIND("EMPRESA ESPECIALIZADA EM ATENDIMENTO",consulta_completa__11[[#This Row],[14 - Inst. Atuando no Local]]),0)</f>
        <v>0</v>
      </c>
      <c r="CV181" s="84" t="str">
        <f t="shared" si="87"/>
        <v/>
      </c>
      <c r="CW181" s="84">
        <f>IFERROR(FIND("IBAMA",consulta_completa__11[[#This Row],[14 - Inst. Atuando no Local]]),0)</f>
        <v>0</v>
      </c>
      <c r="CX181" s="84" t="str">
        <f t="shared" si="88"/>
        <v/>
      </c>
      <c r="CY181" s="84" t="str">
        <f>IF(consulta_completa__11[[#This Row],[14 - Inst. Atuando no Local]]="","X","")</f>
        <v/>
      </c>
      <c r="CZ181" s="84">
        <f>IFERROR(FIND("OUTRA (S)",consulta_completa__11[[#This Row],[14 - Inst. Atuando no Local]]),0)</f>
        <v>0</v>
      </c>
      <c r="DA181" s="84" t="str">
        <f t="shared" si="89"/>
        <v/>
      </c>
      <c r="DB181" s="35" t="str">
        <f t="shared" si="90"/>
        <v>Sim</v>
      </c>
      <c r="DC181" s="35" t="str">
        <f t="shared" si="91"/>
        <v>Não</v>
      </c>
      <c r="DD181" s="35" t="str">
        <f t="shared" si="92"/>
        <v>Sim</v>
      </c>
      <c r="DE181" s="87" t="str">
        <f t="shared" si="63"/>
        <v>Federal</v>
      </c>
    </row>
    <row r="182" spans="1:109">
      <c r="A182" s="14">
        <v>202531732455</v>
      </c>
      <c r="B182" s="1">
        <v>45732</v>
      </c>
      <c r="C182" t="s">
        <v>1997</v>
      </c>
      <c r="D182" t="s">
        <v>390</v>
      </c>
      <c r="E182" t="s">
        <v>286</v>
      </c>
      <c r="F182" t="s">
        <v>112</v>
      </c>
      <c r="G182" t="s">
        <v>311</v>
      </c>
      <c r="H182" t="s">
        <v>113</v>
      </c>
      <c r="I182" t="s">
        <v>113</v>
      </c>
      <c r="J182" t="s">
        <v>113</v>
      </c>
      <c r="K182" t="s">
        <v>114</v>
      </c>
      <c r="L182" t="s">
        <v>114</v>
      </c>
      <c r="M182" t="s">
        <v>332</v>
      </c>
      <c r="N182" t="s">
        <v>141</v>
      </c>
      <c r="O182" t="s">
        <v>239</v>
      </c>
      <c r="P182" t="s">
        <v>272</v>
      </c>
      <c r="Q182" t="s">
        <v>230</v>
      </c>
      <c r="R182" t="s">
        <v>123</v>
      </c>
      <c r="S182" t="s">
        <v>113</v>
      </c>
      <c r="T182" t="s">
        <v>1998</v>
      </c>
      <c r="U182" t="s">
        <v>1999</v>
      </c>
      <c r="V182" t="s">
        <v>2000</v>
      </c>
      <c r="Z182" t="s">
        <v>2001</v>
      </c>
      <c r="AA182" t="s">
        <v>2002</v>
      </c>
      <c r="AB182" t="s">
        <v>2003</v>
      </c>
      <c r="AC182" t="s">
        <v>2004</v>
      </c>
      <c r="AD182">
        <v>0</v>
      </c>
      <c r="AE182" t="s">
        <v>2005</v>
      </c>
      <c r="AF182" t="s">
        <v>2006</v>
      </c>
      <c r="AG182" t="s">
        <v>2007</v>
      </c>
      <c r="AH182" t="s">
        <v>194</v>
      </c>
      <c r="AI182" t="s">
        <v>132</v>
      </c>
      <c r="AJ182" t="s">
        <v>131</v>
      </c>
      <c r="AK182" t="s">
        <v>2008</v>
      </c>
      <c r="AL182" t="s">
        <v>2009</v>
      </c>
      <c r="AM182" t="s">
        <v>2010</v>
      </c>
      <c r="AN182" t="s">
        <v>2011</v>
      </c>
      <c r="AO182" t="s">
        <v>730</v>
      </c>
      <c r="AP182">
        <v>27992414722</v>
      </c>
      <c r="AQ182" t="s">
        <v>2012</v>
      </c>
      <c r="AR182" t="s">
        <v>113</v>
      </c>
      <c r="AS182" t="s">
        <v>113</v>
      </c>
      <c r="AT182" t="s">
        <v>113</v>
      </c>
      <c r="AU182" t="s">
        <v>113</v>
      </c>
      <c r="AW182" t="s">
        <v>113</v>
      </c>
      <c r="AX182" s="82">
        <f>IFERROR(FIND("Óbitos/feridos",consulta_completa__11[[#This Row],[13 - Ocorrências/Ambientes Atingidos]]),0)</f>
        <v>0</v>
      </c>
      <c r="AY182" s="83" t="str">
        <f t="shared" si="64"/>
        <v/>
      </c>
      <c r="AZ182" s="82">
        <f>IFERROR(FIND("População afetada/evacuada",consulta_completa__11[[#This Row],[13 - Ocorrências/Ambientes Atingidos]]),0)</f>
        <v>0</v>
      </c>
      <c r="BA182" s="82" t="str">
        <f t="shared" si="65"/>
        <v/>
      </c>
      <c r="BB182" s="82">
        <f>IFERROR(FIND("Suspensão de abastecimento de água",consulta_completa__11[[#This Row],[13 - Ocorrências/Ambientes Atingidos]]),0)</f>
        <v>0</v>
      </c>
      <c r="BC182" s="83" t="str">
        <f t="shared" si="93"/>
        <v/>
      </c>
      <c r="BD182" s="82">
        <f>IFERROR(FIND("Rio/córrego",consulta_completa__11[[#This Row],[13 - Ocorrências/Ambientes Atingidos]]),0)</f>
        <v>1</v>
      </c>
      <c r="BE182" s="83" t="str">
        <f t="shared" si="66"/>
        <v>X</v>
      </c>
      <c r="BF182" s="82">
        <f>IFERROR(FIND("Lago",consulta_completa__11[[#This Row],[13 - Ocorrências/Ambientes Atingidos]]),0)</f>
        <v>0</v>
      </c>
      <c r="BG182" s="83" t="str">
        <f t="shared" si="67"/>
        <v/>
      </c>
      <c r="BH182" s="82">
        <f>IFERROR(FIND("Mar",consulta_completa__11[[#This Row],[13 - Ocorrências/Ambientes Atingidos]]),0)</f>
        <v>0</v>
      </c>
      <c r="BI182" s="83" t="str">
        <f t="shared" si="68"/>
        <v/>
      </c>
      <c r="BJ182" s="82">
        <f>IFERROR(FIND("Praia",consulta_completa__11[[#This Row],[13 - Ocorrências/Ambientes Atingidos]]),0)</f>
        <v>0</v>
      </c>
      <c r="BK182" s="83" t="str">
        <f t="shared" si="69"/>
        <v/>
      </c>
      <c r="BL182" s="82">
        <f>IFERROR(FIND("Solo",consulta_completa__11[[#This Row],[13 - Ocorrências/Ambientes Atingidos]]),0)</f>
        <v>0</v>
      </c>
      <c r="BM182" s="83" t="str">
        <f t="shared" si="70"/>
        <v/>
      </c>
      <c r="BN182" s="82">
        <f>IFERROR(FIND("Águas subterrâneas",consulta_completa__11[[#This Row],[13 - Ocorrências/Ambientes Atingidos]]),0)</f>
        <v>0</v>
      </c>
      <c r="BO182" s="83" t="str">
        <f t="shared" si="71"/>
        <v/>
      </c>
      <c r="BP182" s="82">
        <f>IFERROR(FIND("Atmosfera",consulta_completa__11[[#This Row],[13 - Ocorrências/Ambientes Atingidos]]),0)</f>
        <v>0</v>
      </c>
      <c r="BQ182" s="83" t="str">
        <f t="shared" si="72"/>
        <v/>
      </c>
      <c r="BR182" s="82">
        <f>IFERROR(FIND("Flora",consulta_completa__11[[#This Row],[13 - Ocorrências/Ambientes Atingidos]]),0)</f>
        <v>0</v>
      </c>
      <c r="BS182" s="83" t="str">
        <f t="shared" si="73"/>
        <v/>
      </c>
      <c r="BT182" s="82">
        <f>IFERROR(FIND("Fauna",consulta_completa__11[[#This Row],[13 - Ocorrências/Ambientes Atingidos]]),0)</f>
        <v>0</v>
      </c>
      <c r="BU182" s="83" t="str">
        <f t="shared" si="74"/>
        <v/>
      </c>
      <c r="BV182" s="82">
        <f>IFERROR(FIND("UC federal",consulta_completa__11[[#This Row],[13 - Ocorrências/Ambientes Atingidos]]),0)</f>
        <v>0</v>
      </c>
      <c r="BW182" s="83" t="str">
        <f t="shared" si="75"/>
        <v/>
      </c>
      <c r="BX182" s="82">
        <f>IFERROR(FIND("UC estadual/municipal",consulta_completa__11[[#This Row],[13 - Ocorrências/Ambientes Atingidos]]),0)</f>
        <v>0</v>
      </c>
      <c r="BY182" s="83" t="str">
        <f t="shared" si="76"/>
        <v/>
      </c>
      <c r="BZ182" s="82">
        <f>IFERROR(FIND("Outro(s)",consulta_completa__11[[#This Row],[13 - Ocorrências/Ambientes Atingidos]]),0)</f>
        <v>0</v>
      </c>
      <c r="CA182" s="83" t="str">
        <f t="shared" si="77"/>
        <v/>
      </c>
      <c r="CB182" s="82">
        <f>IFERROR(FIND("Sem dano",consulta_completa__11[[#This Row],[13 - Ocorrências/Ambientes Atingidos]]),0)</f>
        <v>0</v>
      </c>
      <c r="CC182" s="83" t="str">
        <f t="shared" si="78"/>
        <v/>
      </c>
      <c r="CD182" s="82" t="str">
        <f>IF(consulta_completa__11[[#This Row],[13 - Ocorrências/Ambientes Atingidos]]="","X","")</f>
        <v/>
      </c>
      <c r="CE182" s="84">
        <f>IFERROR(FIND("IBAMA",consulta_completa__11[[#This Row],[14 - Inst. Atuando no Local]]),0)</f>
        <v>0</v>
      </c>
      <c r="CF182" s="84" t="str">
        <f t="shared" si="79"/>
        <v/>
      </c>
      <c r="CG182" s="84">
        <f>IFERROR(FIND("OEMA",consulta_completa__11[[#This Row],[14 - Inst. Atuando no Local]]),0)</f>
        <v>0</v>
      </c>
      <c r="CH182" s="84" t="str">
        <f t="shared" si="80"/>
        <v/>
      </c>
      <c r="CI182" s="84">
        <f>IFERROR(FIND("DEFESA CIVIL",consulta_completa__11[[#This Row],[14 - Inst. Atuando no Local]]),0)</f>
        <v>0</v>
      </c>
      <c r="CJ182" s="84" t="str">
        <f t="shared" si="81"/>
        <v/>
      </c>
      <c r="CK182" s="84">
        <f>IFERROR(FIND("CORPO DE BOMBEIROS",consulta_completa__11[[#This Row],[14 - Inst. Atuando no Local]]),0)</f>
        <v>0</v>
      </c>
      <c r="CL182" s="84" t="str">
        <f t="shared" si="82"/>
        <v/>
      </c>
      <c r="CM182" s="84">
        <f>IFERROR(FIND("POLÍCIA RODOVIÁRIA",consulta_completa__11[[#This Row],[14 - Inst. Atuando no Local]]),0)</f>
        <v>0</v>
      </c>
      <c r="CN182" s="84" t="str">
        <f t="shared" si="83"/>
        <v/>
      </c>
      <c r="CO182" s="84">
        <f>IFERROR(FIND("POLÍCIA MILITAR",consulta_completa__11[[#This Row],[14 - Inst. Atuando no Local]]),0)</f>
        <v>0</v>
      </c>
      <c r="CP182" s="84" t="str">
        <f t="shared" si="84"/>
        <v/>
      </c>
      <c r="CQ182" s="84">
        <f>IFERROR(FIND("POLÍCIA CIVIL",consulta_completa__11[[#This Row],[14 - Inst. Atuando no Local]]),0)</f>
        <v>0</v>
      </c>
      <c r="CR182" s="84" t="str">
        <f t="shared" si="85"/>
        <v/>
      </c>
      <c r="CS182" s="84">
        <f>IFERROR(FIND("MARINHA DO BRASIL",consulta_completa__11[[#This Row],[14 - Inst. Atuando no Local]]),0)</f>
        <v>0</v>
      </c>
      <c r="CT182" s="84" t="str">
        <f t="shared" si="86"/>
        <v/>
      </c>
      <c r="CU182" s="84">
        <f>IFERROR(FIND("EMPRESA ESPECIALIZADA EM ATENDIMENTO",consulta_completa__11[[#This Row],[14 - Inst. Atuando no Local]]),0)</f>
        <v>0</v>
      </c>
      <c r="CV182" s="84" t="str">
        <f t="shared" si="87"/>
        <v/>
      </c>
      <c r="CW182" s="84">
        <f>IFERROR(FIND("IBAMA",consulta_completa__11[[#This Row],[14 - Inst. Atuando no Local]]),0)</f>
        <v>0</v>
      </c>
      <c r="CX182" s="84" t="str">
        <f t="shared" si="88"/>
        <v/>
      </c>
      <c r="CY182" s="84" t="str">
        <f>IF(consulta_completa__11[[#This Row],[14 - Inst. Atuando no Local]]="","X","")</f>
        <v/>
      </c>
      <c r="CZ182" s="84">
        <f>IFERROR(FIND("OUTRA (S)",consulta_completa__11[[#This Row],[14 - Inst. Atuando no Local]]),0)</f>
        <v>0</v>
      </c>
      <c r="DA182" s="84" t="str">
        <f t="shared" si="89"/>
        <v/>
      </c>
      <c r="DB182" s="35" t="str">
        <f t="shared" si="90"/>
        <v>Sim</v>
      </c>
      <c r="DC182" s="35" t="str">
        <f t="shared" si="91"/>
        <v>Não</v>
      </c>
      <c r="DD182" s="35" t="str">
        <f t="shared" si="92"/>
        <v>Sim</v>
      </c>
      <c r="DE182" s="87" t="str">
        <f t="shared" si="63"/>
        <v>Sem informação</v>
      </c>
    </row>
    <row r="183" spans="1:109">
      <c r="A183" s="14">
        <v>202531832408</v>
      </c>
      <c r="B183" s="1">
        <v>45732</v>
      </c>
      <c r="C183" t="s">
        <v>109</v>
      </c>
      <c r="D183" t="s">
        <v>110</v>
      </c>
      <c r="E183" t="s">
        <v>111</v>
      </c>
      <c r="F183" t="s">
        <v>112</v>
      </c>
      <c r="G183" t="s">
        <v>113</v>
      </c>
      <c r="H183" t="s">
        <v>114</v>
      </c>
      <c r="I183" t="s">
        <v>114</v>
      </c>
      <c r="J183" t="s">
        <v>226</v>
      </c>
      <c r="K183" t="s">
        <v>2013</v>
      </c>
      <c r="L183" t="s">
        <v>117</v>
      </c>
      <c r="M183" t="s">
        <v>118</v>
      </c>
      <c r="N183" t="s">
        <v>119</v>
      </c>
      <c r="O183" t="s">
        <v>120</v>
      </c>
      <c r="P183" t="s">
        <v>272</v>
      </c>
      <c r="Q183" t="s">
        <v>143</v>
      </c>
      <c r="R183" t="s">
        <v>123</v>
      </c>
      <c r="S183" t="s">
        <v>124</v>
      </c>
      <c r="T183" t="s">
        <v>2014</v>
      </c>
      <c r="U183" t="s">
        <v>2015</v>
      </c>
      <c r="V183" t="s">
        <v>2016</v>
      </c>
      <c r="Z183" t="s">
        <v>2017</v>
      </c>
      <c r="AA183" t="s">
        <v>113</v>
      </c>
      <c r="AB183" t="s">
        <v>206</v>
      </c>
      <c r="AC183" t="s">
        <v>482</v>
      </c>
      <c r="AD183">
        <v>1</v>
      </c>
      <c r="AE183" t="s">
        <v>206</v>
      </c>
      <c r="AF183" t="s">
        <v>113</v>
      </c>
      <c r="AG183" t="s">
        <v>113</v>
      </c>
      <c r="AH183" t="s">
        <v>131</v>
      </c>
      <c r="AI183" t="s">
        <v>132</v>
      </c>
      <c r="AJ183" t="s">
        <v>131</v>
      </c>
      <c r="AK183" t="s">
        <v>2018</v>
      </c>
      <c r="AL183" t="s">
        <v>2019</v>
      </c>
      <c r="AM183" t="s">
        <v>485</v>
      </c>
      <c r="AN183" t="s">
        <v>113</v>
      </c>
      <c r="AO183" t="s">
        <v>113</v>
      </c>
      <c r="AQ183" t="s">
        <v>486</v>
      </c>
      <c r="AR183" t="s">
        <v>113</v>
      </c>
      <c r="AS183" t="s">
        <v>113</v>
      </c>
      <c r="AT183" t="s">
        <v>2020</v>
      </c>
      <c r="AU183" t="s">
        <v>592</v>
      </c>
      <c r="AV183">
        <v>3000000</v>
      </c>
      <c r="AW183" t="s">
        <v>159</v>
      </c>
      <c r="AX183" s="82">
        <f>IFERROR(FIND("Óbitos/feridos",consulta_completa__11[[#This Row],[13 - Ocorrências/Ambientes Atingidos]]),0)</f>
        <v>0</v>
      </c>
      <c r="AY183" s="83" t="str">
        <f t="shared" si="64"/>
        <v/>
      </c>
      <c r="AZ183" s="82">
        <f>IFERROR(FIND("População afetada/evacuada",consulta_completa__11[[#This Row],[13 - Ocorrências/Ambientes Atingidos]]),0)</f>
        <v>0</v>
      </c>
      <c r="BA183" s="82" t="str">
        <f t="shared" si="65"/>
        <v/>
      </c>
      <c r="BB183" s="82">
        <f>IFERROR(FIND("Suspensão de abastecimento de água",consulta_completa__11[[#This Row],[13 - Ocorrências/Ambientes Atingidos]]),0)</f>
        <v>0</v>
      </c>
      <c r="BC183" s="83" t="str">
        <f t="shared" si="93"/>
        <v/>
      </c>
      <c r="BD183" s="82">
        <f>IFERROR(FIND("Rio/córrego",consulta_completa__11[[#This Row],[13 - Ocorrências/Ambientes Atingidos]]),0)</f>
        <v>0</v>
      </c>
      <c r="BE183" s="83" t="str">
        <f t="shared" si="66"/>
        <v/>
      </c>
      <c r="BF183" s="82">
        <f>IFERROR(FIND("Lago",consulta_completa__11[[#This Row],[13 - Ocorrências/Ambientes Atingidos]]),0)</f>
        <v>0</v>
      </c>
      <c r="BG183" s="83" t="str">
        <f t="shared" si="67"/>
        <v/>
      </c>
      <c r="BH183" s="82">
        <f>IFERROR(FIND("Mar",consulta_completa__11[[#This Row],[13 - Ocorrências/Ambientes Atingidos]]),0)</f>
        <v>1</v>
      </c>
      <c r="BI183" s="83" t="str">
        <f t="shared" si="68"/>
        <v>X</v>
      </c>
      <c r="BJ183" s="82">
        <f>IFERROR(FIND("Praia",consulta_completa__11[[#This Row],[13 - Ocorrências/Ambientes Atingidos]]),0)</f>
        <v>0</v>
      </c>
      <c r="BK183" s="83" t="str">
        <f t="shared" si="69"/>
        <v/>
      </c>
      <c r="BL183" s="82">
        <f>IFERROR(FIND("Solo",consulta_completa__11[[#This Row],[13 - Ocorrências/Ambientes Atingidos]]),0)</f>
        <v>0</v>
      </c>
      <c r="BM183" s="83" t="str">
        <f t="shared" si="70"/>
        <v/>
      </c>
      <c r="BN183" s="82">
        <f>IFERROR(FIND("Águas subterrâneas",consulta_completa__11[[#This Row],[13 - Ocorrências/Ambientes Atingidos]]),0)</f>
        <v>0</v>
      </c>
      <c r="BO183" s="83" t="str">
        <f t="shared" si="71"/>
        <v/>
      </c>
      <c r="BP183" s="82">
        <f>IFERROR(FIND("Atmosfera",consulta_completa__11[[#This Row],[13 - Ocorrências/Ambientes Atingidos]]),0)</f>
        <v>0</v>
      </c>
      <c r="BQ183" s="83" t="str">
        <f t="shared" si="72"/>
        <v/>
      </c>
      <c r="BR183" s="82">
        <f>IFERROR(FIND("Flora",consulta_completa__11[[#This Row],[13 - Ocorrências/Ambientes Atingidos]]),0)</f>
        <v>0</v>
      </c>
      <c r="BS183" s="83" t="str">
        <f t="shared" si="73"/>
        <v/>
      </c>
      <c r="BT183" s="82">
        <f>IFERROR(FIND("Fauna",consulta_completa__11[[#This Row],[13 - Ocorrências/Ambientes Atingidos]]),0)</f>
        <v>0</v>
      </c>
      <c r="BU183" s="83" t="str">
        <f t="shared" si="74"/>
        <v/>
      </c>
      <c r="BV183" s="82">
        <f>IFERROR(FIND("UC federal",consulta_completa__11[[#This Row],[13 - Ocorrências/Ambientes Atingidos]]),0)</f>
        <v>0</v>
      </c>
      <c r="BW183" s="83" t="str">
        <f t="shared" si="75"/>
        <v/>
      </c>
      <c r="BX183" s="82">
        <f>IFERROR(FIND("UC estadual/municipal",consulta_completa__11[[#This Row],[13 - Ocorrências/Ambientes Atingidos]]),0)</f>
        <v>0</v>
      </c>
      <c r="BY183" s="83" t="str">
        <f t="shared" si="76"/>
        <v/>
      </c>
      <c r="BZ183" s="82">
        <f>IFERROR(FIND("Outro(s)",consulta_completa__11[[#This Row],[13 - Ocorrências/Ambientes Atingidos]]),0)</f>
        <v>0</v>
      </c>
      <c r="CA183" s="83" t="str">
        <f t="shared" si="77"/>
        <v/>
      </c>
      <c r="CB183" s="82">
        <f>IFERROR(FIND("Sem dano",consulta_completa__11[[#This Row],[13 - Ocorrências/Ambientes Atingidos]]),0)</f>
        <v>0</v>
      </c>
      <c r="CC183" s="83" t="str">
        <f t="shared" si="78"/>
        <v/>
      </c>
      <c r="CD183" s="82" t="str">
        <f>IF(consulta_completa__11[[#This Row],[13 - Ocorrências/Ambientes Atingidos]]="","X","")</f>
        <v/>
      </c>
      <c r="CE183" s="84">
        <f>IFERROR(FIND("IBAMA",consulta_completa__11[[#This Row],[14 - Inst. Atuando no Local]]),0)</f>
        <v>0</v>
      </c>
      <c r="CF183" s="84" t="str">
        <f t="shared" si="79"/>
        <v/>
      </c>
      <c r="CG183" s="84">
        <f>IFERROR(FIND("OEMA",consulta_completa__11[[#This Row],[14 - Inst. Atuando no Local]]),0)</f>
        <v>0</v>
      </c>
      <c r="CH183" s="84" t="str">
        <f t="shared" si="80"/>
        <v/>
      </c>
      <c r="CI183" s="84">
        <f>IFERROR(FIND("DEFESA CIVIL",consulta_completa__11[[#This Row],[14 - Inst. Atuando no Local]]),0)</f>
        <v>0</v>
      </c>
      <c r="CJ183" s="84" t="str">
        <f t="shared" si="81"/>
        <v/>
      </c>
      <c r="CK183" s="84">
        <f>IFERROR(FIND("CORPO DE BOMBEIROS",consulta_completa__11[[#This Row],[14 - Inst. Atuando no Local]]),0)</f>
        <v>0</v>
      </c>
      <c r="CL183" s="84" t="str">
        <f t="shared" si="82"/>
        <v/>
      </c>
      <c r="CM183" s="84">
        <f>IFERROR(FIND("POLÍCIA RODOVIÁRIA",consulta_completa__11[[#This Row],[14 - Inst. Atuando no Local]]),0)</f>
        <v>0</v>
      </c>
      <c r="CN183" s="84" t="str">
        <f t="shared" si="83"/>
        <v/>
      </c>
      <c r="CO183" s="84">
        <f>IFERROR(FIND("POLÍCIA MILITAR",consulta_completa__11[[#This Row],[14 - Inst. Atuando no Local]]),0)</f>
        <v>0</v>
      </c>
      <c r="CP183" s="84" t="str">
        <f t="shared" si="84"/>
        <v/>
      </c>
      <c r="CQ183" s="84">
        <f>IFERROR(FIND("POLÍCIA CIVIL",consulta_completa__11[[#This Row],[14 - Inst. Atuando no Local]]),0)</f>
        <v>0</v>
      </c>
      <c r="CR183" s="84" t="str">
        <f t="shared" si="85"/>
        <v/>
      </c>
      <c r="CS183" s="84">
        <f>IFERROR(FIND("MARINHA DO BRASIL",consulta_completa__11[[#This Row],[14 - Inst. Atuando no Local]]),0)</f>
        <v>0</v>
      </c>
      <c r="CT183" s="84" t="str">
        <f t="shared" si="86"/>
        <v/>
      </c>
      <c r="CU183" s="84">
        <f>IFERROR(FIND("EMPRESA ESPECIALIZADA EM ATENDIMENTO",consulta_completa__11[[#This Row],[14 - Inst. Atuando no Local]]),0)</f>
        <v>0</v>
      </c>
      <c r="CV183" s="84" t="str">
        <f t="shared" si="87"/>
        <v/>
      </c>
      <c r="CW183" s="84">
        <f>IFERROR(FIND("IBAMA",consulta_completa__11[[#This Row],[14 - Inst. Atuando no Local]]),0)</f>
        <v>0</v>
      </c>
      <c r="CX183" s="84" t="str">
        <f t="shared" si="88"/>
        <v/>
      </c>
      <c r="CY183" s="84" t="str">
        <f>IF(consulta_completa__11[[#This Row],[14 - Inst. Atuando no Local]]="","X","")</f>
        <v/>
      </c>
      <c r="CZ183" s="84">
        <f>IFERROR(FIND("OUTRA (S)",consulta_completa__11[[#This Row],[14 - Inst. Atuando no Local]]),0)</f>
        <v>0</v>
      </c>
      <c r="DA183" s="84" t="str">
        <f t="shared" si="89"/>
        <v/>
      </c>
      <c r="DB183" s="35" t="str">
        <f t="shared" si="90"/>
        <v>Sim</v>
      </c>
      <c r="DC183" s="35" t="str">
        <f t="shared" si="91"/>
        <v>Não</v>
      </c>
      <c r="DD183" s="35" t="str">
        <f t="shared" si="92"/>
        <v>Sim</v>
      </c>
      <c r="DE183" s="87" t="str">
        <f t="shared" si="63"/>
        <v>Federal</v>
      </c>
    </row>
    <row r="184" spans="1:109">
      <c r="A184" s="14">
        <v>202531754034</v>
      </c>
      <c r="B184" s="1">
        <v>45733</v>
      </c>
      <c r="C184" t="s">
        <v>745</v>
      </c>
      <c r="D184" t="s">
        <v>746</v>
      </c>
      <c r="E184" t="s">
        <v>139</v>
      </c>
      <c r="F184" t="s">
        <v>2021</v>
      </c>
      <c r="G184" t="s">
        <v>113</v>
      </c>
      <c r="H184" t="s">
        <v>114</v>
      </c>
      <c r="I184" t="s">
        <v>114</v>
      </c>
      <c r="J184" t="s">
        <v>113</v>
      </c>
      <c r="K184" t="s">
        <v>114</v>
      </c>
      <c r="L184" t="s">
        <v>114</v>
      </c>
      <c r="M184" t="s">
        <v>139</v>
      </c>
      <c r="N184" t="s">
        <v>141</v>
      </c>
      <c r="O184" t="s">
        <v>239</v>
      </c>
      <c r="P184" t="s">
        <v>299</v>
      </c>
      <c r="Q184" t="s">
        <v>143</v>
      </c>
      <c r="R184" t="s">
        <v>123</v>
      </c>
      <c r="S184" t="s">
        <v>113</v>
      </c>
      <c r="T184" t="s">
        <v>2022</v>
      </c>
      <c r="U184" t="s">
        <v>113</v>
      </c>
      <c r="V184" t="s">
        <v>2023</v>
      </c>
      <c r="X184" t="b">
        <v>1</v>
      </c>
      <c r="Z184" t="s">
        <v>113</v>
      </c>
      <c r="AA184" t="s">
        <v>2024</v>
      </c>
      <c r="AB184" t="s">
        <v>2025</v>
      </c>
      <c r="AC184" t="s">
        <v>2026</v>
      </c>
      <c r="AD184">
        <v>1</v>
      </c>
      <c r="AE184" t="s">
        <v>2027</v>
      </c>
      <c r="AF184" t="s">
        <v>2028</v>
      </c>
      <c r="AG184" t="s">
        <v>2029</v>
      </c>
      <c r="AH184" t="s">
        <v>131</v>
      </c>
      <c r="AI184" t="s">
        <v>132</v>
      </c>
      <c r="AJ184" t="s">
        <v>131</v>
      </c>
      <c r="AK184" t="s">
        <v>2030</v>
      </c>
      <c r="AL184" t="s">
        <v>2024</v>
      </c>
      <c r="AM184" t="s">
        <v>2031</v>
      </c>
      <c r="AN184" t="s">
        <v>752</v>
      </c>
      <c r="AO184" t="s">
        <v>2032</v>
      </c>
      <c r="AP184">
        <v>94988031444</v>
      </c>
      <c r="AQ184" t="s">
        <v>2033</v>
      </c>
      <c r="AR184" t="s">
        <v>113</v>
      </c>
      <c r="AS184" t="s">
        <v>113</v>
      </c>
      <c r="AT184" t="s">
        <v>113</v>
      </c>
      <c r="AU184" t="s">
        <v>113</v>
      </c>
      <c r="AW184" t="s">
        <v>113</v>
      </c>
      <c r="AX184" s="82">
        <f>IFERROR(FIND("Óbitos/feridos",consulta_completa__11[[#This Row],[13 - Ocorrências/Ambientes Atingidos]]),0)</f>
        <v>0</v>
      </c>
      <c r="AY184" s="83" t="str">
        <f t="shared" si="64"/>
        <v/>
      </c>
      <c r="AZ184" s="82">
        <f>IFERROR(FIND("População afetada/evacuada",consulta_completa__11[[#This Row],[13 - Ocorrências/Ambientes Atingidos]]),0)</f>
        <v>0</v>
      </c>
      <c r="BA184" s="82" t="str">
        <f t="shared" si="65"/>
        <v/>
      </c>
      <c r="BB184" s="82">
        <f>IFERROR(FIND("Suspensão de abastecimento de água",consulta_completa__11[[#This Row],[13 - Ocorrências/Ambientes Atingidos]]),0)</f>
        <v>0</v>
      </c>
      <c r="BC184" s="83" t="str">
        <f t="shared" si="93"/>
        <v/>
      </c>
      <c r="BD184" s="82">
        <f>IFERROR(FIND("Rio/córrego",consulta_completa__11[[#This Row],[13 - Ocorrências/Ambientes Atingidos]]),0)</f>
        <v>0</v>
      </c>
      <c r="BE184" s="83" t="str">
        <f t="shared" si="66"/>
        <v/>
      </c>
      <c r="BF184" s="82">
        <f>IFERROR(FIND("Lago",consulta_completa__11[[#This Row],[13 - Ocorrências/Ambientes Atingidos]]),0)</f>
        <v>0</v>
      </c>
      <c r="BG184" s="83" t="str">
        <f t="shared" si="67"/>
        <v/>
      </c>
      <c r="BH184" s="82">
        <f>IFERROR(FIND("Mar",consulta_completa__11[[#This Row],[13 - Ocorrências/Ambientes Atingidos]]),0)</f>
        <v>0</v>
      </c>
      <c r="BI184" s="83" t="str">
        <f t="shared" si="68"/>
        <v/>
      </c>
      <c r="BJ184" s="82">
        <f>IFERROR(FIND("Praia",consulta_completa__11[[#This Row],[13 - Ocorrências/Ambientes Atingidos]]),0)</f>
        <v>0</v>
      </c>
      <c r="BK184" s="83" t="str">
        <f t="shared" si="69"/>
        <v/>
      </c>
      <c r="BL184" s="82">
        <f>IFERROR(FIND("Solo",consulta_completa__11[[#This Row],[13 - Ocorrências/Ambientes Atingidos]]),0)</f>
        <v>0</v>
      </c>
      <c r="BM184" s="83" t="str">
        <f t="shared" si="70"/>
        <v/>
      </c>
      <c r="BN184" s="82">
        <f>IFERROR(FIND("Águas subterrâneas",consulta_completa__11[[#This Row],[13 - Ocorrências/Ambientes Atingidos]]),0)</f>
        <v>0</v>
      </c>
      <c r="BO184" s="83" t="str">
        <f t="shared" si="71"/>
        <v/>
      </c>
      <c r="BP184" s="82">
        <f>IFERROR(FIND("Atmosfera",consulta_completa__11[[#This Row],[13 - Ocorrências/Ambientes Atingidos]]),0)</f>
        <v>0</v>
      </c>
      <c r="BQ184" s="83" t="str">
        <f t="shared" si="72"/>
        <v/>
      </c>
      <c r="BR184" s="82">
        <f>IFERROR(FIND("Flora",consulta_completa__11[[#This Row],[13 - Ocorrências/Ambientes Atingidos]]),0)</f>
        <v>0</v>
      </c>
      <c r="BS184" s="83" t="str">
        <f t="shared" si="73"/>
        <v/>
      </c>
      <c r="BT184" s="82">
        <f>IFERROR(FIND("Fauna",consulta_completa__11[[#This Row],[13 - Ocorrências/Ambientes Atingidos]]),0)</f>
        <v>0</v>
      </c>
      <c r="BU184" s="83" t="str">
        <f t="shared" si="74"/>
        <v/>
      </c>
      <c r="BV184" s="82">
        <f>IFERROR(FIND("UC federal",consulta_completa__11[[#This Row],[13 - Ocorrências/Ambientes Atingidos]]),0)</f>
        <v>0</v>
      </c>
      <c r="BW184" s="83" t="str">
        <f t="shared" si="75"/>
        <v/>
      </c>
      <c r="BX184" s="82">
        <f>IFERROR(FIND("UC estadual/municipal",consulta_completa__11[[#This Row],[13 - Ocorrências/Ambientes Atingidos]]),0)</f>
        <v>0</v>
      </c>
      <c r="BY184" s="83" t="str">
        <f t="shared" si="76"/>
        <v/>
      </c>
      <c r="BZ184" s="82">
        <f>IFERROR(FIND("Outro(s)",consulta_completa__11[[#This Row],[13 - Ocorrências/Ambientes Atingidos]]),0)</f>
        <v>1</v>
      </c>
      <c r="CA184" s="83" t="str">
        <f t="shared" si="77"/>
        <v>X</v>
      </c>
      <c r="CB184" s="82">
        <f>IFERROR(FIND("Sem dano",consulta_completa__11[[#This Row],[13 - Ocorrências/Ambientes Atingidos]]),0)</f>
        <v>0</v>
      </c>
      <c r="CC184" s="83" t="str">
        <f t="shared" si="78"/>
        <v/>
      </c>
      <c r="CD184" s="82" t="str">
        <f>IF(consulta_completa__11[[#This Row],[13 - Ocorrências/Ambientes Atingidos]]="","X","")</f>
        <v/>
      </c>
      <c r="CE184" s="84">
        <f>IFERROR(FIND("IBAMA",consulta_completa__11[[#This Row],[14 - Inst. Atuando no Local]]),0)</f>
        <v>0</v>
      </c>
      <c r="CF184" s="84" t="str">
        <f t="shared" si="79"/>
        <v/>
      </c>
      <c r="CG184" s="84">
        <f>IFERROR(FIND("OEMA",consulta_completa__11[[#This Row],[14 - Inst. Atuando no Local]]),0)</f>
        <v>0</v>
      </c>
      <c r="CH184" s="84" t="str">
        <f t="shared" si="80"/>
        <v/>
      </c>
      <c r="CI184" s="84">
        <f>IFERROR(FIND("DEFESA CIVIL",consulta_completa__11[[#This Row],[14 - Inst. Atuando no Local]]),0)</f>
        <v>0</v>
      </c>
      <c r="CJ184" s="84" t="str">
        <f t="shared" si="81"/>
        <v/>
      </c>
      <c r="CK184" s="84">
        <f>IFERROR(FIND("CORPO DE BOMBEIROS",consulta_completa__11[[#This Row],[14 - Inst. Atuando no Local]]),0)</f>
        <v>0</v>
      </c>
      <c r="CL184" s="84" t="str">
        <f t="shared" si="82"/>
        <v/>
      </c>
      <c r="CM184" s="84">
        <f>IFERROR(FIND("POLÍCIA RODOVIÁRIA",consulta_completa__11[[#This Row],[14 - Inst. Atuando no Local]]),0)</f>
        <v>0</v>
      </c>
      <c r="CN184" s="84" t="str">
        <f t="shared" si="83"/>
        <v/>
      </c>
      <c r="CO184" s="84">
        <f>IFERROR(FIND("POLÍCIA MILITAR",consulta_completa__11[[#This Row],[14 - Inst. Atuando no Local]]),0)</f>
        <v>0</v>
      </c>
      <c r="CP184" s="84" t="str">
        <f t="shared" si="84"/>
        <v/>
      </c>
      <c r="CQ184" s="84">
        <f>IFERROR(FIND("POLÍCIA CIVIL",consulta_completa__11[[#This Row],[14 - Inst. Atuando no Local]]),0)</f>
        <v>0</v>
      </c>
      <c r="CR184" s="84" t="str">
        <f t="shared" si="85"/>
        <v/>
      </c>
      <c r="CS184" s="84">
        <f>IFERROR(FIND("MARINHA DO BRASIL",consulta_completa__11[[#This Row],[14 - Inst. Atuando no Local]]),0)</f>
        <v>0</v>
      </c>
      <c r="CT184" s="84" t="str">
        <f t="shared" si="86"/>
        <v/>
      </c>
      <c r="CU184" s="84">
        <f>IFERROR(FIND("EMPRESA ESPECIALIZADA EM ATENDIMENTO",consulta_completa__11[[#This Row],[14 - Inst. Atuando no Local]]),0)</f>
        <v>0</v>
      </c>
      <c r="CV184" s="84" t="str">
        <f t="shared" si="87"/>
        <v/>
      </c>
      <c r="CW184" s="84">
        <f>IFERROR(FIND("IBAMA",consulta_completa__11[[#This Row],[14 - Inst. Atuando no Local]]),0)</f>
        <v>0</v>
      </c>
      <c r="CX184" s="84" t="str">
        <f t="shared" si="88"/>
        <v/>
      </c>
      <c r="CY184" s="84" t="str">
        <f>IF(consulta_completa__11[[#This Row],[14 - Inst. Atuando no Local]]="","X","")</f>
        <v/>
      </c>
      <c r="CZ184" s="84">
        <f>IFERROR(FIND("OUTRA (S)",consulta_completa__11[[#This Row],[14 - Inst. Atuando no Local]]),0)</f>
        <v>0</v>
      </c>
      <c r="DA184" s="84" t="str">
        <f t="shared" si="89"/>
        <v/>
      </c>
      <c r="DB184" s="35" t="str">
        <f t="shared" si="90"/>
        <v>Sim</v>
      </c>
      <c r="DC184" s="35" t="str">
        <f t="shared" si="91"/>
        <v>Não</v>
      </c>
      <c r="DD184" s="35" t="str">
        <f t="shared" si="92"/>
        <v>Sim</v>
      </c>
      <c r="DE184" s="87" t="str">
        <f t="shared" si="63"/>
        <v>Federal</v>
      </c>
    </row>
    <row r="185" spans="1:109">
      <c r="A185" s="14">
        <v>202531825201</v>
      </c>
      <c r="B185" s="1">
        <v>45733</v>
      </c>
      <c r="C185" t="s">
        <v>160</v>
      </c>
      <c r="D185" t="s">
        <v>161</v>
      </c>
      <c r="E185" t="s">
        <v>162</v>
      </c>
      <c r="F185" t="s">
        <v>163</v>
      </c>
      <c r="G185" t="s">
        <v>113</v>
      </c>
      <c r="H185" t="s">
        <v>114</v>
      </c>
      <c r="I185" t="s">
        <v>114</v>
      </c>
      <c r="J185" t="s">
        <v>945</v>
      </c>
      <c r="K185" t="s">
        <v>2034</v>
      </c>
      <c r="L185" t="s">
        <v>166</v>
      </c>
      <c r="M185" t="s">
        <v>140</v>
      </c>
      <c r="N185" t="s">
        <v>119</v>
      </c>
      <c r="O185" t="s">
        <v>120</v>
      </c>
      <c r="P185" t="s">
        <v>299</v>
      </c>
      <c r="Q185" t="s">
        <v>122</v>
      </c>
      <c r="R185" t="s">
        <v>123</v>
      </c>
      <c r="S185" t="s">
        <v>113</v>
      </c>
      <c r="T185" t="s">
        <v>113</v>
      </c>
      <c r="U185" t="s">
        <v>2035</v>
      </c>
      <c r="V185" t="s">
        <v>2036</v>
      </c>
      <c r="Z185" t="s">
        <v>2037</v>
      </c>
      <c r="AA185" t="s">
        <v>1626</v>
      </c>
      <c r="AB185" t="s">
        <v>172</v>
      </c>
      <c r="AC185" t="s">
        <v>173</v>
      </c>
      <c r="AD185">
        <v>1</v>
      </c>
      <c r="AE185" t="s">
        <v>2038</v>
      </c>
      <c r="AF185" t="s">
        <v>113</v>
      </c>
      <c r="AG185" t="s">
        <v>113</v>
      </c>
      <c r="AH185" t="s">
        <v>131</v>
      </c>
      <c r="AI185" t="s">
        <v>132</v>
      </c>
      <c r="AJ185" t="s">
        <v>131</v>
      </c>
      <c r="AK185" t="s">
        <v>372</v>
      </c>
      <c r="AL185" t="s">
        <v>113</v>
      </c>
      <c r="AM185" t="s">
        <v>176</v>
      </c>
      <c r="AN185" t="s">
        <v>1629</v>
      </c>
      <c r="AO185" t="s">
        <v>2039</v>
      </c>
      <c r="AP185">
        <v>41988207121</v>
      </c>
      <c r="AQ185" t="s">
        <v>178</v>
      </c>
      <c r="AR185" t="s">
        <v>113</v>
      </c>
      <c r="AS185" t="s">
        <v>113</v>
      </c>
      <c r="AT185" t="s">
        <v>113</v>
      </c>
      <c r="AU185" t="s">
        <v>113</v>
      </c>
      <c r="AW185" t="s">
        <v>113</v>
      </c>
      <c r="AX185" s="82">
        <f>IFERROR(FIND("Óbitos/feridos",consulta_completa__11[[#This Row],[13 - Ocorrências/Ambientes Atingidos]]),0)</f>
        <v>0</v>
      </c>
      <c r="AY185" s="83" t="str">
        <f t="shared" si="64"/>
        <v/>
      </c>
      <c r="AZ185" s="82">
        <f>IFERROR(FIND("População afetada/evacuada",consulta_completa__11[[#This Row],[13 - Ocorrências/Ambientes Atingidos]]),0)</f>
        <v>0</v>
      </c>
      <c r="BA185" s="82" t="str">
        <f t="shared" si="65"/>
        <v/>
      </c>
      <c r="BB185" s="82">
        <f>IFERROR(FIND("Suspensão de abastecimento de água",consulta_completa__11[[#This Row],[13 - Ocorrências/Ambientes Atingidos]]),0)</f>
        <v>0</v>
      </c>
      <c r="BC185" s="83" t="str">
        <f t="shared" si="93"/>
        <v/>
      </c>
      <c r="BD185" s="82">
        <f>IFERROR(FIND("Rio/córrego",consulta_completa__11[[#This Row],[13 - Ocorrências/Ambientes Atingidos]]),0)</f>
        <v>0</v>
      </c>
      <c r="BE185" s="83" t="str">
        <f t="shared" si="66"/>
        <v/>
      </c>
      <c r="BF185" s="82">
        <f>IFERROR(FIND("Lago",consulta_completa__11[[#This Row],[13 - Ocorrências/Ambientes Atingidos]]),0)</f>
        <v>0</v>
      </c>
      <c r="BG185" s="83" t="str">
        <f t="shared" si="67"/>
        <v/>
      </c>
      <c r="BH185" s="82">
        <f>IFERROR(FIND("Mar",consulta_completa__11[[#This Row],[13 - Ocorrências/Ambientes Atingidos]]),0)</f>
        <v>0</v>
      </c>
      <c r="BI185" s="83" t="str">
        <f t="shared" si="68"/>
        <v/>
      </c>
      <c r="BJ185" s="82">
        <f>IFERROR(FIND("Praia",consulta_completa__11[[#This Row],[13 - Ocorrências/Ambientes Atingidos]]),0)</f>
        <v>0</v>
      </c>
      <c r="BK185" s="83" t="str">
        <f t="shared" si="69"/>
        <v/>
      </c>
      <c r="BL185" s="82">
        <f>IFERROR(FIND("Solo",consulta_completa__11[[#This Row],[13 - Ocorrências/Ambientes Atingidos]]),0)</f>
        <v>1</v>
      </c>
      <c r="BM185" s="83" t="str">
        <f t="shared" si="70"/>
        <v>X</v>
      </c>
      <c r="BN185" s="82">
        <f>IFERROR(FIND("Águas subterrâneas",consulta_completa__11[[#This Row],[13 - Ocorrências/Ambientes Atingidos]]),0)</f>
        <v>0</v>
      </c>
      <c r="BO185" s="83" t="str">
        <f t="shared" si="71"/>
        <v/>
      </c>
      <c r="BP185" s="82">
        <f>IFERROR(FIND("Atmosfera",consulta_completa__11[[#This Row],[13 - Ocorrências/Ambientes Atingidos]]),0)</f>
        <v>0</v>
      </c>
      <c r="BQ185" s="83" t="str">
        <f t="shared" si="72"/>
        <v/>
      </c>
      <c r="BR185" s="82">
        <f>IFERROR(FIND("Flora",consulta_completa__11[[#This Row],[13 - Ocorrências/Ambientes Atingidos]]),0)</f>
        <v>0</v>
      </c>
      <c r="BS185" s="83" t="str">
        <f t="shared" si="73"/>
        <v/>
      </c>
      <c r="BT185" s="82">
        <f>IFERROR(FIND("Fauna",consulta_completa__11[[#This Row],[13 - Ocorrências/Ambientes Atingidos]]),0)</f>
        <v>0</v>
      </c>
      <c r="BU185" s="83" t="str">
        <f t="shared" si="74"/>
        <v/>
      </c>
      <c r="BV185" s="82">
        <f>IFERROR(FIND("UC federal",consulta_completa__11[[#This Row],[13 - Ocorrências/Ambientes Atingidos]]),0)</f>
        <v>0</v>
      </c>
      <c r="BW185" s="83" t="str">
        <f t="shared" si="75"/>
        <v/>
      </c>
      <c r="BX185" s="82">
        <f>IFERROR(FIND("UC estadual/municipal",consulta_completa__11[[#This Row],[13 - Ocorrências/Ambientes Atingidos]]),0)</f>
        <v>0</v>
      </c>
      <c r="BY185" s="83" t="str">
        <f t="shared" si="76"/>
        <v/>
      </c>
      <c r="BZ185" s="82">
        <f>IFERROR(FIND("Outro(s)",consulta_completa__11[[#This Row],[13 - Ocorrências/Ambientes Atingidos]]),0)</f>
        <v>0</v>
      </c>
      <c r="CA185" s="83" t="str">
        <f t="shared" si="77"/>
        <v/>
      </c>
      <c r="CB185" s="82">
        <f>IFERROR(FIND("Sem dano",consulta_completa__11[[#This Row],[13 - Ocorrências/Ambientes Atingidos]]),0)</f>
        <v>0</v>
      </c>
      <c r="CC185" s="83" t="str">
        <f t="shared" si="78"/>
        <v/>
      </c>
      <c r="CD185" s="82" t="str">
        <f>IF(consulta_completa__11[[#This Row],[13 - Ocorrências/Ambientes Atingidos]]="","X","")</f>
        <v/>
      </c>
      <c r="CE185" s="84">
        <f>IFERROR(FIND("IBAMA",consulta_completa__11[[#This Row],[14 - Inst. Atuando no Local]]),0)</f>
        <v>0</v>
      </c>
      <c r="CF185" s="84" t="str">
        <f t="shared" si="79"/>
        <v/>
      </c>
      <c r="CG185" s="84">
        <f>IFERROR(FIND("OEMA",consulta_completa__11[[#This Row],[14 - Inst. Atuando no Local]]),0)</f>
        <v>0</v>
      </c>
      <c r="CH185" s="84" t="str">
        <f t="shared" si="80"/>
        <v/>
      </c>
      <c r="CI185" s="84">
        <f>IFERROR(FIND("DEFESA CIVIL",consulta_completa__11[[#This Row],[14 - Inst. Atuando no Local]]),0)</f>
        <v>0</v>
      </c>
      <c r="CJ185" s="84" t="str">
        <f t="shared" si="81"/>
        <v/>
      </c>
      <c r="CK185" s="84">
        <f>IFERROR(FIND("CORPO DE BOMBEIROS",consulta_completa__11[[#This Row],[14 - Inst. Atuando no Local]]),0)</f>
        <v>0</v>
      </c>
      <c r="CL185" s="84" t="str">
        <f t="shared" si="82"/>
        <v/>
      </c>
      <c r="CM185" s="84">
        <f>IFERROR(FIND("POLÍCIA RODOVIÁRIA",consulta_completa__11[[#This Row],[14 - Inst. Atuando no Local]]),0)</f>
        <v>0</v>
      </c>
      <c r="CN185" s="84" t="str">
        <f t="shared" si="83"/>
        <v/>
      </c>
      <c r="CO185" s="84">
        <f>IFERROR(FIND("POLÍCIA MILITAR",consulta_completa__11[[#This Row],[14 - Inst. Atuando no Local]]),0)</f>
        <v>0</v>
      </c>
      <c r="CP185" s="84" t="str">
        <f t="shared" si="84"/>
        <v/>
      </c>
      <c r="CQ185" s="84">
        <f>IFERROR(FIND("POLÍCIA CIVIL",consulta_completa__11[[#This Row],[14 - Inst. Atuando no Local]]),0)</f>
        <v>0</v>
      </c>
      <c r="CR185" s="84" t="str">
        <f t="shared" si="85"/>
        <v/>
      </c>
      <c r="CS185" s="84">
        <f>IFERROR(FIND("MARINHA DO BRASIL",consulta_completa__11[[#This Row],[14 - Inst. Atuando no Local]]),0)</f>
        <v>0</v>
      </c>
      <c r="CT185" s="84" t="str">
        <f t="shared" si="86"/>
        <v/>
      </c>
      <c r="CU185" s="84">
        <f>IFERROR(FIND("EMPRESA ESPECIALIZADA EM ATENDIMENTO",consulta_completa__11[[#This Row],[14 - Inst. Atuando no Local]]),0)</f>
        <v>0</v>
      </c>
      <c r="CV185" s="84" t="str">
        <f t="shared" si="87"/>
        <v/>
      </c>
      <c r="CW185" s="84">
        <f>IFERROR(FIND("IBAMA",consulta_completa__11[[#This Row],[14 - Inst. Atuando no Local]]),0)</f>
        <v>0</v>
      </c>
      <c r="CX185" s="84" t="str">
        <f t="shared" si="88"/>
        <v/>
      </c>
      <c r="CY185" s="84" t="str">
        <f>IF(consulta_completa__11[[#This Row],[14 - Inst. Atuando no Local]]="","X","")</f>
        <v/>
      </c>
      <c r="CZ185" s="84">
        <f>IFERROR(FIND("OUTRA (S)",consulta_completa__11[[#This Row],[14 - Inst. Atuando no Local]]),0)</f>
        <v>0</v>
      </c>
      <c r="DA185" s="84" t="str">
        <f t="shared" si="89"/>
        <v/>
      </c>
      <c r="DB185" s="35" t="str">
        <f t="shared" si="90"/>
        <v>Sim</v>
      </c>
      <c r="DC185" s="35" t="str">
        <f t="shared" si="91"/>
        <v>Não</v>
      </c>
      <c r="DD185" s="35" t="str">
        <f t="shared" si="92"/>
        <v>Sim</v>
      </c>
      <c r="DE185" s="87" t="str">
        <f t="shared" si="63"/>
        <v>Federal</v>
      </c>
    </row>
    <row r="186" spans="1:109">
      <c r="A186" s="14">
        <v>202531828853</v>
      </c>
      <c r="B186" s="1">
        <v>45733</v>
      </c>
      <c r="C186" t="s">
        <v>160</v>
      </c>
      <c r="D186" t="s">
        <v>161</v>
      </c>
      <c r="E186" t="s">
        <v>162</v>
      </c>
      <c r="F186" t="s">
        <v>163</v>
      </c>
      <c r="G186" t="s">
        <v>113</v>
      </c>
      <c r="H186" t="s">
        <v>114</v>
      </c>
      <c r="I186" t="s">
        <v>114</v>
      </c>
      <c r="J186" t="s">
        <v>945</v>
      </c>
      <c r="K186" t="s">
        <v>1099</v>
      </c>
      <c r="L186" t="s">
        <v>166</v>
      </c>
      <c r="M186" t="s">
        <v>140</v>
      </c>
      <c r="N186" t="s">
        <v>119</v>
      </c>
      <c r="O186" t="s">
        <v>120</v>
      </c>
      <c r="P186" t="s">
        <v>299</v>
      </c>
      <c r="Q186" t="s">
        <v>167</v>
      </c>
      <c r="R186" t="s">
        <v>123</v>
      </c>
      <c r="S186" t="s">
        <v>113</v>
      </c>
      <c r="T186" t="s">
        <v>113</v>
      </c>
      <c r="U186" t="s">
        <v>2040</v>
      </c>
      <c r="V186" t="s">
        <v>2041</v>
      </c>
      <c r="Z186" t="s">
        <v>2037</v>
      </c>
      <c r="AA186" t="s">
        <v>1626</v>
      </c>
      <c r="AB186" t="s">
        <v>172</v>
      </c>
      <c r="AC186" t="s">
        <v>173</v>
      </c>
      <c r="AD186">
        <v>1</v>
      </c>
      <c r="AE186" t="s">
        <v>371</v>
      </c>
      <c r="AF186" t="s">
        <v>113</v>
      </c>
      <c r="AG186" t="s">
        <v>113</v>
      </c>
      <c r="AH186" t="s">
        <v>131</v>
      </c>
      <c r="AI186" t="s">
        <v>132</v>
      </c>
      <c r="AJ186" t="s">
        <v>131</v>
      </c>
      <c r="AK186" t="s">
        <v>372</v>
      </c>
      <c r="AL186" t="s">
        <v>113</v>
      </c>
      <c r="AM186" t="s">
        <v>2042</v>
      </c>
      <c r="AN186" t="s">
        <v>1629</v>
      </c>
      <c r="AO186" t="s">
        <v>225</v>
      </c>
      <c r="AP186">
        <v>41988207121</v>
      </c>
      <c r="AQ186" t="s">
        <v>178</v>
      </c>
      <c r="AR186" t="s">
        <v>113</v>
      </c>
      <c r="AS186" t="s">
        <v>113</v>
      </c>
      <c r="AT186" t="s">
        <v>113</v>
      </c>
      <c r="AU186" t="s">
        <v>113</v>
      </c>
      <c r="AW186" t="s">
        <v>113</v>
      </c>
      <c r="AX186" s="82">
        <f>IFERROR(FIND("Óbitos/feridos",consulta_completa__11[[#This Row],[13 - Ocorrências/Ambientes Atingidos]]),0)</f>
        <v>0</v>
      </c>
      <c r="AY186" s="83" t="str">
        <f t="shared" si="64"/>
        <v/>
      </c>
      <c r="AZ186" s="82">
        <f>IFERROR(FIND("População afetada/evacuada",consulta_completa__11[[#This Row],[13 - Ocorrências/Ambientes Atingidos]]),0)</f>
        <v>0</v>
      </c>
      <c r="BA186" s="82" t="str">
        <f t="shared" si="65"/>
        <v/>
      </c>
      <c r="BB186" s="82">
        <f>IFERROR(FIND("Suspensão de abastecimento de água",consulta_completa__11[[#This Row],[13 - Ocorrências/Ambientes Atingidos]]),0)</f>
        <v>0</v>
      </c>
      <c r="BC186" s="83" t="str">
        <f t="shared" si="93"/>
        <v/>
      </c>
      <c r="BD186" s="82">
        <f>IFERROR(FIND("Rio/córrego",consulta_completa__11[[#This Row],[13 - Ocorrências/Ambientes Atingidos]]),0)</f>
        <v>0</v>
      </c>
      <c r="BE186" s="83" t="str">
        <f t="shared" si="66"/>
        <v/>
      </c>
      <c r="BF186" s="82">
        <f>IFERROR(FIND("Lago",consulta_completa__11[[#This Row],[13 - Ocorrências/Ambientes Atingidos]]),0)</f>
        <v>0</v>
      </c>
      <c r="BG186" s="83" t="str">
        <f t="shared" si="67"/>
        <v/>
      </c>
      <c r="BH186" s="82">
        <f>IFERROR(FIND("Mar",consulta_completa__11[[#This Row],[13 - Ocorrências/Ambientes Atingidos]]),0)</f>
        <v>0</v>
      </c>
      <c r="BI186" s="83" t="str">
        <f t="shared" si="68"/>
        <v/>
      </c>
      <c r="BJ186" s="82">
        <f>IFERROR(FIND("Praia",consulta_completa__11[[#This Row],[13 - Ocorrências/Ambientes Atingidos]]),0)</f>
        <v>0</v>
      </c>
      <c r="BK186" s="83" t="str">
        <f t="shared" si="69"/>
        <v/>
      </c>
      <c r="BL186" s="82">
        <f>IFERROR(FIND("Solo",consulta_completa__11[[#This Row],[13 - Ocorrências/Ambientes Atingidos]]),0)</f>
        <v>1</v>
      </c>
      <c r="BM186" s="83" t="str">
        <f t="shared" si="70"/>
        <v>X</v>
      </c>
      <c r="BN186" s="82">
        <f>IFERROR(FIND("Águas subterrâneas",consulta_completa__11[[#This Row],[13 - Ocorrências/Ambientes Atingidos]]),0)</f>
        <v>0</v>
      </c>
      <c r="BO186" s="83" t="str">
        <f t="shared" si="71"/>
        <v/>
      </c>
      <c r="BP186" s="82">
        <f>IFERROR(FIND("Atmosfera",consulta_completa__11[[#This Row],[13 - Ocorrências/Ambientes Atingidos]]),0)</f>
        <v>0</v>
      </c>
      <c r="BQ186" s="83" t="str">
        <f t="shared" si="72"/>
        <v/>
      </c>
      <c r="BR186" s="82">
        <f>IFERROR(FIND("Flora",consulta_completa__11[[#This Row],[13 - Ocorrências/Ambientes Atingidos]]),0)</f>
        <v>0</v>
      </c>
      <c r="BS186" s="83" t="str">
        <f t="shared" si="73"/>
        <v/>
      </c>
      <c r="BT186" s="82">
        <f>IFERROR(FIND("Fauna",consulta_completa__11[[#This Row],[13 - Ocorrências/Ambientes Atingidos]]),0)</f>
        <v>0</v>
      </c>
      <c r="BU186" s="83" t="str">
        <f t="shared" si="74"/>
        <v/>
      </c>
      <c r="BV186" s="82">
        <f>IFERROR(FIND("UC federal",consulta_completa__11[[#This Row],[13 - Ocorrências/Ambientes Atingidos]]),0)</f>
        <v>0</v>
      </c>
      <c r="BW186" s="83" t="str">
        <f t="shared" si="75"/>
        <v/>
      </c>
      <c r="BX186" s="82">
        <f>IFERROR(FIND("UC estadual/municipal",consulta_completa__11[[#This Row],[13 - Ocorrências/Ambientes Atingidos]]),0)</f>
        <v>0</v>
      </c>
      <c r="BY186" s="83" t="str">
        <f t="shared" si="76"/>
        <v/>
      </c>
      <c r="BZ186" s="82">
        <f>IFERROR(FIND("Outro(s)",consulta_completa__11[[#This Row],[13 - Ocorrências/Ambientes Atingidos]]),0)</f>
        <v>0</v>
      </c>
      <c r="CA186" s="83" t="str">
        <f t="shared" si="77"/>
        <v/>
      </c>
      <c r="CB186" s="82">
        <f>IFERROR(FIND("Sem dano",consulta_completa__11[[#This Row],[13 - Ocorrências/Ambientes Atingidos]]),0)</f>
        <v>0</v>
      </c>
      <c r="CC186" s="83" t="str">
        <f t="shared" si="78"/>
        <v/>
      </c>
      <c r="CD186" s="82" t="str">
        <f>IF(consulta_completa__11[[#This Row],[13 - Ocorrências/Ambientes Atingidos]]="","X","")</f>
        <v/>
      </c>
      <c r="CE186" s="84">
        <f>IFERROR(FIND("IBAMA",consulta_completa__11[[#This Row],[14 - Inst. Atuando no Local]]),0)</f>
        <v>0</v>
      </c>
      <c r="CF186" s="84" t="str">
        <f t="shared" si="79"/>
        <v/>
      </c>
      <c r="CG186" s="84">
        <f>IFERROR(FIND("OEMA",consulta_completa__11[[#This Row],[14 - Inst. Atuando no Local]]),0)</f>
        <v>0</v>
      </c>
      <c r="CH186" s="84" t="str">
        <f t="shared" si="80"/>
        <v/>
      </c>
      <c r="CI186" s="84">
        <f>IFERROR(FIND("DEFESA CIVIL",consulta_completa__11[[#This Row],[14 - Inst. Atuando no Local]]),0)</f>
        <v>0</v>
      </c>
      <c r="CJ186" s="84" t="str">
        <f t="shared" si="81"/>
        <v/>
      </c>
      <c r="CK186" s="84">
        <f>IFERROR(FIND("CORPO DE BOMBEIROS",consulta_completa__11[[#This Row],[14 - Inst. Atuando no Local]]),0)</f>
        <v>0</v>
      </c>
      <c r="CL186" s="84" t="str">
        <f t="shared" si="82"/>
        <v/>
      </c>
      <c r="CM186" s="84">
        <f>IFERROR(FIND("POLÍCIA RODOVIÁRIA",consulta_completa__11[[#This Row],[14 - Inst. Atuando no Local]]),0)</f>
        <v>0</v>
      </c>
      <c r="CN186" s="84" t="str">
        <f t="shared" si="83"/>
        <v/>
      </c>
      <c r="CO186" s="84">
        <f>IFERROR(FIND("POLÍCIA MILITAR",consulta_completa__11[[#This Row],[14 - Inst. Atuando no Local]]),0)</f>
        <v>0</v>
      </c>
      <c r="CP186" s="84" t="str">
        <f t="shared" si="84"/>
        <v/>
      </c>
      <c r="CQ186" s="84">
        <f>IFERROR(FIND("POLÍCIA CIVIL",consulta_completa__11[[#This Row],[14 - Inst. Atuando no Local]]),0)</f>
        <v>0</v>
      </c>
      <c r="CR186" s="84" t="str">
        <f t="shared" si="85"/>
        <v/>
      </c>
      <c r="CS186" s="84">
        <f>IFERROR(FIND("MARINHA DO BRASIL",consulta_completa__11[[#This Row],[14 - Inst. Atuando no Local]]),0)</f>
        <v>0</v>
      </c>
      <c r="CT186" s="84" t="str">
        <f t="shared" si="86"/>
        <v/>
      </c>
      <c r="CU186" s="84">
        <f>IFERROR(FIND("EMPRESA ESPECIALIZADA EM ATENDIMENTO",consulta_completa__11[[#This Row],[14 - Inst. Atuando no Local]]),0)</f>
        <v>0</v>
      </c>
      <c r="CV186" s="84" t="str">
        <f t="shared" si="87"/>
        <v/>
      </c>
      <c r="CW186" s="84">
        <f>IFERROR(FIND("IBAMA",consulta_completa__11[[#This Row],[14 - Inst. Atuando no Local]]),0)</f>
        <v>0</v>
      </c>
      <c r="CX186" s="84" t="str">
        <f t="shared" si="88"/>
        <v/>
      </c>
      <c r="CY186" s="84" t="str">
        <f>IF(consulta_completa__11[[#This Row],[14 - Inst. Atuando no Local]]="","X","")</f>
        <v/>
      </c>
      <c r="CZ186" s="84">
        <f>IFERROR(FIND("OUTRA (S)",consulta_completa__11[[#This Row],[14 - Inst. Atuando no Local]]),0)</f>
        <v>0</v>
      </c>
      <c r="DA186" s="84" t="str">
        <f t="shared" si="89"/>
        <v/>
      </c>
      <c r="DB186" s="35" t="str">
        <f t="shared" si="90"/>
        <v>Sim</v>
      </c>
      <c r="DC186" s="35" t="str">
        <f t="shared" si="91"/>
        <v>Não</v>
      </c>
      <c r="DD186" s="35" t="str">
        <f t="shared" si="92"/>
        <v>Sim</v>
      </c>
      <c r="DE186" s="87" t="str">
        <f t="shared" si="63"/>
        <v>Federal</v>
      </c>
    </row>
    <row r="187" spans="1:109">
      <c r="A187" s="14">
        <v>202531939645</v>
      </c>
      <c r="B187" s="1">
        <v>45733</v>
      </c>
      <c r="C187" t="s">
        <v>109</v>
      </c>
      <c r="D187" t="s">
        <v>110</v>
      </c>
      <c r="E187" t="s">
        <v>111</v>
      </c>
      <c r="F187" t="s">
        <v>112</v>
      </c>
      <c r="G187" t="s">
        <v>113</v>
      </c>
      <c r="H187" t="s">
        <v>114</v>
      </c>
      <c r="I187" t="s">
        <v>114</v>
      </c>
      <c r="J187" t="s">
        <v>2043</v>
      </c>
      <c r="K187" t="s">
        <v>2044</v>
      </c>
      <c r="L187" t="s">
        <v>117</v>
      </c>
      <c r="M187" t="s">
        <v>118</v>
      </c>
      <c r="N187" t="s">
        <v>119</v>
      </c>
      <c r="O187" t="s">
        <v>228</v>
      </c>
      <c r="P187" t="s">
        <v>299</v>
      </c>
      <c r="Q187" t="s">
        <v>143</v>
      </c>
      <c r="R187" t="s">
        <v>123</v>
      </c>
      <c r="S187" t="s">
        <v>124</v>
      </c>
      <c r="T187" t="s">
        <v>231</v>
      </c>
      <c r="U187" t="s">
        <v>2045</v>
      </c>
      <c r="V187" t="s">
        <v>2046</v>
      </c>
      <c r="Z187" t="s">
        <v>2047</v>
      </c>
      <c r="AA187" t="s">
        <v>113</v>
      </c>
      <c r="AB187" t="s">
        <v>206</v>
      </c>
      <c r="AC187" t="s">
        <v>130</v>
      </c>
      <c r="AD187">
        <v>1</v>
      </c>
      <c r="AE187" t="s">
        <v>206</v>
      </c>
      <c r="AF187" t="s">
        <v>113</v>
      </c>
      <c r="AG187" t="s">
        <v>113</v>
      </c>
      <c r="AH187" t="s">
        <v>131</v>
      </c>
      <c r="AI187" t="s">
        <v>132</v>
      </c>
      <c r="AJ187" t="s">
        <v>131</v>
      </c>
      <c r="AK187" t="s">
        <v>2048</v>
      </c>
      <c r="AL187" t="s">
        <v>2049</v>
      </c>
      <c r="AM187" t="s">
        <v>135</v>
      </c>
      <c r="AN187" t="s">
        <v>113</v>
      </c>
      <c r="AO187" t="s">
        <v>113</v>
      </c>
      <c r="AQ187" t="s">
        <v>136</v>
      </c>
      <c r="AR187" t="s">
        <v>113</v>
      </c>
      <c r="AS187" t="s">
        <v>113</v>
      </c>
      <c r="AT187" t="s">
        <v>2050</v>
      </c>
      <c r="AU187" t="s">
        <v>113</v>
      </c>
      <c r="AW187" t="s">
        <v>159</v>
      </c>
      <c r="AX187" s="82">
        <f>IFERROR(FIND("Óbitos/feridos",consulta_completa__11[[#This Row],[13 - Ocorrências/Ambientes Atingidos]]),0)</f>
        <v>0</v>
      </c>
      <c r="AY187" s="83" t="str">
        <f t="shared" si="64"/>
        <v/>
      </c>
      <c r="AZ187" s="82">
        <f>IFERROR(FIND("População afetada/evacuada",consulta_completa__11[[#This Row],[13 - Ocorrências/Ambientes Atingidos]]),0)</f>
        <v>0</v>
      </c>
      <c r="BA187" s="82" t="str">
        <f t="shared" si="65"/>
        <v/>
      </c>
      <c r="BB187" s="82">
        <f>IFERROR(FIND("Suspensão de abastecimento de água",consulta_completa__11[[#This Row],[13 - Ocorrências/Ambientes Atingidos]]),0)</f>
        <v>0</v>
      </c>
      <c r="BC187" s="83" t="str">
        <f t="shared" si="93"/>
        <v/>
      </c>
      <c r="BD187" s="82">
        <f>IFERROR(FIND("Rio/córrego",consulta_completa__11[[#This Row],[13 - Ocorrências/Ambientes Atingidos]]),0)</f>
        <v>0</v>
      </c>
      <c r="BE187" s="83" t="str">
        <f t="shared" si="66"/>
        <v/>
      </c>
      <c r="BF187" s="82">
        <f>IFERROR(FIND("Lago",consulta_completa__11[[#This Row],[13 - Ocorrências/Ambientes Atingidos]]),0)</f>
        <v>0</v>
      </c>
      <c r="BG187" s="83" t="str">
        <f t="shared" si="67"/>
        <v/>
      </c>
      <c r="BH187" s="82">
        <f>IFERROR(FIND("Mar",consulta_completa__11[[#This Row],[13 - Ocorrências/Ambientes Atingidos]]),0)</f>
        <v>1</v>
      </c>
      <c r="BI187" s="83" t="str">
        <f t="shared" si="68"/>
        <v>X</v>
      </c>
      <c r="BJ187" s="82">
        <f>IFERROR(FIND("Praia",consulta_completa__11[[#This Row],[13 - Ocorrências/Ambientes Atingidos]]),0)</f>
        <v>0</v>
      </c>
      <c r="BK187" s="83" t="str">
        <f t="shared" si="69"/>
        <v/>
      </c>
      <c r="BL187" s="82">
        <f>IFERROR(FIND("Solo",consulta_completa__11[[#This Row],[13 - Ocorrências/Ambientes Atingidos]]),0)</f>
        <v>0</v>
      </c>
      <c r="BM187" s="83" t="str">
        <f t="shared" si="70"/>
        <v/>
      </c>
      <c r="BN187" s="82">
        <f>IFERROR(FIND("Águas subterrâneas",consulta_completa__11[[#This Row],[13 - Ocorrências/Ambientes Atingidos]]),0)</f>
        <v>0</v>
      </c>
      <c r="BO187" s="83" t="str">
        <f t="shared" si="71"/>
        <v/>
      </c>
      <c r="BP187" s="82">
        <f>IFERROR(FIND("Atmosfera",consulta_completa__11[[#This Row],[13 - Ocorrências/Ambientes Atingidos]]),0)</f>
        <v>0</v>
      </c>
      <c r="BQ187" s="83" t="str">
        <f t="shared" si="72"/>
        <v/>
      </c>
      <c r="BR187" s="82">
        <f>IFERROR(FIND("Flora",consulta_completa__11[[#This Row],[13 - Ocorrências/Ambientes Atingidos]]),0)</f>
        <v>0</v>
      </c>
      <c r="BS187" s="83" t="str">
        <f t="shared" si="73"/>
        <v/>
      </c>
      <c r="BT187" s="82">
        <f>IFERROR(FIND("Fauna",consulta_completa__11[[#This Row],[13 - Ocorrências/Ambientes Atingidos]]),0)</f>
        <v>0</v>
      </c>
      <c r="BU187" s="83" t="str">
        <f t="shared" si="74"/>
        <v/>
      </c>
      <c r="BV187" s="82">
        <f>IFERROR(FIND("UC federal",consulta_completa__11[[#This Row],[13 - Ocorrências/Ambientes Atingidos]]),0)</f>
        <v>0</v>
      </c>
      <c r="BW187" s="83" t="str">
        <f t="shared" si="75"/>
        <v/>
      </c>
      <c r="BX187" s="82">
        <f>IFERROR(FIND("UC estadual/municipal",consulta_completa__11[[#This Row],[13 - Ocorrências/Ambientes Atingidos]]),0)</f>
        <v>0</v>
      </c>
      <c r="BY187" s="83" t="str">
        <f t="shared" si="76"/>
        <v/>
      </c>
      <c r="BZ187" s="82">
        <f>IFERROR(FIND("Outro(s)",consulta_completa__11[[#This Row],[13 - Ocorrências/Ambientes Atingidos]]),0)</f>
        <v>0</v>
      </c>
      <c r="CA187" s="83" t="str">
        <f t="shared" si="77"/>
        <v/>
      </c>
      <c r="CB187" s="82">
        <f>IFERROR(FIND("Sem dano",consulta_completa__11[[#This Row],[13 - Ocorrências/Ambientes Atingidos]]),0)</f>
        <v>0</v>
      </c>
      <c r="CC187" s="83" t="str">
        <f t="shared" si="78"/>
        <v/>
      </c>
      <c r="CD187" s="82" t="str">
        <f>IF(consulta_completa__11[[#This Row],[13 - Ocorrências/Ambientes Atingidos]]="","X","")</f>
        <v/>
      </c>
      <c r="CE187" s="84">
        <f>IFERROR(FIND("IBAMA",consulta_completa__11[[#This Row],[14 - Inst. Atuando no Local]]),0)</f>
        <v>0</v>
      </c>
      <c r="CF187" s="84" t="str">
        <f t="shared" si="79"/>
        <v/>
      </c>
      <c r="CG187" s="84">
        <f>IFERROR(FIND("OEMA",consulta_completa__11[[#This Row],[14 - Inst. Atuando no Local]]),0)</f>
        <v>0</v>
      </c>
      <c r="CH187" s="84" t="str">
        <f t="shared" si="80"/>
        <v/>
      </c>
      <c r="CI187" s="84">
        <f>IFERROR(FIND("DEFESA CIVIL",consulta_completa__11[[#This Row],[14 - Inst. Atuando no Local]]),0)</f>
        <v>0</v>
      </c>
      <c r="CJ187" s="84" t="str">
        <f t="shared" si="81"/>
        <v/>
      </c>
      <c r="CK187" s="84">
        <f>IFERROR(FIND("CORPO DE BOMBEIROS",consulta_completa__11[[#This Row],[14 - Inst. Atuando no Local]]),0)</f>
        <v>0</v>
      </c>
      <c r="CL187" s="84" t="str">
        <f t="shared" si="82"/>
        <v/>
      </c>
      <c r="CM187" s="84">
        <f>IFERROR(FIND("POLÍCIA RODOVIÁRIA",consulta_completa__11[[#This Row],[14 - Inst. Atuando no Local]]),0)</f>
        <v>0</v>
      </c>
      <c r="CN187" s="84" t="str">
        <f t="shared" si="83"/>
        <v/>
      </c>
      <c r="CO187" s="84">
        <f>IFERROR(FIND("POLÍCIA MILITAR",consulta_completa__11[[#This Row],[14 - Inst. Atuando no Local]]),0)</f>
        <v>0</v>
      </c>
      <c r="CP187" s="84" t="str">
        <f t="shared" si="84"/>
        <v/>
      </c>
      <c r="CQ187" s="84">
        <f>IFERROR(FIND("POLÍCIA CIVIL",consulta_completa__11[[#This Row],[14 - Inst. Atuando no Local]]),0)</f>
        <v>0</v>
      </c>
      <c r="CR187" s="84" t="str">
        <f t="shared" si="85"/>
        <v/>
      </c>
      <c r="CS187" s="84">
        <f>IFERROR(FIND("MARINHA DO BRASIL",consulta_completa__11[[#This Row],[14 - Inst. Atuando no Local]]),0)</f>
        <v>0</v>
      </c>
      <c r="CT187" s="84" t="str">
        <f t="shared" si="86"/>
        <v/>
      </c>
      <c r="CU187" s="84">
        <f>IFERROR(FIND("EMPRESA ESPECIALIZADA EM ATENDIMENTO",consulta_completa__11[[#This Row],[14 - Inst. Atuando no Local]]),0)</f>
        <v>0</v>
      </c>
      <c r="CV187" s="84" t="str">
        <f t="shared" si="87"/>
        <v/>
      </c>
      <c r="CW187" s="84">
        <f>IFERROR(FIND("IBAMA",consulta_completa__11[[#This Row],[14 - Inst. Atuando no Local]]),0)</f>
        <v>0</v>
      </c>
      <c r="CX187" s="84" t="str">
        <f t="shared" si="88"/>
        <v/>
      </c>
      <c r="CY187" s="84" t="str">
        <f>IF(consulta_completa__11[[#This Row],[14 - Inst. Atuando no Local]]="","X","")</f>
        <v/>
      </c>
      <c r="CZ187" s="84">
        <f>IFERROR(FIND("OUTRA (S)",consulta_completa__11[[#This Row],[14 - Inst. Atuando no Local]]),0)</f>
        <v>0</v>
      </c>
      <c r="DA187" s="84" t="str">
        <f t="shared" si="89"/>
        <v/>
      </c>
      <c r="DB187" s="35" t="str">
        <f t="shared" si="90"/>
        <v>Sim</v>
      </c>
      <c r="DC187" s="35" t="str">
        <f t="shared" si="91"/>
        <v>Não</v>
      </c>
      <c r="DD187" s="35" t="str">
        <f t="shared" si="92"/>
        <v>Sim</v>
      </c>
      <c r="DE187" s="87" t="str">
        <f t="shared" si="63"/>
        <v>Federal</v>
      </c>
    </row>
    <row r="188" spans="1:109">
      <c r="A188" s="14">
        <v>202531954005</v>
      </c>
      <c r="B188" s="1">
        <v>45733</v>
      </c>
      <c r="C188" t="s">
        <v>109</v>
      </c>
      <c r="D188" t="s">
        <v>110</v>
      </c>
      <c r="E188" t="s">
        <v>139</v>
      </c>
      <c r="F188" t="s">
        <v>112</v>
      </c>
      <c r="G188" t="s">
        <v>113</v>
      </c>
      <c r="H188" t="s">
        <v>114</v>
      </c>
      <c r="I188" t="s">
        <v>114</v>
      </c>
      <c r="J188" t="s">
        <v>2051</v>
      </c>
      <c r="K188" t="s">
        <v>2052</v>
      </c>
      <c r="L188" t="s">
        <v>117</v>
      </c>
      <c r="M188" t="s">
        <v>118</v>
      </c>
      <c r="N188" t="s">
        <v>119</v>
      </c>
      <c r="O188" t="s">
        <v>239</v>
      </c>
      <c r="P188" t="s">
        <v>299</v>
      </c>
      <c r="Q188" t="s">
        <v>122</v>
      </c>
      <c r="R188" t="s">
        <v>123</v>
      </c>
      <c r="S188" t="s">
        <v>201</v>
      </c>
      <c r="T188" t="s">
        <v>600</v>
      </c>
      <c r="U188" t="s">
        <v>2053</v>
      </c>
      <c r="V188" t="s">
        <v>2054</v>
      </c>
      <c r="Z188" t="s">
        <v>2055</v>
      </c>
      <c r="AA188" t="s">
        <v>113</v>
      </c>
      <c r="AB188" t="s">
        <v>206</v>
      </c>
      <c r="AC188" t="s">
        <v>207</v>
      </c>
      <c r="AD188">
        <v>1</v>
      </c>
      <c r="AE188" t="s">
        <v>668</v>
      </c>
      <c r="AF188" t="s">
        <v>113</v>
      </c>
      <c r="AG188" t="s">
        <v>113</v>
      </c>
      <c r="AH188" t="s">
        <v>131</v>
      </c>
      <c r="AI188" t="s">
        <v>132</v>
      </c>
      <c r="AJ188" t="s">
        <v>131</v>
      </c>
      <c r="AK188" t="s">
        <v>2056</v>
      </c>
      <c r="AL188" t="s">
        <v>2057</v>
      </c>
      <c r="AM188" t="s">
        <v>210</v>
      </c>
      <c r="AN188" t="s">
        <v>206</v>
      </c>
      <c r="AO188" t="s">
        <v>113</v>
      </c>
      <c r="AQ188" t="s">
        <v>211</v>
      </c>
      <c r="AR188" t="s">
        <v>113</v>
      </c>
      <c r="AS188" t="s">
        <v>113</v>
      </c>
      <c r="AT188" t="s">
        <v>2058</v>
      </c>
      <c r="AU188" t="s">
        <v>113</v>
      </c>
      <c r="AW188" t="s">
        <v>159</v>
      </c>
      <c r="AX188" s="82">
        <f>IFERROR(FIND("Óbitos/feridos",consulta_completa__11[[#This Row],[13 - Ocorrências/Ambientes Atingidos]]),0)</f>
        <v>0</v>
      </c>
      <c r="AY188" s="83" t="str">
        <f t="shared" si="64"/>
        <v/>
      </c>
      <c r="AZ188" s="82">
        <f>IFERROR(FIND("População afetada/evacuada",consulta_completa__11[[#This Row],[13 - Ocorrências/Ambientes Atingidos]]),0)</f>
        <v>0</v>
      </c>
      <c r="BA188" s="82" t="str">
        <f t="shared" si="65"/>
        <v/>
      </c>
      <c r="BB188" s="82">
        <f>IFERROR(FIND("Suspensão de abastecimento de água",consulta_completa__11[[#This Row],[13 - Ocorrências/Ambientes Atingidos]]),0)</f>
        <v>0</v>
      </c>
      <c r="BC188" s="83" t="str">
        <f t="shared" si="93"/>
        <v/>
      </c>
      <c r="BD188" s="82">
        <f>IFERROR(FIND("Rio/córrego",consulta_completa__11[[#This Row],[13 - Ocorrências/Ambientes Atingidos]]),0)</f>
        <v>0</v>
      </c>
      <c r="BE188" s="83" t="str">
        <f t="shared" si="66"/>
        <v/>
      </c>
      <c r="BF188" s="82">
        <f>IFERROR(FIND("Lago",consulta_completa__11[[#This Row],[13 - Ocorrências/Ambientes Atingidos]]),0)</f>
        <v>0</v>
      </c>
      <c r="BG188" s="83" t="str">
        <f t="shared" si="67"/>
        <v/>
      </c>
      <c r="BH188" s="82">
        <f>IFERROR(FIND("Mar",consulta_completa__11[[#This Row],[13 - Ocorrências/Ambientes Atingidos]]),0)</f>
        <v>1</v>
      </c>
      <c r="BI188" s="83" t="str">
        <f t="shared" si="68"/>
        <v>X</v>
      </c>
      <c r="BJ188" s="82">
        <f>IFERROR(FIND("Praia",consulta_completa__11[[#This Row],[13 - Ocorrências/Ambientes Atingidos]]),0)</f>
        <v>0</v>
      </c>
      <c r="BK188" s="83" t="str">
        <f t="shared" si="69"/>
        <v/>
      </c>
      <c r="BL188" s="82">
        <f>IFERROR(FIND("Solo",consulta_completa__11[[#This Row],[13 - Ocorrências/Ambientes Atingidos]]),0)</f>
        <v>0</v>
      </c>
      <c r="BM188" s="83" t="str">
        <f t="shared" si="70"/>
        <v/>
      </c>
      <c r="BN188" s="82">
        <f>IFERROR(FIND("Águas subterrâneas",consulta_completa__11[[#This Row],[13 - Ocorrências/Ambientes Atingidos]]),0)</f>
        <v>0</v>
      </c>
      <c r="BO188" s="83" t="str">
        <f t="shared" si="71"/>
        <v/>
      </c>
      <c r="BP188" s="82">
        <f>IFERROR(FIND("Atmosfera",consulta_completa__11[[#This Row],[13 - Ocorrências/Ambientes Atingidos]]),0)</f>
        <v>0</v>
      </c>
      <c r="BQ188" s="83" t="str">
        <f t="shared" si="72"/>
        <v/>
      </c>
      <c r="BR188" s="82">
        <f>IFERROR(FIND("Flora",consulta_completa__11[[#This Row],[13 - Ocorrências/Ambientes Atingidos]]),0)</f>
        <v>0</v>
      </c>
      <c r="BS188" s="83" t="str">
        <f t="shared" si="73"/>
        <v/>
      </c>
      <c r="BT188" s="82">
        <f>IFERROR(FIND("Fauna",consulta_completa__11[[#This Row],[13 - Ocorrências/Ambientes Atingidos]]),0)</f>
        <v>0</v>
      </c>
      <c r="BU188" s="83" t="str">
        <f t="shared" si="74"/>
        <v/>
      </c>
      <c r="BV188" s="82">
        <f>IFERROR(FIND("UC federal",consulta_completa__11[[#This Row],[13 - Ocorrências/Ambientes Atingidos]]),0)</f>
        <v>0</v>
      </c>
      <c r="BW188" s="83" t="str">
        <f t="shared" si="75"/>
        <v/>
      </c>
      <c r="BX188" s="82">
        <f>IFERROR(FIND("UC estadual/municipal",consulta_completa__11[[#This Row],[13 - Ocorrências/Ambientes Atingidos]]),0)</f>
        <v>0</v>
      </c>
      <c r="BY188" s="83" t="str">
        <f t="shared" si="76"/>
        <v/>
      </c>
      <c r="BZ188" s="82">
        <f>IFERROR(FIND("Outro(s)",consulta_completa__11[[#This Row],[13 - Ocorrências/Ambientes Atingidos]]),0)</f>
        <v>0</v>
      </c>
      <c r="CA188" s="83" t="str">
        <f t="shared" si="77"/>
        <v/>
      </c>
      <c r="CB188" s="82">
        <f>IFERROR(FIND("Sem dano",consulta_completa__11[[#This Row],[13 - Ocorrências/Ambientes Atingidos]]),0)</f>
        <v>0</v>
      </c>
      <c r="CC188" s="83" t="str">
        <f t="shared" si="78"/>
        <v/>
      </c>
      <c r="CD188" s="82" t="str">
        <f>IF(consulta_completa__11[[#This Row],[13 - Ocorrências/Ambientes Atingidos]]="","X","")</f>
        <v/>
      </c>
      <c r="CE188" s="84">
        <f>IFERROR(FIND("IBAMA",consulta_completa__11[[#This Row],[14 - Inst. Atuando no Local]]),0)</f>
        <v>0</v>
      </c>
      <c r="CF188" s="84" t="str">
        <f t="shared" si="79"/>
        <v/>
      </c>
      <c r="CG188" s="84">
        <f>IFERROR(FIND("OEMA",consulta_completa__11[[#This Row],[14 - Inst. Atuando no Local]]),0)</f>
        <v>0</v>
      </c>
      <c r="CH188" s="84" t="str">
        <f t="shared" si="80"/>
        <v/>
      </c>
      <c r="CI188" s="84">
        <f>IFERROR(FIND("DEFESA CIVIL",consulta_completa__11[[#This Row],[14 - Inst. Atuando no Local]]),0)</f>
        <v>0</v>
      </c>
      <c r="CJ188" s="84" t="str">
        <f t="shared" si="81"/>
        <v/>
      </c>
      <c r="CK188" s="84">
        <f>IFERROR(FIND("CORPO DE BOMBEIROS",consulta_completa__11[[#This Row],[14 - Inst. Atuando no Local]]),0)</f>
        <v>0</v>
      </c>
      <c r="CL188" s="84" t="str">
        <f t="shared" si="82"/>
        <v/>
      </c>
      <c r="CM188" s="84">
        <f>IFERROR(FIND("POLÍCIA RODOVIÁRIA",consulta_completa__11[[#This Row],[14 - Inst. Atuando no Local]]),0)</f>
        <v>0</v>
      </c>
      <c r="CN188" s="84" t="str">
        <f t="shared" si="83"/>
        <v/>
      </c>
      <c r="CO188" s="84">
        <f>IFERROR(FIND("POLÍCIA MILITAR",consulta_completa__11[[#This Row],[14 - Inst. Atuando no Local]]),0)</f>
        <v>0</v>
      </c>
      <c r="CP188" s="84" t="str">
        <f t="shared" si="84"/>
        <v/>
      </c>
      <c r="CQ188" s="84">
        <f>IFERROR(FIND("POLÍCIA CIVIL",consulta_completa__11[[#This Row],[14 - Inst. Atuando no Local]]),0)</f>
        <v>0</v>
      </c>
      <c r="CR188" s="84" t="str">
        <f t="shared" si="85"/>
        <v/>
      </c>
      <c r="CS188" s="84">
        <f>IFERROR(FIND("MARINHA DO BRASIL",consulta_completa__11[[#This Row],[14 - Inst. Atuando no Local]]),0)</f>
        <v>0</v>
      </c>
      <c r="CT188" s="84" t="str">
        <f t="shared" si="86"/>
        <v/>
      </c>
      <c r="CU188" s="84">
        <f>IFERROR(FIND("EMPRESA ESPECIALIZADA EM ATENDIMENTO",consulta_completa__11[[#This Row],[14 - Inst. Atuando no Local]]),0)</f>
        <v>0</v>
      </c>
      <c r="CV188" s="84" t="str">
        <f t="shared" si="87"/>
        <v/>
      </c>
      <c r="CW188" s="84">
        <f>IFERROR(FIND("IBAMA",consulta_completa__11[[#This Row],[14 - Inst. Atuando no Local]]),0)</f>
        <v>0</v>
      </c>
      <c r="CX188" s="84" t="str">
        <f t="shared" si="88"/>
        <v/>
      </c>
      <c r="CY188" s="84" t="str">
        <f>IF(consulta_completa__11[[#This Row],[14 - Inst. Atuando no Local]]="","X","")</f>
        <v/>
      </c>
      <c r="CZ188" s="84">
        <f>IFERROR(FIND("OUTRA (S)",consulta_completa__11[[#This Row],[14 - Inst. Atuando no Local]]),0)</f>
        <v>0</v>
      </c>
      <c r="DA188" s="84" t="str">
        <f t="shared" si="89"/>
        <v/>
      </c>
      <c r="DB188" s="35" t="str">
        <f t="shared" si="90"/>
        <v>Sim</v>
      </c>
      <c r="DC188" s="35" t="str">
        <f t="shared" si="91"/>
        <v>Não</v>
      </c>
      <c r="DD188" s="35" t="str">
        <f t="shared" si="92"/>
        <v>Sim</v>
      </c>
      <c r="DE188" s="87" t="str">
        <f t="shared" si="63"/>
        <v>Federal</v>
      </c>
    </row>
    <row r="189" spans="1:109">
      <c r="A189" s="14">
        <v>202531954039</v>
      </c>
      <c r="B189" s="1">
        <v>45733</v>
      </c>
      <c r="C189" t="s">
        <v>2059</v>
      </c>
      <c r="D189" t="s">
        <v>609</v>
      </c>
      <c r="E189" t="s">
        <v>139</v>
      </c>
      <c r="F189" t="s">
        <v>112</v>
      </c>
      <c r="G189" t="s">
        <v>113</v>
      </c>
      <c r="H189" t="s">
        <v>114</v>
      </c>
      <c r="I189" t="s">
        <v>114</v>
      </c>
      <c r="J189" t="s">
        <v>441</v>
      </c>
      <c r="K189" t="s">
        <v>2060</v>
      </c>
      <c r="L189" t="s">
        <v>117</v>
      </c>
      <c r="M189" t="s">
        <v>810</v>
      </c>
      <c r="N189" t="s">
        <v>141</v>
      </c>
      <c r="O189" t="s">
        <v>185</v>
      </c>
      <c r="P189" t="s">
        <v>299</v>
      </c>
      <c r="Q189" t="s">
        <v>143</v>
      </c>
      <c r="R189" t="s">
        <v>123</v>
      </c>
      <c r="S189" t="s">
        <v>113</v>
      </c>
      <c r="T189" t="s">
        <v>2061</v>
      </c>
      <c r="U189" t="s">
        <v>1610</v>
      </c>
      <c r="V189" t="s">
        <v>2062</v>
      </c>
      <c r="W189" t="b">
        <v>1</v>
      </c>
      <c r="Z189" t="s">
        <v>2063</v>
      </c>
      <c r="AA189" t="s">
        <v>113</v>
      </c>
      <c r="AB189" t="s">
        <v>613</v>
      </c>
      <c r="AC189" t="s">
        <v>113</v>
      </c>
      <c r="AD189">
        <v>2</v>
      </c>
      <c r="AE189" t="s">
        <v>113</v>
      </c>
      <c r="AF189" t="s">
        <v>614</v>
      </c>
      <c r="AG189" t="s">
        <v>2064</v>
      </c>
      <c r="AH189" t="s">
        <v>131</v>
      </c>
      <c r="AI189" t="s">
        <v>132</v>
      </c>
      <c r="AJ189" t="s">
        <v>131</v>
      </c>
      <c r="AK189" t="s">
        <v>2065</v>
      </c>
      <c r="AL189" t="s">
        <v>2066</v>
      </c>
      <c r="AM189" t="s">
        <v>153</v>
      </c>
      <c r="AN189" t="s">
        <v>154</v>
      </c>
      <c r="AO189" t="s">
        <v>155</v>
      </c>
      <c r="AP189">
        <v>6133161070</v>
      </c>
      <c r="AQ189" t="s">
        <v>156</v>
      </c>
      <c r="AR189" t="s">
        <v>113</v>
      </c>
      <c r="AS189" t="s">
        <v>2067</v>
      </c>
      <c r="AT189" t="s">
        <v>113</v>
      </c>
      <c r="AU189" t="s">
        <v>796</v>
      </c>
      <c r="AV189">
        <v>850000000</v>
      </c>
      <c r="AW189" t="s">
        <v>159</v>
      </c>
      <c r="AX189" s="82">
        <f>IFERROR(FIND("Óbitos/feridos",consulta_completa__11[[#This Row],[13 - Ocorrências/Ambientes Atingidos]]),0)</f>
        <v>0</v>
      </c>
      <c r="AY189" s="83" t="str">
        <f t="shared" si="64"/>
        <v/>
      </c>
      <c r="AZ189" s="82">
        <f>IFERROR(FIND("População afetada/evacuada",consulta_completa__11[[#This Row],[13 - Ocorrências/Ambientes Atingidos]]),0)</f>
        <v>0</v>
      </c>
      <c r="BA189" s="82" t="str">
        <f t="shared" si="65"/>
        <v/>
      </c>
      <c r="BB189" s="82">
        <f>IFERROR(FIND("Suspensão de abastecimento de água",consulta_completa__11[[#This Row],[13 - Ocorrências/Ambientes Atingidos]]),0)</f>
        <v>0</v>
      </c>
      <c r="BC189" s="83" t="str">
        <f t="shared" si="93"/>
        <v/>
      </c>
      <c r="BD189" s="82">
        <f>IFERROR(FIND("Rio/córrego",consulta_completa__11[[#This Row],[13 - Ocorrências/Ambientes Atingidos]]),0)</f>
        <v>1</v>
      </c>
      <c r="BE189" s="83" t="str">
        <f t="shared" si="66"/>
        <v>X</v>
      </c>
      <c r="BF189" s="82">
        <f>IFERROR(FIND("Lago",consulta_completa__11[[#This Row],[13 - Ocorrências/Ambientes Atingidos]]),0)</f>
        <v>0</v>
      </c>
      <c r="BG189" s="83" t="str">
        <f t="shared" si="67"/>
        <v/>
      </c>
      <c r="BH189" s="82">
        <f>IFERROR(FIND("Mar",consulta_completa__11[[#This Row],[13 - Ocorrências/Ambientes Atingidos]]),0)</f>
        <v>0</v>
      </c>
      <c r="BI189" s="83" t="str">
        <f t="shared" si="68"/>
        <v/>
      </c>
      <c r="BJ189" s="82">
        <f>IFERROR(FIND("Praia",consulta_completa__11[[#This Row],[13 - Ocorrências/Ambientes Atingidos]]),0)</f>
        <v>0</v>
      </c>
      <c r="BK189" s="83" t="str">
        <f t="shared" si="69"/>
        <v/>
      </c>
      <c r="BL189" s="82">
        <f>IFERROR(FIND("Solo",consulta_completa__11[[#This Row],[13 - Ocorrências/Ambientes Atingidos]]),0)</f>
        <v>14</v>
      </c>
      <c r="BM189" s="83" t="str">
        <f t="shared" si="70"/>
        <v>X</v>
      </c>
      <c r="BN189" s="82">
        <f>IFERROR(FIND("Águas subterrâneas",consulta_completa__11[[#This Row],[13 - Ocorrências/Ambientes Atingidos]]),0)</f>
        <v>0</v>
      </c>
      <c r="BO189" s="83" t="str">
        <f t="shared" si="71"/>
        <v/>
      </c>
      <c r="BP189" s="82">
        <f>IFERROR(FIND("Atmosfera",consulta_completa__11[[#This Row],[13 - Ocorrências/Ambientes Atingidos]]),0)</f>
        <v>0</v>
      </c>
      <c r="BQ189" s="83" t="str">
        <f t="shared" si="72"/>
        <v/>
      </c>
      <c r="BR189" s="82">
        <f>IFERROR(FIND("Flora",consulta_completa__11[[#This Row],[13 - Ocorrências/Ambientes Atingidos]]),0)</f>
        <v>0</v>
      </c>
      <c r="BS189" s="83" t="str">
        <f t="shared" si="73"/>
        <v/>
      </c>
      <c r="BT189" s="82">
        <f>IFERROR(FIND("Fauna",consulta_completa__11[[#This Row],[13 - Ocorrências/Ambientes Atingidos]]),0)</f>
        <v>0</v>
      </c>
      <c r="BU189" s="83" t="str">
        <f t="shared" si="74"/>
        <v/>
      </c>
      <c r="BV189" s="82">
        <f>IFERROR(FIND("UC federal",consulta_completa__11[[#This Row],[13 - Ocorrências/Ambientes Atingidos]]),0)</f>
        <v>0</v>
      </c>
      <c r="BW189" s="83" t="str">
        <f t="shared" si="75"/>
        <v/>
      </c>
      <c r="BX189" s="82">
        <f>IFERROR(FIND("UC estadual/municipal",consulta_completa__11[[#This Row],[13 - Ocorrências/Ambientes Atingidos]]),0)</f>
        <v>0</v>
      </c>
      <c r="BY189" s="83" t="str">
        <f t="shared" si="76"/>
        <v/>
      </c>
      <c r="BZ189" s="82">
        <f>IFERROR(FIND("Outro(s)",consulta_completa__11[[#This Row],[13 - Ocorrências/Ambientes Atingidos]]),0)</f>
        <v>0</v>
      </c>
      <c r="CA189" s="83" t="str">
        <f t="shared" si="77"/>
        <v/>
      </c>
      <c r="CB189" s="82">
        <f>IFERROR(FIND("Sem dano",consulta_completa__11[[#This Row],[13 - Ocorrências/Ambientes Atingidos]]),0)</f>
        <v>0</v>
      </c>
      <c r="CC189" s="83" t="str">
        <f t="shared" si="78"/>
        <v/>
      </c>
      <c r="CD189" s="82" t="str">
        <f>IF(consulta_completa__11[[#This Row],[13 - Ocorrências/Ambientes Atingidos]]="","X","")</f>
        <v/>
      </c>
      <c r="CE189" s="84">
        <f>IFERROR(FIND("IBAMA",consulta_completa__11[[#This Row],[14 - Inst. Atuando no Local]]),0)</f>
        <v>0</v>
      </c>
      <c r="CF189" s="84" t="str">
        <f t="shared" si="79"/>
        <v/>
      </c>
      <c r="CG189" s="84">
        <f>IFERROR(FIND("OEMA",consulta_completa__11[[#This Row],[14 - Inst. Atuando no Local]]),0)</f>
        <v>0</v>
      </c>
      <c r="CH189" s="84" t="str">
        <f t="shared" si="80"/>
        <v/>
      </c>
      <c r="CI189" s="84">
        <f>IFERROR(FIND("DEFESA CIVIL",consulta_completa__11[[#This Row],[14 - Inst. Atuando no Local]]),0)</f>
        <v>0</v>
      </c>
      <c r="CJ189" s="84" t="str">
        <f t="shared" si="81"/>
        <v/>
      </c>
      <c r="CK189" s="84">
        <f>IFERROR(FIND("CORPO DE BOMBEIROS",consulta_completa__11[[#This Row],[14 - Inst. Atuando no Local]]),0)</f>
        <v>0</v>
      </c>
      <c r="CL189" s="84" t="str">
        <f t="shared" si="82"/>
        <v/>
      </c>
      <c r="CM189" s="84">
        <f>IFERROR(FIND("POLÍCIA RODOVIÁRIA",consulta_completa__11[[#This Row],[14 - Inst. Atuando no Local]]),0)</f>
        <v>0</v>
      </c>
      <c r="CN189" s="84" t="str">
        <f t="shared" si="83"/>
        <v/>
      </c>
      <c r="CO189" s="84">
        <f>IFERROR(FIND("POLÍCIA MILITAR",consulta_completa__11[[#This Row],[14 - Inst. Atuando no Local]]),0)</f>
        <v>0</v>
      </c>
      <c r="CP189" s="84" t="str">
        <f t="shared" si="84"/>
        <v/>
      </c>
      <c r="CQ189" s="84">
        <f>IFERROR(FIND("POLÍCIA CIVIL",consulta_completa__11[[#This Row],[14 - Inst. Atuando no Local]]),0)</f>
        <v>0</v>
      </c>
      <c r="CR189" s="84" t="str">
        <f t="shared" si="85"/>
        <v/>
      </c>
      <c r="CS189" s="84">
        <f>IFERROR(FIND("MARINHA DO BRASIL",consulta_completa__11[[#This Row],[14 - Inst. Atuando no Local]]),0)</f>
        <v>0</v>
      </c>
      <c r="CT189" s="84" t="str">
        <f t="shared" si="86"/>
        <v/>
      </c>
      <c r="CU189" s="84">
        <f>IFERROR(FIND("EMPRESA ESPECIALIZADA EM ATENDIMENTO",consulta_completa__11[[#This Row],[14 - Inst. Atuando no Local]]),0)</f>
        <v>0</v>
      </c>
      <c r="CV189" s="84" t="str">
        <f t="shared" si="87"/>
        <v/>
      </c>
      <c r="CW189" s="84">
        <f>IFERROR(FIND("IBAMA",consulta_completa__11[[#This Row],[14 - Inst. Atuando no Local]]),0)</f>
        <v>0</v>
      </c>
      <c r="CX189" s="84" t="str">
        <f t="shared" si="88"/>
        <v/>
      </c>
      <c r="CY189" s="84" t="str">
        <f>IF(consulta_completa__11[[#This Row],[14 - Inst. Atuando no Local]]="","X","")</f>
        <v/>
      </c>
      <c r="CZ189" s="84">
        <f>IFERROR(FIND("OUTRA (S)",consulta_completa__11[[#This Row],[14 - Inst. Atuando no Local]]),0)</f>
        <v>0</v>
      </c>
      <c r="DA189" s="84" t="str">
        <f t="shared" si="89"/>
        <v/>
      </c>
      <c r="DB189" s="35" t="str">
        <f t="shared" si="90"/>
        <v>Sim</v>
      </c>
      <c r="DC189" s="35" t="str">
        <f t="shared" si="91"/>
        <v>Não</v>
      </c>
      <c r="DD189" s="35" t="str">
        <f t="shared" si="92"/>
        <v>Sim</v>
      </c>
      <c r="DE189" s="87" t="str">
        <f t="shared" si="63"/>
        <v>Estadual</v>
      </c>
    </row>
    <row r="190" spans="1:109">
      <c r="A190" s="14">
        <v>202532010850</v>
      </c>
      <c r="B190" s="1">
        <v>45733</v>
      </c>
      <c r="C190" t="s">
        <v>109</v>
      </c>
      <c r="D190" t="s">
        <v>110</v>
      </c>
      <c r="E190" t="s">
        <v>139</v>
      </c>
      <c r="F190" t="s">
        <v>112</v>
      </c>
      <c r="G190" t="s">
        <v>113</v>
      </c>
      <c r="H190" t="s">
        <v>114</v>
      </c>
      <c r="I190" t="s">
        <v>114</v>
      </c>
      <c r="J190" t="s">
        <v>113</v>
      </c>
      <c r="K190" t="s">
        <v>114</v>
      </c>
      <c r="L190" t="s">
        <v>114</v>
      </c>
      <c r="M190" t="s">
        <v>118</v>
      </c>
      <c r="N190" t="s">
        <v>119</v>
      </c>
      <c r="O190" t="s">
        <v>120</v>
      </c>
      <c r="P190" t="s">
        <v>299</v>
      </c>
      <c r="Q190" t="s">
        <v>167</v>
      </c>
      <c r="R190" t="s">
        <v>123</v>
      </c>
      <c r="S190" t="s">
        <v>201</v>
      </c>
      <c r="T190" t="s">
        <v>2068</v>
      </c>
      <c r="U190" t="s">
        <v>2069</v>
      </c>
      <c r="V190" t="s">
        <v>1634</v>
      </c>
      <c r="Z190" t="s">
        <v>1634</v>
      </c>
      <c r="AA190" t="s">
        <v>113</v>
      </c>
      <c r="AB190" t="s">
        <v>206</v>
      </c>
      <c r="AC190" t="s">
        <v>207</v>
      </c>
      <c r="AD190">
        <v>1</v>
      </c>
      <c r="AE190" t="s">
        <v>206</v>
      </c>
      <c r="AF190" t="s">
        <v>113</v>
      </c>
      <c r="AG190" t="s">
        <v>113</v>
      </c>
      <c r="AH190" t="s">
        <v>131</v>
      </c>
      <c r="AI190" t="s">
        <v>132</v>
      </c>
      <c r="AJ190" t="s">
        <v>131</v>
      </c>
      <c r="AK190" t="s">
        <v>2070</v>
      </c>
      <c r="AL190" t="s">
        <v>2071</v>
      </c>
      <c r="AM190" t="s">
        <v>210</v>
      </c>
      <c r="AN190" t="s">
        <v>113</v>
      </c>
      <c r="AO190" t="s">
        <v>113</v>
      </c>
      <c r="AQ190" t="s">
        <v>211</v>
      </c>
      <c r="AR190" t="s">
        <v>113</v>
      </c>
      <c r="AS190" t="s">
        <v>113</v>
      </c>
      <c r="AT190" t="s">
        <v>113</v>
      </c>
      <c r="AU190" t="s">
        <v>113</v>
      </c>
      <c r="AW190" t="s">
        <v>113</v>
      </c>
      <c r="AX190" s="82">
        <f>IFERROR(FIND("Óbitos/feridos",consulta_completa__11[[#This Row],[13 - Ocorrências/Ambientes Atingidos]]),0)</f>
        <v>0</v>
      </c>
      <c r="AY190" s="83" t="str">
        <f t="shared" si="64"/>
        <v/>
      </c>
      <c r="AZ190" s="82">
        <f>IFERROR(FIND("População afetada/evacuada",consulta_completa__11[[#This Row],[13 - Ocorrências/Ambientes Atingidos]]),0)</f>
        <v>0</v>
      </c>
      <c r="BA190" s="82" t="str">
        <f t="shared" si="65"/>
        <v/>
      </c>
      <c r="BB190" s="82">
        <f>IFERROR(FIND("Suspensão de abastecimento de água",consulta_completa__11[[#This Row],[13 - Ocorrências/Ambientes Atingidos]]),0)</f>
        <v>0</v>
      </c>
      <c r="BC190" s="83" t="str">
        <f t="shared" si="93"/>
        <v/>
      </c>
      <c r="BD190" s="82">
        <f>IFERROR(FIND("Rio/córrego",consulta_completa__11[[#This Row],[13 - Ocorrências/Ambientes Atingidos]]),0)</f>
        <v>0</v>
      </c>
      <c r="BE190" s="83" t="str">
        <f t="shared" si="66"/>
        <v/>
      </c>
      <c r="BF190" s="82">
        <f>IFERROR(FIND("Lago",consulta_completa__11[[#This Row],[13 - Ocorrências/Ambientes Atingidos]]),0)</f>
        <v>0</v>
      </c>
      <c r="BG190" s="83" t="str">
        <f t="shared" si="67"/>
        <v/>
      </c>
      <c r="BH190" s="82">
        <f>IFERROR(FIND("Mar",consulta_completa__11[[#This Row],[13 - Ocorrências/Ambientes Atingidos]]),0)</f>
        <v>1</v>
      </c>
      <c r="BI190" s="83" t="str">
        <f t="shared" si="68"/>
        <v>X</v>
      </c>
      <c r="BJ190" s="82">
        <f>IFERROR(FIND("Praia",consulta_completa__11[[#This Row],[13 - Ocorrências/Ambientes Atingidos]]),0)</f>
        <v>0</v>
      </c>
      <c r="BK190" s="83" t="str">
        <f t="shared" si="69"/>
        <v/>
      </c>
      <c r="BL190" s="82">
        <f>IFERROR(FIND("Solo",consulta_completa__11[[#This Row],[13 - Ocorrências/Ambientes Atingidos]]),0)</f>
        <v>0</v>
      </c>
      <c r="BM190" s="83" t="str">
        <f t="shared" si="70"/>
        <v/>
      </c>
      <c r="BN190" s="82">
        <f>IFERROR(FIND("Águas subterrâneas",consulta_completa__11[[#This Row],[13 - Ocorrências/Ambientes Atingidos]]),0)</f>
        <v>0</v>
      </c>
      <c r="BO190" s="83" t="str">
        <f t="shared" si="71"/>
        <v/>
      </c>
      <c r="BP190" s="82">
        <f>IFERROR(FIND("Atmosfera",consulta_completa__11[[#This Row],[13 - Ocorrências/Ambientes Atingidos]]),0)</f>
        <v>0</v>
      </c>
      <c r="BQ190" s="83" t="str">
        <f t="shared" si="72"/>
        <v/>
      </c>
      <c r="BR190" s="82">
        <f>IFERROR(FIND("Flora",consulta_completa__11[[#This Row],[13 - Ocorrências/Ambientes Atingidos]]),0)</f>
        <v>0</v>
      </c>
      <c r="BS190" s="83" t="str">
        <f t="shared" si="73"/>
        <v/>
      </c>
      <c r="BT190" s="82">
        <f>IFERROR(FIND("Fauna",consulta_completa__11[[#This Row],[13 - Ocorrências/Ambientes Atingidos]]),0)</f>
        <v>0</v>
      </c>
      <c r="BU190" s="83" t="str">
        <f t="shared" si="74"/>
        <v/>
      </c>
      <c r="BV190" s="82">
        <f>IFERROR(FIND("UC federal",consulta_completa__11[[#This Row],[13 - Ocorrências/Ambientes Atingidos]]),0)</f>
        <v>0</v>
      </c>
      <c r="BW190" s="83" t="str">
        <f t="shared" si="75"/>
        <v/>
      </c>
      <c r="BX190" s="82">
        <f>IFERROR(FIND("UC estadual/municipal",consulta_completa__11[[#This Row],[13 - Ocorrências/Ambientes Atingidos]]),0)</f>
        <v>0</v>
      </c>
      <c r="BY190" s="83" t="str">
        <f t="shared" si="76"/>
        <v/>
      </c>
      <c r="BZ190" s="82">
        <f>IFERROR(FIND("Outro(s)",consulta_completa__11[[#This Row],[13 - Ocorrências/Ambientes Atingidos]]),0)</f>
        <v>0</v>
      </c>
      <c r="CA190" s="83" t="str">
        <f t="shared" si="77"/>
        <v/>
      </c>
      <c r="CB190" s="82">
        <f>IFERROR(FIND("Sem dano",consulta_completa__11[[#This Row],[13 - Ocorrências/Ambientes Atingidos]]),0)</f>
        <v>0</v>
      </c>
      <c r="CC190" s="83" t="str">
        <f t="shared" si="78"/>
        <v/>
      </c>
      <c r="CD190" s="82" t="str">
        <f>IF(consulta_completa__11[[#This Row],[13 - Ocorrências/Ambientes Atingidos]]="","X","")</f>
        <v/>
      </c>
      <c r="CE190" s="84">
        <f>IFERROR(FIND("IBAMA",consulta_completa__11[[#This Row],[14 - Inst. Atuando no Local]]),0)</f>
        <v>0</v>
      </c>
      <c r="CF190" s="84" t="str">
        <f t="shared" si="79"/>
        <v/>
      </c>
      <c r="CG190" s="84">
        <f>IFERROR(FIND("OEMA",consulta_completa__11[[#This Row],[14 - Inst. Atuando no Local]]),0)</f>
        <v>0</v>
      </c>
      <c r="CH190" s="84" t="str">
        <f t="shared" si="80"/>
        <v/>
      </c>
      <c r="CI190" s="84">
        <f>IFERROR(FIND("DEFESA CIVIL",consulta_completa__11[[#This Row],[14 - Inst. Atuando no Local]]),0)</f>
        <v>0</v>
      </c>
      <c r="CJ190" s="84" t="str">
        <f t="shared" si="81"/>
        <v/>
      </c>
      <c r="CK190" s="84">
        <f>IFERROR(FIND("CORPO DE BOMBEIROS",consulta_completa__11[[#This Row],[14 - Inst. Atuando no Local]]),0)</f>
        <v>0</v>
      </c>
      <c r="CL190" s="84" t="str">
        <f t="shared" si="82"/>
        <v/>
      </c>
      <c r="CM190" s="84">
        <f>IFERROR(FIND("POLÍCIA RODOVIÁRIA",consulta_completa__11[[#This Row],[14 - Inst. Atuando no Local]]),0)</f>
        <v>0</v>
      </c>
      <c r="CN190" s="84" t="str">
        <f t="shared" si="83"/>
        <v/>
      </c>
      <c r="CO190" s="84">
        <f>IFERROR(FIND("POLÍCIA MILITAR",consulta_completa__11[[#This Row],[14 - Inst. Atuando no Local]]),0)</f>
        <v>0</v>
      </c>
      <c r="CP190" s="84" t="str">
        <f t="shared" si="84"/>
        <v/>
      </c>
      <c r="CQ190" s="84">
        <f>IFERROR(FIND("POLÍCIA CIVIL",consulta_completa__11[[#This Row],[14 - Inst. Atuando no Local]]),0)</f>
        <v>0</v>
      </c>
      <c r="CR190" s="84" t="str">
        <f t="shared" si="85"/>
        <v/>
      </c>
      <c r="CS190" s="84">
        <f>IFERROR(FIND("MARINHA DO BRASIL",consulta_completa__11[[#This Row],[14 - Inst. Atuando no Local]]),0)</f>
        <v>0</v>
      </c>
      <c r="CT190" s="84" t="str">
        <f t="shared" si="86"/>
        <v/>
      </c>
      <c r="CU190" s="84">
        <f>IFERROR(FIND("EMPRESA ESPECIALIZADA EM ATENDIMENTO",consulta_completa__11[[#This Row],[14 - Inst. Atuando no Local]]),0)</f>
        <v>0</v>
      </c>
      <c r="CV190" s="84" t="str">
        <f t="shared" si="87"/>
        <v/>
      </c>
      <c r="CW190" s="84">
        <f>IFERROR(FIND("IBAMA",consulta_completa__11[[#This Row],[14 - Inst. Atuando no Local]]),0)</f>
        <v>0</v>
      </c>
      <c r="CX190" s="84" t="str">
        <f t="shared" si="88"/>
        <v/>
      </c>
      <c r="CY190" s="84" t="str">
        <f>IF(consulta_completa__11[[#This Row],[14 - Inst. Atuando no Local]]="","X","")</f>
        <v/>
      </c>
      <c r="CZ190" s="84">
        <f>IFERROR(FIND("OUTRA (S)",consulta_completa__11[[#This Row],[14 - Inst. Atuando no Local]]),0)</f>
        <v>0</v>
      </c>
      <c r="DA190" s="84" t="str">
        <f t="shared" si="89"/>
        <v/>
      </c>
      <c r="DB190" s="35" t="str">
        <f t="shared" si="90"/>
        <v>Sim</v>
      </c>
      <c r="DC190" s="35" t="str">
        <f t="shared" si="91"/>
        <v>Não</v>
      </c>
      <c r="DD190" s="35" t="str">
        <f t="shared" si="92"/>
        <v>Sim</v>
      </c>
      <c r="DE190" s="87" t="str">
        <f t="shared" si="63"/>
        <v>Federal</v>
      </c>
    </row>
    <row r="191" spans="1:109">
      <c r="A191" s="14">
        <v>202561328836</v>
      </c>
      <c r="B191" s="1">
        <v>45733</v>
      </c>
      <c r="C191" t="s">
        <v>2072</v>
      </c>
      <c r="D191" t="s">
        <v>180</v>
      </c>
      <c r="E191" t="s">
        <v>181</v>
      </c>
      <c r="F191" t="s">
        <v>182</v>
      </c>
      <c r="G191" t="s">
        <v>183</v>
      </c>
      <c r="H191" t="s">
        <v>113</v>
      </c>
      <c r="I191" t="s">
        <v>113</v>
      </c>
      <c r="J191" t="s">
        <v>113</v>
      </c>
      <c r="K191" t="s">
        <v>114</v>
      </c>
      <c r="L191" t="s">
        <v>114</v>
      </c>
      <c r="M191" t="s">
        <v>1912</v>
      </c>
      <c r="N191" t="s">
        <v>185</v>
      </c>
      <c r="O191" t="s">
        <v>239</v>
      </c>
      <c r="P191" t="s">
        <v>299</v>
      </c>
      <c r="Q191" t="s">
        <v>167</v>
      </c>
      <c r="R191" t="s">
        <v>123</v>
      </c>
      <c r="S191" t="s">
        <v>113</v>
      </c>
      <c r="T191" t="s">
        <v>2073</v>
      </c>
      <c r="U191" t="s">
        <v>113</v>
      </c>
      <c r="V191" t="s">
        <v>2074</v>
      </c>
      <c r="Z191" t="s">
        <v>2075</v>
      </c>
      <c r="AA191" t="s">
        <v>113</v>
      </c>
      <c r="AB191" t="s">
        <v>113</v>
      </c>
      <c r="AC191" t="s">
        <v>113</v>
      </c>
      <c r="AE191" t="s">
        <v>2076</v>
      </c>
      <c r="AF191" t="s">
        <v>113</v>
      </c>
      <c r="AG191" t="s">
        <v>113</v>
      </c>
      <c r="AH191" t="s">
        <v>194</v>
      </c>
      <c r="AI191" t="s">
        <v>131</v>
      </c>
      <c r="AJ191" t="s">
        <v>132</v>
      </c>
      <c r="AK191" t="s">
        <v>113</v>
      </c>
      <c r="AL191" t="s">
        <v>113</v>
      </c>
      <c r="AM191" t="s">
        <v>196</v>
      </c>
      <c r="AN191" t="s">
        <v>265</v>
      </c>
      <c r="AO191" t="s">
        <v>266</v>
      </c>
      <c r="AQ191" t="s">
        <v>197</v>
      </c>
      <c r="AR191" t="s">
        <v>113</v>
      </c>
      <c r="AS191" t="s">
        <v>113</v>
      </c>
      <c r="AT191" t="s">
        <v>113</v>
      </c>
      <c r="AU191" t="s">
        <v>113</v>
      </c>
      <c r="AW191" t="s">
        <v>113</v>
      </c>
      <c r="AX191" s="82">
        <f>IFERROR(FIND("Óbitos/feridos",consulta_completa__11[[#This Row],[13 - Ocorrências/Ambientes Atingidos]]),0)</f>
        <v>0</v>
      </c>
      <c r="AY191" s="83" t="str">
        <f t="shared" si="64"/>
        <v/>
      </c>
      <c r="AZ191" s="82">
        <f>IFERROR(FIND("População afetada/evacuada",consulta_completa__11[[#This Row],[13 - Ocorrências/Ambientes Atingidos]]),0)</f>
        <v>0</v>
      </c>
      <c r="BA191" s="82" t="str">
        <f t="shared" si="65"/>
        <v/>
      </c>
      <c r="BB191" s="82">
        <f>IFERROR(FIND("Suspensão de abastecimento de água",consulta_completa__11[[#This Row],[13 - Ocorrências/Ambientes Atingidos]]),0)</f>
        <v>0</v>
      </c>
      <c r="BC191" s="83" t="str">
        <f t="shared" si="93"/>
        <v/>
      </c>
      <c r="BD191" s="82">
        <f>IFERROR(FIND("Rio/córrego",consulta_completa__11[[#This Row],[13 - Ocorrências/Ambientes Atingidos]]),0)</f>
        <v>0</v>
      </c>
      <c r="BE191" s="83" t="str">
        <f t="shared" si="66"/>
        <v/>
      </c>
      <c r="BF191" s="82">
        <f>IFERROR(FIND("Lago",consulta_completa__11[[#This Row],[13 - Ocorrências/Ambientes Atingidos]]),0)</f>
        <v>0</v>
      </c>
      <c r="BG191" s="83" t="str">
        <f t="shared" si="67"/>
        <v/>
      </c>
      <c r="BH191" s="82">
        <f>IFERROR(FIND("Mar",consulta_completa__11[[#This Row],[13 - Ocorrências/Ambientes Atingidos]]),0)</f>
        <v>0</v>
      </c>
      <c r="BI191" s="83" t="str">
        <f t="shared" si="68"/>
        <v/>
      </c>
      <c r="BJ191" s="82">
        <f>IFERROR(FIND("Praia",consulta_completa__11[[#This Row],[13 - Ocorrências/Ambientes Atingidos]]),0)</f>
        <v>0</v>
      </c>
      <c r="BK191" s="83" t="str">
        <f t="shared" si="69"/>
        <v/>
      </c>
      <c r="BL191" s="82">
        <f>IFERROR(FIND("Solo",consulta_completa__11[[#This Row],[13 - Ocorrências/Ambientes Atingidos]]),0)</f>
        <v>0</v>
      </c>
      <c r="BM191" s="83" t="str">
        <f t="shared" si="70"/>
        <v/>
      </c>
      <c r="BN191" s="82">
        <f>IFERROR(FIND("Águas subterrâneas",consulta_completa__11[[#This Row],[13 - Ocorrências/Ambientes Atingidos]]),0)</f>
        <v>0</v>
      </c>
      <c r="BO191" s="83" t="str">
        <f t="shared" si="71"/>
        <v/>
      </c>
      <c r="BP191" s="82">
        <f>IFERROR(FIND("Atmosfera",consulta_completa__11[[#This Row],[13 - Ocorrências/Ambientes Atingidos]]),0)</f>
        <v>1</v>
      </c>
      <c r="BQ191" s="83" t="str">
        <f t="shared" si="72"/>
        <v>X</v>
      </c>
      <c r="BR191" s="82">
        <f>IFERROR(FIND("Flora",consulta_completa__11[[#This Row],[13 - Ocorrências/Ambientes Atingidos]]),0)</f>
        <v>0</v>
      </c>
      <c r="BS191" s="83" t="str">
        <f t="shared" si="73"/>
        <v/>
      </c>
      <c r="BT191" s="82">
        <f>IFERROR(FIND("Fauna",consulta_completa__11[[#This Row],[13 - Ocorrências/Ambientes Atingidos]]),0)</f>
        <v>0</v>
      </c>
      <c r="BU191" s="83" t="str">
        <f t="shared" si="74"/>
        <v/>
      </c>
      <c r="BV191" s="82">
        <f>IFERROR(FIND("UC federal",consulta_completa__11[[#This Row],[13 - Ocorrências/Ambientes Atingidos]]),0)</f>
        <v>0</v>
      </c>
      <c r="BW191" s="83" t="str">
        <f t="shared" si="75"/>
        <v/>
      </c>
      <c r="BX191" s="82">
        <f>IFERROR(FIND("UC estadual/municipal",consulta_completa__11[[#This Row],[13 - Ocorrências/Ambientes Atingidos]]),0)</f>
        <v>0</v>
      </c>
      <c r="BY191" s="83" t="str">
        <f t="shared" si="76"/>
        <v/>
      </c>
      <c r="BZ191" s="82">
        <f>IFERROR(FIND("Outro(s)",consulta_completa__11[[#This Row],[13 - Ocorrências/Ambientes Atingidos]]),0)</f>
        <v>0</v>
      </c>
      <c r="CA191" s="83" t="str">
        <f t="shared" si="77"/>
        <v/>
      </c>
      <c r="CB191" s="82">
        <f>IFERROR(FIND("Sem dano",consulta_completa__11[[#This Row],[13 - Ocorrências/Ambientes Atingidos]]),0)</f>
        <v>0</v>
      </c>
      <c r="CC191" s="83" t="str">
        <f t="shared" si="78"/>
        <v/>
      </c>
      <c r="CD191" s="82" t="str">
        <f>IF(consulta_completa__11[[#This Row],[13 - Ocorrências/Ambientes Atingidos]]="","X","")</f>
        <v/>
      </c>
      <c r="CE191" s="84">
        <f>IFERROR(FIND("IBAMA",consulta_completa__11[[#This Row],[14 - Inst. Atuando no Local]]),0)</f>
        <v>0</v>
      </c>
      <c r="CF191" s="84" t="str">
        <f t="shared" si="79"/>
        <v/>
      </c>
      <c r="CG191" s="84">
        <f>IFERROR(FIND("OEMA",consulta_completa__11[[#This Row],[14 - Inst. Atuando no Local]]),0)</f>
        <v>0</v>
      </c>
      <c r="CH191" s="84" t="str">
        <f t="shared" si="80"/>
        <v/>
      </c>
      <c r="CI191" s="84">
        <f>IFERROR(FIND("DEFESA CIVIL",consulta_completa__11[[#This Row],[14 - Inst. Atuando no Local]]),0)</f>
        <v>0</v>
      </c>
      <c r="CJ191" s="84" t="str">
        <f t="shared" si="81"/>
        <v/>
      </c>
      <c r="CK191" s="84">
        <f>IFERROR(FIND("CORPO DE BOMBEIROS",consulta_completa__11[[#This Row],[14 - Inst. Atuando no Local]]),0)</f>
        <v>0</v>
      </c>
      <c r="CL191" s="84" t="str">
        <f t="shared" si="82"/>
        <v/>
      </c>
      <c r="CM191" s="84">
        <f>IFERROR(FIND("POLÍCIA RODOVIÁRIA",consulta_completa__11[[#This Row],[14 - Inst. Atuando no Local]]),0)</f>
        <v>0</v>
      </c>
      <c r="CN191" s="84" t="str">
        <f t="shared" si="83"/>
        <v/>
      </c>
      <c r="CO191" s="84">
        <f>IFERROR(FIND("POLÍCIA MILITAR",consulta_completa__11[[#This Row],[14 - Inst. Atuando no Local]]),0)</f>
        <v>0</v>
      </c>
      <c r="CP191" s="84" t="str">
        <f t="shared" si="84"/>
        <v/>
      </c>
      <c r="CQ191" s="84">
        <f>IFERROR(FIND("POLÍCIA CIVIL",consulta_completa__11[[#This Row],[14 - Inst. Atuando no Local]]),0)</f>
        <v>0</v>
      </c>
      <c r="CR191" s="84" t="str">
        <f t="shared" si="85"/>
        <v/>
      </c>
      <c r="CS191" s="84">
        <f>IFERROR(FIND("MARINHA DO BRASIL",consulta_completa__11[[#This Row],[14 - Inst. Atuando no Local]]),0)</f>
        <v>0</v>
      </c>
      <c r="CT191" s="84" t="str">
        <f t="shared" si="86"/>
        <v/>
      </c>
      <c r="CU191" s="84">
        <f>IFERROR(FIND("EMPRESA ESPECIALIZADA EM ATENDIMENTO",consulta_completa__11[[#This Row],[14 - Inst. Atuando no Local]]),0)</f>
        <v>0</v>
      </c>
      <c r="CV191" s="84" t="str">
        <f t="shared" si="87"/>
        <v/>
      </c>
      <c r="CW191" s="84">
        <f>IFERROR(FIND("IBAMA",consulta_completa__11[[#This Row],[14 - Inst. Atuando no Local]]),0)</f>
        <v>0</v>
      </c>
      <c r="CX191" s="84" t="str">
        <f t="shared" si="88"/>
        <v/>
      </c>
      <c r="CY191" s="84" t="str">
        <f>IF(consulta_completa__11[[#This Row],[14 - Inst. Atuando no Local]]="","X","")</f>
        <v/>
      </c>
      <c r="CZ191" s="84">
        <f>IFERROR(FIND("OUTRA (S)",consulta_completa__11[[#This Row],[14 - Inst. Atuando no Local]]),0)</f>
        <v>0</v>
      </c>
      <c r="DA191" s="84" t="str">
        <f t="shared" si="89"/>
        <v/>
      </c>
      <c r="DB191" s="35" t="str">
        <f t="shared" si="90"/>
        <v>Sim</v>
      </c>
      <c r="DC191" s="35" t="str">
        <f t="shared" si="91"/>
        <v>Não</v>
      </c>
      <c r="DD191" s="35" t="str">
        <f t="shared" si="92"/>
        <v>Sim</v>
      </c>
      <c r="DE191" s="87" t="str">
        <f t="shared" si="63"/>
        <v>Sem informação</v>
      </c>
    </row>
    <row r="192" spans="1:109">
      <c r="A192" s="14">
        <v>202591554029</v>
      </c>
      <c r="B192" s="1">
        <v>45733</v>
      </c>
      <c r="C192" t="s">
        <v>2077</v>
      </c>
      <c r="D192" t="s">
        <v>180</v>
      </c>
      <c r="E192" t="s">
        <v>181</v>
      </c>
      <c r="F192" t="s">
        <v>182</v>
      </c>
      <c r="G192" t="s">
        <v>2078</v>
      </c>
      <c r="H192" t="s">
        <v>113</v>
      </c>
      <c r="I192" t="s">
        <v>113</v>
      </c>
      <c r="J192" t="s">
        <v>113</v>
      </c>
      <c r="K192" t="s">
        <v>114</v>
      </c>
      <c r="L192" t="s">
        <v>114</v>
      </c>
      <c r="M192" t="s">
        <v>1912</v>
      </c>
      <c r="N192" t="s">
        <v>1204</v>
      </c>
      <c r="O192" t="s">
        <v>185</v>
      </c>
      <c r="P192" t="s">
        <v>299</v>
      </c>
      <c r="Q192" t="s">
        <v>143</v>
      </c>
      <c r="R192" t="s">
        <v>123</v>
      </c>
      <c r="S192" t="s">
        <v>113</v>
      </c>
      <c r="T192" t="s">
        <v>2079</v>
      </c>
      <c r="U192" t="s">
        <v>2080</v>
      </c>
      <c r="V192" t="s">
        <v>113</v>
      </c>
      <c r="Z192" t="s">
        <v>2081</v>
      </c>
      <c r="AA192" t="s">
        <v>2082</v>
      </c>
      <c r="AB192" t="s">
        <v>2083</v>
      </c>
      <c r="AC192" t="s">
        <v>2084</v>
      </c>
      <c r="AD192">
        <v>2</v>
      </c>
      <c r="AE192" t="s">
        <v>113</v>
      </c>
      <c r="AF192" t="s">
        <v>113</v>
      </c>
      <c r="AG192" t="s">
        <v>113</v>
      </c>
      <c r="AH192" t="s">
        <v>194</v>
      </c>
      <c r="AI192" t="s">
        <v>132</v>
      </c>
      <c r="AJ192" t="s">
        <v>131</v>
      </c>
      <c r="AK192" t="s">
        <v>2085</v>
      </c>
      <c r="AL192" t="s">
        <v>2086</v>
      </c>
      <c r="AM192" t="s">
        <v>2087</v>
      </c>
      <c r="AN192" t="s">
        <v>265</v>
      </c>
      <c r="AO192" t="s">
        <v>266</v>
      </c>
      <c r="AQ192" t="s">
        <v>2088</v>
      </c>
      <c r="AR192" t="s">
        <v>113</v>
      </c>
      <c r="AS192" t="s">
        <v>113</v>
      </c>
      <c r="AT192" t="s">
        <v>113</v>
      </c>
      <c r="AU192" t="s">
        <v>113</v>
      </c>
      <c r="AW192" t="s">
        <v>113</v>
      </c>
      <c r="AX192" s="82">
        <f>IFERROR(FIND("Óbitos/feridos",consulta_completa__11[[#This Row],[13 - Ocorrências/Ambientes Atingidos]]),0)</f>
        <v>0</v>
      </c>
      <c r="AY192" s="83" t="str">
        <f t="shared" si="64"/>
        <v/>
      </c>
      <c r="AZ192" s="82">
        <f>IFERROR(FIND("População afetada/evacuada",consulta_completa__11[[#This Row],[13 - Ocorrências/Ambientes Atingidos]]),0)</f>
        <v>0</v>
      </c>
      <c r="BA192" s="82" t="str">
        <f t="shared" si="65"/>
        <v/>
      </c>
      <c r="BB192" s="82">
        <f>IFERROR(FIND("Suspensão de abastecimento de água",consulta_completa__11[[#This Row],[13 - Ocorrências/Ambientes Atingidos]]),0)</f>
        <v>0</v>
      </c>
      <c r="BC192" s="83" t="str">
        <f t="shared" si="93"/>
        <v/>
      </c>
      <c r="BD192" s="82">
        <f>IFERROR(FIND("Rio/córrego",consulta_completa__11[[#This Row],[13 - Ocorrências/Ambientes Atingidos]]),0)</f>
        <v>0</v>
      </c>
      <c r="BE192" s="83" t="str">
        <f t="shared" si="66"/>
        <v/>
      </c>
      <c r="BF192" s="82">
        <f>IFERROR(FIND("Lago",consulta_completa__11[[#This Row],[13 - Ocorrências/Ambientes Atingidos]]),0)</f>
        <v>0</v>
      </c>
      <c r="BG192" s="83" t="str">
        <f t="shared" si="67"/>
        <v/>
      </c>
      <c r="BH192" s="82">
        <f>IFERROR(FIND("Mar",consulta_completa__11[[#This Row],[13 - Ocorrências/Ambientes Atingidos]]),0)</f>
        <v>0</v>
      </c>
      <c r="BI192" s="83" t="str">
        <f t="shared" si="68"/>
        <v/>
      </c>
      <c r="BJ192" s="82">
        <f>IFERROR(FIND("Praia",consulta_completa__11[[#This Row],[13 - Ocorrências/Ambientes Atingidos]]),0)</f>
        <v>0</v>
      </c>
      <c r="BK192" s="83" t="str">
        <f t="shared" si="69"/>
        <v/>
      </c>
      <c r="BL192" s="82">
        <f>IFERROR(FIND("Solo",consulta_completa__11[[#This Row],[13 - Ocorrências/Ambientes Atingidos]]),0)</f>
        <v>0</v>
      </c>
      <c r="BM192" s="83" t="str">
        <f t="shared" si="70"/>
        <v/>
      </c>
      <c r="BN192" s="82">
        <f>IFERROR(FIND("Águas subterrâneas",consulta_completa__11[[#This Row],[13 - Ocorrências/Ambientes Atingidos]]),0)</f>
        <v>0</v>
      </c>
      <c r="BO192" s="83" t="str">
        <f t="shared" si="71"/>
        <v/>
      </c>
      <c r="BP192" s="82">
        <f>IFERROR(FIND("Atmosfera",consulta_completa__11[[#This Row],[13 - Ocorrências/Ambientes Atingidos]]),0)</f>
        <v>1</v>
      </c>
      <c r="BQ192" s="83" t="str">
        <f t="shared" si="72"/>
        <v>X</v>
      </c>
      <c r="BR192" s="82">
        <f>IFERROR(FIND("Flora",consulta_completa__11[[#This Row],[13 - Ocorrências/Ambientes Atingidos]]),0)</f>
        <v>0</v>
      </c>
      <c r="BS192" s="83" t="str">
        <f t="shared" si="73"/>
        <v/>
      </c>
      <c r="BT192" s="82">
        <f>IFERROR(FIND("Fauna",consulta_completa__11[[#This Row],[13 - Ocorrências/Ambientes Atingidos]]),0)</f>
        <v>0</v>
      </c>
      <c r="BU192" s="83" t="str">
        <f t="shared" si="74"/>
        <v/>
      </c>
      <c r="BV192" s="82">
        <f>IFERROR(FIND("UC federal",consulta_completa__11[[#This Row],[13 - Ocorrências/Ambientes Atingidos]]),0)</f>
        <v>0</v>
      </c>
      <c r="BW192" s="83" t="str">
        <f t="shared" si="75"/>
        <v/>
      </c>
      <c r="BX192" s="82">
        <f>IFERROR(FIND("UC estadual/municipal",consulta_completa__11[[#This Row],[13 - Ocorrências/Ambientes Atingidos]]),0)</f>
        <v>0</v>
      </c>
      <c r="BY192" s="83" t="str">
        <f t="shared" si="76"/>
        <v/>
      </c>
      <c r="BZ192" s="82">
        <f>IFERROR(FIND("Outro(s)",consulta_completa__11[[#This Row],[13 - Ocorrências/Ambientes Atingidos]]),0)</f>
        <v>0</v>
      </c>
      <c r="CA192" s="83" t="str">
        <f t="shared" si="77"/>
        <v/>
      </c>
      <c r="CB192" s="82">
        <f>IFERROR(FIND("Sem dano",consulta_completa__11[[#This Row],[13 - Ocorrências/Ambientes Atingidos]]),0)</f>
        <v>0</v>
      </c>
      <c r="CC192" s="83" t="str">
        <f t="shared" si="78"/>
        <v/>
      </c>
      <c r="CD192" s="82" t="str">
        <f>IF(consulta_completa__11[[#This Row],[13 - Ocorrências/Ambientes Atingidos]]="","X","")</f>
        <v/>
      </c>
      <c r="CE192" s="84">
        <f>IFERROR(FIND("IBAMA",consulta_completa__11[[#This Row],[14 - Inst. Atuando no Local]]),0)</f>
        <v>0</v>
      </c>
      <c r="CF192" s="84" t="str">
        <f t="shared" si="79"/>
        <v/>
      </c>
      <c r="CG192" s="84">
        <f>IFERROR(FIND("OEMA",consulta_completa__11[[#This Row],[14 - Inst. Atuando no Local]]),0)</f>
        <v>0</v>
      </c>
      <c r="CH192" s="84" t="str">
        <f t="shared" si="80"/>
        <v/>
      </c>
      <c r="CI192" s="84">
        <f>IFERROR(FIND("DEFESA CIVIL",consulta_completa__11[[#This Row],[14 - Inst. Atuando no Local]]),0)</f>
        <v>0</v>
      </c>
      <c r="CJ192" s="84" t="str">
        <f t="shared" si="81"/>
        <v/>
      </c>
      <c r="CK192" s="84">
        <f>IFERROR(FIND("CORPO DE BOMBEIROS",consulta_completa__11[[#This Row],[14 - Inst. Atuando no Local]]),0)</f>
        <v>0</v>
      </c>
      <c r="CL192" s="84" t="str">
        <f t="shared" si="82"/>
        <v/>
      </c>
      <c r="CM192" s="84">
        <f>IFERROR(FIND("POLÍCIA RODOVIÁRIA",consulta_completa__11[[#This Row],[14 - Inst. Atuando no Local]]),0)</f>
        <v>0</v>
      </c>
      <c r="CN192" s="84" t="str">
        <f t="shared" si="83"/>
        <v/>
      </c>
      <c r="CO192" s="84">
        <f>IFERROR(FIND("POLÍCIA MILITAR",consulta_completa__11[[#This Row],[14 - Inst. Atuando no Local]]),0)</f>
        <v>0</v>
      </c>
      <c r="CP192" s="84" t="str">
        <f t="shared" si="84"/>
        <v/>
      </c>
      <c r="CQ192" s="84">
        <f>IFERROR(FIND("POLÍCIA CIVIL",consulta_completa__11[[#This Row],[14 - Inst. Atuando no Local]]),0)</f>
        <v>0</v>
      </c>
      <c r="CR192" s="84" t="str">
        <f t="shared" si="85"/>
        <v/>
      </c>
      <c r="CS192" s="84">
        <f>IFERROR(FIND("MARINHA DO BRASIL",consulta_completa__11[[#This Row],[14 - Inst. Atuando no Local]]),0)</f>
        <v>0</v>
      </c>
      <c r="CT192" s="84" t="str">
        <f t="shared" si="86"/>
        <v/>
      </c>
      <c r="CU192" s="84">
        <f>IFERROR(FIND("EMPRESA ESPECIALIZADA EM ATENDIMENTO",consulta_completa__11[[#This Row],[14 - Inst. Atuando no Local]]),0)</f>
        <v>0</v>
      </c>
      <c r="CV192" s="84" t="str">
        <f t="shared" si="87"/>
        <v/>
      </c>
      <c r="CW192" s="84">
        <f>IFERROR(FIND("IBAMA",consulta_completa__11[[#This Row],[14 - Inst. Atuando no Local]]),0)</f>
        <v>0</v>
      </c>
      <c r="CX192" s="84" t="str">
        <f t="shared" si="88"/>
        <v/>
      </c>
      <c r="CY192" s="84" t="str">
        <f>IF(consulta_completa__11[[#This Row],[14 - Inst. Atuando no Local]]="","X","")</f>
        <v/>
      </c>
      <c r="CZ192" s="84">
        <f>IFERROR(FIND("OUTRA (S)",consulta_completa__11[[#This Row],[14 - Inst. Atuando no Local]]),0)</f>
        <v>0</v>
      </c>
      <c r="DA192" s="84" t="str">
        <f t="shared" si="89"/>
        <v/>
      </c>
      <c r="DB192" s="35" t="str">
        <f t="shared" si="90"/>
        <v>Sim</v>
      </c>
      <c r="DC192" s="35" t="str">
        <f t="shared" si="91"/>
        <v>Não</v>
      </c>
      <c r="DD192" s="35" t="str">
        <f t="shared" si="92"/>
        <v>Sim</v>
      </c>
      <c r="DE192" s="87" t="str">
        <f t="shared" si="63"/>
        <v>Estadual</v>
      </c>
    </row>
    <row r="193" spans="1:109">
      <c r="A193" s="14">
        <v>20253197238</v>
      </c>
      <c r="B193" s="1">
        <v>45734</v>
      </c>
      <c r="C193" t="s">
        <v>2089</v>
      </c>
      <c r="D193" t="s">
        <v>212</v>
      </c>
      <c r="E193" t="s">
        <v>452</v>
      </c>
      <c r="F193" t="s">
        <v>112</v>
      </c>
      <c r="G193" t="s">
        <v>113</v>
      </c>
      <c r="H193" t="s">
        <v>114</v>
      </c>
      <c r="I193" t="s">
        <v>114</v>
      </c>
      <c r="J193" t="s">
        <v>1399</v>
      </c>
      <c r="K193" t="s">
        <v>2090</v>
      </c>
      <c r="L193" t="s">
        <v>117</v>
      </c>
      <c r="M193" t="s">
        <v>118</v>
      </c>
      <c r="N193" t="s">
        <v>119</v>
      </c>
      <c r="O193" t="s">
        <v>239</v>
      </c>
      <c r="P193" t="s">
        <v>355</v>
      </c>
      <c r="Q193" t="s">
        <v>143</v>
      </c>
      <c r="R193" t="s">
        <v>123</v>
      </c>
      <c r="S193" t="s">
        <v>113</v>
      </c>
      <c r="T193" t="s">
        <v>2091</v>
      </c>
      <c r="U193" t="s">
        <v>2092</v>
      </c>
      <c r="V193" t="s">
        <v>2093</v>
      </c>
      <c r="Z193" t="s">
        <v>2094</v>
      </c>
      <c r="AA193" t="s">
        <v>567</v>
      </c>
      <c r="AB193" t="s">
        <v>603</v>
      </c>
      <c r="AC193" t="s">
        <v>262</v>
      </c>
      <c r="AD193">
        <v>0</v>
      </c>
      <c r="AE193" t="s">
        <v>568</v>
      </c>
      <c r="AF193" t="s">
        <v>113</v>
      </c>
      <c r="AG193" t="s">
        <v>113</v>
      </c>
      <c r="AH193" t="s">
        <v>131</v>
      </c>
      <c r="AI193" t="s">
        <v>132</v>
      </c>
      <c r="AJ193" t="s">
        <v>131</v>
      </c>
      <c r="AK193" t="s">
        <v>2095</v>
      </c>
      <c r="AL193" t="s">
        <v>2096</v>
      </c>
      <c r="AM193" t="s">
        <v>571</v>
      </c>
      <c r="AN193" t="s">
        <v>206</v>
      </c>
      <c r="AO193" t="s">
        <v>113</v>
      </c>
      <c r="AP193">
        <v>2732951305</v>
      </c>
      <c r="AQ193" t="s">
        <v>572</v>
      </c>
      <c r="AR193" t="s">
        <v>113</v>
      </c>
      <c r="AS193" t="s">
        <v>113</v>
      </c>
      <c r="AT193" t="s">
        <v>113</v>
      </c>
      <c r="AU193" t="s">
        <v>113</v>
      </c>
      <c r="AW193" t="s">
        <v>113</v>
      </c>
      <c r="AX193" s="82">
        <f>IFERROR(FIND("Óbitos/feridos",consulta_completa__11[[#This Row],[13 - Ocorrências/Ambientes Atingidos]]),0)</f>
        <v>0</v>
      </c>
      <c r="AY193" s="83" t="str">
        <f t="shared" si="64"/>
        <v/>
      </c>
      <c r="AZ193" s="82">
        <f>IFERROR(FIND("População afetada/evacuada",consulta_completa__11[[#This Row],[13 - Ocorrências/Ambientes Atingidos]]),0)</f>
        <v>0</v>
      </c>
      <c r="BA193" s="82" t="str">
        <f t="shared" si="65"/>
        <v/>
      </c>
      <c r="BB193" s="82">
        <f>IFERROR(FIND("Suspensão de abastecimento de água",consulta_completa__11[[#This Row],[13 - Ocorrências/Ambientes Atingidos]]),0)</f>
        <v>0</v>
      </c>
      <c r="BC193" s="83" t="str">
        <f t="shared" si="93"/>
        <v/>
      </c>
      <c r="BD193" s="82">
        <f>IFERROR(FIND("Rio/córrego",consulta_completa__11[[#This Row],[13 - Ocorrências/Ambientes Atingidos]]),0)</f>
        <v>0</v>
      </c>
      <c r="BE193" s="83" t="str">
        <f t="shared" si="66"/>
        <v/>
      </c>
      <c r="BF193" s="82">
        <f>IFERROR(FIND("Lago",consulta_completa__11[[#This Row],[13 - Ocorrências/Ambientes Atingidos]]),0)</f>
        <v>0</v>
      </c>
      <c r="BG193" s="83" t="str">
        <f t="shared" si="67"/>
        <v/>
      </c>
      <c r="BH193" s="82">
        <f>IFERROR(FIND("Mar",consulta_completa__11[[#This Row],[13 - Ocorrências/Ambientes Atingidos]]),0)</f>
        <v>1</v>
      </c>
      <c r="BI193" s="83" t="str">
        <f t="shared" si="68"/>
        <v>X</v>
      </c>
      <c r="BJ193" s="82">
        <f>IFERROR(FIND("Praia",consulta_completa__11[[#This Row],[13 - Ocorrências/Ambientes Atingidos]]),0)</f>
        <v>0</v>
      </c>
      <c r="BK193" s="83" t="str">
        <f t="shared" si="69"/>
        <v/>
      </c>
      <c r="BL193" s="82">
        <f>IFERROR(FIND("Solo",consulta_completa__11[[#This Row],[13 - Ocorrências/Ambientes Atingidos]]),0)</f>
        <v>0</v>
      </c>
      <c r="BM193" s="83" t="str">
        <f t="shared" si="70"/>
        <v/>
      </c>
      <c r="BN193" s="82">
        <f>IFERROR(FIND("Águas subterrâneas",consulta_completa__11[[#This Row],[13 - Ocorrências/Ambientes Atingidos]]),0)</f>
        <v>0</v>
      </c>
      <c r="BO193" s="83" t="str">
        <f t="shared" si="71"/>
        <v/>
      </c>
      <c r="BP193" s="82">
        <f>IFERROR(FIND("Atmosfera",consulta_completa__11[[#This Row],[13 - Ocorrências/Ambientes Atingidos]]),0)</f>
        <v>0</v>
      </c>
      <c r="BQ193" s="83" t="str">
        <f t="shared" si="72"/>
        <v/>
      </c>
      <c r="BR193" s="82">
        <f>IFERROR(FIND("Flora",consulta_completa__11[[#This Row],[13 - Ocorrências/Ambientes Atingidos]]),0)</f>
        <v>0</v>
      </c>
      <c r="BS193" s="83" t="str">
        <f t="shared" si="73"/>
        <v/>
      </c>
      <c r="BT193" s="82">
        <f>IFERROR(FIND("Fauna",consulta_completa__11[[#This Row],[13 - Ocorrências/Ambientes Atingidos]]),0)</f>
        <v>0</v>
      </c>
      <c r="BU193" s="83" t="str">
        <f t="shared" si="74"/>
        <v/>
      </c>
      <c r="BV193" s="82">
        <f>IFERROR(FIND("UC federal",consulta_completa__11[[#This Row],[13 - Ocorrências/Ambientes Atingidos]]),0)</f>
        <v>0</v>
      </c>
      <c r="BW193" s="83" t="str">
        <f t="shared" si="75"/>
        <v/>
      </c>
      <c r="BX193" s="82">
        <f>IFERROR(FIND("UC estadual/municipal",consulta_completa__11[[#This Row],[13 - Ocorrências/Ambientes Atingidos]]),0)</f>
        <v>0</v>
      </c>
      <c r="BY193" s="83" t="str">
        <f t="shared" si="76"/>
        <v/>
      </c>
      <c r="BZ193" s="82">
        <f>IFERROR(FIND("Outro(s)",consulta_completa__11[[#This Row],[13 - Ocorrências/Ambientes Atingidos]]),0)</f>
        <v>0</v>
      </c>
      <c r="CA193" s="83" t="str">
        <f t="shared" si="77"/>
        <v/>
      </c>
      <c r="CB193" s="82">
        <f>IFERROR(FIND("Sem dano",consulta_completa__11[[#This Row],[13 - Ocorrências/Ambientes Atingidos]]),0)</f>
        <v>0</v>
      </c>
      <c r="CC193" s="83" t="str">
        <f t="shared" si="78"/>
        <v/>
      </c>
      <c r="CD193" s="82" t="str">
        <f>IF(consulta_completa__11[[#This Row],[13 - Ocorrências/Ambientes Atingidos]]="","X","")</f>
        <v/>
      </c>
      <c r="CE193" s="84">
        <f>IFERROR(FIND("IBAMA",consulta_completa__11[[#This Row],[14 - Inst. Atuando no Local]]),0)</f>
        <v>0</v>
      </c>
      <c r="CF193" s="84" t="str">
        <f t="shared" si="79"/>
        <v/>
      </c>
      <c r="CG193" s="84">
        <f>IFERROR(FIND("OEMA",consulta_completa__11[[#This Row],[14 - Inst. Atuando no Local]]),0)</f>
        <v>0</v>
      </c>
      <c r="CH193" s="84" t="str">
        <f t="shared" si="80"/>
        <v/>
      </c>
      <c r="CI193" s="84">
        <f>IFERROR(FIND("DEFESA CIVIL",consulta_completa__11[[#This Row],[14 - Inst. Atuando no Local]]),0)</f>
        <v>0</v>
      </c>
      <c r="CJ193" s="84" t="str">
        <f t="shared" si="81"/>
        <v/>
      </c>
      <c r="CK193" s="84">
        <f>IFERROR(FIND("CORPO DE BOMBEIROS",consulta_completa__11[[#This Row],[14 - Inst. Atuando no Local]]),0)</f>
        <v>0</v>
      </c>
      <c r="CL193" s="84" t="str">
        <f t="shared" si="82"/>
        <v/>
      </c>
      <c r="CM193" s="84">
        <f>IFERROR(FIND("POLÍCIA RODOVIÁRIA",consulta_completa__11[[#This Row],[14 - Inst. Atuando no Local]]),0)</f>
        <v>0</v>
      </c>
      <c r="CN193" s="84" t="str">
        <f t="shared" si="83"/>
        <v/>
      </c>
      <c r="CO193" s="84">
        <f>IFERROR(FIND("POLÍCIA MILITAR",consulta_completa__11[[#This Row],[14 - Inst. Atuando no Local]]),0)</f>
        <v>0</v>
      </c>
      <c r="CP193" s="84" t="str">
        <f t="shared" si="84"/>
        <v/>
      </c>
      <c r="CQ193" s="84">
        <f>IFERROR(FIND("POLÍCIA CIVIL",consulta_completa__11[[#This Row],[14 - Inst. Atuando no Local]]),0)</f>
        <v>0</v>
      </c>
      <c r="CR193" s="84" t="str">
        <f t="shared" si="85"/>
        <v/>
      </c>
      <c r="CS193" s="84">
        <f>IFERROR(FIND("MARINHA DO BRASIL",consulta_completa__11[[#This Row],[14 - Inst. Atuando no Local]]),0)</f>
        <v>0</v>
      </c>
      <c r="CT193" s="84" t="str">
        <f t="shared" si="86"/>
        <v/>
      </c>
      <c r="CU193" s="84">
        <f>IFERROR(FIND("EMPRESA ESPECIALIZADA EM ATENDIMENTO",consulta_completa__11[[#This Row],[14 - Inst. Atuando no Local]]),0)</f>
        <v>0</v>
      </c>
      <c r="CV193" s="84" t="str">
        <f t="shared" si="87"/>
        <v/>
      </c>
      <c r="CW193" s="84">
        <f>IFERROR(FIND("IBAMA",consulta_completa__11[[#This Row],[14 - Inst. Atuando no Local]]),0)</f>
        <v>0</v>
      </c>
      <c r="CX193" s="84" t="str">
        <f t="shared" si="88"/>
        <v/>
      </c>
      <c r="CY193" s="84" t="str">
        <f>IF(consulta_completa__11[[#This Row],[14 - Inst. Atuando no Local]]="","X","")</f>
        <v/>
      </c>
      <c r="CZ193" s="84">
        <f>IFERROR(FIND("OUTRA (S)",consulta_completa__11[[#This Row],[14 - Inst. Atuando no Local]]),0)</f>
        <v>0</v>
      </c>
      <c r="DA193" s="84" t="str">
        <f t="shared" si="89"/>
        <v/>
      </c>
      <c r="DB193" s="35" t="str">
        <f t="shared" si="90"/>
        <v>Sim</v>
      </c>
      <c r="DC193" s="35" t="str">
        <f t="shared" si="91"/>
        <v>Não</v>
      </c>
      <c r="DD193" s="35" t="str">
        <f t="shared" si="92"/>
        <v>Sim</v>
      </c>
      <c r="DE193" s="87" t="str">
        <f t="shared" si="63"/>
        <v>Sem informação</v>
      </c>
    </row>
    <row r="194" spans="1:109">
      <c r="A194" s="14">
        <v>202531882818</v>
      </c>
      <c r="B194" s="1">
        <v>45734</v>
      </c>
      <c r="C194" t="s">
        <v>109</v>
      </c>
      <c r="D194" t="s">
        <v>110</v>
      </c>
      <c r="E194" t="s">
        <v>452</v>
      </c>
      <c r="F194" t="s">
        <v>182</v>
      </c>
      <c r="G194" t="s">
        <v>113</v>
      </c>
      <c r="H194" t="s">
        <v>114</v>
      </c>
      <c r="I194" t="s">
        <v>114</v>
      </c>
      <c r="J194" t="s">
        <v>1399</v>
      </c>
      <c r="K194" t="s">
        <v>2097</v>
      </c>
      <c r="L194" t="s">
        <v>117</v>
      </c>
      <c r="M194" t="s">
        <v>118</v>
      </c>
      <c r="N194" t="s">
        <v>119</v>
      </c>
      <c r="O194" t="s">
        <v>239</v>
      </c>
      <c r="P194" t="s">
        <v>355</v>
      </c>
      <c r="Q194" t="s">
        <v>230</v>
      </c>
      <c r="R194" t="s">
        <v>123</v>
      </c>
      <c r="S194" t="s">
        <v>113</v>
      </c>
      <c r="T194" t="s">
        <v>600</v>
      </c>
      <c r="U194" t="s">
        <v>2098</v>
      </c>
      <c r="V194" t="s">
        <v>2099</v>
      </c>
      <c r="Z194" t="s">
        <v>2100</v>
      </c>
      <c r="AA194" t="s">
        <v>567</v>
      </c>
      <c r="AB194" t="s">
        <v>206</v>
      </c>
      <c r="AC194" t="s">
        <v>399</v>
      </c>
      <c r="AD194">
        <v>1</v>
      </c>
      <c r="AE194" t="s">
        <v>568</v>
      </c>
      <c r="AF194" t="s">
        <v>113</v>
      </c>
      <c r="AG194" t="s">
        <v>113</v>
      </c>
      <c r="AH194" t="s">
        <v>131</v>
      </c>
      <c r="AI194" t="s">
        <v>132</v>
      </c>
      <c r="AJ194" t="s">
        <v>131</v>
      </c>
      <c r="AK194" t="s">
        <v>2101</v>
      </c>
      <c r="AL194" t="s">
        <v>2102</v>
      </c>
      <c r="AM194" t="s">
        <v>402</v>
      </c>
      <c r="AN194" t="s">
        <v>2103</v>
      </c>
      <c r="AO194" t="s">
        <v>113</v>
      </c>
      <c r="AP194">
        <v>2732951305</v>
      </c>
      <c r="AQ194" t="s">
        <v>211</v>
      </c>
      <c r="AR194" t="s">
        <v>113</v>
      </c>
      <c r="AS194" t="s">
        <v>113</v>
      </c>
      <c r="AT194" t="s">
        <v>113</v>
      </c>
      <c r="AU194" t="s">
        <v>113</v>
      </c>
      <c r="AW194" t="s">
        <v>113</v>
      </c>
      <c r="AX194" s="82">
        <f>IFERROR(FIND("Óbitos/feridos",consulta_completa__11[[#This Row],[13 - Ocorrências/Ambientes Atingidos]]),0)</f>
        <v>0</v>
      </c>
      <c r="AY194" s="83" t="str">
        <f t="shared" si="64"/>
        <v/>
      </c>
      <c r="AZ194" s="82">
        <f>IFERROR(FIND("População afetada/evacuada",consulta_completa__11[[#This Row],[13 - Ocorrências/Ambientes Atingidos]]),0)</f>
        <v>0</v>
      </c>
      <c r="BA194" s="82" t="str">
        <f t="shared" si="65"/>
        <v/>
      </c>
      <c r="BB194" s="82">
        <f>IFERROR(FIND("Suspensão de abastecimento de água",consulta_completa__11[[#This Row],[13 - Ocorrências/Ambientes Atingidos]]),0)</f>
        <v>0</v>
      </c>
      <c r="BC194" s="83" t="str">
        <f t="shared" si="93"/>
        <v/>
      </c>
      <c r="BD194" s="82">
        <f>IFERROR(FIND("Rio/córrego",consulta_completa__11[[#This Row],[13 - Ocorrências/Ambientes Atingidos]]),0)</f>
        <v>0</v>
      </c>
      <c r="BE194" s="83" t="str">
        <f t="shared" si="66"/>
        <v/>
      </c>
      <c r="BF194" s="82">
        <f>IFERROR(FIND("Lago",consulta_completa__11[[#This Row],[13 - Ocorrências/Ambientes Atingidos]]),0)</f>
        <v>0</v>
      </c>
      <c r="BG194" s="83" t="str">
        <f t="shared" si="67"/>
        <v/>
      </c>
      <c r="BH194" s="82">
        <f>IFERROR(FIND("Mar",consulta_completa__11[[#This Row],[13 - Ocorrências/Ambientes Atingidos]]),0)</f>
        <v>1</v>
      </c>
      <c r="BI194" s="83" t="str">
        <f t="shared" si="68"/>
        <v>X</v>
      </c>
      <c r="BJ194" s="82">
        <f>IFERROR(FIND("Praia",consulta_completa__11[[#This Row],[13 - Ocorrências/Ambientes Atingidos]]),0)</f>
        <v>0</v>
      </c>
      <c r="BK194" s="83" t="str">
        <f t="shared" si="69"/>
        <v/>
      </c>
      <c r="BL194" s="82">
        <f>IFERROR(FIND("Solo",consulta_completa__11[[#This Row],[13 - Ocorrências/Ambientes Atingidos]]),0)</f>
        <v>0</v>
      </c>
      <c r="BM194" s="83" t="str">
        <f t="shared" si="70"/>
        <v/>
      </c>
      <c r="BN194" s="82">
        <f>IFERROR(FIND("Águas subterrâneas",consulta_completa__11[[#This Row],[13 - Ocorrências/Ambientes Atingidos]]),0)</f>
        <v>0</v>
      </c>
      <c r="BO194" s="83" t="str">
        <f t="shared" si="71"/>
        <v/>
      </c>
      <c r="BP194" s="82">
        <f>IFERROR(FIND("Atmosfera",consulta_completa__11[[#This Row],[13 - Ocorrências/Ambientes Atingidos]]),0)</f>
        <v>0</v>
      </c>
      <c r="BQ194" s="83" t="str">
        <f t="shared" si="72"/>
        <v/>
      </c>
      <c r="BR194" s="82">
        <f>IFERROR(FIND("Flora",consulta_completa__11[[#This Row],[13 - Ocorrências/Ambientes Atingidos]]),0)</f>
        <v>0</v>
      </c>
      <c r="BS194" s="83" t="str">
        <f t="shared" si="73"/>
        <v/>
      </c>
      <c r="BT194" s="82">
        <f>IFERROR(FIND("Fauna",consulta_completa__11[[#This Row],[13 - Ocorrências/Ambientes Atingidos]]),0)</f>
        <v>0</v>
      </c>
      <c r="BU194" s="83" t="str">
        <f t="shared" si="74"/>
        <v/>
      </c>
      <c r="BV194" s="82">
        <f>IFERROR(FIND("UC federal",consulta_completa__11[[#This Row],[13 - Ocorrências/Ambientes Atingidos]]),0)</f>
        <v>0</v>
      </c>
      <c r="BW194" s="83" t="str">
        <f t="shared" si="75"/>
        <v/>
      </c>
      <c r="BX194" s="82">
        <f>IFERROR(FIND("UC estadual/municipal",consulta_completa__11[[#This Row],[13 - Ocorrências/Ambientes Atingidos]]),0)</f>
        <v>0</v>
      </c>
      <c r="BY194" s="83" t="str">
        <f t="shared" si="76"/>
        <v/>
      </c>
      <c r="BZ194" s="82">
        <f>IFERROR(FIND("Outro(s)",consulta_completa__11[[#This Row],[13 - Ocorrências/Ambientes Atingidos]]),0)</f>
        <v>0</v>
      </c>
      <c r="CA194" s="83" t="str">
        <f t="shared" si="77"/>
        <v/>
      </c>
      <c r="CB194" s="82">
        <f>IFERROR(FIND("Sem dano",consulta_completa__11[[#This Row],[13 - Ocorrências/Ambientes Atingidos]]),0)</f>
        <v>0</v>
      </c>
      <c r="CC194" s="83" t="str">
        <f t="shared" si="78"/>
        <v/>
      </c>
      <c r="CD194" s="82" t="str">
        <f>IF(consulta_completa__11[[#This Row],[13 - Ocorrências/Ambientes Atingidos]]="","X","")</f>
        <v/>
      </c>
      <c r="CE194" s="84">
        <f>IFERROR(FIND("IBAMA",consulta_completa__11[[#This Row],[14 - Inst. Atuando no Local]]),0)</f>
        <v>0</v>
      </c>
      <c r="CF194" s="84" t="str">
        <f t="shared" si="79"/>
        <v/>
      </c>
      <c r="CG194" s="84">
        <f>IFERROR(FIND("OEMA",consulta_completa__11[[#This Row],[14 - Inst. Atuando no Local]]),0)</f>
        <v>0</v>
      </c>
      <c r="CH194" s="84" t="str">
        <f t="shared" si="80"/>
        <v/>
      </c>
      <c r="CI194" s="84">
        <f>IFERROR(FIND("DEFESA CIVIL",consulta_completa__11[[#This Row],[14 - Inst. Atuando no Local]]),0)</f>
        <v>0</v>
      </c>
      <c r="CJ194" s="84" t="str">
        <f t="shared" si="81"/>
        <v/>
      </c>
      <c r="CK194" s="84">
        <f>IFERROR(FIND("CORPO DE BOMBEIROS",consulta_completa__11[[#This Row],[14 - Inst. Atuando no Local]]),0)</f>
        <v>0</v>
      </c>
      <c r="CL194" s="84" t="str">
        <f t="shared" si="82"/>
        <v/>
      </c>
      <c r="CM194" s="84">
        <f>IFERROR(FIND("POLÍCIA RODOVIÁRIA",consulta_completa__11[[#This Row],[14 - Inst. Atuando no Local]]),0)</f>
        <v>0</v>
      </c>
      <c r="CN194" s="84" t="str">
        <f t="shared" si="83"/>
        <v/>
      </c>
      <c r="CO194" s="84">
        <f>IFERROR(FIND("POLÍCIA MILITAR",consulta_completa__11[[#This Row],[14 - Inst. Atuando no Local]]),0)</f>
        <v>0</v>
      </c>
      <c r="CP194" s="84" t="str">
        <f t="shared" si="84"/>
        <v/>
      </c>
      <c r="CQ194" s="84">
        <f>IFERROR(FIND("POLÍCIA CIVIL",consulta_completa__11[[#This Row],[14 - Inst. Atuando no Local]]),0)</f>
        <v>0</v>
      </c>
      <c r="CR194" s="84" t="str">
        <f t="shared" si="85"/>
        <v/>
      </c>
      <c r="CS194" s="84">
        <f>IFERROR(FIND("MARINHA DO BRASIL",consulta_completa__11[[#This Row],[14 - Inst. Atuando no Local]]),0)</f>
        <v>0</v>
      </c>
      <c r="CT194" s="84" t="str">
        <f t="shared" si="86"/>
        <v/>
      </c>
      <c r="CU194" s="84">
        <f>IFERROR(FIND("EMPRESA ESPECIALIZADA EM ATENDIMENTO",consulta_completa__11[[#This Row],[14 - Inst. Atuando no Local]]),0)</f>
        <v>0</v>
      </c>
      <c r="CV194" s="84" t="str">
        <f t="shared" si="87"/>
        <v/>
      </c>
      <c r="CW194" s="84">
        <f>IFERROR(FIND("IBAMA",consulta_completa__11[[#This Row],[14 - Inst. Atuando no Local]]),0)</f>
        <v>0</v>
      </c>
      <c r="CX194" s="84" t="str">
        <f t="shared" si="88"/>
        <v/>
      </c>
      <c r="CY194" s="84" t="str">
        <f>IF(consulta_completa__11[[#This Row],[14 - Inst. Atuando no Local]]="","X","")</f>
        <v/>
      </c>
      <c r="CZ194" s="84">
        <f>IFERROR(FIND("OUTRA (S)",consulta_completa__11[[#This Row],[14 - Inst. Atuando no Local]]),0)</f>
        <v>0</v>
      </c>
      <c r="DA194" s="84" t="str">
        <f t="shared" si="89"/>
        <v/>
      </c>
      <c r="DB194" s="35" t="str">
        <f t="shared" si="90"/>
        <v>Sim</v>
      </c>
      <c r="DC194" s="35" t="str">
        <f t="shared" si="91"/>
        <v>Não</v>
      </c>
      <c r="DD194" s="35" t="str">
        <f t="shared" si="92"/>
        <v>Sim</v>
      </c>
      <c r="DE194" s="87" t="str">
        <f t="shared" ref="DE194:DE257" si="94">IF(AD194=1,"Federal",IF(AD194=2,"Estadual",IF(AD194=0,"Sem informação","")))</f>
        <v>Federal</v>
      </c>
    </row>
    <row r="195" spans="1:109">
      <c r="A195" s="14">
        <v>202531943258</v>
      </c>
      <c r="B195" s="1">
        <v>45734</v>
      </c>
      <c r="C195" t="s">
        <v>109</v>
      </c>
      <c r="D195" t="s">
        <v>110</v>
      </c>
      <c r="E195" t="s">
        <v>111</v>
      </c>
      <c r="F195" t="s">
        <v>112</v>
      </c>
      <c r="G195" t="s">
        <v>113</v>
      </c>
      <c r="H195" t="s">
        <v>114</v>
      </c>
      <c r="I195" t="s">
        <v>114</v>
      </c>
      <c r="J195" t="s">
        <v>2104</v>
      </c>
      <c r="K195" t="s">
        <v>2105</v>
      </c>
      <c r="L195" t="s">
        <v>323</v>
      </c>
      <c r="M195" t="s">
        <v>118</v>
      </c>
      <c r="N195" t="s">
        <v>119</v>
      </c>
      <c r="O195" t="s">
        <v>228</v>
      </c>
      <c r="P195" t="s">
        <v>355</v>
      </c>
      <c r="Q195" t="s">
        <v>122</v>
      </c>
      <c r="R195" t="s">
        <v>123</v>
      </c>
      <c r="S195" t="s">
        <v>124</v>
      </c>
      <c r="T195" t="s">
        <v>2106</v>
      </c>
      <c r="U195" t="s">
        <v>2107</v>
      </c>
      <c r="V195" t="s">
        <v>2108</v>
      </c>
      <c r="Z195" t="s">
        <v>2109</v>
      </c>
      <c r="AA195" t="s">
        <v>113</v>
      </c>
      <c r="AB195" t="s">
        <v>603</v>
      </c>
      <c r="AC195" t="s">
        <v>482</v>
      </c>
      <c r="AD195">
        <v>1</v>
      </c>
      <c r="AE195" t="s">
        <v>603</v>
      </c>
      <c r="AF195" t="s">
        <v>113</v>
      </c>
      <c r="AG195" t="s">
        <v>113</v>
      </c>
      <c r="AH195" t="s">
        <v>131</v>
      </c>
      <c r="AI195" t="s">
        <v>131</v>
      </c>
      <c r="AJ195" t="s">
        <v>131</v>
      </c>
      <c r="AK195" t="s">
        <v>2110</v>
      </c>
      <c r="AL195" t="s">
        <v>2111</v>
      </c>
      <c r="AM195" t="s">
        <v>135</v>
      </c>
      <c r="AN195" t="s">
        <v>113</v>
      </c>
      <c r="AO195" t="s">
        <v>113</v>
      </c>
      <c r="AQ195" t="s">
        <v>136</v>
      </c>
      <c r="AR195" t="s">
        <v>113</v>
      </c>
      <c r="AS195" t="s">
        <v>113</v>
      </c>
      <c r="AT195" t="s">
        <v>2112</v>
      </c>
      <c r="AU195" t="s">
        <v>113</v>
      </c>
      <c r="AW195" t="s">
        <v>159</v>
      </c>
      <c r="AX195" s="82">
        <f>IFERROR(FIND("Óbitos/feridos",consulta_completa__11[[#This Row],[13 - Ocorrências/Ambientes Atingidos]]),0)</f>
        <v>0</v>
      </c>
      <c r="AY195" s="83" t="str">
        <f t="shared" ref="AY195:AY258" si="95">IF(AX195=0,"","X")</f>
        <v/>
      </c>
      <c r="AZ195" s="82">
        <f>IFERROR(FIND("População afetada/evacuada",consulta_completa__11[[#This Row],[13 - Ocorrências/Ambientes Atingidos]]),0)</f>
        <v>0</v>
      </c>
      <c r="BA195" s="82" t="str">
        <f t="shared" ref="BA195:BA258" si="96">IF(AZ195=0,"","X")</f>
        <v/>
      </c>
      <c r="BB195" s="82">
        <f>IFERROR(FIND("Suspensão de abastecimento de água",consulta_completa__11[[#This Row],[13 - Ocorrências/Ambientes Atingidos]]),0)</f>
        <v>0</v>
      </c>
      <c r="BC195" s="83" t="str">
        <f t="shared" si="93"/>
        <v/>
      </c>
      <c r="BD195" s="82">
        <f>IFERROR(FIND("Rio/córrego",consulta_completa__11[[#This Row],[13 - Ocorrências/Ambientes Atingidos]]),0)</f>
        <v>0</v>
      </c>
      <c r="BE195" s="83" t="str">
        <f t="shared" ref="BE195:BE258" si="97">IF(BD195=0,"","X")</f>
        <v/>
      </c>
      <c r="BF195" s="82">
        <f>IFERROR(FIND("Lago",consulta_completa__11[[#This Row],[13 - Ocorrências/Ambientes Atingidos]]),0)</f>
        <v>0</v>
      </c>
      <c r="BG195" s="83" t="str">
        <f t="shared" ref="BG195:BG258" si="98">IF(BF195=0,"","X")</f>
        <v/>
      </c>
      <c r="BH195" s="82">
        <f>IFERROR(FIND("Mar",consulta_completa__11[[#This Row],[13 - Ocorrências/Ambientes Atingidos]]),0)</f>
        <v>1</v>
      </c>
      <c r="BI195" s="83" t="str">
        <f t="shared" ref="BI195:BI258" si="99">IF(BH195=0,"","X")</f>
        <v>X</v>
      </c>
      <c r="BJ195" s="82">
        <f>IFERROR(FIND("Praia",consulta_completa__11[[#This Row],[13 - Ocorrências/Ambientes Atingidos]]),0)</f>
        <v>0</v>
      </c>
      <c r="BK195" s="83" t="str">
        <f t="shared" ref="BK195:BK258" si="100">IF(BJ195=0,"","X")</f>
        <v/>
      </c>
      <c r="BL195" s="82">
        <f>IFERROR(FIND("Solo",consulta_completa__11[[#This Row],[13 - Ocorrências/Ambientes Atingidos]]),0)</f>
        <v>0</v>
      </c>
      <c r="BM195" s="83" t="str">
        <f t="shared" ref="BM195:BM258" si="101">IF(BL195=0,"","X")</f>
        <v/>
      </c>
      <c r="BN195" s="82">
        <f>IFERROR(FIND("Águas subterrâneas",consulta_completa__11[[#This Row],[13 - Ocorrências/Ambientes Atingidos]]),0)</f>
        <v>0</v>
      </c>
      <c r="BO195" s="83" t="str">
        <f t="shared" ref="BO195:BO258" si="102">IF(BN195=0,"","X")</f>
        <v/>
      </c>
      <c r="BP195" s="82">
        <f>IFERROR(FIND("Atmosfera",consulta_completa__11[[#This Row],[13 - Ocorrências/Ambientes Atingidos]]),0)</f>
        <v>0</v>
      </c>
      <c r="BQ195" s="83" t="str">
        <f t="shared" ref="BQ195:BQ258" si="103">IF(BP195=0,"","X")</f>
        <v/>
      </c>
      <c r="BR195" s="82">
        <f>IFERROR(FIND("Flora",consulta_completa__11[[#This Row],[13 - Ocorrências/Ambientes Atingidos]]),0)</f>
        <v>0</v>
      </c>
      <c r="BS195" s="83" t="str">
        <f t="shared" ref="BS195:BS258" si="104">IF(BR195=0,"","X")</f>
        <v/>
      </c>
      <c r="BT195" s="82">
        <f>IFERROR(FIND("Fauna",consulta_completa__11[[#This Row],[13 - Ocorrências/Ambientes Atingidos]]),0)</f>
        <v>0</v>
      </c>
      <c r="BU195" s="83" t="str">
        <f t="shared" ref="BU195:BU258" si="105">IF(BT195=0,"","X")</f>
        <v/>
      </c>
      <c r="BV195" s="82">
        <f>IFERROR(FIND("UC federal",consulta_completa__11[[#This Row],[13 - Ocorrências/Ambientes Atingidos]]),0)</f>
        <v>0</v>
      </c>
      <c r="BW195" s="83" t="str">
        <f t="shared" ref="BW195:BW258" si="106">IF(BV195=0,"","X")</f>
        <v/>
      </c>
      <c r="BX195" s="82">
        <f>IFERROR(FIND("UC estadual/municipal",consulta_completa__11[[#This Row],[13 - Ocorrências/Ambientes Atingidos]]),0)</f>
        <v>0</v>
      </c>
      <c r="BY195" s="83" t="str">
        <f t="shared" ref="BY195:BY258" si="107">IF(BX195=0,"","X")</f>
        <v/>
      </c>
      <c r="BZ195" s="82">
        <f>IFERROR(FIND("Outro(s)",consulta_completa__11[[#This Row],[13 - Ocorrências/Ambientes Atingidos]]),0)</f>
        <v>0</v>
      </c>
      <c r="CA195" s="83" t="str">
        <f t="shared" ref="CA195:CA258" si="108">IF(BZ195=0,"","X")</f>
        <v/>
      </c>
      <c r="CB195" s="82">
        <f>IFERROR(FIND("Sem dano",consulta_completa__11[[#This Row],[13 - Ocorrências/Ambientes Atingidos]]),0)</f>
        <v>0</v>
      </c>
      <c r="CC195" s="83" t="str">
        <f t="shared" ref="CC195:CC258" si="109">IF(CB195=0,"","X")</f>
        <v/>
      </c>
      <c r="CD195" s="82" t="str">
        <f>IF(consulta_completa__11[[#This Row],[13 - Ocorrências/Ambientes Atingidos]]="","X","")</f>
        <v/>
      </c>
      <c r="CE195" s="84">
        <f>IFERROR(FIND("IBAMA",consulta_completa__11[[#This Row],[14 - Inst. Atuando no Local]]),0)</f>
        <v>0</v>
      </c>
      <c r="CF195" s="84" t="str">
        <f t="shared" ref="CF195:CF258" si="110">IF(CE195=0,"","X")</f>
        <v/>
      </c>
      <c r="CG195" s="84">
        <f>IFERROR(FIND("OEMA",consulta_completa__11[[#This Row],[14 - Inst. Atuando no Local]]),0)</f>
        <v>0</v>
      </c>
      <c r="CH195" s="84" t="str">
        <f t="shared" ref="CH195:CH258" si="111">IF(CG195=0,"","X")</f>
        <v/>
      </c>
      <c r="CI195" s="84">
        <f>IFERROR(FIND("DEFESA CIVIL",consulta_completa__11[[#This Row],[14 - Inst. Atuando no Local]]),0)</f>
        <v>0</v>
      </c>
      <c r="CJ195" s="84" t="str">
        <f t="shared" ref="CJ195:CJ258" si="112">IF(CI195=0,"","X")</f>
        <v/>
      </c>
      <c r="CK195" s="84">
        <f>IFERROR(FIND("CORPO DE BOMBEIROS",consulta_completa__11[[#This Row],[14 - Inst. Atuando no Local]]),0)</f>
        <v>0</v>
      </c>
      <c r="CL195" s="84" t="str">
        <f t="shared" ref="CL195:CL258" si="113">IF(CK195=0,"","X")</f>
        <v/>
      </c>
      <c r="CM195" s="84">
        <f>IFERROR(FIND("POLÍCIA RODOVIÁRIA",consulta_completa__11[[#This Row],[14 - Inst. Atuando no Local]]),0)</f>
        <v>0</v>
      </c>
      <c r="CN195" s="84" t="str">
        <f t="shared" ref="CN195:CN258" si="114">IF(CM195=0,"","X")</f>
        <v/>
      </c>
      <c r="CO195" s="84">
        <f>IFERROR(FIND("POLÍCIA MILITAR",consulta_completa__11[[#This Row],[14 - Inst. Atuando no Local]]),0)</f>
        <v>0</v>
      </c>
      <c r="CP195" s="84" t="str">
        <f t="shared" ref="CP195:CP258" si="115">IF(CO195=0,"","X")</f>
        <v/>
      </c>
      <c r="CQ195" s="84">
        <f>IFERROR(FIND("POLÍCIA CIVIL",consulta_completa__11[[#This Row],[14 - Inst. Atuando no Local]]),0)</f>
        <v>0</v>
      </c>
      <c r="CR195" s="84" t="str">
        <f t="shared" ref="CR195:CR258" si="116">IF(CQ195=0,"","X")</f>
        <v/>
      </c>
      <c r="CS195" s="84">
        <f>IFERROR(FIND("MARINHA DO BRASIL",consulta_completa__11[[#This Row],[14 - Inst. Atuando no Local]]),0)</f>
        <v>0</v>
      </c>
      <c r="CT195" s="84" t="str">
        <f t="shared" ref="CT195:CT258" si="117">IF(CS195=0,"","X")</f>
        <v/>
      </c>
      <c r="CU195" s="84">
        <f>IFERROR(FIND("EMPRESA ESPECIALIZADA EM ATENDIMENTO",consulta_completa__11[[#This Row],[14 - Inst. Atuando no Local]]),0)</f>
        <v>0</v>
      </c>
      <c r="CV195" s="84" t="str">
        <f t="shared" ref="CV195:CV258" si="118">IF(CU195=0,"","X")</f>
        <v/>
      </c>
      <c r="CW195" s="84">
        <f>IFERROR(FIND("IBAMA",consulta_completa__11[[#This Row],[14 - Inst. Atuando no Local]]),0)</f>
        <v>0</v>
      </c>
      <c r="CX195" s="84" t="str">
        <f t="shared" ref="CX195:CX258" si="119">IF(CW195=0,"","X")</f>
        <v/>
      </c>
      <c r="CY195" s="84" t="str">
        <f>IF(consulta_completa__11[[#This Row],[14 - Inst. Atuando no Local]]="","X","")</f>
        <v/>
      </c>
      <c r="CZ195" s="84">
        <f>IFERROR(FIND("OUTRA (S)",consulta_completa__11[[#This Row],[14 - Inst. Atuando no Local]]),0)</f>
        <v>0</v>
      </c>
      <c r="DA195" s="84" t="str">
        <f t="shared" ref="DA195:DA258" si="120">IF(CZ195=0,"","X")</f>
        <v/>
      </c>
      <c r="DB195" s="35" t="str">
        <f t="shared" ref="DB195:DB258" si="121">IF(AH$2="","",IF(AH$2="S","Sim",IF(AH$2="N","Não", IF(AH$2="I","Sem Informação"))))</f>
        <v>Sim</v>
      </c>
      <c r="DC195" s="35" t="str">
        <f t="shared" ref="DC195:DC258" si="122">IF(AI$2="","",IF(AI$2="S","Sim",IF(AI$2="N","Não", IF(AI$2="I","Sem Informação"))))</f>
        <v>Não</v>
      </c>
      <c r="DD195" s="35" t="str">
        <f t="shared" ref="DD195:DD258" si="123">IF(AJ$2="","",IF(AJ$2="S","Sim",IF(AJ$2="N","Não", IF(AJ$2="I","Sem Informação"))))</f>
        <v>Sim</v>
      </c>
      <c r="DE195" s="87" t="str">
        <f t="shared" si="94"/>
        <v>Federal</v>
      </c>
    </row>
    <row r="196" spans="1:109">
      <c r="A196" s="14">
        <v>202532439607</v>
      </c>
      <c r="B196" s="1">
        <v>45734</v>
      </c>
      <c r="C196" t="s">
        <v>561</v>
      </c>
      <c r="D196" t="s">
        <v>212</v>
      </c>
      <c r="E196" t="s">
        <v>1940</v>
      </c>
      <c r="F196" t="s">
        <v>112</v>
      </c>
      <c r="G196" t="s">
        <v>113</v>
      </c>
      <c r="H196" t="s">
        <v>114</v>
      </c>
      <c r="I196" t="s">
        <v>114</v>
      </c>
      <c r="J196" t="s">
        <v>2113</v>
      </c>
      <c r="K196" t="s">
        <v>1515</v>
      </c>
      <c r="L196" t="s">
        <v>648</v>
      </c>
      <c r="M196" t="s">
        <v>118</v>
      </c>
      <c r="N196" t="s">
        <v>141</v>
      </c>
      <c r="O196" t="s">
        <v>113</v>
      </c>
      <c r="P196" t="s">
        <v>355</v>
      </c>
      <c r="Q196" t="s">
        <v>167</v>
      </c>
      <c r="R196" t="s">
        <v>123</v>
      </c>
      <c r="S196" t="s">
        <v>113</v>
      </c>
      <c r="T196" t="s">
        <v>2114</v>
      </c>
      <c r="U196" t="s">
        <v>2115</v>
      </c>
      <c r="V196" t="s">
        <v>2116</v>
      </c>
      <c r="Z196" t="s">
        <v>2117</v>
      </c>
      <c r="AA196" t="s">
        <v>113</v>
      </c>
      <c r="AB196" t="s">
        <v>2118</v>
      </c>
      <c r="AC196" t="s">
        <v>2119</v>
      </c>
      <c r="AD196">
        <v>2</v>
      </c>
      <c r="AE196" t="s">
        <v>113</v>
      </c>
      <c r="AF196" t="s">
        <v>2120</v>
      </c>
      <c r="AG196" t="s">
        <v>2121</v>
      </c>
      <c r="AH196" t="s">
        <v>131</v>
      </c>
      <c r="AI196" t="s">
        <v>131</v>
      </c>
      <c r="AJ196" t="s">
        <v>131</v>
      </c>
      <c r="AK196" t="s">
        <v>2122</v>
      </c>
      <c r="AL196" t="s">
        <v>2123</v>
      </c>
      <c r="AM196" t="s">
        <v>153</v>
      </c>
      <c r="AN196" t="s">
        <v>154</v>
      </c>
      <c r="AO196" t="s">
        <v>155</v>
      </c>
      <c r="AP196">
        <v>6133161070</v>
      </c>
      <c r="AQ196" t="s">
        <v>156</v>
      </c>
      <c r="AR196" t="s">
        <v>113</v>
      </c>
      <c r="AS196" t="s">
        <v>2124</v>
      </c>
      <c r="AT196" t="s">
        <v>113</v>
      </c>
      <c r="AU196" t="s">
        <v>643</v>
      </c>
      <c r="AV196">
        <v>3000000</v>
      </c>
      <c r="AW196" t="s">
        <v>159</v>
      </c>
      <c r="AX196" s="82">
        <f>IFERROR(FIND("Óbitos/feridos",consulta_completa__11[[#This Row],[13 - Ocorrências/Ambientes Atingidos]]),0)</f>
        <v>0</v>
      </c>
      <c r="AY196" s="83" t="str">
        <f t="shared" si="95"/>
        <v/>
      </c>
      <c r="AZ196" s="82">
        <f>IFERROR(FIND("População afetada/evacuada",consulta_completa__11[[#This Row],[13 - Ocorrências/Ambientes Atingidos]]),0)</f>
        <v>0</v>
      </c>
      <c r="BA196" s="82" t="str">
        <f t="shared" si="96"/>
        <v/>
      </c>
      <c r="BB196" s="82">
        <f>IFERROR(FIND("Suspensão de abastecimento de água",consulta_completa__11[[#This Row],[13 - Ocorrências/Ambientes Atingidos]]),0)</f>
        <v>0</v>
      </c>
      <c r="BC196" s="83" t="str">
        <f t="shared" ref="BC196:BC259" si="124">IF(BB196=0,"","X")</f>
        <v/>
      </c>
      <c r="BD196" s="82">
        <f>IFERROR(FIND("Rio/córrego",consulta_completa__11[[#This Row],[13 - Ocorrências/Ambientes Atingidos]]),0)</f>
        <v>0</v>
      </c>
      <c r="BE196" s="83" t="str">
        <f t="shared" si="97"/>
        <v/>
      </c>
      <c r="BF196" s="82">
        <f>IFERROR(FIND("Lago",consulta_completa__11[[#This Row],[13 - Ocorrências/Ambientes Atingidos]]),0)</f>
        <v>0</v>
      </c>
      <c r="BG196" s="83" t="str">
        <f t="shared" si="98"/>
        <v/>
      </c>
      <c r="BH196" s="82">
        <f>IFERROR(FIND("Mar",consulta_completa__11[[#This Row],[13 - Ocorrências/Ambientes Atingidos]]),0)</f>
        <v>1</v>
      </c>
      <c r="BI196" s="83" t="str">
        <f t="shared" si="99"/>
        <v>X</v>
      </c>
      <c r="BJ196" s="82">
        <f>IFERROR(FIND("Praia",consulta_completa__11[[#This Row],[13 - Ocorrências/Ambientes Atingidos]]),0)</f>
        <v>0</v>
      </c>
      <c r="BK196" s="83" t="str">
        <f t="shared" si="100"/>
        <v/>
      </c>
      <c r="BL196" s="82">
        <f>IFERROR(FIND("Solo",consulta_completa__11[[#This Row],[13 - Ocorrências/Ambientes Atingidos]]),0)</f>
        <v>0</v>
      </c>
      <c r="BM196" s="83" t="str">
        <f t="shared" si="101"/>
        <v/>
      </c>
      <c r="BN196" s="82">
        <f>IFERROR(FIND("Águas subterrâneas",consulta_completa__11[[#This Row],[13 - Ocorrências/Ambientes Atingidos]]),0)</f>
        <v>0</v>
      </c>
      <c r="BO196" s="83" t="str">
        <f t="shared" si="102"/>
        <v/>
      </c>
      <c r="BP196" s="82">
        <f>IFERROR(FIND("Atmosfera",consulta_completa__11[[#This Row],[13 - Ocorrências/Ambientes Atingidos]]),0)</f>
        <v>0</v>
      </c>
      <c r="BQ196" s="83" t="str">
        <f t="shared" si="103"/>
        <v/>
      </c>
      <c r="BR196" s="82">
        <f>IFERROR(FIND("Flora",consulta_completa__11[[#This Row],[13 - Ocorrências/Ambientes Atingidos]]),0)</f>
        <v>0</v>
      </c>
      <c r="BS196" s="83" t="str">
        <f t="shared" si="104"/>
        <v/>
      </c>
      <c r="BT196" s="82">
        <f>IFERROR(FIND("Fauna",consulta_completa__11[[#This Row],[13 - Ocorrências/Ambientes Atingidos]]),0)</f>
        <v>0</v>
      </c>
      <c r="BU196" s="83" t="str">
        <f t="shared" si="105"/>
        <v/>
      </c>
      <c r="BV196" s="82">
        <f>IFERROR(FIND("UC federal",consulta_completa__11[[#This Row],[13 - Ocorrências/Ambientes Atingidos]]),0)</f>
        <v>0</v>
      </c>
      <c r="BW196" s="83" t="str">
        <f t="shared" si="106"/>
        <v/>
      </c>
      <c r="BX196" s="82">
        <f>IFERROR(FIND("UC estadual/municipal",consulta_completa__11[[#This Row],[13 - Ocorrências/Ambientes Atingidos]]),0)</f>
        <v>0</v>
      </c>
      <c r="BY196" s="83" t="str">
        <f t="shared" si="107"/>
        <v/>
      </c>
      <c r="BZ196" s="82">
        <f>IFERROR(FIND("Outro(s)",consulta_completa__11[[#This Row],[13 - Ocorrências/Ambientes Atingidos]]),0)</f>
        <v>0</v>
      </c>
      <c r="CA196" s="83" t="str">
        <f t="shared" si="108"/>
        <v/>
      </c>
      <c r="CB196" s="82">
        <f>IFERROR(FIND("Sem dano",consulta_completa__11[[#This Row],[13 - Ocorrências/Ambientes Atingidos]]),0)</f>
        <v>0</v>
      </c>
      <c r="CC196" s="83" t="str">
        <f t="shared" si="109"/>
        <v/>
      </c>
      <c r="CD196" s="82" t="str">
        <f>IF(consulta_completa__11[[#This Row],[13 - Ocorrências/Ambientes Atingidos]]="","X","")</f>
        <v/>
      </c>
      <c r="CE196" s="84">
        <f>IFERROR(FIND("IBAMA",consulta_completa__11[[#This Row],[14 - Inst. Atuando no Local]]),0)</f>
        <v>0</v>
      </c>
      <c r="CF196" s="84" t="str">
        <f t="shared" si="110"/>
        <v/>
      </c>
      <c r="CG196" s="84">
        <f>IFERROR(FIND("OEMA",consulta_completa__11[[#This Row],[14 - Inst. Atuando no Local]]),0)</f>
        <v>0</v>
      </c>
      <c r="CH196" s="84" t="str">
        <f t="shared" si="111"/>
        <v/>
      </c>
      <c r="CI196" s="84">
        <f>IFERROR(FIND("DEFESA CIVIL",consulta_completa__11[[#This Row],[14 - Inst. Atuando no Local]]),0)</f>
        <v>0</v>
      </c>
      <c r="CJ196" s="84" t="str">
        <f t="shared" si="112"/>
        <v/>
      </c>
      <c r="CK196" s="84">
        <f>IFERROR(FIND("CORPO DE BOMBEIROS",consulta_completa__11[[#This Row],[14 - Inst. Atuando no Local]]),0)</f>
        <v>0</v>
      </c>
      <c r="CL196" s="84" t="str">
        <f t="shared" si="113"/>
        <v/>
      </c>
      <c r="CM196" s="84">
        <f>IFERROR(FIND("POLÍCIA RODOVIÁRIA",consulta_completa__11[[#This Row],[14 - Inst. Atuando no Local]]),0)</f>
        <v>0</v>
      </c>
      <c r="CN196" s="84" t="str">
        <f t="shared" si="114"/>
        <v/>
      </c>
      <c r="CO196" s="84">
        <f>IFERROR(FIND("POLÍCIA MILITAR",consulta_completa__11[[#This Row],[14 - Inst. Atuando no Local]]),0)</f>
        <v>0</v>
      </c>
      <c r="CP196" s="84" t="str">
        <f t="shared" si="115"/>
        <v/>
      </c>
      <c r="CQ196" s="84">
        <f>IFERROR(FIND("POLÍCIA CIVIL",consulta_completa__11[[#This Row],[14 - Inst. Atuando no Local]]),0)</f>
        <v>0</v>
      </c>
      <c r="CR196" s="84" t="str">
        <f t="shared" si="116"/>
        <v/>
      </c>
      <c r="CS196" s="84">
        <f>IFERROR(FIND("MARINHA DO BRASIL",consulta_completa__11[[#This Row],[14 - Inst. Atuando no Local]]),0)</f>
        <v>0</v>
      </c>
      <c r="CT196" s="84" t="str">
        <f t="shared" si="117"/>
        <v/>
      </c>
      <c r="CU196" s="84">
        <f>IFERROR(FIND("EMPRESA ESPECIALIZADA EM ATENDIMENTO",consulta_completa__11[[#This Row],[14 - Inst. Atuando no Local]]),0)</f>
        <v>0</v>
      </c>
      <c r="CV196" s="84" t="str">
        <f t="shared" si="118"/>
        <v/>
      </c>
      <c r="CW196" s="84">
        <f>IFERROR(FIND("IBAMA",consulta_completa__11[[#This Row],[14 - Inst. Atuando no Local]]),0)</f>
        <v>0</v>
      </c>
      <c r="CX196" s="84" t="str">
        <f t="shared" si="119"/>
        <v/>
      </c>
      <c r="CY196" s="84" t="str">
        <f>IF(consulta_completa__11[[#This Row],[14 - Inst. Atuando no Local]]="","X","")</f>
        <v/>
      </c>
      <c r="CZ196" s="84">
        <f>IFERROR(FIND("OUTRA (S)",consulta_completa__11[[#This Row],[14 - Inst. Atuando no Local]]),0)</f>
        <v>0</v>
      </c>
      <c r="DA196" s="84" t="str">
        <f t="shared" si="120"/>
        <v/>
      </c>
      <c r="DB196" s="35" t="str">
        <f t="shared" si="121"/>
        <v>Sim</v>
      </c>
      <c r="DC196" s="35" t="str">
        <f t="shared" si="122"/>
        <v>Não</v>
      </c>
      <c r="DD196" s="35" t="str">
        <f t="shared" si="123"/>
        <v>Sim</v>
      </c>
      <c r="DE196" s="87" t="str">
        <f t="shared" si="94"/>
        <v>Estadual</v>
      </c>
    </row>
    <row r="197" spans="1:109">
      <c r="A197" s="14">
        <v>202531957602</v>
      </c>
      <c r="B197" s="1">
        <v>45735</v>
      </c>
      <c r="C197" t="s">
        <v>160</v>
      </c>
      <c r="D197" t="s">
        <v>161</v>
      </c>
      <c r="E197" t="s">
        <v>162</v>
      </c>
      <c r="F197" t="s">
        <v>163</v>
      </c>
      <c r="G197" t="s">
        <v>113</v>
      </c>
      <c r="H197" t="s">
        <v>114</v>
      </c>
      <c r="I197" t="s">
        <v>114</v>
      </c>
      <c r="J197" t="s">
        <v>945</v>
      </c>
      <c r="K197" t="s">
        <v>1493</v>
      </c>
      <c r="L197" t="s">
        <v>166</v>
      </c>
      <c r="M197" t="s">
        <v>140</v>
      </c>
      <c r="N197" t="s">
        <v>119</v>
      </c>
      <c r="O197" t="s">
        <v>113</v>
      </c>
      <c r="P197" t="s">
        <v>121</v>
      </c>
      <c r="Q197" t="s">
        <v>230</v>
      </c>
      <c r="R197" t="s">
        <v>123</v>
      </c>
      <c r="S197" t="s">
        <v>113</v>
      </c>
      <c r="T197" t="s">
        <v>113</v>
      </c>
      <c r="U197" t="s">
        <v>2035</v>
      </c>
      <c r="V197" t="s">
        <v>2125</v>
      </c>
      <c r="Z197" t="s">
        <v>2037</v>
      </c>
      <c r="AA197" t="s">
        <v>1626</v>
      </c>
      <c r="AB197" t="s">
        <v>172</v>
      </c>
      <c r="AC197" t="s">
        <v>173</v>
      </c>
      <c r="AD197">
        <v>1</v>
      </c>
      <c r="AE197" t="s">
        <v>2038</v>
      </c>
      <c r="AF197" t="s">
        <v>113</v>
      </c>
      <c r="AG197" t="s">
        <v>113</v>
      </c>
      <c r="AH197" t="s">
        <v>131</v>
      </c>
      <c r="AI197" t="s">
        <v>132</v>
      </c>
      <c r="AJ197" t="s">
        <v>131</v>
      </c>
      <c r="AK197" t="s">
        <v>372</v>
      </c>
      <c r="AL197" t="s">
        <v>113</v>
      </c>
      <c r="AM197" t="s">
        <v>2042</v>
      </c>
      <c r="AN197" t="s">
        <v>1629</v>
      </c>
      <c r="AO197" t="s">
        <v>225</v>
      </c>
      <c r="AP197">
        <v>41988207121</v>
      </c>
      <c r="AQ197" t="s">
        <v>178</v>
      </c>
      <c r="AR197" t="s">
        <v>113</v>
      </c>
      <c r="AS197" t="s">
        <v>113</v>
      </c>
      <c r="AT197" t="s">
        <v>113</v>
      </c>
      <c r="AU197" t="s">
        <v>113</v>
      </c>
      <c r="AW197" t="s">
        <v>113</v>
      </c>
      <c r="AX197" s="82">
        <f>IFERROR(FIND("Óbitos/feridos",consulta_completa__11[[#This Row],[13 - Ocorrências/Ambientes Atingidos]]),0)</f>
        <v>0</v>
      </c>
      <c r="AY197" s="83" t="str">
        <f t="shared" si="95"/>
        <v/>
      </c>
      <c r="AZ197" s="82">
        <f>IFERROR(FIND("População afetada/evacuada",consulta_completa__11[[#This Row],[13 - Ocorrências/Ambientes Atingidos]]),0)</f>
        <v>0</v>
      </c>
      <c r="BA197" s="82" t="str">
        <f t="shared" si="96"/>
        <v/>
      </c>
      <c r="BB197" s="82">
        <f>IFERROR(FIND("Suspensão de abastecimento de água",consulta_completa__11[[#This Row],[13 - Ocorrências/Ambientes Atingidos]]),0)</f>
        <v>0</v>
      </c>
      <c r="BC197" s="83" t="str">
        <f t="shared" si="124"/>
        <v/>
      </c>
      <c r="BD197" s="82">
        <f>IFERROR(FIND("Rio/córrego",consulta_completa__11[[#This Row],[13 - Ocorrências/Ambientes Atingidos]]),0)</f>
        <v>0</v>
      </c>
      <c r="BE197" s="83" t="str">
        <f t="shared" si="97"/>
        <v/>
      </c>
      <c r="BF197" s="82">
        <f>IFERROR(FIND("Lago",consulta_completa__11[[#This Row],[13 - Ocorrências/Ambientes Atingidos]]),0)</f>
        <v>0</v>
      </c>
      <c r="BG197" s="83" t="str">
        <f t="shared" si="98"/>
        <v/>
      </c>
      <c r="BH197" s="82">
        <f>IFERROR(FIND("Mar",consulta_completa__11[[#This Row],[13 - Ocorrências/Ambientes Atingidos]]),0)</f>
        <v>0</v>
      </c>
      <c r="BI197" s="83" t="str">
        <f t="shared" si="99"/>
        <v/>
      </c>
      <c r="BJ197" s="82">
        <f>IFERROR(FIND("Praia",consulta_completa__11[[#This Row],[13 - Ocorrências/Ambientes Atingidos]]),0)</f>
        <v>0</v>
      </c>
      <c r="BK197" s="83" t="str">
        <f t="shared" si="100"/>
        <v/>
      </c>
      <c r="BL197" s="82">
        <f>IFERROR(FIND("Solo",consulta_completa__11[[#This Row],[13 - Ocorrências/Ambientes Atingidos]]),0)</f>
        <v>1</v>
      </c>
      <c r="BM197" s="83" t="str">
        <f t="shared" si="101"/>
        <v>X</v>
      </c>
      <c r="BN197" s="82">
        <f>IFERROR(FIND("Águas subterrâneas",consulta_completa__11[[#This Row],[13 - Ocorrências/Ambientes Atingidos]]),0)</f>
        <v>0</v>
      </c>
      <c r="BO197" s="83" t="str">
        <f t="shared" si="102"/>
        <v/>
      </c>
      <c r="BP197" s="82">
        <f>IFERROR(FIND("Atmosfera",consulta_completa__11[[#This Row],[13 - Ocorrências/Ambientes Atingidos]]),0)</f>
        <v>0</v>
      </c>
      <c r="BQ197" s="83" t="str">
        <f t="shared" si="103"/>
        <v/>
      </c>
      <c r="BR197" s="82">
        <f>IFERROR(FIND("Flora",consulta_completa__11[[#This Row],[13 - Ocorrências/Ambientes Atingidos]]),0)</f>
        <v>0</v>
      </c>
      <c r="BS197" s="83" t="str">
        <f t="shared" si="104"/>
        <v/>
      </c>
      <c r="BT197" s="82">
        <f>IFERROR(FIND("Fauna",consulta_completa__11[[#This Row],[13 - Ocorrências/Ambientes Atingidos]]),0)</f>
        <v>0</v>
      </c>
      <c r="BU197" s="83" t="str">
        <f t="shared" si="105"/>
        <v/>
      </c>
      <c r="BV197" s="82">
        <f>IFERROR(FIND("UC federal",consulta_completa__11[[#This Row],[13 - Ocorrências/Ambientes Atingidos]]),0)</f>
        <v>0</v>
      </c>
      <c r="BW197" s="83" t="str">
        <f t="shared" si="106"/>
        <v/>
      </c>
      <c r="BX197" s="82">
        <f>IFERROR(FIND("UC estadual/municipal",consulta_completa__11[[#This Row],[13 - Ocorrências/Ambientes Atingidos]]),0)</f>
        <v>0</v>
      </c>
      <c r="BY197" s="83" t="str">
        <f t="shared" si="107"/>
        <v/>
      </c>
      <c r="BZ197" s="82">
        <f>IFERROR(FIND("Outro(s)",consulta_completa__11[[#This Row],[13 - Ocorrências/Ambientes Atingidos]]),0)</f>
        <v>0</v>
      </c>
      <c r="CA197" s="83" t="str">
        <f t="shared" si="108"/>
        <v/>
      </c>
      <c r="CB197" s="82">
        <f>IFERROR(FIND("Sem dano",consulta_completa__11[[#This Row],[13 - Ocorrências/Ambientes Atingidos]]),0)</f>
        <v>0</v>
      </c>
      <c r="CC197" s="83" t="str">
        <f t="shared" si="109"/>
        <v/>
      </c>
      <c r="CD197" s="82" t="str">
        <f>IF(consulta_completa__11[[#This Row],[13 - Ocorrências/Ambientes Atingidos]]="","X","")</f>
        <v/>
      </c>
      <c r="CE197" s="84">
        <f>IFERROR(FIND("IBAMA",consulta_completa__11[[#This Row],[14 - Inst. Atuando no Local]]),0)</f>
        <v>0</v>
      </c>
      <c r="CF197" s="84" t="str">
        <f t="shared" si="110"/>
        <v/>
      </c>
      <c r="CG197" s="84">
        <f>IFERROR(FIND("OEMA",consulta_completa__11[[#This Row],[14 - Inst. Atuando no Local]]),0)</f>
        <v>0</v>
      </c>
      <c r="CH197" s="84" t="str">
        <f t="shared" si="111"/>
        <v/>
      </c>
      <c r="CI197" s="84">
        <f>IFERROR(FIND("DEFESA CIVIL",consulta_completa__11[[#This Row],[14 - Inst. Atuando no Local]]),0)</f>
        <v>0</v>
      </c>
      <c r="CJ197" s="84" t="str">
        <f t="shared" si="112"/>
        <v/>
      </c>
      <c r="CK197" s="84">
        <f>IFERROR(FIND("CORPO DE BOMBEIROS",consulta_completa__11[[#This Row],[14 - Inst. Atuando no Local]]),0)</f>
        <v>0</v>
      </c>
      <c r="CL197" s="84" t="str">
        <f t="shared" si="113"/>
        <v/>
      </c>
      <c r="CM197" s="84">
        <f>IFERROR(FIND("POLÍCIA RODOVIÁRIA",consulta_completa__11[[#This Row],[14 - Inst. Atuando no Local]]),0)</f>
        <v>0</v>
      </c>
      <c r="CN197" s="84" t="str">
        <f t="shared" si="114"/>
        <v/>
      </c>
      <c r="CO197" s="84">
        <f>IFERROR(FIND("POLÍCIA MILITAR",consulta_completa__11[[#This Row],[14 - Inst. Atuando no Local]]),0)</f>
        <v>0</v>
      </c>
      <c r="CP197" s="84" t="str">
        <f t="shared" si="115"/>
        <v/>
      </c>
      <c r="CQ197" s="84">
        <f>IFERROR(FIND("POLÍCIA CIVIL",consulta_completa__11[[#This Row],[14 - Inst. Atuando no Local]]),0)</f>
        <v>0</v>
      </c>
      <c r="CR197" s="84" t="str">
        <f t="shared" si="116"/>
        <v/>
      </c>
      <c r="CS197" s="84">
        <f>IFERROR(FIND("MARINHA DO BRASIL",consulta_completa__11[[#This Row],[14 - Inst. Atuando no Local]]),0)</f>
        <v>0</v>
      </c>
      <c r="CT197" s="84" t="str">
        <f t="shared" si="117"/>
        <v/>
      </c>
      <c r="CU197" s="84">
        <f>IFERROR(FIND("EMPRESA ESPECIALIZADA EM ATENDIMENTO",consulta_completa__11[[#This Row],[14 - Inst. Atuando no Local]]),0)</f>
        <v>0</v>
      </c>
      <c r="CV197" s="84" t="str">
        <f t="shared" si="118"/>
        <v/>
      </c>
      <c r="CW197" s="84">
        <f>IFERROR(FIND("IBAMA",consulta_completa__11[[#This Row],[14 - Inst. Atuando no Local]]),0)</f>
        <v>0</v>
      </c>
      <c r="CX197" s="84" t="str">
        <f t="shared" si="119"/>
        <v/>
      </c>
      <c r="CY197" s="84" t="str">
        <f>IF(consulta_completa__11[[#This Row],[14 - Inst. Atuando no Local]]="","X","")</f>
        <v/>
      </c>
      <c r="CZ197" s="84">
        <f>IFERROR(FIND("OUTRA (S)",consulta_completa__11[[#This Row],[14 - Inst. Atuando no Local]]),0)</f>
        <v>0</v>
      </c>
      <c r="DA197" s="84" t="str">
        <f t="shared" si="120"/>
        <v/>
      </c>
      <c r="DB197" s="35" t="str">
        <f t="shared" si="121"/>
        <v>Sim</v>
      </c>
      <c r="DC197" s="35" t="str">
        <f t="shared" si="122"/>
        <v>Não</v>
      </c>
      <c r="DD197" s="35" t="str">
        <f t="shared" si="123"/>
        <v>Sim</v>
      </c>
      <c r="DE197" s="87" t="str">
        <f t="shared" si="94"/>
        <v>Federal</v>
      </c>
    </row>
    <row r="198" spans="1:109">
      <c r="A198" s="14">
        <v>202532136016</v>
      </c>
      <c r="B198" s="1">
        <v>45735</v>
      </c>
      <c r="C198" t="s">
        <v>109</v>
      </c>
      <c r="D198" t="s">
        <v>110</v>
      </c>
      <c r="E198" t="s">
        <v>111</v>
      </c>
      <c r="F198" t="s">
        <v>112</v>
      </c>
      <c r="G198" t="s">
        <v>439</v>
      </c>
      <c r="H198" t="s">
        <v>2126</v>
      </c>
      <c r="I198" t="s">
        <v>117</v>
      </c>
      <c r="J198" t="s">
        <v>113</v>
      </c>
      <c r="K198" t="s">
        <v>114</v>
      </c>
      <c r="L198" t="s">
        <v>114</v>
      </c>
      <c r="M198" t="s">
        <v>118</v>
      </c>
      <c r="N198" t="s">
        <v>113</v>
      </c>
      <c r="O198" t="s">
        <v>239</v>
      </c>
      <c r="P198" t="s">
        <v>121</v>
      </c>
      <c r="Q198" t="s">
        <v>143</v>
      </c>
      <c r="R198" t="s">
        <v>123</v>
      </c>
      <c r="S198" t="s">
        <v>201</v>
      </c>
      <c r="T198" t="s">
        <v>600</v>
      </c>
      <c r="U198" t="s">
        <v>113</v>
      </c>
      <c r="V198" t="s">
        <v>2127</v>
      </c>
      <c r="Z198" t="s">
        <v>2128</v>
      </c>
      <c r="AA198" t="s">
        <v>2129</v>
      </c>
      <c r="AB198" t="s">
        <v>2130</v>
      </c>
      <c r="AC198" t="s">
        <v>2131</v>
      </c>
      <c r="AD198">
        <v>1</v>
      </c>
      <c r="AE198" t="s">
        <v>113</v>
      </c>
      <c r="AF198" t="s">
        <v>113</v>
      </c>
      <c r="AG198" t="s">
        <v>113</v>
      </c>
      <c r="AH198" t="s">
        <v>131</v>
      </c>
      <c r="AI198" t="s">
        <v>131</v>
      </c>
      <c r="AJ198" t="s">
        <v>131</v>
      </c>
      <c r="AK198" t="s">
        <v>2132</v>
      </c>
      <c r="AL198" t="s">
        <v>2133</v>
      </c>
      <c r="AM198" t="s">
        <v>2134</v>
      </c>
      <c r="AN198" t="s">
        <v>2135</v>
      </c>
      <c r="AO198" t="s">
        <v>1531</v>
      </c>
      <c r="AP198">
        <v>2139595900</v>
      </c>
      <c r="AQ198" t="s">
        <v>2136</v>
      </c>
      <c r="AR198" t="s">
        <v>113</v>
      </c>
      <c r="AS198" t="s">
        <v>113</v>
      </c>
      <c r="AT198" t="s">
        <v>2137</v>
      </c>
      <c r="AU198" t="s">
        <v>113</v>
      </c>
      <c r="AW198" t="s">
        <v>159</v>
      </c>
      <c r="AX198" s="82">
        <f>IFERROR(FIND("Óbitos/feridos",consulta_completa__11[[#This Row],[13 - Ocorrências/Ambientes Atingidos]]),0)</f>
        <v>0</v>
      </c>
      <c r="AY198" s="83" t="str">
        <f t="shared" si="95"/>
        <v/>
      </c>
      <c r="AZ198" s="82">
        <f>IFERROR(FIND("População afetada/evacuada",consulta_completa__11[[#This Row],[13 - Ocorrências/Ambientes Atingidos]]),0)</f>
        <v>0</v>
      </c>
      <c r="BA198" s="82" t="str">
        <f t="shared" si="96"/>
        <v/>
      </c>
      <c r="BB198" s="82">
        <f>IFERROR(FIND("Suspensão de abastecimento de água",consulta_completa__11[[#This Row],[13 - Ocorrências/Ambientes Atingidos]]),0)</f>
        <v>0</v>
      </c>
      <c r="BC198" s="83" t="str">
        <f t="shared" si="124"/>
        <v/>
      </c>
      <c r="BD198" s="82">
        <f>IFERROR(FIND("Rio/córrego",consulta_completa__11[[#This Row],[13 - Ocorrências/Ambientes Atingidos]]),0)</f>
        <v>0</v>
      </c>
      <c r="BE198" s="83" t="str">
        <f t="shared" si="97"/>
        <v/>
      </c>
      <c r="BF198" s="82">
        <f>IFERROR(FIND("Lago",consulta_completa__11[[#This Row],[13 - Ocorrências/Ambientes Atingidos]]),0)</f>
        <v>0</v>
      </c>
      <c r="BG198" s="83" t="str">
        <f t="shared" si="98"/>
        <v/>
      </c>
      <c r="BH198" s="82">
        <f>IFERROR(FIND("Mar",consulta_completa__11[[#This Row],[13 - Ocorrências/Ambientes Atingidos]]),0)</f>
        <v>1</v>
      </c>
      <c r="BI198" s="83" t="str">
        <f t="shared" si="99"/>
        <v>X</v>
      </c>
      <c r="BJ198" s="82">
        <f>IFERROR(FIND("Praia",consulta_completa__11[[#This Row],[13 - Ocorrências/Ambientes Atingidos]]),0)</f>
        <v>0</v>
      </c>
      <c r="BK198" s="83" t="str">
        <f t="shared" si="100"/>
        <v/>
      </c>
      <c r="BL198" s="82">
        <f>IFERROR(FIND("Solo",consulta_completa__11[[#This Row],[13 - Ocorrências/Ambientes Atingidos]]),0)</f>
        <v>0</v>
      </c>
      <c r="BM198" s="83" t="str">
        <f t="shared" si="101"/>
        <v/>
      </c>
      <c r="BN198" s="82">
        <f>IFERROR(FIND("Águas subterrâneas",consulta_completa__11[[#This Row],[13 - Ocorrências/Ambientes Atingidos]]),0)</f>
        <v>0</v>
      </c>
      <c r="BO198" s="83" t="str">
        <f t="shared" si="102"/>
        <v/>
      </c>
      <c r="BP198" s="82">
        <f>IFERROR(FIND("Atmosfera",consulta_completa__11[[#This Row],[13 - Ocorrências/Ambientes Atingidos]]),0)</f>
        <v>0</v>
      </c>
      <c r="BQ198" s="83" t="str">
        <f t="shared" si="103"/>
        <v/>
      </c>
      <c r="BR198" s="82">
        <f>IFERROR(FIND("Flora",consulta_completa__11[[#This Row],[13 - Ocorrências/Ambientes Atingidos]]),0)</f>
        <v>0</v>
      </c>
      <c r="BS198" s="83" t="str">
        <f t="shared" si="104"/>
        <v/>
      </c>
      <c r="BT198" s="82">
        <f>IFERROR(FIND("Fauna",consulta_completa__11[[#This Row],[13 - Ocorrências/Ambientes Atingidos]]),0)</f>
        <v>0</v>
      </c>
      <c r="BU198" s="83" t="str">
        <f t="shared" si="105"/>
        <v/>
      </c>
      <c r="BV198" s="82">
        <f>IFERROR(FIND("UC federal",consulta_completa__11[[#This Row],[13 - Ocorrências/Ambientes Atingidos]]),0)</f>
        <v>0</v>
      </c>
      <c r="BW198" s="83" t="str">
        <f t="shared" si="106"/>
        <v/>
      </c>
      <c r="BX198" s="82">
        <f>IFERROR(FIND("UC estadual/municipal",consulta_completa__11[[#This Row],[13 - Ocorrências/Ambientes Atingidos]]),0)</f>
        <v>0</v>
      </c>
      <c r="BY198" s="83" t="str">
        <f t="shared" si="107"/>
        <v/>
      </c>
      <c r="BZ198" s="82">
        <f>IFERROR(FIND("Outro(s)",consulta_completa__11[[#This Row],[13 - Ocorrências/Ambientes Atingidos]]),0)</f>
        <v>0</v>
      </c>
      <c r="CA198" s="83" t="str">
        <f t="shared" si="108"/>
        <v/>
      </c>
      <c r="CB198" s="82">
        <f>IFERROR(FIND("Sem dano",consulta_completa__11[[#This Row],[13 - Ocorrências/Ambientes Atingidos]]),0)</f>
        <v>0</v>
      </c>
      <c r="CC198" s="83" t="str">
        <f t="shared" si="109"/>
        <v/>
      </c>
      <c r="CD198" s="82" t="str">
        <f>IF(consulta_completa__11[[#This Row],[13 - Ocorrências/Ambientes Atingidos]]="","X","")</f>
        <v/>
      </c>
      <c r="CE198" s="84">
        <f>IFERROR(FIND("IBAMA",consulta_completa__11[[#This Row],[14 - Inst. Atuando no Local]]),0)</f>
        <v>0</v>
      </c>
      <c r="CF198" s="84" t="str">
        <f t="shared" si="110"/>
        <v/>
      </c>
      <c r="CG198" s="84">
        <f>IFERROR(FIND("OEMA",consulta_completa__11[[#This Row],[14 - Inst. Atuando no Local]]),0)</f>
        <v>0</v>
      </c>
      <c r="CH198" s="84" t="str">
        <f t="shared" si="111"/>
        <v/>
      </c>
      <c r="CI198" s="84">
        <f>IFERROR(FIND("DEFESA CIVIL",consulta_completa__11[[#This Row],[14 - Inst. Atuando no Local]]),0)</f>
        <v>0</v>
      </c>
      <c r="CJ198" s="84" t="str">
        <f t="shared" si="112"/>
        <v/>
      </c>
      <c r="CK198" s="84">
        <f>IFERROR(FIND("CORPO DE BOMBEIROS",consulta_completa__11[[#This Row],[14 - Inst. Atuando no Local]]),0)</f>
        <v>0</v>
      </c>
      <c r="CL198" s="84" t="str">
        <f t="shared" si="113"/>
        <v/>
      </c>
      <c r="CM198" s="84">
        <f>IFERROR(FIND("POLÍCIA RODOVIÁRIA",consulta_completa__11[[#This Row],[14 - Inst. Atuando no Local]]),0)</f>
        <v>0</v>
      </c>
      <c r="CN198" s="84" t="str">
        <f t="shared" si="114"/>
        <v/>
      </c>
      <c r="CO198" s="84">
        <f>IFERROR(FIND("POLÍCIA MILITAR",consulta_completa__11[[#This Row],[14 - Inst. Atuando no Local]]),0)</f>
        <v>0</v>
      </c>
      <c r="CP198" s="84" t="str">
        <f t="shared" si="115"/>
        <v/>
      </c>
      <c r="CQ198" s="84">
        <f>IFERROR(FIND("POLÍCIA CIVIL",consulta_completa__11[[#This Row],[14 - Inst. Atuando no Local]]),0)</f>
        <v>0</v>
      </c>
      <c r="CR198" s="84" t="str">
        <f t="shared" si="116"/>
        <v/>
      </c>
      <c r="CS198" s="84">
        <f>IFERROR(FIND("MARINHA DO BRASIL",consulta_completa__11[[#This Row],[14 - Inst. Atuando no Local]]),0)</f>
        <v>0</v>
      </c>
      <c r="CT198" s="84" t="str">
        <f t="shared" si="117"/>
        <v/>
      </c>
      <c r="CU198" s="84">
        <f>IFERROR(FIND("EMPRESA ESPECIALIZADA EM ATENDIMENTO",consulta_completa__11[[#This Row],[14 - Inst. Atuando no Local]]),0)</f>
        <v>0</v>
      </c>
      <c r="CV198" s="84" t="str">
        <f t="shared" si="118"/>
        <v/>
      </c>
      <c r="CW198" s="84">
        <f>IFERROR(FIND("IBAMA",consulta_completa__11[[#This Row],[14 - Inst. Atuando no Local]]),0)</f>
        <v>0</v>
      </c>
      <c r="CX198" s="84" t="str">
        <f t="shared" si="119"/>
        <v/>
      </c>
      <c r="CY198" s="84" t="str">
        <f>IF(consulta_completa__11[[#This Row],[14 - Inst. Atuando no Local]]="","X","")</f>
        <v>X</v>
      </c>
      <c r="CZ198" s="84">
        <f>IFERROR(FIND("OUTRA (S)",consulta_completa__11[[#This Row],[14 - Inst. Atuando no Local]]),0)</f>
        <v>0</v>
      </c>
      <c r="DA198" s="84" t="str">
        <f t="shared" si="120"/>
        <v/>
      </c>
      <c r="DB198" s="35" t="str">
        <f t="shared" si="121"/>
        <v>Sim</v>
      </c>
      <c r="DC198" s="35" t="str">
        <f t="shared" si="122"/>
        <v>Não</v>
      </c>
      <c r="DD198" s="35" t="str">
        <f t="shared" si="123"/>
        <v>Sim</v>
      </c>
      <c r="DE198" s="87" t="str">
        <f t="shared" si="94"/>
        <v>Federal</v>
      </c>
    </row>
    <row r="199" spans="1:109">
      <c r="A199" s="14">
        <v>202542836020</v>
      </c>
      <c r="B199" s="1">
        <v>45735</v>
      </c>
      <c r="C199" t="s">
        <v>2138</v>
      </c>
      <c r="D199" t="s">
        <v>451</v>
      </c>
      <c r="E199" t="s">
        <v>286</v>
      </c>
      <c r="F199" t="s">
        <v>112</v>
      </c>
      <c r="G199" t="s">
        <v>646</v>
      </c>
      <c r="H199" t="s">
        <v>840</v>
      </c>
      <c r="I199" t="s">
        <v>648</v>
      </c>
      <c r="J199" t="s">
        <v>113</v>
      </c>
      <c r="K199" t="s">
        <v>114</v>
      </c>
      <c r="L199" t="s">
        <v>114</v>
      </c>
      <c r="M199" t="s">
        <v>139</v>
      </c>
      <c r="N199" t="s">
        <v>2139</v>
      </c>
      <c r="O199" t="s">
        <v>239</v>
      </c>
      <c r="P199" t="s">
        <v>121</v>
      </c>
      <c r="Q199" t="s">
        <v>143</v>
      </c>
      <c r="R199" t="s">
        <v>123</v>
      </c>
      <c r="S199" t="s">
        <v>113</v>
      </c>
      <c r="T199" t="s">
        <v>2140</v>
      </c>
      <c r="U199" t="s">
        <v>2141</v>
      </c>
      <c r="V199" t="s">
        <v>113</v>
      </c>
      <c r="Z199" t="s">
        <v>2142</v>
      </c>
      <c r="AA199" t="s">
        <v>113</v>
      </c>
      <c r="AB199" t="s">
        <v>2143</v>
      </c>
      <c r="AC199" t="s">
        <v>2144</v>
      </c>
      <c r="AD199">
        <v>0</v>
      </c>
      <c r="AE199" t="s">
        <v>2145</v>
      </c>
      <c r="AF199" t="s">
        <v>113</v>
      </c>
      <c r="AG199" t="s">
        <v>113</v>
      </c>
      <c r="AH199" t="s">
        <v>131</v>
      </c>
      <c r="AI199" t="s">
        <v>131</v>
      </c>
      <c r="AJ199" t="s">
        <v>131</v>
      </c>
      <c r="AK199" t="s">
        <v>2146</v>
      </c>
      <c r="AL199" t="s">
        <v>2147</v>
      </c>
      <c r="AM199" t="s">
        <v>196</v>
      </c>
      <c r="AN199" t="s">
        <v>113</v>
      </c>
      <c r="AO199" t="s">
        <v>113</v>
      </c>
      <c r="AQ199" t="s">
        <v>197</v>
      </c>
      <c r="AR199" t="s">
        <v>113</v>
      </c>
      <c r="AS199" t="s">
        <v>113</v>
      </c>
      <c r="AT199" t="s">
        <v>113</v>
      </c>
      <c r="AU199" t="s">
        <v>113</v>
      </c>
      <c r="AW199" t="s">
        <v>113</v>
      </c>
      <c r="AX199" s="82">
        <f>IFERROR(FIND("Óbitos/feridos",consulta_completa__11[[#This Row],[13 - Ocorrências/Ambientes Atingidos]]),0)</f>
        <v>0</v>
      </c>
      <c r="AY199" s="83" t="str">
        <f t="shared" si="95"/>
        <v/>
      </c>
      <c r="AZ199" s="82">
        <f>IFERROR(FIND("População afetada/evacuada",consulta_completa__11[[#This Row],[13 - Ocorrências/Ambientes Atingidos]]),0)</f>
        <v>0</v>
      </c>
      <c r="BA199" s="82" t="str">
        <f t="shared" si="96"/>
        <v/>
      </c>
      <c r="BB199" s="82">
        <f>IFERROR(FIND("Suspensão de abastecimento de água",consulta_completa__11[[#This Row],[13 - Ocorrências/Ambientes Atingidos]]),0)</f>
        <v>0</v>
      </c>
      <c r="BC199" s="83" t="str">
        <f t="shared" si="124"/>
        <v/>
      </c>
      <c r="BD199" s="82">
        <f>IFERROR(FIND("Rio/córrego",consulta_completa__11[[#This Row],[13 - Ocorrências/Ambientes Atingidos]]),0)</f>
        <v>0</v>
      </c>
      <c r="BE199" s="83" t="str">
        <f t="shared" si="97"/>
        <v/>
      </c>
      <c r="BF199" s="82">
        <f>IFERROR(FIND("Lago",consulta_completa__11[[#This Row],[13 - Ocorrências/Ambientes Atingidos]]),0)</f>
        <v>0</v>
      </c>
      <c r="BG199" s="83" t="str">
        <f t="shared" si="98"/>
        <v/>
      </c>
      <c r="BH199" s="82">
        <f>IFERROR(FIND("Mar",consulta_completa__11[[#This Row],[13 - Ocorrências/Ambientes Atingidos]]),0)</f>
        <v>0</v>
      </c>
      <c r="BI199" s="83" t="str">
        <f t="shared" si="99"/>
        <v/>
      </c>
      <c r="BJ199" s="82">
        <f>IFERROR(FIND("Praia",consulta_completa__11[[#This Row],[13 - Ocorrências/Ambientes Atingidos]]),0)</f>
        <v>0</v>
      </c>
      <c r="BK199" s="83" t="str">
        <f t="shared" si="100"/>
        <v/>
      </c>
      <c r="BL199" s="82">
        <f>IFERROR(FIND("Solo",consulta_completa__11[[#This Row],[13 - Ocorrências/Ambientes Atingidos]]),0)</f>
        <v>0</v>
      </c>
      <c r="BM199" s="83" t="str">
        <f t="shared" si="101"/>
        <v/>
      </c>
      <c r="BN199" s="82">
        <f>IFERROR(FIND("Águas subterrâneas",consulta_completa__11[[#This Row],[13 - Ocorrências/Ambientes Atingidos]]),0)</f>
        <v>0</v>
      </c>
      <c r="BO199" s="83" t="str">
        <f t="shared" si="102"/>
        <v/>
      </c>
      <c r="BP199" s="82">
        <f>IFERROR(FIND("Atmosfera",consulta_completa__11[[#This Row],[13 - Ocorrências/Ambientes Atingidos]]),0)</f>
        <v>0</v>
      </c>
      <c r="BQ199" s="83" t="str">
        <f t="shared" si="103"/>
        <v/>
      </c>
      <c r="BR199" s="82">
        <f>IFERROR(FIND("Flora",consulta_completa__11[[#This Row],[13 - Ocorrências/Ambientes Atingidos]]),0)</f>
        <v>0</v>
      </c>
      <c r="BS199" s="83" t="str">
        <f t="shared" si="104"/>
        <v/>
      </c>
      <c r="BT199" s="82">
        <f>IFERROR(FIND("Fauna",consulta_completa__11[[#This Row],[13 - Ocorrências/Ambientes Atingidos]]),0)</f>
        <v>0</v>
      </c>
      <c r="BU199" s="83" t="str">
        <f t="shared" si="105"/>
        <v/>
      </c>
      <c r="BV199" s="82">
        <f>IFERROR(FIND("UC federal",consulta_completa__11[[#This Row],[13 - Ocorrências/Ambientes Atingidos]]),0)</f>
        <v>0</v>
      </c>
      <c r="BW199" s="83" t="str">
        <f t="shared" si="106"/>
        <v/>
      </c>
      <c r="BX199" s="82">
        <f>IFERROR(FIND("UC estadual/municipal",consulta_completa__11[[#This Row],[13 - Ocorrências/Ambientes Atingidos]]),0)</f>
        <v>0</v>
      </c>
      <c r="BY199" s="83" t="str">
        <f t="shared" si="107"/>
        <v/>
      </c>
      <c r="BZ199" s="82">
        <f>IFERROR(FIND("Outro(s)",consulta_completa__11[[#This Row],[13 - Ocorrências/Ambientes Atingidos]]),0)</f>
        <v>1</v>
      </c>
      <c r="CA199" s="83" t="str">
        <f t="shared" si="108"/>
        <v>X</v>
      </c>
      <c r="CB199" s="82">
        <f>IFERROR(FIND("Sem dano",consulta_completa__11[[#This Row],[13 - Ocorrências/Ambientes Atingidos]]),0)</f>
        <v>0</v>
      </c>
      <c r="CC199" s="83" t="str">
        <f t="shared" si="109"/>
        <v/>
      </c>
      <c r="CD199" s="82" t="str">
        <f>IF(consulta_completa__11[[#This Row],[13 - Ocorrências/Ambientes Atingidos]]="","X","")</f>
        <v/>
      </c>
      <c r="CE199" s="84">
        <f>IFERROR(FIND("IBAMA",consulta_completa__11[[#This Row],[14 - Inst. Atuando no Local]]),0)</f>
        <v>0</v>
      </c>
      <c r="CF199" s="84" t="str">
        <f t="shared" si="110"/>
        <v/>
      </c>
      <c r="CG199" s="84">
        <f>IFERROR(FIND("OEMA",consulta_completa__11[[#This Row],[14 - Inst. Atuando no Local]]),0)</f>
        <v>0</v>
      </c>
      <c r="CH199" s="84" t="str">
        <f t="shared" si="111"/>
        <v/>
      </c>
      <c r="CI199" s="84">
        <f>IFERROR(FIND("DEFESA CIVIL",consulta_completa__11[[#This Row],[14 - Inst. Atuando no Local]]),0)</f>
        <v>0</v>
      </c>
      <c r="CJ199" s="84" t="str">
        <f t="shared" si="112"/>
        <v/>
      </c>
      <c r="CK199" s="84">
        <f>IFERROR(FIND("CORPO DE BOMBEIROS",consulta_completa__11[[#This Row],[14 - Inst. Atuando no Local]]),0)</f>
        <v>0</v>
      </c>
      <c r="CL199" s="84" t="str">
        <f t="shared" si="113"/>
        <v/>
      </c>
      <c r="CM199" s="84">
        <f>IFERROR(FIND("POLÍCIA RODOVIÁRIA",consulta_completa__11[[#This Row],[14 - Inst. Atuando no Local]]),0)</f>
        <v>0</v>
      </c>
      <c r="CN199" s="84" t="str">
        <f t="shared" si="114"/>
        <v/>
      </c>
      <c r="CO199" s="84">
        <f>IFERROR(FIND("POLÍCIA MILITAR",consulta_completa__11[[#This Row],[14 - Inst. Atuando no Local]]),0)</f>
        <v>0</v>
      </c>
      <c r="CP199" s="84" t="str">
        <f t="shared" si="115"/>
        <v/>
      </c>
      <c r="CQ199" s="84">
        <f>IFERROR(FIND("POLÍCIA CIVIL",consulta_completa__11[[#This Row],[14 - Inst. Atuando no Local]]),0)</f>
        <v>0</v>
      </c>
      <c r="CR199" s="84" t="str">
        <f t="shared" si="116"/>
        <v/>
      </c>
      <c r="CS199" s="84">
        <f>IFERROR(FIND("MARINHA DO BRASIL",consulta_completa__11[[#This Row],[14 - Inst. Atuando no Local]]),0)</f>
        <v>0</v>
      </c>
      <c r="CT199" s="84" t="str">
        <f t="shared" si="117"/>
        <v/>
      </c>
      <c r="CU199" s="84">
        <f>IFERROR(FIND("EMPRESA ESPECIALIZADA EM ATENDIMENTO",consulta_completa__11[[#This Row],[14 - Inst. Atuando no Local]]),0)</f>
        <v>0</v>
      </c>
      <c r="CV199" s="84" t="str">
        <f t="shared" si="118"/>
        <v/>
      </c>
      <c r="CW199" s="84">
        <f>IFERROR(FIND("IBAMA",consulta_completa__11[[#This Row],[14 - Inst. Atuando no Local]]),0)</f>
        <v>0</v>
      </c>
      <c r="CX199" s="84" t="str">
        <f t="shared" si="119"/>
        <v/>
      </c>
      <c r="CY199" s="84" t="str">
        <f>IF(consulta_completa__11[[#This Row],[14 - Inst. Atuando no Local]]="","X","")</f>
        <v/>
      </c>
      <c r="CZ199" s="84">
        <f>IFERROR(FIND("OUTRA (S)",consulta_completa__11[[#This Row],[14 - Inst. Atuando no Local]]),0)</f>
        <v>0</v>
      </c>
      <c r="DA199" s="84" t="str">
        <f t="shared" si="120"/>
        <v/>
      </c>
      <c r="DB199" s="35" t="str">
        <f t="shared" si="121"/>
        <v>Sim</v>
      </c>
      <c r="DC199" s="35" t="str">
        <f t="shared" si="122"/>
        <v>Não</v>
      </c>
      <c r="DD199" s="35" t="str">
        <f t="shared" si="123"/>
        <v>Sim</v>
      </c>
      <c r="DE199" s="87" t="str">
        <f t="shared" si="94"/>
        <v>Sem informação</v>
      </c>
    </row>
    <row r="200" spans="1:109">
      <c r="A200" s="14">
        <v>202532057622</v>
      </c>
      <c r="B200" s="1">
        <v>45736</v>
      </c>
      <c r="C200" t="s">
        <v>2148</v>
      </c>
      <c r="D200" t="s">
        <v>849</v>
      </c>
      <c r="E200" t="s">
        <v>286</v>
      </c>
      <c r="F200" t="s">
        <v>112</v>
      </c>
      <c r="G200" t="s">
        <v>646</v>
      </c>
      <c r="H200" t="s">
        <v>2149</v>
      </c>
      <c r="I200" t="s">
        <v>648</v>
      </c>
      <c r="J200" t="s">
        <v>113</v>
      </c>
      <c r="K200" t="s">
        <v>114</v>
      </c>
      <c r="L200" t="s">
        <v>114</v>
      </c>
      <c r="M200" t="s">
        <v>140</v>
      </c>
      <c r="N200" t="s">
        <v>1857</v>
      </c>
      <c r="O200" t="s">
        <v>120</v>
      </c>
      <c r="P200" t="s">
        <v>142</v>
      </c>
      <c r="Q200" t="s">
        <v>122</v>
      </c>
      <c r="R200" t="s">
        <v>123</v>
      </c>
      <c r="S200" t="s">
        <v>113</v>
      </c>
      <c r="T200" t="s">
        <v>2150</v>
      </c>
      <c r="U200" t="s">
        <v>2151</v>
      </c>
      <c r="V200" t="s">
        <v>2152</v>
      </c>
      <c r="Z200" t="s">
        <v>2153</v>
      </c>
      <c r="AA200" t="s">
        <v>2154</v>
      </c>
      <c r="AB200" t="s">
        <v>2155</v>
      </c>
      <c r="AC200" t="s">
        <v>2156</v>
      </c>
      <c r="AD200">
        <v>2</v>
      </c>
      <c r="AE200" t="s">
        <v>2157</v>
      </c>
      <c r="AF200" t="s">
        <v>2158</v>
      </c>
      <c r="AG200" t="s">
        <v>2159</v>
      </c>
      <c r="AH200" t="s">
        <v>131</v>
      </c>
      <c r="AI200" t="s">
        <v>131</v>
      </c>
      <c r="AJ200" t="s">
        <v>131</v>
      </c>
      <c r="AK200" t="s">
        <v>2160</v>
      </c>
      <c r="AL200" t="s">
        <v>113</v>
      </c>
      <c r="AM200" t="s">
        <v>2161</v>
      </c>
      <c r="AN200" t="s">
        <v>2155</v>
      </c>
      <c r="AO200" t="s">
        <v>2162</v>
      </c>
      <c r="AP200">
        <v>45991522335</v>
      </c>
      <c r="AQ200" t="s">
        <v>2163</v>
      </c>
      <c r="AR200" t="s">
        <v>113</v>
      </c>
      <c r="AS200" t="s">
        <v>113</v>
      </c>
      <c r="AT200" t="s">
        <v>113</v>
      </c>
      <c r="AU200" t="s">
        <v>113</v>
      </c>
      <c r="AW200" t="s">
        <v>113</v>
      </c>
      <c r="AX200" s="82">
        <f>IFERROR(FIND("Óbitos/feridos",consulta_completa__11[[#This Row],[13 - Ocorrências/Ambientes Atingidos]]),0)</f>
        <v>0</v>
      </c>
      <c r="AY200" s="83" t="str">
        <f t="shared" si="95"/>
        <v/>
      </c>
      <c r="AZ200" s="82">
        <f>IFERROR(FIND("População afetada/evacuada",consulta_completa__11[[#This Row],[13 - Ocorrências/Ambientes Atingidos]]),0)</f>
        <v>0</v>
      </c>
      <c r="BA200" s="82" t="str">
        <f t="shared" si="96"/>
        <v/>
      </c>
      <c r="BB200" s="82">
        <f>IFERROR(FIND("Suspensão de abastecimento de água",consulta_completa__11[[#This Row],[13 - Ocorrências/Ambientes Atingidos]]),0)</f>
        <v>0</v>
      </c>
      <c r="BC200" s="83" t="str">
        <f t="shared" si="124"/>
        <v/>
      </c>
      <c r="BD200" s="82">
        <f>IFERROR(FIND("Rio/córrego",consulta_completa__11[[#This Row],[13 - Ocorrências/Ambientes Atingidos]]),0)</f>
        <v>0</v>
      </c>
      <c r="BE200" s="83" t="str">
        <f t="shared" si="97"/>
        <v/>
      </c>
      <c r="BF200" s="82">
        <f>IFERROR(FIND("Lago",consulta_completa__11[[#This Row],[13 - Ocorrências/Ambientes Atingidos]]),0)</f>
        <v>0</v>
      </c>
      <c r="BG200" s="83" t="str">
        <f t="shared" si="98"/>
        <v/>
      </c>
      <c r="BH200" s="82">
        <f>IFERROR(FIND("Mar",consulta_completa__11[[#This Row],[13 - Ocorrências/Ambientes Atingidos]]),0)</f>
        <v>0</v>
      </c>
      <c r="BI200" s="83" t="str">
        <f t="shared" si="99"/>
        <v/>
      </c>
      <c r="BJ200" s="82">
        <f>IFERROR(FIND("Praia",consulta_completa__11[[#This Row],[13 - Ocorrências/Ambientes Atingidos]]),0)</f>
        <v>0</v>
      </c>
      <c r="BK200" s="83" t="str">
        <f t="shared" si="100"/>
        <v/>
      </c>
      <c r="BL200" s="82">
        <f>IFERROR(FIND("Solo",consulta_completa__11[[#This Row],[13 - Ocorrências/Ambientes Atingidos]]),0)</f>
        <v>1</v>
      </c>
      <c r="BM200" s="83" t="str">
        <f t="shared" si="101"/>
        <v>X</v>
      </c>
      <c r="BN200" s="82">
        <f>IFERROR(FIND("Águas subterrâneas",consulta_completa__11[[#This Row],[13 - Ocorrências/Ambientes Atingidos]]),0)</f>
        <v>0</v>
      </c>
      <c r="BO200" s="83" t="str">
        <f t="shared" si="102"/>
        <v/>
      </c>
      <c r="BP200" s="82">
        <f>IFERROR(FIND("Atmosfera",consulta_completa__11[[#This Row],[13 - Ocorrências/Ambientes Atingidos]]),0)</f>
        <v>0</v>
      </c>
      <c r="BQ200" s="83" t="str">
        <f t="shared" si="103"/>
        <v/>
      </c>
      <c r="BR200" s="82">
        <f>IFERROR(FIND("Flora",consulta_completa__11[[#This Row],[13 - Ocorrências/Ambientes Atingidos]]),0)</f>
        <v>0</v>
      </c>
      <c r="BS200" s="83" t="str">
        <f t="shared" si="104"/>
        <v/>
      </c>
      <c r="BT200" s="82">
        <f>IFERROR(FIND("Fauna",consulta_completa__11[[#This Row],[13 - Ocorrências/Ambientes Atingidos]]),0)</f>
        <v>0</v>
      </c>
      <c r="BU200" s="83" t="str">
        <f t="shared" si="105"/>
        <v/>
      </c>
      <c r="BV200" s="82">
        <f>IFERROR(FIND("UC federal",consulta_completa__11[[#This Row],[13 - Ocorrências/Ambientes Atingidos]]),0)</f>
        <v>0</v>
      </c>
      <c r="BW200" s="83" t="str">
        <f t="shared" si="106"/>
        <v/>
      </c>
      <c r="BX200" s="82">
        <f>IFERROR(FIND("UC estadual/municipal",consulta_completa__11[[#This Row],[13 - Ocorrências/Ambientes Atingidos]]),0)</f>
        <v>0</v>
      </c>
      <c r="BY200" s="83" t="str">
        <f t="shared" si="107"/>
        <v/>
      </c>
      <c r="BZ200" s="82">
        <f>IFERROR(FIND("Outro(s)",consulta_completa__11[[#This Row],[13 - Ocorrências/Ambientes Atingidos]]),0)</f>
        <v>0</v>
      </c>
      <c r="CA200" s="83" t="str">
        <f t="shared" si="108"/>
        <v/>
      </c>
      <c r="CB200" s="82">
        <f>IFERROR(FIND("Sem dano",consulta_completa__11[[#This Row],[13 - Ocorrências/Ambientes Atingidos]]),0)</f>
        <v>0</v>
      </c>
      <c r="CC200" s="83" t="str">
        <f t="shared" si="109"/>
        <v/>
      </c>
      <c r="CD200" s="82" t="str">
        <f>IF(consulta_completa__11[[#This Row],[13 - Ocorrências/Ambientes Atingidos]]="","X","")</f>
        <v/>
      </c>
      <c r="CE200" s="84">
        <f>IFERROR(FIND("IBAMA",consulta_completa__11[[#This Row],[14 - Inst. Atuando no Local]]),0)</f>
        <v>0</v>
      </c>
      <c r="CF200" s="84" t="str">
        <f t="shared" si="110"/>
        <v/>
      </c>
      <c r="CG200" s="84">
        <f>IFERROR(FIND("OEMA",consulta_completa__11[[#This Row],[14 - Inst. Atuando no Local]]),0)</f>
        <v>0</v>
      </c>
      <c r="CH200" s="84" t="str">
        <f t="shared" si="111"/>
        <v/>
      </c>
      <c r="CI200" s="84">
        <f>IFERROR(FIND("DEFESA CIVIL",consulta_completa__11[[#This Row],[14 - Inst. Atuando no Local]]),0)</f>
        <v>0</v>
      </c>
      <c r="CJ200" s="84" t="str">
        <f t="shared" si="112"/>
        <v/>
      </c>
      <c r="CK200" s="84">
        <f>IFERROR(FIND("CORPO DE BOMBEIROS",consulta_completa__11[[#This Row],[14 - Inst. Atuando no Local]]),0)</f>
        <v>0</v>
      </c>
      <c r="CL200" s="84" t="str">
        <f t="shared" si="113"/>
        <v/>
      </c>
      <c r="CM200" s="84">
        <f>IFERROR(FIND("POLÍCIA RODOVIÁRIA",consulta_completa__11[[#This Row],[14 - Inst. Atuando no Local]]),0)</f>
        <v>0</v>
      </c>
      <c r="CN200" s="84" t="str">
        <f t="shared" si="114"/>
        <v/>
      </c>
      <c r="CO200" s="84">
        <f>IFERROR(FIND("POLÍCIA MILITAR",consulta_completa__11[[#This Row],[14 - Inst. Atuando no Local]]),0)</f>
        <v>0</v>
      </c>
      <c r="CP200" s="84" t="str">
        <f t="shared" si="115"/>
        <v/>
      </c>
      <c r="CQ200" s="84">
        <f>IFERROR(FIND("POLÍCIA CIVIL",consulta_completa__11[[#This Row],[14 - Inst. Atuando no Local]]),0)</f>
        <v>0</v>
      </c>
      <c r="CR200" s="84" t="str">
        <f t="shared" si="116"/>
        <v/>
      </c>
      <c r="CS200" s="84">
        <f>IFERROR(FIND("MARINHA DO BRASIL",consulta_completa__11[[#This Row],[14 - Inst. Atuando no Local]]),0)</f>
        <v>0</v>
      </c>
      <c r="CT200" s="84" t="str">
        <f t="shared" si="117"/>
        <v/>
      </c>
      <c r="CU200" s="84">
        <f>IFERROR(FIND("EMPRESA ESPECIALIZADA EM ATENDIMENTO",consulta_completa__11[[#This Row],[14 - Inst. Atuando no Local]]),0)</f>
        <v>0</v>
      </c>
      <c r="CV200" s="84" t="str">
        <f t="shared" si="118"/>
        <v/>
      </c>
      <c r="CW200" s="84">
        <f>IFERROR(FIND("IBAMA",consulta_completa__11[[#This Row],[14 - Inst. Atuando no Local]]),0)</f>
        <v>0</v>
      </c>
      <c r="CX200" s="84" t="str">
        <f t="shared" si="119"/>
        <v/>
      </c>
      <c r="CY200" s="84" t="str">
        <f>IF(consulta_completa__11[[#This Row],[14 - Inst. Atuando no Local]]="","X","")</f>
        <v/>
      </c>
      <c r="CZ200" s="84">
        <f>IFERROR(FIND("OUTRA (S)",consulta_completa__11[[#This Row],[14 - Inst. Atuando no Local]]),0)</f>
        <v>0</v>
      </c>
      <c r="DA200" s="84" t="str">
        <f t="shared" si="120"/>
        <v/>
      </c>
      <c r="DB200" s="35" t="str">
        <f t="shared" si="121"/>
        <v>Sim</v>
      </c>
      <c r="DC200" s="35" t="str">
        <f t="shared" si="122"/>
        <v>Não</v>
      </c>
      <c r="DD200" s="35" t="str">
        <f t="shared" si="123"/>
        <v>Sim</v>
      </c>
      <c r="DE200" s="87" t="str">
        <f t="shared" si="94"/>
        <v>Estadual</v>
      </c>
    </row>
    <row r="201" spans="1:109">
      <c r="A201" s="14">
        <v>202532064803</v>
      </c>
      <c r="B201" s="1">
        <v>45736</v>
      </c>
      <c r="C201" t="s">
        <v>1884</v>
      </c>
      <c r="D201" t="s">
        <v>161</v>
      </c>
      <c r="E201" t="s">
        <v>2164</v>
      </c>
      <c r="F201" t="s">
        <v>112</v>
      </c>
      <c r="G201" t="s">
        <v>113</v>
      </c>
      <c r="H201" t="s">
        <v>114</v>
      </c>
      <c r="I201" t="s">
        <v>114</v>
      </c>
      <c r="J201" t="s">
        <v>113</v>
      </c>
      <c r="K201" t="s">
        <v>114</v>
      </c>
      <c r="L201" t="s">
        <v>114</v>
      </c>
      <c r="M201" t="s">
        <v>139</v>
      </c>
      <c r="N201" t="s">
        <v>271</v>
      </c>
      <c r="O201" t="s">
        <v>120</v>
      </c>
      <c r="P201" t="s">
        <v>142</v>
      </c>
      <c r="Q201" t="s">
        <v>122</v>
      </c>
      <c r="R201" t="s">
        <v>123</v>
      </c>
      <c r="S201" t="s">
        <v>113</v>
      </c>
      <c r="T201" t="s">
        <v>2165</v>
      </c>
      <c r="U201" t="s">
        <v>2166</v>
      </c>
      <c r="V201" t="s">
        <v>2167</v>
      </c>
      <c r="Y201" t="b">
        <v>1</v>
      </c>
      <c r="Z201" t="s">
        <v>2168</v>
      </c>
      <c r="AA201" t="s">
        <v>2169</v>
      </c>
      <c r="AB201" t="s">
        <v>2170</v>
      </c>
      <c r="AC201" t="s">
        <v>2171</v>
      </c>
      <c r="AD201">
        <v>2</v>
      </c>
      <c r="AE201" t="s">
        <v>2172</v>
      </c>
      <c r="AF201" t="s">
        <v>113</v>
      </c>
      <c r="AG201" t="s">
        <v>113</v>
      </c>
      <c r="AH201" t="s">
        <v>131</v>
      </c>
      <c r="AI201" t="s">
        <v>131</v>
      </c>
      <c r="AJ201" t="s">
        <v>131</v>
      </c>
      <c r="AK201" t="s">
        <v>2173</v>
      </c>
      <c r="AL201" t="s">
        <v>113</v>
      </c>
      <c r="AM201" t="s">
        <v>2174</v>
      </c>
      <c r="AN201" t="s">
        <v>2175</v>
      </c>
      <c r="AO201" t="s">
        <v>2176</v>
      </c>
      <c r="AP201">
        <v>1332026513</v>
      </c>
      <c r="AQ201" t="s">
        <v>2177</v>
      </c>
      <c r="AR201" t="s">
        <v>113</v>
      </c>
      <c r="AS201" t="s">
        <v>113</v>
      </c>
      <c r="AT201" t="s">
        <v>113</v>
      </c>
      <c r="AU201" t="s">
        <v>113</v>
      </c>
      <c r="AW201" t="s">
        <v>113</v>
      </c>
      <c r="AX201" s="82">
        <f>IFERROR(FIND("Óbitos/feridos",consulta_completa__11[[#This Row],[13 - Ocorrências/Ambientes Atingidos]]),0)</f>
        <v>0</v>
      </c>
      <c r="AY201" s="83" t="str">
        <f t="shared" si="95"/>
        <v/>
      </c>
      <c r="AZ201" s="82">
        <f>IFERROR(FIND("População afetada/evacuada",consulta_completa__11[[#This Row],[13 - Ocorrências/Ambientes Atingidos]]),0)</f>
        <v>0</v>
      </c>
      <c r="BA201" s="82" t="str">
        <f t="shared" si="96"/>
        <v/>
      </c>
      <c r="BB201" s="82">
        <f>IFERROR(FIND("Suspensão de abastecimento de água",consulta_completa__11[[#This Row],[13 - Ocorrências/Ambientes Atingidos]]),0)</f>
        <v>0</v>
      </c>
      <c r="BC201" s="83" t="str">
        <f t="shared" si="124"/>
        <v/>
      </c>
      <c r="BD201" s="82">
        <f>IFERROR(FIND("Rio/córrego",consulta_completa__11[[#This Row],[13 - Ocorrências/Ambientes Atingidos]]),0)</f>
        <v>0</v>
      </c>
      <c r="BE201" s="83" t="str">
        <f t="shared" si="97"/>
        <v/>
      </c>
      <c r="BF201" s="82">
        <f>IFERROR(FIND("Lago",consulta_completa__11[[#This Row],[13 - Ocorrências/Ambientes Atingidos]]),0)</f>
        <v>0</v>
      </c>
      <c r="BG201" s="83" t="str">
        <f t="shared" si="98"/>
        <v/>
      </c>
      <c r="BH201" s="82">
        <f>IFERROR(FIND("Mar",consulta_completa__11[[#This Row],[13 - Ocorrências/Ambientes Atingidos]]),0)</f>
        <v>0</v>
      </c>
      <c r="BI201" s="83" t="str">
        <f t="shared" si="99"/>
        <v/>
      </c>
      <c r="BJ201" s="82">
        <f>IFERROR(FIND("Praia",consulta_completa__11[[#This Row],[13 - Ocorrências/Ambientes Atingidos]]),0)</f>
        <v>0</v>
      </c>
      <c r="BK201" s="83" t="str">
        <f t="shared" si="100"/>
        <v/>
      </c>
      <c r="BL201" s="82">
        <f>IFERROR(FIND("Solo",consulta_completa__11[[#This Row],[13 - Ocorrências/Ambientes Atingidos]]),0)</f>
        <v>0</v>
      </c>
      <c r="BM201" s="83" t="str">
        <f t="shared" si="101"/>
        <v/>
      </c>
      <c r="BN201" s="82">
        <f>IFERROR(FIND("Águas subterrâneas",consulta_completa__11[[#This Row],[13 - Ocorrências/Ambientes Atingidos]]),0)</f>
        <v>0</v>
      </c>
      <c r="BO201" s="83" t="str">
        <f t="shared" si="102"/>
        <v/>
      </c>
      <c r="BP201" s="82">
        <f>IFERROR(FIND("Atmosfera",consulta_completa__11[[#This Row],[13 - Ocorrências/Ambientes Atingidos]]),0)</f>
        <v>0</v>
      </c>
      <c r="BQ201" s="83" t="str">
        <f t="shared" si="103"/>
        <v/>
      </c>
      <c r="BR201" s="82">
        <f>IFERROR(FIND("Flora",consulta_completa__11[[#This Row],[13 - Ocorrências/Ambientes Atingidos]]),0)</f>
        <v>0</v>
      </c>
      <c r="BS201" s="83" t="str">
        <f t="shared" si="104"/>
        <v/>
      </c>
      <c r="BT201" s="82">
        <f>IFERROR(FIND("Fauna",consulta_completa__11[[#This Row],[13 - Ocorrências/Ambientes Atingidos]]),0)</f>
        <v>0</v>
      </c>
      <c r="BU201" s="83" t="str">
        <f t="shared" si="105"/>
        <v/>
      </c>
      <c r="BV201" s="82">
        <f>IFERROR(FIND("UC federal",consulta_completa__11[[#This Row],[13 - Ocorrências/Ambientes Atingidos]]),0)</f>
        <v>0</v>
      </c>
      <c r="BW201" s="83" t="str">
        <f t="shared" si="106"/>
        <v/>
      </c>
      <c r="BX201" s="82">
        <f>IFERROR(FIND("UC estadual/municipal",consulta_completa__11[[#This Row],[13 - Ocorrências/Ambientes Atingidos]]),0)</f>
        <v>0</v>
      </c>
      <c r="BY201" s="83" t="str">
        <f t="shared" si="107"/>
        <v/>
      </c>
      <c r="BZ201" s="82">
        <f>IFERROR(FIND("Outro(s)",consulta_completa__11[[#This Row],[13 - Ocorrências/Ambientes Atingidos]]),0)</f>
        <v>1</v>
      </c>
      <c r="CA201" s="83" t="str">
        <f t="shared" si="108"/>
        <v>X</v>
      </c>
      <c r="CB201" s="82">
        <f>IFERROR(FIND("Sem dano",consulta_completa__11[[#This Row],[13 - Ocorrências/Ambientes Atingidos]]),0)</f>
        <v>0</v>
      </c>
      <c r="CC201" s="83" t="str">
        <f t="shared" si="109"/>
        <v/>
      </c>
      <c r="CD201" s="82" t="str">
        <f>IF(consulta_completa__11[[#This Row],[13 - Ocorrências/Ambientes Atingidos]]="","X","")</f>
        <v/>
      </c>
      <c r="CE201" s="84">
        <f>IFERROR(FIND("IBAMA",consulta_completa__11[[#This Row],[14 - Inst. Atuando no Local]]),0)</f>
        <v>0</v>
      </c>
      <c r="CF201" s="84" t="str">
        <f t="shared" si="110"/>
        <v/>
      </c>
      <c r="CG201" s="84">
        <f>IFERROR(FIND("OEMA",consulta_completa__11[[#This Row],[14 - Inst. Atuando no Local]]),0)</f>
        <v>0</v>
      </c>
      <c r="CH201" s="84" t="str">
        <f t="shared" si="111"/>
        <v/>
      </c>
      <c r="CI201" s="84">
        <f>IFERROR(FIND("DEFESA CIVIL",consulta_completa__11[[#This Row],[14 - Inst. Atuando no Local]]),0)</f>
        <v>0</v>
      </c>
      <c r="CJ201" s="84" t="str">
        <f t="shared" si="112"/>
        <v/>
      </c>
      <c r="CK201" s="84">
        <f>IFERROR(FIND("CORPO DE BOMBEIROS",consulta_completa__11[[#This Row],[14 - Inst. Atuando no Local]]),0)</f>
        <v>0</v>
      </c>
      <c r="CL201" s="84" t="str">
        <f t="shared" si="113"/>
        <v/>
      </c>
      <c r="CM201" s="84">
        <f>IFERROR(FIND("POLÍCIA RODOVIÁRIA",consulta_completa__11[[#This Row],[14 - Inst. Atuando no Local]]),0)</f>
        <v>0</v>
      </c>
      <c r="CN201" s="84" t="str">
        <f t="shared" si="114"/>
        <v/>
      </c>
      <c r="CO201" s="84">
        <f>IFERROR(FIND("POLÍCIA MILITAR",consulta_completa__11[[#This Row],[14 - Inst. Atuando no Local]]),0)</f>
        <v>0</v>
      </c>
      <c r="CP201" s="84" t="str">
        <f t="shared" si="115"/>
        <v/>
      </c>
      <c r="CQ201" s="84">
        <f>IFERROR(FIND("POLÍCIA CIVIL",consulta_completa__11[[#This Row],[14 - Inst. Atuando no Local]]),0)</f>
        <v>0</v>
      </c>
      <c r="CR201" s="84" t="str">
        <f t="shared" si="116"/>
        <v/>
      </c>
      <c r="CS201" s="84">
        <f>IFERROR(FIND("MARINHA DO BRASIL",consulta_completa__11[[#This Row],[14 - Inst. Atuando no Local]]),0)</f>
        <v>0</v>
      </c>
      <c r="CT201" s="84" t="str">
        <f t="shared" si="117"/>
        <v/>
      </c>
      <c r="CU201" s="84">
        <f>IFERROR(FIND("EMPRESA ESPECIALIZADA EM ATENDIMENTO",consulta_completa__11[[#This Row],[14 - Inst. Atuando no Local]]),0)</f>
        <v>0</v>
      </c>
      <c r="CV201" s="84" t="str">
        <f t="shared" si="118"/>
        <v/>
      </c>
      <c r="CW201" s="84">
        <f>IFERROR(FIND("IBAMA",consulta_completa__11[[#This Row],[14 - Inst. Atuando no Local]]),0)</f>
        <v>0</v>
      </c>
      <c r="CX201" s="84" t="str">
        <f t="shared" si="119"/>
        <v/>
      </c>
      <c r="CY201" s="84" t="str">
        <f>IF(consulta_completa__11[[#This Row],[14 - Inst. Atuando no Local]]="","X","")</f>
        <v/>
      </c>
      <c r="CZ201" s="84">
        <f>IFERROR(FIND("OUTRA (S)",consulta_completa__11[[#This Row],[14 - Inst. Atuando no Local]]),0)</f>
        <v>0</v>
      </c>
      <c r="DA201" s="84" t="str">
        <f t="shared" si="120"/>
        <v/>
      </c>
      <c r="DB201" s="35" t="str">
        <f t="shared" si="121"/>
        <v>Sim</v>
      </c>
      <c r="DC201" s="35" t="str">
        <f t="shared" si="122"/>
        <v>Não</v>
      </c>
      <c r="DD201" s="35" t="str">
        <f t="shared" si="123"/>
        <v>Sim</v>
      </c>
      <c r="DE201" s="87" t="str">
        <f t="shared" si="94"/>
        <v>Estadual</v>
      </c>
    </row>
    <row r="202" spans="1:109">
      <c r="A202" s="14">
        <v>202532132453</v>
      </c>
      <c r="B202" s="1">
        <v>45736</v>
      </c>
      <c r="C202" t="s">
        <v>238</v>
      </c>
      <c r="D202" t="s">
        <v>212</v>
      </c>
      <c r="E202" t="s">
        <v>111</v>
      </c>
      <c r="F202" t="s">
        <v>112</v>
      </c>
      <c r="G202" t="s">
        <v>113</v>
      </c>
      <c r="H202" t="s">
        <v>114</v>
      </c>
      <c r="I202" t="s">
        <v>114</v>
      </c>
      <c r="J202" t="s">
        <v>113</v>
      </c>
      <c r="K202" t="s">
        <v>114</v>
      </c>
      <c r="L202" t="s">
        <v>114</v>
      </c>
      <c r="M202" t="s">
        <v>118</v>
      </c>
      <c r="N202" t="s">
        <v>113</v>
      </c>
      <c r="O202" t="s">
        <v>239</v>
      </c>
      <c r="P202" t="s">
        <v>142</v>
      </c>
      <c r="Q202" t="s">
        <v>143</v>
      </c>
      <c r="R202" t="s">
        <v>123</v>
      </c>
      <c r="S202" t="s">
        <v>201</v>
      </c>
      <c r="T202" t="s">
        <v>240</v>
      </c>
      <c r="U202" t="s">
        <v>113</v>
      </c>
      <c r="V202" t="s">
        <v>2178</v>
      </c>
      <c r="X202" t="b">
        <v>1</v>
      </c>
      <c r="Z202" t="s">
        <v>242</v>
      </c>
      <c r="AA202" t="s">
        <v>2179</v>
      </c>
      <c r="AB202" t="s">
        <v>621</v>
      </c>
      <c r="AC202" t="s">
        <v>244</v>
      </c>
      <c r="AD202">
        <v>1</v>
      </c>
      <c r="AE202" t="s">
        <v>113</v>
      </c>
      <c r="AF202" t="s">
        <v>113</v>
      </c>
      <c r="AG202" t="s">
        <v>113</v>
      </c>
      <c r="AH202" t="s">
        <v>131</v>
      </c>
      <c r="AI202" t="s">
        <v>131</v>
      </c>
      <c r="AJ202" t="s">
        <v>131</v>
      </c>
      <c r="AK202" t="s">
        <v>2180</v>
      </c>
      <c r="AL202" t="s">
        <v>2181</v>
      </c>
      <c r="AM202" t="s">
        <v>247</v>
      </c>
      <c r="AN202" t="s">
        <v>243</v>
      </c>
      <c r="AO202" t="s">
        <v>624</v>
      </c>
      <c r="AP202">
        <v>21998863038</v>
      </c>
      <c r="AQ202" t="s">
        <v>250</v>
      </c>
      <c r="AR202" t="s">
        <v>113</v>
      </c>
      <c r="AS202" t="s">
        <v>113</v>
      </c>
      <c r="AT202" t="s">
        <v>2182</v>
      </c>
      <c r="AU202" t="s">
        <v>252</v>
      </c>
      <c r="AV202">
        <v>15000000</v>
      </c>
      <c r="AW202" t="s">
        <v>159</v>
      </c>
      <c r="AX202" s="82">
        <f>IFERROR(FIND("Óbitos/feridos",consulta_completa__11[[#This Row],[13 - Ocorrências/Ambientes Atingidos]]),0)</f>
        <v>0</v>
      </c>
      <c r="AY202" s="83" t="str">
        <f t="shared" si="95"/>
        <v/>
      </c>
      <c r="AZ202" s="82">
        <f>IFERROR(FIND("População afetada/evacuada",consulta_completa__11[[#This Row],[13 - Ocorrências/Ambientes Atingidos]]),0)</f>
        <v>0</v>
      </c>
      <c r="BA202" s="82" t="str">
        <f t="shared" si="96"/>
        <v/>
      </c>
      <c r="BB202" s="82">
        <f>IFERROR(FIND("Suspensão de abastecimento de água",consulta_completa__11[[#This Row],[13 - Ocorrências/Ambientes Atingidos]]),0)</f>
        <v>0</v>
      </c>
      <c r="BC202" s="83" t="str">
        <f t="shared" si="124"/>
        <v/>
      </c>
      <c r="BD202" s="82">
        <f>IFERROR(FIND("Rio/córrego",consulta_completa__11[[#This Row],[13 - Ocorrências/Ambientes Atingidos]]),0)</f>
        <v>0</v>
      </c>
      <c r="BE202" s="83" t="str">
        <f t="shared" si="97"/>
        <v/>
      </c>
      <c r="BF202" s="82">
        <f>IFERROR(FIND("Lago",consulta_completa__11[[#This Row],[13 - Ocorrências/Ambientes Atingidos]]),0)</f>
        <v>0</v>
      </c>
      <c r="BG202" s="83" t="str">
        <f t="shared" si="98"/>
        <v/>
      </c>
      <c r="BH202" s="82">
        <f>IFERROR(FIND("Mar",consulta_completa__11[[#This Row],[13 - Ocorrências/Ambientes Atingidos]]),0)</f>
        <v>1</v>
      </c>
      <c r="BI202" s="83" t="str">
        <f t="shared" si="99"/>
        <v>X</v>
      </c>
      <c r="BJ202" s="82">
        <f>IFERROR(FIND("Praia",consulta_completa__11[[#This Row],[13 - Ocorrências/Ambientes Atingidos]]),0)</f>
        <v>0</v>
      </c>
      <c r="BK202" s="83" t="str">
        <f t="shared" si="100"/>
        <v/>
      </c>
      <c r="BL202" s="82">
        <f>IFERROR(FIND("Solo",consulta_completa__11[[#This Row],[13 - Ocorrências/Ambientes Atingidos]]),0)</f>
        <v>0</v>
      </c>
      <c r="BM202" s="83" t="str">
        <f t="shared" si="101"/>
        <v/>
      </c>
      <c r="BN202" s="82">
        <f>IFERROR(FIND("Águas subterrâneas",consulta_completa__11[[#This Row],[13 - Ocorrências/Ambientes Atingidos]]),0)</f>
        <v>0</v>
      </c>
      <c r="BO202" s="83" t="str">
        <f t="shared" si="102"/>
        <v/>
      </c>
      <c r="BP202" s="82">
        <f>IFERROR(FIND("Atmosfera",consulta_completa__11[[#This Row],[13 - Ocorrências/Ambientes Atingidos]]),0)</f>
        <v>0</v>
      </c>
      <c r="BQ202" s="83" t="str">
        <f t="shared" si="103"/>
        <v/>
      </c>
      <c r="BR202" s="82">
        <f>IFERROR(FIND("Flora",consulta_completa__11[[#This Row],[13 - Ocorrências/Ambientes Atingidos]]),0)</f>
        <v>0</v>
      </c>
      <c r="BS202" s="83" t="str">
        <f t="shared" si="104"/>
        <v/>
      </c>
      <c r="BT202" s="82">
        <f>IFERROR(FIND("Fauna",consulta_completa__11[[#This Row],[13 - Ocorrências/Ambientes Atingidos]]),0)</f>
        <v>0</v>
      </c>
      <c r="BU202" s="83" t="str">
        <f t="shared" si="105"/>
        <v/>
      </c>
      <c r="BV202" s="82">
        <f>IFERROR(FIND("UC federal",consulta_completa__11[[#This Row],[13 - Ocorrências/Ambientes Atingidos]]),0)</f>
        <v>0</v>
      </c>
      <c r="BW202" s="83" t="str">
        <f t="shared" si="106"/>
        <v/>
      </c>
      <c r="BX202" s="82">
        <f>IFERROR(FIND("UC estadual/municipal",consulta_completa__11[[#This Row],[13 - Ocorrências/Ambientes Atingidos]]),0)</f>
        <v>0</v>
      </c>
      <c r="BY202" s="83" t="str">
        <f t="shared" si="107"/>
        <v/>
      </c>
      <c r="BZ202" s="82">
        <f>IFERROR(FIND("Outro(s)",consulta_completa__11[[#This Row],[13 - Ocorrências/Ambientes Atingidos]]),0)</f>
        <v>0</v>
      </c>
      <c r="CA202" s="83" t="str">
        <f t="shared" si="108"/>
        <v/>
      </c>
      <c r="CB202" s="82">
        <f>IFERROR(FIND("Sem dano",consulta_completa__11[[#This Row],[13 - Ocorrências/Ambientes Atingidos]]),0)</f>
        <v>0</v>
      </c>
      <c r="CC202" s="83" t="str">
        <f t="shared" si="109"/>
        <v/>
      </c>
      <c r="CD202" s="82" t="str">
        <f>IF(consulta_completa__11[[#This Row],[13 - Ocorrências/Ambientes Atingidos]]="","X","")</f>
        <v/>
      </c>
      <c r="CE202" s="84">
        <f>IFERROR(FIND("IBAMA",consulta_completa__11[[#This Row],[14 - Inst. Atuando no Local]]),0)</f>
        <v>0</v>
      </c>
      <c r="CF202" s="84" t="str">
        <f t="shared" si="110"/>
        <v/>
      </c>
      <c r="CG202" s="84">
        <f>IFERROR(FIND("OEMA",consulta_completa__11[[#This Row],[14 - Inst. Atuando no Local]]),0)</f>
        <v>0</v>
      </c>
      <c r="CH202" s="84" t="str">
        <f t="shared" si="111"/>
        <v/>
      </c>
      <c r="CI202" s="84">
        <f>IFERROR(FIND("DEFESA CIVIL",consulta_completa__11[[#This Row],[14 - Inst. Atuando no Local]]),0)</f>
        <v>0</v>
      </c>
      <c r="CJ202" s="84" t="str">
        <f t="shared" si="112"/>
        <v/>
      </c>
      <c r="CK202" s="84">
        <f>IFERROR(FIND("CORPO DE BOMBEIROS",consulta_completa__11[[#This Row],[14 - Inst. Atuando no Local]]),0)</f>
        <v>0</v>
      </c>
      <c r="CL202" s="84" t="str">
        <f t="shared" si="113"/>
        <v/>
      </c>
      <c r="CM202" s="84">
        <f>IFERROR(FIND("POLÍCIA RODOVIÁRIA",consulta_completa__11[[#This Row],[14 - Inst. Atuando no Local]]),0)</f>
        <v>0</v>
      </c>
      <c r="CN202" s="84" t="str">
        <f t="shared" si="114"/>
        <v/>
      </c>
      <c r="CO202" s="84">
        <f>IFERROR(FIND("POLÍCIA MILITAR",consulta_completa__11[[#This Row],[14 - Inst. Atuando no Local]]),0)</f>
        <v>0</v>
      </c>
      <c r="CP202" s="84" t="str">
        <f t="shared" si="115"/>
        <v/>
      </c>
      <c r="CQ202" s="84">
        <f>IFERROR(FIND("POLÍCIA CIVIL",consulta_completa__11[[#This Row],[14 - Inst. Atuando no Local]]),0)</f>
        <v>0</v>
      </c>
      <c r="CR202" s="84" t="str">
        <f t="shared" si="116"/>
        <v/>
      </c>
      <c r="CS202" s="84">
        <f>IFERROR(FIND("MARINHA DO BRASIL",consulta_completa__11[[#This Row],[14 - Inst. Atuando no Local]]),0)</f>
        <v>0</v>
      </c>
      <c r="CT202" s="84" t="str">
        <f t="shared" si="117"/>
        <v/>
      </c>
      <c r="CU202" s="84">
        <f>IFERROR(FIND("EMPRESA ESPECIALIZADA EM ATENDIMENTO",consulta_completa__11[[#This Row],[14 - Inst. Atuando no Local]]),0)</f>
        <v>0</v>
      </c>
      <c r="CV202" s="84" t="str">
        <f t="shared" si="118"/>
        <v/>
      </c>
      <c r="CW202" s="84">
        <f>IFERROR(FIND("IBAMA",consulta_completa__11[[#This Row],[14 - Inst. Atuando no Local]]),0)</f>
        <v>0</v>
      </c>
      <c r="CX202" s="84" t="str">
        <f t="shared" si="119"/>
        <v/>
      </c>
      <c r="CY202" s="84" t="str">
        <f>IF(consulta_completa__11[[#This Row],[14 - Inst. Atuando no Local]]="","X","")</f>
        <v>X</v>
      </c>
      <c r="CZ202" s="84">
        <f>IFERROR(FIND("OUTRA (S)",consulta_completa__11[[#This Row],[14 - Inst. Atuando no Local]]),0)</f>
        <v>0</v>
      </c>
      <c r="DA202" s="84" t="str">
        <f t="shared" si="120"/>
        <v/>
      </c>
      <c r="DB202" s="35" t="str">
        <f t="shared" si="121"/>
        <v>Sim</v>
      </c>
      <c r="DC202" s="35" t="str">
        <f t="shared" si="122"/>
        <v>Não</v>
      </c>
      <c r="DD202" s="35" t="str">
        <f t="shared" si="123"/>
        <v>Sim</v>
      </c>
      <c r="DE202" s="87" t="str">
        <f t="shared" si="94"/>
        <v>Federal</v>
      </c>
    </row>
    <row r="203" spans="1:109">
      <c r="A203" s="14">
        <v>202532557642</v>
      </c>
      <c r="B203" s="1">
        <v>45736</v>
      </c>
      <c r="C203" t="s">
        <v>2183</v>
      </c>
      <c r="D203" t="s">
        <v>390</v>
      </c>
      <c r="E203" t="s">
        <v>286</v>
      </c>
      <c r="F203" t="s">
        <v>163</v>
      </c>
      <c r="G203" t="s">
        <v>113</v>
      </c>
      <c r="H203" t="s">
        <v>114</v>
      </c>
      <c r="I203" t="s">
        <v>114</v>
      </c>
      <c r="J203" t="s">
        <v>113</v>
      </c>
      <c r="K203" t="s">
        <v>114</v>
      </c>
      <c r="L203" t="s">
        <v>114</v>
      </c>
      <c r="M203" t="s">
        <v>332</v>
      </c>
      <c r="N203" t="s">
        <v>2184</v>
      </c>
      <c r="O203" t="s">
        <v>120</v>
      </c>
      <c r="P203" t="s">
        <v>142</v>
      </c>
      <c r="Q203" t="s">
        <v>230</v>
      </c>
      <c r="R203" t="s">
        <v>123</v>
      </c>
      <c r="S203" t="s">
        <v>113</v>
      </c>
      <c r="T203" t="s">
        <v>2185</v>
      </c>
      <c r="U203" t="s">
        <v>2186</v>
      </c>
      <c r="V203" t="s">
        <v>2187</v>
      </c>
      <c r="X203" t="b">
        <v>1</v>
      </c>
      <c r="Z203" t="s">
        <v>2186</v>
      </c>
      <c r="AA203" t="s">
        <v>113</v>
      </c>
      <c r="AB203" t="s">
        <v>2188</v>
      </c>
      <c r="AC203" t="s">
        <v>2189</v>
      </c>
      <c r="AD203">
        <v>0</v>
      </c>
      <c r="AE203" t="s">
        <v>2190</v>
      </c>
      <c r="AF203" t="s">
        <v>2191</v>
      </c>
      <c r="AG203" t="s">
        <v>2192</v>
      </c>
      <c r="AH203" t="s">
        <v>194</v>
      </c>
      <c r="AI203" t="s">
        <v>132</v>
      </c>
      <c r="AJ203" t="s">
        <v>131</v>
      </c>
      <c r="AK203" t="s">
        <v>2193</v>
      </c>
      <c r="AL203" t="s">
        <v>113</v>
      </c>
      <c r="AM203" t="s">
        <v>2010</v>
      </c>
      <c r="AN203" t="s">
        <v>113</v>
      </c>
      <c r="AO203" t="s">
        <v>113</v>
      </c>
      <c r="AQ203" t="s">
        <v>2012</v>
      </c>
      <c r="AR203" t="s">
        <v>113</v>
      </c>
      <c r="AS203" t="s">
        <v>113</v>
      </c>
      <c r="AT203" t="s">
        <v>113</v>
      </c>
      <c r="AU203" t="s">
        <v>113</v>
      </c>
      <c r="AW203" t="s">
        <v>113</v>
      </c>
      <c r="AX203" s="82">
        <f>IFERROR(FIND("Óbitos/feridos",consulta_completa__11[[#This Row],[13 - Ocorrências/Ambientes Atingidos]]),0)</f>
        <v>0</v>
      </c>
      <c r="AY203" s="83" t="str">
        <f t="shared" si="95"/>
        <v/>
      </c>
      <c r="AZ203" s="82">
        <f>IFERROR(FIND("População afetada/evacuada",consulta_completa__11[[#This Row],[13 - Ocorrências/Ambientes Atingidos]]),0)</f>
        <v>0</v>
      </c>
      <c r="BA203" s="82" t="str">
        <f t="shared" si="96"/>
        <v/>
      </c>
      <c r="BB203" s="82">
        <f>IFERROR(FIND("Suspensão de abastecimento de água",consulta_completa__11[[#This Row],[13 - Ocorrências/Ambientes Atingidos]]),0)</f>
        <v>0</v>
      </c>
      <c r="BC203" s="83" t="str">
        <f t="shared" si="124"/>
        <v/>
      </c>
      <c r="BD203" s="82">
        <f>IFERROR(FIND("Rio/córrego",consulta_completa__11[[#This Row],[13 - Ocorrências/Ambientes Atingidos]]),0)</f>
        <v>1</v>
      </c>
      <c r="BE203" s="83" t="str">
        <f t="shared" si="97"/>
        <v>X</v>
      </c>
      <c r="BF203" s="82">
        <f>IFERROR(FIND("Lago",consulta_completa__11[[#This Row],[13 - Ocorrências/Ambientes Atingidos]]),0)</f>
        <v>0</v>
      </c>
      <c r="BG203" s="83" t="str">
        <f t="shared" si="98"/>
        <v/>
      </c>
      <c r="BH203" s="82">
        <f>IFERROR(FIND("Mar",consulta_completa__11[[#This Row],[13 - Ocorrências/Ambientes Atingidos]]),0)</f>
        <v>0</v>
      </c>
      <c r="BI203" s="83" t="str">
        <f t="shared" si="99"/>
        <v/>
      </c>
      <c r="BJ203" s="82">
        <f>IFERROR(FIND("Praia",consulta_completa__11[[#This Row],[13 - Ocorrências/Ambientes Atingidos]]),0)</f>
        <v>0</v>
      </c>
      <c r="BK203" s="83" t="str">
        <f t="shared" si="100"/>
        <v/>
      </c>
      <c r="BL203" s="82">
        <f>IFERROR(FIND("Solo",consulta_completa__11[[#This Row],[13 - Ocorrências/Ambientes Atingidos]]),0)</f>
        <v>0</v>
      </c>
      <c r="BM203" s="83" t="str">
        <f t="shared" si="101"/>
        <v/>
      </c>
      <c r="BN203" s="82">
        <f>IFERROR(FIND("Águas subterrâneas",consulta_completa__11[[#This Row],[13 - Ocorrências/Ambientes Atingidos]]),0)</f>
        <v>0</v>
      </c>
      <c r="BO203" s="83" t="str">
        <f t="shared" si="102"/>
        <v/>
      </c>
      <c r="BP203" s="82">
        <f>IFERROR(FIND("Atmosfera",consulta_completa__11[[#This Row],[13 - Ocorrências/Ambientes Atingidos]]),0)</f>
        <v>0</v>
      </c>
      <c r="BQ203" s="83" t="str">
        <f t="shared" si="103"/>
        <v/>
      </c>
      <c r="BR203" s="82">
        <f>IFERROR(FIND("Flora",consulta_completa__11[[#This Row],[13 - Ocorrências/Ambientes Atingidos]]),0)</f>
        <v>0</v>
      </c>
      <c r="BS203" s="83" t="str">
        <f t="shared" si="104"/>
        <v/>
      </c>
      <c r="BT203" s="82">
        <f>IFERROR(FIND("Fauna",consulta_completa__11[[#This Row],[13 - Ocorrências/Ambientes Atingidos]]),0)</f>
        <v>0</v>
      </c>
      <c r="BU203" s="83" t="str">
        <f t="shared" si="105"/>
        <v/>
      </c>
      <c r="BV203" s="82">
        <f>IFERROR(FIND("UC federal",consulta_completa__11[[#This Row],[13 - Ocorrências/Ambientes Atingidos]]),0)</f>
        <v>0</v>
      </c>
      <c r="BW203" s="83" t="str">
        <f t="shared" si="106"/>
        <v/>
      </c>
      <c r="BX203" s="82">
        <f>IFERROR(FIND("UC estadual/municipal",consulta_completa__11[[#This Row],[13 - Ocorrências/Ambientes Atingidos]]),0)</f>
        <v>0</v>
      </c>
      <c r="BY203" s="83" t="str">
        <f t="shared" si="107"/>
        <v/>
      </c>
      <c r="BZ203" s="82">
        <f>IFERROR(FIND("Outro(s)",consulta_completa__11[[#This Row],[13 - Ocorrências/Ambientes Atingidos]]),0)</f>
        <v>0</v>
      </c>
      <c r="CA203" s="83" t="str">
        <f t="shared" si="108"/>
        <v/>
      </c>
      <c r="CB203" s="82">
        <f>IFERROR(FIND("Sem dano",consulta_completa__11[[#This Row],[13 - Ocorrências/Ambientes Atingidos]]),0)</f>
        <v>0</v>
      </c>
      <c r="CC203" s="83" t="str">
        <f t="shared" si="109"/>
        <v/>
      </c>
      <c r="CD203" s="82" t="str">
        <f>IF(consulta_completa__11[[#This Row],[13 - Ocorrências/Ambientes Atingidos]]="","X","")</f>
        <v/>
      </c>
      <c r="CE203" s="84">
        <f>IFERROR(FIND("IBAMA",consulta_completa__11[[#This Row],[14 - Inst. Atuando no Local]]),0)</f>
        <v>0</v>
      </c>
      <c r="CF203" s="84" t="str">
        <f t="shared" si="110"/>
        <v/>
      </c>
      <c r="CG203" s="84">
        <f>IFERROR(FIND("OEMA",consulta_completa__11[[#This Row],[14 - Inst. Atuando no Local]]),0)</f>
        <v>0</v>
      </c>
      <c r="CH203" s="84" t="str">
        <f t="shared" si="111"/>
        <v/>
      </c>
      <c r="CI203" s="84">
        <f>IFERROR(FIND("DEFESA CIVIL",consulta_completa__11[[#This Row],[14 - Inst. Atuando no Local]]),0)</f>
        <v>0</v>
      </c>
      <c r="CJ203" s="84" t="str">
        <f t="shared" si="112"/>
        <v/>
      </c>
      <c r="CK203" s="84">
        <f>IFERROR(FIND("CORPO DE BOMBEIROS",consulta_completa__11[[#This Row],[14 - Inst. Atuando no Local]]),0)</f>
        <v>0</v>
      </c>
      <c r="CL203" s="84" t="str">
        <f t="shared" si="113"/>
        <v/>
      </c>
      <c r="CM203" s="84">
        <f>IFERROR(FIND("POLÍCIA RODOVIÁRIA",consulta_completa__11[[#This Row],[14 - Inst. Atuando no Local]]),0)</f>
        <v>0</v>
      </c>
      <c r="CN203" s="84" t="str">
        <f t="shared" si="114"/>
        <v/>
      </c>
      <c r="CO203" s="84">
        <f>IFERROR(FIND("POLÍCIA MILITAR",consulta_completa__11[[#This Row],[14 - Inst. Atuando no Local]]),0)</f>
        <v>0</v>
      </c>
      <c r="CP203" s="84" t="str">
        <f t="shared" si="115"/>
        <v/>
      </c>
      <c r="CQ203" s="84">
        <f>IFERROR(FIND("POLÍCIA CIVIL",consulta_completa__11[[#This Row],[14 - Inst. Atuando no Local]]),0)</f>
        <v>0</v>
      </c>
      <c r="CR203" s="84" t="str">
        <f t="shared" si="116"/>
        <v/>
      </c>
      <c r="CS203" s="84">
        <f>IFERROR(FIND("MARINHA DO BRASIL",consulta_completa__11[[#This Row],[14 - Inst. Atuando no Local]]),0)</f>
        <v>0</v>
      </c>
      <c r="CT203" s="84" t="str">
        <f t="shared" si="117"/>
        <v/>
      </c>
      <c r="CU203" s="84">
        <f>IFERROR(FIND("EMPRESA ESPECIALIZADA EM ATENDIMENTO",consulta_completa__11[[#This Row],[14 - Inst. Atuando no Local]]),0)</f>
        <v>0</v>
      </c>
      <c r="CV203" s="84" t="str">
        <f t="shared" si="118"/>
        <v/>
      </c>
      <c r="CW203" s="84">
        <f>IFERROR(FIND("IBAMA",consulta_completa__11[[#This Row],[14 - Inst. Atuando no Local]]),0)</f>
        <v>0</v>
      </c>
      <c r="CX203" s="84" t="str">
        <f t="shared" si="119"/>
        <v/>
      </c>
      <c r="CY203" s="84" t="str">
        <f>IF(consulta_completa__11[[#This Row],[14 - Inst. Atuando no Local]]="","X","")</f>
        <v/>
      </c>
      <c r="CZ203" s="84">
        <f>IFERROR(FIND("OUTRA (S)",consulta_completa__11[[#This Row],[14 - Inst. Atuando no Local]]),0)</f>
        <v>0</v>
      </c>
      <c r="DA203" s="84" t="str">
        <f t="shared" si="120"/>
        <v/>
      </c>
      <c r="DB203" s="35" t="str">
        <f t="shared" si="121"/>
        <v>Sim</v>
      </c>
      <c r="DC203" s="35" t="str">
        <f t="shared" si="122"/>
        <v>Não</v>
      </c>
      <c r="DD203" s="35" t="str">
        <f t="shared" si="123"/>
        <v>Sim</v>
      </c>
      <c r="DE203" s="87" t="str">
        <f t="shared" si="94"/>
        <v>Sem informação</v>
      </c>
    </row>
    <row r="204" spans="1:109">
      <c r="A204" s="14">
        <v>202532132447</v>
      </c>
      <c r="B204" s="1">
        <v>45737</v>
      </c>
      <c r="C204" t="s">
        <v>160</v>
      </c>
      <c r="D204" t="s">
        <v>161</v>
      </c>
      <c r="E204" t="s">
        <v>162</v>
      </c>
      <c r="F204" t="s">
        <v>163</v>
      </c>
      <c r="G204" t="s">
        <v>113</v>
      </c>
      <c r="H204" t="s">
        <v>114</v>
      </c>
      <c r="I204" t="s">
        <v>114</v>
      </c>
      <c r="J204" t="s">
        <v>945</v>
      </c>
      <c r="K204" t="s">
        <v>2034</v>
      </c>
      <c r="L204" t="s">
        <v>166</v>
      </c>
      <c r="M204" t="s">
        <v>140</v>
      </c>
      <c r="N204" t="s">
        <v>119</v>
      </c>
      <c r="O204" t="s">
        <v>120</v>
      </c>
      <c r="P204" t="s">
        <v>200</v>
      </c>
      <c r="Q204" t="s">
        <v>230</v>
      </c>
      <c r="R204" t="s">
        <v>123</v>
      </c>
      <c r="S204" t="s">
        <v>113</v>
      </c>
      <c r="T204" t="s">
        <v>113</v>
      </c>
      <c r="U204" t="s">
        <v>2194</v>
      </c>
      <c r="V204" t="s">
        <v>1624</v>
      </c>
      <c r="Z204" t="s">
        <v>1625</v>
      </c>
      <c r="AA204" t="s">
        <v>370</v>
      </c>
      <c r="AB204" t="s">
        <v>2195</v>
      </c>
      <c r="AC204" t="s">
        <v>173</v>
      </c>
      <c r="AD204">
        <v>1</v>
      </c>
      <c r="AE204" t="s">
        <v>1627</v>
      </c>
      <c r="AF204" t="s">
        <v>113</v>
      </c>
      <c r="AG204" t="s">
        <v>113</v>
      </c>
      <c r="AH204" t="s">
        <v>131</v>
      </c>
      <c r="AI204" t="s">
        <v>132</v>
      </c>
      <c r="AJ204" t="s">
        <v>131</v>
      </c>
      <c r="AK204" t="s">
        <v>1628</v>
      </c>
      <c r="AL204" t="s">
        <v>113</v>
      </c>
      <c r="AM204" t="s">
        <v>2042</v>
      </c>
      <c r="AN204" t="s">
        <v>1629</v>
      </c>
      <c r="AO204" t="s">
        <v>113</v>
      </c>
      <c r="AP204">
        <v>41988207121</v>
      </c>
      <c r="AQ204" t="s">
        <v>178</v>
      </c>
      <c r="AR204" t="s">
        <v>113</v>
      </c>
      <c r="AS204" t="s">
        <v>113</v>
      </c>
      <c r="AT204" t="s">
        <v>113</v>
      </c>
      <c r="AU204" t="s">
        <v>113</v>
      </c>
      <c r="AW204" t="s">
        <v>113</v>
      </c>
      <c r="AX204" s="82">
        <f>IFERROR(FIND("Óbitos/feridos",consulta_completa__11[[#This Row],[13 - Ocorrências/Ambientes Atingidos]]),0)</f>
        <v>0</v>
      </c>
      <c r="AY204" s="83" t="str">
        <f t="shared" si="95"/>
        <v/>
      </c>
      <c r="AZ204" s="82">
        <f>IFERROR(FIND("População afetada/evacuada",consulta_completa__11[[#This Row],[13 - Ocorrências/Ambientes Atingidos]]),0)</f>
        <v>0</v>
      </c>
      <c r="BA204" s="82" t="str">
        <f t="shared" si="96"/>
        <v/>
      </c>
      <c r="BB204" s="82">
        <f>IFERROR(FIND("Suspensão de abastecimento de água",consulta_completa__11[[#This Row],[13 - Ocorrências/Ambientes Atingidos]]),0)</f>
        <v>0</v>
      </c>
      <c r="BC204" s="83" t="str">
        <f t="shared" si="124"/>
        <v/>
      </c>
      <c r="BD204" s="82">
        <f>IFERROR(FIND("Rio/córrego",consulta_completa__11[[#This Row],[13 - Ocorrências/Ambientes Atingidos]]),0)</f>
        <v>0</v>
      </c>
      <c r="BE204" s="83" t="str">
        <f t="shared" si="97"/>
        <v/>
      </c>
      <c r="BF204" s="82">
        <f>IFERROR(FIND("Lago",consulta_completa__11[[#This Row],[13 - Ocorrências/Ambientes Atingidos]]),0)</f>
        <v>0</v>
      </c>
      <c r="BG204" s="83" t="str">
        <f t="shared" si="98"/>
        <v/>
      </c>
      <c r="BH204" s="82">
        <f>IFERROR(FIND("Mar",consulta_completa__11[[#This Row],[13 - Ocorrências/Ambientes Atingidos]]),0)</f>
        <v>0</v>
      </c>
      <c r="BI204" s="83" t="str">
        <f t="shared" si="99"/>
        <v/>
      </c>
      <c r="BJ204" s="82">
        <f>IFERROR(FIND("Praia",consulta_completa__11[[#This Row],[13 - Ocorrências/Ambientes Atingidos]]),0)</f>
        <v>0</v>
      </c>
      <c r="BK204" s="83" t="str">
        <f t="shared" si="100"/>
        <v/>
      </c>
      <c r="BL204" s="82">
        <f>IFERROR(FIND("Solo",consulta_completa__11[[#This Row],[13 - Ocorrências/Ambientes Atingidos]]),0)</f>
        <v>1</v>
      </c>
      <c r="BM204" s="83" t="str">
        <f t="shared" si="101"/>
        <v>X</v>
      </c>
      <c r="BN204" s="82">
        <f>IFERROR(FIND("Águas subterrâneas",consulta_completa__11[[#This Row],[13 - Ocorrências/Ambientes Atingidos]]),0)</f>
        <v>0</v>
      </c>
      <c r="BO204" s="83" t="str">
        <f t="shared" si="102"/>
        <v/>
      </c>
      <c r="BP204" s="82">
        <f>IFERROR(FIND("Atmosfera",consulta_completa__11[[#This Row],[13 - Ocorrências/Ambientes Atingidos]]),0)</f>
        <v>0</v>
      </c>
      <c r="BQ204" s="83" t="str">
        <f t="shared" si="103"/>
        <v/>
      </c>
      <c r="BR204" s="82">
        <f>IFERROR(FIND("Flora",consulta_completa__11[[#This Row],[13 - Ocorrências/Ambientes Atingidos]]),0)</f>
        <v>0</v>
      </c>
      <c r="BS204" s="83" t="str">
        <f t="shared" si="104"/>
        <v/>
      </c>
      <c r="BT204" s="82">
        <f>IFERROR(FIND("Fauna",consulta_completa__11[[#This Row],[13 - Ocorrências/Ambientes Atingidos]]),0)</f>
        <v>0</v>
      </c>
      <c r="BU204" s="83" t="str">
        <f t="shared" si="105"/>
        <v/>
      </c>
      <c r="BV204" s="82">
        <f>IFERROR(FIND("UC federal",consulta_completa__11[[#This Row],[13 - Ocorrências/Ambientes Atingidos]]),0)</f>
        <v>0</v>
      </c>
      <c r="BW204" s="83" t="str">
        <f t="shared" si="106"/>
        <v/>
      </c>
      <c r="BX204" s="82">
        <f>IFERROR(FIND("UC estadual/municipal",consulta_completa__11[[#This Row],[13 - Ocorrências/Ambientes Atingidos]]),0)</f>
        <v>0</v>
      </c>
      <c r="BY204" s="83" t="str">
        <f t="shared" si="107"/>
        <v/>
      </c>
      <c r="BZ204" s="82">
        <f>IFERROR(FIND("Outro(s)",consulta_completa__11[[#This Row],[13 - Ocorrências/Ambientes Atingidos]]),0)</f>
        <v>0</v>
      </c>
      <c r="CA204" s="83" t="str">
        <f t="shared" si="108"/>
        <v/>
      </c>
      <c r="CB204" s="82">
        <f>IFERROR(FIND("Sem dano",consulta_completa__11[[#This Row],[13 - Ocorrências/Ambientes Atingidos]]),0)</f>
        <v>0</v>
      </c>
      <c r="CC204" s="83" t="str">
        <f t="shared" si="109"/>
        <v/>
      </c>
      <c r="CD204" s="82" t="str">
        <f>IF(consulta_completa__11[[#This Row],[13 - Ocorrências/Ambientes Atingidos]]="","X","")</f>
        <v/>
      </c>
      <c r="CE204" s="84">
        <f>IFERROR(FIND("IBAMA",consulta_completa__11[[#This Row],[14 - Inst. Atuando no Local]]),0)</f>
        <v>0</v>
      </c>
      <c r="CF204" s="84" t="str">
        <f t="shared" si="110"/>
        <v/>
      </c>
      <c r="CG204" s="84">
        <f>IFERROR(FIND("OEMA",consulta_completa__11[[#This Row],[14 - Inst. Atuando no Local]]),0)</f>
        <v>0</v>
      </c>
      <c r="CH204" s="84" t="str">
        <f t="shared" si="111"/>
        <v/>
      </c>
      <c r="CI204" s="84">
        <f>IFERROR(FIND("DEFESA CIVIL",consulta_completa__11[[#This Row],[14 - Inst. Atuando no Local]]),0)</f>
        <v>0</v>
      </c>
      <c r="CJ204" s="84" t="str">
        <f t="shared" si="112"/>
        <v/>
      </c>
      <c r="CK204" s="84">
        <f>IFERROR(FIND("CORPO DE BOMBEIROS",consulta_completa__11[[#This Row],[14 - Inst. Atuando no Local]]),0)</f>
        <v>0</v>
      </c>
      <c r="CL204" s="84" t="str">
        <f t="shared" si="113"/>
        <v/>
      </c>
      <c r="CM204" s="84">
        <f>IFERROR(FIND("POLÍCIA RODOVIÁRIA",consulta_completa__11[[#This Row],[14 - Inst. Atuando no Local]]),0)</f>
        <v>0</v>
      </c>
      <c r="CN204" s="84" t="str">
        <f t="shared" si="114"/>
        <v/>
      </c>
      <c r="CO204" s="84">
        <f>IFERROR(FIND("POLÍCIA MILITAR",consulta_completa__11[[#This Row],[14 - Inst. Atuando no Local]]),0)</f>
        <v>0</v>
      </c>
      <c r="CP204" s="84" t="str">
        <f t="shared" si="115"/>
        <v/>
      </c>
      <c r="CQ204" s="84">
        <f>IFERROR(FIND("POLÍCIA CIVIL",consulta_completa__11[[#This Row],[14 - Inst. Atuando no Local]]),0)</f>
        <v>0</v>
      </c>
      <c r="CR204" s="84" t="str">
        <f t="shared" si="116"/>
        <v/>
      </c>
      <c r="CS204" s="84">
        <f>IFERROR(FIND("MARINHA DO BRASIL",consulta_completa__11[[#This Row],[14 - Inst. Atuando no Local]]),0)</f>
        <v>0</v>
      </c>
      <c r="CT204" s="84" t="str">
        <f t="shared" si="117"/>
        <v/>
      </c>
      <c r="CU204" s="84">
        <f>IFERROR(FIND("EMPRESA ESPECIALIZADA EM ATENDIMENTO",consulta_completa__11[[#This Row],[14 - Inst. Atuando no Local]]),0)</f>
        <v>0</v>
      </c>
      <c r="CV204" s="84" t="str">
        <f t="shared" si="118"/>
        <v/>
      </c>
      <c r="CW204" s="84">
        <f>IFERROR(FIND("IBAMA",consulta_completa__11[[#This Row],[14 - Inst. Atuando no Local]]),0)</f>
        <v>0</v>
      </c>
      <c r="CX204" s="84" t="str">
        <f t="shared" si="119"/>
        <v/>
      </c>
      <c r="CY204" s="84" t="str">
        <f>IF(consulta_completa__11[[#This Row],[14 - Inst. Atuando no Local]]="","X","")</f>
        <v/>
      </c>
      <c r="CZ204" s="84">
        <f>IFERROR(FIND("OUTRA (S)",consulta_completa__11[[#This Row],[14 - Inst. Atuando no Local]]),0)</f>
        <v>0</v>
      </c>
      <c r="DA204" s="84" t="str">
        <f t="shared" si="120"/>
        <v/>
      </c>
      <c r="DB204" s="35" t="str">
        <f t="shared" si="121"/>
        <v>Sim</v>
      </c>
      <c r="DC204" s="35" t="str">
        <f t="shared" si="122"/>
        <v>Não</v>
      </c>
      <c r="DD204" s="35" t="str">
        <f t="shared" si="123"/>
        <v>Sim</v>
      </c>
      <c r="DE204" s="87" t="str">
        <f t="shared" si="94"/>
        <v>Federal</v>
      </c>
    </row>
    <row r="205" spans="1:109">
      <c r="A205" s="14">
        <v>202532168446</v>
      </c>
      <c r="B205" s="1">
        <v>45737</v>
      </c>
      <c r="C205" t="s">
        <v>109</v>
      </c>
      <c r="D205" t="s">
        <v>110</v>
      </c>
      <c r="E205" t="s">
        <v>111</v>
      </c>
      <c r="F205" t="s">
        <v>112</v>
      </c>
      <c r="G205" t="s">
        <v>113</v>
      </c>
      <c r="H205" t="s">
        <v>114</v>
      </c>
      <c r="I205" t="s">
        <v>114</v>
      </c>
      <c r="J205" t="s">
        <v>2196</v>
      </c>
      <c r="K205" t="s">
        <v>2197</v>
      </c>
      <c r="L205" t="s">
        <v>2198</v>
      </c>
      <c r="M205" t="s">
        <v>118</v>
      </c>
      <c r="N205" t="s">
        <v>119</v>
      </c>
      <c r="O205" t="s">
        <v>239</v>
      </c>
      <c r="P205" t="s">
        <v>200</v>
      </c>
      <c r="Q205" t="s">
        <v>122</v>
      </c>
      <c r="R205" t="s">
        <v>123</v>
      </c>
      <c r="S205" t="s">
        <v>124</v>
      </c>
      <c r="T205" t="s">
        <v>977</v>
      </c>
      <c r="U205" t="s">
        <v>2199</v>
      </c>
      <c r="V205" t="s">
        <v>2200</v>
      </c>
      <c r="Z205" t="s">
        <v>2201</v>
      </c>
      <c r="AA205" t="s">
        <v>981</v>
      </c>
      <c r="AB205" t="s">
        <v>982</v>
      </c>
      <c r="AC205" t="s">
        <v>983</v>
      </c>
      <c r="AD205">
        <v>1</v>
      </c>
      <c r="AE205" t="s">
        <v>113</v>
      </c>
      <c r="AF205" t="s">
        <v>113</v>
      </c>
      <c r="AG205" t="s">
        <v>113</v>
      </c>
      <c r="AH205" t="s">
        <v>131</v>
      </c>
      <c r="AI205" t="s">
        <v>131</v>
      </c>
      <c r="AJ205" t="s">
        <v>131</v>
      </c>
      <c r="AK205" t="s">
        <v>2202</v>
      </c>
      <c r="AL205" t="s">
        <v>2203</v>
      </c>
      <c r="AM205" t="s">
        <v>986</v>
      </c>
      <c r="AN205" t="s">
        <v>2204</v>
      </c>
      <c r="AO205" t="s">
        <v>2205</v>
      </c>
      <c r="AP205">
        <v>21971328094</v>
      </c>
      <c r="AQ205" t="s">
        <v>989</v>
      </c>
      <c r="AR205" t="s">
        <v>113</v>
      </c>
      <c r="AS205" t="s">
        <v>978</v>
      </c>
      <c r="AT205" t="s">
        <v>113</v>
      </c>
      <c r="AU205" t="s">
        <v>113</v>
      </c>
      <c r="AW205" t="s">
        <v>159</v>
      </c>
      <c r="AX205" s="82">
        <f>IFERROR(FIND("Óbitos/feridos",consulta_completa__11[[#This Row],[13 - Ocorrências/Ambientes Atingidos]]),0)</f>
        <v>0</v>
      </c>
      <c r="AY205" s="83" t="str">
        <f t="shared" si="95"/>
        <v/>
      </c>
      <c r="AZ205" s="82">
        <f>IFERROR(FIND("População afetada/evacuada",consulta_completa__11[[#This Row],[13 - Ocorrências/Ambientes Atingidos]]),0)</f>
        <v>0</v>
      </c>
      <c r="BA205" s="82" t="str">
        <f t="shared" si="96"/>
        <v/>
      </c>
      <c r="BB205" s="82">
        <f>IFERROR(FIND("Suspensão de abastecimento de água",consulta_completa__11[[#This Row],[13 - Ocorrências/Ambientes Atingidos]]),0)</f>
        <v>0</v>
      </c>
      <c r="BC205" s="83" t="str">
        <f t="shared" si="124"/>
        <v/>
      </c>
      <c r="BD205" s="82">
        <f>IFERROR(FIND("Rio/córrego",consulta_completa__11[[#This Row],[13 - Ocorrências/Ambientes Atingidos]]),0)</f>
        <v>0</v>
      </c>
      <c r="BE205" s="83" t="str">
        <f t="shared" si="97"/>
        <v/>
      </c>
      <c r="BF205" s="82">
        <f>IFERROR(FIND("Lago",consulta_completa__11[[#This Row],[13 - Ocorrências/Ambientes Atingidos]]),0)</f>
        <v>0</v>
      </c>
      <c r="BG205" s="83" t="str">
        <f t="shared" si="98"/>
        <v/>
      </c>
      <c r="BH205" s="82">
        <f>IFERROR(FIND("Mar",consulta_completa__11[[#This Row],[13 - Ocorrências/Ambientes Atingidos]]),0)</f>
        <v>1</v>
      </c>
      <c r="BI205" s="83" t="str">
        <f t="shared" si="99"/>
        <v>X</v>
      </c>
      <c r="BJ205" s="82">
        <f>IFERROR(FIND("Praia",consulta_completa__11[[#This Row],[13 - Ocorrências/Ambientes Atingidos]]),0)</f>
        <v>0</v>
      </c>
      <c r="BK205" s="83" t="str">
        <f t="shared" si="100"/>
        <v/>
      </c>
      <c r="BL205" s="82">
        <f>IFERROR(FIND("Solo",consulta_completa__11[[#This Row],[13 - Ocorrências/Ambientes Atingidos]]),0)</f>
        <v>0</v>
      </c>
      <c r="BM205" s="83" t="str">
        <f t="shared" si="101"/>
        <v/>
      </c>
      <c r="BN205" s="82">
        <f>IFERROR(FIND("Águas subterrâneas",consulta_completa__11[[#This Row],[13 - Ocorrências/Ambientes Atingidos]]),0)</f>
        <v>0</v>
      </c>
      <c r="BO205" s="83" t="str">
        <f t="shared" si="102"/>
        <v/>
      </c>
      <c r="BP205" s="82">
        <f>IFERROR(FIND("Atmosfera",consulta_completa__11[[#This Row],[13 - Ocorrências/Ambientes Atingidos]]),0)</f>
        <v>0</v>
      </c>
      <c r="BQ205" s="83" t="str">
        <f t="shared" si="103"/>
        <v/>
      </c>
      <c r="BR205" s="82">
        <f>IFERROR(FIND("Flora",consulta_completa__11[[#This Row],[13 - Ocorrências/Ambientes Atingidos]]),0)</f>
        <v>0</v>
      </c>
      <c r="BS205" s="83" t="str">
        <f t="shared" si="104"/>
        <v/>
      </c>
      <c r="BT205" s="82">
        <f>IFERROR(FIND("Fauna",consulta_completa__11[[#This Row],[13 - Ocorrências/Ambientes Atingidos]]),0)</f>
        <v>0</v>
      </c>
      <c r="BU205" s="83" t="str">
        <f t="shared" si="105"/>
        <v/>
      </c>
      <c r="BV205" s="82">
        <f>IFERROR(FIND("UC federal",consulta_completa__11[[#This Row],[13 - Ocorrências/Ambientes Atingidos]]),0)</f>
        <v>0</v>
      </c>
      <c r="BW205" s="83" t="str">
        <f t="shared" si="106"/>
        <v/>
      </c>
      <c r="BX205" s="82">
        <f>IFERROR(FIND("UC estadual/municipal",consulta_completa__11[[#This Row],[13 - Ocorrências/Ambientes Atingidos]]),0)</f>
        <v>0</v>
      </c>
      <c r="BY205" s="83" t="str">
        <f t="shared" si="107"/>
        <v/>
      </c>
      <c r="BZ205" s="82">
        <f>IFERROR(FIND("Outro(s)",consulta_completa__11[[#This Row],[13 - Ocorrências/Ambientes Atingidos]]),0)</f>
        <v>0</v>
      </c>
      <c r="CA205" s="83" t="str">
        <f t="shared" si="108"/>
        <v/>
      </c>
      <c r="CB205" s="82">
        <f>IFERROR(FIND("Sem dano",consulta_completa__11[[#This Row],[13 - Ocorrências/Ambientes Atingidos]]),0)</f>
        <v>0</v>
      </c>
      <c r="CC205" s="83" t="str">
        <f t="shared" si="109"/>
        <v/>
      </c>
      <c r="CD205" s="82" t="str">
        <f>IF(consulta_completa__11[[#This Row],[13 - Ocorrências/Ambientes Atingidos]]="","X","")</f>
        <v/>
      </c>
      <c r="CE205" s="84">
        <f>IFERROR(FIND("IBAMA",consulta_completa__11[[#This Row],[14 - Inst. Atuando no Local]]),0)</f>
        <v>0</v>
      </c>
      <c r="CF205" s="84" t="str">
        <f t="shared" si="110"/>
        <v/>
      </c>
      <c r="CG205" s="84">
        <f>IFERROR(FIND("OEMA",consulta_completa__11[[#This Row],[14 - Inst. Atuando no Local]]),0)</f>
        <v>0</v>
      </c>
      <c r="CH205" s="84" t="str">
        <f t="shared" si="111"/>
        <v/>
      </c>
      <c r="CI205" s="84">
        <f>IFERROR(FIND("DEFESA CIVIL",consulta_completa__11[[#This Row],[14 - Inst. Atuando no Local]]),0)</f>
        <v>0</v>
      </c>
      <c r="CJ205" s="84" t="str">
        <f t="shared" si="112"/>
        <v/>
      </c>
      <c r="CK205" s="84">
        <f>IFERROR(FIND("CORPO DE BOMBEIROS",consulta_completa__11[[#This Row],[14 - Inst. Atuando no Local]]),0)</f>
        <v>0</v>
      </c>
      <c r="CL205" s="84" t="str">
        <f t="shared" si="113"/>
        <v/>
      </c>
      <c r="CM205" s="84">
        <f>IFERROR(FIND("POLÍCIA RODOVIÁRIA",consulta_completa__11[[#This Row],[14 - Inst. Atuando no Local]]),0)</f>
        <v>0</v>
      </c>
      <c r="CN205" s="84" t="str">
        <f t="shared" si="114"/>
        <v/>
      </c>
      <c r="CO205" s="84">
        <f>IFERROR(FIND("POLÍCIA MILITAR",consulta_completa__11[[#This Row],[14 - Inst. Atuando no Local]]),0)</f>
        <v>0</v>
      </c>
      <c r="CP205" s="84" t="str">
        <f t="shared" si="115"/>
        <v/>
      </c>
      <c r="CQ205" s="84">
        <f>IFERROR(FIND("POLÍCIA CIVIL",consulta_completa__11[[#This Row],[14 - Inst. Atuando no Local]]),0)</f>
        <v>0</v>
      </c>
      <c r="CR205" s="84" t="str">
        <f t="shared" si="116"/>
        <v/>
      </c>
      <c r="CS205" s="84">
        <f>IFERROR(FIND("MARINHA DO BRASIL",consulta_completa__11[[#This Row],[14 - Inst. Atuando no Local]]),0)</f>
        <v>0</v>
      </c>
      <c r="CT205" s="84" t="str">
        <f t="shared" si="117"/>
        <v/>
      </c>
      <c r="CU205" s="84">
        <f>IFERROR(FIND("EMPRESA ESPECIALIZADA EM ATENDIMENTO",consulta_completa__11[[#This Row],[14 - Inst. Atuando no Local]]),0)</f>
        <v>0</v>
      </c>
      <c r="CV205" s="84" t="str">
        <f t="shared" si="118"/>
        <v/>
      </c>
      <c r="CW205" s="84">
        <f>IFERROR(FIND("IBAMA",consulta_completa__11[[#This Row],[14 - Inst. Atuando no Local]]),0)</f>
        <v>0</v>
      </c>
      <c r="CX205" s="84" t="str">
        <f t="shared" si="119"/>
        <v/>
      </c>
      <c r="CY205" s="84" t="str">
        <f>IF(consulta_completa__11[[#This Row],[14 - Inst. Atuando no Local]]="","X","")</f>
        <v/>
      </c>
      <c r="CZ205" s="84">
        <f>IFERROR(FIND("OUTRA (S)",consulta_completa__11[[#This Row],[14 - Inst. Atuando no Local]]),0)</f>
        <v>0</v>
      </c>
      <c r="DA205" s="84" t="str">
        <f t="shared" si="120"/>
        <v/>
      </c>
      <c r="DB205" s="35" t="str">
        <f t="shared" si="121"/>
        <v>Sim</v>
      </c>
      <c r="DC205" s="35" t="str">
        <f t="shared" si="122"/>
        <v>Não</v>
      </c>
      <c r="DD205" s="35" t="str">
        <f t="shared" si="123"/>
        <v>Sim</v>
      </c>
      <c r="DE205" s="87" t="str">
        <f t="shared" si="94"/>
        <v>Federal</v>
      </c>
    </row>
    <row r="206" spans="1:109">
      <c r="A206" s="14">
        <v>202532175632</v>
      </c>
      <c r="B206" s="1">
        <v>45737</v>
      </c>
      <c r="C206" t="s">
        <v>2206</v>
      </c>
      <c r="D206" t="s">
        <v>830</v>
      </c>
      <c r="E206" t="s">
        <v>2207</v>
      </c>
      <c r="F206" t="s">
        <v>112</v>
      </c>
      <c r="G206" t="s">
        <v>2208</v>
      </c>
      <c r="H206" t="s">
        <v>2209</v>
      </c>
      <c r="I206" t="s">
        <v>117</v>
      </c>
      <c r="J206" t="s">
        <v>113</v>
      </c>
      <c r="K206" t="s">
        <v>114</v>
      </c>
      <c r="L206" t="s">
        <v>114</v>
      </c>
      <c r="M206" t="s">
        <v>139</v>
      </c>
      <c r="N206" t="s">
        <v>811</v>
      </c>
      <c r="O206" t="s">
        <v>239</v>
      </c>
      <c r="P206" t="s">
        <v>200</v>
      </c>
      <c r="Q206" t="s">
        <v>167</v>
      </c>
      <c r="R206" t="s">
        <v>123</v>
      </c>
      <c r="S206" t="s">
        <v>113</v>
      </c>
      <c r="T206" t="s">
        <v>2210</v>
      </c>
      <c r="U206" t="s">
        <v>2211</v>
      </c>
      <c r="V206" t="s">
        <v>2212</v>
      </c>
      <c r="Z206" t="s">
        <v>2213</v>
      </c>
      <c r="AA206" t="s">
        <v>2214</v>
      </c>
      <c r="AB206" t="s">
        <v>2215</v>
      </c>
      <c r="AC206" t="s">
        <v>2216</v>
      </c>
      <c r="AD206">
        <v>1</v>
      </c>
      <c r="AE206" t="s">
        <v>2217</v>
      </c>
      <c r="AF206" t="s">
        <v>113</v>
      </c>
      <c r="AG206" t="s">
        <v>113</v>
      </c>
      <c r="AH206" t="s">
        <v>131</v>
      </c>
      <c r="AI206" t="s">
        <v>131</v>
      </c>
      <c r="AJ206" t="s">
        <v>132</v>
      </c>
      <c r="AK206" t="s">
        <v>113</v>
      </c>
      <c r="AL206" t="s">
        <v>2218</v>
      </c>
      <c r="AM206" t="s">
        <v>2219</v>
      </c>
      <c r="AN206" t="s">
        <v>2220</v>
      </c>
      <c r="AO206" t="s">
        <v>2221</v>
      </c>
      <c r="AP206">
        <v>51993270051</v>
      </c>
      <c r="AQ206" t="s">
        <v>2222</v>
      </c>
      <c r="AR206" t="s">
        <v>113</v>
      </c>
      <c r="AS206" t="s">
        <v>113</v>
      </c>
      <c r="AT206" t="s">
        <v>113</v>
      </c>
      <c r="AU206" t="s">
        <v>113</v>
      </c>
      <c r="AW206" t="s">
        <v>113</v>
      </c>
      <c r="AX206" s="82">
        <f>IFERROR(FIND("Óbitos/feridos",consulta_completa__11[[#This Row],[13 - Ocorrências/Ambientes Atingidos]]),0)</f>
        <v>0</v>
      </c>
      <c r="AY206" s="83" t="str">
        <f t="shared" si="95"/>
        <v/>
      </c>
      <c r="AZ206" s="82">
        <f>IFERROR(FIND("População afetada/evacuada",consulta_completa__11[[#This Row],[13 - Ocorrências/Ambientes Atingidos]]),0)</f>
        <v>0</v>
      </c>
      <c r="BA206" s="82" t="str">
        <f t="shared" si="96"/>
        <v/>
      </c>
      <c r="BB206" s="82">
        <f>IFERROR(FIND("Suspensão de abastecimento de água",consulta_completa__11[[#This Row],[13 - Ocorrências/Ambientes Atingidos]]),0)</f>
        <v>0</v>
      </c>
      <c r="BC206" s="83" t="str">
        <f t="shared" si="124"/>
        <v/>
      </c>
      <c r="BD206" s="82">
        <f>IFERROR(FIND("Rio/córrego",consulta_completa__11[[#This Row],[13 - Ocorrências/Ambientes Atingidos]]),0)</f>
        <v>0</v>
      </c>
      <c r="BE206" s="83" t="str">
        <f t="shared" si="97"/>
        <v/>
      </c>
      <c r="BF206" s="82">
        <f>IFERROR(FIND("Lago",consulta_completa__11[[#This Row],[13 - Ocorrências/Ambientes Atingidos]]),0)</f>
        <v>0</v>
      </c>
      <c r="BG206" s="83" t="str">
        <f t="shared" si="98"/>
        <v/>
      </c>
      <c r="BH206" s="82">
        <f>IFERROR(FIND("Mar",consulta_completa__11[[#This Row],[13 - Ocorrências/Ambientes Atingidos]]),0)</f>
        <v>0</v>
      </c>
      <c r="BI206" s="83" t="str">
        <f t="shared" si="99"/>
        <v/>
      </c>
      <c r="BJ206" s="82">
        <f>IFERROR(FIND("Praia",consulta_completa__11[[#This Row],[13 - Ocorrências/Ambientes Atingidos]]),0)</f>
        <v>0</v>
      </c>
      <c r="BK206" s="83" t="str">
        <f t="shared" si="100"/>
        <v/>
      </c>
      <c r="BL206" s="82">
        <f>IFERROR(FIND("Solo",consulta_completa__11[[#This Row],[13 - Ocorrências/Ambientes Atingidos]]),0)</f>
        <v>0</v>
      </c>
      <c r="BM206" s="83" t="str">
        <f t="shared" si="101"/>
        <v/>
      </c>
      <c r="BN206" s="82">
        <f>IFERROR(FIND("Águas subterrâneas",consulta_completa__11[[#This Row],[13 - Ocorrências/Ambientes Atingidos]]),0)</f>
        <v>0</v>
      </c>
      <c r="BO206" s="83" t="str">
        <f t="shared" si="102"/>
        <v/>
      </c>
      <c r="BP206" s="82">
        <f>IFERROR(FIND("Atmosfera",consulta_completa__11[[#This Row],[13 - Ocorrências/Ambientes Atingidos]]),0)</f>
        <v>0</v>
      </c>
      <c r="BQ206" s="83" t="str">
        <f t="shared" si="103"/>
        <v/>
      </c>
      <c r="BR206" s="82">
        <f>IFERROR(FIND("Flora",consulta_completa__11[[#This Row],[13 - Ocorrências/Ambientes Atingidos]]),0)</f>
        <v>0</v>
      </c>
      <c r="BS206" s="83" t="str">
        <f t="shared" si="104"/>
        <v/>
      </c>
      <c r="BT206" s="82">
        <f>IFERROR(FIND("Fauna",consulta_completa__11[[#This Row],[13 - Ocorrências/Ambientes Atingidos]]),0)</f>
        <v>0</v>
      </c>
      <c r="BU206" s="83" t="str">
        <f t="shared" si="105"/>
        <v/>
      </c>
      <c r="BV206" s="82">
        <f>IFERROR(FIND("UC federal",consulta_completa__11[[#This Row],[13 - Ocorrências/Ambientes Atingidos]]),0)</f>
        <v>0</v>
      </c>
      <c r="BW206" s="83" t="str">
        <f t="shared" si="106"/>
        <v/>
      </c>
      <c r="BX206" s="82">
        <f>IFERROR(FIND("UC estadual/municipal",consulta_completa__11[[#This Row],[13 - Ocorrências/Ambientes Atingidos]]),0)</f>
        <v>0</v>
      </c>
      <c r="BY206" s="83" t="str">
        <f t="shared" si="107"/>
        <v/>
      </c>
      <c r="BZ206" s="82">
        <f>IFERROR(FIND("Outro(s)",consulta_completa__11[[#This Row],[13 - Ocorrências/Ambientes Atingidos]]),0)</f>
        <v>1</v>
      </c>
      <c r="CA206" s="83" t="str">
        <f t="shared" si="108"/>
        <v>X</v>
      </c>
      <c r="CB206" s="82">
        <f>IFERROR(FIND("Sem dano",consulta_completa__11[[#This Row],[13 - Ocorrências/Ambientes Atingidos]]),0)</f>
        <v>0</v>
      </c>
      <c r="CC206" s="83" t="str">
        <f t="shared" si="109"/>
        <v/>
      </c>
      <c r="CD206" s="82" t="str">
        <f>IF(consulta_completa__11[[#This Row],[13 - Ocorrências/Ambientes Atingidos]]="","X","")</f>
        <v/>
      </c>
      <c r="CE206" s="84">
        <f>IFERROR(FIND("IBAMA",consulta_completa__11[[#This Row],[14 - Inst. Atuando no Local]]),0)</f>
        <v>0</v>
      </c>
      <c r="CF206" s="84" t="str">
        <f t="shared" si="110"/>
        <v/>
      </c>
      <c r="CG206" s="84">
        <f>IFERROR(FIND("OEMA",consulta_completa__11[[#This Row],[14 - Inst. Atuando no Local]]),0)</f>
        <v>0</v>
      </c>
      <c r="CH206" s="84" t="str">
        <f t="shared" si="111"/>
        <v/>
      </c>
      <c r="CI206" s="84">
        <f>IFERROR(FIND("DEFESA CIVIL",consulta_completa__11[[#This Row],[14 - Inst. Atuando no Local]]),0)</f>
        <v>0</v>
      </c>
      <c r="CJ206" s="84" t="str">
        <f t="shared" si="112"/>
        <v/>
      </c>
      <c r="CK206" s="84">
        <f>IFERROR(FIND("CORPO DE BOMBEIROS",consulta_completa__11[[#This Row],[14 - Inst. Atuando no Local]]),0)</f>
        <v>0</v>
      </c>
      <c r="CL206" s="84" t="str">
        <f t="shared" si="113"/>
        <v/>
      </c>
      <c r="CM206" s="84">
        <f>IFERROR(FIND("POLÍCIA RODOVIÁRIA",consulta_completa__11[[#This Row],[14 - Inst. Atuando no Local]]),0)</f>
        <v>0</v>
      </c>
      <c r="CN206" s="84" t="str">
        <f t="shared" si="114"/>
        <v/>
      </c>
      <c r="CO206" s="84">
        <f>IFERROR(FIND("POLÍCIA MILITAR",consulta_completa__11[[#This Row],[14 - Inst. Atuando no Local]]),0)</f>
        <v>0</v>
      </c>
      <c r="CP206" s="84" t="str">
        <f t="shared" si="115"/>
        <v/>
      </c>
      <c r="CQ206" s="84">
        <f>IFERROR(FIND("POLÍCIA CIVIL",consulta_completa__11[[#This Row],[14 - Inst. Atuando no Local]]),0)</f>
        <v>0</v>
      </c>
      <c r="CR206" s="84" t="str">
        <f t="shared" si="116"/>
        <v/>
      </c>
      <c r="CS206" s="84">
        <f>IFERROR(FIND("MARINHA DO BRASIL",consulta_completa__11[[#This Row],[14 - Inst. Atuando no Local]]),0)</f>
        <v>0</v>
      </c>
      <c r="CT206" s="84" t="str">
        <f t="shared" si="117"/>
        <v/>
      </c>
      <c r="CU206" s="84">
        <f>IFERROR(FIND("EMPRESA ESPECIALIZADA EM ATENDIMENTO",consulta_completa__11[[#This Row],[14 - Inst. Atuando no Local]]),0)</f>
        <v>0</v>
      </c>
      <c r="CV206" s="84" t="str">
        <f t="shared" si="118"/>
        <v/>
      </c>
      <c r="CW206" s="84">
        <f>IFERROR(FIND("IBAMA",consulta_completa__11[[#This Row],[14 - Inst. Atuando no Local]]),0)</f>
        <v>0</v>
      </c>
      <c r="CX206" s="84" t="str">
        <f t="shared" si="119"/>
        <v/>
      </c>
      <c r="CY206" s="84" t="str">
        <f>IF(consulta_completa__11[[#This Row],[14 - Inst. Atuando no Local]]="","X","")</f>
        <v/>
      </c>
      <c r="CZ206" s="84">
        <f>IFERROR(FIND("OUTRA (S)",consulta_completa__11[[#This Row],[14 - Inst. Atuando no Local]]),0)</f>
        <v>0</v>
      </c>
      <c r="DA206" s="84" t="str">
        <f t="shared" si="120"/>
        <v/>
      </c>
      <c r="DB206" s="35" t="str">
        <f t="shared" si="121"/>
        <v>Sim</v>
      </c>
      <c r="DC206" s="35" t="str">
        <f t="shared" si="122"/>
        <v>Não</v>
      </c>
      <c r="DD206" s="35" t="str">
        <f t="shared" si="123"/>
        <v>Sim</v>
      </c>
      <c r="DE206" s="87" t="str">
        <f t="shared" si="94"/>
        <v>Federal</v>
      </c>
    </row>
    <row r="207" spans="1:109">
      <c r="A207" s="14">
        <v>202532354029</v>
      </c>
      <c r="B207" s="1">
        <v>45737</v>
      </c>
      <c r="C207" t="s">
        <v>109</v>
      </c>
      <c r="D207" t="s">
        <v>212</v>
      </c>
      <c r="E207" t="s">
        <v>139</v>
      </c>
      <c r="F207" t="s">
        <v>139</v>
      </c>
      <c r="G207" t="s">
        <v>113</v>
      </c>
      <c r="H207" t="s">
        <v>114</v>
      </c>
      <c r="I207" t="s">
        <v>114</v>
      </c>
      <c r="J207" t="s">
        <v>113</v>
      </c>
      <c r="K207" t="s">
        <v>114</v>
      </c>
      <c r="L207" t="s">
        <v>114</v>
      </c>
      <c r="M207" t="s">
        <v>118</v>
      </c>
      <c r="N207" t="s">
        <v>119</v>
      </c>
      <c r="O207" t="s">
        <v>239</v>
      </c>
      <c r="P207" t="s">
        <v>200</v>
      </c>
      <c r="Q207" t="s">
        <v>122</v>
      </c>
      <c r="R207" t="s">
        <v>123</v>
      </c>
      <c r="S207" t="s">
        <v>201</v>
      </c>
      <c r="T207" t="s">
        <v>2223</v>
      </c>
      <c r="U207" t="s">
        <v>2224</v>
      </c>
      <c r="V207" t="s">
        <v>2225</v>
      </c>
      <c r="Z207" t="s">
        <v>409</v>
      </c>
      <c r="AA207" t="s">
        <v>113</v>
      </c>
      <c r="AB207" t="s">
        <v>1465</v>
      </c>
      <c r="AC207" t="s">
        <v>207</v>
      </c>
      <c r="AD207">
        <v>1</v>
      </c>
      <c r="AE207" t="s">
        <v>603</v>
      </c>
      <c r="AF207" t="s">
        <v>113</v>
      </c>
      <c r="AG207" t="s">
        <v>113</v>
      </c>
      <c r="AH207" t="s">
        <v>131</v>
      </c>
      <c r="AI207" t="s">
        <v>131</v>
      </c>
      <c r="AJ207" t="s">
        <v>131</v>
      </c>
      <c r="AK207" t="s">
        <v>2226</v>
      </c>
      <c r="AL207" t="s">
        <v>2227</v>
      </c>
      <c r="AM207" t="s">
        <v>210</v>
      </c>
      <c r="AN207" t="s">
        <v>113</v>
      </c>
      <c r="AO207" t="s">
        <v>113</v>
      </c>
      <c r="AQ207" t="s">
        <v>211</v>
      </c>
      <c r="AR207" t="s">
        <v>113</v>
      </c>
      <c r="AS207" t="s">
        <v>113</v>
      </c>
      <c r="AT207" t="s">
        <v>113</v>
      </c>
      <c r="AU207" t="s">
        <v>113</v>
      </c>
      <c r="AW207" t="s">
        <v>113</v>
      </c>
      <c r="AX207" s="82">
        <f>IFERROR(FIND("Óbitos/feridos",consulta_completa__11[[#This Row],[13 - Ocorrências/Ambientes Atingidos]]),0)</f>
        <v>0</v>
      </c>
      <c r="AY207" s="83" t="str">
        <f t="shared" si="95"/>
        <v/>
      </c>
      <c r="AZ207" s="82">
        <f>IFERROR(FIND("População afetada/evacuada",consulta_completa__11[[#This Row],[13 - Ocorrências/Ambientes Atingidos]]),0)</f>
        <v>0</v>
      </c>
      <c r="BA207" s="82" t="str">
        <f t="shared" si="96"/>
        <v/>
      </c>
      <c r="BB207" s="82">
        <f>IFERROR(FIND("Suspensão de abastecimento de água",consulta_completa__11[[#This Row],[13 - Ocorrências/Ambientes Atingidos]]),0)</f>
        <v>0</v>
      </c>
      <c r="BC207" s="83" t="str">
        <f t="shared" si="124"/>
        <v/>
      </c>
      <c r="BD207" s="82">
        <f>IFERROR(FIND("Rio/córrego",consulta_completa__11[[#This Row],[13 - Ocorrências/Ambientes Atingidos]]),0)</f>
        <v>0</v>
      </c>
      <c r="BE207" s="83" t="str">
        <f t="shared" si="97"/>
        <v/>
      </c>
      <c r="BF207" s="82">
        <f>IFERROR(FIND("Lago",consulta_completa__11[[#This Row],[13 - Ocorrências/Ambientes Atingidos]]),0)</f>
        <v>0</v>
      </c>
      <c r="BG207" s="83" t="str">
        <f t="shared" si="98"/>
        <v/>
      </c>
      <c r="BH207" s="82">
        <f>IFERROR(FIND("Mar",consulta_completa__11[[#This Row],[13 - Ocorrências/Ambientes Atingidos]]),0)</f>
        <v>1</v>
      </c>
      <c r="BI207" s="83" t="str">
        <f t="shared" si="99"/>
        <v>X</v>
      </c>
      <c r="BJ207" s="82">
        <f>IFERROR(FIND("Praia",consulta_completa__11[[#This Row],[13 - Ocorrências/Ambientes Atingidos]]),0)</f>
        <v>0</v>
      </c>
      <c r="BK207" s="83" t="str">
        <f t="shared" si="100"/>
        <v/>
      </c>
      <c r="BL207" s="82">
        <f>IFERROR(FIND("Solo",consulta_completa__11[[#This Row],[13 - Ocorrências/Ambientes Atingidos]]),0)</f>
        <v>0</v>
      </c>
      <c r="BM207" s="83" t="str">
        <f t="shared" si="101"/>
        <v/>
      </c>
      <c r="BN207" s="82">
        <f>IFERROR(FIND("Águas subterrâneas",consulta_completa__11[[#This Row],[13 - Ocorrências/Ambientes Atingidos]]),0)</f>
        <v>0</v>
      </c>
      <c r="BO207" s="83" t="str">
        <f t="shared" si="102"/>
        <v/>
      </c>
      <c r="BP207" s="82">
        <f>IFERROR(FIND("Atmosfera",consulta_completa__11[[#This Row],[13 - Ocorrências/Ambientes Atingidos]]),0)</f>
        <v>0</v>
      </c>
      <c r="BQ207" s="83" t="str">
        <f t="shared" si="103"/>
        <v/>
      </c>
      <c r="BR207" s="82">
        <f>IFERROR(FIND("Flora",consulta_completa__11[[#This Row],[13 - Ocorrências/Ambientes Atingidos]]),0)</f>
        <v>0</v>
      </c>
      <c r="BS207" s="83" t="str">
        <f t="shared" si="104"/>
        <v/>
      </c>
      <c r="BT207" s="82">
        <f>IFERROR(FIND("Fauna",consulta_completa__11[[#This Row],[13 - Ocorrências/Ambientes Atingidos]]),0)</f>
        <v>0</v>
      </c>
      <c r="BU207" s="83" t="str">
        <f t="shared" si="105"/>
        <v/>
      </c>
      <c r="BV207" s="82">
        <f>IFERROR(FIND("UC federal",consulta_completa__11[[#This Row],[13 - Ocorrências/Ambientes Atingidos]]),0)</f>
        <v>0</v>
      </c>
      <c r="BW207" s="83" t="str">
        <f t="shared" si="106"/>
        <v/>
      </c>
      <c r="BX207" s="82">
        <f>IFERROR(FIND("UC estadual/municipal",consulta_completa__11[[#This Row],[13 - Ocorrências/Ambientes Atingidos]]),0)</f>
        <v>0</v>
      </c>
      <c r="BY207" s="83" t="str">
        <f t="shared" si="107"/>
        <v/>
      </c>
      <c r="BZ207" s="82">
        <f>IFERROR(FIND("Outro(s)",consulta_completa__11[[#This Row],[13 - Ocorrências/Ambientes Atingidos]]),0)</f>
        <v>0</v>
      </c>
      <c r="CA207" s="83" t="str">
        <f t="shared" si="108"/>
        <v/>
      </c>
      <c r="CB207" s="82">
        <f>IFERROR(FIND("Sem dano",consulta_completa__11[[#This Row],[13 - Ocorrências/Ambientes Atingidos]]),0)</f>
        <v>0</v>
      </c>
      <c r="CC207" s="83" t="str">
        <f t="shared" si="109"/>
        <v/>
      </c>
      <c r="CD207" s="82" t="str">
        <f>IF(consulta_completa__11[[#This Row],[13 - Ocorrências/Ambientes Atingidos]]="","X","")</f>
        <v/>
      </c>
      <c r="CE207" s="84">
        <f>IFERROR(FIND("IBAMA",consulta_completa__11[[#This Row],[14 - Inst. Atuando no Local]]),0)</f>
        <v>0</v>
      </c>
      <c r="CF207" s="84" t="str">
        <f t="shared" si="110"/>
        <v/>
      </c>
      <c r="CG207" s="84">
        <f>IFERROR(FIND("OEMA",consulta_completa__11[[#This Row],[14 - Inst. Atuando no Local]]),0)</f>
        <v>0</v>
      </c>
      <c r="CH207" s="84" t="str">
        <f t="shared" si="111"/>
        <v/>
      </c>
      <c r="CI207" s="84">
        <f>IFERROR(FIND("DEFESA CIVIL",consulta_completa__11[[#This Row],[14 - Inst. Atuando no Local]]),0)</f>
        <v>0</v>
      </c>
      <c r="CJ207" s="84" t="str">
        <f t="shared" si="112"/>
        <v/>
      </c>
      <c r="CK207" s="84">
        <f>IFERROR(FIND("CORPO DE BOMBEIROS",consulta_completa__11[[#This Row],[14 - Inst. Atuando no Local]]),0)</f>
        <v>0</v>
      </c>
      <c r="CL207" s="84" t="str">
        <f t="shared" si="113"/>
        <v/>
      </c>
      <c r="CM207" s="84">
        <f>IFERROR(FIND("POLÍCIA RODOVIÁRIA",consulta_completa__11[[#This Row],[14 - Inst. Atuando no Local]]),0)</f>
        <v>0</v>
      </c>
      <c r="CN207" s="84" t="str">
        <f t="shared" si="114"/>
        <v/>
      </c>
      <c r="CO207" s="84">
        <f>IFERROR(FIND("POLÍCIA MILITAR",consulta_completa__11[[#This Row],[14 - Inst. Atuando no Local]]),0)</f>
        <v>0</v>
      </c>
      <c r="CP207" s="84" t="str">
        <f t="shared" si="115"/>
        <v/>
      </c>
      <c r="CQ207" s="84">
        <f>IFERROR(FIND("POLÍCIA CIVIL",consulta_completa__11[[#This Row],[14 - Inst. Atuando no Local]]),0)</f>
        <v>0</v>
      </c>
      <c r="CR207" s="84" t="str">
        <f t="shared" si="116"/>
        <v/>
      </c>
      <c r="CS207" s="84">
        <f>IFERROR(FIND("MARINHA DO BRASIL",consulta_completa__11[[#This Row],[14 - Inst. Atuando no Local]]),0)</f>
        <v>0</v>
      </c>
      <c r="CT207" s="84" t="str">
        <f t="shared" si="117"/>
        <v/>
      </c>
      <c r="CU207" s="84">
        <f>IFERROR(FIND("EMPRESA ESPECIALIZADA EM ATENDIMENTO",consulta_completa__11[[#This Row],[14 - Inst. Atuando no Local]]),0)</f>
        <v>0</v>
      </c>
      <c r="CV207" s="84" t="str">
        <f t="shared" si="118"/>
        <v/>
      </c>
      <c r="CW207" s="84">
        <f>IFERROR(FIND("IBAMA",consulta_completa__11[[#This Row],[14 - Inst. Atuando no Local]]),0)</f>
        <v>0</v>
      </c>
      <c r="CX207" s="84" t="str">
        <f t="shared" si="119"/>
        <v/>
      </c>
      <c r="CY207" s="84" t="str">
        <f>IF(consulta_completa__11[[#This Row],[14 - Inst. Atuando no Local]]="","X","")</f>
        <v/>
      </c>
      <c r="CZ207" s="84">
        <f>IFERROR(FIND("OUTRA (S)",consulta_completa__11[[#This Row],[14 - Inst. Atuando no Local]]),0)</f>
        <v>0</v>
      </c>
      <c r="DA207" s="84" t="str">
        <f t="shared" si="120"/>
        <v/>
      </c>
      <c r="DB207" s="35" t="str">
        <f t="shared" si="121"/>
        <v>Sim</v>
      </c>
      <c r="DC207" s="35" t="str">
        <f t="shared" si="122"/>
        <v>Não</v>
      </c>
      <c r="DD207" s="35" t="str">
        <f t="shared" si="123"/>
        <v>Sim</v>
      </c>
      <c r="DE207" s="87" t="str">
        <f t="shared" si="94"/>
        <v>Federal</v>
      </c>
    </row>
    <row r="208" spans="1:109">
      <c r="A208" s="14">
        <v>202532275657</v>
      </c>
      <c r="B208" s="1">
        <v>45738</v>
      </c>
      <c r="C208" t="s">
        <v>2228</v>
      </c>
      <c r="D208" t="s">
        <v>180</v>
      </c>
      <c r="E208" t="s">
        <v>162</v>
      </c>
      <c r="F208" t="s">
        <v>163</v>
      </c>
      <c r="G208" t="s">
        <v>113</v>
      </c>
      <c r="H208" t="s">
        <v>114</v>
      </c>
      <c r="I208" t="s">
        <v>114</v>
      </c>
      <c r="J208" t="s">
        <v>1492</v>
      </c>
      <c r="K208" t="s">
        <v>113</v>
      </c>
      <c r="L208" t="s">
        <v>113</v>
      </c>
      <c r="M208" t="s">
        <v>140</v>
      </c>
      <c r="N208" t="s">
        <v>119</v>
      </c>
      <c r="O208" t="s">
        <v>239</v>
      </c>
      <c r="P208" t="s">
        <v>229</v>
      </c>
      <c r="Q208" t="s">
        <v>167</v>
      </c>
      <c r="R208" t="s">
        <v>123</v>
      </c>
      <c r="S208" t="s">
        <v>113</v>
      </c>
      <c r="T208" t="s">
        <v>2229</v>
      </c>
      <c r="U208" t="s">
        <v>2230</v>
      </c>
      <c r="V208" t="s">
        <v>2231</v>
      </c>
      <c r="Z208" t="s">
        <v>113</v>
      </c>
      <c r="AA208" t="s">
        <v>113</v>
      </c>
      <c r="AB208" t="s">
        <v>275</v>
      </c>
      <c r="AC208" t="s">
        <v>276</v>
      </c>
      <c r="AD208">
        <v>1</v>
      </c>
      <c r="AE208" t="s">
        <v>2232</v>
      </c>
      <c r="AF208" t="s">
        <v>2233</v>
      </c>
      <c r="AG208" t="s">
        <v>2234</v>
      </c>
      <c r="AH208" t="s">
        <v>131</v>
      </c>
      <c r="AI208" t="s">
        <v>131</v>
      </c>
      <c r="AJ208" t="s">
        <v>132</v>
      </c>
      <c r="AK208" t="s">
        <v>113</v>
      </c>
      <c r="AL208" t="s">
        <v>2235</v>
      </c>
      <c r="AM208" t="s">
        <v>281</v>
      </c>
      <c r="AN208" t="s">
        <v>282</v>
      </c>
      <c r="AO208" t="s">
        <v>283</v>
      </c>
      <c r="AP208">
        <v>31982725614</v>
      </c>
      <c r="AQ208" t="s">
        <v>284</v>
      </c>
      <c r="AR208" t="s">
        <v>113</v>
      </c>
      <c r="AS208" t="s">
        <v>113</v>
      </c>
      <c r="AT208" t="s">
        <v>113</v>
      </c>
      <c r="AU208" t="s">
        <v>113</v>
      </c>
      <c r="AW208" t="s">
        <v>113</v>
      </c>
      <c r="AX208" s="82">
        <f>IFERROR(FIND("Óbitos/feridos",consulta_completa__11[[#This Row],[13 - Ocorrências/Ambientes Atingidos]]),0)</f>
        <v>0</v>
      </c>
      <c r="AY208" s="83" t="str">
        <f t="shared" si="95"/>
        <v/>
      </c>
      <c r="AZ208" s="82">
        <f>IFERROR(FIND("População afetada/evacuada",consulta_completa__11[[#This Row],[13 - Ocorrências/Ambientes Atingidos]]),0)</f>
        <v>0</v>
      </c>
      <c r="BA208" s="82" t="str">
        <f t="shared" si="96"/>
        <v/>
      </c>
      <c r="BB208" s="82">
        <f>IFERROR(FIND("Suspensão de abastecimento de água",consulta_completa__11[[#This Row],[13 - Ocorrências/Ambientes Atingidos]]),0)</f>
        <v>0</v>
      </c>
      <c r="BC208" s="83" t="str">
        <f t="shared" si="124"/>
        <v/>
      </c>
      <c r="BD208" s="82">
        <f>IFERROR(FIND("Rio/córrego",consulta_completa__11[[#This Row],[13 - Ocorrências/Ambientes Atingidos]]),0)</f>
        <v>0</v>
      </c>
      <c r="BE208" s="83" t="str">
        <f t="shared" si="97"/>
        <v/>
      </c>
      <c r="BF208" s="82">
        <f>IFERROR(FIND("Lago",consulta_completa__11[[#This Row],[13 - Ocorrências/Ambientes Atingidos]]),0)</f>
        <v>0</v>
      </c>
      <c r="BG208" s="83" t="str">
        <f t="shared" si="98"/>
        <v/>
      </c>
      <c r="BH208" s="82">
        <f>IFERROR(FIND("Mar",consulta_completa__11[[#This Row],[13 - Ocorrências/Ambientes Atingidos]]),0)</f>
        <v>0</v>
      </c>
      <c r="BI208" s="83" t="str">
        <f t="shared" si="99"/>
        <v/>
      </c>
      <c r="BJ208" s="82">
        <f>IFERROR(FIND("Praia",consulta_completa__11[[#This Row],[13 - Ocorrências/Ambientes Atingidos]]),0)</f>
        <v>0</v>
      </c>
      <c r="BK208" s="83" t="str">
        <f t="shared" si="100"/>
        <v/>
      </c>
      <c r="BL208" s="82">
        <f>IFERROR(FIND("Solo",consulta_completa__11[[#This Row],[13 - Ocorrências/Ambientes Atingidos]]),0)</f>
        <v>1</v>
      </c>
      <c r="BM208" s="83" t="str">
        <f t="shared" si="101"/>
        <v>X</v>
      </c>
      <c r="BN208" s="82">
        <f>IFERROR(FIND("Águas subterrâneas",consulta_completa__11[[#This Row],[13 - Ocorrências/Ambientes Atingidos]]),0)</f>
        <v>0</v>
      </c>
      <c r="BO208" s="83" t="str">
        <f t="shared" si="102"/>
        <v/>
      </c>
      <c r="BP208" s="82">
        <f>IFERROR(FIND("Atmosfera",consulta_completa__11[[#This Row],[13 - Ocorrências/Ambientes Atingidos]]),0)</f>
        <v>0</v>
      </c>
      <c r="BQ208" s="83" t="str">
        <f t="shared" si="103"/>
        <v/>
      </c>
      <c r="BR208" s="82">
        <f>IFERROR(FIND("Flora",consulta_completa__11[[#This Row],[13 - Ocorrências/Ambientes Atingidos]]),0)</f>
        <v>0</v>
      </c>
      <c r="BS208" s="83" t="str">
        <f t="shared" si="104"/>
        <v/>
      </c>
      <c r="BT208" s="82">
        <f>IFERROR(FIND("Fauna",consulta_completa__11[[#This Row],[13 - Ocorrências/Ambientes Atingidos]]),0)</f>
        <v>0</v>
      </c>
      <c r="BU208" s="83" t="str">
        <f t="shared" si="105"/>
        <v/>
      </c>
      <c r="BV208" s="82">
        <f>IFERROR(FIND("UC federal",consulta_completa__11[[#This Row],[13 - Ocorrências/Ambientes Atingidos]]),0)</f>
        <v>0</v>
      </c>
      <c r="BW208" s="83" t="str">
        <f t="shared" si="106"/>
        <v/>
      </c>
      <c r="BX208" s="82">
        <f>IFERROR(FIND("UC estadual/municipal",consulta_completa__11[[#This Row],[13 - Ocorrências/Ambientes Atingidos]]),0)</f>
        <v>0</v>
      </c>
      <c r="BY208" s="83" t="str">
        <f t="shared" si="107"/>
        <v/>
      </c>
      <c r="BZ208" s="82">
        <f>IFERROR(FIND("Outro(s)",consulta_completa__11[[#This Row],[13 - Ocorrências/Ambientes Atingidos]]),0)</f>
        <v>0</v>
      </c>
      <c r="CA208" s="83" t="str">
        <f t="shared" si="108"/>
        <v/>
      </c>
      <c r="CB208" s="82">
        <f>IFERROR(FIND("Sem dano",consulta_completa__11[[#This Row],[13 - Ocorrências/Ambientes Atingidos]]),0)</f>
        <v>0</v>
      </c>
      <c r="CC208" s="83" t="str">
        <f t="shared" si="109"/>
        <v/>
      </c>
      <c r="CD208" s="82" t="str">
        <f>IF(consulta_completa__11[[#This Row],[13 - Ocorrências/Ambientes Atingidos]]="","X","")</f>
        <v/>
      </c>
      <c r="CE208" s="84">
        <f>IFERROR(FIND("IBAMA",consulta_completa__11[[#This Row],[14 - Inst. Atuando no Local]]),0)</f>
        <v>0</v>
      </c>
      <c r="CF208" s="84" t="str">
        <f t="shared" si="110"/>
        <v/>
      </c>
      <c r="CG208" s="84">
        <f>IFERROR(FIND("OEMA",consulta_completa__11[[#This Row],[14 - Inst. Atuando no Local]]),0)</f>
        <v>0</v>
      </c>
      <c r="CH208" s="84" t="str">
        <f t="shared" si="111"/>
        <v/>
      </c>
      <c r="CI208" s="84">
        <f>IFERROR(FIND("DEFESA CIVIL",consulta_completa__11[[#This Row],[14 - Inst. Atuando no Local]]),0)</f>
        <v>0</v>
      </c>
      <c r="CJ208" s="84" t="str">
        <f t="shared" si="112"/>
        <v/>
      </c>
      <c r="CK208" s="84">
        <f>IFERROR(FIND("CORPO DE BOMBEIROS",consulta_completa__11[[#This Row],[14 - Inst. Atuando no Local]]),0)</f>
        <v>0</v>
      </c>
      <c r="CL208" s="84" t="str">
        <f t="shared" si="113"/>
        <v/>
      </c>
      <c r="CM208" s="84">
        <f>IFERROR(FIND("POLÍCIA RODOVIÁRIA",consulta_completa__11[[#This Row],[14 - Inst. Atuando no Local]]),0)</f>
        <v>0</v>
      </c>
      <c r="CN208" s="84" t="str">
        <f t="shared" si="114"/>
        <v/>
      </c>
      <c r="CO208" s="84">
        <f>IFERROR(FIND("POLÍCIA MILITAR",consulta_completa__11[[#This Row],[14 - Inst. Atuando no Local]]),0)</f>
        <v>0</v>
      </c>
      <c r="CP208" s="84" t="str">
        <f t="shared" si="115"/>
        <v/>
      </c>
      <c r="CQ208" s="84">
        <f>IFERROR(FIND("POLÍCIA CIVIL",consulta_completa__11[[#This Row],[14 - Inst. Atuando no Local]]),0)</f>
        <v>0</v>
      </c>
      <c r="CR208" s="84" t="str">
        <f t="shared" si="116"/>
        <v/>
      </c>
      <c r="CS208" s="84">
        <f>IFERROR(FIND("MARINHA DO BRASIL",consulta_completa__11[[#This Row],[14 - Inst. Atuando no Local]]),0)</f>
        <v>0</v>
      </c>
      <c r="CT208" s="84" t="str">
        <f t="shared" si="117"/>
        <v/>
      </c>
      <c r="CU208" s="84">
        <f>IFERROR(FIND("EMPRESA ESPECIALIZADA EM ATENDIMENTO",consulta_completa__11[[#This Row],[14 - Inst. Atuando no Local]]),0)</f>
        <v>0</v>
      </c>
      <c r="CV208" s="84" t="str">
        <f t="shared" si="118"/>
        <v/>
      </c>
      <c r="CW208" s="84">
        <f>IFERROR(FIND("IBAMA",consulta_completa__11[[#This Row],[14 - Inst. Atuando no Local]]),0)</f>
        <v>0</v>
      </c>
      <c r="CX208" s="84" t="str">
        <f t="shared" si="119"/>
        <v/>
      </c>
      <c r="CY208" s="84" t="str">
        <f>IF(consulta_completa__11[[#This Row],[14 - Inst. Atuando no Local]]="","X","")</f>
        <v/>
      </c>
      <c r="CZ208" s="84">
        <f>IFERROR(FIND("OUTRA (S)",consulta_completa__11[[#This Row],[14 - Inst. Atuando no Local]]),0)</f>
        <v>0</v>
      </c>
      <c r="DA208" s="84" t="str">
        <f t="shared" si="120"/>
        <v/>
      </c>
      <c r="DB208" s="35" t="str">
        <f t="shared" si="121"/>
        <v>Sim</v>
      </c>
      <c r="DC208" s="35" t="str">
        <f t="shared" si="122"/>
        <v>Não</v>
      </c>
      <c r="DD208" s="35" t="str">
        <f t="shared" si="123"/>
        <v>Sim</v>
      </c>
      <c r="DE208" s="87" t="str">
        <f t="shared" si="94"/>
        <v>Federal</v>
      </c>
    </row>
    <row r="209" spans="1:109">
      <c r="A209" s="14">
        <v>202532428817</v>
      </c>
      <c r="B209" s="1">
        <v>45738</v>
      </c>
      <c r="C209" t="s">
        <v>2236</v>
      </c>
      <c r="D209" t="s">
        <v>998</v>
      </c>
      <c r="E209" t="s">
        <v>286</v>
      </c>
      <c r="F209" t="s">
        <v>112</v>
      </c>
      <c r="G209" t="s">
        <v>113</v>
      </c>
      <c r="H209" t="s">
        <v>114</v>
      </c>
      <c r="I209" t="s">
        <v>114</v>
      </c>
      <c r="J209" t="s">
        <v>2237</v>
      </c>
      <c r="K209" t="s">
        <v>2238</v>
      </c>
      <c r="L209" t="s">
        <v>1352</v>
      </c>
      <c r="M209" t="s">
        <v>140</v>
      </c>
      <c r="N209" t="s">
        <v>1516</v>
      </c>
      <c r="O209" t="s">
        <v>239</v>
      </c>
      <c r="P209" t="s">
        <v>229</v>
      </c>
      <c r="Q209" t="s">
        <v>122</v>
      </c>
      <c r="R209" t="s">
        <v>123</v>
      </c>
      <c r="S209" t="s">
        <v>113</v>
      </c>
      <c r="T209" t="s">
        <v>2239</v>
      </c>
      <c r="U209" t="s">
        <v>113</v>
      </c>
      <c r="V209" t="s">
        <v>113</v>
      </c>
      <c r="Z209" t="s">
        <v>2240</v>
      </c>
      <c r="AA209" t="s">
        <v>113</v>
      </c>
      <c r="AB209" t="s">
        <v>2241</v>
      </c>
      <c r="AC209" t="s">
        <v>2242</v>
      </c>
      <c r="AD209">
        <v>0</v>
      </c>
      <c r="AE209" t="s">
        <v>2243</v>
      </c>
      <c r="AF209" t="s">
        <v>113</v>
      </c>
      <c r="AG209" t="s">
        <v>113</v>
      </c>
      <c r="AH209" t="s">
        <v>131</v>
      </c>
      <c r="AI209" t="s">
        <v>131</v>
      </c>
      <c r="AJ209" t="s">
        <v>132</v>
      </c>
      <c r="AK209" t="s">
        <v>113</v>
      </c>
      <c r="AL209" t="s">
        <v>2244</v>
      </c>
      <c r="AM209" t="s">
        <v>692</v>
      </c>
      <c r="AN209" t="s">
        <v>693</v>
      </c>
      <c r="AO209" t="s">
        <v>1062</v>
      </c>
      <c r="AP209">
        <v>6236238900</v>
      </c>
      <c r="AQ209" t="s">
        <v>695</v>
      </c>
      <c r="AR209" t="s">
        <v>113</v>
      </c>
      <c r="AS209" t="s">
        <v>113</v>
      </c>
      <c r="AT209" t="s">
        <v>113</v>
      </c>
      <c r="AU209" t="s">
        <v>113</v>
      </c>
      <c r="AW209" t="s">
        <v>113</v>
      </c>
      <c r="AX209" s="82">
        <f>IFERROR(FIND("Óbitos/feridos",consulta_completa__11[[#This Row],[13 - Ocorrências/Ambientes Atingidos]]),0)</f>
        <v>0</v>
      </c>
      <c r="AY209" s="83" t="str">
        <f t="shared" si="95"/>
        <v/>
      </c>
      <c r="AZ209" s="82">
        <f>IFERROR(FIND("População afetada/evacuada",consulta_completa__11[[#This Row],[13 - Ocorrências/Ambientes Atingidos]]),0)</f>
        <v>0</v>
      </c>
      <c r="BA209" s="82" t="str">
        <f t="shared" si="96"/>
        <v/>
      </c>
      <c r="BB209" s="82">
        <f>IFERROR(FIND("Suspensão de abastecimento de água",consulta_completa__11[[#This Row],[13 - Ocorrências/Ambientes Atingidos]]),0)</f>
        <v>0</v>
      </c>
      <c r="BC209" s="83" t="str">
        <f t="shared" si="124"/>
        <v/>
      </c>
      <c r="BD209" s="82">
        <f>IFERROR(FIND("Rio/córrego",consulta_completa__11[[#This Row],[13 - Ocorrências/Ambientes Atingidos]]),0)</f>
        <v>0</v>
      </c>
      <c r="BE209" s="83" t="str">
        <f t="shared" si="97"/>
        <v/>
      </c>
      <c r="BF209" s="82">
        <f>IFERROR(FIND("Lago",consulta_completa__11[[#This Row],[13 - Ocorrências/Ambientes Atingidos]]),0)</f>
        <v>0</v>
      </c>
      <c r="BG209" s="83" t="str">
        <f t="shared" si="98"/>
        <v/>
      </c>
      <c r="BH209" s="82">
        <f>IFERROR(FIND("Mar",consulta_completa__11[[#This Row],[13 - Ocorrências/Ambientes Atingidos]]),0)</f>
        <v>0</v>
      </c>
      <c r="BI209" s="83" t="str">
        <f t="shared" si="99"/>
        <v/>
      </c>
      <c r="BJ209" s="82">
        <f>IFERROR(FIND("Praia",consulta_completa__11[[#This Row],[13 - Ocorrências/Ambientes Atingidos]]),0)</f>
        <v>0</v>
      </c>
      <c r="BK209" s="83" t="str">
        <f t="shared" si="100"/>
        <v/>
      </c>
      <c r="BL209" s="82">
        <f>IFERROR(FIND("Solo",consulta_completa__11[[#This Row],[13 - Ocorrências/Ambientes Atingidos]]),0)</f>
        <v>1</v>
      </c>
      <c r="BM209" s="83" t="str">
        <f t="shared" si="101"/>
        <v>X</v>
      </c>
      <c r="BN209" s="82">
        <f>IFERROR(FIND("Águas subterrâneas",consulta_completa__11[[#This Row],[13 - Ocorrências/Ambientes Atingidos]]),0)</f>
        <v>0</v>
      </c>
      <c r="BO209" s="83" t="str">
        <f t="shared" si="102"/>
        <v/>
      </c>
      <c r="BP209" s="82">
        <f>IFERROR(FIND("Atmosfera",consulta_completa__11[[#This Row],[13 - Ocorrências/Ambientes Atingidos]]),0)</f>
        <v>0</v>
      </c>
      <c r="BQ209" s="83" t="str">
        <f t="shared" si="103"/>
        <v/>
      </c>
      <c r="BR209" s="82">
        <f>IFERROR(FIND("Flora",consulta_completa__11[[#This Row],[13 - Ocorrências/Ambientes Atingidos]]),0)</f>
        <v>0</v>
      </c>
      <c r="BS209" s="83" t="str">
        <f t="shared" si="104"/>
        <v/>
      </c>
      <c r="BT209" s="82">
        <f>IFERROR(FIND("Fauna",consulta_completa__11[[#This Row],[13 - Ocorrências/Ambientes Atingidos]]),0)</f>
        <v>0</v>
      </c>
      <c r="BU209" s="83" t="str">
        <f t="shared" si="105"/>
        <v/>
      </c>
      <c r="BV209" s="82">
        <f>IFERROR(FIND("UC federal",consulta_completa__11[[#This Row],[13 - Ocorrências/Ambientes Atingidos]]),0)</f>
        <v>0</v>
      </c>
      <c r="BW209" s="83" t="str">
        <f t="shared" si="106"/>
        <v/>
      </c>
      <c r="BX209" s="82">
        <f>IFERROR(FIND("UC estadual/municipal",consulta_completa__11[[#This Row],[13 - Ocorrências/Ambientes Atingidos]]),0)</f>
        <v>0</v>
      </c>
      <c r="BY209" s="83" t="str">
        <f t="shared" si="107"/>
        <v/>
      </c>
      <c r="BZ209" s="82">
        <f>IFERROR(FIND("Outro(s)",consulta_completa__11[[#This Row],[13 - Ocorrências/Ambientes Atingidos]]),0)</f>
        <v>0</v>
      </c>
      <c r="CA209" s="83" t="str">
        <f t="shared" si="108"/>
        <v/>
      </c>
      <c r="CB209" s="82">
        <f>IFERROR(FIND("Sem dano",consulta_completa__11[[#This Row],[13 - Ocorrências/Ambientes Atingidos]]),0)</f>
        <v>0</v>
      </c>
      <c r="CC209" s="83" t="str">
        <f t="shared" si="109"/>
        <v/>
      </c>
      <c r="CD209" s="82" t="str">
        <f>IF(consulta_completa__11[[#This Row],[13 - Ocorrências/Ambientes Atingidos]]="","X","")</f>
        <v/>
      </c>
      <c r="CE209" s="84">
        <f>IFERROR(FIND("IBAMA",consulta_completa__11[[#This Row],[14 - Inst. Atuando no Local]]),0)</f>
        <v>0</v>
      </c>
      <c r="CF209" s="84" t="str">
        <f t="shared" si="110"/>
        <v/>
      </c>
      <c r="CG209" s="84">
        <f>IFERROR(FIND("OEMA",consulta_completa__11[[#This Row],[14 - Inst. Atuando no Local]]),0)</f>
        <v>0</v>
      </c>
      <c r="CH209" s="84" t="str">
        <f t="shared" si="111"/>
        <v/>
      </c>
      <c r="CI209" s="84">
        <f>IFERROR(FIND("DEFESA CIVIL",consulta_completa__11[[#This Row],[14 - Inst. Atuando no Local]]),0)</f>
        <v>0</v>
      </c>
      <c r="CJ209" s="84" t="str">
        <f t="shared" si="112"/>
        <v/>
      </c>
      <c r="CK209" s="84">
        <f>IFERROR(FIND("CORPO DE BOMBEIROS",consulta_completa__11[[#This Row],[14 - Inst. Atuando no Local]]),0)</f>
        <v>0</v>
      </c>
      <c r="CL209" s="84" t="str">
        <f t="shared" si="113"/>
        <v/>
      </c>
      <c r="CM209" s="84">
        <f>IFERROR(FIND("POLÍCIA RODOVIÁRIA",consulta_completa__11[[#This Row],[14 - Inst. Atuando no Local]]),0)</f>
        <v>0</v>
      </c>
      <c r="CN209" s="84" t="str">
        <f t="shared" si="114"/>
        <v/>
      </c>
      <c r="CO209" s="84">
        <f>IFERROR(FIND("POLÍCIA MILITAR",consulta_completa__11[[#This Row],[14 - Inst. Atuando no Local]]),0)</f>
        <v>0</v>
      </c>
      <c r="CP209" s="84" t="str">
        <f t="shared" si="115"/>
        <v/>
      </c>
      <c r="CQ209" s="84">
        <f>IFERROR(FIND("POLÍCIA CIVIL",consulta_completa__11[[#This Row],[14 - Inst. Atuando no Local]]),0)</f>
        <v>0</v>
      </c>
      <c r="CR209" s="84" t="str">
        <f t="shared" si="116"/>
        <v/>
      </c>
      <c r="CS209" s="84">
        <f>IFERROR(FIND("MARINHA DO BRASIL",consulta_completa__11[[#This Row],[14 - Inst. Atuando no Local]]),0)</f>
        <v>0</v>
      </c>
      <c r="CT209" s="84" t="str">
        <f t="shared" si="117"/>
        <v/>
      </c>
      <c r="CU209" s="84">
        <f>IFERROR(FIND("EMPRESA ESPECIALIZADA EM ATENDIMENTO",consulta_completa__11[[#This Row],[14 - Inst. Atuando no Local]]),0)</f>
        <v>0</v>
      </c>
      <c r="CV209" s="84" t="str">
        <f t="shared" si="118"/>
        <v/>
      </c>
      <c r="CW209" s="84">
        <f>IFERROR(FIND("IBAMA",consulta_completa__11[[#This Row],[14 - Inst. Atuando no Local]]),0)</f>
        <v>0</v>
      </c>
      <c r="CX209" s="84" t="str">
        <f t="shared" si="119"/>
        <v/>
      </c>
      <c r="CY209" s="84" t="str">
        <f>IF(consulta_completa__11[[#This Row],[14 - Inst. Atuando no Local]]="","X","")</f>
        <v/>
      </c>
      <c r="CZ209" s="84">
        <f>IFERROR(FIND("OUTRA (S)",consulta_completa__11[[#This Row],[14 - Inst. Atuando no Local]]),0)</f>
        <v>0</v>
      </c>
      <c r="DA209" s="84" t="str">
        <f t="shared" si="120"/>
        <v/>
      </c>
      <c r="DB209" s="35" t="str">
        <f t="shared" si="121"/>
        <v>Sim</v>
      </c>
      <c r="DC209" s="35" t="str">
        <f t="shared" si="122"/>
        <v>Não</v>
      </c>
      <c r="DD209" s="35" t="str">
        <f t="shared" si="123"/>
        <v>Sim</v>
      </c>
      <c r="DE209" s="87" t="str">
        <f t="shared" si="94"/>
        <v>Sem informação</v>
      </c>
    </row>
    <row r="210" spans="1:109">
      <c r="A210" s="14">
        <v>202532457604</v>
      </c>
      <c r="B210" s="1">
        <v>45738</v>
      </c>
      <c r="C210" t="s">
        <v>109</v>
      </c>
      <c r="D210" t="s">
        <v>110</v>
      </c>
      <c r="E210" t="s">
        <v>111</v>
      </c>
      <c r="F210" t="s">
        <v>112</v>
      </c>
      <c r="G210" t="s">
        <v>439</v>
      </c>
      <c r="H210" t="s">
        <v>2245</v>
      </c>
      <c r="I210" t="s">
        <v>117</v>
      </c>
      <c r="J210" t="s">
        <v>113</v>
      </c>
      <c r="K210" t="s">
        <v>114</v>
      </c>
      <c r="L210" t="s">
        <v>114</v>
      </c>
      <c r="M210" t="s">
        <v>118</v>
      </c>
      <c r="N210" t="s">
        <v>119</v>
      </c>
      <c r="O210" t="s">
        <v>239</v>
      </c>
      <c r="P210" t="s">
        <v>229</v>
      </c>
      <c r="Q210" t="s">
        <v>122</v>
      </c>
      <c r="R210" t="s">
        <v>123</v>
      </c>
      <c r="S210" t="s">
        <v>124</v>
      </c>
      <c r="T210" t="s">
        <v>1736</v>
      </c>
      <c r="U210" t="s">
        <v>113</v>
      </c>
      <c r="V210" t="s">
        <v>2246</v>
      </c>
      <c r="Z210" t="s">
        <v>2247</v>
      </c>
      <c r="AA210" t="s">
        <v>113</v>
      </c>
      <c r="AB210" t="s">
        <v>1465</v>
      </c>
      <c r="AC210" t="s">
        <v>482</v>
      </c>
      <c r="AD210">
        <v>1</v>
      </c>
      <c r="AE210" t="s">
        <v>206</v>
      </c>
      <c r="AF210" t="s">
        <v>113</v>
      </c>
      <c r="AG210" t="s">
        <v>113</v>
      </c>
      <c r="AH210" t="s">
        <v>131</v>
      </c>
      <c r="AI210" t="s">
        <v>131</v>
      </c>
      <c r="AJ210" t="s">
        <v>131</v>
      </c>
      <c r="AK210" t="s">
        <v>2248</v>
      </c>
      <c r="AL210" t="s">
        <v>2249</v>
      </c>
      <c r="AM210" t="s">
        <v>485</v>
      </c>
      <c r="AN210" t="s">
        <v>113</v>
      </c>
      <c r="AO210" t="s">
        <v>113</v>
      </c>
      <c r="AQ210" t="s">
        <v>486</v>
      </c>
      <c r="AR210" t="s">
        <v>113</v>
      </c>
      <c r="AS210" t="s">
        <v>113</v>
      </c>
      <c r="AT210" t="s">
        <v>2250</v>
      </c>
      <c r="AU210" t="s">
        <v>113</v>
      </c>
      <c r="AW210" t="s">
        <v>159</v>
      </c>
      <c r="AX210" s="82">
        <f>IFERROR(FIND("Óbitos/feridos",consulta_completa__11[[#This Row],[13 - Ocorrências/Ambientes Atingidos]]),0)</f>
        <v>0</v>
      </c>
      <c r="AY210" s="83" t="str">
        <f t="shared" si="95"/>
        <v/>
      </c>
      <c r="AZ210" s="82">
        <f>IFERROR(FIND("População afetada/evacuada",consulta_completa__11[[#This Row],[13 - Ocorrências/Ambientes Atingidos]]),0)</f>
        <v>0</v>
      </c>
      <c r="BA210" s="82" t="str">
        <f t="shared" si="96"/>
        <v/>
      </c>
      <c r="BB210" s="82">
        <f>IFERROR(FIND("Suspensão de abastecimento de água",consulta_completa__11[[#This Row],[13 - Ocorrências/Ambientes Atingidos]]),0)</f>
        <v>0</v>
      </c>
      <c r="BC210" s="83" t="str">
        <f t="shared" si="124"/>
        <v/>
      </c>
      <c r="BD210" s="82">
        <f>IFERROR(FIND("Rio/córrego",consulta_completa__11[[#This Row],[13 - Ocorrências/Ambientes Atingidos]]),0)</f>
        <v>0</v>
      </c>
      <c r="BE210" s="83" t="str">
        <f t="shared" si="97"/>
        <v/>
      </c>
      <c r="BF210" s="82">
        <f>IFERROR(FIND("Lago",consulta_completa__11[[#This Row],[13 - Ocorrências/Ambientes Atingidos]]),0)</f>
        <v>0</v>
      </c>
      <c r="BG210" s="83" t="str">
        <f t="shared" si="98"/>
        <v/>
      </c>
      <c r="BH210" s="82">
        <f>IFERROR(FIND("Mar",consulta_completa__11[[#This Row],[13 - Ocorrências/Ambientes Atingidos]]),0)</f>
        <v>1</v>
      </c>
      <c r="BI210" s="83" t="str">
        <f t="shared" si="99"/>
        <v>X</v>
      </c>
      <c r="BJ210" s="82">
        <f>IFERROR(FIND("Praia",consulta_completa__11[[#This Row],[13 - Ocorrências/Ambientes Atingidos]]),0)</f>
        <v>0</v>
      </c>
      <c r="BK210" s="83" t="str">
        <f t="shared" si="100"/>
        <v/>
      </c>
      <c r="BL210" s="82">
        <f>IFERROR(FIND("Solo",consulta_completa__11[[#This Row],[13 - Ocorrências/Ambientes Atingidos]]),0)</f>
        <v>0</v>
      </c>
      <c r="BM210" s="83" t="str">
        <f t="shared" si="101"/>
        <v/>
      </c>
      <c r="BN210" s="82">
        <f>IFERROR(FIND("Águas subterrâneas",consulta_completa__11[[#This Row],[13 - Ocorrências/Ambientes Atingidos]]),0)</f>
        <v>0</v>
      </c>
      <c r="BO210" s="83" t="str">
        <f t="shared" si="102"/>
        <v/>
      </c>
      <c r="BP210" s="82">
        <f>IFERROR(FIND("Atmosfera",consulta_completa__11[[#This Row],[13 - Ocorrências/Ambientes Atingidos]]),0)</f>
        <v>0</v>
      </c>
      <c r="BQ210" s="83" t="str">
        <f t="shared" si="103"/>
        <v/>
      </c>
      <c r="BR210" s="82">
        <f>IFERROR(FIND("Flora",consulta_completa__11[[#This Row],[13 - Ocorrências/Ambientes Atingidos]]),0)</f>
        <v>0</v>
      </c>
      <c r="BS210" s="83" t="str">
        <f t="shared" si="104"/>
        <v/>
      </c>
      <c r="BT210" s="82">
        <f>IFERROR(FIND("Fauna",consulta_completa__11[[#This Row],[13 - Ocorrências/Ambientes Atingidos]]),0)</f>
        <v>0</v>
      </c>
      <c r="BU210" s="83" t="str">
        <f t="shared" si="105"/>
        <v/>
      </c>
      <c r="BV210" s="82">
        <f>IFERROR(FIND("UC federal",consulta_completa__11[[#This Row],[13 - Ocorrências/Ambientes Atingidos]]),0)</f>
        <v>0</v>
      </c>
      <c r="BW210" s="83" t="str">
        <f t="shared" si="106"/>
        <v/>
      </c>
      <c r="BX210" s="82">
        <f>IFERROR(FIND("UC estadual/municipal",consulta_completa__11[[#This Row],[13 - Ocorrências/Ambientes Atingidos]]),0)</f>
        <v>0</v>
      </c>
      <c r="BY210" s="83" t="str">
        <f t="shared" si="107"/>
        <v/>
      </c>
      <c r="BZ210" s="82">
        <f>IFERROR(FIND("Outro(s)",consulta_completa__11[[#This Row],[13 - Ocorrências/Ambientes Atingidos]]),0)</f>
        <v>0</v>
      </c>
      <c r="CA210" s="83" t="str">
        <f t="shared" si="108"/>
        <v/>
      </c>
      <c r="CB210" s="82">
        <f>IFERROR(FIND("Sem dano",consulta_completa__11[[#This Row],[13 - Ocorrências/Ambientes Atingidos]]),0)</f>
        <v>0</v>
      </c>
      <c r="CC210" s="83" t="str">
        <f t="shared" si="109"/>
        <v/>
      </c>
      <c r="CD210" s="82" t="str">
        <f>IF(consulta_completa__11[[#This Row],[13 - Ocorrências/Ambientes Atingidos]]="","X","")</f>
        <v/>
      </c>
      <c r="CE210" s="84">
        <f>IFERROR(FIND("IBAMA",consulta_completa__11[[#This Row],[14 - Inst. Atuando no Local]]),0)</f>
        <v>0</v>
      </c>
      <c r="CF210" s="84" t="str">
        <f t="shared" si="110"/>
        <v/>
      </c>
      <c r="CG210" s="84">
        <f>IFERROR(FIND("OEMA",consulta_completa__11[[#This Row],[14 - Inst. Atuando no Local]]),0)</f>
        <v>0</v>
      </c>
      <c r="CH210" s="84" t="str">
        <f t="shared" si="111"/>
        <v/>
      </c>
      <c r="CI210" s="84">
        <f>IFERROR(FIND("DEFESA CIVIL",consulta_completa__11[[#This Row],[14 - Inst. Atuando no Local]]),0)</f>
        <v>0</v>
      </c>
      <c r="CJ210" s="84" t="str">
        <f t="shared" si="112"/>
        <v/>
      </c>
      <c r="CK210" s="84">
        <f>IFERROR(FIND("CORPO DE BOMBEIROS",consulta_completa__11[[#This Row],[14 - Inst. Atuando no Local]]),0)</f>
        <v>0</v>
      </c>
      <c r="CL210" s="84" t="str">
        <f t="shared" si="113"/>
        <v/>
      </c>
      <c r="CM210" s="84">
        <f>IFERROR(FIND("POLÍCIA RODOVIÁRIA",consulta_completa__11[[#This Row],[14 - Inst. Atuando no Local]]),0)</f>
        <v>0</v>
      </c>
      <c r="CN210" s="84" t="str">
        <f t="shared" si="114"/>
        <v/>
      </c>
      <c r="CO210" s="84">
        <f>IFERROR(FIND("POLÍCIA MILITAR",consulta_completa__11[[#This Row],[14 - Inst. Atuando no Local]]),0)</f>
        <v>0</v>
      </c>
      <c r="CP210" s="84" t="str">
        <f t="shared" si="115"/>
        <v/>
      </c>
      <c r="CQ210" s="84">
        <f>IFERROR(FIND("POLÍCIA CIVIL",consulta_completa__11[[#This Row],[14 - Inst. Atuando no Local]]),0)</f>
        <v>0</v>
      </c>
      <c r="CR210" s="84" t="str">
        <f t="shared" si="116"/>
        <v/>
      </c>
      <c r="CS210" s="84">
        <f>IFERROR(FIND("MARINHA DO BRASIL",consulta_completa__11[[#This Row],[14 - Inst. Atuando no Local]]),0)</f>
        <v>0</v>
      </c>
      <c r="CT210" s="84" t="str">
        <f t="shared" si="117"/>
        <v/>
      </c>
      <c r="CU210" s="84">
        <f>IFERROR(FIND("EMPRESA ESPECIALIZADA EM ATENDIMENTO",consulta_completa__11[[#This Row],[14 - Inst. Atuando no Local]]),0)</f>
        <v>0</v>
      </c>
      <c r="CV210" s="84" t="str">
        <f t="shared" si="118"/>
        <v/>
      </c>
      <c r="CW210" s="84">
        <f>IFERROR(FIND("IBAMA",consulta_completa__11[[#This Row],[14 - Inst. Atuando no Local]]),0)</f>
        <v>0</v>
      </c>
      <c r="CX210" s="84" t="str">
        <f t="shared" si="119"/>
        <v/>
      </c>
      <c r="CY210" s="84" t="str">
        <f>IF(consulta_completa__11[[#This Row],[14 - Inst. Atuando no Local]]="","X","")</f>
        <v/>
      </c>
      <c r="CZ210" s="84">
        <f>IFERROR(FIND("OUTRA (S)",consulta_completa__11[[#This Row],[14 - Inst. Atuando no Local]]),0)</f>
        <v>0</v>
      </c>
      <c r="DA210" s="84" t="str">
        <f t="shared" si="120"/>
        <v/>
      </c>
      <c r="DB210" s="35" t="str">
        <f t="shared" si="121"/>
        <v>Sim</v>
      </c>
      <c r="DC210" s="35" t="str">
        <f t="shared" si="122"/>
        <v>Não</v>
      </c>
      <c r="DD210" s="35" t="str">
        <f t="shared" si="123"/>
        <v>Sim</v>
      </c>
      <c r="DE210" s="87" t="str">
        <f t="shared" si="94"/>
        <v>Federal</v>
      </c>
    </row>
    <row r="211" spans="1:109">
      <c r="A211" s="14">
        <v>202532346834</v>
      </c>
      <c r="B211" s="1">
        <v>45739</v>
      </c>
      <c r="C211" t="s">
        <v>109</v>
      </c>
      <c r="D211" t="s">
        <v>343</v>
      </c>
      <c r="E211" t="s">
        <v>111</v>
      </c>
      <c r="F211" t="s">
        <v>2251</v>
      </c>
      <c r="G211" t="s">
        <v>113</v>
      </c>
      <c r="H211" t="s">
        <v>114</v>
      </c>
      <c r="I211" t="s">
        <v>114</v>
      </c>
      <c r="J211" t="s">
        <v>404</v>
      </c>
      <c r="K211" t="s">
        <v>2252</v>
      </c>
      <c r="L211" t="s">
        <v>117</v>
      </c>
      <c r="M211" t="s">
        <v>118</v>
      </c>
      <c r="N211" t="s">
        <v>119</v>
      </c>
      <c r="O211" t="s">
        <v>239</v>
      </c>
      <c r="P211" t="s">
        <v>272</v>
      </c>
      <c r="Q211" t="s">
        <v>143</v>
      </c>
      <c r="R211" t="s">
        <v>123</v>
      </c>
      <c r="S211" t="s">
        <v>931</v>
      </c>
      <c r="T211" t="s">
        <v>2253</v>
      </c>
      <c r="U211" t="s">
        <v>2254</v>
      </c>
      <c r="V211" t="s">
        <v>2255</v>
      </c>
      <c r="W211" t="b">
        <v>1</v>
      </c>
      <c r="Z211" t="s">
        <v>2256</v>
      </c>
      <c r="AA211" t="s">
        <v>113</v>
      </c>
      <c r="AB211" t="s">
        <v>2257</v>
      </c>
      <c r="AC211" t="s">
        <v>2258</v>
      </c>
      <c r="AD211">
        <v>1</v>
      </c>
      <c r="AE211" t="s">
        <v>2259</v>
      </c>
      <c r="AF211" t="s">
        <v>113</v>
      </c>
      <c r="AG211" t="s">
        <v>113</v>
      </c>
      <c r="AH211" t="s">
        <v>131</v>
      </c>
      <c r="AI211" t="s">
        <v>131</v>
      </c>
      <c r="AJ211" t="s">
        <v>132</v>
      </c>
      <c r="AK211" t="s">
        <v>113</v>
      </c>
      <c r="AL211" t="s">
        <v>113</v>
      </c>
      <c r="AM211" t="s">
        <v>823</v>
      </c>
      <c r="AN211" t="s">
        <v>940</v>
      </c>
      <c r="AO211" t="s">
        <v>941</v>
      </c>
      <c r="AQ211" t="s">
        <v>1712</v>
      </c>
      <c r="AR211" t="s">
        <v>113</v>
      </c>
      <c r="AS211" t="s">
        <v>113</v>
      </c>
      <c r="AT211" t="s">
        <v>113</v>
      </c>
      <c r="AU211" t="s">
        <v>113</v>
      </c>
      <c r="AW211" t="s">
        <v>113</v>
      </c>
      <c r="AX211" s="82">
        <f>IFERROR(FIND("Óbitos/feridos",consulta_completa__11[[#This Row],[13 - Ocorrências/Ambientes Atingidos]]),0)</f>
        <v>0</v>
      </c>
      <c r="AY211" s="83" t="str">
        <f t="shared" si="95"/>
        <v/>
      </c>
      <c r="AZ211" s="82">
        <f>IFERROR(FIND("População afetada/evacuada",consulta_completa__11[[#This Row],[13 - Ocorrências/Ambientes Atingidos]]),0)</f>
        <v>0</v>
      </c>
      <c r="BA211" s="82" t="str">
        <f t="shared" si="96"/>
        <v/>
      </c>
      <c r="BB211" s="82">
        <f>IFERROR(FIND("Suspensão de abastecimento de água",consulta_completa__11[[#This Row],[13 - Ocorrências/Ambientes Atingidos]]),0)</f>
        <v>0</v>
      </c>
      <c r="BC211" s="83" t="str">
        <f t="shared" si="124"/>
        <v/>
      </c>
      <c r="BD211" s="82">
        <f>IFERROR(FIND("Rio/córrego",consulta_completa__11[[#This Row],[13 - Ocorrências/Ambientes Atingidos]]),0)</f>
        <v>0</v>
      </c>
      <c r="BE211" s="83" t="str">
        <f t="shared" si="97"/>
        <v/>
      </c>
      <c r="BF211" s="82">
        <f>IFERROR(FIND("Lago",consulta_completa__11[[#This Row],[13 - Ocorrências/Ambientes Atingidos]]),0)</f>
        <v>0</v>
      </c>
      <c r="BG211" s="83" t="str">
        <f t="shared" si="98"/>
        <v/>
      </c>
      <c r="BH211" s="82">
        <f>IFERROR(FIND("Mar",consulta_completa__11[[#This Row],[13 - Ocorrências/Ambientes Atingidos]]),0)</f>
        <v>1</v>
      </c>
      <c r="BI211" s="83" t="str">
        <f t="shared" si="99"/>
        <v>X</v>
      </c>
      <c r="BJ211" s="82">
        <f>IFERROR(FIND("Praia",consulta_completa__11[[#This Row],[13 - Ocorrências/Ambientes Atingidos]]),0)</f>
        <v>0</v>
      </c>
      <c r="BK211" s="83" t="str">
        <f t="shared" si="100"/>
        <v/>
      </c>
      <c r="BL211" s="82">
        <f>IFERROR(FIND("Solo",consulta_completa__11[[#This Row],[13 - Ocorrências/Ambientes Atingidos]]),0)</f>
        <v>0</v>
      </c>
      <c r="BM211" s="83" t="str">
        <f t="shared" si="101"/>
        <v/>
      </c>
      <c r="BN211" s="82">
        <f>IFERROR(FIND("Águas subterrâneas",consulta_completa__11[[#This Row],[13 - Ocorrências/Ambientes Atingidos]]),0)</f>
        <v>0</v>
      </c>
      <c r="BO211" s="83" t="str">
        <f t="shared" si="102"/>
        <v/>
      </c>
      <c r="BP211" s="82">
        <f>IFERROR(FIND("Atmosfera",consulta_completa__11[[#This Row],[13 - Ocorrências/Ambientes Atingidos]]),0)</f>
        <v>0</v>
      </c>
      <c r="BQ211" s="83" t="str">
        <f t="shared" si="103"/>
        <v/>
      </c>
      <c r="BR211" s="82">
        <f>IFERROR(FIND("Flora",consulta_completa__11[[#This Row],[13 - Ocorrências/Ambientes Atingidos]]),0)</f>
        <v>0</v>
      </c>
      <c r="BS211" s="83" t="str">
        <f t="shared" si="104"/>
        <v/>
      </c>
      <c r="BT211" s="82">
        <f>IFERROR(FIND("Fauna",consulta_completa__11[[#This Row],[13 - Ocorrências/Ambientes Atingidos]]),0)</f>
        <v>0</v>
      </c>
      <c r="BU211" s="83" t="str">
        <f t="shared" si="105"/>
        <v/>
      </c>
      <c r="BV211" s="82">
        <f>IFERROR(FIND("UC federal",consulta_completa__11[[#This Row],[13 - Ocorrências/Ambientes Atingidos]]),0)</f>
        <v>0</v>
      </c>
      <c r="BW211" s="83" t="str">
        <f t="shared" si="106"/>
        <v/>
      </c>
      <c r="BX211" s="82">
        <f>IFERROR(FIND("UC estadual/municipal",consulta_completa__11[[#This Row],[13 - Ocorrências/Ambientes Atingidos]]),0)</f>
        <v>0</v>
      </c>
      <c r="BY211" s="83" t="str">
        <f t="shared" si="107"/>
        <v/>
      </c>
      <c r="BZ211" s="82">
        <f>IFERROR(FIND("Outro(s)",consulta_completa__11[[#This Row],[13 - Ocorrências/Ambientes Atingidos]]),0)</f>
        <v>0</v>
      </c>
      <c r="CA211" s="83" t="str">
        <f t="shared" si="108"/>
        <v/>
      </c>
      <c r="CB211" s="82">
        <f>IFERROR(FIND("Sem dano",consulta_completa__11[[#This Row],[13 - Ocorrências/Ambientes Atingidos]]),0)</f>
        <v>0</v>
      </c>
      <c r="CC211" s="83" t="str">
        <f t="shared" si="109"/>
        <v/>
      </c>
      <c r="CD211" s="82" t="str">
        <f>IF(consulta_completa__11[[#This Row],[13 - Ocorrências/Ambientes Atingidos]]="","X","")</f>
        <v/>
      </c>
      <c r="CE211" s="84">
        <f>IFERROR(FIND("IBAMA",consulta_completa__11[[#This Row],[14 - Inst. Atuando no Local]]),0)</f>
        <v>0</v>
      </c>
      <c r="CF211" s="84" t="str">
        <f t="shared" si="110"/>
        <v/>
      </c>
      <c r="CG211" s="84">
        <f>IFERROR(FIND("OEMA",consulta_completa__11[[#This Row],[14 - Inst. Atuando no Local]]),0)</f>
        <v>0</v>
      </c>
      <c r="CH211" s="84" t="str">
        <f t="shared" si="111"/>
        <v/>
      </c>
      <c r="CI211" s="84">
        <f>IFERROR(FIND("DEFESA CIVIL",consulta_completa__11[[#This Row],[14 - Inst. Atuando no Local]]),0)</f>
        <v>0</v>
      </c>
      <c r="CJ211" s="84" t="str">
        <f t="shared" si="112"/>
        <v/>
      </c>
      <c r="CK211" s="84">
        <f>IFERROR(FIND("CORPO DE BOMBEIROS",consulta_completa__11[[#This Row],[14 - Inst. Atuando no Local]]),0)</f>
        <v>0</v>
      </c>
      <c r="CL211" s="84" t="str">
        <f t="shared" si="113"/>
        <v/>
      </c>
      <c r="CM211" s="84">
        <f>IFERROR(FIND("POLÍCIA RODOVIÁRIA",consulta_completa__11[[#This Row],[14 - Inst. Atuando no Local]]),0)</f>
        <v>0</v>
      </c>
      <c r="CN211" s="84" t="str">
        <f t="shared" si="114"/>
        <v/>
      </c>
      <c r="CO211" s="84">
        <f>IFERROR(FIND("POLÍCIA MILITAR",consulta_completa__11[[#This Row],[14 - Inst. Atuando no Local]]),0)</f>
        <v>0</v>
      </c>
      <c r="CP211" s="84" t="str">
        <f t="shared" si="115"/>
        <v/>
      </c>
      <c r="CQ211" s="84">
        <f>IFERROR(FIND("POLÍCIA CIVIL",consulta_completa__11[[#This Row],[14 - Inst. Atuando no Local]]),0)</f>
        <v>0</v>
      </c>
      <c r="CR211" s="84" t="str">
        <f t="shared" si="116"/>
        <v/>
      </c>
      <c r="CS211" s="84">
        <f>IFERROR(FIND("MARINHA DO BRASIL",consulta_completa__11[[#This Row],[14 - Inst. Atuando no Local]]),0)</f>
        <v>0</v>
      </c>
      <c r="CT211" s="84" t="str">
        <f t="shared" si="117"/>
        <v/>
      </c>
      <c r="CU211" s="84">
        <f>IFERROR(FIND("EMPRESA ESPECIALIZADA EM ATENDIMENTO",consulta_completa__11[[#This Row],[14 - Inst. Atuando no Local]]),0)</f>
        <v>0</v>
      </c>
      <c r="CV211" s="84" t="str">
        <f t="shared" si="118"/>
        <v/>
      </c>
      <c r="CW211" s="84">
        <f>IFERROR(FIND("IBAMA",consulta_completa__11[[#This Row],[14 - Inst. Atuando no Local]]),0)</f>
        <v>0</v>
      </c>
      <c r="CX211" s="84" t="str">
        <f t="shared" si="119"/>
        <v/>
      </c>
      <c r="CY211" s="84" t="str">
        <f>IF(consulta_completa__11[[#This Row],[14 - Inst. Atuando no Local]]="","X","")</f>
        <v/>
      </c>
      <c r="CZ211" s="84">
        <f>IFERROR(FIND("OUTRA (S)",consulta_completa__11[[#This Row],[14 - Inst. Atuando no Local]]),0)</f>
        <v>0</v>
      </c>
      <c r="DA211" s="84" t="str">
        <f t="shared" si="120"/>
        <v/>
      </c>
      <c r="DB211" s="35" t="str">
        <f t="shared" si="121"/>
        <v>Sim</v>
      </c>
      <c r="DC211" s="35" t="str">
        <f t="shared" si="122"/>
        <v>Não</v>
      </c>
      <c r="DD211" s="35" t="str">
        <f t="shared" si="123"/>
        <v>Sim</v>
      </c>
      <c r="DE211" s="87" t="str">
        <f t="shared" si="94"/>
        <v>Federal</v>
      </c>
    </row>
    <row r="212" spans="1:109">
      <c r="A212" s="14">
        <v>202532636041</v>
      </c>
      <c r="B212" s="1">
        <v>45739</v>
      </c>
      <c r="C212" t="s">
        <v>1064</v>
      </c>
      <c r="D212" t="s">
        <v>343</v>
      </c>
      <c r="E212" t="s">
        <v>139</v>
      </c>
      <c r="F212" t="s">
        <v>112</v>
      </c>
      <c r="G212" t="s">
        <v>113</v>
      </c>
      <c r="H212" t="s">
        <v>114</v>
      </c>
      <c r="I212" t="s">
        <v>114</v>
      </c>
      <c r="J212" t="s">
        <v>2260</v>
      </c>
      <c r="K212" t="s">
        <v>2261</v>
      </c>
      <c r="L212" t="s">
        <v>117</v>
      </c>
      <c r="M212" t="s">
        <v>140</v>
      </c>
      <c r="N212" t="s">
        <v>113</v>
      </c>
      <c r="O212" t="s">
        <v>228</v>
      </c>
      <c r="P212" t="s">
        <v>272</v>
      </c>
      <c r="Q212" t="s">
        <v>122</v>
      </c>
      <c r="R212" t="s">
        <v>123</v>
      </c>
      <c r="S212" t="s">
        <v>113</v>
      </c>
      <c r="T212" t="s">
        <v>2262</v>
      </c>
      <c r="U212" t="s">
        <v>1610</v>
      </c>
      <c r="V212" t="s">
        <v>2263</v>
      </c>
      <c r="Z212" t="s">
        <v>2264</v>
      </c>
      <c r="AA212" t="s">
        <v>113</v>
      </c>
      <c r="AB212" t="s">
        <v>823</v>
      </c>
      <c r="AC212" t="s">
        <v>113</v>
      </c>
      <c r="AD212">
        <v>2</v>
      </c>
      <c r="AE212" t="s">
        <v>113</v>
      </c>
      <c r="AF212" t="s">
        <v>113</v>
      </c>
      <c r="AG212" t="s">
        <v>113</v>
      </c>
      <c r="AH212" t="s">
        <v>131</v>
      </c>
      <c r="AI212" t="s">
        <v>132</v>
      </c>
      <c r="AJ212" t="s">
        <v>131</v>
      </c>
      <c r="AK212" t="s">
        <v>2265</v>
      </c>
      <c r="AL212" t="s">
        <v>2266</v>
      </c>
      <c r="AM212" t="s">
        <v>2267</v>
      </c>
      <c r="AN212" t="s">
        <v>154</v>
      </c>
      <c r="AO212" t="s">
        <v>266</v>
      </c>
      <c r="AQ212" t="s">
        <v>2268</v>
      </c>
      <c r="AR212" t="s">
        <v>113</v>
      </c>
      <c r="AS212" t="s">
        <v>113</v>
      </c>
      <c r="AT212" t="s">
        <v>2269</v>
      </c>
      <c r="AU212" t="s">
        <v>2270</v>
      </c>
      <c r="AV212">
        <v>27670000000</v>
      </c>
      <c r="AW212" t="s">
        <v>159</v>
      </c>
      <c r="AX212" s="82">
        <f>IFERROR(FIND("Óbitos/feridos",consulta_completa__11[[#This Row],[13 - Ocorrências/Ambientes Atingidos]]),0)</f>
        <v>0</v>
      </c>
      <c r="AY212" s="83" t="str">
        <f t="shared" si="95"/>
        <v/>
      </c>
      <c r="AZ212" s="82">
        <f>IFERROR(FIND("População afetada/evacuada",consulta_completa__11[[#This Row],[13 - Ocorrências/Ambientes Atingidos]]),0)</f>
        <v>0</v>
      </c>
      <c r="BA212" s="82" t="str">
        <f t="shared" si="96"/>
        <v/>
      </c>
      <c r="BB212" s="82">
        <f>IFERROR(FIND("Suspensão de abastecimento de água",consulta_completa__11[[#This Row],[13 - Ocorrências/Ambientes Atingidos]]),0)</f>
        <v>0</v>
      </c>
      <c r="BC212" s="83" t="str">
        <f t="shared" si="124"/>
        <v/>
      </c>
      <c r="BD212" s="82">
        <f>IFERROR(FIND("Rio/córrego",consulta_completa__11[[#This Row],[13 - Ocorrências/Ambientes Atingidos]]),0)</f>
        <v>0</v>
      </c>
      <c r="BE212" s="83" t="str">
        <f t="shared" si="97"/>
        <v/>
      </c>
      <c r="BF212" s="82">
        <f>IFERROR(FIND("Lago",consulta_completa__11[[#This Row],[13 - Ocorrências/Ambientes Atingidos]]),0)</f>
        <v>0</v>
      </c>
      <c r="BG212" s="83" t="str">
        <f t="shared" si="98"/>
        <v/>
      </c>
      <c r="BH212" s="82">
        <f>IFERROR(FIND("Mar",consulta_completa__11[[#This Row],[13 - Ocorrências/Ambientes Atingidos]]),0)</f>
        <v>0</v>
      </c>
      <c r="BI212" s="83" t="str">
        <f t="shared" si="99"/>
        <v/>
      </c>
      <c r="BJ212" s="82">
        <f>IFERROR(FIND("Praia",consulta_completa__11[[#This Row],[13 - Ocorrências/Ambientes Atingidos]]),0)</f>
        <v>0</v>
      </c>
      <c r="BK212" s="83" t="str">
        <f t="shared" si="100"/>
        <v/>
      </c>
      <c r="BL212" s="82">
        <f>IFERROR(FIND("Solo",consulta_completa__11[[#This Row],[13 - Ocorrências/Ambientes Atingidos]]),0)</f>
        <v>1</v>
      </c>
      <c r="BM212" s="83" t="str">
        <f t="shared" si="101"/>
        <v>X</v>
      </c>
      <c r="BN212" s="82">
        <f>IFERROR(FIND("Águas subterrâneas",consulta_completa__11[[#This Row],[13 - Ocorrências/Ambientes Atingidos]]),0)</f>
        <v>0</v>
      </c>
      <c r="BO212" s="83" t="str">
        <f t="shared" si="102"/>
        <v/>
      </c>
      <c r="BP212" s="82">
        <f>IFERROR(FIND("Atmosfera",consulta_completa__11[[#This Row],[13 - Ocorrências/Ambientes Atingidos]]),0)</f>
        <v>0</v>
      </c>
      <c r="BQ212" s="83" t="str">
        <f t="shared" si="103"/>
        <v/>
      </c>
      <c r="BR212" s="82">
        <f>IFERROR(FIND("Flora",consulta_completa__11[[#This Row],[13 - Ocorrências/Ambientes Atingidos]]),0)</f>
        <v>0</v>
      </c>
      <c r="BS212" s="83" t="str">
        <f t="shared" si="104"/>
        <v/>
      </c>
      <c r="BT212" s="82">
        <f>IFERROR(FIND("Fauna",consulta_completa__11[[#This Row],[13 - Ocorrências/Ambientes Atingidos]]),0)</f>
        <v>0</v>
      </c>
      <c r="BU212" s="83" t="str">
        <f t="shared" si="105"/>
        <v/>
      </c>
      <c r="BV212" s="82">
        <f>IFERROR(FIND("UC federal",consulta_completa__11[[#This Row],[13 - Ocorrências/Ambientes Atingidos]]),0)</f>
        <v>0</v>
      </c>
      <c r="BW212" s="83" t="str">
        <f t="shared" si="106"/>
        <v/>
      </c>
      <c r="BX212" s="82">
        <f>IFERROR(FIND("UC estadual/municipal",consulta_completa__11[[#This Row],[13 - Ocorrências/Ambientes Atingidos]]),0)</f>
        <v>0</v>
      </c>
      <c r="BY212" s="83" t="str">
        <f t="shared" si="107"/>
        <v/>
      </c>
      <c r="BZ212" s="82">
        <f>IFERROR(FIND("Outro(s)",consulta_completa__11[[#This Row],[13 - Ocorrências/Ambientes Atingidos]]),0)</f>
        <v>0</v>
      </c>
      <c r="CA212" s="83" t="str">
        <f t="shared" si="108"/>
        <v/>
      </c>
      <c r="CB212" s="82">
        <f>IFERROR(FIND("Sem dano",consulta_completa__11[[#This Row],[13 - Ocorrências/Ambientes Atingidos]]),0)</f>
        <v>0</v>
      </c>
      <c r="CC212" s="83" t="str">
        <f t="shared" si="109"/>
        <v/>
      </c>
      <c r="CD212" s="82" t="str">
        <f>IF(consulta_completa__11[[#This Row],[13 - Ocorrências/Ambientes Atingidos]]="","X","")</f>
        <v/>
      </c>
      <c r="CE212" s="84">
        <f>IFERROR(FIND("IBAMA",consulta_completa__11[[#This Row],[14 - Inst. Atuando no Local]]),0)</f>
        <v>0</v>
      </c>
      <c r="CF212" s="84" t="str">
        <f t="shared" si="110"/>
        <v/>
      </c>
      <c r="CG212" s="84">
        <f>IFERROR(FIND("OEMA",consulta_completa__11[[#This Row],[14 - Inst. Atuando no Local]]),0)</f>
        <v>0</v>
      </c>
      <c r="CH212" s="84" t="str">
        <f t="shared" si="111"/>
        <v/>
      </c>
      <c r="CI212" s="84">
        <f>IFERROR(FIND("DEFESA CIVIL",consulta_completa__11[[#This Row],[14 - Inst. Atuando no Local]]),0)</f>
        <v>0</v>
      </c>
      <c r="CJ212" s="84" t="str">
        <f t="shared" si="112"/>
        <v/>
      </c>
      <c r="CK212" s="84">
        <f>IFERROR(FIND("CORPO DE BOMBEIROS",consulta_completa__11[[#This Row],[14 - Inst. Atuando no Local]]),0)</f>
        <v>0</v>
      </c>
      <c r="CL212" s="84" t="str">
        <f t="shared" si="113"/>
        <v/>
      </c>
      <c r="CM212" s="84">
        <f>IFERROR(FIND("POLÍCIA RODOVIÁRIA",consulta_completa__11[[#This Row],[14 - Inst. Atuando no Local]]),0)</f>
        <v>0</v>
      </c>
      <c r="CN212" s="84" t="str">
        <f t="shared" si="114"/>
        <v/>
      </c>
      <c r="CO212" s="84">
        <f>IFERROR(FIND("POLÍCIA MILITAR",consulta_completa__11[[#This Row],[14 - Inst. Atuando no Local]]),0)</f>
        <v>0</v>
      </c>
      <c r="CP212" s="84" t="str">
        <f t="shared" si="115"/>
        <v/>
      </c>
      <c r="CQ212" s="84">
        <f>IFERROR(FIND("POLÍCIA CIVIL",consulta_completa__11[[#This Row],[14 - Inst. Atuando no Local]]),0)</f>
        <v>0</v>
      </c>
      <c r="CR212" s="84" t="str">
        <f t="shared" si="116"/>
        <v/>
      </c>
      <c r="CS212" s="84">
        <f>IFERROR(FIND("MARINHA DO BRASIL",consulta_completa__11[[#This Row],[14 - Inst. Atuando no Local]]),0)</f>
        <v>0</v>
      </c>
      <c r="CT212" s="84" t="str">
        <f t="shared" si="117"/>
        <v/>
      </c>
      <c r="CU212" s="84">
        <f>IFERROR(FIND("EMPRESA ESPECIALIZADA EM ATENDIMENTO",consulta_completa__11[[#This Row],[14 - Inst. Atuando no Local]]),0)</f>
        <v>0</v>
      </c>
      <c r="CV212" s="84" t="str">
        <f t="shared" si="118"/>
        <v/>
      </c>
      <c r="CW212" s="84">
        <f>IFERROR(FIND("IBAMA",consulta_completa__11[[#This Row],[14 - Inst. Atuando no Local]]),0)</f>
        <v>0</v>
      </c>
      <c r="CX212" s="84" t="str">
        <f t="shared" si="119"/>
        <v/>
      </c>
      <c r="CY212" s="84" t="str">
        <f>IF(consulta_completa__11[[#This Row],[14 - Inst. Atuando no Local]]="","X","")</f>
        <v>X</v>
      </c>
      <c r="CZ212" s="84">
        <f>IFERROR(FIND("OUTRA (S)",consulta_completa__11[[#This Row],[14 - Inst. Atuando no Local]]),0)</f>
        <v>0</v>
      </c>
      <c r="DA212" s="84" t="str">
        <f t="shared" si="120"/>
        <v/>
      </c>
      <c r="DB212" s="35" t="str">
        <f t="shared" si="121"/>
        <v>Sim</v>
      </c>
      <c r="DC212" s="35" t="str">
        <f t="shared" si="122"/>
        <v>Não</v>
      </c>
      <c r="DD212" s="35" t="str">
        <f t="shared" si="123"/>
        <v>Sim</v>
      </c>
      <c r="DE212" s="87" t="str">
        <f t="shared" si="94"/>
        <v>Estadual</v>
      </c>
    </row>
    <row r="213" spans="1:109">
      <c r="A213" s="14">
        <v>202532582810</v>
      </c>
      <c r="B213" s="1">
        <v>45740</v>
      </c>
      <c r="C213" t="s">
        <v>109</v>
      </c>
      <c r="D213" t="s">
        <v>212</v>
      </c>
      <c r="E213" t="s">
        <v>139</v>
      </c>
      <c r="F213" t="s">
        <v>112</v>
      </c>
      <c r="G213" t="s">
        <v>439</v>
      </c>
      <c r="H213" t="s">
        <v>2271</v>
      </c>
      <c r="I213" t="s">
        <v>117</v>
      </c>
      <c r="J213" t="s">
        <v>113</v>
      </c>
      <c r="K213" t="s">
        <v>114</v>
      </c>
      <c r="L213" t="s">
        <v>114</v>
      </c>
      <c r="M213" t="s">
        <v>118</v>
      </c>
      <c r="N213" t="s">
        <v>119</v>
      </c>
      <c r="O213" t="s">
        <v>228</v>
      </c>
      <c r="P213" t="s">
        <v>299</v>
      </c>
      <c r="Q213" t="s">
        <v>167</v>
      </c>
      <c r="R213" t="s">
        <v>123</v>
      </c>
      <c r="S213" t="s">
        <v>201</v>
      </c>
      <c r="T213" t="s">
        <v>2272</v>
      </c>
      <c r="U213" t="s">
        <v>113</v>
      </c>
      <c r="V213" t="s">
        <v>2273</v>
      </c>
      <c r="Z213" t="s">
        <v>2274</v>
      </c>
      <c r="AA213" t="s">
        <v>2275</v>
      </c>
      <c r="AB213" t="s">
        <v>210</v>
      </c>
      <c r="AC213" t="s">
        <v>207</v>
      </c>
      <c r="AD213">
        <v>1</v>
      </c>
      <c r="AE213" t="s">
        <v>210</v>
      </c>
      <c r="AF213" t="s">
        <v>113</v>
      </c>
      <c r="AG213" t="s">
        <v>113</v>
      </c>
      <c r="AH213" t="s">
        <v>131</v>
      </c>
      <c r="AI213" t="s">
        <v>132</v>
      </c>
      <c r="AJ213" t="s">
        <v>131</v>
      </c>
      <c r="AK213" t="s">
        <v>2276</v>
      </c>
      <c r="AL213" t="s">
        <v>2277</v>
      </c>
      <c r="AM213" t="s">
        <v>210</v>
      </c>
      <c r="AN213" t="s">
        <v>113</v>
      </c>
      <c r="AO213" t="s">
        <v>113</v>
      </c>
      <c r="AQ213" t="s">
        <v>211</v>
      </c>
      <c r="AR213" t="s">
        <v>113</v>
      </c>
      <c r="AS213" t="s">
        <v>113</v>
      </c>
      <c r="AT213" t="s">
        <v>2278</v>
      </c>
      <c r="AU213" t="s">
        <v>113</v>
      </c>
      <c r="AW213" t="s">
        <v>159</v>
      </c>
      <c r="AX213" s="82">
        <f>IFERROR(FIND("Óbitos/feridos",consulta_completa__11[[#This Row],[13 - Ocorrências/Ambientes Atingidos]]),0)</f>
        <v>0</v>
      </c>
      <c r="AY213" s="83" t="str">
        <f t="shared" si="95"/>
        <v/>
      </c>
      <c r="AZ213" s="82">
        <f>IFERROR(FIND("População afetada/evacuada",consulta_completa__11[[#This Row],[13 - Ocorrências/Ambientes Atingidos]]),0)</f>
        <v>0</v>
      </c>
      <c r="BA213" s="82" t="str">
        <f t="shared" si="96"/>
        <v/>
      </c>
      <c r="BB213" s="82">
        <f>IFERROR(FIND("Suspensão de abastecimento de água",consulta_completa__11[[#This Row],[13 - Ocorrências/Ambientes Atingidos]]),0)</f>
        <v>0</v>
      </c>
      <c r="BC213" s="83" t="str">
        <f t="shared" si="124"/>
        <v/>
      </c>
      <c r="BD213" s="82">
        <f>IFERROR(FIND("Rio/córrego",consulta_completa__11[[#This Row],[13 - Ocorrências/Ambientes Atingidos]]),0)</f>
        <v>0</v>
      </c>
      <c r="BE213" s="83" t="str">
        <f t="shared" si="97"/>
        <v/>
      </c>
      <c r="BF213" s="82">
        <f>IFERROR(FIND("Lago",consulta_completa__11[[#This Row],[13 - Ocorrências/Ambientes Atingidos]]),0)</f>
        <v>0</v>
      </c>
      <c r="BG213" s="83" t="str">
        <f t="shared" si="98"/>
        <v/>
      </c>
      <c r="BH213" s="82">
        <f>IFERROR(FIND("Mar",consulta_completa__11[[#This Row],[13 - Ocorrências/Ambientes Atingidos]]),0)</f>
        <v>1</v>
      </c>
      <c r="BI213" s="83" t="str">
        <f t="shared" si="99"/>
        <v>X</v>
      </c>
      <c r="BJ213" s="82">
        <f>IFERROR(FIND("Praia",consulta_completa__11[[#This Row],[13 - Ocorrências/Ambientes Atingidos]]),0)</f>
        <v>0</v>
      </c>
      <c r="BK213" s="83" t="str">
        <f t="shared" si="100"/>
        <v/>
      </c>
      <c r="BL213" s="82">
        <f>IFERROR(FIND("Solo",consulta_completa__11[[#This Row],[13 - Ocorrências/Ambientes Atingidos]]),0)</f>
        <v>0</v>
      </c>
      <c r="BM213" s="83" t="str">
        <f t="shared" si="101"/>
        <v/>
      </c>
      <c r="BN213" s="82">
        <f>IFERROR(FIND("Águas subterrâneas",consulta_completa__11[[#This Row],[13 - Ocorrências/Ambientes Atingidos]]),0)</f>
        <v>0</v>
      </c>
      <c r="BO213" s="83" t="str">
        <f t="shared" si="102"/>
        <v/>
      </c>
      <c r="BP213" s="82">
        <f>IFERROR(FIND("Atmosfera",consulta_completa__11[[#This Row],[13 - Ocorrências/Ambientes Atingidos]]),0)</f>
        <v>0</v>
      </c>
      <c r="BQ213" s="83" t="str">
        <f t="shared" si="103"/>
        <v/>
      </c>
      <c r="BR213" s="82">
        <f>IFERROR(FIND("Flora",consulta_completa__11[[#This Row],[13 - Ocorrências/Ambientes Atingidos]]),0)</f>
        <v>0</v>
      </c>
      <c r="BS213" s="83" t="str">
        <f t="shared" si="104"/>
        <v/>
      </c>
      <c r="BT213" s="82">
        <f>IFERROR(FIND("Fauna",consulta_completa__11[[#This Row],[13 - Ocorrências/Ambientes Atingidos]]),0)</f>
        <v>0</v>
      </c>
      <c r="BU213" s="83" t="str">
        <f t="shared" si="105"/>
        <v/>
      </c>
      <c r="BV213" s="82">
        <f>IFERROR(FIND("UC federal",consulta_completa__11[[#This Row],[13 - Ocorrências/Ambientes Atingidos]]),0)</f>
        <v>0</v>
      </c>
      <c r="BW213" s="83" t="str">
        <f t="shared" si="106"/>
        <v/>
      </c>
      <c r="BX213" s="82">
        <f>IFERROR(FIND("UC estadual/municipal",consulta_completa__11[[#This Row],[13 - Ocorrências/Ambientes Atingidos]]),0)</f>
        <v>0</v>
      </c>
      <c r="BY213" s="83" t="str">
        <f t="shared" si="107"/>
        <v/>
      </c>
      <c r="BZ213" s="82">
        <f>IFERROR(FIND("Outro(s)",consulta_completa__11[[#This Row],[13 - Ocorrências/Ambientes Atingidos]]),0)</f>
        <v>0</v>
      </c>
      <c r="CA213" s="83" t="str">
        <f t="shared" si="108"/>
        <v/>
      </c>
      <c r="CB213" s="82">
        <f>IFERROR(FIND("Sem dano",consulta_completa__11[[#This Row],[13 - Ocorrências/Ambientes Atingidos]]),0)</f>
        <v>0</v>
      </c>
      <c r="CC213" s="83" t="str">
        <f t="shared" si="109"/>
        <v/>
      </c>
      <c r="CD213" s="82" t="str">
        <f>IF(consulta_completa__11[[#This Row],[13 - Ocorrências/Ambientes Atingidos]]="","X","")</f>
        <v/>
      </c>
      <c r="CE213" s="84">
        <f>IFERROR(FIND("IBAMA",consulta_completa__11[[#This Row],[14 - Inst. Atuando no Local]]),0)</f>
        <v>0</v>
      </c>
      <c r="CF213" s="84" t="str">
        <f t="shared" si="110"/>
        <v/>
      </c>
      <c r="CG213" s="84">
        <f>IFERROR(FIND("OEMA",consulta_completa__11[[#This Row],[14 - Inst. Atuando no Local]]),0)</f>
        <v>0</v>
      </c>
      <c r="CH213" s="84" t="str">
        <f t="shared" si="111"/>
        <v/>
      </c>
      <c r="CI213" s="84">
        <f>IFERROR(FIND("DEFESA CIVIL",consulta_completa__11[[#This Row],[14 - Inst. Atuando no Local]]),0)</f>
        <v>0</v>
      </c>
      <c r="CJ213" s="84" t="str">
        <f t="shared" si="112"/>
        <v/>
      </c>
      <c r="CK213" s="84">
        <f>IFERROR(FIND("CORPO DE BOMBEIROS",consulta_completa__11[[#This Row],[14 - Inst. Atuando no Local]]),0)</f>
        <v>0</v>
      </c>
      <c r="CL213" s="84" t="str">
        <f t="shared" si="113"/>
        <v/>
      </c>
      <c r="CM213" s="84">
        <f>IFERROR(FIND("POLÍCIA RODOVIÁRIA",consulta_completa__11[[#This Row],[14 - Inst. Atuando no Local]]),0)</f>
        <v>0</v>
      </c>
      <c r="CN213" s="84" t="str">
        <f t="shared" si="114"/>
        <v/>
      </c>
      <c r="CO213" s="84">
        <f>IFERROR(FIND("POLÍCIA MILITAR",consulta_completa__11[[#This Row],[14 - Inst. Atuando no Local]]),0)</f>
        <v>0</v>
      </c>
      <c r="CP213" s="84" t="str">
        <f t="shared" si="115"/>
        <v/>
      </c>
      <c r="CQ213" s="84">
        <f>IFERROR(FIND("POLÍCIA CIVIL",consulta_completa__11[[#This Row],[14 - Inst. Atuando no Local]]),0)</f>
        <v>0</v>
      </c>
      <c r="CR213" s="84" t="str">
        <f t="shared" si="116"/>
        <v/>
      </c>
      <c r="CS213" s="84">
        <f>IFERROR(FIND("MARINHA DO BRASIL",consulta_completa__11[[#This Row],[14 - Inst. Atuando no Local]]),0)</f>
        <v>0</v>
      </c>
      <c r="CT213" s="84" t="str">
        <f t="shared" si="117"/>
        <v/>
      </c>
      <c r="CU213" s="84">
        <f>IFERROR(FIND("EMPRESA ESPECIALIZADA EM ATENDIMENTO",consulta_completa__11[[#This Row],[14 - Inst. Atuando no Local]]),0)</f>
        <v>0</v>
      </c>
      <c r="CV213" s="84" t="str">
        <f t="shared" si="118"/>
        <v/>
      </c>
      <c r="CW213" s="84">
        <f>IFERROR(FIND("IBAMA",consulta_completa__11[[#This Row],[14 - Inst. Atuando no Local]]),0)</f>
        <v>0</v>
      </c>
      <c r="CX213" s="84" t="str">
        <f t="shared" si="119"/>
        <v/>
      </c>
      <c r="CY213" s="84" t="str">
        <f>IF(consulta_completa__11[[#This Row],[14 - Inst. Atuando no Local]]="","X","")</f>
        <v/>
      </c>
      <c r="CZ213" s="84">
        <f>IFERROR(FIND("OUTRA (S)",consulta_completa__11[[#This Row],[14 - Inst. Atuando no Local]]),0)</f>
        <v>0</v>
      </c>
      <c r="DA213" s="84" t="str">
        <f t="shared" si="120"/>
        <v/>
      </c>
      <c r="DB213" s="35" t="str">
        <f t="shared" si="121"/>
        <v>Sim</v>
      </c>
      <c r="DC213" s="35" t="str">
        <f t="shared" si="122"/>
        <v>Não</v>
      </c>
      <c r="DD213" s="35" t="str">
        <f t="shared" si="123"/>
        <v>Sim</v>
      </c>
      <c r="DE213" s="87" t="str">
        <f t="shared" si="94"/>
        <v>Federal</v>
      </c>
    </row>
    <row r="214" spans="1:109">
      <c r="A214" s="14">
        <v>202532832411</v>
      </c>
      <c r="B214" s="1">
        <v>45740</v>
      </c>
      <c r="C214" t="s">
        <v>929</v>
      </c>
      <c r="D214" t="s">
        <v>343</v>
      </c>
      <c r="E214" t="s">
        <v>139</v>
      </c>
      <c r="F214" t="s">
        <v>112</v>
      </c>
      <c r="G214" t="s">
        <v>113</v>
      </c>
      <c r="H214" t="s">
        <v>114</v>
      </c>
      <c r="I214" t="s">
        <v>114</v>
      </c>
      <c r="J214" t="s">
        <v>113</v>
      </c>
      <c r="K214" t="s">
        <v>114</v>
      </c>
      <c r="L214" t="s">
        <v>114</v>
      </c>
      <c r="M214" t="s">
        <v>456</v>
      </c>
      <c r="N214" t="s">
        <v>113</v>
      </c>
      <c r="O214" t="s">
        <v>120</v>
      </c>
      <c r="P214" t="s">
        <v>299</v>
      </c>
      <c r="Q214" t="s">
        <v>143</v>
      </c>
      <c r="R214" t="s">
        <v>123</v>
      </c>
      <c r="S214" t="s">
        <v>113</v>
      </c>
      <c r="T214" t="s">
        <v>2279</v>
      </c>
      <c r="U214" t="s">
        <v>2280</v>
      </c>
      <c r="V214" t="s">
        <v>2281</v>
      </c>
      <c r="W214" t="b">
        <v>1</v>
      </c>
      <c r="Z214" t="s">
        <v>113</v>
      </c>
      <c r="AA214" t="s">
        <v>2282</v>
      </c>
      <c r="AB214" t="s">
        <v>113</v>
      </c>
      <c r="AC214" t="s">
        <v>113</v>
      </c>
      <c r="AE214" t="s">
        <v>113</v>
      </c>
      <c r="AF214" t="s">
        <v>113</v>
      </c>
      <c r="AG214" t="s">
        <v>113</v>
      </c>
      <c r="AH214" t="s">
        <v>194</v>
      </c>
      <c r="AI214" t="s">
        <v>132</v>
      </c>
      <c r="AJ214" t="s">
        <v>131</v>
      </c>
      <c r="AK214" t="s">
        <v>2283</v>
      </c>
      <c r="AL214" t="s">
        <v>113</v>
      </c>
      <c r="AM214" t="s">
        <v>2267</v>
      </c>
      <c r="AN214" t="s">
        <v>154</v>
      </c>
      <c r="AO214" t="s">
        <v>266</v>
      </c>
      <c r="AQ214" t="s">
        <v>2268</v>
      </c>
      <c r="AR214" t="s">
        <v>113</v>
      </c>
      <c r="AS214" t="s">
        <v>113</v>
      </c>
      <c r="AT214" t="s">
        <v>113</v>
      </c>
      <c r="AU214" t="s">
        <v>113</v>
      </c>
      <c r="AW214" t="s">
        <v>113</v>
      </c>
      <c r="AX214" s="82">
        <f>IFERROR(FIND("Óbitos/feridos",consulta_completa__11[[#This Row],[13 - Ocorrências/Ambientes Atingidos]]),0)</f>
        <v>0</v>
      </c>
      <c r="AY214" s="83" t="str">
        <f t="shared" si="95"/>
        <v/>
      </c>
      <c r="AZ214" s="82">
        <f>IFERROR(FIND("População afetada/evacuada",consulta_completa__11[[#This Row],[13 - Ocorrências/Ambientes Atingidos]]),0)</f>
        <v>0</v>
      </c>
      <c r="BA214" s="82" t="str">
        <f t="shared" si="96"/>
        <v/>
      </c>
      <c r="BB214" s="82">
        <f>IFERROR(FIND("Suspensão de abastecimento de água",consulta_completa__11[[#This Row],[13 - Ocorrências/Ambientes Atingidos]]),0)</f>
        <v>0</v>
      </c>
      <c r="BC214" s="83" t="str">
        <f t="shared" si="124"/>
        <v/>
      </c>
      <c r="BD214" s="82">
        <f>IFERROR(FIND("Rio/córrego",consulta_completa__11[[#This Row],[13 - Ocorrências/Ambientes Atingidos]]),0)</f>
        <v>0</v>
      </c>
      <c r="BE214" s="83" t="str">
        <f t="shared" si="97"/>
        <v/>
      </c>
      <c r="BF214" s="82">
        <f>IFERROR(FIND("Lago",consulta_completa__11[[#This Row],[13 - Ocorrências/Ambientes Atingidos]]),0)</f>
        <v>0</v>
      </c>
      <c r="BG214" s="83" t="str">
        <f t="shared" si="98"/>
        <v/>
      </c>
      <c r="BH214" s="82">
        <f>IFERROR(FIND("Mar",consulta_completa__11[[#This Row],[13 - Ocorrências/Ambientes Atingidos]]),0)</f>
        <v>0</v>
      </c>
      <c r="BI214" s="83" t="str">
        <f t="shared" si="99"/>
        <v/>
      </c>
      <c r="BJ214" s="82">
        <f>IFERROR(FIND("Praia",consulta_completa__11[[#This Row],[13 - Ocorrências/Ambientes Atingidos]]),0)</f>
        <v>1</v>
      </c>
      <c r="BK214" s="83" t="str">
        <f t="shared" si="100"/>
        <v>X</v>
      </c>
      <c r="BL214" s="82">
        <f>IFERROR(FIND("Solo",consulta_completa__11[[#This Row],[13 - Ocorrências/Ambientes Atingidos]]),0)</f>
        <v>0</v>
      </c>
      <c r="BM214" s="83" t="str">
        <f t="shared" si="101"/>
        <v/>
      </c>
      <c r="BN214" s="82">
        <f>IFERROR(FIND("Águas subterrâneas",consulta_completa__11[[#This Row],[13 - Ocorrências/Ambientes Atingidos]]),0)</f>
        <v>0</v>
      </c>
      <c r="BO214" s="83" t="str">
        <f t="shared" si="102"/>
        <v/>
      </c>
      <c r="BP214" s="82">
        <f>IFERROR(FIND("Atmosfera",consulta_completa__11[[#This Row],[13 - Ocorrências/Ambientes Atingidos]]),0)</f>
        <v>0</v>
      </c>
      <c r="BQ214" s="83" t="str">
        <f t="shared" si="103"/>
        <v/>
      </c>
      <c r="BR214" s="82">
        <f>IFERROR(FIND("Flora",consulta_completa__11[[#This Row],[13 - Ocorrências/Ambientes Atingidos]]),0)</f>
        <v>0</v>
      </c>
      <c r="BS214" s="83" t="str">
        <f t="shared" si="104"/>
        <v/>
      </c>
      <c r="BT214" s="82">
        <f>IFERROR(FIND("Fauna",consulta_completa__11[[#This Row],[13 - Ocorrências/Ambientes Atingidos]]),0)</f>
        <v>0</v>
      </c>
      <c r="BU214" s="83" t="str">
        <f t="shared" si="105"/>
        <v/>
      </c>
      <c r="BV214" s="82">
        <f>IFERROR(FIND("UC federal",consulta_completa__11[[#This Row],[13 - Ocorrências/Ambientes Atingidos]]),0)</f>
        <v>0</v>
      </c>
      <c r="BW214" s="83" t="str">
        <f t="shared" si="106"/>
        <v/>
      </c>
      <c r="BX214" s="82">
        <f>IFERROR(FIND("UC estadual/municipal",consulta_completa__11[[#This Row],[13 - Ocorrências/Ambientes Atingidos]]),0)</f>
        <v>0</v>
      </c>
      <c r="BY214" s="83" t="str">
        <f t="shared" si="107"/>
        <v/>
      </c>
      <c r="BZ214" s="82">
        <f>IFERROR(FIND("Outro(s)",consulta_completa__11[[#This Row],[13 - Ocorrências/Ambientes Atingidos]]),0)</f>
        <v>0</v>
      </c>
      <c r="CA214" s="83" t="str">
        <f t="shared" si="108"/>
        <v/>
      </c>
      <c r="CB214" s="82">
        <f>IFERROR(FIND("Sem dano",consulta_completa__11[[#This Row],[13 - Ocorrências/Ambientes Atingidos]]),0)</f>
        <v>0</v>
      </c>
      <c r="CC214" s="83" t="str">
        <f t="shared" si="109"/>
        <v/>
      </c>
      <c r="CD214" s="82" t="str">
        <f>IF(consulta_completa__11[[#This Row],[13 - Ocorrências/Ambientes Atingidos]]="","X","")</f>
        <v/>
      </c>
      <c r="CE214" s="84">
        <f>IFERROR(FIND("IBAMA",consulta_completa__11[[#This Row],[14 - Inst. Atuando no Local]]),0)</f>
        <v>0</v>
      </c>
      <c r="CF214" s="84" t="str">
        <f t="shared" si="110"/>
        <v/>
      </c>
      <c r="CG214" s="84">
        <f>IFERROR(FIND("OEMA",consulta_completa__11[[#This Row],[14 - Inst. Atuando no Local]]),0)</f>
        <v>0</v>
      </c>
      <c r="CH214" s="84" t="str">
        <f t="shared" si="111"/>
        <v/>
      </c>
      <c r="CI214" s="84">
        <f>IFERROR(FIND("DEFESA CIVIL",consulta_completa__11[[#This Row],[14 - Inst. Atuando no Local]]),0)</f>
        <v>0</v>
      </c>
      <c r="CJ214" s="84" t="str">
        <f t="shared" si="112"/>
        <v/>
      </c>
      <c r="CK214" s="84">
        <f>IFERROR(FIND("CORPO DE BOMBEIROS",consulta_completa__11[[#This Row],[14 - Inst. Atuando no Local]]),0)</f>
        <v>0</v>
      </c>
      <c r="CL214" s="84" t="str">
        <f t="shared" si="113"/>
        <v/>
      </c>
      <c r="CM214" s="84">
        <f>IFERROR(FIND("POLÍCIA RODOVIÁRIA",consulta_completa__11[[#This Row],[14 - Inst. Atuando no Local]]),0)</f>
        <v>0</v>
      </c>
      <c r="CN214" s="84" t="str">
        <f t="shared" si="114"/>
        <v/>
      </c>
      <c r="CO214" s="84">
        <f>IFERROR(FIND("POLÍCIA MILITAR",consulta_completa__11[[#This Row],[14 - Inst. Atuando no Local]]),0)</f>
        <v>0</v>
      </c>
      <c r="CP214" s="84" t="str">
        <f t="shared" si="115"/>
        <v/>
      </c>
      <c r="CQ214" s="84">
        <f>IFERROR(FIND("POLÍCIA CIVIL",consulta_completa__11[[#This Row],[14 - Inst. Atuando no Local]]),0)</f>
        <v>0</v>
      </c>
      <c r="CR214" s="84" t="str">
        <f t="shared" si="116"/>
        <v/>
      </c>
      <c r="CS214" s="84">
        <f>IFERROR(FIND("MARINHA DO BRASIL",consulta_completa__11[[#This Row],[14 - Inst. Atuando no Local]]),0)</f>
        <v>0</v>
      </c>
      <c r="CT214" s="84" t="str">
        <f t="shared" si="117"/>
        <v/>
      </c>
      <c r="CU214" s="84">
        <f>IFERROR(FIND("EMPRESA ESPECIALIZADA EM ATENDIMENTO",consulta_completa__11[[#This Row],[14 - Inst. Atuando no Local]]),0)</f>
        <v>0</v>
      </c>
      <c r="CV214" s="84" t="str">
        <f t="shared" si="118"/>
        <v/>
      </c>
      <c r="CW214" s="84">
        <f>IFERROR(FIND("IBAMA",consulta_completa__11[[#This Row],[14 - Inst. Atuando no Local]]),0)</f>
        <v>0</v>
      </c>
      <c r="CX214" s="84" t="str">
        <f t="shared" si="119"/>
        <v/>
      </c>
      <c r="CY214" s="84" t="str">
        <f>IF(consulta_completa__11[[#This Row],[14 - Inst. Atuando no Local]]="","X","")</f>
        <v>X</v>
      </c>
      <c r="CZ214" s="84">
        <f>IFERROR(FIND("OUTRA (S)",consulta_completa__11[[#This Row],[14 - Inst. Atuando no Local]]),0)</f>
        <v>0</v>
      </c>
      <c r="DA214" s="84" t="str">
        <f t="shared" si="120"/>
        <v/>
      </c>
      <c r="DB214" s="35" t="str">
        <f t="shared" si="121"/>
        <v>Sim</v>
      </c>
      <c r="DC214" s="35" t="str">
        <f t="shared" si="122"/>
        <v>Não</v>
      </c>
      <c r="DD214" s="35" t="str">
        <f t="shared" si="123"/>
        <v>Sim</v>
      </c>
      <c r="DE214" s="87" t="str">
        <f t="shared" si="94"/>
        <v>Sem informação</v>
      </c>
    </row>
    <row r="215" spans="1:109">
      <c r="A215" s="14">
        <v>202532572020</v>
      </c>
      <c r="B215" s="1">
        <v>45741</v>
      </c>
      <c r="C215" t="s">
        <v>2284</v>
      </c>
      <c r="D215" t="s">
        <v>180</v>
      </c>
      <c r="E215" t="s">
        <v>139</v>
      </c>
      <c r="F215" t="s">
        <v>112</v>
      </c>
      <c r="G215" t="s">
        <v>885</v>
      </c>
      <c r="H215" t="s">
        <v>1329</v>
      </c>
      <c r="I215" t="s">
        <v>648</v>
      </c>
      <c r="J215" t="s">
        <v>113</v>
      </c>
      <c r="K215" t="s">
        <v>114</v>
      </c>
      <c r="L215" t="s">
        <v>114</v>
      </c>
      <c r="M215" t="s">
        <v>139</v>
      </c>
      <c r="N215" t="s">
        <v>811</v>
      </c>
      <c r="O215" t="s">
        <v>239</v>
      </c>
      <c r="P215" t="s">
        <v>355</v>
      </c>
      <c r="Q215" t="s">
        <v>167</v>
      </c>
      <c r="R215" t="s">
        <v>123</v>
      </c>
      <c r="S215" t="s">
        <v>113</v>
      </c>
      <c r="T215" t="s">
        <v>2285</v>
      </c>
      <c r="U215" t="s">
        <v>2286</v>
      </c>
      <c r="V215" t="s">
        <v>2287</v>
      </c>
      <c r="Z215" t="s">
        <v>2288</v>
      </c>
      <c r="AA215" t="s">
        <v>113</v>
      </c>
      <c r="AB215" t="s">
        <v>2289</v>
      </c>
      <c r="AC215" t="s">
        <v>2290</v>
      </c>
      <c r="AD215">
        <v>2</v>
      </c>
      <c r="AE215" t="s">
        <v>113</v>
      </c>
      <c r="AF215" t="s">
        <v>2291</v>
      </c>
      <c r="AG215" t="s">
        <v>2292</v>
      </c>
      <c r="AH215" t="s">
        <v>131</v>
      </c>
      <c r="AI215" t="s">
        <v>131</v>
      </c>
      <c r="AJ215" t="s">
        <v>132</v>
      </c>
      <c r="AK215" t="s">
        <v>113</v>
      </c>
      <c r="AL215" t="s">
        <v>113</v>
      </c>
      <c r="AM215" t="s">
        <v>2293</v>
      </c>
      <c r="AN215" t="s">
        <v>2294</v>
      </c>
      <c r="AO215" t="s">
        <v>113</v>
      </c>
      <c r="AQ215" t="s">
        <v>2295</v>
      </c>
      <c r="AR215" t="s">
        <v>113</v>
      </c>
      <c r="AS215" t="s">
        <v>113</v>
      </c>
      <c r="AT215" t="s">
        <v>113</v>
      </c>
      <c r="AU215" t="s">
        <v>113</v>
      </c>
      <c r="AW215" t="s">
        <v>113</v>
      </c>
      <c r="AX215" s="82">
        <f>IFERROR(FIND("Óbitos/feridos",consulta_completa__11[[#This Row],[13 - Ocorrências/Ambientes Atingidos]]),0)</f>
        <v>0</v>
      </c>
      <c r="AY215" s="83" t="str">
        <f t="shared" si="95"/>
        <v/>
      </c>
      <c r="AZ215" s="82">
        <f>IFERROR(FIND("População afetada/evacuada",consulta_completa__11[[#This Row],[13 - Ocorrências/Ambientes Atingidos]]),0)</f>
        <v>0</v>
      </c>
      <c r="BA215" s="82" t="str">
        <f t="shared" si="96"/>
        <v/>
      </c>
      <c r="BB215" s="82">
        <f>IFERROR(FIND("Suspensão de abastecimento de água",consulta_completa__11[[#This Row],[13 - Ocorrências/Ambientes Atingidos]]),0)</f>
        <v>0</v>
      </c>
      <c r="BC215" s="83" t="str">
        <f t="shared" si="124"/>
        <v/>
      </c>
      <c r="BD215" s="82">
        <f>IFERROR(FIND("Rio/córrego",consulta_completa__11[[#This Row],[13 - Ocorrências/Ambientes Atingidos]]),0)</f>
        <v>0</v>
      </c>
      <c r="BE215" s="83" t="str">
        <f t="shared" si="97"/>
        <v/>
      </c>
      <c r="BF215" s="82">
        <f>IFERROR(FIND("Lago",consulta_completa__11[[#This Row],[13 - Ocorrências/Ambientes Atingidos]]),0)</f>
        <v>0</v>
      </c>
      <c r="BG215" s="83" t="str">
        <f t="shared" si="98"/>
        <v/>
      </c>
      <c r="BH215" s="82">
        <f>IFERROR(FIND("Mar",consulta_completa__11[[#This Row],[13 - Ocorrências/Ambientes Atingidos]]),0)</f>
        <v>0</v>
      </c>
      <c r="BI215" s="83" t="str">
        <f t="shared" si="99"/>
        <v/>
      </c>
      <c r="BJ215" s="82">
        <f>IFERROR(FIND("Praia",consulta_completa__11[[#This Row],[13 - Ocorrências/Ambientes Atingidos]]),0)</f>
        <v>0</v>
      </c>
      <c r="BK215" s="83" t="str">
        <f t="shared" si="100"/>
        <v/>
      </c>
      <c r="BL215" s="82">
        <f>IFERROR(FIND("Solo",consulta_completa__11[[#This Row],[13 - Ocorrências/Ambientes Atingidos]]),0)</f>
        <v>0</v>
      </c>
      <c r="BM215" s="83" t="str">
        <f t="shared" si="101"/>
        <v/>
      </c>
      <c r="BN215" s="82">
        <f>IFERROR(FIND("Águas subterrâneas",consulta_completa__11[[#This Row],[13 - Ocorrências/Ambientes Atingidos]]),0)</f>
        <v>0</v>
      </c>
      <c r="BO215" s="83" t="str">
        <f t="shared" si="102"/>
        <v/>
      </c>
      <c r="BP215" s="82">
        <f>IFERROR(FIND("Atmosfera",consulta_completa__11[[#This Row],[13 - Ocorrências/Ambientes Atingidos]]),0)</f>
        <v>0</v>
      </c>
      <c r="BQ215" s="83" t="str">
        <f t="shared" si="103"/>
        <v/>
      </c>
      <c r="BR215" s="82">
        <f>IFERROR(FIND("Flora",consulta_completa__11[[#This Row],[13 - Ocorrências/Ambientes Atingidos]]),0)</f>
        <v>0</v>
      </c>
      <c r="BS215" s="83" t="str">
        <f t="shared" si="104"/>
        <v/>
      </c>
      <c r="BT215" s="82">
        <f>IFERROR(FIND("Fauna",consulta_completa__11[[#This Row],[13 - Ocorrências/Ambientes Atingidos]]),0)</f>
        <v>0</v>
      </c>
      <c r="BU215" s="83" t="str">
        <f t="shared" si="105"/>
        <v/>
      </c>
      <c r="BV215" s="82">
        <f>IFERROR(FIND("UC federal",consulta_completa__11[[#This Row],[13 - Ocorrências/Ambientes Atingidos]]),0)</f>
        <v>0</v>
      </c>
      <c r="BW215" s="83" t="str">
        <f t="shared" si="106"/>
        <v/>
      </c>
      <c r="BX215" s="82">
        <f>IFERROR(FIND("UC estadual/municipal",consulta_completa__11[[#This Row],[13 - Ocorrências/Ambientes Atingidos]]),0)</f>
        <v>0</v>
      </c>
      <c r="BY215" s="83" t="str">
        <f t="shared" si="107"/>
        <v/>
      </c>
      <c r="BZ215" s="82">
        <f>IFERROR(FIND("Outro(s)",consulta_completa__11[[#This Row],[13 - Ocorrências/Ambientes Atingidos]]),0)</f>
        <v>1</v>
      </c>
      <c r="CA215" s="83" t="str">
        <f t="shared" si="108"/>
        <v>X</v>
      </c>
      <c r="CB215" s="82">
        <f>IFERROR(FIND("Sem dano",consulta_completa__11[[#This Row],[13 - Ocorrências/Ambientes Atingidos]]),0)</f>
        <v>0</v>
      </c>
      <c r="CC215" s="83" t="str">
        <f t="shared" si="109"/>
        <v/>
      </c>
      <c r="CD215" s="82" t="str">
        <f>IF(consulta_completa__11[[#This Row],[13 - Ocorrências/Ambientes Atingidos]]="","X","")</f>
        <v/>
      </c>
      <c r="CE215" s="84">
        <f>IFERROR(FIND("IBAMA",consulta_completa__11[[#This Row],[14 - Inst. Atuando no Local]]),0)</f>
        <v>0</v>
      </c>
      <c r="CF215" s="84" t="str">
        <f t="shared" si="110"/>
        <v/>
      </c>
      <c r="CG215" s="84">
        <f>IFERROR(FIND("OEMA",consulta_completa__11[[#This Row],[14 - Inst. Atuando no Local]]),0)</f>
        <v>0</v>
      </c>
      <c r="CH215" s="84" t="str">
        <f t="shared" si="111"/>
        <v/>
      </c>
      <c r="CI215" s="84">
        <f>IFERROR(FIND("DEFESA CIVIL",consulta_completa__11[[#This Row],[14 - Inst. Atuando no Local]]),0)</f>
        <v>0</v>
      </c>
      <c r="CJ215" s="84" t="str">
        <f t="shared" si="112"/>
        <v/>
      </c>
      <c r="CK215" s="84">
        <f>IFERROR(FIND("CORPO DE BOMBEIROS",consulta_completa__11[[#This Row],[14 - Inst. Atuando no Local]]),0)</f>
        <v>0</v>
      </c>
      <c r="CL215" s="84" t="str">
        <f t="shared" si="113"/>
        <v/>
      </c>
      <c r="CM215" s="84">
        <f>IFERROR(FIND("POLÍCIA RODOVIÁRIA",consulta_completa__11[[#This Row],[14 - Inst. Atuando no Local]]),0)</f>
        <v>0</v>
      </c>
      <c r="CN215" s="84" t="str">
        <f t="shared" si="114"/>
        <v/>
      </c>
      <c r="CO215" s="84">
        <f>IFERROR(FIND("POLÍCIA MILITAR",consulta_completa__11[[#This Row],[14 - Inst. Atuando no Local]]),0)</f>
        <v>0</v>
      </c>
      <c r="CP215" s="84" t="str">
        <f t="shared" si="115"/>
        <v/>
      </c>
      <c r="CQ215" s="84">
        <f>IFERROR(FIND("POLÍCIA CIVIL",consulta_completa__11[[#This Row],[14 - Inst. Atuando no Local]]),0)</f>
        <v>0</v>
      </c>
      <c r="CR215" s="84" t="str">
        <f t="shared" si="116"/>
        <v/>
      </c>
      <c r="CS215" s="84">
        <f>IFERROR(FIND("MARINHA DO BRASIL",consulta_completa__11[[#This Row],[14 - Inst. Atuando no Local]]),0)</f>
        <v>0</v>
      </c>
      <c r="CT215" s="84" t="str">
        <f t="shared" si="117"/>
        <v/>
      </c>
      <c r="CU215" s="84">
        <f>IFERROR(FIND("EMPRESA ESPECIALIZADA EM ATENDIMENTO",consulta_completa__11[[#This Row],[14 - Inst. Atuando no Local]]),0)</f>
        <v>0</v>
      </c>
      <c r="CV215" s="84" t="str">
        <f t="shared" si="118"/>
        <v/>
      </c>
      <c r="CW215" s="84">
        <f>IFERROR(FIND("IBAMA",consulta_completa__11[[#This Row],[14 - Inst. Atuando no Local]]),0)</f>
        <v>0</v>
      </c>
      <c r="CX215" s="84" t="str">
        <f t="shared" si="119"/>
        <v/>
      </c>
      <c r="CY215" s="84" t="str">
        <f>IF(consulta_completa__11[[#This Row],[14 - Inst. Atuando no Local]]="","X","")</f>
        <v/>
      </c>
      <c r="CZ215" s="84">
        <f>IFERROR(FIND("OUTRA (S)",consulta_completa__11[[#This Row],[14 - Inst. Atuando no Local]]),0)</f>
        <v>0</v>
      </c>
      <c r="DA215" s="84" t="str">
        <f t="shared" si="120"/>
        <v/>
      </c>
      <c r="DB215" s="35" t="str">
        <f t="shared" si="121"/>
        <v>Sim</v>
      </c>
      <c r="DC215" s="35" t="str">
        <f t="shared" si="122"/>
        <v>Não</v>
      </c>
      <c r="DD215" s="35" t="str">
        <f t="shared" si="123"/>
        <v>Sim</v>
      </c>
      <c r="DE215" s="87" t="str">
        <f t="shared" si="94"/>
        <v>Estadual</v>
      </c>
    </row>
    <row r="216" spans="1:109">
      <c r="A216" s="14">
        <v>202532575624</v>
      </c>
      <c r="B216" s="1">
        <v>45741</v>
      </c>
      <c r="C216" t="s">
        <v>2089</v>
      </c>
      <c r="D216" t="s">
        <v>212</v>
      </c>
      <c r="E216" t="s">
        <v>452</v>
      </c>
      <c r="F216" t="s">
        <v>112</v>
      </c>
      <c r="G216" t="s">
        <v>311</v>
      </c>
      <c r="H216" t="s">
        <v>1440</v>
      </c>
      <c r="I216" t="s">
        <v>117</v>
      </c>
      <c r="J216" t="s">
        <v>113</v>
      </c>
      <c r="K216" t="s">
        <v>114</v>
      </c>
      <c r="L216" t="s">
        <v>114</v>
      </c>
      <c r="M216" t="s">
        <v>118</v>
      </c>
      <c r="N216" t="s">
        <v>119</v>
      </c>
      <c r="O216" t="s">
        <v>228</v>
      </c>
      <c r="P216" t="s">
        <v>355</v>
      </c>
      <c r="Q216" t="s">
        <v>143</v>
      </c>
      <c r="R216" t="s">
        <v>123</v>
      </c>
      <c r="S216" t="s">
        <v>201</v>
      </c>
      <c r="T216" t="s">
        <v>2296</v>
      </c>
      <c r="U216" t="s">
        <v>2297</v>
      </c>
      <c r="V216" t="s">
        <v>2298</v>
      </c>
      <c r="Z216" t="s">
        <v>2299</v>
      </c>
      <c r="AA216" t="s">
        <v>113</v>
      </c>
      <c r="AB216" t="s">
        <v>206</v>
      </c>
      <c r="AC216" t="s">
        <v>207</v>
      </c>
      <c r="AD216">
        <v>1</v>
      </c>
      <c r="AE216" t="s">
        <v>206</v>
      </c>
      <c r="AF216" t="s">
        <v>113</v>
      </c>
      <c r="AG216" t="s">
        <v>113</v>
      </c>
      <c r="AH216" t="s">
        <v>131</v>
      </c>
      <c r="AI216" t="s">
        <v>132</v>
      </c>
      <c r="AJ216" t="s">
        <v>131</v>
      </c>
      <c r="AK216" t="s">
        <v>2300</v>
      </c>
      <c r="AL216" t="s">
        <v>2301</v>
      </c>
      <c r="AM216" t="s">
        <v>210</v>
      </c>
      <c r="AN216" t="s">
        <v>113</v>
      </c>
      <c r="AO216" t="s">
        <v>113</v>
      </c>
      <c r="AQ216" t="s">
        <v>211</v>
      </c>
      <c r="AR216" t="s">
        <v>113</v>
      </c>
      <c r="AS216" t="s">
        <v>2302</v>
      </c>
      <c r="AT216" t="s">
        <v>113</v>
      </c>
      <c r="AU216" t="s">
        <v>113</v>
      </c>
      <c r="AW216" t="s">
        <v>159</v>
      </c>
      <c r="AX216" s="82">
        <f>IFERROR(FIND("Óbitos/feridos",consulta_completa__11[[#This Row],[13 - Ocorrências/Ambientes Atingidos]]),0)</f>
        <v>0</v>
      </c>
      <c r="AY216" s="83" t="str">
        <f t="shared" si="95"/>
        <v/>
      </c>
      <c r="AZ216" s="82">
        <f>IFERROR(FIND("População afetada/evacuada",consulta_completa__11[[#This Row],[13 - Ocorrências/Ambientes Atingidos]]),0)</f>
        <v>0</v>
      </c>
      <c r="BA216" s="82" t="str">
        <f t="shared" si="96"/>
        <v/>
      </c>
      <c r="BB216" s="82">
        <f>IFERROR(FIND("Suspensão de abastecimento de água",consulta_completa__11[[#This Row],[13 - Ocorrências/Ambientes Atingidos]]),0)</f>
        <v>0</v>
      </c>
      <c r="BC216" s="83" t="str">
        <f t="shared" si="124"/>
        <v/>
      </c>
      <c r="BD216" s="82">
        <f>IFERROR(FIND("Rio/córrego",consulta_completa__11[[#This Row],[13 - Ocorrências/Ambientes Atingidos]]),0)</f>
        <v>0</v>
      </c>
      <c r="BE216" s="83" t="str">
        <f t="shared" si="97"/>
        <v/>
      </c>
      <c r="BF216" s="82">
        <f>IFERROR(FIND("Lago",consulta_completa__11[[#This Row],[13 - Ocorrências/Ambientes Atingidos]]),0)</f>
        <v>0</v>
      </c>
      <c r="BG216" s="83" t="str">
        <f t="shared" si="98"/>
        <v/>
      </c>
      <c r="BH216" s="82">
        <f>IFERROR(FIND("Mar",consulta_completa__11[[#This Row],[13 - Ocorrências/Ambientes Atingidos]]),0)</f>
        <v>1</v>
      </c>
      <c r="BI216" s="83" t="str">
        <f t="shared" si="99"/>
        <v>X</v>
      </c>
      <c r="BJ216" s="82">
        <f>IFERROR(FIND("Praia",consulta_completa__11[[#This Row],[13 - Ocorrências/Ambientes Atingidos]]),0)</f>
        <v>0</v>
      </c>
      <c r="BK216" s="83" t="str">
        <f t="shared" si="100"/>
        <v/>
      </c>
      <c r="BL216" s="82">
        <f>IFERROR(FIND("Solo",consulta_completa__11[[#This Row],[13 - Ocorrências/Ambientes Atingidos]]),0)</f>
        <v>0</v>
      </c>
      <c r="BM216" s="83" t="str">
        <f t="shared" si="101"/>
        <v/>
      </c>
      <c r="BN216" s="82">
        <f>IFERROR(FIND("Águas subterrâneas",consulta_completa__11[[#This Row],[13 - Ocorrências/Ambientes Atingidos]]),0)</f>
        <v>0</v>
      </c>
      <c r="BO216" s="83" t="str">
        <f t="shared" si="102"/>
        <v/>
      </c>
      <c r="BP216" s="82">
        <f>IFERROR(FIND("Atmosfera",consulta_completa__11[[#This Row],[13 - Ocorrências/Ambientes Atingidos]]),0)</f>
        <v>0</v>
      </c>
      <c r="BQ216" s="83" t="str">
        <f t="shared" si="103"/>
        <v/>
      </c>
      <c r="BR216" s="82">
        <f>IFERROR(FIND("Flora",consulta_completa__11[[#This Row],[13 - Ocorrências/Ambientes Atingidos]]),0)</f>
        <v>0</v>
      </c>
      <c r="BS216" s="83" t="str">
        <f t="shared" si="104"/>
        <v/>
      </c>
      <c r="BT216" s="82">
        <f>IFERROR(FIND("Fauna",consulta_completa__11[[#This Row],[13 - Ocorrências/Ambientes Atingidos]]),0)</f>
        <v>0</v>
      </c>
      <c r="BU216" s="83" t="str">
        <f t="shared" si="105"/>
        <v/>
      </c>
      <c r="BV216" s="82">
        <f>IFERROR(FIND("UC federal",consulta_completa__11[[#This Row],[13 - Ocorrências/Ambientes Atingidos]]),0)</f>
        <v>0</v>
      </c>
      <c r="BW216" s="83" t="str">
        <f t="shared" si="106"/>
        <v/>
      </c>
      <c r="BX216" s="82">
        <f>IFERROR(FIND("UC estadual/municipal",consulta_completa__11[[#This Row],[13 - Ocorrências/Ambientes Atingidos]]),0)</f>
        <v>0</v>
      </c>
      <c r="BY216" s="83" t="str">
        <f t="shared" si="107"/>
        <v/>
      </c>
      <c r="BZ216" s="82">
        <f>IFERROR(FIND("Outro(s)",consulta_completa__11[[#This Row],[13 - Ocorrências/Ambientes Atingidos]]),0)</f>
        <v>0</v>
      </c>
      <c r="CA216" s="83" t="str">
        <f t="shared" si="108"/>
        <v/>
      </c>
      <c r="CB216" s="82">
        <f>IFERROR(FIND("Sem dano",consulta_completa__11[[#This Row],[13 - Ocorrências/Ambientes Atingidos]]),0)</f>
        <v>0</v>
      </c>
      <c r="CC216" s="83" t="str">
        <f t="shared" si="109"/>
        <v/>
      </c>
      <c r="CD216" s="82" t="str">
        <f>IF(consulta_completa__11[[#This Row],[13 - Ocorrências/Ambientes Atingidos]]="","X","")</f>
        <v/>
      </c>
      <c r="CE216" s="84">
        <f>IFERROR(FIND("IBAMA",consulta_completa__11[[#This Row],[14 - Inst. Atuando no Local]]),0)</f>
        <v>0</v>
      </c>
      <c r="CF216" s="84" t="str">
        <f t="shared" si="110"/>
        <v/>
      </c>
      <c r="CG216" s="84">
        <f>IFERROR(FIND("OEMA",consulta_completa__11[[#This Row],[14 - Inst. Atuando no Local]]),0)</f>
        <v>0</v>
      </c>
      <c r="CH216" s="84" t="str">
        <f t="shared" si="111"/>
        <v/>
      </c>
      <c r="CI216" s="84">
        <f>IFERROR(FIND("DEFESA CIVIL",consulta_completa__11[[#This Row],[14 - Inst. Atuando no Local]]),0)</f>
        <v>0</v>
      </c>
      <c r="CJ216" s="84" t="str">
        <f t="shared" si="112"/>
        <v/>
      </c>
      <c r="CK216" s="84">
        <f>IFERROR(FIND("CORPO DE BOMBEIROS",consulta_completa__11[[#This Row],[14 - Inst. Atuando no Local]]),0)</f>
        <v>0</v>
      </c>
      <c r="CL216" s="84" t="str">
        <f t="shared" si="113"/>
        <v/>
      </c>
      <c r="CM216" s="84">
        <f>IFERROR(FIND("POLÍCIA RODOVIÁRIA",consulta_completa__11[[#This Row],[14 - Inst. Atuando no Local]]),0)</f>
        <v>0</v>
      </c>
      <c r="CN216" s="84" t="str">
        <f t="shared" si="114"/>
        <v/>
      </c>
      <c r="CO216" s="84">
        <f>IFERROR(FIND("POLÍCIA MILITAR",consulta_completa__11[[#This Row],[14 - Inst. Atuando no Local]]),0)</f>
        <v>0</v>
      </c>
      <c r="CP216" s="84" t="str">
        <f t="shared" si="115"/>
        <v/>
      </c>
      <c r="CQ216" s="84">
        <f>IFERROR(FIND("POLÍCIA CIVIL",consulta_completa__11[[#This Row],[14 - Inst. Atuando no Local]]),0)</f>
        <v>0</v>
      </c>
      <c r="CR216" s="84" t="str">
        <f t="shared" si="116"/>
        <v/>
      </c>
      <c r="CS216" s="84">
        <f>IFERROR(FIND("MARINHA DO BRASIL",consulta_completa__11[[#This Row],[14 - Inst. Atuando no Local]]),0)</f>
        <v>0</v>
      </c>
      <c r="CT216" s="84" t="str">
        <f t="shared" si="117"/>
        <v/>
      </c>
      <c r="CU216" s="84">
        <f>IFERROR(FIND("EMPRESA ESPECIALIZADA EM ATENDIMENTO",consulta_completa__11[[#This Row],[14 - Inst. Atuando no Local]]),0)</f>
        <v>0</v>
      </c>
      <c r="CV216" s="84" t="str">
        <f t="shared" si="118"/>
        <v/>
      </c>
      <c r="CW216" s="84">
        <f>IFERROR(FIND("IBAMA",consulta_completa__11[[#This Row],[14 - Inst. Atuando no Local]]),0)</f>
        <v>0</v>
      </c>
      <c r="CX216" s="84" t="str">
        <f t="shared" si="119"/>
        <v/>
      </c>
      <c r="CY216" s="84" t="str">
        <f>IF(consulta_completa__11[[#This Row],[14 - Inst. Atuando no Local]]="","X","")</f>
        <v/>
      </c>
      <c r="CZ216" s="84">
        <f>IFERROR(FIND("OUTRA (S)",consulta_completa__11[[#This Row],[14 - Inst. Atuando no Local]]),0)</f>
        <v>0</v>
      </c>
      <c r="DA216" s="84" t="str">
        <f t="shared" si="120"/>
        <v/>
      </c>
      <c r="DB216" s="35" t="str">
        <f t="shared" si="121"/>
        <v>Sim</v>
      </c>
      <c r="DC216" s="35" t="str">
        <f t="shared" si="122"/>
        <v>Não</v>
      </c>
      <c r="DD216" s="35" t="str">
        <f t="shared" si="123"/>
        <v>Sim</v>
      </c>
      <c r="DE216" s="87" t="str">
        <f t="shared" si="94"/>
        <v>Federal</v>
      </c>
    </row>
    <row r="217" spans="1:109">
      <c r="A217" s="14">
        <v>202532625254</v>
      </c>
      <c r="B217" s="1">
        <v>45741</v>
      </c>
      <c r="C217" t="s">
        <v>238</v>
      </c>
      <c r="D217" t="s">
        <v>212</v>
      </c>
      <c r="E217" t="s">
        <v>111</v>
      </c>
      <c r="F217" t="s">
        <v>112</v>
      </c>
      <c r="G217" t="s">
        <v>113</v>
      </c>
      <c r="H217" t="s">
        <v>114</v>
      </c>
      <c r="I217" t="s">
        <v>114</v>
      </c>
      <c r="J217" t="s">
        <v>113</v>
      </c>
      <c r="K217" t="s">
        <v>114</v>
      </c>
      <c r="L217" t="s">
        <v>114</v>
      </c>
      <c r="M217" t="s">
        <v>118</v>
      </c>
      <c r="N217" t="s">
        <v>113</v>
      </c>
      <c r="O217" t="s">
        <v>239</v>
      </c>
      <c r="P217" t="s">
        <v>355</v>
      </c>
      <c r="Q217" t="s">
        <v>143</v>
      </c>
      <c r="R217" t="s">
        <v>123</v>
      </c>
      <c r="S217" t="s">
        <v>201</v>
      </c>
      <c r="T217" t="s">
        <v>2303</v>
      </c>
      <c r="U217" t="s">
        <v>113</v>
      </c>
      <c r="V217" t="s">
        <v>2304</v>
      </c>
      <c r="X217" t="b">
        <v>1</v>
      </c>
      <c r="Z217" t="s">
        <v>242</v>
      </c>
      <c r="AA217" t="s">
        <v>2305</v>
      </c>
      <c r="AB217" t="s">
        <v>248</v>
      </c>
      <c r="AC217" t="s">
        <v>244</v>
      </c>
      <c r="AD217">
        <v>0</v>
      </c>
      <c r="AE217" t="s">
        <v>113</v>
      </c>
      <c r="AF217" t="s">
        <v>113</v>
      </c>
      <c r="AG217" t="s">
        <v>113</v>
      </c>
      <c r="AH217" t="s">
        <v>131</v>
      </c>
      <c r="AI217" t="s">
        <v>131</v>
      </c>
      <c r="AJ217" t="s">
        <v>131</v>
      </c>
      <c r="AK217" t="s">
        <v>2306</v>
      </c>
      <c r="AL217" t="s">
        <v>1144</v>
      </c>
      <c r="AM217" t="s">
        <v>247</v>
      </c>
      <c r="AN217" t="s">
        <v>243</v>
      </c>
      <c r="AO217" t="s">
        <v>624</v>
      </c>
      <c r="AP217">
        <v>21998863038</v>
      </c>
      <c r="AQ217" t="s">
        <v>250</v>
      </c>
      <c r="AR217" t="s">
        <v>113</v>
      </c>
      <c r="AS217" t="s">
        <v>113</v>
      </c>
      <c r="AT217" t="s">
        <v>2307</v>
      </c>
      <c r="AU217" t="s">
        <v>626</v>
      </c>
      <c r="AV217">
        <v>4200000</v>
      </c>
      <c r="AW217" t="s">
        <v>159</v>
      </c>
      <c r="AX217" s="82">
        <f>IFERROR(FIND("Óbitos/feridos",consulta_completa__11[[#This Row],[13 - Ocorrências/Ambientes Atingidos]]),0)</f>
        <v>0</v>
      </c>
      <c r="AY217" s="83" t="str">
        <f t="shared" si="95"/>
        <v/>
      </c>
      <c r="AZ217" s="82">
        <f>IFERROR(FIND("População afetada/evacuada",consulta_completa__11[[#This Row],[13 - Ocorrências/Ambientes Atingidos]]),0)</f>
        <v>0</v>
      </c>
      <c r="BA217" s="82" t="str">
        <f t="shared" si="96"/>
        <v/>
      </c>
      <c r="BB217" s="82">
        <f>IFERROR(FIND("Suspensão de abastecimento de água",consulta_completa__11[[#This Row],[13 - Ocorrências/Ambientes Atingidos]]),0)</f>
        <v>0</v>
      </c>
      <c r="BC217" s="83" t="str">
        <f t="shared" si="124"/>
        <v/>
      </c>
      <c r="BD217" s="82">
        <f>IFERROR(FIND("Rio/córrego",consulta_completa__11[[#This Row],[13 - Ocorrências/Ambientes Atingidos]]),0)</f>
        <v>0</v>
      </c>
      <c r="BE217" s="83" t="str">
        <f t="shared" si="97"/>
        <v/>
      </c>
      <c r="BF217" s="82">
        <f>IFERROR(FIND("Lago",consulta_completa__11[[#This Row],[13 - Ocorrências/Ambientes Atingidos]]),0)</f>
        <v>0</v>
      </c>
      <c r="BG217" s="83" t="str">
        <f t="shared" si="98"/>
        <v/>
      </c>
      <c r="BH217" s="82">
        <f>IFERROR(FIND("Mar",consulta_completa__11[[#This Row],[13 - Ocorrências/Ambientes Atingidos]]),0)</f>
        <v>1</v>
      </c>
      <c r="BI217" s="83" t="str">
        <f t="shared" si="99"/>
        <v>X</v>
      </c>
      <c r="BJ217" s="82">
        <f>IFERROR(FIND("Praia",consulta_completa__11[[#This Row],[13 - Ocorrências/Ambientes Atingidos]]),0)</f>
        <v>0</v>
      </c>
      <c r="BK217" s="83" t="str">
        <f t="shared" si="100"/>
        <v/>
      </c>
      <c r="BL217" s="82">
        <f>IFERROR(FIND("Solo",consulta_completa__11[[#This Row],[13 - Ocorrências/Ambientes Atingidos]]),0)</f>
        <v>0</v>
      </c>
      <c r="BM217" s="83" t="str">
        <f t="shared" si="101"/>
        <v/>
      </c>
      <c r="BN217" s="82">
        <f>IFERROR(FIND("Águas subterrâneas",consulta_completa__11[[#This Row],[13 - Ocorrências/Ambientes Atingidos]]),0)</f>
        <v>0</v>
      </c>
      <c r="BO217" s="83" t="str">
        <f t="shared" si="102"/>
        <v/>
      </c>
      <c r="BP217" s="82">
        <f>IFERROR(FIND("Atmosfera",consulta_completa__11[[#This Row],[13 - Ocorrências/Ambientes Atingidos]]),0)</f>
        <v>0</v>
      </c>
      <c r="BQ217" s="83" t="str">
        <f t="shared" si="103"/>
        <v/>
      </c>
      <c r="BR217" s="82">
        <f>IFERROR(FIND("Flora",consulta_completa__11[[#This Row],[13 - Ocorrências/Ambientes Atingidos]]),0)</f>
        <v>0</v>
      </c>
      <c r="BS217" s="83" t="str">
        <f t="shared" si="104"/>
        <v/>
      </c>
      <c r="BT217" s="82">
        <f>IFERROR(FIND("Fauna",consulta_completa__11[[#This Row],[13 - Ocorrências/Ambientes Atingidos]]),0)</f>
        <v>0</v>
      </c>
      <c r="BU217" s="83" t="str">
        <f t="shared" si="105"/>
        <v/>
      </c>
      <c r="BV217" s="82">
        <f>IFERROR(FIND("UC federal",consulta_completa__11[[#This Row],[13 - Ocorrências/Ambientes Atingidos]]),0)</f>
        <v>0</v>
      </c>
      <c r="BW217" s="83" t="str">
        <f t="shared" si="106"/>
        <v/>
      </c>
      <c r="BX217" s="82">
        <f>IFERROR(FIND("UC estadual/municipal",consulta_completa__11[[#This Row],[13 - Ocorrências/Ambientes Atingidos]]),0)</f>
        <v>0</v>
      </c>
      <c r="BY217" s="83" t="str">
        <f t="shared" si="107"/>
        <v/>
      </c>
      <c r="BZ217" s="82">
        <f>IFERROR(FIND("Outro(s)",consulta_completa__11[[#This Row],[13 - Ocorrências/Ambientes Atingidos]]),0)</f>
        <v>0</v>
      </c>
      <c r="CA217" s="83" t="str">
        <f t="shared" si="108"/>
        <v/>
      </c>
      <c r="CB217" s="82">
        <f>IFERROR(FIND("Sem dano",consulta_completa__11[[#This Row],[13 - Ocorrências/Ambientes Atingidos]]),0)</f>
        <v>0</v>
      </c>
      <c r="CC217" s="83" t="str">
        <f t="shared" si="109"/>
        <v/>
      </c>
      <c r="CD217" s="82" t="str">
        <f>IF(consulta_completa__11[[#This Row],[13 - Ocorrências/Ambientes Atingidos]]="","X","")</f>
        <v/>
      </c>
      <c r="CE217" s="84">
        <f>IFERROR(FIND("IBAMA",consulta_completa__11[[#This Row],[14 - Inst. Atuando no Local]]),0)</f>
        <v>0</v>
      </c>
      <c r="CF217" s="84" t="str">
        <f t="shared" si="110"/>
        <v/>
      </c>
      <c r="CG217" s="84">
        <f>IFERROR(FIND("OEMA",consulta_completa__11[[#This Row],[14 - Inst. Atuando no Local]]),0)</f>
        <v>0</v>
      </c>
      <c r="CH217" s="84" t="str">
        <f t="shared" si="111"/>
        <v/>
      </c>
      <c r="CI217" s="84">
        <f>IFERROR(FIND("DEFESA CIVIL",consulta_completa__11[[#This Row],[14 - Inst. Atuando no Local]]),0)</f>
        <v>0</v>
      </c>
      <c r="CJ217" s="84" t="str">
        <f t="shared" si="112"/>
        <v/>
      </c>
      <c r="CK217" s="84">
        <f>IFERROR(FIND("CORPO DE BOMBEIROS",consulta_completa__11[[#This Row],[14 - Inst. Atuando no Local]]),0)</f>
        <v>0</v>
      </c>
      <c r="CL217" s="84" t="str">
        <f t="shared" si="113"/>
        <v/>
      </c>
      <c r="CM217" s="84">
        <f>IFERROR(FIND("POLÍCIA RODOVIÁRIA",consulta_completa__11[[#This Row],[14 - Inst. Atuando no Local]]),0)</f>
        <v>0</v>
      </c>
      <c r="CN217" s="84" t="str">
        <f t="shared" si="114"/>
        <v/>
      </c>
      <c r="CO217" s="84">
        <f>IFERROR(FIND("POLÍCIA MILITAR",consulta_completa__11[[#This Row],[14 - Inst. Atuando no Local]]),0)</f>
        <v>0</v>
      </c>
      <c r="CP217" s="84" t="str">
        <f t="shared" si="115"/>
        <v/>
      </c>
      <c r="CQ217" s="84">
        <f>IFERROR(FIND("POLÍCIA CIVIL",consulta_completa__11[[#This Row],[14 - Inst. Atuando no Local]]),0)</f>
        <v>0</v>
      </c>
      <c r="CR217" s="84" t="str">
        <f t="shared" si="116"/>
        <v/>
      </c>
      <c r="CS217" s="84">
        <f>IFERROR(FIND("MARINHA DO BRASIL",consulta_completa__11[[#This Row],[14 - Inst. Atuando no Local]]),0)</f>
        <v>0</v>
      </c>
      <c r="CT217" s="84" t="str">
        <f t="shared" si="117"/>
        <v/>
      </c>
      <c r="CU217" s="84">
        <f>IFERROR(FIND("EMPRESA ESPECIALIZADA EM ATENDIMENTO",consulta_completa__11[[#This Row],[14 - Inst. Atuando no Local]]),0)</f>
        <v>0</v>
      </c>
      <c r="CV217" s="84" t="str">
        <f t="shared" si="118"/>
        <v/>
      </c>
      <c r="CW217" s="84">
        <f>IFERROR(FIND("IBAMA",consulta_completa__11[[#This Row],[14 - Inst. Atuando no Local]]),0)</f>
        <v>0</v>
      </c>
      <c r="CX217" s="84" t="str">
        <f t="shared" si="119"/>
        <v/>
      </c>
      <c r="CY217" s="84" t="str">
        <f>IF(consulta_completa__11[[#This Row],[14 - Inst. Atuando no Local]]="","X","")</f>
        <v>X</v>
      </c>
      <c r="CZ217" s="84">
        <f>IFERROR(FIND("OUTRA (S)",consulta_completa__11[[#This Row],[14 - Inst. Atuando no Local]]),0)</f>
        <v>0</v>
      </c>
      <c r="DA217" s="84" t="str">
        <f t="shared" si="120"/>
        <v/>
      </c>
      <c r="DB217" s="35" t="str">
        <f t="shared" si="121"/>
        <v>Sim</v>
      </c>
      <c r="DC217" s="35" t="str">
        <f t="shared" si="122"/>
        <v>Não</v>
      </c>
      <c r="DD217" s="35" t="str">
        <f t="shared" si="123"/>
        <v>Sim</v>
      </c>
      <c r="DE217" s="87" t="str">
        <f t="shared" si="94"/>
        <v>Sem informação</v>
      </c>
    </row>
    <row r="218" spans="1:109">
      <c r="A218" s="14">
        <v>202532775621</v>
      </c>
      <c r="B218" s="1">
        <v>45742</v>
      </c>
      <c r="C218" t="s">
        <v>109</v>
      </c>
      <c r="D218" t="s">
        <v>212</v>
      </c>
      <c r="E218" t="s">
        <v>139</v>
      </c>
      <c r="F218" t="s">
        <v>112</v>
      </c>
      <c r="G218" t="s">
        <v>113</v>
      </c>
      <c r="H218" t="s">
        <v>114</v>
      </c>
      <c r="I218" t="s">
        <v>114</v>
      </c>
      <c r="J218" t="s">
        <v>113</v>
      </c>
      <c r="K218" t="s">
        <v>114</v>
      </c>
      <c r="L218" t="s">
        <v>114</v>
      </c>
      <c r="M218" t="s">
        <v>118</v>
      </c>
      <c r="N218" t="s">
        <v>119</v>
      </c>
      <c r="O218" t="s">
        <v>239</v>
      </c>
      <c r="P218" t="s">
        <v>121</v>
      </c>
      <c r="Q218" t="s">
        <v>143</v>
      </c>
      <c r="R218" t="s">
        <v>123</v>
      </c>
      <c r="S218" t="s">
        <v>201</v>
      </c>
      <c r="T218" t="s">
        <v>2308</v>
      </c>
      <c r="U218" t="s">
        <v>2309</v>
      </c>
      <c r="V218" t="s">
        <v>2310</v>
      </c>
      <c r="Z218" t="s">
        <v>113</v>
      </c>
      <c r="AA218" t="s">
        <v>2311</v>
      </c>
      <c r="AB218" t="s">
        <v>210</v>
      </c>
      <c r="AC218" t="s">
        <v>207</v>
      </c>
      <c r="AD218">
        <v>1</v>
      </c>
      <c r="AE218" t="s">
        <v>210</v>
      </c>
      <c r="AF218" t="s">
        <v>113</v>
      </c>
      <c r="AG218" t="s">
        <v>113</v>
      </c>
      <c r="AH218" t="s">
        <v>131</v>
      </c>
      <c r="AI218" t="s">
        <v>132</v>
      </c>
      <c r="AJ218" t="s">
        <v>131</v>
      </c>
      <c r="AK218" t="s">
        <v>2312</v>
      </c>
      <c r="AL218" t="s">
        <v>2313</v>
      </c>
      <c r="AM218" t="s">
        <v>210</v>
      </c>
      <c r="AN218" t="s">
        <v>113</v>
      </c>
      <c r="AO218" t="s">
        <v>113</v>
      </c>
      <c r="AQ218" t="s">
        <v>211</v>
      </c>
      <c r="AR218" t="s">
        <v>113</v>
      </c>
      <c r="AS218" t="s">
        <v>113</v>
      </c>
      <c r="AT218" t="s">
        <v>113</v>
      </c>
      <c r="AU218" t="s">
        <v>113</v>
      </c>
      <c r="AW218" t="s">
        <v>637</v>
      </c>
      <c r="AX218" s="82">
        <f>IFERROR(FIND("Óbitos/feridos",consulta_completa__11[[#This Row],[13 - Ocorrências/Ambientes Atingidos]]),0)</f>
        <v>0</v>
      </c>
      <c r="AY218" s="83" t="str">
        <f t="shared" si="95"/>
        <v/>
      </c>
      <c r="AZ218" s="82">
        <f>IFERROR(FIND("População afetada/evacuada",consulta_completa__11[[#This Row],[13 - Ocorrências/Ambientes Atingidos]]),0)</f>
        <v>0</v>
      </c>
      <c r="BA218" s="82" t="str">
        <f t="shared" si="96"/>
        <v/>
      </c>
      <c r="BB218" s="82">
        <f>IFERROR(FIND("Suspensão de abastecimento de água",consulta_completa__11[[#This Row],[13 - Ocorrências/Ambientes Atingidos]]),0)</f>
        <v>0</v>
      </c>
      <c r="BC218" s="83" t="str">
        <f t="shared" si="124"/>
        <v/>
      </c>
      <c r="BD218" s="82">
        <f>IFERROR(FIND("Rio/córrego",consulta_completa__11[[#This Row],[13 - Ocorrências/Ambientes Atingidos]]),0)</f>
        <v>0</v>
      </c>
      <c r="BE218" s="83" t="str">
        <f t="shared" si="97"/>
        <v/>
      </c>
      <c r="BF218" s="82">
        <f>IFERROR(FIND("Lago",consulta_completa__11[[#This Row],[13 - Ocorrências/Ambientes Atingidos]]),0)</f>
        <v>0</v>
      </c>
      <c r="BG218" s="83" t="str">
        <f t="shared" si="98"/>
        <v/>
      </c>
      <c r="BH218" s="82">
        <f>IFERROR(FIND("Mar",consulta_completa__11[[#This Row],[13 - Ocorrências/Ambientes Atingidos]]),0)</f>
        <v>1</v>
      </c>
      <c r="BI218" s="83" t="str">
        <f t="shared" si="99"/>
        <v>X</v>
      </c>
      <c r="BJ218" s="82">
        <f>IFERROR(FIND("Praia",consulta_completa__11[[#This Row],[13 - Ocorrências/Ambientes Atingidos]]),0)</f>
        <v>0</v>
      </c>
      <c r="BK218" s="83" t="str">
        <f t="shared" si="100"/>
        <v/>
      </c>
      <c r="BL218" s="82">
        <f>IFERROR(FIND("Solo",consulta_completa__11[[#This Row],[13 - Ocorrências/Ambientes Atingidos]]),0)</f>
        <v>0</v>
      </c>
      <c r="BM218" s="83" t="str">
        <f t="shared" si="101"/>
        <v/>
      </c>
      <c r="BN218" s="82">
        <f>IFERROR(FIND("Águas subterrâneas",consulta_completa__11[[#This Row],[13 - Ocorrências/Ambientes Atingidos]]),0)</f>
        <v>0</v>
      </c>
      <c r="BO218" s="83" t="str">
        <f t="shared" si="102"/>
        <v/>
      </c>
      <c r="BP218" s="82">
        <f>IFERROR(FIND("Atmosfera",consulta_completa__11[[#This Row],[13 - Ocorrências/Ambientes Atingidos]]),0)</f>
        <v>0</v>
      </c>
      <c r="BQ218" s="83" t="str">
        <f t="shared" si="103"/>
        <v/>
      </c>
      <c r="BR218" s="82">
        <f>IFERROR(FIND("Flora",consulta_completa__11[[#This Row],[13 - Ocorrências/Ambientes Atingidos]]),0)</f>
        <v>0</v>
      </c>
      <c r="BS218" s="83" t="str">
        <f t="shared" si="104"/>
        <v/>
      </c>
      <c r="BT218" s="82">
        <f>IFERROR(FIND("Fauna",consulta_completa__11[[#This Row],[13 - Ocorrências/Ambientes Atingidos]]),0)</f>
        <v>0</v>
      </c>
      <c r="BU218" s="83" t="str">
        <f t="shared" si="105"/>
        <v/>
      </c>
      <c r="BV218" s="82">
        <f>IFERROR(FIND("UC federal",consulta_completa__11[[#This Row],[13 - Ocorrências/Ambientes Atingidos]]),0)</f>
        <v>0</v>
      </c>
      <c r="BW218" s="83" t="str">
        <f t="shared" si="106"/>
        <v/>
      </c>
      <c r="BX218" s="82">
        <f>IFERROR(FIND("UC estadual/municipal",consulta_completa__11[[#This Row],[13 - Ocorrências/Ambientes Atingidos]]),0)</f>
        <v>0</v>
      </c>
      <c r="BY218" s="83" t="str">
        <f t="shared" si="107"/>
        <v/>
      </c>
      <c r="BZ218" s="82">
        <f>IFERROR(FIND("Outro(s)",consulta_completa__11[[#This Row],[13 - Ocorrências/Ambientes Atingidos]]),0)</f>
        <v>0</v>
      </c>
      <c r="CA218" s="83" t="str">
        <f t="shared" si="108"/>
        <v/>
      </c>
      <c r="CB218" s="82">
        <f>IFERROR(FIND("Sem dano",consulta_completa__11[[#This Row],[13 - Ocorrências/Ambientes Atingidos]]),0)</f>
        <v>0</v>
      </c>
      <c r="CC218" s="83" t="str">
        <f t="shared" si="109"/>
        <v/>
      </c>
      <c r="CD218" s="82" t="str">
        <f>IF(consulta_completa__11[[#This Row],[13 - Ocorrências/Ambientes Atingidos]]="","X","")</f>
        <v/>
      </c>
      <c r="CE218" s="84">
        <f>IFERROR(FIND("IBAMA",consulta_completa__11[[#This Row],[14 - Inst. Atuando no Local]]),0)</f>
        <v>0</v>
      </c>
      <c r="CF218" s="84" t="str">
        <f t="shared" si="110"/>
        <v/>
      </c>
      <c r="CG218" s="84">
        <f>IFERROR(FIND("OEMA",consulta_completa__11[[#This Row],[14 - Inst. Atuando no Local]]),0)</f>
        <v>0</v>
      </c>
      <c r="CH218" s="84" t="str">
        <f t="shared" si="111"/>
        <v/>
      </c>
      <c r="CI218" s="84">
        <f>IFERROR(FIND("DEFESA CIVIL",consulta_completa__11[[#This Row],[14 - Inst. Atuando no Local]]),0)</f>
        <v>0</v>
      </c>
      <c r="CJ218" s="84" t="str">
        <f t="shared" si="112"/>
        <v/>
      </c>
      <c r="CK218" s="84">
        <f>IFERROR(FIND("CORPO DE BOMBEIROS",consulta_completa__11[[#This Row],[14 - Inst. Atuando no Local]]),0)</f>
        <v>0</v>
      </c>
      <c r="CL218" s="84" t="str">
        <f t="shared" si="113"/>
        <v/>
      </c>
      <c r="CM218" s="84">
        <f>IFERROR(FIND("POLÍCIA RODOVIÁRIA",consulta_completa__11[[#This Row],[14 - Inst. Atuando no Local]]),0)</f>
        <v>0</v>
      </c>
      <c r="CN218" s="84" t="str">
        <f t="shared" si="114"/>
        <v/>
      </c>
      <c r="CO218" s="84">
        <f>IFERROR(FIND("POLÍCIA MILITAR",consulta_completa__11[[#This Row],[14 - Inst. Atuando no Local]]),0)</f>
        <v>0</v>
      </c>
      <c r="CP218" s="84" t="str">
        <f t="shared" si="115"/>
        <v/>
      </c>
      <c r="CQ218" s="84">
        <f>IFERROR(FIND("POLÍCIA CIVIL",consulta_completa__11[[#This Row],[14 - Inst. Atuando no Local]]),0)</f>
        <v>0</v>
      </c>
      <c r="CR218" s="84" t="str">
        <f t="shared" si="116"/>
        <v/>
      </c>
      <c r="CS218" s="84">
        <f>IFERROR(FIND("MARINHA DO BRASIL",consulta_completa__11[[#This Row],[14 - Inst. Atuando no Local]]),0)</f>
        <v>0</v>
      </c>
      <c r="CT218" s="84" t="str">
        <f t="shared" si="117"/>
        <v/>
      </c>
      <c r="CU218" s="84">
        <f>IFERROR(FIND("EMPRESA ESPECIALIZADA EM ATENDIMENTO",consulta_completa__11[[#This Row],[14 - Inst. Atuando no Local]]),0)</f>
        <v>0</v>
      </c>
      <c r="CV218" s="84" t="str">
        <f t="shared" si="118"/>
        <v/>
      </c>
      <c r="CW218" s="84">
        <f>IFERROR(FIND("IBAMA",consulta_completa__11[[#This Row],[14 - Inst. Atuando no Local]]),0)</f>
        <v>0</v>
      </c>
      <c r="CX218" s="84" t="str">
        <f t="shared" si="119"/>
        <v/>
      </c>
      <c r="CY218" s="84" t="str">
        <f>IF(consulta_completa__11[[#This Row],[14 - Inst. Atuando no Local]]="","X","")</f>
        <v/>
      </c>
      <c r="CZ218" s="84">
        <f>IFERROR(FIND("OUTRA (S)",consulta_completa__11[[#This Row],[14 - Inst. Atuando no Local]]),0)</f>
        <v>0</v>
      </c>
      <c r="DA218" s="84" t="str">
        <f t="shared" si="120"/>
        <v/>
      </c>
      <c r="DB218" s="35" t="str">
        <f t="shared" si="121"/>
        <v>Sim</v>
      </c>
      <c r="DC218" s="35" t="str">
        <f t="shared" si="122"/>
        <v>Não</v>
      </c>
      <c r="DD218" s="35" t="str">
        <f t="shared" si="123"/>
        <v>Sim</v>
      </c>
      <c r="DE218" s="87" t="str">
        <f t="shared" si="94"/>
        <v>Federal</v>
      </c>
    </row>
    <row r="219" spans="1:109">
      <c r="A219" s="14">
        <v>202532828854</v>
      </c>
      <c r="B219" s="1">
        <v>45742</v>
      </c>
      <c r="C219" t="s">
        <v>109</v>
      </c>
      <c r="D219" t="s">
        <v>110</v>
      </c>
      <c r="E219" t="s">
        <v>139</v>
      </c>
      <c r="F219" t="s">
        <v>139</v>
      </c>
      <c r="G219" t="s">
        <v>113</v>
      </c>
      <c r="H219" t="s">
        <v>114</v>
      </c>
      <c r="I219" t="s">
        <v>114</v>
      </c>
      <c r="J219" t="s">
        <v>113</v>
      </c>
      <c r="K219" t="s">
        <v>114</v>
      </c>
      <c r="L219" t="s">
        <v>114</v>
      </c>
      <c r="M219" t="s">
        <v>2314</v>
      </c>
      <c r="N219" t="s">
        <v>119</v>
      </c>
      <c r="O219" t="s">
        <v>239</v>
      </c>
      <c r="P219" t="s">
        <v>121</v>
      </c>
      <c r="Q219" t="s">
        <v>230</v>
      </c>
      <c r="R219" t="s">
        <v>123</v>
      </c>
      <c r="S219" t="s">
        <v>201</v>
      </c>
      <c r="T219" t="s">
        <v>2315</v>
      </c>
      <c r="U219" t="s">
        <v>2316</v>
      </c>
      <c r="V219" t="s">
        <v>2317</v>
      </c>
      <c r="Y219" t="b">
        <v>1</v>
      </c>
      <c r="Z219" t="s">
        <v>113</v>
      </c>
      <c r="AA219" t="s">
        <v>113</v>
      </c>
      <c r="AB219" t="s">
        <v>113</v>
      </c>
      <c r="AC219" t="s">
        <v>113</v>
      </c>
      <c r="AE219" t="s">
        <v>2318</v>
      </c>
      <c r="AF219" t="s">
        <v>113</v>
      </c>
      <c r="AG219" t="s">
        <v>113</v>
      </c>
      <c r="AH219" t="s">
        <v>131</v>
      </c>
      <c r="AI219" t="s">
        <v>132</v>
      </c>
      <c r="AJ219" t="s">
        <v>131</v>
      </c>
      <c r="AK219" t="s">
        <v>2319</v>
      </c>
      <c r="AL219" t="s">
        <v>2320</v>
      </c>
      <c r="AM219" t="s">
        <v>2321</v>
      </c>
      <c r="AN219" t="s">
        <v>2322</v>
      </c>
      <c r="AO219" t="s">
        <v>2323</v>
      </c>
      <c r="AQ219" t="s">
        <v>1096</v>
      </c>
      <c r="AR219" t="s">
        <v>113</v>
      </c>
      <c r="AS219" t="s">
        <v>113</v>
      </c>
      <c r="AT219" t="s">
        <v>113</v>
      </c>
      <c r="AU219" t="s">
        <v>113</v>
      </c>
      <c r="AW219" t="s">
        <v>113</v>
      </c>
      <c r="AX219" s="82">
        <f>IFERROR(FIND("Óbitos/feridos",consulta_completa__11[[#This Row],[13 - Ocorrências/Ambientes Atingidos]]),0)</f>
        <v>0</v>
      </c>
      <c r="AY219" s="83" t="str">
        <f t="shared" si="95"/>
        <v/>
      </c>
      <c r="AZ219" s="82">
        <f>IFERROR(FIND("População afetada/evacuada",consulta_completa__11[[#This Row],[13 - Ocorrências/Ambientes Atingidos]]),0)</f>
        <v>0</v>
      </c>
      <c r="BA219" s="82" t="str">
        <f t="shared" si="96"/>
        <v/>
      </c>
      <c r="BB219" s="82">
        <f>IFERROR(FIND("Suspensão de abastecimento de água",consulta_completa__11[[#This Row],[13 - Ocorrências/Ambientes Atingidos]]),0)</f>
        <v>0</v>
      </c>
      <c r="BC219" s="83" t="str">
        <f t="shared" si="124"/>
        <v/>
      </c>
      <c r="BD219" s="82">
        <f>IFERROR(FIND("Rio/córrego",consulta_completa__11[[#This Row],[13 - Ocorrências/Ambientes Atingidos]]),0)</f>
        <v>0</v>
      </c>
      <c r="BE219" s="83" t="str">
        <f t="shared" si="97"/>
        <v/>
      </c>
      <c r="BF219" s="82">
        <f>IFERROR(FIND("Lago",consulta_completa__11[[#This Row],[13 - Ocorrências/Ambientes Atingidos]]),0)</f>
        <v>0</v>
      </c>
      <c r="BG219" s="83" t="str">
        <f t="shared" si="98"/>
        <v/>
      </c>
      <c r="BH219" s="82">
        <f>IFERROR(FIND("Mar",consulta_completa__11[[#This Row],[13 - Ocorrências/Ambientes Atingidos]]),0)</f>
        <v>1</v>
      </c>
      <c r="BI219" s="83" t="str">
        <f t="shared" si="99"/>
        <v>X</v>
      </c>
      <c r="BJ219" s="82">
        <f>IFERROR(FIND("Praia",consulta_completa__11[[#This Row],[13 - Ocorrências/Ambientes Atingidos]]),0)</f>
        <v>0</v>
      </c>
      <c r="BK219" s="83" t="str">
        <f t="shared" si="100"/>
        <v/>
      </c>
      <c r="BL219" s="82">
        <f>IFERROR(FIND("Solo",consulta_completa__11[[#This Row],[13 - Ocorrências/Ambientes Atingidos]]),0)</f>
        <v>0</v>
      </c>
      <c r="BM219" s="83" t="str">
        <f t="shared" si="101"/>
        <v/>
      </c>
      <c r="BN219" s="82">
        <f>IFERROR(FIND("Águas subterrâneas",consulta_completa__11[[#This Row],[13 - Ocorrências/Ambientes Atingidos]]),0)</f>
        <v>0</v>
      </c>
      <c r="BO219" s="83" t="str">
        <f t="shared" si="102"/>
        <v/>
      </c>
      <c r="BP219" s="82">
        <f>IFERROR(FIND("Atmosfera",consulta_completa__11[[#This Row],[13 - Ocorrências/Ambientes Atingidos]]),0)</f>
        <v>0</v>
      </c>
      <c r="BQ219" s="83" t="str">
        <f t="shared" si="103"/>
        <v/>
      </c>
      <c r="BR219" s="82">
        <f>IFERROR(FIND("Flora",consulta_completa__11[[#This Row],[13 - Ocorrências/Ambientes Atingidos]]),0)</f>
        <v>0</v>
      </c>
      <c r="BS219" s="83" t="str">
        <f t="shared" si="104"/>
        <v/>
      </c>
      <c r="BT219" s="82">
        <f>IFERROR(FIND("Fauna",consulta_completa__11[[#This Row],[13 - Ocorrências/Ambientes Atingidos]]),0)</f>
        <v>0</v>
      </c>
      <c r="BU219" s="83" t="str">
        <f t="shared" si="105"/>
        <v/>
      </c>
      <c r="BV219" s="82">
        <f>IFERROR(FIND("UC federal",consulta_completa__11[[#This Row],[13 - Ocorrências/Ambientes Atingidos]]),0)</f>
        <v>0</v>
      </c>
      <c r="BW219" s="83" t="str">
        <f t="shared" si="106"/>
        <v/>
      </c>
      <c r="BX219" s="82">
        <f>IFERROR(FIND("UC estadual/municipal",consulta_completa__11[[#This Row],[13 - Ocorrências/Ambientes Atingidos]]),0)</f>
        <v>0</v>
      </c>
      <c r="BY219" s="83" t="str">
        <f t="shared" si="107"/>
        <v/>
      </c>
      <c r="BZ219" s="82">
        <f>IFERROR(FIND("Outro(s)",consulta_completa__11[[#This Row],[13 - Ocorrências/Ambientes Atingidos]]),0)</f>
        <v>0</v>
      </c>
      <c r="CA219" s="83" t="str">
        <f t="shared" si="108"/>
        <v/>
      </c>
      <c r="CB219" s="82">
        <f>IFERROR(FIND("Sem dano",consulta_completa__11[[#This Row],[13 - Ocorrências/Ambientes Atingidos]]),0)</f>
        <v>0</v>
      </c>
      <c r="CC219" s="83" t="str">
        <f t="shared" si="109"/>
        <v/>
      </c>
      <c r="CD219" s="82" t="str">
        <f>IF(consulta_completa__11[[#This Row],[13 - Ocorrências/Ambientes Atingidos]]="","X","")</f>
        <v/>
      </c>
      <c r="CE219" s="84">
        <f>IFERROR(FIND("IBAMA",consulta_completa__11[[#This Row],[14 - Inst. Atuando no Local]]),0)</f>
        <v>0</v>
      </c>
      <c r="CF219" s="84" t="str">
        <f t="shared" si="110"/>
        <v/>
      </c>
      <c r="CG219" s="84">
        <f>IFERROR(FIND("OEMA",consulta_completa__11[[#This Row],[14 - Inst. Atuando no Local]]),0)</f>
        <v>0</v>
      </c>
      <c r="CH219" s="84" t="str">
        <f t="shared" si="111"/>
        <v/>
      </c>
      <c r="CI219" s="84">
        <f>IFERROR(FIND("DEFESA CIVIL",consulta_completa__11[[#This Row],[14 - Inst. Atuando no Local]]),0)</f>
        <v>0</v>
      </c>
      <c r="CJ219" s="84" t="str">
        <f t="shared" si="112"/>
        <v/>
      </c>
      <c r="CK219" s="84">
        <f>IFERROR(FIND("CORPO DE BOMBEIROS",consulta_completa__11[[#This Row],[14 - Inst. Atuando no Local]]),0)</f>
        <v>0</v>
      </c>
      <c r="CL219" s="84" t="str">
        <f t="shared" si="113"/>
        <v/>
      </c>
      <c r="CM219" s="84">
        <f>IFERROR(FIND("POLÍCIA RODOVIÁRIA",consulta_completa__11[[#This Row],[14 - Inst. Atuando no Local]]),0)</f>
        <v>0</v>
      </c>
      <c r="CN219" s="84" t="str">
        <f t="shared" si="114"/>
        <v/>
      </c>
      <c r="CO219" s="84">
        <f>IFERROR(FIND("POLÍCIA MILITAR",consulta_completa__11[[#This Row],[14 - Inst. Atuando no Local]]),0)</f>
        <v>0</v>
      </c>
      <c r="CP219" s="84" t="str">
        <f t="shared" si="115"/>
        <v/>
      </c>
      <c r="CQ219" s="84">
        <f>IFERROR(FIND("POLÍCIA CIVIL",consulta_completa__11[[#This Row],[14 - Inst. Atuando no Local]]),0)</f>
        <v>0</v>
      </c>
      <c r="CR219" s="84" t="str">
        <f t="shared" si="116"/>
        <v/>
      </c>
      <c r="CS219" s="84">
        <f>IFERROR(FIND("MARINHA DO BRASIL",consulta_completa__11[[#This Row],[14 - Inst. Atuando no Local]]),0)</f>
        <v>0</v>
      </c>
      <c r="CT219" s="84" t="str">
        <f t="shared" si="117"/>
        <v/>
      </c>
      <c r="CU219" s="84">
        <f>IFERROR(FIND("EMPRESA ESPECIALIZADA EM ATENDIMENTO",consulta_completa__11[[#This Row],[14 - Inst. Atuando no Local]]),0)</f>
        <v>0</v>
      </c>
      <c r="CV219" s="84" t="str">
        <f t="shared" si="118"/>
        <v/>
      </c>
      <c r="CW219" s="84">
        <f>IFERROR(FIND("IBAMA",consulta_completa__11[[#This Row],[14 - Inst. Atuando no Local]]),0)</f>
        <v>0</v>
      </c>
      <c r="CX219" s="84" t="str">
        <f t="shared" si="119"/>
        <v/>
      </c>
      <c r="CY219" s="84" t="str">
        <f>IF(consulta_completa__11[[#This Row],[14 - Inst. Atuando no Local]]="","X","")</f>
        <v/>
      </c>
      <c r="CZ219" s="84">
        <f>IFERROR(FIND("OUTRA (S)",consulta_completa__11[[#This Row],[14 - Inst. Atuando no Local]]),0)</f>
        <v>0</v>
      </c>
      <c r="DA219" s="84" t="str">
        <f t="shared" si="120"/>
        <v/>
      </c>
      <c r="DB219" s="35" t="str">
        <f t="shared" si="121"/>
        <v>Sim</v>
      </c>
      <c r="DC219" s="35" t="str">
        <f t="shared" si="122"/>
        <v>Não</v>
      </c>
      <c r="DD219" s="35" t="str">
        <f t="shared" si="123"/>
        <v>Sim</v>
      </c>
      <c r="DE219" s="87" t="str">
        <f t="shared" si="94"/>
        <v>Sem informação</v>
      </c>
    </row>
    <row r="220" spans="1:109">
      <c r="A220" s="14">
        <v>202532857645</v>
      </c>
      <c r="B220" s="1">
        <v>45743</v>
      </c>
      <c r="C220" t="s">
        <v>2324</v>
      </c>
      <c r="D220" t="s">
        <v>998</v>
      </c>
      <c r="E220" t="s">
        <v>286</v>
      </c>
      <c r="F220" t="s">
        <v>112</v>
      </c>
      <c r="G220" t="s">
        <v>2325</v>
      </c>
      <c r="H220" t="s">
        <v>2326</v>
      </c>
      <c r="I220" t="s">
        <v>1815</v>
      </c>
      <c r="J220" t="s">
        <v>2327</v>
      </c>
      <c r="K220" t="s">
        <v>1173</v>
      </c>
      <c r="L220" t="s">
        <v>648</v>
      </c>
      <c r="M220" t="s">
        <v>810</v>
      </c>
      <c r="N220" t="s">
        <v>184</v>
      </c>
      <c r="O220" t="s">
        <v>120</v>
      </c>
      <c r="P220" t="s">
        <v>142</v>
      </c>
      <c r="Q220" t="s">
        <v>122</v>
      </c>
      <c r="R220" t="s">
        <v>123</v>
      </c>
      <c r="S220" t="s">
        <v>113</v>
      </c>
      <c r="T220" t="s">
        <v>2328</v>
      </c>
      <c r="U220" t="s">
        <v>2329</v>
      </c>
      <c r="V220" t="s">
        <v>2330</v>
      </c>
      <c r="Z220" t="s">
        <v>2331</v>
      </c>
      <c r="AA220" t="s">
        <v>2332</v>
      </c>
      <c r="AB220" t="s">
        <v>2333</v>
      </c>
      <c r="AC220" t="s">
        <v>2334</v>
      </c>
      <c r="AD220">
        <v>0</v>
      </c>
      <c r="AE220" t="s">
        <v>2335</v>
      </c>
      <c r="AF220" t="s">
        <v>113</v>
      </c>
      <c r="AG220" t="s">
        <v>113</v>
      </c>
      <c r="AH220" t="s">
        <v>194</v>
      </c>
      <c r="AI220" t="s">
        <v>132</v>
      </c>
      <c r="AJ220" t="s">
        <v>132</v>
      </c>
      <c r="AK220" t="s">
        <v>113</v>
      </c>
      <c r="AL220" t="s">
        <v>2336</v>
      </c>
      <c r="AM220" t="s">
        <v>692</v>
      </c>
      <c r="AN220" t="s">
        <v>1543</v>
      </c>
      <c r="AO220" t="s">
        <v>2337</v>
      </c>
      <c r="AP220">
        <v>6236238938</v>
      </c>
      <c r="AQ220" t="s">
        <v>695</v>
      </c>
      <c r="AR220" t="s">
        <v>113</v>
      </c>
      <c r="AS220" t="s">
        <v>113</v>
      </c>
      <c r="AT220" t="s">
        <v>113</v>
      </c>
      <c r="AU220" t="s">
        <v>113</v>
      </c>
      <c r="AW220" t="s">
        <v>113</v>
      </c>
      <c r="AX220" s="82">
        <f>IFERROR(FIND("Óbitos/feridos",consulta_completa__11[[#This Row],[13 - Ocorrências/Ambientes Atingidos]]),0)</f>
        <v>0</v>
      </c>
      <c r="AY220" s="83" t="str">
        <f t="shared" si="95"/>
        <v/>
      </c>
      <c r="AZ220" s="82">
        <f>IFERROR(FIND("População afetada/evacuada",consulta_completa__11[[#This Row],[13 - Ocorrências/Ambientes Atingidos]]),0)</f>
        <v>0</v>
      </c>
      <c r="BA220" s="82" t="str">
        <f t="shared" si="96"/>
        <v/>
      </c>
      <c r="BB220" s="82">
        <f>IFERROR(FIND("Suspensão de abastecimento de água",consulta_completa__11[[#This Row],[13 - Ocorrências/Ambientes Atingidos]]),0)</f>
        <v>0</v>
      </c>
      <c r="BC220" s="83" t="str">
        <f t="shared" si="124"/>
        <v/>
      </c>
      <c r="BD220" s="82">
        <f>IFERROR(FIND("Rio/córrego",consulta_completa__11[[#This Row],[13 - Ocorrências/Ambientes Atingidos]]),0)</f>
        <v>1</v>
      </c>
      <c r="BE220" s="83" t="str">
        <f t="shared" si="97"/>
        <v>X</v>
      </c>
      <c r="BF220" s="82">
        <f>IFERROR(FIND("Lago",consulta_completa__11[[#This Row],[13 - Ocorrências/Ambientes Atingidos]]),0)</f>
        <v>0</v>
      </c>
      <c r="BG220" s="83" t="str">
        <f t="shared" si="98"/>
        <v/>
      </c>
      <c r="BH220" s="82">
        <f>IFERROR(FIND("Mar",consulta_completa__11[[#This Row],[13 - Ocorrências/Ambientes Atingidos]]),0)</f>
        <v>0</v>
      </c>
      <c r="BI220" s="83" t="str">
        <f t="shared" si="99"/>
        <v/>
      </c>
      <c r="BJ220" s="82">
        <f>IFERROR(FIND("Praia",consulta_completa__11[[#This Row],[13 - Ocorrências/Ambientes Atingidos]]),0)</f>
        <v>0</v>
      </c>
      <c r="BK220" s="83" t="str">
        <f t="shared" si="100"/>
        <v/>
      </c>
      <c r="BL220" s="82">
        <f>IFERROR(FIND("Solo",consulta_completa__11[[#This Row],[13 - Ocorrências/Ambientes Atingidos]]),0)</f>
        <v>14</v>
      </c>
      <c r="BM220" s="83" t="str">
        <f t="shared" si="101"/>
        <v>X</v>
      </c>
      <c r="BN220" s="82">
        <f>IFERROR(FIND("Águas subterrâneas",consulta_completa__11[[#This Row],[13 - Ocorrências/Ambientes Atingidos]]),0)</f>
        <v>0</v>
      </c>
      <c r="BO220" s="83" t="str">
        <f t="shared" si="102"/>
        <v/>
      </c>
      <c r="BP220" s="82">
        <f>IFERROR(FIND("Atmosfera",consulta_completa__11[[#This Row],[13 - Ocorrências/Ambientes Atingidos]]),0)</f>
        <v>0</v>
      </c>
      <c r="BQ220" s="83" t="str">
        <f t="shared" si="103"/>
        <v/>
      </c>
      <c r="BR220" s="82">
        <f>IFERROR(FIND("Flora",consulta_completa__11[[#This Row],[13 - Ocorrências/Ambientes Atingidos]]),0)</f>
        <v>0</v>
      </c>
      <c r="BS220" s="83" t="str">
        <f t="shared" si="104"/>
        <v/>
      </c>
      <c r="BT220" s="82">
        <f>IFERROR(FIND("Fauna",consulta_completa__11[[#This Row],[13 - Ocorrências/Ambientes Atingidos]]),0)</f>
        <v>0</v>
      </c>
      <c r="BU220" s="83" t="str">
        <f t="shared" si="105"/>
        <v/>
      </c>
      <c r="BV220" s="82">
        <f>IFERROR(FIND("UC federal",consulta_completa__11[[#This Row],[13 - Ocorrências/Ambientes Atingidos]]),0)</f>
        <v>0</v>
      </c>
      <c r="BW220" s="83" t="str">
        <f t="shared" si="106"/>
        <v/>
      </c>
      <c r="BX220" s="82">
        <f>IFERROR(FIND("UC estadual/municipal",consulta_completa__11[[#This Row],[13 - Ocorrências/Ambientes Atingidos]]),0)</f>
        <v>0</v>
      </c>
      <c r="BY220" s="83" t="str">
        <f t="shared" si="107"/>
        <v/>
      </c>
      <c r="BZ220" s="82">
        <f>IFERROR(FIND("Outro(s)",consulta_completa__11[[#This Row],[13 - Ocorrências/Ambientes Atingidos]]),0)</f>
        <v>0</v>
      </c>
      <c r="CA220" s="83" t="str">
        <f t="shared" si="108"/>
        <v/>
      </c>
      <c r="CB220" s="82">
        <f>IFERROR(FIND("Sem dano",consulta_completa__11[[#This Row],[13 - Ocorrências/Ambientes Atingidos]]),0)</f>
        <v>0</v>
      </c>
      <c r="CC220" s="83" t="str">
        <f t="shared" si="109"/>
        <v/>
      </c>
      <c r="CD220" s="82" t="str">
        <f>IF(consulta_completa__11[[#This Row],[13 - Ocorrências/Ambientes Atingidos]]="","X","")</f>
        <v/>
      </c>
      <c r="CE220" s="84">
        <f>IFERROR(FIND("IBAMA",consulta_completa__11[[#This Row],[14 - Inst. Atuando no Local]]),0)</f>
        <v>0</v>
      </c>
      <c r="CF220" s="84" t="str">
        <f t="shared" si="110"/>
        <v/>
      </c>
      <c r="CG220" s="84">
        <f>IFERROR(FIND("OEMA",consulta_completa__11[[#This Row],[14 - Inst. Atuando no Local]]),0)</f>
        <v>0</v>
      </c>
      <c r="CH220" s="84" t="str">
        <f t="shared" si="111"/>
        <v/>
      </c>
      <c r="CI220" s="84">
        <f>IFERROR(FIND("DEFESA CIVIL",consulta_completa__11[[#This Row],[14 - Inst. Atuando no Local]]),0)</f>
        <v>0</v>
      </c>
      <c r="CJ220" s="84" t="str">
        <f t="shared" si="112"/>
        <v/>
      </c>
      <c r="CK220" s="84">
        <f>IFERROR(FIND("CORPO DE BOMBEIROS",consulta_completa__11[[#This Row],[14 - Inst. Atuando no Local]]),0)</f>
        <v>0</v>
      </c>
      <c r="CL220" s="84" t="str">
        <f t="shared" si="113"/>
        <v/>
      </c>
      <c r="CM220" s="84">
        <f>IFERROR(FIND("POLÍCIA RODOVIÁRIA",consulta_completa__11[[#This Row],[14 - Inst. Atuando no Local]]),0)</f>
        <v>0</v>
      </c>
      <c r="CN220" s="84" t="str">
        <f t="shared" si="114"/>
        <v/>
      </c>
      <c r="CO220" s="84">
        <f>IFERROR(FIND("POLÍCIA MILITAR",consulta_completa__11[[#This Row],[14 - Inst. Atuando no Local]]),0)</f>
        <v>0</v>
      </c>
      <c r="CP220" s="84" t="str">
        <f t="shared" si="115"/>
        <v/>
      </c>
      <c r="CQ220" s="84">
        <f>IFERROR(FIND("POLÍCIA CIVIL",consulta_completa__11[[#This Row],[14 - Inst. Atuando no Local]]),0)</f>
        <v>0</v>
      </c>
      <c r="CR220" s="84" t="str">
        <f t="shared" si="116"/>
        <v/>
      </c>
      <c r="CS220" s="84">
        <f>IFERROR(FIND("MARINHA DO BRASIL",consulta_completa__11[[#This Row],[14 - Inst. Atuando no Local]]),0)</f>
        <v>0</v>
      </c>
      <c r="CT220" s="84" t="str">
        <f t="shared" si="117"/>
        <v/>
      </c>
      <c r="CU220" s="84">
        <f>IFERROR(FIND("EMPRESA ESPECIALIZADA EM ATENDIMENTO",consulta_completa__11[[#This Row],[14 - Inst. Atuando no Local]]),0)</f>
        <v>0</v>
      </c>
      <c r="CV220" s="84" t="str">
        <f t="shared" si="118"/>
        <v/>
      </c>
      <c r="CW220" s="84">
        <f>IFERROR(FIND("IBAMA",consulta_completa__11[[#This Row],[14 - Inst. Atuando no Local]]),0)</f>
        <v>0</v>
      </c>
      <c r="CX220" s="84" t="str">
        <f t="shared" si="119"/>
        <v/>
      </c>
      <c r="CY220" s="84" t="str">
        <f>IF(consulta_completa__11[[#This Row],[14 - Inst. Atuando no Local]]="","X","")</f>
        <v/>
      </c>
      <c r="CZ220" s="84">
        <f>IFERROR(FIND("OUTRA (S)",consulta_completa__11[[#This Row],[14 - Inst. Atuando no Local]]),0)</f>
        <v>0</v>
      </c>
      <c r="DA220" s="84" t="str">
        <f t="shared" si="120"/>
        <v/>
      </c>
      <c r="DB220" s="35" t="str">
        <f t="shared" si="121"/>
        <v>Sim</v>
      </c>
      <c r="DC220" s="35" t="str">
        <f t="shared" si="122"/>
        <v>Não</v>
      </c>
      <c r="DD220" s="35" t="str">
        <f t="shared" si="123"/>
        <v>Sim</v>
      </c>
      <c r="DE220" s="87" t="str">
        <f t="shared" si="94"/>
        <v>Sem informação</v>
      </c>
    </row>
    <row r="221" spans="1:109">
      <c r="A221" s="14">
        <v>202533072024</v>
      </c>
      <c r="B221" s="1">
        <v>45743</v>
      </c>
      <c r="C221" t="s">
        <v>820</v>
      </c>
      <c r="D221" t="s">
        <v>343</v>
      </c>
      <c r="E221" t="s">
        <v>139</v>
      </c>
      <c r="F221" t="s">
        <v>112</v>
      </c>
      <c r="G221" t="s">
        <v>113</v>
      </c>
      <c r="H221" t="s">
        <v>114</v>
      </c>
      <c r="I221" t="s">
        <v>114</v>
      </c>
      <c r="J221" t="s">
        <v>255</v>
      </c>
      <c r="K221" t="s">
        <v>2338</v>
      </c>
      <c r="L221" t="s">
        <v>117</v>
      </c>
      <c r="M221" t="s">
        <v>140</v>
      </c>
      <c r="N221" t="s">
        <v>113</v>
      </c>
      <c r="O221" t="s">
        <v>120</v>
      </c>
      <c r="P221" t="s">
        <v>142</v>
      </c>
      <c r="Q221" t="s">
        <v>122</v>
      </c>
      <c r="R221" t="s">
        <v>123</v>
      </c>
      <c r="S221" t="s">
        <v>113</v>
      </c>
      <c r="T221" t="s">
        <v>2339</v>
      </c>
      <c r="U221" t="s">
        <v>2340</v>
      </c>
      <c r="V221" t="s">
        <v>113</v>
      </c>
      <c r="Z221" t="s">
        <v>2341</v>
      </c>
      <c r="AA221" t="s">
        <v>113</v>
      </c>
      <c r="AB221" t="s">
        <v>823</v>
      </c>
      <c r="AC221" t="s">
        <v>113</v>
      </c>
      <c r="AD221">
        <v>2</v>
      </c>
      <c r="AE221" t="s">
        <v>113</v>
      </c>
      <c r="AF221" t="s">
        <v>113</v>
      </c>
      <c r="AG221" t="s">
        <v>113</v>
      </c>
      <c r="AH221" t="s">
        <v>131</v>
      </c>
      <c r="AI221" t="s">
        <v>132</v>
      </c>
      <c r="AJ221" t="s">
        <v>131</v>
      </c>
      <c r="AK221" t="s">
        <v>2342</v>
      </c>
      <c r="AL221" t="s">
        <v>2343</v>
      </c>
      <c r="AM221" t="s">
        <v>2344</v>
      </c>
      <c r="AN221" t="s">
        <v>113</v>
      </c>
      <c r="AO221" t="s">
        <v>113</v>
      </c>
      <c r="AQ221" t="s">
        <v>2345</v>
      </c>
      <c r="AR221" t="s">
        <v>113</v>
      </c>
      <c r="AS221" t="s">
        <v>113</v>
      </c>
      <c r="AT221" t="s">
        <v>113</v>
      </c>
      <c r="AU221" t="s">
        <v>2346</v>
      </c>
      <c r="AV221">
        <v>4210000000</v>
      </c>
      <c r="AW221" t="s">
        <v>159</v>
      </c>
      <c r="AX221" s="82">
        <f>IFERROR(FIND("Óbitos/feridos",consulta_completa__11[[#This Row],[13 - Ocorrências/Ambientes Atingidos]]),0)</f>
        <v>0</v>
      </c>
      <c r="AY221" s="83" t="str">
        <f t="shared" si="95"/>
        <v/>
      </c>
      <c r="AZ221" s="82">
        <f>IFERROR(FIND("População afetada/evacuada",consulta_completa__11[[#This Row],[13 - Ocorrências/Ambientes Atingidos]]),0)</f>
        <v>0</v>
      </c>
      <c r="BA221" s="82" t="str">
        <f t="shared" si="96"/>
        <v/>
      </c>
      <c r="BB221" s="82">
        <f>IFERROR(FIND("Suspensão de abastecimento de água",consulta_completa__11[[#This Row],[13 - Ocorrências/Ambientes Atingidos]]),0)</f>
        <v>0</v>
      </c>
      <c r="BC221" s="83" t="str">
        <f t="shared" si="124"/>
        <v/>
      </c>
      <c r="BD221" s="82">
        <f>IFERROR(FIND("Rio/córrego",consulta_completa__11[[#This Row],[13 - Ocorrências/Ambientes Atingidos]]),0)</f>
        <v>0</v>
      </c>
      <c r="BE221" s="83" t="str">
        <f t="shared" si="97"/>
        <v/>
      </c>
      <c r="BF221" s="82">
        <f>IFERROR(FIND("Lago",consulta_completa__11[[#This Row],[13 - Ocorrências/Ambientes Atingidos]]),0)</f>
        <v>0</v>
      </c>
      <c r="BG221" s="83" t="str">
        <f t="shared" si="98"/>
        <v/>
      </c>
      <c r="BH221" s="82">
        <f>IFERROR(FIND("Mar",consulta_completa__11[[#This Row],[13 - Ocorrências/Ambientes Atingidos]]),0)</f>
        <v>0</v>
      </c>
      <c r="BI221" s="83" t="str">
        <f t="shared" si="99"/>
        <v/>
      </c>
      <c r="BJ221" s="82">
        <f>IFERROR(FIND("Praia",consulta_completa__11[[#This Row],[13 - Ocorrências/Ambientes Atingidos]]),0)</f>
        <v>0</v>
      </c>
      <c r="BK221" s="83" t="str">
        <f t="shared" si="100"/>
        <v/>
      </c>
      <c r="BL221" s="82">
        <f>IFERROR(FIND("Solo",consulta_completa__11[[#This Row],[13 - Ocorrências/Ambientes Atingidos]]),0)</f>
        <v>1</v>
      </c>
      <c r="BM221" s="83" t="str">
        <f t="shared" si="101"/>
        <v>X</v>
      </c>
      <c r="BN221" s="82">
        <f>IFERROR(FIND("Águas subterrâneas",consulta_completa__11[[#This Row],[13 - Ocorrências/Ambientes Atingidos]]),0)</f>
        <v>0</v>
      </c>
      <c r="BO221" s="83" t="str">
        <f t="shared" si="102"/>
        <v/>
      </c>
      <c r="BP221" s="82">
        <f>IFERROR(FIND("Atmosfera",consulta_completa__11[[#This Row],[13 - Ocorrências/Ambientes Atingidos]]),0)</f>
        <v>0</v>
      </c>
      <c r="BQ221" s="83" t="str">
        <f t="shared" si="103"/>
        <v/>
      </c>
      <c r="BR221" s="82">
        <f>IFERROR(FIND("Flora",consulta_completa__11[[#This Row],[13 - Ocorrências/Ambientes Atingidos]]),0)</f>
        <v>0</v>
      </c>
      <c r="BS221" s="83" t="str">
        <f t="shared" si="104"/>
        <v/>
      </c>
      <c r="BT221" s="82">
        <f>IFERROR(FIND("Fauna",consulta_completa__11[[#This Row],[13 - Ocorrências/Ambientes Atingidos]]),0)</f>
        <v>0</v>
      </c>
      <c r="BU221" s="83" t="str">
        <f t="shared" si="105"/>
        <v/>
      </c>
      <c r="BV221" s="82">
        <f>IFERROR(FIND("UC federal",consulta_completa__11[[#This Row],[13 - Ocorrências/Ambientes Atingidos]]),0)</f>
        <v>0</v>
      </c>
      <c r="BW221" s="83" t="str">
        <f t="shared" si="106"/>
        <v/>
      </c>
      <c r="BX221" s="82">
        <f>IFERROR(FIND("UC estadual/municipal",consulta_completa__11[[#This Row],[13 - Ocorrências/Ambientes Atingidos]]),0)</f>
        <v>0</v>
      </c>
      <c r="BY221" s="83" t="str">
        <f t="shared" si="107"/>
        <v/>
      </c>
      <c r="BZ221" s="82">
        <f>IFERROR(FIND("Outro(s)",consulta_completa__11[[#This Row],[13 - Ocorrências/Ambientes Atingidos]]),0)</f>
        <v>0</v>
      </c>
      <c r="CA221" s="83" t="str">
        <f t="shared" si="108"/>
        <v/>
      </c>
      <c r="CB221" s="82">
        <f>IFERROR(FIND("Sem dano",consulta_completa__11[[#This Row],[13 - Ocorrências/Ambientes Atingidos]]),0)</f>
        <v>0</v>
      </c>
      <c r="CC221" s="83" t="str">
        <f t="shared" si="109"/>
        <v/>
      </c>
      <c r="CD221" s="82" t="str">
        <f>IF(consulta_completa__11[[#This Row],[13 - Ocorrências/Ambientes Atingidos]]="","X","")</f>
        <v/>
      </c>
      <c r="CE221" s="84">
        <f>IFERROR(FIND("IBAMA",consulta_completa__11[[#This Row],[14 - Inst. Atuando no Local]]),0)</f>
        <v>0</v>
      </c>
      <c r="CF221" s="84" t="str">
        <f t="shared" si="110"/>
        <v/>
      </c>
      <c r="CG221" s="84">
        <f>IFERROR(FIND("OEMA",consulta_completa__11[[#This Row],[14 - Inst. Atuando no Local]]),0)</f>
        <v>0</v>
      </c>
      <c r="CH221" s="84" t="str">
        <f t="shared" si="111"/>
        <v/>
      </c>
      <c r="CI221" s="84">
        <f>IFERROR(FIND("DEFESA CIVIL",consulta_completa__11[[#This Row],[14 - Inst. Atuando no Local]]),0)</f>
        <v>0</v>
      </c>
      <c r="CJ221" s="84" t="str">
        <f t="shared" si="112"/>
        <v/>
      </c>
      <c r="CK221" s="84">
        <f>IFERROR(FIND("CORPO DE BOMBEIROS",consulta_completa__11[[#This Row],[14 - Inst. Atuando no Local]]),0)</f>
        <v>0</v>
      </c>
      <c r="CL221" s="84" t="str">
        <f t="shared" si="113"/>
        <v/>
      </c>
      <c r="CM221" s="84">
        <f>IFERROR(FIND("POLÍCIA RODOVIÁRIA",consulta_completa__11[[#This Row],[14 - Inst. Atuando no Local]]),0)</f>
        <v>0</v>
      </c>
      <c r="CN221" s="84" t="str">
        <f t="shared" si="114"/>
        <v/>
      </c>
      <c r="CO221" s="84">
        <f>IFERROR(FIND("POLÍCIA MILITAR",consulta_completa__11[[#This Row],[14 - Inst. Atuando no Local]]),0)</f>
        <v>0</v>
      </c>
      <c r="CP221" s="84" t="str">
        <f t="shared" si="115"/>
        <v/>
      </c>
      <c r="CQ221" s="84">
        <f>IFERROR(FIND("POLÍCIA CIVIL",consulta_completa__11[[#This Row],[14 - Inst. Atuando no Local]]),0)</f>
        <v>0</v>
      </c>
      <c r="CR221" s="84" t="str">
        <f t="shared" si="116"/>
        <v/>
      </c>
      <c r="CS221" s="84">
        <f>IFERROR(FIND("MARINHA DO BRASIL",consulta_completa__11[[#This Row],[14 - Inst. Atuando no Local]]),0)</f>
        <v>0</v>
      </c>
      <c r="CT221" s="84" t="str">
        <f t="shared" si="117"/>
        <v/>
      </c>
      <c r="CU221" s="84">
        <f>IFERROR(FIND("EMPRESA ESPECIALIZADA EM ATENDIMENTO",consulta_completa__11[[#This Row],[14 - Inst. Atuando no Local]]),0)</f>
        <v>0</v>
      </c>
      <c r="CV221" s="84" t="str">
        <f t="shared" si="118"/>
        <v/>
      </c>
      <c r="CW221" s="84">
        <f>IFERROR(FIND("IBAMA",consulta_completa__11[[#This Row],[14 - Inst. Atuando no Local]]),0)</f>
        <v>0</v>
      </c>
      <c r="CX221" s="84" t="str">
        <f t="shared" si="119"/>
        <v/>
      </c>
      <c r="CY221" s="84" t="str">
        <f>IF(consulta_completa__11[[#This Row],[14 - Inst. Atuando no Local]]="","X","")</f>
        <v>X</v>
      </c>
      <c r="CZ221" s="84">
        <f>IFERROR(FIND("OUTRA (S)",consulta_completa__11[[#This Row],[14 - Inst. Atuando no Local]]),0)</f>
        <v>0</v>
      </c>
      <c r="DA221" s="84" t="str">
        <f t="shared" si="120"/>
        <v/>
      </c>
      <c r="DB221" s="35" t="str">
        <f t="shared" si="121"/>
        <v>Sim</v>
      </c>
      <c r="DC221" s="35" t="str">
        <f t="shared" si="122"/>
        <v>Não</v>
      </c>
      <c r="DD221" s="35" t="str">
        <f t="shared" si="123"/>
        <v>Sim</v>
      </c>
      <c r="DE221" s="87" t="str">
        <f t="shared" si="94"/>
        <v>Estadual</v>
      </c>
    </row>
    <row r="222" spans="1:109">
      <c r="A222" s="14">
        <v>202533032423</v>
      </c>
      <c r="B222" s="1">
        <v>45744</v>
      </c>
      <c r="C222" t="s">
        <v>109</v>
      </c>
      <c r="D222" t="s">
        <v>110</v>
      </c>
      <c r="E222" t="s">
        <v>111</v>
      </c>
      <c r="F222" t="s">
        <v>112</v>
      </c>
      <c r="G222" t="s">
        <v>113</v>
      </c>
      <c r="H222" t="s">
        <v>114</v>
      </c>
      <c r="I222" t="s">
        <v>114</v>
      </c>
      <c r="J222" t="s">
        <v>2051</v>
      </c>
      <c r="K222" t="s">
        <v>2347</v>
      </c>
      <c r="L222" t="s">
        <v>117</v>
      </c>
      <c r="M222" t="s">
        <v>118</v>
      </c>
      <c r="N222" t="s">
        <v>119</v>
      </c>
      <c r="O222" t="s">
        <v>239</v>
      </c>
      <c r="P222" t="s">
        <v>200</v>
      </c>
      <c r="Q222" t="s">
        <v>143</v>
      </c>
      <c r="R222" t="s">
        <v>123</v>
      </c>
      <c r="S222" t="s">
        <v>113</v>
      </c>
      <c r="T222" t="s">
        <v>1631</v>
      </c>
      <c r="U222" t="s">
        <v>2348</v>
      </c>
      <c r="V222" t="s">
        <v>2349</v>
      </c>
      <c r="Z222" t="s">
        <v>2350</v>
      </c>
      <c r="AA222" t="s">
        <v>567</v>
      </c>
      <c r="AB222" t="s">
        <v>206</v>
      </c>
      <c r="AC222" t="s">
        <v>482</v>
      </c>
      <c r="AD222">
        <v>1</v>
      </c>
      <c r="AE222" t="s">
        <v>568</v>
      </c>
      <c r="AF222" t="s">
        <v>113</v>
      </c>
      <c r="AG222" t="s">
        <v>113</v>
      </c>
      <c r="AH222" t="s">
        <v>131</v>
      </c>
      <c r="AI222" t="s">
        <v>132</v>
      </c>
      <c r="AJ222" t="s">
        <v>131</v>
      </c>
      <c r="AK222" t="s">
        <v>2351</v>
      </c>
      <c r="AL222" t="s">
        <v>2352</v>
      </c>
      <c r="AM222" t="s">
        <v>485</v>
      </c>
      <c r="AN222" t="s">
        <v>2353</v>
      </c>
      <c r="AO222" t="s">
        <v>113</v>
      </c>
      <c r="AP222">
        <v>2732951305</v>
      </c>
      <c r="AQ222" t="s">
        <v>486</v>
      </c>
      <c r="AR222" t="s">
        <v>113</v>
      </c>
      <c r="AS222" t="s">
        <v>113</v>
      </c>
      <c r="AT222" t="s">
        <v>113</v>
      </c>
      <c r="AU222" t="s">
        <v>113</v>
      </c>
      <c r="AW222" t="s">
        <v>113</v>
      </c>
      <c r="AX222" s="82">
        <f>IFERROR(FIND("Óbitos/feridos",consulta_completa__11[[#This Row],[13 - Ocorrências/Ambientes Atingidos]]),0)</f>
        <v>0</v>
      </c>
      <c r="AY222" s="83" t="str">
        <f t="shared" si="95"/>
        <v/>
      </c>
      <c r="AZ222" s="82">
        <f>IFERROR(FIND("População afetada/evacuada",consulta_completa__11[[#This Row],[13 - Ocorrências/Ambientes Atingidos]]),0)</f>
        <v>0</v>
      </c>
      <c r="BA222" s="82" t="str">
        <f t="shared" si="96"/>
        <v/>
      </c>
      <c r="BB222" s="82">
        <f>IFERROR(FIND("Suspensão de abastecimento de água",consulta_completa__11[[#This Row],[13 - Ocorrências/Ambientes Atingidos]]),0)</f>
        <v>0</v>
      </c>
      <c r="BC222" s="83" t="str">
        <f t="shared" si="124"/>
        <v/>
      </c>
      <c r="BD222" s="82">
        <f>IFERROR(FIND("Rio/córrego",consulta_completa__11[[#This Row],[13 - Ocorrências/Ambientes Atingidos]]),0)</f>
        <v>0</v>
      </c>
      <c r="BE222" s="83" t="str">
        <f t="shared" si="97"/>
        <v/>
      </c>
      <c r="BF222" s="82">
        <f>IFERROR(FIND("Lago",consulta_completa__11[[#This Row],[13 - Ocorrências/Ambientes Atingidos]]),0)</f>
        <v>0</v>
      </c>
      <c r="BG222" s="83" t="str">
        <f t="shared" si="98"/>
        <v/>
      </c>
      <c r="BH222" s="82">
        <f>IFERROR(FIND("Mar",consulta_completa__11[[#This Row],[13 - Ocorrências/Ambientes Atingidos]]),0)</f>
        <v>1</v>
      </c>
      <c r="BI222" s="83" t="str">
        <f t="shared" si="99"/>
        <v>X</v>
      </c>
      <c r="BJ222" s="82">
        <f>IFERROR(FIND("Praia",consulta_completa__11[[#This Row],[13 - Ocorrências/Ambientes Atingidos]]),0)</f>
        <v>0</v>
      </c>
      <c r="BK222" s="83" t="str">
        <f t="shared" si="100"/>
        <v/>
      </c>
      <c r="BL222" s="82">
        <f>IFERROR(FIND("Solo",consulta_completa__11[[#This Row],[13 - Ocorrências/Ambientes Atingidos]]),0)</f>
        <v>0</v>
      </c>
      <c r="BM222" s="83" t="str">
        <f t="shared" si="101"/>
        <v/>
      </c>
      <c r="BN222" s="82">
        <f>IFERROR(FIND("Águas subterrâneas",consulta_completa__11[[#This Row],[13 - Ocorrências/Ambientes Atingidos]]),0)</f>
        <v>0</v>
      </c>
      <c r="BO222" s="83" t="str">
        <f t="shared" si="102"/>
        <v/>
      </c>
      <c r="BP222" s="82">
        <f>IFERROR(FIND("Atmosfera",consulta_completa__11[[#This Row],[13 - Ocorrências/Ambientes Atingidos]]),0)</f>
        <v>0</v>
      </c>
      <c r="BQ222" s="83" t="str">
        <f t="shared" si="103"/>
        <v/>
      </c>
      <c r="BR222" s="82">
        <f>IFERROR(FIND("Flora",consulta_completa__11[[#This Row],[13 - Ocorrências/Ambientes Atingidos]]),0)</f>
        <v>0</v>
      </c>
      <c r="BS222" s="83" t="str">
        <f t="shared" si="104"/>
        <v/>
      </c>
      <c r="BT222" s="82">
        <f>IFERROR(FIND("Fauna",consulta_completa__11[[#This Row],[13 - Ocorrências/Ambientes Atingidos]]),0)</f>
        <v>0</v>
      </c>
      <c r="BU222" s="83" t="str">
        <f t="shared" si="105"/>
        <v/>
      </c>
      <c r="BV222" s="82">
        <f>IFERROR(FIND("UC federal",consulta_completa__11[[#This Row],[13 - Ocorrências/Ambientes Atingidos]]),0)</f>
        <v>0</v>
      </c>
      <c r="BW222" s="83" t="str">
        <f t="shared" si="106"/>
        <v/>
      </c>
      <c r="BX222" s="82">
        <f>IFERROR(FIND("UC estadual/municipal",consulta_completa__11[[#This Row],[13 - Ocorrências/Ambientes Atingidos]]),0)</f>
        <v>0</v>
      </c>
      <c r="BY222" s="83" t="str">
        <f t="shared" si="107"/>
        <v/>
      </c>
      <c r="BZ222" s="82">
        <f>IFERROR(FIND("Outro(s)",consulta_completa__11[[#This Row],[13 - Ocorrências/Ambientes Atingidos]]),0)</f>
        <v>0</v>
      </c>
      <c r="CA222" s="83" t="str">
        <f t="shared" si="108"/>
        <v/>
      </c>
      <c r="CB222" s="82">
        <f>IFERROR(FIND("Sem dano",consulta_completa__11[[#This Row],[13 - Ocorrências/Ambientes Atingidos]]),0)</f>
        <v>0</v>
      </c>
      <c r="CC222" s="83" t="str">
        <f t="shared" si="109"/>
        <v/>
      </c>
      <c r="CD222" s="82" t="str">
        <f>IF(consulta_completa__11[[#This Row],[13 - Ocorrências/Ambientes Atingidos]]="","X","")</f>
        <v/>
      </c>
      <c r="CE222" s="84">
        <f>IFERROR(FIND("IBAMA",consulta_completa__11[[#This Row],[14 - Inst. Atuando no Local]]),0)</f>
        <v>0</v>
      </c>
      <c r="CF222" s="84" t="str">
        <f t="shared" si="110"/>
        <v/>
      </c>
      <c r="CG222" s="84">
        <f>IFERROR(FIND("OEMA",consulta_completa__11[[#This Row],[14 - Inst. Atuando no Local]]),0)</f>
        <v>0</v>
      </c>
      <c r="CH222" s="84" t="str">
        <f t="shared" si="111"/>
        <v/>
      </c>
      <c r="CI222" s="84">
        <f>IFERROR(FIND("DEFESA CIVIL",consulta_completa__11[[#This Row],[14 - Inst. Atuando no Local]]),0)</f>
        <v>0</v>
      </c>
      <c r="CJ222" s="84" t="str">
        <f t="shared" si="112"/>
        <v/>
      </c>
      <c r="CK222" s="84">
        <f>IFERROR(FIND("CORPO DE BOMBEIROS",consulta_completa__11[[#This Row],[14 - Inst. Atuando no Local]]),0)</f>
        <v>0</v>
      </c>
      <c r="CL222" s="84" t="str">
        <f t="shared" si="113"/>
        <v/>
      </c>
      <c r="CM222" s="84">
        <f>IFERROR(FIND("POLÍCIA RODOVIÁRIA",consulta_completa__11[[#This Row],[14 - Inst. Atuando no Local]]),0)</f>
        <v>0</v>
      </c>
      <c r="CN222" s="84" t="str">
        <f t="shared" si="114"/>
        <v/>
      </c>
      <c r="CO222" s="84">
        <f>IFERROR(FIND("POLÍCIA MILITAR",consulta_completa__11[[#This Row],[14 - Inst. Atuando no Local]]),0)</f>
        <v>0</v>
      </c>
      <c r="CP222" s="84" t="str">
        <f t="shared" si="115"/>
        <v/>
      </c>
      <c r="CQ222" s="84">
        <f>IFERROR(FIND("POLÍCIA CIVIL",consulta_completa__11[[#This Row],[14 - Inst. Atuando no Local]]),0)</f>
        <v>0</v>
      </c>
      <c r="CR222" s="84" t="str">
        <f t="shared" si="116"/>
        <v/>
      </c>
      <c r="CS222" s="84">
        <f>IFERROR(FIND("MARINHA DO BRASIL",consulta_completa__11[[#This Row],[14 - Inst. Atuando no Local]]),0)</f>
        <v>0</v>
      </c>
      <c r="CT222" s="84" t="str">
        <f t="shared" si="117"/>
        <v/>
      </c>
      <c r="CU222" s="84">
        <f>IFERROR(FIND("EMPRESA ESPECIALIZADA EM ATENDIMENTO",consulta_completa__11[[#This Row],[14 - Inst. Atuando no Local]]),0)</f>
        <v>0</v>
      </c>
      <c r="CV222" s="84" t="str">
        <f t="shared" si="118"/>
        <v/>
      </c>
      <c r="CW222" s="84">
        <f>IFERROR(FIND("IBAMA",consulta_completa__11[[#This Row],[14 - Inst. Atuando no Local]]),0)</f>
        <v>0</v>
      </c>
      <c r="CX222" s="84" t="str">
        <f t="shared" si="119"/>
        <v/>
      </c>
      <c r="CY222" s="84" t="str">
        <f>IF(consulta_completa__11[[#This Row],[14 - Inst. Atuando no Local]]="","X","")</f>
        <v/>
      </c>
      <c r="CZ222" s="84">
        <f>IFERROR(FIND("OUTRA (S)",consulta_completa__11[[#This Row],[14 - Inst. Atuando no Local]]),0)</f>
        <v>0</v>
      </c>
      <c r="DA222" s="84" t="str">
        <f t="shared" si="120"/>
        <v/>
      </c>
      <c r="DB222" s="35" t="str">
        <f t="shared" si="121"/>
        <v>Sim</v>
      </c>
      <c r="DC222" s="35" t="str">
        <f t="shared" si="122"/>
        <v>Não</v>
      </c>
      <c r="DD222" s="35" t="str">
        <f t="shared" si="123"/>
        <v>Sim</v>
      </c>
      <c r="DE222" s="87" t="str">
        <f t="shared" si="94"/>
        <v>Federal</v>
      </c>
    </row>
    <row r="223" spans="1:109">
      <c r="A223" s="14">
        <v>202533043256</v>
      </c>
      <c r="B223" s="1">
        <v>45744</v>
      </c>
      <c r="C223" t="s">
        <v>109</v>
      </c>
      <c r="D223" t="s">
        <v>110</v>
      </c>
      <c r="E223" t="s">
        <v>452</v>
      </c>
      <c r="F223" t="s">
        <v>112</v>
      </c>
      <c r="G223" t="s">
        <v>2354</v>
      </c>
      <c r="H223" t="s">
        <v>2355</v>
      </c>
      <c r="I223" t="s">
        <v>117</v>
      </c>
      <c r="J223" t="s">
        <v>113</v>
      </c>
      <c r="K223" t="s">
        <v>114</v>
      </c>
      <c r="L223" t="s">
        <v>114</v>
      </c>
      <c r="M223" t="s">
        <v>118</v>
      </c>
      <c r="N223" t="s">
        <v>119</v>
      </c>
      <c r="O223" t="s">
        <v>239</v>
      </c>
      <c r="P223" t="s">
        <v>200</v>
      </c>
      <c r="Q223" t="s">
        <v>122</v>
      </c>
      <c r="R223" t="s">
        <v>123</v>
      </c>
      <c r="S223" t="s">
        <v>113</v>
      </c>
      <c r="T223" t="s">
        <v>2356</v>
      </c>
      <c r="U223" t="s">
        <v>2357</v>
      </c>
      <c r="V223" t="s">
        <v>2358</v>
      </c>
      <c r="Z223" t="s">
        <v>2359</v>
      </c>
      <c r="AA223" t="s">
        <v>113</v>
      </c>
      <c r="AB223" t="s">
        <v>206</v>
      </c>
      <c r="AC223" t="s">
        <v>207</v>
      </c>
      <c r="AD223">
        <v>1</v>
      </c>
      <c r="AE223" t="s">
        <v>668</v>
      </c>
      <c r="AF223" t="s">
        <v>113</v>
      </c>
      <c r="AG223" t="s">
        <v>113</v>
      </c>
      <c r="AH223" t="s">
        <v>131</v>
      </c>
      <c r="AI223" t="s">
        <v>132</v>
      </c>
      <c r="AJ223" t="s">
        <v>131</v>
      </c>
      <c r="AK223" t="s">
        <v>2360</v>
      </c>
      <c r="AL223" t="s">
        <v>2361</v>
      </c>
      <c r="AM223" t="s">
        <v>210</v>
      </c>
      <c r="AN223" t="s">
        <v>2362</v>
      </c>
      <c r="AO223" t="s">
        <v>113</v>
      </c>
      <c r="AP223">
        <v>2732951305</v>
      </c>
      <c r="AQ223" t="s">
        <v>211</v>
      </c>
      <c r="AR223" t="s">
        <v>113</v>
      </c>
      <c r="AS223" t="s">
        <v>1086</v>
      </c>
      <c r="AT223" t="s">
        <v>113</v>
      </c>
      <c r="AU223" t="s">
        <v>113</v>
      </c>
      <c r="AW223" t="s">
        <v>159</v>
      </c>
      <c r="AX223" s="82">
        <f>IFERROR(FIND("Óbitos/feridos",consulta_completa__11[[#This Row],[13 - Ocorrências/Ambientes Atingidos]]),0)</f>
        <v>0</v>
      </c>
      <c r="AY223" s="83" t="str">
        <f t="shared" si="95"/>
        <v/>
      </c>
      <c r="AZ223" s="82">
        <f>IFERROR(FIND("População afetada/evacuada",consulta_completa__11[[#This Row],[13 - Ocorrências/Ambientes Atingidos]]),0)</f>
        <v>0</v>
      </c>
      <c r="BA223" s="82" t="str">
        <f t="shared" si="96"/>
        <v/>
      </c>
      <c r="BB223" s="82">
        <f>IFERROR(FIND("Suspensão de abastecimento de água",consulta_completa__11[[#This Row],[13 - Ocorrências/Ambientes Atingidos]]),0)</f>
        <v>0</v>
      </c>
      <c r="BC223" s="83" t="str">
        <f t="shared" si="124"/>
        <v/>
      </c>
      <c r="BD223" s="82">
        <f>IFERROR(FIND("Rio/córrego",consulta_completa__11[[#This Row],[13 - Ocorrências/Ambientes Atingidos]]),0)</f>
        <v>0</v>
      </c>
      <c r="BE223" s="83" t="str">
        <f t="shared" si="97"/>
        <v/>
      </c>
      <c r="BF223" s="82">
        <f>IFERROR(FIND("Lago",consulta_completa__11[[#This Row],[13 - Ocorrências/Ambientes Atingidos]]),0)</f>
        <v>0</v>
      </c>
      <c r="BG223" s="83" t="str">
        <f t="shared" si="98"/>
        <v/>
      </c>
      <c r="BH223" s="82">
        <f>IFERROR(FIND("Mar",consulta_completa__11[[#This Row],[13 - Ocorrências/Ambientes Atingidos]]),0)</f>
        <v>1</v>
      </c>
      <c r="BI223" s="83" t="str">
        <f t="shared" si="99"/>
        <v>X</v>
      </c>
      <c r="BJ223" s="82">
        <f>IFERROR(FIND("Praia",consulta_completa__11[[#This Row],[13 - Ocorrências/Ambientes Atingidos]]),0)</f>
        <v>0</v>
      </c>
      <c r="BK223" s="83" t="str">
        <f t="shared" si="100"/>
        <v/>
      </c>
      <c r="BL223" s="82">
        <f>IFERROR(FIND("Solo",consulta_completa__11[[#This Row],[13 - Ocorrências/Ambientes Atingidos]]),0)</f>
        <v>0</v>
      </c>
      <c r="BM223" s="83" t="str">
        <f t="shared" si="101"/>
        <v/>
      </c>
      <c r="BN223" s="82">
        <f>IFERROR(FIND("Águas subterrâneas",consulta_completa__11[[#This Row],[13 - Ocorrências/Ambientes Atingidos]]),0)</f>
        <v>0</v>
      </c>
      <c r="BO223" s="83" t="str">
        <f t="shared" si="102"/>
        <v/>
      </c>
      <c r="BP223" s="82">
        <f>IFERROR(FIND("Atmosfera",consulta_completa__11[[#This Row],[13 - Ocorrências/Ambientes Atingidos]]),0)</f>
        <v>0</v>
      </c>
      <c r="BQ223" s="83" t="str">
        <f t="shared" si="103"/>
        <v/>
      </c>
      <c r="BR223" s="82">
        <f>IFERROR(FIND("Flora",consulta_completa__11[[#This Row],[13 - Ocorrências/Ambientes Atingidos]]),0)</f>
        <v>0</v>
      </c>
      <c r="BS223" s="83" t="str">
        <f t="shared" si="104"/>
        <v/>
      </c>
      <c r="BT223" s="82">
        <f>IFERROR(FIND("Fauna",consulta_completa__11[[#This Row],[13 - Ocorrências/Ambientes Atingidos]]),0)</f>
        <v>0</v>
      </c>
      <c r="BU223" s="83" t="str">
        <f t="shared" si="105"/>
        <v/>
      </c>
      <c r="BV223" s="82">
        <f>IFERROR(FIND("UC federal",consulta_completa__11[[#This Row],[13 - Ocorrências/Ambientes Atingidos]]),0)</f>
        <v>0</v>
      </c>
      <c r="BW223" s="83" t="str">
        <f t="shared" si="106"/>
        <v/>
      </c>
      <c r="BX223" s="82">
        <f>IFERROR(FIND("UC estadual/municipal",consulta_completa__11[[#This Row],[13 - Ocorrências/Ambientes Atingidos]]),0)</f>
        <v>0</v>
      </c>
      <c r="BY223" s="83" t="str">
        <f t="shared" si="107"/>
        <v/>
      </c>
      <c r="BZ223" s="82">
        <f>IFERROR(FIND("Outro(s)",consulta_completa__11[[#This Row],[13 - Ocorrências/Ambientes Atingidos]]),0)</f>
        <v>0</v>
      </c>
      <c r="CA223" s="83" t="str">
        <f t="shared" si="108"/>
        <v/>
      </c>
      <c r="CB223" s="82">
        <f>IFERROR(FIND("Sem dano",consulta_completa__11[[#This Row],[13 - Ocorrências/Ambientes Atingidos]]),0)</f>
        <v>0</v>
      </c>
      <c r="CC223" s="83" t="str">
        <f t="shared" si="109"/>
        <v/>
      </c>
      <c r="CD223" s="82" t="str">
        <f>IF(consulta_completa__11[[#This Row],[13 - Ocorrências/Ambientes Atingidos]]="","X","")</f>
        <v/>
      </c>
      <c r="CE223" s="84">
        <f>IFERROR(FIND("IBAMA",consulta_completa__11[[#This Row],[14 - Inst. Atuando no Local]]),0)</f>
        <v>0</v>
      </c>
      <c r="CF223" s="84" t="str">
        <f t="shared" si="110"/>
        <v/>
      </c>
      <c r="CG223" s="84">
        <f>IFERROR(FIND("OEMA",consulta_completa__11[[#This Row],[14 - Inst. Atuando no Local]]),0)</f>
        <v>0</v>
      </c>
      <c r="CH223" s="84" t="str">
        <f t="shared" si="111"/>
        <v/>
      </c>
      <c r="CI223" s="84">
        <f>IFERROR(FIND("DEFESA CIVIL",consulta_completa__11[[#This Row],[14 - Inst. Atuando no Local]]),0)</f>
        <v>0</v>
      </c>
      <c r="CJ223" s="84" t="str">
        <f t="shared" si="112"/>
        <v/>
      </c>
      <c r="CK223" s="84">
        <f>IFERROR(FIND("CORPO DE BOMBEIROS",consulta_completa__11[[#This Row],[14 - Inst. Atuando no Local]]),0)</f>
        <v>0</v>
      </c>
      <c r="CL223" s="84" t="str">
        <f t="shared" si="113"/>
        <v/>
      </c>
      <c r="CM223" s="84">
        <f>IFERROR(FIND("POLÍCIA RODOVIÁRIA",consulta_completa__11[[#This Row],[14 - Inst. Atuando no Local]]),0)</f>
        <v>0</v>
      </c>
      <c r="CN223" s="84" t="str">
        <f t="shared" si="114"/>
        <v/>
      </c>
      <c r="CO223" s="84">
        <f>IFERROR(FIND("POLÍCIA MILITAR",consulta_completa__11[[#This Row],[14 - Inst. Atuando no Local]]),0)</f>
        <v>0</v>
      </c>
      <c r="CP223" s="84" t="str">
        <f t="shared" si="115"/>
        <v/>
      </c>
      <c r="CQ223" s="84">
        <f>IFERROR(FIND("POLÍCIA CIVIL",consulta_completa__11[[#This Row],[14 - Inst. Atuando no Local]]),0)</f>
        <v>0</v>
      </c>
      <c r="CR223" s="84" t="str">
        <f t="shared" si="116"/>
        <v/>
      </c>
      <c r="CS223" s="84">
        <f>IFERROR(FIND("MARINHA DO BRASIL",consulta_completa__11[[#This Row],[14 - Inst. Atuando no Local]]),0)</f>
        <v>0</v>
      </c>
      <c r="CT223" s="84" t="str">
        <f t="shared" si="117"/>
        <v/>
      </c>
      <c r="CU223" s="84">
        <f>IFERROR(FIND("EMPRESA ESPECIALIZADA EM ATENDIMENTO",consulta_completa__11[[#This Row],[14 - Inst. Atuando no Local]]),0)</f>
        <v>0</v>
      </c>
      <c r="CV223" s="84" t="str">
        <f t="shared" si="118"/>
        <v/>
      </c>
      <c r="CW223" s="84">
        <f>IFERROR(FIND("IBAMA",consulta_completa__11[[#This Row],[14 - Inst. Atuando no Local]]),0)</f>
        <v>0</v>
      </c>
      <c r="CX223" s="84" t="str">
        <f t="shared" si="119"/>
        <v/>
      </c>
      <c r="CY223" s="84" t="str">
        <f>IF(consulta_completa__11[[#This Row],[14 - Inst. Atuando no Local]]="","X","")</f>
        <v/>
      </c>
      <c r="CZ223" s="84">
        <f>IFERROR(FIND("OUTRA (S)",consulta_completa__11[[#This Row],[14 - Inst. Atuando no Local]]),0)</f>
        <v>0</v>
      </c>
      <c r="DA223" s="84" t="str">
        <f t="shared" si="120"/>
        <v/>
      </c>
      <c r="DB223" s="35" t="str">
        <f t="shared" si="121"/>
        <v>Sim</v>
      </c>
      <c r="DC223" s="35" t="str">
        <f t="shared" si="122"/>
        <v>Não</v>
      </c>
      <c r="DD223" s="35" t="str">
        <f t="shared" si="123"/>
        <v>Sim</v>
      </c>
      <c r="DE223" s="87" t="str">
        <f t="shared" si="94"/>
        <v>Federal</v>
      </c>
    </row>
    <row r="224" spans="1:109">
      <c r="A224" s="14">
        <v>202533072055</v>
      </c>
      <c r="B224" s="1">
        <v>45745</v>
      </c>
      <c r="C224" t="s">
        <v>2363</v>
      </c>
      <c r="D224" t="s">
        <v>2364</v>
      </c>
      <c r="E224" t="s">
        <v>139</v>
      </c>
      <c r="F224" t="s">
        <v>112</v>
      </c>
      <c r="G224" t="s">
        <v>113</v>
      </c>
      <c r="H224" t="s">
        <v>114</v>
      </c>
      <c r="I224" t="s">
        <v>114</v>
      </c>
      <c r="J224" t="s">
        <v>1172</v>
      </c>
      <c r="K224" t="s">
        <v>2365</v>
      </c>
      <c r="L224" t="s">
        <v>117</v>
      </c>
      <c r="M224" t="s">
        <v>140</v>
      </c>
      <c r="N224" t="s">
        <v>113</v>
      </c>
      <c r="O224" t="s">
        <v>120</v>
      </c>
      <c r="P224" t="s">
        <v>229</v>
      </c>
      <c r="Q224" t="s">
        <v>230</v>
      </c>
      <c r="R224" t="s">
        <v>123</v>
      </c>
      <c r="S224" t="s">
        <v>113</v>
      </c>
      <c r="T224" t="s">
        <v>2366</v>
      </c>
      <c r="U224" t="s">
        <v>1610</v>
      </c>
      <c r="V224" t="s">
        <v>113</v>
      </c>
      <c r="Z224" t="s">
        <v>2367</v>
      </c>
      <c r="AA224" t="s">
        <v>2368</v>
      </c>
      <c r="AB224" t="s">
        <v>2369</v>
      </c>
      <c r="AC224" t="s">
        <v>113</v>
      </c>
      <c r="AD224">
        <v>2</v>
      </c>
      <c r="AE224" t="s">
        <v>113</v>
      </c>
      <c r="AF224" t="s">
        <v>113</v>
      </c>
      <c r="AG224" t="s">
        <v>113</v>
      </c>
      <c r="AH224" t="s">
        <v>194</v>
      </c>
      <c r="AI224" t="s">
        <v>132</v>
      </c>
      <c r="AJ224" t="s">
        <v>131</v>
      </c>
      <c r="AK224" t="s">
        <v>2370</v>
      </c>
      <c r="AL224" t="s">
        <v>2371</v>
      </c>
      <c r="AM224" t="s">
        <v>2344</v>
      </c>
      <c r="AN224" t="s">
        <v>154</v>
      </c>
      <c r="AO224" t="s">
        <v>266</v>
      </c>
      <c r="AQ224" t="s">
        <v>2345</v>
      </c>
      <c r="AR224" t="s">
        <v>113</v>
      </c>
      <c r="AS224" t="s">
        <v>113</v>
      </c>
      <c r="AT224" t="s">
        <v>2372</v>
      </c>
      <c r="AU224" t="s">
        <v>504</v>
      </c>
      <c r="AV224">
        <v>17000000000</v>
      </c>
      <c r="AW224" t="s">
        <v>159</v>
      </c>
      <c r="AX224" s="82">
        <f>IFERROR(FIND("Óbitos/feridos",consulta_completa__11[[#This Row],[13 - Ocorrências/Ambientes Atingidos]]),0)</f>
        <v>0</v>
      </c>
      <c r="AY224" s="83" t="str">
        <f t="shared" si="95"/>
        <v/>
      </c>
      <c r="AZ224" s="82">
        <f>IFERROR(FIND("População afetada/evacuada",consulta_completa__11[[#This Row],[13 - Ocorrências/Ambientes Atingidos]]),0)</f>
        <v>0</v>
      </c>
      <c r="BA224" s="82" t="str">
        <f t="shared" si="96"/>
        <v/>
      </c>
      <c r="BB224" s="82">
        <f>IFERROR(FIND("Suspensão de abastecimento de água",consulta_completa__11[[#This Row],[13 - Ocorrências/Ambientes Atingidos]]),0)</f>
        <v>0</v>
      </c>
      <c r="BC224" s="83" t="str">
        <f t="shared" si="124"/>
        <v/>
      </c>
      <c r="BD224" s="82">
        <f>IFERROR(FIND("Rio/córrego",consulta_completa__11[[#This Row],[13 - Ocorrências/Ambientes Atingidos]]),0)</f>
        <v>0</v>
      </c>
      <c r="BE224" s="83" t="str">
        <f t="shared" si="97"/>
        <v/>
      </c>
      <c r="BF224" s="82">
        <f>IFERROR(FIND("Lago",consulta_completa__11[[#This Row],[13 - Ocorrências/Ambientes Atingidos]]),0)</f>
        <v>0</v>
      </c>
      <c r="BG224" s="83" t="str">
        <f t="shared" si="98"/>
        <v/>
      </c>
      <c r="BH224" s="82">
        <f>IFERROR(FIND("Mar",consulta_completa__11[[#This Row],[13 - Ocorrências/Ambientes Atingidos]]),0)</f>
        <v>0</v>
      </c>
      <c r="BI224" s="83" t="str">
        <f t="shared" si="99"/>
        <v/>
      </c>
      <c r="BJ224" s="82">
        <f>IFERROR(FIND("Praia",consulta_completa__11[[#This Row],[13 - Ocorrências/Ambientes Atingidos]]),0)</f>
        <v>0</v>
      </c>
      <c r="BK224" s="83" t="str">
        <f t="shared" si="100"/>
        <v/>
      </c>
      <c r="BL224" s="82">
        <f>IFERROR(FIND("Solo",consulta_completa__11[[#This Row],[13 - Ocorrências/Ambientes Atingidos]]),0)</f>
        <v>1</v>
      </c>
      <c r="BM224" s="83" t="str">
        <f t="shared" si="101"/>
        <v>X</v>
      </c>
      <c r="BN224" s="82">
        <f>IFERROR(FIND("Águas subterrâneas",consulta_completa__11[[#This Row],[13 - Ocorrências/Ambientes Atingidos]]),0)</f>
        <v>0</v>
      </c>
      <c r="BO224" s="83" t="str">
        <f t="shared" si="102"/>
        <v/>
      </c>
      <c r="BP224" s="82">
        <f>IFERROR(FIND("Atmosfera",consulta_completa__11[[#This Row],[13 - Ocorrências/Ambientes Atingidos]]),0)</f>
        <v>0</v>
      </c>
      <c r="BQ224" s="83" t="str">
        <f t="shared" si="103"/>
        <v/>
      </c>
      <c r="BR224" s="82">
        <f>IFERROR(FIND("Flora",consulta_completa__11[[#This Row],[13 - Ocorrências/Ambientes Atingidos]]),0)</f>
        <v>0</v>
      </c>
      <c r="BS224" s="83" t="str">
        <f t="shared" si="104"/>
        <v/>
      </c>
      <c r="BT224" s="82">
        <f>IFERROR(FIND("Fauna",consulta_completa__11[[#This Row],[13 - Ocorrências/Ambientes Atingidos]]),0)</f>
        <v>0</v>
      </c>
      <c r="BU224" s="83" t="str">
        <f t="shared" si="105"/>
        <v/>
      </c>
      <c r="BV224" s="82">
        <f>IFERROR(FIND("UC federal",consulta_completa__11[[#This Row],[13 - Ocorrências/Ambientes Atingidos]]),0)</f>
        <v>0</v>
      </c>
      <c r="BW224" s="83" t="str">
        <f t="shared" si="106"/>
        <v/>
      </c>
      <c r="BX224" s="82">
        <f>IFERROR(FIND("UC estadual/municipal",consulta_completa__11[[#This Row],[13 - Ocorrências/Ambientes Atingidos]]),0)</f>
        <v>0</v>
      </c>
      <c r="BY224" s="83" t="str">
        <f t="shared" si="107"/>
        <v/>
      </c>
      <c r="BZ224" s="82">
        <f>IFERROR(FIND("Outro(s)",consulta_completa__11[[#This Row],[13 - Ocorrências/Ambientes Atingidos]]),0)</f>
        <v>0</v>
      </c>
      <c r="CA224" s="83" t="str">
        <f t="shared" si="108"/>
        <v/>
      </c>
      <c r="CB224" s="82">
        <f>IFERROR(FIND("Sem dano",consulta_completa__11[[#This Row],[13 - Ocorrências/Ambientes Atingidos]]),0)</f>
        <v>0</v>
      </c>
      <c r="CC224" s="83" t="str">
        <f t="shared" si="109"/>
        <v/>
      </c>
      <c r="CD224" s="82" t="str">
        <f>IF(consulta_completa__11[[#This Row],[13 - Ocorrências/Ambientes Atingidos]]="","X","")</f>
        <v/>
      </c>
      <c r="CE224" s="84">
        <f>IFERROR(FIND("IBAMA",consulta_completa__11[[#This Row],[14 - Inst. Atuando no Local]]),0)</f>
        <v>0</v>
      </c>
      <c r="CF224" s="84" t="str">
        <f t="shared" si="110"/>
        <v/>
      </c>
      <c r="CG224" s="84">
        <f>IFERROR(FIND("OEMA",consulta_completa__11[[#This Row],[14 - Inst. Atuando no Local]]),0)</f>
        <v>0</v>
      </c>
      <c r="CH224" s="84" t="str">
        <f t="shared" si="111"/>
        <v/>
      </c>
      <c r="CI224" s="84">
        <f>IFERROR(FIND("DEFESA CIVIL",consulta_completa__11[[#This Row],[14 - Inst. Atuando no Local]]),0)</f>
        <v>0</v>
      </c>
      <c r="CJ224" s="84" t="str">
        <f t="shared" si="112"/>
        <v/>
      </c>
      <c r="CK224" s="84">
        <f>IFERROR(FIND("CORPO DE BOMBEIROS",consulta_completa__11[[#This Row],[14 - Inst. Atuando no Local]]),0)</f>
        <v>0</v>
      </c>
      <c r="CL224" s="84" t="str">
        <f t="shared" si="113"/>
        <v/>
      </c>
      <c r="CM224" s="84">
        <f>IFERROR(FIND("POLÍCIA RODOVIÁRIA",consulta_completa__11[[#This Row],[14 - Inst. Atuando no Local]]),0)</f>
        <v>0</v>
      </c>
      <c r="CN224" s="84" t="str">
        <f t="shared" si="114"/>
        <v/>
      </c>
      <c r="CO224" s="84">
        <f>IFERROR(FIND("POLÍCIA MILITAR",consulta_completa__11[[#This Row],[14 - Inst. Atuando no Local]]),0)</f>
        <v>0</v>
      </c>
      <c r="CP224" s="84" t="str">
        <f t="shared" si="115"/>
        <v/>
      </c>
      <c r="CQ224" s="84">
        <f>IFERROR(FIND("POLÍCIA CIVIL",consulta_completa__11[[#This Row],[14 - Inst. Atuando no Local]]),0)</f>
        <v>0</v>
      </c>
      <c r="CR224" s="84" t="str">
        <f t="shared" si="116"/>
        <v/>
      </c>
      <c r="CS224" s="84">
        <f>IFERROR(FIND("MARINHA DO BRASIL",consulta_completa__11[[#This Row],[14 - Inst. Atuando no Local]]),0)</f>
        <v>0</v>
      </c>
      <c r="CT224" s="84" t="str">
        <f t="shared" si="117"/>
        <v/>
      </c>
      <c r="CU224" s="84">
        <f>IFERROR(FIND("EMPRESA ESPECIALIZADA EM ATENDIMENTO",consulta_completa__11[[#This Row],[14 - Inst. Atuando no Local]]),0)</f>
        <v>0</v>
      </c>
      <c r="CV224" s="84" t="str">
        <f t="shared" si="118"/>
        <v/>
      </c>
      <c r="CW224" s="84">
        <f>IFERROR(FIND("IBAMA",consulta_completa__11[[#This Row],[14 - Inst. Atuando no Local]]),0)</f>
        <v>0</v>
      </c>
      <c r="CX224" s="84" t="str">
        <f t="shared" si="119"/>
        <v/>
      </c>
      <c r="CY224" s="84" t="str">
        <f>IF(consulta_completa__11[[#This Row],[14 - Inst. Atuando no Local]]="","X","")</f>
        <v>X</v>
      </c>
      <c r="CZ224" s="84">
        <f>IFERROR(FIND("OUTRA (S)",consulta_completa__11[[#This Row],[14 - Inst. Atuando no Local]]),0)</f>
        <v>0</v>
      </c>
      <c r="DA224" s="84" t="str">
        <f t="shared" si="120"/>
        <v/>
      </c>
      <c r="DB224" s="35" t="str">
        <f t="shared" si="121"/>
        <v>Sim</v>
      </c>
      <c r="DC224" s="35" t="str">
        <f t="shared" si="122"/>
        <v>Não</v>
      </c>
      <c r="DD224" s="35" t="str">
        <f t="shared" si="123"/>
        <v>Sim</v>
      </c>
      <c r="DE224" s="87" t="str">
        <f t="shared" si="94"/>
        <v>Estadual</v>
      </c>
    </row>
    <row r="225" spans="1:109">
      <c r="A225" s="14">
        <v>202533139644</v>
      </c>
      <c r="B225" s="1">
        <v>45745</v>
      </c>
      <c r="C225" t="s">
        <v>109</v>
      </c>
      <c r="D225" t="s">
        <v>110</v>
      </c>
      <c r="E225" t="s">
        <v>111</v>
      </c>
      <c r="F225" t="s">
        <v>112</v>
      </c>
      <c r="G225" t="s">
        <v>113</v>
      </c>
      <c r="H225" t="s">
        <v>114</v>
      </c>
      <c r="I225" t="s">
        <v>114</v>
      </c>
      <c r="J225" t="s">
        <v>226</v>
      </c>
      <c r="K225" t="s">
        <v>2373</v>
      </c>
      <c r="L225" t="s">
        <v>117</v>
      </c>
      <c r="M225" t="s">
        <v>118</v>
      </c>
      <c r="N225" t="s">
        <v>119</v>
      </c>
      <c r="O225" t="s">
        <v>120</v>
      </c>
      <c r="P225" t="s">
        <v>229</v>
      </c>
      <c r="Q225" t="s">
        <v>122</v>
      </c>
      <c r="R225" t="s">
        <v>123</v>
      </c>
      <c r="S225" t="s">
        <v>201</v>
      </c>
      <c r="T225" t="s">
        <v>2374</v>
      </c>
      <c r="U225" t="s">
        <v>2375</v>
      </c>
      <c r="V225" t="s">
        <v>2376</v>
      </c>
      <c r="Z225" t="s">
        <v>1612</v>
      </c>
      <c r="AA225" t="s">
        <v>113</v>
      </c>
      <c r="AB225" t="s">
        <v>206</v>
      </c>
      <c r="AC225" t="s">
        <v>399</v>
      </c>
      <c r="AD225">
        <v>1</v>
      </c>
      <c r="AE225" t="s">
        <v>129</v>
      </c>
      <c r="AF225" t="s">
        <v>113</v>
      </c>
      <c r="AG225" t="s">
        <v>113</v>
      </c>
      <c r="AH225" t="s">
        <v>131</v>
      </c>
      <c r="AI225" t="s">
        <v>132</v>
      </c>
      <c r="AJ225" t="s">
        <v>131</v>
      </c>
      <c r="AK225" t="s">
        <v>2377</v>
      </c>
      <c r="AL225" t="s">
        <v>2378</v>
      </c>
      <c r="AM225" t="s">
        <v>402</v>
      </c>
      <c r="AN225" t="s">
        <v>113</v>
      </c>
      <c r="AO225" t="s">
        <v>113</v>
      </c>
      <c r="AQ225" t="s">
        <v>211</v>
      </c>
      <c r="AR225" t="s">
        <v>113</v>
      </c>
      <c r="AS225" t="s">
        <v>113</v>
      </c>
      <c r="AT225" t="s">
        <v>2379</v>
      </c>
      <c r="AU225" t="s">
        <v>2043</v>
      </c>
      <c r="AV225">
        <v>20000000</v>
      </c>
      <c r="AW225" t="s">
        <v>159</v>
      </c>
      <c r="AX225" s="82">
        <f>IFERROR(FIND("Óbitos/feridos",consulta_completa__11[[#This Row],[13 - Ocorrências/Ambientes Atingidos]]),0)</f>
        <v>0</v>
      </c>
      <c r="AY225" s="83" t="str">
        <f t="shared" si="95"/>
        <v/>
      </c>
      <c r="AZ225" s="82">
        <f>IFERROR(FIND("População afetada/evacuada",consulta_completa__11[[#This Row],[13 - Ocorrências/Ambientes Atingidos]]),0)</f>
        <v>0</v>
      </c>
      <c r="BA225" s="82" t="str">
        <f t="shared" si="96"/>
        <v/>
      </c>
      <c r="BB225" s="82">
        <f>IFERROR(FIND("Suspensão de abastecimento de água",consulta_completa__11[[#This Row],[13 - Ocorrências/Ambientes Atingidos]]),0)</f>
        <v>0</v>
      </c>
      <c r="BC225" s="83" t="str">
        <f t="shared" si="124"/>
        <v/>
      </c>
      <c r="BD225" s="82">
        <f>IFERROR(FIND("Rio/córrego",consulta_completa__11[[#This Row],[13 - Ocorrências/Ambientes Atingidos]]),0)</f>
        <v>0</v>
      </c>
      <c r="BE225" s="83" t="str">
        <f t="shared" si="97"/>
        <v/>
      </c>
      <c r="BF225" s="82">
        <f>IFERROR(FIND("Lago",consulta_completa__11[[#This Row],[13 - Ocorrências/Ambientes Atingidos]]),0)</f>
        <v>0</v>
      </c>
      <c r="BG225" s="83" t="str">
        <f t="shared" si="98"/>
        <v/>
      </c>
      <c r="BH225" s="82">
        <f>IFERROR(FIND("Mar",consulta_completa__11[[#This Row],[13 - Ocorrências/Ambientes Atingidos]]),0)</f>
        <v>1</v>
      </c>
      <c r="BI225" s="83" t="str">
        <f t="shared" si="99"/>
        <v>X</v>
      </c>
      <c r="BJ225" s="82">
        <f>IFERROR(FIND("Praia",consulta_completa__11[[#This Row],[13 - Ocorrências/Ambientes Atingidos]]),0)</f>
        <v>0</v>
      </c>
      <c r="BK225" s="83" t="str">
        <f t="shared" si="100"/>
        <v/>
      </c>
      <c r="BL225" s="82">
        <f>IFERROR(FIND("Solo",consulta_completa__11[[#This Row],[13 - Ocorrências/Ambientes Atingidos]]),0)</f>
        <v>0</v>
      </c>
      <c r="BM225" s="83" t="str">
        <f t="shared" si="101"/>
        <v/>
      </c>
      <c r="BN225" s="82">
        <f>IFERROR(FIND("Águas subterrâneas",consulta_completa__11[[#This Row],[13 - Ocorrências/Ambientes Atingidos]]),0)</f>
        <v>0</v>
      </c>
      <c r="BO225" s="83" t="str">
        <f t="shared" si="102"/>
        <v/>
      </c>
      <c r="BP225" s="82">
        <f>IFERROR(FIND("Atmosfera",consulta_completa__11[[#This Row],[13 - Ocorrências/Ambientes Atingidos]]),0)</f>
        <v>0</v>
      </c>
      <c r="BQ225" s="83" t="str">
        <f t="shared" si="103"/>
        <v/>
      </c>
      <c r="BR225" s="82">
        <f>IFERROR(FIND("Flora",consulta_completa__11[[#This Row],[13 - Ocorrências/Ambientes Atingidos]]),0)</f>
        <v>0</v>
      </c>
      <c r="BS225" s="83" t="str">
        <f t="shared" si="104"/>
        <v/>
      </c>
      <c r="BT225" s="82">
        <f>IFERROR(FIND("Fauna",consulta_completa__11[[#This Row],[13 - Ocorrências/Ambientes Atingidos]]),0)</f>
        <v>0</v>
      </c>
      <c r="BU225" s="83" t="str">
        <f t="shared" si="105"/>
        <v/>
      </c>
      <c r="BV225" s="82">
        <f>IFERROR(FIND("UC federal",consulta_completa__11[[#This Row],[13 - Ocorrências/Ambientes Atingidos]]),0)</f>
        <v>0</v>
      </c>
      <c r="BW225" s="83" t="str">
        <f t="shared" si="106"/>
        <v/>
      </c>
      <c r="BX225" s="82">
        <f>IFERROR(FIND("UC estadual/municipal",consulta_completa__11[[#This Row],[13 - Ocorrências/Ambientes Atingidos]]),0)</f>
        <v>0</v>
      </c>
      <c r="BY225" s="83" t="str">
        <f t="shared" si="107"/>
        <v/>
      </c>
      <c r="BZ225" s="82">
        <f>IFERROR(FIND("Outro(s)",consulta_completa__11[[#This Row],[13 - Ocorrências/Ambientes Atingidos]]),0)</f>
        <v>0</v>
      </c>
      <c r="CA225" s="83" t="str">
        <f t="shared" si="108"/>
        <v/>
      </c>
      <c r="CB225" s="82">
        <f>IFERROR(FIND("Sem dano",consulta_completa__11[[#This Row],[13 - Ocorrências/Ambientes Atingidos]]),0)</f>
        <v>0</v>
      </c>
      <c r="CC225" s="83" t="str">
        <f t="shared" si="109"/>
        <v/>
      </c>
      <c r="CD225" s="82" t="str">
        <f>IF(consulta_completa__11[[#This Row],[13 - Ocorrências/Ambientes Atingidos]]="","X","")</f>
        <v/>
      </c>
      <c r="CE225" s="84">
        <f>IFERROR(FIND("IBAMA",consulta_completa__11[[#This Row],[14 - Inst. Atuando no Local]]),0)</f>
        <v>0</v>
      </c>
      <c r="CF225" s="84" t="str">
        <f t="shared" si="110"/>
        <v/>
      </c>
      <c r="CG225" s="84">
        <f>IFERROR(FIND("OEMA",consulta_completa__11[[#This Row],[14 - Inst. Atuando no Local]]),0)</f>
        <v>0</v>
      </c>
      <c r="CH225" s="84" t="str">
        <f t="shared" si="111"/>
        <v/>
      </c>
      <c r="CI225" s="84">
        <f>IFERROR(FIND("DEFESA CIVIL",consulta_completa__11[[#This Row],[14 - Inst. Atuando no Local]]),0)</f>
        <v>0</v>
      </c>
      <c r="CJ225" s="84" t="str">
        <f t="shared" si="112"/>
        <v/>
      </c>
      <c r="CK225" s="84">
        <f>IFERROR(FIND("CORPO DE BOMBEIROS",consulta_completa__11[[#This Row],[14 - Inst. Atuando no Local]]),0)</f>
        <v>0</v>
      </c>
      <c r="CL225" s="84" t="str">
        <f t="shared" si="113"/>
        <v/>
      </c>
      <c r="CM225" s="84">
        <f>IFERROR(FIND("POLÍCIA RODOVIÁRIA",consulta_completa__11[[#This Row],[14 - Inst. Atuando no Local]]),0)</f>
        <v>0</v>
      </c>
      <c r="CN225" s="84" t="str">
        <f t="shared" si="114"/>
        <v/>
      </c>
      <c r="CO225" s="84">
        <f>IFERROR(FIND("POLÍCIA MILITAR",consulta_completa__11[[#This Row],[14 - Inst. Atuando no Local]]),0)</f>
        <v>0</v>
      </c>
      <c r="CP225" s="84" t="str">
        <f t="shared" si="115"/>
        <v/>
      </c>
      <c r="CQ225" s="84">
        <f>IFERROR(FIND("POLÍCIA CIVIL",consulta_completa__11[[#This Row],[14 - Inst. Atuando no Local]]),0)</f>
        <v>0</v>
      </c>
      <c r="CR225" s="84" t="str">
        <f t="shared" si="116"/>
        <v/>
      </c>
      <c r="CS225" s="84">
        <f>IFERROR(FIND("MARINHA DO BRASIL",consulta_completa__11[[#This Row],[14 - Inst. Atuando no Local]]),0)</f>
        <v>0</v>
      </c>
      <c r="CT225" s="84" t="str">
        <f t="shared" si="117"/>
        <v/>
      </c>
      <c r="CU225" s="84">
        <f>IFERROR(FIND("EMPRESA ESPECIALIZADA EM ATENDIMENTO",consulta_completa__11[[#This Row],[14 - Inst. Atuando no Local]]),0)</f>
        <v>0</v>
      </c>
      <c r="CV225" s="84" t="str">
        <f t="shared" si="118"/>
        <v/>
      </c>
      <c r="CW225" s="84">
        <f>IFERROR(FIND("IBAMA",consulta_completa__11[[#This Row],[14 - Inst. Atuando no Local]]),0)</f>
        <v>0</v>
      </c>
      <c r="CX225" s="84" t="str">
        <f t="shared" si="119"/>
        <v/>
      </c>
      <c r="CY225" s="84" t="str">
        <f>IF(consulta_completa__11[[#This Row],[14 - Inst. Atuando no Local]]="","X","")</f>
        <v/>
      </c>
      <c r="CZ225" s="84">
        <f>IFERROR(FIND("OUTRA (S)",consulta_completa__11[[#This Row],[14 - Inst. Atuando no Local]]),0)</f>
        <v>0</v>
      </c>
      <c r="DA225" s="84" t="str">
        <f t="shared" si="120"/>
        <v/>
      </c>
      <c r="DB225" s="35" t="str">
        <f t="shared" si="121"/>
        <v>Sim</v>
      </c>
      <c r="DC225" s="35" t="str">
        <f t="shared" si="122"/>
        <v>Não</v>
      </c>
      <c r="DD225" s="35" t="str">
        <f t="shared" si="123"/>
        <v>Sim</v>
      </c>
      <c r="DE225" s="87" t="str">
        <f t="shared" si="94"/>
        <v>Federal</v>
      </c>
    </row>
    <row r="226" spans="1:109">
      <c r="A226" s="14">
        <v>2025436</v>
      </c>
      <c r="B226" s="1">
        <v>45748</v>
      </c>
      <c r="C226" t="s">
        <v>109</v>
      </c>
      <c r="D226" t="s">
        <v>110</v>
      </c>
      <c r="E226" t="s">
        <v>452</v>
      </c>
      <c r="F226" t="s">
        <v>112</v>
      </c>
      <c r="G226" t="s">
        <v>113</v>
      </c>
      <c r="H226" t="s">
        <v>114</v>
      </c>
      <c r="I226" t="s">
        <v>114</v>
      </c>
      <c r="J226" t="s">
        <v>2380</v>
      </c>
      <c r="K226" t="s">
        <v>2381</v>
      </c>
      <c r="L226" t="s">
        <v>323</v>
      </c>
      <c r="M226" t="s">
        <v>118</v>
      </c>
      <c r="N226" t="s">
        <v>119</v>
      </c>
      <c r="O226" t="s">
        <v>239</v>
      </c>
      <c r="P226" t="s">
        <v>355</v>
      </c>
      <c r="Q226" t="s">
        <v>167</v>
      </c>
      <c r="R226" t="s">
        <v>123</v>
      </c>
      <c r="S226" t="s">
        <v>113</v>
      </c>
      <c r="T226" t="s">
        <v>2382</v>
      </c>
      <c r="U226" t="s">
        <v>2383</v>
      </c>
      <c r="V226" t="s">
        <v>2384</v>
      </c>
      <c r="Z226" t="s">
        <v>2385</v>
      </c>
      <c r="AA226" t="s">
        <v>113</v>
      </c>
      <c r="AB226" t="s">
        <v>206</v>
      </c>
      <c r="AC226" t="s">
        <v>207</v>
      </c>
      <c r="AD226">
        <v>1</v>
      </c>
      <c r="AE226" t="s">
        <v>568</v>
      </c>
      <c r="AF226" t="s">
        <v>113</v>
      </c>
      <c r="AG226" t="s">
        <v>113</v>
      </c>
      <c r="AH226" t="s">
        <v>131</v>
      </c>
      <c r="AI226" t="s">
        <v>132</v>
      </c>
      <c r="AJ226" t="s">
        <v>131</v>
      </c>
      <c r="AK226" t="s">
        <v>2386</v>
      </c>
      <c r="AL226" t="s">
        <v>2387</v>
      </c>
      <c r="AM226" t="s">
        <v>210</v>
      </c>
      <c r="AN226" t="s">
        <v>2388</v>
      </c>
      <c r="AO226" t="s">
        <v>113</v>
      </c>
      <c r="AP226">
        <v>2732951305</v>
      </c>
      <c r="AQ226" t="s">
        <v>211</v>
      </c>
      <c r="AR226" t="s">
        <v>113</v>
      </c>
      <c r="AS226" t="s">
        <v>113</v>
      </c>
      <c r="AT226" t="s">
        <v>113</v>
      </c>
      <c r="AU226" t="s">
        <v>113</v>
      </c>
      <c r="AW226" t="s">
        <v>113</v>
      </c>
      <c r="AX226" s="82">
        <f>IFERROR(FIND("Óbitos/feridos",consulta_completa__11[[#This Row],[13 - Ocorrências/Ambientes Atingidos]]),0)</f>
        <v>0</v>
      </c>
      <c r="AY226" s="83" t="str">
        <f t="shared" si="95"/>
        <v/>
      </c>
      <c r="AZ226" s="82">
        <f>IFERROR(FIND("População afetada/evacuada",consulta_completa__11[[#This Row],[13 - Ocorrências/Ambientes Atingidos]]),0)</f>
        <v>0</v>
      </c>
      <c r="BA226" s="82" t="str">
        <f t="shared" si="96"/>
        <v/>
      </c>
      <c r="BB226" s="82">
        <f>IFERROR(FIND("Suspensão de abastecimento de água",consulta_completa__11[[#This Row],[13 - Ocorrências/Ambientes Atingidos]]),0)</f>
        <v>0</v>
      </c>
      <c r="BC226" s="83" t="str">
        <f t="shared" si="124"/>
        <v/>
      </c>
      <c r="BD226" s="82">
        <f>IFERROR(FIND("Rio/córrego",consulta_completa__11[[#This Row],[13 - Ocorrências/Ambientes Atingidos]]),0)</f>
        <v>0</v>
      </c>
      <c r="BE226" s="83" t="str">
        <f t="shared" si="97"/>
        <v/>
      </c>
      <c r="BF226" s="82">
        <f>IFERROR(FIND("Lago",consulta_completa__11[[#This Row],[13 - Ocorrências/Ambientes Atingidos]]),0)</f>
        <v>0</v>
      </c>
      <c r="BG226" s="83" t="str">
        <f t="shared" si="98"/>
        <v/>
      </c>
      <c r="BH226" s="82">
        <f>IFERROR(FIND("Mar",consulta_completa__11[[#This Row],[13 - Ocorrências/Ambientes Atingidos]]),0)</f>
        <v>1</v>
      </c>
      <c r="BI226" s="83" t="str">
        <f t="shared" si="99"/>
        <v>X</v>
      </c>
      <c r="BJ226" s="82">
        <f>IFERROR(FIND("Praia",consulta_completa__11[[#This Row],[13 - Ocorrências/Ambientes Atingidos]]),0)</f>
        <v>0</v>
      </c>
      <c r="BK226" s="83" t="str">
        <f t="shared" si="100"/>
        <v/>
      </c>
      <c r="BL226" s="82">
        <f>IFERROR(FIND("Solo",consulta_completa__11[[#This Row],[13 - Ocorrências/Ambientes Atingidos]]),0)</f>
        <v>0</v>
      </c>
      <c r="BM226" s="83" t="str">
        <f t="shared" si="101"/>
        <v/>
      </c>
      <c r="BN226" s="82">
        <f>IFERROR(FIND("Águas subterrâneas",consulta_completa__11[[#This Row],[13 - Ocorrências/Ambientes Atingidos]]),0)</f>
        <v>0</v>
      </c>
      <c r="BO226" s="83" t="str">
        <f t="shared" si="102"/>
        <v/>
      </c>
      <c r="BP226" s="82">
        <f>IFERROR(FIND("Atmosfera",consulta_completa__11[[#This Row],[13 - Ocorrências/Ambientes Atingidos]]),0)</f>
        <v>0</v>
      </c>
      <c r="BQ226" s="83" t="str">
        <f t="shared" si="103"/>
        <v/>
      </c>
      <c r="BR226" s="82">
        <f>IFERROR(FIND("Flora",consulta_completa__11[[#This Row],[13 - Ocorrências/Ambientes Atingidos]]),0)</f>
        <v>0</v>
      </c>
      <c r="BS226" s="83" t="str">
        <f t="shared" si="104"/>
        <v/>
      </c>
      <c r="BT226" s="82">
        <f>IFERROR(FIND("Fauna",consulta_completa__11[[#This Row],[13 - Ocorrências/Ambientes Atingidos]]),0)</f>
        <v>0</v>
      </c>
      <c r="BU226" s="83" t="str">
        <f t="shared" si="105"/>
        <v/>
      </c>
      <c r="BV226" s="82">
        <f>IFERROR(FIND("UC federal",consulta_completa__11[[#This Row],[13 - Ocorrências/Ambientes Atingidos]]),0)</f>
        <v>0</v>
      </c>
      <c r="BW226" s="83" t="str">
        <f t="shared" si="106"/>
        <v/>
      </c>
      <c r="BX226" s="82">
        <f>IFERROR(FIND("UC estadual/municipal",consulta_completa__11[[#This Row],[13 - Ocorrências/Ambientes Atingidos]]),0)</f>
        <v>0</v>
      </c>
      <c r="BY226" s="83" t="str">
        <f t="shared" si="107"/>
        <v/>
      </c>
      <c r="BZ226" s="82">
        <f>IFERROR(FIND("Outro(s)",consulta_completa__11[[#This Row],[13 - Ocorrências/Ambientes Atingidos]]),0)</f>
        <v>0</v>
      </c>
      <c r="CA226" s="83" t="str">
        <f t="shared" si="108"/>
        <v/>
      </c>
      <c r="CB226" s="82">
        <f>IFERROR(FIND("Sem dano",consulta_completa__11[[#This Row],[13 - Ocorrências/Ambientes Atingidos]]),0)</f>
        <v>0</v>
      </c>
      <c r="CC226" s="83" t="str">
        <f t="shared" si="109"/>
        <v/>
      </c>
      <c r="CD226" s="82" t="str">
        <f>IF(consulta_completa__11[[#This Row],[13 - Ocorrências/Ambientes Atingidos]]="","X","")</f>
        <v/>
      </c>
      <c r="CE226" s="84">
        <f>IFERROR(FIND("IBAMA",consulta_completa__11[[#This Row],[14 - Inst. Atuando no Local]]),0)</f>
        <v>0</v>
      </c>
      <c r="CF226" s="84" t="str">
        <f t="shared" si="110"/>
        <v/>
      </c>
      <c r="CG226" s="84">
        <f>IFERROR(FIND("OEMA",consulta_completa__11[[#This Row],[14 - Inst. Atuando no Local]]),0)</f>
        <v>0</v>
      </c>
      <c r="CH226" s="84" t="str">
        <f t="shared" si="111"/>
        <v/>
      </c>
      <c r="CI226" s="84">
        <f>IFERROR(FIND("DEFESA CIVIL",consulta_completa__11[[#This Row],[14 - Inst. Atuando no Local]]),0)</f>
        <v>0</v>
      </c>
      <c r="CJ226" s="84" t="str">
        <f t="shared" si="112"/>
        <v/>
      </c>
      <c r="CK226" s="84">
        <f>IFERROR(FIND("CORPO DE BOMBEIROS",consulta_completa__11[[#This Row],[14 - Inst. Atuando no Local]]),0)</f>
        <v>0</v>
      </c>
      <c r="CL226" s="84" t="str">
        <f t="shared" si="113"/>
        <v/>
      </c>
      <c r="CM226" s="84">
        <f>IFERROR(FIND("POLÍCIA RODOVIÁRIA",consulta_completa__11[[#This Row],[14 - Inst. Atuando no Local]]),0)</f>
        <v>0</v>
      </c>
      <c r="CN226" s="84" t="str">
        <f t="shared" si="114"/>
        <v/>
      </c>
      <c r="CO226" s="84">
        <f>IFERROR(FIND("POLÍCIA MILITAR",consulta_completa__11[[#This Row],[14 - Inst. Atuando no Local]]),0)</f>
        <v>0</v>
      </c>
      <c r="CP226" s="84" t="str">
        <f t="shared" si="115"/>
        <v/>
      </c>
      <c r="CQ226" s="84">
        <f>IFERROR(FIND("POLÍCIA CIVIL",consulta_completa__11[[#This Row],[14 - Inst. Atuando no Local]]),0)</f>
        <v>0</v>
      </c>
      <c r="CR226" s="84" t="str">
        <f t="shared" si="116"/>
        <v/>
      </c>
      <c r="CS226" s="84">
        <f>IFERROR(FIND("MARINHA DO BRASIL",consulta_completa__11[[#This Row],[14 - Inst. Atuando no Local]]),0)</f>
        <v>0</v>
      </c>
      <c r="CT226" s="84" t="str">
        <f t="shared" si="117"/>
        <v/>
      </c>
      <c r="CU226" s="84">
        <f>IFERROR(FIND("EMPRESA ESPECIALIZADA EM ATENDIMENTO",consulta_completa__11[[#This Row],[14 - Inst. Atuando no Local]]),0)</f>
        <v>0</v>
      </c>
      <c r="CV226" s="84" t="str">
        <f t="shared" si="118"/>
        <v/>
      </c>
      <c r="CW226" s="84">
        <f>IFERROR(FIND("IBAMA",consulta_completa__11[[#This Row],[14 - Inst. Atuando no Local]]),0)</f>
        <v>0</v>
      </c>
      <c r="CX226" s="84" t="str">
        <f t="shared" si="119"/>
        <v/>
      </c>
      <c r="CY226" s="84" t="str">
        <f>IF(consulta_completa__11[[#This Row],[14 - Inst. Atuando no Local]]="","X","")</f>
        <v/>
      </c>
      <c r="CZ226" s="84">
        <f>IFERROR(FIND("OUTRA (S)",consulta_completa__11[[#This Row],[14 - Inst. Atuando no Local]]),0)</f>
        <v>0</v>
      </c>
      <c r="DA226" s="84" t="str">
        <f t="shared" si="120"/>
        <v/>
      </c>
      <c r="DB226" s="35" t="str">
        <f t="shared" si="121"/>
        <v>Sim</v>
      </c>
      <c r="DC226" s="35" t="str">
        <f t="shared" si="122"/>
        <v>Não</v>
      </c>
      <c r="DD226" s="35" t="str">
        <f t="shared" si="123"/>
        <v>Sim</v>
      </c>
      <c r="DE226" s="87" t="str">
        <f t="shared" si="94"/>
        <v>Federal</v>
      </c>
    </row>
    <row r="227" spans="1:109">
      <c r="A227" s="14">
        <v>20254161209</v>
      </c>
      <c r="B227" s="1">
        <v>45748</v>
      </c>
      <c r="C227" t="s">
        <v>238</v>
      </c>
      <c r="D227" t="s">
        <v>212</v>
      </c>
      <c r="E227" t="s">
        <v>111</v>
      </c>
      <c r="F227" t="s">
        <v>112</v>
      </c>
      <c r="G227" t="s">
        <v>113</v>
      </c>
      <c r="H227" t="s">
        <v>114</v>
      </c>
      <c r="I227" t="s">
        <v>114</v>
      </c>
      <c r="J227" t="s">
        <v>113</v>
      </c>
      <c r="K227" t="s">
        <v>114</v>
      </c>
      <c r="L227" t="s">
        <v>114</v>
      </c>
      <c r="M227" t="s">
        <v>118</v>
      </c>
      <c r="N227" t="s">
        <v>113</v>
      </c>
      <c r="O227" t="s">
        <v>239</v>
      </c>
      <c r="P227" t="s">
        <v>355</v>
      </c>
      <c r="Q227" t="s">
        <v>143</v>
      </c>
      <c r="R227" t="s">
        <v>123</v>
      </c>
      <c r="S227" t="s">
        <v>201</v>
      </c>
      <c r="T227" t="s">
        <v>240</v>
      </c>
      <c r="U227" t="s">
        <v>113</v>
      </c>
      <c r="V227" t="s">
        <v>2389</v>
      </c>
      <c r="Y227" t="b">
        <v>1</v>
      </c>
      <c r="Z227" t="s">
        <v>242</v>
      </c>
      <c r="AA227" t="s">
        <v>2390</v>
      </c>
      <c r="AB227" t="s">
        <v>248</v>
      </c>
      <c r="AC227" t="s">
        <v>244</v>
      </c>
      <c r="AD227">
        <v>1</v>
      </c>
      <c r="AE227" t="s">
        <v>113</v>
      </c>
      <c r="AF227" t="s">
        <v>113</v>
      </c>
      <c r="AG227" t="s">
        <v>113</v>
      </c>
      <c r="AH227" t="s">
        <v>131</v>
      </c>
      <c r="AI227" t="s">
        <v>131</v>
      </c>
      <c r="AJ227" t="s">
        <v>131</v>
      </c>
      <c r="AK227" t="s">
        <v>2391</v>
      </c>
      <c r="AL227" t="s">
        <v>1144</v>
      </c>
      <c r="AM227" t="s">
        <v>247</v>
      </c>
      <c r="AN227" t="s">
        <v>1759</v>
      </c>
      <c r="AO227" t="s">
        <v>249</v>
      </c>
      <c r="AP227">
        <v>21998863038</v>
      </c>
      <c r="AQ227" t="s">
        <v>250</v>
      </c>
      <c r="AR227" t="s">
        <v>113</v>
      </c>
      <c r="AS227" t="s">
        <v>113</v>
      </c>
      <c r="AT227" t="s">
        <v>2392</v>
      </c>
      <c r="AU227" t="s">
        <v>626</v>
      </c>
      <c r="AV227">
        <v>5000</v>
      </c>
      <c r="AW227" t="s">
        <v>159</v>
      </c>
      <c r="AX227" s="82">
        <f>IFERROR(FIND("Óbitos/feridos",consulta_completa__11[[#This Row],[13 - Ocorrências/Ambientes Atingidos]]),0)</f>
        <v>0</v>
      </c>
      <c r="AY227" s="83" t="str">
        <f t="shared" si="95"/>
        <v/>
      </c>
      <c r="AZ227" s="82">
        <f>IFERROR(FIND("População afetada/evacuada",consulta_completa__11[[#This Row],[13 - Ocorrências/Ambientes Atingidos]]),0)</f>
        <v>0</v>
      </c>
      <c r="BA227" s="82" t="str">
        <f t="shared" si="96"/>
        <v/>
      </c>
      <c r="BB227" s="82">
        <f>IFERROR(FIND("Suspensão de abastecimento de água",consulta_completa__11[[#This Row],[13 - Ocorrências/Ambientes Atingidos]]),0)</f>
        <v>0</v>
      </c>
      <c r="BC227" s="83" t="str">
        <f t="shared" si="124"/>
        <v/>
      </c>
      <c r="BD227" s="82">
        <f>IFERROR(FIND("Rio/córrego",consulta_completa__11[[#This Row],[13 - Ocorrências/Ambientes Atingidos]]),0)</f>
        <v>0</v>
      </c>
      <c r="BE227" s="83" t="str">
        <f t="shared" si="97"/>
        <v/>
      </c>
      <c r="BF227" s="82">
        <f>IFERROR(FIND("Lago",consulta_completa__11[[#This Row],[13 - Ocorrências/Ambientes Atingidos]]),0)</f>
        <v>0</v>
      </c>
      <c r="BG227" s="83" t="str">
        <f t="shared" si="98"/>
        <v/>
      </c>
      <c r="BH227" s="82">
        <f>IFERROR(FIND("Mar",consulta_completa__11[[#This Row],[13 - Ocorrências/Ambientes Atingidos]]),0)</f>
        <v>1</v>
      </c>
      <c r="BI227" s="83" t="str">
        <f t="shared" si="99"/>
        <v>X</v>
      </c>
      <c r="BJ227" s="82">
        <f>IFERROR(FIND("Praia",consulta_completa__11[[#This Row],[13 - Ocorrências/Ambientes Atingidos]]),0)</f>
        <v>0</v>
      </c>
      <c r="BK227" s="83" t="str">
        <f t="shared" si="100"/>
        <v/>
      </c>
      <c r="BL227" s="82">
        <f>IFERROR(FIND("Solo",consulta_completa__11[[#This Row],[13 - Ocorrências/Ambientes Atingidos]]),0)</f>
        <v>0</v>
      </c>
      <c r="BM227" s="83" t="str">
        <f t="shared" si="101"/>
        <v/>
      </c>
      <c r="BN227" s="82">
        <f>IFERROR(FIND("Águas subterrâneas",consulta_completa__11[[#This Row],[13 - Ocorrências/Ambientes Atingidos]]),0)</f>
        <v>0</v>
      </c>
      <c r="BO227" s="83" t="str">
        <f t="shared" si="102"/>
        <v/>
      </c>
      <c r="BP227" s="82">
        <f>IFERROR(FIND("Atmosfera",consulta_completa__11[[#This Row],[13 - Ocorrências/Ambientes Atingidos]]),0)</f>
        <v>0</v>
      </c>
      <c r="BQ227" s="83" t="str">
        <f t="shared" si="103"/>
        <v/>
      </c>
      <c r="BR227" s="82">
        <f>IFERROR(FIND("Flora",consulta_completa__11[[#This Row],[13 - Ocorrências/Ambientes Atingidos]]),0)</f>
        <v>0</v>
      </c>
      <c r="BS227" s="83" t="str">
        <f t="shared" si="104"/>
        <v/>
      </c>
      <c r="BT227" s="82">
        <f>IFERROR(FIND("Fauna",consulta_completa__11[[#This Row],[13 - Ocorrências/Ambientes Atingidos]]),0)</f>
        <v>0</v>
      </c>
      <c r="BU227" s="83" t="str">
        <f t="shared" si="105"/>
        <v/>
      </c>
      <c r="BV227" s="82">
        <f>IFERROR(FIND("UC federal",consulta_completa__11[[#This Row],[13 - Ocorrências/Ambientes Atingidos]]),0)</f>
        <v>0</v>
      </c>
      <c r="BW227" s="83" t="str">
        <f t="shared" si="106"/>
        <v/>
      </c>
      <c r="BX227" s="82">
        <f>IFERROR(FIND("UC estadual/municipal",consulta_completa__11[[#This Row],[13 - Ocorrências/Ambientes Atingidos]]),0)</f>
        <v>0</v>
      </c>
      <c r="BY227" s="83" t="str">
        <f t="shared" si="107"/>
        <v/>
      </c>
      <c r="BZ227" s="82">
        <f>IFERROR(FIND("Outro(s)",consulta_completa__11[[#This Row],[13 - Ocorrências/Ambientes Atingidos]]),0)</f>
        <v>0</v>
      </c>
      <c r="CA227" s="83" t="str">
        <f t="shared" si="108"/>
        <v/>
      </c>
      <c r="CB227" s="82">
        <f>IFERROR(FIND("Sem dano",consulta_completa__11[[#This Row],[13 - Ocorrências/Ambientes Atingidos]]),0)</f>
        <v>0</v>
      </c>
      <c r="CC227" s="83" t="str">
        <f t="shared" si="109"/>
        <v/>
      </c>
      <c r="CD227" s="82" t="str">
        <f>IF(consulta_completa__11[[#This Row],[13 - Ocorrências/Ambientes Atingidos]]="","X","")</f>
        <v/>
      </c>
      <c r="CE227" s="84">
        <f>IFERROR(FIND("IBAMA",consulta_completa__11[[#This Row],[14 - Inst. Atuando no Local]]),0)</f>
        <v>0</v>
      </c>
      <c r="CF227" s="84" t="str">
        <f t="shared" si="110"/>
        <v/>
      </c>
      <c r="CG227" s="84">
        <f>IFERROR(FIND("OEMA",consulta_completa__11[[#This Row],[14 - Inst. Atuando no Local]]),0)</f>
        <v>0</v>
      </c>
      <c r="CH227" s="84" t="str">
        <f t="shared" si="111"/>
        <v/>
      </c>
      <c r="CI227" s="84">
        <f>IFERROR(FIND("DEFESA CIVIL",consulta_completa__11[[#This Row],[14 - Inst. Atuando no Local]]),0)</f>
        <v>0</v>
      </c>
      <c r="CJ227" s="84" t="str">
        <f t="shared" si="112"/>
        <v/>
      </c>
      <c r="CK227" s="84">
        <f>IFERROR(FIND("CORPO DE BOMBEIROS",consulta_completa__11[[#This Row],[14 - Inst. Atuando no Local]]),0)</f>
        <v>0</v>
      </c>
      <c r="CL227" s="84" t="str">
        <f t="shared" si="113"/>
        <v/>
      </c>
      <c r="CM227" s="84">
        <f>IFERROR(FIND("POLÍCIA RODOVIÁRIA",consulta_completa__11[[#This Row],[14 - Inst. Atuando no Local]]),0)</f>
        <v>0</v>
      </c>
      <c r="CN227" s="84" t="str">
        <f t="shared" si="114"/>
        <v/>
      </c>
      <c r="CO227" s="84">
        <f>IFERROR(FIND("POLÍCIA MILITAR",consulta_completa__11[[#This Row],[14 - Inst. Atuando no Local]]),0)</f>
        <v>0</v>
      </c>
      <c r="CP227" s="84" t="str">
        <f t="shared" si="115"/>
        <v/>
      </c>
      <c r="CQ227" s="84">
        <f>IFERROR(FIND("POLÍCIA CIVIL",consulta_completa__11[[#This Row],[14 - Inst. Atuando no Local]]),0)</f>
        <v>0</v>
      </c>
      <c r="CR227" s="84" t="str">
        <f t="shared" si="116"/>
        <v/>
      </c>
      <c r="CS227" s="84">
        <f>IFERROR(FIND("MARINHA DO BRASIL",consulta_completa__11[[#This Row],[14 - Inst. Atuando no Local]]),0)</f>
        <v>0</v>
      </c>
      <c r="CT227" s="84" t="str">
        <f t="shared" si="117"/>
        <v/>
      </c>
      <c r="CU227" s="84">
        <f>IFERROR(FIND("EMPRESA ESPECIALIZADA EM ATENDIMENTO",consulta_completa__11[[#This Row],[14 - Inst. Atuando no Local]]),0)</f>
        <v>0</v>
      </c>
      <c r="CV227" s="84" t="str">
        <f t="shared" si="118"/>
        <v/>
      </c>
      <c r="CW227" s="84">
        <f>IFERROR(FIND("IBAMA",consulta_completa__11[[#This Row],[14 - Inst. Atuando no Local]]),0)</f>
        <v>0</v>
      </c>
      <c r="CX227" s="84" t="str">
        <f t="shared" si="119"/>
        <v/>
      </c>
      <c r="CY227" s="84" t="str">
        <f>IF(consulta_completa__11[[#This Row],[14 - Inst. Atuando no Local]]="","X","")</f>
        <v>X</v>
      </c>
      <c r="CZ227" s="84">
        <f>IFERROR(FIND("OUTRA (S)",consulta_completa__11[[#This Row],[14 - Inst. Atuando no Local]]),0)</f>
        <v>0</v>
      </c>
      <c r="DA227" s="84" t="str">
        <f t="shared" si="120"/>
        <v/>
      </c>
      <c r="DB227" s="35" t="str">
        <f t="shared" si="121"/>
        <v>Sim</v>
      </c>
      <c r="DC227" s="35" t="str">
        <f t="shared" si="122"/>
        <v>Não</v>
      </c>
      <c r="DD227" s="35" t="str">
        <f t="shared" si="123"/>
        <v>Sim</v>
      </c>
      <c r="DE227" s="87" t="str">
        <f t="shared" si="94"/>
        <v>Federal</v>
      </c>
    </row>
    <row r="228" spans="1:109">
      <c r="A228" s="14">
        <v>20254254054</v>
      </c>
      <c r="B228" s="1">
        <v>45749</v>
      </c>
      <c r="C228" t="s">
        <v>2393</v>
      </c>
      <c r="D228" t="s">
        <v>161</v>
      </c>
      <c r="E228" t="s">
        <v>452</v>
      </c>
      <c r="F228" t="s">
        <v>112</v>
      </c>
      <c r="G228" t="s">
        <v>311</v>
      </c>
      <c r="H228" t="s">
        <v>697</v>
      </c>
      <c r="I228" t="s">
        <v>648</v>
      </c>
      <c r="J228" t="s">
        <v>113</v>
      </c>
      <c r="K228" t="s">
        <v>114</v>
      </c>
      <c r="L228" t="s">
        <v>114</v>
      </c>
      <c r="M228" t="s">
        <v>118</v>
      </c>
      <c r="N228" t="s">
        <v>141</v>
      </c>
      <c r="O228" t="s">
        <v>239</v>
      </c>
      <c r="P228" t="s">
        <v>121</v>
      </c>
      <c r="Q228" t="s">
        <v>230</v>
      </c>
      <c r="R228" t="s">
        <v>123</v>
      </c>
      <c r="S228" t="s">
        <v>113</v>
      </c>
      <c r="T228" t="s">
        <v>2394</v>
      </c>
      <c r="U228" t="s">
        <v>2395</v>
      </c>
      <c r="V228" t="s">
        <v>2395</v>
      </c>
      <c r="Z228" t="s">
        <v>2395</v>
      </c>
      <c r="AA228" t="s">
        <v>2396</v>
      </c>
      <c r="AB228" t="s">
        <v>2397</v>
      </c>
      <c r="AC228" t="s">
        <v>2398</v>
      </c>
      <c r="AD228">
        <v>0</v>
      </c>
      <c r="AE228" t="s">
        <v>2399</v>
      </c>
      <c r="AF228" t="s">
        <v>113</v>
      </c>
      <c r="AG228" t="s">
        <v>113</v>
      </c>
      <c r="AH228" t="s">
        <v>131</v>
      </c>
      <c r="AI228" t="s">
        <v>131</v>
      </c>
      <c r="AJ228" t="s">
        <v>132</v>
      </c>
      <c r="AK228" t="s">
        <v>113</v>
      </c>
      <c r="AL228" t="s">
        <v>2400</v>
      </c>
      <c r="AM228" t="s">
        <v>2401</v>
      </c>
      <c r="AN228" t="s">
        <v>2402</v>
      </c>
      <c r="AO228" t="s">
        <v>2403</v>
      </c>
      <c r="AQ228" t="s">
        <v>2404</v>
      </c>
      <c r="AR228" t="s">
        <v>113</v>
      </c>
      <c r="AS228" t="s">
        <v>2405</v>
      </c>
      <c r="AT228" t="s">
        <v>113</v>
      </c>
      <c r="AU228" t="s">
        <v>113</v>
      </c>
      <c r="AW228" t="s">
        <v>159</v>
      </c>
      <c r="AX228" s="82">
        <f>IFERROR(FIND("Óbitos/feridos",consulta_completa__11[[#This Row],[13 - Ocorrências/Ambientes Atingidos]]),0)</f>
        <v>0</v>
      </c>
      <c r="AY228" s="83" t="str">
        <f t="shared" si="95"/>
        <v/>
      </c>
      <c r="AZ228" s="82">
        <f>IFERROR(FIND("População afetada/evacuada",consulta_completa__11[[#This Row],[13 - Ocorrências/Ambientes Atingidos]]),0)</f>
        <v>0</v>
      </c>
      <c r="BA228" s="82" t="str">
        <f t="shared" si="96"/>
        <v/>
      </c>
      <c r="BB228" s="82">
        <f>IFERROR(FIND("Suspensão de abastecimento de água",consulta_completa__11[[#This Row],[13 - Ocorrências/Ambientes Atingidos]]),0)</f>
        <v>0</v>
      </c>
      <c r="BC228" s="83" t="str">
        <f t="shared" si="124"/>
        <v/>
      </c>
      <c r="BD228" s="82">
        <f>IFERROR(FIND("Rio/córrego",consulta_completa__11[[#This Row],[13 - Ocorrências/Ambientes Atingidos]]),0)</f>
        <v>0</v>
      </c>
      <c r="BE228" s="83" t="str">
        <f t="shared" si="97"/>
        <v/>
      </c>
      <c r="BF228" s="82">
        <f>IFERROR(FIND("Lago",consulta_completa__11[[#This Row],[13 - Ocorrências/Ambientes Atingidos]]),0)</f>
        <v>0</v>
      </c>
      <c r="BG228" s="83" t="str">
        <f t="shared" si="98"/>
        <v/>
      </c>
      <c r="BH228" s="82">
        <f>IFERROR(FIND("Mar",consulta_completa__11[[#This Row],[13 - Ocorrências/Ambientes Atingidos]]),0)</f>
        <v>1</v>
      </c>
      <c r="BI228" s="83" t="str">
        <f t="shared" si="99"/>
        <v>X</v>
      </c>
      <c r="BJ228" s="82">
        <f>IFERROR(FIND("Praia",consulta_completa__11[[#This Row],[13 - Ocorrências/Ambientes Atingidos]]),0)</f>
        <v>0</v>
      </c>
      <c r="BK228" s="83" t="str">
        <f t="shared" si="100"/>
        <v/>
      </c>
      <c r="BL228" s="82">
        <f>IFERROR(FIND("Solo",consulta_completa__11[[#This Row],[13 - Ocorrências/Ambientes Atingidos]]),0)</f>
        <v>0</v>
      </c>
      <c r="BM228" s="83" t="str">
        <f t="shared" si="101"/>
        <v/>
      </c>
      <c r="BN228" s="82">
        <f>IFERROR(FIND("Águas subterrâneas",consulta_completa__11[[#This Row],[13 - Ocorrências/Ambientes Atingidos]]),0)</f>
        <v>0</v>
      </c>
      <c r="BO228" s="83" t="str">
        <f t="shared" si="102"/>
        <v/>
      </c>
      <c r="BP228" s="82">
        <f>IFERROR(FIND("Atmosfera",consulta_completa__11[[#This Row],[13 - Ocorrências/Ambientes Atingidos]]),0)</f>
        <v>0</v>
      </c>
      <c r="BQ228" s="83" t="str">
        <f t="shared" si="103"/>
        <v/>
      </c>
      <c r="BR228" s="82">
        <f>IFERROR(FIND("Flora",consulta_completa__11[[#This Row],[13 - Ocorrências/Ambientes Atingidos]]),0)</f>
        <v>0</v>
      </c>
      <c r="BS228" s="83" t="str">
        <f t="shared" si="104"/>
        <v/>
      </c>
      <c r="BT228" s="82">
        <f>IFERROR(FIND("Fauna",consulta_completa__11[[#This Row],[13 - Ocorrências/Ambientes Atingidos]]),0)</f>
        <v>0</v>
      </c>
      <c r="BU228" s="83" t="str">
        <f t="shared" si="105"/>
        <v/>
      </c>
      <c r="BV228" s="82">
        <f>IFERROR(FIND("UC federal",consulta_completa__11[[#This Row],[13 - Ocorrências/Ambientes Atingidos]]),0)</f>
        <v>0</v>
      </c>
      <c r="BW228" s="83" t="str">
        <f t="shared" si="106"/>
        <v/>
      </c>
      <c r="BX228" s="82">
        <f>IFERROR(FIND("UC estadual/municipal",consulta_completa__11[[#This Row],[13 - Ocorrências/Ambientes Atingidos]]),0)</f>
        <v>0</v>
      </c>
      <c r="BY228" s="83" t="str">
        <f t="shared" si="107"/>
        <v/>
      </c>
      <c r="BZ228" s="82">
        <f>IFERROR(FIND("Outro(s)",consulta_completa__11[[#This Row],[13 - Ocorrências/Ambientes Atingidos]]),0)</f>
        <v>0</v>
      </c>
      <c r="CA228" s="83" t="str">
        <f t="shared" si="108"/>
        <v/>
      </c>
      <c r="CB228" s="82">
        <f>IFERROR(FIND("Sem dano",consulta_completa__11[[#This Row],[13 - Ocorrências/Ambientes Atingidos]]),0)</f>
        <v>0</v>
      </c>
      <c r="CC228" s="83" t="str">
        <f t="shared" si="109"/>
        <v/>
      </c>
      <c r="CD228" s="82" t="str">
        <f>IF(consulta_completa__11[[#This Row],[13 - Ocorrências/Ambientes Atingidos]]="","X","")</f>
        <v/>
      </c>
      <c r="CE228" s="84">
        <f>IFERROR(FIND("IBAMA",consulta_completa__11[[#This Row],[14 - Inst. Atuando no Local]]),0)</f>
        <v>0</v>
      </c>
      <c r="CF228" s="84" t="str">
        <f t="shared" si="110"/>
        <v/>
      </c>
      <c r="CG228" s="84">
        <f>IFERROR(FIND("OEMA",consulta_completa__11[[#This Row],[14 - Inst. Atuando no Local]]),0)</f>
        <v>0</v>
      </c>
      <c r="CH228" s="84" t="str">
        <f t="shared" si="111"/>
        <v/>
      </c>
      <c r="CI228" s="84">
        <f>IFERROR(FIND("DEFESA CIVIL",consulta_completa__11[[#This Row],[14 - Inst. Atuando no Local]]),0)</f>
        <v>0</v>
      </c>
      <c r="CJ228" s="84" t="str">
        <f t="shared" si="112"/>
        <v/>
      </c>
      <c r="CK228" s="84">
        <f>IFERROR(FIND("CORPO DE BOMBEIROS",consulta_completa__11[[#This Row],[14 - Inst. Atuando no Local]]),0)</f>
        <v>0</v>
      </c>
      <c r="CL228" s="84" t="str">
        <f t="shared" si="113"/>
        <v/>
      </c>
      <c r="CM228" s="84">
        <f>IFERROR(FIND("POLÍCIA RODOVIÁRIA",consulta_completa__11[[#This Row],[14 - Inst. Atuando no Local]]),0)</f>
        <v>0</v>
      </c>
      <c r="CN228" s="84" t="str">
        <f t="shared" si="114"/>
        <v/>
      </c>
      <c r="CO228" s="84">
        <f>IFERROR(FIND("POLÍCIA MILITAR",consulta_completa__11[[#This Row],[14 - Inst. Atuando no Local]]),0)</f>
        <v>0</v>
      </c>
      <c r="CP228" s="84" t="str">
        <f t="shared" si="115"/>
        <v/>
      </c>
      <c r="CQ228" s="84">
        <f>IFERROR(FIND("POLÍCIA CIVIL",consulta_completa__11[[#This Row],[14 - Inst. Atuando no Local]]),0)</f>
        <v>0</v>
      </c>
      <c r="CR228" s="84" t="str">
        <f t="shared" si="116"/>
        <v/>
      </c>
      <c r="CS228" s="84">
        <f>IFERROR(FIND("MARINHA DO BRASIL",consulta_completa__11[[#This Row],[14 - Inst. Atuando no Local]]),0)</f>
        <v>0</v>
      </c>
      <c r="CT228" s="84" t="str">
        <f t="shared" si="117"/>
        <v/>
      </c>
      <c r="CU228" s="84">
        <f>IFERROR(FIND("EMPRESA ESPECIALIZADA EM ATENDIMENTO",consulta_completa__11[[#This Row],[14 - Inst. Atuando no Local]]),0)</f>
        <v>0</v>
      </c>
      <c r="CV228" s="84" t="str">
        <f t="shared" si="118"/>
        <v/>
      </c>
      <c r="CW228" s="84">
        <f>IFERROR(FIND("IBAMA",consulta_completa__11[[#This Row],[14 - Inst. Atuando no Local]]),0)</f>
        <v>0</v>
      </c>
      <c r="CX228" s="84" t="str">
        <f t="shared" si="119"/>
        <v/>
      </c>
      <c r="CY228" s="84" t="str">
        <f>IF(consulta_completa__11[[#This Row],[14 - Inst. Atuando no Local]]="","X","")</f>
        <v/>
      </c>
      <c r="CZ228" s="84">
        <f>IFERROR(FIND("OUTRA (S)",consulta_completa__11[[#This Row],[14 - Inst. Atuando no Local]]),0)</f>
        <v>0</v>
      </c>
      <c r="DA228" s="84" t="str">
        <f t="shared" si="120"/>
        <v/>
      </c>
      <c r="DB228" s="35" t="str">
        <f t="shared" si="121"/>
        <v>Sim</v>
      </c>
      <c r="DC228" s="35" t="str">
        <f t="shared" si="122"/>
        <v>Não</v>
      </c>
      <c r="DD228" s="35" t="str">
        <f t="shared" si="123"/>
        <v>Sim</v>
      </c>
      <c r="DE228" s="87" t="str">
        <f t="shared" si="94"/>
        <v>Sem informação</v>
      </c>
    </row>
    <row r="229" spans="1:109">
      <c r="A229" s="14">
        <v>20254357602</v>
      </c>
      <c r="B229" s="1">
        <v>45749</v>
      </c>
      <c r="C229" t="s">
        <v>2406</v>
      </c>
      <c r="D229" t="s">
        <v>180</v>
      </c>
      <c r="E229" t="s">
        <v>286</v>
      </c>
      <c r="F229" t="s">
        <v>112</v>
      </c>
      <c r="G229" t="s">
        <v>2407</v>
      </c>
      <c r="H229" t="s">
        <v>113</v>
      </c>
      <c r="I229" t="s">
        <v>113</v>
      </c>
      <c r="J229" t="s">
        <v>113</v>
      </c>
      <c r="K229" t="s">
        <v>114</v>
      </c>
      <c r="L229" t="s">
        <v>114</v>
      </c>
      <c r="M229" t="s">
        <v>810</v>
      </c>
      <c r="N229" t="s">
        <v>141</v>
      </c>
      <c r="O229" t="s">
        <v>185</v>
      </c>
      <c r="P229" t="s">
        <v>121</v>
      </c>
      <c r="Q229" t="s">
        <v>143</v>
      </c>
      <c r="R229" t="s">
        <v>123</v>
      </c>
      <c r="S229" t="s">
        <v>113</v>
      </c>
      <c r="T229" t="s">
        <v>2408</v>
      </c>
      <c r="U229" t="s">
        <v>2409</v>
      </c>
      <c r="V229" t="s">
        <v>113</v>
      </c>
      <c r="Z229" t="s">
        <v>633</v>
      </c>
      <c r="AA229" t="s">
        <v>2410</v>
      </c>
      <c r="AB229" t="s">
        <v>113</v>
      </c>
      <c r="AC229" t="s">
        <v>113</v>
      </c>
      <c r="AE229" t="s">
        <v>113</v>
      </c>
      <c r="AF229" t="s">
        <v>2411</v>
      </c>
      <c r="AG229" t="s">
        <v>113</v>
      </c>
      <c r="AH229" t="s">
        <v>131</v>
      </c>
      <c r="AI229" t="s">
        <v>131</v>
      </c>
      <c r="AJ229" t="s">
        <v>131</v>
      </c>
      <c r="AK229" t="s">
        <v>2412</v>
      </c>
      <c r="AL229" t="s">
        <v>2413</v>
      </c>
      <c r="AM229" t="s">
        <v>153</v>
      </c>
      <c r="AN229" t="s">
        <v>154</v>
      </c>
      <c r="AO229" t="s">
        <v>155</v>
      </c>
      <c r="AP229">
        <v>6133161070</v>
      </c>
      <c r="AQ229" t="s">
        <v>156</v>
      </c>
      <c r="AR229" t="s">
        <v>113</v>
      </c>
      <c r="AS229" t="s">
        <v>113</v>
      </c>
      <c r="AT229" t="s">
        <v>113</v>
      </c>
      <c r="AU229" t="s">
        <v>113</v>
      </c>
      <c r="AW229" t="s">
        <v>113</v>
      </c>
      <c r="AX229" s="82">
        <f>IFERROR(FIND("Óbitos/feridos",consulta_completa__11[[#This Row],[13 - Ocorrências/Ambientes Atingidos]]),0)</f>
        <v>0</v>
      </c>
      <c r="AY229" s="83" t="str">
        <f t="shared" si="95"/>
        <v/>
      </c>
      <c r="AZ229" s="82">
        <f>IFERROR(FIND("População afetada/evacuada",consulta_completa__11[[#This Row],[13 - Ocorrências/Ambientes Atingidos]]),0)</f>
        <v>0</v>
      </c>
      <c r="BA229" s="82" t="str">
        <f t="shared" si="96"/>
        <v/>
      </c>
      <c r="BB229" s="82">
        <f>IFERROR(FIND("Suspensão de abastecimento de água",consulta_completa__11[[#This Row],[13 - Ocorrências/Ambientes Atingidos]]),0)</f>
        <v>0</v>
      </c>
      <c r="BC229" s="83" t="str">
        <f t="shared" si="124"/>
        <v/>
      </c>
      <c r="BD229" s="82">
        <f>IFERROR(FIND("Rio/córrego",consulta_completa__11[[#This Row],[13 - Ocorrências/Ambientes Atingidos]]),0)</f>
        <v>1</v>
      </c>
      <c r="BE229" s="83" t="str">
        <f t="shared" si="97"/>
        <v>X</v>
      </c>
      <c r="BF229" s="82">
        <f>IFERROR(FIND("Lago",consulta_completa__11[[#This Row],[13 - Ocorrências/Ambientes Atingidos]]),0)</f>
        <v>0</v>
      </c>
      <c r="BG229" s="83" t="str">
        <f t="shared" si="98"/>
        <v/>
      </c>
      <c r="BH229" s="82">
        <f>IFERROR(FIND("Mar",consulta_completa__11[[#This Row],[13 - Ocorrências/Ambientes Atingidos]]),0)</f>
        <v>0</v>
      </c>
      <c r="BI229" s="83" t="str">
        <f t="shared" si="99"/>
        <v/>
      </c>
      <c r="BJ229" s="82">
        <f>IFERROR(FIND("Praia",consulta_completa__11[[#This Row],[13 - Ocorrências/Ambientes Atingidos]]),0)</f>
        <v>0</v>
      </c>
      <c r="BK229" s="83" t="str">
        <f t="shared" si="100"/>
        <v/>
      </c>
      <c r="BL229" s="82">
        <f>IFERROR(FIND("Solo",consulta_completa__11[[#This Row],[13 - Ocorrências/Ambientes Atingidos]]),0)</f>
        <v>14</v>
      </c>
      <c r="BM229" s="83" t="str">
        <f t="shared" si="101"/>
        <v>X</v>
      </c>
      <c r="BN229" s="82">
        <f>IFERROR(FIND("Águas subterrâneas",consulta_completa__11[[#This Row],[13 - Ocorrências/Ambientes Atingidos]]),0)</f>
        <v>0</v>
      </c>
      <c r="BO229" s="83" t="str">
        <f t="shared" si="102"/>
        <v/>
      </c>
      <c r="BP229" s="82">
        <f>IFERROR(FIND("Atmosfera",consulta_completa__11[[#This Row],[13 - Ocorrências/Ambientes Atingidos]]),0)</f>
        <v>0</v>
      </c>
      <c r="BQ229" s="83" t="str">
        <f t="shared" si="103"/>
        <v/>
      </c>
      <c r="BR229" s="82">
        <f>IFERROR(FIND("Flora",consulta_completa__11[[#This Row],[13 - Ocorrências/Ambientes Atingidos]]),0)</f>
        <v>0</v>
      </c>
      <c r="BS229" s="83" t="str">
        <f t="shared" si="104"/>
        <v/>
      </c>
      <c r="BT229" s="82">
        <f>IFERROR(FIND("Fauna",consulta_completa__11[[#This Row],[13 - Ocorrências/Ambientes Atingidos]]),0)</f>
        <v>0</v>
      </c>
      <c r="BU229" s="83" t="str">
        <f t="shared" si="105"/>
        <v/>
      </c>
      <c r="BV229" s="82">
        <f>IFERROR(FIND("UC federal",consulta_completa__11[[#This Row],[13 - Ocorrências/Ambientes Atingidos]]),0)</f>
        <v>0</v>
      </c>
      <c r="BW229" s="83" t="str">
        <f t="shared" si="106"/>
        <v/>
      </c>
      <c r="BX229" s="82">
        <f>IFERROR(FIND("UC estadual/municipal",consulta_completa__11[[#This Row],[13 - Ocorrências/Ambientes Atingidos]]),0)</f>
        <v>0</v>
      </c>
      <c r="BY229" s="83" t="str">
        <f t="shared" si="107"/>
        <v/>
      </c>
      <c r="BZ229" s="82">
        <f>IFERROR(FIND("Outro(s)",consulta_completa__11[[#This Row],[13 - Ocorrências/Ambientes Atingidos]]),0)</f>
        <v>0</v>
      </c>
      <c r="CA229" s="83" t="str">
        <f t="shared" si="108"/>
        <v/>
      </c>
      <c r="CB229" s="82">
        <f>IFERROR(FIND("Sem dano",consulta_completa__11[[#This Row],[13 - Ocorrências/Ambientes Atingidos]]),0)</f>
        <v>0</v>
      </c>
      <c r="CC229" s="83" t="str">
        <f t="shared" si="109"/>
        <v/>
      </c>
      <c r="CD229" s="82" t="str">
        <f>IF(consulta_completa__11[[#This Row],[13 - Ocorrências/Ambientes Atingidos]]="","X","")</f>
        <v/>
      </c>
      <c r="CE229" s="84">
        <f>IFERROR(FIND("IBAMA",consulta_completa__11[[#This Row],[14 - Inst. Atuando no Local]]),0)</f>
        <v>0</v>
      </c>
      <c r="CF229" s="84" t="str">
        <f t="shared" si="110"/>
        <v/>
      </c>
      <c r="CG229" s="84">
        <f>IFERROR(FIND("OEMA",consulta_completa__11[[#This Row],[14 - Inst. Atuando no Local]]),0)</f>
        <v>0</v>
      </c>
      <c r="CH229" s="84" t="str">
        <f t="shared" si="111"/>
        <v/>
      </c>
      <c r="CI229" s="84">
        <f>IFERROR(FIND("DEFESA CIVIL",consulta_completa__11[[#This Row],[14 - Inst. Atuando no Local]]),0)</f>
        <v>0</v>
      </c>
      <c r="CJ229" s="84" t="str">
        <f t="shared" si="112"/>
        <v/>
      </c>
      <c r="CK229" s="84">
        <f>IFERROR(FIND("CORPO DE BOMBEIROS",consulta_completa__11[[#This Row],[14 - Inst. Atuando no Local]]),0)</f>
        <v>0</v>
      </c>
      <c r="CL229" s="84" t="str">
        <f t="shared" si="113"/>
        <v/>
      </c>
      <c r="CM229" s="84">
        <f>IFERROR(FIND("POLÍCIA RODOVIÁRIA",consulta_completa__11[[#This Row],[14 - Inst. Atuando no Local]]),0)</f>
        <v>0</v>
      </c>
      <c r="CN229" s="84" t="str">
        <f t="shared" si="114"/>
        <v/>
      </c>
      <c r="CO229" s="84">
        <f>IFERROR(FIND("POLÍCIA MILITAR",consulta_completa__11[[#This Row],[14 - Inst. Atuando no Local]]),0)</f>
        <v>0</v>
      </c>
      <c r="CP229" s="84" t="str">
        <f t="shared" si="115"/>
        <v/>
      </c>
      <c r="CQ229" s="84">
        <f>IFERROR(FIND("POLÍCIA CIVIL",consulta_completa__11[[#This Row],[14 - Inst. Atuando no Local]]),0)</f>
        <v>0</v>
      </c>
      <c r="CR229" s="84" t="str">
        <f t="shared" si="116"/>
        <v/>
      </c>
      <c r="CS229" s="84">
        <f>IFERROR(FIND("MARINHA DO BRASIL",consulta_completa__11[[#This Row],[14 - Inst. Atuando no Local]]),0)</f>
        <v>0</v>
      </c>
      <c r="CT229" s="84" t="str">
        <f t="shared" si="117"/>
        <v/>
      </c>
      <c r="CU229" s="84">
        <f>IFERROR(FIND("EMPRESA ESPECIALIZADA EM ATENDIMENTO",consulta_completa__11[[#This Row],[14 - Inst. Atuando no Local]]),0)</f>
        <v>0</v>
      </c>
      <c r="CV229" s="84" t="str">
        <f t="shared" si="118"/>
        <v/>
      </c>
      <c r="CW229" s="84">
        <f>IFERROR(FIND("IBAMA",consulta_completa__11[[#This Row],[14 - Inst. Atuando no Local]]),0)</f>
        <v>0</v>
      </c>
      <c r="CX229" s="84" t="str">
        <f t="shared" si="119"/>
        <v/>
      </c>
      <c r="CY229" s="84" t="str">
        <f>IF(consulta_completa__11[[#This Row],[14 - Inst. Atuando no Local]]="","X","")</f>
        <v/>
      </c>
      <c r="CZ229" s="84">
        <f>IFERROR(FIND("OUTRA (S)",consulta_completa__11[[#This Row],[14 - Inst. Atuando no Local]]),0)</f>
        <v>0</v>
      </c>
      <c r="DA229" s="84" t="str">
        <f t="shared" si="120"/>
        <v/>
      </c>
      <c r="DB229" s="35" t="str">
        <f t="shared" si="121"/>
        <v>Sim</v>
      </c>
      <c r="DC229" s="35" t="str">
        <f t="shared" si="122"/>
        <v>Não</v>
      </c>
      <c r="DD229" s="35" t="str">
        <f t="shared" si="123"/>
        <v>Sim</v>
      </c>
      <c r="DE229" s="87" t="str">
        <f t="shared" si="94"/>
        <v>Sem informação</v>
      </c>
    </row>
    <row r="230" spans="1:109">
      <c r="A230" s="14">
        <v>20254332409</v>
      </c>
      <c r="B230" s="1">
        <v>45750</v>
      </c>
      <c r="C230" t="s">
        <v>2414</v>
      </c>
      <c r="D230" t="s">
        <v>180</v>
      </c>
      <c r="E230" t="s">
        <v>162</v>
      </c>
      <c r="F230" t="s">
        <v>163</v>
      </c>
      <c r="G230" t="s">
        <v>113</v>
      </c>
      <c r="H230" t="s">
        <v>114</v>
      </c>
      <c r="I230" t="s">
        <v>114</v>
      </c>
      <c r="J230" t="s">
        <v>113</v>
      </c>
      <c r="K230" t="s">
        <v>114</v>
      </c>
      <c r="L230" t="s">
        <v>114</v>
      </c>
      <c r="M230" t="s">
        <v>139</v>
      </c>
      <c r="N230" t="s">
        <v>141</v>
      </c>
      <c r="O230" t="s">
        <v>239</v>
      </c>
      <c r="P230" t="s">
        <v>142</v>
      </c>
      <c r="Q230" t="s">
        <v>143</v>
      </c>
      <c r="R230" t="s">
        <v>123</v>
      </c>
      <c r="S230" t="s">
        <v>113</v>
      </c>
      <c r="T230" t="s">
        <v>2415</v>
      </c>
      <c r="U230" t="s">
        <v>2416</v>
      </c>
      <c r="V230" t="s">
        <v>2417</v>
      </c>
      <c r="X230" t="b">
        <v>1</v>
      </c>
      <c r="Z230" t="s">
        <v>2418</v>
      </c>
      <c r="AA230" t="s">
        <v>2419</v>
      </c>
      <c r="AB230" t="s">
        <v>2420</v>
      </c>
      <c r="AC230" t="s">
        <v>2421</v>
      </c>
      <c r="AD230">
        <v>1</v>
      </c>
      <c r="AE230" t="s">
        <v>113</v>
      </c>
      <c r="AF230" t="s">
        <v>2422</v>
      </c>
      <c r="AG230" t="s">
        <v>2423</v>
      </c>
      <c r="AH230" t="s">
        <v>131</v>
      </c>
      <c r="AI230" t="s">
        <v>131</v>
      </c>
      <c r="AJ230" t="s">
        <v>132</v>
      </c>
      <c r="AK230" t="s">
        <v>113</v>
      </c>
      <c r="AL230" t="s">
        <v>2424</v>
      </c>
      <c r="AM230" t="s">
        <v>2425</v>
      </c>
      <c r="AN230" t="s">
        <v>2420</v>
      </c>
      <c r="AO230" t="s">
        <v>2426</v>
      </c>
      <c r="AP230">
        <v>31996998993</v>
      </c>
      <c r="AQ230" t="s">
        <v>2427</v>
      </c>
      <c r="AR230" t="s">
        <v>113</v>
      </c>
      <c r="AS230" t="s">
        <v>113</v>
      </c>
      <c r="AT230" t="s">
        <v>113</v>
      </c>
      <c r="AU230" t="s">
        <v>113</v>
      </c>
      <c r="AW230" t="s">
        <v>113</v>
      </c>
      <c r="AX230" s="82">
        <f>IFERROR(FIND("Óbitos/feridos",consulta_completa__11[[#This Row],[13 - Ocorrências/Ambientes Atingidos]]),0)</f>
        <v>0</v>
      </c>
      <c r="AY230" s="83" t="str">
        <f t="shared" si="95"/>
        <v/>
      </c>
      <c r="AZ230" s="82">
        <f>IFERROR(FIND("População afetada/evacuada",consulta_completa__11[[#This Row],[13 - Ocorrências/Ambientes Atingidos]]),0)</f>
        <v>0</v>
      </c>
      <c r="BA230" s="82" t="str">
        <f t="shared" si="96"/>
        <v/>
      </c>
      <c r="BB230" s="82">
        <f>IFERROR(FIND("Suspensão de abastecimento de água",consulta_completa__11[[#This Row],[13 - Ocorrências/Ambientes Atingidos]]),0)</f>
        <v>0</v>
      </c>
      <c r="BC230" s="83" t="str">
        <f t="shared" si="124"/>
        <v/>
      </c>
      <c r="BD230" s="82">
        <f>IFERROR(FIND("Rio/córrego",consulta_completa__11[[#This Row],[13 - Ocorrências/Ambientes Atingidos]]),0)</f>
        <v>0</v>
      </c>
      <c r="BE230" s="83" t="str">
        <f t="shared" si="97"/>
        <v/>
      </c>
      <c r="BF230" s="82">
        <f>IFERROR(FIND("Lago",consulta_completa__11[[#This Row],[13 - Ocorrências/Ambientes Atingidos]]),0)</f>
        <v>0</v>
      </c>
      <c r="BG230" s="83" t="str">
        <f t="shared" si="98"/>
        <v/>
      </c>
      <c r="BH230" s="82">
        <f>IFERROR(FIND("Mar",consulta_completa__11[[#This Row],[13 - Ocorrências/Ambientes Atingidos]]),0)</f>
        <v>0</v>
      </c>
      <c r="BI230" s="83" t="str">
        <f t="shared" si="99"/>
        <v/>
      </c>
      <c r="BJ230" s="82">
        <f>IFERROR(FIND("Praia",consulta_completa__11[[#This Row],[13 - Ocorrências/Ambientes Atingidos]]),0)</f>
        <v>0</v>
      </c>
      <c r="BK230" s="83" t="str">
        <f t="shared" si="100"/>
        <v/>
      </c>
      <c r="BL230" s="82">
        <f>IFERROR(FIND("Solo",consulta_completa__11[[#This Row],[13 - Ocorrências/Ambientes Atingidos]]),0)</f>
        <v>0</v>
      </c>
      <c r="BM230" s="83" t="str">
        <f t="shared" si="101"/>
        <v/>
      </c>
      <c r="BN230" s="82">
        <f>IFERROR(FIND("Águas subterrâneas",consulta_completa__11[[#This Row],[13 - Ocorrências/Ambientes Atingidos]]),0)</f>
        <v>0</v>
      </c>
      <c r="BO230" s="83" t="str">
        <f t="shared" si="102"/>
        <v/>
      </c>
      <c r="BP230" s="82">
        <f>IFERROR(FIND("Atmosfera",consulta_completa__11[[#This Row],[13 - Ocorrências/Ambientes Atingidos]]),0)</f>
        <v>0</v>
      </c>
      <c r="BQ230" s="83" t="str">
        <f t="shared" si="103"/>
        <v/>
      </c>
      <c r="BR230" s="82">
        <f>IFERROR(FIND("Flora",consulta_completa__11[[#This Row],[13 - Ocorrências/Ambientes Atingidos]]),0)</f>
        <v>0</v>
      </c>
      <c r="BS230" s="83" t="str">
        <f t="shared" si="104"/>
        <v/>
      </c>
      <c r="BT230" s="82">
        <f>IFERROR(FIND("Fauna",consulta_completa__11[[#This Row],[13 - Ocorrências/Ambientes Atingidos]]),0)</f>
        <v>0</v>
      </c>
      <c r="BU230" s="83" t="str">
        <f t="shared" si="105"/>
        <v/>
      </c>
      <c r="BV230" s="82">
        <f>IFERROR(FIND("UC federal",consulta_completa__11[[#This Row],[13 - Ocorrências/Ambientes Atingidos]]),0)</f>
        <v>0</v>
      </c>
      <c r="BW230" s="83" t="str">
        <f t="shared" si="106"/>
        <v/>
      </c>
      <c r="BX230" s="82">
        <f>IFERROR(FIND("UC estadual/municipal",consulta_completa__11[[#This Row],[13 - Ocorrências/Ambientes Atingidos]]),0)</f>
        <v>0</v>
      </c>
      <c r="BY230" s="83" t="str">
        <f t="shared" si="107"/>
        <v/>
      </c>
      <c r="BZ230" s="82">
        <f>IFERROR(FIND("Outro(s)",consulta_completa__11[[#This Row],[13 - Ocorrências/Ambientes Atingidos]]),0)</f>
        <v>1</v>
      </c>
      <c r="CA230" s="83" t="str">
        <f t="shared" si="108"/>
        <v>X</v>
      </c>
      <c r="CB230" s="82">
        <f>IFERROR(FIND("Sem dano",consulta_completa__11[[#This Row],[13 - Ocorrências/Ambientes Atingidos]]),0)</f>
        <v>0</v>
      </c>
      <c r="CC230" s="83" t="str">
        <f t="shared" si="109"/>
        <v/>
      </c>
      <c r="CD230" s="82" t="str">
        <f>IF(consulta_completa__11[[#This Row],[13 - Ocorrências/Ambientes Atingidos]]="","X","")</f>
        <v/>
      </c>
      <c r="CE230" s="84">
        <f>IFERROR(FIND("IBAMA",consulta_completa__11[[#This Row],[14 - Inst. Atuando no Local]]),0)</f>
        <v>0</v>
      </c>
      <c r="CF230" s="84" t="str">
        <f t="shared" si="110"/>
        <v/>
      </c>
      <c r="CG230" s="84">
        <f>IFERROR(FIND("OEMA",consulta_completa__11[[#This Row],[14 - Inst. Atuando no Local]]),0)</f>
        <v>0</v>
      </c>
      <c r="CH230" s="84" t="str">
        <f t="shared" si="111"/>
        <v/>
      </c>
      <c r="CI230" s="84">
        <f>IFERROR(FIND("DEFESA CIVIL",consulta_completa__11[[#This Row],[14 - Inst. Atuando no Local]]),0)</f>
        <v>0</v>
      </c>
      <c r="CJ230" s="84" t="str">
        <f t="shared" si="112"/>
        <v/>
      </c>
      <c r="CK230" s="84">
        <f>IFERROR(FIND("CORPO DE BOMBEIROS",consulta_completa__11[[#This Row],[14 - Inst. Atuando no Local]]),0)</f>
        <v>0</v>
      </c>
      <c r="CL230" s="84" t="str">
        <f t="shared" si="113"/>
        <v/>
      </c>
      <c r="CM230" s="84">
        <f>IFERROR(FIND("POLÍCIA RODOVIÁRIA",consulta_completa__11[[#This Row],[14 - Inst. Atuando no Local]]),0)</f>
        <v>0</v>
      </c>
      <c r="CN230" s="84" t="str">
        <f t="shared" si="114"/>
        <v/>
      </c>
      <c r="CO230" s="84">
        <f>IFERROR(FIND("POLÍCIA MILITAR",consulta_completa__11[[#This Row],[14 - Inst. Atuando no Local]]),0)</f>
        <v>0</v>
      </c>
      <c r="CP230" s="84" t="str">
        <f t="shared" si="115"/>
        <v/>
      </c>
      <c r="CQ230" s="84">
        <f>IFERROR(FIND("POLÍCIA CIVIL",consulta_completa__11[[#This Row],[14 - Inst. Atuando no Local]]),0)</f>
        <v>0</v>
      </c>
      <c r="CR230" s="84" t="str">
        <f t="shared" si="116"/>
        <v/>
      </c>
      <c r="CS230" s="84">
        <f>IFERROR(FIND("MARINHA DO BRASIL",consulta_completa__11[[#This Row],[14 - Inst. Atuando no Local]]),0)</f>
        <v>0</v>
      </c>
      <c r="CT230" s="84" t="str">
        <f t="shared" si="117"/>
        <v/>
      </c>
      <c r="CU230" s="84">
        <f>IFERROR(FIND("EMPRESA ESPECIALIZADA EM ATENDIMENTO",consulta_completa__11[[#This Row],[14 - Inst. Atuando no Local]]),0)</f>
        <v>0</v>
      </c>
      <c r="CV230" s="84" t="str">
        <f t="shared" si="118"/>
        <v/>
      </c>
      <c r="CW230" s="84">
        <f>IFERROR(FIND("IBAMA",consulta_completa__11[[#This Row],[14 - Inst. Atuando no Local]]),0)</f>
        <v>0</v>
      </c>
      <c r="CX230" s="84" t="str">
        <f t="shared" si="119"/>
        <v/>
      </c>
      <c r="CY230" s="84" t="str">
        <f>IF(consulta_completa__11[[#This Row],[14 - Inst. Atuando no Local]]="","X","")</f>
        <v/>
      </c>
      <c r="CZ230" s="84">
        <f>IFERROR(FIND("OUTRA (S)",consulta_completa__11[[#This Row],[14 - Inst. Atuando no Local]]),0)</f>
        <v>0</v>
      </c>
      <c r="DA230" s="84" t="str">
        <f t="shared" si="120"/>
        <v/>
      </c>
      <c r="DB230" s="35" t="str">
        <f t="shared" si="121"/>
        <v>Sim</v>
      </c>
      <c r="DC230" s="35" t="str">
        <f t="shared" si="122"/>
        <v>Não</v>
      </c>
      <c r="DD230" s="35" t="str">
        <f t="shared" si="123"/>
        <v>Sim</v>
      </c>
      <c r="DE230" s="87" t="str">
        <f t="shared" si="94"/>
        <v>Federal</v>
      </c>
    </row>
    <row r="231" spans="1:109">
      <c r="A231" s="14">
        <v>20254354001</v>
      </c>
      <c r="B231" s="1">
        <v>45750</v>
      </c>
      <c r="C231" t="s">
        <v>160</v>
      </c>
      <c r="D231" t="s">
        <v>161</v>
      </c>
      <c r="E231" t="s">
        <v>162</v>
      </c>
      <c r="F231" t="s">
        <v>163</v>
      </c>
      <c r="G231" t="s">
        <v>113</v>
      </c>
      <c r="H231" t="s">
        <v>114</v>
      </c>
      <c r="I231" t="s">
        <v>114</v>
      </c>
      <c r="J231" t="s">
        <v>354</v>
      </c>
      <c r="K231" t="s">
        <v>2034</v>
      </c>
      <c r="L231" t="s">
        <v>166</v>
      </c>
      <c r="M231" t="s">
        <v>140</v>
      </c>
      <c r="N231" t="s">
        <v>119</v>
      </c>
      <c r="O231" t="s">
        <v>120</v>
      </c>
      <c r="P231" t="s">
        <v>142</v>
      </c>
      <c r="Q231" t="s">
        <v>230</v>
      </c>
      <c r="R231" t="s">
        <v>123</v>
      </c>
      <c r="S231" t="s">
        <v>113</v>
      </c>
      <c r="T231" t="s">
        <v>2428</v>
      </c>
      <c r="U231" t="s">
        <v>2429</v>
      </c>
      <c r="V231" t="s">
        <v>2430</v>
      </c>
      <c r="Z231" t="s">
        <v>2431</v>
      </c>
      <c r="AA231" t="s">
        <v>2432</v>
      </c>
      <c r="AB231" t="s">
        <v>2433</v>
      </c>
      <c r="AC231" t="s">
        <v>173</v>
      </c>
      <c r="AD231">
        <v>1</v>
      </c>
      <c r="AE231" t="s">
        <v>2434</v>
      </c>
      <c r="AF231" t="s">
        <v>113</v>
      </c>
      <c r="AG231" t="s">
        <v>113</v>
      </c>
      <c r="AH231" t="s">
        <v>131</v>
      </c>
      <c r="AI231" t="s">
        <v>132</v>
      </c>
      <c r="AJ231" t="s">
        <v>131</v>
      </c>
      <c r="AK231" t="s">
        <v>2435</v>
      </c>
      <c r="AL231" t="s">
        <v>2436</v>
      </c>
      <c r="AM231" t="s">
        <v>2042</v>
      </c>
      <c r="AN231" t="s">
        <v>2433</v>
      </c>
      <c r="AO231" t="s">
        <v>225</v>
      </c>
      <c r="AP231">
        <v>41988207121</v>
      </c>
      <c r="AQ231" t="s">
        <v>178</v>
      </c>
      <c r="AR231" t="s">
        <v>113</v>
      </c>
      <c r="AS231" t="s">
        <v>113</v>
      </c>
      <c r="AT231" t="s">
        <v>113</v>
      </c>
      <c r="AU231" t="s">
        <v>113</v>
      </c>
      <c r="AW231" t="s">
        <v>113</v>
      </c>
      <c r="AX231" s="82">
        <f>IFERROR(FIND("Óbitos/feridos",consulta_completa__11[[#This Row],[13 - Ocorrências/Ambientes Atingidos]]),0)</f>
        <v>0</v>
      </c>
      <c r="AY231" s="83" t="str">
        <f t="shared" si="95"/>
        <v/>
      </c>
      <c r="AZ231" s="82">
        <f>IFERROR(FIND("População afetada/evacuada",consulta_completa__11[[#This Row],[13 - Ocorrências/Ambientes Atingidos]]),0)</f>
        <v>0</v>
      </c>
      <c r="BA231" s="82" t="str">
        <f t="shared" si="96"/>
        <v/>
      </c>
      <c r="BB231" s="82">
        <f>IFERROR(FIND("Suspensão de abastecimento de água",consulta_completa__11[[#This Row],[13 - Ocorrências/Ambientes Atingidos]]),0)</f>
        <v>0</v>
      </c>
      <c r="BC231" s="83" t="str">
        <f t="shared" si="124"/>
        <v/>
      </c>
      <c r="BD231" s="82">
        <f>IFERROR(FIND("Rio/córrego",consulta_completa__11[[#This Row],[13 - Ocorrências/Ambientes Atingidos]]),0)</f>
        <v>0</v>
      </c>
      <c r="BE231" s="83" t="str">
        <f t="shared" si="97"/>
        <v/>
      </c>
      <c r="BF231" s="82">
        <f>IFERROR(FIND("Lago",consulta_completa__11[[#This Row],[13 - Ocorrências/Ambientes Atingidos]]),0)</f>
        <v>0</v>
      </c>
      <c r="BG231" s="83" t="str">
        <f t="shared" si="98"/>
        <v/>
      </c>
      <c r="BH231" s="82">
        <f>IFERROR(FIND("Mar",consulta_completa__11[[#This Row],[13 - Ocorrências/Ambientes Atingidos]]),0)</f>
        <v>0</v>
      </c>
      <c r="BI231" s="83" t="str">
        <f t="shared" si="99"/>
        <v/>
      </c>
      <c r="BJ231" s="82">
        <f>IFERROR(FIND("Praia",consulta_completa__11[[#This Row],[13 - Ocorrências/Ambientes Atingidos]]),0)</f>
        <v>0</v>
      </c>
      <c r="BK231" s="83" t="str">
        <f t="shared" si="100"/>
        <v/>
      </c>
      <c r="BL231" s="82">
        <f>IFERROR(FIND("Solo",consulta_completa__11[[#This Row],[13 - Ocorrências/Ambientes Atingidos]]),0)</f>
        <v>1</v>
      </c>
      <c r="BM231" s="83" t="str">
        <f t="shared" si="101"/>
        <v>X</v>
      </c>
      <c r="BN231" s="82">
        <f>IFERROR(FIND("Águas subterrâneas",consulta_completa__11[[#This Row],[13 - Ocorrências/Ambientes Atingidos]]),0)</f>
        <v>0</v>
      </c>
      <c r="BO231" s="83" t="str">
        <f t="shared" si="102"/>
        <v/>
      </c>
      <c r="BP231" s="82">
        <f>IFERROR(FIND("Atmosfera",consulta_completa__11[[#This Row],[13 - Ocorrências/Ambientes Atingidos]]),0)</f>
        <v>0</v>
      </c>
      <c r="BQ231" s="83" t="str">
        <f t="shared" si="103"/>
        <v/>
      </c>
      <c r="BR231" s="82">
        <f>IFERROR(FIND("Flora",consulta_completa__11[[#This Row],[13 - Ocorrências/Ambientes Atingidos]]),0)</f>
        <v>0</v>
      </c>
      <c r="BS231" s="83" t="str">
        <f t="shared" si="104"/>
        <v/>
      </c>
      <c r="BT231" s="82">
        <f>IFERROR(FIND("Fauna",consulta_completa__11[[#This Row],[13 - Ocorrências/Ambientes Atingidos]]),0)</f>
        <v>0</v>
      </c>
      <c r="BU231" s="83" t="str">
        <f t="shared" si="105"/>
        <v/>
      </c>
      <c r="BV231" s="82">
        <f>IFERROR(FIND("UC federal",consulta_completa__11[[#This Row],[13 - Ocorrências/Ambientes Atingidos]]),0)</f>
        <v>0</v>
      </c>
      <c r="BW231" s="83" t="str">
        <f t="shared" si="106"/>
        <v/>
      </c>
      <c r="BX231" s="82">
        <f>IFERROR(FIND("UC estadual/municipal",consulta_completa__11[[#This Row],[13 - Ocorrências/Ambientes Atingidos]]),0)</f>
        <v>0</v>
      </c>
      <c r="BY231" s="83" t="str">
        <f t="shared" si="107"/>
        <v/>
      </c>
      <c r="BZ231" s="82">
        <f>IFERROR(FIND("Outro(s)",consulta_completa__11[[#This Row],[13 - Ocorrências/Ambientes Atingidos]]),0)</f>
        <v>0</v>
      </c>
      <c r="CA231" s="83" t="str">
        <f t="shared" si="108"/>
        <v/>
      </c>
      <c r="CB231" s="82">
        <f>IFERROR(FIND("Sem dano",consulta_completa__11[[#This Row],[13 - Ocorrências/Ambientes Atingidos]]),0)</f>
        <v>0</v>
      </c>
      <c r="CC231" s="83" t="str">
        <f t="shared" si="109"/>
        <v/>
      </c>
      <c r="CD231" s="82" t="str">
        <f>IF(consulta_completa__11[[#This Row],[13 - Ocorrências/Ambientes Atingidos]]="","X","")</f>
        <v/>
      </c>
      <c r="CE231" s="84">
        <f>IFERROR(FIND("IBAMA",consulta_completa__11[[#This Row],[14 - Inst. Atuando no Local]]),0)</f>
        <v>0</v>
      </c>
      <c r="CF231" s="84" t="str">
        <f t="shared" si="110"/>
        <v/>
      </c>
      <c r="CG231" s="84">
        <f>IFERROR(FIND("OEMA",consulta_completa__11[[#This Row],[14 - Inst. Atuando no Local]]),0)</f>
        <v>0</v>
      </c>
      <c r="CH231" s="84" t="str">
        <f t="shared" si="111"/>
        <v/>
      </c>
      <c r="CI231" s="84">
        <f>IFERROR(FIND("DEFESA CIVIL",consulta_completa__11[[#This Row],[14 - Inst. Atuando no Local]]),0)</f>
        <v>0</v>
      </c>
      <c r="CJ231" s="84" t="str">
        <f t="shared" si="112"/>
        <v/>
      </c>
      <c r="CK231" s="84">
        <f>IFERROR(FIND("CORPO DE BOMBEIROS",consulta_completa__11[[#This Row],[14 - Inst. Atuando no Local]]),0)</f>
        <v>0</v>
      </c>
      <c r="CL231" s="84" t="str">
        <f t="shared" si="113"/>
        <v/>
      </c>
      <c r="CM231" s="84">
        <f>IFERROR(FIND("POLÍCIA RODOVIÁRIA",consulta_completa__11[[#This Row],[14 - Inst. Atuando no Local]]),0)</f>
        <v>0</v>
      </c>
      <c r="CN231" s="84" t="str">
        <f t="shared" si="114"/>
        <v/>
      </c>
      <c r="CO231" s="84">
        <f>IFERROR(FIND("POLÍCIA MILITAR",consulta_completa__11[[#This Row],[14 - Inst. Atuando no Local]]),0)</f>
        <v>0</v>
      </c>
      <c r="CP231" s="84" t="str">
        <f t="shared" si="115"/>
        <v/>
      </c>
      <c r="CQ231" s="84">
        <f>IFERROR(FIND("POLÍCIA CIVIL",consulta_completa__11[[#This Row],[14 - Inst. Atuando no Local]]),0)</f>
        <v>0</v>
      </c>
      <c r="CR231" s="84" t="str">
        <f t="shared" si="116"/>
        <v/>
      </c>
      <c r="CS231" s="84">
        <f>IFERROR(FIND("MARINHA DO BRASIL",consulta_completa__11[[#This Row],[14 - Inst. Atuando no Local]]),0)</f>
        <v>0</v>
      </c>
      <c r="CT231" s="84" t="str">
        <f t="shared" si="117"/>
        <v/>
      </c>
      <c r="CU231" s="84">
        <f>IFERROR(FIND("EMPRESA ESPECIALIZADA EM ATENDIMENTO",consulta_completa__11[[#This Row],[14 - Inst. Atuando no Local]]),0)</f>
        <v>0</v>
      </c>
      <c r="CV231" s="84" t="str">
        <f t="shared" si="118"/>
        <v/>
      </c>
      <c r="CW231" s="84">
        <f>IFERROR(FIND("IBAMA",consulta_completa__11[[#This Row],[14 - Inst. Atuando no Local]]),0)</f>
        <v>0</v>
      </c>
      <c r="CX231" s="84" t="str">
        <f t="shared" si="119"/>
        <v/>
      </c>
      <c r="CY231" s="84" t="str">
        <f>IF(consulta_completa__11[[#This Row],[14 - Inst. Atuando no Local]]="","X","")</f>
        <v/>
      </c>
      <c r="CZ231" s="84">
        <f>IFERROR(FIND("OUTRA (S)",consulta_completa__11[[#This Row],[14 - Inst. Atuando no Local]]),0)</f>
        <v>0</v>
      </c>
      <c r="DA231" s="84" t="str">
        <f t="shared" si="120"/>
        <v/>
      </c>
      <c r="DB231" s="35" t="str">
        <f t="shared" si="121"/>
        <v>Sim</v>
      </c>
      <c r="DC231" s="35" t="str">
        <f t="shared" si="122"/>
        <v>Não</v>
      </c>
      <c r="DD231" s="35" t="str">
        <f t="shared" si="123"/>
        <v>Sim</v>
      </c>
      <c r="DE231" s="87" t="str">
        <f t="shared" si="94"/>
        <v>Federal</v>
      </c>
    </row>
    <row r="232" spans="1:109">
      <c r="A232" s="14">
        <v>20254875648</v>
      </c>
      <c r="B232" s="1">
        <v>45750</v>
      </c>
      <c r="C232" t="s">
        <v>2437</v>
      </c>
      <c r="D232" t="s">
        <v>746</v>
      </c>
      <c r="E232" t="s">
        <v>286</v>
      </c>
      <c r="F232" t="s">
        <v>139</v>
      </c>
      <c r="G232" t="s">
        <v>2438</v>
      </c>
      <c r="H232" t="s">
        <v>113</v>
      </c>
      <c r="I232" t="s">
        <v>113</v>
      </c>
      <c r="J232" t="s">
        <v>113</v>
      </c>
      <c r="K232" t="s">
        <v>114</v>
      </c>
      <c r="L232" t="s">
        <v>114</v>
      </c>
      <c r="M232" t="s">
        <v>139</v>
      </c>
      <c r="N232" t="s">
        <v>119</v>
      </c>
      <c r="O232" t="s">
        <v>239</v>
      </c>
      <c r="P232" t="s">
        <v>142</v>
      </c>
      <c r="Q232" t="s">
        <v>143</v>
      </c>
      <c r="R232" t="s">
        <v>123</v>
      </c>
      <c r="S232" t="s">
        <v>113</v>
      </c>
      <c r="T232" t="s">
        <v>2439</v>
      </c>
      <c r="U232" t="s">
        <v>2440</v>
      </c>
      <c r="V232" t="s">
        <v>113</v>
      </c>
      <c r="Z232" t="s">
        <v>113</v>
      </c>
      <c r="AA232" t="s">
        <v>113</v>
      </c>
      <c r="AB232" t="s">
        <v>2441</v>
      </c>
      <c r="AC232" t="s">
        <v>2442</v>
      </c>
      <c r="AD232">
        <v>0</v>
      </c>
      <c r="AE232" t="s">
        <v>113</v>
      </c>
      <c r="AF232" t="s">
        <v>113</v>
      </c>
      <c r="AG232" t="s">
        <v>113</v>
      </c>
      <c r="AH232" t="s">
        <v>113</v>
      </c>
      <c r="AI232" t="s">
        <v>132</v>
      </c>
      <c r="AJ232" t="s">
        <v>132</v>
      </c>
      <c r="AK232" t="s">
        <v>113</v>
      </c>
      <c r="AL232" t="s">
        <v>2443</v>
      </c>
      <c r="AM232" t="s">
        <v>153</v>
      </c>
      <c r="AN232" t="s">
        <v>154</v>
      </c>
      <c r="AO232" t="s">
        <v>155</v>
      </c>
      <c r="AP232">
        <v>6133161070</v>
      </c>
      <c r="AQ232" t="s">
        <v>156</v>
      </c>
      <c r="AR232" t="s">
        <v>113</v>
      </c>
      <c r="AS232" t="s">
        <v>113</v>
      </c>
      <c r="AT232" t="s">
        <v>113</v>
      </c>
      <c r="AU232" t="s">
        <v>113</v>
      </c>
      <c r="AW232" t="s">
        <v>113</v>
      </c>
      <c r="AX232" s="82">
        <f>IFERROR(FIND("Óbitos/feridos",consulta_completa__11[[#This Row],[13 - Ocorrências/Ambientes Atingidos]]),0)</f>
        <v>0</v>
      </c>
      <c r="AY232" s="83" t="str">
        <f t="shared" si="95"/>
        <v/>
      </c>
      <c r="AZ232" s="82">
        <f>IFERROR(FIND("População afetada/evacuada",consulta_completa__11[[#This Row],[13 - Ocorrências/Ambientes Atingidos]]),0)</f>
        <v>0</v>
      </c>
      <c r="BA232" s="82" t="str">
        <f t="shared" si="96"/>
        <v/>
      </c>
      <c r="BB232" s="82">
        <f>IFERROR(FIND("Suspensão de abastecimento de água",consulta_completa__11[[#This Row],[13 - Ocorrências/Ambientes Atingidos]]),0)</f>
        <v>0</v>
      </c>
      <c r="BC232" s="83" t="str">
        <f t="shared" si="124"/>
        <v/>
      </c>
      <c r="BD232" s="82">
        <f>IFERROR(FIND("Rio/córrego",consulta_completa__11[[#This Row],[13 - Ocorrências/Ambientes Atingidos]]),0)</f>
        <v>0</v>
      </c>
      <c r="BE232" s="83" t="str">
        <f t="shared" si="97"/>
        <v/>
      </c>
      <c r="BF232" s="82">
        <f>IFERROR(FIND("Lago",consulta_completa__11[[#This Row],[13 - Ocorrências/Ambientes Atingidos]]),0)</f>
        <v>0</v>
      </c>
      <c r="BG232" s="83" t="str">
        <f t="shared" si="98"/>
        <v/>
      </c>
      <c r="BH232" s="82">
        <f>IFERROR(FIND("Mar",consulta_completa__11[[#This Row],[13 - Ocorrências/Ambientes Atingidos]]),0)</f>
        <v>0</v>
      </c>
      <c r="BI232" s="83" t="str">
        <f t="shared" si="99"/>
        <v/>
      </c>
      <c r="BJ232" s="82">
        <f>IFERROR(FIND("Praia",consulta_completa__11[[#This Row],[13 - Ocorrências/Ambientes Atingidos]]),0)</f>
        <v>0</v>
      </c>
      <c r="BK232" s="83" t="str">
        <f t="shared" si="100"/>
        <v/>
      </c>
      <c r="BL232" s="82">
        <f>IFERROR(FIND("Solo",consulta_completa__11[[#This Row],[13 - Ocorrências/Ambientes Atingidos]]),0)</f>
        <v>0</v>
      </c>
      <c r="BM232" s="83" t="str">
        <f t="shared" si="101"/>
        <v/>
      </c>
      <c r="BN232" s="82">
        <f>IFERROR(FIND("Águas subterrâneas",consulta_completa__11[[#This Row],[13 - Ocorrências/Ambientes Atingidos]]),0)</f>
        <v>0</v>
      </c>
      <c r="BO232" s="83" t="str">
        <f t="shared" si="102"/>
        <v/>
      </c>
      <c r="BP232" s="82">
        <f>IFERROR(FIND("Atmosfera",consulta_completa__11[[#This Row],[13 - Ocorrências/Ambientes Atingidos]]),0)</f>
        <v>0</v>
      </c>
      <c r="BQ232" s="83" t="str">
        <f t="shared" si="103"/>
        <v/>
      </c>
      <c r="BR232" s="82">
        <f>IFERROR(FIND("Flora",consulta_completa__11[[#This Row],[13 - Ocorrências/Ambientes Atingidos]]),0)</f>
        <v>0</v>
      </c>
      <c r="BS232" s="83" t="str">
        <f t="shared" si="104"/>
        <v/>
      </c>
      <c r="BT232" s="82">
        <f>IFERROR(FIND("Fauna",consulta_completa__11[[#This Row],[13 - Ocorrências/Ambientes Atingidos]]),0)</f>
        <v>0</v>
      </c>
      <c r="BU232" s="83" t="str">
        <f t="shared" si="105"/>
        <v/>
      </c>
      <c r="BV232" s="82">
        <f>IFERROR(FIND("UC federal",consulta_completa__11[[#This Row],[13 - Ocorrências/Ambientes Atingidos]]),0)</f>
        <v>0</v>
      </c>
      <c r="BW232" s="83" t="str">
        <f t="shared" si="106"/>
        <v/>
      </c>
      <c r="BX232" s="82">
        <f>IFERROR(FIND("UC estadual/municipal",consulta_completa__11[[#This Row],[13 - Ocorrências/Ambientes Atingidos]]),0)</f>
        <v>0</v>
      </c>
      <c r="BY232" s="83" t="str">
        <f t="shared" si="107"/>
        <v/>
      </c>
      <c r="BZ232" s="82">
        <f>IFERROR(FIND("Outro(s)",consulta_completa__11[[#This Row],[13 - Ocorrências/Ambientes Atingidos]]),0)</f>
        <v>1</v>
      </c>
      <c r="CA232" s="83" t="str">
        <f t="shared" si="108"/>
        <v>X</v>
      </c>
      <c r="CB232" s="82">
        <f>IFERROR(FIND("Sem dano",consulta_completa__11[[#This Row],[13 - Ocorrências/Ambientes Atingidos]]),0)</f>
        <v>0</v>
      </c>
      <c r="CC232" s="83" t="str">
        <f t="shared" si="109"/>
        <v/>
      </c>
      <c r="CD232" s="82" t="str">
        <f>IF(consulta_completa__11[[#This Row],[13 - Ocorrências/Ambientes Atingidos]]="","X","")</f>
        <v/>
      </c>
      <c r="CE232" s="84">
        <f>IFERROR(FIND("IBAMA",consulta_completa__11[[#This Row],[14 - Inst. Atuando no Local]]),0)</f>
        <v>0</v>
      </c>
      <c r="CF232" s="84" t="str">
        <f t="shared" si="110"/>
        <v/>
      </c>
      <c r="CG232" s="84">
        <f>IFERROR(FIND("OEMA",consulta_completa__11[[#This Row],[14 - Inst. Atuando no Local]]),0)</f>
        <v>0</v>
      </c>
      <c r="CH232" s="84" t="str">
        <f t="shared" si="111"/>
        <v/>
      </c>
      <c r="CI232" s="84">
        <f>IFERROR(FIND("DEFESA CIVIL",consulta_completa__11[[#This Row],[14 - Inst. Atuando no Local]]),0)</f>
        <v>0</v>
      </c>
      <c r="CJ232" s="84" t="str">
        <f t="shared" si="112"/>
        <v/>
      </c>
      <c r="CK232" s="84">
        <f>IFERROR(FIND("CORPO DE BOMBEIROS",consulta_completa__11[[#This Row],[14 - Inst. Atuando no Local]]),0)</f>
        <v>0</v>
      </c>
      <c r="CL232" s="84" t="str">
        <f t="shared" si="113"/>
        <v/>
      </c>
      <c r="CM232" s="84">
        <f>IFERROR(FIND("POLÍCIA RODOVIÁRIA",consulta_completa__11[[#This Row],[14 - Inst. Atuando no Local]]),0)</f>
        <v>0</v>
      </c>
      <c r="CN232" s="84" t="str">
        <f t="shared" si="114"/>
        <v/>
      </c>
      <c r="CO232" s="84">
        <f>IFERROR(FIND("POLÍCIA MILITAR",consulta_completa__11[[#This Row],[14 - Inst. Atuando no Local]]),0)</f>
        <v>0</v>
      </c>
      <c r="CP232" s="84" t="str">
        <f t="shared" si="115"/>
        <v/>
      </c>
      <c r="CQ232" s="84">
        <f>IFERROR(FIND("POLÍCIA CIVIL",consulta_completa__11[[#This Row],[14 - Inst. Atuando no Local]]),0)</f>
        <v>0</v>
      </c>
      <c r="CR232" s="84" t="str">
        <f t="shared" si="116"/>
        <v/>
      </c>
      <c r="CS232" s="84">
        <f>IFERROR(FIND("MARINHA DO BRASIL",consulta_completa__11[[#This Row],[14 - Inst. Atuando no Local]]),0)</f>
        <v>0</v>
      </c>
      <c r="CT232" s="84" t="str">
        <f t="shared" si="117"/>
        <v/>
      </c>
      <c r="CU232" s="84">
        <f>IFERROR(FIND("EMPRESA ESPECIALIZADA EM ATENDIMENTO",consulta_completa__11[[#This Row],[14 - Inst. Atuando no Local]]),0)</f>
        <v>0</v>
      </c>
      <c r="CV232" s="84" t="str">
        <f t="shared" si="118"/>
        <v/>
      </c>
      <c r="CW232" s="84">
        <f>IFERROR(FIND("IBAMA",consulta_completa__11[[#This Row],[14 - Inst. Atuando no Local]]),0)</f>
        <v>0</v>
      </c>
      <c r="CX232" s="84" t="str">
        <f t="shared" si="119"/>
        <v/>
      </c>
      <c r="CY232" s="84" t="str">
        <f>IF(consulta_completa__11[[#This Row],[14 - Inst. Atuando no Local]]="","X","")</f>
        <v/>
      </c>
      <c r="CZ232" s="84">
        <f>IFERROR(FIND("OUTRA (S)",consulta_completa__11[[#This Row],[14 - Inst. Atuando no Local]]),0)</f>
        <v>0</v>
      </c>
      <c r="DA232" s="84" t="str">
        <f t="shared" si="120"/>
        <v/>
      </c>
      <c r="DB232" s="35" t="str">
        <f t="shared" si="121"/>
        <v>Sim</v>
      </c>
      <c r="DC232" s="35" t="str">
        <f t="shared" si="122"/>
        <v>Não</v>
      </c>
      <c r="DD232" s="35" t="str">
        <f t="shared" si="123"/>
        <v>Sim</v>
      </c>
      <c r="DE232" s="87" t="str">
        <f t="shared" si="94"/>
        <v>Sem informação</v>
      </c>
    </row>
    <row r="233" spans="1:109">
      <c r="A233" s="14">
        <v>20254568455</v>
      </c>
      <c r="B233" s="1">
        <v>45752</v>
      </c>
      <c r="C233" t="s">
        <v>2444</v>
      </c>
      <c r="D233" t="s">
        <v>161</v>
      </c>
      <c r="E233" t="s">
        <v>1470</v>
      </c>
      <c r="F233" t="s">
        <v>139</v>
      </c>
      <c r="G233" t="s">
        <v>885</v>
      </c>
      <c r="H233" t="s">
        <v>113</v>
      </c>
      <c r="I233" t="s">
        <v>113</v>
      </c>
      <c r="J233" t="s">
        <v>113</v>
      </c>
      <c r="K233" t="s">
        <v>114</v>
      </c>
      <c r="L233" t="s">
        <v>114</v>
      </c>
      <c r="M233" t="s">
        <v>139</v>
      </c>
      <c r="N233" t="s">
        <v>119</v>
      </c>
      <c r="O233" t="s">
        <v>239</v>
      </c>
      <c r="P233" t="s">
        <v>229</v>
      </c>
      <c r="Q233" t="s">
        <v>122</v>
      </c>
      <c r="R233" t="s">
        <v>123</v>
      </c>
      <c r="S233" t="s">
        <v>113</v>
      </c>
      <c r="T233" t="s">
        <v>2445</v>
      </c>
      <c r="U233" t="s">
        <v>2445</v>
      </c>
      <c r="V233" t="s">
        <v>2446</v>
      </c>
      <c r="Z233" t="s">
        <v>2447</v>
      </c>
      <c r="AA233" t="s">
        <v>1728</v>
      </c>
      <c r="AB233" t="s">
        <v>1474</v>
      </c>
      <c r="AC233" t="s">
        <v>1475</v>
      </c>
      <c r="AD233">
        <v>1</v>
      </c>
      <c r="AE233" t="s">
        <v>2448</v>
      </c>
      <c r="AF233" t="s">
        <v>2449</v>
      </c>
      <c r="AG233" t="s">
        <v>2450</v>
      </c>
      <c r="AH233" t="s">
        <v>131</v>
      </c>
      <c r="AI233" t="s">
        <v>131</v>
      </c>
      <c r="AJ233" t="s">
        <v>131</v>
      </c>
      <c r="AK233" t="s">
        <v>2451</v>
      </c>
      <c r="AL233" t="s">
        <v>113</v>
      </c>
      <c r="AM233" t="s">
        <v>1480</v>
      </c>
      <c r="AN233" t="s">
        <v>113</v>
      </c>
      <c r="AO233" t="s">
        <v>113</v>
      </c>
      <c r="AQ233" t="s">
        <v>1481</v>
      </c>
      <c r="AR233" t="s">
        <v>113</v>
      </c>
      <c r="AS233" t="s">
        <v>113</v>
      </c>
      <c r="AT233" t="s">
        <v>2452</v>
      </c>
      <c r="AU233" t="s">
        <v>2453</v>
      </c>
      <c r="AW233" t="s">
        <v>637</v>
      </c>
      <c r="AX233" s="82">
        <f>IFERROR(FIND("Óbitos/feridos",consulta_completa__11[[#This Row],[13 - Ocorrências/Ambientes Atingidos]]),0)</f>
        <v>0</v>
      </c>
      <c r="AY233" s="83" t="str">
        <f t="shared" si="95"/>
        <v/>
      </c>
      <c r="AZ233" s="82">
        <f>IFERROR(FIND("População afetada/evacuada",consulta_completa__11[[#This Row],[13 - Ocorrências/Ambientes Atingidos]]),0)</f>
        <v>0</v>
      </c>
      <c r="BA233" s="82" t="str">
        <f t="shared" si="96"/>
        <v/>
      </c>
      <c r="BB233" s="82">
        <f>IFERROR(FIND("Suspensão de abastecimento de água",consulta_completa__11[[#This Row],[13 - Ocorrências/Ambientes Atingidos]]),0)</f>
        <v>0</v>
      </c>
      <c r="BC233" s="83" t="str">
        <f t="shared" si="124"/>
        <v/>
      </c>
      <c r="BD233" s="82">
        <f>IFERROR(FIND("Rio/córrego",consulta_completa__11[[#This Row],[13 - Ocorrências/Ambientes Atingidos]]),0)</f>
        <v>0</v>
      </c>
      <c r="BE233" s="83" t="str">
        <f t="shared" si="97"/>
        <v/>
      </c>
      <c r="BF233" s="82">
        <f>IFERROR(FIND("Lago",consulta_completa__11[[#This Row],[13 - Ocorrências/Ambientes Atingidos]]),0)</f>
        <v>0</v>
      </c>
      <c r="BG233" s="83" t="str">
        <f t="shared" si="98"/>
        <v/>
      </c>
      <c r="BH233" s="82">
        <f>IFERROR(FIND("Mar",consulta_completa__11[[#This Row],[13 - Ocorrências/Ambientes Atingidos]]),0)</f>
        <v>0</v>
      </c>
      <c r="BI233" s="83" t="str">
        <f t="shared" si="99"/>
        <v/>
      </c>
      <c r="BJ233" s="82">
        <f>IFERROR(FIND("Praia",consulta_completa__11[[#This Row],[13 - Ocorrências/Ambientes Atingidos]]),0)</f>
        <v>0</v>
      </c>
      <c r="BK233" s="83" t="str">
        <f t="shared" si="100"/>
        <v/>
      </c>
      <c r="BL233" s="82">
        <f>IFERROR(FIND("Solo",consulta_completa__11[[#This Row],[13 - Ocorrências/Ambientes Atingidos]]),0)</f>
        <v>0</v>
      </c>
      <c r="BM233" s="83" t="str">
        <f t="shared" si="101"/>
        <v/>
      </c>
      <c r="BN233" s="82">
        <f>IFERROR(FIND("Águas subterrâneas",consulta_completa__11[[#This Row],[13 - Ocorrências/Ambientes Atingidos]]),0)</f>
        <v>0</v>
      </c>
      <c r="BO233" s="83" t="str">
        <f t="shared" si="102"/>
        <v/>
      </c>
      <c r="BP233" s="82">
        <f>IFERROR(FIND("Atmosfera",consulta_completa__11[[#This Row],[13 - Ocorrências/Ambientes Atingidos]]),0)</f>
        <v>0</v>
      </c>
      <c r="BQ233" s="83" t="str">
        <f t="shared" si="103"/>
        <v/>
      </c>
      <c r="BR233" s="82">
        <f>IFERROR(FIND("Flora",consulta_completa__11[[#This Row],[13 - Ocorrências/Ambientes Atingidos]]),0)</f>
        <v>0</v>
      </c>
      <c r="BS233" s="83" t="str">
        <f t="shared" si="104"/>
        <v/>
      </c>
      <c r="BT233" s="82">
        <f>IFERROR(FIND("Fauna",consulta_completa__11[[#This Row],[13 - Ocorrências/Ambientes Atingidos]]),0)</f>
        <v>0</v>
      </c>
      <c r="BU233" s="83" t="str">
        <f t="shared" si="105"/>
        <v/>
      </c>
      <c r="BV233" s="82">
        <f>IFERROR(FIND("UC federal",consulta_completa__11[[#This Row],[13 - Ocorrências/Ambientes Atingidos]]),0)</f>
        <v>0</v>
      </c>
      <c r="BW233" s="83" t="str">
        <f t="shared" si="106"/>
        <v/>
      </c>
      <c r="BX233" s="82">
        <f>IFERROR(FIND("UC estadual/municipal",consulta_completa__11[[#This Row],[13 - Ocorrências/Ambientes Atingidos]]),0)</f>
        <v>0</v>
      </c>
      <c r="BY233" s="83" t="str">
        <f t="shared" si="107"/>
        <v/>
      </c>
      <c r="BZ233" s="82">
        <f>IFERROR(FIND("Outro(s)",consulta_completa__11[[#This Row],[13 - Ocorrências/Ambientes Atingidos]]),0)</f>
        <v>1</v>
      </c>
      <c r="CA233" s="83" t="str">
        <f t="shared" si="108"/>
        <v>X</v>
      </c>
      <c r="CB233" s="82">
        <f>IFERROR(FIND("Sem dano",consulta_completa__11[[#This Row],[13 - Ocorrências/Ambientes Atingidos]]),0)</f>
        <v>0</v>
      </c>
      <c r="CC233" s="83" t="str">
        <f t="shared" si="109"/>
        <v/>
      </c>
      <c r="CD233" s="82" t="str">
        <f>IF(consulta_completa__11[[#This Row],[13 - Ocorrências/Ambientes Atingidos]]="","X","")</f>
        <v/>
      </c>
      <c r="CE233" s="84">
        <f>IFERROR(FIND("IBAMA",consulta_completa__11[[#This Row],[14 - Inst. Atuando no Local]]),0)</f>
        <v>0</v>
      </c>
      <c r="CF233" s="84" t="str">
        <f t="shared" si="110"/>
        <v/>
      </c>
      <c r="CG233" s="84">
        <f>IFERROR(FIND("OEMA",consulta_completa__11[[#This Row],[14 - Inst. Atuando no Local]]),0)</f>
        <v>0</v>
      </c>
      <c r="CH233" s="84" t="str">
        <f t="shared" si="111"/>
        <v/>
      </c>
      <c r="CI233" s="84">
        <f>IFERROR(FIND("DEFESA CIVIL",consulta_completa__11[[#This Row],[14 - Inst. Atuando no Local]]),0)</f>
        <v>0</v>
      </c>
      <c r="CJ233" s="84" t="str">
        <f t="shared" si="112"/>
        <v/>
      </c>
      <c r="CK233" s="84">
        <f>IFERROR(FIND("CORPO DE BOMBEIROS",consulta_completa__11[[#This Row],[14 - Inst. Atuando no Local]]),0)</f>
        <v>0</v>
      </c>
      <c r="CL233" s="84" t="str">
        <f t="shared" si="113"/>
        <v/>
      </c>
      <c r="CM233" s="84">
        <f>IFERROR(FIND("POLÍCIA RODOVIÁRIA",consulta_completa__11[[#This Row],[14 - Inst. Atuando no Local]]),0)</f>
        <v>0</v>
      </c>
      <c r="CN233" s="84" t="str">
        <f t="shared" si="114"/>
        <v/>
      </c>
      <c r="CO233" s="84">
        <f>IFERROR(FIND("POLÍCIA MILITAR",consulta_completa__11[[#This Row],[14 - Inst. Atuando no Local]]),0)</f>
        <v>0</v>
      </c>
      <c r="CP233" s="84" t="str">
        <f t="shared" si="115"/>
        <v/>
      </c>
      <c r="CQ233" s="84">
        <f>IFERROR(FIND("POLÍCIA CIVIL",consulta_completa__11[[#This Row],[14 - Inst. Atuando no Local]]),0)</f>
        <v>0</v>
      </c>
      <c r="CR233" s="84" t="str">
        <f t="shared" si="116"/>
        <v/>
      </c>
      <c r="CS233" s="84">
        <f>IFERROR(FIND("MARINHA DO BRASIL",consulta_completa__11[[#This Row],[14 - Inst. Atuando no Local]]),0)</f>
        <v>0</v>
      </c>
      <c r="CT233" s="84" t="str">
        <f t="shared" si="117"/>
        <v/>
      </c>
      <c r="CU233" s="84">
        <f>IFERROR(FIND("EMPRESA ESPECIALIZADA EM ATENDIMENTO",consulta_completa__11[[#This Row],[14 - Inst. Atuando no Local]]),0)</f>
        <v>0</v>
      </c>
      <c r="CV233" s="84" t="str">
        <f t="shared" si="118"/>
        <v/>
      </c>
      <c r="CW233" s="84">
        <f>IFERROR(FIND("IBAMA",consulta_completa__11[[#This Row],[14 - Inst. Atuando no Local]]),0)</f>
        <v>0</v>
      </c>
      <c r="CX233" s="84" t="str">
        <f t="shared" si="119"/>
        <v/>
      </c>
      <c r="CY233" s="84" t="str">
        <f>IF(consulta_completa__11[[#This Row],[14 - Inst. Atuando no Local]]="","X","")</f>
        <v/>
      </c>
      <c r="CZ233" s="84">
        <f>IFERROR(FIND("OUTRA (S)",consulta_completa__11[[#This Row],[14 - Inst. Atuando no Local]]),0)</f>
        <v>0</v>
      </c>
      <c r="DA233" s="84" t="str">
        <f t="shared" si="120"/>
        <v/>
      </c>
      <c r="DB233" s="35" t="str">
        <f t="shared" si="121"/>
        <v>Sim</v>
      </c>
      <c r="DC233" s="35" t="str">
        <f t="shared" si="122"/>
        <v>Não</v>
      </c>
      <c r="DD233" s="35" t="str">
        <f t="shared" si="123"/>
        <v>Sim</v>
      </c>
      <c r="DE233" s="87" t="str">
        <f t="shared" si="94"/>
        <v>Federal</v>
      </c>
    </row>
    <row r="234" spans="1:109">
      <c r="A234" s="14">
        <v>20254636050</v>
      </c>
      <c r="B234" s="1">
        <v>45752</v>
      </c>
      <c r="C234" t="s">
        <v>2454</v>
      </c>
      <c r="D234" t="s">
        <v>2455</v>
      </c>
      <c r="E234" t="s">
        <v>162</v>
      </c>
      <c r="F234" t="s">
        <v>112</v>
      </c>
      <c r="G234" t="s">
        <v>311</v>
      </c>
      <c r="H234" t="s">
        <v>113</v>
      </c>
      <c r="I234" t="s">
        <v>113</v>
      </c>
      <c r="J234" t="s">
        <v>113</v>
      </c>
      <c r="K234" t="s">
        <v>114</v>
      </c>
      <c r="L234" t="s">
        <v>114</v>
      </c>
      <c r="M234" t="s">
        <v>140</v>
      </c>
      <c r="N234" t="s">
        <v>141</v>
      </c>
      <c r="O234" t="s">
        <v>239</v>
      </c>
      <c r="P234" t="s">
        <v>229</v>
      </c>
      <c r="Q234" t="s">
        <v>122</v>
      </c>
      <c r="R234" t="s">
        <v>123</v>
      </c>
      <c r="S234" t="s">
        <v>113</v>
      </c>
      <c r="T234" t="s">
        <v>2456</v>
      </c>
      <c r="U234" t="s">
        <v>2457</v>
      </c>
      <c r="V234" t="s">
        <v>2458</v>
      </c>
      <c r="Z234" t="s">
        <v>113</v>
      </c>
      <c r="AA234" t="s">
        <v>2459</v>
      </c>
      <c r="AB234" t="s">
        <v>2460</v>
      </c>
      <c r="AC234" t="s">
        <v>276</v>
      </c>
      <c r="AD234">
        <v>1</v>
      </c>
      <c r="AE234" t="s">
        <v>2461</v>
      </c>
      <c r="AF234" t="s">
        <v>2462</v>
      </c>
      <c r="AG234" t="s">
        <v>2463</v>
      </c>
      <c r="AH234" t="s">
        <v>131</v>
      </c>
      <c r="AI234" t="s">
        <v>131</v>
      </c>
      <c r="AJ234" t="s">
        <v>132</v>
      </c>
      <c r="AK234" t="s">
        <v>113</v>
      </c>
      <c r="AL234" t="s">
        <v>2464</v>
      </c>
      <c r="AM234" t="s">
        <v>281</v>
      </c>
      <c r="AN234" t="s">
        <v>2465</v>
      </c>
      <c r="AO234" t="s">
        <v>2466</v>
      </c>
      <c r="AP234">
        <v>35988044459</v>
      </c>
      <c r="AQ234" t="s">
        <v>284</v>
      </c>
      <c r="AR234" t="s">
        <v>113</v>
      </c>
      <c r="AS234" t="s">
        <v>113</v>
      </c>
      <c r="AT234" t="s">
        <v>113</v>
      </c>
      <c r="AU234" t="s">
        <v>113</v>
      </c>
      <c r="AW234" t="s">
        <v>113</v>
      </c>
      <c r="AX234" s="82">
        <f>IFERROR(FIND("Óbitos/feridos",consulta_completa__11[[#This Row],[13 - Ocorrências/Ambientes Atingidos]]),0)</f>
        <v>0</v>
      </c>
      <c r="AY234" s="83" t="str">
        <f t="shared" si="95"/>
        <v/>
      </c>
      <c r="AZ234" s="82">
        <f>IFERROR(FIND("População afetada/evacuada",consulta_completa__11[[#This Row],[13 - Ocorrências/Ambientes Atingidos]]),0)</f>
        <v>0</v>
      </c>
      <c r="BA234" s="82" t="str">
        <f t="shared" si="96"/>
        <v/>
      </c>
      <c r="BB234" s="82">
        <f>IFERROR(FIND("Suspensão de abastecimento de água",consulta_completa__11[[#This Row],[13 - Ocorrências/Ambientes Atingidos]]),0)</f>
        <v>0</v>
      </c>
      <c r="BC234" s="83" t="str">
        <f t="shared" si="124"/>
        <v/>
      </c>
      <c r="BD234" s="82">
        <f>IFERROR(FIND("Rio/córrego",consulta_completa__11[[#This Row],[13 - Ocorrências/Ambientes Atingidos]]),0)</f>
        <v>0</v>
      </c>
      <c r="BE234" s="83" t="str">
        <f t="shared" si="97"/>
        <v/>
      </c>
      <c r="BF234" s="82">
        <f>IFERROR(FIND("Lago",consulta_completa__11[[#This Row],[13 - Ocorrências/Ambientes Atingidos]]),0)</f>
        <v>0</v>
      </c>
      <c r="BG234" s="83" t="str">
        <f t="shared" si="98"/>
        <v/>
      </c>
      <c r="BH234" s="82">
        <f>IFERROR(FIND("Mar",consulta_completa__11[[#This Row],[13 - Ocorrências/Ambientes Atingidos]]),0)</f>
        <v>0</v>
      </c>
      <c r="BI234" s="83" t="str">
        <f t="shared" si="99"/>
        <v/>
      </c>
      <c r="BJ234" s="82">
        <f>IFERROR(FIND("Praia",consulta_completa__11[[#This Row],[13 - Ocorrências/Ambientes Atingidos]]),0)</f>
        <v>0</v>
      </c>
      <c r="BK234" s="83" t="str">
        <f t="shared" si="100"/>
        <v/>
      </c>
      <c r="BL234" s="82">
        <f>IFERROR(FIND("Solo",consulta_completa__11[[#This Row],[13 - Ocorrências/Ambientes Atingidos]]),0)</f>
        <v>1</v>
      </c>
      <c r="BM234" s="83" t="str">
        <f t="shared" si="101"/>
        <v>X</v>
      </c>
      <c r="BN234" s="82">
        <f>IFERROR(FIND("Águas subterrâneas",consulta_completa__11[[#This Row],[13 - Ocorrências/Ambientes Atingidos]]),0)</f>
        <v>0</v>
      </c>
      <c r="BO234" s="83" t="str">
        <f t="shared" si="102"/>
        <v/>
      </c>
      <c r="BP234" s="82">
        <f>IFERROR(FIND("Atmosfera",consulta_completa__11[[#This Row],[13 - Ocorrências/Ambientes Atingidos]]),0)</f>
        <v>0</v>
      </c>
      <c r="BQ234" s="83" t="str">
        <f t="shared" si="103"/>
        <v/>
      </c>
      <c r="BR234" s="82">
        <f>IFERROR(FIND("Flora",consulta_completa__11[[#This Row],[13 - Ocorrências/Ambientes Atingidos]]),0)</f>
        <v>0</v>
      </c>
      <c r="BS234" s="83" t="str">
        <f t="shared" si="104"/>
        <v/>
      </c>
      <c r="BT234" s="82">
        <f>IFERROR(FIND("Fauna",consulta_completa__11[[#This Row],[13 - Ocorrências/Ambientes Atingidos]]),0)</f>
        <v>0</v>
      </c>
      <c r="BU234" s="83" t="str">
        <f t="shared" si="105"/>
        <v/>
      </c>
      <c r="BV234" s="82">
        <f>IFERROR(FIND("UC federal",consulta_completa__11[[#This Row],[13 - Ocorrências/Ambientes Atingidos]]),0)</f>
        <v>0</v>
      </c>
      <c r="BW234" s="83" t="str">
        <f t="shared" si="106"/>
        <v/>
      </c>
      <c r="BX234" s="82">
        <f>IFERROR(FIND("UC estadual/municipal",consulta_completa__11[[#This Row],[13 - Ocorrências/Ambientes Atingidos]]),0)</f>
        <v>0</v>
      </c>
      <c r="BY234" s="83" t="str">
        <f t="shared" si="107"/>
        <v/>
      </c>
      <c r="BZ234" s="82">
        <f>IFERROR(FIND("Outro(s)",consulta_completa__11[[#This Row],[13 - Ocorrências/Ambientes Atingidos]]),0)</f>
        <v>0</v>
      </c>
      <c r="CA234" s="83" t="str">
        <f t="shared" si="108"/>
        <v/>
      </c>
      <c r="CB234" s="82">
        <f>IFERROR(FIND("Sem dano",consulta_completa__11[[#This Row],[13 - Ocorrências/Ambientes Atingidos]]),0)</f>
        <v>0</v>
      </c>
      <c r="CC234" s="83" t="str">
        <f t="shared" si="109"/>
        <v/>
      </c>
      <c r="CD234" s="82" t="str">
        <f>IF(consulta_completa__11[[#This Row],[13 - Ocorrências/Ambientes Atingidos]]="","X","")</f>
        <v/>
      </c>
      <c r="CE234" s="84">
        <f>IFERROR(FIND("IBAMA",consulta_completa__11[[#This Row],[14 - Inst. Atuando no Local]]),0)</f>
        <v>0</v>
      </c>
      <c r="CF234" s="84" t="str">
        <f t="shared" si="110"/>
        <v/>
      </c>
      <c r="CG234" s="84">
        <f>IFERROR(FIND("OEMA",consulta_completa__11[[#This Row],[14 - Inst. Atuando no Local]]),0)</f>
        <v>0</v>
      </c>
      <c r="CH234" s="84" t="str">
        <f t="shared" si="111"/>
        <v/>
      </c>
      <c r="CI234" s="84">
        <f>IFERROR(FIND("DEFESA CIVIL",consulta_completa__11[[#This Row],[14 - Inst. Atuando no Local]]),0)</f>
        <v>0</v>
      </c>
      <c r="CJ234" s="84" t="str">
        <f t="shared" si="112"/>
        <v/>
      </c>
      <c r="CK234" s="84">
        <f>IFERROR(FIND("CORPO DE BOMBEIROS",consulta_completa__11[[#This Row],[14 - Inst. Atuando no Local]]),0)</f>
        <v>0</v>
      </c>
      <c r="CL234" s="84" t="str">
        <f t="shared" si="113"/>
        <v/>
      </c>
      <c r="CM234" s="84">
        <f>IFERROR(FIND("POLÍCIA RODOVIÁRIA",consulta_completa__11[[#This Row],[14 - Inst. Atuando no Local]]),0)</f>
        <v>0</v>
      </c>
      <c r="CN234" s="84" t="str">
        <f t="shared" si="114"/>
        <v/>
      </c>
      <c r="CO234" s="84">
        <f>IFERROR(FIND("POLÍCIA MILITAR",consulta_completa__11[[#This Row],[14 - Inst. Atuando no Local]]),0)</f>
        <v>0</v>
      </c>
      <c r="CP234" s="84" t="str">
        <f t="shared" si="115"/>
        <v/>
      </c>
      <c r="CQ234" s="84">
        <f>IFERROR(FIND("POLÍCIA CIVIL",consulta_completa__11[[#This Row],[14 - Inst. Atuando no Local]]),0)</f>
        <v>0</v>
      </c>
      <c r="CR234" s="84" t="str">
        <f t="shared" si="116"/>
        <v/>
      </c>
      <c r="CS234" s="84">
        <f>IFERROR(FIND("MARINHA DO BRASIL",consulta_completa__11[[#This Row],[14 - Inst. Atuando no Local]]),0)</f>
        <v>0</v>
      </c>
      <c r="CT234" s="84" t="str">
        <f t="shared" si="117"/>
        <v/>
      </c>
      <c r="CU234" s="84">
        <f>IFERROR(FIND("EMPRESA ESPECIALIZADA EM ATENDIMENTO",consulta_completa__11[[#This Row],[14 - Inst. Atuando no Local]]),0)</f>
        <v>0</v>
      </c>
      <c r="CV234" s="84" t="str">
        <f t="shared" si="118"/>
        <v/>
      </c>
      <c r="CW234" s="84">
        <f>IFERROR(FIND("IBAMA",consulta_completa__11[[#This Row],[14 - Inst. Atuando no Local]]),0)</f>
        <v>0</v>
      </c>
      <c r="CX234" s="84" t="str">
        <f t="shared" si="119"/>
        <v/>
      </c>
      <c r="CY234" s="84" t="str">
        <f>IF(consulta_completa__11[[#This Row],[14 - Inst. Atuando no Local]]="","X","")</f>
        <v/>
      </c>
      <c r="CZ234" s="84">
        <f>IFERROR(FIND("OUTRA (S)",consulta_completa__11[[#This Row],[14 - Inst. Atuando no Local]]),0)</f>
        <v>0</v>
      </c>
      <c r="DA234" s="84" t="str">
        <f t="shared" si="120"/>
        <v/>
      </c>
      <c r="DB234" s="35" t="str">
        <f t="shared" si="121"/>
        <v>Sim</v>
      </c>
      <c r="DC234" s="35" t="str">
        <f t="shared" si="122"/>
        <v>Não</v>
      </c>
      <c r="DD234" s="35" t="str">
        <f t="shared" si="123"/>
        <v>Sim</v>
      </c>
      <c r="DE234" s="87" t="str">
        <f t="shared" si="94"/>
        <v>Federal</v>
      </c>
    </row>
    <row r="235" spans="1:109">
      <c r="A235" s="14">
        <v>20254710811</v>
      </c>
      <c r="B235" s="1">
        <v>45752</v>
      </c>
      <c r="C235" t="s">
        <v>109</v>
      </c>
      <c r="D235" t="s">
        <v>110</v>
      </c>
      <c r="E235" t="s">
        <v>139</v>
      </c>
      <c r="F235" t="s">
        <v>112</v>
      </c>
      <c r="G235" t="s">
        <v>113</v>
      </c>
      <c r="H235" t="s">
        <v>114</v>
      </c>
      <c r="I235" t="s">
        <v>114</v>
      </c>
      <c r="J235" t="s">
        <v>2380</v>
      </c>
      <c r="K235" t="s">
        <v>2467</v>
      </c>
      <c r="L235" t="s">
        <v>323</v>
      </c>
      <c r="M235" t="s">
        <v>118</v>
      </c>
      <c r="N235" t="s">
        <v>119</v>
      </c>
      <c r="O235" t="s">
        <v>228</v>
      </c>
      <c r="P235" t="s">
        <v>229</v>
      </c>
      <c r="Q235" t="s">
        <v>143</v>
      </c>
      <c r="R235" t="s">
        <v>123</v>
      </c>
      <c r="S235" t="s">
        <v>201</v>
      </c>
      <c r="T235" t="s">
        <v>2468</v>
      </c>
      <c r="U235" t="s">
        <v>2469</v>
      </c>
      <c r="V235" t="s">
        <v>2470</v>
      </c>
      <c r="Z235" t="s">
        <v>2471</v>
      </c>
      <c r="AA235" t="s">
        <v>113</v>
      </c>
      <c r="AB235" t="s">
        <v>206</v>
      </c>
      <c r="AC235" t="s">
        <v>399</v>
      </c>
      <c r="AD235">
        <v>1</v>
      </c>
      <c r="AE235" t="s">
        <v>206</v>
      </c>
      <c r="AF235" t="s">
        <v>113</v>
      </c>
      <c r="AG235" t="s">
        <v>113</v>
      </c>
      <c r="AH235" t="s">
        <v>131</v>
      </c>
      <c r="AI235" t="s">
        <v>132</v>
      </c>
      <c r="AJ235" t="s">
        <v>131</v>
      </c>
      <c r="AK235" t="s">
        <v>2472</v>
      </c>
      <c r="AL235" t="s">
        <v>2473</v>
      </c>
      <c r="AM235" t="s">
        <v>402</v>
      </c>
      <c r="AN235" t="s">
        <v>113</v>
      </c>
      <c r="AO235" t="s">
        <v>113</v>
      </c>
      <c r="AQ235" t="s">
        <v>211</v>
      </c>
      <c r="AR235" t="s">
        <v>113</v>
      </c>
      <c r="AS235" t="s">
        <v>113</v>
      </c>
      <c r="AT235" t="s">
        <v>113</v>
      </c>
      <c r="AU235" t="s">
        <v>113</v>
      </c>
      <c r="AW235" t="s">
        <v>113</v>
      </c>
      <c r="AX235" s="82">
        <f>IFERROR(FIND("Óbitos/feridos",consulta_completa__11[[#This Row],[13 - Ocorrências/Ambientes Atingidos]]),0)</f>
        <v>0</v>
      </c>
      <c r="AY235" s="83" t="str">
        <f t="shared" si="95"/>
        <v/>
      </c>
      <c r="AZ235" s="82">
        <f>IFERROR(FIND("População afetada/evacuada",consulta_completa__11[[#This Row],[13 - Ocorrências/Ambientes Atingidos]]),0)</f>
        <v>0</v>
      </c>
      <c r="BA235" s="82" t="str">
        <f t="shared" si="96"/>
        <v/>
      </c>
      <c r="BB235" s="82">
        <f>IFERROR(FIND("Suspensão de abastecimento de água",consulta_completa__11[[#This Row],[13 - Ocorrências/Ambientes Atingidos]]),0)</f>
        <v>0</v>
      </c>
      <c r="BC235" s="83" t="str">
        <f t="shared" si="124"/>
        <v/>
      </c>
      <c r="BD235" s="82">
        <f>IFERROR(FIND("Rio/córrego",consulta_completa__11[[#This Row],[13 - Ocorrências/Ambientes Atingidos]]),0)</f>
        <v>0</v>
      </c>
      <c r="BE235" s="83" t="str">
        <f t="shared" si="97"/>
        <v/>
      </c>
      <c r="BF235" s="82">
        <f>IFERROR(FIND("Lago",consulta_completa__11[[#This Row],[13 - Ocorrências/Ambientes Atingidos]]),0)</f>
        <v>0</v>
      </c>
      <c r="BG235" s="83" t="str">
        <f t="shared" si="98"/>
        <v/>
      </c>
      <c r="BH235" s="82">
        <f>IFERROR(FIND("Mar",consulta_completa__11[[#This Row],[13 - Ocorrências/Ambientes Atingidos]]),0)</f>
        <v>1</v>
      </c>
      <c r="BI235" s="83" t="str">
        <f t="shared" si="99"/>
        <v>X</v>
      </c>
      <c r="BJ235" s="82">
        <f>IFERROR(FIND("Praia",consulta_completa__11[[#This Row],[13 - Ocorrências/Ambientes Atingidos]]),0)</f>
        <v>0</v>
      </c>
      <c r="BK235" s="83" t="str">
        <f t="shared" si="100"/>
        <v/>
      </c>
      <c r="BL235" s="82">
        <f>IFERROR(FIND("Solo",consulta_completa__11[[#This Row],[13 - Ocorrências/Ambientes Atingidos]]),0)</f>
        <v>0</v>
      </c>
      <c r="BM235" s="83" t="str">
        <f t="shared" si="101"/>
        <v/>
      </c>
      <c r="BN235" s="82">
        <f>IFERROR(FIND("Águas subterrâneas",consulta_completa__11[[#This Row],[13 - Ocorrências/Ambientes Atingidos]]),0)</f>
        <v>0</v>
      </c>
      <c r="BO235" s="83" t="str">
        <f t="shared" si="102"/>
        <v/>
      </c>
      <c r="BP235" s="82">
        <f>IFERROR(FIND("Atmosfera",consulta_completa__11[[#This Row],[13 - Ocorrências/Ambientes Atingidos]]),0)</f>
        <v>0</v>
      </c>
      <c r="BQ235" s="83" t="str">
        <f t="shared" si="103"/>
        <v/>
      </c>
      <c r="BR235" s="82">
        <f>IFERROR(FIND("Flora",consulta_completa__11[[#This Row],[13 - Ocorrências/Ambientes Atingidos]]),0)</f>
        <v>0</v>
      </c>
      <c r="BS235" s="83" t="str">
        <f t="shared" si="104"/>
        <v/>
      </c>
      <c r="BT235" s="82">
        <f>IFERROR(FIND("Fauna",consulta_completa__11[[#This Row],[13 - Ocorrências/Ambientes Atingidos]]),0)</f>
        <v>0</v>
      </c>
      <c r="BU235" s="83" t="str">
        <f t="shared" si="105"/>
        <v/>
      </c>
      <c r="BV235" s="82">
        <f>IFERROR(FIND("UC federal",consulta_completa__11[[#This Row],[13 - Ocorrências/Ambientes Atingidos]]),0)</f>
        <v>0</v>
      </c>
      <c r="BW235" s="83" t="str">
        <f t="shared" si="106"/>
        <v/>
      </c>
      <c r="BX235" s="82">
        <f>IFERROR(FIND("UC estadual/municipal",consulta_completa__11[[#This Row],[13 - Ocorrências/Ambientes Atingidos]]),0)</f>
        <v>0</v>
      </c>
      <c r="BY235" s="83" t="str">
        <f t="shared" si="107"/>
        <v/>
      </c>
      <c r="BZ235" s="82">
        <f>IFERROR(FIND("Outro(s)",consulta_completa__11[[#This Row],[13 - Ocorrências/Ambientes Atingidos]]),0)</f>
        <v>0</v>
      </c>
      <c r="CA235" s="83" t="str">
        <f t="shared" si="108"/>
        <v/>
      </c>
      <c r="CB235" s="82">
        <f>IFERROR(FIND("Sem dano",consulta_completa__11[[#This Row],[13 - Ocorrências/Ambientes Atingidos]]),0)</f>
        <v>0</v>
      </c>
      <c r="CC235" s="83" t="str">
        <f t="shared" si="109"/>
        <v/>
      </c>
      <c r="CD235" s="82" t="str">
        <f>IF(consulta_completa__11[[#This Row],[13 - Ocorrências/Ambientes Atingidos]]="","X","")</f>
        <v/>
      </c>
      <c r="CE235" s="84">
        <f>IFERROR(FIND("IBAMA",consulta_completa__11[[#This Row],[14 - Inst. Atuando no Local]]),0)</f>
        <v>0</v>
      </c>
      <c r="CF235" s="84" t="str">
        <f t="shared" si="110"/>
        <v/>
      </c>
      <c r="CG235" s="84">
        <f>IFERROR(FIND("OEMA",consulta_completa__11[[#This Row],[14 - Inst. Atuando no Local]]),0)</f>
        <v>0</v>
      </c>
      <c r="CH235" s="84" t="str">
        <f t="shared" si="111"/>
        <v/>
      </c>
      <c r="CI235" s="84">
        <f>IFERROR(FIND("DEFESA CIVIL",consulta_completa__11[[#This Row],[14 - Inst. Atuando no Local]]),0)</f>
        <v>0</v>
      </c>
      <c r="CJ235" s="84" t="str">
        <f t="shared" si="112"/>
        <v/>
      </c>
      <c r="CK235" s="84">
        <f>IFERROR(FIND("CORPO DE BOMBEIROS",consulta_completa__11[[#This Row],[14 - Inst. Atuando no Local]]),0)</f>
        <v>0</v>
      </c>
      <c r="CL235" s="84" t="str">
        <f t="shared" si="113"/>
        <v/>
      </c>
      <c r="CM235" s="84">
        <f>IFERROR(FIND("POLÍCIA RODOVIÁRIA",consulta_completa__11[[#This Row],[14 - Inst. Atuando no Local]]),0)</f>
        <v>0</v>
      </c>
      <c r="CN235" s="84" t="str">
        <f t="shared" si="114"/>
        <v/>
      </c>
      <c r="CO235" s="84">
        <f>IFERROR(FIND("POLÍCIA MILITAR",consulta_completa__11[[#This Row],[14 - Inst. Atuando no Local]]),0)</f>
        <v>0</v>
      </c>
      <c r="CP235" s="84" t="str">
        <f t="shared" si="115"/>
        <v/>
      </c>
      <c r="CQ235" s="84">
        <f>IFERROR(FIND("POLÍCIA CIVIL",consulta_completa__11[[#This Row],[14 - Inst. Atuando no Local]]),0)</f>
        <v>0</v>
      </c>
      <c r="CR235" s="84" t="str">
        <f t="shared" si="116"/>
        <v/>
      </c>
      <c r="CS235" s="84">
        <f>IFERROR(FIND("MARINHA DO BRASIL",consulta_completa__11[[#This Row],[14 - Inst. Atuando no Local]]),0)</f>
        <v>0</v>
      </c>
      <c r="CT235" s="84" t="str">
        <f t="shared" si="117"/>
        <v/>
      </c>
      <c r="CU235" s="84">
        <f>IFERROR(FIND("EMPRESA ESPECIALIZADA EM ATENDIMENTO",consulta_completa__11[[#This Row],[14 - Inst. Atuando no Local]]),0)</f>
        <v>0</v>
      </c>
      <c r="CV235" s="84" t="str">
        <f t="shared" si="118"/>
        <v/>
      </c>
      <c r="CW235" s="84">
        <f>IFERROR(FIND("IBAMA",consulta_completa__11[[#This Row],[14 - Inst. Atuando no Local]]),0)</f>
        <v>0</v>
      </c>
      <c r="CX235" s="84" t="str">
        <f t="shared" si="119"/>
        <v/>
      </c>
      <c r="CY235" s="84" t="str">
        <f>IF(consulta_completa__11[[#This Row],[14 - Inst. Atuando no Local]]="","X","")</f>
        <v/>
      </c>
      <c r="CZ235" s="84">
        <f>IFERROR(FIND("OUTRA (S)",consulta_completa__11[[#This Row],[14 - Inst. Atuando no Local]]),0)</f>
        <v>0</v>
      </c>
      <c r="DA235" s="84" t="str">
        <f t="shared" si="120"/>
        <v/>
      </c>
      <c r="DB235" s="35" t="str">
        <f t="shared" si="121"/>
        <v>Sim</v>
      </c>
      <c r="DC235" s="35" t="str">
        <f t="shared" si="122"/>
        <v>Não</v>
      </c>
      <c r="DD235" s="35" t="str">
        <f t="shared" si="123"/>
        <v>Sim</v>
      </c>
      <c r="DE235" s="87" t="str">
        <f t="shared" si="94"/>
        <v>Federal</v>
      </c>
    </row>
    <row r="236" spans="1:109">
      <c r="A236" s="14">
        <v>20254657617</v>
      </c>
      <c r="B236" s="1">
        <v>45753</v>
      </c>
      <c r="C236" t="s">
        <v>2474</v>
      </c>
      <c r="D236" t="s">
        <v>838</v>
      </c>
      <c r="E236" t="s">
        <v>286</v>
      </c>
      <c r="F236" t="s">
        <v>1275</v>
      </c>
      <c r="G236" t="s">
        <v>1328</v>
      </c>
      <c r="H236" t="s">
        <v>256</v>
      </c>
      <c r="I236" t="s">
        <v>2475</v>
      </c>
      <c r="J236" t="s">
        <v>113</v>
      </c>
      <c r="K236" t="s">
        <v>114</v>
      </c>
      <c r="L236" t="s">
        <v>114</v>
      </c>
      <c r="M236" t="s">
        <v>2476</v>
      </c>
      <c r="N236" t="s">
        <v>1598</v>
      </c>
      <c r="O236" t="s">
        <v>120</v>
      </c>
      <c r="P236" t="s">
        <v>272</v>
      </c>
      <c r="Q236" t="s">
        <v>122</v>
      </c>
      <c r="R236" t="s">
        <v>123</v>
      </c>
      <c r="S236" t="s">
        <v>113</v>
      </c>
      <c r="T236" t="s">
        <v>2477</v>
      </c>
      <c r="U236" t="s">
        <v>113</v>
      </c>
      <c r="V236" t="s">
        <v>113</v>
      </c>
      <c r="Z236" t="s">
        <v>2478</v>
      </c>
      <c r="AA236" t="s">
        <v>2479</v>
      </c>
      <c r="AB236" t="s">
        <v>113</v>
      </c>
      <c r="AC236" t="s">
        <v>113</v>
      </c>
      <c r="AE236" t="s">
        <v>113</v>
      </c>
      <c r="AF236" t="s">
        <v>113</v>
      </c>
      <c r="AG236" t="s">
        <v>113</v>
      </c>
      <c r="AH236" t="s">
        <v>131</v>
      </c>
      <c r="AI236" t="s">
        <v>131</v>
      </c>
      <c r="AJ236" t="s">
        <v>132</v>
      </c>
      <c r="AK236" t="s">
        <v>113</v>
      </c>
      <c r="AL236" t="s">
        <v>113</v>
      </c>
      <c r="AM236" t="s">
        <v>2480</v>
      </c>
      <c r="AN236" t="s">
        <v>2481</v>
      </c>
      <c r="AO236" t="s">
        <v>113</v>
      </c>
      <c r="AP236">
        <v>47991767337</v>
      </c>
      <c r="AQ236" t="s">
        <v>2482</v>
      </c>
      <c r="AR236" t="s">
        <v>113</v>
      </c>
      <c r="AS236" t="s">
        <v>113</v>
      </c>
      <c r="AT236" t="s">
        <v>113</v>
      </c>
      <c r="AU236" t="s">
        <v>113</v>
      </c>
      <c r="AW236" t="s">
        <v>113</v>
      </c>
      <c r="AX236" s="82">
        <f>IFERROR(FIND("Óbitos/feridos",consulta_completa__11[[#This Row],[13 - Ocorrências/Ambientes Atingidos]]),0)</f>
        <v>0</v>
      </c>
      <c r="AY236" s="83" t="str">
        <f t="shared" si="95"/>
        <v/>
      </c>
      <c r="AZ236" s="82">
        <f>IFERROR(FIND("População afetada/evacuada",consulta_completa__11[[#This Row],[13 - Ocorrências/Ambientes Atingidos]]),0)</f>
        <v>0</v>
      </c>
      <c r="BA236" s="82" t="str">
        <f t="shared" si="96"/>
        <v/>
      </c>
      <c r="BB236" s="82">
        <f>IFERROR(FIND("Suspensão de abastecimento de água",consulta_completa__11[[#This Row],[13 - Ocorrências/Ambientes Atingidos]]),0)</f>
        <v>0</v>
      </c>
      <c r="BC236" s="83" t="str">
        <f t="shared" si="124"/>
        <v/>
      </c>
      <c r="BD236" s="82">
        <f>IFERROR(FIND("Rio/córrego",consulta_completa__11[[#This Row],[13 - Ocorrências/Ambientes Atingidos]]),0)</f>
        <v>0</v>
      </c>
      <c r="BE236" s="83" t="str">
        <f t="shared" si="97"/>
        <v/>
      </c>
      <c r="BF236" s="82">
        <f>IFERROR(FIND("Lago",consulta_completa__11[[#This Row],[13 - Ocorrências/Ambientes Atingidos]]),0)</f>
        <v>0</v>
      </c>
      <c r="BG236" s="83" t="str">
        <f t="shared" si="98"/>
        <v/>
      </c>
      <c r="BH236" s="82">
        <f>IFERROR(FIND("Mar",consulta_completa__11[[#This Row],[13 - Ocorrências/Ambientes Atingidos]]),0)</f>
        <v>0</v>
      </c>
      <c r="BI236" s="83" t="str">
        <f t="shared" si="99"/>
        <v/>
      </c>
      <c r="BJ236" s="82">
        <f>IFERROR(FIND("Praia",consulta_completa__11[[#This Row],[13 - Ocorrências/Ambientes Atingidos]]),0)</f>
        <v>0</v>
      </c>
      <c r="BK236" s="83" t="str">
        <f t="shared" si="100"/>
        <v/>
      </c>
      <c r="BL236" s="82">
        <f>IFERROR(FIND("Solo",consulta_completa__11[[#This Row],[13 - Ocorrências/Ambientes Atingidos]]),0)</f>
        <v>0</v>
      </c>
      <c r="BM236" s="83" t="str">
        <f t="shared" si="101"/>
        <v/>
      </c>
      <c r="BN236" s="82">
        <f>IFERROR(FIND("Águas subterrâneas",consulta_completa__11[[#This Row],[13 - Ocorrências/Ambientes Atingidos]]),0)</f>
        <v>0</v>
      </c>
      <c r="BO236" s="83" t="str">
        <f t="shared" si="102"/>
        <v/>
      </c>
      <c r="BP236" s="82">
        <f>IFERROR(FIND("Atmosfera",consulta_completa__11[[#This Row],[13 - Ocorrências/Ambientes Atingidos]]),0)</f>
        <v>0</v>
      </c>
      <c r="BQ236" s="83" t="str">
        <f t="shared" si="103"/>
        <v/>
      </c>
      <c r="BR236" s="82">
        <f>IFERROR(FIND("Flora",consulta_completa__11[[#This Row],[13 - Ocorrências/Ambientes Atingidos]]),0)</f>
        <v>1</v>
      </c>
      <c r="BS236" s="83" t="str">
        <f t="shared" si="104"/>
        <v>X</v>
      </c>
      <c r="BT236" s="82">
        <f>IFERROR(FIND("Fauna",consulta_completa__11[[#This Row],[13 - Ocorrências/Ambientes Atingidos]]),0)</f>
        <v>0</v>
      </c>
      <c r="BU236" s="83" t="str">
        <f t="shared" si="105"/>
        <v/>
      </c>
      <c r="BV236" s="82">
        <f>IFERROR(FIND("UC federal",consulta_completa__11[[#This Row],[13 - Ocorrências/Ambientes Atingidos]]),0)</f>
        <v>0</v>
      </c>
      <c r="BW236" s="83" t="str">
        <f t="shared" si="106"/>
        <v/>
      </c>
      <c r="BX236" s="82">
        <f>IFERROR(FIND("UC estadual/municipal",consulta_completa__11[[#This Row],[13 - Ocorrências/Ambientes Atingidos]]),0)</f>
        <v>0</v>
      </c>
      <c r="BY236" s="83" t="str">
        <f t="shared" si="107"/>
        <v/>
      </c>
      <c r="BZ236" s="82">
        <f>IFERROR(FIND("Outro(s)",consulta_completa__11[[#This Row],[13 - Ocorrências/Ambientes Atingidos]]),0)</f>
        <v>15</v>
      </c>
      <c r="CA236" s="83" t="str">
        <f t="shared" si="108"/>
        <v>X</v>
      </c>
      <c r="CB236" s="82">
        <f>IFERROR(FIND("Sem dano",consulta_completa__11[[#This Row],[13 - Ocorrências/Ambientes Atingidos]]),0)</f>
        <v>0</v>
      </c>
      <c r="CC236" s="83" t="str">
        <f t="shared" si="109"/>
        <v/>
      </c>
      <c r="CD236" s="82" t="str">
        <f>IF(consulta_completa__11[[#This Row],[13 - Ocorrências/Ambientes Atingidos]]="","X","")</f>
        <v/>
      </c>
      <c r="CE236" s="84">
        <f>IFERROR(FIND("IBAMA",consulta_completa__11[[#This Row],[14 - Inst. Atuando no Local]]),0)</f>
        <v>0</v>
      </c>
      <c r="CF236" s="84" t="str">
        <f t="shared" si="110"/>
        <v/>
      </c>
      <c r="CG236" s="84">
        <f>IFERROR(FIND("OEMA",consulta_completa__11[[#This Row],[14 - Inst. Atuando no Local]]),0)</f>
        <v>0</v>
      </c>
      <c r="CH236" s="84" t="str">
        <f t="shared" si="111"/>
        <v/>
      </c>
      <c r="CI236" s="84">
        <f>IFERROR(FIND("DEFESA CIVIL",consulta_completa__11[[#This Row],[14 - Inst. Atuando no Local]]),0)</f>
        <v>0</v>
      </c>
      <c r="CJ236" s="84" t="str">
        <f t="shared" si="112"/>
        <v/>
      </c>
      <c r="CK236" s="84">
        <f>IFERROR(FIND("CORPO DE BOMBEIROS",consulta_completa__11[[#This Row],[14 - Inst. Atuando no Local]]),0)</f>
        <v>0</v>
      </c>
      <c r="CL236" s="84" t="str">
        <f t="shared" si="113"/>
        <v/>
      </c>
      <c r="CM236" s="84">
        <f>IFERROR(FIND("POLÍCIA RODOVIÁRIA",consulta_completa__11[[#This Row],[14 - Inst. Atuando no Local]]),0)</f>
        <v>0</v>
      </c>
      <c r="CN236" s="84" t="str">
        <f t="shared" si="114"/>
        <v/>
      </c>
      <c r="CO236" s="84">
        <f>IFERROR(FIND("POLÍCIA MILITAR",consulta_completa__11[[#This Row],[14 - Inst. Atuando no Local]]),0)</f>
        <v>0</v>
      </c>
      <c r="CP236" s="84" t="str">
        <f t="shared" si="115"/>
        <v/>
      </c>
      <c r="CQ236" s="84">
        <f>IFERROR(FIND("POLÍCIA CIVIL",consulta_completa__11[[#This Row],[14 - Inst. Atuando no Local]]),0)</f>
        <v>0</v>
      </c>
      <c r="CR236" s="84" t="str">
        <f t="shared" si="116"/>
        <v/>
      </c>
      <c r="CS236" s="84">
        <f>IFERROR(FIND("MARINHA DO BRASIL",consulta_completa__11[[#This Row],[14 - Inst. Atuando no Local]]),0)</f>
        <v>0</v>
      </c>
      <c r="CT236" s="84" t="str">
        <f t="shared" si="117"/>
        <v/>
      </c>
      <c r="CU236" s="84">
        <f>IFERROR(FIND("EMPRESA ESPECIALIZADA EM ATENDIMENTO",consulta_completa__11[[#This Row],[14 - Inst. Atuando no Local]]),0)</f>
        <v>0</v>
      </c>
      <c r="CV236" s="84" t="str">
        <f t="shared" si="118"/>
        <v/>
      </c>
      <c r="CW236" s="84">
        <f>IFERROR(FIND("IBAMA",consulta_completa__11[[#This Row],[14 - Inst. Atuando no Local]]),0)</f>
        <v>0</v>
      </c>
      <c r="CX236" s="84" t="str">
        <f t="shared" si="119"/>
        <v/>
      </c>
      <c r="CY236" s="84" t="str">
        <f>IF(consulta_completa__11[[#This Row],[14 - Inst. Atuando no Local]]="","X","")</f>
        <v/>
      </c>
      <c r="CZ236" s="84">
        <f>IFERROR(FIND("OUTRA (S)",consulta_completa__11[[#This Row],[14 - Inst. Atuando no Local]]),0)</f>
        <v>0</v>
      </c>
      <c r="DA236" s="84" t="str">
        <f t="shared" si="120"/>
        <v/>
      </c>
      <c r="DB236" s="35" t="str">
        <f t="shared" si="121"/>
        <v>Sim</v>
      </c>
      <c r="DC236" s="35" t="str">
        <f t="shared" si="122"/>
        <v>Não</v>
      </c>
      <c r="DD236" s="35" t="str">
        <f t="shared" si="123"/>
        <v>Sim</v>
      </c>
      <c r="DE236" s="87" t="str">
        <f t="shared" si="94"/>
        <v>Sem informação</v>
      </c>
    </row>
    <row r="237" spans="1:109">
      <c r="A237" s="14">
        <v>20254728819</v>
      </c>
      <c r="B237" s="1">
        <v>45753</v>
      </c>
      <c r="C237" t="s">
        <v>2474</v>
      </c>
      <c r="D237" t="s">
        <v>838</v>
      </c>
      <c r="E237" t="s">
        <v>286</v>
      </c>
      <c r="F237" t="s">
        <v>1275</v>
      </c>
      <c r="G237" t="s">
        <v>1328</v>
      </c>
      <c r="H237" t="s">
        <v>2483</v>
      </c>
      <c r="I237" t="s">
        <v>648</v>
      </c>
      <c r="J237" t="s">
        <v>113</v>
      </c>
      <c r="K237" t="s">
        <v>114</v>
      </c>
      <c r="L237" t="s">
        <v>114</v>
      </c>
      <c r="M237" t="s">
        <v>2484</v>
      </c>
      <c r="N237" t="s">
        <v>1276</v>
      </c>
      <c r="O237" t="s">
        <v>239</v>
      </c>
      <c r="P237" t="s">
        <v>272</v>
      </c>
      <c r="Q237" t="s">
        <v>122</v>
      </c>
      <c r="R237" t="s">
        <v>123</v>
      </c>
      <c r="S237" t="s">
        <v>113</v>
      </c>
      <c r="T237" t="s">
        <v>2485</v>
      </c>
      <c r="U237" t="s">
        <v>2486</v>
      </c>
      <c r="V237" t="s">
        <v>2487</v>
      </c>
      <c r="Z237" t="s">
        <v>2488</v>
      </c>
      <c r="AA237" t="s">
        <v>2489</v>
      </c>
      <c r="AB237" t="s">
        <v>2490</v>
      </c>
      <c r="AC237" t="s">
        <v>2491</v>
      </c>
      <c r="AD237">
        <v>1</v>
      </c>
      <c r="AE237" t="s">
        <v>2492</v>
      </c>
      <c r="AF237" t="s">
        <v>113</v>
      </c>
      <c r="AG237" t="s">
        <v>113</v>
      </c>
      <c r="AH237" t="s">
        <v>131</v>
      </c>
      <c r="AI237" t="s">
        <v>131</v>
      </c>
      <c r="AJ237" t="s">
        <v>131</v>
      </c>
      <c r="AK237" t="s">
        <v>2493</v>
      </c>
      <c r="AL237" t="s">
        <v>2494</v>
      </c>
      <c r="AM237" t="s">
        <v>2490</v>
      </c>
      <c r="AN237" t="s">
        <v>2490</v>
      </c>
      <c r="AO237" t="s">
        <v>2495</v>
      </c>
      <c r="AP237">
        <v>54999424375</v>
      </c>
      <c r="AQ237" t="s">
        <v>2496</v>
      </c>
      <c r="AR237" t="s">
        <v>113</v>
      </c>
      <c r="AS237" t="s">
        <v>113</v>
      </c>
      <c r="AT237" t="s">
        <v>113</v>
      </c>
      <c r="AU237" t="s">
        <v>113</v>
      </c>
      <c r="AW237" t="s">
        <v>113</v>
      </c>
      <c r="AX237" s="82">
        <f>IFERROR(FIND("Óbitos/feridos",consulta_completa__11[[#This Row],[13 - Ocorrências/Ambientes Atingidos]]),0)</f>
        <v>1</v>
      </c>
      <c r="AY237" s="83" t="str">
        <f t="shared" si="95"/>
        <v>X</v>
      </c>
      <c r="AZ237" s="82">
        <f>IFERROR(FIND("População afetada/evacuada",consulta_completa__11[[#This Row],[13 - Ocorrências/Ambientes Atingidos]]),0)</f>
        <v>17</v>
      </c>
      <c r="BA237" s="82" t="str">
        <f t="shared" si="96"/>
        <v>X</v>
      </c>
      <c r="BB237" s="82">
        <f>IFERROR(FIND("Suspensão de abastecimento de água",consulta_completa__11[[#This Row],[13 - Ocorrências/Ambientes Atingidos]]),0)</f>
        <v>0</v>
      </c>
      <c r="BC237" s="83" t="str">
        <f t="shared" si="124"/>
        <v/>
      </c>
      <c r="BD237" s="82">
        <f>IFERROR(FIND("Rio/córrego",consulta_completa__11[[#This Row],[13 - Ocorrências/Ambientes Atingidos]]),0)</f>
        <v>0</v>
      </c>
      <c r="BE237" s="83" t="str">
        <f t="shared" si="97"/>
        <v/>
      </c>
      <c r="BF237" s="82">
        <f>IFERROR(FIND("Lago",consulta_completa__11[[#This Row],[13 - Ocorrências/Ambientes Atingidos]]),0)</f>
        <v>0</v>
      </c>
      <c r="BG237" s="83" t="str">
        <f t="shared" si="98"/>
        <v/>
      </c>
      <c r="BH237" s="82">
        <f>IFERROR(FIND("Mar",consulta_completa__11[[#This Row],[13 - Ocorrências/Ambientes Atingidos]]),0)</f>
        <v>0</v>
      </c>
      <c r="BI237" s="83" t="str">
        <f t="shared" si="99"/>
        <v/>
      </c>
      <c r="BJ237" s="82">
        <f>IFERROR(FIND("Praia",consulta_completa__11[[#This Row],[13 - Ocorrências/Ambientes Atingidos]]),0)</f>
        <v>0</v>
      </c>
      <c r="BK237" s="83" t="str">
        <f t="shared" si="100"/>
        <v/>
      </c>
      <c r="BL237" s="82">
        <f>IFERROR(FIND("Solo",consulta_completa__11[[#This Row],[13 - Ocorrências/Ambientes Atingidos]]),0)</f>
        <v>0</v>
      </c>
      <c r="BM237" s="83" t="str">
        <f t="shared" si="101"/>
        <v/>
      </c>
      <c r="BN237" s="82">
        <f>IFERROR(FIND("Águas subterrâneas",consulta_completa__11[[#This Row],[13 - Ocorrências/Ambientes Atingidos]]),0)</f>
        <v>0</v>
      </c>
      <c r="BO237" s="83" t="str">
        <f t="shared" si="102"/>
        <v/>
      </c>
      <c r="BP237" s="82">
        <f>IFERROR(FIND("Atmosfera",consulta_completa__11[[#This Row],[13 - Ocorrências/Ambientes Atingidos]]),0)</f>
        <v>0</v>
      </c>
      <c r="BQ237" s="83" t="str">
        <f t="shared" si="103"/>
        <v/>
      </c>
      <c r="BR237" s="82">
        <f>IFERROR(FIND("Flora",consulta_completa__11[[#This Row],[13 - Ocorrências/Ambientes Atingidos]]),0)</f>
        <v>45</v>
      </c>
      <c r="BS237" s="83" t="str">
        <f t="shared" si="104"/>
        <v>X</v>
      </c>
      <c r="BT237" s="82">
        <f>IFERROR(FIND("Fauna",consulta_completa__11[[#This Row],[13 - Ocorrências/Ambientes Atingidos]]),0)</f>
        <v>0</v>
      </c>
      <c r="BU237" s="83" t="str">
        <f t="shared" si="105"/>
        <v/>
      </c>
      <c r="BV237" s="82">
        <f>IFERROR(FIND("UC federal",consulta_completa__11[[#This Row],[13 - Ocorrências/Ambientes Atingidos]]),0)</f>
        <v>0</v>
      </c>
      <c r="BW237" s="83" t="str">
        <f t="shared" si="106"/>
        <v/>
      </c>
      <c r="BX237" s="82">
        <f>IFERROR(FIND("UC estadual/municipal",consulta_completa__11[[#This Row],[13 - Ocorrências/Ambientes Atingidos]]),0)</f>
        <v>0</v>
      </c>
      <c r="BY237" s="83" t="str">
        <f t="shared" si="107"/>
        <v/>
      </c>
      <c r="BZ237" s="82">
        <f>IFERROR(FIND("Outro(s)",consulta_completa__11[[#This Row],[13 - Ocorrências/Ambientes Atingidos]]),0)</f>
        <v>0</v>
      </c>
      <c r="CA237" s="83" t="str">
        <f t="shared" si="108"/>
        <v/>
      </c>
      <c r="CB237" s="82">
        <f>IFERROR(FIND("Sem dano",consulta_completa__11[[#This Row],[13 - Ocorrências/Ambientes Atingidos]]),0)</f>
        <v>0</v>
      </c>
      <c r="CC237" s="83" t="str">
        <f t="shared" si="109"/>
        <v/>
      </c>
      <c r="CD237" s="82" t="str">
        <f>IF(consulta_completa__11[[#This Row],[13 - Ocorrências/Ambientes Atingidos]]="","X","")</f>
        <v/>
      </c>
      <c r="CE237" s="84">
        <f>IFERROR(FIND("IBAMA",consulta_completa__11[[#This Row],[14 - Inst. Atuando no Local]]),0)</f>
        <v>0</v>
      </c>
      <c r="CF237" s="84" t="str">
        <f t="shared" si="110"/>
        <v/>
      </c>
      <c r="CG237" s="84">
        <f>IFERROR(FIND("OEMA",consulta_completa__11[[#This Row],[14 - Inst. Atuando no Local]]),0)</f>
        <v>0</v>
      </c>
      <c r="CH237" s="84" t="str">
        <f t="shared" si="111"/>
        <v/>
      </c>
      <c r="CI237" s="84">
        <f>IFERROR(FIND("DEFESA CIVIL",consulta_completa__11[[#This Row],[14 - Inst. Atuando no Local]]),0)</f>
        <v>0</v>
      </c>
      <c r="CJ237" s="84" t="str">
        <f t="shared" si="112"/>
        <v/>
      </c>
      <c r="CK237" s="84">
        <f>IFERROR(FIND("CORPO DE BOMBEIROS",consulta_completa__11[[#This Row],[14 - Inst. Atuando no Local]]),0)</f>
        <v>0</v>
      </c>
      <c r="CL237" s="84" t="str">
        <f t="shared" si="113"/>
        <v/>
      </c>
      <c r="CM237" s="84">
        <f>IFERROR(FIND("POLÍCIA RODOVIÁRIA",consulta_completa__11[[#This Row],[14 - Inst. Atuando no Local]]),0)</f>
        <v>0</v>
      </c>
      <c r="CN237" s="84" t="str">
        <f t="shared" si="114"/>
        <v/>
      </c>
      <c r="CO237" s="84">
        <f>IFERROR(FIND("POLÍCIA MILITAR",consulta_completa__11[[#This Row],[14 - Inst. Atuando no Local]]),0)</f>
        <v>0</v>
      </c>
      <c r="CP237" s="84" t="str">
        <f t="shared" si="115"/>
        <v/>
      </c>
      <c r="CQ237" s="84">
        <f>IFERROR(FIND("POLÍCIA CIVIL",consulta_completa__11[[#This Row],[14 - Inst. Atuando no Local]]),0)</f>
        <v>0</v>
      </c>
      <c r="CR237" s="84" t="str">
        <f t="shared" si="116"/>
        <v/>
      </c>
      <c r="CS237" s="84">
        <f>IFERROR(FIND("MARINHA DO BRASIL",consulta_completa__11[[#This Row],[14 - Inst. Atuando no Local]]),0)</f>
        <v>0</v>
      </c>
      <c r="CT237" s="84" t="str">
        <f t="shared" si="117"/>
        <v/>
      </c>
      <c r="CU237" s="84">
        <f>IFERROR(FIND("EMPRESA ESPECIALIZADA EM ATENDIMENTO",consulta_completa__11[[#This Row],[14 - Inst. Atuando no Local]]),0)</f>
        <v>0</v>
      </c>
      <c r="CV237" s="84" t="str">
        <f t="shared" si="118"/>
        <v/>
      </c>
      <c r="CW237" s="84">
        <f>IFERROR(FIND("IBAMA",consulta_completa__11[[#This Row],[14 - Inst. Atuando no Local]]),0)</f>
        <v>0</v>
      </c>
      <c r="CX237" s="84" t="str">
        <f t="shared" si="119"/>
        <v/>
      </c>
      <c r="CY237" s="84" t="str">
        <f>IF(consulta_completa__11[[#This Row],[14 - Inst. Atuando no Local]]="","X","")</f>
        <v/>
      </c>
      <c r="CZ237" s="84">
        <f>IFERROR(FIND("OUTRA (S)",consulta_completa__11[[#This Row],[14 - Inst. Atuando no Local]]),0)</f>
        <v>0</v>
      </c>
      <c r="DA237" s="84" t="str">
        <f t="shared" si="120"/>
        <v/>
      </c>
      <c r="DB237" s="35" t="str">
        <f t="shared" si="121"/>
        <v>Sim</v>
      </c>
      <c r="DC237" s="35" t="str">
        <f t="shared" si="122"/>
        <v>Não</v>
      </c>
      <c r="DD237" s="35" t="str">
        <f t="shared" si="123"/>
        <v>Sim</v>
      </c>
      <c r="DE237" s="87" t="str">
        <f t="shared" si="94"/>
        <v>Federal</v>
      </c>
    </row>
    <row r="238" spans="1:109">
      <c r="A238" s="14">
        <v>20254857612</v>
      </c>
      <c r="B238" s="1">
        <v>45754</v>
      </c>
      <c r="C238" t="s">
        <v>2497</v>
      </c>
      <c r="D238" t="s">
        <v>374</v>
      </c>
      <c r="E238" t="s">
        <v>181</v>
      </c>
      <c r="F238" t="s">
        <v>112</v>
      </c>
      <c r="G238" t="s">
        <v>113</v>
      </c>
      <c r="H238" t="s">
        <v>114</v>
      </c>
      <c r="I238" t="s">
        <v>114</v>
      </c>
      <c r="J238" t="s">
        <v>404</v>
      </c>
      <c r="K238" t="s">
        <v>2498</v>
      </c>
      <c r="L238" t="s">
        <v>117</v>
      </c>
      <c r="M238" t="s">
        <v>140</v>
      </c>
      <c r="N238" t="s">
        <v>119</v>
      </c>
      <c r="O238" t="s">
        <v>239</v>
      </c>
      <c r="P238" t="s">
        <v>299</v>
      </c>
      <c r="Q238" t="s">
        <v>167</v>
      </c>
      <c r="R238" t="s">
        <v>123</v>
      </c>
      <c r="S238" t="s">
        <v>113</v>
      </c>
      <c r="T238" t="s">
        <v>2499</v>
      </c>
      <c r="U238" t="s">
        <v>2500</v>
      </c>
      <c r="V238" t="s">
        <v>2501</v>
      </c>
      <c r="Z238" t="s">
        <v>113</v>
      </c>
      <c r="AA238" t="s">
        <v>2502</v>
      </c>
      <c r="AB238" t="s">
        <v>2503</v>
      </c>
      <c r="AC238" t="s">
        <v>2504</v>
      </c>
      <c r="AD238">
        <v>0</v>
      </c>
      <c r="AE238" t="s">
        <v>2505</v>
      </c>
      <c r="AF238" t="s">
        <v>113</v>
      </c>
      <c r="AG238" t="s">
        <v>113</v>
      </c>
      <c r="AH238" t="s">
        <v>131</v>
      </c>
      <c r="AI238" t="s">
        <v>132</v>
      </c>
      <c r="AJ238" t="s">
        <v>131</v>
      </c>
      <c r="AK238" t="s">
        <v>2506</v>
      </c>
      <c r="AL238" t="s">
        <v>2507</v>
      </c>
      <c r="AM238" t="s">
        <v>387</v>
      </c>
      <c r="AN238" t="s">
        <v>2503</v>
      </c>
      <c r="AO238" t="s">
        <v>2508</v>
      </c>
      <c r="AP238">
        <v>82998006713</v>
      </c>
      <c r="AQ238" t="s">
        <v>389</v>
      </c>
      <c r="AR238" t="s">
        <v>113</v>
      </c>
      <c r="AS238" t="s">
        <v>113</v>
      </c>
      <c r="AT238" t="s">
        <v>113</v>
      </c>
      <c r="AU238" t="s">
        <v>113</v>
      </c>
      <c r="AW238" t="s">
        <v>113</v>
      </c>
      <c r="AX238" s="82">
        <f>IFERROR(FIND("Óbitos/feridos",consulta_completa__11[[#This Row],[13 - Ocorrências/Ambientes Atingidos]]),0)</f>
        <v>0</v>
      </c>
      <c r="AY238" s="83" t="str">
        <f t="shared" si="95"/>
        <v/>
      </c>
      <c r="AZ238" s="82">
        <f>IFERROR(FIND("População afetada/evacuada",consulta_completa__11[[#This Row],[13 - Ocorrências/Ambientes Atingidos]]),0)</f>
        <v>0</v>
      </c>
      <c r="BA238" s="82" t="str">
        <f t="shared" si="96"/>
        <v/>
      </c>
      <c r="BB238" s="82">
        <f>IFERROR(FIND("Suspensão de abastecimento de água",consulta_completa__11[[#This Row],[13 - Ocorrências/Ambientes Atingidos]]),0)</f>
        <v>0</v>
      </c>
      <c r="BC238" s="83" t="str">
        <f t="shared" si="124"/>
        <v/>
      </c>
      <c r="BD238" s="82">
        <f>IFERROR(FIND("Rio/córrego",consulta_completa__11[[#This Row],[13 - Ocorrências/Ambientes Atingidos]]),0)</f>
        <v>0</v>
      </c>
      <c r="BE238" s="83" t="str">
        <f t="shared" si="97"/>
        <v/>
      </c>
      <c r="BF238" s="82">
        <f>IFERROR(FIND("Lago",consulta_completa__11[[#This Row],[13 - Ocorrências/Ambientes Atingidos]]),0)</f>
        <v>0</v>
      </c>
      <c r="BG238" s="83" t="str">
        <f t="shared" si="98"/>
        <v/>
      </c>
      <c r="BH238" s="82">
        <f>IFERROR(FIND("Mar",consulta_completa__11[[#This Row],[13 - Ocorrências/Ambientes Atingidos]]),0)</f>
        <v>0</v>
      </c>
      <c r="BI238" s="83" t="str">
        <f t="shared" si="99"/>
        <v/>
      </c>
      <c r="BJ238" s="82">
        <f>IFERROR(FIND("Praia",consulta_completa__11[[#This Row],[13 - Ocorrências/Ambientes Atingidos]]),0)</f>
        <v>0</v>
      </c>
      <c r="BK238" s="83" t="str">
        <f t="shared" si="100"/>
        <v/>
      </c>
      <c r="BL238" s="82">
        <f>IFERROR(FIND("Solo",consulta_completa__11[[#This Row],[13 - Ocorrências/Ambientes Atingidos]]),0)</f>
        <v>1</v>
      </c>
      <c r="BM238" s="83" t="str">
        <f t="shared" si="101"/>
        <v>X</v>
      </c>
      <c r="BN238" s="82">
        <f>IFERROR(FIND("Águas subterrâneas",consulta_completa__11[[#This Row],[13 - Ocorrências/Ambientes Atingidos]]),0)</f>
        <v>0</v>
      </c>
      <c r="BO238" s="83" t="str">
        <f t="shared" si="102"/>
        <v/>
      </c>
      <c r="BP238" s="82">
        <f>IFERROR(FIND("Atmosfera",consulta_completa__11[[#This Row],[13 - Ocorrências/Ambientes Atingidos]]),0)</f>
        <v>0</v>
      </c>
      <c r="BQ238" s="83" t="str">
        <f t="shared" si="103"/>
        <v/>
      </c>
      <c r="BR238" s="82">
        <f>IFERROR(FIND("Flora",consulta_completa__11[[#This Row],[13 - Ocorrências/Ambientes Atingidos]]),0)</f>
        <v>0</v>
      </c>
      <c r="BS238" s="83" t="str">
        <f t="shared" si="104"/>
        <v/>
      </c>
      <c r="BT238" s="82">
        <f>IFERROR(FIND("Fauna",consulta_completa__11[[#This Row],[13 - Ocorrências/Ambientes Atingidos]]),0)</f>
        <v>0</v>
      </c>
      <c r="BU238" s="83" t="str">
        <f t="shared" si="105"/>
        <v/>
      </c>
      <c r="BV238" s="82">
        <f>IFERROR(FIND("UC federal",consulta_completa__11[[#This Row],[13 - Ocorrências/Ambientes Atingidos]]),0)</f>
        <v>0</v>
      </c>
      <c r="BW238" s="83" t="str">
        <f t="shared" si="106"/>
        <v/>
      </c>
      <c r="BX238" s="82">
        <f>IFERROR(FIND("UC estadual/municipal",consulta_completa__11[[#This Row],[13 - Ocorrências/Ambientes Atingidos]]),0)</f>
        <v>0</v>
      </c>
      <c r="BY238" s="83" t="str">
        <f t="shared" si="107"/>
        <v/>
      </c>
      <c r="BZ238" s="82">
        <f>IFERROR(FIND("Outro(s)",consulta_completa__11[[#This Row],[13 - Ocorrências/Ambientes Atingidos]]),0)</f>
        <v>0</v>
      </c>
      <c r="CA238" s="83" t="str">
        <f t="shared" si="108"/>
        <v/>
      </c>
      <c r="CB238" s="82">
        <f>IFERROR(FIND("Sem dano",consulta_completa__11[[#This Row],[13 - Ocorrências/Ambientes Atingidos]]),0)</f>
        <v>0</v>
      </c>
      <c r="CC238" s="83" t="str">
        <f t="shared" si="109"/>
        <v/>
      </c>
      <c r="CD238" s="82" t="str">
        <f>IF(consulta_completa__11[[#This Row],[13 - Ocorrências/Ambientes Atingidos]]="","X","")</f>
        <v/>
      </c>
      <c r="CE238" s="84">
        <f>IFERROR(FIND("IBAMA",consulta_completa__11[[#This Row],[14 - Inst. Atuando no Local]]),0)</f>
        <v>0</v>
      </c>
      <c r="CF238" s="84" t="str">
        <f t="shared" si="110"/>
        <v/>
      </c>
      <c r="CG238" s="84">
        <f>IFERROR(FIND("OEMA",consulta_completa__11[[#This Row],[14 - Inst. Atuando no Local]]),0)</f>
        <v>0</v>
      </c>
      <c r="CH238" s="84" t="str">
        <f t="shared" si="111"/>
        <v/>
      </c>
      <c r="CI238" s="84">
        <f>IFERROR(FIND("DEFESA CIVIL",consulta_completa__11[[#This Row],[14 - Inst. Atuando no Local]]),0)</f>
        <v>0</v>
      </c>
      <c r="CJ238" s="84" t="str">
        <f t="shared" si="112"/>
        <v/>
      </c>
      <c r="CK238" s="84">
        <f>IFERROR(FIND("CORPO DE BOMBEIROS",consulta_completa__11[[#This Row],[14 - Inst. Atuando no Local]]),0)</f>
        <v>0</v>
      </c>
      <c r="CL238" s="84" t="str">
        <f t="shared" si="113"/>
        <v/>
      </c>
      <c r="CM238" s="84">
        <f>IFERROR(FIND("POLÍCIA RODOVIÁRIA",consulta_completa__11[[#This Row],[14 - Inst. Atuando no Local]]),0)</f>
        <v>0</v>
      </c>
      <c r="CN238" s="84" t="str">
        <f t="shared" si="114"/>
        <v/>
      </c>
      <c r="CO238" s="84">
        <f>IFERROR(FIND("POLÍCIA MILITAR",consulta_completa__11[[#This Row],[14 - Inst. Atuando no Local]]),0)</f>
        <v>0</v>
      </c>
      <c r="CP238" s="84" t="str">
        <f t="shared" si="115"/>
        <v/>
      </c>
      <c r="CQ238" s="84">
        <f>IFERROR(FIND("POLÍCIA CIVIL",consulta_completa__11[[#This Row],[14 - Inst. Atuando no Local]]),0)</f>
        <v>0</v>
      </c>
      <c r="CR238" s="84" t="str">
        <f t="shared" si="116"/>
        <v/>
      </c>
      <c r="CS238" s="84">
        <f>IFERROR(FIND("MARINHA DO BRASIL",consulta_completa__11[[#This Row],[14 - Inst. Atuando no Local]]),0)</f>
        <v>0</v>
      </c>
      <c r="CT238" s="84" t="str">
        <f t="shared" si="117"/>
        <v/>
      </c>
      <c r="CU238" s="84">
        <f>IFERROR(FIND("EMPRESA ESPECIALIZADA EM ATENDIMENTO",consulta_completa__11[[#This Row],[14 - Inst. Atuando no Local]]),0)</f>
        <v>0</v>
      </c>
      <c r="CV238" s="84" t="str">
        <f t="shared" si="118"/>
        <v/>
      </c>
      <c r="CW238" s="84">
        <f>IFERROR(FIND("IBAMA",consulta_completa__11[[#This Row],[14 - Inst. Atuando no Local]]),0)</f>
        <v>0</v>
      </c>
      <c r="CX238" s="84" t="str">
        <f t="shared" si="119"/>
        <v/>
      </c>
      <c r="CY238" s="84" t="str">
        <f>IF(consulta_completa__11[[#This Row],[14 - Inst. Atuando no Local]]="","X","")</f>
        <v/>
      </c>
      <c r="CZ238" s="84">
        <f>IFERROR(FIND("OUTRA (S)",consulta_completa__11[[#This Row],[14 - Inst. Atuando no Local]]),0)</f>
        <v>0</v>
      </c>
      <c r="DA238" s="84" t="str">
        <f t="shared" si="120"/>
        <v/>
      </c>
      <c r="DB238" s="35" t="str">
        <f t="shared" si="121"/>
        <v>Sim</v>
      </c>
      <c r="DC238" s="35" t="str">
        <f t="shared" si="122"/>
        <v>Não</v>
      </c>
      <c r="DD238" s="35" t="str">
        <f t="shared" si="123"/>
        <v>Sim</v>
      </c>
      <c r="DE238" s="87" t="str">
        <f t="shared" si="94"/>
        <v>Sem informação</v>
      </c>
    </row>
    <row r="239" spans="1:109">
      <c r="A239" s="14">
        <v>20254932439</v>
      </c>
      <c r="B239" s="1">
        <v>45755</v>
      </c>
      <c r="C239" t="s">
        <v>1366</v>
      </c>
      <c r="D239" t="s">
        <v>254</v>
      </c>
      <c r="E239" t="s">
        <v>181</v>
      </c>
      <c r="F239" t="s">
        <v>112</v>
      </c>
      <c r="G239" t="s">
        <v>1367</v>
      </c>
      <c r="H239" t="s">
        <v>647</v>
      </c>
      <c r="I239" t="s">
        <v>648</v>
      </c>
      <c r="J239" t="s">
        <v>113</v>
      </c>
      <c r="K239" t="s">
        <v>114</v>
      </c>
      <c r="L239" t="s">
        <v>114</v>
      </c>
      <c r="M239" t="s">
        <v>1227</v>
      </c>
      <c r="N239" t="s">
        <v>119</v>
      </c>
      <c r="O239" t="s">
        <v>120</v>
      </c>
      <c r="P239" t="s">
        <v>355</v>
      </c>
      <c r="Q239" t="s">
        <v>122</v>
      </c>
      <c r="R239" t="s">
        <v>123</v>
      </c>
      <c r="S239" t="s">
        <v>113</v>
      </c>
      <c r="T239" t="s">
        <v>1421</v>
      </c>
      <c r="U239" t="s">
        <v>2509</v>
      </c>
      <c r="V239" t="s">
        <v>2510</v>
      </c>
      <c r="Z239" t="s">
        <v>2511</v>
      </c>
      <c r="AA239" t="s">
        <v>2512</v>
      </c>
      <c r="AB239" t="s">
        <v>2513</v>
      </c>
      <c r="AC239" t="s">
        <v>1372</v>
      </c>
      <c r="AD239">
        <v>1</v>
      </c>
      <c r="AE239" t="s">
        <v>2514</v>
      </c>
      <c r="AF239" t="s">
        <v>1427</v>
      </c>
      <c r="AG239" t="s">
        <v>1428</v>
      </c>
      <c r="AH239" t="s">
        <v>131</v>
      </c>
      <c r="AI239" t="s">
        <v>131</v>
      </c>
      <c r="AJ239" t="s">
        <v>131</v>
      </c>
      <c r="AK239" t="s">
        <v>2515</v>
      </c>
      <c r="AL239" t="s">
        <v>2516</v>
      </c>
      <c r="AM239" t="s">
        <v>1377</v>
      </c>
      <c r="AN239" t="s">
        <v>1431</v>
      </c>
      <c r="AO239" t="s">
        <v>1432</v>
      </c>
      <c r="AP239">
        <v>7734544744</v>
      </c>
      <c r="AQ239" t="s">
        <v>1379</v>
      </c>
      <c r="AR239" t="s">
        <v>113</v>
      </c>
      <c r="AS239" t="s">
        <v>113</v>
      </c>
      <c r="AT239" t="s">
        <v>113</v>
      </c>
      <c r="AU239" t="s">
        <v>113</v>
      </c>
      <c r="AW239" t="s">
        <v>113</v>
      </c>
      <c r="AX239" s="82">
        <f>IFERROR(FIND("Óbitos/feridos",consulta_completa__11[[#This Row],[13 - Ocorrências/Ambientes Atingidos]]),0)</f>
        <v>0</v>
      </c>
      <c r="AY239" s="83" t="str">
        <f t="shared" si="95"/>
        <v/>
      </c>
      <c r="AZ239" s="82">
        <f>IFERROR(FIND("População afetada/evacuada",consulta_completa__11[[#This Row],[13 - Ocorrências/Ambientes Atingidos]]),0)</f>
        <v>0</v>
      </c>
      <c r="BA239" s="82" t="str">
        <f t="shared" si="96"/>
        <v/>
      </c>
      <c r="BB239" s="82">
        <f>IFERROR(FIND("Suspensão de abastecimento de água",consulta_completa__11[[#This Row],[13 - Ocorrências/Ambientes Atingidos]]),0)</f>
        <v>0</v>
      </c>
      <c r="BC239" s="83" t="str">
        <f t="shared" si="124"/>
        <v/>
      </c>
      <c r="BD239" s="82">
        <f>IFERROR(FIND("Rio/córrego",consulta_completa__11[[#This Row],[13 - Ocorrências/Ambientes Atingidos]]),0)</f>
        <v>0</v>
      </c>
      <c r="BE239" s="83" t="str">
        <f t="shared" si="97"/>
        <v/>
      </c>
      <c r="BF239" s="82">
        <f>IFERROR(FIND("Lago",consulta_completa__11[[#This Row],[13 - Ocorrências/Ambientes Atingidos]]),0)</f>
        <v>0</v>
      </c>
      <c r="BG239" s="83" t="str">
        <f t="shared" si="98"/>
        <v/>
      </c>
      <c r="BH239" s="82">
        <f>IFERROR(FIND("Mar",consulta_completa__11[[#This Row],[13 - Ocorrências/Ambientes Atingidos]]),0)</f>
        <v>0</v>
      </c>
      <c r="BI239" s="83" t="str">
        <f t="shared" si="99"/>
        <v/>
      </c>
      <c r="BJ239" s="82">
        <f>IFERROR(FIND("Praia",consulta_completa__11[[#This Row],[13 - Ocorrências/Ambientes Atingidos]]),0)</f>
        <v>0</v>
      </c>
      <c r="BK239" s="83" t="str">
        <f t="shared" si="100"/>
        <v/>
      </c>
      <c r="BL239" s="82">
        <f>IFERROR(FIND("Solo",consulta_completa__11[[#This Row],[13 - Ocorrências/Ambientes Atingidos]]),0)</f>
        <v>1</v>
      </c>
      <c r="BM239" s="83" t="str">
        <f t="shared" si="101"/>
        <v>X</v>
      </c>
      <c r="BN239" s="82">
        <f>IFERROR(FIND("Águas subterrâneas",consulta_completa__11[[#This Row],[13 - Ocorrências/Ambientes Atingidos]]),0)</f>
        <v>0</v>
      </c>
      <c r="BO239" s="83" t="str">
        <f t="shared" si="102"/>
        <v/>
      </c>
      <c r="BP239" s="82">
        <f>IFERROR(FIND("Atmosfera",consulta_completa__11[[#This Row],[13 - Ocorrências/Ambientes Atingidos]]),0)</f>
        <v>0</v>
      </c>
      <c r="BQ239" s="83" t="str">
        <f t="shared" si="103"/>
        <v/>
      </c>
      <c r="BR239" s="82">
        <f>IFERROR(FIND("Flora",consulta_completa__11[[#This Row],[13 - Ocorrências/Ambientes Atingidos]]),0)</f>
        <v>0</v>
      </c>
      <c r="BS239" s="83" t="str">
        <f t="shared" si="104"/>
        <v/>
      </c>
      <c r="BT239" s="82">
        <f>IFERROR(FIND("Fauna",consulta_completa__11[[#This Row],[13 - Ocorrências/Ambientes Atingidos]]),0)</f>
        <v>0</v>
      </c>
      <c r="BU239" s="83" t="str">
        <f t="shared" si="105"/>
        <v/>
      </c>
      <c r="BV239" s="82">
        <f>IFERROR(FIND("UC federal",consulta_completa__11[[#This Row],[13 - Ocorrências/Ambientes Atingidos]]),0)</f>
        <v>0</v>
      </c>
      <c r="BW239" s="83" t="str">
        <f t="shared" si="106"/>
        <v/>
      </c>
      <c r="BX239" s="82">
        <f>IFERROR(FIND("UC estadual/municipal",consulta_completa__11[[#This Row],[13 - Ocorrências/Ambientes Atingidos]]),0)</f>
        <v>0</v>
      </c>
      <c r="BY239" s="83" t="str">
        <f t="shared" si="107"/>
        <v/>
      </c>
      <c r="BZ239" s="82">
        <f>IFERROR(FIND("Outro(s)",consulta_completa__11[[#This Row],[13 - Ocorrências/Ambientes Atingidos]]),0)</f>
        <v>7</v>
      </c>
      <c r="CA239" s="83" t="str">
        <f t="shared" si="108"/>
        <v>X</v>
      </c>
      <c r="CB239" s="82">
        <f>IFERROR(FIND("Sem dano",consulta_completa__11[[#This Row],[13 - Ocorrências/Ambientes Atingidos]]),0)</f>
        <v>0</v>
      </c>
      <c r="CC239" s="83" t="str">
        <f t="shared" si="109"/>
        <v/>
      </c>
      <c r="CD239" s="82" t="str">
        <f>IF(consulta_completa__11[[#This Row],[13 - Ocorrências/Ambientes Atingidos]]="","X","")</f>
        <v/>
      </c>
      <c r="CE239" s="84">
        <f>IFERROR(FIND("IBAMA",consulta_completa__11[[#This Row],[14 - Inst. Atuando no Local]]),0)</f>
        <v>0</v>
      </c>
      <c r="CF239" s="84" t="str">
        <f t="shared" si="110"/>
        <v/>
      </c>
      <c r="CG239" s="84">
        <f>IFERROR(FIND("OEMA",consulta_completa__11[[#This Row],[14 - Inst. Atuando no Local]]),0)</f>
        <v>0</v>
      </c>
      <c r="CH239" s="84" t="str">
        <f t="shared" si="111"/>
        <v/>
      </c>
      <c r="CI239" s="84">
        <f>IFERROR(FIND("DEFESA CIVIL",consulta_completa__11[[#This Row],[14 - Inst. Atuando no Local]]),0)</f>
        <v>0</v>
      </c>
      <c r="CJ239" s="84" t="str">
        <f t="shared" si="112"/>
        <v/>
      </c>
      <c r="CK239" s="84">
        <f>IFERROR(FIND("CORPO DE BOMBEIROS",consulta_completa__11[[#This Row],[14 - Inst. Atuando no Local]]),0)</f>
        <v>0</v>
      </c>
      <c r="CL239" s="84" t="str">
        <f t="shared" si="113"/>
        <v/>
      </c>
      <c r="CM239" s="84">
        <f>IFERROR(FIND("POLÍCIA RODOVIÁRIA",consulta_completa__11[[#This Row],[14 - Inst. Atuando no Local]]),0)</f>
        <v>0</v>
      </c>
      <c r="CN239" s="84" t="str">
        <f t="shared" si="114"/>
        <v/>
      </c>
      <c r="CO239" s="84">
        <f>IFERROR(FIND("POLÍCIA MILITAR",consulta_completa__11[[#This Row],[14 - Inst. Atuando no Local]]),0)</f>
        <v>0</v>
      </c>
      <c r="CP239" s="84" t="str">
        <f t="shared" si="115"/>
        <v/>
      </c>
      <c r="CQ239" s="84">
        <f>IFERROR(FIND("POLÍCIA CIVIL",consulta_completa__11[[#This Row],[14 - Inst. Atuando no Local]]),0)</f>
        <v>0</v>
      </c>
      <c r="CR239" s="84" t="str">
        <f t="shared" si="116"/>
        <v/>
      </c>
      <c r="CS239" s="84">
        <f>IFERROR(FIND("MARINHA DO BRASIL",consulta_completa__11[[#This Row],[14 - Inst. Atuando no Local]]),0)</f>
        <v>0</v>
      </c>
      <c r="CT239" s="84" t="str">
        <f t="shared" si="117"/>
        <v/>
      </c>
      <c r="CU239" s="84">
        <f>IFERROR(FIND("EMPRESA ESPECIALIZADA EM ATENDIMENTO",consulta_completa__11[[#This Row],[14 - Inst. Atuando no Local]]),0)</f>
        <v>0</v>
      </c>
      <c r="CV239" s="84" t="str">
        <f t="shared" si="118"/>
        <v/>
      </c>
      <c r="CW239" s="84">
        <f>IFERROR(FIND("IBAMA",consulta_completa__11[[#This Row],[14 - Inst. Atuando no Local]]),0)</f>
        <v>0</v>
      </c>
      <c r="CX239" s="84" t="str">
        <f t="shared" si="119"/>
        <v/>
      </c>
      <c r="CY239" s="84" t="str">
        <f>IF(consulta_completa__11[[#This Row],[14 - Inst. Atuando no Local]]="","X","")</f>
        <v/>
      </c>
      <c r="CZ239" s="84">
        <f>IFERROR(FIND("OUTRA (S)",consulta_completa__11[[#This Row],[14 - Inst. Atuando no Local]]),0)</f>
        <v>0</v>
      </c>
      <c r="DA239" s="84" t="str">
        <f t="shared" si="120"/>
        <v/>
      </c>
      <c r="DB239" s="35" t="str">
        <f t="shared" si="121"/>
        <v>Sim</v>
      </c>
      <c r="DC239" s="35" t="str">
        <f t="shared" si="122"/>
        <v>Não</v>
      </c>
      <c r="DD239" s="35" t="str">
        <f t="shared" si="123"/>
        <v>Sim</v>
      </c>
      <c r="DE239" s="87" t="str">
        <f t="shared" si="94"/>
        <v>Federal</v>
      </c>
    </row>
    <row r="240" spans="1:109">
      <c r="A240" s="14">
        <v>20254943202</v>
      </c>
      <c r="B240" s="1">
        <v>45755</v>
      </c>
      <c r="C240" t="s">
        <v>677</v>
      </c>
      <c r="D240" t="s">
        <v>180</v>
      </c>
      <c r="E240" t="s">
        <v>162</v>
      </c>
      <c r="F240" t="s">
        <v>112</v>
      </c>
      <c r="G240" t="s">
        <v>311</v>
      </c>
      <c r="H240" t="s">
        <v>113</v>
      </c>
      <c r="I240" t="s">
        <v>113</v>
      </c>
      <c r="J240" t="s">
        <v>113</v>
      </c>
      <c r="K240" t="s">
        <v>114</v>
      </c>
      <c r="L240" t="s">
        <v>114</v>
      </c>
      <c r="M240" t="s">
        <v>140</v>
      </c>
      <c r="N240" t="s">
        <v>119</v>
      </c>
      <c r="O240" t="s">
        <v>239</v>
      </c>
      <c r="P240" t="s">
        <v>355</v>
      </c>
      <c r="Q240" t="s">
        <v>122</v>
      </c>
      <c r="R240" t="s">
        <v>123</v>
      </c>
      <c r="S240" t="s">
        <v>113</v>
      </c>
      <c r="T240" t="s">
        <v>2517</v>
      </c>
      <c r="U240" t="s">
        <v>2518</v>
      </c>
      <c r="V240" t="s">
        <v>2519</v>
      </c>
      <c r="Z240" t="s">
        <v>113</v>
      </c>
      <c r="AA240" t="s">
        <v>2520</v>
      </c>
      <c r="AB240" t="s">
        <v>275</v>
      </c>
      <c r="AC240" t="s">
        <v>276</v>
      </c>
      <c r="AD240">
        <v>1</v>
      </c>
      <c r="AE240" t="s">
        <v>2521</v>
      </c>
      <c r="AF240" t="s">
        <v>2522</v>
      </c>
      <c r="AG240" t="s">
        <v>2523</v>
      </c>
      <c r="AH240" t="s">
        <v>131</v>
      </c>
      <c r="AI240" t="s">
        <v>131</v>
      </c>
      <c r="AJ240" t="s">
        <v>132</v>
      </c>
      <c r="AK240" t="s">
        <v>113</v>
      </c>
      <c r="AL240" t="s">
        <v>2524</v>
      </c>
      <c r="AM240" t="s">
        <v>281</v>
      </c>
      <c r="AN240" t="s">
        <v>282</v>
      </c>
      <c r="AO240" t="s">
        <v>283</v>
      </c>
      <c r="AP240">
        <v>31982725614</v>
      </c>
      <c r="AQ240" t="s">
        <v>284</v>
      </c>
      <c r="AR240" t="s">
        <v>113</v>
      </c>
      <c r="AS240" t="s">
        <v>113</v>
      </c>
      <c r="AT240" t="s">
        <v>113</v>
      </c>
      <c r="AU240" t="s">
        <v>113</v>
      </c>
      <c r="AW240" t="s">
        <v>113</v>
      </c>
      <c r="AX240" s="82">
        <f>IFERROR(FIND("Óbitos/feridos",consulta_completa__11[[#This Row],[13 - Ocorrências/Ambientes Atingidos]]),0)</f>
        <v>0</v>
      </c>
      <c r="AY240" s="83" t="str">
        <f t="shared" si="95"/>
        <v/>
      </c>
      <c r="AZ240" s="82">
        <f>IFERROR(FIND("População afetada/evacuada",consulta_completa__11[[#This Row],[13 - Ocorrências/Ambientes Atingidos]]),0)</f>
        <v>0</v>
      </c>
      <c r="BA240" s="82" t="str">
        <f t="shared" si="96"/>
        <v/>
      </c>
      <c r="BB240" s="82">
        <f>IFERROR(FIND("Suspensão de abastecimento de água",consulta_completa__11[[#This Row],[13 - Ocorrências/Ambientes Atingidos]]),0)</f>
        <v>0</v>
      </c>
      <c r="BC240" s="83" t="str">
        <f t="shared" si="124"/>
        <v/>
      </c>
      <c r="BD240" s="82">
        <f>IFERROR(FIND("Rio/córrego",consulta_completa__11[[#This Row],[13 - Ocorrências/Ambientes Atingidos]]),0)</f>
        <v>0</v>
      </c>
      <c r="BE240" s="83" t="str">
        <f t="shared" si="97"/>
        <v/>
      </c>
      <c r="BF240" s="82">
        <f>IFERROR(FIND("Lago",consulta_completa__11[[#This Row],[13 - Ocorrências/Ambientes Atingidos]]),0)</f>
        <v>0</v>
      </c>
      <c r="BG240" s="83" t="str">
        <f t="shared" si="98"/>
        <v/>
      </c>
      <c r="BH240" s="82">
        <f>IFERROR(FIND("Mar",consulta_completa__11[[#This Row],[13 - Ocorrências/Ambientes Atingidos]]),0)</f>
        <v>0</v>
      </c>
      <c r="BI240" s="83" t="str">
        <f t="shared" si="99"/>
        <v/>
      </c>
      <c r="BJ240" s="82">
        <f>IFERROR(FIND("Praia",consulta_completa__11[[#This Row],[13 - Ocorrências/Ambientes Atingidos]]),0)</f>
        <v>0</v>
      </c>
      <c r="BK240" s="83" t="str">
        <f t="shared" si="100"/>
        <v/>
      </c>
      <c r="BL240" s="82">
        <f>IFERROR(FIND("Solo",consulta_completa__11[[#This Row],[13 - Ocorrências/Ambientes Atingidos]]),0)</f>
        <v>1</v>
      </c>
      <c r="BM240" s="83" t="str">
        <f t="shared" si="101"/>
        <v>X</v>
      </c>
      <c r="BN240" s="82">
        <f>IFERROR(FIND("Águas subterrâneas",consulta_completa__11[[#This Row],[13 - Ocorrências/Ambientes Atingidos]]),0)</f>
        <v>0</v>
      </c>
      <c r="BO240" s="83" t="str">
        <f t="shared" si="102"/>
        <v/>
      </c>
      <c r="BP240" s="82">
        <f>IFERROR(FIND("Atmosfera",consulta_completa__11[[#This Row],[13 - Ocorrências/Ambientes Atingidos]]),0)</f>
        <v>0</v>
      </c>
      <c r="BQ240" s="83" t="str">
        <f t="shared" si="103"/>
        <v/>
      </c>
      <c r="BR240" s="82">
        <f>IFERROR(FIND("Flora",consulta_completa__11[[#This Row],[13 - Ocorrências/Ambientes Atingidos]]),0)</f>
        <v>0</v>
      </c>
      <c r="BS240" s="83" t="str">
        <f t="shared" si="104"/>
        <v/>
      </c>
      <c r="BT240" s="82">
        <f>IFERROR(FIND("Fauna",consulta_completa__11[[#This Row],[13 - Ocorrências/Ambientes Atingidos]]),0)</f>
        <v>0</v>
      </c>
      <c r="BU240" s="83" t="str">
        <f t="shared" si="105"/>
        <v/>
      </c>
      <c r="BV240" s="82">
        <f>IFERROR(FIND("UC federal",consulta_completa__11[[#This Row],[13 - Ocorrências/Ambientes Atingidos]]),0)</f>
        <v>0</v>
      </c>
      <c r="BW240" s="83" t="str">
        <f t="shared" si="106"/>
        <v/>
      </c>
      <c r="BX240" s="82">
        <f>IFERROR(FIND("UC estadual/municipal",consulta_completa__11[[#This Row],[13 - Ocorrências/Ambientes Atingidos]]),0)</f>
        <v>0</v>
      </c>
      <c r="BY240" s="83" t="str">
        <f t="shared" si="107"/>
        <v/>
      </c>
      <c r="BZ240" s="82">
        <f>IFERROR(FIND("Outro(s)",consulta_completa__11[[#This Row],[13 - Ocorrências/Ambientes Atingidos]]),0)</f>
        <v>0</v>
      </c>
      <c r="CA240" s="83" t="str">
        <f t="shared" si="108"/>
        <v/>
      </c>
      <c r="CB240" s="82">
        <f>IFERROR(FIND("Sem dano",consulta_completa__11[[#This Row],[13 - Ocorrências/Ambientes Atingidos]]),0)</f>
        <v>0</v>
      </c>
      <c r="CC240" s="83" t="str">
        <f t="shared" si="109"/>
        <v/>
      </c>
      <c r="CD240" s="82" t="str">
        <f>IF(consulta_completa__11[[#This Row],[13 - Ocorrências/Ambientes Atingidos]]="","X","")</f>
        <v/>
      </c>
      <c r="CE240" s="84">
        <f>IFERROR(FIND("IBAMA",consulta_completa__11[[#This Row],[14 - Inst. Atuando no Local]]),0)</f>
        <v>0</v>
      </c>
      <c r="CF240" s="84" t="str">
        <f t="shared" si="110"/>
        <v/>
      </c>
      <c r="CG240" s="84">
        <f>IFERROR(FIND("OEMA",consulta_completa__11[[#This Row],[14 - Inst. Atuando no Local]]),0)</f>
        <v>0</v>
      </c>
      <c r="CH240" s="84" t="str">
        <f t="shared" si="111"/>
        <v/>
      </c>
      <c r="CI240" s="84">
        <f>IFERROR(FIND("DEFESA CIVIL",consulta_completa__11[[#This Row],[14 - Inst. Atuando no Local]]),0)</f>
        <v>0</v>
      </c>
      <c r="CJ240" s="84" t="str">
        <f t="shared" si="112"/>
        <v/>
      </c>
      <c r="CK240" s="84">
        <f>IFERROR(FIND("CORPO DE BOMBEIROS",consulta_completa__11[[#This Row],[14 - Inst. Atuando no Local]]),0)</f>
        <v>0</v>
      </c>
      <c r="CL240" s="84" t="str">
        <f t="shared" si="113"/>
        <v/>
      </c>
      <c r="CM240" s="84">
        <f>IFERROR(FIND("POLÍCIA RODOVIÁRIA",consulta_completa__11[[#This Row],[14 - Inst. Atuando no Local]]),0)</f>
        <v>0</v>
      </c>
      <c r="CN240" s="84" t="str">
        <f t="shared" si="114"/>
        <v/>
      </c>
      <c r="CO240" s="84">
        <f>IFERROR(FIND("POLÍCIA MILITAR",consulta_completa__11[[#This Row],[14 - Inst. Atuando no Local]]),0)</f>
        <v>0</v>
      </c>
      <c r="CP240" s="84" t="str">
        <f t="shared" si="115"/>
        <v/>
      </c>
      <c r="CQ240" s="84">
        <f>IFERROR(FIND("POLÍCIA CIVIL",consulta_completa__11[[#This Row],[14 - Inst. Atuando no Local]]),0)</f>
        <v>0</v>
      </c>
      <c r="CR240" s="84" t="str">
        <f t="shared" si="116"/>
        <v/>
      </c>
      <c r="CS240" s="84">
        <f>IFERROR(FIND("MARINHA DO BRASIL",consulta_completa__11[[#This Row],[14 - Inst. Atuando no Local]]),0)</f>
        <v>0</v>
      </c>
      <c r="CT240" s="84" t="str">
        <f t="shared" si="117"/>
        <v/>
      </c>
      <c r="CU240" s="84">
        <f>IFERROR(FIND("EMPRESA ESPECIALIZADA EM ATENDIMENTO",consulta_completa__11[[#This Row],[14 - Inst. Atuando no Local]]),0)</f>
        <v>0</v>
      </c>
      <c r="CV240" s="84" t="str">
        <f t="shared" si="118"/>
        <v/>
      </c>
      <c r="CW240" s="84">
        <f>IFERROR(FIND("IBAMA",consulta_completa__11[[#This Row],[14 - Inst. Atuando no Local]]),0)</f>
        <v>0</v>
      </c>
      <c r="CX240" s="84" t="str">
        <f t="shared" si="119"/>
        <v/>
      </c>
      <c r="CY240" s="84" t="str">
        <f>IF(consulta_completa__11[[#This Row],[14 - Inst. Atuando no Local]]="","X","")</f>
        <v/>
      </c>
      <c r="CZ240" s="84">
        <f>IFERROR(FIND("OUTRA (S)",consulta_completa__11[[#This Row],[14 - Inst. Atuando no Local]]),0)</f>
        <v>0</v>
      </c>
      <c r="DA240" s="84" t="str">
        <f t="shared" si="120"/>
        <v/>
      </c>
      <c r="DB240" s="35" t="str">
        <f t="shared" si="121"/>
        <v>Sim</v>
      </c>
      <c r="DC240" s="35" t="str">
        <f t="shared" si="122"/>
        <v>Não</v>
      </c>
      <c r="DD240" s="35" t="str">
        <f t="shared" si="123"/>
        <v>Sim</v>
      </c>
      <c r="DE240" s="87" t="str">
        <f t="shared" si="94"/>
        <v>Federal</v>
      </c>
    </row>
    <row r="241" spans="1:109">
      <c r="A241" s="14">
        <v>202541264802</v>
      </c>
      <c r="B241" s="1">
        <v>45755</v>
      </c>
      <c r="C241" t="s">
        <v>1064</v>
      </c>
      <c r="D241" t="s">
        <v>343</v>
      </c>
      <c r="E241" t="s">
        <v>139</v>
      </c>
      <c r="F241" t="s">
        <v>112</v>
      </c>
      <c r="G241" t="s">
        <v>439</v>
      </c>
      <c r="H241" t="s">
        <v>2525</v>
      </c>
      <c r="I241" t="s">
        <v>117</v>
      </c>
      <c r="J241" t="s">
        <v>113</v>
      </c>
      <c r="K241" t="s">
        <v>114</v>
      </c>
      <c r="L241" t="s">
        <v>114</v>
      </c>
      <c r="M241" t="s">
        <v>140</v>
      </c>
      <c r="N241" t="s">
        <v>113</v>
      </c>
      <c r="O241" t="s">
        <v>113</v>
      </c>
      <c r="P241" t="s">
        <v>355</v>
      </c>
      <c r="Q241" t="s">
        <v>143</v>
      </c>
      <c r="R241" t="s">
        <v>123</v>
      </c>
      <c r="S241" t="s">
        <v>113</v>
      </c>
      <c r="T241" t="s">
        <v>2526</v>
      </c>
      <c r="U241" t="s">
        <v>2527</v>
      </c>
      <c r="V241" t="s">
        <v>2528</v>
      </c>
      <c r="Z241" t="s">
        <v>2529</v>
      </c>
      <c r="AA241" t="s">
        <v>2530</v>
      </c>
      <c r="AB241" t="s">
        <v>823</v>
      </c>
      <c r="AC241" t="s">
        <v>2258</v>
      </c>
      <c r="AD241">
        <v>2</v>
      </c>
      <c r="AE241" t="s">
        <v>113</v>
      </c>
      <c r="AF241" t="s">
        <v>113</v>
      </c>
      <c r="AG241" t="s">
        <v>113</v>
      </c>
      <c r="AH241" t="s">
        <v>131</v>
      </c>
      <c r="AI241" t="s">
        <v>132</v>
      </c>
      <c r="AJ241" t="s">
        <v>131</v>
      </c>
      <c r="AK241" t="s">
        <v>2531</v>
      </c>
      <c r="AL241" t="s">
        <v>2532</v>
      </c>
      <c r="AM241" t="s">
        <v>2533</v>
      </c>
      <c r="AN241" t="s">
        <v>265</v>
      </c>
      <c r="AO241" t="s">
        <v>2534</v>
      </c>
      <c r="AP241">
        <v>6133161070</v>
      </c>
      <c r="AQ241" t="s">
        <v>2535</v>
      </c>
      <c r="AR241" t="s">
        <v>113</v>
      </c>
      <c r="AS241" t="s">
        <v>113</v>
      </c>
      <c r="AT241" t="s">
        <v>2527</v>
      </c>
      <c r="AU241" t="s">
        <v>113</v>
      </c>
      <c r="AW241" t="s">
        <v>159</v>
      </c>
      <c r="AX241" s="82">
        <f>IFERROR(FIND("Óbitos/feridos",consulta_completa__11[[#This Row],[13 - Ocorrências/Ambientes Atingidos]]),0)</f>
        <v>0</v>
      </c>
      <c r="AY241" s="83" t="str">
        <f t="shared" si="95"/>
        <v/>
      </c>
      <c r="AZ241" s="82">
        <f>IFERROR(FIND("População afetada/evacuada",consulta_completa__11[[#This Row],[13 - Ocorrências/Ambientes Atingidos]]),0)</f>
        <v>0</v>
      </c>
      <c r="BA241" s="82" t="str">
        <f t="shared" si="96"/>
        <v/>
      </c>
      <c r="BB241" s="82">
        <f>IFERROR(FIND("Suspensão de abastecimento de água",consulta_completa__11[[#This Row],[13 - Ocorrências/Ambientes Atingidos]]),0)</f>
        <v>0</v>
      </c>
      <c r="BC241" s="83" t="str">
        <f t="shared" si="124"/>
        <v/>
      </c>
      <c r="BD241" s="82">
        <f>IFERROR(FIND("Rio/córrego",consulta_completa__11[[#This Row],[13 - Ocorrências/Ambientes Atingidos]]),0)</f>
        <v>0</v>
      </c>
      <c r="BE241" s="83" t="str">
        <f t="shared" si="97"/>
        <v/>
      </c>
      <c r="BF241" s="82">
        <f>IFERROR(FIND("Lago",consulta_completa__11[[#This Row],[13 - Ocorrências/Ambientes Atingidos]]),0)</f>
        <v>0</v>
      </c>
      <c r="BG241" s="83" t="str">
        <f t="shared" si="98"/>
        <v/>
      </c>
      <c r="BH241" s="82">
        <f>IFERROR(FIND("Mar",consulta_completa__11[[#This Row],[13 - Ocorrências/Ambientes Atingidos]]),0)</f>
        <v>0</v>
      </c>
      <c r="BI241" s="83" t="str">
        <f t="shared" si="99"/>
        <v/>
      </c>
      <c r="BJ241" s="82">
        <f>IFERROR(FIND("Praia",consulta_completa__11[[#This Row],[13 - Ocorrências/Ambientes Atingidos]]),0)</f>
        <v>0</v>
      </c>
      <c r="BK241" s="83" t="str">
        <f t="shared" si="100"/>
        <v/>
      </c>
      <c r="BL241" s="82">
        <f>IFERROR(FIND("Solo",consulta_completa__11[[#This Row],[13 - Ocorrências/Ambientes Atingidos]]),0)</f>
        <v>1</v>
      </c>
      <c r="BM241" s="83" t="str">
        <f t="shared" si="101"/>
        <v>X</v>
      </c>
      <c r="BN241" s="82">
        <f>IFERROR(FIND("Águas subterrâneas",consulta_completa__11[[#This Row],[13 - Ocorrências/Ambientes Atingidos]]),0)</f>
        <v>0</v>
      </c>
      <c r="BO241" s="83" t="str">
        <f t="shared" si="102"/>
        <v/>
      </c>
      <c r="BP241" s="82">
        <f>IFERROR(FIND("Atmosfera",consulta_completa__11[[#This Row],[13 - Ocorrências/Ambientes Atingidos]]),0)</f>
        <v>0</v>
      </c>
      <c r="BQ241" s="83" t="str">
        <f t="shared" si="103"/>
        <v/>
      </c>
      <c r="BR241" s="82">
        <f>IFERROR(FIND("Flora",consulta_completa__11[[#This Row],[13 - Ocorrências/Ambientes Atingidos]]),0)</f>
        <v>0</v>
      </c>
      <c r="BS241" s="83" t="str">
        <f t="shared" si="104"/>
        <v/>
      </c>
      <c r="BT241" s="82">
        <f>IFERROR(FIND("Fauna",consulta_completa__11[[#This Row],[13 - Ocorrências/Ambientes Atingidos]]),0)</f>
        <v>0</v>
      </c>
      <c r="BU241" s="83" t="str">
        <f t="shared" si="105"/>
        <v/>
      </c>
      <c r="BV241" s="82">
        <f>IFERROR(FIND("UC federal",consulta_completa__11[[#This Row],[13 - Ocorrências/Ambientes Atingidos]]),0)</f>
        <v>0</v>
      </c>
      <c r="BW241" s="83" t="str">
        <f t="shared" si="106"/>
        <v/>
      </c>
      <c r="BX241" s="82">
        <f>IFERROR(FIND("UC estadual/municipal",consulta_completa__11[[#This Row],[13 - Ocorrências/Ambientes Atingidos]]),0)</f>
        <v>0</v>
      </c>
      <c r="BY241" s="83" t="str">
        <f t="shared" si="107"/>
        <v/>
      </c>
      <c r="BZ241" s="82">
        <f>IFERROR(FIND("Outro(s)",consulta_completa__11[[#This Row],[13 - Ocorrências/Ambientes Atingidos]]),0)</f>
        <v>0</v>
      </c>
      <c r="CA241" s="83" t="str">
        <f t="shared" si="108"/>
        <v/>
      </c>
      <c r="CB241" s="82">
        <f>IFERROR(FIND("Sem dano",consulta_completa__11[[#This Row],[13 - Ocorrências/Ambientes Atingidos]]),0)</f>
        <v>0</v>
      </c>
      <c r="CC241" s="83" t="str">
        <f t="shared" si="109"/>
        <v/>
      </c>
      <c r="CD241" s="82" t="str">
        <f>IF(consulta_completa__11[[#This Row],[13 - Ocorrências/Ambientes Atingidos]]="","X","")</f>
        <v/>
      </c>
      <c r="CE241" s="84">
        <f>IFERROR(FIND("IBAMA",consulta_completa__11[[#This Row],[14 - Inst. Atuando no Local]]),0)</f>
        <v>0</v>
      </c>
      <c r="CF241" s="84" t="str">
        <f t="shared" si="110"/>
        <v/>
      </c>
      <c r="CG241" s="84">
        <f>IFERROR(FIND("OEMA",consulta_completa__11[[#This Row],[14 - Inst. Atuando no Local]]),0)</f>
        <v>0</v>
      </c>
      <c r="CH241" s="84" t="str">
        <f t="shared" si="111"/>
        <v/>
      </c>
      <c r="CI241" s="84">
        <f>IFERROR(FIND("DEFESA CIVIL",consulta_completa__11[[#This Row],[14 - Inst. Atuando no Local]]),0)</f>
        <v>0</v>
      </c>
      <c r="CJ241" s="84" t="str">
        <f t="shared" si="112"/>
        <v/>
      </c>
      <c r="CK241" s="84">
        <f>IFERROR(FIND("CORPO DE BOMBEIROS",consulta_completa__11[[#This Row],[14 - Inst. Atuando no Local]]),0)</f>
        <v>0</v>
      </c>
      <c r="CL241" s="84" t="str">
        <f t="shared" si="113"/>
        <v/>
      </c>
      <c r="CM241" s="84">
        <f>IFERROR(FIND("POLÍCIA RODOVIÁRIA",consulta_completa__11[[#This Row],[14 - Inst. Atuando no Local]]),0)</f>
        <v>0</v>
      </c>
      <c r="CN241" s="84" t="str">
        <f t="shared" si="114"/>
        <v/>
      </c>
      <c r="CO241" s="84">
        <f>IFERROR(FIND("POLÍCIA MILITAR",consulta_completa__11[[#This Row],[14 - Inst. Atuando no Local]]),0)</f>
        <v>0</v>
      </c>
      <c r="CP241" s="84" t="str">
        <f t="shared" si="115"/>
        <v/>
      </c>
      <c r="CQ241" s="84">
        <f>IFERROR(FIND("POLÍCIA CIVIL",consulta_completa__11[[#This Row],[14 - Inst. Atuando no Local]]),0)</f>
        <v>0</v>
      </c>
      <c r="CR241" s="84" t="str">
        <f t="shared" si="116"/>
        <v/>
      </c>
      <c r="CS241" s="84">
        <f>IFERROR(FIND("MARINHA DO BRASIL",consulta_completa__11[[#This Row],[14 - Inst. Atuando no Local]]),0)</f>
        <v>0</v>
      </c>
      <c r="CT241" s="84" t="str">
        <f t="shared" si="117"/>
        <v/>
      </c>
      <c r="CU241" s="84">
        <f>IFERROR(FIND("EMPRESA ESPECIALIZADA EM ATENDIMENTO",consulta_completa__11[[#This Row],[14 - Inst. Atuando no Local]]),0)</f>
        <v>0</v>
      </c>
      <c r="CV241" s="84" t="str">
        <f t="shared" si="118"/>
        <v/>
      </c>
      <c r="CW241" s="84">
        <f>IFERROR(FIND("IBAMA",consulta_completa__11[[#This Row],[14 - Inst. Atuando no Local]]),0)</f>
        <v>0</v>
      </c>
      <c r="CX241" s="84" t="str">
        <f t="shared" si="119"/>
        <v/>
      </c>
      <c r="CY241" s="84" t="str">
        <f>IF(consulta_completa__11[[#This Row],[14 - Inst. Atuando no Local]]="","X","")</f>
        <v>X</v>
      </c>
      <c r="CZ241" s="84">
        <f>IFERROR(FIND("OUTRA (S)",consulta_completa__11[[#This Row],[14 - Inst. Atuando no Local]]),0)</f>
        <v>0</v>
      </c>
      <c r="DA241" s="84" t="str">
        <f t="shared" si="120"/>
        <v/>
      </c>
      <c r="DB241" s="35" t="str">
        <f t="shared" si="121"/>
        <v>Sim</v>
      </c>
      <c r="DC241" s="35" t="str">
        <f t="shared" si="122"/>
        <v>Não</v>
      </c>
      <c r="DD241" s="35" t="str">
        <f t="shared" si="123"/>
        <v>Sim</v>
      </c>
      <c r="DE241" s="87" t="str">
        <f t="shared" si="94"/>
        <v>Estadual</v>
      </c>
    </row>
    <row r="242" spans="1:109">
      <c r="A242" s="14">
        <v>202541136046</v>
      </c>
      <c r="B242" s="1">
        <v>45757</v>
      </c>
      <c r="C242" t="s">
        <v>2536</v>
      </c>
      <c r="D242" t="s">
        <v>180</v>
      </c>
      <c r="E242" t="s">
        <v>286</v>
      </c>
      <c r="F242" t="s">
        <v>112</v>
      </c>
      <c r="G242" t="s">
        <v>885</v>
      </c>
      <c r="H242" t="s">
        <v>113</v>
      </c>
      <c r="I242" t="s">
        <v>113</v>
      </c>
      <c r="J242" t="s">
        <v>113</v>
      </c>
      <c r="K242" t="s">
        <v>114</v>
      </c>
      <c r="L242" t="s">
        <v>114</v>
      </c>
      <c r="M242" t="s">
        <v>629</v>
      </c>
      <c r="N242" t="s">
        <v>119</v>
      </c>
      <c r="O242" t="s">
        <v>2537</v>
      </c>
      <c r="P242" t="s">
        <v>142</v>
      </c>
      <c r="Q242" t="s">
        <v>143</v>
      </c>
      <c r="R242" t="s">
        <v>123</v>
      </c>
      <c r="S242" t="s">
        <v>113</v>
      </c>
      <c r="T242" t="s">
        <v>2538</v>
      </c>
      <c r="U242" t="s">
        <v>2539</v>
      </c>
      <c r="V242" t="s">
        <v>113</v>
      </c>
      <c r="Z242" t="s">
        <v>2540</v>
      </c>
      <c r="AA242" t="s">
        <v>2541</v>
      </c>
      <c r="AB242" t="s">
        <v>113</v>
      </c>
      <c r="AC242" t="s">
        <v>113</v>
      </c>
      <c r="AE242" t="s">
        <v>2542</v>
      </c>
      <c r="AF242" t="s">
        <v>113</v>
      </c>
      <c r="AG242" t="s">
        <v>113</v>
      </c>
      <c r="AH242" t="s">
        <v>194</v>
      </c>
      <c r="AI242" t="s">
        <v>132</v>
      </c>
      <c r="AJ242" t="s">
        <v>132</v>
      </c>
      <c r="AK242" t="s">
        <v>113</v>
      </c>
      <c r="AL242" t="s">
        <v>2543</v>
      </c>
      <c r="AM242" t="s">
        <v>2544</v>
      </c>
      <c r="AN242" t="s">
        <v>154</v>
      </c>
      <c r="AO242" t="s">
        <v>113</v>
      </c>
      <c r="AQ242" t="s">
        <v>2545</v>
      </c>
      <c r="AR242" t="s">
        <v>113</v>
      </c>
      <c r="AS242" t="s">
        <v>113</v>
      </c>
      <c r="AT242" t="s">
        <v>113</v>
      </c>
      <c r="AU242" t="s">
        <v>113</v>
      </c>
      <c r="AW242" t="s">
        <v>113</v>
      </c>
      <c r="AX242" s="82">
        <f>IFERROR(FIND("Óbitos/feridos",consulta_completa__11[[#This Row],[13 - Ocorrências/Ambientes Atingidos]]),0)</f>
        <v>0</v>
      </c>
      <c r="AY242" s="83" t="str">
        <f t="shared" si="95"/>
        <v/>
      </c>
      <c r="AZ242" s="82">
        <f>IFERROR(FIND("População afetada/evacuada",consulta_completa__11[[#This Row],[13 - Ocorrências/Ambientes Atingidos]]),0)</f>
        <v>0</v>
      </c>
      <c r="BA242" s="82" t="str">
        <f t="shared" si="96"/>
        <v/>
      </c>
      <c r="BB242" s="82">
        <f>IFERROR(FIND("Suspensão de abastecimento de água",consulta_completa__11[[#This Row],[13 - Ocorrências/Ambientes Atingidos]]),0)</f>
        <v>0</v>
      </c>
      <c r="BC242" s="83" t="str">
        <f t="shared" si="124"/>
        <v/>
      </c>
      <c r="BD242" s="82">
        <f>IFERROR(FIND("Rio/córrego",consulta_completa__11[[#This Row],[13 - Ocorrências/Ambientes Atingidos]]),0)</f>
        <v>0</v>
      </c>
      <c r="BE242" s="83" t="str">
        <f t="shared" si="97"/>
        <v/>
      </c>
      <c r="BF242" s="82">
        <f>IFERROR(FIND("Lago",consulta_completa__11[[#This Row],[13 - Ocorrências/Ambientes Atingidos]]),0)</f>
        <v>0</v>
      </c>
      <c r="BG242" s="83" t="str">
        <f t="shared" si="98"/>
        <v/>
      </c>
      <c r="BH242" s="82">
        <f>IFERROR(FIND("Mar",consulta_completa__11[[#This Row],[13 - Ocorrências/Ambientes Atingidos]]),0)</f>
        <v>0</v>
      </c>
      <c r="BI242" s="83" t="str">
        <f t="shared" si="99"/>
        <v/>
      </c>
      <c r="BJ242" s="82">
        <f>IFERROR(FIND("Praia",consulta_completa__11[[#This Row],[13 - Ocorrências/Ambientes Atingidos]]),0)</f>
        <v>0</v>
      </c>
      <c r="BK242" s="83" t="str">
        <f t="shared" si="100"/>
        <v/>
      </c>
      <c r="BL242" s="82">
        <f>IFERROR(FIND("Solo",consulta_completa__11[[#This Row],[13 - Ocorrências/Ambientes Atingidos]]),0)</f>
        <v>1</v>
      </c>
      <c r="BM242" s="83" t="str">
        <f t="shared" si="101"/>
        <v>X</v>
      </c>
      <c r="BN242" s="82">
        <f>IFERROR(FIND("Águas subterrâneas",consulta_completa__11[[#This Row],[13 - Ocorrências/Ambientes Atingidos]]),0)</f>
        <v>0</v>
      </c>
      <c r="BO242" s="83" t="str">
        <f t="shared" si="102"/>
        <v/>
      </c>
      <c r="BP242" s="82">
        <f>IFERROR(FIND("Atmosfera",consulta_completa__11[[#This Row],[13 - Ocorrências/Ambientes Atingidos]]),0)</f>
        <v>0</v>
      </c>
      <c r="BQ242" s="83" t="str">
        <f t="shared" si="103"/>
        <v/>
      </c>
      <c r="BR242" s="82">
        <f>IFERROR(FIND("Flora",consulta_completa__11[[#This Row],[13 - Ocorrências/Ambientes Atingidos]]),0)</f>
        <v>7</v>
      </c>
      <c r="BS242" s="83" t="str">
        <f t="shared" si="104"/>
        <v>X</v>
      </c>
      <c r="BT242" s="82">
        <f>IFERROR(FIND("Fauna",consulta_completa__11[[#This Row],[13 - Ocorrências/Ambientes Atingidos]]),0)</f>
        <v>0</v>
      </c>
      <c r="BU242" s="83" t="str">
        <f t="shared" si="105"/>
        <v/>
      </c>
      <c r="BV242" s="82">
        <f>IFERROR(FIND("UC federal",consulta_completa__11[[#This Row],[13 - Ocorrências/Ambientes Atingidos]]),0)</f>
        <v>0</v>
      </c>
      <c r="BW242" s="83" t="str">
        <f t="shared" si="106"/>
        <v/>
      </c>
      <c r="BX242" s="82">
        <f>IFERROR(FIND("UC estadual/municipal",consulta_completa__11[[#This Row],[13 - Ocorrências/Ambientes Atingidos]]),0)</f>
        <v>0</v>
      </c>
      <c r="BY242" s="83" t="str">
        <f t="shared" si="107"/>
        <v/>
      </c>
      <c r="BZ242" s="82">
        <f>IFERROR(FIND("Outro(s)",consulta_completa__11[[#This Row],[13 - Ocorrências/Ambientes Atingidos]]),0)</f>
        <v>0</v>
      </c>
      <c r="CA242" s="83" t="str">
        <f t="shared" si="108"/>
        <v/>
      </c>
      <c r="CB242" s="82">
        <f>IFERROR(FIND("Sem dano",consulta_completa__11[[#This Row],[13 - Ocorrências/Ambientes Atingidos]]),0)</f>
        <v>0</v>
      </c>
      <c r="CC242" s="83" t="str">
        <f t="shared" si="109"/>
        <v/>
      </c>
      <c r="CD242" s="82" t="str">
        <f>IF(consulta_completa__11[[#This Row],[13 - Ocorrências/Ambientes Atingidos]]="","X","")</f>
        <v/>
      </c>
      <c r="CE242" s="84">
        <f>IFERROR(FIND("IBAMA",consulta_completa__11[[#This Row],[14 - Inst. Atuando no Local]]),0)</f>
        <v>0</v>
      </c>
      <c r="CF242" s="84" t="str">
        <f t="shared" si="110"/>
        <v/>
      </c>
      <c r="CG242" s="84">
        <f>IFERROR(FIND("OEMA",consulta_completa__11[[#This Row],[14 - Inst. Atuando no Local]]),0)</f>
        <v>0</v>
      </c>
      <c r="CH242" s="84" t="str">
        <f t="shared" si="111"/>
        <v/>
      </c>
      <c r="CI242" s="84">
        <f>IFERROR(FIND("DEFESA CIVIL",consulta_completa__11[[#This Row],[14 - Inst. Atuando no Local]]),0)</f>
        <v>0</v>
      </c>
      <c r="CJ242" s="84" t="str">
        <f t="shared" si="112"/>
        <v/>
      </c>
      <c r="CK242" s="84">
        <f>IFERROR(FIND("CORPO DE BOMBEIROS",consulta_completa__11[[#This Row],[14 - Inst. Atuando no Local]]),0)</f>
        <v>0</v>
      </c>
      <c r="CL242" s="84" t="str">
        <f t="shared" si="113"/>
        <v/>
      </c>
      <c r="CM242" s="84">
        <f>IFERROR(FIND("POLÍCIA RODOVIÁRIA",consulta_completa__11[[#This Row],[14 - Inst. Atuando no Local]]),0)</f>
        <v>0</v>
      </c>
      <c r="CN242" s="84" t="str">
        <f t="shared" si="114"/>
        <v/>
      </c>
      <c r="CO242" s="84">
        <f>IFERROR(FIND("POLÍCIA MILITAR",consulta_completa__11[[#This Row],[14 - Inst. Atuando no Local]]),0)</f>
        <v>0</v>
      </c>
      <c r="CP242" s="84" t="str">
        <f t="shared" si="115"/>
        <v/>
      </c>
      <c r="CQ242" s="84">
        <f>IFERROR(FIND("POLÍCIA CIVIL",consulta_completa__11[[#This Row],[14 - Inst. Atuando no Local]]),0)</f>
        <v>0</v>
      </c>
      <c r="CR242" s="84" t="str">
        <f t="shared" si="116"/>
        <v/>
      </c>
      <c r="CS242" s="84">
        <f>IFERROR(FIND("MARINHA DO BRASIL",consulta_completa__11[[#This Row],[14 - Inst. Atuando no Local]]),0)</f>
        <v>0</v>
      </c>
      <c r="CT242" s="84" t="str">
        <f t="shared" si="117"/>
        <v/>
      </c>
      <c r="CU242" s="84">
        <f>IFERROR(FIND("EMPRESA ESPECIALIZADA EM ATENDIMENTO",consulta_completa__11[[#This Row],[14 - Inst. Atuando no Local]]),0)</f>
        <v>0</v>
      </c>
      <c r="CV242" s="84" t="str">
        <f t="shared" si="118"/>
        <v/>
      </c>
      <c r="CW242" s="84">
        <f>IFERROR(FIND("IBAMA",consulta_completa__11[[#This Row],[14 - Inst. Atuando no Local]]),0)</f>
        <v>0</v>
      </c>
      <c r="CX242" s="84" t="str">
        <f t="shared" si="119"/>
        <v/>
      </c>
      <c r="CY242" s="84" t="str">
        <f>IF(consulta_completa__11[[#This Row],[14 - Inst. Atuando no Local]]="","X","")</f>
        <v/>
      </c>
      <c r="CZ242" s="84">
        <f>IFERROR(FIND("OUTRA (S)",consulta_completa__11[[#This Row],[14 - Inst. Atuando no Local]]),0)</f>
        <v>0</v>
      </c>
      <c r="DA242" s="84" t="str">
        <f t="shared" si="120"/>
        <v/>
      </c>
      <c r="DB242" s="35" t="str">
        <f t="shared" si="121"/>
        <v>Sim</v>
      </c>
      <c r="DC242" s="35" t="str">
        <f t="shared" si="122"/>
        <v>Não</v>
      </c>
      <c r="DD242" s="35" t="str">
        <f t="shared" si="123"/>
        <v>Sim</v>
      </c>
      <c r="DE242" s="87" t="str">
        <f t="shared" si="94"/>
        <v>Sem informação</v>
      </c>
    </row>
    <row r="243" spans="1:109">
      <c r="A243" s="14">
        <v>202541172056</v>
      </c>
      <c r="B243" s="1">
        <v>45758</v>
      </c>
      <c r="C243" t="s">
        <v>109</v>
      </c>
      <c r="D243" t="s">
        <v>212</v>
      </c>
      <c r="E243" t="s">
        <v>452</v>
      </c>
      <c r="F243" t="s">
        <v>112</v>
      </c>
      <c r="G243" t="s">
        <v>439</v>
      </c>
      <c r="H243" t="s">
        <v>2546</v>
      </c>
      <c r="I243" t="s">
        <v>117</v>
      </c>
      <c r="J243" t="s">
        <v>113</v>
      </c>
      <c r="K243" t="s">
        <v>114</v>
      </c>
      <c r="L243" t="s">
        <v>114</v>
      </c>
      <c r="M243" t="s">
        <v>118</v>
      </c>
      <c r="N243" t="s">
        <v>113</v>
      </c>
      <c r="O243" t="s">
        <v>239</v>
      </c>
      <c r="P243" t="s">
        <v>200</v>
      </c>
      <c r="Q243" t="s">
        <v>230</v>
      </c>
      <c r="R243" t="s">
        <v>123</v>
      </c>
      <c r="S243" t="s">
        <v>201</v>
      </c>
      <c r="T243" t="s">
        <v>2547</v>
      </c>
      <c r="U243" t="s">
        <v>113</v>
      </c>
      <c r="V243" t="s">
        <v>2548</v>
      </c>
      <c r="Z243" t="s">
        <v>2549</v>
      </c>
      <c r="AA243" t="s">
        <v>2550</v>
      </c>
      <c r="AB243" t="s">
        <v>2134</v>
      </c>
      <c r="AC243" t="s">
        <v>2551</v>
      </c>
      <c r="AD243">
        <v>1</v>
      </c>
      <c r="AE243" t="s">
        <v>113</v>
      </c>
      <c r="AF243" t="s">
        <v>113</v>
      </c>
      <c r="AG243" t="s">
        <v>113</v>
      </c>
      <c r="AH243" t="s">
        <v>131</v>
      </c>
      <c r="AI243" t="s">
        <v>132</v>
      </c>
      <c r="AJ243" t="s">
        <v>131</v>
      </c>
      <c r="AK243" t="s">
        <v>2552</v>
      </c>
      <c r="AL243" t="s">
        <v>2553</v>
      </c>
      <c r="AM243" t="s">
        <v>2134</v>
      </c>
      <c r="AN243" t="s">
        <v>2554</v>
      </c>
      <c r="AO243" t="s">
        <v>1544</v>
      </c>
      <c r="AP243">
        <v>2139595900</v>
      </c>
      <c r="AQ243" t="s">
        <v>2136</v>
      </c>
      <c r="AR243" t="s">
        <v>113</v>
      </c>
      <c r="AS243" t="s">
        <v>2555</v>
      </c>
      <c r="AT243" t="s">
        <v>113</v>
      </c>
      <c r="AU243" t="s">
        <v>113</v>
      </c>
      <c r="AW243" t="s">
        <v>159</v>
      </c>
      <c r="AX243" s="82">
        <f>IFERROR(FIND("Óbitos/feridos",consulta_completa__11[[#This Row],[13 - Ocorrências/Ambientes Atingidos]]),0)</f>
        <v>0</v>
      </c>
      <c r="AY243" s="83" t="str">
        <f t="shared" si="95"/>
        <v/>
      </c>
      <c r="AZ243" s="82">
        <f>IFERROR(FIND("População afetada/evacuada",consulta_completa__11[[#This Row],[13 - Ocorrências/Ambientes Atingidos]]),0)</f>
        <v>0</v>
      </c>
      <c r="BA243" s="82" t="str">
        <f t="shared" si="96"/>
        <v/>
      </c>
      <c r="BB243" s="82">
        <f>IFERROR(FIND("Suspensão de abastecimento de água",consulta_completa__11[[#This Row],[13 - Ocorrências/Ambientes Atingidos]]),0)</f>
        <v>0</v>
      </c>
      <c r="BC243" s="83" t="str">
        <f t="shared" si="124"/>
        <v/>
      </c>
      <c r="BD243" s="82">
        <f>IFERROR(FIND("Rio/córrego",consulta_completa__11[[#This Row],[13 - Ocorrências/Ambientes Atingidos]]),0)</f>
        <v>0</v>
      </c>
      <c r="BE243" s="83" t="str">
        <f t="shared" si="97"/>
        <v/>
      </c>
      <c r="BF243" s="82">
        <f>IFERROR(FIND("Lago",consulta_completa__11[[#This Row],[13 - Ocorrências/Ambientes Atingidos]]),0)</f>
        <v>0</v>
      </c>
      <c r="BG243" s="83" t="str">
        <f t="shared" si="98"/>
        <v/>
      </c>
      <c r="BH243" s="82">
        <f>IFERROR(FIND("Mar",consulta_completa__11[[#This Row],[13 - Ocorrências/Ambientes Atingidos]]),0)</f>
        <v>1</v>
      </c>
      <c r="BI243" s="83" t="str">
        <f t="shared" si="99"/>
        <v>X</v>
      </c>
      <c r="BJ243" s="82">
        <f>IFERROR(FIND("Praia",consulta_completa__11[[#This Row],[13 - Ocorrências/Ambientes Atingidos]]),0)</f>
        <v>0</v>
      </c>
      <c r="BK243" s="83" t="str">
        <f t="shared" si="100"/>
        <v/>
      </c>
      <c r="BL243" s="82">
        <f>IFERROR(FIND("Solo",consulta_completa__11[[#This Row],[13 - Ocorrências/Ambientes Atingidos]]),0)</f>
        <v>0</v>
      </c>
      <c r="BM243" s="83" t="str">
        <f t="shared" si="101"/>
        <v/>
      </c>
      <c r="BN243" s="82">
        <f>IFERROR(FIND("Águas subterrâneas",consulta_completa__11[[#This Row],[13 - Ocorrências/Ambientes Atingidos]]),0)</f>
        <v>0</v>
      </c>
      <c r="BO243" s="83" t="str">
        <f t="shared" si="102"/>
        <v/>
      </c>
      <c r="BP243" s="82">
        <f>IFERROR(FIND("Atmosfera",consulta_completa__11[[#This Row],[13 - Ocorrências/Ambientes Atingidos]]),0)</f>
        <v>0</v>
      </c>
      <c r="BQ243" s="83" t="str">
        <f t="shared" si="103"/>
        <v/>
      </c>
      <c r="BR243" s="82">
        <f>IFERROR(FIND("Flora",consulta_completa__11[[#This Row],[13 - Ocorrências/Ambientes Atingidos]]),0)</f>
        <v>0</v>
      </c>
      <c r="BS243" s="83" t="str">
        <f t="shared" si="104"/>
        <v/>
      </c>
      <c r="BT243" s="82">
        <f>IFERROR(FIND("Fauna",consulta_completa__11[[#This Row],[13 - Ocorrências/Ambientes Atingidos]]),0)</f>
        <v>0</v>
      </c>
      <c r="BU243" s="83" t="str">
        <f t="shared" si="105"/>
        <v/>
      </c>
      <c r="BV243" s="82">
        <f>IFERROR(FIND("UC federal",consulta_completa__11[[#This Row],[13 - Ocorrências/Ambientes Atingidos]]),0)</f>
        <v>0</v>
      </c>
      <c r="BW243" s="83" t="str">
        <f t="shared" si="106"/>
        <v/>
      </c>
      <c r="BX243" s="82">
        <f>IFERROR(FIND("UC estadual/municipal",consulta_completa__11[[#This Row],[13 - Ocorrências/Ambientes Atingidos]]),0)</f>
        <v>0</v>
      </c>
      <c r="BY243" s="83" t="str">
        <f t="shared" si="107"/>
        <v/>
      </c>
      <c r="BZ243" s="82">
        <f>IFERROR(FIND("Outro(s)",consulta_completa__11[[#This Row],[13 - Ocorrências/Ambientes Atingidos]]),0)</f>
        <v>0</v>
      </c>
      <c r="CA243" s="83" t="str">
        <f t="shared" si="108"/>
        <v/>
      </c>
      <c r="CB243" s="82">
        <f>IFERROR(FIND("Sem dano",consulta_completa__11[[#This Row],[13 - Ocorrências/Ambientes Atingidos]]),0)</f>
        <v>0</v>
      </c>
      <c r="CC243" s="83" t="str">
        <f t="shared" si="109"/>
        <v/>
      </c>
      <c r="CD243" s="82" t="str">
        <f>IF(consulta_completa__11[[#This Row],[13 - Ocorrências/Ambientes Atingidos]]="","X","")</f>
        <v/>
      </c>
      <c r="CE243" s="84">
        <f>IFERROR(FIND("IBAMA",consulta_completa__11[[#This Row],[14 - Inst. Atuando no Local]]),0)</f>
        <v>0</v>
      </c>
      <c r="CF243" s="84" t="str">
        <f t="shared" si="110"/>
        <v/>
      </c>
      <c r="CG243" s="84">
        <f>IFERROR(FIND("OEMA",consulta_completa__11[[#This Row],[14 - Inst. Atuando no Local]]),0)</f>
        <v>0</v>
      </c>
      <c r="CH243" s="84" t="str">
        <f t="shared" si="111"/>
        <v/>
      </c>
      <c r="CI243" s="84">
        <f>IFERROR(FIND("DEFESA CIVIL",consulta_completa__11[[#This Row],[14 - Inst. Atuando no Local]]),0)</f>
        <v>0</v>
      </c>
      <c r="CJ243" s="84" t="str">
        <f t="shared" si="112"/>
        <v/>
      </c>
      <c r="CK243" s="84">
        <f>IFERROR(FIND("CORPO DE BOMBEIROS",consulta_completa__11[[#This Row],[14 - Inst. Atuando no Local]]),0)</f>
        <v>0</v>
      </c>
      <c r="CL243" s="84" t="str">
        <f t="shared" si="113"/>
        <v/>
      </c>
      <c r="CM243" s="84">
        <f>IFERROR(FIND("POLÍCIA RODOVIÁRIA",consulta_completa__11[[#This Row],[14 - Inst. Atuando no Local]]),0)</f>
        <v>0</v>
      </c>
      <c r="CN243" s="84" t="str">
        <f t="shared" si="114"/>
        <v/>
      </c>
      <c r="CO243" s="84">
        <f>IFERROR(FIND("POLÍCIA MILITAR",consulta_completa__11[[#This Row],[14 - Inst. Atuando no Local]]),0)</f>
        <v>0</v>
      </c>
      <c r="CP243" s="84" t="str">
        <f t="shared" si="115"/>
        <v/>
      </c>
      <c r="CQ243" s="84">
        <f>IFERROR(FIND("POLÍCIA CIVIL",consulta_completa__11[[#This Row],[14 - Inst. Atuando no Local]]),0)</f>
        <v>0</v>
      </c>
      <c r="CR243" s="84" t="str">
        <f t="shared" si="116"/>
        <v/>
      </c>
      <c r="CS243" s="84">
        <f>IFERROR(FIND("MARINHA DO BRASIL",consulta_completa__11[[#This Row],[14 - Inst. Atuando no Local]]),0)</f>
        <v>0</v>
      </c>
      <c r="CT243" s="84" t="str">
        <f t="shared" si="117"/>
        <v/>
      </c>
      <c r="CU243" s="84">
        <f>IFERROR(FIND("EMPRESA ESPECIALIZADA EM ATENDIMENTO",consulta_completa__11[[#This Row],[14 - Inst. Atuando no Local]]),0)</f>
        <v>0</v>
      </c>
      <c r="CV243" s="84" t="str">
        <f t="shared" si="118"/>
        <v/>
      </c>
      <c r="CW243" s="84">
        <f>IFERROR(FIND("IBAMA",consulta_completa__11[[#This Row],[14 - Inst. Atuando no Local]]),0)</f>
        <v>0</v>
      </c>
      <c r="CX243" s="84" t="str">
        <f t="shared" si="119"/>
        <v/>
      </c>
      <c r="CY243" s="84" t="str">
        <f>IF(consulta_completa__11[[#This Row],[14 - Inst. Atuando no Local]]="","X","")</f>
        <v>X</v>
      </c>
      <c r="CZ243" s="84">
        <f>IFERROR(FIND("OUTRA (S)",consulta_completa__11[[#This Row],[14 - Inst. Atuando no Local]]),0)</f>
        <v>0</v>
      </c>
      <c r="DA243" s="84" t="str">
        <f t="shared" si="120"/>
        <v/>
      </c>
      <c r="DB243" s="35" t="str">
        <f t="shared" si="121"/>
        <v>Sim</v>
      </c>
      <c r="DC243" s="35" t="str">
        <f t="shared" si="122"/>
        <v>Não</v>
      </c>
      <c r="DD243" s="35" t="str">
        <f t="shared" si="123"/>
        <v>Sim</v>
      </c>
      <c r="DE243" s="87" t="str">
        <f t="shared" si="94"/>
        <v>Federal</v>
      </c>
    </row>
    <row r="244" spans="1:109">
      <c r="A244" s="14">
        <v>202541443201</v>
      </c>
      <c r="B244" s="1">
        <v>45758</v>
      </c>
      <c r="C244" t="s">
        <v>160</v>
      </c>
      <c r="D244" t="s">
        <v>161</v>
      </c>
      <c r="E244" t="s">
        <v>162</v>
      </c>
      <c r="F244" t="s">
        <v>163</v>
      </c>
      <c r="G244" t="s">
        <v>113</v>
      </c>
      <c r="H244" t="s">
        <v>114</v>
      </c>
      <c r="I244" t="s">
        <v>114</v>
      </c>
      <c r="J244" t="s">
        <v>354</v>
      </c>
      <c r="K244" t="s">
        <v>2556</v>
      </c>
      <c r="L244" t="s">
        <v>166</v>
      </c>
      <c r="M244" t="s">
        <v>140</v>
      </c>
      <c r="N244" t="s">
        <v>119</v>
      </c>
      <c r="O244" t="s">
        <v>120</v>
      </c>
      <c r="P244" t="s">
        <v>200</v>
      </c>
      <c r="Q244" t="s">
        <v>167</v>
      </c>
      <c r="R244" t="s">
        <v>123</v>
      </c>
      <c r="S244" t="s">
        <v>113</v>
      </c>
      <c r="T244" t="s">
        <v>113</v>
      </c>
      <c r="U244" t="s">
        <v>2557</v>
      </c>
      <c r="V244" t="s">
        <v>2558</v>
      </c>
      <c r="Z244" t="s">
        <v>2559</v>
      </c>
      <c r="AA244" t="s">
        <v>1626</v>
      </c>
      <c r="AB244" t="s">
        <v>172</v>
      </c>
      <c r="AC244" t="s">
        <v>173</v>
      </c>
      <c r="AD244">
        <v>1</v>
      </c>
      <c r="AE244" t="s">
        <v>174</v>
      </c>
      <c r="AF244" t="s">
        <v>113</v>
      </c>
      <c r="AG244" t="s">
        <v>113</v>
      </c>
      <c r="AH244" t="s">
        <v>131</v>
      </c>
      <c r="AI244" t="s">
        <v>132</v>
      </c>
      <c r="AJ244" t="s">
        <v>131</v>
      </c>
      <c r="AK244" t="s">
        <v>175</v>
      </c>
      <c r="AL244" t="s">
        <v>2560</v>
      </c>
      <c r="AM244" t="s">
        <v>2042</v>
      </c>
      <c r="AN244" t="s">
        <v>172</v>
      </c>
      <c r="AO244" t="s">
        <v>2039</v>
      </c>
      <c r="AP244">
        <v>41988207121</v>
      </c>
      <c r="AQ244" t="s">
        <v>178</v>
      </c>
      <c r="AR244" t="s">
        <v>113</v>
      </c>
      <c r="AS244" t="s">
        <v>113</v>
      </c>
      <c r="AT244" t="s">
        <v>113</v>
      </c>
      <c r="AU244" t="s">
        <v>113</v>
      </c>
      <c r="AW244" t="s">
        <v>113</v>
      </c>
      <c r="AX244" s="82">
        <f>IFERROR(FIND("Óbitos/feridos",consulta_completa__11[[#This Row],[13 - Ocorrências/Ambientes Atingidos]]),0)</f>
        <v>0</v>
      </c>
      <c r="AY244" s="83" t="str">
        <f t="shared" si="95"/>
        <v/>
      </c>
      <c r="AZ244" s="82">
        <f>IFERROR(FIND("População afetada/evacuada",consulta_completa__11[[#This Row],[13 - Ocorrências/Ambientes Atingidos]]),0)</f>
        <v>0</v>
      </c>
      <c r="BA244" s="82" t="str">
        <f t="shared" si="96"/>
        <v/>
      </c>
      <c r="BB244" s="82">
        <f>IFERROR(FIND("Suspensão de abastecimento de água",consulta_completa__11[[#This Row],[13 - Ocorrências/Ambientes Atingidos]]),0)</f>
        <v>0</v>
      </c>
      <c r="BC244" s="83" t="str">
        <f t="shared" si="124"/>
        <v/>
      </c>
      <c r="BD244" s="82">
        <f>IFERROR(FIND("Rio/córrego",consulta_completa__11[[#This Row],[13 - Ocorrências/Ambientes Atingidos]]),0)</f>
        <v>0</v>
      </c>
      <c r="BE244" s="83" t="str">
        <f t="shared" si="97"/>
        <v/>
      </c>
      <c r="BF244" s="82">
        <f>IFERROR(FIND("Lago",consulta_completa__11[[#This Row],[13 - Ocorrências/Ambientes Atingidos]]),0)</f>
        <v>0</v>
      </c>
      <c r="BG244" s="83" t="str">
        <f t="shared" si="98"/>
        <v/>
      </c>
      <c r="BH244" s="82">
        <f>IFERROR(FIND("Mar",consulta_completa__11[[#This Row],[13 - Ocorrências/Ambientes Atingidos]]),0)</f>
        <v>0</v>
      </c>
      <c r="BI244" s="83" t="str">
        <f t="shared" si="99"/>
        <v/>
      </c>
      <c r="BJ244" s="82">
        <f>IFERROR(FIND("Praia",consulta_completa__11[[#This Row],[13 - Ocorrências/Ambientes Atingidos]]),0)</f>
        <v>0</v>
      </c>
      <c r="BK244" s="83" t="str">
        <f t="shared" si="100"/>
        <v/>
      </c>
      <c r="BL244" s="82">
        <f>IFERROR(FIND("Solo",consulta_completa__11[[#This Row],[13 - Ocorrências/Ambientes Atingidos]]),0)</f>
        <v>1</v>
      </c>
      <c r="BM244" s="83" t="str">
        <f t="shared" si="101"/>
        <v>X</v>
      </c>
      <c r="BN244" s="82">
        <f>IFERROR(FIND("Águas subterrâneas",consulta_completa__11[[#This Row],[13 - Ocorrências/Ambientes Atingidos]]),0)</f>
        <v>0</v>
      </c>
      <c r="BO244" s="83" t="str">
        <f t="shared" si="102"/>
        <v/>
      </c>
      <c r="BP244" s="82">
        <f>IFERROR(FIND("Atmosfera",consulta_completa__11[[#This Row],[13 - Ocorrências/Ambientes Atingidos]]),0)</f>
        <v>0</v>
      </c>
      <c r="BQ244" s="83" t="str">
        <f t="shared" si="103"/>
        <v/>
      </c>
      <c r="BR244" s="82">
        <f>IFERROR(FIND("Flora",consulta_completa__11[[#This Row],[13 - Ocorrências/Ambientes Atingidos]]),0)</f>
        <v>0</v>
      </c>
      <c r="BS244" s="83" t="str">
        <f t="shared" si="104"/>
        <v/>
      </c>
      <c r="BT244" s="82">
        <f>IFERROR(FIND("Fauna",consulta_completa__11[[#This Row],[13 - Ocorrências/Ambientes Atingidos]]),0)</f>
        <v>0</v>
      </c>
      <c r="BU244" s="83" t="str">
        <f t="shared" si="105"/>
        <v/>
      </c>
      <c r="BV244" s="82">
        <f>IFERROR(FIND("UC federal",consulta_completa__11[[#This Row],[13 - Ocorrências/Ambientes Atingidos]]),0)</f>
        <v>0</v>
      </c>
      <c r="BW244" s="83" t="str">
        <f t="shared" si="106"/>
        <v/>
      </c>
      <c r="BX244" s="82">
        <f>IFERROR(FIND("UC estadual/municipal",consulta_completa__11[[#This Row],[13 - Ocorrências/Ambientes Atingidos]]),0)</f>
        <v>0</v>
      </c>
      <c r="BY244" s="83" t="str">
        <f t="shared" si="107"/>
        <v/>
      </c>
      <c r="BZ244" s="82">
        <f>IFERROR(FIND("Outro(s)",consulta_completa__11[[#This Row],[13 - Ocorrências/Ambientes Atingidos]]),0)</f>
        <v>0</v>
      </c>
      <c r="CA244" s="83" t="str">
        <f t="shared" si="108"/>
        <v/>
      </c>
      <c r="CB244" s="82">
        <f>IFERROR(FIND("Sem dano",consulta_completa__11[[#This Row],[13 - Ocorrências/Ambientes Atingidos]]),0)</f>
        <v>0</v>
      </c>
      <c r="CC244" s="83" t="str">
        <f t="shared" si="109"/>
        <v/>
      </c>
      <c r="CD244" s="82" t="str">
        <f>IF(consulta_completa__11[[#This Row],[13 - Ocorrências/Ambientes Atingidos]]="","X","")</f>
        <v/>
      </c>
      <c r="CE244" s="84">
        <f>IFERROR(FIND("IBAMA",consulta_completa__11[[#This Row],[14 - Inst. Atuando no Local]]),0)</f>
        <v>0</v>
      </c>
      <c r="CF244" s="84" t="str">
        <f t="shared" si="110"/>
        <v/>
      </c>
      <c r="CG244" s="84">
        <f>IFERROR(FIND("OEMA",consulta_completa__11[[#This Row],[14 - Inst. Atuando no Local]]),0)</f>
        <v>0</v>
      </c>
      <c r="CH244" s="84" t="str">
        <f t="shared" si="111"/>
        <v/>
      </c>
      <c r="CI244" s="84">
        <f>IFERROR(FIND("DEFESA CIVIL",consulta_completa__11[[#This Row],[14 - Inst. Atuando no Local]]),0)</f>
        <v>0</v>
      </c>
      <c r="CJ244" s="84" t="str">
        <f t="shared" si="112"/>
        <v/>
      </c>
      <c r="CK244" s="84">
        <f>IFERROR(FIND("CORPO DE BOMBEIROS",consulta_completa__11[[#This Row],[14 - Inst. Atuando no Local]]),0)</f>
        <v>0</v>
      </c>
      <c r="CL244" s="84" t="str">
        <f t="shared" si="113"/>
        <v/>
      </c>
      <c r="CM244" s="84">
        <f>IFERROR(FIND("POLÍCIA RODOVIÁRIA",consulta_completa__11[[#This Row],[14 - Inst. Atuando no Local]]),0)</f>
        <v>0</v>
      </c>
      <c r="CN244" s="84" t="str">
        <f t="shared" si="114"/>
        <v/>
      </c>
      <c r="CO244" s="84">
        <f>IFERROR(FIND("POLÍCIA MILITAR",consulta_completa__11[[#This Row],[14 - Inst. Atuando no Local]]),0)</f>
        <v>0</v>
      </c>
      <c r="CP244" s="84" t="str">
        <f t="shared" si="115"/>
        <v/>
      </c>
      <c r="CQ244" s="84">
        <f>IFERROR(FIND("POLÍCIA CIVIL",consulta_completa__11[[#This Row],[14 - Inst. Atuando no Local]]),0)</f>
        <v>0</v>
      </c>
      <c r="CR244" s="84" t="str">
        <f t="shared" si="116"/>
        <v/>
      </c>
      <c r="CS244" s="84">
        <f>IFERROR(FIND("MARINHA DO BRASIL",consulta_completa__11[[#This Row],[14 - Inst. Atuando no Local]]),0)</f>
        <v>0</v>
      </c>
      <c r="CT244" s="84" t="str">
        <f t="shared" si="117"/>
        <v/>
      </c>
      <c r="CU244" s="84">
        <f>IFERROR(FIND("EMPRESA ESPECIALIZADA EM ATENDIMENTO",consulta_completa__11[[#This Row],[14 - Inst. Atuando no Local]]),0)</f>
        <v>0</v>
      </c>
      <c r="CV244" s="84" t="str">
        <f t="shared" si="118"/>
        <v/>
      </c>
      <c r="CW244" s="84">
        <f>IFERROR(FIND("IBAMA",consulta_completa__11[[#This Row],[14 - Inst. Atuando no Local]]),0)</f>
        <v>0</v>
      </c>
      <c r="CX244" s="84" t="str">
        <f t="shared" si="119"/>
        <v/>
      </c>
      <c r="CY244" s="84" t="str">
        <f>IF(consulta_completa__11[[#This Row],[14 - Inst. Atuando no Local]]="","X","")</f>
        <v/>
      </c>
      <c r="CZ244" s="84">
        <f>IFERROR(FIND("OUTRA (S)",consulta_completa__11[[#This Row],[14 - Inst. Atuando no Local]]),0)</f>
        <v>0</v>
      </c>
      <c r="DA244" s="84" t="str">
        <f t="shared" si="120"/>
        <v/>
      </c>
      <c r="DB244" s="35" t="str">
        <f t="shared" si="121"/>
        <v>Sim</v>
      </c>
      <c r="DC244" s="35" t="str">
        <f t="shared" si="122"/>
        <v>Não</v>
      </c>
      <c r="DD244" s="35" t="str">
        <f t="shared" si="123"/>
        <v>Sim</v>
      </c>
      <c r="DE244" s="87" t="str">
        <f t="shared" si="94"/>
        <v>Federal</v>
      </c>
    </row>
    <row r="245" spans="1:109">
      <c r="A245" s="14">
        <v>202541457619</v>
      </c>
      <c r="B245" s="1">
        <v>45758</v>
      </c>
      <c r="C245" t="s">
        <v>1827</v>
      </c>
      <c r="D245" t="s">
        <v>180</v>
      </c>
      <c r="E245" t="s">
        <v>286</v>
      </c>
      <c r="F245" t="s">
        <v>163</v>
      </c>
      <c r="G245" t="s">
        <v>1845</v>
      </c>
      <c r="H245" t="s">
        <v>113</v>
      </c>
      <c r="I245" t="s">
        <v>113</v>
      </c>
      <c r="J245" t="s">
        <v>113</v>
      </c>
      <c r="K245" t="s">
        <v>114</v>
      </c>
      <c r="L245" t="s">
        <v>114</v>
      </c>
      <c r="M245" t="s">
        <v>140</v>
      </c>
      <c r="N245" t="s">
        <v>119</v>
      </c>
      <c r="O245" t="s">
        <v>185</v>
      </c>
      <c r="P245" t="s">
        <v>200</v>
      </c>
      <c r="Q245" t="s">
        <v>122</v>
      </c>
      <c r="R245" t="s">
        <v>123</v>
      </c>
      <c r="S245" t="s">
        <v>113</v>
      </c>
      <c r="T245" t="s">
        <v>2561</v>
      </c>
      <c r="U245" t="s">
        <v>2562</v>
      </c>
      <c r="V245" t="s">
        <v>2563</v>
      </c>
      <c r="Z245" t="s">
        <v>2564</v>
      </c>
      <c r="AA245" t="s">
        <v>113</v>
      </c>
      <c r="AB245" t="s">
        <v>113</v>
      </c>
      <c r="AC245" t="s">
        <v>113</v>
      </c>
      <c r="AE245" t="s">
        <v>2565</v>
      </c>
      <c r="AF245" t="s">
        <v>113</v>
      </c>
      <c r="AG245" t="s">
        <v>113</v>
      </c>
      <c r="AH245" t="s">
        <v>113</v>
      </c>
      <c r="AI245" t="s">
        <v>132</v>
      </c>
      <c r="AJ245" t="s">
        <v>132</v>
      </c>
      <c r="AK245" t="s">
        <v>113</v>
      </c>
      <c r="AL245" t="s">
        <v>113</v>
      </c>
      <c r="AM245" t="s">
        <v>2566</v>
      </c>
      <c r="AN245" t="s">
        <v>265</v>
      </c>
      <c r="AO245" t="s">
        <v>2567</v>
      </c>
      <c r="AP245">
        <v>6133161070</v>
      </c>
      <c r="AQ245" t="s">
        <v>2568</v>
      </c>
      <c r="AR245" t="s">
        <v>113</v>
      </c>
      <c r="AS245" t="s">
        <v>113</v>
      </c>
      <c r="AT245" t="s">
        <v>113</v>
      </c>
      <c r="AU245" t="s">
        <v>113</v>
      </c>
      <c r="AW245" t="s">
        <v>113</v>
      </c>
      <c r="AX245" s="82">
        <f>IFERROR(FIND("Óbitos/feridos",consulta_completa__11[[#This Row],[13 - Ocorrências/Ambientes Atingidos]]),0)</f>
        <v>0</v>
      </c>
      <c r="AY245" s="83" t="str">
        <f t="shared" si="95"/>
        <v/>
      </c>
      <c r="AZ245" s="82">
        <f>IFERROR(FIND("População afetada/evacuada",consulta_completa__11[[#This Row],[13 - Ocorrências/Ambientes Atingidos]]),0)</f>
        <v>0</v>
      </c>
      <c r="BA245" s="82" t="str">
        <f t="shared" si="96"/>
        <v/>
      </c>
      <c r="BB245" s="82">
        <f>IFERROR(FIND("Suspensão de abastecimento de água",consulta_completa__11[[#This Row],[13 - Ocorrências/Ambientes Atingidos]]),0)</f>
        <v>0</v>
      </c>
      <c r="BC245" s="83" t="str">
        <f t="shared" si="124"/>
        <v/>
      </c>
      <c r="BD245" s="82">
        <f>IFERROR(FIND("Rio/córrego",consulta_completa__11[[#This Row],[13 - Ocorrências/Ambientes Atingidos]]),0)</f>
        <v>0</v>
      </c>
      <c r="BE245" s="83" t="str">
        <f t="shared" si="97"/>
        <v/>
      </c>
      <c r="BF245" s="82">
        <f>IFERROR(FIND("Lago",consulta_completa__11[[#This Row],[13 - Ocorrências/Ambientes Atingidos]]),0)</f>
        <v>0</v>
      </c>
      <c r="BG245" s="83" t="str">
        <f t="shared" si="98"/>
        <v/>
      </c>
      <c r="BH245" s="82">
        <f>IFERROR(FIND("Mar",consulta_completa__11[[#This Row],[13 - Ocorrências/Ambientes Atingidos]]),0)</f>
        <v>0</v>
      </c>
      <c r="BI245" s="83" t="str">
        <f t="shared" si="99"/>
        <v/>
      </c>
      <c r="BJ245" s="82">
        <f>IFERROR(FIND("Praia",consulta_completa__11[[#This Row],[13 - Ocorrências/Ambientes Atingidos]]),0)</f>
        <v>0</v>
      </c>
      <c r="BK245" s="83" t="str">
        <f t="shared" si="100"/>
        <v/>
      </c>
      <c r="BL245" s="82">
        <f>IFERROR(FIND("Solo",consulta_completa__11[[#This Row],[13 - Ocorrências/Ambientes Atingidos]]),0)</f>
        <v>1</v>
      </c>
      <c r="BM245" s="83" t="str">
        <f t="shared" si="101"/>
        <v>X</v>
      </c>
      <c r="BN245" s="82">
        <f>IFERROR(FIND("Águas subterrâneas",consulta_completa__11[[#This Row],[13 - Ocorrências/Ambientes Atingidos]]),0)</f>
        <v>0</v>
      </c>
      <c r="BO245" s="83" t="str">
        <f t="shared" si="102"/>
        <v/>
      </c>
      <c r="BP245" s="82">
        <f>IFERROR(FIND("Atmosfera",consulta_completa__11[[#This Row],[13 - Ocorrências/Ambientes Atingidos]]),0)</f>
        <v>0</v>
      </c>
      <c r="BQ245" s="83" t="str">
        <f t="shared" si="103"/>
        <v/>
      </c>
      <c r="BR245" s="82">
        <f>IFERROR(FIND("Flora",consulta_completa__11[[#This Row],[13 - Ocorrências/Ambientes Atingidos]]),0)</f>
        <v>0</v>
      </c>
      <c r="BS245" s="83" t="str">
        <f t="shared" si="104"/>
        <v/>
      </c>
      <c r="BT245" s="82">
        <f>IFERROR(FIND("Fauna",consulta_completa__11[[#This Row],[13 - Ocorrências/Ambientes Atingidos]]),0)</f>
        <v>0</v>
      </c>
      <c r="BU245" s="83" t="str">
        <f t="shared" si="105"/>
        <v/>
      </c>
      <c r="BV245" s="82">
        <f>IFERROR(FIND("UC federal",consulta_completa__11[[#This Row],[13 - Ocorrências/Ambientes Atingidos]]),0)</f>
        <v>0</v>
      </c>
      <c r="BW245" s="83" t="str">
        <f t="shared" si="106"/>
        <v/>
      </c>
      <c r="BX245" s="82">
        <f>IFERROR(FIND("UC estadual/municipal",consulta_completa__11[[#This Row],[13 - Ocorrências/Ambientes Atingidos]]),0)</f>
        <v>0</v>
      </c>
      <c r="BY245" s="83" t="str">
        <f t="shared" si="107"/>
        <v/>
      </c>
      <c r="BZ245" s="82">
        <f>IFERROR(FIND("Outro(s)",consulta_completa__11[[#This Row],[13 - Ocorrências/Ambientes Atingidos]]),0)</f>
        <v>0</v>
      </c>
      <c r="CA245" s="83" t="str">
        <f t="shared" si="108"/>
        <v/>
      </c>
      <c r="CB245" s="82">
        <f>IFERROR(FIND("Sem dano",consulta_completa__11[[#This Row],[13 - Ocorrências/Ambientes Atingidos]]),0)</f>
        <v>0</v>
      </c>
      <c r="CC245" s="83" t="str">
        <f t="shared" si="109"/>
        <v/>
      </c>
      <c r="CD245" s="82" t="str">
        <f>IF(consulta_completa__11[[#This Row],[13 - Ocorrências/Ambientes Atingidos]]="","X","")</f>
        <v/>
      </c>
      <c r="CE245" s="84">
        <f>IFERROR(FIND("IBAMA",consulta_completa__11[[#This Row],[14 - Inst. Atuando no Local]]),0)</f>
        <v>0</v>
      </c>
      <c r="CF245" s="84" t="str">
        <f t="shared" si="110"/>
        <v/>
      </c>
      <c r="CG245" s="84">
        <f>IFERROR(FIND("OEMA",consulta_completa__11[[#This Row],[14 - Inst. Atuando no Local]]),0)</f>
        <v>0</v>
      </c>
      <c r="CH245" s="84" t="str">
        <f t="shared" si="111"/>
        <v/>
      </c>
      <c r="CI245" s="84">
        <f>IFERROR(FIND("DEFESA CIVIL",consulta_completa__11[[#This Row],[14 - Inst. Atuando no Local]]),0)</f>
        <v>0</v>
      </c>
      <c r="CJ245" s="84" t="str">
        <f t="shared" si="112"/>
        <v/>
      </c>
      <c r="CK245" s="84">
        <f>IFERROR(FIND("CORPO DE BOMBEIROS",consulta_completa__11[[#This Row],[14 - Inst. Atuando no Local]]),0)</f>
        <v>0</v>
      </c>
      <c r="CL245" s="84" t="str">
        <f t="shared" si="113"/>
        <v/>
      </c>
      <c r="CM245" s="84">
        <f>IFERROR(FIND("POLÍCIA RODOVIÁRIA",consulta_completa__11[[#This Row],[14 - Inst. Atuando no Local]]),0)</f>
        <v>0</v>
      </c>
      <c r="CN245" s="84" t="str">
        <f t="shared" si="114"/>
        <v/>
      </c>
      <c r="CO245" s="84">
        <f>IFERROR(FIND("POLÍCIA MILITAR",consulta_completa__11[[#This Row],[14 - Inst. Atuando no Local]]),0)</f>
        <v>0</v>
      </c>
      <c r="CP245" s="84" t="str">
        <f t="shared" si="115"/>
        <v/>
      </c>
      <c r="CQ245" s="84">
        <f>IFERROR(FIND("POLÍCIA CIVIL",consulta_completa__11[[#This Row],[14 - Inst. Atuando no Local]]),0)</f>
        <v>0</v>
      </c>
      <c r="CR245" s="84" t="str">
        <f t="shared" si="116"/>
        <v/>
      </c>
      <c r="CS245" s="84">
        <f>IFERROR(FIND("MARINHA DO BRASIL",consulta_completa__11[[#This Row],[14 - Inst. Atuando no Local]]),0)</f>
        <v>0</v>
      </c>
      <c r="CT245" s="84" t="str">
        <f t="shared" si="117"/>
        <v/>
      </c>
      <c r="CU245" s="84">
        <f>IFERROR(FIND("EMPRESA ESPECIALIZADA EM ATENDIMENTO",consulta_completa__11[[#This Row],[14 - Inst. Atuando no Local]]),0)</f>
        <v>0</v>
      </c>
      <c r="CV245" s="84" t="str">
        <f t="shared" si="118"/>
        <v/>
      </c>
      <c r="CW245" s="84">
        <f>IFERROR(FIND("IBAMA",consulta_completa__11[[#This Row],[14 - Inst. Atuando no Local]]),0)</f>
        <v>0</v>
      </c>
      <c r="CX245" s="84" t="str">
        <f t="shared" si="119"/>
        <v/>
      </c>
      <c r="CY245" s="84" t="str">
        <f>IF(consulta_completa__11[[#This Row],[14 - Inst. Atuando no Local]]="","X","")</f>
        <v/>
      </c>
      <c r="CZ245" s="84">
        <f>IFERROR(FIND("OUTRA (S)",consulta_completa__11[[#This Row],[14 - Inst. Atuando no Local]]),0)</f>
        <v>0</v>
      </c>
      <c r="DA245" s="84" t="str">
        <f t="shared" si="120"/>
        <v/>
      </c>
      <c r="DB245" s="35" t="str">
        <f t="shared" si="121"/>
        <v>Sim</v>
      </c>
      <c r="DC245" s="35" t="str">
        <f t="shared" si="122"/>
        <v>Não</v>
      </c>
      <c r="DD245" s="35" t="str">
        <f t="shared" si="123"/>
        <v>Sim</v>
      </c>
      <c r="DE245" s="87" t="str">
        <f t="shared" si="94"/>
        <v>Sem informação</v>
      </c>
    </row>
    <row r="246" spans="1:109">
      <c r="A246" s="14">
        <v>202541457637</v>
      </c>
      <c r="B246" s="1">
        <v>45758</v>
      </c>
      <c r="C246" t="s">
        <v>2569</v>
      </c>
      <c r="D246" t="s">
        <v>1813</v>
      </c>
      <c r="E246" t="s">
        <v>162</v>
      </c>
      <c r="F246" t="s">
        <v>112</v>
      </c>
      <c r="G246" t="s">
        <v>2570</v>
      </c>
      <c r="H246" t="s">
        <v>113</v>
      </c>
      <c r="I246" t="s">
        <v>113</v>
      </c>
      <c r="J246" t="s">
        <v>113</v>
      </c>
      <c r="K246" t="s">
        <v>114</v>
      </c>
      <c r="L246" t="s">
        <v>114</v>
      </c>
      <c r="M246" t="s">
        <v>139</v>
      </c>
      <c r="N246" t="s">
        <v>184</v>
      </c>
      <c r="O246" t="s">
        <v>239</v>
      </c>
      <c r="P246" t="s">
        <v>200</v>
      </c>
      <c r="Q246" t="s">
        <v>122</v>
      </c>
      <c r="R246" t="s">
        <v>123</v>
      </c>
      <c r="S246" t="s">
        <v>113</v>
      </c>
      <c r="T246" t="s">
        <v>2571</v>
      </c>
      <c r="U246" t="s">
        <v>2572</v>
      </c>
      <c r="V246" t="s">
        <v>2573</v>
      </c>
      <c r="Z246" t="s">
        <v>2574</v>
      </c>
      <c r="AA246" t="s">
        <v>2575</v>
      </c>
      <c r="AB246" t="s">
        <v>1820</v>
      </c>
      <c r="AC246" t="s">
        <v>1821</v>
      </c>
      <c r="AD246">
        <v>1</v>
      </c>
      <c r="AE246" t="s">
        <v>2576</v>
      </c>
      <c r="AF246" t="s">
        <v>113</v>
      </c>
      <c r="AG246" t="s">
        <v>113</v>
      </c>
      <c r="AH246" t="s">
        <v>131</v>
      </c>
      <c r="AI246" t="s">
        <v>131</v>
      </c>
      <c r="AJ246" t="s">
        <v>131</v>
      </c>
      <c r="AK246" t="s">
        <v>1823</v>
      </c>
      <c r="AL246" t="s">
        <v>2577</v>
      </c>
      <c r="AM246" t="s">
        <v>1824</v>
      </c>
      <c r="AN246" t="s">
        <v>1825</v>
      </c>
      <c r="AO246" t="s">
        <v>578</v>
      </c>
      <c r="AQ246" t="s">
        <v>1826</v>
      </c>
      <c r="AR246" t="s">
        <v>113</v>
      </c>
      <c r="AS246" t="s">
        <v>113</v>
      </c>
      <c r="AT246" t="s">
        <v>113</v>
      </c>
      <c r="AU246" t="s">
        <v>113</v>
      </c>
      <c r="AW246" t="s">
        <v>113</v>
      </c>
      <c r="AX246" s="82">
        <f>IFERROR(FIND("Óbitos/feridos",consulta_completa__11[[#This Row],[13 - Ocorrências/Ambientes Atingidos]]),0)</f>
        <v>0</v>
      </c>
      <c r="AY246" s="83" t="str">
        <f t="shared" si="95"/>
        <v/>
      </c>
      <c r="AZ246" s="82">
        <f>IFERROR(FIND("População afetada/evacuada",consulta_completa__11[[#This Row],[13 - Ocorrências/Ambientes Atingidos]]),0)</f>
        <v>0</v>
      </c>
      <c r="BA246" s="82" t="str">
        <f t="shared" si="96"/>
        <v/>
      </c>
      <c r="BB246" s="82">
        <f>IFERROR(FIND("Suspensão de abastecimento de água",consulta_completa__11[[#This Row],[13 - Ocorrências/Ambientes Atingidos]]),0)</f>
        <v>0</v>
      </c>
      <c r="BC246" s="83" t="str">
        <f t="shared" si="124"/>
        <v/>
      </c>
      <c r="BD246" s="82">
        <f>IFERROR(FIND("Rio/córrego",consulta_completa__11[[#This Row],[13 - Ocorrências/Ambientes Atingidos]]),0)</f>
        <v>0</v>
      </c>
      <c r="BE246" s="83" t="str">
        <f t="shared" si="97"/>
        <v/>
      </c>
      <c r="BF246" s="82">
        <f>IFERROR(FIND("Lago",consulta_completa__11[[#This Row],[13 - Ocorrências/Ambientes Atingidos]]),0)</f>
        <v>0</v>
      </c>
      <c r="BG246" s="83" t="str">
        <f t="shared" si="98"/>
        <v/>
      </c>
      <c r="BH246" s="82">
        <f>IFERROR(FIND("Mar",consulta_completa__11[[#This Row],[13 - Ocorrências/Ambientes Atingidos]]),0)</f>
        <v>0</v>
      </c>
      <c r="BI246" s="83" t="str">
        <f t="shared" si="99"/>
        <v/>
      </c>
      <c r="BJ246" s="82">
        <f>IFERROR(FIND("Praia",consulta_completa__11[[#This Row],[13 - Ocorrências/Ambientes Atingidos]]),0)</f>
        <v>0</v>
      </c>
      <c r="BK246" s="83" t="str">
        <f t="shared" si="100"/>
        <v/>
      </c>
      <c r="BL246" s="82">
        <f>IFERROR(FIND("Solo",consulta_completa__11[[#This Row],[13 - Ocorrências/Ambientes Atingidos]]),0)</f>
        <v>0</v>
      </c>
      <c r="BM246" s="83" t="str">
        <f t="shared" si="101"/>
        <v/>
      </c>
      <c r="BN246" s="82">
        <f>IFERROR(FIND("Águas subterrâneas",consulta_completa__11[[#This Row],[13 - Ocorrências/Ambientes Atingidos]]),0)</f>
        <v>0</v>
      </c>
      <c r="BO246" s="83" t="str">
        <f t="shared" si="102"/>
        <v/>
      </c>
      <c r="BP246" s="82">
        <f>IFERROR(FIND("Atmosfera",consulta_completa__11[[#This Row],[13 - Ocorrências/Ambientes Atingidos]]),0)</f>
        <v>0</v>
      </c>
      <c r="BQ246" s="83" t="str">
        <f t="shared" si="103"/>
        <v/>
      </c>
      <c r="BR246" s="82">
        <f>IFERROR(FIND("Flora",consulta_completa__11[[#This Row],[13 - Ocorrências/Ambientes Atingidos]]),0)</f>
        <v>0</v>
      </c>
      <c r="BS246" s="83" t="str">
        <f t="shared" si="104"/>
        <v/>
      </c>
      <c r="BT246" s="82">
        <f>IFERROR(FIND("Fauna",consulta_completa__11[[#This Row],[13 - Ocorrências/Ambientes Atingidos]]),0)</f>
        <v>0</v>
      </c>
      <c r="BU246" s="83" t="str">
        <f t="shared" si="105"/>
        <v/>
      </c>
      <c r="BV246" s="82">
        <f>IFERROR(FIND("UC federal",consulta_completa__11[[#This Row],[13 - Ocorrências/Ambientes Atingidos]]),0)</f>
        <v>0</v>
      </c>
      <c r="BW246" s="83" t="str">
        <f t="shared" si="106"/>
        <v/>
      </c>
      <c r="BX246" s="82">
        <f>IFERROR(FIND("UC estadual/municipal",consulta_completa__11[[#This Row],[13 - Ocorrências/Ambientes Atingidos]]),0)</f>
        <v>0</v>
      </c>
      <c r="BY246" s="83" t="str">
        <f t="shared" si="107"/>
        <v/>
      </c>
      <c r="BZ246" s="82">
        <f>IFERROR(FIND("Outro(s)",consulta_completa__11[[#This Row],[13 - Ocorrências/Ambientes Atingidos]]),0)</f>
        <v>1</v>
      </c>
      <c r="CA246" s="83" t="str">
        <f t="shared" si="108"/>
        <v>X</v>
      </c>
      <c r="CB246" s="82">
        <f>IFERROR(FIND("Sem dano",consulta_completa__11[[#This Row],[13 - Ocorrências/Ambientes Atingidos]]),0)</f>
        <v>0</v>
      </c>
      <c r="CC246" s="83" t="str">
        <f t="shared" si="109"/>
        <v/>
      </c>
      <c r="CD246" s="82" t="str">
        <f>IF(consulta_completa__11[[#This Row],[13 - Ocorrências/Ambientes Atingidos]]="","X","")</f>
        <v/>
      </c>
      <c r="CE246" s="84">
        <f>IFERROR(FIND("IBAMA",consulta_completa__11[[#This Row],[14 - Inst. Atuando no Local]]),0)</f>
        <v>0</v>
      </c>
      <c r="CF246" s="84" t="str">
        <f t="shared" si="110"/>
        <v/>
      </c>
      <c r="CG246" s="84">
        <f>IFERROR(FIND("OEMA",consulta_completa__11[[#This Row],[14 - Inst. Atuando no Local]]),0)</f>
        <v>0</v>
      </c>
      <c r="CH246" s="84" t="str">
        <f t="shared" si="111"/>
        <v/>
      </c>
      <c r="CI246" s="84">
        <f>IFERROR(FIND("DEFESA CIVIL",consulta_completa__11[[#This Row],[14 - Inst. Atuando no Local]]),0)</f>
        <v>0</v>
      </c>
      <c r="CJ246" s="84" t="str">
        <f t="shared" si="112"/>
        <v/>
      </c>
      <c r="CK246" s="84">
        <f>IFERROR(FIND("CORPO DE BOMBEIROS",consulta_completa__11[[#This Row],[14 - Inst. Atuando no Local]]),0)</f>
        <v>0</v>
      </c>
      <c r="CL246" s="84" t="str">
        <f t="shared" si="113"/>
        <v/>
      </c>
      <c r="CM246" s="84">
        <f>IFERROR(FIND("POLÍCIA RODOVIÁRIA",consulta_completa__11[[#This Row],[14 - Inst. Atuando no Local]]),0)</f>
        <v>0</v>
      </c>
      <c r="CN246" s="84" t="str">
        <f t="shared" si="114"/>
        <v/>
      </c>
      <c r="CO246" s="84">
        <f>IFERROR(FIND("POLÍCIA MILITAR",consulta_completa__11[[#This Row],[14 - Inst. Atuando no Local]]),0)</f>
        <v>0</v>
      </c>
      <c r="CP246" s="84" t="str">
        <f t="shared" si="115"/>
        <v/>
      </c>
      <c r="CQ246" s="84">
        <f>IFERROR(FIND("POLÍCIA CIVIL",consulta_completa__11[[#This Row],[14 - Inst. Atuando no Local]]),0)</f>
        <v>0</v>
      </c>
      <c r="CR246" s="84" t="str">
        <f t="shared" si="116"/>
        <v/>
      </c>
      <c r="CS246" s="84">
        <f>IFERROR(FIND("MARINHA DO BRASIL",consulta_completa__11[[#This Row],[14 - Inst. Atuando no Local]]),0)</f>
        <v>0</v>
      </c>
      <c r="CT246" s="84" t="str">
        <f t="shared" si="117"/>
        <v/>
      </c>
      <c r="CU246" s="84">
        <f>IFERROR(FIND("EMPRESA ESPECIALIZADA EM ATENDIMENTO",consulta_completa__11[[#This Row],[14 - Inst. Atuando no Local]]),0)</f>
        <v>0</v>
      </c>
      <c r="CV246" s="84" t="str">
        <f t="shared" si="118"/>
        <v/>
      </c>
      <c r="CW246" s="84">
        <f>IFERROR(FIND("IBAMA",consulta_completa__11[[#This Row],[14 - Inst. Atuando no Local]]),0)</f>
        <v>0</v>
      </c>
      <c r="CX246" s="84" t="str">
        <f t="shared" si="119"/>
        <v/>
      </c>
      <c r="CY246" s="84" t="str">
        <f>IF(consulta_completa__11[[#This Row],[14 - Inst. Atuando no Local]]="","X","")</f>
        <v/>
      </c>
      <c r="CZ246" s="84">
        <f>IFERROR(FIND("OUTRA (S)",consulta_completa__11[[#This Row],[14 - Inst. Atuando no Local]]),0)</f>
        <v>0</v>
      </c>
      <c r="DA246" s="84" t="str">
        <f t="shared" si="120"/>
        <v/>
      </c>
      <c r="DB246" s="35" t="str">
        <f t="shared" si="121"/>
        <v>Sim</v>
      </c>
      <c r="DC246" s="35" t="str">
        <f t="shared" si="122"/>
        <v>Não</v>
      </c>
      <c r="DD246" s="35" t="str">
        <f t="shared" si="123"/>
        <v>Sim</v>
      </c>
      <c r="DE246" s="87" t="str">
        <f t="shared" si="94"/>
        <v>Federal</v>
      </c>
    </row>
    <row r="247" spans="1:109">
      <c r="A247" s="14">
        <v>202541328812</v>
      </c>
      <c r="B247" s="1">
        <v>45759</v>
      </c>
      <c r="C247" t="s">
        <v>109</v>
      </c>
      <c r="D247" t="s">
        <v>110</v>
      </c>
      <c r="E247" t="s">
        <v>111</v>
      </c>
      <c r="F247" t="s">
        <v>112</v>
      </c>
      <c r="G247" t="s">
        <v>113</v>
      </c>
      <c r="H247" t="s">
        <v>114</v>
      </c>
      <c r="I247" t="s">
        <v>114</v>
      </c>
      <c r="J247" t="s">
        <v>2578</v>
      </c>
      <c r="K247" t="s">
        <v>2579</v>
      </c>
      <c r="L247" t="s">
        <v>117</v>
      </c>
      <c r="M247" t="s">
        <v>118</v>
      </c>
      <c r="N247" t="s">
        <v>119</v>
      </c>
      <c r="O247" t="s">
        <v>239</v>
      </c>
      <c r="P247" t="s">
        <v>229</v>
      </c>
      <c r="Q247" t="s">
        <v>143</v>
      </c>
      <c r="R247" t="s">
        <v>123</v>
      </c>
      <c r="S247" t="s">
        <v>113</v>
      </c>
      <c r="T247" t="s">
        <v>600</v>
      </c>
      <c r="U247" t="s">
        <v>2580</v>
      </c>
      <c r="V247" t="s">
        <v>2581</v>
      </c>
      <c r="W247" t="b">
        <v>1</v>
      </c>
      <c r="Z247" t="s">
        <v>2582</v>
      </c>
      <c r="AA247" t="s">
        <v>567</v>
      </c>
      <c r="AB247" t="s">
        <v>206</v>
      </c>
      <c r="AC247" t="s">
        <v>207</v>
      </c>
      <c r="AD247">
        <v>1</v>
      </c>
      <c r="AE247" t="s">
        <v>568</v>
      </c>
      <c r="AF247" t="s">
        <v>113</v>
      </c>
      <c r="AG247" t="s">
        <v>113</v>
      </c>
      <c r="AH247" t="s">
        <v>131</v>
      </c>
      <c r="AI247" t="s">
        <v>132</v>
      </c>
      <c r="AJ247" t="s">
        <v>131</v>
      </c>
      <c r="AK247" t="s">
        <v>2583</v>
      </c>
      <c r="AL247" t="s">
        <v>2584</v>
      </c>
      <c r="AM247" t="s">
        <v>210</v>
      </c>
      <c r="AN247" t="s">
        <v>2388</v>
      </c>
      <c r="AO247" t="s">
        <v>113</v>
      </c>
      <c r="AP247">
        <v>2732951305</v>
      </c>
      <c r="AQ247" t="s">
        <v>211</v>
      </c>
      <c r="AR247" t="s">
        <v>113</v>
      </c>
      <c r="AS247" t="s">
        <v>113</v>
      </c>
      <c r="AT247" t="s">
        <v>113</v>
      </c>
      <c r="AU247" t="s">
        <v>113</v>
      </c>
      <c r="AW247" t="s">
        <v>113</v>
      </c>
      <c r="AX247" s="82">
        <f>IFERROR(FIND("Óbitos/feridos",consulta_completa__11[[#This Row],[13 - Ocorrências/Ambientes Atingidos]]),0)</f>
        <v>0</v>
      </c>
      <c r="AY247" s="83" t="str">
        <f t="shared" si="95"/>
        <v/>
      </c>
      <c r="AZ247" s="82">
        <f>IFERROR(FIND("População afetada/evacuada",consulta_completa__11[[#This Row],[13 - Ocorrências/Ambientes Atingidos]]),0)</f>
        <v>0</v>
      </c>
      <c r="BA247" s="82" t="str">
        <f t="shared" si="96"/>
        <v/>
      </c>
      <c r="BB247" s="82">
        <f>IFERROR(FIND("Suspensão de abastecimento de água",consulta_completa__11[[#This Row],[13 - Ocorrências/Ambientes Atingidos]]),0)</f>
        <v>0</v>
      </c>
      <c r="BC247" s="83" t="str">
        <f t="shared" si="124"/>
        <v/>
      </c>
      <c r="BD247" s="82">
        <f>IFERROR(FIND("Rio/córrego",consulta_completa__11[[#This Row],[13 - Ocorrências/Ambientes Atingidos]]),0)</f>
        <v>0</v>
      </c>
      <c r="BE247" s="83" t="str">
        <f t="shared" si="97"/>
        <v/>
      </c>
      <c r="BF247" s="82">
        <f>IFERROR(FIND("Lago",consulta_completa__11[[#This Row],[13 - Ocorrências/Ambientes Atingidos]]),0)</f>
        <v>0</v>
      </c>
      <c r="BG247" s="83" t="str">
        <f t="shared" si="98"/>
        <v/>
      </c>
      <c r="BH247" s="82">
        <f>IFERROR(FIND("Mar",consulta_completa__11[[#This Row],[13 - Ocorrências/Ambientes Atingidos]]),0)</f>
        <v>1</v>
      </c>
      <c r="BI247" s="83" t="str">
        <f t="shared" si="99"/>
        <v>X</v>
      </c>
      <c r="BJ247" s="82">
        <f>IFERROR(FIND("Praia",consulta_completa__11[[#This Row],[13 - Ocorrências/Ambientes Atingidos]]),0)</f>
        <v>0</v>
      </c>
      <c r="BK247" s="83" t="str">
        <f t="shared" si="100"/>
        <v/>
      </c>
      <c r="BL247" s="82">
        <f>IFERROR(FIND("Solo",consulta_completa__11[[#This Row],[13 - Ocorrências/Ambientes Atingidos]]),0)</f>
        <v>0</v>
      </c>
      <c r="BM247" s="83" t="str">
        <f t="shared" si="101"/>
        <v/>
      </c>
      <c r="BN247" s="82">
        <f>IFERROR(FIND("Águas subterrâneas",consulta_completa__11[[#This Row],[13 - Ocorrências/Ambientes Atingidos]]),0)</f>
        <v>0</v>
      </c>
      <c r="BO247" s="83" t="str">
        <f t="shared" si="102"/>
        <v/>
      </c>
      <c r="BP247" s="82">
        <f>IFERROR(FIND("Atmosfera",consulta_completa__11[[#This Row],[13 - Ocorrências/Ambientes Atingidos]]),0)</f>
        <v>0</v>
      </c>
      <c r="BQ247" s="83" t="str">
        <f t="shared" si="103"/>
        <v/>
      </c>
      <c r="BR247" s="82">
        <f>IFERROR(FIND("Flora",consulta_completa__11[[#This Row],[13 - Ocorrências/Ambientes Atingidos]]),0)</f>
        <v>0</v>
      </c>
      <c r="BS247" s="83" t="str">
        <f t="shared" si="104"/>
        <v/>
      </c>
      <c r="BT247" s="82">
        <f>IFERROR(FIND("Fauna",consulta_completa__11[[#This Row],[13 - Ocorrências/Ambientes Atingidos]]),0)</f>
        <v>0</v>
      </c>
      <c r="BU247" s="83" t="str">
        <f t="shared" si="105"/>
        <v/>
      </c>
      <c r="BV247" s="82">
        <f>IFERROR(FIND("UC federal",consulta_completa__11[[#This Row],[13 - Ocorrências/Ambientes Atingidos]]),0)</f>
        <v>0</v>
      </c>
      <c r="BW247" s="83" t="str">
        <f t="shared" si="106"/>
        <v/>
      </c>
      <c r="BX247" s="82">
        <f>IFERROR(FIND("UC estadual/municipal",consulta_completa__11[[#This Row],[13 - Ocorrências/Ambientes Atingidos]]),0)</f>
        <v>0</v>
      </c>
      <c r="BY247" s="83" t="str">
        <f t="shared" si="107"/>
        <v/>
      </c>
      <c r="BZ247" s="82">
        <f>IFERROR(FIND("Outro(s)",consulta_completa__11[[#This Row],[13 - Ocorrências/Ambientes Atingidos]]),0)</f>
        <v>0</v>
      </c>
      <c r="CA247" s="83" t="str">
        <f t="shared" si="108"/>
        <v/>
      </c>
      <c r="CB247" s="82">
        <f>IFERROR(FIND("Sem dano",consulta_completa__11[[#This Row],[13 - Ocorrências/Ambientes Atingidos]]),0)</f>
        <v>0</v>
      </c>
      <c r="CC247" s="83" t="str">
        <f t="shared" si="109"/>
        <v/>
      </c>
      <c r="CD247" s="82" t="str">
        <f>IF(consulta_completa__11[[#This Row],[13 - Ocorrências/Ambientes Atingidos]]="","X","")</f>
        <v/>
      </c>
      <c r="CE247" s="84">
        <f>IFERROR(FIND("IBAMA",consulta_completa__11[[#This Row],[14 - Inst. Atuando no Local]]),0)</f>
        <v>0</v>
      </c>
      <c r="CF247" s="84" t="str">
        <f t="shared" si="110"/>
        <v/>
      </c>
      <c r="CG247" s="84">
        <f>IFERROR(FIND("OEMA",consulta_completa__11[[#This Row],[14 - Inst. Atuando no Local]]),0)</f>
        <v>0</v>
      </c>
      <c r="CH247" s="84" t="str">
        <f t="shared" si="111"/>
        <v/>
      </c>
      <c r="CI247" s="84">
        <f>IFERROR(FIND("DEFESA CIVIL",consulta_completa__11[[#This Row],[14 - Inst. Atuando no Local]]),0)</f>
        <v>0</v>
      </c>
      <c r="CJ247" s="84" t="str">
        <f t="shared" si="112"/>
        <v/>
      </c>
      <c r="CK247" s="84">
        <f>IFERROR(FIND("CORPO DE BOMBEIROS",consulta_completa__11[[#This Row],[14 - Inst. Atuando no Local]]),0)</f>
        <v>0</v>
      </c>
      <c r="CL247" s="84" t="str">
        <f t="shared" si="113"/>
        <v/>
      </c>
      <c r="CM247" s="84">
        <f>IFERROR(FIND("POLÍCIA RODOVIÁRIA",consulta_completa__11[[#This Row],[14 - Inst. Atuando no Local]]),0)</f>
        <v>0</v>
      </c>
      <c r="CN247" s="84" t="str">
        <f t="shared" si="114"/>
        <v/>
      </c>
      <c r="CO247" s="84">
        <f>IFERROR(FIND("POLÍCIA MILITAR",consulta_completa__11[[#This Row],[14 - Inst. Atuando no Local]]),0)</f>
        <v>0</v>
      </c>
      <c r="CP247" s="84" t="str">
        <f t="shared" si="115"/>
        <v/>
      </c>
      <c r="CQ247" s="84">
        <f>IFERROR(FIND("POLÍCIA CIVIL",consulta_completa__11[[#This Row],[14 - Inst. Atuando no Local]]),0)</f>
        <v>0</v>
      </c>
      <c r="CR247" s="84" t="str">
        <f t="shared" si="116"/>
        <v/>
      </c>
      <c r="CS247" s="84">
        <f>IFERROR(FIND("MARINHA DO BRASIL",consulta_completa__11[[#This Row],[14 - Inst. Atuando no Local]]),0)</f>
        <v>0</v>
      </c>
      <c r="CT247" s="84" t="str">
        <f t="shared" si="117"/>
        <v/>
      </c>
      <c r="CU247" s="84">
        <f>IFERROR(FIND("EMPRESA ESPECIALIZADA EM ATENDIMENTO",consulta_completa__11[[#This Row],[14 - Inst. Atuando no Local]]),0)</f>
        <v>0</v>
      </c>
      <c r="CV247" s="84" t="str">
        <f t="shared" si="118"/>
        <v/>
      </c>
      <c r="CW247" s="84">
        <f>IFERROR(FIND("IBAMA",consulta_completa__11[[#This Row],[14 - Inst. Atuando no Local]]),0)</f>
        <v>0</v>
      </c>
      <c r="CX247" s="84" t="str">
        <f t="shared" si="119"/>
        <v/>
      </c>
      <c r="CY247" s="84" t="str">
        <f>IF(consulta_completa__11[[#This Row],[14 - Inst. Atuando no Local]]="","X","")</f>
        <v/>
      </c>
      <c r="CZ247" s="84">
        <f>IFERROR(FIND("OUTRA (S)",consulta_completa__11[[#This Row],[14 - Inst. Atuando no Local]]),0)</f>
        <v>0</v>
      </c>
      <c r="DA247" s="84" t="str">
        <f t="shared" si="120"/>
        <v/>
      </c>
      <c r="DB247" s="35" t="str">
        <f t="shared" si="121"/>
        <v>Sim</v>
      </c>
      <c r="DC247" s="35" t="str">
        <f t="shared" si="122"/>
        <v>Não</v>
      </c>
      <c r="DD247" s="35" t="str">
        <f t="shared" si="123"/>
        <v>Sim</v>
      </c>
      <c r="DE247" s="87" t="str">
        <f t="shared" si="94"/>
        <v>Federal</v>
      </c>
    </row>
    <row r="248" spans="1:109">
      <c r="A248" s="14">
        <v>202541443240</v>
      </c>
      <c r="B248" s="1">
        <v>45759</v>
      </c>
      <c r="C248" t="s">
        <v>160</v>
      </c>
      <c r="D248" t="s">
        <v>161</v>
      </c>
      <c r="E248" t="s">
        <v>162</v>
      </c>
      <c r="F248" t="s">
        <v>163</v>
      </c>
      <c r="G248" t="s">
        <v>113</v>
      </c>
      <c r="H248" t="s">
        <v>114</v>
      </c>
      <c r="I248" t="s">
        <v>114</v>
      </c>
      <c r="J248" t="s">
        <v>945</v>
      </c>
      <c r="K248" t="s">
        <v>2034</v>
      </c>
      <c r="L248" t="s">
        <v>166</v>
      </c>
      <c r="M248" t="s">
        <v>140</v>
      </c>
      <c r="N248" t="s">
        <v>119</v>
      </c>
      <c r="O248" t="s">
        <v>120</v>
      </c>
      <c r="P248" t="s">
        <v>229</v>
      </c>
      <c r="Q248" t="s">
        <v>122</v>
      </c>
      <c r="R248" t="s">
        <v>123</v>
      </c>
      <c r="S248" t="s">
        <v>113</v>
      </c>
      <c r="T248" t="s">
        <v>113</v>
      </c>
      <c r="U248" t="s">
        <v>2035</v>
      </c>
      <c r="V248" t="s">
        <v>2585</v>
      </c>
      <c r="Z248" t="s">
        <v>2586</v>
      </c>
      <c r="AA248" t="s">
        <v>1626</v>
      </c>
      <c r="AB248" t="s">
        <v>172</v>
      </c>
      <c r="AC248" t="s">
        <v>173</v>
      </c>
      <c r="AD248">
        <v>1</v>
      </c>
      <c r="AE248" t="s">
        <v>371</v>
      </c>
      <c r="AF248" t="s">
        <v>113</v>
      </c>
      <c r="AG248" t="s">
        <v>113</v>
      </c>
      <c r="AH248" t="s">
        <v>131</v>
      </c>
      <c r="AI248" t="s">
        <v>132</v>
      </c>
      <c r="AJ248" t="s">
        <v>131</v>
      </c>
      <c r="AK248" t="s">
        <v>2587</v>
      </c>
      <c r="AL248" t="s">
        <v>2588</v>
      </c>
      <c r="AM248" t="s">
        <v>2042</v>
      </c>
      <c r="AN248" t="s">
        <v>1629</v>
      </c>
      <c r="AO248" t="s">
        <v>2589</v>
      </c>
      <c r="AP248">
        <v>41988207121</v>
      </c>
      <c r="AQ248" t="s">
        <v>178</v>
      </c>
      <c r="AR248" t="s">
        <v>113</v>
      </c>
      <c r="AS248" t="s">
        <v>113</v>
      </c>
      <c r="AT248" t="s">
        <v>113</v>
      </c>
      <c r="AU248" t="s">
        <v>113</v>
      </c>
      <c r="AW248" t="s">
        <v>113</v>
      </c>
      <c r="AX248" s="82">
        <f>IFERROR(FIND("Óbitos/feridos",consulta_completa__11[[#This Row],[13 - Ocorrências/Ambientes Atingidos]]),0)</f>
        <v>0</v>
      </c>
      <c r="AY248" s="83" t="str">
        <f t="shared" si="95"/>
        <v/>
      </c>
      <c r="AZ248" s="82">
        <f>IFERROR(FIND("População afetada/evacuada",consulta_completa__11[[#This Row],[13 - Ocorrências/Ambientes Atingidos]]),0)</f>
        <v>0</v>
      </c>
      <c r="BA248" s="82" t="str">
        <f t="shared" si="96"/>
        <v/>
      </c>
      <c r="BB248" s="82">
        <f>IFERROR(FIND("Suspensão de abastecimento de água",consulta_completa__11[[#This Row],[13 - Ocorrências/Ambientes Atingidos]]),0)</f>
        <v>0</v>
      </c>
      <c r="BC248" s="83" t="str">
        <f t="shared" si="124"/>
        <v/>
      </c>
      <c r="BD248" s="82">
        <f>IFERROR(FIND("Rio/córrego",consulta_completa__11[[#This Row],[13 - Ocorrências/Ambientes Atingidos]]),0)</f>
        <v>0</v>
      </c>
      <c r="BE248" s="83" t="str">
        <f t="shared" si="97"/>
        <v/>
      </c>
      <c r="BF248" s="82">
        <f>IFERROR(FIND("Lago",consulta_completa__11[[#This Row],[13 - Ocorrências/Ambientes Atingidos]]),0)</f>
        <v>0</v>
      </c>
      <c r="BG248" s="83" t="str">
        <f t="shared" si="98"/>
        <v/>
      </c>
      <c r="BH248" s="82">
        <f>IFERROR(FIND("Mar",consulta_completa__11[[#This Row],[13 - Ocorrências/Ambientes Atingidos]]),0)</f>
        <v>0</v>
      </c>
      <c r="BI248" s="83" t="str">
        <f t="shared" si="99"/>
        <v/>
      </c>
      <c r="BJ248" s="82">
        <f>IFERROR(FIND("Praia",consulta_completa__11[[#This Row],[13 - Ocorrências/Ambientes Atingidos]]),0)</f>
        <v>0</v>
      </c>
      <c r="BK248" s="83" t="str">
        <f t="shared" si="100"/>
        <v/>
      </c>
      <c r="BL248" s="82">
        <f>IFERROR(FIND("Solo",consulta_completa__11[[#This Row],[13 - Ocorrências/Ambientes Atingidos]]),0)</f>
        <v>1</v>
      </c>
      <c r="BM248" s="83" t="str">
        <f t="shared" si="101"/>
        <v>X</v>
      </c>
      <c r="BN248" s="82">
        <f>IFERROR(FIND("Águas subterrâneas",consulta_completa__11[[#This Row],[13 - Ocorrências/Ambientes Atingidos]]),0)</f>
        <v>0</v>
      </c>
      <c r="BO248" s="83" t="str">
        <f t="shared" si="102"/>
        <v/>
      </c>
      <c r="BP248" s="82">
        <f>IFERROR(FIND("Atmosfera",consulta_completa__11[[#This Row],[13 - Ocorrências/Ambientes Atingidos]]),0)</f>
        <v>0</v>
      </c>
      <c r="BQ248" s="83" t="str">
        <f t="shared" si="103"/>
        <v/>
      </c>
      <c r="BR248" s="82">
        <f>IFERROR(FIND("Flora",consulta_completa__11[[#This Row],[13 - Ocorrências/Ambientes Atingidos]]),0)</f>
        <v>0</v>
      </c>
      <c r="BS248" s="83" t="str">
        <f t="shared" si="104"/>
        <v/>
      </c>
      <c r="BT248" s="82">
        <f>IFERROR(FIND("Fauna",consulta_completa__11[[#This Row],[13 - Ocorrências/Ambientes Atingidos]]),0)</f>
        <v>0</v>
      </c>
      <c r="BU248" s="83" t="str">
        <f t="shared" si="105"/>
        <v/>
      </c>
      <c r="BV248" s="82">
        <f>IFERROR(FIND("UC federal",consulta_completa__11[[#This Row],[13 - Ocorrências/Ambientes Atingidos]]),0)</f>
        <v>0</v>
      </c>
      <c r="BW248" s="83" t="str">
        <f t="shared" si="106"/>
        <v/>
      </c>
      <c r="BX248" s="82">
        <f>IFERROR(FIND("UC estadual/municipal",consulta_completa__11[[#This Row],[13 - Ocorrências/Ambientes Atingidos]]),0)</f>
        <v>0</v>
      </c>
      <c r="BY248" s="83" t="str">
        <f t="shared" si="107"/>
        <v/>
      </c>
      <c r="BZ248" s="82">
        <f>IFERROR(FIND("Outro(s)",consulta_completa__11[[#This Row],[13 - Ocorrências/Ambientes Atingidos]]),0)</f>
        <v>0</v>
      </c>
      <c r="CA248" s="83" t="str">
        <f t="shared" si="108"/>
        <v/>
      </c>
      <c r="CB248" s="82">
        <f>IFERROR(FIND("Sem dano",consulta_completa__11[[#This Row],[13 - Ocorrências/Ambientes Atingidos]]),0)</f>
        <v>0</v>
      </c>
      <c r="CC248" s="83" t="str">
        <f t="shared" si="109"/>
        <v/>
      </c>
      <c r="CD248" s="82" t="str">
        <f>IF(consulta_completa__11[[#This Row],[13 - Ocorrências/Ambientes Atingidos]]="","X","")</f>
        <v/>
      </c>
      <c r="CE248" s="84">
        <f>IFERROR(FIND("IBAMA",consulta_completa__11[[#This Row],[14 - Inst. Atuando no Local]]),0)</f>
        <v>0</v>
      </c>
      <c r="CF248" s="84" t="str">
        <f t="shared" si="110"/>
        <v/>
      </c>
      <c r="CG248" s="84">
        <f>IFERROR(FIND("OEMA",consulta_completa__11[[#This Row],[14 - Inst. Atuando no Local]]),0)</f>
        <v>0</v>
      </c>
      <c r="CH248" s="84" t="str">
        <f t="shared" si="111"/>
        <v/>
      </c>
      <c r="CI248" s="84">
        <f>IFERROR(FIND("DEFESA CIVIL",consulta_completa__11[[#This Row],[14 - Inst. Atuando no Local]]),0)</f>
        <v>0</v>
      </c>
      <c r="CJ248" s="84" t="str">
        <f t="shared" si="112"/>
        <v/>
      </c>
      <c r="CK248" s="84">
        <f>IFERROR(FIND("CORPO DE BOMBEIROS",consulta_completa__11[[#This Row],[14 - Inst. Atuando no Local]]),0)</f>
        <v>0</v>
      </c>
      <c r="CL248" s="84" t="str">
        <f t="shared" si="113"/>
        <v/>
      </c>
      <c r="CM248" s="84">
        <f>IFERROR(FIND("POLÍCIA RODOVIÁRIA",consulta_completa__11[[#This Row],[14 - Inst. Atuando no Local]]),0)</f>
        <v>0</v>
      </c>
      <c r="CN248" s="84" t="str">
        <f t="shared" si="114"/>
        <v/>
      </c>
      <c r="CO248" s="84">
        <f>IFERROR(FIND("POLÍCIA MILITAR",consulta_completa__11[[#This Row],[14 - Inst. Atuando no Local]]),0)</f>
        <v>0</v>
      </c>
      <c r="CP248" s="84" t="str">
        <f t="shared" si="115"/>
        <v/>
      </c>
      <c r="CQ248" s="84">
        <f>IFERROR(FIND("POLÍCIA CIVIL",consulta_completa__11[[#This Row],[14 - Inst. Atuando no Local]]),0)</f>
        <v>0</v>
      </c>
      <c r="CR248" s="84" t="str">
        <f t="shared" si="116"/>
        <v/>
      </c>
      <c r="CS248" s="84">
        <f>IFERROR(FIND("MARINHA DO BRASIL",consulta_completa__11[[#This Row],[14 - Inst. Atuando no Local]]),0)</f>
        <v>0</v>
      </c>
      <c r="CT248" s="84" t="str">
        <f t="shared" si="117"/>
        <v/>
      </c>
      <c r="CU248" s="84">
        <f>IFERROR(FIND("EMPRESA ESPECIALIZADA EM ATENDIMENTO",consulta_completa__11[[#This Row],[14 - Inst. Atuando no Local]]),0)</f>
        <v>0</v>
      </c>
      <c r="CV248" s="84" t="str">
        <f t="shared" si="118"/>
        <v/>
      </c>
      <c r="CW248" s="84">
        <f>IFERROR(FIND("IBAMA",consulta_completa__11[[#This Row],[14 - Inst. Atuando no Local]]),0)</f>
        <v>0</v>
      </c>
      <c r="CX248" s="84" t="str">
        <f t="shared" si="119"/>
        <v/>
      </c>
      <c r="CY248" s="84" t="str">
        <f>IF(consulta_completa__11[[#This Row],[14 - Inst. Atuando no Local]]="","X","")</f>
        <v/>
      </c>
      <c r="CZ248" s="84">
        <f>IFERROR(FIND("OUTRA (S)",consulta_completa__11[[#This Row],[14 - Inst. Atuando no Local]]),0)</f>
        <v>0</v>
      </c>
      <c r="DA248" s="84" t="str">
        <f t="shared" si="120"/>
        <v/>
      </c>
      <c r="DB248" s="35" t="str">
        <f t="shared" si="121"/>
        <v>Sim</v>
      </c>
      <c r="DC248" s="35" t="str">
        <f t="shared" si="122"/>
        <v>Não</v>
      </c>
      <c r="DD248" s="35" t="str">
        <f t="shared" si="123"/>
        <v>Sim</v>
      </c>
      <c r="DE248" s="87" t="str">
        <f t="shared" si="94"/>
        <v>Federal</v>
      </c>
    </row>
    <row r="249" spans="1:109">
      <c r="A249" s="14">
        <v>202541446810</v>
      </c>
      <c r="B249" s="1">
        <v>45759</v>
      </c>
      <c r="C249" t="s">
        <v>2590</v>
      </c>
      <c r="D249" t="s">
        <v>161</v>
      </c>
      <c r="E249" t="s">
        <v>162</v>
      </c>
      <c r="F249" t="s">
        <v>163</v>
      </c>
      <c r="G249" t="s">
        <v>113</v>
      </c>
      <c r="H249" t="s">
        <v>114</v>
      </c>
      <c r="I249" t="s">
        <v>114</v>
      </c>
      <c r="J249" t="s">
        <v>945</v>
      </c>
      <c r="K249" t="s">
        <v>840</v>
      </c>
      <c r="L249" t="s">
        <v>166</v>
      </c>
      <c r="M249" t="s">
        <v>140</v>
      </c>
      <c r="N249" t="s">
        <v>119</v>
      </c>
      <c r="O249" t="s">
        <v>120</v>
      </c>
      <c r="P249" t="s">
        <v>229</v>
      </c>
      <c r="Q249" t="s">
        <v>230</v>
      </c>
      <c r="R249" t="s">
        <v>123</v>
      </c>
      <c r="S249" t="s">
        <v>113</v>
      </c>
      <c r="T249" t="s">
        <v>113</v>
      </c>
      <c r="U249" t="s">
        <v>2035</v>
      </c>
      <c r="V249" t="s">
        <v>2591</v>
      </c>
      <c r="Z249" t="s">
        <v>2586</v>
      </c>
      <c r="AA249" t="s">
        <v>2592</v>
      </c>
      <c r="AB249" t="s">
        <v>172</v>
      </c>
      <c r="AC249" t="s">
        <v>173</v>
      </c>
      <c r="AD249">
        <v>1</v>
      </c>
      <c r="AE249" t="s">
        <v>371</v>
      </c>
      <c r="AF249" t="s">
        <v>113</v>
      </c>
      <c r="AG249" t="s">
        <v>113</v>
      </c>
      <c r="AH249" t="s">
        <v>131</v>
      </c>
      <c r="AI249" t="s">
        <v>132</v>
      </c>
      <c r="AJ249" t="s">
        <v>131</v>
      </c>
      <c r="AK249" t="s">
        <v>2587</v>
      </c>
      <c r="AL249" t="s">
        <v>2593</v>
      </c>
      <c r="AM249" t="s">
        <v>2042</v>
      </c>
      <c r="AN249" t="s">
        <v>1629</v>
      </c>
      <c r="AO249" t="s">
        <v>225</v>
      </c>
      <c r="AP249">
        <v>41988207121</v>
      </c>
      <c r="AQ249" t="s">
        <v>178</v>
      </c>
      <c r="AR249" t="s">
        <v>113</v>
      </c>
      <c r="AS249" t="s">
        <v>113</v>
      </c>
      <c r="AT249" t="s">
        <v>113</v>
      </c>
      <c r="AU249" t="s">
        <v>113</v>
      </c>
      <c r="AW249" t="s">
        <v>113</v>
      </c>
      <c r="AX249" s="82">
        <f>IFERROR(FIND("Óbitos/feridos",consulta_completa__11[[#This Row],[13 - Ocorrências/Ambientes Atingidos]]),0)</f>
        <v>0</v>
      </c>
      <c r="AY249" s="83" t="str">
        <f t="shared" si="95"/>
        <v/>
      </c>
      <c r="AZ249" s="82">
        <f>IFERROR(FIND("População afetada/evacuada",consulta_completa__11[[#This Row],[13 - Ocorrências/Ambientes Atingidos]]),0)</f>
        <v>0</v>
      </c>
      <c r="BA249" s="82" t="str">
        <f t="shared" si="96"/>
        <v/>
      </c>
      <c r="BB249" s="82">
        <f>IFERROR(FIND("Suspensão de abastecimento de água",consulta_completa__11[[#This Row],[13 - Ocorrências/Ambientes Atingidos]]),0)</f>
        <v>0</v>
      </c>
      <c r="BC249" s="83" t="str">
        <f t="shared" si="124"/>
        <v/>
      </c>
      <c r="BD249" s="82">
        <f>IFERROR(FIND("Rio/córrego",consulta_completa__11[[#This Row],[13 - Ocorrências/Ambientes Atingidos]]),0)</f>
        <v>0</v>
      </c>
      <c r="BE249" s="83" t="str">
        <f t="shared" si="97"/>
        <v/>
      </c>
      <c r="BF249" s="82">
        <f>IFERROR(FIND("Lago",consulta_completa__11[[#This Row],[13 - Ocorrências/Ambientes Atingidos]]),0)</f>
        <v>0</v>
      </c>
      <c r="BG249" s="83" t="str">
        <f t="shared" si="98"/>
        <v/>
      </c>
      <c r="BH249" s="82">
        <f>IFERROR(FIND("Mar",consulta_completa__11[[#This Row],[13 - Ocorrências/Ambientes Atingidos]]),0)</f>
        <v>0</v>
      </c>
      <c r="BI249" s="83" t="str">
        <f t="shared" si="99"/>
        <v/>
      </c>
      <c r="BJ249" s="82">
        <f>IFERROR(FIND("Praia",consulta_completa__11[[#This Row],[13 - Ocorrências/Ambientes Atingidos]]),0)</f>
        <v>0</v>
      </c>
      <c r="BK249" s="83" t="str">
        <f t="shared" si="100"/>
        <v/>
      </c>
      <c r="BL249" s="82">
        <f>IFERROR(FIND("Solo",consulta_completa__11[[#This Row],[13 - Ocorrências/Ambientes Atingidos]]),0)</f>
        <v>1</v>
      </c>
      <c r="BM249" s="83" t="str">
        <f t="shared" si="101"/>
        <v>X</v>
      </c>
      <c r="BN249" s="82">
        <f>IFERROR(FIND("Águas subterrâneas",consulta_completa__11[[#This Row],[13 - Ocorrências/Ambientes Atingidos]]),0)</f>
        <v>0</v>
      </c>
      <c r="BO249" s="83" t="str">
        <f t="shared" si="102"/>
        <v/>
      </c>
      <c r="BP249" s="82">
        <f>IFERROR(FIND("Atmosfera",consulta_completa__11[[#This Row],[13 - Ocorrências/Ambientes Atingidos]]),0)</f>
        <v>0</v>
      </c>
      <c r="BQ249" s="83" t="str">
        <f t="shared" si="103"/>
        <v/>
      </c>
      <c r="BR249" s="82">
        <f>IFERROR(FIND("Flora",consulta_completa__11[[#This Row],[13 - Ocorrências/Ambientes Atingidos]]),0)</f>
        <v>0</v>
      </c>
      <c r="BS249" s="83" t="str">
        <f t="shared" si="104"/>
        <v/>
      </c>
      <c r="BT249" s="82">
        <f>IFERROR(FIND("Fauna",consulta_completa__11[[#This Row],[13 - Ocorrências/Ambientes Atingidos]]),0)</f>
        <v>0</v>
      </c>
      <c r="BU249" s="83" t="str">
        <f t="shared" si="105"/>
        <v/>
      </c>
      <c r="BV249" s="82">
        <f>IFERROR(FIND("UC federal",consulta_completa__11[[#This Row],[13 - Ocorrências/Ambientes Atingidos]]),0)</f>
        <v>0</v>
      </c>
      <c r="BW249" s="83" t="str">
        <f t="shared" si="106"/>
        <v/>
      </c>
      <c r="BX249" s="82">
        <f>IFERROR(FIND("UC estadual/municipal",consulta_completa__11[[#This Row],[13 - Ocorrências/Ambientes Atingidos]]),0)</f>
        <v>0</v>
      </c>
      <c r="BY249" s="83" t="str">
        <f t="shared" si="107"/>
        <v/>
      </c>
      <c r="BZ249" s="82">
        <f>IFERROR(FIND("Outro(s)",consulta_completa__11[[#This Row],[13 - Ocorrências/Ambientes Atingidos]]),0)</f>
        <v>0</v>
      </c>
      <c r="CA249" s="83" t="str">
        <f t="shared" si="108"/>
        <v/>
      </c>
      <c r="CB249" s="82">
        <f>IFERROR(FIND("Sem dano",consulta_completa__11[[#This Row],[13 - Ocorrências/Ambientes Atingidos]]),0)</f>
        <v>0</v>
      </c>
      <c r="CC249" s="83" t="str">
        <f t="shared" si="109"/>
        <v/>
      </c>
      <c r="CD249" s="82" t="str">
        <f>IF(consulta_completa__11[[#This Row],[13 - Ocorrências/Ambientes Atingidos]]="","X","")</f>
        <v/>
      </c>
      <c r="CE249" s="84">
        <f>IFERROR(FIND("IBAMA",consulta_completa__11[[#This Row],[14 - Inst. Atuando no Local]]),0)</f>
        <v>0</v>
      </c>
      <c r="CF249" s="84" t="str">
        <f t="shared" si="110"/>
        <v/>
      </c>
      <c r="CG249" s="84">
        <f>IFERROR(FIND("OEMA",consulta_completa__11[[#This Row],[14 - Inst. Atuando no Local]]),0)</f>
        <v>0</v>
      </c>
      <c r="CH249" s="84" t="str">
        <f t="shared" si="111"/>
        <v/>
      </c>
      <c r="CI249" s="84">
        <f>IFERROR(FIND("DEFESA CIVIL",consulta_completa__11[[#This Row],[14 - Inst. Atuando no Local]]),0)</f>
        <v>0</v>
      </c>
      <c r="CJ249" s="84" t="str">
        <f t="shared" si="112"/>
        <v/>
      </c>
      <c r="CK249" s="84">
        <f>IFERROR(FIND("CORPO DE BOMBEIROS",consulta_completa__11[[#This Row],[14 - Inst. Atuando no Local]]),0)</f>
        <v>0</v>
      </c>
      <c r="CL249" s="84" t="str">
        <f t="shared" si="113"/>
        <v/>
      </c>
      <c r="CM249" s="84">
        <f>IFERROR(FIND("POLÍCIA RODOVIÁRIA",consulta_completa__11[[#This Row],[14 - Inst. Atuando no Local]]),0)</f>
        <v>0</v>
      </c>
      <c r="CN249" s="84" t="str">
        <f t="shared" si="114"/>
        <v/>
      </c>
      <c r="CO249" s="84">
        <f>IFERROR(FIND("POLÍCIA MILITAR",consulta_completa__11[[#This Row],[14 - Inst. Atuando no Local]]),0)</f>
        <v>0</v>
      </c>
      <c r="CP249" s="84" t="str">
        <f t="shared" si="115"/>
        <v/>
      </c>
      <c r="CQ249" s="84">
        <f>IFERROR(FIND("POLÍCIA CIVIL",consulta_completa__11[[#This Row],[14 - Inst. Atuando no Local]]),0)</f>
        <v>0</v>
      </c>
      <c r="CR249" s="84" t="str">
        <f t="shared" si="116"/>
        <v/>
      </c>
      <c r="CS249" s="84">
        <f>IFERROR(FIND("MARINHA DO BRASIL",consulta_completa__11[[#This Row],[14 - Inst. Atuando no Local]]),0)</f>
        <v>0</v>
      </c>
      <c r="CT249" s="84" t="str">
        <f t="shared" si="117"/>
        <v/>
      </c>
      <c r="CU249" s="84">
        <f>IFERROR(FIND("EMPRESA ESPECIALIZADA EM ATENDIMENTO",consulta_completa__11[[#This Row],[14 - Inst. Atuando no Local]]),0)</f>
        <v>0</v>
      </c>
      <c r="CV249" s="84" t="str">
        <f t="shared" si="118"/>
        <v/>
      </c>
      <c r="CW249" s="84">
        <f>IFERROR(FIND("IBAMA",consulta_completa__11[[#This Row],[14 - Inst. Atuando no Local]]),0)</f>
        <v>0</v>
      </c>
      <c r="CX249" s="84" t="str">
        <f t="shared" si="119"/>
        <v/>
      </c>
      <c r="CY249" s="84" t="str">
        <f>IF(consulta_completa__11[[#This Row],[14 - Inst. Atuando no Local]]="","X","")</f>
        <v/>
      </c>
      <c r="CZ249" s="84">
        <f>IFERROR(FIND("OUTRA (S)",consulta_completa__11[[#This Row],[14 - Inst. Atuando no Local]]),0)</f>
        <v>0</v>
      </c>
      <c r="DA249" s="84" t="str">
        <f t="shared" si="120"/>
        <v/>
      </c>
      <c r="DB249" s="35" t="str">
        <f t="shared" si="121"/>
        <v>Sim</v>
      </c>
      <c r="DC249" s="35" t="str">
        <f t="shared" si="122"/>
        <v>Não</v>
      </c>
      <c r="DD249" s="35" t="str">
        <f t="shared" si="123"/>
        <v>Sim</v>
      </c>
      <c r="DE249" s="87" t="str">
        <f t="shared" si="94"/>
        <v>Federal</v>
      </c>
    </row>
    <row r="250" spans="1:109">
      <c r="A250" s="14">
        <v>202541446827</v>
      </c>
      <c r="B250" s="1">
        <v>45759</v>
      </c>
      <c r="C250" t="s">
        <v>160</v>
      </c>
      <c r="D250" t="s">
        <v>161</v>
      </c>
      <c r="E250" t="s">
        <v>162</v>
      </c>
      <c r="F250" t="s">
        <v>163</v>
      </c>
      <c r="G250" t="s">
        <v>113</v>
      </c>
      <c r="H250" t="s">
        <v>114</v>
      </c>
      <c r="I250" t="s">
        <v>114</v>
      </c>
      <c r="J250" t="s">
        <v>945</v>
      </c>
      <c r="K250" t="s">
        <v>2594</v>
      </c>
      <c r="L250" t="s">
        <v>166</v>
      </c>
      <c r="M250" t="s">
        <v>140</v>
      </c>
      <c r="N250" t="s">
        <v>119</v>
      </c>
      <c r="O250" t="s">
        <v>120</v>
      </c>
      <c r="P250" t="s">
        <v>229</v>
      </c>
      <c r="Q250" t="s">
        <v>122</v>
      </c>
      <c r="R250" t="s">
        <v>123</v>
      </c>
      <c r="S250" t="s">
        <v>113</v>
      </c>
      <c r="T250" t="s">
        <v>113</v>
      </c>
      <c r="U250" t="s">
        <v>2035</v>
      </c>
      <c r="V250" t="s">
        <v>2585</v>
      </c>
      <c r="Z250" t="s">
        <v>2586</v>
      </c>
      <c r="AA250" t="s">
        <v>2592</v>
      </c>
      <c r="AB250" t="s">
        <v>172</v>
      </c>
      <c r="AC250" t="s">
        <v>173</v>
      </c>
      <c r="AD250">
        <v>1</v>
      </c>
      <c r="AE250" t="s">
        <v>371</v>
      </c>
      <c r="AF250" t="s">
        <v>113</v>
      </c>
      <c r="AG250" t="s">
        <v>113</v>
      </c>
      <c r="AH250" t="s">
        <v>131</v>
      </c>
      <c r="AI250" t="s">
        <v>132</v>
      </c>
      <c r="AJ250" t="s">
        <v>131</v>
      </c>
      <c r="AK250" t="s">
        <v>2587</v>
      </c>
      <c r="AL250" t="s">
        <v>2595</v>
      </c>
      <c r="AM250" t="s">
        <v>2042</v>
      </c>
      <c r="AN250" t="s">
        <v>1629</v>
      </c>
      <c r="AO250" t="s">
        <v>2589</v>
      </c>
      <c r="AP250">
        <v>41988207121</v>
      </c>
      <c r="AQ250" t="s">
        <v>178</v>
      </c>
      <c r="AR250" t="s">
        <v>113</v>
      </c>
      <c r="AS250" t="s">
        <v>113</v>
      </c>
      <c r="AT250" t="s">
        <v>113</v>
      </c>
      <c r="AU250" t="s">
        <v>113</v>
      </c>
      <c r="AW250" t="s">
        <v>113</v>
      </c>
      <c r="AX250" s="82">
        <f>IFERROR(FIND("Óbitos/feridos",consulta_completa__11[[#This Row],[13 - Ocorrências/Ambientes Atingidos]]),0)</f>
        <v>0</v>
      </c>
      <c r="AY250" s="83" t="str">
        <f t="shared" si="95"/>
        <v/>
      </c>
      <c r="AZ250" s="82">
        <f>IFERROR(FIND("População afetada/evacuada",consulta_completa__11[[#This Row],[13 - Ocorrências/Ambientes Atingidos]]),0)</f>
        <v>0</v>
      </c>
      <c r="BA250" s="82" t="str">
        <f t="shared" si="96"/>
        <v/>
      </c>
      <c r="BB250" s="82">
        <f>IFERROR(FIND("Suspensão de abastecimento de água",consulta_completa__11[[#This Row],[13 - Ocorrências/Ambientes Atingidos]]),0)</f>
        <v>0</v>
      </c>
      <c r="BC250" s="83" t="str">
        <f t="shared" si="124"/>
        <v/>
      </c>
      <c r="BD250" s="82">
        <f>IFERROR(FIND("Rio/córrego",consulta_completa__11[[#This Row],[13 - Ocorrências/Ambientes Atingidos]]),0)</f>
        <v>0</v>
      </c>
      <c r="BE250" s="83" t="str">
        <f t="shared" si="97"/>
        <v/>
      </c>
      <c r="BF250" s="82">
        <f>IFERROR(FIND("Lago",consulta_completa__11[[#This Row],[13 - Ocorrências/Ambientes Atingidos]]),0)</f>
        <v>0</v>
      </c>
      <c r="BG250" s="83" t="str">
        <f t="shared" si="98"/>
        <v/>
      </c>
      <c r="BH250" s="82">
        <f>IFERROR(FIND("Mar",consulta_completa__11[[#This Row],[13 - Ocorrências/Ambientes Atingidos]]),0)</f>
        <v>0</v>
      </c>
      <c r="BI250" s="83" t="str">
        <f t="shared" si="99"/>
        <v/>
      </c>
      <c r="BJ250" s="82">
        <f>IFERROR(FIND("Praia",consulta_completa__11[[#This Row],[13 - Ocorrências/Ambientes Atingidos]]),0)</f>
        <v>0</v>
      </c>
      <c r="BK250" s="83" t="str">
        <f t="shared" si="100"/>
        <v/>
      </c>
      <c r="BL250" s="82">
        <f>IFERROR(FIND("Solo",consulta_completa__11[[#This Row],[13 - Ocorrências/Ambientes Atingidos]]),0)</f>
        <v>1</v>
      </c>
      <c r="BM250" s="83" t="str">
        <f t="shared" si="101"/>
        <v>X</v>
      </c>
      <c r="BN250" s="82">
        <f>IFERROR(FIND("Águas subterrâneas",consulta_completa__11[[#This Row],[13 - Ocorrências/Ambientes Atingidos]]),0)</f>
        <v>0</v>
      </c>
      <c r="BO250" s="83" t="str">
        <f t="shared" si="102"/>
        <v/>
      </c>
      <c r="BP250" s="82">
        <f>IFERROR(FIND("Atmosfera",consulta_completa__11[[#This Row],[13 - Ocorrências/Ambientes Atingidos]]),0)</f>
        <v>0</v>
      </c>
      <c r="BQ250" s="83" t="str">
        <f t="shared" si="103"/>
        <v/>
      </c>
      <c r="BR250" s="82">
        <f>IFERROR(FIND("Flora",consulta_completa__11[[#This Row],[13 - Ocorrências/Ambientes Atingidos]]),0)</f>
        <v>0</v>
      </c>
      <c r="BS250" s="83" t="str">
        <f t="shared" si="104"/>
        <v/>
      </c>
      <c r="BT250" s="82">
        <f>IFERROR(FIND("Fauna",consulta_completa__11[[#This Row],[13 - Ocorrências/Ambientes Atingidos]]),0)</f>
        <v>0</v>
      </c>
      <c r="BU250" s="83" t="str">
        <f t="shared" si="105"/>
        <v/>
      </c>
      <c r="BV250" s="82">
        <f>IFERROR(FIND("UC federal",consulta_completa__11[[#This Row],[13 - Ocorrências/Ambientes Atingidos]]),0)</f>
        <v>0</v>
      </c>
      <c r="BW250" s="83" t="str">
        <f t="shared" si="106"/>
        <v/>
      </c>
      <c r="BX250" s="82">
        <f>IFERROR(FIND("UC estadual/municipal",consulta_completa__11[[#This Row],[13 - Ocorrências/Ambientes Atingidos]]),0)</f>
        <v>0</v>
      </c>
      <c r="BY250" s="83" t="str">
        <f t="shared" si="107"/>
        <v/>
      </c>
      <c r="BZ250" s="82">
        <f>IFERROR(FIND("Outro(s)",consulta_completa__11[[#This Row],[13 - Ocorrências/Ambientes Atingidos]]),0)</f>
        <v>0</v>
      </c>
      <c r="CA250" s="83" t="str">
        <f t="shared" si="108"/>
        <v/>
      </c>
      <c r="CB250" s="82">
        <f>IFERROR(FIND("Sem dano",consulta_completa__11[[#This Row],[13 - Ocorrências/Ambientes Atingidos]]),0)</f>
        <v>0</v>
      </c>
      <c r="CC250" s="83" t="str">
        <f t="shared" si="109"/>
        <v/>
      </c>
      <c r="CD250" s="82" t="str">
        <f>IF(consulta_completa__11[[#This Row],[13 - Ocorrências/Ambientes Atingidos]]="","X","")</f>
        <v/>
      </c>
      <c r="CE250" s="84">
        <f>IFERROR(FIND("IBAMA",consulta_completa__11[[#This Row],[14 - Inst. Atuando no Local]]),0)</f>
        <v>0</v>
      </c>
      <c r="CF250" s="84" t="str">
        <f t="shared" si="110"/>
        <v/>
      </c>
      <c r="CG250" s="84">
        <f>IFERROR(FIND("OEMA",consulta_completa__11[[#This Row],[14 - Inst. Atuando no Local]]),0)</f>
        <v>0</v>
      </c>
      <c r="CH250" s="84" t="str">
        <f t="shared" si="111"/>
        <v/>
      </c>
      <c r="CI250" s="84">
        <f>IFERROR(FIND("DEFESA CIVIL",consulta_completa__11[[#This Row],[14 - Inst. Atuando no Local]]),0)</f>
        <v>0</v>
      </c>
      <c r="CJ250" s="84" t="str">
        <f t="shared" si="112"/>
        <v/>
      </c>
      <c r="CK250" s="84">
        <f>IFERROR(FIND("CORPO DE BOMBEIROS",consulta_completa__11[[#This Row],[14 - Inst. Atuando no Local]]),0)</f>
        <v>0</v>
      </c>
      <c r="CL250" s="84" t="str">
        <f t="shared" si="113"/>
        <v/>
      </c>
      <c r="CM250" s="84">
        <f>IFERROR(FIND("POLÍCIA RODOVIÁRIA",consulta_completa__11[[#This Row],[14 - Inst. Atuando no Local]]),0)</f>
        <v>0</v>
      </c>
      <c r="CN250" s="84" t="str">
        <f t="shared" si="114"/>
        <v/>
      </c>
      <c r="CO250" s="84">
        <f>IFERROR(FIND("POLÍCIA MILITAR",consulta_completa__11[[#This Row],[14 - Inst. Atuando no Local]]),0)</f>
        <v>0</v>
      </c>
      <c r="CP250" s="84" t="str">
        <f t="shared" si="115"/>
        <v/>
      </c>
      <c r="CQ250" s="84">
        <f>IFERROR(FIND("POLÍCIA CIVIL",consulta_completa__11[[#This Row],[14 - Inst. Atuando no Local]]),0)</f>
        <v>0</v>
      </c>
      <c r="CR250" s="84" t="str">
        <f t="shared" si="116"/>
        <v/>
      </c>
      <c r="CS250" s="84">
        <f>IFERROR(FIND("MARINHA DO BRASIL",consulta_completa__11[[#This Row],[14 - Inst. Atuando no Local]]),0)</f>
        <v>0</v>
      </c>
      <c r="CT250" s="84" t="str">
        <f t="shared" si="117"/>
        <v/>
      </c>
      <c r="CU250" s="84">
        <f>IFERROR(FIND("EMPRESA ESPECIALIZADA EM ATENDIMENTO",consulta_completa__11[[#This Row],[14 - Inst. Atuando no Local]]),0)</f>
        <v>0</v>
      </c>
      <c r="CV250" s="84" t="str">
        <f t="shared" si="118"/>
        <v/>
      </c>
      <c r="CW250" s="84">
        <f>IFERROR(FIND("IBAMA",consulta_completa__11[[#This Row],[14 - Inst. Atuando no Local]]),0)</f>
        <v>0</v>
      </c>
      <c r="CX250" s="84" t="str">
        <f t="shared" si="119"/>
        <v/>
      </c>
      <c r="CY250" s="84" t="str">
        <f>IF(consulta_completa__11[[#This Row],[14 - Inst. Atuando no Local]]="","X","")</f>
        <v/>
      </c>
      <c r="CZ250" s="84">
        <f>IFERROR(FIND("OUTRA (S)",consulta_completa__11[[#This Row],[14 - Inst. Atuando no Local]]),0)</f>
        <v>0</v>
      </c>
      <c r="DA250" s="84" t="str">
        <f t="shared" si="120"/>
        <v/>
      </c>
      <c r="DB250" s="35" t="str">
        <f t="shared" si="121"/>
        <v>Sim</v>
      </c>
      <c r="DC250" s="35" t="str">
        <f t="shared" si="122"/>
        <v>Não</v>
      </c>
      <c r="DD250" s="35" t="str">
        <f t="shared" si="123"/>
        <v>Sim</v>
      </c>
      <c r="DE250" s="87" t="str">
        <f t="shared" si="94"/>
        <v>Federal</v>
      </c>
    </row>
    <row r="251" spans="1:109">
      <c r="A251" s="14">
        <v>202541446835</v>
      </c>
      <c r="B251" s="1">
        <v>45759</v>
      </c>
      <c r="C251" t="s">
        <v>160</v>
      </c>
      <c r="D251" t="s">
        <v>161</v>
      </c>
      <c r="E251" t="s">
        <v>162</v>
      </c>
      <c r="F251" t="s">
        <v>163</v>
      </c>
      <c r="G251" t="s">
        <v>113</v>
      </c>
      <c r="H251" t="s">
        <v>114</v>
      </c>
      <c r="I251" t="s">
        <v>114</v>
      </c>
      <c r="J251" t="s">
        <v>945</v>
      </c>
      <c r="K251" t="s">
        <v>2034</v>
      </c>
      <c r="L251" t="s">
        <v>166</v>
      </c>
      <c r="M251" t="s">
        <v>140</v>
      </c>
      <c r="N251" t="s">
        <v>119</v>
      </c>
      <c r="O251" t="s">
        <v>120</v>
      </c>
      <c r="P251" t="s">
        <v>229</v>
      </c>
      <c r="Q251" t="s">
        <v>122</v>
      </c>
      <c r="R251" t="s">
        <v>123</v>
      </c>
      <c r="S251" t="s">
        <v>113</v>
      </c>
      <c r="T251" t="s">
        <v>113</v>
      </c>
      <c r="U251" t="s">
        <v>2035</v>
      </c>
      <c r="V251" t="s">
        <v>2585</v>
      </c>
      <c r="Z251" t="s">
        <v>2586</v>
      </c>
      <c r="AA251" t="s">
        <v>2592</v>
      </c>
      <c r="AB251" t="s">
        <v>172</v>
      </c>
      <c r="AC251" t="s">
        <v>173</v>
      </c>
      <c r="AD251">
        <v>1</v>
      </c>
      <c r="AE251" t="s">
        <v>371</v>
      </c>
      <c r="AF251" t="s">
        <v>113</v>
      </c>
      <c r="AG251" t="s">
        <v>113</v>
      </c>
      <c r="AH251" t="s">
        <v>131</v>
      </c>
      <c r="AI251" t="s">
        <v>132</v>
      </c>
      <c r="AJ251" t="s">
        <v>131</v>
      </c>
      <c r="AK251" t="s">
        <v>2587</v>
      </c>
      <c r="AL251" t="s">
        <v>2596</v>
      </c>
      <c r="AM251" t="s">
        <v>2042</v>
      </c>
      <c r="AN251" t="s">
        <v>113</v>
      </c>
      <c r="AO251" t="s">
        <v>113</v>
      </c>
      <c r="AP251">
        <v>41988207121</v>
      </c>
      <c r="AQ251" t="s">
        <v>178</v>
      </c>
      <c r="AR251" t="s">
        <v>113</v>
      </c>
      <c r="AS251" t="s">
        <v>113</v>
      </c>
      <c r="AT251" t="s">
        <v>113</v>
      </c>
      <c r="AU251" t="s">
        <v>113</v>
      </c>
      <c r="AW251" t="s">
        <v>113</v>
      </c>
      <c r="AX251" s="82">
        <f>IFERROR(FIND("Óbitos/feridos",consulta_completa__11[[#This Row],[13 - Ocorrências/Ambientes Atingidos]]),0)</f>
        <v>0</v>
      </c>
      <c r="AY251" s="83" t="str">
        <f t="shared" si="95"/>
        <v/>
      </c>
      <c r="AZ251" s="82">
        <f>IFERROR(FIND("População afetada/evacuada",consulta_completa__11[[#This Row],[13 - Ocorrências/Ambientes Atingidos]]),0)</f>
        <v>0</v>
      </c>
      <c r="BA251" s="82" t="str">
        <f t="shared" si="96"/>
        <v/>
      </c>
      <c r="BB251" s="82">
        <f>IFERROR(FIND("Suspensão de abastecimento de água",consulta_completa__11[[#This Row],[13 - Ocorrências/Ambientes Atingidos]]),0)</f>
        <v>0</v>
      </c>
      <c r="BC251" s="83" t="str">
        <f t="shared" si="124"/>
        <v/>
      </c>
      <c r="BD251" s="82">
        <f>IFERROR(FIND("Rio/córrego",consulta_completa__11[[#This Row],[13 - Ocorrências/Ambientes Atingidos]]),0)</f>
        <v>0</v>
      </c>
      <c r="BE251" s="83" t="str">
        <f t="shared" si="97"/>
        <v/>
      </c>
      <c r="BF251" s="82">
        <f>IFERROR(FIND("Lago",consulta_completa__11[[#This Row],[13 - Ocorrências/Ambientes Atingidos]]),0)</f>
        <v>0</v>
      </c>
      <c r="BG251" s="83" t="str">
        <f t="shared" si="98"/>
        <v/>
      </c>
      <c r="BH251" s="82">
        <f>IFERROR(FIND("Mar",consulta_completa__11[[#This Row],[13 - Ocorrências/Ambientes Atingidos]]),0)</f>
        <v>0</v>
      </c>
      <c r="BI251" s="83" t="str">
        <f t="shared" si="99"/>
        <v/>
      </c>
      <c r="BJ251" s="82">
        <f>IFERROR(FIND("Praia",consulta_completa__11[[#This Row],[13 - Ocorrências/Ambientes Atingidos]]),0)</f>
        <v>0</v>
      </c>
      <c r="BK251" s="83" t="str">
        <f t="shared" si="100"/>
        <v/>
      </c>
      <c r="BL251" s="82">
        <f>IFERROR(FIND("Solo",consulta_completa__11[[#This Row],[13 - Ocorrências/Ambientes Atingidos]]),0)</f>
        <v>1</v>
      </c>
      <c r="BM251" s="83" t="str">
        <f t="shared" si="101"/>
        <v>X</v>
      </c>
      <c r="BN251" s="82">
        <f>IFERROR(FIND("Águas subterrâneas",consulta_completa__11[[#This Row],[13 - Ocorrências/Ambientes Atingidos]]),0)</f>
        <v>0</v>
      </c>
      <c r="BO251" s="83" t="str">
        <f t="shared" si="102"/>
        <v/>
      </c>
      <c r="BP251" s="82">
        <f>IFERROR(FIND("Atmosfera",consulta_completa__11[[#This Row],[13 - Ocorrências/Ambientes Atingidos]]),0)</f>
        <v>0</v>
      </c>
      <c r="BQ251" s="83" t="str">
        <f t="shared" si="103"/>
        <v/>
      </c>
      <c r="BR251" s="82">
        <f>IFERROR(FIND("Flora",consulta_completa__11[[#This Row],[13 - Ocorrências/Ambientes Atingidos]]),0)</f>
        <v>0</v>
      </c>
      <c r="BS251" s="83" t="str">
        <f t="shared" si="104"/>
        <v/>
      </c>
      <c r="BT251" s="82">
        <f>IFERROR(FIND("Fauna",consulta_completa__11[[#This Row],[13 - Ocorrências/Ambientes Atingidos]]),0)</f>
        <v>0</v>
      </c>
      <c r="BU251" s="83" t="str">
        <f t="shared" si="105"/>
        <v/>
      </c>
      <c r="BV251" s="82">
        <f>IFERROR(FIND("UC federal",consulta_completa__11[[#This Row],[13 - Ocorrências/Ambientes Atingidos]]),0)</f>
        <v>0</v>
      </c>
      <c r="BW251" s="83" t="str">
        <f t="shared" si="106"/>
        <v/>
      </c>
      <c r="BX251" s="82">
        <f>IFERROR(FIND("UC estadual/municipal",consulta_completa__11[[#This Row],[13 - Ocorrências/Ambientes Atingidos]]),0)</f>
        <v>0</v>
      </c>
      <c r="BY251" s="83" t="str">
        <f t="shared" si="107"/>
        <v/>
      </c>
      <c r="BZ251" s="82">
        <f>IFERROR(FIND("Outro(s)",consulta_completa__11[[#This Row],[13 - Ocorrências/Ambientes Atingidos]]),0)</f>
        <v>0</v>
      </c>
      <c r="CA251" s="83" t="str">
        <f t="shared" si="108"/>
        <v/>
      </c>
      <c r="CB251" s="82">
        <f>IFERROR(FIND("Sem dano",consulta_completa__11[[#This Row],[13 - Ocorrências/Ambientes Atingidos]]),0)</f>
        <v>0</v>
      </c>
      <c r="CC251" s="83" t="str">
        <f t="shared" si="109"/>
        <v/>
      </c>
      <c r="CD251" s="82" t="str">
        <f>IF(consulta_completa__11[[#This Row],[13 - Ocorrências/Ambientes Atingidos]]="","X","")</f>
        <v/>
      </c>
      <c r="CE251" s="84">
        <f>IFERROR(FIND("IBAMA",consulta_completa__11[[#This Row],[14 - Inst. Atuando no Local]]),0)</f>
        <v>0</v>
      </c>
      <c r="CF251" s="84" t="str">
        <f t="shared" si="110"/>
        <v/>
      </c>
      <c r="CG251" s="84">
        <f>IFERROR(FIND("OEMA",consulta_completa__11[[#This Row],[14 - Inst. Atuando no Local]]),0)</f>
        <v>0</v>
      </c>
      <c r="CH251" s="84" t="str">
        <f t="shared" si="111"/>
        <v/>
      </c>
      <c r="CI251" s="84">
        <f>IFERROR(FIND("DEFESA CIVIL",consulta_completa__11[[#This Row],[14 - Inst. Atuando no Local]]),0)</f>
        <v>0</v>
      </c>
      <c r="CJ251" s="84" t="str">
        <f t="shared" si="112"/>
        <v/>
      </c>
      <c r="CK251" s="84">
        <f>IFERROR(FIND("CORPO DE BOMBEIROS",consulta_completa__11[[#This Row],[14 - Inst. Atuando no Local]]),0)</f>
        <v>0</v>
      </c>
      <c r="CL251" s="84" t="str">
        <f t="shared" si="113"/>
        <v/>
      </c>
      <c r="CM251" s="84">
        <f>IFERROR(FIND("POLÍCIA RODOVIÁRIA",consulta_completa__11[[#This Row],[14 - Inst. Atuando no Local]]),0)</f>
        <v>0</v>
      </c>
      <c r="CN251" s="84" t="str">
        <f t="shared" si="114"/>
        <v/>
      </c>
      <c r="CO251" s="84">
        <f>IFERROR(FIND("POLÍCIA MILITAR",consulta_completa__11[[#This Row],[14 - Inst. Atuando no Local]]),0)</f>
        <v>0</v>
      </c>
      <c r="CP251" s="84" t="str">
        <f t="shared" si="115"/>
        <v/>
      </c>
      <c r="CQ251" s="84">
        <f>IFERROR(FIND("POLÍCIA CIVIL",consulta_completa__11[[#This Row],[14 - Inst. Atuando no Local]]),0)</f>
        <v>0</v>
      </c>
      <c r="CR251" s="84" t="str">
        <f t="shared" si="116"/>
        <v/>
      </c>
      <c r="CS251" s="84">
        <f>IFERROR(FIND("MARINHA DO BRASIL",consulta_completa__11[[#This Row],[14 - Inst. Atuando no Local]]),0)</f>
        <v>0</v>
      </c>
      <c r="CT251" s="84" t="str">
        <f t="shared" si="117"/>
        <v/>
      </c>
      <c r="CU251" s="84">
        <f>IFERROR(FIND("EMPRESA ESPECIALIZADA EM ATENDIMENTO",consulta_completa__11[[#This Row],[14 - Inst. Atuando no Local]]),0)</f>
        <v>0</v>
      </c>
      <c r="CV251" s="84" t="str">
        <f t="shared" si="118"/>
        <v/>
      </c>
      <c r="CW251" s="84">
        <f>IFERROR(FIND("IBAMA",consulta_completa__11[[#This Row],[14 - Inst. Atuando no Local]]),0)</f>
        <v>0</v>
      </c>
      <c r="CX251" s="84" t="str">
        <f t="shared" si="119"/>
        <v/>
      </c>
      <c r="CY251" s="84" t="str">
        <f>IF(consulta_completa__11[[#This Row],[14 - Inst. Atuando no Local]]="","X","")</f>
        <v/>
      </c>
      <c r="CZ251" s="84">
        <f>IFERROR(FIND("OUTRA (S)",consulta_completa__11[[#This Row],[14 - Inst. Atuando no Local]]),0)</f>
        <v>0</v>
      </c>
      <c r="DA251" s="84" t="str">
        <f t="shared" si="120"/>
        <v/>
      </c>
      <c r="DB251" s="35" t="str">
        <f t="shared" si="121"/>
        <v>Sim</v>
      </c>
      <c r="DC251" s="35" t="str">
        <f t="shared" si="122"/>
        <v>Não</v>
      </c>
      <c r="DD251" s="35" t="str">
        <f t="shared" si="123"/>
        <v>Sim</v>
      </c>
      <c r="DE251" s="87" t="str">
        <f t="shared" si="94"/>
        <v>Federal</v>
      </c>
    </row>
    <row r="252" spans="1:109">
      <c r="A252" s="14">
        <v>202541479234</v>
      </c>
      <c r="B252" s="1">
        <v>45759</v>
      </c>
      <c r="C252" t="s">
        <v>2597</v>
      </c>
      <c r="D252" t="s">
        <v>161</v>
      </c>
      <c r="E252" t="s">
        <v>286</v>
      </c>
      <c r="F252" t="s">
        <v>139</v>
      </c>
      <c r="G252" t="s">
        <v>311</v>
      </c>
      <c r="H252" t="s">
        <v>113</v>
      </c>
      <c r="I252" t="s">
        <v>113</v>
      </c>
      <c r="J252" t="s">
        <v>113</v>
      </c>
      <c r="K252" t="s">
        <v>114</v>
      </c>
      <c r="L252" t="s">
        <v>114</v>
      </c>
      <c r="M252" t="s">
        <v>140</v>
      </c>
      <c r="N252" t="s">
        <v>1353</v>
      </c>
      <c r="O252" t="s">
        <v>120</v>
      </c>
      <c r="P252" t="s">
        <v>229</v>
      </c>
      <c r="Q252" t="s">
        <v>143</v>
      </c>
      <c r="R252" t="s">
        <v>123</v>
      </c>
      <c r="S252" t="s">
        <v>113</v>
      </c>
      <c r="T252" t="s">
        <v>2598</v>
      </c>
      <c r="U252" t="s">
        <v>2599</v>
      </c>
      <c r="V252" t="s">
        <v>2600</v>
      </c>
      <c r="X252" t="b">
        <v>1</v>
      </c>
      <c r="Z252" t="s">
        <v>2601</v>
      </c>
      <c r="AA252" t="s">
        <v>2602</v>
      </c>
      <c r="AB252" t="s">
        <v>2603</v>
      </c>
      <c r="AC252" t="s">
        <v>2604</v>
      </c>
      <c r="AD252">
        <v>0</v>
      </c>
      <c r="AE252" t="s">
        <v>2605</v>
      </c>
      <c r="AF252" t="s">
        <v>113</v>
      </c>
      <c r="AG252" t="s">
        <v>113</v>
      </c>
      <c r="AH252" t="s">
        <v>132</v>
      </c>
      <c r="AI252" t="s">
        <v>132</v>
      </c>
      <c r="AJ252" t="s">
        <v>132</v>
      </c>
      <c r="AK252" t="s">
        <v>113</v>
      </c>
      <c r="AL252" t="s">
        <v>2606</v>
      </c>
      <c r="AM252" t="s">
        <v>309</v>
      </c>
      <c r="AN252" t="s">
        <v>113</v>
      </c>
      <c r="AO252" t="s">
        <v>113</v>
      </c>
      <c r="AQ252" t="s">
        <v>310</v>
      </c>
      <c r="AR252" t="s">
        <v>113</v>
      </c>
      <c r="AS252" t="s">
        <v>113</v>
      </c>
      <c r="AT252" t="s">
        <v>113</v>
      </c>
      <c r="AU252" t="s">
        <v>113</v>
      </c>
      <c r="AW252" t="s">
        <v>113</v>
      </c>
      <c r="AX252" s="82">
        <f>IFERROR(FIND("Óbitos/feridos",consulta_completa__11[[#This Row],[13 - Ocorrências/Ambientes Atingidos]]),0)</f>
        <v>0</v>
      </c>
      <c r="AY252" s="83" t="str">
        <f t="shared" si="95"/>
        <v/>
      </c>
      <c r="AZ252" s="82">
        <f>IFERROR(FIND("População afetada/evacuada",consulta_completa__11[[#This Row],[13 - Ocorrências/Ambientes Atingidos]]),0)</f>
        <v>0</v>
      </c>
      <c r="BA252" s="82" t="str">
        <f t="shared" si="96"/>
        <v/>
      </c>
      <c r="BB252" s="82">
        <f>IFERROR(FIND("Suspensão de abastecimento de água",consulta_completa__11[[#This Row],[13 - Ocorrências/Ambientes Atingidos]]),0)</f>
        <v>0</v>
      </c>
      <c r="BC252" s="83" t="str">
        <f t="shared" si="124"/>
        <v/>
      </c>
      <c r="BD252" s="82">
        <f>IFERROR(FIND("Rio/córrego",consulta_completa__11[[#This Row],[13 - Ocorrências/Ambientes Atingidos]]),0)</f>
        <v>0</v>
      </c>
      <c r="BE252" s="83" t="str">
        <f t="shared" si="97"/>
        <v/>
      </c>
      <c r="BF252" s="82">
        <f>IFERROR(FIND("Lago",consulta_completa__11[[#This Row],[13 - Ocorrências/Ambientes Atingidos]]),0)</f>
        <v>0</v>
      </c>
      <c r="BG252" s="83" t="str">
        <f t="shared" si="98"/>
        <v/>
      </c>
      <c r="BH252" s="82">
        <f>IFERROR(FIND("Mar",consulta_completa__11[[#This Row],[13 - Ocorrências/Ambientes Atingidos]]),0)</f>
        <v>0</v>
      </c>
      <c r="BI252" s="83" t="str">
        <f t="shared" si="99"/>
        <v/>
      </c>
      <c r="BJ252" s="82">
        <f>IFERROR(FIND("Praia",consulta_completa__11[[#This Row],[13 - Ocorrências/Ambientes Atingidos]]),0)</f>
        <v>0</v>
      </c>
      <c r="BK252" s="83" t="str">
        <f t="shared" si="100"/>
        <v/>
      </c>
      <c r="BL252" s="82">
        <f>IFERROR(FIND("Solo",consulta_completa__11[[#This Row],[13 - Ocorrências/Ambientes Atingidos]]),0)</f>
        <v>1</v>
      </c>
      <c r="BM252" s="83" t="str">
        <f t="shared" si="101"/>
        <v>X</v>
      </c>
      <c r="BN252" s="82">
        <f>IFERROR(FIND("Águas subterrâneas",consulta_completa__11[[#This Row],[13 - Ocorrências/Ambientes Atingidos]]),0)</f>
        <v>0</v>
      </c>
      <c r="BO252" s="83" t="str">
        <f t="shared" si="102"/>
        <v/>
      </c>
      <c r="BP252" s="82">
        <f>IFERROR(FIND("Atmosfera",consulta_completa__11[[#This Row],[13 - Ocorrências/Ambientes Atingidos]]),0)</f>
        <v>0</v>
      </c>
      <c r="BQ252" s="83" t="str">
        <f t="shared" si="103"/>
        <v/>
      </c>
      <c r="BR252" s="82">
        <f>IFERROR(FIND("Flora",consulta_completa__11[[#This Row],[13 - Ocorrências/Ambientes Atingidos]]),0)</f>
        <v>0</v>
      </c>
      <c r="BS252" s="83" t="str">
        <f t="shared" si="104"/>
        <v/>
      </c>
      <c r="BT252" s="82">
        <f>IFERROR(FIND("Fauna",consulta_completa__11[[#This Row],[13 - Ocorrências/Ambientes Atingidos]]),0)</f>
        <v>0</v>
      </c>
      <c r="BU252" s="83" t="str">
        <f t="shared" si="105"/>
        <v/>
      </c>
      <c r="BV252" s="82">
        <f>IFERROR(FIND("UC federal",consulta_completa__11[[#This Row],[13 - Ocorrências/Ambientes Atingidos]]),0)</f>
        <v>0</v>
      </c>
      <c r="BW252" s="83" t="str">
        <f t="shared" si="106"/>
        <v/>
      </c>
      <c r="BX252" s="82">
        <f>IFERROR(FIND("UC estadual/municipal",consulta_completa__11[[#This Row],[13 - Ocorrências/Ambientes Atingidos]]),0)</f>
        <v>0</v>
      </c>
      <c r="BY252" s="83" t="str">
        <f t="shared" si="107"/>
        <v/>
      </c>
      <c r="BZ252" s="82">
        <f>IFERROR(FIND("Outro(s)",consulta_completa__11[[#This Row],[13 - Ocorrências/Ambientes Atingidos]]),0)</f>
        <v>0</v>
      </c>
      <c r="CA252" s="83" t="str">
        <f t="shared" si="108"/>
        <v/>
      </c>
      <c r="CB252" s="82">
        <f>IFERROR(FIND("Sem dano",consulta_completa__11[[#This Row],[13 - Ocorrências/Ambientes Atingidos]]),0)</f>
        <v>0</v>
      </c>
      <c r="CC252" s="83" t="str">
        <f t="shared" si="109"/>
        <v/>
      </c>
      <c r="CD252" s="82" t="str">
        <f>IF(consulta_completa__11[[#This Row],[13 - Ocorrências/Ambientes Atingidos]]="","X","")</f>
        <v/>
      </c>
      <c r="CE252" s="84">
        <f>IFERROR(FIND("IBAMA",consulta_completa__11[[#This Row],[14 - Inst. Atuando no Local]]),0)</f>
        <v>0</v>
      </c>
      <c r="CF252" s="84" t="str">
        <f t="shared" si="110"/>
        <v/>
      </c>
      <c r="CG252" s="84">
        <f>IFERROR(FIND("OEMA",consulta_completa__11[[#This Row],[14 - Inst. Atuando no Local]]),0)</f>
        <v>0</v>
      </c>
      <c r="CH252" s="84" t="str">
        <f t="shared" si="111"/>
        <v/>
      </c>
      <c r="CI252" s="84">
        <f>IFERROR(FIND("DEFESA CIVIL",consulta_completa__11[[#This Row],[14 - Inst. Atuando no Local]]),0)</f>
        <v>0</v>
      </c>
      <c r="CJ252" s="84" t="str">
        <f t="shared" si="112"/>
        <v/>
      </c>
      <c r="CK252" s="84">
        <f>IFERROR(FIND("CORPO DE BOMBEIROS",consulta_completa__11[[#This Row],[14 - Inst. Atuando no Local]]),0)</f>
        <v>0</v>
      </c>
      <c r="CL252" s="84" t="str">
        <f t="shared" si="113"/>
        <v/>
      </c>
      <c r="CM252" s="84">
        <f>IFERROR(FIND("POLÍCIA RODOVIÁRIA",consulta_completa__11[[#This Row],[14 - Inst. Atuando no Local]]),0)</f>
        <v>0</v>
      </c>
      <c r="CN252" s="84" t="str">
        <f t="shared" si="114"/>
        <v/>
      </c>
      <c r="CO252" s="84">
        <f>IFERROR(FIND("POLÍCIA MILITAR",consulta_completa__11[[#This Row],[14 - Inst. Atuando no Local]]),0)</f>
        <v>0</v>
      </c>
      <c r="CP252" s="84" t="str">
        <f t="shared" si="115"/>
        <v/>
      </c>
      <c r="CQ252" s="84">
        <f>IFERROR(FIND("POLÍCIA CIVIL",consulta_completa__11[[#This Row],[14 - Inst. Atuando no Local]]),0)</f>
        <v>0</v>
      </c>
      <c r="CR252" s="84" t="str">
        <f t="shared" si="116"/>
        <v/>
      </c>
      <c r="CS252" s="84">
        <f>IFERROR(FIND("MARINHA DO BRASIL",consulta_completa__11[[#This Row],[14 - Inst. Atuando no Local]]),0)</f>
        <v>0</v>
      </c>
      <c r="CT252" s="84" t="str">
        <f t="shared" si="117"/>
        <v/>
      </c>
      <c r="CU252" s="84">
        <f>IFERROR(FIND("EMPRESA ESPECIALIZADA EM ATENDIMENTO",consulta_completa__11[[#This Row],[14 - Inst. Atuando no Local]]),0)</f>
        <v>0</v>
      </c>
      <c r="CV252" s="84" t="str">
        <f t="shared" si="118"/>
        <v/>
      </c>
      <c r="CW252" s="84">
        <f>IFERROR(FIND("IBAMA",consulta_completa__11[[#This Row],[14 - Inst. Atuando no Local]]),0)</f>
        <v>0</v>
      </c>
      <c r="CX252" s="84" t="str">
        <f t="shared" si="119"/>
        <v/>
      </c>
      <c r="CY252" s="84" t="str">
        <f>IF(consulta_completa__11[[#This Row],[14 - Inst. Atuando no Local]]="","X","")</f>
        <v/>
      </c>
      <c r="CZ252" s="84">
        <f>IFERROR(FIND("OUTRA (S)",consulta_completa__11[[#This Row],[14 - Inst. Atuando no Local]]),0)</f>
        <v>0</v>
      </c>
      <c r="DA252" s="84" t="str">
        <f t="shared" si="120"/>
        <v/>
      </c>
      <c r="DB252" s="35" t="str">
        <f t="shared" si="121"/>
        <v>Sim</v>
      </c>
      <c r="DC252" s="35" t="str">
        <f t="shared" si="122"/>
        <v>Não</v>
      </c>
      <c r="DD252" s="35" t="str">
        <f t="shared" si="123"/>
        <v>Sim</v>
      </c>
      <c r="DE252" s="87" t="str">
        <f t="shared" si="94"/>
        <v>Sem informação</v>
      </c>
    </row>
    <row r="253" spans="1:109">
      <c r="A253" s="14">
        <v>202541439640</v>
      </c>
      <c r="B253" s="1">
        <v>45760</v>
      </c>
      <c r="C253" t="s">
        <v>253</v>
      </c>
      <c r="D253" t="s">
        <v>254</v>
      </c>
      <c r="E253" t="s">
        <v>139</v>
      </c>
      <c r="F253" t="s">
        <v>112</v>
      </c>
      <c r="G253" t="s">
        <v>113</v>
      </c>
      <c r="H253" t="s">
        <v>114</v>
      </c>
      <c r="I253" t="s">
        <v>114</v>
      </c>
      <c r="J253" t="s">
        <v>113</v>
      </c>
      <c r="K253" t="s">
        <v>114</v>
      </c>
      <c r="L253" t="s">
        <v>114</v>
      </c>
      <c r="M253" t="s">
        <v>140</v>
      </c>
      <c r="N253" t="s">
        <v>141</v>
      </c>
      <c r="O253" t="s">
        <v>185</v>
      </c>
      <c r="P253" t="s">
        <v>272</v>
      </c>
      <c r="Q253" t="s">
        <v>143</v>
      </c>
      <c r="R253" t="s">
        <v>123</v>
      </c>
      <c r="S253" t="s">
        <v>113</v>
      </c>
      <c r="T253" t="s">
        <v>2607</v>
      </c>
      <c r="U253" t="s">
        <v>145</v>
      </c>
      <c r="V253" t="s">
        <v>113</v>
      </c>
      <c r="Z253" t="s">
        <v>2608</v>
      </c>
      <c r="AA253" t="s">
        <v>113</v>
      </c>
      <c r="AB253" t="s">
        <v>261</v>
      </c>
      <c r="AC253" t="s">
        <v>113</v>
      </c>
      <c r="AD253">
        <v>2</v>
      </c>
      <c r="AE253" t="s">
        <v>113</v>
      </c>
      <c r="AF253" t="s">
        <v>1613</v>
      </c>
      <c r="AG253" t="s">
        <v>1322</v>
      </c>
      <c r="AH253" t="s">
        <v>131</v>
      </c>
      <c r="AI253" t="s">
        <v>131</v>
      </c>
      <c r="AJ253" t="s">
        <v>131</v>
      </c>
      <c r="AK253" t="s">
        <v>2609</v>
      </c>
      <c r="AL253" t="s">
        <v>2610</v>
      </c>
      <c r="AM253" t="s">
        <v>153</v>
      </c>
      <c r="AN253" t="s">
        <v>154</v>
      </c>
      <c r="AO253" t="s">
        <v>155</v>
      </c>
      <c r="AP253">
        <v>6133161070</v>
      </c>
      <c r="AQ253" t="s">
        <v>156</v>
      </c>
      <c r="AR253" t="s">
        <v>113</v>
      </c>
      <c r="AS253" t="s">
        <v>113</v>
      </c>
      <c r="AT253" t="s">
        <v>113</v>
      </c>
      <c r="AU253" t="s">
        <v>113</v>
      </c>
      <c r="AW253" t="s">
        <v>113</v>
      </c>
      <c r="AX253" s="82">
        <f>IFERROR(FIND("Óbitos/feridos",consulta_completa__11[[#This Row],[13 - Ocorrências/Ambientes Atingidos]]),0)</f>
        <v>0</v>
      </c>
      <c r="AY253" s="83" t="str">
        <f t="shared" si="95"/>
        <v/>
      </c>
      <c r="AZ253" s="82">
        <f>IFERROR(FIND("População afetada/evacuada",consulta_completa__11[[#This Row],[13 - Ocorrências/Ambientes Atingidos]]),0)</f>
        <v>0</v>
      </c>
      <c r="BA253" s="82" t="str">
        <f t="shared" si="96"/>
        <v/>
      </c>
      <c r="BB253" s="82">
        <f>IFERROR(FIND("Suspensão de abastecimento de água",consulta_completa__11[[#This Row],[13 - Ocorrências/Ambientes Atingidos]]),0)</f>
        <v>0</v>
      </c>
      <c r="BC253" s="83" t="str">
        <f t="shared" si="124"/>
        <v/>
      </c>
      <c r="BD253" s="82">
        <f>IFERROR(FIND("Rio/córrego",consulta_completa__11[[#This Row],[13 - Ocorrências/Ambientes Atingidos]]),0)</f>
        <v>0</v>
      </c>
      <c r="BE253" s="83" t="str">
        <f t="shared" si="97"/>
        <v/>
      </c>
      <c r="BF253" s="82">
        <f>IFERROR(FIND("Lago",consulta_completa__11[[#This Row],[13 - Ocorrências/Ambientes Atingidos]]),0)</f>
        <v>0</v>
      </c>
      <c r="BG253" s="83" t="str">
        <f t="shared" si="98"/>
        <v/>
      </c>
      <c r="BH253" s="82">
        <f>IFERROR(FIND("Mar",consulta_completa__11[[#This Row],[13 - Ocorrências/Ambientes Atingidos]]),0)</f>
        <v>0</v>
      </c>
      <c r="BI253" s="83" t="str">
        <f t="shared" si="99"/>
        <v/>
      </c>
      <c r="BJ253" s="82">
        <f>IFERROR(FIND("Praia",consulta_completa__11[[#This Row],[13 - Ocorrências/Ambientes Atingidos]]),0)</f>
        <v>0</v>
      </c>
      <c r="BK253" s="83" t="str">
        <f t="shared" si="100"/>
        <v/>
      </c>
      <c r="BL253" s="82">
        <f>IFERROR(FIND("Solo",consulta_completa__11[[#This Row],[13 - Ocorrências/Ambientes Atingidos]]),0)</f>
        <v>1</v>
      </c>
      <c r="BM253" s="83" t="str">
        <f t="shared" si="101"/>
        <v>X</v>
      </c>
      <c r="BN253" s="82">
        <f>IFERROR(FIND("Águas subterrâneas",consulta_completa__11[[#This Row],[13 - Ocorrências/Ambientes Atingidos]]),0)</f>
        <v>0</v>
      </c>
      <c r="BO253" s="83" t="str">
        <f t="shared" si="102"/>
        <v/>
      </c>
      <c r="BP253" s="82">
        <f>IFERROR(FIND("Atmosfera",consulta_completa__11[[#This Row],[13 - Ocorrências/Ambientes Atingidos]]),0)</f>
        <v>0</v>
      </c>
      <c r="BQ253" s="83" t="str">
        <f t="shared" si="103"/>
        <v/>
      </c>
      <c r="BR253" s="82">
        <f>IFERROR(FIND("Flora",consulta_completa__11[[#This Row],[13 - Ocorrências/Ambientes Atingidos]]),0)</f>
        <v>0</v>
      </c>
      <c r="BS253" s="83" t="str">
        <f t="shared" si="104"/>
        <v/>
      </c>
      <c r="BT253" s="82">
        <f>IFERROR(FIND("Fauna",consulta_completa__11[[#This Row],[13 - Ocorrências/Ambientes Atingidos]]),0)</f>
        <v>0</v>
      </c>
      <c r="BU253" s="83" t="str">
        <f t="shared" si="105"/>
        <v/>
      </c>
      <c r="BV253" s="82">
        <f>IFERROR(FIND("UC federal",consulta_completa__11[[#This Row],[13 - Ocorrências/Ambientes Atingidos]]),0)</f>
        <v>0</v>
      </c>
      <c r="BW253" s="83" t="str">
        <f t="shared" si="106"/>
        <v/>
      </c>
      <c r="BX253" s="82">
        <f>IFERROR(FIND("UC estadual/municipal",consulta_completa__11[[#This Row],[13 - Ocorrências/Ambientes Atingidos]]),0)</f>
        <v>0</v>
      </c>
      <c r="BY253" s="83" t="str">
        <f t="shared" si="107"/>
        <v/>
      </c>
      <c r="BZ253" s="82">
        <f>IFERROR(FIND("Outro(s)",consulta_completa__11[[#This Row],[13 - Ocorrências/Ambientes Atingidos]]),0)</f>
        <v>0</v>
      </c>
      <c r="CA253" s="83" t="str">
        <f t="shared" si="108"/>
        <v/>
      </c>
      <c r="CB253" s="82">
        <f>IFERROR(FIND("Sem dano",consulta_completa__11[[#This Row],[13 - Ocorrências/Ambientes Atingidos]]),0)</f>
        <v>0</v>
      </c>
      <c r="CC253" s="83" t="str">
        <f t="shared" si="109"/>
        <v/>
      </c>
      <c r="CD253" s="82" t="str">
        <f>IF(consulta_completa__11[[#This Row],[13 - Ocorrências/Ambientes Atingidos]]="","X","")</f>
        <v/>
      </c>
      <c r="CE253" s="84">
        <f>IFERROR(FIND("IBAMA",consulta_completa__11[[#This Row],[14 - Inst. Atuando no Local]]),0)</f>
        <v>0</v>
      </c>
      <c r="CF253" s="84" t="str">
        <f t="shared" si="110"/>
        <v/>
      </c>
      <c r="CG253" s="84">
        <f>IFERROR(FIND("OEMA",consulta_completa__11[[#This Row],[14 - Inst. Atuando no Local]]),0)</f>
        <v>0</v>
      </c>
      <c r="CH253" s="84" t="str">
        <f t="shared" si="111"/>
        <v/>
      </c>
      <c r="CI253" s="84">
        <f>IFERROR(FIND("DEFESA CIVIL",consulta_completa__11[[#This Row],[14 - Inst. Atuando no Local]]),0)</f>
        <v>0</v>
      </c>
      <c r="CJ253" s="84" t="str">
        <f t="shared" si="112"/>
        <v/>
      </c>
      <c r="CK253" s="84">
        <f>IFERROR(FIND("CORPO DE BOMBEIROS",consulta_completa__11[[#This Row],[14 - Inst. Atuando no Local]]),0)</f>
        <v>0</v>
      </c>
      <c r="CL253" s="84" t="str">
        <f t="shared" si="113"/>
        <v/>
      </c>
      <c r="CM253" s="84">
        <f>IFERROR(FIND("POLÍCIA RODOVIÁRIA",consulta_completa__11[[#This Row],[14 - Inst. Atuando no Local]]),0)</f>
        <v>0</v>
      </c>
      <c r="CN253" s="84" t="str">
        <f t="shared" si="114"/>
        <v/>
      </c>
      <c r="CO253" s="84">
        <f>IFERROR(FIND("POLÍCIA MILITAR",consulta_completa__11[[#This Row],[14 - Inst. Atuando no Local]]),0)</f>
        <v>0</v>
      </c>
      <c r="CP253" s="84" t="str">
        <f t="shared" si="115"/>
        <v/>
      </c>
      <c r="CQ253" s="84">
        <f>IFERROR(FIND("POLÍCIA CIVIL",consulta_completa__11[[#This Row],[14 - Inst. Atuando no Local]]),0)</f>
        <v>0</v>
      </c>
      <c r="CR253" s="84" t="str">
        <f t="shared" si="116"/>
        <v/>
      </c>
      <c r="CS253" s="84">
        <f>IFERROR(FIND("MARINHA DO BRASIL",consulta_completa__11[[#This Row],[14 - Inst. Atuando no Local]]),0)</f>
        <v>0</v>
      </c>
      <c r="CT253" s="84" t="str">
        <f t="shared" si="117"/>
        <v/>
      </c>
      <c r="CU253" s="84">
        <f>IFERROR(FIND("EMPRESA ESPECIALIZADA EM ATENDIMENTO",consulta_completa__11[[#This Row],[14 - Inst. Atuando no Local]]),0)</f>
        <v>0</v>
      </c>
      <c r="CV253" s="84" t="str">
        <f t="shared" si="118"/>
        <v/>
      </c>
      <c r="CW253" s="84">
        <f>IFERROR(FIND("IBAMA",consulta_completa__11[[#This Row],[14 - Inst. Atuando no Local]]),0)</f>
        <v>0</v>
      </c>
      <c r="CX253" s="84" t="str">
        <f t="shared" si="119"/>
        <v/>
      </c>
      <c r="CY253" s="84" t="str">
        <f>IF(consulta_completa__11[[#This Row],[14 - Inst. Atuando no Local]]="","X","")</f>
        <v/>
      </c>
      <c r="CZ253" s="84">
        <f>IFERROR(FIND("OUTRA (S)",consulta_completa__11[[#This Row],[14 - Inst. Atuando no Local]]),0)</f>
        <v>0</v>
      </c>
      <c r="DA253" s="84" t="str">
        <f t="shared" si="120"/>
        <v/>
      </c>
      <c r="DB253" s="35" t="str">
        <f t="shared" si="121"/>
        <v>Sim</v>
      </c>
      <c r="DC253" s="35" t="str">
        <f t="shared" si="122"/>
        <v>Não</v>
      </c>
      <c r="DD253" s="35" t="str">
        <f t="shared" si="123"/>
        <v>Sim</v>
      </c>
      <c r="DE253" s="87" t="str">
        <f t="shared" si="94"/>
        <v>Estadual</v>
      </c>
    </row>
    <row r="254" spans="1:109">
      <c r="A254" s="14">
        <v>202541636005</v>
      </c>
      <c r="B254" s="1">
        <v>45760</v>
      </c>
      <c r="C254" t="s">
        <v>1064</v>
      </c>
      <c r="D254" t="s">
        <v>343</v>
      </c>
      <c r="E254" t="s">
        <v>139</v>
      </c>
      <c r="F254" t="s">
        <v>112</v>
      </c>
      <c r="G254" t="s">
        <v>113</v>
      </c>
      <c r="H254" t="s">
        <v>114</v>
      </c>
      <c r="I254" t="s">
        <v>114</v>
      </c>
      <c r="J254" t="s">
        <v>441</v>
      </c>
      <c r="K254" t="s">
        <v>2611</v>
      </c>
      <c r="L254" t="s">
        <v>117</v>
      </c>
      <c r="M254" t="s">
        <v>2612</v>
      </c>
      <c r="N254" t="s">
        <v>141</v>
      </c>
      <c r="O254" t="s">
        <v>239</v>
      </c>
      <c r="P254" t="s">
        <v>272</v>
      </c>
      <c r="Q254" t="s">
        <v>122</v>
      </c>
      <c r="R254" t="s">
        <v>123</v>
      </c>
      <c r="S254" t="s">
        <v>113</v>
      </c>
      <c r="T254" t="s">
        <v>2613</v>
      </c>
      <c r="U254" t="s">
        <v>1610</v>
      </c>
      <c r="V254" t="s">
        <v>2614</v>
      </c>
      <c r="Z254" t="s">
        <v>2615</v>
      </c>
      <c r="AA254" t="s">
        <v>113</v>
      </c>
      <c r="AB254" t="s">
        <v>113</v>
      </c>
      <c r="AC254" t="s">
        <v>113</v>
      </c>
      <c r="AE254" t="s">
        <v>113</v>
      </c>
      <c r="AF254" t="s">
        <v>1071</v>
      </c>
      <c r="AG254" t="s">
        <v>2616</v>
      </c>
      <c r="AH254" t="s">
        <v>131</v>
      </c>
      <c r="AI254" t="s">
        <v>131</v>
      </c>
      <c r="AJ254" t="s">
        <v>131</v>
      </c>
      <c r="AK254" t="s">
        <v>2617</v>
      </c>
      <c r="AL254" t="s">
        <v>2618</v>
      </c>
      <c r="AM254" t="s">
        <v>2566</v>
      </c>
      <c r="AN254" t="s">
        <v>154</v>
      </c>
      <c r="AO254" t="s">
        <v>2619</v>
      </c>
      <c r="AP254">
        <v>6133161070</v>
      </c>
      <c r="AQ254" t="s">
        <v>2568</v>
      </c>
      <c r="AR254" t="s">
        <v>113</v>
      </c>
      <c r="AS254" t="s">
        <v>113</v>
      </c>
      <c r="AT254" t="s">
        <v>2620</v>
      </c>
      <c r="AU254" t="s">
        <v>592</v>
      </c>
      <c r="AV254">
        <v>1370000000</v>
      </c>
      <c r="AW254" t="s">
        <v>159</v>
      </c>
      <c r="AX254" s="82">
        <f>IFERROR(FIND("Óbitos/feridos",consulta_completa__11[[#This Row],[13 - Ocorrências/Ambientes Atingidos]]),0)</f>
        <v>0</v>
      </c>
      <c r="AY254" s="83" t="str">
        <f t="shared" si="95"/>
        <v/>
      </c>
      <c r="AZ254" s="82">
        <f>IFERROR(FIND("População afetada/evacuada",consulta_completa__11[[#This Row],[13 - Ocorrências/Ambientes Atingidos]]),0)</f>
        <v>0</v>
      </c>
      <c r="BA254" s="82" t="str">
        <f t="shared" si="96"/>
        <v/>
      </c>
      <c r="BB254" s="82">
        <f>IFERROR(FIND("Suspensão de abastecimento de água",consulta_completa__11[[#This Row],[13 - Ocorrências/Ambientes Atingidos]]),0)</f>
        <v>0</v>
      </c>
      <c r="BC254" s="83" t="str">
        <f t="shared" si="124"/>
        <v/>
      </c>
      <c r="BD254" s="82">
        <f>IFERROR(FIND("Rio/córrego",consulta_completa__11[[#This Row],[13 - Ocorrências/Ambientes Atingidos]]),0)</f>
        <v>0</v>
      </c>
      <c r="BE254" s="83" t="str">
        <f t="shared" si="97"/>
        <v/>
      </c>
      <c r="BF254" s="82">
        <f>IFERROR(FIND("Lago",consulta_completa__11[[#This Row],[13 - Ocorrências/Ambientes Atingidos]]),0)</f>
        <v>0</v>
      </c>
      <c r="BG254" s="83" t="str">
        <f t="shared" si="98"/>
        <v/>
      </c>
      <c r="BH254" s="82">
        <f>IFERROR(FIND("Mar",consulta_completa__11[[#This Row],[13 - Ocorrências/Ambientes Atingidos]]),0)</f>
        <v>0</v>
      </c>
      <c r="BI254" s="83" t="str">
        <f t="shared" si="99"/>
        <v/>
      </c>
      <c r="BJ254" s="82">
        <f>IFERROR(FIND("Praia",consulta_completa__11[[#This Row],[13 - Ocorrências/Ambientes Atingidos]]),0)</f>
        <v>0</v>
      </c>
      <c r="BK254" s="83" t="str">
        <f t="shared" si="100"/>
        <v/>
      </c>
      <c r="BL254" s="82">
        <f>IFERROR(FIND("Solo",consulta_completa__11[[#This Row],[13 - Ocorrências/Ambientes Atingidos]]),0)</f>
        <v>1</v>
      </c>
      <c r="BM254" s="83" t="str">
        <f t="shared" si="101"/>
        <v>X</v>
      </c>
      <c r="BN254" s="82">
        <f>IFERROR(FIND("Águas subterrâneas",consulta_completa__11[[#This Row],[13 - Ocorrências/Ambientes Atingidos]]),0)</f>
        <v>0</v>
      </c>
      <c r="BO254" s="83" t="str">
        <f t="shared" si="102"/>
        <v/>
      </c>
      <c r="BP254" s="82">
        <f>IFERROR(FIND("Atmosfera",consulta_completa__11[[#This Row],[13 - Ocorrências/Ambientes Atingidos]]),0)</f>
        <v>0</v>
      </c>
      <c r="BQ254" s="83" t="str">
        <f t="shared" si="103"/>
        <v/>
      </c>
      <c r="BR254" s="82">
        <f>IFERROR(FIND("Flora",consulta_completa__11[[#This Row],[13 - Ocorrências/Ambientes Atingidos]]),0)</f>
        <v>0</v>
      </c>
      <c r="BS254" s="83" t="str">
        <f t="shared" si="104"/>
        <v/>
      </c>
      <c r="BT254" s="82">
        <f>IFERROR(FIND("Fauna",consulta_completa__11[[#This Row],[13 - Ocorrências/Ambientes Atingidos]]),0)</f>
        <v>0</v>
      </c>
      <c r="BU254" s="83" t="str">
        <f t="shared" si="105"/>
        <v/>
      </c>
      <c r="BV254" s="82">
        <f>IFERROR(FIND("UC federal",consulta_completa__11[[#This Row],[13 - Ocorrências/Ambientes Atingidos]]),0)</f>
        <v>0</v>
      </c>
      <c r="BW254" s="83" t="str">
        <f t="shared" si="106"/>
        <v/>
      </c>
      <c r="BX254" s="82">
        <f>IFERROR(FIND("UC estadual/municipal",consulta_completa__11[[#This Row],[13 - Ocorrências/Ambientes Atingidos]]),0)</f>
        <v>0</v>
      </c>
      <c r="BY254" s="83" t="str">
        <f t="shared" si="107"/>
        <v/>
      </c>
      <c r="BZ254" s="82">
        <f>IFERROR(FIND("Outro(s)",consulta_completa__11[[#This Row],[13 - Ocorrências/Ambientes Atingidos]]),0)</f>
        <v>0</v>
      </c>
      <c r="CA254" s="83" t="str">
        <f t="shared" si="108"/>
        <v/>
      </c>
      <c r="CB254" s="82">
        <f>IFERROR(FIND("Sem dano",consulta_completa__11[[#This Row],[13 - Ocorrências/Ambientes Atingidos]]),0)</f>
        <v>0</v>
      </c>
      <c r="CC254" s="83" t="str">
        <f t="shared" si="109"/>
        <v/>
      </c>
      <c r="CD254" s="82" t="str">
        <f>IF(consulta_completa__11[[#This Row],[13 - Ocorrências/Ambientes Atingidos]]="","X","")</f>
        <v/>
      </c>
      <c r="CE254" s="84">
        <f>IFERROR(FIND("IBAMA",consulta_completa__11[[#This Row],[14 - Inst. Atuando no Local]]),0)</f>
        <v>0</v>
      </c>
      <c r="CF254" s="84" t="str">
        <f t="shared" si="110"/>
        <v/>
      </c>
      <c r="CG254" s="84">
        <f>IFERROR(FIND("OEMA",consulta_completa__11[[#This Row],[14 - Inst. Atuando no Local]]),0)</f>
        <v>0</v>
      </c>
      <c r="CH254" s="84" t="str">
        <f t="shared" si="111"/>
        <v/>
      </c>
      <c r="CI254" s="84">
        <f>IFERROR(FIND("DEFESA CIVIL",consulta_completa__11[[#This Row],[14 - Inst. Atuando no Local]]),0)</f>
        <v>0</v>
      </c>
      <c r="CJ254" s="84" t="str">
        <f t="shared" si="112"/>
        <v/>
      </c>
      <c r="CK254" s="84">
        <f>IFERROR(FIND("CORPO DE BOMBEIROS",consulta_completa__11[[#This Row],[14 - Inst. Atuando no Local]]),0)</f>
        <v>0</v>
      </c>
      <c r="CL254" s="84" t="str">
        <f t="shared" si="113"/>
        <v/>
      </c>
      <c r="CM254" s="84">
        <f>IFERROR(FIND("POLÍCIA RODOVIÁRIA",consulta_completa__11[[#This Row],[14 - Inst. Atuando no Local]]),0)</f>
        <v>0</v>
      </c>
      <c r="CN254" s="84" t="str">
        <f t="shared" si="114"/>
        <v/>
      </c>
      <c r="CO254" s="84">
        <f>IFERROR(FIND("POLÍCIA MILITAR",consulta_completa__11[[#This Row],[14 - Inst. Atuando no Local]]),0)</f>
        <v>0</v>
      </c>
      <c r="CP254" s="84" t="str">
        <f t="shared" si="115"/>
        <v/>
      </c>
      <c r="CQ254" s="84">
        <f>IFERROR(FIND("POLÍCIA CIVIL",consulta_completa__11[[#This Row],[14 - Inst. Atuando no Local]]),0)</f>
        <v>0</v>
      </c>
      <c r="CR254" s="84" t="str">
        <f t="shared" si="116"/>
        <v/>
      </c>
      <c r="CS254" s="84">
        <f>IFERROR(FIND("MARINHA DO BRASIL",consulta_completa__11[[#This Row],[14 - Inst. Atuando no Local]]),0)</f>
        <v>0</v>
      </c>
      <c r="CT254" s="84" t="str">
        <f t="shared" si="117"/>
        <v/>
      </c>
      <c r="CU254" s="84">
        <f>IFERROR(FIND("EMPRESA ESPECIALIZADA EM ATENDIMENTO",consulta_completa__11[[#This Row],[14 - Inst. Atuando no Local]]),0)</f>
        <v>0</v>
      </c>
      <c r="CV254" s="84" t="str">
        <f t="shared" si="118"/>
        <v/>
      </c>
      <c r="CW254" s="84">
        <f>IFERROR(FIND("IBAMA",consulta_completa__11[[#This Row],[14 - Inst. Atuando no Local]]),0)</f>
        <v>0</v>
      </c>
      <c r="CX254" s="84" t="str">
        <f t="shared" si="119"/>
        <v/>
      </c>
      <c r="CY254" s="84" t="str">
        <f>IF(consulta_completa__11[[#This Row],[14 - Inst. Atuando no Local]]="","X","")</f>
        <v/>
      </c>
      <c r="CZ254" s="84">
        <f>IFERROR(FIND("OUTRA (S)",consulta_completa__11[[#This Row],[14 - Inst. Atuando no Local]]),0)</f>
        <v>0</v>
      </c>
      <c r="DA254" s="84" t="str">
        <f t="shared" si="120"/>
        <v/>
      </c>
      <c r="DB254" s="35" t="str">
        <f t="shared" si="121"/>
        <v>Sim</v>
      </c>
      <c r="DC254" s="35" t="str">
        <f t="shared" si="122"/>
        <v>Não</v>
      </c>
      <c r="DD254" s="35" t="str">
        <f t="shared" si="123"/>
        <v>Sim</v>
      </c>
      <c r="DE254" s="87" t="str">
        <f t="shared" si="94"/>
        <v>Sem informação</v>
      </c>
    </row>
    <row r="255" spans="1:109">
      <c r="A255" s="14">
        <v>202541561253</v>
      </c>
      <c r="B255" s="1">
        <v>45761</v>
      </c>
      <c r="C255" t="s">
        <v>608</v>
      </c>
      <c r="D255" t="s">
        <v>609</v>
      </c>
      <c r="E255" t="s">
        <v>139</v>
      </c>
      <c r="F255" t="s">
        <v>112</v>
      </c>
      <c r="G255" t="s">
        <v>113</v>
      </c>
      <c r="H255" t="s">
        <v>114</v>
      </c>
      <c r="I255" t="s">
        <v>114</v>
      </c>
      <c r="J255" t="s">
        <v>255</v>
      </c>
      <c r="K255" t="s">
        <v>2621</v>
      </c>
      <c r="L255" t="s">
        <v>117</v>
      </c>
      <c r="M255" t="s">
        <v>140</v>
      </c>
      <c r="N255" t="s">
        <v>141</v>
      </c>
      <c r="O255" t="s">
        <v>113</v>
      </c>
      <c r="P255" t="s">
        <v>299</v>
      </c>
      <c r="Q255" t="s">
        <v>122</v>
      </c>
      <c r="R255" t="s">
        <v>123</v>
      </c>
      <c r="S255" t="s">
        <v>113</v>
      </c>
      <c r="T255" t="s">
        <v>2622</v>
      </c>
      <c r="U255" t="s">
        <v>1610</v>
      </c>
      <c r="V255" t="s">
        <v>2623</v>
      </c>
      <c r="Z255" t="s">
        <v>409</v>
      </c>
      <c r="AA255" t="s">
        <v>113</v>
      </c>
      <c r="AB255" t="s">
        <v>613</v>
      </c>
      <c r="AC255" t="s">
        <v>113</v>
      </c>
      <c r="AD255">
        <v>2</v>
      </c>
      <c r="AE255" t="s">
        <v>113</v>
      </c>
      <c r="AF255" t="s">
        <v>2624</v>
      </c>
      <c r="AG255" t="s">
        <v>615</v>
      </c>
      <c r="AH255" t="s">
        <v>131</v>
      </c>
      <c r="AI255" t="s">
        <v>131</v>
      </c>
      <c r="AJ255" t="s">
        <v>131</v>
      </c>
      <c r="AK255" t="s">
        <v>2625</v>
      </c>
      <c r="AL255" t="s">
        <v>2626</v>
      </c>
      <c r="AM255" t="s">
        <v>153</v>
      </c>
      <c r="AN255" t="s">
        <v>154</v>
      </c>
      <c r="AO255" t="s">
        <v>155</v>
      </c>
      <c r="AP255">
        <v>6133161070</v>
      </c>
      <c r="AQ255" t="s">
        <v>156</v>
      </c>
      <c r="AR255" t="s">
        <v>113</v>
      </c>
      <c r="AS255" t="s">
        <v>113</v>
      </c>
      <c r="AT255" t="s">
        <v>113</v>
      </c>
      <c r="AU255" t="s">
        <v>113</v>
      </c>
      <c r="AW255" t="s">
        <v>113</v>
      </c>
      <c r="AX255" s="82">
        <f>IFERROR(FIND("Óbitos/feridos",consulta_completa__11[[#This Row],[13 - Ocorrências/Ambientes Atingidos]]),0)</f>
        <v>0</v>
      </c>
      <c r="AY255" s="83" t="str">
        <f t="shared" si="95"/>
        <v/>
      </c>
      <c r="AZ255" s="82">
        <f>IFERROR(FIND("População afetada/evacuada",consulta_completa__11[[#This Row],[13 - Ocorrências/Ambientes Atingidos]]),0)</f>
        <v>0</v>
      </c>
      <c r="BA255" s="82" t="str">
        <f t="shared" si="96"/>
        <v/>
      </c>
      <c r="BB255" s="82">
        <f>IFERROR(FIND("Suspensão de abastecimento de água",consulta_completa__11[[#This Row],[13 - Ocorrências/Ambientes Atingidos]]),0)</f>
        <v>0</v>
      </c>
      <c r="BC255" s="83" t="str">
        <f t="shared" si="124"/>
        <v/>
      </c>
      <c r="BD255" s="82">
        <f>IFERROR(FIND("Rio/córrego",consulta_completa__11[[#This Row],[13 - Ocorrências/Ambientes Atingidos]]),0)</f>
        <v>0</v>
      </c>
      <c r="BE255" s="83" t="str">
        <f t="shared" si="97"/>
        <v/>
      </c>
      <c r="BF255" s="82">
        <f>IFERROR(FIND("Lago",consulta_completa__11[[#This Row],[13 - Ocorrências/Ambientes Atingidos]]),0)</f>
        <v>0</v>
      </c>
      <c r="BG255" s="83" t="str">
        <f t="shared" si="98"/>
        <v/>
      </c>
      <c r="BH255" s="82">
        <f>IFERROR(FIND("Mar",consulta_completa__11[[#This Row],[13 - Ocorrências/Ambientes Atingidos]]),0)</f>
        <v>0</v>
      </c>
      <c r="BI255" s="83" t="str">
        <f t="shared" si="99"/>
        <v/>
      </c>
      <c r="BJ255" s="82">
        <f>IFERROR(FIND("Praia",consulta_completa__11[[#This Row],[13 - Ocorrências/Ambientes Atingidos]]),0)</f>
        <v>0</v>
      </c>
      <c r="BK255" s="83" t="str">
        <f t="shared" si="100"/>
        <v/>
      </c>
      <c r="BL255" s="82">
        <f>IFERROR(FIND("Solo",consulta_completa__11[[#This Row],[13 - Ocorrências/Ambientes Atingidos]]),0)</f>
        <v>1</v>
      </c>
      <c r="BM255" s="83" t="str">
        <f t="shared" si="101"/>
        <v>X</v>
      </c>
      <c r="BN255" s="82">
        <f>IFERROR(FIND("Águas subterrâneas",consulta_completa__11[[#This Row],[13 - Ocorrências/Ambientes Atingidos]]),0)</f>
        <v>0</v>
      </c>
      <c r="BO255" s="83" t="str">
        <f t="shared" si="102"/>
        <v/>
      </c>
      <c r="BP255" s="82">
        <f>IFERROR(FIND("Atmosfera",consulta_completa__11[[#This Row],[13 - Ocorrências/Ambientes Atingidos]]),0)</f>
        <v>0</v>
      </c>
      <c r="BQ255" s="83" t="str">
        <f t="shared" si="103"/>
        <v/>
      </c>
      <c r="BR255" s="82">
        <f>IFERROR(FIND("Flora",consulta_completa__11[[#This Row],[13 - Ocorrências/Ambientes Atingidos]]),0)</f>
        <v>0</v>
      </c>
      <c r="BS255" s="83" t="str">
        <f t="shared" si="104"/>
        <v/>
      </c>
      <c r="BT255" s="82">
        <f>IFERROR(FIND("Fauna",consulta_completa__11[[#This Row],[13 - Ocorrências/Ambientes Atingidos]]),0)</f>
        <v>0</v>
      </c>
      <c r="BU255" s="83" t="str">
        <f t="shared" si="105"/>
        <v/>
      </c>
      <c r="BV255" s="82">
        <f>IFERROR(FIND("UC federal",consulta_completa__11[[#This Row],[13 - Ocorrências/Ambientes Atingidos]]),0)</f>
        <v>0</v>
      </c>
      <c r="BW255" s="83" t="str">
        <f t="shared" si="106"/>
        <v/>
      </c>
      <c r="BX255" s="82">
        <f>IFERROR(FIND("UC estadual/municipal",consulta_completa__11[[#This Row],[13 - Ocorrências/Ambientes Atingidos]]),0)</f>
        <v>0</v>
      </c>
      <c r="BY255" s="83" t="str">
        <f t="shared" si="107"/>
        <v/>
      </c>
      <c r="BZ255" s="82">
        <f>IFERROR(FIND("Outro(s)",consulta_completa__11[[#This Row],[13 - Ocorrências/Ambientes Atingidos]]),0)</f>
        <v>0</v>
      </c>
      <c r="CA255" s="83" t="str">
        <f t="shared" si="108"/>
        <v/>
      </c>
      <c r="CB255" s="82">
        <f>IFERROR(FIND("Sem dano",consulta_completa__11[[#This Row],[13 - Ocorrências/Ambientes Atingidos]]),0)</f>
        <v>0</v>
      </c>
      <c r="CC255" s="83" t="str">
        <f t="shared" si="109"/>
        <v/>
      </c>
      <c r="CD255" s="82" t="str">
        <f>IF(consulta_completa__11[[#This Row],[13 - Ocorrências/Ambientes Atingidos]]="","X","")</f>
        <v/>
      </c>
      <c r="CE255" s="84">
        <f>IFERROR(FIND("IBAMA",consulta_completa__11[[#This Row],[14 - Inst. Atuando no Local]]),0)</f>
        <v>0</v>
      </c>
      <c r="CF255" s="84" t="str">
        <f t="shared" si="110"/>
        <v/>
      </c>
      <c r="CG255" s="84">
        <f>IFERROR(FIND("OEMA",consulta_completa__11[[#This Row],[14 - Inst. Atuando no Local]]),0)</f>
        <v>0</v>
      </c>
      <c r="CH255" s="84" t="str">
        <f t="shared" si="111"/>
        <v/>
      </c>
      <c r="CI255" s="84">
        <f>IFERROR(FIND("DEFESA CIVIL",consulta_completa__11[[#This Row],[14 - Inst. Atuando no Local]]),0)</f>
        <v>0</v>
      </c>
      <c r="CJ255" s="84" t="str">
        <f t="shared" si="112"/>
        <v/>
      </c>
      <c r="CK255" s="84">
        <f>IFERROR(FIND("CORPO DE BOMBEIROS",consulta_completa__11[[#This Row],[14 - Inst. Atuando no Local]]),0)</f>
        <v>0</v>
      </c>
      <c r="CL255" s="84" t="str">
        <f t="shared" si="113"/>
        <v/>
      </c>
      <c r="CM255" s="84">
        <f>IFERROR(FIND("POLÍCIA RODOVIÁRIA",consulta_completa__11[[#This Row],[14 - Inst. Atuando no Local]]),0)</f>
        <v>0</v>
      </c>
      <c r="CN255" s="84" t="str">
        <f t="shared" si="114"/>
        <v/>
      </c>
      <c r="CO255" s="84">
        <f>IFERROR(FIND("POLÍCIA MILITAR",consulta_completa__11[[#This Row],[14 - Inst. Atuando no Local]]),0)</f>
        <v>0</v>
      </c>
      <c r="CP255" s="84" t="str">
        <f t="shared" si="115"/>
        <v/>
      </c>
      <c r="CQ255" s="84">
        <f>IFERROR(FIND("POLÍCIA CIVIL",consulta_completa__11[[#This Row],[14 - Inst. Atuando no Local]]),0)</f>
        <v>0</v>
      </c>
      <c r="CR255" s="84" t="str">
        <f t="shared" si="116"/>
        <v/>
      </c>
      <c r="CS255" s="84">
        <f>IFERROR(FIND("MARINHA DO BRASIL",consulta_completa__11[[#This Row],[14 - Inst. Atuando no Local]]),0)</f>
        <v>0</v>
      </c>
      <c r="CT255" s="84" t="str">
        <f t="shared" si="117"/>
        <v/>
      </c>
      <c r="CU255" s="84">
        <f>IFERROR(FIND("EMPRESA ESPECIALIZADA EM ATENDIMENTO",consulta_completa__11[[#This Row],[14 - Inst. Atuando no Local]]),0)</f>
        <v>0</v>
      </c>
      <c r="CV255" s="84" t="str">
        <f t="shared" si="118"/>
        <v/>
      </c>
      <c r="CW255" s="84">
        <f>IFERROR(FIND("IBAMA",consulta_completa__11[[#This Row],[14 - Inst. Atuando no Local]]),0)</f>
        <v>0</v>
      </c>
      <c r="CX255" s="84" t="str">
        <f t="shared" si="119"/>
        <v/>
      </c>
      <c r="CY255" s="84" t="str">
        <f>IF(consulta_completa__11[[#This Row],[14 - Inst. Atuando no Local]]="","X","")</f>
        <v/>
      </c>
      <c r="CZ255" s="84">
        <f>IFERROR(FIND("OUTRA (S)",consulta_completa__11[[#This Row],[14 - Inst. Atuando no Local]]),0)</f>
        <v>0</v>
      </c>
      <c r="DA255" s="84" t="str">
        <f t="shared" si="120"/>
        <v/>
      </c>
      <c r="DB255" s="35" t="str">
        <f t="shared" si="121"/>
        <v>Sim</v>
      </c>
      <c r="DC255" s="35" t="str">
        <f t="shared" si="122"/>
        <v>Não</v>
      </c>
      <c r="DD255" s="35" t="str">
        <f t="shared" si="123"/>
        <v>Sim</v>
      </c>
      <c r="DE255" s="87" t="str">
        <f t="shared" si="94"/>
        <v>Estadual</v>
      </c>
    </row>
    <row r="256" spans="1:109">
      <c r="A256" s="14">
        <v>202541636024</v>
      </c>
      <c r="B256" s="1">
        <v>45761</v>
      </c>
      <c r="C256" t="s">
        <v>718</v>
      </c>
      <c r="D256" t="s">
        <v>609</v>
      </c>
      <c r="E256" t="s">
        <v>139</v>
      </c>
      <c r="F256" t="s">
        <v>112</v>
      </c>
      <c r="G256" t="s">
        <v>113</v>
      </c>
      <c r="H256" t="s">
        <v>114</v>
      </c>
      <c r="I256" t="s">
        <v>114</v>
      </c>
      <c r="J256" t="s">
        <v>113</v>
      </c>
      <c r="K256" t="s">
        <v>114</v>
      </c>
      <c r="L256" t="s">
        <v>114</v>
      </c>
      <c r="M256" t="s">
        <v>140</v>
      </c>
      <c r="N256" t="s">
        <v>141</v>
      </c>
      <c r="O256" t="s">
        <v>113</v>
      </c>
      <c r="P256" t="s">
        <v>299</v>
      </c>
      <c r="Q256" t="s">
        <v>143</v>
      </c>
      <c r="R256" t="s">
        <v>123</v>
      </c>
      <c r="S256" t="s">
        <v>113</v>
      </c>
      <c r="T256" t="s">
        <v>2627</v>
      </c>
      <c r="U256" t="s">
        <v>145</v>
      </c>
      <c r="V256" t="s">
        <v>2628</v>
      </c>
      <c r="X256" t="b">
        <v>1</v>
      </c>
      <c r="Z256" t="s">
        <v>259</v>
      </c>
      <c r="AA256" t="s">
        <v>113</v>
      </c>
      <c r="AB256" t="s">
        <v>613</v>
      </c>
      <c r="AC256" t="s">
        <v>113</v>
      </c>
      <c r="AD256">
        <v>2</v>
      </c>
      <c r="AE256" t="s">
        <v>113</v>
      </c>
      <c r="AF256" t="s">
        <v>614</v>
      </c>
      <c r="AG256" t="s">
        <v>615</v>
      </c>
      <c r="AH256" t="s">
        <v>131</v>
      </c>
      <c r="AI256" t="s">
        <v>131</v>
      </c>
      <c r="AJ256" t="s">
        <v>131</v>
      </c>
      <c r="AK256" t="s">
        <v>2629</v>
      </c>
      <c r="AL256" t="s">
        <v>2630</v>
      </c>
      <c r="AM256" t="s">
        <v>153</v>
      </c>
      <c r="AN256" t="s">
        <v>154</v>
      </c>
      <c r="AO256" t="s">
        <v>155</v>
      </c>
      <c r="AP256">
        <v>6133161070</v>
      </c>
      <c r="AQ256" t="s">
        <v>156</v>
      </c>
      <c r="AR256" t="s">
        <v>113</v>
      </c>
      <c r="AS256" t="s">
        <v>113</v>
      </c>
      <c r="AT256" t="s">
        <v>113</v>
      </c>
      <c r="AU256" t="s">
        <v>113</v>
      </c>
      <c r="AW256" t="s">
        <v>113</v>
      </c>
      <c r="AX256" s="82">
        <f>IFERROR(FIND("Óbitos/feridos",consulta_completa__11[[#This Row],[13 - Ocorrências/Ambientes Atingidos]]),0)</f>
        <v>0</v>
      </c>
      <c r="AY256" s="83" t="str">
        <f t="shared" si="95"/>
        <v/>
      </c>
      <c r="AZ256" s="82">
        <f>IFERROR(FIND("População afetada/evacuada",consulta_completa__11[[#This Row],[13 - Ocorrências/Ambientes Atingidos]]),0)</f>
        <v>0</v>
      </c>
      <c r="BA256" s="82" t="str">
        <f t="shared" si="96"/>
        <v/>
      </c>
      <c r="BB256" s="82">
        <f>IFERROR(FIND("Suspensão de abastecimento de água",consulta_completa__11[[#This Row],[13 - Ocorrências/Ambientes Atingidos]]),0)</f>
        <v>0</v>
      </c>
      <c r="BC256" s="83" t="str">
        <f t="shared" si="124"/>
        <v/>
      </c>
      <c r="BD256" s="82">
        <f>IFERROR(FIND("Rio/córrego",consulta_completa__11[[#This Row],[13 - Ocorrências/Ambientes Atingidos]]),0)</f>
        <v>0</v>
      </c>
      <c r="BE256" s="83" t="str">
        <f t="shared" si="97"/>
        <v/>
      </c>
      <c r="BF256" s="82">
        <f>IFERROR(FIND("Lago",consulta_completa__11[[#This Row],[13 - Ocorrências/Ambientes Atingidos]]),0)</f>
        <v>0</v>
      </c>
      <c r="BG256" s="83" t="str">
        <f t="shared" si="98"/>
        <v/>
      </c>
      <c r="BH256" s="82">
        <f>IFERROR(FIND("Mar",consulta_completa__11[[#This Row],[13 - Ocorrências/Ambientes Atingidos]]),0)</f>
        <v>0</v>
      </c>
      <c r="BI256" s="83" t="str">
        <f t="shared" si="99"/>
        <v/>
      </c>
      <c r="BJ256" s="82">
        <f>IFERROR(FIND("Praia",consulta_completa__11[[#This Row],[13 - Ocorrências/Ambientes Atingidos]]),0)</f>
        <v>0</v>
      </c>
      <c r="BK256" s="83" t="str">
        <f t="shared" si="100"/>
        <v/>
      </c>
      <c r="BL256" s="82">
        <f>IFERROR(FIND("Solo",consulta_completa__11[[#This Row],[13 - Ocorrências/Ambientes Atingidos]]),0)</f>
        <v>1</v>
      </c>
      <c r="BM256" s="83" t="str">
        <f t="shared" si="101"/>
        <v>X</v>
      </c>
      <c r="BN256" s="82">
        <f>IFERROR(FIND("Águas subterrâneas",consulta_completa__11[[#This Row],[13 - Ocorrências/Ambientes Atingidos]]),0)</f>
        <v>0</v>
      </c>
      <c r="BO256" s="83" t="str">
        <f t="shared" si="102"/>
        <v/>
      </c>
      <c r="BP256" s="82">
        <f>IFERROR(FIND("Atmosfera",consulta_completa__11[[#This Row],[13 - Ocorrências/Ambientes Atingidos]]),0)</f>
        <v>0</v>
      </c>
      <c r="BQ256" s="83" t="str">
        <f t="shared" si="103"/>
        <v/>
      </c>
      <c r="BR256" s="82">
        <f>IFERROR(FIND("Flora",consulta_completa__11[[#This Row],[13 - Ocorrências/Ambientes Atingidos]]),0)</f>
        <v>0</v>
      </c>
      <c r="BS256" s="83" t="str">
        <f t="shared" si="104"/>
        <v/>
      </c>
      <c r="BT256" s="82">
        <f>IFERROR(FIND("Fauna",consulta_completa__11[[#This Row],[13 - Ocorrências/Ambientes Atingidos]]),0)</f>
        <v>0</v>
      </c>
      <c r="BU256" s="83" t="str">
        <f t="shared" si="105"/>
        <v/>
      </c>
      <c r="BV256" s="82">
        <f>IFERROR(FIND("UC federal",consulta_completa__11[[#This Row],[13 - Ocorrências/Ambientes Atingidos]]),0)</f>
        <v>0</v>
      </c>
      <c r="BW256" s="83" t="str">
        <f t="shared" si="106"/>
        <v/>
      </c>
      <c r="BX256" s="82">
        <f>IFERROR(FIND("UC estadual/municipal",consulta_completa__11[[#This Row],[13 - Ocorrências/Ambientes Atingidos]]),0)</f>
        <v>0</v>
      </c>
      <c r="BY256" s="83" t="str">
        <f t="shared" si="107"/>
        <v/>
      </c>
      <c r="BZ256" s="82">
        <f>IFERROR(FIND("Outro(s)",consulta_completa__11[[#This Row],[13 - Ocorrências/Ambientes Atingidos]]),0)</f>
        <v>0</v>
      </c>
      <c r="CA256" s="83" t="str">
        <f t="shared" si="108"/>
        <v/>
      </c>
      <c r="CB256" s="82">
        <f>IFERROR(FIND("Sem dano",consulta_completa__11[[#This Row],[13 - Ocorrências/Ambientes Atingidos]]),0)</f>
        <v>0</v>
      </c>
      <c r="CC256" s="83" t="str">
        <f t="shared" si="109"/>
        <v/>
      </c>
      <c r="CD256" s="82" t="str">
        <f>IF(consulta_completa__11[[#This Row],[13 - Ocorrências/Ambientes Atingidos]]="","X","")</f>
        <v/>
      </c>
      <c r="CE256" s="84">
        <f>IFERROR(FIND("IBAMA",consulta_completa__11[[#This Row],[14 - Inst. Atuando no Local]]),0)</f>
        <v>0</v>
      </c>
      <c r="CF256" s="84" t="str">
        <f t="shared" si="110"/>
        <v/>
      </c>
      <c r="CG256" s="84">
        <f>IFERROR(FIND("OEMA",consulta_completa__11[[#This Row],[14 - Inst. Atuando no Local]]),0)</f>
        <v>0</v>
      </c>
      <c r="CH256" s="84" t="str">
        <f t="shared" si="111"/>
        <v/>
      </c>
      <c r="CI256" s="84">
        <f>IFERROR(FIND("DEFESA CIVIL",consulta_completa__11[[#This Row],[14 - Inst. Atuando no Local]]),0)</f>
        <v>0</v>
      </c>
      <c r="CJ256" s="84" t="str">
        <f t="shared" si="112"/>
        <v/>
      </c>
      <c r="CK256" s="84">
        <f>IFERROR(FIND("CORPO DE BOMBEIROS",consulta_completa__11[[#This Row],[14 - Inst. Atuando no Local]]),0)</f>
        <v>0</v>
      </c>
      <c r="CL256" s="84" t="str">
        <f t="shared" si="113"/>
        <v/>
      </c>
      <c r="CM256" s="84">
        <f>IFERROR(FIND("POLÍCIA RODOVIÁRIA",consulta_completa__11[[#This Row],[14 - Inst. Atuando no Local]]),0)</f>
        <v>0</v>
      </c>
      <c r="CN256" s="84" t="str">
        <f t="shared" si="114"/>
        <v/>
      </c>
      <c r="CO256" s="84">
        <f>IFERROR(FIND("POLÍCIA MILITAR",consulta_completa__11[[#This Row],[14 - Inst. Atuando no Local]]),0)</f>
        <v>0</v>
      </c>
      <c r="CP256" s="84" t="str">
        <f t="shared" si="115"/>
        <v/>
      </c>
      <c r="CQ256" s="84">
        <f>IFERROR(FIND("POLÍCIA CIVIL",consulta_completa__11[[#This Row],[14 - Inst. Atuando no Local]]),0)</f>
        <v>0</v>
      </c>
      <c r="CR256" s="84" t="str">
        <f t="shared" si="116"/>
        <v/>
      </c>
      <c r="CS256" s="84">
        <f>IFERROR(FIND("MARINHA DO BRASIL",consulta_completa__11[[#This Row],[14 - Inst. Atuando no Local]]),0)</f>
        <v>0</v>
      </c>
      <c r="CT256" s="84" t="str">
        <f t="shared" si="117"/>
        <v/>
      </c>
      <c r="CU256" s="84">
        <f>IFERROR(FIND("EMPRESA ESPECIALIZADA EM ATENDIMENTO",consulta_completa__11[[#This Row],[14 - Inst. Atuando no Local]]),0)</f>
        <v>0</v>
      </c>
      <c r="CV256" s="84" t="str">
        <f t="shared" si="118"/>
        <v/>
      </c>
      <c r="CW256" s="84">
        <f>IFERROR(FIND("IBAMA",consulta_completa__11[[#This Row],[14 - Inst. Atuando no Local]]),0)</f>
        <v>0</v>
      </c>
      <c r="CX256" s="84" t="str">
        <f t="shared" si="119"/>
        <v/>
      </c>
      <c r="CY256" s="84" t="str">
        <f>IF(consulta_completa__11[[#This Row],[14 - Inst. Atuando no Local]]="","X","")</f>
        <v/>
      </c>
      <c r="CZ256" s="84">
        <f>IFERROR(FIND("OUTRA (S)",consulta_completa__11[[#This Row],[14 - Inst. Atuando no Local]]),0)</f>
        <v>0</v>
      </c>
      <c r="DA256" s="84" t="str">
        <f t="shared" si="120"/>
        <v/>
      </c>
      <c r="DB256" s="35" t="str">
        <f t="shared" si="121"/>
        <v>Sim</v>
      </c>
      <c r="DC256" s="35" t="str">
        <f t="shared" si="122"/>
        <v>Não</v>
      </c>
      <c r="DD256" s="35" t="str">
        <f t="shared" si="123"/>
        <v>Sim</v>
      </c>
      <c r="DE256" s="87" t="str">
        <f t="shared" si="94"/>
        <v>Estadual</v>
      </c>
    </row>
    <row r="257" spans="1:109">
      <c r="A257" s="14">
        <v>202541636046</v>
      </c>
      <c r="B257" s="1">
        <v>45761</v>
      </c>
      <c r="C257" t="s">
        <v>2631</v>
      </c>
      <c r="D257" t="s">
        <v>2632</v>
      </c>
      <c r="E257" t="s">
        <v>320</v>
      </c>
      <c r="F257" t="s">
        <v>112</v>
      </c>
      <c r="G257" t="s">
        <v>839</v>
      </c>
      <c r="H257" t="s">
        <v>2633</v>
      </c>
      <c r="I257" t="s">
        <v>117</v>
      </c>
      <c r="J257" t="s">
        <v>113</v>
      </c>
      <c r="K257" t="s">
        <v>114</v>
      </c>
      <c r="L257" t="s">
        <v>114</v>
      </c>
      <c r="M257" t="s">
        <v>139</v>
      </c>
      <c r="N257" t="s">
        <v>119</v>
      </c>
      <c r="O257" t="s">
        <v>239</v>
      </c>
      <c r="P257" t="s">
        <v>299</v>
      </c>
      <c r="Q257" t="s">
        <v>230</v>
      </c>
      <c r="R257" t="s">
        <v>123</v>
      </c>
      <c r="S257" t="s">
        <v>113</v>
      </c>
      <c r="T257" t="s">
        <v>2634</v>
      </c>
      <c r="U257" t="s">
        <v>2635</v>
      </c>
      <c r="V257" t="s">
        <v>2635</v>
      </c>
      <c r="Z257" t="s">
        <v>2635</v>
      </c>
      <c r="AA257" t="s">
        <v>2635</v>
      </c>
      <c r="AB257" t="s">
        <v>2636</v>
      </c>
      <c r="AC257" t="s">
        <v>2637</v>
      </c>
      <c r="AD257">
        <v>0</v>
      </c>
      <c r="AE257" t="s">
        <v>2638</v>
      </c>
      <c r="AF257" t="s">
        <v>113</v>
      </c>
      <c r="AG257" t="s">
        <v>113</v>
      </c>
      <c r="AH257" t="s">
        <v>131</v>
      </c>
      <c r="AI257" t="s">
        <v>132</v>
      </c>
      <c r="AJ257" t="s">
        <v>131</v>
      </c>
      <c r="AK257" t="s">
        <v>2639</v>
      </c>
      <c r="AL257" t="s">
        <v>2640</v>
      </c>
      <c r="AM257" t="s">
        <v>2641</v>
      </c>
      <c r="AN257" t="s">
        <v>2642</v>
      </c>
      <c r="AO257" t="s">
        <v>2643</v>
      </c>
      <c r="AP257">
        <v>8533721637</v>
      </c>
      <c r="AQ257" t="s">
        <v>2644</v>
      </c>
      <c r="AR257" t="s">
        <v>113</v>
      </c>
      <c r="AS257" t="s">
        <v>113</v>
      </c>
      <c r="AT257" t="s">
        <v>113</v>
      </c>
      <c r="AU257" t="s">
        <v>113</v>
      </c>
      <c r="AW257" t="s">
        <v>113</v>
      </c>
      <c r="AX257" s="82">
        <f>IFERROR(FIND("Óbitos/feridos",consulta_completa__11[[#This Row],[13 - Ocorrências/Ambientes Atingidos]]),0)</f>
        <v>0</v>
      </c>
      <c r="AY257" s="83" t="str">
        <f t="shared" si="95"/>
        <v/>
      </c>
      <c r="AZ257" s="82">
        <f>IFERROR(FIND("População afetada/evacuada",consulta_completa__11[[#This Row],[13 - Ocorrências/Ambientes Atingidos]]),0)</f>
        <v>0</v>
      </c>
      <c r="BA257" s="82" t="str">
        <f t="shared" si="96"/>
        <v/>
      </c>
      <c r="BB257" s="82">
        <f>IFERROR(FIND("Suspensão de abastecimento de água",consulta_completa__11[[#This Row],[13 - Ocorrências/Ambientes Atingidos]]),0)</f>
        <v>0</v>
      </c>
      <c r="BC257" s="83" t="str">
        <f t="shared" si="124"/>
        <v/>
      </c>
      <c r="BD257" s="82">
        <f>IFERROR(FIND("Rio/córrego",consulta_completa__11[[#This Row],[13 - Ocorrências/Ambientes Atingidos]]),0)</f>
        <v>0</v>
      </c>
      <c r="BE257" s="83" t="str">
        <f t="shared" si="97"/>
        <v/>
      </c>
      <c r="BF257" s="82">
        <f>IFERROR(FIND("Lago",consulta_completa__11[[#This Row],[13 - Ocorrências/Ambientes Atingidos]]),0)</f>
        <v>0</v>
      </c>
      <c r="BG257" s="83" t="str">
        <f t="shared" si="98"/>
        <v/>
      </c>
      <c r="BH257" s="82">
        <f>IFERROR(FIND("Mar",consulta_completa__11[[#This Row],[13 - Ocorrências/Ambientes Atingidos]]),0)</f>
        <v>0</v>
      </c>
      <c r="BI257" s="83" t="str">
        <f t="shared" si="99"/>
        <v/>
      </c>
      <c r="BJ257" s="82">
        <f>IFERROR(FIND("Praia",consulta_completa__11[[#This Row],[13 - Ocorrências/Ambientes Atingidos]]),0)</f>
        <v>0</v>
      </c>
      <c r="BK257" s="83" t="str">
        <f t="shared" si="100"/>
        <v/>
      </c>
      <c r="BL257" s="82">
        <f>IFERROR(FIND("Solo",consulta_completa__11[[#This Row],[13 - Ocorrências/Ambientes Atingidos]]),0)</f>
        <v>0</v>
      </c>
      <c r="BM257" s="83" t="str">
        <f t="shared" si="101"/>
        <v/>
      </c>
      <c r="BN257" s="82">
        <f>IFERROR(FIND("Águas subterrâneas",consulta_completa__11[[#This Row],[13 - Ocorrências/Ambientes Atingidos]]),0)</f>
        <v>0</v>
      </c>
      <c r="BO257" s="83" t="str">
        <f t="shared" si="102"/>
        <v/>
      </c>
      <c r="BP257" s="82">
        <f>IFERROR(FIND("Atmosfera",consulta_completa__11[[#This Row],[13 - Ocorrências/Ambientes Atingidos]]),0)</f>
        <v>0</v>
      </c>
      <c r="BQ257" s="83" t="str">
        <f t="shared" si="103"/>
        <v/>
      </c>
      <c r="BR257" s="82">
        <f>IFERROR(FIND("Flora",consulta_completa__11[[#This Row],[13 - Ocorrências/Ambientes Atingidos]]),0)</f>
        <v>0</v>
      </c>
      <c r="BS257" s="83" t="str">
        <f t="shared" si="104"/>
        <v/>
      </c>
      <c r="BT257" s="82">
        <f>IFERROR(FIND("Fauna",consulta_completa__11[[#This Row],[13 - Ocorrências/Ambientes Atingidos]]),0)</f>
        <v>0</v>
      </c>
      <c r="BU257" s="83" t="str">
        <f t="shared" si="105"/>
        <v/>
      </c>
      <c r="BV257" s="82">
        <f>IFERROR(FIND("UC federal",consulta_completa__11[[#This Row],[13 - Ocorrências/Ambientes Atingidos]]),0)</f>
        <v>0</v>
      </c>
      <c r="BW257" s="83" t="str">
        <f t="shared" si="106"/>
        <v/>
      </c>
      <c r="BX257" s="82">
        <f>IFERROR(FIND("UC estadual/municipal",consulta_completa__11[[#This Row],[13 - Ocorrências/Ambientes Atingidos]]),0)</f>
        <v>0</v>
      </c>
      <c r="BY257" s="83" t="str">
        <f t="shared" si="107"/>
        <v/>
      </c>
      <c r="BZ257" s="82">
        <f>IFERROR(FIND("Outro(s)",consulta_completa__11[[#This Row],[13 - Ocorrências/Ambientes Atingidos]]),0)</f>
        <v>1</v>
      </c>
      <c r="CA257" s="83" t="str">
        <f t="shared" si="108"/>
        <v>X</v>
      </c>
      <c r="CB257" s="82">
        <f>IFERROR(FIND("Sem dano",consulta_completa__11[[#This Row],[13 - Ocorrências/Ambientes Atingidos]]),0)</f>
        <v>0</v>
      </c>
      <c r="CC257" s="83" t="str">
        <f t="shared" si="109"/>
        <v/>
      </c>
      <c r="CD257" s="82" t="str">
        <f>IF(consulta_completa__11[[#This Row],[13 - Ocorrências/Ambientes Atingidos]]="","X","")</f>
        <v/>
      </c>
      <c r="CE257" s="84">
        <f>IFERROR(FIND("IBAMA",consulta_completa__11[[#This Row],[14 - Inst. Atuando no Local]]),0)</f>
        <v>0</v>
      </c>
      <c r="CF257" s="84" t="str">
        <f t="shared" si="110"/>
        <v/>
      </c>
      <c r="CG257" s="84">
        <f>IFERROR(FIND("OEMA",consulta_completa__11[[#This Row],[14 - Inst. Atuando no Local]]),0)</f>
        <v>0</v>
      </c>
      <c r="CH257" s="84" t="str">
        <f t="shared" si="111"/>
        <v/>
      </c>
      <c r="CI257" s="84">
        <f>IFERROR(FIND("DEFESA CIVIL",consulta_completa__11[[#This Row],[14 - Inst. Atuando no Local]]),0)</f>
        <v>0</v>
      </c>
      <c r="CJ257" s="84" t="str">
        <f t="shared" si="112"/>
        <v/>
      </c>
      <c r="CK257" s="84">
        <f>IFERROR(FIND("CORPO DE BOMBEIROS",consulta_completa__11[[#This Row],[14 - Inst. Atuando no Local]]),0)</f>
        <v>0</v>
      </c>
      <c r="CL257" s="84" t="str">
        <f t="shared" si="113"/>
        <v/>
      </c>
      <c r="CM257" s="84">
        <f>IFERROR(FIND("POLÍCIA RODOVIÁRIA",consulta_completa__11[[#This Row],[14 - Inst. Atuando no Local]]),0)</f>
        <v>0</v>
      </c>
      <c r="CN257" s="84" t="str">
        <f t="shared" si="114"/>
        <v/>
      </c>
      <c r="CO257" s="84">
        <f>IFERROR(FIND("POLÍCIA MILITAR",consulta_completa__11[[#This Row],[14 - Inst. Atuando no Local]]),0)</f>
        <v>0</v>
      </c>
      <c r="CP257" s="84" t="str">
        <f t="shared" si="115"/>
        <v/>
      </c>
      <c r="CQ257" s="84">
        <f>IFERROR(FIND("POLÍCIA CIVIL",consulta_completa__11[[#This Row],[14 - Inst. Atuando no Local]]),0)</f>
        <v>0</v>
      </c>
      <c r="CR257" s="84" t="str">
        <f t="shared" si="116"/>
        <v/>
      </c>
      <c r="CS257" s="84">
        <f>IFERROR(FIND("MARINHA DO BRASIL",consulta_completa__11[[#This Row],[14 - Inst. Atuando no Local]]),0)</f>
        <v>0</v>
      </c>
      <c r="CT257" s="84" t="str">
        <f t="shared" si="117"/>
        <v/>
      </c>
      <c r="CU257" s="84">
        <f>IFERROR(FIND("EMPRESA ESPECIALIZADA EM ATENDIMENTO",consulta_completa__11[[#This Row],[14 - Inst. Atuando no Local]]),0)</f>
        <v>0</v>
      </c>
      <c r="CV257" s="84" t="str">
        <f t="shared" si="118"/>
        <v/>
      </c>
      <c r="CW257" s="84">
        <f>IFERROR(FIND("IBAMA",consulta_completa__11[[#This Row],[14 - Inst. Atuando no Local]]),0)</f>
        <v>0</v>
      </c>
      <c r="CX257" s="84" t="str">
        <f t="shared" si="119"/>
        <v/>
      </c>
      <c r="CY257" s="84" t="str">
        <f>IF(consulta_completa__11[[#This Row],[14 - Inst. Atuando no Local]]="","X","")</f>
        <v/>
      </c>
      <c r="CZ257" s="84">
        <f>IFERROR(FIND("OUTRA (S)",consulta_completa__11[[#This Row],[14 - Inst. Atuando no Local]]),0)</f>
        <v>0</v>
      </c>
      <c r="DA257" s="84" t="str">
        <f t="shared" si="120"/>
        <v/>
      </c>
      <c r="DB257" s="35" t="str">
        <f t="shared" si="121"/>
        <v>Sim</v>
      </c>
      <c r="DC257" s="35" t="str">
        <f t="shared" si="122"/>
        <v>Não</v>
      </c>
      <c r="DD257" s="35" t="str">
        <f t="shared" si="123"/>
        <v>Sim</v>
      </c>
      <c r="DE257" s="87" t="str">
        <f t="shared" si="94"/>
        <v>Sem informação</v>
      </c>
    </row>
    <row r="258" spans="1:109">
      <c r="A258" s="14">
        <v>202541657619</v>
      </c>
      <c r="B258" s="1">
        <v>45761</v>
      </c>
      <c r="C258" t="s">
        <v>109</v>
      </c>
      <c r="D258" t="s">
        <v>110</v>
      </c>
      <c r="E258" t="s">
        <v>452</v>
      </c>
      <c r="F258" t="s">
        <v>112</v>
      </c>
      <c r="G258" t="s">
        <v>113</v>
      </c>
      <c r="H258" t="s">
        <v>114</v>
      </c>
      <c r="I258" t="s">
        <v>114</v>
      </c>
      <c r="J258" t="s">
        <v>954</v>
      </c>
      <c r="K258" t="s">
        <v>2645</v>
      </c>
      <c r="L258" t="s">
        <v>117</v>
      </c>
      <c r="M258" t="s">
        <v>118</v>
      </c>
      <c r="N258" t="s">
        <v>119</v>
      </c>
      <c r="O258" t="s">
        <v>120</v>
      </c>
      <c r="P258" t="s">
        <v>299</v>
      </c>
      <c r="Q258" t="s">
        <v>167</v>
      </c>
      <c r="R258" t="s">
        <v>123</v>
      </c>
      <c r="S258" t="s">
        <v>201</v>
      </c>
      <c r="T258" t="s">
        <v>2374</v>
      </c>
      <c r="U258" t="s">
        <v>2646</v>
      </c>
      <c r="V258" t="s">
        <v>2647</v>
      </c>
      <c r="Z258" t="s">
        <v>2648</v>
      </c>
      <c r="AA258" t="s">
        <v>113</v>
      </c>
      <c r="AB258" t="s">
        <v>206</v>
      </c>
      <c r="AC258" t="s">
        <v>399</v>
      </c>
      <c r="AD258">
        <v>1</v>
      </c>
      <c r="AE258" t="s">
        <v>206</v>
      </c>
      <c r="AF258" t="s">
        <v>113</v>
      </c>
      <c r="AG258" t="s">
        <v>113</v>
      </c>
      <c r="AH258" t="s">
        <v>131</v>
      </c>
      <c r="AI258" t="s">
        <v>132</v>
      </c>
      <c r="AJ258" t="s">
        <v>131</v>
      </c>
      <c r="AK258" t="s">
        <v>2649</v>
      </c>
      <c r="AL258" t="s">
        <v>2650</v>
      </c>
      <c r="AM258" t="s">
        <v>402</v>
      </c>
      <c r="AN258" t="s">
        <v>113</v>
      </c>
      <c r="AO258" t="s">
        <v>113</v>
      </c>
      <c r="AQ258" t="s">
        <v>211</v>
      </c>
      <c r="AR258" t="s">
        <v>113</v>
      </c>
      <c r="AS258" t="s">
        <v>113</v>
      </c>
      <c r="AT258" t="s">
        <v>113</v>
      </c>
      <c r="AU258" t="s">
        <v>113</v>
      </c>
      <c r="AW258" t="s">
        <v>113</v>
      </c>
      <c r="AX258" s="82">
        <f>IFERROR(FIND("Óbitos/feridos",consulta_completa__11[[#This Row],[13 - Ocorrências/Ambientes Atingidos]]),0)</f>
        <v>0</v>
      </c>
      <c r="AY258" s="83" t="str">
        <f t="shared" si="95"/>
        <v/>
      </c>
      <c r="AZ258" s="82">
        <f>IFERROR(FIND("População afetada/evacuada",consulta_completa__11[[#This Row],[13 - Ocorrências/Ambientes Atingidos]]),0)</f>
        <v>0</v>
      </c>
      <c r="BA258" s="82" t="str">
        <f t="shared" si="96"/>
        <v/>
      </c>
      <c r="BB258" s="82">
        <f>IFERROR(FIND("Suspensão de abastecimento de água",consulta_completa__11[[#This Row],[13 - Ocorrências/Ambientes Atingidos]]),0)</f>
        <v>0</v>
      </c>
      <c r="BC258" s="83" t="str">
        <f t="shared" si="124"/>
        <v/>
      </c>
      <c r="BD258" s="82">
        <f>IFERROR(FIND("Rio/córrego",consulta_completa__11[[#This Row],[13 - Ocorrências/Ambientes Atingidos]]),0)</f>
        <v>0</v>
      </c>
      <c r="BE258" s="83" t="str">
        <f t="shared" si="97"/>
        <v/>
      </c>
      <c r="BF258" s="82">
        <f>IFERROR(FIND("Lago",consulta_completa__11[[#This Row],[13 - Ocorrências/Ambientes Atingidos]]),0)</f>
        <v>0</v>
      </c>
      <c r="BG258" s="83" t="str">
        <f t="shared" si="98"/>
        <v/>
      </c>
      <c r="BH258" s="82">
        <f>IFERROR(FIND("Mar",consulta_completa__11[[#This Row],[13 - Ocorrências/Ambientes Atingidos]]),0)</f>
        <v>1</v>
      </c>
      <c r="BI258" s="83" t="str">
        <f t="shared" si="99"/>
        <v>X</v>
      </c>
      <c r="BJ258" s="82">
        <f>IFERROR(FIND("Praia",consulta_completa__11[[#This Row],[13 - Ocorrências/Ambientes Atingidos]]),0)</f>
        <v>0</v>
      </c>
      <c r="BK258" s="83" t="str">
        <f t="shared" si="100"/>
        <v/>
      </c>
      <c r="BL258" s="82">
        <f>IFERROR(FIND("Solo",consulta_completa__11[[#This Row],[13 - Ocorrências/Ambientes Atingidos]]),0)</f>
        <v>0</v>
      </c>
      <c r="BM258" s="83" t="str">
        <f t="shared" si="101"/>
        <v/>
      </c>
      <c r="BN258" s="82">
        <f>IFERROR(FIND("Águas subterrâneas",consulta_completa__11[[#This Row],[13 - Ocorrências/Ambientes Atingidos]]),0)</f>
        <v>0</v>
      </c>
      <c r="BO258" s="83" t="str">
        <f t="shared" si="102"/>
        <v/>
      </c>
      <c r="BP258" s="82">
        <f>IFERROR(FIND("Atmosfera",consulta_completa__11[[#This Row],[13 - Ocorrências/Ambientes Atingidos]]),0)</f>
        <v>0</v>
      </c>
      <c r="BQ258" s="83" t="str">
        <f t="shared" si="103"/>
        <v/>
      </c>
      <c r="BR258" s="82">
        <f>IFERROR(FIND("Flora",consulta_completa__11[[#This Row],[13 - Ocorrências/Ambientes Atingidos]]),0)</f>
        <v>0</v>
      </c>
      <c r="BS258" s="83" t="str">
        <f t="shared" si="104"/>
        <v/>
      </c>
      <c r="BT258" s="82">
        <f>IFERROR(FIND("Fauna",consulta_completa__11[[#This Row],[13 - Ocorrências/Ambientes Atingidos]]),0)</f>
        <v>0</v>
      </c>
      <c r="BU258" s="83" t="str">
        <f t="shared" si="105"/>
        <v/>
      </c>
      <c r="BV258" s="82">
        <f>IFERROR(FIND("UC federal",consulta_completa__11[[#This Row],[13 - Ocorrências/Ambientes Atingidos]]),0)</f>
        <v>0</v>
      </c>
      <c r="BW258" s="83" t="str">
        <f t="shared" si="106"/>
        <v/>
      </c>
      <c r="BX258" s="82">
        <f>IFERROR(FIND("UC estadual/municipal",consulta_completa__11[[#This Row],[13 - Ocorrências/Ambientes Atingidos]]),0)</f>
        <v>0</v>
      </c>
      <c r="BY258" s="83" t="str">
        <f t="shared" si="107"/>
        <v/>
      </c>
      <c r="BZ258" s="82">
        <f>IFERROR(FIND("Outro(s)",consulta_completa__11[[#This Row],[13 - Ocorrências/Ambientes Atingidos]]),0)</f>
        <v>0</v>
      </c>
      <c r="CA258" s="83" t="str">
        <f t="shared" si="108"/>
        <v/>
      </c>
      <c r="CB258" s="82">
        <f>IFERROR(FIND("Sem dano",consulta_completa__11[[#This Row],[13 - Ocorrências/Ambientes Atingidos]]),0)</f>
        <v>0</v>
      </c>
      <c r="CC258" s="83" t="str">
        <f t="shared" si="109"/>
        <v/>
      </c>
      <c r="CD258" s="82" t="str">
        <f>IF(consulta_completa__11[[#This Row],[13 - Ocorrências/Ambientes Atingidos]]="","X","")</f>
        <v/>
      </c>
      <c r="CE258" s="84">
        <f>IFERROR(FIND("IBAMA",consulta_completa__11[[#This Row],[14 - Inst. Atuando no Local]]),0)</f>
        <v>0</v>
      </c>
      <c r="CF258" s="84" t="str">
        <f t="shared" si="110"/>
        <v/>
      </c>
      <c r="CG258" s="84">
        <f>IFERROR(FIND("OEMA",consulta_completa__11[[#This Row],[14 - Inst. Atuando no Local]]),0)</f>
        <v>0</v>
      </c>
      <c r="CH258" s="84" t="str">
        <f t="shared" si="111"/>
        <v/>
      </c>
      <c r="CI258" s="84">
        <f>IFERROR(FIND("DEFESA CIVIL",consulta_completa__11[[#This Row],[14 - Inst. Atuando no Local]]),0)</f>
        <v>0</v>
      </c>
      <c r="CJ258" s="84" t="str">
        <f t="shared" si="112"/>
        <v/>
      </c>
      <c r="CK258" s="84">
        <f>IFERROR(FIND("CORPO DE BOMBEIROS",consulta_completa__11[[#This Row],[14 - Inst. Atuando no Local]]),0)</f>
        <v>0</v>
      </c>
      <c r="CL258" s="84" t="str">
        <f t="shared" si="113"/>
        <v/>
      </c>
      <c r="CM258" s="84">
        <f>IFERROR(FIND("POLÍCIA RODOVIÁRIA",consulta_completa__11[[#This Row],[14 - Inst. Atuando no Local]]),0)</f>
        <v>0</v>
      </c>
      <c r="CN258" s="84" t="str">
        <f t="shared" si="114"/>
        <v/>
      </c>
      <c r="CO258" s="84">
        <f>IFERROR(FIND("POLÍCIA MILITAR",consulta_completa__11[[#This Row],[14 - Inst. Atuando no Local]]),0)</f>
        <v>0</v>
      </c>
      <c r="CP258" s="84" t="str">
        <f t="shared" si="115"/>
        <v/>
      </c>
      <c r="CQ258" s="84">
        <f>IFERROR(FIND("POLÍCIA CIVIL",consulta_completa__11[[#This Row],[14 - Inst. Atuando no Local]]),0)</f>
        <v>0</v>
      </c>
      <c r="CR258" s="84" t="str">
        <f t="shared" si="116"/>
        <v/>
      </c>
      <c r="CS258" s="84">
        <f>IFERROR(FIND("MARINHA DO BRASIL",consulta_completa__11[[#This Row],[14 - Inst. Atuando no Local]]),0)</f>
        <v>0</v>
      </c>
      <c r="CT258" s="84" t="str">
        <f t="shared" si="117"/>
        <v/>
      </c>
      <c r="CU258" s="84">
        <f>IFERROR(FIND("EMPRESA ESPECIALIZADA EM ATENDIMENTO",consulta_completa__11[[#This Row],[14 - Inst. Atuando no Local]]),0)</f>
        <v>0</v>
      </c>
      <c r="CV258" s="84" t="str">
        <f t="shared" si="118"/>
        <v/>
      </c>
      <c r="CW258" s="84">
        <f>IFERROR(FIND("IBAMA",consulta_completa__11[[#This Row],[14 - Inst. Atuando no Local]]),0)</f>
        <v>0</v>
      </c>
      <c r="CX258" s="84" t="str">
        <f t="shared" si="119"/>
        <v/>
      </c>
      <c r="CY258" s="84" t="str">
        <f>IF(consulta_completa__11[[#This Row],[14 - Inst. Atuando no Local]]="","X","")</f>
        <v/>
      </c>
      <c r="CZ258" s="84">
        <f>IFERROR(FIND("OUTRA (S)",consulta_completa__11[[#This Row],[14 - Inst. Atuando no Local]]),0)</f>
        <v>0</v>
      </c>
      <c r="DA258" s="84" t="str">
        <f t="shared" si="120"/>
        <v/>
      </c>
      <c r="DB258" s="35" t="str">
        <f t="shared" si="121"/>
        <v>Sim</v>
      </c>
      <c r="DC258" s="35" t="str">
        <f t="shared" si="122"/>
        <v>Não</v>
      </c>
      <c r="DD258" s="35" t="str">
        <f t="shared" si="123"/>
        <v>Sim</v>
      </c>
      <c r="DE258" s="87" t="str">
        <f t="shared" ref="DE258:DE321" si="125">IF(AD258=1,"Federal",IF(AD258=2,"Estadual",IF(AD258=0,"Sem informação","")))</f>
        <v>Federal</v>
      </c>
    </row>
    <row r="259" spans="1:109">
      <c r="A259" s="14">
        <v>202541561209</v>
      </c>
      <c r="B259" s="1">
        <v>45762</v>
      </c>
      <c r="C259" t="s">
        <v>160</v>
      </c>
      <c r="D259" t="s">
        <v>161</v>
      </c>
      <c r="E259" t="s">
        <v>286</v>
      </c>
      <c r="F259" t="s">
        <v>112</v>
      </c>
      <c r="G259" t="s">
        <v>678</v>
      </c>
      <c r="H259" t="s">
        <v>113</v>
      </c>
      <c r="I259" t="s">
        <v>113</v>
      </c>
      <c r="J259" t="s">
        <v>113</v>
      </c>
      <c r="K259" t="s">
        <v>114</v>
      </c>
      <c r="L259" t="s">
        <v>114</v>
      </c>
      <c r="M259" t="s">
        <v>139</v>
      </c>
      <c r="N259" t="s">
        <v>113</v>
      </c>
      <c r="O259" t="s">
        <v>239</v>
      </c>
      <c r="P259" t="s">
        <v>355</v>
      </c>
      <c r="Q259" t="s">
        <v>143</v>
      </c>
      <c r="R259" t="s">
        <v>123</v>
      </c>
      <c r="S259" t="s">
        <v>113</v>
      </c>
      <c r="T259" t="s">
        <v>2651</v>
      </c>
      <c r="U259" t="s">
        <v>2652</v>
      </c>
      <c r="V259" t="s">
        <v>113</v>
      </c>
      <c r="Z259" t="s">
        <v>113</v>
      </c>
      <c r="AA259" t="s">
        <v>2653</v>
      </c>
      <c r="AB259" t="s">
        <v>2654</v>
      </c>
      <c r="AC259" t="s">
        <v>2655</v>
      </c>
      <c r="AD259">
        <v>0</v>
      </c>
      <c r="AE259" t="s">
        <v>113</v>
      </c>
      <c r="AF259" t="s">
        <v>113</v>
      </c>
      <c r="AG259" t="s">
        <v>113</v>
      </c>
      <c r="AH259" t="s">
        <v>194</v>
      </c>
      <c r="AI259" t="s">
        <v>132</v>
      </c>
      <c r="AJ259" t="s">
        <v>132</v>
      </c>
      <c r="AK259" t="s">
        <v>113</v>
      </c>
      <c r="AL259" t="s">
        <v>2656</v>
      </c>
      <c r="AM259" t="s">
        <v>2657</v>
      </c>
      <c r="AN259" t="s">
        <v>113</v>
      </c>
      <c r="AO259" t="s">
        <v>113</v>
      </c>
      <c r="AQ259" t="s">
        <v>2658</v>
      </c>
      <c r="AR259" t="s">
        <v>113</v>
      </c>
      <c r="AS259" t="s">
        <v>113</v>
      </c>
      <c r="AT259" t="s">
        <v>113</v>
      </c>
      <c r="AU259" t="s">
        <v>113</v>
      </c>
      <c r="AW259" t="s">
        <v>113</v>
      </c>
      <c r="AX259" s="82">
        <f>IFERROR(FIND("Óbitos/feridos",consulta_completa__11[[#This Row],[13 - Ocorrências/Ambientes Atingidos]]),0)</f>
        <v>0</v>
      </c>
      <c r="AY259" s="83" t="str">
        <f t="shared" ref="AY259:AY322" si="126">IF(AX259=0,"","X")</f>
        <v/>
      </c>
      <c r="AZ259" s="82">
        <f>IFERROR(FIND("População afetada/evacuada",consulta_completa__11[[#This Row],[13 - Ocorrências/Ambientes Atingidos]]),0)</f>
        <v>0</v>
      </c>
      <c r="BA259" s="82" t="str">
        <f t="shared" ref="BA259:BA322" si="127">IF(AZ259=0,"","X")</f>
        <v/>
      </c>
      <c r="BB259" s="82">
        <f>IFERROR(FIND("Suspensão de abastecimento de água",consulta_completa__11[[#This Row],[13 - Ocorrências/Ambientes Atingidos]]),0)</f>
        <v>0</v>
      </c>
      <c r="BC259" s="83" t="str">
        <f t="shared" si="124"/>
        <v/>
      </c>
      <c r="BD259" s="82">
        <f>IFERROR(FIND("Rio/córrego",consulta_completa__11[[#This Row],[13 - Ocorrências/Ambientes Atingidos]]),0)</f>
        <v>0</v>
      </c>
      <c r="BE259" s="83" t="str">
        <f t="shared" ref="BE259:BE322" si="128">IF(BD259=0,"","X")</f>
        <v/>
      </c>
      <c r="BF259" s="82">
        <f>IFERROR(FIND("Lago",consulta_completa__11[[#This Row],[13 - Ocorrências/Ambientes Atingidos]]),0)</f>
        <v>0</v>
      </c>
      <c r="BG259" s="83" t="str">
        <f t="shared" ref="BG259:BG322" si="129">IF(BF259=0,"","X")</f>
        <v/>
      </c>
      <c r="BH259" s="82">
        <f>IFERROR(FIND("Mar",consulta_completa__11[[#This Row],[13 - Ocorrências/Ambientes Atingidos]]),0)</f>
        <v>0</v>
      </c>
      <c r="BI259" s="83" t="str">
        <f t="shared" ref="BI259:BI322" si="130">IF(BH259=0,"","X")</f>
        <v/>
      </c>
      <c r="BJ259" s="82">
        <f>IFERROR(FIND("Praia",consulta_completa__11[[#This Row],[13 - Ocorrências/Ambientes Atingidos]]),0)</f>
        <v>0</v>
      </c>
      <c r="BK259" s="83" t="str">
        <f t="shared" ref="BK259:BK322" si="131">IF(BJ259=0,"","X")</f>
        <v/>
      </c>
      <c r="BL259" s="82">
        <f>IFERROR(FIND("Solo",consulta_completa__11[[#This Row],[13 - Ocorrências/Ambientes Atingidos]]),0)</f>
        <v>0</v>
      </c>
      <c r="BM259" s="83" t="str">
        <f t="shared" ref="BM259:BM322" si="132">IF(BL259=0,"","X")</f>
        <v/>
      </c>
      <c r="BN259" s="82">
        <f>IFERROR(FIND("Águas subterrâneas",consulta_completa__11[[#This Row],[13 - Ocorrências/Ambientes Atingidos]]),0)</f>
        <v>0</v>
      </c>
      <c r="BO259" s="83" t="str">
        <f t="shared" ref="BO259:BO322" si="133">IF(BN259=0,"","X")</f>
        <v/>
      </c>
      <c r="BP259" s="82">
        <f>IFERROR(FIND("Atmosfera",consulta_completa__11[[#This Row],[13 - Ocorrências/Ambientes Atingidos]]),0)</f>
        <v>0</v>
      </c>
      <c r="BQ259" s="83" t="str">
        <f t="shared" ref="BQ259:BQ322" si="134">IF(BP259=0,"","X")</f>
        <v/>
      </c>
      <c r="BR259" s="82">
        <f>IFERROR(FIND("Flora",consulta_completa__11[[#This Row],[13 - Ocorrências/Ambientes Atingidos]]),0)</f>
        <v>0</v>
      </c>
      <c r="BS259" s="83" t="str">
        <f t="shared" ref="BS259:BS322" si="135">IF(BR259=0,"","X")</f>
        <v/>
      </c>
      <c r="BT259" s="82">
        <f>IFERROR(FIND("Fauna",consulta_completa__11[[#This Row],[13 - Ocorrências/Ambientes Atingidos]]),0)</f>
        <v>0</v>
      </c>
      <c r="BU259" s="83" t="str">
        <f t="shared" ref="BU259:BU322" si="136">IF(BT259=0,"","X")</f>
        <v/>
      </c>
      <c r="BV259" s="82">
        <f>IFERROR(FIND("UC federal",consulta_completa__11[[#This Row],[13 - Ocorrências/Ambientes Atingidos]]),0)</f>
        <v>0</v>
      </c>
      <c r="BW259" s="83" t="str">
        <f t="shared" ref="BW259:BW322" si="137">IF(BV259=0,"","X")</f>
        <v/>
      </c>
      <c r="BX259" s="82">
        <f>IFERROR(FIND("UC estadual/municipal",consulta_completa__11[[#This Row],[13 - Ocorrências/Ambientes Atingidos]]),0)</f>
        <v>0</v>
      </c>
      <c r="BY259" s="83" t="str">
        <f t="shared" ref="BY259:BY322" si="138">IF(BX259=0,"","X")</f>
        <v/>
      </c>
      <c r="BZ259" s="82">
        <f>IFERROR(FIND("Outro(s)",consulta_completa__11[[#This Row],[13 - Ocorrências/Ambientes Atingidos]]),0)</f>
        <v>1</v>
      </c>
      <c r="CA259" s="83" t="str">
        <f t="shared" ref="CA259:CA322" si="139">IF(BZ259=0,"","X")</f>
        <v>X</v>
      </c>
      <c r="CB259" s="82">
        <f>IFERROR(FIND("Sem dano",consulta_completa__11[[#This Row],[13 - Ocorrências/Ambientes Atingidos]]),0)</f>
        <v>0</v>
      </c>
      <c r="CC259" s="83" t="str">
        <f t="shared" ref="CC259:CC322" si="140">IF(CB259=0,"","X")</f>
        <v/>
      </c>
      <c r="CD259" s="82" t="str">
        <f>IF(consulta_completa__11[[#This Row],[13 - Ocorrências/Ambientes Atingidos]]="","X","")</f>
        <v/>
      </c>
      <c r="CE259" s="84">
        <f>IFERROR(FIND("IBAMA",consulta_completa__11[[#This Row],[14 - Inst. Atuando no Local]]),0)</f>
        <v>0</v>
      </c>
      <c r="CF259" s="84" t="str">
        <f t="shared" ref="CF259:CF322" si="141">IF(CE259=0,"","X")</f>
        <v/>
      </c>
      <c r="CG259" s="84">
        <f>IFERROR(FIND("OEMA",consulta_completa__11[[#This Row],[14 - Inst. Atuando no Local]]),0)</f>
        <v>0</v>
      </c>
      <c r="CH259" s="84" t="str">
        <f t="shared" ref="CH259:CH322" si="142">IF(CG259=0,"","X")</f>
        <v/>
      </c>
      <c r="CI259" s="84">
        <f>IFERROR(FIND("DEFESA CIVIL",consulta_completa__11[[#This Row],[14 - Inst. Atuando no Local]]),0)</f>
        <v>0</v>
      </c>
      <c r="CJ259" s="84" t="str">
        <f t="shared" ref="CJ259:CJ322" si="143">IF(CI259=0,"","X")</f>
        <v/>
      </c>
      <c r="CK259" s="84">
        <f>IFERROR(FIND("CORPO DE BOMBEIROS",consulta_completa__11[[#This Row],[14 - Inst. Atuando no Local]]),0)</f>
        <v>0</v>
      </c>
      <c r="CL259" s="84" t="str">
        <f t="shared" ref="CL259:CL322" si="144">IF(CK259=0,"","X")</f>
        <v/>
      </c>
      <c r="CM259" s="84">
        <f>IFERROR(FIND("POLÍCIA RODOVIÁRIA",consulta_completa__11[[#This Row],[14 - Inst. Atuando no Local]]),0)</f>
        <v>0</v>
      </c>
      <c r="CN259" s="84" t="str">
        <f t="shared" ref="CN259:CN322" si="145">IF(CM259=0,"","X")</f>
        <v/>
      </c>
      <c r="CO259" s="84">
        <f>IFERROR(FIND("POLÍCIA MILITAR",consulta_completa__11[[#This Row],[14 - Inst. Atuando no Local]]),0)</f>
        <v>0</v>
      </c>
      <c r="CP259" s="84" t="str">
        <f t="shared" ref="CP259:CP322" si="146">IF(CO259=0,"","X")</f>
        <v/>
      </c>
      <c r="CQ259" s="84">
        <f>IFERROR(FIND("POLÍCIA CIVIL",consulta_completa__11[[#This Row],[14 - Inst. Atuando no Local]]),0)</f>
        <v>0</v>
      </c>
      <c r="CR259" s="84" t="str">
        <f t="shared" ref="CR259:CR322" si="147">IF(CQ259=0,"","X")</f>
        <v/>
      </c>
      <c r="CS259" s="84">
        <f>IFERROR(FIND("MARINHA DO BRASIL",consulta_completa__11[[#This Row],[14 - Inst. Atuando no Local]]),0)</f>
        <v>0</v>
      </c>
      <c r="CT259" s="84" t="str">
        <f t="shared" ref="CT259:CT322" si="148">IF(CS259=0,"","X")</f>
        <v/>
      </c>
      <c r="CU259" s="84">
        <f>IFERROR(FIND("EMPRESA ESPECIALIZADA EM ATENDIMENTO",consulta_completa__11[[#This Row],[14 - Inst. Atuando no Local]]),0)</f>
        <v>0</v>
      </c>
      <c r="CV259" s="84" t="str">
        <f t="shared" ref="CV259:CV322" si="149">IF(CU259=0,"","X")</f>
        <v/>
      </c>
      <c r="CW259" s="84">
        <f>IFERROR(FIND("IBAMA",consulta_completa__11[[#This Row],[14 - Inst. Atuando no Local]]),0)</f>
        <v>0</v>
      </c>
      <c r="CX259" s="84" t="str">
        <f t="shared" ref="CX259:CX322" si="150">IF(CW259=0,"","X")</f>
        <v/>
      </c>
      <c r="CY259" s="84" t="str">
        <f>IF(consulta_completa__11[[#This Row],[14 - Inst. Atuando no Local]]="","X","")</f>
        <v>X</v>
      </c>
      <c r="CZ259" s="84">
        <f>IFERROR(FIND("OUTRA (S)",consulta_completa__11[[#This Row],[14 - Inst. Atuando no Local]]),0)</f>
        <v>0</v>
      </c>
      <c r="DA259" s="84" t="str">
        <f t="shared" ref="DA259:DA322" si="151">IF(CZ259=0,"","X")</f>
        <v/>
      </c>
      <c r="DB259" s="35" t="str">
        <f t="shared" ref="DB259:DB322" si="152">IF(AH$2="","",IF(AH$2="S","Sim",IF(AH$2="N","Não", IF(AH$2="I","Sem Informação"))))</f>
        <v>Sim</v>
      </c>
      <c r="DC259" s="35" t="str">
        <f t="shared" ref="DC259:DC322" si="153">IF(AI$2="","",IF(AI$2="S","Sim",IF(AI$2="N","Não", IF(AI$2="I","Sem Informação"))))</f>
        <v>Não</v>
      </c>
      <c r="DD259" s="35" t="str">
        <f t="shared" ref="DD259:DD322" si="154">IF(AJ$2="","",IF(AJ$2="S","Sim",IF(AJ$2="N","Não", IF(AJ$2="I","Sem Informação"))))</f>
        <v>Sim</v>
      </c>
      <c r="DE259" s="87" t="str">
        <f t="shared" si="125"/>
        <v>Sem informação</v>
      </c>
    </row>
    <row r="260" spans="1:109">
      <c r="A260" s="14">
        <v>202541650425</v>
      </c>
      <c r="B260" s="1">
        <v>45762</v>
      </c>
      <c r="C260" t="s">
        <v>2659</v>
      </c>
      <c r="D260" t="s">
        <v>180</v>
      </c>
      <c r="E260" t="s">
        <v>162</v>
      </c>
      <c r="F260" t="s">
        <v>163</v>
      </c>
      <c r="G260" t="s">
        <v>113</v>
      </c>
      <c r="H260" t="s">
        <v>114</v>
      </c>
      <c r="I260" t="s">
        <v>114</v>
      </c>
      <c r="J260" t="s">
        <v>1492</v>
      </c>
      <c r="K260" t="s">
        <v>113</v>
      </c>
      <c r="L260" t="s">
        <v>113</v>
      </c>
      <c r="M260" t="s">
        <v>140</v>
      </c>
      <c r="N260" t="s">
        <v>271</v>
      </c>
      <c r="O260" t="s">
        <v>239</v>
      </c>
      <c r="P260" t="s">
        <v>355</v>
      </c>
      <c r="Q260" t="s">
        <v>167</v>
      </c>
      <c r="R260" t="s">
        <v>123</v>
      </c>
      <c r="S260" t="s">
        <v>113</v>
      </c>
      <c r="T260" t="s">
        <v>2660</v>
      </c>
      <c r="U260" t="s">
        <v>2661</v>
      </c>
      <c r="V260" t="s">
        <v>2662</v>
      </c>
      <c r="Z260" t="s">
        <v>113</v>
      </c>
      <c r="AA260" t="s">
        <v>2663</v>
      </c>
      <c r="AB260" t="s">
        <v>275</v>
      </c>
      <c r="AC260" t="s">
        <v>276</v>
      </c>
      <c r="AD260">
        <v>1</v>
      </c>
      <c r="AE260" t="s">
        <v>2664</v>
      </c>
      <c r="AF260" t="s">
        <v>2665</v>
      </c>
      <c r="AG260" t="s">
        <v>1130</v>
      </c>
      <c r="AH260" t="s">
        <v>131</v>
      </c>
      <c r="AI260" t="s">
        <v>131</v>
      </c>
      <c r="AJ260" t="s">
        <v>132</v>
      </c>
      <c r="AK260" t="s">
        <v>113</v>
      </c>
      <c r="AL260" t="s">
        <v>2666</v>
      </c>
      <c r="AM260" t="s">
        <v>281</v>
      </c>
      <c r="AN260" t="s">
        <v>282</v>
      </c>
      <c r="AO260" t="s">
        <v>283</v>
      </c>
      <c r="AP260">
        <v>31982725614</v>
      </c>
      <c r="AQ260" t="s">
        <v>284</v>
      </c>
      <c r="AR260" t="s">
        <v>113</v>
      </c>
      <c r="AS260" t="s">
        <v>113</v>
      </c>
      <c r="AT260" t="s">
        <v>113</v>
      </c>
      <c r="AU260" t="s">
        <v>113</v>
      </c>
      <c r="AW260" t="s">
        <v>113</v>
      </c>
      <c r="AX260" s="82">
        <f>IFERROR(FIND("Óbitos/feridos",consulta_completa__11[[#This Row],[13 - Ocorrências/Ambientes Atingidos]]),0)</f>
        <v>0</v>
      </c>
      <c r="AY260" s="83" t="str">
        <f t="shared" si="126"/>
        <v/>
      </c>
      <c r="AZ260" s="82">
        <f>IFERROR(FIND("População afetada/evacuada",consulta_completa__11[[#This Row],[13 - Ocorrências/Ambientes Atingidos]]),0)</f>
        <v>0</v>
      </c>
      <c r="BA260" s="82" t="str">
        <f t="shared" si="127"/>
        <v/>
      </c>
      <c r="BB260" s="82">
        <f>IFERROR(FIND("Suspensão de abastecimento de água",consulta_completa__11[[#This Row],[13 - Ocorrências/Ambientes Atingidos]]),0)</f>
        <v>0</v>
      </c>
      <c r="BC260" s="83" t="str">
        <f t="shared" ref="BC260:BC323" si="155">IF(BB260=0,"","X")</f>
        <v/>
      </c>
      <c r="BD260" s="82">
        <f>IFERROR(FIND("Rio/córrego",consulta_completa__11[[#This Row],[13 - Ocorrências/Ambientes Atingidos]]),0)</f>
        <v>0</v>
      </c>
      <c r="BE260" s="83" t="str">
        <f t="shared" si="128"/>
        <v/>
      </c>
      <c r="BF260" s="82">
        <f>IFERROR(FIND("Lago",consulta_completa__11[[#This Row],[13 - Ocorrências/Ambientes Atingidos]]),0)</f>
        <v>0</v>
      </c>
      <c r="BG260" s="83" t="str">
        <f t="shared" si="129"/>
        <v/>
      </c>
      <c r="BH260" s="82">
        <f>IFERROR(FIND("Mar",consulta_completa__11[[#This Row],[13 - Ocorrências/Ambientes Atingidos]]),0)</f>
        <v>0</v>
      </c>
      <c r="BI260" s="83" t="str">
        <f t="shared" si="130"/>
        <v/>
      </c>
      <c r="BJ260" s="82">
        <f>IFERROR(FIND("Praia",consulta_completa__11[[#This Row],[13 - Ocorrências/Ambientes Atingidos]]),0)</f>
        <v>0</v>
      </c>
      <c r="BK260" s="83" t="str">
        <f t="shared" si="131"/>
        <v/>
      </c>
      <c r="BL260" s="82">
        <f>IFERROR(FIND("Solo",consulta_completa__11[[#This Row],[13 - Ocorrências/Ambientes Atingidos]]),0)</f>
        <v>1</v>
      </c>
      <c r="BM260" s="83" t="str">
        <f t="shared" si="132"/>
        <v>X</v>
      </c>
      <c r="BN260" s="82">
        <f>IFERROR(FIND("Águas subterrâneas",consulta_completa__11[[#This Row],[13 - Ocorrências/Ambientes Atingidos]]),0)</f>
        <v>0</v>
      </c>
      <c r="BO260" s="83" t="str">
        <f t="shared" si="133"/>
        <v/>
      </c>
      <c r="BP260" s="82">
        <f>IFERROR(FIND("Atmosfera",consulta_completa__11[[#This Row],[13 - Ocorrências/Ambientes Atingidos]]),0)</f>
        <v>0</v>
      </c>
      <c r="BQ260" s="83" t="str">
        <f t="shared" si="134"/>
        <v/>
      </c>
      <c r="BR260" s="82">
        <f>IFERROR(FIND("Flora",consulta_completa__11[[#This Row],[13 - Ocorrências/Ambientes Atingidos]]),0)</f>
        <v>0</v>
      </c>
      <c r="BS260" s="83" t="str">
        <f t="shared" si="135"/>
        <v/>
      </c>
      <c r="BT260" s="82">
        <f>IFERROR(FIND("Fauna",consulta_completa__11[[#This Row],[13 - Ocorrências/Ambientes Atingidos]]),0)</f>
        <v>0</v>
      </c>
      <c r="BU260" s="83" t="str">
        <f t="shared" si="136"/>
        <v/>
      </c>
      <c r="BV260" s="82">
        <f>IFERROR(FIND("UC federal",consulta_completa__11[[#This Row],[13 - Ocorrências/Ambientes Atingidos]]),0)</f>
        <v>0</v>
      </c>
      <c r="BW260" s="83" t="str">
        <f t="shared" si="137"/>
        <v/>
      </c>
      <c r="BX260" s="82">
        <f>IFERROR(FIND("UC estadual/municipal",consulta_completa__11[[#This Row],[13 - Ocorrências/Ambientes Atingidos]]),0)</f>
        <v>0</v>
      </c>
      <c r="BY260" s="83" t="str">
        <f t="shared" si="138"/>
        <v/>
      </c>
      <c r="BZ260" s="82">
        <f>IFERROR(FIND("Outro(s)",consulta_completa__11[[#This Row],[13 - Ocorrências/Ambientes Atingidos]]),0)</f>
        <v>0</v>
      </c>
      <c r="CA260" s="83" t="str">
        <f t="shared" si="139"/>
        <v/>
      </c>
      <c r="CB260" s="82">
        <f>IFERROR(FIND("Sem dano",consulta_completa__11[[#This Row],[13 - Ocorrências/Ambientes Atingidos]]),0)</f>
        <v>0</v>
      </c>
      <c r="CC260" s="83" t="str">
        <f t="shared" si="140"/>
        <v/>
      </c>
      <c r="CD260" s="82" t="str">
        <f>IF(consulta_completa__11[[#This Row],[13 - Ocorrências/Ambientes Atingidos]]="","X","")</f>
        <v/>
      </c>
      <c r="CE260" s="84">
        <f>IFERROR(FIND("IBAMA",consulta_completa__11[[#This Row],[14 - Inst. Atuando no Local]]),0)</f>
        <v>0</v>
      </c>
      <c r="CF260" s="84" t="str">
        <f t="shared" si="141"/>
        <v/>
      </c>
      <c r="CG260" s="84">
        <f>IFERROR(FIND("OEMA",consulta_completa__11[[#This Row],[14 - Inst. Atuando no Local]]),0)</f>
        <v>0</v>
      </c>
      <c r="CH260" s="84" t="str">
        <f t="shared" si="142"/>
        <v/>
      </c>
      <c r="CI260" s="84">
        <f>IFERROR(FIND("DEFESA CIVIL",consulta_completa__11[[#This Row],[14 - Inst. Atuando no Local]]),0)</f>
        <v>0</v>
      </c>
      <c r="CJ260" s="84" t="str">
        <f t="shared" si="143"/>
        <v/>
      </c>
      <c r="CK260" s="84">
        <f>IFERROR(FIND("CORPO DE BOMBEIROS",consulta_completa__11[[#This Row],[14 - Inst. Atuando no Local]]),0)</f>
        <v>0</v>
      </c>
      <c r="CL260" s="84" t="str">
        <f t="shared" si="144"/>
        <v/>
      </c>
      <c r="CM260" s="84">
        <f>IFERROR(FIND("POLÍCIA RODOVIÁRIA",consulta_completa__11[[#This Row],[14 - Inst. Atuando no Local]]),0)</f>
        <v>0</v>
      </c>
      <c r="CN260" s="84" t="str">
        <f t="shared" si="145"/>
        <v/>
      </c>
      <c r="CO260" s="84">
        <f>IFERROR(FIND("POLÍCIA MILITAR",consulta_completa__11[[#This Row],[14 - Inst. Atuando no Local]]),0)</f>
        <v>0</v>
      </c>
      <c r="CP260" s="84" t="str">
        <f t="shared" si="146"/>
        <v/>
      </c>
      <c r="CQ260" s="84">
        <f>IFERROR(FIND("POLÍCIA CIVIL",consulta_completa__11[[#This Row],[14 - Inst. Atuando no Local]]),0)</f>
        <v>0</v>
      </c>
      <c r="CR260" s="84" t="str">
        <f t="shared" si="147"/>
        <v/>
      </c>
      <c r="CS260" s="84">
        <f>IFERROR(FIND("MARINHA DO BRASIL",consulta_completa__11[[#This Row],[14 - Inst. Atuando no Local]]),0)</f>
        <v>0</v>
      </c>
      <c r="CT260" s="84" t="str">
        <f t="shared" si="148"/>
        <v/>
      </c>
      <c r="CU260" s="84">
        <f>IFERROR(FIND("EMPRESA ESPECIALIZADA EM ATENDIMENTO",consulta_completa__11[[#This Row],[14 - Inst. Atuando no Local]]),0)</f>
        <v>0</v>
      </c>
      <c r="CV260" s="84" t="str">
        <f t="shared" si="149"/>
        <v/>
      </c>
      <c r="CW260" s="84">
        <f>IFERROR(FIND("IBAMA",consulta_completa__11[[#This Row],[14 - Inst. Atuando no Local]]),0)</f>
        <v>0</v>
      </c>
      <c r="CX260" s="84" t="str">
        <f t="shared" si="150"/>
        <v/>
      </c>
      <c r="CY260" s="84" t="str">
        <f>IF(consulta_completa__11[[#This Row],[14 - Inst. Atuando no Local]]="","X","")</f>
        <v/>
      </c>
      <c r="CZ260" s="84">
        <f>IFERROR(FIND("OUTRA (S)",consulta_completa__11[[#This Row],[14 - Inst. Atuando no Local]]),0)</f>
        <v>0</v>
      </c>
      <c r="DA260" s="84" t="str">
        <f t="shared" si="151"/>
        <v/>
      </c>
      <c r="DB260" s="35" t="str">
        <f t="shared" si="152"/>
        <v>Sim</v>
      </c>
      <c r="DC260" s="35" t="str">
        <f t="shared" si="153"/>
        <v>Não</v>
      </c>
      <c r="DD260" s="35" t="str">
        <f t="shared" si="154"/>
        <v>Sim</v>
      </c>
      <c r="DE260" s="87" t="str">
        <f t="shared" si="125"/>
        <v>Federal</v>
      </c>
    </row>
    <row r="261" spans="1:109">
      <c r="A261" s="14">
        <v>202541650427</v>
      </c>
      <c r="B261" s="1">
        <v>45762</v>
      </c>
      <c r="C261" t="s">
        <v>160</v>
      </c>
      <c r="D261" t="s">
        <v>161</v>
      </c>
      <c r="E261" t="s">
        <v>162</v>
      </c>
      <c r="F261" t="s">
        <v>163</v>
      </c>
      <c r="G261" t="s">
        <v>113</v>
      </c>
      <c r="H261" t="s">
        <v>114</v>
      </c>
      <c r="I261" t="s">
        <v>114</v>
      </c>
      <c r="J261" t="s">
        <v>945</v>
      </c>
      <c r="K261" t="s">
        <v>1576</v>
      </c>
      <c r="L261" t="s">
        <v>166</v>
      </c>
      <c r="M261" t="s">
        <v>140</v>
      </c>
      <c r="N261" t="s">
        <v>119</v>
      </c>
      <c r="O261" t="s">
        <v>120</v>
      </c>
      <c r="P261" t="s">
        <v>355</v>
      </c>
      <c r="Q261" t="s">
        <v>167</v>
      </c>
      <c r="R261" t="s">
        <v>123</v>
      </c>
      <c r="S261" t="s">
        <v>113</v>
      </c>
      <c r="T261" t="s">
        <v>113</v>
      </c>
      <c r="U261" t="s">
        <v>2194</v>
      </c>
      <c r="V261" t="s">
        <v>1624</v>
      </c>
      <c r="Z261" t="s">
        <v>1625</v>
      </c>
      <c r="AA261" t="s">
        <v>370</v>
      </c>
      <c r="AB261" t="s">
        <v>2667</v>
      </c>
      <c r="AC261" t="s">
        <v>173</v>
      </c>
      <c r="AD261">
        <v>1</v>
      </c>
      <c r="AE261" t="s">
        <v>1627</v>
      </c>
      <c r="AF261" t="s">
        <v>113</v>
      </c>
      <c r="AG261" t="s">
        <v>113</v>
      </c>
      <c r="AH261" t="s">
        <v>131</v>
      </c>
      <c r="AI261" t="s">
        <v>132</v>
      </c>
      <c r="AJ261" t="s">
        <v>131</v>
      </c>
      <c r="AK261" t="s">
        <v>2668</v>
      </c>
      <c r="AL261" t="s">
        <v>2669</v>
      </c>
      <c r="AM261" t="s">
        <v>2042</v>
      </c>
      <c r="AN261" t="s">
        <v>1629</v>
      </c>
      <c r="AO261" t="s">
        <v>225</v>
      </c>
      <c r="AP261">
        <v>41988207121</v>
      </c>
      <c r="AQ261" t="s">
        <v>178</v>
      </c>
      <c r="AR261" t="s">
        <v>113</v>
      </c>
      <c r="AS261" t="s">
        <v>113</v>
      </c>
      <c r="AT261" t="s">
        <v>113</v>
      </c>
      <c r="AU261" t="s">
        <v>113</v>
      </c>
      <c r="AW261" t="s">
        <v>113</v>
      </c>
      <c r="AX261" s="82">
        <f>IFERROR(FIND("Óbitos/feridos",consulta_completa__11[[#This Row],[13 - Ocorrências/Ambientes Atingidos]]),0)</f>
        <v>0</v>
      </c>
      <c r="AY261" s="83" t="str">
        <f t="shared" si="126"/>
        <v/>
      </c>
      <c r="AZ261" s="82">
        <f>IFERROR(FIND("População afetada/evacuada",consulta_completa__11[[#This Row],[13 - Ocorrências/Ambientes Atingidos]]),0)</f>
        <v>0</v>
      </c>
      <c r="BA261" s="82" t="str">
        <f t="shared" si="127"/>
        <v/>
      </c>
      <c r="BB261" s="82">
        <f>IFERROR(FIND("Suspensão de abastecimento de água",consulta_completa__11[[#This Row],[13 - Ocorrências/Ambientes Atingidos]]),0)</f>
        <v>0</v>
      </c>
      <c r="BC261" s="83" t="str">
        <f t="shared" si="155"/>
        <v/>
      </c>
      <c r="BD261" s="82">
        <f>IFERROR(FIND("Rio/córrego",consulta_completa__11[[#This Row],[13 - Ocorrências/Ambientes Atingidos]]),0)</f>
        <v>0</v>
      </c>
      <c r="BE261" s="83" t="str">
        <f t="shared" si="128"/>
        <v/>
      </c>
      <c r="BF261" s="82">
        <f>IFERROR(FIND("Lago",consulta_completa__11[[#This Row],[13 - Ocorrências/Ambientes Atingidos]]),0)</f>
        <v>0</v>
      </c>
      <c r="BG261" s="83" t="str">
        <f t="shared" si="129"/>
        <v/>
      </c>
      <c r="BH261" s="82">
        <f>IFERROR(FIND("Mar",consulta_completa__11[[#This Row],[13 - Ocorrências/Ambientes Atingidos]]),0)</f>
        <v>0</v>
      </c>
      <c r="BI261" s="83" t="str">
        <f t="shared" si="130"/>
        <v/>
      </c>
      <c r="BJ261" s="82">
        <f>IFERROR(FIND("Praia",consulta_completa__11[[#This Row],[13 - Ocorrências/Ambientes Atingidos]]),0)</f>
        <v>0</v>
      </c>
      <c r="BK261" s="83" t="str">
        <f t="shared" si="131"/>
        <v/>
      </c>
      <c r="BL261" s="82">
        <f>IFERROR(FIND("Solo",consulta_completa__11[[#This Row],[13 - Ocorrências/Ambientes Atingidos]]),0)</f>
        <v>1</v>
      </c>
      <c r="BM261" s="83" t="str">
        <f t="shared" si="132"/>
        <v>X</v>
      </c>
      <c r="BN261" s="82">
        <f>IFERROR(FIND("Águas subterrâneas",consulta_completa__11[[#This Row],[13 - Ocorrências/Ambientes Atingidos]]),0)</f>
        <v>0</v>
      </c>
      <c r="BO261" s="83" t="str">
        <f t="shared" si="133"/>
        <v/>
      </c>
      <c r="BP261" s="82">
        <f>IFERROR(FIND("Atmosfera",consulta_completa__11[[#This Row],[13 - Ocorrências/Ambientes Atingidos]]),0)</f>
        <v>0</v>
      </c>
      <c r="BQ261" s="83" t="str">
        <f t="shared" si="134"/>
        <v/>
      </c>
      <c r="BR261" s="82">
        <f>IFERROR(FIND("Flora",consulta_completa__11[[#This Row],[13 - Ocorrências/Ambientes Atingidos]]),0)</f>
        <v>0</v>
      </c>
      <c r="BS261" s="83" t="str">
        <f t="shared" si="135"/>
        <v/>
      </c>
      <c r="BT261" s="82">
        <f>IFERROR(FIND("Fauna",consulta_completa__11[[#This Row],[13 - Ocorrências/Ambientes Atingidos]]),0)</f>
        <v>0</v>
      </c>
      <c r="BU261" s="83" t="str">
        <f t="shared" si="136"/>
        <v/>
      </c>
      <c r="BV261" s="82">
        <f>IFERROR(FIND("UC federal",consulta_completa__11[[#This Row],[13 - Ocorrências/Ambientes Atingidos]]),0)</f>
        <v>0</v>
      </c>
      <c r="BW261" s="83" t="str">
        <f t="shared" si="137"/>
        <v/>
      </c>
      <c r="BX261" s="82">
        <f>IFERROR(FIND("UC estadual/municipal",consulta_completa__11[[#This Row],[13 - Ocorrências/Ambientes Atingidos]]),0)</f>
        <v>0</v>
      </c>
      <c r="BY261" s="83" t="str">
        <f t="shared" si="138"/>
        <v/>
      </c>
      <c r="BZ261" s="82">
        <f>IFERROR(FIND("Outro(s)",consulta_completa__11[[#This Row],[13 - Ocorrências/Ambientes Atingidos]]),0)</f>
        <v>0</v>
      </c>
      <c r="CA261" s="83" t="str">
        <f t="shared" si="139"/>
        <v/>
      </c>
      <c r="CB261" s="82">
        <f>IFERROR(FIND("Sem dano",consulta_completa__11[[#This Row],[13 - Ocorrências/Ambientes Atingidos]]),0)</f>
        <v>0</v>
      </c>
      <c r="CC261" s="83" t="str">
        <f t="shared" si="140"/>
        <v/>
      </c>
      <c r="CD261" s="82" t="str">
        <f>IF(consulta_completa__11[[#This Row],[13 - Ocorrências/Ambientes Atingidos]]="","X","")</f>
        <v/>
      </c>
      <c r="CE261" s="84">
        <f>IFERROR(FIND("IBAMA",consulta_completa__11[[#This Row],[14 - Inst. Atuando no Local]]),0)</f>
        <v>0</v>
      </c>
      <c r="CF261" s="84" t="str">
        <f t="shared" si="141"/>
        <v/>
      </c>
      <c r="CG261" s="84">
        <f>IFERROR(FIND("OEMA",consulta_completa__11[[#This Row],[14 - Inst. Atuando no Local]]),0)</f>
        <v>0</v>
      </c>
      <c r="CH261" s="84" t="str">
        <f t="shared" si="142"/>
        <v/>
      </c>
      <c r="CI261" s="84">
        <f>IFERROR(FIND("DEFESA CIVIL",consulta_completa__11[[#This Row],[14 - Inst. Atuando no Local]]),0)</f>
        <v>0</v>
      </c>
      <c r="CJ261" s="84" t="str">
        <f t="shared" si="143"/>
        <v/>
      </c>
      <c r="CK261" s="84">
        <f>IFERROR(FIND("CORPO DE BOMBEIROS",consulta_completa__11[[#This Row],[14 - Inst. Atuando no Local]]),0)</f>
        <v>0</v>
      </c>
      <c r="CL261" s="84" t="str">
        <f t="shared" si="144"/>
        <v/>
      </c>
      <c r="CM261" s="84">
        <f>IFERROR(FIND("POLÍCIA RODOVIÁRIA",consulta_completa__11[[#This Row],[14 - Inst. Atuando no Local]]),0)</f>
        <v>0</v>
      </c>
      <c r="CN261" s="84" t="str">
        <f t="shared" si="145"/>
        <v/>
      </c>
      <c r="CO261" s="84">
        <f>IFERROR(FIND("POLÍCIA MILITAR",consulta_completa__11[[#This Row],[14 - Inst. Atuando no Local]]),0)</f>
        <v>0</v>
      </c>
      <c r="CP261" s="84" t="str">
        <f t="shared" si="146"/>
        <v/>
      </c>
      <c r="CQ261" s="84">
        <f>IFERROR(FIND("POLÍCIA CIVIL",consulta_completa__11[[#This Row],[14 - Inst. Atuando no Local]]),0)</f>
        <v>0</v>
      </c>
      <c r="CR261" s="84" t="str">
        <f t="shared" si="147"/>
        <v/>
      </c>
      <c r="CS261" s="84">
        <f>IFERROR(FIND("MARINHA DO BRASIL",consulta_completa__11[[#This Row],[14 - Inst. Atuando no Local]]),0)</f>
        <v>0</v>
      </c>
      <c r="CT261" s="84" t="str">
        <f t="shared" si="148"/>
        <v/>
      </c>
      <c r="CU261" s="84">
        <f>IFERROR(FIND("EMPRESA ESPECIALIZADA EM ATENDIMENTO",consulta_completa__11[[#This Row],[14 - Inst. Atuando no Local]]),0)</f>
        <v>0</v>
      </c>
      <c r="CV261" s="84" t="str">
        <f t="shared" si="149"/>
        <v/>
      </c>
      <c r="CW261" s="84">
        <f>IFERROR(FIND("IBAMA",consulta_completa__11[[#This Row],[14 - Inst. Atuando no Local]]),0)</f>
        <v>0</v>
      </c>
      <c r="CX261" s="84" t="str">
        <f t="shared" si="150"/>
        <v/>
      </c>
      <c r="CY261" s="84" t="str">
        <f>IF(consulta_completa__11[[#This Row],[14 - Inst. Atuando no Local]]="","X","")</f>
        <v/>
      </c>
      <c r="CZ261" s="84">
        <f>IFERROR(FIND("OUTRA (S)",consulta_completa__11[[#This Row],[14 - Inst. Atuando no Local]]),0)</f>
        <v>0</v>
      </c>
      <c r="DA261" s="84" t="str">
        <f t="shared" si="151"/>
        <v/>
      </c>
      <c r="DB261" s="35" t="str">
        <f t="shared" si="152"/>
        <v>Sim</v>
      </c>
      <c r="DC261" s="35" t="str">
        <f t="shared" si="153"/>
        <v>Não</v>
      </c>
      <c r="DD261" s="35" t="str">
        <f t="shared" si="154"/>
        <v>Sim</v>
      </c>
      <c r="DE261" s="87" t="str">
        <f t="shared" si="125"/>
        <v>Federal</v>
      </c>
    </row>
    <row r="262" spans="1:109">
      <c r="A262" s="14">
        <v>202541732401</v>
      </c>
      <c r="B262" s="1">
        <v>45762</v>
      </c>
      <c r="C262" t="s">
        <v>718</v>
      </c>
      <c r="D262" t="s">
        <v>609</v>
      </c>
      <c r="E262" t="s">
        <v>139</v>
      </c>
      <c r="F262" t="s">
        <v>112</v>
      </c>
      <c r="G262" t="s">
        <v>113</v>
      </c>
      <c r="H262" t="s">
        <v>114</v>
      </c>
      <c r="I262" t="s">
        <v>114</v>
      </c>
      <c r="J262" t="s">
        <v>441</v>
      </c>
      <c r="K262" t="s">
        <v>2670</v>
      </c>
      <c r="L262" t="s">
        <v>117</v>
      </c>
      <c r="M262" t="s">
        <v>140</v>
      </c>
      <c r="N262" t="s">
        <v>141</v>
      </c>
      <c r="O262" t="s">
        <v>113</v>
      </c>
      <c r="P262" t="s">
        <v>355</v>
      </c>
      <c r="Q262" t="s">
        <v>143</v>
      </c>
      <c r="R262" t="s">
        <v>123</v>
      </c>
      <c r="S262" t="s">
        <v>113</v>
      </c>
      <c r="T262" t="s">
        <v>2671</v>
      </c>
      <c r="U262" t="s">
        <v>145</v>
      </c>
      <c r="V262" t="s">
        <v>113</v>
      </c>
      <c r="X262" t="b">
        <v>1</v>
      </c>
      <c r="Z262" t="s">
        <v>2672</v>
      </c>
      <c r="AA262" t="s">
        <v>113</v>
      </c>
      <c r="AB262" t="s">
        <v>613</v>
      </c>
      <c r="AC262" t="s">
        <v>113</v>
      </c>
      <c r="AD262">
        <v>2</v>
      </c>
      <c r="AE262" t="s">
        <v>113</v>
      </c>
      <c r="AF262" t="s">
        <v>614</v>
      </c>
      <c r="AG262" t="s">
        <v>2064</v>
      </c>
      <c r="AH262" t="s">
        <v>131</v>
      </c>
      <c r="AI262" t="s">
        <v>131</v>
      </c>
      <c r="AJ262" t="s">
        <v>131</v>
      </c>
      <c r="AK262" t="s">
        <v>2673</v>
      </c>
      <c r="AL262" t="s">
        <v>2674</v>
      </c>
      <c r="AM262" t="s">
        <v>153</v>
      </c>
      <c r="AN262" t="s">
        <v>154</v>
      </c>
      <c r="AO262" t="s">
        <v>155</v>
      </c>
      <c r="AP262">
        <v>6133161070</v>
      </c>
      <c r="AQ262" t="s">
        <v>156</v>
      </c>
      <c r="AR262" t="s">
        <v>113</v>
      </c>
      <c r="AS262" t="s">
        <v>113</v>
      </c>
      <c r="AT262" t="s">
        <v>795</v>
      </c>
      <c r="AU262" t="s">
        <v>592</v>
      </c>
      <c r="AV262">
        <v>400000000</v>
      </c>
      <c r="AW262" t="s">
        <v>159</v>
      </c>
      <c r="AX262" s="82">
        <f>IFERROR(FIND("Óbitos/feridos",consulta_completa__11[[#This Row],[13 - Ocorrências/Ambientes Atingidos]]),0)</f>
        <v>0</v>
      </c>
      <c r="AY262" s="83" t="str">
        <f t="shared" si="126"/>
        <v/>
      </c>
      <c r="AZ262" s="82">
        <f>IFERROR(FIND("População afetada/evacuada",consulta_completa__11[[#This Row],[13 - Ocorrências/Ambientes Atingidos]]),0)</f>
        <v>0</v>
      </c>
      <c r="BA262" s="82" t="str">
        <f t="shared" si="127"/>
        <v/>
      </c>
      <c r="BB262" s="82">
        <f>IFERROR(FIND("Suspensão de abastecimento de água",consulta_completa__11[[#This Row],[13 - Ocorrências/Ambientes Atingidos]]),0)</f>
        <v>0</v>
      </c>
      <c r="BC262" s="83" t="str">
        <f t="shared" si="155"/>
        <v/>
      </c>
      <c r="BD262" s="82">
        <f>IFERROR(FIND("Rio/córrego",consulta_completa__11[[#This Row],[13 - Ocorrências/Ambientes Atingidos]]),0)</f>
        <v>0</v>
      </c>
      <c r="BE262" s="83" t="str">
        <f t="shared" si="128"/>
        <v/>
      </c>
      <c r="BF262" s="82">
        <f>IFERROR(FIND("Lago",consulta_completa__11[[#This Row],[13 - Ocorrências/Ambientes Atingidos]]),0)</f>
        <v>0</v>
      </c>
      <c r="BG262" s="83" t="str">
        <f t="shared" si="129"/>
        <v/>
      </c>
      <c r="BH262" s="82">
        <f>IFERROR(FIND("Mar",consulta_completa__11[[#This Row],[13 - Ocorrências/Ambientes Atingidos]]),0)</f>
        <v>0</v>
      </c>
      <c r="BI262" s="83" t="str">
        <f t="shared" si="130"/>
        <v/>
      </c>
      <c r="BJ262" s="82">
        <f>IFERROR(FIND("Praia",consulta_completa__11[[#This Row],[13 - Ocorrências/Ambientes Atingidos]]),0)</f>
        <v>0</v>
      </c>
      <c r="BK262" s="83" t="str">
        <f t="shared" si="131"/>
        <v/>
      </c>
      <c r="BL262" s="82">
        <f>IFERROR(FIND("Solo",consulta_completa__11[[#This Row],[13 - Ocorrências/Ambientes Atingidos]]),0)</f>
        <v>1</v>
      </c>
      <c r="BM262" s="83" t="str">
        <f t="shared" si="132"/>
        <v>X</v>
      </c>
      <c r="BN262" s="82">
        <f>IFERROR(FIND("Águas subterrâneas",consulta_completa__11[[#This Row],[13 - Ocorrências/Ambientes Atingidos]]),0)</f>
        <v>0</v>
      </c>
      <c r="BO262" s="83" t="str">
        <f t="shared" si="133"/>
        <v/>
      </c>
      <c r="BP262" s="82">
        <f>IFERROR(FIND("Atmosfera",consulta_completa__11[[#This Row],[13 - Ocorrências/Ambientes Atingidos]]),0)</f>
        <v>0</v>
      </c>
      <c r="BQ262" s="83" t="str">
        <f t="shared" si="134"/>
        <v/>
      </c>
      <c r="BR262" s="82">
        <f>IFERROR(FIND("Flora",consulta_completa__11[[#This Row],[13 - Ocorrências/Ambientes Atingidos]]),0)</f>
        <v>0</v>
      </c>
      <c r="BS262" s="83" t="str">
        <f t="shared" si="135"/>
        <v/>
      </c>
      <c r="BT262" s="82">
        <f>IFERROR(FIND("Fauna",consulta_completa__11[[#This Row],[13 - Ocorrências/Ambientes Atingidos]]),0)</f>
        <v>0</v>
      </c>
      <c r="BU262" s="83" t="str">
        <f t="shared" si="136"/>
        <v/>
      </c>
      <c r="BV262" s="82">
        <f>IFERROR(FIND("UC federal",consulta_completa__11[[#This Row],[13 - Ocorrências/Ambientes Atingidos]]),0)</f>
        <v>0</v>
      </c>
      <c r="BW262" s="83" t="str">
        <f t="shared" si="137"/>
        <v/>
      </c>
      <c r="BX262" s="82">
        <f>IFERROR(FIND("UC estadual/municipal",consulta_completa__11[[#This Row],[13 - Ocorrências/Ambientes Atingidos]]),0)</f>
        <v>0</v>
      </c>
      <c r="BY262" s="83" t="str">
        <f t="shared" si="138"/>
        <v/>
      </c>
      <c r="BZ262" s="82">
        <f>IFERROR(FIND("Outro(s)",consulta_completa__11[[#This Row],[13 - Ocorrências/Ambientes Atingidos]]),0)</f>
        <v>0</v>
      </c>
      <c r="CA262" s="83" t="str">
        <f t="shared" si="139"/>
        <v/>
      </c>
      <c r="CB262" s="82">
        <f>IFERROR(FIND("Sem dano",consulta_completa__11[[#This Row],[13 - Ocorrências/Ambientes Atingidos]]),0)</f>
        <v>0</v>
      </c>
      <c r="CC262" s="83" t="str">
        <f t="shared" si="140"/>
        <v/>
      </c>
      <c r="CD262" s="82" t="str">
        <f>IF(consulta_completa__11[[#This Row],[13 - Ocorrências/Ambientes Atingidos]]="","X","")</f>
        <v/>
      </c>
      <c r="CE262" s="84">
        <f>IFERROR(FIND("IBAMA",consulta_completa__11[[#This Row],[14 - Inst. Atuando no Local]]),0)</f>
        <v>0</v>
      </c>
      <c r="CF262" s="84" t="str">
        <f t="shared" si="141"/>
        <v/>
      </c>
      <c r="CG262" s="84">
        <f>IFERROR(FIND("OEMA",consulta_completa__11[[#This Row],[14 - Inst. Atuando no Local]]),0)</f>
        <v>0</v>
      </c>
      <c r="CH262" s="84" t="str">
        <f t="shared" si="142"/>
        <v/>
      </c>
      <c r="CI262" s="84">
        <f>IFERROR(FIND("DEFESA CIVIL",consulta_completa__11[[#This Row],[14 - Inst. Atuando no Local]]),0)</f>
        <v>0</v>
      </c>
      <c r="CJ262" s="84" t="str">
        <f t="shared" si="143"/>
        <v/>
      </c>
      <c r="CK262" s="84">
        <f>IFERROR(FIND("CORPO DE BOMBEIROS",consulta_completa__11[[#This Row],[14 - Inst. Atuando no Local]]),0)</f>
        <v>0</v>
      </c>
      <c r="CL262" s="84" t="str">
        <f t="shared" si="144"/>
        <v/>
      </c>
      <c r="CM262" s="84">
        <f>IFERROR(FIND("POLÍCIA RODOVIÁRIA",consulta_completa__11[[#This Row],[14 - Inst. Atuando no Local]]),0)</f>
        <v>0</v>
      </c>
      <c r="CN262" s="84" t="str">
        <f t="shared" si="145"/>
        <v/>
      </c>
      <c r="CO262" s="84">
        <f>IFERROR(FIND("POLÍCIA MILITAR",consulta_completa__11[[#This Row],[14 - Inst. Atuando no Local]]),0)</f>
        <v>0</v>
      </c>
      <c r="CP262" s="84" t="str">
        <f t="shared" si="146"/>
        <v/>
      </c>
      <c r="CQ262" s="84">
        <f>IFERROR(FIND("POLÍCIA CIVIL",consulta_completa__11[[#This Row],[14 - Inst. Atuando no Local]]),0)</f>
        <v>0</v>
      </c>
      <c r="CR262" s="84" t="str">
        <f t="shared" si="147"/>
        <v/>
      </c>
      <c r="CS262" s="84">
        <f>IFERROR(FIND("MARINHA DO BRASIL",consulta_completa__11[[#This Row],[14 - Inst. Atuando no Local]]),0)</f>
        <v>0</v>
      </c>
      <c r="CT262" s="84" t="str">
        <f t="shared" si="148"/>
        <v/>
      </c>
      <c r="CU262" s="84">
        <f>IFERROR(FIND("EMPRESA ESPECIALIZADA EM ATENDIMENTO",consulta_completa__11[[#This Row],[14 - Inst. Atuando no Local]]),0)</f>
        <v>0</v>
      </c>
      <c r="CV262" s="84" t="str">
        <f t="shared" si="149"/>
        <v/>
      </c>
      <c r="CW262" s="84">
        <f>IFERROR(FIND("IBAMA",consulta_completa__11[[#This Row],[14 - Inst. Atuando no Local]]),0)</f>
        <v>0</v>
      </c>
      <c r="CX262" s="84" t="str">
        <f t="shared" si="150"/>
        <v/>
      </c>
      <c r="CY262" s="84" t="str">
        <f>IF(consulta_completa__11[[#This Row],[14 - Inst. Atuando no Local]]="","X","")</f>
        <v/>
      </c>
      <c r="CZ262" s="84">
        <f>IFERROR(FIND("OUTRA (S)",consulta_completa__11[[#This Row],[14 - Inst. Atuando no Local]]),0)</f>
        <v>0</v>
      </c>
      <c r="DA262" s="84" t="str">
        <f t="shared" si="151"/>
        <v/>
      </c>
      <c r="DB262" s="35" t="str">
        <f t="shared" si="152"/>
        <v>Sim</v>
      </c>
      <c r="DC262" s="35" t="str">
        <f t="shared" si="153"/>
        <v>Não</v>
      </c>
      <c r="DD262" s="35" t="str">
        <f t="shared" si="154"/>
        <v>Sim</v>
      </c>
      <c r="DE262" s="87" t="str">
        <f t="shared" si="125"/>
        <v>Estadual</v>
      </c>
    </row>
    <row r="263" spans="1:109">
      <c r="A263" s="14">
        <v>202541739629</v>
      </c>
      <c r="B263" s="1">
        <v>45763</v>
      </c>
      <c r="C263" t="s">
        <v>160</v>
      </c>
      <c r="D263" t="s">
        <v>161</v>
      </c>
      <c r="E263" t="s">
        <v>162</v>
      </c>
      <c r="F263" t="s">
        <v>163</v>
      </c>
      <c r="G263" t="s">
        <v>113</v>
      </c>
      <c r="H263" t="s">
        <v>114</v>
      </c>
      <c r="I263" t="s">
        <v>114</v>
      </c>
      <c r="J263" t="s">
        <v>945</v>
      </c>
      <c r="K263" t="s">
        <v>2034</v>
      </c>
      <c r="L263" t="s">
        <v>166</v>
      </c>
      <c r="M263" t="s">
        <v>140</v>
      </c>
      <c r="N263" t="s">
        <v>119</v>
      </c>
      <c r="O263" t="s">
        <v>113</v>
      </c>
      <c r="P263" t="s">
        <v>121</v>
      </c>
      <c r="Q263" t="s">
        <v>122</v>
      </c>
      <c r="R263" t="s">
        <v>123</v>
      </c>
      <c r="S263" t="s">
        <v>113</v>
      </c>
      <c r="T263" t="s">
        <v>113</v>
      </c>
      <c r="U263" t="s">
        <v>2675</v>
      </c>
      <c r="V263" t="s">
        <v>2676</v>
      </c>
      <c r="Z263" t="s">
        <v>1625</v>
      </c>
      <c r="AA263" t="s">
        <v>370</v>
      </c>
      <c r="AB263" t="s">
        <v>172</v>
      </c>
      <c r="AC263" t="s">
        <v>173</v>
      </c>
      <c r="AD263">
        <v>1</v>
      </c>
      <c r="AE263" t="s">
        <v>174</v>
      </c>
      <c r="AF263" t="s">
        <v>113</v>
      </c>
      <c r="AG263" t="s">
        <v>113</v>
      </c>
      <c r="AH263" t="s">
        <v>131</v>
      </c>
      <c r="AI263" t="s">
        <v>132</v>
      </c>
      <c r="AJ263" t="s">
        <v>131</v>
      </c>
      <c r="AK263" t="s">
        <v>224</v>
      </c>
      <c r="AL263" t="s">
        <v>2677</v>
      </c>
      <c r="AM263" t="s">
        <v>2042</v>
      </c>
      <c r="AN263" t="s">
        <v>172</v>
      </c>
      <c r="AO263" t="s">
        <v>225</v>
      </c>
      <c r="AP263">
        <v>41988207121</v>
      </c>
      <c r="AQ263" t="s">
        <v>178</v>
      </c>
      <c r="AR263" t="s">
        <v>113</v>
      </c>
      <c r="AS263" t="s">
        <v>113</v>
      </c>
      <c r="AT263" t="s">
        <v>113</v>
      </c>
      <c r="AU263" t="s">
        <v>113</v>
      </c>
      <c r="AW263" t="s">
        <v>113</v>
      </c>
      <c r="AX263" s="82">
        <f>IFERROR(FIND("Óbitos/feridos",consulta_completa__11[[#This Row],[13 - Ocorrências/Ambientes Atingidos]]),0)</f>
        <v>0</v>
      </c>
      <c r="AY263" s="83" t="str">
        <f t="shared" si="126"/>
        <v/>
      </c>
      <c r="AZ263" s="82">
        <f>IFERROR(FIND("População afetada/evacuada",consulta_completa__11[[#This Row],[13 - Ocorrências/Ambientes Atingidos]]),0)</f>
        <v>0</v>
      </c>
      <c r="BA263" s="82" t="str">
        <f t="shared" si="127"/>
        <v/>
      </c>
      <c r="BB263" s="82">
        <f>IFERROR(FIND("Suspensão de abastecimento de água",consulta_completa__11[[#This Row],[13 - Ocorrências/Ambientes Atingidos]]),0)</f>
        <v>0</v>
      </c>
      <c r="BC263" s="83" t="str">
        <f t="shared" si="155"/>
        <v/>
      </c>
      <c r="BD263" s="82">
        <f>IFERROR(FIND("Rio/córrego",consulta_completa__11[[#This Row],[13 - Ocorrências/Ambientes Atingidos]]),0)</f>
        <v>0</v>
      </c>
      <c r="BE263" s="83" t="str">
        <f t="shared" si="128"/>
        <v/>
      </c>
      <c r="BF263" s="82">
        <f>IFERROR(FIND("Lago",consulta_completa__11[[#This Row],[13 - Ocorrências/Ambientes Atingidos]]),0)</f>
        <v>0</v>
      </c>
      <c r="BG263" s="83" t="str">
        <f t="shared" si="129"/>
        <v/>
      </c>
      <c r="BH263" s="82">
        <f>IFERROR(FIND("Mar",consulta_completa__11[[#This Row],[13 - Ocorrências/Ambientes Atingidos]]),0)</f>
        <v>0</v>
      </c>
      <c r="BI263" s="83" t="str">
        <f t="shared" si="130"/>
        <v/>
      </c>
      <c r="BJ263" s="82">
        <f>IFERROR(FIND("Praia",consulta_completa__11[[#This Row],[13 - Ocorrências/Ambientes Atingidos]]),0)</f>
        <v>0</v>
      </c>
      <c r="BK263" s="83" t="str">
        <f t="shared" si="131"/>
        <v/>
      </c>
      <c r="BL263" s="82">
        <f>IFERROR(FIND("Solo",consulta_completa__11[[#This Row],[13 - Ocorrências/Ambientes Atingidos]]),0)</f>
        <v>1</v>
      </c>
      <c r="BM263" s="83" t="str">
        <f t="shared" si="132"/>
        <v>X</v>
      </c>
      <c r="BN263" s="82">
        <f>IFERROR(FIND("Águas subterrâneas",consulta_completa__11[[#This Row],[13 - Ocorrências/Ambientes Atingidos]]),0)</f>
        <v>0</v>
      </c>
      <c r="BO263" s="83" t="str">
        <f t="shared" si="133"/>
        <v/>
      </c>
      <c r="BP263" s="82">
        <f>IFERROR(FIND("Atmosfera",consulta_completa__11[[#This Row],[13 - Ocorrências/Ambientes Atingidos]]),0)</f>
        <v>0</v>
      </c>
      <c r="BQ263" s="83" t="str">
        <f t="shared" si="134"/>
        <v/>
      </c>
      <c r="BR263" s="82">
        <f>IFERROR(FIND("Flora",consulta_completa__11[[#This Row],[13 - Ocorrências/Ambientes Atingidos]]),0)</f>
        <v>0</v>
      </c>
      <c r="BS263" s="83" t="str">
        <f t="shared" si="135"/>
        <v/>
      </c>
      <c r="BT263" s="82">
        <f>IFERROR(FIND("Fauna",consulta_completa__11[[#This Row],[13 - Ocorrências/Ambientes Atingidos]]),0)</f>
        <v>0</v>
      </c>
      <c r="BU263" s="83" t="str">
        <f t="shared" si="136"/>
        <v/>
      </c>
      <c r="BV263" s="82">
        <f>IFERROR(FIND("UC federal",consulta_completa__11[[#This Row],[13 - Ocorrências/Ambientes Atingidos]]),0)</f>
        <v>0</v>
      </c>
      <c r="BW263" s="83" t="str">
        <f t="shared" si="137"/>
        <v/>
      </c>
      <c r="BX263" s="82">
        <f>IFERROR(FIND("UC estadual/municipal",consulta_completa__11[[#This Row],[13 - Ocorrências/Ambientes Atingidos]]),0)</f>
        <v>0</v>
      </c>
      <c r="BY263" s="83" t="str">
        <f t="shared" si="138"/>
        <v/>
      </c>
      <c r="BZ263" s="82">
        <f>IFERROR(FIND("Outro(s)",consulta_completa__11[[#This Row],[13 - Ocorrências/Ambientes Atingidos]]),0)</f>
        <v>0</v>
      </c>
      <c r="CA263" s="83" t="str">
        <f t="shared" si="139"/>
        <v/>
      </c>
      <c r="CB263" s="82">
        <f>IFERROR(FIND("Sem dano",consulta_completa__11[[#This Row],[13 - Ocorrências/Ambientes Atingidos]]),0)</f>
        <v>0</v>
      </c>
      <c r="CC263" s="83" t="str">
        <f t="shared" si="140"/>
        <v/>
      </c>
      <c r="CD263" s="82" t="str">
        <f>IF(consulta_completa__11[[#This Row],[13 - Ocorrências/Ambientes Atingidos]]="","X","")</f>
        <v/>
      </c>
      <c r="CE263" s="84">
        <f>IFERROR(FIND("IBAMA",consulta_completa__11[[#This Row],[14 - Inst. Atuando no Local]]),0)</f>
        <v>0</v>
      </c>
      <c r="CF263" s="84" t="str">
        <f t="shared" si="141"/>
        <v/>
      </c>
      <c r="CG263" s="84">
        <f>IFERROR(FIND("OEMA",consulta_completa__11[[#This Row],[14 - Inst. Atuando no Local]]),0)</f>
        <v>0</v>
      </c>
      <c r="CH263" s="84" t="str">
        <f t="shared" si="142"/>
        <v/>
      </c>
      <c r="CI263" s="84">
        <f>IFERROR(FIND("DEFESA CIVIL",consulta_completa__11[[#This Row],[14 - Inst. Atuando no Local]]),0)</f>
        <v>0</v>
      </c>
      <c r="CJ263" s="84" t="str">
        <f t="shared" si="143"/>
        <v/>
      </c>
      <c r="CK263" s="84">
        <f>IFERROR(FIND("CORPO DE BOMBEIROS",consulta_completa__11[[#This Row],[14 - Inst. Atuando no Local]]),0)</f>
        <v>0</v>
      </c>
      <c r="CL263" s="84" t="str">
        <f t="shared" si="144"/>
        <v/>
      </c>
      <c r="CM263" s="84">
        <f>IFERROR(FIND("POLÍCIA RODOVIÁRIA",consulta_completa__11[[#This Row],[14 - Inst. Atuando no Local]]),0)</f>
        <v>0</v>
      </c>
      <c r="CN263" s="84" t="str">
        <f t="shared" si="145"/>
        <v/>
      </c>
      <c r="CO263" s="84">
        <f>IFERROR(FIND("POLÍCIA MILITAR",consulta_completa__11[[#This Row],[14 - Inst. Atuando no Local]]),0)</f>
        <v>0</v>
      </c>
      <c r="CP263" s="84" t="str">
        <f t="shared" si="146"/>
        <v/>
      </c>
      <c r="CQ263" s="84">
        <f>IFERROR(FIND("POLÍCIA CIVIL",consulta_completa__11[[#This Row],[14 - Inst. Atuando no Local]]),0)</f>
        <v>0</v>
      </c>
      <c r="CR263" s="84" t="str">
        <f t="shared" si="147"/>
        <v/>
      </c>
      <c r="CS263" s="84">
        <f>IFERROR(FIND("MARINHA DO BRASIL",consulta_completa__11[[#This Row],[14 - Inst. Atuando no Local]]),0)</f>
        <v>0</v>
      </c>
      <c r="CT263" s="84" t="str">
        <f t="shared" si="148"/>
        <v/>
      </c>
      <c r="CU263" s="84">
        <f>IFERROR(FIND("EMPRESA ESPECIALIZADA EM ATENDIMENTO",consulta_completa__11[[#This Row],[14 - Inst. Atuando no Local]]),0)</f>
        <v>0</v>
      </c>
      <c r="CV263" s="84" t="str">
        <f t="shared" si="149"/>
        <v/>
      </c>
      <c r="CW263" s="84">
        <f>IFERROR(FIND("IBAMA",consulta_completa__11[[#This Row],[14 - Inst. Atuando no Local]]),0)</f>
        <v>0</v>
      </c>
      <c r="CX263" s="84" t="str">
        <f t="shared" si="150"/>
        <v/>
      </c>
      <c r="CY263" s="84" t="str">
        <f>IF(consulta_completa__11[[#This Row],[14 - Inst. Atuando no Local]]="","X","")</f>
        <v/>
      </c>
      <c r="CZ263" s="84">
        <f>IFERROR(FIND("OUTRA (S)",consulta_completa__11[[#This Row],[14 - Inst. Atuando no Local]]),0)</f>
        <v>0</v>
      </c>
      <c r="DA263" s="84" t="str">
        <f t="shared" si="151"/>
        <v/>
      </c>
      <c r="DB263" s="35" t="str">
        <f t="shared" si="152"/>
        <v>Sim</v>
      </c>
      <c r="DC263" s="35" t="str">
        <f t="shared" si="153"/>
        <v>Não</v>
      </c>
      <c r="DD263" s="35" t="str">
        <f t="shared" si="154"/>
        <v>Sim</v>
      </c>
      <c r="DE263" s="87" t="str">
        <f t="shared" si="125"/>
        <v>Federal</v>
      </c>
    </row>
    <row r="264" spans="1:109">
      <c r="A264" s="14">
        <v>202543043213</v>
      </c>
      <c r="B264" s="1">
        <v>45763</v>
      </c>
      <c r="C264" t="s">
        <v>2678</v>
      </c>
      <c r="D264" t="s">
        <v>180</v>
      </c>
      <c r="E264" t="s">
        <v>139</v>
      </c>
      <c r="F264" t="s">
        <v>182</v>
      </c>
      <c r="G264" t="s">
        <v>2679</v>
      </c>
      <c r="H264" t="s">
        <v>113</v>
      </c>
      <c r="I264" t="s">
        <v>113</v>
      </c>
      <c r="J264" t="s">
        <v>113</v>
      </c>
      <c r="K264" t="s">
        <v>114</v>
      </c>
      <c r="L264" t="s">
        <v>114</v>
      </c>
      <c r="M264" t="s">
        <v>2680</v>
      </c>
      <c r="N264" t="s">
        <v>119</v>
      </c>
      <c r="O264" t="s">
        <v>239</v>
      </c>
      <c r="P264" t="s">
        <v>121</v>
      </c>
      <c r="Q264" t="s">
        <v>143</v>
      </c>
      <c r="R264" t="s">
        <v>123</v>
      </c>
      <c r="S264" t="s">
        <v>113</v>
      </c>
      <c r="T264" t="s">
        <v>2681</v>
      </c>
      <c r="U264" t="s">
        <v>2682</v>
      </c>
      <c r="V264" t="s">
        <v>2683</v>
      </c>
      <c r="Z264" t="s">
        <v>2684</v>
      </c>
      <c r="AA264" t="s">
        <v>113</v>
      </c>
      <c r="AB264" t="s">
        <v>113</v>
      </c>
      <c r="AC264" t="s">
        <v>113</v>
      </c>
      <c r="AE264" t="s">
        <v>113</v>
      </c>
      <c r="AF264" t="s">
        <v>2685</v>
      </c>
      <c r="AG264" t="s">
        <v>113</v>
      </c>
      <c r="AH264" t="s">
        <v>131</v>
      </c>
      <c r="AI264" t="s">
        <v>132</v>
      </c>
      <c r="AJ264" t="s">
        <v>131</v>
      </c>
      <c r="AK264" t="s">
        <v>2686</v>
      </c>
      <c r="AL264" t="s">
        <v>2687</v>
      </c>
      <c r="AM264" t="s">
        <v>153</v>
      </c>
      <c r="AN264" t="s">
        <v>154</v>
      </c>
      <c r="AO264" t="s">
        <v>155</v>
      </c>
      <c r="AP264">
        <v>6133161070</v>
      </c>
      <c r="AQ264" t="s">
        <v>156</v>
      </c>
      <c r="AR264" t="s">
        <v>113</v>
      </c>
      <c r="AS264" t="s">
        <v>113</v>
      </c>
      <c r="AT264" t="s">
        <v>113</v>
      </c>
      <c r="AU264" t="s">
        <v>113</v>
      </c>
      <c r="AW264" t="s">
        <v>113</v>
      </c>
      <c r="AX264" s="82">
        <f>IFERROR(FIND("Óbitos/feridos",consulta_completa__11[[#This Row],[13 - Ocorrências/Ambientes Atingidos]]),0)</f>
        <v>0</v>
      </c>
      <c r="AY264" s="83" t="str">
        <f t="shared" si="126"/>
        <v/>
      </c>
      <c r="AZ264" s="82">
        <f>IFERROR(FIND("População afetada/evacuada",consulta_completa__11[[#This Row],[13 - Ocorrências/Ambientes Atingidos]]),0)</f>
        <v>1</v>
      </c>
      <c r="BA264" s="82" t="str">
        <f t="shared" si="127"/>
        <v>X</v>
      </c>
      <c r="BB264" s="82">
        <f>IFERROR(FIND("Suspensão de abastecimento de água",consulta_completa__11[[#This Row],[13 - Ocorrências/Ambientes Atingidos]]),0)</f>
        <v>0</v>
      </c>
      <c r="BC264" s="83" t="str">
        <f t="shared" si="155"/>
        <v/>
      </c>
      <c r="BD264" s="82">
        <f>IFERROR(FIND("Rio/córrego",consulta_completa__11[[#This Row],[13 - Ocorrências/Ambientes Atingidos]]),0)</f>
        <v>0</v>
      </c>
      <c r="BE264" s="83" t="str">
        <f t="shared" si="128"/>
        <v/>
      </c>
      <c r="BF264" s="82">
        <f>IFERROR(FIND("Lago",consulta_completa__11[[#This Row],[13 - Ocorrências/Ambientes Atingidos]]),0)</f>
        <v>0</v>
      </c>
      <c r="BG264" s="83" t="str">
        <f t="shared" si="129"/>
        <v/>
      </c>
      <c r="BH264" s="82">
        <f>IFERROR(FIND("Mar",consulta_completa__11[[#This Row],[13 - Ocorrências/Ambientes Atingidos]]),0)</f>
        <v>0</v>
      </c>
      <c r="BI264" s="83" t="str">
        <f t="shared" si="130"/>
        <v/>
      </c>
      <c r="BJ264" s="82">
        <f>IFERROR(FIND("Praia",consulta_completa__11[[#This Row],[13 - Ocorrências/Ambientes Atingidos]]),0)</f>
        <v>0</v>
      </c>
      <c r="BK264" s="83" t="str">
        <f t="shared" si="131"/>
        <v/>
      </c>
      <c r="BL264" s="82">
        <f>IFERROR(FIND("Solo",consulta_completa__11[[#This Row],[13 - Ocorrências/Ambientes Atingidos]]),0)</f>
        <v>0</v>
      </c>
      <c r="BM264" s="83" t="str">
        <f t="shared" si="132"/>
        <v/>
      </c>
      <c r="BN264" s="82">
        <f>IFERROR(FIND("Águas subterrâneas",consulta_completa__11[[#This Row],[13 - Ocorrências/Ambientes Atingidos]]),0)</f>
        <v>0</v>
      </c>
      <c r="BO264" s="83" t="str">
        <f t="shared" si="133"/>
        <v/>
      </c>
      <c r="BP264" s="82">
        <f>IFERROR(FIND("Atmosfera",consulta_completa__11[[#This Row],[13 - Ocorrências/Ambientes Atingidos]]),0)</f>
        <v>29</v>
      </c>
      <c r="BQ264" s="83" t="str">
        <f t="shared" si="134"/>
        <v>X</v>
      </c>
      <c r="BR264" s="82">
        <f>IFERROR(FIND("Flora",consulta_completa__11[[#This Row],[13 - Ocorrências/Ambientes Atingidos]]),0)</f>
        <v>0</v>
      </c>
      <c r="BS264" s="83" t="str">
        <f t="shared" si="135"/>
        <v/>
      </c>
      <c r="BT264" s="82">
        <f>IFERROR(FIND("Fauna",consulta_completa__11[[#This Row],[13 - Ocorrências/Ambientes Atingidos]]),0)</f>
        <v>0</v>
      </c>
      <c r="BU264" s="83" t="str">
        <f t="shared" si="136"/>
        <v/>
      </c>
      <c r="BV264" s="82">
        <f>IFERROR(FIND("UC federal",consulta_completa__11[[#This Row],[13 - Ocorrências/Ambientes Atingidos]]),0)</f>
        <v>0</v>
      </c>
      <c r="BW264" s="83" t="str">
        <f t="shared" si="137"/>
        <v/>
      </c>
      <c r="BX264" s="82">
        <f>IFERROR(FIND("UC estadual/municipal",consulta_completa__11[[#This Row],[13 - Ocorrências/Ambientes Atingidos]]),0)</f>
        <v>0</v>
      </c>
      <c r="BY264" s="83" t="str">
        <f t="shared" si="138"/>
        <v/>
      </c>
      <c r="BZ264" s="82">
        <f>IFERROR(FIND("Outro(s)",consulta_completa__11[[#This Row],[13 - Ocorrências/Ambientes Atingidos]]),0)</f>
        <v>0</v>
      </c>
      <c r="CA264" s="83" t="str">
        <f t="shared" si="139"/>
        <v/>
      </c>
      <c r="CB264" s="82">
        <f>IFERROR(FIND("Sem dano",consulta_completa__11[[#This Row],[13 - Ocorrências/Ambientes Atingidos]]),0)</f>
        <v>0</v>
      </c>
      <c r="CC264" s="83" t="str">
        <f t="shared" si="140"/>
        <v/>
      </c>
      <c r="CD264" s="82" t="str">
        <f>IF(consulta_completa__11[[#This Row],[13 - Ocorrências/Ambientes Atingidos]]="","X","")</f>
        <v/>
      </c>
      <c r="CE264" s="84">
        <f>IFERROR(FIND("IBAMA",consulta_completa__11[[#This Row],[14 - Inst. Atuando no Local]]),0)</f>
        <v>0</v>
      </c>
      <c r="CF264" s="84" t="str">
        <f t="shared" si="141"/>
        <v/>
      </c>
      <c r="CG264" s="84">
        <f>IFERROR(FIND("OEMA",consulta_completa__11[[#This Row],[14 - Inst. Atuando no Local]]),0)</f>
        <v>0</v>
      </c>
      <c r="CH264" s="84" t="str">
        <f t="shared" si="142"/>
        <v/>
      </c>
      <c r="CI264" s="84">
        <f>IFERROR(FIND("DEFESA CIVIL",consulta_completa__11[[#This Row],[14 - Inst. Atuando no Local]]),0)</f>
        <v>0</v>
      </c>
      <c r="CJ264" s="84" t="str">
        <f t="shared" si="143"/>
        <v/>
      </c>
      <c r="CK264" s="84">
        <f>IFERROR(FIND("CORPO DE BOMBEIROS",consulta_completa__11[[#This Row],[14 - Inst. Atuando no Local]]),0)</f>
        <v>0</v>
      </c>
      <c r="CL264" s="84" t="str">
        <f t="shared" si="144"/>
        <v/>
      </c>
      <c r="CM264" s="84">
        <f>IFERROR(FIND("POLÍCIA RODOVIÁRIA",consulta_completa__11[[#This Row],[14 - Inst. Atuando no Local]]),0)</f>
        <v>0</v>
      </c>
      <c r="CN264" s="84" t="str">
        <f t="shared" si="145"/>
        <v/>
      </c>
      <c r="CO264" s="84">
        <f>IFERROR(FIND("POLÍCIA MILITAR",consulta_completa__11[[#This Row],[14 - Inst. Atuando no Local]]),0)</f>
        <v>0</v>
      </c>
      <c r="CP264" s="84" t="str">
        <f t="shared" si="146"/>
        <v/>
      </c>
      <c r="CQ264" s="84">
        <f>IFERROR(FIND("POLÍCIA CIVIL",consulta_completa__11[[#This Row],[14 - Inst. Atuando no Local]]),0)</f>
        <v>0</v>
      </c>
      <c r="CR264" s="84" t="str">
        <f t="shared" si="147"/>
        <v/>
      </c>
      <c r="CS264" s="84">
        <f>IFERROR(FIND("MARINHA DO BRASIL",consulta_completa__11[[#This Row],[14 - Inst. Atuando no Local]]),0)</f>
        <v>0</v>
      </c>
      <c r="CT264" s="84" t="str">
        <f t="shared" si="148"/>
        <v/>
      </c>
      <c r="CU264" s="84">
        <f>IFERROR(FIND("EMPRESA ESPECIALIZADA EM ATENDIMENTO",consulta_completa__11[[#This Row],[14 - Inst. Atuando no Local]]),0)</f>
        <v>0</v>
      </c>
      <c r="CV264" s="84" t="str">
        <f t="shared" si="149"/>
        <v/>
      </c>
      <c r="CW264" s="84">
        <f>IFERROR(FIND("IBAMA",consulta_completa__11[[#This Row],[14 - Inst. Atuando no Local]]),0)</f>
        <v>0</v>
      </c>
      <c r="CX264" s="84" t="str">
        <f t="shared" si="150"/>
        <v/>
      </c>
      <c r="CY264" s="84" t="str">
        <f>IF(consulta_completa__11[[#This Row],[14 - Inst. Atuando no Local]]="","X","")</f>
        <v/>
      </c>
      <c r="CZ264" s="84">
        <f>IFERROR(FIND("OUTRA (S)",consulta_completa__11[[#This Row],[14 - Inst. Atuando no Local]]),0)</f>
        <v>0</v>
      </c>
      <c r="DA264" s="84" t="str">
        <f t="shared" si="151"/>
        <v/>
      </c>
      <c r="DB264" s="35" t="str">
        <f t="shared" si="152"/>
        <v>Sim</v>
      </c>
      <c r="DC264" s="35" t="str">
        <f t="shared" si="153"/>
        <v>Não</v>
      </c>
      <c r="DD264" s="35" t="str">
        <f t="shared" si="154"/>
        <v>Sim</v>
      </c>
      <c r="DE264" s="87" t="str">
        <f t="shared" si="125"/>
        <v>Sem informação</v>
      </c>
    </row>
    <row r="265" spans="1:109">
      <c r="A265" s="14">
        <v>202541868442</v>
      </c>
      <c r="B265" s="1">
        <v>45764</v>
      </c>
      <c r="C265" t="s">
        <v>1800</v>
      </c>
      <c r="D265" t="s">
        <v>180</v>
      </c>
      <c r="E265" t="s">
        <v>286</v>
      </c>
      <c r="F265" t="s">
        <v>2251</v>
      </c>
      <c r="G265" t="s">
        <v>2688</v>
      </c>
      <c r="H265" t="s">
        <v>2689</v>
      </c>
      <c r="I265" t="s">
        <v>166</v>
      </c>
      <c r="J265" t="s">
        <v>113</v>
      </c>
      <c r="K265" t="s">
        <v>114</v>
      </c>
      <c r="L265" t="s">
        <v>114</v>
      </c>
      <c r="M265" t="s">
        <v>140</v>
      </c>
      <c r="N265" t="s">
        <v>2184</v>
      </c>
      <c r="O265" t="s">
        <v>120</v>
      </c>
      <c r="P265" t="s">
        <v>142</v>
      </c>
      <c r="Q265" t="s">
        <v>167</v>
      </c>
      <c r="R265" t="s">
        <v>123</v>
      </c>
      <c r="S265" t="s">
        <v>113</v>
      </c>
      <c r="T265" t="s">
        <v>2690</v>
      </c>
      <c r="U265" t="s">
        <v>113</v>
      </c>
      <c r="V265" t="s">
        <v>113</v>
      </c>
      <c r="Z265" t="s">
        <v>2691</v>
      </c>
      <c r="AA265" t="s">
        <v>113</v>
      </c>
      <c r="AB265" t="s">
        <v>2692</v>
      </c>
      <c r="AC265" t="s">
        <v>2693</v>
      </c>
      <c r="AD265">
        <v>0</v>
      </c>
      <c r="AE265" t="s">
        <v>113</v>
      </c>
      <c r="AF265" t="s">
        <v>113</v>
      </c>
      <c r="AG265" t="s">
        <v>113</v>
      </c>
      <c r="AH265" t="s">
        <v>131</v>
      </c>
      <c r="AI265" t="s">
        <v>131</v>
      </c>
      <c r="AJ265" t="s">
        <v>131</v>
      </c>
      <c r="AK265" t="s">
        <v>2694</v>
      </c>
      <c r="AL265" t="s">
        <v>113</v>
      </c>
      <c r="AM265" t="s">
        <v>1270</v>
      </c>
      <c r="AN265" t="s">
        <v>1271</v>
      </c>
      <c r="AO265" t="s">
        <v>1703</v>
      </c>
      <c r="AP265">
        <v>11934123210</v>
      </c>
      <c r="AQ265" t="s">
        <v>1273</v>
      </c>
      <c r="AR265" t="s">
        <v>113</v>
      </c>
      <c r="AS265" t="s">
        <v>113</v>
      </c>
      <c r="AT265" t="s">
        <v>113</v>
      </c>
      <c r="AU265" t="s">
        <v>113</v>
      </c>
      <c r="AW265" t="s">
        <v>113</v>
      </c>
      <c r="AX265" s="82">
        <f>IFERROR(FIND("Óbitos/feridos",consulta_completa__11[[#This Row],[13 - Ocorrências/Ambientes Atingidos]]),0)</f>
        <v>0</v>
      </c>
      <c r="AY265" s="83" t="str">
        <f t="shared" si="126"/>
        <v/>
      </c>
      <c r="AZ265" s="82">
        <f>IFERROR(FIND("População afetada/evacuada",consulta_completa__11[[#This Row],[13 - Ocorrências/Ambientes Atingidos]]),0)</f>
        <v>0</v>
      </c>
      <c r="BA265" s="82" t="str">
        <f t="shared" si="127"/>
        <v/>
      </c>
      <c r="BB265" s="82">
        <f>IFERROR(FIND("Suspensão de abastecimento de água",consulta_completa__11[[#This Row],[13 - Ocorrências/Ambientes Atingidos]]),0)</f>
        <v>0</v>
      </c>
      <c r="BC265" s="83" t="str">
        <f t="shared" si="155"/>
        <v/>
      </c>
      <c r="BD265" s="82">
        <f>IFERROR(FIND("Rio/córrego",consulta_completa__11[[#This Row],[13 - Ocorrências/Ambientes Atingidos]]),0)</f>
        <v>0</v>
      </c>
      <c r="BE265" s="83" t="str">
        <f t="shared" si="128"/>
        <v/>
      </c>
      <c r="BF265" s="82">
        <f>IFERROR(FIND("Lago",consulta_completa__11[[#This Row],[13 - Ocorrências/Ambientes Atingidos]]),0)</f>
        <v>0</v>
      </c>
      <c r="BG265" s="83" t="str">
        <f t="shared" si="129"/>
        <v/>
      </c>
      <c r="BH265" s="82">
        <f>IFERROR(FIND("Mar",consulta_completa__11[[#This Row],[13 - Ocorrências/Ambientes Atingidos]]),0)</f>
        <v>0</v>
      </c>
      <c r="BI265" s="83" t="str">
        <f t="shared" si="130"/>
        <v/>
      </c>
      <c r="BJ265" s="82">
        <f>IFERROR(FIND("Praia",consulta_completa__11[[#This Row],[13 - Ocorrências/Ambientes Atingidos]]),0)</f>
        <v>0</v>
      </c>
      <c r="BK265" s="83" t="str">
        <f t="shared" si="131"/>
        <v/>
      </c>
      <c r="BL265" s="82">
        <f>IFERROR(FIND("Solo",consulta_completa__11[[#This Row],[13 - Ocorrências/Ambientes Atingidos]]),0)</f>
        <v>1</v>
      </c>
      <c r="BM265" s="83" t="str">
        <f t="shared" si="132"/>
        <v>X</v>
      </c>
      <c r="BN265" s="82">
        <f>IFERROR(FIND("Águas subterrâneas",consulta_completa__11[[#This Row],[13 - Ocorrências/Ambientes Atingidos]]),0)</f>
        <v>0</v>
      </c>
      <c r="BO265" s="83" t="str">
        <f t="shared" si="133"/>
        <v/>
      </c>
      <c r="BP265" s="82">
        <f>IFERROR(FIND("Atmosfera",consulta_completa__11[[#This Row],[13 - Ocorrências/Ambientes Atingidos]]),0)</f>
        <v>0</v>
      </c>
      <c r="BQ265" s="83" t="str">
        <f t="shared" si="134"/>
        <v/>
      </c>
      <c r="BR265" s="82">
        <f>IFERROR(FIND("Flora",consulta_completa__11[[#This Row],[13 - Ocorrências/Ambientes Atingidos]]),0)</f>
        <v>0</v>
      </c>
      <c r="BS265" s="83" t="str">
        <f t="shared" si="135"/>
        <v/>
      </c>
      <c r="BT265" s="82">
        <f>IFERROR(FIND("Fauna",consulta_completa__11[[#This Row],[13 - Ocorrências/Ambientes Atingidos]]),0)</f>
        <v>0</v>
      </c>
      <c r="BU265" s="83" t="str">
        <f t="shared" si="136"/>
        <v/>
      </c>
      <c r="BV265" s="82">
        <f>IFERROR(FIND("UC federal",consulta_completa__11[[#This Row],[13 - Ocorrências/Ambientes Atingidos]]),0)</f>
        <v>0</v>
      </c>
      <c r="BW265" s="83" t="str">
        <f t="shared" si="137"/>
        <v/>
      </c>
      <c r="BX265" s="82">
        <f>IFERROR(FIND("UC estadual/municipal",consulta_completa__11[[#This Row],[13 - Ocorrências/Ambientes Atingidos]]),0)</f>
        <v>0</v>
      </c>
      <c r="BY265" s="83" t="str">
        <f t="shared" si="138"/>
        <v/>
      </c>
      <c r="BZ265" s="82">
        <f>IFERROR(FIND("Outro(s)",consulta_completa__11[[#This Row],[13 - Ocorrências/Ambientes Atingidos]]),0)</f>
        <v>0</v>
      </c>
      <c r="CA265" s="83" t="str">
        <f t="shared" si="139"/>
        <v/>
      </c>
      <c r="CB265" s="82">
        <f>IFERROR(FIND("Sem dano",consulta_completa__11[[#This Row],[13 - Ocorrências/Ambientes Atingidos]]),0)</f>
        <v>0</v>
      </c>
      <c r="CC265" s="83" t="str">
        <f t="shared" si="140"/>
        <v/>
      </c>
      <c r="CD265" s="82" t="str">
        <f>IF(consulta_completa__11[[#This Row],[13 - Ocorrências/Ambientes Atingidos]]="","X","")</f>
        <v/>
      </c>
      <c r="CE265" s="84">
        <f>IFERROR(FIND("IBAMA",consulta_completa__11[[#This Row],[14 - Inst. Atuando no Local]]),0)</f>
        <v>0</v>
      </c>
      <c r="CF265" s="84" t="str">
        <f t="shared" si="141"/>
        <v/>
      </c>
      <c r="CG265" s="84">
        <f>IFERROR(FIND("OEMA",consulta_completa__11[[#This Row],[14 - Inst. Atuando no Local]]),0)</f>
        <v>0</v>
      </c>
      <c r="CH265" s="84" t="str">
        <f t="shared" si="142"/>
        <v/>
      </c>
      <c r="CI265" s="84">
        <f>IFERROR(FIND("DEFESA CIVIL",consulta_completa__11[[#This Row],[14 - Inst. Atuando no Local]]),0)</f>
        <v>0</v>
      </c>
      <c r="CJ265" s="84" t="str">
        <f t="shared" si="143"/>
        <v/>
      </c>
      <c r="CK265" s="84">
        <f>IFERROR(FIND("CORPO DE BOMBEIROS",consulta_completa__11[[#This Row],[14 - Inst. Atuando no Local]]),0)</f>
        <v>0</v>
      </c>
      <c r="CL265" s="84" t="str">
        <f t="shared" si="144"/>
        <v/>
      </c>
      <c r="CM265" s="84">
        <f>IFERROR(FIND("POLÍCIA RODOVIÁRIA",consulta_completa__11[[#This Row],[14 - Inst. Atuando no Local]]),0)</f>
        <v>0</v>
      </c>
      <c r="CN265" s="84" t="str">
        <f t="shared" si="145"/>
        <v/>
      </c>
      <c r="CO265" s="84">
        <f>IFERROR(FIND("POLÍCIA MILITAR",consulta_completa__11[[#This Row],[14 - Inst. Atuando no Local]]),0)</f>
        <v>0</v>
      </c>
      <c r="CP265" s="84" t="str">
        <f t="shared" si="146"/>
        <v/>
      </c>
      <c r="CQ265" s="84">
        <f>IFERROR(FIND("POLÍCIA CIVIL",consulta_completa__11[[#This Row],[14 - Inst. Atuando no Local]]),0)</f>
        <v>0</v>
      </c>
      <c r="CR265" s="84" t="str">
        <f t="shared" si="147"/>
        <v/>
      </c>
      <c r="CS265" s="84">
        <f>IFERROR(FIND("MARINHA DO BRASIL",consulta_completa__11[[#This Row],[14 - Inst. Atuando no Local]]),0)</f>
        <v>0</v>
      </c>
      <c r="CT265" s="84" t="str">
        <f t="shared" si="148"/>
        <v/>
      </c>
      <c r="CU265" s="84">
        <f>IFERROR(FIND("EMPRESA ESPECIALIZADA EM ATENDIMENTO",consulta_completa__11[[#This Row],[14 - Inst. Atuando no Local]]),0)</f>
        <v>0</v>
      </c>
      <c r="CV265" s="84" t="str">
        <f t="shared" si="149"/>
        <v/>
      </c>
      <c r="CW265" s="84">
        <f>IFERROR(FIND("IBAMA",consulta_completa__11[[#This Row],[14 - Inst. Atuando no Local]]),0)</f>
        <v>0</v>
      </c>
      <c r="CX265" s="84" t="str">
        <f t="shared" si="150"/>
        <v/>
      </c>
      <c r="CY265" s="84" t="str">
        <f>IF(consulta_completa__11[[#This Row],[14 - Inst. Atuando no Local]]="","X","")</f>
        <v/>
      </c>
      <c r="CZ265" s="84">
        <f>IFERROR(FIND("OUTRA (S)",consulta_completa__11[[#This Row],[14 - Inst. Atuando no Local]]),0)</f>
        <v>0</v>
      </c>
      <c r="DA265" s="84" t="str">
        <f t="shared" si="151"/>
        <v/>
      </c>
      <c r="DB265" s="35" t="str">
        <f t="shared" si="152"/>
        <v>Sim</v>
      </c>
      <c r="DC265" s="35" t="str">
        <f t="shared" si="153"/>
        <v>Não</v>
      </c>
      <c r="DD265" s="35" t="str">
        <f t="shared" si="154"/>
        <v>Sim</v>
      </c>
      <c r="DE265" s="87" t="str">
        <f t="shared" si="125"/>
        <v>Sem informação</v>
      </c>
    </row>
    <row r="266" spans="1:109">
      <c r="A266" s="14">
        <v>202541818029</v>
      </c>
      <c r="B266" s="1">
        <v>45765</v>
      </c>
      <c r="C266" t="s">
        <v>109</v>
      </c>
      <c r="D266" t="s">
        <v>110</v>
      </c>
      <c r="E266" t="s">
        <v>452</v>
      </c>
      <c r="F266" t="s">
        <v>112</v>
      </c>
      <c r="G266" t="s">
        <v>113</v>
      </c>
      <c r="H266" t="s">
        <v>114</v>
      </c>
      <c r="I266" t="s">
        <v>114</v>
      </c>
      <c r="J266" t="s">
        <v>1399</v>
      </c>
      <c r="K266" t="s">
        <v>2695</v>
      </c>
      <c r="L266" t="s">
        <v>117</v>
      </c>
      <c r="M266" t="s">
        <v>118</v>
      </c>
      <c r="N266" t="s">
        <v>119</v>
      </c>
      <c r="O266" t="s">
        <v>239</v>
      </c>
      <c r="P266" t="s">
        <v>200</v>
      </c>
      <c r="Q266" t="s">
        <v>230</v>
      </c>
      <c r="R266" t="s">
        <v>2696</v>
      </c>
      <c r="S266" t="s">
        <v>201</v>
      </c>
      <c r="T266" t="s">
        <v>600</v>
      </c>
      <c r="U266" t="s">
        <v>2697</v>
      </c>
      <c r="V266" t="s">
        <v>2698</v>
      </c>
      <c r="W266" t="b">
        <v>1</v>
      </c>
      <c r="Z266" t="s">
        <v>409</v>
      </c>
      <c r="AA266" t="s">
        <v>567</v>
      </c>
      <c r="AB266" t="s">
        <v>206</v>
      </c>
      <c r="AC266" t="s">
        <v>207</v>
      </c>
      <c r="AD266">
        <v>1</v>
      </c>
      <c r="AE266" t="s">
        <v>568</v>
      </c>
      <c r="AF266" t="s">
        <v>113</v>
      </c>
      <c r="AG266" t="s">
        <v>113</v>
      </c>
      <c r="AH266" t="s">
        <v>131</v>
      </c>
      <c r="AI266" t="s">
        <v>132</v>
      </c>
      <c r="AJ266" t="s">
        <v>131</v>
      </c>
      <c r="AK266" t="s">
        <v>2699</v>
      </c>
      <c r="AL266" t="s">
        <v>2700</v>
      </c>
      <c r="AM266" t="s">
        <v>210</v>
      </c>
      <c r="AN266" t="s">
        <v>206</v>
      </c>
      <c r="AO266" t="s">
        <v>2701</v>
      </c>
      <c r="AP266">
        <v>2732951305</v>
      </c>
      <c r="AQ266" t="s">
        <v>211</v>
      </c>
      <c r="AR266" t="s">
        <v>113</v>
      </c>
      <c r="AS266" t="s">
        <v>113</v>
      </c>
      <c r="AT266" t="s">
        <v>113</v>
      </c>
      <c r="AU266" t="s">
        <v>113</v>
      </c>
      <c r="AW266" t="s">
        <v>113</v>
      </c>
      <c r="AX266" s="82">
        <f>IFERROR(FIND("Óbitos/feridos",consulta_completa__11[[#This Row],[13 - Ocorrências/Ambientes Atingidos]]),0)</f>
        <v>0</v>
      </c>
      <c r="AY266" s="83" t="str">
        <f t="shared" si="126"/>
        <v/>
      </c>
      <c r="AZ266" s="82">
        <f>IFERROR(FIND("População afetada/evacuada",consulta_completa__11[[#This Row],[13 - Ocorrências/Ambientes Atingidos]]),0)</f>
        <v>0</v>
      </c>
      <c r="BA266" s="82" t="str">
        <f t="shared" si="127"/>
        <v/>
      </c>
      <c r="BB266" s="82">
        <f>IFERROR(FIND("Suspensão de abastecimento de água",consulta_completa__11[[#This Row],[13 - Ocorrências/Ambientes Atingidos]]),0)</f>
        <v>0</v>
      </c>
      <c r="BC266" s="83" t="str">
        <f t="shared" si="155"/>
        <v/>
      </c>
      <c r="BD266" s="82">
        <f>IFERROR(FIND("Rio/córrego",consulta_completa__11[[#This Row],[13 - Ocorrências/Ambientes Atingidos]]),0)</f>
        <v>0</v>
      </c>
      <c r="BE266" s="83" t="str">
        <f t="shared" si="128"/>
        <v/>
      </c>
      <c r="BF266" s="82">
        <f>IFERROR(FIND("Lago",consulta_completa__11[[#This Row],[13 - Ocorrências/Ambientes Atingidos]]),0)</f>
        <v>0</v>
      </c>
      <c r="BG266" s="83" t="str">
        <f t="shared" si="129"/>
        <v/>
      </c>
      <c r="BH266" s="82">
        <f>IFERROR(FIND("Mar",consulta_completa__11[[#This Row],[13 - Ocorrências/Ambientes Atingidos]]),0)</f>
        <v>1</v>
      </c>
      <c r="BI266" s="83" t="str">
        <f t="shared" si="130"/>
        <v>X</v>
      </c>
      <c r="BJ266" s="82">
        <f>IFERROR(FIND("Praia",consulta_completa__11[[#This Row],[13 - Ocorrências/Ambientes Atingidos]]),0)</f>
        <v>0</v>
      </c>
      <c r="BK266" s="83" t="str">
        <f t="shared" si="131"/>
        <v/>
      </c>
      <c r="BL266" s="82">
        <f>IFERROR(FIND("Solo",consulta_completa__11[[#This Row],[13 - Ocorrências/Ambientes Atingidos]]),0)</f>
        <v>0</v>
      </c>
      <c r="BM266" s="83" t="str">
        <f t="shared" si="132"/>
        <v/>
      </c>
      <c r="BN266" s="82">
        <f>IFERROR(FIND("Águas subterrâneas",consulta_completa__11[[#This Row],[13 - Ocorrências/Ambientes Atingidos]]),0)</f>
        <v>0</v>
      </c>
      <c r="BO266" s="83" t="str">
        <f t="shared" si="133"/>
        <v/>
      </c>
      <c r="BP266" s="82">
        <f>IFERROR(FIND("Atmosfera",consulta_completa__11[[#This Row],[13 - Ocorrências/Ambientes Atingidos]]),0)</f>
        <v>0</v>
      </c>
      <c r="BQ266" s="83" t="str">
        <f t="shared" si="134"/>
        <v/>
      </c>
      <c r="BR266" s="82">
        <f>IFERROR(FIND("Flora",consulta_completa__11[[#This Row],[13 - Ocorrências/Ambientes Atingidos]]),0)</f>
        <v>0</v>
      </c>
      <c r="BS266" s="83" t="str">
        <f t="shared" si="135"/>
        <v/>
      </c>
      <c r="BT266" s="82">
        <f>IFERROR(FIND("Fauna",consulta_completa__11[[#This Row],[13 - Ocorrências/Ambientes Atingidos]]),0)</f>
        <v>0</v>
      </c>
      <c r="BU266" s="83" t="str">
        <f t="shared" si="136"/>
        <v/>
      </c>
      <c r="BV266" s="82">
        <f>IFERROR(FIND("UC federal",consulta_completa__11[[#This Row],[13 - Ocorrências/Ambientes Atingidos]]),0)</f>
        <v>0</v>
      </c>
      <c r="BW266" s="83" t="str">
        <f t="shared" si="137"/>
        <v/>
      </c>
      <c r="BX266" s="82">
        <f>IFERROR(FIND("UC estadual/municipal",consulta_completa__11[[#This Row],[13 - Ocorrências/Ambientes Atingidos]]),0)</f>
        <v>0</v>
      </c>
      <c r="BY266" s="83" t="str">
        <f t="shared" si="138"/>
        <v/>
      </c>
      <c r="BZ266" s="82">
        <f>IFERROR(FIND("Outro(s)",consulta_completa__11[[#This Row],[13 - Ocorrências/Ambientes Atingidos]]),0)</f>
        <v>0</v>
      </c>
      <c r="CA266" s="83" t="str">
        <f t="shared" si="139"/>
        <v/>
      </c>
      <c r="CB266" s="82">
        <f>IFERROR(FIND("Sem dano",consulta_completa__11[[#This Row],[13 - Ocorrências/Ambientes Atingidos]]),0)</f>
        <v>0</v>
      </c>
      <c r="CC266" s="83" t="str">
        <f t="shared" si="140"/>
        <v/>
      </c>
      <c r="CD266" s="82" t="str">
        <f>IF(consulta_completa__11[[#This Row],[13 - Ocorrências/Ambientes Atingidos]]="","X","")</f>
        <v/>
      </c>
      <c r="CE266" s="84">
        <f>IFERROR(FIND("IBAMA",consulta_completa__11[[#This Row],[14 - Inst. Atuando no Local]]),0)</f>
        <v>0</v>
      </c>
      <c r="CF266" s="84" t="str">
        <f t="shared" si="141"/>
        <v/>
      </c>
      <c r="CG266" s="84">
        <f>IFERROR(FIND("OEMA",consulta_completa__11[[#This Row],[14 - Inst. Atuando no Local]]),0)</f>
        <v>0</v>
      </c>
      <c r="CH266" s="84" t="str">
        <f t="shared" si="142"/>
        <v/>
      </c>
      <c r="CI266" s="84">
        <f>IFERROR(FIND("DEFESA CIVIL",consulta_completa__11[[#This Row],[14 - Inst. Atuando no Local]]),0)</f>
        <v>0</v>
      </c>
      <c r="CJ266" s="84" t="str">
        <f t="shared" si="143"/>
        <v/>
      </c>
      <c r="CK266" s="84">
        <f>IFERROR(FIND("CORPO DE BOMBEIROS",consulta_completa__11[[#This Row],[14 - Inst. Atuando no Local]]),0)</f>
        <v>0</v>
      </c>
      <c r="CL266" s="84" t="str">
        <f t="shared" si="144"/>
        <v/>
      </c>
      <c r="CM266" s="84">
        <f>IFERROR(FIND("POLÍCIA RODOVIÁRIA",consulta_completa__11[[#This Row],[14 - Inst. Atuando no Local]]),0)</f>
        <v>0</v>
      </c>
      <c r="CN266" s="84" t="str">
        <f t="shared" si="145"/>
        <v/>
      </c>
      <c r="CO266" s="84">
        <f>IFERROR(FIND("POLÍCIA MILITAR",consulta_completa__11[[#This Row],[14 - Inst. Atuando no Local]]),0)</f>
        <v>0</v>
      </c>
      <c r="CP266" s="84" t="str">
        <f t="shared" si="146"/>
        <v/>
      </c>
      <c r="CQ266" s="84">
        <f>IFERROR(FIND("POLÍCIA CIVIL",consulta_completa__11[[#This Row],[14 - Inst. Atuando no Local]]),0)</f>
        <v>0</v>
      </c>
      <c r="CR266" s="84" t="str">
        <f t="shared" si="147"/>
        <v/>
      </c>
      <c r="CS266" s="84">
        <f>IFERROR(FIND("MARINHA DO BRASIL",consulta_completa__11[[#This Row],[14 - Inst. Atuando no Local]]),0)</f>
        <v>0</v>
      </c>
      <c r="CT266" s="84" t="str">
        <f t="shared" si="148"/>
        <v/>
      </c>
      <c r="CU266" s="84">
        <f>IFERROR(FIND("EMPRESA ESPECIALIZADA EM ATENDIMENTO",consulta_completa__11[[#This Row],[14 - Inst. Atuando no Local]]),0)</f>
        <v>0</v>
      </c>
      <c r="CV266" s="84" t="str">
        <f t="shared" si="149"/>
        <v/>
      </c>
      <c r="CW266" s="84">
        <f>IFERROR(FIND("IBAMA",consulta_completa__11[[#This Row],[14 - Inst. Atuando no Local]]),0)</f>
        <v>0</v>
      </c>
      <c r="CX266" s="84" t="str">
        <f t="shared" si="150"/>
        <v/>
      </c>
      <c r="CY266" s="84" t="str">
        <f>IF(consulta_completa__11[[#This Row],[14 - Inst. Atuando no Local]]="","X","")</f>
        <v/>
      </c>
      <c r="CZ266" s="84">
        <f>IFERROR(FIND("OUTRA (S)",consulta_completa__11[[#This Row],[14 - Inst. Atuando no Local]]),0)</f>
        <v>0</v>
      </c>
      <c r="DA266" s="84" t="str">
        <f t="shared" si="151"/>
        <v/>
      </c>
      <c r="DB266" s="35" t="str">
        <f t="shared" si="152"/>
        <v>Sim</v>
      </c>
      <c r="DC266" s="35" t="str">
        <f t="shared" si="153"/>
        <v>Não</v>
      </c>
      <c r="DD266" s="35" t="str">
        <f t="shared" si="154"/>
        <v>Sim</v>
      </c>
      <c r="DE266" s="87" t="str">
        <f t="shared" si="125"/>
        <v>Federal</v>
      </c>
    </row>
    <row r="267" spans="1:109">
      <c r="A267" s="14">
        <v>202541950447</v>
      </c>
      <c r="B267" s="1">
        <v>45765</v>
      </c>
      <c r="C267" t="s">
        <v>109</v>
      </c>
      <c r="D267" t="s">
        <v>110</v>
      </c>
      <c r="E267" t="s">
        <v>111</v>
      </c>
      <c r="F267" t="s">
        <v>112</v>
      </c>
      <c r="G267" t="s">
        <v>113</v>
      </c>
      <c r="H267" t="s">
        <v>114</v>
      </c>
      <c r="I267" t="s">
        <v>114</v>
      </c>
      <c r="J267" t="s">
        <v>1899</v>
      </c>
      <c r="K267" t="s">
        <v>2702</v>
      </c>
      <c r="L267" t="s">
        <v>117</v>
      </c>
      <c r="M267" t="s">
        <v>118</v>
      </c>
      <c r="N267" t="s">
        <v>119</v>
      </c>
      <c r="O267" t="s">
        <v>239</v>
      </c>
      <c r="P267" t="s">
        <v>200</v>
      </c>
      <c r="Q267" t="s">
        <v>230</v>
      </c>
      <c r="R267" t="s">
        <v>2696</v>
      </c>
      <c r="S267" t="s">
        <v>201</v>
      </c>
      <c r="T267" t="s">
        <v>2703</v>
      </c>
      <c r="U267" t="s">
        <v>2704</v>
      </c>
      <c r="V267" t="s">
        <v>2705</v>
      </c>
      <c r="W267" t="b">
        <v>1</v>
      </c>
      <c r="Z267" t="s">
        <v>2706</v>
      </c>
      <c r="AA267" t="s">
        <v>113</v>
      </c>
      <c r="AB267" t="s">
        <v>206</v>
      </c>
      <c r="AC267" t="s">
        <v>399</v>
      </c>
      <c r="AD267">
        <v>1</v>
      </c>
      <c r="AE267" t="s">
        <v>2707</v>
      </c>
      <c r="AF267" t="s">
        <v>113</v>
      </c>
      <c r="AG267" t="s">
        <v>113</v>
      </c>
      <c r="AH267" t="s">
        <v>131</v>
      </c>
      <c r="AI267" t="s">
        <v>132</v>
      </c>
      <c r="AJ267" t="s">
        <v>131</v>
      </c>
      <c r="AK267" t="s">
        <v>2708</v>
      </c>
      <c r="AL267" t="s">
        <v>2709</v>
      </c>
      <c r="AM267" t="s">
        <v>402</v>
      </c>
      <c r="AN267" t="s">
        <v>113</v>
      </c>
      <c r="AO267" t="s">
        <v>113</v>
      </c>
      <c r="AQ267" t="s">
        <v>211</v>
      </c>
      <c r="AR267" t="s">
        <v>113</v>
      </c>
      <c r="AS267" t="s">
        <v>113</v>
      </c>
      <c r="AT267" t="s">
        <v>113</v>
      </c>
      <c r="AU267" t="s">
        <v>113</v>
      </c>
      <c r="AW267" t="s">
        <v>113</v>
      </c>
      <c r="AX267" s="82">
        <f>IFERROR(FIND("Óbitos/feridos",consulta_completa__11[[#This Row],[13 - Ocorrências/Ambientes Atingidos]]),0)</f>
        <v>0</v>
      </c>
      <c r="AY267" s="83" t="str">
        <f t="shared" si="126"/>
        <v/>
      </c>
      <c r="AZ267" s="82">
        <f>IFERROR(FIND("População afetada/evacuada",consulta_completa__11[[#This Row],[13 - Ocorrências/Ambientes Atingidos]]),0)</f>
        <v>0</v>
      </c>
      <c r="BA267" s="82" t="str">
        <f t="shared" si="127"/>
        <v/>
      </c>
      <c r="BB267" s="82">
        <f>IFERROR(FIND("Suspensão de abastecimento de água",consulta_completa__11[[#This Row],[13 - Ocorrências/Ambientes Atingidos]]),0)</f>
        <v>0</v>
      </c>
      <c r="BC267" s="83" t="str">
        <f t="shared" si="155"/>
        <v/>
      </c>
      <c r="BD267" s="82">
        <f>IFERROR(FIND("Rio/córrego",consulta_completa__11[[#This Row],[13 - Ocorrências/Ambientes Atingidos]]),0)</f>
        <v>0</v>
      </c>
      <c r="BE267" s="83" t="str">
        <f t="shared" si="128"/>
        <v/>
      </c>
      <c r="BF267" s="82">
        <f>IFERROR(FIND("Lago",consulta_completa__11[[#This Row],[13 - Ocorrências/Ambientes Atingidos]]),0)</f>
        <v>0</v>
      </c>
      <c r="BG267" s="83" t="str">
        <f t="shared" si="129"/>
        <v/>
      </c>
      <c r="BH267" s="82">
        <f>IFERROR(FIND("Mar",consulta_completa__11[[#This Row],[13 - Ocorrências/Ambientes Atingidos]]),0)</f>
        <v>1</v>
      </c>
      <c r="BI267" s="83" t="str">
        <f t="shared" si="130"/>
        <v>X</v>
      </c>
      <c r="BJ267" s="82">
        <f>IFERROR(FIND("Praia",consulta_completa__11[[#This Row],[13 - Ocorrências/Ambientes Atingidos]]),0)</f>
        <v>0</v>
      </c>
      <c r="BK267" s="83" t="str">
        <f t="shared" si="131"/>
        <v/>
      </c>
      <c r="BL267" s="82">
        <f>IFERROR(FIND("Solo",consulta_completa__11[[#This Row],[13 - Ocorrências/Ambientes Atingidos]]),0)</f>
        <v>0</v>
      </c>
      <c r="BM267" s="83" t="str">
        <f t="shared" si="132"/>
        <v/>
      </c>
      <c r="BN267" s="82">
        <f>IFERROR(FIND("Águas subterrâneas",consulta_completa__11[[#This Row],[13 - Ocorrências/Ambientes Atingidos]]),0)</f>
        <v>0</v>
      </c>
      <c r="BO267" s="83" t="str">
        <f t="shared" si="133"/>
        <v/>
      </c>
      <c r="BP267" s="82">
        <f>IFERROR(FIND("Atmosfera",consulta_completa__11[[#This Row],[13 - Ocorrências/Ambientes Atingidos]]),0)</f>
        <v>0</v>
      </c>
      <c r="BQ267" s="83" t="str">
        <f t="shared" si="134"/>
        <v/>
      </c>
      <c r="BR267" s="82">
        <f>IFERROR(FIND("Flora",consulta_completa__11[[#This Row],[13 - Ocorrências/Ambientes Atingidos]]),0)</f>
        <v>0</v>
      </c>
      <c r="BS267" s="83" t="str">
        <f t="shared" si="135"/>
        <v/>
      </c>
      <c r="BT267" s="82">
        <f>IFERROR(FIND("Fauna",consulta_completa__11[[#This Row],[13 - Ocorrências/Ambientes Atingidos]]),0)</f>
        <v>0</v>
      </c>
      <c r="BU267" s="83" t="str">
        <f t="shared" si="136"/>
        <v/>
      </c>
      <c r="BV267" s="82">
        <f>IFERROR(FIND("UC federal",consulta_completa__11[[#This Row],[13 - Ocorrências/Ambientes Atingidos]]),0)</f>
        <v>0</v>
      </c>
      <c r="BW267" s="83" t="str">
        <f t="shared" si="137"/>
        <v/>
      </c>
      <c r="BX267" s="82">
        <f>IFERROR(FIND("UC estadual/municipal",consulta_completa__11[[#This Row],[13 - Ocorrências/Ambientes Atingidos]]),0)</f>
        <v>0</v>
      </c>
      <c r="BY267" s="83" t="str">
        <f t="shared" si="138"/>
        <v/>
      </c>
      <c r="BZ267" s="82">
        <f>IFERROR(FIND("Outro(s)",consulta_completa__11[[#This Row],[13 - Ocorrências/Ambientes Atingidos]]),0)</f>
        <v>0</v>
      </c>
      <c r="CA267" s="83" t="str">
        <f t="shared" si="139"/>
        <v/>
      </c>
      <c r="CB267" s="82">
        <f>IFERROR(FIND("Sem dano",consulta_completa__11[[#This Row],[13 - Ocorrências/Ambientes Atingidos]]),0)</f>
        <v>0</v>
      </c>
      <c r="CC267" s="83" t="str">
        <f t="shared" si="140"/>
        <v/>
      </c>
      <c r="CD267" s="82" t="str">
        <f>IF(consulta_completa__11[[#This Row],[13 - Ocorrências/Ambientes Atingidos]]="","X","")</f>
        <v/>
      </c>
      <c r="CE267" s="84">
        <f>IFERROR(FIND("IBAMA",consulta_completa__11[[#This Row],[14 - Inst. Atuando no Local]]),0)</f>
        <v>0</v>
      </c>
      <c r="CF267" s="84" t="str">
        <f t="shared" si="141"/>
        <v/>
      </c>
      <c r="CG267" s="84">
        <f>IFERROR(FIND("OEMA",consulta_completa__11[[#This Row],[14 - Inst. Atuando no Local]]),0)</f>
        <v>0</v>
      </c>
      <c r="CH267" s="84" t="str">
        <f t="shared" si="142"/>
        <v/>
      </c>
      <c r="CI267" s="84">
        <f>IFERROR(FIND("DEFESA CIVIL",consulta_completa__11[[#This Row],[14 - Inst. Atuando no Local]]),0)</f>
        <v>0</v>
      </c>
      <c r="CJ267" s="84" t="str">
        <f t="shared" si="143"/>
        <v/>
      </c>
      <c r="CK267" s="84">
        <f>IFERROR(FIND("CORPO DE BOMBEIROS",consulta_completa__11[[#This Row],[14 - Inst. Atuando no Local]]),0)</f>
        <v>0</v>
      </c>
      <c r="CL267" s="84" t="str">
        <f t="shared" si="144"/>
        <v/>
      </c>
      <c r="CM267" s="84">
        <f>IFERROR(FIND("POLÍCIA RODOVIÁRIA",consulta_completa__11[[#This Row],[14 - Inst. Atuando no Local]]),0)</f>
        <v>0</v>
      </c>
      <c r="CN267" s="84" t="str">
        <f t="shared" si="145"/>
        <v/>
      </c>
      <c r="CO267" s="84">
        <f>IFERROR(FIND("POLÍCIA MILITAR",consulta_completa__11[[#This Row],[14 - Inst. Atuando no Local]]),0)</f>
        <v>0</v>
      </c>
      <c r="CP267" s="84" t="str">
        <f t="shared" si="146"/>
        <v/>
      </c>
      <c r="CQ267" s="84">
        <f>IFERROR(FIND("POLÍCIA CIVIL",consulta_completa__11[[#This Row],[14 - Inst. Atuando no Local]]),0)</f>
        <v>0</v>
      </c>
      <c r="CR267" s="84" t="str">
        <f t="shared" si="147"/>
        <v/>
      </c>
      <c r="CS267" s="84">
        <f>IFERROR(FIND("MARINHA DO BRASIL",consulta_completa__11[[#This Row],[14 - Inst. Atuando no Local]]),0)</f>
        <v>0</v>
      </c>
      <c r="CT267" s="84" t="str">
        <f t="shared" si="148"/>
        <v/>
      </c>
      <c r="CU267" s="84">
        <f>IFERROR(FIND("EMPRESA ESPECIALIZADA EM ATENDIMENTO",consulta_completa__11[[#This Row],[14 - Inst. Atuando no Local]]),0)</f>
        <v>0</v>
      </c>
      <c r="CV267" s="84" t="str">
        <f t="shared" si="149"/>
        <v/>
      </c>
      <c r="CW267" s="84">
        <f>IFERROR(FIND("IBAMA",consulta_completa__11[[#This Row],[14 - Inst. Atuando no Local]]),0)</f>
        <v>0</v>
      </c>
      <c r="CX267" s="84" t="str">
        <f t="shared" si="150"/>
        <v/>
      </c>
      <c r="CY267" s="84" t="str">
        <f>IF(consulta_completa__11[[#This Row],[14 - Inst. Atuando no Local]]="","X","")</f>
        <v/>
      </c>
      <c r="CZ267" s="84">
        <f>IFERROR(FIND("OUTRA (S)",consulta_completa__11[[#This Row],[14 - Inst. Atuando no Local]]),0)</f>
        <v>0</v>
      </c>
      <c r="DA267" s="84" t="str">
        <f t="shared" si="151"/>
        <v/>
      </c>
      <c r="DB267" s="35" t="str">
        <f t="shared" si="152"/>
        <v>Sim</v>
      </c>
      <c r="DC267" s="35" t="str">
        <f t="shared" si="153"/>
        <v>Não</v>
      </c>
      <c r="DD267" s="35" t="str">
        <f t="shared" si="154"/>
        <v>Sim</v>
      </c>
      <c r="DE267" s="87" t="str">
        <f t="shared" si="125"/>
        <v>Federal</v>
      </c>
    </row>
    <row r="268" spans="1:109">
      <c r="A268" s="14">
        <v>202541964820</v>
      </c>
      <c r="B268" s="1">
        <v>45765</v>
      </c>
      <c r="C268" t="s">
        <v>109</v>
      </c>
      <c r="D268" t="s">
        <v>110</v>
      </c>
      <c r="E268" t="s">
        <v>111</v>
      </c>
      <c r="F268" t="s">
        <v>112</v>
      </c>
      <c r="G268" t="s">
        <v>113</v>
      </c>
      <c r="H268" t="s">
        <v>114</v>
      </c>
      <c r="I268" t="s">
        <v>114</v>
      </c>
      <c r="J268" t="s">
        <v>321</v>
      </c>
      <c r="K268" t="s">
        <v>2710</v>
      </c>
      <c r="L268" t="s">
        <v>323</v>
      </c>
      <c r="M268" t="s">
        <v>118</v>
      </c>
      <c r="N268" t="s">
        <v>119</v>
      </c>
      <c r="O268" t="s">
        <v>239</v>
      </c>
      <c r="P268" t="s">
        <v>200</v>
      </c>
      <c r="Q268" t="s">
        <v>143</v>
      </c>
      <c r="R268" t="s">
        <v>2696</v>
      </c>
      <c r="S268" t="s">
        <v>124</v>
      </c>
      <c r="T268" t="s">
        <v>2711</v>
      </c>
      <c r="U268" t="s">
        <v>2712</v>
      </c>
      <c r="V268" t="s">
        <v>2713</v>
      </c>
      <c r="W268" t="b">
        <v>1</v>
      </c>
      <c r="Z268" t="s">
        <v>2714</v>
      </c>
      <c r="AA268" t="s">
        <v>113</v>
      </c>
      <c r="AB268" t="s">
        <v>206</v>
      </c>
      <c r="AC268" t="s">
        <v>482</v>
      </c>
      <c r="AD268">
        <v>1</v>
      </c>
      <c r="AE268" t="s">
        <v>1320</v>
      </c>
      <c r="AF268" t="s">
        <v>113</v>
      </c>
      <c r="AG268" t="s">
        <v>113</v>
      </c>
      <c r="AH268" t="s">
        <v>131</v>
      </c>
      <c r="AI268" t="s">
        <v>132</v>
      </c>
      <c r="AJ268" t="s">
        <v>131</v>
      </c>
      <c r="AK268" t="s">
        <v>2715</v>
      </c>
      <c r="AL268" t="s">
        <v>2716</v>
      </c>
      <c r="AM268" t="s">
        <v>485</v>
      </c>
      <c r="AN268" t="s">
        <v>113</v>
      </c>
      <c r="AO268" t="s">
        <v>113</v>
      </c>
      <c r="AQ268" t="s">
        <v>486</v>
      </c>
      <c r="AR268" t="s">
        <v>113</v>
      </c>
      <c r="AS268" t="s">
        <v>113</v>
      </c>
      <c r="AT268" t="s">
        <v>113</v>
      </c>
      <c r="AU268" t="s">
        <v>113</v>
      </c>
      <c r="AW268" t="s">
        <v>113</v>
      </c>
      <c r="AX268" s="82">
        <f>IFERROR(FIND("Óbitos/feridos",consulta_completa__11[[#This Row],[13 - Ocorrências/Ambientes Atingidos]]),0)</f>
        <v>0</v>
      </c>
      <c r="AY268" s="83" t="str">
        <f t="shared" si="126"/>
        <v/>
      </c>
      <c r="AZ268" s="82">
        <f>IFERROR(FIND("População afetada/evacuada",consulta_completa__11[[#This Row],[13 - Ocorrências/Ambientes Atingidos]]),0)</f>
        <v>0</v>
      </c>
      <c r="BA268" s="82" t="str">
        <f t="shared" si="127"/>
        <v/>
      </c>
      <c r="BB268" s="82">
        <f>IFERROR(FIND("Suspensão de abastecimento de água",consulta_completa__11[[#This Row],[13 - Ocorrências/Ambientes Atingidos]]),0)</f>
        <v>0</v>
      </c>
      <c r="BC268" s="83" t="str">
        <f t="shared" si="155"/>
        <v/>
      </c>
      <c r="BD268" s="82">
        <f>IFERROR(FIND("Rio/córrego",consulta_completa__11[[#This Row],[13 - Ocorrências/Ambientes Atingidos]]),0)</f>
        <v>0</v>
      </c>
      <c r="BE268" s="83" t="str">
        <f t="shared" si="128"/>
        <v/>
      </c>
      <c r="BF268" s="82">
        <f>IFERROR(FIND("Lago",consulta_completa__11[[#This Row],[13 - Ocorrências/Ambientes Atingidos]]),0)</f>
        <v>0</v>
      </c>
      <c r="BG268" s="83" t="str">
        <f t="shared" si="129"/>
        <v/>
      </c>
      <c r="BH268" s="82">
        <f>IFERROR(FIND("Mar",consulta_completa__11[[#This Row],[13 - Ocorrências/Ambientes Atingidos]]),0)</f>
        <v>1</v>
      </c>
      <c r="BI268" s="83" t="str">
        <f t="shared" si="130"/>
        <v>X</v>
      </c>
      <c r="BJ268" s="82">
        <f>IFERROR(FIND("Praia",consulta_completa__11[[#This Row],[13 - Ocorrências/Ambientes Atingidos]]),0)</f>
        <v>0</v>
      </c>
      <c r="BK268" s="83" t="str">
        <f t="shared" si="131"/>
        <v/>
      </c>
      <c r="BL268" s="82">
        <f>IFERROR(FIND("Solo",consulta_completa__11[[#This Row],[13 - Ocorrências/Ambientes Atingidos]]),0)</f>
        <v>0</v>
      </c>
      <c r="BM268" s="83" t="str">
        <f t="shared" si="132"/>
        <v/>
      </c>
      <c r="BN268" s="82">
        <f>IFERROR(FIND("Águas subterrâneas",consulta_completa__11[[#This Row],[13 - Ocorrências/Ambientes Atingidos]]),0)</f>
        <v>0</v>
      </c>
      <c r="BO268" s="83" t="str">
        <f t="shared" si="133"/>
        <v/>
      </c>
      <c r="BP268" s="82">
        <f>IFERROR(FIND("Atmosfera",consulta_completa__11[[#This Row],[13 - Ocorrências/Ambientes Atingidos]]),0)</f>
        <v>0</v>
      </c>
      <c r="BQ268" s="83" t="str">
        <f t="shared" si="134"/>
        <v/>
      </c>
      <c r="BR268" s="82">
        <f>IFERROR(FIND("Flora",consulta_completa__11[[#This Row],[13 - Ocorrências/Ambientes Atingidos]]),0)</f>
        <v>0</v>
      </c>
      <c r="BS268" s="83" t="str">
        <f t="shared" si="135"/>
        <v/>
      </c>
      <c r="BT268" s="82">
        <f>IFERROR(FIND("Fauna",consulta_completa__11[[#This Row],[13 - Ocorrências/Ambientes Atingidos]]),0)</f>
        <v>0</v>
      </c>
      <c r="BU268" s="83" t="str">
        <f t="shared" si="136"/>
        <v/>
      </c>
      <c r="BV268" s="82">
        <f>IFERROR(FIND("UC federal",consulta_completa__11[[#This Row],[13 - Ocorrências/Ambientes Atingidos]]),0)</f>
        <v>0</v>
      </c>
      <c r="BW268" s="83" t="str">
        <f t="shared" si="137"/>
        <v/>
      </c>
      <c r="BX268" s="82">
        <f>IFERROR(FIND("UC estadual/municipal",consulta_completa__11[[#This Row],[13 - Ocorrências/Ambientes Atingidos]]),0)</f>
        <v>0</v>
      </c>
      <c r="BY268" s="83" t="str">
        <f t="shared" si="138"/>
        <v/>
      </c>
      <c r="BZ268" s="82">
        <f>IFERROR(FIND("Outro(s)",consulta_completa__11[[#This Row],[13 - Ocorrências/Ambientes Atingidos]]),0)</f>
        <v>0</v>
      </c>
      <c r="CA268" s="83" t="str">
        <f t="shared" si="139"/>
        <v/>
      </c>
      <c r="CB268" s="82">
        <f>IFERROR(FIND("Sem dano",consulta_completa__11[[#This Row],[13 - Ocorrências/Ambientes Atingidos]]),0)</f>
        <v>0</v>
      </c>
      <c r="CC268" s="83" t="str">
        <f t="shared" si="140"/>
        <v/>
      </c>
      <c r="CD268" s="82" t="str">
        <f>IF(consulta_completa__11[[#This Row],[13 - Ocorrências/Ambientes Atingidos]]="","X","")</f>
        <v/>
      </c>
      <c r="CE268" s="84">
        <f>IFERROR(FIND("IBAMA",consulta_completa__11[[#This Row],[14 - Inst. Atuando no Local]]),0)</f>
        <v>0</v>
      </c>
      <c r="CF268" s="84" t="str">
        <f t="shared" si="141"/>
        <v/>
      </c>
      <c r="CG268" s="84">
        <f>IFERROR(FIND("OEMA",consulta_completa__11[[#This Row],[14 - Inst. Atuando no Local]]),0)</f>
        <v>0</v>
      </c>
      <c r="CH268" s="84" t="str">
        <f t="shared" si="142"/>
        <v/>
      </c>
      <c r="CI268" s="84">
        <f>IFERROR(FIND("DEFESA CIVIL",consulta_completa__11[[#This Row],[14 - Inst. Atuando no Local]]),0)</f>
        <v>0</v>
      </c>
      <c r="CJ268" s="84" t="str">
        <f t="shared" si="143"/>
        <v/>
      </c>
      <c r="CK268" s="84">
        <f>IFERROR(FIND("CORPO DE BOMBEIROS",consulta_completa__11[[#This Row],[14 - Inst. Atuando no Local]]),0)</f>
        <v>0</v>
      </c>
      <c r="CL268" s="84" t="str">
        <f t="shared" si="144"/>
        <v/>
      </c>
      <c r="CM268" s="84">
        <f>IFERROR(FIND("POLÍCIA RODOVIÁRIA",consulta_completa__11[[#This Row],[14 - Inst. Atuando no Local]]),0)</f>
        <v>0</v>
      </c>
      <c r="CN268" s="84" t="str">
        <f t="shared" si="145"/>
        <v/>
      </c>
      <c r="CO268" s="84">
        <f>IFERROR(FIND("POLÍCIA MILITAR",consulta_completa__11[[#This Row],[14 - Inst. Atuando no Local]]),0)</f>
        <v>0</v>
      </c>
      <c r="CP268" s="84" t="str">
        <f t="shared" si="146"/>
        <v/>
      </c>
      <c r="CQ268" s="84">
        <f>IFERROR(FIND("POLÍCIA CIVIL",consulta_completa__11[[#This Row],[14 - Inst. Atuando no Local]]),0)</f>
        <v>0</v>
      </c>
      <c r="CR268" s="84" t="str">
        <f t="shared" si="147"/>
        <v/>
      </c>
      <c r="CS268" s="84">
        <f>IFERROR(FIND("MARINHA DO BRASIL",consulta_completa__11[[#This Row],[14 - Inst. Atuando no Local]]),0)</f>
        <v>0</v>
      </c>
      <c r="CT268" s="84" t="str">
        <f t="shared" si="148"/>
        <v/>
      </c>
      <c r="CU268" s="84">
        <f>IFERROR(FIND("EMPRESA ESPECIALIZADA EM ATENDIMENTO",consulta_completa__11[[#This Row],[14 - Inst. Atuando no Local]]),0)</f>
        <v>0</v>
      </c>
      <c r="CV268" s="84" t="str">
        <f t="shared" si="149"/>
        <v/>
      </c>
      <c r="CW268" s="84">
        <f>IFERROR(FIND("IBAMA",consulta_completa__11[[#This Row],[14 - Inst. Atuando no Local]]),0)</f>
        <v>0</v>
      </c>
      <c r="CX268" s="84" t="str">
        <f t="shared" si="150"/>
        <v/>
      </c>
      <c r="CY268" s="84" t="str">
        <f>IF(consulta_completa__11[[#This Row],[14 - Inst. Atuando no Local]]="","X","")</f>
        <v/>
      </c>
      <c r="CZ268" s="84">
        <f>IFERROR(FIND("OUTRA (S)",consulta_completa__11[[#This Row],[14 - Inst. Atuando no Local]]),0)</f>
        <v>0</v>
      </c>
      <c r="DA268" s="84" t="str">
        <f t="shared" si="151"/>
        <v/>
      </c>
      <c r="DB268" s="35" t="str">
        <f t="shared" si="152"/>
        <v>Sim</v>
      </c>
      <c r="DC268" s="35" t="str">
        <f t="shared" si="153"/>
        <v>Não</v>
      </c>
      <c r="DD268" s="35" t="str">
        <f t="shared" si="154"/>
        <v>Sim</v>
      </c>
      <c r="DE268" s="87" t="str">
        <f t="shared" si="125"/>
        <v>Federal</v>
      </c>
    </row>
    <row r="269" spans="1:109">
      <c r="A269" s="14">
        <v>202542243229</v>
      </c>
      <c r="B269" s="1">
        <v>45765</v>
      </c>
      <c r="C269" t="s">
        <v>2717</v>
      </c>
      <c r="D269" t="s">
        <v>180</v>
      </c>
      <c r="E269" t="s">
        <v>286</v>
      </c>
      <c r="F269" t="s">
        <v>112</v>
      </c>
      <c r="G269" t="s">
        <v>113</v>
      </c>
      <c r="H269" t="s">
        <v>114</v>
      </c>
      <c r="I269" t="s">
        <v>114</v>
      </c>
      <c r="J269" t="s">
        <v>2718</v>
      </c>
      <c r="K269" t="s">
        <v>113</v>
      </c>
      <c r="L269" t="s">
        <v>113</v>
      </c>
      <c r="M269" t="s">
        <v>140</v>
      </c>
      <c r="N269" t="s">
        <v>2719</v>
      </c>
      <c r="O269" t="s">
        <v>185</v>
      </c>
      <c r="P269" t="s">
        <v>200</v>
      </c>
      <c r="Q269" t="s">
        <v>143</v>
      </c>
      <c r="R269" t="s">
        <v>123</v>
      </c>
      <c r="S269" t="s">
        <v>113</v>
      </c>
      <c r="T269" t="s">
        <v>2720</v>
      </c>
      <c r="U269" t="s">
        <v>631</v>
      </c>
      <c r="V269" t="s">
        <v>2721</v>
      </c>
      <c r="Y269" t="b">
        <v>1</v>
      </c>
      <c r="Z269" t="s">
        <v>2722</v>
      </c>
      <c r="AA269" t="s">
        <v>2723</v>
      </c>
      <c r="AB269" t="s">
        <v>113</v>
      </c>
      <c r="AC269" t="s">
        <v>113</v>
      </c>
      <c r="AE269" t="s">
        <v>2724</v>
      </c>
      <c r="AF269" t="s">
        <v>113</v>
      </c>
      <c r="AG269" t="s">
        <v>113</v>
      </c>
      <c r="AH269" t="s">
        <v>131</v>
      </c>
      <c r="AI269" t="s">
        <v>131</v>
      </c>
      <c r="AJ269" t="s">
        <v>131</v>
      </c>
      <c r="AK269" t="s">
        <v>2725</v>
      </c>
      <c r="AL269" t="s">
        <v>2726</v>
      </c>
      <c r="AM269" t="s">
        <v>153</v>
      </c>
      <c r="AN269" t="s">
        <v>154</v>
      </c>
      <c r="AO269" t="s">
        <v>155</v>
      </c>
      <c r="AP269">
        <v>6133161070</v>
      </c>
      <c r="AQ269" t="s">
        <v>156</v>
      </c>
      <c r="AR269" t="s">
        <v>113</v>
      </c>
      <c r="AS269" t="s">
        <v>113</v>
      </c>
      <c r="AT269" t="s">
        <v>113</v>
      </c>
      <c r="AU269" t="s">
        <v>113</v>
      </c>
      <c r="AW269" t="s">
        <v>113</v>
      </c>
      <c r="AX269" s="82">
        <f>IFERROR(FIND("Óbitos/feridos",consulta_completa__11[[#This Row],[13 - Ocorrências/Ambientes Atingidos]]),0)</f>
        <v>0</v>
      </c>
      <c r="AY269" s="83" t="str">
        <f t="shared" si="126"/>
        <v/>
      </c>
      <c r="AZ269" s="82">
        <f>IFERROR(FIND("População afetada/evacuada",consulta_completa__11[[#This Row],[13 - Ocorrências/Ambientes Atingidos]]),0)</f>
        <v>0</v>
      </c>
      <c r="BA269" s="82" t="str">
        <f t="shared" si="127"/>
        <v/>
      </c>
      <c r="BB269" s="82">
        <f>IFERROR(FIND("Suspensão de abastecimento de água",consulta_completa__11[[#This Row],[13 - Ocorrências/Ambientes Atingidos]]),0)</f>
        <v>0</v>
      </c>
      <c r="BC269" s="83" t="str">
        <f t="shared" si="155"/>
        <v/>
      </c>
      <c r="BD269" s="82">
        <f>IFERROR(FIND("Rio/córrego",consulta_completa__11[[#This Row],[13 - Ocorrências/Ambientes Atingidos]]),0)</f>
        <v>0</v>
      </c>
      <c r="BE269" s="83" t="str">
        <f t="shared" si="128"/>
        <v/>
      </c>
      <c r="BF269" s="82">
        <f>IFERROR(FIND("Lago",consulta_completa__11[[#This Row],[13 - Ocorrências/Ambientes Atingidos]]),0)</f>
        <v>0</v>
      </c>
      <c r="BG269" s="83" t="str">
        <f t="shared" si="129"/>
        <v/>
      </c>
      <c r="BH269" s="82">
        <f>IFERROR(FIND("Mar",consulta_completa__11[[#This Row],[13 - Ocorrências/Ambientes Atingidos]]),0)</f>
        <v>0</v>
      </c>
      <c r="BI269" s="83" t="str">
        <f t="shared" si="130"/>
        <v/>
      </c>
      <c r="BJ269" s="82">
        <f>IFERROR(FIND("Praia",consulta_completa__11[[#This Row],[13 - Ocorrências/Ambientes Atingidos]]),0)</f>
        <v>0</v>
      </c>
      <c r="BK269" s="83" t="str">
        <f t="shared" si="131"/>
        <v/>
      </c>
      <c r="BL269" s="82">
        <f>IFERROR(FIND("Solo",consulta_completa__11[[#This Row],[13 - Ocorrências/Ambientes Atingidos]]),0)</f>
        <v>1</v>
      </c>
      <c r="BM269" s="83" t="str">
        <f t="shared" si="132"/>
        <v>X</v>
      </c>
      <c r="BN269" s="82">
        <f>IFERROR(FIND("Águas subterrâneas",consulta_completa__11[[#This Row],[13 - Ocorrências/Ambientes Atingidos]]),0)</f>
        <v>0</v>
      </c>
      <c r="BO269" s="83" t="str">
        <f t="shared" si="133"/>
        <v/>
      </c>
      <c r="BP269" s="82">
        <f>IFERROR(FIND("Atmosfera",consulta_completa__11[[#This Row],[13 - Ocorrências/Ambientes Atingidos]]),0)</f>
        <v>0</v>
      </c>
      <c r="BQ269" s="83" t="str">
        <f t="shared" si="134"/>
        <v/>
      </c>
      <c r="BR269" s="82">
        <f>IFERROR(FIND("Flora",consulta_completa__11[[#This Row],[13 - Ocorrências/Ambientes Atingidos]]),0)</f>
        <v>0</v>
      </c>
      <c r="BS269" s="83" t="str">
        <f t="shared" si="135"/>
        <v/>
      </c>
      <c r="BT269" s="82">
        <f>IFERROR(FIND("Fauna",consulta_completa__11[[#This Row],[13 - Ocorrências/Ambientes Atingidos]]),0)</f>
        <v>0</v>
      </c>
      <c r="BU269" s="83" t="str">
        <f t="shared" si="136"/>
        <v/>
      </c>
      <c r="BV269" s="82">
        <f>IFERROR(FIND("UC federal",consulta_completa__11[[#This Row],[13 - Ocorrências/Ambientes Atingidos]]),0)</f>
        <v>0</v>
      </c>
      <c r="BW269" s="83" t="str">
        <f t="shared" si="137"/>
        <v/>
      </c>
      <c r="BX269" s="82">
        <f>IFERROR(FIND("UC estadual/municipal",consulta_completa__11[[#This Row],[13 - Ocorrências/Ambientes Atingidos]]),0)</f>
        <v>0</v>
      </c>
      <c r="BY269" s="83" t="str">
        <f t="shared" si="138"/>
        <v/>
      </c>
      <c r="BZ269" s="82">
        <f>IFERROR(FIND("Outro(s)",consulta_completa__11[[#This Row],[13 - Ocorrências/Ambientes Atingidos]]),0)</f>
        <v>0</v>
      </c>
      <c r="CA269" s="83" t="str">
        <f t="shared" si="139"/>
        <v/>
      </c>
      <c r="CB269" s="82">
        <f>IFERROR(FIND("Sem dano",consulta_completa__11[[#This Row],[13 - Ocorrências/Ambientes Atingidos]]),0)</f>
        <v>0</v>
      </c>
      <c r="CC269" s="83" t="str">
        <f t="shared" si="140"/>
        <v/>
      </c>
      <c r="CD269" s="82" t="str">
        <f>IF(consulta_completa__11[[#This Row],[13 - Ocorrências/Ambientes Atingidos]]="","X","")</f>
        <v/>
      </c>
      <c r="CE269" s="84">
        <f>IFERROR(FIND("IBAMA",consulta_completa__11[[#This Row],[14 - Inst. Atuando no Local]]),0)</f>
        <v>0</v>
      </c>
      <c r="CF269" s="84" t="str">
        <f t="shared" si="141"/>
        <v/>
      </c>
      <c r="CG269" s="84">
        <f>IFERROR(FIND("OEMA",consulta_completa__11[[#This Row],[14 - Inst. Atuando no Local]]),0)</f>
        <v>0</v>
      </c>
      <c r="CH269" s="84" t="str">
        <f t="shared" si="142"/>
        <v/>
      </c>
      <c r="CI269" s="84">
        <f>IFERROR(FIND("DEFESA CIVIL",consulta_completa__11[[#This Row],[14 - Inst. Atuando no Local]]),0)</f>
        <v>0</v>
      </c>
      <c r="CJ269" s="84" t="str">
        <f t="shared" si="143"/>
        <v/>
      </c>
      <c r="CK269" s="84">
        <f>IFERROR(FIND("CORPO DE BOMBEIROS",consulta_completa__11[[#This Row],[14 - Inst. Atuando no Local]]),0)</f>
        <v>0</v>
      </c>
      <c r="CL269" s="84" t="str">
        <f t="shared" si="144"/>
        <v/>
      </c>
      <c r="CM269" s="84">
        <f>IFERROR(FIND("POLÍCIA RODOVIÁRIA",consulta_completa__11[[#This Row],[14 - Inst. Atuando no Local]]),0)</f>
        <v>0</v>
      </c>
      <c r="CN269" s="84" t="str">
        <f t="shared" si="145"/>
        <v/>
      </c>
      <c r="CO269" s="84">
        <f>IFERROR(FIND("POLÍCIA MILITAR",consulta_completa__11[[#This Row],[14 - Inst. Atuando no Local]]),0)</f>
        <v>0</v>
      </c>
      <c r="CP269" s="84" t="str">
        <f t="shared" si="146"/>
        <v/>
      </c>
      <c r="CQ269" s="84">
        <f>IFERROR(FIND("POLÍCIA CIVIL",consulta_completa__11[[#This Row],[14 - Inst. Atuando no Local]]),0)</f>
        <v>0</v>
      </c>
      <c r="CR269" s="84" t="str">
        <f t="shared" si="147"/>
        <v/>
      </c>
      <c r="CS269" s="84">
        <f>IFERROR(FIND("MARINHA DO BRASIL",consulta_completa__11[[#This Row],[14 - Inst. Atuando no Local]]),0)</f>
        <v>0</v>
      </c>
      <c r="CT269" s="84" t="str">
        <f t="shared" si="148"/>
        <v/>
      </c>
      <c r="CU269" s="84">
        <f>IFERROR(FIND("EMPRESA ESPECIALIZADA EM ATENDIMENTO",consulta_completa__11[[#This Row],[14 - Inst. Atuando no Local]]),0)</f>
        <v>0</v>
      </c>
      <c r="CV269" s="84" t="str">
        <f t="shared" si="149"/>
        <v/>
      </c>
      <c r="CW269" s="84">
        <f>IFERROR(FIND("IBAMA",consulta_completa__11[[#This Row],[14 - Inst. Atuando no Local]]),0)</f>
        <v>0</v>
      </c>
      <c r="CX269" s="84" t="str">
        <f t="shared" si="150"/>
        <v/>
      </c>
      <c r="CY269" s="84" t="str">
        <f>IF(consulta_completa__11[[#This Row],[14 - Inst. Atuando no Local]]="","X","")</f>
        <v/>
      </c>
      <c r="CZ269" s="84">
        <f>IFERROR(FIND("OUTRA (S)",consulta_completa__11[[#This Row],[14 - Inst. Atuando no Local]]),0)</f>
        <v>0</v>
      </c>
      <c r="DA269" s="84" t="str">
        <f t="shared" si="151"/>
        <v/>
      </c>
      <c r="DB269" s="35" t="str">
        <f t="shared" si="152"/>
        <v>Sim</v>
      </c>
      <c r="DC269" s="35" t="str">
        <f t="shared" si="153"/>
        <v>Não</v>
      </c>
      <c r="DD269" s="35" t="str">
        <f t="shared" si="154"/>
        <v>Sim</v>
      </c>
      <c r="DE269" s="87" t="str">
        <f t="shared" si="125"/>
        <v>Sem informação</v>
      </c>
    </row>
    <row r="270" spans="1:109">
      <c r="A270" s="14">
        <v>202542261254</v>
      </c>
      <c r="B270" s="1">
        <v>45765</v>
      </c>
      <c r="C270" t="s">
        <v>2717</v>
      </c>
      <c r="D270" t="s">
        <v>180</v>
      </c>
      <c r="E270" t="s">
        <v>286</v>
      </c>
      <c r="F270" t="s">
        <v>112</v>
      </c>
      <c r="G270" t="s">
        <v>113</v>
      </c>
      <c r="H270" t="s">
        <v>114</v>
      </c>
      <c r="I270" t="s">
        <v>114</v>
      </c>
      <c r="J270" t="s">
        <v>113</v>
      </c>
      <c r="K270" t="s">
        <v>114</v>
      </c>
      <c r="L270" t="s">
        <v>114</v>
      </c>
      <c r="M270" t="s">
        <v>140</v>
      </c>
      <c r="N270" t="s">
        <v>2727</v>
      </c>
      <c r="O270" t="s">
        <v>120</v>
      </c>
      <c r="P270" t="s">
        <v>200</v>
      </c>
      <c r="Q270" t="s">
        <v>143</v>
      </c>
      <c r="R270" t="s">
        <v>123</v>
      </c>
      <c r="S270" t="s">
        <v>113</v>
      </c>
      <c r="T270" t="s">
        <v>2728</v>
      </c>
      <c r="U270" t="s">
        <v>2729</v>
      </c>
      <c r="V270" t="s">
        <v>2730</v>
      </c>
      <c r="Z270" t="s">
        <v>2731</v>
      </c>
      <c r="AA270" t="s">
        <v>2732</v>
      </c>
      <c r="AB270" t="s">
        <v>2733</v>
      </c>
      <c r="AC270" t="s">
        <v>2242</v>
      </c>
      <c r="AD270">
        <v>0</v>
      </c>
      <c r="AE270" t="s">
        <v>2734</v>
      </c>
      <c r="AF270" t="s">
        <v>2735</v>
      </c>
      <c r="AG270" t="s">
        <v>2736</v>
      </c>
      <c r="AH270" t="s">
        <v>131</v>
      </c>
      <c r="AI270" t="s">
        <v>132</v>
      </c>
      <c r="AJ270" t="s">
        <v>132</v>
      </c>
      <c r="AK270" t="s">
        <v>113</v>
      </c>
      <c r="AL270" t="s">
        <v>113</v>
      </c>
      <c r="AM270" t="s">
        <v>692</v>
      </c>
      <c r="AN270" t="s">
        <v>1543</v>
      </c>
      <c r="AO270" t="s">
        <v>1544</v>
      </c>
      <c r="AP270">
        <v>6236238900</v>
      </c>
      <c r="AQ270" t="s">
        <v>695</v>
      </c>
      <c r="AR270" t="s">
        <v>113</v>
      </c>
      <c r="AS270" t="s">
        <v>113</v>
      </c>
      <c r="AT270" t="s">
        <v>113</v>
      </c>
      <c r="AU270" t="s">
        <v>113</v>
      </c>
      <c r="AW270" t="s">
        <v>113</v>
      </c>
      <c r="AX270" s="82">
        <f>IFERROR(FIND("Óbitos/feridos",consulta_completa__11[[#This Row],[13 - Ocorrências/Ambientes Atingidos]]),0)</f>
        <v>0</v>
      </c>
      <c r="AY270" s="83" t="str">
        <f t="shared" si="126"/>
        <v/>
      </c>
      <c r="AZ270" s="82">
        <f>IFERROR(FIND("População afetada/evacuada",consulta_completa__11[[#This Row],[13 - Ocorrências/Ambientes Atingidos]]),0)</f>
        <v>0</v>
      </c>
      <c r="BA270" s="82" t="str">
        <f t="shared" si="127"/>
        <v/>
      </c>
      <c r="BB270" s="82">
        <f>IFERROR(FIND("Suspensão de abastecimento de água",consulta_completa__11[[#This Row],[13 - Ocorrências/Ambientes Atingidos]]),0)</f>
        <v>0</v>
      </c>
      <c r="BC270" s="83" t="str">
        <f t="shared" si="155"/>
        <v/>
      </c>
      <c r="BD270" s="82">
        <f>IFERROR(FIND("Rio/córrego",consulta_completa__11[[#This Row],[13 - Ocorrências/Ambientes Atingidos]]),0)</f>
        <v>0</v>
      </c>
      <c r="BE270" s="83" t="str">
        <f t="shared" si="128"/>
        <v/>
      </c>
      <c r="BF270" s="82">
        <f>IFERROR(FIND("Lago",consulta_completa__11[[#This Row],[13 - Ocorrências/Ambientes Atingidos]]),0)</f>
        <v>0</v>
      </c>
      <c r="BG270" s="83" t="str">
        <f t="shared" si="129"/>
        <v/>
      </c>
      <c r="BH270" s="82">
        <f>IFERROR(FIND("Mar",consulta_completa__11[[#This Row],[13 - Ocorrências/Ambientes Atingidos]]),0)</f>
        <v>0</v>
      </c>
      <c r="BI270" s="83" t="str">
        <f t="shared" si="130"/>
        <v/>
      </c>
      <c r="BJ270" s="82">
        <f>IFERROR(FIND("Praia",consulta_completa__11[[#This Row],[13 - Ocorrências/Ambientes Atingidos]]),0)</f>
        <v>0</v>
      </c>
      <c r="BK270" s="83" t="str">
        <f t="shared" si="131"/>
        <v/>
      </c>
      <c r="BL270" s="82">
        <f>IFERROR(FIND("Solo",consulta_completa__11[[#This Row],[13 - Ocorrências/Ambientes Atingidos]]),0)</f>
        <v>1</v>
      </c>
      <c r="BM270" s="83" t="str">
        <f t="shared" si="132"/>
        <v>X</v>
      </c>
      <c r="BN270" s="82">
        <f>IFERROR(FIND("Águas subterrâneas",consulta_completa__11[[#This Row],[13 - Ocorrências/Ambientes Atingidos]]),0)</f>
        <v>0</v>
      </c>
      <c r="BO270" s="83" t="str">
        <f t="shared" si="133"/>
        <v/>
      </c>
      <c r="BP270" s="82">
        <f>IFERROR(FIND("Atmosfera",consulta_completa__11[[#This Row],[13 - Ocorrências/Ambientes Atingidos]]),0)</f>
        <v>0</v>
      </c>
      <c r="BQ270" s="83" t="str">
        <f t="shared" si="134"/>
        <v/>
      </c>
      <c r="BR270" s="82">
        <f>IFERROR(FIND("Flora",consulta_completa__11[[#This Row],[13 - Ocorrências/Ambientes Atingidos]]),0)</f>
        <v>0</v>
      </c>
      <c r="BS270" s="83" t="str">
        <f t="shared" si="135"/>
        <v/>
      </c>
      <c r="BT270" s="82">
        <f>IFERROR(FIND("Fauna",consulta_completa__11[[#This Row],[13 - Ocorrências/Ambientes Atingidos]]),0)</f>
        <v>0</v>
      </c>
      <c r="BU270" s="83" t="str">
        <f t="shared" si="136"/>
        <v/>
      </c>
      <c r="BV270" s="82">
        <f>IFERROR(FIND("UC federal",consulta_completa__11[[#This Row],[13 - Ocorrências/Ambientes Atingidos]]),0)</f>
        <v>0</v>
      </c>
      <c r="BW270" s="83" t="str">
        <f t="shared" si="137"/>
        <v/>
      </c>
      <c r="BX270" s="82">
        <f>IFERROR(FIND("UC estadual/municipal",consulta_completa__11[[#This Row],[13 - Ocorrências/Ambientes Atingidos]]),0)</f>
        <v>0</v>
      </c>
      <c r="BY270" s="83" t="str">
        <f t="shared" si="138"/>
        <v/>
      </c>
      <c r="BZ270" s="82">
        <f>IFERROR(FIND("Outro(s)",consulta_completa__11[[#This Row],[13 - Ocorrências/Ambientes Atingidos]]),0)</f>
        <v>0</v>
      </c>
      <c r="CA270" s="83" t="str">
        <f t="shared" si="139"/>
        <v/>
      </c>
      <c r="CB270" s="82">
        <f>IFERROR(FIND("Sem dano",consulta_completa__11[[#This Row],[13 - Ocorrências/Ambientes Atingidos]]),0)</f>
        <v>0</v>
      </c>
      <c r="CC270" s="83" t="str">
        <f t="shared" si="140"/>
        <v/>
      </c>
      <c r="CD270" s="82" t="str">
        <f>IF(consulta_completa__11[[#This Row],[13 - Ocorrências/Ambientes Atingidos]]="","X","")</f>
        <v/>
      </c>
      <c r="CE270" s="84">
        <f>IFERROR(FIND("IBAMA",consulta_completa__11[[#This Row],[14 - Inst. Atuando no Local]]),0)</f>
        <v>60</v>
      </c>
      <c r="CF270" s="84" t="str">
        <f t="shared" si="141"/>
        <v>X</v>
      </c>
      <c r="CG270" s="84">
        <f>IFERROR(FIND("OEMA",consulta_completa__11[[#This Row],[14 - Inst. Atuando no Local]]),0)</f>
        <v>0</v>
      </c>
      <c r="CH270" s="84" t="str">
        <f t="shared" si="142"/>
        <v/>
      </c>
      <c r="CI270" s="84">
        <f>IFERROR(FIND("DEFESA CIVIL",consulta_completa__11[[#This Row],[14 - Inst. Atuando no Local]]),0)</f>
        <v>0</v>
      </c>
      <c r="CJ270" s="84" t="str">
        <f t="shared" si="143"/>
        <v/>
      </c>
      <c r="CK270" s="84">
        <f>IFERROR(FIND("CORPO DE BOMBEIROS",consulta_completa__11[[#This Row],[14 - Inst. Atuando no Local]]),0)</f>
        <v>0</v>
      </c>
      <c r="CL270" s="84" t="str">
        <f t="shared" si="144"/>
        <v/>
      </c>
      <c r="CM270" s="84">
        <f>IFERROR(FIND("POLÍCIA RODOVIÁRIA",consulta_completa__11[[#This Row],[14 - Inst. Atuando no Local]]),0)</f>
        <v>0</v>
      </c>
      <c r="CN270" s="84" t="str">
        <f t="shared" si="145"/>
        <v/>
      </c>
      <c r="CO270" s="84">
        <f>IFERROR(FIND("POLÍCIA MILITAR",consulta_completa__11[[#This Row],[14 - Inst. Atuando no Local]]),0)</f>
        <v>0</v>
      </c>
      <c r="CP270" s="84" t="str">
        <f t="shared" si="146"/>
        <v/>
      </c>
      <c r="CQ270" s="84">
        <f>IFERROR(FIND("POLÍCIA CIVIL",consulta_completa__11[[#This Row],[14 - Inst. Atuando no Local]]),0)</f>
        <v>0</v>
      </c>
      <c r="CR270" s="84" t="str">
        <f t="shared" si="147"/>
        <v/>
      </c>
      <c r="CS270" s="84">
        <f>IFERROR(FIND("MARINHA DO BRASIL",consulta_completa__11[[#This Row],[14 - Inst. Atuando no Local]]),0)</f>
        <v>0</v>
      </c>
      <c r="CT270" s="84" t="str">
        <f t="shared" si="148"/>
        <v/>
      </c>
      <c r="CU270" s="84">
        <f>IFERROR(FIND("EMPRESA ESPECIALIZADA EM ATENDIMENTO",consulta_completa__11[[#This Row],[14 - Inst. Atuando no Local]]),0)</f>
        <v>0</v>
      </c>
      <c r="CV270" s="84" t="str">
        <f t="shared" si="149"/>
        <v/>
      </c>
      <c r="CW270" s="84">
        <f>IFERROR(FIND("IBAMA",consulta_completa__11[[#This Row],[14 - Inst. Atuando no Local]]),0)</f>
        <v>60</v>
      </c>
      <c r="CX270" s="84" t="str">
        <f t="shared" si="150"/>
        <v>X</v>
      </c>
      <c r="CY270" s="84" t="str">
        <f>IF(consulta_completa__11[[#This Row],[14 - Inst. Atuando no Local]]="","X","")</f>
        <v/>
      </c>
      <c r="CZ270" s="84">
        <f>IFERROR(FIND("OUTRA (S)",consulta_completa__11[[#This Row],[14 - Inst. Atuando no Local]]),0)</f>
        <v>0</v>
      </c>
      <c r="DA270" s="84" t="str">
        <f t="shared" si="151"/>
        <v/>
      </c>
      <c r="DB270" s="35" t="str">
        <f t="shared" si="152"/>
        <v>Sim</v>
      </c>
      <c r="DC270" s="35" t="str">
        <f t="shared" si="153"/>
        <v>Não</v>
      </c>
      <c r="DD270" s="35" t="str">
        <f t="shared" si="154"/>
        <v>Sim</v>
      </c>
      <c r="DE270" s="87" t="str">
        <f t="shared" si="125"/>
        <v>Sem informação</v>
      </c>
    </row>
    <row r="271" spans="1:109">
      <c r="A271" s="14">
        <v>202543036038</v>
      </c>
      <c r="B271" s="1">
        <v>45765</v>
      </c>
      <c r="C271" t="s">
        <v>160</v>
      </c>
      <c r="D271" t="s">
        <v>161</v>
      </c>
      <c r="E271" t="s">
        <v>162</v>
      </c>
      <c r="F271" t="s">
        <v>163</v>
      </c>
      <c r="G271" t="s">
        <v>113</v>
      </c>
      <c r="H271" t="s">
        <v>114</v>
      </c>
      <c r="I271" t="s">
        <v>114</v>
      </c>
      <c r="J271" t="s">
        <v>945</v>
      </c>
      <c r="K271" t="s">
        <v>2034</v>
      </c>
      <c r="L271" t="s">
        <v>166</v>
      </c>
      <c r="M271" t="s">
        <v>140</v>
      </c>
      <c r="N271" t="s">
        <v>119</v>
      </c>
      <c r="O271" t="s">
        <v>113</v>
      </c>
      <c r="P271" t="s">
        <v>200</v>
      </c>
      <c r="Q271" t="s">
        <v>167</v>
      </c>
      <c r="R271" t="s">
        <v>123</v>
      </c>
      <c r="S271" t="s">
        <v>113</v>
      </c>
      <c r="T271" t="s">
        <v>113</v>
      </c>
      <c r="U271" t="s">
        <v>1623</v>
      </c>
      <c r="V271" t="s">
        <v>2737</v>
      </c>
      <c r="Z271" t="s">
        <v>1625</v>
      </c>
      <c r="AA271" t="s">
        <v>370</v>
      </c>
      <c r="AB271" t="s">
        <v>172</v>
      </c>
      <c r="AC271" t="s">
        <v>173</v>
      </c>
      <c r="AD271">
        <v>1</v>
      </c>
      <c r="AE271" t="s">
        <v>2738</v>
      </c>
      <c r="AF271" t="s">
        <v>113</v>
      </c>
      <c r="AG271" t="s">
        <v>113</v>
      </c>
      <c r="AH271" t="s">
        <v>131</v>
      </c>
      <c r="AI271" t="s">
        <v>132</v>
      </c>
      <c r="AJ271" t="s">
        <v>131</v>
      </c>
      <c r="AK271" t="s">
        <v>2739</v>
      </c>
      <c r="AL271" t="s">
        <v>113</v>
      </c>
      <c r="AM271" t="s">
        <v>153</v>
      </c>
      <c r="AN271" t="s">
        <v>154</v>
      </c>
      <c r="AO271" t="s">
        <v>155</v>
      </c>
      <c r="AP271">
        <v>6133161070</v>
      </c>
      <c r="AQ271" t="s">
        <v>156</v>
      </c>
      <c r="AR271" t="s">
        <v>113</v>
      </c>
      <c r="AS271" t="s">
        <v>113</v>
      </c>
      <c r="AT271" t="s">
        <v>113</v>
      </c>
      <c r="AU271" t="s">
        <v>113</v>
      </c>
      <c r="AW271" t="s">
        <v>113</v>
      </c>
      <c r="AX271" s="82">
        <f>IFERROR(FIND("Óbitos/feridos",consulta_completa__11[[#This Row],[13 - Ocorrências/Ambientes Atingidos]]),0)</f>
        <v>0</v>
      </c>
      <c r="AY271" s="83" t="str">
        <f t="shared" si="126"/>
        <v/>
      </c>
      <c r="AZ271" s="82">
        <f>IFERROR(FIND("População afetada/evacuada",consulta_completa__11[[#This Row],[13 - Ocorrências/Ambientes Atingidos]]),0)</f>
        <v>0</v>
      </c>
      <c r="BA271" s="82" t="str">
        <f t="shared" si="127"/>
        <v/>
      </c>
      <c r="BB271" s="82">
        <f>IFERROR(FIND("Suspensão de abastecimento de água",consulta_completa__11[[#This Row],[13 - Ocorrências/Ambientes Atingidos]]),0)</f>
        <v>0</v>
      </c>
      <c r="BC271" s="83" t="str">
        <f t="shared" si="155"/>
        <v/>
      </c>
      <c r="BD271" s="82">
        <f>IFERROR(FIND("Rio/córrego",consulta_completa__11[[#This Row],[13 - Ocorrências/Ambientes Atingidos]]),0)</f>
        <v>0</v>
      </c>
      <c r="BE271" s="83" t="str">
        <f t="shared" si="128"/>
        <v/>
      </c>
      <c r="BF271" s="82">
        <f>IFERROR(FIND("Lago",consulta_completa__11[[#This Row],[13 - Ocorrências/Ambientes Atingidos]]),0)</f>
        <v>0</v>
      </c>
      <c r="BG271" s="83" t="str">
        <f t="shared" si="129"/>
        <v/>
      </c>
      <c r="BH271" s="82">
        <f>IFERROR(FIND("Mar",consulta_completa__11[[#This Row],[13 - Ocorrências/Ambientes Atingidos]]),0)</f>
        <v>0</v>
      </c>
      <c r="BI271" s="83" t="str">
        <f t="shared" si="130"/>
        <v/>
      </c>
      <c r="BJ271" s="82">
        <f>IFERROR(FIND("Praia",consulta_completa__11[[#This Row],[13 - Ocorrências/Ambientes Atingidos]]),0)</f>
        <v>0</v>
      </c>
      <c r="BK271" s="83" t="str">
        <f t="shared" si="131"/>
        <v/>
      </c>
      <c r="BL271" s="82">
        <f>IFERROR(FIND("Solo",consulta_completa__11[[#This Row],[13 - Ocorrências/Ambientes Atingidos]]),0)</f>
        <v>1</v>
      </c>
      <c r="BM271" s="83" t="str">
        <f t="shared" si="132"/>
        <v>X</v>
      </c>
      <c r="BN271" s="82">
        <f>IFERROR(FIND("Águas subterrâneas",consulta_completa__11[[#This Row],[13 - Ocorrências/Ambientes Atingidos]]),0)</f>
        <v>0</v>
      </c>
      <c r="BO271" s="83" t="str">
        <f t="shared" si="133"/>
        <v/>
      </c>
      <c r="BP271" s="82">
        <f>IFERROR(FIND("Atmosfera",consulta_completa__11[[#This Row],[13 - Ocorrências/Ambientes Atingidos]]),0)</f>
        <v>0</v>
      </c>
      <c r="BQ271" s="83" t="str">
        <f t="shared" si="134"/>
        <v/>
      </c>
      <c r="BR271" s="82">
        <f>IFERROR(FIND("Flora",consulta_completa__11[[#This Row],[13 - Ocorrências/Ambientes Atingidos]]),0)</f>
        <v>0</v>
      </c>
      <c r="BS271" s="83" t="str">
        <f t="shared" si="135"/>
        <v/>
      </c>
      <c r="BT271" s="82">
        <f>IFERROR(FIND("Fauna",consulta_completa__11[[#This Row],[13 - Ocorrências/Ambientes Atingidos]]),0)</f>
        <v>0</v>
      </c>
      <c r="BU271" s="83" t="str">
        <f t="shared" si="136"/>
        <v/>
      </c>
      <c r="BV271" s="82">
        <f>IFERROR(FIND("UC federal",consulta_completa__11[[#This Row],[13 - Ocorrências/Ambientes Atingidos]]),0)</f>
        <v>0</v>
      </c>
      <c r="BW271" s="83" t="str">
        <f t="shared" si="137"/>
        <v/>
      </c>
      <c r="BX271" s="82">
        <f>IFERROR(FIND("UC estadual/municipal",consulta_completa__11[[#This Row],[13 - Ocorrências/Ambientes Atingidos]]),0)</f>
        <v>0</v>
      </c>
      <c r="BY271" s="83" t="str">
        <f t="shared" si="138"/>
        <v/>
      </c>
      <c r="BZ271" s="82">
        <f>IFERROR(FIND("Outro(s)",consulta_completa__11[[#This Row],[13 - Ocorrências/Ambientes Atingidos]]),0)</f>
        <v>0</v>
      </c>
      <c r="CA271" s="83" t="str">
        <f t="shared" si="139"/>
        <v/>
      </c>
      <c r="CB271" s="82">
        <f>IFERROR(FIND("Sem dano",consulta_completa__11[[#This Row],[13 - Ocorrências/Ambientes Atingidos]]),0)</f>
        <v>0</v>
      </c>
      <c r="CC271" s="83" t="str">
        <f t="shared" si="140"/>
        <v/>
      </c>
      <c r="CD271" s="82" t="str">
        <f>IF(consulta_completa__11[[#This Row],[13 - Ocorrências/Ambientes Atingidos]]="","X","")</f>
        <v/>
      </c>
      <c r="CE271" s="84">
        <f>IFERROR(FIND("IBAMA",consulta_completa__11[[#This Row],[14 - Inst. Atuando no Local]]),0)</f>
        <v>0</v>
      </c>
      <c r="CF271" s="84" t="str">
        <f t="shared" si="141"/>
        <v/>
      </c>
      <c r="CG271" s="84">
        <f>IFERROR(FIND("OEMA",consulta_completa__11[[#This Row],[14 - Inst. Atuando no Local]]),0)</f>
        <v>0</v>
      </c>
      <c r="CH271" s="84" t="str">
        <f t="shared" si="142"/>
        <v/>
      </c>
      <c r="CI271" s="84">
        <f>IFERROR(FIND("DEFESA CIVIL",consulta_completa__11[[#This Row],[14 - Inst. Atuando no Local]]),0)</f>
        <v>0</v>
      </c>
      <c r="CJ271" s="84" t="str">
        <f t="shared" si="143"/>
        <v/>
      </c>
      <c r="CK271" s="84">
        <f>IFERROR(FIND("CORPO DE BOMBEIROS",consulta_completa__11[[#This Row],[14 - Inst. Atuando no Local]]),0)</f>
        <v>0</v>
      </c>
      <c r="CL271" s="84" t="str">
        <f t="shared" si="144"/>
        <v/>
      </c>
      <c r="CM271" s="84">
        <f>IFERROR(FIND("POLÍCIA RODOVIÁRIA",consulta_completa__11[[#This Row],[14 - Inst. Atuando no Local]]),0)</f>
        <v>0</v>
      </c>
      <c r="CN271" s="84" t="str">
        <f t="shared" si="145"/>
        <v/>
      </c>
      <c r="CO271" s="84">
        <f>IFERROR(FIND("POLÍCIA MILITAR",consulta_completa__11[[#This Row],[14 - Inst. Atuando no Local]]),0)</f>
        <v>0</v>
      </c>
      <c r="CP271" s="84" t="str">
        <f t="shared" si="146"/>
        <v/>
      </c>
      <c r="CQ271" s="84">
        <f>IFERROR(FIND("POLÍCIA CIVIL",consulta_completa__11[[#This Row],[14 - Inst. Atuando no Local]]),0)</f>
        <v>0</v>
      </c>
      <c r="CR271" s="84" t="str">
        <f t="shared" si="147"/>
        <v/>
      </c>
      <c r="CS271" s="84">
        <f>IFERROR(FIND("MARINHA DO BRASIL",consulta_completa__11[[#This Row],[14 - Inst. Atuando no Local]]),0)</f>
        <v>0</v>
      </c>
      <c r="CT271" s="84" t="str">
        <f t="shared" si="148"/>
        <v/>
      </c>
      <c r="CU271" s="84">
        <f>IFERROR(FIND("EMPRESA ESPECIALIZADA EM ATENDIMENTO",consulta_completa__11[[#This Row],[14 - Inst. Atuando no Local]]),0)</f>
        <v>0</v>
      </c>
      <c r="CV271" s="84" t="str">
        <f t="shared" si="149"/>
        <v/>
      </c>
      <c r="CW271" s="84">
        <f>IFERROR(FIND("IBAMA",consulta_completa__11[[#This Row],[14 - Inst. Atuando no Local]]),0)</f>
        <v>0</v>
      </c>
      <c r="CX271" s="84" t="str">
        <f t="shared" si="150"/>
        <v/>
      </c>
      <c r="CY271" s="84" t="str">
        <f>IF(consulta_completa__11[[#This Row],[14 - Inst. Atuando no Local]]="","X","")</f>
        <v/>
      </c>
      <c r="CZ271" s="84">
        <f>IFERROR(FIND("OUTRA (S)",consulta_completa__11[[#This Row],[14 - Inst. Atuando no Local]]),0)</f>
        <v>0</v>
      </c>
      <c r="DA271" s="84" t="str">
        <f t="shared" si="151"/>
        <v/>
      </c>
      <c r="DB271" s="35" t="str">
        <f t="shared" si="152"/>
        <v>Sim</v>
      </c>
      <c r="DC271" s="35" t="str">
        <f t="shared" si="153"/>
        <v>Não</v>
      </c>
      <c r="DD271" s="35" t="str">
        <f t="shared" si="154"/>
        <v>Sim</v>
      </c>
      <c r="DE271" s="87" t="str">
        <f t="shared" si="125"/>
        <v>Federal</v>
      </c>
    </row>
    <row r="272" spans="1:109">
      <c r="A272" s="14">
        <v>202542257600</v>
      </c>
      <c r="B272" s="1">
        <v>45767</v>
      </c>
      <c r="C272" t="s">
        <v>718</v>
      </c>
      <c r="D272" t="s">
        <v>609</v>
      </c>
      <c r="E272" t="s">
        <v>139</v>
      </c>
      <c r="F272" t="s">
        <v>112</v>
      </c>
      <c r="G272" t="s">
        <v>113</v>
      </c>
      <c r="H272" t="s">
        <v>114</v>
      </c>
      <c r="I272" t="s">
        <v>114</v>
      </c>
      <c r="J272" t="s">
        <v>441</v>
      </c>
      <c r="K272" t="s">
        <v>2740</v>
      </c>
      <c r="L272" t="s">
        <v>117</v>
      </c>
      <c r="M272" t="s">
        <v>140</v>
      </c>
      <c r="N272" t="s">
        <v>141</v>
      </c>
      <c r="O272" t="s">
        <v>113</v>
      </c>
      <c r="P272" t="s">
        <v>272</v>
      </c>
      <c r="Q272" t="s">
        <v>122</v>
      </c>
      <c r="R272" t="s">
        <v>123</v>
      </c>
      <c r="S272" t="s">
        <v>113</v>
      </c>
      <c r="T272" t="s">
        <v>2741</v>
      </c>
      <c r="U272" t="s">
        <v>145</v>
      </c>
      <c r="V272" t="s">
        <v>113</v>
      </c>
      <c r="Z272" t="s">
        <v>2742</v>
      </c>
      <c r="AA272" t="s">
        <v>113</v>
      </c>
      <c r="AB272" t="s">
        <v>613</v>
      </c>
      <c r="AC272" t="s">
        <v>113</v>
      </c>
      <c r="AD272">
        <v>2</v>
      </c>
      <c r="AE272" t="s">
        <v>113</v>
      </c>
      <c r="AF272" t="s">
        <v>614</v>
      </c>
      <c r="AG272" t="s">
        <v>615</v>
      </c>
      <c r="AH272" t="s">
        <v>131</v>
      </c>
      <c r="AI272" t="s">
        <v>131</v>
      </c>
      <c r="AJ272" t="s">
        <v>131</v>
      </c>
      <c r="AK272" t="s">
        <v>2625</v>
      </c>
      <c r="AL272" t="s">
        <v>2743</v>
      </c>
      <c r="AM272" t="s">
        <v>153</v>
      </c>
      <c r="AN272" t="s">
        <v>154</v>
      </c>
      <c r="AO272" t="s">
        <v>155</v>
      </c>
      <c r="AP272">
        <v>6133161070</v>
      </c>
      <c r="AQ272" t="s">
        <v>156</v>
      </c>
      <c r="AR272" t="s">
        <v>113</v>
      </c>
      <c r="AS272" t="s">
        <v>113</v>
      </c>
      <c r="AT272" t="s">
        <v>2744</v>
      </c>
      <c r="AU272" t="s">
        <v>592</v>
      </c>
      <c r="AV272">
        <v>530000000</v>
      </c>
      <c r="AW272" t="s">
        <v>159</v>
      </c>
      <c r="AX272" s="82">
        <f>IFERROR(FIND("Óbitos/feridos",consulta_completa__11[[#This Row],[13 - Ocorrências/Ambientes Atingidos]]),0)</f>
        <v>0</v>
      </c>
      <c r="AY272" s="83" t="str">
        <f t="shared" si="126"/>
        <v/>
      </c>
      <c r="AZ272" s="82">
        <f>IFERROR(FIND("População afetada/evacuada",consulta_completa__11[[#This Row],[13 - Ocorrências/Ambientes Atingidos]]),0)</f>
        <v>0</v>
      </c>
      <c r="BA272" s="82" t="str">
        <f t="shared" si="127"/>
        <v/>
      </c>
      <c r="BB272" s="82">
        <f>IFERROR(FIND("Suspensão de abastecimento de água",consulta_completa__11[[#This Row],[13 - Ocorrências/Ambientes Atingidos]]),0)</f>
        <v>0</v>
      </c>
      <c r="BC272" s="83" t="str">
        <f t="shared" si="155"/>
        <v/>
      </c>
      <c r="BD272" s="82">
        <f>IFERROR(FIND("Rio/córrego",consulta_completa__11[[#This Row],[13 - Ocorrências/Ambientes Atingidos]]),0)</f>
        <v>0</v>
      </c>
      <c r="BE272" s="83" t="str">
        <f t="shared" si="128"/>
        <v/>
      </c>
      <c r="BF272" s="82">
        <f>IFERROR(FIND("Lago",consulta_completa__11[[#This Row],[13 - Ocorrências/Ambientes Atingidos]]),0)</f>
        <v>0</v>
      </c>
      <c r="BG272" s="83" t="str">
        <f t="shared" si="129"/>
        <v/>
      </c>
      <c r="BH272" s="82">
        <f>IFERROR(FIND("Mar",consulta_completa__11[[#This Row],[13 - Ocorrências/Ambientes Atingidos]]),0)</f>
        <v>0</v>
      </c>
      <c r="BI272" s="83" t="str">
        <f t="shared" si="130"/>
        <v/>
      </c>
      <c r="BJ272" s="82">
        <f>IFERROR(FIND("Praia",consulta_completa__11[[#This Row],[13 - Ocorrências/Ambientes Atingidos]]),0)</f>
        <v>0</v>
      </c>
      <c r="BK272" s="83" t="str">
        <f t="shared" si="131"/>
        <v/>
      </c>
      <c r="BL272" s="82">
        <f>IFERROR(FIND("Solo",consulta_completa__11[[#This Row],[13 - Ocorrências/Ambientes Atingidos]]),0)</f>
        <v>1</v>
      </c>
      <c r="BM272" s="83" t="str">
        <f t="shared" si="132"/>
        <v>X</v>
      </c>
      <c r="BN272" s="82">
        <f>IFERROR(FIND("Águas subterrâneas",consulta_completa__11[[#This Row],[13 - Ocorrências/Ambientes Atingidos]]),0)</f>
        <v>0</v>
      </c>
      <c r="BO272" s="83" t="str">
        <f t="shared" si="133"/>
        <v/>
      </c>
      <c r="BP272" s="82">
        <f>IFERROR(FIND("Atmosfera",consulta_completa__11[[#This Row],[13 - Ocorrências/Ambientes Atingidos]]),0)</f>
        <v>0</v>
      </c>
      <c r="BQ272" s="83" t="str">
        <f t="shared" si="134"/>
        <v/>
      </c>
      <c r="BR272" s="82">
        <f>IFERROR(FIND("Flora",consulta_completa__11[[#This Row],[13 - Ocorrências/Ambientes Atingidos]]),0)</f>
        <v>0</v>
      </c>
      <c r="BS272" s="83" t="str">
        <f t="shared" si="135"/>
        <v/>
      </c>
      <c r="BT272" s="82">
        <f>IFERROR(FIND("Fauna",consulta_completa__11[[#This Row],[13 - Ocorrências/Ambientes Atingidos]]),0)</f>
        <v>0</v>
      </c>
      <c r="BU272" s="83" t="str">
        <f t="shared" si="136"/>
        <v/>
      </c>
      <c r="BV272" s="82">
        <f>IFERROR(FIND("UC federal",consulta_completa__11[[#This Row],[13 - Ocorrências/Ambientes Atingidos]]),0)</f>
        <v>0</v>
      </c>
      <c r="BW272" s="83" t="str">
        <f t="shared" si="137"/>
        <v/>
      </c>
      <c r="BX272" s="82">
        <f>IFERROR(FIND("UC estadual/municipal",consulta_completa__11[[#This Row],[13 - Ocorrências/Ambientes Atingidos]]),0)</f>
        <v>0</v>
      </c>
      <c r="BY272" s="83" t="str">
        <f t="shared" si="138"/>
        <v/>
      </c>
      <c r="BZ272" s="82">
        <f>IFERROR(FIND("Outro(s)",consulta_completa__11[[#This Row],[13 - Ocorrências/Ambientes Atingidos]]),0)</f>
        <v>0</v>
      </c>
      <c r="CA272" s="83" t="str">
        <f t="shared" si="139"/>
        <v/>
      </c>
      <c r="CB272" s="82">
        <f>IFERROR(FIND("Sem dano",consulta_completa__11[[#This Row],[13 - Ocorrências/Ambientes Atingidos]]),0)</f>
        <v>0</v>
      </c>
      <c r="CC272" s="83" t="str">
        <f t="shared" si="140"/>
        <v/>
      </c>
      <c r="CD272" s="82" t="str">
        <f>IF(consulta_completa__11[[#This Row],[13 - Ocorrências/Ambientes Atingidos]]="","X","")</f>
        <v/>
      </c>
      <c r="CE272" s="84">
        <f>IFERROR(FIND("IBAMA",consulta_completa__11[[#This Row],[14 - Inst. Atuando no Local]]),0)</f>
        <v>0</v>
      </c>
      <c r="CF272" s="84" t="str">
        <f t="shared" si="141"/>
        <v/>
      </c>
      <c r="CG272" s="84">
        <f>IFERROR(FIND("OEMA",consulta_completa__11[[#This Row],[14 - Inst. Atuando no Local]]),0)</f>
        <v>0</v>
      </c>
      <c r="CH272" s="84" t="str">
        <f t="shared" si="142"/>
        <v/>
      </c>
      <c r="CI272" s="84">
        <f>IFERROR(FIND("DEFESA CIVIL",consulta_completa__11[[#This Row],[14 - Inst. Atuando no Local]]),0)</f>
        <v>0</v>
      </c>
      <c r="CJ272" s="84" t="str">
        <f t="shared" si="143"/>
        <v/>
      </c>
      <c r="CK272" s="84">
        <f>IFERROR(FIND("CORPO DE BOMBEIROS",consulta_completa__11[[#This Row],[14 - Inst. Atuando no Local]]),0)</f>
        <v>0</v>
      </c>
      <c r="CL272" s="84" t="str">
        <f t="shared" si="144"/>
        <v/>
      </c>
      <c r="CM272" s="84">
        <f>IFERROR(FIND("POLÍCIA RODOVIÁRIA",consulta_completa__11[[#This Row],[14 - Inst. Atuando no Local]]),0)</f>
        <v>0</v>
      </c>
      <c r="CN272" s="84" t="str">
        <f t="shared" si="145"/>
        <v/>
      </c>
      <c r="CO272" s="84">
        <f>IFERROR(FIND("POLÍCIA MILITAR",consulta_completa__11[[#This Row],[14 - Inst. Atuando no Local]]),0)</f>
        <v>0</v>
      </c>
      <c r="CP272" s="84" t="str">
        <f t="shared" si="146"/>
        <v/>
      </c>
      <c r="CQ272" s="84">
        <f>IFERROR(FIND("POLÍCIA CIVIL",consulta_completa__11[[#This Row],[14 - Inst. Atuando no Local]]),0)</f>
        <v>0</v>
      </c>
      <c r="CR272" s="84" t="str">
        <f t="shared" si="147"/>
        <v/>
      </c>
      <c r="CS272" s="84">
        <f>IFERROR(FIND("MARINHA DO BRASIL",consulta_completa__11[[#This Row],[14 - Inst. Atuando no Local]]),0)</f>
        <v>0</v>
      </c>
      <c r="CT272" s="84" t="str">
        <f t="shared" si="148"/>
        <v/>
      </c>
      <c r="CU272" s="84">
        <f>IFERROR(FIND("EMPRESA ESPECIALIZADA EM ATENDIMENTO",consulta_completa__11[[#This Row],[14 - Inst. Atuando no Local]]),0)</f>
        <v>0</v>
      </c>
      <c r="CV272" s="84" t="str">
        <f t="shared" si="149"/>
        <v/>
      </c>
      <c r="CW272" s="84">
        <f>IFERROR(FIND("IBAMA",consulta_completa__11[[#This Row],[14 - Inst. Atuando no Local]]),0)</f>
        <v>0</v>
      </c>
      <c r="CX272" s="84" t="str">
        <f t="shared" si="150"/>
        <v/>
      </c>
      <c r="CY272" s="84" t="str">
        <f>IF(consulta_completa__11[[#This Row],[14 - Inst. Atuando no Local]]="","X","")</f>
        <v/>
      </c>
      <c r="CZ272" s="84">
        <f>IFERROR(FIND("OUTRA (S)",consulta_completa__11[[#This Row],[14 - Inst. Atuando no Local]]),0)</f>
        <v>0</v>
      </c>
      <c r="DA272" s="84" t="str">
        <f t="shared" si="151"/>
        <v/>
      </c>
      <c r="DB272" s="35" t="str">
        <f t="shared" si="152"/>
        <v>Sim</v>
      </c>
      <c r="DC272" s="35" t="str">
        <f t="shared" si="153"/>
        <v>Não</v>
      </c>
      <c r="DD272" s="35" t="str">
        <f t="shared" si="154"/>
        <v>Sim</v>
      </c>
      <c r="DE272" s="87" t="str">
        <f t="shared" si="125"/>
        <v>Estadual</v>
      </c>
    </row>
    <row r="273" spans="1:109">
      <c r="A273" s="14">
        <v>202561639606</v>
      </c>
      <c r="B273" s="1">
        <v>45767</v>
      </c>
      <c r="C273" t="s">
        <v>2745</v>
      </c>
      <c r="D273" t="s">
        <v>746</v>
      </c>
      <c r="E273" t="s">
        <v>452</v>
      </c>
      <c r="F273" t="s">
        <v>112</v>
      </c>
      <c r="G273" t="s">
        <v>696</v>
      </c>
      <c r="H273" t="s">
        <v>2746</v>
      </c>
      <c r="I273" t="s">
        <v>648</v>
      </c>
      <c r="J273" t="s">
        <v>113</v>
      </c>
      <c r="K273" t="s">
        <v>114</v>
      </c>
      <c r="L273" t="s">
        <v>114</v>
      </c>
      <c r="M273" t="s">
        <v>2747</v>
      </c>
      <c r="N273" t="s">
        <v>2748</v>
      </c>
      <c r="O273" t="s">
        <v>458</v>
      </c>
      <c r="P273" t="s">
        <v>272</v>
      </c>
      <c r="Q273" t="s">
        <v>122</v>
      </c>
      <c r="R273" t="s">
        <v>123</v>
      </c>
      <c r="S273" t="s">
        <v>113</v>
      </c>
      <c r="T273" t="s">
        <v>113</v>
      </c>
      <c r="U273" t="s">
        <v>2749</v>
      </c>
      <c r="V273" t="s">
        <v>2750</v>
      </c>
      <c r="Z273" t="s">
        <v>2751</v>
      </c>
      <c r="AA273" t="s">
        <v>2752</v>
      </c>
      <c r="AB273" t="s">
        <v>2753</v>
      </c>
      <c r="AC273" t="s">
        <v>2754</v>
      </c>
      <c r="AD273">
        <v>2</v>
      </c>
      <c r="AE273" t="s">
        <v>2755</v>
      </c>
      <c r="AF273" t="s">
        <v>113</v>
      </c>
      <c r="AG273" t="s">
        <v>113</v>
      </c>
      <c r="AH273" t="s">
        <v>131</v>
      </c>
      <c r="AI273" t="s">
        <v>132</v>
      </c>
      <c r="AJ273" t="s">
        <v>131</v>
      </c>
      <c r="AK273" t="s">
        <v>2756</v>
      </c>
      <c r="AL273" t="s">
        <v>2757</v>
      </c>
      <c r="AM273" t="s">
        <v>2758</v>
      </c>
      <c r="AN273" t="s">
        <v>265</v>
      </c>
      <c r="AO273" t="s">
        <v>730</v>
      </c>
      <c r="AP273">
        <v>9132845805</v>
      </c>
      <c r="AQ273" t="s">
        <v>2759</v>
      </c>
      <c r="AR273" t="s">
        <v>113</v>
      </c>
      <c r="AS273" t="s">
        <v>2760</v>
      </c>
      <c r="AT273" t="s">
        <v>113</v>
      </c>
      <c r="AU273" t="s">
        <v>113</v>
      </c>
      <c r="AW273" t="s">
        <v>159</v>
      </c>
      <c r="AX273" s="82">
        <f>IFERROR(FIND("Óbitos/feridos",consulta_completa__11[[#This Row],[13 - Ocorrências/Ambientes Atingidos]]),0)</f>
        <v>0</v>
      </c>
      <c r="AY273" s="83" t="str">
        <f t="shared" si="126"/>
        <v/>
      </c>
      <c r="AZ273" s="82">
        <f>IFERROR(FIND("População afetada/evacuada",consulta_completa__11[[#This Row],[13 - Ocorrências/Ambientes Atingidos]]),0)</f>
        <v>0</v>
      </c>
      <c r="BA273" s="82" t="str">
        <f t="shared" si="127"/>
        <v/>
      </c>
      <c r="BB273" s="82">
        <f>IFERROR(FIND("Suspensão de abastecimento de água",consulta_completa__11[[#This Row],[13 - Ocorrências/Ambientes Atingidos]]),0)</f>
        <v>0</v>
      </c>
      <c r="BC273" s="83" t="str">
        <f t="shared" si="155"/>
        <v/>
      </c>
      <c r="BD273" s="82">
        <f>IFERROR(FIND("Rio/córrego",consulta_completa__11[[#This Row],[13 - Ocorrências/Ambientes Atingidos]]),0)</f>
        <v>1</v>
      </c>
      <c r="BE273" s="83" t="str">
        <f t="shared" si="128"/>
        <v>X</v>
      </c>
      <c r="BF273" s="82">
        <f>IFERROR(FIND("Lago",consulta_completa__11[[#This Row],[13 - Ocorrências/Ambientes Atingidos]]),0)</f>
        <v>0</v>
      </c>
      <c r="BG273" s="83" t="str">
        <f t="shared" si="129"/>
        <v/>
      </c>
      <c r="BH273" s="82">
        <f>IFERROR(FIND("Mar",consulta_completa__11[[#This Row],[13 - Ocorrências/Ambientes Atingidos]]),0)</f>
        <v>0</v>
      </c>
      <c r="BI273" s="83" t="str">
        <f t="shared" si="130"/>
        <v/>
      </c>
      <c r="BJ273" s="82">
        <f>IFERROR(FIND("Praia",consulta_completa__11[[#This Row],[13 - Ocorrências/Ambientes Atingidos]]),0)</f>
        <v>0</v>
      </c>
      <c r="BK273" s="83" t="str">
        <f t="shared" si="131"/>
        <v/>
      </c>
      <c r="BL273" s="82">
        <f>IFERROR(FIND("Solo",consulta_completa__11[[#This Row],[13 - Ocorrências/Ambientes Atingidos]]),0)</f>
        <v>0</v>
      </c>
      <c r="BM273" s="83" t="str">
        <f t="shared" si="132"/>
        <v/>
      </c>
      <c r="BN273" s="82">
        <f>IFERROR(FIND("Águas subterrâneas",consulta_completa__11[[#This Row],[13 - Ocorrências/Ambientes Atingidos]]),0)</f>
        <v>0</v>
      </c>
      <c r="BO273" s="83" t="str">
        <f t="shared" si="133"/>
        <v/>
      </c>
      <c r="BP273" s="82">
        <f>IFERROR(FIND("Atmosfera",consulta_completa__11[[#This Row],[13 - Ocorrências/Ambientes Atingidos]]),0)</f>
        <v>0</v>
      </c>
      <c r="BQ273" s="83" t="str">
        <f t="shared" si="134"/>
        <v/>
      </c>
      <c r="BR273" s="82">
        <f>IFERROR(FIND("Flora",consulta_completa__11[[#This Row],[13 - Ocorrências/Ambientes Atingidos]]),0)</f>
        <v>0</v>
      </c>
      <c r="BS273" s="83" t="str">
        <f t="shared" si="135"/>
        <v/>
      </c>
      <c r="BT273" s="82">
        <f>IFERROR(FIND("Fauna",consulta_completa__11[[#This Row],[13 - Ocorrências/Ambientes Atingidos]]),0)</f>
        <v>0</v>
      </c>
      <c r="BU273" s="83" t="str">
        <f t="shared" si="136"/>
        <v/>
      </c>
      <c r="BV273" s="82">
        <f>IFERROR(FIND("UC federal",consulta_completa__11[[#This Row],[13 - Ocorrências/Ambientes Atingidos]]),0)</f>
        <v>0</v>
      </c>
      <c r="BW273" s="83" t="str">
        <f t="shared" si="137"/>
        <v/>
      </c>
      <c r="BX273" s="82">
        <f>IFERROR(FIND("UC estadual/municipal",consulta_completa__11[[#This Row],[13 - Ocorrências/Ambientes Atingidos]]),0)</f>
        <v>0</v>
      </c>
      <c r="BY273" s="83" t="str">
        <f t="shared" si="138"/>
        <v/>
      </c>
      <c r="BZ273" s="82">
        <f>IFERROR(FIND("Outro(s)",consulta_completa__11[[#This Row],[13 - Ocorrências/Ambientes Atingidos]]),0)</f>
        <v>14</v>
      </c>
      <c r="CA273" s="83" t="str">
        <f t="shared" si="139"/>
        <v>X</v>
      </c>
      <c r="CB273" s="82">
        <f>IFERROR(FIND("Sem dano",consulta_completa__11[[#This Row],[13 - Ocorrências/Ambientes Atingidos]]),0)</f>
        <v>0</v>
      </c>
      <c r="CC273" s="83" t="str">
        <f t="shared" si="140"/>
        <v/>
      </c>
      <c r="CD273" s="82" t="str">
        <f>IF(consulta_completa__11[[#This Row],[13 - Ocorrências/Ambientes Atingidos]]="","X","")</f>
        <v/>
      </c>
      <c r="CE273" s="84">
        <f>IFERROR(FIND("IBAMA",consulta_completa__11[[#This Row],[14 - Inst. Atuando no Local]]),0)</f>
        <v>66</v>
      </c>
      <c r="CF273" s="84" t="str">
        <f t="shared" si="141"/>
        <v>X</v>
      </c>
      <c r="CG273" s="84">
        <f>IFERROR(FIND("OEMA",consulta_completa__11[[#This Row],[14 - Inst. Atuando no Local]]),0)</f>
        <v>0</v>
      </c>
      <c r="CH273" s="84" t="str">
        <f t="shared" si="142"/>
        <v/>
      </c>
      <c r="CI273" s="84">
        <f>IFERROR(FIND("DEFESA CIVIL",consulta_completa__11[[#This Row],[14 - Inst. Atuando no Local]]),0)</f>
        <v>0</v>
      </c>
      <c r="CJ273" s="84" t="str">
        <f t="shared" si="143"/>
        <v/>
      </c>
      <c r="CK273" s="84">
        <f>IFERROR(FIND("CORPO DE BOMBEIROS",consulta_completa__11[[#This Row],[14 - Inst. Atuando no Local]]),0)</f>
        <v>0</v>
      </c>
      <c r="CL273" s="84" t="str">
        <f t="shared" si="144"/>
        <v/>
      </c>
      <c r="CM273" s="84">
        <f>IFERROR(FIND("POLÍCIA RODOVIÁRIA",consulta_completa__11[[#This Row],[14 - Inst. Atuando no Local]]),0)</f>
        <v>0</v>
      </c>
      <c r="CN273" s="84" t="str">
        <f t="shared" si="145"/>
        <v/>
      </c>
      <c r="CO273" s="84">
        <f>IFERROR(FIND("POLÍCIA MILITAR",consulta_completa__11[[#This Row],[14 - Inst. Atuando no Local]]),0)</f>
        <v>0</v>
      </c>
      <c r="CP273" s="84" t="str">
        <f t="shared" si="146"/>
        <v/>
      </c>
      <c r="CQ273" s="84">
        <f>IFERROR(FIND("POLÍCIA CIVIL",consulta_completa__11[[#This Row],[14 - Inst. Atuando no Local]]),0)</f>
        <v>0</v>
      </c>
      <c r="CR273" s="84" t="str">
        <f t="shared" si="147"/>
        <v/>
      </c>
      <c r="CS273" s="84">
        <f>IFERROR(FIND("MARINHA DO BRASIL",consulta_completa__11[[#This Row],[14 - Inst. Atuando no Local]]),0)</f>
        <v>0</v>
      </c>
      <c r="CT273" s="84" t="str">
        <f t="shared" si="148"/>
        <v/>
      </c>
      <c r="CU273" s="84">
        <f>IFERROR(FIND("EMPRESA ESPECIALIZADA EM ATENDIMENTO",consulta_completa__11[[#This Row],[14 - Inst. Atuando no Local]]),0)</f>
        <v>0</v>
      </c>
      <c r="CV273" s="84" t="str">
        <f t="shared" si="149"/>
        <v/>
      </c>
      <c r="CW273" s="84">
        <f>IFERROR(FIND("IBAMA",consulta_completa__11[[#This Row],[14 - Inst. Atuando no Local]]),0)</f>
        <v>66</v>
      </c>
      <c r="CX273" s="84" t="str">
        <f t="shared" si="150"/>
        <v>X</v>
      </c>
      <c r="CY273" s="84" t="str">
        <f>IF(consulta_completa__11[[#This Row],[14 - Inst. Atuando no Local]]="","X","")</f>
        <v/>
      </c>
      <c r="CZ273" s="84">
        <f>IFERROR(FIND("OUTRA (S)",consulta_completa__11[[#This Row],[14 - Inst. Atuando no Local]]),0)</f>
        <v>0</v>
      </c>
      <c r="DA273" s="84" t="str">
        <f t="shared" si="151"/>
        <v/>
      </c>
      <c r="DB273" s="35" t="str">
        <f t="shared" si="152"/>
        <v>Sim</v>
      </c>
      <c r="DC273" s="35" t="str">
        <f t="shared" si="153"/>
        <v>Não</v>
      </c>
      <c r="DD273" s="35" t="str">
        <f t="shared" si="154"/>
        <v>Sim</v>
      </c>
      <c r="DE273" s="87" t="str">
        <f t="shared" si="125"/>
        <v>Estadual</v>
      </c>
    </row>
    <row r="274" spans="1:109">
      <c r="A274" s="14">
        <v>202542364800</v>
      </c>
      <c r="B274" s="1">
        <v>45768</v>
      </c>
      <c r="C274" t="s">
        <v>109</v>
      </c>
      <c r="D274" t="s">
        <v>110</v>
      </c>
      <c r="E274" t="s">
        <v>452</v>
      </c>
      <c r="F274" t="s">
        <v>112</v>
      </c>
      <c r="G274" t="s">
        <v>628</v>
      </c>
      <c r="H274" t="s">
        <v>2761</v>
      </c>
      <c r="I274" t="s">
        <v>117</v>
      </c>
      <c r="J274" t="s">
        <v>1899</v>
      </c>
      <c r="K274" t="s">
        <v>2762</v>
      </c>
      <c r="L274" t="s">
        <v>117</v>
      </c>
      <c r="M274" t="s">
        <v>118</v>
      </c>
      <c r="N274" t="s">
        <v>119</v>
      </c>
      <c r="O274" t="s">
        <v>239</v>
      </c>
      <c r="P274" t="s">
        <v>299</v>
      </c>
      <c r="Q274" t="s">
        <v>143</v>
      </c>
      <c r="R274" t="s">
        <v>123</v>
      </c>
      <c r="S274" t="s">
        <v>124</v>
      </c>
      <c r="T274" t="s">
        <v>2763</v>
      </c>
      <c r="U274" t="s">
        <v>2764</v>
      </c>
      <c r="V274" t="s">
        <v>2765</v>
      </c>
      <c r="Z274" t="s">
        <v>2766</v>
      </c>
      <c r="AA274" t="s">
        <v>113</v>
      </c>
      <c r="AB274" t="s">
        <v>1254</v>
      </c>
      <c r="AC274" t="s">
        <v>130</v>
      </c>
      <c r="AD274">
        <v>1</v>
      </c>
      <c r="AE274" t="s">
        <v>206</v>
      </c>
      <c r="AF274" t="s">
        <v>113</v>
      </c>
      <c r="AG274" t="s">
        <v>113</v>
      </c>
      <c r="AH274" t="s">
        <v>131</v>
      </c>
      <c r="AI274" t="s">
        <v>132</v>
      </c>
      <c r="AJ274" t="s">
        <v>131</v>
      </c>
      <c r="AK274" t="s">
        <v>2767</v>
      </c>
      <c r="AL274" t="s">
        <v>2768</v>
      </c>
      <c r="AM274" t="s">
        <v>135</v>
      </c>
      <c r="AN274" t="s">
        <v>113</v>
      </c>
      <c r="AO274" t="s">
        <v>113</v>
      </c>
      <c r="AQ274" t="s">
        <v>136</v>
      </c>
      <c r="AR274" t="s">
        <v>113</v>
      </c>
      <c r="AS274" t="s">
        <v>113</v>
      </c>
      <c r="AT274" t="s">
        <v>113</v>
      </c>
      <c r="AU274" t="s">
        <v>113</v>
      </c>
      <c r="AW274" t="s">
        <v>113</v>
      </c>
      <c r="AX274" s="82">
        <f>IFERROR(FIND("Óbitos/feridos",consulta_completa__11[[#This Row],[13 - Ocorrências/Ambientes Atingidos]]),0)</f>
        <v>0</v>
      </c>
      <c r="AY274" s="83" t="str">
        <f t="shared" si="126"/>
        <v/>
      </c>
      <c r="AZ274" s="82">
        <f>IFERROR(FIND("População afetada/evacuada",consulta_completa__11[[#This Row],[13 - Ocorrências/Ambientes Atingidos]]),0)</f>
        <v>0</v>
      </c>
      <c r="BA274" s="82" t="str">
        <f t="shared" si="127"/>
        <v/>
      </c>
      <c r="BB274" s="82">
        <f>IFERROR(FIND("Suspensão de abastecimento de água",consulta_completa__11[[#This Row],[13 - Ocorrências/Ambientes Atingidos]]),0)</f>
        <v>0</v>
      </c>
      <c r="BC274" s="83" t="str">
        <f t="shared" si="155"/>
        <v/>
      </c>
      <c r="BD274" s="82">
        <f>IFERROR(FIND("Rio/córrego",consulta_completa__11[[#This Row],[13 - Ocorrências/Ambientes Atingidos]]),0)</f>
        <v>0</v>
      </c>
      <c r="BE274" s="83" t="str">
        <f t="shared" si="128"/>
        <v/>
      </c>
      <c r="BF274" s="82">
        <f>IFERROR(FIND("Lago",consulta_completa__11[[#This Row],[13 - Ocorrências/Ambientes Atingidos]]),0)</f>
        <v>0</v>
      </c>
      <c r="BG274" s="83" t="str">
        <f t="shared" si="129"/>
        <v/>
      </c>
      <c r="BH274" s="82">
        <f>IFERROR(FIND("Mar",consulta_completa__11[[#This Row],[13 - Ocorrências/Ambientes Atingidos]]),0)</f>
        <v>1</v>
      </c>
      <c r="BI274" s="83" t="str">
        <f t="shared" si="130"/>
        <v>X</v>
      </c>
      <c r="BJ274" s="82">
        <f>IFERROR(FIND("Praia",consulta_completa__11[[#This Row],[13 - Ocorrências/Ambientes Atingidos]]),0)</f>
        <v>0</v>
      </c>
      <c r="BK274" s="83" t="str">
        <f t="shared" si="131"/>
        <v/>
      </c>
      <c r="BL274" s="82">
        <f>IFERROR(FIND("Solo",consulta_completa__11[[#This Row],[13 - Ocorrências/Ambientes Atingidos]]),0)</f>
        <v>0</v>
      </c>
      <c r="BM274" s="83" t="str">
        <f t="shared" si="132"/>
        <v/>
      </c>
      <c r="BN274" s="82">
        <f>IFERROR(FIND("Águas subterrâneas",consulta_completa__11[[#This Row],[13 - Ocorrências/Ambientes Atingidos]]),0)</f>
        <v>0</v>
      </c>
      <c r="BO274" s="83" t="str">
        <f t="shared" si="133"/>
        <v/>
      </c>
      <c r="BP274" s="82">
        <f>IFERROR(FIND("Atmosfera",consulta_completa__11[[#This Row],[13 - Ocorrências/Ambientes Atingidos]]),0)</f>
        <v>0</v>
      </c>
      <c r="BQ274" s="83" t="str">
        <f t="shared" si="134"/>
        <v/>
      </c>
      <c r="BR274" s="82">
        <f>IFERROR(FIND("Flora",consulta_completa__11[[#This Row],[13 - Ocorrências/Ambientes Atingidos]]),0)</f>
        <v>0</v>
      </c>
      <c r="BS274" s="83" t="str">
        <f t="shared" si="135"/>
        <v/>
      </c>
      <c r="BT274" s="82">
        <f>IFERROR(FIND("Fauna",consulta_completa__11[[#This Row],[13 - Ocorrências/Ambientes Atingidos]]),0)</f>
        <v>0</v>
      </c>
      <c r="BU274" s="83" t="str">
        <f t="shared" si="136"/>
        <v/>
      </c>
      <c r="BV274" s="82">
        <f>IFERROR(FIND("UC federal",consulta_completa__11[[#This Row],[13 - Ocorrências/Ambientes Atingidos]]),0)</f>
        <v>0</v>
      </c>
      <c r="BW274" s="83" t="str">
        <f t="shared" si="137"/>
        <v/>
      </c>
      <c r="BX274" s="82">
        <f>IFERROR(FIND("UC estadual/municipal",consulta_completa__11[[#This Row],[13 - Ocorrências/Ambientes Atingidos]]),0)</f>
        <v>0</v>
      </c>
      <c r="BY274" s="83" t="str">
        <f t="shared" si="138"/>
        <v/>
      </c>
      <c r="BZ274" s="82">
        <f>IFERROR(FIND("Outro(s)",consulta_completa__11[[#This Row],[13 - Ocorrências/Ambientes Atingidos]]),0)</f>
        <v>0</v>
      </c>
      <c r="CA274" s="83" t="str">
        <f t="shared" si="139"/>
        <v/>
      </c>
      <c r="CB274" s="82">
        <f>IFERROR(FIND("Sem dano",consulta_completa__11[[#This Row],[13 - Ocorrências/Ambientes Atingidos]]),0)</f>
        <v>0</v>
      </c>
      <c r="CC274" s="83" t="str">
        <f t="shared" si="140"/>
        <v/>
      </c>
      <c r="CD274" s="82" t="str">
        <f>IF(consulta_completa__11[[#This Row],[13 - Ocorrências/Ambientes Atingidos]]="","X","")</f>
        <v/>
      </c>
      <c r="CE274" s="84">
        <f>IFERROR(FIND("IBAMA",consulta_completa__11[[#This Row],[14 - Inst. Atuando no Local]]),0)</f>
        <v>0</v>
      </c>
      <c r="CF274" s="84" t="str">
        <f t="shared" si="141"/>
        <v/>
      </c>
      <c r="CG274" s="84">
        <f>IFERROR(FIND("OEMA",consulta_completa__11[[#This Row],[14 - Inst. Atuando no Local]]),0)</f>
        <v>0</v>
      </c>
      <c r="CH274" s="84" t="str">
        <f t="shared" si="142"/>
        <v/>
      </c>
      <c r="CI274" s="84">
        <f>IFERROR(FIND("DEFESA CIVIL",consulta_completa__11[[#This Row],[14 - Inst. Atuando no Local]]),0)</f>
        <v>0</v>
      </c>
      <c r="CJ274" s="84" t="str">
        <f t="shared" si="143"/>
        <v/>
      </c>
      <c r="CK274" s="84">
        <f>IFERROR(FIND("CORPO DE BOMBEIROS",consulta_completa__11[[#This Row],[14 - Inst. Atuando no Local]]),0)</f>
        <v>0</v>
      </c>
      <c r="CL274" s="84" t="str">
        <f t="shared" si="144"/>
        <v/>
      </c>
      <c r="CM274" s="84">
        <f>IFERROR(FIND("POLÍCIA RODOVIÁRIA",consulta_completa__11[[#This Row],[14 - Inst. Atuando no Local]]),0)</f>
        <v>0</v>
      </c>
      <c r="CN274" s="84" t="str">
        <f t="shared" si="145"/>
        <v/>
      </c>
      <c r="CO274" s="84">
        <f>IFERROR(FIND("POLÍCIA MILITAR",consulta_completa__11[[#This Row],[14 - Inst. Atuando no Local]]),0)</f>
        <v>0</v>
      </c>
      <c r="CP274" s="84" t="str">
        <f t="shared" si="146"/>
        <v/>
      </c>
      <c r="CQ274" s="84">
        <f>IFERROR(FIND("POLÍCIA CIVIL",consulta_completa__11[[#This Row],[14 - Inst. Atuando no Local]]),0)</f>
        <v>0</v>
      </c>
      <c r="CR274" s="84" t="str">
        <f t="shared" si="147"/>
        <v/>
      </c>
      <c r="CS274" s="84">
        <f>IFERROR(FIND("MARINHA DO BRASIL",consulta_completa__11[[#This Row],[14 - Inst. Atuando no Local]]),0)</f>
        <v>0</v>
      </c>
      <c r="CT274" s="84" t="str">
        <f t="shared" si="148"/>
        <v/>
      </c>
      <c r="CU274" s="84">
        <f>IFERROR(FIND("EMPRESA ESPECIALIZADA EM ATENDIMENTO",consulta_completa__11[[#This Row],[14 - Inst. Atuando no Local]]),0)</f>
        <v>0</v>
      </c>
      <c r="CV274" s="84" t="str">
        <f t="shared" si="149"/>
        <v/>
      </c>
      <c r="CW274" s="84">
        <f>IFERROR(FIND("IBAMA",consulta_completa__11[[#This Row],[14 - Inst. Atuando no Local]]),0)</f>
        <v>0</v>
      </c>
      <c r="CX274" s="84" t="str">
        <f t="shared" si="150"/>
        <v/>
      </c>
      <c r="CY274" s="84" t="str">
        <f>IF(consulta_completa__11[[#This Row],[14 - Inst. Atuando no Local]]="","X","")</f>
        <v/>
      </c>
      <c r="CZ274" s="84">
        <f>IFERROR(FIND("OUTRA (S)",consulta_completa__11[[#This Row],[14 - Inst. Atuando no Local]]),0)</f>
        <v>0</v>
      </c>
      <c r="DA274" s="84" t="str">
        <f t="shared" si="151"/>
        <v/>
      </c>
      <c r="DB274" s="35" t="str">
        <f t="shared" si="152"/>
        <v>Sim</v>
      </c>
      <c r="DC274" s="35" t="str">
        <f t="shared" si="153"/>
        <v>Não</v>
      </c>
      <c r="DD274" s="35" t="str">
        <f t="shared" si="154"/>
        <v>Sim</v>
      </c>
      <c r="DE274" s="87" t="str">
        <f t="shared" si="125"/>
        <v>Federal</v>
      </c>
    </row>
    <row r="275" spans="1:109">
      <c r="A275" s="14">
        <v>202542250424</v>
      </c>
      <c r="B275" s="1">
        <v>45769</v>
      </c>
      <c r="C275" t="s">
        <v>2769</v>
      </c>
      <c r="D275" t="s">
        <v>161</v>
      </c>
      <c r="E275" t="s">
        <v>1470</v>
      </c>
      <c r="F275" t="s">
        <v>112</v>
      </c>
      <c r="G275" t="s">
        <v>2770</v>
      </c>
      <c r="H275" t="s">
        <v>113</v>
      </c>
      <c r="I275" t="s">
        <v>113</v>
      </c>
      <c r="J275" t="s">
        <v>113</v>
      </c>
      <c r="K275" t="s">
        <v>114</v>
      </c>
      <c r="L275" t="s">
        <v>114</v>
      </c>
      <c r="M275" t="s">
        <v>140</v>
      </c>
      <c r="N275" t="s">
        <v>119</v>
      </c>
      <c r="O275" t="s">
        <v>239</v>
      </c>
      <c r="P275" t="s">
        <v>355</v>
      </c>
      <c r="Q275" t="s">
        <v>143</v>
      </c>
      <c r="R275" t="s">
        <v>123</v>
      </c>
      <c r="S275" t="s">
        <v>113</v>
      </c>
      <c r="T275" t="s">
        <v>113</v>
      </c>
      <c r="U275" t="s">
        <v>2771</v>
      </c>
      <c r="V275" t="s">
        <v>1472</v>
      </c>
      <c r="Z275" t="s">
        <v>2772</v>
      </c>
      <c r="AA275" t="s">
        <v>2773</v>
      </c>
      <c r="AB275" t="s">
        <v>1474</v>
      </c>
      <c r="AC275" t="s">
        <v>1475</v>
      </c>
      <c r="AD275">
        <v>1</v>
      </c>
      <c r="AE275" t="s">
        <v>2448</v>
      </c>
      <c r="AF275" t="s">
        <v>2449</v>
      </c>
      <c r="AG275" t="s">
        <v>2450</v>
      </c>
      <c r="AH275" t="s">
        <v>131</v>
      </c>
      <c r="AI275" t="s">
        <v>131</v>
      </c>
      <c r="AJ275" t="s">
        <v>131</v>
      </c>
      <c r="AK275" t="s">
        <v>2451</v>
      </c>
      <c r="AL275" t="s">
        <v>113</v>
      </c>
      <c r="AM275" t="s">
        <v>1480</v>
      </c>
      <c r="AN275" t="s">
        <v>113</v>
      </c>
      <c r="AO275" t="s">
        <v>113</v>
      </c>
      <c r="AQ275" t="s">
        <v>1481</v>
      </c>
      <c r="AR275" t="s">
        <v>113</v>
      </c>
      <c r="AS275" t="s">
        <v>113</v>
      </c>
      <c r="AT275" t="s">
        <v>2774</v>
      </c>
      <c r="AU275" t="s">
        <v>2775</v>
      </c>
      <c r="AW275" t="s">
        <v>159</v>
      </c>
      <c r="AX275" s="82">
        <f>IFERROR(FIND("Óbitos/feridos",consulta_completa__11[[#This Row],[13 - Ocorrências/Ambientes Atingidos]]),0)</f>
        <v>0</v>
      </c>
      <c r="AY275" s="83" t="str">
        <f t="shared" si="126"/>
        <v/>
      </c>
      <c r="AZ275" s="82">
        <f>IFERROR(FIND("População afetada/evacuada",consulta_completa__11[[#This Row],[13 - Ocorrências/Ambientes Atingidos]]),0)</f>
        <v>0</v>
      </c>
      <c r="BA275" s="82" t="str">
        <f t="shared" si="127"/>
        <v/>
      </c>
      <c r="BB275" s="82">
        <f>IFERROR(FIND("Suspensão de abastecimento de água",consulta_completa__11[[#This Row],[13 - Ocorrências/Ambientes Atingidos]]),0)</f>
        <v>0</v>
      </c>
      <c r="BC275" s="83" t="str">
        <f t="shared" si="155"/>
        <v/>
      </c>
      <c r="BD275" s="82">
        <f>IFERROR(FIND("Rio/córrego",consulta_completa__11[[#This Row],[13 - Ocorrências/Ambientes Atingidos]]),0)</f>
        <v>0</v>
      </c>
      <c r="BE275" s="83" t="str">
        <f t="shared" si="128"/>
        <v/>
      </c>
      <c r="BF275" s="82">
        <f>IFERROR(FIND("Lago",consulta_completa__11[[#This Row],[13 - Ocorrências/Ambientes Atingidos]]),0)</f>
        <v>0</v>
      </c>
      <c r="BG275" s="83" t="str">
        <f t="shared" si="129"/>
        <v/>
      </c>
      <c r="BH275" s="82">
        <f>IFERROR(FIND("Mar",consulta_completa__11[[#This Row],[13 - Ocorrências/Ambientes Atingidos]]),0)</f>
        <v>0</v>
      </c>
      <c r="BI275" s="83" t="str">
        <f t="shared" si="130"/>
        <v/>
      </c>
      <c r="BJ275" s="82">
        <f>IFERROR(FIND("Praia",consulta_completa__11[[#This Row],[13 - Ocorrências/Ambientes Atingidos]]),0)</f>
        <v>0</v>
      </c>
      <c r="BK275" s="83" t="str">
        <f t="shared" si="131"/>
        <v/>
      </c>
      <c r="BL275" s="82">
        <f>IFERROR(FIND("Solo",consulta_completa__11[[#This Row],[13 - Ocorrências/Ambientes Atingidos]]),0)</f>
        <v>1</v>
      </c>
      <c r="BM275" s="83" t="str">
        <f t="shared" si="132"/>
        <v>X</v>
      </c>
      <c r="BN275" s="82">
        <f>IFERROR(FIND("Águas subterrâneas",consulta_completa__11[[#This Row],[13 - Ocorrências/Ambientes Atingidos]]),0)</f>
        <v>0</v>
      </c>
      <c r="BO275" s="83" t="str">
        <f t="shared" si="133"/>
        <v/>
      </c>
      <c r="BP275" s="82">
        <f>IFERROR(FIND("Atmosfera",consulta_completa__11[[#This Row],[13 - Ocorrências/Ambientes Atingidos]]),0)</f>
        <v>0</v>
      </c>
      <c r="BQ275" s="83" t="str">
        <f t="shared" si="134"/>
        <v/>
      </c>
      <c r="BR275" s="82">
        <f>IFERROR(FIND("Flora",consulta_completa__11[[#This Row],[13 - Ocorrências/Ambientes Atingidos]]),0)</f>
        <v>0</v>
      </c>
      <c r="BS275" s="83" t="str">
        <f t="shared" si="135"/>
        <v/>
      </c>
      <c r="BT275" s="82">
        <f>IFERROR(FIND("Fauna",consulta_completa__11[[#This Row],[13 - Ocorrências/Ambientes Atingidos]]),0)</f>
        <v>0</v>
      </c>
      <c r="BU275" s="83" t="str">
        <f t="shared" si="136"/>
        <v/>
      </c>
      <c r="BV275" s="82">
        <f>IFERROR(FIND("UC federal",consulta_completa__11[[#This Row],[13 - Ocorrências/Ambientes Atingidos]]),0)</f>
        <v>0</v>
      </c>
      <c r="BW275" s="83" t="str">
        <f t="shared" si="137"/>
        <v/>
      </c>
      <c r="BX275" s="82">
        <f>IFERROR(FIND("UC estadual/municipal",consulta_completa__11[[#This Row],[13 - Ocorrências/Ambientes Atingidos]]),0)</f>
        <v>0</v>
      </c>
      <c r="BY275" s="83" t="str">
        <f t="shared" si="138"/>
        <v/>
      </c>
      <c r="BZ275" s="82">
        <f>IFERROR(FIND("Outro(s)",consulta_completa__11[[#This Row],[13 - Ocorrências/Ambientes Atingidos]]),0)</f>
        <v>0</v>
      </c>
      <c r="CA275" s="83" t="str">
        <f t="shared" si="139"/>
        <v/>
      </c>
      <c r="CB275" s="82">
        <f>IFERROR(FIND("Sem dano",consulta_completa__11[[#This Row],[13 - Ocorrências/Ambientes Atingidos]]),0)</f>
        <v>0</v>
      </c>
      <c r="CC275" s="83" t="str">
        <f t="shared" si="140"/>
        <v/>
      </c>
      <c r="CD275" s="82" t="str">
        <f>IF(consulta_completa__11[[#This Row],[13 - Ocorrências/Ambientes Atingidos]]="","X","")</f>
        <v/>
      </c>
      <c r="CE275" s="84">
        <f>IFERROR(FIND("IBAMA",consulta_completa__11[[#This Row],[14 - Inst. Atuando no Local]]),0)</f>
        <v>0</v>
      </c>
      <c r="CF275" s="84" t="str">
        <f t="shared" si="141"/>
        <v/>
      </c>
      <c r="CG275" s="84">
        <f>IFERROR(FIND("OEMA",consulta_completa__11[[#This Row],[14 - Inst. Atuando no Local]]),0)</f>
        <v>0</v>
      </c>
      <c r="CH275" s="84" t="str">
        <f t="shared" si="142"/>
        <v/>
      </c>
      <c r="CI275" s="84">
        <f>IFERROR(FIND("DEFESA CIVIL",consulta_completa__11[[#This Row],[14 - Inst. Atuando no Local]]),0)</f>
        <v>0</v>
      </c>
      <c r="CJ275" s="84" t="str">
        <f t="shared" si="143"/>
        <v/>
      </c>
      <c r="CK275" s="84">
        <f>IFERROR(FIND("CORPO DE BOMBEIROS",consulta_completa__11[[#This Row],[14 - Inst. Atuando no Local]]),0)</f>
        <v>0</v>
      </c>
      <c r="CL275" s="84" t="str">
        <f t="shared" si="144"/>
        <v/>
      </c>
      <c r="CM275" s="84">
        <f>IFERROR(FIND("POLÍCIA RODOVIÁRIA",consulta_completa__11[[#This Row],[14 - Inst. Atuando no Local]]),0)</f>
        <v>0</v>
      </c>
      <c r="CN275" s="84" t="str">
        <f t="shared" si="145"/>
        <v/>
      </c>
      <c r="CO275" s="84">
        <f>IFERROR(FIND("POLÍCIA MILITAR",consulta_completa__11[[#This Row],[14 - Inst. Atuando no Local]]),0)</f>
        <v>0</v>
      </c>
      <c r="CP275" s="84" t="str">
        <f t="shared" si="146"/>
        <v/>
      </c>
      <c r="CQ275" s="84">
        <f>IFERROR(FIND("POLÍCIA CIVIL",consulta_completa__11[[#This Row],[14 - Inst. Atuando no Local]]),0)</f>
        <v>0</v>
      </c>
      <c r="CR275" s="84" t="str">
        <f t="shared" si="147"/>
        <v/>
      </c>
      <c r="CS275" s="84">
        <f>IFERROR(FIND("MARINHA DO BRASIL",consulta_completa__11[[#This Row],[14 - Inst. Atuando no Local]]),0)</f>
        <v>0</v>
      </c>
      <c r="CT275" s="84" t="str">
        <f t="shared" si="148"/>
        <v/>
      </c>
      <c r="CU275" s="84">
        <f>IFERROR(FIND("EMPRESA ESPECIALIZADA EM ATENDIMENTO",consulta_completa__11[[#This Row],[14 - Inst. Atuando no Local]]),0)</f>
        <v>0</v>
      </c>
      <c r="CV275" s="84" t="str">
        <f t="shared" si="149"/>
        <v/>
      </c>
      <c r="CW275" s="84">
        <f>IFERROR(FIND("IBAMA",consulta_completa__11[[#This Row],[14 - Inst. Atuando no Local]]),0)</f>
        <v>0</v>
      </c>
      <c r="CX275" s="84" t="str">
        <f t="shared" si="150"/>
        <v/>
      </c>
      <c r="CY275" s="84" t="str">
        <f>IF(consulta_completa__11[[#This Row],[14 - Inst. Atuando no Local]]="","X","")</f>
        <v/>
      </c>
      <c r="CZ275" s="84">
        <f>IFERROR(FIND("OUTRA (S)",consulta_completa__11[[#This Row],[14 - Inst. Atuando no Local]]),0)</f>
        <v>0</v>
      </c>
      <c r="DA275" s="84" t="str">
        <f t="shared" si="151"/>
        <v/>
      </c>
      <c r="DB275" s="35" t="str">
        <f t="shared" si="152"/>
        <v>Sim</v>
      </c>
      <c r="DC275" s="35" t="str">
        <f t="shared" si="153"/>
        <v>Não</v>
      </c>
      <c r="DD275" s="35" t="str">
        <f t="shared" si="154"/>
        <v>Sim</v>
      </c>
      <c r="DE275" s="87" t="str">
        <f t="shared" si="125"/>
        <v>Federal</v>
      </c>
    </row>
    <row r="276" spans="1:109">
      <c r="A276" s="14">
        <v>202542372004</v>
      </c>
      <c r="B276" s="1">
        <v>45769</v>
      </c>
      <c r="C276" t="s">
        <v>238</v>
      </c>
      <c r="D276" t="s">
        <v>212</v>
      </c>
      <c r="E276" t="s">
        <v>111</v>
      </c>
      <c r="F276" t="s">
        <v>112</v>
      </c>
      <c r="G276" t="s">
        <v>113</v>
      </c>
      <c r="H276" t="s">
        <v>114</v>
      </c>
      <c r="I276" t="s">
        <v>114</v>
      </c>
      <c r="J276" t="s">
        <v>113</v>
      </c>
      <c r="K276" t="s">
        <v>114</v>
      </c>
      <c r="L276" t="s">
        <v>114</v>
      </c>
      <c r="M276" t="s">
        <v>118</v>
      </c>
      <c r="N276" t="s">
        <v>113</v>
      </c>
      <c r="O276" t="s">
        <v>239</v>
      </c>
      <c r="P276" t="s">
        <v>355</v>
      </c>
      <c r="Q276" t="s">
        <v>230</v>
      </c>
      <c r="R276" t="s">
        <v>123</v>
      </c>
      <c r="S276" t="s">
        <v>201</v>
      </c>
      <c r="T276" t="s">
        <v>2776</v>
      </c>
      <c r="U276" t="s">
        <v>2777</v>
      </c>
      <c r="V276" t="s">
        <v>2778</v>
      </c>
      <c r="X276" t="b">
        <v>1</v>
      </c>
      <c r="Z276" t="s">
        <v>409</v>
      </c>
      <c r="AA276" t="s">
        <v>2779</v>
      </c>
      <c r="AB276" t="s">
        <v>575</v>
      </c>
      <c r="AC276" t="s">
        <v>244</v>
      </c>
      <c r="AD276">
        <v>1</v>
      </c>
      <c r="AE276" t="s">
        <v>113</v>
      </c>
      <c r="AF276" t="s">
        <v>113</v>
      </c>
      <c r="AG276" t="s">
        <v>113</v>
      </c>
      <c r="AH276" t="s">
        <v>131</v>
      </c>
      <c r="AI276" t="s">
        <v>131</v>
      </c>
      <c r="AJ276" t="s">
        <v>131</v>
      </c>
      <c r="AK276" t="s">
        <v>2780</v>
      </c>
      <c r="AL276" t="s">
        <v>2781</v>
      </c>
      <c r="AM276" t="s">
        <v>247</v>
      </c>
      <c r="AN276" t="s">
        <v>575</v>
      </c>
      <c r="AO276" t="s">
        <v>624</v>
      </c>
      <c r="AP276">
        <v>21998863038</v>
      </c>
      <c r="AQ276" t="s">
        <v>250</v>
      </c>
      <c r="AR276" t="s">
        <v>113</v>
      </c>
      <c r="AS276" t="s">
        <v>113</v>
      </c>
      <c r="AT276" t="s">
        <v>2782</v>
      </c>
      <c r="AU276" t="s">
        <v>592</v>
      </c>
      <c r="AV276">
        <v>360000000</v>
      </c>
      <c r="AW276" t="s">
        <v>159</v>
      </c>
      <c r="AX276" s="82">
        <f>IFERROR(FIND("Óbitos/feridos",consulta_completa__11[[#This Row],[13 - Ocorrências/Ambientes Atingidos]]),0)</f>
        <v>0</v>
      </c>
      <c r="AY276" s="83" t="str">
        <f t="shared" si="126"/>
        <v/>
      </c>
      <c r="AZ276" s="82">
        <f>IFERROR(FIND("População afetada/evacuada",consulta_completa__11[[#This Row],[13 - Ocorrências/Ambientes Atingidos]]),0)</f>
        <v>0</v>
      </c>
      <c r="BA276" s="82" t="str">
        <f t="shared" si="127"/>
        <v/>
      </c>
      <c r="BB276" s="82">
        <f>IFERROR(FIND("Suspensão de abastecimento de água",consulta_completa__11[[#This Row],[13 - Ocorrências/Ambientes Atingidos]]),0)</f>
        <v>0</v>
      </c>
      <c r="BC276" s="83" t="str">
        <f t="shared" si="155"/>
        <v/>
      </c>
      <c r="BD276" s="82">
        <f>IFERROR(FIND("Rio/córrego",consulta_completa__11[[#This Row],[13 - Ocorrências/Ambientes Atingidos]]),0)</f>
        <v>0</v>
      </c>
      <c r="BE276" s="83" t="str">
        <f t="shared" si="128"/>
        <v/>
      </c>
      <c r="BF276" s="82">
        <f>IFERROR(FIND("Lago",consulta_completa__11[[#This Row],[13 - Ocorrências/Ambientes Atingidos]]),0)</f>
        <v>0</v>
      </c>
      <c r="BG276" s="83" t="str">
        <f t="shared" si="129"/>
        <v/>
      </c>
      <c r="BH276" s="82">
        <f>IFERROR(FIND("Mar",consulta_completa__11[[#This Row],[13 - Ocorrências/Ambientes Atingidos]]),0)</f>
        <v>1</v>
      </c>
      <c r="BI276" s="83" t="str">
        <f t="shared" si="130"/>
        <v>X</v>
      </c>
      <c r="BJ276" s="82">
        <f>IFERROR(FIND("Praia",consulta_completa__11[[#This Row],[13 - Ocorrências/Ambientes Atingidos]]),0)</f>
        <v>0</v>
      </c>
      <c r="BK276" s="83" t="str">
        <f t="shared" si="131"/>
        <v/>
      </c>
      <c r="BL276" s="82">
        <f>IFERROR(FIND("Solo",consulta_completa__11[[#This Row],[13 - Ocorrências/Ambientes Atingidos]]),0)</f>
        <v>0</v>
      </c>
      <c r="BM276" s="83" t="str">
        <f t="shared" si="132"/>
        <v/>
      </c>
      <c r="BN276" s="82">
        <f>IFERROR(FIND("Águas subterrâneas",consulta_completa__11[[#This Row],[13 - Ocorrências/Ambientes Atingidos]]),0)</f>
        <v>0</v>
      </c>
      <c r="BO276" s="83" t="str">
        <f t="shared" si="133"/>
        <v/>
      </c>
      <c r="BP276" s="82">
        <f>IFERROR(FIND("Atmosfera",consulta_completa__11[[#This Row],[13 - Ocorrências/Ambientes Atingidos]]),0)</f>
        <v>0</v>
      </c>
      <c r="BQ276" s="83" t="str">
        <f t="shared" si="134"/>
        <v/>
      </c>
      <c r="BR276" s="82">
        <f>IFERROR(FIND("Flora",consulta_completa__11[[#This Row],[13 - Ocorrências/Ambientes Atingidos]]),0)</f>
        <v>0</v>
      </c>
      <c r="BS276" s="83" t="str">
        <f t="shared" si="135"/>
        <v/>
      </c>
      <c r="BT276" s="82">
        <f>IFERROR(FIND("Fauna",consulta_completa__11[[#This Row],[13 - Ocorrências/Ambientes Atingidos]]),0)</f>
        <v>0</v>
      </c>
      <c r="BU276" s="83" t="str">
        <f t="shared" si="136"/>
        <v/>
      </c>
      <c r="BV276" s="82">
        <f>IFERROR(FIND("UC federal",consulta_completa__11[[#This Row],[13 - Ocorrências/Ambientes Atingidos]]),0)</f>
        <v>0</v>
      </c>
      <c r="BW276" s="83" t="str">
        <f t="shared" si="137"/>
        <v/>
      </c>
      <c r="BX276" s="82">
        <f>IFERROR(FIND("UC estadual/municipal",consulta_completa__11[[#This Row],[13 - Ocorrências/Ambientes Atingidos]]),0)</f>
        <v>0</v>
      </c>
      <c r="BY276" s="83" t="str">
        <f t="shared" si="138"/>
        <v/>
      </c>
      <c r="BZ276" s="82">
        <f>IFERROR(FIND("Outro(s)",consulta_completa__11[[#This Row],[13 - Ocorrências/Ambientes Atingidos]]),0)</f>
        <v>0</v>
      </c>
      <c r="CA276" s="83" t="str">
        <f t="shared" si="139"/>
        <v/>
      </c>
      <c r="CB276" s="82">
        <f>IFERROR(FIND("Sem dano",consulta_completa__11[[#This Row],[13 - Ocorrências/Ambientes Atingidos]]),0)</f>
        <v>0</v>
      </c>
      <c r="CC276" s="83" t="str">
        <f t="shared" si="140"/>
        <v/>
      </c>
      <c r="CD276" s="82" t="str">
        <f>IF(consulta_completa__11[[#This Row],[13 - Ocorrências/Ambientes Atingidos]]="","X","")</f>
        <v/>
      </c>
      <c r="CE276" s="84">
        <f>IFERROR(FIND("IBAMA",consulta_completa__11[[#This Row],[14 - Inst. Atuando no Local]]),0)</f>
        <v>0</v>
      </c>
      <c r="CF276" s="84" t="str">
        <f t="shared" si="141"/>
        <v/>
      </c>
      <c r="CG276" s="84">
        <f>IFERROR(FIND("OEMA",consulta_completa__11[[#This Row],[14 - Inst. Atuando no Local]]),0)</f>
        <v>0</v>
      </c>
      <c r="CH276" s="84" t="str">
        <f t="shared" si="142"/>
        <v/>
      </c>
      <c r="CI276" s="84">
        <f>IFERROR(FIND("DEFESA CIVIL",consulta_completa__11[[#This Row],[14 - Inst. Atuando no Local]]),0)</f>
        <v>0</v>
      </c>
      <c r="CJ276" s="84" t="str">
        <f t="shared" si="143"/>
        <v/>
      </c>
      <c r="CK276" s="84">
        <f>IFERROR(FIND("CORPO DE BOMBEIROS",consulta_completa__11[[#This Row],[14 - Inst. Atuando no Local]]),0)</f>
        <v>0</v>
      </c>
      <c r="CL276" s="84" t="str">
        <f t="shared" si="144"/>
        <v/>
      </c>
      <c r="CM276" s="84">
        <f>IFERROR(FIND("POLÍCIA RODOVIÁRIA",consulta_completa__11[[#This Row],[14 - Inst. Atuando no Local]]),0)</f>
        <v>0</v>
      </c>
      <c r="CN276" s="84" t="str">
        <f t="shared" si="145"/>
        <v/>
      </c>
      <c r="CO276" s="84">
        <f>IFERROR(FIND("POLÍCIA MILITAR",consulta_completa__11[[#This Row],[14 - Inst. Atuando no Local]]),0)</f>
        <v>0</v>
      </c>
      <c r="CP276" s="84" t="str">
        <f t="shared" si="146"/>
        <v/>
      </c>
      <c r="CQ276" s="84">
        <f>IFERROR(FIND("POLÍCIA CIVIL",consulta_completa__11[[#This Row],[14 - Inst. Atuando no Local]]),0)</f>
        <v>0</v>
      </c>
      <c r="CR276" s="84" t="str">
        <f t="shared" si="147"/>
        <v/>
      </c>
      <c r="CS276" s="84">
        <f>IFERROR(FIND("MARINHA DO BRASIL",consulta_completa__11[[#This Row],[14 - Inst. Atuando no Local]]),0)</f>
        <v>0</v>
      </c>
      <c r="CT276" s="84" t="str">
        <f t="shared" si="148"/>
        <v/>
      </c>
      <c r="CU276" s="84">
        <f>IFERROR(FIND("EMPRESA ESPECIALIZADA EM ATENDIMENTO",consulta_completa__11[[#This Row],[14 - Inst. Atuando no Local]]),0)</f>
        <v>0</v>
      </c>
      <c r="CV276" s="84" t="str">
        <f t="shared" si="149"/>
        <v/>
      </c>
      <c r="CW276" s="84">
        <f>IFERROR(FIND("IBAMA",consulta_completa__11[[#This Row],[14 - Inst. Atuando no Local]]),0)</f>
        <v>0</v>
      </c>
      <c r="CX276" s="84" t="str">
        <f t="shared" si="150"/>
        <v/>
      </c>
      <c r="CY276" s="84" t="str">
        <f>IF(consulta_completa__11[[#This Row],[14 - Inst. Atuando no Local]]="","X","")</f>
        <v>X</v>
      </c>
      <c r="CZ276" s="84">
        <f>IFERROR(FIND("OUTRA (S)",consulta_completa__11[[#This Row],[14 - Inst. Atuando no Local]]),0)</f>
        <v>0</v>
      </c>
      <c r="DA276" s="84" t="str">
        <f t="shared" si="151"/>
        <v/>
      </c>
      <c r="DB276" s="35" t="str">
        <f t="shared" si="152"/>
        <v>Sim</v>
      </c>
      <c r="DC276" s="35" t="str">
        <f t="shared" si="153"/>
        <v>Não</v>
      </c>
      <c r="DD276" s="35" t="str">
        <f t="shared" si="154"/>
        <v>Sim</v>
      </c>
      <c r="DE276" s="87" t="str">
        <f t="shared" si="125"/>
        <v>Federal</v>
      </c>
    </row>
    <row r="277" spans="1:109">
      <c r="A277" s="14">
        <v>202542443208</v>
      </c>
      <c r="B277" s="1">
        <v>45769</v>
      </c>
      <c r="C277" t="s">
        <v>1036</v>
      </c>
      <c r="D277" t="s">
        <v>343</v>
      </c>
      <c r="E277" t="s">
        <v>139</v>
      </c>
      <c r="F277" t="s">
        <v>112</v>
      </c>
      <c r="G277" t="s">
        <v>113</v>
      </c>
      <c r="H277" t="s">
        <v>114</v>
      </c>
      <c r="I277" t="s">
        <v>114</v>
      </c>
      <c r="J277" t="s">
        <v>441</v>
      </c>
      <c r="K277" t="s">
        <v>2783</v>
      </c>
      <c r="L277" t="s">
        <v>117</v>
      </c>
      <c r="M277" t="s">
        <v>140</v>
      </c>
      <c r="N277" t="s">
        <v>141</v>
      </c>
      <c r="O277" t="s">
        <v>185</v>
      </c>
      <c r="P277" t="s">
        <v>355</v>
      </c>
      <c r="Q277" t="s">
        <v>122</v>
      </c>
      <c r="R277" t="s">
        <v>123</v>
      </c>
      <c r="S277" t="s">
        <v>113</v>
      </c>
      <c r="T277" t="s">
        <v>2784</v>
      </c>
      <c r="U277" t="s">
        <v>2785</v>
      </c>
      <c r="V277" t="s">
        <v>2786</v>
      </c>
      <c r="X277" t="b">
        <v>1</v>
      </c>
      <c r="Z277" t="s">
        <v>2787</v>
      </c>
      <c r="AA277" t="s">
        <v>113</v>
      </c>
      <c r="AB277" t="s">
        <v>1040</v>
      </c>
      <c r="AC277" t="s">
        <v>113</v>
      </c>
      <c r="AD277">
        <v>2</v>
      </c>
      <c r="AE277" t="s">
        <v>113</v>
      </c>
      <c r="AF277" t="s">
        <v>824</v>
      </c>
      <c r="AG277" t="s">
        <v>825</v>
      </c>
      <c r="AH277" t="s">
        <v>131</v>
      </c>
      <c r="AI277" t="s">
        <v>131</v>
      </c>
      <c r="AJ277" t="s">
        <v>131</v>
      </c>
      <c r="AK277" t="s">
        <v>1488</v>
      </c>
      <c r="AL277" t="s">
        <v>2788</v>
      </c>
      <c r="AM277" t="s">
        <v>153</v>
      </c>
      <c r="AN277" t="s">
        <v>154</v>
      </c>
      <c r="AO277" t="s">
        <v>155</v>
      </c>
      <c r="AP277">
        <v>6133161070</v>
      </c>
      <c r="AQ277" t="s">
        <v>156</v>
      </c>
      <c r="AR277" t="s">
        <v>113</v>
      </c>
      <c r="AS277" t="s">
        <v>113</v>
      </c>
      <c r="AT277" t="s">
        <v>113</v>
      </c>
      <c r="AU277" t="s">
        <v>113</v>
      </c>
      <c r="AW277" t="s">
        <v>113</v>
      </c>
      <c r="AX277" s="82">
        <f>IFERROR(FIND("Óbitos/feridos",consulta_completa__11[[#This Row],[13 - Ocorrências/Ambientes Atingidos]]),0)</f>
        <v>0</v>
      </c>
      <c r="AY277" s="83" t="str">
        <f t="shared" si="126"/>
        <v/>
      </c>
      <c r="AZ277" s="82">
        <f>IFERROR(FIND("População afetada/evacuada",consulta_completa__11[[#This Row],[13 - Ocorrências/Ambientes Atingidos]]),0)</f>
        <v>0</v>
      </c>
      <c r="BA277" s="82" t="str">
        <f t="shared" si="127"/>
        <v/>
      </c>
      <c r="BB277" s="82">
        <f>IFERROR(FIND("Suspensão de abastecimento de água",consulta_completa__11[[#This Row],[13 - Ocorrências/Ambientes Atingidos]]),0)</f>
        <v>0</v>
      </c>
      <c r="BC277" s="83" t="str">
        <f t="shared" si="155"/>
        <v/>
      </c>
      <c r="BD277" s="82">
        <f>IFERROR(FIND("Rio/córrego",consulta_completa__11[[#This Row],[13 - Ocorrências/Ambientes Atingidos]]),0)</f>
        <v>0</v>
      </c>
      <c r="BE277" s="83" t="str">
        <f t="shared" si="128"/>
        <v/>
      </c>
      <c r="BF277" s="82">
        <f>IFERROR(FIND("Lago",consulta_completa__11[[#This Row],[13 - Ocorrências/Ambientes Atingidos]]),0)</f>
        <v>0</v>
      </c>
      <c r="BG277" s="83" t="str">
        <f t="shared" si="129"/>
        <v/>
      </c>
      <c r="BH277" s="82">
        <f>IFERROR(FIND("Mar",consulta_completa__11[[#This Row],[13 - Ocorrências/Ambientes Atingidos]]),0)</f>
        <v>0</v>
      </c>
      <c r="BI277" s="83" t="str">
        <f t="shared" si="130"/>
        <v/>
      </c>
      <c r="BJ277" s="82">
        <f>IFERROR(FIND("Praia",consulta_completa__11[[#This Row],[13 - Ocorrências/Ambientes Atingidos]]),0)</f>
        <v>0</v>
      </c>
      <c r="BK277" s="83" t="str">
        <f t="shared" si="131"/>
        <v/>
      </c>
      <c r="BL277" s="82">
        <f>IFERROR(FIND("Solo",consulta_completa__11[[#This Row],[13 - Ocorrências/Ambientes Atingidos]]),0)</f>
        <v>1</v>
      </c>
      <c r="BM277" s="83" t="str">
        <f t="shared" si="132"/>
        <v>X</v>
      </c>
      <c r="BN277" s="82">
        <f>IFERROR(FIND("Águas subterrâneas",consulta_completa__11[[#This Row],[13 - Ocorrências/Ambientes Atingidos]]),0)</f>
        <v>0</v>
      </c>
      <c r="BO277" s="83" t="str">
        <f t="shared" si="133"/>
        <v/>
      </c>
      <c r="BP277" s="82">
        <f>IFERROR(FIND("Atmosfera",consulta_completa__11[[#This Row],[13 - Ocorrências/Ambientes Atingidos]]),0)</f>
        <v>0</v>
      </c>
      <c r="BQ277" s="83" t="str">
        <f t="shared" si="134"/>
        <v/>
      </c>
      <c r="BR277" s="82">
        <f>IFERROR(FIND("Flora",consulta_completa__11[[#This Row],[13 - Ocorrências/Ambientes Atingidos]]),0)</f>
        <v>0</v>
      </c>
      <c r="BS277" s="83" t="str">
        <f t="shared" si="135"/>
        <v/>
      </c>
      <c r="BT277" s="82">
        <f>IFERROR(FIND("Fauna",consulta_completa__11[[#This Row],[13 - Ocorrências/Ambientes Atingidos]]),0)</f>
        <v>0</v>
      </c>
      <c r="BU277" s="83" t="str">
        <f t="shared" si="136"/>
        <v/>
      </c>
      <c r="BV277" s="82">
        <f>IFERROR(FIND("UC federal",consulta_completa__11[[#This Row],[13 - Ocorrências/Ambientes Atingidos]]),0)</f>
        <v>0</v>
      </c>
      <c r="BW277" s="83" t="str">
        <f t="shared" si="137"/>
        <v/>
      </c>
      <c r="BX277" s="82">
        <f>IFERROR(FIND("UC estadual/municipal",consulta_completa__11[[#This Row],[13 - Ocorrências/Ambientes Atingidos]]),0)</f>
        <v>0</v>
      </c>
      <c r="BY277" s="83" t="str">
        <f t="shared" si="138"/>
        <v/>
      </c>
      <c r="BZ277" s="82">
        <f>IFERROR(FIND("Outro(s)",consulta_completa__11[[#This Row],[13 - Ocorrências/Ambientes Atingidos]]),0)</f>
        <v>0</v>
      </c>
      <c r="CA277" s="83" t="str">
        <f t="shared" si="139"/>
        <v/>
      </c>
      <c r="CB277" s="82">
        <f>IFERROR(FIND("Sem dano",consulta_completa__11[[#This Row],[13 - Ocorrências/Ambientes Atingidos]]),0)</f>
        <v>0</v>
      </c>
      <c r="CC277" s="83" t="str">
        <f t="shared" si="140"/>
        <v/>
      </c>
      <c r="CD277" s="82" t="str">
        <f>IF(consulta_completa__11[[#This Row],[13 - Ocorrências/Ambientes Atingidos]]="","X","")</f>
        <v/>
      </c>
      <c r="CE277" s="84">
        <f>IFERROR(FIND("IBAMA",consulta_completa__11[[#This Row],[14 - Inst. Atuando no Local]]),0)</f>
        <v>0</v>
      </c>
      <c r="CF277" s="84" t="str">
        <f t="shared" si="141"/>
        <v/>
      </c>
      <c r="CG277" s="84">
        <f>IFERROR(FIND("OEMA",consulta_completa__11[[#This Row],[14 - Inst. Atuando no Local]]),0)</f>
        <v>0</v>
      </c>
      <c r="CH277" s="84" t="str">
        <f t="shared" si="142"/>
        <v/>
      </c>
      <c r="CI277" s="84">
        <f>IFERROR(FIND("DEFESA CIVIL",consulta_completa__11[[#This Row],[14 - Inst. Atuando no Local]]),0)</f>
        <v>0</v>
      </c>
      <c r="CJ277" s="84" t="str">
        <f t="shared" si="143"/>
        <v/>
      </c>
      <c r="CK277" s="84">
        <f>IFERROR(FIND("CORPO DE BOMBEIROS",consulta_completa__11[[#This Row],[14 - Inst. Atuando no Local]]),0)</f>
        <v>0</v>
      </c>
      <c r="CL277" s="84" t="str">
        <f t="shared" si="144"/>
        <v/>
      </c>
      <c r="CM277" s="84">
        <f>IFERROR(FIND("POLÍCIA RODOVIÁRIA",consulta_completa__11[[#This Row],[14 - Inst. Atuando no Local]]),0)</f>
        <v>0</v>
      </c>
      <c r="CN277" s="84" t="str">
        <f t="shared" si="145"/>
        <v/>
      </c>
      <c r="CO277" s="84">
        <f>IFERROR(FIND("POLÍCIA MILITAR",consulta_completa__11[[#This Row],[14 - Inst. Atuando no Local]]),0)</f>
        <v>0</v>
      </c>
      <c r="CP277" s="84" t="str">
        <f t="shared" si="146"/>
        <v/>
      </c>
      <c r="CQ277" s="84">
        <f>IFERROR(FIND("POLÍCIA CIVIL",consulta_completa__11[[#This Row],[14 - Inst. Atuando no Local]]),0)</f>
        <v>0</v>
      </c>
      <c r="CR277" s="84" t="str">
        <f t="shared" si="147"/>
        <v/>
      </c>
      <c r="CS277" s="84">
        <f>IFERROR(FIND("MARINHA DO BRASIL",consulta_completa__11[[#This Row],[14 - Inst. Atuando no Local]]),0)</f>
        <v>0</v>
      </c>
      <c r="CT277" s="84" t="str">
        <f t="shared" si="148"/>
        <v/>
      </c>
      <c r="CU277" s="84">
        <f>IFERROR(FIND("EMPRESA ESPECIALIZADA EM ATENDIMENTO",consulta_completa__11[[#This Row],[14 - Inst. Atuando no Local]]),0)</f>
        <v>0</v>
      </c>
      <c r="CV277" s="84" t="str">
        <f t="shared" si="149"/>
        <v/>
      </c>
      <c r="CW277" s="84">
        <f>IFERROR(FIND("IBAMA",consulta_completa__11[[#This Row],[14 - Inst. Atuando no Local]]),0)</f>
        <v>0</v>
      </c>
      <c r="CX277" s="84" t="str">
        <f t="shared" si="150"/>
        <v/>
      </c>
      <c r="CY277" s="84" t="str">
        <f>IF(consulta_completa__11[[#This Row],[14 - Inst. Atuando no Local]]="","X","")</f>
        <v/>
      </c>
      <c r="CZ277" s="84">
        <f>IFERROR(FIND("OUTRA (S)",consulta_completa__11[[#This Row],[14 - Inst. Atuando no Local]]),0)</f>
        <v>0</v>
      </c>
      <c r="DA277" s="84" t="str">
        <f t="shared" si="151"/>
        <v/>
      </c>
      <c r="DB277" s="35" t="str">
        <f t="shared" si="152"/>
        <v>Sim</v>
      </c>
      <c r="DC277" s="35" t="str">
        <f t="shared" si="153"/>
        <v>Não</v>
      </c>
      <c r="DD277" s="35" t="str">
        <f t="shared" si="154"/>
        <v>Sim</v>
      </c>
      <c r="DE277" s="87" t="str">
        <f t="shared" si="125"/>
        <v>Estadual</v>
      </c>
    </row>
    <row r="278" spans="1:109">
      <c r="A278" s="14">
        <v>202542454022</v>
      </c>
      <c r="B278" s="1">
        <v>45769</v>
      </c>
      <c r="C278" t="s">
        <v>2077</v>
      </c>
      <c r="D278" t="s">
        <v>180</v>
      </c>
      <c r="E278" t="s">
        <v>286</v>
      </c>
      <c r="F278" t="s">
        <v>112</v>
      </c>
      <c r="G278" t="s">
        <v>113</v>
      </c>
      <c r="H278" t="s">
        <v>114</v>
      </c>
      <c r="I278" t="s">
        <v>114</v>
      </c>
      <c r="J278" t="s">
        <v>2789</v>
      </c>
      <c r="K278" t="s">
        <v>113</v>
      </c>
      <c r="L278" t="s">
        <v>113</v>
      </c>
      <c r="M278" t="s">
        <v>140</v>
      </c>
      <c r="N278" t="s">
        <v>333</v>
      </c>
      <c r="O278" t="s">
        <v>113</v>
      </c>
      <c r="P278" t="s">
        <v>355</v>
      </c>
      <c r="Q278" t="s">
        <v>122</v>
      </c>
      <c r="R278" t="s">
        <v>123</v>
      </c>
      <c r="S278" t="s">
        <v>113</v>
      </c>
      <c r="T278" t="s">
        <v>2790</v>
      </c>
      <c r="U278" t="s">
        <v>113</v>
      </c>
      <c r="V278" t="s">
        <v>2791</v>
      </c>
      <c r="Z278" t="s">
        <v>633</v>
      </c>
      <c r="AA278" t="s">
        <v>2792</v>
      </c>
      <c r="AB278" t="s">
        <v>113</v>
      </c>
      <c r="AC278" t="s">
        <v>113</v>
      </c>
      <c r="AE278" t="s">
        <v>113</v>
      </c>
      <c r="AF278" t="s">
        <v>2793</v>
      </c>
      <c r="AG278" t="s">
        <v>113</v>
      </c>
      <c r="AH278" t="s">
        <v>113</v>
      </c>
      <c r="AI278" t="s">
        <v>132</v>
      </c>
      <c r="AJ278" t="s">
        <v>132</v>
      </c>
      <c r="AK278" t="s">
        <v>113</v>
      </c>
      <c r="AL278" t="s">
        <v>113</v>
      </c>
      <c r="AM278" t="s">
        <v>153</v>
      </c>
      <c r="AN278" t="s">
        <v>154</v>
      </c>
      <c r="AO278" t="s">
        <v>2794</v>
      </c>
      <c r="AP278">
        <v>6133161070</v>
      </c>
      <c r="AQ278" t="s">
        <v>156</v>
      </c>
      <c r="AR278" t="s">
        <v>113</v>
      </c>
      <c r="AS278" t="s">
        <v>113</v>
      </c>
      <c r="AT278" t="s">
        <v>113</v>
      </c>
      <c r="AU278" t="s">
        <v>113</v>
      </c>
      <c r="AW278" t="s">
        <v>113</v>
      </c>
      <c r="AX278" s="82">
        <f>IFERROR(FIND("Óbitos/feridos",consulta_completa__11[[#This Row],[13 - Ocorrências/Ambientes Atingidos]]),0)</f>
        <v>0</v>
      </c>
      <c r="AY278" s="83" t="str">
        <f t="shared" si="126"/>
        <v/>
      </c>
      <c r="AZ278" s="82">
        <f>IFERROR(FIND("População afetada/evacuada",consulta_completa__11[[#This Row],[13 - Ocorrências/Ambientes Atingidos]]),0)</f>
        <v>0</v>
      </c>
      <c r="BA278" s="82" t="str">
        <f t="shared" si="127"/>
        <v/>
      </c>
      <c r="BB278" s="82">
        <f>IFERROR(FIND("Suspensão de abastecimento de água",consulta_completa__11[[#This Row],[13 - Ocorrências/Ambientes Atingidos]]),0)</f>
        <v>0</v>
      </c>
      <c r="BC278" s="83" t="str">
        <f t="shared" si="155"/>
        <v/>
      </c>
      <c r="BD278" s="82">
        <f>IFERROR(FIND("Rio/córrego",consulta_completa__11[[#This Row],[13 - Ocorrências/Ambientes Atingidos]]),0)</f>
        <v>0</v>
      </c>
      <c r="BE278" s="83" t="str">
        <f t="shared" si="128"/>
        <v/>
      </c>
      <c r="BF278" s="82">
        <f>IFERROR(FIND("Lago",consulta_completa__11[[#This Row],[13 - Ocorrências/Ambientes Atingidos]]),0)</f>
        <v>0</v>
      </c>
      <c r="BG278" s="83" t="str">
        <f t="shared" si="129"/>
        <v/>
      </c>
      <c r="BH278" s="82">
        <f>IFERROR(FIND("Mar",consulta_completa__11[[#This Row],[13 - Ocorrências/Ambientes Atingidos]]),0)</f>
        <v>0</v>
      </c>
      <c r="BI278" s="83" t="str">
        <f t="shared" si="130"/>
        <v/>
      </c>
      <c r="BJ278" s="82">
        <f>IFERROR(FIND("Praia",consulta_completa__11[[#This Row],[13 - Ocorrências/Ambientes Atingidos]]),0)</f>
        <v>0</v>
      </c>
      <c r="BK278" s="83" t="str">
        <f t="shared" si="131"/>
        <v/>
      </c>
      <c r="BL278" s="82">
        <f>IFERROR(FIND("Solo",consulta_completa__11[[#This Row],[13 - Ocorrências/Ambientes Atingidos]]),0)</f>
        <v>1</v>
      </c>
      <c r="BM278" s="83" t="str">
        <f t="shared" si="132"/>
        <v>X</v>
      </c>
      <c r="BN278" s="82">
        <f>IFERROR(FIND("Águas subterrâneas",consulta_completa__11[[#This Row],[13 - Ocorrências/Ambientes Atingidos]]),0)</f>
        <v>0</v>
      </c>
      <c r="BO278" s="83" t="str">
        <f t="shared" si="133"/>
        <v/>
      </c>
      <c r="BP278" s="82">
        <f>IFERROR(FIND("Atmosfera",consulta_completa__11[[#This Row],[13 - Ocorrências/Ambientes Atingidos]]),0)</f>
        <v>0</v>
      </c>
      <c r="BQ278" s="83" t="str">
        <f t="shared" si="134"/>
        <v/>
      </c>
      <c r="BR278" s="82">
        <f>IFERROR(FIND("Flora",consulta_completa__11[[#This Row],[13 - Ocorrências/Ambientes Atingidos]]),0)</f>
        <v>0</v>
      </c>
      <c r="BS278" s="83" t="str">
        <f t="shared" si="135"/>
        <v/>
      </c>
      <c r="BT278" s="82">
        <f>IFERROR(FIND("Fauna",consulta_completa__11[[#This Row],[13 - Ocorrências/Ambientes Atingidos]]),0)</f>
        <v>0</v>
      </c>
      <c r="BU278" s="83" t="str">
        <f t="shared" si="136"/>
        <v/>
      </c>
      <c r="BV278" s="82">
        <f>IFERROR(FIND("UC federal",consulta_completa__11[[#This Row],[13 - Ocorrências/Ambientes Atingidos]]),0)</f>
        <v>0</v>
      </c>
      <c r="BW278" s="83" t="str">
        <f t="shared" si="137"/>
        <v/>
      </c>
      <c r="BX278" s="82">
        <f>IFERROR(FIND("UC estadual/municipal",consulta_completa__11[[#This Row],[13 - Ocorrências/Ambientes Atingidos]]),0)</f>
        <v>0</v>
      </c>
      <c r="BY278" s="83" t="str">
        <f t="shared" si="138"/>
        <v/>
      </c>
      <c r="BZ278" s="82">
        <f>IFERROR(FIND("Outro(s)",consulta_completa__11[[#This Row],[13 - Ocorrências/Ambientes Atingidos]]),0)</f>
        <v>0</v>
      </c>
      <c r="CA278" s="83" t="str">
        <f t="shared" si="139"/>
        <v/>
      </c>
      <c r="CB278" s="82">
        <f>IFERROR(FIND("Sem dano",consulta_completa__11[[#This Row],[13 - Ocorrências/Ambientes Atingidos]]),0)</f>
        <v>0</v>
      </c>
      <c r="CC278" s="83" t="str">
        <f t="shared" si="140"/>
        <v/>
      </c>
      <c r="CD278" s="82" t="str">
        <f>IF(consulta_completa__11[[#This Row],[13 - Ocorrências/Ambientes Atingidos]]="","X","")</f>
        <v/>
      </c>
      <c r="CE278" s="84">
        <f>IFERROR(FIND("IBAMA",consulta_completa__11[[#This Row],[14 - Inst. Atuando no Local]]),0)</f>
        <v>0</v>
      </c>
      <c r="CF278" s="84" t="str">
        <f t="shared" si="141"/>
        <v/>
      </c>
      <c r="CG278" s="84">
        <f>IFERROR(FIND("OEMA",consulta_completa__11[[#This Row],[14 - Inst. Atuando no Local]]),0)</f>
        <v>0</v>
      </c>
      <c r="CH278" s="84" t="str">
        <f t="shared" si="142"/>
        <v/>
      </c>
      <c r="CI278" s="84">
        <f>IFERROR(FIND("DEFESA CIVIL",consulta_completa__11[[#This Row],[14 - Inst. Atuando no Local]]),0)</f>
        <v>0</v>
      </c>
      <c r="CJ278" s="84" t="str">
        <f t="shared" si="143"/>
        <v/>
      </c>
      <c r="CK278" s="84">
        <f>IFERROR(FIND("CORPO DE BOMBEIROS",consulta_completa__11[[#This Row],[14 - Inst. Atuando no Local]]),0)</f>
        <v>0</v>
      </c>
      <c r="CL278" s="84" t="str">
        <f t="shared" si="144"/>
        <v/>
      </c>
      <c r="CM278" s="84">
        <f>IFERROR(FIND("POLÍCIA RODOVIÁRIA",consulta_completa__11[[#This Row],[14 - Inst. Atuando no Local]]),0)</f>
        <v>0</v>
      </c>
      <c r="CN278" s="84" t="str">
        <f t="shared" si="145"/>
        <v/>
      </c>
      <c r="CO278" s="84">
        <f>IFERROR(FIND("POLÍCIA MILITAR",consulta_completa__11[[#This Row],[14 - Inst. Atuando no Local]]),0)</f>
        <v>0</v>
      </c>
      <c r="CP278" s="84" t="str">
        <f t="shared" si="146"/>
        <v/>
      </c>
      <c r="CQ278" s="84">
        <f>IFERROR(FIND("POLÍCIA CIVIL",consulta_completa__11[[#This Row],[14 - Inst. Atuando no Local]]),0)</f>
        <v>0</v>
      </c>
      <c r="CR278" s="84" t="str">
        <f t="shared" si="147"/>
        <v/>
      </c>
      <c r="CS278" s="84">
        <f>IFERROR(FIND("MARINHA DO BRASIL",consulta_completa__11[[#This Row],[14 - Inst. Atuando no Local]]),0)</f>
        <v>0</v>
      </c>
      <c r="CT278" s="84" t="str">
        <f t="shared" si="148"/>
        <v/>
      </c>
      <c r="CU278" s="84">
        <f>IFERROR(FIND("EMPRESA ESPECIALIZADA EM ATENDIMENTO",consulta_completa__11[[#This Row],[14 - Inst. Atuando no Local]]),0)</f>
        <v>0</v>
      </c>
      <c r="CV278" s="84" t="str">
        <f t="shared" si="149"/>
        <v/>
      </c>
      <c r="CW278" s="84">
        <f>IFERROR(FIND("IBAMA",consulta_completa__11[[#This Row],[14 - Inst. Atuando no Local]]),0)</f>
        <v>0</v>
      </c>
      <c r="CX278" s="84" t="str">
        <f t="shared" si="150"/>
        <v/>
      </c>
      <c r="CY278" s="84" t="str">
        <f>IF(consulta_completa__11[[#This Row],[14 - Inst. Atuando no Local]]="","X","")</f>
        <v/>
      </c>
      <c r="CZ278" s="84">
        <f>IFERROR(FIND("OUTRA (S)",consulta_completa__11[[#This Row],[14 - Inst. Atuando no Local]]),0)</f>
        <v>0</v>
      </c>
      <c r="DA278" s="84" t="str">
        <f t="shared" si="151"/>
        <v/>
      </c>
      <c r="DB278" s="35" t="str">
        <f t="shared" si="152"/>
        <v>Sim</v>
      </c>
      <c r="DC278" s="35" t="str">
        <f t="shared" si="153"/>
        <v>Não</v>
      </c>
      <c r="DD278" s="35" t="str">
        <f t="shared" si="154"/>
        <v>Sim</v>
      </c>
      <c r="DE278" s="87" t="str">
        <f t="shared" si="125"/>
        <v>Sem informação</v>
      </c>
    </row>
    <row r="279" spans="1:109">
      <c r="A279" s="14">
        <v>202542468417</v>
      </c>
      <c r="B279" s="1">
        <v>45770</v>
      </c>
      <c r="C279" t="s">
        <v>1884</v>
      </c>
      <c r="D279" t="s">
        <v>161</v>
      </c>
      <c r="E279" t="s">
        <v>139</v>
      </c>
      <c r="F279" t="s">
        <v>112</v>
      </c>
      <c r="G279" t="s">
        <v>113</v>
      </c>
      <c r="H279" t="s">
        <v>114</v>
      </c>
      <c r="I279" t="s">
        <v>114</v>
      </c>
      <c r="J279" t="s">
        <v>113</v>
      </c>
      <c r="K279" t="s">
        <v>114</v>
      </c>
      <c r="L279" t="s">
        <v>114</v>
      </c>
      <c r="M279" t="s">
        <v>2314</v>
      </c>
      <c r="N279" t="s">
        <v>457</v>
      </c>
      <c r="O279" t="s">
        <v>120</v>
      </c>
      <c r="P279" t="s">
        <v>121</v>
      </c>
      <c r="Q279" t="s">
        <v>167</v>
      </c>
      <c r="R279" t="s">
        <v>123</v>
      </c>
      <c r="S279" t="s">
        <v>113</v>
      </c>
      <c r="T279" t="s">
        <v>2795</v>
      </c>
      <c r="U279" t="s">
        <v>2796</v>
      </c>
      <c r="V279" t="s">
        <v>2797</v>
      </c>
      <c r="Y279" t="b">
        <v>1</v>
      </c>
      <c r="Z279" t="s">
        <v>2798</v>
      </c>
      <c r="AA279" t="s">
        <v>113</v>
      </c>
      <c r="AB279" t="s">
        <v>113</v>
      </c>
      <c r="AC279" t="s">
        <v>113</v>
      </c>
      <c r="AE279" t="s">
        <v>2799</v>
      </c>
      <c r="AF279" t="s">
        <v>2800</v>
      </c>
      <c r="AG279" t="s">
        <v>2801</v>
      </c>
      <c r="AH279" t="s">
        <v>131</v>
      </c>
      <c r="AI279" t="s">
        <v>131</v>
      </c>
      <c r="AJ279" t="s">
        <v>132</v>
      </c>
      <c r="AK279" t="s">
        <v>113</v>
      </c>
      <c r="AL279" t="s">
        <v>2802</v>
      </c>
      <c r="AM279" t="s">
        <v>2800</v>
      </c>
      <c r="AN279" t="s">
        <v>2175</v>
      </c>
      <c r="AO279" t="s">
        <v>2803</v>
      </c>
      <c r="AP279">
        <v>13982111299</v>
      </c>
      <c r="AQ279" t="s">
        <v>2804</v>
      </c>
      <c r="AR279" t="s">
        <v>113</v>
      </c>
      <c r="AS279" t="s">
        <v>113</v>
      </c>
      <c r="AT279" t="s">
        <v>2805</v>
      </c>
      <c r="AU279" t="s">
        <v>113</v>
      </c>
      <c r="AW279" t="s">
        <v>159</v>
      </c>
      <c r="AX279" s="82">
        <f>IFERROR(FIND("Óbitos/feridos",consulta_completa__11[[#This Row],[13 - Ocorrências/Ambientes Atingidos]]),0)</f>
        <v>0</v>
      </c>
      <c r="AY279" s="83" t="str">
        <f t="shared" si="126"/>
        <v/>
      </c>
      <c r="AZ279" s="82">
        <f>IFERROR(FIND("População afetada/evacuada",consulta_completa__11[[#This Row],[13 - Ocorrências/Ambientes Atingidos]]),0)</f>
        <v>0</v>
      </c>
      <c r="BA279" s="82" t="str">
        <f t="shared" si="127"/>
        <v/>
      </c>
      <c r="BB279" s="82">
        <f>IFERROR(FIND("Suspensão de abastecimento de água",consulta_completa__11[[#This Row],[13 - Ocorrências/Ambientes Atingidos]]),0)</f>
        <v>0</v>
      </c>
      <c r="BC279" s="83" t="str">
        <f t="shared" si="155"/>
        <v/>
      </c>
      <c r="BD279" s="82">
        <f>IFERROR(FIND("Rio/córrego",consulta_completa__11[[#This Row],[13 - Ocorrências/Ambientes Atingidos]]),0)</f>
        <v>0</v>
      </c>
      <c r="BE279" s="83" t="str">
        <f t="shared" si="128"/>
        <v/>
      </c>
      <c r="BF279" s="82">
        <f>IFERROR(FIND("Lago",consulta_completa__11[[#This Row],[13 - Ocorrências/Ambientes Atingidos]]),0)</f>
        <v>0</v>
      </c>
      <c r="BG279" s="83" t="str">
        <f t="shared" si="129"/>
        <v/>
      </c>
      <c r="BH279" s="82">
        <f>IFERROR(FIND("Mar",consulta_completa__11[[#This Row],[13 - Ocorrências/Ambientes Atingidos]]),0)</f>
        <v>1</v>
      </c>
      <c r="BI279" s="83" t="str">
        <f t="shared" si="130"/>
        <v>X</v>
      </c>
      <c r="BJ279" s="82">
        <f>IFERROR(FIND("Praia",consulta_completa__11[[#This Row],[13 - Ocorrências/Ambientes Atingidos]]),0)</f>
        <v>0</v>
      </c>
      <c r="BK279" s="83" t="str">
        <f t="shared" si="131"/>
        <v/>
      </c>
      <c r="BL279" s="82">
        <f>IFERROR(FIND("Solo",consulta_completa__11[[#This Row],[13 - Ocorrências/Ambientes Atingidos]]),0)</f>
        <v>0</v>
      </c>
      <c r="BM279" s="83" t="str">
        <f t="shared" si="132"/>
        <v/>
      </c>
      <c r="BN279" s="82">
        <f>IFERROR(FIND("Águas subterrâneas",consulta_completa__11[[#This Row],[13 - Ocorrências/Ambientes Atingidos]]),0)</f>
        <v>0</v>
      </c>
      <c r="BO279" s="83" t="str">
        <f t="shared" si="133"/>
        <v/>
      </c>
      <c r="BP279" s="82">
        <f>IFERROR(FIND("Atmosfera",consulta_completa__11[[#This Row],[13 - Ocorrências/Ambientes Atingidos]]),0)</f>
        <v>0</v>
      </c>
      <c r="BQ279" s="83" t="str">
        <f t="shared" si="134"/>
        <v/>
      </c>
      <c r="BR279" s="82">
        <f>IFERROR(FIND("Flora",consulta_completa__11[[#This Row],[13 - Ocorrências/Ambientes Atingidos]]),0)</f>
        <v>0</v>
      </c>
      <c r="BS279" s="83" t="str">
        <f t="shared" si="135"/>
        <v/>
      </c>
      <c r="BT279" s="82">
        <f>IFERROR(FIND("Fauna",consulta_completa__11[[#This Row],[13 - Ocorrências/Ambientes Atingidos]]),0)</f>
        <v>0</v>
      </c>
      <c r="BU279" s="83" t="str">
        <f t="shared" si="136"/>
        <v/>
      </c>
      <c r="BV279" s="82">
        <f>IFERROR(FIND("UC federal",consulta_completa__11[[#This Row],[13 - Ocorrências/Ambientes Atingidos]]),0)</f>
        <v>0</v>
      </c>
      <c r="BW279" s="83" t="str">
        <f t="shared" si="137"/>
        <v/>
      </c>
      <c r="BX279" s="82">
        <f>IFERROR(FIND("UC estadual/municipal",consulta_completa__11[[#This Row],[13 - Ocorrências/Ambientes Atingidos]]),0)</f>
        <v>0</v>
      </c>
      <c r="BY279" s="83" t="str">
        <f t="shared" si="138"/>
        <v/>
      </c>
      <c r="BZ279" s="82">
        <f>IFERROR(FIND("Outro(s)",consulta_completa__11[[#This Row],[13 - Ocorrências/Ambientes Atingidos]]),0)</f>
        <v>0</v>
      </c>
      <c r="CA279" s="83" t="str">
        <f t="shared" si="139"/>
        <v/>
      </c>
      <c r="CB279" s="82">
        <f>IFERROR(FIND("Sem dano",consulta_completa__11[[#This Row],[13 - Ocorrências/Ambientes Atingidos]]),0)</f>
        <v>0</v>
      </c>
      <c r="CC279" s="83" t="str">
        <f t="shared" si="140"/>
        <v/>
      </c>
      <c r="CD279" s="82" t="str">
        <f>IF(consulta_completa__11[[#This Row],[13 - Ocorrências/Ambientes Atingidos]]="","X","")</f>
        <v/>
      </c>
      <c r="CE279" s="84">
        <f>IFERROR(FIND("IBAMA",consulta_completa__11[[#This Row],[14 - Inst. Atuando no Local]]),0)</f>
        <v>0</v>
      </c>
      <c r="CF279" s="84" t="str">
        <f t="shared" si="141"/>
        <v/>
      </c>
      <c r="CG279" s="84">
        <f>IFERROR(FIND("OEMA",consulta_completa__11[[#This Row],[14 - Inst. Atuando no Local]]),0)</f>
        <v>0</v>
      </c>
      <c r="CH279" s="84" t="str">
        <f t="shared" si="142"/>
        <v/>
      </c>
      <c r="CI279" s="84">
        <f>IFERROR(FIND("DEFESA CIVIL",consulta_completa__11[[#This Row],[14 - Inst. Atuando no Local]]),0)</f>
        <v>0</v>
      </c>
      <c r="CJ279" s="84" t="str">
        <f t="shared" si="143"/>
        <v/>
      </c>
      <c r="CK279" s="84">
        <f>IFERROR(FIND("CORPO DE BOMBEIROS",consulta_completa__11[[#This Row],[14 - Inst. Atuando no Local]]),0)</f>
        <v>0</v>
      </c>
      <c r="CL279" s="84" t="str">
        <f t="shared" si="144"/>
        <v/>
      </c>
      <c r="CM279" s="84">
        <f>IFERROR(FIND("POLÍCIA RODOVIÁRIA",consulta_completa__11[[#This Row],[14 - Inst. Atuando no Local]]),0)</f>
        <v>0</v>
      </c>
      <c r="CN279" s="84" t="str">
        <f t="shared" si="145"/>
        <v/>
      </c>
      <c r="CO279" s="84">
        <f>IFERROR(FIND("POLÍCIA MILITAR",consulta_completa__11[[#This Row],[14 - Inst. Atuando no Local]]),0)</f>
        <v>0</v>
      </c>
      <c r="CP279" s="84" t="str">
        <f t="shared" si="146"/>
        <v/>
      </c>
      <c r="CQ279" s="84">
        <f>IFERROR(FIND("POLÍCIA CIVIL",consulta_completa__11[[#This Row],[14 - Inst. Atuando no Local]]),0)</f>
        <v>0</v>
      </c>
      <c r="CR279" s="84" t="str">
        <f t="shared" si="147"/>
        <v/>
      </c>
      <c r="CS279" s="84">
        <f>IFERROR(FIND("MARINHA DO BRASIL",consulta_completa__11[[#This Row],[14 - Inst. Atuando no Local]]),0)</f>
        <v>0</v>
      </c>
      <c r="CT279" s="84" t="str">
        <f t="shared" si="148"/>
        <v/>
      </c>
      <c r="CU279" s="84">
        <f>IFERROR(FIND("EMPRESA ESPECIALIZADA EM ATENDIMENTO",consulta_completa__11[[#This Row],[14 - Inst. Atuando no Local]]),0)</f>
        <v>0</v>
      </c>
      <c r="CV279" s="84" t="str">
        <f t="shared" si="149"/>
        <v/>
      </c>
      <c r="CW279" s="84">
        <f>IFERROR(FIND("IBAMA",consulta_completa__11[[#This Row],[14 - Inst. Atuando no Local]]),0)</f>
        <v>0</v>
      </c>
      <c r="CX279" s="84" t="str">
        <f t="shared" si="150"/>
        <v/>
      </c>
      <c r="CY279" s="84" t="str">
        <f>IF(consulta_completa__11[[#This Row],[14 - Inst. Atuando no Local]]="","X","")</f>
        <v/>
      </c>
      <c r="CZ279" s="84">
        <f>IFERROR(FIND("OUTRA (S)",consulta_completa__11[[#This Row],[14 - Inst. Atuando no Local]]),0)</f>
        <v>0</v>
      </c>
      <c r="DA279" s="84" t="str">
        <f t="shared" si="151"/>
        <v/>
      </c>
      <c r="DB279" s="35" t="str">
        <f t="shared" si="152"/>
        <v>Sim</v>
      </c>
      <c r="DC279" s="35" t="str">
        <f t="shared" si="153"/>
        <v>Não</v>
      </c>
      <c r="DD279" s="35" t="str">
        <f t="shared" si="154"/>
        <v>Sim</v>
      </c>
      <c r="DE279" s="87" t="str">
        <f t="shared" si="125"/>
        <v>Sem informação</v>
      </c>
    </row>
    <row r="280" spans="1:109">
      <c r="A280" s="14">
        <v>202542546832</v>
      </c>
      <c r="B280" s="1">
        <v>45771</v>
      </c>
      <c r="C280" t="s">
        <v>608</v>
      </c>
      <c r="D280" t="s">
        <v>609</v>
      </c>
      <c r="E280" t="s">
        <v>139</v>
      </c>
      <c r="F280" t="s">
        <v>112</v>
      </c>
      <c r="G280" t="s">
        <v>113</v>
      </c>
      <c r="H280" t="s">
        <v>114</v>
      </c>
      <c r="I280" t="s">
        <v>114</v>
      </c>
      <c r="J280" t="s">
        <v>504</v>
      </c>
      <c r="K280" t="s">
        <v>2556</v>
      </c>
      <c r="L280" t="s">
        <v>117</v>
      </c>
      <c r="M280" t="s">
        <v>140</v>
      </c>
      <c r="N280" t="s">
        <v>141</v>
      </c>
      <c r="O280" t="s">
        <v>113</v>
      </c>
      <c r="P280" t="s">
        <v>142</v>
      </c>
      <c r="Q280" t="s">
        <v>122</v>
      </c>
      <c r="R280" t="s">
        <v>123</v>
      </c>
      <c r="S280" t="s">
        <v>113</v>
      </c>
      <c r="T280" t="s">
        <v>2806</v>
      </c>
      <c r="U280" t="s">
        <v>145</v>
      </c>
      <c r="V280" t="s">
        <v>2807</v>
      </c>
      <c r="Y280" t="b">
        <v>1</v>
      </c>
      <c r="Z280" t="s">
        <v>2808</v>
      </c>
      <c r="AA280" t="s">
        <v>2809</v>
      </c>
      <c r="AB280" t="s">
        <v>613</v>
      </c>
      <c r="AC280" t="s">
        <v>113</v>
      </c>
      <c r="AD280">
        <v>2</v>
      </c>
      <c r="AE280" t="s">
        <v>113</v>
      </c>
      <c r="AF280" t="s">
        <v>614</v>
      </c>
      <c r="AG280" t="s">
        <v>2810</v>
      </c>
      <c r="AH280" t="s">
        <v>131</v>
      </c>
      <c r="AI280" t="s">
        <v>131</v>
      </c>
      <c r="AJ280" t="s">
        <v>131</v>
      </c>
      <c r="AK280" t="s">
        <v>2811</v>
      </c>
      <c r="AL280" t="s">
        <v>2812</v>
      </c>
      <c r="AM280" t="s">
        <v>153</v>
      </c>
      <c r="AN280" t="s">
        <v>154</v>
      </c>
      <c r="AO280" t="s">
        <v>155</v>
      </c>
      <c r="AP280">
        <v>6133161070</v>
      </c>
      <c r="AQ280" t="s">
        <v>156</v>
      </c>
      <c r="AR280" t="s">
        <v>113</v>
      </c>
      <c r="AS280" t="s">
        <v>113</v>
      </c>
      <c r="AT280" t="s">
        <v>113</v>
      </c>
      <c r="AU280" t="s">
        <v>113</v>
      </c>
      <c r="AW280" t="s">
        <v>113</v>
      </c>
      <c r="AX280" s="82">
        <f>IFERROR(FIND("Óbitos/feridos",consulta_completa__11[[#This Row],[13 - Ocorrências/Ambientes Atingidos]]),0)</f>
        <v>0</v>
      </c>
      <c r="AY280" s="83" t="str">
        <f t="shared" si="126"/>
        <v/>
      </c>
      <c r="AZ280" s="82">
        <f>IFERROR(FIND("População afetada/evacuada",consulta_completa__11[[#This Row],[13 - Ocorrências/Ambientes Atingidos]]),0)</f>
        <v>0</v>
      </c>
      <c r="BA280" s="82" t="str">
        <f t="shared" si="127"/>
        <v/>
      </c>
      <c r="BB280" s="82">
        <f>IFERROR(FIND("Suspensão de abastecimento de água",consulta_completa__11[[#This Row],[13 - Ocorrências/Ambientes Atingidos]]),0)</f>
        <v>0</v>
      </c>
      <c r="BC280" s="83" t="str">
        <f t="shared" si="155"/>
        <v/>
      </c>
      <c r="BD280" s="82">
        <f>IFERROR(FIND("Rio/córrego",consulta_completa__11[[#This Row],[13 - Ocorrências/Ambientes Atingidos]]),0)</f>
        <v>0</v>
      </c>
      <c r="BE280" s="83" t="str">
        <f t="shared" si="128"/>
        <v/>
      </c>
      <c r="BF280" s="82">
        <f>IFERROR(FIND("Lago",consulta_completa__11[[#This Row],[13 - Ocorrências/Ambientes Atingidos]]),0)</f>
        <v>0</v>
      </c>
      <c r="BG280" s="83" t="str">
        <f t="shared" si="129"/>
        <v/>
      </c>
      <c r="BH280" s="82">
        <f>IFERROR(FIND("Mar",consulta_completa__11[[#This Row],[13 - Ocorrências/Ambientes Atingidos]]),0)</f>
        <v>0</v>
      </c>
      <c r="BI280" s="83" t="str">
        <f t="shared" si="130"/>
        <v/>
      </c>
      <c r="BJ280" s="82">
        <f>IFERROR(FIND("Praia",consulta_completa__11[[#This Row],[13 - Ocorrências/Ambientes Atingidos]]),0)</f>
        <v>0</v>
      </c>
      <c r="BK280" s="83" t="str">
        <f t="shared" si="131"/>
        <v/>
      </c>
      <c r="BL280" s="82">
        <f>IFERROR(FIND("Solo",consulta_completa__11[[#This Row],[13 - Ocorrências/Ambientes Atingidos]]),0)</f>
        <v>1</v>
      </c>
      <c r="BM280" s="83" t="str">
        <f t="shared" si="132"/>
        <v>X</v>
      </c>
      <c r="BN280" s="82">
        <f>IFERROR(FIND("Águas subterrâneas",consulta_completa__11[[#This Row],[13 - Ocorrências/Ambientes Atingidos]]),0)</f>
        <v>0</v>
      </c>
      <c r="BO280" s="83" t="str">
        <f t="shared" si="133"/>
        <v/>
      </c>
      <c r="BP280" s="82">
        <f>IFERROR(FIND("Atmosfera",consulta_completa__11[[#This Row],[13 - Ocorrências/Ambientes Atingidos]]),0)</f>
        <v>0</v>
      </c>
      <c r="BQ280" s="83" t="str">
        <f t="shared" si="134"/>
        <v/>
      </c>
      <c r="BR280" s="82">
        <f>IFERROR(FIND("Flora",consulta_completa__11[[#This Row],[13 - Ocorrências/Ambientes Atingidos]]),0)</f>
        <v>0</v>
      </c>
      <c r="BS280" s="83" t="str">
        <f t="shared" si="135"/>
        <v/>
      </c>
      <c r="BT280" s="82">
        <f>IFERROR(FIND("Fauna",consulta_completa__11[[#This Row],[13 - Ocorrências/Ambientes Atingidos]]),0)</f>
        <v>0</v>
      </c>
      <c r="BU280" s="83" t="str">
        <f t="shared" si="136"/>
        <v/>
      </c>
      <c r="BV280" s="82">
        <f>IFERROR(FIND("UC federal",consulta_completa__11[[#This Row],[13 - Ocorrências/Ambientes Atingidos]]),0)</f>
        <v>0</v>
      </c>
      <c r="BW280" s="83" t="str">
        <f t="shared" si="137"/>
        <v/>
      </c>
      <c r="BX280" s="82">
        <f>IFERROR(FIND("UC estadual/municipal",consulta_completa__11[[#This Row],[13 - Ocorrências/Ambientes Atingidos]]),0)</f>
        <v>0</v>
      </c>
      <c r="BY280" s="83" t="str">
        <f t="shared" si="138"/>
        <v/>
      </c>
      <c r="BZ280" s="82">
        <f>IFERROR(FIND("Outro(s)",consulta_completa__11[[#This Row],[13 - Ocorrências/Ambientes Atingidos]]),0)</f>
        <v>0</v>
      </c>
      <c r="CA280" s="83" t="str">
        <f t="shared" si="139"/>
        <v/>
      </c>
      <c r="CB280" s="82">
        <f>IFERROR(FIND("Sem dano",consulta_completa__11[[#This Row],[13 - Ocorrências/Ambientes Atingidos]]),0)</f>
        <v>0</v>
      </c>
      <c r="CC280" s="83" t="str">
        <f t="shared" si="140"/>
        <v/>
      </c>
      <c r="CD280" s="82" t="str">
        <f>IF(consulta_completa__11[[#This Row],[13 - Ocorrências/Ambientes Atingidos]]="","X","")</f>
        <v/>
      </c>
      <c r="CE280" s="84">
        <f>IFERROR(FIND("IBAMA",consulta_completa__11[[#This Row],[14 - Inst. Atuando no Local]]),0)</f>
        <v>0</v>
      </c>
      <c r="CF280" s="84" t="str">
        <f t="shared" si="141"/>
        <v/>
      </c>
      <c r="CG280" s="84">
        <f>IFERROR(FIND("OEMA",consulta_completa__11[[#This Row],[14 - Inst. Atuando no Local]]),0)</f>
        <v>0</v>
      </c>
      <c r="CH280" s="84" t="str">
        <f t="shared" si="142"/>
        <v/>
      </c>
      <c r="CI280" s="84">
        <f>IFERROR(FIND("DEFESA CIVIL",consulta_completa__11[[#This Row],[14 - Inst. Atuando no Local]]),0)</f>
        <v>0</v>
      </c>
      <c r="CJ280" s="84" t="str">
        <f t="shared" si="143"/>
        <v/>
      </c>
      <c r="CK280" s="84">
        <f>IFERROR(FIND("CORPO DE BOMBEIROS",consulta_completa__11[[#This Row],[14 - Inst. Atuando no Local]]),0)</f>
        <v>0</v>
      </c>
      <c r="CL280" s="84" t="str">
        <f t="shared" si="144"/>
        <v/>
      </c>
      <c r="CM280" s="84">
        <f>IFERROR(FIND("POLÍCIA RODOVIÁRIA",consulta_completa__11[[#This Row],[14 - Inst. Atuando no Local]]),0)</f>
        <v>0</v>
      </c>
      <c r="CN280" s="84" t="str">
        <f t="shared" si="145"/>
        <v/>
      </c>
      <c r="CO280" s="84">
        <f>IFERROR(FIND("POLÍCIA MILITAR",consulta_completa__11[[#This Row],[14 - Inst. Atuando no Local]]),0)</f>
        <v>0</v>
      </c>
      <c r="CP280" s="84" t="str">
        <f t="shared" si="146"/>
        <v/>
      </c>
      <c r="CQ280" s="84">
        <f>IFERROR(FIND("POLÍCIA CIVIL",consulta_completa__11[[#This Row],[14 - Inst. Atuando no Local]]),0)</f>
        <v>0</v>
      </c>
      <c r="CR280" s="84" t="str">
        <f t="shared" si="147"/>
        <v/>
      </c>
      <c r="CS280" s="84">
        <f>IFERROR(FIND("MARINHA DO BRASIL",consulta_completa__11[[#This Row],[14 - Inst. Atuando no Local]]),0)</f>
        <v>0</v>
      </c>
      <c r="CT280" s="84" t="str">
        <f t="shared" si="148"/>
        <v/>
      </c>
      <c r="CU280" s="84">
        <f>IFERROR(FIND("EMPRESA ESPECIALIZADA EM ATENDIMENTO",consulta_completa__11[[#This Row],[14 - Inst. Atuando no Local]]),0)</f>
        <v>0</v>
      </c>
      <c r="CV280" s="84" t="str">
        <f t="shared" si="149"/>
        <v/>
      </c>
      <c r="CW280" s="84">
        <f>IFERROR(FIND("IBAMA",consulta_completa__11[[#This Row],[14 - Inst. Atuando no Local]]),0)</f>
        <v>0</v>
      </c>
      <c r="CX280" s="84" t="str">
        <f t="shared" si="150"/>
        <v/>
      </c>
      <c r="CY280" s="84" t="str">
        <f>IF(consulta_completa__11[[#This Row],[14 - Inst. Atuando no Local]]="","X","")</f>
        <v/>
      </c>
      <c r="CZ280" s="84">
        <f>IFERROR(FIND("OUTRA (S)",consulta_completa__11[[#This Row],[14 - Inst. Atuando no Local]]),0)</f>
        <v>0</v>
      </c>
      <c r="DA280" s="84" t="str">
        <f t="shared" si="151"/>
        <v/>
      </c>
      <c r="DB280" s="35" t="str">
        <f t="shared" si="152"/>
        <v>Sim</v>
      </c>
      <c r="DC280" s="35" t="str">
        <f t="shared" si="153"/>
        <v>Não</v>
      </c>
      <c r="DD280" s="35" t="str">
        <f t="shared" si="154"/>
        <v>Sim</v>
      </c>
      <c r="DE280" s="87" t="str">
        <f t="shared" si="125"/>
        <v>Estadual</v>
      </c>
    </row>
    <row r="281" spans="1:109">
      <c r="A281" s="14">
        <v>202542561236</v>
      </c>
      <c r="B281" s="1">
        <v>45771</v>
      </c>
      <c r="C281" t="s">
        <v>109</v>
      </c>
      <c r="D281" t="s">
        <v>110</v>
      </c>
      <c r="E281" t="s">
        <v>452</v>
      </c>
      <c r="F281" t="s">
        <v>139</v>
      </c>
      <c r="G281" t="s">
        <v>113</v>
      </c>
      <c r="H281" t="s">
        <v>114</v>
      </c>
      <c r="I281" t="s">
        <v>114</v>
      </c>
      <c r="J281" t="s">
        <v>113</v>
      </c>
      <c r="K281" t="s">
        <v>114</v>
      </c>
      <c r="L281" t="s">
        <v>114</v>
      </c>
      <c r="M281" t="s">
        <v>118</v>
      </c>
      <c r="N281" t="s">
        <v>119</v>
      </c>
      <c r="O281" t="s">
        <v>239</v>
      </c>
      <c r="P281" t="s">
        <v>142</v>
      </c>
      <c r="Q281" t="s">
        <v>143</v>
      </c>
      <c r="R281" t="s">
        <v>123</v>
      </c>
      <c r="S281" t="s">
        <v>124</v>
      </c>
      <c r="T281" t="s">
        <v>2813</v>
      </c>
      <c r="U281" t="s">
        <v>2814</v>
      </c>
      <c r="V281" t="s">
        <v>2815</v>
      </c>
      <c r="Y281" t="b">
        <v>1</v>
      </c>
      <c r="Z281" t="s">
        <v>2816</v>
      </c>
      <c r="AA281" t="s">
        <v>2817</v>
      </c>
      <c r="AB281" t="s">
        <v>2818</v>
      </c>
      <c r="AC281" t="s">
        <v>2819</v>
      </c>
      <c r="AD281">
        <v>1</v>
      </c>
      <c r="AE281" t="s">
        <v>2820</v>
      </c>
      <c r="AF281" t="s">
        <v>113</v>
      </c>
      <c r="AG281" t="s">
        <v>113</v>
      </c>
      <c r="AH281" t="s">
        <v>131</v>
      </c>
      <c r="AI281" t="s">
        <v>131</v>
      </c>
      <c r="AJ281" t="s">
        <v>131</v>
      </c>
      <c r="AK281" t="s">
        <v>2821</v>
      </c>
      <c r="AL281" t="s">
        <v>2822</v>
      </c>
      <c r="AM281" t="s">
        <v>986</v>
      </c>
      <c r="AN281" t="s">
        <v>2823</v>
      </c>
      <c r="AO281" t="s">
        <v>2824</v>
      </c>
      <c r="AP281">
        <v>21983738118</v>
      </c>
      <c r="AQ281" t="s">
        <v>989</v>
      </c>
      <c r="AR281" t="s">
        <v>113</v>
      </c>
      <c r="AS281" t="s">
        <v>1447</v>
      </c>
      <c r="AT281" t="s">
        <v>113</v>
      </c>
      <c r="AU281" t="s">
        <v>113</v>
      </c>
      <c r="AW281" t="s">
        <v>469</v>
      </c>
      <c r="AX281" s="82">
        <f>IFERROR(FIND("Óbitos/feridos",consulta_completa__11[[#This Row],[13 - Ocorrências/Ambientes Atingidos]]),0)</f>
        <v>0</v>
      </c>
      <c r="AY281" s="83" t="str">
        <f t="shared" si="126"/>
        <v/>
      </c>
      <c r="AZ281" s="82">
        <f>IFERROR(FIND("População afetada/evacuada",consulta_completa__11[[#This Row],[13 - Ocorrências/Ambientes Atingidos]]),0)</f>
        <v>0</v>
      </c>
      <c r="BA281" s="82" t="str">
        <f t="shared" si="127"/>
        <v/>
      </c>
      <c r="BB281" s="82">
        <f>IFERROR(FIND("Suspensão de abastecimento de água",consulta_completa__11[[#This Row],[13 - Ocorrências/Ambientes Atingidos]]),0)</f>
        <v>0</v>
      </c>
      <c r="BC281" s="83" t="str">
        <f t="shared" si="155"/>
        <v/>
      </c>
      <c r="BD281" s="82">
        <f>IFERROR(FIND("Rio/córrego",consulta_completa__11[[#This Row],[13 - Ocorrências/Ambientes Atingidos]]),0)</f>
        <v>0</v>
      </c>
      <c r="BE281" s="83" t="str">
        <f t="shared" si="128"/>
        <v/>
      </c>
      <c r="BF281" s="82">
        <f>IFERROR(FIND("Lago",consulta_completa__11[[#This Row],[13 - Ocorrências/Ambientes Atingidos]]),0)</f>
        <v>0</v>
      </c>
      <c r="BG281" s="83" t="str">
        <f t="shared" si="129"/>
        <v/>
      </c>
      <c r="BH281" s="82">
        <f>IFERROR(FIND("Mar",consulta_completa__11[[#This Row],[13 - Ocorrências/Ambientes Atingidos]]),0)</f>
        <v>1</v>
      </c>
      <c r="BI281" s="83" t="str">
        <f t="shared" si="130"/>
        <v>X</v>
      </c>
      <c r="BJ281" s="82">
        <f>IFERROR(FIND("Praia",consulta_completa__11[[#This Row],[13 - Ocorrências/Ambientes Atingidos]]),0)</f>
        <v>0</v>
      </c>
      <c r="BK281" s="83" t="str">
        <f t="shared" si="131"/>
        <v/>
      </c>
      <c r="BL281" s="82">
        <f>IFERROR(FIND("Solo",consulta_completa__11[[#This Row],[13 - Ocorrências/Ambientes Atingidos]]),0)</f>
        <v>0</v>
      </c>
      <c r="BM281" s="83" t="str">
        <f t="shared" si="132"/>
        <v/>
      </c>
      <c r="BN281" s="82">
        <f>IFERROR(FIND("Águas subterrâneas",consulta_completa__11[[#This Row],[13 - Ocorrências/Ambientes Atingidos]]),0)</f>
        <v>0</v>
      </c>
      <c r="BO281" s="83" t="str">
        <f t="shared" si="133"/>
        <v/>
      </c>
      <c r="BP281" s="82">
        <f>IFERROR(FIND("Atmosfera",consulta_completa__11[[#This Row],[13 - Ocorrências/Ambientes Atingidos]]),0)</f>
        <v>0</v>
      </c>
      <c r="BQ281" s="83" t="str">
        <f t="shared" si="134"/>
        <v/>
      </c>
      <c r="BR281" s="82">
        <f>IFERROR(FIND("Flora",consulta_completa__11[[#This Row],[13 - Ocorrências/Ambientes Atingidos]]),0)</f>
        <v>0</v>
      </c>
      <c r="BS281" s="83" t="str">
        <f t="shared" si="135"/>
        <v/>
      </c>
      <c r="BT281" s="82">
        <f>IFERROR(FIND("Fauna",consulta_completa__11[[#This Row],[13 - Ocorrências/Ambientes Atingidos]]),0)</f>
        <v>0</v>
      </c>
      <c r="BU281" s="83" t="str">
        <f t="shared" si="136"/>
        <v/>
      </c>
      <c r="BV281" s="82">
        <f>IFERROR(FIND("UC federal",consulta_completa__11[[#This Row],[13 - Ocorrências/Ambientes Atingidos]]),0)</f>
        <v>0</v>
      </c>
      <c r="BW281" s="83" t="str">
        <f t="shared" si="137"/>
        <v/>
      </c>
      <c r="BX281" s="82">
        <f>IFERROR(FIND("UC estadual/municipal",consulta_completa__11[[#This Row],[13 - Ocorrências/Ambientes Atingidos]]),0)</f>
        <v>0</v>
      </c>
      <c r="BY281" s="83" t="str">
        <f t="shared" si="138"/>
        <v/>
      </c>
      <c r="BZ281" s="82">
        <f>IFERROR(FIND("Outro(s)",consulta_completa__11[[#This Row],[13 - Ocorrências/Ambientes Atingidos]]),0)</f>
        <v>0</v>
      </c>
      <c r="CA281" s="83" t="str">
        <f t="shared" si="139"/>
        <v/>
      </c>
      <c r="CB281" s="82">
        <f>IFERROR(FIND("Sem dano",consulta_completa__11[[#This Row],[13 - Ocorrências/Ambientes Atingidos]]),0)</f>
        <v>0</v>
      </c>
      <c r="CC281" s="83" t="str">
        <f t="shared" si="140"/>
        <v/>
      </c>
      <c r="CD281" s="82" t="str">
        <f>IF(consulta_completa__11[[#This Row],[13 - Ocorrências/Ambientes Atingidos]]="","X","")</f>
        <v/>
      </c>
      <c r="CE281" s="84">
        <f>IFERROR(FIND("IBAMA",consulta_completa__11[[#This Row],[14 - Inst. Atuando no Local]]),0)</f>
        <v>0</v>
      </c>
      <c r="CF281" s="84" t="str">
        <f t="shared" si="141"/>
        <v/>
      </c>
      <c r="CG281" s="84">
        <f>IFERROR(FIND("OEMA",consulta_completa__11[[#This Row],[14 - Inst. Atuando no Local]]),0)</f>
        <v>0</v>
      </c>
      <c r="CH281" s="84" t="str">
        <f t="shared" si="142"/>
        <v/>
      </c>
      <c r="CI281" s="84">
        <f>IFERROR(FIND("DEFESA CIVIL",consulta_completa__11[[#This Row],[14 - Inst. Atuando no Local]]),0)</f>
        <v>0</v>
      </c>
      <c r="CJ281" s="84" t="str">
        <f t="shared" si="143"/>
        <v/>
      </c>
      <c r="CK281" s="84">
        <f>IFERROR(FIND("CORPO DE BOMBEIROS",consulta_completa__11[[#This Row],[14 - Inst. Atuando no Local]]),0)</f>
        <v>0</v>
      </c>
      <c r="CL281" s="84" t="str">
        <f t="shared" si="144"/>
        <v/>
      </c>
      <c r="CM281" s="84">
        <f>IFERROR(FIND("POLÍCIA RODOVIÁRIA",consulta_completa__11[[#This Row],[14 - Inst. Atuando no Local]]),0)</f>
        <v>0</v>
      </c>
      <c r="CN281" s="84" t="str">
        <f t="shared" si="145"/>
        <v/>
      </c>
      <c r="CO281" s="84">
        <f>IFERROR(FIND("POLÍCIA MILITAR",consulta_completa__11[[#This Row],[14 - Inst. Atuando no Local]]),0)</f>
        <v>0</v>
      </c>
      <c r="CP281" s="84" t="str">
        <f t="shared" si="146"/>
        <v/>
      </c>
      <c r="CQ281" s="84">
        <f>IFERROR(FIND("POLÍCIA CIVIL",consulta_completa__11[[#This Row],[14 - Inst. Atuando no Local]]),0)</f>
        <v>0</v>
      </c>
      <c r="CR281" s="84" t="str">
        <f t="shared" si="147"/>
        <v/>
      </c>
      <c r="CS281" s="84">
        <f>IFERROR(FIND("MARINHA DO BRASIL",consulta_completa__11[[#This Row],[14 - Inst. Atuando no Local]]),0)</f>
        <v>0</v>
      </c>
      <c r="CT281" s="84" t="str">
        <f t="shared" si="148"/>
        <v/>
      </c>
      <c r="CU281" s="84">
        <f>IFERROR(FIND("EMPRESA ESPECIALIZADA EM ATENDIMENTO",consulta_completa__11[[#This Row],[14 - Inst. Atuando no Local]]),0)</f>
        <v>0</v>
      </c>
      <c r="CV281" s="84" t="str">
        <f t="shared" si="149"/>
        <v/>
      </c>
      <c r="CW281" s="84">
        <f>IFERROR(FIND("IBAMA",consulta_completa__11[[#This Row],[14 - Inst. Atuando no Local]]),0)</f>
        <v>0</v>
      </c>
      <c r="CX281" s="84" t="str">
        <f t="shared" si="150"/>
        <v/>
      </c>
      <c r="CY281" s="84" t="str">
        <f>IF(consulta_completa__11[[#This Row],[14 - Inst. Atuando no Local]]="","X","")</f>
        <v/>
      </c>
      <c r="CZ281" s="84">
        <f>IFERROR(FIND("OUTRA (S)",consulta_completa__11[[#This Row],[14 - Inst. Atuando no Local]]),0)</f>
        <v>0</v>
      </c>
      <c r="DA281" s="84" t="str">
        <f t="shared" si="151"/>
        <v/>
      </c>
      <c r="DB281" s="35" t="str">
        <f t="shared" si="152"/>
        <v>Sim</v>
      </c>
      <c r="DC281" s="35" t="str">
        <f t="shared" si="153"/>
        <v>Não</v>
      </c>
      <c r="DD281" s="35" t="str">
        <f t="shared" si="154"/>
        <v>Sim</v>
      </c>
      <c r="DE281" s="87" t="str">
        <f t="shared" si="125"/>
        <v>Federal</v>
      </c>
    </row>
    <row r="282" spans="1:109">
      <c r="A282" s="14">
        <v>202542550441</v>
      </c>
      <c r="B282" s="1">
        <v>45772</v>
      </c>
      <c r="C282" t="s">
        <v>109</v>
      </c>
      <c r="D282" t="s">
        <v>110</v>
      </c>
      <c r="E282" t="s">
        <v>139</v>
      </c>
      <c r="F282" t="s">
        <v>112</v>
      </c>
      <c r="G282" t="s">
        <v>113</v>
      </c>
      <c r="H282" t="s">
        <v>114</v>
      </c>
      <c r="I282" t="s">
        <v>114</v>
      </c>
      <c r="J282" t="s">
        <v>2825</v>
      </c>
      <c r="K282" t="s">
        <v>2826</v>
      </c>
      <c r="L282" t="s">
        <v>117</v>
      </c>
      <c r="M282" t="s">
        <v>118</v>
      </c>
      <c r="N282" t="s">
        <v>119</v>
      </c>
      <c r="O282" t="s">
        <v>120</v>
      </c>
      <c r="P282" t="s">
        <v>200</v>
      </c>
      <c r="Q282" t="s">
        <v>230</v>
      </c>
      <c r="R282" t="s">
        <v>123</v>
      </c>
      <c r="S282" t="s">
        <v>124</v>
      </c>
      <c r="T282" t="s">
        <v>2827</v>
      </c>
      <c r="U282" t="s">
        <v>2828</v>
      </c>
      <c r="V282" t="s">
        <v>2829</v>
      </c>
      <c r="Z282" t="s">
        <v>409</v>
      </c>
      <c r="AA282" t="s">
        <v>410</v>
      </c>
      <c r="AB282" t="s">
        <v>206</v>
      </c>
      <c r="AC282" t="s">
        <v>482</v>
      </c>
      <c r="AD282">
        <v>1</v>
      </c>
      <c r="AE282" t="s">
        <v>206</v>
      </c>
      <c r="AF282" t="s">
        <v>113</v>
      </c>
      <c r="AG282" t="s">
        <v>113</v>
      </c>
      <c r="AH282" t="s">
        <v>131</v>
      </c>
      <c r="AI282" t="s">
        <v>132</v>
      </c>
      <c r="AJ282" t="s">
        <v>131</v>
      </c>
      <c r="AK282" t="s">
        <v>2830</v>
      </c>
      <c r="AL282" t="s">
        <v>2831</v>
      </c>
      <c r="AM282" t="s">
        <v>485</v>
      </c>
      <c r="AN282" t="s">
        <v>113</v>
      </c>
      <c r="AO282" t="s">
        <v>113</v>
      </c>
      <c r="AQ282" t="s">
        <v>486</v>
      </c>
      <c r="AR282" t="s">
        <v>113</v>
      </c>
      <c r="AS282" t="s">
        <v>113</v>
      </c>
      <c r="AT282" t="s">
        <v>113</v>
      </c>
      <c r="AU282" t="s">
        <v>113</v>
      </c>
      <c r="AW282" t="s">
        <v>113</v>
      </c>
      <c r="AX282" s="82">
        <f>IFERROR(FIND("Óbitos/feridos",consulta_completa__11[[#This Row],[13 - Ocorrências/Ambientes Atingidos]]),0)</f>
        <v>0</v>
      </c>
      <c r="AY282" s="83" t="str">
        <f t="shared" si="126"/>
        <v/>
      </c>
      <c r="AZ282" s="82">
        <f>IFERROR(FIND("População afetada/evacuada",consulta_completa__11[[#This Row],[13 - Ocorrências/Ambientes Atingidos]]),0)</f>
        <v>0</v>
      </c>
      <c r="BA282" s="82" t="str">
        <f t="shared" si="127"/>
        <v/>
      </c>
      <c r="BB282" s="82">
        <f>IFERROR(FIND("Suspensão de abastecimento de água",consulta_completa__11[[#This Row],[13 - Ocorrências/Ambientes Atingidos]]),0)</f>
        <v>0</v>
      </c>
      <c r="BC282" s="83" t="str">
        <f t="shared" si="155"/>
        <v/>
      </c>
      <c r="BD282" s="82">
        <f>IFERROR(FIND("Rio/córrego",consulta_completa__11[[#This Row],[13 - Ocorrências/Ambientes Atingidos]]),0)</f>
        <v>0</v>
      </c>
      <c r="BE282" s="83" t="str">
        <f t="shared" si="128"/>
        <v/>
      </c>
      <c r="BF282" s="82">
        <f>IFERROR(FIND("Lago",consulta_completa__11[[#This Row],[13 - Ocorrências/Ambientes Atingidos]]),0)</f>
        <v>0</v>
      </c>
      <c r="BG282" s="83" t="str">
        <f t="shared" si="129"/>
        <v/>
      </c>
      <c r="BH282" s="82">
        <f>IFERROR(FIND("Mar",consulta_completa__11[[#This Row],[13 - Ocorrências/Ambientes Atingidos]]),0)</f>
        <v>1</v>
      </c>
      <c r="BI282" s="83" t="str">
        <f t="shared" si="130"/>
        <v>X</v>
      </c>
      <c r="BJ282" s="82">
        <f>IFERROR(FIND("Praia",consulta_completa__11[[#This Row],[13 - Ocorrências/Ambientes Atingidos]]),0)</f>
        <v>0</v>
      </c>
      <c r="BK282" s="83" t="str">
        <f t="shared" si="131"/>
        <v/>
      </c>
      <c r="BL282" s="82">
        <f>IFERROR(FIND("Solo",consulta_completa__11[[#This Row],[13 - Ocorrências/Ambientes Atingidos]]),0)</f>
        <v>0</v>
      </c>
      <c r="BM282" s="83" t="str">
        <f t="shared" si="132"/>
        <v/>
      </c>
      <c r="BN282" s="82">
        <f>IFERROR(FIND("Águas subterrâneas",consulta_completa__11[[#This Row],[13 - Ocorrências/Ambientes Atingidos]]),0)</f>
        <v>0</v>
      </c>
      <c r="BO282" s="83" t="str">
        <f t="shared" si="133"/>
        <v/>
      </c>
      <c r="BP282" s="82">
        <f>IFERROR(FIND("Atmosfera",consulta_completa__11[[#This Row],[13 - Ocorrências/Ambientes Atingidos]]),0)</f>
        <v>0</v>
      </c>
      <c r="BQ282" s="83" t="str">
        <f t="shared" si="134"/>
        <v/>
      </c>
      <c r="BR282" s="82">
        <f>IFERROR(FIND("Flora",consulta_completa__11[[#This Row],[13 - Ocorrências/Ambientes Atingidos]]),0)</f>
        <v>0</v>
      </c>
      <c r="BS282" s="83" t="str">
        <f t="shared" si="135"/>
        <v/>
      </c>
      <c r="BT282" s="82">
        <f>IFERROR(FIND("Fauna",consulta_completa__11[[#This Row],[13 - Ocorrências/Ambientes Atingidos]]),0)</f>
        <v>0</v>
      </c>
      <c r="BU282" s="83" t="str">
        <f t="shared" si="136"/>
        <v/>
      </c>
      <c r="BV282" s="82">
        <f>IFERROR(FIND("UC federal",consulta_completa__11[[#This Row],[13 - Ocorrências/Ambientes Atingidos]]),0)</f>
        <v>0</v>
      </c>
      <c r="BW282" s="83" t="str">
        <f t="shared" si="137"/>
        <v/>
      </c>
      <c r="BX282" s="82">
        <f>IFERROR(FIND("UC estadual/municipal",consulta_completa__11[[#This Row],[13 - Ocorrências/Ambientes Atingidos]]),0)</f>
        <v>0</v>
      </c>
      <c r="BY282" s="83" t="str">
        <f t="shared" si="138"/>
        <v/>
      </c>
      <c r="BZ282" s="82">
        <f>IFERROR(FIND("Outro(s)",consulta_completa__11[[#This Row],[13 - Ocorrências/Ambientes Atingidos]]),0)</f>
        <v>0</v>
      </c>
      <c r="CA282" s="83" t="str">
        <f t="shared" si="139"/>
        <v/>
      </c>
      <c r="CB282" s="82">
        <f>IFERROR(FIND("Sem dano",consulta_completa__11[[#This Row],[13 - Ocorrências/Ambientes Atingidos]]),0)</f>
        <v>0</v>
      </c>
      <c r="CC282" s="83" t="str">
        <f t="shared" si="140"/>
        <v/>
      </c>
      <c r="CD282" s="82" t="str">
        <f>IF(consulta_completa__11[[#This Row],[13 - Ocorrências/Ambientes Atingidos]]="","X","")</f>
        <v/>
      </c>
      <c r="CE282" s="84">
        <f>IFERROR(FIND("IBAMA",consulta_completa__11[[#This Row],[14 - Inst. Atuando no Local]]),0)</f>
        <v>0</v>
      </c>
      <c r="CF282" s="84" t="str">
        <f t="shared" si="141"/>
        <v/>
      </c>
      <c r="CG282" s="84">
        <f>IFERROR(FIND("OEMA",consulta_completa__11[[#This Row],[14 - Inst. Atuando no Local]]),0)</f>
        <v>0</v>
      </c>
      <c r="CH282" s="84" t="str">
        <f t="shared" si="142"/>
        <v/>
      </c>
      <c r="CI282" s="84">
        <f>IFERROR(FIND("DEFESA CIVIL",consulta_completa__11[[#This Row],[14 - Inst. Atuando no Local]]),0)</f>
        <v>0</v>
      </c>
      <c r="CJ282" s="84" t="str">
        <f t="shared" si="143"/>
        <v/>
      </c>
      <c r="CK282" s="84">
        <f>IFERROR(FIND("CORPO DE BOMBEIROS",consulta_completa__11[[#This Row],[14 - Inst. Atuando no Local]]),0)</f>
        <v>0</v>
      </c>
      <c r="CL282" s="84" t="str">
        <f t="shared" si="144"/>
        <v/>
      </c>
      <c r="CM282" s="84">
        <f>IFERROR(FIND("POLÍCIA RODOVIÁRIA",consulta_completa__11[[#This Row],[14 - Inst. Atuando no Local]]),0)</f>
        <v>0</v>
      </c>
      <c r="CN282" s="84" t="str">
        <f t="shared" si="145"/>
        <v/>
      </c>
      <c r="CO282" s="84">
        <f>IFERROR(FIND("POLÍCIA MILITAR",consulta_completa__11[[#This Row],[14 - Inst. Atuando no Local]]),0)</f>
        <v>0</v>
      </c>
      <c r="CP282" s="84" t="str">
        <f t="shared" si="146"/>
        <v/>
      </c>
      <c r="CQ282" s="84">
        <f>IFERROR(FIND("POLÍCIA CIVIL",consulta_completa__11[[#This Row],[14 - Inst. Atuando no Local]]),0)</f>
        <v>0</v>
      </c>
      <c r="CR282" s="84" t="str">
        <f t="shared" si="147"/>
        <v/>
      </c>
      <c r="CS282" s="84">
        <f>IFERROR(FIND("MARINHA DO BRASIL",consulta_completa__11[[#This Row],[14 - Inst. Atuando no Local]]),0)</f>
        <v>0</v>
      </c>
      <c r="CT282" s="84" t="str">
        <f t="shared" si="148"/>
        <v/>
      </c>
      <c r="CU282" s="84">
        <f>IFERROR(FIND("EMPRESA ESPECIALIZADA EM ATENDIMENTO",consulta_completa__11[[#This Row],[14 - Inst. Atuando no Local]]),0)</f>
        <v>0</v>
      </c>
      <c r="CV282" s="84" t="str">
        <f t="shared" si="149"/>
        <v/>
      </c>
      <c r="CW282" s="84">
        <f>IFERROR(FIND("IBAMA",consulta_completa__11[[#This Row],[14 - Inst. Atuando no Local]]),0)</f>
        <v>0</v>
      </c>
      <c r="CX282" s="84" t="str">
        <f t="shared" si="150"/>
        <v/>
      </c>
      <c r="CY282" s="84" t="str">
        <f>IF(consulta_completa__11[[#This Row],[14 - Inst. Atuando no Local]]="","X","")</f>
        <v/>
      </c>
      <c r="CZ282" s="84">
        <f>IFERROR(FIND("OUTRA (S)",consulta_completa__11[[#This Row],[14 - Inst. Atuando no Local]]),0)</f>
        <v>0</v>
      </c>
      <c r="DA282" s="84" t="str">
        <f t="shared" si="151"/>
        <v/>
      </c>
      <c r="DB282" s="35" t="str">
        <f t="shared" si="152"/>
        <v>Sim</v>
      </c>
      <c r="DC282" s="35" t="str">
        <f t="shared" si="153"/>
        <v>Não</v>
      </c>
      <c r="DD282" s="35" t="str">
        <f t="shared" si="154"/>
        <v>Sim</v>
      </c>
      <c r="DE282" s="87" t="str">
        <f t="shared" si="125"/>
        <v>Federal</v>
      </c>
    </row>
    <row r="283" spans="1:109">
      <c r="A283" s="14">
        <v>202542661220</v>
      </c>
      <c r="B283" s="1">
        <v>45772</v>
      </c>
      <c r="C283" t="s">
        <v>109</v>
      </c>
      <c r="D283" t="s">
        <v>110</v>
      </c>
      <c r="E283" t="s">
        <v>139</v>
      </c>
      <c r="F283" t="s">
        <v>112</v>
      </c>
      <c r="G283" t="s">
        <v>113</v>
      </c>
      <c r="H283" t="s">
        <v>114</v>
      </c>
      <c r="I283" t="s">
        <v>114</v>
      </c>
      <c r="J283" t="s">
        <v>1151</v>
      </c>
      <c r="K283" t="s">
        <v>515</v>
      </c>
      <c r="L283" t="s">
        <v>117</v>
      </c>
      <c r="M283" t="s">
        <v>118</v>
      </c>
      <c r="N283" t="s">
        <v>119</v>
      </c>
      <c r="O283" t="s">
        <v>120</v>
      </c>
      <c r="P283" t="s">
        <v>200</v>
      </c>
      <c r="Q283" t="s">
        <v>143</v>
      </c>
      <c r="R283" t="s">
        <v>123</v>
      </c>
      <c r="S283" t="s">
        <v>124</v>
      </c>
      <c r="T283" t="s">
        <v>2832</v>
      </c>
      <c r="U283" t="s">
        <v>2833</v>
      </c>
      <c r="V283" t="s">
        <v>2834</v>
      </c>
      <c r="Z283" t="s">
        <v>2835</v>
      </c>
      <c r="AA283" t="s">
        <v>410</v>
      </c>
      <c r="AB283" t="s">
        <v>206</v>
      </c>
      <c r="AC283" t="s">
        <v>482</v>
      </c>
      <c r="AD283">
        <v>1</v>
      </c>
      <c r="AE283" t="s">
        <v>206</v>
      </c>
      <c r="AF283" t="s">
        <v>113</v>
      </c>
      <c r="AG283" t="s">
        <v>113</v>
      </c>
      <c r="AH283" t="s">
        <v>131</v>
      </c>
      <c r="AI283" t="s">
        <v>132</v>
      </c>
      <c r="AJ283" t="s">
        <v>131</v>
      </c>
      <c r="AK283" t="s">
        <v>2836</v>
      </c>
      <c r="AL283" t="s">
        <v>2837</v>
      </c>
      <c r="AM283" t="s">
        <v>485</v>
      </c>
      <c r="AN283" t="s">
        <v>113</v>
      </c>
      <c r="AO283" t="s">
        <v>113</v>
      </c>
      <c r="AQ283" t="s">
        <v>486</v>
      </c>
      <c r="AR283" t="s">
        <v>113</v>
      </c>
      <c r="AS283" t="s">
        <v>113</v>
      </c>
      <c r="AT283" t="s">
        <v>113</v>
      </c>
      <c r="AU283" t="s">
        <v>113</v>
      </c>
      <c r="AW283" t="s">
        <v>113</v>
      </c>
      <c r="AX283" s="82">
        <f>IFERROR(FIND("Óbitos/feridos",consulta_completa__11[[#This Row],[13 - Ocorrências/Ambientes Atingidos]]),0)</f>
        <v>0</v>
      </c>
      <c r="AY283" s="83" t="str">
        <f t="shared" si="126"/>
        <v/>
      </c>
      <c r="AZ283" s="82">
        <f>IFERROR(FIND("População afetada/evacuada",consulta_completa__11[[#This Row],[13 - Ocorrências/Ambientes Atingidos]]),0)</f>
        <v>0</v>
      </c>
      <c r="BA283" s="82" t="str">
        <f t="shared" si="127"/>
        <v/>
      </c>
      <c r="BB283" s="82">
        <f>IFERROR(FIND("Suspensão de abastecimento de água",consulta_completa__11[[#This Row],[13 - Ocorrências/Ambientes Atingidos]]),0)</f>
        <v>0</v>
      </c>
      <c r="BC283" s="83" t="str">
        <f t="shared" si="155"/>
        <v/>
      </c>
      <c r="BD283" s="82">
        <f>IFERROR(FIND("Rio/córrego",consulta_completa__11[[#This Row],[13 - Ocorrências/Ambientes Atingidos]]),0)</f>
        <v>0</v>
      </c>
      <c r="BE283" s="83" t="str">
        <f t="shared" si="128"/>
        <v/>
      </c>
      <c r="BF283" s="82">
        <f>IFERROR(FIND("Lago",consulta_completa__11[[#This Row],[13 - Ocorrências/Ambientes Atingidos]]),0)</f>
        <v>0</v>
      </c>
      <c r="BG283" s="83" t="str">
        <f t="shared" si="129"/>
        <v/>
      </c>
      <c r="BH283" s="82">
        <f>IFERROR(FIND("Mar",consulta_completa__11[[#This Row],[13 - Ocorrências/Ambientes Atingidos]]),0)</f>
        <v>1</v>
      </c>
      <c r="BI283" s="83" t="str">
        <f t="shared" si="130"/>
        <v>X</v>
      </c>
      <c r="BJ283" s="82">
        <f>IFERROR(FIND("Praia",consulta_completa__11[[#This Row],[13 - Ocorrências/Ambientes Atingidos]]),0)</f>
        <v>0</v>
      </c>
      <c r="BK283" s="83" t="str">
        <f t="shared" si="131"/>
        <v/>
      </c>
      <c r="BL283" s="82">
        <f>IFERROR(FIND("Solo",consulta_completa__11[[#This Row],[13 - Ocorrências/Ambientes Atingidos]]),0)</f>
        <v>0</v>
      </c>
      <c r="BM283" s="83" t="str">
        <f t="shared" si="132"/>
        <v/>
      </c>
      <c r="BN283" s="82">
        <f>IFERROR(FIND("Águas subterrâneas",consulta_completa__11[[#This Row],[13 - Ocorrências/Ambientes Atingidos]]),0)</f>
        <v>0</v>
      </c>
      <c r="BO283" s="83" t="str">
        <f t="shared" si="133"/>
        <v/>
      </c>
      <c r="BP283" s="82">
        <f>IFERROR(FIND("Atmosfera",consulta_completa__11[[#This Row],[13 - Ocorrências/Ambientes Atingidos]]),0)</f>
        <v>0</v>
      </c>
      <c r="BQ283" s="83" t="str">
        <f t="shared" si="134"/>
        <v/>
      </c>
      <c r="BR283" s="82">
        <f>IFERROR(FIND("Flora",consulta_completa__11[[#This Row],[13 - Ocorrências/Ambientes Atingidos]]),0)</f>
        <v>0</v>
      </c>
      <c r="BS283" s="83" t="str">
        <f t="shared" si="135"/>
        <v/>
      </c>
      <c r="BT283" s="82">
        <f>IFERROR(FIND("Fauna",consulta_completa__11[[#This Row],[13 - Ocorrências/Ambientes Atingidos]]),0)</f>
        <v>0</v>
      </c>
      <c r="BU283" s="83" t="str">
        <f t="shared" si="136"/>
        <v/>
      </c>
      <c r="BV283" s="82">
        <f>IFERROR(FIND("UC federal",consulta_completa__11[[#This Row],[13 - Ocorrências/Ambientes Atingidos]]),0)</f>
        <v>0</v>
      </c>
      <c r="BW283" s="83" t="str">
        <f t="shared" si="137"/>
        <v/>
      </c>
      <c r="BX283" s="82">
        <f>IFERROR(FIND("UC estadual/municipal",consulta_completa__11[[#This Row],[13 - Ocorrências/Ambientes Atingidos]]),0)</f>
        <v>0</v>
      </c>
      <c r="BY283" s="83" t="str">
        <f t="shared" si="138"/>
        <v/>
      </c>
      <c r="BZ283" s="82">
        <f>IFERROR(FIND("Outro(s)",consulta_completa__11[[#This Row],[13 - Ocorrências/Ambientes Atingidos]]),0)</f>
        <v>0</v>
      </c>
      <c r="CA283" s="83" t="str">
        <f t="shared" si="139"/>
        <v/>
      </c>
      <c r="CB283" s="82">
        <f>IFERROR(FIND("Sem dano",consulta_completa__11[[#This Row],[13 - Ocorrências/Ambientes Atingidos]]),0)</f>
        <v>0</v>
      </c>
      <c r="CC283" s="83" t="str">
        <f t="shared" si="140"/>
        <v/>
      </c>
      <c r="CD283" s="82" t="str">
        <f>IF(consulta_completa__11[[#This Row],[13 - Ocorrências/Ambientes Atingidos]]="","X","")</f>
        <v/>
      </c>
      <c r="CE283" s="84">
        <f>IFERROR(FIND("IBAMA",consulta_completa__11[[#This Row],[14 - Inst. Atuando no Local]]),0)</f>
        <v>0</v>
      </c>
      <c r="CF283" s="84" t="str">
        <f t="shared" si="141"/>
        <v/>
      </c>
      <c r="CG283" s="84">
        <f>IFERROR(FIND("OEMA",consulta_completa__11[[#This Row],[14 - Inst. Atuando no Local]]),0)</f>
        <v>0</v>
      </c>
      <c r="CH283" s="84" t="str">
        <f t="shared" si="142"/>
        <v/>
      </c>
      <c r="CI283" s="84">
        <f>IFERROR(FIND("DEFESA CIVIL",consulta_completa__11[[#This Row],[14 - Inst. Atuando no Local]]),0)</f>
        <v>0</v>
      </c>
      <c r="CJ283" s="84" t="str">
        <f t="shared" si="143"/>
        <v/>
      </c>
      <c r="CK283" s="84">
        <f>IFERROR(FIND("CORPO DE BOMBEIROS",consulta_completa__11[[#This Row],[14 - Inst. Atuando no Local]]),0)</f>
        <v>0</v>
      </c>
      <c r="CL283" s="84" t="str">
        <f t="shared" si="144"/>
        <v/>
      </c>
      <c r="CM283" s="84">
        <f>IFERROR(FIND("POLÍCIA RODOVIÁRIA",consulta_completa__11[[#This Row],[14 - Inst. Atuando no Local]]),0)</f>
        <v>0</v>
      </c>
      <c r="CN283" s="84" t="str">
        <f t="shared" si="145"/>
        <v/>
      </c>
      <c r="CO283" s="84">
        <f>IFERROR(FIND("POLÍCIA MILITAR",consulta_completa__11[[#This Row],[14 - Inst. Atuando no Local]]),0)</f>
        <v>0</v>
      </c>
      <c r="CP283" s="84" t="str">
        <f t="shared" si="146"/>
        <v/>
      </c>
      <c r="CQ283" s="84">
        <f>IFERROR(FIND("POLÍCIA CIVIL",consulta_completa__11[[#This Row],[14 - Inst. Atuando no Local]]),0)</f>
        <v>0</v>
      </c>
      <c r="CR283" s="84" t="str">
        <f t="shared" si="147"/>
        <v/>
      </c>
      <c r="CS283" s="84">
        <f>IFERROR(FIND("MARINHA DO BRASIL",consulta_completa__11[[#This Row],[14 - Inst. Atuando no Local]]),0)</f>
        <v>0</v>
      </c>
      <c r="CT283" s="84" t="str">
        <f t="shared" si="148"/>
        <v/>
      </c>
      <c r="CU283" s="84">
        <f>IFERROR(FIND("EMPRESA ESPECIALIZADA EM ATENDIMENTO",consulta_completa__11[[#This Row],[14 - Inst. Atuando no Local]]),0)</f>
        <v>0</v>
      </c>
      <c r="CV283" s="84" t="str">
        <f t="shared" si="149"/>
        <v/>
      </c>
      <c r="CW283" s="84">
        <f>IFERROR(FIND("IBAMA",consulta_completa__11[[#This Row],[14 - Inst. Atuando no Local]]),0)</f>
        <v>0</v>
      </c>
      <c r="CX283" s="84" t="str">
        <f t="shared" si="150"/>
        <v/>
      </c>
      <c r="CY283" s="84" t="str">
        <f>IF(consulta_completa__11[[#This Row],[14 - Inst. Atuando no Local]]="","X","")</f>
        <v/>
      </c>
      <c r="CZ283" s="84">
        <f>IFERROR(FIND("OUTRA (S)",consulta_completa__11[[#This Row],[14 - Inst. Atuando no Local]]),0)</f>
        <v>0</v>
      </c>
      <c r="DA283" s="84" t="str">
        <f t="shared" si="151"/>
        <v/>
      </c>
      <c r="DB283" s="35" t="str">
        <f t="shared" si="152"/>
        <v>Sim</v>
      </c>
      <c r="DC283" s="35" t="str">
        <f t="shared" si="153"/>
        <v>Não</v>
      </c>
      <c r="DD283" s="35" t="str">
        <f t="shared" si="154"/>
        <v>Sim</v>
      </c>
      <c r="DE283" s="87" t="str">
        <f t="shared" si="125"/>
        <v>Federal</v>
      </c>
    </row>
    <row r="284" spans="1:109">
      <c r="A284" s="14">
        <v>202542728813</v>
      </c>
      <c r="B284" s="1">
        <v>45772</v>
      </c>
      <c r="C284" t="s">
        <v>109</v>
      </c>
      <c r="D284" t="s">
        <v>110</v>
      </c>
      <c r="E284" t="s">
        <v>111</v>
      </c>
      <c r="F284" t="s">
        <v>112</v>
      </c>
      <c r="G284" t="s">
        <v>113</v>
      </c>
      <c r="H284" t="s">
        <v>114</v>
      </c>
      <c r="I284" t="s">
        <v>114</v>
      </c>
      <c r="J284" t="s">
        <v>252</v>
      </c>
      <c r="K284" t="s">
        <v>2838</v>
      </c>
      <c r="L284" t="s">
        <v>117</v>
      </c>
      <c r="M284" t="s">
        <v>118</v>
      </c>
      <c r="N284" t="s">
        <v>119</v>
      </c>
      <c r="O284" t="s">
        <v>239</v>
      </c>
      <c r="P284" t="s">
        <v>200</v>
      </c>
      <c r="Q284" t="s">
        <v>122</v>
      </c>
      <c r="R284" t="s">
        <v>123</v>
      </c>
      <c r="S284" t="s">
        <v>201</v>
      </c>
      <c r="T284" t="s">
        <v>2839</v>
      </c>
      <c r="U284" t="s">
        <v>2840</v>
      </c>
      <c r="V284" t="s">
        <v>2841</v>
      </c>
      <c r="Z284" t="s">
        <v>2842</v>
      </c>
      <c r="AA284" t="s">
        <v>2843</v>
      </c>
      <c r="AB284" t="s">
        <v>2818</v>
      </c>
      <c r="AC284" t="s">
        <v>2819</v>
      </c>
      <c r="AD284">
        <v>1</v>
      </c>
      <c r="AE284" t="s">
        <v>2844</v>
      </c>
      <c r="AF284" t="s">
        <v>113</v>
      </c>
      <c r="AG284" t="s">
        <v>113</v>
      </c>
      <c r="AH284" t="s">
        <v>131</v>
      </c>
      <c r="AI284" t="s">
        <v>131</v>
      </c>
      <c r="AJ284" t="s">
        <v>131</v>
      </c>
      <c r="AK284" t="s">
        <v>2845</v>
      </c>
      <c r="AL284" t="s">
        <v>2846</v>
      </c>
      <c r="AM284" t="s">
        <v>986</v>
      </c>
      <c r="AN284" t="s">
        <v>2847</v>
      </c>
      <c r="AO284" t="s">
        <v>2824</v>
      </c>
      <c r="AP284">
        <v>21983738118</v>
      </c>
      <c r="AQ284" t="s">
        <v>989</v>
      </c>
      <c r="AR284" t="s">
        <v>113</v>
      </c>
      <c r="AS284" t="s">
        <v>113</v>
      </c>
      <c r="AT284" t="s">
        <v>2848</v>
      </c>
      <c r="AU284" t="s">
        <v>113</v>
      </c>
      <c r="AW284" t="s">
        <v>159</v>
      </c>
      <c r="AX284" s="82">
        <f>IFERROR(FIND("Óbitos/feridos",consulta_completa__11[[#This Row],[13 - Ocorrências/Ambientes Atingidos]]),0)</f>
        <v>0</v>
      </c>
      <c r="AY284" s="83" t="str">
        <f t="shared" si="126"/>
        <v/>
      </c>
      <c r="AZ284" s="82">
        <f>IFERROR(FIND("População afetada/evacuada",consulta_completa__11[[#This Row],[13 - Ocorrências/Ambientes Atingidos]]),0)</f>
        <v>0</v>
      </c>
      <c r="BA284" s="82" t="str">
        <f t="shared" si="127"/>
        <v/>
      </c>
      <c r="BB284" s="82">
        <f>IFERROR(FIND("Suspensão de abastecimento de água",consulta_completa__11[[#This Row],[13 - Ocorrências/Ambientes Atingidos]]),0)</f>
        <v>0</v>
      </c>
      <c r="BC284" s="83" t="str">
        <f t="shared" si="155"/>
        <v/>
      </c>
      <c r="BD284" s="82">
        <f>IFERROR(FIND("Rio/córrego",consulta_completa__11[[#This Row],[13 - Ocorrências/Ambientes Atingidos]]),0)</f>
        <v>0</v>
      </c>
      <c r="BE284" s="83" t="str">
        <f t="shared" si="128"/>
        <v/>
      </c>
      <c r="BF284" s="82">
        <f>IFERROR(FIND("Lago",consulta_completa__11[[#This Row],[13 - Ocorrências/Ambientes Atingidos]]),0)</f>
        <v>0</v>
      </c>
      <c r="BG284" s="83" t="str">
        <f t="shared" si="129"/>
        <v/>
      </c>
      <c r="BH284" s="82">
        <f>IFERROR(FIND("Mar",consulta_completa__11[[#This Row],[13 - Ocorrências/Ambientes Atingidos]]),0)</f>
        <v>1</v>
      </c>
      <c r="BI284" s="83" t="str">
        <f t="shared" si="130"/>
        <v>X</v>
      </c>
      <c r="BJ284" s="82">
        <f>IFERROR(FIND("Praia",consulta_completa__11[[#This Row],[13 - Ocorrências/Ambientes Atingidos]]),0)</f>
        <v>0</v>
      </c>
      <c r="BK284" s="83" t="str">
        <f t="shared" si="131"/>
        <v/>
      </c>
      <c r="BL284" s="82">
        <f>IFERROR(FIND("Solo",consulta_completa__11[[#This Row],[13 - Ocorrências/Ambientes Atingidos]]),0)</f>
        <v>0</v>
      </c>
      <c r="BM284" s="83" t="str">
        <f t="shared" si="132"/>
        <v/>
      </c>
      <c r="BN284" s="82">
        <f>IFERROR(FIND("Águas subterrâneas",consulta_completa__11[[#This Row],[13 - Ocorrências/Ambientes Atingidos]]),0)</f>
        <v>0</v>
      </c>
      <c r="BO284" s="83" t="str">
        <f t="shared" si="133"/>
        <v/>
      </c>
      <c r="BP284" s="82">
        <f>IFERROR(FIND("Atmosfera",consulta_completa__11[[#This Row],[13 - Ocorrências/Ambientes Atingidos]]),0)</f>
        <v>0</v>
      </c>
      <c r="BQ284" s="83" t="str">
        <f t="shared" si="134"/>
        <v/>
      </c>
      <c r="BR284" s="82">
        <f>IFERROR(FIND("Flora",consulta_completa__11[[#This Row],[13 - Ocorrências/Ambientes Atingidos]]),0)</f>
        <v>0</v>
      </c>
      <c r="BS284" s="83" t="str">
        <f t="shared" si="135"/>
        <v/>
      </c>
      <c r="BT284" s="82">
        <f>IFERROR(FIND("Fauna",consulta_completa__11[[#This Row],[13 - Ocorrências/Ambientes Atingidos]]),0)</f>
        <v>0</v>
      </c>
      <c r="BU284" s="83" t="str">
        <f t="shared" si="136"/>
        <v/>
      </c>
      <c r="BV284" s="82">
        <f>IFERROR(FIND("UC federal",consulta_completa__11[[#This Row],[13 - Ocorrências/Ambientes Atingidos]]),0)</f>
        <v>0</v>
      </c>
      <c r="BW284" s="83" t="str">
        <f t="shared" si="137"/>
        <v/>
      </c>
      <c r="BX284" s="82">
        <f>IFERROR(FIND("UC estadual/municipal",consulta_completa__11[[#This Row],[13 - Ocorrências/Ambientes Atingidos]]),0)</f>
        <v>0</v>
      </c>
      <c r="BY284" s="83" t="str">
        <f t="shared" si="138"/>
        <v/>
      </c>
      <c r="BZ284" s="82">
        <f>IFERROR(FIND("Outro(s)",consulta_completa__11[[#This Row],[13 - Ocorrências/Ambientes Atingidos]]),0)</f>
        <v>0</v>
      </c>
      <c r="CA284" s="83" t="str">
        <f t="shared" si="139"/>
        <v/>
      </c>
      <c r="CB284" s="82">
        <f>IFERROR(FIND("Sem dano",consulta_completa__11[[#This Row],[13 - Ocorrências/Ambientes Atingidos]]),0)</f>
        <v>0</v>
      </c>
      <c r="CC284" s="83" t="str">
        <f t="shared" si="140"/>
        <v/>
      </c>
      <c r="CD284" s="82" t="str">
        <f>IF(consulta_completa__11[[#This Row],[13 - Ocorrências/Ambientes Atingidos]]="","X","")</f>
        <v/>
      </c>
      <c r="CE284" s="84">
        <f>IFERROR(FIND("IBAMA",consulta_completa__11[[#This Row],[14 - Inst. Atuando no Local]]),0)</f>
        <v>0</v>
      </c>
      <c r="CF284" s="84" t="str">
        <f t="shared" si="141"/>
        <v/>
      </c>
      <c r="CG284" s="84">
        <f>IFERROR(FIND("OEMA",consulta_completa__11[[#This Row],[14 - Inst. Atuando no Local]]),0)</f>
        <v>0</v>
      </c>
      <c r="CH284" s="84" t="str">
        <f t="shared" si="142"/>
        <v/>
      </c>
      <c r="CI284" s="84">
        <f>IFERROR(FIND("DEFESA CIVIL",consulta_completa__11[[#This Row],[14 - Inst. Atuando no Local]]),0)</f>
        <v>0</v>
      </c>
      <c r="CJ284" s="84" t="str">
        <f t="shared" si="143"/>
        <v/>
      </c>
      <c r="CK284" s="84">
        <f>IFERROR(FIND("CORPO DE BOMBEIROS",consulta_completa__11[[#This Row],[14 - Inst. Atuando no Local]]),0)</f>
        <v>0</v>
      </c>
      <c r="CL284" s="84" t="str">
        <f t="shared" si="144"/>
        <v/>
      </c>
      <c r="CM284" s="84">
        <f>IFERROR(FIND("POLÍCIA RODOVIÁRIA",consulta_completa__11[[#This Row],[14 - Inst. Atuando no Local]]),0)</f>
        <v>0</v>
      </c>
      <c r="CN284" s="84" t="str">
        <f t="shared" si="145"/>
        <v/>
      </c>
      <c r="CO284" s="84">
        <f>IFERROR(FIND("POLÍCIA MILITAR",consulta_completa__11[[#This Row],[14 - Inst. Atuando no Local]]),0)</f>
        <v>0</v>
      </c>
      <c r="CP284" s="84" t="str">
        <f t="shared" si="146"/>
        <v/>
      </c>
      <c r="CQ284" s="84">
        <f>IFERROR(FIND("POLÍCIA CIVIL",consulta_completa__11[[#This Row],[14 - Inst. Atuando no Local]]),0)</f>
        <v>0</v>
      </c>
      <c r="CR284" s="84" t="str">
        <f t="shared" si="147"/>
        <v/>
      </c>
      <c r="CS284" s="84">
        <f>IFERROR(FIND("MARINHA DO BRASIL",consulta_completa__11[[#This Row],[14 - Inst. Atuando no Local]]),0)</f>
        <v>0</v>
      </c>
      <c r="CT284" s="84" t="str">
        <f t="shared" si="148"/>
        <v/>
      </c>
      <c r="CU284" s="84">
        <f>IFERROR(FIND("EMPRESA ESPECIALIZADA EM ATENDIMENTO",consulta_completa__11[[#This Row],[14 - Inst. Atuando no Local]]),0)</f>
        <v>0</v>
      </c>
      <c r="CV284" s="84" t="str">
        <f t="shared" si="149"/>
        <v/>
      </c>
      <c r="CW284" s="84">
        <f>IFERROR(FIND("IBAMA",consulta_completa__11[[#This Row],[14 - Inst. Atuando no Local]]),0)</f>
        <v>0</v>
      </c>
      <c r="CX284" s="84" t="str">
        <f t="shared" si="150"/>
        <v/>
      </c>
      <c r="CY284" s="84" t="str">
        <f>IF(consulta_completa__11[[#This Row],[14 - Inst. Atuando no Local]]="","X","")</f>
        <v/>
      </c>
      <c r="CZ284" s="84">
        <f>IFERROR(FIND("OUTRA (S)",consulta_completa__11[[#This Row],[14 - Inst. Atuando no Local]]),0)</f>
        <v>0</v>
      </c>
      <c r="DA284" s="84" t="str">
        <f t="shared" si="151"/>
        <v/>
      </c>
      <c r="DB284" s="35" t="str">
        <f t="shared" si="152"/>
        <v>Sim</v>
      </c>
      <c r="DC284" s="35" t="str">
        <f t="shared" si="153"/>
        <v>Não</v>
      </c>
      <c r="DD284" s="35" t="str">
        <f t="shared" si="154"/>
        <v>Sim</v>
      </c>
      <c r="DE284" s="87" t="str">
        <f t="shared" si="125"/>
        <v>Federal</v>
      </c>
    </row>
    <row r="285" spans="1:109">
      <c r="A285" s="14">
        <v>202542732440</v>
      </c>
      <c r="B285" s="1">
        <v>45772</v>
      </c>
      <c r="C285" t="s">
        <v>109</v>
      </c>
      <c r="D285" t="s">
        <v>110</v>
      </c>
      <c r="E285" t="s">
        <v>452</v>
      </c>
      <c r="F285" t="s">
        <v>112</v>
      </c>
      <c r="G285" t="s">
        <v>113</v>
      </c>
      <c r="H285" t="s">
        <v>114</v>
      </c>
      <c r="I285" t="s">
        <v>114</v>
      </c>
      <c r="J285" t="s">
        <v>2849</v>
      </c>
      <c r="K285" t="s">
        <v>2052</v>
      </c>
      <c r="L285" t="s">
        <v>117</v>
      </c>
      <c r="M285" t="s">
        <v>118</v>
      </c>
      <c r="N285" t="s">
        <v>119</v>
      </c>
      <c r="O285" t="s">
        <v>239</v>
      </c>
      <c r="P285" t="s">
        <v>200</v>
      </c>
      <c r="Q285" t="s">
        <v>143</v>
      </c>
      <c r="R285" t="s">
        <v>123</v>
      </c>
      <c r="S285" t="s">
        <v>113</v>
      </c>
      <c r="T285" t="s">
        <v>1631</v>
      </c>
      <c r="U285" t="s">
        <v>2850</v>
      </c>
      <c r="V285" t="s">
        <v>2851</v>
      </c>
      <c r="Z285" t="s">
        <v>2852</v>
      </c>
      <c r="AA285" t="s">
        <v>567</v>
      </c>
      <c r="AB285" t="s">
        <v>206</v>
      </c>
      <c r="AC285" t="s">
        <v>130</v>
      </c>
      <c r="AD285">
        <v>1</v>
      </c>
      <c r="AE285" t="s">
        <v>568</v>
      </c>
      <c r="AF285" t="s">
        <v>113</v>
      </c>
      <c r="AG285" t="s">
        <v>113</v>
      </c>
      <c r="AH285" t="s">
        <v>131</v>
      </c>
      <c r="AI285" t="s">
        <v>132</v>
      </c>
      <c r="AJ285" t="s">
        <v>131</v>
      </c>
      <c r="AK285" t="s">
        <v>2853</v>
      </c>
      <c r="AL285" t="s">
        <v>2854</v>
      </c>
      <c r="AM285" t="s">
        <v>135</v>
      </c>
      <c r="AN285" t="s">
        <v>206</v>
      </c>
      <c r="AO285" t="s">
        <v>113</v>
      </c>
      <c r="AP285">
        <v>2732951305</v>
      </c>
      <c r="AQ285" t="s">
        <v>136</v>
      </c>
      <c r="AR285" t="s">
        <v>113</v>
      </c>
      <c r="AS285" t="s">
        <v>113</v>
      </c>
      <c r="AT285" t="s">
        <v>237</v>
      </c>
      <c r="AU285" t="s">
        <v>113</v>
      </c>
      <c r="AW285" t="s">
        <v>159</v>
      </c>
      <c r="AX285" s="82">
        <f>IFERROR(FIND("Óbitos/feridos",consulta_completa__11[[#This Row],[13 - Ocorrências/Ambientes Atingidos]]),0)</f>
        <v>0</v>
      </c>
      <c r="AY285" s="83" t="str">
        <f t="shared" si="126"/>
        <v/>
      </c>
      <c r="AZ285" s="82">
        <f>IFERROR(FIND("População afetada/evacuada",consulta_completa__11[[#This Row],[13 - Ocorrências/Ambientes Atingidos]]),0)</f>
        <v>0</v>
      </c>
      <c r="BA285" s="82" t="str">
        <f t="shared" si="127"/>
        <v/>
      </c>
      <c r="BB285" s="82">
        <f>IFERROR(FIND("Suspensão de abastecimento de água",consulta_completa__11[[#This Row],[13 - Ocorrências/Ambientes Atingidos]]),0)</f>
        <v>0</v>
      </c>
      <c r="BC285" s="83" t="str">
        <f t="shared" si="155"/>
        <v/>
      </c>
      <c r="BD285" s="82">
        <f>IFERROR(FIND("Rio/córrego",consulta_completa__11[[#This Row],[13 - Ocorrências/Ambientes Atingidos]]),0)</f>
        <v>0</v>
      </c>
      <c r="BE285" s="83" t="str">
        <f t="shared" si="128"/>
        <v/>
      </c>
      <c r="BF285" s="82">
        <f>IFERROR(FIND("Lago",consulta_completa__11[[#This Row],[13 - Ocorrências/Ambientes Atingidos]]),0)</f>
        <v>0</v>
      </c>
      <c r="BG285" s="83" t="str">
        <f t="shared" si="129"/>
        <v/>
      </c>
      <c r="BH285" s="82">
        <f>IFERROR(FIND("Mar",consulta_completa__11[[#This Row],[13 - Ocorrências/Ambientes Atingidos]]),0)</f>
        <v>1</v>
      </c>
      <c r="BI285" s="83" t="str">
        <f t="shared" si="130"/>
        <v>X</v>
      </c>
      <c r="BJ285" s="82">
        <f>IFERROR(FIND("Praia",consulta_completa__11[[#This Row],[13 - Ocorrências/Ambientes Atingidos]]),0)</f>
        <v>0</v>
      </c>
      <c r="BK285" s="83" t="str">
        <f t="shared" si="131"/>
        <v/>
      </c>
      <c r="BL285" s="82">
        <f>IFERROR(FIND("Solo",consulta_completa__11[[#This Row],[13 - Ocorrências/Ambientes Atingidos]]),0)</f>
        <v>0</v>
      </c>
      <c r="BM285" s="83" t="str">
        <f t="shared" si="132"/>
        <v/>
      </c>
      <c r="BN285" s="82">
        <f>IFERROR(FIND("Águas subterrâneas",consulta_completa__11[[#This Row],[13 - Ocorrências/Ambientes Atingidos]]),0)</f>
        <v>0</v>
      </c>
      <c r="BO285" s="83" t="str">
        <f t="shared" si="133"/>
        <v/>
      </c>
      <c r="BP285" s="82">
        <f>IFERROR(FIND("Atmosfera",consulta_completa__11[[#This Row],[13 - Ocorrências/Ambientes Atingidos]]),0)</f>
        <v>0</v>
      </c>
      <c r="BQ285" s="83" t="str">
        <f t="shared" si="134"/>
        <v/>
      </c>
      <c r="BR285" s="82">
        <f>IFERROR(FIND("Flora",consulta_completa__11[[#This Row],[13 - Ocorrências/Ambientes Atingidos]]),0)</f>
        <v>0</v>
      </c>
      <c r="BS285" s="83" t="str">
        <f t="shared" si="135"/>
        <v/>
      </c>
      <c r="BT285" s="82">
        <f>IFERROR(FIND("Fauna",consulta_completa__11[[#This Row],[13 - Ocorrências/Ambientes Atingidos]]),0)</f>
        <v>0</v>
      </c>
      <c r="BU285" s="83" t="str">
        <f t="shared" si="136"/>
        <v/>
      </c>
      <c r="BV285" s="82">
        <f>IFERROR(FIND("UC federal",consulta_completa__11[[#This Row],[13 - Ocorrências/Ambientes Atingidos]]),0)</f>
        <v>0</v>
      </c>
      <c r="BW285" s="83" t="str">
        <f t="shared" si="137"/>
        <v/>
      </c>
      <c r="BX285" s="82">
        <f>IFERROR(FIND("UC estadual/municipal",consulta_completa__11[[#This Row],[13 - Ocorrências/Ambientes Atingidos]]),0)</f>
        <v>0</v>
      </c>
      <c r="BY285" s="83" t="str">
        <f t="shared" si="138"/>
        <v/>
      </c>
      <c r="BZ285" s="82">
        <f>IFERROR(FIND("Outro(s)",consulta_completa__11[[#This Row],[13 - Ocorrências/Ambientes Atingidos]]),0)</f>
        <v>0</v>
      </c>
      <c r="CA285" s="83" t="str">
        <f t="shared" si="139"/>
        <v/>
      </c>
      <c r="CB285" s="82">
        <f>IFERROR(FIND("Sem dano",consulta_completa__11[[#This Row],[13 - Ocorrências/Ambientes Atingidos]]),0)</f>
        <v>0</v>
      </c>
      <c r="CC285" s="83" t="str">
        <f t="shared" si="140"/>
        <v/>
      </c>
      <c r="CD285" s="82" t="str">
        <f>IF(consulta_completa__11[[#This Row],[13 - Ocorrências/Ambientes Atingidos]]="","X","")</f>
        <v/>
      </c>
      <c r="CE285" s="84">
        <f>IFERROR(FIND("IBAMA",consulta_completa__11[[#This Row],[14 - Inst. Atuando no Local]]),0)</f>
        <v>0</v>
      </c>
      <c r="CF285" s="84" t="str">
        <f t="shared" si="141"/>
        <v/>
      </c>
      <c r="CG285" s="84">
        <f>IFERROR(FIND("OEMA",consulta_completa__11[[#This Row],[14 - Inst. Atuando no Local]]),0)</f>
        <v>0</v>
      </c>
      <c r="CH285" s="84" t="str">
        <f t="shared" si="142"/>
        <v/>
      </c>
      <c r="CI285" s="84">
        <f>IFERROR(FIND("DEFESA CIVIL",consulta_completa__11[[#This Row],[14 - Inst. Atuando no Local]]),0)</f>
        <v>0</v>
      </c>
      <c r="CJ285" s="84" t="str">
        <f t="shared" si="143"/>
        <v/>
      </c>
      <c r="CK285" s="84">
        <f>IFERROR(FIND("CORPO DE BOMBEIROS",consulta_completa__11[[#This Row],[14 - Inst. Atuando no Local]]),0)</f>
        <v>0</v>
      </c>
      <c r="CL285" s="84" t="str">
        <f t="shared" si="144"/>
        <v/>
      </c>
      <c r="CM285" s="84">
        <f>IFERROR(FIND("POLÍCIA RODOVIÁRIA",consulta_completa__11[[#This Row],[14 - Inst. Atuando no Local]]),0)</f>
        <v>0</v>
      </c>
      <c r="CN285" s="84" t="str">
        <f t="shared" si="145"/>
        <v/>
      </c>
      <c r="CO285" s="84">
        <f>IFERROR(FIND("POLÍCIA MILITAR",consulta_completa__11[[#This Row],[14 - Inst. Atuando no Local]]),0)</f>
        <v>0</v>
      </c>
      <c r="CP285" s="84" t="str">
        <f t="shared" si="146"/>
        <v/>
      </c>
      <c r="CQ285" s="84">
        <f>IFERROR(FIND("POLÍCIA CIVIL",consulta_completa__11[[#This Row],[14 - Inst. Atuando no Local]]),0)</f>
        <v>0</v>
      </c>
      <c r="CR285" s="84" t="str">
        <f t="shared" si="147"/>
        <v/>
      </c>
      <c r="CS285" s="84">
        <f>IFERROR(FIND("MARINHA DO BRASIL",consulta_completa__11[[#This Row],[14 - Inst. Atuando no Local]]),0)</f>
        <v>0</v>
      </c>
      <c r="CT285" s="84" t="str">
        <f t="shared" si="148"/>
        <v/>
      </c>
      <c r="CU285" s="84">
        <f>IFERROR(FIND("EMPRESA ESPECIALIZADA EM ATENDIMENTO",consulta_completa__11[[#This Row],[14 - Inst. Atuando no Local]]),0)</f>
        <v>0</v>
      </c>
      <c r="CV285" s="84" t="str">
        <f t="shared" si="149"/>
        <v/>
      </c>
      <c r="CW285" s="84">
        <f>IFERROR(FIND("IBAMA",consulta_completa__11[[#This Row],[14 - Inst. Atuando no Local]]),0)</f>
        <v>0</v>
      </c>
      <c r="CX285" s="84" t="str">
        <f t="shared" si="150"/>
        <v/>
      </c>
      <c r="CY285" s="84" t="str">
        <f>IF(consulta_completa__11[[#This Row],[14 - Inst. Atuando no Local]]="","X","")</f>
        <v/>
      </c>
      <c r="CZ285" s="84">
        <f>IFERROR(FIND("OUTRA (S)",consulta_completa__11[[#This Row],[14 - Inst. Atuando no Local]]),0)</f>
        <v>0</v>
      </c>
      <c r="DA285" s="84" t="str">
        <f t="shared" si="151"/>
        <v/>
      </c>
      <c r="DB285" s="35" t="str">
        <f t="shared" si="152"/>
        <v>Sim</v>
      </c>
      <c r="DC285" s="35" t="str">
        <f t="shared" si="153"/>
        <v>Não</v>
      </c>
      <c r="DD285" s="35" t="str">
        <f t="shared" si="154"/>
        <v>Sim</v>
      </c>
      <c r="DE285" s="87" t="str">
        <f t="shared" si="125"/>
        <v>Federal</v>
      </c>
    </row>
    <row r="286" spans="1:109">
      <c r="A286" s="14">
        <v>202543028845</v>
      </c>
      <c r="B286" s="1">
        <v>45772</v>
      </c>
      <c r="C286" t="s">
        <v>2855</v>
      </c>
      <c r="D286" t="s">
        <v>2856</v>
      </c>
      <c r="E286" t="s">
        <v>162</v>
      </c>
      <c r="F286" t="s">
        <v>163</v>
      </c>
      <c r="G286" t="s">
        <v>113</v>
      </c>
      <c r="H286" t="s">
        <v>114</v>
      </c>
      <c r="I286" t="s">
        <v>114</v>
      </c>
      <c r="J286" t="s">
        <v>2857</v>
      </c>
      <c r="K286" t="s">
        <v>113</v>
      </c>
      <c r="L286" t="s">
        <v>113</v>
      </c>
      <c r="M286" t="s">
        <v>140</v>
      </c>
      <c r="N286" t="s">
        <v>119</v>
      </c>
      <c r="O286" t="s">
        <v>239</v>
      </c>
      <c r="P286" t="s">
        <v>200</v>
      </c>
      <c r="Q286" t="s">
        <v>122</v>
      </c>
      <c r="R286" t="s">
        <v>123</v>
      </c>
      <c r="S286" t="s">
        <v>113</v>
      </c>
      <c r="T286" t="s">
        <v>2858</v>
      </c>
      <c r="U286" t="s">
        <v>2859</v>
      </c>
      <c r="V286" t="s">
        <v>2860</v>
      </c>
      <c r="X286" t="b">
        <v>1</v>
      </c>
      <c r="Z286" t="s">
        <v>2861</v>
      </c>
      <c r="AA286" t="s">
        <v>113</v>
      </c>
      <c r="AB286" t="s">
        <v>1820</v>
      </c>
      <c r="AC286" t="s">
        <v>1821</v>
      </c>
      <c r="AD286">
        <v>1</v>
      </c>
      <c r="AE286" t="s">
        <v>2862</v>
      </c>
      <c r="AF286" t="s">
        <v>113</v>
      </c>
      <c r="AG286" t="s">
        <v>113</v>
      </c>
      <c r="AH286" t="s">
        <v>131</v>
      </c>
      <c r="AI286" t="s">
        <v>131</v>
      </c>
      <c r="AJ286" t="s">
        <v>131</v>
      </c>
      <c r="AK286" t="s">
        <v>2863</v>
      </c>
      <c r="AL286" t="s">
        <v>2864</v>
      </c>
      <c r="AM286" t="s">
        <v>1824</v>
      </c>
      <c r="AN286" t="s">
        <v>2865</v>
      </c>
      <c r="AO286" t="s">
        <v>578</v>
      </c>
      <c r="AQ286" t="s">
        <v>1826</v>
      </c>
      <c r="AR286" t="s">
        <v>113</v>
      </c>
      <c r="AS286" t="s">
        <v>113</v>
      </c>
      <c r="AT286" t="s">
        <v>113</v>
      </c>
      <c r="AU286" t="s">
        <v>113</v>
      </c>
      <c r="AW286" t="s">
        <v>113</v>
      </c>
      <c r="AX286" s="82">
        <f>IFERROR(FIND("Óbitos/feridos",consulta_completa__11[[#This Row],[13 - Ocorrências/Ambientes Atingidos]]),0)</f>
        <v>0</v>
      </c>
      <c r="AY286" s="83" t="str">
        <f t="shared" si="126"/>
        <v/>
      </c>
      <c r="AZ286" s="82">
        <f>IFERROR(FIND("População afetada/evacuada",consulta_completa__11[[#This Row],[13 - Ocorrências/Ambientes Atingidos]]),0)</f>
        <v>0</v>
      </c>
      <c r="BA286" s="82" t="str">
        <f t="shared" si="127"/>
        <v/>
      </c>
      <c r="BB286" s="82">
        <f>IFERROR(FIND("Suspensão de abastecimento de água",consulta_completa__11[[#This Row],[13 - Ocorrências/Ambientes Atingidos]]),0)</f>
        <v>0</v>
      </c>
      <c r="BC286" s="83" t="str">
        <f t="shared" si="155"/>
        <v/>
      </c>
      <c r="BD286" s="82">
        <f>IFERROR(FIND("Rio/córrego",consulta_completa__11[[#This Row],[13 - Ocorrências/Ambientes Atingidos]]),0)</f>
        <v>0</v>
      </c>
      <c r="BE286" s="83" t="str">
        <f t="shared" si="128"/>
        <v/>
      </c>
      <c r="BF286" s="82">
        <f>IFERROR(FIND("Lago",consulta_completa__11[[#This Row],[13 - Ocorrências/Ambientes Atingidos]]),0)</f>
        <v>0</v>
      </c>
      <c r="BG286" s="83" t="str">
        <f t="shared" si="129"/>
        <v/>
      </c>
      <c r="BH286" s="82">
        <f>IFERROR(FIND("Mar",consulta_completa__11[[#This Row],[13 - Ocorrências/Ambientes Atingidos]]),0)</f>
        <v>0</v>
      </c>
      <c r="BI286" s="83" t="str">
        <f t="shared" si="130"/>
        <v/>
      </c>
      <c r="BJ286" s="82">
        <f>IFERROR(FIND("Praia",consulta_completa__11[[#This Row],[13 - Ocorrências/Ambientes Atingidos]]),0)</f>
        <v>0</v>
      </c>
      <c r="BK286" s="83" t="str">
        <f t="shared" si="131"/>
        <v/>
      </c>
      <c r="BL286" s="82">
        <f>IFERROR(FIND("Solo",consulta_completa__11[[#This Row],[13 - Ocorrências/Ambientes Atingidos]]),0)</f>
        <v>1</v>
      </c>
      <c r="BM286" s="83" t="str">
        <f t="shared" si="132"/>
        <v>X</v>
      </c>
      <c r="BN286" s="82">
        <f>IFERROR(FIND("Águas subterrâneas",consulta_completa__11[[#This Row],[13 - Ocorrências/Ambientes Atingidos]]),0)</f>
        <v>0</v>
      </c>
      <c r="BO286" s="83" t="str">
        <f t="shared" si="133"/>
        <v/>
      </c>
      <c r="BP286" s="82">
        <f>IFERROR(FIND("Atmosfera",consulta_completa__11[[#This Row],[13 - Ocorrências/Ambientes Atingidos]]),0)</f>
        <v>0</v>
      </c>
      <c r="BQ286" s="83" t="str">
        <f t="shared" si="134"/>
        <v/>
      </c>
      <c r="BR286" s="82">
        <f>IFERROR(FIND("Flora",consulta_completa__11[[#This Row],[13 - Ocorrências/Ambientes Atingidos]]),0)</f>
        <v>0</v>
      </c>
      <c r="BS286" s="83" t="str">
        <f t="shared" si="135"/>
        <v/>
      </c>
      <c r="BT286" s="82">
        <f>IFERROR(FIND("Fauna",consulta_completa__11[[#This Row],[13 - Ocorrências/Ambientes Atingidos]]),0)</f>
        <v>0</v>
      </c>
      <c r="BU286" s="83" t="str">
        <f t="shared" si="136"/>
        <v/>
      </c>
      <c r="BV286" s="82">
        <f>IFERROR(FIND("UC federal",consulta_completa__11[[#This Row],[13 - Ocorrências/Ambientes Atingidos]]),0)</f>
        <v>0</v>
      </c>
      <c r="BW286" s="83" t="str">
        <f t="shared" si="137"/>
        <v/>
      </c>
      <c r="BX286" s="82">
        <f>IFERROR(FIND("UC estadual/municipal",consulta_completa__11[[#This Row],[13 - Ocorrências/Ambientes Atingidos]]),0)</f>
        <v>0</v>
      </c>
      <c r="BY286" s="83" t="str">
        <f t="shared" si="138"/>
        <v/>
      </c>
      <c r="BZ286" s="82">
        <f>IFERROR(FIND("Outro(s)",consulta_completa__11[[#This Row],[13 - Ocorrências/Ambientes Atingidos]]),0)</f>
        <v>0</v>
      </c>
      <c r="CA286" s="83" t="str">
        <f t="shared" si="139"/>
        <v/>
      </c>
      <c r="CB286" s="82">
        <f>IFERROR(FIND("Sem dano",consulta_completa__11[[#This Row],[13 - Ocorrências/Ambientes Atingidos]]),0)</f>
        <v>0</v>
      </c>
      <c r="CC286" s="83" t="str">
        <f t="shared" si="140"/>
        <v/>
      </c>
      <c r="CD286" s="82" t="str">
        <f>IF(consulta_completa__11[[#This Row],[13 - Ocorrências/Ambientes Atingidos]]="","X","")</f>
        <v/>
      </c>
      <c r="CE286" s="84">
        <f>IFERROR(FIND("IBAMA",consulta_completa__11[[#This Row],[14 - Inst. Atuando no Local]]),0)</f>
        <v>0</v>
      </c>
      <c r="CF286" s="84" t="str">
        <f t="shared" si="141"/>
        <v/>
      </c>
      <c r="CG286" s="84">
        <f>IFERROR(FIND("OEMA",consulta_completa__11[[#This Row],[14 - Inst. Atuando no Local]]),0)</f>
        <v>0</v>
      </c>
      <c r="CH286" s="84" t="str">
        <f t="shared" si="142"/>
        <v/>
      </c>
      <c r="CI286" s="84">
        <f>IFERROR(FIND("DEFESA CIVIL",consulta_completa__11[[#This Row],[14 - Inst. Atuando no Local]]),0)</f>
        <v>0</v>
      </c>
      <c r="CJ286" s="84" t="str">
        <f t="shared" si="143"/>
        <v/>
      </c>
      <c r="CK286" s="84">
        <f>IFERROR(FIND("CORPO DE BOMBEIROS",consulta_completa__11[[#This Row],[14 - Inst. Atuando no Local]]),0)</f>
        <v>0</v>
      </c>
      <c r="CL286" s="84" t="str">
        <f t="shared" si="144"/>
        <v/>
      </c>
      <c r="CM286" s="84">
        <f>IFERROR(FIND("POLÍCIA RODOVIÁRIA",consulta_completa__11[[#This Row],[14 - Inst. Atuando no Local]]),0)</f>
        <v>0</v>
      </c>
      <c r="CN286" s="84" t="str">
        <f t="shared" si="145"/>
        <v/>
      </c>
      <c r="CO286" s="84">
        <f>IFERROR(FIND("POLÍCIA MILITAR",consulta_completa__11[[#This Row],[14 - Inst. Atuando no Local]]),0)</f>
        <v>0</v>
      </c>
      <c r="CP286" s="84" t="str">
        <f t="shared" si="146"/>
        <v/>
      </c>
      <c r="CQ286" s="84">
        <f>IFERROR(FIND("POLÍCIA CIVIL",consulta_completa__11[[#This Row],[14 - Inst. Atuando no Local]]),0)</f>
        <v>0</v>
      </c>
      <c r="CR286" s="84" t="str">
        <f t="shared" si="147"/>
        <v/>
      </c>
      <c r="CS286" s="84">
        <f>IFERROR(FIND("MARINHA DO BRASIL",consulta_completa__11[[#This Row],[14 - Inst. Atuando no Local]]),0)</f>
        <v>0</v>
      </c>
      <c r="CT286" s="84" t="str">
        <f t="shared" si="148"/>
        <v/>
      </c>
      <c r="CU286" s="84">
        <f>IFERROR(FIND("EMPRESA ESPECIALIZADA EM ATENDIMENTO",consulta_completa__11[[#This Row],[14 - Inst. Atuando no Local]]),0)</f>
        <v>0</v>
      </c>
      <c r="CV286" s="84" t="str">
        <f t="shared" si="149"/>
        <v/>
      </c>
      <c r="CW286" s="84">
        <f>IFERROR(FIND("IBAMA",consulta_completa__11[[#This Row],[14 - Inst. Atuando no Local]]),0)</f>
        <v>0</v>
      </c>
      <c r="CX286" s="84" t="str">
        <f t="shared" si="150"/>
        <v/>
      </c>
      <c r="CY286" s="84" t="str">
        <f>IF(consulta_completa__11[[#This Row],[14 - Inst. Atuando no Local]]="","X","")</f>
        <v/>
      </c>
      <c r="CZ286" s="84">
        <f>IFERROR(FIND("OUTRA (S)",consulta_completa__11[[#This Row],[14 - Inst. Atuando no Local]]),0)</f>
        <v>0</v>
      </c>
      <c r="DA286" s="84" t="str">
        <f t="shared" si="151"/>
        <v/>
      </c>
      <c r="DB286" s="35" t="str">
        <f t="shared" si="152"/>
        <v>Sim</v>
      </c>
      <c r="DC286" s="35" t="str">
        <f t="shared" si="153"/>
        <v>Não</v>
      </c>
      <c r="DD286" s="35" t="str">
        <f t="shared" si="154"/>
        <v>Sim</v>
      </c>
      <c r="DE286" s="87" t="str">
        <f t="shared" si="125"/>
        <v>Federal</v>
      </c>
    </row>
    <row r="287" spans="1:109">
      <c r="A287" s="14">
        <v>202542657640</v>
      </c>
      <c r="B287" s="1">
        <v>45773</v>
      </c>
      <c r="C287" t="s">
        <v>109</v>
      </c>
      <c r="D287" t="s">
        <v>110</v>
      </c>
      <c r="E287" t="s">
        <v>111</v>
      </c>
      <c r="F287" t="s">
        <v>112</v>
      </c>
      <c r="G287" t="s">
        <v>113</v>
      </c>
      <c r="H287" t="s">
        <v>114</v>
      </c>
      <c r="I287" t="s">
        <v>114</v>
      </c>
      <c r="J287" t="s">
        <v>1399</v>
      </c>
      <c r="K287" t="s">
        <v>531</v>
      </c>
      <c r="L287" t="s">
        <v>117</v>
      </c>
      <c r="M287" t="s">
        <v>118</v>
      </c>
      <c r="N287" t="s">
        <v>119</v>
      </c>
      <c r="O287" t="s">
        <v>239</v>
      </c>
      <c r="P287" t="s">
        <v>229</v>
      </c>
      <c r="Q287" t="s">
        <v>143</v>
      </c>
      <c r="R287" t="s">
        <v>123</v>
      </c>
      <c r="S287" t="s">
        <v>201</v>
      </c>
      <c r="T287" t="s">
        <v>2839</v>
      </c>
      <c r="U287" t="s">
        <v>2866</v>
      </c>
      <c r="V287" t="s">
        <v>2867</v>
      </c>
      <c r="Z287" t="s">
        <v>2868</v>
      </c>
      <c r="AA287" t="s">
        <v>2843</v>
      </c>
      <c r="AB287" t="s">
        <v>2818</v>
      </c>
      <c r="AC287" t="s">
        <v>2819</v>
      </c>
      <c r="AD287">
        <v>1</v>
      </c>
      <c r="AE287" t="s">
        <v>2869</v>
      </c>
      <c r="AF287" t="s">
        <v>113</v>
      </c>
      <c r="AG287" t="s">
        <v>113</v>
      </c>
      <c r="AH287" t="s">
        <v>131</v>
      </c>
      <c r="AI287" t="s">
        <v>131</v>
      </c>
      <c r="AJ287" t="s">
        <v>131</v>
      </c>
      <c r="AK287" t="s">
        <v>2870</v>
      </c>
      <c r="AL287" t="s">
        <v>2871</v>
      </c>
      <c r="AM287" t="s">
        <v>986</v>
      </c>
      <c r="AN287" t="s">
        <v>2847</v>
      </c>
      <c r="AO287" t="s">
        <v>2824</v>
      </c>
      <c r="AP287">
        <v>21983738118</v>
      </c>
      <c r="AQ287" t="s">
        <v>989</v>
      </c>
      <c r="AR287" t="s">
        <v>113</v>
      </c>
      <c r="AS287" t="s">
        <v>113</v>
      </c>
      <c r="AT287" t="s">
        <v>2872</v>
      </c>
      <c r="AU287" t="s">
        <v>113</v>
      </c>
      <c r="AW287" t="s">
        <v>159</v>
      </c>
      <c r="AX287" s="82">
        <f>IFERROR(FIND("Óbitos/feridos",consulta_completa__11[[#This Row],[13 - Ocorrências/Ambientes Atingidos]]),0)</f>
        <v>0</v>
      </c>
      <c r="AY287" s="83" t="str">
        <f t="shared" si="126"/>
        <v/>
      </c>
      <c r="AZ287" s="82">
        <f>IFERROR(FIND("População afetada/evacuada",consulta_completa__11[[#This Row],[13 - Ocorrências/Ambientes Atingidos]]),0)</f>
        <v>0</v>
      </c>
      <c r="BA287" s="82" t="str">
        <f t="shared" si="127"/>
        <v/>
      </c>
      <c r="BB287" s="82">
        <f>IFERROR(FIND("Suspensão de abastecimento de água",consulta_completa__11[[#This Row],[13 - Ocorrências/Ambientes Atingidos]]),0)</f>
        <v>0</v>
      </c>
      <c r="BC287" s="83" t="str">
        <f t="shared" si="155"/>
        <v/>
      </c>
      <c r="BD287" s="82">
        <f>IFERROR(FIND("Rio/córrego",consulta_completa__11[[#This Row],[13 - Ocorrências/Ambientes Atingidos]]),0)</f>
        <v>0</v>
      </c>
      <c r="BE287" s="83" t="str">
        <f t="shared" si="128"/>
        <v/>
      </c>
      <c r="BF287" s="82">
        <f>IFERROR(FIND("Lago",consulta_completa__11[[#This Row],[13 - Ocorrências/Ambientes Atingidos]]),0)</f>
        <v>0</v>
      </c>
      <c r="BG287" s="83" t="str">
        <f t="shared" si="129"/>
        <v/>
      </c>
      <c r="BH287" s="82">
        <f>IFERROR(FIND("Mar",consulta_completa__11[[#This Row],[13 - Ocorrências/Ambientes Atingidos]]),0)</f>
        <v>1</v>
      </c>
      <c r="BI287" s="83" t="str">
        <f t="shared" si="130"/>
        <v>X</v>
      </c>
      <c r="BJ287" s="82">
        <f>IFERROR(FIND("Praia",consulta_completa__11[[#This Row],[13 - Ocorrências/Ambientes Atingidos]]),0)</f>
        <v>0</v>
      </c>
      <c r="BK287" s="83" t="str">
        <f t="shared" si="131"/>
        <v/>
      </c>
      <c r="BL287" s="82">
        <f>IFERROR(FIND("Solo",consulta_completa__11[[#This Row],[13 - Ocorrências/Ambientes Atingidos]]),0)</f>
        <v>0</v>
      </c>
      <c r="BM287" s="83" t="str">
        <f t="shared" si="132"/>
        <v/>
      </c>
      <c r="BN287" s="82">
        <f>IFERROR(FIND("Águas subterrâneas",consulta_completa__11[[#This Row],[13 - Ocorrências/Ambientes Atingidos]]),0)</f>
        <v>0</v>
      </c>
      <c r="BO287" s="83" t="str">
        <f t="shared" si="133"/>
        <v/>
      </c>
      <c r="BP287" s="82">
        <f>IFERROR(FIND("Atmosfera",consulta_completa__11[[#This Row],[13 - Ocorrências/Ambientes Atingidos]]),0)</f>
        <v>0</v>
      </c>
      <c r="BQ287" s="83" t="str">
        <f t="shared" si="134"/>
        <v/>
      </c>
      <c r="BR287" s="82">
        <f>IFERROR(FIND("Flora",consulta_completa__11[[#This Row],[13 - Ocorrências/Ambientes Atingidos]]),0)</f>
        <v>0</v>
      </c>
      <c r="BS287" s="83" t="str">
        <f t="shared" si="135"/>
        <v/>
      </c>
      <c r="BT287" s="82">
        <f>IFERROR(FIND("Fauna",consulta_completa__11[[#This Row],[13 - Ocorrências/Ambientes Atingidos]]),0)</f>
        <v>0</v>
      </c>
      <c r="BU287" s="83" t="str">
        <f t="shared" si="136"/>
        <v/>
      </c>
      <c r="BV287" s="82">
        <f>IFERROR(FIND("UC federal",consulta_completa__11[[#This Row],[13 - Ocorrências/Ambientes Atingidos]]),0)</f>
        <v>0</v>
      </c>
      <c r="BW287" s="83" t="str">
        <f t="shared" si="137"/>
        <v/>
      </c>
      <c r="BX287" s="82">
        <f>IFERROR(FIND("UC estadual/municipal",consulta_completa__11[[#This Row],[13 - Ocorrências/Ambientes Atingidos]]),0)</f>
        <v>0</v>
      </c>
      <c r="BY287" s="83" t="str">
        <f t="shared" si="138"/>
        <v/>
      </c>
      <c r="BZ287" s="82">
        <f>IFERROR(FIND("Outro(s)",consulta_completa__11[[#This Row],[13 - Ocorrências/Ambientes Atingidos]]),0)</f>
        <v>0</v>
      </c>
      <c r="CA287" s="83" t="str">
        <f t="shared" si="139"/>
        <v/>
      </c>
      <c r="CB287" s="82">
        <f>IFERROR(FIND("Sem dano",consulta_completa__11[[#This Row],[13 - Ocorrências/Ambientes Atingidos]]),0)</f>
        <v>0</v>
      </c>
      <c r="CC287" s="83" t="str">
        <f t="shared" si="140"/>
        <v/>
      </c>
      <c r="CD287" s="82" t="str">
        <f>IF(consulta_completa__11[[#This Row],[13 - Ocorrências/Ambientes Atingidos]]="","X","")</f>
        <v/>
      </c>
      <c r="CE287" s="84">
        <f>IFERROR(FIND("IBAMA",consulta_completa__11[[#This Row],[14 - Inst. Atuando no Local]]),0)</f>
        <v>0</v>
      </c>
      <c r="CF287" s="84" t="str">
        <f t="shared" si="141"/>
        <v/>
      </c>
      <c r="CG287" s="84">
        <f>IFERROR(FIND("OEMA",consulta_completa__11[[#This Row],[14 - Inst. Atuando no Local]]),0)</f>
        <v>0</v>
      </c>
      <c r="CH287" s="84" t="str">
        <f t="shared" si="142"/>
        <v/>
      </c>
      <c r="CI287" s="84">
        <f>IFERROR(FIND("DEFESA CIVIL",consulta_completa__11[[#This Row],[14 - Inst. Atuando no Local]]),0)</f>
        <v>0</v>
      </c>
      <c r="CJ287" s="84" t="str">
        <f t="shared" si="143"/>
        <v/>
      </c>
      <c r="CK287" s="84">
        <f>IFERROR(FIND("CORPO DE BOMBEIROS",consulta_completa__11[[#This Row],[14 - Inst. Atuando no Local]]),0)</f>
        <v>0</v>
      </c>
      <c r="CL287" s="84" t="str">
        <f t="shared" si="144"/>
        <v/>
      </c>
      <c r="CM287" s="84">
        <f>IFERROR(FIND("POLÍCIA RODOVIÁRIA",consulta_completa__11[[#This Row],[14 - Inst. Atuando no Local]]),0)</f>
        <v>0</v>
      </c>
      <c r="CN287" s="84" t="str">
        <f t="shared" si="145"/>
        <v/>
      </c>
      <c r="CO287" s="84">
        <f>IFERROR(FIND("POLÍCIA MILITAR",consulta_completa__11[[#This Row],[14 - Inst. Atuando no Local]]),0)</f>
        <v>0</v>
      </c>
      <c r="CP287" s="84" t="str">
        <f t="shared" si="146"/>
        <v/>
      </c>
      <c r="CQ287" s="84">
        <f>IFERROR(FIND("POLÍCIA CIVIL",consulta_completa__11[[#This Row],[14 - Inst. Atuando no Local]]),0)</f>
        <v>0</v>
      </c>
      <c r="CR287" s="84" t="str">
        <f t="shared" si="147"/>
        <v/>
      </c>
      <c r="CS287" s="84">
        <f>IFERROR(FIND("MARINHA DO BRASIL",consulta_completa__11[[#This Row],[14 - Inst. Atuando no Local]]),0)</f>
        <v>0</v>
      </c>
      <c r="CT287" s="84" t="str">
        <f t="shared" si="148"/>
        <v/>
      </c>
      <c r="CU287" s="84">
        <f>IFERROR(FIND("EMPRESA ESPECIALIZADA EM ATENDIMENTO",consulta_completa__11[[#This Row],[14 - Inst. Atuando no Local]]),0)</f>
        <v>0</v>
      </c>
      <c r="CV287" s="84" t="str">
        <f t="shared" si="149"/>
        <v/>
      </c>
      <c r="CW287" s="84">
        <f>IFERROR(FIND("IBAMA",consulta_completa__11[[#This Row],[14 - Inst. Atuando no Local]]),0)</f>
        <v>0</v>
      </c>
      <c r="CX287" s="84" t="str">
        <f t="shared" si="150"/>
        <v/>
      </c>
      <c r="CY287" s="84" t="str">
        <f>IF(consulta_completa__11[[#This Row],[14 - Inst. Atuando no Local]]="","X","")</f>
        <v/>
      </c>
      <c r="CZ287" s="84">
        <f>IFERROR(FIND("OUTRA (S)",consulta_completa__11[[#This Row],[14 - Inst. Atuando no Local]]),0)</f>
        <v>0</v>
      </c>
      <c r="DA287" s="84" t="str">
        <f t="shared" si="151"/>
        <v/>
      </c>
      <c r="DB287" s="35" t="str">
        <f t="shared" si="152"/>
        <v>Sim</v>
      </c>
      <c r="DC287" s="35" t="str">
        <f t="shared" si="153"/>
        <v>Não</v>
      </c>
      <c r="DD287" s="35" t="str">
        <f t="shared" si="154"/>
        <v>Sim</v>
      </c>
      <c r="DE287" s="87" t="str">
        <f t="shared" si="125"/>
        <v>Federal</v>
      </c>
    </row>
    <row r="288" spans="1:109">
      <c r="A288" s="14">
        <v>202542854024</v>
      </c>
      <c r="B288" s="1">
        <v>45773</v>
      </c>
      <c r="C288" t="s">
        <v>1922</v>
      </c>
      <c r="D288" t="s">
        <v>180</v>
      </c>
      <c r="E288" t="s">
        <v>139</v>
      </c>
      <c r="F288" t="s">
        <v>182</v>
      </c>
      <c r="G288" t="s">
        <v>1923</v>
      </c>
      <c r="H288" t="s">
        <v>113</v>
      </c>
      <c r="I288" t="s">
        <v>113</v>
      </c>
      <c r="J288" t="s">
        <v>113</v>
      </c>
      <c r="K288" t="s">
        <v>114</v>
      </c>
      <c r="L288" t="s">
        <v>114</v>
      </c>
      <c r="M288" t="s">
        <v>1912</v>
      </c>
      <c r="N288" t="s">
        <v>141</v>
      </c>
      <c r="O288" t="s">
        <v>113</v>
      </c>
      <c r="P288" t="s">
        <v>229</v>
      </c>
      <c r="Q288" t="s">
        <v>143</v>
      </c>
      <c r="R288" t="s">
        <v>123</v>
      </c>
      <c r="S288" t="s">
        <v>113</v>
      </c>
      <c r="T288" t="s">
        <v>2873</v>
      </c>
      <c r="U288" t="s">
        <v>2874</v>
      </c>
      <c r="V288" t="s">
        <v>2875</v>
      </c>
      <c r="Y288" t="b">
        <v>1</v>
      </c>
      <c r="Z288" t="s">
        <v>2876</v>
      </c>
      <c r="AA288" t="s">
        <v>113</v>
      </c>
      <c r="AB288" t="s">
        <v>2877</v>
      </c>
      <c r="AC288" t="s">
        <v>2878</v>
      </c>
      <c r="AD288">
        <v>0</v>
      </c>
      <c r="AE288" t="s">
        <v>2879</v>
      </c>
      <c r="AF288" t="s">
        <v>113</v>
      </c>
      <c r="AG288" t="s">
        <v>113</v>
      </c>
      <c r="AH288" t="s">
        <v>131</v>
      </c>
      <c r="AI288" t="s">
        <v>131</v>
      </c>
      <c r="AJ288" t="s">
        <v>131</v>
      </c>
      <c r="AK288" t="s">
        <v>2880</v>
      </c>
      <c r="AL288" t="s">
        <v>2881</v>
      </c>
      <c r="AM288" t="s">
        <v>153</v>
      </c>
      <c r="AN288" t="s">
        <v>154</v>
      </c>
      <c r="AO288" t="s">
        <v>155</v>
      </c>
      <c r="AP288">
        <v>6133161070</v>
      </c>
      <c r="AQ288" t="s">
        <v>156</v>
      </c>
      <c r="AR288" t="s">
        <v>113</v>
      </c>
      <c r="AS288" t="s">
        <v>113</v>
      </c>
      <c r="AT288" t="s">
        <v>113</v>
      </c>
      <c r="AU288" t="s">
        <v>113</v>
      </c>
      <c r="AW288" t="s">
        <v>113</v>
      </c>
      <c r="AX288" s="82">
        <f>IFERROR(FIND("Óbitos/feridos",consulta_completa__11[[#This Row],[13 - Ocorrências/Ambientes Atingidos]]),0)</f>
        <v>0</v>
      </c>
      <c r="AY288" s="83" t="str">
        <f t="shared" si="126"/>
        <v/>
      </c>
      <c r="AZ288" s="82">
        <f>IFERROR(FIND("População afetada/evacuada",consulta_completa__11[[#This Row],[13 - Ocorrências/Ambientes Atingidos]]),0)</f>
        <v>0</v>
      </c>
      <c r="BA288" s="82" t="str">
        <f t="shared" si="127"/>
        <v/>
      </c>
      <c r="BB288" s="82">
        <f>IFERROR(FIND("Suspensão de abastecimento de água",consulta_completa__11[[#This Row],[13 - Ocorrências/Ambientes Atingidos]]),0)</f>
        <v>0</v>
      </c>
      <c r="BC288" s="83" t="str">
        <f t="shared" si="155"/>
        <v/>
      </c>
      <c r="BD288" s="82">
        <f>IFERROR(FIND("Rio/córrego",consulta_completa__11[[#This Row],[13 - Ocorrências/Ambientes Atingidos]]),0)</f>
        <v>0</v>
      </c>
      <c r="BE288" s="83" t="str">
        <f t="shared" si="128"/>
        <v/>
      </c>
      <c r="BF288" s="82">
        <f>IFERROR(FIND("Lago",consulta_completa__11[[#This Row],[13 - Ocorrências/Ambientes Atingidos]]),0)</f>
        <v>0</v>
      </c>
      <c r="BG288" s="83" t="str">
        <f t="shared" si="129"/>
        <v/>
      </c>
      <c r="BH288" s="82">
        <f>IFERROR(FIND("Mar",consulta_completa__11[[#This Row],[13 - Ocorrências/Ambientes Atingidos]]),0)</f>
        <v>0</v>
      </c>
      <c r="BI288" s="83" t="str">
        <f t="shared" si="130"/>
        <v/>
      </c>
      <c r="BJ288" s="82">
        <f>IFERROR(FIND("Praia",consulta_completa__11[[#This Row],[13 - Ocorrências/Ambientes Atingidos]]),0)</f>
        <v>0</v>
      </c>
      <c r="BK288" s="83" t="str">
        <f t="shared" si="131"/>
        <v/>
      </c>
      <c r="BL288" s="82">
        <f>IFERROR(FIND("Solo",consulta_completa__11[[#This Row],[13 - Ocorrências/Ambientes Atingidos]]),0)</f>
        <v>0</v>
      </c>
      <c r="BM288" s="83" t="str">
        <f t="shared" si="132"/>
        <v/>
      </c>
      <c r="BN288" s="82">
        <f>IFERROR(FIND("Águas subterrâneas",consulta_completa__11[[#This Row],[13 - Ocorrências/Ambientes Atingidos]]),0)</f>
        <v>0</v>
      </c>
      <c r="BO288" s="83" t="str">
        <f t="shared" si="133"/>
        <v/>
      </c>
      <c r="BP288" s="82">
        <f>IFERROR(FIND("Atmosfera",consulta_completa__11[[#This Row],[13 - Ocorrências/Ambientes Atingidos]]),0)</f>
        <v>1</v>
      </c>
      <c r="BQ288" s="83" t="str">
        <f t="shared" si="134"/>
        <v>X</v>
      </c>
      <c r="BR288" s="82">
        <f>IFERROR(FIND("Flora",consulta_completa__11[[#This Row],[13 - Ocorrências/Ambientes Atingidos]]),0)</f>
        <v>0</v>
      </c>
      <c r="BS288" s="83" t="str">
        <f t="shared" si="135"/>
        <v/>
      </c>
      <c r="BT288" s="82">
        <f>IFERROR(FIND("Fauna",consulta_completa__11[[#This Row],[13 - Ocorrências/Ambientes Atingidos]]),0)</f>
        <v>0</v>
      </c>
      <c r="BU288" s="83" t="str">
        <f t="shared" si="136"/>
        <v/>
      </c>
      <c r="BV288" s="82">
        <f>IFERROR(FIND("UC federal",consulta_completa__11[[#This Row],[13 - Ocorrências/Ambientes Atingidos]]),0)</f>
        <v>0</v>
      </c>
      <c r="BW288" s="83" t="str">
        <f t="shared" si="137"/>
        <v/>
      </c>
      <c r="BX288" s="82">
        <f>IFERROR(FIND("UC estadual/municipal",consulta_completa__11[[#This Row],[13 - Ocorrências/Ambientes Atingidos]]),0)</f>
        <v>0</v>
      </c>
      <c r="BY288" s="83" t="str">
        <f t="shared" si="138"/>
        <v/>
      </c>
      <c r="BZ288" s="82">
        <f>IFERROR(FIND("Outro(s)",consulta_completa__11[[#This Row],[13 - Ocorrências/Ambientes Atingidos]]),0)</f>
        <v>0</v>
      </c>
      <c r="CA288" s="83" t="str">
        <f t="shared" si="139"/>
        <v/>
      </c>
      <c r="CB288" s="82">
        <f>IFERROR(FIND("Sem dano",consulta_completa__11[[#This Row],[13 - Ocorrências/Ambientes Atingidos]]),0)</f>
        <v>0</v>
      </c>
      <c r="CC288" s="83" t="str">
        <f t="shared" si="140"/>
        <v/>
      </c>
      <c r="CD288" s="82" t="str">
        <f>IF(consulta_completa__11[[#This Row],[13 - Ocorrências/Ambientes Atingidos]]="","X","")</f>
        <v/>
      </c>
      <c r="CE288" s="84">
        <f>IFERROR(FIND("IBAMA",consulta_completa__11[[#This Row],[14 - Inst. Atuando no Local]]),0)</f>
        <v>0</v>
      </c>
      <c r="CF288" s="84" t="str">
        <f t="shared" si="141"/>
        <v/>
      </c>
      <c r="CG288" s="84">
        <f>IFERROR(FIND("OEMA",consulta_completa__11[[#This Row],[14 - Inst. Atuando no Local]]),0)</f>
        <v>0</v>
      </c>
      <c r="CH288" s="84" t="str">
        <f t="shared" si="142"/>
        <v/>
      </c>
      <c r="CI288" s="84">
        <f>IFERROR(FIND("DEFESA CIVIL",consulta_completa__11[[#This Row],[14 - Inst. Atuando no Local]]),0)</f>
        <v>0</v>
      </c>
      <c r="CJ288" s="84" t="str">
        <f t="shared" si="143"/>
        <v/>
      </c>
      <c r="CK288" s="84">
        <f>IFERROR(FIND("CORPO DE BOMBEIROS",consulta_completa__11[[#This Row],[14 - Inst. Atuando no Local]]),0)</f>
        <v>0</v>
      </c>
      <c r="CL288" s="84" t="str">
        <f t="shared" si="144"/>
        <v/>
      </c>
      <c r="CM288" s="84">
        <f>IFERROR(FIND("POLÍCIA RODOVIÁRIA",consulta_completa__11[[#This Row],[14 - Inst. Atuando no Local]]),0)</f>
        <v>0</v>
      </c>
      <c r="CN288" s="84" t="str">
        <f t="shared" si="145"/>
        <v/>
      </c>
      <c r="CO288" s="84">
        <f>IFERROR(FIND("POLÍCIA MILITAR",consulta_completa__11[[#This Row],[14 - Inst. Atuando no Local]]),0)</f>
        <v>0</v>
      </c>
      <c r="CP288" s="84" t="str">
        <f t="shared" si="146"/>
        <v/>
      </c>
      <c r="CQ288" s="84">
        <f>IFERROR(FIND("POLÍCIA CIVIL",consulta_completa__11[[#This Row],[14 - Inst. Atuando no Local]]),0)</f>
        <v>0</v>
      </c>
      <c r="CR288" s="84" t="str">
        <f t="shared" si="147"/>
        <v/>
      </c>
      <c r="CS288" s="84">
        <f>IFERROR(FIND("MARINHA DO BRASIL",consulta_completa__11[[#This Row],[14 - Inst. Atuando no Local]]),0)</f>
        <v>0</v>
      </c>
      <c r="CT288" s="84" t="str">
        <f t="shared" si="148"/>
        <v/>
      </c>
      <c r="CU288" s="84">
        <f>IFERROR(FIND("EMPRESA ESPECIALIZADA EM ATENDIMENTO",consulta_completa__11[[#This Row],[14 - Inst. Atuando no Local]]),0)</f>
        <v>0</v>
      </c>
      <c r="CV288" s="84" t="str">
        <f t="shared" si="149"/>
        <v/>
      </c>
      <c r="CW288" s="84">
        <f>IFERROR(FIND("IBAMA",consulta_completa__11[[#This Row],[14 - Inst. Atuando no Local]]),0)</f>
        <v>0</v>
      </c>
      <c r="CX288" s="84" t="str">
        <f t="shared" si="150"/>
        <v/>
      </c>
      <c r="CY288" s="84" t="str">
        <f>IF(consulta_completa__11[[#This Row],[14 - Inst. Atuando no Local]]="","X","")</f>
        <v/>
      </c>
      <c r="CZ288" s="84">
        <f>IFERROR(FIND("OUTRA (S)",consulta_completa__11[[#This Row],[14 - Inst. Atuando no Local]]),0)</f>
        <v>0</v>
      </c>
      <c r="DA288" s="84" t="str">
        <f t="shared" si="151"/>
        <v/>
      </c>
      <c r="DB288" s="35" t="str">
        <f t="shared" si="152"/>
        <v>Sim</v>
      </c>
      <c r="DC288" s="35" t="str">
        <f t="shared" si="153"/>
        <v>Não</v>
      </c>
      <c r="DD288" s="35" t="str">
        <f t="shared" si="154"/>
        <v>Sim</v>
      </c>
      <c r="DE288" s="87" t="str">
        <f t="shared" si="125"/>
        <v>Sem informação</v>
      </c>
    </row>
    <row r="289" spans="1:109">
      <c r="A289" s="14">
        <v>202542932436</v>
      </c>
      <c r="B289" s="1">
        <v>45773</v>
      </c>
      <c r="C289" t="s">
        <v>160</v>
      </c>
      <c r="D289" t="s">
        <v>161</v>
      </c>
      <c r="E289" t="s">
        <v>162</v>
      </c>
      <c r="F289" t="s">
        <v>163</v>
      </c>
      <c r="G289" t="s">
        <v>113</v>
      </c>
      <c r="H289" t="s">
        <v>114</v>
      </c>
      <c r="I289" t="s">
        <v>114</v>
      </c>
      <c r="J289" t="s">
        <v>2882</v>
      </c>
      <c r="K289" t="s">
        <v>165</v>
      </c>
      <c r="L289" t="s">
        <v>166</v>
      </c>
      <c r="M289" t="s">
        <v>140</v>
      </c>
      <c r="N289" t="s">
        <v>119</v>
      </c>
      <c r="O289" t="s">
        <v>120</v>
      </c>
      <c r="P289" t="s">
        <v>229</v>
      </c>
      <c r="Q289" t="s">
        <v>230</v>
      </c>
      <c r="R289" t="s">
        <v>123</v>
      </c>
      <c r="S289" t="s">
        <v>113</v>
      </c>
      <c r="T289" t="s">
        <v>113</v>
      </c>
      <c r="U289" t="s">
        <v>2194</v>
      </c>
      <c r="V289" t="s">
        <v>1624</v>
      </c>
      <c r="Z289" t="s">
        <v>1625</v>
      </c>
      <c r="AA289" t="s">
        <v>370</v>
      </c>
      <c r="AB289" t="s">
        <v>172</v>
      </c>
      <c r="AC289" t="s">
        <v>173</v>
      </c>
      <c r="AD289">
        <v>1</v>
      </c>
      <c r="AE289" t="s">
        <v>1627</v>
      </c>
      <c r="AF289" t="s">
        <v>113</v>
      </c>
      <c r="AG289" t="s">
        <v>113</v>
      </c>
      <c r="AH289" t="s">
        <v>131</v>
      </c>
      <c r="AI289" t="s">
        <v>132</v>
      </c>
      <c r="AJ289" t="s">
        <v>131</v>
      </c>
      <c r="AK289" t="s">
        <v>1628</v>
      </c>
      <c r="AL289" t="s">
        <v>2883</v>
      </c>
      <c r="AM289" t="s">
        <v>2042</v>
      </c>
      <c r="AN289" t="s">
        <v>1629</v>
      </c>
      <c r="AO289" t="s">
        <v>225</v>
      </c>
      <c r="AP289">
        <v>41988207121</v>
      </c>
      <c r="AQ289" t="s">
        <v>178</v>
      </c>
      <c r="AR289" t="s">
        <v>113</v>
      </c>
      <c r="AS289" t="s">
        <v>113</v>
      </c>
      <c r="AT289" t="s">
        <v>113</v>
      </c>
      <c r="AU289" t="s">
        <v>113</v>
      </c>
      <c r="AW289" t="s">
        <v>113</v>
      </c>
      <c r="AX289" s="82">
        <f>IFERROR(FIND("Óbitos/feridos",consulta_completa__11[[#This Row],[13 - Ocorrências/Ambientes Atingidos]]),0)</f>
        <v>0</v>
      </c>
      <c r="AY289" s="83" t="str">
        <f t="shared" si="126"/>
        <v/>
      </c>
      <c r="AZ289" s="82">
        <f>IFERROR(FIND("População afetada/evacuada",consulta_completa__11[[#This Row],[13 - Ocorrências/Ambientes Atingidos]]),0)</f>
        <v>0</v>
      </c>
      <c r="BA289" s="82" t="str">
        <f t="shared" si="127"/>
        <v/>
      </c>
      <c r="BB289" s="82">
        <f>IFERROR(FIND("Suspensão de abastecimento de água",consulta_completa__11[[#This Row],[13 - Ocorrências/Ambientes Atingidos]]),0)</f>
        <v>0</v>
      </c>
      <c r="BC289" s="83" t="str">
        <f t="shared" si="155"/>
        <v/>
      </c>
      <c r="BD289" s="82">
        <f>IFERROR(FIND("Rio/córrego",consulta_completa__11[[#This Row],[13 - Ocorrências/Ambientes Atingidos]]),0)</f>
        <v>0</v>
      </c>
      <c r="BE289" s="83" t="str">
        <f t="shared" si="128"/>
        <v/>
      </c>
      <c r="BF289" s="82">
        <f>IFERROR(FIND("Lago",consulta_completa__11[[#This Row],[13 - Ocorrências/Ambientes Atingidos]]),0)</f>
        <v>0</v>
      </c>
      <c r="BG289" s="83" t="str">
        <f t="shared" si="129"/>
        <v/>
      </c>
      <c r="BH289" s="82">
        <f>IFERROR(FIND("Mar",consulta_completa__11[[#This Row],[13 - Ocorrências/Ambientes Atingidos]]),0)</f>
        <v>0</v>
      </c>
      <c r="BI289" s="83" t="str">
        <f t="shared" si="130"/>
        <v/>
      </c>
      <c r="BJ289" s="82">
        <f>IFERROR(FIND("Praia",consulta_completa__11[[#This Row],[13 - Ocorrências/Ambientes Atingidos]]),0)</f>
        <v>0</v>
      </c>
      <c r="BK289" s="83" t="str">
        <f t="shared" si="131"/>
        <v/>
      </c>
      <c r="BL289" s="82">
        <f>IFERROR(FIND("Solo",consulta_completa__11[[#This Row],[13 - Ocorrências/Ambientes Atingidos]]),0)</f>
        <v>1</v>
      </c>
      <c r="BM289" s="83" t="str">
        <f t="shared" si="132"/>
        <v>X</v>
      </c>
      <c r="BN289" s="82">
        <f>IFERROR(FIND("Águas subterrâneas",consulta_completa__11[[#This Row],[13 - Ocorrências/Ambientes Atingidos]]),0)</f>
        <v>0</v>
      </c>
      <c r="BO289" s="83" t="str">
        <f t="shared" si="133"/>
        <v/>
      </c>
      <c r="BP289" s="82">
        <f>IFERROR(FIND("Atmosfera",consulta_completa__11[[#This Row],[13 - Ocorrências/Ambientes Atingidos]]),0)</f>
        <v>0</v>
      </c>
      <c r="BQ289" s="83" t="str">
        <f t="shared" si="134"/>
        <v/>
      </c>
      <c r="BR289" s="82">
        <f>IFERROR(FIND("Flora",consulta_completa__11[[#This Row],[13 - Ocorrências/Ambientes Atingidos]]),0)</f>
        <v>0</v>
      </c>
      <c r="BS289" s="83" t="str">
        <f t="shared" si="135"/>
        <v/>
      </c>
      <c r="BT289" s="82">
        <f>IFERROR(FIND("Fauna",consulta_completa__11[[#This Row],[13 - Ocorrências/Ambientes Atingidos]]),0)</f>
        <v>0</v>
      </c>
      <c r="BU289" s="83" t="str">
        <f t="shared" si="136"/>
        <v/>
      </c>
      <c r="BV289" s="82">
        <f>IFERROR(FIND("UC federal",consulta_completa__11[[#This Row],[13 - Ocorrências/Ambientes Atingidos]]),0)</f>
        <v>0</v>
      </c>
      <c r="BW289" s="83" t="str">
        <f t="shared" si="137"/>
        <v/>
      </c>
      <c r="BX289" s="82">
        <f>IFERROR(FIND("UC estadual/municipal",consulta_completa__11[[#This Row],[13 - Ocorrências/Ambientes Atingidos]]),0)</f>
        <v>0</v>
      </c>
      <c r="BY289" s="83" t="str">
        <f t="shared" si="138"/>
        <v/>
      </c>
      <c r="BZ289" s="82">
        <f>IFERROR(FIND("Outro(s)",consulta_completa__11[[#This Row],[13 - Ocorrências/Ambientes Atingidos]]),0)</f>
        <v>0</v>
      </c>
      <c r="CA289" s="83" t="str">
        <f t="shared" si="139"/>
        <v/>
      </c>
      <c r="CB289" s="82">
        <f>IFERROR(FIND("Sem dano",consulta_completa__11[[#This Row],[13 - Ocorrências/Ambientes Atingidos]]),0)</f>
        <v>0</v>
      </c>
      <c r="CC289" s="83" t="str">
        <f t="shared" si="140"/>
        <v/>
      </c>
      <c r="CD289" s="82" t="str">
        <f>IF(consulta_completa__11[[#This Row],[13 - Ocorrências/Ambientes Atingidos]]="","X","")</f>
        <v/>
      </c>
      <c r="CE289" s="84">
        <f>IFERROR(FIND("IBAMA",consulta_completa__11[[#This Row],[14 - Inst. Atuando no Local]]),0)</f>
        <v>0</v>
      </c>
      <c r="CF289" s="84" t="str">
        <f t="shared" si="141"/>
        <v/>
      </c>
      <c r="CG289" s="84">
        <f>IFERROR(FIND("OEMA",consulta_completa__11[[#This Row],[14 - Inst. Atuando no Local]]),0)</f>
        <v>0</v>
      </c>
      <c r="CH289" s="84" t="str">
        <f t="shared" si="142"/>
        <v/>
      </c>
      <c r="CI289" s="84">
        <f>IFERROR(FIND("DEFESA CIVIL",consulta_completa__11[[#This Row],[14 - Inst. Atuando no Local]]),0)</f>
        <v>0</v>
      </c>
      <c r="CJ289" s="84" t="str">
        <f t="shared" si="143"/>
        <v/>
      </c>
      <c r="CK289" s="84">
        <f>IFERROR(FIND("CORPO DE BOMBEIROS",consulta_completa__11[[#This Row],[14 - Inst. Atuando no Local]]),0)</f>
        <v>0</v>
      </c>
      <c r="CL289" s="84" t="str">
        <f t="shared" si="144"/>
        <v/>
      </c>
      <c r="CM289" s="84">
        <f>IFERROR(FIND("POLÍCIA RODOVIÁRIA",consulta_completa__11[[#This Row],[14 - Inst. Atuando no Local]]),0)</f>
        <v>0</v>
      </c>
      <c r="CN289" s="84" t="str">
        <f t="shared" si="145"/>
        <v/>
      </c>
      <c r="CO289" s="84">
        <f>IFERROR(FIND("POLÍCIA MILITAR",consulta_completa__11[[#This Row],[14 - Inst. Atuando no Local]]),0)</f>
        <v>0</v>
      </c>
      <c r="CP289" s="84" t="str">
        <f t="shared" si="146"/>
        <v/>
      </c>
      <c r="CQ289" s="84">
        <f>IFERROR(FIND("POLÍCIA CIVIL",consulta_completa__11[[#This Row],[14 - Inst. Atuando no Local]]),0)</f>
        <v>0</v>
      </c>
      <c r="CR289" s="84" t="str">
        <f t="shared" si="147"/>
        <v/>
      </c>
      <c r="CS289" s="84">
        <f>IFERROR(FIND("MARINHA DO BRASIL",consulta_completa__11[[#This Row],[14 - Inst. Atuando no Local]]),0)</f>
        <v>0</v>
      </c>
      <c r="CT289" s="84" t="str">
        <f t="shared" si="148"/>
        <v/>
      </c>
      <c r="CU289" s="84">
        <f>IFERROR(FIND("EMPRESA ESPECIALIZADA EM ATENDIMENTO",consulta_completa__11[[#This Row],[14 - Inst. Atuando no Local]]),0)</f>
        <v>0</v>
      </c>
      <c r="CV289" s="84" t="str">
        <f t="shared" si="149"/>
        <v/>
      </c>
      <c r="CW289" s="84">
        <f>IFERROR(FIND("IBAMA",consulta_completa__11[[#This Row],[14 - Inst. Atuando no Local]]),0)</f>
        <v>0</v>
      </c>
      <c r="CX289" s="84" t="str">
        <f t="shared" si="150"/>
        <v/>
      </c>
      <c r="CY289" s="84" t="str">
        <f>IF(consulta_completa__11[[#This Row],[14 - Inst. Atuando no Local]]="","X","")</f>
        <v/>
      </c>
      <c r="CZ289" s="84">
        <f>IFERROR(FIND("OUTRA (S)",consulta_completa__11[[#This Row],[14 - Inst. Atuando no Local]]),0)</f>
        <v>0</v>
      </c>
      <c r="DA289" s="84" t="str">
        <f t="shared" si="151"/>
        <v/>
      </c>
      <c r="DB289" s="35" t="str">
        <f t="shared" si="152"/>
        <v>Sim</v>
      </c>
      <c r="DC289" s="35" t="str">
        <f t="shared" si="153"/>
        <v>Não</v>
      </c>
      <c r="DD289" s="35" t="str">
        <f t="shared" si="154"/>
        <v>Sim</v>
      </c>
      <c r="DE289" s="87" t="str">
        <f t="shared" si="125"/>
        <v>Federal</v>
      </c>
    </row>
    <row r="290" spans="1:109">
      <c r="A290" s="14">
        <v>202542932454</v>
      </c>
      <c r="B290" s="1">
        <v>45773</v>
      </c>
      <c r="C290" t="s">
        <v>160</v>
      </c>
      <c r="D290" t="s">
        <v>161</v>
      </c>
      <c r="E290" t="s">
        <v>162</v>
      </c>
      <c r="F290" t="s">
        <v>163</v>
      </c>
      <c r="G290" t="s">
        <v>113</v>
      </c>
      <c r="H290" t="s">
        <v>114</v>
      </c>
      <c r="I290" t="s">
        <v>114</v>
      </c>
      <c r="J290" t="s">
        <v>2882</v>
      </c>
      <c r="K290" t="s">
        <v>165</v>
      </c>
      <c r="L290" t="s">
        <v>166</v>
      </c>
      <c r="M290" t="s">
        <v>140</v>
      </c>
      <c r="N290" t="s">
        <v>119</v>
      </c>
      <c r="O290" t="s">
        <v>120</v>
      </c>
      <c r="P290" t="s">
        <v>229</v>
      </c>
      <c r="Q290" t="s">
        <v>167</v>
      </c>
      <c r="R290" t="s">
        <v>123</v>
      </c>
      <c r="S290" t="s">
        <v>113</v>
      </c>
      <c r="T290" t="s">
        <v>113</v>
      </c>
      <c r="U290" t="s">
        <v>1623</v>
      </c>
      <c r="V290" t="s">
        <v>1624</v>
      </c>
      <c r="Z290" t="s">
        <v>1625</v>
      </c>
      <c r="AA290" t="s">
        <v>1626</v>
      </c>
      <c r="AB290" t="s">
        <v>2667</v>
      </c>
      <c r="AC290" t="s">
        <v>173</v>
      </c>
      <c r="AD290">
        <v>1</v>
      </c>
      <c r="AE290" t="s">
        <v>2884</v>
      </c>
      <c r="AF290" t="s">
        <v>113</v>
      </c>
      <c r="AG290" t="s">
        <v>113</v>
      </c>
      <c r="AH290" t="s">
        <v>131</v>
      </c>
      <c r="AI290" t="s">
        <v>132</v>
      </c>
      <c r="AJ290" t="s">
        <v>131</v>
      </c>
      <c r="AK290" t="s">
        <v>2885</v>
      </c>
      <c r="AL290" t="s">
        <v>2886</v>
      </c>
      <c r="AM290" t="s">
        <v>2042</v>
      </c>
      <c r="AN290" t="s">
        <v>1629</v>
      </c>
      <c r="AO290" t="s">
        <v>225</v>
      </c>
      <c r="AP290">
        <v>41988207121</v>
      </c>
      <c r="AQ290" t="s">
        <v>178</v>
      </c>
      <c r="AR290" t="s">
        <v>113</v>
      </c>
      <c r="AS290" t="s">
        <v>113</v>
      </c>
      <c r="AT290" t="s">
        <v>113</v>
      </c>
      <c r="AU290" t="s">
        <v>113</v>
      </c>
      <c r="AW290" t="s">
        <v>113</v>
      </c>
      <c r="AX290" s="82">
        <f>IFERROR(FIND("Óbitos/feridos",consulta_completa__11[[#This Row],[13 - Ocorrências/Ambientes Atingidos]]),0)</f>
        <v>0</v>
      </c>
      <c r="AY290" s="83" t="str">
        <f t="shared" si="126"/>
        <v/>
      </c>
      <c r="AZ290" s="82">
        <f>IFERROR(FIND("População afetada/evacuada",consulta_completa__11[[#This Row],[13 - Ocorrências/Ambientes Atingidos]]),0)</f>
        <v>0</v>
      </c>
      <c r="BA290" s="82" t="str">
        <f t="shared" si="127"/>
        <v/>
      </c>
      <c r="BB290" s="82">
        <f>IFERROR(FIND("Suspensão de abastecimento de água",consulta_completa__11[[#This Row],[13 - Ocorrências/Ambientes Atingidos]]),0)</f>
        <v>0</v>
      </c>
      <c r="BC290" s="83" t="str">
        <f t="shared" si="155"/>
        <v/>
      </c>
      <c r="BD290" s="82">
        <f>IFERROR(FIND("Rio/córrego",consulta_completa__11[[#This Row],[13 - Ocorrências/Ambientes Atingidos]]),0)</f>
        <v>0</v>
      </c>
      <c r="BE290" s="83" t="str">
        <f t="shared" si="128"/>
        <v/>
      </c>
      <c r="BF290" s="82">
        <f>IFERROR(FIND("Lago",consulta_completa__11[[#This Row],[13 - Ocorrências/Ambientes Atingidos]]),0)</f>
        <v>0</v>
      </c>
      <c r="BG290" s="83" t="str">
        <f t="shared" si="129"/>
        <v/>
      </c>
      <c r="BH290" s="82">
        <f>IFERROR(FIND("Mar",consulta_completa__11[[#This Row],[13 - Ocorrências/Ambientes Atingidos]]),0)</f>
        <v>0</v>
      </c>
      <c r="BI290" s="83" t="str">
        <f t="shared" si="130"/>
        <v/>
      </c>
      <c r="BJ290" s="82">
        <f>IFERROR(FIND("Praia",consulta_completa__11[[#This Row],[13 - Ocorrências/Ambientes Atingidos]]),0)</f>
        <v>0</v>
      </c>
      <c r="BK290" s="83" t="str">
        <f t="shared" si="131"/>
        <v/>
      </c>
      <c r="BL290" s="82">
        <f>IFERROR(FIND("Solo",consulta_completa__11[[#This Row],[13 - Ocorrências/Ambientes Atingidos]]),0)</f>
        <v>1</v>
      </c>
      <c r="BM290" s="83" t="str">
        <f t="shared" si="132"/>
        <v>X</v>
      </c>
      <c r="BN290" s="82">
        <f>IFERROR(FIND("Águas subterrâneas",consulta_completa__11[[#This Row],[13 - Ocorrências/Ambientes Atingidos]]),0)</f>
        <v>0</v>
      </c>
      <c r="BO290" s="83" t="str">
        <f t="shared" si="133"/>
        <v/>
      </c>
      <c r="BP290" s="82">
        <f>IFERROR(FIND("Atmosfera",consulta_completa__11[[#This Row],[13 - Ocorrências/Ambientes Atingidos]]),0)</f>
        <v>0</v>
      </c>
      <c r="BQ290" s="83" t="str">
        <f t="shared" si="134"/>
        <v/>
      </c>
      <c r="BR290" s="82">
        <f>IFERROR(FIND("Flora",consulta_completa__11[[#This Row],[13 - Ocorrências/Ambientes Atingidos]]),0)</f>
        <v>0</v>
      </c>
      <c r="BS290" s="83" t="str">
        <f t="shared" si="135"/>
        <v/>
      </c>
      <c r="BT290" s="82">
        <f>IFERROR(FIND("Fauna",consulta_completa__11[[#This Row],[13 - Ocorrências/Ambientes Atingidos]]),0)</f>
        <v>0</v>
      </c>
      <c r="BU290" s="83" t="str">
        <f t="shared" si="136"/>
        <v/>
      </c>
      <c r="BV290" s="82">
        <f>IFERROR(FIND("UC federal",consulta_completa__11[[#This Row],[13 - Ocorrências/Ambientes Atingidos]]),0)</f>
        <v>0</v>
      </c>
      <c r="BW290" s="83" t="str">
        <f t="shared" si="137"/>
        <v/>
      </c>
      <c r="BX290" s="82">
        <f>IFERROR(FIND("UC estadual/municipal",consulta_completa__11[[#This Row],[13 - Ocorrências/Ambientes Atingidos]]),0)</f>
        <v>0</v>
      </c>
      <c r="BY290" s="83" t="str">
        <f t="shared" si="138"/>
        <v/>
      </c>
      <c r="BZ290" s="82">
        <f>IFERROR(FIND("Outro(s)",consulta_completa__11[[#This Row],[13 - Ocorrências/Ambientes Atingidos]]),0)</f>
        <v>0</v>
      </c>
      <c r="CA290" s="83" t="str">
        <f t="shared" si="139"/>
        <v/>
      </c>
      <c r="CB290" s="82">
        <f>IFERROR(FIND("Sem dano",consulta_completa__11[[#This Row],[13 - Ocorrências/Ambientes Atingidos]]),0)</f>
        <v>0</v>
      </c>
      <c r="CC290" s="83" t="str">
        <f t="shared" si="140"/>
        <v/>
      </c>
      <c r="CD290" s="82" t="str">
        <f>IF(consulta_completa__11[[#This Row],[13 - Ocorrências/Ambientes Atingidos]]="","X","")</f>
        <v/>
      </c>
      <c r="CE290" s="84">
        <f>IFERROR(FIND("IBAMA",consulta_completa__11[[#This Row],[14 - Inst. Atuando no Local]]),0)</f>
        <v>0</v>
      </c>
      <c r="CF290" s="84" t="str">
        <f t="shared" si="141"/>
        <v/>
      </c>
      <c r="CG290" s="84">
        <f>IFERROR(FIND("OEMA",consulta_completa__11[[#This Row],[14 - Inst. Atuando no Local]]),0)</f>
        <v>0</v>
      </c>
      <c r="CH290" s="84" t="str">
        <f t="shared" si="142"/>
        <v/>
      </c>
      <c r="CI290" s="84">
        <f>IFERROR(FIND("DEFESA CIVIL",consulta_completa__11[[#This Row],[14 - Inst. Atuando no Local]]),0)</f>
        <v>0</v>
      </c>
      <c r="CJ290" s="84" t="str">
        <f t="shared" si="143"/>
        <v/>
      </c>
      <c r="CK290" s="84">
        <f>IFERROR(FIND("CORPO DE BOMBEIROS",consulta_completa__11[[#This Row],[14 - Inst. Atuando no Local]]),0)</f>
        <v>0</v>
      </c>
      <c r="CL290" s="84" t="str">
        <f t="shared" si="144"/>
        <v/>
      </c>
      <c r="CM290" s="84">
        <f>IFERROR(FIND("POLÍCIA RODOVIÁRIA",consulta_completa__11[[#This Row],[14 - Inst. Atuando no Local]]),0)</f>
        <v>0</v>
      </c>
      <c r="CN290" s="84" t="str">
        <f t="shared" si="145"/>
        <v/>
      </c>
      <c r="CO290" s="84">
        <f>IFERROR(FIND("POLÍCIA MILITAR",consulta_completa__11[[#This Row],[14 - Inst. Atuando no Local]]),0)</f>
        <v>0</v>
      </c>
      <c r="CP290" s="84" t="str">
        <f t="shared" si="146"/>
        <v/>
      </c>
      <c r="CQ290" s="84">
        <f>IFERROR(FIND("POLÍCIA CIVIL",consulta_completa__11[[#This Row],[14 - Inst. Atuando no Local]]),0)</f>
        <v>0</v>
      </c>
      <c r="CR290" s="84" t="str">
        <f t="shared" si="147"/>
        <v/>
      </c>
      <c r="CS290" s="84">
        <f>IFERROR(FIND("MARINHA DO BRASIL",consulta_completa__11[[#This Row],[14 - Inst. Atuando no Local]]),0)</f>
        <v>0</v>
      </c>
      <c r="CT290" s="84" t="str">
        <f t="shared" si="148"/>
        <v/>
      </c>
      <c r="CU290" s="84">
        <f>IFERROR(FIND("EMPRESA ESPECIALIZADA EM ATENDIMENTO",consulta_completa__11[[#This Row],[14 - Inst. Atuando no Local]]),0)</f>
        <v>0</v>
      </c>
      <c r="CV290" s="84" t="str">
        <f t="shared" si="149"/>
        <v/>
      </c>
      <c r="CW290" s="84">
        <f>IFERROR(FIND("IBAMA",consulta_completa__11[[#This Row],[14 - Inst. Atuando no Local]]),0)</f>
        <v>0</v>
      </c>
      <c r="CX290" s="84" t="str">
        <f t="shared" si="150"/>
        <v/>
      </c>
      <c r="CY290" s="84" t="str">
        <f>IF(consulta_completa__11[[#This Row],[14 - Inst. Atuando no Local]]="","X","")</f>
        <v/>
      </c>
      <c r="CZ290" s="84">
        <f>IFERROR(FIND("OUTRA (S)",consulta_completa__11[[#This Row],[14 - Inst. Atuando no Local]]),0)</f>
        <v>0</v>
      </c>
      <c r="DA290" s="84" t="str">
        <f t="shared" si="151"/>
        <v/>
      </c>
      <c r="DB290" s="35" t="str">
        <f t="shared" si="152"/>
        <v>Sim</v>
      </c>
      <c r="DC290" s="35" t="str">
        <f t="shared" si="153"/>
        <v>Não</v>
      </c>
      <c r="DD290" s="35" t="str">
        <f t="shared" si="154"/>
        <v>Sim</v>
      </c>
      <c r="DE290" s="87" t="str">
        <f t="shared" si="125"/>
        <v>Federal</v>
      </c>
    </row>
    <row r="291" spans="1:109">
      <c r="A291" s="14">
        <v>20255639630</v>
      </c>
      <c r="B291" s="1">
        <v>45774</v>
      </c>
      <c r="C291" t="s">
        <v>2887</v>
      </c>
      <c r="D291" t="s">
        <v>180</v>
      </c>
      <c r="E291" t="s">
        <v>286</v>
      </c>
      <c r="F291" t="s">
        <v>112</v>
      </c>
      <c r="G291" t="s">
        <v>2888</v>
      </c>
      <c r="H291" t="s">
        <v>113</v>
      </c>
      <c r="I291" t="s">
        <v>113</v>
      </c>
      <c r="J291" t="s">
        <v>113</v>
      </c>
      <c r="K291" t="s">
        <v>114</v>
      </c>
      <c r="L291" t="s">
        <v>114</v>
      </c>
      <c r="M291" t="s">
        <v>629</v>
      </c>
      <c r="N291" t="s">
        <v>2184</v>
      </c>
      <c r="O291" t="s">
        <v>185</v>
      </c>
      <c r="P291" t="s">
        <v>272</v>
      </c>
      <c r="Q291" t="s">
        <v>122</v>
      </c>
      <c r="R291" t="s">
        <v>123</v>
      </c>
      <c r="S291" t="s">
        <v>113</v>
      </c>
      <c r="T291" t="s">
        <v>2889</v>
      </c>
      <c r="U291" t="s">
        <v>631</v>
      </c>
      <c r="V291" t="s">
        <v>2890</v>
      </c>
      <c r="Z291" t="s">
        <v>2891</v>
      </c>
      <c r="AA291" t="s">
        <v>2892</v>
      </c>
      <c r="AB291" t="s">
        <v>113</v>
      </c>
      <c r="AC291" t="s">
        <v>113</v>
      </c>
      <c r="AE291" t="s">
        <v>2893</v>
      </c>
      <c r="AF291" t="s">
        <v>113</v>
      </c>
      <c r="AG291" t="s">
        <v>113</v>
      </c>
      <c r="AH291" t="s">
        <v>194</v>
      </c>
      <c r="AI291" t="s">
        <v>132</v>
      </c>
      <c r="AJ291" t="s">
        <v>132</v>
      </c>
      <c r="AK291" t="s">
        <v>113</v>
      </c>
      <c r="AL291" t="s">
        <v>2894</v>
      </c>
      <c r="AM291" t="s">
        <v>153</v>
      </c>
      <c r="AN291" t="s">
        <v>154</v>
      </c>
      <c r="AO291" t="s">
        <v>155</v>
      </c>
      <c r="AP291">
        <v>633161070</v>
      </c>
      <c r="AQ291" t="s">
        <v>156</v>
      </c>
      <c r="AR291" t="s">
        <v>113</v>
      </c>
      <c r="AS291" t="s">
        <v>113</v>
      </c>
      <c r="AT291" t="s">
        <v>113</v>
      </c>
      <c r="AU291" t="s">
        <v>113</v>
      </c>
      <c r="AW291" t="s">
        <v>113</v>
      </c>
      <c r="AX291" s="82">
        <f>IFERROR(FIND("Óbitos/feridos",consulta_completa__11[[#This Row],[13 - Ocorrências/Ambientes Atingidos]]),0)</f>
        <v>0</v>
      </c>
      <c r="AY291" s="83" t="str">
        <f t="shared" si="126"/>
        <v/>
      </c>
      <c r="AZ291" s="82">
        <f>IFERROR(FIND("População afetada/evacuada",consulta_completa__11[[#This Row],[13 - Ocorrências/Ambientes Atingidos]]),0)</f>
        <v>0</v>
      </c>
      <c r="BA291" s="82" t="str">
        <f t="shared" si="127"/>
        <v/>
      </c>
      <c r="BB291" s="82">
        <f>IFERROR(FIND("Suspensão de abastecimento de água",consulta_completa__11[[#This Row],[13 - Ocorrências/Ambientes Atingidos]]),0)</f>
        <v>0</v>
      </c>
      <c r="BC291" s="83" t="str">
        <f t="shared" si="155"/>
        <v/>
      </c>
      <c r="BD291" s="82">
        <f>IFERROR(FIND("Rio/córrego",consulta_completa__11[[#This Row],[13 - Ocorrências/Ambientes Atingidos]]),0)</f>
        <v>0</v>
      </c>
      <c r="BE291" s="83" t="str">
        <f t="shared" si="128"/>
        <v/>
      </c>
      <c r="BF291" s="82">
        <f>IFERROR(FIND("Lago",consulta_completa__11[[#This Row],[13 - Ocorrências/Ambientes Atingidos]]),0)</f>
        <v>0</v>
      </c>
      <c r="BG291" s="83" t="str">
        <f t="shared" si="129"/>
        <v/>
      </c>
      <c r="BH291" s="82">
        <f>IFERROR(FIND("Mar",consulta_completa__11[[#This Row],[13 - Ocorrências/Ambientes Atingidos]]),0)</f>
        <v>0</v>
      </c>
      <c r="BI291" s="83" t="str">
        <f t="shared" si="130"/>
        <v/>
      </c>
      <c r="BJ291" s="82">
        <f>IFERROR(FIND("Praia",consulta_completa__11[[#This Row],[13 - Ocorrências/Ambientes Atingidos]]),0)</f>
        <v>0</v>
      </c>
      <c r="BK291" s="83" t="str">
        <f t="shared" si="131"/>
        <v/>
      </c>
      <c r="BL291" s="82">
        <f>IFERROR(FIND("Solo",consulta_completa__11[[#This Row],[13 - Ocorrências/Ambientes Atingidos]]),0)</f>
        <v>1</v>
      </c>
      <c r="BM291" s="83" t="str">
        <f t="shared" si="132"/>
        <v>X</v>
      </c>
      <c r="BN291" s="82">
        <f>IFERROR(FIND("Águas subterrâneas",consulta_completa__11[[#This Row],[13 - Ocorrências/Ambientes Atingidos]]),0)</f>
        <v>0</v>
      </c>
      <c r="BO291" s="83" t="str">
        <f t="shared" si="133"/>
        <v/>
      </c>
      <c r="BP291" s="82">
        <f>IFERROR(FIND("Atmosfera",consulta_completa__11[[#This Row],[13 - Ocorrências/Ambientes Atingidos]]),0)</f>
        <v>0</v>
      </c>
      <c r="BQ291" s="83" t="str">
        <f t="shared" si="134"/>
        <v/>
      </c>
      <c r="BR291" s="82">
        <f>IFERROR(FIND("Flora",consulta_completa__11[[#This Row],[13 - Ocorrências/Ambientes Atingidos]]),0)</f>
        <v>7</v>
      </c>
      <c r="BS291" s="83" t="str">
        <f t="shared" si="135"/>
        <v>X</v>
      </c>
      <c r="BT291" s="82">
        <f>IFERROR(FIND("Fauna",consulta_completa__11[[#This Row],[13 - Ocorrências/Ambientes Atingidos]]),0)</f>
        <v>0</v>
      </c>
      <c r="BU291" s="83" t="str">
        <f t="shared" si="136"/>
        <v/>
      </c>
      <c r="BV291" s="82">
        <f>IFERROR(FIND("UC federal",consulta_completa__11[[#This Row],[13 - Ocorrências/Ambientes Atingidos]]),0)</f>
        <v>0</v>
      </c>
      <c r="BW291" s="83" t="str">
        <f t="shared" si="137"/>
        <v/>
      </c>
      <c r="BX291" s="82">
        <f>IFERROR(FIND("UC estadual/municipal",consulta_completa__11[[#This Row],[13 - Ocorrências/Ambientes Atingidos]]),0)</f>
        <v>0</v>
      </c>
      <c r="BY291" s="83" t="str">
        <f t="shared" si="138"/>
        <v/>
      </c>
      <c r="BZ291" s="82">
        <f>IFERROR(FIND("Outro(s)",consulta_completa__11[[#This Row],[13 - Ocorrências/Ambientes Atingidos]]),0)</f>
        <v>0</v>
      </c>
      <c r="CA291" s="83" t="str">
        <f t="shared" si="139"/>
        <v/>
      </c>
      <c r="CB291" s="82">
        <f>IFERROR(FIND("Sem dano",consulta_completa__11[[#This Row],[13 - Ocorrências/Ambientes Atingidos]]),0)</f>
        <v>0</v>
      </c>
      <c r="CC291" s="83" t="str">
        <f t="shared" si="140"/>
        <v/>
      </c>
      <c r="CD291" s="82" t="str">
        <f>IF(consulta_completa__11[[#This Row],[13 - Ocorrências/Ambientes Atingidos]]="","X","")</f>
        <v/>
      </c>
      <c r="CE291" s="84">
        <f>IFERROR(FIND("IBAMA",consulta_completa__11[[#This Row],[14 - Inst. Atuando no Local]]),0)</f>
        <v>0</v>
      </c>
      <c r="CF291" s="84" t="str">
        <f t="shared" si="141"/>
        <v/>
      </c>
      <c r="CG291" s="84">
        <f>IFERROR(FIND("OEMA",consulta_completa__11[[#This Row],[14 - Inst. Atuando no Local]]),0)</f>
        <v>0</v>
      </c>
      <c r="CH291" s="84" t="str">
        <f t="shared" si="142"/>
        <v/>
      </c>
      <c r="CI291" s="84">
        <f>IFERROR(FIND("DEFESA CIVIL",consulta_completa__11[[#This Row],[14 - Inst. Atuando no Local]]),0)</f>
        <v>0</v>
      </c>
      <c r="CJ291" s="84" t="str">
        <f t="shared" si="143"/>
        <v/>
      </c>
      <c r="CK291" s="84">
        <f>IFERROR(FIND("CORPO DE BOMBEIROS",consulta_completa__11[[#This Row],[14 - Inst. Atuando no Local]]),0)</f>
        <v>0</v>
      </c>
      <c r="CL291" s="84" t="str">
        <f t="shared" si="144"/>
        <v/>
      </c>
      <c r="CM291" s="84">
        <f>IFERROR(FIND("POLÍCIA RODOVIÁRIA",consulta_completa__11[[#This Row],[14 - Inst. Atuando no Local]]),0)</f>
        <v>0</v>
      </c>
      <c r="CN291" s="84" t="str">
        <f t="shared" si="145"/>
        <v/>
      </c>
      <c r="CO291" s="84">
        <f>IFERROR(FIND("POLÍCIA MILITAR",consulta_completa__11[[#This Row],[14 - Inst. Atuando no Local]]),0)</f>
        <v>0</v>
      </c>
      <c r="CP291" s="84" t="str">
        <f t="shared" si="146"/>
        <v/>
      </c>
      <c r="CQ291" s="84">
        <f>IFERROR(FIND("POLÍCIA CIVIL",consulta_completa__11[[#This Row],[14 - Inst. Atuando no Local]]),0)</f>
        <v>0</v>
      </c>
      <c r="CR291" s="84" t="str">
        <f t="shared" si="147"/>
        <v/>
      </c>
      <c r="CS291" s="84">
        <f>IFERROR(FIND("MARINHA DO BRASIL",consulta_completa__11[[#This Row],[14 - Inst. Atuando no Local]]),0)</f>
        <v>0</v>
      </c>
      <c r="CT291" s="84" t="str">
        <f t="shared" si="148"/>
        <v/>
      </c>
      <c r="CU291" s="84">
        <f>IFERROR(FIND("EMPRESA ESPECIALIZADA EM ATENDIMENTO",consulta_completa__11[[#This Row],[14 - Inst. Atuando no Local]]),0)</f>
        <v>0</v>
      </c>
      <c r="CV291" s="84" t="str">
        <f t="shared" si="149"/>
        <v/>
      </c>
      <c r="CW291" s="84">
        <f>IFERROR(FIND("IBAMA",consulta_completa__11[[#This Row],[14 - Inst. Atuando no Local]]),0)</f>
        <v>0</v>
      </c>
      <c r="CX291" s="84" t="str">
        <f t="shared" si="150"/>
        <v/>
      </c>
      <c r="CY291" s="84" t="str">
        <f>IF(consulta_completa__11[[#This Row],[14 - Inst. Atuando no Local]]="","X","")</f>
        <v/>
      </c>
      <c r="CZ291" s="84">
        <f>IFERROR(FIND("OUTRA (S)",consulta_completa__11[[#This Row],[14 - Inst. Atuando no Local]]),0)</f>
        <v>0</v>
      </c>
      <c r="DA291" s="84" t="str">
        <f t="shared" si="151"/>
        <v/>
      </c>
      <c r="DB291" s="35" t="str">
        <f t="shared" si="152"/>
        <v>Sim</v>
      </c>
      <c r="DC291" s="35" t="str">
        <f t="shared" si="153"/>
        <v>Não</v>
      </c>
      <c r="DD291" s="35" t="str">
        <f t="shared" si="154"/>
        <v>Sim</v>
      </c>
      <c r="DE291" s="87" t="str">
        <f t="shared" si="125"/>
        <v>Sem informação</v>
      </c>
    </row>
    <row r="292" spans="1:109">
      <c r="A292" s="14">
        <v>202542939658</v>
      </c>
      <c r="B292" s="1">
        <v>45774</v>
      </c>
      <c r="C292" t="s">
        <v>109</v>
      </c>
      <c r="D292" t="s">
        <v>110</v>
      </c>
      <c r="E292" t="s">
        <v>111</v>
      </c>
      <c r="F292" t="s">
        <v>112</v>
      </c>
      <c r="G292" t="s">
        <v>113</v>
      </c>
      <c r="H292" t="s">
        <v>114</v>
      </c>
      <c r="I292" t="s">
        <v>114</v>
      </c>
      <c r="J292" t="s">
        <v>391</v>
      </c>
      <c r="K292" t="s">
        <v>2895</v>
      </c>
      <c r="L292" t="s">
        <v>117</v>
      </c>
      <c r="M292" t="s">
        <v>118</v>
      </c>
      <c r="N292" t="s">
        <v>119</v>
      </c>
      <c r="O292" t="s">
        <v>239</v>
      </c>
      <c r="P292" t="s">
        <v>272</v>
      </c>
      <c r="Q292" t="s">
        <v>122</v>
      </c>
      <c r="R292" t="s">
        <v>123</v>
      </c>
      <c r="S292" t="s">
        <v>113</v>
      </c>
      <c r="T292" t="s">
        <v>1631</v>
      </c>
      <c r="U292" t="s">
        <v>2896</v>
      </c>
      <c r="V292" t="s">
        <v>2897</v>
      </c>
      <c r="Z292" t="s">
        <v>2898</v>
      </c>
      <c r="AA292" t="s">
        <v>567</v>
      </c>
      <c r="AB292" t="s">
        <v>206</v>
      </c>
      <c r="AC292" t="s">
        <v>482</v>
      </c>
      <c r="AD292">
        <v>1</v>
      </c>
      <c r="AE292" t="s">
        <v>568</v>
      </c>
      <c r="AF292" t="s">
        <v>113</v>
      </c>
      <c r="AG292" t="s">
        <v>113</v>
      </c>
      <c r="AH292" t="s">
        <v>131</v>
      </c>
      <c r="AI292" t="s">
        <v>132</v>
      </c>
      <c r="AJ292" t="s">
        <v>131</v>
      </c>
      <c r="AK292" t="s">
        <v>2899</v>
      </c>
      <c r="AL292" t="s">
        <v>2900</v>
      </c>
      <c r="AM292" t="s">
        <v>485</v>
      </c>
      <c r="AN292" t="s">
        <v>2901</v>
      </c>
      <c r="AO292" t="s">
        <v>113</v>
      </c>
      <c r="AP292">
        <v>2732951305</v>
      </c>
      <c r="AQ292" t="s">
        <v>486</v>
      </c>
      <c r="AR292" t="s">
        <v>113</v>
      </c>
      <c r="AS292" t="s">
        <v>113</v>
      </c>
      <c r="AT292" t="s">
        <v>113</v>
      </c>
      <c r="AU292" t="s">
        <v>113</v>
      </c>
      <c r="AW292" t="s">
        <v>113</v>
      </c>
      <c r="AX292" s="82">
        <f>IFERROR(FIND("Óbitos/feridos",consulta_completa__11[[#This Row],[13 - Ocorrências/Ambientes Atingidos]]),0)</f>
        <v>0</v>
      </c>
      <c r="AY292" s="83" t="str">
        <f t="shared" si="126"/>
        <v/>
      </c>
      <c r="AZ292" s="82">
        <f>IFERROR(FIND("População afetada/evacuada",consulta_completa__11[[#This Row],[13 - Ocorrências/Ambientes Atingidos]]),0)</f>
        <v>0</v>
      </c>
      <c r="BA292" s="82" t="str">
        <f t="shared" si="127"/>
        <v/>
      </c>
      <c r="BB292" s="82">
        <f>IFERROR(FIND("Suspensão de abastecimento de água",consulta_completa__11[[#This Row],[13 - Ocorrências/Ambientes Atingidos]]),0)</f>
        <v>0</v>
      </c>
      <c r="BC292" s="83" t="str">
        <f t="shared" si="155"/>
        <v/>
      </c>
      <c r="BD292" s="82">
        <f>IFERROR(FIND("Rio/córrego",consulta_completa__11[[#This Row],[13 - Ocorrências/Ambientes Atingidos]]),0)</f>
        <v>0</v>
      </c>
      <c r="BE292" s="83" t="str">
        <f t="shared" si="128"/>
        <v/>
      </c>
      <c r="BF292" s="82">
        <f>IFERROR(FIND("Lago",consulta_completa__11[[#This Row],[13 - Ocorrências/Ambientes Atingidos]]),0)</f>
        <v>0</v>
      </c>
      <c r="BG292" s="83" t="str">
        <f t="shared" si="129"/>
        <v/>
      </c>
      <c r="BH292" s="82">
        <f>IFERROR(FIND("Mar",consulta_completa__11[[#This Row],[13 - Ocorrências/Ambientes Atingidos]]),0)</f>
        <v>1</v>
      </c>
      <c r="BI292" s="83" t="str">
        <f t="shared" si="130"/>
        <v>X</v>
      </c>
      <c r="BJ292" s="82">
        <f>IFERROR(FIND("Praia",consulta_completa__11[[#This Row],[13 - Ocorrências/Ambientes Atingidos]]),0)</f>
        <v>0</v>
      </c>
      <c r="BK292" s="83" t="str">
        <f t="shared" si="131"/>
        <v/>
      </c>
      <c r="BL292" s="82">
        <f>IFERROR(FIND("Solo",consulta_completa__11[[#This Row],[13 - Ocorrências/Ambientes Atingidos]]),0)</f>
        <v>0</v>
      </c>
      <c r="BM292" s="83" t="str">
        <f t="shared" si="132"/>
        <v/>
      </c>
      <c r="BN292" s="82">
        <f>IFERROR(FIND("Águas subterrâneas",consulta_completa__11[[#This Row],[13 - Ocorrências/Ambientes Atingidos]]),0)</f>
        <v>0</v>
      </c>
      <c r="BO292" s="83" t="str">
        <f t="shared" si="133"/>
        <v/>
      </c>
      <c r="BP292" s="82">
        <f>IFERROR(FIND("Atmosfera",consulta_completa__11[[#This Row],[13 - Ocorrências/Ambientes Atingidos]]),0)</f>
        <v>0</v>
      </c>
      <c r="BQ292" s="83" t="str">
        <f t="shared" si="134"/>
        <v/>
      </c>
      <c r="BR292" s="82">
        <f>IFERROR(FIND("Flora",consulta_completa__11[[#This Row],[13 - Ocorrências/Ambientes Atingidos]]),0)</f>
        <v>0</v>
      </c>
      <c r="BS292" s="83" t="str">
        <f t="shared" si="135"/>
        <v/>
      </c>
      <c r="BT292" s="82">
        <f>IFERROR(FIND("Fauna",consulta_completa__11[[#This Row],[13 - Ocorrências/Ambientes Atingidos]]),0)</f>
        <v>0</v>
      </c>
      <c r="BU292" s="83" t="str">
        <f t="shared" si="136"/>
        <v/>
      </c>
      <c r="BV292" s="82">
        <f>IFERROR(FIND("UC federal",consulta_completa__11[[#This Row],[13 - Ocorrências/Ambientes Atingidos]]),0)</f>
        <v>0</v>
      </c>
      <c r="BW292" s="83" t="str">
        <f t="shared" si="137"/>
        <v/>
      </c>
      <c r="BX292" s="82">
        <f>IFERROR(FIND("UC estadual/municipal",consulta_completa__11[[#This Row],[13 - Ocorrências/Ambientes Atingidos]]),0)</f>
        <v>0</v>
      </c>
      <c r="BY292" s="83" t="str">
        <f t="shared" si="138"/>
        <v/>
      </c>
      <c r="BZ292" s="82">
        <f>IFERROR(FIND("Outro(s)",consulta_completa__11[[#This Row],[13 - Ocorrências/Ambientes Atingidos]]),0)</f>
        <v>0</v>
      </c>
      <c r="CA292" s="83" t="str">
        <f t="shared" si="139"/>
        <v/>
      </c>
      <c r="CB292" s="82">
        <f>IFERROR(FIND("Sem dano",consulta_completa__11[[#This Row],[13 - Ocorrências/Ambientes Atingidos]]),0)</f>
        <v>0</v>
      </c>
      <c r="CC292" s="83" t="str">
        <f t="shared" si="140"/>
        <v/>
      </c>
      <c r="CD292" s="82" t="str">
        <f>IF(consulta_completa__11[[#This Row],[13 - Ocorrências/Ambientes Atingidos]]="","X","")</f>
        <v/>
      </c>
      <c r="CE292" s="84">
        <f>IFERROR(FIND("IBAMA",consulta_completa__11[[#This Row],[14 - Inst. Atuando no Local]]),0)</f>
        <v>0</v>
      </c>
      <c r="CF292" s="84" t="str">
        <f t="shared" si="141"/>
        <v/>
      </c>
      <c r="CG292" s="84">
        <f>IFERROR(FIND("OEMA",consulta_completa__11[[#This Row],[14 - Inst. Atuando no Local]]),0)</f>
        <v>0</v>
      </c>
      <c r="CH292" s="84" t="str">
        <f t="shared" si="142"/>
        <v/>
      </c>
      <c r="CI292" s="84">
        <f>IFERROR(FIND("DEFESA CIVIL",consulta_completa__11[[#This Row],[14 - Inst. Atuando no Local]]),0)</f>
        <v>0</v>
      </c>
      <c r="CJ292" s="84" t="str">
        <f t="shared" si="143"/>
        <v/>
      </c>
      <c r="CK292" s="84">
        <f>IFERROR(FIND("CORPO DE BOMBEIROS",consulta_completa__11[[#This Row],[14 - Inst. Atuando no Local]]),0)</f>
        <v>0</v>
      </c>
      <c r="CL292" s="84" t="str">
        <f t="shared" si="144"/>
        <v/>
      </c>
      <c r="CM292" s="84">
        <f>IFERROR(FIND("POLÍCIA RODOVIÁRIA",consulta_completa__11[[#This Row],[14 - Inst. Atuando no Local]]),0)</f>
        <v>0</v>
      </c>
      <c r="CN292" s="84" t="str">
        <f t="shared" si="145"/>
        <v/>
      </c>
      <c r="CO292" s="84">
        <f>IFERROR(FIND("POLÍCIA MILITAR",consulta_completa__11[[#This Row],[14 - Inst. Atuando no Local]]),0)</f>
        <v>0</v>
      </c>
      <c r="CP292" s="84" t="str">
        <f t="shared" si="146"/>
        <v/>
      </c>
      <c r="CQ292" s="84">
        <f>IFERROR(FIND("POLÍCIA CIVIL",consulta_completa__11[[#This Row],[14 - Inst. Atuando no Local]]),0)</f>
        <v>0</v>
      </c>
      <c r="CR292" s="84" t="str">
        <f t="shared" si="147"/>
        <v/>
      </c>
      <c r="CS292" s="84">
        <f>IFERROR(FIND("MARINHA DO BRASIL",consulta_completa__11[[#This Row],[14 - Inst. Atuando no Local]]),0)</f>
        <v>0</v>
      </c>
      <c r="CT292" s="84" t="str">
        <f t="shared" si="148"/>
        <v/>
      </c>
      <c r="CU292" s="84">
        <f>IFERROR(FIND("EMPRESA ESPECIALIZADA EM ATENDIMENTO",consulta_completa__11[[#This Row],[14 - Inst. Atuando no Local]]),0)</f>
        <v>0</v>
      </c>
      <c r="CV292" s="84" t="str">
        <f t="shared" si="149"/>
        <v/>
      </c>
      <c r="CW292" s="84">
        <f>IFERROR(FIND("IBAMA",consulta_completa__11[[#This Row],[14 - Inst. Atuando no Local]]),0)</f>
        <v>0</v>
      </c>
      <c r="CX292" s="84" t="str">
        <f t="shared" si="150"/>
        <v/>
      </c>
      <c r="CY292" s="84" t="str">
        <f>IF(consulta_completa__11[[#This Row],[14 - Inst. Atuando no Local]]="","X","")</f>
        <v/>
      </c>
      <c r="CZ292" s="84">
        <f>IFERROR(FIND("OUTRA (S)",consulta_completa__11[[#This Row],[14 - Inst. Atuando no Local]]),0)</f>
        <v>0</v>
      </c>
      <c r="DA292" s="84" t="str">
        <f t="shared" si="151"/>
        <v/>
      </c>
      <c r="DB292" s="35" t="str">
        <f t="shared" si="152"/>
        <v>Sim</v>
      </c>
      <c r="DC292" s="35" t="str">
        <f t="shared" si="153"/>
        <v>Não</v>
      </c>
      <c r="DD292" s="35" t="str">
        <f t="shared" si="154"/>
        <v>Sim</v>
      </c>
      <c r="DE292" s="87" t="str">
        <f t="shared" si="125"/>
        <v>Federal</v>
      </c>
    </row>
    <row r="293" spans="1:109">
      <c r="A293" s="14">
        <v>202542846839</v>
      </c>
      <c r="B293" s="1">
        <v>45775</v>
      </c>
      <c r="C293" t="s">
        <v>2902</v>
      </c>
      <c r="D293" t="s">
        <v>161</v>
      </c>
      <c r="E293" t="s">
        <v>1470</v>
      </c>
      <c r="F293" t="s">
        <v>112</v>
      </c>
      <c r="G293" t="s">
        <v>311</v>
      </c>
      <c r="H293" t="s">
        <v>113</v>
      </c>
      <c r="I293" t="s">
        <v>113</v>
      </c>
      <c r="J293" t="s">
        <v>113</v>
      </c>
      <c r="K293" t="s">
        <v>114</v>
      </c>
      <c r="L293" t="s">
        <v>114</v>
      </c>
      <c r="M293" t="s">
        <v>139</v>
      </c>
      <c r="N293" t="s">
        <v>119</v>
      </c>
      <c r="O293" t="s">
        <v>239</v>
      </c>
      <c r="P293" t="s">
        <v>299</v>
      </c>
      <c r="Q293" t="s">
        <v>143</v>
      </c>
      <c r="R293" t="s">
        <v>123</v>
      </c>
      <c r="S293" t="s">
        <v>113</v>
      </c>
      <c r="T293" t="s">
        <v>113</v>
      </c>
      <c r="U293" t="s">
        <v>2903</v>
      </c>
      <c r="V293" t="s">
        <v>1472</v>
      </c>
      <c r="Z293" t="s">
        <v>2904</v>
      </c>
      <c r="AA293" t="s">
        <v>2905</v>
      </c>
      <c r="AB293" t="s">
        <v>1474</v>
      </c>
      <c r="AC293" t="s">
        <v>1475</v>
      </c>
      <c r="AD293">
        <v>1</v>
      </c>
      <c r="AE293" t="s">
        <v>2448</v>
      </c>
      <c r="AF293" t="s">
        <v>2449</v>
      </c>
      <c r="AG293" t="s">
        <v>2450</v>
      </c>
      <c r="AH293" t="s">
        <v>131</v>
      </c>
      <c r="AI293" t="s">
        <v>131</v>
      </c>
      <c r="AJ293" t="s">
        <v>131</v>
      </c>
      <c r="AK293" t="s">
        <v>2451</v>
      </c>
      <c r="AL293" t="s">
        <v>113</v>
      </c>
      <c r="AM293" t="s">
        <v>1480</v>
      </c>
      <c r="AN293" t="s">
        <v>113</v>
      </c>
      <c r="AO293" t="s">
        <v>113</v>
      </c>
      <c r="AQ293" t="s">
        <v>1481</v>
      </c>
      <c r="AR293" t="s">
        <v>113</v>
      </c>
      <c r="AS293" t="s">
        <v>113</v>
      </c>
      <c r="AT293" t="s">
        <v>2452</v>
      </c>
      <c r="AU293" t="s">
        <v>2906</v>
      </c>
      <c r="AW293" t="s">
        <v>159</v>
      </c>
      <c r="AX293" s="82">
        <f>IFERROR(FIND("Óbitos/feridos",consulta_completa__11[[#This Row],[13 - Ocorrências/Ambientes Atingidos]]),0)</f>
        <v>0</v>
      </c>
      <c r="AY293" s="83" t="str">
        <f t="shared" si="126"/>
        <v/>
      </c>
      <c r="AZ293" s="82">
        <f>IFERROR(FIND("População afetada/evacuada",consulta_completa__11[[#This Row],[13 - Ocorrências/Ambientes Atingidos]]),0)</f>
        <v>0</v>
      </c>
      <c r="BA293" s="82" t="str">
        <f t="shared" si="127"/>
        <v/>
      </c>
      <c r="BB293" s="82">
        <f>IFERROR(FIND("Suspensão de abastecimento de água",consulta_completa__11[[#This Row],[13 - Ocorrências/Ambientes Atingidos]]),0)</f>
        <v>0</v>
      </c>
      <c r="BC293" s="83" t="str">
        <f t="shared" si="155"/>
        <v/>
      </c>
      <c r="BD293" s="82">
        <f>IFERROR(FIND("Rio/córrego",consulta_completa__11[[#This Row],[13 - Ocorrências/Ambientes Atingidos]]),0)</f>
        <v>0</v>
      </c>
      <c r="BE293" s="83" t="str">
        <f t="shared" si="128"/>
        <v/>
      </c>
      <c r="BF293" s="82">
        <f>IFERROR(FIND("Lago",consulta_completa__11[[#This Row],[13 - Ocorrências/Ambientes Atingidos]]),0)</f>
        <v>0</v>
      </c>
      <c r="BG293" s="83" t="str">
        <f t="shared" si="129"/>
        <v/>
      </c>
      <c r="BH293" s="82">
        <f>IFERROR(FIND("Mar",consulta_completa__11[[#This Row],[13 - Ocorrências/Ambientes Atingidos]]),0)</f>
        <v>0</v>
      </c>
      <c r="BI293" s="83" t="str">
        <f t="shared" si="130"/>
        <v/>
      </c>
      <c r="BJ293" s="82">
        <f>IFERROR(FIND("Praia",consulta_completa__11[[#This Row],[13 - Ocorrências/Ambientes Atingidos]]),0)</f>
        <v>0</v>
      </c>
      <c r="BK293" s="83" t="str">
        <f t="shared" si="131"/>
        <v/>
      </c>
      <c r="BL293" s="82">
        <f>IFERROR(FIND("Solo",consulta_completa__11[[#This Row],[13 - Ocorrências/Ambientes Atingidos]]),0)</f>
        <v>0</v>
      </c>
      <c r="BM293" s="83" t="str">
        <f t="shared" si="132"/>
        <v/>
      </c>
      <c r="BN293" s="82">
        <f>IFERROR(FIND("Águas subterrâneas",consulta_completa__11[[#This Row],[13 - Ocorrências/Ambientes Atingidos]]),0)</f>
        <v>0</v>
      </c>
      <c r="BO293" s="83" t="str">
        <f t="shared" si="133"/>
        <v/>
      </c>
      <c r="BP293" s="82">
        <f>IFERROR(FIND("Atmosfera",consulta_completa__11[[#This Row],[13 - Ocorrências/Ambientes Atingidos]]),0)</f>
        <v>0</v>
      </c>
      <c r="BQ293" s="83" t="str">
        <f t="shared" si="134"/>
        <v/>
      </c>
      <c r="BR293" s="82">
        <f>IFERROR(FIND("Flora",consulta_completa__11[[#This Row],[13 - Ocorrências/Ambientes Atingidos]]),0)</f>
        <v>0</v>
      </c>
      <c r="BS293" s="83" t="str">
        <f t="shared" si="135"/>
        <v/>
      </c>
      <c r="BT293" s="82">
        <f>IFERROR(FIND("Fauna",consulta_completa__11[[#This Row],[13 - Ocorrências/Ambientes Atingidos]]),0)</f>
        <v>0</v>
      </c>
      <c r="BU293" s="83" t="str">
        <f t="shared" si="136"/>
        <v/>
      </c>
      <c r="BV293" s="82">
        <f>IFERROR(FIND("UC federal",consulta_completa__11[[#This Row],[13 - Ocorrências/Ambientes Atingidos]]),0)</f>
        <v>0</v>
      </c>
      <c r="BW293" s="83" t="str">
        <f t="shared" si="137"/>
        <v/>
      </c>
      <c r="BX293" s="82">
        <f>IFERROR(FIND("UC estadual/municipal",consulta_completa__11[[#This Row],[13 - Ocorrências/Ambientes Atingidos]]),0)</f>
        <v>0</v>
      </c>
      <c r="BY293" s="83" t="str">
        <f t="shared" si="138"/>
        <v/>
      </c>
      <c r="BZ293" s="82">
        <f>IFERROR(FIND("Outro(s)",consulta_completa__11[[#This Row],[13 - Ocorrências/Ambientes Atingidos]]),0)</f>
        <v>1</v>
      </c>
      <c r="CA293" s="83" t="str">
        <f t="shared" si="139"/>
        <v>X</v>
      </c>
      <c r="CB293" s="82">
        <f>IFERROR(FIND("Sem dano",consulta_completa__11[[#This Row],[13 - Ocorrências/Ambientes Atingidos]]),0)</f>
        <v>0</v>
      </c>
      <c r="CC293" s="83" t="str">
        <f t="shared" si="140"/>
        <v/>
      </c>
      <c r="CD293" s="82" t="str">
        <f>IF(consulta_completa__11[[#This Row],[13 - Ocorrências/Ambientes Atingidos]]="","X","")</f>
        <v/>
      </c>
      <c r="CE293" s="84">
        <f>IFERROR(FIND("IBAMA",consulta_completa__11[[#This Row],[14 - Inst. Atuando no Local]]),0)</f>
        <v>0</v>
      </c>
      <c r="CF293" s="84" t="str">
        <f t="shared" si="141"/>
        <v/>
      </c>
      <c r="CG293" s="84">
        <f>IFERROR(FIND("OEMA",consulta_completa__11[[#This Row],[14 - Inst. Atuando no Local]]),0)</f>
        <v>0</v>
      </c>
      <c r="CH293" s="84" t="str">
        <f t="shared" si="142"/>
        <v/>
      </c>
      <c r="CI293" s="84">
        <f>IFERROR(FIND("DEFESA CIVIL",consulta_completa__11[[#This Row],[14 - Inst. Atuando no Local]]),0)</f>
        <v>0</v>
      </c>
      <c r="CJ293" s="84" t="str">
        <f t="shared" si="143"/>
        <v/>
      </c>
      <c r="CK293" s="84">
        <f>IFERROR(FIND("CORPO DE BOMBEIROS",consulta_completa__11[[#This Row],[14 - Inst. Atuando no Local]]),0)</f>
        <v>0</v>
      </c>
      <c r="CL293" s="84" t="str">
        <f t="shared" si="144"/>
        <v/>
      </c>
      <c r="CM293" s="84">
        <f>IFERROR(FIND("POLÍCIA RODOVIÁRIA",consulta_completa__11[[#This Row],[14 - Inst. Atuando no Local]]),0)</f>
        <v>0</v>
      </c>
      <c r="CN293" s="84" t="str">
        <f t="shared" si="145"/>
        <v/>
      </c>
      <c r="CO293" s="84">
        <f>IFERROR(FIND("POLÍCIA MILITAR",consulta_completa__11[[#This Row],[14 - Inst. Atuando no Local]]),0)</f>
        <v>0</v>
      </c>
      <c r="CP293" s="84" t="str">
        <f t="shared" si="146"/>
        <v/>
      </c>
      <c r="CQ293" s="84">
        <f>IFERROR(FIND("POLÍCIA CIVIL",consulta_completa__11[[#This Row],[14 - Inst. Atuando no Local]]),0)</f>
        <v>0</v>
      </c>
      <c r="CR293" s="84" t="str">
        <f t="shared" si="147"/>
        <v/>
      </c>
      <c r="CS293" s="84">
        <f>IFERROR(FIND("MARINHA DO BRASIL",consulta_completa__11[[#This Row],[14 - Inst. Atuando no Local]]),0)</f>
        <v>0</v>
      </c>
      <c r="CT293" s="84" t="str">
        <f t="shared" si="148"/>
        <v/>
      </c>
      <c r="CU293" s="84">
        <f>IFERROR(FIND("EMPRESA ESPECIALIZADA EM ATENDIMENTO",consulta_completa__11[[#This Row],[14 - Inst. Atuando no Local]]),0)</f>
        <v>0</v>
      </c>
      <c r="CV293" s="84" t="str">
        <f t="shared" si="149"/>
        <v/>
      </c>
      <c r="CW293" s="84">
        <f>IFERROR(FIND("IBAMA",consulta_completa__11[[#This Row],[14 - Inst. Atuando no Local]]),0)</f>
        <v>0</v>
      </c>
      <c r="CX293" s="84" t="str">
        <f t="shared" si="150"/>
        <v/>
      </c>
      <c r="CY293" s="84" t="str">
        <f>IF(consulta_completa__11[[#This Row],[14 - Inst. Atuando no Local]]="","X","")</f>
        <v/>
      </c>
      <c r="CZ293" s="84">
        <f>IFERROR(FIND("OUTRA (S)",consulta_completa__11[[#This Row],[14 - Inst. Atuando no Local]]),0)</f>
        <v>0</v>
      </c>
      <c r="DA293" s="84" t="str">
        <f t="shared" si="151"/>
        <v/>
      </c>
      <c r="DB293" s="35" t="str">
        <f t="shared" si="152"/>
        <v>Sim</v>
      </c>
      <c r="DC293" s="35" t="str">
        <f t="shared" si="153"/>
        <v>Não</v>
      </c>
      <c r="DD293" s="35" t="str">
        <f t="shared" si="154"/>
        <v>Sim</v>
      </c>
      <c r="DE293" s="87" t="str">
        <f t="shared" si="125"/>
        <v>Federal</v>
      </c>
    </row>
    <row r="294" spans="1:109">
      <c r="A294" s="14">
        <v>202542932434</v>
      </c>
      <c r="B294" s="1">
        <v>45775</v>
      </c>
      <c r="C294" t="s">
        <v>2590</v>
      </c>
      <c r="D294" t="s">
        <v>161</v>
      </c>
      <c r="E294" t="s">
        <v>162</v>
      </c>
      <c r="F294" t="s">
        <v>163</v>
      </c>
      <c r="G294" t="s">
        <v>113</v>
      </c>
      <c r="H294" t="s">
        <v>114</v>
      </c>
      <c r="I294" t="s">
        <v>114</v>
      </c>
      <c r="J294" t="s">
        <v>945</v>
      </c>
      <c r="K294" t="s">
        <v>840</v>
      </c>
      <c r="L294" t="s">
        <v>166</v>
      </c>
      <c r="M294" t="s">
        <v>140</v>
      </c>
      <c r="N294" t="s">
        <v>119</v>
      </c>
      <c r="O294" t="s">
        <v>120</v>
      </c>
      <c r="P294" t="s">
        <v>299</v>
      </c>
      <c r="Q294" t="s">
        <v>167</v>
      </c>
      <c r="R294" t="s">
        <v>123</v>
      </c>
      <c r="S294" t="s">
        <v>113</v>
      </c>
      <c r="T294" t="s">
        <v>113</v>
      </c>
      <c r="U294" t="s">
        <v>1623</v>
      </c>
      <c r="V294" t="s">
        <v>2737</v>
      </c>
      <c r="Z294" t="s">
        <v>1625</v>
      </c>
      <c r="AA294" t="s">
        <v>1626</v>
      </c>
      <c r="AB294" t="s">
        <v>2667</v>
      </c>
      <c r="AC294" t="s">
        <v>173</v>
      </c>
      <c r="AD294">
        <v>1</v>
      </c>
      <c r="AE294" t="s">
        <v>1627</v>
      </c>
      <c r="AF294" t="s">
        <v>113</v>
      </c>
      <c r="AG294" t="s">
        <v>113</v>
      </c>
      <c r="AH294" t="s">
        <v>131</v>
      </c>
      <c r="AI294" t="s">
        <v>132</v>
      </c>
      <c r="AJ294" t="s">
        <v>131</v>
      </c>
      <c r="AK294" t="s">
        <v>1628</v>
      </c>
      <c r="AL294" t="s">
        <v>2907</v>
      </c>
      <c r="AM294" t="s">
        <v>2042</v>
      </c>
      <c r="AN294" t="s">
        <v>1629</v>
      </c>
      <c r="AO294" t="s">
        <v>225</v>
      </c>
      <c r="AP294">
        <v>41988207121</v>
      </c>
      <c r="AQ294" t="s">
        <v>178</v>
      </c>
      <c r="AR294" t="s">
        <v>113</v>
      </c>
      <c r="AS294" t="s">
        <v>113</v>
      </c>
      <c r="AT294" t="s">
        <v>113</v>
      </c>
      <c r="AU294" t="s">
        <v>113</v>
      </c>
      <c r="AW294" t="s">
        <v>113</v>
      </c>
      <c r="AX294" s="82">
        <f>IFERROR(FIND("Óbitos/feridos",consulta_completa__11[[#This Row],[13 - Ocorrências/Ambientes Atingidos]]),0)</f>
        <v>0</v>
      </c>
      <c r="AY294" s="83" t="str">
        <f t="shared" si="126"/>
        <v/>
      </c>
      <c r="AZ294" s="82">
        <f>IFERROR(FIND("População afetada/evacuada",consulta_completa__11[[#This Row],[13 - Ocorrências/Ambientes Atingidos]]),0)</f>
        <v>0</v>
      </c>
      <c r="BA294" s="82" t="str">
        <f t="shared" si="127"/>
        <v/>
      </c>
      <c r="BB294" s="82">
        <f>IFERROR(FIND("Suspensão de abastecimento de água",consulta_completa__11[[#This Row],[13 - Ocorrências/Ambientes Atingidos]]),0)</f>
        <v>0</v>
      </c>
      <c r="BC294" s="83" t="str">
        <f t="shared" si="155"/>
        <v/>
      </c>
      <c r="BD294" s="82">
        <f>IFERROR(FIND("Rio/córrego",consulta_completa__11[[#This Row],[13 - Ocorrências/Ambientes Atingidos]]),0)</f>
        <v>0</v>
      </c>
      <c r="BE294" s="83" t="str">
        <f t="shared" si="128"/>
        <v/>
      </c>
      <c r="BF294" s="82">
        <f>IFERROR(FIND("Lago",consulta_completa__11[[#This Row],[13 - Ocorrências/Ambientes Atingidos]]),0)</f>
        <v>0</v>
      </c>
      <c r="BG294" s="83" t="str">
        <f t="shared" si="129"/>
        <v/>
      </c>
      <c r="BH294" s="82">
        <f>IFERROR(FIND("Mar",consulta_completa__11[[#This Row],[13 - Ocorrências/Ambientes Atingidos]]),0)</f>
        <v>0</v>
      </c>
      <c r="BI294" s="83" t="str">
        <f t="shared" si="130"/>
        <v/>
      </c>
      <c r="BJ294" s="82">
        <f>IFERROR(FIND("Praia",consulta_completa__11[[#This Row],[13 - Ocorrências/Ambientes Atingidos]]),0)</f>
        <v>0</v>
      </c>
      <c r="BK294" s="83" t="str">
        <f t="shared" si="131"/>
        <v/>
      </c>
      <c r="BL294" s="82">
        <f>IFERROR(FIND("Solo",consulta_completa__11[[#This Row],[13 - Ocorrências/Ambientes Atingidos]]),0)</f>
        <v>1</v>
      </c>
      <c r="BM294" s="83" t="str">
        <f t="shared" si="132"/>
        <v>X</v>
      </c>
      <c r="BN294" s="82">
        <f>IFERROR(FIND("Águas subterrâneas",consulta_completa__11[[#This Row],[13 - Ocorrências/Ambientes Atingidos]]),0)</f>
        <v>0</v>
      </c>
      <c r="BO294" s="83" t="str">
        <f t="shared" si="133"/>
        <v/>
      </c>
      <c r="BP294" s="82">
        <f>IFERROR(FIND("Atmosfera",consulta_completa__11[[#This Row],[13 - Ocorrências/Ambientes Atingidos]]),0)</f>
        <v>0</v>
      </c>
      <c r="BQ294" s="83" t="str">
        <f t="shared" si="134"/>
        <v/>
      </c>
      <c r="BR294" s="82">
        <f>IFERROR(FIND("Flora",consulta_completa__11[[#This Row],[13 - Ocorrências/Ambientes Atingidos]]),0)</f>
        <v>0</v>
      </c>
      <c r="BS294" s="83" t="str">
        <f t="shared" si="135"/>
        <v/>
      </c>
      <c r="BT294" s="82">
        <f>IFERROR(FIND("Fauna",consulta_completa__11[[#This Row],[13 - Ocorrências/Ambientes Atingidos]]),0)</f>
        <v>0</v>
      </c>
      <c r="BU294" s="83" t="str">
        <f t="shared" si="136"/>
        <v/>
      </c>
      <c r="BV294" s="82">
        <f>IFERROR(FIND("UC federal",consulta_completa__11[[#This Row],[13 - Ocorrências/Ambientes Atingidos]]),0)</f>
        <v>0</v>
      </c>
      <c r="BW294" s="83" t="str">
        <f t="shared" si="137"/>
        <v/>
      </c>
      <c r="BX294" s="82">
        <f>IFERROR(FIND("UC estadual/municipal",consulta_completa__11[[#This Row],[13 - Ocorrências/Ambientes Atingidos]]),0)</f>
        <v>0</v>
      </c>
      <c r="BY294" s="83" t="str">
        <f t="shared" si="138"/>
        <v/>
      </c>
      <c r="BZ294" s="82">
        <f>IFERROR(FIND("Outro(s)",consulta_completa__11[[#This Row],[13 - Ocorrências/Ambientes Atingidos]]),0)</f>
        <v>0</v>
      </c>
      <c r="CA294" s="83" t="str">
        <f t="shared" si="139"/>
        <v/>
      </c>
      <c r="CB294" s="82">
        <f>IFERROR(FIND("Sem dano",consulta_completa__11[[#This Row],[13 - Ocorrências/Ambientes Atingidos]]),0)</f>
        <v>0</v>
      </c>
      <c r="CC294" s="83" t="str">
        <f t="shared" si="140"/>
        <v/>
      </c>
      <c r="CD294" s="82" t="str">
        <f>IF(consulta_completa__11[[#This Row],[13 - Ocorrências/Ambientes Atingidos]]="","X","")</f>
        <v/>
      </c>
      <c r="CE294" s="84">
        <f>IFERROR(FIND("IBAMA",consulta_completa__11[[#This Row],[14 - Inst. Atuando no Local]]),0)</f>
        <v>0</v>
      </c>
      <c r="CF294" s="84" t="str">
        <f t="shared" si="141"/>
        <v/>
      </c>
      <c r="CG294" s="84">
        <f>IFERROR(FIND("OEMA",consulta_completa__11[[#This Row],[14 - Inst. Atuando no Local]]),0)</f>
        <v>0</v>
      </c>
      <c r="CH294" s="84" t="str">
        <f t="shared" si="142"/>
        <v/>
      </c>
      <c r="CI294" s="84">
        <f>IFERROR(FIND("DEFESA CIVIL",consulta_completa__11[[#This Row],[14 - Inst. Atuando no Local]]),0)</f>
        <v>0</v>
      </c>
      <c r="CJ294" s="84" t="str">
        <f t="shared" si="143"/>
        <v/>
      </c>
      <c r="CK294" s="84">
        <f>IFERROR(FIND("CORPO DE BOMBEIROS",consulta_completa__11[[#This Row],[14 - Inst. Atuando no Local]]),0)</f>
        <v>0</v>
      </c>
      <c r="CL294" s="84" t="str">
        <f t="shared" si="144"/>
        <v/>
      </c>
      <c r="CM294" s="84">
        <f>IFERROR(FIND("POLÍCIA RODOVIÁRIA",consulta_completa__11[[#This Row],[14 - Inst. Atuando no Local]]),0)</f>
        <v>0</v>
      </c>
      <c r="CN294" s="84" t="str">
        <f t="shared" si="145"/>
        <v/>
      </c>
      <c r="CO294" s="84">
        <f>IFERROR(FIND("POLÍCIA MILITAR",consulta_completa__11[[#This Row],[14 - Inst. Atuando no Local]]),0)</f>
        <v>0</v>
      </c>
      <c r="CP294" s="84" t="str">
        <f t="shared" si="146"/>
        <v/>
      </c>
      <c r="CQ294" s="84">
        <f>IFERROR(FIND("POLÍCIA CIVIL",consulta_completa__11[[#This Row],[14 - Inst. Atuando no Local]]),0)</f>
        <v>0</v>
      </c>
      <c r="CR294" s="84" t="str">
        <f t="shared" si="147"/>
        <v/>
      </c>
      <c r="CS294" s="84">
        <f>IFERROR(FIND("MARINHA DO BRASIL",consulta_completa__11[[#This Row],[14 - Inst. Atuando no Local]]),0)</f>
        <v>0</v>
      </c>
      <c r="CT294" s="84" t="str">
        <f t="shared" si="148"/>
        <v/>
      </c>
      <c r="CU294" s="84">
        <f>IFERROR(FIND("EMPRESA ESPECIALIZADA EM ATENDIMENTO",consulta_completa__11[[#This Row],[14 - Inst. Atuando no Local]]),0)</f>
        <v>0</v>
      </c>
      <c r="CV294" s="84" t="str">
        <f t="shared" si="149"/>
        <v/>
      </c>
      <c r="CW294" s="84">
        <f>IFERROR(FIND("IBAMA",consulta_completa__11[[#This Row],[14 - Inst. Atuando no Local]]),0)</f>
        <v>0</v>
      </c>
      <c r="CX294" s="84" t="str">
        <f t="shared" si="150"/>
        <v/>
      </c>
      <c r="CY294" s="84" t="str">
        <f>IF(consulta_completa__11[[#This Row],[14 - Inst. Atuando no Local]]="","X","")</f>
        <v/>
      </c>
      <c r="CZ294" s="84">
        <f>IFERROR(FIND("OUTRA (S)",consulta_completa__11[[#This Row],[14 - Inst. Atuando no Local]]),0)</f>
        <v>0</v>
      </c>
      <c r="DA294" s="84" t="str">
        <f t="shared" si="151"/>
        <v/>
      </c>
      <c r="DB294" s="35" t="str">
        <f t="shared" si="152"/>
        <v>Sim</v>
      </c>
      <c r="DC294" s="35" t="str">
        <f t="shared" si="153"/>
        <v>Não</v>
      </c>
      <c r="DD294" s="35" t="str">
        <f t="shared" si="154"/>
        <v>Sim</v>
      </c>
      <c r="DE294" s="87" t="str">
        <f t="shared" si="125"/>
        <v>Federal</v>
      </c>
    </row>
    <row r="295" spans="1:109">
      <c r="A295" s="14">
        <v>202543039654</v>
      </c>
      <c r="B295" s="1">
        <v>45775</v>
      </c>
      <c r="C295" t="s">
        <v>109</v>
      </c>
      <c r="D295" t="s">
        <v>110</v>
      </c>
      <c r="E295" t="s">
        <v>111</v>
      </c>
      <c r="F295" t="s">
        <v>112</v>
      </c>
      <c r="G295" t="s">
        <v>113</v>
      </c>
      <c r="H295" t="s">
        <v>114</v>
      </c>
      <c r="I295" t="s">
        <v>114</v>
      </c>
      <c r="J295" t="s">
        <v>391</v>
      </c>
      <c r="K295" t="s">
        <v>2908</v>
      </c>
      <c r="L295" t="s">
        <v>117</v>
      </c>
      <c r="M295" t="s">
        <v>118</v>
      </c>
      <c r="N295" t="s">
        <v>119</v>
      </c>
      <c r="O295" t="s">
        <v>120</v>
      </c>
      <c r="P295" t="s">
        <v>299</v>
      </c>
      <c r="Q295" t="s">
        <v>230</v>
      </c>
      <c r="R295" t="s">
        <v>123</v>
      </c>
      <c r="S295" t="s">
        <v>201</v>
      </c>
      <c r="T295" t="s">
        <v>2909</v>
      </c>
      <c r="U295" t="s">
        <v>2910</v>
      </c>
      <c r="V295" t="s">
        <v>2911</v>
      </c>
      <c r="Z295" t="s">
        <v>2912</v>
      </c>
      <c r="AA295" t="s">
        <v>2913</v>
      </c>
      <c r="AB295" t="s">
        <v>2914</v>
      </c>
      <c r="AC295" t="s">
        <v>2915</v>
      </c>
      <c r="AD295">
        <v>1</v>
      </c>
      <c r="AE295" t="s">
        <v>2916</v>
      </c>
      <c r="AF295" t="s">
        <v>113</v>
      </c>
      <c r="AG295" t="s">
        <v>113</v>
      </c>
      <c r="AH295" t="s">
        <v>131</v>
      </c>
      <c r="AI295" t="s">
        <v>132</v>
      </c>
      <c r="AJ295" t="s">
        <v>131</v>
      </c>
      <c r="AK295" t="s">
        <v>2917</v>
      </c>
      <c r="AL295" t="s">
        <v>2918</v>
      </c>
      <c r="AM295" t="s">
        <v>2919</v>
      </c>
      <c r="AN295" t="s">
        <v>2920</v>
      </c>
      <c r="AO295" t="s">
        <v>2426</v>
      </c>
      <c r="AP295">
        <v>21987312004</v>
      </c>
      <c r="AQ295" t="s">
        <v>2921</v>
      </c>
      <c r="AR295" t="s">
        <v>113</v>
      </c>
      <c r="AS295" t="s">
        <v>113</v>
      </c>
      <c r="AT295" t="s">
        <v>113</v>
      </c>
      <c r="AU295" t="s">
        <v>113</v>
      </c>
      <c r="AW295" t="s">
        <v>113</v>
      </c>
      <c r="AX295" s="82">
        <f>IFERROR(FIND("Óbitos/feridos",consulta_completa__11[[#This Row],[13 - Ocorrências/Ambientes Atingidos]]),0)</f>
        <v>0</v>
      </c>
      <c r="AY295" s="83" t="str">
        <f t="shared" si="126"/>
        <v/>
      </c>
      <c r="AZ295" s="82">
        <f>IFERROR(FIND("População afetada/evacuada",consulta_completa__11[[#This Row],[13 - Ocorrências/Ambientes Atingidos]]),0)</f>
        <v>0</v>
      </c>
      <c r="BA295" s="82" t="str">
        <f t="shared" si="127"/>
        <v/>
      </c>
      <c r="BB295" s="82">
        <f>IFERROR(FIND("Suspensão de abastecimento de água",consulta_completa__11[[#This Row],[13 - Ocorrências/Ambientes Atingidos]]),0)</f>
        <v>0</v>
      </c>
      <c r="BC295" s="83" t="str">
        <f t="shared" si="155"/>
        <v/>
      </c>
      <c r="BD295" s="82">
        <f>IFERROR(FIND("Rio/córrego",consulta_completa__11[[#This Row],[13 - Ocorrências/Ambientes Atingidos]]),0)</f>
        <v>0</v>
      </c>
      <c r="BE295" s="83" t="str">
        <f t="shared" si="128"/>
        <v/>
      </c>
      <c r="BF295" s="82">
        <f>IFERROR(FIND("Lago",consulta_completa__11[[#This Row],[13 - Ocorrências/Ambientes Atingidos]]),0)</f>
        <v>0</v>
      </c>
      <c r="BG295" s="83" t="str">
        <f t="shared" si="129"/>
        <v/>
      </c>
      <c r="BH295" s="82">
        <f>IFERROR(FIND("Mar",consulta_completa__11[[#This Row],[13 - Ocorrências/Ambientes Atingidos]]),0)</f>
        <v>1</v>
      </c>
      <c r="BI295" s="83" t="str">
        <f t="shared" si="130"/>
        <v>X</v>
      </c>
      <c r="BJ295" s="82">
        <f>IFERROR(FIND("Praia",consulta_completa__11[[#This Row],[13 - Ocorrências/Ambientes Atingidos]]),0)</f>
        <v>0</v>
      </c>
      <c r="BK295" s="83" t="str">
        <f t="shared" si="131"/>
        <v/>
      </c>
      <c r="BL295" s="82">
        <f>IFERROR(FIND("Solo",consulta_completa__11[[#This Row],[13 - Ocorrências/Ambientes Atingidos]]),0)</f>
        <v>0</v>
      </c>
      <c r="BM295" s="83" t="str">
        <f t="shared" si="132"/>
        <v/>
      </c>
      <c r="BN295" s="82">
        <f>IFERROR(FIND("Águas subterrâneas",consulta_completa__11[[#This Row],[13 - Ocorrências/Ambientes Atingidos]]),0)</f>
        <v>0</v>
      </c>
      <c r="BO295" s="83" t="str">
        <f t="shared" si="133"/>
        <v/>
      </c>
      <c r="BP295" s="82">
        <f>IFERROR(FIND("Atmosfera",consulta_completa__11[[#This Row],[13 - Ocorrências/Ambientes Atingidos]]),0)</f>
        <v>0</v>
      </c>
      <c r="BQ295" s="83" t="str">
        <f t="shared" si="134"/>
        <v/>
      </c>
      <c r="BR295" s="82">
        <f>IFERROR(FIND("Flora",consulta_completa__11[[#This Row],[13 - Ocorrências/Ambientes Atingidos]]),0)</f>
        <v>0</v>
      </c>
      <c r="BS295" s="83" t="str">
        <f t="shared" si="135"/>
        <v/>
      </c>
      <c r="BT295" s="82">
        <f>IFERROR(FIND("Fauna",consulta_completa__11[[#This Row],[13 - Ocorrências/Ambientes Atingidos]]),0)</f>
        <v>0</v>
      </c>
      <c r="BU295" s="83" t="str">
        <f t="shared" si="136"/>
        <v/>
      </c>
      <c r="BV295" s="82">
        <f>IFERROR(FIND("UC federal",consulta_completa__11[[#This Row],[13 - Ocorrências/Ambientes Atingidos]]),0)</f>
        <v>0</v>
      </c>
      <c r="BW295" s="83" t="str">
        <f t="shared" si="137"/>
        <v/>
      </c>
      <c r="BX295" s="82">
        <f>IFERROR(FIND("UC estadual/municipal",consulta_completa__11[[#This Row],[13 - Ocorrências/Ambientes Atingidos]]),0)</f>
        <v>0</v>
      </c>
      <c r="BY295" s="83" t="str">
        <f t="shared" si="138"/>
        <v/>
      </c>
      <c r="BZ295" s="82">
        <f>IFERROR(FIND("Outro(s)",consulta_completa__11[[#This Row],[13 - Ocorrências/Ambientes Atingidos]]),0)</f>
        <v>0</v>
      </c>
      <c r="CA295" s="83" t="str">
        <f t="shared" si="139"/>
        <v/>
      </c>
      <c r="CB295" s="82">
        <f>IFERROR(FIND("Sem dano",consulta_completa__11[[#This Row],[13 - Ocorrências/Ambientes Atingidos]]),0)</f>
        <v>0</v>
      </c>
      <c r="CC295" s="83" t="str">
        <f t="shared" si="140"/>
        <v/>
      </c>
      <c r="CD295" s="82" t="str">
        <f>IF(consulta_completa__11[[#This Row],[13 - Ocorrências/Ambientes Atingidos]]="","X","")</f>
        <v/>
      </c>
      <c r="CE295" s="84">
        <f>IFERROR(FIND("IBAMA",consulta_completa__11[[#This Row],[14 - Inst. Atuando no Local]]),0)</f>
        <v>0</v>
      </c>
      <c r="CF295" s="84" t="str">
        <f t="shared" si="141"/>
        <v/>
      </c>
      <c r="CG295" s="84">
        <f>IFERROR(FIND("OEMA",consulta_completa__11[[#This Row],[14 - Inst. Atuando no Local]]),0)</f>
        <v>0</v>
      </c>
      <c r="CH295" s="84" t="str">
        <f t="shared" si="142"/>
        <v/>
      </c>
      <c r="CI295" s="84">
        <f>IFERROR(FIND("DEFESA CIVIL",consulta_completa__11[[#This Row],[14 - Inst. Atuando no Local]]),0)</f>
        <v>0</v>
      </c>
      <c r="CJ295" s="84" t="str">
        <f t="shared" si="143"/>
        <v/>
      </c>
      <c r="CK295" s="84">
        <f>IFERROR(FIND("CORPO DE BOMBEIROS",consulta_completa__11[[#This Row],[14 - Inst. Atuando no Local]]),0)</f>
        <v>0</v>
      </c>
      <c r="CL295" s="84" t="str">
        <f t="shared" si="144"/>
        <v/>
      </c>
      <c r="CM295" s="84">
        <f>IFERROR(FIND("POLÍCIA RODOVIÁRIA",consulta_completa__11[[#This Row],[14 - Inst. Atuando no Local]]),0)</f>
        <v>0</v>
      </c>
      <c r="CN295" s="84" t="str">
        <f t="shared" si="145"/>
        <v/>
      </c>
      <c r="CO295" s="84">
        <f>IFERROR(FIND("POLÍCIA MILITAR",consulta_completa__11[[#This Row],[14 - Inst. Atuando no Local]]),0)</f>
        <v>0</v>
      </c>
      <c r="CP295" s="84" t="str">
        <f t="shared" si="146"/>
        <v/>
      </c>
      <c r="CQ295" s="84">
        <f>IFERROR(FIND("POLÍCIA CIVIL",consulta_completa__11[[#This Row],[14 - Inst. Atuando no Local]]),0)</f>
        <v>0</v>
      </c>
      <c r="CR295" s="84" t="str">
        <f t="shared" si="147"/>
        <v/>
      </c>
      <c r="CS295" s="84">
        <f>IFERROR(FIND("MARINHA DO BRASIL",consulta_completa__11[[#This Row],[14 - Inst. Atuando no Local]]),0)</f>
        <v>0</v>
      </c>
      <c r="CT295" s="84" t="str">
        <f t="shared" si="148"/>
        <v/>
      </c>
      <c r="CU295" s="84">
        <f>IFERROR(FIND("EMPRESA ESPECIALIZADA EM ATENDIMENTO",consulta_completa__11[[#This Row],[14 - Inst. Atuando no Local]]),0)</f>
        <v>0</v>
      </c>
      <c r="CV295" s="84" t="str">
        <f t="shared" si="149"/>
        <v/>
      </c>
      <c r="CW295" s="84">
        <f>IFERROR(FIND("IBAMA",consulta_completa__11[[#This Row],[14 - Inst. Atuando no Local]]),0)</f>
        <v>0</v>
      </c>
      <c r="CX295" s="84" t="str">
        <f t="shared" si="150"/>
        <v/>
      </c>
      <c r="CY295" s="84" t="str">
        <f>IF(consulta_completa__11[[#This Row],[14 - Inst. Atuando no Local]]="","X","")</f>
        <v/>
      </c>
      <c r="CZ295" s="84">
        <f>IFERROR(FIND("OUTRA (S)",consulta_completa__11[[#This Row],[14 - Inst. Atuando no Local]]),0)</f>
        <v>0</v>
      </c>
      <c r="DA295" s="84" t="str">
        <f t="shared" si="151"/>
        <v/>
      </c>
      <c r="DB295" s="35" t="str">
        <f t="shared" si="152"/>
        <v>Sim</v>
      </c>
      <c r="DC295" s="35" t="str">
        <f t="shared" si="153"/>
        <v>Não</v>
      </c>
      <c r="DD295" s="35" t="str">
        <f t="shared" si="154"/>
        <v>Sim</v>
      </c>
      <c r="DE295" s="87" t="str">
        <f t="shared" si="125"/>
        <v>Federal</v>
      </c>
    </row>
    <row r="296" spans="1:109">
      <c r="A296" s="14">
        <v>202552650407</v>
      </c>
      <c r="B296" s="1">
        <v>45775</v>
      </c>
      <c r="C296" t="s">
        <v>2922</v>
      </c>
      <c r="D296" t="s">
        <v>998</v>
      </c>
      <c r="E296" t="s">
        <v>286</v>
      </c>
      <c r="F296" t="s">
        <v>2923</v>
      </c>
      <c r="G296" t="s">
        <v>839</v>
      </c>
      <c r="H296" t="s">
        <v>2924</v>
      </c>
      <c r="I296" t="s">
        <v>648</v>
      </c>
      <c r="J296" t="s">
        <v>113</v>
      </c>
      <c r="K296" t="s">
        <v>114</v>
      </c>
      <c r="L296" t="s">
        <v>114</v>
      </c>
      <c r="M296" t="s">
        <v>140</v>
      </c>
      <c r="N296" t="s">
        <v>1857</v>
      </c>
      <c r="O296" t="s">
        <v>120</v>
      </c>
      <c r="P296" t="s">
        <v>299</v>
      </c>
      <c r="Q296" t="s">
        <v>122</v>
      </c>
      <c r="R296" t="s">
        <v>123</v>
      </c>
      <c r="S296" t="s">
        <v>113</v>
      </c>
      <c r="T296" t="s">
        <v>2925</v>
      </c>
      <c r="U296" t="s">
        <v>113</v>
      </c>
      <c r="V296" t="s">
        <v>2926</v>
      </c>
      <c r="Z296" t="s">
        <v>2927</v>
      </c>
      <c r="AA296" t="s">
        <v>2928</v>
      </c>
      <c r="AB296" t="s">
        <v>2929</v>
      </c>
      <c r="AC296" t="s">
        <v>2930</v>
      </c>
      <c r="AD296">
        <v>0</v>
      </c>
      <c r="AE296" t="s">
        <v>2931</v>
      </c>
      <c r="AF296" t="s">
        <v>113</v>
      </c>
      <c r="AG296" t="s">
        <v>113</v>
      </c>
      <c r="AH296" t="s">
        <v>131</v>
      </c>
      <c r="AI296" t="s">
        <v>132</v>
      </c>
      <c r="AJ296" t="s">
        <v>132</v>
      </c>
      <c r="AK296" t="s">
        <v>113</v>
      </c>
      <c r="AL296" t="s">
        <v>2932</v>
      </c>
      <c r="AM296" t="s">
        <v>2933</v>
      </c>
      <c r="AN296" t="s">
        <v>154</v>
      </c>
      <c r="AO296" t="s">
        <v>113</v>
      </c>
      <c r="AP296">
        <v>6131161139</v>
      </c>
      <c r="AQ296" t="s">
        <v>2934</v>
      </c>
      <c r="AR296" t="s">
        <v>113</v>
      </c>
      <c r="AS296" t="s">
        <v>113</v>
      </c>
      <c r="AT296" t="s">
        <v>113</v>
      </c>
      <c r="AU296" t="s">
        <v>113</v>
      </c>
      <c r="AW296" t="s">
        <v>113</v>
      </c>
      <c r="AX296" s="82">
        <f>IFERROR(FIND("Óbitos/feridos",consulta_completa__11[[#This Row],[13 - Ocorrências/Ambientes Atingidos]]),0)</f>
        <v>0</v>
      </c>
      <c r="AY296" s="83" t="str">
        <f t="shared" si="126"/>
        <v/>
      </c>
      <c r="AZ296" s="82">
        <f>IFERROR(FIND("População afetada/evacuada",consulta_completa__11[[#This Row],[13 - Ocorrências/Ambientes Atingidos]]),0)</f>
        <v>0</v>
      </c>
      <c r="BA296" s="82" t="str">
        <f t="shared" si="127"/>
        <v/>
      </c>
      <c r="BB296" s="82">
        <f>IFERROR(FIND("Suspensão de abastecimento de água",consulta_completa__11[[#This Row],[13 - Ocorrências/Ambientes Atingidos]]),0)</f>
        <v>0</v>
      </c>
      <c r="BC296" s="83" t="str">
        <f t="shared" si="155"/>
        <v/>
      </c>
      <c r="BD296" s="82">
        <f>IFERROR(FIND("Rio/córrego",consulta_completa__11[[#This Row],[13 - Ocorrências/Ambientes Atingidos]]),0)</f>
        <v>0</v>
      </c>
      <c r="BE296" s="83" t="str">
        <f t="shared" si="128"/>
        <v/>
      </c>
      <c r="BF296" s="82">
        <f>IFERROR(FIND("Lago",consulta_completa__11[[#This Row],[13 - Ocorrências/Ambientes Atingidos]]),0)</f>
        <v>0</v>
      </c>
      <c r="BG296" s="83" t="str">
        <f t="shared" si="129"/>
        <v/>
      </c>
      <c r="BH296" s="82">
        <f>IFERROR(FIND("Mar",consulta_completa__11[[#This Row],[13 - Ocorrências/Ambientes Atingidos]]),0)</f>
        <v>0</v>
      </c>
      <c r="BI296" s="83" t="str">
        <f t="shared" si="130"/>
        <v/>
      </c>
      <c r="BJ296" s="82">
        <f>IFERROR(FIND("Praia",consulta_completa__11[[#This Row],[13 - Ocorrências/Ambientes Atingidos]]),0)</f>
        <v>0</v>
      </c>
      <c r="BK296" s="83" t="str">
        <f t="shared" si="131"/>
        <v/>
      </c>
      <c r="BL296" s="82">
        <f>IFERROR(FIND("Solo",consulta_completa__11[[#This Row],[13 - Ocorrências/Ambientes Atingidos]]),0)</f>
        <v>1</v>
      </c>
      <c r="BM296" s="83" t="str">
        <f t="shared" si="132"/>
        <v>X</v>
      </c>
      <c r="BN296" s="82">
        <f>IFERROR(FIND("Águas subterrâneas",consulta_completa__11[[#This Row],[13 - Ocorrências/Ambientes Atingidos]]),0)</f>
        <v>0</v>
      </c>
      <c r="BO296" s="83" t="str">
        <f t="shared" si="133"/>
        <v/>
      </c>
      <c r="BP296" s="82">
        <f>IFERROR(FIND("Atmosfera",consulta_completa__11[[#This Row],[13 - Ocorrências/Ambientes Atingidos]]),0)</f>
        <v>0</v>
      </c>
      <c r="BQ296" s="83" t="str">
        <f t="shared" si="134"/>
        <v/>
      </c>
      <c r="BR296" s="82">
        <f>IFERROR(FIND("Flora",consulta_completa__11[[#This Row],[13 - Ocorrências/Ambientes Atingidos]]),0)</f>
        <v>0</v>
      </c>
      <c r="BS296" s="83" t="str">
        <f t="shared" si="135"/>
        <v/>
      </c>
      <c r="BT296" s="82">
        <f>IFERROR(FIND("Fauna",consulta_completa__11[[#This Row],[13 - Ocorrências/Ambientes Atingidos]]),0)</f>
        <v>0</v>
      </c>
      <c r="BU296" s="83" t="str">
        <f t="shared" si="136"/>
        <v/>
      </c>
      <c r="BV296" s="82">
        <f>IFERROR(FIND("UC federal",consulta_completa__11[[#This Row],[13 - Ocorrências/Ambientes Atingidos]]),0)</f>
        <v>0</v>
      </c>
      <c r="BW296" s="83" t="str">
        <f t="shared" si="137"/>
        <v/>
      </c>
      <c r="BX296" s="82">
        <f>IFERROR(FIND("UC estadual/municipal",consulta_completa__11[[#This Row],[13 - Ocorrências/Ambientes Atingidos]]),0)</f>
        <v>0</v>
      </c>
      <c r="BY296" s="83" t="str">
        <f t="shared" si="138"/>
        <v/>
      </c>
      <c r="BZ296" s="82">
        <f>IFERROR(FIND("Outro(s)",consulta_completa__11[[#This Row],[13 - Ocorrências/Ambientes Atingidos]]),0)</f>
        <v>0</v>
      </c>
      <c r="CA296" s="83" t="str">
        <f t="shared" si="139"/>
        <v/>
      </c>
      <c r="CB296" s="82">
        <f>IFERROR(FIND("Sem dano",consulta_completa__11[[#This Row],[13 - Ocorrências/Ambientes Atingidos]]),0)</f>
        <v>0</v>
      </c>
      <c r="CC296" s="83" t="str">
        <f t="shared" si="140"/>
        <v/>
      </c>
      <c r="CD296" s="82" t="str">
        <f>IF(consulta_completa__11[[#This Row],[13 - Ocorrências/Ambientes Atingidos]]="","X","")</f>
        <v/>
      </c>
      <c r="CE296" s="84">
        <f>IFERROR(FIND("IBAMA",consulta_completa__11[[#This Row],[14 - Inst. Atuando no Local]]),0)</f>
        <v>0</v>
      </c>
      <c r="CF296" s="84" t="str">
        <f t="shared" si="141"/>
        <v/>
      </c>
      <c r="CG296" s="84">
        <f>IFERROR(FIND("OEMA",consulta_completa__11[[#This Row],[14 - Inst. Atuando no Local]]),0)</f>
        <v>0</v>
      </c>
      <c r="CH296" s="84" t="str">
        <f t="shared" si="142"/>
        <v/>
      </c>
      <c r="CI296" s="84">
        <f>IFERROR(FIND("DEFESA CIVIL",consulta_completa__11[[#This Row],[14 - Inst. Atuando no Local]]),0)</f>
        <v>0</v>
      </c>
      <c r="CJ296" s="84" t="str">
        <f t="shared" si="143"/>
        <v/>
      </c>
      <c r="CK296" s="84">
        <f>IFERROR(FIND("CORPO DE BOMBEIROS",consulta_completa__11[[#This Row],[14 - Inst. Atuando no Local]]),0)</f>
        <v>0</v>
      </c>
      <c r="CL296" s="84" t="str">
        <f t="shared" si="144"/>
        <v/>
      </c>
      <c r="CM296" s="84">
        <f>IFERROR(FIND("POLÍCIA RODOVIÁRIA",consulta_completa__11[[#This Row],[14 - Inst. Atuando no Local]]),0)</f>
        <v>0</v>
      </c>
      <c r="CN296" s="84" t="str">
        <f t="shared" si="145"/>
        <v/>
      </c>
      <c r="CO296" s="84">
        <f>IFERROR(FIND("POLÍCIA MILITAR",consulta_completa__11[[#This Row],[14 - Inst. Atuando no Local]]),0)</f>
        <v>0</v>
      </c>
      <c r="CP296" s="84" t="str">
        <f t="shared" si="146"/>
        <v/>
      </c>
      <c r="CQ296" s="84">
        <f>IFERROR(FIND("POLÍCIA CIVIL",consulta_completa__11[[#This Row],[14 - Inst. Atuando no Local]]),0)</f>
        <v>0</v>
      </c>
      <c r="CR296" s="84" t="str">
        <f t="shared" si="147"/>
        <v/>
      </c>
      <c r="CS296" s="84">
        <f>IFERROR(FIND("MARINHA DO BRASIL",consulta_completa__11[[#This Row],[14 - Inst. Atuando no Local]]),0)</f>
        <v>0</v>
      </c>
      <c r="CT296" s="84" t="str">
        <f t="shared" si="148"/>
        <v/>
      </c>
      <c r="CU296" s="84">
        <f>IFERROR(FIND("EMPRESA ESPECIALIZADA EM ATENDIMENTO",consulta_completa__11[[#This Row],[14 - Inst. Atuando no Local]]),0)</f>
        <v>0</v>
      </c>
      <c r="CV296" s="84" t="str">
        <f t="shared" si="149"/>
        <v/>
      </c>
      <c r="CW296" s="84">
        <f>IFERROR(FIND("IBAMA",consulta_completa__11[[#This Row],[14 - Inst. Atuando no Local]]),0)</f>
        <v>0</v>
      </c>
      <c r="CX296" s="84" t="str">
        <f t="shared" si="150"/>
        <v/>
      </c>
      <c r="CY296" s="84" t="str">
        <f>IF(consulta_completa__11[[#This Row],[14 - Inst. Atuando no Local]]="","X","")</f>
        <v/>
      </c>
      <c r="CZ296" s="84">
        <f>IFERROR(FIND("OUTRA (S)",consulta_completa__11[[#This Row],[14 - Inst. Atuando no Local]]),0)</f>
        <v>0</v>
      </c>
      <c r="DA296" s="84" t="str">
        <f t="shared" si="151"/>
        <v/>
      </c>
      <c r="DB296" s="35" t="str">
        <f t="shared" si="152"/>
        <v>Sim</v>
      </c>
      <c r="DC296" s="35" t="str">
        <f t="shared" si="153"/>
        <v>Não</v>
      </c>
      <c r="DD296" s="35" t="str">
        <f t="shared" si="154"/>
        <v>Sim</v>
      </c>
      <c r="DE296" s="87" t="str">
        <f t="shared" si="125"/>
        <v>Sem informação</v>
      </c>
    </row>
    <row r="297" spans="1:109">
      <c r="A297" s="14">
        <v>2025513650</v>
      </c>
      <c r="B297" s="1">
        <v>45776</v>
      </c>
      <c r="C297" t="s">
        <v>109</v>
      </c>
      <c r="D297" t="s">
        <v>110</v>
      </c>
      <c r="E297" t="s">
        <v>452</v>
      </c>
      <c r="F297" t="s">
        <v>112</v>
      </c>
      <c r="G297" t="s">
        <v>113</v>
      </c>
      <c r="H297" t="s">
        <v>114</v>
      </c>
      <c r="I297" t="s">
        <v>114</v>
      </c>
      <c r="J297" t="s">
        <v>2935</v>
      </c>
      <c r="K297" t="s">
        <v>2936</v>
      </c>
      <c r="L297" t="s">
        <v>323</v>
      </c>
      <c r="M297" t="s">
        <v>118</v>
      </c>
      <c r="N297" t="s">
        <v>119</v>
      </c>
      <c r="O297" t="s">
        <v>239</v>
      </c>
      <c r="P297" t="s">
        <v>355</v>
      </c>
      <c r="Q297" t="s">
        <v>122</v>
      </c>
      <c r="R297" t="s">
        <v>123</v>
      </c>
      <c r="S297" t="s">
        <v>113</v>
      </c>
      <c r="T297" t="s">
        <v>1631</v>
      </c>
      <c r="U297" t="s">
        <v>2937</v>
      </c>
      <c r="V297" t="s">
        <v>2938</v>
      </c>
      <c r="Z297" t="s">
        <v>2939</v>
      </c>
      <c r="AA297" t="s">
        <v>567</v>
      </c>
      <c r="AB297" t="s">
        <v>2388</v>
      </c>
      <c r="AC297" t="s">
        <v>482</v>
      </c>
      <c r="AD297">
        <v>1</v>
      </c>
      <c r="AE297" t="s">
        <v>568</v>
      </c>
      <c r="AF297" t="s">
        <v>113</v>
      </c>
      <c r="AG297" t="s">
        <v>113</v>
      </c>
      <c r="AH297" t="s">
        <v>131</v>
      </c>
      <c r="AI297" t="s">
        <v>132</v>
      </c>
      <c r="AJ297" t="s">
        <v>131</v>
      </c>
      <c r="AK297" t="s">
        <v>2940</v>
      </c>
      <c r="AL297" t="s">
        <v>2941</v>
      </c>
      <c r="AM297" t="s">
        <v>485</v>
      </c>
      <c r="AN297" t="s">
        <v>206</v>
      </c>
      <c r="AO297" t="s">
        <v>113</v>
      </c>
      <c r="AP297">
        <v>2732951305</v>
      </c>
      <c r="AQ297" t="s">
        <v>486</v>
      </c>
      <c r="AR297" t="s">
        <v>113</v>
      </c>
      <c r="AS297" t="s">
        <v>113</v>
      </c>
      <c r="AT297" t="s">
        <v>113</v>
      </c>
      <c r="AU297" t="s">
        <v>113</v>
      </c>
      <c r="AW297" t="s">
        <v>113</v>
      </c>
      <c r="AX297" s="82">
        <f>IFERROR(FIND("Óbitos/feridos",consulta_completa__11[[#This Row],[13 - Ocorrências/Ambientes Atingidos]]),0)</f>
        <v>0</v>
      </c>
      <c r="AY297" s="83" t="str">
        <f t="shared" si="126"/>
        <v/>
      </c>
      <c r="AZ297" s="82">
        <f>IFERROR(FIND("População afetada/evacuada",consulta_completa__11[[#This Row],[13 - Ocorrências/Ambientes Atingidos]]),0)</f>
        <v>0</v>
      </c>
      <c r="BA297" s="82" t="str">
        <f t="shared" si="127"/>
        <v/>
      </c>
      <c r="BB297" s="82">
        <f>IFERROR(FIND("Suspensão de abastecimento de água",consulta_completa__11[[#This Row],[13 - Ocorrências/Ambientes Atingidos]]),0)</f>
        <v>0</v>
      </c>
      <c r="BC297" s="83" t="str">
        <f t="shared" si="155"/>
        <v/>
      </c>
      <c r="BD297" s="82">
        <f>IFERROR(FIND("Rio/córrego",consulta_completa__11[[#This Row],[13 - Ocorrências/Ambientes Atingidos]]),0)</f>
        <v>0</v>
      </c>
      <c r="BE297" s="83" t="str">
        <f t="shared" si="128"/>
        <v/>
      </c>
      <c r="BF297" s="82">
        <f>IFERROR(FIND("Lago",consulta_completa__11[[#This Row],[13 - Ocorrências/Ambientes Atingidos]]),0)</f>
        <v>0</v>
      </c>
      <c r="BG297" s="83" t="str">
        <f t="shared" si="129"/>
        <v/>
      </c>
      <c r="BH297" s="82">
        <f>IFERROR(FIND("Mar",consulta_completa__11[[#This Row],[13 - Ocorrências/Ambientes Atingidos]]),0)</f>
        <v>1</v>
      </c>
      <c r="BI297" s="83" t="str">
        <f t="shared" si="130"/>
        <v>X</v>
      </c>
      <c r="BJ297" s="82">
        <f>IFERROR(FIND("Praia",consulta_completa__11[[#This Row],[13 - Ocorrências/Ambientes Atingidos]]),0)</f>
        <v>0</v>
      </c>
      <c r="BK297" s="83" t="str">
        <f t="shared" si="131"/>
        <v/>
      </c>
      <c r="BL297" s="82">
        <f>IFERROR(FIND("Solo",consulta_completa__11[[#This Row],[13 - Ocorrências/Ambientes Atingidos]]),0)</f>
        <v>0</v>
      </c>
      <c r="BM297" s="83" t="str">
        <f t="shared" si="132"/>
        <v/>
      </c>
      <c r="BN297" s="82">
        <f>IFERROR(FIND("Águas subterrâneas",consulta_completa__11[[#This Row],[13 - Ocorrências/Ambientes Atingidos]]),0)</f>
        <v>0</v>
      </c>
      <c r="BO297" s="83" t="str">
        <f t="shared" si="133"/>
        <v/>
      </c>
      <c r="BP297" s="82">
        <f>IFERROR(FIND("Atmosfera",consulta_completa__11[[#This Row],[13 - Ocorrências/Ambientes Atingidos]]),0)</f>
        <v>0</v>
      </c>
      <c r="BQ297" s="83" t="str">
        <f t="shared" si="134"/>
        <v/>
      </c>
      <c r="BR297" s="82">
        <f>IFERROR(FIND("Flora",consulta_completa__11[[#This Row],[13 - Ocorrências/Ambientes Atingidos]]),0)</f>
        <v>0</v>
      </c>
      <c r="BS297" s="83" t="str">
        <f t="shared" si="135"/>
        <v/>
      </c>
      <c r="BT297" s="82">
        <f>IFERROR(FIND("Fauna",consulta_completa__11[[#This Row],[13 - Ocorrências/Ambientes Atingidos]]),0)</f>
        <v>0</v>
      </c>
      <c r="BU297" s="83" t="str">
        <f t="shared" si="136"/>
        <v/>
      </c>
      <c r="BV297" s="82">
        <f>IFERROR(FIND("UC federal",consulta_completa__11[[#This Row],[13 - Ocorrências/Ambientes Atingidos]]),0)</f>
        <v>0</v>
      </c>
      <c r="BW297" s="83" t="str">
        <f t="shared" si="137"/>
        <v/>
      </c>
      <c r="BX297" s="82">
        <f>IFERROR(FIND("UC estadual/municipal",consulta_completa__11[[#This Row],[13 - Ocorrências/Ambientes Atingidos]]),0)</f>
        <v>0</v>
      </c>
      <c r="BY297" s="83" t="str">
        <f t="shared" si="138"/>
        <v/>
      </c>
      <c r="BZ297" s="82">
        <f>IFERROR(FIND("Outro(s)",consulta_completa__11[[#This Row],[13 - Ocorrências/Ambientes Atingidos]]),0)</f>
        <v>0</v>
      </c>
      <c r="CA297" s="83" t="str">
        <f t="shared" si="139"/>
        <v/>
      </c>
      <c r="CB297" s="82">
        <f>IFERROR(FIND("Sem dano",consulta_completa__11[[#This Row],[13 - Ocorrências/Ambientes Atingidos]]),0)</f>
        <v>0</v>
      </c>
      <c r="CC297" s="83" t="str">
        <f t="shared" si="140"/>
        <v/>
      </c>
      <c r="CD297" s="82" t="str">
        <f>IF(consulta_completa__11[[#This Row],[13 - Ocorrências/Ambientes Atingidos]]="","X","")</f>
        <v/>
      </c>
      <c r="CE297" s="84">
        <f>IFERROR(FIND("IBAMA",consulta_completa__11[[#This Row],[14 - Inst. Atuando no Local]]),0)</f>
        <v>0</v>
      </c>
      <c r="CF297" s="84" t="str">
        <f t="shared" si="141"/>
        <v/>
      </c>
      <c r="CG297" s="84">
        <f>IFERROR(FIND("OEMA",consulta_completa__11[[#This Row],[14 - Inst. Atuando no Local]]),0)</f>
        <v>0</v>
      </c>
      <c r="CH297" s="84" t="str">
        <f t="shared" si="142"/>
        <v/>
      </c>
      <c r="CI297" s="84">
        <f>IFERROR(FIND("DEFESA CIVIL",consulta_completa__11[[#This Row],[14 - Inst. Atuando no Local]]),0)</f>
        <v>0</v>
      </c>
      <c r="CJ297" s="84" t="str">
        <f t="shared" si="143"/>
        <v/>
      </c>
      <c r="CK297" s="84">
        <f>IFERROR(FIND("CORPO DE BOMBEIROS",consulta_completa__11[[#This Row],[14 - Inst. Atuando no Local]]),0)</f>
        <v>0</v>
      </c>
      <c r="CL297" s="84" t="str">
        <f t="shared" si="144"/>
        <v/>
      </c>
      <c r="CM297" s="84">
        <f>IFERROR(FIND("POLÍCIA RODOVIÁRIA",consulta_completa__11[[#This Row],[14 - Inst. Atuando no Local]]),0)</f>
        <v>0</v>
      </c>
      <c r="CN297" s="84" t="str">
        <f t="shared" si="145"/>
        <v/>
      </c>
      <c r="CO297" s="84">
        <f>IFERROR(FIND("POLÍCIA MILITAR",consulta_completa__11[[#This Row],[14 - Inst. Atuando no Local]]),0)</f>
        <v>0</v>
      </c>
      <c r="CP297" s="84" t="str">
        <f t="shared" si="146"/>
        <v/>
      </c>
      <c r="CQ297" s="84">
        <f>IFERROR(FIND("POLÍCIA CIVIL",consulta_completa__11[[#This Row],[14 - Inst. Atuando no Local]]),0)</f>
        <v>0</v>
      </c>
      <c r="CR297" s="84" t="str">
        <f t="shared" si="147"/>
        <v/>
      </c>
      <c r="CS297" s="84">
        <f>IFERROR(FIND("MARINHA DO BRASIL",consulta_completa__11[[#This Row],[14 - Inst. Atuando no Local]]),0)</f>
        <v>0</v>
      </c>
      <c r="CT297" s="84" t="str">
        <f t="shared" si="148"/>
        <v/>
      </c>
      <c r="CU297" s="84">
        <f>IFERROR(FIND("EMPRESA ESPECIALIZADA EM ATENDIMENTO",consulta_completa__11[[#This Row],[14 - Inst. Atuando no Local]]),0)</f>
        <v>0</v>
      </c>
      <c r="CV297" s="84" t="str">
        <f t="shared" si="149"/>
        <v/>
      </c>
      <c r="CW297" s="84">
        <f>IFERROR(FIND("IBAMA",consulta_completa__11[[#This Row],[14 - Inst. Atuando no Local]]),0)</f>
        <v>0</v>
      </c>
      <c r="CX297" s="84" t="str">
        <f t="shared" si="150"/>
        <v/>
      </c>
      <c r="CY297" s="84" t="str">
        <f>IF(consulta_completa__11[[#This Row],[14 - Inst. Atuando no Local]]="","X","")</f>
        <v/>
      </c>
      <c r="CZ297" s="84">
        <f>IFERROR(FIND("OUTRA (S)",consulta_completa__11[[#This Row],[14 - Inst. Atuando no Local]]),0)</f>
        <v>0</v>
      </c>
      <c r="DA297" s="84" t="str">
        <f t="shared" si="151"/>
        <v/>
      </c>
      <c r="DB297" s="35" t="str">
        <f t="shared" si="152"/>
        <v>Sim</v>
      </c>
      <c r="DC297" s="35" t="str">
        <f t="shared" si="153"/>
        <v>Não</v>
      </c>
      <c r="DD297" s="35" t="str">
        <f t="shared" si="154"/>
        <v>Sim</v>
      </c>
      <c r="DE297" s="87" t="str">
        <f t="shared" si="125"/>
        <v>Federal</v>
      </c>
    </row>
    <row r="298" spans="1:109">
      <c r="A298" s="14">
        <v>20255175658</v>
      </c>
      <c r="B298" s="1">
        <v>45776</v>
      </c>
      <c r="C298" t="s">
        <v>238</v>
      </c>
      <c r="D298" t="s">
        <v>212</v>
      </c>
      <c r="E298" t="s">
        <v>111</v>
      </c>
      <c r="F298" t="s">
        <v>112</v>
      </c>
      <c r="G298" t="s">
        <v>113</v>
      </c>
      <c r="H298" t="s">
        <v>114</v>
      </c>
      <c r="I298" t="s">
        <v>114</v>
      </c>
      <c r="J298" t="s">
        <v>113</v>
      </c>
      <c r="K298" t="s">
        <v>114</v>
      </c>
      <c r="L298" t="s">
        <v>114</v>
      </c>
      <c r="M298" t="s">
        <v>118</v>
      </c>
      <c r="N298" t="s">
        <v>113</v>
      </c>
      <c r="O298" t="s">
        <v>239</v>
      </c>
      <c r="P298" t="s">
        <v>355</v>
      </c>
      <c r="Q298" t="s">
        <v>143</v>
      </c>
      <c r="R298" t="s">
        <v>123</v>
      </c>
      <c r="S298" t="s">
        <v>201</v>
      </c>
      <c r="T298" t="s">
        <v>240</v>
      </c>
      <c r="U298" t="s">
        <v>113</v>
      </c>
      <c r="V298" t="s">
        <v>2942</v>
      </c>
      <c r="X298" t="b">
        <v>1</v>
      </c>
      <c r="Z298" t="s">
        <v>242</v>
      </c>
      <c r="AA298" t="s">
        <v>2943</v>
      </c>
      <c r="AB298" t="s">
        <v>621</v>
      </c>
      <c r="AC298" t="s">
        <v>244</v>
      </c>
      <c r="AD298">
        <v>1</v>
      </c>
      <c r="AE298" t="s">
        <v>113</v>
      </c>
      <c r="AF298" t="s">
        <v>113</v>
      </c>
      <c r="AG298" t="s">
        <v>113</v>
      </c>
      <c r="AH298" t="s">
        <v>131</v>
      </c>
      <c r="AI298" t="s">
        <v>131</v>
      </c>
      <c r="AJ298" t="s">
        <v>131</v>
      </c>
      <c r="AK298" t="s">
        <v>2944</v>
      </c>
      <c r="AL298" t="s">
        <v>2945</v>
      </c>
      <c r="AM298" t="s">
        <v>247</v>
      </c>
      <c r="AN298" t="s">
        <v>243</v>
      </c>
      <c r="AO298" t="s">
        <v>624</v>
      </c>
      <c r="AP298">
        <v>21998863038</v>
      </c>
      <c r="AQ298" t="s">
        <v>250</v>
      </c>
      <c r="AR298" t="s">
        <v>113</v>
      </c>
      <c r="AS298" t="s">
        <v>113</v>
      </c>
      <c r="AT298" t="s">
        <v>2307</v>
      </c>
      <c r="AU298" t="s">
        <v>626</v>
      </c>
      <c r="AV298">
        <v>900000</v>
      </c>
      <c r="AW298" t="s">
        <v>159</v>
      </c>
      <c r="AX298" s="82">
        <f>IFERROR(FIND("Óbitos/feridos",consulta_completa__11[[#This Row],[13 - Ocorrências/Ambientes Atingidos]]),0)</f>
        <v>0</v>
      </c>
      <c r="AY298" s="83" t="str">
        <f t="shared" si="126"/>
        <v/>
      </c>
      <c r="AZ298" s="82">
        <f>IFERROR(FIND("População afetada/evacuada",consulta_completa__11[[#This Row],[13 - Ocorrências/Ambientes Atingidos]]),0)</f>
        <v>0</v>
      </c>
      <c r="BA298" s="82" t="str">
        <f t="shared" si="127"/>
        <v/>
      </c>
      <c r="BB298" s="82">
        <f>IFERROR(FIND("Suspensão de abastecimento de água",consulta_completa__11[[#This Row],[13 - Ocorrências/Ambientes Atingidos]]),0)</f>
        <v>0</v>
      </c>
      <c r="BC298" s="83" t="str">
        <f t="shared" si="155"/>
        <v/>
      </c>
      <c r="BD298" s="82">
        <f>IFERROR(FIND("Rio/córrego",consulta_completa__11[[#This Row],[13 - Ocorrências/Ambientes Atingidos]]),0)</f>
        <v>0</v>
      </c>
      <c r="BE298" s="83" t="str">
        <f t="shared" si="128"/>
        <v/>
      </c>
      <c r="BF298" s="82">
        <f>IFERROR(FIND("Lago",consulta_completa__11[[#This Row],[13 - Ocorrências/Ambientes Atingidos]]),0)</f>
        <v>0</v>
      </c>
      <c r="BG298" s="83" t="str">
        <f t="shared" si="129"/>
        <v/>
      </c>
      <c r="BH298" s="82">
        <f>IFERROR(FIND("Mar",consulta_completa__11[[#This Row],[13 - Ocorrências/Ambientes Atingidos]]),0)</f>
        <v>1</v>
      </c>
      <c r="BI298" s="83" t="str">
        <f t="shared" si="130"/>
        <v>X</v>
      </c>
      <c r="BJ298" s="82">
        <f>IFERROR(FIND("Praia",consulta_completa__11[[#This Row],[13 - Ocorrências/Ambientes Atingidos]]),0)</f>
        <v>0</v>
      </c>
      <c r="BK298" s="83" t="str">
        <f t="shared" si="131"/>
        <v/>
      </c>
      <c r="BL298" s="82">
        <f>IFERROR(FIND("Solo",consulta_completa__11[[#This Row],[13 - Ocorrências/Ambientes Atingidos]]),0)</f>
        <v>0</v>
      </c>
      <c r="BM298" s="83" t="str">
        <f t="shared" si="132"/>
        <v/>
      </c>
      <c r="BN298" s="82">
        <f>IFERROR(FIND("Águas subterrâneas",consulta_completa__11[[#This Row],[13 - Ocorrências/Ambientes Atingidos]]),0)</f>
        <v>0</v>
      </c>
      <c r="BO298" s="83" t="str">
        <f t="shared" si="133"/>
        <v/>
      </c>
      <c r="BP298" s="82">
        <f>IFERROR(FIND("Atmosfera",consulta_completa__11[[#This Row],[13 - Ocorrências/Ambientes Atingidos]]),0)</f>
        <v>0</v>
      </c>
      <c r="BQ298" s="83" t="str">
        <f t="shared" si="134"/>
        <v/>
      </c>
      <c r="BR298" s="82">
        <f>IFERROR(FIND("Flora",consulta_completa__11[[#This Row],[13 - Ocorrências/Ambientes Atingidos]]),0)</f>
        <v>0</v>
      </c>
      <c r="BS298" s="83" t="str">
        <f t="shared" si="135"/>
        <v/>
      </c>
      <c r="BT298" s="82">
        <f>IFERROR(FIND("Fauna",consulta_completa__11[[#This Row],[13 - Ocorrências/Ambientes Atingidos]]),0)</f>
        <v>0</v>
      </c>
      <c r="BU298" s="83" t="str">
        <f t="shared" si="136"/>
        <v/>
      </c>
      <c r="BV298" s="82">
        <f>IFERROR(FIND("UC federal",consulta_completa__11[[#This Row],[13 - Ocorrências/Ambientes Atingidos]]),0)</f>
        <v>0</v>
      </c>
      <c r="BW298" s="83" t="str">
        <f t="shared" si="137"/>
        <v/>
      </c>
      <c r="BX298" s="82">
        <f>IFERROR(FIND("UC estadual/municipal",consulta_completa__11[[#This Row],[13 - Ocorrências/Ambientes Atingidos]]),0)</f>
        <v>0</v>
      </c>
      <c r="BY298" s="83" t="str">
        <f t="shared" si="138"/>
        <v/>
      </c>
      <c r="BZ298" s="82">
        <f>IFERROR(FIND("Outro(s)",consulta_completa__11[[#This Row],[13 - Ocorrências/Ambientes Atingidos]]),0)</f>
        <v>0</v>
      </c>
      <c r="CA298" s="83" t="str">
        <f t="shared" si="139"/>
        <v/>
      </c>
      <c r="CB298" s="82">
        <f>IFERROR(FIND("Sem dano",consulta_completa__11[[#This Row],[13 - Ocorrências/Ambientes Atingidos]]),0)</f>
        <v>0</v>
      </c>
      <c r="CC298" s="83" t="str">
        <f t="shared" si="140"/>
        <v/>
      </c>
      <c r="CD298" s="82" t="str">
        <f>IF(consulta_completa__11[[#This Row],[13 - Ocorrências/Ambientes Atingidos]]="","X","")</f>
        <v/>
      </c>
      <c r="CE298" s="84">
        <f>IFERROR(FIND("IBAMA",consulta_completa__11[[#This Row],[14 - Inst. Atuando no Local]]),0)</f>
        <v>0</v>
      </c>
      <c r="CF298" s="84" t="str">
        <f t="shared" si="141"/>
        <v/>
      </c>
      <c r="CG298" s="84">
        <f>IFERROR(FIND("OEMA",consulta_completa__11[[#This Row],[14 - Inst. Atuando no Local]]),0)</f>
        <v>0</v>
      </c>
      <c r="CH298" s="84" t="str">
        <f t="shared" si="142"/>
        <v/>
      </c>
      <c r="CI298" s="84">
        <f>IFERROR(FIND("DEFESA CIVIL",consulta_completa__11[[#This Row],[14 - Inst. Atuando no Local]]),0)</f>
        <v>0</v>
      </c>
      <c r="CJ298" s="84" t="str">
        <f t="shared" si="143"/>
        <v/>
      </c>
      <c r="CK298" s="84">
        <f>IFERROR(FIND("CORPO DE BOMBEIROS",consulta_completa__11[[#This Row],[14 - Inst. Atuando no Local]]),0)</f>
        <v>0</v>
      </c>
      <c r="CL298" s="84" t="str">
        <f t="shared" si="144"/>
        <v/>
      </c>
      <c r="CM298" s="84">
        <f>IFERROR(FIND("POLÍCIA RODOVIÁRIA",consulta_completa__11[[#This Row],[14 - Inst. Atuando no Local]]),0)</f>
        <v>0</v>
      </c>
      <c r="CN298" s="84" t="str">
        <f t="shared" si="145"/>
        <v/>
      </c>
      <c r="CO298" s="84">
        <f>IFERROR(FIND("POLÍCIA MILITAR",consulta_completa__11[[#This Row],[14 - Inst. Atuando no Local]]),0)</f>
        <v>0</v>
      </c>
      <c r="CP298" s="84" t="str">
        <f t="shared" si="146"/>
        <v/>
      </c>
      <c r="CQ298" s="84">
        <f>IFERROR(FIND("POLÍCIA CIVIL",consulta_completa__11[[#This Row],[14 - Inst. Atuando no Local]]),0)</f>
        <v>0</v>
      </c>
      <c r="CR298" s="84" t="str">
        <f t="shared" si="147"/>
        <v/>
      </c>
      <c r="CS298" s="84">
        <f>IFERROR(FIND("MARINHA DO BRASIL",consulta_completa__11[[#This Row],[14 - Inst. Atuando no Local]]),0)</f>
        <v>0</v>
      </c>
      <c r="CT298" s="84" t="str">
        <f t="shared" si="148"/>
        <v/>
      </c>
      <c r="CU298" s="84">
        <f>IFERROR(FIND("EMPRESA ESPECIALIZADA EM ATENDIMENTO",consulta_completa__11[[#This Row],[14 - Inst. Atuando no Local]]),0)</f>
        <v>0</v>
      </c>
      <c r="CV298" s="84" t="str">
        <f t="shared" si="149"/>
        <v/>
      </c>
      <c r="CW298" s="84">
        <f>IFERROR(FIND("IBAMA",consulta_completa__11[[#This Row],[14 - Inst. Atuando no Local]]),0)</f>
        <v>0</v>
      </c>
      <c r="CX298" s="84" t="str">
        <f t="shared" si="150"/>
        <v/>
      </c>
      <c r="CY298" s="84" t="str">
        <f>IF(consulta_completa__11[[#This Row],[14 - Inst. Atuando no Local]]="","X","")</f>
        <v>X</v>
      </c>
      <c r="CZ298" s="84">
        <f>IFERROR(FIND("OUTRA (S)",consulta_completa__11[[#This Row],[14 - Inst. Atuando no Local]]),0)</f>
        <v>0</v>
      </c>
      <c r="DA298" s="84" t="str">
        <f t="shared" si="151"/>
        <v/>
      </c>
      <c r="DB298" s="35" t="str">
        <f t="shared" si="152"/>
        <v>Sim</v>
      </c>
      <c r="DC298" s="35" t="str">
        <f t="shared" si="153"/>
        <v>Não</v>
      </c>
      <c r="DD298" s="35" t="str">
        <f t="shared" si="154"/>
        <v>Sim</v>
      </c>
      <c r="DE298" s="87" t="str">
        <f t="shared" si="125"/>
        <v>Federal</v>
      </c>
    </row>
    <row r="299" spans="1:109">
      <c r="A299" s="14">
        <v>202542925259</v>
      </c>
      <c r="B299" s="1">
        <v>45776</v>
      </c>
      <c r="C299" t="s">
        <v>1766</v>
      </c>
      <c r="D299" t="s">
        <v>180</v>
      </c>
      <c r="E299" t="s">
        <v>286</v>
      </c>
      <c r="F299" t="s">
        <v>112</v>
      </c>
      <c r="G299" t="s">
        <v>2946</v>
      </c>
      <c r="H299" t="s">
        <v>2947</v>
      </c>
      <c r="I299" t="s">
        <v>1352</v>
      </c>
      <c r="J299" t="s">
        <v>113</v>
      </c>
      <c r="K299" t="s">
        <v>114</v>
      </c>
      <c r="L299" t="s">
        <v>114</v>
      </c>
      <c r="M299" t="s">
        <v>140</v>
      </c>
      <c r="N299" t="s">
        <v>1857</v>
      </c>
      <c r="O299" t="s">
        <v>239</v>
      </c>
      <c r="P299" t="s">
        <v>355</v>
      </c>
      <c r="Q299" t="s">
        <v>143</v>
      </c>
      <c r="R299" t="s">
        <v>123</v>
      </c>
      <c r="S299" t="s">
        <v>113</v>
      </c>
      <c r="T299" t="s">
        <v>2948</v>
      </c>
      <c r="U299" t="s">
        <v>113</v>
      </c>
      <c r="V299" t="s">
        <v>113</v>
      </c>
      <c r="Z299" t="s">
        <v>2949</v>
      </c>
      <c r="AA299" t="s">
        <v>113</v>
      </c>
      <c r="AB299" t="s">
        <v>2950</v>
      </c>
      <c r="AC299" t="s">
        <v>2951</v>
      </c>
      <c r="AD299">
        <v>0</v>
      </c>
      <c r="AE299" t="s">
        <v>113</v>
      </c>
      <c r="AF299" t="s">
        <v>113</v>
      </c>
      <c r="AG299" t="s">
        <v>113</v>
      </c>
      <c r="AH299" t="s">
        <v>131</v>
      </c>
      <c r="AI299" t="s">
        <v>131</v>
      </c>
      <c r="AJ299" t="s">
        <v>131</v>
      </c>
      <c r="AK299" t="s">
        <v>2952</v>
      </c>
      <c r="AL299" t="s">
        <v>2953</v>
      </c>
      <c r="AM299" t="s">
        <v>773</v>
      </c>
      <c r="AN299" t="s">
        <v>1271</v>
      </c>
      <c r="AO299" t="s">
        <v>1811</v>
      </c>
      <c r="AP299">
        <v>11934123210</v>
      </c>
      <c r="AQ299" t="s">
        <v>776</v>
      </c>
      <c r="AR299" t="s">
        <v>113</v>
      </c>
      <c r="AS299" t="s">
        <v>113</v>
      </c>
      <c r="AT299" t="s">
        <v>113</v>
      </c>
      <c r="AU299" t="s">
        <v>113</v>
      </c>
      <c r="AW299" t="s">
        <v>113</v>
      </c>
      <c r="AX299" s="82">
        <f>IFERROR(FIND("Óbitos/feridos",consulta_completa__11[[#This Row],[13 - Ocorrências/Ambientes Atingidos]]),0)</f>
        <v>0</v>
      </c>
      <c r="AY299" s="83" t="str">
        <f t="shared" si="126"/>
        <v/>
      </c>
      <c r="AZ299" s="82">
        <f>IFERROR(FIND("População afetada/evacuada",consulta_completa__11[[#This Row],[13 - Ocorrências/Ambientes Atingidos]]),0)</f>
        <v>0</v>
      </c>
      <c r="BA299" s="82" t="str">
        <f t="shared" si="127"/>
        <v/>
      </c>
      <c r="BB299" s="82">
        <f>IFERROR(FIND("Suspensão de abastecimento de água",consulta_completa__11[[#This Row],[13 - Ocorrências/Ambientes Atingidos]]),0)</f>
        <v>0</v>
      </c>
      <c r="BC299" s="83" t="str">
        <f t="shared" si="155"/>
        <v/>
      </c>
      <c r="BD299" s="82">
        <f>IFERROR(FIND("Rio/córrego",consulta_completa__11[[#This Row],[13 - Ocorrências/Ambientes Atingidos]]),0)</f>
        <v>0</v>
      </c>
      <c r="BE299" s="83" t="str">
        <f t="shared" si="128"/>
        <v/>
      </c>
      <c r="BF299" s="82">
        <f>IFERROR(FIND("Lago",consulta_completa__11[[#This Row],[13 - Ocorrências/Ambientes Atingidos]]),0)</f>
        <v>0</v>
      </c>
      <c r="BG299" s="83" t="str">
        <f t="shared" si="129"/>
        <v/>
      </c>
      <c r="BH299" s="82">
        <f>IFERROR(FIND("Mar",consulta_completa__11[[#This Row],[13 - Ocorrências/Ambientes Atingidos]]),0)</f>
        <v>0</v>
      </c>
      <c r="BI299" s="83" t="str">
        <f t="shared" si="130"/>
        <v/>
      </c>
      <c r="BJ299" s="82">
        <f>IFERROR(FIND("Praia",consulta_completa__11[[#This Row],[13 - Ocorrências/Ambientes Atingidos]]),0)</f>
        <v>0</v>
      </c>
      <c r="BK299" s="83" t="str">
        <f t="shared" si="131"/>
        <v/>
      </c>
      <c r="BL299" s="82">
        <f>IFERROR(FIND("Solo",consulta_completa__11[[#This Row],[13 - Ocorrências/Ambientes Atingidos]]),0)</f>
        <v>1</v>
      </c>
      <c r="BM299" s="83" t="str">
        <f t="shared" si="132"/>
        <v>X</v>
      </c>
      <c r="BN299" s="82">
        <f>IFERROR(FIND("Águas subterrâneas",consulta_completa__11[[#This Row],[13 - Ocorrências/Ambientes Atingidos]]),0)</f>
        <v>0</v>
      </c>
      <c r="BO299" s="83" t="str">
        <f t="shared" si="133"/>
        <v/>
      </c>
      <c r="BP299" s="82">
        <f>IFERROR(FIND("Atmosfera",consulta_completa__11[[#This Row],[13 - Ocorrências/Ambientes Atingidos]]),0)</f>
        <v>0</v>
      </c>
      <c r="BQ299" s="83" t="str">
        <f t="shared" si="134"/>
        <v/>
      </c>
      <c r="BR299" s="82">
        <f>IFERROR(FIND("Flora",consulta_completa__11[[#This Row],[13 - Ocorrências/Ambientes Atingidos]]),0)</f>
        <v>0</v>
      </c>
      <c r="BS299" s="83" t="str">
        <f t="shared" si="135"/>
        <v/>
      </c>
      <c r="BT299" s="82">
        <f>IFERROR(FIND("Fauna",consulta_completa__11[[#This Row],[13 - Ocorrências/Ambientes Atingidos]]),0)</f>
        <v>0</v>
      </c>
      <c r="BU299" s="83" t="str">
        <f t="shared" si="136"/>
        <v/>
      </c>
      <c r="BV299" s="82">
        <f>IFERROR(FIND("UC federal",consulta_completa__11[[#This Row],[13 - Ocorrências/Ambientes Atingidos]]),0)</f>
        <v>0</v>
      </c>
      <c r="BW299" s="83" t="str">
        <f t="shared" si="137"/>
        <v/>
      </c>
      <c r="BX299" s="82">
        <f>IFERROR(FIND("UC estadual/municipal",consulta_completa__11[[#This Row],[13 - Ocorrências/Ambientes Atingidos]]),0)</f>
        <v>0</v>
      </c>
      <c r="BY299" s="83" t="str">
        <f t="shared" si="138"/>
        <v/>
      </c>
      <c r="BZ299" s="82">
        <f>IFERROR(FIND("Outro(s)",consulta_completa__11[[#This Row],[13 - Ocorrências/Ambientes Atingidos]]),0)</f>
        <v>0</v>
      </c>
      <c r="CA299" s="83" t="str">
        <f t="shared" si="139"/>
        <v/>
      </c>
      <c r="CB299" s="82">
        <f>IFERROR(FIND("Sem dano",consulta_completa__11[[#This Row],[13 - Ocorrências/Ambientes Atingidos]]),0)</f>
        <v>0</v>
      </c>
      <c r="CC299" s="83" t="str">
        <f t="shared" si="140"/>
        <v/>
      </c>
      <c r="CD299" s="82" t="str">
        <f>IF(consulta_completa__11[[#This Row],[13 - Ocorrências/Ambientes Atingidos]]="","X","")</f>
        <v/>
      </c>
      <c r="CE299" s="84">
        <f>IFERROR(FIND("IBAMA",consulta_completa__11[[#This Row],[14 - Inst. Atuando no Local]]),0)</f>
        <v>0</v>
      </c>
      <c r="CF299" s="84" t="str">
        <f t="shared" si="141"/>
        <v/>
      </c>
      <c r="CG299" s="84">
        <f>IFERROR(FIND("OEMA",consulta_completa__11[[#This Row],[14 - Inst. Atuando no Local]]),0)</f>
        <v>0</v>
      </c>
      <c r="CH299" s="84" t="str">
        <f t="shared" si="142"/>
        <v/>
      </c>
      <c r="CI299" s="84">
        <f>IFERROR(FIND("DEFESA CIVIL",consulta_completa__11[[#This Row],[14 - Inst. Atuando no Local]]),0)</f>
        <v>0</v>
      </c>
      <c r="CJ299" s="84" t="str">
        <f t="shared" si="143"/>
        <v/>
      </c>
      <c r="CK299" s="84">
        <f>IFERROR(FIND("CORPO DE BOMBEIROS",consulta_completa__11[[#This Row],[14 - Inst. Atuando no Local]]),0)</f>
        <v>0</v>
      </c>
      <c r="CL299" s="84" t="str">
        <f t="shared" si="144"/>
        <v/>
      </c>
      <c r="CM299" s="84">
        <f>IFERROR(FIND("POLÍCIA RODOVIÁRIA",consulta_completa__11[[#This Row],[14 - Inst. Atuando no Local]]),0)</f>
        <v>0</v>
      </c>
      <c r="CN299" s="84" t="str">
        <f t="shared" si="145"/>
        <v/>
      </c>
      <c r="CO299" s="84">
        <f>IFERROR(FIND("POLÍCIA MILITAR",consulta_completa__11[[#This Row],[14 - Inst. Atuando no Local]]),0)</f>
        <v>0</v>
      </c>
      <c r="CP299" s="84" t="str">
        <f t="shared" si="146"/>
        <v/>
      </c>
      <c r="CQ299" s="84">
        <f>IFERROR(FIND("POLÍCIA CIVIL",consulta_completa__11[[#This Row],[14 - Inst. Atuando no Local]]),0)</f>
        <v>0</v>
      </c>
      <c r="CR299" s="84" t="str">
        <f t="shared" si="147"/>
        <v/>
      </c>
      <c r="CS299" s="84">
        <f>IFERROR(FIND("MARINHA DO BRASIL",consulta_completa__11[[#This Row],[14 - Inst. Atuando no Local]]),0)</f>
        <v>0</v>
      </c>
      <c r="CT299" s="84" t="str">
        <f t="shared" si="148"/>
        <v/>
      </c>
      <c r="CU299" s="84">
        <f>IFERROR(FIND("EMPRESA ESPECIALIZADA EM ATENDIMENTO",consulta_completa__11[[#This Row],[14 - Inst. Atuando no Local]]),0)</f>
        <v>0</v>
      </c>
      <c r="CV299" s="84" t="str">
        <f t="shared" si="149"/>
        <v/>
      </c>
      <c r="CW299" s="84">
        <f>IFERROR(FIND("IBAMA",consulta_completa__11[[#This Row],[14 - Inst. Atuando no Local]]),0)</f>
        <v>0</v>
      </c>
      <c r="CX299" s="84" t="str">
        <f t="shared" si="150"/>
        <v/>
      </c>
      <c r="CY299" s="84" t="str">
        <f>IF(consulta_completa__11[[#This Row],[14 - Inst. Atuando no Local]]="","X","")</f>
        <v/>
      </c>
      <c r="CZ299" s="84">
        <f>IFERROR(FIND("OUTRA (S)",consulta_completa__11[[#This Row],[14 - Inst. Atuando no Local]]),0)</f>
        <v>0</v>
      </c>
      <c r="DA299" s="84" t="str">
        <f t="shared" si="151"/>
        <v/>
      </c>
      <c r="DB299" s="35" t="str">
        <f t="shared" si="152"/>
        <v>Sim</v>
      </c>
      <c r="DC299" s="35" t="str">
        <f t="shared" si="153"/>
        <v>Não</v>
      </c>
      <c r="DD299" s="35" t="str">
        <f t="shared" si="154"/>
        <v>Sim</v>
      </c>
      <c r="DE299" s="87" t="str">
        <f t="shared" si="125"/>
        <v>Sem informação</v>
      </c>
    </row>
    <row r="300" spans="1:109">
      <c r="A300" s="14">
        <v>202542932432</v>
      </c>
      <c r="B300" s="1">
        <v>45776</v>
      </c>
      <c r="C300" t="s">
        <v>160</v>
      </c>
      <c r="D300" t="s">
        <v>161</v>
      </c>
      <c r="E300" t="s">
        <v>162</v>
      </c>
      <c r="F300" t="s">
        <v>163</v>
      </c>
      <c r="G300" t="s">
        <v>113</v>
      </c>
      <c r="H300" t="s">
        <v>114</v>
      </c>
      <c r="I300" t="s">
        <v>114</v>
      </c>
      <c r="J300" t="s">
        <v>945</v>
      </c>
      <c r="K300" t="s">
        <v>673</v>
      </c>
      <c r="L300" t="s">
        <v>166</v>
      </c>
      <c r="M300" t="s">
        <v>140</v>
      </c>
      <c r="N300" t="s">
        <v>119</v>
      </c>
      <c r="O300" t="s">
        <v>120</v>
      </c>
      <c r="P300" t="s">
        <v>355</v>
      </c>
      <c r="Q300" t="s">
        <v>230</v>
      </c>
      <c r="R300" t="s">
        <v>123</v>
      </c>
      <c r="S300" t="s">
        <v>113</v>
      </c>
      <c r="T300" t="s">
        <v>113</v>
      </c>
      <c r="U300" t="s">
        <v>2194</v>
      </c>
      <c r="V300" t="s">
        <v>1624</v>
      </c>
      <c r="Z300" t="s">
        <v>1625</v>
      </c>
      <c r="AA300" t="s">
        <v>1626</v>
      </c>
      <c r="AB300" t="s">
        <v>2667</v>
      </c>
      <c r="AC300" t="s">
        <v>173</v>
      </c>
      <c r="AD300">
        <v>1</v>
      </c>
      <c r="AE300" t="s">
        <v>1627</v>
      </c>
      <c r="AF300" t="s">
        <v>113</v>
      </c>
      <c r="AG300" t="s">
        <v>113</v>
      </c>
      <c r="AH300" t="s">
        <v>131</v>
      </c>
      <c r="AI300" t="s">
        <v>132</v>
      </c>
      <c r="AJ300" t="s">
        <v>131</v>
      </c>
      <c r="AK300" t="s">
        <v>2739</v>
      </c>
      <c r="AL300" t="s">
        <v>2954</v>
      </c>
      <c r="AM300" t="s">
        <v>2042</v>
      </c>
      <c r="AN300" t="s">
        <v>1629</v>
      </c>
      <c r="AO300" t="s">
        <v>225</v>
      </c>
      <c r="AP300">
        <v>41988207121</v>
      </c>
      <c r="AQ300" t="s">
        <v>178</v>
      </c>
      <c r="AR300" t="s">
        <v>113</v>
      </c>
      <c r="AS300" t="s">
        <v>113</v>
      </c>
      <c r="AT300" t="s">
        <v>113</v>
      </c>
      <c r="AU300" t="s">
        <v>113</v>
      </c>
      <c r="AW300" t="s">
        <v>113</v>
      </c>
      <c r="AX300" s="82">
        <f>IFERROR(FIND("Óbitos/feridos",consulta_completa__11[[#This Row],[13 - Ocorrências/Ambientes Atingidos]]),0)</f>
        <v>0</v>
      </c>
      <c r="AY300" s="83" t="str">
        <f t="shared" si="126"/>
        <v/>
      </c>
      <c r="AZ300" s="82">
        <f>IFERROR(FIND("População afetada/evacuada",consulta_completa__11[[#This Row],[13 - Ocorrências/Ambientes Atingidos]]),0)</f>
        <v>0</v>
      </c>
      <c r="BA300" s="82" t="str">
        <f t="shared" si="127"/>
        <v/>
      </c>
      <c r="BB300" s="82">
        <f>IFERROR(FIND("Suspensão de abastecimento de água",consulta_completa__11[[#This Row],[13 - Ocorrências/Ambientes Atingidos]]),0)</f>
        <v>0</v>
      </c>
      <c r="BC300" s="83" t="str">
        <f t="shared" si="155"/>
        <v/>
      </c>
      <c r="BD300" s="82">
        <f>IFERROR(FIND("Rio/córrego",consulta_completa__11[[#This Row],[13 - Ocorrências/Ambientes Atingidos]]),0)</f>
        <v>0</v>
      </c>
      <c r="BE300" s="83" t="str">
        <f t="shared" si="128"/>
        <v/>
      </c>
      <c r="BF300" s="82">
        <f>IFERROR(FIND("Lago",consulta_completa__11[[#This Row],[13 - Ocorrências/Ambientes Atingidos]]),0)</f>
        <v>0</v>
      </c>
      <c r="BG300" s="83" t="str">
        <f t="shared" si="129"/>
        <v/>
      </c>
      <c r="BH300" s="82">
        <f>IFERROR(FIND("Mar",consulta_completa__11[[#This Row],[13 - Ocorrências/Ambientes Atingidos]]),0)</f>
        <v>0</v>
      </c>
      <c r="BI300" s="83" t="str">
        <f t="shared" si="130"/>
        <v/>
      </c>
      <c r="BJ300" s="82">
        <f>IFERROR(FIND("Praia",consulta_completa__11[[#This Row],[13 - Ocorrências/Ambientes Atingidos]]),0)</f>
        <v>0</v>
      </c>
      <c r="BK300" s="83" t="str">
        <f t="shared" si="131"/>
        <v/>
      </c>
      <c r="BL300" s="82">
        <f>IFERROR(FIND("Solo",consulta_completa__11[[#This Row],[13 - Ocorrências/Ambientes Atingidos]]),0)</f>
        <v>1</v>
      </c>
      <c r="BM300" s="83" t="str">
        <f t="shared" si="132"/>
        <v>X</v>
      </c>
      <c r="BN300" s="82">
        <f>IFERROR(FIND("Águas subterrâneas",consulta_completa__11[[#This Row],[13 - Ocorrências/Ambientes Atingidos]]),0)</f>
        <v>0</v>
      </c>
      <c r="BO300" s="83" t="str">
        <f t="shared" si="133"/>
        <v/>
      </c>
      <c r="BP300" s="82">
        <f>IFERROR(FIND("Atmosfera",consulta_completa__11[[#This Row],[13 - Ocorrências/Ambientes Atingidos]]),0)</f>
        <v>0</v>
      </c>
      <c r="BQ300" s="83" t="str">
        <f t="shared" si="134"/>
        <v/>
      </c>
      <c r="BR300" s="82">
        <f>IFERROR(FIND("Flora",consulta_completa__11[[#This Row],[13 - Ocorrências/Ambientes Atingidos]]),0)</f>
        <v>0</v>
      </c>
      <c r="BS300" s="83" t="str">
        <f t="shared" si="135"/>
        <v/>
      </c>
      <c r="BT300" s="82">
        <f>IFERROR(FIND("Fauna",consulta_completa__11[[#This Row],[13 - Ocorrências/Ambientes Atingidos]]),0)</f>
        <v>0</v>
      </c>
      <c r="BU300" s="83" t="str">
        <f t="shared" si="136"/>
        <v/>
      </c>
      <c r="BV300" s="82">
        <f>IFERROR(FIND("UC federal",consulta_completa__11[[#This Row],[13 - Ocorrências/Ambientes Atingidos]]),0)</f>
        <v>0</v>
      </c>
      <c r="BW300" s="83" t="str">
        <f t="shared" si="137"/>
        <v/>
      </c>
      <c r="BX300" s="82">
        <f>IFERROR(FIND("UC estadual/municipal",consulta_completa__11[[#This Row],[13 - Ocorrências/Ambientes Atingidos]]),0)</f>
        <v>0</v>
      </c>
      <c r="BY300" s="83" t="str">
        <f t="shared" si="138"/>
        <v/>
      </c>
      <c r="BZ300" s="82">
        <f>IFERROR(FIND("Outro(s)",consulta_completa__11[[#This Row],[13 - Ocorrências/Ambientes Atingidos]]),0)</f>
        <v>0</v>
      </c>
      <c r="CA300" s="83" t="str">
        <f t="shared" si="139"/>
        <v/>
      </c>
      <c r="CB300" s="82">
        <f>IFERROR(FIND("Sem dano",consulta_completa__11[[#This Row],[13 - Ocorrências/Ambientes Atingidos]]),0)</f>
        <v>0</v>
      </c>
      <c r="CC300" s="83" t="str">
        <f t="shared" si="140"/>
        <v/>
      </c>
      <c r="CD300" s="82" t="str">
        <f>IF(consulta_completa__11[[#This Row],[13 - Ocorrências/Ambientes Atingidos]]="","X","")</f>
        <v/>
      </c>
      <c r="CE300" s="84">
        <f>IFERROR(FIND("IBAMA",consulta_completa__11[[#This Row],[14 - Inst. Atuando no Local]]),0)</f>
        <v>0</v>
      </c>
      <c r="CF300" s="84" t="str">
        <f t="shared" si="141"/>
        <v/>
      </c>
      <c r="CG300" s="84">
        <f>IFERROR(FIND("OEMA",consulta_completa__11[[#This Row],[14 - Inst. Atuando no Local]]),0)</f>
        <v>0</v>
      </c>
      <c r="CH300" s="84" t="str">
        <f t="shared" si="142"/>
        <v/>
      </c>
      <c r="CI300" s="84">
        <f>IFERROR(FIND("DEFESA CIVIL",consulta_completa__11[[#This Row],[14 - Inst. Atuando no Local]]),0)</f>
        <v>0</v>
      </c>
      <c r="CJ300" s="84" t="str">
        <f t="shared" si="143"/>
        <v/>
      </c>
      <c r="CK300" s="84">
        <f>IFERROR(FIND("CORPO DE BOMBEIROS",consulta_completa__11[[#This Row],[14 - Inst. Atuando no Local]]),0)</f>
        <v>0</v>
      </c>
      <c r="CL300" s="84" t="str">
        <f t="shared" si="144"/>
        <v/>
      </c>
      <c r="CM300" s="84">
        <f>IFERROR(FIND("POLÍCIA RODOVIÁRIA",consulta_completa__11[[#This Row],[14 - Inst. Atuando no Local]]),0)</f>
        <v>0</v>
      </c>
      <c r="CN300" s="84" t="str">
        <f t="shared" si="145"/>
        <v/>
      </c>
      <c r="CO300" s="84">
        <f>IFERROR(FIND("POLÍCIA MILITAR",consulta_completa__11[[#This Row],[14 - Inst. Atuando no Local]]),0)</f>
        <v>0</v>
      </c>
      <c r="CP300" s="84" t="str">
        <f t="shared" si="146"/>
        <v/>
      </c>
      <c r="CQ300" s="84">
        <f>IFERROR(FIND("POLÍCIA CIVIL",consulta_completa__11[[#This Row],[14 - Inst. Atuando no Local]]),0)</f>
        <v>0</v>
      </c>
      <c r="CR300" s="84" t="str">
        <f t="shared" si="147"/>
        <v/>
      </c>
      <c r="CS300" s="84">
        <f>IFERROR(FIND("MARINHA DO BRASIL",consulta_completa__11[[#This Row],[14 - Inst. Atuando no Local]]),0)</f>
        <v>0</v>
      </c>
      <c r="CT300" s="84" t="str">
        <f t="shared" si="148"/>
        <v/>
      </c>
      <c r="CU300" s="84">
        <f>IFERROR(FIND("EMPRESA ESPECIALIZADA EM ATENDIMENTO",consulta_completa__11[[#This Row],[14 - Inst. Atuando no Local]]),0)</f>
        <v>0</v>
      </c>
      <c r="CV300" s="84" t="str">
        <f t="shared" si="149"/>
        <v/>
      </c>
      <c r="CW300" s="84">
        <f>IFERROR(FIND("IBAMA",consulta_completa__11[[#This Row],[14 - Inst. Atuando no Local]]),0)</f>
        <v>0</v>
      </c>
      <c r="CX300" s="84" t="str">
        <f t="shared" si="150"/>
        <v/>
      </c>
      <c r="CY300" s="84" t="str">
        <f>IF(consulta_completa__11[[#This Row],[14 - Inst. Atuando no Local]]="","X","")</f>
        <v/>
      </c>
      <c r="CZ300" s="84">
        <f>IFERROR(FIND("OUTRA (S)",consulta_completa__11[[#This Row],[14 - Inst. Atuando no Local]]),0)</f>
        <v>0</v>
      </c>
      <c r="DA300" s="84" t="str">
        <f t="shared" si="151"/>
        <v/>
      </c>
      <c r="DB300" s="35" t="str">
        <f t="shared" si="152"/>
        <v>Sim</v>
      </c>
      <c r="DC300" s="35" t="str">
        <f t="shared" si="153"/>
        <v>Não</v>
      </c>
      <c r="DD300" s="35" t="str">
        <f t="shared" si="154"/>
        <v>Sim</v>
      </c>
      <c r="DE300" s="87" t="str">
        <f t="shared" si="125"/>
        <v>Federal</v>
      </c>
    </row>
    <row r="301" spans="1:109">
      <c r="A301" s="14">
        <v>202542954044</v>
      </c>
      <c r="B301" s="1">
        <v>45776</v>
      </c>
      <c r="C301" t="s">
        <v>2955</v>
      </c>
      <c r="D301" t="s">
        <v>161</v>
      </c>
      <c r="E301" t="s">
        <v>286</v>
      </c>
      <c r="F301" t="s">
        <v>112</v>
      </c>
      <c r="G301" t="s">
        <v>885</v>
      </c>
      <c r="H301" t="s">
        <v>2956</v>
      </c>
      <c r="I301" t="s">
        <v>648</v>
      </c>
      <c r="J301" t="s">
        <v>113</v>
      </c>
      <c r="K301" t="s">
        <v>114</v>
      </c>
      <c r="L301" t="s">
        <v>114</v>
      </c>
      <c r="M301" t="s">
        <v>886</v>
      </c>
      <c r="N301" t="s">
        <v>2957</v>
      </c>
      <c r="O301" t="s">
        <v>239</v>
      </c>
      <c r="P301" t="s">
        <v>355</v>
      </c>
      <c r="Q301" t="s">
        <v>230</v>
      </c>
      <c r="R301" t="s">
        <v>123</v>
      </c>
      <c r="S301" t="s">
        <v>113</v>
      </c>
      <c r="T301" t="s">
        <v>2958</v>
      </c>
      <c r="U301" t="s">
        <v>2959</v>
      </c>
      <c r="V301" t="s">
        <v>2960</v>
      </c>
      <c r="Z301" t="s">
        <v>2961</v>
      </c>
      <c r="AA301" t="s">
        <v>2962</v>
      </c>
      <c r="AB301" t="s">
        <v>2963</v>
      </c>
      <c r="AC301" t="s">
        <v>2964</v>
      </c>
      <c r="AD301">
        <v>1</v>
      </c>
      <c r="AE301" t="s">
        <v>2965</v>
      </c>
      <c r="AF301" t="s">
        <v>895</v>
      </c>
      <c r="AG301" t="s">
        <v>896</v>
      </c>
      <c r="AH301" t="s">
        <v>131</v>
      </c>
      <c r="AI301" t="s">
        <v>131</v>
      </c>
      <c r="AJ301" t="s">
        <v>132</v>
      </c>
      <c r="AK301" t="s">
        <v>113</v>
      </c>
      <c r="AL301" t="s">
        <v>2966</v>
      </c>
      <c r="AM301" t="s">
        <v>899</v>
      </c>
      <c r="AN301" t="s">
        <v>2967</v>
      </c>
      <c r="AO301" t="s">
        <v>900</v>
      </c>
      <c r="AP301">
        <v>2136135540</v>
      </c>
      <c r="AQ301" t="s">
        <v>901</v>
      </c>
      <c r="AR301" t="s">
        <v>113</v>
      </c>
      <c r="AS301" t="s">
        <v>113</v>
      </c>
      <c r="AT301" t="s">
        <v>113</v>
      </c>
      <c r="AU301" t="s">
        <v>113</v>
      </c>
      <c r="AW301" t="s">
        <v>113</v>
      </c>
      <c r="AX301" s="82">
        <f>IFERROR(FIND("Óbitos/feridos",consulta_completa__11[[#This Row],[13 - Ocorrências/Ambientes Atingidos]]),0)</f>
        <v>1</v>
      </c>
      <c r="AY301" s="83" t="str">
        <f t="shared" si="126"/>
        <v>X</v>
      </c>
      <c r="AZ301" s="82">
        <f>IFERROR(FIND("População afetada/evacuada",consulta_completa__11[[#This Row],[13 - Ocorrências/Ambientes Atingidos]]),0)</f>
        <v>0</v>
      </c>
      <c r="BA301" s="82" t="str">
        <f t="shared" si="127"/>
        <v/>
      </c>
      <c r="BB301" s="82">
        <f>IFERROR(FIND("Suspensão de abastecimento de água",consulta_completa__11[[#This Row],[13 - Ocorrências/Ambientes Atingidos]]),0)</f>
        <v>0</v>
      </c>
      <c r="BC301" s="83" t="str">
        <f t="shared" si="155"/>
        <v/>
      </c>
      <c r="BD301" s="82">
        <f>IFERROR(FIND("Rio/córrego",consulta_completa__11[[#This Row],[13 - Ocorrências/Ambientes Atingidos]]),0)</f>
        <v>0</v>
      </c>
      <c r="BE301" s="83" t="str">
        <f t="shared" si="128"/>
        <v/>
      </c>
      <c r="BF301" s="82">
        <f>IFERROR(FIND("Lago",consulta_completa__11[[#This Row],[13 - Ocorrências/Ambientes Atingidos]]),0)</f>
        <v>0</v>
      </c>
      <c r="BG301" s="83" t="str">
        <f t="shared" si="129"/>
        <v/>
      </c>
      <c r="BH301" s="82">
        <f>IFERROR(FIND("Mar",consulta_completa__11[[#This Row],[13 - Ocorrências/Ambientes Atingidos]]),0)</f>
        <v>0</v>
      </c>
      <c r="BI301" s="83" t="str">
        <f t="shared" si="130"/>
        <v/>
      </c>
      <c r="BJ301" s="82">
        <f>IFERROR(FIND("Praia",consulta_completa__11[[#This Row],[13 - Ocorrências/Ambientes Atingidos]]),0)</f>
        <v>0</v>
      </c>
      <c r="BK301" s="83" t="str">
        <f t="shared" si="131"/>
        <v/>
      </c>
      <c r="BL301" s="82">
        <f>IFERROR(FIND("Solo",consulta_completa__11[[#This Row],[13 - Ocorrências/Ambientes Atingidos]]),0)</f>
        <v>0</v>
      </c>
      <c r="BM301" s="83" t="str">
        <f t="shared" si="132"/>
        <v/>
      </c>
      <c r="BN301" s="82">
        <f>IFERROR(FIND("Águas subterrâneas",consulta_completa__11[[#This Row],[13 - Ocorrências/Ambientes Atingidos]]),0)</f>
        <v>0</v>
      </c>
      <c r="BO301" s="83" t="str">
        <f t="shared" si="133"/>
        <v/>
      </c>
      <c r="BP301" s="82">
        <f>IFERROR(FIND("Atmosfera",consulta_completa__11[[#This Row],[13 - Ocorrências/Ambientes Atingidos]]),0)</f>
        <v>0</v>
      </c>
      <c r="BQ301" s="83" t="str">
        <f t="shared" si="134"/>
        <v/>
      </c>
      <c r="BR301" s="82">
        <f>IFERROR(FIND("Flora",consulta_completa__11[[#This Row],[13 - Ocorrências/Ambientes Atingidos]]),0)</f>
        <v>0</v>
      </c>
      <c r="BS301" s="83" t="str">
        <f t="shared" si="135"/>
        <v/>
      </c>
      <c r="BT301" s="82">
        <f>IFERROR(FIND("Fauna",consulta_completa__11[[#This Row],[13 - Ocorrências/Ambientes Atingidos]]),0)</f>
        <v>0</v>
      </c>
      <c r="BU301" s="83" t="str">
        <f t="shared" si="136"/>
        <v/>
      </c>
      <c r="BV301" s="82">
        <f>IFERROR(FIND("UC federal",consulta_completa__11[[#This Row],[13 - Ocorrências/Ambientes Atingidos]]),0)</f>
        <v>0</v>
      </c>
      <c r="BW301" s="83" t="str">
        <f t="shared" si="137"/>
        <v/>
      </c>
      <c r="BX301" s="82">
        <f>IFERROR(FIND("UC estadual/municipal",consulta_completa__11[[#This Row],[13 - Ocorrências/Ambientes Atingidos]]),0)</f>
        <v>0</v>
      </c>
      <c r="BY301" s="83" t="str">
        <f t="shared" si="138"/>
        <v/>
      </c>
      <c r="BZ301" s="82">
        <f>IFERROR(FIND("Outro(s)",consulta_completa__11[[#This Row],[13 - Ocorrências/Ambientes Atingidos]]),0)</f>
        <v>0</v>
      </c>
      <c r="CA301" s="83" t="str">
        <f t="shared" si="139"/>
        <v/>
      </c>
      <c r="CB301" s="82">
        <f>IFERROR(FIND("Sem dano",consulta_completa__11[[#This Row],[13 - Ocorrências/Ambientes Atingidos]]),0)</f>
        <v>0</v>
      </c>
      <c r="CC301" s="83" t="str">
        <f t="shared" si="140"/>
        <v/>
      </c>
      <c r="CD301" s="82" t="str">
        <f>IF(consulta_completa__11[[#This Row],[13 - Ocorrências/Ambientes Atingidos]]="","X","")</f>
        <v/>
      </c>
      <c r="CE301" s="84">
        <f>IFERROR(FIND("IBAMA",consulta_completa__11[[#This Row],[14 - Inst. Atuando no Local]]),0)</f>
        <v>0</v>
      </c>
      <c r="CF301" s="84" t="str">
        <f t="shared" si="141"/>
        <v/>
      </c>
      <c r="CG301" s="84">
        <f>IFERROR(FIND("OEMA",consulta_completa__11[[#This Row],[14 - Inst. Atuando no Local]]),0)</f>
        <v>0</v>
      </c>
      <c r="CH301" s="84" t="str">
        <f t="shared" si="142"/>
        <v/>
      </c>
      <c r="CI301" s="84">
        <f>IFERROR(FIND("DEFESA CIVIL",consulta_completa__11[[#This Row],[14 - Inst. Atuando no Local]]),0)</f>
        <v>0</v>
      </c>
      <c r="CJ301" s="84" t="str">
        <f t="shared" si="143"/>
        <v/>
      </c>
      <c r="CK301" s="84">
        <f>IFERROR(FIND("CORPO DE BOMBEIROS",consulta_completa__11[[#This Row],[14 - Inst. Atuando no Local]]),0)</f>
        <v>0</v>
      </c>
      <c r="CL301" s="84" t="str">
        <f t="shared" si="144"/>
        <v/>
      </c>
      <c r="CM301" s="84">
        <f>IFERROR(FIND("POLÍCIA RODOVIÁRIA",consulta_completa__11[[#This Row],[14 - Inst. Atuando no Local]]),0)</f>
        <v>0</v>
      </c>
      <c r="CN301" s="84" t="str">
        <f t="shared" si="145"/>
        <v/>
      </c>
      <c r="CO301" s="84">
        <f>IFERROR(FIND("POLÍCIA MILITAR",consulta_completa__11[[#This Row],[14 - Inst. Atuando no Local]]),0)</f>
        <v>0</v>
      </c>
      <c r="CP301" s="84" t="str">
        <f t="shared" si="146"/>
        <v/>
      </c>
      <c r="CQ301" s="84">
        <f>IFERROR(FIND("POLÍCIA CIVIL",consulta_completa__11[[#This Row],[14 - Inst. Atuando no Local]]),0)</f>
        <v>0</v>
      </c>
      <c r="CR301" s="84" t="str">
        <f t="shared" si="147"/>
        <v/>
      </c>
      <c r="CS301" s="84">
        <f>IFERROR(FIND("MARINHA DO BRASIL",consulta_completa__11[[#This Row],[14 - Inst. Atuando no Local]]),0)</f>
        <v>0</v>
      </c>
      <c r="CT301" s="84" t="str">
        <f t="shared" si="148"/>
        <v/>
      </c>
      <c r="CU301" s="84">
        <f>IFERROR(FIND("EMPRESA ESPECIALIZADA EM ATENDIMENTO",consulta_completa__11[[#This Row],[14 - Inst. Atuando no Local]]),0)</f>
        <v>0</v>
      </c>
      <c r="CV301" s="84" t="str">
        <f t="shared" si="149"/>
        <v/>
      </c>
      <c r="CW301" s="84">
        <f>IFERROR(FIND("IBAMA",consulta_completa__11[[#This Row],[14 - Inst. Atuando no Local]]),0)</f>
        <v>0</v>
      </c>
      <c r="CX301" s="84" t="str">
        <f t="shared" si="150"/>
        <v/>
      </c>
      <c r="CY301" s="84" t="str">
        <f>IF(consulta_completa__11[[#This Row],[14 - Inst. Atuando no Local]]="","X","")</f>
        <v/>
      </c>
      <c r="CZ301" s="84">
        <f>IFERROR(FIND("OUTRA (S)",consulta_completa__11[[#This Row],[14 - Inst. Atuando no Local]]),0)</f>
        <v>0</v>
      </c>
      <c r="DA301" s="84" t="str">
        <f t="shared" si="151"/>
        <v/>
      </c>
      <c r="DB301" s="35" t="str">
        <f t="shared" si="152"/>
        <v>Sim</v>
      </c>
      <c r="DC301" s="35" t="str">
        <f t="shared" si="153"/>
        <v>Não</v>
      </c>
      <c r="DD301" s="35" t="str">
        <f t="shared" si="154"/>
        <v>Sim</v>
      </c>
      <c r="DE301" s="87" t="str">
        <f t="shared" si="125"/>
        <v>Federal</v>
      </c>
    </row>
    <row r="302" spans="1:109">
      <c r="A302" s="14">
        <v>202543054028</v>
      </c>
      <c r="B302" s="1">
        <v>45776</v>
      </c>
      <c r="C302" t="s">
        <v>109</v>
      </c>
      <c r="D302" t="s">
        <v>110</v>
      </c>
      <c r="E302" t="s">
        <v>139</v>
      </c>
      <c r="F302" t="s">
        <v>139</v>
      </c>
      <c r="G302" t="s">
        <v>113</v>
      </c>
      <c r="H302" t="s">
        <v>114</v>
      </c>
      <c r="I302" t="s">
        <v>114</v>
      </c>
      <c r="J302" t="s">
        <v>113</v>
      </c>
      <c r="K302" t="s">
        <v>114</v>
      </c>
      <c r="L302" t="s">
        <v>114</v>
      </c>
      <c r="M302" t="s">
        <v>118</v>
      </c>
      <c r="N302" t="s">
        <v>141</v>
      </c>
      <c r="O302" t="s">
        <v>239</v>
      </c>
      <c r="P302" t="s">
        <v>355</v>
      </c>
      <c r="Q302" t="s">
        <v>143</v>
      </c>
      <c r="R302" t="s">
        <v>123</v>
      </c>
      <c r="S302" t="s">
        <v>201</v>
      </c>
      <c r="T302" t="s">
        <v>113</v>
      </c>
      <c r="U302" t="s">
        <v>2968</v>
      </c>
      <c r="V302" t="s">
        <v>2969</v>
      </c>
      <c r="Z302" t="s">
        <v>2970</v>
      </c>
      <c r="AA302" t="s">
        <v>113</v>
      </c>
      <c r="AB302" t="s">
        <v>206</v>
      </c>
      <c r="AC302" t="s">
        <v>262</v>
      </c>
      <c r="AD302">
        <v>1</v>
      </c>
      <c r="AE302" t="s">
        <v>113</v>
      </c>
      <c r="AF302" t="s">
        <v>2971</v>
      </c>
      <c r="AG302" t="s">
        <v>2972</v>
      </c>
      <c r="AH302" t="s">
        <v>131</v>
      </c>
      <c r="AI302" t="s">
        <v>132</v>
      </c>
      <c r="AJ302" t="s">
        <v>131</v>
      </c>
      <c r="AK302" t="s">
        <v>2973</v>
      </c>
      <c r="AL302" t="s">
        <v>2974</v>
      </c>
      <c r="AM302" t="s">
        <v>153</v>
      </c>
      <c r="AN302" t="s">
        <v>154</v>
      </c>
      <c r="AO302" t="s">
        <v>155</v>
      </c>
      <c r="AP302">
        <v>6133161070</v>
      </c>
      <c r="AQ302" t="s">
        <v>156</v>
      </c>
      <c r="AR302" t="s">
        <v>113</v>
      </c>
      <c r="AS302" t="s">
        <v>113</v>
      </c>
      <c r="AT302" t="s">
        <v>113</v>
      </c>
      <c r="AU302" t="s">
        <v>113</v>
      </c>
      <c r="AW302" t="s">
        <v>637</v>
      </c>
      <c r="AX302" s="82">
        <f>IFERROR(FIND("Óbitos/feridos",consulta_completa__11[[#This Row],[13 - Ocorrências/Ambientes Atingidos]]),0)</f>
        <v>0</v>
      </c>
      <c r="AY302" s="83" t="str">
        <f t="shared" si="126"/>
        <v/>
      </c>
      <c r="AZ302" s="82">
        <f>IFERROR(FIND("População afetada/evacuada",consulta_completa__11[[#This Row],[13 - Ocorrências/Ambientes Atingidos]]),0)</f>
        <v>0</v>
      </c>
      <c r="BA302" s="82" t="str">
        <f t="shared" si="127"/>
        <v/>
      </c>
      <c r="BB302" s="82">
        <f>IFERROR(FIND("Suspensão de abastecimento de água",consulta_completa__11[[#This Row],[13 - Ocorrências/Ambientes Atingidos]]),0)</f>
        <v>0</v>
      </c>
      <c r="BC302" s="83" t="str">
        <f t="shared" si="155"/>
        <v/>
      </c>
      <c r="BD302" s="82">
        <f>IFERROR(FIND("Rio/córrego",consulta_completa__11[[#This Row],[13 - Ocorrências/Ambientes Atingidos]]),0)</f>
        <v>0</v>
      </c>
      <c r="BE302" s="83" t="str">
        <f t="shared" si="128"/>
        <v/>
      </c>
      <c r="BF302" s="82">
        <f>IFERROR(FIND("Lago",consulta_completa__11[[#This Row],[13 - Ocorrências/Ambientes Atingidos]]),0)</f>
        <v>0</v>
      </c>
      <c r="BG302" s="83" t="str">
        <f t="shared" si="129"/>
        <v/>
      </c>
      <c r="BH302" s="82">
        <f>IFERROR(FIND("Mar",consulta_completa__11[[#This Row],[13 - Ocorrências/Ambientes Atingidos]]),0)</f>
        <v>1</v>
      </c>
      <c r="BI302" s="83" t="str">
        <f t="shared" si="130"/>
        <v>X</v>
      </c>
      <c r="BJ302" s="82">
        <f>IFERROR(FIND("Praia",consulta_completa__11[[#This Row],[13 - Ocorrências/Ambientes Atingidos]]),0)</f>
        <v>0</v>
      </c>
      <c r="BK302" s="83" t="str">
        <f t="shared" si="131"/>
        <v/>
      </c>
      <c r="BL302" s="82">
        <f>IFERROR(FIND("Solo",consulta_completa__11[[#This Row],[13 - Ocorrências/Ambientes Atingidos]]),0)</f>
        <v>0</v>
      </c>
      <c r="BM302" s="83" t="str">
        <f t="shared" si="132"/>
        <v/>
      </c>
      <c r="BN302" s="82">
        <f>IFERROR(FIND("Águas subterrâneas",consulta_completa__11[[#This Row],[13 - Ocorrências/Ambientes Atingidos]]),0)</f>
        <v>0</v>
      </c>
      <c r="BO302" s="83" t="str">
        <f t="shared" si="133"/>
        <v/>
      </c>
      <c r="BP302" s="82">
        <f>IFERROR(FIND("Atmosfera",consulta_completa__11[[#This Row],[13 - Ocorrências/Ambientes Atingidos]]),0)</f>
        <v>0</v>
      </c>
      <c r="BQ302" s="83" t="str">
        <f t="shared" si="134"/>
        <v/>
      </c>
      <c r="BR302" s="82">
        <f>IFERROR(FIND("Flora",consulta_completa__11[[#This Row],[13 - Ocorrências/Ambientes Atingidos]]),0)</f>
        <v>0</v>
      </c>
      <c r="BS302" s="83" t="str">
        <f t="shared" si="135"/>
        <v/>
      </c>
      <c r="BT302" s="82">
        <f>IFERROR(FIND("Fauna",consulta_completa__11[[#This Row],[13 - Ocorrências/Ambientes Atingidos]]),0)</f>
        <v>0</v>
      </c>
      <c r="BU302" s="83" t="str">
        <f t="shared" si="136"/>
        <v/>
      </c>
      <c r="BV302" s="82">
        <f>IFERROR(FIND("UC federal",consulta_completa__11[[#This Row],[13 - Ocorrências/Ambientes Atingidos]]),0)</f>
        <v>0</v>
      </c>
      <c r="BW302" s="83" t="str">
        <f t="shared" si="137"/>
        <v/>
      </c>
      <c r="BX302" s="82">
        <f>IFERROR(FIND("UC estadual/municipal",consulta_completa__11[[#This Row],[13 - Ocorrências/Ambientes Atingidos]]),0)</f>
        <v>0</v>
      </c>
      <c r="BY302" s="83" t="str">
        <f t="shared" si="138"/>
        <v/>
      </c>
      <c r="BZ302" s="82">
        <f>IFERROR(FIND("Outro(s)",consulta_completa__11[[#This Row],[13 - Ocorrências/Ambientes Atingidos]]),0)</f>
        <v>0</v>
      </c>
      <c r="CA302" s="83" t="str">
        <f t="shared" si="139"/>
        <v/>
      </c>
      <c r="CB302" s="82">
        <f>IFERROR(FIND("Sem dano",consulta_completa__11[[#This Row],[13 - Ocorrências/Ambientes Atingidos]]),0)</f>
        <v>0</v>
      </c>
      <c r="CC302" s="83" t="str">
        <f t="shared" si="140"/>
        <v/>
      </c>
      <c r="CD302" s="82" t="str">
        <f>IF(consulta_completa__11[[#This Row],[13 - Ocorrências/Ambientes Atingidos]]="","X","")</f>
        <v/>
      </c>
      <c r="CE302" s="84">
        <f>IFERROR(FIND("IBAMA",consulta_completa__11[[#This Row],[14 - Inst. Atuando no Local]]),0)</f>
        <v>0</v>
      </c>
      <c r="CF302" s="84" t="str">
        <f t="shared" si="141"/>
        <v/>
      </c>
      <c r="CG302" s="84">
        <f>IFERROR(FIND("OEMA",consulta_completa__11[[#This Row],[14 - Inst. Atuando no Local]]),0)</f>
        <v>0</v>
      </c>
      <c r="CH302" s="84" t="str">
        <f t="shared" si="142"/>
        <v/>
      </c>
      <c r="CI302" s="84">
        <f>IFERROR(FIND("DEFESA CIVIL",consulta_completa__11[[#This Row],[14 - Inst. Atuando no Local]]),0)</f>
        <v>0</v>
      </c>
      <c r="CJ302" s="84" t="str">
        <f t="shared" si="143"/>
        <v/>
      </c>
      <c r="CK302" s="84">
        <f>IFERROR(FIND("CORPO DE BOMBEIROS",consulta_completa__11[[#This Row],[14 - Inst. Atuando no Local]]),0)</f>
        <v>0</v>
      </c>
      <c r="CL302" s="84" t="str">
        <f t="shared" si="144"/>
        <v/>
      </c>
      <c r="CM302" s="84">
        <f>IFERROR(FIND("POLÍCIA RODOVIÁRIA",consulta_completa__11[[#This Row],[14 - Inst. Atuando no Local]]),0)</f>
        <v>0</v>
      </c>
      <c r="CN302" s="84" t="str">
        <f t="shared" si="145"/>
        <v/>
      </c>
      <c r="CO302" s="84">
        <f>IFERROR(FIND("POLÍCIA MILITAR",consulta_completa__11[[#This Row],[14 - Inst. Atuando no Local]]),0)</f>
        <v>0</v>
      </c>
      <c r="CP302" s="84" t="str">
        <f t="shared" si="146"/>
        <v/>
      </c>
      <c r="CQ302" s="84">
        <f>IFERROR(FIND("POLÍCIA CIVIL",consulta_completa__11[[#This Row],[14 - Inst. Atuando no Local]]),0)</f>
        <v>0</v>
      </c>
      <c r="CR302" s="84" t="str">
        <f t="shared" si="147"/>
        <v/>
      </c>
      <c r="CS302" s="84">
        <f>IFERROR(FIND("MARINHA DO BRASIL",consulta_completa__11[[#This Row],[14 - Inst. Atuando no Local]]),0)</f>
        <v>0</v>
      </c>
      <c r="CT302" s="84" t="str">
        <f t="shared" si="148"/>
        <v/>
      </c>
      <c r="CU302" s="84">
        <f>IFERROR(FIND("EMPRESA ESPECIALIZADA EM ATENDIMENTO",consulta_completa__11[[#This Row],[14 - Inst. Atuando no Local]]),0)</f>
        <v>0</v>
      </c>
      <c r="CV302" s="84" t="str">
        <f t="shared" si="149"/>
        <v/>
      </c>
      <c r="CW302" s="84">
        <f>IFERROR(FIND("IBAMA",consulta_completa__11[[#This Row],[14 - Inst. Atuando no Local]]),0)</f>
        <v>0</v>
      </c>
      <c r="CX302" s="84" t="str">
        <f t="shared" si="150"/>
        <v/>
      </c>
      <c r="CY302" s="84" t="str">
        <f>IF(consulta_completa__11[[#This Row],[14 - Inst. Atuando no Local]]="","X","")</f>
        <v/>
      </c>
      <c r="CZ302" s="84">
        <f>IFERROR(FIND("OUTRA (S)",consulta_completa__11[[#This Row],[14 - Inst. Atuando no Local]]),0)</f>
        <v>0</v>
      </c>
      <c r="DA302" s="84" t="str">
        <f t="shared" si="151"/>
        <v/>
      </c>
      <c r="DB302" s="35" t="str">
        <f t="shared" si="152"/>
        <v>Sim</v>
      </c>
      <c r="DC302" s="35" t="str">
        <f t="shared" si="153"/>
        <v>Não</v>
      </c>
      <c r="DD302" s="35" t="str">
        <f t="shared" si="154"/>
        <v>Sim</v>
      </c>
      <c r="DE302" s="87" t="str">
        <f t="shared" si="125"/>
        <v>Federal</v>
      </c>
    </row>
    <row r="303" spans="1:109">
      <c r="A303" s="14">
        <v>20255136040</v>
      </c>
      <c r="B303" s="1">
        <v>45777</v>
      </c>
      <c r="C303" t="s">
        <v>2975</v>
      </c>
      <c r="D303" t="s">
        <v>849</v>
      </c>
      <c r="E303" t="s">
        <v>162</v>
      </c>
      <c r="F303" t="s">
        <v>163</v>
      </c>
      <c r="G303" t="s">
        <v>113</v>
      </c>
      <c r="H303" t="s">
        <v>114</v>
      </c>
      <c r="I303" t="s">
        <v>114</v>
      </c>
      <c r="J303" t="s">
        <v>2976</v>
      </c>
      <c r="K303" t="s">
        <v>2977</v>
      </c>
      <c r="L303" t="s">
        <v>166</v>
      </c>
      <c r="M303" t="s">
        <v>140</v>
      </c>
      <c r="N303" t="s">
        <v>119</v>
      </c>
      <c r="O303" t="s">
        <v>239</v>
      </c>
      <c r="P303" t="s">
        <v>121</v>
      </c>
      <c r="Q303" t="s">
        <v>167</v>
      </c>
      <c r="R303" t="s">
        <v>123</v>
      </c>
      <c r="S303" t="s">
        <v>113</v>
      </c>
      <c r="T303" t="s">
        <v>2978</v>
      </c>
      <c r="U303" t="s">
        <v>2979</v>
      </c>
      <c r="V303" t="s">
        <v>2980</v>
      </c>
      <c r="Z303" t="s">
        <v>2981</v>
      </c>
      <c r="AA303" t="s">
        <v>2982</v>
      </c>
      <c r="AB303" t="s">
        <v>867</v>
      </c>
      <c r="AC303" t="s">
        <v>868</v>
      </c>
      <c r="AD303">
        <v>1</v>
      </c>
      <c r="AE303" t="s">
        <v>2983</v>
      </c>
      <c r="AF303" t="s">
        <v>113</v>
      </c>
      <c r="AG303" t="s">
        <v>113</v>
      </c>
      <c r="AH303" t="s">
        <v>131</v>
      </c>
      <c r="AI303" t="s">
        <v>131</v>
      </c>
      <c r="AJ303" t="s">
        <v>132</v>
      </c>
      <c r="AK303" t="s">
        <v>113</v>
      </c>
      <c r="AL303" t="s">
        <v>113</v>
      </c>
      <c r="AM303" t="s">
        <v>2984</v>
      </c>
      <c r="AN303" t="s">
        <v>2985</v>
      </c>
      <c r="AO303" t="s">
        <v>177</v>
      </c>
      <c r="AP303">
        <v>55991881168</v>
      </c>
      <c r="AQ303" t="s">
        <v>2986</v>
      </c>
      <c r="AR303" t="s">
        <v>113</v>
      </c>
      <c r="AS303" t="s">
        <v>113</v>
      </c>
      <c r="AT303" t="s">
        <v>113</v>
      </c>
      <c r="AU303" t="s">
        <v>113</v>
      </c>
      <c r="AW303" t="s">
        <v>113</v>
      </c>
      <c r="AX303" s="82">
        <f>IFERROR(FIND("Óbitos/feridos",consulta_completa__11[[#This Row],[13 - Ocorrências/Ambientes Atingidos]]),0)</f>
        <v>0</v>
      </c>
      <c r="AY303" s="83" t="str">
        <f t="shared" si="126"/>
        <v/>
      </c>
      <c r="AZ303" s="82">
        <f>IFERROR(FIND("População afetada/evacuada",consulta_completa__11[[#This Row],[13 - Ocorrências/Ambientes Atingidos]]),0)</f>
        <v>0</v>
      </c>
      <c r="BA303" s="82" t="str">
        <f t="shared" si="127"/>
        <v/>
      </c>
      <c r="BB303" s="82">
        <f>IFERROR(FIND("Suspensão de abastecimento de água",consulta_completa__11[[#This Row],[13 - Ocorrências/Ambientes Atingidos]]),0)</f>
        <v>0</v>
      </c>
      <c r="BC303" s="83" t="str">
        <f t="shared" si="155"/>
        <v/>
      </c>
      <c r="BD303" s="82">
        <f>IFERROR(FIND("Rio/córrego",consulta_completa__11[[#This Row],[13 - Ocorrências/Ambientes Atingidos]]),0)</f>
        <v>0</v>
      </c>
      <c r="BE303" s="83" t="str">
        <f t="shared" si="128"/>
        <v/>
      </c>
      <c r="BF303" s="82">
        <f>IFERROR(FIND("Lago",consulta_completa__11[[#This Row],[13 - Ocorrências/Ambientes Atingidos]]),0)</f>
        <v>0</v>
      </c>
      <c r="BG303" s="83" t="str">
        <f t="shared" si="129"/>
        <v/>
      </c>
      <c r="BH303" s="82">
        <f>IFERROR(FIND("Mar",consulta_completa__11[[#This Row],[13 - Ocorrências/Ambientes Atingidos]]),0)</f>
        <v>0</v>
      </c>
      <c r="BI303" s="83" t="str">
        <f t="shared" si="130"/>
        <v/>
      </c>
      <c r="BJ303" s="82">
        <f>IFERROR(FIND("Praia",consulta_completa__11[[#This Row],[13 - Ocorrências/Ambientes Atingidos]]),0)</f>
        <v>0</v>
      </c>
      <c r="BK303" s="83" t="str">
        <f t="shared" si="131"/>
        <v/>
      </c>
      <c r="BL303" s="82">
        <f>IFERROR(FIND("Solo",consulta_completa__11[[#This Row],[13 - Ocorrências/Ambientes Atingidos]]),0)</f>
        <v>1</v>
      </c>
      <c r="BM303" s="83" t="str">
        <f t="shared" si="132"/>
        <v>X</v>
      </c>
      <c r="BN303" s="82">
        <f>IFERROR(FIND("Águas subterrâneas",consulta_completa__11[[#This Row],[13 - Ocorrências/Ambientes Atingidos]]),0)</f>
        <v>0</v>
      </c>
      <c r="BO303" s="83" t="str">
        <f t="shared" si="133"/>
        <v/>
      </c>
      <c r="BP303" s="82">
        <f>IFERROR(FIND("Atmosfera",consulta_completa__11[[#This Row],[13 - Ocorrências/Ambientes Atingidos]]),0)</f>
        <v>0</v>
      </c>
      <c r="BQ303" s="83" t="str">
        <f t="shared" si="134"/>
        <v/>
      </c>
      <c r="BR303" s="82">
        <f>IFERROR(FIND("Flora",consulta_completa__11[[#This Row],[13 - Ocorrências/Ambientes Atingidos]]),0)</f>
        <v>0</v>
      </c>
      <c r="BS303" s="83" t="str">
        <f t="shared" si="135"/>
        <v/>
      </c>
      <c r="BT303" s="82">
        <f>IFERROR(FIND("Fauna",consulta_completa__11[[#This Row],[13 - Ocorrências/Ambientes Atingidos]]),0)</f>
        <v>0</v>
      </c>
      <c r="BU303" s="83" t="str">
        <f t="shared" si="136"/>
        <v/>
      </c>
      <c r="BV303" s="82">
        <f>IFERROR(FIND("UC federal",consulta_completa__11[[#This Row],[13 - Ocorrências/Ambientes Atingidos]]),0)</f>
        <v>0</v>
      </c>
      <c r="BW303" s="83" t="str">
        <f t="shared" si="137"/>
        <v/>
      </c>
      <c r="BX303" s="82">
        <f>IFERROR(FIND("UC estadual/municipal",consulta_completa__11[[#This Row],[13 - Ocorrências/Ambientes Atingidos]]),0)</f>
        <v>0</v>
      </c>
      <c r="BY303" s="83" t="str">
        <f t="shared" si="138"/>
        <v/>
      </c>
      <c r="BZ303" s="82">
        <f>IFERROR(FIND("Outro(s)",consulta_completa__11[[#This Row],[13 - Ocorrências/Ambientes Atingidos]]),0)</f>
        <v>0</v>
      </c>
      <c r="CA303" s="83" t="str">
        <f t="shared" si="139"/>
        <v/>
      </c>
      <c r="CB303" s="82">
        <f>IFERROR(FIND("Sem dano",consulta_completa__11[[#This Row],[13 - Ocorrências/Ambientes Atingidos]]),0)</f>
        <v>0</v>
      </c>
      <c r="CC303" s="83" t="str">
        <f t="shared" si="140"/>
        <v/>
      </c>
      <c r="CD303" s="82" t="str">
        <f>IF(consulta_completa__11[[#This Row],[13 - Ocorrências/Ambientes Atingidos]]="","X","")</f>
        <v/>
      </c>
      <c r="CE303" s="84">
        <f>IFERROR(FIND("IBAMA",consulta_completa__11[[#This Row],[14 - Inst. Atuando no Local]]),0)</f>
        <v>0</v>
      </c>
      <c r="CF303" s="84" t="str">
        <f t="shared" si="141"/>
        <v/>
      </c>
      <c r="CG303" s="84">
        <f>IFERROR(FIND("OEMA",consulta_completa__11[[#This Row],[14 - Inst. Atuando no Local]]),0)</f>
        <v>0</v>
      </c>
      <c r="CH303" s="84" t="str">
        <f t="shared" si="142"/>
        <v/>
      </c>
      <c r="CI303" s="84">
        <f>IFERROR(FIND("DEFESA CIVIL",consulta_completa__11[[#This Row],[14 - Inst. Atuando no Local]]),0)</f>
        <v>0</v>
      </c>
      <c r="CJ303" s="84" t="str">
        <f t="shared" si="143"/>
        <v/>
      </c>
      <c r="CK303" s="84">
        <f>IFERROR(FIND("CORPO DE BOMBEIROS",consulta_completa__11[[#This Row],[14 - Inst. Atuando no Local]]),0)</f>
        <v>0</v>
      </c>
      <c r="CL303" s="84" t="str">
        <f t="shared" si="144"/>
        <v/>
      </c>
      <c r="CM303" s="84">
        <f>IFERROR(FIND("POLÍCIA RODOVIÁRIA",consulta_completa__11[[#This Row],[14 - Inst. Atuando no Local]]),0)</f>
        <v>0</v>
      </c>
      <c r="CN303" s="84" t="str">
        <f t="shared" si="145"/>
        <v/>
      </c>
      <c r="CO303" s="84">
        <f>IFERROR(FIND("POLÍCIA MILITAR",consulta_completa__11[[#This Row],[14 - Inst. Atuando no Local]]),0)</f>
        <v>0</v>
      </c>
      <c r="CP303" s="84" t="str">
        <f t="shared" si="146"/>
        <v/>
      </c>
      <c r="CQ303" s="84">
        <f>IFERROR(FIND("POLÍCIA CIVIL",consulta_completa__11[[#This Row],[14 - Inst. Atuando no Local]]),0)</f>
        <v>0</v>
      </c>
      <c r="CR303" s="84" t="str">
        <f t="shared" si="147"/>
        <v/>
      </c>
      <c r="CS303" s="84">
        <f>IFERROR(FIND("MARINHA DO BRASIL",consulta_completa__11[[#This Row],[14 - Inst. Atuando no Local]]),0)</f>
        <v>0</v>
      </c>
      <c r="CT303" s="84" t="str">
        <f t="shared" si="148"/>
        <v/>
      </c>
      <c r="CU303" s="84">
        <f>IFERROR(FIND("EMPRESA ESPECIALIZADA EM ATENDIMENTO",consulta_completa__11[[#This Row],[14 - Inst. Atuando no Local]]),0)</f>
        <v>0</v>
      </c>
      <c r="CV303" s="84" t="str">
        <f t="shared" si="149"/>
        <v/>
      </c>
      <c r="CW303" s="84">
        <f>IFERROR(FIND("IBAMA",consulta_completa__11[[#This Row],[14 - Inst. Atuando no Local]]),0)</f>
        <v>0</v>
      </c>
      <c r="CX303" s="84" t="str">
        <f t="shared" si="150"/>
        <v/>
      </c>
      <c r="CY303" s="84" t="str">
        <f>IF(consulta_completa__11[[#This Row],[14 - Inst. Atuando no Local]]="","X","")</f>
        <v/>
      </c>
      <c r="CZ303" s="84">
        <f>IFERROR(FIND("OUTRA (S)",consulta_completa__11[[#This Row],[14 - Inst. Atuando no Local]]),0)</f>
        <v>0</v>
      </c>
      <c r="DA303" s="84" t="str">
        <f t="shared" si="151"/>
        <v/>
      </c>
      <c r="DB303" s="35" t="str">
        <f t="shared" si="152"/>
        <v>Sim</v>
      </c>
      <c r="DC303" s="35" t="str">
        <f t="shared" si="153"/>
        <v>Não</v>
      </c>
      <c r="DD303" s="35" t="str">
        <f t="shared" si="154"/>
        <v>Sim</v>
      </c>
      <c r="DE303" s="87" t="str">
        <f t="shared" si="125"/>
        <v>Federal</v>
      </c>
    </row>
    <row r="304" spans="1:109">
      <c r="A304" s="14">
        <v>20255175653</v>
      </c>
      <c r="B304" s="1">
        <v>45777</v>
      </c>
      <c r="C304" t="s">
        <v>109</v>
      </c>
      <c r="D304" t="s">
        <v>110</v>
      </c>
      <c r="E304" t="s">
        <v>111</v>
      </c>
      <c r="F304" t="s">
        <v>112</v>
      </c>
      <c r="G304" t="s">
        <v>113</v>
      </c>
      <c r="H304" t="s">
        <v>114</v>
      </c>
      <c r="I304" t="s">
        <v>114</v>
      </c>
      <c r="J304" t="s">
        <v>2987</v>
      </c>
      <c r="K304" t="s">
        <v>2988</v>
      </c>
      <c r="L304" t="s">
        <v>117</v>
      </c>
      <c r="M304" t="s">
        <v>118</v>
      </c>
      <c r="N304" t="s">
        <v>119</v>
      </c>
      <c r="O304" t="s">
        <v>239</v>
      </c>
      <c r="P304" t="s">
        <v>121</v>
      </c>
      <c r="Q304" t="s">
        <v>230</v>
      </c>
      <c r="R304" t="s">
        <v>123</v>
      </c>
      <c r="S304" t="s">
        <v>113</v>
      </c>
      <c r="T304" t="s">
        <v>2989</v>
      </c>
      <c r="U304" t="s">
        <v>2990</v>
      </c>
      <c r="V304" t="s">
        <v>2991</v>
      </c>
      <c r="Z304" t="s">
        <v>2992</v>
      </c>
      <c r="AA304" t="s">
        <v>2993</v>
      </c>
      <c r="AB304" t="s">
        <v>206</v>
      </c>
      <c r="AC304" t="s">
        <v>482</v>
      </c>
      <c r="AD304">
        <v>1</v>
      </c>
      <c r="AE304" t="s">
        <v>668</v>
      </c>
      <c r="AF304" t="s">
        <v>113</v>
      </c>
      <c r="AG304" t="s">
        <v>113</v>
      </c>
      <c r="AH304" t="s">
        <v>131</v>
      </c>
      <c r="AI304" t="s">
        <v>132</v>
      </c>
      <c r="AJ304" t="s">
        <v>131</v>
      </c>
      <c r="AK304" t="s">
        <v>2994</v>
      </c>
      <c r="AL304" t="s">
        <v>2995</v>
      </c>
      <c r="AM304" t="s">
        <v>485</v>
      </c>
      <c r="AN304" t="s">
        <v>2901</v>
      </c>
      <c r="AO304" t="s">
        <v>113</v>
      </c>
      <c r="AP304">
        <v>2732951305</v>
      </c>
      <c r="AQ304" t="s">
        <v>486</v>
      </c>
      <c r="AR304" t="s">
        <v>113</v>
      </c>
      <c r="AS304" t="s">
        <v>113</v>
      </c>
      <c r="AT304" t="s">
        <v>113</v>
      </c>
      <c r="AU304" t="s">
        <v>113</v>
      </c>
      <c r="AW304" t="s">
        <v>113</v>
      </c>
      <c r="AX304" s="82">
        <f>IFERROR(FIND("Óbitos/feridos",consulta_completa__11[[#This Row],[13 - Ocorrências/Ambientes Atingidos]]),0)</f>
        <v>0</v>
      </c>
      <c r="AY304" s="83" t="str">
        <f t="shared" si="126"/>
        <v/>
      </c>
      <c r="AZ304" s="82">
        <f>IFERROR(FIND("População afetada/evacuada",consulta_completa__11[[#This Row],[13 - Ocorrências/Ambientes Atingidos]]),0)</f>
        <v>0</v>
      </c>
      <c r="BA304" s="82" t="str">
        <f t="shared" si="127"/>
        <v/>
      </c>
      <c r="BB304" s="82">
        <f>IFERROR(FIND("Suspensão de abastecimento de água",consulta_completa__11[[#This Row],[13 - Ocorrências/Ambientes Atingidos]]),0)</f>
        <v>0</v>
      </c>
      <c r="BC304" s="83" t="str">
        <f t="shared" si="155"/>
        <v/>
      </c>
      <c r="BD304" s="82">
        <f>IFERROR(FIND("Rio/córrego",consulta_completa__11[[#This Row],[13 - Ocorrências/Ambientes Atingidos]]),0)</f>
        <v>0</v>
      </c>
      <c r="BE304" s="83" t="str">
        <f t="shared" si="128"/>
        <v/>
      </c>
      <c r="BF304" s="82">
        <f>IFERROR(FIND("Lago",consulta_completa__11[[#This Row],[13 - Ocorrências/Ambientes Atingidos]]),0)</f>
        <v>0</v>
      </c>
      <c r="BG304" s="83" t="str">
        <f t="shared" si="129"/>
        <v/>
      </c>
      <c r="BH304" s="82">
        <f>IFERROR(FIND("Mar",consulta_completa__11[[#This Row],[13 - Ocorrências/Ambientes Atingidos]]),0)</f>
        <v>1</v>
      </c>
      <c r="BI304" s="83" t="str">
        <f t="shared" si="130"/>
        <v>X</v>
      </c>
      <c r="BJ304" s="82">
        <f>IFERROR(FIND("Praia",consulta_completa__11[[#This Row],[13 - Ocorrências/Ambientes Atingidos]]),0)</f>
        <v>0</v>
      </c>
      <c r="BK304" s="83" t="str">
        <f t="shared" si="131"/>
        <v/>
      </c>
      <c r="BL304" s="82">
        <f>IFERROR(FIND("Solo",consulta_completa__11[[#This Row],[13 - Ocorrências/Ambientes Atingidos]]),0)</f>
        <v>0</v>
      </c>
      <c r="BM304" s="83" t="str">
        <f t="shared" si="132"/>
        <v/>
      </c>
      <c r="BN304" s="82">
        <f>IFERROR(FIND("Águas subterrâneas",consulta_completa__11[[#This Row],[13 - Ocorrências/Ambientes Atingidos]]),0)</f>
        <v>0</v>
      </c>
      <c r="BO304" s="83" t="str">
        <f t="shared" si="133"/>
        <v/>
      </c>
      <c r="BP304" s="82">
        <f>IFERROR(FIND("Atmosfera",consulta_completa__11[[#This Row],[13 - Ocorrências/Ambientes Atingidos]]),0)</f>
        <v>0</v>
      </c>
      <c r="BQ304" s="83" t="str">
        <f t="shared" si="134"/>
        <v/>
      </c>
      <c r="BR304" s="82">
        <f>IFERROR(FIND("Flora",consulta_completa__11[[#This Row],[13 - Ocorrências/Ambientes Atingidos]]),0)</f>
        <v>0</v>
      </c>
      <c r="BS304" s="83" t="str">
        <f t="shared" si="135"/>
        <v/>
      </c>
      <c r="BT304" s="82">
        <f>IFERROR(FIND("Fauna",consulta_completa__11[[#This Row],[13 - Ocorrências/Ambientes Atingidos]]),0)</f>
        <v>0</v>
      </c>
      <c r="BU304" s="83" t="str">
        <f t="shared" si="136"/>
        <v/>
      </c>
      <c r="BV304" s="82">
        <f>IFERROR(FIND("UC federal",consulta_completa__11[[#This Row],[13 - Ocorrências/Ambientes Atingidos]]),0)</f>
        <v>0</v>
      </c>
      <c r="BW304" s="83" t="str">
        <f t="shared" si="137"/>
        <v/>
      </c>
      <c r="BX304" s="82">
        <f>IFERROR(FIND("UC estadual/municipal",consulta_completa__11[[#This Row],[13 - Ocorrências/Ambientes Atingidos]]),0)</f>
        <v>0</v>
      </c>
      <c r="BY304" s="83" t="str">
        <f t="shared" si="138"/>
        <v/>
      </c>
      <c r="BZ304" s="82">
        <f>IFERROR(FIND("Outro(s)",consulta_completa__11[[#This Row],[13 - Ocorrências/Ambientes Atingidos]]),0)</f>
        <v>0</v>
      </c>
      <c r="CA304" s="83" t="str">
        <f t="shared" si="139"/>
        <v/>
      </c>
      <c r="CB304" s="82">
        <f>IFERROR(FIND("Sem dano",consulta_completa__11[[#This Row],[13 - Ocorrências/Ambientes Atingidos]]),0)</f>
        <v>0</v>
      </c>
      <c r="CC304" s="83" t="str">
        <f t="shared" si="140"/>
        <v/>
      </c>
      <c r="CD304" s="82" t="str">
        <f>IF(consulta_completa__11[[#This Row],[13 - Ocorrências/Ambientes Atingidos]]="","X","")</f>
        <v/>
      </c>
      <c r="CE304" s="84">
        <f>IFERROR(FIND("IBAMA",consulta_completa__11[[#This Row],[14 - Inst. Atuando no Local]]),0)</f>
        <v>0</v>
      </c>
      <c r="CF304" s="84" t="str">
        <f t="shared" si="141"/>
        <v/>
      </c>
      <c r="CG304" s="84">
        <f>IFERROR(FIND("OEMA",consulta_completa__11[[#This Row],[14 - Inst. Atuando no Local]]),0)</f>
        <v>0</v>
      </c>
      <c r="CH304" s="84" t="str">
        <f t="shared" si="142"/>
        <v/>
      </c>
      <c r="CI304" s="84">
        <f>IFERROR(FIND("DEFESA CIVIL",consulta_completa__11[[#This Row],[14 - Inst. Atuando no Local]]),0)</f>
        <v>0</v>
      </c>
      <c r="CJ304" s="84" t="str">
        <f t="shared" si="143"/>
        <v/>
      </c>
      <c r="CK304" s="84">
        <f>IFERROR(FIND("CORPO DE BOMBEIROS",consulta_completa__11[[#This Row],[14 - Inst. Atuando no Local]]),0)</f>
        <v>0</v>
      </c>
      <c r="CL304" s="84" t="str">
        <f t="shared" si="144"/>
        <v/>
      </c>
      <c r="CM304" s="84">
        <f>IFERROR(FIND("POLÍCIA RODOVIÁRIA",consulta_completa__11[[#This Row],[14 - Inst. Atuando no Local]]),0)</f>
        <v>0</v>
      </c>
      <c r="CN304" s="84" t="str">
        <f t="shared" si="145"/>
        <v/>
      </c>
      <c r="CO304" s="84">
        <f>IFERROR(FIND("POLÍCIA MILITAR",consulta_completa__11[[#This Row],[14 - Inst. Atuando no Local]]),0)</f>
        <v>0</v>
      </c>
      <c r="CP304" s="84" t="str">
        <f t="shared" si="146"/>
        <v/>
      </c>
      <c r="CQ304" s="84">
        <f>IFERROR(FIND("POLÍCIA CIVIL",consulta_completa__11[[#This Row],[14 - Inst. Atuando no Local]]),0)</f>
        <v>0</v>
      </c>
      <c r="CR304" s="84" t="str">
        <f t="shared" si="147"/>
        <v/>
      </c>
      <c r="CS304" s="84">
        <f>IFERROR(FIND("MARINHA DO BRASIL",consulta_completa__11[[#This Row],[14 - Inst. Atuando no Local]]),0)</f>
        <v>0</v>
      </c>
      <c r="CT304" s="84" t="str">
        <f t="shared" si="148"/>
        <v/>
      </c>
      <c r="CU304" s="84">
        <f>IFERROR(FIND("EMPRESA ESPECIALIZADA EM ATENDIMENTO",consulta_completa__11[[#This Row],[14 - Inst. Atuando no Local]]),0)</f>
        <v>0</v>
      </c>
      <c r="CV304" s="84" t="str">
        <f t="shared" si="149"/>
        <v/>
      </c>
      <c r="CW304" s="84">
        <f>IFERROR(FIND("IBAMA",consulta_completa__11[[#This Row],[14 - Inst. Atuando no Local]]),0)</f>
        <v>0</v>
      </c>
      <c r="CX304" s="84" t="str">
        <f t="shared" si="150"/>
        <v/>
      </c>
      <c r="CY304" s="84" t="str">
        <f>IF(consulta_completa__11[[#This Row],[14 - Inst. Atuando no Local]]="","X","")</f>
        <v/>
      </c>
      <c r="CZ304" s="84">
        <f>IFERROR(FIND("OUTRA (S)",consulta_completa__11[[#This Row],[14 - Inst. Atuando no Local]]),0)</f>
        <v>0</v>
      </c>
      <c r="DA304" s="84" t="str">
        <f t="shared" si="151"/>
        <v/>
      </c>
      <c r="DB304" s="35" t="str">
        <f t="shared" si="152"/>
        <v>Sim</v>
      </c>
      <c r="DC304" s="35" t="str">
        <f t="shared" si="153"/>
        <v>Não</v>
      </c>
      <c r="DD304" s="35" t="str">
        <f t="shared" si="154"/>
        <v>Sim</v>
      </c>
      <c r="DE304" s="87" t="str">
        <f t="shared" si="125"/>
        <v>Federal</v>
      </c>
    </row>
    <row r="305" spans="1:109">
      <c r="A305" s="14">
        <v>20255232431</v>
      </c>
      <c r="B305" s="1">
        <v>45777</v>
      </c>
      <c r="C305" t="s">
        <v>160</v>
      </c>
      <c r="D305" t="s">
        <v>161</v>
      </c>
      <c r="E305" t="s">
        <v>162</v>
      </c>
      <c r="F305" t="s">
        <v>163</v>
      </c>
      <c r="G305" t="s">
        <v>113</v>
      </c>
      <c r="H305" t="s">
        <v>114</v>
      </c>
      <c r="I305" t="s">
        <v>114</v>
      </c>
      <c r="J305" t="s">
        <v>354</v>
      </c>
      <c r="K305" t="s">
        <v>221</v>
      </c>
      <c r="L305" t="s">
        <v>166</v>
      </c>
      <c r="M305" t="s">
        <v>140</v>
      </c>
      <c r="N305" t="s">
        <v>119</v>
      </c>
      <c r="O305" t="s">
        <v>120</v>
      </c>
      <c r="P305" t="s">
        <v>121</v>
      </c>
      <c r="Q305" t="s">
        <v>167</v>
      </c>
      <c r="R305" t="s">
        <v>123</v>
      </c>
      <c r="S305" t="s">
        <v>113</v>
      </c>
      <c r="T305" t="s">
        <v>113</v>
      </c>
      <c r="U305" t="s">
        <v>2557</v>
      </c>
      <c r="V305" t="s">
        <v>2996</v>
      </c>
      <c r="Z305" t="s">
        <v>2997</v>
      </c>
      <c r="AA305" t="s">
        <v>370</v>
      </c>
      <c r="AB305" t="s">
        <v>172</v>
      </c>
      <c r="AC305" t="s">
        <v>173</v>
      </c>
      <c r="AD305">
        <v>1</v>
      </c>
      <c r="AE305" t="s">
        <v>174</v>
      </c>
      <c r="AF305" t="s">
        <v>113</v>
      </c>
      <c r="AG305" t="s">
        <v>113</v>
      </c>
      <c r="AH305" t="s">
        <v>131</v>
      </c>
      <c r="AI305" t="s">
        <v>132</v>
      </c>
      <c r="AJ305" t="s">
        <v>131</v>
      </c>
      <c r="AK305" t="s">
        <v>2998</v>
      </c>
      <c r="AL305" t="s">
        <v>113</v>
      </c>
      <c r="AM305" t="s">
        <v>2042</v>
      </c>
      <c r="AN305" t="s">
        <v>172</v>
      </c>
      <c r="AO305" t="s">
        <v>225</v>
      </c>
      <c r="AP305">
        <v>41988207121</v>
      </c>
      <c r="AQ305" t="s">
        <v>178</v>
      </c>
      <c r="AR305" t="s">
        <v>113</v>
      </c>
      <c r="AS305" t="s">
        <v>113</v>
      </c>
      <c r="AT305" t="s">
        <v>113</v>
      </c>
      <c r="AU305" t="s">
        <v>113</v>
      </c>
      <c r="AW305" t="s">
        <v>113</v>
      </c>
      <c r="AX305" s="82">
        <f>IFERROR(FIND("Óbitos/feridos",consulta_completa__11[[#This Row],[13 - Ocorrências/Ambientes Atingidos]]),0)</f>
        <v>0</v>
      </c>
      <c r="AY305" s="83" t="str">
        <f t="shared" si="126"/>
        <v/>
      </c>
      <c r="AZ305" s="82">
        <f>IFERROR(FIND("População afetada/evacuada",consulta_completa__11[[#This Row],[13 - Ocorrências/Ambientes Atingidos]]),0)</f>
        <v>0</v>
      </c>
      <c r="BA305" s="82" t="str">
        <f t="shared" si="127"/>
        <v/>
      </c>
      <c r="BB305" s="82">
        <f>IFERROR(FIND("Suspensão de abastecimento de água",consulta_completa__11[[#This Row],[13 - Ocorrências/Ambientes Atingidos]]),0)</f>
        <v>0</v>
      </c>
      <c r="BC305" s="83" t="str">
        <f t="shared" si="155"/>
        <v/>
      </c>
      <c r="BD305" s="82">
        <f>IFERROR(FIND("Rio/córrego",consulta_completa__11[[#This Row],[13 - Ocorrências/Ambientes Atingidos]]),0)</f>
        <v>0</v>
      </c>
      <c r="BE305" s="83" t="str">
        <f t="shared" si="128"/>
        <v/>
      </c>
      <c r="BF305" s="82">
        <f>IFERROR(FIND("Lago",consulta_completa__11[[#This Row],[13 - Ocorrências/Ambientes Atingidos]]),0)</f>
        <v>0</v>
      </c>
      <c r="BG305" s="83" t="str">
        <f t="shared" si="129"/>
        <v/>
      </c>
      <c r="BH305" s="82">
        <f>IFERROR(FIND("Mar",consulta_completa__11[[#This Row],[13 - Ocorrências/Ambientes Atingidos]]),0)</f>
        <v>0</v>
      </c>
      <c r="BI305" s="83" t="str">
        <f t="shared" si="130"/>
        <v/>
      </c>
      <c r="BJ305" s="82">
        <f>IFERROR(FIND("Praia",consulta_completa__11[[#This Row],[13 - Ocorrências/Ambientes Atingidos]]),0)</f>
        <v>0</v>
      </c>
      <c r="BK305" s="83" t="str">
        <f t="shared" si="131"/>
        <v/>
      </c>
      <c r="BL305" s="82">
        <f>IFERROR(FIND("Solo",consulta_completa__11[[#This Row],[13 - Ocorrências/Ambientes Atingidos]]),0)</f>
        <v>1</v>
      </c>
      <c r="BM305" s="83" t="str">
        <f t="shared" si="132"/>
        <v>X</v>
      </c>
      <c r="BN305" s="82">
        <f>IFERROR(FIND("Águas subterrâneas",consulta_completa__11[[#This Row],[13 - Ocorrências/Ambientes Atingidos]]),0)</f>
        <v>0</v>
      </c>
      <c r="BO305" s="83" t="str">
        <f t="shared" si="133"/>
        <v/>
      </c>
      <c r="BP305" s="82">
        <f>IFERROR(FIND("Atmosfera",consulta_completa__11[[#This Row],[13 - Ocorrências/Ambientes Atingidos]]),0)</f>
        <v>0</v>
      </c>
      <c r="BQ305" s="83" t="str">
        <f t="shared" si="134"/>
        <v/>
      </c>
      <c r="BR305" s="82">
        <f>IFERROR(FIND("Flora",consulta_completa__11[[#This Row],[13 - Ocorrências/Ambientes Atingidos]]),0)</f>
        <v>0</v>
      </c>
      <c r="BS305" s="83" t="str">
        <f t="shared" si="135"/>
        <v/>
      </c>
      <c r="BT305" s="82">
        <f>IFERROR(FIND("Fauna",consulta_completa__11[[#This Row],[13 - Ocorrências/Ambientes Atingidos]]),0)</f>
        <v>0</v>
      </c>
      <c r="BU305" s="83" t="str">
        <f t="shared" si="136"/>
        <v/>
      </c>
      <c r="BV305" s="82">
        <f>IFERROR(FIND("UC federal",consulta_completa__11[[#This Row],[13 - Ocorrências/Ambientes Atingidos]]),0)</f>
        <v>0</v>
      </c>
      <c r="BW305" s="83" t="str">
        <f t="shared" si="137"/>
        <v/>
      </c>
      <c r="BX305" s="82">
        <f>IFERROR(FIND("UC estadual/municipal",consulta_completa__11[[#This Row],[13 - Ocorrências/Ambientes Atingidos]]),0)</f>
        <v>0</v>
      </c>
      <c r="BY305" s="83" t="str">
        <f t="shared" si="138"/>
        <v/>
      </c>
      <c r="BZ305" s="82">
        <f>IFERROR(FIND("Outro(s)",consulta_completa__11[[#This Row],[13 - Ocorrências/Ambientes Atingidos]]),0)</f>
        <v>0</v>
      </c>
      <c r="CA305" s="83" t="str">
        <f t="shared" si="139"/>
        <v/>
      </c>
      <c r="CB305" s="82">
        <f>IFERROR(FIND("Sem dano",consulta_completa__11[[#This Row],[13 - Ocorrências/Ambientes Atingidos]]),0)</f>
        <v>0</v>
      </c>
      <c r="CC305" s="83" t="str">
        <f t="shared" si="140"/>
        <v/>
      </c>
      <c r="CD305" s="82" t="str">
        <f>IF(consulta_completa__11[[#This Row],[13 - Ocorrências/Ambientes Atingidos]]="","X","")</f>
        <v/>
      </c>
      <c r="CE305" s="84">
        <f>IFERROR(FIND("IBAMA",consulta_completa__11[[#This Row],[14 - Inst. Atuando no Local]]),0)</f>
        <v>0</v>
      </c>
      <c r="CF305" s="84" t="str">
        <f t="shared" si="141"/>
        <v/>
      </c>
      <c r="CG305" s="84">
        <f>IFERROR(FIND("OEMA",consulta_completa__11[[#This Row],[14 - Inst. Atuando no Local]]),0)</f>
        <v>0</v>
      </c>
      <c r="CH305" s="84" t="str">
        <f t="shared" si="142"/>
        <v/>
      </c>
      <c r="CI305" s="84">
        <f>IFERROR(FIND("DEFESA CIVIL",consulta_completa__11[[#This Row],[14 - Inst. Atuando no Local]]),0)</f>
        <v>0</v>
      </c>
      <c r="CJ305" s="84" t="str">
        <f t="shared" si="143"/>
        <v/>
      </c>
      <c r="CK305" s="84">
        <f>IFERROR(FIND("CORPO DE BOMBEIROS",consulta_completa__11[[#This Row],[14 - Inst. Atuando no Local]]),0)</f>
        <v>0</v>
      </c>
      <c r="CL305" s="84" t="str">
        <f t="shared" si="144"/>
        <v/>
      </c>
      <c r="CM305" s="84">
        <f>IFERROR(FIND("POLÍCIA RODOVIÁRIA",consulta_completa__11[[#This Row],[14 - Inst. Atuando no Local]]),0)</f>
        <v>0</v>
      </c>
      <c r="CN305" s="84" t="str">
        <f t="shared" si="145"/>
        <v/>
      </c>
      <c r="CO305" s="84">
        <f>IFERROR(FIND("POLÍCIA MILITAR",consulta_completa__11[[#This Row],[14 - Inst. Atuando no Local]]),0)</f>
        <v>0</v>
      </c>
      <c r="CP305" s="84" t="str">
        <f t="shared" si="146"/>
        <v/>
      </c>
      <c r="CQ305" s="84">
        <f>IFERROR(FIND("POLÍCIA CIVIL",consulta_completa__11[[#This Row],[14 - Inst. Atuando no Local]]),0)</f>
        <v>0</v>
      </c>
      <c r="CR305" s="84" t="str">
        <f t="shared" si="147"/>
        <v/>
      </c>
      <c r="CS305" s="84">
        <f>IFERROR(FIND("MARINHA DO BRASIL",consulta_completa__11[[#This Row],[14 - Inst. Atuando no Local]]),0)</f>
        <v>0</v>
      </c>
      <c r="CT305" s="84" t="str">
        <f t="shared" si="148"/>
        <v/>
      </c>
      <c r="CU305" s="84">
        <f>IFERROR(FIND("EMPRESA ESPECIALIZADA EM ATENDIMENTO",consulta_completa__11[[#This Row],[14 - Inst. Atuando no Local]]),0)</f>
        <v>0</v>
      </c>
      <c r="CV305" s="84" t="str">
        <f t="shared" si="149"/>
        <v/>
      </c>
      <c r="CW305" s="84">
        <f>IFERROR(FIND("IBAMA",consulta_completa__11[[#This Row],[14 - Inst. Atuando no Local]]),0)</f>
        <v>0</v>
      </c>
      <c r="CX305" s="84" t="str">
        <f t="shared" si="150"/>
        <v/>
      </c>
      <c r="CY305" s="84" t="str">
        <f>IF(consulta_completa__11[[#This Row],[14 - Inst. Atuando no Local]]="","X","")</f>
        <v/>
      </c>
      <c r="CZ305" s="84">
        <f>IFERROR(FIND("OUTRA (S)",consulta_completa__11[[#This Row],[14 - Inst. Atuando no Local]]),0)</f>
        <v>0</v>
      </c>
      <c r="DA305" s="84" t="str">
        <f t="shared" si="151"/>
        <v/>
      </c>
      <c r="DB305" s="35" t="str">
        <f t="shared" si="152"/>
        <v>Sim</v>
      </c>
      <c r="DC305" s="35" t="str">
        <f t="shared" si="153"/>
        <v>Não</v>
      </c>
      <c r="DD305" s="35" t="str">
        <f t="shared" si="154"/>
        <v>Sim</v>
      </c>
      <c r="DE305" s="87" t="str">
        <f t="shared" si="125"/>
        <v>Federal</v>
      </c>
    </row>
    <row r="306" spans="1:109">
      <c r="A306" s="14">
        <v>20255157648</v>
      </c>
      <c r="B306" s="1">
        <v>45778</v>
      </c>
      <c r="C306" t="s">
        <v>1349</v>
      </c>
      <c r="D306" t="s">
        <v>161</v>
      </c>
      <c r="E306" t="s">
        <v>162</v>
      </c>
      <c r="F306" t="s">
        <v>163</v>
      </c>
      <c r="G306" t="s">
        <v>113</v>
      </c>
      <c r="H306" t="s">
        <v>114</v>
      </c>
      <c r="I306" t="s">
        <v>114</v>
      </c>
      <c r="J306" t="s">
        <v>354</v>
      </c>
      <c r="K306" t="s">
        <v>113</v>
      </c>
      <c r="L306" t="s">
        <v>113</v>
      </c>
      <c r="M306" t="s">
        <v>140</v>
      </c>
      <c r="N306" t="s">
        <v>141</v>
      </c>
      <c r="O306" t="s">
        <v>239</v>
      </c>
      <c r="P306" t="s">
        <v>142</v>
      </c>
      <c r="Q306" t="s">
        <v>143</v>
      </c>
      <c r="R306" t="s">
        <v>2696</v>
      </c>
      <c r="S306" t="s">
        <v>113</v>
      </c>
      <c r="T306" t="s">
        <v>2999</v>
      </c>
      <c r="U306" t="s">
        <v>3000</v>
      </c>
      <c r="V306" t="s">
        <v>3001</v>
      </c>
      <c r="Z306" t="s">
        <v>113</v>
      </c>
      <c r="AA306" t="s">
        <v>3002</v>
      </c>
      <c r="AB306" t="s">
        <v>3003</v>
      </c>
      <c r="AC306" t="s">
        <v>3004</v>
      </c>
      <c r="AD306">
        <v>1</v>
      </c>
      <c r="AE306" t="s">
        <v>3005</v>
      </c>
      <c r="AF306" t="s">
        <v>3006</v>
      </c>
      <c r="AG306" t="s">
        <v>3007</v>
      </c>
      <c r="AH306" t="s">
        <v>131</v>
      </c>
      <c r="AI306" t="s">
        <v>132</v>
      </c>
      <c r="AJ306" t="s">
        <v>132</v>
      </c>
      <c r="AK306" t="s">
        <v>113</v>
      </c>
      <c r="AL306" t="s">
        <v>3008</v>
      </c>
      <c r="AM306" t="s">
        <v>281</v>
      </c>
      <c r="AN306" t="s">
        <v>3009</v>
      </c>
      <c r="AO306" t="s">
        <v>3010</v>
      </c>
      <c r="AP306">
        <v>11974630583</v>
      </c>
      <c r="AQ306" t="s">
        <v>284</v>
      </c>
      <c r="AR306" t="s">
        <v>113</v>
      </c>
      <c r="AS306" t="s">
        <v>113</v>
      </c>
      <c r="AT306" t="s">
        <v>113</v>
      </c>
      <c r="AU306" t="s">
        <v>113</v>
      </c>
      <c r="AW306" t="s">
        <v>113</v>
      </c>
      <c r="AX306" s="82">
        <f>IFERROR(FIND("Óbitos/feridos",consulta_completa__11[[#This Row],[13 - Ocorrências/Ambientes Atingidos]]),0)</f>
        <v>0</v>
      </c>
      <c r="AY306" s="83" t="str">
        <f t="shared" si="126"/>
        <v/>
      </c>
      <c r="AZ306" s="82">
        <f>IFERROR(FIND("População afetada/evacuada",consulta_completa__11[[#This Row],[13 - Ocorrências/Ambientes Atingidos]]),0)</f>
        <v>0</v>
      </c>
      <c r="BA306" s="82" t="str">
        <f t="shared" si="127"/>
        <v/>
      </c>
      <c r="BB306" s="82">
        <f>IFERROR(FIND("Suspensão de abastecimento de água",consulta_completa__11[[#This Row],[13 - Ocorrências/Ambientes Atingidos]]),0)</f>
        <v>0</v>
      </c>
      <c r="BC306" s="83" t="str">
        <f t="shared" si="155"/>
        <v/>
      </c>
      <c r="BD306" s="82">
        <f>IFERROR(FIND("Rio/córrego",consulta_completa__11[[#This Row],[13 - Ocorrências/Ambientes Atingidos]]),0)</f>
        <v>0</v>
      </c>
      <c r="BE306" s="83" t="str">
        <f t="shared" si="128"/>
        <v/>
      </c>
      <c r="BF306" s="82">
        <f>IFERROR(FIND("Lago",consulta_completa__11[[#This Row],[13 - Ocorrências/Ambientes Atingidos]]),0)</f>
        <v>0</v>
      </c>
      <c r="BG306" s="83" t="str">
        <f t="shared" si="129"/>
        <v/>
      </c>
      <c r="BH306" s="82">
        <f>IFERROR(FIND("Mar",consulta_completa__11[[#This Row],[13 - Ocorrências/Ambientes Atingidos]]),0)</f>
        <v>0</v>
      </c>
      <c r="BI306" s="83" t="str">
        <f t="shared" si="130"/>
        <v/>
      </c>
      <c r="BJ306" s="82">
        <f>IFERROR(FIND("Praia",consulta_completa__11[[#This Row],[13 - Ocorrências/Ambientes Atingidos]]),0)</f>
        <v>0</v>
      </c>
      <c r="BK306" s="83" t="str">
        <f t="shared" si="131"/>
        <v/>
      </c>
      <c r="BL306" s="82">
        <f>IFERROR(FIND("Solo",consulta_completa__11[[#This Row],[13 - Ocorrências/Ambientes Atingidos]]),0)</f>
        <v>1</v>
      </c>
      <c r="BM306" s="83" t="str">
        <f t="shared" si="132"/>
        <v>X</v>
      </c>
      <c r="BN306" s="82">
        <f>IFERROR(FIND("Águas subterrâneas",consulta_completa__11[[#This Row],[13 - Ocorrências/Ambientes Atingidos]]),0)</f>
        <v>0</v>
      </c>
      <c r="BO306" s="83" t="str">
        <f t="shared" si="133"/>
        <v/>
      </c>
      <c r="BP306" s="82">
        <f>IFERROR(FIND("Atmosfera",consulta_completa__11[[#This Row],[13 - Ocorrências/Ambientes Atingidos]]),0)</f>
        <v>0</v>
      </c>
      <c r="BQ306" s="83" t="str">
        <f t="shared" si="134"/>
        <v/>
      </c>
      <c r="BR306" s="82">
        <f>IFERROR(FIND("Flora",consulta_completa__11[[#This Row],[13 - Ocorrências/Ambientes Atingidos]]),0)</f>
        <v>0</v>
      </c>
      <c r="BS306" s="83" t="str">
        <f t="shared" si="135"/>
        <v/>
      </c>
      <c r="BT306" s="82">
        <f>IFERROR(FIND("Fauna",consulta_completa__11[[#This Row],[13 - Ocorrências/Ambientes Atingidos]]),0)</f>
        <v>0</v>
      </c>
      <c r="BU306" s="83" t="str">
        <f t="shared" si="136"/>
        <v/>
      </c>
      <c r="BV306" s="82">
        <f>IFERROR(FIND("UC federal",consulta_completa__11[[#This Row],[13 - Ocorrências/Ambientes Atingidos]]),0)</f>
        <v>0</v>
      </c>
      <c r="BW306" s="83" t="str">
        <f t="shared" si="137"/>
        <v/>
      </c>
      <c r="BX306" s="82">
        <f>IFERROR(FIND("UC estadual/municipal",consulta_completa__11[[#This Row],[13 - Ocorrências/Ambientes Atingidos]]),0)</f>
        <v>0</v>
      </c>
      <c r="BY306" s="83" t="str">
        <f t="shared" si="138"/>
        <v/>
      </c>
      <c r="BZ306" s="82">
        <f>IFERROR(FIND("Outro(s)",consulta_completa__11[[#This Row],[13 - Ocorrências/Ambientes Atingidos]]),0)</f>
        <v>0</v>
      </c>
      <c r="CA306" s="83" t="str">
        <f t="shared" si="139"/>
        <v/>
      </c>
      <c r="CB306" s="82">
        <f>IFERROR(FIND("Sem dano",consulta_completa__11[[#This Row],[13 - Ocorrências/Ambientes Atingidos]]),0)</f>
        <v>0</v>
      </c>
      <c r="CC306" s="83" t="str">
        <f t="shared" si="140"/>
        <v/>
      </c>
      <c r="CD306" s="82" t="str">
        <f>IF(consulta_completa__11[[#This Row],[13 - Ocorrências/Ambientes Atingidos]]="","X","")</f>
        <v/>
      </c>
      <c r="CE306" s="84">
        <f>IFERROR(FIND("IBAMA",consulta_completa__11[[#This Row],[14 - Inst. Atuando no Local]]),0)</f>
        <v>0</v>
      </c>
      <c r="CF306" s="84" t="str">
        <f t="shared" si="141"/>
        <v/>
      </c>
      <c r="CG306" s="84">
        <f>IFERROR(FIND("OEMA",consulta_completa__11[[#This Row],[14 - Inst. Atuando no Local]]),0)</f>
        <v>0</v>
      </c>
      <c r="CH306" s="84" t="str">
        <f t="shared" si="142"/>
        <v/>
      </c>
      <c r="CI306" s="84">
        <f>IFERROR(FIND("DEFESA CIVIL",consulta_completa__11[[#This Row],[14 - Inst. Atuando no Local]]),0)</f>
        <v>0</v>
      </c>
      <c r="CJ306" s="84" t="str">
        <f t="shared" si="143"/>
        <v/>
      </c>
      <c r="CK306" s="84">
        <f>IFERROR(FIND("CORPO DE BOMBEIROS",consulta_completa__11[[#This Row],[14 - Inst. Atuando no Local]]),0)</f>
        <v>0</v>
      </c>
      <c r="CL306" s="84" t="str">
        <f t="shared" si="144"/>
        <v/>
      </c>
      <c r="CM306" s="84">
        <f>IFERROR(FIND("POLÍCIA RODOVIÁRIA",consulta_completa__11[[#This Row],[14 - Inst. Atuando no Local]]),0)</f>
        <v>0</v>
      </c>
      <c r="CN306" s="84" t="str">
        <f t="shared" si="145"/>
        <v/>
      </c>
      <c r="CO306" s="84">
        <f>IFERROR(FIND("POLÍCIA MILITAR",consulta_completa__11[[#This Row],[14 - Inst. Atuando no Local]]),0)</f>
        <v>0</v>
      </c>
      <c r="CP306" s="84" t="str">
        <f t="shared" si="146"/>
        <v/>
      </c>
      <c r="CQ306" s="84">
        <f>IFERROR(FIND("POLÍCIA CIVIL",consulta_completa__11[[#This Row],[14 - Inst. Atuando no Local]]),0)</f>
        <v>0</v>
      </c>
      <c r="CR306" s="84" t="str">
        <f t="shared" si="147"/>
        <v/>
      </c>
      <c r="CS306" s="84">
        <f>IFERROR(FIND("MARINHA DO BRASIL",consulta_completa__11[[#This Row],[14 - Inst. Atuando no Local]]),0)</f>
        <v>0</v>
      </c>
      <c r="CT306" s="84" t="str">
        <f t="shared" si="148"/>
        <v/>
      </c>
      <c r="CU306" s="84">
        <f>IFERROR(FIND("EMPRESA ESPECIALIZADA EM ATENDIMENTO",consulta_completa__11[[#This Row],[14 - Inst. Atuando no Local]]),0)</f>
        <v>0</v>
      </c>
      <c r="CV306" s="84" t="str">
        <f t="shared" si="149"/>
        <v/>
      </c>
      <c r="CW306" s="84">
        <f>IFERROR(FIND("IBAMA",consulta_completa__11[[#This Row],[14 - Inst. Atuando no Local]]),0)</f>
        <v>0</v>
      </c>
      <c r="CX306" s="84" t="str">
        <f t="shared" si="150"/>
        <v/>
      </c>
      <c r="CY306" s="84" t="str">
        <f>IF(consulta_completa__11[[#This Row],[14 - Inst. Atuando no Local]]="","X","")</f>
        <v/>
      </c>
      <c r="CZ306" s="84">
        <f>IFERROR(FIND("OUTRA (S)",consulta_completa__11[[#This Row],[14 - Inst. Atuando no Local]]),0)</f>
        <v>0</v>
      </c>
      <c r="DA306" s="84" t="str">
        <f t="shared" si="151"/>
        <v/>
      </c>
      <c r="DB306" s="35" t="str">
        <f t="shared" si="152"/>
        <v>Sim</v>
      </c>
      <c r="DC306" s="35" t="str">
        <f t="shared" si="153"/>
        <v>Não</v>
      </c>
      <c r="DD306" s="35" t="str">
        <f t="shared" si="154"/>
        <v>Sim</v>
      </c>
      <c r="DE306" s="87" t="str">
        <f t="shared" si="125"/>
        <v>Federal</v>
      </c>
    </row>
    <row r="307" spans="1:109">
      <c r="A307" s="14">
        <v>20255232402</v>
      </c>
      <c r="B307" s="1">
        <v>45778</v>
      </c>
      <c r="C307" t="s">
        <v>160</v>
      </c>
      <c r="D307" t="s">
        <v>161</v>
      </c>
      <c r="E307" t="s">
        <v>162</v>
      </c>
      <c r="F307" t="s">
        <v>163</v>
      </c>
      <c r="G307" t="s">
        <v>113</v>
      </c>
      <c r="H307" t="s">
        <v>114</v>
      </c>
      <c r="I307" t="s">
        <v>114</v>
      </c>
      <c r="J307" t="s">
        <v>354</v>
      </c>
      <c r="K307" t="s">
        <v>165</v>
      </c>
      <c r="L307" t="s">
        <v>166</v>
      </c>
      <c r="M307" t="s">
        <v>140</v>
      </c>
      <c r="N307" t="s">
        <v>119</v>
      </c>
      <c r="O307" t="s">
        <v>120</v>
      </c>
      <c r="P307" t="s">
        <v>142</v>
      </c>
      <c r="Q307" t="s">
        <v>167</v>
      </c>
      <c r="R307" t="s">
        <v>123</v>
      </c>
      <c r="S307" t="s">
        <v>113</v>
      </c>
      <c r="T307" t="s">
        <v>113</v>
      </c>
      <c r="U307" t="s">
        <v>2557</v>
      </c>
      <c r="V307" t="s">
        <v>3011</v>
      </c>
      <c r="Z307" t="s">
        <v>2997</v>
      </c>
      <c r="AA307" t="s">
        <v>370</v>
      </c>
      <c r="AB307" t="s">
        <v>172</v>
      </c>
      <c r="AC307" t="s">
        <v>173</v>
      </c>
      <c r="AD307">
        <v>1</v>
      </c>
      <c r="AE307" t="s">
        <v>174</v>
      </c>
      <c r="AF307" t="s">
        <v>113</v>
      </c>
      <c r="AG307" t="s">
        <v>113</v>
      </c>
      <c r="AH307" t="s">
        <v>131</v>
      </c>
      <c r="AI307" t="s">
        <v>132</v>
      </c>
      <c r="AJ307" t="s">
        <v>131</v>
      </c>
      <c r="AK307" t="s">
        <v>2998</v>
      </c>
      <c r="AL307" t="s">
        <v>113</v>
      </c>
      <c r="AM307" t="s">
        <v>2042</v>
      </c>
      <c r="AN307" t="s">
        <v>172</v>
      </c>
      <c r="AO307" t="s">
        <v>225</v>
      </c>
      <c r="AP307">
        <v>41988207121</v>
      </c>
      <c r="AQ307" t="s">
        <v>178</v>
      </c>
      <c r="AR307" t="s">
        <v>113</v>
      </c>
      <c r="AS307" t="s">
        <v>113</v>
      </c>
      <c r="AT307" t="s">
        <v>113</v>
      </c>
      <c r="AU307" t="s">
        <v>113</v>
      </c>
      <c r="AW307" t="s">
        <v>113</v>
      </c>
      <c r="AX307" s="82">
        <f>IFERROR(FIND("Óbitos/feridos",consulta_completa__11[[#This Row],[13 - Ocorrências/Ambientes Atingidos]]),0)</f>
        <v>0</v>
      </c>
      <c r="AY307" s="83" t="str">
        <f t="shared" si="126"/>
        <v/>
      </c>
      <c r="AZ307" s="82">
        <f>IFERROR(FIND("População afetada/evacuada",consulta_completa__11[[#This Row],[13 - Ocorrências/Ambientes Atingidos]]),0)</f>
        <v>0</v>
      </c>
      <c r="BA307" s="82" t="str">
        <f t="shared" si="127"/>
        <v/>
      </c>
      <c r="BB307" s="82">
        <f>IFERROR(FIND("Suspensão de abastecimento de água",consulta_completa__11[[#This Row],[13 - Ocorrências/Ambientes Atingidos]]),0)</f>
        <v>0</v>
      </c>
      <c r="BC307" s="83" t="str">
        <f t="shared" si="155"/>
        <v/>
      </c>
      <c r="BD307" s="82">
        <f>IFERROR(FIND("Rio/córrego",consulta_completa__11[[#This Row],[13 - Ocorrências/Ambientes Atingidos]]),0)</f>
        <v>0</v>
      </c>
      <c r="BE307" s="83" t="str">
        <f t="shared" si="128"/>
        <v/>
      </c>
      <c r="BF307" s="82">
        <f>IFERROR(FIND("Lago",consulta_completa__11[[#This Row],[13 - Ocorrências/Ambientes Atingidos]]),0)</f>
        <v>0</v>
      </c>
      <c r="BG307" s="83" t="str">
        <f t="shared" si="129"/>
        <v/>
      </c>
      <c r="BH307" s="82">
        <f>IFERROR(FIND("Mar",consulta_completa__11[[#This Row],[13 - Ocorrências/Ambientes Atingidos]]),0)</f>
        <v>0</v>
      </c>
      <c r="BI307" s="83" t="str">
        <f t="shared" si="130"/>
        <v/>
      </c>
      <c r="BJ307" s="82">
        <f>IFERROR(FIND("Praia",consulta_completa__11[[#This Row],[13 - Ocorrências/Ambientes Atingidos]]),0)</f>
        <v>0</v>
      </c>
      <c r="BK307" s="83" t="str">
        <f t="shared" si="131"/>
        <v/>
      </c>
      <c r="BL307" s="82">
        <f>IFERROR(FIND("Solo",consulta_completa__11[[#This Row],[13 - Ocorrências/Ambientes Atingidos]]),0)</f>
        <v>1</v>
      </c>
      <c r="BM307" s="83" t="str">
        <f t="shared" si="132"/>
        <v>X</v>
      </c>
      <c r="BN307" s="82">
        <f>IFERROR(FIND("Águas subterrâneas",consulta_completa__11[[#This Row],[13 - Ocorrências/Ambientes Atingidos]]),0)</f>
        <v>0</v>
      </c>
      <c r="BO307" s="83" t="str">
        <f t="shared" si="133"/>
        <v/>
      </c>
      <c r="BP307" s="82">
        <f>IFERROR(FIND("Atmosfera",consulta_completa__11[[#This Row],[13 - Ocorrências/Ambientes Atingidos]]),0)</f>
        <v>0</v>
      </c>
      <c r="BQ307" s="83" t="str">
        <f t="shared" si="134"/>
        <v/>
      </c>
      <c r="BR307" s="82">
        <f>IFERROR(FIND("Flora",consulta_completa__11[[#This Row],[13 - Ocorrências/Ambientes Atingidos]]),0)</f>
        <v>0</v>
      </c>
      <c r="BS307" s="83" t="str">
        <f t="shared" si="135"/>
        <v/>
      </c>
      <c r="BT307" s="82">
        <f>IFERROR(FIND("Fauna",consulta_completa__11[[#This Row],[13 - Ocorrências/Ambientes Atingidos]]),0)</f>
        <v>0</v>
      </c>
      <c r="BU307" s="83" t="str">
        <f t="shared" si="136"/>
        <v/>
      </c>
      <c r="BV307" s="82">
        <f>IFERROR(FIND("UC federal",consulta_completa__11[[#This Row],[13 - Ocorrências/Ambientes Atingidos]]),0)</f>
        <v>0</v>
      </c>
      <c r="BW307" s="83" t="str">
        <f t="shared" si="137"/>
        <v/>
      </c>
      <c r="BX307" s="82">
        <f>IFERROR(FIND("UC estadual/municipal",consulta_completa__11[[#This Row],[13 - Ocorrências/Ambientes Atingidos]]),0)</f>
        <v>0</v>
      </c>
      <c r="BY307" s="83" t="str">
        <f t="shared" si="138"/>
        <v/>
      </c>
      <c r="BZ307" s="82">
        <f>IFERROR(FIND("Outro(s)",consulta_completa__11[[#This Row],[13 - Ocorrências/Ambientes Atingidos]]),0)</f>
        <v>0</v>
      </c>
      <c r="CA307" s="83" t="str">
        <f t="shared" si="139"/>
        <v/>
      </c>
      <c r="CB307" s="82">
        <f>IFERROR(FIND("Sem dano",consulta_completa__11[[#This Row],[13 - Ocorrências/Ambientes Atingidos]]),0)</f>
        <v>0</v>
      </c>
      <c r="CC307" s="83" t="str">
        <f t="shared" si="140"/>
        <v/>
      </c>
      <c r="CD307" s="82" t="str">
        <f>IF(consulta_completa__11[[#This Row],[13 - Ocorrências/Ambientes Atingidos]]="","X","")</f>
        <v/>
      </c>
      <c r="CE307" s="84">
        <f>IFERROR(FIND("IBAMA",consulta_completa__11[[#This Row],[14 - Inst. Atuando no Local]]),0)</f>
        <v>0</v>
      </c>
      <c r="CF307" s="84" t="str">
        <f t="shared" si="141"/>
        <v/>
      </c>
      <c r="CG307" s="84">
        <f>IFERROR(FIND("OEMA",consulta_completa__11[[#This Row],[14 - Inst. Atuando no Local]]),0)</f>
        <v>0</v>
      </c>
      <c r="CH307" s="84" t="str">
        <f t="shared" si="142"/>
        <v/>
      </c>
      <c r="CI307" s="84">
        <f>IFERROR(FIND("DEFESA CIVIL",consulta_completa__11[[#This Row],[14 - Inst. Atuando no Local]]),0)</f>
        <v>0</v>
      </c>
      <c r="CJ307" s="84" t="str">
        <f t="shared" si="143"/>
        <v/>
      </c>
      <c r="CK307" s="84">
        <f>IFERROR(FIND("CORPO DE BOMBEIROS",consulta_completa__11[[#This Row],[14 - Inst. Atuando no Local]]),0)</f>
        <v>0</v>
      </c>
      <c r="CL307" s="84" t="str">
        <f t="shared" si="144"/>
        <v/>
      </c>
      <c r="CM307" s="84">
        <f>IFERROR(FIND("POLÍCIA RODOVIÁRIA",consulta_completa__11[[#This Row],[14 - Inst. Atuando no Local]]),0)</f>
        <v>0</v>
      </c>
      <c r="CN307" s="84" t="str">
        <f t="shared" si="145"/>
        <v/>
      </c>
      <c r="CO307" s="84">
        <f>IFERROR(FIND("POLÍCIA MILITAR",consulta_completa__11[[#This Row],[14 - Inst. Atuando no Local]]),0)</f>
        <v>0</v>
      </c>
      <c r="CP307" s="84" t="str">
        <f t="shared" si="146"/>
        <v/>
      </c>
      <c r="CQ307" s="84">
        <f>IFERROR(FIND("POLÍCIA CIVIL",consulta_completa__11[[#This Row],[14 - Inst. Atuando no Local]]),0)</f>
        <v>0</v>
      </c>
      <c r="CR307" s="84" t="str">
        <f t="shared" si="147"/>
        <v/>
      </c>
      <c r="CS307" s="84">
        <f>IFERROR(FIND("MARINHA DO BRASIL",consulta_completa__11[[#This Row],[14 - Inst. Atuando no Local]]),0)</f>
        <v>0</v>
      </c>
      <c r="CT307" s="84" t="str">
        <f t="shared" si="148"/>
        <v/>
      </c>
      <c r="CU307" s="84">
        <f>IFERROR(FIND("EMPRESA ESPECIALIZADA EM ATENDIMENTO",consulta_completa__11[[#This Row],[14 - Inst. Atuando no Local]]),0)</f>
        <v>0</v>
      </c>
      <c r="CV307" s="84" t="str">
        <f t="shared" si="149"/>
        <v/>
      </c>
      <c r="CW307" s="84">
        <f>IFERROR(FIND("IBAMA",consulta_completa__11[[#This Row],[14 - Inst. Atuando no Local]]),0)</f>
        <v>0</v>
      </c>
      <c r="CX307" s="84" t="str">
        <f t="shared" si="150"/>
        <v/>
      </c>
      <c r="CY307" s="84" t="str">
        <f>IF(consulta_completa__11[[#This Row],[14 - Inst. Atuando no Local]]="","X","")</f>
        <v/>
      </c>
      <c r="CZ307" s="84">
        <f>IFERROR(FIND("OUTRA (S)",consulta_completa__11[[#This Row],[14 - Inst. Atuando no Local]]),0)</f>
        <v>0</v>
      </c>
      <c r="DA307" s="84" t="str">
        <f t="shared" si="151"/>
        <v/>
      </c>
      <c r="DB307" s="35" t="str">
        <f t="shared" si="152"/>
        <v>Sim</v>
      </c>
      <c r="DC307" s="35" t="str">
        <f t="shared" si="153"/>
        <v>Não</v>
      </c>
      <c r="DD307" s="35" t="str">
        <f t="shared" si="154"/>
        <v>Sim</v>
      </c>
      <c r="DE307" s="87" t="str">
        <f t="shared" si="125"/>
        <v>Federal</v>
      </c>
    </row>
    <row r="308" spans="1:109">
      <c r="A308" s="14">
        <v>20255254006</v>
      </c>
      <c r="B308" s="1">
        <v>45778</v>
      </c>
      <c r="C308" t="s">
        <v>593</v>
      </c>
      <c r="D308" t="s">
        <v>161</v>
      </c>
      <c r="E308" t="s">
        <v>162</v>
      </c>
      <c r="F308" t="s">
        <v>163</v>
      </c>
      <c r="G308" t="s">
        <v>113</v>
      </c>
      <c r="H308" t="s">
        <v>114</v>
      </c>
      <c r="I308" t="s">
        <v>114</v>
      </c>
      <c r="J308" t="s">
        <v>945</v>
      </c>
      <c r="K308" t="s">
        <v>366</v>
      </c>
      <c r="L308" t="s">
        <v>166</v>
      </c>
      <c r="M308" t="s">
        <v>140</v>
      </c>
      <c r="N308" t="s">
        <v>119</v>
      </c>
      <c r="O308" t="s">
        <v>120</v>
      </c>
      <c r="P308" t="s">
        <v>142</v>
      </c>
      <c r="Q308" t="s">
        <v>113</v>
      </c>
      <c r="R308" t="s">
        <v>123</v>
      </c>
      <c r="S308" t="s">
        <v>113</v>
      </c>
      <c r="T308" t="s">
        <v>3012</v>
      </c>
      <c r="U308" t="s">
        <v>2194</v>
      </c>
      <c r="V308" t="s">
        <v>1624</v>
      </c>
      <c r="Z308" t="s">
        <v>1625</v>
      </c>
      <c r="AA308" t="s">
        <v>1626</v>
      </c>
      <c r="AB308" t="s">
        <v>172</v>
      </c>
      <c r="AC308" t="s">
        <v>173</v>
      </c>
      <c r="AD308">
        <v>1</v>
      </c>
      <c r="AE308" t="s">
        <v>1627</v>
      </c>
      <c r="AF308" t="s">
        <v>113</v>
      </c>
      <c r="AG308" t="s">
        <v>113</v>
      </c>
      <c r="AH308" t="s">
        <v>131</v>
      </c>
      <c r="AI308" t="s">
        <v>132</v>
      </c>
      <c r="AJ308" t="s">
        <v>131</v>
      </c>
      <c r="AK308" t="s">
        <v>1628</v>
      </c>
      <c r="AL308" t="s">
        <v>3013</v>
      </c>
      <c r="AM308" t="s">
        <v>2042</v>
      </c>
      <c r="AN308" t="s">
        <v>1629</v>
      </c>
      <c r="AO308" t="s">
        <v>225</v>
      </c>
      <c r="AP308">
        <v>41988207121</v>
      </c>
      <c r="AQ308" t="s">
        <v>178</v>
      </c>
      <c r="AR308" t="s">
        <v>113</v>
      </c>
      <c r="AS308" t="s">
        <v>113</v>
      </c>
      <c r="AT308" t="s">
        <v>113</v>
      </c>
      <c r="AU308" t="s">
        <v>113</v>
      </c>
      <c r="AW308" t="s">
        <v>113</v>
      </c>
      <c r="AX308" s="82">
        <f>IFERROR(FIND("Óbitos/feridos",consulta_completa__11[[#This Row],[13 - Ocorrências/Ambientes Atingidos]]),0)</f>
        <v>0</v>
      </c>
      <c r="AY308" s="83" t="str">
        <f t="shared" si="126"/>
        <v/>
      </c>
      <c r="AZ308" s="82">
        <f>IFERROR(FIND("População afetada/evacuada",consulta_completa__11[[#This Row],[13 - Ocorrências/Ambientes Atingidos]]),0)</f>
        <v>0</v>
      </c>
      <c r="BA308" s="82" t="str">
        <f t="shared" si="127"/>
        <v/>
      </c>
      <c r="BB308" s="82">
        <f>IFERROR(FIND("Suspensão de abastecimento de água",consulta_completa__11[[#This Row],[13 - Ocorrências/Ambientes Atingidos]]),0)</f>
        <v>0</v>
      </c>
      <c r="BC308" s="83" t="str">
        <f t="shared" si="155"/>
        <v/>
      </c>
      <c r="BD308" s="82">
        <f>IFERROR(FIND("Rio/córrego",consulta_completa__11[[#This Row],[13 - Ocorrências/Ambientes Atingidos]]),0)</f>
        <v>0</v>
      </c>
      <c r="BE308" s="83" t="str">
        <f t="shared" si="128"/>
        <v/>
      </c>
      <c r="BF308" s="82">
        <f>IFERROR(FIND("Lago",consulta_completa__11[[#This Row],[13 - Ocorrências/Ambientes Atingidos]]),0)</f>
        <v>0</v>
      </c>
      <c r="BG308" s="83" t="str">
        <f t="shared" si="129"/>
        <v/>
      </c>
      <c r="BH308" s="82">
        <f>IFERROR(FIND("Mar",consulta_completa__11[[#This Row],[13 - Ocorrências/Ambientes Atingidos]]),0)</f>
        <v>0</v>
      </c>
      <c r="BI308" s="83" t="str">
        <f t="shared" si="130"/>
        <v/>
      </c>
      <c r="BJ308" s="82">
        <f>IFERROR(FIND("Praia",consulta_completa__11[[#This Row],[13 - Ocorrências/Ambientes Atingidos]]),0)</f>
        <v>0</v>
      </c>
      <c r="BK308" s="83" t="str">
        <f t="shared" si="131"/>
        <v/>
      </c>
      <c r="BL308" s="82">
        <f>IFERROR(FIND("Solo",consulta_completa__11[[#This Row],[13 - Ocorrências/Ambientes Atingidos]]),0)</f>
        <v>1</v>
      </c>
      <c r="BM308" s="83" t="str">
        <f t="shared" si="132"/>
        <v>X</v>
      </c>
      <c r="BN308" s="82">
        <f>IFERROR(FIND("Águas subterrâneas",consulta_completa__11[[#This Row],[13 - Ocorrências/Ambientes Atingidos]]),0)</f>
        <v>0</v>
      </c>
      <c r="BO308" s="83" t="str">
        <f t="shared" si="133"/>
        <v/>
      </c>
      <c r="BP308" s="82">
        <f>IFERROR(FIND("Atmosfera",consulta_completa__11[[#This Row],[13 - Ocorrências/Ambientes Atingidos]]),0)</f>
        <v>0</v>
      </c>
      <c r="BQ308" s="83" t="str">
        <f t="shared" si="134"/>
        <v/>
      </c>
      <c r="BR308" s="82">
        <f>IFERROR(FIND("Flora",consulta_completa__11[[#This Row],[13 - Ocorrências/Ambientes Atingidos]]),0)</f>
        <v>0</v>
      </c>
      <c r="BS308" s="83" t="str">
        <f t="shared" si="135"/>
        <v/>
      </c>
      <c r="BT308" s="82">
        <f>IFERROR(FIND("Fauna",consulta_completa__11[[#This Row],[13 - Ocorrências/Ambientes Atingidos]]),0)</f>
        <v>0</v>
      </c>
      <c r="BU308" s="83" t="str">
        <f t="shared" si="136"/>
        <v/>
      </c>
      <c r="BV308" s="82">
        <f>IFERROR(FIND("UC federal",consulta_completa__11[[#This Row],[13 - Ocorrências/Ambientes Atingidos]]),0)</f>
        <v>0</v>
      </c>
      <c r="BW308" s="83" t="str">
        <f t="shared" si="137"/>
        <v/>
      </c>
      <c r="BX308" s="82">
        <f>IFERROR(FIND("UC estadual/municipal",consulta_completa__11[[#This Row],[13 - Ocorrências/Ambientes Atingidos]]),0)</f>
        <v>0</v>
      </c>
      <c r="BY308" s="83" t="str">
        <f t="shared" si="138"/>
        <v/>
      </c>
      <c r="BZ308" s="82">
        <f>IFERROR(FIND("Outro(s)",consulta_completa__11[[#This Row],[13 - Ocorrências/Ambientes Atingidos]]),0)</f>
        <v>0</v>
      </c>
      <c r="CA308" s="83" t="str">
        <f t="shared" si="139"/>
        <v/>
      </c>
      <c r="CB308" s="82">
        <f>IFERROR(FIND("Sem dano",consulta_completa__11[[#This Row],[13 - Ocorrências/Ambientes Atingidos]]),0)</f>
        <v>0</v>
      </c>
      <c r="CC308" s="83" t="str">
        <f t="shared" si="140"/>
        <v/>
      </c>
      <c r="CD308" s="82" t="str">
        <f>IF(consulta_completa__11[[#This Row],[13 - Ocorrências/Ambientes Atingidos]]="","X","")</f>
        <v/>
      </c>
      <c r="CE308" s="84">
        <f>IFERROR(FIND("IBAMA",consulta_completa__11[[#This Row],[14 - Inst. Atuando no Local]]),0)</f>
        <v>0</v>
      </c>
      <c r="CF308" s="84" t="str">
        <f t="shared" si="141"/>
        <v/>
      </c>
      <c r="CG308" s="84">
        <f>IFERROR(FIND("OEMA",consulta_completa__11[[#This Row],[14 - Inst. Atuando no Local]]),0)</f>
        <v>0</v>
      </c>
      <c r="CH308" s="84" t="str">
        <f t="shared" si="142"/>
        <v/>
      </c>
      <c r="CI308" s="84">
        <f>IFERROR(FIND("DEFESA CIVIL",consulta_completa__11[[#This Row],[14 - Inst. Atuando no Local]]),0)</f>
        <v>0</v>
      </c>
      <c r="CJ308" s="84" t="str">
        <f t="shared" si="143"/>
        <v/>
      </c>
      <c r="CK308" s="84">
        <f>IFERROR(FIND("CORPO DE BOMBEIROS",consulta_completa__11[[#This Row],[14 - Inst. Atuando no Local]]),0)</f>
        <v>0</v>
      </c>
      <c r="CL308" s="84" t="str">
        <f t="shared" si="144"/>
        <v/>
      </c>
      <c r="CM308" s="84">
        <f>IFERROR(FIND("POLÍCIA RODOVIÁRIA",consulta_completa__11[[#This Row],[14 - Inst. Atuando no Local]]),0)</f>
        <v>0</v>
      </c>
      <c r="CN308" s="84" t="str">
        <f t="shared" si="145"/>
        <v/>
      </c>
      <c r="CO308" s="84">
        <f>IFERROR(FIND("POLÍCIA MILITAR",consulta_completa__11[[#This Row],[14 - Inst. Atuando no Local]]),0)</f>
        <v>0</v>
      </c>
      <c r="CP308" s="84" t="str">
        <f t="shared" si="146"/>
        <v/>
      </c>
      <c r="CQ308" s="84">
        <f>IFERROR(FIND("POLÍCIA CIVIL",consulta_completa__11[[#This Row],[14 - Inst. Atuando no Local]]),0)</f>
        <v>0</v>
      </c>
      <c r="CR308" s="84" t="str">
        <f t="shared" si="147"/>
        <v/>
      </c>
      <c r="CS308" s="84">
        <f>IFERROR(FIND("MARINHA DO BRASIL",consulta_completa__11[[#This Row],[14 - Inst. Atuando no Local]]),0)</f>
        <v>0</v>
      </c>
      <c r="CT308" s="84" t="str">
        <f t="shared" si="148"/>
        <v/>
      </c>
      <c r="CU308" s="84">
        <f>IFERROR(FIND("EMPRESA ESPECIALIZADA EM ATENDIMENTO",consulta_completa__11[[#This Row],[14 - Inst. Atuando no Local]]),0)</f>
        <v>0</v>
      </c>
      <c r="CV308" s="84" t="str">
        <f t="shared" si="149"/>
        <v/>
      </c>
      <c r="CW308" s="84">
        <f>IFERROR(FIND("IBAMA",consulta_completa__11[[#This Row],[14 - Inst. Atuando no Local]]),0)</f>
        <v>0</v>
      </c>
      <c r="CX308" s="84" t="str">
        <f t="shared" si="150"/>
        <v/>
      </c>
      <c r="CY308" s="84" t="str">
        <f>IF(consulta_completa__11[[#This Row],[14 - Inst. Atuando no Local]]="","X","")</f>
        <v/>
      </c>
      <c r="CZ308" s="84">
        <f>IFERROR(FIND("OUTRA (S)",consulta_completa__11[[#This Row],[14 - Inst. Atuando no Local]]),0)</f>
        <v>0</v>
      </c>
      <c r="DA308" s="84" t="str">
        <f t="shared" si="151"/>
        <v/>
      </c>
      <c r="DB308" s="35" t="str">
        <f t="shared" si="152"/>
        <v>Sim</v>
      </c>
      <c r="DC308" s="35" t="str">
        <f t="shared" si="153"/>
        <v>Não</v>
      </c>
      <c r="DD308" s="35" t="str">
        <f t="shared" si="154"/>
        <v>Sim</v>
      </c>
      <c r="DE308" s="87" t="str">
        <f t="shared" si="125"/>
        <v>Federal</v>
      </c>
    </row>
    <row r="309" spans="1:109">
      <c r="A309" s="14">
        <v>2025532</v>
      </c>
      <c r="B309" s="1">
        <v>45779</v>
      </c>
      <c r="C309" t="s">
        <v>109</v>
      </c>
      <c r="D309" t="s">
        <v>110</v>
      </c>
      <c r="E309" t="s">
        <v>452</v>
      </c>
      <c r="F309" t="s">
        <v>112</v>
      </c>
      <c r="G309" t="s">
        <v>113</v>
      </c>
      <c r="H309" t="s">
        <v>114</v>
      </c>
      <c r="I309" t="s">
        <v>114</v>
      </c>
      <c r="J309" t="s">
        <v>1399</v>
      </c>
      <c r="K309" t="s">
        <v>719</v>
      </c>
      <c r="L309" t="s">
        <v>117</v>
      </c>
      <c r="M309" t="s">
        <v>118</v>
      </c>
      <c r="N309" t="s">
        <v>119</v>
      </c>
      <c r="O309" t="s">
        <v>239</v>
      </c>
      <c r="P309" t="s">
        <v>200</v>
      </c>
      <c r="Q309" t="s">
        <v>143</v>
      </c>
      <c r="R309" t="s">
        <v>123</v>
      </c>
      <c r="S309" t="s">
        <v>113</v>
      </c>
      <c r="T309" t="s">
        <v>3014</v>
      </c>
      <c r="U309" t="s">
        <v>3015</v>
      </c>
      <c r="V309" t="s">
        <v>3016</v>
      </c>
      <c r="Z309" t="s">
        <v>3017</v>
      </c>
      <c r="AA309" t="s">
        <v>567</v>
      </c>
      <c r="AB309" t="s">
        <v>3018</v>
      </c>
      <c r="AC309" t="s">
        <v>262</v>
      </c>
      <c r="AD309">
        <v>1</v>
      </c>
      <c r="AE309" t="s">
        <v>568</v>
      </c>
      <c r="AF309" t="s">
        <v>113</v>
      </c>
      <c r="AG309" t="s">
        <v>113</v>
      </c>
      <c r="AH309" t="s">
        <v>131</v>
      </c>
      <c r="AI309" t="s">
        <v>132</v>
      </c>
      <c r="AJ309" t="s">
        <v>131</v>
      </c>
      <c r="AK309" t="s">
        <v>3019</v>
      </c>
      <c r="AL309" t="s">
        <v>3020</v>
      </c>
      <c r="AM309" t="s">
        <v>571</v>
      </c>
      <c r="AN309" t="s">
        <v>2103</v>
      </c>
      <c r="AO309" t="s">
        <v>113</v>
      </c>
      <c r="AQ309" t="s">
        <v>572</v>
      </c>
      <c r="AR309" t="s">
        <v>113</v>
      </c>
      <c r="AS309" t="s">
        <v>113</v>
      </c>
      <c r="AT309" t="s">
        <v>113</v>
      </c>
      <c r="AU309" t="s">
        <v>113</v>
      </c>
      <c r="AW309" t="s">
        <v>113</v>
      </c>
      <c r="AX309" s="82">
        <f>IFERROR(FIND("Óbitos/feridos",consulta_completa__11[[#This Row],[13 - Ocorrências/Ambientes Atingidos]]),0)</f>
        <v>0</v>
      </c>
      <c r="AY309" s="83" t="str">
        <f t="shared" si="126"/>
        <v/>
      </c>
      <c r="AZ309" s="82">
        <f>IFERROR(FIND("População afetada/evacuada",consulta_completa__11[[#This Row],[13 - Ocorrências/Ambientes Atingidos]]),0)</f>
        <v>0</v>
      </c>
      <c r="BA309" s="82" t="str">
        <f t="shared" si="127"/>
        <v/>
      </c>
      <c r="BB309" s="82">
        <f>IFERROR(FIND("Suspensão de abastecimento de água",consulta_completa__11[[#This Row],[13 - Ocorrências/Ambientes Atingidos]]),0)</f>
        <v>0</v>
      </c>
      <c r="BC309" s="83" t="str">
        <f t="shared" si="155"/>
        <v/>
      </c>
      <c r="BD309" s="82">
        <f>IFERROR(FIND("Rio/córrego",consulta_completa__11[[#This Row],[13 - Ocorrências/Ambientes Atingidos]]),0)</f>
        <v>0</v>
      </c>
      <c r="BE309" s="83" t="str">
        <f t="shared" si="128"/>
        <v/>
      </c>
      <c r="BF309" s="82">
        <f>IFERROR(FIND("Lago",consulta_completa__11[[#This Row],[13 - Ocorrências/Ambientes Atingidos]]),0)</f>
        <v>0</v>
      </c>
      <c r="BG309" s="83" t="str">
        <f t="shared" si="129"/>
        <v/>
      </c>
      <c r="BH309" s="82">
        <f>IFERROR(FIND("Mar",consulta_completa__11[[#This Row],[13 - Ocorrências/Ambientes Atingidos]]),0)</f>
        <v>1</v>
      </c>
      <c r="BI309" s="83" t="str">
        <f t="shared" si="130"/>
        <v>X</v>
      </c>
      <c r="BJ309" s="82">
        <f>IFERROR(FIND("Praia",consulta_completa__11[[#This Row],[13 - Ocorrências/Ambientes Atingidos]]),0)</f>
        <v>0</v>
      </c>
      <c r="BK309" s="83" t="str">
        <f t="shared" si="131"/>
        <v/>
      </c>
      <c r="BL309" s="82">
        <f>IFERROR(FIND("Solo",consulta_completa__11[[#This Row],[13 - Ocorrências/Ambientes Atingidos]]),0)</f>
        <v>0</v>
      </c>
      <c r="BM309" s="83" t="str">
        <f t="shared" si="132"/>
        <v/>
      </c>
      <c r="BN309" s="82">
        <f>IFERROR(FIND("Águas subterrâneas",consulta_completa__11[[#This Row],[13 - Ocorrências/Ambientes Atingidos]]),0)</f>
        <v>0</v>
      </c>
      <c r="BO309" s="83" t="str">
        <f t="shared" si="133"/>
        <v/>
      </c>
      <c r="BP309" s="82">
        <f>IFERROR(FIND("Atmosfera",consulta_completa__11[[#This Row],[13 - Ocorrências/Ambientes Atingidos]]),0)</f>
        <v>0</v>
      </c>
      <c r="BQ309" s="83" t="str">
        <f t="shared" si="134"/>
        <v/>
      </c>
      <c r="BR309" s="82">
        <f>IFERROR(FIND("Flora",consulta_completa__11[[#This Row],[13 - Ocorrências/Ambientes Atingidos]]),0)</f>
        <v>0</v>
      </c>
      <c r="BS309" s="83" t="str">
        <f t="shared" si="135"/>
        <v/>
      </c>
      <c r="BT309" s="82">
        <f>IFERROR(FIND("Fauna",consulta_completa__11[[#This Row],[13 - Ocorrências/Ambientes Atingidos]]),0)</f>
        <v>0</v>
      </c>
      <c r="BU309" s="83" t="str">
        <f t="shared" si="136"/>
        <v/>
      </c>
      <c r="BV309" s="82">
        <f>IFERROR(FIND("UC federal",consulta_completa__11[[#This Row],[13 - Ocorrências/Ambientes Atingidos]]),0)</f>
        <v>0</v>
      </c>
      <c r="BW309" s="83" t="str">
        <f t="shared" si="137"/>
        <v/>
      </c>
      <c r="BX309" s="82">
        <f>IFERROR(FIND("UC estadual/municipal",consulta_completa__11[[#This Row],[13 - Ocorrências/Ambientes Atingidos]]),0)</f>
        <v>0</v>
      </c>
      <c r="BY309" s="83" t="str">
        <f t="shared" si="138"/>
        <v/>
      </c>
      <c r="BZ309" s="82">
        <f>IFERROR(FIND("Outro(s)",consulta_completa__11[[#This Row],[13 - Ocorrências/Ambientes Atingidos]]),0)</f>
        <v>0</v>
      </c>
      <c r="CA309" s="83" t="str">
        <f t="shared" si="139"/>
        <v/>
      </c>
      <c r="CB309" s="82">
        <f>IFERROR(FIND("Sem dano",consulta_completa__11[[#This Row],[13 - Ocorrências/Ambientes Atingidos]]),0)</f>
        <v>0</v>
      </c>
      <c r="CC309" s="83" t="str">
        <f t="shared" si="140"/>
        <v/>
      </c>
      <c r="CD309" s="82" t="str">
        <f>IF(consulta_completa__11[[#This Row],[13 - Ocorrências/Ambientes Atingidos]]="","X","")</f>
        <v/>
      </c>
      <c r="CE309" s="84">
        <f>IFERROR(FIND("IBAMA",consulta_completa__11[[#This Row],[14 - Inst. Atuando no Local]]),0)</f>
        <v>0</v>
      </c>
      <c r="CF309" s="84" t="str">
        <f t="shared" si="141"/>
        <v/>
      </c>
      <c r="CG309" s="84">
        <f>IFERROR(FIND("OEMA",consulta_completa__11[[#This Row],[14 - Inst. Atuando no Local]]),0)</f>
        <v>0</v>
      </c>
      <c r="CH309" s="84" t="str">
        <f t="shared" si="142"/>
        <v/>
      </c>
      <c r="CI309" s="84">
        <f>IFERROR(FIND("DEFESA CIVIL",consulta_completa__11[[#This Row],[14 - Inst. Atuando no Local]]),0)</f>
        <v>0</v>
      </c>
      <c r="CJ309" s="84" t="str">
        <f t="shared" si="143"/>
        <v/>
      </c>
      <c r="CK309" s="84">
        <f>IFERROR(FIND("CORPO DE BOMBEIROS",consulta_completa__11[[#This Row],[14 - Inst. Atuando no Local]]),0)</f>
        <v>0</v>
      </c>
      <c r="CL309" s="84" t="str">
        <f t="shared" si="144"/>
        <v/>
      </c>
      <c r="CM309" s="84">
        <f>IFERROR(FIND("POLÍCIA RODOVIÁRIA",consulta_completa__11[[#This Row],[14 - Inst. Atuando no Local]]),0)</f>
        <v>0</v>
      </c>
      <c r="CN309" s="84" t="str">
        <f t="shared" si="145"/>
        <v/>
      </c>
      <c r="CO309" s="84">
        <f>IFERROR(FIND("POLÍCIA MILITAR",consulta_completa__11[[#This Row],[14 - Inst. Atuando no Local]]),0)</f>
        <v>0</v>
      </c>
      <c r="CP309" s="84" t="str">
        <f t="shared" si="146"/>
        <v/>
      </c>
      <c r="CQ309" s="84">
        <f>IFERROR(FIND("POLÍCIA CIVIL",consulta_completa__11[[#This Row],[14 - Inst. Atuando no Local]]),0)</f>
        <v>0</v>
      </c>
      <c r="CR309" s="84" t="str">
        <f t="shared" si="147"/>
        <v/>
      </c>
      <c r="CS309" s="84">
        <f>IFERROR(FIND("MARINHA DO BRASIL",consulta_completa__11[[#This Row],[14 - Inst. Atuando no Local]]),0)</f>
        <v>0</v>
      </c>
      <c r="CT309" s="84" t="str">
        <f t="shared" si="148"/>
        <v/>
      </c>
      <c r="CU309" s="84">
        <f>IFERROR(FIND("EMPRESA ESPECIALIZADA EM ATENDIMENTO",consulta_completa__11[[#This Row],[14 - Inst. Atuando no Local]]),0)</f>
        <v>0</v>
      </c>
      <c r="CV309" s="84" t="str">
        <f t="shared" si="149"/>
        <v/>
      </c>
      <c r="CW309" s="84">
        <f>IFERROR(FIND("IBAMA",consulta_completa__11[[#This Row],[14 - Inst. Atuando no Local]]),0)</f>
        <v>0</v>
      </c>
      <c r="CX309" s="84" t="str">
        <f t="shared" si="150"/>
        <v/>
      </c>
      <c r="CY309" s="84" t="str">
        <f>IF(consulta_completa__11[[#This Row],[14 - Inst. Atuando no Local]]="","X","")</f>
        <v/>
      </c>
      <c r="CZ309" s="84">
        <f>IFERROR(FIND("OUTRA (S)",consulta_completa__11[[#This Row],[14 - Inst. Atuando no Local]]),0)</f>
        <v>0</v>
      </c>
      <c r="DA309" s="84" t="str">
        <f t="shared" si="151"/>
        <v/>
      </c>
      <c r="DB309" s="35" t="str">
        <f t="shared" si="152"/>
        <v>Sim</v>
      </c>
      <c r="DC309" s="35" t="str">
        <f t="shared" si="153"/>
        <v>Não</v>
      </c>
      <c r="DD309" s="35" t="str">
        <f t="shared" si="154"/>
        <v>Sim</v>
      </c>
      <c r="DE309" s="87" t="str">
        <f t="shared" si="125"/>
        <v>Federal</v>
      </c>
    </row>
    <row r="310" spans="1:109">
      <c r="A310" s="14">
        <v>20255357640</v>
      </c>
      <c r="B310" s="1">
        <v>45779</v>
      </c>
      <c r="C310" t="s">
        <v>109</v>
      </c>
      <c r="D310" t="s">
        <v>161</v>
      </c>
      <c r="E310" t="s">
        <v>139</v>
      </c>
      <c r="F310" t="s">
        <v>112</v>
      </c>
      <c r="G310" t="s">
        <v>113</v>
      </c>
      <c r="H310" t="s">
        <v>114</v>
      </c>
      <c r="I310" t="s">
        <v>114</v>
      </c>
      <c r="J310" t="s">
        <v>3021</v>
      </c>
      <c r="K310" t="s">
        <v>3022</v>
      </c>
      <c r="L310" t="s">
        <v>117</v>
      </c>
      <c r="M310" t="s">
        <v>118</v>
      </c>
      <c r="N310" t="s">
        <v>119</v>
      </c>
      <c r="O310" t="s">
        <v>228</v>
      </c>
      <c r="P310" t="s">
        <v>200</v>
      </c>
      <c r="Q310" t="s">
        <v>230</v>
      </c>
      <c r="R310" t="s">
        <v>123</v>
      </c>
      <c r="S310" t="s">
        <v>124</v>
      </c>
      <c r="T310" t="s">
        <v>3023</v>
      </c>
      <c r="U310" t="s">
        <v>3024</v>
      </c>
      <c r="V310" t="s">
        <v>3025</v>
      </c>
      <c r="Z310" t="s">
        <v>3026</v>
      </c>
      <c r="AA310" t="s">
        <v>113</v>
      </c>
      <c r="AB310" t="s">
        <v>206</v>
      </c>
      <c r="AC310" t="s">
        <v>482</v>
      </c>
      <c r="AD310">
        <v>1</v>
      </c>
      <c r="AE310" t="s">
        <v>206</v>
      </c>
      <c r="AF310" t="s">
        <v>113</v>
      </c>
      <c r="AG310" t="s">
        <v>113</v>
      </c>
      <c r="AH310" t="s">
        <v>131</v>
      </c>
      <c r="AI310" t="s">
        <v>132</v>
      </c>
      <c r="AJ310" t="s">
        <v>131</v>
      </c>
      <c r="AK310" t="s">
        <v>3027</v>
      </c>
      <c r="AL310" t="s">
        <v>3028</v>
      </c>
      <c r="AM310" t="s">
        <v>485</v>
      </c>
      <c r="AN310" t="s">
        <v>113</v>
      </c>
      <c r="AO310" t="s">
        <v>113</v>
      </c>
      <c r="AQ310" t="s">
        <v>486</v>
      </c>
      <c r="AR310" t="s">
        <v>113</v>
      </c>
      <c r="AS310" t="s">
        <v>113</v>
      </c>
      <c r="AT310" t="s">
        <v>113</v>
      </c>
      <c r="AU310" t="s">
        <v>113</v>
      </c>
      <c r="AW310" t="s">
        <v>113</v>
      </c>
      <c r="AX310" s="82">
        <f>IFERROR(FIND("Óbitos/feridos",consulta_completa__11[[#This Row],[13 - Ocorrências/Ambientes Atingidos]]),0)</f>
        <v>0</v>
      </c>
      <c r="AY310" s="83" t="str">
        <f t="shared" si="126"/>
        <v/>
      </c>
      <c r="AZ310" s="82">
        <f>IFERROR(FIND("População afetada/evacuada",consulta_completa__11[[#This Row],[13 - Ocorrências/Ambientes Atingidos]]),0)</f>
        <v>0</v>
      </c>
      <c r="BA310" s="82" t="str">
        <f t="shared" si="127"/>
        <v/>
      </c>
      <c r="BB310" s="82">
        <f>IFERROR(FIND("Suspensão de abastecimento de água",consulta_completa__11[[#This Row],[13 - Ocorrências/Ambientes Atingidos]]),0)</f>
        <v>0</v>
      </c>
      <c r="BC310" s="83" t="str">
        <f t="shared" si="155"/>
        <v/>
      </c>
      <c r="BD310" s="82">
        <f>IFERROR(FIND("Rio/córrego",consulta_completa__11[[#This Row],[13 - Ocorrências/Ambientes Atingidos]]),0)</f>
        <v>0</v>
      </c>
      <c r="BE310" s="83" t="str">
        <f t="shared" si="128"/>
        <v/>
      </c>
      <c r="BF310" s="82">
        <f>IFERROR(FIND("Lago",consulta_completa__11[[#This Row],[13 - Ocorrências/Ambientes Atingidos]]),0)</f>
        <v>0</v>
      </c>
      <c r="BG310" s="83" t="str">
        <f t="shared" si="129"/>
        <v/>
      </c>
      <c r="BH310" s="82">
        <f>IFERROR(FIND("Mar",consulta_completa__11[[#This Row],[13 - Ocorrências/Ambientes Atingidos]]),0)</f>
        <v>1</v>
      </c>
      <c r="BI310" s="83" t="str">
        <f t="shared" si="130"/>
        <v>X</v>
      </c>
      <c r="BJ310" s="82">
        <f>IFERROR(FIND("Praia",consulta_completa__11[[#This Row],[13 - Ocorrências/Ambientes Atingidos]]),0)</f>
        <v>0</v>
      </c>
      <c r="BK310" s="83" t="str">
        <f t="shared" si="131"/>
        <v/>
      </c>
      <c r="BL310" s="82">
        <f>IFERROR(FIND("Solo",consulta_completa__11[[#This Row],[13 - Ocorrências/Ambientes Atingidos]]),0)</f>
        <v>0</v>
      </c>
      <c r="BM310" s="83" t="str">
        <f t="shared" si="132"/>
        <v/>
      </c>
      <c r="BN310" s="82">
        <f>IFERROR(FIND("Águas subterrâneas",consulta_completa__11[[#This Row],[13 - Ocorrências/Ambientes Atingidos]]),0)</f>
        <v>0</v>
      </c>
      <c r="BO310" s="83" t="str">
        <f t="shared" si="133"/>
        <v/>
      </c>
      <c r="BP310" s="82">
        <f>IFERROR(FIND("Atmosfera",consulta_completa__11[[#This Row],[13 - Ocorrências/Ambientes Atingidos]]),0)</f>
        <v>0</v>
      </c>
      <c r="BQ310" s="83" t="str">
        <f t="shared" si="134"/>
        <v/>
      </c>
      <c r="BR310" s="82">
        <f>IFERROR(FIND("Flora",consulta_completa__11[[#This Row],[13 - Ocorrências/Ambientes Atingidos]]),0)</f>
        <v>0</v>
      </c>
      <c r="BS310" s="83" t="str">
        <f t="shared" si="135"/>
        <v/>
      </c>
      <c r="BT310" s="82">
        <f>IFERROR(FIND("Fauna",consulta_completa__11[[#This Row],[13 - Ocorrências/Ambientes Atingidos]]),0)</f>
        <v>0</v>
      </c>
      <c r="BU310" s="83" t="str">
        <f t="shared" si="136"/>
        <v/>
      </c>
      <c r="BV310" s="82">
        <f>IFERROR(FIND("UC federal",consulta_completa__11[[#This Row],[13 - Ocorrências/Ambientes Atingidos]]),0)</f>
        <v>0</v>
      </c>
      <c r="BW310" s="83" t="str">
        <f t="shared" si="137"/>
        <v/>
      </c>
      <c r="BX310" s="82">
        <f>IFERROR(FIND("UC estadual/municipal",consulta_completa__11[[#This Row],[13 - Ocorrências/Ambientes Atingidos]]),0)</f>
        <v>0</v>
      </c>
      <c r="BY310" s="83" t="str">
        <f t="shared" si="138"/>
        <v/>
      </c>
      <c r="BZ310" s="82">
        <f>IFERROR(FIND("Outro(s)",consulta_completa__11[[#This Row],[13 - Ocorrências/Ambientes Atingidos]]),0)</f>
        <v>0</v>
      </c>
      <c r="CA310" s="83" t="str">
        <f t="shared" si="139"/>
        <v/>
      </c>
      <c r="CB310" s="82">
        <f>IFERROR(FIND("Sem dano",consulta_completa__11[[#This Row],[13 - Ocorrências/Ambientes Atingidos]]),0)</f>
        <v>0</v>
      </c>
      <c r="CC310" s="83" t="str">
        <f t="shared" si="140"/>
        <v/>
      </c>
      <c r="CD310" s="82" t="str">
        <f>IF(consulta_completa__11[[#This Row],[13 - Ocorrências/Ambientes Atingidos]]="","X","")</f>
        <v/>
      </c>
      <c r="CE310" s="84">
        <f>IFERROR(FIND("IBAMA",consulta_completa__11[[#This Row],[14 - Inst. Atuando no Local]]),0)</f>
        <v>0</v>
      </c>
      <c r="CF310" s="84" t="str">
        <f t="shared" si="141"/>
        <v/>
      </c>
      <c r="CG310" s="84">
        <f>IFERROR(FIND("OEMA",consulta_completa__11[[#This Row],[14 - Inst. Atuando no Local]]),0)</f>
        <v>0</v>
      </c>
      <c r="CH310" s="84" t="str">
        <f t="shared" si="142"/>
        <v/>
      </c>
      <c r="CI310" s="84">
        <f>IFERROR(FIND("DEFESA CIVIL",consulta_completa__11[[#This Row],[14 - Inst. Atuando no Local]]),0)</f>
        <v>0</v>
      </c>
      <c r="CJ310" s="84" t="str">
        <f t="shared" si="143"/>
        <v/>
      </c>
      <c r="CK310" s="84">
        <f>IFERROR(FIND("CORPO DE BOMBEIROS",consulta_completa__11[[#This Row],[14 - Inst. Atuando no Local]]),0)</f>
        <v>0</v>
      </c>
      <c r="CL310" s="84" t="str">
        <f t="shared" si="144"/>
        <v/>
      </c>
      <c r="CM310" s="84">
        <f>IFERROR(FIND("POLÍCIA RODOVIÁRIA",consulta_completa__11[[#This Row],[14 - Inst. Atuando no Local]]),0)</f>
        <v>0</v>
      </c>
      <c r="CN310" s="84" t="str">
        <f t="shared" si="145"/>
        <v/>
      </c>
      <c r="CO310" s="84">
        <f>IFERROR(FIND("POLÍCIA MILITAR",consulta_completa__11[[#This Row],[14 - Inst. Atuando no Local]]),0)</f>
        <v>0</v>
      </c>
      <c r="CP310" s="84" t="str">
        <f t="shared" si="146"/>
        <v/>
      </c>
      <c r="CQ310" s="84">
        <f>IFERROR(FIND("POLÍCIA CIVIL",consulta_completa__11[[#This Row],[14 - Inst. Atuando no Local]]),0)</f>
        <v>0</v>
      </c>
      <c r="CR310" s="84" t="str">
        <f t="shared" si="147"/>
        <v/>
      </c>
      <c r="CS310" s="84">
        <f>IFERROR(FIND("MARINHA DO BRASIL",consulta_completa__11[[#This Row],[14 - Inst. Atuando no Local]]),0)</f>
        <v>0</v>
      </c>
      <c r="CT310" s="84" t="str">
        <f t="shared" si="148"/>
        <v/>
      </c>
      <c r="CU310" s="84">
        <f>IFERROR(FIND("EMPRESA ESPECIALIZADA EM ATENDIMENTO",consulta_completa__11[[#This Row],[14 - Inst. Atuando no Local]]),0)</f>
        <v>0</v>
      </c>
      <c r="CV310" s="84" t="str">
        <f t="shared" si="149"/>
        <v/>
      </c>
      <c r="CW310" s="84">
        <f>IFERROR(FIND("IBAMA",consulta_completa__11[[#This Row],[14 - Inst. Atuando no Local]]),0)</f>
        <v>0</v>
      </c>
      <c r="CX310" s="84" t="str">
        <f t="shared" si="150"/>
        <v/>
      </c>
      <c r="CY310" s="84" t="str">
        <f>IF(consulta_completa__11[[#This Row],[14 - Inst. Atuando no Local]]="","X","")</f>
        <v/>
      </c>
      <c r="CZ310" s="84">
        <f>IFERROR(FIND("OUTRA (S)",consulta_completa__11[[#This Row],[14 - Inst. Atuando no Local]]),0)</f>
        <v>0</v>
      </c>
      <c r="DA310" s="84" t="str">
        <f t="shared" si="151"/>
        <v/>
      </c>
      <c r="DB310" s="35" t="str">
        <f t="shared" si="152"/>
        <v>Sim</v>
      </c>
      <c r="DC310" s="35" t="str">
        <f t="shared" si="153"/>
        <v>Não</v>
      </c>
      <c r="DD310" s="35" t="str">
        <f t="shared" si="154"/>
        <v>Sim</v>
      </c>
      <c r="DE310" s="87" t="str">
        <f t="shared" si="125"/>
        <v>Federal</v>
      </c>
    </row>
    <row r="311" spans="1:109">
      <c r="A311" s="14">
        <v>20255643228</v>
      </c>
      <c r="B311" s="1">
        <v>45779</v>
      </c>
      <c r="C311" t="s">
        <v>3029</v>
      </c>
      <c r="D311" t="s">
        <v>180</v>
      </c>
      <c r="E311" t="s">
        <v>286</v>
      </c>
      <c r="F311" t="s">
        <v>453</v>
      </c>
      <c r="G311" t="s">
        <v>311</v>
      </c>
      <c r="H311" t="s">
        <v>113</v>
      </c>
      <c r="I311" t="s">
        <v>113</v>
      </c>
      <c r="J311" t="s">
        <v>3030</v>
      </c>
      <c r="K311" t="s">
        <v>113</v>
      </c>
      <c r="L311" t="s">
        <v>113</v>
      </c>
      <c r="M311" t="s">
        <v>140</v>
      </c>
      <c r="N311" t="s">
        <v>1857</v>
      </c>
      <c r="O311" t="s">
        <v>185</v>
      </c>
      <c r="P311" t="s">
        <v>200</v>
      </c>
      <c r="Q311" t="s">
        <v>143</v>
      </c>
      <c r="R311" t="s">
        <v>123</v>
      </c>
      <c r="S311" t="s">
        <v>113</v>
      </c>
      <c r="T311" t="s">
        <v>3031</v>
      </c>
      <c r="U311" t="s">
        <v>631</v>
      </c>
      <c r="V311" t="s">
        <v>3032</v>
      </c>
      <c r="Z311" t="s">
        <v>3033</v>
      </c>
      <c r="AA311" t="s">
        <v>113</v>
      </c>
      <c r="AB311" t="s">
        <v>113</v>
      </c>
      <c r="AC311" t="s">
        <v>113</v>
      </c>
      <c r="AE311" t="s">
        <v>3034</v>
      </c>
      <c r="AF311" t="s">
        <v>113</v>
      </c>
      <c r="AG311" t="s">
        <v>113</v>
      </c>
      <c r="AH311" t="s">
        <v>194</v>
      </c>
      <c r="AI311" t="s">
        <v>132</v>
      </c>
      <c r="AJ311" t="s">
        <v>132</v>
      </c>
      <c r="AK311" t="s">
        <v>113</v>
      </c>
      <c r="AL311" t="s">
        <v>3035</v>
      </c>
      <c r="AM311" t="s">
        <v>153</v>
      </c>
      <c r="AN311" t="s">
        <v>154</v>
      </c>
      <c r="AO311" t="s">
        <v>155</v>
      </c>
      <c r="AP311">
        <v>6133161070</v>
      </c>
      <c r="AQ311" t="s">
        <v>156</v>
      </c>
      <c r="AR311" t="s">
        <v>113</v>
      </c>
      <c r="AS311" t="s">
        <v>113</v>
      </c>
      <c r="AT311" t="s">
        <v>113</v>
      </c>
      <c r="AU311" t="s">
        <v>113</v>
      </c>
      <c r="AW311" t="s">
        <v>113</v>
      </c>
      <c r="AX311" s="82">
        <f>IFERROR(FIND("Óbitos/feridos",consulta_completa__11[[#This Row],[13 - Ocorrências/Ambientes Atingidos]]),0)</f>
        <v>0</v>
      </c>
      <c r="AY311" s="83" t="str">
        <f t="shared" si="126"/>
        <v/>
      </c>
      <c r="AZ311" s="82">
        <f>IFERROR(FIND("População afetada/evacuada",consulta_completa__11[[#This Row],[13 - Ocorrências/Ambientes Atingidos]]),0)</f>
        <v>0</v>
      </c>
      <c r="BA311" s="82" t="str">
        <f t="shared" si="127"/>
        <v/>
      </c>
      <c r="BB311" s="82">
        <f>IFERROR(FIND("Suspensão de abastecimento de água",consulta_completa__11[[#This Row],[13 - Ocorrências/Ambientes Atingidos]]),0)</f>
        <v>0</v>
      </c>
      <c r="BC311" s="83" t="str">
        <f t="shared" si="155"/>
        <v/>
      </c>
      <c r="BD311" s="82">
        <f>IFERROR(FIND("Rio/córrego",consulta_completa__11[[#This Row],[13 - Ocorrências/Ambientes Atingidos]]),0)</f>
        <v>0</v>
      </c>
      <c r="BE311" s="83" t="str">
        <f t="shared" si="128"/>
        <v/>
      </c>
      <c r="BF311" s="82">
        <f>IFERROR(FIND("Lago",consulta_completa__11[[#This Row],[13 - Ocorrências/Ambientes Atingidos]]),0)</f>
        <v>0</v>
      </c>
      <c r="BG311" s="83" t="str">
        <f t="shared" si="129"/>
        <v/>
      </c>
      <c r="BH311" s="82">
        <f>IFERROR(FIND("Mar",consulta_completa__11[[#This Row],[13 - Ocorrências/Ambientes Atingidos]]),0)</f>
        <v>0</v>
      </c>
      <c r="BI311" s="83" t="str">
        <f t="shared" si="130"/>
        <v/>
      </c>
      <c r="BJ311" s="82">
        <f>IFERROR(FIND("Praia",consulta_completa__11[[#This Row],[13 - Ocorrências/Ambientes Atingidos]]),0)</f>
        <v>0</v>
      </c>
      <c r="BK311" s="83" t="str">
        <f t="shared" si="131"/>
        <v/>
      </c>
      <c r="BL311" s="82">
        <f>IFERROR(FIND("Solo",consulta_completa__11[[#This Row],[13 - Ocorrências/Ambientes Atingidos]]),0)</f>
        <v>1</v>
      </c>
      <c r="BM311" s="83" t="str">
        <f t="shared" si="132"/>
        <v>X</v>
      </c>
      <c r="BN311" s="82">
        <f>IFERROR(FIND("Águas subterrâneas",consulta_completa__11[[#This Row],[13 - Ocorrências/Ambientes Atingidos]]),0)</f>
        <v>0</v>
      </c>
      <c r="BO311" s="83" t="str">
        <f t="shared" si="133"/>
        <v/>
      </c>
      <c r="BP311" s="82">
        <f>IFERROR(FIND("Atmosfera",consulta_completa__11[[#This Row],[13 - Ocorrências/Ambientes Atingidos]]),0)</f>
        <v>0</v>
      </c>
      <c r="BQ311" s="83" t="str">
        <f t="shared" si="134"/>
        <v/>
      </c>
      <c r="BR311" s="82">
        <f>IFERROR(FIND("Flora",consulta_completa__11[[#This Row],[13 - Ocorrências/Ambientes Atingidos]]),0)</f>
        <v>0</v>
      </c>
      <c r="BS311" s="83" t="str">
        <f t="shared" si="135"/>
        <v/>
      </c>
      <c r="BT311" s="82">
        <f>IFERROR(FIND("Fauna",consulta_completa__11[[#This Row],[13 - Ocorrências/Ambientes Atingidos]]),0)</f>
        <v>0</v>
      </c>
      <c r="BU311" s="83" t="str">
        <f t="shared" si="136"/>
        <v/>
      </c>
      <c r="BV311" s="82">
        <f>IFERROR(FIND("UC federal",consulta_completa__11[[#This Row],[13 - Ocorrências/Ambientes Atingidos]]),0)</f>
        <v>0</v>
      </c>
      <c r="BW311" s="83" t="str">
        <f t="shared" si="137"/>
        <v/>
      </c>
      <c r="BX311" s="82">
        <f>IFERROR(FIND("UC estadual/municipal",consulta_completa__11[[#This Row],[13 - Ocorrências/Ambientes Atingidos]]),0)</f>
        <v>0</v>
      </c>
      <c r="BY311" s="83" t="str">
        <f t="shared" si="138"/>
        <v/>
      </c>
      <c r="BZ311" s="82">
        <f>IFERROR(FIND("Outro(s)",consulta_completa__11[[#This Row],[13 - Ocorrências/Ambientes Atingidos]]),0)</f>
        <v>0</v>
      </c>
      <c r="CA311" s="83" t="str">
        <f t="shared" si="139"/>
        <v/>
      </c>
      <c r="CB311" s="82">
        <f>IFERROR(FIND("Sem dano",consulta_completa__11[[#This Row],[13 - Ocorrências/Ambientes Atingidos]]),0)</f>
        <v>0</v>
      </c>
      <c r="CC311" s="83" t="str">
        <f t="shared" si="140"/>
        <v/>
      </c>
      <c r="CD311" s="82" t="str">
        <f>IF(consulta_completa__11[[#This Row],[13 - Ocorrências/Ambientes Atingidos]]="","X","")</f>
        <v/>
      </c>
      <c r="CE311" s="84">
        <f>IFERROR(FIND("IBAMA",consulta_completa__11[[#This Row],[14 - Inst. Atuando no Local]]),0)</f>
        <v>0</v>
      </c>
      <c r="CF311" s="84" t="str">
        <f t="shared" si="141"/>
        <v/>
      </c>
      <c r="CG311" s="84">
        <f>IFERROR(FIND("OEMA",consulta_completa__11[[#This Row],[14 - Inst. Atuando no Local]]),0)</f>
        <v>0</v>
      </c>
      <c r="CH311" s="84" t="str">
        <f t="shared" si="142"/>
        <v/>
      </c>
      <c r="CI311" s="84">
        <f>IFERROR(FIND("DEFESA CIVIL",consulta_completa__11[[#This Row],[14 - Inst. Atuando no Local]]),0)</f>
        <v>0</v>
      </c>
      <c r="CJ311" s="84" t="str">
        <f t="shared" si="143"/>
        <v/>
      </c>
      <c r="CK311" s="84">
        <f>IFERROR(FIND("CORPO DE BOMBEIROS",consulta_completa__11[[#This Row],[14 - Inst. Atuando no Local]]),0)</f>
        <v>0</v>
      </c>
      <c r="CL311" s="84" t="str">
        <f t="shared" si="144"/>
        <v/>
      </c>
      <c r="CM311" s="84">
        <f>IFERROR(FIND("POLÍCIA RODOVIÁRIA",consulta_completa__11[[#This Row],[14 - Inst. Atuando no Local]]),0)</f>
        <v>0</v>
      </c>
      <c r="CN311" s="84" t="str">
        <f t="shared" si="145"/>
        <v/>
      </c>
      <c r="CO311" s="84">
        <f>IFERROR(FIND("POLÍCIA MILITAR",consulta_completa__11[[#This Row],[14 - Inst. Atuando no Local]]),0)</f>
        <v>0</v>
      </c>
      <c r="CP311" s="84" t="str">
        <f t="shared" si="146"/>
        <v/>
      </c>
      <c r="CQ311" s="84">
        <f>IFERROR(FIND("POLÍCIA CIVIL",consulta_completa__11[[#This Row],[14 - Inst. Atuando no Local]]),0)</f>
        <v>0</v>
      </c>
      <c r="CR311" s="84" t="str">
        <f t="shared" si="147"/>
        <v/>
      </c>
      <c r="CS311" s="84">
        <f>IFERROR(FIND("MARINHA DO BRASIL",consulta_completa__11[[#This Row],[14 - Inst. Atuando no Local]]),0)</f>
        <v>0</v>
      </c>
      <c r="CT311" s="84" t="str">
        <f t="shared" si="148"/>
        <v/>
      </c>
      <c r="CU311" s="84">
        <f>IFERROR(FIND("EMPRESA ESPECIALIZADA EM ATENDIMENTO",consulta_completa__11[[#This Row],[14 - Inst. Atuando no Local]]),0)</f>
        <v>0</v>
      </c>
      <c r="CV311" s="84" t="str">
        <f t="shared" si="149"/>
        <v/>
      </c>
      <c r="CW311" s="84">
        <f>IFERROR(FIND("IBAMA",consulta_completa__11[[#This Row],[14 - Inst. Atuando no Local]]),0)</f>
        <v>0</v>
      </c>
      <c r="CX311" s="84" t="str">
        <f t="shared" si="150"/>
        <v/>
      </c>
      <c r="CY311" s="84" t="str">
        <f>IF(consulta_completa__11[[#This Row],[14 - Inst. Atuando no Local]]="","X","")</f>
        <v/>
      </c>
      <c r="CZ311" s="84">
        <f>IFERROR(FIND("OUTRA (S)",consulta_completa__11[[#This Row],[14 - Inst. Atuando no Local]]),0)</f>
        <v>0</v>
      </c>
      <c r="DA311" s="84" t="str">
        <f t="shared" si="151"/>
        <v/>
      </c>
      <c r="DB311" s="35" t="str">
        <f t="shared" si="152"/>
        <v>Sim</v>
      </c>
      <c r="DC311" s="35" t="str">
        <f t="shared" si="153"/>
        <v>Não</v>
      </c>
      <c r="DD311" s="35" t="str">
        <f t="shared" si="154"/>
        <v>Sim</v>
      </c>
      <c r="DE311" s="87" t="str">
        <f t="shared" si="125"/>
        <v>Sem informação</v>
      </c>
    </row>
    <row r="312" spans="1:109">
      <c r="A312" s="14">
        <v>20255650412</v>
      </c>
      <c r="B312" s="1">
        <v>45781</v>
      </c>
      <c r="C312" t="s">
        <v>3036</v>
      </c>
      <c r="D312" t="s">
        <v>180</v>
      </c>
      <c r="E312" t="s">
        <v>181</v>
      </c>
      <c r="F312" t="s">
        <v>1202</v>
      </c>
      <c r="G312" t="s">
        <v>113</v>
      </c>
      <c r="H312" t="s">
        <v>114</v>
      </c>
      <c r="I312" t="s">
        <v>114</v>
      </c>
      <c r="J312" t="s">
        <v>3037</v>
      </c>
      <c r="K312" t="s">
        <v>113</v>
      </c>
      <c r="L312" t="s">
        <v>113</v>
      </c>
      <c r="M312" t="s">
        <v>1100</v>
      </c>
      <c r="N312" t="s">
        <v>2184</v>
      </c>
      <c r="O312" t="s">
        <v>185</v>
      </c>
      <c r="P312" t="s">
        <v>272</v>
      </c>
      <c r="Q312" t="s">
        <v>122</v>
      </c>
      <c r="R312" t="s">
        <v>123</v>
      </c>
      <c r="S312" t="s">
        <v>113</v>
      </c>
      <c r="T312" t="s">
        <v>3038</v>
      </c>
      <c r="U312" t="s">
        <v>3039</v>
      </c>
      <c r="V312" t="s">
        <v>3040</v>
      </c>
      <c r="Y312" t="b">
        <v>1</v>
      </c>
      <c r="Z312" t="s">
        <v>3041</v>
      </c>
      <c r="AA312" t="s">
        <v>3042</v>
      </c>
      <c r="AB312" t="s">
        <v>113</v>
      </c>
      <c r="AC312" t="s">
        <v>113</v>
      </c>
      <c r="AE312" t="s">
        <v>3043</v>
      </c>
      <c r="AF312" t="s">
        <v>113</v>
      </c>
      <c r="AG312" t="s">
        <v>113</v>
      </c>
      <c r="AH312" t="s">
        <v>131</v>
      </c>
      <c r="AI312" t="s">
        <v>131</v>
      </c>
      <c r="AJ312" t="s">
        <v>131</v>
      </c>
      <c r="AK312" t="s">
        <v>3044</v>
      </c>
      <c r="AL312" t="s">
        <v>3045</v>
      </c>
      <c r="AM312" t="s">
        <v>153</v>
      </c>
      <c r="AN312" t="s">
        <v>154</v>
      </c>
      <c r="AO312" t="s">
        <v>155</v>
      </c>
      <c r="AP312">
        <v>6133161070</v>
      </c>
      <c r="AQ312" t="s">
        <v>156</v>
      </c>
      <c r="AR312" t="s">
        <v>113</v>
      </c>
      <c r="AS312" t="s">
        <v>113</v>
      </c>
      <c r="AT312" t="s">
        <v>113</v>
      </c>
      <c r="AU312" t="s">
        <v>113</v>
      </c>
      <c r="AW312" t="s">
        <v>113</v>
      </c>
      <c r="AX312" s="82">
        <f>IFERROR(FIND("Óbitos/feridos",consulta_completa__11[[#This Row],[13 - Ocorrências/Ambientes Atingidos]]),0)</f>
        <v>0</v>
      </c>
      <c r="AY312" s="83" t="str">
        <f t="shared" si="126"/>
        <v/>
      </c>
      <c r="AZ312" s="82">
        <f>IFERROR(FIND("População afetada/evacuada",consulta_completa__11[[#This Row],[13 - Ocorrências/Ambientes Atingidos]]),0)</f>
        <v>0</v>
      </c>
      <c r="BA312" s="82" t="str">
        <f t="shared" si="127"/>
        <v/>
      </c>
      <c r="BB312" s="82">
        <f>IFERROR(FIND("Suspensão de abastecimento de água",consulta_completa__11[[#This Row],[13 - Ocorrências/Ambientes Atingidos]]),0)</f>
        <v>0</v>
      </c>
      <c r="BC312" s="83" t="str">
        <f t="shared" si="155"/>
        <v/>
      </c>
      <c r="BD312" s="82">
        <f>IFERROR(FIND("Rio/córrego",consulta_completa__11[[#This Row],[13 - Ocorrências/Ambientes Atingidos]]),0)</f>
        <v>1</v>
      </c>
      <c r="BE312" s="83" t="str">
        <f t="shared" si="128"/>
        <v>X</v>
      </c>
      <c r="BF312" s="82">
        <f>IFERROR(FIND("Lago",consulta_completa__11[[#This Row],[13 - Ocorrências/Ambientes Atingidos]]),0)</f>
        <v>0</v>
      </c>
      <c r="BG312" s="83" t="str">
        <f t="shared" si="129"/>
        <v/>
      </c>
      <c r="BH312" s="82">
        <f>IFERROR(FIND("Mar",consulta_completa__11[[#This Row],[13 - Ocorrências/Ambientes Atingidos]]),0)</f>
        <v>0</v>
      </c>
      <c r="BI312" s="83" t="str">
        <f t="shared" si="130"/>
        <v/>
      </c>
      <c r="BJ312" s="82">
        <f>IFERROR(FIND("Praia",consulta_completa__11[[#This Row],[13 - Ocorrências/Ambientes Atingidos]]),0)</f>
        <v>0</v>
      </c>
      <c r="BK312" s="83" t="str">
        <f t="shared" si="131"/>
        <v/>
      </c>
      <c r="BL312" s="82">
        <f>IFERROR(FIND("Solo",consulta_completa__11[[#This Row],[13 - Ocorrências/Ambientes Atingidos]]),0)</f>
        <v>27</v>
      </c>
      <c r="BM312" s="83" t="str">
        <f t="shared" si="132"/>
        <v>X</v>
      </c>
      <c r="BN312" s="82">
        <f>IFERROR(FIND("Águas subterrâneas",consulta_completa__11[[#This Row],[13 - Ocorrências/Ambientes Atingidos]]),0)</f>
        <v>0</v>
      </c>
      <c r="BO312" s="83" t="str">
        <f t="shared" si="133"/>
        <v/>
      </c>
      <c r="BP312" s="82">
        <f>IFERROR(FIND("Atmosfera",consulta_completa__11[[#This Row],[13 - Ocorrências/Ambientes Atingidos]]),0)</f>
        <v>0</v>
      </c>
      <c r="BQ312" s="83" t="str">
        <f t="shared" si="134"/>
        <v/>
      </c>
      <c r="BR312" s="82">
        <f>IFERROR(FIND("Flora",consulta_completa__11[[#This Row],[13 - Ocorrências/Ambientes Atingidos]]),0)</f>
        <v>0</v>
      </c>
      <c r="BS312" s="83" t="str">
        <f t="shared" si="135"/>
        <v/>
      </c>
      <c r="BT312" s="82">
        <f>IFERROR(FIND("Fauna",consulta_completa__11[[#This Row],[13 - Ocorrências/Ambientes Atingidos]]),0)</f>
        <v>0</v>
      </c>
      <c r="BU312" s="83" t="str">
        <f t="shared" si="136"/>
        <v/>
      </c>
      <c r="BV312" s="82">
        <f>IFERROR(FIND("UC federal",consulta_completa__11[[#This Row],[13 - Ocorrências/Ambientes Atingidos]]),0)</f>
        <v>0</v>
      </c>
      <c r="BW312" s="83" t="str">
        <f t="shared" si="137"/>
        <v/>
      </c>
      <c r="BX312" s="82">
        <f>IFERROR(FIND("UC estadual/municipal",consulta_completa__11[[#This Row],[13 - Ocorrências/Ambientes Atingidos]]),0)</f>
        <v>0</v>
      </c>
      <c r="BY312" s="83" t="str">
        <f t="shared" si="138"/>
        <v/>
      </c>
      <c r="BZ312" s="82">
        <f>IFERROR(FIND("Outro(s)",consulta_completa__11[[#This Row],[13 - Ocorrências/Ambientes Atingidos]]),0)</f>
        <v>0</v>
      </c>
      <c r="CA312" s="83" t="str">
        <f t="shared" si="139"/>
        <v/>
      </c>
      <c r="CB312" s="82">
        <f>IFERROR(FIND("Sem dano",consulta_completa__11[[#This Row],[13 - Ocorrências/Ambientes Atingidos]]),0)</f>
        <v>0</v>
      </c>
      <c r="CC312" s="83" t="str">
        <f t="shared" si="140"/>
        <v/>
      </c>
      <c r="CD312" s="82" t="str">
        <f>IF(consulta_completa__11[[#This Row],[13 - Ocorrências/Ambientes Atingidos]]="","X","")</f>
        <v/>
      </c>
      <c r="CE312" s="84">
        <f>IFERROR(FIND("IBAMA",consulta_completa__11[[#This Row],[14 - Inst. Atuando no Local]]),0)</f>
        <v>0</v>
      </c>
      <c r="CF312" s="84" t="str">
        <f t="shared" si="141"/>
        <v/>
      </c>
      <c r="CG312" s="84">
        <f>IFERROR(FIND("OEMA",consulta_completa__11[[#This Row],[14 - Inst. Atuando no Local]]),0)</f>
        <v>0</v>
      </c>
      <c r="CH312" s="84" t="str">
        <f t="shared" si="142"/>
        <v/>
      </c>
      <c r="CI312" s="84">
        <f>IFERROR(FIND("DEFESA CIVIL",consulta_completa__11[[#This Row],[14 - Inst. Atuando no Local]]),0)</f>
        <v>0</v>
      </c>
      <c r="CJ312" s="84" t="str">
        <f t="shared" si="143"/>
        <v/>
      </c>
      <c r="CK312" s="84">
        <f>IFERROR(FIND("CORPO DE BOMBEIROS",consulta_completa__11[[#This Row],[14 - Inst. Atuando no Local]]),0)</f>
        <v>0</v>
      </c>
      <c r="CL312" s="84" t="str">
        <f t="shared" si="144"/>
        <v/>
      </c>
      <c r="CM312" s="84">
        <f>IFERROR(FIND("POLÍCIA RODOVIÁRIA",consulta_completa__11[[#This Row],[14 - Inst. Atuando no Local]]),0)</f>
        <v>0</v>
      </c>
      <c r="CN312" s="84" t="str">
        <f t="shared" si="145"/>
        <v/>
      </c>
      <c r="CO312" s="84">
        <f>IFERROR(FIND("POLÍCIA MILITAR",consulta_completa__11[[#This Row],[14 - Inst. Atuando no Local]]),0)</f>
        <v>0</v>
      </c>
      <c r="CP312" s="84" t="str">
        <f t="shared" si="146"/>
        <v/>
      </c>
      <c r="CQ312" s="84">
        <f>IFERROR(FIND("POLÍCIA CIVIL",consulta_completa__11[[#This Row],[14 - Inst. Atuando no Local]]),0)</f>
        <v>0</v>
      </c>
      <c r="CR312" s="84" t="str">
        <f t="shared" si="147"/>
        <v/>
      </c>
      <c r="CS312" s="84">
        <f>IFERROR(FIND("MARINHA DO BRASIL",consulta_completa__11[[#This Row],[14 - Inst. Atuando no Local]]),0)</f>
        <v>0</v>
      </c>
      <c r="CT312" s="84" t="str">
        <f t="shared" si="148"/>
        <v/>
      </c>
      <c r="CU312" s="84">
        <f>IFERROR(FIND("EMPRESA ESPECIALIZADA EM ATENDIMENTO",consulta_completa__11[[#This Row],[14 - Inst. Atuando no Local]]),0)</f>
        <v>0</v>
      </c>
      <c r="CV312" s="84" t="str">
        <f t="shared" si="149"/>
        <v/>
      </c>
      <c r="CW312" s="84">
        <f>IFERROR(FIND("IBAMA",consulta_completa__11[[#This Row],[14 - Inst. Atuando no Local]]),0)</f>
        <v>0</v>
      </c>
      <c r="CX312" s="84" t="str">
        <f t="shared" si="150"/>
        <v/>
      </c>
      <c r="CY312" s="84" t="str">
        <f>IF(consulta_completa__11[[#This Row],[14 - Inst. Atuando no Local]]="","X","")</f>
        <v/>
      </c>
      <c r="CZ312" s="84">
        <f>IFERROR(FIND("OUTRA (S)",consulta_completa__11[[#This Row],[14 - Inst. Atuando no Local]]),0)</f>
        <v>0</v>
      </c>
      <c r="DA312" s="84" t="str">
        <f t="shared" si="151"/>
        <v/>
      </c>
      <c r="DB312" s="35" t="str">
        <f t="shared" si="152"/>
        <v>Sim</v>
      </c>
      <c r="DC312" s="35" t="str">
        <f t="shared" si="153"/>
        <v>Não</v>
      </c>
      <c r="DD312" s="35" t="str">
        <f t="shared" si="154"/>
        <v>Sim</v>
      </c>
      <c r="DE312" s="87" t="str">
        <f t="shared" si="125"/>
        <v>Sem informação</v>
      </c>
    </row>
    <row r="313" spans="1:109">
      <c r="A313" s="14">
        <v>20255761207</v>
      </c>
      <c r="B313" s="1">
        <v>45782</v>
      </c>
      <c r="C313" t="s">
        <v>718</v>
      </c>
      <c r="D313" t="s">
        <v>609</v>
      </c>
      <c r="E313" t="s">
        <v>139</v>
      </c>
      <c r="F313" t="s">
        <v>112</v>
      </c>
      <c r="G313" t="s">
        <v>113</v>
      </c>
      <c r="H313" t="s">
        <v>114</v>
      </c>
      <c r="I313" t="s">
        <v>114</v>
      </c>
      <c r="J313" t="s">
        <v>441</v>
      </c>
      <c r="K313" t="s">
        <v>3046</v>
      </c>
      <c r="L313" t="s">
        <v>117</v>
      </c>
      <c r="M313" t="s">
        <v>140</v>
      </c>
      <c r="N313" t="s">
        <v>141</v>
      </c>
      <c r="O313" t="s">
        <v>185</v>
      </c>
      <c r="P313" t="s">
        <v>299</v>
      </c>
      <c r="Q313" t="s">
        <v>143</v>
      </c>
      <c r="R313" t="s">
        <v>123</v>
      </c>
      <c r="S313" t="s">
        <v>113</v>
      </c>
      <c r="T313" t="s">
        <v>3047</v>
      </c>
      <c r="U313" t="s">
        <v>145</v>
      </c>
      <c r="V313" t="s">
        <v>3048</v>
      </c>
      <c r="Y313" t="b">
        <v>1</v>
      </c>
      <c r="Z313" t="s">
        <v>259</v>
      </c>
      <c r="AA313" t="s">
        <v>113</v>
      </c>
      <c r="AB313" t="s">
        <v>613</v>
      </c>
      <c r="AC313" t="s">
        <v>113</v>
      </c>
      <c r="AD313">
        <v>2</v>
      </c>
      <c r="AE313" t="s">
        <v>113</v>
      </c>
      <c r="AF313" t="s">
        <v>614</v>
      </c>
      <c r="AG313" t="s">
        <v>615</v>
      </c>
      <c r="AH313" t="s">
        <v>131</v>
      </c>
      <c r="AI313" t="s">
        <v>131</v>
      </c>
      <c r="AJ313" t="s">
        <v>131</v>
      </c>
      <c r="AK313" t="s">
        <v>3049</v>
      </c>
      <c r="AL313" t="s">
        <v>3050</v>
      </c>
      <c r="AM313" t="s">
        <v>153</v>
      </c>
      <c r="AN313" t="s">
        <v>154</v>
      </c>
      <c r="AO313" t="s">
        <v>155</v>
      </c>
      <c r="AP313">
        <v>6133161070</v>
      </c>
      <c r="AQ313" t="s">
        <v>156</v>
      </c>
      <c r="AR313" t="s">
        <v>113</v>
      </c>
      <c r="AS313" t="s">
        <v>113</v>
      </c>
      <c r="AT313" t="s">
        <v>795</v>
      </c>
      <c r="AU313" t="s">
        <v>592</v>
      </c>
      <c r="AV313">
        <v>240000000</v>
      </c>
      <c r="AW313" t="s">
        <v>159</v>
      </c>
      <c r="AX313" s="82">
        <f>IFERROR(FIND("Óbitos/feridos",consulta_completa__11[[#This Row],[13 - Ocorrências/Ambientes Atingidos]]),0)</f>
        <v>0</v>
      </c>
      <c r="AY313" s="83" t="str">
        <f t="shared" si="126"/>
        <v/>
      </c>
      <c r="AZ313" s="82">
        <f>IFERROR(FIND("População afetada/evacuada",consulta_completa__11[[#This Row],[13 - Ocorrências/Ambientes Atingidos]]),0)</f>
        <v>0</v>
      </c>
      <c r="BA313" s="82" t="str">
        <f t="shared" si="127"/>
        <v/>
      </c>
      <c r="BB313" s="82">
        <f>IFERROR(FIND("Suspensão de abastecimento de água",consulta_completa__11[[#This Row],[13 - Ocorrências/Ambientes Atingidos]]),0)</f>
        <v>0</v>
      </c>
      <c r="BC313" s="83" t="str">
        <f t="shared" si="155"/>
        <v/>
      </c>
      <c r="BD313" s="82">
        <f>IFERROR(FIND("Rio/córrego",consulta_completa__11[[#This Row],[13 - Ocorrências/Ambientes Atingidos]]),0)</f>
        <v>0</v>
      </c>
      <c r="BE313" s="83" t="str">
        <f t="shared" si="128"/>
        <v/>
      </c>
      <c r="BF313" s="82">
        <f>IFERROR(FIND("Lago",consulta_completa__11[[#This Row],[13 - Ocorrências/Ambientes Atingidos]]),0)</f>
        <v>0</v>
      </c>
      <c r="BG313" s="83" t="str">
        <f t="shared" si="129"/>
        <v/>
      </c>
      <c r="BH313" s="82">
        <f>IFERROR(FIND("Mar",consulta_completa__11[[#This Row],[13 - Ocorrências/Ambientes Atingidos]]),0)</f>
        <v>0</v>
      </c>
      <c r="BI313" s="83" t="str">
        <f t="shared" si="130"/>
        <v/>
      </c>
      <c r="BJ313" s="82">
        <f>IFERROR(FIND("Praia",consulta_completa__11[[#This Row],[13 - Ocorrências/Ambientes Atingidos]]),0)</f>
        <v>0</v>
      </c>
      <c r="BK313" s="83" t="str">
        <f t="shared" si="131"/>
        <v/>
      </c>
      <c r="BL313" s="82">
        <f>IFERROR(FIND("Solo",consulta_completa__11[[#This Row],[13 - Ocorrências/Ambientes Atingidos]]),0)</f>
        <v>1</v>
      </c>
      <c r="BM313" s="83" t="str">
        <f t="shared" si="132"/>
        <v>X</v>
      </c>
      <c r="BN313" s="82">
        <f>IFERROR(FIND("Águas subterrâneas",consulta_completa__11[[#This Row],[13 - Ocorrências/Ambientes Atingidos]]),0)</f>
        <v>0</v>
      </c>
      <c r="BO313" s="83" t="str">
        <f t="shared" si="133"/>
        <v/>
      </c>
      <c r="BP313" s="82">
        <f>IFERROR(FIND("Atmosfera",consulta_completa__11[[#This Row],[13 - Ocorrências/Ambientes Atingidos]]),0)</f>
        <v>0</v>
      </c>
      <c r="BQ313" s="83" t="str">
        <f t="shared" si="134"/>
        <v/>
      </c>
      <c r="BR313" s="82">
        <f>IFERROR(FIND("Flora",consulta_completa__11[[#This Row],[13 - Ocorrências/Ambientes Atingidos]]),0)</f>
        <v>0</v>
      </c>
      <c r="BS313" s="83" t="str">
        <f t="shared" si="135"/>
        <v/>
      </c>
      <c r="BT313" s="82">
        <f>IFERROR(FIND("Fauna",consulta_completa__11[[#This Row],[13 - Ocorrências/Ambientes Atingidos]]),0)</f>
        <v>0</v>
      </c>
      <c r="BU313" s="83" t="str">
        <f t="shared" si="136"/>
        <v/>
      </c>
      <c r="BV313" s="82">
        <f>IFERROR(FIND("UC federal",consulta_completa__11[[#This Row],[13 - Ocorrências/Ambientes Atingidos]]),0)</f>
        <v>0</v>
      </c>
      <c r="BW313" s="83" t="str">
        <f t="shared" si="137"/>
        <v/>
      </c>
      <c r="BX313" s="82">
        <f>IFERROR(FIND("UC estadual/municipal",consulta_completa__11[[#This Row],[13 - Ocorrências/Ambientes Atingidos]]),0)</f>
        <v>0</v>
      </c>
      <c r="BY313" s="83" t="str">
        <f t="shared" si="138"/>
        <v/>
      </c>
      <c r="BZ313" s="82">
        <f>IFERROR(FIND("Outro(s)",consulta_completa__11[[#This Row],[13 - Ocorrências/Ambientes Atingidos]]),0)</f>
        <v>0</v>
      </c>
      <c r="CA313" s="83" t="str">
        <f t="shared" si="139"/>
        <v/>
      </c>
      <c r="CB313" s="82">
        <f>IFERROR(FIND("Sem dano",consulta_completa__11[[#This Row],[13 - Ocorrências/Ambientes Atingidos]]),0)</f>
        <v>0</v>
      </c>
      <c r="CC313" s="83" t="str">
        <f t="shared" si="140"/>
        <v/>
      </c>
      <c r="CD313" s="82" t="str">
        <f>IF(consulta_completa__11[[#This Row],[13 - Ocorrências/Ambientes Atingidos]]="","X","")</f>
        <v/>
      </c>
      <c r="CE313" s="84">
        <f>IFERROR(FIND("IBAMA",consulta_completa__11[[#This Row],[14 - Inst. Atuando no Local]]),0)</f>
        <v>0</v>
      </c>
      <c r="CF313" s="84" t="str">
        <f t="shared" si="141"/>
        <v/>
      </c>
      <c r="CG313" s="84">
        <f>IFERROR(FIND("OEMA",consulta_completa__11[[#This Row],[14 - Inst. Atuando no Local]]),0)</f>
        <v>0</v>
      </c>
      <c r="CH313" s="84" t="str">
        <f t="shared" si="142"/>
        <v/>
      </c>
      <c r="CI313" s="84">
        <f>IFERROR(FIND("DEFESA CIVIL",consulta_completa__11[[#This Row],[14 - Inst. Atuando no Local]]),0)</f>
        <v>0</v>
      </c>
      <c r="CJ313" s="84" t="str">
        <f t="shared" si="143"/>
        <v/>
      </c>
      <c r="CK313" s="84">
        <f>IFERROR(FIND("CORPO DE BOMBEIROS",consulta_completa__11[[#This Row],[14 - Inst. Atuando no Local]]),0)</f>
        <v>0</v>
      </c>
      <c r="CL313" s="84" t="str">
        <f t="shared" si="144"/>
        <v/>
      </c>
      <c r="CM313" s="84">
        <f>IFERROR(FIND("POLÍCIA RODOVIÁRIA",consulta_completa__11[[#This Row],[14 - Inst. Atuando no Local]]),0)</f>
        <v>0</v>
      </c>
      <c r="CN313" s="84" t="str">
        <f t="shared" si="145"/>
        <v/>
      </c>
      <c r="CO313" s="84">
        <f>IFERROR(FIND("POLÍCIA MILITAR",consulta_completa__11[[#This Row],[14 - Inst. Atuando no Local]]),0)</f>
        <v>0</v>
      </c>
      <c r="CP313" s="84" t="str">
        <f t="shared" si="146"/>
        <v/>
      </c>
      <c r="CQ313" s="84">
        <f>IFERROR(FIND("POLÍCIA CIVIL",consulta_completa__11[[#This Row],[14 - Inst. Atuando no Local]]),0)</f>
        <v>0</v>
      </c>
      <c r="CR313" s="84" t="str">
        <f t="shared" si="147"/>
        <v/>
      </c>
      <c r="CS313" s="84">
        <f>IFERROR(FIND("MARINHA DO BRASIL",consulta_completa__11[[#This Row],[14 - Inst. Atuando no Local]]),0)</f>
        <v>0</v>
      </c>
      <c r="CT313" s="84" t="str">
        <f t="shared" si="148"/>
        <v/>
      </c>
      <c r="CU313" s="84">
        <f>IFERROR(FIND("EMPRESA ESPECIALIZADA EM ATENDIMENTO",consulta_completa__11[[#This Row],[14 - Inst. Atuando no Local]]),0)</f>
        <v>0</v>
      </c>
      <c r="CV313" s="84" t="str">
        <f t="shared" si="149"/>
        <v/>
      </c>
      <c r="CW313" s="84">
        <f>IFERROR(FIND("IBAMA",consulta_completa__11[[#This Row],[14 - Inst. Atuando no Local]]),0)</f>
        <v>0</v>
      </c>
      <c r="CX313" s="84" t="str">
        <f t="shared" si="150"/>
        <v/>
      </c>
      <c r="CY313" s="84" t="str">
        <f>IF(consulta_completa__11[[#This Row],[14 - Inst. Atuando no Local]]="","X","")</f>
        <v/>
      </c>
      <c r="CZ313" s="84">
        <f>IFERROR(FIND("OUTRA (S)",consulta_completa__11[[#This Row],[14 - Inst. Atuando no Local]]),0)</f>
        <v>0</v>
      </c>
      <c r="DA313" s="84" t="str">
        <f t="shared" si="151"/>
        <v/>
      </c>
      <c r="DB313" s="35" t="str">
        <f t="shared" si="152"/>
        <v>Sim</v>
      </c>
      <c r="DC313" s="35" t="str">
        <f t="shared" si="153"/>
        <v>Não</v>
      </c>
      <c r="DD313" s="35" t="str">
        <f t="shared" si="154"/>
        <v>Sim</v>
      </c>
      <c r="DE313" s="87" t="str">
        <f t="shared" si="125"/>
        <v>Estadual</v>
      </c>
    </row>
    <row r="314" spans="1:109">
      <c r="A314" s="14">
        <v>20255739649</v>
      </c>
      <c r="B314" s="1">
        <v>45783</v>
      </c>
      <c r="C314" t="s">
        <v>3051</v>
      </c>
      <c r="D314" t="s">
        <v>746</v>
      </c>
      <c r="E314" t="s">
        <v>452</v>
      </c>
      <c r="F314" t="s">
        <v>112</v>
      </c>
      <c r="G314" t="s">
        <v>113</v>
      </c>
      <c r="H314" t="s">
        <v>114</v>
      </c>
      <c r="I314" t="s">
        <v>114</v>
      </c>
      <c r="J314" t="s">
        <v>113</v>
      </c>
      <c r="K314" t="s">
        <v>114</v>
      </c>
      <c r="L314" t="s">
        <v>114</v>
      </c>
      <c r="M314" t="s">
        <v>332</v>
      </c>
      <c r="N314" t="s">
        <v>1204</v>
      </c>
      <c r="O314" t="s">
        <v>458</v>
      </c>
      <c r="P314" t="s">
        <v>355</v>
      </c>
      <c r="Q314" t="s">
        <v>143</v>
      </c>
      <c r="R314" t="s">
        <v>123</v>
      </c>
      <c r="S314" t="s">
        <v>113</v>
      </c>
      <c r="T314" t="s">
        <v>3052</v>
      </c>
      <c r="U314" t="s">
        <v>3053</v>
      </c>
      <c r="V314" t="s">
        <v>3054</v>
      </c>
      <c r="Y314" t="b">
        <v>1</v>
      </c>
      <c r="Z314" t="s">
        <v>3055</v>
      </c>
      <c r="AA314" t="s">
        <v>3056</v>
      </c>
      <c r="AB314" t="s">
        <v>113</v>
      </c>
      <c r="AC314" t="s">
        <v>113</v>
      </c>
      <c r="AE314" t="s">
        <v>3057</v>
      </c>
      <c r="AF314" t="s">
        <v>113</v>
      </c>
      <c r="AG314" t="s">
        <v>113</v>
      </c>
      <c r="AH314" t="s">
        <v>131</v>
      </c>
      <c r="AI314" t="s">
        <v>132</v>
      </c>
      <c r="AJ314" t="s">
        <v>131</v>
      </c>
      <c r="AK314" t="s">
        <v>3058</v>
      </c>
      <c r="AL314" t="s">
        <v>3059</v>
      </c>
      <c r="AM314" t="s">
        <v>153</v>
      </c>
      <c r="AN314" t="s">
        <v>154</v>
      </c>
      <c r="AO314" t="s">
        <v>155</v>
      </c>
      <c r="AP314">
        <v>6133161070</v>
      </c>
      <c r="AQ314" t="s">
        <v>156</v>
      </c>
      <c r="AR314" t="s">
        <v>113</v>
      </c>
      <c r="AS314" t="s">
        <v>113</v>
      </c>
      <c r="AT314" t="s">
        <v>113</v>
      </c>
      <c r="AU314" t="s">
        <v>3060</v>
      </c>
      <c r="AV314">
        <v>200000000000</v>
      </c>
      <c r="AW314" t="s">
        <v>637</v>
      </c>
      <c r="AX314" s="82">
        <f>IFERROR(FIND("Óbitos/feridos",consulta_completa__11[[#This Row],[13 - Ocorrências/Ambientes Atingidos]]),0)</f>
        <v>0</v>
      </c>
      <c r="AY314" s="83" t="str">
        <f t="shared" si="126"/>
        <v/>
      </c>
      <c r="AZ314" s="82">
        <f>IFERROR(FIND("População afetada/evacuada",consulta_completa__11[[#This Row],[13 - Ocorrências/Ambientes Atingidos]]),0)</f>
        <v>0</v>
      </c>
      <c r="BA314" s="82" t="str">
        <f t="shared" si="127"/>
        <v/>
      </c>
      <c r="BB314" s="82">
        <f>IFERROR(FIND("Suspensão de abastecimento de água",consulta_completa__11[[#This Row],[13 - Ocorrências/Ambientes Atingidos]]),0)</f>
        <v>0</v>
      </c>
      <c r="BC314" s="83" t="str">
        <f t="shared" si="155"/>
        <v/>
      </c>
      <c r="BD314" s="82">
        <f>IFERROR(FIND("Rio/córrego",consulta_completa__11[[#This Row],[13 - Ocorrências/Ambientes Atingidos]]),0)</f>
        <v>1</v>
      </c>
      <c r="BE314" s="83" t="str">
        <f t="shared" si="128"/>
        <v>X</v>
      </c>
      <c r="BF314" s="82">
        <f>IFERROR(FIND("Lago",consulta_completa__11[[#This Row],[13 - Ocorrências/Ambientes Atingidos]]),0)</f>
        <v>0</v>
      </c>
      <c r="BG314" s="83" t="str">
        <f t="shared" si="129"/>
        <v/>
      </c>
      <c r="BH314" s="82">
        <f>IFERROR(FIND("Mar",consulta_completa__11[[#This Row],[13 - Ocorrências/Ambientes Atingidos]]),0)</f>
        <v>0</v>
      </c>
      <c r="BI314" s="83" t="str">
        <f t="shared" si="130"/>
        <v/>
      </c>
      <c r="BJ314" s="82">
        <f>IFERROR(FIND("Praia",consulta_completa__11[[#This Row],[13 - Ocorrências/Ambientes Atingidos]]),0)</f>
        <v>0</v>
      </c>
      <c r="BK314" s="83" t="str">
        <f t="shared" si="131"/>
        <v/>
      </c>
      <c r="BL314" s="82">
        <f>IFERROR(FIND("Solo",consulta_completa__11[[#This Row],[13 - Ocorrências/Ambientes Atingidos]]),0)</f>
        <v>0</v>
      </c>
      <c r="BM314" s="83" t="str">
        <f t="shared" si="132"/>
        <v/>
      </c>
      <c r="BN314" s="82">
        <f>IFERROR(FIND("Águas subterrâneas",consulta_completa__11[[#This Row],[13 - Ocorrências/Ambientes Atingidos]]),0)</f>
        <v>0</v>
      </c>
      <c r="BO314" s="83" t="str">
        <f t="shared" si="133"/>
        <v/>
      </c>
      <c r="BP314" s="82">
        <f>IFERROR(FIND("Atmosfera",consulta_completa__11[[#This Row],[13 - Ocorrências/Ambientes Atingidos]]),0)</f>
        <v>0</v>
      </c>
      <c r="BQ314" s="83" t="str">
        <f t="shared" si="134"/>
        <v/>
      </c>
      <c r="BR314" s="82">
        <f>IFERROR(FIND("Flora",consulta_completa__11[[#This Row],[13 - Ocorrências/Ambientes Atingidos]]),0)</f>
        <v>0</v>
      </c>
      <c r="BS314" s="83" t="str">
        <f t="shared" si="135"/>
        <v/>
      </c>
      <c r="BT314" s="82">
        <f>IFERROR(FIND("Fauna",consulta_completa__11[[#This Row],[13 - Ocorrências/Ambientes Atingidos]]),0)</f>
        <v>0</v>
      </c>
      <c r="BU314" s="83" t="str">
        <f t="shared" si="136"/>
        <v/>
      </c>
      <c r="BV314" s="82">
        <f>IFERROR(FIND("UC federal",consulta_completa__11[[#This Row],[13 - Ocorrências/Ambientes Atingidos]]),0)</f>
        <v>0</v>
      </c>
      <c r="BW314" s="83" t="str">
        <f t="shared" si="137"/>
        <v/>
      </c>
      <c r="BX314" s="82">
        <f>IFERROR(FIND("UC estadual/municipal",consulta_completa__11[[#This Row],[13 - Ocorrências/Ambientes Atingidos]]),0)</f>
        <v>0</v>
      </c>
      <c r="BY314" s="83" t="str">
        <f t="shared" si="138"/>
        <v/>
      </c>
      <c r="BZ314" s="82">
        <f>IFERROR(FIND("Outro(s)",consulta_completa__11[[#This Row],[13 - Ocorrências/Ambientes Atingidos]]),0)</f>
        <v>0</v>
      </c>
      <c r="CA314" s="83" t="str">
        <f t="shared" si="139"/>
        <v/>
      </c>
      <c r="CB314" s="82">
        <f>IFERROR(FIND("Sem dano",consulta_completa__11[[#This Row],[13 - Ocorrências/Ambientes Atingidos]]),0)</f>
        <v>0</v>
      </c>
      <c r="CC314" s="83" t="str">
        <f t="shared" si="140"/>
        <v/>
      </c>
      <c r="CD314" s="82" t="str">
        <f>IF(consulta_completa__11[[#This Row],[13 - Ocorrências/Ambientes Atingidos]]="","X","")</f>
        <v/>
      </c>
      <c r="CE314" s="84">
        <f>IFERROR(FIND("IBAMA",consulta_completa__11[[#This Row],[14 - Inst. Atuando no Local]]),0)</f>
        <v>0</v>
      </c>
      <c r="CF314" s="84" t="str">
        <f t="shared" si="141"/>
        <v/>
      </c>
      <c r="CG314" s="84">
        <f>IFERROR(FIND("OEMA",consulta_completa__11[[#This Row],[14 - Inst. Atuando no Local]]),0)</f>
        <v>0</v>
      </c>
      <c r="CH314" s="84" t="str">
        <f t="shared" si="142"/>
        <v/>
      </c>
      <c r="CI314" s="84">
        <f>IFERROR(FIND("DEFESA CIVIL",consulta_completa__11[[#This Row],[14 - Inst. Atuando no Local]]),0)</f>
        <v>0</v>
      </c>
      <c r="CJ314" s="84" t="str">
        <f t="shared" si="143"/>
        <v/>
      </c>
      <c r="CK314" s="84">
        <f>IFERROR(FIND("CORPO DE BOMBEIROS",consulta_completa__11[[#This Row],[14 - Inst. Atuando no Local]]),0)</f>
        <v>0</v>
      </c>
      <c r="CL314" s="84" t="str">
        <f t="shared" si="144"/>
        <v/>
      </c>
      <c r="CM314" s="84">
        <f>IFERROR(FIND("POLÍCIA RODOVIÁRIA",consulta_completa__11[[#This Row],[14 - Inst. Atuando no Local]]),0)</f>
        <v>0</v>
      </c>
      <c r="CN314" s="84" t="str">
        <f t="shared" si="145"/>
        <v/>
      </c>
      <c r="CO314" s="84">
        <f>IFERROR(FIND("POLÍCIA MILITAR",consulta_completa__11[[#This Row],[14 - Inst. Atuando no Local]]),0)</f>
        <v>0</v>
      </c>
      <c r="CP314" s="84" t="str">
        <f t="shared" si="146"/>
        <v/>
      </c>
      <c r="CQ314" s="84">
        <f>IFERROR(FIND("POLÍCIA CIVIL",consulta_completa__11[[#This Row],[14 - Inst. Atuando no Local]]),0)</f>
        <v>0</v>
      </c>
      <c r="CR314" s="84" t="str">
        <f t="shared" si="147"/>
        <v/>
      </c>
      <c r="CS314" s="84">
        <f>IFERROR(FIND("MARINHA DO BRASIL",consulta_completa__11[[#This Row],[14 - Inst. Atuando no Local]]),0)</f>
        <v>0</v>
      </c>
      <c r="CT314" s="84" t="str">
        <f t="shared" si="148"/>
        <v/>
      </c>
      <c r="CU314" s="84">
        <f>IFERROR(FIND("EMPRESA ESPECIALIZADA EM ATENDIMENTO",consulta_completa__11[[#This Row],[14 - Inst. Atuando no Local]]),0)</f>
        <v>0</v>
      </c>
      <c r="CV314" s="84" t="str">
        <f t="shared" si="149"/>
        <v/>
      </c>
      <c r="CW314" s="84">
        <f>IFERROR(FIND("IBAMA",consulta_completa__11[[#This Row],[14 - Inst. Atuando no Local]]),0)</f>
        <v>0</v>
      </c>
      <c r="CX314" s="84" t="str">
        <f t="shared" si="150"/>
        <v/>
      </c>
      <c r="CY314" s="84" t="str">
        <f>IF(consulta_completa__11[[#This Row],[14 - Inst. Atuando no Local]]="","X","")</f>
        <v/>
      </c>
      <c r="CZ314" s="84">
        <f>IFERROR(FIND("OUTRA (S)",consulta_completa__11[[#This Row],[14 - Inst. Atuando no Local]]),0)</f>
        <v>0</v>
      </c>
      <c r="DA314" s="84" t="str">
        <f t="shared" si="151"/>
        <v/>
      </c>
      <c r="DB314" s="35" t="str">
        <f t="shared" si="152"/>
        <v>Sim</v>
      </c>
      <c r="DC314" s="35" t="str">
        <f t="shared" si="153"/>
        <v>Não</v>
      </c>
      <c r="DD314" s="35" t="str">
        <f t="shared" si="154"/>
        <v>Sim</v>
      </c>
      <c r="DE314" s="87" t="str">
        <f t="shared" si="125"/>
        <v>Sem informação</v>
      </c>
    </row>
    <row r="315" spans="1:109">
      <c r="A315" s="14">
        <v>20255732438</v>
      </c>
      <c r="B315" s="1">
        <v>45784</v>
      </c>
      <c r="C315" t="s">
        <v>3061</v>
      </c>
      <c r="D315" t="s">
        <v>998</v>
      </c>
      <c r="E315" t="s">
        <v>113</v>
      </c>
      <c r="F315" t="s">
        <v>113</v>
      </c>
      <c r="G315" t="s">
        <v>113</v>
      </c>
      <c r="H315" t="s">
        <v>114</v>
      </c>
      <c r="I315" t="s">
        <v>114</v>
      </c>
      <c r="J315" t="s">
        <v>113</v>
      </c>
      <c r="K315" t="s">
        <v>114</v>
      </c>
      <c r="L315" t="s">
        <v>114</v>
      </c>
      <c r="M315" t="s">
        <v>2612</v>
      </c>
      <c r="N315" t="s">
        <v>141</v>
      </c>
      <c r="O315" t="s">
        <v>239</v>
      </c>
      <c r="P315" t="s">
        <v>121</v>
      </c>
      <c r="Q315" t="s">
        <v>230</v>
      </c>
      <c r="R315" t="s">
        <v>123</v>
      </c>
      <c r="S315" t="s">
        <v>113</v>
      </c>
      <c r="T315" t="s">
        <v>113</v>
      </c>
      <c r="U315" t="s">
        <v>113</v>
      </c>
      <c r="V315" t="s">
        <v>113</v>
      </c>
      <c r="Y315" t="b">
        <v>1</v>
      </c>
      <c r="Z315" t="s">
        <v>113</v>
      </c>
      <c r="AA315" t="s">
        <v>3062</v>
      </c>
      <c r="AB315" t="s">
        <v>113</v>
      </c>
      <c r="AC315" t="s">
        <v>113</v>
      </c>
      <c r="AE315" t="s">
        <v>113</v>
      </c>
      <c r="AF315" t="s">
        <v>3063</v>
      </c>
      <c r="AG315" t="s">
        <v>3064</v>
      </c>
      <c r="AH315" t="s">
        <v>113</v>
      </c>
      <c r="AI315" t="s">
        <v>132</v>
      </c>
      <c r="AJ315" t="s">
        <v>132</v>
      </c>
      <c r="AK315" t="s">
        <v>113</v>
      </c>
      <c r="AL315" t="s">
        <v>3065</v>
      </c>
      <c r="AM315" t="s">
        <v>3063</v>
      </c>
      <c r="AN315" t="s">
        <v>3066</v>
      </c>
      <c r="AO315" t="s">
        <v>3067</v>
      </c>
      <c r="AP315">
        <v>64099198961</v>
      </c>
      <c r="AQ315" t="s">
        <v>3068</v>
      </c>
      <c r="AR315" t="s">
        <v>113</v>
      </c>
      <c r="AS315" t="s">
        <v>113</v>
      </c>
      <c r="AT315" t="s">
        <v>113</v>
      </c>
      <c r="AU315" t="s">
        <v>113</v>
      </c>
      <c r="AW315" t="s">
        <v>113</v>
      </c>
      <c r="AX315" s="82">
        <f>IFERROR(FIND("Óbitos/feridos",consulta_completa__11[[#This Row],[13 - Ocorrências/Ambientes Atingidos]]),0)</f>
        <v>0</v>
      </c>
      <c r="AY315" s="83" t="str">
        <f t="shared" si="126"/>
        <v/>
      </c>
      <c r="AZ315" s="82">
        <f>IFERROR(FIND("População afetada/evacuada",consulta_completa__11[[#This Row],[13 - Ocorrências/Ambientes Atingidos]]),0)</f>
        <v>0</v>
      </c>
      <c r="BA315" s="82" t="str">
        <f t="shared" si="127"/>
        <v/>
      </c>
      <c r="BB315" s="82">
        <f>IFERROR(FIND("Suspensão de abastecimento de água",consulta_completa__11[[#This Row],[13 - Ocorrências/Ambientes Atingidos]]),0)</f>
        <v>0</v>
      </c>
      <c r="BC315" s="83" t="str">
        <f t="shared" si="155"/>
        <v/>
      </c>
      <c r="BD315" s="82">
        <f>IFERROR(FIND("Rio/córrego",consulta_completa__11[[#This Row],[13 - Ocorrências/Ambientes Atingidos]]),0)</f>
        <v>0</v>
      </c>
      <c r="BE315" s="83" t="str">
        <f t="shared" si="128"/>
        <v/>
      </c>
      <c r="BF315" s="82">
        <f>IFERROR(FIND("Lago",consulta_completa__11[[#This Row],[13 - Ocorrências/Ambientes Atingidos]]),0)</f>
        <v>0</v>
      </c>
      <c r="BG315" s="83" t="str">
        <f t="shared" si="129"/>
        <v/>
      </c>
      <c r="BH315" s="82">
        <f>IFERROR(FIND("Mar",consulta_completa__11[[#This Row],[13 - Ocorrências/Ambientes Atingidos]]),0)</f>
        <v>0</v>
      </c>
      <c r="BI315" s="83" t="str">
        <f t="shared" si="130"/>
        <v/>
      </c>
      <c r="BJ315" s="82">
        <f>IFERROR(FIND("Praia",consulta_completa__11[[#This Row],[13 - Ocorrências/Ambientes Atingidos]]),0)</f>
        <v>0</v>
      </c>
      <c r="BK315" s="83" t="str">
        <f t="shared" si="131"/>
        <v/>
      </c>
      <c r="BL315" s="82">
        <f>IFERROR(FIND("Solo",consulta_completa__11[[#This Row],[13 - Ocorrências/Ambientes Atingidos]]),0)</f>
        <v>1</v>
      </c>
      <c r="BM315" s="83" t="str">
        <f t="shared" si="132"/>
        <v>X</v>
      </c>
      <c r="BN315" s="82">
        <f>IFERROR(FIND("Águas subterrâneas",consulta_completa__11[[#This Row],[13 - Ocorrências/Ambientes Atingidos]]),0)</f>
        <v>0</v>
      </c>
      <c r="BO315" s="83" t="str">
        <f t="shared" si="133"/>
        <v/>
      </c>
      <c r="BP315" s="82">
        <f>IFERROR(FIND("Atmosfera",consulta_completa__11[[#This Row],[13 - Ocorrências/Ambientes Atingidos]]),0)</f>
        <v>0</v>
      </c>
      <c r="BQ315" s="83" t="str">
        <f t="shared" si="134"/>
        <v/>
      </c>
      <c r="BR315" s="82">
        <f>IFERROR(FIND("Flora",consulta_completa__11[[#This Row],[13 - Ocorrências/Ambientes Atingidos]]),0)</f>
        <v>0</v>
      </c>
      <c r="BS315" s="83" t="str">
        <f t="shared" si="135"/>
        <v/>
      </c>
      <c r="BT315" s="82">
        <f>IFERROR(FIND("Fauna",consulta_completa__11[[#This Row],[13 - Ocorrências/Ambientes Atingidos]]),0)</f>
        <v>0</v>
      </c>
      <c r="BU315" s="83" t="str">
        <f t="shared" si="136"/>
        <v/>
      </c>
      <c r="BV315" s="82">
        <f>IFERROR(FIND("UC federal",consulta_completa__11[[#This Row],[13 - Ocorrências/Ambientes Atingidos]]),0)</f>
        <v>0</v>
      </c>
      <c r="BW315" s="83" t="str">
        <f t="shared" si="137"/>
        <v/>
      </c>
      <c r="BX315" s="82">
        <f>IFERROR(FIND("UC estadual/municipal",consulta_completa__11[[#This Row],[13 - Ocorrências/Ambientes Atingidos]]),0)</f>
        <v>0</v>
      </c>
      <c r="BY315" s="83" t="str">
        <f t="shared" si="138"/>
        <v/>
      </c>
      <c r="BZ315" s="82">
        <f>IFERROR(FIND("Outro(s)",consulta_completa__11[[#This Row],[13 - Ocorrências/Ambientes Atingidos]]),0)</f>
        <v>0</v>
      </c>
      <c r="CA315" s="83" t="str">
        <f t="shared" si="139"/>
        <v/>
      </c>
      <c r="CB315" s="82">
        <f>IFERROR(FIND("Sem dano",consulta_completa__11[[#This Row],[13 - Ocorrências/Ambientes Atingidos]]),0)</f>
        <v>0</v>
      </c>
      <c r="CC315" s="83" t="str">
        <f t="shared" si="140"/>
        <v/>
      </c>
      <c r="CD315" s="82" t="str">
        <f>IF(consulta_completa__11[[#This Row],[13 - Ocorrências/Ambientes Atingidos]]="","X","")</f>
        <v/>
      </c>
      <c r="CE315" s="84">
        <f>IFERROR(FIND("IBAMA",consulta_completa__11[[#This Row],[14 - Inst. Atuando no Local]]),0)</f>
        <v>0</v>
      </c>
      <c r="CF315" s="84" t="str">
        <f t="shared" si="141"/>
        <v/>
      </c>
      <c r="CG315" s="84">
        <f>IFERROR(FIND("OEMA",consulta_completa__11[[#This Row],[14 - Inst. Atuando no Local]]),0)</f>
        <v>0</v>
      </c>
      <c r="CH315" s="84" t="str">
        <f t="shared" si="142"/>
        <v/>
      </c>
      <c r="CI315" s="84">
        <f>IFERROR(FIND("DEFESA CIVIL",consulta_completa__11[[#This Row],[14 - Inst. Atuando no Local]]),0)</f>
        <v>0</v>
      </c>
      <c r="CJ315" s="84" t="str">
        <f t="shared" si="143"/>
        <v/>
      </c>
      <c r="CK315" s="84">
        <f>IFERROR(FIND("CORPO DE BOMBEIROS",consulta_completa__11[[#This Row],[14 - Inst. Atuando no Local]]),0)</f>
        <v>0</v>
      </c>
      <c r="CL315" s="84" t="str">
        <f t="shared" si="144"/>
        <v/>
      </c>
      <c r="CM315" s="84">
        <f>IFERROR(FIND("POLÍCIA RODOVIÁRIA",consulta_completa__11[[#This Row],[14 - Inst. Atuando no Local]]),0)</f>
        <v>0</v>
      </c>
      <c r="CN315" s="84" t="str">
        <f t="shared" si="145"/>
        <v/>
      </c>
      <c r="CO315" s="84">
        <f>IFERROR(FIND("POLÍCIA MILITAR",consulta_completa__11[[#This Row],[14 - Inst. Atuando no Local]]),0)</f>
        <v>0</v>
      </c>
      <c r="CP315" s="84" t="str">
        <f t="shared" si="146"/>
        <v/>
      </c>
      <c r="CQ315" s="84">
        <f>IFERROR(FIND("POLÍCIA CIVIL",consulta_completa__11[[#This Row],[14 - Inst. Atuando no Local]]),0)</f>
        <v>0</v>
      </c>
      <c r="CR315" s="84" t="str">
        <f t="shared" si="147"/>
        <v/>
      </c>
      <c r="CS315" s="84">
        <f>IFERROR(FIND("MARINHA DO BRASIL",consulta_completa__11[[#This Row],[14 - Inst. Atuando no Local]]),0)</f>
        <v>0</v>
      </c>
      <c r="CT315" s="84" t="str">
        <f t="shared" si="148"/>
        <v/>
      </c>
      <c r="CU315" s="84">
        <f>IFERROR(FIND("EMPRESA ESPECIALIZADA EM ATENDIMENTO",consulta_completa__11[[#This Row],[14 - Inst. Atuando no Local]]),0)</f>
        <v>0</v>
      </c>
      <c r="CV315" s="84" t="str">
        <f t="shared" si="149"/>
        <v/>
      </c>
      <c r="CW315" s="84">
        <f>IFERROR(FIND("IBAMA",consulta_completa__11[[#This Row],[14 - Inst. Atuando no Local]]),0)</f>
        <v>0</v>
      </c>
      <c r="CX315" s="84" t="str">
        <f t="shared" si="150"/>
        <v/>
      </c>
      <c r="CY315" s="84" t="str">
        <f>IF(consulta_completa__11[[#This Row],[14 - Inst. Atuando no Local]]="","X","")</f>
        <v/>
      </c>
      <c r="CZ315" s="84">
        <f>IFERROR(FIND("OUTRA (S)",consulta_completa__11[[#This Row],[14 - Inst. Atuando no Local]]),0)</f>
        <v>0</v>
      </c>
      <c r="DA315" s="84" t="str">
        <f t="shared" si="151"/>
        <v/>
      </c>
      <c r="DB315" s="35" t="str">
        <f t="shared" si="152"/>
        <v>Sim</v>
      </c>
      <c r="DC315" s="35" t="str">
        <f t="shared" si="153"/>
        <v>Não</v>
      </c>
      <c r="DD315" s="35" t="str">
        <f t="shared" si="154"/>
        <v>Sim</v>
      </c>
      <c r="DE315" s="87" t="str">
        <f t="shared" si="125"/>
        <v>Sem informação</v>
      </c>
    </row>
    <row r="316" spans="1:109">
      <c r="A316" s="14">
        <v>20255757623</v>
      </c>
      <c r="B316" s="1">
        <v>45784</v>
      </c>
      <c r="C316" t="s">
        <v>109</v>
      </c>
      <c r="D316" t="s">
        <v>110</v>
      </c>
      <c r="E316" t="s">
        <v>452</v>
      </c>
      <c r="F316" t="s">
        <v>112</v>
      </c>
      <c r="G316" t="s">
        <v>113</v>
      </c>
      <c r="H316" t="s">
        <v>114</v>
      </c>
      <c r="I316" t="s">
        <v>114</v>
      </c>
      <c r="J316" t="s">
        <v>3069</v>
      </c>
      <c r="K316" t="s">
        <v>1242</v>
      </c>
      <c r="L316" t="s">
        <v>117</v>
      </c>
      <c r="M316" t="s">
        <v>118</v>
      </c>
      <c r="N316" t="s">
        <v>119</v>
      </c>
      <c r="O316" t="s">
        <v>239</v>
      </c>
      <c r="P316" t="s">
        <v>121</v>
      </c>
      <c r="Q316" t="s">
        <v>230</v>
      </c>
      <c r="R316" t="s">
        <v>123</v>
      </c>
      <c r="S316" t="s">
        <v>124</v>
      </c>
      <c r="T316" t="s">
        <v>2813</v>
      </c>
      <c r="U316" t="s">
        <v>113</v>
      </c>
      <c r="V316" t="s">
        <v>3070</v>
      </c>
      <c r="Z316" t="s">
        <v>3071</v>
      </c>
      <c r="AA316" t="s">
        <v>113</v>
      </c>
      <c r="AB316" t="s">
        <v>982</v>
      </c>
      <c r="AC316" t="s">
        <v>983</v>
      </c>
      <c r="AD316">
        <v>1</v>
      </c>
      <c r="AE316" t="s">
        <v>3072</v>
      </c>
      <c r="AF316" t="s">
        <v>3073</v>
      </c>
      <c r="AG316" t="s">
        <v>113</v>
      </c>
      <c r="AH316" t="s">
        <v>131</v>
      </c>
      <c r="AI316" t="s">
        <v>131</v>
      </c>
      <c r="AJ316" t="s">
        <v>131</v>
      </c>
      <c r="AK316" t="s">
        <v>3074</v>
      </c>
      <c r="AL316" t="s">
        <v>3075</v>
      </c>
      <c r="AM316" t="s">
        <v>986</v>
      </c>
      <c r="AN316" t="s">
        <v>113</v>
      </c>
      <c r="AO316" t="s">
        <v>113</v>
      </c>
      <c r="AQ316" t="s">
        <v>989</v>
      </c>
      <c r="AR316" t="s">
        <v>113</v>
      </c>
      <c r="AS316" t="s">
        <v>113</v>
      </c>
      <c r="AT316" t="s">
        <v>3076</v>
      </c>
      <c r="AU316" t="s">
        <v>113</v>
      </c>
      <c r="AW316" t="s">
        <v>159</v>
      </c>
      <c r="AX316" s="82">
        <f>IFERROR(FIND("Óbitos/feridos",consulta_completa__11[[#This Row],[13 - Ocorrências/Ambientes Atingidos]]),0)</f>
        <v>0</v>
      </c>
      <c r="AY316" s="83" t="str">
        <f t="shared" si="126"/>
        <v/>
      </c>
      <c r="AZ316" s="82">
        <f>IFERROR(FIND("População afetada/evacuada",consulta_completa__11[[#This Row],[13 - Ocorrências/Ambientes Atingidos]]),0)</f>
        <v>0</v>
      </c>
      <c r="BA316" s="82" t="str">
        <f t="shared" si="127"/>
        <v/>
      </c>
      <c r="BB316" s="82">
        <f>IFERROR(FIND("Suspensão de abastecimento de água",consulta_completa__11[[#This Row],[13 - Ocorrências/Ambientes Atingidos]]),0)</f>
        <v>0</v>
      </c>
      <c r="BC316" s="83" t="str">
        <f t="shared" si="155"/>
        <v/>
      </c>
      <c r="BD316" s="82">
        <f>IFERROR(FIND("Rio/córrego",consulta_completa__11[[#This Row],[13 - Ocorrências/Ambientes Atingidos]]),0)</f>
        <v>0</v>
      </c>
      <c r="BE316" s="83" t="str">
        <f t="shared" si="128"/>
        <v/>
      </c>
      <c r="BF316" s="82">
        <f>IFERROR(FIND("Lago",consulta_completa__11[[#This Row],[13 - Ocorrências/Ambientes Atingidos]]),0)</f>
        <v>0</v>
      </c>
      <c r="BG316" s="83" t="str">
        <f t="shared" si="129"/>
        <v/>
      </c>
      <c r="BH316" s="82">
        <f>IFERROR(FIND("Mar",consulta_completa__11[[#This Row],[13 - Ocorrências/Ambientes Atingidos]]),0)</f>
        <v>1</v>
      </c>
      <c r="BI316" s="83" t="str">
        <f t="shared" si="130"/>
        <v>X</v>
      </c>
      <c r="BJ316" s="82">
        <f>IFERROR(FIND("Praia",consulta_completa__11[[#This Row],[13 - Ocorrências/Ambientes Atingidos]]),0)</f>
        <v>0</v>
      </c>
      <c r="BK316" s="83" t="str">
        <f t="shared" si="131"/>
        <v/>
      </c>
      <c r="BL316" s="82">
        <f>IFERROR(FIND("Solo",consulta_completa__11[[#This Row],[13 - Ocorrências/Ambientes Atingidos]]),0)</f>
        <v>0</v>
      </c>
      <c r="BM316" s="83" t="str">
        <f t="shared" si="132"/>
        <v/>
      </c>
      <c r="BN316" s="82">
        <f>IFERROR(FIND("Águas subterrâneas",consulta_completa__11[[#This Row],[13 - Ocorrências/Ambientes Atingidos]]),0)</f>
        <v>0</v>
      </c>
      <c r="BO316" s="83" t="str">
        <f t="shared" si="133"/>
        <v/>
      </c>
      <c r="BP316" s="82">
        <f>IFERROR(FIND("Atmosfera",consulta_completa__11[[#This Row],[13 - Ocorrências/Ambientes Atingidos]]),0)</f>
        <v>0</v>
      </c>
      <c r="BQ316" s="83" t="str">
        <f t="shared" si="134"/>
        <v/>
      </c>
      <c r="BR316" s="82">
        <f>IFERROR(FIND("Flora",consulta_completa__11[[#This Row],[13 - Ocorrências/Ambientes Atingidos]]),0)</f>
        <v>0</v>
      </c>
      <c r="BS316" s="83" t="str">
        <f t="shared" si="135"/>
        <v/>
      </c>
      <c r="BT316" s="82">
        <f>IFERROR(FIND("Fauna",consulta_completa__11[[#This Row],[13 - Ocorrências/Ambientes Atingidos]]),0)</f>
        <v>0</v>
      </c>
      <c r="BU316" s="83" t="str">
        <f t="shared" si="136"/>
        <v/>
      </c>
      <c r="BV316" s="82">
        <f>IFERROR(FIND("UC federal",consulta_completa__11[[#This Row],[13 - Ocorrências/Ambientes Atingidos]]),0)</f>
        <v>0</v>
      </c>
      <c r="BW316" s="83" t="str">
        <f t="shared" si="137"/>
        <v/>
      </c>
      <c r="BX316" s="82">
        <f>IFERROR(FIND("UC estadual/municipal",consulta_completa__11[[#This Row],[13 - Ocorrências/Ambientes Atingidos]]),0)</f>
        <v>0</v>
      </c>
      <c r="BY316" s="83" t="str">
        <f t="shared" si="138"/>
        <v/>
      </c>
      <c r="BZ316" s="82">
        <f>IFERROR(FIND("Outro(s)",consulta_completa__11[[#This Row],[13 - Ocorrências/Ambientes Atingidos]]),0)</f>
        <v>0</v>
      </c>
      <c r="CA316" s="83" t="str">
        <f t="shared" si="139"/>
        <v/>
      </c>
      <c r="CB316" s="82">
        <f>IFERROR(FIND("Sem dano",consulta_completa__11[[#This Row],[13 - Ocorrências/Ambientes Atingidos]]),0)</f>
        <v>0</v>
      </c>
      <c r="CC316" s="83" t="str">
        <f t="shared" si="140"/>
        <v/>
      </c>
      <c r="CD316" s="82" t="str">
        <f>IF(consulta_completa__11[[#This Row],[13 - Ocorrências/Ambientes Atingidos]]="","X","")</f>
        <v/>
      </c>
      <c r="CE316" s="84">
        <f>IFERROR(FIND("IBAMA",consulta_completa__11[[#This Row],[14 - Inst. Atuando no Local]]),0)</f>
        <v>0</v>
      </c>
      <c r="CF316" s="84" t="str">
        <f t="shared" si="141"/>
        <v/>
      </c>
      <c r="CG316" s="84">
        <f>IFERROR(FIND("OEMA",consulta_completa__11[[#This Row],[14 - Inst. Atuando no Local]]),0)</f>
        <v>0</v>
      </c>
      <c r="CH316" s="84" t="str">
        <f t="shared" si="142"/>
        <v/>
      </c>
      <c r="CI316" s="84">
        <f>IFERROR(FIND("DEFESA CIVIL",consulta_completa__11[[#This Row],[14 - Inst. Atuando no Local]]),0)</f>
        <v>0</v>
      </c>
      <c r="CJ316" s="84" t="str">
        <f t="shared" si="143"/>
        <v/>
      </c>
      <c r="CK316" s="84">
        <f>IFERROR(FIND("CORPO DE BOMBEIROS",consulta_completa__11[[#This Row],[14 - Inst. Atuando no Local]]),0)</f>
        <v>0</v>
      </c>
      <c r="CL316" s="84" t="str">
        <f t="shared" si="144"/>
        <v/>
      </c>
      <c r="CM316" s="84">
        <f>IFERROR(FIND("POLÍCIA RODOVIÁRIA",consulta_completa__11[[#This Row],[14 - Inst. Atuando no Local]]),0)</f>
        <v>0</v>
      </c>
      <c r="CN316" s="84" t="str">
        <f t="shared" si="145"/>
        <v/>
      </c>
      <c r="CO316" s="84">
        <f>IFERROR(FIND("POLÍCIA MILITAR",consulta_completa__11[[#This Row],[14 - Inst. Atuando no Local]]),0)</f>
        <v>0</v>
      </c>
      <c r="CP316" s="84" t="str">
        <f t="shared" si="146"/>
        <v/>
      </c>
      <c r="CQ316" s="84">
        <f>IFERROR(FIND("POLÍCIA CIVIL",consulta_completa__11[[#This Row],[14 - Inst. Atuando no Local]]),0)</f>
        <v>0</v>
      </c>
      <c r="CR316" s="84" t="str">
        <f t="shared" si="147"/>
        <v/>
      </c>
      <c r="CS316" s="84">
        <f>IFERROR(FIND("MARINHA DO BRASIL",consulta_completa__11[[#This Row],[14 - Inst. Atuando no Local]]),0)</f>
        <v>0</v>
      </c>
      <c r="CT316" s="84" t="str">
        <f t="shared" si="148"/>
        <v/>
      </c>
      <c r="CU316" s="84">
        <f>IFERROR(FIND("EMPRESA ESPECIALIZADA EM ATENDIMENTO",consulta_completa__11[[#This Row],[14 - Inst. Atuando no Local]]),0)</f>
        <v>0</v>
      </c>
      <c r="CV316" s="84" t="str">
        <f t="shared" si="149"/>
        <v/>
      </c>
      <c r="CW316" s="84">
        <f>IFERROR(FIND("IBAMA",consulta_completa__11[[#This Row],[14 - Inst. Atuando no Local]]),0)</f>
        <v>0</v>
      </c>
      <c r="CX316" s="84" t="str">
        <f t="shared" si="150"/>
        <v/>
      </c>
      <c r="CY316" s="84" t="str">
        <f>IF(consulta_completa__11[[#This Row],[14 - Inst. Atuando no Local]]="","X","")</f>
        <v/>
      </c>
      <c r="CZ316" s="84">
        <f>IFERROR(FIND("OUTRA (S)",consulta_completa__11[[#This Row],[14 - Inst. Atuando no Local]]),0)</f>
        <v>0</v>
      </c>
      <c r="DA316" s="84" t="str">
        <f t="shared" si="151"/>
        <v/>
      </c>
      <c r="DB316" s="35" t="str">
        <f t="shared" si="152"/>
        <v>Sim</v>
      </c>
      <c r="DC316" s="35" t="str">
        <f t="shared" si="153"/>
        <v>Não</v>
      </c>
      <c r="DD316" s="35" t="str">
        <f t="shared" si="154"/>
        <v>Sim</v>
      </c>
      <c r="DE316" s="87" t="str">
        <f t="shared" si="125"/>
        <v>Federal</v>
      </c>
    </row>
    <row r="317" spans="1:109">
      <c r="A317" s="14">
        <v>20255843256</v>
      </c>
      <c r="B317" s="1">
        <v>45784</v>
      </c>
      <c r="C317" t="s">
        <v>109</v>
      </c>
      <c r="D317" t="s">
        <v>212</v>
      </c>
      <c r="E317" t="s">
        <v>452</v>
      </c>
      <c r="F317" t="s">
        <v>112</v>
      </c>
      <c r="G317" t="s">
        <v>113</v>
      </c>
      <c r="H317" t="s">
        <v>114</v>
      </c>
      <c r="I317" t="s">
        <v>114</v>
      </c>
      <c r="J317" t="s">
        <v>3077</v>
      </c>
      <c r="K317" t="s">
        <v>3078</v>
      </c>
      <c r="L317" t="s">
        <v>323</v>
      </c>
      <c r="M317" t="s">
        <v>118</v>
      </c>
      <c r="N317" t="s">
        <v>119</v>
      </c>
      <c r="O317" t="s">
        <v>239</v>
      </c>
      <c r="P317" t="s">
        <v>121</v>
      </c>
      <c r="Q317" t="s">
        <v>143</v>
      </c>
      <c r="R317" t="s">
        <v>123</v>
      </c>
      <c r="S317" t="s">
        <v>113</v>
      </c>
      <c r="T317" t="s">
        <v>564</v>
      </c>
      <c r="U317" t="s">
        <v>3079</v>
      </c>
      <c r="V317" t="s">
        <v>3080</v>
      </c>
      <c r="Z317" t="s">
        <v>3081</v>
      </c>
      <c r="AA317" t="s">
        <v>113</v>
      </c>
      <c r="AB317" t="s">
        <v>2369</v>
      </c>
      <c r="AC317" t="s">
        <v>130</v>
      </c>
      <c r="AD317">
        <v>1</v>
      </c>
      <c r="AE317" t="s">
        <v>603</v>
      </c>
      <c r="AF317" t="s">
        <v>113</v>
      </c>
      <c r="AG317" t="s">
        <v>113</v>
      </c>
      <c r="AH317" t="s">
        <v>131</v>
      </c>
      <c r="AI317" t="s">
        <v>132</v>
      </c>
      <c r="AJ317" t="s">
        <v>131</v>
      </c>
      <c r="AK317" t="s">
        <v>3082</v>
      </c>
      <c r="AL317" t="s">
        <v>3083</v>
      </c>
      <c r="AM317" t="s">
        <v>135</v>
      </c>
      <c r="AN317" t="s">
        <v>113</v>
      </c>
      <c r="AO317" t="s">
        <v>113</v>
      </c>
      <c r="AQ317" t="s">
        <v>136</v>
      </c>
      <c r="AR317" t="s">
        <v>113</v>
      </c>
      <c r="AS317" t="s">
        <v>113</v>
      </c>
      <c r="AT317" t="s">
        <v>113</v>
      </c>
      <c r="AU317" t="s">
        <v>113</v>
      </c>
      <c r="AW317" t="s">
        <v>113</v>
      </c>
      <c r="AX317" s="82">
        <f>IFERROR(FIND("Óbitos/feridos",consulta_completa__11[[#This Row],[13 - Ocorrências/Ambientes Atingidos]]),0)</f>
        <v>0</v>
      </c>
      <c r="AY317" s="83" t="str">
        <f t="shared" si="126"/>
        <v/>
      </c>
      <c r="AZ317" s="82">
        <f>IFERROR(FIND("População afetada/evacuada",consulta_completa__11[[#This Row],[13 - Ocorrências/Ambientes Atingidos]]),0)</f>
        <v>0</v>
      </c>
      <c r="BA317" s="82" t="str">
        <f t="shared" si="127"/>
        <v/>
      </c>
      <c r="BB317" s="82">
        <f>IFERROR(FIND("Suspensão de abastecimento de água",consulta_completa__11[[#This Row],[13 - Ocorrências/Ambientes Atingidos]]),0)</f>
        <v>0</v>
      </c>
      <c r="BC317" s="83" t="str">
        <f t="shared" si="155"/>
        <v/>
      </c>
      <c r="BD317" s="82">
        <f>IFERROR(FIND("Rio/córrego",consulta_completa__11[[#This Row],[13 - Ocorrências/Ambientes Atingidos]]),0)</f>
        <v>0</v>
      </c>
      <c r="BE317" s="83" t="str">
        <f t="shared" si="128"/>
        <v/>
      </c>
      <c r="BF317" s="82">
        <f>IFERROR(FIND("Lago",consulta_completa__11[[#This Row],[13 - Ocorrências/Ambientes Atingidos]]),0)</f>
        <v>0</v>
      </c>
      <c r="BG317" s="83" t="str">
        <f t="shared" si="129"/>
        <v/>
      </c>
      <c r="BH317" s="82">
        <f>IFERROR(FIND("Mar",consulta_completa__11[[#This Row],[13 - Ocorrências/Ambientes Atingidos]]),0)</f>
        <v>1</v>
      </c>
      <c r="BI317" s="83" t="str">
        <f t="shared" si="130"/>
        <v>X</v>
      </c>
      <c r="BJ317" s="82">
        <f>IFERROR(FIND("Praia",consulta_completa__11[[#This Row],[13 - Ocorrências/Ambientes Atingidos]]),0)</f>
        <v>0</v>
      </c>
      <c r="BK317" s="83" t="str">
        <f t="shared" si="131"/>
        <v/>
      </c>
      <c r="BL317" s="82">
        <f>IFERROR(FIND("Solo",consulta_completa__11[[#This Row],[13 - Ocorrências/Ambientes Atingidos]]),0)</f>
        <v>0</v>
      </c>
      <c r="BM317" s="83" t="str">
        <f t="shared" si="132"/>
        <v/>
      </c>
      <c r="BN317" s="82">
        <f>IFERROR(FIND("Águas subterrâneas",consulta_completa__11[[#This Row],[13 - Ocorrências/Ambientes Atingidos]]),0)</f>
        <v>0</v>
      </c>
      <c r="BO317" s="83" t="str">
        <f t="shared" si="133"/>
        <v/>
      </c>
      <c r="BP317" s="82">
        <f>IFERROR(FIND("Atmosfera",consulta_completa__11[[#This Row],[13 - Ocorrências/Ambientes Atingidos]]),0)</f>
        <v>0</v>
      </c>
      <c r="BQ317" s="83" t="str">
        <f t="shared" si="134"/>
        <v/>
      </c>
      <c r="BR317" s="82">
        <f>IFERROR(FIND("Flora",consulta_completa__11[[#This Row],[13 - Ocorrências/Ambientes Atingidos]]),0)</f>
        <v>0</v>
      </c>
      <c r="BS317" s="83" t="str">
        <f t="shared" si="135"/>
        <v/>
      </c>
      <c r="BT317" s="82">
        <f>IFERROR(FIND("Fauna",consulta_completa__11[[#This Row],[13 - Ocorrências/Ambientes Atingidos]]),0)</f>
        <v>0</v>
      </c>
      <c r="BU317" s="83" t="str">
        <f t="shared" si="136"/>
        <v/>
      </c>
      <c r="BV317" s="82">
        <f>IFERROR(FIND("UC federal",consulta_completa__11[[#This Row],[13 - Ocorrências/Ambientes Atingidos]]),0)</f>
        <v>0</v>
      </c>
      <c r="BW317" s="83" t="str">
        <f t="shared" si="137"/>
        <v/>
      </c>
      <c r="BX317" s="82">
        <f>IFERROR(FIND("UC estadual/municipal",consulta_completa__11[[#This Row],[13 - Ocorrências/Ambientes Atingidos]]),0)</f>
        <v>0</v>
      </c>
      <c r="BY317" s="83" t="str">
        <f t="shared" si="138"/>
        <v/>
      </c>
      <c r="BZ317" s="82">
        <f>IFERROR(FIND("Outro(s)",consulta_completa__11[[#This Row],[13 - Ocorrências/Ambientes Atingidos]]),0)</f>
        <v>0</v>
      </c>
      <c r="CA317" s="83" t="str">
        <f t="shared" si="139"/>
        <v/>
      </c>
      <c r="CB317" s="82">
        <f>IFERROR(FIND("Sem dano",consulta_completa__11[[#This Row],[13 - Ocorrências/Ambientes Atingidos]]),0)</f>
        <v>0</v>
      </c>
      <c r="CC317" s="83" t="str">
        <f t="shared" si="140"/>
        <v/>
      </c>
      <c r="CD317" s="82" t="str">
        <f>IF(consulta_completa__11[[#This Row],[13 - Ocorrências/Ambientes Atingidos]]="","X","")</f>
        <v/>
      </c>
      <c r="CE317" s="84">
        <f>IFERROR(FIND("IBAMA",consulta_completa__11[[#This Row],[14 - Inst. Atuando no Local]]),0)</f>
        <v>0</v>
      </c>
      <c r="CF317" s="84" t="str">
        <f t="shared" si="141"/>
        <v/>
      </c>
      <c r="CG317" s="84">
        <f>IFERROR(FIND("OEMA",consulta_completa__11[[#This Row],[14 - Inst. Atuando no Local]]),0)</f>
        <v>0</v>
      </c>
      <c r="CH317" s="84" t="str">
        <f t="shared" si="142"/>
        <v/>
      </c>
      <c r="CI317" s="84">
        <f>IFERROR(FIND("DEFESA CIVIL",consulta_completa__11[[#This Row],[14 - Inst. Atuando no Local]]),0)</f>
        <v>0</v>
      </c>
      <c r="CJ317" s="84" t="str">
        <f t="shared" si="143"/>
        <v/>
      </c>
      <c r="CK317" s="84">
        <f>IFERROR(FIND("CORPO DE BOMBEIROS",consulta_completa__11[[#This Row],[14 - Inst. Atuando no Local]]),0)</f>
        <v>0</v>
      </c>
      <c r="CL317" s="84" t="str">
        <f t="shared" si="144"/>
        <v/>
      </c>
      <c r="CM317" s="84">
        <f>IFERROR(FIND("POLÍCIA RODOVIÁRIA",consulta_completa__11[[#This Row],[14 - Inst. Atuando no Local]]),0)</f>
        <v>0</v>
      </c>
      <c r="CN317" s="84" t="str">
        <f t="shared" si="145"/>
        <v/>
      </c>
      <c r="CO317" s="84">
        <f>IFERROR(FIND("POLÍCIA MILITAR",consulta_completa__11[[#This Row],[14 - Inst. Atuando no Local]]),0)</f>
        <v>0</v>
      </c>
      <c r="CP317" s="84" t="str">
        <f t="shared" si="146"/>
        <v/>
      </c>
      <c r="CQ317" s="84">
        <f>IFERROR(FIND("POLÍCIA CIVIL",consulta_completa__11[[#This Row],[14 - Inst. Atuando no Local]]),0)</f>
        <v>0</v>
      </c>
      <c r="CR317" s="84" t="str">
        <f t="shared" si="147"/>
        <v/>
      </c>
      <c r="CS317" s="84">
        <f>IFERROR(FIND("MARINHA DO BRASIL",consulta_completa__11[[#This Row],[14 - Inst. Atuando no Local]]),0)</f>
        <v>0</v>
      </c>
      <c r="CT317" s="84" t="str">
        <f t="shared" si="148"/>
        <v/>
      </c>
      <c r="CU317" s="84">
        <f>IFERROR(FIND("EMPRESA ESPECIALIZADA EM ATENDIMENTO",consulta_completa__11[[#This Row],[14 - Inst. Atuando no Local]]),0)</f>
        <v>0</v>
      </c>
      <c r="CV317" s="84" t="str">
        <f t="shared" si="149"/>
        <v/>
      </c>
      <c r="CW317" s="84">
        <f>IFERROR(FIND("IBAMA",consulta_completa__11[[#This Row],[14 - Inst. Atuando no Local]]),0)</f>
        <v>0</v>
      </c>
      <c r="CX317" s="84" t="str">
        <f t="shared" si="150"/>
        <v/>
      </c>
      <c r="CY317" s="84" t="str">
        <f>IF(consulta_completa__11[[#This Row],[14 - Inst. Atuando no Local]]="","X","")</f>
        <v/>
      </c>
      <c r="CZ317" s="84">
        <f>IFERROR(FIND("OUTRA (S)",consulta_completa__11[[#This Row],[14 - Inst. Atuando no Local]]),0)</f>
        <v>0</v>
      </c>
      <c r="DA317" s="84" t="str">
        <f t="shared" si="151"/>
        <v/>
      </c>
      <c r="DB317" s="35" t="str">
        <f t="shared" si="152"/>
        <v>Sim</v>
      </c>
      <c r="DC317" s="35" t="str">
        <f t="shared" si="153"/>
        <v>Não</v>
      </c>
      <c r="DD317" s="35" t="str">
        <f t="shared" si="154"/>
        <v>Sim</v>
      </c>
      <c r="DE317" s="87" t="str">
        <f t="shared" si="125"/>
        <v>Federal</v>
      </c>
    </row>
    <row r="318" spans="1:109">
      <c r="A318" s="14">
        <v>20255928825</v>
      </c>
      <c r="B318" s="1">
        <v>45785</v>
      </c>
      <c r="C318" t="s">
        <v>160</v>
      </c>
      <c r="D318" t="s">
        <v>161</v>
      </c>
      <c r="E318" t="s">
        <v>162</v>
      </c>
      <c r="F318" t="s">
        <v>163</v>
      </c>
      <c r="G318" t="s">
        <v>113</v>
      </c>
      <c r="H318" t="s">
        <v>114</v>
      </c>
      <c r="I318" t="s">
        <v>114</v>
      </c>
      <c r="J318" t="s">
        <v>945</v>
      </c>
      <c r="K318" t="s">
        <v>2633</v>
      </c>
      <c r="L318" t="s">
        <v>166</v>
      </c>
      <c r="M318" t="s">
        <v>140</v>
      </c>
      <c r="N318" t="s">
        <v>119</v>
      </c>
      <c r="O318" t="s">
        <v>120</v>
      </c>
      <c r="P318" t="s">
        <v>142</v>
      </c>
      <c r="Q318" t="s">
        <v>122</v>
      </c>
      <c r="R318" t="s">
        <v>123</v>
      </c>
      <c r="S318" t="s">
        <v>113</v>
      </c>
      <c r="T318" t="s">
        <v>113</v>
      </c>
      <c r="U318" t="s">
        <v>1623</v>
      </c>
      <c r="V318" t="s">
        <v>2737</v>
      </c>
      <c r="Z318" t="s">
        <v>1625</v>
      </c>
      <c r="AA318" t="s">
        <v>1626</v>
      </c>
      <c r="AB318" t="s">
        <v>2667</v>
      </c>
      <c r="AC318" t="s">
        <v>173</v>
      </c>
      <c r="AD318">
        <v>1</v>
      </c>
      <c r="AE318" t="s">
        <v>1627</v>
      </c>
      <c r="AF318" t="s">
        <v>113</v>
      </c>
      <c r="AG318" t="s">
        <v>113</v>
      </c>
      <c r="AH318" t="s">
        <v>131</v>
      </c>
      <c r="AI318" t="s">
        <v>132</v>
      </c>
      <c r="AJ318" t="s">
        <v>131</v>
      </c>
      <c r="AK318" t="s">
        <v>2885</v>
      </c>
      <c r="AL318" t="s">
        <v>3084</v>
      </c>
      <c r="AM318" t="s">
        <v>2042</v>
      </c>
      <c r="AN318" t="s">
        <v>113</v>
      </c>
      <c r="AO318" t="s">
        <v>113</v>
      </c>
      <c r="AP318">
        <v>41988207121</v>
      </c>
      <c r="AQ318" t="s">
        <v>178</v>
      </c>
      <c r="AR318" t="s">
        <v>113</v>
      </c>
      <c r="AS318" t="s">
        <v>113</v>
      </c>
      <c r="AT318" t="s">
        <v>113</v>
      </c>
      <c r="AU318" t="s">
        <v>113</v>
      </c>
      <c r="AW318" t="s">
        <v>113</v>
      </c>
      <c r="AX318" s="82">
        <f>IFERROR(FIND("Óbitos/feridos",consulta_completa__11[[#This Row],[13 - Ocorrências/Ambientes Atingidos]]),0)</f>
        <v>0</v>
      </c>
      <c r="AY318" s="83" t="str">
        <f t="shared" si="126"/>
        <v/>
      </c>
      <c r="AZ318" s="82">
        <f>IFERROR(FIND("População afetada/evacuada",consulta_completa__11[[#This Row],[13 - Ocorrências/Ambientes Atingidos]]),0)</f>
        <v>0</v>
      </c>
      <c r="BA318" s="82" t="str">
        <f t="shared" si="127"/>
        <v/>
      </c>
      <c r="BB318" s="82">
        <f>IFERROR(FIND("Suspensão de abastecimento de água",consulta_completa__11[[#This Row],[13 - Ocorrências/Ambientes Atingidos]]),0)</f>
        <v>0</v>
      </c>
      <c r="BC318" s="83" t="str">
        <f t="shared" si="155"/>
        <v/>
      </c>
      <c r="BD318" s="82">
        <f>IFERROR(FIND("Rio/córrego",consulta_completa__11[[#This Row],[13 - Ocorrências/Ambientes Atingidos]]),0)</f>
        <v>0</v>
      </c>
      <c r="BE318" s="83" t="str">
        <f t="shared" si="128"/>
        <v/>
      </c>
      <c r="BF318" s="82">
        <f>IFERROR(FIND("Lago",consulta_completa__11[[#This Row],[13 - Ocorrências/Ambientes Atingidos]]),0)</f>
        <v>0</v>
      </c>
      <c r="BG318" s="83" t="str">
        <f t="shared" si="129"/>
        <v/>
      </c>
      <c r="BH318" s="82">
        <f>IFERROR(FIND("Mar",consulta_completa__11[[#This Row],[13 - Ocorrências/Ambientes Atingidos]]),0)</f>
        <v>0</v>
      </c>
      <c r="BI318" s="83" t="str">
        <f t="shared" si="130"/>
        <v/>
      </c>
      <c r="BJ318" s="82">
        <f>IFERROR(FIND("Praia",consulta_completa__11[[#This Row],[13 - Ocorrências/Ambientes Atingidos]]),0)</f>
        <v>0</v>
      </c>
      <c r="BK318" s="83" t="str">
        <f t="shared" si="131"/>
        <v/>
      </c>
      <c r="BL318" s="82">
        <f>IFERROR(FIND("Solo",consulta_completa__11[[#This Row],[13 - Ocorrências/Ambientes Atingidos]]),0)</f>
        <v>1</v>
      </c>
      <c r="BM318" s="83" t="str">
        <f t="shared" si="132"/>
        <v>X</v>
      </c>
      <c r="BN318" s="82">
        <f>IFERROR(FIND("Águas subterrâneas",consulta_completa__11[[#This Row],[13 - Ocorrências/Ambientes Atingidos]]),0)</f>
        <v>0</v>
      </c>
      <c r="BO318" s="83" t="str">
        <f t="shared" si="133"/>
        <v/>
      </c>
      <c r="BP318" s="82">
        <f>IFERROR(FIND("Atmosfera",consulta_completa__11[[#This Row],[13 - Ocorrências/Ambientes Atingidos]]),0)</f>
        <v>0</v>
      </c>
      <c r="BQ318" s="83" t="str">
        <f t="shared" si="134"/>
        <v/>
      </c>
      <c r="BR318" s="82">
        <f>IFERROR(FIND("Flora",consulta_completa__11[[#This Row],[13 - Ocorrências/Ambientes Atingidos]]),0)</f>
        <v>0</v>
      </c>
      <c r="BS318" s="83" t="str">
        <f t="shared" si="135"/>
        <v/>
      </c>
      <c r="BT318" s="82">
        <f>IFERROR(FIND("Fauna",consulta_completa__11[[#This Row],[13 - Ocorrências/Ambientes Atingidos]]),0)</f>
        <v>0</v>
      </c>
      <c r="BU318" s="83" t="str">
        <f t="shared" si="136"/>
        <v/>
      </c>
      <c r="BV318" s="82">
        <f>IFERROR(FIND("UC federal",consulta_completa__11[[#This Row],[13 - Ocorrências/Ambientes Atingidos]]),0)</f>
        <v>0</v>
      </c>
      <c r="BW318" s="83" t="str">
        <f t="shared" si="137"/>
        <v/>
      </c>
      <c r="BX318" s="82">
        <f>IFERROR(FIND("UC estadual/municipal",consulta_completa__11[[#This Row],[13 - Ocorrências/Ambientes Atingidos]]),0)</f>
        <v>0</v>
      </c>
      <c r="BY318" s="83" t="str">
        <f t="shared" si="138"/>
        <v/>
      </c>
      <c r="BZ318" s="82">
        <f>IFERROR(FIND("Outro(s)",consulta_completa__11[[#This Row],[13 - Ocorrências/Ambientes Atingidos]]),0)</f>
        <v>0</v>
      </c>
      <c r="CA318" s="83" t="str">
        <f t="shared" si="139"/>
        <v/>
      </c>
      <c r="CB318" s="82">
        <f>IFERROR(FIND("Sem dano",consulta_completa__11[[#This Row],[13 - Ocorrências/Ambientes Atingidos]]),0)</f>
        <v>0</v>
      </c>
      <c r="CC318" s="83" t="str">
        <f t="shared" si="140"/>
        <v/>
      </c>
      <c r="CD318" s="82" t="str">
        <f>IF(consulta_completa__11[[#This Row],[13 - Ocorrências/Ambientes Atingidos]]="","X","")</f>
        <v/>
      </c>
      <c r="CE318" s="84">
        <f>IFERROR(FIND("IBAMA",consulta_completa__11[[#This Row],[14 - Inst. Atuando no Local]]),0)</f>
        <v>0</v>
      </c>
      <c r="CF318" s="84" t="str">
        <f t="shared" si="141"/>
        <v/>
      </c>
      <c r="CG318" s="84">
        <f>IFERROR(FIND("OEMA",consulta_completa__11[[#This Row],[14 - Inst. Atuando no Local]]),0)</f>
        <v>0</v>
      </c>
      <c r="CH318" s="84" t="str">
        <f t="shared" si="142"/>
        <v/>
      </c>
      <c r="CI318" s="84">
        <f>IFERROR(FIND("DEFESA CIVIL",consulta_completa__11[[#This Row],[14 - Inst. Atuando no Local]]),0)</f>
        <v>0</v>
      </c>
      <c r="CJ318" s="84" t="str">
        <f t="shared" si="143"/>
        <v/>
      </c>
      <c r="CK318" s="84">
        <f>IFERROR(FIND("CORPO DE BOMBEIROS",consulta_completa__11[[#This Row],[14 - Inst. Atuando no Local]]),0)</f>
        <v>0</v>
      </c>
      <c r="CL318" s="84" t="str">
        <f t="shared" si="144"/>
        <v/>
      </c>
      <c r="CM318" s="84">
        <f>IFERROR(FIND("POLÍCIA RODOVIÁRIA",consulta_completa__11[[#This Row],[14 - Inst. Atuando no Local]]),0)</f>
        <v>0</v>
      </c>
      <c r="CN318" s="84" t="str">
        <f t="shared" si="145"/>
        <v/>
      </c>
      <c r="CO318" s="84">
        <f>IFERROR(FIND("POLÍCIA MILITAR",consulta_completa__11[[#This Row],[14 - Inst. Atuando no Local]]),0)</f>
        <v>0</v>
      </c>
      <c r="CP318" s="84" t="str">
        <f t="shared" si="146"/>
        <v/>
      </c>
      <c r="CQ318" s="84">
        <f>IFERROR(FIND("POLÍCIA CIVIL",consulta_completa__11[[#This Row],[14 - Inst. Atuando no Local]]),0)</f>
        <v>0</v>
      </c>
      <c r="CR318" s="84" t="str">
        <f t="shared" si="147"/>
        <v/>
      </c>
      <c r="CS318" s="84">
        <f>IFERROR(FIND("MARINHA DO BRASIL",consulta_completa__11[[#This Row],[14 - Inst. Atuando no Local]]),0)</f>
        <v>0</v>
      </c>
      <c r="CT318" s="84" t="str">
        <f t="shared" si="148"/>
        <v/>
      </c>
      <c r="CU318" s="84">
        <f>IFERROR(FIND("EMPRESA ESPECIALIZADA EM ATENDIMENTO",consulta_completa__11[[#This Row],[14 - Inst. Atuando no Local]]),0)</f>
        <v>0</v>
      </c>
      <c r="CV318" s="84" t="str">
        <f t="shared" si="149"/>
        <v/>
      </c>
      <c r="CW318" s="84">
        <f>IFERROR(FIND("IBAMA",consulta_completa__11[[#This Row],[14 - Inst. Atuando no Local]]),0)</f>
        <v>0</v>
      </c>
      <c r="CX318" s="84" t="str">
        <f t="shared" si="150"/>
        <v/>
      </c>
      <c r="CY318" s="84" t="str">
        <f>IF(consulta_completa__11[[#This Row],[14 - Inst. Atuando no Local]]="","X","")</f>
        <v/>
      </c>
      <c r="CZ318" s="84">
        <f>IFERROR(FIND("OUTRA (S)",consulta_completa__11[[#This Row],[14 - Inst. Atuando no Local]]),0)</f>
        <v>0</v>
      </c>
      <c r="DA318" s="84" t="str">
        <f t="shared" si="151"/>
        <v/>
      </c>
      <c r="DB318" s="35" t="str">
        <f t="shared" si="152"/>
        <v>Sim</v>
      </c>
      <c r="DC318" s="35" t="str">
        <f t="shared" si="153"/>
        <v>Não</v>
      </c>
      <c r="DD318" s="35" t="str">
        <f t="shared" si="154"/>
        <v>Sim</v>
      </c>
      <c r="DE318" s="87" t="str">
        <f t="shared" si="125"/>
        <v>Federal</v>
      </c>
    </row>
    <row r="319" spans="1:109">
      <c r="A319" s="14">
        <v>20255954034</v>
      </c>
      <c r="B319" s="1">
        <v>45785</v>
      </c>
      <c r="C319" t="s">
        <v>1583</v>
      </c>
      <c r="D319" t="s">
        <v>180</v>
      </c>
      <c r="E319" t="s">
        <v>286</v>
      </c>
      <c r="F319" t="s">
        <v>453</v>
      </c>
      <c r="G319" t="s">
        <v>113</v>
      </c>
      <c r="H319" t="s">
        <v>114</v>
      </c>
      <c r="I319" t="s">
        <v>114</v>
      </c>
      <c r="J319" t="s">
        <v>3085</v>
      </c>
      <c r="K319" t="s">
        <v>113</v>
      </c>
      <c r="L319" t="s">
        <v>113</v>
      </c>
      <c r="M319" t="s">
        <v>297</v>
      </c>
      <c r="N319" t="s">
        <v>271</v>
      </c>
      <c r="O319" t="s">
        <v>185</v>
      </c>
      <c r="P319" t="s">
        <v>142</v>
      </c>
      <c r="Q319" t="s">
        <v>230</v>
      </c>
      <c r="R319" t="s">
        <v>123</v>
      </c>
      <c r="S319" t="s">
        <v>113</v>
      </c>
      <c r="T319" t="s">
        <v>3086</v>
      </c>
      <c r="U319" t="s">
        <v>631</v>
      </c>
      <c r="V319" t="s">
        <v>3087</v>
      </c>
      <c r="Y319" t="b">
        <v>1</v>
      </c>
      <c r="Z319" t="s">
        <v>633</v>
      </c>
      <c r="AA319" t="s">
        <v>3088</v>
      </c>
      <c r="AB319" t="s">
        <v>113</v>
      </c>
      <c r="AC319" t="s">
        <v>113</v>
      </c>
      <c r="AE319" t="s">
        <v>3089</v>
      </c>
      <c r="AF319" t="s">
        <v>113</v>
      </c>
      <c r="AG319" t="s">
        <v>113</v>
      </c>
      <c r="AH319" t="s">
        <v>131</v>
      </c>
      <c r="AI319" t="s">
        <v>132</v>
      </c>
      <c r="AJ319" t="s">
        <v>131</v>
      </c>
      <c r="AK319" t="s">
        <v>3090</v>
      </c>
      <c r="AL319" t="s">
        <v>3091</v>
      </c>
      <c r="AM319" t="s">
        <v>153</v>
      </c>
      <c r="AN319" t="s">
        <v>154</v>
      </c>
      <c r="AO319" t="s">
        <v>155</v>
      </c>
      <c r="AP319">
        <v>6133161070</v>
      </c>
      <c r="AQ319" t="s">
        <v>156</v>
      </c>
      <c r="AR319" t="s">
        <v>113</v>
      </c>
      <c r="AS319" t="s">
        <v>113</v>
      </c>
      <c r="AT319" t="s">
        <v>113</v>
      </c>
      <c r="AU319" t="s">
        <v>3060</v>
      </c>
      <c r="AW319" t="s">
        <v>637</v>
      </c>
      <c r="AX319" s="82">
        <f>IFERROR(FIND("Óbitos/feridos",consulta_completa__11[[#This Row],[13 - Ocorrências/Ambientes Atingidos]]),0)</f>
        <v>1</v>
      </c>
      <c r="AY319" s="83" t="str">
        <f t="shared" si="126"/>
        <v>X</v>
      </c>
      <c r="AZ319" s="82">
        <f>IFERROR(FIND("População afetada/evacuada",consulta_completa__11[[#This Row],[13 - Ocorrências/Ambientes Atingidos]]),0)</f>
        <v>0</v>
      </c>
      <c r="BA319" s="82" t="str">
        <f t="shared" si="127"/>
        <v/>
      </c>
      <c r="BB319" s="82">
        <f>IFERROR(FIND("Suspensão de abastecimento de água",consulta_completa__11[[#This Row],[13 - Ocorrências/Ambientes Atingidos]]),0)</f>
        <v>0</v>
      </c>
      <c r="BC319" s="83" t="str">
        <f t="shared" si="155"/>
        <v/>
      </c>
      <c r="BD319" s="82">
        <f>IFERROR(FIND("Rio/córrego",consulta_completa__11[[#This Row],[13 - Ocorrências/Ambientes Atingidos]]),0)</f>
        <v>0</v>
      </c>
      <c r="BE319" s="83" t="str">
        <f t="shared" si="128"/>
        <v/>
      </c>
      <c r="BF319" s="82">
        <f>IFERROR(FIND("Lago",consulta_completa__11[[#This Row],[13 - Ocorrências/Ambientes Atingidos]]),0)</f>
        <v>0</v>
      </c>
      <c r="BG319" s="83" t="str">
        <f t="shared" si="129"/>
        <v/>
      </c>
      <c r="BH319" s="82">
        <f>IFERROR(FIND("Mar",consulta_completa__11[[#This Row],[13 - Ocorrências/Ambientes Atingidos]]),0)</f>
        <v>0</v>
      </c>
      <c r="BI319" s="83" t="str">
        <f t="shared" si="130"/>
        <v/>
      </c>
      <c r="BJ319" s="82">
        <f>IFERROR(FIND("Praia",consulta_completa__11[[#This Row],[13 - Ocorrências/Ambientes Atingidos]]),0)</f>
        <v>0</v>
      </c>
      <c r="BK319" s="83" t="str">
        <f t="shared" si="131"/>
        <v/>
      </c>
      <c r="BL319" s="82">
        <f>IFERROR(FIND("Solo",consulta_completa__11[[#This Row],[13 - Ocorrências/Ambientes Atingidos]]),0)</f>
        <v>17</v>
      </c>
      <c r="BM319" s="83" t="str">
        <f t="shared" si="132"/>
        <v>X</v>
      </c>
      <c r="BN319" s="82">
        <f>IFERROR(FIND("Águas subterrâneas",consulta_completa__11[[#This Row],[13 - Ocorrências/Ambientes Atingidos]]),0)</f>
        <v>0</v>
      </c>
      <c r="BO319" s="83" t="str">
        <f t="shared" si="133"/>
        <v/>
      </c>
      <c r="BP319" s="82">
        <f>IFERROR(FIND("Atmosfera",consulta_completa__11[[#This Row],[13 - Ocorrências/Ambientes Atingidos]]),0)</f>
        <v>0</v>
      </c>
      <c r="BQ319" s="83" t="str">
        <f t="shared" si="134"/>
        <v/>
      </c>
      <c r="BR319" s="82">
        <f>IFERROR(FIND("Flora",consulta_completa__11[[#This Row],[13 - Ocorrências/Ambientes Atingidos]]),0)</f>
        <v>0</v>
      </c>
      <c r="BS319" s="83" t="str">
        <f t="shared" si="135"/>
        <v/>
      </c>
      <c r="BT319" s="82">
        <f>IFERROR(FIND("Fauna",consulta_completa__11[[#This Row],[13 - Ocorrências/Ambientes Atingidos]]),0)</f>
        <v>0</v>
      </c>
      <c r="BU319" s="83" t="str">
        <f t="shared" si="136"/>
        <v/>
      </c>
      <c r="BV319" s="82">
        <f>IFERROR(FIND("UC federal",consulta_completa__11[[#This Row],[13 - Ocorrências/Ambientes Atingidos]]),0)</f>
        <v>0</v>
      </c>
      <c r="BW319" s="83" t="str">
        <f t="shared" si="137"/>
        <v/>
      </c>
      <c r="BX319" s="82">
        <f>IFERROR(FIND("UC estadual/municipal",consulta_completa__11[[#This Row],[13 - Ocorrências/Ambientes Atingidos]]),0)</f>
        <v>0</v>
      </c>
      <c r="BY319" s="83" t="str">
        <f t="shared" si="138"/>
        <v/>
      </c>
      <c r="BZ319" s="82">
        <f>IFERROR(FIND("Outro(s)",consulta_completa__11[[#This Row],[13 - Ocorrências/Ambientes Atingidos]]),0)</f>
        <v>0</v>
      </c>
      <c r="CA319" s="83" t="str">
        <f t="shared" si="139"/>
        <v/>
      </c>
      <c r="CB319" s="82">
        <f>IFERROR(FIND("Sem dano",consulta_completa__11[[#This Row],[13 - Ocorrências/Ambientes Atingidos]]),0)</f>
        <v>0</v>
      </c>
      <c r="CC319" s="83" t="str">
        <f t="shared" si="140"/>
        <v/>
      </c>
      <c r="CD319" s="82" t="str">
        <f>IF(consulta_completa__11[[#This Row],[13 - Ocorrências/Ambientes Atingidos]]="","X","")</f>
        <v/>
      </c>
      <c r="CE319" s="84">
        <f>IFERROR(FIND("IBAMA",consulta_completa__11[[#This Row],[14 - Inst. Atuando no Local]]),0)</f>
        <v>0</v>
      </c>
      <c r="CF319" s="84" t="str">
        <f t="shared" si="141"/>
        <v/>
      </c>
      <c r="CG319" s="84">
        <f>IFERROR(FIND("OEMA",consulta_completa__11[[#This Row],[14 - Inst. Atuando no Local]]),0)</f>
        <v>0</v>
      </c>
      <c r="CH319" s="84" t="str">
        <f t="shared" si="142"/>
        <v/>
      </c>
      <c r="CI319" s="84">
        <f>IFERROR(FIND("DEFESA CIVIL",consulta_completa__11[[#This Row],[14 - Inst. Atuando no Local]]),0)</f>
        <v>0</v>
      </c>
      <c r="CJ319" s="84" t="str">
        <f t="shared" si="143"/>
        <v/>
      </c>
      <c r="CK319" s="84">
        <f>IFERROR(FIND("CORPO DE BOMBEIROS",consulta_completa__11[[#This Row],[14 - Inst. Atuando no Local]]),0)</f>
        <v>0</v>
      </c>
      <c r="CL319" s="84" t="str">
        <f t="shared" si="144"/>
        <v/>
      </c>
      <c r="CM319" s="84">
        <f>IFERROR(FIND("POLÍCIA RODOVIÁRIA",consulta_completa__11[[#This Row],[14 - Inst. Atuando no Local]]),0)</f>
        <v>0</v>
      </c>
      <c r="CN319" s="84" t="str">
        <f t="shared" si="145"/>
        <v/>
      </c>
      <c r="CO319" s="84">
        <f>IFERROR(FIND("POLÍCIA MILITAR",consulta_completa__11[[#This Row],[14 - Inst. Atuando no Local]]),0)</f>
        <v>0</v>
      </c>
      <c r="CP319" s="84" t="str">
        <f t="shared" si="146"/>
        <v/>
      </c>
      <c r="CQ319" s="84">
        <f>IFERROR(FIND("POLÍCIA CIVIL",consulta_completa__11[[#This Row],[14 - Inst. Atuando no Local]]),0)</f>
        <v>0</v>
      </c>
      <c r="CR319" s="84" t="str">
        <f t="shared" si="147"/>
        <v/>
      </c>
      <c r="CS319" s="84">
        <f>IFERROR(FIND("MARINHA DO BRASIL",consulta_completa__11[[#This Row],[14 - Inst. Atuando no Local]]),0)</f>
        <v>0</v>
      </c>
      <c r="CT319" s="84" t="str">
        <f t="shared" si="148"/>
        <v/>
      </c>
      <c r="CU319" s="84">
        <f>IFERROR(FIND("EMPRESA ESPECIALIZADA EM ATENDIMENTO",consulta_completa__11[[#This Row],[14 - Inst. Atuando no Local]]),0)</f>
        <v>0</v>
      </c>
      <c r="CV319" s="84" t="str">
        <f t="shared" si="149"/>
        <v/>
      </c>
      <c r="CW319" s="84">
        <f>IFERROR(FIND("IBAMA",consulta_completa__11[[#This Row],[14 - Inst. Atuando no Local]]),0)</f>
        <v>0</v>
      </c>
      <c r="CX319" s="84" t="str">
        <f t="shared" si="150"/>
        <v/>
      </c>
      <c r="CY319" s="84" t="str">
        <f>IF(consulta_completa__11[[#This Row],[14 - Inst. Atuando no Local]]="","X","")</f>
        <v/>
      </c>
      <c r="CZ319" s="84">
        <f>IFERROR(FIND("OUTRA (S)",consulta_completa__11[[#This Row],[14 - Inst. Atuando no Local]]),0)</f>
        <v>0</v>
      </c>
      <c r="DA319" s="84" t="str">
        <f t="shared" si="151"/>
        <v/>
      </c>
      <c r="DB319" s="35" t="str">
        <f t="shared" si="152"/>
        <v>Sim</v>
      </c>
      <c r="DC319" s="35" t="str">
        <f t="shared" si="153"/>
        <v>Não</v>
      </c>
      <c r="DD319" s="35" t="str">
        <f t="shared" si="154"/>
        <v>Sim</v>
      </c>
      <c r="DE319" s="87" t="str">
        <f t="shared" si="125"/>
        <v>Sem informação</v>
      </c>
    </row>
    <row r="320" spans="1:109">
      <c r="A320" s="14">
        <v>202551179220</v>
      </c>
      <c r="B320" s="1">
        <v>45785</v>
      </c>
      <c r="C320" t="s">
        <v>238</v>
      </c>
      <c r="D320" t="s">
        <v>212</v>
      </c>
      <c r="E320" t="s">
        <v>111</v>
      </c>
      <c r="F320" t="s">
        <v>112</v>
      </c>
      <c r="G320" t="s">
        <v>2354</v>
      </c>
      <c r="H320" t="s">
        <v>3092</v>
      </c>
      <c r="I320" t="s">
        <v>117</v>
      </c>
      <c r="J320" t="s">
        <v>113</v>
      </c>
      <c r="K320" t="s">
        <v>114</v>
      </c>
      <c r="L320" t="s">
        <v>114</v>
      </c>
      <c r="M320" t="s">
        <v>118</v>
      </c>
      <c r="N320" t="s">
        <v>113</v>
      </c>
      <c r="O320" t="s">
        <v>239</v>
      </c>
      <c r="P320" t="s">
        <v>142</v>
      </c>
      <c r="Q320" t="s">
        <v>122</v>
      </c>
      <c r="R320" t="s">
        <v>123</v>
      </c>
      <c r="S320" t="s">
        <v>201</v>
      </c>
      <c r="T320" t="s">
        <v>240</v>
      </c>
      <c r="U320" t="s">
        <v>113</v>
      </c>
      <c r="V320" t="s">
        <v>3093</v>
      </c>
      <c r="X320" t="b">
        <v>1</v>
      </c>
      <c r="Z320" t="s">
        <v>242</v>
      </c>
      <c r="AA320" t="s">
        <v>3094</v>
      </c>
      <c r="AB320" t="s">
        <v>248</v>
      </c>
      <c r="AC320" t="s">
        <v>244</v>
      </c>
      <c r="AD320">
        <v>1</v>
      </c>
      <c r="AE320" t="s">
        <v>113</v>
      </c>
      <c r="AF320" t="s">
        <v>113</v>
      </c>
      <c r="AG320" t="s">
        <v>113</v>
      </c>
      <c r="AH320" t="s">
        <v>131</v>
      </c>
      <c r="AI320" t="s">
        <v>131</v>
      </c>
      <c r="AJ320" t="s">
        <v>131</v>
      </c>
      <c r="AK320" t="s">
        <v>3095</v>
      </c>
      <c r="AL320" t="s">
        <v>3096</v>
      </c>
      <c r="AM320" t="s">
        <v>247</v>
      </c>
      <c r="AN320" t="s">
        <v>1759</v>
      </c>
      <c r="AO320" t="s">
        <v>249</v>
      </c>
      <c r="AP320">
        <v>21998863038</v>
      </c>
      <c r="AQ320" t="s">
        <v>250</v>
      </c>
      <c r="AR320" t="s">
        <v>113</v>
      </c>
      <c r="AS320" t="s">
        <v>113</v>
      </c>
      <c r="AT320" t="s">
        <v>3097</v>
      </c>
      <c r="AU320" t="s">
        <v>592</v>
      </c>
      <c r="AV320">
        <v>5600</v>
      </c>
      <c r="AW320" t="s">
        <v>159</v>
      </c>
      <c r="AX320" s="82">
        <f>IFERROR(FIND("Óbitos/feridos",consulta_completa__11[[#This Row],[13 - Ocorrências/Ambientes Atingidos]]),0)</f>
        <v>0</v>
      </c>
      <c r="AY320" s="83" t="str">
        <f t="shared" si="126"/>
        <v/>
      </c>
      <c r="AZ320" s="82">
        <f>IFERROR(FIND("População afetada/evacuada",consulta_completa__11[[#This Row],[13 - Ocorrências/Ambientes Atingidos]]),0)</f>
        <v>0</v>
      </c>
      <c r="BA320" s="82" t="str">
        <f t="shared" si="127"/>
        <v/>
      </c>
      <c r="BB320" s="82">
        <f>IFERROR(FIND("Suspensão de abastecimento de água",consulta_completa__11[[#This Row],[13 - Ocorrências/Ambientes Atingidos]]),0)</f>
        <v>0</v>
      </c>
      <c r="BC320" s="83" t="str">
        <f t="shared" si="155"/>
        <v/>
      </c>
      <c r="BD320" s="82">
        <f>IFERROR(FIND("Rio/córrego",consulta_completa__11[[#This Row],[13 - Ocorrências/Ambientes Atingidos]]),0)</f>
        <v>0</v>
      </c>
      <c r="BE320" s="83" t="str">
        <f t="shared" si="128"/>
        <v/>
      </c>
      <c r="BF320" s="82">
        <f>IFERROR(FIND("Lago",consulta_completa__11[[#This Row],[13 - Ocorrências/Ambientes Atingidos]]),0)</f>
        <v>0</v>
      </c>
      <c r="BG320" s="83" t="str">
        <f t="shared" si="129"/>
        <v/>
      </c>
      <c r="BH320" s="82">
        <f>IFERROR(FIND("Mar",consulta_completa__11[[#This Row],[13 - Ocorrências/Ambientes Atingidos]]),0)</f>
        <v>1</v>
      </c>
      <c r="BI320" s="83" t="str">
        <f t="shared" si="130"/>
        <v>X</v>
      </c>
      <c r="BJ320" s="82">
        <f>IFERROR(FIND("Praia",consulta_completa__11[[#This Row],[13 - Ocorrências/Ambientes Atingidos]]),0)</f>
        <v>0</v>
      </c>
      <c r="BK320" s="83" t="str">
        <f t="shared" si="131"/>
        <v/>
      </c>
      <c r="BL320" s="82">
        <f>IFERROR(FIND("Solo",consulta_completa__11[[#This Row],[13 - Ocorrências/Ambientes Atingidos]]),0)</f>
        <v>0</v>
      </c>
      <c r="BM320" s="83" t="str">
        <f t="shared" si="132"/>
        <v/>
      </c>
      <c r="BN320" s="82">
        <f>IFERROR(FIND("Águas subterrâneas",consulta_completa__11[[#This Row],[13 - Ocorrências/Ambientes Atingidos]]),0)</f>
        <v>0</v>
      </c>
      <c r="BO320" s="83" t="str">
        <f t="shared" si="133"/>
        <v/>
      </c>
      <c r="BP320" s="82">
        <f>IFERROR(FIND("Atmosfera",consulta_completa__11[[#This Row],[13 - Ocorrências/Ambientes Atingidos]]),0)</f>
        <v>0</v>
      </c>
      <c r="BQ320" s="83" t="str">
        <f t="shared" si="134"/>
        <v/>
      </c>
      <c r="BR320" s="82">
        <f>IFERROR(FIND("Flora",consulta_completa__11[[#This Row],[13 - Ocorrências/Ambientes Atingidos]]),0)</f>
        <v>0</v>
      </c>
      <c r="BS320" s="83" t="str">
        <f t="shared" si="135"/>
        <v/>
      </c>
      <c r="BT320" s="82">
        <f>IFERROR(FIND("Fauna",consulta_completa__11[[#This Row],[13 - Ocorrências/Ambientes Atingidos]]),0)</f>
        <v>0</v>
      </c>
      <c r="BU320" s="83" t="str">
        <f t="shared" si="136"/>
        <v/>
      </c>
      <c r="BV320" s="82">
        <f>IFERROR(FIND("UC federal",consulta_completa__11[[#This Row],[13 - Ocorrências/Ambientes Atingidos]]),0)</f>
        <v>0</v>
      </c>
      <c r="BW320" s="83" t="str">
        <f t="shared" si="137"/>
        <v/>
      </c>
      <c r="BX320" s="82">
        <f>IFERROR(FIND("UC estadual/municipal",consulta_completa__11[[#This Row],[13 - Ocorrências/Ambientes Atingidos]]),0)</f>
        <v>0</v>
      </c>
      <c r="BY320" s="83" t="str">
        <f t="shared" si="138"/>
        <v/>
      </c>
      <c r="BZ320" s="82">
        <f>IFERROR(FIND("Outro(s)",consulta_completa__11[[#This Row],[13 - Ocorrências/Ambientes Atingidos]]),0)</f>
        <v>0</v>
      </c>
      <c r="CA320" s="83" t="str">
        <f t="shared" si="139"/>
        <v/>
      </c>
      <c r="CB320" s="82">
        <f>IFERROR(FIND("Sem dano",consulta_completa__11[[#This Row],[13 - Ocorrências/Ambientes Atingidos]]),0)</f>
        <v>0</v>
      </c>
      <c r="CC320" s="83" t="str">
        <f t="shared" si="140"/>
        <v/>
      </c>
      <c r="CD320" s="82" t="str">
        <f>IF(consulta_completa__11[[#This Row],[13 - Ocorrências/Ambientes Atingidos]]="","X","")</f>
        <v/>
      </c>
      <c r="CE320" s="84">
        <f>IFERROR(FIND("IBAMA",consulta_completa__11[[#This Row],[14 - Inst. Atuando no Local]]),0)</f>
        <v>0</v>
      </c>
      <c r="CF320" s="84" t="str">
        <f t="shared" si="141"/>
        <v/>
      </c>
      <c r="CG320" s="84">
        <f>IFERROR(FIND("OEMA",consulta_completa__11[[#This Row],[14 - Inst. Atuando no Local]]),0)</f>
        <v>0</v>
      </c>
      <c r="CH320" s="84" t="str">
        <f t="shared" si="142"/>
        <v/>
      </c>
      <c r="CI320" s="84">
        <f>IFERROR(FIND("DEFESA CIVIL",consulta_completa__11[[#This Row],[14 - Inst. Atuando no Local]]),0)</f>
        <v>0</v>
      </c>
      <c r="CJ320" s="84" t="str">
        <f t="shared" si="143"/>
        <v/>
      </c>
      <c r="CK320" s="84">
        <f>IFERROR(FIND("CORPO DE BOMBEIROS",consulta_completa__11[[#This Row],[14 - Inst. Atuando no Local]]),0)</f>
        <v>0</v>
      </c>
      <c r="CL320" s="84" t="str">
        <f t="shared" si="144"/>
        <v/>
      </c>
      <c r="CM320" s="84">
        <f>IFERROR(FIND("POLÍCIA RODOVIÁRIA",consulta_completa__11[[#This Row],[14 - Inst. Atuando no Local]]),0)</f>
        <v>0</v>
      </c>
      <c r="CN320" s="84" t="str">
        <f t="shared" si="145"/>
        <v/>
      </c>
      <c r="CO320" s="84">
        <f>IFERROR(FIND("POLÍCIA MILITAR",consulta_completa__11[[#This Row],[14 - Inst. Atuando no Local]]),0)</f>
        <v>0</v>
      </c>
      <c r="CP320" s="84" t="str">
        <f t="shared" si="146"/>
        <v/>
      </c>
      <c r="CQ320" s="84">
        <f>IFERROR(FIND("POLÍCIA CIVIL",consulta_completa__11[[#This Row],[14 - Inst. Atuando no Local]]),0)</f>
        <v>0</v>
      </c>
      <c r="CR320" s="84" t="str">
        <f t="shared" si="147"/>
        <v/>
      </c>
      <c r="CS320" s="84">
        <f>IFERROR(FIND("MARINHA DO BRASIL",consulta_completa__11[[#This Row],[14 - Inst. Atuando no Local]]),0)</f>
        <v>0</v>
      </c>
      <c r="CT320" s="84" t="str">
        <f t="shared" si="148"/>
        <v/>
      </c>
      <c r="CU320" s="84">
        <f>IFERROR(FIND("EMPRESA ESPECIALIZADA EM ATENDIMENTO",consulta_completa__11[[#This Row],[14 - Inst. Atuando no Local]]),0)</f>
        <v>0</v>
      </c>
      <c r="CV320" s="84" t="str">
        <f t="shared" si="149"/>
        <v/>
      </c>
      <c r="CW320" s="84">
        <f>IFERROR(FIND("IBAMA",consulta_completa__11[[#This Row],[14 - Inst. Atuando no Local]]),0)</f>
        <v>0</v>
      </c>
      <c r="CX320" s="84" t="str">
        <f t="shared" si="150"/>
        <v/>
      </c>
      <c r="CY320" s="84" t="str">
        <f>IF(consulta_completa__11[[#This Row],[14 - Inst. Atuando no Local]]="","X","")</f>
        <v>X</v>
      </c>
      <c r="CZ320" s="84">
        <f>IFERROR(FIND("OUTRA (S)",consulta_completa__11[[#This Row],[14 - Inst. Atuando no Local]]),0)</f>
        <v>0</v>
      </c>
      <c r="DA320" s="84" t="str">
        <f t="shared" si="151"/>
        <v/>
      </c>
      <c r="DB320" s="35" t="str">
        <f t="shared" si="152"/>
        <v>Sim</v>
      </c>
      <c r="DC320" s="35" t="str">
        <f t="shared" si="153"/>
        <v>Não</v>
      </c>
      <c r="DD320" s="35" t="str">
        <f t="shared" si="154"/>
        <v>Sim</v>
      </c>
      <c r="DE320" s="87" t="str">
        <f t="shared" si="125"/>
        <v>Federal</v>
      </c>
    </row>
    <row r="321" spans="1:109">
      <c r="A321" s="14">
        <v>20255954030</v>
      </c>
      <c r="B321" s="1">
        <v>45786</v>
      </c>
      <c r="C321" t="s">
        <v>3098</v>
      </c>
      <c r="D321" t="s">
        <v>998</v>
      </c>
      <c r="E321" t="s">
        <v>286</v>
      </c>
      <c r="F321" t="s">
        <v>112</v>
      </c>
      <c r="G321" t="s">
        <v>646</v>
      </c>
      <c r="H321" t="s">
        <v>113</v>
      </c>
      <c r="I321" t="s">
        <v>113</v>
      </c>
      <c r="J321" t="s">
        <v>113</v>
      </c>
      <c r="K321" t="s">
        <v>114</v>
      </c>
      <c r="L321" t="s">
        <v>114</v>
      </c>
      <c r="M321" t="s">
        <v>140</v>
      </c>
      <c r="N321" t="s">
        <v>184</v>
      </c>
      <c r="O321" t="s">
        <v>120</v>
      </c>
      <c r="P321" t="s">
        <v>200</v>
      </c>
      <c r="Q321" t="s">
        <v>143</v>
      </c>
      <c r="R321" t="s">
        <v>123</v>
      </c>
      <c r="S321" t="s">
        <v>113</v>
      </c>
      <c r="T321" t="s">
        <v>3099</v>
      </c>
      <c r="U321" t="s">
        <v>3100</v>
      </c>
      <c r="V321" t="s">
        <v>3101</v>
      </c>
      <c r="Z321" t="s">
        <v>113</v>
      </c>
      <c r="AA321" t="s">
        <v>3102</v>
      </c>
      <c r="AB321" t="s">
        <v>3103</v>
      </c>
      <c r="AC321" t="s">
        <v>3104</v>
      </c>
      <c r="AD321">
        <v>0</v>
      </c>
      <c r="AE321" t="s">
        <v>113</v>
      </c>
      <c r="AF321" t="s">
        <v>113</v>
      </c>
      <c r="AG321" t="s">
        <v>113</v>
      </c>
      <c r="AH321" t="s">
        <v>194</v>
      </c>
      <c r="AI321" t="s">
        <v>132</v>
      </c>
      <c r="AJ321" t="s">
        <v>132</v>
      </c>
      <c r="AK321" t="s">
        <v>113</v>
      </c>
      <c r="AL321" t="s">
        <v>3105</v>
      </c>
      <c r="AM321" t="s">
        <v>692</v>
      </c>
      <c r="AN321" t="s">
        <v>693</v>
      </c>
      <c r="AO321" t="s">
        <v>1062</v>
      </c>
      <c r="AP321">
        <v>6236238900</v>
      </c>
      <c r="AQ321" t="s">
        <v>695</v>
      </c>
      <c r="AR321" t="s">
        <v>113</v>
      </c>
      <c r="AS321" t="s">
        <v>113</v>
      </c>
      <c r="AT321" t="s">
        <v>113</v>
      </c>
      <c r="AU321" t="s">
        <v>113</v>
      </c>
      <c r="AW321" t="s">
        <v>113</v>
      </c>
      <c r="AX321" s="82">
        <f>IFERROR(FIND("Óbitos/feridos",consulta_completa__11[[#This Row],[13 - Ocorrências/Ambientes Atingidos]]),0)</f>
        <v>0</v>
      </c>
      <c r="AY321" s="83" t="str">
        <f t="shared" si="126"/>
        <v/>
      </c>
      <c r="AZ321" s="82">
        <f>IFERROR(FIND("População afetada/evacuada",consulta_completa__11[[#This Row],[13 - Ocorrências/Ambientes Atingidos]]),0)</f>
        <v>0</v>
      </c>
      <c r="BA321" s="82" t="str">
        <f t="shared" si="127"/>
        <v/>
      </c>
      <c r="BB321" s="82">
        <f>IFERROR(FIND("Suspensão de abastecimento de água",consulta_completa__11[[#This Row],[13 - Ocorrências/Ambientes Atingidos]]),0)</f>
        <v>0</v>
      </c>
      <c r="BC321" s="83" t="str">
        <f t="shared" si="155"/>
        <v/>
      </c>
      <c r="BD321" s="82">
        <f>IFERROR(FIND("Rio/córrego",consulta_completa__11[[#This Row],[13 - Ocorrências/Ambientes Atingidos]]),0)</f>
        <v>0</v>
      </c>
      <c r="BE321" s="83" t="str">
        <f t="shared" si="128"/>
        <v/>
      </c>
      <c r="BF321" s="82">
        <f>IFERROR(FIND("Lago",consulta_completa__11[[#This Row],[13 - Ocorrências/Ambientes Atingidos]]),0)</f>
        <v>0</v>
      </c>
      <c r="BG321" s="83" t="str">
        <f t="shared" si="129"/>
        <v/>
      </c>
      <c r="BH321" s="82">
        <f>IFERROR(FIND("Mar",consulta_completa__11[[#This Row],[13 - Ocorrências/Ambientes Atingidos]]),0)</f>
        <v>0</v>
      </c>
      <c r="BI321" s="83" t="str">
        <f t="shared" si="130"/>
        <v/>
      </c>
      <c r="BJ321" s="82">
        <f>IFERROR(FIND("Praia",consulta_completa__11[[#This Row],[13 - Ocorrências/Ambientes Atingidos]]),0)</f>
        <v>0</v>
      </c>
      <c r="BK321" s="83" t="str">
        <f t="shared" si="131"/>
        <v/>
      </c>
      <c r="BL321" s="82">
        <f>IFERROR(FIND("Solo",consulta_completa__11[[#This Row],[13 - Ocorrências/Ambientes Atingidos]]),0)</f>
        <v>1</v>
      </c>
      <c r="BM321" s="83" t="str">
        <f t="shared" si="132"/>
        <v>X</v>
      </c>
      <c r="BN321" s="82">
        <f>IFERROR(FIND("Águas subterrâneas",consulta_completa__11[[#This Row],[13 - Ocorrências/Ambientes Atingidos]]),0)</f>
        <v>0</v>
      </c>
      <c r="BO321" s="83" t="str">
        <f t="shared" si="133"/>
        <v/>
      </c>
      <c r="BP321" s="82">
        <f>IFERROR(FIND("Atmosfera",consulta_completa__11[[#This Row],[13 - Ocorrências/Ambientes Atingidos]]),0)</f>
        <v>0</v>
      </c>
      <c r="BQ321" s="83" t="str">
        <f t="shared" si="134"/>
        <v/>
      </c>
      <c r="BR321" s="82">
        <f>IFERROR(FIND("Flora",consulta_completa__11[[#This Row],[13 - Ocorrências/Ambientes Atingidos]]),0)</f>
        <v>0</v>
      </c>
      <c r="BS321" s="83" t="str">
        <f t="shared" si="135"/>
        <v/>
      </c>
      <c r="BT321" s="82">
        <f>IFERROR(FIND("Fauna",consulta_completa__11[[#This Row],[13 - Ocorrências/Ambientes Atingidos]]),0)</f>
        <v>0</v>
      </c>
      <c r="BU321" s="83" t="str">
        <f t="shared" si="136"/>
        <v/>
      </c>
      <c r="BV321" s="82">
        <f>IFERROR(FIND("UC federal",consulta_completa__11[[#This Row],[13 - Ocorrências/Ambientes Atingidos]]),0)</f>
        <v>0</v>
      </c>
      <c r="BW321" s="83" t="str">
        <f t="shared" si="137"/>
        <v/>
      </c>
      <c r="BX321" s="82">
        <f>IFERROR(FIND("UC estadual/municipal",consulta_completa__11[[#This Row],[13 - Ocorrências/Ambientes Atingidos]]),0)</f>
        <v>0</v>
      </c>
      <c r="BY321" s="83" t="str">
        <f t="shared" si="138"/>
        <v/>
      </c>
      <c r="BZ321" s="82">
        <f>IFERROR(FIND("Outro(s)",consulta_completa__11[[#This Row],[13 - Ocorrências/Ambientes Atingidos]]),0)</f>
        <v>0</v>
      </c>
      <c r="CA321" s="83" t="str">
        <f t="shared" si="139"/>
        <v/>
      </c>
      <c r="CB321" s="82">
        <f>IFERROR(FIND("Sem dano",consulta_completa__11[[#This Row],[13 - Ocorrências/Ambientes Atingidos]]),0)</f>
        <v>0</v>
      </c>
      <c r="CC321" s="83" t="str">
        <f t="shared" si="140"/>
        <v/>
      </c>
      <c r="CD321" s="82" t="str">
        <f>IF(consulta_completa__11[[#This Row],[13 - Ocorrências/Ambientes Atingidos]]="","X","")</f>
        <v/>
      </c>
      <c r="CE321" s="84">
        <f>IFERROR(FIND("IBAMA",consulta_completa__11[[#This Row],[14 - Inst. Atuando no Local]]),0)</f>
        <v>0</v>
      </c>
      <c r="CF321" s="84" t="str">
        <f t="shared" si="141"/>
        <v/>
      </c>
      <c r="CG321" s="84">
        <f>IFERROR(FIND("OEMA",consulta_completa__11[[#This Row],[14 - Inst. Atuando no Local]]),0)</f>
        <v>0</v>
      </c>
      <c r="CH321" s="84" t="str">
        <f t="shared" si="142"/>
        <v/>
      </c>
      <c r="CI321" s="84">
        <f>IFERROR(FIND("DEFESA CIVIL",consulta_completa__11[[#This Row],[14 - Inst. Atuando no Local]]),0)</f>
        <v>0</v>
      </c>
      <c r="CJ321" s="84" t="str">
        <f t="shared" si="143"/>
        <v/>
      </c>
      <c r="CK321" s="84">
        <f>IFERROR(FIND("CORPO DE BOMBEIROS",consulta_completa__11[[#This Row],[14 - Inst. Atuando no Local]]),0)</f>
        <v>0</v>
      </c>
      <c r="CL321" s="84" t="str">
        <f t="shared" si="144"/>
        <v/>
      </c>
      <c r="CM321" s="84">
        <f>IFERROR(FIND("POLÍCIA RODOVIÁRIA",consulta_completa__11[[#This Row],[14 - Inst. Atuando no Local]]),0)</f>
        <v>0</v>
      </c>
      <c r="CN321" s="84" t="str">
        <f t="shared" si="145"/>
        <v/>
      </c>
      <c r="CO321" s="84">
        <f>IFERROR(FIND("POLÍCIA MILITAR",consulta_completa__11[[#This Row],[14 - Inst. Atuando no Local]]),0)</f>
        <v>0</v>
      </c>
      <c r="CP321" s="84" t="str">
        <f t="shared" si="146"/>
        <v/>
      </c>
      <c r="CQ321" s="84">
        <f>IFERROR(FIND("POLÍCIA CIVIL",consulta_completa__11[[#This Row],[14 - Inst. Atuando no Local]]),0)</f>
        <v>0</v>
      </c>
      <c r="CR321" s="84" t="str">
        <f t="shared" si="147"/>
        <v/>
      </c>
      <c r="CS321" s="84">
        <f>IFERROR(FIND("MARINHA DO BRASIL",consulta_completa__11[[#This Row],[14 - Inst. Atuando no Local]]),0)</f>
        <v>0</v>
      </c>
      <c r="CT321" s="84" t="str">
        <f t="shared" si="148"/>
        <v/>
      </c>
      <c r="CU321" s="84">
        <f>IFERROR(FIND("EMPRESA ESPECIALIZADA EM ATENDIMENTO",consulta_completa__11[[#This Row],[14 - Inst. Atuando no Local]]),0)</f>
        <v>0</v>
      </c>
      <c r="CV321" s="84" t="str">
        <f t="shared" si="149"/>
        <v/>
      </c>
      <c r="CW321" s="84">
        <f>IFERROR(FIND("IBAMA",consulta_completa__11[[#This Row],[14 - Inst. Atuando no Local]]),0)</f>
        <v>0</v>
      </c>
      <c r="CX321" s="84" t="str">
        <f t="shared" si="150"/>
        <v/>
      </c>
      <c r="CY321" s="84" t="str">
        <f>IF(consulta_completa__11[[#This Row],[14 - Inst. Atuando no Local]]="","X","")</f>
        <v/>
      </c>
      <c r="CZ321" s="84">
        <f>IFERROR(FIND("OUTRA (S)",consulta_completa__11[[#This Row],[14 - Inst. Atuando no Local]]),0)</f>
        <v>0</v>
      </c>
      <c r="DA321" s="84" t="str">
        <f t="shared" si="151"/>
        <v/>
      </c>
      <c r="DB321" s="35" t="str">
        <f t="shared" si="152"/>
        <v>Sim</v>
      </c>
      <c r="DC321" s="35" t="str">
        <f t="shared" si="153"/>
        <v>Não</v>
      </c>
      <c r="DD321" s="35" t="str">
        <f t="shared" si="154"/>
        <v>Sim</v>
      </c>
      <c r="DE321" s="87" t="str">
        <f t="shared" si="125"/>
        <v>Sem informação</v>
      </c>
    </row>
    <row r="322" spans="1:109">
      <c r="A322" s="14">
        <v>202551336028</v>
      </c>
      <c r="B322" s="1">
        <v>45786</v>
      </c>
      <c r="C322" t="s">
        <v>3106</v>
      </c>
      <c r="D322" t="s">
        <v>180</v>
      </c>
      <c r="E322" t="s">
        <v>139</v>
      </c>
      <c r="F322" t="s">
        <v>453</v>
      </c>
      <c r="G322" t="s">
        <v>113</v>
      </c>
      <c r="H322" t="s">
        <v>114</v>
      </c>
      <c r="I322" t="s">
        <v>114</v>
      </c>
      <c r="J322" t="s">
        <v>1791</v>
      </c>
      <c r="K322" t="s">
        <v>113</v>
      </c>
      <c r="L322" t="s">
        <v>113</v>
      </c>
      <c r="M322" t="s">
        <v>332</v>
      </c>
      <c r="N322" t="s">
        <v>333</v>
      </c>
      <c r="O322" t="s">
        <v>185</v>
      </c>
      <c r="P322" t="s">
        <v>200</v>
      </c>
      <c r="Q322" t="s">
        <v>143</v>
      </c>
      <c r="R322" t="s">
        <v>123</v>
      </c>
      <c r="S322" t="s">
        <v>113</v>
      </c>
      <c r="T322" t="s">
        <v>3107</v>
      </c>
      <c r="U322" t="s">
        <v>3108</v>
      </c>
      <c r="V322" t="s">
        <v>113</v>
      </c>
      <c r="Z322" t="s">
        <v>3109</v>
      </c>
      <c r="AA322" t="s">
        <v>113</v>
      </c>
      <c r="AB322" t="s">
        <v>113</v>
      </c>
      <c r="AC322" t="s">
        <v>113</v>
      </c>
      <c r="AE322" t="s">
        <v>3110</v>
      </c>
      <c r="AF322" t="s">
        <v>113</v>
      </c>
      <c r="AG322" t="s">
        <v>113</v>
      </c>
      <c r="AH322" t="s">
        <v>194</v>
      </c>
      <c r="AI322" t="s">
        <v>132</v>
      </c>
      <c r="AJ322" t="s">
        <v>131</v>
      </c>
      <c r="AK322" t="s">
        <v>3111</v>
      </c>
      <c r="AL322" t="s">
        <v>3112</v>
      </c>
      <c r="AM322" t="s">
        <v>2087</v>
      </c>
      <c r="AN322" t="s">
        <v>265</v>
      </c>
      <c r="AO322" t="s">
        <v>266</v>
      </c>
      <c r="AQ322" t="s">
        <v>2088</v>
      </c>
      <c r="AR322" t="s">
        <v>113</v>
      </c>
      <c r="AS322" t="s">
        <v>113</v>
      </c>
      <c r="AT322" t="s">
        <v>113</v>
      </c>
      <c r="AU322" t="s">
        <v>113</v>
      </c>
      <c r="AW322" t="s">
        <v>113</v>
      </c>
      <c r="AX322" s="82">
        <f>IFERROR(FIND("Óbitos/feridos",consulta_completa__11[[#This Row],[13 - Ocorrências/Ambientes Atingidos]]),0)</f>
        <v>0</v>
      </c>
      <c r="AY322" s="83" t="str">
        <f t="shared" si="126"/>
        <v/>
      </c>
      <c r="AZ322" s="82">
        <f>IFERROR(FIND("População afetada/evacuada",consulta_completa__11[[#This Row],[13 - Ocorrências/Ambientes Atingidos]]),0)</f>
        <v>0</v>
      </c>
      <c r="BA322" s="82" t="str">
        <f t="shared" si="127"/>
        <v/>
      </c>
      <c r="BB322" s="82">
        <f>IFERROR(FIND("Suspensão de abastecimento de água",consulta_completa__11[[#This Row],[13 - Ocorrências/Ambientes Atingidos]]),0)</f>
        <v>0</v>
      </c>
      <c r="BC322" s="83" t="str">
        <f t="shared" si="155"/>
        <v/>
      </c>
      <c r="BD322" s="82">
        <f>IFERROR(FIND("Rio/córrego",consulta_completa__11[[#This Row],[13 - Ocorrências/Ambientes Atingidos]]),0)</f>
        <v>1</v>
      </c>
      <c r="BE322" s="83" t="str">
        <f t="shared" si="128"/>
        <v>X</v>
      </c>
      <c r="BF322" s="82">
        <f>IFERROR(FIND("Lago",consulta_completa__11[[#This Row],[13 - Ocorrências/Ambientes Atingidos]]),0)</f>
        <v>0</v>
      </c>
      <c r="BG322" s="83" t="str">
        <f t="shared" si="129"/>
        <v/>
      </c>
      <c r="BH322" s="82">
        <f>IFERROR(FIND("Mar",consulta_completa__11[[#This Row],[13 - Ocorrências/Ambientes Atingidos]]),0)</f>
        <v>0</v>
      </c>
      <c r="BI322" s="83" t="str">
        <f t="shared" si="130"/>
        <v/>
      </c>
      <c r="BJ322" s="82">
        <f>IFERROR(FIND("Praia",consulta_completa__11[[#This Row],[13 - Ocorrências/Ambientes Atingidos]]),0)</f>
        <v>0</v>
      </c>
      <c r="BK322" s="83" t="str">
        <f t="shared" si="131"/>
        <v/>
      </c>
      <c r="BL322" s="82">
        <f>IFERROR(FIND("Solo",consulta_completa__11[[#This Row],[13 - Ocorrências/Ambientes Atingidos]]),0)</f>
        <v>0</v>
      </c>
      <c r="BM322" s="83" t="str">
        <f t="shared" si="132"/>
        <v/>
      </c>
      <c r="BN322" s="82">
        <f>IFERROR(FIND("Águas subterrâneas",consulta_completa__11[[#This Row],[13 - Ocorrências/Ambientes Atingidos]]),0)</f>
        <v>0</v>
      </c>
      <c r="BO322" s="83" t="str">
        <f t="shared" si="133"/>
        <v/>
      </c>
      <c r="BP322" s="82">
        <f>IFERROR(FIND("Atmosfera",consulta_completa__11[[#This Row],[13 - Ocorrências/Ambientes Atingidos]]),0)</f>
        <v>0</v>
      </c>
      <c r="BQ322" s="83" t="str">
        <f t="shared" si="134"/>
        <v/>
      </c>
      <c r="BR322" s="82">
        <f>IFERROR(FIND("Flora",consulta_completa__11[[#This Row],[13 - Ocorrências/Ambientes Atingidos]]),0)</f>
        <v>0</v>
      </c>
      <c r="BS322" s="83" t="str">
        <f t="shared" si="135"/>
        <v/>
      </c>
      <c r="BT322" s="82">
        <f>IFERROR(FIND("Fauna",consulta_completa__11[[#This Row],[13 - Ocorrências/Ambientes Atingidos]]),0)</f>
        <v>0</v>
      </c>
      <c r="BU322" s="83" t="str">
        <f t="shared" si="136"/>
        <v/>
      </c>
      <c r="BV322" s="82">
        <f>IFERROR(FIND("UC federal",consulta_completa__11[[#This Row],[13 - Ocorrências/Ambientes Atingidos]]),0)</f>
        <v>0</v>
      </c>
      <c r="BW322" s="83" t="str">
        <f t="shared" si="137"/>
        <v/>
      </c>
      <c r="BX322" s="82">
        <f>IFERROR(FIND("UC estadual/municipal",consulta_completa__11[[#This Row],[13 - Ocorrências/Ambientes Atingidos]]),0)</f>
        <v>0</v>
      </c>
      <c r="BY322" s="83" t="str">
        <f t="shared" si="138"/>
        <v/>
      </c>
      <c r="BZ322" s="82">
        <f>IFERROR(FIND("Outro(s)",consulta_completa__11[[#This Row],[13 - Ocorrências/Ambientes Atingidos]]),0)</f>
        <v>0</v>
      </c>
      <c r="CA322" s="83" t="str">
        <f t="shared" si="139"/>
        <v/>
      </c>
      <c r="CB322" s="82">
        <f>IFERROR(FIND("Sem dano",consulta_completa__11[[#This Row],[13 - Ocorrências/Ambientes Atingidos]]),0)</f>
        <v>0</v>
      </c>
      <c r="CC322" s="83" t="str">
        <f t="shared" si="140"/>
        <v/>
      </c>
      <c r="CD322" s="82" t="str">
        <f>IF(consulta_completa__11[[#This Row],[13 - Ocorrências/Ambientes Atingidos]]="","X","")</f>
        <v/>
      </c>
      <c r="CE322" s="84">
        <f>IFERROR(FIND("IBAMA",consulta_completa__11[[#This Row],[14 - Inst. Atuando no Local]]),0)</f>
        <v>0</v>
      </c>
      <c r="CF322" s="84" t="str">
        <f t="shared" si="141"/>
        <v/>
      </c>
      <c r="CG322" s="84">
        <f>IFERROR(FIND("OEMA",consulta_completa__11[[#This Row],[14 - Inst. Atuando no Local]]),0)</f>
        <v>0</v>
      </c>
      <c r="CH322" s="84" t="str">
        <f t="shared" si="142"/>
        <v/>
      </c>
      <c r="CI322" s="84">
        <f>IFERROR(FIND("DEFESA CIVIL",consulta_completa__11[[#This Row],[14 - Inst. Atuando no Local]]),0)</f>
        <v>0</v>
      </c>
      <c r="CJ322" s="84" t="str">
        <f t="shared" si="143"/>
        <v/>
      </c>
      <c r="CK322" s="84">
        <f>IFERROR(FIND("CORPO DE BOMBEIROS",consulta_completa__11[[#This Row],[14 - Inst. Atuando no Local]]),0)</f>
        <v>0</v>
      </c>
      <c r="CL322" s="84" t="str">
        <f t="shared" si="144"/>
        <v/>
      </c>
      <c r="CM322" s="84">
        <f>IFERROR(FIND("POLÍCIA RODOVIÁRIA",consulta_completa__11[[#This Row],[14 - Inst. Atuando no Local]]),0)</f>
        <v>0</v>
      </c>
      <c r="CN322" s="84" t="str">
        <f t="shared" si="145"/>
        <v/>
      </c>
      <c r="CO322" s="84">
        <f>IFERROR(FIND("POLÍCIA MILITAR",consulta_completa__11[[#This Row],[14 - Inst. Atuando no Local]]),0)</f>
        <v>0</v>
      </c>
      <c r="CP322" s="84" t="str">
        <f t="shared" si="146"/>
        <v/>
      </c>
      <c r="CQ322" s="84">
        <f>IFERROR(FIND("POLÍCIA CIVIL",consulta_completa__11[[#This Row],[14 - Inst. Atuando no Local]]),0)</f>
        <v>0</v>
      </c>
      <c r="CR322" s="84" t="str">
        <f t="shared" si="147"/>
        <v/>
      </c>
      <c r="CS322" s="84">
        <f>IFERROR(FIND("MARINHA DO BRASIL",consulta_completa__11[[#This Row],[14 - Inst. Atuando no Local]]),0)</f>
        <v>0</v>
      </c>
      <c r="CT322" s="84" t="str">
        <f t="shared" si="148"/>
        <v/>
      </c>
      <c r="CU322" s="84">
        <f>IFERROR(FIND("EMPRESA ESPECIALIZADA EM ATENDIMENTO",consulta_completa__11[[#This Row],[14 - Inst. Atuando no Local]]),0)</f>
        <v>0</v>
      </c>
      <c r="CV322" s="84" t="str">
        <f t="shared" si="149"/>
        <v/>
      </c>
      <c r="CW322" s="84">
        <f>IFERROR(FIND("IBAMA",consulta_completa__11[[#This Row],[14 - Inst. Atuando no Local]]),0)</f>
        <v>0</v>
      </c>
      <c r="CX322" s="84" t="str">
        <f t="shared" si="150"/>
        <v/>
      </c>
      <c r="CY322" s="84" t="str">
        <f>IF(consulta_completa__11[[#This Row],[14 - Inst. Atuando no Local]]="","X","")</f>
        <v/>
      </c>
      <c r="CZ322" s="84">
        <f>IFERROR(FIND("OUTRA (S)",consulta_completa__11[[#This Row],[14 - Inst. Atuando no Local]]),0)</f>
        <v>0</v>
      </c>
      <c r="DA322" s="84" t="str">
        <f t="shared" si="151"/>
        <v/>
      </c>
      <c r="DB322" s="35" t="str">
        <f t="shared" si="152"/>
        <v>Sim</v>
      </c>
      <c r="DC322" s="35" t="str">
        <f t="shared" si="153"/>
        <v>Não</v>
      </c>
      <c r="DD322" s="35" t="str">
        <f t="shared" si="154"/>
        <v>Sim</v>
      </c>
      <c r="DE322" s="87" t="str">
        <f t="shared" ref="DE322:DE385" si="156">IF(AD322=1,"Federal",IF(AD322=2,"Estadual",IF(AD322=0,"Sem informação","")))</f>
        <v>Sem informação</v>
      </c>
    </row>
    <row r="323" spans="1:109">
      <c r="A323" s="14">
        <v>202551082852</v>
      </c>
      <c r="B323" s="1">
        <v>45787</v>
      </c>
      <c r="C323" t="s">
        <v>109</v>
      </c>
      <c r="D323" t="s">
        <v>110</v>
      </c>
      <c r="E323" t="s">
        <v>452</v>
      </c>
      <c r="F323" t="s">
        <v>112</v>
      </c>
      <c r="G323" t="s">
        <v>113</v>
      </c>
      <c r="H323" t="s">
        <v>114</v>
      </c>
      <c r="I323" t="s">
        <v>114</v>
      </c>
      <c r="J323" t="s">
        <v>2051</v>
      </c>
      <c r="K323" t="s">
        <v>531</v>
      </c>
      <c r="L323" t="s">
        <v>117</v>
      </c>
      <c r="M323" t="s">
        <v>118</v>
      </c>
      <c r="N323" t="s">
        <v>119</v>
      </c>
      <c r="O323" t="s">
        <v>239</v>
      </c>
      <c r="P323" t="s">
        <v>229</v>
      </c>
      <c r="Q323" t="s">
        <v>122</v>
      </c>
      <c r="R323" t="s">
        <v>123</v>
      </c>
      <c r="S323" t="s">
        <v>1780</v>
      </c>
      <c r="T323" t="s">
        <v>3113</v>
      </c>
      <c r="U323" t="s">
        <v>3114</v>
      </c>
      <c r="V323" t="s">
        <v>3115</v>
      </c>
      <c r="Z323" t="s">
        <v>3116</v>
      </c>
      <c r="AA323" t="s">
        <v>113</v>
      </c>
      <c r="AB323" t="s">
        <v>2369</v>
      </c>
      <c r="AC323" t="s">
        <v>1785</v>
      </c>
      <c r="AD323">
        <v>1</v>
      </c>
      <c r="AE323" t="s">
        <v>603</v>
      </c>
      <c r="AF323" t="s">
        <v>113</v>
      </c>
      <c r="AG323" t="s">
        <v>113</v>
      </c>
      <c r="AH323" t="s">
        <v>131</v>
      </c>
      <c r="AI323" t="s">
        <v>132</v>
      </c>
      <c r="AJ323" t="s">
        <v>131</v>
      </c>
      <c r="AK323" t="s">
        <v>3117</v>
      </c>
      <c r="AL323" t="s">
        <v>3118</v>
      </c>
      <c r="AM323" t="s">
        <v>1788</v>
      </c>
      <c r="AN323" t="s">
        <v>113</v>
      </c>
      <c r="AO323" t="s">
        <v>113</v>
      </c>
      <c r="AQ323" t="s">
        <v>1789</v>
      </c>
      <c r="AR323" t="s">
        <v>113</v>
      </c>
      <c r="AS323" t="s">
        <v>113</v>
      </c>
      <c r="AT323" t="s">
        <v>113</v>
      </c>
      <c r="AU323" t="s">
        <v>113</v>
      </c>
      <c r="AW323" t="s">
        <v>113</v>
      </c>
      <c r="AX323" s="82">
        <f>IFERROR(FIND("Óbitos/feridos",consulta_completa__11[[#This Row],[13 - Ocorrências/Ambientes Atingidos]]),0)</f>
        <v>0</v>
      </c>
      <c r="AY323" s="83" t="str">
        <f t="shared" ref="AY323:AY386" si="157">IF(AX323=0,"","X")</f>
        <v/>
      </c>
      <c r="AZ323" s="82">
        <f>IFERROR(FIND("População afetada/evacuada",consulta_completa__11[[#This Row],[13 - Ocorrências/Ambientes Atingidos]]),0)</f>
        <v>0</v>
      </c>
      <c r="BA323" s="82" t="str">
        <f t="shared" ref="BA323:BA386" si="158">IF(AZ323=0,"","X")</f>
        <v/>
      </c>
      <c r="BB323" s="82">
        <f>IFERROR(FIND("Suspensão de abastecimento de água",consulta_completa__11[[#This Row],[13 - Ocorrências/Ambientes Atingidos]]),0)</f>
        <v>0</v>
      </c>
      <c r="BC323" s="83" t="str">
        <f t="shared" si="155"/>
        <v/>
      </c>
      <c r="BD323" s="82">
        <f>IFERROR(FIND("Rio/córrego",consulta_completa__11[[#This Row],[13 - Ocorrências/Ambientes Atingidos]]),0)</f>
        <v>0</v>
      </c>
      <c r="BE323" s="83" t="str">
        <f t="shared" ref="BE323:BE386" si="159">IF(BD323=0,"","X")</f>
        <v/>
      </c>
      <c r="BF323" s="82">
        <f>IFERROR(FIND("Lago",consulta_completa__11[[#This Row],[13 - Ocorrências/Ambientes Atingidos]]),0)</f>
        <v>0</v>
      </c>
      <c r="BG323" s="83" t="str">
        <f t="shared" ref="BG323:BG386" si="160">IF(BF323=0,"","X")</f>
        <v/>
      </c>
      <c r="BH323" s="82">
        <f>IFERROR(FIND("Mar",consulta_completa__11[[#This Row],[13 - Ocorrências/Ambientes Atingidos]]),0)</f>
        <v>1</v>
      </c>
      <c r="BI323" s="83" t="str">
        <f t="shared" ref="BI323:BI386" si="161">IF(BH323=0,"","X")</f>
        <v>X</v>
      </c>
      <c r="BJ323" s="82">
        <f>IFERROR(FIND("Praia",consulta_completa__11[[#This Row],[13 - Ocorrências/Ambientes Atingidos]]),0)</f>
        <v>0</v>
      </c>
      <c r="BK323" s="83" t="str">
        <f t="shared" ref="BK323:BK386" si="162">IF(BJ323=0,"","X")</f>
        <v/>
      </c>
      <c r="BL323" s="82">
        <f>IFERROR(FIND("Solo",consulta_completa__11[[#This Row],[13 - Ocorrências/Ambientes Atingidos]]),0)</f>
        <v>0</v>
      </c>
      <c r="BM323" s="83" t="str">
        <f t="shared" ref="BM323:BM386" si="163">IF(BL323=0,"","X")</f>
        <v/>
      </c>
      <c r="BN323" s="82">
        <f>IFERROR(FIND("Águas subterrâneas",consulta_completa__11[[#This Row],[13 - Ocorrências/Ambientes Atingidos]]),0)</f>
        <v>0</v>
      </c>
      <c r="BO323" s="83" t="str">
        <f t="shared" ref="BO323:BO386" si="164">IF(BN323=0,"","X")</f>
        <v/>
      </c>
      <c r="BP323" s="82">
        <f>IFERROR(FIND("Atmosfera",consulta_completa__11[[#This Row],[13 - Ocorrências/Ambientes Atingidos]]),0)</f>
        <v>0</v>
      </c>
      <c r="BQ323" s="83" t="str">
        <f t="shared" ref="BQ323:BQ386" si="165">IF(BP323=0,"","X")</f>
        <v/>
      </c>
      <c r="BR323" s="82">
        <f>IFERROR(FIND("Flora",consulta_completa__11[[#This Row],[13 - Ocorrências/Ambientes Atingidos]]),0)</f>
        <v>0</v>
      </c>
      <c r="BS323" s="83" t="str">
        <f t="shared" ref="BS323:BS386" si="166">IF(BR323=0,"","X")</f>
        <v/>
      </c>
      <c r="BT323" s="82">
        <f>IFERROR(FIND("Fauna",consulta_completa__11[[#This Row],[13 - Ocorrências/Ambientes Atingidos]]),0)</f>
        <v>0</v>
      </c>
      <c r="BU323" s="83" t="str">
        <f t="shared" ref="BU323:BU386" si="167">IF(BT323=0,"","X")</f>
        <v/>
      </c>
      <c r="BV323" s="82">
        <f>IFERROR(FIND("UC federal",consulta_completa__11[[#This Row],[13 - Ocorrências/Ambientes Atingidos]]),0)</f>
        <v>0</v>
      </c>
      <c r="BW323" s="83" t="str">
        <f t="shared" ref="BW323:BW386" si="168">IF(BV323=0,"","X")</f>
        <v/>
      </c>
      <c r="BX323" s="82">
        <f>IFERROR(FIND("UC estadual/municipal",consulta_completa__11[[#This Row],[13 - Ocorrências/Ambientes Atingidos]]),0)</f>
        <v>0</v>
      </c>
      <c r="BY323" s="83" t="str">
        <f t="shared" ref="BY323:BY386" si="169">IF(BX323=0,"","X")</f>
        <v/>
      </c>
      <c r="BZ323" s="82">
        <f>IFERROR(FIND("Outro(s)",consulta_completa__11[[#This Row],[13 - Ocorrências/Ambientes Atingidos]]),0)</f>
        <v>0</v>
      </c>
      <c r="CA323" s="83" t="str">
        <f t="shared" ref="CA323:CA386" si="170">IF(BZ323=0,"","X")</f>
        <v/>
      </c>
      <c r="CB323" s="82">
        <f>IFERROR(FIND("Sem dano",consulta_completa__11[[#This Row],[13 - Ocorrências/Ambientes Atingidos]]),0)</f>
        <v>0</v>
      </c>
      <c r="CC323" s="83" t="str">
        <f t="shared" ref="CC323:CC386" si="171">IF(CB323=0,"","X")</f>
        <v/>
      </c>
      <c r="CD323" s="82" t="str">
        <f>IF(consulta_completa__11[[#This Row],[13 - Ocorrências/Ambientes Atingidos]]="","X","")</f>
        <v/>
      </c>
      <c r="CE323" s="84">
        <f>IFERROR(FIND("IBAMA",consulta_completa__11[[#This Row],[14 - Inst. Atuando no Local]]),0)</f>
        <v>0</v>
      </c>
      <c r="CF323" s="84" t="str">
        <f t="shared" ref="CF323:CF386" si="172">IF(CE323=0,"","X")</f>
        <v/>
      </c>
      <c r="CG323" s="84">
        <f>IFERROR(FIND("OEMA",consulta_completa__11[[#This Row],[14 - Inst. Atuando no Local]]),0)</f>
        <v>0</v>
      </c>
      <c r="CH323" s="84" t="str">
        <f t="shared" ref="CH323:CH386" si="173">IF(CG323=0,"","X")</f>
        <v/>
      </c>
      <c r="CI323" s="84">
        <f>IFERROR(FIND("DEFESA CIVIL",consulta_completa__11[[#This Row],[14 - Inst. Atuando no Local]]),0)</f>
        <v>0</v>
      </c>
      <c r="CJ323" s="84" t="str">
        <f t="shared" ref="CJ323:CJ386" si="174">IF(CI323=0,"","X")</f>
        <v/>
      </c>
      <c r="CK323" s="84">
        <f>IFERROR(FIND("CORPO DE BOMBEIROS",consulta_completa__11[[#This Row],[14 - Inst. Atuando no Local]]),0)</f>
        <v>0</v>
      </c>
      <c r="CL323" s="84" t="str">
        <f t="shared" ref="CL323:CL386" si="175">IF(CK323=0,"","X")</f>
        <v/>
      </c>
      <c r="CM323" s="84">
        <f>IFERROR(FIND("POLÍCIA RODOVIÁRIA",consulta_completa__11[[#This Row],[14 - Inst. Atuando no Local]]),0)</f>
        <v>0</v>
      </c>
      <c r="CN323" s="84" t="str">
        <f t="shared" ref="CN323:CN386" si="176">IF(CM323=0,"","X")</f>
        <v/>
      </c>
      <c r="CO323" s="84">
        <f>IFERROR(FIND("POLÍCIA MILITAR",consulta_completa__11[[#This Row],[14 - Inst. Atuando no Local]]),0)</f>
        <v>0</v>
      </c>
      <c r="CP323" s="84" t="str">
        <f t="shared" ref="CP323:CP386" si="177">IF(CO323=0,"","X")</f>
        <v/>
      </c>
      <c r="CQ323" s="84">
        <f>IFERROR(FIND("POLÍCIA CIVIL",consulta_completa__11[[#This Row],[14 - Inst. Atuando no Local]]),0)</f>
        <v>0</v>
      </c>
      <c r="CR323" s="84" t="str">
        <f t="shared" ref="CR323:CR386" si="178">IF(CQ323=0,"","X")</f>
        <v/>
      </c>
      <c r="CS323" s="84">
        <f>IFERROR(FIND("MARINHA DO BRASIL",consulta_completa__11[[#This Row],[14 - Inst. Atuando no Local]]),0)</f>
        <v>0</v>
      </c>
      <c r="CT323" s="84" t="str">
        <f t="shared" ref="CT323:CT386" si="179">IF(CS323=0,"","X")</f>
        <v/>
      </c>
      <c r="CU323" s="84">
        <f>IFERROR(FIND("EMPRESA ESPECIALIZADA EM ATENDIMENTO",consulta_completa__11[[#This Row],[14 - Inst. Atuando no Local]]),0)</f>
        <v>0</v>
      </c>
      <c r="CV323" s="84" t="str">
        <f t="shared" ref="CV323:CV386" si="180">IF(CU323=0,"","X")</f>
        <v/>
      </c>
      <c r="CW323" s="84">
        <f>IFERROR(FIND("IBAMA",consulta_completa__11[[#This Row],[14 - Inst. Atuando no Local]]),0)</f>
        <v>0</v>
      </c>
      <c r="CX323" s="84" t="str">
        <f t="shared" ref="CX323:CX386" si="181">IF(CW323=0,"","X")</f>
        <v/>
      </c>
      <c r="CY323" s="84" t="str">
        <f>IF(consulta_completa__11[[#This Row],[14 - Inst. Atuando no Local]]="","X","")</f>
        <v/>
      </c>
      <c r="CZ323" s="84">
        <f>IFERROR(FIND("OUTRA (S)",consulta_completa__11[[#This Row],[14 - Inst. Atuando no Local]]),0)</f>
        <v>0</v>
      </c>
      <c r="DA323" s="84" t="str">
        <f t="shared" ref="DA323:DA386" si="182">IF(CZ323=0,"","X")</f>
        <v/>
      </c>
      <c r="DB323" s="35" t="str">
        <f t="shared" ref="DB323:DB386" si="183">IF(AH$2="","",IF(AH$2="S","Sim",IF(AH$2="N","Não", IF(AH$2="I","Sem Informação"))))</f>
        <v>Sim</v>
      </c>
      <c r="DC323" s="35" t="str">
        <f t="shared" ref="DC323:DC386" si="184">IF(AI$2="","",IF(AI$2="S","Sim",IF(AI$2="N","Não", IF(AI$2="I","Sem Informação"))))</f>
        <v>Não</v>
      </c>
      <c r="DD323" s="35" t="str">
        <f t="shared" ref="DD323:DD386" si="185">IF(AJ$2="","",IF(AJ$2="S","Sim",IF(AJ$2="N","Não", IF(AJ$2="I","Sem Informação"))))</f>
        <v>Sim</v>
      </c>
      <c r="DE323" s="87" t="str">
        <f t="shared" si="156"/>
        <v>Federal</v>
      </c>
    </row>
    <row r="324" spans="1:109">
      <c r="A324" s="14">
        <v>202551239652</v>
      </c>
      <c r="B324" s="1">
        <v>45787</v>
      </c>
      <c r="C324" t="s">
        <v>2590</v>
      </c>
      <c r="D324" t="s">
        <v>161</v>
      </c>
      <c r="E324" t="s">
        <v>162</v>
      </c>
      <c r="F324" t="s">
        <v>163</v>
      </c>
      <c r="G324" t="s">
        <v>3119</v>
      </c>
      <c r="H324" t="s">
        <v>673</v>
      </c>
      <c r="I324" t="s">
        <v>166</v>
      </c>
      <c r="J324" t="s">
        <v>3120</v>
      </c>
      <c r="K324" t="s">
        <v>673</v>
      </c>
      <c r="L324" t="s">
        <v>166</v>
      </c>
      <c r="M324" t="s">
        <v>140</v>
      </c>
      <c r="N324" t="s">
        <v>119</v>
      </c>
      <c r="O324" t="s">
        <v>120</v>
      </c>
      <c r="P324" t="s">
        <v>229</v>
      </c>
      <c r="Q324" t="s">
        <v>143</v>
      </c>
      <c r="R324" t="s">
        <v>123</v>
      </c>
      <c r="S324" t="s">
        <v>113</v>
      </c>
      <c r="T324" t="s">
        <v>113</v>
      </c>
      <c r="U324" t="s">
        <v>3121</v>
      </c>
      <c r="V324" t="s">
        <v>3122</v>
      </c>
      <c r="Z324" t="s">
        <v>3123</v>
      </c>
      <c r="AA324" t="s">
        <v>370</v>
      </c>
      <c r="AB324" t="s">
        <v>2667</v>
      </c>
      <c r="AC324" t="s">
        <v>173</v>
      </c>
      <c r="AD324">
        <v>1</v>
      </c>
      <c r="AE324" t="s">
        <v>1627</v>
      </c>
      <c r="AF324" t="s">
        <v>113</v>
      </c>
      <c r="AG324" t="s">
        <v>113</v>
      </c>
      <c r="AH324" t="s">
        <v>131</v>
      </c>
      <c r="AI324" t="s">
        <v>132</v>
      </c>
      <c r="AJ324" t="s">
        <v>131</v>
      </c>
      <c r="AK324" t="s">
        <v>1628</v>
      </c>
      <c r="AL324" t="s">
        <v>3124</v>
      </c>
      <c r="AM324" t="s">
        <v>2042</v>
      </c>
      <c r="AN324" t="s">
        <v>1629</v>
      </c>
      <c r="AO324" t="s">
        <v>225</v>
      </c>
      <c r="AP324">
        <v>41988207121</v>
      </c>
      <c r="AQ324" t="s">
        <v>178</v>
      </c>
      <c r="AR324" t="s">
        <v>113</v>
      </c>
      <c r="AS324" t="s">
        <v>113</v>
      </c>
      <c r="AT324" t="s">
        <v>113</v>
      </c>
      <c r="AU324" t="s">
        <v>113</v>
      </c>
      <c r="AW324" t="s">
        <v>113</v>
      </c>
      <c r="AX324" s="82">
        <f>IFERROR(FIND("Óbitos/feridos",consulta_completa__11[[#This Row],[13 - Ocorrências/Ambientes Atingidos]]),0)</f>
        <v>0</v>
      </c>
      <c r="AY324" s="83" t="str">
        <f t="shared" si="157"/>
        <v/>
      </c>
      <c r="AZ324" s="82">
        <f>IFERROR(FIND("População afetada/evacuada",consulta_completa__11[[#This Row],[13 - Ocorrências/Ambientes Atingidos]]),0)</f>
        <v>0</v>
      </c>
      <c r="BA324" s="82" t="str">
        <f t="shared" si="158"/>
        <v/>
      </c>
      <c r="BB324" s="82">
        <f>IFERROR(FIND("Suspensão de abastecimento de água",consulta_completa__11[[#This Row],[13 - Ocorrências/Ambientes Atingidos]]),0)</f>
        <v>0</v>
      </c>
      <c r="BC324" s="83" t="str">
        <f t="shared" ref="BC324:BC387" si="186">IF(BB324=0,"","X")</f>
        <v/>
      </c>
      <c r="BD324" s="82">
        <f>IFERROR(FIND("Rio/córrego",consulta_completa__11[[#This Row],[13 - Ocorrências/Ambientes Atingidos]]),0)</f>
        <v>0</v>
      </c>
      <c r="BE324" s="83" t="str">
        <f t="shared" si="159"/>
        <v/>
      </c>
      <c r="BF324" s="82">
        <f>IFERROR(FIND("Lago",consulta_completa__11[[#This Row],[13 - Ocorrências/Ambientes Atingidos]]),0)</f>
        <v>0</v>
      </c>
      <c r="BG324" s="83" t="str">
        <f t="shared" si="160"/>
        <v/>
      </c>
      <c r="BH324" s="82">
        <f>IFERROR(FIND("Mar",consulta_completa__11[[#This Row],[13 - Ocorrências/Ambientes Atingidos]]),0)</f>
        <v>0</v>
      </c>
      <c r="BI324" s="83" t="str">
        <f t="shared" si="161"/>
        <v/>
      </c>
      <c r="BJ324" s="82">
        <f>IFERROR(FIND("Praia",consulta_completa__11[[#This Row],[13 - Ocorrências/Ambientes Atingidos]]),0)</f>
        <v>0</v>
      </c>
      <c r="BK324" s="83" t="str">
        <f t="shared" si="162"/>
        <v/>
      </c>
      <c r="BL324" s="82">
        <f>IFERROR(FIND("Solo",consulta_completa__11[[#This Row],[13 - Ocorrências/Ambientes Atingidos]]),0)</f>
        <v>1</v>
      </c>
      <c r="BM324" s="83" t="str">
        <f t="shared" si="163"/>
        <v>X</v>
      </c>
      <c r="BN324" s="82">
        <f>IFERROR(FIND("Águas subterrâneas",consulta_completa__11[[#This Row],[13 - Ocorrências/Ambientes Atingidos]]),0)</f>
        <v>0</v>
      </c>
      <c r="BO324" s="83" t="str">
        <f t="shared" si="164"/>
        <v/>
      </c>
      <c r="BP324" s="82">
        <f>IFERROR(FIND("Atmosfera",consulta_completa__11[[#This Row],[13 - Ocorrências/Ambientes Atingidos]]),0)</f>
        <v>0</v>
      </c>
      <c r="BQ324" s="83" t="str">
        <f t="shared" si="165"/>
        <v/>
      </c>
      <c r="BR324" s="82">
        <f>IFERROR(FIND("Flora",consulta_completa__11[[#This Row],[13 - Ocorrências/Ambientes Atingidos]]),0)</f>
        <v>0</v>
      </c>
      <c r="BS324" s="83" t="str">
        <f t="shared" si="166"/>
        <v/>
      </c>
      <c r="BT324" s="82">
        <f>IFERROR(FIND("Fauna",consulta_completa__11[[#This Row],[13 - Ocorrências/Ambientes Atingidos]]),0)</f>
        <v>0</v>
      </c>
      <c r="BU324" s="83" t="str">
        <f t="shared" si="167"/>
        <v/>
      </c>
      <c r="BV324" s="82">
        <f>IFERROR(FIND("UC federal",consulta_completa__11[[#This Row],[13 - Ocorrências/Ambientes Atingidos]]),0)</f>
        <v>0</v>
      </c>
      <c r="BW324" s="83" t="str">
        <f t="shared" si="168"/>
        <v/>
      </c>
      <c r="BX324" s="82">
        <f>IFERROR(FIND("UC estadual/municipal",consulta_completa__11[[#This Row],[13 - Ocorrências/Ambientes Atingidos]]),0)</f>
        <v>0</v>
      </c>
      <c r="BY324" s="83" t="str">
        <f t="shared" si="169"/>
        <v/>
      </c>
      <c r="BZ324" s="82">
        <f>IFERROR(FIND("Outro(s)",consulta_completa__11[[#This Row],[13 - Ocorrências/Ambientes Atingidos]]),0)</f>
        <v>0</v>
      </c>
      <c r="CA324" s="83" t="str">
        <f t="shared" si="170"/>
        <v/>
      </c>
      <c r="CB324" s="82">
        <f>IFERROR(FIND("Sem dano",consulta_completa__11[[#This Row],[13 - Ocorrências/Ambientes Atingidos]]),0)</f>
        <v>0</v>
      </c>
      <c r="CC324" s="83" t="str">
        <f t="shared" si="171"/>
        <v/>
      </c>
      <c r="CD324" s="82" t="str">
        <f>IF(consulta_completa__11[[#This Row],[13 - Ocorrências/Ambientes Atingidos]]="","X","")</f>
        <v/>
      </c>
      <c r="CE324" s="84">
        <f>IFERROR(FIND("IBAMA",consulta_completa__11[[#This Row],[14 - Inst. Atuando no Local]]),0)</f>
        <v>0</v>
      </c>
      <c r="CF324" s="84" t="str">
        <f t="shared" si="172"/>
        <v/>
      </c>
      <c r="CG324" s="84">
        <f>IFERROR(FIND("OEMA",consulta_completa__11[[#This Row],[14 - Inst. Atuando no Local]]),0)</f>
        <v>0</v>
      </c>
      <c r="CH324" s="84" t="str">
        <f t="shared" si="173"/>
        <v/>
      </c>
      <c r="CI324" s="84">
        <f>IFERROR(FIND("DEFESA CIVIL",consulta_completa__11[[#This Row],[14 - Inst. Atuando no Local]]),0)</f>
        <v>0</v>
      </c>
      <c r="CJ324" s="84" t="str">
        <f t="shared" si="174"/>
        <v/>
      </c>
      <c r="CK324" s="84">
        <f>IFERROR(FIND("CORPO DE BOMBEIROS",consulta_completa__11[[#This Row],[14 - Inst. Atuando no Local]]),0)</f>
        <v>0</v>
      </c>
      <c r="CL324" s="84" t="str">
        <f t="shared" si="175"/>
        <v/>
      </c>
      <c r="CM324" s="84">
        <f>IFERROR(FIND("POLÍCIA RODOVIÁRIA",consulta_completa__11[[#This Row],[14 - Inst. Atuando no Local]]),0)</f>
        <v>0</v>
      </c>
      <c r="CN324" s="84" t="str">
        <f t="shared" si="176"/>
        <v/>
      </c>
      <c r="CO324" s="84">
        <f>IFERROR(FIND("POLÍCIA MILITAR",consulta_completa__11[[#This Row],[14 - Inst. Atuando no Local]]),0)</f>
        <v>0</v>
      </c>
      <c r="CP324" s="84" t="str">
        <f t="shared" si="177"/>
        <v/>
      </c>
      <c r="CQ324" s="84">
        <f>IFERROR(FIND("POLÍCIA CIVIL",consulta_completa__11[[#This Row],[14 - Inst. Atuando no Local]]),0)</f>
        <v>0</v>
      </c>
      <c r="CR324" s="84" t="str">
        <f t="shared" si="178"/>
        <v/>
      </c>
      <c r="CS324" s="84">
        <f>IFERROR(FIND("MARINHA DO BRASIL",consulta_completa__11[[#This Row],[14 - Inst. Atuando no Local]]),0)</f>
        <v>0</v>
      </c>
      <c r="CT324" s="84" t="str">
        <f t="shared" si="179"/>
        <v/>
      </c>
      <c r="CU324" s="84">
        <f>IFERROR(FIND("EMPRESA ESPECIALIZADA EM ATENDIMENTO",consulta_completa__11[[#This Row],[14 - Inst. Atuando no Local]]),0)</f>
        <v>0</v>
      </c>
      <c r="CV324" s="84" t="str">
        <f t="shared" si="180"/>
        <v/>
      </c>
      <c r="CW324" s="84">
        <f>IFERROR(FIND("IBAMA",consulta_completa__11[[#This Row],[14 - Inst. Atuando no Local]]),0)</f>
        <v>0</v>
      </c>
      <c r="CX324" s="84" t="str">
        <f t="shared" si="181"/>
        <v/>
      </c>
      <c r="CY324" s="84" t="str">
        <f>IF(consulta_completa__11[[#This Row],[14 - Inst. Atuando no Local]]="","X","")</f>
        <v/>
      </c>
      <c r="CZ324" s="84">
        <f>IFERROR(FIND("OUTRA (S)",consulta_completa__11[[#This Row],[14 - Inst. Atuando no Local]]),0)</f>
        <v>0</v>
      </c>
      <c r="DA324" s="84" t="str">
        <f t="shared" si="182"/>
        <v/>
      </c>
      <c r="DB324" s="35" t="str">
        <f t="shared" si="183"/>
        <v>Sim</v>
      </c>
      <c r="DC324" s="35" t="str">
        <f t="shared" si="184"/>
        <v>Não</v>
      </c>
      <c r="DD324" s="35" t="str">
        <f t="shared" si="185"/>
        <v>Sim</v>
      </c>
      <c r="DE324" s="87" t="str">
        <f t="shared" si="156"/>
        <v>Federal</v>
      </c>
    </row>
    <row r="325" spans="1:109">
      <c r="A325" s="14">
        <v>202551257618</v>
      </c>
      <c r="B325" s="1">
        <v>45787</v>
      </c>
      <c r="C325" t="s">
        <v>608</v>
      </c>
      <c r="D325" t="s">
        <v>609</v>
      </c>
      <c r="E325" t="s">
        <v>139</v>
      </c>
      <c r="F325" t="s">
        <v>112</v>
      </c>
      <c r="G325" t="s">
        <v>113</v>
      </c>
      <c r="H325" t="s">
        <v>114</v>
      </c>
      <c r="I325" t="s">
        <v>114</v>
      </c>
      <c r="J325" t="s">
        <v>113</v>
      </c>
      <c r="K325" t="s">
        <v>114</v>
      </c>
      <c r="L325" t="s">
        <v>114</v>
      </c>
      <c r="M325" t="s">
        <v>140</v>
      </c>
      <c r="N325" t="s">
        <v>141</v>
      </c>
      <c r="O325" t="s">
        <v>185</v>
      </c>
      <c r="P325" t="s">
        <v>229</v>
      </c>
      <c r="Q325" t="s">
        <v>230</v>
      </c>
      <c r="R325" t="s">
        <v>123</v>
      </c>
      <c r="S325" t="s">
        <v>113</v>
      </c>
      <c r="T325" t="s">
        <v>3125</v>
      </c>
      <c r="U325" t="s">
        <v>145</v>
      </c>
      <c r="V325" t="s">
        <v>3126</v>
      </c>
      <c r="Y325" t="b">
        <v>1</v>
      </c>
      <c r="Z325" t="s">
        <v>159</v>
      </c>
      <c r="AA325" t="s">
        <v>113</v>
      </c>
      <c r="AB325" t="s">
        <v>613</v>
      </c>
      <c r="AC325" t="s">
        <v>113</v>
      </c>
      <c r="AD325">
        <v>2</v>
      </c>
      <c r="AE325" t="s">
        <v>113</v>
      </c>
      <c r="AF325" t="s">
        <v>614</v>
      </c>
      <c r="AG325" t="s">
        <v>615</v>
      </c>
      <c r="AH325" t="s">
        <v>131</v>
      </c>
      <c r="AI325" t="s">
        <v>131</v>
      </c>
      <c r="AJ325" t="s">
        <v>131</v>
      </c>
      <c r="AK325" t="s">
        <v>3127</v>
      </c>
      <c r="AL325" t="s">
        <v>3128</v>
      </c>
      <c r="AM325" t="s">
        <v>153</v>
      </c>
      <c r="AN325" t="s">
        <v>154</v>
      </c>
      <c r="AO325" t="s">
        <v>155</v>
      </c>
      <c r="AP325">
        <v>61999572720</v>
      </c>
      <c r="AQ325" t="s">
        <v>156</v>
      </c>
      <c r="AR325" t="s">
        <v>113</v>
      </c>
      <c r="AS325" t="s">
        <v>113</v>
      </c>
      <c r="AT325" t="s">
        <v>795</v>
      </c>
      <c r="AU325" t="s">
        <v>255</v>
      </c>
      <c r="AV325">
        <v>67000000000</v>
      </c>
      <c r="AW325" t="s">
        <v>159</v>
      </c>
      <c r="AX325" s="82">
        <f>IFERROR(FIND("Óbitos/feridos",consulta_completa__11[[#This Row],[13 - Ocorrências/Ambientes Atingidos]]),0)</f>
        <v>0</v>
      </c>
      <c r="AY325" s="83" t="str">
        <f t="shared" si="157"/>
        <v/>
      </c>
      <c r="AZ325" s="82">
        <f>IFERROR(FIND("População afetada/evacuada",consulta_completa__11[[#This Row],[13 - Ocorrências/Ambientes Atingidos]]),0)</f>
        <v>0</v>
      </c>
      <c r="BA325" s="82" t="str">
        <f t="shared" si="158"/>
        <v/>
      </c>
      <c r="BB325" s="82">
        <f>IFERROR(FIND("Suspensão de abastecimento de água",consulta_completa__11[[#This Row],[13 - Ocorrências/Ambientes Atingidos]]),0)</f>
        <v>0</v>
      </c>
      <c r="BC325" s="83" t="str">
        <f t="shared" si="186"/>
        <v/>
      </c>
      <c r="BD325" s="82">
        <f>IFERROR(FIND("Rio/córrego",consulta_completa__11[[#This Row],[13 - Ocorrências/Ambientes Atingidos]]),0)</f>
        <v>0</v>
      </c>
      <c r="BE325" s="83" t="str">
        <f t="shared" si="159"/>
        <v/>
      </c>
      <c r="BF325" s="82">
        <f>IFERROR(FIND("Lago",consulta_completa__11[[#This Row],[13 - Ocorrências/Ambientes Atingidos]]),0)</f>
        <v>0</v>
      </c>
      <c r="BG325" s="83" t="str">
        <f t="shared" si="160"/>
        <v/>
      </c>
      <c r="BH325" s="82">
        <f>IFERROR(FIND("Mar",consulta_completa__11[[#This Row],[13 - Ocorrências/Ambientes Atingidos]]),0)</f>
        <v>0</v>
      </c>
      <c r="BI325" s="83" t="str">
        <f t="shared" si="161"/>
        <v/>
      </c>
      <c r="BJ325" s="82">
        <f>IFERROR(FIND("Praia",consulta_completa__11[[#This Row],[13 - Ocorrências/Ambientes Atingidos]]),0)</f>
        <v>0</v>
      </c>
      <c r="BK325" s="83" t="str">
        <f t="shared" si="162"/>
        <v/>
      </c>
      <c r="BL325" s="82">
        <f>IFERROR(FIND("Solo",consulta_completa__11[[#This Row],[13 - Ocorrências/Ambientes Atingidos]]),0)</f>
        <v>1</v>
      </c>
      <c r="BM325" s="83" t="str">
        <f t="shared" si="163"/>
        <v>X</v>
      </c>
      <c r="BN325" s="82">
        <f>IFERROR(FIND("Águas subterrâneas",consulta_completa__11[[#This Row],[13 - Ocorrências/Ambientes Atingidos]]),0)</f>
        <v>0</v>
      </c>
      <c r="BO325" s="83" t="str">
        <f t="shared" si="164"/>
        <v/>
      </c>
      <c r="BP325" s="82">
        <f>IFERROR(FIND("Atmosfera",consulta_completa__11[[#This Row],[13 - Ocorrências/Ambientes Atingidos]]),0)</f>
        <v>0</v>
      </c>
      <c r="BQ325" s="83" t="str">
        <f t="shared" si="165"/>
        <v/>
      </c>
      <c r="BR325" s="82">
        <f>IFERROR(FIND("Flora",consulta_completa__11[[#This Row],[13 - Ocorrências/Ambientes Atingidos]]),0)</f>
        <v>0</v>
      </c>
      <c r="BS325" s="83" t="str">
        <f t="shared" si="166"/>
        <v/>
      </c>
      <c r="BT325" s="82">
        <f>IFERROR(FIND("Fauna",consulta_completa__11[[#This Row],[13 - Ocorrências/Ambientes Atingidos]]),0)</f>
        <v>0</v>
      </c>
      <c r="BU325" s="83" t="str">
        <f t="shared" si="167"/>
        <v/>
      </c>
      <c r="BV325" s="82">
        <f>IFERROR(FIND("UC federal",consulta_completa__11[[#This Row],[13 - Ocorrências/Ambientes Atingidos]]),0)</f>
        <v>0</v>
      </c>
      <c r="BW325" s="83" t="str">
        <f t="shared" si="168"/>
        <v/>
      </c>
      <c r="BX325" s="82">
        <f>IFERROR(FIND("UC estadual/municipal",consulta_completa__11[[#This Row],[13 - Ocorrências/Ambientes Atingidos]]),0)</f>
        <v>0</v>
      </c>
      <c r="BY325" s="83" t="str">
        <f t="shared" si="169"/>
        <v/>
      </c>
      <c r="BZ325" s="82">
        <f>IFERROR(FIND("Outro(s)",consulta_completa__11[[#This Row],[13 - Ocorrências/Ambientes Atingidos]]),0)</f>
        <v>0</v>
      </c>
      <c r="CA325" s="83" t="str">
        <f t="shared" si="170"/>
        <v/>
      </c>
      <c r="CB325" s="82">
        <f>IFERROR(FIND("Sem dano",consulta_completa__11[[#This Row],[13 - Ocorrências/Ambientes Atingidos]]),0)</f>
        <v>0</v>
      </c>
      <c r="CC325" s="83" t="str">
        <f t="shared" si="171"/>
        <v/>
      </c>
      <c r="CD325" s="82" t="str">
        <f>IF(consulta_completa__11[[#This Row],[13 - Ocorrências/Ambientes Atingidos]]="","X","")</f>
        <v/>
      </c>
      <c r="CE325" s="84">
        <f>IFERROR(FIND("IBAMA",consulta_completa__11[[#This Row],[14 - Inst. Atuando no Local]]),0)</f>
        <v>0</v>
      </c>
      <c r="CF325" s="84" t="str">
        <f t="shared" si="172"/>
        <v/>
      </c>
      <c r="CG325" s="84">
        <f>IFERROR(FIND("OEMA",consulta_completa__11[[#This Row],[14 - Inst. Atuando no Local]]),0)</f>
        <v>0</v>
      </c>
      <c r="CH325" s="84" t="str">
        <f t="shared" si="173"/>
        <v/>
      </c>
      <c r="CI325" s="84">
        <f>IFERROR(FIND("DEFESA CIVIL",consulta_completa__11[[#This Row],[14 - Inst. Atuando no Local]]),0)</f>
        <v>0</v>
      </c>
      <c r="CJ325" s="84" t="str">
        <f t="shared" si="174"/>
        <v/>
      </c>
      <c r="CK325" s="84">
        <f>IFERROR(FIND("CORPO DE BOMBEIROS",consulta_completa__11[[#This Row],[14 - Inst. Atuando no Local]]),0)</f>
        <v>0</v>
      </c>
      <c r="CL325" s="84" t="str">
        <f t="shared" si="175"/>
        <v/>
      </c>
      <c r="CM325" s="84">
        <f>IFERROR(FIND("POLÍCIA RODOVIÁRIA",consulta_completa__11[[#This Row],[14 - Inst. Atuando no Local]]),0)</f>
        <v>0</v>
      </c>
      <c r="CN325" s="84" t="str">
        <f t="shared" si="176"/>
        <v/>
      </c>
      <c r="CO325" s="84">
        <f>IFERROR(FIND("POLÍCIA MILITAR",consulta_completa__11[[#This Row],[14 - Inst. Atuando no Local]]),0)</f>
        <v>0</v>
      </c>
      <c r="CP325" s="84" t="str">
        <f t="shared" si="177"/>
        <v/>
      </c>
      <c r="CQ325" s="84">
        <f>IFERROR(FIND("POLÍCIA CIVIL",consulta_completa__11[[#This Row],[14 - Inst. Atuando no Local]]),0)</f>
        <v>0</v>
      </c>
      <c r="CR325" s="84" t="str">
        <f t="shared" si="178"/>
        <v/>
      </c>
      <c r="CS325" s="84">
        <f>IFERROR(FIND("MARINHA DO BRASIL",consulta_completa__11[[#This Row],[14 - Inst. Atuando no Local]]),0)</f>
        <v>0</v>
      </c>
      <c r="CT325" s="84" t="str">
        <f t="shared" si="179"/>
        <v/>
      </c>
      <c r="CU325" s="84">
        <f>IFERROR(FIND("EMPRESA ESPECIALIZADA EM ATENDIMENTO",consulta_completa__11[[#This Row],[14 - Inst. Atuando no Local]]),0)</f>
        <v>0</v>
      </c>
      <c r="CV325" s="84" t="str">
        <f t="shared" si="180"/>
        <v/>
      </c>
      <c r="CW325" s="84">
        <f>IFERROR(FIND("IBAMA",consulta_completa__11[[#This Row],[14 - Inst. Atuando no Local]]),0)</f>
        <v>0</v>
      </c>
      <c r="CX325" s="84" t="str">
        <f t="shared" si="181"/>
        <v/>
      </c>
      <c r="CY325" s="84" t="str">
        <f>IF(consulta_completa__11[[#This Row],[14 - Inst. Atuando no Local]]="","X","")</f>
        <v/>
      </c>
      <c r="CZ325" s="84">
        <f>IFERROR(FIND("OUTRA (S)",consulta_completa__11[[#This Row],[14 - Inst. Atuando no Local]]),0)</f>
        <v>0</v>
      </c>
      <c r="DA325" s="84" t="str">
        <f t="shared" si="182"/>
        <v/>
      </c>
      <c r="DB325" s="35" t="str">
        <f t="shared" si="183"/>
        <v>Sim</v>
      </c>
      <c r="DC325" s="35" t="str">
        <f t="shared" si="184"/>
        <v>Não</v>
      </c>
      <c r="DD325" s="35" t="str">
        <f t="shared" si="185"/>
        <v>Sim</v>
      </c>
      <c r="DE325" s="87" t="str">
        <f t="shared" si="156"/>
        <v>Estadual</v>
      </c>
    </row>
    <row r="326" spans="1:109">
      <c r="A326" s="14">
        <v>202551314432</v>
      </c>
      <c r="B326" s="1">
        <v>45789</v>
      </c>
      <c r="C326" t="s">
        <v>109</v>
      </c>
      <c r="D326" t="s">
        <v>110</v>
      </c>
      <c r="E326" t="s">
        <v>111</v>
      </c>
      <c r="F326" t="s">
        <v>112</v>
      </c>
      <c r="G326" t="s">
        <v>3129</v>
      </c>
      <c r="H326" t="s">
        <v>3130</v>
      </c>
      <c r="I326" t="s">
        <v>117</v>
      </c>
      <c r="J326" t="s">
        <v>226</v>
      </c>
      <c r="K326" t="s">
        <v>3130</v>
      </c>
      <c r="L326" t="s">
        <v>117</v>
      </c>
      <c r="M326" t="s">
        <v>118</v>
      </c>
      <c r="N326" t="s">
        <v>119</v>
      </c>
      <c r="O326" t="s">
        <v>120</v>
      </c>
      <c r="P326" t="s">
        <v>299</v>
      </c>
      <c r="Q326" t="s">
        <v>143</v>
      </c>
      <c r="R326" t="s">
        <v>123</v>
      </c>
      <c r="S326" t="s">
        <v>201</v>
      </c>
      <c r="T326" t="s">
        <v>3131</v>
      </c>
      <c r="U326" t="s">
        <v>3132</v>
      </c>
      <c r="V326" t="s">
        <v>3133</v>
      </c>
      <c r="Z326" t="s">
        <v>3134</v>
      </c>
      <c r="AA326" t="s">
        <v>410</v>
      </c>
      <c r="AB326" t="s">
        <v>206</v>
      </c>
      <c r="AC326" t="s">
        <v>207</v>
      </c>
      <c r="AD326">
        <v>1</v>
      </c>
      <c r="AE326" t="s">
        <v>206</v>
      </c>
      <c r="AF326" t="s">
        <v>113</v>
      </c>
      <c r="AG326" t="s">
        <v>113</v>
      </c>
      <c r="AH326" t="s">
        <v>131</v>
      </c>
      <c r="AI326" t="s">
        <v>131</v>
      </c>
      <c r="AJ326" t="s">
        <v>131</v>
      </c>
      <c r="AK326" t="s">
        <v>3135</v>
      </c>
      <c r="AL326" t="s">
        <v>3136</v>
      </c>
      <c r="AM326" t="s">
        <v>210</v>
      </c>
      <c r="AN326" t="s">
        <v>113</v>
      </c>
      <c r="AO326" t="s">
        <v>113</v>
      </c>
      <c r="AQ326" t="s">
        <v>211</v>
      </c>
      <c r="AR326" t="s">
        <v>113</v>
      </c>
      <c r="AS326" t="s">
        <v>113</v>
      </c>
      <c r="AT326" t="s">
        <v>113</v>
      </c>
      <c r="AU326" t="s">
        <v>113</v>
      </c>
      <c r="AW326" t="s">
        <v>113</v>
      </c>
      <c r="AX326" s="82">
        <f>IFERROR(FIND("Óbitos/feridos",consulta_completa__11[[#This Row],[13 - Ocorrências/Ambientes Atingidos]]),0)</f>
        <v>0</v>
      </c>
      <c r="AY326" s="83" t="str">
        <f t="shared" si="157"/>
        <v/>
      </c>
      <c r="AZ326" s="82">
        <f>IFERROR(FIND("População afetada/evacuada",consulta_completa__11[[#This Row],[13 - Ocorrências/Ambientes Atingidos]]),0)</f>
        <v>0</v>
      </c>
      <c r="BA326" s="82" t="str">
        <f t="shared" si="158"/>
        <v/>
      </c>
      <c r="BB326" s="82">
        <f>IFERROR(FIND("Suspensão de abastecimento de água",consulta_completa__11[[#This Row],[13 - Ocorrências/Ambientes Atingidos]]),0)</f>
        <v>0</v>
      </c>
      <c r="BC326" s="83" t="str">
        <f t="shared" si="186"/>
        <v/>
      </c>
      <c r="BD326" s="82">
        <f>IFERROR(FIND("Rio/córrego",consulta_completa__11[[#This Row],[13 - Ocorrências/Ambientes Atingidos]]),0)</f>
        <v>0</v>
      </c>
      <c r="BE326" s="83" t="str">
        <f t="shared" si="159"/>
        <v/>
      </c>
      <c r="BF326" s="82">
        <f>IFERROR(FIND("Lago",consulta_completa__11[[#This Row],[13 - Ocorrências/Ambientes Atingidos]]),0)</f>
        <v>0</v>
      </c>
      <c r="BG326" s="83" t="str">
        <f t="shared" si="160"/>
        <v/>
      </c>
      <c r="BH326" s="82">
        <f>IFERROR(FIND("Mar",consulta_completa__11[[#This Row],[13 - Ocorrências/Ambientes Atingidos]]),0)</f>
        <v>1</v>
      </c>
      <c r="BI326" s="83" t="str">
        <f t="shared" si="161"/>
        <v>X</v>
      </c>
      <c r="BJ326" s="82">
        <f>IFERROR(FIND("Praia",consulta_completa__11[[#This Row],[13 - Ocorrências/Ambientes Atingidos]]),0)</f>
        <v>0</v>
      </c>
      <c r="BK326" s="83" t="str">
        <f t="shared" si="162"/>
        <v/>
      </c>
      <c r="BL326" s="82">
        <f>IFERROR(FIND("Solo",consulta_completa__11[[#This Row],[13 - Ocorrências/Ambientes Atingidos]]),0)</f>
        <v>0</v>
      </c>
      <c r="BM326" s="83" t="str">
        <f t="shared" si="163"/>
        <v/>
      </c>
      <c r="BN326" s="82">
        <f>IFERROR(FIND("Águas subterrâneas",consulta_completa__11[[#This Row],[13 - Ocorrências/Ambientes Atingidos]]),0)</f>
        <v>0</v>
      </c>
      <c r="BO326" s="83" t="str">
        <f t="shared" si="164"/>
        <v/>
      </c>
      <c r="BP326" s="82">
        <f>IFERROR(FIND("Atmosfera",consulta_completa__11[[#This Row],[13 - Ocorrências/Ambientes Atingidos]]),0)</f>
        <v>0</v>
      </c>
      <c r="BQ326" s="83" t="str">
        <f t="shared" si="165"/>
        <v/>
      </c>
      <c r="BR326" s="82">
        <f>IFERROR(FIND("Flora",consulta_completa__11[[#This Row],[13 - Ocorrências/Ambientes Atingidos]]),0)</f>
        <v>0</v>
      </c>
      <c r="BS326" s="83" t="str">
        <f t="shared" si="166"/>
        <v/>
      </c>
      <c r="BT326" s="82">
        <f>IFERROR(FIND("Fauna",consulta_completa__11[[#This Row],[13 - Ocorrências/Ambientes Atingidos]]),0)</f>
        <v>0</v>
      </c>
      <c r="BU326" s="83" t="str">
        <f t="shared" si="167"/>
        <v/>
      </c>
      <c r="BV326" s="82">
        <f>IFERROR(FIND("UC federal",consulta_completa__11[[#This Row],[13 - Ocorrências/Ambientes Atingidos]]),0)</f>
        <v>0</v>
      </c>
      <c r="BW326" s="83" t="str">
        <f t="shared" si="168"/>
        <v/>
      </c>
      <c r="BX326" s="82">
        <f>IFERROR(FIND("UC estadual/municipal",consulta_completa__11[[#This Row],[13 - Ocorrências/Ambientes Atingidos]]),0)</f>
        <v>0</v>
      </c>
      <c r="BY326" s="83" t="str">
        <f t="shared" si="169"/>
        <v/>
      </c>
      <c r="BZ326" s="82">
        <f>IFERROR(FIND("Outro(s)",consulta_completa__11[[#This Row],[13 - Ocorrências/Ambientes Atingidos]]),0)</f>
        <v>0</v>
      </c>
      <c r="CA326" s="83" t="str">
        <f t="shared" si="170"/>
        <v/>
      </c>
      <c r="CB326" s="82">
        <f>IFERROR(FIND("Sem dano",consulta_completa__11[[#This Row],[13 - Ocorrências/Ambientes Atingidos]]),0)</f>
        <v>0</v>
      </c>
      <c r="CC326" s="83" t="str">
        <f t="shared" si="171"/>
        <v/>
      </c>
      <c r="CD326" s="82" t="str">
        <f>IF(consulta_completa__11[[#This Row],[13 - Ocorrências/Ambientes Atingidos]]="","X","")</f>
        <v/>
      </c>
      <c r="CE326" s="84">
        <f>IFERROR(FIND("IBAMA",consulta_completa__11[[#This Row],[14 - Inst. Atuando no Local]]),0)</f>
        <v>0</v>
      </c>
      <c r="CF326" s="84" t="str">
        <f t="shared" si="172"/>
        <v/>
      </c>
      <c r="CG326" s="84">
        <f>IFERROR(FIND("OEMA",consulta_completa__11[[#This Row],[14 - Inst. Atuando no Local]]),0)</f>
        <v>0</v>
      </c>
      <c r="CH326" s="84" t="str">
        <f t="shared" si="173"/>
        <v/>
      </c>
      <c r="CI326" s="84">
        <f>IFERROR(FIND("DEFESA CIVIL",consulta_completa__11[[#This Row],[14 - Inst. Atuando no Local]]),0)</f>
        <v>0</v>
      </c>
      <c r="CJ326" s="84" t="str">
        <f t="shared" si="174"/>
        <v/>
      </c>
      <c r="CK326" s="84">
        <f>IFERROR(FIND("CORPO DE BOMBEIROS",consulta_completa__11[[#This Row],[14 - Inst. Atuando no Local]]),0)</f>
        <v>0</v>
      </c>
      <c r="CL326" s="84" t="str">
        <f t="shared" si="175"/>
        <v/>
      </c>
      <c r="CM326" s="84">
        <f>IFERROR(FIND("POLÍCIA RODOVIÁRIA",consulta_completa__11[[#This Row],[14 - Inst. Atuando no Local]]),0)</f>
        <v>0</v>
      </c>
      <c r="CN326" s="84" t="str">
        <f t="shared" si="176"/>
        <v/>
      </c>
      <c r="CO326" s="84">
        <f>IFERROR(FIND("POLÍCIA MILITAR",consulta_completa__11[[#This Row],[14 - Inst. Atuando no Local]]),0)</f>
        <v>0</v>
      </c>
      <c r="CP326" s="84" t="str">
        <f t="shared" si="177"/>
        <v/>
      </c>
      <c r="CQ326" s="84">
        <f>IFERROR(FIND("POLÍCIA CIVIL",consulta_completa__11[[#This Row],[14 - Inst. Atuando no Local]]),0)</f>
        <v>0</v>
      </c>
      <c r="CR326" s="84" t="str">
        <f t="shared" si="178"/>
        <v/>
      </c>
      <c r="CS326" s="84">
        <f>IFERROR(FIND("MARINHA DO BRASIL",consulta_completa__11[[#This Row],[14 - Inst. Atuando no Local]]),0)</f>
        <v>0</v>
      </c>
      <c r="CT326" s="84" t="str">
        <f t="shared" si="179"/>
        <v/>
      </c>
      <c r="CU326" s="84">
        <f>IFERROR(FIND("EMPRESA ESPECIALIZADA EM ATENDIMENTO",consulta_completa__11[[#This Row],[14 - Inst. Atuando no Local]]),0)</f>
        <v>0</v>
      </c>
      <c r="CV326" s="84" t="str">
        <f t="shared" si="180"/>
        <v/>
      </c>
      <c r="CW326" s="84">
        <f>IFERROR(FIND("IBAMA",consulta_completa__11[[#This Row],[14 - Inst. Atuando no Local]]),0)</f>
        <v>0</v>
      </c>
      <c r="CX326" s="84" t="str">
        <f t="shared" si="181"/>
        <v/>
      </c>
      <c r="CY326" s="84" t="str">
        <f>IF(consulta_completa__11[[#This Row],[14 - Inst. Atuando no Local]]="","X","")</f>
        <v/>
      </c>
      <c r="CZ326" s="84">
        <f>IFERROR(FIND("OUTRA (S)",consulta_completa__11[[#This Row],[14 - Inst. Atuando no Local]]),0)</f>
        <v>0</v>
      </c>
      <c r="DA326" s="84" t="str">
        <f t="shared" si="182"/>
        <v/>
      </c>
      <c r="DB326" s="35" t="str">
        <f t="shared" si="183"/>
        <v>Sim</v>
      </c>
      <c r="DC326" s="35" t="str">
        <f t="shared" si="184"/>
        <v>Não</v>
      </c>
      <c r="DD326" s="35" t="str">
        <f t="shared" si="185"/>
        <v>Sim</v>
      </c>
      <c r="DE326" s="87" t="str">
        <f t="shared" si="156"/>
        <v>Federal</v>
      </c>
    </row>
    <row r="327" spans="1:109">
      <c r="A327" s="14">
        <v>202551336049</v>
      </c>
      <c r="B327" s="1">
        <v>45789</v>
      </c>
      <c r="C327" t="s">
        <v>2590</v>
      </c>
      <c r="D327" t="s">
        <v>161</v>
      </c>
      <c r="E327" t="s">
        <v>162</v>
      </c>
      <c r="F327" t="s">
        <v>163</v>
      </c>
      <c r="G327" t="s">
        <v>113</v>
      </c>
      <c r="H327" t="s">
        <v>114</v>
      </c>
      <c r="I327" t="s">
        <v>114</v>
      </c>
      <c r="J327" t="s">
        <v>945</v>
      </c>
      <c r="K327" t="s">
        <v>3137</v>
      </c>
      <c r="L327" t="s">
        <v>166</v>
      </c>
      <c r="M327" t="s">
        <v>140</v>
      </c>
      <c r="N327" t="s">
        <v>119</v>
      </c>
      <c r="O327" t="s">
        <v>120</v>
      </c>
      <c r="P327" t="s">
        <v>299</v>
      </c>
      <c r="Q327" t="s">
        <v>167</v>
      </c>
      <c r="R327" t="s">
        <v>123</v>
      </c>
      <c r="S327" t="s">
        <v>113</v>
      </c>
      <c r="T327" t="s">
        <v>113</v>
      </c>
      <c r="U327" t="s">
        <v>3138</v>
      </c>
      <c r="V327" t="s">
        <v>3139</v>
      </c>
      <c r="Z327" t="s">
        <v>3140</v>
      </c>
      <c r="AA327" t="s">
        <v>3141</v>
      </c>
      <c r="AB327" t="s">
        <v>3142</v>
      </c>
      <c r="AC327" t="s">
        <v>173</v>
      </c>
      <c r="AD327">
        <v>1</v>
      </c>
      <c r="AE327" t="s">
        <v>3143</v>
      </c>
      <c r="AF327" t="s">
        <v>113</v>
      </c>
      <c r="AG327" t="s">
        <v>113</v>
      </c>
      <c r="AH327" t="s">
        <v>131</v>
      </c>
      <c r="AI327" t="s">
        <v>132</v>
      </c>
      <c r="AJ327" t="s">
        <v>131</v>
      </c>
      <c r="AK327" t="s">
        <v>3144</v>
      </c>
      <c r="AL327" t="s">
        <v>3145</v>
      </c>
      <c r="AM327" t="s">
        <v>2042</v>
      </c>
      <c r="AN327" t="s">
        <v>3146</v>
      </c>
      <c r="AO327" t="s">
        <v>225</v>
      </c>
      <c r="AP327">
        <v>41988207121</v>
      </c>
      <c r="AQ327" t="s">
        <v>178</v>
      </c>
      <c r="AR327" t="s">
        <v>113</v>
      </c>
      <c r="AS327" t="s">
        <v>113</v>
      </c>
      <c r="AT327" t="s">
        <v>113</v>
      </c>
      <c r="AU327" t="s">
        <v>113</v>
      </c>
      <c r="AW327" t="s">
        <v>113</v>
      </c>
      <c r="AX327" s="82">
        <f>IFERROR(FIND("Óbitos/feridos",consulta_completa__11[[#This Row],[13 - Ocorrências/Ambientes Atingidos]]),0)</f>
        <v>0</v>
      </c>
      <c r="AY327" s="83" t="str">
        <f t="shared" si="157"/>
        <v/>
      </c>
      <c r="AZ327" s="82">
        <f>IFERROR(FIND("População afetada/evacuada",consulta_completa__11[[#This Row],[13 - Ocorrências/Ambientes Atingidos]]),0)</f>
        <v>0</v>
      </c>
      <c r="BA327" s="82" t="str">
        <f t="shared" si="158"/>
        <v/>
      </c>
      <c r="BB327" s="82">
        <f>IFERROR(FIND("Suspensão de abastecimento de água",consulta_completa__11[[#This Row],[13 - Ocorrências/Ambientes Atingidos]]),0)</f>
        <v>0</v>
      </c>
      <c r="BC327" s="83" t="str">
        <f t="shared" si="186"/>
        <v/>
      </c>
      <c r="BD327" s="82">
        <f>IFERROR(FIND("Rio/córrego",consulta_completa__11[[#This Row],[13 - Ocorrências/Ambientes Atingidos]]),0)</f>
        <v>0</v>
      </c>
      <c r="BE327" s="83" t="str">
        <f t="shared" si="159"/>
        <v/>
      </c>
      <c r="BF327" s="82">
        <f>IFERROR(FIND("Lago",consulta_completa__11[[#This Row],[13 - Ocorrências/Ambientes Atingidos]]),0)</f>
        <v>0</v>
      </c>
      <c r="BG327" s="83" t="str">
        <f t="shared" si="160"/>
        <v/>
      </c>
      <c r="BH327" s="82">
        <f>IFERROR(FIND("Mar",consulta_completa__11[[#This Row],[13 - Ocorrências/Ambientes Atingidos]]),0)</f>
        <v>0</v>
      </c>
      <c r="BI327" s="83" t="str">
        <f t="shared" si="161"/>
        <v/>
      </c>
      <c r="BJ327" s="82">
        <f>IFERROR(FIND("Praia",consulta_completa__11[[#This Row],[13 - Ocorrências/Ambientes Atingidos]]),0)</f>
        <v>0</v>
      </c>
      <c r="BK327" s="83" t="str">
        <f t="shared" si="162"/>
        <v/>
      </c>
      <c r="BL327" s="82">
        <f>IFERROR(FIND("Solo",consulta_completa__11[[#This Row],[13 - Ocorrências/Ambientes Atingidos]]),0)</f>
        <v>1</v>
      </c>
      <c r="BM327" s="83" t="str">
        <f t="shared" si="163"/>
        <v>X</v>
      </c>
      <c r="BN327" s="82">
        <f>IFERROR(FIND("Águas subterrâneas",consulta_completa__11[[#This Row],[13 - Ocorrências/Ambientes Atingidos]]),0)</f>
        <v>0</v>
      </c>
      <c r="BO327" s="83" t="str">
        <f t="shared" si="164"/>
        <v/>
      </c>
      <c r="BP327" s="82">
        <f>IFERROR(FIND("Atmosfera",consulta_completa__11[[#This Row],[13 - Ocorrências/Ambientes Atingidos]]),0)</f>
        <v>0</v>
      </c>
      <c r="BQ327" s="83" t="str">
        <f t="shared" si="165"/>
        <v/>
      </c>
      <c r="BR327" s="82">
        <f>IFERROR(FIND("Flora",consulta_completa__11[[#This Row],[13 - Ocorrências/Ambientes Atingidos]]),0)</f>
        <v>0</v>
      </c>
      <c r="BS327" s="83" t="str">
        <f t="shared" si="166"/>
        <v/>
      </c>
      <c r="BT327" s="82">
        <f>IFERROR(FIND("Fauna",consulta_completa__11[[#This Row],[13 - Ocorrências/Ambientes Atingidos]]),0)</f>
        <v>0</v>
      </c>
      <c r="BU327" s="83" t="str">
        <f t="shared" si="167"/>
        <v/>
      </c>
      <c r="BV327" s="82">
        <f>IFERROR(FIND("UC federal",consulta_completa__11[[#This Row],[13 - Ocorrências/Ambientes Atingidos]]),0)</f>
        <v>0</v>
      </c>
      <c r="BW327" s="83" t="str">
        <f t="shared" si="168"/>
        <v/>
      </c>
      <c r="BX327" s="82">
        <f>IFERROR(FIND("UC estadual/municipal",consulta_completa__11[[#This Row],[13 - Ocorrências/Ambientes Atingidos]]),0)</f>
        <v>0</v>
      </c>
      <c r="BY327" s="83" t="str">
        <f t="shared" si="169"/>
        <v/>
      </c>
      <c r="BZ327" s="82">
        <f>IFERROR(FIND("Outro(s)",consulta_completa__11[[#This Row],[13 - Ocorrências/Ambientes Atingidos]]),0)</f>
        <v>0</v>
      </c>
      <c r="CA327" s="83" t="str">
        <f t="shared" si="170"/>
        <v/>
      </c>
      <c r="CB327" s="82">
        <f>IFERROR(FIND("Sem dano",consulta_completa__11[[#This Row],[13 - Ocorrências/Ambientes Atingidos]]),0)</f>
        <v>0</v>
      </c>
      <c r="CC327" s="83" t="str">
        <f t="shared" si="171"/>
        <v/>
      </c>
      <c r="CD327" s="82" t="str">
        <f>IF(consulta_completa__11[[#This Row],[13 - Ocorrências/Ambientes Atingidos]]="","X","")</f>
        <v/>
      </c>
      <c r="CE327" s="84">
        <f>IFERROR(FIND("IBAMA",consulta_completa__11[[#This Row],[14 - Inst. Atuando no Local]]),0)</f>
        <v>0</v>
      </c>
      <c r="CF327" s="84" t="str">
        <f t="shared" si="172"/>
        <v/>
      </c>
      <c r="CG327" s="84">
        <f>IFERROR(FIND("OEMA",consulta_completa__11[[#This Row],[14 - Inst. Atuando no Local]]),0)</f>
        <v>0</v>
      </c>
      <c r="CH327" s="84" t="str">
        <f t="shared" si="173"/>
        <v/>
      </c>
      <c r="CI327" s="84">
        <f>IFERROR(FIND("DEFESA CIVIL",consulta_completa__11[[#This Row],[14 - Inst. Atuando no Local]]),0)</f>
        <v>0</v>
      </c>
      <c r="CJ327" s="84" t="str">
        <f t="shared" si="174"/>
        <v/>
      </c>
      <c r="CK327" s="84">
        <f>IFERROR(FIND("CORPO DE BOMBEIROS",consulta_completa__11[[#This Row],[14 - Inst. Atuando no Local]]),0)</f>
        <v>0</v>
      </c>
      <c r="CL327" s="84" t="str">
        <f t="shared" si="175"/>
        <v/>
      </c>
      <c r="CM327" s="84">
        <f>IFERROR(FIND("POLÍCIA RODOVIÁRIA",consulta_completa__11[[#This Row],[14 - Inst. Atuando no Local]]),0)</f>
        <v>0</v>
      </c>
      <c r="CN327" s="84" t="str">
        <f t="shared" si="176"/>
        <v/>
      </c>
      <c r="CO327" s="84">
        <f>IFERROR(FIND("POLÍCIA MILITAR",consulta_completa__11[[#This Row],[14 - Inst. Atuando no Local]]),0)</f>
        <v>0</v>
      </c>
      <c r="CP327" s="84" t="str">
        <f t="shared" si="177"/>
        <v/>
      </c>
      <c r="CQ327" s="84">
        <f>IFERROR(FIND("POLÍCIA CIVIL",consulta_completa__11[[#This Row],[14 - Inst. Atuando no Local]]),0)</f>
        <v>0</v>
      </c>
      <c r="CR327" s="84" t="str">
        <f t="shared" si="178"/>
        <v/>
      </c>
      <c r="CS327" s="84">
        <f>IFERROR(FIND("MARINHA DO BRASIL",consulta_completa__11[[#This Row],[14 - Inst. Atuando no Local]]),0)</f>
        <v>0</v>
      </c>
      <c r="CT327" s="84" t="str">
        <f t="shared" si="179"/>
        <v/>
      </c>
      <c r="CU327" s="84">
        <f>IFERROR(FIND("EMPRESA ESPECIALIZADA EM ATENDIMENTO",consulta_completa__11[[#This Row],[14 - Inst. Atuando no Local]]),0)</f>
        <v>0</v>
      </c>
      <c r="CV327" s="84" t="str">
        <f t="shared" si="180"/>
        <v/>
      </c>
      <c r="CW327" s="84">
        <f>IFERROR(FIND("IBAMA",consulta_completa__11[[#This Row],[14 - Inst. Atuando no Local]]),0)</f>
        <v>0</v>
      </c>
      <c r="CX327" s="84" t="str">
        <f t="shared" si="181"/>
        <v/>
      </c>
      <c r="CY327" s="84" t="str">
        <f>IF(consulta_completa__11[[#This Row],[14 - Inst. Atuando no Local]]="","X","")</f>
        <v/>
      </c>
      <c r="CZ327" s="84">
        <f>IFERROR(FIND("OUTRA (S)",consulta_completa__11[[#This Row],[14 - Inst. Atuando no Local]]),0)</f>
        <v>0</v>
      </c>
      <c r="DA327" s="84" t="str">
        <f t="shared" si="182"/>
        <v/>
      </c>
      <c r="DB327" s="35" t="str">
        <f t="shared" si="183"/>
        <v>Sim</v>
      </c>
      <c r="DC327" s="35" t="str">
        <f t="shared" si="184"/>
        <v>Não</v>
      </c>
      <c r="DD327" s="35" t="str">
        <f t="shared" si="185"/>
        <v>Sim</v>
      </c>
      <c r="DE327" s="87" t="str">
        <f t="shared" si="156"/>
        <v>Federal</v>
      </c>
    </row>
    <row r="328" spans="1:109">
      <c r="A328" s="14">
        <v>202551339632</v>
      </c>
      <c r="B328" s="1">
        <v>45789</v>
      </c>
      <c r="C328" t="s">
        <v>608</v>
      </c>
      <c r="D328" t="s">
        <v>609</v>
      </c>
      <c r="E328" t="s">
        <v>139</v>
      </c>
      <c r="F328" t="s">
        <v>112</v>
      </c>
      <c r="G328" t="s">
        <v>113</v>
      </c>
      <c r="H328" t="s">
        <v>114</v>
      </c>
      <c r="I328" t="s">
        <v>114</v>
      </c>
      <c r="J328" t="s">
        <v>255</v>
      </c>
      <c r="K328" t="s">
        <v>3147</v>
      </c>
      <c r="L328" t="s">
        <v>117</v>
      </c>
      <c r="M328" t="s">
        <v>140</v>
      </c>
      <c r="N328" t="s">
        <v>141</v>
      </c>
      <c r="O328" t="s">
        <v>113</v>
      </c>
      <c r="P328" t="s">
        <v>299</v>
      </c>
      <c r="Q328" t="s">
        <v>143</v>
      </c>
      <c r="R328" t="s">
        <v>123</v>
      </c>
      <c r="S328" t="s">
        <v>113</v>
      </c>
      <c r="T328" t="s">
        <v>3148</v>
      </c>
      <c r="U328" t="s">
        <v>1610</v>
      </c>
      <c r="V328" t="s">
        <v>113</v>
      </c>
      <c r="Z328" t="s">
        <v>3149</v>
      </c>
      <c r="AA328" t="s">
        <v>113</v>
      </c>
      <c r="AB328" t="s">
        <v>724</v>
      </c>
      <c r="AC328" t="s">
        <v>113</v>
      </c>
      <c r="AD328">
        <v>2</v>
      </c>
      <c r="AE328" t="s">
        <v>3150</v>
      </c>
      <c r="AF328" t="s">
        <v>113</v>
      </c>
      <c r="AG328" t="s">
        <v>113</v>
      </c>
      <c r="AH328" t="s">
        <v>131</v>
      </c>
      <c r="AI328" t="s">
        <v>131</v>
      </c>
      <c r="AJ328" t="s">
        <v>132</v>
      </c>
      <c r="AK328" t="s">
        <v>113</v>
      </c>
      <c r="AL328" t="s">
        <v>3151</v>
      </c>
      <c r="AM328" t="s">
        <v>2087</v>
      </c>
      <c r="AN328" t="s">
        <v>265</v>
      </c>
      <c r="AO328" t="s">
        <v>266</v>
      </c>
      <c r="AQ328" t="s">
        <v>2088</v>
      </c>
      <c r="AR328" t="s">
        <v>113</v>
      </c>
      <c r="AS328" t="s">
        <v>113</v>
      </c>
      <c r="AT328" t="s">
        <v>3152</v>
      </c>
      <c r="AU328" t="s">
        <v>113</v>
      </c>
      <c r="AW328" t="s">
        <v>159</v>
      </c>
      <c r="AX328" s="82">
        <f>IFERROR(FIND("Óbitos/feridos",consulta_completa__11[[#This Row],[13 - Ocorrências/Ambientes Atingidos]]),0)</f>
        <v>0</v>
      </c>
      <c r="AY328" s="83" t="str">
        <f t="shared" si="157"/>
        <v/>
      </c>
      <c r="AZ328" s="82">
        <f>IFERROR(FIND("População afetada/evacuada",consulta_completa__11[[#This Row],[13 - Ocorrências/Ambientes Atingidos]]),0)</f>
        <v>0</v>
      </c>
      <c r="BA328" s="82" t="str">
        <f t="shared" si="158"/>
        <v/>
      </c>
      <c r="BB328" s="82">
        <f>IFERROR(FIND("Suspensão de abastecimento de água",consulta_completa__11[[#This Row],[13 - Ocorrências/Ambientes Atingidos]]),0)</f>
        <v>0</v>
      </c>
      <c r="BC328" s="83" t="str">
        <f t="shared" si="186"/>
        <v/>
      </c>
      <c r="BD328" s="82">
        <f>IFERROR(FIND("Rio/córrego",consulta_completa__11[[#This Row],[13 - Ocorrências/Ambientes Atingidos]]),0)</f>
        <v>0</v>
      </c>
      <c r="BE328" s="83" t="str">
        <f t="shared" si="159"/>
        <v/>
      </c>
      <c r="BF328" s="82">
        <f>IFERROR(FIND("Lago",consulta_completa__11[[#This Row],[13 - Ocorrências/Ambientes Atingidos]]),0)</f>
        <v>0</v>
      </c>
      <c r="BG328" s="83" t="str">
        <f t="shared" si="160"/>
        <v/>
      </c>
      <c r="BH328" s="82">
        <f>IFERROR(FIND("Mar",consulta_completa__11[[#This Row],[13 - Ocorrências/Ambientes Atingidos]]),0)</f>
        <v>0</v>
      </c>
      <c r="BI328" s="83" t="str">
        <f t="shared" si="161"/>
        <v/>
      </c>
      <c r="BJ328" s="82">
        <f>IFERROR(FIND("Praia",consulta_completa__11[[#This Row],[13 - Ocorrências/Ambientes Atingidos]]),0)</f>
        <v>0</v>
      </c>
      <c r="BK328" s="83" t="str">
        <f t="shared" si="162"/>
        <v/>
      </c>
      <c r="BL328" s="82">
        <f>IFERROR(FIND("Solo",consulta_completa__11[[#This Row],[13 - Ocorrências/Ambientes Atingidos]]),0)</f>
        <v>1</v>
      </c>
      <c r="BM328" s="83" t="str">
        <f t="shared" si="163"/>
        <v>X</v>
      </c>
      <c r="BN328" s="82">
        <f>IFERROR(FIND("Águas subterrâneas",consulta_completa__11[[#This Row],[13 - Ocorrências/Ambientes Atingidos]]),0)</f>
        <v>0</v>
      </c>
      <c r="BO328" s="83" t="str">
        <f t="shared" si="164"/>
        <v/>
      </c>
      <c r="BP328" s="82">
        <f>IFERROR(FIND("Atmosfera",consulta_completa__11[[#This Row],[13 - Ocorrências/Ambientes Atingidos]]),0)</f>
        <v>0</v>
      </c>
      <c r="BQ328" s="83" t="str">
        <f t="shared" si="165"/>
        <v/>
      </c>
      <c r="BR328" s="82">
        <f>IFERROR(FIND("Flora",consulta_completa__11[[#This Row],[13 - Ocorrências/Ambientes Atingidos]]),0)</f>
        <v>0</v>
      </c>
      <c r="BS328" s="83" t="str">
        <f t="shared" si="166"/>
        <v/>
      </c>
      <c r="BT328" s="82">
        <f>IFERROR(FIND("Fauna",consulta_completa__11[[#This Row],[13 - Ocorrências/Ambientes Atingidos]]),0)</f>
        <v>0</v>
      </c>
      <c r="BU328" s="83" t="str">
        <f t="shared" si="167"/>
        <v/>
      </c>
      <c r="BV328" s="82">
        <f>IFERROR(FIND("UC federal",consulta_completa__11[[#This Row],[13 - Ocorrências/Ambientes Atingidos]]),0)</f>
        <v>0</v>
      </c>
      <c r="BW328" s="83" t="str">
        <f t="shared" si="168"/>
        <v/>
      </c>
      <c r="BX328" s="82">
        <f>IFERROR(FIND("UC estadual/municipal",consulta_completa__11[[#This Row],[13 - Ocorrências/Ambientes Atingidos]]),0)</f>
        <v>0</v>
      </c>
      <c r="BY328" s="83" t="str">
        <f t="shared" si="169"/>
        <v/>
      </c>
      <c r="BZ328" s="82">
        <f>IFERROR(FIND("Outro(s)",consulta_completa__11[[#This Row],[13 - Ocorrências/Ambientes Atingidos]]),0)</f>
        <v>0</v>
      </c>
      <c r="CA328" s="83" t="str">
        <f t="shared" si="170"/>
        <v/>
      </c>
      <c r="CB328" s="82">
        <f>IFERROR(FIND("Sem dano",consulta_completa__11[[#This Row],[13 - Ocorrências/Ambientes Atingidos]]),0)</f>
        <v>0</v>
      </c>
      <c r="CC328" s="83" t="str">
        <f t="shared" si="171"/>
        <v/>
      </c>
      <c r="CD328" s="82" t="str">
        <f>IF(consulta_completa__11[[#This Row],[13 - Ocorrências/Ambientes Atingidos]]="","X","")</f>
        <v/>
      </c>
      <c r="CE328" s="84">
        <f>IFERROR(FIND("IBAMA",consulta_completa__11[[#This Row],[14 - Inst. Atuando no Local]]),0)</f>
        <v>0</v>
      </c>
      <c r="CF328" s="84" t="str">
        <f t="shared" si="172"/>
        <v/>
      </c>
      <c r="CG328" s="84">
        <f>IFERROR(FIND("OEMA",consulta_completa__11[[#This Row],[14 - Inst. Atuando no Local]]),0)</f>
        <v>0</v>
      </c>
      <c r="CH328" s="84" t="str">
        <f t="shared" si="173"/>
        <v/>
      </c>
      <c r="CI328" s="84">
        <f>IFERROR(FIND("DEFESA CIVIL",consulta_completa__11[[#This Row],[14 - Inst. Atuando no Local]]),0)</f>
        <v>0</v>
      </c>
      <c r="CJ328" s="84" t="str">
        <f t="shared" si="174"/>
        <v/>
      </c>
      <c r="CK328" s="84">
        <f>IFERROR(FIND("CORPO DE BOMBEIROS",consulta_completa__11[[#This Row],[14 - Inst. Atuando no Local]]),0)</f>
        <v>0</v>
      </c>
      <c r="CL328" s="84" t="str">
        <f t="shared" si="175"/>
        <v/>
      </c>
      <c r="CM328" s="84">
        <f>IFERROR(FIND("POLÍCIA RODOVIÁRIA",consulta_completa__11[[#This Row],[14 - Inst. Atuando no Local]]),0)</f>
        <v>0</v>
      </c>
      <c r="CN328" s="84" t="str">
        <f t="shared" si="176"/>
        <v/>
      </c>
      <c r="CO328" s="84">
        <f>IFERROR(FIND("POLÍCIA MILITAR",consulta_completa__11[[#This Row],[14 - Inst. Atuando no Local]]),0)</f>
        <v>0</v>
      </c>
      <c r="CP328" s="84" t="str">
        <f t="shared" si="177"/>
        <v/>
      </c>
      <c r="CQ328" s="84">
        <f>IFERROR(FIND("POLÍCIA CIVIL",consulta_completa__11[[#This Row],[14 - Inst. Atuando no Local]]),0)</f>
        <v>0</v>
      </c>
      <c r="CR328" s="84" t="str">
        <f t="shared" si="178"/>
        <v/>
      </c>
      <c r="CS328" s="84">
        <f>IFERROR(FIND("MARINHA DO BRASIL",consulta_completa__11[[#This Row],[14 - Inst. Atuando no Local]]),0)</f>
        <v>0</v>
      </c>
      <c r="CT328" s="84" t="str">
        <f t="shared" si="179"/>
        <v/>
      </c>
      <c r="CU328" s="84">
        <f>IFERROR(FIND("EMPRESA ESPECIALIZADA EM ATENDIMENTO",consulta_completa__11[[#This Row],[14 - Inst. Atuando no Local]]),0)</f>
        <v>0</v>
      </c>
      <c r="CV328" s="84" t="str">
        <f t="shared" si="180"/>
        <v/>
      </c>
      <c r="CW328" s="84">
        <f>IFERROR(FIND("IBAMA",consulta_completa__11[[#This Row],[14 - Inst. Atuando no Local]]),0)</f>
        <v>0</v>
      </c>
      <c r="CX328" s="84" t="str">
        <f t="shared" si="181"/>
        <v/>
      </c>
      <c r="CY328" s="84" t="str">
        <f>IF(consulta_completa__11[[#This Row],[14 - Inst. Atuando no Local]]="","X","")</f>
        <v/>
      </c>
      <c r="CZ328" s="84">
        <f>IFERROR(FIND("OUTRA (S)",consulta_completa__11[[#This Row],[14 - Inst. Atuando no Local]]),0)</f>
        <v>0</v>
      </c>
      <c r="DA328" s="84" t="str">
        <f t="shared" si="182"/>
        <v/>
      </c>
      <c r="DB328" s="35" t="str">
        <f t="shared" si="183"/>
        <v>Sim</v>
      </c>
      <c r="DC328" s="35" t="str">
        <f t="shared" si="184"/>
        <v>Não</v>
      </c>
      <c r="DD328" s="35" t="str">
        <f t="shared" si="185"/>
        <v>Sim</v>
      </c>
      <c r="DE328" s="87" t="str">
        <f t="shared" si="156"/>
        <v>Estadual</v>
      </c>
    </row>
    <row r="329" spans="1:109">
      <c r="A329" s="14">
        <v>202551361223</v>
      </c>
      <c r="B329" s="1">
        <v>45790</v>
      </c>
      <c r="C329" t="s">
        <v>109</v>
      </c>
      <c r="D329" t="s">
        <v>110</v>
      </c>
      <c r="E329" t="s">
        <v>111</v>
      </c>
      <c r="F329" t="s">
        <v>112</v>
      </c>
      <c r="G329" t="s">
        <v>2354</v>
      </c>
      <c r="H329" t="s">
        <v>3153</v>
      </c>
      <c r="I329" t="s">
        <v>648</v>
      </c>
      <c r="J329" t="s">
        <v>113</v>
      </c>
      <c r="K329" t="s">
        <v>114</v>
      </c>
      <c r="L329" t="s">
        <v>114</v>
      </c>
      <c r="M329" t="s">
        <v>118</v>
      </c>
      <c r="N329" t="s">
        <v>119</v>
      </c>
      <c r="O329" t="s">
        <v>239</v>
      </c>
      <c r="P329" t="s">
        <v>355</v>
      </c>
      <c r="Q329" t="s">
        <v>143</v>
      </c>
      <c r="R329" t="s">
        <v>123</v>
      </c>
      <c r="S329" t="s">
        <v>124</v>
      </c>
      <c r="T329" t="s">
        <v>3154</v>
      </c>
      <c r="U329" t="s">
        <v>3155</v>
      </c>
      <c r="V329" t="s">
        <v>3156</v>
      </c>
      <c r="W329" t="b">
        <v>1</v>
      </c>
      <c r="Z329" t="s">
        <v>3157</v>
      </c>
      <c r="AA329" t="s">
        <v>113</v>
      </c>
      <c r="AB329" t="s">
        <v>3158</v>
      </c>
      <c r="AC329" t="s">
        <v>3159</v>
      </c>
      <c r="AD329">
        <v>1</v>
      </c>
      <c r="AE329" t="s">
        <v>113</v>
      </c>
      <c r="AF329" t="s">
        <v>113</v>
      </c>
      <c r="AG329" t="s">
        <v>113</v>
      </c>
      <c r="AH329" t="s">
        <v>131</v>
      </c>
      <c r="AI329" t="s">
        <v>131</v>
      </c>
      <c r="AJ329" t="s">
        <v>132</v>
      </c>
      <c r="AK329" t="s">
        <v>113</v>
      </c>
      <c r="AL329" t="s">
        <v>3160</v>
      </c>
      <c r="AM329" t="s">
        <v>3161</v>
      </c>
      <c r="AN329" t="s">
        <v>113</v>
      </c>
      <c r="AO329" t="s">
        <v>113</v>
      </c>
      <c r="AQ329" t="s">
        <v>3162</v>
      </c>
      <c r="AR329" t="s">
        <v>113</v>
      </c>
      <c r="AS329" t="s">
        <v>113</v>
      </c>
      <c r="AT329" t="s">
        <v>3163</v>
      </c>
      <c r="AU329" t="s">
        <v>530</v>
      </c>
      <c r="AV329">
        <v>14850000000</v>
      </c>
      <c r="AW329" t="s">
        <v>159</v>
      </c>
      <c r="AX329" s="82">
        <f>IFERROR(FIND("Óbitos/feridos",consulta_completa__11[[#This Row],[13 - Ocorrências/Ambientes Atingidos]]),0)</f>
        <v>0</v>
      </c>
      <c r="AY329" s="83" t="str">
        <f t="shared" si="157"/>
        <v/>
      </c>
      <c r="AZ329" s="82">
        <f>IFERROR(FIND("População afetada/evacuada",consulta_completa__11[[#This Row],[13 - Ocorrências/Ambientes Atingidos]]),0)</f>
        <v>0</v>
      </c>
      <c r="BA329" s="82" t="str">
        <f t="shared" si="158"/>
        <v/>
      </c>
      <c r="BB329" s="82">
        <f>IFERROR(FIND("Suspensão de abastecimento de água",consulta_completa__11[[#This Row],[13 - Ocorrências/Ambientes Atingidos]]),0)</f>
        <v>0</v>
      </c>
      <c r="BC329" s="83" t="str">
        <f t="shared" si="186"/>
        <v/>
      </c>
      <c r="BD329" s="82">
        <f>IFERROR(FIND("Rio/córrego",consulta_completa__11[[#This Row],[13 - Ocorrências/Ambientes Atingidos]]),0)</f>
        <v>0</v>
      </c>
      <c r="BE329" s="83" t="str">
        <f t="shared" si="159"/>
        <v/>
      </c>
      <c r="BF329" s="82">
        <f>IFERROR(FIND("Lago",consulta_completa__11[[#This Row],[13 - Ocorrências/Ambientes Atingidos]]),0)</f>
        <v>0</v>
      </c>
      <c r="BG329" s="83" t="str">
        <f t="shared" si="160"/>
        <v/>
      </c>
      <c r="BH329" s="82">
        <f>IFERROR(FIND("Mar",consulta_completa__11[[#This Row],[13 - Ocorrências/Ambientes Atingidos]]),0)</f>
        <v>1</v>
      </c>
      <c r="BI329" s="83" t="str">
        <f t="shared" si="161"/>
        <v>X</v>
      </c>
      <c r="BJ329" s="82">
        <f>IFERROR(FIND("Praia",consulta_completa__11[[#This Row],[13 - Ocorrências/Ambientes Atingidos]]),0)</f>
        <v>0</v>
      </c>
      <c r="BK329" s="83" t="str">
        <f t="shared" si="162"/>
        <v/>
      </c>
      <c r="BL329" s="82">
        <f>IFERROR(FIND("Solo",consulta_completa__11[[#This Row],[13 - Ocorrências/Ambientes Atingidos]]),0)</f>
        <v>0</v>
      </c>
      <c r="BM329" s="83" t="str">
        <f t="shared" si="163"/>
        <v/>
      </c>
      <c r="BN329" s="82">
        <f>IFERROR(FIND("Águas subterrâneas",consulta_completa__11[[#This Row],[13 - Ocorrências/Ambientes Atingidos]]),0)</f>
        <v>0</v>
      </c>
      <c r="BO329" s="83" t="str">
        <f t="shared" si="164"/>
        <v/>
      </c>
      <c r="BP329" s="82">
        <f>IFERROR(FIND("Atmosfera",consulta_completa__11[[#This Row],[13 - Ocorrências/Ambientes Atingidos]]),0)</f>
        <v>0</v>
      </c>
      <c r="BQ329" s="83" t="str">
        <f t="shared" si="165"/>
        <v/>
      </c>
      <c r="BR329" s="82">
        <f>IFERROR(FIND("Flora",consulta_completa__11[[#This Row],[13 - Ocorrências/Ambientes Atingidos]]),0)</f>
        <v>0</v>
      </c>
      <c r="BS329" s="83" t="str">
        <f t="shared" si="166"/>
        <v/>
      </c>
      <c r="BT329" s="82">
        <f>IFERROR(FIND("Fauna",consulta_completa__11[[#This Row],[13 - Ocorrências/Ambientes Atingidos]]),0)</f>
        <v>0</v>
      </c>
      <c r="BU329" s="83" t="str">
        <f t="shared" si="167"/>
        <v/>
      </c>
      <c r="BV329" s="82">
        <f>IFERROR(FIND("UC federal",consulta_completa__11[[#This Row],[13 - Ocorrências/Ambientes Atingidos]]),0)</f>
        <v>0</v>
      </c>
      <c r="BW329" s="83" t="str">
        <f t="shared" si="168"/>
        <v/>
      </c>
      <c r="BX329" s="82">
        <f>IFERROR(FIND("UC estadual/municipal",consulta_completa__11[[#This Row],[13 - Ocorrências/Ambientes Atingidos]]),0)</f>
        <v>0</v>
      </c>
      <c r="BY329" s="83" t="str">
        <f t="shared" si="169"/>
        <v/>
      </c>
      <c r="BZ329" s="82">
        <f>IFERROR(FIND("Outro(s)",consulta_completa__11[[#This Row],[13 - Ocorrências/Ambientes Atingidos]]),0)</f>
        <v>0</v>
      </c>
      <c r="CA329" s="83" t="str">
        <f t="shared" si="170"/>
        <v/>
      </c>
      <c r="CB329" s="82">
        <f>IFERROR(FIND("Sem dano",consulta_completa__11[[#This Row],[13 - Ocorrências/Ambientes Atingidos]]),0)</f>
        <v>0</v>
      </c>
      <c r="CC329" s="83" t="str">
        <f t="shared" si="171"/>
        <v/>
      </c>
      <c r="CD329" s="82" t="str">
        <f>IF(consulta_completa__11[[#This Row],[13 - Ocorrências/Ambientes Atingidos]]="","X","")</f>
        <v/>
      </c>
      <c r="CE329" s="84">
        <f>IFERROR(FIND("IBAMA",consulta_completa__11[[#This Row],[14 - Inst. Atuando no Local]]),0)</f>
        <v>0</v>
      </c>
      <c r="CF329" s="84" t="str">
        <f t="shared" si="172"/>
        <v/>
      </c>
      <c r="CG329" s="84">
        <f>IFERROR(FIND("OEMA",consulta_completa__11[[#This Row],[14 - Inst. Atuando no Local]]),0)</f>
        <v>0</v>
      </c>
      <c r="CH329" s="84" t="str">
        <f t="shared" si="173"/>
        <v/>
      </c>
      <c r="CI329" s="84">
        <f>IFERROR(FIND("DEFESA CIVIL",consulta_completa__11[[#This Row],[14 - Inst. Atuando no Local]]),0)</f>
        <v>0</v>
      </c>
      <c r="CJ329" s="84" t="str">
        <f t="shared" si="174"/>
        <v/>
      </c>
      <c r="CK329" s="84">
        <f>IFERROR(FIND("CORPO DE BOMBEIROS",consulta_completa__11[[#This Row],[14 - Inst. Atuando no Local]]),0)</f>
        <v>0</v>
      </c>
      <c r="CL329" s="84" t="str">
        <f t="shared" si="175"/>
        <v/>
      </c>
      <c r="CM329" s="84">
        <f>IFERROR(FIND("POLÍCIA RODOVIÁRIA",consulta_completa__11[[#This Row],[14 - Inst. Atuando no Local]]),0)</f>
        <v>0</v>
      </c>
      <c r="CN329" s="84" t="str">
        <f t="shared" si="176"/>
        <v/>
      </c>
      <c r="CO329" s="84">
        <f>IFERROR(FIND("POLÍCIA MILITAR",consulta_completa__11[[#This Row],[14 - Inst. Atuando no Local]]),0)</f>
        <v>0</v>
      </c>
      <c r="CP329" s="84" t="str">
        <f t="shared" si="177"/>
        <v/>
      </c>
      <c r="CQ329" s="84">
        <f>IFERROR(FIND("POLÍCIA CIVIL",consulta_completa__11[[#This Row],[14 - Inst. Atuando no Local]]),0)</f>
        <v>0</v>
      </c>
      <c r="CR329" s="84" t="str">
        <f t="shared" si="178"/>
        <v/>
      </c>
      <c r="CS329" s="84">
        <f>IFERROR(FIND("MARINHA DO BRASIL",consulta_completa__11[[#This Row],[14 - Inst. Atuando no Local]]),0)</f>
        <v>0</v>
      </c>
      <c r="CT329" s="84" t="str">
        <f t="shared" si="179"/>
        <v/>
      </c>
      <c r="CU329" s="84">
        <f>IFERROR(FIND("EMPRESA ESPECIALIZADA EM ATENDIMENTO",consulta_completa__11[[#This Row],[14 - Inst. Atuando no Local]]),0)</f>
        <v>0</v>
      </c>
      <c r="CV329" s="84" t="str">
        <f t="shared" si="180"/>
        <v/>
      </c>
      <c r="CW329" s="84">
        <f>IFERROR(FIND("IBAMA",consulta_completa__11[[#This Row],[14 - Inst. Atuando no Local]]),0)</f>
        <v>0</v>
      </c>
      <c r="CX329" s="84" t="str">
        <f t="shared" si="181"/>
        <v/>
      </c>
      <c r="CY329" s="84" t="str">
        <f>IF(consulta_completa__11[[#This Row],[14 - Inst. Atuando no Local]]="","X","")</f>
        <v/>
      </c>
      <c r="CZ329" s="84">
        <f>IFERROR(FIND("OUTRA (S)",consulta_completa__11[[#This Row],[14 - Inst. Atuando no Local]]),0)</f>
        <v>0</v>
      </c>
      <c r="DA329" s="84" t="str">
        <f t="shared" si="182"/>
        <v/>
      </c>
      <c r="DB329" s="35" t="str">
        <f t="shared" si="183"/>
        <v>Sim</v>
      </c>
      <c r="DC329" s="35" t="str">
        <f t="shared" si="184"/>
        <v>Não</v>
      </c>
      <c r="DD329" s="35" t="str">
        <f t="shared" si="185"/>
        <v>Sim</v>
      </c>
      <c r="DE329" s="87" t="str">
        <f t="shared" si="156"/>
        <v>Federal</v>
      </c>
    </row>
    <row r="330" spans="1:109">
      <c r="A330" s="14">
        <v>202551372025</v>
      </c>
      <c r="B330" s="1">
        <v>45790</v>
      </c>
      <c r="C330" t="s">
        <v>3164</v>
      </c>
      <c r="D330" t="s">
        <v>180</v>
      </c>
      <c r="E330" t="s">
        <v>286</v>
      </c>
      <c r="F330" t="s">
        <v>3165</v>
      </c>
      <c r="G330" t="s">
        <v>3166</v>
      </c>
      <c r="H330" t="s">
        <v>3167</v>
      </c>
      <c r="I330" t="s">
        <v>3168</v>
      </c>
      <c r="J330" t="s">
        <v>113</v>
      </c>
      <c r="K330" t="s">
        <v>114</v>
      </c>
      <c r="L330" t="s">
        <v>114</v>
      </c>
      <c r="M330" t="s">
        <v>3169</v>
      </c>
      <c r="N330" t="s">
        <v>852</v>
      </c>
      <c r="O330" t="s">
        <v>239</v>
      </c>
      <c r="P330" t="s">
        <v>355</v>
      </c>
      <c r="Q330" t="s">
        <v>122</v>
      </c>
      <c r="R330" t="s">
        <v>123</v>
      </c>
      <c r="S330" t="s">
        <v>113</v>
      </c>
      <c r="T330" t="s">
        <v>3170</v>
      </c>
      <c r="U330" t="s">
        <v>3171</v>
      </c>
      <c r="V330" t="s">
        <v>113</v>
      </c>
      <c r="Z330" t="s">
        <v>3172</v>
      </c>
      <c r="AA330" t="s">
        <v>113</v>
      </c>
      <c r="AB330" t="s">
        <v>3173</v>
      </c>
      <c r="AC330" t="s">
        <v>3174</v>
      </c>
      <c r="AD330">
        <v>1</v>
      </c>
      <c r="AE330" t="s">
        <v>3175</v>
      </c>
      <c r="AF330" t="s">
        <v>3176</v>
      </c>
      <c r="AG330" t="s">
        <v>3177</v>
      </c>
      <c r="AH330" t="s">
        <v>194</v>
      </c>
      <c r="AI330" t="s">
        <v>131</v>
      </c>
      <c r="AJ330" t="s">
        <v>132</v>
      </c>
      <c r="AK330" t="s">
        <v>113</v>
      </c>
      <c r="AL330" t="s">
        <v>3178</v>
      </c>
      <c r="AM330" t="s">
        <v>3179</v>
      </c>
      <c r="AN330" t="s">
        <v>3180</v>
      </c>
      <c r="AO330" t="s">
        <v>3181</v>
      </c>
      <c r="AP330">
        <v>11934123210</v>
      </c>
      <c r="AQ330" t="s">
        <v>3182</v>
      </c>
      <c r="AR330" t="s">
        <v>113</v>
      </c>
      <c r="AS330" t="s">
        <v>113</v>
      </c>
      <c r="AT330" t="s">
        <v>113</v>
      </c>
      <c r="AU330" t="s">
        <v>113</v>
      </c>
      <c r="AW330" t="s">
        <v>113</v>
      </c>
      <c r="AX330" s="82">
        <f>IFERROR(FIND("Óbitos/feridos",consulta_completa__11[[#This Row],[13 - Ocorrências/Ambientes Atingidos]]),0)</f>
        <v>0</v>
      </c>
      <c r="AY330" s="83" t="str">
        <f t="shared" si="157"/>
        <v/>
      </c>
      <c r="AZ330" s="82">
        <f>IFERROR(FIND("População afetada/evacuada",consulta_completa__11[[#This Row],[13 - Ocorrências/Ambientes Atingidos]]),0)</f>
        <v>0</v>
      </c>
      <c r="BA330" s="82" t="str">
        <f t="shared" si="158"/>
        <v/>
      </c>
      <c r="BB330" s="82">
        <f>IFERROR(FIND("Suspensão de abastecimento de água",consulta_completa__11[[#This Row],[13 - Ocorrências/Ambientes Atingidos]]),0)</f>
        <v>0</v>
      </c>
      <c r="BC330" s="83" t="str">
        <f t="shared" si="186"/>
        <v/>
      </c>
      <c r="BD330" s="82">
        <f>IFERROR(FIND("Rio/córrego",consulta_completa__11[[#This Row],[13 - Ocorrências/Ambientes Atingidos]]),0)</f>
        <v>0</v>
      </c>
      <c r="BE330" s="83" t="str">
        <f t="shared" si="159"/>
        <v/>
      </c>
      <c r="BF330" s="82">
        <f>IFERROR(FIND("Lago",consulta_completa__11[[#This Row],[13 - Ocorrências/Ambientes Atingidos]]),0)</f>
        <v>0</v>
      </c>
      <c r="BG330" s="83" t="str">
        <f t="shared" si="160"/>
        <v/>
      </c>
      <c r="BH330" s="82">
        <f>IFERROR(FIND("Mar",consulta_completa__11[[#This Row],[13 - Ocorrências/Ambientes Atingidos]]),0)</f>
        <v>0</v>
      </c>
      <c r="BI330" s="83" t="str">
        <f t="shared" si="161"/>
        <v/>
      </c>
      <c r="BJ330" s="82">
        <f>IFERROR(FIND("Praia",consulta_completa__11[[#This Row],[13 - Ocorrências/Ambientes Atingidos]]),0)</f>
        <v>0</v>
      </c>
      <c r="BK330" s="83" t="str">
        <f t="shared" si="162"/>
        <v/>
      </c>
      <c r="BL330" s="82">
        <f>IFERROR(FIND("Solo",consulta_completa__11[[#This Row],[13 - Ocorrências/Ambientes Atingidos]]),0)</f>
        <v>1</v>
      </c>
      <c r="BM330" s="83" t="str">
        <f t="shared" si="163"/>
        <v>X</v>
      </c>
      <c r="BN330" s="82">
        <f>IFERROR(FIND("Águas subterrâneas",consulta_completa__11[[#This Row],[13 - Ocorrências/Ambientes Atingidos]]),0)</f>
        <v>0</v>
      </c>
      <c r="BO330" s="83" t="str">
        <f t="shared" si="164"/>
        <v/>
      </c>
      <c r="BP330" s="82">
        <f>IFERROR(FIND("Atmosfera",consulta_completa__11[[#This Row],[13 - Ocorrências/Ambientes Atingidos]]),0)</f>
        <v>7</v>
      </c>
      <c r="BQ330" s="83" t="str">
        <f t="shared" si="165"/>
        <v>X</v>
      </c>
      <c r="BR330" s="82">
        <f>IFERROR(FIND("Flora",consulta_completa__11[[#This Row],[13 - Ocorrências/Ambientes Atingidos]]),0)</f>
        <v>0</v>
      </c>
      <c r="BS330" s="83" t="str">
        <f t="shared" si="166"/>
        <v/>
      </c>
      <c r="BT330" s="82">
        <f>IFERROR(FIND("Fauna",consulta_completa__11[[#This Row],[13 - Ocorrências/Ambientes Atingidos]]),0)</f>
        <v>0</v>
      </c>
      <c r="BU330" s="83" t="str">
        <f t="shared" si="167"/>
        <v/>
      </c>
      <c r="BV330" s="82">
        <f>IFERROR(FIND("UC federal",consulta_completa__11[[#This Row],[13 - Ocorrências/Ambientes Atingidos]]),0)</f>
        <v>0</v>
      </c>
      <c r="BW330" s="83" t="str">
        <f t="shared" si="168"/>
        <v/>
      </c>
      <c r="BX330" s="82">
        <f>IFERROR(FIND("UC estadual/municipal",consulta_completa__11[[#This Row],[13 - Ocorrências/Ambientes Atingidos]]),0)</f>
        <v>0</v>
      </c>
      <c r="BY330" s="83" t="str">
        <f t="shared" si="169"/>
        <v/>
      </c>
      <c r="BZ330" s="82">
        <f>IFERROR(FIND("Outro(s)",consulta_completa__11[[#This Row],[13 - Ocorrências/Ambientes Atingidos]]),0)</f>
        <v>0</v>
      </c>
      <c r="CA330" s="83" t="str">
        <f t="shared" si="170"/>
        <v/>
      </c>
      <c r="CB330" s="82">
        <f>IFERROR(FIND("Sem dano",consulta_completa__11[[#This Row],[13 - Ocorrências/Ambientes Atingidos]]),0)</f>
        <v>0</v>
      </c>
      <c r="CC330" s="83" t="str">
        <f t="shared" si="171"/>
        <v/>
      </c>
      <c r="CD330" s="82" t="str">
        <f>IF(consulta_completa__11[[#This Row],[13 - Ocorrências/Ambientes Atingidos]]="","X","")</f>
        <v/>
      </c>
      <c r="CE330" s="84">
        <f>IFERROR(FIND("IBAMA",consulta_completa__11[[#This Row],[14 - Inst. Atuando no Local]]),0)</f>
        <v>0</v>
      </c>
      <c r="CF330" s="84" t="str">
        <f t="shared" si="172"/>
        <v/>
      </c>
      <c r="CG330" s="84">
        <f>IFERROR(FIND("OEMA",consulta_completa__11[[#This Row],[14 - Inst. Atuando no Local]]),0)</f>
        <v>0</v>
      </c>
      <c r="CH330" s="84" t="str">
        <f t="shared" si="173"/>
        <v/>
      </c>
      <c r="CI330" s="84">
        <f>IFERROR(FIND("DEFESA CIVIL",consulta_completa__11[[#This Row],[14 - Inst. Atuando no Local]]),0)</f>
        <v>0</v>
      </c>
      <c r="CJ330" s="84" t="str">
        <f t="shared" si="174"/>
        <v/>
      </c>
      <c r="CK330" s="84">
        <f>IFERROR(FIND("CORPO DE BOMBEIROS",consulta_completa__11[[#This Row],[14 - Inst. Atuando no Local]]),0)</f>
        <v>0</v>
      </c>
      <c r="CL330" s="84" t="str">
        <f t="shared" si="175"/>
        <v/>
      </c>
      <c r="CM330" s="84">
        <f>IFERROR(FIND("POLÍCIA RODOVIÁRIA",consulta_completa__11[[#This Row],[14 - Inst. Atuando no Local]]),0)</f>
        <v>0</v>
      </c>
      <c r="CN330" s="84" t="str">
        <f t="shared" si="176"/>
        <v/>
      </c>
      <c r="CO330" s="84">
        <f>IFERROR(FIND("POLÍCIA MILITAR",consulta_completa__11[[#This Row],[14 - Inst. Atuando no Local]]),0)</f>
        <v>0</v>
      </c>
      <c r="CP330" s="84" t="str">
        <f t="shared" si="177"/>
        <v/>
      </c>
      <c r="CQ330" s="84">
        <f>IFERROR(FIND("POLÍCIA CIVIL",consulta_completa__11[[#This Row],[14 - Inst. Atuando no Local]]),0)</f>
        <v>0</v>
      </c>
      <c r="CR330" s="84" t="str">
        <f t="shared" si="178"/>
        <v/>
      </c>
      <c r="CS330" s="84">
        <f>IFERROR(FIND("MARINHA DO BRASIL",consulta_completa__11[[#This Row],[14 - Inst. Atuando no Local]]),0)</f>
        <v>0</v>
      </c>
      <c r="CT330" s="84" t="str">
        <f t="shared" si="179"/>
        <v/>
      </c>
      <c r="CU330" s="84">
        <f>IFERROR(FIND("EMPRESA ESPECIALIZADA EM ATENDIMENTO",consulta_completa__11[[#This Row],[14 - Inst. Atuando no Local]]),0)</f>
        <v>0</v>
      </c>
      <c r="CV330" s="84" t="str">
        <f t="shared" si="180"/>
        <v/>
      </c>
      <c r="CW330" s="84">
        <f>IFERROR(FIND("IBAMA",consulta_completa__11[[#This Row],[14 - Inst. Atuando no Local]]),0)</f>
        <v>0</v>
      </c>
      <c r="CX330" s="84" t="str">
        <f t="shared" si="181"/>
        <v/>
      </c>
      <c r="CY330" s="84" t="str">
        <f>IF(consulta_completa__11[[#This Row],[14 - Inst. Atuando no Local]]="","X","")</f>
        <v/>
      </c>
      <c r="CZ330" s="84">
        <f>IFERROR(FIND("OUTRA (S)",consulta_completa__11[[#This Row],[14 - Inst. Atuando no Local]]),0)</f>
        <v>0</v>
      </c>
      <c r="DA330" s="84" t="str">
        <f t="shared" si="182"/>
        <v/>
      </c>
      <c r="DB330" s="35" t="str">
        <f t="shared" si="183"/>
        <v>Sim</v>
      </c>
      <c r="DC330" s="35" t="str">
        <f t="shared" si="184"/>
        <v>Não</v>
      </c>
      <c r="DD330" s="35" t="str">
        <f t="shared" si="185"/>
        <v>Sim</v>
      </c>
      <c r="DE330" s="87" t="str">
        <f t="shared" si="156"/>
        <v>Federal</v>
      </c>
    </row>
    <row r="331" spans="1:109">
      <c r="A331" s="14">
        <v>202551454023</v>
      </c>
      <c r="B331" s="1">
        <v>45790</v>
      </c>
      <c r="C331" t="s">
        <v>1617</v>
      </c>
      <c r="D331" t="s">
        <v>374</v>
      </c>
      <c r="E331" t="s">
        <v>139</v>
      </c>
      <c r="F331" t="s">
        <v>112</v>
      </c>
      <c r="G331" t="s">
        <v>113</v>
      </c>
      <c r="H331" t="s">
        <v>114</v>
      </c>
      <c r="I331" t="s">
        <v>114</v>
      </c>
      <c r="J331" t="s">
        <v>255</v>
      </c>
      <c r="K331" t="s">
        <v>3183</v>
      </c>
      <c r="L331" t="s">
        <v>117</v>
      </c>
      <c r="M331" t="s">
        <v>140</v>
      </c>
      <c r="N331" t="s">
        <v>113</v>
      </c>
      <c r="O331" t="s">
        <v>120</v>
      </c>
      <c r="P331" t="s">
        <v>355</v>
      </c>
      <c r="Q331" t="s">
        <v>167</v>
      </c>
      <c r="R331" t="s">
        <v>123</v>
      </c>
      <c r="S331" t="s">
        <v>113</v>
      </c>
      <c r="T331" t="s">
        <v>3184</v>
      </c>
      <c r="U331" t="s">
        <v>1610</v>
      </c>
      <c r="V331" t="s">
        <v>346</v>
      </c>
      <c r="Z331" t="s">
        <v>3185</v>
      </c>
      <c r="AA331" t="s">
        <v>113</v>
      </c>
      <c r="AB331" t="s">
        <v>3186</v>
      </c>
      <c r="AC331" t="s">
        <v>3187</v>
      </c>
      <c r="AD331">
        <v>2</v>
      </c>
      <c r="AE331" t="s">
        <v>113</v>
      </c>
      <c r="AF331" t="s">
        <v>113</v>
      </c>
      <c r="AG331" t="s">
        <v>113</v>
      </c>
      <c r="AH331" t="s">
        <v>194</v>
      </c>
      <c r="AI331" t="s">
        <v>132</v>
      </c>
      <c r="AJ331" t="s">
        <v>131</v>
      </c>
      <c r="AK331" t="s">
        <v>3188</v>
      </c>
      <c r="AL331" t="s">
        <v>3189</v>
      </c>
      <c r="AM331" t="s">
        <v>2087</v>
      </c>
      <c r="AN331" t="s">
        <v>265</v>
      </c>
      <c r="AO331" t="s">
        <v>266</v>
      </c>
      <c r="AQ331" t="s">
        <v>2088</v>
      </c>
      <c r="AR331" t="s">
        <v>113</v>
      </c>
      <c r="AS331" t="s">
        <v>113</v>
      </c>
      <c r="AT331" t="s">
        <v>3190</v>
      </c>
      <c r="AU331" t="s">
        <v>113</v>
      </c>
      <c r="AW331" t="s">
        <v>159</v>
      </c>
      <c r="AX331" s="82">
        <f>IFERROR(FIND("Óbitos/feridos",consulta_completa__11[[#This Row],[13 - Ocorrências/Ambientes Atingidos]]),0)</f>
        <v>0</v>
      </c>
      <c r="AY331" s="83" t="str">
        <f t="shared" si="157"/>
        <v/>
      </c>
      <c r="AZ331" s="82">
        <f>IFERROR(FIND("População afetada/evacuada",consulta_completa__11[[#This Row],[13 - Ocorrências/Ambientes Atingidos]]),0)</f>
        <v>0</v>
      </c>
      <c r="BA331" s="82" t="str">
        <f t="shared" si="158"/>
        <v/>
      </c>
      <c r="BB331" s="82">
        <f>IFERROR(FIND("Suspensão de abastecimento de água",consulta_completa__11[[#This Row],[13 - Ocorrências/Ambientes Atingidos]]),0)</f>
        <v>0</v>
      </c>
      <c r="BC331" s="83" t="str">
        <f t="shared" si="186"/>
        <v/>
      </c>
      <c r="BD331" s="82">
        <f>IFERROR(FIND("Rio/córrego",consulta_completa__11[[#This Row],[13 - Ocorrências/Ambientes Atingidos]]),0)</f>
        <v>0</v>
      </c>
      <c r="BE331" s="83" t="str">
        <f t="shared" si="159"/>
        <v/>
      </c>
      <c r="BF331" s="82">
        <f>IFERROR(FIND("Lago",consulta_completa__11[[#This Row],[13 - Ocorrências/Ambientes Atingidos]]),0)</f>
        <v>0</v>
      </c>
      <c r="BG331" s="83" t="str">
        <f t="shared" si="160"/>
        <v/>
      </c>
      <c r="BH331" s="82">
        <f>IFERROR(FIND("Mar",consulta_completa__11[[#This Row],[13 - Ocorrências/Ambientes Atingidos]]),0)</f>
        <v>0</v>
      </c>
      <c r="BI331" s="83" t="str">
        <f t="shared" si="161"/>
        <v/>
      </c>
      <c r="BJ331" s="82">
        <f>IFERROR(FIND("Praia",consulta_completa__11[[#This Row],[13 - Ocorrências/Ambientes Atingidos]]),0)</f>
        <v>0</v>
      </c>
      <c r="BK331" s="83" t="str">
        <f t="shared" si="162"/>
        <v/>
      </c>
      <c r="BL331" s="82">
        <f>IFERROR(FIND("Solo",consulta_completa__11[[#This Row],[13 - Ocorrências/Ambientes Atingidos]]),0)</f>
        <v>1</v>
      </c>
      <c r="BM331" s="83" t="str">
        <f t="shared" si="163"/>
        <v>X</v>
      </c>
      <c r="BN331" s="82">
        <f>IFERROR(FIND("Águas subterrâneas",consulta_completa__11[[#This Row],[13 - Ocorrências/Ambientes Atingidos]]),0)</f>
        <v>0</v>
      </c>
      <c r="BO331" s="83" t="str">
        <f t="shared" si="164"/>
        <v/>
      </c>
      <c r="BP331" s="82">
        <f>IFERROR(FIND("Atmosfera",consulta_completa__11[[#This Row],[13 - Ocorrências/Ambientes Atingidos]]),0)</f>
        <v>0</v>
      </c>
      <c r="BQ331" s="83" t="str">
        <f t="shared" si="165"/>
        <v/>
      </c>
      <c r="BR331" s="82">
        <f>IFERROR(FIND("Flora",consulta_completa__11[[#This Row],[13 - Ocorrências/Ambientes Atingidos]]),0)</f>
        <v>0</v>
      </c>
      <c r="BS331" s="83" t="str">
        <f t="shared" si="166"/>
        <v/>
      </c>
      <c r="BT331" s="82">
        <f>IFERROR(FIND("Fauna",consulta_completa__11[[#This Row],[13 - Ocorrências/Ambientes Atingidos]]),0)</f>
        <v>0</v>
      </c>
      <c r="BU331" s="83" t="str">
        <f t="shared" si="167"/>
        <v/>
      </c>
      <c r="BV331" s="82">
        <f>IFERROR(FIND("UC federal",consulta_completa__11[[#This Row],[13 - Ocorrências/Ambientes Atingidos]]),0)</f>
        <v>0</v>
      </c>
      <c r="BW331" s="83" t="str">
        <f t="shared" si="168"/>
        <v/>
      </c>
      <c r="BX331" s="82">
        <f>IFERROR(FIND("UC estadual/municipal",consulta_completa__11[[#This Row],[13 - Ocorrências/Ambientes Atingidos]]),0)</f>
        <v>0</v>
      </c>
      <c r="BY331" s="83" t="str">
        <f t="shared" si="169"/>
        <v/>
      </c>
      <c r="BZ331" s="82">
        <f>IFERROR(FIND("Outro(s)",consulta_completa__11[[#This Row],[13 - Ocorrências/Ambientes Atingidos]]),0)</f>
        <v>0</v>
      </c>
      <c r="CA331" s="83" t="str">
        <f t="shared" si="170"/>
        <v/>
      </c>
      <c r="CB331" s="82">
        <f>IFERROR(FIND("Sem dano",consulta_completa__11[[#This Row],[13 - Ocorrências/Ambientes Atingidos]]),0)</f>
        <v>0</v>
      </c>
      <c r="CC331" s="83" t="str">
        <f t="shared" si="171"/>
        <v/>
      </c>
      <c r="CD331" s="82" t="str">
        <f>IF(consulta_completa__11[[#This Row],[13 - Ocorrências/Ambientes Atingidos]]="","X","")</f>
        <v/>
      </c>
      <c r="CE331" s="84">
        <f>IFERROR(FIND("IBAMA",consulta_completa__11[[#This Row],[14 - Inst. Atuando no Local]]),0)</f>
        <v>0</v>
      </c>
      <c r="CF331" s="84" t="str">
        <f t="shared" si="172"/>
        <v/>
      </c>
      <c r="CG331" s="84">
        <f>IFERROR(FIND("OEMA",consulta_completa__11[[#This Row],[14 - Inst. Atuando no Local]]),0)</f>
        <v>0</v>
      </c>
      <c r="CH331" s="84" t="str">
        <f t="shared" si="173"/>
        <v/>
      </c>
      <c r="CI331" s="84">
        <f>IFERROR(FIND("DEFESA CIVIL",consulta_completa__11[[#This Row],[14 - Inst. Atuando no Local]]),0)</f>
        <v>0</v>
      </c>
      <c r="CJ331" s="84" t="str">
        <f t="shared" si="174"/>
        <v/>
      </c>
      <c r="CK331" s="84">
        <f>IFERROR(FIND("CORPO DE BOMBEIROS",consulta_completa__11[[#This Row],[14 - Inst. Atuando no Local]]),0)</f>
        <v>0</v>
      </c>
      <c r="CL331" s="84" t="str">
        <f t="shared" si="175"/>
        <v/>
      </c>
      <c r="CM331" s="84">
        <f>IFERROR(FIND("POLÍCIA RODOVIÁRIA",consulta_completa__11[[#This Row],[14 - Inst. Atuando no Local]]),0)</f>
        <v>0</v>
      </c>
      <c r="CN331" s="84" t="str">
        <f t="shared" si="176"/>
        <v/>
      </c>
      <c r="CO331" s="84">
        <f>IFERROR(FIND("POLÍCIA MILITAR",consulta_completa__11[[#This Row],[14 - Inst. Atuando no Local]]),0)</f>
        <v>0</v>
      </c>
      <c r="CP331" s="84" t="str">
        <f t="shared" si="177"/>
        <v/>
      </c>
      <c r="CQ331" s="84">
        <f>IFERROR(FIND("POLÍCIA CIVIL",consulta_completa__11[[#This Row],[14 - Inst. Atuando no Local]]),0)</f>
        <v>0</v>
      </c>
      <c r="CR331" s="84" t="str">
        <f t="shared" si="178"/>
        <v/>
      </c>
      <c r="CS331" s="84">
        <f>IFERROR(FIND("MARINHA DO BRASIL",consulta_completa__11[[#This Row],[14 - Inst. Atuando no Local]]),0)</f>
        <v>0</v>
      </c>
      <c r="CT331" s="84" t="str">
        <f t="shared" si="179"/>
        <v/>
      </c>
      <c r="CU331" s="84">
        <f>IFERROR(FIND("EMPRESA ESPECIALIZADA EM ATENDIMENTO",consulta_completa__11[[#This Row],[14 - Inst. Atuando no Local]]),0)</f>
        <v>0</v>
      </c>
      <c r="CV331" s="84" t="str">
        <f t="shared" si="180"/>
        <v/>
      </c>
      <c r="CW331" s="84">
        <f>IFERROR(FIND("IBAMA",consulta_completa__11[[#This Row],[14 - Inst. Atuando no Local]]),0)</f>
        <v>0</v>
      </c>
      <c r="CX331" s="84" t="str">
        <f t="shared" si="181"/>
        <v/>
      </c>
      <c r="CY331" s="84" t="str">
        <f>IF(consulta_completa__11[[#This Row],[14 - Inst. Atuando no Local]]="","X","")</f>
        <v>X</v>
      </c>
      <c r="CZ331" s="84">
        <f>IFERROR(FIND("OUTRA (S)",consulta_completa__11[[#This Row],[14 - Inst. Atuando no Local]]),0)</f>
        <v>0</v>
      </c>
      <c r="DA331" s="84" t="str">
        <f t="shared" si="182"/>
        <v/>
      </c>
      <c r="DB331" s="35" t="str">
        <f t="shared" si="183"/>
        <v>Sim</v>
      </c>
      <c r="DC331" s="35" t="str">
        <f t="shared" si="184"/>
        <v>Não</v>
      </c>
      <c r="DD331" s="35" t="str">
        <f t="shared" si="185"/>
        <v>Sim</v>
      </c>
      <c r="DE331" s="87" t="str">
        <f t="shared" si="156"/>
        <v>Estadual</v>
      </c>
    </row>
    <row r="332" spans="1:109">
      <c r="A332" s="14">
        <v>202551461225</v>
      </c>
      <c r="B332" s="1">
        <v>45791</v>
      </c>
      <c r="C332" t="s">
        <v>3191</v>
      </c>
      <c r="D332" t="s">
        <v>254</v>
      </c>
      <c r="E332" t="s">
        <v>162</v>
      </c>
      <c r="F332" t="s">
        <v>112</v>
      </c>
      <c r="G332" t="s">
        <v>2770</v>
      </c>
      <c r="H332" t="s">
        <v>113</v>
      </c>
      <c r="I332" t="s">
        <v>113</v>
      </c>
      <c r="J332" t="s">
        <v>113</v>
      </c>
      <c r="K332" t="s">
        <v>114</v>
      </c>
      <c r="L332" t="s">
        <v>114</v>
      </c>
      <c r="M332" t="s">
        <v>3192</v>
      </c>
      <c r="N332" t="s">
        <v>271</v>
      </c>
      <c r="O332" t="s">
        <v>239</v>
      </c>
      <c r="P332" t="s">
        <v>121</v>
      </c>
      <c r="Q332" t="s">
        <v>122</v>
      </c>
      <c r="R332" t="s">
        <v>123</v>
      </c>
      <c r="S332" t="s">
        <v>113</v>
      </c>
      <c r="T332" t="s">
        <v>3193</v>
      </c>
      <c r="U332" t="s">
        <v>3194</v>
      </c>
      <c r="V332" t="s">
        <v>3195</v>
      </c>
      <c r="Z332" t="s">
        <v>113</v>
      </c>
      <c r="AA332" t="s">
        <v>3196</v>
      </c>
      <c r="AB332" t="s">
        <v>2460</v>
      </c>
      <c r="AC332" t="s">
        <v>276</v>
      </c>
      <c r="AD332">
        <v>1</v>
      </c>
      <c r="AE332" t="s">
        <v>3197</v>
      </c>
      <c r="AF332" t="s">
        <v>2665</v>
      </c>
      <c r="AG332" t="s">
        <v>1130</v>
      </c>
      <c r="AH332" t="s">
        <v>131</v>
      </c>
      <c r="AI332" t="s">
        <v>131</v>
      </c>
      <c r="AJ332" t="s">
        <v>132</v>
      </c>
      <c r="AK332" t="s">
        <v>113</v>
      </c>
      <c r="AL332" t="s">
        <v>3198</v>
      </c>
      <c r="AM332" t="s">
        <v>3199</v>
      </c>
      <c r="AN332" t="s">
        <v>3200</v>
      </c>
      <c r="AO332" t="s">
        <v>2426</v>
      </c>
      <c r="AP332">
        <v>37998633458</v>
      </c>
      <c r="AQ332" t="s">
        <v>284</v>
      </c>
      <c r="AR332" t="s">
        <v>113</v>
      </c>
      <c r="AS332" t="s">
        <v>113</v>
      </c>
      <c r="AT332" t="s">
        <v>113</v>
      </c>
      <c r="AU332" t="s">
        <v>113</v>
      </c>
      <c r="AW332" t="s">
        <v>113</v>
      </c>
      <c r="AX332" s="82">
        <f>IFERROR(FIND("Óbitos/feridos",consulta_completa__11[[#This Row],[13 - Ocorrências/Ambientes Atingidos]]),0)</f>
        <v>0</v>
      </c>
      <c r="AY332" s="83" t="str">
        <f t="shared" si="157"/>
        <v/>
      </c>
      <c r="AZ332" s="82">
        <f>IFERROR(FIND("População afetada/evacuada",consulta_completa__11[[#This Row],[13 - Ocorrências/Ambientes Atingidos]]),0)</f>
        <v>0</v>
      </c>
      <c r="BA332" s="82" t="str">
        <f t="shared" si="158"/>
        <v/>
      </c>
      <c r="BB332" s="82">
        <f>IFERROR(FIND("Suspensão de abastecimento de água",consulta_completa__11[[#This Row],[13 - Ocorrências/Ambientes Atingidos]]),0)</f>
        <v>0</v>
      </c>
      <c r="BC332" s="83" t="str">
        <f t="shared" si="186"/>
        <v/>
      </c>
      <c r="BD332" s="82">
        <f>IFERROR(FIND("Rio/córrego",consulta_completa__11[[#This Row],[13 - Ocorrências/Ambientes Atingidos]]),0)</f>
        <v>0</v>
      </c>
      <c r="BE332" s="83" t="str">
        <f t="shared" si="159"/>
        <v/>
      </c>
      <c r="BF332" s="82">
        <f>IFERROR(FIND("Lago",consulta_completa__11[[#This Row],[13 - Ocorrências/Ambientes Atingidos]]),0)</f>
        <v>1</v>
      </c>
      <c r="BG332" s="83" t="str">
        <f t="shared" si="160"/>
        <v>X</v>
      </c>
      <c r="BH332" s="82">
        <f>IFERROR(FIND("Mar",consulta_completa__11[[#This Row],[13 - Ocorrências/Ambientes Atingidos]]),0)</f>
        <v>0</v>
      </c>
      <c r="BI332" s="83" t="str">
        <f t="shared" si="161"/>
        <v/>
      </c>
      <c r="BJ332" s="82">
        <f>IFERROR(FIND("Praia",consulta_completa__11[[#This Row],[13 - Ocorrências/Ambientes Atingidos]]),0)</f>
        <v>0</v>
      </c>
      <c r="BK332" s="83" t="str">
        <f t="shared" si="162"/>
        <v/>
      </c>
      <c r="BL332" s="82">
        <f>IFERROR(FIND("Solo",consulta_completa__11[[#This Row],[13 - Ocorrências/Ambientes Atingidos]]),0)</f>
        <v>7</v>
      </c>
      <c r="BM332" s="83" t="str">
        <f t="shared" si="163"/>
        <v>X</v>
      </c>
      <c r="BN332" s="82">
        <f>IFERROR(FIND("Águas subterrâneas",consulta_completa__11[[#This Row],[13 - Ocorrências/Ambientes Atingidos]]),0)</f>
        <v>0</v>
      </c>
      <c r="BO332" s="83" t="str">
        <f t="shared" si="164"/>
        <v/>
      </c>
      <c r="BP332" s="82">
        <f>IFERROR(FIND("Atmosfera",consulta_completa__11[[#This Row],[13 - Ocorrências/Ambientes Atingidos]]),0)</f>
        <v>0</v>
      </c>
      <c r="BQ332" s="83" t="str">
        <f t="shared" si="165"/>
        <v/>
      </c>
      <c r="BR332" s="82">
        <f>IFERROR(FIND("Flora",consulta_completa__11[[#This Row],[13 - Ocorrências/Ambientes Atingidos]]),0)</f>
        <v>0</v>
      </c>
      <c r="BS332" s="83" t="str">
        <f t="shared" si="166"/>
        <v/>
      </c>
      <c r="BT332" s="82">
        <f>IFERROR(FIND("Fauna",consulta_completa__11[[#This Row],[13 - Ocorrências/Ambientes Atingidos]]),0)</f>
        <v>0</v>
      </c>
      <c r="BU332" s="83" t="str">
        <f t="shared" si="167"/>
        <v/>
      </c>
      <c r="BV332" s="82">
        <f>IFERROR(FIND("UC federal",consulta_completa__11[[#This Row],[13 - Ocorrências/Ambientes Atingidos]]),0)</f>
        <v>0</v>
      </c>
      <c r="BW332" s="83" t="str">
        <f t="shared" si="168"/>
        <v/>
      </c>
      <c r="BX332" s="82">
        <f>IFERROR(FIND("UC estadual/municipal",consulta_completa__11[[#This Row],[13 - Ocorrências/Ambientes Atingidos]]),0)</f>
        <v>0</v>
      </c>
      <c r="BY332" s="83" t="str">
        <f t="shared" si="169"/>
        <v/>
      </c>
      <c r="BZ332" s="82">
        <f>IFERROR(FIND("Outro(s)",consulta_completa__11[[#This Row],[13 - Ocorrências/Ambientes Atingidos]]),0)</f>
        <v>0</v>
      </c>
      <c r="CA332" s="83" t="str">
        <f t="shared" si="170"/>
        <v/>
      </c>
      <c r="CB332" s="82">
        <f>IFERROR(FIND("Sem dano",consulta_completa__11[[#This Row],[13 - Ocorrências/Ambientes Atingidos]]),0)</f>
        <v>0</v>
      </c>
      <c r="CC332" s="83" t="str">
        <f t="shared" si="171"/>
        <v/>
      </c>
      <c r="CD332" s="82" t="str">
        <f>IF(consulta_completa__11[[#This Row],[13 - Ocorrências/Ambientes Atingidos]]="","X","")</f>
        <v/>
      </c>
      <c r="CE332" s="84">
        <f>IFERROR(FIND("IBAMA",consulta_completa__11[[#This Row],[14 - Inst. Atuando no Local]]),0)</f>
        <v>0</v>
      </c>
      <c r="CF332" s="84" t="str">
        <f t="shared" si="172"/>
        <v/>
      </c>
      <c r="CG332" s="84">
        <f>IFERROR(FIND("OEMA",consulta_completa__11[[#This Row],[14 - Inst. Atuando no Local]]),0)</f>
        <v>0</v>
      </c>
      <c r="CH332" s="84" t="str">
        <f t="shared" si="173"/>
        <v/>
      </c>
      <c r="CI332" s="84">
        <f>IFERROR(FIND("DEFESA CIVIL",consulta_completa__11[[#This Row],[14 - Inst. Atuando no Local]]),0)</f>
        <v>0</v>
      </c>
      <c r="CJ332" s="84" t="str">
        <f t="shared" si="174"/>
        <v/>
      </c>
      <c r="CK332" s="84">
        <f>IFERROR(FIND("CORPO DE BOMBEIROS",consulta_completa__11[[#This Row],[14 - Inst. Atuando no Local]]),0)</f>
        <v>0</v>
      </c>
      <c r="CL332" s="84" t="str">
        <f t="shared" si="175"/>
        <v/>
      </c>
      <c r="CM332" s="84">
        <f>IFERROR(FIND("POLÍCIA RODOVIÁRIA",consulta_completa__11[[#This Row],[14 - Inst. Atuando no Local]]),0)</f>
        <v>0</v>
      </c>
      <c r="CN332" s="84" t="str">
        <f t="shared" si="176"/>
        <v/>
      </c>
      <c r="CO332" s="84">
        <f>IFERROR(FIND("POLÍCIA MILITAR",consulta_completa__11[[#This Row],[14 - Inst. Atuando no Local]]),0)</f>
        <v>0</v>
      </c>
      <c r="CP332" s="84" t="str">
        <f t="shared" si="177"/>
        <v/>
      </c>
      <c r="CQ332" s="84">
        <f>IFERROR(FIND("POLÍCIA CIVIL",consulta_completa__11[[#This Row],[14 - Inst. Atuando no Local]]),0)</f>
        <v>0</v>
      </c>
      <c r="CR332" s="84" t="str">
        <f t="shared" si="178"/>
        <v/>
      </c>
      <c r="CS332" s="84">
        <f>IFERROR(FIND("MARINHA DO BRASIL",consulta_completa__11[[#This Row],[14 - Inst. Atuando no Local]]),0)</f>
        <v>0</v>
      </c>
      <c r="CT332" s="84" t="str">
        <f t="shared" si="179"/>
        <v/>
      </c>
      <c r="CU332" s="84">
        <f>IFERROR(FIND("EMPRESA ESPECIALIZADA EM ATENDIMENTO",consulta_completa__11[[#This Row],[14 - Inst. Atuando no Local]]),0)</f>
        <v>0</v>
      </c>
      <c r="CV332" s="84" t="str">
        <f t="shared" si="180"/>
        <v/>
      </c>
      <c r="CW332" s="84">
        <f>IFERROR(FIND("IBAMA",consulta_completa__11[[#This Row],[14 - Inst. Atuando no Local]]),0)</f>
        <v>0</v>
      </c>
      <c r="CX332" s="84" t="str">
        <f t="shared" si="181"/>
        <v/>
      </c>
      <c r="CY332" s="84" t="str">
        <f>IF(consulta_completa__11[[#This Row],[14 - Inst. Atuando no Local]]="","X","")</f>
        <v/>
      </c>
      <c r="CZ332" s="84">
        <f>IFERROR(FIND("OUTRA (S)",consulta_completa__11[[#This Row],[14 - Inst. Atuando no Local]]),0)</f>
        <v>0</v>
      </c>
      <c r="DA332" s="84" t="str">
        <f t="shared" si="182"/>
        <v/>
      </c>
      <c r="DB332" s="35" t="str">
        <f t="shared" si="183"/>
        <v>Sim</v>
      </c>
      <c r="DC332" s="35" t="str">
        <f t="shared" si="184"/>
        <v>Não</v>
      </c>
      <c r="DD332" s="35" t="str">
        <f t="shared" si="185"/>
        <v>Sim</v>
      </c>
      <c r="DE332" s="87" t="str">
        <f t="shared" si="156"/>
        <v>Federal</v>
      </c>
    </row>
    <row r="333" spans="1:109">
      <c r="A333" s="14">
        <v>202551628813</v>
      </c>
      <c r="B333" s="1">
        <v>45792</v>
      </c>
      <c r="C333" t="s">
        <v>1617</v>
      </c>
      <c r="D333" t="s">
        <v>374</v>
      </c>
      <c r="E333" t="s">
        <v>139</v>
      </c>
      <c r="F333" t="s">
        <v>112</v>
      </c>
      <c r="G333" t="s">
        <v>3129</v>
      </c>
      <c r="H333" t="s">
        <v>3201</v>
      </c>
      <c r="I333" t="s">
        <v>117</v>
      </c>
      <c r="J333" t="s">
        <v>113</v>
      </c>
      <c r="K333" t="s">
        <v>114</v>
      </c>
      <c r="L333" t="s">
        <v>114</v>
      </c>
      <c r="M333" t="s">
        <v>140</v>
      </c>
      <c r="N333" t="s">
        <v>141</v>
      </c>
      <c r="O333" t="s">
        <v>120</v>
      </c>
      <c r="P333" t="s">
        <v>142</v>
      </c>
      <c r="Q333" t="s">
        <v>122</v>
      </c>
      <c r="R333" t="s">
        <v>123</v>
      </c>
      <c r="S333" t="s">
        <v>113</v>
      </c>
      <c r="T333" t="s">
        <v>3202</v>
      </c>
      <c r="U333" t="s">
        <v>1610</v>
      </c>
      <c r="V333" t="s">
        <v>444</v>
      </c>
      <c r="Y333" t="b">
        <v>1</v>
      </c>
      <c r="Z333" t="s">
        <v>3203</v>
      </c>
      <c r="AA333" t="s">
        <v>3204</v>
      </c>
      <c r="AB333" t="s">
        <v>3186</v>
      </c>
      <c r="AC333" t="s">
        <v>3187</v>
      </c>
      <c r="AD333">
        <v>2</v>
      </c>
      <c r="AE333" t="s">
        <v>113</v>
      </c>
      <c r="AF333" t="s">
        <v>113</v>
      </c>
      <c r="AG333" t="s">
        <v>113</v>
      </c>
      <c r="AH333" t="s">
        <v>194</v>
      </c>
      <c r="AI333" t="s">
        <v>132</v>
      </c>
      <c r="AJ333" t="s">
        <v>131</v>
      </c>
      <c r="AK333" t="s">
        <v>3205</v>
      </c>
      <c r="AL333" t="s">
        <v>3206</v>
      </c>
      <c r="AM333" t="s">
        <v>2087</v>
      </c>
      <c r="AN333" t="s">
        <v>265</v>
      </c>
      <c r="AO333" t="s">
        <v>266</v>
      </c>
      <c r="AQ333" t="s">
        <v>2088</v>
      </c>
      <c r="AR333" t="s">
        <v>113</v>
      </c>
      <c r="AS333" t="s">
        <v>113</v>
      </c>
      <c r="AT333" t="s">
        <v>3190</v>
      </c>
      <c r="AU333" t="s">
        <v>113</v>
      </c>
      <c r="AW333" t="s">
        <v>159</v>
      </c>
      <c r="AX333" s="82">
        <f>IFERROR(FIND("Óbitos/feridos",consulta_completa__11[[#This Row],[13 - Ocorrências/Ambientes Atingidos]]),0)</f>
        <v>0</v>
      </c>
      <c r="AY333" s="83" t="str">
        <f t="shared" si="157"/>
        <v/>
      </c>
      <c r="AZ333" s="82">
        <f>IFERROR(FIND("População afetada/evacuada",consulta_completa__11[[#This Row],[13 - Ocorrências/Ambientes Atingidos]]),0)</f>
        <v>0</v>
      </c>
      <c r="BA333" s="82" t="str">
        <f t="shared" si="158"/>
        <v/>
      </c>
      <c r="BB333" s="82">
        <f>IFERROR(FIND("Suspensão de abastecimento de água",consulta_completa__11[[#This Row],[13 - Ocorrências/Ambientes Atingidos]]),0)</f>
        <v>0</v>
      </c>
      <c r="BC333" s="83" t="str">
        <f t="shared" si="186"/>
        <v/>
      </c>
      <c r="BD333" s="82">
        <f>IFERROR(FIND("Rio/córrego",consulta_completa__11[[#This Row],[13 - Ocorrências/Ambientes Atingidos]]),0)</f>
        <v>0</v>
      </c>
      <c r="BE333" s="83" t="str">
        <f t="shared" si="159"/>
        <v/>
      </c>
      <c r="BF333" s="82">
        <f>IFERROR(FIND("Lago",consulta_completa__11[[#This Row],[13 - Ocorrências/Ambientes Atingidos]]),0)</f>
        <v>0</v>
      </c>
      <c r="BG333" s="83" t="str">
        <f t="shared" si="160"/>
        <v/>
      </c>
      <c r="BH333" s="82">
        <f>IFERROR(FIND("Mar",consulta_completa__11[[#This Row],[13 - Ocorrências/Ambientes Atingidos]]),0)</f>
        <v>0</v>
      </c>
      <c r="BI333" s="83" t="str">
        <f t="shared" si="161"/>
        <v/>
      </c>
      <c r="BJ333" s="82">
        <f>IFERROR(FIND("Praia",consulta_completa__11[[#This Row],[13 - Ocorrências/Ambientes Atingidos]]),0)</f>
        <v>0</v>
      </c>
      <c r="BK333" s="83" t="str">
        <f t="shared" si="162"/>
        <v/>
      </c>
      <c r="BL333" s="82">
        <f>IFERROR(FIND("Solo",consulta_completa__11[[#This Row],[13 - Ocorrências/Ambientes Atingidos]]),0)</f>
        <v>1</v>
      </c>
      <c r="BM333" s="83" t="str">
        <f t="shared" si="163"/>
        <v>X</v>
      </c>
      <c r="BN333" s="82">
        <f>IFERROR(FIND("Águas subterrâneas",consulta_completa__11[[#This Row],[13 - Ocorrências/Ambientes Atingidos]]),0)</f>
        <v>0</v>
      </c>
      <c r="BO333" s="83" t="str">
        <f t="shared" si="164"/>
        <v/>
      </c>
      <c r="BP333" s="82">
        <f>IFERROR(FIND("Atmosfera",consulta_completa__11[[#This Row],[13 - Ocorrências/Ambientes Atingidos]]),0)</f>
        <v>0</v>
      </c>
      <c r="BQ333" s="83" t="str">
        <f t="shared" si="165"/>
        <v/>
      </c>
      <c r="BR333" s="82">
        <f>IFERROR(FIND("Flora",consulta_completa__11[[#This Row],[13 - Ocorrências/Ambientes Atingidos]]),0)</f>
        <v>0</v>
      </c>
      <c r="BS333" s="83" t="str">
        <f t="shared" si="166"/>
        <v/>
      </c>
      <c r="BT333" s="82">
        <f>IFERROR(FIND("Fauna",consulta_completa__11[[#This Row],[13 - Ocorrências/Ambientes Atingidos]]),0)</f>
        <v>0</v>
      </c>
      <c r="BU333" s="83" t="str">
        <f t="shared" si="167"/>
        <v/>
      </c>
      <c r="BV333" s="82">
        <f>IFERROR(FIND("UC federal",consulta_completa__11[[#This Row],[13 - Ocorrências/Ambientes Atingidos]]),0)</f>
        <v>0</v>
      </c>
      <c r="BW333" s="83" t="str">
        <f t="shared" si="168"/>
        <v/>
      </c>
      <c r="BX333" s="82">
        <f>IFERROR(FIND("UC estadual/municipal",consulta_completa__11[[#This Row],[13 - Ocorrências/Ambientes Atingidos]]),0)</f>
        <v>0</v>
      </c>
      <c r="BY333" s="83" t="str">
        <f t="shared" si="169"/>
        <v/>
      </c>
      <c r="BZ333" s="82">
        <f>IFERROR(FIND("Outro(s)",consulta_completa__11[[#This Row],[13 - Ocorrências/Ambientes Atingidos]]),0)</f>
        <v>0</v>
      </c>
      <c r="CA333" s="83" t="str">
        <f t="shared" si="170"/>
        <v/>
      </c>
      <c r="CB333" s="82">
        <f>IFERROR(FIND("Sem dano",consulta_completa__11[[#This Row],[13 - Ocorrências/Ambientes Atingidos]]),0)</f>
        <v>0</v>
      </c>
      <c r="CC333" s="83" t="str">
        <f t="shared" si="171"/>
        <v/>
      </c>
      <c r="CD333" s="82" t="str">
        <f>IF(consulta_completa__11[[#This Row],[13 - Ocorrências/Ambientes Atingidos]]="","X","")</f>
        <v/>
      </c>
      <c r="CE333" s="84">
        <f>IFERROR(FIND("IBAMA",consulta_completa__11[[#This Row],[14 - Inst. Atuando no Local]]),0)</f>
        <v>0</v>
      </c>
      <c r="CF333" s="84" t="str">
        <f t="shared" si="172"/>
        <v/>
      </c>
      <c r="CG333" s="84">
        <f>IFERROR(FIND("OEMA",consulta_completa__11[[#This Row],[14 - Inst. Atuando no Local]]),0)</f>
        <v>0</v>
      </c>
      <c r="CH333" s="84" t="str">
        <f t="shared" si="173"/>
        <v/>
      </c>
      <c r="CI333" s="84">
        <f>IFERROR(FIND("DEFESA CIVIL",consulta_completa__11[[#This Row],[14 - Inst. Atuando no Local]]),0)</f>
        <v>0</v>
      </c>
      <c r="CJ333" s="84" t="str">
        <f t="shared" si="174"/>
        <v/>
      </c>
      <c r="CK333" s="84">
        <f>IFERROR(FIND("CORPO DE BOMBEIROS",consulta_completa__11[[#This Row],[14 - Inst. Atuando no Local]]),0)</f>
        <v>0</v>
      </c>
      <c r="CL333" s="84" t="str">
        <f t="shared" si="175"/>
        <v/>
      </c>
      <c r="CM333" s="84">
        <f>IFERROR(FIND("POLÍCIA RODOVIÁRIA",consulta_completa__11[[#This Row],[14 - Inst. Atuando no Local]]),0)</f>
        <v>0</v>
      </c>
      <c r="CN333" s="84" t="str">
        <f t="shared" si="176"/>
        <v/>
      </c>
      <c r="CO333" s="84">
        <f>IFERROR(FIND("POLÍCIA MILITAR",consulta_completa__11[[#This Row],[14 - Inst. Atuando no Local]]),0)</f>
        <v>0</v>
      </c>
      <c r="CP333" s="84" t="str">
        <f t="shared" si="177"/>
        <v/>
      </c>
      <c r="CQ333" s="84">
        <f>IFERROR(FIND("POLÍCIA CIVIL",consulta_completa__11[[#This Row],[14 - Inst. Atuando no Local]]),0)</f>
        <v>0</v>
      </c>
      <c r="CR333" s="84" t="str">
        <f t="shared" si="178"/>
        <v/>
      </c>
      <c r="CS333" s="84">
        <f>IFERROR(FIND("MARINHA DO BRASIL",consulta_completa__11[[#This Row],[14 - Inst. Atuando no Local]]),0)</f>
        <v>0</v>
      </c>
      <c r="CT333" s="84" t="str">
        <f t="shared" si="179"/>
        <v/>
      </c>
      <c r="CU333" s="84">
        <f>IFERROR(FIND("EMPRESA ESPECIALIZADA EM ATENDIMENTO",consulta_completa__11[[#This Row],[14 - Inst. Atuando no Local]]),0)</f>
        <v>0</v>
      </c>
      <c r="CV333" s="84" t="str">
        <f t="shared" si="180"/>
        <v/>
      </c>
      <c r="CW333" s="84">
        <f>IFERROR(FIND("IBAMA",consulta_completa__11[[#This Row],[14 - Inst. Atuando no Local]]),0)</f>
        <v>0</v>
      </c>
      <c r="CX333" s="84" t="str">
        <f t="shared" si="181"/>
        <v/>
      </c>
      <c r="CY333" s="84" t="str">
        <f>IF(consulta_completa__11[[#This Row],[14 - Inst. Atuando no Local]]="","X","")</f>
        <v/>
      </c>
      <c r="CZ333" s="84">
        <f>IFERROR(FIND("OUTRA (S)",consulta_completa__11[[#This Row],[14 - Inst. Atuando no Local]]),0)</f>
        <v>0</v>
      </c>
      <c r="DA333" s="84" t="str">
        <f t="shared" si="182"/>
        <v/>
      </c>
      <c r="DB333" s="35" t="str">
        <f t="shared" si="183"/>
        <v>Sim</v>
      </c>
      <c r="DC333" s="35" t="str">
        <f t="shared" si="184"/>
        <v>Não</v>
      </c>
      <c r="DD333" s="35" t="str">
        <f t="shared" si="185"/>
        <v>Sim</v>
      </c>
      <c r="DE333" s="87" t="str">
        <f t="shared" si="156"/>
        <v>Estadual</v>
      </c>
    </row>
    <row r="334" spans="1:109">
      <c r="A334" s="14">
        <v>202551646817</v>
      </c>
      <c r="B334" s="1">
        <v>45792</v>
      </c>
      <c r="C334" t="s">
        <v>997</v>
      </c>
      <c r="D334" t="s">
        <v>998</v>
      </c>
      <c r="E334" t="s">
        <v>286</v>
      </c>
      <c r="F334" t="s">
        <v>112</v>
      </c>
      <c r="G334" t="s">
        <v>3207</v>
      </c>
      <c r="H334" t="s">
        <v>113</v>
      </c>
      <c r="I334" t="s">
        <v>113</v>
      </c>
      <c r="J334" t="s">
        <v>113</v>
      </c>
      <c r="K334" t="s">
        <v>114</v>
      </c>
      <c r="L334" t="s">
        <v>114</v>
      </c>
      <c r="M334" t="s">
        <v>140</v>
      </c>
      <c r="N334" t="s">
        <v>650</v>
      </c>
      <c r="O334" t="s">
        <v>239</v>
      </c>
      <c r="P334" t="s">
        <v>142</v>
      </c>
      <c r="Q334" t="s">
        <v>122</v>
      </c>
      <c r="R334" t="s">
        <v>123</v>
      </c>
      <c r="S334" t="s">
        <v>113</v>
      </c>
      <c r="T334" t="s">
        <v>3208</v>
      </c>
      <c r="U334" t="s">
        <v>113</v>
      </c>
      <c r="V334" t="s">
        <v>113</v>
      </c>
      <c r="Z334" t="s">
        <v>3209</v>
      </c>
      <c r="AA334" t="s">
        <v>113</v>
      </c>
      <c r="AB334" t="s">
        <v>3210</v>
      </c>
      <c r="AC334" t="s">
        <v>3211</v>
      </c>
      <c r="AD334">
        <v>0</v>
      </c>
      <c r="AE334" t="s">
        <v>3212</v>
      </c>
      <c r="AF334" t="s">
        <v>113</v>
      </c>
      <c r="AG334" t="s">
        <v>113</v>
      </c>
      <c r="AH334" t="s">
        <v>113</v>
      </c>
      <c r="AI334" t="s">
        <v>132</v>
      </c>
      <c r="AJ334" t="s">
        <v>132</v>
      </c>
      <c r="AK334" t="s">
        <v>113</v>
      </c>
      <c r="AL334" t="s">
        <v>3213</v>
      </c>
      <c r="AM334" t="s">
        <v>692</v>
      </c>
      <c r="AN334" t="s">
        <v>693</v>
      </c>
      <c r="AO334" t="s">
        <v>1062</v>
      </c>
      <c r="AP334">
        <v>6236238900</v>
      </c>
      <c r="AQ334" t="s">
        <v>695</v>
      </c>
      <c r="AR334" t="s">
        <v>113</v>
      </c>
      <c r="AS334" t="s">
        <v>113</v>
      </c>
      <c r="AT334" t="s">
        <v>113</v>
      </c>
      <c r="AU334" t="s">
        <v>113</v>
      </c>
      <c r="AW334" t="s">
        <v>113</v>
      </c>
      <c r="AX334" s="82">
        <f>IFERROR(FIND("Óbitos/feridos",consulta_completa__11[[#This Row],[13 - Ocorrências/Ambientes Atingidos]]),0)</f>
        <v>0</v>
      </c>
      <c r="AY334" s="83" t="str">
        <f t="shared" si="157"/>
        <v/>
      </c>
      <c r="AZ334" s="82">
        <f>IFERROR(FIND("População afetada/evacuada",consulta_completa__11[[#This Row],[13 - Ocorrências/Ambientes Atingidos]]),0)</f>
        <v>0</v>
      </c>
      <c r="BA334" s="82" t="str">
        <f t="shared" si="158"/>
        <v/>
      </c>
      <c r="BB334" s="82">
        <f>IFERROR(FIND("Suspensão de abastecimento de água",consulta_completa__11[[#This Row],[13 - Ocorrências/Ambientes Atingidos]]),0)</f>
        <v>0</v>
      </c>
      <c r="BC334" s="83" t="str">
        <f t="shared" si="186"/>
        <v/>
      </c>
      <c r="BD334" s="82">
        <f>IFERROR(FIND("Rio/córrego",consulta_completa__11[[#This Row],[13 - Ocorrências/Ambientes Atingidos]]),0)</f>
        <v>0</v>
      </c>
      <c r="BE334" s="83" t="str">
        <f t="shared" si="159"/>
        <v/>
      </c>
      <c r="BF334" s="82">
        <f>IFERROR(FIND("Lago",consulta_completa__11[[#This Row],[13 - Ocorrências/Ambientes Atingidos]]),0)</f>
        <v>0</v>
      </c>
      <c r="BG334" s="83" t="str">
        <f t="shared" si="160"/>
        <v/>
      </c>
      <c r="BH334" s="82">
        <f>IFERROR(FIND("Mar",consulta_completa__11[[#This Row],[13 - Ocorrências/Ambientes Atingidos]]),0)</f>
        <v>0</v>
      </c>
      <c r="BI334" s="83" t="str">
        <f t="shared" si="161"/>
        <v/>
      </c>
      <c r="BJ334" s="82">
        <f>IFERROR(FIND("Praia",consulta_completa__11[[#This Row],[13 - Ocorrências/Ambientes Atingidos]]),0)</f>
        <v>0</v>
      </c>
      <c r="BK334" s="83" t="str">
        <f t="shared" si="162"/>
        <v/>
      </c>
      <c r="BL334" s="82">
        <f>IFERROR(FIND("Solo",consulta_completa__11[[#This Row],[13 - Ocorrências/Ambientes Atingidos]]),0)</f>
        <v>1</v>
      </c>
      <c r="BM334" s="83" t="str">
        <f t="shared" si="163"/>
        <v>X</v>
      </c>
      <c r="BN334" s="82">
        <f>IFERROR(FIND("Águas subterrâneas",consulta_completa__11[[#This Row],[13 - Ocorrências/Ambientes Atingidos]]),0)</f>
        <v>0</v>
      </c>
      <c r="BO334" s="83" t="str">
        <f t="shared" si="164"/>
        <v/>
      </c>
      <c r="BP334" s="82">
        <f>IFERROR(FIND("Atmosfera",consulta_completa__11[[#This Row],[13 - Ocorrências/Ambientes Atingidos]]),0)</f>
        <v>0</v>
      </c>
      <c r="BQ334" s="83" t="str">
        <f t="shared" si="165"/>
        <v/>
      </c>
      <c r="BR334" s="82">
        <f>IFERROR(FIND("Flora",consulta_completa__11[[#This Row],[13 - Ocorrências/Ambientes Atingidos]]),0)</f>
        <v>0</v>
      </c>
      <c r="BS334" s="83" t="str">
        <f t="shared" si="166"/>
        <v/>
      </c>
      <c r="BT334" s="82">
        <f>IFERROR(FIND("Fauna",consulta_completa__11[[#This Row],[13 - Ocorrências/Ambientes Atingidos]]),0)</f>
        <v>0</v>
      </c>
      <c r="BU334" s="83" t="str">
        <f t="shared" si="167"/>
        <v/>
      </c>
      <c r="BV334" s="82">
        <f>IFERROR(FIND("UC federal",consulta_completa__11[[#This Row],[13 - Ocorrências/Ambientes Atingidos]]),0)</f>
        <v>0</v>
      </c>
      <c r="BW334" s="83" t="str">
        <f t="shared" si="168"/>
        <v/>
      </c>
      <c r="BX334" s="82">
        <f>IFERROR(FIND("UC estadual/municipal",consulta_completa__11[[#This Row],[13 - Ocorrências/Ambientes Atingidos]]),0)</f>
        <v>0</v>
      </c>
      <c r="BY334" s="83" t="str">
        <f t="shared" si="169"/>
        <v/>
      </c>
      <c r="BZ334" s="82">
        <f>IFERROR(FIND("Outro(s)",consulta_completa__11[[#This Row],[13 - Ocorrências/Ambientes Atingidos]]),0)</f>
        <v>0</v>
      </c>
      <c r="CA334" s="83" t="str">
        <f t="shared" si="170"/>
        <v/>
      </c>
      <c r="CB334" s="82">
        <f>IFERROR(FIND("Sem dano",consulta_completa__11[[#This Row],[13 - Ocorrências/Ambientes Atingidos]]),0)</f>
        <v>0</v>
      </c>
      <c r="CC334" s="83" t="str">
        <f t="shared" si="171"/>
        <v/>
      </c>
      <c r="CD334" s="82" t="str">
        <f>IF(consulta_completa__11[[#This Row],[13 - Ocorrências/Ambientes Atingidos]]="","X","")</f>
        <v/>
      </c>
      <c r="CE334" s="84">
        <f>IFERROR(FIND("IBAMA",consulta_completa__11[[#This Row],[14 - Inst. Atuando no Local]]),0)</f>
        <v>0</v>
      </c>
      <c r="CF334" s="84" t="str">
        <f t="shared" si="172"/>
        <v/>
      </c>
      <c r="CG334" s="84">
        <f>IFERROR(FIND("OEMA",consulta_completa__11[[#This Row],[14 - Inst. Atuando no Local]]),0)</f>
        <v>0</v>
      </c>
      <c r="CH334" s="84" t="str">
        <f t="shared" si="173"/>
        <v/>
      </c>
      <c r="CI334" s="84">
        <f>IFERROR(FIND("DEFESA CIVIL",consulta_completa__11[[#This Row],[14 - Inst. Atuando no Local]]),0)</f>
        <v>0</v>
      </c>
      <c r="CJ334" s="84" t="str">
        <f t="shared" si="174"/>
        <v/>
      </c>
      <c r="CK334" s="84">
        <f>IFERROR(FIND("CORPO DE BOMBEIROS",consulta_completa__11[[#This Row],[14 - Inst. Atuando no Local]]),0)</f>
        <v>0</v>
      </c>
      <c r="CL334" s="84" t="str">
        <f t="shared" si="175"/>
        <v/>
      </c>
      <c r="CM334" s="84">
        <f>IFERROR(FIND("POLÍCIA RODOVIÁRIA",consulta_completa__11[[#This Row],[14 - Inst. Atuando no Local]]),0)</f>
        <v>0</v>
      </c>
      <c r="CN334" s="84" t="str">
        <f t="shared" si="176"/>
        <v/>
      </c>
      <c r="CO334" s="84">
        <f>IFERROR(FIND("POLÍCIA MILITAR",consulta_completa__11[[#This Row],[14 - Inst. Atuando no Local]]),0)</f>
        <v>0</v>
      </c>
      <c r="CP334" s="84" t="str">
        <f t="shared" si="177"/>
        <v/>
      </c>
      <c r="CQ334" s="84">
        <f>IFERROR(FIND("POLÍCIA CIVIL",consulta_completa__11[[#This Row],[14 - Inst. Atuando no Local]]),0)</f>
        <v>0</v>
      </c>
      <c r="CR334" s="84" t="str">
        <f t="shared" si="178"/>
        <v/>
      </c>
      <c r="CS334" s="84">
        <f>IFERROR(FIND("MARINHA DO BRASIL",consulta_completa__11[[#This Row],[14 - Inst. Atuando no Local]]),0)</f>
        <v>0</v>
      </c>
      <c r="CT334" s="84" t="str">
        <f t="shared" si="179"/>
        <v/>
      </c>
      <c r="CU334" s="84">
        <f>IFERROR(FIND("EMPRESA ESPECIALIZADA EM ATENDIMENTO",consulta_completa__11[[#This Row],[14 - Inst. Atuando no Local]]),0)</f>
        <v>0</v>
      </c>
      <c r="CV334" s="84" t="str">
        <f t="shared" si="180"/>
        <v/>
      </c>
      <c r="CW334" s="84">
        <f>IFERROR(FIND("IBAMA",consulta_completa__11[[#This Row],[14 - Inst. Atuando no Local]]),0)</f>
        <v>0</v>
      </c>
      <c r="CX334" s="84" t="str">
        <f t="shared" si="181"/>
        <v/>
      </c>
      <c r="CY334" s="84" t="str">
        <f>IF(consulta_completa__11[[#This Row],[14 - Inst. Atuando no Local]]="","X","")</f>
        <v/>
      </c>
      <c r="CZ334" s="84">
        <f>IFERROR(FIND("OUTRA (S)",consulta_completa__11[[#This Row],[14 - Inst. Atuando no Local]]),0)</f>
        <v>0</v>
      </c>
      <c r="DA334" s="84" t="str">
        <f t="shared" si="182"/>
        <v/>
      </c>
      <c r="DB334" s="35" t="str">
        <f t="shared" si="183"/>
        <v>Sim</v>
      </c>
      <c r="DC334" s="35" t="str">
        <f t="shared" si="184"/>
        <v>Não</v>
      </c>
      <c r="DD334" s="35" t="str">
        <f t="shared" si="185"/>
        <v>Sim</v>
      </c>
      <c r="DE334" s="87" t="str">
        <f t="shared" si="156"/>
        <v>Sem informação</v>
      </c>
    </row>
    <row r="335" spans="1:109">
      <c r="A335" s="14">
        <v>202551764838</v>
      </c>
      <c r="B335" s="1">
        <v>45793</v>
      </c>
      <c r="C335" t="s">
        <v>3214</v>
      </c>
      <c r="D335" t="s">
        <v>609</v>
      </c>
      <c r="E335" t="s">
        <v>139</v>
      </c>
      <c r="F335" t="s">
        <v>139</v>
      </c>
      <c r="G335" t="s">
        <v>113</v>
      </c>
      <c r="H335" t="s">
        <v>114</v>
      </c>
      <c r="I335" t="s">
        <v>114</v>
      </c>
      <c r="J335" t="s">
        <v>113</v>
      </c>
      <c r="K335" t="s">
        <v>114</v>
      </c>
      <c r="L335" t="s">
        <v>114</v>
      </c>
      <c r="M335" t="s">
        <v>113</v>
      </c>
      <c r="N335" t="s">
        <v>113</v>
      </c>
      <c r="O335" t="s">
        <v>113</v>
      </c>
      <c r="P335" t="s">
        <v>200</v>
      </c>
      <c r="Q335" t="s">
        <v>143</v>
      </c>
      <c r="R335" t="s">
        <v>123</v>
      </c>
      <c r="S335" t="s">
        <v>113</v>
      </c>
      <c r="T335" t="s">
        <v>3215</v>
      </c>
      <c r="U335" t="s">
        <v>3216</v>
      </c>
      <c r="V335" t="s">
        <v>3217</v>
      </c>
      <c r="Z335" t="s">
        <v>3218</v>
      </c>
      <c r="AA335" t="s">
        <v>113</v>
      </c>
      <c r="AB335" t="s">
        <v>113</v>
      </c>
      <c r="AC335" t="s">
        <v>113</v>
      </c>
      <c r="AE335" t="s">
        <v>113</v>
      </c>
      <c r="AF335" t="s">
        <v>113</v>
      </c>
      <c r="AG335" t="s">
        <v>113</v>
      </c>
      <c r="AH335" t="s">
        <v>194</v>
      </c>
      <c r="AI335" t="s">
        <v>132</v>
      </c>
      <c r="AJ335" t="s">
        <v>132</v>
      </c>
      <c r="AK335" t="s">
        <v>113</v>
      </c>
      <c r="AL335" t="s">
        <v>3219</v>
      </c>
      <c r="AM335" t="s">
        <v>2344</v>
      </c>
      <c r="AN335" t="s">
        <v>113</v>
      </c>
      <c r="AO335" t="s">
        <v>113</v>
      </c>
      <c r="AQ335" t="s">
        <v>2345</v>
      </c>
      <c r="AR335" t="s">
        <v>113</v>
      </c>
      <c r="AS335" t="s">
        <v>113</v>
      </c>
      <c r="AT335" t="s">
        <v>113</v>
      </c>
      <c r="AU335" t="s">
        <v>113</v>
      </c>
      <c r="AW335" t="s">
        <v>637</v>
      </c>
      <c r="AX335" s="82">
        <f>IFERROR(FIND("Óbitos/feridos",consulta_completa__11[[#This Row],[13 - Ocorrências/Ambientes Atingidos]]),0)</f>
        <v>0</v>
      </c>
      <c r="AY335" s="83" t="str">
        <f t="shared" si="157"/>
        <v/>
      </c>
      <c r="AZ335" s="82">
        <f>IFERROR(FIND("População afetada/evacuada",consulta_completa__11[[#This Row],[13 - Ocorrências/Ambientes Atingidos]]),0)</f>
        <v>0</v>
      </c>
      <c r="BA335" s="82" t="str">
        <f t="shared" si="158"/>
        <v/>
      </c>
      <c r="BB335" s="82">
        <f>IFERROR(FIND("Suspensão de abastecimento de água",consulta_completa__11[[#This Row],[13 - Ocorrências/Ambientes Atingidos]]),0)</f>
        <v>0</v>
      </c>
      <c r="BC335" s="83" t="str">
        <f t="shared" si="186"/>
        <v/>
      </c>
      <c r="BD335" s="82">
        <f>IFERROR(FIND("Rio/córrego",consulta_completa__11[[#This Row],[13 - Ocorrências/Ambientes Atingidos]]),0)</f>
        <v>0</v>
      </c>
      <c r="BE335" s="83" t="str">
        <f t="shared" si="159"/>
        <v/>
      </c>
      <c r="BF335" s="82">
        <f>IFERROR(FIND("Lago",consulta_completa__11[[#This Row],[13 - Ocorrências/Ambientes Atingidos]]),0)</f>
        <v>0</v>
      </c>
      <c r="BG335" s="83" t="str">
        <f t="shared" si="160"/>
        <v/>
      </c>
      <c r="BH335" s="82">
        <f>IFERROR(FIND("Mar",consulta_completa__11[[#This Row],[13 - Ocorrências/Ambientes Atingidos]]),0)</f>
        <v>0</v>
      </c>
      <c r="BI335" s="83" t="str">
        <f t="shared" si="161"/>
        <v/>
      </c>
      <c r="BJ335" s="82">
        <f>IFERROR(FIND("Praia",consulta_completa__11[[#This Row],[13 - Ocorrências/Ambientes Atingidos]]),0)</f>
        <v>0</v>
      </c>
      <c r="BK335" s="83" t="str">
        <f t="shared" si="162"/>
        <v/>
      </c>
      <c r="BL335" s="82">
        <f>IFERROR(FIND("Solo",consulta_completa__11[[#This Row],[13 - Ocorrências/Ambientes Atingidos]]),0)</f>
        <v>0</v>
      </c>
      <c r="BM335" s="83" t="str">
        <f t="shared" si="163"/>
        <v/>
      </c>
      <c r="BN335" s="82">
        <f>IFERROR(FIND("Águas subterrâneas",consulta_completa__11[[#This Row],[13 - Ocorrências/Ambientes Atingidos]]),0)</f>
        <v>0</v>
      </c>
      <c r="BO335" s="83" t="str">
        <f t="shared" si="164"/>
        <v/>
      </c>
      <c r="BP335" s="82">
        <f>IFERROR(FIND("Atmosfera",consulta_completa__11[[#This Row],[13 - Ocorrências/Ambientes Atingidos]]),0)</f>
        <v>0</v>
      </c>
      <c r="BQ335" s="83" t="str">
        <f t="shared" si="165"/>
        <v/>
      </c>
      <c r="BR335" s="82">
        <f>IFERROR(FIND("Flora",consulta_completa__11[[#This Row],[13 - Ocorrências/Ambientes Atingidos]]),0)</f>
        <v>0</v>
      </c>
      <c r="BS335" s="83" t="str">
        <f t="shared" si="166"/>
        <v/>
      </c>
      <c r="BT335" s="82">
        <f>IFERROR(FIND("Fauna",consulta_completa__11[[#This Row],[13 - Ocorrências/Ambientes Atingidos]]),0)</f>
        <v>0</v>
      </c>
      <c r="BU335" s="83" t="str">
        <f t="shared" si="167"/>
        <v/>
      </c>
      <c r="BV335" s="82">
        <f>IFERROR(FIND("UC federal",consulta_completa__11[[#This Row],[13 - Ocorrências/Ambientes Atingidos]]),0)</f>
        <v>0</v>
      </c>
      <c r="BW335" s="83" t="str">
        <f t="shared" si="168"/>
        <v/>
      </c>
      <c r="BX335" s="82">
        <f>IFERROR(FIND("UC estadual/municipal",consulta_completa__11[[#This Row],[13 - Ocorrências/Ambientes Atingidos]]),0)</f>
        <v>0</v>
      </c>
      <c r="BY335" s="83" t="str">
        <f t="shared" si="169"/>
        <v/>
      </c>
      <c r="BZ335" s="82">
        <f>IFERROR(FIND("Outro(s)",consulta_completa__11[[#This Row],[13 - Ocorrências/Ambientes Atingidos]]),0)</f>
        <v>0</v>
      </c>
      <c r="CA335" s="83" t="str">
        <f t="shared" si="170"/>
        <v/>
      </c>
      <c r="CB335" s="82">
        <f>IFERROR(FIND("Sem dano",consulta_completa__11[[#This Row],[13 - Ocorrências/Ambientes Atingidos]]),0)</f>
        <v>0</v>
      </c>
      <c r="CC335" s="83" t="str">
        <f t="shared" si="171"/>
        <v/>
      </c>
      <c r="CD335" s="82" t="str">
        <f>IF(consulta_completa__11[[#This Row],[13 - Ocorrências/Ambientes Atingidos]]="","X","")</f>
        <v>X</v>
      </c>
      <c r="CE335" s="84">
        <f>IFERROR(FIND("IBAMA",consulta_completa__11[[#This Row],[14 - Inst. Atuando no Local]]),0)</f>
        <v>0</v>
      </c>
      <c r="CF335" s="84" t="str">
        <f t="shared" si="172"/>
        <v/>
      </c>
      <c r="CG335" s="84">
        <f>IFERROR(FIND("OEMA",consulta_completa__11[[#This Row],[14 - Inst. Atuando no Local]]),0)</f>
        <v>0</v>
      </c>
      <c r="CH335" s="84" t="str">
        <f t="shared" si="173"/>
        <v/>
      </c>
      <c r="CI335" s="84">
        <f>IFERROR(FIND("DEFESA CIVIL",consulta_completa__11[[#This Row],[14 - Inst. Atuando no Local]]),0)</f>
        <v>0</v>
      </c>
      <c r="CJ335" s="84" t="str">
        <f t="shared" si="174"/>
        <v/>
      </c>
      <c r="CK335" s="84">
        <f>IFERROR(FIND("CORPO DE BOMBEIROS",consulta_completa__11[[#This Row],[14 - Inst. Atuando no Local]]),0)</f>
        <v>0</v>
      </c>
      <c r="CL335" s="84" t="str">
        <f t="shared" si="175"/>
        <v/>
      </c>
      <c r="CM335" s="84">
        <f>IFERROR(FIND("POLÍCIA RODOVIÁRIA",consulta_completa__11[[#This Row],[14 - Inst. Atuando no Local]]),0)</f>
        <v>0</v>
      </c>
      <c r="CN335" s="84" t="str">
        <f t="shared" si="176"/>
        <v/>
      </c>
      <c r="CO335" s="84">
        <f>IFERROR(FIND("POLÍCIA MILITAR",consulta_completa__11[[#This Row],[14 - Inst. Atuando no Local]]),0)</f>
        <v>0</v>
      </c>
      <c r="CP335" s="84" t="str">
        <f t="shared" si="177"/>
        <v/>
      </c>
      <c r="CQ335" s="84">
        <f>IFERROR(FIND("POLÍCIA CIVIL",consulta_completa__11[[#This Row],[14 - Inst. Atuando no Local]]),0)</f>
        <v>0</v>
      </c>
      <c r="CR335" s="84" t="str">
        <f t="shared" si="178"/>
        <v/>
      </c>
      <c r="CS335" s="84">
        <f>IFERROR(FIND("MARINHA DO BRASIL",consulta_completa__11[[#This Row],[14 - Inst. Atuando no Local]]),0)</f>
        <v>0</v>
      </c>
      <c r="CT335" s="84" t="str">
        <f t="shared" si="179"/>
        <v/>
      </c>
      <c r="CU335" s="84">
        <f>IFERROR(FIND("EMPRESA ESPECIALIZADA EM ATENDIMENTO",consulta_completa__11[[#This Row],[14 - Inst. Atuando no Local]]),0)</f>
        <v>0</v>
      </c>
      <c r="CV335" s="84" t="str">
        <f t="shared" si="180"/>
        <v/>
      </c>
      <c r="CW335" s="84">
        <f>IFERROR(FIND("IBAMA",consulta_completa__11[[#This Row],[14 - Inst. Atuando no Local]]),0)</f>
        <v>0</v>
      </c>
      <c r="CX335" s="84" t="str">
        <f t="shared" si="181"/>
        <v/>
      </c>
      <c r="CY335" s="84" t="str">
        <f>IF(consulta_completa__11[[#This Row],[14 - Inst. Atuando no Local]]="","X","")</f>
        <v>X</v>
      </c>
      <c r="CZ335" s="84">
        <f>IFERROR(FIND("OUTRA (S)",consulta_completa__11[[#This Row],[14 - Inst. Atuando no Local]]),0)</f>
        <v>0</v>
      </c>
      <c r="DA335" s="84" t="str">
        <f t="shared" si="182"/>
        <v/>
      </c>
      <c r="DB335" s="35" t="str">
        <f t="shared" si="183"/>
        <v>Sim</v>
      </c>
      <c r="DC335" s="35" t="str">
        <f t="shared" si="184"/>
        <v>Não</v>
      </c>
      <c r="DD335" s="35" t="str">
        <f t="shared" si="185"/>
        <v>Sim</v>
      </c>
      <c r="DE335" s="87" t="str">
        <f t="shared" si="156"/>
        <v>Sem informação</v>
      </c>
    </row>
    <row r="336" spans="1:109">
      <c r="A336" s="14">
        <v>202551821636</v>
      </c>
      <c r="B336" s="1">
        <v>45793</v>
      </c>
      <c r="C336" t="s">
        <v>109</v>
      </c>
      <c r="D336" t="s">
        <v>110</v>
      </c>
      <c r="E336" t="s">
        <v>1132</v>
      </c>
      <c r="F336" t="s">
        <v>112</v>
      </c>
      <c r="G336" t="s">
        <v>113</v>
      </c>
      <c r="H336" t="s">
        <v>114</v>
      </c>
      <c r="I336" t="s">
        <v>114</v>
      </c>
      <c r="J336" t="s">
        <v>2380</v>
      </c>
      <c r="K336" t="s">
        <v>3220</v>
      </c>
      <c r="L336" t="s">
        <v>323</v>
      </c>
      <c r="M336" t="s">
        <v>118</v>
      </c>
      <c r="N336" t="s">
        <v>119</v>
      </c>
      <c r="O336" t="s">
        <v>239</v>
      </c>
      <c r="P336" t="s">
        <v>200</v>
      </c>
      <c r="Q336" t="s">
        <v>143</v>
      </c>
      <c r="R336" t="s">
        <v>123</v>
      </c>
      <c r="S336" t="s">
        <v>113</v>
      </c>
      <c r="T336" t="s">
        <v>1631</v>
      </c>
      <c r="U336" t="s">
        <v>3221</v>
      </c>
      <c r="V336" t="s">
        <v>3222</v>
      </c>
      <c r="Z336" t="s">
        <v>3223</v>
      </c>
      <c r="AA336" t="s">
        <v>567</v>
      </c>
      <c r="AB336" t="s">
        <v>2388</v>
      </c>
      <c r="AC336" t="s">
        <v>130</v>
      </c>
      <c r="AD336">
        <v>0</v>
      </c>
      <c r="AE336" t="s">
        <v>568</v>
      </c>
      <c r="AF336" t="s">
        <v>113</v>
      </c>
      <c r="AG336" t="s">
        <v>113</v>
      </c>
      <c r="AH336" t="s">
        <v>131</v>
      </c>
      <c r="AI336" t="s">
        <v>132</v>
      </c>
      <c r="AJ336" t="s">
        <v>131</v>
      </c>
      <c r="AK336" t="s">
        <v>3224</v>
      </c>
      <c r="AL336" t="s">
        <v>3225</v>
      </c>
      <c r="AM336" t="s">
        <v>135</v>
      </c>
      <c r="AN336" t="s">
        <v>206</v>
      </c>
      <c r="AO336" t="s">
        <v>113</v>
      </c>
      <c r="AP336">
        <v>2732951305</v>
      </c>
      <c r="AQ336" t="s">
        <v>136</v>
      </c>
      <c r="AR336" t="s">
        <v>113</v>
      </c>
      <c r="AS336" t="s">
        <v>113</v>
      </c>
      <c r="AT336" t="s">
        <v>113</v>
      </c>
      <c r="AU336" t="s">
        <v>113</v>
      </c>
      <c r="AW336" t="s">
        <v>113</v>
      </c>
      <c r="AX336" s="82">
        <f>IFERROR(FIND("Óbitos/feridos",consulta_completa__11[[#This Row],[13 - Ocorrências/Ambientes Atingidos]]),0)</f>
        <v>0</v>
      </c>
      <c r="AY336" s="83" t="str">
        <f t="shared" si="157"/>
        <v/>
      </c>
      <c r="AZ336" s="82">
        <f>IFERROR(FIND("População afetada/evacuada",consulta_completa__11[[#This Row],[13 - Ocorrências/Ambientes Atingidos]]),0)</f>
        <v>0</v>
      </c>
      <c r="BA336" s="82" t="str">
        <f t="shared" si="158"/>
        <v/>
      </c>
      <c r="BB336" s="82">
        <f>IFERROR(FIND("Suspensão de abastecimento de água",consulta_completa__11[[#This Row],[13 - Ocorrências/Ambientes Atingidos]]),0)</f>
        <v>0</v>
      </c>
      <c r="BC336" s="83" t="str">
        <f t="shared" si="186"/>
        <v/>
      </c>
      <c r="BD336" s="82">
        <f>IFERROR(FIND("Rio/córrego",consulta_completa__11[[#This Row],[13 - Ocorrências/Ambientes Atingidos]]),0)</f>
        <v>0</v>
      </c>
      <c r="BE336" s="83" t="str">
        <f t="shared" si="159"/>
        <v/>
      </c>
      <c r="BF336" s="82">
        <f>IFERROR(FIND("Lago",consulta_completa__11[[#This Row],[13 - Ocorrências/Ambientes Atingidos]]),0)</f>
        <v>0</v>
      </c>
      <c r="BG336" s="83" t="str">
        <f t="shared" si="160"/>
        <v/>
      </c>
      <c r="BH336" s="82">
        <f>IFERROR(FIND("Mar",consulta_completa__11[[#This Row],[13 - Ocorrências/Ambientes Atingidos]]),0)</f>
        <v>1</v>
      </c>
      <c r="BI336" s="83" t="str">
        <f t="shared" si="161"/>
        <v>X</v>
      </c>
      <c r="BJ336" s="82">
        <f>IFERROR(FIND("Praia",consulta_completa__11[[#This Row],[13 - Ocorrências/Ambientes Atingidos]]),0)</f>
        <v>0</v>
      </c>
      <c r="BK336" s="83" t="str">
        <f t="shared" si="162"/>
        <v/>
      </c>
      <c r="BL336" s="82">
        <f>IFERROR(FIND("Solo",consulta_completa__11[[#This Row],[13 - Ocorrências/Ambientes Atingidos]]),0)</f>
        <v>0</v>
      </c>
      <c r="BM336" s="83" t="str">
        <f t="shared" si="163"/>
        <v/>
      </c>
      <c r="BN336" s="82">
        <f>IFERROR(FIND("Águas subterrâneas",consulta_completa__11[[#This Row],[13 - Ocorrências/Ambientes Atingidos]]),0)</f>
        <v>0</v>
      </c>
      <c r="BO336" s="83" t="str">
        <f t="shared" si="164"/>
        <v/>
      </c>
      <c r="BP336" s="82">
        <f>IFERROR(FIND("Atmosfera",consulta_completa__11[[#This Row],[13 - Ocorrências/Ambientes Atingidos]]),0)</f>
        <v>0</v>
      </c>
      <c r="BQ336" s="83" t="str">
        <f t="shared" si="165"/>
        <v/>
      </c>
      <c r="BR336" s="82">
        <f>IFERROR(FIND("Flora",consulta_completa__11[[#This Row],[13 - Ocorrências/Ambientes Atingidos]]),0)</f>
        <v>0</v>
      </c>
      <c r="BS336" s="83" t="str">
        <f t="shared" si="166"/>
        <v/>
      </c>
      <c r="BT336" s="82">
        <f>IFERROR(FIND("Fauna",consulta_completa__11[[#This Row],[13 - Ocorrências/Ambientes Atingidos]]),0)</f>
        <v>0</v>
      </c>
      <c r="BU336" s="83" t="str">
        <f t="shared" si="167"/>
        <v/>
      </c>
      <c r="BV336" s="82">
        <f>IFERROR(FIND("UC federal",consulta_completa__11[[#This Row],[13 - Ocorrências/Ambientes Atingidos]]),0)</f>
        <v>0</v>
      </c>
      <c r="BW336" s="83" t="str">
        <f t="shared" si="168"/>
        <v/>
      </c>
      <c r="BX336" s="82">
        <f>IFERROR(FIND("UC estadual/municipal",consulta_completa__11[[#This Row],[13 - Ocorrências/Ambientes Atingidos]]),0)</f>
        <v>0</v>
      </c>
      <c r="BY336" s="83" t="str">
        <f t="shared" si="169"/>
        <v/>
      </c>
      <c r="BZ336" s="82">
        <f>IFERROR(FIND("Outro(s)",consulta_completa__11[[#This Row],[13 - Ocorrências/Ambientes Atingidos]]),0)</f>
        <v>0</v>
      </c>
      <c r="CA336" s="83" t="str">
        <f t="shared" si="170"/>
        <v/>
      </c>
      <c r="CB336" s="82">
        <f>IFERROR(FIND("Sem dano",consulta_completa__11[[#This Row],[13 - Ocorrências/Ambientes Atingidos]]),0)</f>
        <v>0</v>
      </c>
      <c r="CC336" s="83" t="str">
        <f t="shared" si="171"/>
        <v/>
      </c>
      <c r="CD336" s="82" t="str">
        <f>IF(consulta_completa__11[[#This Row],[13 - Ocorrências/Ambientes Atingidos]]="","X","")</f>
        <v/>
      </c>
      <c r="CE336" s="84">
        <f>IFERROR(FIND("IBAMA",consulta_completa__11[[#This Row],[14 - Inst. Atuando no Local]]),0)</f>
        <v>0</v>
      </c>
      <c r="CF336" s="84" t="str">
        <f t="shared" si="172"/>
        <v/>
      </c>
      <c r="CG336" s="84">
        <f>IFERROR(FIND("OEMA",consulta_completa__11[[#This Row],[14 - Inst. Atuando no Local]]),0)</f>
        <v>0</v>
      </c>
      <c r="CH336" s="84" t="str">
        <f t="shared" si="173"/>
        <v/>
      </c>
      <c r="CI336" s="84">
        <f>IFERROR(FIND("DEFESA CIVIL",consulta_completa__11[[#This Row],[14 - Inst. Atuando no Local]]),0)</f>
        <v>0</v>
      </c>
      <c r="CJ336" s="84" t="str">
        <f t="shared" si="174"/>
        <v/>
      </c>
      <c r="CK336" s="84">
        <f>IFERROR(FIND("CORPO DE BOMBEIROS",consulta_completa__11[[#This Row],[14 - Inst. Atuando no Local]]),0)</f>
        <v>0</v>
      </c>
      <c r="CL336" s="84" t="str">
        <f t="shared" si="175"/>
        <v/>
      </c>
      <c r="CM336" s="84">
        <f>IFERROR(FIND("POLÍCIA RODOVIÁRIA",consulta_completa__11[[#This Row],[14 - Inst. Atuando no Local]]),0)</f>
        <v>0</v>
      </c>
      <c r="CN336" s="84" t="str">
        <f t="shared" si="176"/>
        <v/>
      </c>
      <c r="CO336" s="84">
        <f>IFERROR(FIND("POLÍCIA MILITAR",consulta_completa__11[[#This Row],[14 - Inst. Atuando no Local]]),0)</f>
        <v>0</v>
      </c>
      <c r="CP336" s="84" t="str">
        <f t="shared" si="177"/>
        <v/>
      </c>
      <c r="CQ336" s="84">
        <f>IFERROR(FIND("POLÍCIA CIVIL",consulta_completa__11[[#This Row],[14 - Inst. Atuando no Local]]),0)</f>
        <v>0</v>
      </c>
      <c r="CR336" s="84" t="str">
        <f t="shared" si="178"/>
        <v/>
      </c>
      <c r="CS336" s="84">
        <f>IFERROR(FIND("MARINHA DO BRASIL",consulta_completa__11[[#This Row],[14 - Inst. Atuando no Local]]),0)</f>
        <v>0</v>
      </c>
      <c r="CT336" s="84" t="str">
        <f t="shared" si="179"/>
        <v/>
      </c>
      <c r="CU336" s="84">
        <f>IFERROR(FIND("EMPRESA ESPECIALIZADA EM ATENDIMENTO",consulta_completa__11[[#This Row],[14 - Inst. Atuando no Local]]),0)</f>
        <v>0</v>
      </c>
      <c r="CV336" s="84" t="str">
        <f t="shared" si="180"/>
        <v/>
      </c>
      <c r="CW336" s="84">
        <f>IFERROR(FIND("IBAMA",consulta_completa__11[[#This Row],[14 - Inst. Atuando no Local]]),0)</f>
        <v>0</v>
      </c>
      <c r="CX336" s="84" t="str">
        <f t="shared" si="181"/>
        <v/>
      </c>
      <c r="CY336" s="84" t="str">
        <f>IF(consulta_completa__11[[#This Row],[14 - Inst. Atuando no Local]]="","X","")</f>
        <v/>
      </c>
      <c r="CZ336" s="84">
        <f>IFERROR(FIND("OUTRA (S)",consulta_completa__11[[#This Row],[14 - Inst. Atuando no Local]]),0)</f>
        <v>0</v>
      </c>
      <c r="DA336" s="84" t="str">
        <f t="shared" si="182"/>
        <v/>
      </c>
      <c r="DB336" s="35" t="str">
        <f t="shared" si="183"/>
        <v>Sim</v>
      </c>
      <c r="DC336" s="35" t="str">
        <f t="shared" si="184"/>
        <v>Não</v>
      </c>
      <c r="DD336" s="35" t="str">
        <f t="shared" si="185"/>
        <v>Sim</v>
      </c>
      <c r="DE336" s="87" t="str">
        <f t="shared" si="156"/>
        <v>Sem informação</v>
      </c>
    </row>
    <row r="337" spans="1:109">
      <c r="A337" s="14">
        <v>202551754017</v>
      </c>
      <c r="B337" s="1">
        <v>45794</v>
      </c>
      <c r="C337" t="s">
        <v>3226</v>
      </c>
      <c r="D337" t="s">
        <v>180</v>
      </c>
      <c r="E337" t="s">
        <v>286</v>
      </c>
      <c r="F337" t="s">
        <v>3227</v>
      </c>
      <c r="G337" t="s">
        <v>3228</v>
      </c>
      <c r="H337" t="s">
        <v>3229</v>
      </c>
      <c r="I337" t="s">
        <v>3230</v>
      </c>
      <c r="J337" t="s">
        <v>3231</v>
      </c>
      <c r="K337" t="s">
        <v>3232</v>
      </c>
      <c r="L337" t="s">
        <v>1352</v>
      </c>
      <c r="M337" t="s">
        <v>297</v>
      </c>
      <c r="N337" t="s">
        <v>2184</v>
      </c>
      <c r="O337" t="s">
        <v>239</v>
      </c>
      <c r="P337" t="s">
        <v>229</v>
      </c>
      <c r="Q337" t="s">
        <v>230</v>
      </c>
      <c r="R337" t="s">
        <v>123</v>
      </c>
      <c r="S337" t="s">
        <v>113</v>
      </c>
      <c r="T337" t="s">
        <v>3233</v>
      </c>
      <c r="U337" t="s">
        <v>113</v>
      </c>
      <c r="V337" t="s">
        <v>113</v>
      </c>
      <c r="Z337" t="s">
        <v>1672</v>
      </c>
      <c r="AA337" t="s">
        <v>3234</v>
      </c>
      <c r="AB337" t="s">
        <v>3235</v>
      </c>
      <c r="AC337" t="s">
        <v>3236</v>
      </c>
      <c r="AD337">
        <v>0</v>
      </c>
      <c r="AE337" t="s">
        <v>3237</v>
      </c>
      <c r="AF337" t="s">
        <v>3238</v>
      </c>
      <c r="AG337" t="s">
        <v>3239</v>
      </c>
      <c r="AH337" t="s">
        <v>131</v>
      </c>
      <c r="AI337" t="s">
        <v>131</v>
      </c>
      <c r="AJ337" t="s">
        <v>132</v>
      </c>
      <c r="AK337" t="s">
        <v>113</v>
      </c>
      <c r="AL337" t="s">
        <v>113</v>
      </c>
      <c r="AM337" t="s">
        <v>1673</v>
      </c>
      <c r="AN337" t="s">
        <v>113</v>
      </c>
      <c r="AO337" t="s">
        <v>3240</v>
      </c>
      <c r="AP337">
        <v>21998491289</v>
      </c>
      <c r="AQ337" t="s">
        <v>1675</v>
      </c>
      <c r="AR337" t="s">
        <v>113</v>
      </c>
      <c r="AS337" t="s">
        <v>113</v>
      </c>
      <c r="AT337" t="s">
        <v>113</v>
      </c>
      <c r="AU337" t="s">
        <v>113</v>
      </c>
      <c r="AW337" t="s">
        <v>113</v>
      </c>
      <c r="AX337" s="82">
        <f>IFERROR(FIND("Óbitos/feridos",consulta_completa__11[[#This Row],[13 - Ocorrências/Ambientes Atingidos]]),0)</f>
        <v>1</v>
      </c>
      <c r="AY337" s="83" t="str">
        <f t="shared" si="157"/>
        <v>X</v>
      </c>
      <c r="AZ337" s="82">
        <f>IFERROR(FIND("População afetada/evacuada",consulta_completa__11[[#This Row],[13 - Ocorrências/Ambientes Atingidos]]),0)</f>
        <v>0</v>
      </c>
      <c r="BA337" s="82" t="str">
        <f t="shared" si="158"/>
        <v/>
      </c>
      <c r="BB337" s="82">
        <f>IFERROR(FIND("Suspensão de abastecimento de água",consulta_completa__11[[#This Row],[13 - Ocorrências/Ambientes Atingidos]]),0)</f>
        <v>0</v>
      </c>
      <c r="BC337" s="83" t="str">
        <f t="shared" si="186"/>
        <v/>
      </c>
      <c r="BD337" s="82">
        <f>IFERROR(FIND("Rio/córrego",consulta_completa__11[[#This Row],[13 - Ocorrências/Ambientes Atingidos]]),0)</f>
        <v>0</v>
      </c>
      <c r="BE337" s="83" t="str">
        <f t="shared" si="159"/>
        <v/>
      </c>
      <c r="BF337" s="82">
        <f>IFERROR(FIND("Lago",consulta_completa__11[[#This Row],[13 - Ocorrências/Ambientes Atingidos]]),0)</f>
        <v>0</v>
      </c>
      <c r="BG337" s="83" t="str">
        <f t="shared" si="160"/>
        <v/>
      </c>
      <c r="BH337" s="82">
        <f>IFERROR(FIND("Mar",consulta_completa__11[[#This Row],[13 - Ocorrências/Ambientes Atingidos]]),0)</f>
        <v>0</v>
      </c>
      <c r="BI337" s="83" t="str">
        <f t="shared" si="161"/>
        <v/>
      </c>
      <c r="BJ337" s="82">
        <f>IFERROR(FIND("Praia",consulta_completa__11[[#This Row],[13 - Ocorrências/Ambientes Atingidos]]),0)</f>
        <v>0</v>
      </c>
      <c r="BK337" s="83" t="str">
        <f t="shared" si="162"/>
        <v/>
      </c>
      <c r="BL337" s="82">
        <f>IFERROR(FIND("Solo",consulta_completa__11[[#This Row],[13 - Ocorrências/Ambientes Atingidos]]),0)</f>
        <v>17</v>
      </c>
      <c r="BM337" s="83" t="str">
        <f t="shared" si="163"/>
        <v>X</v>
      </c>
      <c r="BN337" s="82">
        <f>IFERROR(FIND("Águas subterrâneas",consulta_completa__11[[#This Row],[13 - Ocorrências/Ambientes Atingidos]]),0)</f>
        <v>0</v>
      </c>
      <c r="BO337" s="83" t="str">
        <f t="shared" si="164"/>
        <v/>
      </c>
      <c r="BP337" s="82">
        <f>IFERROR(FIND("Atmosfera",consulta_completa__11[[#This Row],[13 - Ocorrências/Ambientes Atingidos]]),0)</f>
        <v>0</v>
      </c>
      <c r="BQ337" s="83" t="str">
        <f t="shared" si="165"/>
        <v/>
      </c>
      <c r="BR337" s="82">
        <f>IFERROR(FIND("Flora",consulta_completa__11[[#This Row],[13 - Ocorrências/Ambientes Atingidos]]),0)</f>
        <v>0</v>
      </c>
      <c r="BS337" s="83" t="str">
        <f t="shared" si="166"/>
        <v/>
      </c>
      <c r="BT337" s="82">
        <f>IFERROR(FIND("Fauna",consulta_completa__11[[#This Row],[13 - Ocorrências/Ambientes Atingidos]]),0)</f>
        <v>0</v>
      </c>
      <c r="BU337" s="83" t="str">
        <f t="shared" si="167"/>
        <v/>
      </c>
      <c r="BV337" s="82">
        <f>IFERROR(FIND("UC federal",consulta_completa__11[[#This Row],[13 - Ocorrências/Ambientes Atingidos]]),0)</f>
        <v>0</v>
      </c>
      <c r="BW337" s="83" t="str">
        <f t="shared" si="168"/>
        <v/>
      </c>
      <c r="BX337" s="82">
        <f>IFERROR(FIND("UC estadual/municipal",consulta_completa__11[[#This Row],[13 - Ocorrências/Ambientes Atingidos]]),0)</f>
        <v>0</v>
      </c>
      <c r="BY337" s="83" t="str">
        <f t="shared" si="169"/>
        <v/>
      </c>
      <c r="BZ337" s="82">
        <f>IFERROR(FIND("Outro(s)",consulta_completa__11[[#This Row],[13 - Ocorrências/Ambientes Atingidos]]),0)</f>
        <v>0</v>
      </c>
      <c r="CA337" s="83" t="str">
        <f t="shared" si="170"/>
        <v/>
      </c>
      <c r="CB337" s="82">
        <f>IFERROR(FIND("Sem dano",consulta_completa__11[[#This Row],[13 - Ocorrências/Ambientes Atingidos]]),0)</f>
        <v>0</v>
      </c>
      <c r="CC337" s="83" t="str">
        <f t="shared" si="171"/>
        <v/>
      </c>
      <c r="CD337" s="82" t="str">
        <f>IF(consulta_completa__11[[#This Row],[13 - Ocorrências/Ambientes Atingidos]]="","X","")</f>
        <v/>
      </c>
      <c r="CE337" s="84">
        <f>IFERROR(FIND("IBAMA",consulta_completa__11[[#This Row],[14 - Inst. Atuando no Local]]),0)</f>
        <v>0</v>
      </c>
      <c r="CF337" s="84" t="str">
        <f t="shared" si="172"/>
        <v/>
      </c>
      <c r="CG337" s="84">
        <f>IFERROR(FIND("OEMA",consulta_completa__11[[#This Row],[14 - Inst. Atuando no Local]]),0)</f>
        <v>0</v>
      </c>
      <c r="CH337" s="84" t="str">
        <f t="shared" si="173"/>
        <v/>
      </c>
      <c r="CI337" s="84">
        <f>IFERROR(FIND("DEFESA CIVIL",consulta_completa__11[[#This Row],[14 - Inst. Atuando no Local]]),0)</f>
        <v>0</v>
      </c>
      <c r="CJ337" s="84" t="str">
        <f t="shared" si="174"/>
        <v/>
      </c>
      <c r="CK337" s="84">
        <f>IFERROR(FIND("CORPO DE BOMBEIROS",consulta_completa__11[[#This Row],[14 - Inst. Atuando no Local]]),0)</f>
        <v>0</v>
      </c>
      <c r="CL337" s="84" t="str">
        <f t="shared" si="175"/>
        <v/>
      </c>
      <c r="CM337" s="84">
        <f>IFERROR(FIND("POLÍCIA RODOVIÁRIA",consulta_completa__11[[#This Row],[14 - Inst. Atuando no Local]]),0)</f>
        <v>0</v>
      </c>
      <c r="CN337" s="84" t="str">
        <f t="shared" si="176"/>
        <v/>
      </c>
      <c r="CO337" s="84">
        <f>IFERROR(FIND("POLÍCIA MILITAR",consulta_completa__11[[#This Row],[14 - Inst. Atuando no Local]]),0)</f>
        <v>0</v>
      </c>
      <c r="CP337" s="84" t="str">
        <f t="shared" si="177"/>
        <v/>
      </c>
      <c r="CQ337" s="84">
        <f>IFERROR(FIND("POLÍCIA CIVIL",consulta_completa__11[[#This Row],[14 - Inst. Atuando no Local]]),0)</f>
        <v>0</v>
      </c>
      <c r="CR337" s="84" t="str">
        <f t="shared" si="178"/>
        <v/>
      </c>
      <c r="CS337" s="84">
        <f>IFERROR(FIND("MARINHA DO BRASIL",consulta_completa__11[[#This Row],[14 - Inst. Atuando no Local]]),0)</f>
        <v>0</v>
      </c>
      <c r="CT337" s="84" t="str">
        <f t="shared" si="179"/>
        <v/>
      </c>
      <c r="CU337" s="84">
        <f>IFERROR(FIND("EMPRESA ESPECIALIZADA EM ATENDIMENTO",consulta_completa__11[[#This Row],[14 - Inst. Atuando no Local]]),0)</f>
        <v>0</v>
      </c>
      <c r="CV337" s="84" t="str">
        <f t="shared" si="180"/>
        <v/>
      </c>
      <c r="CW337" s="84">
        <f>IFERROR(FIND("IBAMA",consulta_completa__11[[#This Row],[14 - Inst. Atuando no Local]]),0)</f>
        <v>0</v>
      </c>
      <c r="CX337" s="84" t="str">
        <f t="shared" si="181"/>
        <v/>
      </c>
      <c r="CY337" s="84" t="str">
        <f>IF(consulta_completa__11[[#This Row],[14 - Inst. Atuando no Local]]="","X","")</f>
        <v/>
      </c>
      <c r="CZ337" s="84">
        <f>IFERROR(FIND("OUTRA (S)",consulta_completa__11[[#This Row],[14 - Inst. Atuando no Local]]),0)</f>
        <v>0</v>
      </c>
      <c r="DA337" s="84" t="str">
        <f t="shared" si="182"/>
        <v/>
      </c>
      <c r="DB337" s="35" t="str">
        <f t="shared" si="183"/>
        <v>Sim</v>
      </c>
      <c r="DC337" s="35" t="str">
        <f t="shared" si="184"/>
        <v>Não</v>
      </c>
      <c r="DD337" s="35" t="str">
        <f t="shared" si="185"/>
        <v>Sim</v>
      </c>
      <c r="DE337" s="87" t="str">
        <f t="shared" si="156"/>
        <v>Sem informação</v>
      </c>
    </row>
    <row r="338" spans="1:109">
      <c r="A338" s="14">
        <v>202551946813</v>
      </c>
      <c r="B338" s="1">
        <v>45795</v>
      </c>
      <c r="C338" t="s">
        <v>353</v>
      </c>
      <c r="D338" t="s">
        <v>161</v>
      </c>
      <c r="E338" t="s">
        <v>162</v>
      </c>
      <c r="F338" t="s">
        <v>163</v>
      </c>
      <c r="G338" t="s">
        <v>113</v>
      </c>
      <c r="H338" t="s">
        <v>114</v>
      </c>
      <c r="I338" t="s">
        <v>114</v>
      </c>
      <c r="J338" t="s">
        <v>3241</v>
      </c>
      <c r="K338" t="s">
        <v>763</v>
      </c>
      <c r="L338" t="s">
        <v>166</v>
      </c>
      <c r="M338" t="s">
        <v>140</v>
      </c>
      <c r="N338" t="s">
        <v>113</v>
      </c>
      <c r="O338" t="s">
        <v>239</v>
      </c>
      <c r="P338" t="s">
        <v>272</v>
      </c>
      <c r="Q338" t="s">
        <v>122</v>
      </c>
      <c r="R338" t="s">
        <v>123</v>
      </c>
      <c r="S338" t="s">
        <v>113</v>
      </c>
      <c r="T338" t="s">
        <v>3242</v>
      </c>
      <c r="U338" t="s">
        <v>3243</v>
      </c>
      <c r="V338" t="s">
        <v>3244</v>
      </c>
      <c r="Z338" t="s">
        <v>3245</v>
      </c>
      <c r="AA338" t="s">
        <v>3246</v>
      </c>
      <c r="AB338" t="s">
        <v>1345</v>
      </c>
      <c r="AC338" t="s">
        <v>173</v>
      </c>
      <c r="AD338">
        <v>1</v>
      </c>
      <c r="AE338" t="s">
        <v>113</v>
      </c>
      <c r="AF338" t="s">
        <v>113</v>
      </c>
      <c r="AG338" t="s">
        <v>113</v>
      </c>
      <c r="AH338" t="s">
        <v>131</v>
      </c>
      <c r="AI338" t="s">
        <v>131</v>
      </c>
      <c r="AJ338" t="s">
        <v>132</v>
      </c>
      <c r="AK338" t="s">
        <v>113</v>
      </c>
      <c r="AL338" t="s">
        <v>1346</v>
      </c>
      <c r="AM338" t="s">
        <v>1347</v>
      </c>
      <c r="AN338" t="s">
        <v>358</v>
      </c>
      <c r="AO338" t="s">
        <v>177</v>
      </c>
      <c r="AP338">
        <v>16991797303</v>
      </c>
      <c r="AQ338" t="s">
        <v>1348</v>
      </c>
      <c r="AR338" t="s">
        <v>113</v>
      </c>
      <c r="AS338" t="s">
        <v>113</v>
      </c>
      <c r="AT338" t="s">
        <v>113</v>
      </c>
      <c r="AU338" t="s">
        <v>113</v>
      </c>
      <c r="AW338" t="s">
        <v>113</v>
      </c>
      <c r="AX338" s="82">
        <f>IFERROR(FIND("Óbitos/feridos",consulta_completa__11[[#This Row],[13 - Ocorrências/Ambientes Atingidos]]),0)</f>
        <v>0</v>
      </c>
      <c r="AY338" s="83" t="str">
        <f t="shared" si="157"/>
        <v/>
      </c>
      <c r="AZ338" s="82">
        <f>IFERROR(FIND("População afetada/evacuada",consulta_completa__11[[#This Row],[13 - Ocorrências/Ambientes Atingidos]]),0)</f>
        <v>0</v>
      </c>
      <c r="BA338" s="82" t="str">
        <f t="shared" si="158"/>
        <v/>
      </c>
      <c r="BB338" s="82">
        <f>IFERROR(FIND("Suspensão de abastecimento de água",consulta_completa__11[[#This Row],[13 - Ocorrências/Ambientes Atingidos]]),0)</f>
        <v>0</v>
      </c>
      <c r="BC338" s="83" t="str">
        <f t="shared" si="186"/>
        <v/>
      </c>
      <c r="BD338" s="82">
        <f>IFERROR(FIND("Rio/córrego",consulta_completa__11[[#This Row],[13 - Ocorrências/Ambientes Atingidos]]),0)</f>
        <v>0</v>
      </c>
      <c r="BE338" s="83" t="str">
        <f t="shared" si="159"/>
        <v/>
      </c>
      <c r="BF338" s="82">
        <f>IFERROR(FIND("Lago",consulta_completa__11[[#This Row],[13 - Ocorrências/Ambientes Atingidos]]),0)</f>
        <v>0</v>
      </c>
      <c r="BG338" s="83" t="str">
        <f t="shared" si="160"/>
        <v/>
      </c>
      <c r="BH338" s="82">
        <f>IFERROR(FIND("Mar",consulta_completa__11[[#This Row],[13 - Ocorrências/Ambientes Atingidos]]),0)</f>
        <v>0</v>
      </c>
      <c r="BI338" s="83" t="str">
        <f t="shared" si="161"/>
        <v/>
      </c>
      <c r="BJ338" s="82">
        <f>IFERROR(FIND("Praia",consulta_completa__11[[#This Row],[13 - Ocorrências/Ambientes Atingidos]]),0)</f>
        <v>0</v>
      </c>
      <c r="BK338" s="83" t="str">
        <f t="shared" si="162"/>
        <v/>
      </c>
      <c r="BL338" s="82">
        <f>IFERROR(FIND("Solo",consulta_completa__11[[#This Row],[13 - Ocorrências/Ambientes Atingidos]]),0)</f>
        <v>1</v>
      </c>
      <c r="BM338" s="83" t="str">
        <f t="shared" si="163"/>
        <v>X</v>
      </c>
      <c r="BN338" s="82">
        <f>IFERROR(FIND("Águas subterrâneas",consulta_completa__11[[#This Row],[13 - Ocorrências/Ambientes Atingidos]]),0)</f>
        <v>0</v>
      </c>
      <c r="BO338" s="83" t="str">
        <f t="shared" si="164"/>
        <v/>
      </c>
      <c r="BP338" s="82">
        <f>IFERROR(FIND("Atmosfera",consulta_completa__11[[#This Row],[13 - Ocorrências/Ambientes Atingidos]]),0)</f>
        <v>0</v>
      </c>
      <c r="BQ338" s="83" t="str">
        <f t="shared" si="165"/>
        <v/>
      </c>
      <c r="BR338" s="82">
        <f>IFERROR(FIND("Flora",consulta_completa__11[[#This Row],[13 - Ocorrências/Ambientes Atingidos]]),0)</f>
        <v>0</v>
      </c>
      <c r="BS338" s="83" t="str">
        <f t="shared" si="166"/>
        <v/>
      </c>
      <c r="BT338" s="82">
        <f>IFERROR(FIND("Fauna",consulta_completa__11[[#This Row],[13 - Ocorrências/Ambientes Atingidos]]),0)</f>
        <v>0</v>
      </c>
      <c r="BU338" s="83" t="str">
        <f t="shared" si="167"/>
        <v/>
      </c>
      <c r="BV338" s="82">
        <f>IFERROR(FIND("UC federal",consulta_completa__11[[#This Row],[13 - Ocorrências/Ambientes Atingidos]]),0)</f>
        <v>0</v>
      </c>
      <c r="BW338" s="83" t="str">
        <f t="shared" si="168"/>
        <v/>
      </c>
      <c r="BX338" s="82">
        <f>IFERROR(FIND("UC estadual/municipal",consulta_completa__11[[#This Row],[13 - Ocorrências/Ambientes Atingidos]]),0)</f>
        <v>0</v>
      </c>
      <c r="BY338" s="83" t="str">
        <f t="shared" si="169"/>
        <v/>
      </c>
      <c r="BZ338" s="82">
        <f>IFERROR(FIND("Outro(s)",consulta_completa__11[[#This Row],[13 - Ocorrências/Ambientes Atingidos]]),0)</f>
        <v>0</v>
      </c>
      <c r="CA338" s="83" t="str">
        <f t="shared" si="170"/>
        <v/>
      </c>
      <c r="CB338" s="82">
        <f>IFERROR(FIND("Sem dano",consulta_completa__11[[#This Row],[13 - Ocorrências/Ambientes Atingidos]]),0)</f>
        <v>0</v>
      </c>
      <c r="CC338" s="83" t="str">
        <f t="shared" si="171"/>
        <v/>
      </c>
      <c r="CD338" s="82" t="str">
        <f>IF(consulta_completa__11[[#This Row],[13 - Ocorrências/Ambientes Atingidos]]="","X","")</f>
        <v/>
      </c>
      <c r="CE338" s="84">
        <f>IFERROR(FIND("IBAMA",consulta_completa__11[[#This Row],[14 - Inst. Atuando no Local]]),0)</f>
        <v>0</v>
      </c>
      <c r="CF338" s="84" t="str">
        <f t="shared" si="172"/>
        <v/>
      </c>
      <c r="CG338" s="84">
        <f>IFERROR(FIND("OEMA",consulta_completa__11[[#This Row],[14 - Inst. Atuando no Local]]),0)</f>
        <v>0</v>
      </c>
      <c r="CH338" s="84" t="str">
        <f t="shared" si="173"/>
        <v/>
      </c>
      <c r="CI338" s="84">
        <f>IFERROR(FIND("DEFESA CIVIL",consulta_completa__11[[#This Row],[14 - Inst. Atuando no Local]]),0)</f>
        <v>0</v>
      </c>
      <c r="CJ338" s="84" t="str">
        <f t="shared" si="174"/>
        <v/>
      </c>
      <c r="CK338" s="84">
        <f>IFERROR(FIND("CORPO DE BOMBEIROS",consulta_completa__11[[#This Row],[14 - Inst. Atuando no Local]]),0)</f>
        <v>0</v>
      </c>
      <c r="CL338" s="84" t="str">
        <f t="shared" si="175"/>
        <v/>
      </c>
      <c r="CM338" s="84">
        <f>IFERROR(FIND("POLÍCIA RODOVIÁRIA",consulta_completa__11[[#This Row],[14 - Inst. Atuando no Local]]),0)</f>
        <v>0</v>
      </c>
      <c r="CN338" s="84" t="str">
        <f t="shared" si="176"/>
        <v/>
      </c>
      <c r="CO338" s="84">
        <f>IFERROR(FIND("POLÍCIA MILITAR",consulta_completa__11[[#This Row],[14 - Inst. Atuando no Local]]),0)</f>
        <v>0</v>
      </c>
      <c r="CP338" s="84" t="str">
        <f t="shared" si="177"/>
        <v/>
      </c>
      <c r="CQ338" s="84">
        <f>IFERROR(FIND("POLÍCIA CIVIL",consulta_completa__11[[#This Row],[14 - Inst. Atuando no Local]]),0)</f>
        <v>0</v>
      </c>
      <c r="CR338" s="84" t="str">
        <f t="shared" si="178"/>
        <v/>
      </c>
      <c r="CS338" s="84">
        <f>IFERROR(FIND("MARINHA DO BRASIL",consulta_completa__11[[#This Row],[14 - Inst. Atuando no Local]]),0)</f>
        <v>0</v>
      </c>
      <c r="CT338" s="84" t="str">
        <f t="shared" si="179"/>
        <v/>
      </c>
      <c r="CU338" s="84">
        <f>IFERROR(FIND("EMPRESA ESPECIALIZADA EM ATENDIMENTO",consulta_completa__11[[#This Row],[14 - Inst. Atuando no Local]]),0)</f>
        <v>0</v>
      </c>
      <c r="CV338" s="84" t="str">
        <f t="shared" si="180"/>
        <v/>
      </c>
      <c r="CW338" s="84">
        <f>IFERROR(FIND("IBAMA",consulta_completa__11[[#This Row],[14 - Inst. Atuando no Local]]),0)</f>
        <v>0</v>
      </c>
      <c r="CX338" s="84" t="str">
        <f t="shared" si="181"/>
        <v/>
      </c>
      <c r="CY338" s="84" t="str">
        <f>IF(consulta_completa__11[[#This Row],[14 - Inst. Atuando no Local]]="","X","")</f>
        <v>X</v>
      </c>
      <c r="CZ338" s="84">
        <f>IFERROR(FIND("OUTRA (S)",consulta_completa__11[[#This Row],[14 - Inst. Atuando no Local]]),0)</f>
        <v>0</v>
      </c>
      <c r="DA338" s="84" t="str">
        <f t="shared" si="182"/>
        <v/>
      </c>
      <c r="DB338" s="35" t="str">
        <f t="shared" si="183"/>
        <v>Sim</v>
      </c>
      <c r="DC338" s="35" t="str">
        <f t="shared" si="184"/>
        <v>Não</v>
      </c>
      <c r="DD338" s="35" t="str">
        <f t="shared" si="185"/>
        <v>Sim</v>
      </c>
      <c r="DE338" s="87" t="str">
        <f t="shared" si="156"/>
        <v>Federal</v>
      </c>
    </row>
    <row r="339" spans="1:109">
      <c r="A339" s="14">
        <v>202552179244</v>
      </c>
      <c r="B339" s="1">
        <v>45795</v>
      </c>
      <c r="C339" t="s">
        <v>3247</v>
      </c>
      <c r="D339" t="s">
        <v>343</v>
      </c>
      <c r="E339" t="s">
        <v>139</v>
      </c>
      <c r="F339" t="s">
        <v>112</v>
      </c>
      <c r="G339" t="s">
        <v>113</v>
      </c>
      <c r="H339" t="s">
        <v>114</v>
      </c>
      <c r="I339" t="s">
        <v>114</v>
      </c>
      <c r="J339" t="s">
        <v>441</v>
      </c>
      <c r="K339" t="s">
        <v>3248</v>
      </c>
      <c r="L339" t="s">
        <v>117</v>
      </c>
      <c r="M339" t="s">
        <v>140</v>
      </c>
      <c r="N339" t="s">
        <v>141</v>
      </c>
      <c r="O339" t="s">
        <v>185</v>
      </c>
      <c r="P339" t="s">
        <v>272</v>
      </c>
      <c r="Q339" t="s">
        <v>167</v>
      </c>
      <c r="R339" t="s">
        <v>123</v>
      </c>
      <c r="S339" t="s">
        <v>113</v>
      </c>
      <c r="T339" t="s">
        <v>3249</v>
      </c>
      <c r="U339" t="s">
        <v>145</v>
      </c>
      <c r="V339" t="s">
        <v>3250</v>
      </c>
      <c r="Z339" t="s">
        <v>3251</v>
      </c>
      <c r="AA339" t="s">
        <v>113</v>
      </c>
      <c r="AB339" t="s">
        <v>3252</v>
      </c>
      <c r="AC339" t="s">
        <v>113</v>
      </c>
      <c r="AD339">
        <v>2</v>
      </c>
      <c r="AE339" t="s">
        <v>113</v>
      </c>
      <c r="AF339" t="s">
        <v>1071</v>
      </c>
      <c r="AG339" t="s">
        <v>825</v>
      </c>
      <c r="AH339" t="s">
        <v>131</v>
      </c>
      <c r="AI339" t="s">
        <v>131</v>
      </c>
      <c r="AJ339" t="s">
        <v>131</v>
      </c>
      <c r="AK339" t="s">
        <v>3253</v>
      </c>
      <c r="AL339" t="s">
        <v>3254</v>
      </c>
      <c r="AM339" t="s">
        <v>153</v>
      </c>
      <c r="AN339" t="s">
        <v>154</v>
      </c>
      <c r="AO339" t="s">
        <v>155</v>
      </c>
      <c r="AP339">
        <v>6133161070</v>
      </c>
      <c r="AQ339" t="s">
        <v>156</v>
      </c>
      <c r="AR339" t="s">
        <v>113</v>
      </c>
      <c r="AS339" t="s">
        <v>113</v>
      </c>
      <c r="AT339" t="s">
        <v>3255</v>
      </c>
      <c r="AU339" t="s">
        <v>592</v>
      </c>
      <c r="AV339">
        <v>170000000</v>
      </c>
      <c r="AW339" t="s">
        <v>159</v>
      </c>
      <c r="AX339" s="82">
        <f>IFERROR(FIND("Óbitos/feridos",consulta_completa__11[[#This Row],[13 - Ocorrências/Ambientes Atingidos]]),0)</f>
        <v>0</v>
      </c>
      <c r="AY339" s="83" t="str">
        <f t="shared" si="157"/>
        <v/>
      </c>
      <c r="AZ339" s="82">
        <f>IFERROR(FIND("População afetada/evacuada",consulta_completa__11[[#This Row],[13 - Ocorrências/Ambientes Atingidos]]),0)</f>
        <v>0</v>
      </c>
      <c r="BA339" s="82" t="str">
        <f t="shared" si="158"/>
        <v/>
      </c>
      <c r="BB339" s="82">
        <f>IFERROR(FIND("Suspensão de abastecimento de água",consulta_completa__11[[#This Row],[13 - Ocorrências/Ambientes Atingidos]]),0)</f>
        <v>0</v>
      </c>
      <c r="BC339" s="83" t="str">
        <f t="shared" si="186"/>
        <v/>
      </c>
      <c r="BD339" s="82">
        <f>IFERROR(FIND("Rio/córrego",consulta_completa__11[[#This Row],[13 - Ocorrências/Ambientes Atingidos]]),0)</f>
        <v>0</v>
      </c>
      <c r="BE339" s="83" t="str">
        <f t="shared" si="159"/>
        <v/>
      </c>
      <c r="BF339" s="82">
        <f>IFERROR(FIND("Lago",consulta_completa__11[[#This Row],[13 - Ocorrências/Ambientes Atingidos]]),0)</f>
        <v>0</v>
      </c>
      <c r="BG339" s="83" t="str">
        <f t="shared" si="160"/>
        <v/>
      </c>
      <c r="BH339" s="82">
        <f>IFERROR(FIND("Mar",consulta_completa__11[[#This Row],[13 - Ocorrências/Ambientes Atingidos]]),0)</f>
        <v>0</v>
      </c>
      <c r="BI339" s="83" t="str">
        <f t="shared" si="161"/>
        <v/>
      </c>
      <c r="BJ339" s="82">
        <f>IFERROR(FIND("Praia",consulta_completa__11[[#This Row],[13 - Ocorrências/Ambientes Atingidos]]),0)</f>
        <v>0</v>
      </c>
      <c r="BK339" s="83" t="str">
        <f t="shared" si="162"/>
        <v/>
      </c>
      <c r="BL339" s="82">
        <f>IFERROR(FIND("Solo",consulta_completa__11[[#This Row],[13 - Ocorrências/Ambientes Atingidos]]),0)</f>
        <v>1</v>
      </c>
      <c r="BM339" s="83" t="str">
        <f t="shared" si="163"/>
        <v>X</v>
      </c>
      <c r="BN339" s="82">
        <f>IFERROR(FIND("Águas subterrâneas",consulta_completa__11[[#This Row],[13 - Ocorrências/Ambientes Atingidos]]),0)</f>
        <v>0</v>
      </c>
      <c r="BO339" s="83" t="str">
        <f t="shared" si="164"/>
        <v/>
      </c>
      <c r="BP339" s="82">
        <f>IFERROR(FIND("Atmosfera",consulta_completa__11[[#This Row],[13 - Ocorrências/Ambientes Atingidos]]),0)</f>
        <v>0</v>
      </c>
      <c r="BQ339" s="83" t="str">
        <f t="shared" si="165"/>
        <v/>
      </c>
      <c r="BR339" s="82">
        <f>IFERROR(FIND("Flora",consulta_completa__11[[#This Row],[13 - Ocorrências/Ambientes Atingidos]]),0)</f>
        <v>0</v>
      </c>
      <c r="BS339" s="83" t="str">
        <f t="shared" si="166"/>
        <v/>
      </c>
      <c r="BT339" s="82">
        <f>IFERROR(FIND("Fauna",consulta_completa__11[[#This Row],[13 - Ocorrências/Ambientes Atingidos]]),0)</f>
        <v>0</v>
      </c>
      <c r="BU339" s="83" t="str">
        <f t="shared" si="167"/>
        <v/>
      </c>
      <c r="BV339" s="82">
        <f>IFERROR(FIND("UC federal",consulta_completa__11[[#This Row],[13 - Ocorrências/Ambientes Atingidos]]),0)</f>
        <v>0</v>
      </c>
      <c r="BW339" s="83" t="str">
        <f t="shared" si="168"/>
        <v/>
      </c>
      <c r="BX339" s="82">
        <f>IFERROR(FIND("UC estadual/municipal",consulta_completa__11[[#This Row],[13 - Ocorrências/Ambientes Atingidos]]),0)</f>
        <v>0</v>
      </c>
      <c r="BY339" s="83" t="str">
        <f t="shared" si="169"/>
        <v/>
      </c>
      <c r="BZ339" s="82">
        <f>IFERROR(FIND("Outro(s)",consulta_completa__11[[#This Row],[13 - Ocorrências/Ambientes Atingidos]]),0)</f>
        <v>0</v>
      </c>
      <c r="CA339" s="83" t="str">
        <f t="shared" si="170"/>
        <v/>
      </c>
      <c r="CB339" s="82">
        <f>IFERROR(FIND("Sem dano",consulta_completa__11[[#This Row],[13 - Ocorrências/Ambientes Atingidos]]),0)</f>
        <v>0</v>
      </c>
      <c r="CC339" s="83" t="str">
        <f t="shared" si="171"/>
        <v/>
      </c>
      <c r="CD339" s="82" t="str">
        <f>IF(consulta_completa__11[[#This Row],[13 - Ocorrências/Ambientes Atingidos]]="","X","")</f>
        <v/>
      </c>
      <c r="CE339" s="84">
        <f>IFERROR(FIND("IBAMA",consulta_completa__11[[#This Row],[14 - Inst. Atuando no Local]]),0)</f>
        <v>0</v>
      </c>
      <c r="CF339" s="84" t="str">
        <f t="shared" si="172"/>
        <v/>
      </c>
      <c r="CG339" s="84">
        <f>IFERROR(FIND("OEMA",consulta_completa__11[[#This Row],[14 - Inst. Atuando no Local]]),0)</f>
        <v>0</v>
      </c>
      <c r="CH339" s="84" t="str">
        <f t="shared" si="173"/>
        <v/>
      </c>
      <c r="CI339" s="84">
        <f>IFERROR(FIND("DEFESA CIVIL",consulta_completa__11[[#This Row],[14 - Inst. Atuando no Local]]),0)</f>
        <v>0</v>
      </c>
      <c r="CJ339" s="84" t="str">
        <f t="shared" si="174"/>
        <v/>
      </c>
      <c r="CK339" s="84">
        <f>IFERROR(FIND("CORPO DE BOMBEIROS",consulta_completa__11[[#This Row],[14 - Inst. Atuando no Local]]),0)</f>
        <v>0</v>
      </c>
      <c r="CL339" s="84" t="str">
        <f t="shared" si="175"/>
        <v/>
      </c>
      <c r="CM339" s="84">
        <f>IFERROR(FIND("POLÍCIA RODOVIÁRIA",consulta_completa__11[[#This Row],[14 - Inst. Atuando no Local]]),0)</f>
        <v>0</v>
      </c>
      <c r="CN339" s="84" t="str">
        <f t="shared" si="176"/>
        <v/>
      </c>
      <c r="CO339" s="84">
        <f>IFERROR(FIND("POLÍCIA MILITAR",consulta_completa__11[[#This Row],[14 - Inst. Atuando no Local]]),0)</f>
        <v>0</v>
      </c>
      <c r="CP339" s="84" t="str">
        <f t="shared" si="177"/>
        <v/>
      </c>
      <c r="CQ339" s="84">
        <f>IFERROR(FIND("POLÍCIA CIVIL",consulta_completa__11[[#This Row],[14 - Inst. Atuando no Local]]),0)</f>
        <v>0</v>
      </c>
      <c r="CR339" s="84" t="str">
        <f t="shared" si="178"/>
        <v/>
      </c>
      <c r="CS339" s="84">
        <f>IFERROR(FIND("MARINHA DO BRASIL",consulta_completa__11[[#This Row],[14 - Inst. Atuando no Local]]),0)</f>
        <v>0</v>
      </c>
      <c r="CT339" s="84" t="str">
        <f t="shared" si="179"/>
        <v/>
      </c>
      <c r="CU339" s="84">
        <f>IFERROR(FIND("EMPRESA ESPECIALIZADA EM ATENDIMENTO",consulta_completa__11[[#This Row],[14 - Inst. Atuando no Local]]),0)</f>
        <v>0</v>
      </c>
      <c r="CV339" s="84" t="str">
        <f t="shared" si="180"/>
        <v/>
      </c>
      <c r="CW339" s="84">
        <f>IFERROR(FIND("IBAMA",consulta_completa__11[[#This Row],[14 - Inst. Atuando no Local]]),0)</f>
        <v>0</v>
      </c>
      <c r="CX339" s="84" t="str">
        <f t="shared" si="181"/>
        <v/>
      </c>
      <c r="CY339" s="84" t="str">
        <f>IF(consulta_completa__11[[#This Row],[14 - Inst. Atuando no Local]]="","X","")</f>
        <v/>
      </c>
      <c r="CZ339" s="84">
        <f>IFERROR(FIND("OUTRA (S)",consulta_completa__11[[#This Row],[14 - Inst. Atuando no Local]]),0)</f>
        <v>0</v>
      </c>
      <c r="DA339" s="84" t="str">
        <f t="shared" si="182"/>
        <v/>
      </c>
      <c r="DB339" s="35" t="str">
        <f t="shared" si="183"/>
        <v>Sim</v>
      </c>
      <c r="DC339" s="35" t="str">
        <f t="shared" si="184"/>
        <v>Não</v>
      </c>
      <c r="DD339" s="35" t="str">
        <f t="shared" si="185"/>
        <v>Sim</v>
      </c>
      <c r="DE339" s="87" t="str">
        <f t="shared" si="156"/>
        <v>Estadual</v>
      </c>
    </row>
    <row r="340" spans="1:109">
      <c r="A340" s="14">
        <v>202551979224</v>
      </c>
      <c r="B340" s="1">
        <v>45796</v>
      </c>
      <c r="C340" t="s">
        <v>3256</v>
      </c>
      <c r="D340" t="s">
        <v>180</v>
      </c>
      <c r="E340" t="s">
        <v>286</v>
      </c>
      <c r="F340" t="s">
        <v>112</v>
      </c>
      <c r="G340" t="s">
        <v>311</v>
      </c>
      <c r="H340" t="s">
        <v>2956</v>
      </c>
      <c r="I340" t="s">
        <v>648</v>
      </c>
      <c r="J340" t="s">
        <v>113</v>
      </c>
      <c r="K340" t="s">
        <v>114</v>
      </c>
      <c r="L340" t="s">
        <v>114</v>
      </c>
      <c r="M340" t="s">
        <v>810</v>
      </c>
      <c r="N340" t="s">
        <v>119</v>
      </c>
      <c r="O340" t="s">
        <v>239</v>
      </c>
      <c r="P340" t="s">
        <v>299</v>
      </c>
      <c r="Q340" t="s">
        <v>143</v>
      </c>
      <c r="R340" t="s">
        <v>123</v>
      </c>
      <c r="S340" t="s">
        <v>113</v>
      </c>
      <c r="T340" t="s">
        <v>3257</v>
      </c>
      <c r="U340" t="s">
        <v>113</v>
      </c>
      <c r="V340" t="s">
        <v>3258</v>
      </c>
      <c r="Z340" t="s">
        <v>3259</v>
      </c>
      <c r="AA340" t="s">
        <v>113</v>
      </c>
      <c r="AB340" t="s">
        <v>3260</v>
      </c>
      <c r="AC340" t="s">
        <v>3261</v>
      </c>
      <c r="AD340">
        <v>1</v>
      </c>
      <c r="AE340" t="s">
        <v>770</v>
      </c>
      <c r="AF340" t="s">
        <v>3262</v>
      </c>
      <c r="AG340" t="s">
        <v>3263</v>
      </c>
      <c r="AH340" t="s">
        <v>131</v>
      </c>
      <c r="AI340" t="s">
        <v>131</v>
      </c>
      <c r="AJ340" t="s">
        <v>131</v>
      </c>
      <c r="AK340" t="s">
        <v>3264</v>
      </c>
      <c r="AL340" t="s">
        <v>3265</v>
      </c>
      <c r="AM340" t="s">
        <v>1702</v>
      </c>
      <c r="AN340" t="s">
        <v>1271</v>
      </c>
      <c r="AO340" t="s">
        <v>3266</v>
      </c>
      <c r="AP340">
        <v>11934123210</v>
      </c>
      <c r="AQ340" t="s">
        <v>1273</v>
      </c>
      <c r="AR340" t="s">
        <v>113</v>
      </c>
      <c r="AS340" t="s">
        <v>113</v>
      </c>
      <c r="AT340" t="s">
        <v>113</v>
      </c>
      <c r="AU340" t="s">
        <v>113</v>
      </c>
      <c r="AW340" t="s">
        <v>113</v>
      </c>
      <c r="AX340" s="82">
        <f>IFERROR(FIND("Óbitos/feridos",consulta_completa__11[[#This Row],[13 - Ocorrências/Ambientes Atingidos]]),0)</f>
        <v>0</v>
      </c>
      <c r="AY340" s="83" t="str">
        <f t="shared" si="157"/>
        <v/>
      </c>
      <c r="AZ340" s="82">
        <f>IFERROR(FIND("População afetada/evacuada",consulta_completa__11[[#This Row],[13 - Ocorrências/Ambientes Atingidos]]),0)</f>
        <v>0</v>
      </c>
      <c r="BA340" s="82" t="str">
        <f t="shared" si="158"/>
        <v/>
      </c>
      <c r="BB340" s="82">
        <f>IFERROR(FIND("Suspensão de abastecimento de água",consulta_completa__11[[#This Row],[13 - Ocorrências/Ambientes Atingidos]]),0)</f>
        <v>0</v>
      </c>
      <c r="BC340" s="83" t="str">
        <f t="shared" si="186"/>
        <v/>
      </c>
      <c r="BD340" s="82">
        <f>IFERROR(FIND("Rio/córrego",consulta_completa__11[[#This Row],[13 - Ocorrências/Ambientes Atingidos]]),0)</f>
        <v>1</v>
      </c>
      <c r="BE340" s="83" t="str">
        <f t="shared" si="159"/>
        <v>X</v>
      </c>
      <c r="BF340" s="82">
        <f>IFERROR(FIND("Lago",consulta_completa__11[[#This Row],[13 - Ocorrências/Ambientes Atingidos]]),0)</f>
        <v>0</v>
      </c>
      <c r="BG340" s="83" t="str">
        <f t="shared" si="160"/>
        <v/>
      </c>
      <c r="BH340" s="82">
        <f>IFERROR(FIND("Mar",consulta_completa__11[[#This Row],[13 - Ocorrências/Ambientes Atingidos]]),0)</f>
        <v>0</v>
      </c>
      <c r="BI340" s="83" t="str">
        <f t="shared" si="161"/>
        <v/>
      </c>
      <c r="BJ340" s="82">
        <f>IFERROR(FIND("Praia",consulta_completa__11[[#This Row],[13 - Ocorrências/Ambientes Atingidos]]),0)</f>
        <v>0</v>
      </c>
      <c r="BK340" s="83" t="str">
        <f t="shared" si="162"/>
        <v/>
      </c>
      <c r="BL340" s="82">
        <f>IFERROR(FIND("Solo",consulta_completa__11[[#This Row],[13 - Ocorrências/Ambientes Atingidos]]),0)</f>
        <v>14</v>
      </c>
      <c r="BM340" s="83" t="str">
        <f t="shared" si="163"/>
        <v>X</v>
      </c>
      <c r="BN340" s="82">
        <f>IFERROR(FIND("Águas subterrâneas",consulta_completa__11[[#This Row],[13 - Ocorrências/Ambientes Atingidos]]),0)</f>
        <v>0</v>
      </c>
      <c r="BO340" s="83" t="str">
        <f t="shared" si="164"/>
        <v/>
      </c>
      <c r="BP340" s="82">
        <f>IFERROR(FIND("Atmosfera",consulta_completa__11[[#This Row],[13 - Ocorrências/Ambientes Atingidos]]),0)</f>
        <v>0</v>
      </c>
      <c r="BQ340" s="83" t="str">
        <f t="shared" si="165"/>
        <v/>
      </c>
      <c r="BR340" s="82">
        <f>IFERROR(FIND("Flora",consulta_completa__11[[#This Row],[13 - Ocorrências/Ambientes Atingidos]]),0)</f>
        <v>0</v>
      </c>
      <c r="BS340" s="83" t="str">
        <f t="shared" si="166"/>
        <v/>
      </c>
      <c r="BT340" s="82">
        <f>IFERROR(FIND("Fauna",consulta_completa__11[[#This Row],[13 - Ocorrências/Ambientes Atingidos]]),0)</f>
        <v>0</v>
      </c>
      <c r="BU340" s="83" t="str">
        <f t="shared" si="167"/>
        <v/>
      </c>
      <c r="BV340" s="82">
        <f>IFERROR(FIND("UC federal",consulta_completa__11[[#This Row],[13 - Ocorrências/Ambientes Atingidos]]),0)</f>
        <v>0</v>
      </c>
      <c r="BW340" s="83" t="str">
        <f t="shared" si="168"/>
        <v/>
      </c>
      <c r="BX340" s="82">
        <f>IFERROR(FIND("UC estadual/municipal",consulta_completa__11[[#This Row],[13 - Ocorrências/Ambientes Atingidos]]),0)</f>
        <v>0</v>
      </c>
      <c r="BY340" s="83" t="str">
        <f t="shared" si="169"/>
        <v/>
      </c>
      <c r="BZ340" s="82">
        <f>IFERROR(FIND("Outro(s)",consulta_completa__11[[#This Row],[13 - Ocorrências/Ambientes Atingidos]]),0)</f>
        <v>0</v>
      </c>
      <c r="CA340" s="83" t="str">
        <f t="shared" si="170"/>
        <v/>
      </c>
      <c r="CB340" s="82">
        <f>IFERROR(FIND("Sem dano",consulta_completa__11[[#This Row],[13 - Ocorrências/Ambientes Atingidos]]),0)</f>
        <v>0</v>
      </c>
      <c r="CC340" s="83" t="str">
        <f t="shared" si="171"/>
        <v/>
      </c>
      <c r="CD340" s="82" t="str">
        <f>IF(consulta_completa__11[[#This Row],[13 - Ocorrências/Ambientes Atingidos]]="","X","")</f>
        <v/>
      </c>
      <c r="CE340" s="84">
        <f>IFERROR(FIND("IBAMA",consulta_completa__11[[#This Row],[14 - Inst. Atuando no Local]]),0)</f>
        <v>0</v>
      </c>
      <c r="CF340" s="84" t="str">
        <f t="shared" si="172"/>
        <v/>
      </c>
      <c r="CG340" s="84">
        <f>IFERROR(FIND("OEMA",consulta_completa__11[[#This Row],[14 - Inst. Atuando no Local]]),0)</f>
        <v>0</v>
      </c>
      <c r="CH340" s="84" t="str">
        <f t="shared" si="173"/>
        <v/>
      </c>
      <c r="CI340" s="84">
        <f>IFERROR(FIND("DEFESA CIVIL",consulta_completa__11[[#This Row],[14 - Inst. Atuando no Local]]),0)</f>
        <v>0</v>
      </c>
      <c r="CJ340" s="84" t="str">
        <f t="shared" si="174"/>
        <v/>
      </c>
      <c r="CK340" s="84">
        <f>IFERROR(FIND("CORPO DE BOMBEIROS",consulta_completa__11[[#This Row],[14 - Inst. Atuando no Local]]),0)</f>
        <v>0</v>
      </c>
      <c r="CL340" s="84" t="str">
        <f t="shared" si="175"/>
        <v/>
      </c>
      <c r="CM340" s="84">
        <f>IFERROR(FIND("POLÍCIA RODOVIÁRIA",consulta_completa__11[[#This Row],[14 - Inst. Atuando no Local]]),0)</f>
        <v>0</v>
      </c>
      <c r="CN340" s="84" t="str">
        <f t="shared" si="176"/>
        <v/>
      </c>
      <c r="CO340" s="84">
        <f>IFERROR(FIND("POLÍCIA MILITAR",consulta_completa__11[[#This Row],[14 - Inst. Atuando no Local]]),0)</f>
        <v>0</v>
      </c>
      <c r="CP340" s="84" t="str">
        <f t="shared" si="177"/>
        <v/>
      </c>
      <c r="CQ340" s="84">
        <f>IFERROR(FIND("POLÍCIA CIVIL",consulta_completa__11[[#This Row],[14 - Inst. Atuando no Local]]),0)</f>
        <v>0</v>
      </c>
      <c r="CR340" s="84" t="str">
        <f t="shared" si="178"/>
        <v/>
      </c>
      <c r="CS340" s="84">
        <f>IFERROR(FIND("MARINHA DO BRASIL",consulta_completa__11[[#This Row],[14 - Inst. Atuando no Local]]),0)</f>
        <v>0</v>
      </c>
      <c r="CT340" s="84" t="str">
        <f t="shared" si="179"/>
        <v/>
      </c>
      <c r="CU340" s="84">
        <f>IFERROR(FIND("EMPRESA ESPECIALIZADA EM ATENDIMENTO",consulta_completa__11[[#This Row],[14 - Inst. Atuando no Local]]),0)</f>
        <v>0</v>
      </c>
      <c r="CV340" s="84" t="str">
        <f t="shared" si="180"/>
        <v/>
      </c>
      <c r="CW340" s="84">
        <f>IFERROR(FIND("IBAMA",consulta_completa__11[[#This Row],[14 - Inst. Atuando no Local]]),0)</f>
        <v>0</v>
      </c>
      <c r="CX340" s="84" t="str">
        <f t="shared" si="181"/>
        <v/>
      </c>
      <c r="CY340" s="84" t="str">
        <f>IF(consulta_completa__11[[#This Row],[14 - Inst. Atuando no Local]]="","X","")</f>
        <v/>
      </c>
      <c r="CZ340" s="84">
        <f>IFERROR(FIND("OUTRA (S)",consulta_completa__11[[#This Row],[14 - Inst. Atuando no Local]]),0)</f>
        <v>0</v>
      </c>
      <c r="DA340" s="84" t="str">
        <f t="shared" si="182"/>
        <v/>
      </c>
      <c r="DB340" s="35" t="str">
        <f t="shared" si="183"/>
        <v>Sim</v>
      </c>
      <c r="DC340" s="35" t="str">
        <f t="shared" si="184"/>
        <v>Não</v>
      </c>
      <c r="DD340" s="35" t="str">
        <f t="shared" si="185"/>
        <v>Sim</v>
      </c>
      <c r="DE340" s="87" t="str">
        <f t="shared" si="156"/>
        <v>Federal</v>
      </c>
    </row>
    <row r="341" spans="1:109">
      <c r="A341" s="14">
        <v>202552014432</v>
      </c>
      <c r="B341" s="1">
        <v>45796</v>
      </c>
      <c r="C341" t="s">
        <v>109</v>
      </c>
      <c r="D341" t="s">
        <v>212</v>
      </c>
      <c r="E341" t="s">
        <v>452</v>
      </c>
      <c r="F341" t="s">
        <v>112</v>
      </c>
      <c r="G341" t="s">
        <v>113</v>
      </c>
      <c r="H341" t="s">
        <v>114</v>
      </c>
      <c r="I341" t="s">
        <v>114</v>
      </c>
      <c r="J341" t="s">
        <v>115</v>
      </c>
      <c r="K341" t="s">
        <v>3267</v>
      </c>
      <c r="L341" t="s">
        <v>117</v>
      </c>
      <c r="M341" t="s">
        <v>118</v>
      </c>
      <c r="N341" t="s">
        <v>119</v>
      </c>
      <c r="O341" t="s">
        <v>120</v>
      </c>
      <c r="P341" t="s">
        <v>299</v>
      </c>
      <c r="Q341" t="s">
        <v>230</v>
      </c>
      <c r="R341" t="s">
        <v>123</v>
      </c>
      <c r="S341" t="s">
        <v>201</v>
      </c>
      <c r="T341" t="s">
        <v>2374</v>
      </c>
      <c r="U341" t="s">
        <v>3268</v>
      </c>
      <c r="V341" t="s">
        <v>3269</v>
      </c>
      <c r="Z341" t="s">
        <v>3270</v>
      </c>
      <c r="AA341" t="s">
        <v>113</v>
      </c>
      <c r="AB341" t="s">
        <v>206</v>
      </c>
      <c r="AC341" t="s">
        <v>399</v>
      </c>
      <c r="AD341">
        <v>1</v>
      </c>
      <c r="AE341" t="s">
        <v>206</v>
      </c>
      <c r="AF341" t="s">
        <v>113</v>
      </c>
      <c r="AG341" t="s">
        <v>113</v>
      </c>
      <c r="AH341" t="s">
        <v>131</v>
      </c>
      <c r="AI341" t="s">
        <v>132</v>
      </c>
      <c r="AJ341" t="s">
        <v>131</v>
      </c>
      <c r="AK341" t="s">
        <v>3271</v>
      </c>
      <c r="AL341" t="s">
        <v>3272</v>
      </c>
      <c r="AM341" t="s">
        <v>402</v>
      </c>
      <c r="AN341" t="s">
        <v>113</v>
      </c>
      <c r="AO341" t="s">
        <v>113</v>
      </c>
      <c r="AQ341" t="s">
        <v>211</v>
      </c>
      <c r="AR341" t="s">
        <v>113</v>
      </c>
      <c r="AS341" t="s">
        <v>113</v>
      </c>
      <c r="AT341" t="s">
        <v>113</v>
      </c>
      <c r="AU341" t="s">
        <v>113</v>
      </c>
      <c r="AW341" t="s">
        <v>113</v>
      </c>
      <c r="AX341" s="82">
        <f>IFERROR(FIND("Óbitos/feridos",consulta_completa__11[[#This Row],[13 - Ocorrências/Ambientes Atingidos]]),0)</f>
        <v>0</v>
      </c>
      <c r="AY341" s="83" t="str">
        <f t="shared" si="157"/>
        <v/>
      </c>
      <c r="AZ341" s="82">
        <f>IFERROR(FIND("População afetada/evacuada",consulta_completa__11[[#This Row],[13 - Ocorrências/Ambientes Atingidos]]),0)</f>
        <v>0</v>
      </c>
      <c r="BA341" s="82" t="str">
        <f t="shared" si="158"/>
        <v/>
      </c>
      <c r="BB341" s="82">
        <f>IFERROR(FIND("Suspensão de abastecimento de água",consulta_completa__11[[#This Row],[13 - Ocorrências/Ambientes Atingidos]]),0)</f>
        <v>0</v>
      </c>
      <c r="BC341" s="83" t="str">
        <f t="shared" si="186"/>
        <v/>
      </c>
      <c r="BD341" s="82">
        <f>IFERROR(FIND("Rio/córrego",consulta_completa__11[[#This Row],[13 - Ocorrências/Ambientes Atingidos]]),0)</f>
        <v>0</v>
      </c>
      <c r="BE341" s="83" t="str">
        <f t="shared" si="159"/>
        <v/>
      </c>
      <c r="BF341" s="82">
        <f>IFERROR(FIND("Lago",consulta_completa__11[[#This Row],[13 - Ocorrências/Ambientes Atingidos]]),0)</f>
        <v>0</v>
      </c>
      <c r="BG341" s="83" t="str">
        <f t="shared" si="160"/>
        <v/>
      </c>
      <c r="BH341" s="82">
        <f>IFERROR(FIND("Mar",consulta_completa__11[[#This Row],[13 - Ocorrências/Ambientes Atingidos]]),0)</f>
        <v>1</v>
      </c>
      <c r="BI341" s="83" t="str">
        <f t="shared" si="161"/>
        <v>X</v>
      </c>
      <c r="BJ341" s="82">
        <f>IFERROR(FIND("Praia",consulta_completa__11[[#This Row],[13 - Ocorrências/Ambientes Atingidos]]),0)</f>
        <v>0</v>
      </c>
      <c r="BK341" s="83" t="str">
        <f t="shared" si="162"/>
        <v/>
      </c>
      <c r="BL341" s="82">
        <f>IFERROR(FIND("Solo",consulta_completa__11[[#This Row],[13 - Ocorrências/Ambientes Atingidos]]),0)</f>
        <v>0</v>
      </c>
      <c r="BM341" s="83" t="str">
        <f t="shared" si="163"/>
        <v/>
      </c>
      <c r="BN341" s="82">
        <f>IFERROR(FIND("Águas subterrâneas",consulta_completa__11[[#This Row],[13 - Ocorrências/Ambientes Atingidos]]),0)</f>
        <v>0</v>
      </c>
      <c r="BO341" s="83" t="str">
        <f t="shared" si="164"/>
        <v/>
      </c>
      <c r="BP341" s="82">
        <f>IFERROR(FIND("Atmosfera",consulta_completa__11[[#This Row],[13 - Ocorrências/Ambientes Atingidos]]),0)</f>
        <v>0</v>
      </c>
      <c r="BQ341" s="83" t="str">
        <f t="shared" si="165"/>
        <v/>
      </c>
      <c r="BR341" s="82">
        <f>IFERROR(FIND("Flora",consulta_completa__11[[#This Row],[13 - Ocorrências/Ambientes Atingidos]]),0)</f>
        <v>0</v>
      </c>
      <c r="BS341" s="83" t="str">
        <f t="shared" si="166"/>
        <v/>
      </c>
      <c r="BT341" s="82">
        <f>IFERROR(FIND("Fauna",consulta_completa__11[[#This Row],[13 - Ocorrências/Ambientes Atingidos]]),0)</f>
        <v>0</v>
      </c>
      <c r="BU341" s="83" t="str">
        <f t="shared" si="167"/>
        <v/>
      </c>
      <c r="BV341" s="82">
        <f>IFERROR(FIND("UC federal",consulta_completa__11[[#This Row],[13 - Ocorrências/Ambientes Atingidos]]),0)</f>
        <v>0</v>
      </c>
      <c r="BW341" s="83" t="str">
        <f t="shared" si="168"/>
        <v/>
      </c>
      <c r="BX341" s="82">
        <f>IFERROR(FIND("UC estadual/municipal",consulta_completa__11[[#This Row],[13 - Ocorrências/Ambientes Atingidos]]),0)</f>
        <v>0</v>
      </c>
      <c r="BY341" s="83" t="str">
        <f t="shared" si="169"/>
        <v/>
      </c>
      <c r="BZ341" s="82">
        <f>IFERROR(FIND("Outro(s)",consulta_completa__11[[#This Row],[13 - Ocorrências/Ambientes Atingidos]]),0)</f>
        <v>0</v>
      </c>
      <c r="CA341" s="83" t="str">
        <f t="shared" si="170"/>
        <v/>
      </c>
      <c r="CB341" s="82">
        <f>IFERROR(FIND("Sem dano",consulta_completa__11[[#This Row],[13 - Ocorrências/Ambientes Atingidos]]),0)</f>
        <v>0</v>
      </c>
      <c r="CC341" s="83" t="str">
        <f t="shared" si="171"/>
        <v/>
      </c>
      <c r="CD341" s="82" t="str">
        <f>IF(consulta_completa__11[[#This Row],[13 - Ocorrências/Ambientes Atingidos]]="","X","")</f>
        <v/>
      </c>
      <c r="CE341" s="84">
        <f>IFERROR(FIND("IBAMA",consulta_completa__11[[#This Row],[14 - Inst. Atuando no Local]]),0)</f>
        <v>0</v>
      </c>
      <c r="CF341" s="84" t="str">
        <f t="shared" si="172"/>
        <v/>
      </c>
      <c r="CG341" s="84">
        <f>IFERROR(FIND("OEMA",consulta_completa__11[[#This Row],[14 - Inst. Atuando no Local]]),0)</f>
        <v>0</v>
      </c>
      <c r="CH341" s="84" t="str">
        <f t="shared" si="173"/>
        <v/>
      </c>
      <c r="CI341" s="84">
        <f>IFERROR(FIND("DEFESA CIVIL",consulta_completa__11[[#This Row],[14 - Inst. Atuando no Local]]),0)</f>
        <v>0</v>
      </c>
      <c r="CJ341" s="84" t="str">
        <f t="shared" si="174"/>
        <v/>
      </c>
      <c r="CK341" s="84">
        <f>IFERROR(FIND("CORPO DE BOMBEIROS",consulta_completa__11[[#This Row],[14 - Inst. Atuando no Local]]),0)</f>
        <v>0</v>
      </c>
      <c r="CL341" s="84" t="str">
        <f t="shared" si="175"/>
        <v/>
      </c>
      <c r="CM341" s="84">
        <f>IFERROR(FIND("POLÍCIA RODOVIÁRIA",consulta_completa__11[[#This Row],[14 - Inst. Atuando no Local]]),0)</f>
        <v>0</v>
      </c>
      <c r="CN341" s="84" t="str">
        <f t="shared" si="176"/>
        <v/>
      </c>
      <c r="CO341" s="84">
        <f>IFERROR(FIND("POLÍCIA MILITAR",consulta_completa__11[[#This Row],[14 - Inst. Atuando no Local]]),0)</f>
        <v>0</v>
      </c>
      <c r="CP341" s="84" t="str">
        <f t="shared" si="177"/>
        <v/>
      </c>
      <c r="CQ341" s="84">
        <f>IFERROR(FIND("POLÍCIA CIVIL",consulta_completa__11[[#This Row],[14 - Inst. Atuando no Local]]),0)</f>
        <v>0</v>
      </c>
      <c r="CR341" s="84" t="str">
        <f t="shared" si="178"/>
        <v/>
      </c>
      <c r="CS341" s="84">
        <f>IFERROR(FIND("MARINHA DO BRASIL",consulta_completa__11[[#This Row],[14 - Inst. Atuando no Local]]),0)</f>
        <v>0</v>
      </c>
      <c r="CT341" s="84" t="str">
        <f t="shared" si="179"/>
        <v/>
      </c>
      <c r="CU341" s="84">
        <f>IFERROR(FIND("EMPRESA ESPECIALIZADA EM ATENDIMENTO",consulta_completa__11[[#This Row],[14 - Inst. Atuando no Local]]),0)</f>
        <v>0</v>
      </c>
      <c r="CV341" s="84" t="str">
        <f t="shared" si="180"/>
        <v/>
      </c>
      <c r="CW341" s="84">
        <f>IFERROR(FIND("IBAMA",consulta_completa__11[[#This Row],[14 - Inst. Atuando no Local]]),0)</f>
        <v>0</v>
      </c>
      <c r="CX341" s="84" t="str">
        <f t="shared" si="181"/>
        <v/>
      </c>
      <c r="CY341" s="84" t="str">
        <f>IF(consulta_completa__11[[#This Row],[14 - Inst. Atuando no Local]]="","X","")</f>
        <v/>
      </c>
      <c r="CZ341" s="84">
        <f>IFERROR(FIND("OUTRA (S)",consulta_completa__11[[#This Row],[14 - Inst. Atuando no Local]]),0)</f>
        <v>0</v>
      </c>
      <c r="DA341" s="84" t="str">
        <f t="shared" si="182"/>
        <v/>
      </c>
      <c r="DB341" s="35" t="str">
        <f t="shared" si="183"/>
        <v>Sim</v>
      </c>
      <c r="DC341" s="35" t="str">
        <f t="shared" si="184"/>
        <v>Não</v>
      </c>
      <c r="DD341" s="35" t="str">
        <f t="shared" si="185"/>
        <v>Sim</v>
      </c>
      <c r="DE341" s="87" t="str">
        <f t="shared" si="156"/>
        <v>Federal</v>
      </c>
    </row>
    <row r="342" spans="1:109">
      <c r="A342" s="14">
        <v>202552039641</v>
      </c>
      <c r="B342" s="1">
        <v>45797</v>
      </c>
      <c r="C342" t="s">
        <v>3273</v>
      </c>
      <c r="D342" t="s">
        <v>830</v>
      </c>
      <c r="E342" t="s">
        <v>286</v>
      </c>
      <c r="F342" t="s">
        <v>112</v>
      </c>
      <c r="G342" t="s">
        <v>678</v>
      </c>
      <c r="H342" t="s">
        <v>113</v>
      </c>
      <c r="I342" t="s">
        <v>113</v>
      </c>
      <c r="J342" t="s">
        <v>113</v>
      </c>
      <c r="K342" t="s">
        <v>114</v>
      </c>
      <c r="L342" t="s">
        <v>114</v>
      </c>
      <c r="M342" t="s">
        <v>810</v>
      </c>
      <c r="N342" t="s">
        <v>904</v>
      </c>
      <c r="O342" t="s">
        <v>239</v>
      </c>
      <c r="P342" t="s">
        <v>355</v>
      </c>
      <c r="Q342" t="s">
        <v>230</v>
      </c>
      <c r="R342" t="s">
        <v>123</v>
      </c>
      <c r="S342" t="s">
        <v>113</v>
      </c>
      <c r="T342" t="s">
        <v>3274</v>
      </c>
      <c r="U342" t="s">
        <v>3275</v>
      </c>
      <c r="V342" t="s">
        <v>3276</v>
      </c>
      <c r="Z342" t="s">
        <v>3277</v>
      </c>
      <c r="AA342" t="s">
        <v>113</v>
      </c>
      <c r="AB342" t="s">
        <v>3278</v>
      </c>
      <c r="AC342" t="s">
        <v>3279</v>
      </c>
      <c r="AD342">
        <v>1</v>
      </c>
      <c r="AE342" t="s">
        <v>113</v>
      </c>
      <c r="AF342" t="s">
        <v>113</v>
      </c>
      <c r="AG342" t="s">
        <v>113</v>
      </c>
      <c r="AH342" t="s">
        <v>131</v>
      </c>
      <c r="AI342" t="s">
        <v>132</v>
      </c>
      <c r="AJ342" t="s">
        <v>132</v>
      </c>
      <c r="AK342" t="s">
        <v>113</v>
      </c>
      <c r="AL342" t="s">
        <v>113</v>
      </c>
      <c r="AM342" t="s">
        <v>1289</v>
      </c>
      <c r="AN342" t="s">
        <v>3280</v>
      </c>
      <c r="AO342" t="s">
        <v>3281</v>
      </c>
      <c r="AP342">
        <v>41997011928</v>
      </c>
      <c r="AQ342" t="s">
        <v>1292</v>
      </c>
      <c r="AR342" t="s">
        <v>113</v>
      </c>
      <c r="AS342" t="s">
        <v>113</v>
      </c>
      <c r="AT342" t="s">
        <v>113</v>
      </c>
      <c r="AU342" t="s">
        <v>113</v>
      </c>
      <c r="AW342" t="s">
        <v>113</v>
      </c>
      <c r="AX342" s="82">
        <f>IFERROR(FIND("Óbitos/feridos",consulta_completa__11[[#This Row],[13 - Ocorrências/Ambientes Atingidos]]),0)</f>
        <v>0</v>
      </c>
      <c r="AY342" s="83" t="str">
        <f t="shared" si="157"/>
        <v/>
      </c>
      <c r="AZ342" s="82">
        <f>IFERROR(FIND("População afetada/evacuada",consulta_completa__11[[#This Row],[13 - Ocorrências/Ambientes Atingidos]]),0)</f>
        <v>0</v>
      </c>
      <c r="BA342" s="82" t="str">
        <f t="shared" si="158"/>
        <v/>
      </c>
      <c r="BB342" s="82">
        <f>IFERROR(FIND("Suspensão de abastecimento de água",consulta_completa__11[[#This Row],[13 - Ocorrências/Ambientes Atingidos]]),0)</f>
        <v>0</v>
      </c>
      <c r="BC342" s="83" t="str">
        <f t="shared" si="186"/>
        <v/>
      </c>
      <c r="BD342" s="82">
        <f>IFERROR(FIND("Rio/córrego",consulta_completa__11[[#This Row],[13 - Ocorrências/Ambientes Atingidos]]),0)</f>
        <v>1</v>
      </c>
      <c r="BE342" s="83" t="str">
        <f t="shared" si="159"/>
        <v>X</v>
      </c>
      <c r="BF342" s="82">
        <f>IFERROR(FIND("Lago",consulta_completa__11[[#This Row],[13 - Ocorrências/Ambientes Atingidos]]),0)</f>
        <v>0</v>
      </c>
      <c r="BG342" s="83" t="str">
        <f t="shared" si="160"/>
        <v/>
      </c>
      <c r="BH342" s="82">
        <f>IFERROR(FIND("Mar",consulta_completa__11[[#This Row],[13 - Ocorrências/Ambientes Atingidos]]),0)</f>
        <v>0</v>
      </c>
      <c r="BI342" s="83" t="str">
        <f t="shared" si="161"/>
        <v/>
      </c>
      <c r="BJ342" s="82">
        <f>IFERROR(FIND("Praia",consulta_completa__11[[#This Row],[13 - Ocorrências/Ambientes Atingidos]]),0)</f>
        <v>0</v>
      </c>
      <c r="BK342" s="83" t="str">
        <f t="shared" si="162"/>
        <v/>
      </c>
      <c r="BL342" s="82">
        <f>IFERROR(FIND("Solo",consulta_completa__11[[#This Row],[13 - Ocorrências/Ambientes Atingidos]]),0)</f>
        <v>14</v>
      </c>
      <c r="BM342" s="83" t="str">
        <f t="shared" si="163"/>
        <v>X</v>
      </c>
      <c r="BN342" s="82">
        <f>IFERROR(FIND("Águas subterrâneas",consulta_completa__11[[#This Row],[13 - Ocorrências/Ambientes Atingidos]]),0)</f>
        <v>0</v>
      </c>
      <c r="BO342" s="83" t="str">
        <f t="shared" si="164"/>
        <v/>
      </c>
      <c r="BP342" s="82">
        <f>IFERROR(FIND("Atmosfera",consulta_completa__11[[#This Row],[13 - Ocorrências/Ambientes Atingidos]]),0)</f>
        <v>0</v>
      </c>
      <c r="BQ342" s="83" t="str">
        <f t="shared" si="165"/>
        <v/>
      </c>
      <c r="BR342" s="82">
        <f>IFERROR(FIND("Flora",consulta_completa__11[[#This Row],[13 - Ocorrências/Ambientes Atingidos]]),0)</f>
        <v>0</v>
      </c>
      <c r="BS342" s="83" t="str">
        <f t="shared" si="166"/>
        <v/>
      </c>
      <c r="BT342" s="82">
        <f>IFERROR(FIND("Fauna",consulta_completa__11[[#This Row],[13 - Ocorrências/Ambientes Atingidos]]),0)</f>
        <v>0</v>
      </c>
      <c r="BU342" s="83" t="str">
        <f t="shared" si="167"/>
        <v/>
      </c>
      <c r="BV342" s="82">
        <f>IFERROR(FIND("UC federal",consulta_completa__11[[#This Row],[13 - Ocorrências/Ambientes Atingidos]]),0)</f>
        <v>0</v>
      </c>
      <c r="BW342" s="83" t="str">
        <f t="shared" si="168"/>
        <v/>
      </c>
      <c r="BX342" s="82">
        <f>IFERROR(FIND("UC estadual/municipal",consulta_completa__11[[#This Row],[13 - Ocorrências/Ambientes Atingidos]]),0)</f>
        <v>0</v>
      </c>
      <c r="BY342" s="83" t="str">
        <f t="shared" si="169"/>
        <v/>
      </c>
      <c r="BZ342" s="82">
        <f>IFERROR(FIND("Outro(s)",consulta_completa__11[[#This Row],[13 - Ocorrências/Ambientes Atingidos]]),0)</f>
        <v>0</v>
      </c>
      <c r="CA342" s="83" t="str">
        <f t="shared" si="170"/>
        <v/>
      </c>
      <c r="CB342" s="82">
        <f>IFERROR(FIND("Sem dano",consulta_completa__11[[#This Row],[13 - Ocorrências/Ambientes Atingidos]]),0)</f>
        <v>0</v>
      </c>
      <c r="CC342" s="83" t="str">
        <f t="shared" si="171"/>
        <v/>
      </c>
      <c r="CD342" s="82" t="str">
        <f>IF(consulta_completa__11[[#This Row],[13 - Ocorrências/Ambientes Atingidos]]="","X","")</f>
        <v/>
      </c>
      <c r="CE342" s="84">
        <f>IFERROR(FIND("IBAMA",consulta_completa__11[[#This Row],[14 - Inst. Atuando no Local]]),0)</f>
        <v>0</v>
      </c>
      <c r="CF342" s="84" t="str">
        <f t="shared" si="172"/>
        <v/>
      </c>
      <c r="CG342" s="84">
        <f>IFERROR(FIND("OEMA",consulta_completa__11[[#This Row],[14 - Inst. Atuando no Local]]),0)</f>
        <v>0</v>
      </c>
      <c r="CH342" s="84" t="str">
        <f t="shared" si="173"/>
        <v/>
      </c>
      <c r="CI342" s="84">
        <f>IFERROR(FIND("DEFESA CIVIL",consulta_completa__11[[#This Row],[14 - Inst. Atuando no Local]]),0)</f>
        <v>0</v>
      </c>
      <c r="CJ342" s="84" t="str">
        <f t="shared" si="174"/>
        <v/>
      </c>
      <c r="CK342" s="84">
        <f>IFERROR(FIND("CORPO DE BOMBEIROS",consulta_completa__11[[#This Row],[14 - Inst. Atuando no Local]]),0)</f>
        <v>0</v>
      </c>
      <c r="CL342" s="84" t="str">
        <f t="shared" si="175"/>
        <v/>
      </c>
      <c r="CM342" s="84">
        <f>IFERROR(FIND("POLÍCIA RODOVIÁRIA",consulta_completa__11[[#This Row],[14 - Inst. Atuando no Local]]),0)</f>
        <v>0</v>
      </c>
      <c r="CN342" s="84" t="str">
        <f t="shared" si="176"/>
        <v/>
      </c>
      <c r="CO342" s="84">
        <f>IFERROR(FIND("POLÍCIA MILITAR",consulta_completa__11[[#This Row],[14 - Inst. Atuando no Local]]),0)</f>
        <v>0</v>
      </c>
      <c r="CP342" s="84" t="str">
        <f t="shared" si="177"/>
        <v/>
      </c>
      <c r="CQ342" s="84">
        <f>IFERROR(FIND("POLÍCIA CIVIL",consulta_completa__11[[#This Row],[14 - Inst. Atuando no Local]]),0)</f>
        <v>0</v>
      </c>
      <c r="CR342" s="84" t="str">
        <f t="shared" si="178"/>
        <v/>
      </c>
      <c r="CS342" s="84">
        <f>IFERROR(FIND("MARINHA DO BRASIL",consulta_completa__11[[#This Row],[14 - Inst. Atuando no Local]]),0)</f>
        <v>0</v>
      </c>
      <c r="CT342" s="84" t="str">
        <f t="shared" si="179"/>
        <v/>
      </c>
      <c r="CU342" s="84">
        <f>IFERROR(FIND("EMPRESA ESPECIALIZADA EM ATENDIMENTO",consulta_completa__11[[#This Row],[14 - Inst. Atuando no Local]]),0)</f>
        <v>0</v>
      </c>
      <c r="CV342" s="84" t="str">
        <f t="shared" si="180"/>
        <v/>
      </c>
      <c r="CW342" s="84">
        <f>IFERROR(FIND("IBAMA",consulta_completa__11[[#This Row],[14 - Inst. Atuando no Local]]),0)</f>
        <v>0</v>
      </c>
      <c r="CX342" s="84" t="str">
        <f t="shared" si="181"/>
        <v/>
      </c>
      <c r="CY342" s="84" t="str">
        <f>IF(consulta_completa__11[[#This Row],[14 - Inst. Atuando no Local]]="","X","")</f>
        <v/>
      </c>
      <c r="CZ342" s="84">
        <f>IFERROR(FIND("OUTRA (S)",consulta_completa__11[[#This Row],[14 - Inst. Atuando no Local]]),0)</f>
        <v>0</v>
      </c>
      <c r="DA342" s="84" t="str">
        <f t="shared" si="182"/>
        <v/>
      </c>
      <c r="DB342" s="35" t="str">
        <f t="shared" si="183"/>
        <v>Sim</v>
      </c>
      <c r="DC342" s="35" t="str">
        <f t="shared" si="184"/>
        <v>Não</v>
      </c>
      <c r="DD342" s="35" t="str">
        <f t="shared" si="185"/>
        <v>Sim</v>
      </c>
      <c r="DE342" s="87" t="str">
        <f t="shared" si="156"/>
        <v>Federal</v>
      </c>
    </row>
    <row r="343" spans="1:109">
      <c r="A343" s="14">
        <v>202552046854</v>
      </c>
      <c r="B343" s="1">
        <v>45797</v>
      </c>
      <c r="C343" t="s">
        <v>109</v>
      </c>
      <c r="D343" t="s">
        <v>212</v>
      </c>
      <c r="E343" t="s">
        <v>111</v>
      </c>
      <c r="F343" t="s">
        <v>112</v>
      </c>
      <c r="G343" t="s">
        <v>439</v>
      </c>
      <c r="H343" t="s">
        <v>719</v>
      </c>
      <c r="I343" t="s">
        <v>117</v>
      </c>
      <c r="J343" t="s">
        <v>113</v>
      </c>
      <c r="K343" t="s">
        <v>114</v>
      </c>
      <c r="L343" t="s">
        <v>114</v>
      </c>
      <c r="M343" t="s">
        <v>118</v>
      </c>
      <c r="N343" t="s">
        <v>113</v>
      </c>
      <c r="O343" t="s">
        <v>113</v>
      </c>
      <c r="P343" t="s">
        <v>355</v>
      </c>
      <c r="Q343" t="s">
        <v>143</v>
      </c>
      <c r="R343" t="s">
        <v>123</v>
      </c>
      <c r="S343" t="s">
        <v>201</v>
      </c>
      <c r="T343" t="s">
        <v>600</v>
      </c>
      <c r="U343" t="s">
        <v>113</v>
      </c>
      <c r="V343" t="s">
        <v>3282</v>
      </c>
      <c r="Z343" t="s">
        <v>409</v>
      </c>
      <c r="AA343" t="s">
        <v>2129</v>
      </c>
      <c r="AB343" t="s">
        <v>2130</v>
      </c>
      <c r="AC343" t="s">
        <v>2131</v>
      </c>
      <c r="AD343">
        <v>1</v>
      </c>
      <c r="AE343" t="s">
        <v>113</v>
      </c>
      <c r="AF343" t="s">
        <v>113</v>
      </c>
      <c r="AG343" t="s">
        <v>113</v>
      </c>
      <c r="AH343" t="s">
        <v>131</v>
      </c>
      <c r="AI343" t="s">
        <v>131</v>
      </c>
      <c r="AJ343" t="s">
        <v>131</v>
      </c>
      <c r="AK343" t="s">
        <v>3283</v>
      </c>
      <c r="AL343" t="s">
        <v>3284</v>
      </c>
      <c r="AM343" t="s">
        <v>3285</v>
      </c>
      <c r="AN343" t="s">
        <v>2134</v>
      </c>
      <c r="AO343" t="s">
        <v>3286</v>
      </c>
      <c r="AP343">
        <v>2139595900</v>
      </c>
      <c r="AQ343" t="s">
        <v>3287</v>
      </c>
      <c r="AR343" t="s">
        <v>113</v>
      </c>
      <c r="AS343" t="s">
        <v>113</v>
      </c>
      <c r="AT343" t="s">
        <v>3288</v>
      </c>
      <c r="AU343" t="s">
        <v>113</v>
      </c>
      <c r="AW343" t="s">
        <v>159</v>
      </c>
      <c r="AX343" s="82">
        <f>IFERROR(FIND("Óbitos/feridos",consulta_completa__11[[#This Row],[13 - Ocorrências/Ambientes Atingidos]]),0)</f>
        <v>0</v>
      </c>
      <c r="AY343" s="83" t="str">
        <f t="shared" si="157"/>
        <v/>
      </c>
      <c r="AZ343" s="82">
        <f>IFERROR(FIND("População afetada/evacuada",consulta_completa__11[[#This Row],[13 - Ocorrências/Ambientes Atingidos]]),0)</f>
        <v>0</v>
      </c>
      <c r="BA343" s="82" t="str">
        <f t="shared" si="158"/>
        <v/>
      </c>
      <c r="BB343" s="82">
        <f>IFERROR(FIND("Suspensão de abastecimento de água",consulta_completa__11[[#This Row],[13 - Ocorrências/Ambientes Atingidos]]),0)</f>
        <v>0</v>
      </c>
      <c r="BC343" s="83" t="str">
        <f t="shared" si="186"/>
        <v/>
      </c>
      <c r="BD343" s="82">
        <f>IFERROR(FIND("Rio/córrego",consulta_completa__11[[#This Row],[13 - Ocorrências/Ambientes Atingidos]]),0)</f>
        <v>0</v>
      </c>
      <c r="BE343" s="83" t="str">
        <f t="shared" si="159"/>
        <v/>
      </c>
      <c r="BF343" s="82">
        <f>IFERROR(FIND("Lago",consulta_completa__11[[#This Row],[13 - Ocorrências/Ambientes Atingidos]]),0)</f>
        <v>0</v>
      </c>
      <c r="BG343" s="83" t="str">
        <f t="shared" si="160"/>
        <v/>
      </c>
      <c r="BH343" s="82">
        <f>IFERROR(FIND("Mar",consulta_completa__11[[#This Row],[13 - Ocorrências/Ambientes Atingidos]]),0)</f>
        <v>1</v>
      </c>
      <c r="BI343" s="83" t="str">
        <f t="shared" si="161"/>
        <v>X</v>
      </c>
      <c r="BJ343" s="82">
        <f>IFERROR(FIND("Praia",consulta_completa__11[[#This Row],[13 - Ocorrências/Ambientes Atingidos]]),0)</f>
        <v>0</v>
      </c>
      <c r="BK343" s="83" t="str">
        <f t="shared" si="162"/>
        <v/>
      </c>
      <c r="BL343" s="82">
        <f>IFERROR(FIND("Solo",consulta_completa__11[[#This Row],[13 - Ocorrências/Ambientes Atingidos]]),0)</f>
        <v>0</v>
      </c>
      <c r="BM343" s="83" t="str">
        <f t="shared" si="163"/>
        <v/>
      </c>
      <c r="BN343" s="82">
        <f>IFERROR(FIND("Águas subterrâneas",consulta_completa__11[[#This Row],[13 - Ocorrências/Ambientes Atingidos]]),0)</f>
        <v>0</v>
      </c>
      <c r="BO343" s="83" t="str">
        <f t="shared" si="164"/>
        <v/>
      </c>
      <c r="BP343" s="82">
        <f>IFERROR(FIND("Atmosfera",consulta_completa__11[[#This Row],[13 - Ocorrências/Ambientes Atingidos]]),0)</f>
        <v>0</v>
      </c>
      <c r="BQ343" s="83" t="str">
        <f t="shared" si="165"/>
        <v/>
      </c>
      <c r="BR343" s="82">
        <f>IFERROR(FIND("Flora",consulta_completa__11[[#This Row],[13 - Ocorrências/Ambientes Atingidos]]),0)</f>
        <v>0</v>
      </c>
      <c r="BS343" s="83" t="str">
        <f t="shared" si="166"/>
        <v/>
      </c>
      <c r="BT343" s="82">
        <f>IFERROR(FIND("Fauna",consulta_completa__11[[#This Row],[13 - Ocorrências/Ambientes Atingidos]]),0)</f>
        <v>0</v>
      </c>
      <c r="BU343" s="83" t="str">
        <f t="shared" si="167"/>
        <v/>
      </c>
      <c r="BV343" s="82">
        <f>IFERROR(FIND("UC federal",consulta_completa__11[[#This Row],[13 - Ocorrências/Ambientes Atingidos]]),0)</f>
        <v>0</v>
      </c>
      <c r="BW343" s="83" t="str">
        <f t="shared" si="168"/>
        <v/>
      </c>
      <c r="BX343" s="82">
        <f>IFERROR(FIND("UC estadual/municipal",consulta_completa__11[[#This Row],[13 - Ocorrências/Ambientes Atingidos]]),0)</f>
        <v>0</v>
      </c>
      <c r="BY343" s="83" t="str">
        <f t="shared" si="169"/>
        <v/>
      </c>
      <c r="BZ343" s="82">
        <f>IFERROR(FIND("Outro(s)",consulta_completa__11[[#This Row],[13 - Ocorrências/Ambientes Atingidos]]),0)</f>
        <v>0</v>
      </c>
      <c r="CA343" s="83" t="str">
        <f t="shared" si="170"/>
        <v/>
      </c>
      <c r="CB343" s="82">
        <f>IFERROR(FIND("Sem dano",consulta_completa__11[[#This Row],[13 - Ocorrências/Ambientes Atingidos]]),0)</f>
        <v>0</v>
      </c>
      <c r="CC343" s="83" t="str">
        <f t="shared" si="171"/>
        <v/>
      </c>
      <c r="CD343" s="82" t="str">
        <f>IF(consulta_completa__11[[#This Row],[13 - Ocorrências/Ambientes Atingidos]]="","X","")</f>
        <v/>
      </c>
      <c r="CE343" s="84">
        <f>IFERROR(FIND("IBAMA",consulta_completa__11[[#This Row],[14 - Inst. Atuando no Local]]),0)</f>
        <v>0</v>
      </c>
      <c r="CF343" s="84" t="str">
        <f t="shared" si="172"/>
        <v/>
      </c>
      <c r="CG343" s="84">
        <f>IFERROR(FIND("OEMA",consulta_completa__11[[#This Row],[14 - Inst. Atuando no Local]]),0)</f>
        <v>0</v>
      </c>
      <c r="CH343" s="84" t="str">
        <f t="shared" si="173"/>
        <v/>
      </c>
      <c r="CI343" s="84">
        <f>IFERROR(FIND("DEFESA CIVIL",consulta_completa__11[[#This Row],[14 - Inst. Atuando no Local]]),0)</f>
        <v>0</v>
      </c>
      <c r="CJ343" s="84" t="str">
        <f t="shared" si="174"/>
        <v/>
      </c>
      <c r="CK343" s="84">
        <f>IFERROR(FIND("CORPO DE BOMBEIROS",consulta_completa__11[[#This Row],[14 - Inst. Atuando no Local]]),0)</f>
        <v>0</v>
      </c>
      <c r="CL343" s="84" t="str">
        <f t="shared" si="175"/>
        <v/>
      </c>
      <c r="CM343" s="84">
        <f>IFERROR(FIND("POLÍCIA RODOVIÁRIA",consulta_completa__11[[#This Row],[14 - Inst. Atuando no Local]]),0)</f>
        <v>0</v>
      </c>
      <c r="CN343" s="84" t="str">
        <f t="shared" si="176"/>
        <v/>
      </c>
      <c r="CO343" s="84">
        <f>IFERROR(FIND("POLÍCIA MILITAR",consulta_completa__11[[#This Row],[14 - Inst. Atuando no Local]]),0)</f>
        <v>0</v>
      </c>
      <c r="CP343" s="84" t="str">
        <f t="shared" si="177"/>
        <v/>
      </c>
      <c r="CQ343" s="84">
        <f>IFERROR(FIND("POLÍCIA CIVIL",consulta_completa__11[[#This Row],[14 - Inst. Atuando no Local]]),0)</f>
        <v>0</v>
      </c>
      <c r="CR343" s="84" t="str">
        <f t="shared" si="178"/>
        <v/>
      </c>
      <c r="CS343" s="84">
        <f>IFERROR(FIND("MARINHA DO BRASIL",consulta_completa__11[[#This Row],[14 - Inst. Atuando no Local]]),0)</f>
        <v>0</v>
      </c>
      <c r="CT343" s="84" t="str">
        <f t="shared" si="179"/>
        <v/>
      </c>
      <c r="CU343" s="84">
        <f>IFERROR(FIND("EMPRESA ESPECIALIZADA EM ATENDIMENTO",consulta_completa__11[[#This Row],[14 - Inst. Atuando no Local]]),0)</f>
        <v>0</v>
      </c>
      <c r="CV343" s="84" t="str">
        <f t="shared" si="180"/>
        <v/>
      </c>
      <c r="CW343" s="84">
        <f>IFERROR(FIND("IBAMA",consulta_completa__11[[#This Row],[14 - Inst. Atuando no Local]]),0)</f>
        <v>0</v>
      </c>
      <c r="CX343" s="84" t="str">
        <f t="shared" si="181"/>
        <v/>
      </c>
      <c r="CY343" s="84" t="str">
        <f>IF(consulta_completa__11[[#This Row],[14 - Inst. Atuando no Local]]="","X","")</f>
        <v>X</v>
      </c>
      <c r="CZ343" s="84">
        <f>IFERROR(FIND("OUTRA (S)",consulta_completa__11[[#This Row],[14 - Inst. Atuando no Local]]),0)</f>
        <v>0</v>
      </c>
      <c r="DA343" s="84" t="str">
        <f t="shared" si="182"/>
        <v/>
      </c>
      <c r="DB343" s="35" t="str">
        <f t="shared" si="183"/>
        <v>Sim</v>
      </c>
      <c r="DC343" s="35" t="str">
        <f t="shared" si="184"/>
        <v>Não</v>
      </c>
      <c r="DD343" s="35" t="str">
        <f t="shared" si="185"/>
        <v>Sim</v>
      </c>
      <c r="DE343" s="87" t="str">
        <f t="shared" si="156"/>
        <v>Federal</v>
      </c>
    </row>
    <row r="344" spans="1:109">
      <c r="A344" s="14">
        <v>202552068432</v>
      </c>
      <c r="B344" s="1">
        <v>45797</v>
      </c>
      <c r="C344" t="s">
        <v>238</v>
      </c>
      <c r="D344" t="s">
        <v>212</v>
      </c>
      <c r="E344" t="s">
        <v>111</v>
      </c>
      <c r="F344" t="s">
        <v>112</v>
      </c>
      <c r="G344" t="s">
        <v>439</v>
      </c>
      <c r="H344" t="s">
        <v>1618</v>
      </c>
      <c r="I344" t="s">
        <v>117</v>
      </c>
      <c r="J344" t="s">
        <v>113</v>
      </c>
      <c r="K344" t="s">
        <v>114</v>
      </c>
      <c r="L344" t="s">
        <v>114</v>
      </c>
      <c r="M344" t="s">
        <v>118</v>
      </c>
      <c r="N344" t="s">
        <v>113</v>
      </c>
      <c r="O344" t="s">
        <v>239</v>
      </c>
      <c r="P344" t="s">
        <v>355</v>
      </c>
      <c r="Q344" t="s">
        <v>230</v>
      </c>
      <c r="R344" t="s">
        <v>123</v>
      </c>
      <c r="S344" t="s">
        <v>201</v>
      </c>
      <c r="T344" t="s">
        <v>240</v>
      </c>
      <c r="U344" t="s">
        <v>113</v>
      </c>
      <c r="V344" t="s">
        <v>3289</v>
      </c>
      <c r="Z344" t="s">
        <v>242</v>
      </c>
      <c r="AA344" t="s">
        <v>3289</v>
      </c>
      <c r="AB344" t="s">
        <v>243</v>
      </c>
      <c r="AC344" t="s">
        <v>244</v>
      </c>
      <c r="AD344">
        <v>1</v>
      </c>
      <c r="AE344" t="s">
        <v>113</v>
      </c>
      <c r="AF344" t="s">
        <v>113</v>
      </c>
      <c r="AG344" t="s">
        <v>113</v>
      </c>
      <c r="AH344" t="s">
        <v>131</v>
      </c>
      <c r="AI344" t="s">
        <v>131</v>
      </c>
      <c r="AJ344" t="s">
        <v>131</v>
      </c>
      <c r="AK344" t="s">
        <v>3290</v>
      </c>
      <c r="AL344" t="s">
        <v>1144</v>
      </c>
      <c r="AM344" t="s">
        <v>247</v>
      </c>
      <c r="AN344" t="s">
        <v>243</v>
      </c>
      <c r="AO344" t="s">
        <v>624</v>
      </c>
      <c r="AP344">
        <v>21998863038</v>
      </c>
      <c r="AQ344" t="s">
        <v>250</v>
      </c>
      <c r="AR344" t="s">
        <v>113</v>
      </c>
      <c r="AS344" t="s">
        <v>113</v>
      </c>
      <c r="AT344" t="s">
        <v>3291</v>
      </c>
      <c r="AU344" t="s">
        <v>2043</v>
      </c>
      <c r="AV344">
        <v>1600000000</v>
      </c>
      <c r="AW344" t="s">
        <v>159</v>
      </c>
      <c r="AX344" s="82">
        <f>IFERROR(FIND("Óbitos/feridos",consulta_completa__11[[#This Row],[13 - Ocorrências/Ambientes Atingidos]]),0)</f>
        <v>0</v>
      </c>
      <c r="AY344" s="83" t="str">
        <f t="shared" si="157"/>
        <v/>
      </c>
      <c r="AZ344" s="82">
        <f>IFERROR(FIND("População afetada/evacuada",consulta_completa__11[[#This Row],[13 - Ocorrências/Ambientes Atingidos]]),0)</f>
        <v>0</v>
      </c>
      <c r="BA344" s="82" t="str">
        <f t="shared" si="158"/>
        <v/>
      </c>
      <c r="BB344" s="82">
        <f>IFERROR(FIND("Suspensão de abastecimento de água",consulta_completa__11[[#This Row],[13 - Ocorrências/Ambientes Atingidos]]),0)</f>
        <v>0</v>
      </c>
      <c r="BC344" s="83" t="str">
        <f t="shared" si="186"/>
        <v/>
      </c>
      <c r="BD344" s="82">
        <f>IFERROR(FIND("Rio/córrego",consulta_completa__11[[#This Row],[13 - Ocorrências/Ambientes Atingidos]]),0)</f>
        <v>0</v>
      </c>
      <c r="BE344" s="83" t="str">
        <f t="shared" si="159"/>
        <v/>
      </c>
      <c r="BF344" s="82">
        <f>IFERROR(FIND("Lago",consulta_completa__11[[#This Row],[13 - Ocorrências/Ambientes Atingidos]]),0)</f>
        <v>0</v>
      </c>
      <c r="BG344" s="83" t="str">
        <f t="shared" si="160"/>
        <v/>
      </c>
      <c r="BH344" s="82">
        <f>IFERROR(FIND("Mar",consulta_completa__11[[#This Row],[13 - Ocorrências/Ambientes Atingidos]]),0)</f>
        <v>1</v>
      </c>
      <c r="BI344" s="83" t="str">
        <f t="shared" si="161"/>
        <v>X</v>
      </c>
      <c r="BJ344" s="82">
        <f>IFERROR(FIND("Praia",consulta_completa__11[[#This Row],[13 - Ocorrências/Ambientes Atingidos]]),0)</f>
        <v>0</v>
      </c>
      <c r="BK344" s="83" t="str">
        <f t="shared" si="162"/>
        <v/>
      </c>
      <c r="BL344" s="82">
        <f>IFERROR(FIND("Solo",consulta_completa__11[[#This Row],[13 - Ocorrências/Ambientes Atingidos]]),0)</f>
        <v>0</v>
      </c>
      <c r="BM344" s="83" t="str">
        <f t="shared" si="163"/>
        <v/>
      </c>
      <c r="BN344" s="82">
        <f>IFERROR(FIND("Águas subterrâneas",consulta_completa__11[[#This Row],[13 - Ocorrências/Ambientes Atingidos]]),0)</f>
        <v>0</v>
      </c>
      <c r="BO344" s="83" t="str">
        <f t="shared" si="164"/>
        <v/>
      </c>
      <c r="BP344" s="82">
        <f>IFERROR(FIND("Atmosfera",consulta_completa__11[[#This Row],[13 - Ocorrências/Ambientes Atingidos]]),0)</f>
        <v>0</v>
      </c>
      <c r="BQ344" s="83" t="str">
        <f t="shared" si="165"/>
        <v/>
      </c>
      <c r="BR344" s="82">
        <f>IFERROR(FIND("Flora",consulta_completa__11[[#This Row],[13 - Ocorrências/Ambientes Atingidos]]),0)</f>
        <v>0</v>
      </c>
      <c r="BS344" s="83" t="str">
        <f t="shared" si="166"/>
        <v/>
      </c>
      <c r="BT344" s="82">
        <f>IFERROR(FIND("Fauna",consulta_completa__11[[#This Row],[13 - Ocorrências/Ambientes Atingidos]]),0)</f>
        <v>0</v>
      </c>
      <c r="BU344" s="83" t="str">
        <f t="shared" si="167"/>
        <v/>
      </c>
      <c r="BV344" s="82">
        <f>IFERROR(FIND("UC federal",consulta_completa__11[[#This Row],[13 - Ocorrências/Ambientes Atingidos]]),0)</f>
        <v>0</v>
      </c>
      <c r="BW344" s="83" t="str">
        <f t="shared" si="168"/>
        <v/>
      </c>
      <c r="BX344" s="82">
        <f>IFERROR(FIND("UC estadual/municipal",consulta_completa__11[[#This Row],[13 - Ocorrências/Ambientes Atingidos]]),0)</f>
        <v>0</v>
      </c>
      <c r="BY344" s="83" t="str">
        <f t="shared" si="169"/>
        <v/>
      </c>
      <c r="BZ344" s="82">
        <f>IFERROR(FIND("Outro(s)",consulta_completa__11[[#This Row],[13 - Ocorrências/Ambientes Atingidos]]),0)</f>
        <v>0</v>
      </c>
      <c r="CA344" s="83" t="str">
        <f t="shared" si="170"/>
        <v/>
      </c>
      <c r="CB344" s="82">
        <f>IFERROR(FIND("Sem dano",consulta_completa__11[[#This Row],[13 - Ocorrências/Ambientes Atingidos]]),0)</f>
        <v>0</v>
      </c>
      <c r="CC344" s="83" t="str">
        <f t="shared" si="171"/>
        <v/>
      </c>
      <c r="CD344" s="82" t="str">
        <f>IF(consulta_completa__11[[#This Row],[13 - Ocorrências/Ambientes Atingidos]]="","X","")</f>
        <v/>
      </c>
      <c r="CE344" s="84">
        <f>IFERROR(FIND("IBAMA",consulta_completa__11[[#This Row],[14 - Inst. Atuando no Local]]),0)</f>
        <v>0</v>
      </c>
      <c r="CF344" s="84" t="str">
        <f t="shared" si="172"/>
        <v/>
      </c>
      <c r="CG344" s="84">
        <f>IFERROR(FIND("OEMA",consulta_completa__11[[#This Row],[14 - Inst. Atuando no Local]]),0)</f>
        <v>0</v>
      </c>
      <c r="CH344" s="84" t="str">
        <f t="shared" si="173"/>
        <v/>
      </c>
      <c r="CI344" s="84">
        <f>IFERROR(FIND("DEFESA CIVIL",consulta_completa__11[[#This Row],[14 - Inst. Atuando no Local]]),0)</f>
        <v>0</v>
      </c>
      <c r="CJ344" s="84" t="str">
        <f t="shared" si="174"/>
        <v/>
      </c>
      <c r="CK344" s="84">
        <f>IFERROR(FIND("CORPO DE BOMBEIROS",consulta_completa__11[[#This Row],[14 - Inst. Atuando no Local]]),0)</f>
        <v>0</v>
      </c>
      <c r="CL344" s="84" t="str">
        <f t="shared" si="175"/>
        <v/>
      </c>
      <c r="CM344" s="84">
        <f>IFERROR(FIND("POLÍCIA RODOVIÁRIA",consulta_completa__11[[#This Row],[14 - Inst. Atuando no Local]]),0)</f>
        <v>0</v>
      </c>
      <c r="CN344" s="84" t="str">
        <f t="shared" si="176"/>
        <v/>
      </c>
      <c r="CO344" s="84">
        <f>IFERROR(FIND("POLÍCIA MILITAR",consulta_completa__11[[#This Row],[14 - Inst. Atuando no Local]]),0)</f>
        <v>0</v>
      </c>
      <c r="CP344" s="84" t="str">
        <f t="shared" si="177"/>
        <v/>
      </c>
      <c r="CQ344" s="84">
        <f>IFERROR(FIND("POLÍCIA CIVIL",consulta_completa__11[[#This Row],[14 - Inst. Atuando no Local]]),0)</f>
        <v>0</v>
      </c>
      <c r="CR344" s="84" t="str">
        <f t="shared" si="178"/>
        <v/>
      </c>
      <c r="CS344" s="84">
        <f>IFERROR(FIND("MARINHA DO BRASIL",consulta_completa__11[[#This Row],[14 - Inst. Atuando no Local]]),0)</f>
        <v>0</v>
      </c>
      <c r="CT344" s="84" t="str">
        <f t="shared" si="179"/>
        <v/>
      </c>
      <c r="CU344" s="84">
        <f>IFERROR(FIND("EMPRESA ESPECIALIZADA EM ATENDIMENTO",consulta_completa__11[[#This Row],[14 - Inst. Atuando no Local]]),0)</f>
        <v>0</v>
      </c>
      <c r="CV344" s="84" t="str">
        <f t="shared" si="180"/>
        <v/>
      </c>
      <c r="CW344" s="84">
        <f>IFERROR(FIND("IBAMA",consulta_completa__11[[#This Row],[14 - Inst. Atuando no Local]]),0)</f>
        <v>0</v>
      </c>
      <c r="CX344" s="84" t="str">
        <f t="shared" si="181"/>
        <v/>
      </c>
      <c r="CY344" s="84" t="str">
        <f>IF(consulta_completa__11[[#This Row],[14 - Inst. Atuando no Local]]="","X","")</f>
        <v>X</v>
      </c>
      <c r="CZ344" s="84">
        <f>IFERROR(FIND("OUTRA (S)",consulta_completa__11[[#This Row],[14 - Inst. Atuando no Local]]),0)</f>
        <v>0</v>
      </c>
      <c r="DA344" s="84" t="str">
        <f t="shared" si="182"/>
        <v/>
      </c>
      <c r="DB344" s="35" t="str">
        <f t="shared" si="183"/>
        <v>Sim</v>
      </c>
      <c r="DC344" s="35" t="str">
        <f t="shared" si="184"/>
        <v>Não</v>
      </c>
      <c r="DD344" s="35" t="str">
        <f t="shared" si="185"/>
        <v>Sim</v>
      </c>
      <c r="DE344" s="87" t="str">
        <f t="shared" si="156"/>
        <v>Federal</v>
      </c>
    </row>
    <row r="345" spans="1:109">
      <c r="A345" s="14">
        <v>202552128833</v>
      </c>
      <c r="B345" s="1">
        <v>45797</v>
      </c>
      <c r="C345" t="s">
        <v>160</v>
      </c>
      <c r="D345" t="s">
        <v>161</v>
      </c>
      <c r="E345" t="s">
        <v>162</v>
      </c>
      <c r="F345" t="s">
        <v>163</v>
      </c>
      <c r="G345" t="s">
        <v>113</v>
      </c>
      <c r="H345" t="s">
        <v>114</v>
      </c>
      <c r="I345" t="s">
        <v>114</v>
      </c>
      <c r="J345" t="s">
        <v>945</v>
      </c>
      <c r="K345" t="s">
        <v>2633</v>
      </c>
      <c r="L345" t="s">
        <v>166</v>
      </c>
      <c r="M345" t="s">
        <v>140</v>
      </c>
      <c r="N345" t="s">
        <v>119</v>
      </c>
      <c r="O345" t="s">
        <v>120</v>
      </c>
      <c r="P345" t="s">
        <v>355</v>
      </c>
      <c r="Q345" t="s">
        <v>167</v>
      </c>
      <c r="R345" t="s">
        <v>123</v>
      </c>
      <c r="S345" t="s">
        <v>113</v>
      </c>
      <c r="T345" t="s">
        <v>113</v>
      </c>
      <c r="U345" t="s">
        <v>2194</v>
      </c>
      <c r="V345" t="s">
        <v>1624</v>
      </c>
      <c r="Z345" t="s">
        <v>1625</v>
      </c>
      <c r="AA345" t="s">
        <v>3292</v>
      </c>
      <c r="AB345" t="s">
        <v>2667</v>
      </c>
      <c r="AC345" t="s">
        <v>173</v>
      </c>
      <c r="AD345">
        <v>1</v>
      </c>
      <c r="AE345" t="s">
        <v>1627</v>
      </c>
      <c r="AF345" t="s">
        <v>113</v>
      </c>
      <c r="AG345" t="s">
        <v>113</v>
      </c>
      <c r="AH345" t="s">
        <v>131</v>
      </c>
      <c r="AI345" t="s">
        <v>132</v>
      </c>
      <c r="AJ345" t="s">
        <v>131</v>
      </c>
      <c r="AK345" t="s">
        <v>1628</v>
      </c>
      <c r="AL345" t="s">
        <v>113</v>
      </c>
      <c r="AM345" t="s">
        <v>2042</v>
      </c>
      <c r="AN345" t="s">
        <v>1629</v>
      </c>
      <c r="AO345" t="s">
        <v>225</v>
      </c>
      <c r="AP345">
        <v>41988207121</v>
      </c>
      <c r="AQ345" t="s">
        <v>178</v>
      </c>
      <c r="AR345" t="s">
        <v>113</v>
      </c>
      <c r="AS345" t="s">
        <v>113</v>
      </c>
      <c r="AT345" t="s">
        <v>113</v>
      </c>
      <c r="AU345" t="s">
        <v>113</v>
      </c>
      <c r="AW345" t="s">
        <v>113</v>
      </c>
      <c r="AX345" s="82">
        <f>IFERROR(FIND("Óbitos/feridos",consulta_completa__11[[#This Row],[13 - Ocorrências/Ambientes Atingidos]]),0)</f>
        <v>0</v>
      </c>
      <c r="AY345" s="83" t="str">
        <f t="shared" si="157"/>
        <v/>
      </c>
      <c r="AZ345" s="82">
        <f>IFERROR(FIND("População afetada/evacuada",consulta_completa__11[[#This Row],[13 - Ocorrências/Ambientes Atingidos]]),0)</f>
        <v>0</v>
      </c>
      <c r="BA345" s="82" t="str">
        <f t="shared" si="158"/>
        <v/>
      </c>
      <c r="BB345" s="82">
        <f>IFERROR(FIND("Suspensão de abastecimento de água",consulta_completa__11[[#This Row],[13 - Ocorrências/Ambientes Atingidos]]),0)</f>
        <v>0</v>
      </c>
      <c r="BC345" s="83" t="str">
        <f t="shared" si="186"/>
        <v/>
      </c>
      <c r="BD345" s="82">
        <f>IFERROR(FIND("Rio/córrego",consulta_completa__11[[#This Row],[13 - Ocorrências/Ambientes Atingidos]]),0)</f>
        <v>0</v>
      </c>
      <c r="BE345" s="83" t="str">
        <f t="shared" si="159"/>
        <v/>
      </c>
      <c r="BF345" s="82">
        <f>IFERROR(FIND("Lago",consulta_completa__11[[#This Row],[13 - Ocorrências/Ambientes Atingidos]]),0)</f>
        <v>0</v>
      </c>
      <c r="BG345" s="83" t="str">
        <f t="shared" si="160"/>
        <v/>
      </c>
      <c r="BH345" s="82">
        <f>IFERROR(FIND("Mar",consulta_completa__11[[#This Row],[13 - Ocorrências/Ambientes Atingidos]]),0)</f>
        <v>0</v>
      </c>
      <c r="BI345" s="83" t="str">
        <f t="shared" si="161"/>
        <v/>
      </c>
      <c r="BJ345" s="82">
        <f>IFERROR(FIND("Praia",consulta_completa__11[[#This Row],[13 - Ocorrências/Ambientes Atingidos]]),0)</f>
        <v>0</v>
      </c>
      <c r="BK345" s="83" t="str">
        <f t="shared" si="162"/>
        <v/>
      </c>
      <c r="BL345" s="82">
        <f>IFERROR(FIND("Solo",consulta_completa__11[[#This Row],[13 - Ocorrências/Ambientes Atingidos]]),0)</f>
        <v>1</v>
      </c>
      <c r="BM345" s="83" t="str">
        <f t="shared" si="163"/>
        <v>X</v>
      </c>
      <c r="BN345" s="82">
        <f>IFERROR(FIND("Águas subterrâneas",consulta_completa__11[[#This Row],[13 - Ocorrências/Ambientes Atingidos]]),0)</f>
        <v>0</v>
      </c>
      <c r="BO345" s="83" t="str">
        <f t="shared" si="164"/>
        <v/>
      </c>
      <c r="BP345" s="82">
        <f>IFERROR(FIND("Atmosfera",consulta_completa__11[[#This Row],[13 - Ocorrências/Ambientes Atingidos]]),0)</f>
        <v>0</v>
      </c>
      <c r="BQ345" s="83" t="str">
        <f t="shared" si="165"/>
        <v/>
      </c>
      <c r="BR345" s="82">
        <f>IFERROR(FIND("Flora",consulta_completa__11[[#This Row],[13 - Ocorrências/Ambientes Atingidos]]),0)</f>
        <v>0</v>
      </c>
      <c r="BS345" s="83" t="str">
        <f t="shared" si="166"/>
        <v/>
      </c>
      <c r="BT345" s="82">
        <f>IFERROR(FIND("Fauna",consulta_completa__11[[#This Row],[13 - Ocorrências/Ambientes Atingidos]]),0)</f>
        <v>0</v>
      </c>
      <c r="BU345" s="83" t="str">
        <f t="shared" si="167"/>
        <v/>
      </c>
      <c r="BV345" s="82">
        <f>IFERROR(FIND("UC federal",consulta_completa__11[[#This Row],[13 - Ocorrências/Ambientes Atingidos]]),0)</f>
        <v>0</v>
      </c>
      <c r="BW345" s="83" t="str">
        <f t="shared" si="168"/>
        <v/>
      </c>
      <c r="BX345" s="82">
        <f>IFERROR(FIND("UC estadual/municipal",consulta_completa__11[[#This Row],[13 - Ocorrências/Ambientes Atingidos]]),0)</f>
        <v>0</v>
      </c>
      <c r="BY345" s="83" t="str">
        <f t="shared" si="169"/>
        <v/>
      </c>
      <c r="BZ345" s="82">
        <f>IFERROR(FIND("Outro(s)",consulta_completa__11[[#This Row],[13 - Ocorrências/Ambientes Atingidos]]),0)</f>
        <v>0</v>
      </c>
      <c r="CA345" s="83" t="str">
        <f t="shared" si="170"/>
        <v/>
      </c>
      <c r="CB345" s="82">
        <f>IFERROR(FIND("Sem dano",consulta_completa__11[[#This Row],[13 - Ocorrências/Ambientes Atingidos]]),0)</f>
        <v>0</v>
      </c>
      <c r="CC345" s="83" t="str">
        <f t="shared" si="171"/>
        <v/>
      </c>
      <c r="CD345" s="82" t="str">
        <f>IF(consulta_completa__11[[#This Row],[13 - Ocorrências/Ambientes Atingidos]]="","X","")</f>
        <v/>
      </c>
      <c r="CE345" s="84">
        <f>IFERROR(FIND("IBAMA",consulta_completa__11[[#This Row],[14 - Inst. Atuando no Local]]),0)</f>
        <v>0</v>
      </c>
      <c r="CF345" s="84" t="str">
        <f t="shared" si="172"/>
        <v/>
      </c>
      <c r="CG345" s="84">
        <f>IFERROR(FIND("OEMA",consulta_completa__11[[#This Row],[14 - Inst. Atuando no Local]]),0)</f>
        <v>0</v>
      </c>
      <c r="CH345" s="84" t="str">
        <f t="shared" si="173"/>
        <v/>
      </c>
      <c r="CI345" s="84">
        <f>IFERROR(FIND("DEFESA CIVIL",consulta_completa__11[[#This Row],[14 - Inst. Atuando no Local]]),0)</f>
        <v>0</v>
      </c>
      <c r="CJ345" s="84" t="str">
        <f t="shared" si="174"/>
        <v/>
      </c>
      <c r="CK345" s="84">
        <f>IFERROR(FIND("CORPO DE BOMBEIROS",consulta_completa__11[[#This Row],[14 - Inst. Atuando no Local]]),0)</f>
        <v>0</v>
      </c>
      <c r="CL345" s="84" t="str">
        <f t="shared" si="175"/>
        <v/>
      </c>
      <c r="CM345" s="84">
        <f>IFERROR(FIND("POLÍCIA RODOVIÁRIA",consulta_completa__11[[#This Row],[14 - Inst. Atuando no Local]]),0)</f>
        <v>0</v>
      </c>
      <c r="CN345" s="84" t="str">
        <f t="shared" si="176"/>
        <v/>
      </c>
      <c r="CO345" s="84">
        <f>IFERROR(FIND("POLÍCIA MILITAR",consulta_completa__11[[#This Row],[14 - Inst. Atuando no Local]]),0)</f>
        <v>0</v>
      </c>
      <c r="CP345" s="84" t="str">
        <f t="shared" si="177"/>
        <v/>
      </c>
      <c r="CQ345" s="84">
        <f>IFERROR(FIND("POLÍCIA CIVIL",consulta_completa__11[[#This Row],[14 - Inst. Atuando no Local]]),0)</f>
        <v>0</v>
      </c>
      <c r="CR345" s="84" t="str">
        <f t="shared" si="178"/>
        <v/>
      </c>
      <c r="CS345" s="84">
        <f>IFERROR(FIND("MARINHA DO BRASIL",consulta_completa__11[[#This Row],[14 - Inst. Atuando no Local]]),0)</f>
        <v>0</v>
      </c>
      <c r="CT345" s="84" t="str">
        <f t="shared" si="179"/>
        <v/>
      </c>
      <c r="CU345" s="84">
        <f>IFERROR(FIND("EMPRESA ESPECIALIZADA EM ATENDIMENTO",consulta_completa__11[[#This Row],[14 - Inst. Atuando no Local]]),0)</f>
        <v>0</v>
      </c>
      <c r="CV345" s="84" t="str">
        <f t="shared" si="180"/>
        <v/>
      </c>
      <c r="CW345" s="84">
        <f>IFERROR(FIND("IBAMA",consulta_completa__11[[#This Row],[14 - Inst. Atuando no Local]]),0)</f>
        <v>0</v>
      </c>
      <c r="CX345" s="84" t="str">
        <f t="shared" si="181"/>
        <v/>
      </c>
      <c r="CY345" s="84" t="str">
        <f>IF(consulta_completa__11[[#This Row],[14 - Inst. Atuando no Local]]="","X","")</f>
        <v/>
      </c>
      <c r="CZ345" s="84">
        <f>IFERROR(FIND("OUTRA (S)",consulta_completa__11[[#This Row],[14 - Inst. Atuando no Local]]),0)</f>
        <v>0</v>
      </c>
      <c r="DA345" s="84" t="str">
        <f t="shared" si="182"/>
        <v/>
      </c>
      <c r="DB345" s="35" t="str">
        <f t="shared" si="183"/>
        <v>Sim</v>
      </c>
      <c r="DC345" s="35" t="str">
        <f t="shared" si="184"/>
        <v>Não</v>
      </c>
      <c r="DD345" s="35" t="str">
        <f t="shared" si="185"/>
        <v>Sim</v>
      </c>
      <c r="DE345" s="87" t="str">
        <f t="shared" si="156"/>
        <v>Federal</v>
      </c>
    </row>
    <row r="346" spans="1:109">
      <c r="A346" s="14">
        <v>202552268418</v>
      </c>
      <c r="B346" s="1">
        <v>45798</v>
      </c>
      <c r="C346" t="s">
        <v>581</v>
      </c>
      <c r="D346" t="s">
        <v>254</v>
      </c>
      <c r="E346" t="s">
        <v>139</v>
      </c>
      <c r="F346" t="s">
        <v>112</v>
      </c>
      <c r="G346" t="s">
        <v>113</v>
      </c>
      <c r="H346" t="s">
        <v>114</v>
      </c>
      <c r="I346" t="s">
        <v>114</v>
      </c>
      <c r="J346" t="s">
        <v>441</v>
      </c>
      <c r="K346" t="s">
        <v>3293</v>
      </c>
      <c r="L346" t="s">
        <v>117</v>
      </c>
      <c r="M346" t="s">
        <v>140</v>
      </c>
      <c r="N346" t="s">
        <v>141</v>
      </c>
      <c r="O346" t="s">
        <v>185</v>
      </c>
      <c r="P346" t="s">
        <v>121</v>
      </c>
      <c r="Q346" t="s">
        <v>143</v>
      </c>
      <c r="R346" t="s">
        <v>123</v>
      </c>
      <c r="S346" t="s">
        <v>113</v>
      </c>
      <c r="T346" t="s">
        <v>3294</v>
      </c>
      <c r="U346" t="s">
        <v>145</v>
      </c>
      <c r="V346" t="s">
        <v>3295</v>
      </c>
      <c r="Z346" t="s">
        <v>3296</v>
      </c>
      <c r="AA346" t="s">
        <v>113</v>
      </c>
      <c r="AB346" t="s">
        <v>3297</v>
      </c>
      <c r="AC346" t="s">
        <v>113</v>
      </c>
      <c r="AD346">
        <v>2</v>
      </c>
      <c r="AE346" t="s">
        <v>113</v>
      </c>
      <c r="AF346" t="s">
        <v>3298</v>
      </c>
      <c r="AG346" t="s">
        <v>3299</v>
      </c>
      <c r="AH346" t="s">
        <v>131</v>
      </c>
      <c r="AI346" t="s">
        <v>131</v>
      </c>
      <c r="AJ346" t="s">
        <v>131</v>
      </c>
      <c r="AK346" t="s">
        <v>3300</v>
      </c>
      <c r="AL346" t="s">
        <v>3301</v>
      </c>
      <c r="AM346" t="s">
        <v>153</v>
      </c>
      <c r="AN346" t="s">
        <v>154</v>
      </c>
      <c r="AO346" t="s">
        <v>155</v>
      </c>
      <c r="AP346">
        <v>6133161070</v>
      </c>
      <c r="AQ346" t="s">
        <v>156</v>
      </c>
      <c r="AR346" t="s">
        <v>113</v>
      </c>
      <c r="AS346" t="s">
        <v>113</v>
      </c>
      <c r="AT346" t="s">
        <v>3302</v>
      </c>
      <c r="AU346" t="s">
        <v>592</v>
      </c>
      <c r="AV346">
        <v>1730000000</v>
      </c>
      <c r="AW346" t="s">
        <v>159</v>
      </c>
      <c r="AX346" s="82">
        <f>IFERROR(FIND("Óbitos/feridos",consulta_completa__11[[#This Row],[13 - Ocorrências/Ambientes Atingidos]]),0)</f>
        <v>0</v>
      </c>
      <c r="AY346" s="83" t="str">
        <f t="shared" si="157"/>
        <v/>
      </c>
      <c r="AZ346" s="82">
        <f>IFERROR(FIND("População afetada/evacuada",consulta_completa__11[[#This Row],[13 - Ocorrências/Ambientes Atingidos]]),0)</f>
        <v>0</v>
      </c>
      <c r="BA346" s="82" t="str">
        <f t="shared" si="158"/>
        <v/>
      </c>
      <c r="BB346" s="82">
        <f>IFERROR(FIND("Suspensão de abastecimento de água",consulta_completa__11[[#This Row],[13 - Ocorrências/Ambientes Atingidos]]),0)</f>
        <v>0</v>
      </c>
      <c r="BC346" s="83" t="str">
        <f t="shared" si="186"/>
        <v/>
      </c>
      <c r="BD346" s="82">
        <f>IFERROR(FIND("Rio/córrego",consulta_completa__11[[#This Row],[13 - Ocorrências/Ambientes Atingidos]]),0)</f>
        <v>0</v>
      </c>
      <c r="BE346" s="83" t="str">
        <f t="shared" si="159"/>
        <v/>
      </c>
      <c r="BF346" s="82">
        <f>IFERROR(FIND("Lago",consulta_completa__11[[#This Row],[13 - Ocorrências/Ambientes Atingidos]]),0)</f>
        <v>0</v>
      </c>
      <c r="BG346" s="83" t="str">
        <f t="shared" si="160"/>
        <v/>
      </c>
      <c r="BH346" s="82">
        <f>IFERROR(FIND("Mar",consulta_completa__11[[#This Row],[13 - Ocorrências/Ambientes Atingidos]]),0)</f>
        <v>0</v>
      </c>
      <c r="BI346" s="83" t="str">
        <f t="shared" si="161"/>
        <v/>
      </c>
      <c r="BJ346" s="82">
        <f>IFERROR(FIND("Praia",consulta_completa__11[[#This Row],[13 - Ocorrências/Ambientes Atingidos]]),0)</f>
        <v>0</v>
      </c>
      <c r="BK346" s="83" t="str">
        <f t="shared" si="162"/>
        <v/>
      </c>
      <c r="BL346" s="82">
        <f>IFERROR(FIND("Solo",consulta_completa__11[[#This Row],[13 - Ocorrências/Ambientes Atingidos]]),0)</f>
        <v>1</v>
      </c>
      <c r="BM346" s="83" t="str">
        <f t="shared" si="163"/>
        <v>X</v>
      </c>
      <c r="BN346" s="82">
        <f>IFERROR(FIND("Águas subterrâneas",consulta_completa__11[[#This Row],[13 - Ocorrências/Ambientes Atingidos]]),0)</f>
        <v>0</v>
      </c>
      <c r="BO346" s="83" t="str">
        <f t="shared" si="164"/>
        <v/>
      </c>
      <c r="BP346" s="82">
        <f>IFERROR(FIND("Atmosfera",consulta_completa__11[[#This Row],[13 - Ocorrências/Ambientes Atingidos]]),0)</f>
        <v>0</v>
      </c>
      <c r="BQ346" s="83" t="str">
        <f t="shared" si="165"/>
        <v/>
      </c>
      <c r="BR346" s="82">
        <f>IFERROR(FIND("Flora",consulta_completa__11[[#This Row],[13 - Ocorrências/Ambientes Atingidos]]),0)</f>
        <v>0</v>
      </c>
      <c r="BS346" s="83" t="str">
        <f t="shared" si="166"/>
        <v/>
      </c>
      <c r="BT346" s="82">
        <f>IFERROR(FIND("Fauna",consulta_completa__11[[#This Row],[13 - Ocorrências/Ambientes Atingidos]]),0)</f>
        <v>0</v>
      </c>
      <c r="BU346" s="83" t="str">
        <f t="shared" si="167"/>
        <v/>
      </c>
      <c r="BV346" s="82">
        <f>IFERROR(FIND("UC federal",consulta_completa__11[[#This Row],[13 - Ocorrências/Ambientes Atingidos]]),0)</f>
        <v>0</v>
      </c>
      <c r="BW346" s="83" t="str">
        <f t="shared" si="168"/>
        <v/>
      </c>
      <c r="BX346" s="82">
        <f>IFERROR(FIND("UC estadual/municipal",consulta_completa__11[[#This Row],[13 - Ocorrências/Ambientes Atingidos]]),0)</f>
        <v>0</v>
      </c>
      <c r="BY346" s="83" t="str">
        <f t="shared" si="169"/>
        <v/>
      </c>
      <c r="BZ346" s="82">
        <f>IFERROR(FIND("Outro(s)",consulta_completa__11[[#This Row],[13 - Ocorrências/Ambientes Atingidos]]),0)</f>
        <v>0</v>
      </c>
      <c r="CA346" s="83" t="str">
        <f t="shared" si="170"/>
        <v/>
      </c>
      <c r="CB346" s="82">
        <f>IFERROR(FIND("Sem dano",consulta_completa__11[[#This Row],[13 - Ocorrências/Ambientes Atingidos]]),0)</f>
        <v>0</v>
      </c>
      <c r="CC346" s="83" t="str">
        <f t="shared" si="171"/>
        <v/>
      </c>
      <c r="CD346" s="82" t="str">
        <f>IF(consulta_completa__11[[#This Row],[13 - Ocorrências/Ambientes Atingidos]]="","X","")</f>
        <v/>
      </c>
      <c r="CE346" s="84">
        <f>IFERROR(FIND("IBAMA",consulta_completa__11[[#This Row],[14 - Inst. Atuando no Local]]),0)</f>
        <v>0</v>
      </c>
      <c r="CF346" s="84" t="str">
        <f t="shared" si="172"/>
        <v/>
      </c>
      <c r="CG346" s="84">
        <f>IFERROR(FIND("OEMA",consulta_completa__11[[#This Row],[14 - Inst. Atuando no Local]]),0)</f>
        <v>0</v>
      </c>
      <c r="CH346" s="84" t="str">
        <f t="shared" si="173"/>
        <v/>
      </c>
      <c r="CI346" s="84">
        <f>IFERROR(FIND("DEFESA CIVIL",consulta_completa__11[[#This Row],[14 - Inst. Atuando no Local]]),0)</f>
        <v>0</v>
      </c>
      <c r="CJ346" s="84" t="str">
        <f t="shared" si="174"/>
        <v/>
      </c>
      <c r="CK346" s="84">
        <f>IFERROR(FIND("CORPO DE BOMBEIROS",consulta_completa__11[[#This Row],[14 - Inst. Atuando no Local]]),0)</f>
        <v>0</v>
      </c>
      <c r="CL346" s="84" t="str">
        <f t="shared" si="175"/>
        <v/>
      </c>
      <c r="CM346" s="84">
        <f>IFERROR(FIND("POLÍCIA RODOVIÁRIA",consulta_completa__11[[#This Row],[14 - Inst. Atuando no Local]]),0)</f>
        <v>0</v>
      </c>
      <c r="CN346" s="84" t="str">
        <f t="shared" si="176"/>
        <v/>
      </c>
      <c r="CO346" s="84">
        <f>IFERROR(FIND("POLÍCIA MILITAR",consulta_completa__11[[#This Row],[14 - Inst. Atuando no Local]]),0)</f>
        <v>0</v>
      </c>
      <c r="CP346" s="84" t="str">
        <f t="shared" si="177"/>
        <v/>
      </c>
      <c r="CQ346" s="84">
        <f>IFERROR(FIND("POLÍCIA CIVIL",consulta_completa__11[[#This Row],[14 - Inst. Atuando no Local]]),0)</f>
        <v>0</v>
      </c>
      <c r="CR346" s="84" t="str">
        <f t="shared" si="178"/>
        <v/>
      </c>
      <c r="CS346" s="84">
        <f>IFERROR(FIND("MARINHA DO BRASIL",consulta_completa__11[[#This Row],[14 - Inst. Atuando no Local]]),0)</f>
        <v>0</v>
      </c>
      <c r="CT346" s="84" t="str">
        <f t="shared" si="179"/>
        <v/>
      </c>
      <c r="CU346" s="84">
        <f>IFERROR(FIND("EMPRESA ESPECIALIZADA EM ATENDIMENTO",consulta_completa__11[[#This Row],[14 - Inst. Atuando no Local]]),0)</f>
        <v>0</v>
      </c>
      <c r="CV346" s="84" t="str">
        <f t="shared" si="180"/>
        <v/>
      </c>
      <c r="CW346" s="84">
        <f>IFERROR(FIND("IBAMA",consulta_completa__11[[#This Row],[14 - Inst. Atuando no Local]]),0)</f>
        <v>0</v>
      </c>
      <c r="CX346" s="84" t="str">
        <f t="shared" si="181"/>
        <v/>
      </c>
      <c r="CY346" s="84" t="str">
        <f>IF(consulta_completa__11[[#This Row],[14 - Inst. Atuando no Local]]="","X","")</f>
        <v/>
      </c>
      <c r="CZ346" s="84">
        <f>IFERROR(FIND("OUTRA (S)",consulta_completa__11[[#This Row],[14 - Inst. Atuando no Local]]),0)</f>
        <v>0</v>
      </c>
      <c r="DA346" s="84" t="str">
        <f t="shared" si="182"/>
        <v/>
      </c>
      <c r="DB346" s="35" t="str">
        <f t="shared" si="183"/>
        <v>Sim</v>
      </c>
      <c r="DC346" s="35" t="str">
        <f t="shared" si="184"/>
        <v>Não</v>
      </c>
      <c r="DD346" s="35" t="str">
        <f t="shared" si="185"/>
        <v>Sim</v>
      </c>
      <c r="DE346" s="87" t="str">
        <f t="shared" si="156"/>
        <v>Estadual</v>
      </c>
    </row>
    <row r="347" spans="1:109">
      <c r="A347" s="14">
        <v>202552272018</v>
      </c>
      <c r="B347" s="1">
        <v>45798</v>
      </c>
      <c r="C347" t="s">
        <v>1865</v>
      </c>
      <c r="D347" t="s">
        <v>1813</v>
      </c>
      <c r="E347" t="s">
        <v>320</v>
      </c>
      <c r="F347" t="s">
        <v>112</v>
      </c>
      <c r="G347" t="s">
        <v>3303</v>
      </c>
      <c r="H347" t="s">
        <v>2621</v>
      </c>
      <c r="I347" t="s">
        <v>648</v>
      </c>
      <c r="J347" t="s">
        <v>113</v>
      </c>
      <c r="K347" t="s">
        <v>114</v>
      </c>
      <c r="L347" t="s">
        <v>114</v>
      </c>
      <c r="M347" t="s">
        <v>118</v>
      </c>
      <c r="N347" t="s">
        <v>141</v>
      </c>
      <c r="O347" t="s">
        <v>239</v>
      </c>
      <c r="P347" t="s">
        <v>121</v>
      </c>
      <c r="Q347" t="s">
        <v>122</v>
      </c>
      <c r="R347" t="s">
        <v>123</v>
      </c>
      <c r="S347" t="s">
        <v>113</v>
      </c>
      <c r="T347" t="s">
        <v>3304</v>
      </c>
      <c r="U347" t="s">
        <v>3305</v>
      </c>
      <c r="V347" t="s">
        <v>3306</v>
      </c>
      <c r="Z347" t="s">
        <v>3307</v>
      </c>
      <c r="AA347" t="s">
        <v>113</v>
      </c>
      <c r="AB347" t="s">
        <v>3308</v>
      </c>
      <c r="AC347" t="s">
        <v>3309</v>
      </c>
      <c r="AD347">
        <v>2</v>
      </c>
      <c r="AE347" t="s">
        <v>3310</v>
      </c>
      <c r="AF347" t="s">
        <v>3311</v>
      </c>
      <c r="AG347" t="s">
        <v>3312</v>
      </c>
      <c r="AH347" t="s">
        <v>131</v>
      </c>
      <c r="AI347" t="s">
        <v>131</v>
      </c>
      <c r="AJ347" t="s">
        <v>131</v>
      </c>
      <c r="AK347" t="s">
        <v>3310</v>
      </c>
      <c r="AL347" t="s">
        <v>3313</v>
      </c>
      <c r="AM347" t="s">
        <v>3314</v>
      </c>
      <c r="AN347" t="s">
        <v>113</v>
      </c>
      <c r="AO347" t="s">
        <v>113</v>
      </c>
      <c r="AP347">
        <v>98981190568</v>
      </c>
      <c r="AQ347" t="s">
        <v>3315</v>
      </c>
      <c r="AR347" t="s">
        <v>113</v>
      </c>
      <c r="AS347" t="s">
        <v>113</v>
      </c>
      <c r="AT347" t="s">
        <v>3316</v>
      </c>
      <c r="AU347" t="s">
        <v>3317</v>
      </c>
      <c r="AV347">
        <v>12000000</v>
      </c>
      <c r="AW347" t="s">
        <v>637</v>
      </c>
      <c r="AX347" s="82">
        <f>IFERROR(FIND("Óbitos/feridos",consulta_completa__11[[#This Row],[13 - Ocorrências/Ambientes Atingidos]]),0)</f>
        <v>0</v>
      </c>
      <c r="AY347" s="83" t="str">
        <f t="shared" si="157"/>
        <v/>
      </c>
      <c r="AZ347" s="82">
        <f>IFERROR(FIND("População afetada/evacuada",consulta_completa__11[[#This Row],[13 - Ocorrências/Ambientes Atingidos]]),0)</f>
        <v>0</v>
      </c>
      <c r="BA347" s="82" t="str">
        <f t="shared" si="158"/>
        <v/>
      </c>
      <c r="BB347" s="82">
        <f>IFERROR(FIND("Suspensão de abastecimento de água",consulta_completa__11[[#This Row],[13 - Ocorrências/Ambientes Atingidos]]),0)</f>
        <v>0</v>
      </c>
      <c r="BC347" s="83" t="str">
        <f t="shared" si="186"/>
        <v/>
      </c>
      <c r="BD347" s="82">
        <f>IFERROR(FIND("Rio/córrego",consulta_completa__11[[#This Row],[13 - Ocorrências/Ambientes Atingidos]]),0)</f>
        <v>0</v>
      </c>
      <c r="BE347" s="83" t="str">
        <f t="shared" si="159"/>
        <v/>
      </c>
      <c r="BF347" s="82">
        <f>IFERROR(FIND("Lago",consulta_completa__11[[#This Row],[13 - Ocorrências/Ambientes Atingidos]]),0)</f>
        <v>0</v>
      </c>
      <c r="BG347" s="83" t="str">
        <f t="shared" si="160"/>
        <v/>
      </c>
      <c r="BH347" s="82">
        <f>IFERROR(FIND("Mar",consulta_completa__11[[#This Row],[13 - Ocorrências/Ambientes Atingidos]]),0)</f>
        <v>1</v>
      </c>
      <c r="BI347" s="83" t="str">
        <f t="shared" si="161"/>
        <v>X</v>
      </c>
      <c r="BJ347" s="82">
        <f>IFERROR(FIND("Praia",consulta_completa__11[[#This Row],[13 - Ocorrências/Ambientes Atingidos]]),0)</f>
        <v>0</v>
      </c>
      <c r="BK347" s="83" t="str">
        <f t="shared" si="162"/>
        <v/>
      </c>
      <c r="BL347" s="82">
        <f>IFERROR(FIND("Solo",consulta_completa__11[[#This Row],[13 - Ocorrências/Ambientes Atingidos]]),0)</f>
        <v>0</v>
      </c>
      <c r="BM347" s="83" t="str">
        <f t="shared" si="163"/>
        <v/>
      </c>
      <c r="BN347" s="82">
        <f>IFERROR(FIND("Águas subterrâneas",consulta_completa__11[[#This Row],[13 - Ocorrências/Ambientes Atingidos]]),0)</f>
        <v>0</v>
      </c>
      <c r="BO347" s="83" t="str">
        <f t="shared" si="164"/>
        <v/>
      </c>
      <c r="BP347" s="82">
        <f>IFERROR(FIND("Atmosfera",consulta_completa__11[[#This Row],[13 - Ocorrências/Ambientes Atingidos]]),0)</f>
        <v>0</v>
      </c>
      <c r="BQ347" s="83" t="str">
        <f t="shared" si="165"/>
        <v/>
      </c>
      <c r="BR347" s="82">
        <f>IFERROR(FIND("Flora",consulta_completa__11[[#This Row],[13 - Ocorrências/Ambientes Atingidos]]),0)</f>
        <v>0</v>
      </c>
      <c r="BS347" s="83" t="str">
        <f t="shared" si="166"/>
        <v/>
      </c>
      <c r="BT347" s="82">
        <f>IFERROR(FIND("Fauna",consulta_completa__11[[#This Row],[13 - Ocorrências/Ambientes Atingidos]]),0)</f>
        <v>0</v>
      </c>
      <c r="BU347" s="83" t="str">
        <f t="shared" si="167"/>
        <v/>
      </c>
      <c r="BV347" s="82">
        <f>IFERROR(FIND("UC federal",consulta_completa__11[[#This Row],[13 - Ocorrências/Ambientes Atingidos]]),0)</f>
        <v>0</v>
      </c>
      <c r="BW347" s="83" t="str">
        <f t="shared" si="168"/>
        <v/>
      </c>
      <c r="BX347" s="82">
        <f>IFERROR(FIND("UC estadual/municipal",consulta_completa__11[[#This Row],[13 - Ocorrências/Ambientes Atingidos]]),0)</f>
        <v>0</v>
      </c>
      <c r="BY347" s="83" t="str">
        <f t="shared" si="169"/>
        <v/>
      </c>
      <c r="BZ347" s="82">
        <f>IFERROR(FIND("Outro(s)",consulta_completa__11[[#This Row],[13 - Ocorrências/Ambientes Atingidos]]),0)</f>
        <v>0</v>
      </c>
      <c r="CA347" s="83" t="str">
        <f t="shared" si="170"/>
        <v/>
      </c>
      <c r="CB347" s="82">
        <f>IFERROR(FIND("Sem dano",consulta_completa__11[[#This Row],[13 - Ocorrências/Ambientes Atingidos]]),0)</f>
        <v>0</v>
      </c>
      <c r="CC347" s="83" t="str">
        <f t="shared" si="171"/>
        <v/>
      </c>
      <c r="CD347" s="82" t="str">
        <f>IF(consulta_completa__11[[#This Row],[13 - Ocorrências/Ambientes Atingidos]]="","X","")</f>
        <v/>
      </c>
      <c r="CE347" s="84">
        <f>IFERROR(FIND("IBAMA",consulta_completa__11[[#This Row],[14 - Inst. Atuando no Local]]),0)</f>
        <v>0</v>
      </c>
      <c r="CF347" s="84" t="str">
        <f t="shared" si="172"/>
        <v/>
      </c>
      <c r="CG347" s="84">
        <f>IFERROR(FIND("OEMA",consulta_completa__11[[#This Row],[14 - Inst. Atuando no Local]]),0)</f>
        <v>0</v>
      </c>
      <c r="CH347" s="84" t="str">
        <f t="shared" si="173"/>
        <v/>
      </c>
      <c r="CI347" s="84">
        <f>IFERROR(FIND("DEFESA CIVIL",consulta_completa__11[[#This Row],[14 - Inst. Atuando no Local]]),0)</f>
        <v>0</v>
      </c>
      <c r="CJ347" s="84" t="str">
        <f t="shared" si="174"/>
        <v/>
      </c>
      <c r="CK347" s="84">
        <f>IFERROR(FIND("CORPO DE BOMBEIROS",consulta_completa__11[[#This Row],[14 - Inst. Atuando no Local]]),0)</f>
        <v>0</v>
      </c>
      <c r="CL347" s="84" t="str">
        <f t="shared" si="175"/>
        <v/>
      </c>
      <c r="CM347" s="84">
        <f>IFERROR(FIND("POLÍCIA RODOVIÁRIA",consulta_completa__11[[#This Row],[14 - Inst. Atuando no Local]]),0)</f>
        <v>0</v>
      </c>
      <c r="CN347" s="84" t="str">
        <f t="shared" si="176"/>
        <v/>
      </c>
      <c r="CO347" s="84">
        <f>IFERROR(FIND("POLÍCIA MILITAR",consulta_completa__11[[#This Row],[14 - Inst. Atuando no Local]]),0)</f>
        <v>0</v>
      </c>
      <c r="CP347" s="84" t="str">
        <f t="shared" si="177"/>
        <v/>
      </c>
      <c r="CQ347" s="84">
        <f>IFERROR(FIND("POLÍCIA CIVIL",consulta_completa__11[[#This Row],[14 - Inst. Atuando no Local]]),0)</f>
        <v>0</v>
      </c>
      <c r="CR347" s="84" t="str">
        <f t="shared" si="178"/>
        <v/>
      </c>
      <c r="CS347" s="84">
        <f>IFERROR(FIND("MARINHA DO BRASIL",consulta_completa__11[[#This Row],[14 - Inst. Atuando no Local]]),0)</f>
        <v>0</v>
      </c>
      <c r="CT347" s="84" t="str">
        <f t="shared" si="179"/>
        <v/>
      </c>
      <c r="CU347" s="84">
        <f>IFERROR(FIND("EMPRESA ESPECIALIZADA EM ATENDIMENTO",consulta_completa__11[[#This Row],[14 - Inst. Atuando no Local]]),0)</f>
        <v>0</v>
      </c>
      <c r="CV347" s="84" t="str">
        <f t="shared" si="180"/>
        <v/>
      </c>
      <c r="CW347" s="84">
        <f>IFERROR(FIND("IBAMA",consulta_completa__11[[#This Row],[14 - Inst. Atuando no Local]]),0)</f>
        <v>0</v>
      </c>
      <c r="CX347" s="84" t="str">
        <f t="shared" si="181"/>
        <v/>
      </c>
      <c r="CY347" s="84" t="str">
        <f>IF(consulta_completa__11[[#This Row],[14 - Inst. Atuando no Local]]="","X","")</f>
        <v/>
      </c>
      <c r="CZ347" s="84">
        <f>IFERROR(FIND("OUTRA (S)",consulta_completa__11[[#This Row],[14 - Inst. Atuando no Local]]),0)</f>
        <v>0</v>
      </c>
      <c r="DA347" s="84" t="str">
        <f t="shared" si="182"/>
        <v/>
      </c>
      <c r="DB347" s="35" t="str">
        <f t="shared" si="183"/>
        <v>Sim</v>
      </c>
      <c r="DC347" s="35" t="str">
        <f t="shared" si="184"/>
        <v>Não</v>
      </c>
      <c r="DD347" s="35" t="str">
        <f t="shared" si="185"/>
        <v>Sim</v>
      </c>
      <c r="DE347" s="87" t="str">
        <f t="shared" si="156"/>
        <v>Estadual</v>
      </c>
    </row>
    <row r="348" spans="1:109">
      <c r="A348" s="14">
        <v>202552243215</v>
      </c>
      <c r="B348" s="1">
        <v>45799</v>
      </c>
      <c r="C348" t="s">
        <v>109</v>
      </c>
      <c r="D348" t="s">
        <v>110</v>
      </c>
      <c r="E348" t="s">
        <v>139</v>
      </c>
      <c r="F348" t="s">
        <v>112</v>
      </c>
      <c r="G348" t="s">
        <v>113</v>
      </c>
      <c r="H348" t="s">
        <v>114</v>
      </c>
      <c r="I348" t="s">
        <v>114</v>
      </c>
      <c r="J348" t="s">
        <v>113</v>
      </c>
      <c r="K348" t="s">
        <v>114</v>
      </c>
      <c r="L348" t="s">
        <v>114</v>
      </c>
      <c r="M348" t="s">
        <v>118</v>
      </c>
      <c r="N348" t="s">
        <v>119</v>
      </c>
      <c r="O348" t="s">
        <v>239</v>
      </c>
      <c r="P348" t="s">
        <v>142</v>
      </c>
      <c r="Q348" t="s">
        <v>143</v>
      </c>
      <c r="R348" t="s">
        <v>123</v>
      </c>
      <c r="S348" t="s">
        <v>124</v>
      </c>
      <c r="T348" t="s">
        <v>3154</v>
      </c>
      <c r="U348" t="s">
        <v>3318</v>
      </c>
      <c r="V348" t="s">
        <v>2970</v>
      </c>
      <c r="Z348" t="s">
        <v>113</v>
      </c>
      <c r="AA348" t="s">
        <v>113</v>
      </c>
      <c r="AB348" t="s">
        <v>3158</v>
      </c>
      <c r="AC348" t="s">
        <v>3159</v>
      </c>
      <c r="AD348">
        <v>1</v>
      </c>
      <c r="AE348" t="s">
        <v>3319</v>
      </c>
      <c r="AF348" t="s">
        <v>113</v>
      </c>
      <c r="AG348" t="s">
        <v>113</v>
      </c>
      <c r="AH348" t="s">
        <v>131</v>
      </c>
      <c r="AI348" t="s">
        <v>131</v>
      </c>
      <c r="AJ348" t="s">
        <v>131</v>
      </c>
      <c r="AK348" t="s">
        <v>3320</v>
      </c>
      <c r="AL348" t="s">
        <v>3321</v>
      </c>
      <c r="AM348" t="s">
        <v>3161</v>
      </c>
      <c r="AN348" t="s">
        <v>113</v>
      </c>
      <c r="AO348" t="s">
        <v>113</v>
      </c>
      <c r="AQ348" t="s">
        <v>3162</v>
      </c>
      <c r="AR348" t="s">
        <v>113</v>
      </c>
      <c r="AS348" t="s">
        <v>113</v>
      </c>
      <c r="AT348" t="s">
        <v>113</v>
      </c>
      <c r="AU348" t="s">
        <v>113</v>
      </c>
      <c r="AW348" t="s">
        <v>159</v>
      </c>
      <c r="AX348" s="82">
        <f>IFERROR(FIND("Óbitos/feridos",consulta_completa__11[[#This Row],[13 - Ocorrências/Ambientes Atingidos]]),0)</f>
        <v>0</v>
      </c>
      <c r="AY348" s="83" t="str">
        <f t="shared" si="157"/>
        <v/>
      </c>
      <c r="AZ348" s="82">
        <f>IFERROR(FIND("População afetada/evacuada",consulta_completa__11[[#This Row],[13 - Ocorrências/Ambientes Atingidos]]),0)</f>
        <v>0</v>
      </c>
      <c r="BA348" s="82" t="str">
        <f t="shared" si="158"/>
        <v/>
      </c>
      <c r="BB348" s="82">
        <f>IFERROR(FIND("Suspensão de abastecimento de água",consulta_completa__11[[#This Row],[13 - Ocorrências/Ambientes Atingidos]]),0)</f>
        <v>0</v>
      </c>
      <c r="BC348" s="83" t="str">
        <f t="shared" si="186"/>
        <v/>
      </c>
      <c r="BD348" s="82">
        <f>IFERROR(FIND("Rio/córrego",consulta_completa__11[[#This Row],[13 - Ocorrências/Ambientes Atingidos]]),0)</f>
        <v>0</v>
      </c>
      <c r="BE348" s="83" t="str">
        <f t="shared" si="159"/>
        <v/>
      </c>
      <c r="BF348" s="82">
        <f>IFERROR(FIND("Lago",consulta_completa__11[[#This Row],[13 - Ocorrências/Ambientes Atingidos]]),0)</f>
        <v>0</v>
      </c>
      <c r="BG348" s="83" t="str">
        <f t="shared" si="160"/>
        <v/>
      </c>
      <c r="BH348" s="82">
        <f>IFERROR(FIND("Mar",consulta_completa__11[[#This Row],[13 - Ocorrências/Ambientes Atingidos]]),0)</f>
        <v>1</v>
      </c>
      <c r="BI348" s="83" t="str">
        <f t="shared" si="161"/>
        <v>X</v>
      </c>
      <c r="BJ348" s="82">
        <f>IFERROR(FIND("Praia",consulta_completa__11[[#This Row],[13 - Ocorrências/Ambientes Atingidos]]),0)</f>
        <v>0</v>
      </c>
      <c r="BK348" s="83" t="str">
        <f t="shared" si="162"/>
        <v/>
      </c>
      <c r="BL348" s="82">
        <f>IFERROR(FIND("Solo",consulta_completa__11[[#This Row],[13 - Ocorrências/Ambientes Atingidos]]),0)</f>
        <v>0</v>
      </c>
      <c r="BM348" s="83" t="str">
        <f t="shared" si="163"/>
        <v/>
      </c>
      <c r="BN348" s="82">
        <f>IFERROR(FIND("Águas subterrâneas",consulta_completa__11[[#This Row],[13 - Ocorrências/Ambientes Atingidos]]),0)</f>
        <v>0</v>
      </c>
      <c r="BO348" s="83" t="str">
        <f t="shared" si="164"/>
        <v/>
      </c>
      <c r="BP348" s="82">
        <f>IFERROR(FIND("Atmosfera",consulta_completa__11[[#This Row],[13 - Ocorrências/Ambientes Atingidos]]),0)</f>
        <v>0</v>
      </c>
      <c r="BQ348" s="83" t="str">
        <f t="shared" si="165"/>
        <v/>
      </c>
      <c r="BR348" s="82">
        <f>IFERROR(FIND("Flora",consulta_completa__11[[#This Row],[13 - Ocorrências/Ambientes Atingidos]]),0)</f>
        <v>0</v>
      </c>
      <c r="BS348" s="83" t="str">
        <f t="shared" si="166"/>
        <v/>
      </c>
      <c r="BT348" s="82">
        <f>IFERROR(FIND("Fauna",consulta_completa__11[[#This Row],[13 - Ocorrências/Ambientes Atingidos]]),0)</f>
        <v>0</v>
      </c>
      <c r="BU348" s="83" t="str">
        <f t="shared" si="167"/>
        <v/>
      </c>
      <c r="BV348" s="82">
        <f>IFERROR(FIND("UC federal",consulta_completa__11[[#This Row],[13 - Ocorrências/Ambientes Atingidos]]),0)</f>
        <v>0</v>
      </c>
      <c r="BW348" s="83" t="str">
        <f t="shared" si="168"/>
        <v/>
      </c>
      <c r="BX348" s="82">
        <f>IFERROR(FIND("UC estadual/municipal",consulta_completa__11[[#This Row],[13 - Ocorrências/Ambientes Atingidos]]),0)</f>
        <v>0</v>
      </c>
      <c r="BY348" s="83" t="str">
        <f t="shared" si="169"/>
        <v/>
      </c>
      <c r="BZ348" s="82">
        <f>IFERROR(FIND("Outro(s)",consulta_completa__11[[#This Row],[13 - Ocorrências/Ambientes Atingidos]]),0)</f>
        <v>0</v>
      </c>
      <c r="CA348" s="83" t="str">
        <f t="shared" si="170"/>
        <v/>
      </c>
      <c r="CB348" s="82">
        <f>IFERROR(FIND("Sem dano",consulta_completa__11[[#This Row],[13 - Ocorrências/Ambientes Atingidos]]),0)</f>
        <v>0</v>
      </c>
      <c r="CC348" s="83" t="str">
        <f t="shared" si="171"/>
        <v/>
      </c>
      <c r="CD348" s="82" t="str">
        <f>IF(consulta_completa__11[[#This Row],[13 - Ocorrências/Ambientes Atingidos]]="","X","")</f>
        <v/>
      </c>
      <c r="CE348" s="84">
        <f>IFERROR(FIND("IBAMA",consulta_completa__11[[#This Row],[14 - Inst. Atuando no Local]]),0)</f>
        <v>0</v>
      </c>
      <c r="CF348" s="84" t="str">
        <f t="shared" si="172"/>
        <v/>
      </c>
      <c r="CG348" s="84">
        <f>IFERROR(FIND("OEMA",consulta_completa__11[[#This Row],[14 - Inst. Atuando no Local]]),0)</f>
        <v>0</v>
      </c>
      <c r="CH348" s="84" t="str">
        <f t="shared" si="173"/>
        <v/>
      </c>
      <c r="CI348" s="84">
        <f>IFERROR(FIND("DEFESA CIVIL",consulta_completa__11[[#This Row],[14 - Inst. Atuando no Local]]),0)</f>
        <v>0</v>
      </c>
      <c r="CJ348" s="84" t="str">
        <f t="shared" si="174"/>
        <v/>
      </c>
      <c r="CK348" s="84">
        <f>IFERROR(FIND("CORPO DE BOMBEIROS",consulta_completa__11[[#This Row],[14 - Inst. Atuando no Local]]),0)</f>
        <v>0</v>
      </c>
      <c r="CL348" s="84" t="str">
        <f t="shared" si="175"/>
        <v/>
      </c>
      <c r="CM348" s="84">
        <f>IFERROR(FIND("POLÍCIA RODOVIÁRIA",consulta_completa__11[[#This Row],[14 - Inst. Atuando no Local]]),0)</f>
        <v>0</v>
      </c>
      <c r="CN348" s="84" t="str">
        <f t="shared" si="176"/>
        <v/>
      </c>
      <c r="CO348" s="84">
        <f>IFERROR(FIND("POLÍCIA MILITAR",consulta_completa__11[[#This Row],[14 - Inst. Atuando no Local]]),0)</f>
        <v>0</v>
      </c>
      <c r="CP348" s="84" t="str">
        <f t="shared" si="177"/>
        <v/>
      </c>
      <c r="CQ348" s="84">
        <f>IFERROR(FIND("POLÍCIA CIVIL",consulta_completa__11[[#This Row],[14 - Inst. Atuando no Local]]),0)</f>
        <v>0</v>
      </c>
      <c r="CR348" s="84" t="str">
        <f t="shared" si="178"/>
        <v/>
      </c>
      <c r="CS348" s="84">
        <f>IFERROR(FIND("MARINHA DO BRASIL",consulta_completa__11[[#This Row],[14 - Inst. Atuando no Local]]),0)</f>
        <v>0</v>
      </c>
      <c r="CT348" s="84" t="str">
        <f t="shared" si="179"/>
        <v/>
      </c>
      <c r="CU348" s="84">
        <f>IFERROR(FIND("EMPRESA ESPECIALIZADA EM ATENDIMENTO",consulta_completa__11[[#This Row],[14 - Inst. Atuando no Local]]),0)</f>
        <v>0</v>
      </c>
      <c r="CV348" s="84" t="str">
        <f t="shared" si="180"/>
        <v/>
      </c>
      <c r="CW348" s="84">
        <f>IFERROR(FIND("IBAMA",consulta_completa__11[[#This Row],[14 - Inst. Atuando no Local]]),0)</f>
        <v>0</v>
      </c>
      <c r="CX348" s="84" t="str">
        <f t="shared" si="181"/>
        <v/>
      </c>
      <c r="CY348" s="84" t="str">
        <f>IF(consulta_completa__11[[#This Row],[14 - Inst. Atuando no Local]]="","X","")</f>
        <v/>
      </c>
      <c r="CZ348" s="84">
        <f>IFERROR(FIND("OUTRA (S)",consulta_completa__11[[#This Row],[14 - Inst. Atuando no Local]]),0)</f>
        <v>0</v>
      </c>
      <c r="DA348" s="84" t="str">
        <f t="shared" si="182"/>
        <v/>
      </c>
      <c r="DB348" s="35" t="str">
        <f t="shared" si="183"/>
        <v>Sim</v>
      </c>
      <c r="DC348" s="35" t="str">
        <f t="shared" si="184"/>
        <v>Não</v>
      </c>
      <c r="DD348" s="35" t="str">
        <f t="shared" si="185"/>
        <v>Sim</v>
      </c>
      <c r="DE348" s="87" t="str">
        <f t="shared" si="156"/>
        <v>Federal</v>
      </c>
    </row>
    <row r="349" spans="1:109">
      <c r="A349" s="14">
        <v>202552250449</v>
      </c>
      <c r="B349" s="1">
        <v>45799</v>
      </c>
      <c r="C349" t="s">
        <v>109</v>
      </c>
      <c r="D349" t="s">
        <v>838</v>
      </c>
      <c r="E349" t="s">
        <v>286</v>
      </c>
      <c r="F349" t="s">
        <v>139</v>
      </c>
      <c r="G349" t="s">
        <v>113</v>
      </c>
      <c r="H349" t="s">
        <v>114</v>
      </c>
      <c r="I349" t="s">
        <v>114</v>
      </c>
      <c r="J349" t="s">
        <v>3322</v>
      </c>
      <c r="K349" t="s">
        <v>221</v>
      </c>
      <c r="L349" t="s">
        <v>648</v>
      </c>
      <c r="M349" t="s">
        <v>3323</v>
      </c>
      <c r="N349" t="s">
        <v>3324</v>
      </c>
      <c r="O349" t="s">
        <v>113</v>
      </c>
      <c r="P349" t="s">
        <v>142</v>
      </c>
      <c r="Q349" t="s">
        <v>122</v>
      </c>
      <c r="R349" t="s">
        <v>123</v>
      </c>
      <c r="S349" t="s">
        <v>113</v>
      </c>
      <c r="T349" t="s">
        <v>3325</v>
      </c>
      <c r="U349" t="s">
        <v>3326</v>
      </c>
      <c r="V349" t="s">
        <v>3327</v>
      </c>
      <c r="Z349" t="s">
        <v>3328</v>
      </c>
      <c r="AA349" t="s">
        <v>3329</v>
      </c>
      <c r="AB349" t="s">
        <v>3330</v>
      </c>
      <c r="AC349" t="s">
        <v>3331</v>
      </c>
      <c r="AD349">
        <v>0</v>
      </c>
      <c r="AE349" t="s">
        <v>3332</v>
      </c>
      <c r="AF349" t="s">
        <v>113</v>
      </c>
      <c r="AG349" t="s">
        <v>113</v>
      </c>
      <c r="AH349" t="s">
        <v>131</v>
      </c>
      <c r="AI349" t="s">
        <v>131</v>
      </c>
      <c r="AJ349" t="s">
        <v>132</v>
      </c>
      <c r="AK349" t="s">
        <v>113</v>
      </c>
      <c r="AL349" t="s">
        <v>113</v>
      </c>
      <c r="AM349" t="s">
        <v>3333</v>
      </c>
      <c r="AN349" t="s">
        <v>113</v>
      </c>
      <c r="AO349" t="s">
        <v>113</v>
      </c>
      <c r="AQ349" t="s">
        <v>3334</v>
      </c>
      <c r="AR349" t="s">
        <v>113</v>
      </c>
      <c r="AS349" t="s">
        <v>113</v>
      </c>
      <c r="AT349" t="s">
        <v>113</v>
      </c>
      <c r="AU349" t="s">
        <v>113</v>
      </c>
      <c r="AW349" t="s">
        <v>113</v>
      </c>
      <c r="AX349" s="82">
        <f>IFERROR(FIND("Óbitos/feridos",consulta_completa__11[[#This Row],[13 - Ocorrências/Ambientes Atingidos]]),0)</f>
        <v>0</v>
      </c>
      <c r="AY349" s="83" t="str">
        <f t="shared" si="157"/>
        <v/>
      </c>
      <c r="AZ349" s="82">
        <f>IFERROR(FIND("População afetada/evacuada",consulta_completa__11[[#This Row],[13 - Ocorrências/Ambientes Atingidos]]),0)</f>
        <v>0</v>
      </c>
      <c r="BA349" s="82" t="str">
        <f t="shared" si="158"/>
        <v/>
      </c>
      <c r="BB349" s="82">
        <f>IFERROR(FIND("Suspensão de abastecimento de água",consulta_completa__11[[#This Row],[13 - Ocorrências/Ambientes Atingidos]]),0)</f>
        <v>0</v>
      </c>
      <c r="BC349" s="83" t="str">
        <f t="shared" si="186"/>
        <v/>
      </c>
      <c r="BD349" s="82">
        <f>IFERROR(FIND("Rio/córrego",consulta_completa__11[[#This Row],[13 - Ocorrências/Ambientes Atingidos]]),0)</f>
        <v>0</v>
      </c>
      <c r="BE349" s="83" t="str">
        <f t="shared" si="159"/>
        <v/>
      </c>
      <c r="BF349" s="82">
        <f>IFERROR(FIND("Lago",consulta_completa__11[[#This Row],[13 - Ocorrências/Ambientes Atingidos]]),0)</f>
        <v>1</v>
      </c>
      <c r="BG349" s="83" t="str">
        <f t="shared" si="160"/>
        <v>X</v>
      </c>
      <c r="BH349" s="82">
        <f>IFERROR(FIND("Mar",consulta_completa__11[[#This Row],[13 - Ocorrências/Ambientes Atingidos]]),0)</f>
        <v>7</v>
      </c>
      <c r="BI349" s="83" t="str">
        <f t="shared" si="161"/>
        <v>X</v>
      </c>
      <c r="BJ349" s="82">
        <f>IFERROR(FIND("Praia",consulta_completa__11[[#This Row],[13 - Ocorrências/Ambientes Atingidos]]),0)</f>
        <v>0</v>
      </c>
      <c r="BK349" s="83" t="str">
        <f t="shared" si="162"/>
        <v/>
      </c>
      <c r="BL349" s="82">
        <f>IFERROR(FIND("Solo",consulta_completa__11[[#This Row],[13 - Ocorrências/Ambientes Atingidos]]),0)</f>
        <v>0</v>
      </c>
      <c r="BM349" s="83" t="str">
        <f t="shared" si="163"/>
        <v/>
      </c>
      <c r="BN349" s="82">
        <f>IFERROR(FIND("Águas subterrâneas",consulta_completa__11[[#This Row],[13 - Ocorrências/Ambientes Atingidos]]),0)</f>
        <v>0</v>
      </c>
      <c r="BO349" s="83" t="str">
        <f t="shared" si="164"/>
        <v/>
      </c>
      <c r="BP349" s="82">
        <f>IFERROR(FIND("Atmosfera",consulta_completa__11[[#This Row],[13 - Ocorrências/Ambientes Atingidos]]),0)</f>
        <v>0</v>
      </c>
      <c r="BQ349" s="83" t="str">
        <f t="shared" si="165"/>
        <v/>
      </c>
      <c r="BR349" s="82">
        <f>IFERROR(FIND("Flora",consulta_completa__11[[#This Row],[13 - Ocorrências/Ambientes Atingidos]]),0)</f>
        <v>0</v>
      </c>
      <c r="BS349" s="83" t="str">
        <f t="shared" si="166"/>
        <v/>
      </c>
      <c r="BT349" s="82">
        <f>IFERROR(FIND("Fauna",consulta_completa__11[[#This Row],[13 - Ocorrências/Ambientes Atingidos]]),0)</f>
        <v>0</v>
      </c>
      <c r="BU349" s="83" t="str">
        <f t="shared" si="167"/>
        <v/>
      </c>
      <c r="BV349" s="82">
        <f>IFERROR(FIND("UC federal",consulta_completa__11[[#This Row],[13 - Ocorrências/Ambientes Atingidos]]),0)</f>
        <v>0</v>
      </c>
      <c r="BW349" s="83" t="str">
        <f t="shared" si="168"/>
        <v/>
      </c>
      <c r="BX349" s="82">
        <f>IFERROR(FIND("UC estadual/municipal",consulta_completa__11[[#This Row],[13 - Ocorrências/Ambientes Atingidos]]),0)</f>
        <v>0</v>
      </c>
      <c r="BY349" s="83" t="str">
        <f t="shared" si="169"/>
        <v/>
      </c>
      <c r="BZ349" s="82">
        <f>IFERROR(FIND("Outro(s)",consulta_completa__11[[#This Row],[13 - Ocorrências/Ambientes Atingidos]]),0)</f>
        <v>0</v>
      </c>
      <c r="CA349" s="83" t="str">
        <f t="shared" si="170"/>
        <v/>
      </c>
      <c r="CB349" s="82">
        <f>IFERROR(FIND("Sem dano",consulta_completa__11[[#This Row],[13 - Ocorrências/Ambientes Atingidos]]),0)</f>
        <v>0</v>
      </c>
      <c r="CC349" s="83" t="str">
        <f t="shared" si="171"/>
        <v/>
      </c>
      <c r="CD349" s="82" t="str">
        <f>IF(consulta_completa__11[[#This Row],[13 - Ocorrências/Ambientes Atingidos]]="","X","")</f>
        <v/>
      </c>
      <c r="CE349" s="84">
        <f>IFERROR(FIND("IBAMA",consulta_completa__11[[#This Row],[14 - Inst. Atuando no Local]]),0)</f>
        <v>0</v>
      </c>
      <c r="CF349" s="84" t="str">
        <f t="shared" si="172"/>
        <v/>
      </c>
      <c r="CG349" s="84">
        <f>IFERROR(FIND("OEMA",consulta_completa__11[[#This Row],[14 - Inst. Atuando no Local]]),0)</f>
        <v>0</v>
      </c>
      <c r="CH349" s="84" t="str">
        <f t="shared" si="173"/>
        <v/>
      </c>
      <c r="CI349" s="84">
        <f>IFERROR(FIND("DEFESA CIVIL",consulta_completa__11[[#This Row],[14 - Inst. Atuando no Local]]),0)</f>
        <v>0</v>
      </c>
      <c r="CJ349" s="84" t="str">
        <f t="shared" si="174"/>
        <v/>
      </c>
      <c r="CK349" s="84">
        <f>IFERROR(FIND("CORPO DE BOMBEIROS",consulta_completa__11[[#This Row],[14 - Inst. Atuando no Local]]),0)</f>
        <v>0</v>
      </c>
      <c r="CL349" s="84" t="str">
        <f t="shared" si="175"/>
        <v/>
      </c>
      <c r="CM349" s="84">
        <f>IFERROR(FIND("POLÍCIA RODOVIÁRIA",consulta_completa__11[[#This Row],[14 - Inst. Atuando no Local]]),0)</f>
        <v>0</v>
      </c>
      <c r="CN349" s="84" t="str">
        <f t="shared" si="176"/>
        <v/>
      </c>
      <c r="CO349" s="84">
        <f>IFERROR(FIND("POLÍCIA MILITAR",consulta_completa__11[[#This Row],[14 - Inst. Atuando no Local]]),0)</f>
        <v>0</v>
      </c>
      <c r="CP349" s="84" t="str">
        <f t="shared" si="177"/>
        <v/>
      </c>
      <c r="CQ349" s="84">
        <f>IFERROR(FIND("POLÍCIA CIVIL",consulta_completa__11[[#This Row],[14 - Inst. Atuando no Local]]),0)</f>
        <v>0</v>
      </c>
      <c r="CR349" s="84" t="str">
        <f t="shared" si="178"/>
        <v/>
      </c>
      <c r="CS349" s="84">
        <f>IFERROR(FIND("MARINHA DO BRASIL",consulta_completa__11[[#This Row],[14 - Inst. Atuando no Local]]),0)</f>
        <v>0</v>
      </c>
      <c r="CT349" s="84" t="str">
        <f t="shared" si="179"/>
        <v/>
      </c>
      <c r="CU349" s="84">
        <f>IFERROR(FIND("EMPRESA ESPECIALIZADA EM ATENDIMENTO",consulta_completa__11[[#This Row],[14 - Inst. Atuando no Local]]),0)</f>
        <v>0</v>
      </c>
      <c r="CV349" s="84" t="str">
        <f t="shared" si="180"/>
        <v/>
      </c>
      <c r="CW349" s="84">
        <f>IFERROR(FIND("IBAMA",consulta_completa__11[[#This Row],[14 - Inst. Atuando no Local]]),0)</f>
        <v>0</v>
      </c>
      <c r="CX349" s="84" t="str">
        <f t="shared" si="181"/>
        <v/>
      </c>
      <c r="CY349" s="84" t="str">
        <f>IF(consulta_completa__11[[#This Row],[14 - Inst. Atuando no Local]]="","X","")</f>
        <v/>
      </c>
      <c r="CZ349" s="84">
        <f>IFERROR(FIND("OUTRA (S)",consulta_completa__11[[#This Row],[14 - Inst. Atuando no Local]]),0)</f>
        <v>0</v>
      </c>
      <c r="DA349" s="84" t="str">
        <f t="shared" si="182"/>
        <v/>
      </c>
      <c r="DB349" s="35" t="str">
        <f t="shared" si="183"/>
        <v>Sim</v>
      </c>
      <c r="DC349" s="35" t="str">
        <f t="shared" si="184"/>
        <v>Não</v>
      </c>
      <c r="DD349" s="35" t="str">
        <f t="shared" si="185"/>
        <v>Sim</v>
      </c>
      <c r="DE349" s="87" t="str">
        <f t="shared" si="156"/>
        <v>Sem informação</v>
      </c>
    </row>
    <row r="350" spans="1:109">
      <c r="A350" s="14">
        <v>202552257633</v>
      </c>
      <c r="B350" s="1">
        <v>45799</v>
      </c>
      <c r="C350" t="s">
        <v>109</v>
      </c>
      <c r="D350" t="s">
        <v>110</v>
      </c>
      <c r="E350" t="s">
        <v>111</v>
      </c>
      <c r="F350" t="s">
        <v>112</v>
      </c>
      <c r="G350" t="s">
        <v>113</v>
      </c>
      <c r="H350" t="s">
        <v>114</v>
      </c>
      <c r="I350" t="s">
        <v>114</v>
      </c>
      <c r="J350" t="s">
        <v>113</v>
      </c>
      <c r="K350" t="s">
        <v>114</v>
      </c>
      <c r="L350" t="s">
        <v>114</v>
      </c>
      <c r="M350" t="s">
        <v>118</v>
      </c>
      <c r="N350" t="s">
        <v>119</v>
      </c>
      <c r="O350" t="s">
        <v>239</v>
      </c>
      <c r="P350" t="s">
        <v>142</v>
      </c>
      <c r="Q350" t="s">
        <v>143</v>
      </c>
      <c r="R350" t="s">
        <v>123</v>
      </c>
      <c r="S350" t="s">
        <v>124</v>
      </c>
      <c r="T350" t="s">
        <v>3154</v>
      </c>
      <c r="U350" t="s">
        <v>3335</v>
      </c>
      <c r="V350" t="s">
        <v>3336</v>
      </c>
      <c r="Y350" t="b">
        <v>1</v>
      </c>
      <c r="Z350" t="s">
        <v>3337</v>
      </c>
      <c r="AA350" t="s">
        <v>3338</v>
      </c>
      <c r="AB350" t="s">
        <v>3158</v>
      </c>
      <c r="AC350" t="s">
        <v>3159</v>
      </c>
      <c r="AD350">
        <v>1</v>
      </c>
      <c r="AE350" t="s">
        <v>3339</v>
      </c>
      <c r="AF350" t="s">
        <v>113</v>
      </c>
      <c r="AG350" t="s">
        <v>113</v>
      </c>
      <c r="AH350" t="s">
        <v>131</v>
      </c>
      <c r="AI350" t="s">
        <v>131</v>
      </c>
      <c r="AJ350" t="s">
        <v>131</v>
      </c>
      <c r="AK350" t="s">
        <v>3340</v>
      </c>
      <c r="AL350" t="s">
        <v>3341</v>
      </c>
      <c r="AM350" t="s">
        <v>3161</v>
      </c>
      <c r="AN350" t="s">
        <v>113</v>
      </c>
      <c r="AO350" t="s">
        <v>113</v>
      </c>
      <c r="AQ350" t="s">
        <v>3162</v>
      </c>
      <c r="AR350" t="s">
        <v>113</v>
      </c>
      <c r="AS350" t="s">
        <v>113</v>
      </c>
      <c r="AT350" t="s">
        <v>3342</v>
      </c>
      <c r="AU350" t="s">
        <v>2043</v>
      </c>
      <c r="AV350">
        <v>29600000000</v>
      </c>
      <c r="AW350" t="s">
        <v>159</v>
      </c>
      <c r="AX350" s="82">
        <f>IFERROR(FIND("Óbitos/feridos",consulta_completa__11[[#This Row],[13 - Ocorrências/Ambientes Atingidos]]),0)</f>
        <v>0</v>
      </c>
      <c r="AY350" s="83" t="str">
        <f t="shared" si="157"/>
        <v/>
      </c>
      <c r="AZ350" s="82">
        <f>IFERROR(FIND("População afetada/evacuada",consulta_completa__11[[#This Row],[13 - Ocorrências/Ambientes Atingidos]]),0)</f>
        <v>0</v>
      </c>
      <c r="BA350" s="82" t="str">
        <f t="shared" si="158"/>
        <v/>
      </c>
      <c r="BB350" s="82">
        <f>IFERROR(FIND("Suspensão de abastecimento de água",consulta_completa__11[[#This Row],[13 - Ocorrências/Ambientes Atingidos]]),0)</f>
        <v>0</v>
      </c>
      <c r="BC350" s="83" t="str">
        <f t="shared" si="186"/>
        <v/>
      </c>
      <c r="BD350" s="82">
        <f>IFERROR(FIND("Rio/córrego",consulta_completa__11[[#This Row],[13 - Ocorrências/Ambientes Atingidos]]),0)</f>
        <v>0</v>
      </c>
      <c r="BE350" s="83" t="str">
        <f t="shared" si="159"/>
        <v/>
      </c>
      <c r="BF350" s="82">
        <f>IFERROR(FIND("Lago",consulta_completa__11[[#This Row],[13 - Ocorrências/Ambientes Atingidos]]),0)</f>
        <v>0</v>
      </c>
      <c r="BG350" s="83" t="str">
        <f t="shared" si="160"/>
        <v/>
      </c>
      <c r="BH350" s="82">
        <f>IFERROR(FIND("Mar",consulta_completa__11[[#This Row],[13 - Ocorrências/Ambientes Atingidos]]),0)</f>
        <v>1</v>
      </c>
      <c r="BI350" s="83" t="str">
        <f t="shared" si="161"/>
        <v>X</v>
      </c>
      <c r="BJ350" s="82">
        <f>IFERROR(FIND("Praia",consulta_completa__11[[#This Row],[13 - Ocorrências/Ambientes Atingidos]]),0)</f>
        <v>0</v>
      </c>
      <c r="BK350" s="83" t="str">
        <f t="shared" si="162"/>
        <v/>
      </c>
      <c r="BL350" s="82">
        <f>IFERROR(FIND("Solo",consulta_completa__11[[#This Row],[13 - Ocorrências/Ambientes Atingidos]]),0)</f>
        <v>0</v>
      </c>
      <c r="BM350" s="83" t="str">
        <f t="shared" si="163"/>
        <v/>
      </c>
      <c r="BN350" s="82">
        <f>IFERROR(FIND("Águas subterrâneas",consulta_completa__11[[#This Row],[13 - Ocorrências/Ambientes Atingidos]]),0)</f>
        <v>0</v>
      </c>
      <c r="BO350" s="83" t="str">
        <f t="shared" si="164"/>
        <v/>
      </c>
      <c r="BP350" s="82">
        <f>IFERROR(FIND("Atmosfera",consulta_completa__11[[#This Row],[13 - Ocorrências/Ambientes Atingidos]]),0)</f>
        <v>0</v>
      </c>
      <c r="BQ350" s="83" t="str">
        <f t="shared" si="165"/>
        <v/>
      </c>
      <c r="BR350" s="82">
        <f>IFERROR(FIND("Flora",consulta_completa__11[[#This Row],[13 - Ocorrências/Ambientes Atingidos]]),0)</f>
        <v>0</v>
      </c>
      <c r="BS350" s="83" t="str">
        <f t="shared" si="166"/>
        <v/>
      </c>
      <c r="BT350" s="82">
        <f>IFERROR(FIND("Fauna",consulta_completa__11[[#This Row],[13 - Ocorrências/Ambientes Atingidos]]),0)</f>
        <v>0</v>
      </c>
      <c r="BU350" s="83" t="str">
        <f t="shared" si="167"/>
        <v/>
      </c>
      <c r="BV350" s="82">
        <f>IFERROR(FIND("UC federal",consulta_completa__11[[#This Row],[13 - Ocorrências/Ambientes Atingidos]]),0)</f>
        <v>0</v>
      </c>
      <c r="BW350" s="83" t="str">
        <f t="shared" si="168"/>
        <v/>
      </c>
      <c r="BX350" s="82">
        <f>IFERROR(FIND("UC estadual/municipal",consulta_completa__11[[#This Row],[13 - Ocorrências/Ambientes Atingidos]]),0)</f>
        <v>0</v>
      </c>
      <c r="BY350" s="83" t="str">
        <f t="shared" si="169"/>
        <v/>
      </c>
      <c r="BZ350" s="82">
        <f>IFERROR(FIND("Outro(s)",consulta_completa__11[[#This Row],[13 - Ocorrências/Ambientes Atingidos]]),0)</f>
        <v>0</v>
      </c>
      <c r="CA350" s="83" t="str">
        <f t="shared" si="170"/>
        <v/>
      </c>
      <c r="CB350" s="82">
        <f>IFERROR(FIND("Sem dano",consulta_completa__11[[#This Row],[13 - Ocorrências/Ambientes Atingidos]]),0)</f>
        <v>0</v>
      </c>
      <c r="CC350" s="83" t="str">
        <f t="shared" si="171"/>
        <v/>
      </c>
      <c r="CD350" s="82" t="str">
        <f>IF(consulta_completa__11[[#This Row],[13 - Ocorrências/Ambientes Atingidos]]="","X","")</f>
        <v/>
      </c>
      <c r="CE350" s="84">
        <f>IFERROR(FIND("IBAMA",consulta_completa__11[[#This Row],[14 - Inst. Atuando no Local]]),0)</f>
        <v>0</v>
      </c>
      <c r="CF350" s="84" t="str">
        <f t="shared" si="172"/>
        <v/>
      </c>
      <c r="CG350" s="84">
        <f>IFERROR(FIND("OEMA",consulta_completa__11[[#This Row],[14 - Inst. Atuando no Local]]),0)</f>
        <v>0</v>
      </c>
      <c r="CH350" s="84" t="str">
        <f t="shared" si="173"/>
        <v/>
      </c>
      <c r="CI350" s="84">
        <f>IFERROR(FIND("DEFESA CIVIL",consulta_completa__11[[#This Row],[14 - Inst. Atuando no Local]]),0)</f>
        <v>0</v>
      </c>
      <c r="CJ350" s="84" t="str">
        <f t="shared" si="174"/>
        <v/>
      </c>
      <c r="CK350" s="84">
        <f>IFERROR(FIND("CORPO DE BOMBEIROS",consulta_completa__11[[#This Row],[14 - Inst. Atuando no Local]]),0)</f>
        <v>0</v>
      </c>
      <c r="CL350" s="84" t="str">
        <f t="shared" si="175"/>
        <v/>
      </c>
      <c r="CM350" s="84">
        <f>IFERROR(FIND("POLÍCIA RODOVIÁRIA",consulta_completa__11[[#This Row],[14 - Inst. Atuando no Local]]),0)</f>
        <v>0</v>
      </c>
      <c r="CN350" s="84" t="str">
        <f t="shared" si="176"/>
        <v/>
      </c>
      <c r="CO350" s="84">
        <f>IFERROR(FIND("POLÍCIA MILITAR",consulta_completa__11[[#This Row],[14 - Inst. Atuando no Local]]),0)</f>
        <v>0</v>
      </c>
      <c r="CP350" s="84" t="str">
        <f t="shared" si="177"/>
        <v/>
      </c>
      <c r="CQ350" s="84">
        <f>IFERROR(FIND("POLÍCIA CIVIL",consulta_completa__11[[#This Row],[14 - Inst. Atuando no Local]]),0)</f>
        <v>0</v>
      </c>
      <c r="CR350" s="84" t="str">
        <f t="shared" si="178"/>
        <v/>
      </c>
      <c r="CS350" s="84">
        <f>IFERROR(FIND("MARINHA DO BRASIL",consulta_completa__11[[#This Row],[14 - Inst. Atuando no Local]]),0)</f>
        <v>0</v>
      </c>
      <c r="CT350" s="84" t="str">
        <f t="shared" si="179"/>
        <v/>
      </c>
      <c r="CU350" s="84">
        <f>IFERROR(FIND("EMPRESA ESPECIALIZADA EM ATENDIMENTO",consulta_completa__11[[#This Row],[14 - Inst. Atuando no Local]]),0)</f>
        <v>0</v>
      </c>
      <c r="CV350" s="84" t="str">
        <f t="shared" si="180"/>
        <v/>
      </c>
      <c r="CW350" s="84">
        <f>IFERROR(FIND("IBAMA",consulta_completa__11[[#This Row],[14 - Inst. Atuando no Local]]),0)</f>
        <v>0</v>
      </c>
      <c r="CX350" s="84" t="str">
        <f t="shared" si="181"/>
        <v/>
      </c>
      <c r="CY350" s="84" t="str">
        <f>IF(consulta_completa__11[[#This Row],[14 - Inst. Atuando no Local]]="","X","")</f>
        <v/>
      </c>
      <c r="CZ350" s="84">
        <f>IFERROR(FIND("OUTRA (S)",consulta_completa__11[[#This Row],[14 - Inst. Atuando no Local]]),0)</f>
        <v>0</v>
      </c>
      <c r="DA350" s="84" t="str">
        <f t="shared" si="182"/>
        <v/>
      </c>
      <c r="DB350" s="35" t="str">
        <f t="shared" si="183"/>
        <v>Sim</v>
      </c>
      <c r="DC350" s="35" t="str">
        <f t="shared" si="184"/>
        <v>Não</v>
      </c>
      <c r="DD350" s="35" t="str">
        <f t="shared" si="185"/>
        <v>Sim</v>
      </c>
      <c r="DE350" s="87" t="str">
        <f t="shared" si="156"/>
        <v>Federal</v>
      </c>
    </row>
    <row r="351" spans="1:109">
      <c r="A351" s="14">
        <v>202552350433</v>
      </c>
      <c r="B351" s="1">
        <v>45799</v>
      </c>
      <c r="C351" t="s">
        <v>2597</v>
      </c>
      <c r="D351" t="s">
        <v>161</v>
      </c>
      <c r="E351" t="s">
        <v>286</v>
      </c>
      <c r="F351" t="s">
        <v>112</v>
      </c>
      <c r="G351" t="s">
        <v>678</v>
      </c>
      <c r="H351" t="s">
        <v>1351</v>
      </c>
      <c r="I351" t="s">
        <v>648</v>
      </c>
      <c r="J351" t="s">
        <v>113</v>
      </c>
      <c r="K351" t="s">
        <v>114</v>
      </c>
      <c r="L351" t="s">
        <v>114</v>
      </c>
      <c r="M351" t="s">
        <v>886</v>
      </c>
      <c r="N351" t="s">
        <v>887</v>
      </c>
      <c r="O351" t="s">
        <v>239</v>
      </c>
      <c r="P351" t="s">
        <v>142</v>
      </c>
      <c r="Q351" t="s">
        <v>122</v>
      </c>
      <c r="R351" t="s">
        <v>123</v>
      </c>
      <c r="S351" t="s">
        <v>113</v>
      </c>
      <c r="T351" t="s">
        <v>3343</v>
      </c>
      <c r="U351" t="s">
        <v>113</v>
      </c>
      <c r="V351" t="s">
        <v>3344</v>
      </c>
      <c r="Z351" t="s">
        <v>3345</v>
      </c>
      <c r="AA351" t="s">
        <v>3346</v>
      </c>
      <c r="AB351" t="s">
        <v>3347</v>
      </c>
      <c r="AC351" t="s">
        <v>3348</v>
      </c>
      <c r="AD351">
        <v>1</v>
      </c>
      <c r="AE351" t="s">
        <v>3349</v>
      </c>
      <c r="AF351" t="s">
        <v>3350</v>
      </c>
      <c r="AG351" t="s">
        <v>3351</v>
      </c>
      <c r="AH351" t="s">
        <v>131</v>
      </c>
      <c r="AI351" t="s">
        <v>131</v>
      </c>
      <c r="AJ351" t="s">
        <v>131</v>
      </c>
      <c r="AK351" t="s">
        <v>3352</v>
      </c>
      <c r="AL351" t="s">
        <v>3353</v>
      </c>
      <c r="AM351" t="s">
        <v>899</v>
      </c>
      <c r="AN351" t="s">
        <v>3347</v>
      </c>
      <c r="AO351" t="s">
        <v>900</v>
      </c>
      <c r="AP351">
        <v>2136135540</v>
      </c>
      <c r="AQ351" t="s">
        <v>901</v>
      </c>
      <c r="AR351" t="s">
        <v>113</v>
      </c>
      <c r="AS351" t="s">
        <v>113</v>
      </c>
      <c r="AT351" t="s">
        <v>113</v>
      </c>
      <c r="AU351" t="s">
        <v>113</v>
      </c>
      <c r="AW351" t="s">
        <v>113</v>
      </c>
      <c r="AX351" s="82">
        <f>IFERROR(FIND("Óbitos/feridos",consulta_completa__11[[#This Row],[13 - Ocorrências/Ambientes Atingidos]]),0)</f>
        <v>1</v>
      </c>
      <c r="AY351" s="83" t="str">
        <f t="shared" si="157"/>
        <v>X</v>
      </c>
      <c r="AZ351" s="82">
        <f>IFERROR(FIND("População afetada/evacuada",consulta_completa__11[[#This Row],[13 - Ocorrências/Ambientes Atingidos]]),0)</f>
        <v>0</v>
      </c>
      <c r="BA351" s="82" t="str">
        <f t="shared" si="158"/>
        <v/>
      </c>
      <c r="BB351" s="82">
        <f>IFERROR(FIND("Suspensão de abastecimento de água",consulta_completa__11[[#This Row],[13 - Ocorrências/Ambientes Atingidos]]),0)</f>
        <v>0</v>
      </c>
      <c r="BC351" s="83" t="str">
        <f t="shared" si="186"/>
        <v/>
      </c>
      <c r="BD351" s="82">
        <f>IFERROR(FIND("Rio/córrego",consulta_completa__11[[#This Row],[13 - Ocorrências/Ambientes Atingidos]]),0)</f>
        <v>0</v>
      </c>
      <c r="BE351" s="83" t="str">
        <f t="shared" si="159"/>
        <v/>
      </c>
      <c r="BF351" s="82">
        <f>IFERROR(FIND("Lago",consulta_completa__11[[#This Row],[13 - Ocorrências/Ambientes Atingidos]]),0)</f>
        <v>0</v>
      </c>
      <c r="BG351" s="83" t="str">
        <f t="shared" si="160"/>
        <v/>
      </c>
      <c r="BH351" s="82">
        <f>IFERROR(FIND("Mar",consulta_completa__11[[#This Row],[13 - Ocorrências/Ambientes Atingidos]]),0)</f>
        <v>0</v>
      </c>
      <c r="BI351" s="83" t="str">
        <f t="shared" si="161"/>
        <v/>
      </c>
      <c r="BJ351" s="82">
        <f>IFERROR(FIND("Praia",consulta_completa__11[[#This Row],[13 - Ocorrências/Ambientes Atingidos]]),0)</f>
        <v>0</v>
      </c>
      <c r="BK351" s="83" t="str">
        <f t="shared" si="162"/>
        <v/>
      </c>
      <c r="BL351" s="82">
        <f>IFERROR(FIND("Solo",consulta_completa__11[[#This Row],[13 - Ocorrências/Ambientes Atingidos]]),0)</f>
        <v>0</v>
      </c>
      <c r="BM351" s="83" t="str">
        <f t="shared" si="163"/>
        <v/>
      </c>
      <c r="BN351" s="82">
        <f>IFERROR(FIND("Águas subterrâneas",consulta_completa__11[[#This Row],[13 - Ocorrências/Ambientes Atingidos]]),0)</f>
        <v>0</v>
      </c>
      <c r="BO351" s="83" t="str">
        <f t="shared" si="164"/>
        <v/>
      </c>
      <c r="BP351" s="82">
        <f>IFERROR(FIND("Atmosfera",consulta_completa__11[[#This Row],[13 - Ocorrências/Ambientes Atingidos]]),0)</f>
        <v>0</v>
      </c>
      <c r="BQ351" s="83" t="str">
        <f t="shared" si="165"/>
        <v/>
      </c>
      <c r="BR351" s="82">
        <f>IFERROR(FIND("Flora",consulta_completa__11[[#This Row],[13 - Ocorrências/Ambientes Atingidos]]),0)</f>
        <v>0</v>
      </c>
      <c r="BS351" s="83" t="str">
        <f t="shared" si="166"/>
        <v/>
      </c>
      <c r="BT351" s="82">
        <f>IFERROR(FIND("Fauna",consulta_completa__11[[#This Row],[13 - Ocorrências/Ambientes Atingidos]]),0)</f>
        <v>0</v>
      </c>
      <c r="BU351" s="83" t="str">
        <f t="shared" si="167"/>
        <v/>
      </c>
      <c r="BV351" s="82">
        <f>IFERROR(FIND("UC federal",consulta_completa__11[[#This Row],[13 - Ocorrências/Ambientes Atingidos]]),0)</f>
        <v>0</v>
      </c>
      <c r="BW351" s="83" t="str">
        <f t="shared" si="168"/>
        <v/>
      </c>
      <c r="BX351" s="82">
        <f>IFERROR(FIND("UC estadual/municipal",consulta_completa__11[[#This Row],[13 - Ocorrências/Ambientes Atingidos]]),0)</f>
        <v>0</v>
      </c>
      <c r="BY351" s="83" t="str">
        <f t="shared" si="169"/>
        <v/>
      </c>
      <c r="BZ351" s="82">
        <f>IFERROR(FIND("Outro(s)",consulta_completa__11[[#This Row],[13 - Ocorrências/Ambientes Atingidos]]),0)</f>
        <v>0</v>
      </c>
      <c r="CA351" s="83" t="str">
        <f t="shared" si="170"/>
        <v/>
      </c>
      <c r="CB351" s="82">
        <f>IFERROR(FIND("Sem dano",consulta_completa__11[[#This Row],[13 - Ocorrências/Ambientes Atingidos]]),0)</f>
        <v>0</v>
      </c>
      <c r="CC351" s="83" t="str">
        <f t="shared" si="171"/>
        <v/>
      </c>
      <c r="CD351" s="82" t="str">
        <f>IF(consulta_completa__11[[#This Row],[13 - Ocorrências/Ambientes Atingidos]]="","X","")</f>
        <v/>
      </c>
      <c r="CE351" s="84">
        <f>IFERROR(FIND("IBAMA",consulta_completa__11[[#This Row],[14 - Inst. Atuando no Local]]),0)</f>
        <v>0</v>
      </c>
      <c r="CF351" s="84" t="str">
        <f t="shared" si="172"/>
        <v/>
      </c>
      <c r="CG351" s="84">
        <f>IFERROR(FIND("OEMA",consulta_completa__11[[#This Row],[14 - Inst. Atuando no Local]]),0)</f>
        <v>0</v>
      </c>
      <c r="CH351" s="84" t="str">
        <f t="shared" si="173"/>
        <v/>
      </c>
      <c r="CI351" s="84">
        <f>IFERROR(FIND("DEFESA CIVIL",consulta_completa__11[[#This Row],[14 - Inst. Atuando no Local]]),0)</f>
        <v>0</v>
      </c>
      <c r="CJ351" s="84" t="str">
        <f t="shared" si="174"/>
        <v/>
      </c>
      <c r="CK351" s="84">
        <f>IFERROR(FIND("CORPO DE BOMBEIROS",consulta_completa__11[[#This Row],[14 - Inst. Atuando no Local]]),0)</f>
        <v>0</v>
      </c>
      <c r="CL351" s="84" t="str">
        <f t="shared" si="175"/>
        <v/>
      </c>
      <c r="CM351" s="84">
        <f>IFERROR(FIND("POLÍCIA RODOVIÁRIA",consulta_completa__11[[#This Row],[14 - Inst. Atuando no Local]]),0)</f>
        <v>0</v>
      </c>
      <c r="CN351" s="84" t="str">
        <f t="shared" si="176"/>
        <v/>
      </c>
      <c r="CO351" s="84">
        <f>IFERROR(FIND("POLÍCIA MILITAR",consulta_completa__11[[#This Row],[14 - Inst. Atuando no Local]]),0)</f>
        <v>0</v>
      </c>
      <c r="CP351" s="84" t="str">
        <f t="shared" si="177"/>
        <v/>
      </c>
      <c r="CQ351" s="84">
        <f>IFERROR(FIND("POLÍCIA CIVIL",consulta_completa__11[[#This Row],[14 - Inst. Atuando no Local]]),0)</f>
        <v>0</v>
      </c>
      <c r="CR351" s="84" t="str">
        <f t="shared" si="178"/>
        <v/>
      </c>
      <c r="CS351" s="84">
        <f>IFERROR(FIND("MARINHA DO BRASIL",consulta_completa__11[[#This Row],[14 - Inst. Atuando no Local]]),0)</f>
        <v>0</v>
      </c>
      <c r="CT351" s="84" t="str">
        <f t="shared" si="179"/>
        <v/>
      </c>
      <c r="CU351" s="84">
        <f>IFERROR(FIND("EMPRESA ESPECIALIZADA EM ATENDIMENTO",consulta_completa__11[[#This Row],[14 - Inst. Atuando no Local]]),0)</f>
        <v>0</v>
      </c>
      <c r="CV351" s="84" t="str">
        <f t="shared" si="180"/>
        <v/>
      </c>
      <c r="CW351" s="84">
        <f>IFERROR(FIND("IBAMA",consulta_completa__11[[#This Row],[14 - Inst. Atuando no Local]]),0)</f>
        <v>0</v>
      </c>
      <c r="CX351" s="84" t="str">
        <f t="shared" si="181"/>
        <v/>
      </c>
      <c r="CY351" s="84" t="str">
        <f>IF(consulta_completa__11[[#This Row],[14 - Inst. Atuando no Local]]="","X","")</f>
        <v/>
      </c>
      <c r="CZ351" s="84">
        <f>IFERROR(FIND("OUTRA (S)",consulta_completa__11[[#This Row],[14 - Inst. Atuando no Local]]),0)</f>
        <v>0</v>
      </c>
      <c r="DA351" s="84" t="str">
        <f t="shared" si="182"/>
        <v/>
      </c>
      <c r="DB351" s="35" t="str">
        <f t="shared" si="183"/>
        <v>Sim</v>
      </c>
      <c r="DC351" s="35" t="str">
        <f t="shared" si="184"/>
        <v>Não</v>
      </c>
      <c r="DD351" s="35" t="str">
        <f t="shared" si="185"/>
        <v>Sim</v>
      </c>
      <c r="DE351" s="87" t="str">
        <f t="shared" si="156"/>
        <v>Federal</v>
      </c>
    </row>
    <row r="352" spans="1:109">
      <c r="A352" s="14">
        <v>202552628821</v>
      </c>
      <c r="B352" s="1">
        <v>45799</v>
      </c>
      <c r="C352" t="s">
        <v>238</v>
      </c>
      <c r="D352" t="s">
        <v>212</v>
      </c>
      <c r="E352" t="s">
        <v>111</v>
      </c>
      <c r="F352" t="s">
        <v>112</v>
      </c>
      <c r="G352" t="s">
        <v>113</v>
      </c>
      <c r="H352" t="s">
        <v>114</v>
      </c>
      <c r="I352" t="s">
        <v>114</v>
      </c>
      <c r="J352" t="s">
        <v>113</v>
      </c>
      <c r="K352" t="s">
        <v>114</v>
      </c>
      <c r="L352" t="s">
        <v>114</v>
      </c>
      <c r="M352" t="s">
        <v>118</v>
      </c>
      <c r="N352" t="s">
        <v>113</v>
      </c>
      <c r="O352" t="s">
        <v>239</v>
      </c>
      <c r="P352" t="s">
        <v>142</v>
      </c>
      <c r="Q352" t="s">
        <v>143</v>
      </c>
      <c r="R352" t="s">
        <v>123</v>
      </c>
      <c r="S352" t="s">
        <v>201</v>
      </c>
      <c r="T352" t="s">
        <v>240</v>
      </c>
      <c r="U352" t="s">
        <v>113</v>
      </c>
      <c r="V352" t="s">
        <v>113</v>
      </c>
      <c r="X352" t="b">
        <v>1</v>
      </c>
      <c r="Z352" t="s">
        <v>242</v>
      </c>
      <c r="AA352" t="s">
        <v>3354</v>
      </c>
      <c r="AB352" t="s">
        <v>621</v>
      </c>
      <c r="AC352" t="s">
        <v>244</v>
      </c>
      <c r="AD352">
        <v>1</v>
      </c>
      <c r="AE352" t="s">
        <v>113</v>
      </c>
      <c r="AF352" t="s">
        <v>113</v>
      </c>
      <c r="AG352" t="s">
        <v>113</v>
      </c>
      <c r="AH352" t="s">
        <v>131</v>
      </c>
      <c r="AI352" t="s">
        <v>131</v>
      </c>
      <c r="AJ352" t="s">
        <v>131</v>
      </c>
      <c r="AK352" t="s">
        <v>3355</v>
      </c>
      <c r="AL352" t="s">
        <v>3356</v>
      </c>
      <c r="AM352" t="s">
        <v>247</v>
      </c>
      <c r="AN352" t="s">
        <v>621</v>
      </c>
      <c r="AO352" t="s">
        <v>624</v>
      </c>
      <c r="AP352">
        <v>21998863038</v>
      </c>
      <c r="AQ352" t="s">
        <v>250</v>
      </c>
      <c r="AR352" t="s">
        <v>113</v>
      </c>
      <c r="AS352" t="s">
        <v>113</v>
      </c>
      <c r="AT352" t="s">
        <v>2307</v>
      </c>
      <c r="AU352" t="s">
        <v>592</v>
      </c>
      <c r="AV352">
        <v>160000</v>
      </c>
      <c r="AW352" t="s">
        <v>159</v>
      </c>
      <c r="AX352" s="82">
        <f>IFERROR(FIND("Óbitos/feridos",consulta_completa__11[[#This Row],[13 - Ocorrências/Ambientes Atingidos]]),0)</f>
        <v>0</v>
      </c>
      <c r="AY352" s="83" t="str">
        <f t="shared" si="157"/>
        <v/>
      </c>
      <c r="AZ352" s="82">
        <f>IFERROR(FIND("População afetada/evacuada",consulta_completa__11[[#This Row],[13 - Ocorrências/Ambientes Atingidos]]),0)</f>
        <v>0</v>
      </c>
      <c r="BA352" s="82" t="str">
        <f t="shared" si="158"/>
        <v/>
      </c>
      <c r="BB352" s="82">
        <f>IFERROR(FIND("Suspensão de abastecimento de água",consulta_completa__11[[#This Row],[13 - Ocorrências/Ambientes Atingidos]]),0)</f>
        <v>0</v>
      </c>
      <c r="BC352" s="83" t="str">
        <f t="shared" si="186"/>
        <v/>
      </c>
      <c r="BD352" s="82">
        <f>IFERROR(FIND("Rio/córrego",consulta_completa__11[[#This Row],[13 - Ocorrências/Ambientes Atingidos]]),0)</f>
        <v>0</v>
      </c>
      <c r="BE352" s="83" t="str">
        <f t="shared" si="159"/>
        <v/>
      </c>
      <c r="BF352" s="82">
        <f>IFERROR(FIND("Lago",consulta_completa__11[[#This Row],[13 - Ocorrências/Ambientes Atingidos]]),0)</f>
        <v>0</v>
      </c>
      <c r="BG352" s="83" t="str">
        <f t="shared" si="160"/>
        <v/>
      </c>
      <c r="BH352" s="82">
        <f>IFERROR(FIND("Mar",consulta_completa__11[[#This Row],[13 - Ocorrências/Ambientes Atingidos]]),0)</f>
        <v>1</v>
      </c>
      <c r="BI352" s="83" t="str">
        <f t="shared" si="161"/>
        <v>X</v>
      </c>
      <c r="BJ352" s="82">
        <f>IFERROR(FIND("Praia",consulta_completa__11[[#This Row],[13 - Ocorrências/Ambientes Atingidos]]),0)</f>
        <v>0</v>
      </c>
      <c r="BK352" s="83" t="str">
        <f t="shared" si="162"/>
        <v/>
      </c>
      <c r="BL352" s="82">
        <f>IFERROR(FIND("Solo",consulta_completa__11[[#This Row],[13 - Ocorrências/Ambientes Atingidos]]),0)</f>
        <v>0</v>
      </c>
      <c r="BM352" s="83" t="str">
        <f t="shared" si="163"/>
        <v/>
      </c>
      <c r="BN352" s="82">
        <f>IFERROR(FIND("Águas subterrâneas",consulta_completa__11[[#This Row],[13 - Ocorrências/Ambientes Atingidos]]),0)</f>
        <v>0</v>
      </c>
      <c r="BO352" s="83" t="str">
        <f t="shared" si="164"/>
        <v/>
      </c>
      <c r="BP352" s="82">
        <f>IFERROR(FIND("Atmosfera",consulta_completa__11[[#This Row],[13 - Ocorrências/Ambientes Atingidos]]),0)</f>
        <v>0</v>
      </c>
      <c r="BQ352" s="83" t="str">
        <f t="shared" si="165"/>
        <v/>
      </c>
      <c r="BR352" s="82">
        <f>IFERROR(FIND("Flora",consulta_completa__11[[#This Row],[13 - Ocorrências/Ambientes Atingidos]]),0)</f>
        <v>0</v>
      </c>
      <c r="BS352" s="83" t="str">
        <f t="shared" si="166"/>
        <v/>
      </c>
      <c r="BT352" s="82">
        <f>IFERROR(FIND("Fauna",consulta_completa__11[[#This Row],[13 - Ocorrências/Ambientes Atingidos]]),0)</f>
        <v>0</v>
      </c>
      <c r="BU352" s="83" t="str">
        <f t="shared" si="167"/>
        <v/>
      </c>
      <c r="BV352" s="82">
        <f>IFERROR(FIND("UC federal",consulta_completa__11[[#This Row],[13 - Ocorrências/Ambientes Atingidos]]),0)</f>
        <v>0</v>
      </c>
      <c r="BW352" s="83" t="str">
        <f t="shared" si="168"/>
        <v/>
      </c>
      <c r="BX352" s="82">
        <f>IFERROR(FIND("UC estadual/municipal",consulta_completa__11[[#This Row],[13 - Ocorrências/Ambientes Atingidos]]),0)</f>
        <v>0</v>
      </c>
      <c r="BY352" s="83" t="str">
        <f t="shared" si="169"/>
        <v/>
      </c>
      <c r="BZ352" s="82">
        <f>IFERROR(FIND("Outro(s)",consulta_completa__11[[#This Row],[13 - Ocorrências/Ambientes Atingidos]]),0)</f>
        <v>0</v>
      </c>
      <c r="CA352" s="83" t="str">
        <f t="shared" si="170"/>
        <v/>
      </c>
      <c r="CB352" s="82">
        <f>IFERROR(FIND("Sem dano",consulta_completa__11[[#This Row],[13 - Ocorrências/Ambientes Atingidos]]),0)</f>
        <v>0</v>
      </c>
      <c r="CC352" s="83" t="str">
        <f t="shared" si="171"/>
        <v/>
      </c>
      <c r="CD352" s="82" t="str">
        <f>IF(consulta_completa__11[[#This Row],[13 - Ocorrências/Ambientes Atingidos]]="","X","")</f>
        <v/>
      </c>
      <c r="CE352" s="84">
        <f>IFERROR(FIND("IBAMA",consulta_completa__11[[#This Row],[14 - Inst. Atuando no Local]]),0)</f>
        <v>0</v>
      </c>
      <c r="CF352" s="84" t="str">
        <f t="shared" si="172"/>
        <v/>
      </c>
      <c r="CG352" s="84">
        <f>IFERROR(FIND("OEMA",consulta_completa__11[[#This Row],[14 - Inst. Atuando no Local]]),0)</f>
        <v>0</v>
      </c>
      <c r="CH352" s="84" t="str">
        <f t="shared" si="173"/>
        <v/>
      </c>
      <c r="CI352" s="84">
        <f>IFERROR(FIND("DEFESA CIVIL",consulta_completa__11[[#This Row],[14 - Inst. Atuando no Local]]),0)</f>
        <v>0</v>
      </c>
      <c r="CJ352" s="84" t="str">
        <f t="shared" si="174"/>
        <v/>
      </c>
      <c r="CK352" s="84">
        <f>IFERROR(FIND("CORPO DE BOMBEIROS",consulta_completa__11[[#This Row],[14 - Inst. Atuando no Local]]),0)</f>
        <v>0</v>
      </c>
      <c r="CL352" s="84" t="str">
        <f t="shared" si="175"/>
        <v/>
      </c>
      <c r="CM352" s="84">
        <f>IFERROR(FIND("POLÍCIA RODOVIÁRIA",consulta_completa__11[[#This Row],[14 - Inst. Atuando no Local]]),0)</f>
        <v>0</v>
      </c>
      <c r="CN352" s="84" t="str">
        <f t="shared" si="176"/>
        <v/>
      </c>
      <c r="CO352" s="84">
        <f>IFERROR(FIND("POLÍCIA MILITAR",consulta_completa__11[[#This Row],[14 - Inst. Atuando no Local]]),0)</f>
        <v>0</v>
      </c>
      <c r="CP352" s="84" t="str">
        <f t="shared" si="177"/>
        <v/>
      </c>
      <c r="CQ352" s="84">
        <f>IFERROR(FIND("POLÍCIA CIVIL",consulta_completa__11[[#This Row],[14 - Inst. Atuando no Local]]),0)</f>
        <v>0</v>
      </c>
      <c r="CR352" s="84" t="str">
        <f t="shared" si="178"/>
        <v/>
      </c>
      <c r="CS352" s="84">
        <f>IFERROR(FIND("MARINHA DO BRASIL",consulta_completa__11[[#This Row],[14 - Inst. Atuando no Local]]),0)</f>
        <v>0</v>
      </c>
      <c r="CT352" s="84" t="str">
        <f t="shared" si="179"/>
        <v/>
      </c>
      <c r="CU352" s="84">
        <f>IFERROR(FIND("EMPRESA ESPECIALIZADA EM ATENDIMENTO",consulta_completa__11[[#This Row],[14 - Inst. Atuando no Local]]),0)</f>
        <v>0</v>
      </c>
      <c r="CV352" s="84" t="str">
        <f t="shared" si="180"/>
        <v/>
      </c>
      <c r="CW352" s="84">
        <f>IFERROR(FIND("IBAMA",consulta_completa__11[[#This Row],[14 - Inst. Atuando no Local]]),0)</f>
        <v>0</v>
      </c>
      <c r="CX352" s="84" t="str">
        <f t="shared" si="181"/>
        <v/>
      </c>
      <c r="CY352" s="84" t="str">
        <f>IF(consulta_completa__11[[#This Row],[14 - Inst. Atuando no Local]]="","X","")</f>
        <v>X</v>
      </c>
      <c r="CZ352" s="84">
        <f>IFERROR(FIND("OUTRA (S)",consulta_completa__11[[#This Row],[14 - Inst. Atuando no Local]]),0)</f>
        <v>0</v>
      </c>
      <c r="DA352" s="84" t="str">
        <f t="shared" si="182"/>
        <v/>
      </c>
      <c r="DB352" s="35" t="str">
        <f t="shared" si="183"/>
        <v>Sim</v>
      </c>
      <c r="DC352" s="35" t="str">
        <f t="shared" si="184"/>
        <v>Não</v>
      </c>
      <c r="DD352" s="35" t="str">
        <f t="shared" si="185"/>
        <v>Sim</v>
      </c>
      <c r="DE352" s="87" t="str">
        <f t="shared" si="156"/>
        <v>Federal</v>
      </c>
    </row>
    <row r="353" spans="1:109">
      <c r="A353" s="14">
        <v>20256575629</v>
      </c>
      <c r="B353" s="1">
        <v>45800</v>
      </c>
      <c r="C353" t="s">
        <v>109</v>
      </c>
      <c r="D353" t="s">
        <v>110</v>
      </c>
      <c r="E353" t="s">
        <v>403</v>
      </c>
      <c r="F353" t="s">
        <v>112</v>
      </c>
      <c r="G353" t="s">
        <v>113</v>
      </c>
      <c r="H353" t="s">
        <v>114</v>
      </c>
      <c r="I353" t="s">
        <v>114</v>
      </c>
      <c r="J353" t="s">
        <v>3357</v>
      </c>
      <c r="K353" t="s">
        <v>3358</v>
      </c>
      <c r="L353" t="s">
        <v>117</v>
      </c>
      <c r="M353" t="s">
        <v>118</v>
      </c>
      <c r="N353" t="s">
        <v>119</v>
      </c>
      <c r="O353" t="s">
        <v>228</v>
      </c>
      <c r="P353" t="s">
        <v>200</v>
      </c>
      <c r="Q353" t="s">
        <v>167</v>
      </c>
      <c r="R353" t="s">
        <v>123</v>
      </c>
      <c r="S353" t="s">
        <v>124</v>
      </c>
      <c r="T353" t="s">
        <v>3359</v>
      </c>
      <c r="U353" t="s">
        <v>3360</v>
      </c>
      <c r="V353" t="s">
        <v>3361</v>
      </c>
      <c r="Z353" t="s">
        <v>3362</v>
      </c>
      <c r="AA353" t="s">
        <v>113</v>
      </c>
      <c r="AB353" t="s">
        <v>206</v>
      </c>
      <c r="AC353" t="s">
        <v>130</v>
      </c>
      <c r="AD353">
        <v>1</v>
      </c>
      <c r="AE353" t="s">
        <v>206</v>
      </c>
      <c r="AF353" t="s">
        <v>113</v>
      </c>
      <c r="AG353" t="s">
        <v>113</v>
      </c>
      <c r="AH353" t="s">
        <v>131</v>
      </c>
      <c r="AI353" t="s">
        <v>132</v>
      </c>
      <c r="AJ353" t="s">
        <v>131</v>
      </c>
      <c r="AK353" t="s">
        <v>3363</v>
      </c>
      <c r="AL353" t="s">
        <v>3364</v>
      </c>
      <c r="AM353" t="s">
        <v>135</v>
      </c>
      <c r="AN353" t="s">
        <v>113</v>
      </c>
      <c r="AO353" t="s">
        <v>113</v>
      </c>
      <c r="AQ353" t="s">
        <v>136</v>
      </c>
      <c r="AR353" t="s">
        <v>113</v>
      </c>
      <c r="AS353" t="s">
        <v>113</v>
      </c>
      <c r="AT353" t="s">
        <v>113</v>
      </c>
      <c r="AU353" t="s">
        <v>113</v>
      </c>
      <c r="AW353" t="s">
        <v>113</v>
      </c>
      <c r="AX353" s="82">
        <f>IFERROR(FIND("Óbitos/feridos",consulta_completa__11[[#This Row],[13 - Ocorrências/Ambientes Atingidos]]),0)</f>
        <v>0</v>
      </c>
      <c r="AY353" s="83" t="str">
        <f t="shared" si="157"/>
        <v/>
      </c>
      <c r="AZ353" s="82">
        <f>IFERROR(FIND("População afetada/evacuada",consulta_completa__11[[#This Row],[13 - Ocorrências/Ambientes Atingidos]]),0)</f>
        <v>0</v>
      </c>
      <c r="BA353" s="82" t="str">
        <f t="shared" si="158"/>
        <v/>
      </c>
      <c r="BB353" s="82">
        <f>IFERROR(FIND("Suspensão de abastecimento de água",consulta_completa__11[[#This Row],[13 - Ocorrências/Ambientes Atingidos]]),0)</f>
        <v>0</v>
      </c>
      <c r="BC353" s="83" t="str">
        <f t="shared" si="186"/>
        <v/>
      </c>
      <c r="BD353" s="82">
        <f>IFERROR(FIND("Rio/córrego",consulta_completa__11[[#This Row],[13 - Ocorrências/Ambientes Atingidos]]),0)</f>
        <v>0</v>
      </c>
      <c r="BE353" s="83" t="str">
        <f t="shared" si="159"/>
        <v/>
      </c>
      <c r="BF353" s="82">
        <f>IFERROR(FIND("Lago",consulta_completa__11[[#This Row],[13 - Ocorrências/Ambientes Atingidos]]),0)</f>
        <v>0</v>
      </c>
      <c r="BG353" s="83" t="str">
        <f t="shared" si="160"/>
        <v/>
      </c>
      <c r="BH353" s="82">
        <f>IFERROR(FIND("Mar",consulta_completa__11[[#This Row],[13 - Ocorrências/Ambientes Atingidos]]),0)</f>
        <v>1</v>
      </c>
      <c r="BI353" s="83" t="str">
        <f t="shared" si="161"/>
        <v>X</v>
      </c>
      <c r="BJ353" s="82">
        <f>IFERROR(FIND("Praia",consulta_completa__11[[#This Row],[13 - Ocorrências/Ambientes Atingidos]]),0)</f>
        <v>0</v>
      </c>
      <c r="BK353" s="83" t="str">
        <f t="shared" si="162"/>
        <v/>
      </c>
      <c r="BL353" s="82">
        <f>IFERROR(FIND("Solo",consulta_completa__11[[#This Row],[13 - Ocorrências/Ambientes Atingidos]]),0)</f>
        <v>0</v>
      </c>
      <c r="BM353" s="83" t="str">
        <f t="shared" si="163"/>
        <v/>
      </c>
      <c r="BN353" s="82">
        <f>IFERROR(FIND("Águas subterrâneas",consulta_completa__11[[#This Row],[13 - Ocorrências/Ambientes Atingidos]]),0)</f>
        <v>0</v>
      </c>
      <c r="BO353" s="83" t="str">
        <f t="shared" si="164"/>
        <v/>
      </c>
      <c r="BP353" s="82">
        <f>IFERROR(FIND("Atmosfera",consulta_completa__11[[#This Row],[13 - Ocorrências/Ambientes Atingidos]]),0)</f>
        <v>0</v>
      </c>
      <c r="BQ353" s="83" t="str">
        <f t="shared" si="165"/>
        <v/>
      </c>
      <c r="BR353" s="82">
        <f>IFERROR(FIND("Flora",consulta_completa__11[[#This Row],[13 - Ocorrências/Ambientes Atingidos]]),0)</f>
        <v>0</v>
      </c>
      <c r="BS353" s="83" t="str">
        <f t="shared" si="166"/>
        <v/>
      </c>
      <c r="BT353" s="82">
        <f>IFERROR(FIND("Fauna",consulta_completa__11[[#This Row],[13 - Ocorrências/Ambientes Atingidos]]),0)</f>
        <v>0</v>
      </c>
      <c r="BU353" s="83" t="str">
        <f t="shared" si="167"/>
        <v/>
      </c>
      <c r="BV353" s="82">
        <f>IFERROR(FIND("UC federal",consulta_completa__11[[#This Row],[13 - Ocorrências/Ambientes Atingidos]]),0)</f>
        <v>0</v>
      </c>
      <c r="BW353" s="83" t="str">
        <f t="shared" si="168"/>
        <v/>
      </c>
      <c r="BX353" s="82">
        <f>IFERROR(FIND("UC estadual/municipal",consulta_completa__11[[#This Row],[13 - Ocorrências/Ambientes Atingidos]]),0)</f>
        <v>0</v>
      </c>
      <c r="BY353" s="83" t="str">
        <f t="shared" si="169"/>
        <v/>
      </c>
      <c r="BZ353" s="82">
        <f>IFERROR(FIND("Outro(s)",consulta_completa__11[[#This Row],[13 - Ocorrências/Ambientes Atingidos]]),0)</f>
        <v>0</v>
      </c>
      <c r="CA353" s="83" t="str">
        <f t="shared" si="170"/>
        <v/>
      </c>
      <c r="CB353" s="82">
        <f>IFERROR(FIND("Sem dano",consulta_completa__11[[#This Row],[13 - Ocorrências/Ambientes Atingidos]]),0)</f>
        <v>0</v>
      </c>
      <c r="CC353" s="83" t="str">
        <f t="shared" si="171"/>
        <v/>
      </c>
      <c r="CD353" s="82" t="str">
        <f>IF(consulta_completa__11[[#This Row],[13 - Ocorrências/Ambientes Atingidos]]="","X","")</f>
        <v/>
      </c>
      <c r="CE353" s="84">
        <f>IFERROR(FIND("IBAMA",consulta_completa__11[[#This Row],[14 - Inst. Atuando no Local]]),0)</f>
        <v>0</v>
      </c>
      <c r="CF353" s="84" t="str">
        <f t="shared" si="172"/>
        <v/>
      </c>
      <c r="CG353" s="84">
        <f>IFERROR(FIND("OEMA",consulta_completa__11[[#This Row],[14 - Inst. Atuando no Local]]),0)</f>
        <v>0</v>
      </c>
      <c r="CH353" s="84" t="str">
        <f t="shared" si="173"/>
        <v/>
      </c>
      <c r="CI353" s="84">
        <f>IFERROR(FIND("DEFESA CIVIL",consulta_completa__11[[#This Row],[14 - Inst. Atuando no Local]]),0)</f>
        <v>0</v>
      </c>
      <c r="CJ353" s="84" t="str">
        <f t="shared" si="174"/>
        <v/>
      </c>
      <c r="CK353" s="84">
        <f>IFERROR(FIND("CORPO DE BOMBEIROS",consulta_completa__11[[#This Row],[14 - Inst. Atuando no Local]]),0)</f>
        <v>0</v>
      </c>
      <c r="CL353" s="84" t="str">
        <f t="shared" si="175"/>
        <v/>
      </c>
      <c r="CM353" s="84">
        <f>IFERROR(FIND("POLÍCIA RODOVIÁRIA",consulta_completa__11[[#This Row],[14 - Inst. Atuando no Local]]),0)</f>
        <v>0</v>
      </c>
      <c r="CN353" s="84" t="str">
        <f t="shared" si="176"/>
        <v/>
      </c>
      <c r="CO353" s="84">
        <f>IFERROR(FIND("POLÍCIA MILITAR",consulta_completa__11[[#This Row],[14 - Inst. Atuando no Local]]),0)</f>
        <v>0</v>
      </c>
      <c r="CP353" s="84" t="str">
        <f t="shared" si="177"/>
        <v/>
      </c>
      <c r="CQ353" s="84">
        <f>IFERROR(FIND("POLÍCIA CIVIL",consulta_completa__11[[#This Row],[14 - Inst. Atuando no Local]]),0)</f>
        <v>0</v>
      </c>
      <c r="CR353" s="84" t="str">
        <f t="shared" si="178"/>
        <v/>
      </c>
      <c r="CS353" s="84">
        <f>IFERROR(FIND("MARINHA DO BRASIL",consulta_completa__11[[#This Row],[14 - Inst. Atuando no Local]]),0)</f>
        <v>0</v>
      </c>
      <c r="CT353" s="84" t="str">
        <f t="shared" si="179"/>
        <v/>
      </c>
      <c r="CU353" s="84">
        <f>IFERROR(FIND("EMPRESA ESPECIALIZADA EM ATENDIMENTO",consulta_completa__11[[#This Row],[14 - Inst. Atuando no Local]]),0)</f>
        <v>0</v>
      </c>
      <c r="CV353" s="84" t="str">
        <f t="shared" si="180"/>
        <v/>
      </c>
      <c r="CW353" s="84">
        <f>IFERROR(FIND("IBAMA",consulta_completa__11[[#This Row],[14 - Inst. Atuando no Local]]),0)</f>
        <v>0</v>
      </c>
      <c r="CX353" s="84" t="str">
        <f t="shared" si="181"/>
        <v/>
      </c>
      <c r="CY353" s="84" t="str">
        <f>IF(consulta_completa__11[[#This Row],[14 - Inst. Atuando no Local]]="","X","")</f>
        <v/>
      </c>
      <c r="CZ353" s="84">
        <f>IFERROR(FIND("OUTRA (S)",consulta_completa__11[[#This Row],[14 - Inst. Atuando no Local]]),0)</f>
        <v>0</v>
      </c>
      <c r="DA353" s="84" t="str">
        <f t="shared" si="182"/>
        <v/>
      </c>
      <c r="DB353" s="35" t="str">
        <f t="shared" si="183"/>
        <v>Sim</v>
      </c>
      <c r="DC353" s="35" t="str">
        <f t="shared" si="184"/>
        <v>Não</v>
      </c>
      <c r="DD353" s="35" t="str">
        <f t="shared" si="185"/>
        <v>Sim</v>
      </c>
      <c r="DE353" s="87" t="str">
        <f t="shared" si="156"/>
        <v>Federal</v>
      </c>
    </row>
    <row r="354" spans="1:109">
      <c r="A354" s="14">
        <v>202552372046</v>
      </c>
      <c r="B354" s="1">
        <v>45800</v>
      </c>
      <c r="C354" t="s">
        <v>3365</v>
      </c>
      <c r="D354" t="s">
        <v>212</v>
      </c>
      <c r="E354" t="s">
        <v>286</v>
      </c>
      <c r="F354" t="s">
        <v>112</v>
      </c>
      <c r="G354" t="s">
        <v>646</v>
      </c>
      <c r="H354" t="s">
        <v>875</v>
      </c>
      <c r="I354" t="s">
        <v>648</v>
      </c>
      <c r="J354" t="s">
        <v>3366</v>
      </c>
      <c r="K354" t="s">
        <v>734</v>
      </c>
      <c r="L354" t="s">
        <v>648</v>
      </c>
      <c r="M354" t="s">
        <v>3367</v>
      </c>
      <c r="N354" t="s">
        <v>1857</v>
      </c>
      <c r="O354" t="s">
        <v>113</v>
      </c>
      <c r="P354" t="s">
        <v>200</v>
      </c>
      <c r="Q354" t="s">
        <v>122</v>
      </c>
      <c r="R354" t="s">
        <v>123</v>
      </c>
      <c r="S354" t="s">
        <v>113</v>
      </c>
      <c r="T354" t="s">
        <v>3368</v>
      </c>
      <c r="U354" t="s">
        <v>113</v>
      </c>
      <c r="V354" t="s">
        <v>113</v>
      </c>
      <c r="Z354" t="s">
        <v>3369</v>
      </c>
      <c r="AA354" t="s">
        <v>3370</v>
      </c>
      <c r="AB354" t="s">
        <v>3371</v>
      </c>
      <c r="AC354" t="s">
        <v>3372</v>
      </c>
      <c r="AD354">
        <v>0</v>
      </c>
      <c r="AE354" t="s">
        <v>3373</v>
      </c>
      <c r="AF354" t="s">
        <v>3374</v>
      </c>
      <c r="AG354" t="s">
        <v>113</v>
      </c>
      <c r="AH354" t="s">
        <v>131</v>
      </c>
      <c r="AI354" t="s">
        <v>131</v>
      </c>
      <c r="AJ354" t="s">
        <v>131</v>
      </c>
      <c r="AK354" t="s">
        <v>3375</v>
      </c>
      <c r="AL354" t="s">
        <v>3376</v>
      </c>
      <c r="AM354" t="s">
        <v>3377</v>
      </c>
      <c r="AN354" t="s">
        <v>3378</v>
      </c>
      <c r="AO354" t="s">
        <v>3379</v>
      </c>
      <c r="AP354">
        <v>21971442510</v>
      </c>
      <c r="AQ354" t="s">
        <v>3380</v>
      </c>
      <c r="AR354" t="s">
        <v>113</v>
      </c>
      <c r="AS354" t="s">
        <v>113</v>
      </c>
      <c r="AT354" t="s">
        <v>113</v>
      </c>
      <c r="AU354" t="s">
        <v>113</v>
      </c>
      <c r="AW354" t="s">
        <v>113</v>
      </c>
      <c r="AX354" s="82">
        <f>IFERROR(FIND("Óbitos/feridos",consulta_completa__11[[#This Row],[13 - Ocorrências/Ambientes Atingidos]]),0)</f>
        <v>0</v>
      </c>
      <c r="AY354" s="83" t="str">
        <f t="shared" si="157"/>
        <v/>
      </c>
      <c r="AZ354" s="82">
        <f>IFERROR(FIND("População afetada/evacuada",consulta_completa__11[[#This Row],[13 - Ocorrências/Ambientes Atingidos]]),0)</f>
        <v>0</v>
      </c>
      <c r="BA354" s="82" t="str">
        <f t="shared" si="158"/>
        <v/>
      </c>
      <c r="BB354" s="82">
        <f>IFERROR(FIND("Suspensão de abastecimento de água",consulta_completa__11[[#This Row],[13 - Ocorrências/Ambientes Atingidos]]),0)</f>
        <v>0</v>
      </c>
      <c r="BC354" s="83" t="str">
        <f t="shared" si="186"/>
        <v/>
      </c>
      <c r="BD354" s="82">
        <f>IFERROR(FIND("Rio/córrego",consulta_completa__11[[#This Row],[13 - Ocorrências/Ambientes Atingidos]]),0)</f>
        <v>0</v>
      </c>
      <c r="BE354" s="83" t="str">
        <f t="shared" si="159"/>
        <v/>
      </c>
      <c r="BF354" s="82">
        <f>IFERROR(FIND("Lago",consulta_completa__11[[#This Row],[13 - Ocorrências/Ambientes Atingidos]]),0)</f>
        <v>0</v>
      </c>
      <c r="BG354" s="83" t="str">
        <f t="shared" si="160"/>
        <v/>
      </c>
      <c r="BH354" s="82">
        <f>IFERROR(FIND("Mar",consulta_completa__11[[#This Row],[13 - Ocorrências/Ambientes Atingidos]]),0)</f>
        <v>0</v>
      </c>
      <c r="BI354" s="83" t="str">
        <f t="shared" si="161"/>
        <v/>
      </c>
      <c r="BJ354" s="82">
        <f>IFERROR(FIND("Praia",consulta_completa__11[[#This Row],[13 - Ocorrências/Ambientes Atingidos]]),0)</f>
        <v>0</v>
      </c>
      <c r="BK354" s="83" t="str">
        <f t="shared" si="162"/>
        <v/>
      </c>
      <c r="BL354" s="82">
        <f>IFERROR(FIND("Solo",consulta_completa__11[[#This Row],[13 - Ocorrências/Ambientes Atingidos]]),0)</f>
        <v>0</v>
      </c>
      <c r="BM354" s="83" t="str">
        <f t="shared" si="163"/>
        <v/>
      </c>
      <c r="BN354" s="82">
        <f>IFERROR(FIND("Águas subterrâneas",consulta_completa__11[[#This Row],[13 - Ocorrências/Ambientes Atingidos]]),0)</f>
        <v>0</v>
      </c>
      <c r="BO354" s="83" t="str">
        <f t="shared" si="164"/>
        <v/>
      </c>
      <c r="BP354" s="82">
        <f>IFERROR(FIND("Atmosfera",consulta_completa__11[[#This Row],[13 - Ocorrências/Ambientes Atingidos]]),0)</f>
        <v>0</v>
      </c>
      <c r="BQ354" s="83" t="str">
        <f t="shared" si="165"/>
        <v/>
      </c>
      <c r="BR354" s="82">
        <f>IFERROR(FIND("Flora",consulta_completa__11[[#This Row],[13 - Ocorrências/Ambientes Atingidos]]),0)</f>
        <v>0</v>
      </c>
      <c r="BS354" s="83" t="str">
        <f t="shared" si="166"/>
        <v/>
      </c>
      <c r="BT354" s="82">
        <f>IFERROR(FIND("Fauna",consulta_completa__11[[#This Row],[13 - Ocorrências/Ambientes Atingidos]]),0)</f>
        <v>0</v>
      </c>
      <c r="BU354" s="83" t="str">
        <f t="shared" si="167"/>
        <v/>
      </c>
      <c r="BV354" s="82">
        <f>IFERROR(FIND("UC federal",consulta_completa__11[[#This Row],[13 - Ocorrências/Ambientes Atingidos]]),0)</f>
        <v>0</v>
      </c>
      <c r="BW354" s="83" t="str">
        <f t="shared" si="168"/>
        <v/>
      </c>
      <c r="BX354" s="82">
        <f>IFERROR(FIND("UC estadual/municipal",consulta_completa__11[[#This Row],[13 - Ocorrências/Ambientes Atingidos]]),0)</f>
        <v>0</v>
      </c>
      <c r="BY354" s="83" t="str">
        <f t="shared" si="169"/>
        <v/>
      </c>
      <c r="BZ354" s="82">
        <f>IFERROR(FIND("Outro(s)",consulta_completa__11[[#This Row],[13 - Ocorrências/Ambientes Atingidos]]),0)</f>
        <v>33</v>
      </c>
      <c r="CA354" s="83" t="str">
        <f t="shared" si="170"/>
        <v>X</v>
      </c>
      <c r="CB354" s="82">
        <f>IFERROR(FIND("Sem dano",consulta_completa__11[[#This Row],[13 - Ocorrências/Ambientes Atingidos]]),0)</f>
        <v>0</v>
      </c>
      <c r="CC354" s="83" t="str">
        <f t="shared" si="171"/>
        <v/>
      </c>
      <c r="CD354" s="82" t="str">
        <f>IF(consulta_completa__11[[#This Row],[13 - Ocorrências/Ambientes Atingidos]]="","X","")</f>
        <v/>
      </c>
      <c r="CE354" s="84">
        <f>IFERROR(FIND("IBAMA",consulta_completa__11[[#This Row],[14 - Inst. Atuando no Local]]),0)</f>
        <v>0</v>
      </c>
      <c r="CF354" s="84" t="str">
        <f t="shared" si="172"/>
        <v/>
      </c>
      <c r="CG354" s="84">
        <f>IFERROR(FIND("OEMA",consulta_completa__11[[#This Row],[14 - Inst. Atuando no Local]]),0)</f>
        <v>0</v>
      </c>
      <c r="CH354" s="84" t="str">
        <f t="shared" si="173"/>
        <v/>
      </c>
      <c r="CI354" s="84">
        <f>IFERROR(FIND("DEFESA CIVIL",consulta_completa__11[[#This Row],[14 - Inst. Atuando no Local]]),0)</f>
        <v>0</v>
      </c>
      <c r="CJ354" s="84" t="str">
        <f t="shared" si="174"/>
        <v/>
      </c>
      <c r="CK354" s="84">
        <f>IFERROR(FIND("CORPO DE BOMBEIROS",consulta_completa__11[[#This Row],[14 - Inst. Atuando no Local]]),0)</f>
        <v>0</v>
      </c>
      <c r="CL354" s="84" t="str">
        <f t="shared" si="175"/>
        <v/>
      </c>
      <c r="CM354" s="84">
        <f>IFERROR(FIND("POLÍCIA RODOVIÁRIA",consulta_completa__11[[#This Row],[14 - Inst. Atuando no Local]]),0)</f>
        <v>0</v>
      </c>
      <c r="CN354" s="84" t="str">
        <f t="shared" si="176"/>
        <v/>
      </c>
      <c r="CO354" s="84">
        <f>IFERROR(FIND("POLÍCIA MILITAR",consulta_completa__11[[#This Row],[14 - Inst. Atuando no Local]]),0)</f>
        <v>0</v>
      </c>
      <c r="CP354" s="84" t="str">
        <f t="shared" si="177"/>
        <v/>
      </c>
      <c r="CQ354" s="84">
        <f>IFERROR(FIND("POLÍCIA CIVIL",consulta_completa__11[[#This Row],[14 - Inst. Atuando no Local]]),0)</f>
        <v>0</v>
      </c>
      <c r="CR354" s="84" t="str">
        <f t="shared" si="178"/>
        <v/>
      </c>
      <c r="CS354" s="84">
        <f>IFERROR(FIND("MARINHA DO BRASIL",consulta_completa__11[[#This Row],[14 - Inst. Atuando no Local]]),0)</f>
        <v>0</v>
      </c>
      <c r="CT354" s="84" t="str">
        <f t="shared" si="179"/>
        <v/>
      </c>
      <c r="CU354" s="84">
        <f>IFERROR(FIND("EMPRESA ESPECIALIZADA EM ATENDIMENTO",consulta_completa__11[[#This Row],[14 - Inst. Atuando no Local]]),0)</f>
        <v>0</v>
      </c>
      <c r="CV354" s="84" t="str">
        <f t="shared" si="180"/>
        <v/>
      </c>
      <c r="CW354" s="84">
        <f>IFERROR(FIND("IBAMA",consulta_completa__11[[#This Row],[14 - Inst. Atuando no Local]]),0)</f>
        <v>0</v>
      </c>
      <c r="CX354" s="84" t="str">
        <f t="shared" si="181"/>
        <v/>
      </c>
      <c r="CY354" s="84" t="str">
        <f>IF(consulta_completa__11[[#This Row],[14 - Inst. Atuando no Local]]="","X","")</f>
        <v/>
      </c>
      <c r="CZ354" s="84">
        <f>IFERROR(FIND("OUTRA (S)",consulta_completa__11[[#This Row],[14 - Inst. Atuando no Local]]),0)</f>
        <v>0</v>
      </c>
      <c r="DA354" s="84" t="str">
        <f t="shared" si="182"/>
        <v/>
      </c>
      <c r="DB354" s="35" t="str">
        <f t="shared" si="183"/>
        <v>Sim</v>
      </c>
      <c r="DC354" s="35" t="str">
        <f t="shared" si="184"/>
        <v>Não</v>
      </c>
      <c r="DD354" s="35" t="str">
        <f t="shared" si="185"/>
        <v>Sim</v>
      </c>
      <c r="DE354" s="87" t="str">
        <f t="shared" si="156"/>
        <v>Sem informação</v>
      </c>
    </row>
    <row r="355" spans="1:109">
      <c r="A355" s="14">
        <v>202552636055</v>
      </c>
      <c r="B355" s="1">
        <v>45800</v>
      </c>
      <c r="C355" t="s">
        <v>3381</v>
      </c>
      <c r="D355" t="s">
        <v>390</v>
      </c>
      <c r="E355" t="s">
        <v>139</v>
      </c>
      <c r="F355" t="s">
        <v>112</v>
      </c>
      <c r="G355" t="s">
        <v>113</v>
      </c>
      <c r="H355" t="s">
        <v>114</v>
      </c>
      <c r="I355" t="s">
        <v>114</v>
      </c>
      <c r="J355" t="s">
        <v>441</v>
      </c>
      <c r="K355" t="s">
        <v>3382</v>
      </c>
      <c r="L355" t="s">
        <v>117</v>
      </c>
      <c r="M355" t="s">
        <v>140</v>
      </c>
      <c r="N355" t="s">
        <v>141</v>
      </c>
      <c r="O355" t="s">
        <v>185</v>
      </c>
      <c r="P355" t="s">
        <v>200</v>
      </c>
      <c r="Q355" t="s">
        <v>167</v>
      </c>
      <c r="R355" t="s">
        <v>123</v>
      </c>
      <c r="S355" t="s">
        <v>113</v>
      </c>
      <c r="T355" t="s">
        <v>3383</v>
      </c>
      <c r="U355" t="s">
        <v>145</v>
      </c>
      <c r="V355" t="s">
        <v>3384</v>
      </c>
      <c r="Z355" t="s">
        <v>3385</v>
      </c>
      <c r="AA355" t="s">
        <v>113</v>
      </c>
      <c r="AB355" t="s">
        <v>3386</v>
      </c>
      <c r="AC355" t="s">
        <v>113</v>
      </c>
      <c r="AD355">
        <v>2</v>
      </c>
      <c r="AE355" t="s">
        <v>113</v>
      </c>
      <c r="AF355" t="s">
        <v>3387</v>
      </c>
      <c r="AG355" t="s">
        <v>3388</v>
      </c>
      <c r="AH355" t="s">
        <v>131</v>
      </c>
      <c r="AI355" t="s">
        <v>131</v>
      </c>
      <c r="AJ355" t="s">
        <v>131</v>
      </c>
      <c r="AK355" t="s">
        <v>3389</v>
      </c>
      <c r="AL355" t="s">
        <v>3390</v>
      </c>
      <c r="AM355" t="s">
        <v>153</v>
      </c>
      <c r="AN355" t="s">
        <v>154</v>
      </c>
      <c r="AO355" t="s">
        <v>155</v>
      </c>
      <c r="AP355">
        <v>6133161070</v>
      </c>
      <c r="AQ355" t="s">
        <v>156</v>
      </c>
      <c r="AR355" t="s">
        <v>113</v>
      </c>
      <c r="AS355" t="s">
        <v>113</v>
      </c>
      <c r="AT355" t="s">
        <v>3391</v>
      </c>
      <c r="AU355" t="s">
        <v>592</v>
      </c>
      <c r="AV355">
        <v>1150000000</v>
      </c>
      <c r="AW355" t="s">
        <v>637</v>
      </c>
      <c r="AX355" s="82">
        <f>IFERROR(FIND("Óbitos/feridos",consulta_completa__11[[#This Row],[13 - Ocorrências/Ambientes Atingidos]]),0)</f>
        <v>0</v>
      </c>
      <c r="AY355" s="83" t="str">
        <f t="shared" si="157"/>
        <v/>
      </c>
      <c r="AZ355" s="82">
        <f>IFERROR(FIND("População afetada/evacuada",consulta_completa__11[[#This Row],[13 - Ocorrências/Ambientes Atingidos]]),0)</f>
        <v>0</v>
      </c>
      <c r="BA355" s="82" t="str">
        <f t="shared" si="158"/>
        <v/>
      </c>
      <c r="BB355" s="82">
        <f>IFERROR(FIND("Suspensão de abastecimento de água",consulta_completa__11[[#This Row],[13 - Ocorrências/Ambientes Atingidos]]),0)</f>
        <v>0</v>
      </c>
      <c r="BC355" s="83" t="str">
        <f t="shared" si="186"/>
        <v/>
      </c>
      <c r="BD355" s="82">
        <f>IFERROR(FIND("Rio/córrego",consulta_completa__11[[#This Row],[13 - Ocorrências/Ambientes Atingidos]]),0)</f>
        <v>0</v>
      </c>
      <c r="BE355" s="83" t="str">
        <f t="shared" si="159"/>
        <v/>
      </c>
      <c r="BF355" s="82">
        <f>IFERROR(FIND("Lago",consulta_completa__11[[#This Row],[13 - Ocorrências/Ambientes Atingidos]]),0)</f>
        <v>0</v>
      </c>
      <c r="BG355" s="83" t="str">
        <f t="shared" si="160"/>
        <v/>
      </c>
      <c r="BH355" s="82">
        <f>IFERROR(FIND("Mar",consulta_completa__11[[#This Row],[13 - Ocorrências/Ambientes Atingidos]]),0)</f>
        <v>0</v>
      </c>
      <c r="BI355" s="83" t="str">
        <f t="shared" si="161"/>
        <v/>
      </c>
      <c r="BJ355" s="82">
        <f>IFERROR(FIND("Praia",consulta_completa__11[[#This Row],[13 - Ocorrências/Ambientes Atingidos]]),0)</f>
        <v>0</v>
      </c>
      <c r="BK355" s="83" t="str">
        <f t="shared" si="162"/>
        <v/>
      </c>
      <c r="BL355" s="82">
        <f>IFERROR(FIND("Solo",consulta_completa__11[[#This Row],[13 - Ocorrências/Ambientes Atingidos]]),0)</f>
        <v>1</v>
      </c>
      <c r="BM355" s="83" t="str">
        <f t="shared" si="163"/>
        <v>X</v>
      </c>
      <c r="BN355" s="82">
        <f>IFERROR(FIND("Águas subterrâneas",consulta_completa__11[[#This Row],[13 - Ocorrências/Ambientes Atingidos]]),0)</f>
        <v>0</v>
      </c>
      <c r="BO355" s="83" t="str">
        <f t="shared" si="164"/>
        <v/>
      </c>
      <c r="BP355" s="82">
        <f>IFERROR(FIND("Atmosfera",consulta_completa__11[[#This Row],[13 - Ocorrências/Ambientes Atingidos]]),0)</f>
        <v>0</v>
      </c>
      <c r="BQ355" s="83" t="str">
        <f t="shared" si="165"/>
        <v/>
      </c>
      <c r="BR355" s="82">
        <f>IFERROR(FIND("Flora",consulta_completa__11[[#This Row],[13 - Ocorrências/Ambientes Atingidos]]),0)</f>
        <v>0</v>
      </c>
      <c r="BS355" s="83" t="str">
        <f t="shared" si="166"/>
        <v/>
      </c>
      <c r="BT355" s="82">
        <f>IFERROR(FIND("Fauna",consulta_completa__11[[#This Row],[13 - Ocorrências/Ambientes Atingidos]]),0)</f>
        <v>0</v>
      </c>
      <c r="BU355" s="83" t="str">
        <f t="shared" si="167"/>
        <v/>
      </c>
      <c r="BV355" s="82">
        <f>IFERROR(FIND("UC federal",consulta_completa__11[[#This Row],[13 - Ocorrências/Ambientes Atingidos]]),0)</f>
        <v>0</v>
      </c>
      <c r="BW355" s="83" t="str">
        <f t="shared" si="168"/>
        <v/>
      </c>
      <c r="BX355" s="82">
        <f>IFERROR(FIND("UC estadual/municipal",consulta_completa__11[[#This Row],[13 - Ocorrências/Ambientes Atingidos]]),0)</f>
        <v>0</v>
      </c>
      <c r="BY355" s="83" t="str">
        <f t="shared" si="169"/>
        <v/>
      </c>
      <c r="BZ355" s="82">
        <f>IFERROR(FIND("Outro(s)",consulta_completa__11[[#This Row],[13 - Ocorrências/Ambientes Atingidos]]),0)</f>
        <v>0</v>
      </c>
      <c r="CA355" s="83" t="str">
        <f t="shared" si="170"/>
        <v/>
      </c>
      <c r="CB355" s="82">
        <f>IFERROR(FIND("Sem dano",consulta_completa__11[[#This Row],[13 - Ocorrências/Ambientes Atingidos]]),0)</f>
        <v>0</v>
      </c>
      <c r="CC355" s="83" t="str">
        <f t="shared" si="171"/>
        <v/>
      </c>
      <c r="CD355" s="82" t="str">
        <f>IF(consulta_completa__11[[#This Row],[13 - Ocorrências/Ambientes Atingidos]]="","X","")</f>
        <v/>
      </c>
      <c r="CE355" s="84">
        <f>IFERROR(FIND("IBAMA",consulta_completa__11[[#This Row],[14 - Inst. Atuando no Local]]),0)</f>
        <v>0</v>
      </c>
      <c r="CF355" s="84" t="str">
        <f t="shared" si="172"/>
        <v/>
      </c>
      <c r="CG355" s="84">
        <f>IFERROR(FIND("OEMA",consulta_completa__11[[#This Row],[14 - Inst. Atuando no Local]]),0)</f>
        <v>0</v>
      </c>
      <c r="CH355" s="84" t="str">
        <f t="shared" si="173"/>
        <v/>
      </c>
      <c r="CI355" s="84">
        <f>IFERROR(FIND("DEFESA CIVIL",consulta_completa__11[[#This Row],[14 - Inst. Atuando no Local]]),0)</f>
        <v>0</v>
      </c>
      <c r="CJ355" s="84" t="str">
        <f t="shared" si="174"/>
        <v/>
      </c>
      <c r="CK355" s="84">
        <f>IFERROR(FIND("CORPO DE BOMBEIROS",consulta_completa__11[[#This Row],[14 - Inst. Atuando no Local]]),0)</f>
        <v>0</v>
      </c>
      <c r="CL355" s="84" t="str">
        <f t="shared" si="175"/>
        <v/>
      </c>
      <c r="CM355" s="84">
        <f>IFERROR(FIND("POLÍCIA RODOVIÁRIA",consulta_completa__11[[#This Row],[14 - Inst. Atuando no Local]]),0)</f>
        <v>0</v>
      </c>
      <c r="CN355" s="84" t="str">
        <f t="shared" si="176"/>
        <v/>
      </c>
      <c r="CO355" s="84">
        <f>IFERROR(FIND("POLÍCIA MILITAR",consulta_completa__11[[#This Row],[14 - Inst. Atuando no Local]]),0)</f>
        <v>0</v>
      </c>
      <c r="CP355" s="84" t="str">
        <f t="shared" si="177"/>
        <v/>
      </c>
      <c r="CQ355" s="84">
        <f>IFERROR(FIND("POLÍCIA CIVIL",consulta_completa__11[[#This Row],[14 - Inst. Atuando no Local]]),0)</f>
        <v>0</v>
      </c>
      <c r="CR355" s="84" t="str">
        <f t="shared" si="178"/>
        <v/>
      </c>
      <c r="CS355" s="84">
        <f>IFERROR(FIND("MARINHA DO BRASIL",consulta_completa__11[[#This Row],[14 - Inst. Atuando no Local]]),0)</f>
        <v>0</v>
      </c>
      <c r="CT355" s="84" t="str">
        <f t="shared" si="179"/>
        <v/>
      </c>
      <c r="CU355" s="84">
        <f>IFERROR(FIND("EMPRESA ESPECIALIZADA EM ATENDIMENTO",consulta_completa__11[[#This Row],[14 - Inst. Atuando no Local]]),0)</f>
        <v>0</v>
      </c>
      <c r="CV355" s="84" t="str">
        <f t="shared" si="180"/>
        <v/>
      </c>
      <c r="CW355" s="84">
        <f>IFERROR(FIND("IBAMA",consulta_completa__11[[#This Row],[14 - Inst. Atuando no Local]]),0)</f>
        <v>0</v>
      </c>
      <c r="CX355" s="84" t="str">
        <f t="shared" si="181"/>
        <v/>
      </c>
      <c r="CY355" s="84" t="str">
        <f>IF(consulta_completa__11[[#This Row],[14 - Inst. Atuando no Local]]="","X","")</f>
        <v/>
      </c>
      <c r="CZ355" s="84">
        <f>IFERROR(FIND("OUTRA (S)",consulta_completa__11[[#This Row],[14 - Inst. Atuando no Local]]),0)</f>
        <v>0</v>
      </c>
      <c r="DA355" s="84" t="str">
        <f t="shared" si="182"/>
        <v/>
      </c>
      <c r="DB355" s="35" t="str">
        <f t="shared" si="183"/>
        <v>Sim</v>
      </c>
      <c r="DC355" s="35" t="str">
        <f t="shared" si="184"/>
        <v>Não</v>
      </c>
      <c r="DD355" s="35" t="str">
        <f t="shared" si="185"/>
        <v>Sim</v>
      </c>
      <c r="DE355" s="87" t="str">
        <f t="shared" si="156"/>
        <v>Estadual</v>
      </c>
    </row>
    <row r="356" spans="1:109">
      <c r="A356" s="14">
        <v>202552639616</v>
      </c>
      <c r="B356" s="1">
        <v>45800</v>
      </c>
      <c r="C356" t="s">
        <v>3392</v>
      </c>
      <c r="D356" t="s">
        <v>212</v>
      </c>
      <c r="E356" t="s">
        <v>139</v>
      </c>
      <c r="F356" t="s">
        <v>912</v>
      </c>
      <c r="G356" t="s">
        <v>113</v>
      </c>
      <c r="H356" t="s">
        <v>114</v>
      </c>
      <c r="I356" t="s">
        <v>114</v>
      </c>
      <c r="J356" t="s">
        <v>113</v>
      </c>
      <c r="K356" t="s">
        <v>114</v>
      </c>
      <c r="L356" t="s">
        <v>114</v>
      </c>
      <c r="M356" t="s">
        <v>3393</v>
      </c>
      <c r="N356" t="s">
        <v>119</v>
      </c>
      <c r="O356" t="s">
        <v>120</v>
      </c>
      <c r="P356" t="s">
        <v>200</v>
      </c>
      <c r="Q356" t="s">
        <v>167</v>
      </c>
      <c r="R356" t="s">
        <v>123</v>
      </c>
      <c r="S356" t="s">
        <v>113</v>
      </c>
      <c r="T356" t="s">
        <v>3394</v>
      </c>
      <c r="U356" t="s">
        <v>3395</v>
      </c>
      <c r="V356" t="s">
        <v>3396</v>
      </c>
      <c r="Z356" t="s">
        <v>3397</v>
      </c>
      <c r="AA356" t="s">
        <v>3398</v>
      </c>
      <c r="AB356" t="s">
        <v>113</v>
      </c>
      <c r="AC356" t="s">
        <v>113</v>
      </c>
      <c r="AE356" t="s">
        <v>3399</v>
      </c>
      <c r="AF356" t="s">
        <v>3400</v>
      </c>
      <c r="AG356" t="s">
        <v>3401</v>
      </c>
      <c r="AH356" t="s">
        <v>113</v>
      </c>
      <c r="AI356" t="s">
        <v>132</v>
      </c>
      <c r="AJ356" t="s">
        <v>132</v>
      </c>
      <c r="AK356" t="s">
        <v>113</v>
      </c>
      <c r="AL356" t="s">
        <v>113</v>
      </c>
      <c r="AM356" t="s">
        <v>3402</v>
      </c>
      <c r="AN356" t="s">
        <v>3403</v>
      </c>
      <c r="AO356" t="s">
        <v>113</v>
      </c>
      <c r="AP356">
        <v>21998284809</v>
      </c>
      <c r="AQ356" t="s">
        <v>3404</v>
      </c>
      <c r="AR356" t="s">
        <v>113</v>
      </c>
      <c r="AS356" t="s">
        <v>113</v>
      </c>
      <c r="AT356" t="s">
        <v>113</v>
      </c>
      <c r="AU356" t="s">
        <v>3405</v>
      </c>
      <c r="AW356" t="s">
        <v>159</v>
      </c>
      <c r="AX356" s="82">
        <f>IFERROR(FIND("Óbitos/feridos",consulta_completa__11[[#This Row],[13 - Ocorrências/Ambientes Atingidos]]),0)</f>
        <v>0</v>
      </c>
      <c r="AY356" s="83" t="str">
        <f t="shared" si="157"/>
        <v/>
      </c>
      <c r="AZ356" s="82">
        <f>IFERROR(FIND("População afetada/evacuada",consulta_completa__11[[#This Row],[13 - Ocorrências/Ambientes Atingidos]]),0)</f>
        <v>0</v>
      </c>
      <c r="BA356" s="82" t="str">
        <f t="shared" si="158"/>
        <v/>
      </c>
      <c r="BB356" s="82">
        <f>IFERROR(FIND("Suspensão de abastecimento de água",consulta_completa__11[[#This Row],[13 - Ocorrências/Ambientes Atingidos]]),0)</f>
        <v>0</v>
      </c>
      <c r="BC356" s="83" t="str">
        <f t="shared" si="186"/>
        <v/>
      </c>
      <c r="BD356" s="82">
        <f>IFERROR(FIND("Rio/córrego",consulta_completa__11[[#This Row],[13 - Ocorrências/Ambientes Atingidos]]),0)</f>
        <v>0</v>
      </c>
      <c r="BE356" s="83" t="str">
        <f t="shared" si="159"/>
        <v/>
      </c>
      <c r="BF356" s="82">
        <f>IFERROR(FIND("Lago",consulta_completa__11[[#This Row],[13 - Ocorrências/Ambientes Atingidos]]),0)</f>
        <v>0</v>
      </c>
      <c r="BG356" s="83" t="str">
        <f t="shared" si="160"/>
        <v/>
      </c>
      <c r="BH356" s="82">
        <f>IFERROR(FIND("Mar",consulta_completa__11[[#This Row],[13 - Ocorrências/Ambientes Atingidos]]),0)</f>
        <v>0</v>
      </c>
      <c r="BI356" s="83" t="str">
        <f t="shared" si="161"/>
        <v/>
      </c>
      <c r="BJ356" s="82">
        <f>IFERROR(FIND("Praia",consulta_completa__11[[#This Row],[13 - Ocorrências/Ambientes Atingidos]]),0)</f>
        <v>0</v>
      </c>
      <c r="BK356" s="83" t="str">
        <f t="shared" si="162"/>
        <v/>
      </c>
      <c r="BL356" s="82">
        <f>IFERROR(FIND("Solo",consulta_completa__11[[#This Row],[13 - Ocorrências/Ambientes Atingidos]]),0)</f>
        <v>1</v>
      </c>
      <c r="BM356" s="83" t="str">
        <f t="shared" si="163"/>
        <v>X</v>
      </c>
      <c r="BN356" s="82">
        <f>IFERROR(FIND("Águas subterrâneas",consulta_completa__11[[#This Row],[13 - Ocorrências/Ambientes Atingidos]]),0)</f>
        <v>13</v>
      </c>
      <c r="BO356" s="83" t="str">
        <f t="shared" si="164"/>
        <v>X</v>
      </c>
      <c r="BP356" s="82">
        <f>IFERROR(FIND("Atmosfera",consulta_completa__11[[#This Row],[13 - Ocorrências/Ambientes Atingidos]]),0)</f>
        <v>53</v>
      </c>
      <c r="BQ356" s="83" t="str">
        <f t="shared" si="165"/>
        <v>X</v>
      </c>
      <c r="BR356" s="82">
        <f>IFERROR(FIND("Flora",consulta_completa__11[[#This Row],[13 - Ocorrências/Ambientes Atingidos]]),0)</f>
        <v>75</v>
      </c>
      <c r="BS356" s="83" t="str">
        <f t="shared" si="166"/>
        <v>X</v>
      </c>
      <c r="BT356" s="82">
        <f>IFERROR(FIND("Fauna",consulta_completa__11[[#This Row],[13 - Ocorrências/Ambientes Atingidos]]),0)</f>
        <v>89</v>
      </c>
      <c r="BU356" s="83" t="str">
        <f t="shared" si="167"/>
        <v>X</v>
      </c>
      <c r="BV356" s="82">
        <f>IFERROR(FIND("UC federal",consulta_completa__11[[#This Row],[13 - Ocorrências/Ambientes Atingidos]]),0)</f>
        <v>0</v>
      </c>
      <c r="BW356" s="83" t="str">
        <f t="shared" si="168"/>
        <v/>
      </c>
      <c r="BX356" s="82">
        <f>IFERROR(FIND("UC estadual/municipal",consulta_completa__11[[#This Row],[13 - Ocorrências/Ambientes Atingidos]]),0)</f>
        <v>0</v>
      </c>
      <c r="BY356" s="83" t="str">
        <f t="shared" si="169"/>
        <v/>
      </c>
      <c r="BZ356" s="82">
        <f>IFERROR(FIND("Outro(s)",consulta_completa__11[[#This Row],[13 - Ocorrências/Ambientes Atingidos]]),0)</f>
        <v>103</v>
      </c>
      <c r="CA356" s="83" t="str">
        <f t="shared" si="170"/>
        <v>X</v>
      </c>
      <c r="CB356" s="82">
        <f>IFERROR(FIND("Sem dano",consulta_completa__11[[#This Row],[13 - Ocorrências/Ambientes Atingidos]]),0)</f>
        <v>0</v>
      </c>
      <c r="CC356" s="83" t="str">
        <f t="shared" si="171"/>
        <v/>
      </c>
      <c r="CD356" s="82" t="str">
        <f>IF(consulta_completa__11[[#This Row],[13 - Ocorrências/Ambientes Atingidos]]="","X","")</f>
        <v/>
      </c>
      <c r="CE356" s="84">
        <f>IFERROR(FIND("IBAMA",consulta_completa__11[[#This Row],[14 - Inst. Atuando no Local]]),0)</f>
        <v>0</v>
      </c>
      <c r="CF356" s="84" t="str">
        <f t="shared" si="172"/>
        <v/>
      </c>
      <c r="CG356" s="84">
        <f>IFERROR(FIND("OEMA",consulta_completa__11[[#This Row],[14 - Inst. Atuando no Local]]),0)</f>
        <v>0</v>
      </c>
      <c r="CH356" s="84" t="str">
        <f t="shared" si="173"/>
        <v/>
      </c>
      <c r="CI356" s="84">
        <f>IFERROR(FIND("DEFESA CIVIL",consulta_completa__11[[#This Row],[14 - Inst. Atuando no Local]]),0)</f>
        <v>0</v>
      </c>
      <c r="CJ356" s="84" t="str">
        <f t="shared" si="174"/>
        <v/>
      </c>
      <c r="CK356" s="84">
        <f>IFERROR(FIND("CORPO DE BOMBEIROS",consulta_completa__11[[#This Row],[14 - Inst. Atuando no Local]]),0)</f>
        <v>0</v>
      </c>
      <c r="CL356" s="84" t="str">
        <f t="shared" si="175"/>
        <v/>
      </c>
      <c r="CM356" s="84">
        <f>IFERROR(FIND("POLÍCIA RODOVIÁRIA",consulta_completa__11[[#This Row],[14 - Inst. Atuando no Local]]),0)</f>
        <v>0</v>
      </c>
      <c r="CN356" s="84" t="str">
        <f t="shared" si="176"/>
        <v/>
      </c>
      <c r="CO356" s="84">
        <f>IFERROR(FIND("POLÍCIA MILITAR",consulta_completa__11[[#This Row],[14 - Inst. Atuando no Local]]),0)</f>
        <v>0</v>
      </c>
      <c r="CP356" s="84" t="str">
        <f t="shared" si="177"/>
        <v/>
      </c>
      <c r="CQ356" s="84">
        <f>IFERROR(FIND("POLÍCIA CIVIL",consulta_completa__11[[#This Row],[14 - Inst. Atuando no Local]]),0)</f>
        <v>0</v>
      </c>
      <c r="CR356" s="84" t="str">
        <f t="shared" si="178"/>
        <v/>
      </c>
      <c r="CS356" s="84">
        <f>IFERROR(FIND("MARINHA DO BRASIL",consulta_completa__11[[#This Row],[14 - Inst. Atuando no Local]]),0)</f>
        <v>0</v>
      </c>
      <c r="CT356" s="84" t="str">
        <f t="shared" si="179"/>
        <v/>
      </c>
      <c r="CU356" s="84">
        <f>IFERROR(FIND("EMPRESA ESPECIALIZADA EM ATENDIMENTO",consulta_completa__11[[#This Row],[14 - Inst. Atuando no Local]]),0)</f>
        <v>0</v>
      </c>
      <c r="CV356" s="84" t="str">
        <f t="shared" si="180"/>
        <v/>
      </c>
      <c r="CW356" s="84">
        <f>IFERROR(FIND("IBAMA",consulta_completa__11[[#This Row],[14 - Inst. Atuando no Local]]),0)</f>
        <v>0</v>
      </c>
      <c r="CX356" s="84" t="str">
        <f t="shared" si="181"/>
        <v/>
      </c>
      <c r="CY356" s="84" t="str">
        <f>IF(consulta_completa__11[[#This Row],[14 - Inst. Atuando no Local]]="","X","")</f>
        <v/>
      </c>
      <c r="CZ356" s="84">
        <f>IFERROR(FIND("OUTRA (S)",consulta_completa__11[[#This Row],[14 - Inst. Atuando no Local]]),0)</f>
        <v>0</v>
      </c>
      <c r="DA356" s="84" t="str">
        <f t="shared" si="182"/>
        <v/>
      </c>
      <c r="DB356" s="35" t="str">
        <f t="shared" si="183"/>
        <v>Sim</v>
      </c>
      <c r="DC356" s="35" t="str">
        <f t="shared" si="184"/>
        <v>Não</v>
      </c>
      <c r="DD356" s="35" t="str">
        <f t="shared" si="185"/>
        <v>Sim</v>
      </c>
      <c r="DE356" s="87" t="str">
        <f t="shared" si="156"/>
        <v>Sem informação</v>
      </c>
    </row>
    <row r="357" spans="1:109">
      <c r="A357" s="14">
        <v>202552661215</v>
      </c>
      <c r="B357" s="1">
        <v>45800</v>
      </c>
      <c r="C357" t="s">
        <v>3406</v>
      </c>
      <c r="D357" t="s">
        <v>180</v>
      </c>
      <c r="E357" t="s">
        <v>286</v>
      </c>
      <c r="F357" t="s">
        <v>163</v>
      </c>
      <c r="G357" t="s">
        <v>3407</v>
      </c>
      <c r="H357" t="s">
        <v>113</v>
      </c>
      <c r="I357" t="s">
        <v>113</v>
      </c>
      <c r="J357" t="s">
        <v>113</v>
      </c>
      <c r="K357" t="s">
        <v>114</v>
      </c>
      <c r="L357" t="s">
        <v>114</v>
      </c>
      <c r="M357" t="s">
        <v>140</v>
      </c>
      <c r="N357" t="s">
        <v>141</v>
      </c>
      <c r="O357" t="s">
        <v>113</v>
      </c>
      <c r="P357" t="s">
        <v>200</v>
      </c>
      <c r="Q357" t="s">
        <v>167</v>
      </c>
      <c r="R357" t="s">
        <v>123</v>
      </c>
      <c r="S357" t="s">
        <v>113</v>
      </c>
      <c r="T357" t="s">
        <v>3408</v>
      </c>
      <c r="U357" t="s">
        <v>113</v>
      </c>
      <c r="V357" t="s">
        <v>3409</v>
      </c>
      <c r="Z357" t="s">
        <v>3410</v>
      </c>
      <c r="AA357" t="s">
        <v>3411</v>
      </c>
      <c r="AB357" t="s">
        <v>113</v>
      </c>
      <c r="AC357" t="s">
        <v>113</v>
      </c>
      <c r="AE357" t="s">
        <v>3412</v>
      </c>
      <c r="AF357" t="s">
        <v>113</v>
      </c>
      <c r="AG357" t="s">
        <v>113</v>
      </c>
      <c r="AH357" t="s">
        <v>131</v>
      </c>
      <c r="AI357" t="s">
        <v>132</v>
      </c>
      <c r="AJ357" t="s">
        <v>131</v>
      </c>
      <c r="AK357" t="s">
        <v>3413</v>
      </c>
      <c r="AL357" t="s">
        <v>3414</v>
      </c>
      <c r="AM357" t="s">
        <v>153</v>
      </c>
      <c r="AN357" t="s">
        <v>154</v>
      </c>
      <c r="AO357" t="s">
        <v>155</v>
      </c>
      <c r="AP357">
        <v>6133161070</v>
      </c>
      <c r="AQ357" t="s">
        <v>156</v>
      </c>
      <c r="AR357" t="s">
        <v>113</v>
      </c>
      <c r="AS357" t="s">
        <v>113</v>
      </c>
      <c r="AT357" t="s">
        <v>113</v>
      </c>
      <c r="AU357" t="s">
        <v>113</v>
      </c>
      <c r="AW357" t="s">
        <v>113</v>
      </c>
      <c r="AX357" s="82">
        <f>IFERROR(FIND("Óbitos/feridos",consulta_completa__11[[#This Row],[13 - Ocorrências/Ambientes Atingidos]]),0)</f>
        <v>0</v>
      </c>
      <c r="AY357" s="83" t="str">
        <f t="shared" si="157"/>
        <v/>
      </c>
      <c r="AZ357" s="82">
        <f>IFERROR(FIND("População afetada/evacuada",consulta_completa__11[[#This Row],[13 - Ocorrências/Ambientes Atingidos]]),0)</f>
        <v>0</v>
      </c>
      <c r="BA357" s="82" t="str">
        <f t="shared" si="158"/>
        <v/>
      </c>
      <c r="BB357" s="82">
        <f>IFERROR(FIND("Suspensão de abastecimento de água",consulta_completa__11[[#This Row],[13 - Ocorrências/Ambientes Atingidos]]),0)</f>
        <v>0</v>
      </c>
      <c r="BC357" s="83" t="str">
        <f t="shared" si="186"/>
        <v/>
      </c>
      <c r="BD357" s="82">
        <f>IFERROR(FIND("Rio/córrego",consulta_completa__11[[#This Row],[13 - Ocorrências/Ambientes Atingidos]]),0)</f>
        <v>0</v>
      </c>
      <c r="BE357" s="83" t="str">
        <f t="shared" si="159"/>
        <v/>
      </c>
      <c r="BF357" s="82">
        <f>IFERROR(FIND("Lago",consulta_completa__11[[#This Row],[13 - Ocorrências/Ambientes Atingidos]]),0)</f>
        <v>0</v>
      </c>
      <c r="BG357" s="83" t="str">
        <f t="shared" si="160"/>
        <v/>
      </c>
      <c r="BH357" s="82">
        <f>IFERROR(FIND("Mar",consulta_completa__11[[#This Row],[13 - Ocorrências/Ambientes Atingidos]]),0)</f>
        <v>0</v>
      </c>
      <c r="BI357" s="83" t="str">
        <f t="shared" si="161"/>
        <v/>
      </c>
      <c r="BJ357" s="82">
        <f>IFERROR(FIND("Praia",consulta_completa__11[[#This Row],[13 - Ocorrências/Ambientes Atingidos]]),0)</f>
        <v>0</v>
      </c>
      <c r="BK357" s="83" t="str">
        <f t="shared" si="162"/>
        <v/>
      </c>
      <c r="BL357" s="82">
        <f>IFERROR(FIND("Solo",consulta_completa__11[[#This Row],[13 - Ocorrências/Ambientes Atingidos]]),0)</f>
        <v>1</v>
      </c>
      <c r="BM357" s="83" t="str">
        <f t="shared" si="163"/>
        <v>X</v>
      </c>
      <c r="BN357" s="82">
        <f>IFERROR(FIND("Águas subterrâneas",consulta_completa__11[[#This Row],[13 - Ocorrências/Ambientes Atingidos]]),0)</f>
        <v>0</v>
      </c>
      <c r="BO357" s="83" t="str">
        <f t="shared" si="164"/>
        <v/>
      </c>
      <c r="BP357" s="82">
        <f>IFERROR(FIND("Atmosfera",consulta_completa__11[[#This Row],[13 - Ocorrências/Ambientes Atingidos]]),0)</f>
        <v>0</v>
      </c>
      <c r="BQ357" s="83" t="str">
        <f t="shared" si="165"/>
        <v/>
      </c>
      <c r="BR357" s="82">
        <f>IFERROR(FIND("Flora",consulta_completa__11[[#This Row],[13 - Ocorrências/Ambientes Atingidos]]),0)</f>
        <v>0</v>
      </c>
      <c r="BS357" s="83" t="str">
        <f t="shared" si="166"/>
        <v/>
      </c>
      <c r="BT357" s="82">
        <f>IFERROR(FIND("Fauna",consulta_completa__11[[#This Row],[13 - Ocorrências/Ambientes Atingidos]]),0)</f>
        <v>0</v>
      </c>
      <c r="BU357" s="83" t="str">
        <f t="shared" si="167"/>
        <v/>
      </c>
      <c r="BV357" s="82">
        <f>IFERROR(FIND("UC federal",consulta_completa__11[[#This Row],[13 - Ocorrências/Ambientes Atingidos]]),0)</f>
        <v>0</v>
      </c>
      <c r="BW357" s="83" t="str">
        <f t="shared" si="168"/>
        <v/>
      </c>
      <c r="BX357" s="82">
        <f>IFERROR(FIND("UC estadual/municipal",consulta_completa__11[[#This Row],[13 - Ocorrências/Ambientes Atingidos]]),0)</f>
        <v>0</v>
      </c>
      <c r="BY357" s="83" t="str">
        <f t="shared" si="169"/>
        <v/>
      </c>
      <c r="BZ357" s="82">
        <f>IFERROR(FIND("Outro(s)",consulta_completa__11[[#This Row],[13 - Ocorrências/Ambientes Atingidos]]),0)</f>
        <v>0</v>
      </c>
      <c r="CA357" s="83" t="str">
        <f t="shared" si="170"/>
        <v/>
      </c>
      <c r="CB357" s="82">
        <f>IFERROR(FIND("Sem dano",consulta_completa__11[[#This Row],[13 - Ocorrências/Ambientes Atingidos]]),0)</f>
        <v>0</v>
      </c>
      <c r="CC357" s="83" t="str">
        <f t="shared" si="171"/>
        <v/>
      </c>
      <c r="CD357" s="82" t="str">
        <f>IF(consulta_completa__11[[#This Row],[13 - Ocorrências/Ambientes Atingidos]]="","X","")</f>
        <v/>
      </c>
      <c r="CE357" s="84">
        <f>IFERROR(FIND("IBAMA",consulta_completa__11[[#This Row],[14 - Inst. Atuando no Local]]),0)</f>
        <v>0</v>
      </c>
      <c r="CF357" s="84" t="str">
        <f t="shared" si="172"/>
        <v/>
      </c>
      <c r="CG357" s="84">
        <f>IFERROR(FIND("OEMA",consulta_completa__11[[#This Row],[14 - Inst. Atuando no Local]]),0)</f>
        <v>0</v>
      </c>
      <c r="CH357" s="84" t="str">
        <f t="shared" si="173"/>
        <v/>
      </c>
      <c r="CI357" s="84">
        <f>IFERROR(FIND("DEFESA CIVIL",consulta_completa__11[[#This Row],[14 - Inst. Atuando no Local]]),0)</f>
        <v>0</v>
      </c>
      <c r="CJ357" s="84" t="str">
        <f t="shared" si="174"/>
        <v/>
      </c>
      <c r="CK357" s="84">
        <f>IFERROR(FIND("CORPO DE BOMBEIROS",consulta_completa__11[[#This Row],[14 - Inst. Atuando no Local]]),0)</f>
        <v>0</v>
      </c>
      <c r="CL357" s="84" t="str">
        <f t="shared" si="175"/>
        <v/>
      </c>
      <c r="CM357" s="84">
        <f>IFERROR(FIND("POLÍCIA RODOVIÁRIA",consulta_completa__11[[#This Row],[14 - Inst. Atuando no Local]]),0)</f>
        <v>0</v>
      </c>
      <c r="CN357" s="84" t="str">
        <f t="shared" si="176"/>
        <v/>
      </c>
      <c r="CO357" s="84">
        <f>IFERROR(FIND("POLÍCIA MILITAR",consulta_completa__11[[#This Row],[14 - Inst. Atuando no Local]]),0)</f>
        <v>0</v>
      </c>
      <c r="CP357" s="84" t="str">
        <f t="shared" si="177"/>
        <v/>
      </c>
      <c r="CQ357" s="84">
        <f>IFERROR(FIND("POLÍCIA CIVIL",consulta_completa__11[[#This Row],[14 - Inst. Atuando no Local]]),0)</f>
        <v>0</v>
      </c>
      <c r="CR357" s="84" t="str">
        <f t="shared" si="178"/>
        <v/>
      </c>
      <c r="CS357" s="84">
        <f>IFERROR(FIND("MARINHA DO BRASIL",consulta_completa__11[[#This Row],[14 - Inst. Atuando no Local]]),0)</f>
        <v>0</v>
      </c>
      <c r="CT357" s="84" t="str">
        <f t="shared" si="179"/>
        <v/>
      </c>
      <c r="CU357" s="84">
        <f>IFERROR(FIND("EMPRESA ESPECIALIZADA EM ATENDIMENTO",consulta_completa__11[[#This Row],[14 - Inst. Atuando no Local]]),0)</f>
        <v>0</v>
      </c>
      <c r="CV357" s="84" t="str">
        <f t="shared" si="180"/>
        <v/>
      </c>
      <c r="CW357" s="84">
        <f>IFERROR(FIND("IBAMA",consulta_completa__11[[#This Row],[14 - Inst. Atuando no Local]]),0)</f>
        <v>0</v>
      </c>
      <c r="CX357" s="84" t="str">
        <f t="shared" si="181"/>
        <v/>
      </c>
      <c r="CY357" s="84" t="str">
        <f>IF(consulta_completa__11[[#This Row],[14 - Inst. Atuando no Local]]="","X","")</f>
        <v/>
      </c>
      <c r="CZ357" s="84">
        <f>IFERROR(FIND("OUTRA (S)",consulta_completa__11[[#This Row],[14 - Inst. Atuando no Local]]),0)</f>
        <v>0</v>
      </c>
      <c r="DA357" s="84" t="str">
        <f t="shared" si="182"/>
        <v/>
      </c>
      <c r="DB357" s="35" t="str">
        <f t="shared" si="183"/>
        <v>Sim</v>
      </c>
      <c r="DC357" s="35" t="str">
        <f t="shared" si="184"/>
        <v>Não</v>
      </c>
      <c r="DD357" s="35" t="str">
        <f t="shared" si="185"/>
        <v>Sim</v>
      </c>
      <c r="DE357" s="87" t="str">
        <f t="shared" si="156"/>
        <v>Sem informação</v>
      </c>
    </row>
    <row r="358" spans="1:109">
      <c r="A358" s="14">
        <v>202552554044</v>
      </c>
      <c r="B358" s="1">
        <v>45801</v>
      </c>
      <c r="C358" t="s">
        <v>3415</v>
      </c>
      <c r="D358" t="s">
        <v>2364</v>
      </c>
      <c r="E358" t="s">
        <v>1470</v>
      </c>
      <c r="F358" t="s">
        <v>112</v>
      </c>
      <c r="G358" t="s">
        <v>113</v>
      </c>
      <c r="H358" t="s">
        <v>114</v>
      </c>
      <c r="I358" t="s">
        <v>114</v>
      </c>
      <c r="J358" t="s">
        <v>113</v>
      </c>
      <c r="K358" t="s">
        <v>114</v>
      </c>
      <c r="L358" t="s">
        <v>114</v>
      </c>
      <c r="M358" t="s">
        <v>1829</v>
      </c>
      <c r="N358" t="s">
        <v>141</v>
      </c>
      <c r="O358" t="s">
        <v>239</v>
      </c>
      <c r="P358" t="s">
        <v>229</v>
      </c>
      <c r="Q358" t="s">
        <v>122</v>
      </c>
      <c r="R358" t="s">
        <v>123</v>
      </c>
      <c r="S358" t="s">
        <v>113</v>
      </c>
      <c r="T358" t="s">
        <v>3416</v>
      </c>
      <c r="U358" t="s">
        <v>3417</v>
      </c>
      <c r="V358" t="s">
        <v>3418</v>
      </c>
      <c r="X358" t="b">
        <v>1</v>
      </c>
      <c r="Z358" t="s">
        <v>113</v>
      </c>
      <c r="AA358" t="s">
        <v>3418</v>
      </c>
      <c r="AB358" t="s">
        <v>113</v>
      </c>
      <c r="AC358" t="s">
        <v>113</v>
      </c>
      <c r="AE358" t="s">
        <v>3419</v>
      </c>
      <c r="AF358" t="s">
        <v>3420</v>
      </c>
      <c r="AG358" t="s">
        <v>3421</v>
      </c>
      <c r="AH358" t="s">
        <v>131</v>
      </c>
      <c r="AI358" t="s">
        <v>132</v>
      </c>
      <c r="AJ358" t="s">
        <v>131</v>
      </c>
      <c r="AK358" t="s">
        <v>3422</v>
      </c>
      <c r="AL358" t="s">
        <v>1728</v>
      </c>
      <c r="AM358" t="s">
        <v>3423</v>
      </c>
      <c r="AN358" t="s">
        <v>3424</v>
      </c>
      <c r="AO358" t="s">
        <v>3425</v>
      </c>
      <c r="AP358">
        <v>92992383849</v>
      </c>
      <c r="AQ358" t="s">
        <v>3426</v>
      </c>
      <c r="AR358" t="s">
        <v>113</v>
      </c>
      <c r="AS358" t="s">
        <v>113</v>
      </c>
      <c r="AT358" t="s">
        <v>3427</v>
      </c>
      <c r="AU358" t="s">
        <v>113</v>
      </c>
      <c r="AW358" t="s">
        <v>159</v>
      </c>
      <c r="AX358" s="82">
        <f>IFERROR(FIND("Óbitos/feridos",consulta_completa__11[[#This Row],[13 - Ocorrências/Ambientes Atingidos]]),0)</f>
        <v>0</v>
      </c>
      <c r="AY358" s="83" t="str">
        <f t="shared" si="157"/>
        <v/>
      </c>
      <c r="AZ358" s="82">
        <f>IFERROR(FIND("População afetada/evacuada",consulta_completa__11[[#This Row],[13 - Ocorrências/Ambientes Atingidos]]),0)</f>
        <v>0</v>
      </c>
      <c r="BA358" s="82" t="str">
        <f t="shared" si="158"/>
        <v/>
      </c>
      <c r="BB358" s="82">
        <f>IFERROR(FIND("Suspensão de abastecimento de água",consulta_completa__11[[#This Row],[13 - Ocorrências/Ambientes Atingidos]]),0)</f>
        <v>0</v>
      </c>
      <c r="BC358" s="83" t="str">
        <f t="shared" si="186"/>
        <v/>
      </c>
      <c r="BD358" s="82">
        <f>IFERROR(FIND("Rio/córrego",consulta_completa__11[[#This Row],[13 - Ocorrências/Ambientes Atingidos]]),0)</f>
        <v>1</v>
      </c>
      <c r="BE358" s="83" t="str">
        <f t="shared" si="159"/>
        <v>X</v>
      </c>
      <c r="BF358" s="82">
        <f>IFERROR(FIND("Lago",consulta_completa__11[[#This Row],[13 - Ocorrências/Ambientes Atingidos]]),0)</f>
        <v>0</v>
      </c>
      <c r="BG358" s="83" t="str">
        <f t="shared" si="160"/>
        <v/>
      </c>
      <c r="BH358" s="82">
        <f>IFERROR(FIND("Mar",consulta_completa__11[[#This Row],[13 - Ocorrências/Ambientes Atingidos]]),0)</f>
        <v>0</v>
      </c>
      <c r="BI358" s="83" t="str">
        <f t="shared" si="161"/>
        <v/>
      </c>
      <c r="BJ358" s="82">
        <f>IFERROR(FIND("Praia",consulta_completa__11[[#This Row],[13 - Ocorrências/Ambientes Atingidos]]),0)</f>
        <v>0</v>
      </c>
      <c r="BK358" s="83" t="str">
        <f t="shared" si="162"/>
        <v/>
      </c>
      <c r="BL358" s="82">
        <f>IFERROR(FIND("Solo",consulta_completa__11[[#This Row],[13 - Ocorrências/Ambientes Atingidos]]),0)</f>
        <v>0</v>
      </c>
      <c r="BM358" s="83" t="str">
        <f t="shared" si="163"/>
        <v/>
      </c>
      <c r="BN358" s="82">
        <f>IFERROR(FIND("Águas subterrâneas",consulta_completa__11[[#This Row],[13 - Ocorrências/Ambientes Atingidos]]),0)</f>
        <v>0</v>
      </c>
      <c r="BO358" s="83" t="str">
        <f t="shared" si="164"/>
        <v/>
      </c>
      <c r="BP358" s="82">
        <f>IFERROR(FIND("Atmosfera",consulta_completa__11[[#This Row],[13 - Ocorrências/Ambientes Atingidos]]),0)</f>
        <v>0</v>
      </c>
      <c r="BQ358" s="83" t="str">
        <f t="shared" si="165"/>
        <v/>
      </c>
      <c r="BR358" s="82">
        <f>IFERROR(FIND("Flora",consulta_completa__11[[#This Row],[13 - Ocorrências/Ambientes Atingidos]]),0)</f>
        <v>0</v>
      </c>
      <c r="BS358" s="83" t="str">
        <f t="shared" si="166"/>
        <v/>
      </c>
      <c r="BT358" s="82">
        <f>IFERROR(FIND("Fauna",consulta_completa__11[[#This Row],[13 - Ocorrências/Ambientes Atingidos]]),0)</f>
        <v>0</v>
      </c>
      <c r="BU358" s="83" t="str">
        <f t="shared" si="167"/>
        <v/>
      </c>
      <c r="BV358" s="82">
        <f>IFERROR(FIND("UC federal",consulta_completa__11[[#This Row],[13 - Ocorrências/Ambientes Atingidos]]),0)</f>
        <v>0</v>
      </c>
      <c r="BW358" s="83" t="str">
        <f t="shared" si="168"/>
        <v/>
      </c>
      <c r="BX358" s="82">
        <f>IFERROR(FIND("UC estadual/municipal",consulta_completa__11[[#This Row],[13 - Ocorrências/Ambientes Atingidos]]),0)</f>
        <v>0</v>
      </c>
      <c r="BY358" s="83" t="str">
        <f t="shared" si="169"/>
        <v/>
      </c>
      <c r="BZ358" s="82">
        <f>IFERROR(FIND("Outro(s)",consulta_completa__11[[#This Row],[13 - Ocorrências/Ambientes Atingidos]]),0)</f>
        <v>0</v>
      </c>
      <c r="CA358" s="83" t="str">
        <f t="shared" si="170"/>
        <v/>
      </c>
      <c r="CB358" s="82">
        <f>IFERROR(FIND("Sem dano",consulta_completa__11[[#This Row],[13 - Ocorrências/Ambientes Atingidos]]),0)</f>
        <v>0</v>
      </c>
      <c r="CC358" s="83" t="str">
        <f t="shared" si="171"/>
        <v/>
      </c>
      <c r="CD358" s="82" t="str">
        <f>IF(consulta_completa__11[[#This Row],[13 - Ocorrências/Ambientes Atingidos]]="","X","")</f>
        <v/>
      </c>
      <c r="CE358" s="84">
        <f>IFERROR(FIND("IBAMA",consulta_completa__11[[#This Row],[14 - Inst. Atuando no Local]]),0)</f>
        <v>0</v>
      </c>
      <c r="CF358" s="84" t="str">
        <f t="shared" si="172"/>
        <v/>
      </c>
      <c r="CG358" s="84">
        <f>IFERROR(FIND("OEMA",consulta_completa__11[[#This Row],[14 - Inst. Atuando no Local]]),0)</f>
        <v>0</v>
      </c>
      <c r="CH358" s="84" t="str">
        <f t="shared" si="173"/>
        <v/>
      </c>
      <c r="CI358" s="84">
        <f>IFERROR(FIND("DEFESA CIVIL",consulta_completa__11[[#This Row],[14 - Inst. Atuando no Local]]),0)</f>
        <v>0</v>
      </c>
      <c r="CJ358" s="84" t="str">
        <f t="shared" si="174"/>
        <v/>
      </c>
      <c r="CK358" s="84">
        <f>IFERROR(FIND("CORPO DE BOMBEIROS",consulta_completa__11[[#This Row],[14 - Inst. Atuando no Local]]),0)</f>
        <v>0</v>
      </c>
      <c r="CL358" s="84" t="str">
        <f t="shared" si="175"/>
        <v/>
      </c>
      <c r="CM358" s="84">
        <f>IFERROR(FIND("POLÍCIA RODOVIÁRIA",consulta_completa__11[[#This Row],[14 - Inst. Atuando no Local]]),0)</f>
        <v>0</v>
      </c>
      <c r="CN358" s="84" t="str">
        <f t="shared" si="176"/>
        <v/>
      </c>
      <c r="CO358" s="84">
        <f>IFERROR(FIND("POLÍCIA MILITAR",consulta_completa__11[[#This Row],[14 - Inst. Atuando no Local]]),0)</f>
        <v>0</v>
      </c>
      <c r="CP358" s="84" t="str">
        <f t="shared" si="177"/>
        <v/>
      </c>
      <c r="CQ358" s="84">
        <f>IFERROR(FIND("POLÍCIA CIVIL",consulta_completa__11[[#This Row],[14 - Inst. Atuando no Local]]),0)</f>
        <v>0</v>
      </c>
      <c r="CR358" s="84" t="str">
        <f t="shared" si="178"/>
        <v/>
      </c>
      <c r="CS358" s="84">
        <f>IFERROR(FIND("MARINHA DO BRASIL",consulta_completa__11[[#This Row],[14 - Inst. Atuando no Local]]),0)</f>
        <v>0</v>
      </c>
      <c r="CT358" s="84" t="str">
        <f t="shared" si="179"/>
        <v/>
      </c>
      <c r="CU358" s="84">
        <f>IFERROR(FIND("EMPRESA ESPECIALIZADA EM ATENDIMENTO",consulta_completa__11[[#This Row],[14 - Inst. Atuando no Local]]),0)</f>
        <v>0</v>
      </c>
      <c r="CV358" s="84" t="str">
        <f t="shared" si="180"/>
        <v/>
      </c>
      <c r="CW358" s="84">
        <f>IFERROR(FIND("IBAMA",consulta_completa__11[[#This Row],[14 - Inst. Atuando no Local]]),0)</f>
        <v>0</v>
      </c>
      <c r="CX358" s="84" t="str">
        <f t="shared" si="181"/>
        <v/>
      </c>
      <c r="CY358" s="84" t="str">
        <f>IF(consulta_completa__11[[#This Row],[14 - Inst. Atuando no Local]]="","X","")</f>
        <v/>
      </c>
      <c r="CZ358" s="84">
        <f>IFERROR(FIND("OUTRA (S)",consulta_completa__11[[#This Row],[14 - Inst. Atuando no Local]]),0)</f>
        <v>0</v>
      </c>
      <c r="DA358" s="84" t="str">
        <f t="shared" si="182"/>
        <v/>
      </c>
      <c r="DB358" s="35" t="str">
        <f t="shared" si="183"/>
        <v>Sim</v>
      </c>
      <c r="DC358" s="35" t="str">
        <f t="shared" si="184"/>
        <v>Não</v>
      </c>
      <c r="DD358" s="35" t="str">
        <f t="shared" si="185"/>
        <v>Sim</v>
      </c>
      <c r="DE358" s="87" t="str">
        <f t="shared" si="156"/>
        <v>Sem informação</v>
      </c>
    </row>
    <row r="359" spans="1:109">
      <c r="A359" s="14">
        <v>202552582819</v>
      </c>
      <c r="B359" s="1">
        <v>45801</v>
      </c>
      <c r="C359" t="s">
        <v>109</v>
      </c>
      <c r="D359" t="s">
        <v>110</v>
      </c>
      <c r="E359" t="s">
        <v>452</v>
      </c>
      <c r="F359" t="s">
        <v>112</v>
      </c>
      <c r="G359" t="s">
        <v>113</v>
      </c>
      <c r="H359" t="s">
        <v>114</v>
      </c>
      <c r="I359" t="s">
        <v>114</v>
      </c>
      <c r="J359" t="s">
        <v>115</v>
      </c>
      <c r="K359" t="s">
        <v>3428</v>
      </c>
      <c r="L359" t="s">
        <v>117</v>
      </c>
      <c r="M359" t="s">
        <v>118</v>
      </c>
      <c r="N359" t="s">
        <v>119</v>
      </c>
      <c r="O359" t="s">
        <v>239</v>
      </c>
      <c r="P359" t="s">
        <v>229</v>
      </c>
      <c r="Q359" t="s">
        <v>167</v>
      </c>
      <c r="R359" t="s">
        <v>123</v>
      </c>
      <c r="S359" t="s">
        <v>124</v>
      </c>
      <c r="T359" t="s">
        <v>3429</v>
      </c>
      <c r="U359" t="s">
        <v>3430</v>
      </c>
      <c r="V359" t="s">
        <v>3431</v>
      </c>
      <c r="Z359" t="s">
        <v>409</v>
      </c>
      <c r="AA359" t="s">
        <v>113</v>
      </c>
      <c r="AB359" t="s">
        <v>1465</v>
      </c>
      <c r="AC359" t="s">
        <v>130</v>
      </c>
      <c r="AD359">
        <v>1</v>
      </c>
      <c r="AE359" t="s">
        <v>206</v>
      </c>
      <c r="AF359" t="s">
        <v>113</v>
      </c>
      <c r="AG359" t="s">
        <v>113</v>
      </c>
      <c r="AH359" t="s">
        <v>131</v>
      </c>
      <c r="AI359" t="s">
        <v>132</v>
      </c>
      <c r="AJ359" t="s">
        <v>131</v>
      </c>
      <c r="AK359" t="s">
        <v>3432</v>
      </c>
      <c r="AL359" t="s">
        <v>3433</v>
      </c>
      <c r="AM359" t="s">
        <v>135</v>
      </c>
      <c r="AN359" t="s">
        <v>113</v>
      </c>
      <c r="AO359" t="s">
        <v>113</v>
      </c>
      <c r="AQ359" t="s">
        <v>136</v>
      </c>
      <c r="AR359" t="s">
        <v>113</v>
      </c>
      <c r="AS359" t="s">
        <v>113</v>
      </c>
      <c r="AT359" t="s">
        <v>113</v>
      </c>
      <c r="AU359" t="s">
        <v>113</v>
      </c>
      <c r="AW359" t="s">
        <v>113</v>
      </c>
      <c r="AX359" s="82">
        <f>IFERROR(FIND("Óbitos/feridos",consulta_completa__11[[#This Row],[13 - Ocorrências/Ambientes Atingidos]]),0)</f>
        <v>0</v>
      </c>
      <c r="AY359" s="83" t="str">
        <f t="shared" si="157"/>
        <v/>
      </c>
      <c r="AZ359" s="82">
        <f>IFERROR(FIND("População afetada/evacuada",consulta_completa__11[[#This Row],[13 - Ocorrências/Ambientes Atingidos]]),0)</f>
        <v>0</v>
      </c>
      <c r="BA359" s="82" t="str">
        <f t="shared" si="158"/>
        <v/>
      </c>
      <c r="BB359" s="82">
        <f>IFERROR(FIND("Suspensão de abastecimento de água",consulta_completa__11[[#This Row],[13 - Ocorrências/Ambientes Atingidos]]),0)</f>
        <v>0</v>
      </c>
      <c r="BC359" s="83" t="str">
        <f t="shared" si="186"/>
        <v/>
      </c>
      <c r="BD359" s="82">
        <f>IFERROR(FIND("Rio/córrego",consulta_completa__11[[#This Row],[13 - Ocorrências/Ambientes Atingidos]]),0)</f>
        <v>0</v>
      </c>
      <c r="BE359" s="83" t="str">
        <f t="shared" si="159"/>
        <v/>
      </c>
      <c r="BF359" s="82">
        <f>IFERROR(FIND("Lago",consulta_completa__11[[#This Row],[13 - Ocorrências/Ambientes Atingidos]]),0)</f>
        <v>0</v>
      </c>
      <c r="BG359" s="83" t="str">
        <f t="shared" si="160"/>
        <v/>
      </c>
      <c r="BH359" s="82">
        <f>IFERROR(FIND("Mar",consulta_completa__11[[#This Row],[13 - Ocorrências/Ambientes Atingidos]]),0)</f>
        <v>1</v>
      </c>
      <c r="BI359" s="83" t="str">
        <f t="shared" si="161"/>
        <v>X</v>
      </c>
      <c r="BJ359" s="82">
        <f>IFERROR(FIND("Praia",consulta_completa__11[[#This Row],[13 - Ocorrências/Ambientes Atingidos]]),0)</f>
        <v>0</v>
      </c>
      <c r="BK359" s="83" t="str">
        <f t="shared" si="162"/>
        <v/>
      </c>
      <c r="BL359" s="82">
        <f>IFERROR(FIND("Solo",consulta_completa__11[[#This Row],[13 - Ocorrências/Ambientes Atingidos]]),0)</f>
        <v>0</v>
      </c>
      <c r="BM359" s="83" t="str">
        <f t="shared" si="163"/>
        <v/>
      </c>
      <c r="BN359" s="82">
        <f>IFERROR(FIND("Águas subterrâneas",consulta_completa__11[[#This Row],[13 - Ocorrências/Ambientes Atingidos]]),0)</f>
        <v>0</v>
      </c>
      <c r="BO359" s="83" t="str">
        <f t="shared" si="164"/>
        <v/>
      </c>
      <c r="BP359" s="82">
        <f>IFERROR(FIND("Atmosfera",consulta_completa__11[[#This Row],[13 - Ocorrências/Ambientes Atingidos]]),0)</f>
        <v>0</v>
      </c>
      <c r="BQ359" s="83" t="str">
        <f t="shared" si="165"/>
        <v/>
      </c>
      <c r="BR359" s="82">
        <f>IFERROR(FIND("Flora",consulta_completa__11[[#This Row],[13 - Ocorrências/Ambientes Atingidos]]),0)</f>
        <v>0</v>
      </c>
      <c r="BS359" s="83" t="str">
        <f t="shared" si="166"/>
        <v/>
      </c>
      <c r="BT359" s="82">
        <f>IFERROR(FIND("Fauna",consulta_completa__11[[#This Row],[13 - Ocorrências/Ambientes Atingidos]]),0)</f>
        <v>0</v>
      </c>
      <c r="BU359" s="83" t="str">
        <f t="shared" si="167"/>
        <v/>
      </c>
      <c r="BV359" s="82">
        <f>IFERROR(FIND("UC federal",consulta_completa__11[[#This Row],[13 - Ocorrências/Ambientes Atingidos]]),0)</f>
        <v>0</v>
      </c>
      <c r="BW359" s="83" t="str">
        <f t="shared" si="168"/>
        <v/>
      </c>
      <c r="BX359" s="82">
        <f>IFERROR(FIND("UC estadual/municipal",consulta_completa__11[[#This Row],[13 - Ocorrências/Ambientes Atingidos]]),0)</f>
        <v>0</v>
      </c>
      <c r="BY359" s="83" t="str">
        <f t="shared" si="169"/>
        <v/>
      </c>
      <c r="BZ359" s="82">
        <f>IFERROR(FIND("Outro(s)",consulta_completa__11[[#This Row],[13 - Ocorrências/Ambientes Atingidos]]),0)</f>
        <v>0</v>
      </c>
      <c r="CA359" s="83" t="str">
        <f t="shared" si="170"/>
        <v/>
      </c>
      <c r="CB359" s="82">
        <f>IFERROR(FIND("Sem dano",consulta_completa__11[[#This Row],[13 - Ocorrências/Ambientes Atingidos]]),0)</f>
        <v>0</v>
      </c>
      <c r="CC359" s="83" t="str">
        <f t="shared" si="171"/>
        <v/>
      </c>
      <c r="CD359" s="82" t="str">
        <f>IF(consulta_completa__11[[#This Row],[13 - Ocorrências/Ambientes Atingidos]]="","X","")</f>
        <v/>
      </c>
      <c r="CE359" s="84">
        <f>IFERROR(FIND("IBAMA",consulta_completa__11[[#This Row],[14 - Inst. Atuando no Local]]),0)</f>
        <v>0</v>
      </c>
      <c r="CF359" s="84" t="str">
        <f t="shared" si="172"/>
        <v/>
      </c>
      <c r="CG359" s="84">
        <f>IFERROR(FIND("OEMA",consulta_completa__11[[#This Row],[14 - Inst. Atuando no Local]]),0)</f>
        <v>0</v>
      </c>
      <c r="CH359" s="84" t="str">
        <f t="shared" si="173"/>
        <v/>
      </c>
      <c r="CI359" s="84">
        <f>IFERROR(FIND("DEFESA CIVIL",consulta_completa__11[[#This Row],[14 - Inst. Atuando no Local]]),0)</f>
        <v>0</v>
      </c>
      <c r="CJ359" s="84" t="str">
        <f t="shared" si="174"/>
        <v/>
      </c>
      <c r="CK359" s="84">
        <f>IFERROR(FIND("CORPO DE BOMBEIROS",consulta_completa__11[[#This Row],[14 - Inst. Atuando no Local]]),0)</f>
        <v>0</v>
      </c>
      <c r="CL359" s="84" t="str">
        <f t="shared" si="175"/>
        <v/>
      </c>
      <c r="CM359" s="84">
        <f>IFERROR(FIND("POLÍCIA RODOVIÁRIA",consulta_completa__11[[#This Row],[14 - Inst. Atuando no Local]]),0)</f>
        <v>0</v>
      </c>
      <c r="CN359" s="84" t="str">
        <f t="shared" si="176"/>
        <v/>
      </c>
      <c r="CO359" s="84">
        <f>IFERROR(FIND("POLÍCIA MILITAR",consulta_completa__11[[#This Row],[14 - Inst. Atuando no Local]]),0)</f>
        <v>0</v>
      </c>
      <c r="CP359" s="84" t="str">
        <f t="shared" si="177"/>
        <v/>
      </c>
      <c r="CQ359" s="84">
        <f>IFERROR(FIND("POLÍCIA CIVIL",consulta_completa__11[[#This Row],[14 - Inst. Atuando no Local]]),0)</f>
        <v>0</v>
      </c>
      <c r="CR359" s="84" t="str">
        <f t="shared" si="178"/>
        <v/>
      </c>
      <c r="CS359" s="84">
        <f>IFERROR(FIND("MARINHA DO BRASIL",consulta_completa__11[[#This Row],[14 - Inst. Atuando no Local]]),0)</f>
        <v>0</v>
      </c>
      <c r="CT359" s="84" t="str">
        <f t="shared" si="179"/>
        <v/>
      </c>
      <c r="CU359" s="84">
        <f>IFERROR(FIND("EMPRESA ESPECIALIZADA EM ATENDIMENTO",consulta_completa__11[[#This Row],[14 - Inst. Atuando no Local]]),0)</f>
        <v>0</v>
      </c>
      <c r="CV359" s="84" t="str">
        <f t="shared" si="180"/>
        <v/>
      </c>
      <c r="CW359" s="84">
        <f>IFERROR(FIND("IBAMA",consulta_completa__11[[#This Row],[14 - Inst. Atuando no Local]]),0)</f>
        <v>0</v>
      </c>
      <c r="CX359" s="84" t="str">
        <f t="shared" si="181"/>
        <v/>
      </c>
      <c r="CY359" s="84" t="str">
        <f>IF(consulta_completa__11[[#This Row],[14 - Inst. Atuando no Local]]="","X","")</f>
        <v/>
      </c>
      <c r="CZ359" s="84">
        <f>IFERROR(FIND("OUTRA (S)",consulta_completa__11[[#This Row],[14 - Inst. Atuando no Local]]),0)</f>
        <v>0</v>
      </c>
      <c r="DA359" s="84" t="str">
        <f t="shared" si="182"/>
        <v/>
      </c>
      <c r="DB359" s="35" t="str">
        <f t="shared" si="183"/>
        <v>Sim</v>
      </c>
      <c r="DC359" s="35" t="str">
        <f t="shared" si="184"/>
        <v>Não</v>
      </c>
      <c r="DD359" s="35" t="str">
        <f t="shared" si="185"/>
        <v>Sim</v>
      </c>
      <c r="DE359" s="87" t="str">
        <f t="shared" si="156"/>
        <v>Federal</v>
      </c>
    </row>
    <row r="360" spans="1:109">
      <c r="A360" s="14">
        <v>202552632456</v>
      </c>
      <c r="B360" s="1">
        <v>45801</v>
      </c>
      <c r="C360" t="s">
        <v>109</v>
      </c>
      <c r="D360" t="s">
        <v>110</v>
      </c>
      <c r="E360" t="s">
        <v>111</v>
      </c>
      <c r="F360" t="s">
        <v>112</v>
      </c>
      <c r="G360" t="s">
        <v>113</v>
      </c>
      <c r="H360" t="s">
        <v>114</v>
      </c>
      <c r="I360" t="s">
        <v>114</v>
      </c>
      <c r="J360" t="s">
        <v>514</v>
      </c>
      <c r="K360" t="s">
        <v>3434</v>
      </c>
      <c r="L360" t="s">
        <v>117</v>
      </c>
      <c r="M360" t="s">
        <v>118</v>
      </c>
      <c r="N360" t="s">
        <v>119</v>
      </c>
      <c r="O360" t="s">
        <v>120</v>
      </c>
      <c r="P360" t="s">
        <v>229</v>
      </c>
      <c r="Q360" t="s">
        <v>143</v>
      </c>
      <c r="R360" t="s">
        <v>123</v>
      </c>
      <c r="S360" t="s">
        <v>124</v>
      </c>
      <c r="T360" t="s">
        <v>3435</v>
      </c>
      <c r="U360" t="s">
        <v>1237</v>
      </c>
      <c r="V360" t="s">
        <v>3436</v>
      </c>
      <c r="Z360" t="s">
        <v>409</v>
      </c>
      <c r="AA360" t="s">
        <v>410</v>
      </c>
      <c r="AB360" t="s">
        <v>206</v>
      </c>
      <c r="AC360" t="s">
        <v>482</v>
      </c>
      <c r="AD360">
        <v>1</v>
      </c>
      <c r="AE360" t="s">
        <v>206</v>
      </c>
      <c r="AF360" t="s">
        <v>113</v>
      </c>
      <c r="AG360" t="s">
        <v>113</v>
      </c>
      <c r="AH360" t="s">
        <v>131</v>
      </c>
      <c r="AI360" t="s">
        <v>132</v>
      </c>
      <c r="AJ360" t="s">
        <v>131</v>
      </c>
      <c r="AK360" t="s">
        <v>3437</v>
      </c>
      <c r="AL360" t="s">
        <v>3438</v>
      </c>
      <c r="AM360" t="s">
        <v>485</v>
      </c>
      <c r="AN360" t="s">
        <v>113</v>
      </c>
      <c r="AO360" t="s">
        <v>113</v>
      </c>
      <c r="AQ360" t="s">
        <v>486</v>
      </c>
      <c r="AR360" t="s">
        <v>113</v>
      </c>
      <c r="AS360" t="s">
        <v>113</v>
      </c>
      <c r="AT360" t="s">
        <v>113</v>
      </c>
      <c r="AU360" t="s">
        <v>113</v>
      </c>
      <c r="AW360" t="s">
        <v>113</v>
      </c>
      <c r="AX360" s="82">
        <f>IFERROR(FIND("Óbitos/feridos",consulta_completa__11[[#This Row],[13 - Ocorrências/Ambientes Atingidos]]),0)</f>
        <v>0</v>
      </c>
      <c r="AY360" s="83" t="str">
        <f t="shared" si="157"/>
        <v/>
      </c>
      <c r="AZ360" s="82">
        <f>IFERROR(FIND("População afetada/evacuada",consulta_completa__11[[#This Row],[13 - Ocorrências/Ambientes Atingidos]]),0)</f>
        <v>0</v>
      </c>
      <c r="BA360" s="82" t="str">
        <f t="shared" si="158"/>
        <v/>
      </c>
      <c r="BB360" s="82">
        <f>IFERROR(FIND("Suspensão de abastecimento de água",consulta_completa__11[[#This Row],[13 - Ocorrências/Ambientes Atingidos]]),0)</f>
        <v>0</v>
      </c>
      <c r="BC360" s="83" t="str">
        <f t="shared" si="186"/>
        <v/>
      </c>
      <c r="BD360" s="82">
        <f>IFERROR(FIND("Rio/córrego",consulta_completa__11[[#This Row],[13 - Ocorrências/Ambientes Atingidos]]),0)</f>
        <v>0</v>
      </c>
      <c r="BE360" s="83" t="str">
        <f t="shared" si="159"/>
        <v/>
      </c>
      <c r="BF360" s="82">
        <f>IFERROR(FIND("Lago",consulta_completa__11[[#This Row],[13 - Ocorrências/Ambientes Atingidos]]),0)</f>
        <v>0</v>
      </c>
      <c r="BG360" s="83" t="str">
        <f t="shared" si="160"/>
        <v/>
      </c>
      <c r="BH360" s="82">
        <f>IFERROR(FIND("Mar",consulta_completa__11[[#This Row],[13 - Ocorrências/Ambientes Atingidos]]),0)</f>
        <v>1</v>
      </c>
      <c r="BI360" s="83" t="str">
        <f t="shared" si="161"/>
        <v>X</v>
      </c>
      <c r="BJ360" s="82">
        <f>IFERROR(FIND("Praia",consulta_completa__11[[#This Row],[13 - Ocorrências/Ambientes Atingidos]]),0)</f>
        <v>0</v>
      </c>
      <c r="BK360" s="83" t="str">
        <f t="shared" si="162"/>
        <v/>
      </c>
      <c r="BL360" s="82">
        <f>IFERROR(FIND("Solo",consulta_completa__11[[#This Row],[13 - Ocorrências/Ambientes Atingidos]]),0)</f>
        <v>0</v>
      </c>
      <c r="BM360" s="83" t="str">
        <f t="shared" si="163"/>
        <v/>
      </c>
      <c r="BN360" s="82">
        <f>IFERROR(FIND("Águas subterrâneas",consulta_completa__11[[#This Row],[13 - Ocorrências/Ambientes Atingidos]]),0)</f>
        <v>0</v>
      </c>
      <c r="BO360" s="83" t="str">
        <f t="shared" si="164"/>
        <v/>
      </c>
      <c r="BP360" s="82">
        <f>IFERROR(FIND("Atmosfera",consulta_completa__11[[#This Row],[13 - Ocorrências/Ambientes Atingidos]]),0)</f>
        <v>0</v>
      </c>
      <c r="BQ360" s="83" t="str">
        <f t="shared" si="165"/>
        <v/>
      </c>
      <c r="BR360" s="82">
        <f>IFERROR(FIND("Flora",consulta_completa__11[[#This Row],[13 - Ocorrências/Ambientes Atingidos]]),0)</f>
        <v>0</v>
      </c>
      <c r="BS360" s="83" t="str">
        <f t="shared" si="166"/>
        <v/>
      </c>
      <c r="BT360" s="82">
        <f>IFERROR(FIND("Fauna",consulta_completa__11[[#This Row],[13 - Ocorrências/Ambientes Atingidos]]),0)</f>
        <v>0</v>
      </c>
      <c r="BU360" s="83" t="str">
        <f t="shared" si="167"/>
        <v/>
      </c>
      <c r="BV360" s="82">
        <f>IFERROR(FIND("UC federal",consulta_completa__11[[#This Row],[13 - Ocorrências/Ambientes Atingidos]]),0)</f>
        <v>0</v>
      </c>
      <c r="BW360" s="83" t="str">
        <f t="shared" si="168"/>
        <v/>
      </c>
      <c r="BX360" s="82">
        <f>IFERROR(FIND("UC estadual/municipal",consulta_completa__11[[#This Row],[13 - Ocorrências/Ambientes Atingidos]]),0)</f>
        <v>0</v>
      </c>
      <c r="BY360" s="83" t="str">
        <f t="shared" si="169"/>
        <v/>
      </c>
      <c r="BZ360" s="82">
        <f>IFERROR(FIND("Outro(s)",consulta_completa__11[[#This Row],[13 - Ocorrências/Ambientes Atingidos]]),0)</f>
        <v>0</v>
      </c>
      <c r="CA360" s="83" t="str">
        <f t="shared" si="170"/>
        <v/>
      </c>
      <c r="CB360" s="82">
        <f>IFERROR(FIND("Sem dano",consulta_completa__11[[#This Row],[13 - Ocorrências/Ambientes Atingidos]]),0)</f>
        <v>0</v>
      </c>
      <c r="CC360" s="83" t="str">
        <f t="shared" si="171"/>
        <v/>
      </c>
      <c r="CD360" s="82" t="str">
        <f>IF(consulta_completa__11[[#This Row],[13 - Ocorrências/Ambientes Atingidos]]="","X","")</f>
        <v/>
      </c>
      <c r="CE360" s="84">
        <f>IFERROR(FIND("IBAMA",consulta_completa__11[[#This Row],[14 - Inst. Atuando no Local]]),0)</f>
        <v>0</v>
      </c>
      <c r="CF360" s="84" t="str">
        <f t="shared" si="172"/>
        <v/>
      </c>
      <c r="CG360" s="84">
        <f>IFERROR(FIND("OEMA",consulta_completa__11[[#This Row],[14 - Inst. Atuando no Local]]),0)</f>
        <v>0</v>
      </c>
      <c r="CH360" s="84" t="str">
        <f t="shared" si="173"/>
        <v/>
      </c>
      <c r="CI360" s="84">
        <f>IFERROR(FIND("DEFESA CIVIL",consulta_completa__11[[#This Row],[14 - Inst. Atuando no Local]]),0)</f>
        <v>0</v>
      </c>
      <c r="CJ360" s="84" t="str">
        <f t="shared" si="174"/>
        <v/>
      </c>
      <c r="CK360" s="84">
        <f>IFERROR(FIND("CORPO DE BOMBEIROS",consulta_completa__11[[#This Row],[14 - Inst. Atuando no Local]]),0)</f>
        <v>0</v>
      </c>
      <c r="CL360" s="84" t="str">
        <f t="shared" si="175"/>
        <v/>
      </c>
      <c r="CM360" s="84">
        <f>IFERROR(FIND("POLÍCIA RODOVIÁRIA",consulta_completa__11[[#This Row],[14 - Inst. Atuando no Local]]),0)</f>
        <v>0</v>
      </c>
      <c r="CN360" s="84" t="str">
        <f t="shared" si="176"/>
        <v/>
      </c>
      <c r="CO360" s="84">
        <f>IFERROR(FIND("POLÍCIA MILITAR",consulta_completa__11[[#This Row],[14 - Inst. Atuando no Local]]),0)</f>
        <v>0</v>
      </c>
      <c r="CP360" s="84" t="str">
        <f t="shared" si="177"/>
        <v/>
      </c>
      <c r="CQ360" s="84">
        <f>IFERROR(FIND("POLÍCIA CIVIL",consulta_completa__11[[#This Row],[14 - Inst. Atuando no Local]]),0)</f>
        <v>0</v>
      </c>
      <c r="CR360" s="84" t="str">
        <f t="shared" si="178"/>
        <v/>
      </c>
      <c r="CS360" s="84">
        <f>IFERROR(FIND("MARINHA DO BRASIL",consulta_completa__11[[#This Row],[14 - Inst. Atuando no Local]]),0)</f>
        <v>0</v>
      </c>
      <c r="CT360" s="84" t="str">
        <f t="shared" si="179"/>
        <v/>
      </c>
      <c r="CU360" s="84">
        <f>IFERROR(FIND("EMPRESA ESPECIALIZADA EM ATENDIMENTO",consulta_completa__11[[#This Row],[14 - Inst. Atuando no Local]]),0)</f>
        <v>0</v>
      </c>
      <c r="CV360" s="84" t="str">
        <f t="shared" si="180"/>
        <v/>
      </c>
      <c r="CW360" s="84">
        <f>IFERROR(FIND("IBAMA",consulta_completa__11[[#This Row],[14 - Inst. Atuando no Local]]),0)</f>
        <v>0</v>
      </c>
      <c r="CX360" s="84" t="str">
        <f t="shared" si="181"/>
        <v/>
      </c>
      <c r="CY360" s="84" t="str">
        <f>IF(consulta_completa__11[[#This Row],[14 - Inst. Atuando no Local]]="","X","")</f>
        <v/>
      </c>
      <c r="CZ360" s="84">
        <f>IFERROR(FIND("OUTRA (S)",consulta_completa__11[[#This Row],[14 - Inst. Atuando no Local]]),0)</f>
        <v>0</v>
      </c>
      <c r="DA360" s="84" t="str">
        <f t="shared" si="182"/>
        <v/>
      </c>
      <c r="DB360" s="35" t="str">
        <f t="shared" si="183"/>
        <v>Sim</v>
      </c>
      <c r="DC360" s="35" t="str">
        <f t="shared" si="184"/>
        <v>Não</v>
      </c>
      <c r="DD360" s="35" t="str">
        <f t="shared" si="185"/>
        <v>Sim</v>
      </c>
      <c r="DE360" s="87" t="str">
        <f t="shared" si="156"/>
        <v>Federal</v>
      </c>
    </row>
    <row r="361" spans="1:109">
      <c r="A361" s="14">
        <v>202552646813</v>
      </c>
      <c r="B361" s="1">
        <v>45801</v>
      </c>
      <c r="C361" t="s">
        <v>3439</v>
      </c>
      <c r="D361" t="s">
        <v>161</v>
      </c>
      <c r="E361" t="s">
        <v>139</v>
      </c>
      <c r="F361" t="s">
        <v>163</v>
      </c>
      <c r="G361" t="s">
        <v>113</v>
      </c>
      <c r="H361" t="s">
        <v>114</v>
      </c>
      <c r="I361" t="s">
        <v>114</v>
      </c>
      <c r="J361" t="s">
        <v>3440</v>
      </c>
      <c r="K361" t="s">
        <v>113</v>
      </c>
      <c r="L361" t="s">
        <v>113</v>
      </c>
      <c r="M361" t="s">
        <v>140</v>
      </c>
      <c r="N361" t="s">
        <v>141</v>
      </c>
      <c r="O361" t="s">
        <v>239</v>
      </c>
      <c r="P361" t="s">
        <v>229</v>
      </c>
      <c r="Q361" t="s">
        <v>122</v>
      </c>
      <c r="R361" t="s">
        <v>123</v>
      </c>
      <c r="S361" t="s">
        <v>113</v>
      </c>
      <c r="T361" t="s">
        <v>3441</v>
      </c>
      <c r="U361" t="s">
        <v>162</v>
      </c>
      <c r="V361" t="s">
        <v>3442</v>
      </c>
      <c r="Y361" t="b">
        <v>1</v>
      </c>
      <c r="Z361" t="s">
        <v>3443</v>
      </c>
      <c r="AA361" t="s">
        <v>113</v>
      </c>
      <c r="AB361" t="s">
        <v>2460</v>
      </c>
      <c r="AC361" t="s">
        <v>113</v>
      </c>
      <c r="AD361">
        <v>1</v>
      </c>
      <c r="AE361" t="s">
        <v>3444</v>
      </c>
      <c r="AF361" t="s">
        <v>113</v>
      </c>
      <c r="AG361" t="s">
        <v>113</v>
      </c>
      <c r="AH361" t="s">
        <v>113</v>
      </c>
      <c r="AI361" t="s">
        <v>132</v>
      </c>
      <c r="AJ361" t="s">
        <v>132</v>
      </c>
      <c r="AK361" t="s">
        <v>113</v>
      </c>
      <c r="AL361" t="s">
        <v>3445</v>
      </c>
      <c r="AM361" t="s">
        <v>153</v>
      </c>
      <c r="AN361" t="s">
        <v>154</v>
      </c>
      <c r="AO361" t="s">
        <v>155</v>
      </c>
      <c r="AP361">
        <v>6133161070</v>
      </c>
      <c r="AQ361" t="s">
        <v>156</v>
      </c>
      <c r="AR361" t="s">
        <v>113</v>
      </c>
      <c r="AS361" t="s">
        <v>113</v>
      </c>
      <c r="AT361" t="s">
        <v>113</v>
      </c>
      <c r="AU361" t="s">
        <v>113</v>
      </c>
      <c r="AW361" t="s">
        <v>113</v>
      </c>
      <c r="AX361" s="82">
        <f>IFERROR(FIND("Óbitos/feridos",consulta_completa__11[[#This Row],[13 - Ocorrências/Ambientes Atingidos]]),0)</f>
        <v>0</v>
      </c>
      <c r="AY361" s="83" t="str">
        <f t="shared" si="157"/>
        <v/>
      </c>
      <c r="AZ361" s="82">
        <f>IFERROR(FIND("População afetada/evacuada",consulta_completa__11[[#This Row],[13 - Ocorrências/Ambientes Atingidos]]),0)</f>
        <v>0</v>
      </c>
      <c r="BA361" s="82" t="str">
        <f t="shared" si="158"/>
        <v/>
      </c>
      <c r="BB361" s="82">
        <f>IFERROR(FIND("Suspensão de abastecimento de água",consulta_completa__11[[#This Row],[13 - Ocorrências/Ambientes Atingidos]]),0)</f>
        <v>0</v>
      </c>
      <c r="BC361" s="83" t="str">
        <f t="shared" si="186"/>
        <v/>
      </c>
      <c r="BD361" s="82">
        <f>IFERROR(FIND("Rio/córrego",consulta_completa__11[[#This Row],[13 - Ocorrências/Ambientes Atingidos]]),0)</f>
        <v>0</v>
      </c>
      <c r="BE361" s="83" t="str">
        <f t="shared" si="159"/>
        <v/>
      </c>
      <c r="BF361" s="82">
        <f>IFERROR(FIND("Lago",consulta_completa__11[[#This Row],[13 - Ocorrências/Ambientes Atingidos]]),0)</f>
        <v>0</v>
      </c>
      <c r="BG361" s="83" t="str">
        <f t="shared" si="160"/>
        <v/>
      </c>
      <c r="BH361" s="82">
        <f>IFERROR(FIND("Mar",consulta_completa__11[[#This Row],[13 - Ocorrências/Ambientes Atingidos]]),0)</f>
        <v>0</v>
      </c>
      <c r="BI361" s="83" t="str">
        <f t="shared" si="161"/>
        <v/>
      </c>
      <c r="BJ361" s="82">
        <f>IFERROR(FIND("Praia",consulta_completa__11[[#This Row],[13 - Ocorrências/Ambientes Atingidos]]),0)</f>
        <v>0</v>
      </c>
      <c r="BK361" s="83" t="str">
        <f t="shared" si="162"/>
        <v/>
      </c>
      <c r="BL361" s="82">
        <f>IFERROR(FIND("Solo",consulta_completa__11[[#This Row],[13 - Ocorrências/Ambientes Atingidos]]),0)</f>
        <v>1</v>
      </c>
      <c r="BM361" s="83" t="str">
        <f t="shared" si="163"/>
        <v>X</v>
      </c>
      <c r="BN361" s="82">
        <f>IFERROR(FIND("Águas subterrâneas",consulta_completa__11[[#This Row],[13 - Ocorrências/Ambientes Atingidos]]),0)</f>
        <v>0</v>
      </c>
      <c r="BO361" s="83" t="str">
        <f t="shared" si="164"/>
        <v/>
      </c>
      <c r="BP361" s="82">
        <f>IFERROR(FIND("Atmosfera",consulta_completa__11[[#This Row],[13 - Ocorrências/Ambientes Atingidos]]),0)</f>
        <v>0</v>
      </c>
      <c r="BQ361" s="83" t="str">
        <f t="shared" si="165"/>
        <v/>
      </c>
      <c r="BR361" s="82">
        <f>IFERROR(FIND("Flora",consulta_completa__11[[#This Row],[13 - Ocorrências/Ambientes Atingidos]]),0)</f>
        <v>0</v>
      </c>
      <c r="BS361" s="83" t="str">
        <f t="shared" si="166"/>
        <v/>
      </c>
      <c r="BT361" s="82">
        <f>IFERROR(FIND("Fauna",consulta_completa__11[[#This Row],[13 - Ocorrências/Ambientes Atingidos]]),0)</f>
        <v>0</v>
      </c>
      <c r="BU361" s="83" t="str">
        <f t="shared" si="167"/>
        <v/>
      </c>
      <c r="BV361" s="82">
        <f>IFERROR(FIND("UC federal",consulta_completa__11[[#This Row],[13 - Ocorrências/Ambientes Atingidos]]),0)</f>
        <v>0</v>
      </c>
      <c r="BW361" s="83" t="str">
        <f t="shared" si="168"/>
        <v/>
      </c>
      <c r="BX361" s="82">
        <f>IFERROR(FIND("UC estadual/municipal",consulta_completa__11[[#This Row],[13 - Ocorrências/Ambientes Atingidos]]),0)</f>
        <v>0</v>
      </c>
      <c r="BY361" s="83" t="str">
        <f t="shared" si="169"/>
        <v/>
      </c>
      <c r="BZ361" s="82">
        <f>IFERROR(FIND("Outro(s)",consulta_completa__11[[#This Row],[13 - Ocorrências/Ambientes Atingidos]]),0)</f>
        <v>0</v>
      </c>
      <c r="CA361" s="83" t="str">
        <f t="shared" si="170"/>
        <v/>
      </c>
      <c r="CB361" s="82">
        <f>IFERROR(FIND("Sem dano",consulta_completa__11[[#This Row],[13 - Ocorrências/Ambientes Atingidos]]),0)</f>
        <v>0</v>
      </c>
      <c r="CC361" s="83" t="str">
        <f t="shared" si="171"/>
        <v/>
      </c>
      <c r="CD361" s="82" t="str">
        <f>IF(consulta_completa__11[[#This Row],[13 - Ocorrências/Ambientes Atingidos]]="","X","")</f>
        <v/>
      </c>
      <c r="CE361" s="84">
        <f>IFERROR(FIND("IBAMA",consulta_completa__11[[#This Row],[14 - Inst. Atuando no Local]]),0)</f>
        <v>0</v>
      </c>
      <c r="CF361" s="84" t="str">
        <f t="shared" si="172"/>
        <v/>
      </c>
      <c r="CG361" s="84">
        <f>IFERROR(FIND("OEMA",consulta_completa__11[[#This Row],[14 - Inst. Atuando no Local]]),0)</f>
        <v>0</v>
      </c>
      <c r="CH361" s="84" t="str">
        <f t="shared" si="173"/>
        <v/>
      </c>
      <c r="CI361" s="84">
        <f>IFERROR(FIND("DEFESA CIVIL",consulta_completa__11[[#This Row],[14 - Inst. Atuando no Local]]),0)</f>
        <v>0</v>
      </c>
      <c r="CJ361" s="84" t="str">
        <f t="shared" si="174"/>
        <v/>
      </c>
      <c r="CK361" s="84">
        <f>IFERROR(FIND("CORPO DE BOMBEIROS",consulta_completa__11[[#This Row],[14 - Inst. Atuando no Local]]),0)</f>
        <v>0</v>
      </c>
      <c r="CL361" s="84" t="str">
        <f t="shared" si="175"/>
        <v/>
      </c>
      <c r="CM361" s="84">
        <f>IFERROR(FIND("POLÍCIA RODOVIÁRIA",consulta_completa__11[[#This Row],[14 - Inst. Atuando no Local]]),0)</f>
        <v>0</v>
      </c>
      <c r="CN361" s="84" t="str">
        <f t="shared" si="176"/>
        <v/>
      </c>
      <c r="CO361" s="84">
        <f>IFERROR(FIND("POLÍCIA MILITAR",consulta_completa__11[[#This Row],[14 - Inst. Atuando no Local]]),0)</f>
        <v>0</v>
      </c>
      <c r="CP361" s="84" t="str">
        <f t="shared" si="177"/>
        <v/>
      </c>
      <c r="CQ361" s="84">
        <f>IFERROR(FIND("POLÍCIA CIVIL",consulta_completa__11[[#This Row],[14 - Inst. Atuando no Local]]),0)</f>
        <v>0</v>
      </c>
      <c r="CR361" s="84" t="str">
        <f t="shared" si="178"/>
        <v/>
      </c>
      <c r="CS361" s="84">
        <f>IFERROR(FIND("MARINHA DO BRASIL",consulta_completa__11[[#This Row],[14 - Inst. Atuando no Local]]),0)</f>
        <v>0</v>
      </c>
      <c r="CT361" s="84" t="str">
        <f t="shared" si="179"/>
        <v/>
      </c>
      <c r="CU361" s="84">
        <f>IFERROR(FIND("EMPRESA ESPECIALIZADA EM ATENDIMENTO",consulta_completa__11[[#This Row],[14 - Inst. Atuando no Local]]),0)</f>
        <v>0</v>
      </c>
      <c r="CV361" s="84" t="str">
        <f t="shared" si="180"/>
        <v/>
      </c>
      <c r="CW361" s="84">
        <f>IFERROR(FIND("IBAMA",consulta_completa__11[[#This Row],[14 - Inst. Atuando no Local]]),0)</f>
        <v>0</v>
      </c>
      <c r="CX361" s="84" t="str">
        <f t="shared" si="181"/>
        <v/>
      </c>
      <c r="CY361" s="84" t="str">
        <f>IF(consulta_completa__11[[#This Row],[14 - Inst. Atuando no Local]]="","X","")</f>
        <v/>
      </c>
      <c r="CZ361" s="84">
        <f>IFERROR(FIND("OUTRA (S)",consulta_completa__11[[#This Row],[14 - Inst. Atuando no Local]]),0)</f>
        <v>0</v>
      </c>
      <c r="DA361" s="84" t="str">
        <f t="shared" si="182"/>
        <v/>
      </c>
      <c r="DB361" s="35" t="str">
        <f t="shared" si="183"/>
        <v>Sim</v>
      </c>
      <c r="DC361" s="35" t="str">
        <f t="shared" si="184"/>
        <v>Não</v>
      </c>
      <c r="DD361" s="35" t="str">
        <f t="shared" si="185"/>
        <v>Sim</v>
      </c>
      <c r="DE361" s="87" t="str">
        <f t="shared" si="156"/>
        <v>Federal</v>
      </c>
    </row>
    <row r="362" spans="1:109">
      <c r="A362" s="14">
        <v>202552661207</v>
      </c>
      <c r="B362" s="1">
        <v>45801</v>
      </c>
      <c r="C362" t="s">
        <v>109</v>
      </c>
      <c r="D362" t="s">
        <v>110</v>
      </c>
      <c r="E362" t="s">
        <v>139</v>
      </c>
      <c r="F362" t="s">
        <v>112</v>
      </c>
      <c r="G362" t="s">
        <v>113</v>
      </c>
      <c r="H362" t="s">
        <v>114</v>
      </c>
      <c r="I362" t="s">
        <v>114</v>
      </c>
      <c r="J362" t="s">
        <v>3021</v>
      </c>
      <c r="K362" t="s">
        <v>3446</v>
      </c>
      <c r="L362" t="s">
        <v>117</v>
      </c>
      <c r="M362" t="s">
        <v>118</v>
      </c>
      <c r="N362" t="s">
        <v>119</v>
      </c>
      <c r="O362" t="s">
        <v>120</v>
      </c>
      <c r="P362" t="s">
        <v>229</v>
      </c>
      <c r="Q362" t="s">
        <v>167</v>
      </c>
      <c r="R362" t="s">
        <v>123</v>
      </c>
      <c r="S362" t="s">
        <v>124</v>
      </c>
      <c r="T362" t="s">
        <v>516</v>
      </c>
      <c r="U362" t="s">
        <v>3447</v>
      </c>
      <c r="V362" t="s">
        <v>3448</v>
      </c>
      <c r="Z362" t="s">
        <v>3449</v>
      </c>
      <c r="AA362" t="s">
        <v>410</v>
      </c>
      <c r="AB362" t="s">
        <v>206</v>
      </c>
      <c r="AC362" t="s">
        <v>130</v>
      </c>
      <c r="AD362">
        <v>1</v>
      </c>
      <c r="AE362" t="s">
        <v>206</v>
      </c>
      <c r="AF362" t="s">
        <v>113</v>
      </c>
      <c r="AG362" t="s">
        <v>113</v>
      </c>
      <c r="AH362" t="s">
        <v>131</v>
      </c>
      <c r="AI362" t="s">
        <v>132</v>
      </c>
      <c r="AJ362" t="s">
        <v>131</v>
      </c>
      <c r="AK362" t="s">
        <v>3450</v>
      </c>
      <c r="AL362" t="s">
        <v>3451</v>
      </c>
      <c r="AM362" t="s">
        <v>135</v>
      </c>
      <c r="AN362" t="s">
        <v>113</v>
      </c>
      <c r="AO362" t="s">
        <v>113</v>
      </c>
      <c r="AQ362" t="s">
        <v>136</v>
      </c>
      <c r="AR362" t="s">
        <v>113</v>
      </c>
      <c r="AS362" t="s">
        <v>113</v>
      </c>
      <c r="AT362" t="s">
        <v>113</v>
      </c>
      <c r="AU362" t="s">
        <v>113</v>
      </c>
      <c r="AW362" t="s">
        <v>113</v>
      </c>
      <c r="AX362" s="82">
        <f>IFERROR(FIND("Óbitos/feridos",consulta_completa__11[[#This Row],[13 - Ocorrências/Ambientes Atingidos]]),0)</f>
        <v>0</v>
      </c>
      <c r="AY362" s="83" t="str">
        <f t="shared" si="157"/>
        <v/>
      </c>
      <c r="AZ362" s="82">
        <f>IFERROR(FIND("População afetada/evacuada",consulta_completa__11[[#This Row],[13 - Ocorrências/Ambientes Atingidos]]),0)</f>
        <v>0</v>
      </c>
      <c r="BA362" s="82" t="str">
        <f t="shared" si="158"/>
        <v/>
      </c>
      <c r="BB362" s="82">
        <f>IFERROR(FIND("Suspensão de abastecimento de água",consulta_completa__11[[#This Row],[13 - Ocorrências/Ambientes Atingidos]]),0)</f>
        <v>0</v>
      </c>
      <c r="BC362" s="83" t="str">
        <f t="shared" si="186"/>
        <v/>
      </c>
      <c r="BD362" s="82">
        <f>IFERROR(FIND("Rio/córrego",consulta_completa__11[[#This Row],[13 - Ocorrências/Ambientes Atingidos]]),0)</f>
        <v>0</v>
      </c>
      <c r="BE362" s="83" t="str">
        <f t="shared" si="159"/>
        <v/>
      </c>
      <c r="BF362" s="82">
        <f>IFERROR(FIND("Lago",consulta_completa__11[[#This Row],[13 - Ocorrências/Ambientes Atingidos]]),0)</f>
        <v>0</v>
      </c>
      <c r="BG362" s="83" t="str">
        <f t="shared" si="160"/>
        <v/>
      </c>
      <c r="BH362" s="82">
        <f>IFERROR(FIND("Mar",consulta_completa__11[[#This Row],[13 - Ocorrências/Ambientes Atingidos]]),0)</f>
        <v>1</v>
      </c>
      <c r="BI362" s="83" t="str">
        <f t="shared" si="161"/>
        <v>X</v>
      </c>
      <c r="BJ362" s="82">
        <f>IFERROR(FIND("Praia",consulta_completa__11[[#This Row],[13 - Ocorrências/Ambientes Atingidos]]),0)</f>
        <v>0</v>
      </c>
      <c r="BK362" s="83" t="str">
        <f t="shared" si="162"/>
        <v/>
      </c>
      <c r="BL362" s="82">
        <f>IFERROR(FIND("Solo",consulta_completa__11[[#This Row],[13 - Ocorrências/Ambientes Atingidos]]),0)</f>
        <v>0</v>
      </c>
      <c r="BM362" s="83" t="str">
        <f t="shared" si="163"/>
        <v/>
      </c>
      <c r="BN362" s="82">
        <f>IFERROR(FIND("Águas subterrâneas",consulta_completa__11[[#This Row],[13 - Ocorrências/Ambientes Atingidos]]),0)</f>
        <v>0</v>
      </c>
      <c r="BO362" s="83" t="str">
        <f t="shared" si="164"/>
        <v/>
      </c>
      <c r="BP362" s="82">
        <f>IFERROR(FIND("Atmosfera",consulta_completa__11[[#This Row],[13 - Ocorrências/Ambientes Atingidos]]),0)</f>
        <v>0</v>
      </c>
      <c r="BQ362" s="83" t="str">
        <f t="shared" si="165"/>
        <v/>
      </c>
      <c r="BR362" s="82">
        <f>IFERROR(FIND("Flora",consulta_completa__11[[#This Row],[13 - Ocorrências/Ambientes Atingidos]]),0)</f>
        <v>0</v>
      </c>
      <c r="BS362" s="83" t="str">
        <f t="shared" si="166"/>
        <v/>
      </c>
      <c r="BT362" s="82">
        <f>IFERROR(FIND("Fauna",consulta_completa__11[[#This Row],[13 - Ocorrências/Ambientes Atingidos]]),0)</f>
        <v>0</v>
      </c>
      <c r="BU362" s="83" t="str">
        <f t="shared" si="167"/>
        <v/>
      </c>
      <c r="BV362" s="82">
        <f>IFERROR(FIND("UC federal",consulta_completa__11[[#This Row],[13 - Ocorrências/Ambientes Atingidos]]),0)</f>
        <v>0</v>
      </c>
      <c r="BW362" s="83" t="str">
        <f t="shared" si="168"/>
        <v/>
      </c>
      <c r="BX362" s="82">
        <f>IFERROR(FIND("UC estadual/municipal",consulta_completa__11[[#This Row],[13 - Ocorrências/Ambientes Atingidos]]),0)</f>
        <v>0</v>
      </c>
      <c r="BY362" s="83" t="str">
        <f t="shared" si="169"/>
        <v/>
      </c>
      <c r="BZ362" s="82">
        <f>IFERROR(FIND("Outro(s)",consulta_completa__11[[#This Row],[13 - Ocorrências/Ambientes Atingidos]]),0)</f>
        <v>0</v>
      </c>
      <c r="CA362" s="83" t="str">
        <f t="shared" si="170"/>
        <v/>
      </c>
      <c r="CB362" s="82">
        <f>IFERROR(FIND("Sem dano",consulta_completa__11[[#This Row],[13 - Ocorrências/Ambientes Atingidos]]),0)</f>
        <v>0</v>
      </c>
      <c r="CC362" s="83" t="str">
        <f t="shared" si="171"/>
        <v/>
      </c>
      <c r="CD362" s="82" t="str">
        <f>IF(consulta_completa__11[[#This Row],[13 - Ocorrências/Ambientes Atingidos]]="","X","")</f>
        <v/>
      </c>
      <c r="CE362" s="84">
        <f>IFERROR(FIND("IBAMA",consulta_completa__11[[#This Row],[14 - Inst. Atuando no Local]]),0)</f>
        <v>0</v>
      </c>
      <c r="CF362" s="84" t="str">
        <f t="shared" si="172"/>
        <v/>
      </c>
      <c r="CG362" s="84">
        <f>IFERROR(FIND("OEMA",consulta_completa__11[[#This Row],[14 - Inst. Atuando no Local]]),0)</f>
        <v>0</v>
      </c>
      <c r="CH362" s="84" t="str">
        <f t="shared" si="173"/>
        <v/>
      </c>
      <c r="CI362" s="84">
        <f>IFERROR(FIND("DEFESA CIVIL",consulta_completa__11[[#This Row],[14 - Inst. Atuando no Local]]),0)</f>
        <v>0</v>
      </c>
      <c r="CJ362" s="84" t="str">
        <f t="shared" si="174"/>
        <v/>
      </c>
      <c r="CK362" s="84">
        <f>IFERROR(FIND("CORPO DE BOMBEIROS",consulta_completa__11[[#This Row],[14 - Inst. Atuando no Local]]),0)</f>
        <v>0</v>
      </c>
      <c r="CL362" s="84" t="str">
        <f t="shared" si="175"/>
        <v/>
      </c>
      <c r="CM362" s="84">
        <f>IFERROR(FIND("POLÍCIA RODOVIÁRIA",consulta_completa__11[[#This Row],[14 - Inst. Atuando no Local]]),0)</f>
        <v>0</v>
      </c>
      <c r="CN362" s="84" t="str">
        <f t="shared" si="176"/>
        <v/>
      </c>
      <c r="CO362" s="84">
        <f>IFERROR(FIND("POLÍCIA MILITAR",consulta_completa__11[[#This Row],[14 - Inst. Atuando no Local]]),0)</f>
        <v>0</v>
      </c>
      <c r="CP362" s="84" t="str">
        <f t="shared" si="177"/>
        <v/>
      </c>
      <c r="CQ362" s="84">
        <f>IFERROR(FIND("POLÍCIA CIVIL",consulta_completa__11[[#This Row],[14 - Inst. Atuando no Local]]),0)</f>
        <v>0</v>
      </c>
      <c r="CR362" s="84" t="str">
        <f t="shared" si="178"/>
        <v/>
      </c>
      <c r="CS362" s="84">
        <f>IFERROR(FIND("MARINHA DO BRASIL",consulta_completa__11[[#This Row],[14 - Inst. Atuando no Local]]),0)</f>
        <v>0</v>
      </c>
      <c r="CT362" s="84" t="str">
        <f t="shared" si="179"/>
        <v/>
      </c>
      <c r="CU362" s="84">
        <f>IFERROR(FIND("EMPRESA ESPECIALIZADA EM ATENDIMENTO",consulta_completa__11[[#This Row],[14 - Inst. Atuando no Local]]),0)</f>
        <v>0</v>
      </c>
      <c r="CV362" s="84" t="str">
        <f t="shared" si="180"/>
        <v/>
      </c>
      <c r="CW362" s="84">
        <f>IFERROR(FIND("IBAMA",consulta_completa__11[[#This Row],[14 - Inst. Atuando no Local]]),0)</f>
        <v>0</v>
      </c>
      <c r="CX362" s="84" t="str">
        <f t="shared" si="181"/>
        <v/>
      </c>
      <c r="CY362" s="84" t="str">
        <f>IF(consulta_completa__11[[#This Row],[14 - Inst. Atuando no Local]]="","X","")</f>
        <v/>
      </c>
      <c r="CZ362" s="84">
        <f>IFERROR(FIND("OUTRA (S)",consulta_completa__11[[#This Row],[14 - Inst. Atuando no Local]]),0)</f>
        <v>0</v>
      </c>
      <c r="DA362" s="84" t="str">
        <f t="shared" si="182"/>
        <v/>
      </c>
      <c r="DB362" s="35" t="str">
        <f t="shared" si="183"/>
        <v>Sim</v>
      </c>
      <c r="DC362" s="35" t="str">
        <f t="shared" si="184"/>
        <v>Não</v>
      </c>
      <c r="DD362" s="35" t="str">
        <f t="shared" si="185"/>
        <v>Sim</v>
      </c>
      <c r="DE362" s="87" t="str">
        <f t="shared" si="156"/>
        <v>Federal</v>
      </c>
    </row>
    <row r="363" spans="1:109">
      <c r="A363" s="14">
        <v>202552775646</v>
      </c>
      <c r="B363" s="1">
        <v>45803</v>
      </c>
      <c r="C363" t="s">
        <v>109</v>
      </c>
      <c r="D363" t="s">
        <v>110</v>
      </c>
      <c r="E363" t="s">
        <v>111</v>
      </c>
      <c r="F363" t="s">
        <v>112</v>
      </c>
      <c r="G363" t="s">
        <v>113</v>
      </c>
      <c r="H363" t="s">
        <v>114</v>
      </c>
      <c r="I363" t="s">
        <v>114</v>
      </c>
      <c r="J363" t="s">
        <v>1563</v>
      </c>
      <c r="K363" t="s">
        <v>3452</v>
      </c>
      <c r="L363" t="s">
        <v>117</v>
      </c>
      <c r="M363" t="s">
        <v>118</v>
      </c>
      <c r="N363" t="s">
        <v>119</v>
      </c>
      <c r="O363" t="s">
        <v>120</v>
      </c>
      <c r="P363" t="s">
        <v>299</v>
      </c>
      <c r="Q363" t="s">
        <v>143</v>
      </c>
      <c r="R363" t="s">
        <v>123</v>
      </c>
      <c r="S363" t="s">
        <v>124</v>
      </c>
      <c r="T363" t="s">
        <v>406</v>
      </c>
      <c r="U363" t="s">
        <v>3453</v>
      </c>
      <c r="V363" t="s">
        <v>3454</v>
      </c>
      <c r="Z363" t="s">
        <v>3455</v>
      </c>
      <c r="AA363" t="s">
        <v>410</v>
      </c>
      <c r="AB363" t="s">
        <v>206</v>
      </c>
      <c r="AC363" t="s">
        <v>130</v>
      </c>
      <c r="AD363">
        <v>1</v>
      </c>
      <c r="AE363" t="s">
        <v>206</v>
      </c>
      <c r="AF363" t="s">
        <v>113</v>
      </c>
      <c r="AG363" t="s">
        <v>113</v>
      </c>
      <c r="AH363" t="s">
        <v>131</v>
      </c>
      <c r="AI363" t="s">
        <v>132</v>
      </c>
      <c r="AJ363" t="s">
        <v>131</v>
      </c>
      <c r="AK363" t="s">
        <v>3456</v>
      </c>
      <c r="AL363" t="s">
        <v>3457</v>
      </c>
      <c r="AM363" t="s">
        <v>135</v>
      </c>
      <c r="AN363" t="s">
        <v>113</v>
      </c>
      <c r="AO363" t="s">
        <v>113</v>
      </c>
      <c r="AQ363" t="s">
        <v>136</v>
      </c>
      <c r="AR363" t="s">
        <v>113</v>
      </c>
      <c r="AS363" t="s">
        <v>113</v>
      </c>
      <c r="AT363" t="s">
        <v>113</v>
      </c>
      <c r="AU363" t="s">
        <v>113</v>
      </c>
      <c r="AW363" t="s">
        <v>113</v>
      </c>
      <c r="AX363" s="82">
        <f>IFERROR(FIND("Óbitos/feridos",consulta_completa__11[[#This Row],[13 - Ocorrências/Ambientes Atingidos]]),0)</f>
        <v>0</v>
      </c>
      <c r="AY363" s="83" t="str">
        <f t="shared" si="157"/>
        <v/>
      </c>
      <c r="AZ363" s="82">
        <f>IFERROR(FIND("População afetada/evacuada",consulta_completa__11[[#This Row],[13 - Ocorrências/Ambientes Atingidos]]),0)</f>
        <v>0</v>
      </c>
      <c r="BA363" s="82" t="str">
        <f t="shared" si="158"/>
        <v/>
      </c>
      <c r="BB363" s="82">
        <f>IFERROR(FIND("Suspensão de abastecimento de água",consulta_completa__11[[#This Row],[13 - Ocorrências/Ambientes Atingidos]]),0)</f>
        <v>0</v>
      </c>
      <c r="BC363" s="83" t="str">
        <f t="shared" si="186"/>
        <v/>
      </c>
      <c r="BD363" s="82">
        <f>IFERROR(FIND("Rio/córrego",consulta_completa__11[[#This Row],[13 - Ocorrências/Ambientes Atingidos]]),0)</f>
        <v>0</v>
      </c>
      <c r="BE363" s="83" t="str">
        <f t="shared" si="159"/>
        <v/>
      </c>
      <c r="BF363" s="82">
        <f>IFERROR(FIND("Lago",consulta_completa__11[[#This Row],[13 - Ocorrências/Ambientes Atingidos]]),0)</f>
        <v>0</v>
      </c>
      <c r="BG363" s="83" t="str">
        <f t="shared" si="160"/>
        <v/>
      </c>
      <c r="BH363" s="82">
        <f>IFERROR(FIND("Mar",consulta_completa__11[[#This Row],[13 - Ocorrências/Ambientes Atingidos]]),0)</f>
        <v>1</v>
      </c>
      <c r="BI363" s="83" t="str">
        <f t="shared" si="161"/>
        <v>X</v>
      </c>
      <c r="BJ363" s="82">
        <f>IFERROR(FIND("Praia",consulta_completa__11[[#This Row],[13 - Ocorrências/Ambientes Atingidos]]),0)</f>
        <v>0</v>
      </c>
      <c r="BK363" s="83" t="str">
        <f t="shared" si="162"/>
        <v/>
      </c>
      <c r="BL363" s="82">
        <f>IFERROR(FIND("Solo",consulta_completa__11[[#This Row],[13 - Ocorrências/Ambientes Atingidos]]),0)</f>
        <v>0</v>
      </c>
      <c r="BM363" s="83" t="str">
        <f t="shared" si="163"/>
        <v/>
      </c>
      <c r="BN363" s="82">
        <f>IFERROR(FIND("Águas subterrâneas",consulta_completa__11[[#This Row],[13 - Ocorrências/Ambientes Atingidos]]),0)</f>
        <v>0</v>
      </c>
      <c r="BO363" s="83" t="str">
        <f t="shared" si="164"/>
        <v/>
      </c>
      <c r="BP363" s="82">
        <f>IFERROR(FIND("Atmosfera",consulta_completa__11[[#This Row],[13 - Ocorrências/Ambientes Atingidos]]),0)</f>
        <v>0</v>
      </c>
      <c r="BQ363" s="83" t="str">
        <f t="shared" si="165"/>
        <v/>
      </c>
      <c r="BR363" s="82">
        <f>IFERROR(FIND("Flora",consulta_completa__11[[#This Row],[13 - Ocorrências/Ambientes Atingidos]]),0)</f>
        <v>0</v>
      </c>
      <c r="BS363" s="83" t="str">
        <f t="shared" si="166"/>
        <v/>
      </c>
      <c r="BT363" s="82">
        <f>IFERROR(FIND("Fauna",consulta_completa__11[[#This Row],[13 - Ocorrências/Ambientes Atingidos]]),0)</f>
        <v>0</v>
      </c>
      <c r="BU363" s="83" t="str">
        <f t="shared" si="167"/>
        <v/>
      </c>
      <c r="BV363" s="82">
        <f>IFERROR(FIND("UC federal",consulta_completa__11[[#This Row],[13 - Ocorrências/Ambientes Atingidos]]),0)</f>
        <v>0</v>
      </c>
      <c r="BW363" s="83" t="str">
        <f t="shared" si="168"/>
        <v/>
      </c>
      <c r="BX363" s="82">
        <f>IFERROR(FIND("UC estadual/municipal",consulta_completa__11[[#This Row],[13 - Ocorrências/Ambientes Atingidos]]),0)</f>
        <v>0</v>
      </c>
      <c r="BY363" s="83" t="str">
        <f t="shared" si="169"/>
        <v/>
      </c>
      <c r="BZ363" s="82">
        <f>IFERROR(FIND("Outro(s)",consulta_completa__11[[#This Row],[13 - Ocorrências/Ambientes Atingidos]]),0)</f>
        <v>0</v>
      </c>
      <c r="CA363" s="83" t="str">
        <f t="shared" si="170"/>
        <v/>
      </c>
      <c r="CB363" s="82">
        <f>IFERROR(FIND("Sem dano",consulta_completa__11[[#This Row],[13 - Ocorrências/Ambientes Atingidos]]),0)</f>
        <v>0</v>
      </c>
      <c r="CC363" s="83" t="str">
        <f t="shared" si="171"/>
        <v/>
      </c>
      <c r="CD363" s="82" t="str">
        <f>IF(consulta_completa__11[[#This Row],[13 - Ocorrências/Ambientes Atingidos]]="","X","")</f>
        <v/>
      </c>
      <c r="CE363" s="84">
        <f>IFERROR(FIND("IBAMA",consulta_completa__11[[#This Row],[14 - Inst. Atuando no Local]]),0)</f>
        <v>0</v>
      </c>
      <c r="CF363" s="84" t="str">
        <f t="shared" si="172"/>
        <v/>
      </c>
      <c r="CG363" s="84">
        <f>IFERROR(FIND("OEMA",consulta_completa__11[[#This Row],[14 - Inst. Atuando no Local]]),0)</f>
        <v>0</v>
      </c>
      <c r="CH363" s="84" t="str">
        <f t="shared" si="173"/>
        <v/>
      </c>
      <c r="CI363" s="84">
        <f>IFERROR(FIND("DEFESA CIVIL",consulta_completa__11[[#This Row],[14 - Inst. Atuando no Local]]),0)</f>
        <v>0</v>
      </c>
      <c r="CJ363" s="84" t="str">
        <f t="shared" si="174"/>
        <v/>
      </c>
      <c r="CK363" s="84">
        <f>IFERROR(FIND("CORPO DE BOMBEIROS",consulta_completa__11[[#This Row],[14 - Inst. Atuando no Local]]),0)</f>
        <v>0</v>
      </c>
      <c r="CL363" s="84" t="str">
        <f t="shared" si="175"/>
        <v/>
      </c>
      <c r="CM363" s="84">
        <f>IFERROR(FIND("POLÍCIA RODOVIÁRIA",consulta_completa__11[[#This Row],[14 - Inst. Atuando no Local]]),0)</f>
        <v>0</v>
      </c>
      <c r="CN363" s="84" t="str">
        <f t="shared" si="176"/>
        <v/>
      </c>
      <c r="CO363" s="84">
        <f>IFERROR(FIND("POLÍCIA MILITAR",consulta_completa__11[[#This Row],[14 - Inst. Atuando no Local]]),0)</f>
        <v>0</v>
      </c>
      <c r="CP363" s="84" t="str">
        <f t="shared" si="177"/>
        <v/>
      </c>
      <c r="CQ363" s="84">
        <f>IFERROR(FIND("POLÍCIA CIVIL",consulta_completa__11[[#This Row],[14 - Inst. Atuando no Local]]),0)</f>
        <v>0</v>
      </c>
      <c r="CR363" s="84" t="str">
        <f t="shared" si="178"/>
        <v/>
      </c>
      <c r="CS363" s="84">
        <f>IFERROR(FIND("MARINHA DO BRASIL",consulta_completa__11[[#This Row],[14 - Inst. Atuando no Local]]),0)</f>
        <v>0</v>
      </c>
      <c r="CT363" s="84" t="str">
        <f t="shared" si="179"/>
        <v/>
      </c>
      <c r="CU363" s="84">
        <f>IFERROR(FIND("EMPRESA ESPECIALIZADA EM ATENDIMENTO",consulta_completa__11[[#This Row],[14 - Inst. Atuando no Local]]),0)</f>
        <v>0</v>
      </c>
      <c r="CV363" s="84" t="str">
        <f t="shared" si="180"/>
        <v/>
      </c>
      <c r="CW363" s="84">
        <f>IFERROR(FIND("IBAMA",consulta_completa__11[[#This Row],[14 - Inst. Atuando no Local]]),0)</f>
        <v>0</v>
      </c>
      <c r="CX363" s="84" t="str">
        <f t="shared" si="181"/>
        <v/>
      </c>
      <c r="CY363" s="84" t="str">
        <f>IF(consulta_completa__11[[#This Row],[14 - Inst. Atuando no Local]]="","X","")</f>
        <v/>
      </c>
      <c r="CZ363" s="84">
        <f>IFERROR(FIND("OUTRA (S)",consulta_completa__11[[#This Row],[14 - Inst. Atuando no Local]]),0)</f>
        <v>0</v>
      </c>
      <c r="DA363" s="84" t="str">
        <f t="shared" si="182"/>
        <v/>
      </c>
      <c r="DB363" s="35" t="str">
        <f t="shared" si="183"/>
        <v>Sim</v>
      </c>
      <c r="DC363" s="35" t="str">
        <f t="shared" si="184"/>
        <v>Não</v>
      </c>
      <c r="DD363" s="35" t="str">
        <f t="shared" si="185"/>
        <v>Sim</v>
      </c>
      <c r="DE363" s="87" t="str">
        <f t="shared" si="156"/>
        <v>Federal</v>
      </c>
    </row>
    <row r="364" spans="1:109">
      <c r="A364" s="14">
        <v>202552836022</v>
      </c>
      <c r="B364" s="1">
        <v>45805</v>
      </c>
      <c r="C364" t="s">
        <v>3458</v>
      </c>
      <c r="D364" t="s">
        <v>1546</v>
      </c>
      <c r="E364" t="s">
        <v>162</v>
      </c>
      <c r="F364" t="s">
        <v>163</v>
      </c>
      <c r="G364" t="s">
        <v>113</v>
      </c>
      <c r="H364" t="s">
        <v>114</v>
      </c>
      <c r="I364" t="s">
        <v>114</v>
      </c>
      <c r="J364" t="s">
        <v>113</v>
      </c>
      <c r="K364" t="s">
        <v>114</v>
      </c>
      <c r="L364" t="s">
        <v>114</v>
      </c>
      <c r="M364" t="s">
        <v>140</v>
      </c>
      <c r="N364" t="s">
        <v>113</v>
      </c>
      <c r="O364" t="s">
        <v>239</v>
      </c>
      <c r="P364" t="s">
        <v>121</v>
      </c>
      <c r="Q364" t="s">
        <v>230</v>
      </c>
      <c r="R364" t="s">
        <v>123</v>
      </c>
      <c r="S364" t="s">
        <v>113</v>
      </c>
      <c r="T364" t="s">
        <v>3459</v>
      </c>
      <c r="U364" t="s">
        <v>113</v>
      </c>
      <c r="V364" t="s">
        <v>3460</v>
      </c>
      <c r="Z364" t="s">
        <v>242</v>
      </c>
      <c r="AA364" t="s">
        <v>113</v>
      </c>
      <c r="AB364" t="s">
        <v>3063</v>
      </c>
      <c r="AC364" t="s">
        <v>3461</v>
      </c>
      <c r="AD364">
        <v>1</v>
      </c>
      <c r="AE364" t="s">
        <v>113</v>
      </c>
      <c r="AF364" t="s">
        <v>113</v>
      </c>
      <c r="AG364" t="s">
        <v>113</v>
      </c>
      <c r="AH364" t="s">
        <v>113</v>
      </c>
      <c r="AI364" t="s">
        <v>132</v>
      </c>
      <c r="AJ364" t="s">
        <v>132</v>
      </c>
      <c r="AK364" t="s">
        <v>113</v>
      </c>
      <c r="AL364" t="s">
        <v>3462</v>
      </c>
      <c r="AM364" t="s">
        <v>3063</v>
      </c>
      <c r="AN364" t="s">
        <v>3066</v>
      </c>
      <c r="AO364" t="s">
        <v>225</v>
      </c>
      <c r="AP364">
        <v>64999198961</v>
      </c>
      <c r="AQ364" t="s">
        <v>3068</v>
      </c>
      <c r="AR364" t="s">
        <v>113</v>
      </c>
      <c r="AS364" t="s">
        <v>113</v>
      </c>
      <c r="AT364" t="s">
        <v>113</v>
      </c>
      <c r="AU364" t="s">
        <v>113</v>
      </c>
      <c r="AW364" t="s">
        <v>113</v>
      </c>
      <c r="AX364" s="82">
        <f>IFERROR(FIND("Óbitos/feridos",consulta_completa__11[[#This Row],[13 - Ocorrências/Ambientes Atingidos]]),0)</f>
        <v>0</v>
      </c>
      <c r="AY364" s="83" t="str">
        <f t="shared" si="157"/>
        <v/>
      </c>
      <c r="AZ364" s="82">
        <f>IFERROR(FIND("População afetada/evacuada",consulta_completa__11[[#This Row],[13 - Ocorrências/Ambientes Atingidos]]),0)</f>
        <v>0</v>
      </c>
      <c r="BA364" s="82" t="str">
        <f t="shared" si="158"/>
        <v/>
      </c>
      <c r="BB364" s="82">
        <f>IFERROR(FIND("Suspensão de abastecimento de água",consulta_completa__11[[#This Row],[13 - Ocorrências/Ambientes Atingidos]]),0)</f>
        <v>0</v>
      </c>
      <c r="BC364" s="83" t="str">
        <f t="shared" si="186"/>
        <v/>
      </c>
      <c r="BD364" s="82">
        <f>IFERROR(FIND("Rio/córrego",consulta_completa__11[[#This Row],[13 - Ocorrências/Ambientes Atingidos]]),0)</f>
        <v>0</v>
      </c>
      <c r="BE364" s="83" t="str">
        <f t="shared" si="159"/>
        <v/>
      </c>
      <c r="BF364" s="82">
        <f>IFERROR(FIND("Lago",consulta_completa__11[[#This Row],[13 - Ocorrências/Ambientes Atingidos]]),0)</f>
        <v>0</v>
      </c>
      <c r="BG364" s="83" t="str">
        <f t="shared" si="160"/>
        <v/>
      </c>
      <c r="BH364" s="82">
        <f>IFERROR(FIND("Mar",consulta_completa__11[[#This Row],[13 - Ocorrências/Ambientes Atingidos]]),0)</f>
        <v>0</v>
      </c>
      <c r="BI364" s="83" t="str">
        <f t="shared" si="161"/>
        <v/>
      </c>
      <c r="BJ364" s="82">
        <f>IFERROR(FIND("Praia",consulta_completa__11[[#This Row],[13 - Ocorrências/Ambientes Atingidos]]),0)</f>
        <v>0</v>
      </c>
      <c r="BK364" s="83" t="str">
        <f t="shared" si="162"/>
        <v/>
      </c>
      <c r="BL364" s="82">
        <f>IFERROR(FIND("Solo",consulta_completa__11[[#This Row],[13 - Ocorrências/Ambientes Atingidos]]),0)</f>
        <v>1</v>
      </c>
      <c r="BM364" s="83" t="str">
        <f t="shared" si="163"/>
        <v>X</v>
      </c>
      <c r="BN364" s="82">
        <f>IFERROR(FIND("Águas subterrâneas",consulta_completa__11[[#This Row],[13 - Ocorrências/Ambientes Atingidos]]),0)</f>
        <v>0</v>
      </c>
      <c r="BO364" s="83" t="str">
        <f t="shared" si="164"/>
        <v/>
      </c>
      <c r="BP364" s="82">
        <f>IFERROR(FIND("Atmosfera",consulta_completa__11[[#This Row],[13 - Ocorrências/Ambientes Atingidos]]),0)</f>
        <v>0</v>
      </c>
      <c r="BQ364" s="83" t="str">
        <f t="shared" si="165"/>
        <v/>
      </c>
      <c r="BR364" s="82">
        <f>IFERROR(FIND("Flora",consulta_completa__11[[#This Row],[13 - Ocorrências/Ambientes Atingidos]]),0)</f>
        <v>0</v>
      </c>
      <c r="BS364" s="83" t="str">
        <f t="shared" si="166"/>
        <v/>
      </c>
      <c r="BT364" s="82">
        <f>IFERROR(FIND("Fauna",consulta_completa__11[[#This Row],[13 - Ocorrências/Ambientes Atingidos]]),0)</f>
        <v>0</v>
      </c>
      <c r="BU364" s="83" t="str">
        <f t="shared" si="167"/>
        <v/>
      </c>
      <c r="BV364" s="82">
        <f>IFERROR(FIND("UC federal",consulta_completa__11[[#This Row],[13 - Ocorrências/Ambientes Atingidos]]),0)</f>
        <v>0</v>
      </c>
      <c r="BW364" s="83" t="str">
        <f t="shared" si="168"/>
        <v/>
      </c>
      <c r="BX364" s="82">
        <f>IFERROR(FIND("UC estadual/municipal",consulta_completa__11[[#This Row],[13 - Ocorrências/Ambientes Atingidos]]),0)</f>
        <v>0</v>
      </c>
      <c r="BY364" s="83" t="str">
        <f t="shared" si="169"/>
        <v/>
      </c>
      <c r="BZ364" s="82">
        <f>IFERROR(FIND("Outro(s)",consulta_completa__11[[#This Row],[13 - Ocorrências/Ambientes Atingidos]]),0)</f>
        <v>0</v>
      </c>
      <c r="CA364" s="83" t="str">
        <f t="shared" si="170"/>
        <v/>
      </c>
      <c r="CB364" s="82">
        <f>IFERROR(FIND("Sem dano",consulta_completa__11[[#This Row],[13 - Ocorrências/Ambientes Atingidos]]),0)</f>
        <v>0</v>
      </c>
      <c r="CC364" s="83" t="str">
        <f t="shared" si="171"/>
        <v/>
      </c>
      <c r="CD364" s="82" t="str">
        <f>IF(consulta_completa__11[[#This Row],[13 - Ocorrências/Ambientes Atingidos]]="","X","")</f>
        <v/>
      </c>
      <c r="CE364" s="84">
        <f>IFERROR(FIND("IBAMA",consulta_completa__11[[#This Row],[14 - Inst. Atuando no Local]]),0)</f>
        <v>0</v>
      </c>
      <c r="CF364" s="84" t="str">
        <f t="shared" si="172"/>
        <v/>
      </c>
      <c r="CG364" s="84">
        <f>IFERROR(FIND("OEMA",consulta_completa__11[[#This Row],[14 - Inst. Atuando no Local]]),0)</f>
        <v>0</v>
      </c>
      <c r="CH364" s="84" t="str">
        <f t="shared" si="173"/>
        <v/>
      </c>
      <c r="CI364" s="84">
        <f>IFERROR(FIND("DEFESA CIVIL",consulta_completa__11[[#This Row],[14 - Inst. Atuando no Local]]),0)</f>
        <v>0</v>
      </c>
      <c r="CJ364" s="84" t="str">
        <f t="shared" si="174"/>
        <v/>
      </c>
      <c r="CK364" s="84">
        <f>IFERROR(FIND("CORPO DE BOMBEIROS",consulta_completa__11[[#This Row],[14 - Inst. Atuando no Local]]),0)</f>
        <v>0</v>
      </c>
      <c r="CL364" s="84" t="str">
        <f t="shared" si="175"/>
        <v/>
      </c>
      <c r="CM364" s="84">
        <f>IFERROR(FIND("POLÍCIA RODOVIÁRIA",consulta_completa__11[[#This Row],[14 - Inst. Atuando no Local]]),0)</f>
        <v>0</v>
      </c>
      <c r="CN364" s="84" t="str">
        <f t="shared" si="176"/>
        <v/>
      </c>
      <c r="CO364" s="84">
        <f>IFERROR(FIND("POLÍCIA MILITAR",consulta_completa__11[[#This Row],[14 - Inst. Atuando no Local]]),0)</f>
        <v>0</v>
      </c>
      <c r="CP364" s="84" t="str">
        <f t="shared" si="177"/>
        <v/>
      </c>
      <c r="CQ364" s="84">
        <f>IFERROR(FIND("POLÍCIA CIVIL",consulta_completa__11[[#This Row],[14 - Inst. Atuando no Local]]),0)</f>
        <v>0</v>
      </c>
      <c r="CR364" s="84" t="str">
        <f t="shared" si="178"/>
        <v/>
      </c>
      <c r="CS364" s="84">
        <f>IFERROR(FIND("MARINHA DO BRASIL",consulta_completa__11[[#This Row],[14 - Inst. Atuando no Local]]),0)</f>
        <v>0</v>
      </c>
      <c r="CT364" s="84" t="str">
        <f t="shared" si="179"/>
        <v/>
      </c>
      <c r="CU364" s="84">
        <f>IFERROR(FIND("EMPRESA ESPECIALIZADA EM ATENDIMENTO",consulta_completa__11[[#This Row],[14 - Inst. Atuando no Local]]),0)</f>
        <v>0</v>
      </c>
      <c r="CV364" s="84" t="str">
        <f t="shared" si="180"/>
        <v/>
      </c>
      <c r="CW364" s="84">
        <f>IFERROR(FIND("IBAMA",consulta_completa__11[[#This Row],[14 - Inst. Atuando no Local]]),0)</f>
        <v>0</v>
      </c>
      <c r="CX364" s="84" t="str">
        <f t="shared" si="181"/>
        <v/>
      </c>
      <c r="CY364" s="84" t="str">
        <f>IF(consulta_completa__11[[#This Row],[14 - Inst. Atuando no Local]]="","X","")</f>
        <v>X</v>
      </c>
      <c r="CZ364" s="84">
        <f>IFERROR(FIND("OUTRA (S)",consulta_completa__11[[#This Row],[14 - Inst. Atuando no Local]]),0)</f>
        <v>0</v>
      </c>
      <c r="DA364" s="84" t="str">
        <f t="shared" si="182"/>
        <v/>
      </c>
      <c r="DB364" s="35" t="str">
        <f t="shared" si="183"/>
        <v>Sim</v>
      </c>
      <c r="DC364" s="35" t="str">
        <f t="shared" si="184"/>
        <v>Não</v>
      </c>
      <c r="DD364" s="35" t="str">
        <f t="shared" si="185"/>
        <v>Sim</v>
      </c>
      <c r="DE364" s="87" t="str">
        <f t="shared" si="156"/>
        <v>Federal</v>
      </c>
    </row>
    <row r="365" spans="1:109">
      <c r="A365" s="14">
        <v>202552964821</v>
      </c>
      <c r="B365" s="1">
        <v>45805</v>
      </c>
      <c r="C365" t="s">
        <v>238</v>
      </c>
      <c r="D365" t="s">
        <v>212</v>
      </c>
      <c r="E365" t="s">
        <v>111</v>
      </c>
      <c r="F365" t="s">
        <v>112</v>
      </c>
      <c r="G365" t="s">
        <v>113</v>
      </c>
      <c r="H365" t="s">
        <v>114</v>
      </c>
      <c r="I365" t="s">
        <v>114</v>
      </c>
      <c r="J365" t="s">
        <v>113</v>
      </c>
      <c r="K365" t="s">
        <v>114</v>
      </c>
      <c r="L365" t="s">
        <v>114</v>
      </c>
      <c r="M365" t="s">
        <v>118</v>
      </c>
      <c r="N365" t="s">
        <v>113</v>
      </c>
      <c r="O365" t="s">
        <v>239</v>
      </c>
      <c r="P365" t="s">
        <v>121</v>
      </c>
      <c r="Q365" t="s">
        <v>143</v>
      </c>
      <c r="R365" t="s">
        <v>123</v>
      </c>
      <c r="S365" t="s">
        <v>201</v>
      </c>
      <c r="T365" t="s">
        <v>240</v>
      </c>
      <c r="U365" t="s">
        <v>3463</v>
      </c>
      <c r="V365" t="s">
        <v>3464</v>
      </c>
      <c r="X365" t="b">
        <v>1</v>
      </c>
      <c r="Z365" t="s">
        <v>242</v>
      </c>
      <c r="AA365" t="s">
        <v>3463</v>
      </c>
      <c r="AB365" t="s">
        <v>1759</v>
      </c>
      <c r="AC365" t="s">
        <v>244</v>
      </c>
      <c r="AD365">
        <v>1</v>
      </c>
      <c r="AE365" t="s">
        <v>113</v>
      </c>
      <c r="AF365" t="s">
        <v>113</v>
      </c>
      <c r="AG365" t="s">
        <v>113</v>
      </c>
      <c r="AH365" t="s">
        <v>131</v>
      </c>
      <c r="AI365" t="s">
        <v>131</v>
      </c>
      <c r="AJ365" t="s">
        <v>131</v>
      </c>
      <c r="AK365" t="s">
        <v>3465</v>
      </c>
      <c r="AL365" t="s">
        <v>1144</v>
      </c>
      <c r="AM365" t="s">
        <v>247</v>
      </c>
      <c r="AN365" t="s">
        <v>1759</v>
      </c>
      <c r="AO365" t="s">
        <v>249</v>
      </c>
      <c r="AP365">
        <v>21998863038</v>
      </c>
      <c r="AQ365" t="s">
        <v>250</v>
      </c>
      <c r="AR365" t="s">
        <v>113</v>
      </c>
      <c r="AS365" t="s">
        <v>113</v>
      </c>
      <c r="AT365" t="s">
        <v>3466</v>
      </c>
      <c r="AU365" t="s">
        <v>592</v>
      </c>
      <c r="AV365">
        <v>1850000000</v>
      </c>
      <c r="AW365" t="s">
        <v>159</v>
      </c>
      <c r="AX365" s="82">
        <f>IFERROR(FIND("Óbitos/feridos",consulta_completa__11[[#This Row],[13 - Ocorrências/Ambientes Atingidos]]),0)</f>
        <v>0</v>
      </c>
      <c r="AY365" s="83" t="str">
        <f t="shared" si="157"/>
        <v/>
      </c>
      <c r="AZ365" s="82">
        <f>IFERROR(FIND("População afetada/evacuada",consulta_completa__11[[#This Row],[13 - Ocorrências/Ambientes Atingidos]]),0)</f>
        <v>0</v>
      </c>
      <c r="BA365" s="82" t="str">
        <f t="shared" si="158"/>
        <v/>
      </c>
      <c r="BB365" s="82">
        <f>IFERROR(FIND("Suspensão de abastecimento de água",consulta_completa__11[[#This Row],[13 - Ocorrências/Ambientes Atingidos]]),0)</f>
        <v>0</v>
      </c>
      <c r="BC365" s="83" t="str">
        <f t="shared" si="186"/>
        <v/>
      </c>
      <c r="BD365" s="82">
        <f>IFERROR(FIND("Rio/córrego",consulta_completa__11[[#This Row],[13 - Ocorrências/Ambientes Atingidos]]),0)</f>
        <v>0</v>
      </c>
      <c r="BE365" s="83" t="str">
        <f t="shared" si="159"/>
        <v/>
      </c>
      <c r="BF365" s="82">
        <f>IFERROR(FIND("Lago",consulta_completa__11[[#This Row],[13 - Ocorrências/Ambientes Atingidos]]),0)</f>
        <v>0</v>
      </c>
      <c r="BG365" s="83" t="str">
        <f t="shared" si="160"/>
        <v/>
      </c>
      <c r="BH365" s="82">
        <f>IFERROR(FIND("Mar",consulta_completa__11[[#This Row],[13 - Ocorrências/Ambientes Atingidos]]),0)</f>
        <v>1</v>
      </c>
      <c r="BI365" s="83" t="str">
        <f t="shared" si="161"/>
        <v>X</v>
      </c>
      <c r="BJ365" s="82">
        <f>IFERROR(FIND("Praia",consulta_completa__11[[#This Row],[13 - Ocorrências/Ambientes Atingidos]]),0)</f>
        <v>0</v>
      </c>
      <c r="BK365" s="83" t="str">
        <f t="shared" si="162"/>
        <v/>
      </c>
      <c r="BL365" s="82">
        <f>IFERROR(FIND("Solo",consulta_completa__11[[#This Row],[13 - Ocorrências/Ambientes Atingidos]]),0)</f>
        <v>0</v>
      </c>
      <c r="BM365" s="83" t="str">
        <f t="shared" si="163"/>
        <v/>
      </c>
      <c r="BN365" s="82">
        <f>IFERROR(FIND("Águas subterrâneas",consulta_completa__11[[#This Row],[13 - Ocorrências/Ambientes Atingidos]]),0)</f>
        <v>0</v>
      </c>
      <c r="BO365" s="83" t="str">
        <f t="shared" si="164"/>
        <v/>
      </c>
      <c r="BP365" s="82">
        <f>IFERROR(FIND("Atmosfera",consulta_completa__11[[#This Row],[13 - Ocorrências/Ambientes Atingidos]]),0)</f>
        <v>0</v>
      </c>
      <c r="BQ365" s="83" t="str">
        <f t="shared" si="165"/>
        <v/>
      </c>
      <c r="BR365" s="82">
        <f>IFERROR(FIND("Flora",consulta_completa__11[[#This Row],[13 - Ocorrências/Ambientes Atingidos]]),0)</f>
        <v>0</v>
      </c>
      <c r="BS365" s="83" t="str">
        <f t="shared" si="166"/>
        <v/>
      </c>
      <c r="BT365" s="82">
        <f>IFERROR(FIND("Fauna",consulta_completa__11[[#This Row],[13 - Ocorrências/Ambientes Atingidos]]),0)</f>
        <v>0</v>
      </c>
      <c r="BU365" s="83" t="str">
        <f t="shared" si="167"/>
        <v/>
      </c>
      <c r="BV365" s="82">
        <f>IFERROR(FIND("UC federal",consulta_completa__11[[#This Row],[13 - Ocorrências/Ambientes Atingidos]]),0)</f>
        <v>0</v>
      </c>
      <c r="BW365" s="83" t="str">
        <f t="shared" si="168"/>
        <v/>
      </c>
      <c r="BX365" s="82">
        <f>IFERROR(FIND("UC estadual/municipal",consulta_completa__11[[#This Row],[13 - Ocorrências/Ambientes Atingidos]]),0)</f>
        <v>0</v>
      </c>
      <c r="BY365" s="83" t="str">
        <f t="shared" si="169"/>
        <v/>
      </c>
      <c r="BZ365" s="82">
        <f>IFERROR(FIND("Outro(s)",consulta_completa__11[[#This Row],[13 - Ocorrências/Ambientes Atingidos]]),0)</f>
        <v>0</v>
      </c>
      <c r="CA365" s="83" t="str">
        <f t="shared" si="170"/>
        <v/>
      </c>
      <c r="CB365" s="82">
        <f>IFERROR(FIND("Sem dano",consulta_completa__11[[#This Row],[13 - Ocorrências/Ambientes Atingidos]]),0)</f>
        <v>0</v>
      </c>
      <c r="CC365" s="83" t="str">
        <f t="shared" si="171"/>
        <v/>
      </c>
      <c r="CD365" s="82" t="str">
        <f>IF(consulta_completa__11[[#This Row],[13 - Ocorrências/Ambientes Atingidos]]="","X","")</f>
        <v/>
      </c>
      <c r="CE365" s="84">
        <f>IFERROR(FIND("IBAMA",consulta_completa__11[[#This Row],[14 - Inst. Atuando no Local]]),0)</f>
        <v>0</v>
      </c>
      <c r="CF365" s="84" t="str">
        <f t="shared" si="172"/>
        <v/>
      </c>
      <c r="CG365" s="84">
        <f>IFERROR(FIND("OEMA",consulta_completa__11[[#This Row],[14 - Inst. Atuando no Local]]),0)</f>
        <v>0</v>
      </c>
      <c r="CH365" s="84" t="str">
        <f t="shared" si="173"/>
        <v/>
      </c>
      <c r="CI365" s="84">
        <f>IFERROR(FIND("DEFESA CIVIL",consulta_completa__11[[#This Row],[14 - Inst. Atuando no Local]]),0)</f>
        <v>0</v>
      </c>
      <c r="CJ365" s="84" t="str">
        <f t="shared" si="174"/>
        <v/>
      </c>
      <c r="CK365" s="84">
        <f>IFERROR(FIND("CORPO DE BOMBEIROS",consulta_completa__11[[#This Row],[14 - Inst. Atuando no Local]]),0)</f>
        <v>0</v>
      </c>
      <c r="CL365" s="84" t="str">
        <f t="shared" si="175"/>
        <v/>
      </c>
      <c r="CM365" s="84">
        <f>IFERROR(FIND("POLÍCIA RODOVIÁRIA",consulta_completa__11[[#This Row],[14 - Inst. Atuando no Local]]),0)</f>
        <v>0</v>
      </c>
      <c r="CN365" s="84" t="str">
        <f t="shared" si="176"/>
        <v/>
      </c>
      <c r="CO365" s="84">
        <f>IFERROR(FIND("POLÍCIA MILITAR",consulta_completa__11[[#This Row],[14 - Inst. Atuando no Local]]),0)</f>
        <v>0</v>
      </c>
      <c r="CP365" s="84" t="str">
        <f t="shared" si="177"/>
        <v/>
      </c>
      <c r="CQ365" s="84">
        <f>IFERROR(FIND("POLÍCIA CIVIL",consulta_completa__11[[#This Row],[14 - Inst. Atuando no Local]]),0)</f>
        <v>0</v>
      </c>
      <c r="CR365" s="84" t="str">
        <f t="shared" si="178"/>
        <v/>
      </c>
      <c r="CS365" s="84">
        <f>IFERROR(FIND("MARINHA DO BRASIL",consulta_completa__11[[#This Row],[14 - Inst. Atuando no Local]]),0)</f>
        <v>0</v>
      </c>
      <c r="CT365" s="84" t="str">
        <f t="shared" si="179"/>
        <v/>
      </c>
      <c r="CU365" s="84">
        <f>IFERROR(FIND("EMPRESA ESPECIALIZADA EM ATENDIMENTO",consulta_completa__11[[#This Row],[14 - Inst. Atuando no Local]]),0)</f>
        <v>0</v>
      </c>
      <c r="CV365" s="84" t="str">
        <f t="shared" si="180"/>
        <v/>
      </c>
      <c r="CW365" s="84">
        <f>IFERROR(FIND("IBAMA",consulta_completa__11[[#This Row],[14 - Inst. Atuando no Local]]),0)</f>
        <v>0</v>
      </c>
      <c r="CX365" s="84" t="str">
        <f t="shared" si="181"/>
        <v/>
      </c>
      <c r="CY365" s="84" t="str">
        <f>IF(consulta_completa__11[[#This Row],[14 - Inst. Atuando no Local]]="","X","")</f>
        <v>X</v>
      </c>
      <c r="CZ365" s="84">
        <f>IFERROR(FIND("OUTRA (S)",consulta_completa__11[[#This Row],[14 - Inst. Atuando no Local]]),0)</f>
        <v>0</v>
      </c>
      <c r="DA365" s="84" t="str">
        <f t="shared" si="182"/>
        <v/>
      </c>
      <c r="DB365" s="35" t="str">
        <f t="shared" si="183"/>
        <v>Sim</v>
      </c>
      <c r="DC365" s="35" t="str">
        <f t="shared" si="184"/>
        <v>Não</v>
      </c>
      <c r="DD365" s="35" t="str">
        <f t="shared" si="185"/>
        <v>Sim</v>
      </c>
      <c r="DE365" s="87" t="str">
        <f t="shared" si="156"/>
        <v>Federal</v>
      </c>
    </row>
    <row r="366" spans="1:109">
      <c r="A366" s="14">
        <v>20256250408</v>
      </c>
      <c r="B366" s="1">
        <v>45806</v>
      </c>
      <c r="C366" t="s">
        <v>3467</v>
      </c>
      <c r="D366" t="s">
        <v>343</v>
      </c>
      <c r="E366" t="s">
        <v>139</v>
      </c>
      <c r="F366" t="s">
        <v>112</v>
      </c>
      <c r="G366" t="s">
        <v>113</v>
      </c>
      <c r="H366" t="s">
        <v>114</v>
      </c>
      <c r="I366" t="s">
        <v>114</v>
      </c>
      <c r="J366" t="s">
        <v>441</v>
      </c>
      <c r="K366" t="s">
        <v>3468</v>
      </c>
      <c r="L366" t="s">
        <v>117</v>
      </c>
      <c r="M366" t="s">
        <v>140</v>
      </c>
      <c r="N366" t="s">
        <v>141</v>
      </c>
      <c r="O366" t="s">
        <v>185</v>
      </c>
      <c r="P366" t="s">
        <v>142</v>
      </c>
      <c r="Q366" t="s">
        <v>230</v>
      </c>
      <c r="R366" t="s">
        <v>123</v>
      </c>
      <c r="S366" t="s">
        <v>113</v>
      </c>
      <c r="T366" t="s">
        <v>3469</v>
      </c>
      <c r="U366" t="s">
        <v>145</v>
      </c>
      <c r="V366" t="s">
        <v>3470</v>
      </c>
      <c r="Z366" t="s">
        <v>159</v>
      </c>
      <c r="AA366" t="s">
        <v>113</v>
      </c>
      <c r="AB366" t="s">
        <v>3252</v>
      </c>
      <c r="AC366" t="s">
        <v>113</v>
      </c>
      <c r="AD366">
        <v>2</v>
      </c>
      <c r="AE366" t="s">
        <v>113</v>
      </c>
      <c r="AF366" t="s">
        <v>1071</v>
      </c>
      <c r="AG366" t="s">
        <v>3471</v>
      </c>
      <c r="AH366" t="s">
        <v>131</v>
      </c>
      <c r="AI366" t="s">
        <v>131</v>
      </c>
      <c r="AJ366" t="s">
        <v>131</v>
      </c>
      <c r="AK366" t="s">
        <v>3472</v>
      </c>
      <c r="AL366" t="s">
        <v>3473</v>
      </c>
      <c r="AM366" t="s">
        <v>153</v>
      </c>
      <c r="AN366" t="s">
        <v>154</v>
      </c>
      <c r="AO366" t="s">
        <v>155</v>
      </c>
      <c r="AP366">
        <v>6133161070</v>
      </c>
      <c r="AQ366" t="s">
        <v>156</v>
      </c>
      <c r="AR366" t="s">
        <v>113</v>
      </c>
      <c r="AS366" t="s">
        <v>113</v>
      </c>
      <c r="AT366" t="s">
        <v>3474</v>
      </c>
      <c r="AU366" t="s">
        <v>796</v>
      </c>
      <c r="AV366">
        <v>150000000</v>
      </c>
      <c r="AW366" t="s">
        <v>159</v>
      </c>
      <c r="AX366" s="82">
        <f>IFERROR(FIND("Óbitos/feridos",consulta_completa__11[[#This Row],[13 - Ocorrências/Ambientes Atingidos]]),0)</f>
        <v>0</v>
      </c>
      <c r="AY366" s="83" t="str">
        <f t="shared" si="157"/>
        <v/>
      </c>
      <c r="AZ366" s="82">
        <f>IFERROR(FIND("População afetada/evacuada",consulta_completa__11[[#This Row],[13 - Ocorrências/Ambientes Atingidos]]),0)</f>
        <v>0</v>
      </c>
      <c r="BA366" s="82" t="str">
        <f t="shared" si="158"/>
        <v/>
      </c>
      <c r="BB366" s="82">
        <f>IFERROR(FIND("Suspensão de abastecimento de água",consulta_completa__11[[#This Row],[13 - Ocorrências/Ambientes Atingidos]]),0)</f>
        <v>0</v>
      </c>
      <c r="BC366" s="83" t="str">
        <f t="shared" si="186"/>
        <v/>
      </c>
      <c r="BD366" s="82">
        <f>IFERROR(FIND("Rio/córrego",consulta_completa__11[[#This Row],[13 - Ocorrências/Ambientes Atingidos]]),0)</f>
        <v>0</v>
      </c>
      <c r="BE366" s="83" t="str">
        <f t="shared" si="159"/>
        <v/>
      </c>
      <c r="BF366" s="82">
        <f>IFERROR(FIND("Lago",consulta_completa__11[[#This Row],[13 - Ocorrências/Ambientes Atingidos]]),0)</f>
        <v>0</v>
      </c>
      <c r="BG366" s="83" t="str">
        <f t="shared" si="160"/>
        <v/>
      </c>
      <c r="BH366" s="82">
        <f>IFERROR(FIND("Mar",consulta_completa__11[[#This Row],[13 - Ocorrências/Ambientes Atingidos]]),0)</f>
        <v>0</v>
      </c>
      <c r="BI366" s="83" t="str">
        <f t="shared" si="161"/>
        <v/>
      </c>
      <c r="BJ366" s="82">
        <f>IFERROR(FIND("Praia",consulta_completa__11[[#This Row],[13 - Ocorrências/Ambientes Atingidos]]),0)</f>
        <v>0</v>
      </c>
      <c r="BK366" s="83" t="str">
        <f t="shared" si="162"/>
        <v/>
      </c>
      <c r="BL366" s="82">
        <f>IFERROR(FIND("Solo",consulta_completa__11[[#This Row],[13 - Ocorrências/Ambientes Atingidos]]),0)</f>
        <v>1</v>
      </c>
      <c r="BM366" s="83" t="str">
        <f t="shared" si="163"/>
        <v>X</v>
      </c>
      <c r="BN366" s="82">
        <f>IFERROR(FIND("Águas subterrâneas",consulta_completa__11[[#This Row],[13 - Ocorrências/Ambientes Atingidos]]),0)</f>
        <v>0</v>
      </c>
      <c r="BO366" s="83" t="str">
        <f t="shared" si="164"/>
        <v/>
      </c>
      <c r="BP366" s="82">
        <f>IFERROR(FIND("Atmosfera",consulta_completa__11[[#This Row],[13 - Ocorrências/Ambientes Atingidos]]),0)</f>
        <v>0</v>
      </c>
      <c r="BQ366" s="83" t="str">
        <f t="shared" si="165"/>
        <v/>
      </c>
      <c r="BR366" s="82">
        <f>IFERROR(FIND("Flora",consulta_completa__11[[#This Row],[13 - Ocorrências/Ambientes Atingidos]]),0)</f>
        <v>0</v>
      </c>
      <c r="BS366" s="83" t="str">
        <f t="shared" si="166"/>
        <v/>
      </c>
      <c r="BT366" s="82">
        <f>IFERROR(FIND("Fauna",consulta_completa__11[[#This Row],[13 - Ocorrências/Ambientes Atingidos]]),0)</f>
        <v>0</v>
      </c>
      <c r="BU366" s="83" t="str">
        <f t="shared" si="167"/>
        <v/>
      </c>
      <c r="BV366" s="82">
        <f>IFERROR(FIND("UC federal",consulta_completa__11[[#This Row],[13 - Ocorrências/Ambientes Atingidos]]),0)</f>
        <v>0</v>
      </c>
      <c r="BW366" s="83" t="str">
        <f t="shared" si="168"/>
        <v/>
      </c>
      <c r="BX366" s="82">
        <f>IFERROR(FIND("UC estadual/municipal",consulta_completa__11[[#This Row],[13 - Ocorrências/Ambientes Atingidos]]),0)</f>
        <v>0</v>
      </c>
      <c r="BY366" s="83" t="str">
        <f t="shared" si="169"/>
        <v/>
      </c>
      <c r="BZ366" s="82">
        <f>IFERROR(FIND("Outro(s)",consulta_completa__11[[#This Row],[13 - Ocorrências/Ambientes Atingidos]]),0)</f>
        <v>0</v>
      </c>
      <c r="CA366" s="83" t="str">
        <f t="shared" si="170"/>
        <v/>
      </c>
      <c r="CB366" s="82">
        <f>IFERROR(FIND("Sem dano",consulta_completa__11[[#This Row],[13 - Ocorrências/Ambientes Atingidos]]),0)</f>
        <v>0</v>
      </c>
      <c r="CC366" s="83" t="str">
        <f t="shared" si="171"/>
        <v/>
      </c>
      <c r="CD366" s="82" t="str">
        <f>IF(consulta_completa__11[[#This Row],[13 - Ocorrências/Ambientes Atingidos]]="","X","")</f>
        <v/>
      </c>
      <c r="CE366" s="84">
        <f>IFERROR(FIND("IBAMA",consulta_completa__11[[#This Row],[14 - Inst. Atuando no Local]]),0)</f>
        <v>0</v>
      </c>
      <c r="CF366" s="84" t="str">
        <f t="shared" si="172"/>
        <v/>
      </c>
      <c r="CG366" s="84">
        <f>IFERROR(FIND("OEMA",consulta_completa__11[[#This Row],[14 - Inst. Atuando no Local]]),0)</f>
        <v>0</v>
      </c>
      <c r="CH366" s="84" t="str">
        <f t="shared" si="173"/>
        <v/>
      </c>
      <c r="CI366" s="84">
        <f>IFERROR(FIND("DEFESA CIVIL",consulta_completa__11[[#This Row],[14 - Inst. Atuando no Local]]),0)</f>
        <v>0</v>
      </c>
      <c r="CJ366" s="84" t="str">
        <f t="shared" si="174"/>
        <v/>
      </c>
      <c r="CK366" s="84">
        <f>IFERROR(FIND("CORPO DE BOMBEIROS",consulta_completa__11[[#This Row],[14 - Inst. Atuando no Local]]),0)</f>
        <v>0</v>
      </c>
      <c r="CL366" s="84" t="str">
        <f t="shared" si="175"/>
        <v/>
      </c>
      <c r="CM366" s="84">
        <f>IFERROR(FIND("POLÍCIA RODOVIÁRIA",consulta_completa__11[[#This Row],[14 - Inst. Atuando no Local]]),0)</f>
        <v>0</v>
      </c>
      <c r="CN366" s="84" t="str">
        <f t="shared" si="176"/>
        <v/>
      </c>
      <c r="CO366" s="84">
        <f>IFERROR(FIND("POLÍCIA MILITAR",consulta_completa__11[[#This Row],[14 - Inst. Atuando no Local]]),0)</f>
        <v>0</v>
      </c>
      <c r="CP366" s="84" t="str">
        <f t="shared" si="177"/>
        <v/>
      </c>
      <c r="CQ366" s="84">
        <f>IFERROR(FIND("POLÍCIA CIVIL",consulta_completa__11[[#This Row],[14 - Inst. Atuando no Local]]),0)</f>
        <v>0</v>
      </c>
      <c r="CR366" s="84" t="str">
        <f t="shared" si="178"/>
        <v/>
      </c>
      <c r="CS366" s="84">
        <f>IFERROR(FIND("MARINHA DO BRASIL",consulta_completa__11[[#This Row],[14 - Inst. Atuando no Local]]),0)</f>
        <v>0</v>
      </c>
      <c r="CT366" s="84" t="str">
        <f t="shared" si="179"/>
        <v/>
      </c>
      <c r="CU366" s="84">
        <f>IFERROR(FIND("EMPRESA ESPECIALIZADA EM ATENDIMENTO",consulta_completa__11[[#This Row],[14 - Inst. Atuando no Local]]),0)</f>
        <v>0</v>
      </c>
      <c r="CV366" s="84" t="str">
        <f t="shared" si="180"/>
        <v/>
      </c>
      <c r="CW366" s="84">
        <f>IFERROR(FIND("IBAMA",consulta_completa__11[[#This Row],[14 - Inst. Atuando no Local]]),0)</f>
        <v>0</v>
      </c>
      <c r="CX366" s="84" t="str">
        <f t="shared" si="181"/>
        <v/>
      </c>
      <c r="CY366" s="84" t="str">
        <f>IF(consulta_completa__11[[#This Row],[14 - Inst. Atuando no Local]]="","X","")</f>
        <v/>
      </c>
      <c r="CZ366" s="84">
        <f>IFERROR(FIND("OUTRA (S)",consulta_completa__11[[#This Row],[14 - Inst. Atuando no Local]]),0)</f>
        <v>0</v>
      </c>
      <c r="DA366" s="84" t="str">
        <f t="shared" si="182"/>
        <v/>
      </c>
      <c r="DB366" s="35" t="str">
        <f t="shared" si="183"/>
        <v>Sim</v>
      </c>
      <c r="DC366" s="35" t="str">
        <f t="shared" si="184"/>
        <v>Não</v>
      </c>
      <c r="DD366" s="35" t="str">
        <f t="shared" si="185"/>
        <v>Sim</v>
      </c>
      <c r="DE366" s="87" t="str">
        <f t="shared" si="156"/>
        <v>Estadual</v>
      </c>
    </row>
    <row r="367" spans="1:109">
      <c r="A367" s="14">
        <v>202553057651</v>
      </c>
      <c r="B367" s="1">
        <v>45806</v>
      </c>
      <c r="C367" t="s">
        <v>238</v>
      </c>
      <c r="D367" t="s">
        <v>212</v>
      </c>
      <c r="E367" t="s">
        <v>111</v>
      </c>
      <c r="F367" t="s">
        <v>112</v>
      </c>
      <c r="G367" t="s">
        <v>113</v>
      </c>
      <c r="H367" t="s">
        <v>114</v>
      </c>
      <c r="I367" t="s">
        <v>114</v>
      </c>
      <c r="J367" t="s">
        <v>113</v>
      </c>
      <c r="K367" t="s">
        <v>114</v>
      </c>
      <c r="L367" t="s">
        <v>114</v>
      </c>
      <c r="M367" t="s">
        <v>118</v>
      </c>
      <c r="N367" t="s">
        <v>119</v>
      </c>
      <c r="O367" t="s">
        <v>239</v>
      </c>
      <c r="P367" t="s">
        <v>142</v>
      </c>
      <c r="Q367" t="s">
        <v>143</v>
      </c>
      <c r="R367" t="s">
        <v>123</v>
      </c>
      <c r="S367" t="s">
        <v>201</v>
      </c>
      <c r="T367" t="s">
        <v>240</v>
      </c>
      <c r="U367" t="s">
        <v>113</v>
      </c>
      <c r="V367" t="s">
        <v>3475</v>
      </c>
      <c r="X367" t="b">
        <v>1</v>
      </c>
      <c r="Z367" t="s">
        <v>242</v>
      </c>
      <c r="AA367" t="s">
        <v>113</v>
      </c>
      <c r="AB367" t="s">
        <v>3476</v>
      </c>
      <c r="AC367" t="s">
        <v>244</v>
      </c>
      <c r="AD367">
        <v>1</v>
      </c>
      <c r="AE367" t="s">
        <v>113</v>
      </c>
      <c r="AF367" t="s">
        <v>113</v>
      </c>
      <c r="AG367" t="s">
        <v>113</v>
      </c>
      <c r="AH367" t="s">
        <v>131</v>
      </c>
      <c r="AI367" t="s">
        <v>131</v>
      </c>
      <c r="AJ367" t="s">
        <v>131</v>
      </c>
      <c r="AK367" t="s">
        <v>3477</v>
      </c>
      <c r="AL367" t="s">
        <v>3478</v>
      </c>
      <c r="AM367" t="s">
        <v>247</v>
      </c>
      <c r="AN367" t="s">
        <v>1759</v>
      </c>
      <c r="AO367" t="s">
        <v>249</v>
      </c>
      <c r="AP367">
        <v>21998863038</v>
      </c>
      <c r="AQ367" t="s">
        <v>250</v>
      </c>
      <c r="AR367" t="s">
        <v>113</v>
      </c>
      <c r="AS367" t="s">
        <v>113</v>
      </c>
      <c r="AT367" t="s">
        <v>3466</v>
      </c>
      <c r="AU367" t="s">
        <v>1714</v>
      </c>
      <c r="AV367">
        <v>14400000000</v>
      </c>
      <c r="AW367" t="s">
        <v>159</v>
      </c>
      <c r="AX367" s="82">
        <f>IFERROR(FIND("Óbitos/feridos",consulta_completa__11[[#This Row],[13 - Ocorrências/Ambientes Atingidos]]),0)</f>
        <v>0</v>
      </c>
      <c r="AY367" s="83" t="str">
        <f t="shared" si="157"/>
        <v/>
      </c>
      <c r="AZ367" s="82">
        <f>IFERROR(FIND("População afetada/evacuada",consulta_completa__11[[#This Row],[13 - Ocorrências/Ambientes Atingidos]]),0)</f>
        <v>0</v>
      </c>
      <c r="BA367" s="82" t="str">
        <f t="shared" si="158"/>
        <v/>
      </c>
      <c r="BB367" s="82">
        <f>IFERROR(FIND("Suspensão de abastecimento de água",consulta_completa__11[[#This Row],[13 - Ocorrências/Ambientes Atingidos]]),0)</f>
        <v>0</v>
      </c>
      <c r="BC367" s="83" t="str">
        <f t="shared" si="186"/>
        <v/>
      </c>
      <c r="BD367" s="82">
        <f>IFERROR(FIND("Rio/córrego",consulta_completa__11[[#This Row],[13 - Ocorrências/Ambientes Atingidos]]),0)</f>
        <v>0</v>
      </c>
      <c r="BE367" s="83" t="str">
        <f t="shared" si="159"/>
        <v/>
      </c>
      <c r="BF367" s="82">
        <f>IFERROR(FIND("Lago",consulta_completa__11[[#This Row],[13 - Ocorrências/Ambientes Atingidos]]),0)</f>
        <v>0</v>
      </c>
      <c r="BG367" s="83" t="str">
        <f t="shared" si="160"/>
        <v/>
      </c>
      <c r="BH367" s="82">
        <f>IFERROR(FIND("Mar",consulta_completa__11[[#This Row],[13 - Ocorrências/Ambientes Atingidos]]),0)</f>
        <v>1</v>
      </c>
      <c r="BI367" s="83" t="str">
        <f t="shared" si="161"/>
        <v>X</v>
      </c>
      <c r="BJ367" s="82">
        <f>IFERROR(FIND("Praia",consulta_completa__11[[#This Row],[13 - Ocorrências/Ambientes Atingidos]]),0)</f>
        <v>0</v>
      </c>
      <c r="BK367" s="83" t="str">
        <f t="shared" si="162"/>
        <v/>
      </c>
      <c r="BL367" s="82">
        <f>IFERROR(FIND("Solo",consulta_completa__11[[#This Row],[13 - Ocorrências/Ambientes Atingidos]]),0)</f>
        <v>0</v>
      </c>
      <c r="BM367" s="83" t="str">
        <f t="shared" si="163"/>
        <v/>
      </c>
      <c r="BN367" s="82">
        <f>IFERROR(FIND("Águas subterrâneas",consulta_completa__11[[#This Row],[13 - Ocorrências/Ambientes Atingidos]]),0)</f>
        <v>0</v>
      </c>
      <c r="BO367" s="83" t="str">
        <f t="shared" si="164"/>
        <v/>
      </c>
      <c r="BP367" s="82">
        <f>IFERROR(FIND("Atmosfera",consulta_completa__11[[#This Row],[13 - Ocorrências/Ambientes Atingidos]]),0)</f>
        <v>0</v>
      </c>
      <c r="BQ367" s="83" t="str">
        <f t="shared" si="165"/>
        <v/>
      </c>
      <c r="BR367" s="82">
        <f>IFERROR(FIND("Flora",consulta_completa__11[[#This Row],[13 - Ocorrências/Ambientes Atingidos]]),0)</f>
        <v>0</v>
      </c>
      <c r="BS367" s="83" t="str">
        <f t="shared" si="166"/>
        <v/>
      </c>
      <c r="BT367" s="82">
        <f>IFERROR(FIND("Fauna",consulta_completa__11[[#This Row],[13 - Ocorrências/Ambientes Atingidos]]),0)</f>
        <v>0</v>
      </c>
      <c r="BU367" s="83" t="str">
        <f t="shared" si="167"/>
        <v/>
      </c>
      <c r="BV367" s="82">
        <f>IFERROR(FIND("UC federal",consulta_completa__11[[#This Row],[13 - Ocorrências/Ambientes Atingidos]]),0)</f>
        <v>0</v>
      </c>
      <c r="BW367" s="83" t="str">
        <f t="shared" si="168"/>
        <v/>
      </c>
      <c r="BX367" s="82">
        <f>IFERROR(FIND("UC estadual/municipal",consulta_completa__11[[#This Row],[13 - Ocorrências/Ambientes Atingidos]]),0)</f>
        <v>0</v>
      </c>
      <c r="BY367" s="83" t="str">
        <f t="shared" si="169"/>
        <v/>
      </c>
      <c r="BZ367" s="82">
        <f>IFERROR(FIND("Outro(s)",consulta_completa__11[[#This Row],[13 - Ocorrências/Ambientes Atingidos]]),0)</f>
        <v>0</v>
      </c>
      <c r="CA367" s="83" t="str">
        <f t="shared" si="170"/>
        <v/>
      </c>
      <c r="CB367" s="82">
        <f>IFERROR(FIND("Sem dano",consulta_completa__11[[#This Row],[13 - Ocorrências/Ambientes Atingidos]]),0)</f>
        <v>0</v>
      </c>
      <c r="CC367" s="83" t="str">
        <f t="shared" si="171"/>
        <v/>
      </c>
      <c r="CD367" s="82" t="str">
        <f>IF(consulta_completa__11[[#This Row],[13 - Ocorrências/Ambientes Atingidos]]="","X","")</f>
        <v/>
      </c>
      <c r="CE367" s="84">
        <f>IFERROR(FIND("IBAMA",consulta_completa__11[[#This Row],[14 - Inst. Atuando no Local]]),0)</f>
        <v>0</v>
      </c>
      <c r="CF367" s="84" t="str">
        <f t="shared" si="172"/>
        <v/>
      </c>
      <c r="CG367" s="84">
        <f>IFERROR(FIND("OEMA",consulta_completa__11[[#This Row],[14 - Inst. Atuando no Local]]),0)</f>
        <v>0</v>
      </c>
      <c r="CH367" s="84" t="str">
        <f t="shared" si="173"/>
        <v/>
      </c>
      <c r="CI367" s="84">
        <f>IFERROR(FIND("DEFESA CIVIL",consulta_completa__11[[#This Row],[14 - Inst. Atuando no Local]]),0)</f>
        <v>0</v>
      </c>
      <c r="CJ367" s="84" t="str">
        <f t="shared" si="174"/>
        <v/>
      </c>
      <c r="CK367" s="84">
        <f>IFERROR(FIND("CORPO DE BOMBEIROS",consulta_completa__11[[#This Row],[14 - Inst. Atuando no Local]]),0)</f>
        <v>0</v>
      </c>
      <c r="CL367" s="84" t="str">
        <f t="shared" si="175"/>
        <v/>
      </c>
      <c r="CM367" s="84">
        <f>IFERROR(FIND("POLÍCIA RODOVIÁRIA",consulta_completa__11[[#This Row],[14 - Inst. Atuando no Local]]),0)</f>
        <v>0</v>
      </c>
      <c r="CN367" s="84" t="str">
        <f t="shared" si="176"/>
        <v/>
      </c>
      <c r="CO367" s="84">
        <f>IFERROR(FIND("POLÍCIA MILITAR",consulta_completa__11[[#This Row],[14 - Inst. Atuando no Local]]),0)</f>
        <v>0</v>
      </c>
      <c r="CP367" s="84" t="str">
        <f t="shared" si="177"/>
        <v/>
      </c>
      <c r="CQ367" s="84">
        <f>IFERROR(FIND("POLÍCIA CIVIL",consulta_completa__11[[#This Row],[14 - Inst. Atuando no Local]]),0)</f>
        <v>0</v>
      </c>
      <c r="CR367" s="84" t="str">
        <f t="shared" si="178"/>
        <v/>
      </c>
      <c r="CS367" s="84">
        <f>IFERROR(FIND("MARINHA DO BRASIL",consulta_completa__11[[#This Row],[14 - Inst. Atuando no Local]]),0)</f>
        <v>0</v>
      </c>
      <c r="CT367" s="84" t="str">
        <f t="shared" si="179"/>
        <v/>
      </c>
      <c r="CU367" s="84">
        <f>IFERROR(FIND("EMPRESA ESPECIALIZADA EM ATENDIMENTO",consulta_completa__11[[#This Row],[14 - Inst. Atuando no Local]]),0)</f>
        <v>0</v>
      </c>
      <c r="CV367" s="84" t="str">
        <f t="shared" si="180"/>
        <v/>
      </c>
      <c r="CW367" s="84">
        <f>IFERROR(FIND("IBAMA",consulta_completa__11[[#This Row],[14 - Inst. Atuando no Local]]),0)</f>
        <v>0</v>
      </c>
      <c r="CX367" s="84" t="str">
        <f t="shared" si="181"/>
        <v/>
      </c>
      <c r="CY367" s="84" t="str">
        <f>IF(consulta_completa__11[[#This Row],[14 - Inst. Atuando no Local]]="","X","")</f>
        <v/>
      </c>
      <c r="CZ367" s="84">
        <f>IFERROR(FIND("OUTRA (S)",consulta_completa__11[[#This Row],[14 - Inst. Atuando no Local]]),0)</f>
        <v>0</v>
      </c>
      <c r="DA367" s="84" t="str">
        <f t="shared" si="182"/>
        <v/>
      </c>
      <c r="DB367" s="35" t="str">
        <f t="shared" si="183"/>
        <v>Sim</v>
      </c>
      <c r="DC367" s="35" t="str">
        <f t="shared" si="184"/>
        <v>Não</v>
      </c>
      <c r="DD367" s="35" t="str">
        <f t="shared" si="185"/>
        <v>Sim</v>
      </c>
      <c r="DE367" s="87" t="str">
        <f t="shared" si="156"/>
        <v>Federal</v>
      </c>
    </row>
    <row r="368" spans="1:109">
      <c r="A368" s="14">
        <v>20256228804</v>
      </c>
      <c r="B368" s="1">
        <v>45807</v>
      </c>
      <c r="C368" t="s">
        <v>238</v>
      </c>
      <c r="D368" t="s">
        <v>212</v>
      </c>
      <c r="E368" t="s">
        <v>111</v>
      </c>
      <c r="F368" t="s">
        <v>112</v>
      </c>
      <c r="G368" t="s">
        <v>113</v>
      </c>
      <c r="H368" t="s">
        <v>114</v>
      </c>
      <c r="I368" t="s">
        <v>114</v>
      </c>
      <c r="J368" t="s">
        <v>113</v>
      </c>
      <c r="K368" t="s">
        <v>114</v>
      </c>
      <c r="L368" t="s">
        <v>114</v>
      </c>
      <c r="M368" t="s">
        <v>113</v>
      </c>
      <c r="N368" t="s">
        <v>113</v>
      </c>
      <c r="O368" t="s">
        <v>239</v>
      </c>
      <c r="P368" t="s">
        <v>200</v>
      </c>
      <c r="Q368" t="s">
        <v>143</v>
      </c>
      <c r="R368" t="s">
        <v>123</v>
      </c>
      <c r="S368" t="s">
        <v>201</v>
      </c>
      <c r="T368" t="s">
        <v>3479</v>
      </c>
      <c r="U368" t="s">
        <v>3480</v>
      </c>
      <c r="V368" t="s">
        <v>3480</v>
      </c>
      <c r="X368" t="b">
        <v>1</v>
      </c>
      <c r="Z368" t="s">
        <v>242</v>
      </c>
      <c r="AA368" t="s">
        <v>113</v>
      </c>
      <c r="AB368" t="s">
        <v>3476</v>
      </c>
      <c r="AC368" t="s">
        <v>244</v>
      </c>
      <c r="AD368">
        <v>1</v>
      </c>
      <c r="AE368" t="s">
        <v>113</v>
      </c>
      <c r="AF368" t="s">
        <v>113</v>
      </c>
      <c r="AG368" t="s">
        <v>113</v>
      </c>
      <c r="AH368" t="s">
        <v>131</v>
      </c>
      <c r="AI368" t="s">
        <v>131</v>
      </c>
      <c r="AJ368" t="s">
        <v>131</v>
      </c>
      <c r="AK368" t="s">
        <v>3477</v>
      </c>
      <c r="AL368" t="s">
        <v>3481</v>
      </c>
      <c r="AM368" t="s">
        <v>247</v>
      </c>
      <c r="AN368" t="s">
        <v>1759</v>
      </c>
      <c r="AO368" t="s">
        <v>249</v>
      </c>
      <c r="AP368">
        <v>21998863038</v>
      </c>
      <c r="AQ368" t="s">
        <v>250</v>
      </c>
      <c r="AR368" t="s">
        <v>113</v>
      </c>
      <c r="AS368" t="s">
        <v>113</v>
      </c>
      <c r="AT368" t="s">
        <v>3482</v>
      </c>
      <c r="AU368" t="s">
        <v>3483</v>
      </c>
      <c r="AV368">
        <v>200000000</v>
      </c>
      <c r="AW368" t="s">
        <v>159</v>
      </c>
      <c r="AX368" s="82">
        <f>IFERROR(FIND("Óbitos/feridos",consulta_completa__11[[#This Row],[13 - Ocorrências/Ambientes Atingidos]]),0)</f>
        <v>0</v>
      </c>
      <c r="AY368" s="83" t="str">
        <f t="shared" si="157"/>
        <v/>
      </c>
      <c r="AZ368" s="82">
        <f>IFERROR(FIND("População afetada/evacuada",consulta_completa__11[[#This Row],[13 - Ocorrências/Ambientes Atingidos]]),0)</f>
        <v>0</v>
      </c>
      <c r="BA368" s="82" t="str">
        <f t="shared" si="158"/>
        <v/>
      </c>
      <c r="BB368" s="82">
        <f>IFERROR(FIND("Suspensão de abastecimento de água",consulta_completa__11[[#This Row],[13 - Ocorrências/Ambientes Atingidos]]),0)</f>
        <v>0</v>
      </c>
      <c r="BC368" s="83" t="str">
        <f t="shared" si="186"/>
        <v/>
      </c>
      <c r="BD368" s="82">
        <f>IFERROR(FIND("Rio/córrego",consulta_completa__11[[#This Row],[13 - Ocorrências/Ambientes Atingidos]]),0)</f>
        <v>0</v>
      </c>
      <c r="BE368" s="83" t="str">
        <f t="shared" si="159"/>
        <v/>
      </c>
      <c r="BF368" s="82">
        <f>IFERROR(FIND("Lago",consulta_completa__11[[#This Row],[13 - Ocorrências/Ambientes Atingidos]]),0)</f>
        <v>0</v>
      </c>
      <c r="BG368" s="83" t="str">
        <f t="shared" si="160"/>
        <v/>
      </c>
      <c r="BH368" s="82">
        <f>IFERROR(FIND("Mar",consulta_completa__11[[#This Row],[13 - Ocorrências/Ambientes Atingidos]]),0)</f>
        <v>0</v>
      </c>
      <c r="BI368" s="83" t="str">
        <f t="shared" si="161"/>
        <v/>
      </c>
      <c r="BJ368" s="82">
        <f>IFERROR(FIND("Praia",consulta_completa__11[[#This Row],[13 - Ocorrências/Ambientes Atingidos]]),0)</f>
        <v>0</v>
      </c>
      <c r="BK368" s="83" t="str">
        <f t="shared" si="162"/>
        <v/>
      </c>
      <c r="BL368" s="82">
        <f>IFERROR(FIND("Solo",consulta_completa__11[[#This Row],[13 - Ocorrências/Ambientes Atingidos]]),0)</f>
        <v>0</v>
      </c>
      <c r="BM368" s="83" t="str">
        <f t="shared" si="163"/>
        <v/>
      </c>
      <c r="BN368" s="82">
        <f>IFERROR(FIND("Águas subterrâneas",consulta_completa__11[[#This Row],[13 - Ocorrências/Ambientes Atingidos]]),0)</f>
        <v>0</v>
      </c>
      <c r="BO368" s="83" t="str">
        <f t="shared" si="164"/>
        <v/>
      </c>
      <c r="BP368" s="82">
        <f>IFERROR(FIND("Atmosfera",consulta_completa__11[[#This Row],[13 - Ocorrências/Ambientes Atingidos]]),0)</f>
        <v>0</v>
      </c>
      <c r="BQ368" s="83" t="str">
        <f t="shared" si="165"/>
        <v/>
      </c>
      <c r="BR368" s="82">
        <f>IFERROR(FIND("Flora",consulta_completa__11[[#This Row],[13 - Ocorrências/Ambientes Atingidos]]),0)</f>
        <v>0</v>
      </c>
      <c r="BS368" s="83" t="str">
        <f t="shared" si="166"/>
        <v/>
      </c>
      <c r="BT368" s="82">
        <f>IFERROR(FIND("Fauna",consulta_completa__11[[#This Row],[13 - Ocorrências/Ambientes Atingidos]]),0)</f>
        <v>0</v>
      </c>
      <c r="BU368" s="83" t="str">
        <f t="shared" si="167"/>
        <v/>
      </c>
      <c r="BV368" s="82">
        <f>IFERROR(FIND("UC federal",consulta_completa__11[[#This Row],[13 - Ocorrências/Ambientes Atingidos]]),0)</f>
        <v>0</v>
      </c>
      <c r="BW368" s="83" t="str">
        <f t="shared" si="168"/>
        <v/>
      </c>
      <c r="BX368" s="82">
        <f>IFERROR(FIND("UC estadual/municipal",consulta_completa__11[[#This Row],[13 - Ocorrências/Ambientes Atingidos]]),0)</f>
        <v>0</v>
      </c>
      <c r="BY368" s="83" t="str">
        <f t="shared" si="169"/>
        <v/>
      </c>
      <c r="BZ368" s="82">
        <f>IFERROR(FIND("Outro(s)",consulta_completa__11[[#This Row],[13 - Ocorrências/Ambientes Atingidos]]),0)</f>
        <v>0</v>
      </c>
      <c r="CA368" s="83" t="str">
        <f t="shared" si="170"/>
        <v/>
      </c>
      <c r="CB368" s="82">
        <f>IFERROR(FIND("Sem dano",consulta_completa__11[[#This Row],[13 - Ocorrências/Ambientes Atingidos]]),0)</f>
        <v>0</v>
      </c>
      <c r="CC368" s="83" t="str">
        <f t="shared" si="171"/>
        <v/>
      </c>
      <c r="CD368" s="82" t="str">
        <f>IF(consulta_completa__11[[#This Row],[13 - Ocorrências/Ambientes Atingidos]]="","X","")</f>
        <v>X</v>
      </c>
      <c r="CE368" s="84">
        <f>IFERROR(FIND("IBAMA",consulta_completa__11[[#This Row],[14 - Inst. Atuando no Local]]),0)</f>
        <v>0</v>
      </c>
      <c r="CF368" s="84" t="str">
        <f t="shared" si="172"/>
        <v/>
      </c>
      <c r="CG368" s="84">
        <f>IFERROR(FIND("OEMA",consulta_completa__11[[#This Row],[14 - Inst. Atuando no Local]]),0)</f>
        <v>0</v>
      </c>
      <c r="CH368" s="84" t="str">
        <f t="shared" si="173"/>
        <v/>
      </c>
      <c r="CI368" s="84">
        <f>IFERROR(FIND("DEFESA CIVIL",consulta_completa__11[[#This Row],[14 - Inst. Atuando no Local]]),0)</f>
        <v>0</v>
      </c>
      <c r="CJ368" s="84" t="str">
        <f t="shared" si="174"/>
        <v/>
      </c>
      <c r="CK368" s="84">
        <f>IFERROR(FIND("CORPO DE BOMBEIROS",consulta_completa__11[[#This Row],[14 - Inst. Atuando no Local]]),0)</f>
        <v>0</v>
      </c>
      <c r="CL368" s="84" t="str">
        <f t="shared" si="175"/>
        <v/>
      </c>
      <c r="CM368" s="84">
        <f>IFERROR(FIND("POLÍCIA RODOVIÁRIA",consulta_completa__11[[#This Row],[14 - Inst. Atuando no Local]]),0)</f>
        <v>0</v>
      </c>
      <c r="CN368" s="84" t="str">
        <f t="shared" si="176"/>
        <v/>
      </c>
      <c r="CO368" s="84">
        <f>IFERROR(FIND("POLÍCIA MILITAR",consulta_completa__11[[#This Row],[14 - Inst. Atuando no Local]]),0)</f>
        <v>0</v>
      </c>
      <c r="CP368" s="84" t="str">
        <f t="shared" si="177"/>
        <v/>
      </c>
      <c r="CQ368" s="84">
        <f>IFERROR(FIND("POLÍCIA CIVIL",consulta_completa__11[[#This Row],[14 - Inst. Atuando no Local]]),0)</f>
        <v>0</v>
      </c>
      <c r="CR368" s="84" t="str">
        <f t="shared" si="178"/>
        <v/>
      </c>
      <c r="CS368" s="84">
        <f>IFERROR(FIND("MARINHA DO BRASIL",consulta_completa__11[[#This Row],[14 - Inst. Atuando no Local]]),0)</f>
        <v>0</v>
      </c>
      <c r="CT368" s="84" t="str">
        <f t="shared" si="179"/>
        <v/>
      </c>
      <c r="CU368" s="84">
        <f>IFERROR(FIND("EMPRESA ESPECIALIZADA EM ATENDIMENTO",consulta_completa__11[[#This Row],[14 - Inst. Atuando no Local]]),0)</f>
        <v>0</v>
      </c>
      <c r="CV368" s="84" t="str">
        <f t="shared" si="180"/>
        <v/>
      </c>
      <c r="CW368" s="84">
        <f>IFERROR(FIND("IBAMA",consulta_completa__11[[#This Row],[14 - Inst. Atuando no Local]]),0)</f>
        <v>0</v>
      </c>
      <c r="CX368" s="84" t="str">
        <f t="shared" si="181"/>
        <v/>
      </c>
      <c r="CY368" s="84" t="str">
        <f>IF(consulta_completa__11[[#This Row],[14 - Inst. Atuando no Local]]="","X","")</f>
        <v>X</v>
      </c>
      <c r="CZ368" s="84">
        <f>IFERROR(FIND("OUTRA (S)",consulta_completa__11[[#This Row],[14 - Inst. Atuando no Local]]),0)</f>
        <v>0</v>
      </c>
      <c r="DA368" s="84" t="str">
        <f t="shared" si="182"/>
        <v/>
      </c>
      <c r="DB368" s="35" t="str">
        <f t="shared" si="183"/>
        <v>Sim</v>
      </c>
      <c r="DC368" s="35" t="str">
        <f t="shared" si="184"/>
        <v>Não</v>
      </c>
      <c r="DD368" s="35" t="str">
        <f t="shared" si="185"/>
        <v>Sim</v>
      </c>
      <c r="DE368" s="87" t="str">
        <f t="shared" si="156"/>
        <v>Federal</v>
      </c>
    </row>
    <row r="369" spans="1:109">
      <c r="A369" s="14">
        <v>202553032459</v>
      </c>
      <c r="B369" s="1">
        <v>45807</v>
      </c>
      <c r="C369" t="s">
        <v>3484</v>
      </c>
      <c r="D369" t="s">
        <v>3485</v>
      </c>
      <c r="E369" t="s">
        <v>286</v>
      </c>
      <c r="F369" t="s">
        <v>112</v>
      </c>
      <c r="G369" t="s">
        <v>3486</v>
      </c>
      <c r="H369" t="s">
        <v>3487</v>
      </c>
      <c r="I369" t="s">
        <v>1815</v>
      </c>
      <c r="J369" t="s">
        <v>2327</v>
      </c>
      <c r="K369" t="s">
        <v>1932</v>
      </c>
      <c r="L369" t="s">
        <v>648</v>
      </c>
      <c r="M369" t="s">
        <v>3488</v>
      </c>
      <c r="N369" t="s">
        <v>650</v>
      </c>
      <c r="O369" t="s">
        <v>120</v>
      </c>
      <c r="P369" t="s">
        <v>200</v>
      </c>
      <c r="Q369" t="s">
        <v>230</v>
      </c>
      <c r="R369" t="s">
        <v>123</v>
      </c>
      <c r="S369" t="s">
        <v>113</v>
      </c>
      <c r="T369" t="s">
        <v>3489</v>
      </c>
      <c r="U369" t="s">
        <v>3490</v>
      </c>
      <c r="V369" t="s">
        <v>3490</v>
      </c>
      <c r="Z369" t="s">
        <v>3490</v>
      </c>
      <c r="AA369" t="s">
        <v>3491</v>
      </c>
      <c r="AB369" t="s">
        <v>3492</v>
      </c>
      <c r="AC369" t="s">
        <v>3493</v>
      </c>
      <c r="AD369">
        <v>1</v>
      </c>
      <c r="AE369" t="s">
        <v>3494</v>
      </c>
      <c r="AF369" t="s">
        <v>3495</v>
      </c>
      <c r="AG369" t="s">
        <v>3496</v>
      </c>
      <c r="AH369" t="s">
        <v>131</v>
      </c>
      <c r="AI369" t="s">
        <v>131</v>
      </c>
      <c r="AJ369" t="s">
        <v>132</v>
      </c>
      <c r="AK369" t="s">
        <v>113</v>
      </c>
      <c r="AL369" t="s">
        <v>3497</v>
      </c>
      <c r="AM369" t="s">
        <v>3498</v>
      </c>
      <c r="AN369" t="s">
        <v>3499</v>
      </c>
      <c r="AO369" t="s">
        <v>3500</v>
      </c>
      <c r="AP369">
        <v>83991178440</v>
      </c>
      <c r="AQ369" t="s">
        <v>3501</v>
      </c>
      <c r="AR369" t="s">
        <v>113</v>
      </c>
      <c r="AS369" t="s">
        <v>113</v>
      </c>
      <c r="AT369" t="s">
        <v>113</v>
      </c>
      <c r="AU369" t="s">
        <v>113</v>
      </c>
      <c r="AW369" t="s">
        <v>113</v>
      </c>
      <c r="AX369" s="82">
        <f>IFERROR(FIND("Óbitos/feridos",consulta_completa__11[[#This Row],[13 - Ocorrências/Ambientes Atingidos]]),0)</f>
        <v>0</v>
      </c>
      <c r="AY369" s="83" t="str">
        <f t="shared" si="157"/>
        <v/>
      </c>
      <c r="AZ369" s="82">
        <f>IFERROR(FIND("População afetada/evacuada",consulta_completa__11[[#This Row],[13 - Ocorrências/Ambientes Atingidos]]),0)</f>
        <v>0</v>
      </c>
      <c r="BA369" s="82" t="str">
        <f t="shared" si="158"/>
        <v/>
      </c>
      <c r="BB369" s="82">
        <f>IFERROR(FIND("Suspensão de abastecimento de água",consulta_completa__11[[#This Row],[13 - Ocorrências/Ambientes Atingidos]]),0)</f>
        <v>0</v>
      </c>
      <c r="BC369" s="83" t="str">
        <f t="shared" si="186"/>
        <v/>
      </c>
      <c r="BD369" s="82">
        <f>IFERROR(FIND("Rio/córrego",consulta_completa__11[[#This Row],[13 - Ocorrências/Ambientes Atingidos]]),0)</f>
        <v>0</v>
      </c>
      <c r="BE369" s="83" t="str">
        <f t="shared" si="159"/>
        <v/>
      </c>
      <c r="BF369" s="82">
        <f>IFERROR(FIND("Lago",consulta_completa__11[[#This Row],[13 - Ocorrências/Ambientes Atingidos]]),0)</f>
        <v>0</v>
      </c>
      <c r="BG369" s="83" t="str">
        <f t="shared" si="160"/>
        <v/>
      </c>
      <c r="BH369" s="82">
        <f>IFERROR(FIND("Mar",consulta_completa__11[[#This Row],[13 - Ocorrências/Ambientes Atingidos]]),0)</f>
        <v>0</v>
      </c>
      <c r="BI369" s="83" t="str">
        <f t="shared" si="161"/>
        <v/>
      </c>
      <c r="BJ369" s="82">
        <f>IFERROR(FIND("Praia",consulta_completa__11[[#This Row],[13 - Ocorrências/Ambientes Atingidos]]),0)</f>
        <v>0</v>
      </c>
      <c r="BK369" s="83" t="str">
        <f t="shared" si="162"/>
        <v/>
      </c>
      <c r="BL369" s="82">
        <f>IFERROR(FIND("Solo",consulta_completa__11[[#This Row],[13 - Ocorrências/Ambientes Atingidos]]),0)</f>
        <v>1</v>
      </c>
      <c r="BM369" s="83" t="str">
        <f t="shared" si="163"/>
        <v>X</v>
      </c>
      <c r="BN369" s="82">
        <f>IFERROR(FIND("Águas subterrâneas",consulta_completa__11[[#This Row],[13 - Ocorrências/Ambientes Atingidos]]),0)</f>
        <v>0</v>
      </c>
      <c r="BO369" s="83" t="str">
        <f t="shared" si="164"/>
        <v/>
      </c>
      <c r="BP369" s="82">
        <f>IFERROR(FIND("Atmosfera",consulta_completa__11[[#This Row],[13 - Ocorrências/Ambientes Atingidos]]),0)</f>
        <v>7</v>
      </c>
      <c r="BQ369" s="83" t="str">
        <f t="shared" si="165"/>
        <v>X</v>
      </c>
      <c r="BR369" s="82">
        <f>IFERROR(FIND("Flora",consulta_completa__11[[#This Row],[13 - Ocorrências/Ambientes Atingidos]]),0)</f>
        <v>18</v>
      </c>
      <c r="BS369" s="83" t="str">
        <f t="shared" si="166"/>
        <v>X</v>
      </c>
      <c r="BT369" s="82">
        <f>IFERROR(FIND("Fauna",consulta_completa__11[[#This Row],[13 - Ocorrências/Ambientes Atingidos]]),0)</f>
        <v>0</v>
      </c>
      <c r="BU369" s="83" t="str">
        <f t="shared" si="167"/>
        <v/>
      </c>
      <c r="BV369" s="82">
        <f>IFERROR(FIND("UC federal",consulta_completa__11[[#This Row],[13 - Ocorrências/Ambientes Atingidos]]),0)</f>
        <v>0</v>
      </c>
      <c r="BW369" s="83" t="str">
        <f t="shared" si="168"/>
        <v/>
      </c>
      <c r="BX369" s="82">
        <f>IFERROR(FIND("UC estadual/municipal",consulta_completa__11[[#This Row],[13 - Ocorrências/Ambientes Atingidos]]),0)</f>
        <v>0</v>
      </c>
      <c r="BY369" s="83" t="str">
        <f t="shared" si="169"/>
        <v/>
      </c>
      <c r="BZ369" s="82">
        <f>IFERROR(FIND("Outro(s)",consulta_completa__11[[#This Row],[13 - Ocorrências/Ambientes Atingidos]]),0)</f>
        <v>0</v>
      </c>
      <c r="CA369" s="83" t="str">
        <f t="shared" si="170"/>
        <v/>
      </c>
      <c r="CB369" s="82">
        <f>IFERROR(FIND("Sem dano",consulta_completa__11[[#This Row],[13 - Ocorrências/Ambientes Atingidos]]),0)</f>
        <v>0</v>
      </c>
      <c r="CC369" s="83" t="str">
        <f t="shared" si="171"/>
        <v/>
      </c>
      <c r="CD369" s="82" t="str">
        <f>IF(consulta_completa__11[[#This Row],[13 - Ocorrências/Ambientes Atingidos]]="","X","")</f>
        <v/>
      </c>
      <c r="CE369" s="84">
        <f>IFERROR(FIND("IBAMA",consulta_completa__11[[#This Row],[14 - Inst. Atuando no Local]]),0)</f>
        <v>0</v>
      </c>
      <c r="CF369" s="84" t="str">
        <f t="shared" si="172"/>
        <v/>
      </c>
      <c r="CG369" s="84">
        <f>IFERROR(FIND("OEMA",consulta_completa__11[[#This Row],[14 - Inst. Atuando no Local]]),0)</f>
        <v>0</v>
      </c>
      <c r="CH369" s="84" t="str">
        <f t="shared" si="173"/>
        <v/>
      </c>
      <c r="CI369" s="84">
        <f>IFERROR(FIND("DEFESA CIVIL",consulta_completa__11[[#This Row],[14 - Inst. Atuando no Local]]),0)</f>
        <v>0</v>
      </c>
      <c r="CJ369" s="84" t="str">
        <f t="shared" si="174"/>
        <v/>
      </c>
      <c r="CK369" s="84">
        <f>IFERROR(FIND("CORPO DE BOMBEIROS",consulta_completa__11[[#This Row],[14 - Inst. Atuando no Local]]),0)</f>
        <v>0</v>
      </c>
      <c r="CL369" s="84" t="str">
        <f t="shared" si="175"/>
        <v/>
      </c>
      <c r="CM369" s="84">
        <f>IFERROR(FIND("POLÍCIA RODOVIÁRIA",consulta_completa__11[[#This Row],[14 - Inst. Atuando no Local]]),0)</f>
        <v>0</v>
      </c>
      <c r="CN369" s="84" t="str">
        <f t="shared" si="176"/>
        <v/>
      </c>
      <c r="CO369" s="84">
        <f>IFERROR(FIND("POLÍCIA MILITAR",consulta_completa__11[[#This Row],[14 - Inst. Atuando no Local]]),0)</f>
        <v>0</v>
      </c>
      <c r="CP369" s="84" t="str">
        <f t="shared" si="177"/>
        <v/>
      </c>
      <c r="CQ369" s="84">
        <f>IFERROR(FIND("POLÍCIA CIVIL",consulta_completa__11[[#This Row],[14 - Inst. Atuando no Local]]),0)</f>
        <v>0</v>
      </c>
      <c r="CR369" s="84" t="str">
        <f t="shared" si="178"/>
        <v/>
      </c>
      <c r="CS369" s="84">
        <f>IFERROR(FIND("MARINHA DO BRASIL",consulta_completa__11[[#This Row],[14 - Inst. Atuando no Local]]),0)</f>
        <v>0</v>
      </c>
      <c r="CT369" s="84" t="str">
        <f t="shared" si="179"/>
        <v/>
      </c>
      <c r="CU369" s="84">
        <f>IFERROR(FIND("EMPRESA ESPECIALIZADA EM ATENDIMENTO",consulta_completa__11[[#This Row],[14 - Inst. Atuando no Local]]),0)</f>
        <v>0</v>
      </c>
      <c r="CV369" s="84" t="str">
        <f t="shared" si="180"/>
        <v/>
      </c>
      <c r="CW369" s="84">
        <f>IFERROR(FIND("IBAMA",consulta_completa__11[[#This Row],[14 - Inst. Atuando no Local]]),0)</f>
        <v>0</v>
      </c>
      <c r="CX369" s="84" t="str">
        <f t="shared" si="181"/>
        <v/>
      </c>
      <c r="CY369" s="84" t="str">
        <f>IF(consulta_completa__11[[#This Row],[14 - Inst. Atuando no Local]]="","X","")</f>
        <v/>
      </c>
      <c r="CZ369" s="84">
        <f>IFERROR(FIND("OUTRA (S)",consulta_completa__11[[#This Row],[14 - Inst. Atuando no Local]]),0)</f>
        <v>0</v>
      </c>
      <c r="DA369" s="84" t="str">
        <f t="shared" si="182"/>
        <v/>
      </c>
      <c r="DB369" s="35" t="str">
        <f t="shared" si="183"/>
        <v>Sim</v>
      </c>
      <c r="DC369" s="35" t="str">
        <f t="shared" si="184"/>
        <v>Não</v>
      </c>
      <c r="DD369" s="35" t="str">
        <f t="shared" si="185"/>
        <v>Sim</v>
      </c>
      <c r="DE369" s="87" t="str">
        <f t="shared" si="156"/>
        <v>Federal</v>
      </c>
    </row>
    <row r="370" spans="1:109">
      <c r="A370" s="14">
        <v>202562461244</v>
      </c>
      <c r="B370" s="1">
        <v>45807</v>
      </c>
      <c r="C370" t="s">
        <v>3502</v>
      </c>
      <c r="D370" t="s">
        <v>830</v>
      </c>
      <c r="E370" t="s">
        <v>286</v>
      </c>
      <c r="F370" t="s">
        <v>112</v>
      </c>
      <c r="G370" t="s">
        <v>885</v>
      </c>
      <c r="H370" t="s">
        <v>3503</v>
      </c>
      <c r="I370" t="s">
        <v>648</v>
      </c>
      <c r="J370" t="s">
        <v>113</v>
      </c>
      <c r="K370" t="s">
        <v>114</v>
      </c>
      <c r="L370" t="s">
        <v>114</v>
      </c>
      <c r="M370" t="s">
        <v>3504</v>
      </c>
      <c r="N370" t="s">
        <v>113</v>
      </c>
      <c r="O370" t="s">
        <v>3505</v>
      </c>
      <c r="P370" t="s">
        <v>200</v>
      </c>
      <c r="Q370" t="s">
        <v>230</v>
      </c>
      <c r="R370" t="s">
        <v>123</v>
      </c>
      <c r="S370" t="s">
        <v>113</v>
      </c>
      <c r="T370" t="s">
        <v>3506</v>
      </c>
      <c r="U370" t="s">
        <v>3507</v>
      </c>
      <c r="V370" t="s">
        <v>3508</v>
      </c>
      <c r="Z370" t="s">
        <v>113</v>
      </c>
      <c r="AA370" t="s">
        <v>3509</v>
      </c>
      <c r="AB370" t="s">
        <v>3510</v>
      </c>
      <c r="AC370" t="s">
        <v>3511</v>
      </c>
      <c r="AD370">
        <v>2</v>
      </c>
      <c r="AE370" t="s">
        <v>113</v>
      </c>
      <c r="AF370" t="s">
        <v>113</v>
      </c>
      <c r="AG370" t="s">
        <v>113</v>
      </c>
      <c r="AH370" t="s">
        <v>131</v>
      </c>
      <c r="AI370" t="s">
        <v>132</v>
      </c>
      <c r="AJ370" t="s">
        <v>131</v>
      </c>
      <c r="AK370" t="s">
        <v>3512</v>
      </c>
      <c r="AL370" t="s">
        <v>3513</v>
      </c>
      <c r="AM370" t="s">
        <v>3514</v>
      </c>
      <c r="AN370" t="s">
        <v>3515</v>
      </c>
      <c r="AO370" t="s">
        <v>113</v>
      </c>
      <c r="AQ370" t="s">
        <v>3516</v>
      </c>
      <c r="AR370" t="s">
        <v>113</v>
      </c>
      <c r="AS370" t="s">
        <v>113</v>
      </c>
      <c r="AT370" t="s">
        <v>113</v>
      </c>
      <c r="AU370" t="s">
        <v>113</v>
      </c>
      <c r="AW370" t="s">
        <v>113</v>
      </c>
      <c r="AX370" s="82">
        <f>IFERROR(FIND("Óbitos/feridos",consulta_completa__11[[#This Row],[13 - Ocorrências/Ambientes Atingidos]]),0)</f>
        <v>1</v>
      </c>
      <c r="AY370" s="83" t="str">
        <f t="shared" si="157"/>
        <v>X</v>
      </c>
      <c r="AZ370" s="82">
        <f>IFERROR(FIND("População afetada/evacuada",consulta_completa__11[[#This Row],[13 - Ocorrências/Ambientes Atingidos]]),0)</f>
        <v>0</v>
      </c>
      <c r="BA370" s="82" t="str">
        <f t="shared" si="158"/>
        <v/>
      </c>
      <c r="BB370" s="82">
        <f>IFERROR(FIND("Suspensão de abastecimento de água",consulta_completa__11[[#This Row],[13 - Ocorrências/Ambientes Atingidos]]),0)</f>
        <v>0</v>
      </c>
      <c r="BC370" s="83" t="str">
        <f t="shared" si="186"/>
        <v/>
      </c>
      <c r="BD370" s="82">
        <f>IFERROR(FIND("Rio/córrego",consulta_completa__11[[#This Row],[13 - Ocorrências/Ambientes Atingidos]]),0)</f>
        <v>17</v>
      </c>
      <c r="BE370" s="83" t="str">
        <f t="shared" si="159"/>
        <v>X</v>
      </c>
      <c r="BF370" s="82">
        <f>IFERROR(FIND("Lago",consulta_completa__11[[#This Row],[13 - Ocorrências/Ambientes Atingidos]]),0)</f>
        <v>0</v>
      </c>
      <c r="BG370" s="83" t="str">
        <f t="shared" si="160"/>
        <v/>
      </c>
      <c r="BH370" s="82">
        <f>IFERROR(FIND("Mar",consulta_completa__11[[#This Row],[13 - Ocorrências/Ambientes Atingidos]]),0)</f>
        <v>0</v>
      </c>
      <c r="BI370" s="83" t="str">
        <f t="shared" si="161"/>
        <v/>
      </c>
      <c r="BJ370" s="82">
        <f>IFERROR(FIND("Praia",consulta_completa__11[[#This Row],[13 - Ocorrências/Ambientes Atingidos]]),0)</f>
        <v>0</v>
      </c>
      <c r="BK370" s="83" t="str">
        <f t="shared" si="162"/>
        <v/>
      </c>
      <c r="BL370" s="82">
        <f>IFERROR(FIND("Solo",consulta_completa__11[[#This Row],[13 - Ocorrências/Ambientes Atingidos]]),0)</f>
        <v>0</v>
      </c>
      <c r="BM370" s="83" t="str">
        <f t="shared" si="163"/>
        <v/>
      </c>
      <c r="BN370" s="82">
        <f>IFERROR(FIND("Águas subterrâneas",consulta_completa__11[[#This Row],[13 - Ocorrências/Ambientes Atingidos]]),0)</f>
        <v>0</v>
      </c>
      <c r="BO370" s="83" t="str">
        <f t="shared" si="164"/>
        <v/>
      </c>
      <c r="BP370" s="82">
        <f>IFERROR(FIND("Atmosfera",consulta_completa__11[[#This Row],[13 - Ocorrências/Ambientes Atingidos]]),0)</f>
        <v>0</v>
      </c>
      <c r="BQ370" s="83" t="str">
        <f t="shared" si="165"/>
        <v/>
      </c>
      <c r="BR370" s="82">
        <f>IFERROR(FIND("Flora",consulta_completa__11[[#This Row],[13 - Ocorrências/Ambientes Atingidos]]),0)</f>
        <v>0</v>
      </c>
      <c r="BS370" s="83" t="str">
        <f t="shared" si="166"/>
        <v/>
      </c>
      <c r="BT370" s="82">
        <f>IFERROR(FIND("Fauna",consulta_completa__11[[#This Row],[13 - Ocorrências/Ambientes Atingidos]]),0)</f>
        <v>0</v>
      </c>
      <c r="BU370" s="83" t="str">
        <f t="shared" si="167"/>
        <v/>
      </c>
      <c r="BV370" s="82">
        <f>IFERROR(FIND("UC federal",consulta_completa__11[[#This Row],[13 - Ocorrências/Ambientes Atingidos]]),0)</f>
        <v>0</v>
      </c>
      <c r="BW370" s="83" t="str">
        <f t="shared" si="168"/>
        <v/>
      </c>
      <c r="BX370" s="82">
        <f>IFERROR(FIND("UC estadual/municipal",consulta_completa__11[[#This Row],[13 - Ocorrências/Ambientes Atingidos]]),0)</f>
        <v>0</v>
      </c>
      <c r="BY370" s="83" t="str">
        <f t="shared" si="169"/>
        <v/>
      </c>
      <c r="BZ370" s="82">
        <f>IFERROR(FIND("Outro(s)",consulta_completa__11[[#This Row],[13 - Ocorrências/Ambientes Atingidos]]),0)</f>
        <v>0</v>
      </c>
      <c r="CA370" s="83" t="str">
        <f t="shared" si="170"/>
        <v/>
      </c>
      <c r="CB370" s="82">
        <f>IFERROR(FIND("Sem dano",consulta_completa__11[[#This Row],[13 - Ocorrências/Ambientes Atingidos]]),0)</f>
        <v>0</v>
      </c>
      <c r="CC370" s="83" t="str">
        <f t="shared" si="171"/>
        <v/>
      </c>
      <c r="CD370" s="82" t="str">
        <f>IF(consulta_completa__11[[#This Row],[13 - Ocorrências/Ambientes Atingidos]]="","X","")</f>
        <v/>
      </c>
      <c r="CE370" s="84">
        <f>IFERROR(FIND("IBAMA",consulta_completa__11[[#This Row],[14 - Inst. Atuando no Local]]),0)</f>
        <v>0</v>
      </c>
      <c r="CF370" s="84" t="str">
        <f t="shared" si="172"/>
        <v/>
      </c>
      <c r="CG370" s="84">
        <f>IFERROR(FIND("OEMA",consulta_completa__11[[#This Row],[14 - Inst. Atuando no Local]]),0)</f>
        <v>0</v>
      </c>
      <c r="CH370" s="84" t="str">
        <f t="shared" si="173"/>
        <v/>
      </c>
      <c r="CI370" s="84">
        <f>IFERROR(FIND("DEFESA CIVIL",consulta_completa__11[[#This Row],[14 - Inst. Atuando no Local]]),0)</f>
        <v>0</v>
      </c>
      <c r="CJ370" s="84" t="str">
        <f t="shared" si="174"/>
        <v/>
      </c>
      <c r="CK370" s="84">
        <f>IFERROR(FIND("CORPO DE BOMBEIROS",consulta_completa__11[[#This Row],[14 - Inst. Atuando no Local]]),0)</f>
        <v>0</v>
      </c>
      <c r="CL370" s="84" t="str">
        <f t="shared" si="175"/>
        <v/>
      </c>
      <c r="CM370" s="84">
        <f>IFERROR(FIND("POLÍCIA RODOVIÁRIA",consulta_completa__11[[#This Row],[14 - Inst. Atuando no Local]]),0)</f>
        <v>0</v>
      </c>
      <c r="CN370" s="84" t="str">
        <f t="shared" si="176"/>
        <v/>
      </c>
      <c r="CO370" s="84">
        <f>IFERROR(FIND("POLÍCIA MILITAR",consulta_completa__11[[#This Row],[14 - Inst. Atuando no Local]]),0)</f>
        <v>0</v>
      </c>
      <c r="CP370" s="84" t="str">
        <f t="shared" si="177"/>
        <v/>
      </c>
      <c r="CQ370" s="84">
        <f>IFERROR(FIND("POLÍCIA CIVIL",consulta_completa__11[[#This Row],[14 - Inst. Atuando no Local]]),0)</f>
        <v>0</v>
      </c>
      <c r="CR370" s="84" t="str">
        <f t="shared" si="178"/>
        <v/>
      </c>
      <c r="CS370" s="84">
        <f>IFERROR(FIND("MARINHA DO BRASIL",consulta_completa__11[[#This Row],[14 - Inst. Atuando no Local]]),0)</f>
        <v>0</v>
      </c>
      <c r="CT370" s="84" t="str">
        <f t="shared" si="179"/>
        <v/>
      </c>
      <c r="CU370" s="84">
        <f>IFERROR(FIND("EMPRESA ESPECIALIZADA EM ATENDIMENTO",consulta_completa__11[[#This Row],[14 - Inst. Atuando no Local]]),0)</f>
        <v>0</v>
      </c>
      <c r="CV370" s="84" t="str">
        <f t="shared" si="180"/>
        <v/>
      </c>
      <c r="CW370" s="84">
        <f>IFERROR(FIND("IBAMA",consulta_completa__11[[#This Row],[14 - Inst. Atuando no Local]]),0)</f>
        <v>0</v>
      </c>
      <c r="CX370" s="84" t="str">
        <f t="shared" si="181"/>
        <v/>
      </c>
      <c r="CY370" s="84" t="str">
        <f>IF(consulta_completa__11[[#This Row],[14 - Inst. Atuando no Local]]="","X","")</f>
        <v>X</v>
      </c>
      <c r="CZ370" s="84">
        <f>IFERROR(FIND("OUTRA (S)",consulta_completa__11[[#This Row],[14 - Inst. Atuando no Local]]),0)</f>
        <v>0</v>
      </c>
      <c r="DA370" s="84" t="str">
        <f t="shared" si="182"/>
        <v/>
      </c>
      <c r="DB370" s="35" t="str">
        <f t="shared" si="183"/>
        <v>Sim</v>
      </c>
      <c r="DC370" s="35" t="str">
        <f t="shared" si="184"/>
        <v>Não</v>
      </c>
      <c r="DD370" s="35" t="str">
        <f t="shared" si="185"/>
        <v>Sim</v>
      </c>
      <c r="DE370" s="87" t="str">
        <f t="shared" si="156"/>
        <v>Estadual</v>
      </c>
    </row>
    <row r="371" spans="1:109">
      <c r="A371" s="14">
        <v>20256254024</v>
      </c>
      <c r="B371" s="1">
        <v>45808</v>
      </c>
      <c r="C371" t="s">
        <v>109</v>
      </c>
      <c r="D371" t="s">
        <v>110</v>
      </c>
      <c r="E371" t="s">
        <v>111</v>
      </c>
      <c r="F371" t="s">
        <v>112</v>
      </c>
      <c r="G371" t="s">
        <v>113</v>
      </c>
      <c r="H371" t="s">
        <v>114</v>
      </c>
      <c r="I371" t="s">
        <v>114</v>
      </c>
      <c r="J371" t="s">
        <v>1399</v>
      </c>
      <c r="K371" t="s">
        <v>3517</v>
      </c>
      <c r="L371" t="s">
        <v>117</v>
      </c>
      <c r="M371" t="s">
        <v>118</v>
      </c>
      <c r="N371" t="s">
        <v>113</v>
      </c>
      <c r="O371" t="s">
        <v>113</v>
      </c>
      <c r="P371" t="s">
        <v>229</v>
      </c>
      <c r="Q371" t="s">
        <v>122</v>
      </c>
      <c r="R371" t="s">
        <v>123</v>
      </c>
      <c r="S371" t="s">
        <v>201</v>
      </c>
      <c r="T371" t="s">
        <v>600</v>
      </c>
      <c r="U371" t="s">
        <v>113</v>
      </c>
      <c r="V371" t="s">
        <v>3518</v>
      </c>
      <c r="Z371" t="s">
        <v>242</v>
      </c>
      <c r="AA371" t="s">
        <v>113</v>
      </c>
      <c r="AB371" t="s">
        <v>2130</v>
      </c>
      <c r="AC371" t="s">
        <v>2131</v>
      </c>
      <c r="AD371">
        <v>1</v>
      </c>
      <c r="AE371" t="s">
        <v>113</v>
      </c>
      <c r="AF371" t="s">
        <v>113</v>
      </c>
      <c r="AG371" t="s">
        <v>113</v>
      </c>
      <c r="AH371" t="s">
        <v>131</v>
      </c>
      <c r="AI371" t="s">
        <v>132</v>
      </c>
      <c r="AJ371" t="s">
        <v>131</v>
      </c>
      <c r="AK371" t="s">
        <v>3519</v>
      </c>
      <c r="AL371" t="s">
        <v>3520</v>
      </c>
      <c r="AM371" t="s">
        <v>3285</v>
      </c>
      <c r="AN371" t="s">
        <v>2134</v>
      </c>
      <c r="AO371" t="s">
        <v>3286</v>
      </c>
      <c r="AP371">
        <v>2139595900</v>
      </c>
      <c r="AQ371" t="s">
        <v>3287</v>
      </c>
      <c r="AR371" t="s">
        <v>113</v>
      </c>
      <c r="AS371" t="s">
        <v>113</v>
      </c>
      <c r="AT371" t="s">
        <v>3288</v>
      </c>
      <c r="AU371" t="s">
        <v>113</v>
      </c>
      <c r="AW371" t="s">
        <v>159</v>
      </c>
      <c r="AX371" s="82">
        <f>IFERROR(FIND("Óbitos/feridos",consulta_completa__11[[#This Row],[13 - Ocorrências/Ambientes Atingidos]]),0)</f>
        <v>0</v>
      </c>
      <c r="AY371" s="83" t="str">
        <f t="shared" si="157"/>
        <v/>
      </c>
      <c r="AZ371" s="82">
        <f>IFERROR(FIND("População afetada/evacuada",consulta_completa__11[[#This Row],[13 - Ocorrências/Ambientes Atingidos]]),0)</f>
        <v>0</v>
      </c>
      <c r="BA371" s="82" t="str">
        <f t="shared" si="158"/>
        <v/>
      </c>
      <c r="BB371" s="82">
        <f>IFERROR(FIND("Suspensão de abastecimento de água",consulta_completa__11[[#This Row],[13 - Ocorrências/Ambientes Atingidos]]),0)</f>
        <v>0</v>
      </c>
      <c r="BC371" s="83" t="str">
        <f t="shared" si="186"/>
        <v/>
      </c>
      <c r="BD371" s="82">
        <f>IFERROR(FIND("Rio/córrego",consulta_completa__11[[#This Row],[13 - Ocorrências/Ambientes Atingidos]]),0)</f>
        <v>0</v>
      </c>
      <c r="BE371" s="83" t="str">
        <f t="shared" si="159"/>
        <v/>
      </c>
      <c r="BF371" s="82">
        <f>IFERROR(FIND("Lago",consulta_completa__11[[#This Row],[13 - Ocorrências/Ambientes Atingidos]]),0)</f>
        <v>0</v>
      </c>
      <c r="BG371" s="83" t="str">
        <f t="shared" si="160"/>
        <v/>
      </c>
      <c r="BH371" s="82">
        <f>IFERROR(FIND("Mar",consulta_completa__11[[#This Row],[13 - Ocorrências/Ambientes Atingidos]]),0)</f>
        <v>1</v>
      </c>
      <c r="BI371" s="83" t="str">
        <f t="shared" si="161"/>
        <v>X</v>
      </c>
      <c r="BJ371" s="82">
        <f>IFERROR(FIND("Praia",consulta_completa__11[[#This Row],[13 - Ocorrências/Ambientes Atingidos]]),0)</f>
        <v>0</v>
      </c>
      <c r="BK371" s="83" t="str">
        <f t="shared" si="162"/>
        <v/>
      </c>
      <c r="BL371" s="82">
        <f>IFERROR(FIND("Solo",consulta_completa__11[[#This Row],[13 - Ocorrências/Ambientes Atingidos]]),0)</f>
        <v>0</v>
      </c>
      <c r="BM371" s="83" t="str">
        <f t="shared" si="163"/>
        <v/>
      </c>
      <c r="BN371" s="82">
        <f>IFERROR(FIND("Águas subterrâneas",consulta_completa__11[[#This Row],[13 - Ocorrências/Ambientes Atingidos]]),0)</f>
        <v>0</v>
      </c>
      <c r="BO371" s="83" t="str">
        <f t="shared" si="164"/>
        <v/>
      </c>
      <c r="BP371" s="82">
        <f>IFERROR(FIND("Atmosfera",consulta_completa__11[[#This Row],[13 - Ocorrências/Ambientes Atingidos]]),0)</f>
        <v>0</v>
      </c>
      <c r="BQ371" s="83" t="str">
        <f t="shared" si="165"/>
        <v/>
      </c>
      <c r="BR371" s="82">
        <f>IFERROR(FIND("Flora",consulta_completa__11[[#This Row],[13 - Ocorrências/Ambientes Atingidos]]),0)</f>
        <v>0</v>
      </c>
      <c r="BS371" s="83" t="str">
        <f t="shared" si="166"/>
        <v/>
      </c>
      <c r="BT371" s="82">
        <f>IFERROR(FIND("Fauna",consulta_completa__11[[#This Row],[13 - Ocorrências/Ambientes Atingidos]]),0)</f>
        <v>0</v>
      </c>
      <c r="BU371" s="83" t="str">
        <f t="shared" si="167"/>
        <v/>
      </c>
      <c r="BV371" s="82">
        <f>IFERROR(FIND("UC federal",consulta_completa__11[[#This Row],[13 - Ocorrências/Ambientes Atingidos]]),0)</f>
        <v>0</v>
      </c>
      <c r="BW371" s="83" t="str">
        <f t="shared" si="168"/>
        <v/>
      </c>
      <c r="BX371" s="82">
        <f>IFERROR(FIND("UC estadual/municipal",consulta_completa__11[[#This Row],[13 - Ocorrências/Ambientes Atingidos]]),0)</f>
        <v>0</v>
      </c>
      <c r="BY371" s="83" t="str">
        <f t="shared" si="169"/>
        <v/>
      </c>
      <c r="BZ371" s="82">
        <f>IFERROR(FIND("Outro(s)",consulta_completa__11[[#This Row],[13 - Ocorrências/Ambientes Atingidos]]),0)</f>
        <v>0</v>
      </c>
      <c r="CA371" s="83" t="str">
        <f t="shared" si="170"/>
        <v/>
      </c>
      <c r="CB371" s="82">
        <f>IFERROR(FIND("Sem dano",consulta_completa__11[[#This Row],[13 - Ocorrências/Ambientes Atingidos]]),0)</f>
        <v>0</v>
      </c>
      <c r="CC371" s="83" t="str">
        <f t="shared" si="171"/>
        <v/>
      </c>
      <c r="CD371" s="82" t="str">
        <f>IF(consulta_completa__11[[#This Row],[13 - Ocorrências/Ambientes Atingidos]]="","X","")</f>
        <v/>
      </c>
      <c r="CE371" s="84">
        <f>IFERROR(FIND("IBAMA",consulta_completa__11[[#This Row],[14 - Inst. Atuando no Local]]),0)</f>
        <v>0</v>
      </c>
      <c r="CF371" s="84" t="str">
        <f t="shared" si="172"/>
        <v/>
      </c>
      <c r="CG371" s="84">
        <f>IFERROR(FIND("OEMA",consulta_completa__11[[#This Row],[14 - Inst. Atuando no Local]]),0)</f>
        <v>0</v>
      </c>
      <c r="CH371" s="84" t="str">
        <f t="shared" si="173"/>
        <v/>
      </c>
      <c r="CI371" s="84">
        <f>IFERROR(FIND("DEFESA CIVIL",consulta_completa__11[[#This Row],[14 - Inst. Atuando no Local]]),0)</f>
        <v>0</v>
      </c>
      <c r="CJ371" s="84" t="str">
        <f t="shared" si="174"/>
        <v/>
      </c>
      <c r="CK371" s="84">
        <f>IFERROR(FIND("CORPO DE BOMBEIROS",consulta_completa__11[[#This Row],[14 - Inst. Atuando no Local]]),0)</f>
        <v>0</v>
      </c>
      <c r="CL371" s="84" t="str">
        <f t="shared" si="175"/>
        <v/>
      </c>
      <c r="CM371" s="84">
        <f>IFERROR(FIND("POLÍCIA RODOVIÁRIA",consulta_completa__11[[#This Row],[14 - Inst. Atuando no Local]]),0)</f>
        <v>0</v>
      </c>
      <c r="CN371" s="84" t="str">
        <f t="shared" si="176"/>
        <v/>
      </c>
      <c r="CO371" s="84">
        <f>IFERROR(FIND("POLÍCIA MILITAR",consulta_completa__11[[#This Row],[14 - Inst. Atuando no Local]]),0)</f>
        <v>0</v>
      </c>
      <c r="CP371" s="84" t="str">
        <f t="shared" si="177"/>
        <v/>
      </c>
      <c r="CQ371" s="84">
        <f>IFERROR(FIND("POLÍCIA CIVIL",consulta_completa__11[[#This Row],[14 - Inst. Atuando no Local]]),0)</f>
        <v>0</v>
      </c>
      <c r="CR371" s="84" t="str">
        <f t="shared" si="178"/>
        <v/>
      </c>
      <c r="CS371" s="84">
        <f>IFERROR(FIND("MARINHA DO BRASIL",consulta_completa__11[[#This Row],[14 - Inst. Atuando no Local]]),0)</f>
        <v>0</v>
      </c>
      <c r="CT371" s="84" t="str">
        <f t="shared" si="179"/>
        <v/>
      </c>
      <c r="CU371" s="84">
        <f>IFERROR(FIND("EMPRESA ESPECIALIZADA EM ATENDIMENTO",consulta_completa__11[[#This Row],[14 - Inst. Atuando no Local]]),0)</f>
        <v>0</v>
      </c>
      <c r="CV371" s="84" t="str">
        <f t="shared" si="180"/>
        <v/>
      </c>
      <c r="CW371" s="84">
        <f>IFERROR(FIND("IBAMA",consulta_completa__11[[#This Row],[14 - Inst. Atuando no Local]]),0)</f>
        <v>0</v>
      </c>
      <c r="CX371" s="84" t="str">
        <f t="shared" si="181"/>
        <v/>
      </c>
      <c r="CY371" s="84" t="str">
        <f>IF(consulta_completa__11[[#This Row],[14 - Inst. Atuando no Local]]="","X","")</f>
        <v>X</v>
      </c>
      <c r="CZ371" s="84">
        <f>IFERROR(FIND("OUTRA (S)",consulta_completa__11[[#This Row],[14 - Inst. Atuando no Local]]),0)</f>
        <v>0</v>
      </c>
      <c r="DA371" s="84" t="str">
        <f t="shared" si="182"/>
        <v/>
      </c>
      <c r="DB371" s="35" t="str">
        <f t="shared" si="183"/>
        <v>Sim</v>
      </c>
      <c r="DC371" s="35" t="str">
        <f t="shared" si="184"/>
        <v>Não</v>
      </c>
      <c r="DD371" s="35" t="str">
        <f t="shared" si="185"/>
        <v>Sim</v>
      </c>
      <c r="DE371" s="87" t="str">
        <f t="shared" si="156"/>
        <v>Federal</v>
      </c>
    </row>
    <row r="372" spans="1:109">
      <c r="A372" s="14">
        <v>20256272019</v>
      </c>
      <c r="B372" s="1">
        <v>45808</v>
      </c>
      <c r="C372" t="s">
        <v>109</v>
      </c>
      <c r="D372" t="s">
        <v>110</v>
      </c>
      <c r="E372" t="s">
        <v>111</v>
      </c>
      <c r="F372" t="s">
        <v>112</v>
      </c>
      <c r="G372" t="s">
        <v>113</v>
      </c>
      <c r="H372" t="s">
        <v>114</v>
      </c>
      <c r="I372" t="s">
        <v>114</v>
      </c>
      <c r="J372" t="s">
        <v>115</v>
      </c>
      <c r="K372" t="s">
        <v>3130</v>
      </c>
      <c r="L372" t="s">
        <v>117</v>
      </c>
      <c r="M372" t="s">
        <v>118</v>
      </c>
      <c r="N372" t="s">
        <v>119</v>
      </c>
      <c r="O372" t="s">
        <v>120</v>
      </c>
      <c r="P372" t="s">
        <v>229</v>
      </c>
      <c r="Q372" t="s">
        <v>167</v>
      </c>
      <c r="R372" t="s">
        <v>123</v>
      </c>
      <c r="S372" t="s">
        <v>3521</v>
      </c>
      <c r="T372" t="s">
        <v>3522</v>
      </c>
      <c r="U372" t="s">
        <v>3523</v>
      </c>
      <c r="V372" t="s">
        <v>3524</v>
      </c>
      <c r="Z372" t="s">
        <v>409</v>
      </c>
      <c r="AA372" t="s">
        <v>113</v>
      </c>
      <c r="AB372" t="s">
        <v>206</v>
      </c>
      <c r="AC372" t="s">
        <v>3525</v>
      </c>
      <c r="AD372">
        <v>1</v>
      </c>
      <c r="AE372" t="s">
        <v>206</v>
      </c>
      <c r="AF372" t="s">
        <v>113</v>
      </c>
      <c r="AG372" t="s">
        <v>113</v>
      </c>
      <c r="AH372" t="s">
        <v>131</v>
      </c>
      <c r="AI372" t="s">
        <v>132</v>
      </c>
      <c r="AJ372" t="s">
        <v>131</v>
      </c>
      <c r="AK372" t="s">
        <v>3526</v>
      </c>
      <c r="AL372" t="s">
        <v>3527</v>
      </c>
      <c r="AM372" t="s">
        <v>3528</v>
      </c>
      <c r="AN372" t="s">
        <v>113</v>
      </c>
      <c r="AO372" t="s">
        <v>113</v>
      </c>
      <c r="AQ372" t="s">
        <v>1789</v>
      </c>
      <c r="AR372" t="s">
        <v>113</v>
      </c>
      <c r="AS372" t="s">
        <v>113</v>
      </c>
      <c r="AT372" t="s">
        <v>113</v>
      </c>
      <c r="AU372" t="s">
        <v>113</v>
      </c>
      <c r="AW372" t="s">
        <v>113</v>
      </c>
      <c r="AX372" s="82">
        <f>IFERROR(FIND("Óbitos/feridos",consulta_completa__11[[#This Row],[13 - Ocorrências/Ambientes Atingidos]]),0)</f>
        <v>0</v>
      </c>
      <c r="AY372" s="83" t="str">
        <f t="shared" si="157"/>
        <v/>
      </c>
      <c r="AZ372" s="82">
        <f>IFERROR(FIND("População afetada/evacuada",consulta_completa__11[[#This Row],[13 - Ocorrências/Ambientes Atingidos]]),0)</f>
        <v>0</v>
      </c>
      <c r="BA372" s="82" t="str">
        <f t="shared" si="158"/>
        <v/>
      </c>
      <c r="BB372" s="82">
        <f>IFERROR(FIND("Suspensão de abastecimento de água",consulta_completa__11[[#This Row],[13 - Ocorrências/Ambientes Atingidos]]),0)</f>
        <v>0</v>
      </c>
      <c r="BC372" s="83" t="str">
        <f t="shared" si="186"/>
        <v/>
      </c>
      <c r="BD372" s="82">
        <f>IFERROR(FIND("Rio/córrego",consulta_completa__11[[#This Row],[13 - Ocorrências/Ambientes Atingidos]]),0)</f>
        <v>0</v>
      </c>
      <c r="BE372" s="83" t="str">
        <f t="shared" si="159"/>
        <v/>
      </c>
      <c r="BF372" s="82">
        <f>IFERROR(FIND("Lago",consulta_completa__11[[#This Row],[13 - Ocorrências/Ambientes Atingidos]]),0)</f>
        <v>0</v>
      </c>
      <c r="BG372" s="83" t="str">
        <f t="shared" si="160"/>
        <v/>
      </c>
      <c r="BH372" s="82">
        <f>IFERROR(FIND("Mar",consulta_completa__11[[#This Row],[13 - Ocorrências/Ambientes Atingidos]]),0)</f>
        <v>1</v>
      </c>
      <c r="BI372" s="83" t="str">
        <f t="shared" si="161"/>
        <v>X</v>
      </c>
      <c r="BJ372" s="82">
        <f>IFERROR(FIND("Praia",consulta_completa__11[[#This Row],[13 - Ocorrências/Ambientes Atingidos]]),0)</f>
        <v>0</v>
      </c>
      <c r="BK372" s="83" t="str">
        <f t="shared" si="162"/>
        <v/>
      </c>
      <c r="BL372" s="82">
        <f>IFERROR(FIND("Solo",consulta_completa__11[[#This Row],[13 - Ocorrências/Ambientes Atingidos]]),0)</f>
        <v>0</v>
      </c>
      <c r="BM372" s="83" t="str">
        <f t="shared" si="163"/>
        <v/>
      </c>
      <c r="BN372" s="82">
        <f>IFERROR(FIND("Águas subterrâneas",consulta_completa__11[[#This Row],[13 - Ocorrências/Ambientes Atingidos]]),0)</f>
        <v>0</v>
      </c>
      <c r="BO372" s="83" t="str">
        <f t="shared" si="164"/>
        <v/>
      </c>
      <c r="BP372" s="82">
        <f>IFERROR(FIND("Atmosfera",consulta_completa__11[[#This Row],[13 - Ocorrências/Ambientes Atingidos]]),0)</f>
        <v>0</v>
      </c>
      <c r="BQ372" s="83" t="str">
        <f t="shared" si="165"/>
        <v/>
      </c>
      <c r="BR372" s="82">
        <f>IFERROR(FIND("Flora",consulta_completa__11[[#This Row],[13 - Ocorrências/Ambientes Atingidos]]),0)</f>
        <v>0</v>
      </c>
      <c r="BS372" s="83" t="str">
        <f t="shared" si="166"/>
        <v/>
      </c>
      <c r="BT372" s="82">
        <f>IFERROR(FIND("Fauna",consulta_completa__11[[#This Row],[13 - Ocorrências/Ambientes Atingidos]]),0)</f>
        <v>0</v>
      </c>
      <c r="BU372" s="83" t="str">
        <f t="shared" si="167"/>
        <v/>
      </c>
      <c r="BV372" s="82">
        <f>IFERROR(FIND("UC federal",consulta_completa__11[[#This Row],[13 - Ocorrências/Ambientes Atingidos]]),0)</f>
        <v>0</v>
      </c>
      <c r="BW372" s="83" t="str">
        <f t="shared" si="168"/>
        <v/>
      </c>
      <c r="BX372" s="82">
        <f>IFERROR(FIND("UC estadual/municipal",consulta_completa__11[[#This Row],[13 - Ocorrências/Ambientes Atingidos]]),0)</f>
        <v>0</v>
      </c>
      <c r="BY372" s="83" t="str">
        <f t="shared" si="169"/>
        <v/>
      </c>
      <c r="BZ372" s="82">
        <f>IFERROR(FIND("Outro(s)",consulta_completa__11[[#This Row],[13 - Ocorrências/Ambientes Atingidos]]),0)</f>
        <v>0</v>
      </c>
      <c r="CA372" s="83" t="str">
        <f t="shared" si="170"/>
        <v/>
      </c>
      <c r="CB372" s="82">
        <f>IFERROR(FIND("Sem dano",consulta_completa__11[[#This Row],[13 - Ocorrências/Ambientes Atingidos]]),0)</f>
        <v>0</v>
      </c>
      <c r="CC372" s="83" t="str">
        <f t="shared" si="171"/>
        <v/>
      </c>
      <c r="CD372" s="82" t="str">
        <f>IF(consulta_completa__11[[#This Row],[13 - Ocorrências/Ambientes Atingidos]]="","X","")</f>
        <v/>
      </c>
      <c r="CE372" s="84">
        <f>IFERROR(FIND("IBAMA",consulta_completa__11[[#This Row],[14 - Inst. Atuando no Local]]),0)</f>
        <v>0</v>
      </c>
      <c r="CF372" s="84" t="str">
        <f t="shared" si="172"/>
        <v/>
      </c>
      <c r="CG372" s="84">
        <f>IFERROR(FIND("OEMA",consulta_completa__11[[#This Row],[14 - Inst. Atuando no Local]]),0)</f>
        <v>0</v>
      </c>
      <c r="CH372" s="84" t="str">
        <f t="shared" si="173"/>
        <v/>
      </c>
      <c r="CI372" s="84">
        <f>IFERROR(FIND("DEFESA CIVIL",consulta_completa__11[[#This Row],[14 - Inst. Atuando no Local]]),0)</f>
        <v>0</v>
      </c>
      <c r="CJ372" s="84" t="str">
        <f t="shared" si="174"/>
        <v/>
      </c>
      <c r="CK372" s="84">
        <f>IFERROR(FIND("CORPO DE BOMBEIROS",consulta_completa__11[[#This Row],[14 - Inst. Atuando no Local]]),0)</f>
        <v>0</v>
      </c>
      <c r="CL372" s="84" t="str">
        <f t="shared" si="175"/>
        <v/>
      </c>
      <c r="CM372" s="84">
        <f>IFERROR(FIND("POLÍCIA RODOVIÁRIA",consulta_completa__11[[#This Row],[14 - Inst. Atuando no Local]]),0)</f>
        <v>0</v>
      </c>
      <c r="CN372" s="84" t="str">
        <f t="shared" si="176"/>
        <v/>
      </c>
      <c r="CO372" s="84">
        <f>IFERROR(FIND("POLÍCIA MILITAR",consulta_completa__11[[#This Row],[14 - Inst. Atuando no Local]]),0)</f>
        <v>0</v>
      </c>
      <c r="CP372" s="84" t="str">
        <f t="shared" si="177"/>
        <v/>
      </c>
      <c r="CQ372" s="84">
        <f>IFERROR(FIND("POLÍCIA CIVIL",consulta_completa__11[[#This Row],[14 - Inst. Atuando no Local]]),0)</f>
        <v>0</v>
      </c>
      <c r="CR372" s="84" t="str">
        <f t="shared" si="178"/>
        <v/>
      </c>
      <c r="CS372" s="84">
        <f>IFERROR(FIND("MARINHA DO BRASIL",consulta_completa__11[[#This Row],[14 - Inst. Atuando no Local]]),0)</f>
        <v>0</v>
      </c>
      <c r="CT372" s="84" t="str">
        <f t="shared" si="179"/>
        <v/>
      </c>
      <c r="CU372" s="84">
        <f>IFERROR(FIND("EMPRESA ESPECIALIZADA EM ATENDIMENTO",consulta_completa__11[[#This Row],[14 - Inst. Atuando no Local]]),0)</f>
        <v>0</v>
      </c>
      <c r="CV372" s="84" t="str">
        <f t="shared" si="180"/>
        <v/>
      </c>
      <c r="CW372" s="84">
        <f>IFERROR(FIND("IBAMA",consulta_completa__11[[#This Row],[14 - Inst. Atuando no Local]]),0)</f>
        <v>0</v>
      </c>
      <c r="CX372" s="84" t="str">
        <f t="shared" si="181"/>
        <v/>
      </c>
      <c r="CY372" s="84" t="str">
        <f>IF(consulta_completa__11[[#This Row],[14 - Inst. Atuando no Local]]="","X","")</f>
        <v/>
      </c>
      <c r="CZ372" s="84">
        <f>IFERROR(FIND("OUTRA (S)",consulta_completa__11[[#This Row],[14 - Inst. Atuando no Local]]),0)</f>
        <v>0</v>
      </c>
      <c r="DA372" s="84" t="str">
        <f t="shared" si="182"/>
        <v/>
      </c>
      <c r="DB372" s="35" t="str">
        <f t="shared" si="183"/>
        <v>Sim</v>
      </c>
      <c r="DC372" s="35" t="str">
        <f t="shared" si="184"/>
        <v>Não</v>
      </c>
      <c r="DD372" s="35" t="str">
        <f t="shared" si="185"/>
        <v>Sim</v>
      </c>
      <c r="DE372" s="87" t="str">
        <f t="shared" si="156"/>
        <v>Federal</v>
      </c>
    </row>
    <row r="373" spans="1:109">
      <c r="A373" s="14">
        <v>20256350452</v>
      </c>
      <c r="B373" s="1">
        <v>45808</v>
      </c>
      <c r="C373" t="s">
        <v>3529</v>
      </c>
      <c r="D373" t="s">
        <v>180</v>
      </c>
      <c r="E373" t="s">
        <v>286</v>
      </c>
      <c r="F373" t="s">
        <v>112</v>
      </c>
      <c r="G373" t="s">
        <v>113</v>
      </c>
      <c r="H373" t="s">
        <v>114</v>
      </c>
      <c r="I373" t="s">
        <v>114</v>
      </c>
      <c r="J373" t="s">
        <v>3530</v>
      </c>
      <c r="K373" t="s">
        <v>113</v>
      </c>
      <c r="L373" t="s">
        <v>113</v>
      </c>
      <c r="M373" t="s">
        <v>810</v>
      </c>
      <c r="N373" t="s">
        <v>333</v>
      </c>
      <c r="O373" t="s">
        <v>185</v>
      </c>
      <c r="P373" t="s">
        <v>229</v>
      </c>
      <c r="Q373" t="s">
        <v>122</v>
      </c>
      <c r="R373" t="s">
        <v>123</v>
      </c>
      <c r="S373" t="s">
        <v>113</v>
      </c>
      <c r="T373" t="s">
        <v>3531</v>
      </c>
      <c r="U373" t="s">
        <v>631</v>
      </c>
      <c r="V373" t="s">
        <v>3532</v>
      </c>
      <c r="Z373" t="s">
        <v>3533</v>
      </c>
      <c r="AA373" t="s">
        <v>113</v>
      </c>
      <c r="AB373" t="s">
        <v>113</v>
      </c>
      <c r="AC373" t="s">
        <v>113</v>
      </c>
      <c r="AE373" t="s">
        <v>3534</v>
      </c>
      <c r="AF373" t="s">
        <v>113</v>
      </c>
      <c r="AG373" t="s">
        <v>113</v>
      </c>
      <c r="AH373" t="s">
        <v>113</v>
      </c>
      <c r="AI373" t="s">
        <v>132</v>
      </c>
      <c r="AJ373" t="s">
        <v>132</v>
      </c>
      <c r="AK373" t="s">
        <v>113</v>
      </c>
      <c r="AL373" t="s">
        <v>3535</v>
      </c>
      <c r="AM373" t="s">
        <v>153</v>
      </c>
      <c r="AN373" t="s">
        <v>154</v>
      </c>
      <c r="AO373" t="s">
        <v>155</v>
      </c>
      <c r="AP373">
        <v>6133161070</v>
      </c>
      <c r="AQ373" t="s">
        <v>156</v>
      </c>
      <c r="AR373" t="s">
        <v>113</v>
      </c>
      <c r="AS373" t="s">
        <v>113</v>
      </c>
      <c r="AT373" t="s">
        <v>113</v>
      </c>
      <c r="AU373" t="s">
        <v>113</v>
      </c>
      <c r="AW373" t="s">
        <v>113</v>
      </c>
      <c r="AX373" s="82">
        <f>IFERROR(FIND("Óbitos/feridos",consulta_completa__11[[#This Row],[13 - Ocorrências/Ambientes Atingidos]]),0)</f>
        <v>0</v>
      </c>
      <c r="AY373" s="83" t="str">
        <f t="shared" si="157"/>
        <v/>
      </c>
      <c r="AZ373" s="82">
        <f>IFERROR(FIND("População afetada/evacuada",consulta_completa__11[[#This Row],[13 - Ocorrências/Ambientes Atingidos]]),0)</f>
        <v>0</v>
      </c>
      <c r="BA373" s="82" t="str">
        <f t="shared" si="158"/>
        <v/>
      </c>
      <c r="BB373" s="82">
        <f>IFERROR(FIND("Suspensão de abastecimento de água",consulta_completa__11[[#This Row],[13 - Ocorrências/Ambientes Atingidos]]),0)</f>
        <v>0</v>
      </c>
      <c r="BC373" s="83" t="str">
        <f t="shared" si="186"/>
        <v/>
      </c>
      <c r="BD373" s="82">
        <f>IFERROR(FIND("Rio/córrego",consulta_completa__11[[#This Row],[13 - Ocorrências/Ambientes Atingidos]]),0)</f>
        <v>1</v>
      </c>
      <c r="BE373" s="83" t="str">
        <f t="shared" si="159"/>
        <v>X</v>
      </c>
      <c r="BF373" s="82">
        <f>IFERROR(FIND("Lago",consulta_completa__11[[#This Row],[13 - Ocorrências/Ambientes Atingidos]]),0)</f>
        <v>0</v>
      </c>
      <c r="BG373" s="83" t="str">
        <f t="shared" si="160"/>
        <v/>
      </c>
      <c r="BH373" s="82">
        <f>IFERROR(FIND("Mar",consulta_completa__11[[#This Row],[13 - Ocorrências/Ambientes Atingidos]]),0)</f>
        <v>0</v>
      </c>
      <c r="BI373" s="83" t="str">
        <f t="shared" si="161"/>
        <v/>
      </c>
      <c r="BJ373" s="82">
        <f>IFERROR(FIND("Praia",consulta_completa__11[[#This Row],[13 - Ocorrências/Ambientes Atingidos]]),0)</f>
        <v>0</v>
      </c>
      <c r="BK373" s="83" t="str">
        <f t="shared" si="162"/>
        <v/>
      </c>
      <c r="BL373" s="82">
        <f>IFERROR(FIND("Solo",consulta_completa__11[[#This Row],[13 - Ocorrências/Ambientes Atingidos]]),0)</f>
        <v>14</v>
      </c>
      <c r="BM373" s="83" t="str">
        <f t="shared" si="163"/>
        <v>X</v>
      </c>
      <c r="BN373" s="82">
        <f>IFERROR(FIND("Águas subterrâneas",consulta_completa__11[[#This Row],[13 - Ocorrências/Ambientes Atingidos]]),0)</f>
        <v>0</v>
      </c>
      <c r="BO373" s="83" t="str">
        <f t="shared" si="164"/>
        <v/>
      </c>
      <c r="BP373" s="82">
        <f>IFERROR(FIND("Atmosfera",consulta_completa__11[[#This Row],[13 - Ocorrências/Ambientes Atingidos]]),0)</f>
        <v>0</v>
      </c>
      <c r="BQ373" s="83" t="str">
        <f t="shared" si="165"/>
        <v/>
      </c>
      <c r="BR373" s="82">
        <f>IFERROR(FIND("Flora",consulta_completa__11[[#This Row],[13 - Ocorrências/Ambientes Atingidos]]),0)</f>
        <v>0</v>
      </c>
      <c r="BS373" s="83" t="str">
        <f t="shared" si="166"/>
        <v/>
      </c>
      <c r="BT373" s="82">
        <f>IFERROR(FIND("Fauna",consulta_completa__11[[#This Row],[13 - Ocorrências/Ambientes Atingidos]]),0)</f>
        <v>0</v>
      </c>
      <c r="BU373" s="83" t="str">
        <f t="shared" si="167"/>
        <v/>
      </c>
      <c r="BV373" s="82">
        <f>IFERROR(FIND("UC federal",consulta_completa__11[[#This Row],[13 - Ocorrências/Ambientes Atingidos]]),0)</f>
        <v>0</v>
      </c>
      <c r="BW373" s="83" t="str">
        <f t="shared" si="168"/>
        <v/>
      </c>
      <c r="BX373" s="82">
        <f>IFERROR(FIND("UC estadual/municipal",consulta_completa__11[[#This Row],[13 - Ocorrências/Ambientes Atingidos]]),0)</f>
        <v>0</v>
      </c>
      <c r="BY373" s="83" t="str">
        <f t="shared" si="169"/>
        <v/>
      </c>
      <c r="BZ373" s="82">
        <f>IFERROR(FIND("Outro(s)",consulta_completa__11[[#This Row],[13 - Ocorrências/Ambientes Atingidos]]),0)</f>
        <v>0</v>
      </c>
      <c r="CA373" s="83" t="str">
        <f t="shared" si="170"/>
        <v/>
      </c>
      <c r="CB373" s="82">
        <f>IFERROR(FIND("Sem dano",consulta_completa__11[[#This Row],[13 - Ocorrências/Ambientes Atingidos]]),0)</f>
        <v>0</v>
      </c>
      <c r="CC373" s="83" t="str">
        <f t="shared" si="171"/>
        <v/>
      </c>
      <c r="CD373" s="82" t="str">
        <f>IF(consulta_completa__11[[#This Row],[13 - Ocorrências/Ambientes Atingidos]]="","X","")</f>
        <v/>
      </c>
      <c r="CE373" s="84">
        <f>IFERROR(FIND("IBAMA",consulta_completa__11[[#This Row],[14 - Inst. Atuando no Local]]),0)</f>
        <v>0</v>
      </c>
      <c r="CF373" s="84" t="str">
        <f t="shared" si="172"/>
        <v/>
      </c>
      <c r="CG373" s="84">
        <f>IFERROR(FIND("OEMA",consulta_completa__11[[#This Row],[14 - Inst. Atuando no Local]]),0)</f>
        <v>0</v>
      </c>
      <c r="CH373" s="84" t="str">
        <f t="shared" si="173"/>
        <v/>
      </c>
      <c r="CI373" s="84">
        <f>IFERROR(FIND("DEFESA CIVIL",consulta_completa__11[[#This Row],[14 - Inst. Atuando no Local]]),0)</f>
        <v>0</v>
      </c>
      <c r="CJ373" s="84" t="str">
        <f t="shared" si="174"/>
        <v/>
      </c>
      <c r="CK373" s="84">
        <f>IFERROR(FIND("CORPO DE BOMBEIROS",consulta_completa__11[[#This Row],[14 - Inst. Atuando no Local]]),0)</f>
        <v>0</v>
      </c>
      <c r="CL373" s="84" t="str">
        <f t="shared" si="175"/>
        <v/>
      </c>
      <c r="CM373" s="84">
        <f>IFERROR(FIND("POLÍCIA RODOVIÁRIA",consulta_completa__11[[#This Row],[14 - Inst. Atuando no Local]]),0)</f>
        <v>0</v>
      </c>
      <c r="CN373" s="84" t="str">
        <f t="shared" si="176"/>
        <v/>
      </c>
      <c r="CO373" s="84">
        <f>IFERROR(FIND("POLÍCIA MILITAR",consulta_completa__11[[#This Row],[14 - Inst. Atuando no Local]]),0)</f>
        <v>0</v>
      </c>
      <c r="CP373" s="84" t="str">
        <f t="shared" si="177"/>
        <v/>
      </c>
      <c r="CQ373" s="84">
        <f>IFERROR(FIND("POLÍCIA CIVIL",consulta_completa__11[[#This Row],[14 - Inst. Atuando no Local]]),0)</f>
        <v>0</v>
      </c>
      <c r="CR373" s="84" t="str">
        <f t="shared" si="178"/>
        <v/>
      </c>
      <c r="CS373" s="84">
        <f>IFERROR(FIND("MARINHA DO BRASIL",consulta_completa__11[[#This Row],[14 - Inst. Atuando no Local]]),0)</f>
        <v>0</v>
      </c>
      <c r="CT373" s="84" t="str">
        <f t="shared" si="179"/>
        <v/>
      </c>
      <c r="CU373" s="84">
        <f>IFERROR(FIND("EMPRESA ESPECIALIZADA EM ATENDIMENTO",consulta_completa__11[[#This Row],[14 - Inst. Atuando no Local]]),0)</f>
        <v>0</v>
      </c>
      <c r="CV373" s="84" t="str">
        <f t="shared" si="180"/>
        <v/>
      </c>
      <c r="CW373" s="84">
        <f>IFERROR(FIND("IBAMA",consulta_completa__11[[#This Row],[14 - Inst. Atuando no Local]]),0)</f>
        <v>0</v>
      </c>
      <c r="CX373" s="84" t="str">
        <f t="shared" si="181"/>
        <v/>
      </c>
      <c r="CY373" s="84" t="str">
        <f>IF(consulta_completa__11[[#This Row],[14 - Inst. Atuando no Local]]="","X","")</f>
        <v/>
      </c>
      <c r="CZ373" s="84">
        <f>IFERROR(FIND("OUTRA (S)",consulta_completa__11[[#This Row],[14 - Inst. Atuando no Local]]),0)</f>
        <v>0</v>
      </c>
      <c r="DA373" s="84" t="str">
        <f t="shared" si="182"/>
        <v/>
      </c>
      <c r="DB373" s="35" t="str">
        <f t="shared" si="183"/>
        <v>Sim</v>
      </c>
      <c r="DC373" s="35" t="str">
        <f t="shared" si="184"/>
        <v>Não</v>
      </c>
      <c r="DD373" s="35" t="str">
        <f t="shared" si="185"/>
        <v>Sim</v>
      </c>
      <c r="DE373" s="87" t="str">
        <f t="shared" si="156"/>
        <v>Sem informação</v>
      </c>
    </row>
    <row r="374" spans="1:109">
      <c r="A374" s="14">
        <v>202553157607</v>
      </c>
      <c r="B374" s="1">
        <v>45808</v>
      </c>
      <c r="C374" t="s">
        <v>3536</v>
      </c>
      <c r="D374" t="s">
        <v>3485</v>
      </c>
      <c r="E374" t="s">
        <v>452</v>
      </c>
      <c r="F374" t="s">
        <v>112</v>
      </c>
      <c r="G374" t="s">
        <v>646</v>
      </c>
      <c r="H374" t="s">
        <v>3537</v>
      </c>
      <c r="I374" t="s">
        <v>648</v>
      </c>
      <c r="J374" t="s">
        <v>113</v>
      </c>
      <c r="K374" t="s">
        <v>114</v>
      </c>
      <c r="L374" t="s">
        <v>114</v>
      </c>
      <c r="M374" t="s">
        <v>332</v>
      </c>
      <c r="N374" t="s">
        <v>3538</v>
      </c>
      <c r="O374" t="s">
        <v>120</v>
      </c>
      <c r="P374" t="s">
        <v>229</v>
      </c>
      <c r="Q374" t="s">
        <v>143</v>
      </c>
      <c r="R374" t="s">
        <v>123</v>
      </c>
      <c r="S374" t="s">
        <v>113</v>
      </c>
      <c r="T374" t="s">
        <v>3539</v>
      </c>
      <c r="U374" t="s">
        <v>3540</v>
      </c>
      <c r="V374" t="s">
        <v>3541</v>
      </c>
      <c r="Z374" t="s">
        <v>113</v>
      </c>
      <c r="AA374" t="s">
        <v>3542</v>
      </c>
      <c r="AB374" t="s">
        <v>3543</v>
      </c>
      <c r="AC374" t="s">
        <v>3544</v>
      </c>
      <c r="AD374">
        <v>2</v>
      </c>
      <c r="AE374" t="s">
        <v>113</v>
      </c>
      <c r="AF374" t="s">
        <v>113</v>
      </c>
      <c r="AG374" t="s">
        <v>113</v>
      </c>
      <c r="AH374" t="s">
        <v>194</v>
      </c>
      <c r="AI374" t="s">
        <v>132</v>
      </c>
      <c r="AJ374" t="s">
        <v>131</v>
      </c>
      <c r="AK374" t="s">
        <v>3545</v>
      </c>
      <c r="AL374" t="s">
        <v>113</v>
      </c>
      <c r="AM374" t="s">
        <v>3546</v>
      </c>
      <c r="AN374" t="s">
        <v>265</v>
      </c>
      <c r="AO374" t="s">
        <v>113</v>
      </c>
      <c r="AQ374" t="s">
        <v>3547</v>
      </c>
      <c r="AR374" t="s">
        <v>113</v>
      </c>
      <c r="AS374" t="s">
        <v>113</v>
      </c>
      <c r="AT374" t="s">
        <v>113</v>
      </c>
      <c r="AU374" t="s">
        <v>113</v>
      </c>
      <c r="AW374" t="s">
        <v>113</v>
      </c>
      <c r="AX374" s="82">
        <f>IFERROR(FIND("Óbitos/feridos",consulta_completa__11[[#This Row],[13 - Ocorrências/Ambientes Atingidos]]),0)</f>
        <v>0</v>
      </c>
      <c r="AY374" s="83" t="str">
        <f t="shared" si="157"/>
        <v/>
      </c>
      <c r="AZ374" s="82">
        <f>IFERROR(FIND("População afetada/evacuada",consulta_completa__11[[#This Row],[13 - Ocorrências/Ambientes Atingidos]]),0)</f>
        <v>0</v>
      </c>
      <c r="BA374" s="82" t="str">
        <f t="shared" si="158"/>
        <v/>
      </c>
      <c r="BB374" s="82">
        <f>IFERROR(FIND("Suspensão de abastecimento de água",consulta_completa__11[[#This Row],[13 - Ocorrências/Ambientes Atingidos]]),0)</f>
        <v>0</v>
      </c>
      <c r="BC374" s="83" t="str">
        <f t="shared" si="186"/>
        <v/>
      </c>
      <c r="BD374" s="82">
        <f>IFERROR(FIND("Rio/córrego",consulta_completa__11[[#This Row],[13 - Ocorrências/Ambientes Atingidos]]),0)</f>
        <v>1</v>
      </c>
      <c r="BE374" s="83" t="str">
        <f t="shared" si="159"/>
        <v>X</v>
      </c>
      <c r="BF374" s="82">
        <f>IFERROR(FIND("Lago",consulta_completa__11[[#This Row],[13 - Ocorrências/Ambientes Atingidos]]),0)</f>
        <v>0</v>
      </c>
      <c r="BG374" s="83" t="str">
        <f t="shared" si="160"/>
        <v/>
      </c>
      <c r="BH374" s="82">
        <f>IFERROR(FIND("Mar",consulta_completa__11[[#This Row],[13 - Ocorrências/Ambientes Atingidos]]),0)</f>
        <v>0</v>
      </c>
      <c r="BI374" s="83" t="str">
        <f t="shared" si="161"/>
        <v/>
      </c>
      <c r="BJ374" s="82">
        <f>IFERROR(FIND("Praia",consulta_completa__11[[#This Row],[13 - Ocorrências/Ambientes Atingidos]]),0)</f>
        <v>0</v>
      </c>
      <c r="BK374" s="83" t="str">
        <f t="shared" si="162"/>
        <v/>
      </c>
      <c r="BL374" s="82">
        <f>IFERROR(FIND("Solo",consulta_completa__11[[#This Row],[13 - Ocorrências/Ambientes Atingidos]]),0)</f>
        <v>0</v>
      </c>
      <c r="BM374" s="83" t="str">
        <f t="shared" si="163"/>
        <v/>
      </c>
      <c r="BN374" s="82">
        <f>IFERROR(FIND("Águas subterrâneas",consulta_completa__11[[#This Row],[13 - Ocorrências/Ambientes Atingidos]]),0)</f>
        <v>0</v>
      </c>
      <c r="BO374" s="83" t="str">
        <f t="shared" si="164"/>
        <v/>
      </c>
      <c r="BP374" s="82">
        <f>IFERROR(FIND("Atmosfera",consulta_completa__11[[#This Row],[13 - Ocorrências/Ambientes Atingidos]]),0)</f>
        <v>0</v>
      </c>
      <c r="BQ374" s="83" t="str">
        <f t="shared" si="165"/>
        <v/>
      </c>
      <c r="BR374" s="82">
        <f>IFERROR(FIND("Flora",consulta_completa__11[[#This Row],[13 - Ocorrências/Ambientes Atingidos]]),0)</f>
        <v>0</v>
      </c>
      <c r="BS374" s="83" t="str">
        <f t="shared" si="166"/>
        <v/>
      </c>
      <c r="BT374" s="82">
        <f>IFERROR(FIND("Fauna",consulta_completa__11[[#This Row],[13 - Ocorrências/Ambientes Atingidos]]),0)</f>
        <v>0</v>
      </c>
      <c r="BU374" s="83" t="str">
        <f t="shared" si="167"/>
        <v/>
      </c>
      <c r="BV374" s="82">
        <f>IFERROR(FIND("UC federal",consulta_completa__11[[#This Row],[13 - Ocorrências/Ambientes Atingidos]]),0)</f>
        <v>0</v>
      </c>
      <c r="BW374" s="83" t="str">
        <f t="shared" si="168"/>
        <v/>
      </c>
      <c r="BX374" s="82">
        <f>IFERROR(FIND("UC estadual/municipal",consulta_completa__11[[#This Row],[13 - Ocorrências/Ambientes Atingidos]]),0)</f>
        <v>0</v>
      </c>
      <c r="BY374" s="83" t="str">
        <f t="shared" si="169"/>
        <v/>
      </c>
      <c r="BZ374" s="82">
        <f>IFERROR(FIND("Outro(s)",consulta_completa__11[[#This Row],[13 - Ocorrências/Ambientes Atingidos]]),0)</f>
        <v>0</v>
      </c>
      <c r="CA374" s="83" t="str">
        <f t="shared" si="170"/>
        <v/>
      </c>
      <c r="CB374" s="82">
        <f>IFERROR(FIND("Sem dano",consulta_completa__11[[#This Row],[13 - Ocorrências/Ambientes Atingidos]]),0)</f>
        <v>0</v>
      </c>
      <c r="CC374" s="83" t="str">
        <f t="shared" si="171"/>
        <v/>
      </c>
      <c r="CD374" s="82" t="str">
        <f>IF(consulta_completa__11[[#This Row],[13 - Ocorrências/Ambientes Atingidos]]="","X","")</f>
        <v/>
      </c>
      <c r="CE374" s="84">
        <f>IFERROR(FIND("IBAMA",consulta_completa__11[[#This Row],[14 - Inst. Atuando no Local]]),0)</f>
        <v>125</v>
      </c>
      <c r="CF374" s="84" t="str">
        <f t="shared" si="172"/>
        <v>X</v>
      </c>
      <c r="CG374" s="84">
        <f>IFERROR(FIND("OEMA",consulta_completa__11[[#This Row],[14 - Inst. Atuando no Local]]),0)</f>
        <v>0</v>
      </c>
      <c r="CH374" s="84" t="str">
        <f t="shared" si="173"/>
        <v/>
      </c>
      <c r="CI374" s="84">
        <f>IFERROR(FIND("DEFESA CIVIL",consulta_completa__11[[#This Row],[14 - Inst. Atuando no Local]]),0)</f>
        <v>0</v>
      </c>
      <c r="CJ374" s="84" t="str">
        <f t="shared" si="174"/>
        <v/>
      </c>
      <c r="CK374" s="84">
        <f>IFERROR(FIND("CORPO DE BOMBEIROS",consulta_completa__11[[#This Row],[14 - Inst. Atuando no Local]]),0)</f>
        <v>0</v>
      </c>
      <c r="CL374" s="84" t="str">
        <f t="shared" si="175"/>
        <v/>
      </c>
      <c r="CM374" s="84">
        <f>IFERROR(FIND("POLÍCIA RODOVIÁRIA",consulta_completa__11[[#This Row],[14 - Inst. Atuando no Local]]),0)</f>
        <v>0</v>
      </c>
      <c r="CN374" s="84" t="str">
        <f t="shared" si="176"/>
        <v/>
      </c>
      <c r="CO374" s="84">
        <f>IFERROR(FIND("POLÍCIA MILITAR",consulta_completa__11[[#This Row],[14 - Inst. Atuando no Local]]),0)</f>
        <v>0</v>
      </c>
      <c r="CP374" s="84" t="str">
        <f t="shared" si="177"/>
        <v/>
      </c>
      <c r="CQ374" s="84">
        <f>IFERROR(FIND("POLÍCIA CIVIL",consulta_completa__11[[#This Row],[14 - Inst. Atuando no Local]]),0)</f>
        <v>0</v>
      </c>
      <c r="CR374" s="84" t="str">
        <f t="shared" si="178"/>
        <v/>
      </c>
      <c r="CS374" s="84">
        <f>IFERROR(FIND("MARINHA DO BRASIL",consulta_completa__11[[#This Row],[14 - Inst. Atuando no Local]]),0)</f>
        <v>0</v>
      </c>
      <c r="CT374" s="84" t="str">
        <f t="shared" si="179"/>
        <v/>
      </c>
      <c r="CU374" s="84">
        <f>IFERROR(FIND("EMPRESA ESPECIALIZADA EM ATENDIMENTO",consulta_completa__11[[#This Row],[14 - Inst. Atuando no Local]]),0)</f>
        <v>0</v>
      </c>
      <c r="CV374" s="84" t="str">
        <f t="shared" si="180"/>
        <v/>
      </c>
      <c r="CW374" s="84">
        <f>IFERROR(FIND("IBAMA",consulta_completa__11[[#This Row],[14 - Inst. Atuando no Local]]),0)</f>
        <v>125</v>
      </c>
      <c r="CX374" s="84" t="str">
        <f t="shared" si="181"/>
        <v>X</v>
      </c>
      <c r="CY374" s="84" t="str">
        <f>IF(consulta_completa__11[[#This Row],[14 - Inst. Atuando no Local]]="","X","")</f>
        <v/>
      </c>
      <c r="CZ374" s="84">
        <f>IFERROR(FIND("OUTRA (S)",consulta_completa__11[[#This Row],[14 - Inst. Atuando no Local]]),0)</f>
        <v>0</v>
      </c>
      <c r="DA374" s="84" t="str">
        <f t="shared" si="182"/>
        <v/>
      </c>
      <c r="DB374" s="35" t="str">
        <f t="shared" si="183"/>
        <v>Sim</v>
      </c>
      <c r="DC374" s="35" t="str">
        <f t="shared" si="184"/>
        <v>Não</v>
      </c>
      <c r="DD374" s="35" t="str">
        <f t="shared" si="185"/>
        <v>Sim</v>
      </c>
      <c r="DE374" s="87" t="str">
        <f t="shared" si="156"/>
        <v>Estadual</v>
      </c>
    </row>
    <row r="375" spans="1:109">
      <c r="A375" s="14">
        <v>20256279213</v>
      </c>
      <c r="B375" s="1">
        <v>45809</v>
      </c>
      <c r="C375" t="s">
        <v>109</v>
      </c>
      <c r="D375" t="s">
        <v>110</v>
      </c>
      <c r="E375" t="s">
        <v>111</v>
      </c>
      <c r="F375" t="s">
        <v>112</v>
      </c>
      <c r="G375" t="s">
        <v>113</v>
      </c>
      <c r="H375" t="s">
        <v>114</v>
      </c>
      <c r="I375" t="s">
        <v>114</v>
      </c>
      <c r="J375" t="s">
        <v>115</v>
      </c>
      <c r="K375" t="s">
        <v>3130</v>
      </c>
      <c r="L375" t="s">
        <v>117</v>
      </c>
      <c r="M375" t="s">
        <v>118</v>
      </c>
      <c r="N375" t="s">
        <v>119</v>
      </c>
      <c r="O375" t="s">
        <v>120</v>
      </c>
      <c r="P375" t="s">
        <v>272</v>
      </c>
      <c r="Q375" t="s">
        <v>230</v>
      </c>
      <c r="R375" t="s">
        <v>123</v>
      </c>
      <c r="S375" t="s">
        <v>3521</v>
      </c>
      <c r="T375" t="s">
        <v>3522</v>
      </c>
      <c r="U375" t="s">
        <v>3548</v>
      </c>
      <c r="V375" t="s">
        <v>3549</v>
      </c>
      <c r="Z375" t="s">
        <v>409</v>
      </c>
      <c r="AA375" t="s">
        <v>113</v>
      </c>
      <c r="AB375" t="s">
        <v>206</v>
      </c>
      <c r="AC375" t="s">
        <v>3525</v>
      </c>
      <c r="AD375">
        <v>1</v>
      </c>
      <c r="AE375" t="s">
        <v>206</v>
      </c>
      <c r="AF375" t="s">
        <v>113</v>
      </c>
      <c r="AG375" t="s">
        <v>113</v>
      </c>
      <c r="AH375" t="s">
        <v>131</v>
      </c>
      <c r="AI375" t="s">
        <v>132</v>
      </c>
      <c r="AJ375" t="s">
        <v>131</v>
      </c>
      <c r="AK375" t="s">
        <v>3526</v>
      </c>
      <c r="AL375" t="s">
        <v>3550</v>
      </c>
      <c r="AM375" t="s">
        <v>3528</v>
      </c>
      <c r="AN375" t="s">
        <v>113</v>
      </c>
      <c r="AO375" t="s">
        <v>113</v>
      </c>
      <c r="AQ375" t="s">
        <v>1789</v>
      </c>
      <c r="AR375" t="s">
        <v>113</v>
      </c>
      <c r="AS375" t="s">
        <v>113</v>
      </c>
      <c r="AT375" t="s">
        <v>113</v>
      </c>
      <c r="AU375" t="s">
        <v>113</v>
      </c>
      <c r="AW375" t="s">
        <v>113</v>
      </c>
      <c r="AX375" s="82">
        <f>IFERROR(FIND("Óbitos/feridos",consulta_completa__11[[#This Row],[13 - Ocorrências/Ambientes Atingidos]]),0)</f>
        <v>0</v>
      </c>
      <c r="AY375" s="83" t="str">
        <f t="shared" si="157"/>
        <v/>
      </c>
      <c r="AZ375" s="82">
        <f>IFERROR(FIND("População afetada/evacuada",consulta_completa__11[[#This Row],[13 - Ocorrências/Ambientes Atingidos]]),0)</f>
        <v>0</v>
      </c>
      <c r="BA375" s="82" t="str">
        <f t="shared" si="158"/>
        <v/>
      </c>
      <c r="BB375" s="82">
        <f>IFERROR(FIND("Suspensão de abastecimento de água",consulta_completa__11[[#This Row],[13 - Ocorrências/Ambientes Atingidos]]),0)</f>
        <v>0</v>
      </c>
      <c r="BC375" s="83" t="str">
        <f t="shared" si="186"/>
        <v/>
      </c>
      <c r="BD375" s="82">
        <f>IFERROR(FIND("Rio/córrego",consulta_completa__11[[#This Row],[13 - Ocorrências/Ambientes Atingidos]]),0)</f>
        <v>0</v>
      </c>
      <c r="BE375" s="83" t="str">
        <f t="shared" si="159"/>
        <v/>
      </c>
      <c r="BF375" s="82">
        <f>IFERROR(FIND("Lago",consulta_completa__11[[#This Row],[13 - Ocorrências/Ambientes Atingidos]]),0)</f>
        <v>0</v>
      </c>
      <c r="BG375" s="83" t="str">
        <f t="shared" si="160"/>
        <v/>
      </c>
      <c r="BH375" s="82">
        <f>IFERROR(FIND("Mar",consulta_completa__11[[#This Row],[13 - Ocorrências/Ambientes Atingidos]]),0)</f>
        <v>1</v>
      </c>
      <c r="BI375" s="83" t="str">
        <f t="shared" si="161"/>
        <v>X</v>
      </c>
      <c r="BJ375" s="82">
        <f>IFERROR(FIND("Praia",consulta_completa__11[[#This Row],[13 - Ocorrências/Ambientes Atingidos]]),0)</f>
        <v>0</v>
      </c>
      <c r="BK375" s="83" t="str">
        <f t="shared" si="162"/>
        <v/>
      </c>
      <c r="BL375" s="82">
        <f>IFERROR(FIND("Solo",consulta_completa__11[[#This Row],[13 - Ocorrências/Ambientes Atingidos]]),0)</f>
        <v>0</v>
      </c>
      <c r="BM375" s="83" t="str">
        <f t="shared" si="163"/>
        <v/>
      </c>
      <c r="BN375" s="82">
        <f>IFERROR(FIND("Águas subterrâneas",consulta_completa__11[[#This Row],[13 - Ocorrências/Ambientes Atingidos]]),0)</f>
        <v>0</v>
      </c>
      <c r="BO375" s="83" t="str">
        <f t="shared" si="164"/>
        <v/>
      </c>
      <c r="BP375" s="82">
        <f>IFERROR(FIND("Atmosfera",consulta_completa__11[[#This Row],[13 - Ocorrências/Ambientes Atingidos]]),0)</f>
        <v>0</v>
      </c>
      <c r="BQ375" s="83" t="str">
        <f t="shared" si="165"/>
        <v/>
      </c>
      <c r="BR375" s="82">
        <f>IFERROR(FIND("Flora",consulta_completa__11[[#This Row],[13 - Ocorrências/Ambientes Atingidos]]),0)</f>
        <v>0</v>
      </c>
      <c r="BS375" s="83" t="str">
        <f t="shared" si="166"/>
        <v/>
      </c>
      <c r="BT375" s="82">
        <f>IFERROR(FIND("Fauna",consulta_completa__11[[#This Row],[13 - Ocorrências/Ambientes Atingidos]]),0)</f>
        <v>0</v>
      </c>
      <c r="BU375" s="83" t="str">
        <f t="shared" si="167"/>
        <v/>
      </c>
      <c r="BV375" s="82">
        <f>IFERROR(FIND("UC federal",consulta_completa__11[[#This Row],[13 - Ocorrências/Ambientes Atingidos]]),0)</f>
        <v>0</v>
      </c>
      <c r="BW375" s="83" t="str">
        <f t="shared" si="168"/>
        <v/>
      </c>
      <c r="BX375" s="82">
        <f>IFERROR(FIND("UC estadual/municipal",consulta_completa__11[[#This Row],[13 - Ocorrências/Ambientes Atingidos]]),0)</f>
        <v>0</v>
      </c>
      <c r="BY375" s="83" t="str">
        <f t="shared" si="169"/>
        <v/>
      </c>
      <c r="BZ375" s="82">
        <f>IFERROR(FIND("Outro(s)",consulta_completa__11[[#This Row],[13 - Ocorrências/Ambientes Atingidos]]),0)</f>
        <v>0</v>
      </c>
      <c r="CA375" s="83" t="str">
        <f t="shared" si="170"/>
        <v/>
      </c>
      <c r="CB375" s="82">
        <f>IFERROR(FIND("Sem dano",consulta_completa__11[[#This Row],[13 - Ocorrências/Ambientes Atingidos]]),0)</f>
        <v>0</v>
      </c>
      <c r="CC375" s="83" t="str">
        <f t="shared" si="171"/>
        <v/>
      </c>
      <c r="CD375" s="82" t="str">
        <f>IF(consulta_completa__11[[#This Row],[13 - Ocorrências/Ambientes Atingidos]]="","X","")</f>
        <v/>
      </c>
      <c r="CE375" s="84">
        <f>IFERROR(FIND("IBAMA",consulta_completa__11[[#This Row],[14 - Inst. Atuando no Local]]),0)</f>
        <v>0</v>
      </c>
      <c r="CF375" s="84" t="str">
        <f t="shared" si="172"/>
        <v/>
      </c>
      <c r="CG375" s="84">
        <f>IFERROR(FIND("OEMA",consulta_completa__11[[#This Row],[14 - Inst. Atuando no Local]]),0)</f>
        <v>0</v>
      </c>
      <c r="CH375" s="84" t="str">
        <f t="shared" si="173"/>
        <v/>
      </c>
      <c r="CI375" s="84">
        <f>IFERROR(FIND("DEFESA CIVIL",consulta_completa__11[[#This Row],[14 - Inst. Atuando no Local]]),0)</f>
        <v>0</v>
      </c>
      <c r="CJ375" s="84" t="str">
        <f t="shared" si="174"/>
        <v/>
      </c>
      <c r="CK375" s="84">
        <f>IFERROR(FIND("CORPO DE BOMBEIROS",consulta_completa__11[[#This Row],[14 - Inst. Atuando no Local]]),0)</f>
        <v>0</v>
      </c>
      <c r="CL375" s="84" t="str">
        <f t="shared" si="175"/>
        <v/>
      </c>
      <c r="CM375" s="84">
        <f>IFERROR(FIND("POLÍCIA RODOVIÁRIA",consulta_completa__11[[#This Row],[14 - Inst. Atuando no Local]]),0)</f>
        <v>0</v>
      </c>
      <c r="CN375" s="84" t="str">
        <f t="shared" si="176"/>
        <v/>
      </c>
      <c r="CO375" s="84">
        <f>IFERROR(FIND("POLÍCIA MILITAR",consulta_completa__11[[#This Row],[14 - Inst. Atuando no Local]]),0)</f>
        <v>0</v>
      </c>
      <c r="CP375" s="84" t="str">
        <f t="shared" si="177"/>
        <v/>
      </c>
      <c r="CQ375" s="84">
        <f>IFERROR(FIND("POLÍCIA CIVIL",consulta_completa__11[[#This Row],[14 - Inst. Atuando no Local]]),0)</f>
        <v>0</v>
      </c>
      <c r="CR375" s="84" t="str">
        <f t="shared" si="178"/>
        <v/>
      </c>
      <c r="CS375" s="84">
        <f>IFERROR(FIND("MARINHA DO BRASIL",consulta_completa__11[[#This Row],[14 - Inst. Atuando no Local]]),0)</f>
        <v>0</v>
      </c>
      <c r="CT375" s="84" t="str">
        <f t="shared" si="179"/>
        <v/>
      </c>
      <c r="CU375" s="84">
        <f>IFERROR(FIND("EMPRESA ESPECIALIZADA EM ATENDIMENTO",consulta_completa__11[[#This Row],[14 - Inst. Atuando no Local]]),0)</f>
        <v>0</v>
      </c>
      <c r="CV375" s="84" t="str">
        <f t="shared" si="180"/>
        <v/>
      </c>
      <c r="CW375" s="84">
        <f>IFERROR(FIND("IBAMA",consulta_completa__11[[#This Row],[14 - Inst. Atuando no Local]]),0)</f>
        <v>0</v>
      </c>
      <c r="CX375" s="84" t="str">
        <f t="shared" si="181"/>
        <v/>
      </c>
      <c r="CY375" s="84" t="str">
        <f>IF(consulta_completa__11[[#This Row],[14 - Inst. Atuando no Local]]="","X","")</f>
        <v/>
      </c>
      <c r="CZ375" s="84">
        <f>IFERROR(FIND("OUTRA (S)",consulta_completa__11[[#This Row],[14 - Inst. Atuando no Local]]),0)</f>
        <v>0</v>
      </c>
      <c r="DA375" s="84" t="str">
        <f t="shared" si="182"/>
        <v/>
      </c>
      <c r="DB375" s="35" t="str">
        <f t="shared" si="183"/>
        <v>Sim</v>
      </c>
      <c r="DC375" s="35" t="str">
        <f t="shared" si="184"/>
        <v>Não</v>
      </c>
      <c r="DD375" s="35" t="str">
        <f t="shared" si="185"/>
        <v>Sim</v>
      </c>
      <c r="DE375" s="87" t="str">
        <f t="shared" si="156"/>
        <v>Federal</v>
      </c>
    </row>
    <row r="376" spans="1:109">
      <c r="A376" s="14">
        <v>20256346831</v>
      </c>
      <c r="B376" s="1">
        <v>45810</v>
      </c>
      <c r="C376" t="s">
        <v>3551</v>
      </c>
      <c r="D376" t="s">
        <v>998</v>
      </c>
      <c r="E376" t="s">
        <v>286</v>
      </c>
      <c r="F376" t="s">
        <v>112</v>
      </c>
      <c r="G376" t="s">
        <v>678</v>
      </c>
      <c r="H376" t="s">
        <v>875</v>
      </c>
      <c r="I376" t="s">
        <v>648</v>
      </c>
      <c r="J376" t="s">
        <v>113</v>
      </c>
      <c r="K376" t="s">
        <v>114</v>
      </c>
      <c r="L376" t="s">
        <v>114</v>
      </c>
      <c r="M376" t="s">
        <v>140</v>
      </c>
      <c r="N376" t="s">
        <v>650</v>
      </c>
      <c r="O376" t="s">
        <v>120</v>
      </c>
      <c r="P376" t="s">
        <v>299</v>
      </c>
      <c r="Q376" t="s">
        <v>122</v>
      </c>
      <c r="R376" t="s">
        <v>123</v>
      </c>
      <c r="S376" t="s">
        <v>113</v>
      </c>
      <c r="T376" t="s">
        <v>3552</v>
      </c>
      <c r="U376" t="s">
        <v>3553</v>
      </c>
      <c r="V376" t="s">
        <v>3554</v>
      </c>
      <c r="Z376" t="s">
        <v>113</v>
      </c>
      <c r="AA376" t="s">
        <v>3555</v>
      </c>
      <c r="AB376" t="s">
        <v>3556</v>
      </c>
      <c r="AC376" t="s">
        <v>3557</v>
      </c>
      <c r="AD376">
        <v>0</v>
      </c>
      <c r="AE376" t="s">
        <v>3558</v>
      </c>
      <c r="AF376" t="s">
        <v>113</v>
      </c>
      <c r="AG376" t="s">
        <v>3559</v>
      </c>
      <c r="AH376" t="s">
        <v>194</v>
      </c>
      <c r="AI376" t="s">
        <v>132</v>
      </c>
      <c r="AJ376" t="s">
        <v>132</v>
      </c>
      <c r="AK376" t="s">
        <v>113</v>
      </c>
      <c r="AL376" t="s">
        <v>3560</v>
      </c>
      <c r="AM376" t="s">
        <v>692</v>
      </c>
      <c r="AN376" t="s">
        <v>1543</v>
      </c>
      <c r="AO376" t="s">
        <v>1544</v>
      </c>
      <c r="AP376">
        <v>6236238900</v>
      </c>
      <c r="AQ376" t="s">
        <v>695</v>
      </c>
      <c r="AR376" t="s">
        <v>113</v>
      </c>
      <c r="AS376" t="s">
        <v>113</v>
      </c>
      <c r="AT376" t="s">
        <v>113</v>
      </c>
      <c r="AU376" t="s">
        <v>113</v>
      </c>
      <c r="AW376" t="s">
        <v>113</v>
      </c>
      <c r="AX376" s="82">
        <f>IFERROR(FIND("Óbitos/feridos",consulta_completa__11[[#This Row],[13 - Ocorrências/Ambientes Atingidos]]),0)</f>
        <v>0</v>
      </c>
      <c r="AY376" s="83" t="str">
        <f t="shared" si="157"/>
        <v/>
      </c>
      <c r="AZ376" s="82">
        <f>IFERROR(FIND("População afetada/evacuada",consulta_completa__11[[#This Row],[13 - Ocorrências/Ambientes Atingidos]]),0)</f>
        <v>0</v>
      </c>
      <c r="BA376" s="82" t="str">
        <f t="shared" si="158"/>
        <v/>
      </c>
      <c r="BB376" s="82">
        <f>IFERROR(FIND("Suspensão de abastecimento de água",consulta_completa__11[[#This Row],[13 - Ocorrências/Ambientes Atingidos]]),0)</f>
        <v>0</v>
      </c>
      <c r="BC376" s="83" t="str">
        <f t="shared" si="186"/>
        <v/>
      </c>
      <c r="BD376" s="82">
        <f>IFERROR(FIND("Rio/córrego",consulta_completa__11[[#This Row],[13 - Ocorrências/Ambientes Atingidos]]),0)</f>
        <v>0</v>
      </c>
      <c r="BE376" s="83" t="str">
        <f t="shared" si="159"/>
        <v/>
      </c>
      <c r="BF376" s="82">
        <f>IFERROR(FIND("Lago",consulta_completa__11[[#This Row],[13 - Ocorrências/Ambientes Atingidos]]),0)</f>
        <v>0</v>
      </c>
      <c r="BG376" s="83" t="str">
        <f t="shared" si="160"/>
        <v/>
      </c>
      <c r="BH376" s="82">
        <f>IFERROR(FIND("Mar",consulta_completa__11[[#This Row],[13 - Ocorrências/Ambientes Atingidos]]),0)</f>
        <v>0</v>
      </c>
      <c r="BI376" s="83" t="str">
        <f t="shared" si="161"/>
        <v/>
      </c>
      <c r="BJ376" s="82">
        <f>IFERROR(FIND("Praia",consulta_completa__11[[#This Row],[13 - Ocorrências/Ambientes Atingidos]]),0)</f>
        <v>0</v>
      </c>
      <c r="BK376" s="83" t="str">
        <f t="shared" si="162"/>
        <v/>
      </c>
      <c r="BL376" s="82">
        <f>IFERROR(FIND("Solo",consulta_completa__11[[#This Row],[13 - Ocorrências/Ambientes Atingidos]]),0)</f>
        <v>1</v>
      </c>
      <c r="BM376" s="83" t="str">
        <f t="shared" si="163"/>
        <v>X</v>
      </c>
      <c r="BN376" s="82">
        <f>IFERROR(FIND("Águas subterrâneas",consulta_completa__11[[#This Row],[13 - Ocorrências/Ambientes Atingidos]]),0)</f>
        <v>0</v>
      </c>
      <c r="BO376" s="83" t="str">
        <f t="shared" si="164"/>
        <v/>
      </c>
      <c r="BP376" s="82">
        <f>IFERROR(FIND("Atmosfera",consulta_completa__11[[#This Row],[13 - Ocorrências/Ambientes Atingidos]]),0)</f>
        <v>0</v>
      </c>
      <c r="BQ376" s="83" t="str">
        <f t="shared" si="165"/>
        <v/>
      </c>
      <c r="BR376" s="82">
        <f>IFERROR(FIND("Flora",consulta_completa__11[[#This Row],[13 - Ocorrências/Ambientes Atingidos]]),0)</f>
        <v>0</v>
      </c>
      <c r="BS376" s="83" t="str">
        <f t="shared" si="166"/>
        <v/>
      </c>
      <c r="BT376" s="82">
        <f>IFERROR(FIND("Fauna",consulta_completa__11[[#This Row],[13 - Ocorrências/Ambientes Atingidos]]),0)</f>
        <v>0</v>
      </c>
      <c r="BU376" s="83" t="str">
        <f t="shared" si="167"/>
        <v/>
      </c>
      <c r="BV376" s="82">
        <f>IFERROR(FIND("UC federal",consulta_completa__11[[#This Row],[13 - Ocorrências/Ambientes Atingidos]]),0)</f>
        <v>0</v>
      </c>
      <c r="BW376" s="83" t="str">
        <f t="shared" si="168"/>
        <v/>
      </c>
      <c r="BX376" s="82">
        <f>IFERROR(FIND("UC estadual/municipal",consulta_completa__11[[#This Row],[13 - Ocorrências/Ambientes Atingidos]]),0)</f>
        <v>0</v>
      </c>
      <c r="BY376" s="83" t="str">
        <f t="shared" si="169"/>
        <v/>
      </c>
      <c r="BZ376" s="82">
        <f>IFERROR(FIND("Outro(s)",consulta_completa__11[[#This Row],[13 - Ocorrências/Ambientes Atingidos]]),0)</f>
        <v>0</v>
      </c>
      <c r="CA376" s="83" t="str">
        <f t="shared" si="170"/>
        <v/>
      </c>
      <c r="CB376" s="82">
        <f>IFERROR(FIND("Sem dano",consulta_completa__11[[#This Row],[13 - Ocorrências/Ambientes Atingidos]]),0)</f>
        <v>0</v>
      </c>
      <c r="CC376" s="83" t="str">
        <f t="shared" si="171"/>
        <v/>
      </c>
      <c r="CD376" s="82" t="str">
        <f>IF(consulta_completa__11[[#This Row],[13 - Ocorrências/Ambientes Atingidos]]="","X","")</f>
        <v/>
      </c>
      <c r="CE376" s="84">
        <f>IFERROR(FIND("IBAMA",consulta_completa__11[[#This Row],[14 - Inst. Atuando no Local]]),0)</f>
        <v>0</v>
      </c>
      <c r="CF376" s="84" t="str">
        <f t="shared" si="172"/>
        <v/>
      </c>
      <c r="CG376" s="84">
        <f>IFERROR(FIND("OEMA",consulta_completa__11[[#This Row],[14 - Inst. Atuando no Local]]),0)</f>
        <v>0</v>
      </c>
      <c r="CH376" s="84" t="str">
        <f t="shared" si="173"/>
        <v/>
      </c>
      <c r="CI376" s="84">
        <f>IFERROR(FIND("DEFESA CIVIL",consulta_completa__11[[#This Row],[14 - Inst. Atuando no Local]]),0)</f>
        <v>0</v>
      </c>
      <c r="CJ376" s="84" t="str">
        <f t="shared" si="174"/>
        <v/>
      </c>
      <c r="CK376" s="84">
        <f>IFERROR(FIND("CORPO DE BOMBEIROS",consulta_completa__11[[#This Row],[14 - Inst. Atuando no Local]]),0)</f>
        <v>0</v>
      </c>
      <c r="CL376" s="84" t="str">
        <f t="shared" si="175"/>
        <v/>
      </c>
      <c r="CM376" s="84">
        <f>IFERROR(FIND("POLÍCIA RODOVIÁRIA",consulta_completa__11[[#This Row],[14 - Inst. Atuando no Local]]),0)</f>
        <v>0</v>
      </c>
      <c r="CN376" s="84" t="str">
        <f t="shared" si="176"/>
        <v/>
      </c>
      <c r="CO376" s="84">
        <f>IFERROR(FIND("POLÍCIA MILITAR",consulta_completa__11[[#This Row],[14 - Inst. Atuando no Local]]),0)</f>
        <v>0</v>
      </c>
      <c r="CP376" s="84" t="str">
        <f t="shared" si="177"/>
        <v/>
      </c>
      <c r="CQ376" s="84">
        <f>IFERROR(FIND("POLÍCIA CIVIL",consulta_completa__11[[#This Row],[14 - Inst. Atuando no Local]]),0)</f>
        <v>0</v>
      </c>
      <c r="CR376" s="84" t="str">
        <f t="shared" si="178"/>
        <v/>
      </c>
      <c r="CS376" s="84">
        <f>IFERROR(FIND("MARINHA DO BRASIL",consulta_completa__11[[#This Row],[14 - Inst. Atuando no Local]]),0)</f>
        <v>0</v>
      </c>
      <c r="CT376" s="84" t="str">
        <f t="shared" si="179"/>
        <v/>
      </c>
      <c r="CU376" s="84">
        <f>IFERROR(FIND("EMPRESA ESPECIALIZADA EM ATENDIMENTO",consulta_completa__11[[#This Row],[14 - Inst. Atuando no Local]]),0)</f>
        <v>0</v>
      </c>
      <c r="CV376" s="84" t="str">
        <f t="shared" si="180"/>
        <v/>
      </c>
      <c r="CW376" s="84">
        <f>IFERROR(FIND("IBAMA",consulta_completa__11[[#This Row],[14 - Inst. Atuando no Local]]),0)</f>
        <v>0</v>
      </c>
      <c r="CX376" s="84" t="str">
        <f t="shared" si="181"/>
        <v/>
      </c>
      <c r="CY376" s="84" t="str">
        <f>IF(consulta_completa__11[[#This Row],[14 - Inst. Atuando no Local]]="","X","")</f>
        <v/>
      </c>
      <c r="CZ376" s="84">
        <f>IFERROR(FIND("OUTRA (S)",consulta_completa__11[[#This Row],[14 - Inst. Atuando no Local]]),0)</f>
        <v>0</v>
      </c>
      <c r="DA376" s="84" t="str">
        <f t="shared" si="182"/>
        <v/>
      </c>
      <c r="DB376" s="35" t="str">
        <f t="shared" si="183"/>
        <v>Sim</v>
      </c>
      <c r="DC376" s="35" t="str">
        <f t="shared" si="184"/>
        <v>Não</v>
      </c>
      <c r="DD376" s="35" t="str">
        <f t="shared" si="185"/>
        <v>Sim</v>
      </c>
      <c r="DE376" s="87" t="str">
        <f t="shared" si="156"/>
        <v>Sem informação</v>
      </c>
    </row>
    <row r="377" spans="1:109">
      <c r="A377" s="14">
        <v>2025647236</v>
      </c>
      <c r="B377" s="1">
        <v>45811</v>
      </c>
      <c r="C377" t="s">
        <v>3561</v>
      </c>
      <c r="D377" t="s">
        <v>180</v>
      </c>
      <c r="E377" t="s">
        <v>286</v>
      </c>
      <c r="F377" t="s">
        <v>112</v>
      </c>
      <c r="G377" t="s">
        <v>113</v>
      </c>
      <c r="H377" t="s">
        <v>114</v>
      </c>
      <c r="I377" t="s">
        <v>114</v>
      </c>
      <c r="J377" t="s">
        <v>3562</v>
      </c>
      <c r="K377" t="s">
        <v>3563</v>
      </c>
      <c r="L377" t="s">
        <v>166</v>
      </c>
      <c r="M377" t="s">
        <v>332</v>
      </c>
      <c r="N377" t="s">
        <v>119</v>
      </c>
      <c r="O377" t="s">
        <v>239</v>
      </c>
      <c r="P377" t="s">
        <v>355</v>
      </c>
      <c r="Q377" t="s">
        <v>167</v>
      </c>
      <c r="R377" t="s">
        <v>123</v>
      </c>
      <c r="S377" t="s">
        <v>113</v>
      </c>
      <c r="T377" t="s">
        <v>3564</v>
      </c>
      <c r="U377" t="s">
        <v>113</v>
      </c>
      <c r="V377" t="s">
        <v>3565</v>
      </c>
      <c r="W377" t="b">
        <v>1</v>
      </c>
      <c r="Z377" t="s">
        <v>3566</v>
      </c>
      <c r="AA377" t="s">
        <v>3567</v>
      </c>
      <c r="AB377" t="s">
        <v>3568</v>
      </c>
      <c r="AC377" t="s">
        <v>3569</v>
      </c>
      <c r="AD377">
        <v>0</v>
      </c>
      <c r="AE377" t="s">
        <v>3570</v>
      </c>
      <c r="AF377" t="s">
        <v>770</v>
      </c>
      <c r="AG377" t="s">
        <v>3571</v>
      </c>
      <c r="AH377" t="s">
        <v>131</v>
      </c>
      <c r="AI377" t="s">
        <v>131</v>
      </c>
      <c r="AJ377" t="s">
        <v>131</v>
      </c>
      <c r="AK377" t="s">
        <v>3572</v>
      </c>
      <c r="AL377" t="s">
        <v>113</v>
      </c>
      <c r="AM377" t="s">
        <v>1270</v>
      </c>
      <c r="AN377" t="s">
        <v>1271</v>
      </c>
      <c r="AO377" t="s">
        <v>1811</v>
      </c>
      <c r="AP377">
        <v>11934123210</v>
      </c>
      <c r="AQ377" t="s">
        <v>113</v>
      </c>
      <c r="AR377" t="s">
        <v>113</v>
      </c>
      <c r="AS377" t="s">
        <v>113</v>
      </c>
      <c r="AT377" t="s">
        <v>113</v>
      </c>
      <c r="AU377" t="s">
        <v>113</v>
      </c>
      <c r="AW377" t="s">
        <v>113</v>
      </c>
      <c r="AX377" s="82">
        <f>IFERROR(FIND("Óbitos/feridos",consulta_completa__11[[#This Row],[13 - Ocorrências/Ambientes Atingidos]]),0)</f>
        <v>0</v>
      </c>
      <c r="AY377" s="83" t="str">
        <f t="shared" si="157"/>
        <v/>
      </c>
      <c r="AZ377" s="82">
        <f>IFERROR(FIND("População afetada/evacuada",consulta_completa__11[[#This Row],[13 - Ocorrências/Ambientes Atingidos]]),0)</f>
        <v>0</v>
      </c>
      <c r="BA377" s="82" t="str">
        <f t="shared" si="158"/>
        <v/>
      </c>
      <c r="BB377" s="82">
        <f>IFERROR(FIND("Suspensão de abastecimento de água",consulta_completa__11[[#This Row],[13 - Ocorrências/Ambientes Atingidos]]),0)</f>
        <v>0</v>
      </c>
      <c r="BC377" s="83" t="str">
        <f t="shared" si="186"/>
        <v/>
      </c>
      <c r="BD377" s="82">
        <f>IFERROR(FIND("Rio/córrego",consulta_completa__11[[#This Row],[13 - Ocorrências/Ambientes Atingidos]]),0)</f>
        <v>1</v>
      </c>
      <c r="BE377" s="83" t="str">
        <f t="shared" si="159"/>
        <v>X</v>
      </c>
      <c r="BF377" s="82">
        <f>IFERROR(FIND("Lago",consulta_completa__11[[#This Row],[13 - Ocorrências/Ambientes Atingidos]]),0)</f>
        <v>0</v>
      </c>
      <c r="BG377" s="83" t="str">
        <f t="shared" si="160"/>
        <v/>
      </c>
      <c r="BH377" s="82">
        <f>IFERROR(FIND("Mar",consulta_completa__11[[#This Row],[13 - Ocorrências/Ambientes Atingidos]]),0)</f>
        <v>0</v>
      </c>
      <c r="BI377" s="83" t="str">
        <f t="shared" si="161"/>
        <v/>
      </c>
      <c r="BJ377" s="82">
        <f>IFERROR(FIND("Praia",consulta_completa__11[[#This Row],[13 - Ocorrências/Ambientes Atingidos]]),0)</f>
        <v>0</v>
      </c>
      <c r="BK377" s="83" t="str">
        <f t="shared" si="162"/>
        <v/>
      </c>
      <c r="BL377" s="82">
        <f>IFERROR(FIND("Solo",consulta_completa__11[[#This Row],[13 - Ocorrências/Ambientes Atingidos]]),0)</f>
        <v>0</v>
      </c>
      <c r="BM377" s="83" t="str">
        <f t="shared" si="163"/>
        <v/>
      </c>
      <c r="BN377" s="82">
        <f>IFERROR(FIND("Águas subterrâneas",consulta_completa__11[[#This Row],[13 - Ocorrências/Ambientes Atingidos]]),0)</f>
        <v>0</v>
      </c>
      <c r="BO377" s="83" t="str">
        <f t="shared" si="164"/>
        <v/>
      </c>
      <c r="BP377" s="82">
        <f>IFERROR(FIND("Atmosfera",consulta_completa__11[[#This Row],[13 - Ocorrências/Ambientes Atingidos]]),0)</f>
        <v>0</v>
      </c>
      <c r="BQ377" s="83" t="str">
        <f t="shared" si="165"/>
        <v/>
      </c>
      <c r="BR377" s="82">
        <f>IFERROR(FIND("Flora",consulta_completa__11[[#This Row],[13 - Ocorrências/Ambientes Atingidos]]),0)</f>
        <v>0</v>
      </c>
      <c r="BS377" s="83" t="str">
        <f t="shared" si="166"/>
        <v/>
      </c>
      <c r="BT377" s="82">
        <f>IFERROR(FIND("Fauna",consulta_completa__11[[#This Row],[13 - Ocorrências/Ambientes Atingidos]]),0)</f>
        <v>0</v>
      </c>
      <c r="BU377" s="83" t="str">
        <f t="shared" si="167"/>
        <v/>
      </c>
      <c r="BV377" s="82">
        <f>IFERROR(FIND("UC federal",consulta_completa__11[[#This Row],[13 - Ocorrências/Ambientes Atingidos]]),0)</f>
        <v>0</v>
      </c>
      <c r="BW377" s="83" t="str">
        <f t="shared" si="168"/>
        <v/>
      </c>
      <c r="BX377" s="82">
        <f>IFERROR(FIND("UC estadual/municipal",consulta_completa__11[[#This Row],[13 - Ocorrências/Ambientes Atingidos]]),0)</f>
        <v>0</v>
      </c>
      <c r="BY377" s="83" t="str">
        <f t="shared" si="169"/>
        <v/>
      </c>
      <c r="BZ377" s="82">
        <f>IFERROR(FIND("Outro(s)",consulta_completa__11[[#This Row],[13 - Ocorrências/Ambientes Atingidos]]),0)</f>
        <v>0</v>
      </c>
      <c r="CA377" s="83" t="str">
        <f t="shared" si="170"/>
        <v/>
      </c>
      <c r="CB377" s="82">
        <f>IFERROR(FIND("Sem dano",consulta_completa__11[[#This Row],[13 - Ocorrências/Ambientes Atingidos]]),0)</f>
        <v>0</v>
      </c>
      <c r="CC377" s="83" t="str">
        <f t="shared" si="171"/>
        <v/>
      </c>
      <c r="CD377" s="82" t="str">
        <f>IF(consulta_completa__11[[#This Row],[13 - Ocorrências/Ambientes Atingidos]]="","X","")</f>
        <v/>
      </c>
      <c r="CE377" s="84">
        <f>IFERROR(FIND("IBAMA",consulta_completa__11[[#This Row],[14 - Inst. Atuando no Local]]),0)</f>
        <v>0</v>
      </c>
      <c r="CF377" s="84" t="str">
        <f t="shared" si="172"/>
        <v/>
      </c>
      <c r="CG377" s="84">
        <f>IFERROR(FIND("OEMA",consulta_completa__11[[#This Row],[14 - Inst. Atuando no Local]]),0)</f>
        <v>0</v>
      </c>
      <c r="CH377" s="84" t="str">
        <f t="shared" si="173"/>
        <v/>
      </c>
      <c r="CI377" s="84">
        <f>IFERROR(FIND("DEFESA CIVIL",consulta_completa__11[[#This Row],[14 - Inst. Atuando no Local]]),0)</f>
        <v>0</v>
      </c>
      <c r="CJ377" s="84" t="str">
        <f t="shared" si="174"/>
        <v/>
      </c>
      <c r="CK377" s="84">
        <f>IFERROR(FIND("CORPO DE BOMBEIROS",consulta_completa__11[[#This Row],[14 - Inst. Atuando no Local]]),0)</f>
        <v>0</v>
      </c>
      <c r="CL377" s="84" t="str">
        <f t="shared" si="175"/>
        <v/>
      </c>
      <c r="CM377" s="84">
        <f>IFERROR(FIND("POLÍCIA RODOVIÁRIA",consulta_completa__11[[#This Row],[14 - Inst. Atuando no Local]]),0)</f>
        <v>0</v>
      </c>
      <c r="CN377" s="84" t="str">
        <f t="shared" si="176"/>
        <v/>
      </c>
      <c r="CO377" s="84">
        <f>IFERROR(FIND("POLÍCIA MILITAR",consulta_completa__11[[#This Row],[14 - Inst. Atuando no Local]]),0)</f>
        <v>0</v>
      </c>
      <c r="CP377" s="84" t="str">
        <f t="shared" si="177"/>
        <v/>
      </c>
      <c r="CQ377" s="84">
        <f>IFERROR(FIND("POLÍCIA CIVIL",consulta_completa__11[[#This Row],[14 - Inst. Atuando no Local]]),0)</f>
        <v>0</v>
      </c>
      <c r="CR377" s="84" t="str">
        <f t="shared" si="178"/>
        <v/>
      </c>
      <c r="CS377" s="84">
        <f>IFERROR(FIND("MARINHA DO BRASIL",consulta_completa__11[[#This Row],[14 - Inst. Atuando no Local]]),0)</f>
        <v>0</v>
      </c>
      <c r="CT377" s="84" t="str">
        <f t="shared" si="179"/>
        <v/>
      </c>
      <c r="CU377" s="84">
        <f>IFERROR(FIND("EMPRESA ESPECIALIZADA EM ATENDIMENTO",consulta_completa__11[[#This Row],[14 - Inst. Atuando no Local]]),0)</f>
        <v>0</v>
      </c>
      <c r="CV377" s="84" t="str">
        <f t="shared" si="180"/>
        <v/>
      </c>
      <c r="CW377" s="84">
        <f>IFERROR(FIND("IBAMA",consulta_completa__11[[#This Row],[14 - Inst. Atuando no Local]]),0)</f>
        <v>0</v>
      </c>
      <c r="CX377" s="84" t="str">
        <f t="shared" si="181"/>
        <v/>
      </c>
      <c r="CY377" s="84" t="str">
        <f>IF(consulta_completa__11[[#This Row],[14 - Inst. Atuando no Local]]="","X","")</f>
        <v/>
      </c>
      <c r="CZ377" s="84">
        <f>IFERROR(FIND("OUTRA (S)",consulta_completa__11[[#This Row],[14 - Inst. Atuando no Local]]),0)</f>
        <v>0</v>
      </c>
      <c r="DA377" s="84" t="str">
        <f t="shared" si="182"/>
        <v/>
      </c>
      <c r="DB377" s="35" t="str">
        <f t="shared" si="183"/>
        <v>Sim</v>
      </c>
      <c r="DC377" s="35" t="str">
        <f t="shared" si="184"/>
        <v>Não</v>
      </c>
      <c r="DD377" s="35" t="str">
        <f t="shared" si="185"/>
        <v>Sim</v>
      </c>
      <c r="DE377" s="87" t="str">
        <f t="shared" si="156"/>
        <v>Sem informação</v>
      </c>
    </row>
    <row r="378" spans="1:109">
      <c r="A378" s="14">
        <v>20256432429</v>
      </c>
      <c r="B378" s="1">
        <v>45811</v>
      </c>
      <c r="C378" t="s">
        <v>1366</v>
      </c>
      <c r="D378" t="s">
        <v>254</v>
      </c>
      <c r="E378" t="s">
        <v>181</v>
      </c>
      <c r="F378" t="s">
        <v>112</v>
      </c>
      <c r="G378" t="s">
        <v>1367</v>
      </c>
      <c r="H378" t="s">
        <v>2633</v>
      </c>
      <c r="I378" t="s">
        <v>117</v>
      </c>
      <c r="J378" t="s">
        <v>113</v>
      </c>
      <c r="K378" t="s">
        <v>114</v>
      </c>
      <c r="L378" t="s">
        <v>114</v>
      </c>
      <c r="M378" t="s">
        <v>140</v>
      </c>
      <c r="N378" t="s">
        <v>119</v>
      </c>
      <c r="O378" t="s">
        <v>120</v>
      </c>
      <c r="P378" t="s">
        <v>355</v>
      </c>
      <c r="Q378" t="s">
        <v>122</v>
      </c>
      <c r="R378" t="s">
        <v>123</v>
      </c>
      <c r="S378" t="s">
        <v>113</v>
      </c>
      <c r="T378" t="s">
        <v>1421</v>
      </c>
      <c r="U378" t="s">
        <v>3573</v>
      </c>
      <c r="V378" t="s">
        <v>3574</v>
      </c>
      <c r="Z378" t="s">
        <v>3575</v>
      </c>
      <c r="AA378" t="s">
        <v>3576</v>
      </c>
      <c r="AB378" t="s">
        <v>1426</v>
      </c>
      <c r="AC378" t="s">
        <v>1372</v>
      </c>
      <c r="AD378">
        <v>1</v>
      </c>
      <c r="AE378" t="s">
        <v>1373</v>
      </c>
      <c r="AF378" t="s">
        <v>1427</v>
      </c>
      <c r="AG378" t="s">
        <v>1428</v>
      </c>
      <c r="AH378" t="s">
        <v>131</v>
      </c>
      <c r="AI378" t="s">
        <v>132</v>
      </c>
      <c r="AJ378" t="s">
        <v>131</v>
      </c>
      <c r="AK378" t="s">
        <v>3577</v>
      </c>
      <c r="AL378" t="s">
        <v>3578</v>
      </c>
      <c r="AM378" t="s">
        <v>1377</v>
      </c>
      <c r="AN378" t="s">
        <v>1431</v>
      </c>
      <c r="AO378" t="s">
        <v>1432</v>
      </c>
      <c r="AP378">
        <v>7734544744</v>
      </c>
      <c r="AQ378" t="s">
        <v>1379</v>
      </c>
      <c r="AR378" t="s">
        <v>113</v>
      </c>
      <c r="AS378" t="s">
        <v>113</v>
      </c>
      <c r="AT378" t="s">
        <v>113</v>
      </c>
      <c r="AU378" t="s">
        <v>113</v>
      </c>
      <c r="AW378" t="s">
        <v>113</v>
      </c>
      <c r="AX378" s="82">
        <f>IFERROR(FIND("Óbitos/feridos",consulta_completa__11[[#This Row],[13 - Ocorrências/Ambientes Atingidos]]),0)</f>
        <v>0</v>
      </c>
      <c r="AY378" s="83" t="str">
        <f t="shared" si="157"/>
        <v/>
      </c>
      <c r="AZ378" s="82">
        <f>IFERROR(FIND("População afetada/evacuada",consulta_completa__11[[#This Row],[13 - Ocorrências/Ambientes Atingidos]]),0)</f>
        <v>0</v>
      </c>
      <c r="BA378" s="82" t="str">
        <f t="shared" si="158"/>
        <v/>
      </c>
      <c r="BB378" s="82">
        <f>IFERROR(FIND("Suspensão de abastecimento de água",consulta_completa__11[[#This Row],[13 - Ocorrências/Ambientes Atingidos]]),0)</f>
        <v>0</v>
      </c>
      <c r="BC378" s="83" t="str">
        <f t="shared" si="186"/>
        <v/>
      </c>
      <c r="BD378" s="82">
        <f>IFERROR(FIND("Rio/córrego",consulta_completa__11[[#This Row],[13 - Ocorrências/Ambientes Atingidos]]),0)</f>
        <v>0</v>
      </c>
      <c r="BE378" s="83" t="str">
        <f t="shared" si="159"/>
        <v/>
      </c>
      <c r="BF378" s="82">
        <f>IFERROR(FIND("Lago",consulta_completa__11[[#This Row],[13 - Ocorrências/Ambientes Atingidos]]),0)</f>
        <v>0</v>
      </c>
      <c r="BG378" s="83" t="str">
        <f t="shared" si="160"/>
        <v/>
      </c>
      <c r="BH378" s="82">
        <f>IFERROR(FIND("Mar",consulta_completa__11[[#This Row],[13 - Ocorrências/Ambientes Atingidos]]),0)</f>
        <v>0</v>
      </c>
      <c r="BI378" s="83" t="str">
        <f t="shared" si="161"/>
        <v/>
      </c>
      <c r="BJ378" s="82">
        <f>IFERROR(FIND("Praia",consulta_completa__11[[#This Row],[13 - Ocorrências/Ambientes Atingidos]]),0)</f>
        <v>0</v>
      </c>
      <c r="BK378" s="83" t="str">
        <f t="shared" si="162"/>
        <v/>
      </c>
      <c r="BL378" s="82">
        <f>IFERROR(FIND("Solo",consulta_completa__11[[#This Row],[13 - Ocorrências/Ambientes Atingidos]]),0)</f>
        <v>1</v>
      </c>
      <c r="BM378" s="83" t="str">
        <f t="shared" si="163"/>
        <v>X</v>
      </c>
      <c r="BN378" s="82">
        <f>IFERROR(FIND("Águas subterrâneas",consulta_completa__11[[#This Row],[13 - Ocorrências/Ambientes Atingidos]]),0)</f>
        <v>0</v>
      </c>
      <c r="BO378" s="83" t="str">
        <f t="shared" si="164"/>
        <v/>
      </c>
      <c r="BP378" s="82">
        <f>IFERROR(FIND("Atmosfera",consulta_completa__11[[#This Row],[13 - Ocorrências/Ambientes Atingidos]]),0)</f>
        <v>0</v>
      </c>
      <c r="BQ378" s="83" t="str">
        <f t="shared" si="165"/>
        <v/>
      </c>
      <c r="BR378" s="82">
        <f>IFERROR(FIND("Flora",consulta_completa__11[[#This Row],[13 - Ocorrências/Ambientes Atingidos]]),0)</f>
        <v>0</v>
      </c>
      <c r="BS378" s="83" t="str">
        <f t="shared" si="166"/>
        <v/>
      </c>
      <c r="BT378" s="82">
        <f>IFERROR(FIND("Fauna",consulta_completa__11[[#This Row],[13 - Ocorrências/Ambientes Atingidos]]),0)</f>
        <v>0</v>
      </c>
      <c r="BU378" s="83" t="str">
        <f t="shared" si="167"/>
        <v/>
      </c>
      <c r="BV378" s="82">
        <f>IFERROR(FIND("UC federal",consulta_completa__11[[#This Row],[13 - Ocorrências/Ambientes Atingidos]]),0)</f>
        <v>0</v>
      </c>
      <c r="BW378" s="83" t="str">
        <f t="shared" si="168"/>
        <v/>
      </c>
      <c r="BX378" s="82">
        <f>IFERROR(FIND("UC estadual/municipal",consulta_completa__11[[#This Row],[13 - Ocorrências/Ambientes Atingidos]]),0)</f>
        <v>0</v>
      </c>
      <c r="BY378" s="83" t="str">
        <f t="shared" si="169"/>
        <v/>
      </c>
      <c r="BZ378" s="82">
        <f>IFERROR(FIND("Outro(s)",consulta_completa__11[[#This Row],[13 - Ocorrências/Ambientes Atingidos]]),0)</f>
        <v>0</v>
      </c>
      <c r="CA378" s="83" t="str">
        <f t="shared" si="170"/>
        <v/>
      </c>
      <c r="CB378" s="82">
        <f>IFERROR(FIND("Sem dano",consulta_completa__11[[#This Row],[13 - Ocorrências/Ambientes Atingidos]]),0)</f>
        <v>0</v>
      </c>
      <c r="CC378" s="83" t="str">
        <f t="shared" si="171"/>
        <v/>
      </c>
      <c r="CD378" s="82" t="str">
        <f>IF(consulta_completa__11[[#This Row],[13 - Ocorrências/Ambientes Atingidos]]="","X","")</f>
        <v/>
      </c>
      <c r="CE378" s="84">
        <f>IFERROR(FIND("IBAMA",consulta_completa__11[[#This Row],[14 - Inst. Atuando no Local]]),0)</f>
        <v>0</v>
      </c>
      <c r="CF378" s="84" t="str">
        <f t="shared" si="172"/>
        <v/>
      </c>
      <c r="CG378" s="84">
        <f>IFERROR(FIND("OEMA",consulta_completa__11[[#This Row],[14 - Inst. Atuando no Local]]),0)</f>
        <v>0</v>
      </c>
      <c r="CH378" s="84" t="str">
        <f t="shared" si="173"/>
        <v/>
      </c>
      <c r="CI378" s="84">
        <f>IFERROR(FIND("DEFESA CIVIL",consulta_completa__11[[#This Row],[14 - Inst. Atuando no Local]]),0)</f>
        <v>0</v>
      </c>
      <c r="CJ378" s="84" t="str">
        <f t="shared" si="174"/>
        <v/>
      </c>
      <c r="CK378" s="84">
        <f>IFERROR(FIND("CORPO DE BOMBEIROS",consulta_completa__11[[#This Row],[14 - Inst. Atuando no Local]]),0)</f>
        <v>0</v>
      </c>
      <c r="CL378" s="84" t="str">
        <f t="shared" si="175"/>
        <v/>
      </c>
      <c r="CM378" s="84">
        <f>IFERROR(FIND("POLÍCIA RODOVIÁRIA",consulta_completa__11[[#This Row],[14 - Inst. Atuando no Local]]),0)</f>
        <v>0</v>
      </c>
      <c r="CN378" s="84" t="str">
        <f t="shared" si="176"/>
        <v/>
      </c>
      <c r="CO378" s="84">
        <f>IFERROR(FIND("POLÍCIA MILITAR",consulta_completa__11[[#This Row],[14 - Inst. Atuando no Local]]),0)</f>
        <v>0</v>
      </c>
      <c r="CP378" s="84" t="str">
        <f t="shared" si="177"/>
        <v/>
      </c>
      <c r="CQ378" s="84">
        <f>IFERROR(FIND("POLÍCIA CIVIL",consulta_completa__11[[#This Row],[14 - Inst. Atuando no Local]]),0)</f>
        <v>0</v>
      </c>
      <c r="CR378" s="84" t="str">
        <f t="shared" si="178"/>
        <v/>
      </c>
      <c r="CS378" s="84">
        <f>IFERROR(FIND("MARINHA DO BRASIL",consulta_completa__11[[#This Row],[14 - Inst. Atuando no Local]]),0)</f>
        <v>0</v>
      </c>
      <c r="CT378" s="84" t="str">
        <f t="shared" si="179"/>
        <v/>
      </c>
      <c r="CU378" s="84">
        <f>IFERROR(FIND("EMPRESA ESPECIALIZADA EM ATENDIMENTO",consulta_completa__11[[#This Row],[14 - Inst. Atuando no Local]]),0)</f>
        <v>0</v>
      </c>
      <c r="CV378" s="84" t="str">
        <f t="shared" si="180"/>
        <v/>
      </c>
      <c r="CW378" s="84">
        <f>IFERROR(FIND("IBAMA",consulta_completa__11[[#This Row],[14 - Inst. Atuando no Local]]),0)</f>
        <v>0</v>
      </c>
      <c r="CX378" s="84" t="str">
        <f t="shared" si="181"/>
        <v/>
      </c>
      <c r="CY378" s="84" t="str">
        <f>IF(consulta_completa__11[[#This Row],[14 - Inst. Atuando no Local]]="","X","")</f>
        <v/>
      </c>
      <c r="CZ378" s="84">
        <f>IFERROR(FIND("OUTRA (S)",consulta_completa__11[[#This Row],[14 - Inst. Atuando no Local]]),0)</f>
        <v>0</v>
      </c>
      <c r="DA378" s="84" t="str">
        <f t="shared" si="182"/>
        <v/>
      </c>
      <c r="DB378" s="35" t="str">
        <f t="shared" si="183"/>
        <v>Sim</v>
      </c>
      <c r="DC378" s="35" t="str">
        <f t="shared" si="184"/>
        <v>Não</v>
      </c>
      <c r="DD378" s="35" t="str">
        <f t="shared" si="185"/>
        <v>Sim</v>
      </c>
      <c r="DE378" s="87" t="str">
        <f t="shared" si="156"/>
        <v>Federal</v>
      </c>
    </row>
    <row r="379" spans="1:109">
      <c r="A379" s="14">
        <v>20256532409</v>
      </c>
      <c r="B379" s="1">
        <v>45811</v>
      </c>
      <c r="C379" t="s">
        <v>502</v>
      </c>
      <c r="D379" t="s">
        <v>254</v>
      </c>
      <c r="E379" t="s">
        <v>139</v>
      </c>
      <c r="F379" t="s">
        <v>112</v>
      </c>
      <c r="G379" t="s">
        <v>113</v>
      </c>
      <c r="H379" t="s">
        <v>114</v>
      </c>
      <c r="I379" t="s">
        <v>114</v>
      </c>
      <c r="J379" t="s">
        <v>113</v>
      </c>
      <c r="K379" t="s">
        <v>114</v>
      </c>
      <c r="L379" t="s">
        <v>114</v>
      </c>
      <c r="M379" t="s">
        <v>140</v>
      </c>
      <c r="N379" t="s">
        <v>141</v>
      </c>
      <c r="O379" t="s">
        <v>113</v>
      </c>
      <c r="P379" t="s">
        <v>355</v>
      </c>
      <c r="Q379" t="s">
        <v>167</v>
      </c>
      <c r="R379" t="s">
        <v>123</v>
      </c>
      <c r="S379" t="s">
        <v>113</v>
      </c>
      <c r="T379" t="s">
        <v>3579</v>
      </c>
      <c r="U379" t="s">
        <v>145</v>
      </c>
      <c r="V379" t="s">
        <v>3580</v>
      </c>
      <c r="Y379" t="b">
        <v>1</v>
      </c>
      <c r="Z379" t="s">
        <v>409</v>
      </c>
      <c r="AA379" t="s">
        <v>113</v>
      </c>
      <c r="AB379" t="s">
        <v>3581</v>
      </c>
      <c r="AC379" t="s">
        <v>113</v>
      </c>
      <c r="AD379">
        <v>2</v>
      </c>
      <c r="AE379" t="s">
        <v>113</v>
      </c>
      <c r="AF379" t="s">
        <v>3582</v>
      </c>
      <c r="AG379" t="s">
        <v>1322</v>
      </c>
      <c r="AH379" t="s">
        <v>131</v>
      </c>
      <c r="AI379" t="s">
        <v>131</v>
      </c>
      <c r="AJ379" t="s">
        <v>131</v>
      </c>
      <c r="AK379" t="s">
        <v>3583</v>
      </c>
      <c r="AL379" t="s">
        <v>3584</v>
      </c>
      <c r="AM379" t="s">
        <v>153</v>
      </c>
      <c r="AN379" t="s">
        <v>154</v>
      </c>
      <c r="AO379" t="s">
        <v>155</v>
      </c>
      <c r="AP379">
        <v>633161070</v>
      </c>
      <c r="AQ379" t="s">
        <v>156</v>
      </c>
      <c r="AR379" t="s">
        <v>113</v>
      </c>
      <c r="AS379" t="s">
        <v>113</v>
      </c>
      <c r="AT379" t="s">
        <v>3585</v>
      </c>
      <c r="AU379" t="s">
        <v>255</v>
      </c>
      <c r="AV379">
        <v>2000000000</v>
      </c>
      <c r="AW379" t="s">
        <v>159</v>
      </c>
      <c r="AX379" s="82">
        <f>IFERROR(FIND("Óbitos/feridos",consulta_completa__11[[#This Row],[13 - Ocorrências/Ambientes Atingidos]]),0)</f>
        <v>0</v>
      </c>
      <c r="AY379" s="83" t="str">
        <f t="shared" si="157"/>
        <v/>
      </c>
      <c r="AZ379" s="82">
        <f>IFERROR(FIND("População afetada/evacuada",consulta_completa__11[[#This Row],[13 - Ocorrências/Ambientes Atingidos]]),0)</f>
        <v>0</v>
      </c>
      <c r="BA379" s="82" t="str">
        <f t="shared" si="158"/>
        <v/>
      </c>
      <c r="BB379" s="82">
        <f>IFERROR(FIND("Suspensão de abastecimento de água",consulta_completa__11[[#This Row],[13 - Ocorrências/Ambientes Atingidos]]),0)</f>
        <v>0</v>
      </c>
      <c r="BC379" s="83" t="str">
        <f t="shared" si="186"/>
        <v/>
      </c>
      <c r="BD379" s="82">
        <f>IFERROR(FIND("Rio/córrego",consulta_completa__11[[#This Row],[13 - Ocorrências/Ambientes Atingidos]]),0)</f>
        <v>0</v>
      </c>
      <c r="BE379" s="83" t="str">
        <f t="shared" si="159"/>
        <v/>
      </c>
      <c r="BF379" s="82">
        <f>IFERROR(FIND("Lago",consulta_completa__11[[#This Row],[13 - Ocorrências/Ambientes Atingidos]]),0)</f>
        <v>0</v>
      </c>
      <c r="BG379" s="83" t="str">
        <f t="shared" si="160"/>
        <v/>
      </c>
      <c r="BH379" s="82">
        <f>IFERROR(FIND("Mar",consulta_completa__11[[#This Row],[13 - Ocorrências/Ambientes Atingidos]]),0)</f>
        <v>0</v>
      </c>
      <c r="BI379" s="83" t="str">
        <f t="shared" si="161"/>
        <v/>
      </c>
      <c r="BJ379" s="82">
        <f>IFERROR(FIND("Praia",consulta_completa__11[[#This Row],[13 - Ocorrências/Ambientes Atingidos]]),0)</f>
        <v>0</v>
      </c>
      <c r="BK379" s="83" t="str">
        <f t="shared" si="162"/>
        <v/>
      </c>
      <c r="BL379" s="82">
        <f>IFERROR(FIND("Solo",consulta_completa__11[[#This Row],[13 - Ocorrências/Ambientes Atingidos]]),0)</f>
        <v>1</v>
      </c>
      <c r="BM379" s="83" t="str">
        <f t="shared" si="163"/>
        <v>X</v>
      </c>
      <c r="BN379" s="82">
        <f>IFERROR(FIND("Águas subterrâneas",consulta_completa__11[[#This Row],[13 - Ocorrências/Ambientes Atingidos]]),0)</f>
        <v>0</v>
      </c>
      <c r="BO379" s="83" t="str">
        <f t="shared" si="164"/>
        <v/>
      </c>
      <c r="BP379" s="82">
        <f>IFERROR(FIND("Atmosfera",consulta_completa__11[[#This Row],[13 - Ocorrências/Ambientes Atingidos]]),0)</f>
        <v>0</v>
      </c>
      <c r="BQ379" s="83" t="str">
        <f t="shared" si="165"/>
        <v/>
      </c>
      <c r="BR379" s="82">
        <f>IFERROR(FIND("Flora",consulta_completa__11[[#This Row],[13 - Ocorrências/Ambientes Atingidos]]),0)</f>
        <v>0</v>
      </c>
      <c r="BS379" s="83" t="str">
        <f t="shared" si="166"/>
        <v/>
      </c>
      <c r="BT379" s="82">
        <f>IFERROR(FIND("Fauna",consulta_completa__11[[#This Row],[13 - Ocorrências/Ambientes Atingidos]]),0)</f>
        <v>0</v>
      </c>
      <c r="BU379" s="83" t="str">
        <f t="shared" si="167"/>
        <v/>
      </c>
      <c r="BV379" s="82">
        <f>IFERROR(FIND("UC federal",consulta_completa__11[[#This Row],[13 - Ocorrências/Ambientes Atingidos]]),0)</f>
        <v>0</v>
      </c>
      <c r="BW379" s="83" t="str">
        <f t="shared" si="168"/>
        <v/>
      </c>
      <c r="BX379" s="82">
        <f>IFERROR(FIND("UC estadual/municipal",consulta_completa__11[[#This Row],[13 - Ocorrências/Ambientes Atingidos]]),0)</f>
        <v>0</v>
      </c>
      <c r="BY379" s="83" t="str">
        <f t="shared" si="169"/>
        <v/>
      </c>
      <c r="BZ379" s="82">
        <f>IFERROR(FIND("Outro(s)",consulta_completa__11[[#This Row],[13 - Ocorrências/Ambientes Atingidos]]),0)</f>
        <v>0</v>
      </c>
      <c r="CA379" s="83" t="str">
        <f t="shared" si="170"/>
        <v/>
      </c>
      <c r="CB379" s="82">
        <f>IFERROR(FIND("Sem dano",consulta_completa__11[[#This Row],[13 - Ocorrências/Ambientes Atingidos]]),0)</f>
        <v>0</v>
      </c>
      <c r="CC379" s="83" t="str">
        <f t="shared" si="171"/>
        <v/>
      </c>
      <c r="CD379" s="82" t="str">
        <f>IF(consulta_completa__11[[#This Row],[13 - Ocorrências/Ambientes Atingidos]]="","X","")</f>
        <v/>
      </c>
      <c r="CE379" s="84">
        <f>IFERROR(FIND("IBAMA",consulta_completa__11[[#This Row],[14 - Inst. Atuando no Local]]),0)</f>
        <v>0</v>
      </c>
      <c r="CF379" s="84" t="str">
        <f t="shared" si="172"/>
        <v/>
      </c>
      <c r="CG379" s="84">
        <f>IFERROR(FIND("OEMA",consulta_completa__11[[#This Row],[14 - Inst. Atuando no Local]]),0)</f>
        <v>0</v>
      </c>
      <c r="CH379" s="84" t="str">
        <f t="shared" si="173"/>
        <v/>
      </c>
      <c r="CI379" s="84">
        <f>IFERROR(FIND("DEFESA CIVIL",consulta_completa__11[[#This Row],[14 - Inst. Atuando no Local]]),0)</f>
        <v>0</v>
      </c>
      <c r="CJ379" s="84" t="str">
        <f t="shared" si="174"/>
        <v/>
      </c>
      <c r="CK379" s="84">
        <f>IFERROR(FIND("CORPO DE BOMBEIROS",consulta_completa__11[[#This Row],[14 - Inst. Atuando no Local]]),0)</f>
        <v>0</v>
      </c>
      <c r="CL379" s="84" t="str">
        <f t="shared" si="175"/>
        <v/>
      </c>
      <c r="CM379" s="84">
        <f>IFERROR(FIND("POLÍCIA RODOVIÁRIA",consulta_completa__11[[#This Row],[14 - Inst. Atuando no Local]]),0)</f>
        <v>0</v>
      </c>
      <c r="CN379" s="84" t="str">
        <f t="shared" si="176"/>
        <v/>
      </c>
      <c r="CO379" s="84">
        <f>IFERROR(FIND("POLÍCIA MILITAR",consulta_completa__11[[#This Row],[14 - Inst. Atuando no Local]]),0)</f>
        <v>0</v>
      </c>
      <c r="CP379" s="84" t="str">
        <f t="shared" si="177"/>
        <v/>
      </c>
      <c r="CQ379" s="84">
        <f>IFERROR(FIND("POLÍCIA CIVIL",consulta_completa__11[[#This Row],[14 - Inst. Atuando no Local]]),0)</f>
        <v>0</v>
      </c>
      <c r="CR379" s="84" t="str">
        <f t="shared" si="178"/>
        <v/>
      </c>
      <c r="CS379" s="84">
        <f>IFERROR(FIND("MARINHA DO BRASIL",consulta_completa__11[[#This Row],[14 - Inst. Atuando no Local]]),0)</f>
        <v>0</v>
      </c>
      <c r="CT379" s="84" t="str">
        <f t="shared" si="179"/>
        <v/>
      </c>
      <c r="CU379" s="84">
        <f>IFERROR(FIND("EMPRESA ESPECIALIZADA EM ATENDIMENTO",consulta_completa__11[[#This Row],[14 - Inst. Atuando no Local]]),0)</f>
        <v>0</v>
      </c>
      <c r="CV379" s="84" t="str">
        <f t="shared" si="180"/>
        <v/>
      </c>
      <c r="CW379" s="84">
        <f>IFERROR(FIND("IBAMA",consulta_completa__11[[#This Row],[14 - Inst. Atuando no Local]]),0)</f>
        <v>0</v>
      </c>
      <c r="CX379" s="84" t="str">
        <f t="shared" si="181"/>
        <v/>
      </c>
      <c r="CY379" s="84" t="str">
        <f>IF(consulta_completa__11[[#This Row],[14 - Inst. Atuando no Local]]="","X","")</f>
        <v/>
      </c>
      <c r="CZ379" s="84">
        <f>IFERROR(FIND("OUTRA (S)",consulta_completa__11[[#This Row],[14 - Inst. Atuando no Local]]),0)</f>
        <v>0</v>
      </c>
      <c r="DA379" s="84" t="str">
        <f t="shared" si="182"/>
        <v/>
      </c>
      <c r="DB379" s="35" t="str">
        <f t="shared" si="183"/>
        <v>Sim</v>
      </c>
      <c r="DC379" s="35" t="str">
        <f t="shared" si="184"/>
        <v>Não</v>
      </c>
      <c r="DD379" s="35" t="str">
        <f t="shared" si="185"/>
        <v>Sim</v>
      </c>
      <c r="DE379" s="87" t="str">
        <f t="shared" si="156"/>
        <v>Estadual</v>
      </c>
    </row>
    <row r="380" spans="1:109">
      <c r="A380" s="14">
        <v>20256532423</v>
      </c>
      <c r="B380" s="1">
        <v>45811</v>
      </c>
      <c r="C380" t="s">
        <v>3586</v>
      </c>
      <c r="D380" t="s">
        <v>343</v>
      </c>
      <c r="E380" t="s">
        <v>139</v>
      </c>
      <c r="F380" t="s">
        <v>112</v>
      </c>
      <c r="G380" t="s">
        <v>113</v>
      </c>
      <c r="H380" t="s">
        <v>114</v>
      </c>
      <c r="I380" t="s">
        <v>114</v>
      </c>
      <c r="J380" t="s">
        <v>3587</v>
      </c>
      <c r="K380" t="s">
        <v>3588</v>
      </c>
      <c r="L380" t="s">
        <v>323</v>
      </c>
      <c r="M380" t="s">
        <v>140</v>
      </c>
      <c r="N380" t="s">
        <v>141</v>
      </c>
      <c r="O380" t="s">
        <v>185</v>
      </c>
      <c r="P380" t="s">
        <v>355</v>
      </c>
      <c r="Q380" t="s">
        <v>143</v>
      </c>
      <c r="R380" t="s">
        <v>123</v>
      </c>
      <c r="S380" t="s">
        <v>113</v>
      </c>
      <c r="T380" t="s">
        <v>3589</v>
      </c>
      <c r="U380" t="s">
        <v>145</v>
      </c>
      <c r="V380" t="s">
        <v>3590</v>
      </c>
      <c r="Z380" t="s">
        <v>3591</v>
      </c>
      <c r="AA380" t="s">
        <v>113</v>
      </c>
      <c r="AB380" t="s">
        <v>349</v>
      </c>
      <c r="AC380" t="s">
        <v>113</v>
      </c>
      <c r="AD380">
        <v>2</v>
      </c>
      <c r="AE380" t="s">
        <v>113</v>
      </c>
      <c r="AF380" t="s">
        <v>587</v>
      </c>
      <c r="AG380" t="s">
        <v>588</v>
      </c>
      <c r="AH380" t="s">
        <v>131</v>
      </c>
      <c r="AI380" t="s">
        <v>131</v>
      </c>
      <c r="AJ380" t="s">
        <v>131</v>
      </c>
      <c r="AK380" t="s">
        <v>3592</v>
      </c>
      <c r="AL380" t="s">
        <v>3593</v>
      </c>
      <c r="AM380" t="s">
        <v>153</v>
      </c>
      <c r="AN380" t="s">
        <v>154</v>
      </c>
      <c r="AO380" t="s">
        <v>155</v>
      </c>
      <c r="AP380">
        <v>6133161070</v>
      </c>
      <c r="AQ380" t="s">
        <v>156</v>
      </c>
      <c r="AR380" t="s">
        <v>113</v>
      </c>
      <c r="AS380" t="s">
        <v>113</v>
      </c>
      <c r="AT380" t="s">
        <v>113</v>
      </c>
      <c r="AU380" t="s">
        <v>113</v>
      </c>
      <c r="AW380" t="s">
        <v>113</v>
      </c>
      <c r="AX380" s="82">
        <f>IFERROR(FIND("Óbitos/feridos",consulta_completa__11[[#This Row],[13 - Ocorrências/Ambientes Atingidos]]),0)</f>
        <v>0</v>
      </c>
      <c r="AY380" s="83" t="str">
        <f t="shared" si="157"/>
        <v/>
      </c>
      <c r="AZ380" s="82">
        <f>IFERROR(FIND("População afetada/evacuada",consulta_completa__11[[#This Row],[13 - Ocorrências/Ambientes Atingidos]]),0)</f>
        <v>0</v>
      </c>
      <c r="BA380" s="82" t="str">
        <f t="shared" si="158"/>
        <v/>
      </c>
      <c r="BB380" s="82">
        <f>IFERROR(FIND("Suspensão de abastecimento de água",consulta_completa__11[[#This Row],[13 - Ocorrências/Ambientes Atingidos]]),0)</f>
        <v>0</v>
      </c>
      <c r="BC380" s="83" t="str">
        <f t="shared" si="186"/>
        <v/>
      </c>
      <c r="BD380" s="82">
        <f>IFERROR(FIND("Rio/córrego",consulta_completa__11[[#This Row],[13 - Ocorrências/Ambientes Atingidos]]),0)</f>
        <v>0</v>
      </c>
      <c r="BE380" s="83" t="str">
        <f t="shared" si="159"/>
        <v/>
      </c>
      <c r="BF380" s="82">
        <f>IFERROR(FIND("Lago",consulta_completa__11[[#This Row],[13 - Ocorrências/Ambientes Atingidos]]),0)</f>
        <v>0</v>
      </c>
      <c r="BG380" s="83" t="str">
        <f t="shared" si="160"/>
        <v/>
      </c>
      <c r="BH380" s="82">
        <f>IFERROR(FIND("Mar",consulta_completa__11[[#This Row],[13 - Ocorrências/Ambientes Atingidos]]),0)</f>
        <v>0</v>
      </c>
      <c r="BI380" s="83" t="str">
        <f t="shared" si="161"/>
        <v/>
      </c>
      <c r="BJ380" s="82">
        <f>IFERROR(FIND("Praia",consulta_completa__11[[#This Row],[13 - Ocorrências/Ambientes Atingidos]]),0)</f>
        <v>0</v>
      </c>
      <c r="BK380" s="83" t="str">
        <f t="shared" si="162"/>
        <v/>
      </c>
      <c r="BL380" s="82">
        <f>IFERROR(FIND("Solo",consulta_completa__11[[#This Row],[13 - Ocorrências/Ambientes Atingidos]]),0)</f>
        <v>1</v>
      </c>
      <c r="BM380" s="83" t="str">
        <f t="shared" si="163"/>
        <v>X</v>
      </c>
      <c r="BN380" s="82">
        <f>IFERROR(FIND("Águas subterrâneas",consulta_completa__11[[#This Row],[13 - Ocorrências/Ambientes Atingidos]]),0)</f>
        <v>0</v>
      </c>
      <c r="BO380" s="83" t="str">
        <f t="shared" si="164"/>
        <v/>
      </c>
      <c r="BP380" s="82">
        <f>IFERROR(FIND("Atmosfera",consulta_completa__11[[#This Row],[13 - Ocorrências/Ambientes Atingidos]]),0)</f>
        <v>0</v>
      </c>
      <c r="BQ380" s="83" t="str">
        <f t="shared" si="165"/>
        <v/>
      </c>
      <c r="BR380" s="82">
        <f>IFERROR(FIND("Flora",consulta_completa__11[[#This Row],[13 - Ocorrências/Ambientes Atingidos]]),0)</f>
        <v>0</v>
      </c>
      <c r="BS380" s="83" t="str">
        <f t="shared" si="166"/>
        <v/>
      </c>
      <c r="BT380" s="82">
        <f>IFERROR(FIND("Fauna",consulta_completa__11[[#This Row],[13 - Ocorrências/Ambientes Atingidos]]),0)</f>
        <v>0</v>
      </c>
      <c r="BU380" s="83" t="str">
        <f t="shared" si="167"/>
        <v/>
      </c>
      <c r="BV380" s="82">
        <f>IFERROR(FIND("UC federal",consulta_completa__11[[#This Row],[13 - Ocorrências/Ambientes Atingidos]]),0)</f>
        <v>0</v>
      </c>
      <c r="BW380" s="83" t="str">
        <f t="shared" si="168"/>
        <v/>
      </c>
      <c r="BX380" s="82">
        <f>IFERROR(FIND("UC estadual/municipal",consulta_completa__11[[#This Row],[13 - Ocorrências/Ambientes Atingidos]]),0)</f>
        <v>0</v>
      </c>
      <c r="BY380" s="83" t="str">
        <f t="shared" si="169"/>
        <v/>
      </c>
      <c r="BZ380" s="82">
        <f>IFERROR(FIND("Outro(s)",consulta_completa__11[[#This Row],[13 - Ocorrências/Ambientes Atingidos]]),0)</f>
        <v>0</v>
      </c>
      <c r="CA380" s="83" t="str">
        <f t="shared" si="170"/>
        <v/>
      </c>
      <c r="CB380" s="82">
        <f>IFERROR(FIND("Sem dano",consulta_completa__11[[#This Row],[13 - Ocorrências/Ambientes Atingidos]]),0)</f>
        <v>0</v>
      </c>
      <c r="CC380" s="83" t="str">
        <f t="shared" si="171"/>
        <v/>
      </c>
      <c r="CD380" s="82" t="str">
        <f>IF(consulta_completa__11[[#This Row],[13 - Ocorrências/Ambientes Atingidos]]="","X","")</f>
        <v/>
      </c>
      <c r="CE380" s="84">
        <f>IFERROR(FIND("IBAMA",consulta_completa__11[[#This Row],[14 - Inst. Atuando no Local]]),0)</f>
        <v>0</v>
      </c>
      <c r="CF380" s="84" t="str">
        <f t="shared" si="172"/>
        <v/>
      </c>
      <c r="CG380" s="84">
        <f>IFERROR(FIND("OEMA",consulta_completa__11[[#This Row],[14 - Inst. Atuando no Local]]),0)</f>
        <v>0</v>
      </c>
      <c r="CH380" s="84" t="str">
        <f t="shared" si="173"/>
        <v/>
      </c>
      <c r="CI380" s="84">
        <f>IFERROR(FIND("DEFESA CIVIL",consulta_completa__11[[#This Row],[14 - Inst. Atuando no Local]]),0)</f>
        <v>0</v>
      </c>
      <c r="CJ380" s="84" t="str">
        <f t="shared" si="174"/>
        <v/>
      </c>
      <c r="CK380" s="84">
        <f>IFERROR(FIND("CORPO DE BOMBEIROS",consulta_completa__11[[#This Row],[14 - Inst. Atuando no Local]]),0)</f>
        <v>0</v>
      </c>
      <c r="CL380" s="84" t="str">
        <f t="shared" si="175"/>
        <v/>
      </c>
      <c r="CM380" s="84">
        <f>IFERROR(FIND("POLÍCIA RODOVIÁRIA",consulta_completa__11[[#This Row],[14 - Inst. Atuando no Local]]),0)</f>
        <v>0</v>
      </c>
      <c r="CN380" s="84" t="str">
        <f t="shared" si="176"/>
        <v/>
      </c>
      <c r="CO380" s="84">
        <f>IFERROR(FIND("POLÍCIA MILITAR",consulta_completa__11[[#This Row],[14 - Inst. Atuando no Local]]),0)</f>
        <v>0</v>
      </c>
      <c r="CP380" s="84" t="str">
        <f t="shared" si="177"/>
        <v/>
      </c>
      <c r="CQ380" s="84">
        <f>IFERROR(FIND("POLÍCIA CIVIL",consulta_completa__11[[#This Row],[14 - Inst. Atuando no Local]]),0)</f>
        <v>0</v>
      </c>
      <c r="CR380" s="84" t="str">
        <f t="shared" si="178"/>
        <v/>
      </c>
      <c r="CS380" s="84">
        <f>IFERROR(FIND("MARINHA DO BRASIL",consulta_completa__11[[#This Row],[14 - Inst. Atuando no Local]]),0)</f>
        <v>0</v>
      </c>
      <c r="CT380" s="84" t="str">
        <f t="shared" si="179"/>
        <v/>
      </c>
      <c r="CU380" s="84">
        <f>IFERROR(FIND("EMPRESA ESPECIALIZADA EM ATENDIMENTO",consulta_completa__11[[#This Row],[14 - Inst. Atuando no Local]]),0)</f>
        <v>0</v>
      </c>
      <c r="CV380" s="84" t="str">
        <f t="shared" si="180"/>
        <v/>
      </c>
      <c r="CW380" s="84">
        <f>IFERROR(FIND("IBAMA",consulta_completa__11[[#This Row],[14 - Inst. Atuando no Local]]),0)</f>
        <v>0</v>
      </c>
      <c r="CX380" s="84" t="str">
        <f t="shared" si="181"/>
        <v/>
      </c>
      <c r="CY380" s="84" t="str">
        <f>IF(consulta_completa__11[[#This Row],[14 - Inst. Atuando no Local]]="","X","")</f>
        <v/>
      </c>
      <c r="CZ380" s="84">
        <f>IFERROR(FIND("OUTRA (S)",consulta_completa__11[[#This Row],[14 - Inst. Atuando no Local]]),0)</f>
        <v>0</v>
      </c>
      <c r="DA380" s="84" t="str">
        <f t="shared" si="182"/>
        <v/>
      </c>
      <c r="DB380" s="35" t="str">
        <f t="shared" si="183"/>
        <v>Sim</v>
      </c>
      <c r="DC380" s="35" t="str">
        <f t="shared" si="184"/>
        <v>Não</v>
      </c>
      <c r="DD380" s="35" t="str">
        <f t="shared" si="185"/>
        <v>Sim</v>
      </c>
      <c r="DE380" s="87" t="str">
        <f t="shared" si="156"/>
        <v>Estadual</v>
      </c>
    </row>
    <row r="381" spans="1:109">
      <c r="A381" s="14">
        <v>20256461252</v>
      </c>
      <c r="B381" s="1">
        <v>45812</v>
      </c>
      <c r="C381" t="s">
        <v>3594</v>
      </c>
      <c r="D381" t="s">
        <v>3595</v>
      </c>
      <c r="E381" t="s">
        <v>113</v>
      </c>
      <c r="F381" t="s">
        <v>1202</v>
      </c>
      <c r="G381" t="s">
        <v>113</v>
      </c>
      <c r="H381" t="s">
        <v>114</v>
      </c>
      <c r="I381" t="s">
        <v>114</v>
      </c>
      <c r="J381" t="s">
        <v>113</v>
      </c>
      <c r="K381" t="s">
        <v>114</v>
      </c>
      <c r="L381" t="s">
        <v>114</v>
      </c>
      <c r="M381" t="s">
        <v>113</v>
      </c>
      <c r="N381" t="s">
        <v>119</v>
      </c>
      <c r="O381" t="s">
        <v>239</v>
      </c>
      <c r="P381" t="s">
        <v>121</v>
      </c>
      <c r="Q381" t="s">
        <v>122</v>
      </c>
      <c r="R381" t="s">
        <v>123</v>
      </c>
      <c r="S381" t="s">
        <v>113</v>
      </c>
      <c r="T381" t="s">
        <v>3596</v>
      </c>
      <c r="U381" t="s">
        <v>113</v>
      </c>
      <c r="V381" t="s">
        <v>113</v>
      </c>
      <c r="X381" t="b">
        <v>1</v>
      </c>
      <c r="Z381" t="s">
        <v>242</v>
      </c>
      <c r="AA381" t="s">
        <v>113</v>
      </c>
      <c r="AB381" t="s">
        <v>3597</v>
      </c>
      <c r="AC381" t="s">
        <v>3598</v>
      </c>
      <c r="AD381">
        <v>1</v>
      </c>
      <c r="AE381" t="s">
        <v>113</v>
      </c>
      <c r="AF381" t="s">
        <v>3599</v>
      </c>
      <c r="AG381" t="s">
        <v>3600</v>
      </c>
      <c r="AH381" t="s">
        <v>194</v>
      </c>
      <c r="AI381" t="s">
        <v>132</v>
      </c>
      <c r="AJ381" t="s">
        <v>131</v>
      </c>
      <c r="AK381" t="s">
        <v>3601</v>
      </c>
      <c r="AL381" t="s">
        <v>3602</v>
      </c>
      <c r="AM381" t="s">
        <v>3599</v>
      </c>
      <c r="AN381" t="s">
        <v>3598</v>
      </c>
      <c r="AO381" t="s">
        <v>225</v>
      </c>
      <c r="AP381">
        <v>41996953211</v>
      </c>
      <c r="AQ381" t="s">
        <v>3603</v>
      </c>
      <c r="AR381" t="s">
        <v>113</v>
      </c>
      <c r="AS381" t="s">
        <v>113</v>
      </c>
      <c r="AT381" t="s">
        <v>113</v>
      </c>
      <c r="AU381" t="s">
        <v>113</v>
      </c>
      <c r="AW381" t="s">
        <v>113</v>
      </c>
      <c r="AX381" s="82">
        <f>IFERROR(FIND("Óbitos/feridos",consulta_completa__11[[#This Row],[13 - Ocorrências/Ambientes Atingidos]]),0)</f>
        <v>0</v>
      </c>
      <c r="AY381" s="83" t="str">
        <f t="shared" si="157"/>
        <v/>
      </c>
      <c r="AZ381" s="82">
        <f>IFERROR(FIND("População afetada/evacuada",consulta_completa__11[[#This Row],[13 - Ocorrências/Ambientes Atingidos]]),0)</f>
        <v>0</v>
      </c>
      <c r="BA381" s="82" t="str">
        <f t="shared" si="158"/>
        <v/>
      </c>
      <c r="BB381" s="82">
        <f>IFERROR(FIND("Suspensão de abastecimento de água",consulta_completa__11[[#This Row],[13 - Ocorrências/Ambientes Atingidos]]),0)</f>
        <v>0</v>
      </c>
      <c r="BC381" s="83" t="str">
        <f t="shared" si="186"/>
        <v/>
      </c>
      <c r="BD381" s="82">
        <f>IFERROR(FIND("Rio/córrego",consulta_completa__11[[#This Row],[13 - Ocorrências/Ambientes Atingidos]]),0)</f>
        <v>0</v>
      </c>
      <c r="BE381" s="83" t="str">
        <f t="shared" si="159"/>
        <v/>
      </c>
      <c r="BF381" s="82">
        <f>IFERROR(FIND("Lago",consulta_completa__11[[#This Row],[13 - Ocorrências/Ambientes Atingidos]]),0)</f>
        <v>0</v>
      </c>
      <c r="BG381" s="83" t="str">
        <f t="shared" si="160"/>
        <v/>
      </c>
      <c r="BH381" s="82">
        <f>IFERROR(FIND("Mar",consulta_completa__11[[#This Row],[13 - Ocorrências/Ambientes Atingidos]]),0)</f>
        <v>0</v>
      </c>
      <c r="BI381" s="83" t="str">
        <f t="shared" si="161"/>
        <v/>
      </c>
      <c r="BJ381" s="82">
        <f>IFERROR(FIND("Praia",consulta_completa__11[[#This Row],[13 - Ocorrências/Ambientes Atingidos]]),0)</f>
        <v>0</v>
      </c>
      <c r="BK381" s="83" t="str">
        <f t="shared" si="162"/>
        <v/>
      </c>
      <c r="BL381" s="82">
        <f>IFERROR(FIND("Solo",consulta_completa__11[[#This Row],[13 - Ocorrências/Ambientes Atingidos]]),0)</f>
        <v>0</v>
      </c>
      <c r="BM381" s="83" t="str">
        <f t="shared" si="163"/>
        <v/>
      </c>
      <c r="BN381" s="82">
        <f>IFERROR(FIND("Águas subterrâneas",consulta_completa__11[[#This Row],[13 - Ocorrências/Ambientes Atingidos]]),0)</f>
        <v>0</v>
      </c>
      <c r="BO381" s="83" t="str">
        <f t="shared" si="164"/>
        <v/>
      </c>
      <c r="BP381" s="82">
        <f>IFERROR(FIND("Atmosfera",consulta_completa__11[[#This Row],[13 - Ocorrências/Ambientes Atingidos]]),0)</f>
        <v>0</v>
      </c>
      <c r="BQ381" s="83" t="str">
        <f t="shared" si="165"/>
        <v/>
      </c>
      <c r="BR381" s="82">
        <f>IFERROR(FIND("Flora",consulta_completa__11[[#This Row],[13 - Ocorrências/Ambientes Atingidos]]),0)</f>
        <v>0</v>
      </c>
      <c r="BS381" s="83" t="str">
        <f t="shared" si="166"/>
        <v/>
      </c>
      <c r="BT381" s="82">
        <f>IFERROR(FIND("Fauna",consulta_completa__11[[#This Row],[13 - Ocorrências/Ambientes Atingidos]]),0)</f>
        <v>0</v>
      </c>
      <c r="BU381" s="83" t="str">
        <f t="shared" si="167"/>
        <v/>
      </c>
      <c r="BV381" s="82">
        <f>IFERROR(FIND("UC federal",consulta_completa__11[[#This Row],[13 - Ocorrências/Ambientes Atingidos]]),0)</f>
        <v>0</v>
      </c>
      <c r="BW381" s="83" t="str">
        <f t="shared" si="168"/>
        <v/>
      </c>
      <c r="BX381" s="82">
        <f>IFERROR(FIND("UC estadual/municipal",consulta_completa__11[[#This Row],[13 - Ocorrências/Ambientes Atingidos]]),0)</f>
        <v>0</v>
      </c>
      <c r="BY381" s="83" t="str">
        <f t="shared" si="169"/>
        <v/>
      </c>
      <c r="BZ381" s="82">
        <f>IFERROR(FIND("Outro(s)",consulta_completa__11[[#This Row],[13 - Ocorrências/Ambientes Atingidos]]),0)</f>
        <v>0</v>
      </c>
      <c r="CA381" s="83" t="str">
        <f t="shared" si="170"/>
        <v/>
      </c>
      <c r="CB381" s="82">
        <f>IFERROR(FIND("Sem dano",consulta_completa__11[[#This Row],[13 - Ocorrências/Ambientes Atingidos]]),0)</f>
        <v>0</v>
      </c>
      <c r="CC381" s="83" t="str">
        <f t="shared" si="171"/>
        <v/>
      </c>
      <c r="CD381" s="82" t="str">
        <f>IF(consulta_completa__11[[#This Row],[13 - Ocorrências/Ambientes Atingidos]]="","X","")</f>
        <v>X</v>
      </c>
      <c r="CE381" s="84">
        <f>IFERROR(FIND("IBAMA",consulta_completa__11[[#This Row],[14 - Inst. Atuando no Local]]),0)</f>
        <v>0</v>
      </c>
      <c r="CF381" s="84" t="str">
        <f t="shared" si="172"/>
        <v/>
      </c>
      <c r="CG381" s="84">
        <f>IFERROR(FIND("OEMA",consulta_completa__11[[#This Row],[14 - Inst. Atuando no Local]]),0)</f>
        <v>0</v>
      </c>
      <c r="CH381" s="84" t="str">
        <f t="shared" si="173"/>
        <v/>
      </c>
      <c r="CI381" s="84">
        <f>IFERROR(FIND("DEFESA CIVIL",consulta_completa__11[[#This Row],[14 - Inst. Atuando no Local]]),0)</f>
        <v>0</v>
      </c>
      <c r="CJ381" s="84" t="str">
        <f t="shared" si="174"/>
        <v/>
      </c>
      <c r="CK381" s="84">
        <f>IFERROR(FIND("CORPO DE BOMBEIROS",consulta_completa__11[[#This Row],[14 - Inst. Atuando no Local]]),0)</f>
        <v>0</v>
      </c>
      <c r="CL381" s="84" t="str">
        <f t="shared" si="175"/>
        <v/>
      </c>
      <c r="CM381" s="84">
        <f>IFERROR(FIND("POLÍCIA RODOVIÁRIA",consulta_completa__11[[#This Row],[14 - Inst. Atuando no Local]]),0)</f>
        <v>0</v>
      </c>
      <c r="CN381" s="84" t="str">
        <f t="shared" si="176"/>
        <v/>
      </c>
      <c r="CO381" s="84">
        <f>IFERROR(FIND("POLÍCIA MILITAR",consulta_completa__11[[#This Row],[14 - Inst. Atuando no Local]]),0)</f>
        <v>0</v>
      </c>
      <c r="CP381" s="84" t="str">
        <f t="shared" si="177"/>
        <v/>
      </c>
      <c r="CQ381" s="84">
        <f>IFERROR(FIND("POLÍCIA CIVIL",consulta_completa__11[[#This Row],[14 - Inst. Atuando no Local]]),0)</f>
        <v>0</v>
      </c>
      <c r="CR381" s="84" t="str">
        <f t="shared" si="178"/>
        <v/>
      </c>
      <c r="CS381" s="84">
        <f>IFERROR(FIND("MARINHA DO BRASIL",consulta_completa__11[[#This Row],[14 - Inst. Atuando no Local]]),0)</f>
        <v>0</v>
      </c>
      <c r="CT381" s="84" t="str">
        <f t="shared" si="179"/>
        <v/>
      </c>
      <c r="CU381" s="84">
        <f>IFERROR(FIND("EMPRESA ESPECIALIZADA EM ATENDIMENTO",consulta_completa__11[[#This Row],[14 - Inst. Atuando no Local]]),0)</f>
        <v>0</v>
      </c>
      <c r="CV381" s="84" t="str">
        <f t="shared" si="180"/>
        <v/>
      </c>
      <c r="CW381" s="84">
        <f>IFERROR(FIND("IBAMA",consulta_completa__11[[#This Row],[14 - Inst. Atuando no Local]]),0)</f>
        <v>0</v>
      </c>
      <c r="CX381" s="84" t="str">
        <f t="shared" si="181"/>
        <v/>
      </c>
      <c r="CY381" s="84" t="str">
        <f>IF(consulta_completa__11[[#This Row],[14 - Inst. Atuando no Local]]="","X","")</f>
        <v/>
      </c>
      <c r="CZ381" s="84">
        <f>IFERROR(FIND("OUTRA (S)",consulta_completa__11[[#This Row],[14 - Inst. Atuando no Local]]),0)</f>
        <v>0</v>
      </c>
      <c r="DA381" s="84" t="str">
        <f t="shared" si="182"/>
        <v/>
      </c>
      <c r="DB381" s="35" t="str">
        <f t="shared" si="183"/>
        <v>Sim</v>
      </c>
      <c r="DC381" s="35" t="str">
        <f t="shared" si="184"/>
        <v>Não</v>
      </c>
      <c r="DD381" s="35" t="str">
        <f t="shared" si="185"/>
        <v>Sim</v>
      </c>
      <c r="DE381" s="87" t="str">
        <f t="shared" si="156"/>
        <v>Federal</v>
      </c>
    </row>
    <row r="382" spans="1:109">
      <c r="A382" s="14">
        <v>20256557656</v>
      </c>
      <c r="B382" s="1">
        <v>45812</v>
      </c>
      <c r="C382" t="s">
        <v>238</v>
      </c>
      <c r="D382" t="s">
        <v>212</v>
      </c>
      <c r="E382" t="s">
        <v>111</v>
      </c>
      <c r="F382" t="s">
        <v>112</v>
      </c>
      <c r="G382" t="s">
        <v>113</v>
      </c>
      <c r="H382" t="s">
        <v>114</v>
      </c>
      <c r="I382" t="s">
        <v>114</v>
      </c>
      <c r="J382" t="s">
        <v>113</v>
      </c>
      <c r="K382" t="s">
        <v>114</v>
      </c>
      <c r="L382" t="s">
        <v>114</v>
      </c>
      <c r="M382" t="s">
        <v>118</v>
      </c>
      <c r="N382" t="s">
        <v>113</v>
      </c>
      <c r="O382" t="s">
        <v>239</v>
      </c>
      <c r="P382" t="s">
        <v>121</v>
      </c>
      <c r="Q382" t="s">
        <v>143</v>
      </c>
      <c r="R382" t="s">
        <v>123</v>
      </c>
      <c r="S382" t="s">
        <v>201</v>
      </c>
      <c r="T382" t="s">
        <v>240</v>
      </c>
      <c r="U382" t="s">
        <v>113</v>
      </c>
      <c r="V382" t="s">
        <v>3604</v>
      </c>
      <c r="X382" t="b">
        <v>1</v>
      </c>
      <c r="Z382" t="s">
        <v>242</v>
      </c>
      <c r="AA382" t="s">
        <v>113</v>
      </c>
      <c r="AB382" t="s">
        <v>3605</v>
      </c>
      <c r="AC382" t="s">
        <v>244</v>
      </c>
      <c r="AD382">
        <v>1</v>
      </c>
      <c r="AE382" t="s">
        <v>113</v>
      </c>
      <c r="AF382" t="s">
        <v>113</v>
      </c>
      <c r="AG382" t="s">
        <v>113</v>
      </c>
      <c r="AH382" t="s">
        <v>131</v>
      </c>
      <c r="AI382" t="s">
        <v>131</v>
      </c>
      <c r="AJ382" t="s">
        <v>131</v>
      </c>
      <c r="AK382" t="s">
        <v>3606</v>
      </c>
      <c r="AL382" t="s">
        <v>3607</v>
      </c>
      <c r="AM382" t="s">
        <v>247</v>
      </c>
      <c r="AN382" t="s">
        <v>1759</v>
      </c>
      <c r="AO382" t="s">
        <v>249</v>
      </c>
      <c r="AP382">
        <v>21998863038</v>
      </c>
      <c r="AQ382" t="s">
        <v>250</v>
      </c>
      <c r="AR382" t="s">
        <v>113</v>
      </c>
      <c r="AS382" t="s">
        <v>113</v>
      </c>
      <c r="AT382" t="s">
        <v>3466</v>
      </c>
      <c r="AU382" t="s">
        <v>592</v>
      </c>
      <c r="AV382">
        <v>200000000</v>
      </c>
      <c r="AW382" t="s">
        <v>159</v>
      </c>
      <c r="AX382" s="82">
        <f>IFERROR(FIND("Óbitos/feridos",consulta_completa__11[[#This Row],[13 - Ocorrências/Ambientes Atingidos]]),0)</f>
        <v>0</v>
      </c>
      <c r="AY382" s="83" t="str">
        <f t="shared" si="157"/>
        <v/>
      </c>
      <c r="AZ382" s="82">
        <f>IFERROR(FIND("População afetada/evacuada",consulta_completa__11[[#This Row],[13 - Ocorrências/Ambientes Atingidos]]),0)</f>
        <v>0</v>
      </c>
      <c r="BA382" s="82" t="str">
        <f t="shared" si="158"/>
        <v/>
      </c>
      <c r="BB382" s="82">
        <f>IFERROR(FIND("Suspensão de abastecimento de água",consulta_completa__11[[#This Row],[13 - Ocorrências/Ambientes Atingidos]]),0)</f>
        <v>0</v>
      </c>
      <c r="BC382" s="83" t="str">
        <f t="shared" si="186"/>
        <v/>
      </c>
      <c r="BD382" s="82">
        <f>IFERROR(FIND("Rio/córrego",consulta_completa__11[[#This Row],[13 - Ocorrências/Ambientes Atingidos]]),0)</f>
        <v>0</v>
      </c>
      <c r="BE382" s="83" t="str">
        <f t="shared" si="159"/>
        <v/>
      </c>
      <c r="BF382" s="82">
        <f>IFERROR(FIND("Lago",consulta_completa__11[[#This Row],[13 - Ocorrências/Ambientes Atingidos]]),0)</f>
        <v>0</v>
      </c>
      <c r="BG382" s="83" t="str">
        <f t="shared" si="160"/>
        <v/>
      </c>
      <c r="BH382" s="82">
        <f>IFERROR(FIND("Mar",consulta_completa__11[[#This Row],[13 - Ocorrências/Ambientes Atingidos]]),0)</f>
        <v>1</v>
      </c>
      <c r="BI382" s="83" t="str">
        <f t="shared" si="161"/>
        <v>X</v>
      </c>
      <c r="BJ382" s="82">
        <f>IFERROR(FIND("Praia",consulta_completa__11[[#This Row],[13 - Ocorrências/Ambientes Atingidos]]),0)</f>
        <v>0</v>
      </c>
      <c r="BK382" s="83" t="str">
        <f t="shared" si="162"/>
        <v/>
      </c>
      <c r="BL382" s="82">
        <f>IFERROR(FIND("Solo",consulta_completa__11[[#This Row],[13 - Ocorrências/Ambientes Atingidos]]),0)</f>
        <v>0</v>
      </c>
      <c r="BM382" s="83" t="str">
        <f t="shared" si="163"/>
        <v/>
      </c>
      <c r="BN382" s="82">
        <f>IFERROR(FIND("Águas subterrâneas",consulta_completa__11[[#This Row],[13 - Ocorrências/Ambientes Atingidos]]),0)</f>
        <v>0</v>
      </c>
      <c r="BO382" s="83" t="str">
        <f t="shared" si="164"/>
        <v/>
      </c>
      <c r="BP382" s="82">
        <f>IFERROR(FIND("Atmosfera",consulta_completa__11[[#This Row],[13 - Ocorrências/Ambientes Atingidos]]),0)</f>
        <v>0</v>
      </c>
      <c r="BQ382" s="83" t="str">
        <f t="shared" si="165"/>
        <v/>
      </c>
      <c r="BR382" s="82">
        <f>IFERROR(FIND("Flora",consulta_completa__11[[#This Row],[13 - Ocorrências/Ambientes Atingidos]]),0)</f>
        <v>0</v>
      </c>
      <c r="BS382" s="83" t="str">
        <f t="shared" si="166"/>
        <v/>
      </c>
      <c r="BT382" s="82">
        <f>IFERROR(FIND("Fauna",consulta_completa__11[[#This Row],[13 - Ocorrências/Ambientes Atingidos]]),0)</f>
        <v>0</v>
      </c>
      <c r="BU382" s="83" t="str">
        <f t="shared" si="167"/>
        <v/>
      </c>
      <c r="BV382" s="82">
        <f>IFERROR(FIND("UC federal",consulta_completa__11[[#This Row],[13 - Ocorrências/Ambientes Atingidos]]),0)</f>
        <v>0</v>
      </c>
      <c r="BW382" s="83" t="str">
        <f t="shared" si="168"/>
        <v/>
      </c>
      <c r="BX382" s="82">
        <f>IFERROR(FIND("UC estadual/municipal",consulta_completa__11[[#This Row],[13 - Ocorrências/Ambientes Atingidos]]),0)</f>
        <v>0</v>
      </c>
      <c r="BY382" s="83" t="str">
        <f t="shared" si="169"/>
        <v/>
      </c>
      <c r="BZ382" s="82">
        <f>IFERROR(FIND("Outro(s)",consulta_completa__11[[#This Row],[13 - Ocorrências/Ambientes Atingidos]]),0)</f>
        <v>0</v>
      </c>
      <c r="CA382" s="83" t="str">
        <f t="shared" si="170"/>
        <v/>
      </c>
      <c r="CB382" s="82">
        <f>IFERROR(FIND("Sem dano",consulta_completa__11[[#This Row],[13 - Ocorrências/Ambientes Atingidos]]),0)</f>
        <v>0</v>
      </c>
      <c r="CC382" s="83" t="str">
        <f t="shared" si="171"/>
        <v/>
      </c>
      <c r="CD382" s="82" t="str">
        <f>IF(consulta_completa__11[[#This Row],[13 - Ocorrências/Ambientes Atingidos]]="","X","")</f>
        <v/>
      </c>
      <c r="CE382" s="84">
        <f>IFERROR(FIND("IBAMA",consulta_completa__11[[#This Row],[14 - Inst. Atuando no Local]]),0)</f>
        <v>0</v>
      </c>
      <c r="CF382" s="84" t="str">
        <f t="shared" si="172"/>
        <v/>
      </c>
      <c r="CG382" s="84">
        <f>IFERROR(FIND("OEMA",consulta_completa__11[[#This Row],[14 - Inst. Atuando no Local]]),0)</f>
        <v>0</v>
      </c>
      <c r="CH382" s="84" t="str">
        <f t="shared" si="173"/>
        <v/>
      </c>
      <c r="CI382" s="84">
        <f>IFERROR(FIND("DEFESA CIVIL",consulta_completa__11[[#This Row],[14 - Inst. Atuando no Local]]),0)</f>
        <v>0</v>
      </c>
      <c r="CJ382" s="84" t="str">
        <f t="shared" si="174"/>
        <v/>
      </c>
      <c r="CK382" s="84">
        <f>IFERROR(FIND("CORPO DE BOMBEIROS",consulta_completa__11[[#This Row],[14 - Inst. Atuando no Local]]),0)</f>
        <v>0</v>
      </c>
      <c r="CL382" s="84" t="str">
        <f t="shared" si="175"/>
        <v/>
      </c>
      <c r="CM382" s="84">
        <f>IFERROR(FIND("POLÍCIA RODOVIÁRIA",consulta_completa__11[[#This Row],[14 - Inst. Atuando no Local]]),0)</f>
        <v>0</v>
      </c>
      <c r="CN382" s="84" t="str">
        <f t="shared" si="176"/>
        <v/>
      </c>
      <c r="CO382" s="84">
        <f>IFERROR(FIND("POLÍCIA MILITAR",consulta_completa__11[[#This Row],[14 - Inst. Atuando no Local]]),0)</f>
        <v>0</v>
      </c>
      <c r="CP382" s="84" t="str">
        <f t="shared" si="177"/>
        <v/>
      </c>
      <c r="CQ382" s="84">
        <f>IFERROR(FIND("POLÍCIA CIVIL",consulta_completa__11[[#This Row],[14 - Inst. Atuando no Local]]),0)</f>
        <v>0</v>
      </c>
      <c r="CR382" s="84" t="str">
        <f t="shared" si="178"/>
        <v/>
      </c>
      <c r="CS382" s="84">
        <f>IFERROR(FIND("MARINHA DO BRASIL",consulta_completa__11[[#This Row],[14 - Inst. Atuando no Local]]),0)</f>
        <v>0</v>
      </c>
      <c r="CT382" s="84" t="str">
        <f t="shared" si="179"/>
        <v/>
      </c>
      <c r="CU382" s="84">
        <f>IFERROR(FIND("EMPRESA ESPECIALIZADA EM ATENDIMENTO",consulta_completa__11[[#This Row],[14 - Inst. Atuando no Local]]),0)</f>
        <v>0</v>
      </c>
      <c r="CV382" s="84" t="str">
        <f t="shared" si="180"/>
        <v/>
      </c>
      <c r="CW382" s="84">
        <f>IFERROR(FIND("IBAMA",consulta_completa__11[[#This Row],[14 - Inst. Atuando no Local]]),0)</f>
        <v>0</v>
      </c>
      <c r="CX382" s="84" t="str">
        <f t="shared" si="181"/>
        <v/>
      </c>
      <c r="CY382" s="84" t="str">
        <f>IF(consulta_completa__11[[#This Row],[14 - Inst. Atuando no Local]]="","X","")</f>
        <v>X</v>
      </c>
      <c r="CZ382" s="84">
        <f>IFERROR(FIND("OUTRA (S)",consulta_completa__11[[#This Row],[14 - Inst. Atuando no Local]]),0)</f>
        <v>0</v>
      </c>
      <c r="DA382" s="84" t="str">
        <f t="shared" si="182"/>
        <v/>
      </c>
      <c r="DB382" s="35" t="str">
        <f t="shared" si="183"/>
        <v>Sim</v>
      </c>
      <c r="DC382" s="35" t="str">
        <f t="shared" si="184"/>
        <v>Não</v>
      </c>
      <c r="DD382" s="35" t="str">
        <f t="shared" si="185"/>
        <v>Sim</v>
      </c>
      <c r="DE382" s="87" t="str">
        <f t="shared" si="156"/>
        <v>Federal</v>
      </c>
    </row>
    <row r="383" spans="1:109">
      <c r="A383" s="14">
        <v>202561036055</v>
      </c>
      <c r="B383" s="1">
        <v>45813</v>
      </c>
      <c r="C383" t="s">
        <v>3608</v>
      </c>
      <c r="D383" t="s">
        <v>180</v>
      </c>
      <c r="E383" t="s">
        <v>286</v>
      </c>
      <c r="F383" t="s">
        <v>112</v>
      </c>
      <c r="G383" t="s">
        <v>3609</v>
      </c>
      <c r="H383" t="s">
        <v>113</v>
      </c>
      <c r="I383" t="s">
        <v>113</v>
      </c>
      <c r="J383" t="s">
        <v>113</v>
      </c>
      <c r="K383" t="s">
        <v>114</v>
      </c>
      <c r="L383" t="s">
        <v>114</v>
      </c>
      <c r="M383" t="s">
        <v>140</v>
      </c>
      <c r="N383" t="s">
        <v>141</v>
      </c>
      <c r="O383" t="s">
        <v>185</v>
      </c>
      <c r="P383" t="s">
        <v>142</v>
      </c>
      <c r="Q383" t="s">
        <v>122</v>
      </c>
      <c r="R383" t="s">
        <v>123</v>
      </c>
      <c r="S383" t="s">
        <v>113</v>
      </c>
      <c r="T383" t="s">
        <v>3610</v>
      </c>
      <c r="U383" t="s">
        <v>3611</v>
      </c>
      <c r="V383" t="s">
        <v>3612</v>
      </c>
      <c r="Z383" t="s">
        <v>3613</v>
      </c>
      <c r="AA383" t="s">
        <v>113</v>
      </c>
      <c r="AB383" t="s">
        <v>113</v>
      </c>
      <c r="AC383" t="s">
        <v>113</v>
      </c>
      <c r="AE383" t="s">
        <v>113</v>
      </c>
      <c r="AF383" t="s">
        <v>113</v>
      </c>
      <c r="AG383" t="s">
        <v>113</v>
      </c>
      <c r="AH383" t="s">
        <v>194</v>
      </c>
      <c r="AI383" t="s">
        <v>132</v>
      </c>
      <c r="AJ383" t="s">
        <v>131</v>
      </c>
      <c r="AK383" t="s">
        <v>3614</v>
      </c>
      <c r="AL383" t="s">
        <v>113</v>
      </c>
      <c r="AM383" t="s">
        <v>264</v>
      </c>
      <c r="AN383" t="s">
        <v>265</v>
      </c>
      <c r="AO383" t="s">
        <v>266</v>
      </c>
      <c r="AQ383" t="s">
        <v>267</v>
      </c>
      <c r="AR383" t="s">
        <v>113</v>
      </c>
      <c r="AS383" t="s">
        <v>113</v>
      </c>
      <c r="AT383" t="s">
        <v>113</v>
      </c>
      <c r="AU383" t="s">
        <v>113</v>
      </c>
      <c r="AW383" t="s">
        <v>113</v>
      </c>
      <c r="AX383" s="82">
        <f>IFERROR(FIND("Óbitos/feridos",consulta_completa__11[[#This Row],[13 - Ocorrências/Ambientes Atingidos]]),0)</f>
        <v>0</v>
      </c>
      <c r="AY383" s="83" t="str">
        <f t="shared" si="157"/>
        <v/>
      </c>
      <c r="AZ383" s="82">
        <f>IFERROR(FIND("População afetada/evacuada",consulta_completa__11[[#This Row],[13 - Ocorrências/Ambientes Atingidos]]),0)</f>
        <v>0</v>
      </c>
      <c r="BA383" s="82" t="str">
        <f t="shared" si="158"/>
        <v/>
      </c>
      <c r="BB383" s="82">
        <f>IFERROR(FIND("Suspensão de abastecimento de água",consulta_completa__11[[#This Row],[13 - Ocorrências/Ambientes Atingidos]]),0)</f>
        <v>0</v>
      </c>
      <c r="BC383" s="83" t="str">
        <f t="shared" si="186"/>
        <v/>
      </c>
      <c r="BD383" s="82">
        <f>IFERROR(FIND("Rio/córrego",consulta_completa__11[[#This Row],[13 - Ocorrências/Ambientes Atingidos]]),0)</f>
        <v>0</v>
      </c>
      <c r="BE383" s="83" t="str">
        <f t="shared" si="159"/>
        <v/>
      </c>
      <c r="BF383" s="82">
        <f>IFERROR(FIND("Lago",consulta_completa__11[[#This Row],[13 - Ocorrências/Ambientes Atingidos]]),0)</f>
        <v>0</v>
      </c>
      <c r="BG383" s="83" t="str">
        <f t="shared" si="160"/>
        <v/>
      </c>
      <c r="BH383" s="82">
        <f>IFERROR(FIND("Mar",consulta_completa__11[[#This Row],[13 - Ocorrências/Ambientes Atingidos]]),0)</f>
        <v>0</v>
      </c>
      <c r="BI383" s="83" t="str">
        <f t="shared" si="161"/>
        <v/>
      </c>
      <c r="BJ383" s="82">
        <f>IFERROR(FIND("Praia",consulta_completa__11[[#This Row],[13 - Ocorrências/Ambientes Atingidos]]),0)</f>
        <v>0</v>
      </c>
      <c r="BK383" s="83" t="str">
        <f t="shared" si="162"/>
        <v/>
      </c>
      <c r="BL383" s="82">
        <f>IFERROR(FIND("Solo",consulta_completa__11[[#This Row],[13 - Ocorrências/Ambientes Atingidos]]),0)</f>
        <v>1</v>
      </c>
      <c r="BM383" s="83" t="str">
        <f t="shared" si="163"/>
        <v>X</v>
      </c>
      <c r="BN383" s="82">
        <f>IFERROR(FIND("Águas subterrâneas",consulta_completa__11[[#This Row],[13 - Ocorrências/Ambientes Atingidos]]),0)</f>
        <v>0</v>
      </c>
      <c r="BO383" s="83" t="str">
        <f t="shared" si="164"/>
        <v/>
      </c>
      <c r="BP383" s="82">
        <f>IFERROR(FIND("Atmosfera",consulta_completa__11[[#This Row],[13 - Ocorrências/Ambientes Atingidos]]),0)</f>
        <v>0</v>
      </c>
      <c r="BQ383" s="83" t="str">
        <f t="shared" si="165"/>
        <v/>
      </c>
      <c r="BR383" s="82">
        <f>IFERROR(FIND("Flora",consulta_completa__11[[#This Row],[13 - Ocorrências/Ambientes Atingidos]]),0)</f>
        <v>0</v>
      </c>
      <c r="BS383" s="83" t="str">
        <f t="shared" si="166"/>
        <v/>
      </c>
      <c r="BT383" s="82">
        <f>IFERROR(FIND("Fauna",consulta_completa__11[[#This Row],[13 - Ocorrências/Ambientes Atingidos]]),0)</f>
        <v>0</v>
      </c>
      <c r="BU383" s="83" t="str">
        <f t="shared" si="167"/>
        <v/>
      </c>
      <c r="BV383" s="82">
        <f>IFERROR(FIND("UC federal",consulta_completa__11[[#This Row],[13 - Ocorrências/Ambientes Atingidos]]),0)</f>
        <v>0</v>
      </c>
      <c r="BW383" s="83" t="str">
        <f t="shared" si="168"/>
        <v/>
      </c>
      <c r="BX383" s="82">
        <f>IFERROR(FIND("UC estadual/municipal",consulta_completa__11[[#This Row],[13 - Ocorrências/Ambientes Atingidos]]),0)</f>
        <v>0</v>
      </c>
      <c r="BY383" s="83" t="str">
        <f t="shared" si="169"/>
        <v/>
      </c>
      <c r="BZ383" s="82">
        <f>IFERROR(FIND("Outro(s)",consulta_completa__11[[#This Row],[13 - Ocorrências/Ambientes Atingidos]]),0)</f>
        <v>0</v>
      </c>
      <c r="CA383" s="83" t="str">
        <f t="shared" si="170"/>
        <v/>
      </c>
      <c r="CB383" s="82">
        <f>IFERROR(FIND("Sem dano",consulta_completa__11[[#This Row],[13 - Ocorrências/Ambientes Atingidos]]),0)</f>
        <v>0</v>
      </c>
      <c r="CC383" s="83" t="str">
        <f t="shared" si="171"/>
        <v/>
      </c>
      <c r="CD383" s="82" t="str">
        <f>IF(consulta_completa__11[[#This Row],[13 - Ocorrências/Ambientes Atingidos]]="","X","")</f>
        <v/>
      </c>
      <c r="CE383" s="84">
        <f>IFERROR(FIND("IBAMA",consulta_completa__11[[#This Row],[14 - Inst. Atuando no Local]]),0)</f>
        <v>0</v>
      </c>
      <c r="CF383" s="84" t="str">
        <f t="shared" si="172"/>
        <v/>
      </c>
      <c r="CG383" s="84">
        <f>IFERROR(FIND("OEMA",consulta_completa__11[[#This Row],[14 - Inst. Atuando no Local]]),0)</f>
        <v>0</v>
      </c>
      <c r="CH383" s="84" t="str">
        <f t="shared" si="173"/>
        <v/>
      </c>
      <c r="CI383" s="84">
        <f>IFERROR(FIND("DEFESA CIVIL",consulta_completa__11[[#This Row],[14 - Inst. Atuando no Local]]),0)</f>
        <v>0</v>
      </c>
      <c r="CJ383" s="84" t="str">
        <f t="shared" si="174"/>
        <v/>
      </c>
      <c r="CK383" s="84">
        <f>IFERROR(FIND("CORPO DE BOMBEIROS",consulta_completa__11[[#This Row],[14 - Inst. Atuando no Local]]),0)</f>
        <v>0</v>
      </c>
      <c r="CL383" s="84" t="str">
        <f t="shared" si="175"/>
        <v/>
      </c>
      <c r="CM383" s="84">
        <f>IFERROR(FIND("POLÍCIA RODOVIÁRIA",consulta_completa__11[[#This Row],[14 - Inst. Atuando no Local]]),0)</f>
        <v>0</v>
      </c>
      <c r="CN383" s="84" t="str">
        <f t="shared" si="176"/>
        <v/>
      </c>
      <c r="CO383" s="84">
        <f>IFERROR(FIND("POLÍCIA MILITAR",consulta_completa__11[[#This Row],[14 - Inst. Atuando no Local]]),0)</f>
        <v>0</v>
      </c>
      <c r="CP383" s="84" t="str">
        <f t="shared" si="177"/>
        <v/>
      </c>
      <c r="CQ383" s="84">
        <f>IFERROR(FIND("POLÍCIA CIVIL",consulta_completa__11[[#This Row],[14 - Inst. Atuando no Local]]),0)</f>
        <v>0</v>
      </c>
      <c r="CR383" s="84" t="str">
        <f t="shared" si="178"/>
        <v/>
      </c>
      <c r="CS383" s="84">
        <f>IFERROR(FIND("MARINHA DO BRASIL",consulta_completa__11[[#This Row],[14 - Inst. Atuando no Local]]),0)</f>
        <v>0</v>
      </c>
      <c r="CT383" s="84" t="str">
        <f t="shared" si="179"/>
        <v/>
      </c>
      <c r="CU383" s="84">
        <f>IFERROR(FIND("EMPRESA ESPECIALIZADA EM ATENDIMENTO",consulta_completa__11[[#This Row],[14 - Inst. Atuando no Local]]),0)</f>
        <v>0</v>
      </c>
      <c r="CV383" s="84" t="str">
        <f t="shared" si="180"/>
        <v/>
      </c>
      <c r="CW383" s="84">
        <f>IFERROR(FIND("IBAMA",consulta_completa__11[[#This Row],[14 - Inst. Atuando no Local]]),0)</f>
        <v>0</v>
      </c>
      <c r="CX383" s="84" t="str">
        <f t="shared" si="181"/>
        <v/>
      </c>
      <c r="CY383" s="84" t="str">
        <f>IF(consulta_completa__11[[#This Row],[14 - Inst. Atuando no Local]]="","X","")</f>
        <v/>
      </c>
      <c r="CZ383" s="84">
        <f>IFERROR(FIND("OUTRA (S)",consulta_completa__11[[#This Row],[14 - Inst. Atuando no Local]]),0)</f>
        <v>0</v>
      </c>
      <c r="DA383" s="84" t="str">
        <f t="shared" si="182"/>
        <v/>
      </c>
      <c r="DB383" s="35" t="str">
        <f t="shared" si="183"/>
        <v>Sim</v>
      </c>
      <c r="DC383" s="35" t="str">
        <f t="shared" si="184"/>
        <v>Não</v>
      </c>
      <c r="DD383" s="35" t="str">
        <f t="shared" si="185"/>
        <v>Sim</v>
      </c>
      <c r="DE383" s="87" t="str">
        <f t="shared" si="156"/>
        <v>Sem informação</v>
      </c>
    </row>
    <row r="384" spans="1:109">
      <c r="A384" s="14">
        <v>20256664822</v>
      </c>
      <c r="B384" s="1">
        <v>45814</v>
      </c>
      <c r="C384" t="s">
        <v>3615</v>
      </c>
      <c r="D384" t="s">
        <v>161</v>
      </c>
      <c r="E384" t="s">
        <v>286</v>
      </c>
      <c r="F384" t="s">
        <v>112</v>
      </c>
      <c r="G384" t="s">
        <v>646</v>
      </c>
      <c r="H384" t="s">
        <v>1029</v>
      </c>
      <c r="I384" t="s">
        <v>648</v>
      </c>
      <c r="J384" t="s">
        <v>113</v>
      </c>
      <c r="K384" t="s">
        <v>114</v>
      </c>
      <c r="L384" t="s">
        <v>114</v>
      </c>
      <c r="M384" t="s">
        <v>140</v>
      </c>
      <c r="N384" t="s">
        <v>185</v>
      </c>
      <c r="O384" t="s">
        <v>120</v>
      </c>
      <c r="P384" t="s">
        <v>200</v>
      </c>
      <c r="Q384" t="s">
        <v>143</v>
      </c>
      <c r="R384" t="s">
        <v>123</v>
      </c>
      <c r="S384" t="s">
        <v>113</v>
      </c>
      <c r="T384" t="s">
        <v>3616</v>
      </c>
      <c r="U384" t="s">
        <v>3617</v>
      </c>
      <c r="V384" t="s">
        <v>3618</v>
      </c>
      <c r="Z384" t="s">
        <v>3619</v>
      </c>
      <c r="AA384" t="s">
        <v>3620</v>
      </c>
      <c r="AB384" t="s">
        <v>3621</v>
      </c>
      <c r="AC384" t="s">
        <v>113</v>
      </c>
      <c r="AD384">
        <v>0</v>
      </c>
      <c r="AE384" t="s">
        <v>3622</v>
      </c>
      <c r="AF384" t="s">
        <v>113</v>
      </c>
      <c r="AG384" t="s">
        <v>113</v>
      </c>
      <c r="AH384" t="s">
        <v>131</v>
      </c>
      <c r="AI384" t="s">
        <v>131</v>
      </c>
      <c r="AJ384" t="s">
        <v>131</v>
      </c>
      <c r="AK384" t="s">
        <v>3623</v>
      </c>
      <c r="AL384" t="s">
        <v>113</v>
      </c>
      <c r="AM384" t="s">
        <v>787</v>
      </c>
      <c r="AN384" t="s">
        <v>3624</v>
      </c>
      <c r="AO384" t="s">
        <v>3625</v>
      </c>
      <c r="AP384">
        <v>1435001585</v>
      </c>
      <c r="AQ384" t="s">
        <v>789</v>
      </c>
      <c r="AR384" t="s">
        <v>113</v>
      </c>
      <c r="AS384" t="s">
        <v>113</v>
      </c>
      <c r="AT384" t="s">
        <v>113</v>
      </c>
      <c r="AU384" t="s">
        <v>113</v>
      </c>
      <c r="AW384" t="s">
        <v>113</v>
      </c>
      <c r="AX384" s="82">
        <f>IFERROR(FIND("Óbitos/feridos",consulta_completa__11[[#This Row],[13 - Ocorrências/Ambientes Atingidos]]),0)</f>
        <v>0</v>
      </c>
      <c r="AY384" s="83" t="str">
        <f t="shared" si="157"/>
        <v/>
      </c>
      <c r="AZ384" s="82">
        <f>IFERROR(FIND("População afetada/evacuada",consulta_completa__11[[#This Row],[13 - Ocorrências/Ambientes Atingidos]]),0)</f>
        <v>0</v>
      </c>
      <c r="BA384" s="82" t="str">
        <f t="shared" si="158"/>
        <v/>
      </c>
      <c r="BB384" s="82">
        <f>IFERROR(FIND("Suspensão de abastecimento de água",consulta_completa__11[[#This Row],[13 - Ocorrências/Ambientes Atingidos]]),0)</f>
        <v>0</v>
      </c>
      <c r="BC384" s="83" t="str">
        <f t="shared" si="186"/>
        <v/>
      </c>
      <c r="BD384" s="82">
        <f>IFERROR(FIND("Rio/córrego",consulta_completa__11[[#This Row],[13 - Ocorrências/Ambientes Atingidos]]),0)</f>
        <v>0</v>
      </c>
      <c r="BE384" s="83" t="str">
        <f t="shared" si="159"/>
        <v/>
      </c>
      <c r="BF384" s="82">
        <f>IFERROR(FIND("Lago",consulta_completa__11[[#This Row],[13 - Ocorrências/Ambientes Atingidos]]),0)</f>
        <v>0</v>
      </c>
      <c r="BG384" s="83" t="str">
        <f t="shared" si="160"/>
        <v/>
      </c>
      <c r="BH384" s="82">
        <f>IFERROR(FIND("Mar",consulta_completa__11[[#This Row],[13 - Ocorrências/Ambientes Atingidos]]),0)</f>
        <v>0</v>
      </c>
      <c r="BI384" s="83" t="str">
        <f t="shared" si="161"/>
        <v/>
      </c>
      <c r="BJ384" s="82">
        <f>IFERROR(FIND("Praia",consulta_completa__11[[#This Row],[13 - Ocorrências/Ambientes Atingidos]]),0)</f>
        <v>0</v>
      </c>
      <c r="BK384" s="83" t="str">
        <f t="shared" si="162"/>
        <v/>
      </c>
      <c r="BL384" s="82">
        <f>IFERROR(FIND("Solo",consulta_completa__11[[#This Row],[13 - Ocorrências/Ambientes Atingidos]]),0)</f>
        <v>1</v>
      </c>
      <c r="BM384" s="83" t="str">
        <f t="shared" si="163"/>
        <v>X</v>
      </c>
      <c r="BN384" s="82">
        <f>IFERROR(FIND("Águas subterrâneas",consulta_completa__11[[#This Row],[13 - Ocorrências/Ambientes Atingidos]]),0)</f>
        <v>0</v>
      </c>
      <c r="BO384" s="83" t="str">
        <f t="shared" si="164"/>
        <v/>
      </c>
      <c r="BP384" s="82">
        <f>IFERROR(FIND("Atmosfera",consulta_completa__11[[#This Row],[13 - Ocorrências/Ambientes Atingidos]]),0)</f>
        <v>0</v>
      </c>
      <c r="BQ384" s="83" t="str">
        <f t="shared" si="165"/>
        <v/>
      </c>
      <c r="BR384" s="82">
        <f>IFERROR(FIND("Flora",consulta_completa__11[[#This Row],[13 - Ocorrências/Ambientes Atingidos]]),0)</f>
        <v>0</v>
      </c>
      <c r="BS384" s="83" t="str">
        <f t="shared" si="166"/>
        <v/>
      </c>
      <c r="BT384" s="82">
        <f>IFERROR(FIND("Fauna",consulta_completa__11[[#This Row],[13 - Ocorrências/Ambientes Atingidos]]),0)</f>
        <v>0</v>
      </c>
      <c r="BU384" s="83" t="str">
        <f t="shared" si="167"/>
        <v/>
      </c>
      <c r="BV384" s="82">
        <f>IFERROR(FIND("UC federal",consulta_completa__11[[#This Row],[13 - Ocorrências/Ambientes Atingidos]]),0)</f>
        <v>0</v>
      </c>
      <c r="BW384" s="83" t="str">
        <f t="shared" si="168"/>
        <v/>
      </c>
      <c r="BX384" s="82">
        <f>IFERROR(FIND("UC estadual/municipal",consulta_completa__11[[#This Row],[13 - Ocorrências/Ambientes Atingidos]]),0)</f>
        <v>0</v>
      </c>
      <c r="BY384" s="83" t="str">
        <f t="shared" si="169"/>
        <v/>
      </c>
      <c r="BZ384" s="82">
        <f>IFERROR(FIND("Outro(s)",consulta_completa__11[[#This Row],[13 - Ocorrências/Ambientes Atingidos]]),0)</f>
        <v>0</v>
      </c>
      <c r="CA384" s="83" t="str">
        <f t="shared" si="170"/>
        <v/>
      </c>
      <c r="CB384" s="82">
        <f>IFERROR(FIND("Sem dano",consulta_completa__11[[#This Row],[13 - Ocorrências/Ambientes Atingidos]]),0)</f>
        <v>0</v>
      </c>
      <c r="CC384" s="83" t="str">
        <f t="shared" si="171"/>
        <v/>
      </c>
      <c r="CD384" s="82" t="str">
        <f>IF(consulta_completa__11[[#This Row],[13 - Ocorrências/Ambientes Atingidos]]="","X","")</f>
        <v/>
      </c>
      <c r="CE384" s="84">
        <f>IFERROR(FIND("IBAMA",consulta_completa__11[[#This Row],[14 - Inst. Atuando no Local]]),0)</f>
        <v>0</v>
      </c>
      <c r="CF384" s="84" t="str">
        <f t="shared" si="172"/>
        <v/>
      </c>
      <c r="CG384" s="84">
        <f>IFERROR(FIND("OEMA",consulta_completa__11[[#This Row],[14 - Inst. Atuando no Local]]),0)</f>
        <v>0</v>
      </c>
      <c r="CH384" s="84" t="str">
        <f t="shared" si="173"/>
        <v/>
      </c>
      <c r="CI384" s="84">
        <f>IFERROR(FIND("DEFESA CIVIL",consulta_completa__11[[#This Row],[14 - Inst. Atuando no Local]]),0)</f>
        <v>0</v>
      </c>
      <c r="CJ384" s="84" t="str">
        <f t="shared" si="174"/>
        <v/>
      </c>
      <c r="CK384" s="84">
        <f>IFERROR(FIND("CORPO DE BOMBEIROS",consulta_completa__11[[#This Row],[14 - Inst. Atuando no Local]]),0)</f>
        <v>0</v>
      </c>
      <c r="CL384" s="84" t="str">
        <f t="shared" si="175"/>
        <v/>
      </c>
      <c r="CM384" s="84">
        <f>IFERROR(FIND("POLÍCIA RODOVIÁRIA",consulta_completa__11[[#This Row],[14 - Inst. Atuando no Local]]),0)</f>
        <v>0</v>
      </c>
      <c r="CN384" s="84" t="str">
        <f t="shared" si="176"/>
        <v/>
      </c>
      <c r="CO384" s="84">
        <f>IFERROR(FIND("POLÍCIA MILITAR",consulta_completa__11[[#This Row],[14 - Inst. Atuando no Local]]),0)</f>
        <v>0</v>
      </c>
      <c r="CP384" s="84" t="str">
        <f t="shared" si="177"/>
        <v/>
      </c>
      <c r="CQ384" s="84">
        <f>IFERROR(FIND("POLÍCIA CIVIL",consulta_completa__11[[#This Row],[14 - Inst. Atuando no Local]]),0)</f>
        <v>0</v>
      </c>
      <c r="CR384" s="84" t="str">
        <f t="shared" si="178"/>
        <v/>
      </c>
      <c r="CS384" s="84">
        <f>IFERROR(FIND("MARINHA DO BRASIL",consulta_completa__11[[#This Row],[14 - Inst. Atuando no Local]]),0)</f>
        <v>0</v>
      </c>
      <c r="CT384" s="84" t="str">
        <f t="shared" si="179"/>
        <v/>
      </c>
      <c r="CU384" s="84">
        <f>IFERROR(FIND("EMPRESA ESPECIALIZADA EM ATENDIMENTO",consulta_completa__11[[#This Row],[14 - Inst. Atuando no Local]]),0)</f>
        <v>0</v>
      </c>
      <c r="CV384" s="84" t="str">
        <f t="shared" si="180"/>
        <v/>
      </c>
      <c r="CW384" s="84">
        <f>IFERROR(FIND("IBAMA",consulta_completa__11[[#This Row],[14 - Inst. Atuando no Local]]),0)</f>
        <v>0</v>
      </c>
      <c r="CX384" s="84" t="str">
        <f t="shared" si="181"/>
        <v/>
      </c>
      <c r="CY384" s="84" t="str">
        <f>IF(consulta_completa__11[[#This Row],[14 - Inst. Atuando no Local]]="","X","")</f>
        <v/>
      </c>
      <c r="CZ384" s="84">
        <f>IFERROR(FIND("OUTRA (S)",consulta_completa__11[[#This Row],[14 - Inst. Atuando no Local]]),0)</f>
        <v>0</v>
      </c>
      <c r="DA384" s="84" t="str">
        <f t="shared" si="182"/>
        <v/>
      </c>
      <c r="DB384" s="35" t="str">
        <f t="shared" si="183"/>
        <v>Sim</v>
      </c>
      <c r="DC384" s="35" t="str">
        <f t="shared" si="184"/>
        <v>Não</v>
      </c>
      <c r="DD384" s="35" t="str">
        <f t="shared" si="185"/>
        <v>Sim</v>
      </c>
      <c r="DE384" s="87" t="str">
        <f t="shared" si="156"/>
        <v>Sem informação</v>
      </c>
    </row>
    <row r="385" spans="1:109">
      <c r="A385" s="14">
        <v>202561039618</v>
      </c>
      <c r="B385" s="1">
        <v>45814</v>
      </c>
      <c r="C385" t="s">
        <v>3626</v>
      </c>
      <c r="D385" t="s">
        <v>180</v>
      </c>
      <c r="E385" t="s">
        <v>286</v>
      </c>
      <c r="F385" t="s">
        <v>163</v>
      </c>
      <c r="G385" t="s">
        <v>287</v>
      </c>
      <c r="H385" t="s">
        <v>113</v>
      </c>
      <c r="I385" t="s">
        <v>113</v>
      </c>
      <c r="J385" t="s">
        <v>113</v>
      </c>
      <c r="K385" t="s">
        <v>114</v>
      </c>
      <c r="L385" t="s">
        <v>114</v>
      </c>
      <c r="M385" t="s">
        <v>140</v>
      </c>
      <c r="N385" t="s">
        <v>141</v>
      </c>
      <c r="O385" t="s">
        <v>185</v>
      </c>
      <c r="P385" t="s">
        <v>200</v>
      </c>
      <c r="Q385" t="s">
        <v>122</v>
      </c>
      <c r="R385" t="s">
        <v>123</v>
      </c>
      <c r="S385" t="s">
        <v>113</v>
      </c>
      <c r="T385" t="s">
        <v>3627</v>
      </c>
      <c r="U385" t="s">
        <v>113</v>
      </c>
      <c r="V385" t="s">
        <v>3628</v>
      </c>
      <c r="Z385" t="s">
        <v>3629</v>
      </c>
      <c r="AA385" t="s">
        <v>3630</v>
      </c>
      <c r="AB385" t="s">
        <v>113</v>
      </c>
      <c r="AC385" t="s">
        <v>113</v>
      </c>
      <c r="AE385" t="s">
        <v>113</v>
      </c>
      <c r="AF385" t="s">
        <v>113</v>
      </c>
      <c r="AG385" t="s">
        <v>113</v>
      </c>
      <c r="AH385" t="s">
        <v>131</v>
      </c>
      <c r="AI385" t="s">
        <v>132</v>
      </c>
      <c r="AJ385" t="s">
        <v>131</v>
      </c>
      <c r="AK385" t="s">
        <v>3631</v>
      </c>
      <c r="AL385" t="s">
        <v>3632</v>
      </c>
      <c r="AM385" t="s">
        <v>3633</v>
      </c>
      <c r="AN385" t="s">
        <v>265</v>
      </c>
      <c r="AO385" t="s">
        <v>266</v>
      </c>
      <c r="AQ385" t="s">
        <v>3634</v>
      </c>
      <c r="AR385" t="s">
        <v>113</v>
      </c>
      <c r="AS385" t="s">
        <v>113</v>
      </c>
      <c r="AT385" t="s">
        <v>113</v>
      </c>
      <c r="AU385" t="s">
        <v>113</v>
      </c>
      <c r="AW385" t="s">
        <v>113</v>
      </c>
      <c r="AX385" s="82">
        <f>IFERROR(FIND("Óbitos/feridos",consulta_completa__11[[#This Row],[13 - Ocorrências/Ambientes Atingidos]]),0)</f>
        <v>0</v>
      </c>
      <c r="AY385" s="83" t="str">
        <f t="shared" si="157"/>
        <v/>
      </c>
      <c r="AZ385" s="82">
        <f>IFERROR(FIND("População afetada/evacuada",consulta_completa__11[[#This Row],[13 - Ocorrências/Ambientes Atingidos]]),0)</f>
        <v>0</v>
      </c>
      <c r="BA385" s="82" t="str">
        <f t="shared" si="158"/>
        <v/>
      </c>
      <c r="BB385" s="82">
        <f>IFERROR(FIND("Suspensão de abastecimento de água",consulta_completa__11[[#This Row],[13 - Ocorrências/Ambientes Atingidos]]),0)</f>
        <v>0</v>
      </c>
      <c r="BC385" s="83" t="str">
        <f t="shared" si="186"/>
        <v/>
      </c>
      <c r="BD385" s="82">
        <f>IFERROR(FIND("Rio/córrego",consulta_completa__11[[#This Row],[13 - Ocorrências/Ambientes Atingidos]]),0)</f>
        <v>0</v>
      </c>
      <c r="BE385" s="83" t="str">
        <f t="shared" si="159"/>
        <v/>
      </c>
      <c r="BF385" s="82">
        <f>IFERROR(FIND("Lago",consulta_completa__11[[#This Row],[13 - Ocorrências/Ambientes Atingidos]]),0)</f>
        <v>0</v>
      </c>
      <c r="BG385" s="83" t="str">
        <f t="shared" si="160"/>
        <v/>
      </c>
      <c r="BH385" s="82">
        <f>IFERROR(FIND("Mar",consulta_completa__11[[#This Row],[13 - Ocorrências/Ambientes Atingidos]]),0)</f>
        <v>0</v>
      </c>
      <c r="BI385" s="83" t="str">
        <f t="shared" si="161"/>
        <v/>
      </c>
      <c r="BJ385" s="82">
        <f>IFERROR(FIND("Praia",consulta_completa__11[[#This Row],[13 - Ocorrências/Ambientes Atingidos]]),0)</f>
        <v>0</v>
      </c>
      <c r="BK385" s="83" t="str">
        <f t="shared" si="162"/>
        <v/>
      </c>
      <c r="BL385" s="82">
        <f>IFERROR(FIND("Solo",consulta_completa__11[[#This Row],[13 - Ocorrências/Ambientes Atingidos]]),0)</f>
        <v>1</v>
      </c>
      <c r="BM385" s="83" t="str">
        <f t="shared" si="163"/>
        <v>X</v>
      </c>
      <c r="BN385" s="82">
        <f>IFERROR(FIND("Águas subterrâneas",consulta_completa__11[[#This Row],[13 - Ocorrências/Ambientes Atingidos]]),0)</f>
        <v>0</v>
      </c>
      <c r="BO385" s="83" t="str">
        <f t="shared" si="164"/>
        <v/>
      </c>
      <c r="BP385" s="82">
        <f>IFERROR(FIND("Atmosfera",consulta_completa__11[[#This Row],[13 - Ocorrências/Ambientes Atingidos]]),0)</f>
        <v>0</v>
      </c>
      <c r="BQ385" s="83" t="str">
        <f t="shared" si="165"/>
        <v/>
      </c>
      <c r="BR385" s="82">
        <f>IFERROR(FIND("Flora",consulta_completa__11[[#This Row],[13 - Ocorrências/Ambientes Atingidos]]),0)</f>
        <v>0</v>
      </c>
      <c r="BS385" s="83" t="str">
        <f t="shared" si="166"/>
        <v/>
      </c>
      <c r="BT385" s="82">
        <f>IFERROR(FIND("Fauna",consulta_completa__11[[#This Row],[13 - Ocorrências/Ambientes Atingidos]]),0)</f>
        <v>0</v>
      </c>
      <c r="BU385" s="83" t="str">
        <f t="shared" si="167"/>
        <v/>
      </c>
      <c r="BV385" s="82">
        <f>IFERROR(FIND("UC federal",consulta_completa__11[[#This Row],[13 - Ocorrências/Ambientes Atingidos]]),0)</f>
        <v>0</v>
      </c>
      <c r="BW385" s="83" t="str">
        <f t="shared" si="168"/>
        <v/>
      </c>
      <c r="BX385" s="82">
        <f>IFERROR(FIND("UC estadual/municipal",consulta_completa__11[[#This Row],[13 - Ocorrências/Ambientes Atingidos]]),0)</f>
        <v>0</v>
      </c>
      <c r="BY385" s="83" t="str">
        <f t="shared" si="169"/>
        <v/>
      </c>
      <c r="BZ385" s="82">
        <f>IFERROR(FIND("Outro(s)",consulta_completa__11[[#This Row],[13 - Ocorrências/Ambientes Atingidos]]),0)</f>
        <v>0</v>
      </c>
      <c r="CA385" s="83" t="str">
        <f t="shared" si="170"/>
        <v/>
      </c>
      <c r="CB385" s="82">
        <f>IFERROR(FIND("Sem dano",consulta_completa__11[[#This Row],[13 - Ocorrências/Ambientes Atingidos]]),0)</f>
        <v>0</v>
      </c>
      <c r="CC385" s="83" t="str">
        <f t="shared" si="171"/>
        <v/>
      </c>
      <c r="CD385" s="82" t="str">
        <f>IF(consulta_completa__11[[#This Row],[13 - Ocorrências/Ambientes Atingidos]]="","X","")</f>
        <v/>
      </c>
      <c r="CE385" s="84">
        <f>IFERROR(FIND("IBAMA",consulta_completa__11[[#This Row],[14 - Inst. Atuando no Local]]),0)</f>
        <v>0</v>
      </c>
      <c r="CF385" s="84" t="str">
        <f t="shared" si="172"/>
        <v/>
      </c>
      <c r="CG385" s="84">
        <f>IFERROR(FIND("OEMA",consulta_completa__11[[#This Row],[14 - Inst. Atuando no Local]]),0)</f>
        <v>0</v>
      </c>
      <c r="CH385" s="84" t="str">
        <f t="shared" si="173"/>
        <v/>
      </c>
      <c r="CI385" s="84">
        <f>IFERROR(FIND("DEFESA CIVIL",consulta_completa__11[[#This Row],[14 - Inst. Atuando no Local]]),0)</f>
        <v>0</v>
      </c>
      <c r="CJ385" s="84" t="str">
        <f t="shared" si="174"/>
        <v/>
      </c>
      <c r="CK385" s="84">
        <f>IFERROR(FIND("CORPO DE BOMBEIROS",consulta_completa__11[[#This Row],[14 - Inst. Atuando no Local]]),0)</f>
        <v>0</v>
      </c>
      <c r="CL385" s="84" t="str">
        <f t="shared" si="175"/>
        <v/>
      </c>
      <c r="CM385" s="84">
        <f>IFERROR(FIND("POLÍCIA RODOVIÁRIA",consulta_completa__11[[#This Row],[14 - Inst. Atuando no Local]]),0)</f>
        <v>0</v>
      </c>
      <c r="CN385" s="84" t="str">
        <f t="shared" si="176"/>
        <v/>
      </c>
      <c r="CO385" s="84">
        <f>IFERROR(FIND("POLÍCIA MILITAR",consulta_completa__11[[#This Row],[14 - Inst. Atuando no Local]]),0)</f>
        <v>0</v>
      </c>
      <c r="CP385" s="84" t="str">
        <f t="shared" si="177"/>
        <v/>
      </c>
      <c r="CQ385" s="84">
        <f>IFERROR(FIND("POLÍCIA CIVIL",consulta_completa__11[[#This Row],[14 - Inst. Atuando no Local]]),0)</f>
        <v>0</v>
      </c>
      <c r="CR385" s="84" t="str">
        <f t="shared" si="178"/>
        <v/>
      </c>
      <c r="CS385" s="84">
        <f>IFERROR(FIND("MARINHA DO BRASIL",consulta_completa__11[[#This Row],[14 - Inst. Atuando no Local]]),0)</f>
        <v>0</v>
      </c>
      <c r="CT385" s="84" t="str">
        <f t="shared" si="179"/>
        <v/>
      </c>
      <c r="CU385" s="84">
        <f>IFERROR(FIND("EMPRESA ESPECIALIZADA EM ATENDIMENTO",consulta_completa__11[[#This Row],[14 - Inst. Atuando no Local]]),0)</f>
        <v>0</v>
      </c>
      <c r="CV385" s="84" t="str">
        <f t="shared" si="180"/>
        <v/>
      </c>
      <c r="CW385" s="84">
        <f>IFERROR(FIND("IBAMA",consulta_completa__11[[#This Row],[14 - Inst. Atuando no Local]]),0)</f>
        <v>0</v>
      </c>
      <c r="CX385" s="84" t="str">
        <f t="shared" si="181"/>
        <v/>
      </c>
      <c r="CY385" s="84" t="str">
        <f>IF(consulta_completa__11[[#This Row],[14 - Inst. Atuando no Local]]="","X","")</f>
        <v/>
      </c>
      <c r="CZ385" s="84">
        <f>IFERROR(FIND("OUTRA (S)",consulta_completa__11[[#This Row],[14 - Inst. Atuando no Local]]),0)</f>
        <v>0</v>
      </c>
      <c r="DA385" s="84" t="str">
        <f t="shared" si="182"/>
        <v/>
      </c>
      <c r="DB385" s="35" t="str">
        <f t="shared" si="183"/>
        <v>Sim</v>
      </c>
      <c r="DC385" s="35" t="str">
        <f t="shared" si="184"/>
        <v>Não</v>
      </c>
      <c r="DD385" s="35" t="str">
        <f t="shared" si="185"/>
        <v>Sim</v>
      </c>
      <c r="DE385" s="87" t="str">
        <f t="shared" si="156"/>
        <v>Sem informação</v>
      </c>
    </row>
    <row r="386" spans="1:109">
      <c r="A386" s="14">
        <v>202561046850</v>
      </c>
      <c r="B386" s="1">
        <v>45814</v>
      </c>
      <c r="C386" t="s">
        <v>3635</v>
      </c>
      <c r="D386" t="s">
        <v>180</v>
      </c>
      <c r="E386" t="s">
        <v>286</v>
      </c>
      <c r="F386" t="s">
        <v>163</v>
      </c>
      <c r="G386" t="s">
        <v>113</v>
      </c>
      <c r="H386" t="s">
        <v>114</v>
      </c>
      <c r="I386" t="s">
        <v>114</v>
      </c>
      <c r="J386" t="s">
        <v>3636</v>
      </c>
      <c r="K386" t="s">
        <v>113</v>
      </c>
      <c r="L386" t="s">
        <v>113</v>
      </c>
      <c r="M386" t="s">
        <v>140</v>
      </c>
      <c r="N386" t="s">
        <v>141</v>
      </c>
      <c r="O386" t="s">
        <v>185</v>
      </c>
      <c r="P386" t="s">
        <v>200</v>
      </c>
      <c r="Q386" t="s">
        <v>167</v>
      </c>
      <c r="R386" t="s">
        <v>123</v>
      </c>
      <c r="S386" t="s">
        <v>113</v>
      </c>
      <c r="T386" t="s">
        <v>3637</v>
      </c>
      <c r="U386" t="s">
        <v>3638</v>
      </c>
      <c r="V386" t="s">
        <v>3639</v>
      </c>
      <c r="Z386" t="s">
        <v>3640</v>
      </c>
      <c r="AA386" t="s">
        <v>113</v>
      </c>
      <c r="AB386" t="s">
        <v>113</v>
      </c>
      <c r="AC386" t="s">
        <v>113</v>
      </c>
      <c r="AE386" t="s">
        <v>3641</v>
      </c>
      <c r="AF386" t="s">
        <v>113</v>
      </c>
      <c r="AG386" t="s">
        <v>113</v>
      </c>
      <c r="AH386" t="s">
        <v>131</v>
      </c>
      <c r="AI386" t="s">
        <v>132</v>
      </c>
      <c r="AJ386" t="s">
        <v>131</v>
      </c>
      <c r="AK386" t="s">
        <v>3642</v>
      </c>
      <c r="AL386" t="s">
        <v>113</v>
      </c>
      <c r="AM386" t="s">
        <v>3633</v>
      </c>
      <c r="AN386" t="s">
        <v>265</v>
      </c>
      <c r="AO386" t="s">
        <v>266</v>
      </c>
      <c r="AQ386" t="s">
        <v>3634</v>
      </c>
      <c r="AR386" t="s">
        <v>113</v>
      </c>
      <c r="AS386" t="s">
        <v>113</v>
      </c>
      <c r="AT386" t="s">
        <v>113</v>
      </c>
      <c r="AU386" t="s">
        <v>113</v>
      </c>
      <c r="AW386" t="s">
        <v>113</v>
      </c>
      <c r="AX386" s="82">
        <f>IFERROR(FIND("Óbitos/feridos",consulta_completa__11[[#This Row],[13 - Ocorrências/Ambientes Atingidos]]),0)</f>
        <v>0</v>
      </c>
      <c r="AY386" s="83" t="str">
        <f t="shared" si="157"/>
        <v/>
      </c>
      <c r="AZ386" s="82">
        <f>IFERROR(FIND("População afetada/evacuada",consulta_completa__11[[#This Row],[13 - Ocorrências/Ambientes Atingidos]]),0)</f>
        <v>0</v>
      </c>
      <c r="BA386" s="82" t="str">
        <f t="shared" si="158"/>
        <v/>
      </c>
      <c r="BB386" s="82">
        <f>IFERROR(FIND("Suspensão de abastecimento de água",consulta_completa__11[[#This Row],[13 - Ocorrências/Ambientes Atingidos]]),0)</f>
        <v>0</v>
      </c>
      <c r="BC386" s="83" t="str">
        <f t="shared" si="186"/>
        <v/>
      </c>
      <c r="BD386" s="82">
        <f>IFERROR(FIND("Rio/córrego",consulta_completa__11[[#This Row],[13 - Ocorrências/Ambientes Atingidos]]),0)</f>
        <v>0</v>
      </c>
      <c r="BE386" s="83" t="str">
        <f t="shared" si="159"/>
        <v/>
      </c>
      <c r="BF386" s="82">
        <f>IFERROR(FIND("Lago",consulta_completa__11[[#This Row],[13 - Ocorrências/Ambientes Atingidos]]),0)</f>
        <v>0</v>
      </c>
      <c r="BG386" s="83" t="str">
        <f t="shared" si="160"/>
        <v/>
      </c>
      <c r="BH386" s="82">
        <f>IFERROR(FIND("Mar",consulta_completa__11[[#This Row],[13 - Ocorrências/Ambientes Atingidos]]),0)</f>
        <v>0</v>
      </c>
      <c r="BI386" s="83" t="str">
        <f t="shared" si="161"/>
        <v/>
      </c>
      <c r="BJ386" s="82">
        <f>IFERROR(FIND("Praia",consulta_completa__11[[#This Row],[13 - Ocorrências/Ambientes Atingidos]]),0)</f>
        <v>0</v>
      </c>
      <c r="BK386" s="83" t="str">
        <f t="shared" si="162"/>
        <v/>
      </c>
      <c r="BL386" s="82">
        <f>IFERROR(FIND("Solo",consulta_completa__11[[#This Row],[13 - Ocorrências/Ambientes Atingidos]]),0)</f>
        <v>1</v>
      </c>
      <c r="BM386" s="83" t="str">
        <f t="shared" si="163"/>
        <v>X</v>
      </c>
      <c r="BN386" s="82">
        <f>IFERROR(FIND("Águas subterrâneas",consulta_completa__11[[#This Row],[13 - Ocorrências/Ambientes Atingidos]]),0)</f>
        <v>0</v>
      </c>
      <c r="BO386" s="83" t="str">
        <f t="shared" si="164"/>
        <v/>
      </c>
      <c r="BP386" s="82">
        <f>IFERROR(FIND("Atmosfera",consulta_completa__11[[#This Row],[13 - Ocorrências/Ambientes Atingidos]]),0)</f>
        <v>0</v>
      </c>
      <c r="BQ386" s="83" t="str">
        <f t="shared" si="165"/>
        <v/>
      </c>
      <c r="BR386" s="82">
        <f>IFERROR(FIND("Flora",consulta_completa__11[[#This Row],[13 - Ocorrências/Ambientes Atingidos]]),0)</f>
        <v>0</v>
      </c>
      <c r="BS386" s="83" t="str">
        <f t="shared" si="166"/>
        <v/>
      </c>
      <c r="BT386" s="82">
        <f>IFERROR(FIND("Fauna",consulta_completa__11[[#This Row],[13 - Ocorrências/Ambientes Atingidos]]),0)</f>
        <v>0</v>
      </c>
      <c r="BU386" s="83" t="str">
        <f t="shared" si="167"/>
        <v/>
      </c>
      <c r="BV386" s="82">
        <f>IFERROR(FIND("UC federal",consulta_completa__11[[#This Row],[13 - Ocorrências/Ambientes Atingidos]]),0)</f>
        <v>0</v>
      </c>
      <c r="BW386" s="83" t="str">
        <f t="shared" si="168"/>
        <v/>
      </c>
      <c r="BX386" s="82">
        <f>IFERROR(FIND("UC estadual/municipal",consulta_completa__11[[#This Row],[13 - Ocorrências/Ambientes Atingidos]]),0)</f>
        <v>0</v>
      </c>
      <c r="BY386" s="83" t="str">
        <f t="shared" si="169"/>
        <v/>
      </c>
      <c r="BZ386" s="82">
        <f>IFERROR(FIND("Outro(s)",consulta_completa__11[[#This Row],[13 - Ocorrências/Ambientes Atingidos]]),0)</f>
        <v>0</v>
      </c>
      <c r="CA386" s="83" t="str">
        <f t="shared" si="170"/>
        <v/>
      </c>
      <c r="CB386" s="82">
        <f>IFERROR(FIND("Sem dano",consulta_completa__11[[#This Row],[13 - Ocorrências/Ambientes Atingidos]]),0)</f>
        <v>0</v>
      </c>
      <c r="CC386" s="83" t="str">
        <f t="shared" si="171"/>
        <v/>
      </c>
      <c r="CD386" s="82" t="str">
        <f>IF(consulta_completa__11[[#This Row],[13 - Ocorrências/Ambientes Atingidos]]="","X","")</f>
        <v/>
      </c>
      <c r="CE386" s="84">
        <f>IFERROR(FIND("IBAMA",consulta_completa__11[[#This Row],[14 - Inst. Atuando no Local]]),0)</f>
        <v>0</v>
      </c>
      <c r="CF386" s="84" t="str">
        <f t="shared" si="172"/>
        <v/>
      </c>
      <c r="CG386" s="84">
        <f>IFERROR(FIND("OEMA",consulta_completa__11[[#This Row],[14 - Inst. Atuando no Local]]),0)</f>
        <v>0</v>
      </c>
      <c r="CH386" s="84" t="str">
        <f t="shared" si="173"/>
        <v/>
      </c>
      <c r="CI386" s="84">
        <f>IFERROR(FIND("DEFESA CIVIL",consulta_completa__11[[#This Row],[14 - Inst. Atuando no Local]]),0)</f>
        <v>0</v>
      </c>
      <c r="CJ386" s="84" t="str">
        <f t="shared" si="174"/>
        <v/>
      </c>
      <c r="CK386" s="84">
        <f>IFERROR(FIND("CORPO DE BOMBEIROS",consulta_completa__11[[#This Row],[14 - Inst. Atuando no Local]]),0)</f>
        <v>0</v>
      </c>
      <c r="CL386" s="84" t="str">
        <f t="shared" si="175"/>
        <v/>
      </c>
      <c r="CM386" s="84">
        <f>IFERROR(FIND("POLÍCIA RODOVIÁRIA",consulta_completa__11[[#This Row],[14 - Inst. Atuando no Local]]),0)</f>
        <v>0</v>
      </c>
      <c r="CN386" s="84" t="str">
        <f t="shared" si="176"/>
        <v/>
      </c>
      <c r="CO386" s="84">
        <f>IFERROR(FIND("POLÍCIA MILITAR",consulta_completa__11[[#This Row],[14 - Inst. Atuando no Local]]),0)</f>
        <v>0</v>
      </c>
      <c r="CP386" s="84" t="str">
        <f t="shared" si="177"/>
        <v/>
      </c>
      <c r="CQ386" s="84">
        <f>IFERROR(FIND("POLÍCIA CIVIL",consulta_completa__11[[#This Row],[14 - Inst. Atuando no Local]]),0)</f>
        <v>0</v>
      </c>
      <c r="CR386" s="84" t="str">
        <f t="shared" si="178"/>
        <v/>
      </c>
      <c r="CS386" s="84">
        <f>IFERROR(FIND("MARINHA DO BRASIL",consulta_completa__11[[#This Row],[14 - Inst. Atuando no Local]]),0)</f>
        <v>0</v>
      </c>
      <c r="CT386" s="84" t="str">
        <f t="shared" si="179"/>
        <v/>
      </c>
      <c r="CU386" s="84">
        <f>IFERROR(FIND("EMPRESA ESPECIALIZADA EM ATENDIMENTO",consulta_completa__11[[#This Row],[14 - Inst. Atuando no Local]]),0)</f>
        <v>0</v>
      </c>
      <c r="CV386" s="84" t="str">
        <f t="shared" si="180"/>
        <v/>
      </c>
      <c r="CW386" s="84">
        <f>IFERROR(FIND("IBAMA",consulta_completa__11[[#This Row],[14 - Inst. Atuando no Local]]),0)</f>
        <v>0</v>
      </c>
      <c r="CX386" s="84" t="str">
        <f t="shared" si="181"/>
        <v/>
      </c>
      <c r="CY386" s="84" t="str">
        <f>IF(consulta_completa__11[[#This Row],[14 - Inst. Atuando no Local]]="","X","")</f>
        <v/>
      </c>
      <c r="CZ386" s="84">
        <f>IFERROR(FIND("OUTRA (S)",consulta_completa__11[[#This Row],[14 - Inst. Atuando no Local]]),0)</f>
        <v>0</v>
      </c>
      <c r="DA386" s="84" t="str">
        <f t="shared" si="182"/>
        <v/>
      </c>
      <c r="DB386" s="35" t="str">
        <f t="shared" si="183"/>
        <v>Sim</v>
      </c>
      <c r="DC386" s="35" t="str">
        <f t="shared" si="184"/>
        <v>Não</v>
      </c>
      <c r="DD386" s="35" t="str">
        <f t="shared" si="185"/>
        <v>Sim</v>
      </c>
      <c r="DE386" s="87" t="str">
        <f t="shared" ref="DE386:DE451" si="187">IF(AD386=1,"Federal",IF(AD386=2,"Estadual",IF(AD386=0,"Sem informação","")))</f>
        <v>Sem informação</v>
      </c>
    </row>
    <row r="387" spans="1:109">
      <c r="A387" s="14">
        <v>202561136017</v>
      </c>
      <c r="B387" s="1">
        <v>45814</v>
      </c>
      <c r="C387" t="s">
        <v>3643</v>
      </c>
      <c r="D387" t="s">
        <v>180</v>
      </c>
      <c r="E387" t="s">
        <v>286</v>
      </c>
      <c r="F387" t="s">
        <v>139</v>
      </c>
      <c r="G387" t="s">
        <v>1328</v>
      </c>
      <c r="H387" t="s">
        <v>113</v>
      </c>
      <c r="I387" t="s">
        <v>113</v>
      </c>
      <c r="J387" t="s">
        <v>113</v>
      </c>
      <c r="K387" t="s">
        <v>114</v>
      </c>
      <c r="L387" t="s">
        <v>114</v>
      </c>
      <c r="M387" t="s">
        <v>3169</v>
      </c>
      <c r="N387" t="s">
        <v>2139</v>
      </c>
      <c r="O387" t="s">
        <v>2537</v>
      </c>
      <c r="P387" t="s">
        <v>200</v>
      </c>
      <c r="Q387" t="s">
        <v>167</v>
      </c>
      <c r="R387" t="s">
        <v>123</v>
      </c>
      <c r="S387" t="s">
        <v>113</v>
      </c>
      <c r="T387" t="s">
        <v>3644</v>
      </c>
      <c r="U387" t="s">
        <v>113</v>
      </c>
      <c r="V387" t="s">
        <v>113</v>
      </c>
      <c r="Z387" t="s">
        <v>3645</v>
      </c>
      <c r="AA387" t="s">
        <v>3646</v>
      </c>
      <c r="AB387" t="s">
        <v>113</v>
      </c>
      <c r="AC387" t="s">
        <v>113</v>
      </c>
      <c r="AE387" t="s">
        <v>3647</v>
      </c>
      <c r="AF387" t="s">
        <v>113</v>
      </c>
      <c r="AG387" t="s">
        <v>113</v>
      </c>
      <c r="AH387" t="s">
        <v>194</v>
      </c>
      <c r="AI387" t="s">
        <v>132</v>
      </c>
      <c r="AJ387" t="s">
        <v>131</v>
      </c>
      <c r="AK387" t="s">
        <v>3647</v>
      </c>
      <c r="AL387" t="s">
        <v>3648</v>
      </c>
      <c r="AM387" t="s">
        <v>3633</v>
      </c>
      <c r="AN387" t="s">
        <v>265</v>
      </c>
      <c r="AO387" t="s">
        <v>266</v>
      </c>
      <c r="AQ387" t="s">
        <v>3634</v>
      </c>
      <c r="AR387" t="s">
        <v>113</v>
      </c>
      <c r="AS387" t="s">
        <v>113</v>
      </c>
      <c r="AT387" t="s">
        <v>113</v>
      </c>
      <c r="AU387" t="s">
        <v>113</v>
      </c>
      <c r="AW387" t="s">
        <v>113</v>
      </c>
      <c r="AX387" s="82">
        <f>IFERROR(FIND("Óbitos/feridos",consulta_completa__11[[#This Row],[13 - Ocorrências/Ambientes Atingidos]]),0)</f>
        <v>0</v>
      </c>
      <c r="AY387" s="83" t="str">
        <f t="shared" ref="AY387:AY450" si="188">IF(AX387=0,"","X")</f>
        <v/>
      </c>
      <c r="AZ387" s="82">
        <f>IFERROR(FIND("População afetada/evacuada",consulta_completa__11[[#This Row],[13 - Ocorrências/Ambientes Atingidos]]),0)</f>
        <v>0</v>
      </c>
      <c r="BA387" s="82" t="str">
        <f t="shared" ref="BA387:BA450" si="189">IF(AZ387=0,"","X")</f>
        <v/>
      </c>
      <c r="BB387" s="82">
        <f>IFERROR(FIND("Suspensão de abastecimento de água",consulta_completa__11[[#This Row],[13 - Ocorrências/Ambientes Atingidos]]),0)</f>
        <v>0</v>
      </c>
      <c r="BC387" s="83" t="str">
        <f t="shared" si="186"/>
        <v/>
      </c>
      <c r="BD387" s="82">
        <f>IFERROR(FIND("Rio/córrego",consulta_completa__11[[#This Row],[13 - Ocorrências/Ambientes Atingidos]]),0)</f>
        <v>0</v>
      </c>
      <c r="BE387" s="83" t="str">
        <f t="shared" ref="BE387:BE450" si="190">IF(BD387=0,"","X")</f>
        <v/>
      </c>
      <c r="BF387" s="82">
        <f>IFERROR(FIND("Lago",consulta_completa__11[[#This Row],[13 - Ocorrências/Ambientes Atingidos]]),0)</f>
        <v>0</v>
      </c>
      <c r="BG387" s="83" t="str">
        <f t="shared" ref="BG387:BG450" si="191">IF(BF387=0,"","X")</f>
        <v/>
      </c>
      <c r="BH387" s="82">
        <f>IFERROR(FIND("Mar",consulta_completa__11[[#This Row],[13 - Ocorrências/Ambientes Atingidos]]),0)</f>
        <v>0</v>
      </c>
      <c r="BI387" s="83" t="str">
        <f t="shared" ref="BI387:BI450" si="192">IF(BH387=0,"","X")</f>
        <v/>
      </c>
      <c r="BJ387" s="82">
        <f>IFERROR(FIND("Praia",consulta_completa__11[[#This Row],[13 - Ocorrências/Ambientes Atingidos]]),0)</f>
        <v>0</v>
      </c>
      <c r="BK387" s="83" t="str">
        <f t="shared" ref="BK387:BK450" si="193">IF(BJ387=0,"","X")</f>
        <v/>
      </c>
      <c r="BL387" s="82">
        <f>IFERROR(FIND("Solo",consulta_completa__11[[#This Row],[13 - Ocorrências/Ambientes Atingidos]]),0)</f>
        <v>1</v>
      </c>
      <c r="BM387" s="83" t="str">
        <f t="shared" ref="BM387:BM450" si="194">IF(BL387=0,"","X")</f>
        <v>X</v>
      </c>
      <c r="BN387" s="82">
        <f>IFERROR(FIND("Águas subterrâneas",consulta_completa__11[[#This Row],[13 - Ocorrências/Ambientes Atingidos]]),0)</f>
        <v>0</v>
      </c>
      <c r="BO387" s="83" t="str">
        <f t="shared" ref="BO387:BO450" si="195">IF(BN387=0,"","X")</f>
        <v/>
      </c>
      <c r="BP387" s="82">
        <f>IFERROR(FIND("Atmosfera",consulta_completa__11[[#This Row],[13 - Ocorrências/Ambientes Atingidos]]),0)</f>
        <v>7</v>
      </c>
      <c r="BQ387" s="83" t="str">
        <f t="shared" ref="BQ387:BQ450" si="196">IF(BP387=0,"","X")</f>
        <v>X</v>
      </c>
      <c r="BR387" s="82">
        <f>IFERROR(FIND("Flora",consulta_completa__11[[#This Row],[13 - Ocorrências/Ambientes Atingidos]]),0)</f>
        <v>0</v>
      </c>
      <c r="BS387" s="83" t="str">
        <f t="shared" ref="BS387:BS450" si="197">IF(BR387=0,"","X")</f>
        <v/>
      </c>
      <c r="BT387" s="82">
        <f>IFERROR(FIND("Fauna",consulta_completa__11[[#This Row],[13 - Ocorrências/Ambientes Atingidos]]),0)</f>
        <v>0</v>
      </c>
      <c r="BU387" s="83" t="str">
        <f t="shared" ref="BU387:BU450" si="198">IF(BT387=0,"","X")</f>
        <v/>
      </c>
      <c r="BV387" s="82">
        <f>IFERROR(FIND("UC federal",consulta_completa__11[[#This Row],[13 - Ocorrências/Ambientes Atingidos]]),0)</f>
        <v>0</v>
      </c>
      <c r="BW387" s="83" t="str">
        <f t="shared" ref="BW387:BW450" si="199">IF(BV387=0,"","X")</f>
        <v/>
      </c>
      <c r="BX387" s="82">
        <f>IFERROR(FIND("UC estadual/municipal",consulta_completa__11[[#This Row],[13 - Ocorrências/Ambientes Atingidos]]),0)</f>
        <v>0</v>
      </c>
      <c r="BY387" s="83" t="str">
        <f t="shared" ref="BY387:BY450" si="200">IF(BX387=0,"","X")</f>
        <v/>
      </c>
      <c r="BZ387" s="82">
        <f>IFERROR(FIND("Outro(s)",consulta_completa__11[[#This Row],[13 - Ocorrências/Ambientes Atingidos]]),0)</f>
        <v>0</v>
      </c>
      <c r="CA387" s="83" t="str">
        <f t="shared" ref="CA387:CA450" si="201">IF(BZ387=0,"","X")</f>
        <v/>
      </c>
      <c r="CB387" s="82">
        <f>IFERROR(FIND("Sem dano",consulta_completa__11[[#This Row],[13 - Ocorrências/Ambientes Atingidos]]),0)</f>
        <v>0</v>
      </c>
      <c r="CC387" s="83" t="str">
        <f t="shared" ref="CC387:CC450" si="202">IF(CB387=0,"","X")</f>
        <v/>
      </c>
      <c r="CD387" s="82" t="str">
        <f>IF(consulta_completa__11[[#This Row],[13 - Ocorrências/Ambientes Atingidos]]="","X","")</f>
        <v/>
      </c>
      <c r="CE387" s="84">
        <f>IFERROR(FIND("IBAMA",consulta_completa__11[[#This Row],[14 - Inst. Atuando no Local]]),0)</f>
        <v>0</v>
      </c>
      <c r="CF387" s="84" t="str">
        <f t="shared" ref="CF387:CF450" si="203">IF(CE387=0,"","X")</f>
        <v/>
      </c>
      <c r="CG387" s="84">
        <f>IFERROR(FIND("OEMA",consulta_completa__11[[#This Row],[14 - Inst. Atuando no Local]]),0)</f>
        <v>0</v>
      </c>
      <c r="CH387" s="84" t="str">
        <f t="shared" ref="CH387:CH450" si="204">IF(CG387=0,"","X")</f>
        <v/>
      </c>
      <c r="CI387" s="84">
        <f>IFERROR(FIND("DEFESA CIVIL",consulta_completa__11[[#This Row],[14 - Inst. Atuando no Local]]),0)</f>
        <v>0</v>
      </c>
      <c r="CJ387" s="84" t="str">
        <f t="shared" ref="CJ387:CJ450" si="205">IF(CI387=0,"","X")</f>
        <v/>
      </c>
      <c r="CK387" s="84">
        <f>IFERROR(FIND("CORPO DE BOMBEIROS",consulta_completa__11[[#This Row],[14 - Inst. Atuando no Local]]),0)</f>
        <v>0</v>
      </c>
      <c r="CL387" s="84" t="str">
        <f t="shared" ref="CL387:CL450" si="206">IF(CK387=0,"","X")</f>
        <v/>
      </c>
      <c r="CM387" s="84">
        <f>IFERROR(FIND("POLÍCIA RODOVIÁRIA",consulta_completa__11[[#This Row],[14 - Inst. Atuando no Local]]),0)</f>
        <v>0</v>
      </c>
      <c r="CN387" s="84" t="str">
        <f t="shared" ref="CN387:CN450" si="207">IF(CM387=0,"","X")</f>
        <v/>
      </c>
      <c r="CO387" s="84">
        <f>IFERROR(FIND("POLÍCIA MILITAR",consulta_completa__11[[#This Row],[14 - Inst. Atuando no Local]]),0)</f>
        <v>0</v>
      </c>
      <c r="CP387" s="84" t="str">
        <f t="shared" ref="CP387:CP450" si="208">IF(CO387=0,"","X")</f>
        <v/>
      </c>
      <c r="CQ387" s="84">
        <f>IFERROR(FIND("POLÍCIA CIVIL",consulta_completa__11[[#This Row],[14 - Inst. Atuando no Local]]),0)</f>
        <v>0</v>
      </c>
      <c r="CR387" s="84" t="str">
        <f t="shared" ref="CR387:CR450" si="209">IF(CQ387=0,"","X")</f>
        <v/>
      </c>
      <c r="CS387" s="84">
        <f>IFERROR(FIND("MARINHA DO BRASIL",consulta_completa__11[[#This Row],[14 - Inst. Atuando no Local]]),0)</f>
        <v>0</v>
      </c>
      <c r="CT387" s="84" t="str">
        <f t="shared" ref="CT387:CT450" si="210">IF(CS387=0,"","X")</f>
        <v/>
      </c>
      <c r="CU387" s="84">
        <f>IFERROR(FIND("EMPRESA ESPECIALIZADA EM ATENDIMENTO",consulta_completa__11[[#This Row],[14 - Inst. Atuando no Local]]),0)</f>
        <v>0</v>
      </c>
      <c r="CV387" s="84" t="str">
        <f t="shared" ref="CV387:CV450" si="211">IF(CU387=0,"","X")</f>
        <v/>
      </c>
      <c r="CW387" s="84">
        <f>IFERROR(FIND("IBAMA",consulta_completa__11[[#This Row],[14 - Inst. Atuando no Local]]),0)</f>
        <v>0</v>
      </c>
      <c r="CX387" s="84" t="str">
        <f t="shared" ref="CX387:CX450" si="212">IF(CW387=0,"","X")</f>
        <v/>
      </c>
      <c r="CY387" s="84" t="str">
        <f>IF(consulta_completa__11[[#This Row],[14 - Inst. Atuando no Local]]="","X","")</f>
        <v/>
      </c>
      <c r="CZ387" s="84">
        <f>IFERROR(FIND("OUTRA (S)",consulta_completa__11[[#This Row],[14 - Inst. Atuando no Local]]),0)</f>
        <v>0</v>
      </c>
      <c r="DA387" s="84" t="str">
        <f t="shared" ref="DA387:DA450" si="213">IF(CZ387=0,"","X")</f>
        <v/>
      </c>
      <c r="DB387" s="35" t="str">
        <f t="shared" ref="DB387:DB450" si="214">IF(AH$2="","",IF(AH$2="S","Sim",IF(AH$2="N","Não", IF(AH$2="I","Sem Informação"))))</f>
        <v>Sim</v>
      </c>
      <c r="DC387" s="35" t="str">
        <f t="shared" ref="DC387:DC450" si="215">IF(AI$2="","",IF(AI$2="S","Sim",IF(AI$2="N","Não", IF(AI$2="I","Sem Informação"))))</f>
        <v>Não</v>
      </c>
      <c r="DD387" s="35" t="str">
        <f t="shared" ref="DD387:DD450" si="216">IF(AJ$2="","",IF(AJ$2="S","Sim",IF(AJ$2="N","Não", IF(AJ$2="I","Sem Informação"))))</f>
        <v>Sim</v>
      </c>
      <c r="DE387" s="87" t="str">
        <f t="shared" si="187"/>
        <v>Sem informação</v>
      </c>
    </row>
    <row r="388" spans="1:109">
      <c r="A388" s="14">
        <v>20256936035</v>
      </c>
      <c r="B388" s="1">
        <v>45815</v>
      </c>
      <c r="C388" t="s">
        <v>3649</v>
      </c>
      <c r="D388" t="s">
        <v>998</v>
      </c>
      <c r="E388" t="s">
        <v>286</v>
      </c>
      <c r="F388" t="s">
        <v>112</v>
      </c>
      <c r="G388" t="s">
        <v>1328</v>
      </c>
      <c r="H388" t="s">
        <v>3650</v>
      </c>
      <c r="I388" t="s">
        <v>648</v>
      </c>
      <c r="J388" t="s">
        <v>113</v>
      </c>
      <c r="K388" t="s">
        <v>114</v>
      </c>
      <c r="L388" t="s">
        <v>114</v>
      </c>
      <c r="M388" t="s">
        <v>140</v>
      </c>
      <c r="N388" t="s">
        <v>1505</v>
      </c>
      <c r="O388" t="s">
        <v>228</v>
      </c>
      <c r="P388" t="s">
        <v>229</v>
      </c>
      <c r="Q388" t="s">
        <v>122</v>
      </c>
      <c r="R388" t="s">
        <v>123</v>
      </c>
      <c r="S388" t="s">
        <v>113</v>
      </c>
      <c r="T388" t="s">
        <v>3651</v>
      </c>
      <c r="U388" t="s">
        <v>113</v>
      </c>
      <c r="V388" t="s">
        <v>113</v>
      </c>
      <c r="Z388" t="s">
        <v>3652</v>
      </c>
      <c r="AA388" t="s">
        <v>113</v>
      </c>
      <c r="AB388" t="s">
        <v>3653</v>
      </c>
      <c r="AC388" t="s">
        <v>3654</v>
      </c>
      <c r="AD388">
        <v>0</v>
      </c>
      <c r="AE388" t="s">
        <v>3655</v>
      </c>
      <c r="AF388" t="s">
        <v>113</v>
      </c>
      <c r="AG388" t="s">
        <v>113</v>
      </c>
      <c r="AH388" t="s">
        <v>131</v>
      </c>
      <c r="AI388" t="s">
        <v>131</v>
      </c>
      <c r="AJ388" t="s">
        <v>132</v>
      </c>
      <c r="AK388" t="s">
        <v>113</v>
      </c>
      <c r="AL388" t="s">
        <v>113</v>
      </c>
      <c r="AM388" t="s">
        <v>692</v>
      </c>
      <c r="AN388" t="s">
        <v>693</v>
      </c>
      <c r="AO388" t="s">
        <v>1062</v>
      </c>
      <c r="AP388">
        <v>6236238900</v>
      </c>
      <c r="AQ388" t="s">
        <v>695</v>
      </c>
      <c r="AR388" t="s">
        <v>113</v>
      </c>
      <c r="AS388" t="s">
        <v>113</v>
      </c>
      <c r="AT388" t="s">
        <v>113</v>
      </c>
      <c r="AU388" t="s">
        <v>113</v>
      </c>
      <c r="AW388" t="s">
        <v>113</v>
      </c>
      <c r="AX388" s="82">
        <f>IFERROR(FIND("Óbitos/feridos",consulta_completa__11[[#This Row],[13 - Ocorrências/Ambientes Atingidos]]),0)</f>
        <v>0</v>
      </c>
      <c r="AY388" s="83" t="str">
        <f t="shared" si="188"/>
        <v/>
      </c>
      <c r="AZ388" s="82">
        <f>IFERROR(FIND("População afetada/evacuada",consulta_completa__11[[#This Row],[13 - Ocorrências/Ambientes Atingidos]]),0)</f>
        <v>0</v>
      </c>
      <c r="BA388" s="82" t="str">
        <f t="shared" si="189"/>
        <v/>
      </c>
      <c r="BB388" s="82">
        <f>IFERROR(FIND("Suspensão de abastecimento de água",consulta_completa__11[[#This Row],[13 - Ocorrências/Ambientes Atingidos]]),0)</f>
        <v>0</v>
      </c>
      <c r="BC388" s="83" t="str">
        <f t="shared" ref="BC388:BC451" si="217">IF(BB388=0,"","X")</f>
        <v/>
      </c>
      <c r="BD388" s="82">
        <f>IFERROR(FIND("Rio/córrego",consulta_completa__11[[#This Row],[13 - Ocorrências/Ambientes Atingidos]]),0)</f>
        <v>0</v>
      </c>
      <c r="BE388" s="83" t="str">
        <f t="shared" si="190"/>
        <v/>
      </c>
      <c r="BF388" s="82">
        <f>IFERROR(FIND("Lago",consulta_completa__11[[#This Row],[13 - Ocorrências/Ambientes Atingidos]]),0)</f>
        <v>0</v>
      </c>
      <c r="BG388" s="83" t="str">
        <f t="shared" si="191"/>
        <v/>
      </c>
      <c r="BH388" s="82">
        <f>IFERROR(FIND("Mar",consulta_completa__11[[#This Row],[13 - Ocorrências/Ambientes Atingidos]]),0)</f>
        <v>0</v>
      </c>
      <c r="BI388" s="83" t="str">
        <f t="shared" si="192"/>
        <v/>
      </c>
      <c r="BJ388" s="82">
        <f>IFERROR(FIND("Praia",consulta_completa__11[[#This Row],[13 - Ocorrências/Ambientes Atingidos]]),0)</f>
        <v>0</v>
      </c>
      <c r="BK388" s="83" t="str">
        <f t="shared" si="193"/>
        <v/>
      </c>
      <c r="BL388" s="82">
        <f>IFERROR(FIND("Solo",consulta_completa__11[[#This Row],[13 - Ocorrências/Ambientes Atingidos]]),0)</f>
        <v>1</v>
      </c>
      <c r="BM388" s="83" t="str">
        <f t="shared" si="194"/>
        <v>X</v>
      </c>
      <c r="BN388" s="82">
        <f>IFERROR(FIND("Águas subterrâneas",consulta_completa__11[[#This Row],[13 - Ocorrências/Ambientes Atingidos]]),0)</f>
        <v>0</v>
      </c>
      <c r="BO388" s="83" t="str">
        <f t="shared" si="195"/>
        <v/>
      </c>
      <c r="BP388" s="82">
        <f>IFERROR(FIND("Atmosfera",consulta_completa__11[[#This Row],[13 - Ocorrências/Ambientes Atingidos]]),0)</f>
        <v>0</v>
      </c>
      <c r="BQ388" s="83" t="str">
        <f t="shared" si="196"/>
        <v/>
      </c>
      <c r="BR388" s="82">
        <f>IFERROR(FIND("Flora",consulta_completa__11[[#This Row],[13 - Ocorrências/Ambientes Atingidos]]),0)</f>
        <v>0</v>
      </c>
      <c r="BS388" s="83" t="str">
        <f t="shared" si="197"/>
        <v/>
      </c>
      <c r="BT388" s="82">
        <f>IFERROR(FIND("Fauna",consulta_completa__11[[#This Row],[13 - Ocorrências/Ambientes Atingidos]]),0)</f>
        <v>0</v>
      </c>
      <c r="BU388" s="83" t="str">
        <f t="shared" si="198"/>
        <v/>
      </c>
      <c r="BV388" s="82">
        <f>IFERROR(FIND("UC federal",consulta_completa__11[[#This Row],[13 - Ocorrências/Ambientes Atingidos]]),0)</f>
        <v>0</v>
      </c>
      <c r="BW388" s="83" t="str">
        <f t="shared" si="199"/>
        <v/>
      </c>
      <c r="BX388" s="82">
        <f>IFERROR(FIND("UC estadual/municipal",consulta_completa__11[[#This Row],[13 - Ocorrências/Ambientes Atingidos]]),0)</f>
        <v>0</v>
      </c>
      <c r="BY388" s="83" t="str">
        <f t="shared" si="200"/>
        <v/>
      </c>
      <c r="BZ388" s="82">
        <f>IFERROR(FIND("Outro(s)",consulta_completa__11[[#This Row],[13 - Ocorrências/Ambientes Atingidos]]),0)</f>
        <v>0</v>
      </c>
      <c r="CA388" s="83" t="str">
        <f t="shared" si="201"/>
        <v/>
      </c>
      <c r="CB388" s="82">
        <f>IFERROR(FIND("Sem dano",consulta_completa__11[[#This Row],[13 - Ocorrências/Ambientes Atingidos]]),0)</f>
        <v>0</v>
      </c>
      <c r="CC388" s="83" t="str">
        <f t="shared" si="202"/>
        <v/>
      </c>
      <c r="CD388" s="82" t="str">
        <f>IF(consulta_completa__11[[#This Row],[13 - Ocorrências/Ambientes Atingidos]]="","X","")</f>
        <v/>
      </c>
      <c r="CE388" s="84">
        <f>IFERROR(FIND("IBAMA",consulta_completa__11[[#This Row],[14 - Inst. Atuando no Local]]),0)</f>
        <v>0</v>
      </c>
      <c r="CF388" s="84" t="str">
        <f t="shared" si="203"/>
        <v/>
      </c>
      <c r="CG388" s="84">
        <f>IFERROR(FIND("OEMA",consulta_completa__11[[#This Row],[14 - Inst. Atuando no Local]]),0)</f>
        <v>0</v>
      </c>
      <c r="CH388" s="84" t="str">
        <f t="shared" si="204"/>
        <v/>
      </c>
      <c r="CI388" s="84">
        <f>IFERROR(FIND("DEFESA CIVIL",consulta_completa__11[[#This Row],[14 - Inst. Atuando no Local]]),0)</f>
        <v>0</v>
      </c>
      <c r="CJ388" s="84" t="str">
        <f t="shared" si="205"/>
        <v/>
      </c>
      <c r="CK388" s="84">
        <f>IFERROR(FIND("CORPO DE BOMBEIROS",consulta_completa__11[[#This Row],[14 - Inst. Atuando no Local]]),0)</f>
        <v>0</v>
      </c>
      <c r="CL388" s="84" t="str">
        <f t="shared" si="206"/>
        <v/>
      </c>
      <c r="CM388" s="84">
        <f>IFERROR(FIND("POLÍCIA RODOVIÁRIA",consulta_completa__11[[#This Row],[14 - Inst. Atuando no Local]]),0)</f>
        <v>0</v>
      </c>
      <c r="CN388" s="84" t="str">
        <f t="shared" si="207"/>
        <v/>
      </c>
      <c r="CO388" s="84">
        <f>IFERROR(FIND("POLÍCIA MILITAR",consulta_completa__11[[#This Row],[14 - Inst. Atuando no Local]]),0)</f>
        <v>0</v>
      </c>
      <c r="CP388" s="84" t="str">
        <f t="shared" si="208"/>
        <v/>
      </c>
      <c r="CQ388" s="84">
        <f>IFERROR(FIND("POLÍCIA CIVIL",consulta_completa__11[[#This Row],[14 - Inst. Atuando no Local]]),0)</f>
        <v>0</v>
      </c>
      <c r="CR388" s="84" t="str">
        <f t="shared" si="209"/>
        <v/>
      </c>
      <c r="CS388" s="84">
        <f>IFERROR(FIND("MARINHA DO BRASIL",consulta_completa__11[[#This Row],[14 - Inst. Atuando no Local]]),0)</f>
        <v>0</v>
      </c>
      <c r="CT388" s="84" t="str">
        <f t="shared" si="210"/>
        <v/>
      </c>
      <c r="CU388" s="84">
        <f>IFERROR(FIND("EMPRESA ESPECIALIZADA EM ATENDIMENTO",consulta_completa__11[[#This Row],[14 - Inst. Atuando no Local]]),0)</f>
        <v>0</v>
      </c>
      <c r="CV388" s="84" t="str">
        <f t="shared" si="211"/>
        <v/>
      </c>
      <c r="CW388" s="84">
        <f>IFERROR(FIND("IBAMA",consulta_completa__11[[#This Row],[14 - Inst. Atuando no Local]]),0)</f>
        <v>0</v>
      </c>
      <c r="CX388" s="84" t="str">
        <f t="shared" si="212"/>
        <v/>
      </c>
      <c r="CY388" s="84" t="str">
        <f>IF(consulta_completa__11[[#This Row],[14 - Inst. Atuando no Local]]="","X","")</f>
        <v/>
      </c>
      <c r="CZ388" s="84">
        <f>IFERROR(FIND("OUTRA (S)",consulta_completa__11[[#This Row],[14 - Inst. Atuando no Local]]),0)</f>
        <v>0</v>
      </c>
      <c r="DA388" s="84" t="str">
        <f t="shared" si="213"/>
        <v/>
      </c>
      <c r="DB388" s="35" t="str">
        <f t="shared" si="214"/>
        <v>Sim</v>
      </c>
      <c r="DC388" s="35" t="str">
        <f t="shared" si="215"/>
        <v>Não</v>
      </c>
      <c r="DD388" s="35" t="str">
        <f t="shared" si="216"/>
        <v>Sim</v>
      </c>
      <c r="DE388" s="87" t="str">
        <f t="shared" si="187"/>
        <v>Sem informação</v>
      </c>
    </row>
    <row r="389" spans="1:109">
      <c r="A389" s="14">
        <v>202561136009</v>
      </c>
      <c r="B389" s="1">
        <v>45815</v>
      </c>
      <c r="C389" t="s">
        <v>3656</v>
      </c>
      <c r="D389" t="s">
        <v>180</v>
      </c>
      <c r="E389" t="s">
        <v>286</v>
      </c>
      <c r="F389" t="s">
        <v>112</v>
      </c>
      <c r="G389" t="s">
        <v>3657</v>
      </c>
      <c r="H389" t="s">
        <v>113</v>
      </c>
      <c r="I389" t="s">
        <v>113</v>
      </c>
      <c r="J389" t="s">
        <v>113</v>
      </c>
      <c r="K389" t="s">
        <v>114</v>
      </c>
      <c r="L389" t="s">
        <v>114</v>
      </c>
      <c r="M389" t="s">
        <v>140</v>
      </c>
      <c r="N389" t="s">
        <v>141</v>
      </c>
      <c r="O389" t="s">
        <v>185</v>
      </c>
      <c r="P389" t="s">
        <v>229</v>
      </c>
      <c r="Q389" t="s">
        <v>143</v>
      </c>
      <c r="R389" t="s">
        <v>123</v>
      </c>
      <c r="S389" t="s">
        <v>113</v>
      </c>
      <c r="T389" t="s">
        <v>3658</v>
      </c>
      <c r="U389" t="s">
        <v>113</v>
      </c>
      <c r="V389" t="s">
        <v>3659</v>
      </c>
      <c r="Z389" t="s">
        <v>633</v>
      </c>
      <c r="AA389" t="s">
        <v>113</v>
      </c>
      <c r="AB389" t="s">
        <v>113</v>
      </c>
      <c r="AC389" t="s">
        <v>113</v>
      </c>
      <c r="AE389" t="s">
        <v>3660</v>
      </c>
      <c r="AF389" t="s">
        <v>113</v>
      </c>
      <c r="AG389" t="s">
        <v>113</v>
      </c>
      <c r="AH389" t="s">
        <v>131</v>
      </c>
      <c r="AI389" t="s">
        <v>131</v>
      </c>
      <c r="AJ389" t="s">
        <v>131</v>
      </c>
      <c r="AK389" t="s">
        <v>3661</v>
      </c>
      <c r="AL389" t="s">
        <v>3662</v>
      </c>
      <c r="AM389" t="s">
        <v>153</v>
      </c>
      <c r="AN389" t="s">
        <v>154</v>
      </c>
      <c r="AO389" t="s">
        <v>155</v>
      </c>
      <c r="AP389">
        <v>6133161070</v>
      </c>
      <c r="AQ389" t="s">
        <v>156</v>
      </c>
      <c r="AR389" t="s">
        <v>113</v>
      </c>
      <c r="AS389" t="s">
        <v>113</v>
      </c>
      <c r="AT389" t="s">
        <v>113</v>
      </c>
      <c r="AU389" t="s">
        <v>113</v>
      </c>
      <c r="AW389" t="s">
        <v>113</v>
      </c>
      <c r="AX389" s="82">
        <f>IFERROR(FIND("Óbitos/feridos",consulta_completa__11[[#This Row],[13 - Ocorrências/Ambientes Atingidos]]),0)</f>
        <v>0</v>
      </c>
      <c r="AY389" s="83" t="str">
        <f t="shared" si="188"/>
        <v/>
      </c>
      <c r="AZ389" s="82">
        <f>IFERROR(FIND("População afetada/evacuada",consulta_completa__11[[#This Row],[13 - Ocorrências/Ambientes Atingidos]]),0)</f>
        <v>0</v>
      </c>
      <c r="BA389" s="82" t="str">
        <f t="shared" si="189"/>
        <v/>
      </c>
      <c r="BB389" s="82">
        <f>IFERROR(FIND("Suspensão de abastecimento de água",consulta_completa__11[[#This Row],[13 - Ocorrências/Ambientes Atingidos]]),0)</f>
        <v>0</v>
      </c>
      <c r="BC389" s="83" t="str">
        <f t="shared" si="217"/>
        <v/>
      </c>
      <c r="BD389" s="82">
        <f>IFERROR(FIND("Rio/córrego",consulta_completa__11[[#This Row],[13 - Ocorrências/Ambientes Atingidos]]),0)</f>
        <v>0</v>
      </c>
      <c r="BE389" s="83" t="str">
        <f t="shared" si="190"/>
        <v/>
      </c>
      <c r="BF389" s="82">
        <f>IFERROR(FIND("Lago",consulta_completa__11[[#This Row],[13 - Ocorrências/Ambientes Atingidos]]),0)</f>
        <v>0</v>
      </c>
      <c r="BG389" s="83" t="str">
        <f t="shared" si="191"/>
        <v/>
      </c>
      <c r="BH389" s="82">
        <f>IFERROR(FIND("Mar",consulta_completa__11[[#This Row],[13 - Ocorrências/Ambientes Atingidos]]),0)</f>
        <v>0</v>
      </c>
      <c r="BI389" s="83" t="str">
        <f t="shared" si="192"/>
        <v/>
      </c>
      <c r="BJ389" s="82">
        <f>IFERROR(FIND("Praia",consulta_completa__11[[#This Row],[13 - Ocorrências/Ambientes Atingidos]]),0)</f>
        <v>0</v>
      </c>
      <c r="BK389" s="83" t="str">
        <f t="shared" si="193"/>
        <v/>
      </c>
      <c r="BL389" s="82">
        <f>IFERROR(FIND("Solo",consulta_completa__11[[#This Row],[13 - Ocorrências/Ambientes Atingidos]]),0)</f>
        <v>1</v>
      </c>
      <c r="BM389" s="83" t="str">
        <f t="shared" si="194"/>
        <v>X</v>
      </c>
      <c r="BN389" s="82">
        <f>IFERROR(FIND("Águas subterrâneas",consulta_completa__11[[#This Row],[13 - Ocorrências/Ambientes Atingidos]]),0)</f>
        <v>0</v>
      </c>
      <c r="BO389" s="83" t="str">
        <f t="shared" si="195"/>
        <v/>
      </c>
      <c r="BP389" s="82">
        <f>IFERROR(FIND("Atmosfera",consulta_completa__11[[#This Row],[13 - Ocorrências/Ambientes Atingidos]]),0)</f>
        <v>0</v>
      </c>
      <c r="BQ389" s="83" t="str">
        <f t="shared" si="196"/>
        <v/>
      </c>
      <c r="BR389" s="82">
        <f>IFERROR(FIND("Flora",consulta_completa__11[[#This Row],[13 - Ocorrências/Ambientes Atingidos]]),0)</f>
        <v>0</v>
      </c>
      <c r="BS389" s="83" t="str">
        <f t="shared" si="197"/>
        <v/>
      </c>
      <c r="BT389" s="82">
        <f>IFERROR(FIND("Fauna",consulta_completa__11[[#This Row],[13 - Ocorrências/Ambientes Atingidos]]),0)</f>
        <v>0</v>
      </c>
      <c r="BU389" s="83" t="str">
        <f t="shared" si="198"/>
        <v/>
      </c>
      <c r="BV389" s="82">
        <f>IFERROR(FIND("UC federal",consulta_completa__11[[#This Row],[13 - Ocorrências/Ambientes Atingidos]]),0)</f>
        <v>0</v>
      </c>
      <c r="BW389" s="83" t="str">
        <f t="shared" si="199"/>
        <v/>
      </c>
      <c r="BX389" s="82">
        <f>IFERROR(FIND("UC estadual/municipal",consulta_completa__11[[#This Row],[13 - Ocorrências/Ambientes Atingidos]]),0)</f>
        <v>0</v>
      </c>
      <c r="BY389" s="83" t="str">
        <f t="shared" si="200"/>
        <v/>
      </c>
      <c r="BZ389" s="82">
        <f>IFERROR(FIND("Outro(s)",consulta_completa__11[[#This Row],[13 - Ocorrências/Ambientes Atingidos]]),0)</f>
        <v>0</v>
      </c>
      <c r="CA389" s="83" t="str">
        <f t="shared" si="201"/>
        <v/>
      </c>
      <c r="CB389" s="82">
        <f>IFERROR(FIND("Sem dano",consulta_completa__11[[#This Row],[13 - Ocorrências/Ambientes Atingidos]]),0)</f>
        <v>0</v>
      </c>
      <c r="CC389" s="83" t="str">
        <f t="shared" si="202"/>
        <v/>
      </c>
      <c r="CD389" s="82" t="str">
        <f>IF(consulta_completa__11[[#This Row],[13 - Ocorrências/Ambientes Atingidos]]="","X","")</f>
        <v/>
      </c>
      <c r="CE389" s="84">
        <f>IFERROR(FIND("IBAMA",consulta_completa__11[[#This Row],[14 - Inst. Atuando no Local]]),0)</f>
        <v>0</v>
      </c>
      <c r="CF389" s="84" t="str">
        <f t="shared" si="203"/>
        <v/>
      </c>
      <c r="CG389" s="84">
        <f>IFERROR(FIND("OEMA",consulta_completa__11[[#This Row],[14 - Inst. Atuando no Local]]),0)</f>
        <v>0</v>
      </c>
      <c r="CH389" s="84" t="str">
        <f t="shared" si="204"/>
        <v/>
      </c>
      <c r="CI389" s="84">
        <f>IFERROR(FIND("DEFESA CIVIL",consulta_completa__11[[#This Row],[14 - Inst. Atuando no Local]]),0)</f>
        <v>0</v>
      </c>
      <c r="CJ389" s="84" t="str">
        <f t="shared" si="205"/>
        <v/>
      </c>
      <c r="CK389" s="84">
        <f>IFERROR(FIND("CORPO DE BOMBEIROS",consulta_completa__11[[#This Row],[14 - Inst. Atuando no Local]]),0)</f>
        <v>0</v>
      </c>
      <c r="CL389" s="84" t="str">
        <f t="shared" si="206"/>
        <v/>
      </c>
      <c r="CM389" s="84">
        <f>IFERROR(FIND("POLÍCIA RODOVIÁRIA",consulta_completa__11[[#This Row],[14 - Inst. Atuando no Local]]),0)</f>
        <v>0</v>
      </c>
      <c r="CN389" s="84" t="str">
        <f t="shared" si="207"/>
        <v/>
      </c>
      <c r="CO389" s="84">
        <f>IFERROR(FIND("POLÍCIA MILITAR",consulta_completa__11[[#This Row],[14 - Inst. Atuando no Local]]),0)</f>
        <v>0</v>
      </c>
      <c r="CP389" s="84" t="str">
        <f t="shared" si="208"/>
        <v/>
      </c>
      <c r="CQ389" s="84">
        <f>IFERROR(FIND("POLÍCIA CIVIL",consulta_completa__11[[#This Row],[14 - Inst. Atuando no Local]]),0)</f>
        <v>0</v>
      </c>
      <c r="CR389" s="84" t="str">
        <f t="shared" si="209"/>
        <v/>
      </c>
      <c r="CS389" s="84">
        <f>IFERROR(FIND("MARINHA DO BRASIL",consulta_completa__11[[#This Row],[14 - Inst. Atuando no Local]]),0)</f>
        <v>0</v>
      </c>
      <c r="CT389" s="84" t="str">
        <f t="shared" si="210"/>
        <v/>
      </c>
      <c r="CU389" s="84">
        <f>IFERROR(FIND("EMPRESA ESPECIALIZADA EM ATENDIMENTO",consulta_completa__11[[#This Row],[14 - Inst. Atuando no Local]]),0)</f>
        <v>0</v>
      </c>
      <c r="CV389" s="84" t="str">
        <f t="shared" si="211"/>
        <v/>
      </c>
      <c r="CW389" s="84">
        <f>IFERROR(FIND("IBAMA",consulta_completa__11[[#This Row],[14 - Inst. Atuando no Local]]),0)</f>
        <v>0</v>
      </c>
      <c r="CX389" s="84" t="str">
        <f t="shared" si="212"/>
        <v/>
      </c>
      <c r="CY389" s="84" t="str">
        <f>IF(consulta_completa__11[[#This Row],[14 - Inst. Atuando no Local]]="","X","")</f>
        <v/>
      </c>
      <c r="CZ389" s="84">
        <f>IFERROR(FIND("OUTRA (S)",consulta_completa__11[[#This Row],[14 - Inst. Atuando no Local]]),0)</f>
        <v>0</v>
      </c>
      <c r="DA389" s="84" t="str">
        <f t="shared" si="213"/>
        <v/>
      </c>
      <c r="DB389" s="35" t="str">
        <f t="shared" si="214"/>
        <v>Sim</v>
      </c>
      <c r="DC389" s="35" t="str">
        <f t="shared" si="215"/>
        <v>Não</v>
      </c>
      <c r="DD389" s="35" t="str">
        <f t="shared" si="216"/>
        <v>Sim</v>
      </c>
      <c r="DE389" s="87" t="str">
        <f t="shared" si="187"/>
        <v>Sem informação</v>
      </c>
    </row>
    <row r="390" spans="1:109">
      <c r="A390" s="14">
        <v>20256864848</v>
      </c>
      <c r="B390" s="1">
        <v>45816</v>
      </c>
      <c r="C390" t="s">
        <v>109</v>
      </c>
      <c r="D390" t="s">
        <v>110</v>
      </c>
      <c r="E390" t="s">
        <v>452</v>
      </c>
      <c r="F390" t="s">
        <v>112</v>
      </c>
      <c r="G390" t="s">
        <v>113</v>
      </c>
      <c r="H390" t="s">
        <v>114</v>
      </c>
      <c r="I390" t="s">
        <v>114</v>
      </c>
      <c r="J390" t="s">
        <v>514</v>
      </c>
      <c r="K390" t="s">
        <v>3434</v>
      </c>
      <c r="L390" t="s">
        <v>117</v>
      </c>
      <c r="M390" t="s">
        <v>118</v>
      </c>
      <c r="N390" t="s">
        <v>119</v>
      </c>
      <c r="O390" t="s">
        <v>120</v>
      </c>
      <c r="P390" t="s">
        <v>272</v>
      </c>
      <c r="Q390" t="s">
        <v>230</v>
      </c>
      <c r="R390" t="s">
        <v>123</v>
      </c>
      <c r="S390" t="s">
        <v>124</v>
      </c>
      <c r="T390" t="s">
        <v>3663</v>
      </c>
      <c r="U390" t="s">
        <v>3664</v>
      </c>
      <c r="V390" t="s">
        <v>3665</v>
      </c>
      <c r="W390" t="b">
        <v>1</v>
      </c>
      <c r="Z390" t="s">
        <v>2367</v>
      </c>
      <c r="AA390" t="s">
        <v>3666</v>
      </c>
      <c r="AB390" t="s">
        <v>206</v>
      </c>
      <c r="AC390" t="s">
        <v>130</v>
      </c>
      <c r="AD390">
        <v>1</v>
      </c>
      <c r="AE390" t="s">
        <v>206</v>
      </c>
      <c r="AF390" t="s">
        <v>113</v>
      </c>
      <c r="AG390" t="s">
        <v>113</v>
      </c>
      <c r="AH390" t="s">
        <v>131</v>
      </c>
      <c r="AI390" t="s">
        <v>132</v>
      </c>
      <c r="AJ390" t="s">
        <v>131</v>
      </c>
      <c r="AK390" t="s">
        <v>3667</v>
      </c>
      <c r="AL390" t="s">
        <v>3668</v>
      </c>
      <c r="AM390" t="s">
        <v>135</v>
      </c>
      <c r="AN390" t="s">
        <v>113</v>
      </c>
      <c r="AO390" t="s">
        <v>113</v>
      </c>
      <c r="AQ390" t="s">
        <v>136</v>
      </c>
      <c r="AR390" t="s">
        <v>113</v>
      </c>
      <c r="AS390" t="s">
        <v>113</v>
      </c>
      <c r="AT390" t="s">
        <v>113</v>
      </c>
      <c r="AU390" t="s">
        <v>113</v>
      </c>
      <c r="AW390" t="s">
        <v>113</v>
      </c>
      <c r="AX390" s="82">
        <f>IFERROR(FIND("Óbitos/feridos",consulta_completa__11[[#This Row],[13 - Ocorrências/Ambientes Atingidos]]),0)</f>
        <v>0</v>
      </c>
      <c r="AY390" s="83" t="str">
        <f t="shared" si="188"/>
        <v/>
      </c>
      <c r="AZ390" s="82">
        <f>IFERROR(FIND("População afetada/evacuada",consulta_completa__11[[#This Row],[13 - Ocorrências/Ambientes Atingidos]]),0)</f>
        <v>0</v>
      </c>
      <c r="BA390" s="82" t="str">
        <f t="shared" si="189"/>
        <v/>
      </c>
      <c r="BB390" s="82">
        <f>IFERROR(FIND("Suspensão de abastecimento de água",consulta_completa__11[[#This Row],[13 - Ocorrências/Ambientes Atingidos]]),0)</f>
        <v>0</v>
      </c>
      <c r="BC390" s="83" t="str">
        <f t="shared" si="217"/>
        <v/>
      </c>
      <c r="BD390" s="82">
        <f>IFERROR(FIND("Rio/córrego",consulta_completa__11[[#This Row],[13 - Ocorrências/Ambientes Atingidos]]),0)</f>
        <v>0</v>
      </c>
      <c r="BE390" s="83" t="str">
        <f t="shared" si="190"/>
        <v/>
      </c>
      <c r="BF390" s="82">
        <f>IFERROR(FIND("Lago",consulta_completa__11[[#This Row],[13 - Ocorrências/Ambientes Atingidos]]),0)</f>
        <v>0</v>
      </c>
      <c r="BG390" s="83" t="str">
        <f t="shared" si="191"/>
        <v/>
      </c>
      <c r="BH390" s="82">
        <f>IFERROR(FIND("Mar",consulta_completa__11[[#This Row],[13 - Ocorrências/Ambientes Atingidos]]),0)</f>
        <v>1</v>
      </c>
      <c r="BI390" s="83" t="str">
        <f t="shared" si="192"/>
        <v>X</v>
      </c>
      <c r="BJ390" s="82">
        <f>IFERROR(FIND("Praia",consulta_completa__11[[#This Row],[13 - Ocorrências/Ambientes Atingidos]]),0)</f>
        <v>0</v>
      </c>
      <c r="BK390" s="83" t="str">
        <f t="shared" si="193"/>
        <v/>
      </c>
      <c r="BL390" s="82">
        <f>IFERROR(FIND("Solo",consulta_completa__11[[#This Row],[13 - Ocorrências/Ambientes Atingidos]]),0)</f>
        <v>0</v>
      </c>
      <c r="BM390" s="83" t="str">
        <f t="shared" si="194"/>
        <v/>
      </c>
      <c r="BN390" s="82">
        <f>IFERROR(FIND("Águas subterrâneas",consulta_completa__11[[#This Row],[13 - Ocorrências/Ambientes Atingidos]]),0)</f>
        <v>0</v>
      </c>
      <c r="BO390" s="83" t="str">
        <f t="shared" si="195"/>
        <v/>
      </c>
      <c r="BP390" s="82">
        <f>IFERROR(FIND("Atmosfera",consulta_completa__11[[#This Row],[13 - Ocorrências/Ambientes Atingidos]]),0)</f>
        <v>0</v>
      </c>
      <c r="BQ390" s="83" t="str">
        <f t="shared" si="196"/>
        <v/>
      </c>
      <c r="BR390" s="82">
        <f>IFERROR(FIND("Flora",consulta_completa__11[[#This Row],[13 - Ocorrências/Ambientes Atingidos]]),0)</f>
        <v>0</v>
      </c>
      <c r="BS390" s="83" t="str">
        <f t="shared" si="197"/>
        <v/>
      </c>
      <c r="BT390" s="82">
        <f>IFERROR(FIND("Fauna",consulta_completa__11[[#This Row],[13 - Ocorrências/Ambientes Atingidos]]),0)</f>
        <v>0</v>
      </c>
      <c r="BU390" s="83" t="str">
        <f t="shared" si="198"/>
        <v/>
      </c>
      <c r="BV390" s="82">
        <f>IFERROR(FIND("UC federal",consulta_completa__11[[#This Row],[13 - Ocorrências/Ambientes Atingidos]]),0)</f>
        <v>0</v>
      </c>
      <c r="BW390" s="83" t="str">
        <f t="shared" si="199"/>
        <v/>
      </c>
      <c r="BX390" s="82">
        <f>IFERROR(FIND("UC estadual/municipal",consulta_completa__11[[#This Row],[13 - Ocorrências/Ambientes Atingidos]]),0)</f>
        <v>0</v>
      </c>
      <c r="BY390" s="83" t="str">
        <f t="shared" si="200"/>
        <v/>
      </c>
      <c r="BZ390" s="82">
        <f>IFERROR(FIND("Outro(s)",consulta_completa__11[[#This Row],[13 - Ocorrências/Ambientes Atingidos]]),0)</f>
        <v>0</v>
      </c>
      <c r="CA390" s="83" t="str">
        <f t="shared" si="201"/>
        <v/>
      </c>
      <c r="CB390" s="82">
        <f>IFERROR(FIND("Sem dano",consulta_completa__11[[#This Row],[13 - Ocorrências/Ambientes Atingidos]]),0)</f>
        <v>0</v>
      </c>
      <c r="CC390" s="83" t="str">
        <f t="shared" si="202"/>
        <v/>
      </c>
      <c r="CD390" s="82" t="str">
        <f>IF(consulta_completa__11[[#This Row],[13 - Ocorrências/Ambientes Atingidos]]="","X","")</f>
        <v/>
      </c>
      <c r="CE390" s="84">
        <f>IFERROR(FIND("IBAMA",consulta_completa__11[[#This Row],[14 - Inst. Atuando no Local]]),0)</f>
        <v>0</v>
      </c>
      <c r="CF390" s="84" t="str">
        <f t="shared" si="203"/>
        <v/>
      </c>
      <c r="CG390" s="84">
        <f>IFERROR(FIND("OEMA",consulta_completa__11[[#This Row],[14 - Inst. Atuando no Local]]),0)</f>
        <v>0</v>
      </c>
      <c r="CH390" s="84" t="str">
        <f t="shared" si="204"/>
        <v/>
      </c>
      <c r="CI390" s="84">
        <f>IFERROR(FIND("DEFESA CIVIL",consulta_completa__11[[#This Row],[14 - Inst. Atuando no Local]]),0)</f>
        <v>0</v>
      </c>
      <c r="CJ390" s="84" t="str">
        <f t="shared" si="205"/>
        <v/>
      </c>
      <c r="CK390" s="84">
        <f>IFERROR(FIND("CORPO DE BOMBEIROS",consulta_completa__11[[#This Row],[14 - Inst. Atuando no Local]]),0)</f>
        <v>0</v>
      </c>
      <c r="CL390" s="84" t="str">
        <f t="shared" si="206"/>
        <v/>
      </c>
      <c r="CM390" s="84">
        <f>IFERROR(FIND("POLÍCIA RODOVIÁRIA",consulta_completa__11[[#This Row],[14 - Inst. Atuando no Local]]),0)</f>
        <v>0</v>
      </c>
      <c r="CN390" s="84" t="str">
        <f t="shared" si="207"/>
        <v/>
      </c>
      <c r="CO390" s="84">
        <f>IFERROR(FIND("POLÍCIA MILITAR",consulta_completa__11[[#This Row],[14 - Inst. Atuando no Local]]),0)</f>
        <v>0</v>
      </c>
      <c r="CP390" s="84" t="str">
        <f t="shared" si="208"/>
        <v/>
      </c>
      <c r="CQ390" s="84">
        <f>IFERROR(FIND("POLÍCIA CIVIL",consulta_completa__11[[#This Row],[14 - Inst. Atuando no Local]]),0)</f>
        <v>0</v>
      </c>
      <c r="CR390" s="84" t="str">
        <f t="shared" si="209"/>
        <v/>
      </c>
      <c r="CS390" s="84">
        <f>IFERROR(FIND("MARINHA DO BRASIL",consulta_completa__11[[#This Row],[14 - Inst. Atuando no Local]]),0)</f>
        <v>0</v>
      </c>
      <c r="CT390" s="84" t="str">
        <f t="shared" si="210"/>
        <v/>
      </c>
      <c r="CU390" s="84">
        <f>IFERROR(FIND("EMPRESA ESPECIALIZADA EM ATENDIMENTO",consulta_completa__11[[#This Row],[14 - Inst. Atuando no Local]]),0)</f>
        <v>0</v>
      </c>
      <c r="CV390" s="84" t="str">
        <f t="shared" si="211"/>
        <v/>
      </c>
      <c r="CW390" s="84">
        <f>IFERROR(FIND("IBAMA",consulta_completa__11[[#This Row],[14 - Inst. Atuando no Local]]),0)</f>
        <v>0</v>
      </c>
      <c r="CX390" s="84" t="str">
        <f t="shared" si="212"/>
        <v/>
      </c>
      <c r="CY390" s="84" t="str">
        <f>IF(consulta_completa__11[[#This Row],[14 - Inst. Atuando no Local]]="","X","")</f>
        <v/>
      </c>
      <c r="CZ390" s="84">
        <f>IFERROR(FIND("OUTRA (S)",consulta_completa__11[[#This Row],[14 - Inst. Atuando no Local]]),0)</f>
        <v>0</v>
      </c>
      <c r="DA390" s="84" t="str">
        <f t="shared" si="213"/>
        <v/>
      </c>
      <c r="DB390" s="35" t="str">
        <f t="shared" si="214"/>
        <v>Sim</v>
      </c>
      <c r="DC390" s="35" t="str">
        <f t="shared" si="215"/>
        <v>Não</v>
      </c>
      <c r="DD390" s="35" t="str">
        <f t="shared" si="216"/>
        <v>Sim</v>
      </c>
      <c r="DE390" s="87" t="str">
        <f t="shared" si="187"/>
        <v>Federal</v>
      </c>
    </row>
    <row r="391" spans="1:109">
      <c r="A391" s="14">
        <v>202561150425</v>
      </c>
      <c r="B391" s="1">
        <v>45816</v>
      </c>
      <c r="C391" t="s">
        <v>3669</v>
      </c>
      <c r="D391" t="s">
        <v>180</v>
      </c>
      <c r="E391" t="s">
        <v>286</v>
      </c>
      <c r="F391" t="s">
        <v>163</v>
      </c>
      <c r="G391" t="s">
        <v>3407</v>
      </c>
      <c r="H391" t="s">
        <v>113</v>
      </c>
      <c r="I391" t="s">
        <v>113</v>
      </c>
      <c r="J391" t="s">
        <v>113</v>
      </c>
      <c r="K391" t="s">
        <v>114</v>
      </c>
      <c r="L391" t="s">
        <v>114</v>
      </c>
      <c r="M391" t="s">
        <v>140</v>
      </c>
      <c r="N391" t="s">
        <v>141</v>
      </c>
      <c r="O391" t="s">
        <v>185</v>
      </c>
      <c r="P391" t="s">
        <v>272</v>
      </c>
      <c r="Q391" t="s">
        <v>122</v>
      </c>
      <c r="R391" t="s">
        <v>123</v>
      </c>
      <c r="S391" t="s">
        <v>113</v>
      </c>
      <c r="T391" t="s">
        <v>3670</v>
      </c>
      <c r="U391" t="s">
        <v>113</v>
      </c>
      <c r="V391" t="s">
        <v>3671</v>
      </c>
      <c r="Z391" t="s">
        <v>633</v>
      </c>
      <c r="AA391" t="s">
        <v>113</v>
      </c>
      <c r="AB391" t="s">
        <v>113</v>
      </c>
      <c r="AC391" t="s">
        <v>113</v>
      </c>
      <c r="AE391" t="s">
        <v>3672</v>
      </c>
      <c r="AF391" t="s">
        <v>113</v>
      </c>
      <c r="AG391" t="s">
        <v>113</v>
      </c>
      <c r="AH391" t="s">
        <v>131</v>
      </c>
      <c r="AI391" t="s">
        <v>131</v>
      </c>
      <c r="AJ391" t="s">
        <v>131</v>
      </c>
      <c r="AK391" t="s">
        <v>3673</v>
      </c>
      <c r="AL391" t="s">
        <v>3674</v>
      </c>
      <c r="AM391" t="s">
        <v>153</v>
      </c>
      <c r="AN391" t="s">
        <v>154</v>
      </c>
      <c r="AO391" t="s">
        <v>155</v>
      </c>
      <c r="AP391">
        <v>6133161070</v>
      </c>
      <c r="AQ391" t="s">
        <v>156</v>
      </c>
      <c r="AR391" t="s">
        <v>113</v>
      </c>
      <c r="AS391" t="s">
        <v>113</v>
      </c>
      <c r="AT391" t="s">
        <v>113</v>
      </c>
      <c r="AU391" t="s">
        <v>113</v>
      </c>
      <c r="AW391" t="s">
        <v>113</v>
      </c>
      <c r="AX391" s="82">
        <f>IFERROR(FIND("Óbitos/feridos",consulta_completa__11[[#This Row],[13 - Ocorrências/Ambientes Atingidos]]),0)</f>
        <v>0</v>
      </c>
      <c r="AY391" s="83" t="str">
        <f t="shared" si="188"/>
        <v/>
      </c>
      <c r="AZ391" s="82">
        <f>IFERROR(FIND("População afetada/evacuada",consulta_completa__11[[#This Row],[13 - Ocorrências/Ambientes Atingidos]]),0)</f>
        <v>0</v>
      </c>
      <c r="BA391" s="82" t="str">
        <f t="shared" si="189"/>
        <v/>
      </c>
      <c r="BB391" s="82">
        <f>IFERROR(FIND("Suspensão de abastecimento de água",consulta_completa__11[[#This Row],[13 - Ocorrências/Ambientes Atingidos]]),0)</f>
        <v>0</v>
      </c>
      <c r="BC391" s="83" t="str">
        <f t="shared" si="217"/>
        <v/>
      </c>
      <c r="BD391" s="82">
        <f>IFERROR(FIND("Rio/córrego",consulta_completa__11[[#This Row],[13 - Ocorrências/Ambientes Atingidos]]),0)</f>
        <v>0</v>
      </c>
      <c r="BE391" s="83" t="str">
        <f t="shared" si="190"/>
        <v/>
      </c>
      <c r="BF391" s="82">
        <f>IFERROR(FIND("Lago",consulta_completa__11[[#This Row],[13 - Ocorrências/Ambientes Atingidos]]),0)</f>
        <v>0</v>
      </c>
      <c r="BG391" s="83" t="str">
        <f t="shared" si="191"/>
        <v/>
      </c>
      <c r="BH391" s="82">
        <f>IFERROR(FIND("Mar",consulta_completa__11[[#This Row],[13 - Ocorrências/Ambientes Atingidos]]),0)</f>
        <v>0</v>
      </c>
      <c r="BI391" s="83" t="str">
        <f t="shared" si="192"/>
        <v/>
      </c>
      <c r="BJ391" s="82">
        <f>IFERROR(FIND("Praia",consulta_completa__11[[#This Row],[13 - Ocorrências/Ambientes Atingidos]]),0)</f>
        <v>0</v>
      </c>
      <c r="BK391" s="83" t="str">
        <f t="shared" si="193"/>
        <v/>
      </c>
      <c r="BL391" s="82">
        <f>IFERROR(FIND("Solo",consulta_completa__11[[#This Row],[13 - Ocorrências/Ambientes Atingidos]]),0)</f>
        <v>1</v>
      </c>
      <c r="BM391" s="83" t="str">
        <f t="shared" si="194"/>
        <v>X</v>
      </c>
      <c r="BN391" s="82">
        <f>IFERROR(FIND("Águas subterrâneas",consulta_completa__11[[#This Row],[13 - Ocorrências/Ambientes Atingidos]]),0)</f>
        <v>0</v>
      </c>
      <c r="BO391" s="83" t="str">
        <f t="shared" si="195"/>
        <v/>
      </c>
      <c r="BP391" s="82">
        <f>IFERROR(FIND("Atmosfera",consulta_completa__11[[#This Row],[13 - Ocorrências/Ambientes Atingidos]]),0)</f>
        <v>0</v>
      </c>
      <c r="BQ391" s="83" t="str">
        <f t="shared" si="196"/>
        <v/>
      </c>
      <c r="BR391" s="82">
        <f>IFERROR(FIND("Flora",consulta_completa__11[[#This Row],[13 - Ocorrências/Ambientes Atingidos]]),0)</f>
        <v>0</v>
      </c>
      <c r="BS391" s="83" t="str">
        <f t="shared" si="197"/>
        <v/>
      </c>
      <c r="BT391" s="82">
        <f>IFERROR(FIND("Fauna",consulta_completa__11[[#This Row],[13 - Ocorrências/Ambientes Atingidos]]),0)</f>
        <v>0</v>
      </c>
      <c r="BU391" s="83" t="str">
        <f t="shared" si="198"/>
        <v/>
      </c>
      <c r="BV391" s="82">
        <f>IFERROR(FIND("UC federal",consulta_completa__11[[#This Row],[13 - Ocorrências/Ambientes Atingidos]]),0)</f>
        <v>0</v>
      </c>
      <c r="BW391" s="83" t="str">
        <f t="shared" si="199"/>
        <v/>
      </c>
      <c r="BX391" s="82">
        <f>IFERROR(FIND("UC estadual/municipal",consulta_completa__11[[#This Row],[13 - Ocorrências/Ambientes Atingidos]]),0)</f>
        <v>0</v>
      </c>
      <c r="BY391" s="83" t="str">
        <f t="shared" si="200"/>
        <v/>
      </c>
      <c r="BZ391" s="82">
        <f>IFERROR(FIND("Outro(s)",consulta_completa__11[[#This Row],[13 - Ocorrências/Ambientes Atingidos]]),0)</f>
        <v>0</v>
      </c>
      <c r="CA391" s="83" t="str">
        <f t="shared" si="201"/>
        <v/>
      </c>
      <c r="CB391" s="82">
        <f>IFERROR(FIND("Sem dano",consulta_completa__11[[#This Row],[13 - Ocorrências/Ambientes Atingidos]]),0)</f>
        <v>0</v>
      </c>
      <c r="CC391" s="83" t="str">
        <f t="shared" si="202"/>
        <v/>
      </c>
      <c r="CD391" s="82" t="str">
        <f>IF(consulta_completa__11[[#This Row],[13 - Ocorrências/Ambientes Atingidos]]="","X","")</f>
        <v/>
      </c>
      <c r="CE391" s="84">
        <f>IFERROR(FIND("IBAMA",consulta_completa__11[[#This Row],[14 - Inst. Atuando no Local]]),0)</f>
        <v>0</v>
      </c>
      <c r="CF391" s="84" t="str">
        <f t="shared" si="203"/>
        <v/>
      </c>
      <c r="CG391" s="84">
        <f>IFERROR(FIND("OEMA",consulta_completa__11[[#This Row],[14 - Inst. Atuando no Local]]),0)</f>
        <v>0</v>
      </c>
      <c r="CH391" s="84" t="str">
        <f t="shared" si="204"/>
        <v/>
      </c>
      <c r="CI391" s="84">
        <f>IFERROR(FIND("DEFESA CIVIL",consulta_completa__11[[#This Row],[14 - Inst. Atuando no Local]]),0)</f>
        <v>0</v>
      </c>
      <c r="CJ391" s="84" t="str">
        <f t="shared" si="205"/>
        <v/>
      </c>
      <c r="CK391" s="84">
        <f>IFERROR(FIND("CORPO DE BOMBEIROS",consulta_completa__11[[#This Row],[14 - Inst. Atuando no Local]]),0)</f>
        <v>0</v>
      </c>
      <c r="CL391" s="84" t="str">
        <f t="shared" si="206"/>
        <v/>
      </c>
      <c r="CM391" s="84">
        <f>IFERROR(FIND("POLÍCIA RODOVIÁRIA",consulta_completa__11[[#This Row],[14 - Inst. Atuando no Local]]),0)</f>
        <v>0</v>
      </c>
      <c r="CN391" s="84" t="str">
        <f t="shared" si="207"/>
        <v/>
      </c>
      <c r="CO391" s="84">
        <f>IFERROR(FIND("POLÍCIA MILITAR",consulta_completa__11[[#This Row],[14 - Inst. Atuando no Local]]),0)</f>
        <v>0</v>
      </c>
      <c r="CP391" s="84" t="str">
        <f t="shared" si="208"/>
        <v/>
      </c>
      <c r="CQ391" s="84">
        <f>IFERROR(FIND("POLÍCIA CIVIL",consulta_completa__11[[#This Row],[14 - Inst. Atuando no Local]]),0)</f>
        <v>0</v>
      </c>
      <c r="CR391" s="84" t="str">
        <f t="shared" si="209"/>
        <v/>
      </c>
      <c r="CS391" s="84">
        <f>IFERROR(FIND("MARINHA DO BRASIL",consulta_completa__11[[#This Row],[14 - Inst. Atuando no Local]]),0)</f>
        <v>0</v>
      </c>
      <c r="CT391" s="84" t="str">
        <f t="shared" si="210"/>
        <v/>
      </c>
      <c r="CU391" s="84">
        <f>IFERROR(FIND("EMPRESA ESPECIALIZADA EM ATENDIMENTO",consulta_completa__11[[#This Row],[14 - Inst. Atuando no Local]]),0)</f>
        <v>0</v>
      </c>
      <c r="CV391" s="84" t="str">
        <f t="shared" si="211"/>
        <v/>
      </c>
      <c r="CW391" s="84">
        <f>IFERROR(FIND("IBAMA",consulta_completa__11[[#This Row],[14 - Inst. Atuando no Local]]),0)</f>
        <v>0</v>
      </c>
      <c r="CX391" s="84" t="str">
        <f t="shared" si="212"/>
        <v/>
      </c>
      <c r="CY391" s="84" t="str">
        <f>IF(consulta_completa__11[[#This Row],[14 - Inst. Atuando no Local]]="","X","")</f>
        <v/>
      </c>
      <c r="CZ391" s="84">
        <f>IFERROR(FIND("OUTRA (S)",consulta_completa__11[[#This Row],[14 - Inst. Atuando no Local]]),0)</f>
        <v>0</v>
      </c>
      <c r="DA391" s="84" t="str">
        <f t="shared" si="213"/>
        <v/>
      </c>
      <c r="DB391" s="35" t="str">
        <f t="shared" si="214"/>
        <v>Sim</v>
      </c>
      <c r="DC391" s="35" t="str">
        <f t="shared" si="215"/>
        <v>Não</v>
      </c>
      <c r="DD391" s="35" t="str">
        <f t="shared" si="216"/>
        <v>Sim</v>
      </c>
      <c r="DE391" s="87" t="str">
        <f t="shared" si="187"/>
        <v>Sem informação</v>
      </c>
    </row>
    <row r="392" spans="1:109">
      <c r="A392" s="14">
        <v>20256107237</v>
      </c>
      <c r="B392" s="1">
        <v>45817</v>
      </c>
      <c r="C392" t="s">
        <v>109</v>
      </c>
      <c r="D392" t="s">
        <v>110</v>
      </c>
      <c r="E392" t="s">
        <v>111</v>
      </c>
      <c r="F392" t="s">
        <v>112</v>
      </c>
      <c r="G392" t="s">
        <v>113</v>
      </c>
      <c r="H392" t="s">
        <v>114</v>
      </c>
      <c r="I392" t="s">
        <v>114</v>
      </c>
      <c r="J392" t="s">
        <v>115</v>
      </c>
      <c r="K392" t="s">
        <v>3675</v>
      </c>
      <c r="L392" t="s">
        <v>117</v>
      </c>
      <c r="M392" t="s">
        <v>118</v>
      </c>
      <c r="N392" t="s">
        <v>119</v>
      </c>
      <c r="O392" t="s">
        <v>239</v>
      </c>
      <c r="P392" t="s">
        <v>299</v>
      </c>
      <c r="Q392" t="s">
        <v>143</v>
      </c>
      <c r="R392" t="s">
        <v>123</v>
      </c>
      <c r="S392" t="s">
        <v>201</v>
      </c>
      <c r="T392" t="s">
        <v>3676</v>
      </c>
      <c r="U392" t="s">
        <v>3677</v>
      </c>
      <c r="V392" t="s">
        <v>3678</v>
      </c>
      <c r="Z392" t="s">
        <v>3679</v>
      </c>
      <c r="AA392" t="s">
        <v>113</v>
      </c>
      <c r="AB392" t="s">
        <v>1465</v>
      </c>
      <c r="AC392" t="s">
        <v>207</v>
      </c>
      <c r="AD392">
        <v>1</v>
      </c>
      <c r="AE392" t="s">
        <v>603</v>
      </c>
      <c r="AF392" t="s">
        <v>113</v>
      </c>
      <c r="AG392" t="s">
        <v>113</v>
      </c>
      <c r="AH392" t="s">
        <v>131</v>
      </c>
      <c r="AI392" t="s">
        <v>132</v>
      </c>
      <c r="AJ392" t="s">
        <v>131</v>
      </c>
      <c r="AK392" t="s">
        <v>3680</v>
      </c>
      <c r="AL392" t="s">
        <v>3681</v>
      </c>
      <c r="AM392" t="s">
        <v>210</v>
      </c>
      <c r="AN392" t="s">
        <v>113</v>
      </c>
      <c r="AO392" t="s">
        <v>113</v>
      </c>
      <c r="AQ392" t="s">
        <v>211</v>
      </c>
      <c r="AR392" t="s">
        <v>113</v>
      </c>
      <c r="AS392" t="s">
        <v>113</v>
      </c>
      <c r="AT392" t="s">
        <v>113</v>
      </c>
      <c r="AU392" t="s">
        <v>113</v>
      </c>
      <c r="AW392" t="s">
        <v>113</v>
      </c>
      <c r="AX392" s="82">
        <f>IFERROR(FIND("Óbitos/feridos",consulta_completa__11[[#This Row],[13 - Ocorrências/Ambientes Atingidos]]),0)</f>
        <v>0</v>
      </c>
      <c r="AY392" s="83" t="str">
        <f t="shared" si="188"/>
        <v/>
      </c>
      <c r="AZ392" s="82">
        <f>IFERROR(FIND("População afetada/evacuada",consulta_completa__11[[#This Row],[13 - Ocorrências/Ambientes Atingidos]]),0)</f>
        <v>0</v>
      </c>
      <c r="BA392" s="82" t="str">
        <f t="shared" si="189"/>
        <v/>
      </c>
      <c r="BB392" s="82">
        <f>IFERROR(FIND("Suspensão de abastecimento de água",consulta_completa__11[[#This Row],[13 - Ocorrências/Ambientes Atingidos]]),0)</f>
        <v>0</v>
      </c>
      <c r="BC392" s="83" t="str">
        <f t="shared" si="217"/>
        <v/>
      </c>
      <c r="BD392" s="82">
        <f>IFERROR(FIND("Rio/córrego",consulta_completa__11[[#This Row],[13 - Ocorrências/Ambientes Atingidos]]),0)</f>
        <v>0</v>
      </c>
      <c r="BE392" s="83" t="str">
        <f t="shared" si="190"/>
        <v/>
      </c>
      <c r="BF392" s="82">
        <f>IFERROR(FIND("Lago",consulta_completa__11[[#This Row],[13 - Ocorrências/Ambientes Atingidos]]),0)</f>
        <v>0</v>
      </c>
      <c r="BG392" s="83" t="str">
        <f t="shared" si="191"/>
        <v/>
      </c>
      <c r="BH392" s="82">
        <f>IFERROR(FIND("Mar",consulta_completa__11[[#This Row],[13 - Ocorrências/Ambientes Atingidos]]),0)</f>
        <v>1</v>
      </c>
      <c r="BI392" s="83" t="str">
        <f t="shared" si="192"/>
        <v>X</v>
      </c>
      <c r="BJ392" s="82">
        <f>IFERROR(FIND("Praia",consulta_completa__11[[#This Row],[13 - Ocorrências/Ambientes Atingidos]]),0)</f>
        <v>0</v>
      </c>
      <c r="BK392" s="83" t="str">
        <f t="shared" si="193"/>
        <v/>
      </c>
      <c r="BL392" s="82">
        <f>IFERROR(FIND("Solo",consulta_completa__11[[#This Row],[13 - Ocorrências/Ambientes Atingidos]]),0)</f>
        <v>0</v>
      </c>
      <c r="BM392" s="83" t="str">
        <f t="shared" si="194"/>
        <v/>
      </c>
      <c r="BN392" s="82">
        <f>IFERROR(FIND("Águas subterrâneas",consulta_completa__11[[#This Row],[13 - Ocorrências/Ambientes Atingidos]]),0)</f>
        <v>0</v>
      </c>
      <c r="BO392" s="83" t="str">
        <f t="shared" si="195"/>
        <v/>
      </c>
      <c r="BP392" s="82">
        <f>IFERROR(FIND("Atmosfera",consulta_completa__11[[#This Row],[13 - Ocorrências/Ambientes Atingidos]]),0)</f>
        <v>0</v>
      </c>
      <c r="BQ392" s="83" t="str">
        <f t="shared" si="196"/>
        <v/>
      </c>
      <c r="BR392" s="82">
        <f>IFERROR(FIND("Flora",consulta_completa__11[[#This Row],[13 - Ocorrências/Ambientes Atingidos]]),0)</f>
        <v>0</v>
      </c>
      <c r="BS392" s="83" t="str">
        <f t="shared" si="197"/>
        <v/>
      </c>
      <c r="BT392" s="82">
        <f>IFERROR(FIND("Fauna",consulta_completa__11[[#This Row],[13 - Ocorrências/Ambientes Atingidos]]),0)</f>
        <v>0</v>
      </c>
      <c r="BU392" s="83" t="str">
        <f t="shared" si="198"/>
        <v/>
      </c>
      <c r="BV392" s="82">
        <f>IFERROR(FIND("UC federal",consulta_completa__11[[#This Row],[13 - Ocorrências/Ambientes Atingidos]]),0)</f>
        <v>0</v>
      </c>
      <c r="BW392" s="83" t="str">
        <f t="shared" si="199"/>
        <v/>
      </c>
      <c r="BX392" s="82">
        <f>IFERROR(FIND("UC estadual/municipal",consulta_completa__11[[#This Row],[13 - Ocorrências/Ambientes Atingidos]]),0)</f>
        <v>0</v>
      </c>
      <c r="BY392" s="83" t="str">
        <f t="shared" si="200"/>
        <v/>
      </c>
      <c r="BZ392" s="82">
        <f>IFERROR(FIND("Outro(s)",consulta_completa__11[[#This Row],[13 - Ocorrências/Ambientes Atingidos]]),0)</f>
        <v>0</v>
      </c>
      <c r="CA392" s="83" t="str">
        <f t="shared" si="201"/>
        <v/>
      </c>
      <c r="CB392" s="82">
        <f>IFERROR(FIND("Sem dano",consulta_completa__11[[#This Row],[13 - Ocorrências/Ambientes Atingidos]]),0)</f>
        <v>0</v>
      </c>
      <c r="CC392" s="83" t="str">
        <f t="shared" si="202"/>
        <v/>
      </c>
      <c r="CD392" s="82" t="str">
        <f>IF(consulta_completa__11[[#This Row],[13 - Ocorrências/Ambientes Atingidos]]="","X","")</f>
        <v/>
      </c>
      <c r="CE392" s="84">
        <f>IFERROR(FIND("IBAMA",consulta_completa__11[[#This Row],[14 - Inst. Atuando no Local]]),0)</f>
        <v>0</v>
      </c>
      <c r="CF392" s="84" t="str">
        <f t="shared" si="203"/>
        <v/>
      </c>
      <c r="CG392" s="84">
        <f>IFERROR(FIND("OEMA",consulta_completa__11[[#This Row],[14 - Inst. Atuando no Local]]),0)</f>
        <v>0</v>
      </c>
      <c r="CH392" s="84" t="str">
        <f t="shared" si="204"/>
        <v/>
      </c>
      <c r="CI392" s="84">
        <f>IFERROR(FIND("DEFESA CIVIL",consulta_completa__11[[#This Row],[14 - Inst. Atuando no Local]]),0)</f>
        <v>0</v>
      </c>
      <c r="CJ392" s="84" t="str">
        <f t="shared" si="205"/>
        <v/>
      </c>
      <c r="CK392" s="84">
        <f>IFERROR(FIND("CORPO DE BOMBEIROS",consulta_completa__11[[#This Row],[14 - Inst. Atuando no Local]]),0)</f>
        <v>0</v>
      </c>
      <c r="CL392" s="84" t="str">
        <f t="shared" si="206"/>
        <v/>
      </c>
      <c r="CM392" s="84">
        <f>IFERROR(FIND("POLÍCIA RODOVIÁRIA",consulta_completa__11[[#This Row],[14 - Inst. Atuando no Local]]),0)</f>
        <v>0</v>
      </c>
      <c r="CN392" s="84" t="str">
        <f t="shared" si="207"/>
        <v/>
      </c>
      <c r="CO392" s="84">
        <f>IFERROR(FIND("POLÍCIA MILITAR",consulta_completa__11[[#This Row],[14 - Inst. Atuando no Local]]),0)</f>
        <v>0</v>
      </c>
      <c r="CP392" s="84" t="str">
        <f t="shared" si="208"/>
        <v/>
      </c>
      <c r="CQ392" s="84">
        <f>IFERROR(FIND("POLÍCIA CIVIL",consulta_completa__11[[#This Row],[14 - Inst. Atuando no Local]]),0)</f>
        <v>0</v>
      </c>
      <c r="CR392" s="84" t="str">
        <f t="shared" si="209"/>
        <v/>
      </c>
      <c r="CS392" s="84">
        <f>IFERROR(FIND("MARINHA DO BRASIL",consulta_completa__11[[#This Row],[14 - Inst. Atuando no Local]]),0)</f>
        <v>0</v>
      </c>
      <c r="CT392" s="84" t="str">
        <f t="shared" si="210"/>
        <v/>
      </c>
      <c r="CU392" s="84">
        <f>IFERROR(FIND("EMPRESA ESPECIALIZADA EM ATENDIMENTO",consulta_completa__11[[#This Row],[14 - Inst. Atuando no Local]]),0)</f>
        <v>0</v>
      </c>
      <c r="CV392" s="84" t="str">
        <f t="shared" si="211"/>
        <v/>
      </c>
      <c r="CW392" s="84">
        <f>IFERROR(FIND("IBAMA",consulta_completa__11[[#This Row],[14 - Inst. Atuando no Local]]),0)</f>
        <v>0</v>
      </c>
      <c r="CX392" s="84" t="str">
        <f t="shared" si="212"/>
        <v/>
      </c>
      <c r="CY392" s="84" t="str">
        <f>IF(consulta_completa__11[[#This Row],[14 - Inst. Atuando no Local]]="","X","")</f>
        <v/>
      </c>
      <c r="CZ392" s="84">
        <f>IFERROR(FIND("OUTRA (S)",consulta_completa__11[[#This Row],[14 - Inst. Atuando no Local]]),0)</f>
        <v>0</v>
      </c>
      <c r="DA392" s="84" t="str">
        <f t="shared" si="213"/>
        <v/>
      </c>
      <c r="DB392" s="35" t="str">
        <f t="shared" si="214"/>
        <v>Sim</v>
      </c>
      <c r="DC392" s="35" t="str">
        <f t="shared" si="215"/>
        <v>Não</v>
      </c>
      <c r="DD392" s="35" t="str">
        <f t="shared" si="216"/>
        <v>Sim</v>
      </c>
      <c r="DE392" s="87" t="str">
        <f t="shared" si="187"/>
        <v>Federal</v>
      </c>
    </row>
    <row r="393" spans="1:109">
      <c r="A393" s="14">
        <v>20256137236</v>
      </c>
      <c r="B393" s="1">
        <v>45818</v>
      </c>
      <c r="C393" t="s">
        <v>1676</v>
      </c>
      <c r="D393" t="s">
        <v>180</v>
      </c>
      <c r="E393" t="s">
        <v>286</v>
      </c>
      <c r="F393" t="s">
        <v>1202</v>
      </c>
      <c r="G393" t="s">
        <v>885</v>
      </c>
      <c r="H393" t="s">
        <v>3682</v>
      </c>
      <c r="I393" t="s">
        <v>648</v>
      </c>
      <c r="J393" t="s">
        <v>113</v>
      </c>
      <c r="K393" t="s">
        <v>114</v>
      </c>
      <c r="L393" t="s">
        <v>114</v>
      </c>
      <c r="M393" t="s">
        <v>139</v>
      </c>
      <c r="N393" t="s">
        <v>2184</v>
      </c>
      <c r="O393" t="s">
        <v>120</v>
      </c>
      <c r="P393" t="s">
        <v>355</v>
      </c>
      <c r="Q393" t="s">
        <v>167</v>
      </c>
      <c r="R393" t="s">
        <v>123</v>
      </c>
      <c r="S393" t="s">
        <v>113</v>
      </c>
      <c r="T393" t="s">
        <v>3683</v>
      </c>
      <c r="U393" t="s">
        <v>113</v>
      </c>
      <c r="V393" t="s">
        <v>113</v>
      </c>
      <c r="Z393" t="s">
        <v>3684</v>
      </c>
      <c r="AA393" t="s">
        <v>3685</v>
      </c>
      <c r="AB393" t="s">
        <v>3686</v>
      </c>
      <c r="AC393" t="s">
        <v>3687</v>
      </c>
      <c r="AD393">
        <v>0</v>
      </c>
      <c r="AE393" t="s">
        <v>3688</v>
      </c>
      <c r="AF393" t="s">
        <v>3689</v>
      </c>
      <c r="AG393" t="s">
        <v>3690</v>
      </c>
      <c r="AH393" t="s">
        <v>131</v>
      </c>
      <c r="AI393" t="s">
        <v>131</v>
      </c>
      <c r="AJ393" t="s">
        <v>131</v>
      </c>
      <c r="AK393" t="s">
        <v>3691</v>
      </c>
      <c r="AL393" t="s">
        <v>113</v>
      </c>
      <c r="AM393" t="s">
        <v>1702</v>
      </c>
      <c r="AN393" t="s">
        <v>3692</v>
      </c>
      <c r="AO393" t="s">
        <v>1703</v>
      </c>
      <c r="AP393">
        <v>35997304344</v>
      </c>
      <c r="AQ393" t="s">
        <v>1704</v>
      </c>
      <c r="AR393" t="s">
        <v>113</v>
      </c>
      <c r="AS393" t="s">
        <v>113</v>
      </c>
      <c r="AT393" t="s">
        <v>113</v>
      </c>
      <c r="AU393" t="s">
        <v>113</v>
      </c>
      <c r="AW393" t="s">
        <v>113</v>
      </c>
      <c r="AX393" s="82">
        <f>IFERROR(FIND("Óbitos/feridos",consulta_completa__11[[#This Row],[13 - Ocorrências/Ambientes Atingidos]]),0)</f>
        <v>0</v>
      </c>
      <c r="AY393" s="83" t="str">
        <f t="shared" si="188"/>
        <v/>
      </c>
      <c r="AZ393" s="82">
        <f>IFERROR(FIND("População afetada/evacuada",consulta_completa__11[[#This Row],[13 - Ocorrências/Ambientes Atingidos]]),0)</f>
        <v>0</v>
      </c>
      <c r="BA393" s="82" t="str">
        <f t="shared" si="189"/>
        <v/>
      </c>
      <c r="BB393" s="82">
        <f>IFERROR(FIND("Suspensão de abastecimento de água",consulta_completa__11[[#This Row],[13 - Ocorrências/Ambientes Atingidos]]),0)</f>
        <v>0</v>
      </c>
      <c r="BC393" s="83" t="str">
        <f t="shared" si="217"/>
        <v/>
      </c>
      <c r="BD393" s="82">
        <f>IFERROR(FIND("Rio/córrego",consulta_completa__11[[#This Row],[13 - Ocorrências/Ambientes Atingidos]]),0)</f>
        <v>0</v>
      </c>
      <c r="BE393" s="83" t="str">
        <f t="shared" si="190"/>
        <v/>
      </c>
      <c r="BF393" s="82">
        <f>IFERROR(FIND("Lago",consulta_completa__11[[#This Row],[13 - Ocorrências/Ambientes Atingidos]]),0)</f>
        <v>0</v>
      </c>
      <c r="BG393" s="83" t="str">
        <f t="shared" si="191"/>
        <v/>
      </c>
      <c r="BH393" s="82">
        <f>IFERROR(FIND("Mar",consulta_completa__11[[#This Row],[13 - Ocorrências/Ambientes Atingidos]]),0)</f>
        <v>0</v>
      </c>
      <c r="BI393" s="83" t="str">
        <f t="shared" si="192"/>
        <v/>
      </c>
      <c r="BJ393" s="82">
        <f>IFERROR(FIND("Praia",consulta_completa__11[[#This Row],[13 - Ocorrências/Ambientes Atingidos]]),0)</f>
        <v>0</v>
      </c>
      <c r="BK393" s="83" t="str">
        <f t="shared" si="193"/>
        <v/>
      </c>
      <c r="BL393" s="82">
        <f>IFERROR(FIND("Solo",consulta_completa__11[[#This Row],[13 - Ocorrências/Ambientes Atingidos]]),0)</f>
        <v>0</v>
      </c>
      <c r="BM393" s="83" t="str">
        <f t="shared" si="194"/>
        <v/>
      </c>
      <c r="BN393" s="82">
        <f>IFERROR(FIND("Águas subterrâneas",consulta_completa__11[[#This Row],[13 - Ocorrências/Ambientes Atingidos]]),0)</f>
        <v>0</v>
      </c>
      <c r="BO393" s="83" t="str">
        <f t="shared" si="195"/>
        <v/>
      </c>
      <c r="BP393" s="82">
        <f>IFERROR(FIND("Atmosfera",consulta_completa__11[[#This Row],[13 - Ocorrências/Ambientes Atingidos]]),0)</f>
        <v>0</v>
      </c>
      <c r="BQ393" s="83" t="str">
        <f t="shared" si="196"/>
        <v/>
      </c>
      <c r="BR393" s="82">
        <f>IFERROR(FIND("Flora",consulta_completa__11[[#This Row],[13 - Ocorrências/Ambientes Atingidos]]),0)</f>
        <v>0</v>
      </c>
      <c r="BS393" s="83" t="str">
        <f t="shared" si="197"/>
        <v/>
      </c>
      <c r="BT393" s="82">
        <f>IFERROR(FIND("Fauna",consulta_completa__11[[#This Row],[13 - Ocorrências/Ambientes Atingidos]]),0)</f>
        <v>0</v>
      </c>
      <c r="BU393" s="83" t="str">
        <f t="shared" si="198"/>
        <v/>
      </c>
      <c r="BV393" s="82">
        <f>IFERROR(FIND("UC federal",consulta_completa__11[[#This Row],[13 - Ocorrências/Ambientes Atingidos]]),0)</f>
        <v>0</v>
      </c>
      <c r="BW393" s="83" t="str">
        <f t="shared" si="199"/>
        <v/>
      </c>
      <c r="BX393" s="82">
        <f>IFERROR(FIND("UC estadual/municipal",consulta_completa__11[[#This Row],[13 - Ocorrências/Ambientes Atingidos]]),0)</f>
        <v>0</v>
      </c>
      <c r="BY393" s="83" t="str">
        <f t="shared" si="200"/>
        <v/>
      </c>
      <c r="BZ393" s="82">
        <f>IFERROR(FIND("Outro(s)",consulta_completa__11[[#This Row],[13 - Ocorrências/Ambientes Atingidos]]),0)</f>
        <v>1</v>
      </c>
      <c r="CA393" s="83" t="str">
        <f t="shared" si="201"/>
        <v>X</v>
      </c>
      <c r="CB393" s="82">
        <f>IFERROR(FIND("Sem dano",consulta_completa__11[[#This Row],[13 - Ocorrências/Ambientes Atingidos]]),0)</f>
        <v>0</v>
      </c>
      <c r="CC393" s="83" t="str">
        <f t="shared" si="202"/>
        <v/>
      </c>
      <c r="CD393" s="82" t="str">
        <f>IF(consulta_completa__11[[#This Row],[13 - Ocorrências/Ambientes Atingidos]]="","X","")</f>
        <v/>
      </c>
      <c r="CE393" s="84">
        <f>IFERROR(FIND("IBAMA",consulta_completa__11[[#This Row],[14 - Inst. Atuando no Local]]),0)</f>
        <v>0</v>
      </c>
      <c r="CF393" s="84" t="str">
        <f t="shared" si="203"/>
        <v/>
      </c>
      <c r="CG393" s="84">
        <f>IFERROR(FIND("OEMA",consulta_completa__11[[#This Row],[14 - Inst. Atuando no Local]]),0)</f>
        <v>0</v>
      </c>
      <c r="CH393" s="84" t="str">
        <f t="shared" si="204"/>
        <v/>
      </c>
      <c r="CI393" s="84">
        <f>IFERROR(FIND("DEFESA CIVIL",consulta_completa__11[[#This Row],[14 - Inst. Atuando no Local]]),0)</f>
        <v>0</v>
      </c>
      <c r="CJ393" s="84" t="str">
        <f t="shared" si="205"/>
        <v/>
      </c>
      <c r="CK393" s="84">
        <f>IFERROR(FIND("CORPO DE BOMBEIROS",consulta_completa__11[[#This Row],[14 - Inst. Atuando no Local]]),0)</f>
        <v>0</v>
      </c>
      <c r="CL393" s="84" t="str">
        <f t="shared" si="206"/>
        <v/>
      </c>
      <c r="CM393" s="84">
        <f>IFERROR(FIND("POLÍCIA RODOVIÁRIA",consulta_completa__11[[#This Row],[14 - Inst. Atuando no Local]]),0)</f>
        <v>0</v>
      </c>
      <c r="CN393" s="84" t="str">
        <f t="shared" si="207"/>
        <v/>
      </c>
      <c r="CO393" s="84">
        <f>IFERROR(FIND("POLÍCIA MILITAR",consulta_completa__11[[#This Row],[14 - Inst. Atuando no Local]]),0)</f>
        <v>0</v>
      </c>
      <c r="CP393" s="84" t="str">
        <f t="shared" si="208"/>
        <v/>
      </c>
      <c r="CQ393" s="84">
        <f>IFERROR(FIND("POLÍCIA CIVIL",consulta_completa__11[[#This Row],[14 - Inst. Atuando no Local]]),0)</f>
        <v>0</v>
      </c>
      <c r="CR393" s="84" t="str">
        <f t="shared" si="209"/>
        <v/>
      </c>
      <c r="CS393" s="84">
        <f>IFERROR(FIND("MARINHA DO BRASIL",consulta_completa__11[[#This Row],[14 - Inst. Atuando no Local]]),0)</f>
        <v>0</v>
      </c>
      <c r="CT393" s="84" t="str">
        <f t="shared" si="210"/>
        <v/>
      </c>
      <c r="CU393" s="84">
        <f>IFERROR(FIND("EMPRESA ESPECIALIZADA EM ATENDIMENTO",consulta_completa__11[[#This Row],[14 - Inst. Atuando no Local]]),0)</f>
        <v>0</v>
      </c>
      <c r="CV393" s="84" t="str">
        <f t="shared" si="211"/>
        <v/>
      </c>
      <c r="CW393" s="84">
        <f>IFERROR(FIND("IBAMA",consulta_completa__11[[#This Row],[14 - Inst. Atuando no Local]]),0)</f>
        <v>0</v>
      </c>
      <c r="CX393" s="84" t="str">
        <f t="shared" si="212"/>
        <v/>
      </c>
      <c r="CY393" s="84" t="str">
        <f>IF(consulta_completa__11[[#This Row],[14 - Inst. Atuando no Local]]="","X","")</f>
        <v/>
      </c>
      <c r="CZ393" s="84">
        <f>IFERROR(FIND("OUTRA (S)",consulta_completa__11[[#This Row],[14 - Inst. Atuando no Local]]),0)</f>
        <v>0</v>
      </c>
      <c r="DA393" s="84" t="str">
        <f t="shared" si="213"/>
        <v/>
      </c>
      <c r="DB393" s="35" t="str">
        <f t="shared" si="214"/>
        <v>Sim</v>
      </c>
      <c r="DC393" s="35" t="str">
        <f t="shared" si="215"/>
        <v>Não</v>
      </c>
      <c r="DD393" s="35" t="str">
        <f t="shared" si="216"/>
        <v>Sim</v>
      </c>
      <c r="DE393" s="87" t="str">
        <f t="shared" si="187"/>
        <v>Sem informação</v>
      </c>
    </row>
    <row r="394" spans="1:109">
      <c r="A394" s="14">
        <v>202561118024</v>
      </c>
      <c r="B394" s="1">
        <v>45818</v>
      </c>
      <c r="C394" t="s">
        <v>109</v>
      </c>
      <c r="D394" t="s">
        <v>110</v>
      </c>
      <c r="E394" t="s">
        <v>452</v>
      </c>
      <c r="F394" t="s">
        <v>112</v>
      </c>
      <c r="G394" t="s">
        <v>113</v>
      </c>
      <c r="H394" t="s">
        <v>114</v>
      </c>
      <c r="I394" t="s">
        <v>114</v>
      </c>
      <c r="J394" t="s">
        <v>115</v>
      </c>
      <c r="K394" t="s">
        <v>563</v>
      </c>
      <c r="L394" t="s">
        <v>117</v>
      </c>
      <c r="M394" t="s">
        <v>118</v>
      </c>
      <c r="N394" t="s">
        <v>119</v>
      </c>
      <c r="O394" t="s">
        <v>239</v>
      </c>
      <c r="P394" t="s">
        <v>355</v>
      </c>
      <c r="Q394" t="s">
        <v>122</v>
      </c>
      <c r="R394" t="s">
        <v>123</v>
      </c>
      <c r="S394" t="s">
        <v>201</v>
      </c>
      <c r="T394" t="s">
        <v>3676</v>
      </c>
      <c r="U394" t="s">
        <v>3693</v>
      </c>
      <c r="V394" t="s">
        <v>3694</v>
      </c>
      <c r="Z394" t="s">
        <v>3695</v>
      </c>
      <c r="AA394" t="s">
        <v>113</v>
      </c>
      <c r="AB394" t="s">
        <v>1465</v>
      </c>
      <c r="AC394" t="s">
        <v>207</v>
      </c>
      <c r="AD394">
        <v>1</v>
      </c>
      <c r="AE394" t="s">
        <v>206</v>
      </c>
      <c r="AF394" t="s">
        <v>113</v>
      </c>
      <c r="AG394" t="s">
        <v>113</v>
      </c>
      <c r="AH394" t="s">
        <v>131</v>
      </c>
      <c r="AI394" t="s">
        <v>132</v>
      </c>
      <c r="AJ394" t="s">
        <v>131</v>
      </c>
      <c r="AK394" t="s">
        <v>3696</v>
      </c>
      <c r="AL394" t="s">
        <v>3697</v>
      </c>
      <c r="AM394" t="s">
        <v>210</v>
      </c>
      <c r="AN394" t="s">
        <v>113</v>
      </c>
      <c r="AO394" t="s">
        <v>113</v>
      </c>
      <c r="AQ394" t="s">
        <v>211</v>
      </c>
      <c r="AR394" t="s">
        <v>113</v>
      </c>
      <c r="AS394" t="s">
        <v>113</v>
      </c>
      <c r="AT394" t="s">
        <v>113</v>
      </c>
      <c r="AU394" t="s">
        <v>113</v>
      </c>
      <c r="AW394" t="s">
        <v>113</v>
      </c>
      <c r="AX394" s="82">
        <f>IFERROR(FIND("Óbitos/feridos",consulta_completa__11[[#This Row],[13 - Ocorrências/Ambientes Atingidos]]),0)</f>
        <v>0</v>
      </c>
      <c r="AY394" s="83" t="str">
        <f t="shared" si="188"/>
        <v/>
      </c>
      <c r="AZ394" s="82">
        <f>IFERROR(FIND("População afetada/evacuada",consulta_completa__11[[#This Row],[13 - Ocorrências/Ambientes Atingidos]]),0)</f>
        <v>0</v>
      </c>
      <c r="BA394" s="82" t="str">
        <f t="shared" si="189"/>
        <v/>
      </c>
      <c r="BB394" s="82">
        <f>IFERROR(FIND("Suspensão de abastecimento de água",consulta_completa__11[[#This Row],[13 - Ocorrências/Ambientes Atingidos]]),0)</f>
        <v>0</v>
      </c>
      <c r="BC394" s="83" t="str">
        <f t="shared" si="217"/>
        <v/>
      </c>
      <c r="BD394" s="82">
        <f>IFERROR(FIND("Rio/córrego",consulta_completa__11[[#This Row],[13 - Ocorrências/Ambientes Atingidos]]),0)</f>
        <v>0</v>
      </c>
      <c r="BE394" s="83" t="str">
        <f t="shared" si="190"/>
        <v/>
      </c>
      <c r="BF394" s="82">
        <f>IFERROR(FIND("Lago",consulta_completa__11[[#This Row],[13 - Ocorrências/Ambientes Atingidos]]),0)</f>
        <v>0</v>
      </c>
      <c r="BG394" s="83" t="str">
        <f t="shared" si="191"/>
        <v/>
      </c>
      <c r="BH394" s="82">
        <f>IFERROR(FIND("Mar",consulta_completa__11[[#This Row],[13 - Ocorrências/Ambientes Atingidos]]),0)</f>
        <v>1</v>
      </c>
      <c r="BI394" s="83" t="str">
        <f t="shared" si="192"/>
        <v>X</v>
      </c>
      <c r="BJ394" s="82">
        <f>IFERROR(FIND("Praia",consulta_completa__11[[#This Row],[13 - Ocorrências/Ambientes Atingidos]]),0)</f>
        <v>0</v>
      </c>
      <c r="BK394" s="83" t="str">
        <f t="shared" si="193"/>
        <v/>
      </c>
      <c r="BL394" s="82">
        <f>IFERROR(FIND("Solo",consulta_completa__11[[#This Row],[13 - Ocorrências/Ambientes Atingidos]]),0)</f>
        <v>0</v>
      </c>
      <c r="BM394" s="83" t="str">
        <f t="shared" si="194"/>
        <v/>
      </c>
      <c r="BN394" s="82">
        <f>IFERROR(FIND("Águas subterrâneas",consulta_completa__11[[#This Row],[13 - Ocorrências/Ambientes Atingidos]]),0)</f>
        <v>0</v>
      </c>
      <c r="BO394" s="83" t="str">
        <f t="shared" si="195"/>
        <v/>
      </c>
      <c r="BP394" s="82">
        <f>IFERROR(FIND("Atmosfera",consulta_completa__11[[#This Row],[13 - Ocorrências/Ambientes Atingidos]]),0)</f>
        <v>0</v>
      </c>
      <c r="BQ394" s="83" t="str">
        <f t="shared" si="196"/>
        <v/>
      </c>
      <c r="BR394" s="82">
        <f>IFERROR(FIND("Flora",consulta_completa__11[[#This Row],[13 - Ocorrências/Ambientes Atingidos]]),0)</f>
        <v>0</v>
      </c>
      <c r="BS394" s="83" t="str">
        <f t="shared" si="197"/>
        <v/>
      </c>
      <c r="BT394" s="82">
        <f>IFERROR(FIND("Fauna",consulta_completa__11[[#This Row],[13 - Ocorrências/Ambientes Atingidos]]),0)</f>
        <v>0</v>
      </c>
      <c r="BU394" s="83" t="str">
        <f t="shared" si="198"/>
        <v/>
      </c>
      <c r="BV394" s="82">
        <f>IFERROR(FIND("UC federal",consulta_completa__11[[#This Row],[13 - Ocorrências/Ambientes Atingidos]]),0)</f>
        <v>0</v>
      </c>
      <c r="BW394" s="83" t="str">
        <f t="shared" si="199"/>
        <v/>
      </c>
      <c r="BX394" s="82">
        <f>IFERROR(FIND("UC estadual/municipal",consulta_completa__11[[#This Row],[13 - Ocorrências/Ambientes Atingidos]]),0)</f>
        <v>0</v>
      </c>
      <c r="BY394" s="83" t="str">
        <f t="shared" si="200"/>
        <v/>
      </c>
      <c r="BZ394" s="82">
        <f>IFERROR(FIND("Outro(s)",consulta_completa__11[[#This Row],[13 - Ocorrências/Ambientes Atingidos]]),0)</f>
        <v>0</v>
      </c>
      <c r="CA394" s="83" t="str">
        <f t="shared" si="201"/>
        <v/>
      </c>
      <c r="CB394" s="82">
        <f>IFERROR(FIND("Sem dano",consulta_completa__11[[#This Row],[13 - Ocorrências/Ambientes Atingidos]]),0)</f>
        <v>0</v>
      </c>
      <c r="CC394" s="83" t="str">
        <f t="shared" si="202"/>
        <v/>
      </c>
      <c r="CD394" s="82" t="str">
        <f>IF(consulta_completa__11[[#This Row],[13 - Ocorrências/Ambientes Atingidos]]="","X","")</f>
        <v/>
      </c>
      <c r="CE394" s="84">
        <f>IFERROR(FIND("IBAMA",consulta_completa__11[[#This Row],[14 - Inst. Atuando no Local]]),0)</f>
        <v>0</v>
      </c>
      <c r="CF394" s="84" t="str">
        <f t="shared" si="203"/>
        <v/>
      </c>
      <c r="CG394" s="84">
        <f>IFERROR(FIND("OEMA",consulta_completa__11[[#This Row],[14 - Inst. Atuando no Local]]),0)</f>
        <v>0</v>
      </c>
      <c r="CH394" s="84" t="str">
        <f t="shared" si="204"/>
        <v/>
      </c>
      <c r="CI394" s="84">
        <f>IFERROR(FIND("DEFESA CIVIL",consulta_completa__11[[#This Row],[14 - Inst. Atuando no Local]]),0)</f>
        <v>0</v>
      </c>
      <c r="CJ394" s="84" t="str">
        <f t="shared" si="205"/>
        <v/>
      </c>
      <c r="CK394" s="84">
        <f>IFERROR(FIND("CORPO DE BOMBEIROS",consulta_completa__11[[#This Row],[14 - Inst. Atuando no Local]]),0)</f>
        <v>0</v>
      </c>
      <c r="CL394" s="84" t="str">
        <f t="shared" si="206"/>
        <v/>
      </c>
      <c r="CM394" s="84">
        <f>IFERROR(FIND("POLÍCIA RODOVIÁRIA",consulta_completa__11[[#This Row],[14 - Inst. Atuando no Local]]),0)</f>
        <v>0</v>
      </c>
      <c r="CN394" s="84" t="str">
        <f t="shared" si="207"/>
        <v/>
      </c>
      <c r="CO394" s="84">
        <f>IFERROR(FIND("POLÍCIA MILITAR",consulta_completa__11[[#This Row],[14 - Inst. Atuando no Local]]),0)</f>
        <v>0</v>
      </c>
      <c r="CP394" s="84" t="str">
        <f t="shared" si="208"/>
        <v/>
      </c>
      <c r="CQ394" s="84">
        <f>IFERROR(FIND("POLÍCIA CIVIL",consulta_completa__11[[#This Row],[14 - Inst. Atuando no Local]]),0)</f>
        <v>0</v>
      </c>
      <c r="CR394" s="84" t="str">
        <f t="shared" si="209"/>
        <v/>
      </c>
      <c r="CS394" s="84">
        <f>IFERROR(FIND("MARINHA DO BRASIL",consulta_completa__11[[#This Row],[14 - Inst. Atuando no Local]]),0)</f>
        <v>0</v>
      </c>
      <c r="CT394" s="84" t="str">
        <f t="shared" si="210"/>
        <v/>
      </c>
      <c r="CU394" s="84">
        <f>IFERROR(FIND("EMPRESA ESPECIALIZADA EM ATENDIMENTO",consulta_completa__11[[#This Row],[14 - Inst. Atuando no Local]]),0)</f>
        <v>0</v>
      </c>
      <c r="CV394" s="84" t="str">
        <f t="shared" si="211"/>
        <v/>
      </c>
      <c r="CW394" s="84">
        <f>IFERROR(FIND("IBAMA",consulta_completa__11[[#This Row],[14 - Inst. Atuando no Local]]),0)</f>
        <v>0</v>
      </c>
      <c r="CX394" s="84" t="str">
        <f t="shared" si="212"/>
        <v/>
      </c>
      <c r="CY394" s="84" t="str">
        <f>IF(consulta_completa__11[[#This Row],[14 - Inst. Atuando no Local]]="","X","")</f>
        <v/>
      </c>
      <c r="CZ394" s="84">
        <f>IFERROR(FIND("OUTRA (S)",consulta_completa__11[[#This Row],[14 - Inst. Atuando no Local]]),0)</f>
        <v>0</v>
      </c>
      <c r="DA394" s="84" t="str">
        <f t="shared" si="213"/>
        <v/>
      </c>
      <c r="DB394" s="35" t="str">
        <f t="shared" si="214"/>
        <v>Sim</v>
      </c>
      <c r="DC394" s="35" t="str">
        <f t="shared" si="215"/>
        <v>Não</v>
      </c>
      <c r="DD394" s="35" t="str">
        <f t="shared" si="216"/>
        <v>Sim</v>
      </c>
      <c r="DE394" s="87" t="str">
        <f t="shared" si="187"/>
        <v>Federal</v>
      </c>
    </row>
    <row r="395" spans="1:109">
      <c r="A395" s="14">
        <v>202561232438</v>
      </c>
      <c r="B395" s="1">
        <v>45818</v>
      </c>
      <c r="C395" t="s">
        <v>1766</v>
      </c>
      <c r="D395" t="s">
        <v>180</v>
      </c>
      <c r="E395" t="s">
        <v>286</v>
      </c>
      <c r="F395" t="s">
        <v>1275</v>
      </c>
      <c r="G395" t="s">
        <v>885</v>
      </c>
      <c r="H395" t="s">
        <v>3698</v>
      </c>
      <c r="I395" t="s">
        <v>648</v>
      </c>
      <c r="J395" t="s">
        <v>113</v>
      </c>
      <c r="K395" t="s">
        <v>114</v>
      </c>
      <c r="L395" t="s">
        <v>114</v>
      </c>
      <c r="M395" t="s">
        <v>1912</v>
      </c>
      <c r="N395" t="s">
        <v>184</v>
      </c>
      <c r="O395" t="s">
        <v>185</v>
      </c>
      <c r="P395" t="s">
        <v>355</v>
      </c>
      <c r="Q395" t="s">
        <v>167</v>
      </c>
      <c r="R395" t="s">
        <v>123</v>
      </c>
      <c r="S395" t="s">
        <v>113</v>
      </c>
      <c r="T395" t="s">
        <v>3699</v>
      </c>
      <c r="U395" t="s">
        <v>3700</v>
      </c>
      <c r="V395" t="s">
        <v>3701</v>
      </c>
      <c r="Z395" t="s">
        <v>3702</v>
      </c>
      <c r="AA395" t="s">
        <v>113</v>
      </c>
      <c r="AB395" t="s">
        <v>113</v>
      </c>
      <c r="AC395" t="s">
        <v>113</v>
      </c>
      <c r="AE395" t="s">
        <v>3703</v>
      </c>
      <c r="AF395" t="s">
        <v>113</v>
      </c>
      <c r="AG395" t="s">
        <v>113</v>
      </c>
      <c r="AH395" t="s">
        <v>194</v>
      </c>
      <c r="AI395" t="s">
        <v>132</v>
      </c>
      <c r="AJ395" t="s">
        <v>131</v>
      </c>
      <c r="AK395" t="s">
        <v>3704</v>
      </c>
      <c r="AL395" t="s">
        <v>3705</v>
      </c>
      <c r="AM395" t="s">
        <v>3633</v>
      </c>
      <c r="AN395" t="s">
        <v>265</v>
      </c>
      <c r="AO395" t="s">
        <v>266</v>
      </c>
      <c r="AQ395" t="s">
        <v>3634</v>
      </c>
      <c r="AR395" t="s">
        <v>113</v>
      </c>
      <c r="AS395" t="s">
        <v>113</v>
      </c>
      <c r="AT395" t="s">
        <v>113</v>
      </c>
      <c r="AU395" t="s">
        <v>113</v>
      </c>
      <c r="AW395" t="s">
        <v>113</v>
      </c>
      <c r="AX395" s="82">
        <f>IFERROR(FIND("Óbitos/feridos",consulta_completa__11[[#This Row],[13 - Ocorrências/Ambientes Atingidos]]),0)</f>
        <v>0</v>
      </c>
      <c r="AY395" s="83" t="str">
        <f t="shared" si="188"/>
        <v/>
      </c>
      <c r="AZ395" s="82">
        <f>IFERROR(FIND("População afetada/evacuada",consulta_completa__11[[#This Row],[13 - Ocorrências/Ambientes Atingidos]]),0)</f>
        <v>0</v>
      </c>
      <c r="BA395" s="82" t="str">
        <f t="shared" si="189"/>
        <v/>
      </c>
      <c r="BB395" s="82">
        <f>IFERROR(FIND("Suspensão de abastecimento de água",consulta_completa__11[[#This Row],[13 - Ocorrências/Ambientes Atingidos]]),0)</f>
        <v>0</v>
      </c>
      <c r="BC395" s="83" t="str">
        <f t="shared" si="217"/>
        <v/>
      </c>
      <c r="BD395" s="82">
        <f>IFERROR(FIND("Rio/córrego",consulta_completa__11[[#This Row],[13 - Ocorrências/Ambientes Atingidos]]),0)</f>
        <v>0</v>
      </c>
      <c r="BE395" s="83" t="str">
        <f t="shared" si="190"/>
        <v/>
      </c>
      <c r="BF395" s="82">
        <f>IFERROR(FIND("Lago",consulta_completa__11[[#This Row],[13 - Ocorrências/Ambientes Atingidos]]),0)</f>
        <v>0</v>
      </c>
      <c r="BG395" s="83" t="str">
        <f t="shared" si="191"/>
        <v/>
      </c>
      <c r="BH395" s="82">
        <f>IFERROR(FIND("Mar",consulta_completa__11[[#This Row],[13 - Ocorrências/Ambientes Atingidos]]),0)</f>
        <v>0</v>
      </c>
      <c r="BI395" s="83" t="str">
        <f t="shared" si="192"/>
        <v/>
      </c>
      <c r="BJ395" s="82">
        <f>IFERROR(FIND("Praia",consulta_completa__11[[#This Row],[13 - Ocorrências/Ambientes Atingidos]]),0)</f>
        <v>0</v>
      </c>
      <c r="BK395" s="83" t="str">
        <f t="shared" si="193"/>
        <v/>
      </c>
      <c r="BL395" s="82">
        <f>IFERROR(FIND("Solo",consulta_completa__11[[#This Row],[13 - Ocorrências/Ambientes Atingidos]]),0)</f>
        <v>0</v>
      </c>
      <c r="BM395" s="83" t="str">
        <f t="shared" si="194"/>
        <v/>
      </c>
      <c r="BN395" s="82">
        <f>IFERROR(FIND("Águas subterrâneas",consulta_completa__11[[#This Row],[13 - Ocorrências/Ambientes Atingidos]]),0)</f>
        <v>0</v>
      </c>
      <c r="BO395" s="83" t="str">
        <f t="shared" si="195"/>
        <v/>
      </c>
      <c r="BP395" s="82">
        <f>IFERROR(FIND("Atmosfera",consulta_completa__11[[#This Row],[13 - Ocorrências/Ambientes Atingidos]]),0)</f>
        <v>1</v>
      </c>
      <c r="BQ395" s="83" t="str">
        <f t="shared" si="196"/>
        <v>X</v>
      </c>
      <c r="BR395" s="82">
        <f>IFERROR(FIND("Flora",consulta_completa__11[[#This Row],[13 - Ocorrências/Ambientes Atingidos]]),0)</f>
        <v>0</v>
      </c>
      <c r="BS395" s="83" t="str">
        <f t="shared" si="197"/>
        <v/>
      </c>
      <c r="BT395" s="82">
        <f>IFERROR(FIND("Fauna",consulta_completa__11[[#This Row],[13 - Ocorrências/Ambientes Atingidos]]),0)</f>
        <v>0</v>
      </c>
      <c r="BU395" s="83" t="str">
        <f t="shared" si="198"/>
        <v/>
      </c>
      <c r="BV395" s="82">
        <f>IFERROR(FIND("UC federal",consulta_completa__11[[#This Row],[13 - Ocorrências/Ambientes Atingidos]]),0)</f>
        <v>0</v>
      </c>
      <c r="BW395" s="83" t="str">
        <f t="shared" si="199"/>
        <v/>
      </c>
      <c r="BX395" s="82">
        <f>IFERROR(FIND("UC estadual/municipal",consulta_completa__11[[#This Row],[13 - Ocorrências/Ambientes Atingidos]]),0)</f>
        <v>0</v>
      </c>
      <c r="BY395" s="83" t="str">
        <f t="shared" si="200"/>
        <v/>
      </c>
      <c r="BZ395" s="82">
        <f>IFERROR(FIND("Outro(s)",consulta_completa__11[[#This Row],[13 - Ocorrências/Ambientes Atingidos]]),0)</f>
        <v>0</v>
      </c>
      <c r="CA395" s="83" t="str">
        <f t="shared" si="201"/>
        <v/>
      </c>
      <c r="CB395" s="82">
        <f>IFERROR(FIND("Sem dano",consulta_completa__11[[#This Row],[13 - Ocorrências/Ambientes Atingidos]]),0)</f>
        <v>0</v>
      </c>
      <c r="CC395" s="83" t="str">
        <f t="shared" si="202"/>
        <v/>
      </c>
      <c r="CD395" s="82" t="str">
        <f>IF(consulta_completa__11[[#This Row],[13 - Ocorrências/Ambientes Atingidos]]="","X","")</f>
        <v/>
      </c>
      <c r="CE395" s="84">
        <f>IFERROR(FIND("IBAMA",consulta_completa__11[[#This Row],[14 - Inst. Atuando no Local]]),0)</f>
        <v>0</v>
      </c>
      <c r="CF395" s="84" t="str">
        <f t="shared" si="203"/>
        <v/>
      </c>
      <c r="CG395" s="84">
        <f>IFERROR(FIND("OEMA",consulta_completa__11[[#This Row],[14 - Inst. Atuando no Local]]),0)</f>
        <v>0</v>
      </c>
      <c r="CH395" s="84" t="str">
        <f t="shared" si="204"/>
        <v/>
      </c>
      <c r="CI395" s="84">
        <f>IFERROR(FIND("DEFESA CIVIL",consulta_completa__11[[#This Row],[14 - Inst. Atuando no Local]]),0)</f>
        <v>0</v>
      </c>
      <c r="CJ395" s="84" t="str">
        <f t="shared" si="205"/>
        <v/>
      </c>
      <c r="CK395" s="84">
        <f>IFERROR(FIND("CORPO DE BOMBEIROS",consulta_completa__11[[#This Row],[14 - Inst. Atuando no Local]]),0)</f>
        <v>0</v>
      </c>
      <c r="CL395" s="84" t="str">
        <f t="shared" si="206"/>
        <v/>
      </c>
      <c r="CM395" s="84">
        <f>IFERROR(FIND("POLÍCIA RODOVIÁRIA",consulta_completa__11[[#This Row],[14 - Inst. Atuando no Local]]),0)</f>
        <v>0</v>
      </c>
      <c r="CN395" s="84" t="str">
        <f t="shared" si="207"/>
        <v/>
      </c>
      <c r="CO395" s="84">
        <f>IFERROR(FIND("POLÍCIA MILITAR",consulta_completa__11[[#This Row],[14 - Inst. Atuando no Local]]),0)</f>
        <v>0</v>
      </c>
      <c r="CP395" s="84" t="str">
        <f t="shared" si="208"/>
        <v/>
      </c>
      <c r="CQ395" s="84">
        <f>IFERROR(FIND("POLÍCIA CIVIL",consulta_completa__11[[#This Row],[14 - Inst. Atuando no Local]]),0)</f>
        <v>0</v>
      </c>
      <c r="CR395" s="84" t="str">
        <f t="shared" si="209"/>
        <v/>
      </c>
      <c r="CS395" s="84">
        <f>IFERROR(FIND("MARINHA DO BRASIL",consulta_completa__11[[#This Row],[14 - Inst. Atuando no Local]]),0)</f>
        <v>0</v>
      </c>
      <c r="CT395" s="84" t="str">
        <f t="shared" si="210"/>
        <v/>
      </c>
      <c r="CU395" s="84">
        <f>IFERROR(FIND("EMPRESA ESPECIALIZADA EM ATENDIMENTO",consulta_completa__11[[#This Row],[14 - Inst. Atuando no Local]]),0)</f>
        <v>0</v>
      </c>
      <c r="CV395" s="84" t="str">
        <f t="shared" si="211"/>
        <v/>
      </c>
      <c r="CW395" s="84">
        <f>IFERROR(FIND("IBAMA",consulta_completa__11[[#This Row],[14 - Inst. Atuando no Local]]),0)</f>
        <v>0</v>
      </c>
      <c r="CX395" s="84" t="str">
        <f t="shared" si="212"/>
        <v/>
      </c>
      <c r="CY395" s="84" t="str">
        <f>IF(consulta_completa__11[[#This Row],[14 - Inst. Atuando no Local]]="","X","")</f>
        <v/>
      </c>
      <c r="CZ395" s="84">
        <f>IFERROR(FIND("OUTRA (S)",consulta_completa__11[[#This Row],[14 - Inst. Atuando no Local]]),0)</f>
        <v>0</v>
      </c>
      <c r="DA395" s="84" t="str">
        <f t="shared" si="213"/>
        <v/>
      </c>
      <c r="DB395" s="35" t="str">
        <f t="shared" si="214"/>
        <v>Sim</v>
      </c>
      <c r="DC395" s="35" t="str">
        <f t="shared" si="215"/>
        <v>Não</v>
      </c>
      <c r="DD395" s="35" t="str">
        <f t="shared" si="216"/>
        <v>Sim</v>
      </c>
      <c r="DE395" s="87" t="str">
        <f t="shared" si="187"/>
        <v>Sem informação</v>
      </c>
    </row>
    <row r="396" spans="1:109">
      <c r="A396" s="14">
        <v>202581154013</v>
      </c>
      <c r="B396" s="1">
        <v>45818</v>
      </c>
      <c r="C396" t="s">
        <v>3706</v>
      </c>
      <c r="D396" t="s">
        <v>2364</v>
      </c>
      <c r="E396" t="s">
        <v>286</v>
      </c>
      <c r="F396" t="s">
        <v>112</v>
      </c>
      <c r="G396" t="s">
        <v>113</v>
      </c>
      <c r="H396" t="s">
        <v>114</v>
      </c>
      <c r="I396" t="s">
        <v>114</v>
      </c>
      <c r="J396" t="s">
        <v>113</v>
      </c>
      <c r="K396" t="s">
        <v>114</v>
      </c>
      <c r="L396" t="s">
        <v>114</v>
      </c>
      <c r="M396" t="s">
        <v>3707</v>
      </c>
      <c r="N396" t="s">
        <v>650</v>
      </c>
      <c r="O396" t="s">
        <v>120</v>
      </c>
      <c r="P396" t="s">
        <v>355</v>
      </c>
      <c r="Q396" t="s">
        <v>143</v>
      </c>
      <c r="R396" t="s">
        <v>123</v>
      </c>
      <c r="S396" t="s">
        <v>113</v>
      </c>
      <c r="T396" t="s">
        <v>3708</v>
      </c>
      <c r="U396" t="s">
        <v>113</v>
      </c>
      <c r="V396" t="s">
        <v>3709</v>
      </c>
      <c r="Y396" t="b">
        <v>1</v>
      </c>
      <c r="Z396" t="s">
        <v>3710</v>
      </c>
      <c r="AA396" t="s">
        <v>3711</v>
      </c>
      <c r="AB396" t="s">
        <v>3712</v>
      </c>
      <c r="AC396" t="s">
        <v>3713</v>
      </c>
      <c r="AD396">
        <v>0</v>
      </c>
      <c r="AE396" t="s">
        <v>3714</v>
      </c>
      <c r="AF396" t="s">
        <v>3715</v>
      </c>
      <c r="AG396" t="s">
        <v>113</v>
      </c>
      <c r="AH396" t="s">
        <v>194</v>
      </c>
      <c r="AI396" t="s">
        <v>132</v>
      </c>
      <c r="AJ396" t="s">
        <v>131</v>
      </c>
      <c r="AK396" t="s">
        <v>3716</v>
      </c>
      <c r="AL396" t="s">
        <v>3717</v>
      </c>
      <c r="AM396" t="s">
        <v>3514</v>
      </c>
      <c r="AN396" t="s">
        <v>3718</v>
      </c>
      <c r="AO396" t="s">
        <v>3719</v>
      </c>
      <c r="AP396">
        <v>92981706237</v>
      </c>
      <c r="AQ396" t="s">
        <v>3516</v>
      </c>
      <c r="AR396" t="s">
        <v>113</v>
      </c>
      <c r="AS396" t="s">
        <v>113</v>
      </c>
      <c r="AT396" t="s">
        <v>113</v>
      </c>
      <c r="AU396" t="s">
        <v>113</v>
      </c>
      <c r="AW396" t="s">
        <v>113</v>
      </c>
      <c r="AX396" s="82">
        <f>IFERROR(FIND("Óbitos/feridos",consulta_completa__11[[#This Row],[13 - Ocorrências/Ambientes Atingidos]]),0)</f>
        <v>0</v>
      </c>
      <c r="AY396" s="83" t="str">
        <f t="shared" si="188"/>
        <v/>
      </c>
      <c r="AZ396" s="82">
        <f>IFERROR(FIND("População afetada/evacuada",consulta_completa__11[[#This Row],[13 - Ocorrências/Ambientes Atingidos]]),0)</f>
        <v>0</v>
      </c>
      <c r="BA396" s="82" t="str">
        <f t="shared" si="189"/>
        <v/>
      </c>
      <c r="BB396" s="82">
        <f>IFERROR(FIND("Suspensão de abastecimento de água",consulta_completa__11[[#This Row],[13 - Ocorrências/Ambientes Atingidos]]),0)</f>
        <v>0</v>
      </c>
      <c r="BC396" s="83" t="str">
        <f t="shared" si="217"/>
        <v/>
      </c>
      <c r="BD396" s="82">
        <f>IFERROR(FIND("Rio/córrego",consulta_completa__11[[#This Row],[13 - Ocorrências/Ambientes Atingidos]]),0)</f>
        <v>0</v>
      </c>
      <c r="BE396" s="83" t="str">
        <f t="shared" si="190"/>
        <v/>
      </c>
      <c r="BF396" s="82">
        <f>IFERROR(FIND("Lago",consulta_completa__11[[#This Row],[13 - Ocorrências/Ambientes Atingidos]]),0)</f>
        <v>0</v>
      </c>
      <c r="BG396" s="83" t="str">
        <f t="shared" si="191"/>
        <v/>
      </c>
      <c r="BH396" s="82">
        <f>IFERROR(FIND("Mar",consulta_completa__11[[#This Row],[13 - Ocorrências/Ambientes Atingidos]]),0)</f>
        <v>0</v>
      </c>
      <c r="BI396" s="83" t="str">
        <f t="shared" si="192"/>
        <v/>
      </c>
      <c r="BJ396" s="82">
        <f>IFERROR(FIND("Praia",consulta_completa__11[[#This Row],[13 - Ocorrências/Ambientes Atingidos]]),0)</f>
        <v>0</v>
      </c>
      <c r="BK396" s="83" t="str">
        <f t="shared" si="193"/>
        <v/>
      </c>
      <c r="BL396" s="82">
        <f>IFERROR(FIND("Solo",consulta_completa__11[[#This Row],[13 - Ocorrências/Ambientes Atingidos]]),0)</f>
        <v>1</v>
      </c>
      <c r="BM396" s="83" t="str">
        <f t="shared" si="194"/>
        <v>X</v>
      </c>
      <c r="BN396" s="82">
        <f>IFERROR(FIND("Águas subterrâneas",consulta_completa__11[[#This Row],[13 - Ocorrências/Ambientes Atingidos]]),0)</f>
        <v>0</v>
      </c>
      <c r="BO396" s="83" t="str">
        <f t="shared" si="195"/>
        <v/>
      </c>
      <c r="BP396" s="82">
        <f>IFERROR(FIND("Atmosfera",consulta_completa__11[[#This Row],[13 - Ocorrências/Ambientes Atingidos]]),0)</f>
        <v>0</v>
      </c>
      <c r="BQ396" s="83" t="str">
        <f t="shared" si="196"/>
        <v/>
      </c>
      <c r="BR396" s="82">
        <f>IFERROR(FIND("Flora",consulta_completa__11[[#This Row],[13 - Ocorrências/Ambientes Atingidos]]),0)</f>
        <v>7</v>
      </c>
      <c r="BS396" s="83" t="str">
        <f t="shared" si="197"/>
        <v>X</v>
      </c>
      <c r="BT396" s="82">
        <f>IFERROR(FIND("Fauna",consulta_completa__11[[#This Row],[13 - Ocorrências/Ambientes Atingidos]]),0)</f>
        <v>0</v>
      </c>
      <c r="BU396" s="83" t="str">
        <f t="shared" si="198"/>
        <v/>
      </c>
      <c r="BV396" s="82">
        <f>IFERROR(FIND("UC federal",consulta_completa__11[[#This Row],[13 - Ocorrências/Ambientes Atingidos]]),0)</f>
        <v>0</v>
      </c>
      <c r="BW396" s="83" t="str">
        <f t="shared" si="199"/>
        <v/>
      </c>
      <c r="BX396" s="82">
        <f>IFERROR(FIND("UC estadual/municipal",consulta_completa__11[[#This Row],[13 - Ocorrências/Ambientes Atingidos]]),0)</f>
        <v>0</v>
      </c>
      <c r="BY396" s="83" t="str">
        <f t="shared" si="200"/>
        <v/>
      </c>
      <c r="BZ396" s="82">
        <f>IFERROR(FIND("Outro(s)",consulta_completa__11[[#This Row],[13 - Ocorrências/Ambientes Atingidos]]),0)</f>
        <v>0</v>
      </c>
      <c r="CA396" s="83" t="str">
        <f t="shared" si="201"/>
        <v/>
      </c>
      <c r="CB396" s="82">
        <f>IFERROR(FIND("Sem dano",consulta_completa__11[[#This Row],[13 - Ocorrências/Ambientes Atingidos]]),0)</f>
        <v>0</v>
      </c>
      <c r="CC396" s="83" t="str">
        <f t="shared" si="202"/>
        <v/>
      </c>
      <c r="CD396" s="82" t="str">
        <f>IF(consulta_completa__11[[#This Row],[13 - Ocorrências/Ambientes Atingidos]]="","X","")</f>
        <v/>
      </c>
      <c r="CE396" s="84">
        <f>IFERROR(FIND("IBAMA",consulta_completa__11[[#This Row],[14 - Inst. Atuando no Local]]),0)</f>
        <v>0</v>
      </c>
      <c r="CF396" s="84" t="str">
        <f t="shared" si="203"/>
        <v/>
      </c>
      <c r="CG396" s="84">
        <f>IFERROR(FIND("OEMA",consulta_completa__11[[#This Row],[14 - Inst. Atuando no Local]]),0)</f>
        <v>0</v>
      </c>
      <c r="CH396" s="84" t="str">
        <f t="shared" si="204"/>
        <v/>
      </c>
      <c r="CI396" s="84">
        <f>IFERROR(FIND("DEFESA CIVIL",consulta_completa__11[[#This Row],[14 - Inst. Atuando no Local]]),0)</f>
        <v>0</v>
      </c>
      <c r="CJ396" s="84" t="str">
        <f t="shared" si="205"/>
        <v/>
      </c>
      <c r="CK396" s="84">
        <f>IFERROR(FIND("CORPO DE BOMBEIROS",consulta_completa__11[[#This Row],[14 - Inst. Atuando no Local]]),0)</f>
        <v>0</v>
      </c>
      <c r="CL396" s="84" t="str">
        <f t="shared" si="206"/>
        <v/>
      </c>
      <c r="CM396" s="84">
        <f>IFERROR(FIND("POLÍCIA RODOVIÁRIA",consulta_completa__11[[#This Row],[14 - Inst. Atuando no Local]]),0)</f>
        <v>0</v>
      </c>
      <c r="CN396" s="84" t="str">
        <f t="shared" si="207"/>
        <v/>
      </c>
      <c r="CO396" s="84">
        <f>IFERROR(FIND("POLÍCIA MILITAR",consulta_completa__11[[#This Row],[14 - Inst. Atuando no Local]]),0)</f>
        <v>0</v>
      </c>
      <c r="CP396" s="84" t="str">
        <f t="shared" si="208"/>
        <v/>
      </c>
      <c r="CQ396" s="84">
        <f>IFERROR(FIND("POLÍCIA CIVIL",consulta_completa__11[[#This Row],[14 - Inst. Atuando no Local]]),0)</f>
        <v>0</v>
      </c>
      <c r="CR396" s="84" t="str">
        <f t="shared" si="209"/>
        <v/>
      </c>
      <c r="CS396" s="84">
        <f>IFERROR(FIND("MARINHA DO BRASIL",consulta_completa__11[[#This Row],[14 - Inst. Atuando no Local]]),0)</f>
        <v>0</v>
      </c>
      <c r="CT396" s="84" t="str">
        <f t="shared" si="210"/>
        <v/>
      </c>
      <c r="CU396" s="84">
        <f>IFERROR(FIND("EMPRESA ESPECIALIZADA EM ATENDIMENTO",consulta_completa__11[[#This Row],[14 - Inst. Atuando no Local]]),0)</f>
        <v>0</v>
      </c>
      <c r="CV396" s="84" t="str">
        <f t="shared" si="211"/>
        <v/>
      </c>
      <c r="CW396" s="84">
        <f>IFERROR(FIND("IBAMA",consulta_completa__11[[#This Row],[14 - Inst. Atuando no Local]]),0)</f>
        <v>0</v>
      </c>
      <c r="CX396" s="84" t="str">
        <f t="shared" si="212"/>
        <v/>
      </c>
      <c r="CY396" s="84" t="str">
        <f>IF(consulta_completa__11[[#This Row],[14 - Inst. Atuando no Local]]="","X","")</f>
        <v/>
      </c>
      <c r="CZ396" s="84">
        <f>IFERROR(FIND("OUTRA (S)",consulta_completa__11[[#This Row],[14 - Inst. Atuando no Local]]),0)</f>
        <v>0</v>
      </c>
      <c r="DA396" s="84" t="str">
        <f t="shared" si="213"/>
        <v/>
      </c>
      <c r="DB396" s="35" t="str">
        <f t="shared" si="214"/>
        <v>Sim</v>
      </c>
      <c r="DC396" s="35" t="str">
        <f t="shared" si="215"/>
        <v>Não</v>
      </c>
      <c r="DD396" s="35" t="str">
        <f t="shared" si="216"/>
        <v>Sim</v>
      </c>
      <c r="DE396" s="87" t="str">
        <f>IF(AD396=1,"Federal",IF(AD396=2,"Estadual",IF(AD396=0,"Sem informação","")))</f>
        <v>Sem informação</v>
      </c>
    </row>
    <row r="397" spans="1:109">
      <c r="A397" s="14">
        <v>202561354028</v>
      </c>
      <c r="B397" s="1">
        <v>45819</v>
      </c>
      <c r="C397" t="s">
        <v>109</v>
      </c>
      <c r="D397" t="s">
        <v>110</v>
      </c>
      <c r="E397" t="s">
        <v>111</v>
      </c>
      <c r="F397" t="s">
        <v>112</v>
      </c>
      <c r="G397" t="s">
        <v>439</v>
      </c>
      <c r="H397" t="s">
        <v>3720</v>
      </c>
      <c r="I397" t="s">
        <v>117</v>
      </c>
      <c r="J397" t="s">
        <v>113</v>
      </c>
      <c r="K397" t="s">
        <v>114</v>
      </c>
      <c r="L397" t="s">
        <v>114</v>
      </c>
      <c r="M397" t="s">
        <v>118</v>
      </c>
      <c r="N397" t="s">
        <v>119</v>
      </c>
      <c r="O397" t="s">
        <v>239</v>
      </c>
      <c r="P397" t="s">
        <v>121</v>
      </c>
      <c r="Q397" t="s">
        <v>122</v>
      </c>
      <c r="R397" t="s">
        <v>123</v>
      </c>
      <c r="S397" t="s">
        <v>124</v>
      </c>
      <c r="T397" t="s">
        <v>1631</v>
      </c>
      <c r="U397" t="s">
        <v>3721</v>
      </c>
      <c r="V397" t="s">
        <v>3722</v>
      </c>
      <c r="Z397" t="s">
        <v>3723</v>
      </c>
      <c r="AA397" t="s">
        <v>113</v>
      </c>
      <c r="AB397" t="s">
        <v>206</v>
      </c>
      <c r="AC397" t="s">
        <v>482</v>
      </c>
      <c r="AD397">
        <v>1</v>
      </c>
      <c r="AE397" t="s">
        <v>568</v>
      </c>
      <c r="AF397" t="s">
        <v>113</v>
      </c>
      <c r="AG397" t="s">
        <v>113</v>
      </c>
      <c r="AH397" t="s">
        <v>131</v>
      </c>
      <c r="AI397" t="s">
        <v>132</v>
      </c>
      <c r="AJ397" t="s">
        <v>131</v>
      </c>
      <c r="AK397" t="s">
        <v>3724</v>
      </c>
      <c r="AL397" t="s">
        <v>3725</v>
      </c>
      <c r="AM397" t="s">
        <v>485</v>
      </c>
      <c r="AN397" t="s">
        <v>2901</v>
      </c>
      <c r="AO397" t="s">
        <v>3726</v>
      </c>
      <c r="AP397">
        <v>2732951305</v>
      </c>
      <c r="AQ397" t="s">
        <v>486</v>
      </c>
      <c r="AR397" t="s">
        <v>113</v>
      </c>
      <c r="AS397" t="s">
        <v>3727</v>
      </c>
      <c r="AT397" t="s">
        <v>113</v>
      </c>
      <c r="AU397" t="s">
        <v>113</v>
      </c>
      <c r="AW397" t="s">
        <v>159</v>
      </c>
      <c r="AX397" s="82">
        <f>IFERROR(FIND("Óbitos/feridos",consulta_completa__11[[#This Row],[13 - Ocorrências/Ambientes Atingidos]]),0)</f>
        <v>0</v>
      </c>
      <c r="AY397" s="83" t="str">
        <f t="shared" si="188"/>
        <v/>
      </c>
      <c r="AZ397" s="82">
        <f>IFERROR(FIND("População afetada/evacuada",consulta_completa__11[[#This Row],[13 - Ocorrências/Ambientes Atingidos]]),0)</f>
        <v>0</v>
      </c>
      <c r="BA397" s="82" t="str">
        <f t="shared" si="189"/>
        <v/>
      </c>
      <c r="BB397" s="82">
        <f>IFERROR(FIND("Suspensão de abastecimento de água",consulta_completa__11[[#This Row],[13 - Ocorrências/Ambientes Atingidos]]),0)</f>
        <v>0</v>
      </c>
      <c r="BC397" s="83" t="str">
        <f t="shared" si="217"/>
        <v/>
      </c>
      <c r="BD397" s="82">
        <f>IFERROR(FIND("Rio/córrego",consulta_completa__11[[#This Row],[13 - Ocorrências/Ambientes Atingidos]]),0)</f>
        <v>0</v>
      </c>
      <c r="BE397" s="83" t="str">
        <f t="shared" si="190"/>
        <v/>
      </c>
      <c r="BF397" s="82">
        <f>IFERROR(FIND("Lago",consulta_completa__11[[#This Row],[13 - Ocorrências/Ambientes Atingidos]]),0)</f>
        <v>0</v>
      </c>
      <c r="BG397" s="83" t="str">
        <f t="shared" si="191"/>
        <v/>
      </c>
      <c r="BH397" s="82">
        <f>IFERROR(FIND("Mar",consulta_completa__11[[#This Row],[13 - Ocorrências/Ambientes Atingidos]]),0)</f>
        <v>1</v>
      </c>
      <c r="BI397" s="83" t="str">
        <f t="shared" si="192"/>
        <v>X</v>
      </c>
      <c r="BJ397" s="82">
        <f>IFERROR(FIND("Praia",consulta_completa__11[[#This Row],[13 - Ocorrências/Ambientes Atingidos]]),0)</f>
        <v>0</v>
      </c>
      <c r="BK397" s="83" t="str">
        <f t="shared" si="193"/>
        <v/>
      </c>
      <c r="BL397" s="82">
        <f>IFERROR(FIND("Solo",consulta_completa__11[[#This Row],[13 - Ocorrências/Ambientes Atingidos]]),0)</f>
        <v>0</v>
      </c>
      <c r="BM397" s="83" t="str">
        <f t="shared" si="194"/>
        <v/>
      </c>
      <c r="BN397" s="82">
        <f>IFERROR(FIND("Águas subterrâneas",consulta_completa__11[[#This Row],[13 - Ocorrências/Ambientes Atingidos]]),0)</f>
        <v>0</v>
      </c>
      <c r="BO397" s="83" t="str">
        <f t="shared" si="195"/>
        <v/>
      </c>
      <c r="BP397" s="82">
        <f>IFERROR(FIND("Atmosfera",consulta_completa__11[[#This Row],[13 - Ocorrências/Ambientes Atingidos]]),0)</f>
        <v>0</v>
      </c>
      <c r="BQ397" s="83" t="str">
        <f t="shared" si="196"/>
        <v/>
      </c>
      <c r="BR397" s="82">
        <f>IFERROR(FIND("Flora",consulta_completa__11[[#This Row],[13 - Ocorrências/Ambientes Atingidos]]),0)</f>
        <v>0</v>
      </c>
      <c r="BS397" s="83" t="str">
        <f t="shared" si="197"/>
        <v/>
      </c>
      <c r="BT397" s="82">
        <f>IFERROR(FIND("Fauna",consulta_completa__11[[#This Row],[13 - Ocorrências/Ambientes Atingidos]]),0)</f>
        <v>0</v>
      </c>
      <c r="BU397" s="83" t="str">
        <f t="shared" si="198"/>
        <v/>
      </c>
      <c r="BV397" s="82">
        <f>IFERROR(FIND("UC federal",consulta_completa__11[[#This Row],[13 - Ocorrências/Ambientes Atingidos]]),0)</f>
        <v>0</v>
      </c>
      <c r="BW397" s="83" t="str">
        <f t="shared" si="199"/>
        <v/>
      </c>
      <c r="BX397" s="82">
        <f>IFERROR(FIND("UC estadual/municipal",consulta_completa__11[[#This Row],[13 - Ocorrências/Ambientes Atingidos]]),0)</f>
        <v>0</v>
      </c>
      <c r="BY397" s="83" t="str">
        <f t="shared" si="200"/>
        <v/>
      </c>
      <c r="BZ397" s="82">
        <f>IFERROR(FIND("Outro(s)",consulta_completa__11[[#This Row],[13 - Ocorrências/Ambientes Atingidos]]),0)</f>
        <v>0</v>
      </c>
      <c r="CA397" s="83" t="str">
        <f t="shared" si="201"/>
        <v/>
      </c>
      <c r="CB397" s="82">
        <f>IFERROR(FIND("Sem dano",consulta_completa__11[[#This Row],[13 - Ocorrências/Ambientes Atingidos]]),0)</f>
        <v>0</v>
      </c>
      <c r="CC397" s="83" t="str">
        <f t="shared" si="202"/>
        <v/>
      </c>
      <c r="CD397" s="82" t="str">
        <f>IF(consulta_completa__11[[#This Row],[13 - Ocorrências/Ambientes Atingidos]]="","X","")</f>
        <v/>
      </c>
      <c r="CE397" s="84">
        <f>IFERROR(FIND("IBAMA",consulta_completa__11[[#This Row],[14 - Inst. Atuando no Local]]),0)</f>
        <v>0</v>
      </c>
      <c r="CF397" s="84" t="str">
        <f t="shared" si="203"/>
        <v/>
      </c>
      <c r="CG397" s="84">
        <f>IFERROR(FIND("OEMA",consulta_completa__11[[#This Row],[14 - Inst. Atuando no Local]]),0)</f>
        <v>0</v>
      </c>
      <c r="CH397" s="84" t="str">
        <f t="shared" si="204"/>
        <v/>
      </c>
      <c r="CI397" s="84">
        <f>IFERROR(FIND("DEFESA CIVIL",consulta_completa__11[[#This Row],[14 - Inst. Atuando no Local]]),0)</f>
        <v>0</v>
      </c>
      <c r="CJ397" s="84" t="str">
        <f t="shared" si="205"/>
        <v/>
      </c>
      <c r="CK397" s="84">
        <f>IFERROR(FIND("CORPO DE BOMBEIROS",consulta_completa__11[[#This Row],[14 - Inst. Atuando no Local]]),0)</f>
        <v>0</v>
      </c>
      <c r="CL397" s="84" t="str">
        <f t="shared" si="206"/>
        <v/>
      </c>
      <c r="CM397" s="84">
        <f>IFERROR(FIND("POLÍCIA RODOVIÁRIA",consulta_completa__11[[#This Row],[14 - Inst. Atuando no Local]]),0)</f>
        <v>0</v>
      </c>
      <c r="CN397" s="84" t="str">
        <f t="shared" si="207"/>
        <v/>
      </c>
      <c r="CO397" s="84">
        <f>IFERROR(FIND("POLÍCIA MILITAR",consulta_completa__11[[#This Row],[14 - Inst. Atuando no Local]]),0)</f>
        <v>0</v>
      </c>
      <c r="CP397" s="84" t="str">
        <f t="shared" si="208"/>
        <v/>
      </c>
      <c r="CQ397" s="84">
        <f>IFERROR(FIND("POLÍCIA CIVIL",consulta_completa__11[[#This Row],[14 - Inst. Atuando no Local]]),0)</f>
        <v>0</v>
      </c>
      <c r="CR397" s="84" t="str">
        <f t="shared" si="209"/>
        <v/>
      </c>
      <c r="CS397" s="84">
        <f>IFERROR(FIND("MARINHA DO BRASIL",consulta_completa__11[[#This Row],[14 - Inst. Atuando no Local]]),0)</f>
        <v>0</v>
      </c>
      <c r="CT397" s="84" t="str">
        <f t="shared" si="210"/>
        <v/>
      </c>
      <c r="CU397" s="84">
        <f>IFERROR(FIND("EMPRESA ESPECIALIZADA EM ATENDIMENTO",consulta_completa__11[[#This Row],[14 - Inst. Atuando no Local]]),0)</f>
        <v>0</v>
      </c>
      <c r="CV397" s="84" t="str">
        <f t="shared" si="211"/>
        <v/>
      </c>
      <c r="CW397" s="84">
        <f>IFERROR(FIND("IBAMA",consulta_completa__11[[#This Row],[14 - Inst. Atuando no Local]]),0)</f>
        <v>0</v>
      </c>
      <c r="CX397" s="84" t="str">
        <f t="shared" si="212"/>
        <v/>
      </c>
      <c r="CY397" s="84" t="str">
        <f>IF(consulta_completa__11[[#This Row],[14 - Inst. Atuando no Local]]="","X","")</f>
        <v/>
      </c>
      <c r="CZ397" s="84">
        <f>IFERROR(FIND("OUTRA (S)",consulta_completa__11[[#This Row],[14 - Inst. Atuando no Local]]),0)</f>
        <v>0</v>
      </c>
      <c r="DA397" s="84" t="str">
        <f t="shared" si="213"/>
        <v/>
      </c>
      <c r="DB397" s="35" t="str">
        <f t="shared" si="214"/>
        <v>Sim</v>
      </c>
      <c r="DC397" s="35" t="str">
        <f t="shared" si="215"/>
        <v>Não</v>
      </c>
      <c r="DD397" s="35" t="str">
        <f t="shared" si="216"/>
        <v>Sim</v>
      </c>
      <c r="DE397" s="87" t="str">
        <f t="shared" si="187"/>
        <v>Federal</v>
      </c>
    </row>
    <row r="398" spans="1:109">
      <c r="A398" s="14">
        <v>202561354006</v>
      </c>
      <c r="B398" s="1">
        <v>45820</v>
      </c>
      <c r="C398" t="s">
        <v>608</v>
      </c>
      <c r="D398" t="s">
        <v>609</v>
      </c>
      <c r="E398" t="s">
        <v>139</v>
      </c>
      <c r="F398" t="s">
        <v>112</v>
      </c>
      <c r="G398" t="s">
        <v>113</v>
      </c>
      <c r="H398" t="s">
        <v>114</v>
      </c>
      <c r="I398" t="s">
        <v>114</v>
      </c>
      <c r="J398" t="s">
        <v>441</v>
      </c>
      <c r="K398" t="s">
        <v>3728</v>
      </c>
      <c r="L398" t="s">
        <v>117</v>
      </c>
      <c r="M398" t="s">
        <v>140</v>
      </c>
      <c r="N398" t="s">
        <v>141</v>
      </c>
      <c r="O398" t="s">
        <v>113</v>
      </c>
      <c r="P398" t="s">
        <v>142</v>
      </c>
      <c r="Q398" t="s">
        <v>122</v>
      </c>
      <c r="R398" t="s">
        <v>123</v>
      </c>
      <c r="S398" t="s">
        <v>113</v>
      </c>
      <c r="T398" t="s">
        <v>3729</v>
      </c>
      <c r="U398" t="s">
        <v>145</v>
      </c>
      <c r="V398" t="s">
        <v>3730</v>
      </c>
      <c r="X398" t="b">
        <v>1</v>
      </c>
      <c r="Z398" t="s">
        <v>409</v>
      </c>
      <c r="AA398" t="s">
        <v>3731</v>
      </c>
      <c r="AB398" t="s">
        <v>613</v>
      </c>
      <c r="AC398" t="s">
        <v>113</v>
      </c>
      <c r="AD398">
        <v>2</v>
      </c>
      <c r="AE398" t="s">
        <v>113</v>
      </c>
      <c r="AF398" t="s">
        <v>3732</v>
      </c>
      <c r="AG398" t="s">
        <v>3733</v>
      </c>
      <c r="AH398" t="s">
        <v>131</v>
      </c>
      <c r="AI398" t="s">
        <v>131</v>
      </c>
      <c r="AJ398" t="s">
        <v>131</v>
      </c>
      <c r="AK398" t="s">
        <v>2625</v>
      </c>
      <c r="AL398" t="s">
        <v>3734</v>
      </c>
      <c r="AM398" t="s">
        <v>153</v>
      </c>
      <c r="AN398" t="s">
        <v>154</v>
      </c>
      <c r="AO398" t="s">
        <v>155</v>
      </c>
      <c r="AP398">
        <v>6133161070</v>
      </c>
      <c r="AQ398" t="s">
        <v>156</v>
      </c>
      <c r="AR398" t="s">
        <v>113</v>
      </c>
      <c r="AS398" t="s">
        <v>113</v>
      </c>
      <c r="AT398" t="s">
        <v>113</v>
      </c>
      <c r="AU398" t="s">
        <v>113</v>
      </c>
      <c r="AW398" t="s">
        <v>113</v>
      </c>
      <c r="AX398" s="82">
        <f>IFERROR(FIND("Óbitos/feridos",consulta_completa__11[[#This Row],[13 - Ocorrências/Ambientes Atingidos]]),0)</f>
        <v>0</v>
      </c>
      <c r="AY398" s="83" t="str">
        <f t="shared" si="188"/>
        <v/>
      </c>
      <c r="AZ398" s="82">
        <f>IFERROR(FIND("População afetada/evacuada",consulta_completa__11[[#This Row],[13 - Ocorrências/Ambientes Atingidos]]),0)</f>
        <v>0</v>
      </c>
      <c r="BA398" s="82" t="str">
        <f t="shared" si="189"/>
        <v/>
      </c>
      <c r="BB398" s="82">
        <f>IFERROR(FIND("Suspensão de abastecimento de água",consulta_completa__11[[#This Row],[13 - Ocorrências/Ambientes Atingidos]]),0)</f>
        <v>0</v>
      </c>
      <c r="BC398" s="83" t="str">
        <f t="shared" si="217"/>
        <v/>
      </c>
      <c r="BD398" s="82">
        <f>IFERROR(FIND("Rio/córrego",consulta_completa__11[[#This Row],[13 - Ocorrências/Ambientes Atingidos]]),0)</f>
        <v>0</v>
      </c>
      <c r="BE398" s="83" t="str">
        <f t="shared" si="190"/>
        <v/>
      </c>
      <c r="BF398" s="82">
        <f>IFERROR(FIND("Lago",consulta_completa__11[[#This Row],[13 - Ocorrências/Ambientes Atingidos]]),0)</f>
        <v>0</v>
      </c>
      <c r="BG398" s="83" t="str">
        <f t="shared" si="191"/>
        <v/>
      </c>
      <c r="BH398" s="82">
        <f>IFERROR(FIND("Mar",consulta_completa__11[[#This Row],[13 - Ocorrências/Ambientes Atingidos]]),0)</f>
        <v>0</v>
      </c>
      <c r="BI398" s="83" t="str">
        <f t="shared" si="192"/>
        <v/>
      </c>
      <c r="BJ398" s="82">
        <f>IFERROR(FIND("Praia",consulta_completa__11[[#This Row],[13 - Ocorrências/Ambientes Atingidos]]),0)</f>
        <v>0</v>
      </c>
      <c r="BK398" s="83" t="str">
        <f t="shared" si="193"/>
        <v/>
      </c>
      <c r="BL398" s="82">
        <f>IFERROR(FIND("Solo",consulta_completa__11[[#This Row],[13 - Ocorrências/Ambientes Atingidos]]),0)</f>
        <v>1</v>
      </c>
      <c r="BM398" s="83" t="str">
        <f t="shared" si="194"/>
        <v>X</v>
      </c>
      <c r="BN398" s="82">
        <f>IFERROR(FIND("Águas subterrâneas",consulta_completa__11[[#This Row],[13 - Ocorrências/Ambientes Atingidos]]),0)</f>
        <v>0</v>
      </c>
      <c r="BO398" s="83" t="str">
        <f t="shared" si="195"/>
        <v/>
      </c>
      <c r="BP398" s="82">
        <f>IFERROR(FIND("Atmosfera",consulta_completa__11[[#This Row],[13 - Ocorrências/Ambientes Atingidos]]),0)</f>
        <v>0</v>
      </c>
      <c r="BQ398" s="83" t="str">
        <f t="shared" si="196"/>
        <v/>
      </c>
      <c r="BR398" s="82">
        <f>IFERROR(FIND("Flora",consulta_completa__11[[#This Row],[13 - Ocorrências/Ambientes Atingidos]]),0)</f>
        <v>0</v>
      </c>
      <c r="BS398" s="83" t="str">
        <f t="shared" si="197"/>
        <v/>
      </c>
      <c r="BT398" s="82">
        <f>IFERROR(FIND("Fauna",consulta_completa__11[[#This Row],[13 - Ocorrências/Ambientes Atingidos]]),0)</f>
        <v>0</v>
      </c>
      <c r="BU398" s="83" t="str">
        <f t="shared" si="198"/>
        <v/>
      </c>
      <c r="BV398" s="82">
        <f>IFERROR(FIND("UC federal",consulta_completa__11[[#This Row],[13 - Ocorrências/Ambientes Atingidos]]),0)</f>
        <v>0</v>
      </c>
      <c r="BW398" s="83" t="str">
        <f t="shared" si="199"/>
        <v/>
      </c>
      <c r="BX398" s="82">
        <f>IFERROR(FIND("UC estadual/municipal",consulta_completa__11[[#This Row],[13 - Ocorrências/Ambientes Atingidos]]),0)</f>
        <v>0</v>
      </c>
      <c r="BY398" s="83" t="str">
        <f t="shared" si="200"/>
        <v/>
      </c>
      <c r="BZ398" s="82">
        <f>IFERROR(FIND("Outro(s)",consulta_completa__11[[#This Row],[13 - Ocorrências/Ambientes Atingidos]]),0)</f>
        <v>0</v>
      </c>
      <c r="CA398" s="83" t="str">
        <f t="shared" si="201"/>
        <v/>
      </c>
      <c r="CB398" s="82">
        <f>IFERROR(FIND("Sem dano",consulta_completa__11[[#This Row],[13 - Ocorrências/Ambientes Atingidos]]),0)</f>
        <v>0</v>
      </c>
      <c r="CC398" s="83" t="str">
        <f t="shared" si="202"/>
        <v/>
      </c>
      <c r="CD398" s="82" t="str">
        <f>IF(consulta_completa__11[[#This Row],[13 - Ocorrências/Ambientes Atingidos]]="","X","")</f>
        <v/>
      </c>
      <c r="CE398" s="84">
        <f>IFERROR(FIND("IBAMA",consulta_completa__11[[#This Row],[14 - Inst. Atuando no Local]]),0)</f>
        <v>0</v>
      </c>
      <c r="CF398" s="84" t="str">
        <f t="shared" si="203"/>
        <v/>
      </c>
      <c r="CG398" s="84">
        <f>IFERROR(FIND("OEMA",consulta_completa__11[[#This Row],[14 - Inst. Atuando no Local]]),0)</f>
        <v>0</v>
      </c>
      <c r="CH398" s="84" t="str">
        <f t="shared" si="204"/>
        <v/>
      </c>
      <c r="CI398" s="84">
        <f>IFERROR(FIND("DEFESA CIVIL",consulta_completa__11[[#This Row],[14 - Inst. Atuando no Local]]),0)</f>
        <v>0</v>
      </c>
      <c r="CJ398" s="84" t="str">
        <f t="shared" si="205"/>
        <v/>
      </c>
      <c r="CK398" s="84">
        <f>IFERROR(FIND("CORPO DE BOMBEIROS",consulta_completa__11[[#This Row],[14 - Inst. Atuando no Local]]),0)</f>
        <v>0</v>
      </c>
      <c r="CL398" s="84" t="str">
        <f t="shared" si="206"/>
        <v/>
      </c>
      <c r="CM398" s="84">
        <f>IFERROR(FIND("POLÍCIA RODOVIÁRIA",consulta_completa__11[[#This Row],[14 - Inst. Atuando no Local]]),0)</f>
        <v>0</v>
      </c>
      <c r="CN398" s="84" t="str">
        <f t="shared" si="207"/>
        <v/>
      </c>
      <c r="CO398" s="84">
        <f>IFERROR(FIND("POLÍCIA MILITAR",consulta_completa__11[[#This Row],[14 - Inst. Atuando no Local]]),0)</f>
        <v>0</v>
      </c>
      <c r="CP398" s="84" t="str">
        <f t="shared" si="208"/>
        <v/>
      </c>
      <c r="CQ398" s="84">
        <f>IFERROR(FIND("POLÍCIA CIVIL",consulta_completa__11[[#This Row],[14 - Inst. Atuando no Local]]),0)</f>
        <v>0</v>
      </c>
      <c r="CR398" s="84" t="str">
        <f t="shared" si="209"/>
        <v/>
      </c>
      <c r="CS398" s="84">
        <f>IFERROR(FIND("MARINHA DO BRASIL",consulta_completa__11[[#This Row],[14 - Inst. Atuando no Local]]),0)</f>
        <v>0</v>
      </c>
      <c r="CT398" s="84" t="str">
        <f t="shared" si="210"/>
        <v/>
      </c>
      <c r="CU398" s="84">
        <f>IFERROR(FIND("EMPRESA ESPECIALIZADA EM ATENDIMENTO",consulta_completa__11[[#This Row],[14 - Inst. Atuando no Local]]),0)</f>
        <v>0</v>
      </c>
      <c r="CV398" s="84" t="str">
        <f t="shared" si="211"/>
        <v/>
      </c>
      <c r="CW398" s="84">
        <f>IFERROR(FIND("IBAMA",consulta_completa__11[[#This Row],[14 - Inst. Atuando no Local]]),0)</f>
        <v>0</v>
      </c>
      <c r="CX398" s="84" t="str">
        <f t="shared" si="212"/>
        <v/>
      </c>
      <c r="CY398" s="84" t="str">
        <f>IF(consulta_completa__11[[#This Row],[14 - Inst. Atuando no Local]]="","X","")</f>
        <v/>
      </c>
      <c r="CZ398" s="84">
        <f>IFERROR(FIND("OUTRA (S)",consulta_completa__11[[#This Row],[14 - Inst. Atuando no Local]]),0)</f>
        <v>0</v>
      </c>
      <c r="DA398" s="84" t="str">
        <f t="shared" si="213"/>
        <v/>
      </c>
      <c r="DB398" s="35" t="str">
        <f t="shared" si="214"/>
        <v>Sim</v>
      </c>
      <c r="DC398" s="35" t="str">
        <f t="shared" si="215"/>
        <v>Não</v>
      </c>
      <c r="DD398" s="35" t="str">
        <f t="shared" si="216"/>
        <v>Sim</v>
      </c>
      <c r="DE398" s="87" t="str">
        <f t="shared" si="187"/>
        <v>Estadual</v>
      </c>
    </row>
    <row r="399" spans="1:109">
      <c r="A399" s="14">
        <v>202561379243</v>
      </c>
      <c r="B399" s="1">
        <v>45821</v>
      </c>
      <c r="C399" t="s">
        <v>109</v>
      </c>
      <c r="D399" t="s">
        <v>110</v>
      </c>
      <c r="E399" t="s">
        <v>452</v>
      </c>
      <c r="F399" t="s">
        <v>112</v>
      </c>
      <c r="G399" t="s">
        <v>113</v>
      </c>
      <c r="H399" t="s">
        <v>114</v>
      </c>
      <c r="I399" t="s">
        <v>114</v>
      </c>
      <c r="J399" t="s">
        <v>975</v>
      </c>
      <c r="K399" t="s">
        <v>1099</v>
      </c>
      <c r="L399" t="s">
        <v>648</v>
      </c>
      <c r="M399" t="s">
        <v>118</v>
      </c>
      <c r="N399" t="s">
        <v>119</v>
      </c>
      <c r="O399" t="s">
        <v>239</v>
      </c>
      <c r="P399" t="s">
        <v>200</v>
      </c>
      <c r="Q399" t="s">
        <v>122</v>
      </c>
      <c r="R399" t="s">
        <v>123</v>
      </c>
      <c r="S399" t="s">
        <v>124</v>
      </c>
      <c r="T399" t="s">
        <v>977</v>
      </c>
      <c r="U399" t="s">
        <v>3735</v>
      </c>
      <c r="V399" t="s">
        <v>3736</v>
      </c>
      <c r="Z399" t="s">
        <v>3737</v>
      </c>
      <c r="AA399" t="s">
        <v>3738</v>
      </c>
      <c r="AB399" t="s">
        <v>982</v>
      </c>
      <c r="AC399" t="s">
        <v>983</v>
      </c>
      <c r="AD399">
        <v>1</v>
      </c>
      <c r="AE399" t="s">
        <v>3739</v>
      </c>
      <c r="AF399" t="s">
        <v>113</v>
      </c>
      <c r="AG399" t="s">
        <v>113</v>
      </c>
      <c r="AH399" t="s">
        <v>131</v>
      </c>
      <c r="AI399" t="s">
        <v>132</v>
      </c>
      <c r="AJ399" t="s">
        <v>131</v>
      </c>
      <c r="AK399" t="s">
        <v>3740</v>
      </c>
      <c r="AL399" t="s">
        <v>3741</v>
      </c>
      <c r="AM399" t="s">
        <v>986</v>
      </c>
      <c r="AN399" t="s">
        <v>987</v>
      </c>
      <c r="AO399" t="s">
        <v>988</v>
      </c>
      <c r="AP399">
        <v>21971328094</v>
      </c>
      <c r="AQ399" t="s">
        <v>989</v>
      </c>
      <c r="AR399" t="s">
        <v>113</v>
      </c>
      <c r="AS399" t="s">
        <v>3076</v>
      </c>
      <c r="AT399" t="s">
        <v>113</v>
      </c>
      <c r="AU399" t="s">
        <v>113</v>
      </c>
      <c r="AW399" t="s">
        <v>113</v>
      </c>
      <c r="AX399" s="82">
        <f>IFERROR(FIND("Óbitos/feridos",consulta_completa__11[[#This Row],[13 - Ocorrências/Ambientes Atingidos]]),0)</f>
        <v>0</v>
      </c>
      <c r="AY399" s="83" t="str">
        <f t="shared" si="188"/>
        <v/>
      </c>
      <c r="AZ399" s="82">
        <f>IFERROR(FIND("População afetada/evacuada",consulta_completa__11[[#This Row],[13 - Ocorrências/Ambientes Atingidos]]),0)</f>
        <v>0</v>
      </c>
      <c r="BA399" s="82" t="str">
        <f t="shared" si="189"/>
        <v/>
      </c>
      <c r="BB399" s="82">
        <f>IFERROR(FIND("Suspensão de abastecimento de água",consulta_completa__11[[#This Row],[13 - Ocorrências/Ambientes Atingidos]]),0)</f>
        <v>0</v>
      </c>
      <c r="BC399" s="83" t="str">
        <f t="shared" si="217"/>
        <v/>
      </c>
      <c r="BD399" s="82">
        <f>IFERROR(FIND("Rio/córrego",consulta_completa__11[[#This Row],[13 - Ocorrências/Ambientes Atingidos]]),0)</f>
        <v>0</v>
      </c>
      <c r="BE399" s="83" t="str">
        <f t="shared" si="190"/>
        <v/>
      </c>
      <c r="BF399" s="82">
        <f>IFERROR(FIND("Lago",consulta_completa__11[[#This Row],[13 - Ocorrências/Ambientes Atingidos]]),0)</f>
        <v>0</v>
      </c>
      <c r="BG399" s="83" t="str">
        <f t="shared" si="191"/>
        <v/>
      </c>
      <c r="BH399" s="82">
        <f>IFERROR(FIND("Mar",consulta_completa__11[[#This Row],[13 - Ocorrências/Ambientes Atingidos]]),0)</f>
        <v>1</v>
      </c>
      <c r="BI399" s="83" t="str">
        <f t="shared" si="192"/>
        <v>X</v>
      </c>
      <c r="BJ399" s="82">
        <f>IFERROR(FIND("Praia",consulta_completa__11[[#This Row],[13 - Ocorrências/Ambientes Atingidos]]),0)</f>
        <v>0</v>
      </c>
      <c r="BK399" s="83" t="str">
        <f t="shared" si="193"/>
        <v/>
      </c>
      <c r="BL399" s="82">
        <f>IFERROR(FIND("Solo",consulta_completa__11[[#This Row],[13 - Ocorrências/Ambientes Atingidos]]),0)</f>
        <v>0</v>
      </c>
      <c r="BM399" s="83" t="str">
        <f t="shared" si="194"/>
        <v/>
      </c>
      <c r="BN399" s="82">
        <f>IFERROR(FIND("Águas subterrâneas",consulta_completa__11[[#This Row],[13 - Ocorrências/Ambientes Atingidos]]),0)</f>
        <v>0</v>
      </c>
      <c r="BO399" s="83" t="str">
        <f t="shared" si="195"/>
        <v/>
      </c>
      <c r="BP399" s="82">
        <f>IFERROR(FIND("Atmosfera",consulta_completa__11[[#This Row],[13 - Ocorrências/Ambientes Atingidos]]),0)</f>
        <v>0</v>
      </c>
      <c r="BQ399" s="83" t="str">
        <f t="shared" si="196"/>
        <v/>
      </c>
      <c r="BR399" s="82">
        <f>IFERROR(FIND("Flora",consulta_completa__11[[#This Row],[13 - Ocorrências/Ambientes Atingidos]]),0)</f>
        <v>0</v>
      </c>
      <c r="BS399" s="83" t="str">
        <f t="shared" si="197"/>
        <v/>
      </c>
      <c r="BT399" s="82">
        <f>IFERROR(FIND("Fauna",consulta_completa__11[[#This Row],[13 - Ocorrências/Ambientes Atingidos]]),0)</f>
        <v>0</v>
      </c>
      <c r="BU399" s="83" t="str">
        <f t="shared" si="198"/>
        <v/>
      </c>
      <c r="BV399" s="82">
        <f>IFERROR(FIND("UC federal",consulta_completa__11[[#This Row],[13 - Ocorrências/Ambientes Atingidos]]),0)</f>
        <v>0</v>
      </c>
      <c r="BW399" s="83" t="str">
        <f t="shared" si="199"/>
        <v/>
      </c>
      <c r="BX399" s="82">
        <f>IFERROR(FIND("UC estadual/municipal",consulta_completa__11[[#This Row],[13 - Ocorrências/Ambientes Atingidos]]),0)</f>
        <v>0</v>
      </c>
      <c r="BY399" s="83" t="str">
        <f t="shared" si="200"/>
        <v/>
      </c>
      <c r="BZ399" s="82">
        <f>IFERROR(FIND("Outro(s)",consulta_completa__11[[#This Row],[13 - Ocorrências/Ambientes Atingidos]]),0)</f>
        <v>0</v>
      </c>
      <c r="CA399" s="83" t="str">
        <f t="shared" si="201"/>
        <v/>
      </c>
      <c r="CB399" s="82">
        <f>IFERROR(FIND("Sem dano",consulta_completa__11[[#This Row],[13 - Ocorrências/Ambientes Atingidos]]),0)</f>
        <v>0</v>
      </c>
      <c r="CC399" s="83" t="str">
        <f t="shared" si="202"/>
        <v/>
      </c>
      <c r="CD399" s="82" t="str">
        <f>IF(consulta_completa__11[[#This Row],[13 - Ocorrências/Ambientes Atingidos]]="","X","")</f>
        <v/>
      </c>
      <c r="CE399" s="84">
        <f>IFERROR(FIND("IBAMA",consulta_completa__11[[#This Row],[14 - Inst. Atuando no Local]]),0)</f>
        <v>0</v>
      </c>
      <c r="CF399" s="84" t="str">
        <f t="shared" si="203"/>
        <v/>
      </c>
      <c r="CG399" s="84">
        <f>IFERROR(FIND("OEMA",consulta_completa__11[[#This Row],[14 - Inst. Atuando no Local]]),0)</f>
        <v>0</v>
      </c>
      <c r="CH399" s="84" t="str">
        <f t="shared" si="204"/>
        <v/>
      </c>
      <c r="CI399" s="84">
        <f>IFERROR(FIND("DEFESA CIVIL",consulta_completa__11[[#This Row],[14 - Inst. Atuando no Local]]),0)</f>
        <v>0</v>
      </c>
      <c r="CJ399" s="84" t="str">
        <f t="shared" si="205"/>
        <v/>
      </c>
      <c r="CK399" s="84">
        <f>IFERROR(FIND("CORPO DE BOMBEIROS",consulta_completa__11[[#This Row],[14 - Inst. Atuando no Local]]),0)</f>
        <v>0</v>
      </c>
      <c r="CL399" s="84" t="str">
        <f t="shared" si="206"/>
        <v/>
      </c>
      <c r="CM399" s="84">
        <f>IFERROR(FIND("POLÍCIA RODOVIÁRIA",consulta_completa__11[[#This Row],[14 - Inst. Atuando no Local]]),0)</f>
        <v>0</v>
      </c>
      <c r="CN399" s="84" t="str">
        <f t="shared" si="207"/>
        <v/>
      </c>
      <c r="CO399" s="84">
        <f>IFERROR(FIND("POLÍCIA MILITAR",consulta_completa__11[[#This Row],[14 - Inst. Atuando no Local]]),0)</f>
        <v>0</v>
      </c>
      <c r="CP399" s="84" t="str">
        <f t="shared" si="208"/>
        <v/>
      </c>
      <c r="CQ399" s="84">
        <f>IFERROR(FIND("POLÍCIA CIVIL",consulta_completa__11[[#This Row],[14 - Inst. Atuando no Local]]),0)</f>
        <v>0</v>
      </c>
      <c r="CR399" s="84" t="str">
        <f t="shared" si="209"/>
        <v/>
      </c>
      <c r="CS399" s="84">
        <f>IFERROR(FIND("MARINHA DO BRASIL",consulta_completa__11[[#This Row],[14 - Inst. Atuando no Local]]),0)</f>
        <v>0</v>
      </c>
      <c r="CT399" s="84" t="str">
        <f t="shared" si="210"/>
        <v/>
      </c>
      <c r="CU399" s="84">
        <f>IFERROR(FIND("EMPRESA ESPECIALIZADA EM ATENDIMENTO",consulta_completa__11[[#This Row],[14 - Inst. Atuando no Local]]),0)</f>
        <v>0</v>
      </c>
      <c r="CV399" s="84" t="str">
        <f t="shared" si="211"/>
        <v/>
      </c>
      <c r="CW399" s="84">
        <f>IFERROR(FIND("IBAMA",consulta_completa__11[[#This Row],[14 - Inst. Atuando no Local]]),0)</f>
        <v>0</v>
      </c>
      <c r="CX399" s="84" t="str">
        <f t="shared" si="212"/>
        <v/>
      </c>
      <c r="CY399" s="84" t="str">
        <f>IF(consulta_completa__11[[#This Row],[14 - Inst. Atuando no Local]]="","X","")</f>
        <v/>
      </c>
      <c r="CZ399" s="84">
        <f>IFERROR(FIND("OUTRA (S)",consulta_completa__11[[#This Row],[14 - Inst. Atuando no Local]]),0)</f>
        <v>0</v>
      </c>
      <c r="DA399" s="84" t="str">
        <f t="shared" si="213"/>
        <v/>
      </c>
      <c r="DB399" s="35" t="str">
        <f t="shared" si="214"/>
        <v>Sim</v>
      </c>
      <c r="DC399" s="35" t="str">
        <f t="shared" si="215"/>
        <v>Não</v>
      </c>
      <c r="DD399" s="35" t="str">
        <f t="shared" si="216"/>
        <v>Sim</v>
      </c>
      <c r="DE399" s="87" t="str">
        <f t="shared" si="187"/>
        <v>Federal</v>
      </c>
    </row>
    <row r="400" spans="1:109">
      <c r="A400" s="14">
        <v>202561736030</v>
      </c>
      <c r="B400" s="1">
        <v>45821</v>
      </c>
      <c r="C400" t="s">
        <v>3742</v>
      </c>
      <c r="D400" t="s">
        <v>180</v>
      </c>
      <c r="E400" t="s">
        <v>286</v>
      </c>
      <c r="F400" t="s">
        <v>163</v>
      </c>
      <c r="G400" t="s">
        <v>1845</v>
      </c>
      <c r="H400" t="s">
        <v>113</v>
      </c>
      <c r="I400" t="s">
        <v>113</v>
      </c>
      <c r="J400" t="s">
        <v>113</v>
      </c>
      <c r="K400" t="s">
        <v>114</v>
      </c>
      <c r="L400" t="s">
        <v>114</v>
      </c>
      <c r="M400" t="s">
        <v>140</v>
      </c>
      <c r="N400" t="s">
        <v>141</v>
      </c>
      <c r="O400" t="s">
        <v>185</v>
      </c>
      <c r="P400" t="s">
        <v>200</v>
      </c>
      <c r="Q400" t="s">
        <v>167</v>
      </c>
      <c r="R400" t="s">
        <v>123</v>
      </c>
      <c r="S400" t="s">
        <v>113</v>
      </c>
      <c r="T400" t="s">
        <v>3743</v>
      </c>
      <c r="U400" t="s">
        <v>966</v>
      </c>
      <c r="V400" t="s">
        <v>3744</v>
      </c>
      <c r="Z400" t="s">
        <v>3745</v>
      </c>
      <c r="AA400" t="s">
        <v>113</v>
      </c>
      <c r="AB400" t="s">
        <v>113</v>
      </c>
      <c r="AC400" t="s">
        <v>113</v>
      </c>
      <c r="AE400" t="s">
        <v>3746</v>
      </c>
      <c r="AF400" t="s">
        <v>3747</v>
      </c>
      <c r="AG400" t="s">
        <v>113</v>
      </c>
      <c r="AH400" t="s">
        <v>131</v>
      </c>
      <c r="AI400" t="s">
        <v>132</v>
      </c>
      <c r="AJ400" t="s">
        <v>131</v>
      </c>
      <c r="AK400" t="s">
        <v>3748</v>
      </c>
      <c r="AL400" t="s">
        <v>3749</v>
      </c>
      <c r="AM400" t="s">
        <v>153</v>
      </c>
      <c r="AN400" t="s">
        <v>154</v>
      </c>
      <c r="AO400" t="s">
        <v>155</v>
      </c>
      <c r="AP400">
        <v>6133161070</v>
      </c>
      <c r="AQ400" t="s">
        <v>156</v>
      </c>
      <c r="AR400" t="s">
        <v>113</v>
      </c>
      <c r="AS400" t="s">
        <v>113</v>
      </c>
      <c r="AT400" t="s">
        <v>113</v>
      </c>
      <c r="AU400" t="s">
        <v>113</v>
      </c>
      <c r="AW400" t="s">
        <v>113</v>
      </c>
      <c r="AX400" s="82">
        <f>IFERROR(FIND("Óbitos/feridos",consulta_completa__11[[#This Row],[13 - Ocorrências/Ambientes Atingidos]]),0)</f>
        <v>0</v>
      </c>
      <c r="AY400" s="83" t="str">
        <f t="shared" si="188"/>
        <v/>
      </c>
      <c r="AZ400" s="82">
        <f>IFERROR(FIND("População afetada/evacuada",consulta_completa__11[[#This Row],[13 - Ocorrências/Ambientes Atingidos]]),0)</f>
        <v>0</v>
      </c>
      <c r="BA400" s="82" t="str">
        <f t="shared" si="189"/>
        <v/>
      </c>
      <c r="BB400" s="82">
        <f>IFERROR(FIND("Suspensão de abastecimento de água",consulta_completa__11[[#This Row],[13 - Ocorrências/Ambientes Atingidos]]),0)</f>
        <v>0</v>
      </c>
      <c r="BC400" s="83" t="str">
        <f t="shared" si="217"/>
        <v/>
      </c>
      <c r="BD400" s="82">
        <f>IFERROR(FIND("Rio/córrego",consulta_completa__11[[#This Row],[13 - Ocorrências/Ambientes Atingidos]]),0)</f>
        <v>0</v>
      </c>
      <c r="BE400" s="83" t="str">
        <f t="shared" si="190"/>
        <v/>
      </c>
      <c r="BF400" s="82">
        <f>IFERROR(FIND("Lago",consulta_completa__11[[#This Row],[13 - Ocorrências/Ambientes Atingidos]]),0)</f>
        <v>0</v>
      </c>
      <c r="BG400" s="83" t="str">
        <f t="shared" si="191"/>
        <v/>
      </c>
      <c r="BH400" s="82">
        <f>IFERROR(FIND("Mar",consulta_completa__11[[#This Row],[13 - Ocorrências/Ambientes Atingidos]]),0)</f>
        <v>0</v>
      </c>
      <c r="BI400" s="83" t="str">
        <f t="shared" si="192"/>
        <v/>
      </c>
      <c r="BJ400" s="82">
        <f>IFERROR(FIND("Praia",consulta_completa__11[[#This Row],[13 - Ocorrências/Ambientes Atingidos]]),0)</f>
        <v>0</v>
      </c>
      <c r="BK400" s="83" t="str">
        <f t="shared" si="193"/>
        <v/>
      </c>
      <c r="BL400" s="82">
        <f>IFERROR(FIND("Solo",consulta_completa__11[[#This Row],[13 - Ocorrências/Ambientes Atingidos]]),0)</f>
        <v>1</v>
      </c>
      <c r="BM400" s="83" t="str">
        <f t="shared" si="194"/>
        <v>X</v>
      </c>
      <c r="BN400" s="82">
        <f>IFERROR(FIND("Águas subterrâneas",consulta_completa__11[[#This Row],[13 - Ocorrências/Ambientes Atingidos]]),0)</f>
        <v>0</v>
      </c>
      <c r="BO400" s="83" t="str">
        <f t="shared" si="195"/>
        <v/>
      </c>
      <c r="BP400" s="82">
        <f>IFERROR(FIND("Atmosfera",consulta_completa__11[[#This Row],[13 - Ocorrências/Ambientes Atingidos]]),0)</f>
        <v>0</v>
      </c>
      <c r="BQ400" s="83" t="str">
        <f t="shared" si="196"/>
        <v/>
      </c>
      <c r="BR400" s="82">
        <f>IFERROR(FIND("Flora",consulta_completa__11[[#This Row],[13 - Ocorrências/Ambientes Atingidos]]),0)</f>
        <v>0</v>
      </c>
      <c r="BS400" s="83" t="str">
        <f t="shared" si="197"/>
        <v/>
      </c>
      <c r="BT400" s="82">
        <f>IFERROR(FIND("Fauna",consulta_completa__11[[#This Row],[13 - Ocorrências/Ambientes Atingidos]]),0)</f>
        <v>0</v>
      </c>
      <c r="BU400" s="83" t="str">
        <f t="shared" si="198"/>
        <v/>
      </c>
      <c r="BV400" s="82">
        <f>IFERROR(FIND("UC federal",consulta_completa__11[[#This Row],[13 - Ocorrências/Ambientes Atingidos]]),0)</f>
        <v>0</v>
      </c>
      <c r="BW400" s="83" t="str">
        <f t="shared" si="199"/>
        <v/>
      </c>
      <c r="BX400" s="82">
        <f>IFERROR(FIND("UC estadual/municipal",consulta_completa__11[[#This Row],[13 - Ocorrências/Ambientes Atingidos]]),0)</f>
        <v>0</v>
      </c>
      <c r="BY400" s="83" t="str">
        <f t="shared" si="200"/>
        <v/>
      </c>
      <c r="BZ400" s="82">
        <f>IFERROR(FIND("Outro(s)",consulta_completa__11[[#This Row],[13 - Ocorrências/Ambientes Atingidos]]),0)</f>
        <v>0</v>
      </c>
      <c r="CA400" s="83" t="str">
        <f t="shared" si="201"/>
        <v/>
      </c>
      <c r="CB400" s="82">
        <f>IFERROR(FIND("Sem dano",consulta_completa__11[[#This Row],[13 - Ocorrências/Ambientes Atingidos]]),0)</f>
        <v>0</v>
      </c>
      <c r="CC400" s="83" t="str">
        <f t="shared" si="202"/>
        <v/>
      </c>
      <c r="CD400" s="82" t="str">
        <f>IF(consulta_completa__11[[#This Row],[13 - Ocorrências/Ambientes Atingidos]]="","X","")</f>
        <v/>
      </c>
      <c r="CE400" s="84">
        <f>IFERROR(FIND("IBAMA",consulta_completa__11[[#This Row],[14 - Inst. Atuando no Local]]),0)</f>
        <v>0</v>
      </c>
      <c r="CF400" s="84" t="str">
        <f t="shared" si="203"/>
        <v/>
      </c>
      <c r="CG400" s="84">
        <f>IFERROR(FIND("OEMA",consulta_completa__11[[#This Row],[14 - Inst. Atuando no Local]]),0)</f>
        <v>0</v>
      </c>
      <c r="CH400" s="84" t="str">
        <f t="shared" si="204"/>
        <v/>
      </c>
      <c r="CI400" s="84">
        <f>IFERROR(FIND("DEFESA CIVIL",consulta_completa__11[[#This Row],[14 - Inst. Atuando no Local]]),0)</f>
        <v>0</v>
      </c>
      <c r="CJ400" s="84" t="str">
        <f t="shared" si="205"/>
        <v/>
      </c>
      <c r="CK400" s="84">
        <f>IFERROR(FIND("CORPO DE BOMBEIROS",consulta_completa__11[[#This Row],[14 - Inst. Atuando no Local]]),0)</f>
        <v>0</v>
      </c>
      <c r="CL400" s="84" t="str">
        <f t="shared" si="206"/>
        <v/>
      </c>
      <c r="CM400" s="84">
        <f>IFERROR(FIND("POLÍCIA RODOVIÁRIA",consulta_completa__11[[#This Row],[14 - Inst. Atuando no Local]]),0)</f>
        <v>0</v>
      </c>
      <c r="CN400" s="84" t="str">
        <f t="shared" si="207"/>
        <v/>
      </c>
      <c r="CO400" s="84">
        <f>IFERROR(FIND("POLÍCIA MILITAR",consulta_completa__11[[#This Row],[14 - Inst. Atuando no Local]]),0)</f>
        <v>0</v>
      </c>
      <c r="CP400" s="84" t="str">
        <f t="shared" si="208"/>
        <v/>
      </c>
      <c r="CQ400" s="84">
        <f>IFERROR(FIND("POLÍCIA CIVIL",consulta_completa__11[[#This Row],[14 - Inst. Atuando no Local]]),0)</f>
        <v>0</v>
      </c>
      <c r="CR400" s="84" t="str">
        <f t="shared" si="209"/>
        <v/>
      </c>
      <c r="CS400" s="84">
        <f>IFERROR(FIND("MARINHA DO BRASIL",consulta_completa__11[[#This Row],[14 - Inst. Atuando no Local]]),0)</f>
        <v>0</v>
      </c>
      <c r="CT400" s="84" t="str">
        <f t="shared" si="210"/>
        <v/>
      </c>
      <c r="CU400" s="84">
        <f>IFERROR(FIND("EMPRESA ESPECIALIZADA EM ATENDIMENTO",consulta_completa__11[[#This Row],[14 - Inst. Atuando no Local]]),0)</f>
        <v>0</v>
      </c>
      <c r="CV400" s="84" t="str">
        <f t="shared" si="211"/>
        <v/>
      </c>
      <c r="CW400" s="84">
        <f>IFERROR(FIND("IBAMA",consulta_completa__11[[#This Row],[14 - Inst. Atuando no Local]]),0)</f>
        <v>0</v>
      </c>
      <c r="CX400" s="84" t="str">
        <f t="shared" si="212"/>
        <v/>
      </c>
      <c r="CY400" s="84" t="str">
        <f>IF(consulta_completa__11[[#This Row],[14 - Inst. Atuando no Local]]="","X","")</f>
        <v/>
      </c>
      <c r="CZ400" s="84">
        <f>IFERROR(FIND("OUTRA (S)",consulta_completa__11[[#This Row],[14 - Inst. Atuando no Local]]),0)</f>
        <v>0</v>
      </c>
      <c r="DA400" s="84" t="str">
        <f t="shared" si="213"/>
        <v/>
      </c>
      <c r="DB400" s="35" t="str">
        <f t="shared" si="214"/>
        <v>Sim</v>
      </c>
      <c r="DC400" s="35" t="str">
        <f t="shared" si="215"/>
        <v>Não</v>
      </c>
      <c r="DD400" s="35" t="str">
        <f t="shared" si="216"/>
        <v>Sim</v>
      </c>
      <c r="DE400" s="87" t="str">
        <f t="shared" si="187"/>
        <v>Sem informação</v>
      </c>
    </row>
    <row r="401" spans="1:109">
      <c r="A401" s="14">
        <v>202562339620</v>
      </c>
      <c r="B401" s="1">
        <v>45821</v>
      </c>
      <c r="C401" t="s">
        <v>745</v>
      </c>
      <c r="D401" t="s">
        <v>746</v>
      </c>
      <c r="E401" t="s">
        <v>286</v>
      </c>
      <c r="F401" t="s">
        <v>139</v>
      </c>
      <c r="G401" t="s">
        <v>113</v>
      </c>
      <c r="H401" t="s">
        <v>114</v>
      </c>
      <c r="I401" t="s">
        <v>114</v>
      </c>
      <c r="J401" t="s">
        <v>113</v>
      </c>
      <c r="K401" t="s">
        <v>114</v>
      </c>
      <c r="L401" t="s">
        <v>114</v>
      </c>
      <c r="M401" t="s">
        <v>3707</v>
      </c>
      <c r="N401" t="s">
        <v>141</v>
      </c>
      <c r="O401" t="s">
        <v>239</v>
      </c>
      <c r="P401" t="s">
        <v>200</v>
      </c>
      <c r="Q401" t="s">
        <v>122</v>
      </c>
      <c r="R401" t="s">
        <v>123</v>
      </c>
      <c r="S401" t="s">
        <v>113</v>
      </c>
      <c r="T401" t="s">
        <v>3750</v>
      </c>
      <c r="U401" t="s">
        <v>3751</v>
      </c>
      <c r="V401" t="s">
        <v>3752</v>
      </c>
      <c r="X401" t="b">
        <v>1</v>
      </c>
      <c r="Z401" t="s">
        <v>3753</v>
      </c>
      <c r="AA401" t="s">
        <v>3754</v>
      </c>
      <c r="AB401" t="s">
        <v>3755</v>
      </c>
      <c r="AC401" t="s">
        <v>3756</v>
      </c>
      <c r="AD401">
        <v>1</v>
      </c>
      <c r="AE401" t="s">
        <v>3757</v>
      </c>
      <c r="AF401" t="s">
        <v>3758</v>
      </c>
      <c r="AG401" t="s">
        <v>3759</v>
      </c>
      <c r="AH401" t="s">
        <v>131</v>
      </c>
      <c r="AI401" t="s">
        <v>131</v>
      </c>
      <c r="AJ401" t="s">
        <v>132</v>
      </c>
      <c r="AK401" t="s">
        <v>113</v>
      </c>
      <c r="AL401" t="s">
        <v>3760</v>
      </c>
      <c r="AM401" t="s">
        <v>3761</v>
      </c>
      <c r="AN401" t="s">
        <v>3762</v>
      </c>
      <c r="AO401" t="s">
        <v>3763</v>
      </c>
      <c r="AP401">
        <v>94996651766</v>
      </c>
      <c r="AQ401" t="s">
        <v>3764</v>
      </c>
      <c r="AR401" t="s">
        <v>113</v>
      </c>
      <c r="AS401" t="s">
        <v>113</v>
      </c>
      <c r="AT401" t="s">
        <v>113</v>
      </c>
      <c r="AU401" t="s">
        <v>113</v>
      </c>
      <c r="AW401" t="s">
        <v>113</v>
      </c>
      <c r="AX401" s="82">
        <f>IFERROR(FIND("Óbitos/feridos",consulta_completa__11[[#This Row],[13 - Ocorrências/Ambientes Atingidos]]),0)</f>
        <v>0</v>
      </c>
      <c r="AY401" s="83" t="str">
        <f t="shared" si="188"/>
        <v/>
      </c>
      <c r="AZ401" s="82">
        <f>IFERROR(FIND("População afetada/evacuada",consulta_completa__11[[#This Row],[13 - Ocorrências/Ambientes Atingidos]]),0)</f>
        <v>0</v>
      </c>
      <c r="BA401" s="82" t="str">
        <f t="shared" si="189"/>
        <v/>
      </c>
      <c r="BB401" s="82">
        <f>IFERROR(FIND("Suspensão de abastecimento de água",consulta_completa__11[[#This Row],[13 - Ocorrências/Ambientes Atingidos]]),0)</f>
        <v>0</v>
      </c>
      <c r="BC401" s="83" t="str">
        <f t="shared" si="217"/>
        <v/>
      </c>
      <c r="BD401" s="82">
        <f>IFERROR(FIND("Rio/córrego",consulta_completa__11[[#This Row],[13 - Ocorrências/Ambientes Atingidos]]),0)</f>
        <v>0</v>
      </c>
      <c r="BE401" s="83" t="str">
        <f t="shared" si="190"/>
        <v/>
      </c>
      <c r="BF401" s="82">
        <f>IFERROR(FIND("Lago",consulta_completa__11[[#This Row],[13 - Ocorrências/Ambientes Atingidos]]),0)</f>
        <v>0</v>
      </c>
      <c r="BG401" s="83" t="str">
        <f t="shared" si="191"/>
        <v/>
      </c>
      <c r="BH401" s="82">
        <f>IFERROR(FIND("Mar",consulta_completa__11[[#This Row],[13 - Ocorrências/Ambientes Atingidos]]),0)</f>
        <v>0</v>
      </c>
      <c r="BI401" s="83" t="str">
        <f t="shared" si="192"/>
        <v/>
      </c>
      <c r="BJ401" s="82">
        <f>IFERROR(FIND("Praia",consulta_completa__11[[#This Row],[13 - Ocorrências/Ambientes Atingidos]]),0)</f>
        <v>0</v>
      </c>
      <c r="BK401" s="83" t="str">
        <f t="shared" si="193"/>
        <v/>
      </c>
      <c r="BL401" s="82">
        <f>IFERROR(FIND("Solo",consulta_completa__11[[#This Row],[13 - Ocorrências/Ambientes Atingidos]]),0)</f>
        <v>1</v>
      </c>
      <c r="BM401" s="83" t="str">
        <f t="shared" si="194"/>
        <v>X</v>
      </c>
      <c r="BN401" s="82">
        <f>IFERROR(FIND("Águas subterrâneas",consulta_completa__11[[#This Row],[13 - Ocorrências/Ambientes Atingidos]]),0)</f>
        <v>0</v>
      </c>
      <c r="BO401" s="83" t="str">
        <f t="shared" si="195"/>
        <v/>
      </c>
      <c r="BP401" s="82">
        <f>IFERROR(FIND("Atmosfera",consulta_completa__11[[#This Row],[13 - Ocorrências/Ambientes Atingidos]]),0)</f>
        <v>0</v>
      </c>
      <c r="BQ401" s="83" t="str">
        <f t="shared" si="196"/>
        <v/>
      </c>
      <c r="BR401" s="82">
        <f>IFERROR(FIND("Flora",consulta_completa__11[[#This Row],[13 - Ocorrências/Ambientes Atingidos]]),0)</f>
        <v>7</v>
      </c>
      <c r="BS401" s="83" t="str">
        <f t="shared" si="197"/>
        <v>X</v>
      </c>
      <c r="BT401" s="82">
        <f>IFERROR(FIND("Fauna",consulta_completa__11[[#This Row],[13 - Ocorrências/Ambientes Atingidos]]),0)</f>
        <v>0</v>
      </c>
      <c r="BU401" s="83" t="str">
        <f t="shared" si="198"/>
        <v/>
      </c>
      <c r="BV401" s="82">
        <f>IFERROR(FIND("UC federal",consulta_completa__11[[#This Row],[13 - Ocorrências/Ambientes Atingidos]]),0)</f>
        <v>0</v>
      </c>
      <c r="BW401" s="83" t="str">
        <f t="shared" si="199"/>
        <v/>
      </c>
      <c r="BX401" s="82">
        <f>IFERROR(FIND("UC estadual/municipal",consulta_completa__11[[#This Row],[13 - Ocorrências/Ambientes Atingidos]]),0)</f>
        <v>0</v>
      </c>
      <c r="BY401" s="83" t="str">
        <f t="shared" si="200"/>
        <v/>
      </c>
      <c r="BZ401" s="82">
        <f>IFERROR(FIND("Outro(s)",consulta_completa__11[[#This Row],[13 - Ocorrências/Ambientes Atingidos]]),0)</f>
        <v>0</v>
      </c>
      <c r="CA401" s="83" t="str">
        <f t="shared" si="201"/>
        <v/>
      </c>
      <c r="CB401" s="82">
        <f>IFERROR(FIND("Sem dano",consulta_completa__11[[#This Row],[13 - Ocorrências/Ambientes Atingidos]]),0)</f>
        <v>0</v>
      </c>
      <c r="CC401" s="83" t="str">
        <f t="shared" si="202"/>
        <v/>
      </c>
      <c r="CD401" s="82" t="str">
        <f>IF(consulta_completa__11[[#This Row],[13 - Ocorrências/Ambientes Atingidos]]="","X","")</f>
        <v/>
      </c>
      <c r="CE401" s="84">
        <f>IFERROR(FIND("IBAMA",consulta_completa__11[[#This Row],[14 - Inst. Atuando no Local]]),0)</f>
        <v>0</v>
      </c>
      <c r="CF401" s="84" t="str">
        <f t="shared" si="203"/>
        <v/>
      </c>
      <c r="CG401" s="84">
        <f>IFERROR(FIND("OEMA",consulta_completa__11[[#This Row],[14 - Inst. Atuando no Local]]),0)</f>
        <v>0</v>
      </c>
      <c r="CH401" s="84" t="str">
        <f t="shared" si="204"/>
        <v/>
      </c>
      <c r="CI401" s="84">
        <f>IFERROR(FIND("DEFESA CIVIL",consulta_completa__11[[#This Row],[14 - Inst. Atuando no Local]]),0)</f>
        <v>0</v>
      </c>
      <c r="CJ401" s="84" t="str">
        <f t="shared" si="205"/>
        <v/>
      </c>
      <c r="CK401" s="84">
        <f>IFERROR(FIND("CORPO DE BOMBEIROS",consulta_completa__11[[#This Row],[14 - Inst. Atuando no Local]]),0)</f>
        <v>0</v>
      </c>
      <c r="CL401" s="84" t="str">
        <f t="shared" si="206"/>
        <v/>
      </c>
      <c r="CM401" s="84">
        <f>IFERROR(FIND("POLÍCIA RODOVIÁRIA",consulta_completa__11[[#This Row],[14 - Inst. Atuando no Local]]),0)</f>
        <v>0</v>
      </c>
      <c r="CN401" s="84" t="str">
        <f t="shared" si="207"/>
        <v/>
      </c>
      <c r="CO401" s="84">
        <f>IFERROR(FIND("POLÍCIA MILITAR",consulta_completa__11[[#This Row],[14 - Inst. Atuando no Local]]),0)</f>
        <v>0</v>
      </c>
      <c r="CP401" s="84" t="str">
        <f t="shared" si="208"/>
        <v/>
      </c>
      <c r="CQ401" s="84">
        <f>IFERROR(FIND("POLÍCIA CIVIL",consulta_completa__11[[#This Row],[14 - Inst. Atuando no Local]]),0)</f>
        <v>0</v>
      </c>
      <c r="CR401" s="84" t="str">
        <f t="shared" si="209"/>
        <v/>
      </c>
      <c r="CS401" s="84">
        <f>IFERROR(FIND("MARINHA DO BRASIL",consulta_completa__11[[#This Row],[14 - Inst. Atuando no Local]]),0)</f>
        <v>0</v>
      </c>
      <c r="CT401" s="84" t="str">
        <f t="shared" si="210"/>
        <v/>
      </c>
      <c r="CU401" s="84">
        <f>IFERROR(FIND("EMPRESA ESPECIALIZADA EM ATENDIMENTO",consulta_completa__11[[#This Row],[14 - Inst. Atuando no Local]]),0)</f>
        <v>0</v>
      </c>
      <c r="CV401" s="84" t="str">
        <f t="shared" si="211"/>
        <v/>
      </c>
      <c r="CW401" s="84">
        <f>IFERROR(FIND("IBAMA",consulta_completa__11[[#This Row],[14 - Inst. Atuando no Local]]),0)</f>
        <v>0</v>
      </c>
      <c r="CX401" s="84" t="str">
        <f t="shared" si="212"/>
        <v/>
      </c>
      <c r="CY401" s="84" t="str">
        <f>IF(consulta_completa__11[[#This Row],[14 - Inst. Atuando no Local]]="","X","")</f>
        <v/>
      </c>
      <c r="CZ401" s="84">
        <f>IFERROR(FIND("OUTRA (S)",consulta_completa__11[[#This Row],[14 - Inst. Atuando no Local]]),0)</f>
        <v>0</v>
      </c>
      <c r="DA401" s="84" t="str">
        <f t="shared" si="213"/>
        <v/>
      </c>
      <c r="DB401" s="35" t="str">
        <f t="shared" si="214"/>
        <v>Sim</v>
      </c>
      <c r="DC401" s="35" t="str">
        <f t="shared" si="215"/>
        <v>Não</v>
      </c>
      <c r="DD401" s="35" t="str">
        <f t="shared" si="216"/>
        <v>Sim</v>
      </c>
      <c r="DE401" s="87" t="str">
        <f t="shared" si="187"/>
        <v>Federal</v>
      </c>
    </row>
    <row r="402" spans="1:109">
      <c r="A402" s="14">
        <v>202561479255</v>
      </c>
      <c r="B402" s="1">
        <v>45822</v>
      </c>
      <c r="C402" t="s">
        <v>502</v>
      </c>
      <c r="D402" t="s">
        <v>254</v>
      </c>
      <c r="E402" t="s">
        <v>139</v>
      </c>
      <c r="F402" t="s">
        <v>112</v>
      </c>
      <c r="G402" t="s">
        <v>113</v>
      </c>
      <c r="H402" t="s">
        <v>114</v>
      </c>
      <c r="I402" t="s">
        <v>114</v>
      </c>
      <c r="J402" t="s">
        <v>2260</v>
      </c>
      <c r="K402" t="s">
        <v>3765</v>
      </c>
      <c r="L402" t="s">
        <v>117</v>
      </c>
      <c r="M402" t="s">
        <v>140</v>
      </c>
      <c r="N402" t="s">
        <v>113</v>
      </c>
      <c r="O402" t="s">
        <v>120</v>
      </c>
      <c r="P402" t="s">
        <v>229</v>
      </c>
      <c r="Q402" t="s">
        <v>122</v>
      </c>
      <c r="R402" t="s">
        <v>123</v>
      </c>
      <c r="S402" t="s">
        <v>113</v>
      </c>
      <c r="T402" t="s">
        <v>3766</v>
      </c>
      <c r="U402" t="s">
        <v>3767</v>
      </c>
      <c r="V402" t="s">
        <v>3768</v>
      </c>
      <c r="Z402" t="s">
        <v>3449</v>
      </c>
      <c r="AA402" t="s">
        <v>3769</v>
      </c>
      <c r="AB402" t="s">
        <v>261</v>
      </c>
      <c r="AC402" t="s">
        <v>113</v>
      </c>
      <c r="AD402">
        <v>2</v>
      </c>
      <c r="AE402" t="s">
        <v>113</v>
      </c>
      <c r="AF402" t="s">
        <v>113</v>
      </c>
      <c r="AG402" t="s">
        <v>113</v>
      </c>
      <c r="AH402" t="s">
        <v>194</v>
      </c>
      <c r="AI402" t="s">
        <v>132</v>
      </c>
      <c r="AJ402" t="s">
        <v>131</v>
      </c>
      <c r="AK402" t="s">
        <v>3770</v>
      </c>
      <c r="AL402" t="s">
        <v>3771</v>
      </c>
      <c r="AM402" t="s">
        <v>2344</v>
      </c>
      <c r="AN402" t="s">
        <v>113</v>
      </c>
      <c r="AO402" t="s">
        <v>113</v>
      </c>
      <c r="AQ402" t="s">
        <v>2345</v>
      </c>
      <c r="AR402" t="s">
        <v>113</v>
      </c>
      <c r="AS402" t="s">
        <v>113</v>
      </c>
      <c r="AT402" t="s">
        <v>113</v>
      </c>
      <c r="AU402" t="s">
        <v>2260</v>
      </c>
      <c r="AV402">
        <v>3200000000</v>
      </c>
      <c r="AW402" t="s">
        <v>159</v>
      </c>
      <c r="AX402" s="82">
        <f>IFERROR(FIND("Óbitos/feridos",consulta_completa__11[[#This Row],[13 - Ocorrências/Ambientes Atingidos]]),0)</f>
        <v>0</v>
      </c>
      <c r="AY402" s="83" t="str">
        <f t="shared" si="188"/>
        <v/>
      </c>
      <c r="AZ402" s="82">
        <f>IFERROR(FIND("População afetada/evacuada",consulta_completa__11[[#This Row],[13 - Ocorrências/Ambientes Atingidos]]),0)</f>
        <v>0</v>
      </c>
      <c r="BA402" s="82" t="str">
        <f t="shared" si="189"/>
        <v/>
      </c>
      <c r="BB402" s="82">
        <f>IFERROR(FIND("Suspensão de abastecimento de água",consulta_completa__11[[#This Row],[13 - Ocorrências/Ambientes Atingidos]]),0)</f>
        <v>0</v>
      </c>
      <c r="BC402" s="83" t="str">
        <f t="shared" si="217"/>
        <v/>
      </c>
      <c r="BD402" s="82">
        <f>IFERROR(FIND("Rio/córrego",consulta_completa__11[[#This Row],[13 - Ocorrências/Ambientes Atingidos]]),0)</f>
        <v>0</v>
      </c>
      <c r="BE402" s="83" t="str">
        <f t="shared" si="190"/>
        <v/>
      </c>
      <c r="BF402" s="82">
        <f>IFERROR(FIND("Lago",consulta_completa__11[[#This Row],[13 - Ocorrências/Ambientes Atingidos]]),0)</f>
        <v>0</v>
      </c>
      <c r="BG402" s="83" t="str">
        <f t="shared" si="191"/>
        <v/>
      </c>
      <c r="BH402" s="82">
        <f>IFERROR(FIND("Mar",consulta_completa__11[[#This Row],[13 - Ocorrências/Ambientes Atingidos]]),0)</f>
        <v>0</v>
      </c>
      <c r="BI402" s="83" t="str">
        <f t="shared" si="192"/>
        <v/>
      </c>
      <c r="BJ402" s="82">
        <f>IFERROR(FIND("Praia",consulta_completa__11[[#This Row],[13 - Ocorrências/Ambientes Atingidos]]),0)</f>
        <v>0</v>
      </c>
      <c r="BK402" s="83" t="str">
        <f t="shared" si="193"/>
        <v/>
      </c>
      <c r="BL402" s="82">
        <f>IFERROR(FIND("Solo",consulta_completa__11[[#This Row],[13 - Ocorrências/Ambientes Atingidos]]),0)</f>
        <v>1</v>
      </c>
      <c r="BM402" s="83" t="str">
        <f t="shared" si="194"/>
        <v>X</v>
      </c>
      <c r="BN402" s="82">
        <f>IFERROR(FIND("Águas subterrâneas",consulta_completa__11[[#This Row],[13 - Ocorrências/Ambientes Atingidos]]),0)</f>
        <v>0</v>
      </c>
      <c r="BO402" s="83" t="str">
        <f t="shared" si="195"/>
        <v/>
      </c>
      <c r="BP402" s="82">
        <f>IFERROR(FIND("Atmosfera",consulta_completa__11[[#This Row],[13 - Ocorrências/Ambientes Atingidos]]),0)</f>
        <v>0</v>
      </c>
      <c r="BQ402" s="83" t="str">
        <f t="shared" si="196"/>
        <v/>
      </c>
      <c r="BR402" s="82">
        <f>IFERROR(FIND("Flora",consulta_completa__11[[#This Row],[13 - Ocorrências/Ambientes Atingidos]]),0)</f>
        <v>0</v>
      </c>
      <c r="BS402" s="83" t="str">
        <f t="shared" si="197"/>
        <v/>
      </c>
      <c r="BT402" s="82">
        <f>IFERROR(FIND("Fauna",consulta_completa__11[[#This Row],[13 - Ocorrências/Ambientes Atingidos]]),0)</f>
        <v>0</v>
      </c>
      <c r="BU402" s="83" t="str">
        <f t="shared" si="198"/>
        <v/>
      </c>
      <c r="BV402" s="82">
        <f>IFERROR(FIND("UC federal",consulta_completa__11[[#This Row],[13 - Ocorrências/Ambientes Atingidos]]),0)</f>
        <v>0</v>
      </c>
      <c r="BW402" s="83" t="str">
        <f t="shared" si="199"/>
        <v/>
      </c>
      <c r="BX402" s="82">
        <f>IFERROR(FIND("UC estadual/municipal",consulta_completa__11[[#This Row],[13 - Ocorrências/Ambientes Atingidos]]),0)</f>
        <v>0</v>
      </c>
      <c r="BY402" s="83" t="str">
        <f t="shared" si="200"/>
        <v/>
      </c>
      <c r="BZ402" s="82">
        <f>IFERROR(FIND("Outro(s)",consulta_completa__11[[#This Row],[13 - Ocorrências/Ambientes Atingidos]]),0)</f>
        <v>0</v>
      </c>
      <c r="CA402" s="83" t="str">
        <f t="shared" si="201"/>
        <v/>
      </c>
      <c r="CB402" s="82">
        <f>IFERROR(FIND("Sem dano",consulta_completa__11[[#This Row],[13 - Ocorrências/Ambientes Atingidos]]),0)</f>
        <v>0</v>
      </c>
      <c r="CC402" s="83" t="str">
        <f t="shared" si="202"/>
        <v/>
      </c>
      <c r="CD402" s="82" t="str">
        <f>IF(consulta_completa__11[[#This Row],[13 - Ocorrências/Ambientes Atingidos]]="","X","")</f>
        <v/>
      </c>
      <c r="CE402" s="84">
        <f>IFERROR(FIND("IBAMA",consulta_completa__11[[#This Row],[14 - Inst. Atuando no Local]]),0)</f>
        <v>0</v>
      </c>
      <c r="CF402" s="84" t="str">
        <f t="shared" si="203"/>
        <v/>
      </c>
      <c r="CG402" s="84">
        <f>IFERROR(FIND("OEMA",consulta_completa__11[[#This Row],[14 - Inst. Atuando no Local]]),0)</f>
        <v>0</v>
      </c>
      <c r="CH402" s="84" t="str">
        <f t="shared" si="204"/>
        <v/>
      </c>
      <c r="CI402" s="84">
        <f>IFERROR(FIND("DEFESA CIVIL",consulta_completa__11[[#This Row],[14 - Inst. Atuando no Local]]),0)</f>
        <v>0</v>
      </c>
      <c r="CJ402" s="84" t="str">
        <f t="shared" si="205"/>
        <v/>
      </c>
      <c r="CK402" s="84">
        <f>IFERROR(FIND("CORPO DE BOMBEIROS",consulta_completa__11[[#This Row],[14 - Inst. Atuando no Local]]),0)</f>
        <v>0</v>
      </c>
      <c r="CL402" s="84" t="str">
        <f t="shared" si="206"/>
        <v/>
      </c>
      <c r="CM402" s="84">
        <f>IFERROR(FIND("POLÍCIA RODOVIÁRIA",consulta_completa__11[[#This Row],[14 - Inst. Atuando no Local]]),0)</f>
        <v>0</v>
      </c>
      <c r="CN402" s="84" t="str">
        <f t="shared" si="207"/>
        <v/>
      </c>
      <c r="CO402" s="84">
        <f>IFERROR(FIND("POLÍCIA MILITAR",consulta_completa__11[[#This Row],[14 - Inst. Atuando no Local]]),0)</f>
        <v>0</v>
      </c>
      <c r="CP402" s="84" t="str">
        <f t="shared" si="208"/>
        <v/>
      </c>
      <c r="CQ402" s="84">
        <f>IFERROR(FIND("POLÍCIA CIVIL",consulta_completa__11[[#This Row],[14 - Inst. Atuando no Local]]),0)</f>
        <v>0</v>
      </c>
      <c r="CR402" s="84" t="str">
        <f t="shared" si="209"/>
        <v/>
      </c>
      <c r="CS402" s="84">
        <f>IFERROR(FIND("MARINHA DO BRASIL",consulta_completa__11[[#This Row],[14 - Inst. Atuando no Local]]),0)</f>
        <v>0</v>
      </c>
      <c r="CT402" s="84" t="str">
        <f t="shared" si="210"/>
        <v/>
      </c>
      <c r="CU402" s="84">
        <f>IFERROR(FIND("EMPRESA ESPECIALIZADA EM ATENDIMENTO",consulta_completa__11[[#This Row],[14 - Inst. Atuando no Local]]),0)</f>
        <v>0</v>
      </c>
      <c r="CV402" s="84" t="str">
        <f t="shared" si="211"/>
        <v/>
      </c>
      <c r="CW402" s="84">
        <f>IFERROR(FIND("IBAMA",consulta_completa__11[[#This Row],[14 - Inst. Atuando no Local]]),0)</f>
        <v>0</v>
      </c>
      <c r="CX402" s="84" t="str">
        <f t="shared" si="212"/>
        <v/>
      </c>
      <c r="CY402" s="84" t="str">
        <f>IF(consulta_completa__11[[#This Row],[14 - Inst. Atuando no Local]]="","X","")</f>
        <v>X</v>
      </c>
      <c r="CZ402" s="84">
        <f>IFERROR(FIND("OUTRA (S)",consulta_completa__11[[#This Row],[14 - Inst. Atuando no Local]]),0)</f>
        <v>0</v>
      </c>
      <c r="DA402" s="84" t="str">
        <f t="shared" si="213"/>
        <v/>
      </c>
      <c r="DB402" s="35" t="str">
        <f t="shared" si="214"/>
        <v>Sim</v>
      </c>
      <c r="DC402" s="35" t="str">
        <f t="shared" si="215"/>
        <v>Não</v>
      </c>
      <c r="DD402" s="35" t="str">
        <f t="shared" si="216"/>
        <v>Sim</v>
      </c>
      <c r="DE402" s="87" t="str">
        <f t="shared" si="187"/>
        <v>Estadual</v>
      </c>
    </row>
    <row r="403" spans="1:109">
      <c r="A403" s="14">
        <v>20256163641</v>
      </c>
      <c r="B403" s="1">
        <v>45823</v>
      </c>
      <c r="C403" t="s">
        <v>109</v>
      </c>
      <c r="D403" t="s">
        <v>110</v>
      </c>
      <c r="E403" t="s">
        <v>452</v>
      </c>
      <c r="F403" t="s">
        <v>112</v>
      </c>
      <c r="G403" t="s">
        <v>113</v>
      </c>
      <c r="H403" t="s">
        <v>114</v>
      </c>
      <c r="I403" t="s">
        <v>114</v>
      </c>
      <c r="J403" t="s">
        <v>1399</v>
      </c>
      <c r="K403" t="s">
        <v>3772</v>
      </c>
      <c r="L403" t="s">
        <v>117</v>
      </c>
      <c r="M403" t="s">
        <v>118</v>
      </c>
      <c r="N403" t="s">
        <v>119</v>
      </c>
      <c r="O403" t="s">
        <v>239</v>
      </c>
      <c r="P403" t="s">
        <v>272</v>
      </c>
      <c r="Q403" t="s">
        <v>122</v>
      </c>
      <c r="R403" t="s">
        <v>123</v>
      </c>
      <c r="S403" t="s">
        <v>113</v>
      </c>
      <c r="T403" t="s">
        <v>3773</v>
      </c>
      <c r="U403" t="s">
        <v>3774</v>
      </c>
      <c r="V403" t="s">
        <v>3775</v>
      </c>
      <c r="Z403" t="s">
        <v>3776</v>
      </c>
      <c r="AA403" t="s">
        <v>567</v>
      </c>
      <c r="AB403" t="s">
        <v>206</v>
      </c>
      <c r="AC403" t="s">
        <v>207</v>
      </c>
      <c r="AD403">
        <v>1</v>
      </c>
      <c r="AE403" t="s">
        <v>568</v>
      </c>
      <c r="AF403" t="s">
        <v>113</v>
      </c>
      <c r="AG403" t="s">
        <v>113</v>
      </c>
      <c r="AH403" t="s">
        <v>131</v>
      </c>
      <c r="AI403" t="s">
        <v>132</v>
      </c>
      <c r="AJ403" t="s">
        <v>131</v>
      </c>
      <c r="AK403" t="s">
        <v>3777</v>
      </c>
      <c r="AL403" t="s">
        <v>3778</v>
      </c>
      <c r="AM403" t="s">
        <v>210</v>
      </c>
      <c r="AN403" t="s">
        <v>3779</v>
      </c>
      <c r="AO403" t="s">
        <v>3726</v>
      </c>
      <c r="AP403">
        <v>2732951305</v>
      </c>
      <c r="AQ403" t="s">
        <v>211</v>
      </c>
      <c r="AR403" t="s">
        <v>113</v>
      </c>
      <c r="AS403" t="s">
        <v>113</v>
      </c>
      <c r="AT403" t="s">
        <v>113</v>
      </c>
      <c r="AU403" t="s">
        <v>113</v>
      </c>
      <c r="AW403" t="s">
        <v>113</v>
      </c>
      <c r="AX403" s="82">
        <f>IFERROR(FIND("Óbitos/feridos",consulta_completa__11[[#This Row],[13 - Ocorrências/Ambientes Atingidos]]),0)</f>
        <v>0</v>
      </c>
      <c r="AY403" s="83" t="str">
        <f t="shared" si="188"/>
        <v/>
      </c>
      <c r="AZ403" s="82">
        <f>IFERROR(FIND("População afetada/evacuada",consulta_completa__11[[#This Row],[13 - Ocorrências/Ambientes Atingidos]]),0)</f>
        <v>0</v>
      </c>
      <c r="BA403" s="82" t="str">
        <f t="shared" si="189"/>
        <v/>
      </c>
      <c r="BB403" s="82">
        <f>IFERROR(FIND("Suspensão de abastecimento de água",consulta_completa__11[[#This Row],[13 - Ocorrências/Ambientes Atingidos]]),0)</f>
        <v>0</v>
      </c>
      <c r="BC403" s="83" t="str">
        <f t="shared" si="217"/>
        <v/>
      </c>
      <c r="BD403" s="82">
        <f>IFERROR(FIND("Rio/córrego",consulta_completa__11[[#This Row],[13 - Ocorrências/Ambientes Atingidos]]),0)</f>
        <v>0</v>
      </c>
      <c r="BE403" s="83" t="str">
        <f t="shared" si="190"/>
        <v/>
      </c>
      <c r="BF403" s="82">
        <f>IFERROR(FIND("Lago",consulta_completa__11[[#This Row],[13 - Ocorrências/Ambientes Atingidos]]),0)</f>
        <v>0</v>
      </c>
      <c r="BG403" s="83" t="str">
        <f t="shared" si="191"/>
        <v/>
      </c>
      <c r="BH403" s="82">
        <f>IFERROR(FIND("Mar",consulta_completa__11[[#This Row],[13 - Ocorrências/Ambientes Atingidos]]),0)</f>
        <v>1</v>
      </c>
      <c r="BI403" s="83" t="str">
        <f t="shared" si="192"/>
        <v>X</v>
      </c>
      <c r="BJ403" s="82">
        <f>IFERROR(FIND("Praia",consulta_completa__11[[#This Row],[13 - Ocorrências/Ambientes Atingidos]]),0)</f>
        <v>0</v>
      </c>
      <c r="BK403" s="83" t="str">
        <f t="shared" si="193"/>
        <v/>
      </c>
      <c r="BL403" s="82">
        <f>IFERROR(FIND("Solo",consulta_completa__11[[#This Row],[13 - Ocorrências/Ambientes Atingidos]]),0)</f>
        <v>0</v>
      </c>
      <c r="BM403" s="83" t="str">
        <f t="shared" si="194"/>
        <v/>
      </c>
      <c r="BN403" s="82">
        <f>IFERROR(FIND("Águas subterrâneas",consulta_completa__11[[#This Row],[13 - Ocorrências/Ambientes Atingidos]]),0)</f>
        <v>0</v>
      </c>
      <c r="BO403" s="83" t="str">
        <f t="shared" si="195"/>
        <v/>
      </c>
      <c r="BP403" s="82">
        <f>IFERROR(FIND("Atmosfera",consulta_completa__11[[#This Row],[13 - Ocorrências/Ambientes Atingidos]]),0)</f>
        <v>0</v>
      </c>
      <c r="BQ403" s="83" t="str">
        <f t="shared" si="196"/>
        <v/>
      </c>
      <c r="BR403" s="82">
        <f>IFERROR(FIND("Flora",consulta_completa__11[[#This Row],[13 - Ocorrências/Ambientes Atingidos]]),0)</f>
        <v>0</v>
      </c>
      <c r="BS403" s="83" t="str">
        <f t="shared" si="197"/>
        <v/>
      </c>
      <c r="BT403" s="82">
        <f>IFERROR(FIND("Fauna",consulta_completa__11[[#This Row],[13 - Ocorrências/Ambientes Atingidos]]),0)</f>
        <v>0</v>
      </c>
      <c r="BU403" s="83" t="str">
        <f t="shared" si="198"/>
        <v/>
      </c>
      <c r="BV403" s="82">
        <f>IFERROR(FIND("UC federal",consulta_completa__11[[#This Row],[13 - Ocorrências/Ambientes Atingidos]]),0)</f>
        <v>0</v>
      </c>
      <c r="BW403" s="83" t="str">
        <f t="shared" si="199"/>
        <v/>
      </c>
      <c r="BX403" s="82">
        <f>IFERROR(FIND("UC estadual/municipal",consulta_completa__11[[#This Row],[13 - Ocorrências/Ambientes Atingidos]]),0)</f>
        <v>0</v>
      </c>
      <c r="BY403" s="83" t="str">
        <f t="shared" si="200"/>
        <v/>
      </c>
      <c r="BZ403" s="82">
        <f>IFERROR(FIND("Outro(s)",consulta_completa__11[[#This Row],[13 - Ocorrências/Ambientes Atingidos]]),0)</f>
        <v>0</v>
      </c>
      <c r="CA403" s="83" t="str">
        <f t="shared" si="201"/>
        <v/>
      </c>
      <c r="CB403" s="82">
        <f>IFERROR(FIND("Sem dano",consulta_completa__11[[#This Row],[13 - Ocorrências/Ambientes Atingidos]]),0)</f>
        <v>0</v>
      </c>
      <c r="CC403" s="83" t="str">
        <f t="shared" si="202"/>
        <v/>
      </c>
      <c r="CD403" s="82" t="str">
        <f>IF(consulta_completa__11[[#This Row],[13 - Ocorrências/Ambientes Atingidos]]="","X","")</f>
        <v/>
      </c>
      <c r="CE403" s="84">
        <f>IFERROR(FIND("IBAMA",consulta_completa__11[[#This Row],[14 - Inst. Atuando no Local]]),0)</f>
        <v>0</v>
      </c>
      <c r="CF403" s="84" t="str">
        <f t="shared" si="203"/>
        <v/>
      </c>
      <c r="CG403" s="84">
        <f>IFERROR(FIND("OEMA",consulta_completa__11[[#This Row],[14 - Inst. Atuando no Local]]),0)</f>
        <v>0</v>
      </c>
      <c r="CH403" s="84" t="str">
        <f t="shared" si="204"/>
        <v/>
      </c>
      <c r="CI403" s="84">
        <f>IFERROR(FIND("DEFESA CIVIL",consulta_completa__11[[#This Row],[14 - Inst. Atuando no Local]]),0)</f>
        <v>0</v>
      </c>
      <c r="CJ403" s="84" t="str">
        <f t="shared" si="205"/>
        <v/>
      </c>
      <c r="CK403" s="84">
        <f>IFERROR(FIND("CORPO DE BOMBEIROS",consulta_completa__11[[#This Row],[14 - Inst. Atuando no Local]]),0)</f>
        <v>0</v>
      </c>
      <c r="CL403" s="84" t="str">
        <f t="shared" si="206"/>
        <v/>
      </c>
      <c r="CM403" s="84">
        <f>IFERROR(FIND("POLÍCIA RODOVIÁRIA",consulta_completa__11[[#This Row],[14 - Inst. Atuando no Local]]),0)</f>
        <v>0</v>
      </c>
      <c r="CN403" s="84" t="str">
        <f t="shared" si="207"/>
        <v/>
      </c>
      <c r="CO403" s="84">
        <f>IFERROR(FIND("POLÍCIA MILITAR",consulta_completa__11[[#This Row],[14 - Inst. Atuando no Local]]),0)</f>
        <v>0</v>
      </c>
      <c r="CP403" s="84" t="str">
        <f t="shared" si="208"/>
        <v/>
      </c>
      <c r="CQ403" s="84">
        <f>IFERROR(FIND("POLÍCIA CIVIL",consulta_completa__11[[#This Row],[14 - Inst. Atuando no Local]]),0)</f>
        <v>0</v>
      </c>
      <c r="CR403" s="84" t="str">
        <f t="shared" si="209"/>
        <v/>
      </c>
      <c r="CS403" s="84">
        <f>IFERROR(FIND("MARINHA DO BRASIL",consulta_completa__11[[#This Row],[14 - Inst. Atuando no Local]]),0)</f>
        <v>0</v>
      </c>
      <c r="CT403" s="84" t="str">
        <f t="shared" si="210"/>
        <v/>
      </c>
      <c r="CU403" s="84">
        <f>IFERROR(FIND("EMPRESA ESPECIALIZADA EM ATENDIMENTO",consulta_completa__11[[#This Row],[14 - Inst. Atuando no Local]]),0)</f>
        <v>0</v>
      </c>
      <c r="CV403" s="84" t="str">
        <f t="shared" si="211"/>
        <v/>
      </c>
      <c r="CW403" s="84">
        <f>IFERROR(FIND("IBAMA",consulta_completa__11[[#This Row],[14 - Inst. Atuando no Local]]),0)</f>
        <v>0</v>
      </c>
      <c r="CX403" s="84" t="str">
        <f t="shared" si="212"/>
        <v/>
      </c>
      <c r="CY403" s="84" t="str">
        <f>IF(consulta_completa__11[[#This Row],[14 - Inst. Atuando no Local]]="","X","")</f>
        <v/>
      </c>
      <c r="CZ403" s="84">
        <f>IFERROR(FIND("OUTRA (S)",consulta_completa__11[[#This Row],[14 - Inst. Atuando no Local]]),0)</f>
        <v>0</v>
      </c>
      <c r="DA403" s="84" t="str">
        <f t="shared" si="213"/>
        <v/>
      </c>
      <c r="DB403" s="35" t="str">
        <f t="shared" si="214"/>
        <v>Sim</v>
      </c>
      <c r="DC403" s="35" t="str">
        <f t="shared" si="215"/>
        <v>Não</v>
      </c>
      <c r="DD403" s="35" t="str">
        <f t="shared" si="216"/>
        <v>Sim</v>
      </c>
      <c r="DE403" s="87" t="str">
        <f t="shared" si="187"/>
        <v>Federal</v>
      </c>
    </row>
    <row r="404" spans="1:109">
      <c r="A404" s="14">
        <v>202561636012</v>
      </c>
      <c r="B404" s="1">
        <v>45823</v>
      </c>
      <c r="C404" t="s">
        <v>3780</v>
      </c>
      <c r="D404" t="s">
        <v>180</v>
      </c>
      <c r="E404" t="s">
        <v>286</v>
      </c>
      <c r="F404" t="s">
        <v>112</v>
      </c>
      <c r="G404" t="s">
        <v>3781</v>
      </c>
      <c r="H404" t="s">
        <v>3782</v>
      </c>
      <c r="I404" t="s">
        <v>1352</v>
      </c>
      <c r="J404" t="s">
        <v>113</v>
      </c>
      <c r="K404" t="s">
        <v>114</v>
      </c>
      <c r="L404" t="s">
        <v>114</v>
      </c>
      <c r="M404" t="s">
        <v>297</v>
      </c>
      <c r="N404" t="s">
        <v>680</v>
      </c>
      <c r="O404" t="s">
        <v>120</v>
      </c>
      <c r="P404" t="s">
        <v>272</v>
      </c>
      <c r="Q404" t="s">
        <v>143</v>
      </c>
      <c r="R404" t="s">
        <v>123</v>
      </c>
      <c r="S404" t="s">
        <v>113</v>
      </c>
      <c r="T404" t="s">
        <v>3783</v>
      </c>
      <c r="U404" t="s">
        <v>3784</v>
      </c>
      <c r="V404" t="s">
        <v>3785</v>
      </c>
      <c r="Z404" t="s">
        <v>3784</v>
      </c>
      <c r="AA404" t="s">
        <v>3786</v>
      </c>
      <c r="AB404" t="s">
        <v>3787</v>
      </c>
      <c r="AC404" t="s">
        <v>1772</v>
      </c>
      <c r="AD404">
        <v>0</v>
      </c>
      <c r="AE404" t="s">
        <v>3788</v>
      </c>
      <c r="AF404" t="s">
        <v>3789</v>
      </c>
      <c r="AG404" t="s">
        <v>3790</v>
      </c>
      <c r="AH404" t="s">
        <v>131</v>
      </c>
      <c r="AI404" t="s">
        <v>131</v>
      </c>
      <c r="AJ404" t="s">
        <v>132</v>
      </c>
      <c r="AK404" t="s">
        <v>113</v>
      </c>
      <c r="AL404" t="s">
        <v>3791</v>
      </c>
      <c r="AM404" t="s">
        <v>692</v>
      </c>
      <c r="AN404" t="s">
        <v>1543</v>
      </c>
      <c r="AO404" t="s">
        <v>1544</v>
      </c>
      <c r="AP404">
        <v>6236238900</v>
      </c>
      <c r="AQ404" t="s">
        <v>695</v>
      </c>
      <c r="AR404" t="s">
        <v>113</v>
      </c>
      <c r="AS404" t="s">
        <v>113</v>
      </c>
      <c r="AT404" t="s">
        <v>113</v>
      </c>
      <c r="AU404" t="s">
        <v>113</v>
      </c>
      <c r="AW404" t="s">
        <v>113</v>
      </c>
      <c r="AX404" s="82">
        <f>IFERROR(FIND("Óbitos/feridos",consulta_completa__11[[#This Row],[13 - Ocorrências/Ambientes Atingidos]]),0)</f>
        <v>1</v>
      </c>
      <c r="AY404" s="83" t="str">
        <f t="shared" si="188"/>
        <v>X</v>
      </c>
      <c r="AZ404" s="82">
        <f>IFERROR(FIND("População afetada/evacuada",consulta_completa__11[[#This Row],[13 - Ocorrências/Ambientes Atingidos]]),0)</f>
        <v>0</v>
      </c>
      <c r="BA404" s="82" t="str">
        <f t="shared" si="189"/>
        <v/>
      </c>
      <c r="BB404" s="82">
        <f>IFERROR(FIND("Suspensão de abastecimento de água",consulta_completa__11[[#This Row],[13 - Ocorrências/Ambientes Atingidos]]),0)</f>
        <v>0</v>
      </c>
      <c r="BC404" s="83" t="str">
        <f t="shared" si="217"/>
        <v/>
      </c>
      <c r="BD404" s="82">
        <f>IFERROR(FIND("Rio/córrego",consulta_completa__11[[#This Row],[13 - Ocorrências/Ambientes Atingidos]]),0)</f>
        <v>0</v>
      </c>
      <c r="BE404" s="83" t="str">
        <f t="shared" si="190"/>
        <v/>
      </c>
      <c r="BF404" s="82">
        <f>IFERROR(FIND("Lago",consulta_completa__11[[#This Row],[13 - Ocorrências/Ambientes Atingidos]]),0)</f>
        <v>0</v>
      </c>
      <c r="BG404" s="83" t="str">
        <f t="shared" si="191"/>
        <v/>
      </c>
      <c r="BH404" s="82">
        <f>IFERROR(FIND("Mar",consulta_completa__11[[#This Row],[13 - Ocorrências/Ambientes Atingidos]]),0)</f>
        <v>0</v>
      </c>
      <c r="BI404" s="83" t="str">
        <f t="shared" si="192"/>
        <v/>
      </c>
      <c r="BJ404" s="82">
        <f>IFERROR(FIND("Praia",consulta_completa__11[[#This Row],[13 - Ocorrências/Ambientes Atingidos]]),0)</f>
        <v>0</v>
      </c>
      <c r="BK404" s="83" t="str">
        <f t="shared" si="193"/>
        <v/>
      </c>
      <c r="BL404" s="82">
        <f>IFERROR(FIND("Solo",consulta_completa__11[[#This Row],[13 - Ocorrências/Ambientes Atingidos]]),0)</f>
        <v>17</v>
      </c>
      <c r="BM404" s="83" t="str">
        <f t="shared" si="194"/>
        <v>X</v>
      </c>
      <c r="BN404" s="82">
        <f>IFERROR(FIND("Águas subterrâneas",consulta_completa__11[[#This Row],[13 - Ocorrências/Ambientes Atingidos]]),0)</f>
        <v>0</v>
      </c>
      <c r="BO404" s="83" t="str">
        <f t="shared" si="195"/>
        <v/>
      </c>
      <c r="BP404" s="82">
        <f>IFERROR(FIND("Atmosfera",consulta_completa__11[[#This Row],[13 - Ocorrências/Ambientes Atingidos]]),0)</f>
        <v>0</v>
      </c>
      <c r="BQ404" s="83" t="str">
        <f t="shared" si="196"/>
        <v/>
      </c>
      <c r="BR404" s="82">
        <f>IFERROR(FIND("Flora",consulta_completa__11[[#This Row],[13 - Ocorrências/Ambientes Atingidos]]),0)</f>
        <v>0</v>
      </c>
      <c r="BS404" s="83" t="str">
        <f t="shared" si="197"/>
        <v/>
      </c>
      <c r="BT404" s="82">
        <f>IFERROR(FIND("Fauna",consulta_completa__11[[#This Row],[13 - Ocorrências/Ambientes Atingidos]]),0)</f>
        <v>0</v>
      </c>
      <c r="BU404" s="83" t="str">
        <f t="shared" si="198"/>
        <v/>
      </c>
      <c r="BV404" s="82">
        <f>IFERROR(FIND("UC federal",consulta_completa__11[[#This Row],[13 - Ocorrências/Ambientes Atingidos]]),0)</f>
        <v>0</v>
      </c>
      <c r="BW404" s="83" t="str">
        <f t="shared" si="199"/>
        <v/>
      </c>
      <c r="BX404" s="82">
        <f>IFERROR(FIND("UC estadual/municipal",consulta_completa__11[[#This Row],[13 - Ocorrências/Ambientes Atingidos]]),0)</f>
        <v>0</v>
      </c>
      <c r="BY404" s="83" t="str">
        <f t="shared" si="200"/>
        <v/>
      </c>
      <c r="BZ404" s="82">
        <f>IFERROR(FIND("Outro(s)",consulta_completa__11[[#This Row],[13 - Ocorrências/Ambientes Atingidos]]),0)</f>
        <v>0</v>
      </c>
      <c r="CA404" s="83" t="str">
        <f t="shared" si="201"/>
        <v/>
      </c>
      <c r="CB404" s="82">
        <f>IFERROR(FIND("Sem dano",consulta_completa__11[[#This Row],[13 - Ocorrências/Ambientes Atingidos]]),0)</f>
        <v>0</v>
      </c>
      <c r="CC404" s="83" t="str">
        <f t="shared" si="202"/>
        <v/>
      </c>
      <c r="CD404" s="82" t="str">
        <f>IF(consulta_completa__11[[#This Row],[13 - Ocorrências/Ambientes Atingidos]]="","X","")</f>
        <v/>
      </c>
      <c r="CE404" s="84">
        <f>IFERROR(FIND("IBAMA",consulta_completa__11[[#This Row],[14 - Inst. Atuando no Local]]),0)</f>
        <v>0</v>
      </c>
      <c r="CF404" s="84" t="str">
        <f t="shared" si="203"/>
        <v/>
      </c>
      <c r="CG404" s="84">
        <f>IFERROR(FIND("OEMA",consulta_completa__11[[#This Row],[14 - Inst. Atuando no Local]]),0)</f>
        <v>0</v>
      </c>
      <c r="CH404" s="84" t="str">
        <f t="shared" si="204"/>
        <v/>
      </c>
      <c r="CI404" s="84">
        <f>IFERROR(FIND("DEFESA CIVIL",consulta_completa__11[[#This Row],[14 - Inst. Atuando no Local]]),0)</f>
        <v>0</v>
      </c>
      <c r="CJ404" s="84" t="str">
        <f t="shared" si="205"/>
        <v/>
      </c>
      <c r="CK404" s="84">
        <f>IFERROR(FIND("CORPO DE BOMBEIROS",consulta_completa__11[[#This Row],[14 - Inst. Atuando no Local]]),0)</f>
        <v>0</v>
      </c>
      <c r="CL404" s="84" t="str">
        <f t="shared" si="206"/>
        <v/>
      </c>
      <c r="CM404" s="84">
        <f>IFERROR(FIND("POLÍCIA RODOVIÁRIA",consulta_completa__11[[#This Row],[14 - Inst. Atuando no Local]]),0)</f>
        <v>0</v>
      </c>
      <c r="CN404" s="84" t="str">
        <f t="shared" si="207"/>
        <v/>
      </c>
      <c r="CO404" s="84">
        <f>IFERROR(FIND("POLÍCIA MILITAR",consulta_completa__11[[#This Row],[14 - Inst. Atuando no Local]]),0)</f>
        <v>0</v>
      </c>
      <c r="CP404" s="84" t="str">
        <f t="shared" si="208"/>
        <v/>
      </c>
      <c r="CQ404" s="84">
        <f>IFERROR(FIND("POLÍCIA CIVIL",consulta_completa__11[[#This Row],[14 - Inst. Atuando no Local]]),0)</f>
        <v>0</v>
      </c>
      <c r="CR404" s="84" t="str">
        <f t="shared" si="209"/>
        <v/>
      </c>
      <c r="CS404" s="84">
        <f>IFERROR(FIND("MARINHA DO BRASIL",consulta_completa__11[[#This Row],[14 - Inst. Atuando no Local]]),0)</f>
        <v>0</v>
      </c>
      <c r="CT404" s="84" t="str">
        <f t="shared" si="210"/>
        <v/>
      </c>
      <c r="CU404" s="84">
        <f>IFERROR(FIND("EMPRESA ESPECIALIZADA EM ATENDIMENTO",consulta_completa__11[[#This Row],[14 - Inst. Atuando no Local]]),0)</f>
        <v>0</v>
      </c>
      <c r="CV404" s="84" t="str">
        <f t="shared" si="211"/>
        <v/>
      </c>
      <c r="CW404" s="84">
        <f>IFERROR(FIND("IBAMA",consulta_completa__11[[#This Row],[14 - Inst. Atuando no Local]]),0)</f>
        <v>0</v>
      </c>
      <c r="CX404" s="84" t="str">
        <f t="shared" si="212"/>
        <v/>
      </c>
      <c r="CY404" s="84" t="str">
        <f>IF(consulta_completa__11[[#This Row],[14 - Inst. Atuando no Local]]="","X","")</f>
        <v/>
      </c>
      <c r="CZ404" s="84">
        <f>IFERROR(FIND("OUTRA (S)",consulta_completa__11[[#This Row],[14 - Inst. Atuando no Local]]),0)</f>
        <v>0</v>
      </c>
      <c r="DA404" s="84" t="str">
        <f t="shared" si="213"/>
        <v/>
      </c>
      <c r="DB404" s="35" t="str">
        <f t="shared" si="214"/>
        <v>Sim</v>
      </c>
      <c r="DC404" s="35" t="str">
        <f t="shared" si="215"/>
        <v>Não</v>
      </c>
      <c r="DD404" s="35" t="str">
        <f t="shared" si="216"/>
        <v>Sim</v>
      </c>
      <c r="DE404" s="87" t="str">
        <f t="shared" si="187"/>
        <v>Sem informação</v>
      </c>
    </row>
    <row r="405" spans="1:109">
      <c r="A405" s="14">
        <v>202561661210</v>
      </c>
      <c r="B405" s="1">
        <v>45823</v>
      </c>
      <c r="C405" t="s">
        <v>3792</v>
      </c>
      <c r="D405" t="s">
        <v>180</v>
      </c>
      <c r="E405" t="s">
        <v>162</v>
      </c>
      <c r="F405" t="s">
        <v>163</v>
      </c>
      <c r="G405" t="s">
        <v>113</v>
      </c>
      <c r="H405" t="s">
        <v>114</v>
      </c>
      <c r="I405" t="s">
        <v>114</v>
      </c>
      <c r="J405" t="s">
        <v>1492</v>
      </c>
      <c r="K405" t="s">
        <v>113</v>
      </c>
      <c r="L405" t="s">
        <v>113</v>
      </c>
      <c r="M405" t="s">
        <v>140</v>
      </c>
      <c r="N405" t="s">
        <v>119</v>
      </c>
      <c r="O405" t="s">
        <v>239</v>
      </c>
      <c r="P405" t="s">
        <v>272</v>
      </c>
      <c r="Q405" t="s">
        <v>167</v>
      </c>
      <c r="R405" t="s">
        <v>123</v>
      </c>
      <c r="S405" t="s">
        <v>113</v>
      </c>
      <c r="T405" t="s">
        <v>3793</v>
      </c>
      <c r="U405" t="s">
        <v>3794</v>
      </c>
      <c r="V405" t="s">
        <v>3794</v>
      </c>
      <c r="Z405" t="s">
        <v>113</v>
      </c>
      <c r="AA405" t="s">
        <v>3795</v>
      </c>
      <c r="AB405" t="s">
        <v>275</v>
      </c>
      <c r="AC405" t="s">
        <v>276</v>
      </c>
      <c r="AD405">
        <v>1</v>
      </c>
      <c r="AE405" t="s">
        <v>3796</v>
      </c>
      <c r="AF405" t="s">
        <v>3797</v>
      </c>
      <c r="AG405" t="s">
        <v>1130</v>
      </c>
      <c r="AH405" t="s">
        <v>131</v>
      </c>
      <c r="AI405" t="s">
        <v>131</v>
      </c>
      <c r="AJ405" t="s">
        <v>132</v>
      </c>
      <c r="AK405" t="s">
        <v>113</v>
      </c>
      <c r="AL405" t="s">
        <v>3798</v>
      </c>
      <c r="AM405" t="s">
        <v>281</v>
      </c>
      <c r="AN405" t="s">
        <v>282</v>
      </c>
      <c r="AO405" t="s">
        <v>283</v>
      </c>
      <c r="AP405">
        <v>31982725614</v>
      </c>
      <c r="AQ405" t="s">
        <v>284</v>
      </c>
      <c r="AR405" t="s">
        <v>113</v>
      </c>
      <c r="AS405" t="s">
        <v>113</v>
      </c>
      <c r="AT405" t="s">
        <v>113</v>
      </c>
      <c r="AU405" t="s">
        <v>113</v>
      </c>
      <c r="AW405" t="s">
        <v>113</v>
      </c>
      <c r="AX405" s="82">
        <f>IFERROR(FIND("Óbitos/feridos",consulta_completa__11[[#This Row],[13 - Ocorrências/Ambientes Atingidos]]),0)</f>
        <v>0</v>
      </c>
      <c r="AY405" s="83" t="str">
        <f t="shared" si="188"/>
        <v/>
      </c>
      <c r="AZ405" s="82">
        <f>IFERROR(FIND("População afetada/evacuada",consulta_completa__11[[#This Row],[13 - Ocorrências/Ambientes Atingidos]]),0)</f>
        <v>0</v>
      </c>
      <c r="BA405" s="82" t="str">
        <f t="shared" si="189"/>
        <v/>
      </c>
      <c r="BB405" s="82">
        <f>IFERROR(FIND("Suspensão de abastecimento de água",consulta_completa__11[[#This Row],[13 - Ocorrências/Ambientes Atingidos]]),0)</f>
        <v>0</v>
      </c>
      <c r="BC405" s="83" t="str">
        <f t="shared" si="217"/>
        <v/>
      </c>
      <c r="BD405" s="82">
        <f>IFERROR(FIND("Rio/córrego",consulta_completa__11[[#This Row],[13 - Ocorrências/Ambientes Atingidos]]),0)</f>
        <v>0</v>
      </c>
      <c r="BE405" s="83" t="str">
        <f t="shared" si="190"/>
        <v/>
      </c>
      <c r="BF405" s="82">
        <f>IFERROR(FIND("Lago",consulta_completa__11[[#This Row],[13 - Ocorrências/Ambientes Atingidos]]),0)</f>
        <v>0</v>
      </c>
      <c r="BG405" s="83" t="str">
        <f t="shared" si="191"/>
        <v/>
      </c>
      <c r="BH405" s="82">
        <f>IFERROR(FIND("Mar",consulta_completa__11[[#This Row],[13 - Ocorrências/Ambientes Atingidos]]),0)</f>
        <v>0</v>
      </c>
      <c r="BI405" s="83" t="str">
        <f t="shared" si="192"/>
        <v/>
      </c>
      <c r="BJ405" s="82">
        <f>IFERROR(FIND("Praia",consulta_completa__11[[#This Row],[13 - Ocorrências/Ambientes Atingidos]]),0)</f>
        <v>0</v>
      </c>
      <c r="BK405" s="83" t="str">
        <f t="shared" si="193"/>
        <v/>
      </c>
      <c r="BL405" s="82">
        <f>IFERROR(FIND("Solo",consulta_completa__11[[#This Row],[13 - Ocorrências/Ambientes Atingidos]]),0)</f>
        <v>1</v>
      </c>
      <c r="BM405" s="83" t="str">
        <f t="shared" si="194"/>
        <v>X</v>
      </c>
      <c r="BN405" s="82">
        <f>IFERROR(FIND("Águas subterrâneas",consulta_completa__11[[#This Row],[13 - Ocorrências/Ambientes Atingidos]]),0)</f>
        <v>0</v>
      </c>
      <c r="BO405" s="83" t="str">
        <f t="shared" si="195"/>
        <v/>
      </c>
      <c r="BP405" s="82">
        <f>IFERROR(FIND("Atmosfera",consulta_completa__11[[#This Row],[13 - Ocorrências/Ambientes Atingidos]]),0)</f>
        <v>0</v>
      </c>
      <c r="BQ405" s="83" t="str">
        <f t="shared" si="196"/>
        <v/>
      </c>
      <c r="BR405" s="82">
        <f>IFERROR(FIND("Flora",consulta_completa__11[[#This Row],[13 - Ocorrências/Ambientes Atingidos]]),0)</f>
        <v>0</v>
      </c>
      <c r="BS405" s="83" t="str">
        <f t="shared" si="197"/>
        <v/>
      </c>
      <c r="BT405" s="82">
        <f>IFERROR(FIND("Fauna",consulta_completa__11[[#This Row],[13 - Ocorrências/Ambientes Atingidos]]),0)</f>
        <v>0</v>
      </c>
      <c r="BU405" s="83" t="str">
        <f t="shared" si="198"/>
        <v/>
      </c>
      <c r="BV405" s="82">
        <f>IFERROR(FIND("UC federal",consulta_completa__11[[#This Row],[13 - Ocorrências/Ambientes Atingidos]]),0)</f>
        <v>0</v>
      </c>
      <c r="BW405" s="83" t="str">
        <f t="shared" si="199"/>
        <v/>
      </c>
      <c r="BX405" s="82">
        <f>IFERROR(FIND("UC estadual/municipal",consulta_completa__11[[#This Row],[13 - Ocorrências/Ambientes Atingidos]]),0)</f>
        <v>0</v>
      </c>
      <c r="BY405" s="83" t="str">
        <f t="shared" si="200"/>
        <v/>
      </c>
      <c r="BZ405" s="82">
        <f>IFERROR(FIND("Outro(s)",consulta_completa__11[[#This Row],[13 - Ocorrências/Ambientes Atingidos]]),0)</f>
        <v>0</v>
      </c>
      <c r="CA405" s="83" t="str">
        <f t="shared" si="201"/>
        <v/>
      </c>
      <c r="CB405" s="82">
        <f>IFERROR(FIND("Sem dano",consulta_completa__11[[#This Row],[13 - Ocorrências/Ambientes Atingidos]]),0)</f>
        <v>0</v>
      </c>
      <c r="CC405" s="83" t="str">
        <f t="shared" si="202"/>
        <v/>
      </c>
      <c r="CD405" s="82" t="str">
        <f>IF(consulta_completa__11[[#This Row],[13 - Ocorrências/Ambientes Atingidos]]="","X","")</f>
        <v/>
      </c>
      <c r="CE405" s="84">
        <f>IFERROR(FIND("IBAMA",consulta_completa__11[[#This Row],[14 - Inst. Atuando no Local]]),0)</f>
        <v>0</v>
      </c>
      <c r="CF405" s="84" t="str">
        <f t="shared" si="203"/>
        <v/>
      </c>
      <c r="CG405" s="84">
        <f>IFERROR(FIND("OEMA",consulta_completa__11[[#This Row],[14 - Inst. Atuando no Local]]),0)</f>
        <v>0</v>
      </c>
      <c r="CH405" s="84" t="str">
        <f t="shared" si="204"/>
        <v/>
      </c>
      <c r="CI405" s="84">
        <f>IFERROR(FIND("DEFESA CIVIL",consulta_completa__11[[#This Row],[14 - Inst. Atuando no Local]]),0)</f>
        <v>0</v>
      </c>
      <c r="CJ405" s="84" t="str">
        <f t="shared" si="205"/>
        <v/>
      </c>
      <c r="CK405" s="84">
        <f>IFERROR(FIND("CORPO DE BOMBEIROS",consulta_completa__11[[#This Row],[14 - Inst. Atuando no Local]]),0)</f>
        <v>0</v>
      </c>
      <c r="CL405" s="84" t="str">
        <f t="shared" si="206"/>
        <v/>
      </c>
      <c r="CM405" s="84">
        <f>IFERROR(FIND("POLÍCIA RODOVIÁRIA",consulta_completa__11[[#This Row],[14 - Inst. Atuando no Local]]),0)</f>
        <v>0</v>
      </c>
      <c r="CN405" s="84" t="str">
        <f t="shared" si="207"/>
        <v/>
      </c>
      <c r="CO405" s="84">
        <f>IFERROR(FIND("POLÍCIA MILITAR",consulta_completa__11[[#This Row],[14 - Inst. Atuando no Local]]),0)</f>
        <v>0</v>
      </c>
      <c r="CP405" s="84" t="str">
        <f t="shared" si="208"/>
        <v/>
      </c>
      <c r="CQ405" s="84">
        <f>IFERROR(FIND("POLÍCIA CIVIL",consulta_completa__11[[#This Row],[14 - Inst. Atuando no Local]]),0)</f>
        <v>0</v>
      </c>
      <c r="CR405" s="84" t="str">
        <f t="shared" si="209"/>
        <v/>
      </c>
      <c r="CS405" s="84">
        <f>IFERROR(FIND("MARINHA DO BRASIL",consulta_completa__11[[#This Row],[14 - Inst. Atuando no Local]]),0)</f>
        <v>0</v>
      </c>
      <c r="CT405" s="84" t="str">
        <f t="shared" si="210"/>
        <v/>
      </c>
      <c r="CU405" s="84">
        <f>IFERROR(FIND("EMPRESA ESPECIALIZADA EM ATENDIMENTO",consulta_completa__11[[#This Row],[14 - Inst. Atuando no Local]]),0)</f>
        <v>0</v>
      </c>
      <c r="CV405" s="84" t="str">
        <f t="shared" si="211"/>
        <v/>
      </c>
      <c r="CW405" s="84">
        <f>IFERROR(FIND("IBAMA",consulta_completa__11[[#This Row],[14 - Inst. Atuando no Local]]),0)</f>
        <v>0</v>
      </c>
      <c r="CX405" s="84" t="str">
        <f t="shared" si="212"/>
        <v/>
      </c>
      <c r="CY405" s="84" t="str">
        <f>IF(consulta_completa__11[[#This Row],[14 - Inst. Atuando no Local]]="","X","")</f>
        <v/>
      </c>
      <c r="CZ405" s="84">
        <f>IFERROR(FIND("OUTRA (S)",consulta_completa__11[[#This Row],[14 - Inst. Atuando no Local]]),0)</f>
        <v>0</v>
      </c>
      <c r="DA405" s="84" t="str">
        <f t="shared" si="213"/>
        <v/>
      </c>
      <c r="DB405" s="35" t="str">
        <f t="shared" si="214"/>
        <v>Sim</v>
      </c>
      <c r="DC405" s="35" t="str">
        <f t="shared" si="215"/>
        <v>Não</v>
      </c>
      <c r="DD405" s="35" t="str">
        <f t="shared" si="216"/>
        <v>Sim</v>
      </c>
      <c r="DE405" s="87" t="str">
        <f t="shared" si="187"/>
        <v>Federal</v>
      </c>
    </row>
    <row r="406" spans="1:109">
      <c r="A406" s="14">
        <v>202561668429</v>
      </c>
      <c r="B406" s="1">
        <v>45823</v>
      </c>
      <c r="C406" t="s">
        <v>109</v>
      </c>
      <c r="D406" t="s">
        <v>110</v>
      </c>
      <c r="E406" t="s">
        <v>139</v>
      </c>
      <c r="F406" t="s">
        <v>112</v>
      </c>
      <c r="G406" t="s">
        <v>113</v>
      </c>
      <c r="H406" t="s">
        <v>114</v>
      </c>
      <c r="I406" t="s">
        <v>114</v>
      </c>
      <c r="J406" t="s">
        <v>115</v>
      </c>
      <c r="K406" t="s">
        <v>3799</v>
      </c>
      <c r="L406" t="s">
        <v>117</v>
      </c>
      <c r="M406" t="s">
        <v>118</v>
      </c>
      <c r="N406" t="s">
        <v>119</v>
      </c>
      <c r="O406" t="s">
        <v>120</v>
      </c>
      <c r="P406" t="s">
        <v>272</v>
      </c>
      <c r="Q406" t="s">
        <v>230</v>
      </c>
      <c r="R406" t="s">
        <v>123</v>
      </c>
      <c r="S406" t="s">
        <v>201</v>
      </c>
      <c r="T406" t="s">
        <v>3800</v>
      </c>
      <c r="U406" t="s">
        <v>3801</v>
      </c>
      <c r="V406" t="s">
        <v>3802</v>
      </c>
      <c r="Z406" t="s">
        <v>1612</v>
      </c>
      <c r="AA406" t="s">
        <v>567</v>
      </c>
      <c r="AB406" t="s">
        <v>206</v>
      </c>
      <c r="AC406" t="s">
        <v>207</v>
      </c>
      <c r="AD406">
        <v>1</v>
      </c>
      <c r="AE406" t="s">
        <v>206</v>
      </c>
      <c r="AF406" t="s">
        <v>113</v>
      </c>
      <c r="AG406" t="s">
        <v>113</v>
      </c>
      <c r="AH406" t="s">
        <v>131</v>
      </c>
      <c r="AI406" t="s">
        <v>132</v>
      </c>
      <c r="AJ406" t="s">
        <v>131</v>
      </c>
      <c r="AK406" t="s">
        <v>3803</v>
      </c>
      <c r="AL406" t="s">
        <v>3804</v>
      </c>
      <c r="AM406" t="s">
        <v>210</v>
      </c>
      <c r="AN406" t="s">
        <v>113</v>
      </c>
      <c r="AO406" t="s">
        <v>113</v>
      </c>
      <c r="AQ406" t="s">
        <v>211</v>
      </c>
      <c r="AR406" t="s">
        <v>113</v>
      </c>
      <c r="AS406" t="s">
        <v>113</v>
      </c>
      <c r="AT406" t="s">
        <v>113</v>
      </c>
      <c r="AU406" t="s">
        <v>113</v>
      </c>
      <c r="AW406" t="s">
        <v>113</v>
      </c>
      <c r="AX406" s="82">
        <f>IFERROR(FIND("Óbitos/feridos",consulta_completa__11[[#This Row],[13 - Ocorrências/Ambientes Atingidos]]),0)</f>
        <v>0</v>
      </c>
      <c r="AY406" s="83" t="str">
        <f t="shared" si="188"/>
        <v/>
      </c>
      <c r="AZ406" s="82">
        <f>IFERROR(FIND("População afetada/evacuada",consulta_completa__11[[#This Row],[13 - Ocorrências/Ambientes Atingidos]]),0)</f>
        <v>0</v>
      </c>
      <c r="BA406" s="82" t="str">
        <f t="shared" si="189"/>
        <v/>
      </c>
      <c r="BB406" s="82">
        <f>IFERROR(FIND("Suspensão de abastecimento de água",consulta_completa__11[[#This Row],[13 - Ocorrências/Ambientes Atingidos]]),0)</f>
        <v>0</v>
      </c>
      <c r="BC406" s="83" t="str">
        <f t="shared" si="217"/>
        <v/>
      </c>
      <c r="BD406" s="82">
        <f>IFERROR(FIND("Rio/córrego",consulta_completa__11[[#This Row],[13 - Ocorrências/Ambientes Atingidos]]),0)</f>
        <v>0</v>
      </c>
      <c r="BE406" s="83" t="str">
        <f t="shared" si="190"/>
        <v/>
      </c>
      <c r="BF406" s="82">
        <f>IFERROR(FIND("Lago",consulta_completa__11[[#This Row],[13 - Ocorrências/Ambientes Atingidos]]),0)</f>
        <v>0</v>
      </c>
      <c r="BG406" s="83" t="str">
        <f t="shared" si="191"/>
        <v/>
      </c>
      <c r="BH406" s="82">
        <f>IFERROR(FIND("Mar",consulta_completa__11[[#This Row],[13 - Ocorrências/Ambientes Atingidos]]),0)</f>
        <v>1</v>
      </c>
      <c r="BI406" s="83" t="str">
        <f t="shared" si="192"/>
        <v>X</v>
      </c>
      <c r="BJ406" s="82">
        <f>IFERROR(FIND("Praia",consulta_completa__11[[#This Row],[13 - Ocorrências/Ambientes Atingidos]]),0)</f>
        <v>0</v>
      </c>
      <c r="BK406" s="83" t="str">
        <f t="shared" si="193"/>
        <v/>
      </c>
      <c r="BL406" s="82">
        <f>IFERROR(FIND("Solo",consulta_completa__11[[#This Row],[13 - Ocorrências/Ambientes Atingidos]]),0)</f>
        <v>0</v>
      </c>
      <c r="BM406" s="83" t="str">
        <f t="shared" si="194"/>
        <v/>
      </c>
      <c r="BN406" s="82">
        <f>IFERROR(FIND("Águas subterrâneas",consulta_completa__11[[#This Row],[13 - Ocorrências/Ambientes Atingidos]]),0)</f>
        <v>0</v>
      </c>
      <c r="BO406" s="83" t="str">
        <f t="shared" si="195"/>
        <v/>
      </c>
      <c r="BP406" s="82">
        <f>IFERROR(FIND("Atmosfera",consulta_completa__11[[#This Row],[13 - Ocorrências/Ambientes Atingidos]]),0)</f>
        <v>0</v>
      </c>
      <c r="BQ406" s="83" t="str">
        <f t="shared" si="196"/>
        <v/>
      </c>
      <c r="BR406" s="82">
        <f>IFERROR(FIND("Flora",consulta_completa__11[[#This Row],[13 - Ocorrências/Ambientes Atingidos]]),0)</f>
        <v>0</v>
      </c>
      <c r="BS406" s="83" t="str">
        <f t="shared" si="197"/>
        <v/>
      </c>
      <c r="BT406" s="82">
        <f>IFERROR(FIND("Fauna",consulta_completa__11[[#This Row],[13 - Ocorrências/Ambientes Atingidos]]),0)</f>
        <v>0</v>
      </c>
      <c r="BU406" s="83" t="str">
        <f t="shared" si="198"/>
        <v/>
      </c>
      <c r="BV406" s="82">
        <f>IFERROR(FIND("UC federal",consulta_completa__11[[#This Row],[13 - Ocorrências/Ambientes Atingidos]]),0)</f>
        <v>0</v>
      </c>
      <c r="BW406" s="83" t="str">
        <f t="shared" si="199"/>
        <v/>
      </c>
      <c r="BX406" s="82">
        <f>IFERROR(FIND("UC estadual/municipal",consulta_completa__11[[#This Row],[13 - Ocorrências/Ambientes Atingidos]]),0)</f>
        <v>0</v>
      </c>
      <c r="BY406" s="83" t="str">
        <f t="shared" si="200"/>
        <v/>
      </c>
      <c r="BZ406" s="82">
        <f>IFERROR(FIND("Outro(s)",consulta_completa__11[[#This Row],[13 - Ocorrências/Ambientes Atingidos]]),0)</f>
        <v>0</v>
      </c>
      <c r="CA406" s="83" t="str">
        <f t="shared" si="201"/>
        <v/>
      </c>
      <c r="CB406" s="82">
        <f>IFERROR(FIND("Sem dano",consulta_completa__11[[#This Row],[13 - Ocorrências/Ambientes Atingidos]]),0)</f>
        <v>0</v>
      </c>
      <c r="CC406" s="83" t="str">
        <f t="shared" si="202"/>
        <v/>
      </c>
      <c r="CD406" s="82" t="str">
        <f>IF(consulta_completa__11[[#This Row],[13 - Ocorrências/Ambientes Atingidos]]="","X","")</f>
        <v/>
      </c>
      <c r="CE406" s="84">
        <f>IFERROR(FIND("IBAMA",consulta_completa__11[[#This Row],[14 - Inst. Atuando no Local]]),0)</f>
        <v>0</v>
      </c>
      <c r="CF406" s="84" t="str">
        <f t="shared" si="203"/>
        <v/>
      </c>
      <c r="CG406" s="84">
        <f>IFERROR(FIND("OEMA",consulta_completa__11[[#This Row],[14 - Inst. Atuando no Local]]),0)</f>
        <v>0</v>
      </c>
      <c r="CH406" s="84" t="str">
        <f t="shared" si="204"/>
        <v/>
      </c>
      <c r="CI406" s="84">
        <f>IFERROR(FIND("DEFESA CIVIL",consulta_completa__11[[#This Row],[14 - Inst. Atuando no Local]]),0)</f>
        <v>0</v>
      </c>
      <c r="CJ406" s="84" t="str">
        <f t="shared" si="205"/>
        <v/>
      </c>
      <c r="CK406" s="84">
        <f>IFERROR(FIND("CORPO DE BOMBEIROS",consulta_completa__11[[#This Row],[14 - Inst. Atuando no Local]]),0)</f>
        <v>0</v>
      </c>
      <c r="CL406" s="84" t="str">
        <f t="shared" si="206"/>
        <v/>
      </c>
      <c r="CM406" s="84">
        <f>IFERROR(FIND("POLÍCIA RODOVIÁRIA",consulta_completa__11[[#This Row],[14 - Inst. Atuando no Local]]),0)</f>
        <v>0</v>
      </c>
      <c r="CN406" s="84" t="str">
        <f t="shared" si="207"/>
        <v/>
      </c>
      <c r="CO406" s="84">
        <f>IFERROR(FIND("POLÍCIA MILITAR",consulta_completa__11[[#This Row],[14 - Inst. Atuando no Local]]),0)</f>
        <v>0</v>
      </c>
      <c r="CP406" s="84" t="str">
        <f t="shared" si="208"/>
        <v/>
      </c>
      <c r="CQ406" s="84">
        <f>IFERROR(FIND("POLÍCIA CIVIL",consulta_completa__11[[#This Row],[14 - Inst. Atuando no Local]]),0)</f>
        <v>0</v>
      </c>
      <c r="CR406" s="84" t="str">
        <f t="shared" si="209"/>
        <v/>
      </c>
      <c r="CS406" s="84">
        <f>IFERROR(FIND("MARINHA DO BRASIL",consulta_completa__11[[#This Row],[14 - Inst. Atuando no Local]]),0)</f>
        <v>0</v>
      </c>
      <c r="CT406" s="84" t="str">
        <f t="shared" si="210"/>
        <v/>
      </c>
      <c r="CU406" s="84">
        <f>IFERROR(FIND("EMPRESA ESPECIALIZADA EM ATENDIMENTO",consulta_completa__11[[#This Row],[14 - Inst. Atuando no Local]]),0)</f>
        <v>0</v>
      </c>
      <c r="CV406" s="84" t="str">
        <f t="shared" si="211"/>
        <v/>
      </c>
      <c r="CW406" s="84">
        <f>IFERROR(FIND("IBAMA",consulta_completa__11[[#This Row],[14 - Inst. Atuando no Local]]),0)</f>
        <v>0</v>
      </c>
      <c r="CX406" s="84" t="str">
        <f t="shared" si="212"/>
        <v/>
      </c>
      <c r="CY406" s="84" t="str">
        <f>IF(consulta_completa__11[[#This Row],[14 - Inst. Atuando no Local]]="","X","")</f>
        <v/>
      </c>
      <c r="CZ406" s="84">
        <f>IFERROR(FIND("OUTRA (S)",consulta_completa__11[[#This Row],[14 - Inst. Atuando no Local]]),0)</f>
        <v>0</v>
      </c>
      <c r="DA406" s="84" t="str">
        <f t="shared" si="213"/>
        <v/>
      </c>
      <c r="DB406" s="35" t="str">
        <f t="shared" si="214"/>
        <v>Sim</v>
      </c>
      <c r="DC406" s="35" t="str">
        <f t="shared" si="215"/>
        <v>Não</v>
      </c>
      <c r="DD406" s="35" t="str">
        <f t="shared" si="216"/>
        <v>Sim</v>
      </c>
      <c r="DE406" s="87" t="str">
        <f t="shared" si="187"/>
        <v>Federal</v>
      </c>
    </row>
    <row r="407" spans="1:109">
      <c r="A407" s="14">
        <v>202562436043</v>
      </c>
      <c r="B407" s="1">
        <v>45824</v>
      </c>
      <c r="C407" t="s">
        <v>2678</v>
      </c>
      <c r="D407" t="s">
        <v>180</v>
      </c>
      <c r="E407" t="s">
        <v>139</v>
      </c>
      <c r="F407" t="s">
        <v>182</v>
      </c>
      <c r="G407" t="s">
        <v>2679</v>
      </c>
      <c r="H407" t="s">
        <v>113</v>
      </c>
      <c r="I407" t="s">
        <v>113</v>
      </c>
      <c r="J407" t="s">
        <v>113</v>
      </c>
      <c r="K407" t="s">
        <v>114</v>
      </c>
      <c r="L407" t="s">
        <v>114</v>
      </c>
      <c r="M407" t="s">
        <v>3805</v>
      </c>
      <c r="N407" t="s">
        <v>141</v>
      </c>
      <c r="O407" t="s">
        <v>185</v>
      </c>
      <c r="P407" t="s">
        <v>299</v>
      </c>
      <c r="Q407" t="s">
        <v>143</v>
      </c>
      <c r="R407" t="s">
        <v>123</v>
      </c>
      <c r="S407" t="s">
        <v>113</v>
      </c>
      <c r="T407" t="s">
        <v>3806</v>
      </c>
      <c r="U407" t="s">
        <v>3807</v>
      </c>
      <c r="V407" t="s">
        <v>3808</v>
      </c>
      <c r="Z407" t="s">
        <v>3809</v>
      </c>
      <c r="AA407" t="s">
        <v>113</v>
      </c>
      <c r="AB407" t="s">
        <v>113</v>
      </c>
      <c r="AC407" t="s">
        <v>113</v>
      </c>
      <c r="AE407" t="s">
        <v>2411</v>
      </c>
      <c r="AF407" t="s">
        <v>113</v>
      </c>
      <c r="AG407" t="s">
        <v>113</v>
      </c>
      <c r="AH407" t="s">
        <v>131</v>
      </c>
      <c r="AI407" t="s">
        <v>132</v>
      </c>
      <c r="AJ407" t="s">
        <v>131</v>
      </c>
      <c r="AK407" t="s">
        <v>3810</v>
      </c>
      <c r="AL407" t="s">
        <v>3811</v>
      </c>
      <c r="AM407" t="s">
        <v>153</v>
      </c>
      <c r="AN407" t="s">
        <v>154</v>
      </c>
      <c r="AO407" t="s">
        <v>155</v>
      </c>
      <c r="AP407">
        <v>6133161070</v>
      </c>
      <c r="AQ407" t="s">
        <v>156</v>
      </c>
      <c r="AR407" t="s">
        <v>113</v>
      </c>
      <c r="AS407" t="s">
        <v>113</v>
      </c>
      <c r="AT407" t="s">
        <v>113</v>
      </c>
      <c r="AU407" t="s">
        <v>113</v>
      </c>
      <c r="AW407" t="s">
        <v>113</v>
      </c>
      <c r="AX407" s="82">
        <f>IFERROR(FIND("Óbitos/feridos",consulta_completa__11[[#This Row],[13 - Ocorrências/Ambientes Atingidos]]),0)</f>
        <v>0</v>
      </c>
      <c r="AY407" s="83" t="str">
        <f t="shared" si="188"/>
        <v/>
      </c>
      <c r="AZ407" s="82">
        <f>IFERROR(FIND("População afetada/evacuada",consulta_completa__11[[#This Row],[13 - Ocorrências/Ambientes Atingidos]]),0)</f>
        <v>0</v>
      </c>
      <c r="BA407" s="82" t="str">
        <f t="shared" si="189"/>
        <v/>
      </c>
      <c r="BB407" s="82">
        <f>IFERROR(FIND("Suspensão de abastecimento de água",consulta_completa__11[[#This Row],[13 - Ocorrências/Ambientes Atingidos]]),0)</f>
        <v>0</v>
      </c>
      <c r="BC407" s="83" t="str">
        <f t="shared" si="217"/>
        <v/>
      </c>
      <c r="BD407" s="82">
        <f>IFERROR(FIND("Rio/córrego",consulta_completa__11[[#This Row],[13 - Ocorrências/Ambientes Atingidos]]),0)</f>
        <v>0</v>
      </c>
      <c r="BE407" s="83" t="str">
        <f t="shared" si="190"/>
        <v/>
      </c>
      <c r="BF407" s="82">
        <f>IFERROR(FIND("Lago",consulta_completa__11[[#This Row],[13 - Ocorrências/Ambientes Atingidos]]),0)</f>
        <v>0</v>
      </c>
      <c r="BG407" s="83" t="str">
        <f t="shared" si="191"/>
        <v/>
      </c>
      <c r="BH407" s="82">
        <f>IFERROR(FIND("Mar",consulta_completa__11[[#This Row],[13 - Ocorrências/Ambientes Atingidos]]),0)</f>
        <v>0</v>
      </c>
      <c r="BI407" s="83" t="str">
        <f t="shared" si="192"/>
        <v/>
      </c>
      <c r="BJ407" s="82">
        <f>IFERROR(FIND("Praia",consulta_completa__11[[#This Row],[13 - Ocorrências/Ambientes Atingidos]]),0)</f>
        <v>0</v>
      </c>
      <c r="BK407" s="83" t="str">
        <f t="shared" si="193"/>
        <v/>
      </c>
      <c r="BL407" s="82">
        <f>IFERROR(FIND("Solo",consulta_completa__11[[#This Row],[13 - Ocorrências/Ambientes Atingidos]]),0)</f>
        <v>0</v>
      </c>
      <c r="BM407" s="83" t="str">
        <f t="shared" si="194"/>
        <v/>
      </c>
      <c r="BN407" s="82">
        <f>IFERROR(FIND("Águas subterrâneas",consulta_completa__11[[#This Row],[13 - Ocorrências/Ambientes Atingidos]]),0)</f>
        <v>0</v>
      </c>
      <c r="BO407" s="83" t="str">
        <f t="shared" si="195"/>
        <v/>
      </c>
      <c r="BP407" s="82">
        <f>IFERROR(FIND("Atmosfera",consulta_completa__11[[#This Row],[13 - Ocorrências/Ambientes Atingidos]]),0)</f>
        <v>1</v>
      </c>
      <c r="BQ407" s="83" t="str">
        <f t="shared" si="196"/>
        <v>X</v>
      </c>
      <c r="BR407" s="82">
        <f>IFERROR(FIND("Flora",consulta_completa__11[[#This Row],[13 - Ocorrências/Ambientes Atingidos]]),0)</f>
        <v>0</v>
      </c>
      <c r="BS407" s="83" t="str">
        <f t="shared" si="197"/>
        <v/>
      </c>
      <c r="BT407" s="82">
        <f>IFERROR(FIND("Fauna",consulta_completa__11[[#This Row],[13 - Ocorrências/Ambientes Atingidos]]),0)</f>
        <v>0</v>
      </c>
      <c r="BU407" s="83" t="str">
        <f t="shared" si="198"/>
        <v/>
      </c>
      <c r="BV407" s="82">
        <f>IFERROR(FIND("UC federal",consulta_completa__11[[#This Row],[13 - Ocorrências/Ambientes Atingidos]]),0)</f>
        <v>0</v>
      </c>
      <c r="BW407" s="83" t="str">
        <f t="shared" si="199"/>
        <v/>
      </c>
      <c r="BX407" s="82">
        <f>IFERROR(FIND("UC estadual/municipal",consulta_completa__11[[#This Row],[13 - Ocorrências/Ambientes Atingidos]]),0)</f>
        <v>0</v>
      </c>
      <c r="BY407" s="83" t="str">
        <f t="shared" si="200"/>
        <v/>
      </c>
      <c r="BZ407" s="82">
        <f>IFERROR(FIND("Outro(s)",consulta_completa__11[[#This Row],[13 - Ocorrências/Ambientes Atingidos]]),0)</f>
        <v>0</v>
      </c>
      <c r="CA407" s="83" t="str">
        <f t="shared" si="201"/>
        <v/>
      </c>
      <c r="CB407" s="82">
        <f>IFERROR(FIND("Sem dano",consulta_completa__11[[#This Row],[13 - Ocorrências/Ambientes Atingidos]]),0)</f>
        <v>0</v>
      </c>
      <c r="CC407" s="83" t="str">
        <f t="shared" si="202"/>
        <v/>
      </c>
      <c r="CD407" s="82" t="str">
        <f>IF(consulta_completa__11[[#This Row],[13 - Ocorrências/Ambientes Atingidos]]="","X","")</f>
        <v/>
      </c>
      <c r="CE407" s="84">
        <f>IFERROR(FIND("IBAMA",consulta_completa__11[[#This Row],[14 - Inst. Atuando no Local]]),0)</f>
        <v>0</v>
      </c>
      <c r="CF407" s="84" t="str">
        <f t="shared" si="203"/>
        <v/>
      </c>
      <c r="CG407" s="84">
        <f>IFERROR(FIND("OEMA",consulta_completa__11[[#This Row],[14 - Inst. Atuando no Local]]),0)</f>
        <v>0</v>
      </c>
      <c r="CH407" s="84" t="str">
        <f t="shared" si="204"/>
        <v/>
      </c>
      <c r="CI407" s="84">
        <f>IFERROR(FIND("DEFESA CIVIL",consulta_completa__11[[#This Row],[14 - Inst. Atuando no Local]]),0)</f>
        <v>0</v>
      </c>
      <c r="CJ407" s="84" t="str">
        <f t="shared" si="205"/>
        <v/>
      </c>
      <c r="CK407" s="84">
        <f>IFERROR(FIND("CORPO DE BOMBEIROS",consulta_completa__11[[#This Row],[14 - Inst. Atuando no Local]]),0)</f>
        <v>0</v>
      </c>
      <c r="CL407" s="84" t="str">
        <f t="shared" si="206"/>
        <v/>
      </c>
      <c r="CM407" s="84">
        <f>IFERROR(FIND("POLÍCIA RODOVIÁRIA",consulta_completa__11[[#This Row],[14 - Inst. Atuando no Local]]),0)</f>
        <v>0</v>
      </c>
      <c r="CN407" s="84" t="str">
        <f t="shared" si="207"/>
        <v/>
      </c>
      <c r="CO407" s="84">
        <f>IFERROR(FIND("POLÍCIA MILITAR",consulta_completa__11[[#This Row],[14 - Inst. Atuando no Local]]),0)</f>
        <v>0</v>
      </c>
      <c r="CP407" s="84" t="str">
        <f t="shared" si="208"/>
        <v/>
      </c>
      <c r="CQ407" s="84">
        <f>IFERROR(FIND("POLÍCIA CIVIL",consulta_completa__11[[#This Row],[14 - Inst. Atuando no Local]]),0)</f>
        <v>0</v>
      </c>
      <c r="CR407" s="84" t="str">
        <f t="shared" si="209"/>
        <v/>
      </c>
      <c r="CS407" s="84">
        <f>IFERROR(FIND("MARINHA DO BRASIL",consulta_completa__11[[#This Row],[14 - Inst. Atuando no Local]]),0)</f>
        <v>0</v>
      </c>
      <c r="CT407" s="84" t="str">
        <f t="shared" si="210"/>
        <v/>
      </c>
      <c r="CU407" s="84">
        <f>IFERROR(FIND("EMPRESA ESPECIALIZADA EM ATENDIMENTO",consulta_completa__11[[#This Row],[14 - Inst. Atuando no Local]]),0)</f>
        <v>0</v>
      </c>
      <c r="CV407" s="84" t="str">
        <f t="shared" si="211"/>
        <v/>
      </c>
      <c r="CW407" s="84">
        <f>IFERROR(FIND("IBAMA",consulta_completa__11[[#This Row],[14 - Inst. Atuando no Local]]),0)</f>
        <v>0</v>
      </c>
      <c r="CX407" s="84" t="str">
        <f t="shared" si="212"/>
        <v/>
      </c>
      <c r="CY407" s="84" t="str">
        <f>IF(consulta_completa__11[[#This Row],[14 - Inst. Atuando no Local]]="","X","")</f>
        <v/>
      </c>
      <c r="CZ407" s="84">
        <f>IFERROR(FIND("OUTRA (S)",consulta_completa__11[[#This Row],[14 - Inst. Atuando no Local]]),0)</f>
        <v>0</v>
      </c>
      <c r="DA407" s="84" t="str">
        <f t="shared" si="213"/>
        <v/>
      </c>
      <c r="DB407" s="35" t="str">
        <f t="shared" si="214"/>
        <v>Sim</v>
      </c>
      <c r="DC407" s="35" t="str">
        <f t="shared" si="215"/>
        <v>Não</v>
      </c>
      <c r="DD407" s="35" t="str">
        <f t="shared" si="216"/>
        <v>Sim</v>
      </c>
      <c r="DE407" s="87" t="str">
        <f t="shared" si="187"/>
        <v>Sem informação</v>
      </c>
    </row>
    <row r="408" spans="1:109">
      <c r="A408" s="14">
        <v>202561861228</v>
      </c>
      <c r="B408" s="1">
        <v>45825</v>
      </c>
      <c r="C408" t="s">
        <v>1617</v>
      </c>
      <c r="D408" t="s">
        <v>374</v>
      </c>
      <c r="E408" t="s">
        <v>139</v>
      </c>
      <c r="F408" t="s">
        <v>112</v>
      </c>
      <c r="G408" t="s">
        <v>113</v>
      </c>
      <c r="H408" t="s">
        <v>114</v>
      </c>
      <c r="I408" t="s">
        <v>114</v>
      </c>
      <c r="J408" t="s">
        <v>113</v>
      </c>
      <c r="K408" t="s">
        <v>114</v>
      </c>
      <c r="L408" t="s">
        <v>114</v>
      </c>
      <c r="M408" t="s">
        <v>140</v>
      </c>
      <c r="N408" t="s">
        <v>141</v>
      </c>
      <c r="O408" t="s">
        <v>113</v>
      </c>
      <c r="P408" t="s">
        <v>355</v>
      </c>
      <c r="Q408" t="s">
        <v>167</v>
      </c>
      <c r="R408" t="s">
        <v>123</v>
      </c>
      <c r="S408" t="s">
        <v>113</v>
      </c>
      <c r="T408" t="s">
        <v>3812</v>
      </c>
      <c r="U408" t="s">
        <v>145</v>
      </c>
      <c r="V408" t="s">
        <v>3813</v>
      </c>
      <c r="X408" t="b">
        <v>1</v>
      </c>
      <c r="Z408" t="s">
        <v>3814</v>
      </c>
      <c r="AA408" t="s">
        <v>113</v>
      </c>
      <c r="AB408" t="s">
        <v>3815</v>
      </c>
      <c r="AC408" t="s">
        <v>113</v>
      </c>
      <c r="AD408">
        <v>2</v>
      </c>
      <c r="AE408" t="s">
        <v>113</v>
      </c>
      <c r="AF408" t="s">
        <v>3816</v>
      </c>
      <c r="AG408" t="s">
        <v>3817</v>
      </c>
      <c r="AH408" t="s">
        <v>131</v>
      </c>
      <c r="AI408" t="s">
        <v>131</v>
      </c>
      <c r="AJ408" t="s">
        <v>131</v>
      </c>
      <c r="AK408" t="s">
        <v>3818</v>
      </c>
      <c r="AL408" t="s">
        <v>3819</v>
      </c>
      <c r="AM408" t="s">
        <v>153</v>
      </c>
      <c r="AN408" t="s">
        <v>154</v>
      </c>
      <c r="AO408" t="s">
        <v>155</v>
      </c>
      <c r="AP408">
        <v>6133161070</v>
      </c>
      <c r="AQ408" t="s">
        <v>156</v>
      </c>
      <c r="AR408" t="s">
        <v>113</v>
      </c>
      <c r="AS408" t="s">
        <v>113</v>
      </c>
      <c r="AT408" t="s">
        <v>3190</v>
      </c>
      <c r="AU408" t="s">
        <v>796</v>
      </c>
      <c r="AV408">
        <v>2000000000</v>
      </c>
      <c r="AW408" t="s">
        <v>159</v>
      </c>
      <c r="AX408" s="82">
        <f>IFERROR(FIND("Óbitos/feridos",consulta_completa__11[[#This Row],[13 - Ocorrências/Ambientes Atingidos]]),0)</f>
        <v>0</v>
      </c>
      <c r="AY408" s="83" t="str">
        <f t="shared" si="188"/>
        <v/>
      </c>
      <c r="AZ408" s="82">
        <f>IFERROR(FIND("População afetada/evacuada",consulta_completa__11[[#This Row],[13 - Ocorrências/Ambientes Atingidos]]),0)</f>
        <v>0</v>
      </c>
      <c r="BA408" s="82" t="str">
        <f t="shared" si="189"/>
        <v/>
      </c>
      <c r="BB408" s="82">
        <f>IFERROR(FIND("Suspensão de abastecimento de água",consulta_completa__11[[#This Row],[13 - Ocorrências/Ambientes Atingidos]]),0)</f>
        <v>0</v>
      </c>
      <c r="BC408" s="83" t="str">
        <f t="shared" si="217"/>
        <v/>
      </c>
      <c r="BD408" s="82">
        <f>IFERROR(FIND("Rio/córrego",consulta_completa__11[[#This Row],[13 - Ocorrências/Ambientes Atingidos]]),0)</f>
        <v>0</v>
      </c>
      <c r="BE408" s="83" t="str">
        <f t="shared" si="190"/>
        <v/>
      </c>
      <c r="BF408" s="82">
        <f>IFERROR(FIND("Lago",consulta_completa__11[[#This Row],[13 - Ocorrências/Ambientes Atingidos]]),0)</f>
        <v>0</v>
      </c>
      <c r="BG408" s="83" t="str">
        <f t="shared" si="191"/>
        <v/>
      </c>
      <c r="BH408" s="82">
        <f>IFERROR(FIND("Mar",consulta_completa__11[[#This Row],[13 - Ocorrências/Ambientes Atingidos]]),0)</f>
        <v>0</v>
      </c>
      <c r="BI408" s="83" t="str">
        <f t="shared" si="192"/>
        <v/>
      </c>
      <c r="BJ408" s="82">
        <f>IFERROR(FIND("Praia",consulta_completa__11[[#This Row],[13 - Ocorrências/Ambientes Atingidos]]),0)</f>
        <v>0</v>
      </c>
      <c r="BK408" s="83" t="str">
        <f t="shared" si="193"/>
        <v/>
      </c>
      <c r="BL408" s="82">
        <f>IFERROR(FIND("Solo",consulta_completa__11[[#This Row],[13 - Ocorrências/Ambientes Atingidos]]),0)</f>
        <v>1</v>
      </c>
      <c r="BM408" s="83" t="str">
        <f t="shared" si="194"/>
        <v>X</v>
      </c>
      <c r="BN408" s="82">
        <f>IFERROR(FIND("Águas subterrâneas",consulta_completa__11[[#This Row],[13 - Ocorrências/Ambientes Atingidos]]),0)</f>
        <v>0</v>
      </c>
      <c r="BO408" s="83" t="str">
        <f t="shared" si="195"/>
        <v/>
      </c>
      <c r="BP408" s="82">
        <f>IFERROR(FIND("Atmosfera",consulta_completa__11[[#This Row],[13 - Ocorrências/Ambientes Atingidos]]),0)</f>
        <v>0</v>
      </c>
      <c r="BQ408" s="83" t="str">
        <f t="shared" si="196"/>
        <v/>
      </c>
      <c r="BR408" s="82">
        <f>IFERROR(FIND("Flora",consulta_completa__11[[#This Row],[13 - Ocorrências/Ambientes Atingidos]]),0)</f>
        <v>0</v>
      </c>
      <c r="BS408" s="83" t="str">
        <f t="shared" si="197"/>
        <v/>
      </c>
      <c r="BT408" s="82">
        <f>IFERROR(FIND("Fauna",consulta_completa__11[[#This Row],[13 - Ocorrências/Ambientes Atingidos]]),0)</f>
        <v>0</v>
      </c>
      <c r="BU408" s="83" t="str">
        <f t="shared" si="198"/>
        <v/>
      </c>
      <c r="BV408" s="82">
        <f>IFERROR(FIND("UC federal",consulta_completa__11[[#This Row],[13 - Ocorrências/Ambientes Atingidos]]),0)</f>
        <v>0</v>
      </c>
      <c r="BW408" s="83" t="str">
        <f t="shared" si="199"/>
        <v/>
      </c>
      <c r="BX408" s="82">
        <f>IFERROR(FIND("UC estadual/municipal",consulta_completa__11[[#This Row],[13 - Ocorrências/Ambientes Atingidos]]),0)</f>
        <v>0</v>
      </c>
      <c r="BY408" s="83" t="str">
        <f t="shared" si="200"/>
        <v/>
      </c>
      <c r="BZ408" s="82">
        <f>IFERROR(FIND("Outro(s)",consulta_completa__11[[#This Row],[13 - Ocorrências/Ambientes Atingidos]]),0)</f>
        <v>0</v>
      </c>
      <c r="CA408" s="83" t="str">
        <f t="shared" si="201"/>
        <v/>
      </c>
      <c r="CB408" s="82">
        <f>IFERROR(FIND("Sem dano",consulta_completa__11[[#This Row],[13 - Ocorrências/Ambientes Atingidos]]),0)</f>
        <v>0</v>
      </c>
      <c r="CC408" s="83" t="str">
        <f t="shared" si="202"/>
        <v/>
      </c>
      <c r="CD408" s="82" t="str">
        <f>IF(consulta_completa__11[[#This Row],[13 - Ocorrências/Ambientes Atingidos]]="","X","")</f>
        <v/>
      </c>
      <c r="CE408" s="84">
        <f>IFERROR(FIND("IBAMA",consulta_completa__11[[#This Row],[14 - Inst. Atuando no Local]]),0)</f>
        <v>0</v>
      </c>
      <c r="CF408" s="84" t="str">
        <f t="shared" si="203"/>
        <v/>
      </c>
      <c r="CG408" s="84">
        <f>IFERROR(FIND("OEMA",consulta_completa__11[[#This Row],[14 - Inst. Atuando no Local]]),0)</f>
        <v>0</v>
      </c>
      <c r="CH408" s="84" t="str">
        <f t="shared" si="204"/>
        <v/>
      </c>
      <c r="CI408" s="84">
        <f>IFERROR(FIND("DEFESA CIVIL",consulta_completa__11[[#This Row],[14 - Inst. Atuando no Local]]),0)</f>
        <v>0</v>
      </c>
      <c r="CJ408" s="84" t="str">
        <f t="shared" si="205"/>
        <v/>
      </c>
      <c r="CK408" s="84">
        <f>IFERROR(FIND("CORPO DE BOMBEIROS",consulta_completa__11[[#This Row],[14 - Inst. Atuando no Local]]),0)</f>
        <v>0</v>
      </c>
      <c r="CL408" s="84" t="str">
        <f t="shared" si="206"/>
        <v/>
      </c>
      <c r="CM408" s="84">
        <f>IFERROR(FIND("POLÍCIA RODOVIÁRIA",consulta_completa__11[[#This Row],[14 - Inst. Atuando no Local]]),0)</f>
        <v>0</v>
      </c>
      <c r="CN408" s="84" t="str">
        <f t="shared" si="207"/>
        <v/>
      </c>
      <c r="CO408" s="84">
        <f>IFERROR(FIND("POLÍCIA MILITAR",consulta_completa__11[[#This Row],[14 - Inst. Atuando no Local]]),0)</f>
        <v>0</v>
      </c>
      <c r="CP408" s="84" t="str">
        <f t="shared" si="208"/>
        <v/>
      </c>
      <c r="CQ408" s="84">
        <f>IFERROR(FIND("POLÍCIA CIVIL",consulta_completa__11[[#This Row],[14 - Inst. Atuando no Local]]),0)</f>
        <v>0</v>
      </c>
      <c r="CR408" s="84" t="str">
        <f t="shared" si="209"/>
        <v/>
      </c>
      <c r="CS408" s="84">
        <f>IFERROR(FIND("MARINHA DO BRASIL",consulta_completa__11[[#This Row],[14 - Inst. Atuando no Local]]),0)</f>
        <v>0</v>
      </c>
      <c r="CT408" s="84" t="str">
        <f t="shared" si="210"/>
        <v/>
      </c>
      <c r="CU408" s="84">
        <f>IFERROR(FIND("EMPRESA ESPECIALIZADA EM ATENDIMENTO",consulta_completa__11[[#This Row],[14 - Inst. Atuando no Local]]),0)</f>
        <v>0</v>
      </c>
      <c r="CV408" s="84" t="str">
        <f t="shared" si="211"/>
        <v/>
      </c>
      <c r="CW408" s="84">
        <f>IFERROR(FIND("IBAMA",consulta_completa__11[[#This Row],[14 - Inst. Atuando no Local]]),0)</f>
        <v>0</v>
      </c>
      <c r="CX408" s="84" t="str">
        <f t="shared" si="212"/>
        <v/>
      </c>
      <c r="CY408" s="84" t="str">
        <f>IF(consulta_completa__11[[#This Row],[14 - Inst. Atuando no Local]]="","X","")</f>
        <v/>
      </c>
      <c r="CZ408" s="84">
        <f>IFERROR(FIND("OUTRA (S)",consulta_completa__11[[#This Row],[14 - Inst. Atuando no Local]]),0)</f>
        <v>0</v>
      </c>
      <c r="DA408" s="84" t="str">
        <f t="shared" si="213"/>
        <v/>
      </c>
      <c r="DB408" s="35" t="str">
        <f t="shared" si="214"/>
        <v>Sim</v>
      </c>
      <c r="DC408" s="35" t="str">
        <f t="shared" si="215"/>
        <v>Não</v>
      </c>
      <c r="DD408" s="35" t="str">
        <f t="shared" si="216"/>
        <v>Sim</v>
      </c>
      <c r="DE408" s="87" t="str">
        <f>IF(AD408=1,"Federal",IF(AD408=2,"Estadual",IF(AD408=0,"Sem informação","")))</f>
        <v>Estadual</v>
      </c>
    </row>
    <row r="409" spans="1:109">
      <c r="A409" s="14">
        <v>202561961210</v>
      </c>
      <c r="B409" s="1">
        <v>45825</v>
      </c>
      <c r="C409" t="s">
        <v>820</v>
      </c>
      <c r="D409" t="s">
        <v>343</v>
      </c>
      <c r="E409" t="s">
        <v>139</v>
      </c>
      <c r="F409" t="s">
        <v>112</v>
      </c>
      <c r="G409" t="s">
        <v>439</v>
      </c>
      <c r="H409" t="s">
        <v>2373</v>
      </c>
      <c r="I409" t="s">
        <v>117</v>
      </c>
      <c r="J409" t="s">
        <v>504</v>
      </c>
      <c r="K409" t="s">
        <v>3820</v>
      </c>
      <c r="L409" t="s">
        <v>117</v>
      </c>
      <c r="M409" t="s">
        <v>140</v>
      </c>
      <c r="N409" t="s">
        <v>119</v>
      </c>
      <c r="O409" t="s">
        <v>120</v>
      </c>
      <c r="P409" t="s">
        <v>355</v>
      </c>
      <c r="Q409" t="s">
        <v>230</v>
      </c>
      <c r="R409" t="s">
        <v>123</v>
      </c>
      <c r="S409" t="s">
        <v>113</v>
      </c>
      <c r="T409" t="s">
        <v>3821</v>
      </c>
      <c r="U409" t="s">
        <v>145</v>
      </c>
      <c r="V409" t="s">
        <v>113</v>
      </c>
      <c r="Z409" t="s">
        <v>3822</v>
      </c>
      <c r="AA409" t="s">
        <v>3823</v>
      </c>
      <c r="AB409" t="s">
        <v>823</v>
      </c>
      <c r="AC409" t="s">
        <v>113</v>
      </c>
      <c r="AD409">
        <v>2</v>
      </c>
      <c r="AE409" t="s">
        <v>113</v>
      </c>
      <c r="AF409" t="s">
        <v>113</v>
      </c>
      <c r="AG409" t="s">
        <v>113</v>
      </c>
      <c r="AH409" t="s">
        <v>131</v>
      </c>
      <c r="AI409" t="s">
        <v>132</v>
      </c>
      <c r="AJ409" t="s">
        <v>131</v>
      </c>
      <c r="AK409" t="s">
        <v>3824</v>
      </c>
      <c r="AL409" t="s">
        <v>3823</v>
      </c>
      <c r="AM409" t="s">
        <v>2344</v>
      </c>
      <c r="AN409" t="s">
        <v>113</v>
      </c>
      <c r="AO409" t="s">
        <v>113</v>
      </c>
      <c r="AQ409" t="s">
        <v>2345</v>
      </c>
      <c r="AR409" t="s">
        <v>113</v>
      </c>
      <c r="AS409" t="s">
        <v>113</v>
      </c>
      <c r="AT409" t="s">
        <v>113</v>
      </c>
      <c r="AU409" t="s">
        <v>113</v>
      </c>
      <c r="AW409" t="s">
        <v>159</v>
      </c>
      <c r="AX409" s="82">
        <f>IFERROR(FIND("Óbitos/feridos",consulta_completa__11[[#This Row],[13 - Ocorrências/Ambientes Atingidos]]),0)</f>
        <v>0</v>
      </c>
      <c r="AY409" s="83" t="str">
        <f t="shared" si="188"/>
        <v/>
      </c>
      <c r="AZ409" s="82">
        <f>IFERROR(FIND("População afetada/evacuada",consulta_completa__11[[#This Row],[13 - Ocorrências/Ambientes Atingidos]]),0)</f>
        <v>0</v>
      </c>
      <c r="BA409" s="82" t="str">
        <f t="shared" si="189"/>
        <v/>
      </c>
      <c r="BB409" s="82">
        <f>IFERROR(FIND("Suspensão de abastecimento de água",consulta_completa__11[[#This Row],[13 - Ocorrências/Ambientes Atingidos]]),0)</f>
        <v>0</v>
      </c>
      <c r="BC409" s="83" t="str">
        <f t="shared" si="217"/>
        <v/>
      </c>
      <c r="BD409" s="82">
        <f>IFERROR(FIND("Rio/córrego",consulta_completa__11[[#This Row],[13 - Ocorrências/Ambientes Atingidos]]),0)</f>
        <v>0</v>
      </c>
      <c r="BE409" s="83" t="str">
        <f t="shared" si="190"/>
        <v/>
      </c>
      <c r="BF409" s="82">
        <f>IFERROR(FIND("Lago",consulta_completa__11[[#This Row],[13 - Ocorrências/Ambientes Atingidos]]),0)</f>
        <v>0</v>
      </c>
      <c r="BG409" s="83" t="str">
        <f t="shared" si="191"/>
        <v/>
      </c>
      <c r="BH409" s="82">
        <f>IFERROR(FIND("Mar",consulta_completa__11[[#This Row],[13 - Ocorrências/Ambientes Atingidos]]),0)</f>
        <v>0</v>
      </c>
      <c r="BI409" s="83" t="str">
        <f t="shared" si="192"/>
        <v/>
      </c>
      <c r="BJ409" s="82">
        <f>IFERROR(FIND("Praia",consulta_completa__11[[#This Row],[13 - Ocorrências/Ambientes Atingidos]]),0)</f>
        <v>0</v>
      </c>
      <c r="BK409" s="83" t="str">
        <f t="shared" si="193"/>
        <v/>
      </c>
      <c r="BL409" s="82">
        <f>IFERROR(FIND("Solo",consulta_completa__11[[#This Row],[13 - Ocorrências/Ambientes Atingidos]]),0)</f>
        <v>1</v>
      </c>
      <c r="BM409" s="83" t="str">
        <f t="shared" si="194"/>
        <v>X</v>
      </c>
      <c r="BN409" s="82">
        <f>IFERROR(FIND("Águas subterrâneas",consulta_completa__11[[#This Row],[13 - Ocorrências/Ambientes Atingidos]]),0)</f>
        <v>0</v>
      </c>
      <c r="BO409" s="83" t="str">
        <f t="shared" si="195"/>
        <v/>
      </c>
      <c r="BP409" s="82">
        <f>IFERROR(FIND("Atmosfera",consulta_completa__11[[#This Row],[13 - Ocorrências/Ambientes Atingidos]]),0)</f>
        <v>0</v>
      </c>
      <c r="BQ409" s="83" t="str">
        <f t="shared" si="196"/>
        <v/>
      </c>
      <c r="BR409" s="82">
        <f>IFERROR(FIND("Flora",consulta_completa__11[[#This Row],[13 - Ocorrências/Ambientes Atingidos]]),0)</f>
        <v>0</v>
      </c>
      <c r="BS409" s="83" t="str">
        <f t="shared" si="197"/>
        <v/>
      </c>
      <c r="BT409" s="82">
        <f>IFERROR(FIND("Fauna",consulta_completa__11[[#This Row],[13 - Ocorrências/Ambientes Atingidos]]),0)</f>
        <v>0</v>
      </c>
      <c r="BU409" s="83" t="str">
        <f t="shared" si="198"/>
        <v/>
      </c>
      <c r="BV409" s="82">
        <f>IFERROR(FIND("UC federal",consulta_completa__11[[#This Row],[13 - Ocorrências/Ambientes Atingidos]]),0)</f>
        <v>0</v>
      </c>
      <c r="BW409" s="83" t="str">
        <f t="shared" si="199"/>
        <v/>
      </c>
      <c r="BX409" s="82">
        <f>IFERROR(FIND("UC estadual/municipal",consulta_completa__11[[#This Row],[13 - Ocorrências/Ambientes Atingidos]]),0)</f>
        <v>0</v>
      </c>
      <c r="BY409" s="83" t="str">
        <f t="shared" si="200"/>
        <v/>
      </c>
      <c r="BZ409" s="82">
        <f>IFERROR(FIND("Outro(s)",consulta_completa__11[[#This Row],[13 - Ocorrências/Ambientes Atingidos]]),0)</f>
        <v>0</v>
      </c>
      <c r="CA409" s="83" t="str">
        <f t="shared" si="201"/>
        <v/>
      </c>
      <c r="CB409" s="82">
        <f>IFERROR(FIND("Sem dano",consulta_completa__11[[#This Row],[13 - Ocorrências/Ambientes Atingidos]]),0)</f>
        <v>0</v>
      </c>
      <c r="CC409" s="83" t="str">
        <f t="shared" si="202"/>
        <v/>
      </c>
      <c r="CD409" s="82" t="str">
        <f>IF(consulta_completa__11[[#This Row],[13 - Ocorrências/Ambientes Atingidos]]="","X","")</f>
        <v/>
      </c>
      <c r="CE409" s="84">
        <f>IFERROR(FIND("IBAMA",consulta_completa__11[[#This Row],[14 - Inst. Atuando no Local]]),0)</f>
        <v>0</v>
      </c>
      <c r="CF409" s="84" t="str">
        <f t="shared" si="203"/>
        <v/>
      </c>
      <c r="CG409" s="84">
        <f>IFERROR(FIND("OEMA",consulta_completa__11[[#This Row],[14 - Inst. Atuando no Local]]),0)</f>
        <v>0</v>
      </c>
      <c r="CH409" s="84" t="str">
        <f t="shared" si="204"/>
        <v/>
      </c>
      <c r="CI409" s="84">
        <f>IFERROR(FIND("DEFESA CIVIL",consulta_completa__11[[#This Row],[14 - Inst. Atuando no Local]]),0)</f>
        <v>0</v>
      </c>
      <c r="CJ409" s="84" t="str">
        <f t="shared" si="205"/>
        <v/>
      </c>
      <c r="CK409" s="84">
        <f>IFERROR(FIND("CORPO DE BOMBEIROS",consulta_completa__11[[#This Row],[14 - Inst. Atuando no Local]]),0)</f>
        <v>0</v>
      </c>
      <c r="CL409" s="84" t="str">
        <f t="shared" si="206"/>
        <v/>
      </c>
      <c r="CM409" s="84">
        <f>IFERROR(FIND("POLÍCIA RODOVIÁRIA",consulta_completa__11[[#This Row],[14 - Inst. Atuando no Local]]),0)</f>
        <v>0</v>
      </c>
      <c r="CN409" s="84" t="str">
        <f t="shared" si="207"/>
        <v/>
      </c>
      <c r="CO409" s="84">
        <f>IFERROR(FIND("POLÍCIA MILITAR",consulta_completa__11[[#This Row],[14 - Inst. Atuando no Local]]),0)</f>
        <v>0</v>
      </c>
      <c r="CP409" s="84" t="str">
        <f t="shared" si="208"/>
        <v/>
      </c>
      <c r="CQ409" s="84">
        <f>IFERROR(FIND("POLÍCIA CIVIL",consulta_completa__11[[#This Row],[14 - Inst. Atuando no Local]]),0)</f>
        <v>0</v>
      </c>
      <c r="CR409" s="84" t="str">
        <f t="shared" si="209"/>
        <v/>
      </c>
      <c r="CS409" s="84">
        <f>IFERROR(FIND("MARINHA DO BRASIL",consulta_completa__11[[#This Row],[14 - Inst. Atuando no Local]]),0)</f>
        <v>0</v>
      </c>
      <c r="CT409" s="84" t="str">
        <f t="shared" si="210"/>
        <v/>
      </c>
      <c r="CU409" s="84">
        <f>IFERROR(FIND("EMPRESA ESPECIALIZADA EM ATENDIMENTO",consulta_completa__11[[#This Row],[14 - Inst. Atuando no Local]]),0)</f>
        <v>0</v>
      </c>
      <c r="CV409" s="84" t="str">
        <f t="shared" si="211"/>
        <v/>
      </c>
      <c r="CW409" s="84">
        <f>IFERROR(FIND("IBAMA",consulta_completa__11[[#This Row],[14 - Inst. Atuando no Local]]),0)</f>
        <v>0</v>
      </c>
      <c r="CX409" s="84" t="str">
        <f t="shared" si="212"/>
        <v/>
      </c>
      <c r="CY409" s="84" t="str">
        <f>IF(consulta_completa__11[[#This Row],[14 - Inst. Atuando no Local]]="","X","")</f>
        <v/>
      </c>
      <c r="CZ409" s="84">
        <f>IFERROR(FIND("OUTRA (S)",consulta_completa__11[[#This Row],[14 - Inst. Atuando no Local]]),0)</f>
        <v>0</v>
      </c>
      <c r="DA409" s="84" t="str">
        <f t="shared" si="213"/>
        <v/>
      </c>
      <c r="DB409" s="35" t="str">
        <f t="shared" si="214"/>
        <v>Sim</v>
      </c>
      <c r="DC409" s="35" t="str">
        <f t="shared" si="215"/>
        <v>Não</v>
      </c>
      <c r="DD409" s="35" t="str">
        <f t="shared" si="216"/>
        <v>Sim</v>
      </c>
      <c r="DE409" s="87" t="str">
        <f t="shared" si="187"/>
        <v>Estadual</v>
      </c>
    </row>
    <row r="410" spans="1:109">
      <c r="A410" s="14">
        <v>202562443248</v>
      </c>
      <c r="B410" s="1">
        <v>45825</v>
      </c>
      <c r="C410" t="s">
        <v>1259</v>
      </c>
      <c r="D410" t="s">
        <v>180</v>
      </c>
      <c r="E410" t="s">
        <v>286</v>
      </c>
      <c r="F410" t="s">
        <v>112</v>
      </c>
      <c r="G410" t="s">
        <v>3825</v>
      </c>
      <c r="H410" t="s">
        <v>113</v>
      </c>
      <c r="I410" t="s">
        <v>113</v>
      </c>
      <c r="J410" t="s">
        <v>113</v>
      </c>
      <c r="K410" t="s">
        <v>114</v>
      </c>
      <c r="L410" t="s">
        <v>114</v>
      </c>
      <c r="M410" t="s">
        <v>140</v>
      </c>
      <c r="N410" t="s">
        <v>852</v>
      </c>
      <c r="O410" t="s">
        <v>185</v>
      </c>
      <c r="P410" t="s">
        <v>355</v>
      </c>
      <c r="Q410" t="s">
        <v>143</v>
      </c>
      <c r="R410" t="s">
        <v>123</v>
      </c>
      <c r="S410" t="s">
        <v>113</v>
      </c>
      <c r="T410" t="s">
        <v>3826</v>
      </c>
      <c r="U410" t="s">
        <v>631</v>
      </c>
      <c r="V410" t="s">
        <v>3827</v>
      </c>
      <c r="Z410" t="s">
        <v>3828</v>
      </c>
      <c r="AA410" t="s">
        <v>113</v>
      </c>
      <c r="AB410" t="s">
        <v>113</v>
      </c>
      <c r="AC410" t="s">
        <v>113</v>
      </c>
      <c r="AE410" t="s">
        <v>3829</v>
      </c>
      <c r="AF410" t="s">
        <v>3830</v>
      </c>
      <c r="AG410" t="s">
        <v>113</v>
      </c>
      <c r="AH410" t="s">
        <v>194</v>
      </c>
      <c r="AI410" t="s">
        <v>132</v>
      </c>
      <c r="AJ410" t="s">
        <v>132</v>
      </c>
      <c r="AK410" t="s">
        <v>113</v>
      </c>
      <c r="AL410" t="s">
        <v>3831</v>
      </c>
      <c r="AM410" t="s">
        <v>153</v>
      </c>
      <c r="AN410" t="s">
        <v>154</v>
      </c>
      <c r="AO410" t="s">
        <v>155</v>
      </c>
      <c r="AP410">
        <v>6133161070</v>
      </c>
      <c r="AQ410" t="s">
        <v>156</v>
      </c>
      <c r="AR410" t="s">
        <v>113</v>
      </c>
      <c r="AS410" t="s">
        <v>113</v>
      </c>
      <c r="AT410" t="s">
        <v>113</v>
      </c>
      <c r="AU410" t="s">
        <v>113</v>
      </c>
      <c r="AW410" t="s">
        <v>113</v>
      </c>
      <c r="AX410" s="82">
        <f>IFERROR(FIND("Óbitos/feridos",consulta_completa__11[[#This Row],[13 - Ocorrências/Ambientes Atingidos]]),0)</f>
        <v>0</v>
      </c>
      <c r="AY410" s="83" t="str">
        <f t="shared" si="188"/>
        <v/>
      </c>
      <c r="AZ410" s="82">
        <f>IFERROR(FIND("População afetada/evacuada",consulta_completa__11[[#This Row],[13 - Ocorrências/Ambientes Atingidos]]),0)</f>
        <v>0</v>
      </c>
      <c r="BA410" s="82" t="str">
        <f t="shared" si="189"/>
        <v/>
      </c>
      <c r="BB410" s="82">
        <f>IFERROR(FIND("Suspensão de abastecimento de água",consulta_completa__11[[#This Row],[13 - Ocorrências/Ambientes Atingidos]]),0)</f>
        <v>0</v>
      </c>
      <c r="BC410" s="83" t="str">
        <f t="shared" si="217"/>
        <v/>
      </c>
      <c r="BD410" s="82">
        <f>IFERROR(FIND("Rio/córrego",consulta_completa__11[[#This Row],[13 - Ocorrências/Ambientes Atingidos]]),0)</f>
        <v>0</v>
      </c>
      <c r="BE410" s="83" t="str">
        <f t="shared" si="190"/>
        <v/>
      </c>
      <c r="BF410" s="82">
        <f>IFERROR(FIND("Lago",consulta_completa__11[[#This Row],[13 - Ocorrências/Ambientes Atingidos]]),0)</f>
        <v>0</v>
      </c>
      <c r="BG410" s="83" t="str">
        <f t="shared" si="191"/>
        <v/>
      </c>
      <c r="BH410" s="82">
        <f>IFERROR(FIND("Mar",consulta_completa__11[[#This Row],[13 - Ocorrências/Ambientes Atingidos]]),0)</f>
        <v>0</v>
      </c>
      <c r="BI410" s="83" t="str">
        <f t="shared" si="192"/>
        <v/>
      </c>
      <c r="BJ410" s="82">
        <f>IFERROR(FIND("Praia",consulta_completa__11[[#This Row],[13 - Ocorrências/Ambientes Atingidos]]),0)</f>
        <v>0</v>
      </c>
      <c r="BK410" s="83" t="str">
        <f t="shared" si="193"/>
        <v/>
      </c>
      <c r="BL410" s="82">
        <f>IFERROR(FIND("Solo",consulta_completa__11[[#This Row],[13 - Ocorrências/Ambientes Atingidos]]),0)</f>
        <v>1</v>
      </c>
      <c r="BM410" s="83" t="str">
        <f t="shared" si="194"/>
        <v>X</v>
      </c>
      <c r="BN410" s="82">
        <f>IFERROR(FIND("Águas subterrâneas",consulta_completa__11[[#This Row],[13 - Ocorrências/Ambientes Atingidos]]),0)</f>
        <v>0</v>
      </c>
      <c r="BO410" s="83" t="str">
        <f t="shared" si="195"/>
        <v/>
      </c>
      <c r="BP410" s="82">
        <f>IFERROR(FIND("Atmosfera",consulta_completa__11[[#This Row],[13 - Ocorrências/Ambientes Atingidos]]),0)</f>
        <v>0</v>
      </c>
      <c r="BQ410" s="83" t="str">
        <f t="shared" si="196"/>
        <v/>
      </c>
      <c r="BR410" s="82">
        <f>IFERROR(FIND("Flora",consulta_completa__11[[#This Row],[13 - Ocorrências/Ambientes Atingidos]]),0)</f>
        <v>0</v>
      </c>
      <c r="BS410" s="83" t="str">
        <f t="shared" si="197"/>
        <v/>
      </c>
      <c r="BT410" s="82">
        <f>IFERROR(FIND("Fauna",consulta_completa__11[[#This Row],[13 - Ocorrências/Ambientes Atingidos]]),0)</f>
        <v>0</v>
      </c>
      <c r="BU410" s="83" t="str">
        <f t="shared" si="198"/>
        <v/>
      </c>
      <c r="BV410" s="82">
        <f>IFERROR(FIND("UC federal",consulta_completa__11[[#This Row],[13 - Ocorrências/Ambientes Atingidos]]),0)</f>
        <v>0</v>
      </c>
      <c r="BW410" s="83" t="str">
        <f t="shared" si="199"/>
        <v/>
      </c>
      <c r="BX410" s="82">
        <f>IFERROR(FIND("UC estadual/municipal",consulta_completa__11[[#This Row],[13 - Ocorrências/Ambientes Atingidos]]),0)</f>
        <v>0</v>
      </c>
      <c r="BY410" s="83" t="str">
        <f t="shared" si="200"/>
        <v/>
      </c>
      <c r="BZ410" s="82">
        <f>IFERROR(FIND("Outro(s)",consulta_completa__11[[#This Row],[13 - Ocorrências/Ambientes Atingidos]]),0)</f>
        <v>0</v>
      </c>
      <c r="CA410" s="83" t="str">
        <f t="shared" si="201"/>
        <v/>
      </c>
      <c r="CB410" s="82">
        <f>IFERROR(FIND("Sem dano",consulta_completa__11[[#This Row],[13 - Ocorrências/Ambientes Atingidos]]),0)</f>
        <v>0</v>
      </c>
      <c r="CC410" s="83" t="str">
        <f t="shared" si="202"/>
        <v/>
      </c>
      <c r="CD410" s="82" t="str">
        <f>IF(consulta_completa__11[[#This Row],[13 - Ocorrências/Ambientes Atingidos]]="","X","")</f>
        <v/>
      </c>
      <c r="CE410" s="84">
        <f>IFERROR(FIND("IBAMA",consulta_completa__11[[#This Row],[14 - Inst. Atuando no Local]]),0)</f>
        <v>0</v>
      </c>
      <c r="CF410" s="84" t="str">
        <f t="shared" si="203"/>
        <v/>
      </c>
      <c r="CG410" s="84">
        <f>IFERROR(FIND("OEMA",consulta_completa__11[[#This Row],[14 - Inst. Atuando no Local]]),0)</f>
        <v>0</v>
      </c>
      <c r="CH410" s="84" t="str">
        <f t="shared" si="204"/>
        <v/>
      </c>
      <c r="CI410" s="84">
        <f>IFERROR(FIND("DEFESA CIVIL",consulta_completa__11[[#This Row],[14 - Inst. Atuando no Local]]),0)</f>
        <v>0</v>
      </c>
      <c r="CJ410" s="84" t="str">
        <f t="shared" si="205"/>
        <v/>
      </c>
      <c r="CK410" s="84">
        <f>IFERROR(FIND("CORPO DE BOMBEIROS",consulta_completa__11[[#This Row],[14 - Inst. Atuando no Local]]),0)</f>
        <v>0</v>
      </c>
      <c r="CL410" s="84" t="str">
        <f t="shared" si="206"/>
        <v/>
      </c>
      <c r="CM410" s="84">
        <f>IFERROR(FIND("POLÍCIA RODOVIÁRIA",consulta_completa__11[[#This Row],[14 - Inst. Atuando no Local]]),0)</f>
        <v>0</v>
      </c>
      <c r="CN410" s="84" t="str">
        <f t="shared" si="207"/>
        <v/>
      </c>
      <c r="CO410" s="84">
        <f>IFERROR(FIND("POLÍCIA MILITAR",consulta_completa__11[[#This Row],[14 - Inst. Atuando no Local]]),0)</f>
        <v>0</v>
      </c>
      <c r="CP410" s="84" t="str">
        <f t="shared" si="208"/>
        <v/>
      </c>
      <c r="CQ410" s="84">
        <f>IFERROR(FIND("POLÍCIA CIVIL",consulta_completa__11[[#This Row],[14 - Inst. Atuando no Local]]),0)</f>
        <v>0</v>
      </c>
      <c r="CR410" s="84" t="str">
        <f t="shared" si="209"/>
        <v/>
      </c>
      <c r="CS410" s="84">
        <f>IFERROR(FIND("MARINHA DO BRASIL",consulta_completa__11[[#This Row],[14 - Inst. Atuando no Local]]),0)</f>
        <v>0</v>
      </c>
      <c r="CT410" s="84" t="str">
        <f t="shared" si="210"/>
        <v/>
      </c>
      <c r="CU410" s="84">
        <f>IFERROR(FIND("EMPRESA ESPECIALIZADA EM ATENDIMENTO",consulta_completa__11[[#This Row],[14 - Inst. Atuando no Local]]),0)</f>
        <v>0</v>
      </c>
      <c r="CV410" s="84" t="str">
        <f t="shared" si="211"/>
        <v/>
      </c>
      <c r="CW410" s="84">
        <f>IFERROR(FIND("IBAMA",consulta_completa__11[[#This Row],[14 - Inst. Atuando no Local]]),0)</f>
        <v>0</v>
      </c>
      <c r="CX410" s="84" t="str">
        <f t="shared" si="212"/>
        <v/>
      </c>
      <c r="CY410" s="84" t="str">
        <f>IF(consulta_completa__11[[#This Row],[14 - Inst. Atuando no Local]]="","X","")</f>
        <v/>
      </c>
      <c r="CZ410" s="84">
        <f>IFERROR(FIND("OUTRA (S)",consulta_completa__11[[#This Row],[14 - Inst. Atuando no Local]]),0)</f>
        <v>0</v>
      </c>
      <c r="DA410" s="84" t="str">
        <f t="shared" si="213"/>
        <v/>
      </c>
      <c r="DB410" s="35" t="str">
        <f t="shared" si="214"/>
        <v>Sim</v>
      </c>
      <c r="DC410" s="35" t="str">
        <f t="shared" si="215"/>
        <v>Não</v>
      </c>
      <c r="DD410" s="35" t="str">
        <f t="shared" si="216"/>
        <v>Sim</v>
      </c>
      <c r="DE410" s="87" t="str">
        <f t="shared" si="187"/>
        <v>Sem informação</v>
      </c>
    </row>
    <row r="411" spans="1:109">
      <c r="A411" s="14">
        <v>202561836000</v>
      </c>
      <c r="B411" s="1">
        <v>45826</v>
      </c>
      <c r="C411" t="s">
        <v>2717</v>
      </c>
      <c r="D411" t="s">
        <v>180</v>
      </c>
      <c r="E411" t="s">
        <v>286</v>
      </c>
      <c r="F411" t="s">
        <v>112</v>
      </c>
      <c r="G411" t="s">
        <v>678</v>
      </c>
      <c r="H411" t="s">
        <v>3650</v>
      </c>
      <c r="I411" t="s">
        <v>648</v>
      </c>
      <c r="J411" t="s">
        <v>113</v>
      </c>
      <c r="K411" t="s">
        <v>114</v>
      </c>
      <c r="L411" t="s">
        <v>114</v>
      </c>
      <c r="M411" t="s">
        <v>140</v>
      </c>
      <c r="N411" t="s">
        <v>1204</v>
      </c>
      <c r="O411" t="s">
        <v>239</v>
      </c>
      <c r="P411" t="s">
        <v>121</v>
      </c>
      <c r="Q411" t="s">
        <v>230</v>
      </c>
      <c r="R411" t="s">
        <v>123</v>
      </c>
      <c r="S411" t="s">
        <v>113</v>
      </c>
      <c r="T411" t="s">
        <v>3832</v>
      </c>
      <c r="U411" t="s">
        <v>3833</v>
      </c>
      <c r="V411" t="s">
        <v>3834</v>
      </c>
      <c r="Z411" t="s">
        <v>3835</v>
      </c>
      <c r="AA411" t="s">
        <v>3836</v>
      </c>
      <c r="AB411" t="s">
        <v>3837</v>
      </c>
      <c r="AC411" t="s">
        <v>3838</v>
      </c>
      <c r="AD411">
        <v>1</v>
      </c>
      <c r="AE411" t="s">
        <v>3839</v>
      </c>
      <c r="AF411" t="s">
        <v>3840</v>
      </c>
      <c r="AG411" t="s">
        <v>3841</v>
      </c>
      <c r="AH411" t="s">
        <v>131</v>
      </c>
      <c r="AI411" t="s">
        <v>131</v>
      </c>
      <c r="AJ411" t="s">
        <v>132</v>
      </c>
      <c r="AK411" t="s">
        <v>113</v>
      </c>
      <c r="AL411" t="s">
        <v>3842</v>
      </c>
      <c r="AM411" t="s">
        <v>1332</v>
      </c>
      <c r="AN411" t="s">
        <v>3843</v>
      </c>
      <c r="AO411" t="s">
        <v>3844</v>
      </c>
      <c r="AP411">
        <v>47996739970</v>
      </c>
      <c r="AQ411" t="s">
        <v>3845</v>
      </c>
      <c r="AR411" t="s">
        <v>113</v>
      </c>
      <c r="AS411" t="s">
        <v>113</v>
      </c>
      <c r="AT411" t="s">
        <v>113</v>
      </c>
      <c r="AU411" t="s">
        <v>113</v>
      </c>
      <c r="AW411" t="s">
        <v>113</v>
      </c>
      <c r="AX411" s="82">
        <f>IFERROR(FIND("Óbitos/feridos",consulta_completa__11[[#This Row],[13 - Ocorrências/Ambientes Atingidos]]),0)</f>
        <v>0</v>
      </c>
      <c r="AY411" s="83" t="str">
        <f t="shared" si="188"/>
        <v/>
      </c>
      <c r="AZ411" s="82">
        <f>IFERROR(FIND("População afetada/evacuada",consulta_completa__11[[#This Row],[13 - Ocorrências/Ambientes Atingidos]]),0)</f>
        <v>0</v>
      </c>
      <c r="BA411" s="82" t="str">
        <f t="shared" si="189"/>
        <v/>
      </c>
      <c r="BB411" s="82">
        <f>IFERROR(FIND("Suspensão de abastecimento de água",consulta_completa__11[[#This Row],[13 - Ocorrências/Ambientes Atingidos]]),0)</f>
        <v>0</v>
      </c>
      <c r="BC411" s="83" t="str">
        <f t="shared" si="217"/>
        <v/>
      </c>
      <c r="BD411" s="82">
        <f>IFERROR(FIND("Rio/córrego",consulta_completa__11[[#This Row],[13 - Ocorrências/Ambientes Atingidos]]),0)</f>
        <v>0</v>
      </c>
      <c r="BE411" s="83" t="str">
        <f t="shared" si="190"/>
        <v/>
      </c>
      <c r="BF411" s="82">
        <f>IFERROR(FIND("Lago",consulta_completa__11[[#This Row],[13 - Ocorrências/Ambientes Atingidos]]),0)</f>
        <v>0</v>
      </c>
      <c r="BG411" s="83" t="str">
        <f t="shared" si="191"/>
        <v/>
      </c>
      <c r="BH411" s="82">
        <f>IFERROR(FIND("Mar",consulta_completa__11[[#This Row],[13 - Ocorrências/Ambientes Atingidos]]),0)</f>
        <v>0</v>
      </c>
      <c r="BI411" s="83" t="str">
        <f t="shared" si="192"/>
        <v/>
      </c>
      <c r="BJ411" s="82">
        <f>IFERROR(FIND("Praia",consulta_completa__11[[#This Row],[13 - Ocorrências/Ambientes Atingidos]]),0)</f>
        <v>0</v>
      </c>
      <c r="BK411" s="83" t="str">
        <f t="shared" si="193"/>
        <v/>
      </c>
      <c r="BL411" s="82">
        <f>IFERROR(FIND("Solo",consulta_completa__11[[#This Row],[13 - Ocorrências/Ambientes Atingidos]]),0)</f>
        <v>1</v>
      </c>
      <c r="BM411" s="83" t="str">
        <f t="shared" si="194"/>
        <v>X</v>
      </c>
      <c r="BN411" s="82">
        <f>IFERROR(FIND("Águas subterrâneas",consulta_completa__11[[#This Row],[13 - Ocorrências/Ambientes Atingidos]]),0)</f>
        <v>0</v>
      </c>
      <c r="BO411" s="83" t="str">
        <f t="shared" si="195"/>
        <v/>
      </c>
      <c r="BP411" s="82">
        <f>IFERROR(FIND("Atmosfera",consulta_completa__11[[#This Row],[13 - Ocorrências/Ambientes Atingidos]]),0)</f>
        <v>0</v>
      </c>
      <c r="BQ411" s="83" t="str">
        <f t="shared" si="196"/>
        <v/>
      </c>
      <c r="BR411" s="82">
        <f>IFERROR(FIND("Flora",consulta_completa__11[[#This Row],[13 - Ocorrências/Ambientes Atingidos]]),0)</f>
        <v>0</v>
      </c>
      <c r="BS411" s="83" t="str">
        <f t="shared" si="197"/>
        <v/>
      </c>
      <c r="BT411" s="82">
        <f>IFERROR(FIND("Fauna",consulta_completa__11[[#This Row],[13 - Ocorrências/Ambientes Atingidos]]),0)</f>
        <v>0</v>
      </c>
      <c r="BU411" s="83" t="str">
        <f t="shared" si="198"/>
        <v/>
      </c>
      <c r="BV411" s="82">
        <f>IFERROR(FIND("UC federal",consulta_completa__11[[#This Row],[13 - Ocorrências/Ambientes Atingidos]]),0)</f>
        <v>0</v>
      </c>
      <c r="BW411" s="83" t="str">
        <f t="shared" si="199"/>
        <v/>
      </c>
      <c r="BX411" s="82">
        <f>IFERROR(FIND("UC estadual/municipal",consulta_completa__11[[#This Row],[13 - Ocorrências/Ambientes Atingidos]]),0)</f>
        <v>0</v>
      </c>
      <c r="BY411" s="83" t="str">
        <f t="shared" si="200"/>
        <v/>
      </c>
      <c r="BZ411" s="82">
        <f>IFERROR(FIND("Outro(s)",consulta_completa__11[[#This Row],[13 - Ocorrências/Ambientes Atingidos]]),0)</f>
        <v>0</v>
      </c>
      <c r="CA411" s="83" t="str">
        <f t="shared" si="201"/>
        <v/>
      </c>
      <c r="CB411" s="82">
        <f>IFERROR(FIND("Sem dano",consulta_completa__11[[#This Row],[13 - Ocorrências/Ambientes Atingidos]]),0)</f>
        <v>0</v>
      </c>
      <c r="CC411" s="83" t="str">
        <f t="shared" si="202"/>
        <v/>
      </c>
      <c r="CD411" s="82" t="str">
        <f>IF(consulta_completa__11[[#This Row],[13 - Ocorrências/Ambientes Atingidos]]="","X","")</f>
        <v/>
      </c>
      <c r="CE411" s="84">
        <f>IFERROR(FIND("IBAMA",consulta_completa__11[[#This Row],[14 - Inst. Atuando no Local]]),0)</f>
        <v>0</v>
      </c>
      <c r="CF411" s="84" t="str">
        <f t="shared" si="203"/>
        <v/>
      </c>
      <c r="CG411" s="84">
        <f>IFERROR(FIND("OEMA",consulta_completa__11[[#This Row],[14 - Inst. Atuando no Local]]),0)</f>
        <v>0</v>
      </c>
      <c r="CH411" s="84" t="str">
        <f t="shared" si="204"/>
        <v/>
      </c>
      <c r="CI411" s="84">
        <f>IFERROR(FIND("DEFESA CIVIL",consulta_completa__11[[#This Row],[14 - Inst. Atuando no Local]]),0)</f>
        <v>0</v>
      </c>
      <c r="CJ411" s="84" t="str">
        <f t="shared" si="205"/>
        <v/>
      </c>
      <c r="CK411" s="84">
        <f>IFERROR(FIND("CORPO DE BOMBEIROS",consulta_completa__11[[#This Row],[14 - Inst. Atuando no Local]]),0)</f>
        <v>0</v>
      </c>
      <c r="CL411" s="84" t="str">
        <f t="shared" si="206"/>
        <v/>
      </c>
      <c r="CM411" s="84">
        <f>IFERROR(FIND("POLÍCIA RODOVIÁRIA",consulta_completa__11[[#This Row],[14 - Inst. Atuando no Local]]),0)</f>
        <v>0</v>
      </c>
      <c r="CN411" s="84" t="str">
        <f t="shared" si="207"/>
        <v/>
      </c>
      <c r="CO411" s="84">
        <f>IFERROR(FIND("POLÍCIA MILITAR",consulta_completa__11[[#This Row],[14 - Inst. Atuando no Local]]),0)</f>
        <v>0</v>
      </c>
      <c r="CP411" s="84" t="str">
        <f t="shared" si="208"/>
        <v/>
      </c>
      <c r="CQ411" s="84">
        <f>IFERROR(FIND("POLÍCIA CIVIL",consulta_completa__11[[#This Row],[14 - Inst. Atuando no Local]]),0)</f>
        <v>0</v>
      </c>
      <c r="CR411" s="84" t="str">
        <f t="shared" si="209"/>
        <v/>
      </c>
      <c r="CS411" s="84">
        <f>IFERROR(FIND("MARINHA DO BRASIL",consulta_completa__11[[#This Row],[14 - Inst. Atuando no Local]]),0)</f>
        <v>0</v>
      </c>
      <c r="CT411" s="84" t="str">
        <f t="shared" si="210"/>
        <v/>
      </c>
      <c r="CU411" s="84">
        <f>IFERROR(FIND("EMPRESA ESPECIALIZADA EM ATENDIMENTO",consulta_completa__11[[#This Row],[14 - Inst. Atuando no Local]]),0)</f>
        <v>0</v>
      </c>
      <c r="CV411" s="84" t="str">
        <f t="shared" si="211"/>
        <v/>
      </c>
      <c r="CW411" s="84">
        <f>IFERROR(FIND("IBAMA",consulta_completa__11[[#This Row],[14 - Inst. Atuando no Local]]),0)</f>
        <v>0</v>
      </c>
      <c r="CX411" s="84" t="str">
        <f t="shared" si="212"/>
        <v/>
      </c>
      <c r="CY411" s="84" t="str">
        <f>IF(consulta_completa__11[[#This Row],[14 - Inst. Atuando no Local]]="","X","")</f>
        <v/>
      </c>
      <c r="CZ411" s="84">
        <f>IFERROR(FIND("OUTRA (S)",consulta_completa__11[[#This Row],[14 - Inst. Atuando no Local]]),0)</f>
        <v>0</v>
      </c>
      <c r="DA411" s="84" t="str">
        <f t="shared" si="213"/>
        <v/>
      </c>
      <c r="DB411" s="35" t="str">
        <f t="shared" si="214"/>
        <v>Sim</v>
      </c>
      <c r="DC411" s="35" t="str">
        <f t="shared" si="215"/>
        <v>Não</v>
      </c>
      <c r="DD411" s="35" t="str">
        <f t="shared" si="216"/>
        <v>Sim</v>
      </c>
      <c r="DE411" s="87" t="str">
        <f t="shared" si="187"/>
        <v>Federal</v>
      </c>
    </row>
    <row r="412" spans="1:109">
      <c r="A412" s="14">
        <v>202561854052</v>
      </c>
      <c r="B412" s="1">
        <v>45826</v>
      </c>
      <c r="C412" t="s">
        <v>3846</v>
      </c>
      <c r="D412" t="s">
        <v>998</v>
      </c>
      <c r="E412" t="s">
        <v>139</v>
      </c>
      <c r="F412" t="s">
        <v>163</v>
      </c>
      <c r="G412" t="s">
        <v>113</v>
      </c>
      <c r="H412" t="s">
        <v>114</v>
      </c>
      <c r="I412" t="s">
        <v>114</v>
      </c>
      <c r="J412" t="s">
        <v>3847</v>
      </c>
      <c r="K412" t="s">
        <v>1576</v>
      </c>
      <c r="L412" t="s">
        <v>117</v>
      </c>
      <c r="M412" t="s">
        <v>140</v>
      </c>
      <c r="N412" t="s">
        <v>119</v>
      </c>
      <c r="O412" t="s">
        <v>239</v>
      </c>
      <c r="P412" t="s">
        <v>121</v>
      </c>
      <c r="Q412" t="s">
        <v>143</v>
      </c>
      <c r="R412" t="s">
        <v>123</v>
      </c>
      <c r="S412" t="s">
        <v>113</v>
      </c>
      <c r="T412" t="s">
        <v>3848</v>
      </c>
      <c r="U412" t="s">
        <v>3849</v>
      </c>
      <c r="V412" t="s">
        <v>113</v>
      </c>
      <c r="Z412" t="s">
        <v>113</v>
      </c>
      <c r="AA412" t="s">
        <v>113</v>
      </c>
      <c r="AB412" t="s">
        <v>3850</v>
      </c>
      <c r="AC412" t="s">
        <v>3851</v>
      </c>
      <c r="AD412">
        <v>0</v>
      </c>
      <c r="AE412" t="s">
        <v>3852</v>
      </c>
      <c r="AF412" t="s">
        <v>3853</v>
      </c>
      <c r="AG412" t="s">
        <v>3854</v>
      </c>
      <c r="AH412" t="s">
        <v>131</v>
      </c>
      <c r="AI412" t="s">
        <v>131</v>
      </c>
      <c r="AJ412" t="s">
        <v>132</v>
      </c>
      <c r="AK412" t="s">
        <v>113</v>
      </c>
      <c r="AL412" t="s">
        <v>3855</v>
      </c>
      <c r="AM412" t="s">
        <v>3853</v>
      </c>
      <c r="AN412" t="s">
        <v>3856</v>
      </c>
      <c r="AO412" t="s">
        <v>3857</v>
      </c>
      <c r="AP412">
        <v>61991993026</v>
      </c>
      <c r="AQ412" t="s">
        <v>3858</v>
      </c>
      <c r="AR412" t="s">
        <v>113</v>
      </c>
      <c r="AS412" t="s">
        <v>113</v>
      </c>
      <c r="AT412" t="s">
        <v>113</v>
      </c>
      <c r="AU412" t="s">
        <v>113</v>
      </c>
      <c r="AW412" t="s">
        <v>113</v>
      </c>
      <c r="AX412" s="82">
        <f>IFERROR(FIND("Óbitos/feridos",consulta_completa__11[[#This Row],[13 - Ocorrências/Ambientes Atingidos]]),0)</f>
        <v>0</v>
      </c>
      <c r="AY412" s="83" t="str">
        <f t="shared" si="188"/>
        <v/>
      </c>
      <c r="AZ412" s="82">
        <f>IFERROR(FIND("População afetada/evacuada",consulta_completa__11[[#This Row],[13 - Ocorrências/Ambientes Atingidos]]),0)</f>
        <v>0</v>
      </c>
      <c r="BA412" s="82" t="str">
        <f t="shared" si="189"/>
        <v/>
      </c>
      <c r="BB412" s="82">
        <f>IFERROR(FIND("Suspensão de abastecimento de água",consulta_completa__11[[#This Row],[13 - Ocorrências/Ambientes Atingidos]]),0)</f>
        <v>0</v>
      </c>
      <c r="BC412" s="83" t="str">
        <f t="shared" si="217"/>
        <v/>
      </c>
      <c r="BD412" s="82">
        <f>IFERROR(FIND("Rio/córrego",consulta_completa__11[[#This Row],[13 - Ocorrências/Ambientes Atingidos]]),0)</f>
        <v>0</v>
      </c>
      <c r="BE412" s="83" t="str">
        <f t="shared" si="190"/>
        <v/>
      </c>
      <c r="BF412" s="82">
        <f>IFERROR(FIND("Lago",consulta_completa__11[[#This Row],[13 - Ocorrências/Ambientes Atingidos]]),0)</f>
        <v>0</v>
      </c>
      <c r="BG412" s="83" t="str">
        <f t="shared" si="191"/>
        <v/>
      </c>
      <c r="BH412" s="82">
        <f>IFERROR(FIND("Mar",consulta_completa__11[[#This Row],[13 - Ocorrências/Ambientes Atingidos]]),0)</f>
        <v>0</v>
      </c>
      <c r="BI412" s="83" t="str">
        <f t="shared" si="192"/>
        <v/>
      </c>
      <c r="BJ412" s="82">
        <f>IFERROR(FIND("Praia",consulta_completa__11[[#This Row],[13 - Ocorrências/Ambientes Atingidos]]),0)</f>
        <v>0</v>
      </c>
      <c r="BK412" s="83" t="str">
        <f t="shared" si="193"/>
        <v/>
      </c>
      <c r="BL412" s="82">
        <f>IFERROR(FIND("Solo",consulta_completa__11[[#This Row],[13 - Ocorrências/Ambientes Atingidos]]),0)</f>
        <v>1</v>
      </c>
      <c r="BM412" s="83" t="str">
        <f t="shared" si="194"/>
        <v>X</v>
      </c>
      <c r="BN412" s="82">
        <f>IFERROR(FIND("Águas subterrâneas",consulta_completa__11[[#This Row],[13 - Ocorrências/Ambientes Atingidos]]),0)</f>
        <v>0</v>
      </c>
      <c r="BO412" s="83" t="str">
        <f t="shared" si="195"/>
        <v/>
      </c>
      <c r="BP412" s="82">
        <f>IFERROR(FIND("Atmosfera",consulta_completa__11[[#This Row],[13 - Ocorrências/Ambientes Atingidos]]),0)</f>
        <v>0</v>
      </c>
      <c r="BQ412" s="83" t="str">
        <f t="shared" si="196"/>
        <v/>
      </c>
      <c r="BR412" s="82">
        <f>IFERROR(FIND("Flora",consulta_completa__11[[#This Row],[13 - Ocorrências/Ambientes Atingidos]]),0)</f>
        <v>0</v>
      </c>
      <c r="BS412" s="83" t="str">
        <f t="shared" si="197"/>
        <v/>
      </c>
      <c r="BT412" s="82">
        <f>IFERROR(FIND("Fauna",consulta_completa__11[[#This Row],[13 - Ocorrências/Ambientes Atingidos]]),0)</f>
        <v>0</v>
      </c>
      <c r="BU412" s="83" t="str">
        <f t="shared" si="198"/>
        <v/>
      </c>
      <c r="BV412" s="82">
        <f>IFERROR(FIND("UC federal",consulta_completa__11[[#This Row],[13 - Ocorrências/Ambientes Atingidos]]),0)</f>
        <v>0</v>
      </c>
      <c r="BW412" s="83" t="str">
        <f t="shared" si="199"/>
        <v/>
      </c>
      <c r="BX412" s="82">
        <f>IFERROR(FIND("UC estadual/municipal",consulta_completa__11[[#This Row],[13 - Ocorrências/Ambientes Atingidos]]),0)</f>
        <v>0</v>
      </c>
      <c r="BY412" s="83" t="str">
        <f t="shared" si="200"/>
        <v/>
      </c>
      <c r="BZ412" s="82">
        <f>IFERROR(FIND("Outro(s)",consulta_completa__11[[#This Row],[13 - Ocorrências/Ambientes Atingidos]]),0)</f>
        <v>0</v>
      </c>
      <c r="CA412" s="83" t="str">
        <f t="shared" si="201"/>
        <v/>
      </c>
      <c r="CB412" s="82">
        <f>IFERROR(FIND("Sem dano",consulta_completa__11[[#This Row],[13 - Ocorrências/Ambientes Atingidos]]),0)</f>
        <v>0</v>
      </c>
      <c r="CC412" s="83" t="str">
        <f t="shared" si="202"/>
        <v/>
      </c>
      <c r="CD412" s="82" t="str">
        <f>IF(consulta_completa__11[[#This Row],[13 - Ocorrências/Ambientes Atingidos]]="","X","")</f>
        <v/>
      </c>
      <c r="CE412" s="84">
        <f>IFERROR(FIND("IBAMA",consulta_completa__11[[#This Row],[14 - Inst. Atuando no Local]]),0)</f>
        <v>0</v>
      </c>
      <c r="CF412" s="84" t="str">
        <f t="shared" si="203"/>
        <v/>
      </c>
      <c r="CG412" s="84">
        <f>IFERROR(FIND("OEMA",consulta_completa__11[[#This Row],[14 - Inst. Atuando no Local]]),0)</f>
        <v>0</v>
      </c>
      <c r="CH412" s="84" t="str">
        <f t="shared" si="204"/>
        <v/>
      </c>
      <c r="CI412" s="84">
        <f>IFERROR(FIND("DEFESA CIVIL",consulta_completa__11[[#This Row],[14 - Inst. Atuando no Local]]),0)</f>
        <v>0</v>
      </c>
      <c r="CJ412" s="84" t="str">
        <f t="shared" si="205"/>
        <v/>
      </c>
      <c r="CK412" s="84">
        <f>IFERROR(FIND("CORPO DE BOMBEIROS",consulta_completa__11[[#This Row],[14 - Inst. Atuando no Local]]),0)</f>
        <v>0</v>
      </c>
      <c r="CL412" s="84" t="str">
        <f t="shared" si="206"/>
        <v/>
      </c>
      <c r="CM412" s="84">
        <f>IFERROR(FIND("POLÍCIA RODOVIÁRIA",consulta_completa__11[[#This Row],[14 - Inst. Atuando no Local]]),0)</f>
        <v>0</v>
      </c>
      <c r="CN412" s="84" t="str">
        <f t="shared" si="207"/>
        <v/>
      </c>
      <c r="CO412" s="84">
        <f>IFERROR(FIND("POLÍCIA MILITAR",consulta_completa__11[[#This Row],[14 - Inst. Atuando no Local]]),0)</f>
        <v>0</v>
      </c>
      <c r="CP412" s="84" t="str">
        <f t="shared" si="208"/>
        <v/>
      </c>
      <c r="CQ412" s="84">
        <f>IFERROR(FIND("POLÍCIA CIVIL",consulta_completa__11[[#This Row],[14 - Inst. Atuando no Local]]),0)</f>
        <v>0</v>
      </c>
      <c r="CR412" s="84" t="str">
        <f t="shared" si="209"/>
        <v/>
      </c>
      <c r="CS412" s="84">
        <f>IFERROR(FIND("MARINHA DO BRASIL",consulta_completa__11[[#This Row],[14 - Inst. Atuando no Local]]),0)</f>
        <v>0</v>
      </c>
      <c r="CT412" s="84" t="str">
        <f t="shared" si="210"/>
        <v/>
      </c>
      <c r="CU412" s="84">
        <f>IFERROR(FIND("EMPRESA ESPECIALIZADA EM ATENDIMENTO",consulta_completa__11[[#This Row],[14 - Inst. Atuando no Local]]),0)</f>
        <v>0</v>
      </c>
      <c r="CV412" s="84" t="str">
        <f t="shared" si="211"/>
        <v/>
      </c>
      <c r="CW412" s="84">
        <f>IFERROR(FIND("IBAMA",consulta_completa__11[[#This Row],[14 - Inst. Atuando no Local]]),0)</f>
        <v>0</v>
      </c>
      <c r="CX412" s="84" t="str">
        <f t="shared" si="212"/>
        <v/>
      </c>
      <c r="CY412" s="84" t="str">
        <f>IF(consulta_completa__11[[#This Row],[14 - Inst. Atuando no Local]]="","X","")</f>
        <v/>
      </c>
      <c r="CZ412" s="84">
        <f>IFERROR(FIND("OUTRA (S)",consulta_completa__11[[#This Row],[14 - Inst. Atuando no Local]]),0)</f>
        <v>0</v>
      </c>
      <c r="DA412" s="84" t="str">
        <f t="shared" si="213"/>
        <v/>
      </c>
      <c r="DB412" s="35" t="str">
        <f t="shared" si="214"/>
        <v>Sim</v>
      </c>
      <c r="DC412" s="35" t="str">
        <f t="shared" si="215"/>
        <v>Não</v>
      </c>
      <c r="DD412" s="35" t="str">
        <f t="shared" si="216"/>
        <v>Sim</v>
      </c>
      <c r="DE412" s="87" t="str">
        <f t="shared" si="187"/>
        <v>Sem informação</v>
      </c>
    </row>
    <row r="413" spans="1:109">
      <c r="A413" s="14">
        <v>202561857649</v>
      </c>
      <c r="B413" s="1">
        <v>45826</v>
      </c>
      <c r="C413" t="s">
        <v>3859</v>
      </c>
      <c r="D413" t="s">
        <v>645</v>
      </c>
      <c r="E413" t="s">
        <v>286</v>
      </c>
      <c r="F413" t="s">
        <v>112</v>
      </c>
      <c r="G413" t="s">
        <v>646</v>
      </c>
      <c r="H413" t="s">
        <v>647</v>
      </c>
      <c r="I413" t="s">
        <v>648</v>
      </c>
      <c r="J413" t="s">
        <v>113</v>
      </c>
      <c r="K413" t="s">
        <v>114</v>
      </c>
      <c r="L413" t="s">
        <v>114</v>
      </c>
      <c r="M413" t="s">
        <v>3504</v>
      </c>
      <c r="N413" t="s">
        <v>650</v>
      </c>
      <c r="O413" t="s">
        <v>239</v>
      </c>
      <c r="P413" t="s">
        <v>121</v>
      </c>
      <c r="Q413" t="s">
        <v>143</v>
      </c>
      <c r="R413" t="s">
        <v>123</v>
      </c>
      <c r="S413" t="s">
        <v>113</v>
      </c>
      <c r="T413" t="s">
        <v>3860</v>
      </c>
      <c r="U413" t="s">
        <v>3861</v>
      </c>
      <c r="V413" t="s">
        <v>3862</v>
      </c>
      <c r="Z413" t="s">
        <v>3863</v>
      </c>
      <c r="AA413" t="s">
        <v>3864</v>
      </c>
      <c r="AB413" t="s">
        <v>3865</v>
      </c>
      <c r="AC413" t="s">
        <v>3866</v>
      </c>
      <c r="AD413">
        <v>0</v>
      </c>
      <c r="AE413" t="s">
        <v>658</v>
      </c>
      <c r="AF413" t="s">
        <v>659</v>
      </c>
      <c r="AG413" t="s">
        <v>660</v>
      </c>
      <c r="AH413" t="s">
        <v>131</v>
      </c>
      <c r="AI413" t="s">
        <v>131</v>
      </c>
      <c r="AJ413" t="s">
        <v>132</v>
      </c>
      <c r="AK413" t="s">
        <v>113</v>
      </c>
      <c r="AL413" t="s">
        <v>3867</v>
      </c>
      <c r="AM413" t="s">
        <v>662</v>
      </c>
      <c r="AN413" t="s">
        <v>659</v>
      </c>
      <c r="AO413" t="s">
        <v>388</v>
      </c>
      <c r="AP413">
        <v>67998481944</v>
      </c>
      <c r="AQ413" t="s">
        <v>3868</v>
      </c>
      <c r="AR413" t="s">
        <v>113</v>
      </c>
      <c r="AS413" t="s">
        <v>113</v>
      </c>
      <c r="AT413" t="s">
        <v>113</v>
      </c>
      <c r="AU413" t="s">
        <v>113</v>
      </c>
      <c r="AW413" t="s">
        <v>113</v>
      </c>
      <c r="AX413" s="82">
        <f>IFERROR(FIND("Óbitos/feridos",consulta_completa__11[[#This Row],[13 - Ocorrências/Ambientes Atingidos]]),0)</f>
        <v>1</v>
      </c>
      <c r="AY413" s="83" t="str">
        <f t="shared" si="188"/>
        <v>X</v>
      </c>
      <c r="AZ413" s="82">
        <f>IFERROR(FIND("População afetada/evacuada",consulta_completa__11[[#This Row],[13 - Ocorrências/Ambientes Atingidos]]),0)</f>
        <v>0</v>
      </c>
      <c r="BA413" s="82" t="str">
        <f t="shared" si="189"/>
        <v/>
      </c>
      <c r="BB413" s="82">
        <f>IFERROR(FIND("Suspensão de abastecimento de água",consulta_completa__11[[#This Row],[13 - Ocorrências/Ambientes Atingidos]]),0)</f>
        <v>0</v>
      </c>
      <c r="BC413" s="83" t="str">
        <f t="shared" si="217"/>
        <v/>
      </c>
      <c r="BD413" s="82">
        <f>IFERROR(FIND("Rio/córrego",consulta_completa__11[[#This Row],[13 - Ocorrências/Ambientes Atingidos]]),0)</f>
        <v>17</v>
      </c>
      <c r="BE413" s="83" t="str">
        <f t="shared" si="190"/>
        <v>X</v>
      </c>
      <c r="BF413" s="82">
        <f>IFERROR(FIND("Lago",consulta_completa__11[[#This Row],[13 - Ocorrências/Ambientes Atingidos]]),0)</f>
        <v>0</v>
      </c>
      <c r="BG413" s="83" t="str">
        <f t="shared" si="191"/>
        <v/>
      </c>
      <c r="BH413" s="82">
        <f>IFERROR(FIND("Mar",consulta_completa__11[[#This Row],[13 - Ocorrências/Ambientes Atingidos]]),0)</f>
        <v>0</v>
      </c>
      <c r="BI413" s="83" t="str">
        <f t="shared" si="192"/>
        <v/>
      </c>
      <c r="BJ413" s="82">
        <f>IFERROR(FIND("Praia",consulta_completa__11[[#This Row],[13 - Ocorrências/Ambientes Atingidos]]),0)</f>
        <v>0</v>
      </c>
      <c r="BK413" s="83" t="str">
        <f t="shared" si="193"/>
        <v/>
      </c>
      <c r="BL413" s="82">
        <f>IFERROR(FIND("Solo",consulta_completa__11[[#This Row],[13 - Ocorrências/Ambientes Atingidos]]),0)</f>
        <v>0</v>
      </c>
      <c r="BM413" s="83" t="str">
        <f t="shared" si="194"/>
        <v/>
      </c>
      <c r="BN413" s="82">
        <f>IFERROR(FIND("Águas subterrâneas",consulta_completa__11[[#This Row],[13 - Ocorrências/Ambientes Atingidos]]),0)</f>
        <v>0</v>
      </c>
      <c r="BO413" s="83" t="str">
        <f t="shared" si="195"/>
        <v/>
      </c>
      <c r="BP413" s="82">
        <f>IFERROR(FIND("Atmosfera",consulta_completa__11[[#This Row],[13 - Ocorrências/Ambientes Atingidos]]),0)</f>
        <v>0</v>
      </c>
      <c r="BQ413" s="83" t="str">
        <f t="shared" si="196"/>
        <v/>
      </c>
      <c r="BR413" s="82">
        <f>IFERROR(FIND("Flora",consulta_completa__11[[#This Row],[13 - Ocorrências/Ambientes Atingidos]]),0)</f>
        <v>0</v>
      </c>
      <c r="BS413" s="83" t="str">
        <f t="shared" si="197"/>
        <v/>
      </c>
      <c r="BT413" s="82">
        <f>IFERROR(FIND("Fauna",consulta_completa__11[[#This Row],[13 - Ocorrências/Ambientes Atingidos]]),0)</f>
        <v>0</v>
      </c>
      <c r="BU413" s="83" t="str">
        <f t="shared" si="198"/>
        <v/>
      </c>
      <c r="BV413" s="82">
        <f>IFERROR(FIND("UC federal",consulta_completa__11[[#This Row],[13 - Ocorrências/Ambientes Atingidos]]),0)</f>
        <v>0</v>
      </c>
      <c r="BW413" s="83" t="str">
        <f t="shared" si="199"/>
        <v/>
      </c>
      <c r="BX413" s="82">
        <f>IFERROR(FIND("UC estadual/municipal",consulta_completa__11[[#This Row],[13 - Ocorrências/Ambientes Atingidos]]),0)</f>
        <v>0</v>
      </c>
      <c r="BY413" s="83" t="str">
        <f t="shared" si="200"/>
        <v/>
      </c>
      <c r="BZ413" s="82">
        <f>IFERROR(FIND("Outro(s)",consulta_completa__11[[#This Row],[13 - Ocorrências/Ambientes Atingidos]]),0)</f>
        <v>0</v>
      </c>
      <c r="CA413" s="83" t="str">
        <f t="shared" si="201"/>
        <v/>
      </c>
      <c r="CB413" s="82">
        <f>IFERROR(FIND("Sem dano",consulta_completa__11[[#This Row],[13 - Ocorrências/Ambientes Atingidos]]),0)</f>
        <v>0</v>
      </c>
      <c r="CC413" s="83" t="str">
        <f t="shared" si="202"/>
        <v/>
      </c>
      <c r="CD413" s="82" t="str">
        <f>IF(consulta_completa__11[[#This Row],[13 - Ocorrências/Ambientes Atingidos]]="","X","")</f>
        <v/>
      </c>
      <c r="CE413" s="84">
        <f>IFERROR(FIND("IBAMA",consulta_completa__11[[#This Row],[14 - Inst. Atuando no Local]]),0)</f>
        <v>0</v>
      </c>
      <c r="CF413" s="84" t="str">
        <f t="shared" si="203"/>
        <v/>
      </c>
      <c r="CG413" s="84">
        <f>IFERROR(FIND("OEMA",consulta_completa__11[[#This Row],[14 - Inst. Atuando no Local]]),0)</f>
        <v>0</v>
      </c>
      <c r="CH413" s="84" t="str">
        <f t="shared" si="204"/>
        <v/>
      </c>
      <c r="CI413" s="84">
        <f>IFERROR(FIND("DEFESA CIVIL",consulta_completa__11[[#This Row],[14 - Inst. Atuando no Local]]),0)</f>
        <v>0</v>
      </c>
      <c r="CJ413" s="84" t="str">
        <f t="shared" si="205"/>
        <v/>
      </c>
      <c r="CK413" s="84">
        <f>IFERROR(FIND("CORPO DE BOMBEIROS",consulta_completa__11[[#This Row],[14 - Inst. Atuando no Local]]),0)</f>
        <v>0</v>
      </c>
      <c r="CL413" s="84" t="str">
        <f t="shared" si="206"/>
        <v/>
      </c>
      <c r="CM413" s="84">
        <f>IFERROR(FIND("POLÍCIA RODOVIÁRIA",consulta_completa__11[[#This Row],[14 - Inst. Atuando no Local]]),0)</f>
        <v>0</v>
      </c>
      <c r="CN413" s="84" t="str">
        <f t="shared" si="207"/>
        <v/>
      </c>
      <c r="CO413" s="84">
        <f>IFERROR(FIND("POLÍCIA MILITAR",consulta_completa__11[[#This Row],[14 - Inst. Atuando no Local]]),0)</f>
        <v>0</v>
      </c>
      <c r="CP413" s="84" t="str">
        <f t="shared" si="208"/>
        <v/>
      </c>
      <c r="CQ413" s="84">
        <f>IFERROR(FIND("POLÍCIA CIVIL",consulta_completa__11[[#This Row],[14 - Inst. Atuando no Local]]),0)</f>
        <v>0</v>
      </c>
      <c r="CR413" s="84" t="str">
        <f t="shared" si="209"/>
        <v/>
      </c>
      <c r="CS413" s="84">
        <f>IFERROR(FIND("MARINHA DO BRASIL",consulta_completa__11[[#This Row],[14 - Inst. Atuando no Local]]),0)</f>
        <v>0</v>
      </c>
      <c r="CT413" s="84" t="str">
        <f t="shared" si="210"/>
        <v/>
      </c>
      <c r="CU413" s="84">
        <f>IFERROR(FIND("EMPRESA ESPECIALIZADA EM ATENDIMENTO",consulta_completa__11[[#This Row],[14 - Inst. Atuando no Local]]),0)</f>
        <v>0</v>
      </c>
      <c r="CV413" s="84" t="str">
        <f t="shared" si="211"/>
        <v/>
      </c>
      <c r="CW413" s="84">
        <f>IFERROR(FIND("IBAMA",consulta_completa__11[[#This Row],[14 - Inst. Atuando no Local]]),0)</f>
        <v>0</v>
      </c>
      <c r="CX413" s="84" t="str">
        <f t="shared" si="212"/>
        <v/>
      </c>
      <c r="CY413" s="84" t="str">
        <f>IF(consulta_completa__11[[#This Row],[14 - Inst. Atuando no Local]]="","X","")</f>
        <v/>
      </c>
      <c r="CZ413" s="84">
        <f>IFERROR(FIND("OUTRA (S)",consulta_completa__11[[#This Row],[14 - Inst. Atuando no Local]]),0)</f>
        <v>0</v>
      </c>
      <c r="DA413" s="84" t="str">
        <f t="shared" si="213"/>
        <v/>
      </c>
      <c r="DB413" s="35" t="str">
        <f t="shared" si="214"/>
        <v>Sim</v>
      </c>
      <c r="DC413" s="35" t="str">
        <f t="shared" si="215"/>
        <v>Não</v>
      </c>
      <c r="DD413" s="35" t="str">
        <f t="shared" si="216"/>
        <v>Sim</v>
      </c>
      <c r="DE413" s="87" t="str">
        <f t="shared" si="187"/>
        <v>Sem informação</v>
      </c>
    </row>
    <row r="414" spans="1:109">
      <c r="A414" s="14">
        <v>202562543229</v>
      </c>
      <c r="B414" s="1">
        <v>45826</v>
      </c>
      <c r="C414" t="s">
        <v>3869</v>
      </c>
      <c r="D414" t="s">
        <v>343</v>
      </c>
      <c r="E414" t="s">
        <v>452</v>
      </c>
      <c r="F414" t="s">
        <v>112</v>
      </c>
      <c r="G414" t="s">
        <v>3303</v>
      </c>
      <c r="H414" t="s">
        <v>673</v>
      </c>
      <c r="I414" t="s">
        <v>648</v>
      </c>
      <c r="J414" t="s">
        <v>113</v>
      </c>
      <c r="K414" t="s">
        <v>114</v>
      </c>
      <c r="L414" t="s">
        <v>114</v>
      </c>
      <c r="M414" t="s">
        <v>456</v>
      </c>
      <c r="N414" t="s">
        <v>141</v>
      </c>
      <c r="O414" t="s">
        <v>239</v>
      </c>
      <c r="P414" t="s">
        <v>121</v>
      </c>
      <c r="Q414" t="s">
        <v>230</v>
      </c>
      <c r="R414" t="s">
        <v>123</v>
      </c>
      <c r="S414" t="s">
        <v>931</v>
      </c>
      <c r="T414" t="s">
        <v>3870</v>
      </c>
      <c r="U414" t="s">
        <v>3871</v>
      </c>
      <c r="V414" t="s">
        <v>113</v>
      </c>
      <c r="Z414" t="s">
        <v>3872</v>
      </c>
      <c r="AA414" t="s">
        <v>3873</v>
      </c>
      <c r="AB414" t="s">
        <v>3874</v>
      </c>
      <c r="AC414" t="s">
        <v>3875</v>
      </c>
      <c r="AD414">
        <v>0</v>
      </c>
      <c r="AE414" t="s">
        <v>3876</v>
      </c>
      <c r="AF414" t="s">
        <v>3877</v>
      </c>
      <c r="AG414" t="s">
        <v>3878</v>
      </c>
      <c r="AH414" t="s">
        <v>194</v>
      </c>
      <c r="AI414" t="s">
        <v>132</v>
      </c>
      <c r="AJ414" t="s">
        <v>131</v>
      </c>
      <c r="AK414" t="s">
        <v>3879</v>
      </c>
      <c r="AL414" t="s">
        <v>3880</v>
      </c>
      <c r="AM414" t="s">
        <v>3874</v>
      </c>
      <c r="AN414" t="s">
        <v>113</v>
      </c>
      <c r="AO414" t="s">
        <v>113</v>
      </c>
      <c r="AQ414" t="s">
        <v>3881</v>
      </c>
      <c r="AR414" t="s">
        <v>113</v>
      </c>
      <c r="AS414" t="s">
        <v>113</v>
      </c>
      <c r="AT414" t="s">
        <v>113</v>
      </c>
      <c r="AU414" t="s">
        <v>113</v>
      </c>
      <c r="AW414" t="s">
        <v>113</v>
      </c>
      <c r="AX414" s="82">
        <f>IFERROR(FIND("Óbitos/feridos",consulta_completa__11[[#This Row],[13 - Ocorrências/Ambientes Atingidos]]),0)</f>
        <v>0</v>
      </c>
      <c r="AY414" s="83" t="str">
        <f t="shared" si="188"/>
        <v/>
      </c>
      <c r="AZ414" s="82">
        <f>IFERROR(FIND("População afetada/evacuada",consulta_completa__11[[#This Row],[13 - Ocorrências/Ambientes Atingidos]]),0)</f>
        <v>0</v>
      </c>
      <c r="BA414" s="82" t="str">
        <f t="shared" si="189"/>
        <v/>
      </c>
      <c r="BB414" s="82">
        <f>IFERROR(FIND("Suspensão de abastecimento de água",consulta_completa__11[[#This Row],[13 - Ocorrências/Ambientes Atingidos]]),0)</f>
        <v>0</v>
      </c>
      <c r="BC414" s="83" t="str">
        <f t="shared" si="217"/>
        <v/>
      </c>
      <c r="BD414" s="82">
        <f>IFERROR(FIND("Rio/córrego",consulta_completa__11[[#This Row],[13 - Ocorrências/Ambientes Atingidos]]),0)</f>
        <v>0</v>
      </c>
      <c r="BE414" s="83" t="str">
        <f t="shared" si="190"/>
        <v/>
      </c>
      <c r="BF414" s="82">
        <f>IFERROR(FIND("Lago",consulta_completa__11[[#This Row],[13 - Ocorrências/Ambientes Atingidos]]),0)</f>
        <v>0</v>
      </c>
      <c r="BG414" s="83" t="str">
        <f t="shared" si="191"/>
        <v/>
      </c>
      <c r="BH414" s="82">
        <f>IFERROR(FIND("Mar",consulta_completa__11[[#This Row],[13 - Ocorrências/Ambientes Atingidos]]),0)</f>
        <v>0</v>
      </c>
      <c r="BI414" s="83" t="str">
        <f t="shared" si="192"/>
        <v/>
      </c>
      <c r="BJ414" s="82">
        <f>IFERROR(FIND("Praia",consulta_completa__11[[#This Row],[13 - Ocorrências/Ambientes Atingidos]]),0)</f>
        <v>1</v>
      </c>
      <c r="BK414" s="83" t="str">
        <f t="shared" si="193"/>
        <v>X</v>
      </c>
      <c r="BL414" s="82">
        <f>IFERROR(FIND("Solo",consulta_completa__11[[#This Row],[13 - Ocorrências/Ambientes Atingidos]]),0)</f>
        <v>0</v>
      </c>
      <c r="BM414" s="83" t="str">
        <f t="shared" si="194"/>
        <v/>
      </c>
      <c r="BN414" s="82">
        <f>IFERROR(FIND("Águas subterrâneas",consulta_completa__11[[#This Row],[13 - Ocorrências/Ambientes Atingidos]]),0)</f>
        <v>0</v>
      </c>
      <c r="BO414" s="83" t="str">
        <f t="shared" si="195"/>
        <v/>
      </c>
      <c r="BP414" s="82">
        <f>IFERROR(FIND("Atmosfera",consulta_completa__11[[#This Row],[13 - Ocorrências/Ambientes Atingidos]]),0)</f>
        <v>0</v>
      </c>
      <c r="BQ414" s="83" t="str">
        <f t="shared" si="196"/>
        <v/>
      </c>
      <c r="BR414" s="82">
        <f>IFERROR(FIND("Flora",consulta_completa__11[[#This Row],[13 - Ocorrências/Ambientes Atingidos]]),0)</f>
        <v>0</v>
      </c>
      <c r="BS414" s="83" t="str">
        <f t="shared" si="197"/>
        <v/>
      </c>
      <c r="BT414" s="82">
        <f>IFERROR(FIND("Fauna",consulta_completa__11[[#This Row],[13 - Ocorrências/Ambientes Atingidos]]),0)</f>
        <v>0</v>
      </c>
      <c r="BU414" s="83" t="str">
        <f t="shared" si="198"/>
        <v/>
      </c>
      <c r="BV414" s="82">
        <f>IFERROR(FIND("UC federal",consulta_completa__11[[#This Row],[13 - Ocorrências/Ambientes Atingidos]]),0)</f>
        <v>0</v>
      </c>
      <c r="BW414" s="83" t="str">
        <f t="shared" si="199"/>
        <v/>
      </c>
      <c r="BX414" s="82">
        <f>IFERROR(FIND("UC estadual/municipal",consulta_completa__11[[#This Row],[13 - Ocorrências/Ambientes Atingidos]]),0)</f>
        <v>0</v>
      </c>
      <c r="BY414" s="83" t="str">
        <f t="shared" si="200"/>
        <v/>
      </c>
      <c r="BZ414" s="82">
        <f>IFERROR(FIND("Outro(s)",consulta_completa__11[[#This Row],[13 - Ocorrências/Ambientes Atingidos]]),0)</f>
        <v>0</v>
      </c>
      <c r="CA414" s="83" t="str">
        <f t="shared" si="201"/>
        <v/>
      </c>
      <c r="CB414" s="82">
        <f>IFERROR(FIND("Sem dano",consulta_completa__11[[#This Row],[13 - Ocorrências/Ambientes Atingidos]]),0)</f>
        <v>0</v>
      </c>
      <c r="CC414" s="83" t="str">
        <f t="shared" si="202"/>
        <v/>
      </c>
      <c r="CD414" s="82" t="str">
        <f>IF(consulta_completa__11[[#This Row],[13 - Ocorrências/Ambientes Atingidos]]="","X","")</f>
        <v/>
      </c>
      <c r="CE414" s="84">
        <f>IFERROR(FIND("IBAMA",consulta_completa__11[[#This Row],[14 - Inst. Atuando no Local]]),0)</f>
        <v>0</v>
      </c>
      <c r="CF414" s="84" t="str">
        <f t="shared" si="203"/>
        <v/>
      </c>
      <c r="CG414" s="84">
        <f>IFERROR(FIND("OEMA",consulta_completa__11[[#This Row],[14 - Inst. Atuando no Local]]),0)</f>
        <v>0</v>
      </c>
      <c r="CH414" s="84" t="str">
        <f t="shared" si="204"/>
        <v/>
      </c>
      <c r="CI414" s="84">
        <f>IFERROR(FIND("DEFESA CIVIL",consulta_completa__11[[#This Row],[14 - Inst. Atuando no Local]]),0)</f>
        <v>0</v>
      </c>
      <c r="CJ414" s="84" t="str">
        <f t="shared" si="205"/>
        <v/>
      </c>
      <c r="CK414" s="84">
        <f>IFERROR(FIND("CORPO DE BOMBEIROS",consulta_completa__11[[#This Row],[14 - Inst. Atuando no Local]]),0)</f>
        <v>0</v>
      </c>
      <c r="CL414" s="84" t="str">
        <f t="shared" si="206"/>
        <v/>
      </c>
      <c r="CM414" s="84">
        <f>IFERROR(FIND("POLÍCIA RODOVIÁRIA",consulta_completa__11[[#This Row],[14 - Inst. Atuando no Local]]),0)</f>
        <v>0</v>
      </c>
      <c r="CN414" s="84" t="str">
        <f t="shared" si="207"/>
        <v/>
      </c>
      <c r="CO414" s="84">
        <f>IFERROR(FIND("POLÍCIA MILITAR",consulta_completa__11[[#This Row],[14 - Inst. Atuando no Local]]),0)</f>
        <v>0</v>
      </c>
      <c r="CP414" s="84" t="str">
        <f t="shared" si="208"/>
        <v/>
      </c>
      <c r="CQ414" s="84">
        <f>IFERROR(FIND("POLÍCIA CIVIL",consulta_completa__11[[#This Row],[14 - Inst. Atuando no Local]]),0)</f>
        <v>0</v>
      </c>
      <c r="CR414" s="84" t="str">
        <f t="shared" si="209"/>
        <v/>
      </c>
      <c r="CS414" s="84">
        <f>IFERROR(FIND("MARINHA DO BRASIL",consulta_completa__11[[#This Row],[14 - Inst. Atuando no Local]]),0)</f>
        <v>0</v>
      </c>
      <c r="CT414" s="84" t="str">
        <f t="shared" si="210"/>
        <v/>
      </c>
      <c r="CU414" s="84">
        <f>IFERROR(FIND("EMPRESA ESPECIALIZADA EM ATENDIMENTO",consulta_completa__11[[#This Row],[14 - Inst. Atuando no Local]]),0)</f>
        <v>0</v>
      </c>
      <c r="CV414" s="84" t="str">
        <f t="shared" si="211"/>
        <v/>
      </c>
      <c r="CW414" s="84">
        <f>IFERROR(FIND("IBAMA",consulta_completa__11[[#This Row],[14 - Inst. Atuando no Local]]),0)</f>
        <v>0</v>
      </c>
      <c r="CX414" s="84" t="str">
        <f t="shared" si="212"/>
        <v/>
      </c>
      <c r="CY414" s="84" t="str">
        <f>IF(consulta_completa__11[[#This Row],[14 - Inst. Atuando no Local]]="","X","")</f>
        <v/>
      </c>
      <c r="CZ414" s="84">
        <f>IFERROR(FIND("OUTRA (S)",consulta_completa__11[[#This Row],[14 - Inst. Atuando no Local]]),0)</f>
        <v>0</v>
      </c>
      <c r="DA414" s="84" t="str">
        <f t="shared" si="213"/>
        <v/>
      </c>
      <c r="DB414" s="35" t="str">
        <f t="shared" si="214"/>
        <v>Sim</v>
      </c>
      <c r="DC414" s="35" t="str">
        <f t="shared" si="215"/>
        <v>Não</v>
      </c>
      <c r="DD414" s="35" t="str">
        <f t="shared" si="216"/>
        <v>Sim</v>
      </c>
      <c r="DE414" s="87" t="str">
        <f t="shared" si="187"/>
        <v>Sem informação</v>
      </c>
    </row>
    <row r="415" spans="1:109">
      <c r="A415" s="14">
        <v>202562032419</v>
      </c>
      <c r="B415" s="1">
        <v>45827</v>
      </c>
      <c r="C415" t="s">
        <v>2414</v>
      </c>
      <c r="D415" t="s">
        <v>180</v>
      </c>
      <c r="E415" t="s">
        <v>162</v>
      </c>
      <c r="F415" t="s">
        <v>163</v>
      </c>
      <c r="G415" t="s">
        <v>113</v>
      </c>
      <c r="H415" t="s">
        <v>114</v>
      </c>
      <c r="I415" t="s">
        <v>114</v>
      </c>
      <c r="J415" t="s">
        <v>113</v>
      </c>
      <c r="K415" t="s">
        <v>114</v>
      </c>
      <c r="L415" t="s">
        <v>114</v>
      </c>
      <c r="M415" t="s">
        <v>139</v>
      </c>
      <c r="N415" t="s">
        <v>141</v>
      </c>
      <c r="O415" t="s">
        <v>113</v>
      </c>
      <c r="P415" t="s">
        <v>142</v>
      </c>
      <c r="Q415" t="s">
        <v>167</v>
      </c>
      <c r="R415" t="s">
        <v>2696</v>
      </c>
      <c r="S415" t="s">
        <v>113</v>
      </c>
      <c r="T415" t="s">
        <v>3882</v>
      </c>
      <c r="U415" t="s">
        <v>113</v>
      </c>
      <c r="V415" t="s">
        <v>3883</v>
      </c>
      <c r="X415" t="b">
        <v>1</v>
      </c>
      <c r="Z415" t="s">
        <v>3884</v>
      </c>
      <c r="AA415" t="s">
        <v>3885</v>
      </c>
      <c r="AB415" t="s">
        <v>3886</v>
      </c>
      <c r="AC415" t="s">
        <v>2421</v>
      </c>
      <c r="AD415">
        <v>1</v>
      </c>
      <c r="AE415" t="s">
        <v>113</v>
      </c>
      <c r="AF415" t="s">
        <v>3887</v>
      </c>
      <c r="AG415" t="s">
        <v>2423</v>
      </c>
      <c r="AH415" t="s">
        <v>131</v>
      </c>
      <c r="AI415" t="s">
        <v>131</v>
      </c>
      <c r="AJ415" t="s">
        <v>132</v>
      </c>
      <c r="AK415" t="s">
        <v>113</v>
      </c>
      <c r="AL415" t="s">
        <v>113</v>
      </c>
      <c r="AM415" t="s">
        <v>2425</v>
      </c>
      <c r="AN415" t="s">
        <v>2420</v>
      </c>
      <c r="AO415" t="s">
        <v>3888</v>
      </c>
      <c r="AP415">
        <v>31996998993</v>
      </c>
      <c r="AQ415" t="s">
        <v>2427</v>
      </c>
      <c r="AR415" t="s">
        <v>113</v>
      </c>
      <c r="AS415" t="s">
        <v>113</v>
      </c>
      <c r="AT415" t="s">
        <v>113</v>
      </c>
      <c r="AU415" t="s">
        <v>113</v>
      </c>
      <c r="AW415" t="s">
        <v>113</v>
      </c>
      <c r="AX415" s="82">
        <f>IFERROR(FIND("Óbitos/feridos",consulta_completa__11[[#This Row],[13 - Ocorrências/Ambientes Atingidos]]),0)</f>
        <v>0</v>
      </c>
      <c r="AY415" s="83" t="str">
        <f t="shared" si="188"/>
        <v/>
      </c>
      <c r="AZ415" s="82">
        <f>IFERROR(FIND("População afetada/evacuada",consulta_completa__11[[#This Row],[13 - Ocorrências/Ambientes Atingidos]]),0)</f>
        <v>0</v>
      </c>
      <c r="BA415" s="82" t="str">
        <f t="shared" si="189"/>
        <v/>
      </c>
      <c r="BB415" s="82">
        <f>IFERROR(FIND("Suspensão de abastecimento de água",consulta_completa__11[[#This Row],[13 - Ocorrências/Ambientes Atingidos]]),0)</f>
        <v>0</v>
      </c>
      <c r="BC415" s="83" t="str">
        <f t="shared" si="217"/>
        <v/>
      </c>
      <c r="BD415" s="82">
        <f>IFERROR(FIND("Rio/córrego",consulta_completa__11[[#This Row],[13 - Ocorrências/Ambientes Atingidos]]),0)</f>
        <v>0</v>
      </c>
      <c r="BE415" s="83" t="str">
        <f t="shared" si="190"/>
        <v/>
      </c>
      <c r="BF415" s="82">
        <f>IFERROR(FIND("Lago",consulta_completa__11[[#This Row],[13 - Ocorrências/Ambientes Atingidos]]),0)</f>
        <v>0</v>
      </c>
      <c r="BG415" s="83" t="str">
        <f t="shared" si="191"/>
        <v/>
      </c>
      <c r="BH415" s="82">
        <f>IFERROR(FIND("Mar",consulta_completa__11[[#This Row],[13 - Ocorrências/Ambientes Atingidos]]),0)</f>
        <v>0</v>
      </c>
      <c r="BI415" s="83" t="str">
        <f t="shared" si="192"/>
        <v/>
      </c>
      <c r="BJ415" s="82">
        <f>IFERROR(FIND("Praia",consulta_completa__11[[#This Row],[13 - Ocorrências/Ambientes Atingidos]]),0)</f>
        <v>0</v>
      </c>
      <c r="BK415" s="83" t="str">
        <f t="shared" si="193"/>
        <v/>
      </c>
      <c r="BL415" s="82">
        <f>IFERROR(FIND("Solo",consulta_completa__11[[#This Row],[13 - Ocorrências/Ambientes Atingidos]]),0)</f>
        <v>0</v>
      </c>
      <c r="BM415" s="83" t="str">
        <f t="shared" si="194"/>
        <v/>
      </c>
      <c r="BN415" s="82">
        <f>IFERROR(FIND("Águas subterrâneas",consulta_completa__11[[#This Row],[13 - Ocorrências/Ambientes Atingidos]]),0)</f>
        <v>0</v>
      </c>
      <c r="BO415" s="83" t="str">
        <f t="shared" si="195"/>
        <v/>
      </c>
      <c r="BP415" s="82">
        <f>IFERROR(FIND("Atmosfera",consulta_completa__11[[#This Row],[13 - Ocorrências/Ambientes Atingidos]]),0)</f>
        <v>0</v>
      </c>
      <c r="BQ415" s="83" t="str">
        <f t="shared" si="196"/>
        <v/>
      </c>
      <c r="BR415" s="82">
        <f>IFERROR(FIND("Flora",consulta_completa__11[[#This Row],[13 - Ocorrências/Ambientes Atingidos]]),0)</f>
        <v>0</v>
      </c>
      <c r="BS415" s="83" t="str">
        <f t="shared" si="197"/>
        <v/>
      </c>
      <c r="BT415" s="82">
        <f>IFERROR(FIND("Fauna",consulta_completa__11[[#This Row],[13 - Ocorrências/Ambientes Atingidos]]),0)</f>
        <v>0</v>
      </c>
      <c r="BU415" s="83" t="str">
        <f t="shared" si="198"/>
        <v/>
      </c>
      <c r="BV415" s="82">
        <f>IFERROR(FIND("UC federal",consulta_completa__11[[#This Row],[13 - Ocorrências/Ambientes Atingidos]]),0)</f>
        <v>0</v>
      </c>
      <c r="BW415" s="83" t="str">
        <f t="shared" si="199"/>
        <v/>
      </c>
      <c r="BX415" s="82">
        <f>IFERROR(FIND("UC estadual/municipal",consulta_completa__11[[#This Row],[13 - Ocorrências/Ambientes Atingidos]]),0)</f>
        <v>0</v>
      </c>
      <c r="BY415" s="83" t="str">
        <f t="shared" si="200"/>
        <v/>
      </c>
      <c r="BZ415" s="82">
        <f>IFERROR(FIND("Outro(s)",consulta_completa__11[[#This Row],[13 - Ocorrências/Ambientes Atingidos]]),0)</f>
        <v>1</v>
      </c>
      <c r="CA415" s="83" t="str">
        <f t="shared" si="201"/>
        <v>X</v>
      </c>
      <c r="CB415" s="82">
        <f>IFERROR(FIND("Sem dano",consulta_completa__11[[#This Row],[13 - Ocorrências/Ambientes Atingidos]]),0)</f>
        <v>0</v>
      </c>
      <c r="CC415" s="83" t="str">
        <f t="shared" si="202"/>
        <v/>
      </c>
      <c r="CD415" s="82" t="str">
        <f>IF(consulta_completa__11[[#This Row],[13 - Ocorrências/Ambientes Atingidos]]="","X","")</f>
        <v/>
      </c>
      <c r="CE415" s="84">
        <f>IFERROR(FIND("IBAMA",consulta_completa__11[[#This Row],[14 - Inst. Atuando no Local]]),0)</f>
        <v>0</v>
      </c>
      <c r="CF415" s="84" t="str">
        <f t="shared" si="203"/>
        <v/>
      </c>
      <c r="CG415" s="84">
        <f>IFERROR(FIND("OEMA",consulta_completa__11[[#This Row],[14 - Inst. Atuando no Local]]),0)</f>
        <v>0</v>
      </c>
      <c r="CH415" s="84" t="str">
        <f t="shared" si="204"/>
        <v/>
      </c>
      <c r="CI415" s="84">
        <f>IFERROR(FIND("DEFESA CIVIL",consulta_completa__11[[#This Row],[14 - Inst. Atuando no Local]]),0)</f>
        <v>0</v>
      </c>
      <c r="CJ415" s="84" t="str">
        <f t="shared" si="205"/>
        <v/>
      </c>
      <c r="CK415" s="84">
        <f>IFERROR(FIND("CORPO DE BOMBEIROS",consulta_completa__11[[#This Row],[14 - Inst. Atuando no Local]]),0)</f>
        <v>0</v>
      </c>
      <c r="CL415" s="84" t="str">
        <f t="shared" si="206"/>
        <v/>
      </c>
      <c r="CM415" s="84">
        <f>IFERROR(FIND("POLÍCIA RODOVIÁRIA",consulta_completa__11[[#This Row],[14 - Inst. Atuando no Local]]),0)</f>
        <v>0</v>
      </c>
      <c r="CN415" s="84" t="str">
        <f t="shared" si="207"/>
        <v/>
      </c>
      <c r="CO415" s="84">
        <f>IFERROR(FIND("POLÍCIA MILITAR",consulta_completa__11[[#This Row],[14 - Inst. Atuando no Local]]),0)</f>
        <v>0</v>
      </c>
      <c r="CP415" s="84" t="str">
        <f t="shared" si="208"/>
        <v/>
      </c>
      <c r="CQ415" s="84">
        <f>IFERROR(FIND("POLÍCIA CIVIL",consulta_completa__11[[#This Row],[14 - Inst. Atuando no Local]]),0)</f>
        <v>0</v>
      </c>
      <c r="CR415" s="84" t="str">
        <f t="shared" si="209"/>
        <v/>
      </c>
      <c r="CS415" s="84">
        <f>IFERROR(FIND("MARINHA DO BRASIL",consulta_completa__11[[#This Row],[14 - Inst. Atuando no Local]]),0)</f>
        <v>0</v>
      </c>
      <c r="CT415" s="84" t="str">
        <f t="shared" si="210"/>
        <v/>
      </c>
      <c r="CU415" s="84">
        <f>IFERROR(FIND("EMPRESA ESPECIALIZADA EM ATENDIMENTO",consulta_completa__11[[#This Row],[14 - Inst. Atuando no Local]]),0)</f>
        <v>0</v>
      </c>
      <c r="CV415" s="84" t="str">
        <f t="shared" si="211"/>
        <v/>
      </c>
      <c r="CW415" s="84">
        <f>IFERROR(FIND("IBAMA",consulta_completa__11[[#This Row],[14 - Inst. Atuando no Local]]),0)</f>
        <v>0</v>
      </c>
      <c r="CX415" s="84" t="str">
        <f t="shared" si="212"/>
        <v/>
      </c>
      <c r="CY415" s="84" t="str">
        <f>IF(consulta_completa__11[[#This Row],[14 - Inst. Atuando no Local]]="","X","")</f>
        <v/>
      </c>
      <c r="CZ415" s="84">
        <f>IFERROR(FIND("OUTRA (S)",consulta_completa__11[[#This Row],[14 - Inst. Atuando no Local]]),0)</f>
        <v>0</v>
      </c>
      <c r="DA415" s="84" t="str">
        <f t="shared" si="213"/>
        <v/>
      </c>
      <c r="DB415" s="35" t="str">
        <f t="shared" si="214"/>
        <v>Sim</v>
      </c>
      <c r="DC415" s="35" t="str">
        <f t="shared" si="215"/>
        <v>Não</v>
      </c>
      <c r="DD415" s="35" t="str">
        <f t="shared" si="216"/>
        <v>Sim</v>
      </c>
      <c r="DE415" s="87" t="str">
        <f t="shared" si="187"/>
        <v>Federal</v>
      </c>
    </row>
    <row r="416" spans="1:109">
      <c r="A416" s="14">
        <v>202562050454</v>
      </c>
      <c r="B416" s="1">
        <v>45827</v>
      </c>
      <c r="C416" t="s">
        <v>109</v>
      </c>
      <c r="D416" t="s">
        <v>110</v>
      </c>
      <c r="E416" t="s">
        <v>111</v>
      </c>
      <c r="F416" t="s">
        <v>139</v>
      </c>
      <c r="G416" t="s">
        <v>113</v>
      </c>
      <c r="H416" t="s">
        <v>114</v>
      </c>
      <c r="I416" t="s">
        <v>114</v>
      </c>
      <c r="J416" t="s">
        <v>113</v>
      </c>
      <c r="K416" t="s">
        <v>114</v>
      </c>
      <c r="L416" t="s">
        <v>114</v>
      </c>
      <c r="M416" t="s">
        <v>118</v>
      </c>
      <c r="N416" t="s">
        <v>119</v>
      </c>
      <c r="O416" t="s">
        <v>239</v>
      </c>
      <c r="P416" t="s">
        <v>142</v>
      </c>
      <c r="Q416" t="s">
        <v>143</v>
      </c>
      <c r="R416" t="s">
        <v>123</v>
      </c>
      <c r="S416" t="s">
        <v>201</v>
      </c>
      <c r="T416" t="s">
        <v>3889</v>
      </c>
      <c r="U416" t="s">
        <v>3890</v>
      </c>
      <c r="V416" t="s">
        <v>3891</v>
      </c>
      <c r="W416" t="b">
        <v>1</v>
      </c>
      <c r="Z416" t="s">
        <v>3892</v>
      </c>
      <c r="AA416" t="s">
        <v>113</v>
      </c>
      <c r="AB416" t="s">
        <v>3893</v>
      </c>
      <c r="AC416" t="s">
        <v>3894</v>
      </c>
      <c r="AD416">
        <v>1</v>
      </c>
      <c r="AE416" t="s">
        <v>113</v>
      </c>
      <c r="AF416" t="s">
        <v>113</v>
      </c>
      <c r="AG416" t="s">
        <v>113</v>
      </c>
      <c r="AH416" t="s">
        <v>131</v>
      </c>
      <c r="AI416" t="s">
        <v>132</v>
      </c>
      <c r="AJ416" t="s">
        <v>131</v>
      </c>
      <c r="AK416" t="s">
        <v>3895</v>
      </c>
      <c r="AL416" t="s">
        <v>3896</v>
      </c>
      <c r="AM416" t="s">
        <v>3897</v>
      </c>
      <c r="AN416" t="s">
        <v>113</v>
      </c>
      <c r="AO416" t="s">
        <v>113</v>
      </c>
      <c r="AQ416" t="s">
        <v>1712</v>
      </c>
      <c r="AR416" t="s">
        <v>113</v>
      </c>
      <c r="AS416" t="s">
        <v>113</v>
      </c>
      <c r="AT416" t="s">
        <v>113</v>
      </c>
      <c r="AU416" t="s">
        <v>113</v>
      </c>
      <c r="AW416" t="s">
        <v>113</v>
      </c>
      <c r="AX416" s="82">
        <f>IFERROR(FIND("Óbitos/feridos",consulta_completa__11[[#This Row],[13 - Ocorrências/Ambientes Atingidos]]),0)</f>
        <v>0</v>
      </c>
      <c r="AY416" s="83" t="str">
        <f t="shared" si="188"/>
        <v/>
      </c>
      <c r="AZ416" s="82">
        <f>IFERROR(FIND("População afetada/evacuada",consulta_completa__11[[#This Row],[13 - Ocorrências/Ambientes Atingidos]]),0)</f>
        <v>0</v>
      </c>
      <c r="BA416" s="82" t="str">
        <f t="shared" si="189"/>
        <v/>
      </c>
      <c r="BB416" s="82">
        <f>IFERROR(FIND("Suspensão de abastecimento de água",consulta_completa__11[[#This Row],[13 - Ocorrências/Ambientes Atingidos]]),0)</f>
        <v>0</v>
      </c>
      <c r="BC416" s="83" t="str">
        <f t="shared" si="217"/>
        <v/>
      </c>
      <c r="BD416" s="82">
        <f>IFERROR(FIND("Rio/córrego",consulta_completa__11[[#This Row],[13 - Ocorrências/Ambientes Atingidos]]),0)</f>
        <v>0</v>
      </c>
      <c r="BE416" s="83" t="str">
        <f t="shared" si="190"/>
        <v/>
      </c>
      <c r="BF416" s="82">
        <f>IFERROR(FIND("Lago",consulta_completa__11[[#This Row],[13 - Ocorrências/Ambientes Atingidos]]),0)</f>
        <v>0</v>
      </c>
      <c r="BG416" s="83" t="str">
        <f t="shared" si="191"/>
        <v/>
      </c>
      <c r="BH416" s="82">
        <f>IFERROR(FIND("Mar",consulta_completa__11[[#This Row],[13 - Ocorrências/Ambientes Atingidos]]),0)</f>
        <v>1</v>
      </c>
      <c r="BI416" s="83" t="str">
        <f t="shared" si="192"/>
        <v>X</v>
      </c>
      <c r="BJ416" s="82">
        <f>IFERROR(FIND("Praia",consulta_completa__11[[#This Row],[13 - Ocorrências/Ambientes Atingidos]]),0)</f>
        <v>0</v>
      </c>
      <c r="BK416" s="83" t="str">
        <f t="shared" si="193"/>
        <v/>
      </c>
      <c r="BL416" s="82">
        <f>IFERROR(FIND("Solo",consulta_completa__11[[#This Row],[13 - Ocorrências/Ambientes Atingidos]]),0)</f>
        <v>0</v>
      </c>
      <c r="BM416" s="83" t="str">
        <f t="shared" si="194"/>
        <v/>
      </c>
      <c r="BN416" s="82">
        <f>IFERROR(FIND("Águas subterrâneas",consulta_completa__11[[#This Row],[13 - Ocorrências/Ambientes Atingidos]]),0)</f>
        <v>0</v>
      </c>
      <c r="BO416" s="83" t="str">
        <f t="shared" si="195"/>
        <v/>
      </c>
      <c r="BP416" s="82">
        <f>IFERROR(FIND("Atmosfera",consulta_completa__11[[#This Row],[13 - Ocorrências/Ambientes Atingidos]]),0)</f>
        <v>0</v>
      </c>
      <c r="BQ416" s="83" t="str">
        <f t="shared" si="196"/>
        <v/>
      </c>
      <c r="BR416" s="82">
        <f>IFERROR(FIND("Flora",consulta_completa__11[[#This Row],[13 - Ocorrências/Ambientes Atingidos]]),0)</f>
        <v>0</v>
      </c>
      <c r="BS416" s="83" t="str">
        <f t="shared" si="197"/>
        <v/>
      </c>
      <c r="BT416" s="82">
        <f>IFERROR(FIND("Fauna",consulta_completa__11[[#This Row],[13 - Ocorrências/Ambientes Atingidos]]),0)</f>
        <v>0</v>
      </c>
      <c r="BU416" s="83" t="str">
        <f t="shared" si="198"/>
        <v/>
      </c>
      <c r="BV416" s="82">
        <f>IFERROR(FIND("UC federal",consulta_completa__11[[#This Row],[13 - Ocorrências/Ambientes Atingidos]]),0)</f>
        <v>0</v>
      </c>
      <c r="BW416" s="83" t="str">
        <f t="shared" si="199"/>
        <v/>
      </c>
      <c r="BX416" s="82">
        <f>IFERROR(FIND("UC estadual/municipal",consulta_completa__11[[#This Row],[13 - Ocorrências/Ambientes Atingidos]]),0)</f>
        <v>0</v>
      </c>
      <c r="BY416" s="83" t="str">
        <f t="shared" si="200"/>
        <v/>
      </c>
      <c r="BZ416" s="82">
        <f>IFERROR(FIND("Outro(s)",consulta_completa__11[[#This Row],[13 - Ocorrências/Ambientes Atingidos]]),0)</f>
        <v>0</v>
      </c>
      <c r="CA416" s="83" t="str">
        <f t="shared" si="201"/>
        <v/>
      </c>
      <c r="CB416" s="82">
        <f>IFERROR(FIND("Sem dano",consulta_completa__11[[#This Row],[13 - Ocorrências/Ambientes Atingidos]]),0)</f>
        <v>0</v>
      </c>
      <c r="CC416" s="83" t="str">
        <f t="shared" si="202"/>
        <v/>
      </c>
      <c r="CD416" s="82" t="str">
        <f>IF(consulta_completa__11[[#This Row],[13 - Ocorrências/Ambientes Atingidos]]="","X","")</f>
        <v/>
      </c>
      <c r="CE416" s="84">
        <f>IFERROR(FIND("IBAMA",consulta_completa__11[[#This Row],[14 - Inst. Atuando no Local]]),0)</f>
        <v>0</v>
      </c>
      <c r="CF416" s="84" t="str">
        <f t="shared" si="203"/>
        <v/>
      </c>
      <c r="CG416" s="84">
        <f>IFERROR(FIND("OEMA",consulta_completa__11[[#This Row],[14 - Inst. Atuando no Local]]),0)</f>
        <v>0</v>
      </c>
      <c r="CH416" s="84" t="str">
        <f t="shared" si="204"/>
        <v/>
      </c>
      <c r="CI416" s="84">
        <f>IFERROR(FIND("DEFESA CIVIL",consulta_completa__11[[#This Row],[14 - Inst. Atuando no Local]]),0)</f>
        <v>0</v>
      </c>
      <c r="CJ416" s="84" t="str">
        <f t="shared" si="205"/>
        <v/>
      </c>
      <c r="CK416" s="84">
        <f>IFERROR(FIND("CORPO DE BOMBEIROS",consulta_completa__11[[#This Row],[14 - Inst. Atuando no Local]]),0)</f>
        <v>0</v>
      </c>
      <c r="CL416" s="84" t="str">
        <f t="shared" si="206"/>
        <v/>
      </c>
      <c r="CM416" s="84">
        <f>IFERROR(FIND("POLÍCIA RODOVIÁRIA",consulta_completa__11[[#This Row],[14 - Inst. Atuando no Local]]),0)</f>
        <v>0</v>
      </c>
      <c r="CN416" s="84" t="str">
        <f t="shared" si="207"/>
        <v/>
      </c>
      <c r="CO416" s="84">
        <f>IFERROR(FIND("POLÍCIA MILITAR",consulta_completa__11[[#This Row],[14 - Inst. Atuando no Local]]),0)</f>
        <v>0</v>
      </c>
      <c r="CP416" s="84" t="str">
        <f t="shared" si="208"/>
        <v/>
      </c>
      <c r="CQ416" s="84">
        <f>IFERROR(FIND("POLÍCIA CIVIL",consulta_completa__11[[#This Row],[14 - Inst. Atuando no Local]]),0)</f>
        <v>0</v>
      </c>
      <c r="CR416" s="84" t="str">
        <f t="shared" si="209"/>
        <v/>
      </c>
      <c r="CS416" s="84">
        <f>IFERROR(FIND("MARINHA DO BRASIL",consulta_completa__11[[#This Row],[14 - Inst. Atuando no Local]]),0)</f>
        <v>0</v>
      </c>
      <c r="CT416" s="84" t="str">
        <f t="shared" si="210"/>
        <v/>
      </c>
      <c r="CU416" s="84">
        <f>IFERROR(FIND("EMPRESA ESPECIALIZADA EM ATENDIMENTO",consulta_completa__11[[#This Row],[14 - Inst. Atuando no Local]]),0)</f>
        <v>0</v>
      </c>
      <c r="CV416" s="84" t="str">
        <f t="shared" si="211"/>
        <v/>
      </c>
      <c r="CW416" s="84">
        <f>IFERROR(FIND("IBAMA",consulta_completa__11[[#This Row],[14 - Inst. Atuando no Local]]),0)</f>
        <v>0</v>
      </c>
      <c r="CX416" s="84" t="str">
        <f t="shared" si="212"/>
        <v/>
      </c>
      <c r="CY416" s="84" t="str">
        <f>IF(consulta_completa__11[[#This Row],[14 - Inst. Atuando no Local]]="","X","")</f>
        <v/>
      </c>
      <c r="CZ416" s="84">
        <f>IFERROR(FIND("OUTRA (S)",consulta_completa__11[[#This Row],[14 - Inst. Atuando no Local]]),0)</f>
        <v>0</v>
      </c>
      <c r="DA416" s="84" t="str">
        <f t="shared" si="213"/>
        <v/>
      </c>
      <c r="DB416" s="35" t="str">
        <f t="shared" si="214"/>
        <v>Sim</v>
      </c>
      <c r="DC416" s="35" t="str">
        <f t="shared" si="215"/>
        <v>Não</v>
      </c>
      <c r="DD416" s="35" t="str">
        <f t="shared" si="216"/>
        <v>Sim</v>
      </c>
      <c r="DE416" s="87" t="str">
        <f t="shared" si="187"/>
        <v>Federal</v>
      </c>
    </row>
    <row r="417" spans="1:109">
      <c r="A417" s="14">
        <v>202562154030</v>
      </c>
      <c r="B417" s="1">
        <v>45827</v>
      </c>
      <c r="C417" t="s">
        <v>109</v>
      </c>
      <c r="D417" t="s">
        <v>110</v>
      </c>
      <c r="E417" t="s">
        <v>139</v>
      </c>
      <c r="F417" t="s">
        <v>112</v>
      </c>
      <c r="G417" t="s">
        <v>113</v>
      </c>
      <c r="H417" t="s">
        <v>114</v>
      </c>
      <c r="I417" t="s">
        <v>114</v>
      </c>
      <c r="J417" t="s">
        <v>115</v>
      </c>
      <c r="K417" t="s">
        <v>664</v>
      </c>
      <c r="L417" t="s">
        <v>117</v>
      </c>
      <c r="M417" t="s">
        <v>118</v>
      </c>
      <c r="N417" t="s">
        <v>119</v>
      </c>
      <c r="O417" t="s">
        <v>239</v>
      </c>
      <c r="P417" t="s">
        <v>142</v>
      </c>
      <c r="Q417" t="s">
        <v>122</v>
      </c>
      <c r="R417" t="s">
        <v>123</v>
      </c>
      <c r="S417" t="s">
        <v>124</v>
      </c>
      <c r="T417" t="s">
        <v>3898</v>
      </c>
      <c r="U417" t="s">
        <v>3899</v>
      </c>
      <c r="V417" t="s">
        <v>3900</v>
      </c>
      <c r="Z417" t="s">
        <v>409</v>
      </c>
      <c r="AA417" t="s">
        <v>113</v>
      </c>
      <c r="AB417" t="s">
        <v>1465</v>
      </c>
      <c r="AC417" t="s">
        <v>482</v>
      </c>
      <c r="AD417">
        <v>1</v>
      </c>
      <c r="AE417" t="s">
        <v>603</v>
      </c>
      <c r="AF417" t="s">
        <v>113</v>
      </c>
      <c r="AG417" t="s">
        <v>113</v>
      </c>
      <c r="AH417" t="s">
        <v>131</v>
      </c>
      <c r="AI417" t="s">
        <v>132</v>
      </c>
      <c r="AJ417" t="s">
        <v>131</v>
      </c>
      <c r="AK417" t="s">
        <v>3901</v>
      </c>
      <c r="AL417" t="s">
        <v>3902</v>
      </c>
      <c r="AM417" t="s">
        <v>485</v>
      </c>
      <c r="AN417" t="s">
        <v>113</v>
      </c>
      <c r="AO417" t="s">
        <v>113</v>
      </c>
      <c r="AQ417" t="s">
        <v>486</v>
      </c>
      <c r="AR417" t="s">
        <v>113</v>
      </c>
      <c r="AS417" t="s">
        <v>113</v>
      </c>
      <c r="AT417" t="s">
        <v>113</v>
      </c>
      <c r="AU417" t="s">
        <v>113</v>
      </c>
      <c r="AW417" t="s">
        <v>113</v>
      </c>
      <c r="AX417" s="82">
        <f>IFERROR(FIND("Óbitos/feridos",consulta_completa__11[[#This Row],[13 - Ocorrências/Ambientes Atingidos]]),0)</f>
        <v>0</v>
      </c>
      <c r="AY417" s="83" t="str">
        <f t="shared" si="188"/>
        <v/>
      </c>
      <c r="AZ417" s="82">
        <f>IFERROR(FIND("População afetada/evacuada",consulta_completa__11[[#This Row],[13 - Ocorrências/Ambientes Atingidos]]),0)</f>
        <v>0</v>
      </c>
      <c r="BA417" s="82" t="str">
        <f t="shared" si="189"/>
        <v/>
      </c>
      <c r="BB417" s="82">
        <f>IFERROR(FIND("Suspensão de abastecimento de água",consulta_completa__11[[#This Row],[13 - Ocorrências/Ambientes Atingidos]]),0)</f>
        <v>0</v>
      </c>
      <c r="BC417" s="83" t="str">
        <f t="shared" si="217"/>
        <v/>
      </c>
      <c r="BD417" s="82">
        <f>IFERROR(FIND("Rio/córrego",consulta_completa__11[[#This Row],[13 - Ocorrências/Ambientes Atingidos]]),0)</f>
        <v>0</v>
      </c>
      <c r="BE417" s="83" t="str">
        <f t="shared" si="190"/>
        <v/>
      </c>
      <c r="BF417" s="82">
        <f>IFERROR(FIND("Lago",consulta_completa__11[[#This Row],[13 - Ocorrências/Ambientes Atingidos]]),0)</f>
        <v>0</v>
      </c>
      <c r="BG417" s="83" t="str">
        <f t="shared" si="191"/>
        <v/>
      </c>
      <c r="BH417" s="82">
        <f>IFERROR(FIND("Mar",consulta_completa__11[[#This Row],[13 - Ocorrências/Ambientes Atingidos]]),0)</f>
        <v>1</v>
      </c>
      <c r="BI417" s="83" t="str">
        <f t="shared" si="192"/>
        <v>X</v>
      </c>
      <c r="BJ417" s="82">
        <f>IFERROR(FIND("Praia",consulta_completa__11[[#This Row],[13 - Ocorrências/Ambientes Atingidos]]),0)</f>
        <v>0</v>
      </c>
      <c r="BK417" s="83" t="str">
        <f t="shared" si="193"/>
        <v/>
      </c>
      <c r="BL417" s="82">
        <f>IFERROR(FIND("Solo",consulta_completa__11[[#This Row],[13 - Ocorrências/Ambientes Atingidos]]),0)</f>
        <v>0</v>
      </c>
      <c r="BM417" s="83" t="str">
        <f t="shared" si="194"/>
        <v/>
      </c>
      <c r="BN417" s="82">
        <f>IFERROR(FIND("Águas subterrâneas",consulta_completa__11[[#This Row],[13 - Ocorrências/Ambientes Atingidos]]),0)</f>
        <v>0</v>
      </c>
      <c r="BO417" s="83" t="str">
        <f t="shared" si="195"/>
        <v/>
      </c>
      <c r="BP417" s="82">
        <f>IFERROR(FIND("Atmosfera",consulta_completa__11[[#This Row],[13 - Ocorrências/Ambientes Atingidos]]),0)</f>
        <v>0</v>
      </c>
      <c r="BQ417" s="83" t="str">
        <f t="shared" si="196"/>
        <v/>
      </c>
      <c r="BR417" s="82">
        <f>IFERROR(FIND("Flora",consulta_completa__11[[#This Row],[13 - Ocorrências/Ambientes Atingidos]]),0)</f>
        <v>0</v>
      </c>
      <c r="BS417" s="83" t="str">
        <f t="shared" si="197"/>
        <v/>
      </c>
      <c r="BT417" s="82">
        <f>IFERROR(FIND("Fauna",consulta_completa__11[[#This Row],[13 - Ocorrências/Ambientes Atingidos]]),0)</f>
        <v>0</v>
      </c>
      <c r="BU417" s="83" t="str">
        <f t="shared" si="198"/>
        <v/>
      </c>
      <c r="BV417" s="82">
        <f>IFERROR(FIND("UC federal",consulta_completa__11[[#This Row],[13 - Ocorrências/Ambientes Atingidos]]),0)</f>
        <v>0</v>
      </c>
      <c r="BW417" s="83" t="str">
        <f t="shared" si="199"/>
        <v/>
      </c>
      <c r="BX417" s="82">
        <f>IFERROR(FIND("UC estadual/municipal",consulta_completa__11[[#This Row],[13 - Ocorrências/Ambientes Atingidos]]),0)</f>
        <v>0</v>
      </c>
      <c r="BY417" s="83" t="str">
        <f t="shared" si="200"/>
        <v/>
      </c>
      <c r="BZ417" s="82">
        <f>IFERROR(FIND("Outro(s)",consulta_completa__11[[#This Row],[13 - Ocorrências/Ambientes Atingidos]]),0)</f>
        <v>0</v>
      </c>
      <c r="CA417" s="83" t="str">
        <f t="shared" si="201"/>
        <v/>
      </c>
      <c r="CB417" s="82">
        <f>IFERROR(FIND("Sem dano",consulta_completa__11[[#This Row],[13 - Ocorrências/Ambientes Atingidos]]),0)</f>
        <v>0</v>
      </c>
      <c r="CC417" s="83" t="str">
        <f t="shared" si="202"/>
        <v/>
      </c>
      <c r="CD417" s="82" t="str">
        <f>IF(consulta_completa__11[[#This Row],[13 - Ocorrências/Ambientes Atingidos]]="","X","")</f>
        <v/>
      </c>
      <c r="CE417" s="84">
        <f>IFERROR(FIND("IBAMA",consulta_completa__11[[#This Row],[14 - Inst. Atuando no Local]]),0)</f>
        <v>0</v>
      </c>
      <c r="CF417" s="84" t="str">
        <f t="shared" si="203"/>
        <v/>
      </c>
      <c r="CG417" s="84">
        <f>IFERROR(FIND("OEMA",consulta_completa__11[[#This Row],[14 - Inst. Atuando no Local]]),0)</f>
        <v>0</v>
      </c>
      <c r="CH417" s="84" t="str">
        <f t="shared" si="204"/>
        <v/>
      </c>
      <c r="CI417" s="84">
        <f>IFERROR(FIND("DEFESA CIVIL",consulta_completa__11[[#This Row],[14 - Inst. Atuando no Local]]),0)</f>
        <v>0</v>
      </c>
      <c r="CJ417" s="84" t="str">
        <f t="shared" si="205"/>
        <v/>
      </c>
      <c r="CK417" s="84">
        <f>IFERROR(FIND("CORPO DE BOMBEIROS",consulta_completa__11[[#This Row],[14 - Inst. Atuando no Local]]),0)</f>
        <v>0</v>
      </c>
      <c r="CL417" s="84" t="str">
        <f t="shared" si="206"/>
        <v/>
      </c>
      <c r="CM417" s="84">
        <f>IFERROR(FIND("POLÍCIA RODOVIÁRIA",consulta_completa__11[[#This Row],[14 - Inst. Atuando no Local]]),0)</f>
        <v>0</v>
      </c>
      <c r="CN417" s="84" t="str">
        <f t="shared" si="207"/>
        <v/>
      </c>
      <c r="CO417" s="84">
        <f>IFERROR(FIND("POLÍCIA MILITAR",consulta_completa__11[[#This Row],[14 - Inst. Atuando no Local]]),0)</f>
        <v>0</v>
      </c>
      <c r="CP417" s="84" t="str">
        <f t="shared" si="208"/>
        <v/>
      </c>
      <c r="CQ417" s="84">
        <f>IFERROR(FIND("POLÍCIA CIVIL",consulta_completa__11[[#This Row],[14 - Inst. Atuando no Local]]),0)</f>
        <v>0</v>
      </c>
      <c r="CR417" s="84" t="str">
        <f t="shared" si="209"/>
        <v/>
      </c>
      <c r="CS417" s="84">
        <f>IFERROR(FIND("MARINHA DO BRASIL",consulta_completa__11[[#This Row],[14 - Inst. Atuando no Local]]),0)</f>
        <v>0</v>
      </c>
      <c r="CT417" s="84" t="str">
        <f t="shared" si="210"/>
        <v/>
      </c>
      <c r="CU417" s="84">
        <f>IFERROR(FIND("EMPRESA ESPECIALIZADA EM ATENDIMENTO",consulta_completa__11[[#This Row],[14 - Inst. Atuando no Local]]),0)</f>
        <v>0</v>
      </c>
      <c r="CV417" s="84" t="str">
        <f t="shared" si="211"/>
        <v/>
      </c>
      <c r="CW417" s="84">
        <f>IFERROR(FIND("IBAMA",consulta_completa__11[[#This Row],[14 - Inst. Atuando no Local]]),0)</f>
        <v>0</v>
      </c>
      <c r="CX417" s="84" t="str">
        <f t="shared" si="212"/>
        <v/>
      </c>
      <c r="CY417" s="84" t="str">
        <f>IF(consulta_completa__11[[#This Row],[14 - Inst. Atuando no Local]]="","X","")</f>
        <v/>
      </c>
      <c r="CZ417" s="84">
        <f>IFERROR(FIND("OUTRA (S)",consulta_completa__11[[#This Row],[14 - Inst. Atuando no Local]]),0)</f>
        <v>0</v>
      </c>
      <c r="DA417" s="84" t="str">
        <f t="shared" si="213"/>
        <v/>
      </c>
      <c r="DB417" s="35" t="str">
        <f t="shared" si="214"/>
        <v>Sim</v>
      </c>
      <c r="DC417" s="35" t="str">
        <f t="shared" si="215"/>
        <v>Não</v>
      </c>
      <c r="DD417" s="35" t="str">
        <f t="shared" si="216"/>
        <v>Sim</v>
      </c>
      <c r="DE417" s="87" t="str">
        <f t="shared" si="187"/>
        <v>Federal</v>
      </c>
    </row>
    <row r="418" spans="1:109">
      <c r="A418" s="14">
        <v>202562636016</v>
      </c>
      <c r="B418" s="1">
        <v>45827</v>
      </c>
      <c r="C418" t="s">
        <v>3903</v>
      </c>
      <c r="D418" t="s">
        <v>451</v>
      </c>
      <c r="E418" t="s">
        <v>286</v>
      </c>
      <c r="F418" t="s">
        <v>112</v>
      </c>
      <c r="G418" t="s">
        <v>2946</v>
      </c>
      <c r="H418" t="s">
        <v>3904</v>
      </c>
      <c r="I418" t="s">
        <v>166</v>
      </c>
      <c r="J418" t="s">
        <v>113</v>
      </c>
      <c r="K418" t="s">
        <v>114</v>
      </c>
      <c r="L418" t="s">
        <v>114</v>
      </c>
      <c r="M418" t="s">
        <v>139</v>
      </c>
      <c r="N418" t="s">
        <v>1353</v>
      </c>
      <c r="O418" t="s">
        <v>239</v>
      </c>
      <c r="P418" t="s">
        <v>142</v>
      </c>
      <c r="Q418" t="s">
        <v>230</v>
      </c>
      <c r="R418" t="s">
        <v>2696</v>
      </c>
      <c r="S418" t="s">
        <v>113</v>
      </c>
      <c r="T418" t="s">
        <v>3905</v>
      </c>
      <c r="U418" t="s">
        <v>113</v>
      </c>
      <c r="V418" t="s">
        <v>113</v>
      </c>
      <c r="Z418" t="s">
        <v>3906</v>
      </c>
      <c r="AA418" t="s">
        <v>3907</v>
      </c>
      <c r="AB418" t="s">
        <v>3908</v>
      </c>
      <c r="AC418" t="s">
        <v>3909</v>
      </c>
      <c r="AD418">
        <v>1</v>
      </c>
      <c r="AE418" t="s">
        <v>113</v>
      </c>
      <c r="AF418" t="s">
        <v>3910</v>
      </c>
      <c r="AG418" t="s">
        <v>3911</v>
      </c>
      <c r="AH418" t="s">
        <v>131</v>
      </c>
      <c r="AI418" t="s">
        <v>132</v>
      </c>
      <c r="AJ418" t="s">
        <v>131</v>
      </c>
      <c r="AK418" t="s">
        <v>3912</v>
      </c>
      <c r="AL418" t="s">
        <v>3913</v>
      </c>
      <c r="AM418" t="s">
        <v>3914</v>
      </c>
      <c r="AN418" t="s">
        <v>3914</v>
      </c>
      <c r="AO418" t="s">
        <v>3915</v>
      </c>
      <c r="AP418">
        <v>81999562335</v>
      </c>
      <c r="AQ418" t="s">
        <v>3916</v>
      </c>
      <c r="AR418" t="s">
        <v>113</v>
      </c>
      <c r="AS418" t="s">
        <v>113</v>
      </c>
      <c r="AT418" t="s">
        <v>113</v>
      </c>
      <c r="AU418" t="s">
        <v>113</v>
      </c>
      <c r="AW418" t="s">
        <v>113</v>
      </c>
      <c r="AX418" s="82">
        <f>IFERROR(FIND("Óbitos/feridos",consulta_completa__11[[#This Row],[13 - Ocorrências/Ambientes Atingidos]]),0)</f>
        <v>0</v>
      </c>
      <c r="AY418" s="83" t="str">
        <f t="shared" si="188"/>
        <v/>
      </c>
      <c r="AZ418" s="82">
        <f>IFERROR(FIND("População afetada/evacuada",consulta_completa__11[[#This Row],[13 - Ocorrências/Ambientes Atingidos]]),0)</f>
        <v>0</v>
      </c>
      <c r="BA418" s="82" t="str">
        <f t="shared" si="189"/>
        <v/>
      </c>
      <c r="BB418" s="82">
        <f>IFERROR(FIND("Suspensão de abastecimento de água",consulta_completa__11[[#This Row],[13 - Ocorrências/Ambientes Atingidos]]),0)</f>
        <v>0</v>
      </c>
      <c r="BC418" s="83" t="str">
        <f t="shared" si="217"/>
        <v/>
      </c>
      <c r="BD418" s="82">
        <f>IFERROR(FIND("Rio/córrego",consulta_completa__11[[#This Row],[13 - Ocorrências/Ambientes Atingidos]]),0)</f>
        <v>0</v>
      </c>
      <c r="BE418" s="83" t="str">
        <f t="shared" si="190"/>
        <v/>
      </c>
      <c r="BF418" s="82">
        <f>IFERROR(FIND("Lago",consulta_completa__11[[#This Row],[13 - Ocorrências/Ambientes Atingidos]]),0)</f>
        <v>0</v>
      </c>
      <c r="BG418" s="83" t="str">
        <f t="shared" si="191"/>
        <v/>
      </c>
      <c r="BH418" s="82">
        <f>IFERROR(FIND("Mar",consulta_completa__11[[#This Row],[13 - Ocorrências/Ambientes Atingidos]]),0)</f>
        <v>0</v>
      </c>
      <c r="BI418" s="83" t="str">
        <f t="shared" si="192"/>
        <v/>
      </c>
      <c r="BJ418" s="82">
        <f>IFERROR(FIND("Praia",consulta_completa__11[[#This Row],[13 - Ocorrências/Ambientes Atingidos]]),0)</f>
        <v>0</v>
      </c>
      <c r="BK418" s="83" t="str">
        <f t="shared" si="193"/>
        <v/>
      </c>
      <c r="BL418" s="82">
        <f>IFERROR(FIND("Solo",consulta_completa__11[[#This Row],[13 - Ocorrências/Ambientes Atingidos]]),0)</f>
        <v>0</v>
      </c>
      <c r="BM418" s="83" t="str">
        <f t="shared" si="194"/>
        <v/>
      </c>
      <c r="BN418" s="82">
        <f>IFERROR(FIND("Águas subterrâneas",consulta_completa__11[[#This Row],[13 - Ocorrências/Ambientes Atingidos]]),0)</f>
        <v>0</v>
      </c>
      <c r="BO418" s="83" t="str">
        <f t="shared" si="195"/>
        <v/>
      </c>
      <c r="BP418" s="82">
        <f>IFERROR(FIND("Atmosfera",consulta_completa__11[[#This Row],[13 - Ocorrências/Ambientes Atingidos]]),0)</f>
        <v>0</v>
      </c>
      <c r="BQ418" s="83" t="str">
        <f t="shared" si="196"/>
        <v/>
      </c>
      <c r="BR418" s="82">
        <f>IFERROR(FIND("Flora",consulta_completa__11[[#This Row],[13 - Ocorrências/Ambientes Atingidos]]),0)</f>
        <v>0</v>
      </c>
      <c r="BS418" s="83" t="str">
        <f t="shared" si="197"/>
        <v/>
      </c>
      <c r="BT418" s="82">
        <f>IFERROR(FIND("Fauna",consulta_completa__11[[#This Row],[13 - Ocorrências/Ambientes Atingidos]]),0)</f>
        <v>0</v>
      </c>
      <c r="BU418" s="83" t="str">
        <f t="shared" si="198"/>
        <v/>
      </c>
      <c r="BV418" s="82">
        <f>IFERROR(FIND("UC federal",consulta_completa__11[[#This Row],[13 - Ocorrências/Ambientes Atingidos]]),0)</f>
        <v>0</v>
      </c>
      <c r="BW418" s="83" t="str">
        <f t="shared" si="199"/>
        <v/>
      </c>
      <c r="BX418" s="82">
        <f>IFERROR(FIND("UC estadual/municipal",consulta_completa__11[[#This Row],[13 - Ocorrências/Ambientes Atingidos]]),0)</f>
        <v>0</v>
      </c>
      <c r="BY418" s="83" t="str">
        <f t="shared" si="200"/>
        <v/>
      </c>
      <c r="BZ418" s="82">
        <f>IFERROR(FIND("Outro(s)",consulta_completa__11[[#This Row],[13 - Ocorrências/Ambientes Atingidos]]),0)</f>
        <v>1</v>
      </c>
      <c r="CA418" s="83" t="str">
        <f t="shared" si="201"/>
        <v>X</v>
      </c>
      <c r="CB418" s="82">
        <f>IFERROR(FIND("Sem dano",consulta_completa__11[[#This Row],[13 - Ocorrências/Ambientes Atingidos]]),0)</f>
        <v>0</v>
      </c>
      <c r="CC418" s="83" t="str">
        <f t="shared" si="202"/>
        <v/>
      </c>
      <c r="CD418" s="82" t="str">
        <f>IF(consulta_completa__11[[#This Row],[13 - Ocorrências/Ambientes Atingidos]]="","X","")</f>
        <v/>
      </c>
      <c r="CE418" s="84">
        <f>IFERROR(FIND("IBAMA",consulta_completa__11[[#This Row],[14 - Inst. Atuando no Local]]),0)</f>
        <v>0</v>
      </c>
      <c r="CF418" s="84" t="str">
        <f t="shared" si="203"/>
        <v/>
      </c>
      <c r="CG418" s="84">
        <f>IFERROR(FIND("OEMA",consulta_completa__11[[#This Row],[14 - Inst. Atuando no Local]]),0)</f>
        <v>0</v>
      </c>
      <c r="CH418" s="84" t="str">
        <f t="shared" si="204"/>
        <v/>
      </c>
      <c r="CI418" s="84">
        <f>IFERROR(FIND("DEFESA CIVIL",consulta_completa__11[[#This Row],[14 - Inst. Atuando no Local]]),0)</f>
        <v>0</v>
      </c>
      <c r="CJ418" s="84" t="str">
        <f t="shared" si="205"/>
        <v/>
      </c>
      <c r="CK418" s="84">
        <f>IFERROR(FIND("CORPO DE BOMBEIROS",consulta_completa__11[[#This Row],[14 - Inst. Atuando no Local]]),0)</f>
        <v>0</v>
      </c>
      <c r="CL418" s="84" t="str">
        <f t="shared" si="206"/>
        <v/>
      </c>
      <c r="CM418" s="84">
        <f>IFERROR(FIND("POLÍCIA RODOVIÁRIA",consulta_completa__11[[#This Row],[14 - Inst. Atuando no Local]]),0)</f>
        <v>0</v>
      </c>
      <c r="CN418" s="84" t="str">
        <f t="shared" si="207"/>
        <v/>
      </c>
      <c r="CO418" s="84">
        <f>IFERROR(FIND("POLÍCIA MILITAR",consulta_completa__11[[#This Row],[14 - Inst. Atuando no Local]]),0)</f>
        <v>0</v>
      </c>
      <c r="CP418" s="84" t="str">
        <f t="shared" si="208"/>
        <v/>
      </c>
      <c r="CQ418" s="84">
        <f>IFERROR(FIND("POLÍCIA CIVIL",consulta_completa__11[[#This Row],[14 - Inst. Atuando no Local]]),0)</f>
        <v>0</v>
      </c>
      <c r="CR418" s="84" t="str">
        <f t="shared" si="209"/>
        <v/>
      </c>
      <c r="CS418" s="84">
        <f>IFERROR(FIND("MARINHA DO BRASIL",consulta_completa__11[[#This Row],[14 - Inst. Atuando no Local]]),0)</f>
        <v>0</v>
      </c>
      <c r="CT418" s="84" t="str">
        <f t="shared" si="210"/>
        <v/>
      </c>
      <c r="CU418" s="84">
        <f>IFERROR(FIND("EMPRESA ESPECIALIZADA EM ATENDIMENTO",consulta_completa__11[[#This Row],[14 - Inst. Atuando no Local]]),0)</f>
        <v>0</v>
      </c>
      <c r="CV418" s="84" t="str">
        <f t="shared" si="211"/>
        <v/>
      </c>
      <c r="CW418" s="84">
        <f>IFERROR(FIND("IBAMA",consulta_completa__11[[#This Row],[14 - Inst. Atuando no Local]]),0)</f>
        <v>0</v>
      </c>
      <c r="CX418" s="84" t="str">
        <f t="shared" si="212"/>
        <v/>
      </c>
      <c r="CY418" s="84" t="str">
        <f>IF(consulta_completa__11[[#This Row],[14 - Inst. Atuando no Local]]="","X","")</f>
        <v/>
      </c>
      <c r="CZ418" s="84">
        <f>IFERROR(FIND("OUTRA (S)",consulta_completa__11[[#This Row],[14 - Inst. Atuando no Local]]),0)</f>
        <v>0</v>
      </c>
      <c r="DA418" s="84" t="str">
        <f t="shared" si="213"/>
        <v/>
      </c>
      <c r="DB418" s="35" t="str">
        <f t="shared" si="214"/>
        <v>Sim</v>
      </c>
      <c r="DC418" s="35" t="str">
        <f t="shared" si="215"/>
        <v>Não</v>
      </c>
      <c r="DD418" s="35" t="str">
        <f t="shared" si="216"/>
        <v>Sim</v>
      </c>
      <c r="DE418" s="87" t="str">
        <f t="shared" si="187"/>
        <v>Federal</v>
      </c>
    </row>
    <row r="419" spans="1:109">
      <c r="A419" s="14">
        <v>202562175640</v>
      </c>
      <c r="B419" s="1">
        <v>45828</v>
      </c>
      <c r="C419" t="s">
        <v>109</v>
      </c>
      <c r="D419" t="s">
        <v>110</v>
      </c>
      <c r="E419" t="s">
        <v>111</v>
      </c>
      <c r="F419" t="s">
        <v>112</v>
      </c>
      <c r="G419" t="s">
        <v>311</v>
      </c>
      <c r="H419" t="s">
        <v>2013</v>
      </c>
      <c r="I419" t="s">
        <v>117</v>
      </c>
      <c r="J419" t="s">
        <v>113</v>
      </c>
      <c r="K419" t="s">
        <v>114</v>
      </c>
      <c r="L419" t="s">
        <v>114</v>
      </c>
      <c r="M419" t="s">
        <v>118</v>
      </c>
      <c r="N419" t="s">
        <v>119</v>
      </c>
      <c r="O419" t="s">
        <v>120</v>
      </c>
      <c r="P419" t="s">
        <v>200</v>
      </c>
      <c r="Q419" t="s">
        <v>143</v>
      </c>
      <c r="R419" t="s">
        <v>123</v>
      </c>
      <c r="S419" t="s">
        <v>124</v>
      </c>
      <c r="T419" t="s">
        <v>3917</v>
      </c>
      <c r="U419" t="s">
        <v>113</v>
      </c>
      <c r="V419" t="s">
        <v>3918</v>
      </c>
      <c r="Z419" t="s">
        <v>3919</v>
      </c>
      <c r="AA419" t="s">
        <v>113</v>
      </c>
      <c r="AB419" t="s">
        <v>1465</v>
      </c>
      <c r="AC419" t="s">
        <v>482</v>
      </c>
      <c r="AD419">
        <v>1</v>
      </c>
      <c r="AE419" t="s">
        <v>206</v>
      </c>
      <c r="AF419" t="s">
        <v>113</v>
      </c>
      <c r="AG419" t="s">
        <v>113</v>
      </c>
      <c r="AH419" t="s">
        <v>131</v>
      </c>
      <c r="AI419" t="s">
        <v>132</v>
      </c>
      <c r="AJ419" t="s">
        <v>131</v>
      </c>
      <c r="AK419" t="s">
        <v>3920</v>
      </c>
      <c r="AL419" t="s">
        <v>3921</v>
      </c>
      <c r="AM419" t="s">
        <v>485</v>
      </c>
      <c r="AN419" t="s">
        <v>3922</v>
      </c>
      <c r="AO419" t="s">
        <v>113</v>
      </c>
      <c r="AQ419" t="s">
        <v>486</v>
      </c>
      <c r="AR419" t="s">
        <v>113</v>
      </c>
      <c r="AS419" t="s">
        <v>113</v>
      </c>
      <c r="AT419" t="s">
        <v>3923</v>
      </c>
      <c r="AU419" t="s">
        <v>113</v>
      </c>
      <c r="AW419" t="s">
        <v>159</v>
      </c>
      <c r="AX419" s="82">
        <f>IFERROR(FIND("Óbitos/feridos",consulta_completa__11[[#This Row],[13 - Ocorrências/Ambientes Atingidos]]),0)</f>
        <v>0</v>
      </c>
      <c r="AY419" s="83" t="str">
        <f t="shared" si="188"/>
        <v/>
      </c>
      <c r="AZ419" s="82">
        <f>IFERROR(FIND("População afetada/evacuada",consulta_completa__11[[#This Row],[13 - Ocorrências/Ambientes Atingidos]]),0)</f>
        <v>0</v>
      </c>
      <c r="BA419" s="82" t="str">
        <f t="shared" si="189"/>
        <v/>
      </c>
      <c r="BB419" s="82">
        <f>IFERROR(FIND("Suspensão de abastecimento de água",consulta_completa__11[[#This Row],[13 - Ocorrências/Ambientes Atingidos]]),0)</f>
        <v>0</v>
      </c>
      <c r="BC419" s="83" t="str">
        <f t="shared" si="217"/>
        <v/>
      </c>
      <c r="BD419" s="82">
        <f>IFERROR(FIND("Rio/córrego",consulta_completa__11[[#This Row],[13 - Ocorrências/Ambientes Atingidos]]),0)</f>
        <v>0</v>
      </c>
      <c r="BE419" s="83" t="str">
        <f t="shared" si="190"/>
        <v/>
      </c>
      <c r="BF419" s="82">
        <f>IFERROR(FIND("Lago",consulta_completa__11[[#This Row],[13 - Ocorrências/Ambientes Atingidos]]),0)</f>
        <v>0</v>
      </c>
      <c r="BG419" s="83" t="str">
        <f t="shared" si="191"/>
        <v/>
      </c>
      <c r="BH419" s="82">
        <f>IFERROR(FIND("Mar",consulta_completa__11[[#This Row],[13 - Ocorrências/Ambientes Atingidos]]),0)</f>
        <v>1</v>
      </c>
      <c r="BI419" s="83" t="str">
        <f t="shared" si="192"/>
        <v>X</v>
      </c>
      <c r="BJ419" s="82">
        <f>IFERROR(FIND("Praia",consulta_completa__11[[#This Row],[13 - Ocorrências/Ambientes Atingidos]]),0)</f>
        <v>0</v>
      </c>
      <c r="BK419" s="83" t="str">
        <f t="shared" si="193"/>
        <v/>
      </c>
      <c r="BL419" s="82">
        <f>IFERROR(FIND("Solo",consulta_completa__11[[#This Row],[13 - Ocorrências/Ambientes Atingidos]]),0)</f>
        <v>0</v>
      </c>
      <c r="BM419" s="83" t="str">
        <f t="shared" si="194"/>
        <v/>
      </c>
      <c r="BN419" s="82">
        <f>IFERROR(FIND("Águas subterrâneas",consulta_completa__11[[#This Row],[13 - Ocorrências/Ambientes Atingidos]]),0)</f>
        <v>0</v>
      </c>
      <c r="BO419" s="83" t="str">
        <f t="shared" si="195"/>
        <v/>
      </c>
      <c r="BP419" s="82">
        <f>IFERROR(FIND("Atmosfera",consulta_completa__11[[#This Row],[13 - Ocorrências/Ambientes Atingidos]]),0)</f>
        <v>0</v>
      </c>
      <c r="BQ419" s="83" t="str">
        <f t="shared" si="196"/>
        <v/>
      </c>
      <c r="BR419" s="82">
        <f>IFERROR(FIND("Flora",consulta_completa__11[[#This Row],[13 - Ocorrências/Ambientes Atingidos]]),0)</f>
        <v>0</v>
      </c>
      <c r="BS419" s="83" t="str">
        <f t="shared" si="197"/>
        <v/>
      </c>
      <c r="BT419" s="82">
        <f>IFERROR(FIND("Fauna",consulta_completa__11[[#This Row],[13 - Ocorrências/Ambientes Atingidos]]),0)</f>
        <v>0</v>
      </c>
      <c r="BU419" s="83" t="str">
        <f t="shared" si="198"/>
        <v/>
      </c>
      <c r="BV419" s="82">
        <f>IFERROR(FIND("UC federal",consulta_completa__11[[#This Row],[13 - Ocorrências/Ambientes Atingidos]]),0)</f>
        <v>0</v>
      </c>
      <c r="BW419" s="83" t="str">
        <f t="shared" si="199"/>
        <v/>
      </c>
      <c r="BX419" s="82">
        <f>IFERROR(FIND("UC estadual/municipal",consulta_completa__11[[#This Row],[13 - Ocorrências/Ambientes Atingidos]]),0)</f>
        <v>0</v>
      </c>
      <c r="BY419" s="83" t="str">
        <f t="shared" si="200"/>
        <v/>
      </c>
      <c r="BZ419" s="82">
        <f>IFERROR(FIND("Outro(s)",consulta_completa__11[[#This Row],[13 - Ocorrências/Ambientes Atingidos]]),0)</f>
        <v>0</v>
      </c>
      <c r="CA419" s="83" t="str">
        <f t="shared" si="201"/>
        <v/>
      </c>
      <c r="CB419" s="82">
        <f>IFERROR(FIND("Sem dano",consulta_completa__11[[#This Row],[13 - Ocorrências/Ambientes Atingidos]]),0)</f>
        <v>0</v>
      </c>
      <c r="CC419" s="83" t="str">
        <f t="shared" si="202"/>
        <v/>
      </c>
      <c r="CD419" s="82" t="str">
        <f>IF(consulta_completa__11[[#This Row],[13 - Ocorrências/Ambientes Atingidos]]="","X","")</f>
        <v/>
      </c>
      <c r="CE419" s="84">
        <f>IFERROR(FIND("IBAMA",consulta_completa__11[[#This Row],[14 - Inst. Atuando no Local]]),0)</f>
        <v>0</v>
      </c>
      <c r="CF419" s="84" t="str">
        <f t="shared" si="203"/>
        <v/>
      </c>
      <c r="CG419" s="84">
        <f>IFERROR(FIND("OEMA",consulta_completa__11[[#This Row],[14 - Inst. Atuando no Local]]),0)</f>
        <v>0</v>
      </c>
      <c r="CH419" s="84" t="str">
        <f t="shared" si="204"/>
        <v/>
      </c>
      <c r="CI419" s="84">
        <f>IFERROR(FIND("DEFESA CIVIL",consulta_completa__11[[#This Row],[14 - Inst. Atuando no Local]]),0)</f>
        <v>0</v>
      </c>
      <c r="CJ419" s="84" t="str">
        <f t="shared" si="205"/>
        <v/>
      </c>
      <c r="CK419" s="84">
        <f>IFERROR(FIND("CORPO DE BOMBEIROS",consulta_completa__11[[#This Row],[14 - Inst. Atuando no Local]]),0)</f>
        <v>0</v>
      </c>
      <c r="CL419" s="84" t="str">
        <f t="shared" si="206"/>
        <v/>
      </c>
      <c r="CM419" s="84">
        <f>IFERROR(FIND("POLÍCIA RODOVIÁRIA",consulta_completa__11[[#This Row],[14 - Inst. Atuando no Local]]),0)</f>
        <v>0</v>
      </c>
      <c r="CN419" s="84" t="str">
        <f t="shared" si="207"/>
        <v/>
      </c>
      <c r="CO419" s="84">
        <f>IFERROR(FIND("POLÍCIA MILITAR",consulta_completa__11[[#This Row],[14 - Inst. Atuando no Local]]),0)</f>
        <v>0</v>
      </c>
      <c r="CP419" s="84" t="str">
        <f t="shared" si="208"/>
        <v/>
      </c>
      <c r="CQ419" s="84">
        <f>IFERROR(FIND("POLÍCIA CIVIL",consulta_completa__11[[#This Row],[14 - Inst. Atuando no Local]]),0)</f>
        <v>0</v>
      </c>
      <c r="CR419" s="84" t="str">
        <f t="shared" si="209"/>
        <v/>
      </c>
      <c r="CS419" s="84">
        <f>IFERROR(FIND("MARINHA DO BRASIL",consulta_completa__11[[#This Row],[14 - Inst. Atuando no Local]]),0)</f>
        <v>0</v>
      </c>
      <c r="CT419" s="84" t="str">
        <f t="shared" si="210"/>
        <v/>
      </c>
      <c r="CU419" s="84">
        <f>IFERROR(FIND("EMPRESA ESPECIALIZADA EM ATENDIMENTO",consulta_completa__11[[#This Row],[14 - Inst. Atuando no Local]]),0)</f>
        <v>0</v>
      </c>
      <c r="CV419" s="84" t="str">
        <f t="shared" si="211"/>
        <v/>
      </c>
      <c r="CW419" s="84">
        <f>IFERROR(FIND("IBAMA",consulta_completa__11[[#This Row],[14 - Inst. Atuando no Local]]),0)</f>
        <v>0</v>
      </c>
      <c r="CX419" s="84" t="str">
        <f t="shared" si="212"/>
        <v/>
      </c>
      <c r="CY419" s="84" t="str">
        <f>IF(consulta_completa__11[[#This Row],[14 - Inst. Atuando no Local]]="","X","")</f>
        <v/>
      </c>
      <c r="CZ419" s="84">
        <f>IFERROR(FIND("OUTRA (S)",consulta_completa__11[[#This Row],[14 - Inst. Atuando no Local]]),0)</f>
        <v>0</v>
      </c>
      <c r="DA419" s="84" t="str">
        <f t="shared" si="213"/>
        <v/>
      </c>
      <c r="DB419" s="35" t="str">
        <f t="shared" si="214"/>
        <v>Sim</v>
      </c>
      <c r="DC419" s="35" t="str">
        <f t="shared" si="215"/>
        <v>Não</v>
      </c>
      <c r="DD419" s="35" t="str">
        <f t="shared" si="216"/>
        <v>Sim</v>
      </c>
      <c r="DE419" s="87" t="str">
        <f t="shared" si="187"/>
        <v>Federal</v>
      </c>
    </row>
    <row r="420" spans="1:109">
      <c r="A420" s="14">
        <v>202562450443</v>
      </c>
      <c r="B420" s="1">
        <v>45828</v>
      </c>
      <c r="C420" t="s">
        <v>3924</v>
      </c>
      <c r="D420" t="s">
        <v>180</v>
      </c>
      <c r="E420" t="s">
        <v>286</v>
      </c>
      <c r="F420" t="s">
        <v>112</v>
      </c>
      <c r="G420" t="s">
        <v>646</v>
      </c>
      <c r="H420" t="s">
        <v>113</v>
      </c>
      <c r="I420" t="s">
        <v>113</v>
      </c>
      <c r="J420" t="s">
        <v>3925</v>
      </c>
      <c r="K420" t="s">
        <v>113</v>
      </c>
      <c r="L420" t="s">
        <v>113</v>
      </c>
      <c r="M420" t="s">
        <v>629</v>
      </c>
      <c r="N420" t="s">
        <v>2139</v>
      </c>
      <c r="O420" t="s">
        <v>185</v>
      </c>
      <c r="P420" t="s">
        <v>200</v>
      </c>
      <c r="Q420" t="s">
        <v>167</v>
      </c>
      <c r="R420" t="s">
        <v>123</v>
      </c>
      <c r="S420" t="s">
        <v>113</v>
      </c>
      <c r="T420" t="s">
        <v>3926</v>
      </c>
      <c r="U420" t="s">
        <v>631</v>
      </c>
      <c r="V420" t="s">
        <v>3927</v>
      </c>
      <c r="Z420" t="s">
        <v>633</v>
      </c>
      <c r="AA420" t="s">
        <v>113</v>
      </c>
      <c r="AB420" t="s">
        <v>113</v>
      </c>
      <c r="AC420" t="s">
        <v>113</v>
      </c>
      <c r="AE420" t="s">
        <v>3928</v>
      </c>
      <c r="AF420" t="s">
        <v>113</v>
      </c>
      <c r="AG420" t="s">
        <v>113</v>
      </c>
      <c r="AH420" t="s">
        <v>113</v>
      </c>
      <c r="AI420" t="s">
        <v>132</v>
      </c>
      <c r="AJ420" t="s">
        <v>132</v>
      </c>
      <c r="AK420" t="s">
        <v>113</v>
      </c>
      <c r="AL420" t="s">
        <v>3929</v>
      </c>
      <c r="AM420" t="s">
        <v>153</v>
      </c>
      <c r="AN420" t="s">
        <v>154</v>
      </c>
      <c r="AO420" t="s">
        <v>155</v>
      </c>
      <c r="AP420">
        <v>6133161070</v>
      </c>
      <c r="AQ420" t="s">
        <v>156</v>
      </c>
      <c r="AR420" t="s">
        <v>113</v>
      </c>
      <c r="AS420" t="s">
        <v>113</v>
      </c>
      <c r="AT420" t="s">
        <v>113</v>
      </c>
      <c r="AU420" t="s">
        <v>113</v>
      </c>
      <c r="AW420" t="s">
        <v>113</v>
      </c>
      <c r="AX420" s="82">
        <f>IFERROR(FIND("Óbitos/feridos",consulta_completa__11[[#This Row],[13 - Ocorrências/Ambientes Atingidos]]),0)</f>
        <v>0</v>
      </c>
      <c r="AY420" s="83" t="str">
        <f t="shared" si="188"/>
        <v/>
      </c>
      <c r="AZ420" s="82">
        <f>IFERROR(FIND("População afetada/evacuada",consulta_completa__11[[#This Row],[13 - Ocorrências/Ambientes Atingidos]]),0)</f>
        <v>0</v>
      </c>
      <c r="BA420" s="82" t="str">
        <f t="shared" si="189"/>
        <v/>
      </c>
      <c r="BB420" s="82">
        <f>IFERROR(FIND("Suspensão de abastecimento de água",consulta_completa__11[[#This Row],[13 - Ocorrências/Ambientes Atingidos]]),0)</f>
        <v>0</v>
      </c>
      <c r="BC420" s="83" t="str">
        <f t="shared" si="217"/>
        <v/>
      </c>
      <c r="BD420" s="82">
        <f>IFERROR(FIND("Rio/córrego",consulta_completa__11[[#This Row],[13 - Ocorrências/Ambientes Atingidos]]),0)</f>
        <v>0</v>
      </c>
      <c r="BE420" s="83" t="str">
        <f t="shared" si="190"/>
        <v/>
      </c>
      <c r="BF420" s="82">
        <f>IFERROR(FIND("Lago",consulta_completa__11[[#This Row],[13 - Ocorrências/Ambientes Atingidos]]),0)</f>
        <v>0</v>
      </c>
      <c r="BG420" s="83" t="str">
        <f t="shared" si="191"/>
        <v/>
      </c>
      <c r="BH420" s="82">
        <f>IFERROR(FIND("Mar",consulta_completa__11[[#This Row],[13 - Ocorrências/Ambientes Atingidos]]),0)</f>
        <v>0</v>
      </c>
      <c r="BI420" s="83" t="str">
        <f t="shared" si="192"/>
        <v/>
      </c>
      <c r="BJ420" s="82">
        <f>IFERROR(FIND("Praia",consulta_completa__11[[#This Row],[13 - Ocorrências/Ambientes Atingidos]]),0)</f>
        <v>0</v>
      </c>
      <c r="BK420" s="83" t="str">
        <f t="shared" si="193"/>
        <v/>
      </c>
      <c r="BL420" s="82">
        <f>IFERROR(FIND("Solo",consulta_completa__11[[#This Row],[13 - Ocorrências/Ambientes Atingidos]]),0)</f>
        <v>1</v>
      </c>
      <c r="BM420" s="83" t="str">
        <f t="shared" si="194"/>
        <v>X</v>
      </c>
      <c r="BN420" s="82">
        <f>IFERROR(FIND("Águas subterrâneas",consulta_completa__11[[#This Row],[13 - Ocorrências/Ambientes Atingidos]]),0)</f>
        <v>0</v>
      </c>
      <c r="BO420" s="83" t="str">
        <f t="shared" si="195"/>
        <v/>
      </c>
      <c r="BP420" s="82">
        <f>IFERROR(FIND("Atmosfera",consulta_completa__11[[#This Row],[13 - Ocorrências/Ambientes Atingidos]]),0)</f>
        <v>0</v>
      </c>
      <c r="BQ420" s="83" t="str">
        <f t="shared" si="196"/>
        <v/>
      </c>
      <c r="BR420" s="82">
        <f>IFERROR(FIND("Flora",consulta_completa__11[[#This Row],[13 - Ocorrências/Ambientes Atingidos]]),0)</f>
        <v>7</v>
      </c>
      <c r="BS420" s="83" t="str">
        <f t="shared" si="197"/>
        <v>X</v>
      </c>
      <c r="BT420" s="82">
        <f>IFERROR(FIND("Fauna",consulta_completa__11[[#This Row],[13 - Ocorrências/Ambientes Atingidos]]),0)</f>
        <v>0</v>
      </c>
      <c r="BU420" s="83" t="str">
        <f t="shared" si="198"/>
        <v/>
      </c>
      <c r="BV420" s="82">
        <f>IFERROR(FIND("UC federal",consulta_completa__11[[#This Row],[13 - Ocorrências/Ambientes Atingidos]]),0)</f>
        <v>0</v>
      </c>
      <c r="BW420" s="83" t="str">
        <f t="shared" si="199"/>
        <v/>
      </c>
      <c r="BX420" s="82">
        <f>IFERROR(FIND("UC estadual/municipal",consulta_completa__11[[#This Row],[13 - Ocorrências/Ambientes Atingidos]]),0)</f>
        <v>0</v>
      </c>
      <c r="BY420" s="83" t="str">
        <f t="shared" si="200"/>
        <v/>
      </c>
      <c r="BZ420" s="82">
        <f>IFERROR(FIND("Outro(s)",consulta_completa__11[[#This Row],[13 - Ocorrências/Ambientes Atingidos]]),0)</f>
        <v>0</v>
      </c>
      <c r="CA420" s="83" t="str">
        <f t="shared" si="201"/>
        <v/>
      </c>
      <c r="CB420" s="82">
        <f>IFERROR(FIND("Sem dano",consulta_completa__11[[#This Row],[13 - Ocorrências/Ambientes Atingidos]]),0)</f>
        <v>0</v>
      </c>
      <c r="CC420" s="83" t="str">
        <f t="shared" si="202"/>
        <v/>
      </c>
      <c r="CD420" s="82" t="str">
        <f>IF(consulta_completa__11[[#This Row],[13 - Ocorrências/Ambientes Atingidos]]="","X","")</f>
        <v/>
      </c>
      <c r="CE420" s="84">
        <f>IFERROR(FIND("IBAMA",consulta_completa__11[[#This Row],[14 - Inst. Atuando no Local]]),0)</f>
        <v>0</v>
      </c>
      <c r="CF420" s="84" t="str">
        <f t="shared" si="203"/>
        <v/>
      </c>
      <c r="CG420" s="84">
        <f>IFERROR(FIND("OEMA",consulta_completa__11[[#This Row],[14 - Inst. Atuando no Local]]),0)</f>
        <v>0</v>
      </c>
      <c r="CH420" s="84" t="str">
        <f t="shared" si="204"/>
        <v/>
      </c>
      <c r="CI420" s="84">
        <f>IFERROR(FIND("DEFESA CIVIL",consulta_completa__11[[#This Row],[14 - Inst. Atuando no Local]]),0)</f>
        <v>0</v>
      </c>
      <c r="CJ420" s="84" t="str">
        <f t="shared" si="205"/>
        <v/>
      </c>
      <c r="CK420" s="84">
        <f>IFERROR(FIND("CORPO DE BOMBEIROS",consulta_completa__11[[#This Row],[14 - Inst. Atuando no Local]]),0)</f>
        <v>0</v>
      </c>
      <c r="CL420" s="84" t="str">
        <f t="shared" si="206"/>
        <v/>
      </c>
      <c r="CM420" s="84">
        <f>IFERROR(FIND("POLÍCIA RODOVIÁRIA",consulta_completa__11[[#This Row],[14 - Inst. Atuando no Local]]),0)</f>
        <v>0</v>
      </c>
      <c r="CN420" s="84" t="str">
        <f t="shared" si="207"/>
        <v/>
      </c>
      <c r="CO420" s="84">
        <f>IFERROR(FIND("POLÍCIA MILITAR",consulta_completa__11[[#This Row],[14 - Inst. Atuando no Local]]),0)</f>
        <v>0</v>
      </c>
      <c r="CP420" s="84" t="str">
        <f t="shared" si="208"/>
        <v/>
      </c>
      <c r="CQ420" s="84">
        <f>IFERROR(FIND("POLÍCIA CIVIL",consulta_completa__11[[#This Row],[14 - Inst. Atuando no Local]]),0)</f>
        <v>0</v>
      </c>
      <c r="CR420" s="84" t="str">
        <f t="shared" si="209"/>
        <v/>
      </c>
      <c r="CS420" s="84">
        <f>IFERROR(FIND("MARINHA DO BRASIL",consulta_completa__11[[#This Row],[14 - Inst. Atuando no Local]]),0)</f>
        <v>0</v>
      </c>
      <c r="CT420" s="84" t="str">
        <f t="shared" si="210"/>
        <v/>
      </c>
      <c r="CU420" s="84">
        <f>IFERROR(FIND("EMPRESA ESPECIALIZADA EM ATENDIMENTO",consulta_completa__11[[#This Row],[14 - Inst. Atuando no Local]]),0)</f>
        <v>0</v>
      </c>
      <c r="CV420" s="84" t="str">
        <f t="shared" si="211"/>
        <v/>
      </c>
      <c r="CW420" s="84">
        <f>IFERROR(FIND("IBAMA",consulta_completa__11[[#This Row],[14 - Inst. Atuando no Local]]),0)</f>
        <v>0</v>
      </c>
      <c r="CX420" s="84" t="str">
        <f t="shared" si="212"/>
        <v/>
      </c>
      <c r="CY420" s="84" t="str">
        <f>IF(consulta_completa__11[[#This Row],[14 - Inst. Atuando no Local]]="","X","")</f>
        <v/>
      </c>
      <c r="CZ420" s="84">
        <f>IFERROR(FIND("OUTRA (S)",consulta_completa__11[[#This Row],[14 - Inst. Atuando no Local]]),0)</f>
        <v>0</v>
      </c>
      <c r="DA420" s="84" t="str">
        <f t="shared" si="213"/>
        <v/>
      </c>
      <c r="DB420" s="35" t="str">
        <f t="shared" si="214"/>
        <v>Sim</v>
      </c>
      <c r="DC420" s="35" t="str">
        <f t="shared" si="215"/>
        <v>Não</v>
      </c>
      <c r="DD420" s="35" t="str">
        <f t="shared" si="216"/>
        <v>Sim</v>
      </c>
      <c r="DE420" s="87" t="str">
        <f t="shared" si="187"/>
        <v>Sem informação</v>
      </c>
    </row>
    <row r="421" spans="1:109">
      <c r="A421" s="14">
        <v>202562164843</v>
      </c>
      <c r="B421" s="1">
        <v>45829</v>
      </c>
      <c r="C421" t="s">
        <v>109</v>
      </c>
      <c r="D421" t="s">
        <v>110</v>
      </c>
      <c r="E421" t="s">
        <v>139</v>
      </c>
      <c r="F421" t="s">
        <v>112</v>
      </c>
      <c r="G421" t="s">
        <v>311</v>
      </c>
      <c r="H421" t="s">
        <v>2013</v>
      </c>
      <c r="I421" t="s">
        <v>117</v>
      </c>
      <c r="J421" t="s">
        <v>113</v>
      </c>
      <c r="K421" t="s">
        <v>114</v>
      </c>
      <c r="L421" t="s">
        <v>114</v>
      </c>
      <c r="M421" t="s">
        <v>118</v>
      </c>
      <c r="N421" t="s">
        <v>119</v>
      </c>
      <c r="O421" t="s">
        <v>239</v>
      </c>
      <c r="P421" t="s">
        <v>229</v>
      </c>
      <c r="Q421" t="s">
        <v>143</v>
      </c>
      <c r="R421" t="s">
        <v>123</v>
      </c>
      <c r="S421" t="s">
        <v>201</v>
      </c>
      <c r="T421" t="s">
        <v>3930</v>
      </c>
      <c r="U421" t="s">
        <v>3931</v>
      </c>
      <c r="V421" t="s">
        <v>3932</v>
      </c>
      <c r="Z421" t="s">
        <v>3933</v>
      </c>
      <c r="AA421" t="s">
        <v>113</v>
      </c>
      <c r="AB421" t="s">
        <v>1465</v>
      </c>
      <c r="AC421" t="s">
        <v>207</v>
      </c>
      <c r="AD421">
        <v>1</v>
      </c>
      <c r="AE421" t="s">
        <v>603</v>
      </c>
      <c r="AF421" t="s">
        <v>113</v>
      </c>
      <c r="AG421" t="s">
        <v>113</v>
      </c>
      <c r="AH421" t="s">
        <v>131</v>
      </c>
      <c r="AI421" t="s">
        <v>132</v>
      </c>
      <c r="AJ421" t="s">
        <v>131</v>
      </c>
      <c r="AK421" t="s">
        <v>3934</v>
      </c>
      <c r="AL421" t="s">
        <v>1747</v>
      </c>
      <c r="AM421" t="s">
        <v>210</v>
      </c>
      <c r="AN421" t="s">
        <v>113</v>
      </c>
      <c r="AO421" t="s">
        <v>113</v>
      </c>
      <c r="AQ421" t="s">
        <v>211</v>
      </c>
      <c r="AR421" t="s">
        <v>113</v>
      </c>
      <c r="AS421" t="s">
        <v>113</v>
      </c>
      <c r="AT421" t="s">
        <v>3935</v>
      </c>
      <c r="AU421" t="s">
        <v>113</v>
      </c>
      <c r="AW421" t="s">
        <v>159</v>
      </c>
      <c r="AX421" s="82">
        <f>IFERROR(FIND("Óbitos/feridos",consulta_completa__11[[#This Row],[13 - Ocorrências/Ambientes Atingidos]]),0)</f>
        <v>0</v>
      </c>
      <c r="AY421" s="83" t="str">
        <f t="shared" si="188"/>
        <v/>
      </c>
      <c r="AZ421" s="82">
        <f>IFERROR(FIND("População afetada/evacuada",consulta_completa__11[[#This Row],[13 - Ocorrências/Ambientes Atingidos]]),0)</f>
        <v>0</v>
      </c>
      <c r="BA421" s="82" t="str">
        <f t="shared" si="189"/>
        <v/>
      </c>
      <c r="BB421" s="82">
        <f>IFERROR(FIND("Suspensão de abastecimento de água",consulta_completa__11[[#This Row],[13 - Ocorrências/Ambientes Atingidos]]),0)</f>
        <v>0</v>
      </c>
      <c r="BC421" s="83" t="str">
        <f t="shared" si="217"/>
        <v/>
      </c>
      <c r="BD421" s="82">
        <f>IFERROR(FIND("Rio/córrego",consulta_completa__11[[#This Row],[13 - Ocorrências/Ambientes Atingidos]]),0)</f>
        <v>0</v>
      </c>
      <c r="BE421" s="83" t="str">
        <f t="shared" si="190"/>
        <v/>
      </c>
      <c r="BF421" s="82">
        <f>IFERROR(FIND("Lago",consulta_completa__11[[#This Row],[13 - Ocorrências/Ambientes Atingidos]]),0)</f>
        <v>0</v>
      </c>
      <c r="BG421" s="83" t="str">
        <f t="shared" si="191"/>
        <v/>
      </c>
      <c r="BH421" s="82">
        <f>IFERROR(FIND("Mar",consulta_completa__11[[#This Row],[13 - Ocorrências/Ambientes Atingidos]]),0)</f>
        <v>1</v>
      </c>
      <c r="BI421" s="83" t="str">
        <f t="shared" si="192"/>
        <v>X</v>
      </c>
      <c r="BJ421" s="82">
        <f>IFERROR(FIND("Praia",consulta_completa__11[[#This Row],[13 - Ocorrências/Ambientes Atingidos]]),0)</f>
        <v>0</v>
      </c>
      <c r="BK421" s="83" t="str">
        <f t="shared" si="193"/>
        <v/>
      </c>
      <c r="BL421" s="82">
        <f>IFERROR(FIND("Solo",consulta_completa__11[[#This Row],[13 - Ocorrências/Ambientes Atingidos]]),0)</f>
        <v>0</v>
      </c>
      <c r="BM421" s="83" t="str">
        <f t="shared" si="194"/>
        <v/>
      </c>
      <c r="BN421" s="82">
        <f>IFERROR(FIND("Águas subterrâneas",consulta_completa__11[[#This Row],[13 - Ocorrências/Ambientes Atingidos]]),0)</f>
        <v>0</v>
      </c>
      <c r="BO421" s="83" t="str">
        <f t="shared" si="195"/>
        <v/>
      </c>
      <c r="BP421" s="82">
        <f>IFERROR(FIND("Atmosfera",consulta_completa__11[[#This Row],[13 - Ocorrências/Ambientes Atingidos]]),0)</f>
        <v>0</v>
      </c>
      <c r="BQ421" s="83" t="str">
        <f t="shared" si="196"/>
        <v/>
      </c>
      <c r="BR421" s="82">
        <f>IFERROR(FIND("Flora",consulta_completa__11[[#This Row],[13 - Ocorrências/Ambientes Atingidos]]),0)</f>
        <v>0</v>
      </c>
      <c r="BS421" s="83" t="str">
        <f t="shared" si="197"/>
        <v/>
      </c>
      <c r="BT421" s="82">
        <f>IFERROR(FIND("Fauna",consulta_completa__11[[#This Row],[13 - Ocorrências/Ambientes Atingidos]]),0)</f>
        <v>0</v>
      </c>
      <c r="BU421" s="83" t="str">
        <f t="shared" si="198"/>
        <v/>
      </c>
      <c r="BV421" s="82">
        <f>IFERROR(FIND("UC federal",consulta_completa__11[[#This Row],[13 - Ocorrências/Ambientes Atingidos]]),0)</f>
        <v>0</v>
      </c>
      <c r="BW421" s="83" t="str">
        <f t="shared" si="199"/>
        <v/>
      </c>
      <c r="BX421" s="82">
        <f>IFERROR(FIND("UC estadual/municipal",consulta_completa__11[[#This Row],[13 - Ocorrências/Ambientes Atingidos]]),0)</f>
        <v>0</v>
      </c>
      <c r="BY421" s="83" t="str">
        <f t="shared" si="200"/>
        <v/>
      </c>
      <c r="BZ421" s="82">
        <f>IFERROR(FIND("Outro(s)",consulta_completa__11[[#This Row],[13 - Ocorrências/Ambientes Atingidos]]),0)</f>
        <v>0</v>
      </c>
      <c r="CA421" s="83" t="str">
        <f t="shared" si="201"/>
        <v/>
      </c>
      <c r="CB421" s="82">
        <f>IFERROR(FIND("Sem dano",consulta_completa__11[[#This Row],[13 - Ocorrências/Ambientes Atingidos]]),0)</f>
        <v>0</v>
      </c>
      <c r="CC421" s="83" t="str">
        <f t="shared" si="202"/>
        <v/>
      </c>
      <c r="CD421" s="82" t="str">
        <f>IF(consulta_completa__11[[#This Row],[13 - Ocorrências/Ambientes Atingidos]]="","X","")</f>
        <v/>
      </c>
      <c r="CE421" s="84">
        <f>IFERROR(FIND("IBAMA",consulta_completa__11[[#This Row],[14 - Inst. Atuando no Local]]),0)</f>
        <v>0</v>
      </c>
      <c r="CF421" s="84" t="str">
        <f t="shared" si="203"/>
        <v/>
      </c>
      <c r="CG421" s="84">
        <f>IFERROR(FIND("OEMA",consulta_completa__11[[#This Row],[14 - Inst. Atuando no Local]]),0)</f>
        <v>0</v>
      </c>
      <c r="CH421" s="84" t="str">
        <f t="shared" si="204"/>
        <v/>
      </c>
      <c r="CI421" s="84">
        <f>IFERROR(FIND("DEFESA CIVIL",consulta_completa__11[[#This Row],[14 - Inst. Atuando no Local]]),0)</f>
        <v>0</v>
      </c>
      <c r="CJ421" s="84" t="str">
        <f t="shared" si="205"/>
        <v/>
      </c>
      <c r="CK421" s="84">
        <f>IFERROR(FIND("CORPO DE BOMBEIROS",consulta_completa__11[[#This Row],[14 - Inst. Atuando no Local]]),0)</f>
        <v>0</v>
      </c>
      <c r="CL421" s="84" t="str">
        <f t="shared" si="206"/>
        <v/>
      </c>
      <c r="CM421" s="84">
        <f>IFERROR(FIND("POLÍCIA RODOVIÁRIA",consulta_completa__11[[#This Row],[14 - Inst. Atuando no Local]]),0)</f>
        <v>0</v>
      </c>
      <c r="CN421" s="84" t="str">
        <f t="shared" si="207"/>
        <v/>
      </c>
      <c r="CO421" s="84">
        <f>IFERROR(FIND("POLÍCIA MILITAR",consulta_completa__11[[#This Row],[14 - Inst. Atuando no Local]]),0)</f>
        <v>0</v>
      </c>
      <c r="CP421" s="84" t="str">
        <f t="shared" si="208"/>
        <v/>
      </c>
      <c r="CQ421" s="84">
        <f>IFERROR(FIND("POLÍCIA CIVIL",consulta_completa__11[[#This Row],[14 - Inst. Atuando no Local]]),0)</f>
        <v>0</v>
      </c>
      <c r="CR421" s="84" t="str">
        <f t="shared" si="209"/>
        <v/>
      </c>
      <c r="CS421" s="84">
        <f>IFERROR(FIND("MARINHA DO BRASIL",consulta_completa__11[[#This Row],[14 - Inst. Atuando no Local]]),0)</f>
        <v>0</v>
      </c>
      <c r="CT421" s="84" t="str">
        <f t="shared" si="210"/>
        <v/>
      </c>
      <c r="CU421" s="84">
        <f>IFERROR(FIND("EMPRESA ESPECIALIZADA EM ATENDIMENTO",consulta_completa__11[[#This Row],[14 - Inst. Atuando no Local]]),0)</f>
        <v>0</v>
      </c>
      <c r="CV421" s="84" t="str">
        <f t="shared" si="211"/>
        <v/>
      </c>
      <c r="CW421" s="84">
        <f>IFERROR(FIND("IBAMA",consulta_completa__11[[#This Row],[14 - Inst. Atuando no Local]]),0)</f>
        <v>0</v>
      </c>
      <c r="CX421" s="84" t="str">
        <f t="shared" si="212"/>
        <v/>
      </c>
      <c r="CY421" s="84" t="str">
        <f>IF(consulta_completa__11[[#This Row],[14 - Inst. Atuando no Local]]="","X","")</f>
        <v/>
      </c>
      <c r="CZ421" s="84">
        <f>IFERROR(FIND("OUTRA (S)",consulta_completa__11[[#This Row],[14 - Inst. Atuando no Local]]),0)</f>
        <v>0</v>
      </c>
      <c r="DA421" s="84" t="str">
        <f t="shared" si="213"/>
        <v/>
      </c>
      <c r="DB421" s="35" t="str">
        <f t="shared" si="214"/>
        <v>Sim</v>
      </c>
      <c r="DC421" s="35" t="str">
        <f t="shared" si="215"/>
        <v>Não</v>
      </c>
      <c r="DD421" s="35" t="str">
        <f t="shared" si="216"/>
        <v>Sim</v>
      </c>
      <c r="DE421" s="87" t="str">
        <f t="shared" si="187"/>
        <v>Federal</v>
      </c>
    </row>
    <row r="422" spans="1:109">
      <c r="A422" s="14">
        <v>202562261242</v>
      </c>
      <c r="B422" s="1">
        <v>45829</v>
      </c>
      <c r="C422" t="s">
        <v>2745</v>
      </c>
      <c r="D422" t="s">
        <v>746</v>
      </c>
      <c r="E422" t="s">
        <v>452</v>
      </c>
      <c r="F422" t="s">
        <v>112</v>
      </c>
      <c r="G422" t="s">
        <v>113</v>
      </c>
      <c r="H422" t="s">
        <v>114</v>
      </c>
      <c r="I422" t="s">
        <v>114</v>
      </c>
      <c r="J422" t="s">
        <v>3483</v>
      </c>
      <c r="K422" t="s">
        <v>2373</v>
      </c>
      <c r="L422" t="s">
        <v>117</v>
      </c>
      <c r="M422" t="s">
        <v>118</v>
      </c>
      <c r="N422" t="s">
        <v>119</v>
      </c>
      <c r="O422" t="s">
        <v>239</v>
      </c>
      <c r="P422" t="s">
        <v>229</v>
      </c>
      <c r="Q422" t="s">
        <v>143</v>
      </c>
      <c r="R422" t="s">
        <v>123</v>
      </c>
      <c r="S422" t="s">
        <v>113</v>
      </c>
      <c r="T422" t="s">
        <v>3936</v>
      </c>
      <c r="U422" t="s">
        <v>3937</v>
      </c>
      <c r="V422" t="s">
        <v>3938</v>
      </c>
      <c r="Z422" t="s">
        <v>409</v>
      </c>
      <c r="AA422" t="s">
        <v>113</v>
      </c>
      <c r="AB422" t="s">
        <v>1465</v>
      </c>
      <c r="AC422" t="s">
        <v>262</v>
      </c>
      <c r="AD422">
        <v>1</v>
      </c>
      <c r="AE422" t="s">
        <v>603</v>
      </c>
      <c r="AF422" t="s">
        <v>113</v>
      </c>
      <c r="AG422" t="s">
        <v>113</v>
      </c>
      <c r="AH422" t="s">
        <v>131</v>
      </c>
      <c r="AI422" t="s">
        <v>132</v>
      </c>
      <c r="AJ422" t="s">
        <v>131</v>
      </c>
      <c r="AK422" t="s">
        <v>3939</v>
      </c>
      <c r="AL422" t="s">
        <v>3940</v>
      </c>
      <c r="AM422" t="s">
        <v>210</v>
      </c>
      <c r="AN422" t="s">
        <v>113</v>
      </c>
      <c r="AO422" t="s">
        <v>113</v>
      </c>
      <c r="AQ422" t="s">
        <v>211</v>
      </c>
      <c r="AR422" t="s">
        <v>113</v>
      </c>
      <c r="AS422" t="s">
        <v>113</v>
      </c>
      <c r="AT422" t="s">
        <v>113</v>
      </c>
      <c r="AU422" t="s">
        <v>113</v>
      </c>
      <c r="AW422" t="s">
        <v>113</v>
      </c>
      <c r="AX422" s="82">
        <f>IFERROR(FIND("Óbitos/feridos",consulta_completa__11[[#This Row],[13 - Ocorrências/Ambientes Atingidos]]),0)</f>
        <v>0</v>
      </c>
      <c r="AY422" s="83" t="str">
        <f t="shared" si="188"/>
        <v/>
      </c>
      <c r="AZ422" s="82">
        <f>IFERROR(FIND("População afetada/evacuada",consulta_completa__11[[#This Row],[13 - Ocorrências/Ambientes Atingidos]]),0)</f>
        <v>0</v>
      </c>
      <c r="BA422" s="82" t="str">
        <f t="shared" si="189"/>
        <v/>
      </c>
      <c r="BB422" s="82">
        <f>IFERROR(FIND("Suspensão de abastecimento de água",consulta_completa__11[[#This Row],[13 - Ocorrências/Ambientes Atingidos]]),0)</f>
        <v>0</v>
      </c>
      <c r="BC422" s="83" t="str">
        <f t="shared" si="217"/>
        <v/>
      </c>
      <c r="BD422" s="82">
        <f>IFERROR(FIND("Rio/córrego",consulta_completa__11[[#This Row],[13 - Ocorrências/Ambientes Atingidos]]),0)</f>
        <v>0</v>
      </c>
      <c r="BE422" s="83" t="str">
        <f t="shared" si="190"/>
        <v/>
      </c>
      <c r="BF422" s="82">
        <f>IFERROR(FIND("Lago",consulta_completa__11[[#This Row],[13 - Ocorrências/Ambientes Atingidos]]),0)</f>
        <v>0</v>
      </c>
      <c r="BG422" s="83" t="str">
        <f t="shared" si="191"/>
        <v/>
      </c>
      <c r="BH422" s="82">
        <f>IFERROR(FIND("Mar",consulta_completa__11[[#This Row],[13 - Ocorrências/Ambientes Atingidos]]),0)</f>
        <v>1</v>
      </c>
      <c r="BI422" s="83" t="str">
        <f t="shared" si="192"/>
        <v>X</v>
      </c>
      <c r="BJ422" s="82">
        <f>IFERROR(FIND("Praia",consulta_completa__11[[#This Row],[13 - Ocorrências/Ambientes Atingidos]]),0)</f>
        <v>0</v>
      </c>
      <c r="BK422" s="83" t="str">
        <f t="shared" si="193"/>
        <v/>
      </c>
      <c r="BL422" s="82">
        <f>IFERROR(FIND("Solo",consulta_completa__11[[#This Row],[13 - Ocorrências/Ambientes Atingidos]]),0)</f>
        <v>0</v>
      </c>
      <c r="BM422" s="83" t="str">
        <f t="shared" si="194"/>
        <v/>
      </c>
      <c r="BN422" s="82">
        <f>IFERROR(FIND("Águas subterrâneas",consulta_completa__11[[#This Row],[13 - Ocorrências/Ambientes Atingidos]]),0)</f>
        <v>0</v>
      </c>
      <c r="BO422" s="83" t="str">
        <f t="shared" si="195"/>
        <v/>
      </c>
      <c r="BP422" s="82">
        <f>IFERROR(FIND("Atmosfera",consulta_completa__11[[#This Row],[13 - Ocorrências/Ambientes Atingidos]]),0)</f>
        <v>0</v>
      </c>
      <c r="BQ422" s="83" t="str">
        <f t="shared" si="196"/>
        <v/>
      </c>
      <c r="BR422" s="82">
        <f>IFERROR(FIND("Flora",consulta_completa__11[[#This Row],[13 - Ocorrências/Ambientes Atingidos]]),0)</f>
        <v>0</v>
      </c>
      <c r="BS422" s="83" t="str">
        <f t="shared" si="197"/>
        <v/>
      </c>
      <c r="BT422" s="82">
        <f>IFERROR(FIND("Fauna",consulta_completa__11[[#This Row],[13 - Ocorrências/Ambientes Atingidos]]),0)</f>
        <v>0</v>
      </c>
      <c r="BU422" s="83" t="str">
        <f t="shared" si="198"/>
        <v/>
      </c>
      <c r="BV422" s="82">
        <f>IFERROR(FIND("UC federal",consulta_completa__11[[#This Row],[13 - Ocorrências/Ambientes Atingidos]]),0)</f>
        <v>0</v>
      </c>
      <c r="BW422" s="83" t="str">
        <f t="shared" si="199"/>
        <v/>
      </c>
      <c r="BX422" s="82">
        <f>IFERROR(FIND("UC estadual/municipal",consulta_completa__11[[#This Row],[13 - Ocorrências/Ambientes Atingidos]]),0)</f>
        <v>0</v>
      </c>
      <c r="BY422" s="83" t="str">
        <f t="shared" si="200"/>
        <v/>
      </c>
      <c r="BZ422" s="82">
        <f>IFERROR(FIND("Outro(s)",consulta_completa__11[[#This Row],[13 - Ocorrências/Ambientes Atingidos]]),0)</f>
        <v>0</v>
      </c>
      <c r="CA422" s="83" t="str">
        <f t="shared" si="201"/>
        <v/>
      </c>
      <c r="CB422" s="82">
        <f>IFERROR(FIND("Sem dano",consulta_completa__11[[#This Row],[13 - Ocorrências/Ambientes Atingidos]]),0)</f>
        <v>0</v>
      </c>
      <c r="CC422" s="83" t="str">
        <f t="shared" si="202"/>
        <v/>
      </c>
      <c r="CD422" s="82" t="str">
        <f>IF(consulta_completa__11[[#This Row],[13 - Ocorrências/Ambientes Atingidos]]="","X","")</f>
        <v/>
      </c>
      <c r="CE422" s="84">
        <f>IFERROR(FIND("IBAMA",consulta_completa__11[[#This Row],[14 - Inst. Atuando no Local]]),0)</f>
        <v>0</v>
      </c>
      <c r="CF422" s="84" t="str">
        <f t="shared" si="203"/>
        <v/>
      </c>
      <c r="CG422" s="84">
        <f>IFERROR(FIND("OEMA",consulta_completa__11[[#This Row],[14 - Inst. Atuando no Local]]),0)</f>
        <v>0</v>
      </c>
      <c r="CH422" s="84" t="str">
        <f t="shared" si="204"/>
        <v/>
      </c>
      <c r="CI422" s="84">
        <f>IFERROR(FIND("DEFESA CIVIL",consulta_completa__11[[#This Row],[14 - Inst. Atuando no Local]]),0)</f>
        <v>0</v>
      </c>
      <c r="CJ422" s="84" t="str">
        <f t="shared" si="205"/>
        <v/>
      </c>
      <c r="CK422" s="84">
        <f>IFERROR(FIND("CORPO DE BOMBEIROS",consulta_completa__11[[#This Row],[14 - Inst. Atuando no Local]]),0)</f>
        <v>0</v>
      </c>
      <c r="CL422" s="84" t="str">
        <f t="shared" si="206"/>
        <v/>
      </c>
      <c r="CM422" s="84">
        <f>IFERROR(FIND("POLÍCIA RODOVIÁRIA",consulta_completa__11[[#This Row],[14 - Inst. Atuando no Local]]),0)</f>
        <v>0</v>
      </c>
      <c r="CN422" s="84" t="str">
        <f t="shared" si="207"/>
        <v/>
      </c>
      <c r="CO422" s="84">
        <f>IFERROR(FIND("POLÍCIA MILITAR",consulta_completa__11[[#This Row],[14 - Inst. Atuando no Local]]),0)</f>
        <v>0</v>
      </c>
      <c r="CP422" s="84" t="str">
        <f t="shared" si="208"/>
        <v/>
      </c>
      <c r="CQ422" s="84">
        <f>IFERROR(FIND("POLÍCIA CIVIL",consulta_completa__11[[#This Row],[14 - Inst. Atuando no Local]]),0)</f>
        <v>0</v>
      </c>
      <c r="CR422" s="84" t="str">
        <f t="shared" si="209"/>
        <v/>
      </c>
      <c r="CS422" s="84">
        <f>IFERROR(FIND("MARINHA DO BRASIL",consulta_completa__11[[#This Row],[14 - Inst. Atuando no Local]]),0)</f>
        <v>0</v>
      </c>
      <c r="CT422" s="84" t="str">
        <f t="shared" si="210"/>
        <v/>
      </c>
      <c r="CU422" s="84">
        <f>IFERROR(FIND("EMPRESA ESPECIALIZADA EM ATENDIMENTO",consulta_completa__11[[#This Row],[14 - Inst. Atuando no Local]]),0)</f>
        <v>0</v>
      </c>
      <c r="CV422" s="84" t="str">
        <f t="shared" si="211"/>
        <v/>
      </c>
      <c r="CW422" s="84">
        <f>IFERROR(FIND("IBAMA",consulta_completa__11[[#This Row],[14 - Inst. Atuando no Local]]),0)</f>
        <v>0</v>
      </c>
      <c r="CX422" s="84" t="str">
        <f t="shared" si="212"/>
        <v/>
      </c>
      <c r="CY422" s="84" t="str">
        <f>IF(consulta_completa__11[[#This Row],[14 - Inst. Atuando no Local]]="","X","")</f>
        <v/>
      </c>
      <c r="CZ422" s="84">
        <f>IFERROR(FIND("OUTRA (S)",consulta_completa__11[[#This Row],[14 - Inst. Atuando no Local]]),0)</f>
        <v>0</v>
      </c>
      <c r="DA422" s="84" t="str">
        <f t="shared" si="213"/>
        <v/>
      </c>
      <c r="DB422" s="35" t="str">
        <f t="shared" si="214"/>
        <v>Sim</v>
      </c>
      <c r="DC422" s="35" t="str">
        <f t="shared" si="215"/>
        <v>Não</v>
      </c>
      <c r="DD422" s="35" t="str">
        <f t="shared" si="216"/>
        <v>Sim</v>
      </c>
      <c r="DE422" s="87" t="str">
        <f t="shared" si="187"/>
        <v>Federal</v>
      </c>
    </row>
    <row r="423" spans="1:109">
      <c r="A423" s="14">
        <v>202562375625</v>
      </c>
      <c r="B423" s="1">
        <v>45829</v>
      </c>
      <c r="C423" t="s">
        <v>109</v>
      </c>
      <c r="D423" t="s">
        <v>161</v>
      </c>
      <c r="E423" t="s">
        <v>139</v>
      </c>
      <c r="F423" t="s">
        <v>112</v>
      </c>
      <c r="G423" t="s">
        <v>113</v>
      </c>
      <c r="H423" t="s">
        <v>114</v>
      </c>
      <c r="I423" t="s">
        <v>114</v>
      </c>
      <c r="J423" t="s">
        <v>3941</v>
      </c>
      <c r="K423" t="s">
        <v>3942</v>
      </c>
      <c r="L423" t="s">
        <v>117</v>
      </c>
      <c r="M423" t="s">
        <v>118</v>
      </c>
      <c r="N423" t="s">
        <v>119</v>
      </c>
      <c r="O423" t="s">
        <v>239</v>
      </c>
      <c r="P423" t="s">
        <v>229</v>
      </c>
      <c r="Q423" t="s">
        <v>167</v>
      </c>
      <c r="R423" t="s">
        <v>123</v>
      </c>
      <c r="S423" t="s">
        <v>124</v>
      </c>
      <c r="T423" t="s">
        <v>3429</v>
      </c>
      <c r="U423" t="s">
        <v>3943</v>
      </c>
      <c r="V423" t="s">
        <v>3944</v>
      </c>
      <c r="Z423" t="s">
        <v>409</v>
      </c>
      <c r="AA423" t="s">
        <v>113</v>
      </c>
      <c r="AB423" t="s">
        <v>1465</v>
      </c>
      <c r="AC423" t="s">
        <v>130</v>
      </c>
      <c r="AD423">
        <v>1</v>
      </c>
      <c r="AE423" t="s">
        <v>603</v>
      </c>
      <c r="AF423" t="s">
        <v>113</v>
      </c>
      <c r="AG423" t="s">
        <v>113</v>
      </c>
      <c r="AH423" t="s">
        <v>131</v>
      </c>
      <c r="AI423" t="s">
        <v>132</v>
      </c>
      <c r="AJ423" t="s">
        <v>131</v>
      </c>
      <c r="AK423" t="s">
        <v>3945</v>
      </c>
      <c r="AL423" t="s">
        <v>3946</v>
      </c>
      <c r="AM423" t="s">
        <v>135</v>
      </c>
      <c r="AN423" t="s">
        <v>113</v>
      </c>
      <c r="AO423" t="s">
        <v>113</v>
      </c>
      <c r="AQ423" t="s">
        <v>136</v>
      </c>
      <c r="AR423" t="s">
        <v>113</v>
      </c>
      <c r="AS423" t="s">
        <v>113</v>
      </c>
      <c r="AT423" t="s">
        <v>113</v>
      </c>
      <c r="AU423" t="s">
        <v>113</v>
      </c>
      <c r="AW423" t="s">
        <v>113</v>
      </c>
      <c r="AX423" s="82">
        <f>IFERROR(FIND("Óbitos/feridos",consulta_completa__11[[#This Row],[13 - Ocorrências/Ambientes Atingidos]]),0)</f>
        <v>0</v>
      </c>
      <c r="AY423" s="83" t="str">
        <f t="shared" si="188"/>
        <v/>
      </c>
      <c r="AZ423" s="82">
        <f>IFERROR(FIND("População afetada/evacuada",consulta_completa__11[[#This Row],[13 - Ocorrências/Ambientes Atingidos]]),0)</f>
        <v>0</v>
      </c>
      <c r="BA423" s="82" t="str">
        <f t="shared" si="189"/>
        <v/>
      </c>
      <c r="BB423" s="82">
        <f>IFERROR(FIND("Suspensão de abastecimento de água",consulta_completa__11[[#This Row],[13 - Ocorrências/Ambientes Atingidos]]),0)</f>
        <v>0</v>
      </c>
      <c r="BC423" s="83" t="str">
        <f t="shared" si="217"/>
        <v/>
      </c>
      <c r="BD423" s="82">
        <f>IFERROR(FIND("Rio/córrego",consulta_completa__11[[#This Row],[13 - Ocorrências/Ambientes Atingidos]]),0)</f>
        <v>0</v>
      </c>
      <c r="BE423" s="83" t="str">
        <f t="shared" si="190"/>
        <v/>
      </c>
      <c r="BF423" s="82">
        <f>IFERROR(FIND("Lago",consulta_completa__11[[#This Row],[13 - Ocorrências/Ambientes Atingidos]]),0)</f>
        <v>0</v>
      </c>
      <c r="BG423" s="83" t="str">
        <f t="shared" si="191"/>
        <v/>
      </c>
      <c r="BH423" s="82">
        <f>IFERROR(FIND("Mar",consulta_completa__11[[#This Row],[13 - Ocorrências/Ambientes Atingidos]]),0)</f>
        <v>1</v>
      </c>
      <c r="BI423" s="83" t="str">
        <f t="shared" si="192"/>
        <v>X</v>
      </c>
      <c r="BJ423" s="82">
        <f>IFERROR(FIND("Praia",consulta_completa__11[[#This Row],[13 - Ocorrências/Ambientes Atingidos]]),0)</f>
        <v>0</v>
      </c>
      <c r="BK423" s="83" t="str">
        <f t="shared" si="193"/>
        <v/>
      </c>
      <c r="BL423" s="82">
        <f>IFERROR(FIND("Solo",consulta_completa__11[[#This Row],[13 - Ocorrências/Ambientes Atingidos]]),0)</f>
        <v>0</v>
      </c>
      <c r="BM423" s="83" t="str">
        <f t="shared" si="194"/>
        <v/>
      </c>
      <c r="BN423" s="82">
        <f>IFERROR(FIND("Águas subterrâneas",consulta_completa__11[[#This Row],[13 - Ocorrências/Ambientes Atingidos]]),0)</f>
        <v>0</v>
      </c>
      <c r="BO423" s="83" t="str">
        <f t="shared" si="195"/>
        <v/>
      </c>
      <c r="BP423" s="82">
        <f>IFERROR(FIND("Atmosfera",consulta_completa__11[[#This Row],[13 - Ocorrências/Ambientes Atingidos]]),0)</f>
        <v>0</v>
      </c>
      <c r="BQ423" s="83" t="str">
        <f t="shared" si="196"/>
        <v/>
      </c>
      <c r="BR423" s="82">
        <f>IFERROR(FIND("Flora",consulta_completa__11[[#This Row],[13 - Ocorrências/Ambientes Atingidos]]),0)</f>
        <v>0</v>
      </c>
      <c r="BS423" s="83" t="str">
        <f t="shared" si="197"/>
        <v/>
      </c>
      <c r="BT423" s="82">
        <f>IFERROR(FIND("Fauna",consulta_completa__11[[#This Row],[13 - Ocorrências/Ambientes Atingidos]]),0)</f>
        <v>0</v>
      </c>
      <c r="BU423" s="83" t="str">
        <f t="shared" si="198"/>
        <v/>
      </c>
      <c r="BV423" s="82">
        <f>IFERROR(FIND("UC federal",consulta_completa__11[[#This Row],[13 - Ocorrências/Ambientes Atingidos]]),0)</f>
        <v>0</v>
      </c>
      <c r="BW423" s="83" t="str">
        <f t="shared" si="199"/>
        <v/>
      </c>
      <c r="BX423" s="82">
        <f>IFERROR(FIND("UC estadual/municipal",consulta_completa__11[[#This Row],[13 - Ocorrências/Ambientes Atingidos]]),0)</f>
        <v>0</v>
      </c>
      <c r="BY423" s="83" t="str">
        <f t="shared" si="200"/>
        <v/>
      </c>
      <c r="BZ423" s="82">
        <f>IFERROR(FIND("Outro(s)",consulta_completa__11[[#This Row],[13 - Ocorrências/Ambientes Atingidos]]),0)</f>
        <v>0</v>
      </c>
      <c r="CA423" s="83" t="str">
        <f t="shared" si="201"/>
        <v/>
      </c>
      <c r="CB423" s="82">
        <f>IFERROR(FIND("Sem dano",consulta_completa__11[[#This Row],[13 - Ocorrências/Ambientes Atingidos]]),0)</f>
        <v>0</v>
      </c>
      <c r="CC423" s="83" t="str">
        <f t="shared" si="202"/>
        <v/>
      </c>
      <c r="CD423" s="82" t="str">
        <f>IF(consulta_completa__11[[#This Row],[13 - Ocorrências/Ambientes Atingidos]]="","X","")</f>
        <v/>
      </c>
      <c r="CE423" s="84">
        <f>IFERROR(FIND("IBAMA",consulta_completa__11[[#This Row],[14 - Inst. Atuando no Local]]),0)</f>
        <v>0</v>
      </c>
      <c r="CF423" s="84" t="str">
        <f t="shared" si="203"/>
        <v/>
      </c>
      <c r="CG423" s="84">
        <f>IFERROR(FIND("OEMA",consulta_completa__11[[#This Row],[14 - Inst. Atuando no Local]]),0)</f>
        <v>0</v>
      </c>
      <c r="CH423" s="84" t="str">
        <f t="shared" si="204"/>
        <v/>
      </c>
      <c r="CI423" s="84">
        <f>IFERROR(FIND("DEFESA CIVIL",consulta_completa__11[[#This Row],[14 - Inst. Atuando no Local]]),0)</f>
        <v>0</v>
      </c>
      <c r="CJ423" s="84" t="str">
        <f t="shared" si="205"/>
        <v/>
      </c>
      <c r="CK423" s="84">
        <f>IFERROR(FIND("CORPO DE BOMBEIROS",consulta_completa__11[[#This Row],[14 - Inst. Atuando no Local]]),0)</f>
        <v>0</v>
      </c>
      <c r="CL423" s="84" t="str">
        <f t="shared" si="206"/>
        <v/>
      </c>
      <c r="CM423" s="84">
        <f>IFERROR(FIND("POLÍCIA RODOVIÁRIA",consulta_completa__11[[#This Row],[14 - Inst. Atuando no Local]]),0)</f>
        <v>0</v>
      </c>
      <c r="CN423" s="84" t="str">
        <f t="shared" si="207"/>
        <v/>
      </c>
      <c r="CO423" s="84">
        <f>IFERROR(FIND("POLÍCIA MILITAR",consulta_completa__11[[#This Row],[14 - Inst. Atuando no Local]]),0)</f>
        <v>0</v>
      </c>
      <c r="CP423" s="84" t="str">
        <f t="shared" si="208"/>
        <v/>
      </c>
      <c r="CQ423" s="84">
        <f>IFERROR(FIND("POLÍCIA CIVIL",consulta_completa__11[[#This Row],[14 - Inst. Atuando no Local]]),0)</f>
        <v>0</v>
      </c>
      <c r="CR423" s="84" t="str">
        <f t="shared" si="209"/>
        <v/>
      </c>
      <c r="CS423" s="84">
        <f>IFERROR(FIND("MARINHA DO BRASIL",consulta_completa__11[[#This Row],[14 - Inst. Atuando no Local]]),0)</f>
        <v>0</v>
      </c>
      <c r="CT423" s="84" t="str">
        <f t="shared" si="210"/>
        <v/>
      </c>
      <c r="CU423" s="84">
        <f>IFERROR(FIND("EMPRESA ESPECIALIZADA EM ATENDIMENTO",consulta_completa__11[[#This Row],[14 - Inst. Atuando no Local]]),0)</f>
        <v>0</v>
      </c>
      <c r="CV423" s="84" t="str">
        <f t="shared" si="211"/>
        <v/>
      </c>
      <c r="CW423" s="84">
        <f>IFERROR(FIND("IBAMA",consulta_completa__11[[#This Row],[14 - Inst. Atuando no Local]]),0)</f>
        <v>0</v>
      </c>
      <c r="CX423" s="84" t="str">
        <f t="shared" si="212"/>
        <v/>
      </c>
      <c r="CY423" s="84" t="str">
        <f>IF(consulta_completa__11[[#This Row],[14 - Inst. Atuando no Local]]="","X","")</f>
        <v/>
      </c>
      <c r="CZ423" s="84">
        <f>IFERROR(FIND("OUTRA (S)",consulta_completa__11[[#This Row],[14 - Inst. Atuando no Local]]),0)</f>
        <v>0</v>
      </c>
      <c r="DA423" s="84" t="str">
        <f t="shared" si="213"/>
        <v/>
      </c>
      <c r="DB423" s="35" t="str">
        <f t="shared" si="214"/>
        <v>Sim</v>
      </c>
      <c r="DC423" s="35" t="str">
        <f t="shared" si="215"/>
        <v>Não</v>
      </c>
      <c r="DD423" s="35" t="str">
        <f t="shared" si="216"/>
        <v>Sim</v>
      </c>
      <c r="DE423" s="87" t="str">
        <f t="shared" si="187"/>
        <v>Federal</v>
      </c>
    </row>
    <row r="424" spans="1:109">
      <c r="A424" s="14">
        <v>202562443246</v>
      </c>
      <c r="B424" s="1">
        <v>45830</v>
      </c>
      <c r="C424" t="s">
        <v>109</v>
      </c>
      <c r="D424" t="s">
        <v>110</v>
      </c>
      <c r="E424" t="s">
        <v>139</v>
      </c>
      <c r="F424" t="s">
        <v>139</v>
      </c>
      <c r="G424" t="s">
        <v>113</v>
      </c>
      <c r="H424" t="s">
        <v>114</v>
      </c>
      <c r="I424" t="s">
        <v>114</v>
      </c>
      <c r="J424" t="s">
        <v>226</v>
      </c>
      <c r="K424" t="s">
        <v>3947</v>
      </c>
      <c r="L424" t="s">
        <v>117</v>
      </c>
      <c r="M424" t="s">
        <v>118</v>
      </c>
      <c r="N424" t="s">
        <v>119</v>
      </c>
      <c r="O424" t="s">
        <v>239</v>
      </c>
      <c r="P424" t="s">
        <v>272</v>
      </c>
      <c r="Q424" t="s">
        <v>122</v>
      </c>
      <c r="R424" t="s">
        <v>123</v>
      </c>
      <c r="S424" t="s">
        <v>124</v>
      </c>
      <c r="T424" t="s">
        <v>3948</v>
      </c>
      <c r="U424" t="s">
        <v>3949</v>
      </c>
      <c r="V424" t="s">
        <v>3950</v>
      </c>
      <c r="Z424" t="s">
        <v>242</v>
      </c>
      <c r="AA424" t="s">
        <v>410</v>
      </c>
      <c r="AB424" t="s">
        <v>206</v>
      </c>
      <c r="AC424" t="s">
        <v>482</v>
      </c>
      <c r="AD424">
        <v>1</v>
      </c>
      <c r="AE424" t="s">
        <v>206</v>
      </c>
      <c r="AF424" t="s">
        <v>113</v>
      </c>
      <c r="AG424" t="s">
        <v>113</v>
      </c>
      <c r="AH424" t="s">
        <v>131</v>
      </c>
      <c r="AI424" t="s">
        <v>132</v>
      </c>
      <c r="AJ424" t="s">
        <v>131</v>
      </c>
      <c r="AK424" t="s">
        <v>3951</v>
      </c>
      <c r="AL424" t="s">
        <v>3952</v>
      </c>
      <c r="AM424" t="s">
        <v>485</v>
      </c>
      <c r="AN424" t="s">
        <v>113</v>
      </c>
      <c r="AO424" t="s">
        <v>113</v>
      </c>
      <c r="AQ424" t="s">
        <v>486</v>
      </c>
      <c r="AR424" t="s">
        <v>113</v>
      </c>
      <c r="AS424" t="s">
        <v>113</v>
      </c>
      <c r="AT424" t="s">
        <v>113</v>
      </c>
      <c r="AU424" t="s">
        <v>113</v>
      </c>
      <c r="AW424" t="s">
        <v>113</v>
      </c>
      <c r="AX424" s="82">
        <f>IFERROR(FIND("Óbitos/feridos",consulta_completa__11[[#This Row],[13 - Ocorrências/Ambientes Atingidos]]),0)</f>
        <v>0</v>
      </c>
      <c r="AY424" s="83" t="str">
        <f t="shared" si="188"/>
        <v/>
      </c>
      <c r="AZ424" s="82">
        <f>IFERROR(FIND("População afetada/evacuada",consulta_completa__11[[#This Row],[13 - Ocorrências/Ambientes Atingidos]]),0)</f>
        <v>0</v>
      </c>
      <c r="BA424" s="82" t="str">
        <f t="shared" si="189"/>
        <v/>
      </c>
      <c r="BB424" s="82">
        <f>IFERROR(FIND("Suspensão de abastecimento de água",consulta_completa__11[[#This Row],[13 - Ocorrências/Ambientes Atingidos]]),0)</f>
        <v>0</v>
      </c>
      <c r="BC424" s="83" t="str">
        <f t="shared" si="217"/>
        <v/>
      </c>
      <c r="BD424" s="82">
        <f>IFERROR(FIND("Rio/córrego",consulta_completa__11[[#This Row],[13 - Ocorrências/Ambientes Atingidos]]),0)</f>
        <v>0</v>
      </c>
      <c r="BE424" s="83" t="str">
        <f t="shared" si="190"/>
        <v/>
      </c>
      <c r="BF424" s="82">
        <f>IFERROR(FIND("Lago",consulta_completa__11[[#This Row],[13 - Ocorrências/Ambientes Atingidos]]),0)</f>
        <v>0</v>
      </c>
      <c r="BG424" s="83" t="str">
        <f t="shared" si="191"/>
        <v/>
      </c>
      <c r="BH424" s="82">
        <f>IFERROR(FIND("Mar",consulta_completa__11[[#This Row],[13 - Ocorrências/Ambientes Atingidos]]),0)</f>
        <v>1</v>
      </c>
      <c r="BI424" s="83" t="str">
        <f t="shared" si="192"/>
        <v>X</v>
      </c>
      <c r="BJ424" s="82">
        <f>IFERROR(FIND("Praia",consulta_completa__11[[#This Row],[13 - Ocorrências/Ambientes Atingidos]]),0)</f>
        <v>0</v>
      </c>
      <c r="BK424" s="83" t="str">
        <f t="shared" si="193"/>
        <v/>
      </c>
      <c r="BL424" s="82">
        <f>IFERROR(FIND("Solo",consulta_completa__11[[#This Row],[13 - Ocorrências/Ambientes Atingidos]]),0)</f>
        <v>0</v>
      </c>
      <c r="BM424" s="83" t="str">
        <f t="shared" si="194"/>
        <v/>
      </c>
      <c r="BN424" s="82">
        <f>IFERROR(FIND("Águas subterrâneas",consulta_completa__11[[#This Row],[13 - Ocorrências/Ambientes Atingidos]]),0)</f>
        <v>0</v>
      </c>
      <c r="BO424" s="83" t="str">
        <f t="shared" si="195"/>
        <v/>
      </c>
      <c r="BP424" s="82">
        <f>IFERROR(FIND("Atmosfera",consulta_completa__11[[#This Row],[13 - Ocorrências/Ambientes Atingidos]]),0)</f>
        <v>0</v>
      </c>
      <c r="BQ424" s="83" t="str">
        <f t="shared" si="196"/>
        <v/>
      </c>
      <c r="BR424" s="82">
        <f>IFERROR(FIND("Flora",consulta_completa__11[[#This Row],[13 - Ocorrências/Ambientes Atingidos]]),0)</f>
        <v>0</v>
      </c>
      <c r="BS424" s="83" t="str">
        <f t="shared" si="197"/>
        <v/>
      </c>
      <c r="BT424" s="82">
        <f>IFERROR(FIND("Fauna",consulta_completa__11[[#This Row],[13 - Ocorrências/Ambientes Atingidos]]),0)</f>
        <v>0</v>
      </c>
      <c r="BU424" s="83" t="str">
        <f t="shared" si="198"/>
        <v/>
      </c>
      <c r="BV424" s="82">
        <f>IFERROR(FIND("UC federal",consulta_completa__11[[#This Row],[13 - Ocorrências/Ambientes Atingidos]]),0)</f>
        <v>0</v>
      </c>
      <c r="BW424" s="83" t="str">
        <f t="shared" si="199"/>
        <v/>
      </c>
      <c r="BX424" s="82">
        <f>IFERROR(FIND("UC estadual/municipal",consulta_completa__11[[#This Row],[13 - Ocorrências/Ambientes Atingidos]]),0)</f>
        <v>0</v>
      </c>
      <c r="BY424" s="83" t="str">
        <f t="shared" si="200"/>
        <v/>
      </c>
      <c r="BZ424" s="82">
        <f>IFERROR(FIND("Outro(s)",consulta_completa__11[[#This Row],[13 - Ocorrências/Ambientes Atingidos]]),0)</f>
        <v>0</v>
      </c>
      <c r="CA424" s="83" t="str">
        <f t="shared" si="201"/>
        <v/>
      </c>
      <c r="CB424" s="82">
        <f>IFERROR(FIND("Sem dano",consulta_completa__11[[#This Row],[13 - Ocorrências/Ambientes Atingidos]]),0)</f>
        <v>0</v>
      </c>
      <c r="CC424" s="83" t="str">
        <f t="shared" si="202"/>
        <v/>
      </c>
      <c r="CD424" s="82" t="str">
        <f>IF(consulta_completa__11[[#This Row],[13 - Ocorrências/Ambientes Atingidos]]="","X","")</f>
        <v/>
      </c>
      <c r="CE424" s="84">
        <f>IFERROR(FIND("IBAMA",consulta_completa__11[[#This Row],[14 - Inst. Atuando no Local]]),0)</f>
        <v>0</v>
      </c>
      <c r="CF424" s="84" t="str">
        <f t="shared" si="203"/>
        <v/>
      </c>
      <c r="CG424" s="84">
        <f>IFERROR(FIND("OEMA",consulta_completa__11[[#This Row],[14 - Inst. Atuando no Local]]),0)</f>
        <v>0</v>
      </c>
      <c r="CH424" s="84" t="str">
        <f t="shared" si="204"/>
        <v/>
      </c>
      <c r="CI424" s="84">
        <f>IFERROR(FIND("DEFESA CIVIL",consulta_completa__11[[#This Row],[14 - Inst. Atuando no Local]]),0)</f>
        <v>0</v>
      </c>
      <c r="CJ424" s="84" t="str">
        <f t="shared" si="205"/>
        <v/>
      </c>
      <c r="CK424" s="84">
        <f>IFERROR(FIND("CORPO DE BOMBEIROS",consulta_completa__11[[#This Row],[14 - Inst. Atuando no Local]]),0)</f>
        <v>0</v>
      </c>
      <c r="CL424" s="84" t="str">
        <f t="shared" si="206"/>
        <v/>
      </c>
      <c r="CM424" s="84">
        <f>IFERROR(FIND("POLÍCIA RODOVIÁRIA",consulta_completa__11[[#This Row],[14 - Inst. Atuando no Local]]),0)</f>
        <v>0</v>
      </c>
      <c r="CN424" s="84" t="str">
        <f t="shared" si="207"/>
        <v/>
      </c>
      <c r="CO424" s="84">
        <f>IFERROR(FIND("POLÍCIA MILITAR",consulta_completa__11[[#This Row],[14 - Inst. Atuando no Local]]),0)</f>
        <v>0</v>
      </c>
      <c r="CP424" s="84" t="str">
        <f t="shared" si="208"/>
        <v/>
      </c>
      <c r="CQ424" s="84">
        <f>IFERROR(FIND("POLÍCIA CIVIL",consulta_completa__11[[#This Row],[14 - Inst. Atuando no Local]]),0)</f>
        <v>0</v>
      </c>
      <c r="CR424" s="84" t="str">
        <f t="shared" si="209"/>
        <v/>
      </c>
      <c r="CS424" s="84">
        <f>IFERROR(FIND("MARINHA DO BRASIL",consulta_completa__11[[#This Row],[14 - Inst. Atuando no Local]]),0)</f>
        <v>0</v>
      </c>
      <c r="CT424" s="84" t="str">
        <f t="shared" si="210"/>
        <v/>
      </c>
      <c r="CU424" s="84">
        <f>IFERROR(FIND("EMPRESA ESPECIALIZADA EM ATENDIMENTO",consulta_completa__11[[#This Row],[14 - Inst. Atuando no Local]]),0)</f>
        <v>0</v>
      </c>
      <c r="CV424" s="84" t="str">
        <f t="shared" si="211"/>
        <v/>
      </c>
      <c r="CW424" s="84">
        <f>IFERROR(FIND("IBAMA",consulta_completa__11[[#This Row],[14 - Inst. Atuando no Local]]),0)</f>
        <v>0</v>
      </c>
      <c r="CX424" s="84" t="str">
        <f t="shared" si="212"/>
        <v/>
      </c>
      <c r="CY424" s="84" t="str">
        <f>IF(consulta_completa__11[[#This Row],[14 - Inst. Atuando no Local]]="","X","")</f>
        <v/>
      </c>
      <c r="CZ424" s="84">
        <f>IFERROR(FIND("OUTRA (S)",consulta_completa__11[[#This Row],[14 - Inst. Atuando no Local]]),0)</f>
        <v>0</v>
      </c>
      <c r="DA424" s="84" t="str">
        <f t="shared" si="213"/>
        <v/>
      </c>
      <c r="DB424" s="35" t="str">
        <f t="shared" si="214"/>
        <v>Sim</v>
      </c>
      <c r="DC424" s="35" t="str">
        <f t="shared" si="215"/>
        <v>Não</v>
      </c>
      <c r="DD424" s="35" t="str">
        <f t="shared" si="216"/>
        <v>Sim</v>
      </c>
      <c r="DE424" s="87" t="str">
        <f t="shared" si="187"/>
        <v>Federal</v>
      </c>
    </row>
    <row r="425" spans="1:109">
      <c r="A425" s="14">
        <v>202562361201</v>
      </c>
      <c r="B425" s="1">
        <v>45831</v>
      </c>
      <c r="C425" t="s">
        <v>109</v>
      </c>
      <c r="D425" t="s">
        <v>212</v>
      </c>
      <c r="E425" t="s">
        <v>452</v>
      </c>
      <c r="F425" t="s">
        <v>112</v>
      </c>
      <c r="G425" t="s">
        <v>113</v>
      </c>
      <c r="H425" t="s">
        <v>114</v>
      </c>
      <c r="I425" t="s">
        <v>114</v>
      </c>
      <c r="J425" t="s">
        <v>514</v>
      </c>
      <c r="K425" t="s">
        <v>3953</v>
      </c>
      <c r="L425" t="s">
        <v>117</v>
      </c>
      <c r="M425" t="s">
        <v>118</v>
      </c>
      <c r="N425" t="s">
        <v>119</v>
      </c>
      <c r="O425" t="s">
        <v>120</v>
      </c>
      <c r="P425" t="s">
        <v>299</v>
      </c>
      <c r="Q425" t="s">
        <v>143</v>
      </c>
      <c r="R425" t="s">
        <v>123</v>
      </c>
      <c r="S425" t="s">
        <v>201</v>
      </c>
      <c r="T425" t="s">
        <v>3954</v>
      </c>
      <c r="U425" t="s">
        <v>3955</v>
      </c>
      <c r="V425" t="s">
        <v>3956</v>
      </c>
      <c r="Z425" t="s">
        <v>3957</v>
      </c>
      <c r="AA425" t="s">
        <v>410</v>
      </c>
      <c r="AB425" t="s">
        <v>206</v>
      </c>
      <c r="AC425" t="s">
        <v>1255</v>
      </c>
      <c r="AD425">
        <v>1</v>
      </c>
      <c r="AE425" t="s">
        <v>206</v>
      </c>
      <c r="AF425" t="s">
        <v>113</v>
      </c>
      <c r="AG425" t="s">
        <v>113</v>
      </c>
      <c r="AH425" t="s">
        <v>131</v>
      </c>
      <c r="AI425" t="s">
        <v>132</v>
      </c>
      <c r="AJ425" t="s">
        <v>131</v>
      </c>
      <c r="AK425" t="s">
        <v>3958</v>
      </c>
      <c r="AL425" t="s">
        <v>3959</v>
      </c>
      <c r="AM425" t="s">
        <v>210</v>
      </c>
      <c r="AN425" t="s">
        <v>113</v>
      </c>
      <c r="AO425" t="s">
        <v>113</v>
      </c>
      <c r="AQ425" t="s">
        <v>211</v>
      </c>
      <c r="AR425" t="s">
        <v>113</v>
      </c>
      <c r="AS425" t="s">
        <v>113</v>
      </c>
      <c r="AT425" t="s">
        <v>113</v>
      </c>
      <c r="AU425" t="s">
        <v>113</v>
      </c>
      <c r="AW425" t="s">
        <v>113</v>
      </c>
      <c r="AX425" s="82">
        <f>IFERROR(FIND("Óbitos/feridos",consulta_completa__11[[#This Row],[13 - Ocorrências/Ambientes Atingidos]]),0)</f>
        <v>0</v>
      </c>
      <c r="AY425" s="83" t="str">
        <f t="shared" si="188"/>
        <v/>
      </c>
      <c r="AZ425" s="82">
        <f>IFERROR(FIND("População afetada/evacuada",consulta_completa__11[[#This Row],[13 - Ocorrências/Ambientes Atingidos]]),0)</f>
        <v>0</v>
      </c>
      <c r="BA425" s="82" t="str">
        <f t="shared" si="189"/>
        <v/>
      </c>
      <c r="BB425" s="82">
        <f>IFERROR(FIND("Suspensão de abastecimento de água",consulta_completa__11[[#This Row],[13 - Ocorrências/Ambientes Atingidos]]),0)</f>
        <v>0</v>
      </c>
      <c r="BC425" s="83" t="str">
        <f t="shared" si="217"/>
        <v/>
      </c>
      <c r="BD425" s="82">
        <f>IFERROR(FIND("Rio/córrego",consulta_completa__11[[#This Row],[13 - Ocorrências/Ambientes Atingidos]]),0)</f>
        <v>0</v>
      </c>
      <c r="BE425" s="83" t="str">
        <f t="shared" si="190"/>
        <v/>
      </c>
      <c r="BF425" s="82">
        <f>IFERROR(FIND("Lago",consulta_completa__11[[#This Row],[13 - Ocorrências/Ambientes Atingidos]]),0)</f>
        <v>0</v>
      </c>
      <c r="BG425" s="83" t="str">
        <f t="shared" si="191"/>
        <v/>
      </c>
      <c r="BH425" s="82">
        <f>IFERROR(FIND("Mar",consulta_completa__11[[#This Row],[13 - Ocorrências/Ambientes Atingidos]]),0)</f>
        <v>1</v>
      </c>
      <c r="BI425" s="83" t="str">
        <f t="shared" si="192"/>
        <v>X</v>
      </c>
      <c r="BJ425" s="82">
        <f>IFERROR(FIND("Praia",consulta_completa__11[[#This Row],[13 - Ocorrências/Ambientes Atingidos]]),0)</f>
        <v>0</v>
      </c>
      <c r="BK425" s="83" t="str">
        <f t="shared" si="193"/>
        <v/>
      </c>
      <c r="BL425" s="82">
        <f>IFERROR(FIND("Solo",consulta_completa__11[[#This Row],[13 - Ocorrências/Ambientes Atingidos]]),0)</f>
        <v>0</v>
      </c>
      <c r="BM425" s="83" t="str">
        <f t="shared" si="194"/>
        <v/>
      </c>
      <c r="BN425" s="82">
        <f>IFERROR(FIND("Águas subterrâneas",consulta_completa__11[[#This Row],[13 - Ocorrências/Ambientes Atingidos]]),0)</f>
        <v>0</v>
      </c>
      <c r="BO425" s="83" t="str">
        <f t="shared" si="195"/>
        <v/>
      </c>
      <c r="BP425" s="82">
        <f>IFERROR(FIND("Atmosfera",consulta_completa__11[[#This Row],[13 - Ocorrências/Ambientes Atingidos]]),0)</f>
        <v>0</v>
      </c>
      <c r="BQ425" s="83" t="str">
        <f t="shared" si="196"/>
        <v/>
      </c>
      <c r="BR425" s="82">
        <f>IFERROR(FIND("Flora",consulta_completa__11[[#This Row],[13 - Ocorrências/Ambientes Atingidos]]),0)</f>
        <v>0</v>
      </c>
      <c r="BS425" s="83" t="str">
        <f t="shared" si="197"/>
        <v/>
      </c>
      <c r="BT425" s="82">
        <f>IFERROR(FIND("Fauna",consulta_completa__11[[#This Row],[13 - Ocorrências/Ambientes Atingidos]]),0)</f>
        <v>0</v>
      </c>
      <c r="BU425" s="83" t="str">
        <f t="shared" si="198"/>
        <v/>
      </c>
      <c r="BV425" s="82">
        <f>IFERROR(FIND("UC federal",consulta_completa__11[[#This Row],[13 - Ocorrências/Ambientes Atingidos]]),0)</f>
        <v>0</v>
      </c>
      <c r="BW425" s="83" t="str">
        <f t="shared" si="199"/>
        <v/>
      </c>
      <c r="BX425" s="82">
        <f>IFERROR(FIND("UC estadual/municipal",consulta_completa__11[[#This Row],[13 - Ocorrências/Ambientes Atingidos]]),0)</f>
        <v>0</v>
      </c>
      <c r="BY425" s="83" t="str">
        <f t="shared" si="200"/>
        <v/>
      </c>
      <c r="BZ425" s="82">
        <f>IFERROR(FIND("Outro(s)",consulta_completa__11[[#This Row],[13 - Ocorrências/Ambientes Atingidos]]),0)</f>
        <v>0</v>
      </c>
      <c r="CA425" s="83" t="str">
        <f t="shared" si="201"/>
        <v/>
      </c>
      <c r="CB425" s="82">
        <f>IFERROR(FIND("Sem dano",consulta_completa__11[[#This Row],[13 - Ocorrências/Ambientes Atingidos]]),0)</f>
        <v>0</v>
      </c>
      <c r="CC425" s="83" t="str">
        <f t="shared" si="202"/>
        <v/>
      </c>
      <c r="CD425" s="82" t="str">
        <f>IF(consulta_completa__11[[#This Row],[13 - Ocorrências/Ambientes Atingidos]]="","X","")</f>
        <v/>
      </c>
      <c r="CE425" s="84">
        <f>IFERROR(FIND("IBAMA",consulta_completa__11[[#This Row],[14 - Inst. Atuando no Local]]),0)</f>
        <v>0</v>
      </c>
      <c r="CF425" s="84" t="str">
        <f t="shared" si="203"/>
        <v/>
      </c>
      <c r="CG425" s="84">
        <f>IFERROR(FIND("OEMA",consulta_completa__11[[#This Row],[14 - Inst. Atuando no Local]]),0)</f>
        <v>0</v>
      </c>
      <c r="CH425" s="84" t="str">
        <f t="shared" si="204"/>
        <v/>
      </c>
      <c r="CI425" s="84">
        <f>IFERROR(FIND("DEFESA CIVIL",consulta_completa__11[[#This Row],[14 - Inst. Atuando no Local]]),0)</f>
        <v>0</v>
      </c>
      <c r="CJ425" s="84" t="str">
        <f t="shared" si="205"/>
        <v/>
      </c>
      <c r="CK425" s="84">
        <f>IFERROR(FIND("CORPO DE BOMBEIROS",consulta_completa__11[[#This Row],[14 - Inst. Atuando no Local]]),0)</f>
        <v>0</v>
      </c>
      <c r="CL425" s="84" t="str">
        <f t="shared" si="206"/>
        <v/>
      </c>
      <c r="CM425" s="84">
        <f>IFERROR(FIND("POLÍCIA RODOVIÁRIA",consulta_completa__11[[#This Row],[14 - Inst. Atuando no Local]]),0)</f>
        <v>0</v>
      </c>
      <c r="CN425" s="84" t="str">
        <f t="shared" si="207"/>
        <v/>
      </c>
      <c r="CO425" s="84">
        <f>IFERROR(FIND("POLÍCIA MILITAR",consulta_completa__11[[#This Row],[14 - Inst. Atuando no Local]]),0)</f>
        <v>0</v>
      </c>
      <c r="CP425" s="84" t="str">
        <f t="shared" si="208"/>
        <v/>
      </c>
      <c r="CQ425" s="84">
        <f>IFERROR(FIND("POLÍCIA CIVIL",consulta_completa__11[[#This Row],[14 - Inst. Atuando no Local]]),0)</f>
        <v>0</v>
      </c>
      <c r="CR425" s="84" t="str">
        <f t="shared" si="209"/>
        <v/>
      </c>
      <c r="CS425" s="84">
        <f>IFERROR(FIND("MARINHA DO BRASIL",consulta_completa__11[[#This Row],[14 - Inst. Atuando no Local]]),0)</f>
        <v>0</v>
      </c>
      <c r="CT425" s="84" t="str">
        <f t="shared" si="210"/>
        <v/>
      </c>
      <c r="CU425" s="84">
        <f>IFERROR(FIND("EMPRESA ESPECIALIZADA EM ATENDIMENTO",consulta_completa__11[[#This Row],[14 - Inst. Atuando no Local]]),0)</f>
        <v>0</v>
      </c>
      <c r="CV425" s="84" t="str">
        <f t="shared" si="211"/>
        <v/>
      </c>
      <c r="CW425" s="84">
        <f>IFERROR(FIND("IBAMA",consulta_completa__11[[#This Row],[14 - Inst. Atuando no Local]]),0)</f>
        <v>0</v>
      </c>
      <c r="CX425" s="84" t="str">
        <f t="shared" si="212"/>
        <v/>
      </c>
      <c r="CY425" s="84" t="str">
        <f>IF(consulta_completa__11[[#This Row],[14 - Inst. Atuando no Local]]="","X","")</f>
        <v/>
      </c>
      <c r="CZ425" s="84">
        <f>IFERROR(FIND("OUTRA (S)",consulta_completa__11[[#This Row],[14 - Inst. Atuando no Local]]),0)</f>
        <v>0</v>
      </c>
      <c r="DA425" s="84" t="str">
        <f t="shared" si="213"/>
        <v/>
      </c>
      <c r="DB425" s="35" t="str">
        <f t="shared" si="214"/>
        <v>Sim</v>
      </c>
      <c r="DC425" s="35" t="str">
        <f t="shared" si="215"/>
        <v>Não</v>
      </c>
      <c r="DD425" s="35" t="str">
        <f t="shared" si="216"/>
        <v>Sim</v>
      </c>
      <c r="DE425" s="87" t="str">
        <f t="shared" si="187"/>
        <v>Federal</v>
      </c>
    </row>
    <row r="426" spans="1:109">
      <c r="A426" s="14">
        <v>202562414423</v>
      </c>
      <c r="B426" s="1">
        <v>45831</v>
      </c>
      <c r="C426" t="s">
        <v>109</v>
      </c>
      <c r="D426" t="s">
        <v>110</v>
      </c>
      <c r="E426" t="s">
        <v>452</v>
      </c>
      <c r="F426" t="s">
        <v>112</v>
      </c>
      <c r="G426" t="s">
        <v>113</v>
      </c>
      <c r="H426" t="s">
        <v>114</v>
      </c>
      <c r="I426" t="s">
        <v>114</v>
      </c>
      <c r="J426" t="s">
        <v>115</v>
      </c>
      <c r="K426" t="s">
        <v>2013</v>
      </c>
      <c r="L426" t="s">
        <v>117</v>
      </c>
      <c r="M426" t="s">
        <v>118</v>
      </c>
      <c r="N426" t="s">
        <v>119</v>
      </c>
      <c r="O426" t="s">
        <v>239</v>
      </c>
      <c r="P426" t="s">
        <v>299</v>
      </c>
      <c r="Q426" t="s">
        <v>143</v>
      </c>
      <c r="R426" t="s">
        <v>123</v>
      </c>
      <c r="S426" t="s">
        <v>124</v>
      </c>
      <c r="T426" t="s">
        <v>2763</v>
      </c>
      <c r="U426" t="s">
        <v>3960</v>
      </c>
      <c r="V426" t="s">
        <v>3961</v>
      </c>
      <c r="Z426" t="s">
        <v>3962</v>
      </c>
      <c r="AA426" t="s">
        <v>113</v>
      </c>
      <c r="AB426" t="s">
        <v>1465</v>
      </c>
      <c r="AC426" t="s">
        <v>130</v>
      </c>
      <c r="AD426">
        <v>1</v>
      </c>
      <c r="AE426" t="s">
        <v>603</v>
      </c>
      <c r="AF426" t="s">
        <v>113</v>
      </c>
      <c r="AG426" t="s">
        <v>113</v>
      </c>
      <c r="AH426" t="s">
        <v>131</v>
      </c>
      <c r="AI426" t="s">
        <v>132</v>
      </c>
      <c r="AJ426" t="s">
        <v>131</v>
      </c>
      <c r="AK426" t="s">
        <v>3963</v>
      </c>
      <c r="AL426" t="s">
        <v>3964</v>
      </c>
      <c r="AM426" t="s">
        <v>135</v>
      </c>
      <c r="AN426" t="s">
        <v>113</v>
      </c>
      <c r="AO426" t="s">
        <v>113</v>
      </c>
      <c r="AQ426" t="s">
        <v>136</v>
      </c>
      <c r="AR426" t="s">
        <v>113</v>
      </c>
      <c r="AS426" t="s">
        <v>113</v>
      </c>
      <c r="AT426" t="s">
        <v>113</v>
      </c>
      <c r="AU426" t="s">
        <v>113</v>
      </c>
      <c r="AW426" t="s">
        <v>113</v>
      </c>
      <c r="AX426" s="82">
        <f>IFERROR(FIND("Óbitos/feridos",consulta_completa__11[[#This Row],[13 - Ocorrências/Ambientes Atingidos]]),0)</f>
        <v>0</v>
      </c>
      <c r="AY426" s="83" t="str">
        <f t="shared" si="188"/>
        <v/>
      </c>
      <c r="AZ426" s="82">
        <f>IFERROR(FIND("População afetada/evacuada",consulta_completa__11[[#This Row],[13 - Ocorrências/Ambientes Atingidos]]),0)</f>
        <v>0</v>
      </c>
      <c r="BA426" s="82" t="str">
        <f t="shared" si="189"/>
        <v/>
      </c>
      <c r="BB426" s="82">
        <f>IFERROR(FIND("Suspensão de abastecimento de água",consulta_completa__11[[#This Row],[13 - Ocorrências/Ambientes Atingidos]]),0)</f>
        <v>0</v>
      </c>
      <c r="BC426" s="83" t="str">
        <f t="shared" si="217"/>
        <v/>
      </c>
      <c r="BD426" s="82">
        <f>IFERROR(FIND("Rio/córrego",consulta_completa__11[[#This Row],[13 - Ocorrências/Ambientes Atingidos]]),0)</f>
        <v>0</v>
      </c>
      <c r="BE426" s="83" t="str">
        <f t="shared" si="190"/>
        <v/>
      </c>
      <c r="BF426" s="82">
        <f>IFERROR(FIND("Lago",consulta_completa__11[[#This Row],[13 - Ocorrências/Ambientes Atingidos]]),0)</f>
        <v>0</v>
      </c>
      <c r="BG426" s="83" t="str">
        <f t="shared" si="191"/>
        <v/>
      </c>
      <c r="BH426" s="82">
        <f>IFERROR(FIND("Mar",consulta_completa__11[[#This Row],[13 - Ocorrências/Ambientes Atingidos]]),0)</f>
        <v>1</v>
      </c>
      <c r="BI426" s="83" t="str">
        <f t="shared" si="192"/>
        <v>X</v>
      </c>
      <c r="BJ426" s="82">
        <f>IFERROR(FIND("Praia",consulta_completa__11[[#This Row],[13 - Ocorrências/Ambientes Atingidos]]),0)</f>
        <v>0</v>
      </c>
      <c r="BK426" s="83" t="str">
        <f t="shared" si="193"/>
        <v/>
      </c>
      <c r="BL426" s="82">
        <f>IFERROR(FIND("Solo",consulta_completa__11[[#This Row],[13 - Ocorrências/Ambientes Atingidos]]),0)</f>
        <v>0</v>
      </c>
      <c r="BM426" s="83" t="str">
        <f t="shared" si="194"/>
        <v/>
      </c>
      <c r="BN426" s="82">
        <f>IFERROR(FIND("Águas subterrâneas",consulta_completa__11[[#This Row],[13 - Ocorrências/Ambientes Atingidos]]),0)</f>
        <v>0</v>
      </c>
      <c r="BO426" s="83" t="str">
        <f t="shared" si="195"/>
        <v/>
      </c>
      <c r="BP426" s="82">
        <f>IFERROR(FIND("Atmosfera",consulta_completa__11[[#This Row],[13 - Ocorrências/Ambientes Atingidos]]),0)</f>
        <v>0</v>
      </c>
      <c r="BQ426" s="83" t="str">
        <f t="shared" si="196"/>
        <v/>
      </c>
      <c r="BR426" s="82">
        <f>IFERROR(FIND("Flora",consulta_completa__11[[#This Row],[13 - Ocorrências/Ambientes Atingidos]]),0)</f>
        <v>0</v>
      </c>
      <c r="BS426" s="83" t="str">
        <f t="shared" si="197"/>
        <v/>
      </c>
      <c r="BT426" s="82">
        <f>IFERROR(FIND("Fauna",consulta_completa__11[[#This Row],[13 - Ocorrências/Ambientes Atingidos]]),0)</f>
        <v>0</v>
      </c>
      <c r="BU426" s="83" t="str">
        <f t="shared" si="198"/>
        <v/>
      </c>
      <c r="BV426" s="82">
        <f>IFERROR(FIND("UC federal",consulta_completa__11[[#This Row],[13 - Ocorrências/Ambientes Atingidos]]),0)</f>
        <v>0</v>
      </c>
      <c r="BW426" s="83" t="str">
        <f t="shared" si="199"/>
        <v/>
      </c>
      <c r="BX426" s="82">
        <f>IFERROR(FIND("UC estadual/municipal",consulta_completa__11[[#This Row],[13 - Ocorrências/Ambientes Atingidos]]),0)</f>
        <v>0</v>
      </c>
      <c r="BY426" s="83" t="str">
        <f t="shared" si="200"/>
        <v/>
      </c>
      <c r="BZ426" s="82">
        <f>IFERROR(FIND("Outro(s)",consulta_completa__11[[#This Row],[13 - Ocorrências/Ambientes Atingidos]]),0)</f>
        <v>0</v>
      </c>
      <c r="CA426" s="83" t="str">
        <f t="shared" si="201"/>
        <v/>
      </c>
      <c r="CB426" s="82">
        <f>IFERROR(FIND("Sem dano",consulta_completa__11[[#This Row],[13 - Ocorrências/Ambientes Atingidos]]),0)</f>
        <v>0</v>
      </c>
      <c r="CC426" s="83" t="str">
        <f t="shared" si="202"/>
        <v/>
      </c>
      <c r="CD426" s="82" t="str">
        <f>IF(consulta_completa__11[[#This Row],[13 - Ocorrências/Ambientes Atingidos]]="","X","")</f>
        <v/>
      </c>
      <c r="CE426" s="84">
        <f>IFERROR(FIND("IBAMA",consulta_completa__11[[#This Row],[14 - Inst. Atuando no Local]]),0)</f>
        <v>0</v>
      </c>
      <c r="CF426" s="84" t="str">
        <f t="shared" si="203"/>
        <v/>
      </c>
      <c r="CG426" s="84">
        <f>IFERROR(FIND("OEMA",consulta_completa__11[[#This Row],[14 - Inst. Atuando no Local]]),0)</f>
        <v>0</v>
      </c>
      <c r="CH426" s="84" t="str">
        <f t="shared" si="204"/>
        <v/>
      </c>
      <c r="CI426" s="84">
        <f>IFERROR(FIND("DEFESA CIVIL",consulta_completa__11[[#This Row],[14 - Inst. Atuando no Local]]),0)</f>
        <v>0</v>
      </c>
      <c r="CJ426" s="84" t="str">
        <f t="shared" si="205"/>
        <v/>
      </c>
      <c r="CK426" s="84">
        <f>IFERROR(FIND("CORPO DE BOMBEIROS",consulta_completa__11[[#This Row],[14 - Inst. Atuando no Local]]),0)</f>
        <v>0</v>
      </c>
      <c r="CL426" s="84" t="str">
        <f t="shared" si="206"/>
        <v/>
      </c>
      <c r="CM426" s="84">
        <f>IFERROR(FIND("POLÍCIA RODOVIÁRIA",consulta_completa__11[[#This Row],[14 - Inst. Atuando no Local]]),0)</f>
        <v>0</v>
      </c>
      <c r="CN426" s="84" t="str">
        <f t="shared" si="207"/>
        <v/>
      </c>
      <c r="CO426" s="84">
        <f>IFERROR(FIND("POLÍCIA MILITAR",consulta_completa__11[[#This Row],[14 - Inst. Atuando no Local]]),0)</f>
        <v>0</v>
      </c>
      <c r="CP426" s="84" t="str">
        <f t="shared" si="208"/>
        <v/>
      </c>
      <c r="CQ426" s="84">
        <f>IFERROR(FIND("POLÍCIA CIVIL",consulta_completa__11[[#This Row],[14 - Inst. Atuando no Local]]),0)</f>
        <v>0</v>
      </c>
      <c r="CR426" s="84" t="str">
        <f t="shared" si="209"/>
        <v/>
      </c>
      <c r="CS426" s="84">
        <f>IFERROR(FIND("MARINHA DO BRASIL",consulta_completa__11[[#This Row],[14 - Inst. Atuando no Local]]),0)</f>
        <v>0</v>
      </c>
      <c r="CT426" s="84" t="str">
        <f t="shared" si="210"/>
        <v/>
      </c>
      <c r="CU426" s="84">
        <f>IFERROR(FIND("EMPRESA ESPECIALIZADA EM ATENDIMENTO",consulta_completa__11[[#This Row],[14 - Inst. Atuando no Local]]),0)</f>
        <v>0</v>
      </c>
      <c r="CV426" s="84" t="str">
        <f t="shared" si="211"/>
        <v/>
      </c>
      <c r="CW426" s="84">
        <f>IFERROR(FIND("IBAMA",consulta_completa__11[[#This Row],[14 - Inst. Atuando no Local]]),0)</f>
        <v>0</v>
      </c>
      <c r="CX426" s="84" t="str">
        <f t="shared" si="212"/>
        <v/>
      </c>
      <c r="CY426" s="84" t="str">
        <f>IF(consulta_completa__11[[#This Row],[14 - Inst. Atuando no Local]]="","X","")</f>
        <v/>
      </c>
      <c r="CZ426" s="84">
        <f>IFERROR(FIND("OUTRA (S)",consulta_completa__11[[#This Row],[14 - Inst. Atuando no Local]]),0)</f>
        <v>0</v>
      </c>
      <c r="DA426" s="84" t="str">
        <f t="shared" si="213"/>
        <v/>
      </c>
      <c r="DB426" s="35" t="str">
        <f t="shared" si="214"/>
        <v>Sim</v>
      </c>
      <c r="DC426" s="35" t="str">
        <f t="shared" si="215"/>
        <v>Não</v>
      </c>
      <c r="DD426" s="35" t="str">
        <f t="shared" si="216"/>
        <v>Sim</v>
      </c>
      <c r="DE426" s="87" t="str">
        <f t="shared" si="187"/>
        <v>Federal</v>
      </c>
    </row>
    <row r="427" spans="1:109">
      <c r="A427" s="14">
        <v>202562454053</v>
      </c>
      <c r="B427" s="1">
        <v>45831</v>
      </c>
      <c r="C427" t="s">
        <v>3965</v>
      </c>
      <c r="D427" t="s">
        <v>161</v>
      </c>
      <c r="E427" t="s">
        <v>162</v>
      </c>
      <c r="F427" t="s">
        <v>112</v>
      </c>
      <c r="G427" t="s">
        <v>113</v>
      </c>
      <c r="H427" t="s">
        <v>114</v>
      </c>
      <c r="I427" t="s">
        <v>114</v>
      </c>
      <c r="J427" t="s">
        <v>3966</v>
      </c>
      <c r="K427" t="s">
        <v>1420</v>
      </c>
      <c r="L427" t="s">
        <v>648</v>
      </c>
      <c r="M427" t="s">
        <v>140</v>
      </c>
      <c r="N427" t="s">
        <v>113</v>
      </c>
      <c r="O427" t="s">
        <v>239</v>
      </c>
      <c r="P427" t="s">
        <v>299</v>
      </c>
      <c r="Q427" t="s">
        <v>167</v>
      </c>
      <c r="R427" t="s">
        <v>123</v>
      </c>
      <c r="S427" t="s">
        <v>113</v>
      </c>
      <c r="T427" t="s">
        <v>3967</v>
      </c>
      <c r="U427" t="s">
        <v>3968</v>
      </c>
      <c r="V427" t="s">
        <v>3969</v>
      </c>
      <c r="Z427" t="s">
        <v>113</v>
      </c>
      <c r="AA427" t="s">
        <v>3970</v>
      </c>
      <c r="AB427" t="s">
        <v>358</v>
      </c>
      <c r="AC427" t="s">
        <v>173</v>
      </c>
      <c r="AD427">
        <v>1</v>
      </c>
      <c r="AE427" t="s">
        <v>113</v>
      </c>
      <c r="AF427" t="s">
        <v>113</v>
      </c>
      <c r="AG427" t="s">
        <v>113</v>
      </c>
      <c r="AH427" t="s">
        <v>131</v>
      </c>
      <c r="AI427" t="s">
        <v>131</v>
      </c>
      <c r="AJ427" t="s">
        <v>132</v>
      </c>
      <c r="AK427" t="s">
        <v>113</v>
      </c>
      <c r="AL427" t="s">
        <v>3971</v>
      </c>
      <c r="AM427" t="s">
        <v>1347</v>
      </c>
      <c r="AN427" t="s">
        <v>1345</v>
      </c>
      <c r="AO427" t="s">
        <v>177</v>
      </c>
      <c r="AP427">
        <v>16991797303</v>
      </c>
      <c r="AQ427" t="s">
        <v>1348</v>
      </c>
      <c r="AR427" t="s">
        <v>113</v>
      </c>
      <c r="AS427" t="s">
        <v>113</v>
      </c>
      <c r="AT427" t="s">
        <v>113</v>
      </c>
      <c r="AU427" t="s">
        <v>113</v>
      </c>
      <c r="AW427" t="s">
        <v>113</v>
      </c>
      <c r="AX427" s="82">
        <f>IFERROR(FIND("Óbitos/feridos",consulta_completa__11[[#This Row],[13 - Ocorrências/Ambientes Atingidos]]),0)</f>
        <v>0</v>
      </c>
      <c r="AY427" s="83" t="str">
        <f t="shared" si="188"/>
        <v/>
      </c>
      <c r="AZ427" s="82">
        <f>IFERROR(FIND("População afetada/evacuada",consulta_completa__11[[#This Row],[13 - Ocorrências/Ambientes Atingidos]]),0)</f>
        <v>0</v>
      </c>
      <c r="BA427" s="82" t="str">
        <f t="shared" si="189"/>
        <v/>
      </c>
      <c r="BB427" s="82">
        <f>IFERROR(FIND("Suspensão de abastecimento de água",consulta_completa__11[[#This Row],[13 - Ocorrências/Ambientes Atingidos]]),0)</f>
        <v>0</v>
      </c>
      <c r="BC427" s="83" t="str">
        <f t="shared" si="217"/>
        <v/>
      </c>
      <c r="BD427" s="82">
        <f>IFERROR(FIND("Rio/córrego",consulta_completa__11[[#This Row],[13 - Ocorrências/Ambientes Atingidos]]),0)</f>
        <v>0</v>
      </c>
      <c r="BE427" s="83" t="str">
        <f t="shared" si="190"/>
        <v/>
      </c>
      <c r="BF427" s="82">
        <f>IFERROR(FIND("Lago",consulta_completa__11[[#This Row],[13 - Ocorrências/Ambientes Atingidos]]),0)</f>
        <v>0</v>
      </c>
      <c r="BG427" s="83" t="str">
        <f t="shared" si="191"/>
        <v/>
      </c>
      <c r="BH427" s="82">
        <f>IFERROR(FIND("Mar",consulta_completa__11[[#This Row],[13 - Ocorrências/Ambientes Atingidos]]),0)</f>
        <v>0</v>
      </c>
      <c r="BI427" s="83" t="str">
        <f t="shared" si="192"/>
        <v/>
      </c>
      <c r="BJ427" s="82">
        <f>IFERROR(FIND("Praia",consulta_completa__11[[#This Row],[13 - Ocorrências/Ambientes Atingidos]]),0)</f>
        <v>0</v>
      </c>
      <c r="BK427" s="83" t="str">
        <f t="shared" si="193"/>
        <v/>
      </c>
      <c r="BL427" s="82">
        <f>IFERROR(FIND("Solo",consulta_completa__11[[#This Row],[13 - Ocorrências/Ambientes Atingidos]]),0)</f>
        <v>1</v>
      </c>
      <c r="BM427" s="83" t="str">
        <f t="shared" si="194"/>
        <v>X</v>
      </c>
      <c r="BN427" s="82">
        <f>IFERROR(FIND("Águas subterrâneas",consulta_completa__11[[#This Row],[13 - Ocorrências/Ambientes Atingidos]]),0)</f>
        <v>0</v>
      </c>
      <c r="BO427" s="83" t="str">
        <f t="shared" si="195"/>
        <v/>
      </c>
      <c r="BP427" s="82">
        <f>IFERROR(FIND("Atmosfera",consulta_completa__11[[#This Row],[13 - Ocorrências/Ambientes Atingidos]]),0)</f>
        <v>0</v>
      </c>
      <c r="BQ427" s="83" t="str">
        <f t="shared" si="196"/>
        <v/>
      </c>
      <c r="BR427" s="82">
        <f>IFERROR(FIND("Flora",consulta_completa__11[[#This Row],[13 - Ocorrências/Ambientes Atingidos]]),0)</f>
        <v>0</v>
      </c>
      <c r="BS427" s="83" t="str">
        <f t="shared" si="197"/>
        <v/>
      </c>
      <c r="BT427" s="82">
        <f>IFERROR(FIND("Fauna",consulta_completa__11[[#This Row],[13 - Ocorrências/Ambientes Atingidos]]),0)</f>
        <v>0</v>
      </c>
      <c r="BU427" s="83" t="str">
        <f t="shared" si="198"/>
        <v/>
      </c>
      <c r="BV427" s="82">
        <f>IFERROR(FIND("UC federal",consulta_completa__11[[#This Row],[13 - Ocorrências/Ambientes Atingidos]]),0)</f>
        <v>0</v>
      </c>
      <c r="BW427" s="83" t="str">
        <f t="shared" si="199"/>
        <v/>
      </c>
      <c r="BX427" s="82">
        <f>IFERROR(FIND("UC estadual/municipal",consulta_completa__11[[#This Row],[13 - Ocorrências/Ambientes Atingidos]]),0)</f>
        <v>0</v>
      </c>
      <c r="BY427" s="83" t="str">
        <f t="shared" si="200"/>
        <v/>
      </c>
      <c r="BZ427" s="82">
        <f>IFERROR(FIND("Outro(s)",consulta_completa__11[[#This Row],[13 - Ocorrências/Ambientes Atingidos]]),0)</f>
        <v>0</v>
      </c>
      <c r="CA427" s="83" t="str">
        <f t="shared" si="201"/>
        <v/>
      </c>
      <c r="CB427" s="82">
        <f>IFERROR(FIND("Sem dano",consulta_completa__11[[#This Row],[13 - Ocorrências/Ambientes Atingidos]]),0)</f>
        <v>0</v>
      </c>
      <c r="CC427" s="83" t="str">
        <f t="shared" si="202"/>
        <v/>
      </c>
      <c r="CD427" s="82" t="str">
        <f>IF(consulta_completa__11[[#This Row],[13 - Ocorrências/Ambientes Atingidos]]="","X","")</f>
        <v/>
      </c>
      <c r="CE427" s="84">
        <f>IFERROR(FIND("IBAMA",consulta_completa__11[[#This Row],[14 - Inst. Atuando no Local]]),0)</f>
        <v>0</v>
      </c>
      <c r="CF427" s="84" t="str">
        <f t="shared" si="203"/>
        <v/>
      </c>
      <c r="CG427" s="84">
        <f>IFERROR(FIND("OEMA",consulta_completa__11[[#This Row],[14 - Inst. Atuando no Local]]),0)</f>
        <v>0</v>
      </c>
      <c r="CH427" s="84" t="str">
        <f t="shared" si="204"/>
        <v/>
      </c>
      <c r="CI427" s="84">
        <f>IFERROR(FIND("DEFESA CIVIL",consulta_completa__11[[#This Row],[14 - Inst. Atuando no Local]]),0)</f>
        <v>0</v>
      </c>
      <c r="CJ427" s="84" t="str">
        <f t="shared" si="205"/>
        <v/>
      </c>
      <c r="CK427" s="84">
        <f>IFERROR(FIND("CORPO DE BOMBEIROS",consulta_completa__11[[#This Row],[14 - Inst. Atuando no Local]]),0)</f>
        <v>0</v>
      </c>
      <c r="CL427" s="84" t="str">
        <f t="shared" si="206"/>
        <v/>
      </c>
      <c r="CM427" s="84">
        <f>IFERROR(FIND("POLÍCIA RODOVIÁRIA",consulta_completa__11[[#This Row],[14 - Inst. Atuando no Local]]),0)</f>
        <v>0</v>
      </c>
      <c r="CN427" s="84" t="str">
        <f t="shared" si="207"/>
        <v/>
      </c>
      <c r="CO427" s="84">
        <f>IFERROR(FIND("POLÍCIA MILITAR",consulta_completa__11[[#This Row],[14 - Inst. Atuando no Local]]),0)</f>
        <v>0</v>
      </c>
      <c r="CP427" s="84" t="str">
        <f t="shared" si="208"/>
        <v/>
      </c>
      <c r="CQ427" s="84">
        <f>IFERROR(FIND("POLÍCIA CIVIL",consulta_completa__11[[#This Row],[14 - Inst. Atuando no Local]]),0)</f>
        <v>0</v>
      </c>
      <c r="CR427" s="84" t="str">
        <f t="shared" si="209"/>
        <v/>
      </c>
      <c r="CS427" s="84">
        <f>IFERROR(FIND("MARINHA DO BRASIL",consulta_completa__11[[#This Row],[14 - Inst. Atuando no Local]]),0)</f>
        <v>0</v>
      </c>
      <c r="CT427" s="84" t="str">
        <f t="shared" si="210"/>
        <v/>
      </c>
      <c r="CU427" s="84">
        <f>IFERROR(FIND("EMPRESA ESPECIALIZADA EM ATENDIMENTO",consulta_completa__11[[#This Row],[14 - Inst. Atuando no Local]]),0)</f>
        <v>0</v>
      </c>
      <c r="CV427" s="84" t="str">
        <f t="shared" si="211"/>
        <v/>
      </c>
      <c r="CW427" s="84">
        <f>IFERROR(FIND("IBAMA",consulta_completa__11[[#This Row],[14 - Inst. Atuando no Local]]),0)</f>
        <v>0</v>
      </c>
      <c r="CX427" s="84" t="str">
        <f t="shared" si="212"/>
        <v/>
      </c>
      <c r="CY427" s="84" t="str">
        <f>IF(consulta_completa__11[[#This Row],[14 - Inst. Atuando no Local]]="","X","")</f>
        <v>X</v>
      </c>
      <c r="CZ427" s="84">
        <f>IFERROR(FIND("OUTRA (S)",consulta_completa__11[[#This Row],[14 - Inst. Atuando no Local]]),0)</f>
        <v>0</v>
      </c>
      <c r="DA427" s="84" t="str">
        <f t="shared" si="213"/>
        <v/>
      </c>
      <c r="DB427" s="35" t="str">
        <f t="shared" si="214"/>
        <v>Sim</v>
      </c>
      <c r="DC427" s="35" t="str">
        <f t="shared" si="215"/>
        <v>Não</v>
      </c>
      <c r="DD427" s="35" t="str">
        <f t="shared" si="216"/>
        <v>Sim</v>
      </c>
      <c r="DE427" s="87" t="str">
        <f t="shared" si="187"/>
        <v>Federal</v>
      </c>
    </row>
    <row r="428" spans="1:109">
      <c r="A428" s="14">
        <v>202562464854</v>
      </c>
      <c r="B428" s="1">
        <v>45831</v>
      </c>
      <c r="C428" t="s">
        <v>109</v>
      </c>
      <c r="D428" t="s">
        <v>110</v>
      </c>
      <c r="E428" t="s">
        <v>139</v>
      </c>
      <c r="F428" t="s">
        <v>112</v>
      </c>
      <c r="G428" t="s">
        <v>113</v>
      </c>
      <c r="H428" t="s">
        <v>114</v>
      </c>
      <c r="I428" t="s">
        <v>114</v>
      </c>
      <c r="J428" t="s">
        <v>1151</v>
      </c>
      <c r="K428" t="s">
        <v>3972</v>
      </c>
      <c r="L428" t="s">
        <v>117</v>
      </c>
      <c r="M428" t="s">
        <v>118</v>
      </c>
      <c r="N428" t="s">
        <v>119</v>
      </c>
      <c r="O428" t="s">
        <v>120</v>
      </c>
      <c r="P428" t="s">
        <v>299</v>
      </c>
      <c r="Q428" t="s">
        <v>143</v>
      </c>
      <c r="R428" t="s">
        <v>123</v>
      </c>
      <c r="S428" t="s">
        <v>201</v>
      </c>
      <c r="T428" t="s">
        <v>3973</v>
      </c>
      <c r="U428" t="s">
        <v>3974</v>
      </c>
      <c r="V428" t="s">
        <v>3975</v>
      </c>
      <c r="Z428" t="s">
        <v>3976</v>
      </c>
      <c r="AA428" t="s">
        <v>410</v>
      </c>
      <c r="AB428" t="s">
        <v>206</v>
      </c>
      <c r="AC428" t="s">
        <v>399</v>
      </c>
      <c r="AD428">
        <v>1</v>
      </c>
      <c r="AE428" t="s">
        <v>206</v>
      </c>
      <c r="AF428" t="s">
        <v>113</v>
      </c>
      <c r="AG428" t="s">
        <v>113</v>
      </c>
      <c r="AH428" t="s">
        <v>131</v>
      </c>
      <c r="AI428" t="s">
        <v>132</v>
      </c>
      <c r="AJ428" t="s">
        <v>131</v>
      </c>
      <c r="AK428" t="s">
        <v>3977</v>
      </c>
      <c r="AL428" t="s">
        <v>3978</v>
      </c>
      <c r="AM428" t="s">
        <v>402</v>
      </c>
      <c r="AN428" t="s">
        <v>113</v>
      </c>
      <c r="AO428" t="s">
        <v>113</v>
      </c>
      <c r="AQ428" t="s">
        <v>211</v>
      </c>
      <c r="AR428" t="s">
        <v>113</v>
      </c>
      <c r="AS428" t="s">
        <v>113</v>
      </c>
      <c r="AT428" t="s">
        <v>113</v>
      </c>
      <c r="AU428" t="s">
        <v>113</v>
      </c>
      <c r="AW428" t="s">
        <v>113</v>
      </c>
      <c r="AX428" s="82">
        <f>IFERROR(FIND("Óbitos/feridos",consulta_completa__11[[#This Row],[13 - Ocorrências/Ambientes Atingidos]]),0)</f>
        <v>0</v>
      </c>
      <c r="AY428" s="83" t="str">
        <f t="shared" si="188"/>
        <v/>
      </c>
      <c r="AZ428" s="82">
        <f>IFERROR(FIND("População afetada/evacuada",consulta_completa__11[[#This Row],[13 - Ocorrências/Ambientes Atingidos]]),0)</f>
        <v>0</v>
      </c>
      <c r="BA428" s="82" t="str">
        <f t="shared" si="189"/>
        <v/>
      </c>
      <c r="BB428" s="82">
        <f>IFERROR(FIND("Suspensão de abastecimento de água",consulta_completa__11[[#This Row],[13 - Ocorrências/Ambientes Atingidos]]),0)</f>
        <v>0</v>
      </c>
      <c r="BC428" s="83" t="str">
        <f t="shared" si="217"/>
        <v/>
      </c>
      <c r="BD428" s="82">
        <f>IFERROR(FIND("Rio/córrego",consulta_completa__11[[#This Row],[13 - Ocorrências/Ambientes Atingidos]]),0)</f>
        <v>0</v>
      </c>
      <c r="BE428" s="83" t="str">
        <f t="shared" si="190"/>
        <v/>
      </c>
      <c r="BF428" s="82">
        <f>IFERROR(FIND("Lago",consulta_completa__11[[#This Row],[13 - Ocorrências/Ambientes Atingidos]]),0)</f>
        <v>0</v>
      </c>
      <c r="BG428" s="83" t="str">
        <f t="shared" si="191"/>
        <v/>
      </c>
      <c r="BH428" s="82">
        <f>IFERROR(FIND("Mar",consulta_completa__11[[#This Row],[13 - Ocorrências/Ambientes Atingidos]]),0)</f>
        <v>1</v>
      </c>
      <c r="BI428" s="83" t="str">
        <f t="shared" si="192"/>
        <v>X</v>
      </c>
      <c r="BJ428" s="82">
        <f>IFERROR(FIND("Praia",consulta_completa__11[[#This Row],[13 - Ocorrências/Ambientes Atingidos]]),0)</f>
        <v>0</v>
      </c>
      <c r="BK428" s="83" t="str">
        <f t="shared" si="193"/>
        <v/>
      </c>
      <c r="BL428" s="82">
        <f>IFERROR(FIND("Solo",consulta_completa__11[[#This Row],[13 - Ocorrências/Ambientes Atingidos]]),0)</f>
        <v>0</v>
      </c>
      <c r="BM428" s="83" t="str">
        <f t="shared" si="194"/>
        <v/>
      </c>
      <c r="BN428" s="82">
        <f>IFERROR(FIND("Águas subterrâneas",consulta_completa__11[[#This Row],[13 - Ocorrências/Ambientes Atingidos]]),0)</f>
        <v>0</v>
      </c>
      <c r="BO428" s="83" t="str">
        <f t="shared" si="195"/>
        <v/>
      </c>
      <c r="BP428" s="82">
        <f>IFERROR(FIND("Atmosfera",consulta_completa__11[[#This Row],[13 - Ocorrências/Ambientes Atingidos]]),0)</f>
        <v>0</v>
      </c>
      <c r="BQ428" s="83" t="str">
        <f t="shared" si="196"/>
        <v/>
      </c>
      <c r="BR428" s="82">
        <f>IFERROR(FIND("Flora",consulta_completa__11[[#This Row],[13 - Ocorrências/Ambientes Atingidos]]),0)</f>
        <v>0</v>
      </c>
      <c r="BS428" s="83" t="str">
        <f t="shared" si="197"/>
        <v/>
      </c>
      <c r="BT428" s="82">
        <f>IFERROR(FIND("Fauna",consulta_completa__11[[#This Row],[13 - Ocorrências/Ambientes Atingidos]]),0)</f>
        <v>0</v>
      </c>
      <c r="BU428" s="83" t="str">
        <f t="shared" si="198"/>
        <v/>
      </c>
      <c r="BV428" s="82">
        <f>IFERROR(FIND("UC federal",consulta_completa__11[[#This Row],[13 - Ocorrências/Ambientes Atingidos]]),0)</f>
        <v>0</v>
      </c>
      <c r="BW428" s="83" t="str">
        <f t="shared" si="199"/>
        <v/>
      </c>
      <c r="BX428" s="82">
        <f>IFERROR(FIND("UC estadual/municipal",consulta_completa__11[[#This Row],[13 - Ocorrências/Ambientes Atingidos]]),0)</f>
        <v>0</v>
      </c>
      <c r="BY428" s="83" t="str">
        <f t="shared" si="200"/>
        <v/>
      </c>
      <c r="BZ428" s="82">
        <f>IFERROR(FIND("Outro(s)",consulta_completa__11[[#This Row],[13 - Ocorrências/Ambientes Atingidos]]),0)</f>
        <v>0</v>
      </c>
      <c r="CA428" s="83" t="str">
        <f t="shared" si="201"/>
        <v/>
      </c>
      <c r="CB428" s="82">
        <f>IFERROR(FIND("Sem dano",consulta_completa__11[[#This Row],[13 - Ocorrências/Ambientes Atingidos]]),0)</f>
        <v>0</v>
      </c>
      <c r="CC428" s="83" t="str">
        <f t="shared" si="202"/>
        <v/>
      </c>
      <c r="CD428" s="82" t="str">
        <f>IF(consulta_completa__11[[#This Row],[13 - Ocorrências/Ambientes Atingidos]]="","X","")</f>
        <v/>
      </c>
      <c r="CE428" s="84">
        <f>IFERROR(FIND("IBAMA",consulta_completa__11[[#This Row],[14 - Inst. Atuando no Local]]),0)</f>
        <v>0</v>
      </c>
      <c r="CF428" s="84" t="str">
        <f t="shared" si="203"/>
        <v/>
      </c>
      <c r="CG428" s="84">
        <f>IFERROR(FIND("OEMA",consulta_completa__11[[#This Row],[14 - Inst. Atuando no Local]]),0)</f>
        <v>0</v>
      </c>
      <c r="CH428" s="84" t="str">
        <f t="shared" si="204"/>
        <v/>
      </c>
      <c r="CI428" s="84">
        <f>IFERROR(FIND("DEFESA CIVIL",consulta_completa__11[[#This Row],[14 - Inst. Atuando no Local]]),0)</f>
        <v>0</v>
      </c>
      <c r="CJ428" s="84" t="str">
        <f t="shared" si="205"/>
        <v/>
      </c>
      <c r="CK428" s="84">
        <f>IFERROR(FIND("CORPO DE BOMBEIROS",consulta_completa__11[[#This Row],[14 - Inst. Atuando no Local]]),0)</f>
        <v>0</v>
      </c>
      <c r="CL428" s="84" t="str">
        <f t="shared" si="206"/>
        <v/>
      </c>
      <c r="CM428" s="84">
        <f>IFERROR(FIND("POLÍCIA RODOVIÁRIA",consulta_completa__11[[#This Row],[14 - Inst. Atuando no Local]]),0)</f>
        <v>0</v>
      </c>
      <c r="CN428" s="84" t="str">
        <f t="shared" si="207"/>
        <v/>
      </c>
      <c r="CO428" s="84">
        <f>IFERROR(FIND("POLÍCIA MILITAR",consulta_completa__11[[#This Row],[14 - Inst. Atuando no Local]]),0)</f>
        <v>0</v>
      </c>
      <c r="CP428" s="84" t="str">
        <f t="shared" si="208"/>
        <v/>
      </c>
      <c r="CQ428" s="84">
        <f>IFERROR(FIND("POLÍCIA CIVIL",consulta_completa__11[[#This Row],[14 - Inst. Atuando no Local]]),0)</f>
        <v>0</v>
      </c>
      <c r="CR428" s="84" t="str">
        <f t="shared" si="209"/>
        <v/>
      </c>
      <c r="CS428" s="84">
        <f>IFERROR(FIND("MARINHA DO BRASIL",consulta_completa__11[[#This Row],[14 - Inst. Atuando no Local]]),0)</f>
        <v>0</v>
      </c>
      <c r="CT428" s="84" t="str">
        <f t="shared" si="210"/>
        <v/>
      </c>
      <c r="CU428" s="84">
        <f>IFERROR(FIND("EMPRESA ESPECIALIZADA EM ATENDIMENTO",consulta_completa__11[[#This Row],[14 - Inst. Atuando no Local]]),0)</f>
        <v>0</v>
      </c>
      <c r="CV428" s="84" t="str">
        <f t="shared" si="211"/>
        <v/>
      </c>
      <c r="CW428" s="84">
        <f>IFERROR(FIND("IBAMA",consulta_completa__11[[#This Row],[14 - Inst. Atuando no Local]]),0)</f>
        <v>0</v>
      </c>
      <c r="CX428" s="84" t="str">
        <f t="shared" si="212"/>
        <v/>
      </c>
      <c r="CY428" s="84" t="str">
        <f>IF(consulta_completa__11[[#This Row],[14 - Inst. Atuando no Local]]="","X","")</f>
        <v/>
      </c>
      <c r="CZ428" s="84">
        <f>IFERROR(FIND("OUTRA (S)",consulta_completa__11[[#This Row],[14 - Inst. Atuando no Local]]),0)</f>
        <v>0</v>
      </c>
      <c r="DA428" s="84" t="str">
        <f t="shared" si="213"/>
        <v/>
      </c>
      <c r="DB428" s="35" t="str">
        <f t="shared" si="214"/>
        <v>Sim</v>
      </c>
      <c r="DC428" s="35" t="str">
        <f t="shared" si="215"/>
        <v>Não</v>
      </c>
      <c r="DD428" s="35" t="str">
        <f t="shared" si="216"/>
        <v>Sim</v>
      </c>
      <c r="DE428" s="87" t="str">
        <f t="shared" si="187"/>
        <v>Federal</v>
      </c>
    </row>
    <row r="429" spans="1:109">
      <c r="A429" s="14">
        <v>202562461228</v>
      </c>
      <c r="B429" s="1">
        <v>45832</v>
      </c>
      <c r="C429" t="s">
        <v>3979</v>
      </c>
      <c r="D429" t="s">
        <v>830</v>
      </c>
      <c r="E429" t="s">
        <v>286</v>
      </c>
      <c r="F429" t="s">
        <v>112</v>
      </c>
      <c r="G429" t="s">
        <v>646</v>
      </c>
      <c r="H429" t="s">
        <v>1329</v>
      </c>
      <c r="I429" t="s">
        <v>648</v>
      </c>
      <c r="J429" t="s">
        <v>113</v>
      </c>
      <c r="K429" t="s">
        <v>114</v>
      </c>
      <c r="L429" t="s">
        <v>114</v>
      </c>
      <c r="M429" t="s">
        <v>139</v>
      </c>
      <c r="N429" t="s">
        <v>2719</v>
      </c>
      <c r="O429" t="s">
        <v>239</v>
      </c>
      <c r="P429" t="s">
        <v>355</v>
      </c>
      <c r="Q429" t="s">
        <v>143</v>
      </c>
      <c r="R429" t="s">
        <v>123</v>
      </c>
      <c r="S429" t="s">
        <v>113</v>
      </c>
      <c r="T429" t="s">
        <v>3980</v>
      </c>
      <c r="U429" t="s">
        <v>3981</v>
      </c>
      <c r="V429" t="s">
        <v>3982</v>
      </c>
      <c r="Z429" t="s">
        <v>3983</v>
      </c>
      <c r="AA429" t="s">
        <v>3984</v>
      </c>
      <c r="AB429" t="s">
        <v>3985</v>
      </c>
      <c r="AC429" t="s">
        <v>3986</v>
      </c>
      <c r="AD429">
        <v>0</v>
      </c>
      <c r="AE429" t="s">
        <v>3987</v>
      </c>
      <c r="AF429" t="s">
        <v>113</v>
      </c>
      <c r="AG429" t="s">
        <v>113</v>
      </c>
      <c r="AH429" t="s">
        <v>131</v>
      </c>
      <c r="AI429" t="s">
        <v>131</v>
      </c>
      <c r="AJ429" t="s">
        <v>132</v>
      </c>
      <c r="AK429" t="s">
        <v>113</v>
      </c>
      <c r="AL429" t="s">
        <v>113</v>
      </c>
      <c r="AM429" t="s">
        <v>3988</v>
      </c>
      <c r="AN429" t="s">
        <v>3989</v>
      </c>
      <c r="AO429" t="s">
        <v>3990</v>
      </c>
      <c r="AP429">
        <v>43998076786</v>
      </c>
      <c r="AQ429" t="s">
        <v>3991</v>
      </c>
      <c r="AR429" t="s">
        <v>113</v>
      </c>
      <c r="AS429" t="s">
        <v>113</v>
      </c>
      <c r="AT429" t="s">
        <v>113</v>
      </c>
      <c r="AU429" t="s">
        <v>113</v>
      </c>
      <c r="AW429" t="s">
        <v>113</v>
      </c>
      <c r="AX429" s="82">
        <f>IFERROR(FIND("Óbitos/feridos",consulta_completa__11[[#This Row],[13 - Ocorrências/Ambientes Atingidos]]),0)</f>
        <v>0</v>
      </c>
      <c r="AY429" s="83" t="str">
        <f t="shared" si="188"/>
        <v/>
      </c>
      <c r="AZ429" s="82">
        <f>IFERROR(FIND("População afetada/evacuada",consulta_completa__11[[#This Row],[13 - Ocorrências/Ambientes Atingidos]]),0)</f>
        <v>0</v>
      </c>
      <c r="BA429" s="82" t="str">
        <f t="shared" si="189"/>
        <v/>
      </c>
      <c r="BB429" s="82">
        <f>IFERROR(FIND("Suspensão de abastecimento de água",consulta_completa__11[[#This Row],[13 - Ocorrências/Ambientes Atingidos]]),0)</f>
        <v>0</v>
      </c>
      <c r="BC429" s="83" t="str">
        <f t="shared" si="217"/>
        <v/>
      </c>
      <c r="BD429" s="82">
        <f>IFERROR(FIND("Rio/córrego",consulta_completa__11[[#This Row],[13 - Ocorrências/Ambientes Atingidos]]),0)</f>
        <v>0</v>
      </c>
      <c r="BE429" s="83" t="str">
        <f t="shared" si="190"/>
        <v/>
      </c>
      <c r="BF429" s="82">
        <f>IFERROR(FIND("Lago",consulta_completa__11[[#This Row],[13 - Ocorrências/Ambientes Atingidos]]),0)</f>
        <v>0</v>
      </c>
      <c r="BG429" s="83" t="str">
        <f t="shared" si="191"/>
        <v/>
      </c>
      <c r="BH429" s="82">
        <f>IFERROR(FIND("Mar",consulta_completa__11[[#This Row],[13 - Ocorrências/Ambientes Atingidos]]),0)</f>
        <v>0</v>
      </c>
      <c r="BI429" s="83" t="str">
        <f t="shared" si="192"/>
        <v/>
      </c>
      <c r="BJ429" s="82">
        <f>IFERROR(FIND("Praia",consulta_completa__11[[#This Row],[13 - Ocorrências/Ambientes Atingidos]]),0)</f>
        <v>0</v>
      </c>
      <c r="BK429" s="83" t="str">
        <f t="shared" si="193"/>
        <v/>
      </c>
      <c r="BL429" s="82">
        <f>IFERROR(FIND("Solo",consulta_completa__11[[#This Row],[13 - Ocorrências/Ambientes Atingidos]]),0)</f>
        <v>0</v>
      </c>
      <c r="BM429" s="83" t="str">
        <f t="shared" si="194"/>
        <v/>
      </c>
      <c r="BN429" s="82">
        <f>IFERROR(FIND("Águas subterrâneas",consulta_completa__11[[#This Row],[13 - Ocorrências/Ambientes Atingidos]]),0)</f>
        <v>0</v>
      </c>
      <c r="BO429" s="83" t="str">
        <f t="shared" si="195"/>
        <v/>
      </c>
      <c r="BP429" s="82">
        <f>IFERROR(FIND("Atmosfera",consulta_completa__11[[#This Row],[13 - Ocorrências/Ambientes Atingidos]]),0)</f>
        <v>0</v>
      </c>
      <c r="BQ429" s="83" t="str">
        <f t="shared" si="196"/>
        <v/>
      </c>
      <c r="BR429" s="82">
        <f>IFERROR(FIND("Flora",consulta_completa__11[[#This Row],[13 - Ocorrências/Ambientes Atingidos]]),0)</f>
        <v>0</v>
      </c>
      <c r="BS429" s="83" t="str">
        <f t="shared" si="197"/>
        <v/>
      </c>
      <c r="BT429" s="82">
        <f>IFERROR(FIND("Fauna",consulta_completa__11[[#This Row],[13 - Ocorrências/Ambientes Atingidos]]),0)</f>
        <v>0</v>
      </c>
      <c r="BU429" s="83" t="str">
        <f t="shared" si="198"/>
        <v/>
      </c>
      <c r="BV429" s="82">
        <f>IFERROR(FIND("UC federal",consulta_completa__11[[#This Row],[13 - Ocorrências/Ambientes Atingidos]]),0)</f>
        <v>0</v>
      </c>
      <c r="BW429" s="83" t="str">
        <f t="shared" si="199"/>
        <v/>
      </c>
      <c r="BX429" s="82">
        <f>IFERROR(FIND("UC estadual/municipal",consulta_completa__11[[#This Row],[13 - Ocorrências/Ambientes Atingidos]]),0)</f>
        <v>0</v>
      </c>
      <c r="BY429" s="83" t="str">
        <f t="shared" si="200"/>
        <v/>
      </c>
      <c r="BZ429" s="82">
        <f>IFERROR(FIND("Outro(s)",consulta_completa__11[[#This Row],[13 - Ocorrências/Ambientes Atingidos]]),0)</f>
        <v>1</v>
      </c>
      <c r="CA429" s="83" t="str">
        <f t="shared" si="201"/>
        <v>X</v>
      </c>
      <c r="CB429" s="82">
        <f>IFERROR(FIND("Sem dano",consulta_completa__11[[#This Row],[13 - Ocorrências/Ambientes Atingidos]]),0)</f>
        <v>0</v>
      </c>
      <c r="CC429" s="83" t="str">
        <f t="shared" si="202"/>
        <v/>
      </c>
      <c r="CD429" s="82" t="str">
        <f>IF(consulta_completa__11[[#This Row],[13 - Ocorrências/Ambientes Atingidos]]="","X","")</f>
        <v/>
      </c>
      <c r="CE429" s="84">
        <f>IFERROR(FIND("IBAMA",consulta_completa__11[[#This Row],[14 - Inst. Atuando no Local]]),0)</f>
        <v>0</v>
      </c>
      <c r="CF429" s="84" t="str">
        <f t="shared" si="203"/>
        <v/>
      </c>
      <c r="CG429" s="84">
        <f>IFERROR(FIND("OEMA",consulta_completa__11[[#This Row],[14 - Inst. Atuando no Local]]),0)</f>
        <v>0</v>
      </c>
      <c r="CH429" s="84" t="str">
        <f t="shared" si="204"/>
        <v/>
      </c>
      <c r="CI429" s="84">
        <f>IFERROR(FIND("DEFESA CIVIL",consulta_completa__11[[#This Row],[14 - Inst. Atuando no Local]]),0)</f>
        <v>0</v>
      </c>
      <c r="CJ429" s="84" t="str">
        <f t="shared" si="205"/>
        <v/>
      </c>
      <c r="CK429" s="84">
        <f>IFERROR(FIND("CORPO DE BOMBEIROS",consulta_completa__11[[#This Row],[14 - Inst. Atuando no Local]]),0)</f>
        <v>0</v>
      </c>
      <c r="CL429" s="84" t="str">
        <f t="shared" si="206"/>
        <v/>
      </c>
      <c r="CM429" s="84">
        <f>IFERROR(FIND("POLÍCIA RODOVIÁRIA",consulta_completa__11[[#This Row],[14 - Inst. Atuando no Local]]),0)</f>
        <v>0</v>
      </c>
      <c r="CN429" s="84" t="str">
        <f t="shared" si="207"/>
        <v/>
      </c>
      <c r="CO429" s="84">
        <f>IFERROR(FIND("POLÍCIA MILITAR",consulta_completa__11[[#This Row],[14 - Inst. Atuando no Local]]),0)</f>
        <v>0</v>
      </c>
      <c r="CP429" s="84" t="str">
        <f t="shared" si="208"/>
        <v/>
      </c>
      <c r="CQ429" s="84">
        <f>IFERROR(FIND("POLÍCIA CIVIL",consulta_completa__11[[#This Row],[14 - Inst. Atuando no Local]]),0)</f>
        <v>0</v>
      </c>
      <c r="CR429" s="84" t="str">
        <f t="shared" si="209"/>
        <v/>
      </c>
      <c r="CS429" s="84">
        <f>IFERROR(FIND("MARINHA DO BRASIL",consulta_completa__11[[#This Row],[14 - Inst. Atuando no Local]]),0)</f>
        <v>0</v>
      </c>
      <c r="CT429" s="84" t="str">
        <f t="shared" si="210"/>
        <v/>
      </c>
      <c r="CU429" s="84">
        <f>IFERROR(FIND("EMPRESA ESPECIALIZADA EM ATENDIMENTO",consulta_completa__11[[#This Row],[14 - Inst. Atuando no Local]]),0)</f>
        <v>0</v>
      </c>
      <c r="CV429" s="84" t="str">
        <f t="shared" si="211"/>
        <v/>
      </c>
      <c r="CW429" s="84">
        <f>IFERROR(FIND("IBAMA",consulta_completa__11[[#This Row],[14 - Inst. Atuando no Local]]),0)</f>
        <v>0</v>
      </c>
      <c r="CX429" s="84" t="str">
        <f t="shared" si="212"/>
        <v/>
      </c>
      <c r="CY429" s="84" t="str">
        <f>IF(consulta_completa__11[[#This Row],[14 - Inst. Atuando no Local]]="","X","")</f>
        <v/>
      </c>
      <c r="CZ429" s="84">
        <f>IFERROR(FIND("OUTRA (S)",consulta_completa__11[[#This Row],[14 - Inst. Atuando no Local]]),0)</f>
        <v>0</v>
      </c>
      <c r="DA429" s="84" t="str">
        <f t="shared" si="213"/>
        <v/>
      </c>
      <c r="DB429" s="35" t="str">
        <f t="shared" si="214"/>
        <v>Sim</v>
      </c>
      <c r="DC429" s="35" t="str">
        <f t="shared" si="215"/>
        <v>Não</v>
      </c>
      <c r="DD429" s="35" t="str">
        <f t="shared" si="216"/>
        <v>Sim</v>
      </c>
      <c r="DE429" s="87" t="str">
        <f t="shared" si="187"/>
        <v>Sem informação</v>
      </c>
    </row>
    <row r="430" spans="1:109">
      <c r="A430" s="14">
        <v>202562561244</v>
      </c>
      <c r="B430" s="1">
        <v>45832</v>
      </c>
      <c r="C430" t="s">
        <v>502</v>
      </c>
      <c r="D430" t="s">
        <v>254</v>
      </c>
      <c r="E430" t="s">
        <v>139</v>
      </c>
      <c r="F430" t="s">
        <v>112</v>
      </c>
      <c r="G430" t="s">
        <v>113</v>
      </c>
      <c r="H430" t="s">
        <v>114</v>
      </c>
      <c r="I430" t="s">
        <v>114</v>
      </c>
      <c r="J430" t="s">
        <v>113</v>
      </c>
      <c r="K430" t="s">
        <v>114</v>
      </c>
      <c r="L430" t="s">
        <v>114</v>
      </c>
      <c r="M430" t="s">
        <v>140</v>
      </c>
      <c r="N430" t="s">
        <v>141</v>
      </c>
      <c r="O430" t="s">
        <v>113</v>
      </c>
      <c r="P430" t="s">
        <v>355</v>
      </c>
      <c r="Q430" t="s">
        <v>122</v>
      </c>
      <c r="R430" t="s">
        <v>123</v>
      </c>
      <c r="S430" t="s">
        <v>113</v>
      </c>
      <c r="T430" t="s">
        <v>3992</v>
      </c>
      <c r="U430" t="s">
        <v>145</v>
      </c>
      <c r="V430" t="s">
        <v>3993</v>
      </c>
      <c r="Y430" t="b">
        <v>1</v>
      </c>
      <c r="Z430" t="s">
        <v>1612</v>
      </c>
      <c r="AA430" t="s">
        <v>113</v>
      </c>
      <c r="AB430" t="s">
        <v>509</v>
      </c>
      <c r="AC430" t="s">
        <v>113</v>
      </c>
      <c r="AD430">
        <v>2</v>
      </c>
      <c r="AE430" t="s">
        <v>113</v>
      </c>
      <c r="AF430" t="s">
        <v>3994</v>
      </c>
      <c r="AG430" t="s">
        <v>2972</v>
      </c>
      <c r="AH430" t="s">
        <v>131</v>
      </c>
      <c r="AI430" t="s">
        <v>131</v>
      </c>
      <c r="AJ430" t="s">
        <v>131</v>
      </c>
      <c r="AK430" t="s">
        <v>3995</v>
      </c>
      <c r="AL430" t="s">
        <v>3996</v>
      </c>
      <c r="AM430" t="s">
        <v>153</v>
      </c>
      <c r="AN430" t="s">
        <v>154</v>
      </c>
      <c r="AO430" t="s">
        <v>155</v>
      </c>
      <c r="AP430">
        <v>6133161070</v>
      </c>
      <c r="AQ430" t="s">
        <v>156</v>
      </c>
      <c r="AR430" t="s">
        <v>113</v>
      </c>
      <c r="AS430" t="s">
        <v>113</v>
      </c>
      <c r="AT430" t="s">
        <v>3997</v>
      </c>
      <c r="AU430" t="s">
        <v>255</v>
      </c>
      <c r="AV430">
        <v>2100000000</v>
      </c>
      <c r="AW430" t="s">
        <v>159</v>
      </c>
      <c r="AX430" s="82">
        <f>IFERROR(FIND("Óbitos/feridos",consulta_completa__11[[#This Row],[13 - Ocorrências/Ambientes Atingidos]]),0)</f>
        <v>0</v>
      </c>
      <c r="AY430" s="83" t="str">
        <f t="shared" si="188"/>
        <v/>
      </c>
      <c r="AZ430" s="82">
        <f>IFERROR(FIND("População afetada/evacuada",consulta_completa__11[[#This Row],[13 - Ocorrências/Ambientes Atingidos]]),0)</f>
        <v>0</v>
      </c>
      <c r="BA430" s="82" t="str">
        <f t="shared" si="189"/>
        <v/>
      </c>
      <c r="BB430" s="82">
        <f>IFERROR(FIND("Suspensão de abastecimento de água",consulta_completa__11[[#This Row],[13 - Ocorrências/Ambientes Atingidos]]),0)</f>
        <v>0</v>
      </c>
      <c r="BC430" s="83" t="str">
        <f t="shared" si="217"/>
        <v/>
      </c>
      <c r="BD430" s="82">
        <f>IFERROR(FIND("Rio/córrego",consulta_completa__11[[#This Row],[13 - Ocorrências/Ambientes Atingidos]]),0)</f>
        <v>0</v>
      </c>
      <c r="BE430" s="83" t="str">
        <f t="shared" si="190"/>
        <v/>
      </c>
      <c r="BF430" s="82">
        <f>IFERROR(FIND("Lago",consulta_completa__11[[#This Row],[13 - Ocorrências/Ambientes Atingidos]]),0)</f>
        <v>0</v>
      </c>
      <c r="BG430" s="83" t="str">
        <f t="shared" si="191"/>
        <v/>
      </c>
      <c r="BH430" s="82">
        <f>IFERROR(FIND("Mar",consulta_completa__11[[#This Row],[13 - Ocorrências/Ambientes Atingidos]]),0)</f>
        <v>0</v>
      </c>
      <c r="BI430" s="83" t="str">
        <f t="shared" si="192"/>
        <v/>
      </c>
      <c r="BJ430" s="82">
        <f>IFERROR(FIND("Praia",consulta_completa__11[[#This Row],[13 - Ocorrências/Ambientes Atingidos]]),0)</f>
        <v>0</v>
      </c>
      <c r="BK430" s="83" t="str">
        <f t="shared" si="193"/>
        <v/>
      </c>
      <c r="BL430" s="82">
        <f>IFERROR(FIND("Solo",consulta_completa__11[[#This Row],[13 - Ocorrências/Ambientes Atingidos]]),0)</f>
        <v>1</v>
      </c>
      <c r="BM430" s="83" t="str">
        <f t="shared" si="194"/>
        <v>X</v>
      </c>
      <c r="BN430" s="82">
        <f>IFERROR(FIND("Águas subterrâneas",consulta_completa__11[[#This Row],[13 - Ocorrências/Ambientes Atingidos]]),0)</f>
        <v>0</v>
      </c>
      <c r="BO430" s="83" t="str">
        <f t="shared" si="195"/>
        <v/>
      </c>
      <c r="BP430" s="82">
        <f>IFERROR(FIND("Atmosfera",consulta_completa__11[[#This Row],[13 - Ocorrências/Ambientes Atingidos]]),0)</f>
        <v>0</v>
      </c>
      <c r="BQ430" s="83" t="str">
        <f t="shared" si="196"/>
        <v/>
      </c>
      <c r="BR430" s="82">
        <f>IFERROR(FIND("Flora",consulta_completa__11[[#This Row],[13 - Ocorrências/Ambientes Atingidos]]),0)</f>
        <v>0</v>
      </c>
      <c r="BS430" s="83" t="str">
        <f t="shared" si="197"/>
        <v/>
      </c>
      <c r="BT430" s="82">
        <f>IFERROR(FIND("Fauna",consulta_completa__11[[#This Row],[13 - Ocorrências/Ambientes Atingidos]]),0)</f>
        <v>0</v>
      </c>
      <c r="BU430" s="83" t="str">
        <f t="shared" si="198"/>
        <v/>
      </c>
      <c r="BV430" s="82">
        <f>IFERROR(FIND("UC federal",consulta_completa__11[[#This Row],[13 - Ocorrências/Ambientes Atingidos]]),0)</f>
        <v>0</v>
      </c>
      <c r="BW430" s="83" t="str">
        <f t="shared" si="199"/>
        <v/>
      </c>
      <c r="BX430" s="82">
        <f>IFERROR(FIND("UC estadual/municipal",consulta_completa__11[[#This Row],[13 - Ocorrências/Ambientes Atingidos]]),0)</f>
        <v>0</v>
      </c>
      <c r="BY430" s="83" t="str">
        <f t="shared" si="200"/>
        <v/>
      </c>
      <c r="BZ430" s="82">
        <f>IFERROR(FIND("Outro(s)",consulta_completa__11[[#This Row],[13 - Ocorrências/Ambientes Atingidos]]),0)</f>
        <v>0</v>
      </c>
      <c r="CA430" s="83" t="str">
        <f t="shared" si="201"/>
        <v/>
      </c>
      <c r="CB430" s="82">
        <f>IFERROR(FIND("Sem dano",consulta_completa__11[[#This Row],[13 - Ocorrências/Ambientes Atingidos]]),0)</f>
        <v>0</v>
      </c>
      <c r="CC430" s="83" t="str">
        <f t="shared" si="202"/>
        <v/>
      </c>
      <c r="CD430" s="82" t="str">
        <f>IF(consulta_completa__11[[#This Row],[13 - Ocorrências/Ambientes Atingidos]]="","X","")</f>
        <v/>
      </c>
      <c r="CE430" s="84">
        <f>IFERROR(FIND("IBAMA",consulta_completa__11[[#This Row],[14 - Inst. Atuando no Local]]),0)</f>
        <v>0</v>
      </c>
      <c r="CF430" s="84" t="str">
        <f t="shared" si="203"/>
        <v/>
      </c>
      <c r="CG430" s="84">
        <f>IFERROR(FIND("OEMA",consulta_completa__11[[#This Row],[14 - Inst. Atuando no Local]]),0)</f>
        <v>0</v>
      </c>
      <c r="CH430" s="84" t="str">
        <f t="shared" si="204"/>
        <v/>
      </c>
      <c r="CI430" s="84">
        <f>IFERROR(FIND("DEFESA CIVIL",consulta_completa__11[[#This Row],[14 - Inst. Atuando no Local]]),0)</f>
        <v>0</v>
      </c>
      <c r="CJ430" s="84" t="str">
        <f t="shared" si="205"/>
        <v/>
      </c>
      <c r="CK430" s="84">
        <f>IFERROR(FIND("CORPO DE BOMBEIROS",consulta_completa__11[[#This Row],[14 - Inst. Atuando no Local]]),0)</f>
        <v>0</v>
      </c>
      <c r="CL430" s="84" t="str">
        <f t="shared" si="206"/>
        <v/>
      </c>
      <c r="CM430" s="84">
        <f>IFERROR(FIND("POLÍCIA RODOVIÁRIA",consulta_completa__11[[#This Row],[14 - Inst. Atuando no Local]]),0)</f>
        <v>0</v>
      </c>
      <c r="CN430" s="84" t="str">
        <f t="shared" si="207"/>
        <v/>
      </c>
      <c r="CO430" s="84">
        <f>IFERROR(FIND("POLÍCIA MILITAR",consulta_completa__11[[#This Row],[14 - Inst. Atuando no Local]]),0)</f>
        <v>0</v>
      </c>
      <c r="CP430" s="84" t="str">
        <f t="shared" si="208"/>
        <v/>
      </c>
      <c r="CQ430" s="84">
        <f>IFERROR(FIND("POLÍCIA CIVIL",consulta_completa__11[[#This Row],[14 - Inst. Atuando no Local]]),0)</f>
        <v>0</v>
      </c>
      <c r="CR430" s="84" t="str">
        <f t="shared" si="209"/>
        <v/>
      </c>
      <c r="CS430" s="84">
        <f>IFERROR(FIND("MARINHA DO BRASIL",consulta_completa__11[[#This Row],[14 - Inst. Atuando no Local]]),0)</f>
        <v>0</v>
      </c>
      <c r="CT430" s="84" t="str">
        <f t="shared" si="210"/>
        <v/>
      </c>
      <c r="CU430" s="84">
        <f>IFERROR(FIND("EMPRESA ESPECIALIZADA EM ATENDIMENTO",consulta_completa__11[[#This Row],[14 - Inst. Atuando no Local]]),0)</f>
        <v>0</v>
      </c>
      <c r="CV430" s="84" t="str">
        <f t="shared" si="211"/>
        <v/>
      </c>
      <c r="CW430" s="84">
        <f>IFERROR(FIND("IBAMA",consulta_completa__11[[#This Row],[14 - Inst. Atuando no Local]]),0)</f>
        <v>0</v>
      </c>
      <c r="CX430" s="84" t="str">
        <f t="shared" si="212"/>
        <v/>
      </c>
      <c r="CY430" s="84" t="str">
        <f>IF(consulta_completa__11[[#This Row],[14 - Inst. Atuando no Local]]="","X","")</f>
        <v/>
      </c>
      <c r="CZ430" s="84">
        <f>IFERROR(FIND("OUTRA (S)",consulta_completa__11[[#This Row],[14 - Inst. Atuando no Local]]),0)</f>
        <v>0</v>
      </c>
      <c r="DA430" s="84" t="str">
        <f t="shared" si="213"/>
        <v/>
      </c>
      <c r="DB430" s="35" t="str">
        <f t="shared" si="214"/>
        <v>Sim</v>
      </c>
      <c r="DC430" s="35" t="str">
        <f t="shared" si="215"/>
        <v>Não</v>
      </c>
      <c r="DD430" s="35" t="str">
        <f t="shared" si="216"/>
        <v>Sim</v>
      </c>
      <c r="DE430" s="87" t="str">
        <f t="shared" si="187"/>
        <v>Estadual</v>
      </c>
    </row>
    <row r="431" spans="1:109">
      <c r="A431" s="14">
        <v>202562546849</v>
      </c>
      <c r="B431" s="1">
        <v>45833</v>
      </c>
      <c r="C431" t="s">
        <v>3998</v>
      </c>
      <c r="D431" t="s">
        <v>161</v>
      </c>
      <c r="E431" t="s">
        <v>162</v>
      </c>
      <c r="F431" t="s">
        <v>163</v>
      </c>
      <c r="G431" t="s">
        <v>113</v>
      </c>
      <c r="H431" t="s">
        <v>114</v>
      </c>
      <c r="I431" t="s">
        <v>114</v>
      </c>
      <c r="J431" t="s">
        <v>3999</v>
      </c>
      <c r="K431" t="s">
        <v>4000</v>
      </c>
      <c r="L431" t="s">
        <v>166</v>
      </c>
      <c r="M431" t="s">
        <v>140</v>
      </c>
      <c r="N431" t="s">
        <v>141</v>
      </c>
      <c r="O431" t="s">
        <v>239</v>
      </c>
      <c r="P431" t="s">
        <v>121</v>
      </c>
      <c r="Q431" t="s">
        <v>143</v>
      </c>
      <c r="R431" t="s">
        <v>123</v>
      </c>
      <c r="S431" t="s">
        <v>113</v>
      </c>
      <c r="T431" t="s">
        <v>4001</v>
      </c>
      <c r="U431" t="s">
        <v>4002</v>
      </c>
      <c r="V431" t="s">
        <v>4003</v>
      </c>
      <c r="Z431" t="s">
        <v>4004</v>
      </c>
      <c r="AA431" t="s">
        <v>4005</v>
      </c>
      <c r="AB431" t="s">
        <v>1345</v>
      </c>
      <c r="AC431" t="s">
        <v>173</v>
      </c>
      <c r="AD431">
        <v>1</v>
      </c>
      <c r="AE431" t="s">
        <v>4006</v>
      </c>
      <c r="AF431" t="s">
        <v>113</v>
      </c>
      <c r="AG431" t="s">
        <v>113</v>
      </c>
      <c r="AH431" t="s">
        <v>131</v>
      </c>
      <c r="AI431" t="s">
        <v>131</v>
      </c>
      <c r="AJ431" t="s">
        <v>132</v>
      </c>
      <c r="AK431" t="s">
        <v>113</v>
      </c>
      <c r="AL431" t="s">
        <v>4007</v>
      </c>
      <c r="AM431" t="s">
        <v>1347</v>
      </c>
      <c r="AN431" t="s">
        <v>358</v>
      </c>
      <c r="AO431" t="s">
        <v>177</v>
      </c>
      <c r="AP431">
        <v>16991797303</v>
      </c>
      <c r="AQ431" t="s">
        <v>1348</v>
      </c>
      <c r="AR431" t="s">
        <v>113</v>
      </c>
      <c r="AS431" t="s">
        <v>113</v>
      </c>
      <c r="AT431" t="s">
        <v>113</v>
      </c>
      <c r="AU431" t="s">
        <v>113</v>
      </c>
      <c r="AW431" t="s">
        <v>113</v>
      </c>
      <c r="AX431" s="82">
        <f>IFERROR(FIND("Óbitos/feridos",consulta_completa__11[[#This Row],[13 - Ocorrências/Ambientes Atingidos]]),0)</f>
        <v>0</v>
      </c>
      <c r="AY431" s="83" t="str">
        <f t="shared" si="188"/>
        <v/>
      </c>
      <c r="AZ431" s="82">
        <f>IFERROR(FIND("População afetada/evacuada",consulta_completa__11[[#This Row],[13 - Ocorrências/Ambientes Atingidos]]),0)</f>
        <v>0</v>
      </c>
      <c r="BA431" s="82" t="str">
        <f t="shared" si="189"/>
        <v/>
      </c>
      <c r="BB431" s="82">
        <f>IFERROR(FIND("Suspensão de abastecimento de água",consulta_completa__11[[#This Row],[13 - Ocorrências/Ambientes Atingidos]]),0)</f>
        <v>0</v>
      </c>
      <c r="BC431" s="83" t="str">
        <f t="shared" si="217"/>
        <v/>
      </c>
      <c r="BD431" s="82">
        <f>IFERROR(FIND("Rio/córrego",consulta_completa__11[[#This Row],[13 - Ocorrências/Ambientes Atingidos]]),0)</f>
        <v>0</v>
      </c>
      <c r="BE431" s="83" t="str">
        <f t="shared" si="190"/>
        <v/>
      </c>
      <c r="BF431" s="82">
        <f>IFERROR(FIND("Lago",consulta_completa__11[[#This Row],[13 - Ocorrências/Ambientes Atingidos]]),0)</f>
        <v>0</v>
      </c>
      <c r="BG431" s="83" t="str">
        <f t="shared" si="191"/>
        <v/>
      </c>
      <c r="BH431" s="82">
        <f>IFERROR(FIND("Mar",consulta_completa__11[[#This Row],[13 - Ocorrências/Ambientes Atingidos]]),0)</f>
        <v>0</v>
      </c>
      <c r="BI431" s="83" t="str">
        <f t="shared" si="192"/>
        <v/>
      </c>
      <c r="BJ431" s="82">
        <f>IFERROR(FIND("Praia",consulta_completa__11[[#This Row],[13 - Ocorrências/Ambientes Atingidos]]),0)</f>
        <v>0</v>
      </c>
      <c r="BK431" s="83" t="str">
        <f t="shared" si="193"/>
        <v/>
      </c>
      <c r="BL431" s="82">
        <f>IFERROR(FIND("Solo",consulta_completa__11[[#This Row],[13 - Ocorrências/Ambientes Atingidos]]),0)</f>
        <v>1</v>
      </c>
      <c r="BM431" s="83" t="str">
        <f t="shared" si="194"/>
        <v>X</v>
      </c>
      <c r="BN431" s="82">
        <f>IFERROR(FIND("Águas subterrâneas",consulta_completa__11[[#This Row],[13 - Ocorrências/Ambientes Atingidos]]),0)</f>
        <v>0</v>
      </c>
      <c r="BO431" s="83" t="str">
        <f t="shared" si="195"/>
        <v/>
      </c>
      <c r="BP431" s="82">
        <f>IFERROR(FIND("Atmosfera",consulta_completa__11[[#This Row],[13 - Ocorrências/Ambientes Atingidos]]),0)</f>
        <v>0</v>
      </c>
      <c r="BQ431" s="83" t="str">
        <f t="shared" si="196"/>
        <v/>
      </c>
      <c r="BR431" s="82">
        <f>IFERROR(FIND("Flora",consulta_completa__11[[#This Row],[13 - Ocorrências/Ambientes Atingidos]]),0)</f>
        <v>0</v>
      </c>
      <c r="BS431" s="83" t="str">
        <f t="shared" si="197"/>
        <v/>
      </c>
      <c r="BT431" s="82">
        <f>IFERROR(FIND("Fauna",consulta_completa__11[[#This Row],[13 - Ocorrências/Ambientes Atingidos]]),0)</f>
        <v>0</v>
      </c>
      <c r="BU431" s="83" t="str">
        <f t="shared" si="198"/>
        <v/>
      </c>
      <c r="BV431" s="82">
        <f>IFERROR(FIND("UC federal",consulta_completa__11[[#This Row],[13 - Ocorrências/Ambientes Atingidos]]),0)</f>
        <v>0</v>
      </c>
      <c r="BW431" s="83" t="str">
        <f t="shared" si="199"/>
        <v/>
      </c>
      <c r="BX431" s="82">
        <f>IFERROR(FIND("UC estadual/municipal",consulta_completa__11[[#This Row],[13 - Ocorrências/Ambientes Atingidos]]),0)</f>
        <v>0</v>
      </c>
      <c r="BY431" s="83" t="str">
        <f t="shared" si="200"/>
        <v/>
      </c>
      <c r="BZ431" s="82">
        <f>IFERROR(FIND("Outro(s)",consulta_completa__11[[#This Row],[13 - Ocorrências/Ambientes Atingidos]]),0)</f>
        <v>0</v>
      </c>
      <c r="CA431" s="83" t="str">
        <f t="shared" si="201"/>
        <v/>
      </c>
      <c r="CB431" s="82">
        <f>IFERROR(FIND("Sem dano",consulta_completa__11[[#This Row],[13 - Ocorrências/Ambientes Atingidos]]),0)</f>
        <v>0</v>
      </c>
      <c r="CC431" s="83" t="str">
        <f t="shared" si="202"/>
        <v/>
      </c>
      <c r="CD431" s="82" t="str">
        <f>IF(consulta_completa__11[[#This Row],[13 - Ocorrências/Ambientes Atingidos]]="","X","")</f>
        <v/>
      </c>
      <c r="CE431" s="84">
        <f>IFERROR(FIND("IBAMA",consulta_completa__11[[#This Row],[14 - Inst. Atuando no Local]]),0)</f>
        <v>0</v>
      </c>
      <c r="CF431" s="84" t="str">
        <f t="shared" si="203"/>
        <v/>
      </c>
      <c r="CG431" s="84">
        <f>IFERROR(FIND("OEMA",consulta_completa__11[[#This Row],[14 - Inst. Atuando no Local]]),0)</f>
        <v>0</v>
      </c>
      <c r="CH431" s="84" t="str">
        <f t="shared" si="204"/>
        <v/>
      </c>
      <c r="CI431" s="84">
        <f>IFERROR(FIND("DEFESA CIVIL",consulta_completa__11[[#This Row],[14 - Inst. Atuando no Local]]),0)</f>
        <v>0</v>
      </c>
      <c r="CJ431" s="84" t="str">
        <f t="shared" si="205"/>
        <v/>
      </c>
      <c r="CK431" s="84">
        <f>IFERROR(FIND("CORPO DE BOMBEIROS",consulta_completa__11[[#This Row],[14 - Inst. Atuando no Local]]),0)</f>
        <v>0</v>
      </c>
      <c r="CL431" s="84" t="str">
        <f t="shared" si="206"/>
        <v/>
      </c>
      <c r="CM431" s="84">
        <f>IFERROR(FIND("POLÍCIA RODOVIÁRIA",consulta_completa__11[[#This Row],[14 - Inst. Atuando no Local]]),0)</f>
        <v>0</v>
      </c>
      <c r="CN431" s="84" t="str">
        <f t="shared" si="207"/>
        <v/>
      </c>
      <c r="CO431" s="84">
        <f>IFERROR(FIND("POLÍCIA MILITAR",consulta_completa__11[[#This Row],[14 - Inst. Atuando no Local]]),0)</f>
        <v>0</v>
      </c>
      <c r="CP431" s="84" t="str">
        <f t="shared" si="208"/>
        <v/>
      </c>
      <c r="CQ431" s="84">
        <f>IFERROR(FIND("POLÍCIA CIVIL",consulta_completa__11[[#This Row],[14 - Inst. Atuando no Local]]),0)</f>
        <v>0</v>
      </c>
      <c r="CR431" s="84" t="str">
        <f t="shared" si="209"/>
        <v/>
      </c>
      <c r="CS431" s="84">
        <f>IFERROR(FIND("MARINHA DO BRASIL",consulta_completa__11[[#This Row],[14 - Inst. Atuando no Local]]),0)</f>
        <v>0</v>
      </c>
      <c r="CT431" s="84" t="str">
        <f t="shared" si="210"/>
        <v/>
      </c>
      <c r="CU431" s="84">
        <f>IFERROR(FIND("EMPRESA ESPECIALIZADA EM ATENDIMENTO",consulta_completa__11[[#This Row],[14 - Inst. Atuando no Local]]),0)</f>
        <v>0</v>
      </c>
      <c r="CV431" s="84" t="str">
        <f t="shared" si="211"/>
        <v/>
      </c>
      <c r="CW431" s="84">
        <f>IFERROR(FIND("IBAMA",consulta_completa__11[[#This Row],[14 - Inst. Atuando no Local]]),0)</f>
        <v>0</v>
      </c>
      <c r="CX431" s="84" t="str">
        <f t="shared" si="212"/>
        <v/>
      </c>
      <c r="CY431" s="84" t="str">
        <f>IF(consulta_completa__11[[#This Row],[14 - Inst. Atuando no Local]]="","X","")</f>
        <v/>
      </c>
      <c r="CZ431" s="84">
        <f>IFERROR(FIND("OUTRA (S)",consulta_completa__11[[#This Row],[14 - Inst. Atuando no Local]]),0)</f>
        <v>0</v>
      </c>
      <c r="DA431" s="84" t="str">
        <f t="shared" si="213"/>
        <v/>
      </c>
      <c r="DB431" s="35" t="str">
        <f t="shared" si="214"/>
        <v>Sim</v>
      </c>
      <c r="DC431" s="35" t="str">
        <f t="shared" si="215"/>
        <v>Não</v>
      </c>
      <c r="DD431" s="35" t="str">
        <f t="shared" si="216"/>
        <v>Sim</v>
      </c>
      <c r="DE431" s="87" t="str">
        <f t="shared" si="187"/>
        <v>Federal</v>
      </c>
    </row>
    <row r="432" spans="1:109">
      <c r="A432" s="14">
        <v>202562554005</v>
      </c>
      <c r="B432" s="1">
        <v>45833</v>
      </c>
      <c r="C432" t="s">
        <v>109</v>
      </c>
      <c r="D432" t="s">
        <v>212</v>
      </c>
      <c r="E432" t="s">
        <v>452</v>
      </c>
      <c r="F432" t="s">
        <v>112</v>
      </c>
      <c r="G432" t="s">
        <v>113</v>
      </c>
      <c r="H432" t="s">
        <v>114</v>
      </c>
      <c r="I432" t="s">
        <v>114</v>
      </c>
      <c r="J432" t="s">
        <v>514</v>
      </c>
      <c r="K432" t="s">
        <v>4008</v>
      </c>
      <c r="L432" t="s">
        <v>117</v>
      </c>
      <c r="M432" t="s">
        <v>118</v>
      </c>
      <c r="N432" t="s">
        <v>119</v>
      </c>
      <c r="O432" t="s">
        <v>120</v>
      </c>
      <c r="P432" t="s">
        <v>121</v>
      </c>
      <c r="Q432" t="s">
        <v>230</v>
      </c>
      <c r="R432" t="s">
        <v>123</v>
      </c>
      <c r="S432" t="s">
        <v>113</v>
      </c>
      <c r="T432" t="s">
        <v>3954</v>
      </c>
      <c r="U432" t="s">
        <v>4009</v>
      </c>
      <c r="V432" t="s">
        <v>4010</v>
      </c>
      <c r="Z432" t="s">
        <v>4011</v>
      </c>
      <c r="AA432" t="s">
        <v>410</v>
      </c>
      <c r="AB432" t="s">
        <v>206</v>
      </c>
      <c r="AC432" t="s">
        <v>207</v>
      </c>
      <c r="AD432">
        <v>1</v>
      </c>
      <c r="AE432" t="s">
        <v>206</v>
      </c>
      <c r="AF432" t="s">
        <v>113</v>
      </c>
      <c r="AG432" t="s">
        <v>113</v>
      </c>
      <c r="AH432" t="s">
        <v>131</v>
      </c>
      <c r="AI432" t="s">
        <v>132</v>
      </c>
      <c r="AJ432" t="s">
        <v>131</v>
      </c>
      <c r="AK432" t="s">
        <v>4012</v>
      </c>
      <c r="AL432" t="s">
        <v>4013</v>
      </c>
      <c r="AM432" t="s">
        <v>210</v>
      </c>
      <c r="AN432" t="s">
        <v>113</v>
      </c>
      <c r="AO432" t="s">
        <v>113</v>
      </c>
      <c r="AQ432" t="s">
        <v>211</v>
      </c>
      <c r="AR432" t="s">
        <v>113</v>
      </c>
      <c r="AS432" t="s">
        <v>113</v>
      </c>
      <c r="AT432" t="s">
        <v>113</v>
      </c>
      <c r="AU432" t="s">
        <v>113</v>
      </c>
      <c r="AW432" t="s">
        <v>113</v>
      </c>
      <c r="AX432" s="82">
        <f>IFERROR(FIND("Óbitos/feridos",consulta_completa__11[[#This Row],[13 - Ocorrências/Ambientes Atingidos]]),0)</f>
        <v>0</v>
      </c>
      <c r="AY432" s="83" t="str">
        <f t="shared" si="188"/>
        <v/>
      </c>
      <c r="AZ432" s="82">
        <f>IFERROR(FIND("População afetada/evacuada",consulta_completa__11[[#This Row],[13 - Ocorrências/Ambientes Atingidos]]),0)</f>
        <v>0</v>
      </c>
      <c r="BA432" s="82" t="str">
        <f t="shared" si="189"/>
        <v/>
      </c>
      <c r="BB432" s="82">
        <f>IFERROR(FIND("Suspensão de abastecimento de água",consulta_completa__11[[#This Row],[13 - Ocorrências/Ambientes Atingidos]]),0)</f>
        <v>0</v>
      </c>
      <c r="BC432" s="83" t="str">
        <f t="shared" si="217"/>
        <v/>
      </c>
      <c r="BD432" s="82">
        <f>IFERROR(FIND("Rio/córrego",consulta_completa__11[[#This Row],[13 - Ocorrências/Ambientes Atingidos]]),0)</f>
        <v>0</v>
      </c>
      <c r="BE432" s="83" t="str">
        <f t="shared" si="190"/>
        <v/>
      </c>
      <c r="BF432" s="82">
        <f>IFERROR(FIND("Lago",consulta_completa__11[[#This Row],[13 - Ocorrências/Ambientes Atingidos]]),0)</f>
        <v>0</v>
      </c>
      <c r="BG432" s="83" t="str">
        <f t="shared" si="191"/>
        <v/>
      </c>
      <c r="BH432" s="82">
        <f>IFERROR(FIND("Mar",consulta_completa__11[[#This Row],[13 - Ocorrências/Ambientes Atingidos]]),0)</f>
        <v>1</v>
      </c>
      <c r="BI432" s="83" t="str">
        <f t="shared" si="192"/>
        <v>X</v>
      </c>
      <c r="BJ432" s="82">
        <f>IFERROR(FIND("Praia",consulta_completa__11[[#This Row],[13 - Ocorrências/Ambientes Atingidos]]),0)</f>
        <v>0</v>
      </c>
      <c r="BK432" s="83" t="str">
        <f t="shared" si="193"/>
        <v/>
      </c>
      <c r="BL432" s="82">
        <f>IFERROR(FIND("Solo",consulta_completa__11[[#This Row],[13 - Ocorrências/Ambientes Atingidos]]),0)</f>
        <v>0</v>
      </c>
      <c r="BM432" s="83" t="str">
        <f t="shared" si="194"/>
        <v/>
      </c>
      <c r="BN432" s="82">
        <f>IFERROR(FIND("Águas subterrâneas",consulta_completa__11[[#This Row],[13 - Ocorrências/Ambientes Atingidos]]),0)</f>
        <v>0</v>
      </c>
      <c r="BO432" s="83" t="str">
        <f t="shared" si="195"/>
        <v/>
      </c>
      <c r="BP432" s="82">
        <f>IFERROR(FIND("Atmosfera",consulta_completa__11[[#This Row],[13 - Ocorrências/Ambientes Atingidos]]),0)</f>
        <v>0</v>
      </c>
      <c r="BQ432" s="83" t="str">
        <f t="shared" si="196"/>
        <v/>
      </c>
      <c r="BR432" s="82">
        <f>IFERROR(FIND("Flora",consulta_completa__11[[#This Row],[13 - Ocorrências/Ambientes Atingidos]]),0)</f>
        <v>0</v>
      </c>
      <c r="BS432" s="83" t="str">
        <f t="shared" si="197"/>
        <v/>
      </c>
      <c r="BT432" s="82">
        <f>IFERROR(FIND("Fauna",consulta_completa__11[[#This Row],[13 - Ocorrências/Ambientes Atingidos]]),0)</f>
        <v>0</v>
      </c>
      <c r="BU432" s="83" t="str">
        <f t="shared" si="198"/>
        <v/>
      </c>
      <c r="BV432" s="82">
        <f>IFERROR(FIND("UC federal",consulta_completa__11[[#This Row],[13 - Ocorrências/Ambientes Atingidos]]),0)</f>
        <v>0</v>
      </c>
      <c r="BW432" s="83" t="str">
        <f t="shared" si="199"/>
        <v/>
      </c>
      <c r="BX432" s="82">
        <f>IFERROR(FIND("UC estadual/municipal",consulta_completa__11[[#This Row],[13 - Ocorrências/Ambientes Atingidos]]),0)</f>
        <v>0</v>
      </c>
      <c r="BY432" s="83" t="str">
        <f t="shared" si="200"/>
        <v/>
      </c>
      <c r="BZ432" s="82">
        <f>IFERROR(FIND("Outro(s)",consulta_completa__11[[#This Row],[13 - Ocorrências/Ambientes Atingidos]]),0)</f>
        <v>0</v>
      </c>
      <c r="CA432" s="83" t="str">
        <f t="shared" si="201"/>
        <v/>
      </c>
      <c r="CB432" s="82">
        <f>IFERROR(FIND("Sem dano",consulta_completa__11[[#This Row],[13 - Ocorrências/Ambientes Atingidos]]),0)</f>
        <v>0</v>
      </c>
      <c r="CC432" s="83" t="str">
        <f t="shared" si="202"/>
        <v/>
      </c>
      <c r="CD432" s="82" t="str">
        <f>IF(consulta_completa__11[[#This Row],[13 - Ocorrências/Ambientes Atingidos]]="","X","")</f>
        <v/>
      </c>
      <c r="CE432" s="84">
        <f>IFERROR(FIND("IBAMA",consulta_completa__11[[#This Row],[14 - Inst. Atuando no Local]]),0)</f>
        <v>0</v>
      </c>
      <c r="CF432" s="84" t="str">
        <f t="shared" si="203"/>
        <v/>
      </c>
      <c r="CG432" s="84">
        <f>IFERROR(FIND("OEMA",consulta_completa__11[[#This Row],[14 - Inst. Atuando no Local]]),0)</f>
        <v>0</v>
      </c>
      <c r="CH432" s="84" t="str">
        <f t="shared" si="204"/>
        <v/>
      </c>
      <c r="CI432" s="84">
        <f>IFERROR(FIND("DEFESA CIVIL",consulta_completa__11[[#This Row],[14 - Inst. Atuando no Local]]),0)</f>
        <v>0</v>
      </c>
      <c r="CJ432" s="84" t="str">
        <f t="shared" si="205"/>
        <v/>
      </c>
      <c r="CK432" s="84">
        <f>IFERROR(FIND("CORPO DE BOMBEIROS",consulta_completa__11[[#This Row],[14 - Inst. Atuando no Local]]),0)</f>
        <v>0</v>
      </c>
      <c r="CL432" s="84" t="str">
        <f t="shared" si="206"/>
        <v/>
      </c>
      <c r="CM432" s="84">
        <f>IFERROR(FIND("POLÍCIA RODOVIÁRIA",consulta_completa__11[[#This Row],[14 - Inst. Atuando no Local]]),0)</f>
        <v>0</v>
      </c>
      <c r="CN432" s="84" t="str">
        <f t="shared" si="207"/>
        <v/>
      </c>
      <c r="CO432" s="84">
        <f>IFERROR(FIND("POLÍCIA MILITAR",consulta_completa__11[[#This Row],[14 - Inst. Atuando no Local]]),0)</f>
        <v>0</v>
      </c>
      <c r="CP432" s="84" t="str">
        <f t="shared" si="208"/>
        <v/>
      </c>
      <c r="CQ432" s="84">
        <f>IFERROR(FIND("POLÍCIA CIVIL",consulta_completa__11[[#This Row],[14 - Inst. Atuando no Local]]),0)</f>
        <v>0</v>
      </c>
      <c r="CR432" s="84" t="str">
        <f t="shared" si="209"/>
        <v/>
      </c>
      <c r="CS432" s="84">
        <f>IFERROR(FIND("MARINHA DO BRASIL",consulta_completa__11[[#This Row],[14 - Inst. Atuando no Local]]),0)</f>
        <v>0</v>
      </c>
      <c r="CT432" s="84" t="str">
        <f t="shared" si="210"/>
        <v/>
      </c>
      <c r="CU432" s="84">
        <f>IFERROR(FIND("EMPRESA ESPECIALIZADA EM ATENDIMENTO",consulta_completa__11[[#This Row],[14 - Inst. Atuando no Local]]),0)</f>
        <v>0</v>
      </c>
      <c r="CV432" s="84" t="str">
        <f t="shared" si="211"/>
        <v/>
      </c>
      <c r="CW432" s="84">
        <f>IFERROR(FIND("IBAMA",consulta_completa__11[[#This Row],[14 - Inst. Atuando no Local]]),0)</f>
        <v>0</v>
      </c>
      <c r="CX432" s="84" t="str">
        <f t="shared" si="212"/>
        <v/>
      </c>
      <c r="CY432" s="84" t="str">
        <f>IF(consulta_completa__11[[#This Row],[14 - Inst. Atuando no Local]]="","X","")</f>
        <v/>
      </c>
      <c r="CZ432" s="84">
        <f>IFERROR(FIND("OUTRA (S)",consulta_completa__11[[#This Row],[14 - Inst. Atuando no Local]]),0)</f>
        <v>0</v>
      </c>
      <c r="DA432" s="84" t="str">
        <f t="shared" si="213"/>
        <v/>
      </c>
      <c r="DB432" s="35" t="str">
        <f t="shared" si="214"/>
        <v>Sim</v>
      </c>
      <c r="DC432" s="35" t="str">
        <f t="shared" si="215"/>
        <v>Não</v>
      </c>
      <c r="DD432" s="35" t="str">
        <f t="shared" si="216"/>
        <v>Sim</v>
      </c>
      <c r="DE432" s="87" t="str">
        <f t="shared" si="187"/>
        <v>Federal</v>
      </c>
    </row>
    <row r="433" spans="1:109">
      <c r="A433" s="14">
        <v>202562564849</v>
      </c>
      <c r="B433" s="1">
        <v>45833</v>
      </c>
      <c r="C433" t="s">
        <v>4014</v>
      </c>
      <c r="D433" t="s">
        <v>830</v>
      </c>
      <c r="E433" t="s">
        <v>452</v>
      </c>
      <c r="F433" t="s">
        <v>112</v>
      </c>
      <c r="G433" t="s">
        <v>113</v>
      </c>
      <c r="H433" t="s">
        <v>114</v>
      </c>
      <c r="I433" t="s">
        <v>114</v>
      </c>
      <c r="J433" t="s">
        <v>113</v>
      </c>
      <c r="K433" t="s">
        <v>114</v>
      </c>
      <c r="L433" t="s">
        <v>114</v>
      </c>
      <c r="M433" t="s">
        <v>118</v>
      </c>
      <c r="N433" t="s">
        <v>141</v>
      </c>
      <c r="O433" t="s">
        <v>239</v>
      </c>
      <c r="P433" t="s">
        <v>121</v>
      </c>
      <c r="Q433" t="s">
        <v>143</v>
      </c>
      <c r="R433" t="s">
        <v>123</v>
      </c>
      <c r="S433" t="s">
        <v>113</v>
      </c>
      <c r="T433" t="s">
        <v>4015</v>
      </c>
      <c r="U433" t="s">
        <v>4016</v>
      </c>
      <c r="V433" t="s">
        <v>4017</v>
      </c>
      <c r="W433" t="b">
        <v>1</v>
      </c>
      <c r="Z433" t="s">
        <v>4016</v>
      </c>
      <c r="AA433" t="s">
        <v>4018</v>
      </c>
      <c r="AB433" t="s">
        <v>4019</v>
      </c>
      <c r="AC433" t="s">
        <v>4020</v>
      </c>
      <c r="AD433">
        <v>1</v>
      </c>
      <c r="AE433" t="s">
        <v>4021</v>
      </c>
      <c r="AF433" t="s">
        <v>4022</v>
      </c>
      <c r="AG433" t="s">
        <v>4023</v>
      </c>
      <c r="AH433" t="s">
        <v>131</v>
      </c>
      <c r="AI433" t="s">
        <v>131</v>
      </c>
      <c r="AJ433" t="s">
        <v>132</v>
      </c>
      <c r="AK433" t="s">
        <v>113</v>
      </c>
      <c r="AL433" t="s">
        <v>4024</v>
      </c>
      <c r="AM433" t="s">
        <v>4025</v>
      </c>
      <c r="AN433" t="s">
        <v>4026</v>
      </c>
      <c r="AO433" t="s">
        <v>4027</v>
      </c>
      <c r="AP433">
        <v>41991672655</v>
      </c>
      <c r="AQ433" t="s">
        <v>4028</v>
      </c>
      <c r="AR433" t="s">
        <v>113</v>
      </c>
      <c r="AS433" t="s">
        <v>4029</v>
      </c>
      <c r="AT433" t="s">
        <v>113</v>
      </c>
      <c r="AU433" t="s">
        <v>4030</v>
      </c>
      <c r="AV433">
        <v>1000000000</v>
      </c>
      <c r="AW433" t="s">
        <v>4031</v>
      </c>
      <c r="AX433" s="82">
        <f>IFERROR(FIND("Óbitos/feridos",consulta_completa__11[[#This Row],[13 - Ocorrências/Ambientes Atingidos]]),0)</f>
        <v>0</v>
      </c>
      <c r="AY433" s="83" t="str">
        <f t="shared" si="188"/>
        <v/>
      </c>
      <c r="AZ433" s="82">
        <f>IFERROR(FIND("População afetada/evacuada",consulta_completa__11[[#This Row],[13 - Ocorrências/Ambientes Atingidos]]),0)</f>
        <v>0</v>
      </c>
      <c r="BA433" s="82" t="str">
        <f t="shared" si="189"/>
        <v/>
      </c>
      <c r="BB433" s="82">
        <f>IFERROR(FIND("Suspensão de abastecimento de água",consulta_completa__11[[#This Row],[13 - Ocorrências/Ambientes Atingidos]]),0)</f>
        <v>0</v>
      </c>
      <c r="BC433" s="83" t="str">
        <f t="shared" si="217"/>
        <v/>
      </c>
      <c r="BD433" s="82">
        <f>IFERROR(FIND("Rio/córrego",consulta_completa__11[[#This Row],[13 - Ocorrências/Ambientes Atingidos]]),0)</f>
        <v>0</v>
      </c>
      <c r="BE433" s="83" t="str">
        <f t="shared" si="190"/>
        <v/>
      </c>
      <c r="BF433" s="82">
        <f>IFERROR(FIND("Lago",consulta_completa__11[[#This Row],[13 - Ocorrências/Ambientes Atingidos]]),0)</f>
        <v>0</v>
      </c>
      <c r="BG433" s="83" t="str">
        <f t="shared" si="191"/>
        <v/>
      </c>
      <c r="BH433" s="82">
        <f>IFERROR(FIND("Mar",consulta_completa__11[[#This Row],[13 - Ocorrências/Ambientes Atingidos]]),0)</f>
        <v>1</v>
      </c>
      <c r="BI433" s="83" t="str">
        <f t="shared" si="192"/>
        <v>X</v>
      </c>
      <c r="BJ433" s="82">
        <f>IFERROR(FIND("Praia",consulta_completa__11[[#This Row],[13 - Ocorrências/Ambientes Atingidos]]),0)</f>
        <v>0</v>
      </c>
      <c r="BK433" s="83" t="str">
        <f t="shared" si="193"/>
        <v/>
      </c>
      <c r="BL433" s="82">
        <f>IFERROR(FIND("Solo",consulta_completa__11[[#This Row],[13 - Ocorrências/Ambientes Atingidos]]),0)</f>
        <v>0</v>
      </c>
      <c r="BM433" s="83" t="str">
        <f t="shared" si="194"/>
        <v/>
      </c>
      <c r="BN433" s="82">
        <f>IFERROR(FIND("Águas subterrâneas",consulta_completa__11[[#This Row],[13 - Ocorrências/Ambientes Atingidos]]),0)</f>
        <v>0</v>
      </c>
      <c r="BO433" s="83" t="str">
        <f t="shared" si="195"/>
        <v/>
      </c>
      <c r="BP433" s="82">
        <f>IFERROR(FIND("Atmosfera",consulta_completa__11[[#This Row],[13 - Ocorrências/Ambientes Atingidos]]),0)</f>
        <v>0</v>
      </c>
      <c r="BQ433" s="83" t="str">
        <f t="shared" si="196"/>
        <v/>
      </c>
      <c r="BR433" s="82">
        <f>IFERROR(FIND("Flora",consulta_completa__11[[#This Row],[13 - Ocorrências/Ambientes Atingidos]]),0)</f>
        <v>0</v>
      </c>
      <c r="BS433" s="83" t="str">
        <f t="shared" si="197"/>
        <v/>
      </c>
      <c r="BT433" s="82">
        <f>IFERROR(FIND("Fauna",consulta_completa__11[[#This Row],[13 - Ocorrências/Ambientes Atingidos]]),0)</f>
        <v>0</v>
      </c>
      <c r="BU433" s="83" t="str">
        <f t="shared" si="198"/>
        <v/>
      </c>
      <c r="BV433" s="82">
        <f>IFERROR(FIND("UC federal",consulta_completa__11[[#This Row],[13 - Ocorrências/Ambientes Atingidos]]),0)</f>
        <v>0</v>
      </c>
      <c r="BW433" s="83" t="str">
        <f t="shared" si="199"/>
        <v/>
      </c>
      <c r="BX433" s="82">
        <f>IFERROR(FIND("UC estadual/municipal",consulta_completa__11[[#This Row],[13 - Ocorrências/Ambientes Atingidos]]),0)</f>
        <v>0</v>
      </c>
      <c r="BY433" s="83" t="str">
        <f t="shared" si="200"/>
        <v/>
      </c>
      <c r="BZ433" s="82">
        <f>IFERROR(FIND("Outro(s)",consulta_completa__11[[#This Row],[13 - Ocorrências/Ambientes Atingidos]]),0)</f>
        <v>0</v>
      </c>
      <c r="CA433" s="83" t="str">
        <f t="shared" si="201"/>
        <v/>
      </c>
      <c r="CB433" s="82">
        <f>IFERROR(FIND("Sem dano",consulta_completa__11[[#This Row],[13 - Ocorrências/Ambientes Atingidos]]),0)</f>
        <v>0</v>
      </c>
      <c r="CC433" s="83" t="str">
        <f t="shared" si="202"/>
        <v/>
      </c>
      <c r="CD433" s="82" t="str">
        <f>IF(consulta_completa__11[[#This Row],[13 - Ocorrências/Ambientes Atingidos]]="","X","")</f>
        <v/>
      </c>
      <c r="CE433" s="84">
        <f>IFERROR(FIND("IBAMA",consulta_completa__11[[#This Row],[14 - Inst. Atuando no Local]]),0)</f>
        <v>0</v>
      </c>
      <c r="CF433" s="84" t="str">
        <f t="shared" si="203"/>
        <v/>
      </c>
      <c r="CG433" s="84">
        <f>IFERROR(FIND("OEMA",consulta_completa__11[[#This Row],[14 - Inst. Atuando no Local]]),0)</f>
        <v>0</v>
      </c>
      <c r="CH433" s="84" t="str">
        <f t="shared" si="204"/>
        <v/>
      </c>
      <c r="CI433" s="84">
        <f>IFERROR(FIND("DEFESA CIVIL",consulta_completa__11[[#This Row],[14 - Inst. Atuando no Local]]),0)</f>
        <v>0</v>
      </c>
      <c r="CJ433" s="84" t="str">
        <f t="shared" si="205"/>
        <v/>
      </c>
      <c r="CK433" s="84">
        <f>IFERROR(FIND("CORPO DE BOMBEIROS",consulta_completa__11[[#This Row],[14 - Inst. Atuando no Local]]),0)</f>
        <v>0</v>
      </c>
      <c r="CL433" s="84" t="str">
        <f t="shared" si="206"/>
        <v/>
      </c>
      <c r="CM433" s="84">
        <f>IFERROR(FIND("POLÍCIA RODOVIÁRIA",consulta_completa__11[[#This Row],[14 - Inst. Atuando no Local]]),0)</f>
        <v>0</v>
      </c>
      <c r="CN433" s="84" t="str">
        <f t="shared" si="207"/>
        <v/>
      </c>
      <c r="CO433" s="84">
        <f>IFERROR(FIND("POLÍCIA MILITAR",consulta_completa__11[[#This Row],[14 - Inst. Atuando no Local]]),0)</f>
        <v>0</v>
      </c>
      <c r="CP433" s="84" t="str">
        <f t="shared" si="208"/>
        <v/>
      </c>
      <c r="CQ433" s="84">
        <f>IFERROR(FIND("POLÍCIA CIVIL",consulta_completa__11[[#This Row],[14 - Inst. Atuando no Local]]),0)</f>
        <v>0</v>
      </c>
      <c r="CR433" s="84" t="str">
        <f t="shared" si="209"/>
        <v/>
      </c>
      <c r="CS433" s="84">
        <f>IFERROR(FIND("MARINHA DO BRASIL",consulta_completa__11[[#This Row],[14 - Inst. Atuando no Local]]),0)</f>
        <v>0</v>
      </c>
      <c r="CT433" s="84" t="str">
        <f t="shared" si="210"/>
        <v/>
      </c>
      <c r="CU433" s="84">
        <f>IFERROR(FIND("EMPRESA ESPECIALIZADA EM ATENDIMENTO",consulta_completa__11[[#This Row],[14 - Inst. Atuando no Local]]),0)</f>
        <v>0</v>
      </c>
      <c r="CV433" s="84" t="str">
        <f t="shared" si="211"/>
        <v/>
      </c>
      <c r="CW433" s="84">
        <f>IFERROR(FIND("IBAMA",consulta_completa__11[[#This Row],[14 - Inst. Atuando no Local]]),0)</f>
        <v>0</v>
      </c>
      <c r="CX433" s="84" t="str">
        <f t="shared" si="212"/>
        <v/>
      </c>
      <c r="CY433" s="84" t="str">
        <f>IF(consulta_completa__11[[#This Row],[14 - Inst. Atuando no Local]]="","X","")</f>
        <v/>
      </c>
      <c r="CZ433" s="84">
        <f>IFERROR(FIND("OUTRA (S)",consulta_completa__11[[#This Row],[14 - Inst. Atuando no Local]]),0)</f>
        <v>0</v>
      </c>
      <c r="DA433" s="84" t="str">
        <f t="shared" si="213"/>
        <v/>
      </c>
      <c r="DB433" s="35" t="str">
        <f t="shared" si="214"/>
        <v>Sim</v>
      </c>
      <c r="DC433" s="35" t="str">
        <f t="shared" si="215"/>
        <v>Não</v>
      </c>
      <c r="DD433" s="35" t="str">
        <f t="shared" si="216"/>
        <v>Sim</v>
      </c>
      <c r="DE433" s="87" t="str">
        <f t="shared" si="187"/>
        <v>Federal</v>
      </c>
    </row>
    <row r="434" spans="1:109">
      <c r="A434" s="14">
        <v>202562654040</v>
      </c>
      <c r="B434" s="1">
        <v>45834</v>
      </c>
      <c r="C434" t="s">
        <v>160</v>
      </c>
      <c r="D434" t="s">
        <v>161</v>
      </c>
      <c r="E434" t="s">
        <v>162</v>
      </c>
      <c r="F434" t="s">
        <v>163</v>
      </c>
      <c r="G434" t="s">
        <v>113</v>
      </c>
      <c r="H434" t="s">
        <v>114</v>
      </c>
      <c r="I434" t="s">
        <v>114</v>
      </c>
      <c r="J434" t="s">
        <v>945</v>
      </c>
      <c r="K434" t="s">
        <v>1173</v>
      </c>
      <c r="L434" t="s">
        <v>166</v>
      </c>
      <c r="M434" t="s">
        <v>140</v>
      </c>
      <c r="N434" t="s">
        <v>119</v>
      </c>
      <c r="O434" t="s">
        <v>120</v>
      </c>
      <c r="P434" t="s">
        <v>142</v>
      </c>
      <c r="Q434" t="s">
        <v>230</v>
      </c>
      <c r="R434" t="s">
        <v>123</v>
      </c>
      <c r="S434" t="s">
        <v>113</v>
      </c>
      <c r="T434" t="s">
        <v>113</v>
      </c>
      <c r="U434" t="s">
        <v>4032</v>
      </c>
      <c r="V434" t="s">
        <v>4033</v>
      </c>
      <c r="Z434" t="s">
        <v>2037</v>
      </c>
      <c r="AA434" t="s">
        <v>370</v>
      </c>
      <c r="AB434" t="s">
        <v>172</v>
      </c>
      <c r="AC434" t="s">
        <v>173</v>
      </c>
      <c r="AD434">
        <v>1</v>
      </c>
      <c r="AE434" t="s">
        <v>371</v>
      </c>
      <c r="AF434" t="s">
        <v>113</v>
      </c>
      <c r="AG434" t="s">
        <v>113</v>
      </c>
      <c r="AH434" t="s">
        <v>131</v>
      </c>
      <c r="AI434" t="s">
        <v>132</v>
      </c>
      <c r="AJ434" t="s">
        <v>131</v>
      </c>
      <c r="AK434" t="s">
        <v>372</v>
      </c>
      <c r="AL434" t="s">
        <v>113</v>
      </c>
      <c r="AM434" t="s">
        <v>2042</v>
      </c>
      <c r="AN434" t="s">
        <v>1629</v>
      </c>
      <c r="AO434" t="s">
        <v>225</v>
      </c>
      <c r="AP434">
        <v>41988207121</v>
      </c>
      <c r="AQ434" t="s">
        <v>178</v>
      </c>
      <c r="AR434" t="s">
        <v>113</v>
      </c>
      <c r="AS434" t="s">
        <v>113</v>
      </c>
      <c r="AT434" t="s">
        <v>113</v>
      </c>
      <c r="AU434" t="s">
        <v>113</v>
      </c>
      <c r="AW434" t="s">
        <v>113</v>
      </c>
      <c r="AX434" s="82">
        <f>IFERROR(FIND("Óbitos/feridos",consulta_completa__11[[#This Row],[13 - Ocorrências/Ambientes Atingidos]]),0)</f>
        <v>0</v>
      </c>
      <c r="AY434" s="83" t="str">
        <f t="shared" si="188"/>
        <v/>
      </c>
      <c r="AZ434" s="82">
        <f>IFERROR(FIND("População afetada/evacuada",consulta_completa__11[[#This Row],[13 - Ocorrências/Ambientes Atingidos]]),0)</f>
        <v>0</v>
      </c>
      <c r="BA434" s="82" t="str">
        <f t="shared" si="189"/>
        <v/>
      </c>
      <c r="BB434" s="82">
        <f>IFERROR(FIND("Suspensão de abastecimento de água",consulta_completa__11[[#This Row],[13 - Ocorrências/Ambientes Atingidos]]),0)</f>
        <v>0</v>
      </c>
      <c r="BC434" s="83" t="str">
        <f t="shared" si="217"/>
        <v/>
      </c>
      <c r="BD434" s="82">
        <f>IFERROR(FIND("Rio/córrego",consulta_completa__11[[#This Row],[13 - Ocorrências/Ambientes Atingidos]]),0)</f>
        <v>0</v>
      </c>
      <c r="BE434" s="83" t="str">
        <f t="shared" si="190"/>
        <v/>
      </c>
      <c r="BF434" s="82">
        <f>IFERROR(FIND("Lago",consulta_completa__11[[#This Row],[13 - Ocorrências/Ambientes Atingidos]]),0)</f>
        <v>0</v>
      </c>
      <c r="BG434" s="83" t="str">
        <f t="shared" si="191"/>
        <v/>
      </c>
      <c r="BH434" s="82">
        <f>IFERROR(FIND("Mar",consulta_completa__11[[#This Row],[13 - Ocorrências/Ambientes Atingidos]]),0)</f>
        <v>0</v>
      </c>
      <c r="BI434" s="83" t="str">
        <f t="shared" si="192"/>
        <v/>
      </c>
      <c r="BJ434" s="82">
        <f>IFERROR(FIND("Praia",consulta_completa__11[[#This Row],[13 - Ocorrências/Ambientes Atingidos]]),0)</f>
        <v>0</v>
      </c>
      <c r="BK434" s="83" t="str">
        <f t="shared" si="193"/>
        <v/>
      </c>
      <c r="BL434" s="82">
        <f>IFERROR(FIND("Solo",consulta_completa__11[[#This Row],[13 - Ocorrências/Ambientes Atingidos]]),0)</f>
        <v>1</v>
      </c>
      <c r="BM434" s="83" t="str">
        <f t="shared" si="194"/>
        <v>X</v>
      </c>
      <c r="BN434" s="82">
        <f>IFERROR(FIND("Águas subterrâneas",consulta_completa__11[[#This Row],[13 - Ocorrências/Ambientes Atingidos]]),0)</f>
        <v>0</v>
      </c>
      <c r="BO434" s="83" t="str">
        <f t="shared" si="195"/>
        <v/>
      </c>
      <c r="BP434" s="82">
        <f>IFERROR(FIND("Atmosfera",consulta_completa__11[[#This Row],[13 - Ocorrências/Ambientes Atingidos]]),0)</f>
        <v>0</v>
      </c>
      <c r="BQ434" s="83" t="str">
        <f t="shared" si="196"/>
        <v/>
      </c>
      <c r="BR434" s="82">
        <f>IFERROR(FIND("Flora",consulta_completa__11[[#This Row],[13 - Ocorrências/Ambientes Atingidos]]),0)</f>
        <v>0</v>
      </c>
      <c r="BS434" s="83" t="str">
        <f t="shared" si="197"/>
        <v/>
      </c>
      <c r="BT434" s="82">
        <f>IFERROR(FIND("Fauna",consulta_completa__11[[#This Row],[13 - Ocorrências/Ambientes Atingidos]]),0)</f>
        <v>0</v>
      </c>
      <c r="BU434" s="83" t="str">
        <f t="shared" si="198"/>
        <v/>
      </c>
      <c r="BV434" s="82">
        <f>IFERROR(FIND("UC federal",consulta_completa__11[[#This Row],[13 - Ocorrências/Ambientes Atingidos]]),0)</f>
        <v>0</v>
      </c>
      <c r="BW434" s="83" t="str">
        <f t="shared" si="199"/>
        <v/>
      </c>
      <c r="BX434" s="82">
        <f>IFERROR(FIND("UC estadual/municipal",consulta_completa__11[[#This Row],[13 - Ocorrências/Ambientes Atingidos]]),0)</f>
        <v>0</v>
      </c>
      <c r="BY434" s="83" t="str">
        <f t="shared" si="200"/>
        <v/>
      </c>
      <c r="BZ434" s="82">
        <f>IFERROR(FIND("Outro(s)",consulta_completa__11[[#This Row],[13 - Ocorrências/Ambientes Atingidos]]),0)</f>
        <v>0</v>
      </c>
      <c r="CA434" s="83" t="str">
        <f t="shared" si="201"/>
        <v/>
      </c>
      <c r="CB434" s="82">
        <f>IFERROR(FIND("Sem dano",consulta_completa__11[[#This Row],[13 - Ocorrências/Ambientes Atingidos]]),0)</f>
        <v>0</v>
      </c>
      <c r="CC434" s="83" t="str">
        <f t="shared" si="202"/>
        <v/>
      </c>
      <c r="CD434" s="82" t="str">
        <f>IF(consulta_completa__11[[#This Row],[13 - Ocorrências/Ambientes Atingidos]]="","X","")</f>
        <v/>
      </c>
      <c r="CE434" s="84">
        <f>IFERROR(FIND("IBAMA",consulta_completa__11[[#This Row],[14 - Inst. Atuando no Local]]),0)</f>
        <v>0</v>
      </c>
      <c r="CF434" s="84" t="str">
        <f t="shared" si="203"/>
        <v/>
      </c>
      <c r="CG434" s="84">
        <f>IFERROR(FIND("OEMA",consulta_completa__11[[#This Row],[14 - Inst. Atuando no Local]]),0)</f>
        <v>0</v>
      </c>
      <c r="CH434" s="84" t="str">
        <f t="shared" si="204"/>
        <v/>
      </c>
      <c r="CI434" s="84">
        <f>IFERROR(FIND("DEFESA CIVIL",consulta_completa__11[[#This Row],[14 - Inst. Atuando no Local]]),0)</f>
        <v>0</v>
      </c>
      <c r="CJ434" s="84" t="str">
        <f t="shared" si="205"/>
        <v/>
      </c>
      <c r="CK434" s="84">
        <f>IFERROR(FIND("CORPO DE BOMBEIROS",consulta_completa__11[[#This Row],[14 - Inst. Atuando no Local]]),0)</f>
        <v>0</v>
      </c>
      <c r="CL434" s="84" t="str">
        <f t="shared" si="206"/>
        <v/>
      </c>
      <c r="CM434" s="84">
        <f>IFERROR(FIND("POLÍCIA RODOVIÁRIA",consulta_completa__11[[#This Row],[14 - Inst. Atuando no Local]]),0)</f>
        <v>0</v>
      </c>
      <c r="CN434" s="84" t="str">
        <f t="shared" si="207"/>
        <v/>
      </c>
      <c r="CO434" s="84">
        <f>IFERROR(FIND("POLÍCIA MILITAR",consulta_completa__11[[#This Row],[14 - Inst. Atuando no Local]]),0)</f>
        <v>0</v>
      </c>
      <c r="CP434" s="84" t="str">
        <f t="shared" si="208"/>
        <v/>
      </c>
      <c r="CQ434" s="84">
        <f>IFERROR(FIND("POLÍCIA CIVIL",consulta_completa__11[[#This Row],[14 - Inst. Atuando no Local]]),0)</f>
        <v>0</v>
      </c>
      <c r="CR434" s="84" t="str">
        <f t="shared" si="209"/>
        <v/>
      </c>
      <c r="CS434" s="84">
        <f>IFERROR(FIND("MARINHA DO BRASIL",consulta_completa__11[[#This Row],[14 - Inst. Atuando no Local]]),0)</f>
        <v>0</v>
      </c>
      <c r="CT434" s="84" t="str">
        <f t="shared" si="210"/>
        <v/>
      </c>
      <c r="CU434" s="84">
        <f>IFERROR(FIND("EMPRESA ESPECIALIZADA EM ATENDIMENTO",consulta_completa__11[[#This Row],[14 - Inst. Atuando no Local]]),0)</f>
        <v>0</v>
      </c>
      <c r="CV434" s="84" t="str">
        <f t="shared" si="211"/>
        <v/>
      </c>
      <c r="CW434" s="84">
        <f>IFERROR(FIND("IBAMA",consulta_completa__11[[#This Row],[14 - Inst. Atuando no Local]]),0)</f>
        <v>0</v>
      </c>
      <c r="CX434" s="84" t="str">
        <f t="shared" si="212"/>
        <v/>
      </c>
      <c r="CY434" s="84" t="str">
        <f>IF(consulta_completa__11[[#This Row],[14 - Inst. Atuando no Local]]="","X","")</f>
        <v/>
      </c>
      <c r="CZ434" s="84">
        <f>IFERROR(FIND("OUTRA (S)",consulta_completa__11[[#This Row],[14 - Inst. Atuando no Local]]),0)</f>
        <v>0</v>
      </c>
      <c r="DA434" s="84" t="str">
        <f t="shared" si="213"/>
        <v/>
      </c>
      <c r="DB434" s="35" t="str">
        <f t="shared" si="214"/>
        <v>Sim</v>
      </c>
      <c r="DC434" s="35" t="str">
        <f t="shared" si="215"/>
        <v>Não</v>
      </c>
      <c r="DD434" s="35" t="str">
        <f t="shared" si="216"/>
        <v>Sim</v>
      </c>
      <c r="DE434" s="87" t="str">
        <f t="shared" si="187"/>
        <v>Federal</v>
      </c>
    </row>
    <row r="435" spans="1:109">
      <c r="A435" s="14">
        <v>202562757656</v>
      </c>
      <c r="B435" s="1">
        <v>45834</v>
      </c>
      <c r="C435" t="s">
        <v>4014</v>
      </c>
      <c r="D435" t="s">
        <v>830</v>
      </c>
      <c r="E435" t="s">
        <v>139</v>
      </c>
      <c r="F435" t="s">
        <v>112</v>
      </c>
      <c r="G435" t="s">
        <v>113</v>
      </c>
      <c r="H435" t="s">
        <v>114</v>
      </c>
      <c r="I435" t="s">
        <v>114</v>
      </c>
      <c r="J435" t="s">
        <v>113</v>
      </c>
      <c r="K435" t="s">
        <v>114</v>
      </c>
      <c r="L435" t="s">
        <v>114</v>
      </c>
      <c r="M435" t="s">
        <v>851</v>
      </c>
      <c r="N435" t="s">
        <v>4034</v>
      </c>
      <c r="O435" t="s">
        <v>113</v>
      </c>
      <c r="P435" t="s">
        <v>142</v>
      </c>
      <c r="Q435" t="s">
        <v>167</v>
      </c>
      <c r="R435" t="s">
        <v>123</v>
      </c>
      <c r="S435" t="s">
        <v>113</v>
      </c>
      <c r="T435" t="s">
        <v>113</v>
      </c>
      <c r="U435" t="s">
        <v>4035</v>
      </c>
      <c r="V435" t="s">
        <v>113</v>
      </c>
      <c r="Z435" t="s">
        <v>4036</v>
      </c>
      <c r="AA435" t="s">
        <v>113</v>
      </c>
      <c r="AB435" t="s">
        <v>113</v>
      </c>
      <c r="AC435" t="s">
        <v>113</v>
      </c>
      <c r="AE435" t="s">
        <v>113</v>
      </c>
      <c r="AF435" t="s">
        <v>113</v>
      </c>
      <c r="AG435" t="s">
        <v>113</v>
      </c>
      <c r="AH435" t="s">
        <v>131</v>
      </c>
      <c r="AI435" t="s">
        <v>132</v>
      </c>
      <c r="AJ435" t="s">
        <v>132</v>
      </c>
      <c r="AK435" t="s">
        <v>113</v>
      </c>
      <c r="AL435" t="s">
        <v>4037</v>
      </c>
      <c r="AM435" t="s">
        <v>952</v>
      </c>
      <c r="AN435" t="s">
        <v>3598</v>
      </c>
      <c r="AO435" t="s">
        <v>177</v>
      </c>
      <c r="AP435">
        <v>41988203330</v>
      </c>
      <c r="AQ435" t="s">
        <v>953</v>
      </c>
      <c r="AR435" t="s">
        <v>113</v>
      </c>
      <c r="AS435" t="s">
        <v>113</v>
      </c>
      <c r="AT435" t="s">
        <v>113</v>
      </c>
      <c r="AU435" t="s">
        <v>113</v>
      </c>
      <c r="AW435" t="s">
        <v>113</v>
      </c>
      <c r="AX435" s="82">
        <f>IFERROR(FIND("Óbitos/feridos",consulta_completa__11[[#This Row],[13 - Ocorrências/Ambientes Atingidos]]),0)</f>
        <v>0</v>
      </c>
      <c r="AY435" s="83" t="str">
        <f t="shared" si="188"/>
        <v/>
      </c>
      <c r="AZ435" s="82">
        <f>IFERROR(FIND("População afetada/evacuada",consulta_completa__11[[#This Row],[13 - Ocorrências/Ambientes Atingidos]]),0)</f>
        <v>0</v>
      </c>
      <c r="BA435" s="82" t="str">
        <f t="shared" si="189"/>
        <v/>
      </c>
      <c r="BB435" s="82">
        <f>IFERROR(FIND("Suspensão de abastecimento de água",consulta_completa__11[[#This Row],[13 - Ocorrências/Ambientes Atingidos]]),0)</f>
        <v>0</v>
      </c>
      <c r="BC435" s="83" t="str">
        <f t="shared" si="217"/>
        <v/>
      </c>
      <c r="BD435" s="82">
        <f>IFERROR(FIND("Rio/córrego",consulta_completa__11[[#This Row],[13 - Ocorrências/Ambientes Atingidos]]),0)</f>
        <v>0</v>
      </c>
      <c r="BE435" s="83" t="str">
        <f t="shared" si="190"/>
        <v/>
      </c>
      <c r="BF435" s="82">
        <f>IFERROR(FIND("Lago",consulta_completa__11[[#This Row],[13 - Ocorrências/Ambientes Atingidos]]),0)</f>
        <v>0</v>
      </c>
      <c r="BG435" s="83" t="str">
        <f t="shared" si="191"/>
        <v/>
      </c>
      <c r="BH435" s="82">
        <f>IFERROR(FIND("Mar",consulta_completa__11[[#This Row],[13 - Ocorrências/Ambientes Atingidos]]),0)</f>
        <v>0</v>
      </c>
      <c r="BI435" s="83" t="str">
        <f t="shared" si="192"/>
        <v/>
      </c>
      <c r="BJ435" s="82">
        <f>IFERROR(FIND("Praia",consulta_completa__11[[#This Row],[13 - Ocorrências/Ambientes Atingidos]]),0)</f>
        <v>0</v>
      </c>
      <c r="BK435" s="83" t="str">
        <f t="shared" si="193"/>
        <v/>
      </c>
      <c r="BL435" s="82">
        <f>IFERROR(FIND("Solo",consulta_completa__11[[#This Row],[13 - Ocorrências/Ambientes Atingidos]]),0)</f>
        <v>0</v>
      </c>
      <c r="BM435" s="83" t="str">
        <f t="shared" si="194"/>
        <v/>
      </c>
      <c r="BN435" s="82">
        <f>IFERROR(FIND("Águas subterrâneas",consulta_completa__11[[#This Row],[13 - Ocorrências/Ambientes Atingidos]]),0)</f>
        <v>0</v>
      </c>
      <c r="BO435" s="83" t="str">
        <f t="shared" si="195"/>
        <v/>
      </c>
      <c r="BP435" s="82">
        <f>IFERROR(FIND("Atmosfera",consulta_completa__11[[#This Row],[13 - Ocorrências/Ambientes Atingidos]]),0)</f>
        <v>0</v>
      </c>
      <c r="BQ435" s="83" t="str">
        <f t="shared" si="196"/>
        <v/>
      </c>
      <c r="BR435" s="82">
        <f>IFERROR(FIND("Flora",consulta_completa__11[[#This Row],[13 - Ocorrências/Ambientes Atingidos]]),0)</f>
        <v>0</v>
      </c>
      <c r="BS435" s="83" t="str">
        <f t="shared" si="197"/>
        <v/>
      </c>
      <c r="BT435" s="82">
        <f>IFERROR(FIND("Fauna",consulta_completa__11[[#This Row],[13 - Ocorrências/Ambientes Atingidos]]),0)</f>
        <v>0</v>
      </c>
      <c r="BU435" s="83" t="str">
        <f t="shared" si="198"/>
        <v/>
      </c>
      <c r="BV435" s="82">
        <f>IFERROR(FIND("UC federal",consulta_completa__11[[#This Row],[13 - Ocorrências/Ambientes Atingidos]]),0)</f>
        <v>0</v>
      </c>
      <c r="BW435" s="83" t="str">
        <f t="shared" si="199"/>
        <v/>
      </c>
      <c r="BX435" s="82">
        <f>IFERROR(FIND("UC estadual/municipal",consulta_completa__11[[#This Row],[13 - Ocorrências/Ambientes Atingidos]]),0)</f>
        <v>0</v>
      </c>
      <c r="BY435" s="83" t="str">
        <f t="shared" si="200"/>
        <v/>
      </c>
      <c r="BZ435" s="82">
        <f>IFERROR(FIND("Outro(s)",consulta_completa__11[[#This Row],[13 - Ocorrências/Ambientes Atingidos]]),0)</f>
        <v>1</v>
      </c>
      <c r="CA435" s="83" t="str">
        <f t="shared" si="201"/>
        <v>X</v>
      </c>
      <c r="CB435" s="82">
        <f>IFERROR(FIND("Sem dano",consulta_completa__11[[#This Row],[13 - Ocorrências/Ambientes Atingidos]]),0)</f>
        <v>0</v>
      </c>
      <c r="CC435" s="83" t="str">
        <f t="shared" si="202"/>
        <v/>
      </c>
      <c r="CD435" s="82" t="str">
        <f>IF(consulta_completa__11[[#This Row],[13 - Ocorrências/Ambientes Atingidos]]="","X","")</f>
        <v/>
      </c>
      <c r="CE435" s="84">
        <f>IFERROR(FIND("IBAMA",consulta_completa__11[[#This Row],[14 - Inst. Atuando no Local]]),0)</f>
        <v>106</v>
      </c>
      <c r="CF435" s="84" t="str">
        <f t="shared" si="203"/>
        <v>X</v>
      </c>
      <c r="CG435" s="84">
        <f>IFERROR(FIND("OEMA",consulta_completa__11[[#This Row],[14 - Inst. Atuando no Local]]),0)</f>
        <v>0</v>
      </c>
      <c r="CH435" s="84" t="str">
        <f t="shared" si="204"/>
        <v/>
      </c>
      <c r="CI435" s="84">
        <f>IFERROR(FIND("DEFESA CIVIL",consulta_completa__11[[#This Row],[14 - Inst. Atuando no Local]]),0)</f>
        <v>0</v>
      </c>
      <c r="CJ435" s="84" t="str">
        <f t="shared" si="205"/>
        <v/>
      </c>
      <c r="CK435" s="84">
        <f>IFERROR(FIND("CORPO DE BOMBEIROS",consulta_completa__11[[#This Row],[14 - Inst. Atuando no Local]]),0)</f>
        <v>0</v>
      </c>
      <c r="CL435" s="84" t="str">
        <f t="shared" si="206"/>
        <v/>
      </c>
      <c r="CM435" s="84">
        <f>IFERROR(FIND("POLÍCIA RODOVIÁRIA",consulta_completa__11[[#This Row],[14 - Inst. Atuando no Local]]),0)</f>
        <v>0</v>
      </c>
      <c r="CN435" s="84" t="str">
        <f t="shared" si="207"/>
        <v/>
      </c>
      <c r="CO435" s="84">
        <f>IFERROR(FIND("POLÍCIA MILITAR",consulta_completa__11[[#This Row],[14 - Inst. Atuando no Local]]),0)</f>
        <v>0</v>
      </c>
      <c r="CP435" s="84" t="str">
        <f t="shared" si="208"/>
        <v/>
      </c>
      <c r="CQ435" s="84">
        <f>IFERROR(FIND("POLÍCIA CIVIL",consulta_completa__11[[#This Row],[14 - Inst. Atuando no Local]]),0)</f>
        <v>0</v>
      </c>
      <c r="CR435" s="84" t="str">
        <f t="shared" si="209"/>
        <v/>
      </c>
      <c r="CS435" s="84">
        <f>IFERROR(FIND("MARINHA DO BRASIL",consulta_completa__11[[#This Row],[14 - Inst. Atuando no Local]]),0)</f>
        <v>0</v>
      </c>
      <c r="CT435" s="84" t="str">
        <f t="shared" si="210"/>
        <v/>
      </c>
      <c r="CU435" s="84">
        <f>IFERROR(FIND("EMPRESA ESPECIALIZADA EM ATENDIMENTO",consulta_completa__11[[#This Row],[14 - Inst. Atuando no Local]]),0)</f>
        <v>0</v>
      </c>
      <c r="CV435" s="84" t="str">
        <f t="shared" si="211"/>
        <v/>
      </c>
      <c r="CW435" s="84">
        <f>IFERROR(FIND("IBAMA",consulta_completa__11[[#This Row],[14 - Inst. Atuando no Local]]),0)</f>
        <v>106</v>
      </c>
      <c r="CX435" s="84" t="str">
        <f t="shared" si="212"/>
        <v>X</v>
      </c>
      <c r="CY435" s="84" t="str">
        <f>IF(consulta_completa__11[[#This Row],[14 - Inst. Atuando no Local]]="","X","")</f>
        <v/>
      </c>
      <c r="CZ435" s="84">
        <f>IFERROR(FIND("OUTRA (S)",consulta_completa__11[[#This Row],[14 - Inst. Atuando no Local]]),0)</f>
        <v>0</v>
      </c>
      <c r="DA435" s="84" t="str">
        <f t="shared" si="213"/>
        <v/>
      </c>
      <c r="DB435" s="35" t="str">
        <f t="shared" si="214"/>
        <v>Sim</v>
      </c>
      <c r="DC435" s="35" t="str">
        <f t="shared" si="215"/>
        <v>Não</v>
      </c>
      <c r="DD435" s="35" t="str">
        <f t="shared" si="216"/>
        <v>Sim</v>
      </c>
      <c r="DE435" s="87" t="str">
        <f t="shared" si="187"/>
        <v>Sem informação</v>
      </c>
    </row>
    <row r="436" spans="1:109">
      <c r="A436" s="14">
        <v>202562850438</v>
      </c>
      <c r="B436" s="1">
        <v>45834</v>
      </c>
      <c r="C436" t="s">
        <v>109</v>
      </c>
      <c r="D436" t="s">
        <v>110</v>
      </c>
      <c r="E436" t="s">
        <v>139</v>
      </c>
      <c r="F436" t="s">
        <v>112</v>
      </c>
      <c r="G436" t="s">
        <v>113</v>
      </c>
      <c r="H436" t="s">
        <v>114</v>
      </c>
      <c r="I436" t="s">
        <v>114</v>
      </c>
      <c r="J436" t="s">
        <v>2935</v>
      </c>
      <c r="K436" t="s">
        <v>4038</v>
      </c>
      <c r="L436" t="s">
        <v>323</v>
      </c>
      <c r="M436" t="s">
        <v>118</v>
      </c>
      <c r="N436" t="s">
        <v>119</v>
      </c>
      <c r="O436" t="s">
        <v>239</v>
      </c>
      <c r="P436" t="s">
        <v>142</v>
      </c>
      <c r="Q436" t="s">
        <v>122</v>
      </c>
      <c r="R436" t="s">
        <v>123</v>
      </c>
      <c r="S436" t="s">
        <v>113</v>
      </c>
      <c r="T436" t="s">
        <v>2356</v>
      </c>
      <c r="U436" t="s">
        <v>4039</v>
      </c>
      <c r="V436" t="s">
        <v>4040</v>
      </c>
      <c r="Z436" t="s">
        <v>4041</v>
      </c>
      <c r="AA436" t="s">
        <v>567</v>
      </c>
      <c r="AB436" t="s">
        <v>603</v>
      </c>
      <c r="AC436" t="s">
        <v>207</v>
      </c>
      <c r="AD436">
        <v>1</v>
      </c>
      <c r="AE436" t="s">
        <v>568</v>
      </c>
      <c r="AF436" t="s">
        <v>113</v>
      </c>
      <c r="AG436" t="s">
        <v>113</v>
      </c>
      <c r="AH436" t="s">
        <v>131</v>
      </c>
      <c r="AI436" t="s">
        <v>132</v>
      </c>
      <c r="AJ436" t="s">
        <v>131</v>
      </c>
      <c r="AK436" t="s">
        <v>4042</v>
      </c>
      <c r="AL436" t="s">
        <v>4043</v>
      </c>
      <c r="AM436" t="s">
        <v>210</v>
      </c>
      <c r="AN436" t="s">
        <v>2388</v>
      </c>
      <c r="AO436" t="s">
        <v>4044</v>
      </c>
      <c r="AP436">
        <v>2732951305</v>
      </c>
      <c r="AQ436" t="s">
        <v>211</v>
      </c>
      <c r="AR436" t="s">
        <v>113</v>
      </c>
      <c r="AS436" t="s">
        <v>113</v>
      </c>
      <c r="AT436" t="s">
        <v>113</v>
      </c>
      <c r="AU436" t="s">
        <v>113</v>
      </c>
      <c r="AW436" t="s">
        <v>113</v>
      </c>
      <c r="AX436" s="82">
        <f>IFERROR(FIND("Óbitos/feridos",consulta_completa__11[[#This Row],[13 - Ocorrências/Ambientes Atingidos]]),0)</f>
        <v>0</v>
      </c>
      <c r="AY436" s="83" t="str">
        <f t="shared" si="188"/>
        <v/>
      </c>
      <c r="AZ436" s="82">
        <f>IFERROR(FIND("População afetada/evacuada",consulta_completa__11[[#This Row],[13 - Ocorrências/Ambientes Atingidos]]),0)</f>
        <v>0</v>
      </c>
      <c r="BA436" s="82" t="str">
        <f t="shared" si="189"/>
        <v/>
      </c>
      <c r="BB436" s="82">
        <f>IFERROR(FIND("Suspensão de abastecimento de água",consulta_completa__11[[#This Row],[13 - Ocorrências/Ambientes Atingidos]]),0)</f>
        <v>0</v>
      </c>
      <c r="BC436" s="83" t="str">
        <f t="shared" si="217"/>
        <v/>
      </c>
      <c r="BD436" s="82">
        <f>IFERROR(FIND("Rio/córrego",consulta_completa__11[[#This Row],[13 - Ocorrências/Ambientes Atingidos]]),0)</f>
        <v>0</v>
      </c>
      <c r="BE436" s="83" t="str">
        <f t="shared" si="190"/>
        <v/>
      </c>
      <c r="BF436" s="82">
        <f>IFERROR(FIND("Lago",consulta_completa__11[[#This Row],[13 - Ocorrências/Ambientes Atingidos]]),0)</f>
        <v>0</v>
      </c>
      <c r="BG436" s="83" t="str">
        <f t="shared" si="191"/>
        <v/>
      </c>
      <c r="BH436" s="82">
        <f>IFERROR(FIND("Mar",consulta_completa__11[[#This Row],[13 - Ocorrências/Ambientes Atingidos]]),0)</f>
        <v>1</v>
      </c>
      <c r="BI436" s="83" t="str">
        <f t="shared" si="192"/>
        <v>X</v>
      </c>
      <c r="BJ436" s="82">
        <f>IFERROR(FIND("Praia",consulta_completa__11[[#This Row],[13 - Ocorrências/Ambientes Atingidos]]),0)</f>
        <v>0</v>
      </c>
      <c r="BK436" s="83" t="str">
        <f t="shared" si="193"/>
        <v/>
      </c>
      <c r="BL436" s="82">
        <f>IFERROR(FIND("Solo",consulta_completa__11[[#This Row],[13 - Ocorrências/Ambientes Atingidos]]),0)</f>
        <v>0</v>
      </c>
      <c r="BM436" s="83" t="str">
        <f t="shared" si="194"/>
        <v/>
      </c>
      <c r="BN436" s="82">
        <f>IFERROR(FIND("Águas subterrâneas",consulta_completa__11[[#This Row],[13 - Ocorrências/Ambientes Atingidos]]),0)</f>
        <v>0</v>
      </c>
      <c r="BO436" s="83" t="str">
        <f t="shared" si="195"/>
        <v/>
      </c>
      <c r="BP436" s="82">
        <f>IFERROR(FIND("Atmosfera",consulta_completa__11[[#This Row],[13 - Ocorrências/Ambientes Atingidos]]),0)</f>
        <v>0</v>
      </c>
      <c r="BQ436" s="83" t="str">
        <f t="shared" si="196"/>
        <v/>
      </c>
      <c r="BR436" s="82">
        <f>IFERROR(FIND("Flora",consulta_completa__11[[#This Row],[13 - Ocorrências/Ambientes Atingidos]]),0)</f>
        <v>0</v>
      </c>
      <c r="BS436" s="83" t="str">
        <f t="shared" si="197"/>
        <v/>
      </c>
      <c r="BT436" s="82">
        <f>IFERROR(FIND("Fauna",consulta_completa__11[[#This Row],[13 - Ocorrências/Ambientes Atingidos]]),0)</f>
        <v>0</v>
      </c>
      <c r="BU436" s="83" t="str">
        <f t="shared" si="198"/>
        <v/>
      </c>
      <c r="BV436" s="82">
        <f>IFERROR(FIND("UC federal",consulta_completa__11[[#This Row],[13 - Ocorrências/Ambientes Atingidos]]),0)</f>
        <v>0</v>
      </c>
      <c r="BW436" s="83" t="str">
        <f t="shared" si="199"/>
        <v/>
      </c>
      <c r="BX436" s="82">
        <f>IFERROR(FIND("UC estadual/municipal",consulta_completa__11[[#This Row],[13 - Ocorrências/Ambientes Atingidos]]),0)</f>
        <v>0</v>
      </c>
      <c r="BY436" s="83" t="str">
        <f t="shared" si="200"/>
        <v/>
      </c>
      <c r="BZ436" s="82">
        <f>IFERROR(FIND("Outro(s)",consulta_completa__11[[#This Row],[13 - Ocorrências/Ambientes Atingidos]]),0)</f>
        <v>0</v>
      </c>
      <c r="CA436" s="83" t="str">
        <f t="shared" si="201"/>
        <v/>
      </c>
      <c r="CB436" s="82">
        <f>IFERROR(FIND("Sem dano",consulta_completa__11[[#This Row],[13 - Ocorrências/Ambientes Atingidos]]),0)</f>
        <v>0</v>
      </c>
      <c r="CC436" s="83" t="str">
        <f t="shared" si="202"/>
        <v/>
      </c>
      <c r="CD436" s="82" t="str">
        <f>IF(consulta_completa__11[[#This Row],[13 - Ocorrências/Ambientes Atingidos]]="","X","")</f>
        <v/>
      </c>
      <c r="CE436" s="84">
        <f>IFERROR(FIND("IBAMA",consulta_completa__11[[#This Row],[14 - Inst. Atuando no Local]]),0)</f>
        <v>0</v>
      </c>
      <c r="CF436" s="84" t="str">
        <f t="shared" si="203"/>
        <v/>
      </c>
      <c r="CG436" s="84">
        <f>IFERROR(FIND("OEMA",consulta_completa__11[[#This Row],[14 - Inst. Atuando no Local]]),0)</f>
        <v>0</v>
      </c>
      <c r="CH436" s="84" t="str">
        <f t="shared" si="204"/>
        <v/>
      </c>
      <c r="CI436" s="84">
        <f>IFERROR(FIND("DEFESA CIVIL",consulta_completa__11[[#This Row],[14 - Inst. Atuando no Local]]),0)</f>
        <v>0</v>
      </c>
      <c r="CJ436" s="84" t="str">
        <f t="shared" si="205"/>
        <v/>
      </c>
      <c r="CK436" s="84">
        <f>IFERROR(FIND("CORPO DE BOMBEIROS",consulta_completa__11[[#This Row],[14 - Inst. Atuando no Local]]),0)</f>
        <v>0</v>
      </c>
      <c r="CL436" s="84" t="str">
        <f t="shared" si="206"/>
        <v/>
      </c>
      <c r="CM436" s="84">
        <f>IFERROR(FIND("POLÍCIA RODOVIÁRIA",consulta_completa__11[[#This Row],[14 - Inst. Atuando no Local]]),0)</f>
        <v>0</v>
      </c>
      <c r="CN436" s="84" t="str">
        <f t="shared" si="207"/>
        <v/>
      </c>
      <c r="CO436" s="84">
        <f>IFERROR(FIND("POLÍCIA MILITAR",consulta_completa__11[[#This Row],[14 - Inst. Atuando no Local]]),0)</f>
        <v>0</v>
      </c>
      <c r="CP436" s="84" t="str">
        <f t="shared" si="208"/>
        <v/>
      </c>
      <c r="CQ436" s="84">
        <f>IFERROR(FIND("POLÍCIA CIVIL",consulta_completa__11[[#This Row],[14 - Inst. Atuando no Local]]),0)</f>
        <v>0</v>
      </c>
      <c r="CR436" s="84" t="str">
        <f t="shared" si="209"/>
        <v/>
      </c>
      <c r="CS436" s="84">
        <f>IFERROR(FIND("MARINHA DO BRASIL",consulta_completa__11[[#This Row],[14 - Inst. Atuando no Local]]),0)</f>
        <v>0</v>
      </c>
      <c r="CT436" s="84" t="str">
        <f t="shared" si="210"/>
        <v/>
      </c>
      <c r="CU436" s="84">
        <f>IFERROR(FIND("EMPRESA ESPECIALIZADA EM ATENDIMENTO",consulta_completa__11[[#This Row],[14 - Inst. Atuando no Local]]),0)</f>
        <v>0</v>
      </c>
      <c r="CV436" s="84" t="str">
        <f t="shared" si="211"/>
        <v/>
      </c>
      <c r="CW436" s="84">
        <f>IFERROR(FIND("IBAMA",consulta_completa__11[[#This Row],[14 - Inst. Atuando no Local]]),0)</f>
        <v>0</v>
      </c>
      <c r="CX436" s="84" t="str">
        <f t="shared" si="212"/>
        <v/>
      </c>
      <c r="CY436" s="84" t="str">
        <f>IF(consulta_completa__11[[#This Row],[14 - Inst. Atuando no Local]]="","X","")</f>
        <v/>
      </c>
      <c r="CZ436" s="84">
        <f>IFERROR(FIND("OUTRA (S)",consulta_completa__11[[#This Row],[14 - Inst. Atuando no Local]]),0)</f>
        <v>0</v>
      </c>
      <c r="DA436" s="84" t="str">
        <f t="shared" si="213"/>
        <v/>
      </c>
      <c r="DB436" s="35" t="str">
        <f t="shared" si="214"/>
        <v>Sim</v>
      </c>
      <c r="DC436" s="35" t="str">
        <f t="shared" si="215"/>
        <v>Não</v>
      </c>
      <c r="DD436" s="35" t="str">
        <f t="shared" si="216"/>
        <v>Sim</v>
      </c>
      <c r="DE436" s="87" t="str">
        <f t="shared" si="187"/>
        <v>Federal</v>
      </c>
    </row>
    <row r="437" spans="1:109">
      <c r="A437" s="14">
        <v>202563061220</v>
      </c>
      <c r="B437" s="1">
        <v>45835</v>
      </c>
      <c r="C437" t="s">
        <v>4045</v>
      </c>
      <c r="D437" t="s">
        <v>180</v>
      </c>
      <c r="E437" t="s">
        <v>320</v>
      </c>
      <c r="F437" t="s">
        <v>139</v>
      </c>
      <c r="G437" t="s">
        <v>678</v>
      </c>
      <c r="H437" t="s">
        <v>113</v>
      </c>
      <c r="I437" t="s">
        <v>113</v>
      </c>
      <c r="J437" t="s">
        <v>113</v>
      </c>
      <c r="K437" t="s">
        <v>114</v>
      </c>
      <c r="L437" t="s">
        <v>114</v>
      </c>
      <c r="M437" t="s">
        <v>139</v>
      </c>
      <c r="N437" t="s">
        <v>2139</v>
      </c>
      <c r="O437" t="s">
        <v>185</v>
      </c>
      <c r="P437" t="s">
        <v>200</v>
      </c>
      <c r="Q437" t="s">
        <v>167</v>
      </c>
      <c r="R437" t="s">
        <v>123</v>
      </c>
      <c r="S437" t="s">
        <v>113</v>
      </c>
      <c r="T437" t="s">
        <v>4046</v>
      </c>
      <c r="U437" t="s">
        <v>4047</v>
      </c>
      <c r="V437" t="s">
        <v>4048</v>
      </c>
      <c r="X437" t="b">
        <v>1</v>
      </c>
      <c r="Z437" t="s">
        <v>633</v>
      </c>
      <c r="AA437" t="s">
        <v>4049</v>
      </c>
      <c r="AB437" t="s">
        <v>113</v>
      </c>
      <c r="AC437" t="s">
        <v>113</v>
      </c>
      <c r="AE437" t="s">
        <v>4050</v>
      </c>
      <c r="AF437" t="s">
        <v>113</v>
      </c>
      <c r="AG437" t="s">
        <v>113</v>
      </c>
      <c r="AH437" t="s">
        <v>131</v>
      </c>
      <c r="AI437" t="s">
        <v>132</v>
      </c>
      <c r="AJ437" t="s">
        <v>131</v>
      </c>
      <c r="AK437" t="s">
        <v>4051</v>
      </c>
      <c r="AL437" t="s">
        <v>4052</v>
      </c>
      <c r="AM437" t="s">
        <v>153</v>
      </c>
      <c r="AN437" t="s">
        <v>154</v>
      </c>
      <c r="AO437" t="s">
        <v>155</v>
      </c>
      <c r="AP437">
        <v>6133161070</v>
      </c>
      <c r="AQ437" t="s">
        <v>156</v>
      </c>
      <c r="AR437" t="s">
        <v>113</v>
      </c>
      <c r="AS437" t="s">
        <v>113</v>
      </c>
      <c r="AT437" t="s">
        <v>4046</v>
      </c>
      <c r="AU437" t="s">
        <v>113</v>
      </c>
      <c r="AW437" t="s">
        <v>637</v>
      </c>
      <c r="AX437" s="82">
        <f>IFERROR(FIND("Óbitos/feridos",consulta_completa__11[[#This Row],[13 - Ocorrências/Ambientes Atingidos]]),0)</f>
        <v>0</v>
      </c>
      <c r="AY437" s="83" t="str">
        <f t="shared" si="188"/>
        <v/>
      </c>
      <c r="AZ437" s="82">
        <f>IFERROR(FIND("População afetada/evacuada",consulta_completa__11[[#This Row],[13 - Ocorrências/Ambientes Atingidos]]),0)</f>
        <v>0</v>
      </c>
      <c r="BA437" s="82" t="str">
        <f t="shared" si="189"/>
        <v/>
      </c>
      <c r="BB437" s="82">
        <f>IFERROR(FIND("Suspensão de abastecimento de água",consulta_completa__11[[#This Row],[13 - Ocorrências/Ambientes Atingidos]]),0)</f>
        <v>0</v>
      </c>
      <c r="BC437" s="83" t="str">
        <f t="shared" si="217"/>
        <v/>
      </c>
      <c r="BD437" s="82">
        <f>IFERROR(FIND("Rio/córrego",consulta_completa__11[[#This Row],[13 - Ocorrências/Ambientes Atingidos]]),0)</f>
        <v>0</v>
      </c>
      <c r="BE437" s="83" t="str">
        <f t="shared" si="190"/>
        <v/>
      </c>
      <c r="BF437" s="82">
        <f>IFERROR(FIND("Lago",consulta_completa__11[[#This Row],[13 - Ocorrências/Ambientes Atingidos]]),0)</f>
        <v>0</v>
      </c>
      <c r="BG437" s="83" t="str">
        <f t="shared" si="191"/>
        <v/>
      </c>
      <c r="BH437" s="82">
        <f>IFERROR(FIND("Mar",consulta_completa__11[[#This Row],[13 - Ocorrências/Ambientes Atingidos]]),0)</f>
        <v>0</v>
      </c>
      <c r="BI437" s="83" t="str">
        <f t="shared" si="192"/>
        <v/>
      </c>
      <c r="BJ437" s="82">
        <f>IFERROR(FIND("Praia",consulta_completa__11[[#This Row],[13 - Ocorrências/Ambientes Atingidos]]),0)</f>
        <v>0</v>
      </c>
      <c r="BK437" s="83" t="str">
        <f t="shared" si="193"/>
        <v/>
      </c>
      <c r="BL437" s="82">
        <f>IFERROR(FIND("Solo",consulta_completa__11[[#This Row],[13 - Ocorrências/Ambientes Atingidos]]),0)</f>
        <v>0</v>
      </c>
      <c r="BM437" s="83" t="str">
        <f t="shared" si="194"/>
        <v/>
      </c>
      <c r="BN437" s="82">
        <f>IFERROR(FIND("Águas subterrâneas",consulta_completa__11[[#This Row],[13 - Ocorrências/Ambientes Atingidos]]),0)</f>
        <v>0</v>
      </c>
      <c r="BO437" s="83" t="str">
        <f t="shared" si="195"/>
        <v/>
      </c>
      <c r="BP437" s="82">
        <f>IFERROR(FIND("Atmosfera",consulta_completa__11[[#This Row],[13 - Ocorrências/Ambientes Atingidos]]),0)</f>
        <v>0</v>
      </c>
      <c r="BQ437" s="83" t="str">
        <f t="shared" si="196"/>
        <v/>
      </c>
      <c r="BR437" s="82">
        <f>IFERROR(FIND("Flora",consulta_completa__11[[#This Row],[13 - Ocorrências/Ambientes Atingidos]]),0)</f>
        <v>0</v>
      </c>
      <c r="BS437" s="83" t="str">
        <f t="shared" si="197"/>
        <v/>
      </c>
      <c r="BT437" s="82">
        <f>IFERROR(FIND("Fauna",consulta_completa__11[[#This Row],[13 - Ocorrências/Ambientes Atingidos]]),0)</f>
        <v>0</v>
      </c>
      <c r="BU437" s="83" t="str">
        <f t="shared" si="198"/>
        <v/>
      </c>
      <c r="BV437" s="82">
        <f>IFERROR(FIND("UC federal",consulta_completa__11[[#This Row],[13 - Ocorrências/Ambientes Atingidos]]),0)</f>
        <v>0</v>
      </c>
      <c r="BW437" s="83" t="str">
        <f t="shared" si="199"/>
        <v/>
      </c>
      <c r="BX437" s="82">
        <f>IFERROR(FIND("UC estadual/municipal",consulta_completa__11[[#This Row],[13 - Ocorrências/Ambientes Atingidos]]),0)</f>
        <v>0</v>
      </c>
      <c r="BY437" s="83" t="str">
        <f t="shared" si="200"/>
        <v/>
      </c>
      <c r="BZ437" s="82">
        <f>IFERROR(FIND("Outro(s)",consulta_completa__11[[#This Row],[13 - Ocorrências/Ambientes Atingidos]]),0)</f>
        <v>1</v>
      </c>
      <c r="CA437" s="83" t="str">
        <f t="shared" si="201"/>
        <v>X</v>
      </c>
      <c r="CB437" s="82">
        <f>IFERROR(FIND("Sem dano",consulta_completa__11[[#This Row],[13 - Ocorrências/Ambientes Atingidos]]),0)</f>
        <v>0</v>
      </c>
      <c r="CC437" s="83" t="str">
        <f t="shared" si="202"/>
        <v/>
      </c>
      <c r="CD437" s="82" t="str">
        <f>IF(consulta_completa__11[[#This Row],[13 - Ocorrências/Ambientes Atingidos]]="","X","")</f>
        <v/>
      </c>
      <c r="CE437" s="84">
        <f>IFERROR(FIND("IBAMA",consulta_completa__11[[#This Row],[14 - Inst. Atuando no Local]]),0)</f>
        <v>0</v>
      </c>
      <c r="CF437" s="84" t="str">
        <f t="shared" si="203"/>
        <v/>
      </c>
      <c r="CG437" s="84">
        <f>IFERROR(FIND("OEMA",consulta_completa__11[[#This Row],[14 - Inst. Atuando no Local]]),0)</f>
        <v>0</v>
      </c>
      <c r="CH437" s="84" t="str">
        <f t="shared" si="204"/>
        <v/>
      </c>
      <c r="CI437" s="84">
        <f>IFERROR(FIND("DEFESA CIVIL",consulta_completa__11[[#This Row],[14 - Inst. Atuando no Local]]),0)</f>
        <v>0</v>
      </c>
      <c r="CJ437" s="84" t="str">
        <f t="shared" si="205"/>
        <v/>
      </c>
      <c r="CK437" s="84">
        <f>IFERROR(FIND("CORPO DE BOMBEIROS",consulta_completa__11[[#This Row],[14 - Inst. Atuando no Local]]),0)</f>
        <v>0</v>
      </c>
      <c r="CL437" s="84" t="str">
        <f t="shared" si="206"/>
        <v/>
      </c>
      <c r="CM437" s="84">
        <f>IFERROR(FIND("POLÍCIA RODOVIÁRIA",consulta_completa__11[[#This Row],[14 - Inst. Atuando no Local]]),0)</f>
        <v>0</v>
      </c>
      <c r="CN437" s="84" t="str">
        <f t="shared" si="207"/>
        <v/>
      </c>
      <c r="CO437" s="84">
        <f>IFERROR(FIND("POLÍCIA MILITAR",consulta_completa__11[[#This Row],[14 - Inst. Atuando no Local]]),0)</f>
        <v>0</v>
      </c>
      <c r="CP437" s="84" t="str">
        <f t="shared" si="208"/>
        <v/>
      </c>
      <c r="CQ437" s="84">
        <f>IFERROR(FIND("POLÍCIA CIVIL",consulta_completa__11[[#This Row],[14 - Inst. Atuando no Local]]),0)</f>
        <v>0</v>
      </c>
      <c r="CR437" s="84" t="str">
        <f t="shared" si="209"/>
        <v/>
      </c>
      <c r="CS437" s="84">
        <f>IFERROR(FIND("MARINHA DO BRASIL",consulta_completa__11[[#This Row],[14 - Inst. Atuando no Local]]),0)</f>
        <v>0</v>
      </c>
      <c r="CT437" s="84" t="str">
        <f t="shared" si="210"/>
        <v/>
      </c>
      <c r="CU437" s="84">
        <f>IFERROR(FIND("EMPRESA ESPECIALIZADA EM ATENDIMENTO",consulta_completa__11[[#This Row],[14 - Inst. Atuando no Local]]),0)</f>
        <v>0</v>
      </c>
      <c r="CV437" s="84" t="str">
        <f t="shared" si="211"/>
        <v/>
      </c>
      <c r="CW437" s="84">
        <f>IFERROR(FIND("IBAMA",consulta_completa__11[[#This Row],[14 - Inst. Atuando no Local]]),0)</f>
        <v>0</v>
      </c>
      <c r="CX437" s="84" t="str">
        <f t="shared" si="212"/>
        <v/>
      </c>
      <c r="CY437" s="84" t="str">
        <f>IF(consulta_completa__11[[#This Row],[14 - Inst. Atuando no Local]]="","X","")</f>
        <v/>
      </c>
      <c r="CZ437" s="84">
        <f>IFERROR(FIND("OUTRA (S)",consulta_completa__11[[#This Row],[14 - Inst. Atuando no Local]]),0)</f>
        <v>0</v>
      </c>
      <c r="DA437" s="84" t="str">
        <f t="shared" si="213"/>
        <v/>
      </c>
      <c r="DB437" s="35" t="str">
        <f t="shared" si="214"/>
        <v>Sim</v>
      </c>
      <c r="DC437" s="35" t="str">
        <f t="shared" si="215"/>
        <v>Não</v>
      </c>
      <c r="DD437" s="35" t="str">
        <f t="shared" si="216"/>
        <v>Sim</v>
      </c>
      <c r="DE437" s="87" t="str">
        <f t="shared" si="187"/>
        <v>Sem informação</v>
      </c>
    </row>
    <row r="438" spans="1:109">
      <c r="A438" s="14">
        <v>20257232429</v>
      </c>
      <c r="B438" s="1">
        <v>45836</v>
      </c>
      <c r="C438" t="s">
        <v>4053</v>
      </c>
      <c r="D438" t="s">
        <v>2632</v>
      </c>
      <c r="E438" t="s">
        <v>162</v>
      </c>
      <c r="F438" t="s">
        <v>139</v>
      </c>
      <c r="G438" t="s">
        <v>113</v>
      </c>
      <c r="H438" t="s">
        <v>114</v>
      </c>
      <c r="I438" t="s">
        <v>114</v>
      </c>
      <c r="J438" t="s">
        <v>4054</v>
      </c>
      <c r="K438" t="s">
        <v>113</v>
      </c>
      <c r="L438" t="s">
        <v>113</v>
      </c>
      <c r="M438" t="s">
        <v>140</v>
      </c>
      <c r="N438" t="s">
        <v>119</v>
      </c>
      <c r="O438" t="s">
        <v>239</v>
      </c>
      <c r="P438" t="s">
        <v>229</v>
      </c>
      <c r="Q438" t="s">
        <v>122</v>
      </c>
      <c r="R438" t="s">
        <v>123</v>
      </c>
      <c r="S438" t="s">
        <v>113</v>
      </c>
      <c r="T438" t="s">
        <v>4055</v>
      </c>
      <c r="U438" t="s">
        <v>4056</v>
      </c>
      <c r="V438" t="s">
        <v>4057</v>
      </c>
      <c r="Z438" t="s">
        <v>113</v>
      </c>
      <c r="AA438" t="s">
        <v>4058</v>
      </c>
      <c r="AB438" t="s">
        <v>1820</v>
      </c>
      <c r="AC438" t="s">
        <v>1821</v>
      </c>
      <c r="AD438">
        <v>1</v>
      </c>
      <c r="AE438" t="s">
        <v>4059</v>
      </c>
      <c r="AF438" t="s">
        <v>113</v>
      </c>
      <c r="AG438" t="s">
        <v>113</v>
      </c>
      <c r="AH438" t="s">
        <v>131</v>
      </c>
      <c r="AI438" t="s">
        <v>131</v>
      </c>
      <c r="AJ438" t="s">
        <v>131</v>
      </c>
      <c r="AK438" t="s">
        <v>4060</v>
      </c>
      <c r="AL438" t="s">
        <v>4061</v>
      </c>
      <c r="AM438" t="s">
        <v>1824</v>
      </c>
      <c r="AN438" t="s">
        <v>2865</v>
      </c>
      <c r="AO438" t="s">
        <v>578</v>
      </c>
      <c r="AQ438" t="s">
        <v>1826</v>
      </c>
      <c r="AR438" t="s">
        <v>113</v>
      </c>
      <c r="AS438" t="s">
        <v>113</v>
      </c>
      <c r="AT438" t="s">
        <v>113</v>
      </c>
      <c r="AU438" t="s">
        <v>113</v>
      </c>
      <c r="AW438" t="s">
        <v>113</v>
      </c>
      <c r="AX438" s="82">
        <f>IFERROR(FIND("Óbitos/feridos",consulta_completa__11[[#This Row],[13 - Ocorrências/Ambientes Atingidos]]),0)</f>
        <v>0</v>
      </c>
      <c r="AY438" s="83" t="str">
        <f t="shared" si="188"/>
        <v/>
      </c>
      <c r="AZ438" s="82">
        <f>IFERROR(FIND("População afetada/evacuada",consulta_completa__11[[#This Row],[13 - Ocorrências/Ambientes Atingidos]]),0)</f>
        <v>0</v>
      </c>
      <c r="BA438" s="82" t="str">
        <f t="shared" si="189"/>
        <v/>
      </c>
      <c r="BB438" s="82">
        <f>IFERROR(FIND("Suspensão de abastecimento de água",consulta_completa__11[[#This Row],[13 - Ocorrências/Ambientes Atingidos]]),0)</f>
        <v>0</v>
      </c>
      <c r="BC438" s="83" t="str">
        <f t="shared" si="217"/>
        <v/>
      </c>
      <c r="BD438" s="82">
        <f>IFERROR(FIND("Rio/córrego",consulta_completa__11[[#This Row],[13 - Ocorrências/Ambientes Atingidos]]),0)</f>
        <v>0</v>
      </c>
      <c r="BE438" s="83" t="str">
        <f t="shared" si="190"/>
        <v/>
      </c>
      <c r="BF438" s="82">
        <f>IFERROR(FIND("Lago",consulta_completa__11[[#This Row],[13 - Ocorrências/Ambientes Atingidos]]),0)</f>
        <v>0</v>
      </c>
      <c r="BG438" s="83" t="str">
        <f t="shared" si="191"/>
        <v/>
      </c>
      <c r="BH438" s="82">
        <f>IFERROR(FIND("Mar",consulta_completa__11[[#This Row],[13 - Ocorrências/Ambientes Atingidos]]),0)</f>
        <v>0</v>
      </c>
      <c r="BI438" s="83" t="str">
        <f t="shared" si="192"/>
        <v/>
      </c>
      <c r="BJ438" s="82">
        <f>IFERROR(FIND("Praia",consulta_completa__11[[#This Row],[13 - Ocorrências/Ambientes Atingidos]]),0)</f>
        <v>0</v>
      </c>
      <c r="BK438" s="83" t="str">
        <f t="shared" si="193"/>
        <v/>
      </c>
      <c r="BL438" s="82">
        <f>IFERROR(FIND("Solo",consulta_completa__11[[#This Row],[13 - Ocorrências/Ambientes Atingidos]]),0)</f>
        <v>1</v>
      </c>
      <c r="BM438" s="83" t="str">
        <f t="shared" si="194"/>
        <v>X</v>
      </c>
      <c r="BN438" s="82">
        <f>IFERROR(FIND("Águas subterrâneas",consulta_completa__11[[#This Row],[13 - Ocorrências/Ambientes Atingidos]]),0)</f>
        <v>0</v>
      </c>
      <c r="BO438" s="83" t="str">
        <f t="shared" si="195"/>
        <v/>
      </c>
      <c r="BP438" s="82">
        <f>IFERROR(FIND("Atmosfera",consulta_completa__11[[#This Row],[13 - Ocorrências/Ambientes Atingidos]]),0)</f>
        <v>0</v>
      </c>
      <c r="BQ438" s="83" t="str">
        <f t="shared" si="196"/>
        <v/>
      </c>
      <c r="BR438" s="82">
        <f>IFERROR(FIND("Flora",consulta_completa__11[[#This Row],[13 - Ocorrências/Ambientes Atingidos]]),0)</f>
        <v>0</v>
      </c>
      <c r="BS438" s="83" t="str">
        <f t="shared" si="197"/>
        <v/>
      </c>
      <c r="BT438" s="82">
        <f>IFERROR(FIND("Fauna",consulta_completa__11[[#This Row],[13 - Ocorrências/Ambientes Atingidos]]),0)</f>
        <v>0</v>
      </c>
      <c r="BU438" s="83" t="str">
        <f t="shared" si="198"/>
        <v/>
      </c>
      <c r="BV438" s="82">
        <f>IFERROR(FIND("UC federal",consulta_completa__11[[#This Row],[13 - Ocorrências/Ambientes Atingidos]]),0)</f>
        <v>0</v>
      </c>
      <c r="BW438" s="83" t="str">
        <f t="shared" si="199"/>
        <v/>
      </c>
      <c r="BX438" s="82">
        <f>IFERROR(FIND("UC estadual/municipal",consulta_completa__11[[#This Row],[13 - Ocorrências/Ambientes Atingidos]]),0)</f>
        <v>0</v>
      </c>
      <c r="BY438" s="83" t="str">
        <f t="shared" si="200"/>
        <v/>
      </c>
      <c r="BZ438" s="82">
        <f>IFERROR(FIND("Outro(s)",consulta_completa__11[[#This Row],[13 - Ocorrências/Ambientes Atingidos]]),0)</f>
        <v>0</v>
      </c>
      <c r="CA438" s="83" t="str">
        <f t="shared" si="201"/>
        <v/>
      </c>
      <c r="CB438" s="82">
        <f>IFERROR(FIND("Sem dano",consulta_completa__11[[#This Row],[13 - Ocorrências/Ambientes Atingidos]]),0)</f>
        <v>0</v>
      </c>
      <c r="CC438" s="83" t="str">
        <f t="shared" si="202"/>
        <v/>
      </c>
      <c r="CD438" s="82" t="str">
        <f>IF(consulta_completa__11[[#This Row],[13 - Ocorrências/Ambientes Atingidos]]="","X","")</f>
        <v/>
      </c>
      <c r="CE438" s="84">
        <f>IFERROR(FIND("IBAMA",consulta_completa__11[[#This Row],[14 - Inst. Atuando no Local]]),0)</f>
        <v>0</v>
      </c>
      <c r="CF438" s="84" t="str">
        <f t="shared" si="203"/>
        <v/>
      </c>
      <c r="CG438" s="84">
        <f>IFERROR(FIND("OEMA",consulta_completa__11[[#This Row],[14 - Inst. Atuando no Local]]),0)</f>
        <v>0</v>
      </c>
      <c r="CH438" s="84" t="str">
        <f t="shared" si="204"/>
        <v/>
      </c>
      <c r="CI438" s="84">
        <f>IFERROR(FIND("DEFESA CIVIL",consulta_completa__11[[#This Row],[14 - Inst. Atuando no Local]]),0)</f>
        <v>0</v>
      </c>
      <c r="CJ438" s="84" t="str">
        <f t="shared" si="205"/>
        <v/>
      </c>
      <c r="CK438" s="84">
        <f>IFERROR(FIND("CORPO DE BOMBEIROS",consulta_completa__11[[#This Row],[14 - Inst. Atuando no Local]]),0)</f>
        <v>0</v>
      </c>
      <c r="CL438" s="84" t="str">
        <f t="shared" si="206"/>
        <v/>
      </c>
      <c r="CM438" s="84">
        <f>IFERROR(FIND("POLÍCIA RODOVIÁRIA",consulta_completa__11[[#This Row],[14 - Inst. Atuando no Local]]),0)</f>
        <v>0</v>
      </c>
      <c r="CN438" s="84" t="str">
        <f t="shared" si="207"/>
        <v/>
      </c>
      <c r="CO438" s="84">
        <f>IFERROR(FIND("POLÍCIA MILITAR",consulta_completa__11[[#This Row],[14 - Inst. Atuando no Local]]),0)</f>
        <v>0</v>
      </c>
      <c r="CP438" s="84" t="str">
        <f t="shared" si="208"/>
        <v/>
      </c>
      <c r="CQ438" s="84">
        <f>IFERROR(FIND("POLÍCIA CIVIL",consulta_completa__11[[#This Row],[14 - Inst. Atuando no Local]]),0)</f>
        <v>0</v>
      </c>
      <c r="CR438" s="84" t="str">
        <f t="shared" si="209"/>
        <v/>
      </c>
      <c r="CS438" s="84">
        <f>IFERROR(FIND("MARINHA DO BRASIL",consulta_completa__11[[#This Row],[14 - Inst. Atuando no Local]]),0)</f>
        <v>0</v>
      </c>
      <c r="CT438" s="84" t="str">
        <f t="shared" si="210"/>
        <v/>
      </c>
      <c r="CU438" s="84">
        <f>IFERROR(FIND("EMPRESA ESPECIALIZADA EM ATENDIMENTO",consulta_completa__11[[#This Row],[14 - Inst. Atuando no Local]]),0)</f>
        <v>0</v>
      </c>
      <c r="CV438" s="84" t="str">
        <f t="shared" si="211"/>
        <v/>
      </c>
      <c r="CW438" s="84">
        <f>IFERROR(FIND("IBAMA",consulta_completa__11[[#This Row],[14 - Inst. Atuando no Local]]),0)</f>
        <v>0</v>
      </c>
      <c r="CX438" s="84" t="str">
        <f t="shared" si="212"/>
        <v/>
      </c>
      <c r="CY438" s="84" t="str">
        <f>IF(consulta_completa__11[[#This Row],[14 - Inst. Atuando no Local]]="","X","")</f>
        <v/>
      </c>
      <c r="CZ438" s="84">
        <f>IFERROR(FIND("OUTRA (S)",consulta_completa__11[[#This Row],[14 - Inst. Atuando no Local]]),0)</f>
        <v>0</v>
      </c>
      <c r="DA438" s="84" t="str">
        <f t="shared" si="213"/>
        <v/>
      </c>
      <c r="DB438" s="35" t="str">
        <f t="shared" si="214"/>
        <v>Sim</v>
      </c>
      <c r="DC438" s="35" t="str">
        <f t="shared" si="215"/>
        <v>Não</v>
      </c>
      <c r="DD438" s="35" t="str">
        <f t="shared" si="216"/>
        <v>Sim</v>
      </c>
      <c r="DE438" s="87" t="str">
        <f t="shared" si="187"/>
        <v>Federal</v>
      </c>
    </row>
    <row r="439" spans="1:109">
      <c r="A439" s="14">
        <v>202562861245</v>
      </c>
      <c r="B439" s="1">
        <v>45836</v>
      </c>
      <c r="C439" t="s">
        <v>109</v>
      </c>
      <c r="D439" t="s">
        <v>110</v>
      </c>
      <c r="E439" t="s">
        <v>452</v>
      </c>
      <c r="F439" t="s">
        <v>112</v>
      </c>
      <c r="G439" t="s">
        <v>439</v>
      </c>
      <c r="H439" t="s">
        <v>4062</v>
      </c>
      <c r="I439" t="s">
        <v>117</v>
      </c>
      <c r="J439" t="s">
        <v>797</v>
      </c>
      <c r="K439" t="s">
        <v>4063</v>
      </c>
      <c r="L439" t="s">
        <v>117</v>
      </c>
      <c r="M439" t="s">
        <v>118</v>
      </c>
      <c r="N439" t="s">
        <v>119</v>
      </c>
      <c r="O439" t="s">
        <v>239</v>
      </c>
      <c r="P439" t="s">
        <v>229</v>
      </c>
      <c r="Q439" t="s">
        <v>230</v>
      </c>
      <c r="R439" t="s">
        <v>123</v>
      </c>
      <c r="S439" t="s">
        <v>113</v>
      </c>
      <c r="T439" t="s">
        <v>1631</v>
      </c>
      <c r="U439" t="s">
        <v>4064</v>
      </c>
      <c r="V439" t="s">
        <v>4065</v>
      </c>
      <c r="Z439" t="s">
        <v>409</v>
      </c>
      <c r="AA439" t="s">
        <v>113</v>
      </c>
      <c r="AB439" t="s">
        <v>206</v>
      </c>
      <c r="AC439" t="s">
        <v>482</v>
      </c>
      <c r="AD439">
        <v>1</v>
      </c>
      <c r="AE439" t="s">
        <v>668</v>
      </c>
      <c r="AF439" t="s">
        <v>113</v>
      </c>
      <c r="AG439" t="s">
        <v>113</v>
      </c>
      <c r="AH439" t="s">
        <v>131</v>
      </c>
      <c r="AI439" t="s">
        <v>132</v>
      </c>
      <c r="AJ439" t="s">
        <v>131</v>
      </c>
      <c r="AK439" t="s">
        <v>4066</v>
      </c>
      <c r="AL439" t="s">
        <v>4067</v>
      </c>
      <c r="AM439" t="s">
        <v>485</v>
      </c>
      <c r="AN439" t="s">
        <v>4068</v>
      </c>
      <c r="AO439" t="s">
        <v>3726</v>
      </c>
      <c r="AP439">
        <v>2732951305</v>
      </c>
      <c r="AQ439" t="s">
        <v>486</v>
      </c>
      <c r="AR439" t="s">
        <v>113</v>
      </c>
      <c r="AS439" t="s">
        <v>4069</v>
      </c>
      <c r="AT439" t="s">
        <v>113</v>
      </c>
      <c r="AU439" t="s">
        <v>113</v>
      </c>
      <c r="AW439" t="s">
        <v>159</v>
      </c>
      <c r="AX439" s="82">
        <f>IFERROR(FIND("Óbitos/feridos",consulta_completa__11[[#This Row],[13 - Ocorrências/Ambientes Atingidos]]),0)</f>
        <v>0</v>
      </c>
      <c r="AY439" s="83" t="str">
        <f t="shared" si="188"/>
        <v/>
      </c>
      <c r="AZ439" s="82">
        <f>IFERROR(FIND("População afetada/evacuada",consulta_completa__11[[#This Row],[13 - Ocorrências/Ambientes Atingidos]]),0)</f>
        <v>0</v>
      </c>
      <c r="BA439" s="82" t="str">
        <f t="shared" si="189"/>
        <v/>
      </c>
      <c r="BB439" s="82">
        <f>IFERROR(FIND("Suspensão de abastecimento de água",consulta_completa__11[[#This Row],[13 - Ocorrências/Ambientes Atingidos]]),0)</f>
        <v>0</v>
      </c>
      <c r="BC439" s="83" t="str">
        <f t="shared" si="217"/>
        <v/>
      </c>
      <c r="BD439" s="82">
        <f>IFERROR(FIND("Rio/córrego",consulta_completa__11[[#This Row],[13 - Ocorrências/Ambientes Atingidos]]),0)</f>
        <v>0</v>
      </c>
      <c r="BE439" s="83" t="str">
        <f t="shared" si="190"/>
        <v/>
      </c>
      <c r="BF439" s="82">
        <f>IFERROR(FIND("Lago",consulta_completa__11[[#This Row],[13 - Ocorrências/Ambientes Atingidos]]),0)</f>
        <v>0</v>
      </c>
      <c r="BG439" s="83" t="str">
        <f t="shared" si="191"/>
        <v/>
      </c>
      <c r="BH439" s="82">
        <f>IFERROR(FIND("Mar",consulta_completa__11[[#This Row],[13 - Ocorrências/Ambientes Atingidos]]),0)</f>
        <v>1</v>
      </c>
      <c r="BI439" s="83" t="str">
        <f t="shared" si="192"/>
        <v>X</v>
      </c>
      <c r="BJ439" s="82">
        <f>IFERROR(FIND("Praia",consulta_completa__11[[#This Row],[13 - Ocorrências/Ambientes Atingidos]]),0)</f>
        <v>0</v>
      </c>
      <c r="BK439" s="83" t="str">
        <f t="shared" si="193"/>
        <v/>
      </c>
      <c r="BL439" s="82">
        <f>IFERROR(FIND("Solo",consulta_completa__11[[#This Row],[13 - Ocorrências/Ambientes Atingidos]]),0)</f>
        <v>0</v>
      </c>
      <c r="BM439" s="83" t="str">
        <f t="shared" si="194"/>
        <v/>
      </c>
      <c r="BN439" s="82">
        <f>IFERROR(FIND("Águas subterrâneas",consulta_completa__11[[#This Row],[13 - Ocorrências/Ambientes Atingidos]]),0)</f>
        <v>0</v>
      </c>
      <c r="BO439" s="83" t="str">
        <f t="shared" si="195"/>
        <v/>
      </c>
      <c r="BP439" s="82">
        <f>IFERROR(FIND("Atmosfera",consulta_completa__11[[#This Row],[13 - Ocorrências/Ambientes Atingidos]]),0)</f>
        <v>0</v>
      </c>
      <c r="BQ439" s="83" t="str">
        <f t="shared" si="196"/>
        <v/>
      </c>
      <c r="BR439" s="82">
        <f>IFERROR(FIND("Flora",consulta_completa__11[[#This Row],[13 - Ocorrências/Ambientes Atingidos]]),0)</f>
        <v>0</v>
      </c>
      <c r="BS439" s="83" t="str">
        <f t="shared" si="197"/>
        <v/>
      </c>
      <c r="BT439" s="82">
        <f>IFERROR(FIND("Fauna",consulta_completa__11[[#This Row],[13 - Ocorrências/Ambientes Atingidos]]),0)</f>
        <v>0</v>
      </c>
      <c r="BU439" s="83" t="str">
        <f t="shared" si="198"/>
        <v/>
      </c>
      <c r="BV439" s="82">
        <f>IFERROR(FIND("UC federal",consulta_completa__11[[#This Row],[13 - Ocorrências/Ambientes Atingidos]]),0)</f>
        <v>0</v>
      </c>
      <c r="BW439" s="83" t="str">
        <f t="shared" si="199"/>
        <v/>
      </c>
      <c r="BX439" s="82">
        <f>IFERROR(FIND("UC estadual/municipal",consulta_completa__11[[#This Row],[13 - Ocorrências/Ambientes Atingidos]]),0)</f>
        <v>0</v>
      </c>
      <c r="BY439" s="83" t="str">
        <f t="shared" si="200"/>
        <v/>
      </c>
      <c r="BZ439" s="82">
        <f>IFERROR(FIND("Outro(s)",consulta_completa__11[[#This Row],[13 - Ocorrências/Ambientes Atingidos]]),0)</f>
        <v>0</v>
      </c>
      <c r="CA439" s="83" t="str">
        <f t="shared" si="201"/>
        <v/>
      </c>
      <c r="CB439" s="82">
        <f>IFERROR(FIND("Sem dano",consulta_completa__11[[#This Row],[13 - Ocorrências/Ambientes Atingidos]]),0)</f>
        <v>0</v>
      </c>
      <c r="CC439" s="83" t="str">
        <f t="shared" si="202"/>
        <v/>
      </c>
      <c r="CD439" s="82" t="str">
        <f>IF(consulta_completa__11[[#This Row],[13 - Ocorrências/Ambientes Atingidos]]="","X","")</f>
        <v/>
      </c>
      <c r="CE439" s="84">
        <f>IFERROR(FIND("IBAMA",consulta_completa__11[[#This Row],[14 - Inst. Atuando no Local]]),0)</f>
        <v>0</v>
      </c>
      <c r="CF439" s="84" t="str">
        <f t="shared" si="203"/>
        <v/>
      </c>
      <c r="CG439" s="84">
        <f>IFERROR(FIND("OEMA",consulta_completa__11[[#This Row],[14 - Inst. Atuando no Local]]),0)</f>
        <v>0</v>
      </c>
      <c r="CH439" s="84" t="str">
        <f t="shared" si="204"/>
        <v/>
      </c>
      <c r="CI439" s="84">
        <f>IFERROR(FIND("DEFESA CIVIL",consulta_completa__11[[#This Row],[14 - Inst. Atuando no Local]]),0)</f>
        <v>0</v>
      </c>
      <c r="CJ439" s="84" t="str">
        <f t="shared" si="205"/>
        <v/>
      </c>
      <c r="CK439" s="84">
        <f>IFERROR(FIND("CORPO DE BOMBEIROS",consulta_completa__11[[#This Row],[14 - Inst. Atuando no Local]]),0)</f>
        <v>0</v>
      </c>
      <c r="CL439" s="84" t="str">
        <f t="shared" si="206"/>
        <v/>
      </c>
      <c r="CM439" s="84">
        <f>IFERROR(FIND("POLÍCIA RODOVIÁRIA",consulta_completa__11[[#This Row],[14 - Inst. Atuando no Local]]),0)</f>
        <v>0</v>
      </c>
      <c r="CN439" s="84" t="str">
        <f t="shared" si="207"/>
        <v/>
      </c>
      <c r="CO439" s="84">
        <f>IFERROR(FIND("POLÍCIA MILITAR",consulta_completa__11[[#This Row],[14 - Inst. Atuando no Local]]),0)</f>
        <v>0</v>
      </c>
      <c r="CP439" s="84" t="str">
        <f t="shared" si="208"/>
        <v/>
      </c>
      <c r="CQ439" s="84">
        <f>IFERROR(FIND("POLÍCIA CIVIL",consulta_completa__11[[#This Row],[14 - Inst. Atuando no Local]]),0)</f>
        <v>0</v>
      </c>
      <c r="CR439" s="84" t="str">
        <f t="shared" si="209"/>
        <v/>
      </c>
      <c r="CS439" s="84">
        <f>IFERROR(FIND("MARINHA DO BRASIL",consulta_completa__11[[#This Row],[14 - Inst. Atuando no Local]]),0)</f>
        <v>0</v>
      </c>
      <c r="CT439" s="84" t="str">
        <f t="shared" si="210"/>
        <v/>
      </c>
      <c r="CU439" s="84">
        <f>IFERROR(FIND("EMPRESA ESPECIALIZADA EM ATENDIMENTO",consulta_completa__11[[#This Row],[14 - Inst. Atuando no Local]]),0)</f>
        <v>0</v>
      </c>
      <c r="CV439" s="84" t="str">
        <f t="shared" si="211"/>
        <v/>
      </c>
      <c r="CW439" s="84">
        <f>IFERROR(FIND("IBAMA",consulta_completa__11[[#This Row],[14 - Inst. Atuando no Local]]),0)</f>
        <v>0</v>
      </c>
      <c r="CX439" s="84" t="str">
        <f t="shared" si="212"/>
        <v/>
      </c>
      <c r="CY439" s="84" t="str">
        <f>IF(consulta_completa__11[[#This Row],[14 - Inst. Atuando no Local]]="","X","")</f>
        <v/>
      </c>
      <c r="CZ439" s="84">
        <f>IFERROR(FIND("OUTRA (S)",consulta_completa__11[[#This Row],[14 - Inst. Atuando no Local]]),0)</f>
        <v>0</v>
      </c>
      <c r="DA439" s="84" t="str">
        <f t="shared" si="213"/>
        <v/>
      </c>
      <c r="DB439" s="35" t="str">
        <f t="shared" si="214"/>
        <v>Sim</v>
      </c>
      <c r="DC439" s="35" t="str">
        <f t="shared" si="215"/>
        <v>Não</v>
      </c>
      <c r="DD439" s="35" t="str">
        <f t="shared" si="216"/>
        <v>Sim</v>
      </c>
      <c r="DE439" s="87" t="str">
        <f t="shared" si="187"/>
        <v>Federal</v>
      </c>
    </row>
    <row r="440" spans="1:109">
      <c r="A440" s="14">
        <v>202562979205</v>
      </c>
      <c r="B440" s="1">
        <v>45836</v>
      </c>
      <c r="C440" t="s">
        <v>109</v>
      </c>
      <c r="D440" t="s">
        <v>161</v>
      </c>
      <c r="E440" t="s">
        <v>111</v>
      </c>
      <c r="F440" t="s">
        <v>112</v>
      </c>
      <c r="G440" t="s">
        <v>439</v>
      </c>
      <c r="H440" t="s">
        <v>2245</v>
      </c>
      <c r="I440" t="s">
        <v>117</v>
      </c>
      <c r="J440" t="s">
        <v>113</v>
      </c>
      <c r="K440" t="s">
        <v>114</v>
      </c>
      <c r="L440" t="s">
        <v>114</v>
      </c>
      <c r="M440" t="s">
        <v>118</v>
      </c>
      <c r="N440" t="s">
        <v>119</v>
      </c>
      <c r="O440" t="s">
        <v>239</v>
      </c>
      <c r="P440" t="s">
        <v>229</v>
      </c>
      <c r="Q440" t="s">
        <v>143</v>
      </c>
      <c r="R440" t="s">
        <v>123</v>
      </c>
      <c r="S440" t="s">
        <v>113</v>
      </c>
      <c r="T440" t="s">
        <v>4070</v>
      </c>
      <c r="U440" t="s">
        <v>4071</v>
      </c>
      <c r="V440" t="s">
        <v>4072</v>
      </c>
      <c r="Z440" t="s">
        <v>4073</v>
      </c>
      <c r="AA440" t="s">
        <v>113</v>
      </c>
      <c r="AB440" t="s">
        <v>206</v>
      </c>
      <c r="AC440" t="s">
        <v>482</v>
      </c>
      <c r="AD440">
        <v>1</v>
      </c>
      <c r="AE440" t="s">
        <v>568</v>
      </c>
      <c r="AF440" t="s">
        <v>113</v>
      </c>
      <c r="AG440" t="s">
        <v>113</v>
      </c>
      <c r="AH440" t="s">
        <v>131</v>
      </c>
      <c r="AI440" t="s">
        <v>132</v>
      </c>
      <c r="AJ440" t="s">
        <v>131</v>
      </c>
      <c r="AK440" t="s">
        <v>4074</v>
      </c>
      <c r="AL440" t="s">
        <v>4075</v>
      </c>
      <c r="AM440" t="s">
        <v>485</v>
      </c>
      <c r="AN440" t="s">
        <v>2901</v>
      </c>
      <c r="AO440" t="s">
        <v>3726</v>
      </c>
      <c r="AP440">
        <v>2732951305</v>
      </c>
      <c r="AQ440" t="s">
        <v>486</v>
      </c>
      <c r="AR440" t="s">
        <v>113</v>
      </c>
      <c r="AS440" t="s">
        <v>4076</v>
      </c>
      <c r="AT440" t="s">
        <v>113</v>
      </c>
      <c r="AU440" t="s">
        <v>113</v>
      </c>
      <c r="AW440" t="s">
        <v>159</v>
      </c>
      <c r="AX440" s="82">
        <f>IFERROR(FIND("Óbitos/feridos",consulta_completa__11[[#This Row],[13 - Ocorrências/Ambientes Atingidos]]),0)</f>
        <v>0</v>
      </c>
      <c r="AY440" s="83" t="str">
        <f t="shared" si="188"/>
        <v/>
      </c>
      <c r="AZ440" s="82">
        <f>IFERROR(FIND("População afetada/evacuada",consulta_completa__11[[#This Row],[13 - Ocorrências/Ambientes Atingidos]]),0)</f>
        <v>0</v>
      </c>
      <c r="BA440" s="82" t="str">
        <f t="shared" si="189"/>
        <v/>
      </c>
      <c r="BB440" s="82">
        <f>IFERROR(FIND("Suspensão de abastecimento de água",consulta_completa__11[[#This Row],[13 - Ocorrências/Ambientes Atingidos]]),0)</f>
        <v>0</v>
      </c>
      <c r="BC440" s="83" t="str">
        <f t="shared" si="217"/>
        <v/>
      </c>
      <c r="BD440" s="82">
        <f>IFERROR(FIND("Rio/córrego",consulta_completa__11[[#This Row],[13 - Ocorrências/Ambientes Atingidos]]),0)</f>
        <v>0</v>
      </c>
      <c r="BE440" s="83" t="str">
        <f t="shared" si="190"/>
        <v/>
      </c>
      <c r="BF440" s="82">
        <f>IFERROR(FIND("Lago",consulta_completa__11[[#This Row],[13 - Ocorrências/Ambientes Atingidos]]),0)</f>
        <v>0</v>
      </c>
      <c r="BG440" s="83" t="str">
        <f t="shared" si="191"/>
        <v/>
      </c>
      <c r="BH440" s="82">
        <f>IFERROR(FIND("Mar",consulta_completa__11[[#This Row],[13 - Ocorrências/Ambientes Atingidos]]),0)</f>
        <v>1</v>
      </c>
      <c r="BI440" s="83" t="str">
        <f t="shared" si="192"/>
        <v>X</v>
      </c>
      <c r="BJ440" s="82">
        <f>IFERROR(FIND("Praia",consulta_completa__11[[#This Row],[13 - Ocorrências/Ambientes Atingidos]]),0)</f>
        <v>0</v>
      </c>
      <c r="BK440" s="83" t="str">
        <f t="shared" si="193"/>
        <v/>
      </c>
      <c r="BL440" s="82">
        <f>IFERROR(FIND("Solo",consulta_completa__11[[#This Row],[13 - Ocorrências/Ambientes Atingidos]]),0)</f>
        <v>0</v>
      </c>
      <c r="BM440" s="83" t="str">
        <f t="shared" si="194"/>
        <v/>
      </c>
      <c r="BN440" s="82">
        <f>IFERROR(FIND("Águas subterrâneas",consulta_completa__11[[#This Row],[13 - Ocorrências/Ambientes Atingidos]]),0)</f>
        <v>0</v>
      </c>
      <c r="BO440" s="83" t="str">
        <f t="shared" si="195"/>
        <v/>
      </c>
      <c r="BP440" s="82">
        <f>IFERROR(FIND("Atmosfera",consulta_completa__11[[#This Row],[13 - Ocorrências/Ambientes Atingidos]]),0)</f>
        <v>0</v>
      </c>
      <c r="BQ440" s="83" t="str">
        <f t="shared" si="196"/>
        <v/>
      </c>
      <c r="BR440" s="82">
        <f>IFERROR(FIND("Flora",consulta_completa__11[[#This Row],[13 - Ocorrências/Ambientes Atingidos]]),0)</f>
        <v>0</v>
      </c>
      <c r="BS440" s="83" t="str">
        <f t="shared" si="197"/>
        <v/>
      </c>
      <c r="BT440" s="82">
        <f>IFERROR(FIND("Fauna",consulta_completa__11[[#This Row],[13 - Ocorrências/Ambientes Atingidos]]),0)</f>
        <v>0</v>
      </c>
      <c r="BU440" s="83" t="str">
        <f t="shared" si="198"/>
        <v/>
      </c>
      <c r="BV440" s="82">
        <f>IFERROR(FIND("UC federal",consulta_completa__11[[#This Row],[13 - Ocorrências/Ambientes Atingidos]]),0)</f>
        <v>0</v>
      </c>
      <c r="BW440" s="83" t="str">
        <f t="shared" si="199"/>
        <v/>
      </c>
      <c r="BX440" s="82">
        <f>IFERROR(FIND("UC estadual/municipal",consulta_completa__11[[#This Row],[13 - Ocorrências/Ambientes Atingidos]]),0)</f>
        <v>0</v>
      </c>
      <c r="BY440" s="83" t="str">
        <f t="shared" si="200"/>
        <v/>
      </c>
      <c r="BZ440" s="82">
        <f>IFERROR(FIND("Outro(s)",consulta_completa__11[[#This Row],[13 - Ocorrências/Ambientes Atingidos]]),0)</f>
        <v>0</v>
      </c>
      <c r="CA440" s="83" t="str">
        <f t="shared" si="201"/>
        <v/>
      </c>
      <c r="CB440" s="82">
        <f>IFERROR(FIND("Sem dano",consulta_completa__11[[#This Row],[13 - Ocorrências/Ambientes Atingidos]]),0)</f>
        <v>0</v>
      </c>
      <c r="CC440" s="83" t="str">
        <f t="shared" si="202"/>
        <v/>
      </c>
      <c r="CD440" s="82" t="str">
        <f>IF(consulta_completa__11[[#This Row],[13 - Ocorrências/Ambientes Atingidos]]="","X","")</f>
        <v/>
      </c>
      <c r="CE440" s="84">
        <f>IFERROR(FIND("IBAMA",consulta_completa__11[[#This Row],[14 - Inst. Atuando no Local]]),0)</f>
        <v>0</v>
      </c>
      <c r="CF440" s="84" t="str">
        <f t="shared" si="203"/>
        <v/>
      </c>
      <c r="CG440" s="84">
        <f>IFERROR(FIND("OEMA",consulta_completa__11[[#This Row],[14 - Inst. Atuando no Local]]),0)</f>
        <v>0</v>
      </c>
      <c r="CH440" s="84" t="str">
        <f t="shared" si="204"/>
        <v/>
      </c>
      <c r="CI440" s="84">
        <f>IFERROR(FIND("DEFESA CIVIL",consulta_completa__11[[#This Row],[14 - Inst. Atuando no Local]]),0)</f>
        <v>0</v>
      </c>
      <c r="CJ440" s="84" t="str">
        <f t="shared" si="205"/>
        <v/>
      </c>
      <c r="CK440" s="84">
        <f>IFERROR(FIND("CORPO DE BOMBEIROS",consulta_completa__11[[#This Row],[14 - Inst. Atuando no Local]]),0)</f>
        <v>0</v>
      </c>
      <c r="CL440" s="84" t="str">
        <f t="shared" si="206"/>
        <v/>
      </c>
      <c r="CM440" s="84">
        <f>IFERROR(FIND("POLÍCIA RODOVIÁRIA",consulta_completa__11[[#This Row],[14 - Inst. Atuando no Local]]),0)</f>
        <v>0</v>
      </c>
      <c r="CN440" s="84" t="str">
        <f t="shared" si="207"/>
        <v/>
      </c>
      <c r="CO440" s="84">
        <f>IFERROR(FIND("POLÍCIA MILITAR",consulta_completa__11[[#This Row],[14 - Inst. Atuando no Local]]),0)</f>
        <v>0</v>
      </c>
      <c r="CP440" s="84" t="str">
        <f t="shared" si="208"/>
        <v/>
      </c>
      <c r="CQ440" s="84">
        <f>IFERROR(FIND("POLÍCIA CIVIL",consulta_completa__11[[#This Row],[14 - Inst. Atuando no Local]]),0)</f>
        <v>0</v>
      </c>
      <c r="CR440" s="84" t="str">
        <f t="shared" si="209"/>
        <v/>
      </c>
      <c r="CS440" s="84">
        <f>IFERROR(FIND("MARINHA DO BRASIL",consulta_completa__11[[#This Row],[14 - Inst. Atuando no Local]]),0)</f>
        <v>0</v>
      </c>
      <c r="CT440" s="84" t="str">
        <f t="shared" si="210"/>
        <v/>
      </c>
      <c r="CU440" s="84">
        <f>IFERROR(FIND("EMPRESA ESPECIALIZADA EM ATENDIMENTO",consulta_completa__11[[#This Row],[14 - Inst. Atuando no Local]]),0)</f>
        <v>0</v>
      </c>
      <c r="CV440" s="84" t="str">
        <f t="shared" si="211"/>
        <v/>
      </c>
      <c r="CW440" s="84">
        <f>IFERROR(FIND("IBAMA",consulta_completa__11[[#This Row],[14 - Inst. Atuando no Local]]),0)</f>
        <v>0</v>
      </c>
      <c r="CX440" s="84" t="str">
        <f t="shared" si="212"/>
        <v/>
      </c>
      <c r="CY440" s="84" t="str">
        <f>IF(consulta_completa__11[[#This Row],[14 - Inst. Atuando no Local]]="","X","")</f>
        <v/>
      </c>
      <c r="CZ440" s="84">
        <f>IFERROR(FIND("OUTRA (S)",consulta_completa__11[[#This Row],[14 - Inst. Atuando no Local]]),0)</f>
        <v>0</v>
      </c>
      <c r="DA440" s="84" t="str">
        <f t="shared" si="213"/>
        <v/>
      </c>
      <c r="DB440" s="35" t="str">
        <f t="shared" si="214"/>
        <v>Sim</v>
      </c>
      <c r="DC440" s="35" t="str">
        <f t="shared" si="215"/>
        <v>Não</v>
      </c>
      <c r="DD440" s="35" t="str">
        <f t="shared" si="216"/>
        <v>Sim</v>
      </c>
      <c r="DE440" s="87" t="str">
        <f t="shared" si="187"/>
        <v>Federal</v>
      </c>
    </row>
    <row r="441" spans="1:109">
      <c r="A441" s="14">
        <v>202563032430</v>
      </c>
      <c r="B441" s="1">
        <v>45836</v>
      </c>
      <c r="C441" t="s">
        <v>1366</v>
      </c>
      <c r="D441" t="s">
        <v>254</v>
      </c>
      <c r="E441" t="s">
        <v>181</v>
      </c>
      <c r="F441" t="s">
        <v>112</v>
      </c>
      <c r="G441" t="s">
        <v>1367</v>
      </c>
      <c r="H441" t="s">
        <v>256</v>
      </c>
      <c r="I441" t="s">
        <v>117</v>
      </c>
      <c r="J441" t="s">
        <v>113</v>
      </c>
      <c r="K441" t="s">
        <v>114</v>
      </c>
      <c r="L441" t="s">
        <v>114</v>
      </c>
      <c r="M441" t="s">
        <v>139</v>
      </c>
      <c r="N441" t="s">
        <v>119</v>
      </c>
      <c r="O441" t="s">
        <v>239</v>
      </c>
      <c r="P441" t="s">
        <v>229</v>
      </c>
      <c r="Q441" t="s">
        <v>167</v>
      </c>
      <c r="R441" t="s">
        <v>123</v>
      </c>
      <c r="S441" t="s">
        <v>113</v>
      </c>
      <c r="T441" t="s">
        <v>4077</v>
      </c>
      <c r="U441" t="s">
        <v>4078</v>
      </c>
      <c r="V441" t="s">
        <v>4079</v>
      </c>
      <c r="Z441" t="s">
        <v>4080</v>
      </c>
      <c r="AA441" t="s">
        <v>4081</v>
      </c>
      <c r="AB441" t="s">
        <v>424</v>
      </c>
      <c r="AC441" t="s">
        <v>1372</v>
      </c>
      <c r="AD441">
        <v>1</v>
      </c>
      <c r="AE441" t="s">
        <v>1373</v>
      </c>
      <c r="AF441" t="s">
        <v>1374</v>
      </c>
      <c r="AG441" t="s">
        <v>1375</v>
      </c>
      <c r="AH441" t="s">
        <v>131</v>
      </c>
      <c r="AI441" t="s">
        <v>131</v>
      </c>
      <c r="AJ441" t="s">
        <v>131</v>
      </c>
      <c r="AK441" t="s">
        <v>4082</v>
      </c>
      <c r="AL441" t="s">
        <v>4083</v>
      </c>
      <c r="AM441" t="s">
        <v>1377</v>
      </c>
      <c r="AN441" t="s">
        <v>1378</v>
      </c>
      <c r="AO441" t="s">
        <v>1095</v>
      </c>
      <c r="AP441">
        <v>7734544913</v>
      </c>
      <c r="AQ441" t="s">
        <v>1379</v>
      </c>
      <c r="AR441" t="s">
        <v>113</v>
      </c>
      <c r="AS441" t="s">
        <v>113</v>
      </c>
      <c r="AT441" t="s">
        <v>113</v>
      </c>
      <c r="AU441" t="s">
        <v>113</v>
      </c>
      <c r="AW441" t="s">
        <v>113</v>
      </c>
      <c r="AX441" s="82">
        <f>IFERROR(FIND("Óbitos/feridos",consulta_completa__11[[#This Row],[13 - Ocorrências/Ambientes Atingidos]]),0)</f>
        <v>0</v>
      </c>
      <c r="AY441" s="83" t="str">
        <f t="shared" si="188"/>
        <v/>
      </c>
      <c r="AZ441" s="82">
        <f>IFERROR(FIND("População afetada/evacuada",consulta_completa__11[[#This Row],[13 - Ocorrências/Ambientes Atingidos]]),0)</f>
        <v>0</v>
      </c>
      <c r="BA441" s="82" t="str">
        <f t="shared" si="189"/>
        <v/>
      </c>
      <c r="BB441" s="82">
        <f>IFERROR(FIND("Suspensão de abastecimento de água",consulta_completa__11[[#This Row],[13 - Ocorrências/Ambientes Atingidos]]),0)</f>
        <v>0</v>
      </c>
      <c r="BC441" s="83" t="str">
        <f t="shared" si="217"/>
        <v/>
      </c>
      <c r="BD441" s="82">
        <f>IFERROR(FIND("Rio/córrego",consulta_completa__11[[#This Row],[13 - Ocorrências/Ambientes Atingidos]]),0)</f>
        <v>0</v>
      </c>
      <c r="BE441" s="83" t="str">
        <f t="shared" si="190"/>
        <v/>
      </c>
      <c r="BF441" s="82">
        <f>IFERROR(FIND("Lago",consulta_completa__11[[#This Row],[13 - Ocorrências/Ambientes Atingidos]]),0)</f>
        <v>0</v>
      </c>
      <c r="BG441" s="83" t="str">
        <f t="shared" si="191"/>
        <v/>
      </c>
      <c r="BH441" s="82">
        <f>IFERROR(FIND("Mar",consulta_completa__11[[#This Row],[13 - Ocorrências/Ambientes Atingidos]]),0)</f>
        <v>0</v>
      </c>
      <c r="BI441" s="83" t="str">
        <f t="shared" si="192"/>
        <v/>
      </c>
      <c r="BJ441" s="82">
        <f>IFERROR(FIND("Praia",consulta_completa__11[[#This Row],[13 - Ocorrências/Ambientes Atingidos]]),0)</f>
        <v>0</v>
      </c>
      <c r="BK441" s="83" t="str">
        <f t="shared" si="193"/>
        <v/>
      </c>
      <c r="BL441" s="82">
        <f>IFERROR(FIND("Solo",consulta_completa__11[[#This Row],[13 - Ocorrências/Ambientes Atingidos]]),0)</f>
        <v>0</v>
      </c>
      <c r="BM441" s="83" t="str">
        <f t="shared" si="194"/>
        <v/>
      </c>
      <c r="BN441" s="82">
        <f>IFERROR(FIND("Águas subterrâneas",consulta_completa__11[[#This Row],[13 - Ocorrências/Ambientes Atingidos]]),0)</f>
        <v>0</v>
      </c>
      <c r="BO441" s="83" t="str">
        <f t="shared" si="195"/>
        <v/>
      </c>
      <c r="BP441" s="82">
        <f>IFERROR(FIND("Atmosfera",consulta_completa__11[[#This Row],[13 - Ocorrências/Ambientes Atingidos]]),0)</f>
        <v>0</v>
      </c>
      <c r="BQ441" s="83" t="str">
        <f t="shared" si="196"/>
        <v/>
      </c>
      <c r="BR441" s="82">
        <f>IFERROR(FIND("Flora",consulta_completa__11[[#This Row],[13 - Ocorrências/Ambientes Atingidos]]),0)</f>
        <v>0</v>
      </c>
      <c r="BS441" s="83" t="str">
        <f t="shared" si="197"/>
        <v/>
      </c>
      <c r="BT441" s="82">
        <f>IFERROR(FIND("Fauna",consulta_completa__11[[#This Row],[13 - Ocorrências/Ambientes Atingidos]]),0)</f>
        <v>0</v>
      </c>
      <c r="BU441" s="83" t="str">
        <f t="shared" si="198"/>
        <v/>
      </c>
      <c r="BV441" s="82">
        <f>IFERROR(FIND("UC federal",consulta_completa__11[[#This Row],[13 - Ocorrências/Ambientes Atingidos]]),0)</f>
        <v>0</v>
      </c>
      <c r="BW441" s="83" t="str">
        <f t="shared" si="199"/>
        <v/>
      </c>
      <c r="BX441" s="82">
        <f>IFERROR(FIND("UC estadual/municipal",consulta_completa__11[[#This Row],[13 - Ocorrências/Ambientes Atingidos]]),0)</f>
        <v>0</v>
      </c>
      <c r="BY441" s="83" t="str">
        <f t="shared" si="200"/>
        <v/>
      </c>
      <c r="BZ441" s="82">
        <f>IFERROR(FIND("Outro(s)",consulta_completa__11[[#This Row],[13 - Ocorrências/Ambientes Atingidos]]),0)</f>
        <v>1</v>
      </c>
      <c r="CA441" s="83" t="str">
        <f t="shared" si="201"/>
        <v>X</v>
      </c>
      <c r="CB441" s="82">
        <f>IFERROR(FIND("Sem dano",consulta_completa__11[[#This Row],[13 - Ocorrências/Ambientes Atingidos]]),0)</f>
        <v>0</v>
      </c>
      <c r="CC441" s="83" t="str">
        <f t="shared" si="202"/>
        <v/>
      </c>
      <c r="CD441" s="82" t="str">
        <f>IF(consulta_completa__11[[#This Row],[13 - Ocorrências/Ambientes Atingidos]]="","X","")</f>
        <v/>
      </c>
      <c r="CE441" s="84">
        <f>IFERROR(FIND("IBAMA",consulta_completa__11[[#This Row],[14 - Inst. Atuando no Local]]),0)</f>
        <v>0</v>
      </c>
      <c r="CF441" s="84" t="str">
        <f t="shared" si="203"/>
        <v/>
      </c>
      <c r="CG441" s="84">
        <f>IFERROR(FIND("OEMA",consulta_completa__11[[#This Row],[14 - Inst. Atuando no Local]]),0)</f>
        <v>0</v>
      </c>
      <c r="CH441" s="84" t="str">
        <f t="shared" si="204"/>
        <v/>
      </c>
      <c r="CI441" s="84">
        <f>IFERROR(FIND("DEFESA CIVIL",consulta_completa__11[[#This Row],[14 - Inst. Atuando no Local]]),0)</f>
        <v>0</v>
      </c>
      <c r="CJ441" s="84" t="str">
        <f t="shared" si="205"/>
        <v/>
      </c>
      <c r="CK441" s="84">
        <f>IFERROR(FIND("CORPO DE BOMBEIROS",consulta_completa__11[[#This Row],[14 - Inst. Atuando no Local]]),0)</f>
        <v>0</v>
      </c>
      <c r="CL441" s="84" t="str">
        <f t="shared" si="206"/>
        <v/>
      </c>
      <c r="CM441" s="84">
        <f>IFERROR(FIND("POLÍCIA RODOVIÁRIA",consulta_completa__11[[#This Row],[14 - Inst. Atuando no Local]]),0)</f>
        <v>0</v>
      </c>
      <c r="CN441" s="84" t="str">
        <f t="shared" si="207"/>
        <v/>
      </c>
      <c r="CO441" s="84">
        <f>IFERROR(FIND("POLÍCIA MILITAR",consulta_completa__11[[#This Row],[14 - Inst. Atuando no Local]]),0)</f>
        <v>0</v>
      </c>
      <c r="CP441" s="84" t="str">
        <f t="shared" si="208"/>
        <v/>
      </c>
      <c r="CQ441" s="84">
        <f>IFERROR(FIND("POLÍCIA CIVIL",consulta_completa__11[[#This Row],[14 - Inst. Atuando no Local]]),0)</f>
        <v>0</v>
      </c>
      <c r="CR441" s="84" t="str">
        <f t="shared" si="209"/>
        <v/>
      </c>
      <c r="CS441" s="84">
        <f>IFERROR(FIND("MARINHA DO BRASIL",consulta_completa__11[[#This Row],[14 - Inst. Atuando no Local]]),0)</f>
        <v>0</v>
      </c>
      <c r="CT441" s="84" t="str">
        <f t="shared" si="210"/>
        <v/>
      </c>
      <c r="CU441" s="84">
        <f>IFERROR(FIND("EMPRESA ESPECIALIZADA EM ATENDIMENTO",consulta_completa__11[[#This Row],[14 - Inst. Atuando no Local]]),0)</f>
        <v>0</v>
      </c>
      <c r="CV441" s="84" t="str">
        <f t="shared" si="211"/>
        <v/>
      </c>
      <c r="CW441" s="84">
        <f>IFERROR(FIND("IBAMA",consulta_completa__11[[#This Row],[14 - Inst. Atuando no Local]]),0)</f>
        <v>0</v>
      </c>
      <c r="CX441" s="84" t="str">
        <f t="shared" si="212"/>
        <v/>
      </c>
      <c r="CY441" s="84" t="str">
        <f>IF(consulta_completa__11[[#This Row],[14 - Inst. Atuando no Local]]="","X","")</f>
        <v/>
      </c>
      <c r="CZ441" s="84">
        <f>IFERROR(FIND("OUTRA (S)",consulta_completa__11[[#This Row],[14 - Inst. Atuando no Local]]),0)</f>
        <v>0</v>
      </c>
      <c r="DA441" s="84" t="str">
        <f t="shared" si="213"/>
        <v/>
      </c>
      <c r="DB441" s="35" t="str">
        <f t="shared" si="214"/>
        <v>Sim</v>
      </c>
      <c r="DC441" s="35" t="str">
        <f t="shared" si="215"/>
        <v>Não</v>
      </c>
      <c r="DD441" s="35" t="str">
        <f t="shared" si="216"/>
        <v>Sim</v>
      </c>
      <c r="DE441" s="87" t="str">
        <f t="shared" si="187"/>
        <v>Federal</v>
      </c>
    </row>
    <row r="442" spans="1:109">
      <c r="A442" s="14">
        <v>202562943227</v>
      </c>
      <c r="B442" s="1">
        <v>45837</v>
      </c>
      <c r="C442" t="s">
        <v>4084</v>
      </c>
      <c r="D442" t="s">
        <v>180</v>
      </c>
      <c r="E442" t="s">
        <v>286</v>
      </c>
      <c r="F442" t="s">
        <v>4085</v>
      </c>
      <c r="G442" t="s">
        <v>3207</v>
      </c>
      <c r="H442" t="s">
        <v>4086</v>
      </c>
      <c r="I442" t="s">
        <v>166</v>
      </c>
      <c r="J442" t="s">
        <v>113</v>
      </c>
      <c r="K442" t="s">
        <v>114</v>
      </c>
      <c r="L442" t="s">
        <v>114</v>
      </c>
      <c r="M442" t="s">
        <v>140</v>
      </c>
      <c r="N442" t="s">
        <v>852</v>
      </c>
      <c r="O442" t="s">
        <v>239</v>
      </c>
      <c r="P442" t="s">
        <v>272</v>
      </c>
      <c r="Q442" t="s">
        <v>143</v>
      </c>
      <c r="R442" t="s">
        <v>123</v>
      </c>
      <c r="S442" t="s">
        <v>113</v>
      </c>
      <c r="T442" t="s">
        <v>4087</v>
      </c>
      <c r="U442" t="s">
        <v>113</v>
      </c>
      <c r="V442" t="s">
        <v>4088</v>
      </c>
      <c r="Z442" t="s">
        <v>4089</v>
      </c>
      <c r="AA442" t="s">
        <v>113</v>
      </c>
      <c r="AB442" t="s">
        <v>4090</v>
      </c>
      <c r="AC442" t="s">
        <v>4091</v>
      </c>
      <c r="AD442">
        <v>0</v>
      </c>
      <c r="AE442" t="s">
        <v>4092</v>
      </c>
      <c r="AF442" t="s">
        <v>4093</v>
      </c>
      <c r="AG442" t="s">
        <v>772</v>
      </c>
      <c r="AH442" t="s">
        <v>131</v>
      </c>
      <c r="AI442" t="s">
        <v>131</v>
      </c>
      <c r="AJ442" t="s">
        <v>132</v>
      </c>
      <c r="AK442" t="s">
        <v>113</v>
      </c>
      <c r="AL442" t="s">
        <v>4094</v>
      </c>
      <c r="AM442" t="s">
        <v>1592</v>
      </c>
      <c r="AN442" t="s">
        <v>4095</v>
      </c>
      <c r="AO442" t="s">
        <v>4096</v>
      </c>
      <c r="AP442">
        <v>31995232231</v>
      </c>
      <c r="AQ442" t="s">
        <v>1594</v>
      </c>
      <c r="AR442" t="s">
        <v>113</v>
      </c>
      <c r="AS442" t="s">
        <v>113</v>
      </c>
      <c r="AT442" t="s">
        <v>113</v>
      </c>
      <c r="AU442" t="s">
        <v>113</v>
      </c>
      <c r="AW442" t="s">
        <v>113</v>
      </c>
      <c r="AX442" s="82">
        <f>IFERROR(FIND("Óbitos/feridos",consulta_completa__11[[#This Row],[13 - Ocorrências/Ambientes Atingidos]]),0)</f>
        <v>0</v>
      </c>
      <c r="AY442" s="83" t="str">
        <f t="shared" si="188"/>
        <v/>
      </c>
      <c r="AZ442" s="82">
        <f>IFERROR(FIND("População afetada/evacuada",consulta_completa__11[[#This Row],[13 - Ocorrências/Ambientes Atingidos]]),0)</f>
        <v>0</v>
      </c>
      <c r="BA442" s="82" t="str">
        <f t="shared" si="189"/>
        <v/>
      </c>
      <c r="BB442" s="82">
        <f>IFERROR(FIND("Suspensão de abastecimento de água",consulta_completa__11[[#This Row],[13 - Ocorrências/Ambientes Atingidos]]),0)</f>
        <v>0</v>
      </c>
      <c r="BC442" s="83" t="str">
        <f t="shared" si="217"/>
        <v/>
      </c>
      <c r="BD442" s="82">
        <f>IFERROR(FIND("Rio/córrego",consulta_completa__11[[#This Row],[13 - Ocorrências/Ambientes Atingidos]]),0)</f>
        <v>0</v>
      </c>
      <c r="BE442" s="83" t="str">
        <f t="shared" si="190"/>
        <v/>
      </c>
      <c r="BF442" s="82">
        <f>IFERROR(FIND("Lago",consulta_completa__11[[#This Row],[13 - Ocorrências/Ambientes Atingidos]]),0)</f>
        <v>0</v>
      </c>
      <c r="BG442" s="83" t="str">
        <f t="shared" si="191"/>
        <v/>
      </c>
      <c r="BH442" s="82">
        <f>IFERROR(FIND("Mar",consulta_completa__11[[#This Row],[13 - Ocorrências/Ambientes Atingidos]]),0)</f>
        <v>0</v>
      </c>
      <c r="BI442" s="83" t="str">
        <f t="shared" si="192"/>
        <v/>
      </c>
      <c r="BJ442" s="82">
        <f>IFERROR(FIND("Praia",consulta_completa__11[[#This Row],[13 - Ocorrências/Ambientes Atingidos]]),0)</f>
        <v>0</v>
      </c>
      <c r="BK442" s="83" t="str">
        <f t="shared" si="193"/>
        <v/>
      </c>
      <c r="BL442" s="82">
        <f>IFERROR(FIND("Solo",consulta_completa__11[[#This Row],[13 - Ocorrências/Ambientes Atingidos]]),0)</f>
        <v>1</v>
      </c>
      <c r="BM442" s="83" t="str">
        <f t="shared" si="194"/>
        <v>X</v>
      </c>
      <c r="BN442" s="82">
        <f>IFERROR(FIND("Águas subterrâneas",consulta_completa__11[[#This Row],[13 - Ocorrências/Ambientes Atingidos]]),0)</f>
        <v>0</v>
      </c>
      <c r="BO442" s="83" t="str">
        <f t="shared" si="195"/>
        <v/>
      </c>
      <c r="BP442" s="82">
        <f>IFERROR(FIND("Atmosfera",consulta_completa__11[[#This Row],[13 - Ocorrências/Ambientes Atingidos]]),0)</f>
        <v>0</v>
      </c>
      <c r="BQ442" s="83" t="str">
        <f t="shared" si="196"/>
        <v/>
      </c>
      <c r="BR442" s="82">
        <f>IFERROR(FIND("Flora",consulta_completa__11[[#This Row],[13 - Ocorrências/Ambientes Atingidos]]),0)</f>
        <v>0</v>
      </c>
      <c r="BS442" s="83" t="str">
        <f t="shared" si="197"/>
        <v/>
      </c>
      <c r="BT442" s="82">
        <f>IFERROR(FIND("Fauna",consulta_completa__11[[#This Row],[13 - Ocorrências/Ambientes Atingidos]]),0)</f>
        <v>0</v>
      </c>
      <c r="BU442" s="83" t="str">
        <f t="shared" si="198"/>
        <v/>
      </c>
      <c r="BV442" s="82">
        <f>IFERROR(FIND("UC federal",consulta_completa__11[[#This Row],[13 - Ocorrências/Ambientes Atingidos]]),0)</f>
        <v>0</v>
      </c>
      <c r="BW442" s="83" t="str">
        <f t="shared" si="199"/>
        <v/>
      </c>
      <c r="BX442" s="82">
        <f>IFERROR(FIND("UC estadual/municipal",consulta_completa__11[[#This Row],[13 - Ocorrências/Ambientes Atingidos]]),0)</f>
        <v>0</v>
      </c>
      <c r="BY442" s="83" t="str">
        <f t="shared" si="200"/>
        <v/>
      </c>
      <c r="BZ442" s="82">
        <f>IFERROR(FIND("Outro(s)",consulta_completa__11[[#This Row],[13 - Ocorrências/Ambientes Atingidos]]),0)</f>
        <v>0</v>
      </c>
      <c r="CA442" s="83" t="str">
        <f t="shared" si="201"/>
        <v/>
      </c>
      <c r="CB442" s="82">
        <f>IFERROR(FIND("Sem dano",consulta_completa__11[[#This Row],[13 - Ocorrências/Ambientes Atingidos]]),0)</f>
        <v>0</v>
      </c>
      <c r="CC442" s="83" t="str">
        <f t="shared" si="202"/>
        <v/>
      </c>
      <c r="CD442" s="82" t="str">
        <f>IF(consulta_completa__11[[#This Row],[13 - Ocorrências/Ambientes Atingidos]]="","X","")</f>
        <v/>
      </c>
      <c r="CE442" s="84">
        <f>IFERROR(FIND("IBAMA",consulta_completa__11[[#This Row],[14 - Inst. Atuando no Local]]),0)</f>
        <v>0</v>
      </c>
      <c r="CF442" s="84" t="str">
        <f t="shared" si="203"/>
        <v/>
      </c>
      <c r="CG442" s="84">
        <f>IFERROR(FIND("OEMA",consulta_completa__11[[#This Row],[14 - Inst. Atuando no Local]]),0)</f>
        <v>0</v>
      </c>
      <c r="CH442" s="84" t="str">
        <f t="shared" si="204"/>
        <v/>
      </c>
      <c r="CI442" s="84">
        <f>IFERROR(FIND("DEFESA CIVIL",consulta_completa__11[[#This Row],[14 - Inst. Atuando no Local]]),0)</f>
        <v>0</v>
      </c>
      <c r="CJ442" s="84" t="str">
        <f t="shared" si="205"/>
        <v/>
      </c>
      <c r="CK442" s="84">
        <f>IFERROR(FIND("CORPO DE BOMBEIROS",consulta_completa__11[[#This Row],[14 - Inst. Atuando no Local]]),0)</f>
        <v>0</v>
      </c>
      <c r="CL442" s="84" t="str">
        <f t="shared" si="206"/>
        <v/>
      </c>
      <c r="CM442" s="84">
        <f>IFERROR(FIND("POLÍCIA RODOVIÁRIA",consulta_completa__11[[#This Row],[14 - Inst. Atuando no Local]]),0)</f>
        <v>0</v>
      </c>
      <c r="CN442" s="84" t="str">
        <f t="shared" si="207"/>
        <v/>
      </c>
      <c r="CO442" s="84">
        <f>IFERROR(FIND("POLÍCIA MILITAR",consulta_completa__11[[#This Row],[14 - Inst. Atuando no Local]]),0)</f>
        <v>0</v>
      </c>
      <c r="CP442" s="84" t="str">
        <f t="shared" si="208"/>
        <v/>
      </c>
      <c r="CQ442" s="84">
        <f>IFERROR(FIND("POLÍCIA CIVIL",consulta_completa__11[[#This Row],[14 - Inst. Atuando no Local]]),0)</f>
        <v>0</v>
      </c>
      <c r="CR442" s="84" t="str">
        <f t="shared" si="209"/>
        <v/>
      </c>
      <c r="CS442" s="84">
        <f>IFERROR(FIND("MARINHA DO BRASIL",consulta_completa__11[[#This Row],[14 - Inst. Atuando no Local]]),0)</f>
        <v>0</v>
      </c>
      <c r="CT442" s="84" t="str">
        <f t="shared" si="210"/>
        <v/>
      </c>
      <c r="CU442" s="84">
        <f>IFERROR(FIND("EMPRESA ESPECIALIZADA EM ATENDIMENTO",consulta_completa__11[[#This Row],[14 - Inst. Atuando no Local]]),0)</f>
        <v>0</v>
      </c>
      <c r="CV442" s="84" t="str">
        <f t="shared" si="211"/>
        <v/>
      </c>
      <c r="CW442" s="84">
        <f>IFERROR(FIND("IBAMA",consulta_completa__11[[#This Row],[14 - Inst. Atuando no Local]]),0)</f>
        <v>0</v>
      </c>
      <c r="CX442" s="84" t="str">
        <f t="shared" si="212"/>
        <v/>
      </c>
      <c r="CY442" s="84" t="str">
        <f>IF(consulta_completa__11[[#This Row],[14 - Inst. Atuando no Local]]="","X","")</f>
        <v/>
      </c>
      <c r="CZ442" s="84">
        <f>IFERROR(FIND("OUTRA (S)",consulta_completa__11[[#This Row],[14 - Inst. Atuando no Local]]),0)</f>
        <v>0</v>
      </c>
      <c r="DA442" s="84" t="str">
        <f t="shared" si="213"/>
        <v/>
      </c>
      <c r="DB442" s="35" t="str">
        <f t="shared" si="214"/>
        <v>Sim</v>
      </c>
      <c r="DC442" s="35" t="str">
        <f t="shared" si="215"/>
        <v>Não</v>
      </c>
      <c r="DD442" s="35" t="str">
        <f t="shared" si="216"/>
        <v>Sim</v>
      </c>
      <c r="DE442" s="87" t="str">
        <f t="shared" si="187"/>
        <v>Sem informação</v>
      </c>
    </row>
    <row r="443" spans="1:109">
      <c r="A443" s="14">
        <v>20257154049</v>
      </c>
      <c r="B443" s="1">
        <v>45838</v>
      </c>
      <c r="C443" t="s">
        <v>2089</v>
      </c>
      <c r="D443" t="s">
        <v>212</v>
      </c>
      <c r="E443" t="s">
        <v>452</v>
      </c>
      <c r="F443" t="s">
        <v>112</v>
      </c>
      <c r="G443" t="s">
        <v>113</v>
      </c>
      <c r="H443" t="s">
        <v>114</v>
      </c>
      <c r="I443" t="s">
        <v>114</v>
      </c>
      <c r="J443" t="s">
        <v>115</v>
      </c>
      <c r="K443" t="s">
        <v>2245</v>
      </c>
      <c r="L443" t="s">
        <v>117</v>
      </c>
      <c r="M443" t="s">
        <v>118</v>
      </c>
      <c r="N443" t="s">
        <v>119</v>
      </c>
      <c r="O443" t="s">
        <v>120</v>
      </c>
      <c r="P443" t="s">
        <v>299</v>
      </c>
      <c r="Q443" t="s">
        <v>143</v>
      </c>
      <c r="R443" t="s">
        <v>123</v>
      </c>
      <c r="S443" t="s">
        <v>113</v>
      </c>
      <c r="T443" t="s">
        <v>4097</v>
      </c>
      <c r="U443" t="s">
        <v>4098</v>
      </c>
      <c r="V443" t="s">
        <v>4099</v>
      </c>
      <c r="Z443" t="s">
        <v>4100</v>
      </c>
      <c r="AA443" t="s">
        <v>113</v>
      </c>
      <c r="AB443" t="s">
        <v>206</v>
      </c>
      <c r="AC443" t="s">
        <v>262</v>
      </c>
      <c r="AD443">
        <v>1</v>
      </c>
      <c r="AE443" t="s">
        <v>206</v>
      </c>
      <c r="AF443" t="s">
        <v>113</v>
      </c>
      <c r="AG443" t="s">
        <v>113</v>
      </c>
      <c r="AH443" t="s">
        <v>131</v>
      </c>
      <c r="AI443" t="s">
        <v>132</v>
      </c>
      <c r="AJ443" t="s">
        <v>131</v>
      </c>
      <c r="AK443" t="s">
        <v>4101</v>
      </c>
      <c r="AL443" t="s">
        <v>4102</v>
      </c>
      <c r="AM443" t="s">
        <v>210</v>
      </c>
      <c r="AN443" t="s">
        <v>113</v>
      </c>
      <c r="AO443" t="s">
        <v>113</v>
      </c>
      <c r="AQ443" t="s">
        <v>211</v>
      </c>
      <c r="AR443" t="s">
        <v>113</v>
      </c>
      <c r="AS443" t="s">
        <v>113</v>
      </c>
      <c r="AT443" t="s">
        <v>113</v>
      </c>
      <c r="AU443" t="s">
        <v>113</v>
      </c>
      <c r="AW443" t="s">
        <v>113</v>
      </c>
      <c r="AX443" s="82">
        <f>IFERROR(FIND("Óbitos/feridos",consulta_completa__11[[#This Row],[13 - Ocorrências/Ambientes Atingidos]]),0)</f>
        <v>0</v>
      </c>
      <c r="AY443" s="83" t="str">
        <f t="shared" si="188"/>
        <v/>
      </c>
      <c r="AZ443" s="82">
        <f>IFERROR(FIND("População afetada/evacuada",consulta_completa__11[[#This Row],[13 - Ocorrências/Ambientes Atingidos]]),0)</f>
        <v>0</v>
      </c>
      <c r="BA443" s="82" t="str">
        <f t="shared" si="189"/>
        <v/>
      </c>
      <c r="BB443" s="82">
        <f>IFERROR(FIND("Suspensão de abastecimento de água",consulta_completa__11[[#This Row],[13 - Ocorrências/Ambientes Atingidos]]),0)</f>
        <v>0</v>
      </c>
      <c r="BC443" s="83" t="str">
        <f t="shared" si="217"/>
        <v/>
      </c>
      <c r="BD443" s="82">
        <f>IFERROR(FIND("Rio/córrego",consulta_completa__11[[#This Row],[13 - Ocorrências/Ambientes Atingidos]]),0)</f>
        <v>0</v>
      </c>
      <c r="BE443" s="83" t="str">
        <f t="shared" si="190"/>
        <v/>
      </c>
      <c r="BF443" s="82">
        <f>IFERROR(FIND("Lago",consulta_completa__11[[#This Row],[13 - Ocorrências/Ambientes Atingidos]]),0)</f>
        <v>0</v>
      </c>
      <c r="BG443" s="83" t="str">
        <f t="shared" si="191"/>
        <v/>
      </c>
      <c r="BH443" s="82">
        <f>IFERROR(FIND("Mar",consulta_completa__11[[#This Row],[13 - Ocorrências/Ambientes Atingidos]]),0)</f>
        <v>1</v>
      </c>
      <c r="BI443" s="83" t="str">
        <f t="shared" si="192"/>
        <v>X</v>
      </c>
      <c r="BJ443" s="82">
        <f>IFERROR(FIND("Praia",consulta_completa__11[[#This Row],[13 - Ocorrências/Ambientes Atingidos]]),0)</f>
        <v>0</v>
      </c>
      <c r="BK443" s="83" t="str">
        <f t="shared" si="193"/>
        <v/>
      </c>
      <c r="BL443" s="82">
        <f>IFERROR(FIND("Solo",consulta_completa__11[[#This Row],[13 - Ocorrências/Ambientes Atingidos]]),0)</f>
        <v>0</v>
      </c>
      <c r="BM443" s="83" t="str">
        <f t="shared" si="194"/>
        <v/>
      </c>
      <c r="BN443" s="82">
        <f>IFERROR(FIND("Águas subterrâneas",consulta_completa__11[[#This Row],[13 - Ocorrências/Ambientes Atingidos]]),0)</f>
        <v>0</v>
      </c>
      <c r="BO443" s="83" t="str">
        <f t="shared" si="195"/>
        <v/>
      </c>
      <c r="BP443" s="82">
        <f>IFERROR(FIND("Atmosfera",consulta_completa__11[[#This Row],[13 - Ocorrências/Ambientes Atingidos]]),0)</f>
        <v>0</v>
      </c>
      <c r="BQ443" s="83" t="str">
        <f t="shared" si="196"/>
        <v/>
      </c>
      <c r="BR443" s="82">
        <f>IFERROR(FIND("Flora",consulta_completa__11[[#This Row],[13 - Ocorrências/Ambientes Atingidos]]),0)</f>
        <v>0</v>
      </c>
      <c r="BS443" s="83" t="str">
        <f t="shared" si="197"/>
        <v/>
      </c>
      <c r="BT443" s="82">
        <f>IFERROR(FIND("Fauna",consulta_completa__11[[#This Row],[13 - Ocorrências/Ambientes Atingidos]]),0)</f>
        <v>0</v>
      </c>
      <c r="BU443" s="83" t="str">
        <f t="shared" si="198"/>
        <v/>
      </c>
      <c r="BV443" s="82">
        <f>IFERROR(FIND("UC federal",consulta_completa__11[[#This Row],[13 - Ocorrências/Ambientes Atingidos]]),0)</f>
        <v>0</v>
      </c>
      <c r="BW443" s="83" t="str">
        <f t="shared" si="199"/>
        <v/>
      </c>
      <c r="BX443" s="82">
        <f>IFERROR(FIND("UC estadual/municipal",consulta_completa__11[[#This Row],[13 - Ocorrências/Ambientes Atingidos]]),0)</f>
        <v>0</v>
      </c>
      <c r="BY443" s="83" t="str">
        <f t="shared" si="200"/>
        <v/>
      </c>
      <c r="BZ443" s="82">
        <f>IFERROR(FIND("Outro(s)",consulta_completa__11[[#This Row],[13 - Ocorrências/Ambientes Atingidos]]),0)</f>
        <v>0</v>
      </c>
      <c r="CA443" s="83" t="str">
        <f t="shared" si="201"/>
        <v/>
      </c>
      <c r="CB443" s="82">
        <f>IFERROR(FIND("Sem dano",consulta_completa__11[[#This Row],[13 - Ocorrências/Ambientes Atingidos]]),0)</f>
        <v>0</v>
      </c>
      <c r="CC443" s="83" t="str">
        <f t="shared" si="202"/>
        <v/>
      </c>
      <c r="CD443" s="82" t="str">
        <f>IF(consulta_completa__11[[#This Row],[13 - Ocorrências/Ambientes Atingidos]]="","X","")</f>
        <v/>
      </c>
      <c r="CE443" s="84">
        <f>IFERROR(FIND("IBAMA",consulta_completa__11[[#This Row],[14 - Inst. Atuando no Local]]),0)</f>
        <v>0</v>
      </c>
      <c r="CF443" s="84" t="str">
        <f t="shared" si="203"/>
        <v/>
      </c>
      <c r="CG443" s="84">
        <f>IFERROR(FIND("OEMA",consulta_completa__11[[#This Row],[14 - Inst. Atuando no Local]]),0)</f>
        <v>0</v>
      </c>
      <c r="CH443" s="84" t="str">
        <f t="shared" si="204"/>
        <v/>
      </c>
      <c r="CI443" s="84">
        <f>IFERROR(FIND("DEFESA CIVIL",consulta_completa__11[[#This Row],[14 - Inst. Atuando no Local]]),0)</f>
        <v>0</v>
      </c>
      <c r="CJ443" s="84" t="str">
        <f t="shared" si="205"/>
        <v/>
      </c>
      <c r="CK443" s="84">
        <f>IFERROR(FIND("CORPO DE BOMBEIROS",consulta_completa__11[[#This Row],[14 - Inst. Atuando no Local]]),0)</f>
        <v>0</v>
      </c>
      <c r="CL443" s="84" t="str">
        <f t="shared" si="206"/>
        <v/>
      </c>
      <c r="CM443" s="84">
        <f>IFERROR(FIND("POLÍCIA RODOVIÁRIA",consulta_completa__11[[#This Row],[14 - Inst. Atuando no Local]]),0)</f>
        <v>0</v>
      </c>
      <c r="CN443" s="84" t="str">
        <f t="shared" si="207"/>
        <v/>
      </c>
      <c r="CO443" s="84">
        <f>IFERROR(FIND("POLÍCIA MILITAR",consulta_completa__11[[#This Row],[14 - Inst. Atuando no Local]]),0)</f>
        <v>0</v>
      </c>
      <c r="CP443" s="84" t="str">
        <f t="shared" si="208"/>
        <v/>
      </c>
      <c r="CQ443" s="84">
        <f>IFERROR(FIND("POLÍCIA CIVIL",consulta_completa__11[[#This Row],[14 - Inst. Atuando no Local]]),0)</f>
        <v>0</v>
      </c>
      <c r="CR443" s="84" t="str">
        <f t="shared" si="209"/>
        <v/>
      </c>
      <c r="CS443" s="84">
        <f>IFERROR(FIND("MARINHA DO BRASIL",consulta_completa__11[[#This Row],[14 - Inst. Atuando no Local]]),0)</f>
        <v>0</v>
      </c>
      <c r="CT443" s="84" t="str">
        <f t="shared" si="210"/>
        <v/>
      </c>
      <c r="CU443" s="84">
        <f>IFERROR(FIND("EMPRESA ESPECIALIZADA EM ATENDIMENTO",consulta_completa__11[[#This Row],[14 - Inst. Atuando no Local]]),0)</f>
        <v>0</v>
      </c>
      <c r="CV443" s="84" t="str">
        <f t="shared" si="211"/>
        <v/>
      </c>
      <c r="CW443" s="84">
        <f>IFERROR(FIND("IBAMA",consulta_completa__11[[#This Row],[14 - Inst. Atuando no Local]]),0)</f>
        <v>0</v>
      </c>
      <c r="CX443" s="84" t="str">
        <f t="shared" si="212"/>
        <v/>
      </c>
      <c r="CY443" s="84" t="str">
        <f>IF(consulta_completa__11[[#This Row],[14 - Inst. Atuando no Local]]="","X","")</f>
        <v/>
      </c>
      <c r="CZ443" s="84">
        <f>IFERROR(FIND("OUTRA (S)",consulta_completa__11[[#This Row],[14 - Inst. Atuando no Local]]),0)</f>
        <v>0</v>
      </c>
      <c r="DA443" s="84" t="str">
        <f t="shared" si="213"/>
        <v/>
      </c>
      <c r="DB443" s="35" t="str">
        <f t="shared" si="214"/>
        <v>Sim</v>
      </c>
      <c r="DC443" s="35" t="str">
        <f t="shared" si="215"/>
        <v>Não</v>
      </c>
      <c r="DD443" s="35" t="str">
        <f t="shared" si="216"/>
        <v>Sim</v>
      </c>
      <c r="DE443" s="87" t="str">
        <f t="shared" si="187"/>
        <v>Federal</v>
      </c>
    </row>
    <row r="444" spans="1:109">
      <c r="A444" s="14">
        <v>20257150411</v>
      </c>
      <c r="B444" s="1">
        <v>45839</v>
      </c>
      <c r="C444" t="s">
        <v>4103</v>
      </c>
      <c r="D444" t="s">
        <v>180</v>
      </c>
      <c r="E444" t="s">
        <v>286</v>
      </c>
      <c r="F444" t="s">
        <v>182</v>
      </c>
      <c r="G444" t="s">
        <v>3207</v>
      </c>
      <c r="H444" t="s">
        <v>4104</v>
      </c>
      <c r="I444" t="s">
        <v>1352</v>
      </c>
      <c r="J444" t="s">
        <v>113</v>
      </c>
      <c r="K444" t="s">
        <v>114</v>
      </c>
      <c r="L444" t="s">
        <v>114</v>
      </c>
      <c r="M444" t="s">
        <v>1912</v>
      </c>
      <c r="N444" t="s">
        <v>680</v>
      </c>
      <c r="O444" t="s">
        <v>120</v>
      </c>
      <c r="P444" t="s">
        <v>355</v>
      </c>
      <c r="Q444" t="s">
        <v>143</v>
      </c>
      <c r="R444" t="s">
        <v>123</v>
      </c>
      <c r="S444" t="s">
        <v>113</v>
      </c>
      <c r="T444" t="s">
        <v>4105</v>
      </c>
      <c r="U444" t="s">
        <v>4106</v>
      </c>
      <c r="V444" t="s">
        <v>4107</v>
      </c>
      <c r="Z444" t="s">
        <v>4106</v>
      </c>
      <c r="AA444" t="s">
        <v>4108</v>
      </c>
      <c r="AB444" t="s">
        <v>4109</v>
      </c>
      <c r="AC444" t="s">
        <v>4110</v>
      </c>
      <c r="AD444">
        <v>0</v>
      </c>
      <c r="AE444" t="s">
        <v>4111</v>
      </c>
      <c r="AF444" t="s">
        <v>4112</v>
      </c>
      <c r="AG444" t="s">
        <v>4113</v>
      </c>
      <c r="AH444" t="s">
        <v>131</v>
      </c>
      <c r="AI444" t="s">
        <v>131</v>
      </c>
      <c r="AJ444" t="s">
        <v>132</v>
      </c>
      <c r="AK444" t="s">
        <v>113</v>
      </c>
      <c r="AL444" t="s">
        <v>4114</v>
      </c>
      <c r="AM444" t="s">
        <v>692</v>
      </c>
      <c r="AN444" t="s">
        <v>693</v>
      </c>
      <c r="AO444" t="s">
        <v>1062</v>
      </c>
      <c r="AP444">
        <v>6236238900</v>
      </c>
      <c r="AQ444" t="s">
        <v>695</v>
      </c>
      <c r="AR444" t="s">
        <v>113</v>
      </c>
      <c r="AS444" t="s">
        <v>113</v>
      </c>
      <c r="AT444" t="s">
        <v>113</v>
      </c>
      <c r="AU444" t="s">
        <v>113</v>
      </c>
      <c r="AW444" t="s">
        <v>113</v>
      </c>
      <c r="AX444" s="82">
        <f>IFERROR(FIND("Óbitos/feridos",consulta_completa__11[[#This Row],[13 - Ocorrências/Ambientes Atingidos]]),0)</f>
        <v>0</v>
      </c>
      <c r="AY444" s="83" t="str">
        <f t="shared" si="188"/>
        <v/>
      </c>
      <c r="AZ444" s="82">
        <f>IFERROR(FIND("População afetada/evacuada",consulta_completa__11[[#This Row],[13 - Ocorrências/Ambientes Atingidos]]),0)</f>
        <v>0</v>
      </c>
      <c r="BA444" s="82" t="str">
        <f t="shared" si="189"/>
        <v/>
      </c>
      <c r="BB444" s="82">
        <f>IFERROR(FIND("Suspensão de abastecimento de água",consulta_completa__11[[#This Row],[13 - Ocorrências/Ambientes Atingidos]]),0)</f>
        <v>0</v>
      </c>
      <c r="BC444" s="83" t="str">
        <f t="shared" si="217"/>
        <v/>
      </c>
      <c r="BD444" s="82">
        <f>IFERROR(FIND("Rio/córrego",consulta_completa__11[[#This Row],[13 - Ocorrências/Ambientes Atingidos]]),0)</f>
        <v>0</v>
      </c>
      <c r="BE444" s="83" t="str">
        <f t="shared" si="190"/>
        <v/>
      </c>
      <c r="BF444" s="82">
        <f>IFERROR(FIND("Lago",consulta_completa__11[[#This Row],[13 - Ocorrências/Ambientes Atingidos]]),0)</f>
        <v>0</v>
      </c>
      <c r="BG444" s="83" t="str">
        <f t="shared" si="191"/>
        <v/>
      </c>
      <c r="BH444" s="82">
        <f>IFERROR(FIND("Mar",consulta_completa__11[[#This Row],[13 - Ocorrências/Ambientes Atingidos]]),0)</f>
        <v>0</v>
      </c>
      <c r="BI444" s="83" t="str">
        <f t="shared" si="192"/>
        <v/>
      </c>
      <c r="BJ444" s="82">
        <f>IFERROR(FIND("Praia",consulta_completa__11[[#This Row],[13 - Ocorrências/Ambientes Atingidos]]),0)</f>
        <v>0</v>
      </c>
      <c r="BK444" s="83" t="str">
        <f t="shared" si="193"/>
        <v/>
      </c>
      <c r="BL444" s="82">
        <f>IFERROR(FIND("Solo",consulta_completa__11[[#This Row],[13 - Ocorrências/Ambientes Atingidos]]),0)</f>
        <v>0</v>
      </c>
      <c r="BM444" s="83" t="str">
        <f t="shared" si="194"/>
        <v/>
      </c>
      <c r="BN444" s="82">
        <f>IFERROR(FIND("Águas subterrâneas",consulta_completa__11[[#This Row],[13 - Ocorrências/Ambientes Atingidos]]),0)</f>
        <v>0</v>
      </c>
      <c r="BO444" s="83" t="str">
        <f t="shared" si="195"/>
        <v/>
      </c>
      <c r="BP444" s="82">
        <f>IFERROR(FIND("Atmosfera",consulta_completa__11[[#This Row],[13 - Ocorrências/Ambientes Atingidos]]),0)</f>
        <v>1</v>
      </c>
      <c r="BQ444" s="83" t="str">
        <f t="shared" si="196"/>
        <v>X</v>
      </c>
      <c r="BR444" s="82">
        <f>IFERROR(FIND("Flora",consulta_completa__11[[#This Row],[13 - Ocorrências/Ambientes Atingidos]]),0)</f>
        <v>0</v>
      </c>
      <c r="BS444" s="83" t="str">
        <f t="shared" si="197"/>
        <v/>
      </c>
      <c r="BT444" s="82">
        <f>IFERROR(FIND("Fauna",consulta_completa__11[[#This Row],[13 - Ocorrências/Ambientes Atingidos]]),0)</f>
        <v>0</v>
      </c>
      <c r="BU444" s="83" t="str">
        <f t="shared" si="198"/>
        <v/>
      </c>
      <c r="BV444" s="82">
        <f>IFERROR(FIND("UC federal",consulta_completa__11[[#This Row],[13 - Ocorrências/Ambientes Atingidos]]),0)</f>
        <v>0</v>
      </c>
      <c r="BW444" s="83" t="str">
        <f t="shared" si="199"/>
        <v/>
      </c>
      <c r="BX444" s="82">
        <f>IFERROR(FIND("UC estadual/municipal",consulta_completa__11[[#This Row],[13 - Ocorrências/Ambientes Atingidos]]),0)</f>
        <v>0</v>
      </c>
      <c r="BY444" s="83" t="str">
        <f t="shared" si="200"/>
        <v/>
      </c>
      <c r="BZ444" s="82">
        <f>IFERROR(FIND("Outro(s)",consulta_completa__11[[#This Row],[13 - Ocorrências/Ambientes Atingidos]]),0)</f>
        <v>0</v>
      </c>
      <c r="CA444" s="83" t="str">
        <f t="shared" si="201"/>
        <v/>
      </c>
      <c r="CB444" s="82">
        <f>IFERROR(FIND("Sem dano",consulta_completa__11[[#This Row],[13 - Ocorrências/Ambientes Atingidos]]),0)</f>
        <v>0</v>
      </c>
      <c r="CC444" s="83" t="str">
        <f t="shared" si="202"/>
        <v/>
      </c>
      <c r="CD444" s="82" t="str">
        <f>IF(consulta_completa__11[[#This Row],[13 - Ocorrências/Ambientes Atingidos]]="","X","")</f>
        <v/>
      </c>
      <c r="CE444" s="84">
        <f>IFERROR(FIND("IBAMA",consulta_completa__11[[#This Row],[14 - Inst. Atuando no Local]]),0)</f>
        <v>0</v>
      </c>
      <c r="CF444" s="84" t="str">
        <f t="shared" si="203"/>
        <v/>
      </c>
      <c r="CG444" s="84">
        <f>IFERROR(FIND("OEMA",consulta_completa__11[[#This Row],[14 - Inst. Atuando no Local]]),0)</f>
        <v>0</v>
      </c>
      <c r="CH444" s="84" t="str">
        <f t="shared" si="204"/>
        <v/>
      </c>
      <c r="CI444" s="84">
        <f>IFERROR(FIND("DEFESA CIVIL",consulta_completa__11[[#This Row],[14 - Inst. Atuando no Local]]),0)</f>
        <v>0</v>
      </c>
      <c r="CJ444" s="84" t="str">
        <f t="shared" si="205"/>
        <v/>
      </c>
      <c r="CK444" s="84">
        <f>IFERROR(FIND("CORPO DE BOMBEIROS",consulta_completa__11[[#This Row],[14 - Inst. Atuando no Local]]),0)</f>
        <v>0</v>
      </c>
      <c r="CL444" s="84" t="str">
        <f t="shared" si="206"/>
        <v/>
      </c>
      <c r="CM444" s="84">
        <f>IFERROR(FIND("POLÍCIA RODOVIÁRIA",consulta_completa__11[[#This Row],[14 - Inst. Atuando no Local]]),0)</f>
        <v>0</v>
      </c>
      <c r="CN444" s="84" t="str">
        <f t="shared" si="207"/>
        <v/>
      </c>
      <c r="CO444" s="84">
        <f>IFERROR(FIND("POLÍCIA MILITAR",consulta_completa__11[[#This Row],[14 - Inst. Atuando no Local]]),0)</f>
        <v>0</v>
      </c>
      <c r="CP444" s="84" t="str">
        <f t="shared" si="208"/>
        <v/>
      </c>
      <c r="CQ444" s="84">
        <f>IFERROR(FIND("POLÍCIA CIVIL",consulta_completa__11[[#This Row],[14 - Inst. Atuando no Local]]),0)</f>
        <v>0</v>
      </c>
      <c r="CR444" s="84" t="str">
        <f t="shared" si="209"/>
        <v/>
      </c>
      <c r="CS444" s="84">
        <f>IFERROR(FIND("MARINHA DO BRASIL",consulta_completa__11[[#This Row],[14 - Inst. Atuando no Local]]),0)</f>
        <v>0</v>
      </c>
      <c r="CT444" s="84" t="str">
        <f t="shared" si="210"/>
        <v/>
      </c>
      <c r="CU444" s="84">
        <f>IFERROR(FIND("EMPRESA ESPECIALIZADA EM ATENDIMENTO",consulta_completa__11[[#This Row],[14 - Inst. Atuando no Local]]),0)</f>
        <v>0</v>
      </c>
      <c r="CV444" s="84" t="str">
        <f t="shared" si="211"/>
        <v/>
      </c>
      <c r="CW444" s="84">
        <f>IFERROR(FIND("IBAMA",consulta_completa__11[[#This Row],[14 - Inst. Atuando no Local]]),0)</f>
        <v>0</v>
      </c>
      <c r="CX444" s="84" t="str">
        <f t="shared" si="212"/>
        <v/>
      </c>
      <c r="CY444" s="84" t="str">
        <f>IF(consulta_completa__11[[#This Row],[14 - Inst. Atuando no Local]]="","X","")</f>
        <v/>
      </c>
      <c r="CZ444" s="84">
        <f>IFERROR(FIND("OUTRA (S)",consulta_completa__11[[#This Row],[14 - Inst. Atuando no Local]]),0)</f>
        <v>0</v>
      </c>
      <c r="DA444" s="84" t="str">
        <f t="shared" si="213"/>
        <v/>
      </c>
      <c r="DB444" s="35" t="str">
        <f t="shared" si="214"/>
        <v>Sim</v>
      </c>
      <c r="DC444" s="35" t="str">
        <f t="shared" si="215"/>
        <v>Não</v>
      </c>
      <c r="DD444" s="35" t="str">
        <f t="shared" si="216"/>
        <v>Sim</v>
      </c>
      <c r="DE444" s="87" t="str">
        <f t="shared" si="187"/>
        <v>Sem informação</v>
      </c>
    </row>
    <row r="445" spans="1:109">
      <c r="A445" s="14">
        <v>20257250452</v>
      </c>
      <c r="B445" s="1">
        <v>45839</v>
      </c>
      <c r="C445" t="s">
        <v>109</v>
      </c>
      <c r="D445" t="s">
        <v>212</v>
      </c>
      <c r="E445" t="s">
        <v>111</v>
      </c>
      <c r="F445" t="s">
        <v>112</v>
      </c>
      <c r="G445" t="s">
        <v>113</v>
      </c>
      <c r="H445" t="s">
        <v>114</v>
      </c>
      <c r="I445" t="s">
        <v>114</v>
      </c>
      <c r="J445" t="s">
        <v>975</v>
      </c>
      <c r="K445" t="s">
        <v>4115</v>
      </c>
      <c r="L445" t="s">
        <v>117</v>
      </c>
      <c r="M445" t="s">
        <v>118</v>
      </c>
      <c r="N445" t="s">
        <v>119</v>
      </c>
      <c r="O445" t="s">
        <v>228</v>
      </c>
      <c r="P445" t="s">
        <v>355</v>
      </c>
      <c r="Q445" t="s">
        <v>230</v>
      </c>
      <c r="R445" t="s">
        <v>123</v>
      </c>
      <c r="S445" t="s">
        <v>201</v>
      </c>
      <c r="T445" t="s">
        <v>4116</v>
      </c>
      <c r="U445" t="s">
        <v>4117</v>
      </c>
      <c r="V445" t="s">
        <v>4118</v>
      </c>
      <c r="Z445" t="s">
        <v>3116</v>
      </c>
      <c r="AA445" t="s">
        <v>113</v>
      </c>
      <c r="AB445" t="s">
        <v>206</v>
      </c>
      <c r="AC445" t="s">
        <v>207</v>
      </c>
      <c r="AD445">
        <v>1</v>
      </c>
      <c r="AE445" t="s">
        <v>206</v>
      </c>
      <c r="AF445" t="s">
        <v>113</v>
      </c>
      <c r="AG445" t="s">
        <v>113</v>
      </c>
      <c r="AH445" t="s">
        <v>131</v>
      </c>
      <c r="AI445" t="s">
        <v>131</v>
      </c>
      <c r="AJ445" t="s">
        <v>131</v>
      </c>
      <c r="AK445" t="s">
        <v>4119</v>
      </c>
      <c r="AL445" t="s">
        <v>4120</v>
      </c>
      <c r="AM445" t="s">
        <v>210</v>
      </c>
      <c r="AN445" t="s">
        <v>113</v>
      </c>
      <c r="AO445" t="s">
        <v>113</v>
      </c>
      <c r="AQ445" t="s">
        <v>211</v>
      </c>
      <c r="AR445" t="s">
        <v>113</v>
      </c>
      <c r="AS445" t="s">
        <v>113</v>
      </c>
      <c r="AT445" t="s">
        <v>113</v>
      </c>
      <c r="AU445" t="s">
        <v>113</v>
      </c>
      <c r="AW445" t="s">
        <v>113</v>
      </c>
      <c r="AX445" s="82">
        <f>IFERROR(FIND("Óbitos/feridos",consulta_completa__11[[#This Row],[13 - Ocorrências/Ambientes Atingidos]]),0)</f>
        <v>0</v>
      </c>
      <c r="AY445" s="83" t="str">
        <f t="shared" si="188"/>
        <v/>
      </c>
      <c r="AZ445" s="82">
        <f>IFERROR(FIND("População afetada/evacuada",consulta_completa__11[[#This Row],[13 - Ocorrências/Ambientes Atingidos]]),0)</f>
        <v>0</v>
      </c>
      <c r="BA445" s="82" t="str">
        <f t="shared" si="189"/>
        <v/>
      </c>
      <c r="BB445" s="82">
        <f>IFERROR(FIND("Suspensão de abastecimento de água",consulta_completa__11[[#This Row],[13 - Ocorrências/Ambientes Atingidos]]),0)</f>
        <v>0</v>
      </c>
      <c r="BC445" s="83" t="str">
        <f t="shared" si="217"/>
        <v/>
      </c>
      <c r="BD445" s="82">
        <f>IFERROR(FIND("Rio/córrego",consulta_completa__11[[#This Row],[13 - Ocorrências/Ambientes Atingidos]]),0)</f>
        <v>0</v>
      </c>
      <c r="BE445" s="83" t="str">
        <f t="shared" si="190"/>
        <v/>
      </c>
      <c r="BF445" s="82">
        <f>IFERROR(FIND("Lago",consulta_completa__11[[#This Row],[13 - Ocorrências/Ambientes Atingidos]]),0)</f>
        <v>0</v>
      </c>
      <c r="BG445" s="83" t="str">
        <f t="shared" si="191"/>
        <v/>
      </c>
      <c r="BH445" s="82">
        <f>IFERROR(FIND("Mar",consulta_completa__11[[#This Row],[13 - Ocorrências/Ambientes Atingidos]]),0)</f>
        <v>1</v>
      </c>
      <c r="BI445" s="83" t="str">
        <f t="shared" si="192"/>
        <v>X</v>
      </c>
      <c r="BJ445" s="82">
        <f>IFERROR(FIND("Praia",consulta_completa__11[[#This Row],[13 - Ocorrências/Ambientes Atingidos]]),0)</f>
        <v>0</v>
      </c>
      <c r="BK445" s="83" t="str">
        <f t="shared" si="193"/>
        <v/>
      </c>
      <c r="BL445" s="82">
        <f>IFERROR(FIND("Solo",consulta_completa__11[[#This Row],[13 - Ocorrências/Ambientes Atingidos]]),0)</f>
        <v>0</v>
      </c>
      <c r="BM445" s="83" t="str">
        <f t="shared" si="194"/>
        <v/>
      </c>
      <c r="BN445" s="82">
        <f>IFERROR(FIND("Águas subterrâneas",consulta_completa__11[[#This Row],[13 - Ocorrências/Ambientes Atingidos]]),0)</f>
        <v>0</v>
      </c>
      <c r="BO445" s="83" t="str">
        <f t="shared" si="195"/>
        <v/>
      </c>
      <c r="BP445" s="82">
        <f>IFERROR(FIND("Atmosfera",consulta_completa__11[[#This Row],[13 - Ocorrências/Ambientes Atingidos]]),0)</f>
        <v>0</v>
      </c>
      <c r="BQ445" s="83" t="str">
        <f t="shared" si="196"/>
        <v/>
      </c>
      <c r="BR445" s="82">
        <f>IFERROR(FIND("Flora",consulta_completa__11[[#This Row],[13 - Ocorrências/Ambientes Atingidos]]),0)</f>
        <v>0</v>
      </c>
      <c r="BS445" s="83" t="str">
        <f t="shared" si="197"/>
        <v/>
      </c>
      <c r="BT445" s="82">
        <f>IFERROR(FIND("Fauna",consulta_completa__11[[#This Row],[13 - Ocorrências/Ambientes Atingidos]]),0)</f>
        <v>0</v>
      </c>
      <c r="BU445" s="83" t="str">
        <f t="shared" si="198"/>
        <v/>
      </c>
      <c r="BV445" s="82">
        <f>IFERROR(FIND("UC federal",consulta_completa__11[[#This Row],[13 - Ocorrências/Ambientes Atingidos]]),0)</f>
        <v>0</v>
      </c>
      <c r="BW445" s="83" t="str">
        <f t="shared" si="199"/>
        <v/>
      </c>
      <c r="BX445" s="82">
        <f>IFERROR(FIND("UC estadual/municipal",consulta_completa__11[[#This Row],[13 - Ocorrências/Ambientes Atingidos]]),0)</f>
        <v>0</v>
      </c>
      <c r="BY445" s="83" t="str">
        <f t="shared" si="200"/>
        <v/>
      </c>
      <c r="BZ445" s="82">
        <f>IFERROR(FIND("Outro(s)",consulta_completa__11[[#This Row],[13 - Ocorrências/Ambientes Atingidos]]),0)</f>
        <v>0</v>
      </c>
      <c r="CA445" s="83" t="str">
        <f t="shared" si="201"/>
        <v/>
      </c>
      <c r="CB445" s="82">
        <f>IFERROR(FIND("Sem dano",consulta_completa__11[[#This Row],[13 - Ocorrências/Ambientes Atingidos]]),0)</f>
        <v>0</v>
      </c>
      <c r="CC445" s="83" t="str">
        <f t="shared" si="202"/>
        <v/>
      </c>
      <c r="CD445" s="82" t="str">
        <f>IF(consulta_completa__11[[#This Row],[13 - Ocorrências/Ambientes Atingidos]]="","X","")</f>
        <v/>
      </c>
      <c r="CE445" s="84">
        <f>IFERROR(FIND("IBAMA",consulta_completa__11[[#This Row],[14 - Inst. Atuando no Local]]),0)</f>
        <v>0</v>
      </c>
      <c r="CF445" s="84" t="str">
        <f t="shared" si="203"/>
        <v/>
      </c>
      <c r="CG445" s="84">
        <f>IFERROR(FIND("OEMA",consulta_completa__11[[#This Row],[14 - Inst. Atuando no Local]]),0)</f>
        <v>0</v>
      </c>
      <c r="CH445" s="84" t="str">
        <f t="shared" si="204"/>
        <v/>
      </c>
      <c r="CI445" s="84">
        <f>IFERROR(FIND("DEFESA CIVIL",consulta_completa__11[[#This Row],[14 - Inst. Atuando no Local]]),0)</f>
        <v>0</v>
      </c>
      <c r="CJ445" s="84" t="str">
        <f t="shared" si="205"/>
        <v/>
      </c>
      <c r="CK445" s="84">
        <f>IFERROR(FIND("CORPO DE BOMBEIROS",consulta_completa__11[[#This Row],[14 - Inst. Atuando no Local]]),0)</f>
        <v>0</v>
      </c>
      <c r="CL445" s="84" t="str">
        <f t="shared" si="206"/>
        <v/>
      </c>
      <c r="CM445" s="84">
        <f>IFERROR(FIND("POLÍCIA RODOVIÁRIA",consulta_completa__11[[#This Row],[14 - Inst. Atuando no Local]]),0)</f>
        <v>0</v>
      </c>
      <c r="CN445" s="84" t="str">
        <f t="shared" si="207"/>
        <v/>
      </c>
      <c r="CO445" s="84">
        <f>IFERROR(FIND("POLÍCIA MILITAR",consulta_completa__11[[#This Row],[14 - Inst. Atuando no Local]]),0)</f>
        <v>0</v>
      </c>
      <c r="CP445" s="84" t="str">
        <f t="shared" si="208"/>
        <v/>
      </c>
      <c r="CQ445" s="84">
        <f>IFERROR(FIND("POLÍCIA CIVIL",consulta_completa__11[[#This Row],[14 - Inst. Atuando no Local]]),0)</f>
        <v>0</v>
      </c>
      <c r="CR445" s="84" t="str">
        <f t="shared" si="209"/>
        <v/>
      </c>
      <c r="CS445" s="84">
        <f>IFERROR(FIND("MARINHA DO BRASIL",consulta_completa__11[[#This Row],[14 - Inst. Atuando no Local]]),0)</f>
        <v>0</v>
      </c>
      <c r="CT445" s="84" t="str">
        <f t="shared" si="210"/>
        <v/>
      </c>
      <c r="CU445" s="84">
        <f>IFERROR(FIND("EMPRESA ESPECIALIZADA EM ATENDIMENTO",consulta_completa__11[[#This Row],[14 - Inst. Atuando no Local]]),0)</f>
        <v>0</v>
      </c>
      <c r="CV445" s="84" t="str">
        <f t="shared" si="211"/>
        <v/>
      </c>
      <c r="CW445" s="84">
        <f>IFERROR(FIND("IBAMA",consulta_completa__11[[#This Row],[14 - Inst. Atuando no Local]]),0)</f>
        <v>0</v>
      </c>
      <c r="CX445" s="84" t="str">
        <f t="shared" si="212"/>
        <v/>
      </c>
      <c r="CY445" s="84" t="str">
        <f>IF(consulta_completa__11[[#This Row],[14 - Inst. Atuando no Local]]="","X","")</f>
        <v/>
      </c>
      <c r="CZ445" s="84">
        <f>IFERROR(FIND("OUTRA (S)",consulta_completa__11[[#This Row],[14 - Inst. Atuando no Local]]),0)</f>
        <v>0</v>
      </c>
      <c r="DA445" s="84" t="str">
        <f t="shared" si="213"/>
        <v/>
      </c>
      <c r="DB445" s="35" t="str">
        <f t="shared" si="214"/>
        <v>Sim</v>
      </c>
      <c r="DC445" s="35" t="str">
        <f t="shared" si="215"/>
        <v>Não</v>
      </c>
      <c r="DD445" s="35" t="str">
        <f t="shared" si="216"/>
        <v>Sim</v>
      </c>
      <c r="DE445" s="87" t="str">
        <f t="shared" si="187"/>
        <v>Federal</v>
      </c>
    </row>
    <row r="446" spans="1:109">
      <c r="A446" s="14">
        <v>20257336041</v>
      </c>
      <c r="B446" s="1">
        <v>45839</v>
      </c>
      <c r="C446" t="s">
        <v>109</v>
      </c>
      <c r="D446" t="s">
        <v>110</v>
      </c>
      <c r="E446" t="s">
        <v>111</v>
      </c>
      <c r="F446" t="s">
        <v>112</v>
      </c>
      <c r="G446" t="s">
        <v>113</v>
      </c>
      <c r="H446" t="s">
        <v>114</v>
      </c>
      <c r="I446" t="s">
        <v>114</v>
      </c>
      <c r="J446" t="s">
        <v>975</v>
      </c>
      <c r="K446" t="s">
        <v>4121</v>
      </c>
      <c r="L446" t="s">
        <v>117</v>
      </c>
      <c r="M446" t="s">
        <v>118</v>
      </c>
      <c r="N446" t="s">
        <v>119</v>
      </c>
      <c r="O446" t="s">
        <v>228</v>
      </c>
      <c r="P446" t="s">
        <v>355</v>
      </c>
      <c r="Q446" t="s">
        <v>167</v>
      </c>
      <c r="R446" t="s">
        <v>123</v>
      </c>
      <c r="S446" t="s">
        <v>124</v>
      </c>
      <c r="T446" t="s">
        <v>4122</v>
      </c>
      <c r="U446" t="s">
        <v>4123</v>
      </c>
      <c r="V446" t="s">
        <v>4124</v>
      </c>
      <c r="Z446" t="s">
        <v>4125</v>
      </c>
      <c r="AA446" t="s">
        <v>113</v>
      </c>
      <c r="AB446" t="s">
        <v>206</v>
      </c>
      <c r="AC446" t="s">
        <v>399</v>
      </c>
      <c r="AD446">
        <v>1</v>
      </c>
      <c r="AE446" t="s">
        <v>206</v>
      </c>
      <c r="AF446" t="s">
        <v>113</v>
      </c>
      <c r="AG446" t="s">
        <v>113</v>
      </c>
      <c r="AH446" t="s">
        <v>131</v>
      </c>
      <c r="AI446" t="s">
        <v>132</v>
      </c>
      <c r="AJ446" t="s">
        <v>131</v>
      </c>
      <c r="AK446" t="s">
        <v>4126</v>
      </c>
      <c r="AL446" t="s">
        <v>4127</v>
      </c>
      <c r="AM446" t="s">
        <v>485</v>
      </c>
      <c r="AN446" t="s">
        <v>113</v>
      </c>
      <c r="AO446" t="s">
        <v>113</v>
      </c>
      <c r="AQ446" t="s">
        <v>486</v>
      </c>
      <c r="AR446" t="s">
        <v>113</v>
      </c>
      <c r="AS446" t="s">
        <v>113</v>
      </c>
      <c r="AT446" t="s">
        <v>113</v>
      </c>
      <c r="AU446" t="s">
        <v>113</v>
      </c>
      <c r="AW446" t="s">
        <v>113</v>
      </c>
      <c r="AX446" s="82">
        <f>IFERROR(FIND("Óbitos/feridos",consulta_completa__11[[#This Row],[13 - Ocorrências/Ambientes Atingidos]]),0)</f>
        <v>0</v>
      </c>
      <c r="AY446" s="83" t="str">
        <f t="shared" si="188"/>
        <v/>
      </c>
      <c r="AZ446" s="82">
        <f>IFERROR(FIND("População afetada/evacuada",consulta_completa__11[[#This Row],[13 - Ocorrências/Ambientes Atingidos]]),0)</f>
        <v>0</v>
      </c>
      <c r="BA446" s="82" t="str">
        <f t="shared" si="189"/>
        <v/>
      </c>
      <c r="BB446" s="82">
        <f>IFERROR(FIND("Suspensão de abastecimento de água",consulta_completa__11[[#This Row],[13 - Ocorrências/Ambientes Atingidos]]),0)</f>
        <v>0</v>
      </c>
      <c r="BC446" s="83" t="str">
        <f t="shared" si="217"/>
        <v/>
      </c>
      <c r="BD446" s="82">
        <f>IFERROR(FIND("Rio/córrego",consulta_completa__11[[#This Row],[13 - Ocorrências/Ambientes Atingidos]]),0)</f>
        <v>0</v>
      </c>
      <c r="BE446" s="83" t="str">
        <f t="shared" si="190"/>
        <v/>
      </c>
      <c r="BF446" s="82">
        <f>IFERROR(FIND("Lago",consulta_completa__11[[#This Row],[13 - Ocorrências/Ambientes Atingidos]]),0)</f>
        <v>0</v>
      </c>
      <c r="BG446" s="83" t="str">
        <f t="shared" si="191"/>
        <v/>
      </c>
      <c r="BH446" s="82">
        <f>IFERROR(FIND("Mar",consulta_completa__11[[#This Row],[13 - Ocorrências/Ambientes Atingidos]]),0)</f>
        <v>1</v>
      </c>
      <c r="BI446" s="83" t="str">
        <f t="shared" si="192"/>
        <v>X</v>
      </c>
      <c r="BJ446" s="82">
        <f>IFERROR(FIND("Praia",consulta_completa__11[[#This Row],[13 - Ocorrências/Ambientes Atingidos]]),0)</f>
        <v>0</v>
      </c>
      <c r="BK446" s="83" t="str">
        <f t="shared" si="193"/>
        <v/>
      </c>
      <c r="BL446" s="82">
        <f>IFERROR(FIND("Solo",consulta_completa__11[[#This Row],[13 - Ocorrências/Ambientes Atingidos]]),0)</f>
        <v>0</v>
      </c>
      <c r="BM446" s="83" t="str">
        <f t="shared" si="194"/>
        <v/>
      </c>
      <c r="BN446" s="82">
        <f>IFERROR(FIND("Águas subterrâneas",consulta_completa__11[[#This Row],[13 - Ocorrências/Ambientes Atingidos]]),0)</f>
        <v>0</v>
      </c>
      <c r="BO446" s="83" t="str">
        <f t="shared" si="195"/>
        <v/>
      </c>
      <c r="BP446" s="82">
        <f>IFERROR(FIND("Atmosfera",consulta_completa__11[[#This Row],[13 - Ocorrências/Ambientes Atingidos]]),0)</f>
        <v>0</v>
      </c>
      <c r="BQ446" s="83" t="str">
        <f t="shared" si="196"/>
        <v/>
      </c>
      <c r="BR446" s="82">
        <f>IFERROR(FIND("Flora",consulta_completa__11[[#This Row],[13 - Ocorrências/Ambientes Atingidos]]),0)</f>
        <v>0</v>
      </c>
      <c r="BS446" s="83" t="str">
        <f t="shared" si="197"/>
        <v/>
      </c>
      <c r="BT446" s="82">
        <f>IFERROR(FIND("Fauna",consulta_completa__11[[#This Row],[13 - Ocorrências/Ambientes Atingidos]]),0)</f>
        <v>0</v>
      </c>
      <c r="BU446" s="83" t="str">
        <f t="shared" si="198"/>
        <v/>
      </c>
      <c r="BV446" s="82">
        <f>IFERROR(FIND("UC federal",consulta_completa__11[[#This Row],[13 - Ocorrências/Ambientes Atingidos]]),0)</f>
        <v>0</v>
      </c>
      <c r="BW446" s="83" t="str">
        <f t="shared" si="199"/>
        <v/>
      </c>
      <c r="BX446" s="82">
        <f>IFERROR(FIND("UC estadual/municipal",consulta_completa__11[[#This Row],[13 - Ocorrências/Ambientes Atingidos]]),0)</f>
        <v>0</v>
      </c>
      <c r="BY446" s="83" t="str">
        <f t="shared" si="200"/>
        <v/>
      </c>
      <c r="BZ446" s="82">
        <f>IFERROR(FIND("Outro(s)",consulta_completa__11[[#This Row],[13 - Ocorrências/Ambientes Atingidos]]),0)</f>
        <v>0</v>
      </c>
      <c r="CA446" s="83" t="str">
        <f t="shared" si="201"/>
        <v/>
      </c>
      <c r="CB446" s="82">
        <f>IFERROR(FIND("Sem dano",consulta_completa__11[[#This Row],[13 - Ocorrências/Ambientes Atingidos]]),0)</f>
        <v>0</v>
      </c>
      <c r="CC446" s="83" t="str">
        <f t="shared" si="202"/>
        <v/>
      </c>
      <c r="CD446" s="82" t="str">
        <f>IF(consulta_completa__11[[#This Row],[13 - Ocorrências/Ambientes Atingidos]]="","X","")</f>
        <v/>
      </c>
      <c r="CE446" s="84">
        <f>IFERROR(FIND("IBAMA",consulta_completa__11[[#This Row],[14 - Inst. Atuando no Local]]),0)</f>
        <v>0</v>
      </c>
      <c r="CF446" s="84" t="str">
        <f t="shared" si="203"/>
        <v/>
      </c>
      <c r="CG446" s="84">
        <f>IFERROR(FIND("OEMA",consulta_completa__11[[#This Row],[14 - Inst. Atuando no Local]]),0)</f>
        <v>0</v>
      </c>
      <c r="CH446" s="84" t="str">
        <f t="shared" si="204"/>
        <v/>
      </c>
      <c r="CI446" s="84">
        <f>IFERROR(FIND("DEFESA CIVIL",consulta_completa__11[[#This Row],[14 - Inst. Atuando no Local]]),0)</f>
        <v>0</v>
      </c>
      <c r="CJ446" s="84" t="str">
        <f t="shared" si="205"/>
        <v/>
      </c>
      <c r="CK446" s="84">
        <f>IFERROR(FIND("CORPO DE BOMBEIROS",consulta_completa__11[[#This Row],[14 - Inst. Atuando no Local]]),0)</f>
        <v>0</v>
      </c>
      <c r="CL446" s="84" t="str">
        <f t="shared" si="206"/>
        <v/>
      </c>
      <c r="CM446" s="84">
        <f>IFERROR(FIND("POLÍCIA RODOVIÁRIA",consulta_completa__11[[#This Row],[14 - Inst. Atuando no Local]]),0)</f>
        <v>0</v>
      </c>
      <c r="CN446" s="84" t="str">
        <f t="shared" si="207"/>
        <v/>
      </c>
      <c r="CO446" s="84">
        <f>IFERROR(FIND("POLÍCIA MILITAR",consulta_completa__11[[#This Row],[14 - Inst. Atuando no Local]]),0)</f>
        <v>0</v>
      </c>
      <c r="CP446" s="84" t="str">
        <f t="shared" si="208"/>
        <v/>
      </c>
      <c r="CQ446" s="84">
        <f>IFERROR(FIND("POLÍCIA CIVIL",consulta_completa__11[[#This Row],[14 - Inst. Atuando no Local]]),0)</f>
        <v>0</v>
      </c>
      <c r="CR446" s="84" t="str">
        <f t="shared" si="209"/>
        <v/>
      </c>
      <c r="CS446" s="84">
        <f>IFERROR(FIND("MARINHA DO BRASIL",consulta_completa__11[[#This Row],[14 - Inst. Atuando no Local]]),0)</f>
        <v>0</v>
      </c>
      <c r="CT446" s="84" t="str">
        <f t="shared" si="210"/>
        <v/>
      </c>
      <c r="CU446" s="84">
        <f>IFERROR(FIND("EMPRESA ESPECIALIZADA EM ATENDIMENTO",consulta_completa__11[[#This Row],[14 - Inst. Atuando no Local]]),0)</f>
        <v>0</v>
      </c>
      <c r="CV446" s="84" t="str">
        <f t="shared" si="211"/>
        <v/>
      </c>
      <c r="CW446" s="84">
        <f>IFERROR(FIND("IBAMA",consulta_completa__11[[#This Row],[14 - Inst. Atuando no Local]]),0)</f>
        <v>0</v>
      </c>
      <c r="CX446" s="84" t="str">
        <f t="shared" si="212"/>
        <v/>
      </c>
      <c r="CY446" s="84" t="str">
        <f>IF(consulta_completa__11[[#This Row],[14 - Inst. Atuando no Local]]="","X","")</f>
        <v/>
      </c>
      <c r="CZ446" s="84">
        <f>IFERROR(FIND("OUTRA (S)",consulta_completa__11[[#This Row],[14 - Inst. Atuando no Local]]),0)</f>
        <v>0</v>
      </c>
      <c r="DA446" s="84" t="str">
        <f t="shared" si="213"/>
        <v/>
      </c>
      <c r="DB446" s="35" t="str">
        <f t="shared" si="214"/>
        <v>Sim</v>
      </c>
      <c r="DC446" s="35" t="str">
        <f t="shared" si="215"/>
        <v>Não</v>
      </c>
      <c r="DD446" s="35" t="str">
        <f t="shared" si="216"/>
        <v>Sim</v>
      </c>
      <c r="DE446" s="87" t="str">
        <f t="shared" si="187"/>
        <v>Federal</v>
      </c>
    </row>
    <row r="447" spans="1:109">
      <c r="A447" s="14">
        <v>20257228821</v>
      </c>
      <c r="B447" s="1">
        <v>45840</v>
      </c>
      <c r="C447" t="s">
        <v>3273</v>
      </c>
      <c r="D447" t="s">
        <v>830</v>
      </c>
      <c r="E447" t="s">
        <v>286</v>
      </c>
      <c r="F447" t="s">
        <v>112</v>
      </c>
      <c r="G447" t="s">
        <v>885</v>
      </c>
      <c r="H447" t="s">
        <v>4128</v>
      </c>
      <c r="I447" t="s">
        <v>648</v>
      </c>
      <c r="J447" t="s">
        <v>113</v>
      </c>
      <c r="K447" t="s">
        <v>114</v>
      </c>
      <c r="L447" t="s">
        <v>114</v>
      </c>
      <c r="M447" t="s">
        <v>4129</v>
      </c>
      <c r="N447" t="s">
        <v>141</v>
      </c>
      <c r="O447" t="s">
        <v>239</v>
      </c>
      <c r="P447" t="s">
        <v>121</v>
      </c>
      <c r="Q447" t="s">
        <v>230</v>
      </c>
      <c r="R447" t="s">
        <v>123</v>
      </c>
      <c r="S447" t="s">
        <v>113</v>
      </c>
      <c r="T447" t="s">
        <v>4130</v>
      </c>
      <c r="U447" t="s">
        <v>4131</v>
      </c>
      <c r="V447" t="s">
        <v>4131</v>
      </c>
      <c r="Z447" t="s">
        <v>4131</v>
      </c>
      <c r="AA447" t="s">
        <v>4132</v>
      </c>
      <c r="AB447" t="s">
        <v>113</v>
      </c>
      <c r="AC447" t="s">
        <v>113</v>
      </c>
      <c r="AE447" t="s">
        <v>4133</v>
      </c>
      <c r="AF447" t="s">
        <v>113</v>
      </c>
      <c r="AG447" t="s">
        <v>113</v>
      </c>
      <c r="AH447" t="s">
        <v>131</v>
      </c>
      <c r="AI447" t="s">
        <v>131</v>
      </c>
      <c r="AJ447" t="s">
        <v>132</v>
      </c>
      <c r="AK447" t="s">
        <v>113</v>
      </c>
      <c r="AL447" t="s">
        <v>4134</v>
      </c>
      <c r="AM447" t="s">
        <v>1289</v>
      </c>
      <c r="AN447" t="s">
        <v>1289</v>
      </c>
      <c r="AO447" t="s">
        <v>4135</v>
      </c>
      <c r="AP447">
        <v>41998321677</v>
      </c>
      <c r="AQ447" t="s">
        <v>1292</v>
      </c>
      <c r="AR447" t="s">
        <v>113</v>
      </c>
      <c r="AS447" t="s">
        <v>113</v>
      </c>
      <c r="AT447" t="s">
        <v>113</v>
      </c>
      <c r="AU447" t="s">
        <v>113</v>
      </c>
      <c r="AW447" t="s">
        <v>113</v>
      </c>
      <c r="AX447" s="82">
        <f>IFERROR(FIND("Óbitos/feridos",consulta_completa__11[[#This Row],[13 - Ocorrências/Ambientes Atingidos]]),0)</f>
        <v>0</v>
      </c>
      <c r="AY447" s="83" t="str">
        <f t="shared" si="188"/>
        <v/>
      </c>
      <c r="AZ447" s="82">
        <f>IFERROR(FIND("População afetada/evacuada",consulta_completa__11[[#This Row],[13 - Ocorrências/Ambientes Atingidos]]),0)</f>
        <v>0</v>
      </c>
      <c r="BA447" s="82" t="str">
        <f t="shared" si="189"/>
        <v/>
      </c>
      <c r="BB447" s="82">
        <f>IFERROR(FIND("Suspensão de abastecimento de água",consulta_completa__11[[#This Row],[13 - Ocorrências/Ambientes Atingidos]]),0)</f>
        <v>0</v>
      </c>
      <c r="BC447" s="83" t="str">
        <f t="shared" si="217"/>
        <v/>
      </c>
      <c r="BD447" s="82">
        <f>IFERROR(FIND("Rio/córrego",consulta_completa__11[[#This Row],[13 - Ocorrências/Ambientes Atingidos]]),0)</f>
        <v>0</v>
      </c>
      <c r="BE447" s="83" t="str">
        <f t="shared" si="190"/>
        <v/>
      </c>
      <c r="BF447" s="82">
        <f>IFERROR(FIND("Lago",consulta_completa__11[[#This Row],[13 - Ocorrências/Ambientes Atingidos]]),0)</f>
        <v>0</v>
      </c>
      <c r="BG447" s="83" t="str">
        <f t="shared" si="191"/>
        <v/>
      </c>
      <c r="BH447" s="82">
        <f>IFERROR(FIND("Mar",consulta_completa__11[[#This Row],[13 - Ocorrências/Ambientes Atingidos]]),0)</f>
        <v>0</v>
      </c>
      <c r="BI447" s="83" t="str">
        <f t="shared" si="192"/>
        <v/>
      </c>
      <c r="BJ447" s="82">
        <f>IFERROR(FIND("Praia",consulta_completa__11[[#This Row],[13 - Ocorrências/Ambientes Atingidos]]),0)</f>
        <v>0</v>
      </c>
      <c r="BK447" s="83" t="str">
        <f t="shared" si="193"/>
        <v/>
      </c>
      <c r="BL447" s="82">
        <f>IFERROR(FIND("Solo",consulta_completa__11[[#This Row],[13 - Ocorrências/Ambientes Atingidos]]),0)</f>
        <v>1</v>
      </c>
      <c r="BM447" s="83" t="str">
        <f t="shared" si="194"/>
        <v>X</v>
      </c>
      <c r="BN447" s="82">
        <f>IFERROR(FIND("Águas subterrâneas",consulta_completa__11[[#This Row],[13 - Ocorrências/Ambientes Atingidos]]),0)</f>
        <v>0</v>
      </c>
      <c r="BO447" s="83" t="str">
        <f t="shared" si="195"/>
        <v/>
      </c>
      <c r="BP447" s="82">
        <f>IFERROR(FIND("Atmosfera",consulta_completa__11[[#This Row],[13 - Ocorrências/Ambientes Atingidos]]),0)</f>
        <v>0</v>
      </c>
      <c r="BQ447" s="83" t="str">
        <f t="shared" si="196"/>
        <v/>
      </c>
      <c r="BR447" s="82">
        <f>IFERROR(FIND("Flora",consulta_completa__11[[#This Row],[13 - Ocorrências/Ambientes Atingidos]]),0)</f>
        <v>0</v>
      </c>
      <c r="BS447" s="83" t="str">
        <f t="shared" si="197"/>
        <v/>
      </c>
      <c r="BT447" s="82">
        <f>IFERROR(FIND("Fauna",consulta_completa__11[[#This Row],[13 - Ocorrências/Ambientes Atingidos]]),0)</f>
        <v>0</v>
      </c>
      <c r="BU447" s="83" t="str">
        <f t="shared" si="198"/>
        <v/>
      </c>
      <c r="BV447" s="82">
        <f>IFERROR(FIND("UC federal",consulta_completa__11[[#This Row],[13 - Ocorrências/Ambientes Atingidos]]),0)</f>
        <v>0</v>
      </c>
      <c r="BW447" s="83" t="str">
        <f t="shared" si="199"/>
        <v/>
      </c>
      <c r="BX447" s="82">
        <f>IFERROR(FIND("UC estadual/municipal",consulta_completa__11[[#This Row],[13 - Ocorrências/Ambientes Atingidos]]),0)</f>
        <v>0</v>
      </c>
      <c r="BY447" s="83" t="str">
        <f t="shared" si="200"/>
        <v/>
      </c>
      <c r="BZ447" s="82">
        <f>IFERROR(FIND("Outro(s)",consulta_completa__11[[#This Row],[13 - Ocorrências/Ambientes Atingidos]]),0)</f>
        <v>13</v>
      </c>
      <c r="CA447" s="83" t="str">
        <f t="shared" si="201"/>
        <v>X</v>
      </c>
      <c r="CB447" s="82">
        <f>IFERROR(FIND("Sem dano",consulta_completa__11[[#This Row],[13 - Ocorrências/Ambientes Atingidos]]),0)</f>
        <v>0</v>
      </c>
      <c r="CC447" s="83" t="str">
        <f t="shared" si="202"/>
        <v/>
      </c>
      <c r="CD447" s="82" t="str">
        <f>IF(consulta_completa__11[[#This Row],[13 - Ocorrências/Ambientes Atingidos]]="","X","")</f>
        <v/>
      </c>
      <c r="CE447" s="84">
        <f>IFERROR(FIND("IBAMA",consulta_completa__11[[#This Row],[14 - Inst. Atuando no Local]]),0)</f>
        <v>0</v>
      </c>
      <c r="CF447" s="84" t="str">
        <f t="shared" si="203"/>
        <v/>
      </c>
      <c r="CG447" s="84">
        <f>IFERROR(FIND("OEMA",consulta_completa__11[[#This Row],[14 - Inst. Atuando no Local]]),0)</f>
        <v>0</v>
      </c>
      <c r="CH447" s="84" t="str">
        <f t="shared" si="204"/>
        <v/>
      </c>
      <c r="CI447" s="84">
        <f>IFERROR(FIND("DEFESA CIVIL",consulta_completa__11[[#This Row],[14 - Inst. Atuando no Local]]),0)</f>
        <v>0</v>
      </c>
      <c r="CJ447" s="84" t="str">
        <f t="shared" si="205"/>
        <v/>
      </c>
      <c r="CK447" s="84">
        <f>IFERROR(FIND("CORPO DE BOMBEIROS",consulta_completa__11[[#This Row],[14 - Inst. Atuando no Local]]),0)</f>
        <v>0</v>
      </c>
      <c r="CL447" s="84" t="str">
        <f t="shared" si="206"/>
        <v/>
      </c>
      <c r="CM447" s="84">
        <f>IFERROR(FIND("POLÍCIA RODOVIÁRIA",consulta_completa__11[[#This Row],[14 - Inst. Atuando no Local]]),0)</f>
        <v>0</v>
      </c>
      <c r="CN447" s="84" t="str">
        <f t="shared" si="207"/>
        <v/>
      </c>
      <c r="CO447" s="84">
        <f>IFERROR(FIND("POLÍCIA MILITAR",consulta_completa__11[[#This Row],[14 - Inst. Atuando no Local]]),0)</f>
        <v>0</v>
      </c>
      <c r="CP447" s="84" t="str">
        <f t="shared" si="208"/>
        <v/>
      </c>
      <c r="CQ447" s="84">
        <f>IFERROR(FIND("POLÍCIA CIVIL",consulta_completa__11[[#This Row],[14 - Inst. Atuando no Local]]),0)</f>
        <v>0</v>
      </c>
      <c r="CR447" s="84" t="str">
        <f t="shared" si="209"/>
        <v/>
      </c>
      <c r="CS447" s="84">
        <f>IFERROR(FIND("MARINHA DO BRASIL",consulta_completa__11[[#This Row],[14 - Inst. Atuando no Local]]),0)</f>
        <v>0</v>
      </c>
      <c r="CT447" s="84" t="str">
        <f t="shared" si="210"/>
        <v/>
      </c>
      <c r="CU447" s="84">
        <f>IFERROR(FIND("EMPRESA ESPECIALIZADA EM ATENDIMENTO",consulta_completa__11[[#This Row],[14 - Inst. Atuando no Local]]),0)</f>
        <v>0</v>
      </c>
      <c r="CV447" s="84" t="str">
        <f t="shared" si="211"/>
        <v/>
      </c>
      <c r="CW447" s="84">
        <f>IFERROR(FIND("IBAMA",consulta_completa__11[[#This Row],[14 - Inst. Atuando no Local]]),0)</f>
        <v>0</v>
      </c>
      <c r="CX447" s="84" t="str">
        <f t="shared" si="212"/>
        <v/>
      </c>
      <c r="CY447" s="84" t="str">
        <f>IF(consulta_completa__11[[#This Row],[14 - Inst. Atuando no Local]]="","X","")</f>
        <v/>
      </c>
      <c r="CZ447" s="84">
        <f>IFERROR(FIND("OUTRA (S)",consulta_completa__11[[#This Row],[14 - Inst. Atuando no Local]]),0)</f>
        <v>0</v>
      </c>
      <c r="DA447" s="84" t="str">
        <f t="shared" si="213"/>
        <v/>
      </c>
      <c r="DB447" s="35" t="str">
        <f t="shared" si="214"/>
        <v>Sim</v>
      </c>
      <c r="DC447" s="35" t="str">
        <f t="shared" si="215"/>
        <v>Não</v>
      </c>
      <c r="DD447" s="35" t="str">
        <f t="shared" si="216"/>
        <v>Sim</v>
      </c>
      <c r="DE447" s="87" t="str">
        <f t="shared" si="187"/>
        <v>Sem informação</v>
      </c>
    </row>
    <row r="448" spans="1:109">
      <c r="A448" s="14">
        <v>20257254034</v>
      </c>
      <c r="B448" s="1">
        <v>45840</v>
      </c>
      <c r="C448" t="s">
        <v>4136</v>
      </c>
      <c r="D448" t="s">
        <v>161</v>
      </c>
      <c r="E448" t="s">
        <v>162</v>
      </c>
      <c r="F448" t="s">
        <v>163</v>
      </c>
      <c r="G448" t="s">
        <v>113</v>
      </c>
      <c r="H448" t="s">
        <v>114</v>
      </c>
      <c r="I448" t="s">
        <v>114</v>
      </c>
      <c r="J448" t="s">
        <v>4137</v>
      </c>
      <c r="K448" t="s">
        <v>113</v>
      </c>
      <c r="L448" t="s">
        <v>113</v>
      </c>
      <c r="M448" t="s">
        <v>140</v>
      </c>
      <c r="N448" t="s">
        <v>119</v>
      </c>
      <c r="O448" t="s">
        <v>120</v>
      </c>
      <c r="P448" t="s">
        <v>121</v>
      </c>
      <c r="Q448" t="s">
        <v>122</v>
      </c>
      <c r="R448" t="s">
        <v>123</v>
      </c>
      <c r="S448" t="s">
        <v>113</v>
      </c>
      <c r="T448" t="s">
        <v>4138</v>
      </c>
      <c r="U448" t="s">
        <v>4139</v>
      </c>
      <c r="V448" t="s">
        <v>4139</v>
      </c>
      <c r="Z448" t="s">
        <v>4140</v>
      </c>
      <c r="AA448" t="s">
        <v>4005</v>
      </c>
      <c r="AB448" t="s">
        <v>1345</v>
      </c>
      <c r="AC448" t="s">
        <v>173</v>
      </c>
      <c r="AD448">
        <v>1</v>
      </c>
      <c r="AE448" t="s">
        <v>4006</v>
      </c>
      <c r="AF448" t="s">
        <v>113</v>
      </c>
      <c r="AG448" t="s">
        <v>113</v>
      </c>
      <c r="AH448" t="s">
        <v>131</v>
      </c>
      <c r="AI448" t="s">
        <v>132</v>
      </c>
      <c r="AJ448" t="s">
        <v>132</v>
      </c>
      <c r="AK448" t="s">
        <v>113</v>
      </c>
      <c r="AL448" t="s">
        <v>1346</v>
      </c>
      <c r="AM448" t="s">
        <v>4141</v>
      </c>
      <c r="AN448" t="s">
        <v>358</v>
      </c>
      <c r="AO448" t="s">
        <v>177</v>
      </c>
      <c r="AP448">
        <v>41996004241</v>
      </c>
      <c r="AQ448" t="s">
        <v>4142</v>
      </c>
      <c r="AR448" t="s">
        <v>113</v>
      </c>
      <c r="AS448" t="s">
        <v>113</v>
      </c>
      <c r="AT448" t="s">
        <v>113</v>
      </c>
      <c r="AU448" t="s">
        <v>113</v>
      </c>
      <c r="AW448" t="s">
        <v>113</v>
      </c>
      <c r="AX448" s="82">
        <f>IFERROR(FIND("Óbitos/feridos",consulta_completa__11[[#This Row],[13 - Ocorrências/Ambientes Atingidos]]),0)</f>
        <v>0</v>
      </c>
      <c r="AY448" s="83" t="str">
        <f t="shared" si="188"/>
        <v/>
      </c>
      <c r="AZ448" s="82">
        <f>IFERROR(FIND("População afetada/evacuada",consulta_completa__11[[#This Row],[13 - Ocorrências/Ambientes Atingidos]]),0)</f>
        <v>0</v>
      </c>
      <c r="BA448" s="82" t="str">
        <f t="shared" si="189"/>
        <v/>
      </c>
      <c r="BB448" s="82">
        <f>IFERROR(FIND("Suspensão de abastecimento de água",consulta_completa__11[[#This Row],[13 - Ocorrências/Ambientes Atingidos]]),0)</f>
        <v>0</v>
      </c>
      <c r="BC448" s="83" t="str">
        <f t="shared" si="217"/>
        <v/>
      </c>
      <c r="BD448" s="82">
        <f>IFERROR(FIND("Rio/córrego",consulta_completa__11[[#This Row],[13 - Ocorrências/Ambientes Atingidos]]),0)</f>
        <v>0</v>
      </c>
      <c r="BE448" s="83" t="str">
        <f t="shared" si="190"/>
        <v/>
      </c>
      <c r="BF448" s="82">
        <f>IFERROR(FIND("Lago",consulta_completa__11[[#This Row],[13 - Ocorrências/Ambientes Atingidos]]),0)</f>
        <v>0</v>
      </c>
      <c r="BG448" s="83" t="str">
        <f t="shared" si="191"/>
        <v/>
      </c>
      <c r="BH448" s="82">
        <f>IFERROR(FIND("Mar",consulta_completa__11[[#This Row],[13 - Ocorrências/Ambientes Atingidos]]),0)</f>
        <v>0</v>
      </c>
      <c r="BI448" s="83" t="str">
        <f t="shared" si="192"/>
        <v/>
      </c>
      <c r="BJ448" s="82">
        <f>IFERROR(FIND("Praia",consulta_completa__11[[#This Row],[13 - Ocorrências/Ambientes Atingidos]]),0)</f>
        <v>0</v>
      </c>
      <c r="BK448" s="83" t="str">
        <f t="shared" si="193"/>
        <v/>
      </c>
      <c r="BL448" s="82">
        <f>IFERROR(FIND("Solo",consulta_completa__11[[#This Row],[13 - Ocorrências/Ambientes Atingidos]]),0)</f>
        <v>1</v>
      </c>
      <c r="BM448" s="83" t="str">
        <f t="shared" si="194"/>
        <v>X</v>
      </c>
      <c r="BN448" s="82">
        <f>IFERROR(FIND("Águas subterrâneas",consulta_completa__11[[#This Row],[13 - Ocorrências/Ambientes Atingidos]]),0)</f>
        <v>0</v>
      </c>
      <c r="BO448" s="83" t="str">
        <f t="shared" si="195"/>
        <v/>
      </c>
      <c r="BP448" s="82">
        <f>IFERROR(FIND("Atmosfera",consulta_completa__11[[#This Row],[13 - Ocorrências/Ambientes Atingidos]]),0)</f>
        <v>0</v>
      </c>
      <c r="BQ448" s="83" t="str">
        <f t="shared" si="196"/>
        <v/>
      </c>
      <c r="BR448" s="82">
        <f>IFERROR(FIND("Flora",consulta_completa__11[[#This Row],[13 - Ocorrências/Ambientes Atingidos]]),0)</f>
        <v>0</v>
      </c>
      <c r="BS448" s="83" t="str">
        <f t="shared" si="197"/>
        <v/>
      </c>
      <c r="BT448" s="82">
        <f>IFERROR(FIND("Fauna",consulta_completa__11[[#This Row],[13 - Ocorrências/Ambientes Atingidos]]),0)</f>
        <v>0</v>
      </c>
      <c r="BU448" s="83" t="str">
        <f t="shared" si="198"/>
        <v/>
      </c>
      <c r="BV448" s="82">
        <f>IFERROR(FIND("UC federal",consulta_completa__11[[#This Row],[13 - Ocorrências/Ambientes Atingidos]]),0)</f>
        <v>0</v>
      </c>
      <c r="BW448" s="83" t="str">
        <f t="shared" si="199"/>
        <v/>
      </c>
      <c r="BX448" s="82">
        <f>IFERROR(FIND("UC estadual/municipal",consulta_completa__11[[#This Row],[13 - Ocorrências/Ambientes Atingidos]]),0)</f>
        <v>0</v>
      </c>
      <c r="BY448" s="83" t="str">
        <f t="shared" si="200"/>
        <v/>
      </c>
      <c r="BZ448" s="82">
        <f>IFERROR(FIND("Outro(s)",consulta_completa__11[[#This Row],[13 - Ocorrências/Ambientes Atingidos]]),0)</f>
        <v>0</v>
      </c>
      <c r="CA448" s="83" t="str">
        <f t="shared" si="201"/>
        <v/>
      </c>
      <c r="CB448" s="82">
        <f>IFERROR(FIND("Sem dano",consulta_completa__11[[#This Row],[13 - Ocorrências/Ambientes Atingidos]]),0)</f>
        <v>0</v>
      </c>
      <c r="CC448" s="83" t="str">
        <f t="shared" si="202"/>
        <v/>
      </c>
      <c r="CD448" s="82" t="str">
        <f>IF(consulta_completa__11[[#This Row],[13 - Ocorrências/Ambientes Atingidos]]="","X","")</f>
        <v/>
      </c>
      <c r="CE448" s="84">
        <f>IFERROR(FIND("IBAMA",consulta_completa__11[[#This Row],[14 - Inst. Atuando no Local]]),0)</f>
        <v>0</v>
      </c>
      <c r="CF448" s="84" t="str">
        <f t="shared" si="203"/>
        <v/>
      </c>
      <c r="CG448" s="84">
        <f>IFERROR(FIND("OEMA",consulta_completa__11[[#This Row],[14 - Inst. Atuando no Local]]),0)</f>
        <v>0</v>
      </c>
      <c r="CH448" s="84" t="str">
        <f t="shared" si="204"/>
        <v/>
      </c>
      <c r="CI448" s="84">
        <f>IFERROR(FIND("DEFESA CIVIL",consulta_completa__11[[#This Row],[14 - Inst. Atuando no Local]]),0)</f>
        <v>0</v>
      </c>
      <c r="CJ448" s="84" t="str">
        <f t="shared" si="205"/>
        <v/>
      </c>
      <c r="CK448" s="84">
        <f>IFERROR(FIND("CORPO DE BOMBEIROS",consulta_completa__11[[#This Row],[14 - Inst. Atuando no Local]]),0)</f>
        <v>0</v>
      </c>
      <c r="CL448" s="84" t="str">
        <f t="shared" si="206"/>
        <v/>
      </c>
      <c r="CM448" s="84">
        <f>IFERROR(FIND("POLÍCIA RODOVIÁRIA",consulta_completa__11[[#This Row],[14 - Inst. Atuando no Local]]),0)</f>
        <v>0</v>
      </c>
      <c r="CN448" s="84" t="str">
        <f t="shared" si="207"/>
        <v/>
      </c>
      <c r="CO448" s="84">
        <f>IFERROR(FIND("POLÍCIA MILITAR",consulta_completa__11[[#This Row],[14 - Inst. Atuando no Local]]),0)</f>
        <v>0</v>
      </c>
      <c r="CP448" s="84" t="str">
        <f t="shared" si="208"/>
        <v/>
      </c>
      <c r="CQ448" s="84">
        <f>IFERROR(FIND("POLÍCIA CIVIL",consulta_completa__11[[#This Row],[14 - Inst. Atuando no Local]]),0)</f>
        <v>0</v>
      </c>
      <c r="CR448" s="84" t="str">
        <f t="shared" si="209"/>
        <v/>
      </c>
      <c r="CS448" s="84">
        <f>IFERROR(FIND("MARINHA DO BRASIL",consulta_completa__11[[#This Row],[14 - Inst. Atuando no Local]]),0)</f>
        <v>0</v>
      </c>
      <c r="CT448" s="84" t="str">
        <f t="shared" si="210"/>
        <v/>
      </c>
      <c r="CU448" s="84">
        <f>IFERROR(FIND("EMPRESA ESPECIALIZADA EM ATENDIMENTO",consulta_completa__11[[#This Row],[14 - Inst. Atuando no Local]]),0)</f>
        <v>0</v>
      </c>
      <c r="CV448" s="84" t="str">
        <f t="shared" si="211"/>
        <v/>
      </c>
      <c r="CW448" s="84">
        <f>IFERROR(FIND("IBAMA",consulta_completa__11[[#This Row],[14 - Inst. Atuando no Local]]),0)</f>
        <v>0</v>
      </c>
      <c r="CX448" s="84" t="str">
        <f t="shared" si="212"/>
        <v/>
      </c>
      <c r="CY448" s="84" t="str">
        <f>IF(consulta_completa__11[[#This Row],[14 - Inst. Atuando no Local]]="","X","")</f>
        <v/>
      </c>
      <c r="CZ448" s="84">
        <f>IFERROR(FIND("OUTRA (S)",consulta_completa__11[[#This Row],[14 - Inst. Atuando no Local]]),0)</f>
        <v>0</v>
      </c>
      <c r="DA448" s="84" t="str">
        <f t="shared" si="213"/>
        <v/>
      </c>
      <c r="DB448" s="35" t="str">
        <f t="shared" si="214"/>
        <v>Sim</v>
      </c>
      <c r="DC448" s="35" t="str">
        <f t="shared" si="215"/>
        <v>Não</v>
      </c>
      <c r="DD448" s="35" t="str">
        <f t="shared" si="216"/>
        <v>Sim</v>
      </c>
      <c r="DE448" s="87" t="str">
        <f t="shared" si="187"/>
        <v>Federal</v>
      </c>
    </row>
    <row r="449" spans="1:109">
      <c r="A449" s="14">
        <v>20257257623</v>
      </c>
      <c r="B449" s="1">
        <v>45840</v>
      </c>
      <c r="C449" t="s">
        <v>160</v>
      </c>
      <c r="D449" t="s">
        <v>161</v>
      </c>
      <c r="E449" t="s">
        <v>162</v>
      </c>
      <c r="F449" t="s">
        <v>163</v>
      </c>
      <c r="G449" t="s">
        <v>113</v>
      </c>
      <c r="H449" t="s">
        <v>114</v>
      </c>
      <c r="I449" t="s">
        <v>114</v>
      </c>
      <c r="J449" t="s">
        <v>3440</v>
      </c>
      <c r="K449" t="s">
        <v>4143</v>
      </c>
      <c r="L449" t="s">
        <v>166</v>
      </c>
      <c r="M449" t="s">
        <v>140</v>
      </c>
      <c r="N449" t="s">
        <v>119</v>
      </c>
      <c r="O449" t="s">
        <v>120</v>
      </c>
      <c r="P449" t="s">
        <v>121</v>
      </c>
      <c r="Q449" t="s">
        <v>143</v>
      </c>
      <c r="R449" t="s">
        <v>123</v>
      </c>
      <c r="S449" t="s">
        <v>113</v>
      </c>
      <c r="T449" t="s">
        <v>113</v>
      </c>
      <c r="U449" t="s">
        <v>4144</v>
      </c>
      <c r="V449" t="s">
        <v>4145</v>
      </c>
      <c r="Z449" t="s">
        <v>4146</v>
      </c>
      <c r="AA449" t="s">
        <v>4147</v>
      </c>
      <c r="AB449" t="s">
        <v>1345</v>
      </c>
      <c r="AC449" t="s">
        <v>4148</v>
      </c>
      <c r="AD449">
        <v>1</v>
      </c>
      <c r="AE449" t="s">
        <v>4006</v>
      </c>
      <c r="AF449" t="s">
        <v>113</v>
      </c>
      <c r="AG449" t="s">
        <v>113</v>
      </c>
      <c r="AH449" t="s">
        <v>131</v>
      </c>
      <c r="AI449" t="s">
        <v>132</v>
      </c>
      <c r="AJ449" t="s">
        <v>131</v>
      </c>
      <c r="AK449" t="s">
        <v>3144</v>
      </c>
      <c r="AL449" t="s">
        <v>113</v>
      </c>
      <c r="AM449" t="s">
        <v>2042</v>
      </c>
      <c r="AN449" t="s">
        <v>358</v>
      </c>
      <c r="AO449" t="s">
        <v>225</v>
      </c>
      <c r="AP449">
        <v>41988207121</v>
      </c>
      <c r="AQ449" t="s">
        <v>178</v>
      </c>
      <c r="AR449" t="s">
        <v>113</v>
      </c>
      <c r="AS449" t="s">
        <v>113</v>
      </c>
      <c r="AT449" t="s">
        <v>113</v>
      </c>
      <c r="AU449" t="s">
        <v>113</v>
      </c>
      <c r="AW449" t="s">
        <v>113</v>
      </c>
      <c r="AX449" s="82">
        <f>IFERROR(FIND("Óbitos/feridos",consulta_completa__11[[#This Row],[13 - Ocorrências/Ambientes Atingidos]]),0)</f>
        <v>0</v>
      </c>
      <c r="AY449" s="83" t="str">
        <f t="shared" si="188"/>
        <v/>
      </c>
      <c r="AZ449" s="82">
        <f>IFERROR(FIND("População afetada/evacuada",consulta_completa__11[[#This Row],[13 - Ocorrências/Ambientes Atingidos]]),0)</f>
        <v>0</v>
      </c>
      <c r="BA449" s="82" t="str">
        <f t="shared" si="189"/>
        <v/>
      </c>
      <c r="BB449" s="82">
        <f>IFERROR(FIND("Suspensão de abastecimento de água",consulta_completa__11[[#This Row],[13 - Ocorrências/Ambientes Atingidos]]),0)</f>
        <v>0</v>
      </c>
      <c r="BC449" s="83" t="str">
        <f t="shared" si="217"/>
        <v/>
      </c>
      <c r="BD449" s="82">
        <f>IFERROR(FIND("Rio/córrego",consulta_completa__11[[#This Row],[13 - Ocorrências/Ambientes Atingidos]]),0)</f>
        <v>0</v>
      </c>
      <c r="BE449" s="83" t="str">
        <f t="shared" si="190"/>
        <v/>
      </c>
      <c r="BF449" s="82">
        <f>IFERROR(FIND("Lago",consulta_completa__11[[#This Row],[13 - Ocorrências/Ambientes Atingidos]]),0)</f>
        <v>0</v>
      </c>
      <c r="BG449" s="83" t="str">
        <f t="shared" si="191"/>
        <v/>
      </c>
      <c r="BH449" s="82">
        <f>IFERROR(FIND("Mar",consulta_completa__11[[#This Row],[13 - Ocorrências/Ambientes Atingidos]]),0)</f>
        <v>0</v>
      </c>
      <c r="BI449" s="83" t="str">
        <f t="shared" si="192"/>
        <v/>
      </c>
      <c r="BJ449" s="82">
        <f>IFERROR(FIND("Praia",consulta_completa__11[[#This Row],[13 - Ocorrências/Ambientes Atingidos]]),0)</f>
        <v>0</v>
      </c>
      <c r="BK449" s="83" t="str">
        <f t="shared" si="193"/>
        <v/>
      </c>
      <c r="BL449" s="82">
        <f>IFERROR(FIND("Solo",consulta_completa__11[[#This Row],[13 - Ocorrências/Ambientes Atingidos]]),0)</f>
        <v>1</v>
      </c>
      <c r="BM449" s="83" t="str">
        <f t="shared" si="194"/>
        <v>X</v>
      </c>
      <c r="BN449" s="82">
        <f>IFERROR(FIND("Águas subterrâneas",consulta_completa__11[[#This Row],[13 - Ocorrências/Ambientes Atingidos]]),0)</f>
        <v>0</v>
      </c>
      <c r="BO449" s="83" t="str">
        <f t="shared" si="195"/>
        <v/>
      </c>
      <c r="BP449" s="82">
        <f>IFERROR(FIND("Atmosfera",consulta_completa__11[[#This Row],[13 - Ocorrências/Ambientes Atingidos]]),0)</f>
        <v>0</v>
      </c>
      <c r="BQ449" s="83" t="str">
        <f t="shared" si="196"/>
        <v/>
      </c>
      <c r="BR449" s="82">
        <f>IFERROR(FIND("Flora",consulta_completa__11[[#This Row],[13 - Ocorrências/Ambientes Atingidos]]),0)</f>
        <v>0</v>
      </c>
      <c r="BS449" s="83" t="str">
        <f t="shared" si="197"/>
        <v/>
      </c>
      <c r="BT449" s="82">
        <f>IFERROR(FIND("Fauna",consulta_completa__11[[#This Row],[13 - Ocorrências/Ambientes Atingidos]]),0)</f>
        <v>0</v>
      </c>
      <c r="BU449" s="83" t="str">
        <f t="shared" si="198"/>
        <v/>
      </c>
      <c r="BV449" s="82">
        <f>IFERROR(FIND("UC federal",consulta_completa__11[[#This Row],[13 - Ocorrências/Ambientes Atingidos]]),0)</f>
        <v>0</v>
      </c>
      <c r="BW449" s="83" t="str">
        <f t="shared" si="199"/>
        <v/>
      </c>
      <c r="BX449" s="82">
        <f>IFERROR(FIND("UC estadual/municipal",consulta_completa__11[[#This Row],[13 - Ocorrências/Ambientes Atingidos]]),0)</f>
        <v>0</v>
      </c>
      <c r="BY449" s="83" t="str">
        <f t="shared" si="200"/>
        <v/>
      </c>
      <c r="BZ449" s="82">
        <f>IFERROR(FIND("Outro(s)",consulta_completa__11[[#This Row],[13 - Ocorrências/Ambientes Atingidos]]),0)</f>
        <v>0</v>
      </c>
      <c r="CA449" s="83" t="str">
        <f t="shared" si="201"/>
        <v/>
      </c>
      <c r="CB449" s="82">
        <f>IFERROR(FIND("Sem dano",consulta_completa__11[[#This Row],[13 - Ocorrências/Ambientes Atingidos]]),0)</f>
        <v>0</v>
      </c>
      <c r="CC449" s="83" t="str">
        <f t="shared" si="202"/>
        <v/>
      </c>
      <c r="CD449" s="82" t="str">
        <f>IF(consulta_completa__11[[#This Row],[13 - Ocorrências/Ambientes Atingidos]]="","X","")</f>
        <v/>
      </c>
      <c r="CE449" s="84">
        <f>IFERROR(FIND("IBAMA",consulta_completa__11[[#This Row],[14 - Inst. Atuando no Local]]),0)</f>
        <v>0</v>
      </c>
      <c r="CF449" s="84" t="str">
        <f t="shared" si="203"/>
        <v/>
      </c>
      <c r="CG449" s="84">
        <f>IFERROR(FIND("OEMA",consulta_completa__11[[#This Row],[14 - Inst. Atuando no Local]]),0)</f>
        <v>0</v>
      </c>
      <c r="CH449" s="84" t="str">
        <f t="shared" si="204"/>
        <v/>
      </c>
      <c r="CI449" s="84">
        <f>IFERROR(FIND("DEFESA CIVIL",consulta_completa__11[[#This Row],[14 - Inst. Atuando no Local]]),0)</f>
        <v>0</v>
      </c>
      <c r="CJ449" s="84" t="str">
        <f t="shared" si="205"/>
        <v/>
      </c>
      <c r="CK449" s="84">
        <f>IFERROR(FIND("CORPO DE BOMBEIROS",consulta_completa__11[[#This Row],[14 - Inst. Atuando no Local]]),0)</f>
        <v>0</v>
      </c>
      <c r="CL449" s="84" t="str">
        <f t="shared" si="206"/>
        <v/>
      </c>
      <c r="CM449" s="84">
        <f>IFERROR(FIND("POLÍCIA RODOVIÁRIA",consulta_completa__11[[#This Row],[14 - Inst. Atuando no Local]]),0)</f>
        <v>0</v>
      </c>
      <c r="CN449" s="84" t="str">
        <f t="shared" si="207"/>
        <v/>
      </c>
      <c r="CO449" s="84">
        <f>IFERROR(FIND("POLÍCIA MILITAR",consulta_completa__11[[#This Row],[14 - Inst. Atuando no Local]]),0)</f>
        <v>0</v>
      </c>
      <c r="CP449" s="84" t="str">
        <f t="shared" si="208"/>
        <v/>
      </c>
      <c r="CQ449" s="84">
        <f>IFERROR(FIND("POLÍCIA CIVIL",consulta_completa__11[[#This Row],[14 - Inst. Atuando no Local]]),0)</f>
        <v>0</v>
      </c>
      <c r="CR449" s="84" t="str">
        <f t="shared" si="209"/>
        <v/>
      </c>
      <c r="CS449" s="84">
        <f>IFERROR(FIND("MARINHA DO BRASIL",consulta_completa__11[[#This Row],[14 - Inst. Atuando no Local]]),0)</f>
        <v>0</v>
      </c>
      <c r="CT449" s="84" t="str">
        <f t="shared" si="210"/>
        <v/>
      </c>
      <c r="CU449" s="84">
        <f>IFERROR(FIND("EMPRESA ESPECIALIZADA EM ATENDIMENTO",consulta_completa__11[[#This Row],[14 - Inst. Atuando no Local]]),0)</f>
        <v>0</v>
      </c>
      <c r="CV449" s="84" t="str">
        <f t="shared" si="211"/>
        <v/>
      </c>
      <c r="CW449" s="84">
        <f>IFERROR(FIND("IBAMA",consulta_completa__11[[#This Row],[14 - Inst. Atuando no Local]]),0)</f>
        <v>0</v>
      </c>
      <c r="CX449" s="84" t="str">
        <f t="shared" si="212"/>
        <v/>
      </c>
      <c r="CY449" s="84" t="str">
        <f>IF(consulta_completa__11[[#This Row],[14 - Inst. Atuando no Local]]="","X","")</f>
        <v/>
      </c>
      <c r="CZ449" s="84">
        <f>IFERROR(FIND("OUTRA (S)",consulta_completa__11[[#This Row],[14 - Inst. Atuando no Local]]),0)</f>
        <v>0</v>
      </c>
      <c r="DA449" s="84" t="str">
        <f t="shared" si="213"/>
        <v/>
      </c>
      <c r="DB449" s="35" t="str">
        <f t="shared" si="214"/>
        <v>Sim</v>
      </c>
      <c r="DC449" s="35" t="str">
        <f t="shared" si="215"/>
        <v>Não</v>
      </c>
      <c r="DD449" s="35" t="str">
        <f t="shared" si="216"/>
        <v>Sim</v>
      </c>
      <c r="DE449" s="87" t="str">
        <f t="shared" si="187"/>
        <v>Federal</v>
      </c>
    </row>
    <row r="450" spans="1:109">
      <c r="A450" s="14">
        <v>20257454002</v>
      </c>
      <c r="B450" s="1">
        <v>45840</v>
      </c>
      <c r="C450" t="s">
        <v>4149</v>
      </c>
      <c r="D450" t="s">
        <v>180</v>
      </c>
      <c r="E450" t="s">
        <v>286</v>
      </c>
      <c r="F450" t="s">
        <v>112</v>
      </c>
      <c r="G450" t="s">
        <v>4150</v>
      </c>
      <c r="H450" t="s">
        <v>113</v>
      </c>
      <c r="I450" t="s">
        <v>113</v>
      </c>
      <c r="J450" t="s">
        <v>113</v>
      </c>
      <c r="K450" t="s">
        <v>114</v>
      </c>
      <c r="L450" t="s">
        <v>114</v>
      </c>
      <c r="M450" t="s">
        <v>140</v>
      </c>
      <c r="N450" t="s">
        <v>811</v>
      </c>
      <c r="O450" t="s">
        <v>185</v>
      </c>
      <c r="P450" t="s">
        <v>121</v>
      </c>
      <c r="Q450" t="s">
        <v>143</v>
      </c>
      <c r="R450" t="s">
        <v>123</v>
      </c>
      <c r="S450" t="s">
        <v>113</v>
      </c>
      <c r="T450" t="s">
        <v>4151</v>
      </c>
      <c r="U450" t="s">
        <v>631</v>
      </c>
      <c r="V450" t="s">
        <v>4152</v>
      </c>
      <c r="Z450" t="s">
        <v>633</v>
      </c>
      <c r="AA450" t="s">
        <v>113</v>
      </c>
      <c r="AB450" t="s">
        <v>113</v>
      </c>
      <c r="AC450" t="s">
        <v>113</v>
      </c>
      <c r="AE450" t="s">
        <v>4153</v>
      </c>
      <c r="AF450" t="s">
        <v>4154</v>
      </c>
      <c r="AG450" t="s">
        <v>113</v>
      </c>
      <c r="AH450" t="s">
        <v>131</v>
      </c>
      <c r="AI450" t="s">
        <v>132</v>
      </c>
      <c r="AJ450" t="s">
        <v>131</v>
      </c>
      <c r="AK450" t="s">
        <v>4155</v>
      </c>
      <c r="AL450" t="s">
        <v>4156</v>
      </c>
      <c r="AM450" t="s">
        <v>153</v>
      </c>
      <c r="AN450" t="s">
        <v>154</v>
      </c>
      <c r="AO450" t="s">
        <v>155</v>
      </c>
      <c r="AP450">
        <v>6133161070</v>
      </c>
      <c r="AQ450" t="s">
        <v>156</v>
      </c>
      <c r="AR450" t="s">
        <v>113</v>
      </c>
      <c r="AS450" t="s">
        <v>113</v>
      </c>
      <c r="AT450" t="s">
        <v>113</v>
      </c>
      <c r="AU450" t="s">
        <v>113</v>
      </c>
      <c r="AW450" t="s">
        <v>113</v>
      </c>
      <c r="AX450" s="82">
        <f>IFERROR(FIND("Óbitos/feridos",consulta_completa__11[[#This Row],[13 - Ocorrências/Ambientes Atingidos]]),0)</f>
        <v>0</v>
      </c>
      <c r="AY450" s="83" t="str">
        <f t="shared" si="188"/>
        <v/>
      </c>
      <c r="AZ450" s="82">
        <f>IFERROR(FIND("População afetada/evacuada",consulta_completa__11[[#This Row],[13 - Ocorrências/Ambientes Atingidos]]),0)</f>
        <v>0</v>
      </c>
      <c r="BA450" s="82" t="str">
        <f t="shared" si="189"/>
        <v/>
      </c>
      <c r="BB450" s="82">
        <f>IFERROR(FIND("Suspensão de abastecimento de água",consulta_completa__11[[#This Row],[13 - Ocorrências/Ambientes Atingidos]]),0)</f>
        <v>0</v>
      </c>
      <c r="BC450" s="83" t="str">
        <f t="shared" si="217"/>
        <v/>
      </c>
      <c r="BD450" s="82">
        <f>IFERROR(FIND("Rio/córrego",consulta_completa__11[[#This Row],[13 - Ocorrências/Ambientes Atingidos]]),0)</f>
        <v>0</v>
      </c>
      <c r="BE450" s="83" t="str">
        <f t="shared" si="190"/>
        <v/>
      </c>
      <c r="BF450" s="82">
        <f>IFERROR(FIND("Lago",consulta_completa__11[[#This Row],[13 - Ocorrências/Ambientes Atingidos]]),0)</f>
        <v>0</v>
      </c>
      <c r="BG450" s="83" t="str">
        <f t="shared" si="191"/>
        <v/>
      </c>
      <c r="BH450" s="82">
        <f>IFERROR(FIND("Mar",consulta_completa__11[[#This Row],[13 - Ocorrências/Ambientes Atingidos]]),0)</f>
        <v>0</v>
      </c>
      <c r="BI450" s="83" t="str">
        <f t="shared" si="192"/>
        <v/>
      </c>
      <c r="BJ450" s="82">
        <f>IFERROR(FIND("Praia",consulta_completa__11[[#This Row],[13 - Ocorrências/Ambientes Atingidos]]),0)</f>
        <v>0</v>
      </c>
      <c r="BK450" s="83" t="str">
        <f t="shared" si="193"/>
        <v/>
      </c>
      <c r="BL450" s="82">
        <f>IFERROR(FIND("Solo",consulta_completa__11[[#This Row],[13 - Ocorrências/Ambientes Atingidos]]),0)</f>
        <v>1</v>
      </c>
      <c r="BM450" s="83" t="str">
        <f t="shared" si="194"/>
        <v>X</v>
      </c>
      <c r="BN450" s="82">
        <f>IFERROR(FIND("Águas subterrâneas",consulta_completa__11[[#This Row],[13 - Ocorrências/Ambientes Atingidos]]),0)</f>
        <v>0</v>
      </c>
      <c r="BO450" s="83" t="str">
        <f t="shared" si="195"/>
        <v/>
      </c>
      <c r="BP450" s="82">
        <f>IFERROR(FIND("Atmosfera",consulta_completa__11[[#This Row],[13 - Ocorrências/Ambientes Atingidos]]),0)</f>
        <v>0</v>
      </c>
      <c r="BQ450" s="83" t="str">
        <f t="shared" si="196"/>
        <v/>
      </c>
      <c r="BR450" s="82">
        <f>IFERROR(FIND("Flora",consulta_completa__11[[#This Row],[13 - Ocorrências/Ambientes Atingidos]]),0)</f>
        <v>0</v>
      </c>
      <c r="BS450" s="83" t="str">
        <f t="shared" si="197"/>
        <v/>
      </c>
      <c r="BT450" s="82">
        <f>IFERROR(FIND("Fauna",consulta_completa__11[[#This Row],[13 - Ocorrências/Ambientes Atingidos]]),0)</f>
        <v>0</v>
      </c>
      <c r="BU450" s="83" t="str">
        <f t="shared" si="198"/>
        <v/>
      </c>
      <c r="BV450" s="82">
        <f>IFERROR(FIND("UC federal",consulta_completa__11[[#This Row],[13 - Ocorrências/Ambientes Atingidos]]),0)</f>
        <v>0</v>
      </c>
      <c r="BW450" s="83" t="str">
        <f t="shared" si="199"/>
        <v/>
      </c>
      <c r="BX450" s="82">
        <f>IFERROR(FIND("UC estadual/municipal",consulta_completa__11[[#This Row],[13 - Ocorrências/Ambientes Atingidos]]),0)</f>
        <v>0</v>
      </c>
      <c r="BY450" s="83" t="str">
        <f t="shared" si="200"/>
        <v/>
      </c>
      <c r="BZ450" s="82">
        <f>IFERROR(FIND("Outro(s)",consulta_completa__11[[#This Row],[13 - Ocorrências/Ambientes Atingidos]]),0)</f>
        <v>0</v>
      </c>
      <c r="CA450" s="83" t="str">
        <f t="shared" si="201"/>
        <v/>
      </c>
      <c r="CB450" s="82">
        <f>IFERROR(FIND("Sem dano",consulta_completa__11[[#This Row],[13 - Ocorrências/Ambientes Atingidos]]),0)</f>
        <v>0</v>
      </c>
      <c r="CC450" s="83" t="str">
        <f t="shared" si="202"/>
        <v/>
      </c>
      <c r="CD450" s="82" t="str">
        <f>IF(consulta_completa__11[[#This Row],[13 - Ocorrências/Ambientes Atingidos]]="","X","")</f>
        <v/>
      </c>
      <c r="CE450" s="84">
        <f>IFERROR(FIND("IBAMA",consulta_completa__11[[#This Row],[14 - Inst. Atuando no Local]]),0)</f>
        <v>0</v>
      </c>
      <c r="CF450" s="84" t="str">
        <f t="shared" si="203"/>
        <v/>
      </c>
      <c r="CG450" s="84">
        <f>IFERROR(FIND("OEMA",consulta_completa__11[[#This Row],[14 - Inst. Atuando no Local]]),0)</f>
        <v>0</v>
      </c>
      <c r="CH450" s="84" t="str">
        <f t="shared" si="204"/>
        <v/>
      </c>
      <c r="CI450" s="84">
        <f>IFERROR(FIND("DEFESA CIVIL",consulta_completa__11[[#This Row],[14 - Inst. Atuando no Local]]),0)</f>
        <v>0</v>
      </c>
      <c r="CJ450" s="84" t="str">
        <f t="shared" si="205"/>
        <v/>
      </c>
      <c r="CK450" s="84">
        <f>IFERROR(FIND("CORPO DE BOMBEIROS",consulta_completa__11[[#This Row],[14 - Inst. Atuando no Local]]),0)</f>
        <v>0</v>
      </c>
      <c r="CL450" s="84" t="str">
        <f t="shared" si="206"/>
        <v/>
      </c>
      <c r="CM450" s="84">
        <f>IFERROR(FIND("POLÍCIA RODOVIÁRIA",consulta_completa__11[[#This Row],[14 - Inst. Atuando no Local]]),0)</f>
        <v>0</v>
      </c>
      <c r="CN450" s="84" t="str">
        <f t="shared" si="207"/>
        <v/>
      </c>
      <c r="CO450" s="84">
        <f>IFERROR(FIND("POLÍCIA MILITAR",consulta_completa__11[[#This Row],[14 - Inst. Atuando no Local]]),0)</f>
        <v>0</v>
      </c>
      <c r="CP450" s="84" t="str">
        <f t="shared" si="208"/>
        <v/>
      </c>
      <c r="CQ450" s="84">
        <f>IFERROR(FIND("POLÍCIA CIVIL",consulta_completa__11[[#This Row],[14 - Inst. Atuando no Local]]),0)</f>
        <v>0</v>
      </c>
      <c r="CR450" s="84" t="str">
        <f t="shared" si="209"/>
        <v/>
      </c>
      <c r="CS450" s="84">
        <f>IFERROR(FIND("MARINHA DO BRASIL",consulta_completa__11[[#This Row],[14 - Inst. Atuando no Local]]),0)</f>
        <v>0</v>
      </c>
      <c r="CT450" s="84" t="str">
        <f t="shared" si="210"/>
        <v/>
      </c>
      <c r="CU450" s="84">
        <f>IFERROR(FIND("EMPRESA ESPECIALIZADA EM ATENDIMENTO",consulta_completa__11[[#This Row],[14 - Inst. Atuando no Local]]),0)</f>
        <v>0</v>
      </c>
      <c r="CV450" s="84" t="str">
        <f t="shared" si="211"/>
        <v/>
      </c>
      <c r="CW450" s="84">
        <f>IFERROR(FIND("IBAMA",consulta_completa__11[[#This Row],[14 - Inst. Atuando no Local]]),0)</f>
        <v>0</v>
      </c>
      <c r="CX450" s="84" t="str">
        <f t="shared" si="212"/>
        <v/>
      </c>
      <c r="CY450" s="84" t="str">
        <f>IF(consulta_completa__11[[#This Row],[14 - Inst. Atuando no Local]]="","X","")</f>
        <v/>
      </c>
      <c r="CZ450" s="84">
        <f>IFERROR(FIND("OUTRA (S)",consulta_completa__11[[#This Row],[14 - Inst. Atuando no Local]]),0)</f>
        <v>0</v>
      </c>
      <c r="DA450" s="84" t="str">
        <f t="shared" si="213"/>
        <v/>
      </c>
      <c r="DB450" s="35" t="str">
        <f t="shared" si="214"/>
        <v>Sim</v>
      </c>
      <c r="DC450" s="35" t="str">
        <f t="shared" si="215"/>
        <v>Não</v>
      </c>
      <c r="DD450" s="35" t="str">
        <f t="shared" si="216"/>
        <v>Sim</v>
      </c>
      <c r="DE450" s="87" t="str">
        <f t="shared" si="187"/>
        <v>Sem informação</v>
      </c>
    </row>
    <row r="451" spans="1:109">
      <c r="A451" s="14">
        <v>20257457650</v>
      </c>
      <c r="B451" s="1">
        <v>45841</v>
      </c>
      <c r="C451" t="s">
        <v>820</v>
      </c>
      <c r="D451" t="s">
        <v>343</v>
      </c>
      <c r="E451" t="s">
        <v>139</v>
      </c>
      <c r="F451" t="s">
        <v>112</v>
      </c>
      <c r="G451" t="s">
        <v>113</v>
      </c>
      <c r="H451" t="s">
        <v>114</v>
      </c>
      <c r="I451" t="s">
        <v>114</v>
      </c>
      <c r="J451" t="s">
        <v>113</v>
      </c>
      <c r="K451" t="s">
        <v>114</v>
      </c>
      <c r="L451" t="s">
        <v>114</v>
      </c>
      <c r="M451" t="s">
        <v>140</v>
      </c>
      <c r="N451" t="s">
        <v>141</v>
      </c>
      <c r="O451" t="s">
        <v>185</v>
      </c>
      <c r="P451" t="s">
        <v>142</v>
      </c>
      <c r="Q451" t="s">
        <v>122</v>
      </c>
      <c r="R451" t="s">
        <v>123</v>
      </c>
      <c r="S451" t="s">
        <v>113</v>
      </c>
      <c r="T451" t="s">
        <v>4157</v>
      </c>
      <c r="U451" t="s">
        <v>145</v>
      </c>
      <c r="V451" t="s">
        <v>4158</v>
      </c>
      <c r="Y451" t="b">
        <v>1</v>
      </c>
      <c r="Z451" t="s">
        <v>4159</v>
      </c>
      <c r="AA451" t="s">
        <v>113</v>
      </c>
      <c r="AB451" t="s">
        <v>4160</v>
      </c>
      <c r="AC451" t="s">
        <v>113</v>
      </c>
      <c r="AD451">
        <v>2</v>
      </c>
      <c r="AE451" t="s">
        <v>113</v>
      </c>
      <c r="AF451" t="s">
        <v>4161</v>
      </c>
      <c r="AG451" t="s">
        <v>4162</v>
      </c>
      <c r="AH451" t="s">
        <v>131</v>
      </c>
      <c r="AI451" t="s">
        <v>132</v>
      </c>
      <c r="AJ451" t="s">
        <v>131</v>
      </c>
      <c r="AK451" t="s">
        <v>4163</v>
      </c>
      <c r="AL451" t="s">
        <v>4164</v>
      </c>
      <c r="AM451" t="s">
        <v>153</v>
      </c>
      <c r="AN451" t="s">
        <v>154</v>
      </c>
      <c r="AO451" t="s">
        <v>155</v>
      </c>
      <c r="AP451">
        <v>6133161070</v>
      </c>
      <c r="AQ451" t="s">
        <v>156</v>
      </c>
      <c r="AR451" t="s">
        <v>113</v>
      </c>
      <c r="AS451" t="s">
        <v>113</v>
      </c>
      <c r="AT451" t="s">
        <v>4165</v>
      </c>
      <c r="AU451" t="s">
        <v>1172</v>
      </c>
      <c r="AV451">
        <v>6000000000</v>
      </c>
      <c r="AW451" t="s">
        <v>159</v>
      </c>
      <c r="AX451" s="82">
        <f>IFERROR(FIND("Óbitos/feridos",consulta_completa__11[[#This Row],[13 - Ocorrências/Ambientes Atingidos]]),0)</f>
        <v>0</v>
      </c>
      <c r="AY451" s="83" t="str">
        <f t="shared" ref="AY451:AY514" si="218">IF(AX451=0,"","X")</f>
        <v/>
      </c>
      <c r="AZ451" s="82">
        <f>IFERROR(FIND("População afetada/evacuada",consulta_completa__11[[#This Row],[13 - Ocorrências/Ambientes Atingidos]]),0)</f>
        <v>0</v>
      </c>
      <c r="BA451" s="82" t="str">
        <f t="shared" ref="BA451:BA514" si="219">IF(AZ451=0,"","X")</f>
        <v/>
      </c>
      <c r="BB451" s="82">
        <f>IFERROR(FIND("Suspensão de abastecimento de água",consulta_completa__11[[#This Row],[13 - Ocorrências/Ambientes Atingidos]]),0)</f>
        <v>0</v>
      </c>
      <c r="BC451" s="83" t="str">
        <f t="shared" si="217"/>
        <v/>
      </c>
      <c r="BD451" s="82">
        <f>IFERROR(FIND("Rio/córrego",consulta_completa__11[[#This Row],[13 - Ocorrências/Ambientes Atingidos]]),0)</f>
        <v>0</v>
      </c>
      <c r="BE451" s="83" t="str">
        <f t="shared" ref="BE451:BE514" si="220">IF(BD451=0,"","X")</f>
        <v/>
      </c>
      <c r="BF451" s="82">
        <f>IFERROR(FIND("Lago",consulta_completa__11[[#This Row],[13 - Ocorrências/Ambientes Atingidos]]),0)</f>
        <v>0</v>
      </c>
      <c r="BG451" s="83" t="str">
        <f t="shared" ref="BG451:BG514" si="221">IF(BF451=0,"","X")</f>
        <v/>
      </c>
      <c r="BH451" s="82">
        <f>IFERROR(FIND("Mar",consulta_completa__11[[#This Row],[13 - Ocorrências/Ambientes Atingidos]]),0)</f>
        <v>0</v>
      </c>
      <c r="BI451" s="83" t="str">
        <f t="shared" ref="BI451:BI514" si="222">IF(BH451=0,"","X")</f>
        <v/>
      </c>
      <c r="BJ451" s="82">
        <f>IFERROR(FIND("Praia",consulta_completa__11[[#This Row],[13 - Ocorrências/Ambientes Atingidos]]),0)</f>
        <v>0</v>
      </c>
      <c r="BK451" s="83" t="str">
        <f t="shared" ref="BK451:BK514" si="223">IF(BJ451=0,"","X")</f>
        <v/>
      </c>
      <c r="BL451" s="82">
        <f>IFERROR(FIND("Solo",consulta_completa__11[[#This Row],[13 - Ocorrências/Ambientes Atingidos]]),0)</f>
        <v>1</v>
      </c>
      <c r="BM451" s="83" t="str">
        <f t="shared" ref="BM451:BM514" si="224">IF(BL451=0,"","X")</f>
        <v>X</v>
      </c>
      <c r="BN451" s="82">
        <f>IFERROR(FIND("Águas subterrâneas",consulta_completa__11[[#This Row],[13 - Ocorrências/Ambientes Atingidos]]),0)</f>
        <v>0</v>
      </c>
      <c r="BO451" s="83" t="str">
        <f t="shared" ref="BO451:BO514" si="225">IF(BN451=0,"","X")</f>
        <v/>
      </c>
      <c r="BP451" s="82">
        <f>IFERROR(FIND("Atmosfera",consulta_completa__11[[#This Row],[13 - Ocorrências/Ambientes Atingidos]]),0)</f>
        <v>0</v>
      </c>
      <c r="BQ451" s="83" t="str">
        <f t="shared" ref="BQ451:BQ514" si="226">IF(BP451=0,"","X")</f>
        <v/>
      </c>
      <c r="BR451" s="82">
        <f>IFERROR(FIND("Flora",consulta_completa__11[[#This Row],[13 - Ocorrências/Ambientes Atingidos]]),0)</f>
        <v>0</v>
      </c>
      <c r="BS451" s="83" t="str">
        <f t="shared" ref="BS451:BS514" si="227">IF(BR451=0,"","X")</f>
        <v/>
      </c>
      <c r="BT451" s="82">
        <f>IFERROR(FIND("Fauna",consulta_completa__11[[#This Row],[13 - Ocorrências/Ambientes Atingidos]]),0)</f>
        <v>0</v>
      </c>
      <c r="BU451" s="83" t="str">
        <f t="shared" ref="BU451:BU514" si="228">IF(BT451=0,"","X")</f>
        <v/>
      </c>
      <c r="BV451" s="82">
        <f>IFERROR(FIND("UC federal",consulta_completa__11[[#This Row],[13 - Ocorrências/Ambientes Atingidos]]),0)</f>
        <v>0</v>
      </c>
      <c r="BW451" s="83" t="str">
        <f t="shared" ref="BW451:BW514" si="229">IF(BV451=0,"","X")</f>
        <v/>
      </c>
      <c r="BX451" s="82">
        <f>IFERROR(FIND("UC estadual/municipal",consulta_completa__11[[#This Row],[13 - Ocorrências/Ambientes Atingidos]]),0)</f>
        <v>0</v>
      </c>
      <c r="BY451" s="83" t="str">
        <f t="shared" ref="BY451:BY514" si="230">IF(BX451=0,"","X")</f>
        <v/>
      </c>
      <c r="BZ451" s="82">
        <f>IFERROR(FIND("Outro(s)",consulta_completa__11[[#This Row],[13 - Ocorrências/Ambientes Atingidos]]),0)</f>
        <v>0</v>
      </c>
      <c r="CA451" s="83" t="str">
        <f t="shared" ref="CA451:CA514" si="231">IF(BZ451=0,"","X")</f>
        <v/>
      </c>
      <c r="CB451" s="82">
        <f>IFERROR(FIND("Sem dano",consulta_completa__11[[#This Row],[13 - Ocorrências/Ambientes Atingidos]]),0)</f>
        <v>0</v>
      </c>
      <c r="CC451" s="83" t="str">
        <f t="shared" ref="CC451:CC514" si="232">IF(CB451=0,"","X")</f>
        <v/>
      </c>
      <c r="CD451" s="82" t="str">
        <f>IF(consulta_completa__11[[#This Row],[13 - Ocorrências/Ambientes Atingidos]]="","X","")</f>
        <v/>
      </c>
      <c r="CE451" s="84">
        <f>IFERROR(FIND("IBAMA",consulta_completa__11[[#This Row],[14 - Inst. Atuando no Local]]),0)</f>
        <v>0</v>
      </c>
      <c r="CF451" s="84" t="str">
        <f t="shared" ref="CF451:CF514" si="233">IF(CE451=0,"","X")</f>
        <v/>
      </c>
      <c r="CG451" s="84">
        <f>IFERROR(FIND("OEMA",consulta_completa__11[[#This Row],[14 - Inst. Atuando no Local]]),0)</f>
        <v>0</v>
      </c>
      <c r="CH451" s="84" t="str">
        <f t="shared" ref="CH451:CH514" si="234">IF(CG451=0,"","X")</f>
        <v/>
      </c>
      <c r="CI451" s="84">
        <f>IFERROR(FIND("DEFESA CIVIL",consulta_completa__11[[#This Row],[14 - Inst. Atuando no Local]]),0)</f>
        <v>0</v>
      </c>
      <c r="CJ451" s="84" t="str">
        <f t="shared" ref="CJ451:CJ514" si="235">IF(CI451=0,"","X")</f>
        <v/>
      </c>
      <c r="CK451" s="84">
        <f>IFERROR(FIND("CORPO DE BOMBEIROS",consulta_completa__11[[#This Row],[14 - Inst. Atuando no Local]]),0)</f>
        <v>0</v>
      </c>
      <c r="CL451" s="84" t="str">
        <f t="shared" ref="CL451:CL514" si="236">IF(CK451=0,"","X")</f>
        <v/>
      </c>
      <c r="CM451" s="84">
        <f>IFERROR(FIND("POLÍCIA RODOVIÁRIA",consulta_completa__11[[#This Row],[14 - Inst. Atuando no Local]]),0)</f>
        <v>0</v>
      </c>
      <c r="CN451" s="84" t="str">
        <f t="shared" ref="CN451:CN514" si="237">IF(CM451=0,"","X")</f>
        <v/>
      </c>
      <c r="CO451" s="84">
        <f>IFERROR(FIND("POLÍCIA MILITAR",consulta_completa__11[[#This Row],[14 - Inst. Atuando no Local]]),0)</f>
        <v>0</v>
      </c>
      <c r="CP451" s="84" t="str">
        <f t="shared" ref="CP451:CP514" si="238">IF(CO451=0,"","X")</f>
        <v/>
      </c>
      <c r="CQ451" s="84">
        <f>IFERROR(FIND("POLÍCIA CIVIL",consulta_completa__11[[#This Row],[14 - Inst. Atuando no Local]]),0)</f>
        <v>0</v>
      </c>
      <c r="CR451" s="84" t="str">
        <f t="shared" ref="CR451:CR514" si="239">IF(CQ451=0,"","X")</f>
        <v/>
      </c>
      <c r="CS451" s="84">
        <f>IFERROR(FIND("MARINHA DO BRASIL",consulta_completa__11[[#This Row],[14 - Inst. Atuando no Local]]),0)</f>
        <v>0</v>
      </c>
      <c r="CT451" s="84" t="str">
        <f t="shared" ref="CT451:CT514" si="240">IF(CS451=0,"","X")</f>
        <v/>
      </c>
      <c r="CU451" s="84">
        <f>IFERROR(FIND("EMPRESA ESPECIALIZADA EM ATENDIMENTO",consulta_completa__11[[#This Row],[14 - Inst. Atuando no Local]]),0)</f>
        <v>0</v>
      </c>
      <c r="CV451" s="84" t="str">
        <f t="shared" ref="CV451:CV514" si="241">IF(CU451=0,"","X")</f>
        <v/>
      </c>
      <c r="CW451" s="84">
        <f>IFERROR(FIND("IBAMA",consulta_completa__11[[#This Row],[14 - Inst. Atuando no Local]]),0)</f>
        <v>0</v>
      </c>
      <c r="CX451" s="84" t="str">
        <f t="shared" ref="CX451:CX514" si="242">IF(CW451=0,"","X")</f>
        <v/>
      </c>
      <c r="CY451" s="84" t="str">
        <f>IF(consulta_completa__11[[#This Row],[14 - Inst. Atuando no Local]]="","X","")</f>
        <v/>
      </c>
      <c r="CZ451" s="84">
        <f>IFERROR(FIND("OUTRA (S)",consulta_completa__11[[#This Row],[14 - Inst. Atuando no Local]]),0)</f>
        <v>0</v>
      </c>
      <c r="DA451" s="84" t="str">
        <f t="shared" ref="DA451:DA514" si="243">IF(CZ451=0,"","X")</f>
        <v/>
      </c>
      <c r="DB451" s="35" t="str">
        <f t="shared" ref="DB451:DB514" si="244">IF(AH$2="","",IF(AH$2="S","Sim",IF(AH$2="N","Não", IF(AH$2="I","Sem Informação"))))</f>
        <v>Sim</v>
      </c>
      <c r="DC451" s="35" t="str">
        <f t="shared" ref="DC451:DC514" si="245">IF(AI$2="","",IF(AI$2="S","Sim",IF(AI$2="N","Não", IF(AI$2="I","Sem Informação"))))</f>
        <v>Não</v>
      </c>
      <c r="DD451" s="35" t="str">
        <f t="shared" ref="DD451:DD514" si="246">IF(AJ$2="","",IF(AJ$2="S","Sim",IF(AJ$2="N","Não", IF(AJ$2="I","Sem Informação"))))</f>
        <v>Sim</v>
      </c>
      <c r="DE451" s="87" t="str">
        <f t="shared" si="187"/>
        <v>Estadual</v>
      </c>
    </row>
    <row r="452" spans="1:109">
      <c r="A452" s="14">
        <v>20257461214</v>
      </c>
      <c r="B452" s="1">
        <v>45841</v>
      </c>
      <c r="C452" t="s">
        <v>109</v>
      </c>
      <c r="D452" t="s">
        <v>161</v>
      </c>
      <c r="E452" t="s">
        <v>139</v>
      </c>
      <c r="F452" t="s">
        <v>112</v>
      </c>
      <c r="G452" t="s">
        <v>113</v>
      </c>
      <c r="H452" t="s">
        <v>114</v>
      </c>
      <c r="I452" t="s">
        <v>114</v>
      </c>
      <c r="J452" t="s">
        <v>1563</v>
      </c>
      <c r="K452" t="s">
        <v>2052</v>
      </c>
      <c r="L452" t="s">
        <v>117</v>
      </c>
      <c r="M452" t="s">
        <v>118</v>
      </c>
      <c r="N452" t="s">
        <v>119</v>
      </c>
      <c r="O452" t="s">
        <v>228</v>
      </c>
      <c r="P452" t="s">
        <v>142</v>
      </c>
      <c r="Q452" t="s">
        <v>122</v>
      </c>
      <c r="R452" t="s">
        <v>123</v>
      </c>
      <c r="S452" t="s">
        <v>124</v>
      </c>
      <c r="T452" t="s">
        <v>4166</v>
      </c>
      <c r="U452" t="s">
        <v>4167</v>
      </c>
      <c r="V452" t="s">
        <v>4168</v>
      </c>
      <c r="Z452" t="s">
        <v>409</v>
      </c>
      <c r="AA452" t="s">
        <v>113</v>
      </c>
      <c r="AB452" t="s">
        <v>206</v>
      </c>
      <c r="AC452" t="s">
        <v>130</v>
      </c>
      <c r="AD452">
        <v>1</v>
      </c>
      <c r="AE452" t="s">
        <v>113</v>
      </c>
      <c r="AF452" t="s">
        <v>113</v>
      </c>
      <c r="AG452" t="s">
        <v>113</v>
      </c>
      <c r="AH452" t="s">
        <v>131</v>
      </c>
      <c r="AI452" t="s">
        <v>132</v>
      </c>
      <c r="AJ452" t="s">
        <v>131</v>
      </c>
      <c r="AK452" t="s">
        <v>4169</v>
      </c>
      <c r="AL452" t="s">
        <v>4170</v>
      </c>
      <c r="AM452" t="s">
        <v>135</v>
      </c>
      <c r="AN452" t="s">
        <v>113</v>
      </c>
      <c r="AO452" t="s">
        <v>113</v>
      </c>
      <c r="AQ452" t="s">
        <v>136</v>
      </c>
      <c r="AR452" t="s">
        <v>113</v>
      </c>
      <c r="AS452" t="s">
        <v>113</v>
      </c>
      <c r="AT452" t="s">
        <v>4171</v>
      </c>
      <c r="AU452" t="s">
        <v>113</v>
      </c>
      <c r="AW452" t="s">
        <v>159</v>
      </c>
      <c r="AX452" s="82">
        <f>IFERROR(FIND("Óbitos/feridos",consulta_completa__11[[#This Row],[13 - Ocorrências/Ambientes Atingidos]]),0)</f>
        <v>0</v>
      </c>
      <c r="AY452" s="83" t="str">
        <f t="shared" si="218"/>
        <v/>
      </c>
      <c r="AZ452" s="82">
        <f>IFERROR(FIND("População afetada/evacuada",consulta_completa__11[[#This Row],[13 - Ocorrências/Ambientes Atingidos]]),0)</f>
        <v>0</v>
      </c>
      <c r="BA452" s="82" t="str">
        <f t="shared" si="219"/>
        <v/>
      </c>
      <c r="BB452" s="82">
        <f>IFERROR(FIND("Suspensão de abastecimento de água",consulta_completa__11[[#This Row],[13 - Ocorrências/Ambientes Atingidos]]),0)</f>
        <v>0</v>
      </c>
      <c r="BC452" s="83" t="str">
        <f t="shared" ref="BC452:BC515" si="247">IF(BB452=0,"","X")</f>
        <v/>
      </c>
      <c r="BD452" s="82">
        <f>IFERROR(FIND("Rio/córrego",consulta_completa__11[[#This Row],[13 - Ocorrências/Ambientes Atingidos]]),0)</f>
        <v>0</v>
      </c>
      <c r="BE452" s="83" t="str">
        <f t="shared" si="220"/>
        <v/>
      </c>
      <c r="BF452" s="82">
        <f>IFERROR(FIND("Lago",consulta_completa__11[[#This Row],[13 - Ocorrências/Ambientes Atingidos]]),0)</f>
        <v>0</v>
      </c>
      <c r="BG452" s="83" t="str">
        <f t="shared" si="221"/>
        <v/>
      </c>
      <c r="BH452" s="82">
        <f>IFERROR(FIND("Mar",consulta_completa__11[[#This Row],[13 - Ocorrências/Ambientes Atingidos]]),0)</f>
        <v>1</v>
      </c>
      <c r="BI452" s="83" t="str">
        <f t="shared" si="222"/>
        <v>X</v>
      </c>
      <c r="BJ452" s="82">
        <f>IFERROR(FIND("Praia",consulta_completa__11[[#This Row],[13 - Ocorrências/Ambientes Atingidos]]),0)</f>
        <v>0</v>
      </c>
      <c r="BK452" s="83" t="str">
        <f t="shared" si="223"/>
        <v/>
      </c>
      <c r="BL452" s="82">
        <f>IFERROR(FIND("Solo",consulta_completa__11[[#This Row],[13 - Ocorrências/Ambientes Atingidos]]),0)</f>
        <v>0</v>
      </c>
      <c r="BM452" s="83" t="str">
        <f t="shared" si="224"/>
        <v/>
      </c>
      <c r="BN452" s="82">
        <f>IFERROR(FIND("Águas subterrâneas",consulta_completa__11[[#This Row],[13 - Ocorrências/Ambientes Atingidos]]),0)</f>
        <v>0</v>
      </c>
      <c r="BO452" s="83" t="str">
        <f t="shared" si="225"/>
        <v/>
      </c>
      <c r="BP452" s="82">
        <f>IFERROR(FIND("Atmosfera",consulta_completa__11[[#This Row],[13 - Ocorrências/Ambientes Atingidos]]),0)</f>
        <v>0</v>
      </c>
      <c r="BQ452" s="83" t="str">
        <f t="shared" si="226"/>
        <v/>
      </c>
      <c r="BR452" s="82">
        <f>IFERROR(FIND("Flora",consulta_completa__11[[#This Row],[13 - Ocorrências/Ambientes Atingidos]]),0)</f>
        <v>0</v>
      </c>
      <c r="BS452" s="83" t="str">
        <f t="shared" si="227"/>
        <v/>
      </c>
      <c r="BT452" s="82">
        <f>IFERROR(FIND("Fauna",consulta_completa__11[[#This Row],[13 - Ocorrências/Ambientes Atingidos]]),0)</f>
        <v>0</v>
      </c>
      <c r="BU452" s="83" t="str">
        <f t="shared" si="228"/>
        <v/>
      </c>
      <c r="BV452" s="82">
        <f>IFERROR(FIND("UC federal",consulta_completa__11[[#This Row],[13 - Ocorrências/Ambientes Atingidos]]),0)</f>
        <v>0</v>
      </c>
      <c r="BW452" s="83" t="str">
        <f t="shared" si="229"/>
        <v/>
      </c>
      <c r="BX452" s="82">
        <f>IFERROR(FIND("UC estadual/municipal",consulta_completa__11[[#This Row],[13 - Ocorrências/Ambientes Atingidos]]),0)</f>
        <v>0</v>
      </c>
      <c r="BY452" s="83" t="str">
        <f t="shared" si="230"/>
        <v/>
      </c>
      <c r="BZ452" s="82">
        <f>IFERROR(FIND("Outro(s)",consulta_completa__11[[#This Row],[13 - Ocorrências/Ambientes Atingidos]]),0)</f>
        <v>0</v>
      </c>
      <c r="CA452" s="83" t="str">
        <f t="shared" si="231"/>
        <v/>
      </c>
      <c r="CB452" s="82">
        <f>IFERROR(FIND("Sem dano",consulta_completa__11[[#This Row],[13 - Ocorrências/Ambientes Atingidos]]),0)</f>
        <v>0</v>
      </c>
      <c r="CC452" s="83" t="str">
        <f t="shared" si="232"/>
        <v/>
      </c>
      <c r="CD452" s="82" t="str">
        <f>IF(consulta_completa__11[[#This Row],[13 - Ocorrências/Ambientes Atingidos]]="","X","")</f>
        <v/>
      </c>
      <c r="CE452" s="84">
        <f>IFERROR(FIND("IBAMA",consulta_completa__11[[#This Row],[14 - Inst. Atuando no Local]]),0)</f>
        <v>0</v>
      </c>
      <c r="CF452" s="84" t="str">
        <f t="shared" si="233"/>
        <v/>
      </c>
      <c r="CG452" s="84">
        <f>IFERROR(FIND("OEMA",consulta_completa__11[[#This Row],[14 - Inst. Atuando no Local]]),0)</f>
        <v>0</v>
      </c>
      <c r="CH452" s="84" t="str">
        <f t="shared" si="234"/>
        <v/>
      </c>
      <c r="CI452" s="84">
        <f>IFERROR(FIND("DEFESA CIVIL",consulta_completa__11[[#This Row],[14 - Inst. Atuando no Local]]),0)</f>
        <v>0</v>
      </c>
      <c r="CJ452" s="84" t="str">
        <f t="shared" si="235"/>
        <v/>
      </c>
      <c r="CK452" s="84">
        <f>IFERROR(FIND("CORPO DE BOMBEIROS",consulta_completa__11[[#This Row],[14 - Inst. Atuando no Local]]),0)</f>
        <v>0</v>
      </c>
      <c r="CL452" s="84" t="str">
        <f t="shared" si="236"/>
        <v/>
      </c>
      <c r="CM452" s="84">
        <f>IFERROR(FIND("POLÍCIA RODOVIÁRIA",consulta_completa__11[[#This Row],[14 - Inst. Atuando no Local]]),0)</f>
        <v>0</v>
      </c>
      <c r="CN452" s="84" t="str">
        <f t="shared" si="237"/>
        <v/>
      </c>
      <c r="CO452" s="84">
        <f>IFERROR(FIND("POLÍCIA MILITAR",consulta_completa__11[[#This Row],[14 - Inst. Atuando no Local]]),0)</f>
        <v>0</v>
      </c>
      <c r="CP452" s="84" t="str">
        <f t="shared" si="238"/>
        <v/>
      </c>
      <c r="CQ452" s="84">
        <f>IFERROR(FIND("POLÍCIA CIVIL",consulta_completa__11[[#This Row],[14 - Inst. Atuando no Local]]),0)</f>
        <v>0</v>
      </c>
      <c r="CR452" s="84" t="str">
        <f t="shared" si="239"/>
        <v/>
      </c>
      <c r="CS452" s="84">
        <f>IFERROR(FIND("MARINHA DO BRASIL",consulta_completa__11[[#This Row],[14 - Inst. Atuando no Local]]),0)</f>
        <v>0</v>
      </c>
      <c r="CT452" s="84" t="str">
        <f t="shared" si="240"/>
        <v/>
      </c>
      <c r="CU452" s="84">
        <f>IFERROR(FIND("EMPRESA ESPECIALIZADA EM ATENDIMENTO",consulta_completa__11[[#This Row],[14 - Inst. Atuando no Local]]),0)</f>
        <v>0</v>
      </c>
      <c r="CV452" s="84" t="str">
        <f t="shared" si="241"/>
        <v/>
      </c>
      <c r="CW452" s="84">
        <f>IFERROR(FIND("IBAMA",consulta_completa__11[[#This Row],[14 - Inst. Atuando no Local]]),0)</f>
        <v>0</v>
      </c>
      <c r="CX452" s="84" t="str">
        <f t="shared" si="242"/>
        <v/>
      </c>
      <c r="CY452" s="84" t="str">
        <f>IF(consulta_completa__11[[#This Row],[14 - Inst. Atuando no Local]]="","X","")</f>
        <v/>
      </c>
      <c r="CZ452" s="84">
        <f>IFERROR(FIND("OUTRA (S)",consulta_completa__11[[#This Row],[14 - Inst. Atuando no Local]]),0)</f>
        <v>0</v>
      </c>
      <c r="DA452" s="84" t="str">
        <f t="shared" si="243"/>
        <v/>
      </c>
      <c r="DB452" s="35" t="str">
        <f t="shared" si="244"/>
        <v>Sim</v>
      </c>
      <c r="DC452" s="35" t="str">
        <f t="shared" si="245"/>
        <v>Não</v>
      </c>
      <c r="DD452" s="35" t="str">
        <f t="shared" si="246"/>
        <v>Sim</v>
      </c>
      <c r="DE452" s="87" t="str">
        <f t="shared" ref="DE452:DE515" si="248">IF(AD452=1,"Federal",IF(AD452=2,"Estadual",IF(AD452=0,"Sem informação","")))</f>
        <v>Federal</v>
      </c>
    </row>
    <row r="453" spans="1:109">
      <c r="A453" s="14">
        <v>20257736035</v>
      </c>
      <c r="B453" s="1">
        <v>45841</v>
      </c>
      <c r="C453" t="s">
        <v>4172</v>
      </c>
      <c r="D453" t="s">
        <v>180</v>
      </c>
      <c r="E453" t="s">
        <v>488</v>
      </c>
      <c r="F453" t="s">
        <v>112</v>
      </c>
      <c r="G453" t="s">
        <v>311</v>
      </c>
      <c r="H453" t="s">
        <v>2034</v>
      </c>
      <c r="I453" t="s">
        <v>648</v>
      </c>
      <c r="J453" t="s">
        <v>113</v>
      </c>
      <c r="K453" t="s">
        <v>114</v>
      </c>
      <c r="L453" t="s">
        <v>114</v>
      </c>
      <c r="M453" t="s">
        <v>332</v>
      </c>
      <c r="N453" t="s">
        <v>333</v>
      </c>
      <c r="O453" t="s">
        <v>185</v>
      </c>
      <c r="P453" t="s">
        <v>142</v>
      </c>
      <c r="Q453" t="s">
        <v>122</v>
      </c>
      <c r="R453" t="s">
        <v>123</v>
      </c>
      <c r="S453" t="s">
        <v>113</v>
      </c>
      <c r="T453" t="s">
        <v>4173</v>
      </c>
      <c r="U453" t="s">
        <v>113</v>
      </c>
      <c r="V453" t="s">
        <v>4174</v>
      </c>
      <c r="Z453" t="s">
        <v>4175</v>
      </c>
      <c r="AA453" t="s">
        <v>113</v>
      </c>
      <c r="AB453" t="s">
        <v>4173</v>
      </c>
      <c r="AC453" t="s">
        <v>4176</v>
      </c>
      <c r="AD453">
        <v>1</v>
      </c>
      <c r="AE453" t="s">
        <v>4177</v>
      </c>
      <c r="AF453" t="s">
        <v>4178</v>
      </c>
      <c r="AG453" t="s">
        <v>113</v>
      </c>
      <c r="AH453" t="s">
        <v>131</v>
      </c>
      <c r="AI453" t="s">
        <v>132</v>
      </c>
      <c r="AJ453" t="s">
        <v>132</v>
      </c>
      <c r="AK453" t="s">
        <v>113</v>
      </c>
      <c r="AL453" t="s">
        <v>4179</v>
      </c>
      <c r="AM453" t="s">
        <v>153</v>
      </c>
      <c r="AN453" t="s">
        <v>154</v>
      </c>
      <c r="AO453" t="s">
        <v>155</v>
      </c>
      <c r="AP453">
        <v>6133161070</v>
      </c>
      <c r="AQ453" t="s">
        <v>156</v>
      </c>
      <c r="AR453" t="s">
        <v>113</v>
      </c>
      <c r="AS453" t="s">
        <v>113</v>
      </c>
      <c r="AT453" t="s">
        <v>4173</v>
      </c>
      <c r="AU453" t="s">
        <v>113</v>
      </c>
      <c r="AW453" t="s">
        <v>637</v>
      </c>
      <c r="AX453" s="82">
        <f>IFERROR(FIND("Óbitos/feridos",consulta_completa__11[[#This Row],[13 - Ocorrências/Ambientes Atingidos]]),0)</f>
        <v>0</v>
      </c>
      <c r="AY453" s="83" t="str">
        <f t="shared" si="218"/>
        <v/>
      </c>
      <c r="AZ453" s="82">
        <f>IFERROR(FIND("População afetada/evacuada",consulta_completa__11[[#This Row],[13 - Ocorrências/Ambientes Atingidos]]),0)</f>
        <v>0</v>
      </c>
      <c r="BA453" s="82" t="str">
        <f t="shared" si="219"/>
        <v/>
      </c>
      <c r="BB453" s="82">
        <f>IFERROR(FIND("Suspensão de abastecimento de água",consulta_completa__11[[#This Row],[13 - Ocorrências/Ambientes Atingidos]]),0)</f>
        <v>0</v>
      </c>
      <c r="BC453" s="83" t="str">
        <f t="shared" si="247"/>
        <v/>
      </c>
      <c r="BD453" s="82">
        <f>IFERROR(FIND("Rio/córrego",consulta_completa__11[[#This Row],[13 - Ocorrências/Ambientes Atingidos]]),0)</f>
        <v>1</v>
      </c>
      <c r="BE453" s="83" t="str">
        <f t="shared" si="220"/>
        <v>X</v>
      </c>
      <c r="BF453" s="82">
        <f>IFERROR(FIND("Lago",consulta_completa__11[[#This Row],[13 - Ocorrências/Ambientes Atingidos]]),0)</f>
        <v>0</v>
      </c>
      <c r="BG453" s="83" t="str">
        <f t="shared" si="221"/>
        <v/>
      </c>
      <c r="BH453" s="82">
        <f>IFERROR(FIND("Mar",consulta_completa__11[[#This Row],[13 - Ocorrências/Ambientes Atingidos]]),0)</f>
        <v>0</v>
      </c>
      <c r="BI453" s="83" t="str">
        <f t="shared" si="222"/>
        <v/>
      </c>
      <c r="BJ453" s="82">
        <f>IFERROR(FIND("Praia",consulta_completa__11[[#This Row],[13 - Ocorrências/Ambientes Atingidos]]),0)</f>
        <v>0</v>
      </c>
      <c r="BK453" s="83" t="str">
        <f t="shared" si="223"/>
        <v/>
      </c>
      <c r="BL453" s="82">
        <f>IFERROR(FIND("Solo",consulta_completa__11[[#This Row],[13 - Ocorrências/Ambientes Atingidos]]),0)</f>
        <v>0</v>
      </c>
      <c r="BM453" s="83" t="str">
        <f t="shared" si="224"/>
        <v/>
      </c>
      <c r="BN453" s="82">
        <f>IFERROR(FIND("Águas subterrâneas",consulta_completa__11[[#This Row],[13 - Ocorrências/Ambientes Atingidos]]),0)</f>
        <v>0</v>
      </c>
      <c r="BO453" s="83" t="str">
        <f t="shared" si="225"/>
        <v/>
      </c>
      <c r="BP453" s="82">
        <f>IFERROR(FIND("Atmosfera",consulta_completa__11[[#This Row],[13 - Ocorrências/Ambientes Atingidos]]),0)</f>
        <v>0</v>
      </c>
      <c r="BQ453" s="83" t="str">
        <f t="shared" si="226"/>
        <v/>
      </c>
      <c r="BR453" s="82">
        <f>IFERROR(FIND("Flora",consulta_completa__11[[#This Row],[13 - Ocorrências/Ambientes Atingidos]]),0)</f>
        <v>0</v>
      </c>
      <c r="BS453" s="83" t="str">
        <f t="shared" si="227"/>
        <v/>
      </c>
      <c r="BT453" s="82">
        <f>IFERROR(FIND("Fauna",consulta_completa__11[[#This Row],[13 - Ocorrências/Ambientes Atingidos]]),0)</f>
        <v>0</v>
      </c>
      <c r="BU453" s="83" t="str">
        <f t="shared" si="228"/>
        <v/>
      </c>
      <c r="BV453" s="82">
        <f>IFERROR(FIND("UC federal",consulta_completa__11[[#This Row],[13 - Ocorrências/Ambientes Atingidos]]),0)</f>
        <v>0</v>
      </c>
      <c r="BW453" s="83" t="str">
        <f t="shared" si="229"/>
        <v/>
      </c>
      <c r="BX453" s="82">
        <f>IFERROR(FIND("UC estadual/municipal",consulta_completa__11[[#This Row],[13 - Ocorrências/Ambientes Atingidos]]),0)</f>
        <v>0</v>
      </c>
      <c r="BY453" s="83" t="str">
        <f t="shared" si="230"/>
        <v/>
      </c>
      <c r="BZ453" s="82">
        <f>IFERROR(FIND("Outro(s)",consulta_completa__11[[#This Row],[13 - Ocorrências/Ambientes Atingidos]]),0)</f>
        <v>0</v>
      </c>
      <c r="CA453" s="83" t="str">
        <f t="shared" si="231"/>
        <v/>
      </c>
      <c r="CB453" s="82">
        <f>IFERROR(FIND("Sem dano",consulta_completa__11[[#This Row],[13 - Ocorrências/Ambientes Atingidos]]),0)</f>
        <v>0</v>
      </c>
      <c r="CC453" s="83" t="str">
        <f t="shared" si="232"/>
        <v/>
      </c>
      <c r="CD453" s="82" t="str">
        <f>IF(consulta_completa__11[[#This Row],[13 - Ocorrências/Ambientes Atingidos]]="","X","")</f>
        <v/>
      </c>
      <c r="CE453" s="84">
        <f>IFERROR(FIND("IBAMA",consulta_completa__11[[#This Row],[14 - Inst. Atuando no Local]]),0)</f>
        <v>0</v>
      </c>
      <c r="CF453" s="84" t="str">
        <f t="shared" si="233"/>
        <v/>
      </c>
      <c r="CG453" s="84">
        <f>IFERROR(FIND("OEMA",consulta_completa__11[[#This Row],[14 - Inst. Atuando no Local]]),0)</f>
        <v>0</v>
      </c>
      <c r="CH453" s="84" t="str">
        <f t="shared" si="234"/>
        <v/>
      </c>
      <c r="CI453" s="84">
        <f>IFERROR(FIND("DEFESA CIVIL",consulta_completa__11[[#This Row],[14 - Inst. Atuando no Local]]),0)</f>
        <v>0</v>
      </c>
      <c r="CJ453" s="84" t="str">
        <f t="shared" si="235"/>
        <v/>
      </c>
      <c r="CK453" s="84">
        <f>IFERROR(FIND("CORPO DE BOMBEIROS",consulta_completa__11[[#This Row],[14 - Inst. Atuando no Local]]),0)</f>
        <v>0</v>
      </c>
      <c r="CL453" s="84" t="str">
        <f t="shared" si="236"/>
        <v/>
      </c>
      <c r="CM453" s="84">
        <f>IFERROR(FIND("POLÍCIA RODOVIÁRIA",consulta_completa__11[[#This Row],[14 - Inst. Atuando no Local]]),0)</f>
        <v>0</v>
      </c>
      <c r="CN453" s="84" t="str">
        <f t="shared" si="237"/>
        <v/>
      </c>
      <c r="CO453" s="84">
        <f>IFERROR(FIND("POLÍCIA MILITAR",consulta_completa__11[[#This Row],[14 - Inst. Atuando no Local]]),0)</f>
        <v>0</v>
      </c>
      <c r="CP453" s="84" t="str">
        <f t="shared" si="238"/>
        <v/>
      </c>
      <c r="CQ453" s="84">
        <f>IFERROR(FIND("POLÍCIA CIVIL",consulta_completa__11[[#This Row],[14 - Inst. Atuando no Local]]),0)</f>
        <v>0</v>
      </c>
      <c r="CR453" s="84" t="str">
        <f t="shared" si="239"/>
        <v/>
      </c>
      <c r="CS453" s="84">
        <f>IFERROR(FIND("MARINHA DO BRASIL",consulta_completa__11[[#This Row],[14 - Inst. Atuando no Local]]),0)</f>
        <v>0</v>
      </c>
      <c r="CT453" s="84" t="str">
        <f t="shared" si="240"/>
        <v/>
      </c>
      <c r="CU453" s="84">
        <f>IFERROR(FIND("EMPRESA ESPECIALIZADA EM ATENDIMENTO",consulta_completa__11[[#This Row],[14 - Inst. Atuando no Local]]),0)</f>
        <v>0</v>
      </c>
      <c r="CV453" s="84" t="str">
        <f t="shared" si="241"/>
        <v/>
      </c>
      <c r="CW453" s="84">
        <f>IFERROR(FIND("IBAMA",consulta_completa__11[[#This Row],[14 - Inst. Atuando no Local]]),0)</f>
        <v>0</v>
      </c>
      <c r="CX453" s="84" t="str">
        <f t="shared" si="242"/>
        <v/>
      </c>
      <c r="CY453" s="84" t="str">
        <f>IF(consulta_completa__11[[#This Row],[14 - Inst. Atuando no Local]]="","X","")</f>
        <v/>
      </c>
      <c r="CZ453" s="84">
        <f>IFERROR(FIND("OUTRA (S)",consulta_completa__11[[#This Row],[14 - Inst. Atuando no Local]]),0)</f>
        <v>0</v>
      </c>
      <c r="DA453" s="84" t="str">
        <f t="shared" si="243"/>
        <v/>
      </c>
      <c r="DB453" s="35" t="str">
        <f t="shared" si="244"/>
        <v>Sim</v>
      </c>
      <c r="DC453" s="35" t="str">
        <f t="shared" si="245"/>
        <v>Não</v>
      </c>
      <c r="DD453" s="35" t="str">
        <f t="shared" si="246"/>
        <v>Sim</v>
      </c>
      <c r="DE453" s="87" t="str">
        <f t="shared" si="248"/>
        <v>Federal</v>
      </c>
    </row>
    <row r="454" spans="1:109">
      <c r="A454" s="14">
        <v>202571675601</v>
      </c>
      <c r="B454" s="1">
        <v>45841</v>
      </c>
      <c r="C454" t="s">
        <v>581</v>
      </c>
      <c r="D454" t="s">
        <v>254</v>
      </c>
      <c r="E454" t="s">
        <v>139</v>
      </c>
      <c r="F454" t="s">
        <v>112</v>
      </c>
      <c r="G454" t="s">
        <v>113</v>
      </c>
      <c r="H454" t="s">
        <v>114</v>
      </c>
      <c r="I454" t="s">
        <v>114</v>
      </c>
      <c r="J454" t="s">
        <v>441</v>
      </c>
      <c r="K454" t="s">
        <v>4180</v>
      </c>
      <c r="L454" t="s">
        <v>117</v>
      </c>
      <c r="M454" t="s">
        <v>140</v>
      </c>
      <c r="N454" t="s">
        <v>141</v>
      </c>
      <c r="O454" t="s">
        <v>185</v>
      </c>
      <c r="P454" t="s">
        <v>142</v>
      </c>
      <c r="Q454" t="s">
        <v>122</v>
      </c>
      <c r="R454" t="s">
        <v>123</v>
      </c>
      <c r="S454" t="s">
        <v>113</v>
      </c>
      <c r="T454" t="s">
        <v>4181</v>
      </c>
      <c r="U454" t="s">
        <v>145</v>
      </c>
      <c r="V454" t="s">
        <v>4182</v>
      </c>
      <c r="X454" t="b">
        <v>1</v>
      </c>
      <c r="Z454" t="s">
        <v>4183</v>
      </c>
      <c r="AA454" t="s">
        <v>4184</v>
      </c>
      <c r="AB454" t="s">
        <v>433</v>
      </c>
      <c r="AC454" t="s">
        <v>113</v>
      </c>
      <c r="AD454">
        <v>2</v>
      </c>
      <c r="AE454" t="s">
        <v>113</v>
      </c>
      <c r="AF454" t="s">
        <v>4161</v>
      </c>
      <c r="AG454" t="s">
        <v>4162</v>
      </c>
      <c r="AH454" t="s">
        <v>131</v>
      </c>
      <c r="AI454" t="s">
        <v>131</v>
      </c>
      <c r="AJ454" t="s">
        <v>131</v>
      </c>
      <c r="AK454" t="s">
        <v>4185</v>
      </c>
      <c r="AL454" t="s">
        <v>4186</v>
      </c>
      <c r="AM454" t="s">
        <v>153</v>
      </c>
      <c r="AN454" t="s">
        <v>154</v>
      </c>
      <c r="AO454" t="s">
        <v>155</v>
      </c>
      <c r="AP454">
        <v>6133161070</v>
      </c>
      <c r="AQ454" t="s">
        <v>156</v>
      </c>
      <c r="AR454" t="s">
        <v>113</v>
      </c>
      <c r="AS454" t="s">
        <v>113</v>
      </c>
      <c r="AT454" t="s">
        <v>4187</v>
      </c>
      <c r="AU454" t="s">
        <v>796</v>
      </c>
      <c r="AV454">
        <v>2600000000</v>
      </c>
      <c r="AW454" t="s">
        <v>159</v>
      </c>
      <c r="AX454" s="82">
        <f>IFERROR(FIND("Óbitos/feridos",consulta_completa__11[[#This Row],[13 - Ocorrências/Ambientes Atingidos]]),0)</f>
        <v>0</v>
      </c>
      <c r="AY454" s="83" t="str">
        <f t="shared" si="218"/>
        <v/>
      </c>
      <c r="AZ454" s="82">
        <f>IFERROR(FIND("População afetada/evacuada",consulta_completa__11[[#This Row],[13 - Ocorrências/Ambientes Atingidos]]),0)</f>
        <v>0</v>
      </c>
      <c r="BA454" s="82" t="str">
        <f t="shared" si="219"/>
        <v/>
      </c>
      <c r="BB454" s="82">
        <f>IFERROR(FIND("Suspensão de abastecimento de água",consulta_completa__11[[#This Row],[13 - Ocorrências/Ambientes Atingidos]]),0)</f>
        <v>0</v>
      </c>
      <c r="BC454" s="83" t="str">
        <f t="shared" si="247"/>
        <v/>
      </c>
      <c r="BD454" s="82">
        <f>IFERROR(FIND("Rio/córrego",consulta_completa__11[[#This Row],[13 - Ocorrências/Ambientes Atingidos]]),0)</f>
        <v>0</v>
      </c>
      <c r="BE454" s="83" t="str">
        <f t="shared" si="220"/>
        <v/>
      </c>
      <c r="BF454" s="82">
        <f>IFERROR(FIND("Lago",consulta_completa__11[[#This Row],[13 - Ocorrências/Ambientes Atingidos]]),0)</f>
        <v>0</v>
      </c>
      <c r="BG454" s="83" t="str">
        <f t="shared" si="221"/>
        <v/>
      </c>
      <c r="BH454" s="82">
        <f>IFERROR(FIND("Mar",consulta_completa__11[[#This Row],[13 - Ocorrências/Ambientes Atingidos]]),0)</f>
        <v>0</v>
      </c>
      <c r="BI454" s="83" t="str">
        <f t="shared" si="222"/>
        <v/>
      </c>
      <c r="BJ454" s="82">
        <f>IFERROR(FIND("Praia",consulta_completa__11[[#This Row],[13 - Ocorrências/Ambientes Atingidos]]),0)</f>
        <v>0</v>
      </c>
      <c r="BK454" s="83" t="str">
        <f t="shared" si="223"/>
        <v/>
      </c>
      <c r="BL454" s="82">
        <f>IFERROR(FIND("Solo",consulta_completa__11[[#This Row],[13 - Ocorrências/Ambientes Atingidos]]),0)</f>
        <v>1</v>
      </c>
      <c r="BM454" s="83" t="str">
        <f t="shared" si="224"/>
        <v>X</v>
      </c>
      <c r="BN454" s="82">
        <f>IFERROR(FIND("Águas subterrâneas",consulta_completa__11[[#This Row],[13 - Ocorrências/Ambientes Atingidos]]),0)</f>
        <v>0</v>
      </c>
      <c r="BO454" s="83" t="str">
        <f t="shared" si="225"/>
        <v/>
      </c>
      <c r="BP454" s="82">
        <f>IFERROR(FIND("Atmosfera",consulta_completa__11[[#This Row],[13 - Ocorrências/Ambientes Atingidos]]),0)</f>
        <v>0</v>
      </c>
      <c r="BQ454" s="83" t="str">
        <f t="shared" si="226"/>
        <v/>
      </c>
      <c r="BR454" s="82">
        <f>IFERROR(FIND("Flora",consulta_completa__11[[#This Row],[13 - Ocorrências/Ambientes Atingidos]]),0)</f>
        <v>0</v>
      </c>
      <c r="BS454" s="83" t="str">
        <f t="shared" si="227"/>
        <v/>
      </c>
      <c r="BT454" s="82">
        <f>IFERROR(FIND("Fauna",consulta_completa__11[[#This Row],[13 - Ocorrências/Ambientes Atingidos]]),0)</f>
        <v>0</v>
      </c>
      <c r="BU454" s="83" t="str">
        <f t="shared" si="228"/>
        <v/>
      </c>
      <c r="BV454" s="82">
        <f>IFERROR(FIND("UC federal",consulta_completa__11[[#This Row],[13 - Ocorrências/Ambientes Atingidos]]),0)</f>
        <v>0</v>
      </c>
      <c r="BW454" s="83" t="str">
        <f t="shared" si="229"/>
        <v/>
      </c>
      <c r="BX454" s="82">
        <f>IFERROR(FIND("UC estadual/municipal",consulta_completa__11[[#This Row],[13 - Ocorrências/Ambientes Atingidos]]),0)</f>
        <v>0</v>
      </c>
      <c r="BY454" s="83" t="str">
        <f t="shared" si="230"/>
        <v/>
      </c>
      <c r="BZ454" s="82">
        <f>IFERROR(FIND("Outro(s)",consulta_completa__11[[#This Row],[13 - Ocorrências/Ambientes Atingidos]]),0)</f>
        <v>0</v>
      </c>
      <c r="CA454" s="83" t="str">
        <f t="shared" si="231"/>
        <v/>
      </c>
      <c r="CB454" s="82">
        <f>IFERROR(FIND("Sem dano",consulta_completa__11[[#This Row],[13 - Ocorrências/Ambientes Atingidos]]),0)</f>
        <v>0</v>
      </c>
      <c r="CC454" s="83" t="str">
        <f t="shared" si="232"/>
        <v/>
      </c>
      <c r="CD454" s="82" t="str">
        <f>IF(consulta_completa__11[[#This Row],[13 - Ocorrências/Ambientes Atingidos]]="","X","")</f>
        <v/>
      </c>
      <c r="CE454" s="84">
        <f>IFERROR(FIND("IBAMA",consulta_completa__11[[#This Row],[14 - Inst. Atuando no Local]]),0)</f>
        <v>0</v>
      </c>
      <c r="CF454" s="84" t="str">
        <f t="shared" si="233"/>
        <v/>
      </c>
      <c r="CG454" s="84">
        <f>IFERROR(FIND("OEMA",consulta_completa__11[[#This Row],[14 - Inst. Atuando no Local]]),0)</f>
        <v>0</v>
      </c>
      <c r="CH454" s="84" t="str">
        <f t="shared" si="234"/>
        <v/>
      </c>
      <c r="CI454" s="84">
        <f>IFERROR(FIND("DEFESA CIVIL",consulta_completa__11[[#This Row],[14 - Inst. Atuando no Local]]),0)</f>
        <v>0</v>
      </c>
      <c r="CJ454" s="84" t="str">
        <f t="shared" si="235"/>
        <v/>
      </c>
      <c r="CK454" s="84">
        <f>IFERROR(FIND("CORPO DE BOMBEIROS",consulta_completa__11[[#This Row],[14 - Inst. Atuando no Local]]),0)</f>
        <v>0</v>
      </c>
      <c r="CL454" s="84" t="str">
        <f t="shared" si="236"/>
        <v/>
      </c>
      <c r="CM454" s="84">
        <f>IFERROR(FIND("POLÍCIA RODOVIÁRIA",consulta_completa__11[[#This Row],[14 - Inst. Atuando no Local]]),0)</f>
        <v>0</v>
      </c>
      <c r="CN454" s="84" t="str">
        <f t="shared" si="237"/>
        <v/>
      </c>
      <c r="CO454" s="84">
        <f>IFERROR(FIND("POLÍCIA MILITAR",consulta_completa__11[[#This Row],[14 - Inst. Atuando no Local]]),0)</f>
        <v>0</v>
      </c>
      <c r="CP454" s="84" t="str">
        <f t="shared" si="238"/>
        <v/>
      </c>
      <c r="CQ454" s="84">
        <f>IFERROR(FIND("POLÍCIA CIVIL",consulta_completa__11[[#This Row],[14 - Inst. Atuando no Local]]),0)</f>
        <v>0</v>
      </c>
      <c r="CR454" s="84" t="str">
        <f t="shared" si="239"/>
        <v/>
      </c>
      <c r="CS454" s="84">
        <f>IFERROR(FIND("MARINHA DO BRASIL",consulta_completa__11[[#This Row],[14 - Inst. Atuando no Local]]),0)</f>
        <v>0</v>
      </c>
      <c r="CT454" s="84" t="str">
        <f t="shared" si="240"/>
        <v/>
      </c>
      <c r="CU454" s="84">
        <f>IFERROR(FIND("EMPRESA ESPECIALIZADA EM ATENDIMENTO",consulta_completa__11[[#This Row],[14 - Inst. Atuando no Local]]),0)</f>
        <v>0</v>
      </c>
      <c r="CV454" s="84" t="str">
        <f t="shared" si="241"/>
        <v/>
      </c>
      <c r="CW454" s="84">
        <f>IFERROR(FIND("IBAMA",consulta_completa__11[[#This Row],[14 - Inst. Atuando no Local]]),0)</f>
        <v>0</v>
      </c>
      <c r="CX454" s="84" t="str">
        <f t="shared" si="242"/>
        <v/>
      </c>
      <c r="CY454" s="84" t="str">
        <f>IF(consulta_completa__11[[#This Row],[14 - Inst. Atuando no Local]]="","X","")</f>
        <v/>
      </c>
      <c r="CZ454" s="84">
        <f>IFERROR(FIND("OUTRA (S)",consulta_completa__11[[#This Row],[14 - Inst. Atuando no Local]]),0)</f>
        <v>0</v>
      </c>
      <c r="DA454" s="84" t="str">
        <f t="shared" si="243"/>
        <v/>
      </c>
      <c r="DB454" s="35" t="str">
        <f t="shared" si="244"/>
        <v>Sim</v>
      </c>
      <c r="DC454" s="35" t="str">
        <f t="shared" si="245"/>
        <v>Não</v>
      </c>
      <c r="DD454" s="35" t="str">
        <f t="shared" si="246"/>
        <v>Sim</v>
      </c>
      <c r="DE454" s="87" t="str">
        <f t="shared" si="248"/>
        <v>Estadual</v>
      </c>
    </row>
    <row r="455" spans="1:109">
      <c r="A455" s="14">
        <v>20257518015</v>
      </c>
      <c r="B455" s="1">
        <v>45842</v>
      </c>
      <c r="C455" t="s">
        <v>109</v>
      </c>
      <c r="D455" t="s">
        <v>110</v>
      </c>
      <c r="E455" t="s">
        <v>452</v>
      </c>
      <c r="F455" t="s">
        <v>112</v>
      </c>
      <c r="G455" t="s">
        <v>113</v>
      </c>
      <c r="H455" t="s">
        <v>114</v>
      </c>
      <c r="I455" t="s">
        <v>114</v>
      </c>
      <c r="J455" t="s">
        <v>115</v>
      </c>
      <c r="K455" t="s">
        <v>4188</v>
      </c>
      <c r="L455" t="s">
        <v>117</v>
      </c>
      <c r="M455" t="s">
        <v>118</v>
      </c>
      <c r="N455" t="s">
        <v>119</v>
      </c>
      <c r="O455" t="s">
        <v>239</v>
      </c>
      <c r="P455" t="s">
        <v>200</v>
      </c>
      <c r="Q455" t="s">
        <v>122</v>
      </c>
      <c r="R455" t="s">
        <v>123</v>
      </c>
      <c r="S455" t="s">
        <v>124</v>
      </c>
      <c r="T455" t="s">
        <v>4189</v>
      </c>
      <c r="U455" t="s">
        <v>4190</v>
      </c>
      <c r="V455" t="s">
        <v>4191</v>
      </c>
      <c r="W455" t="b">
        <v>1</v>
      </c>
      <c r="Z455" t="s">
        <v>4192</v>
      </c>
      <c r="AA455" t="s">
        <v>113</v>
      </c>
      <c r="AB455" t="s">
        <v>206</v>
      </c>
      <c r="AC455" t="s">
        <v>130</v>
      </c>
      <c r="AD455">
        <v>1</v>
      </c>
      <c r="AE455" t="s">
        <v>206</v>
      </c>
      <c r="AF455" t="s">
        <v>113</v>
      </c>
      <c r="AG455" t="s">
        <v>113</v>
      </c>
      <c r="AH455" t="s">
        <v>131</v>
      </c>
      <c r="AI455" t="s">
        <v>132</v>
      </c>
      <c r="AJ455" t="s">
        <v>131</v>
      </c>
      <c r="AK455" t="s">
        <v>4193</v>
      </c>
      <c r="AL455" t="s">
        <v>4194</v>
      </c>
      <c r="AM455" t="s">
        <v>135</v>
      </c>
      <c r="AN455" t="s">
        <v>113</v>
      </c>
      <c r="AO455" t="s">
        <v>113</v>
      </c>
      <c r="AQ455" t="s">
        <v>136</v>
      </c>
      <c r="AR455" t="s">
        <v>113</v>
      </c>
      <c r="AS455" t="s">
        <v>113</v>
      </c>
      <c r="AT455" t="s">
        <v>113</v>
      </c>
      <c r="AU455" t="s">
        <v>113</v>
      </c>
      <c r="AW455" t="s">
        <v>113</v>
      </c>
      <c r="AX455" s="82">
        <f>IFERROR(FIND("Óbitos/feridos",consulta_completa__11[[#This Row],[13 - Ocorrências/Ambientes Atingidos]]),0)</f>
        <v>0</v>
      </c>
      <c r="AY455" s="83" t="str">
        <f t="shared" si="218"/>
        <v/>
      </c>
      <c r="AZ455" s="82">
        <f>IFERROR(FIND("População afetada/evacuada",consulta_completa__11[[#This Row],[13 - Ocorrências/Ambientes Atingidos]]),0)</f>
        <v>0</v>
      </c>
      <c r="BA455" s="82" t="str">
        <f t="shared" si="219"/>
        <v/>
      </c>
      <c r="BB455" s="82">
        <f>IFERROR(FIND("Suspensão de abastecimento de água",consulta_completa__11[[#This Row],[13 - Ocorrências/Ambientes Atingidos]]),0)</f>
        <v>0</v>
      </c>
      <c r="BC455" s="83" t="str">
        <f t="shared" si="247"/>
        <v/>
      </c>
      <c r="BD455" s="82">
        <f>IFERROR(FIND("Rio/córrego",consulta_completa__11[[#This Row],[13 - Ocorrências/Ambientes Atingidos]]),0)</f>
        <v>0</v>
      </c>
      <c r="BE455" s="83" t="str">
        <f t="shared" si="220"/>
        <v/>
      </c>
      <c r="BF455" s="82">
        <f>IFERROR(FIND("Lago",consulta_completa__11[[#This Row],[13 - Ocorrências/Ambientes Atingidos]]),0)</f>
        <v>0</v>
      </c>
      <c r="BG455" s="83" t="str">
        <f t="shared" si="221"/>
        <v/>
      </c>
      <c r="BH455" s="82">
        <f>IFERROR(FIND("Mar",consulta_completa__11[[#This Row],[13 - Ocorrências/Ambientes Atingidos]]),0)</f>
        <v>1</v>
      </c>
      <c r="BI455" s="83" t="str">
        <f t="shared" si="222"/>
        <v>X</v>
      </c>
      <c r="BJ455" s="82">
        <f>IFERROR(FIND("Praia",consulta_completa__11[[#This Row],[13 - Ocorrências/Ambientes Atingidos]]),0)</f>
        <v>0</v>
      </c>
      <c r="BK455" s="83" t="str">
        <f t="shared" si="223"/>
        <v/>
      </c>
      <c r="BL455" s="82">
        <f>IFERROR(FIND("Solo",consulta_completa__11[[#This Row],[13 - Ocorrências/Ambientes Atingidos]]),0)</f>
        <v>0</v>
      </c>
      <c r="BM455" s="83" t="str">
        <f t="shared" si="224"/>
        <v/>
      </c>
      <c r="BN455" s="82">
        <f>IFERROR(FIND("Águas subterrâneas",consulta_completa__11[[#This Row],[13 - Ocorrências/Ambientes Atingidos]]),0)</f>
        <v>0</v>
      </c>
      <c r="BO455" s="83" t="str">
        <f t="shared" si="225"/>
        <v/>
      </c>
      <c r="BP455" s="82">
        <f>IFERROR(FIND("Atmosfera",consulta_completa__11[[#This Row],[13 - Ocorrências/Ambientes Atingidos]]),0)</f>
        <v>0</v>
      </c>
      <c r="BQ455" s="83" t="str">
        <f t="shared" si="226"/>
        <v/>
      </c>
      <c r="BR455" s="82">
        <f>IFERROR(FIND("Flora",consulta_completa__11[[#This Row],[13 - Ocorrências/Ambientes Atingidos]]),0)</f>
        <v>0</v>
      </c>
      <c r="BS455" s="83" t="str">
        <f t="shared" si="227"/>
        <v/>
      </c>
      <c r="BT455" s="82">
        <f>IFERROR(FIND("Fauna",consulta_completa__11[[#This Row],[13 - Ocorrências/Ambientes Atingidos]]),0)</f>
        <v>0</v>
      </c>
      <c r="BU455" s="83" t="str">
        <f t="shared" si="228"/>
        <v/>
      </c>
      <c r="BV455" s="82">
        <f>IFERROR(FIND("UC federal",consulta_completa__11[[#This Row],[13 - Ocorrências/Ambientes Atingidos]]),0)</f>
        <v>0</v>
      </c>
      <c r="BW455" s="83" t="str">
        <f t="shared" si="229"/>
        <v/>
      </c>
      <c r="BX455" s="82">
        <f>IFERROR(FIND("UC estadual/municipal",consulta_completa__11[[#This Row],[13 - Ocorrências/Ambientes Atingidos]]),0)</f>
        <v>0</v>
      </c>
      <c r="BY455" s="83" t="str">
        <f t="shared" si="230"/>
        <v/>
      </c>
      <c r="BZ455" s="82">
        <f>IFERROR(FIND("Outro(s)",consulta_completa__11[[#This Row],[13 - Ocorrências/Ambientes Atingidos]]),0)</f>
        <v>0</v>
      </c>
      <c r="CA455" s="83" t="str">
        <f t="shared" si="231"/>
        <v/>
      </c>
      <c r="CB455" s="82">
        <f>IFERROR(FIND("Sem dano",consulta_completa__11[[#This Row],[13 - Ocorrências/Ambientes Atingidos]]),0)</f>
        <v>0</v>
      </c>
      <c r="CC455" s="83" t="str">
        <f t="shared" si="232"/>
        <v/>
      </c>
      <c r="CD455" s="82" t="str">
        <f>IF(consulta_completa__11[[#This Row],[13 - Ocorrências/Ambientes Atingidos]]="","X","")</f>
        <v/>
      </c>
      <c r="CE455" s="84">
        <f>IFERROR(FIND("IBAMA",consulta_completa__11[[#This Row],[14 - Inst. Atuando no Local]]),0)</f>
        <v>0</v>
      </c>
      <c r="CF455" s="84" t="str">
        <f t="shared" si="233"/>
        <v/>
      </c>
      <c r="CG455" s="84">
        <f>IFERROR(FIND("OEMA",consulta_completa__11[[#This Row],[14 - Inst. Atuando no Local]]),0)</f>
        <v>0</v>
      </c>
      <c r="CH455" s="84" t="str">
        <f t="shared" si="234"/>
        <v/>
      </c>
      <c r="CI455" s="84">
        <f>IFERROR(FIND("DEFESA CIVIL",consulta_completa__11[[#This Row],[14 - Inst. Atuando no Local]]),0)</f>
        <v>0</v>
      </c>
      <c r="CJ455" s="84" t="str">
        <f t="shared" si="235"/>
        <v/>
      </c>
      <c r="CK455" s="84">
        <f>IFERROR(FIND("CORPO DE BOMBEIROS",consulta_completa__11[[#This Row],[14 - Inst. Atuando no Local]]),0)</f>
        <v>0</v>
      </c>
      <c r="CL455" s="84" t="str">
        <f t="shared" si="236"/>
        <v/>
      </c>
      <c r="CM455" s="84">
        <f>IFERROR(FIND("POLÍCIA RODOVIÁRIA",consulta_completa__11[[#This Row],[14 - Inst. Atuando no Local]]),0)</f>
        <v>0</v>
      </c>
      <c r="CN455" s="84" t="str">
        <f t="shared" si="237"/>
        <v/>
      </c>
      <c r="CO455" s="84">
        <f>IFERROR(FIND("POLÍCIA MILITAR",consulta_completa__11[[#This Row],[14 - Inst. Atuando no Local]]),0)</f>
        <v>0</v>
      </c>
      <c r="CP455" s="84" t="str">
        <f t="shared" si="238"/>
        <v/>
      </c>
      <c r="CQ455" s="84">
        <f>IFERROR(FIND("POLÍCIA CIVIL",consulta_completa__11[[#This Row],[14 - Inst. Atuando no Local]]),0)</f>
        <v>0</v>
      </c>
      <c r="CR455" s="84" t="str">
        <f t="shared" si="239"/>
        <v/>
      </c>
      <c r="CS455" s="84">
        <f>IFERROR(FIND("MARINHA DO BRASIL",consulta_completa__11[[#This Row],[14 - Inst. Atuando no Local]]),0)</f>
        <v>0</v>
      </c>
      <c r="CT455" s="84" t="str">
        <f t="shared" si="240"/>
        <v/>
      </c>
      <c r="CU455" s="84">
        <f>IFERROR(FIND("EMPRESA ESPECIALIZADA EM ATENDIMENTO",consulta_completa__11[[#This Row],[14 - Inst. Atuando no Local]]),0)</f>
        <v>0</v>
      </c>
      <c r="CV455" s="84" t="str">
        <f t="shared" si="241"/>
        <v/>
      </c>
      <c r="CW455" s="84">
        <f>IFERROR(FIND("IBAMA",consulta_completa__11[[#This Row],[14 - Inst. Atuando no Local]]),0)</f>
        <v>0</v>
      </c>
      <c r="CX455" s="84" t="str">
        <f t="shared" si="242"/>
        <v/>
      </c>
      <c r="CY455" s="84" t="str">
        <f>IF(consulta_completa__11[[#This Row],[14 - Inst. Atuando no Local]]="","X","")</f>
        <v/>
      </c>
      <c r="CZ455" s="84">
        <f>IFERROR(FIND("OUTRA (S)",consulta_completa__11[[#This Row],[14 - Inst. Atuando no Local]]),0)</f>
        <v>0</v>
      </c>
      <c r="DA455" s="84" t="str">
        <f t="shared" si="243"/>
        <v/>
      </c>
      <c r="DB455" s="35" t="str">
        <f t="shared" si="244"/>
        <v>Sim</v>
      </c>
      <c r="DC455" s="35" t="str">
        <f t="shared" si="245"/>
        <v>Não</v>
      </c>
      <c r="DD455" s="35" t="str">
        <f t="shared" si="246"/>
        <v>Sim</v>
      </c>
      <c r="DE455" s="87" t="str">
        <f t="shared" si="248"/>
        <v>Federal</v>
      </c>
    </row>
    <row r="456" spans="1:109">
      <c r="A456" s="14">
        <v>20257561222</v>
      </c>
      <c r="B456" s="1">
        <v>45842</v>
      </c>
      <c r="C456" t="s">
        <v>2975</v>
      </c>
      <c r="D456" t="s">
        <v>849</v>
      </c>
      <c r="E456" t="s">
        <v>162</v>
      </c>
      <c r="F456" t="s">
        <v>163</v>
      </c>
      <c r="G456" t="s">
        <v>113</v>
      </c>
      <c r="H456" t="s">
        <v>114</v>
      </c>
      <c r="I456" t="s">
        <v>114</v>
      </c>
      <c r="J456" t="s">
        <v>2882</v>
      </c>
      <c r="K456" t="s">
        <v>4195</v>
      </c>
      <c r="L456" t="s">
        <v>166</v>
      </c>
      <c r="M456" t="s">
        <v>140</v>
      </c>
      <c r="N456" t="s">
        <v>119</v>
      </c>
      <c r="O456" t="s">
        <v>239</v>
      </c>
      <c r="P456" t="s">
        <v>200</v>
      </c>
      <c r="Q456" t="s">
        <v>122</v>
      </c>
      <c r="R456" t="s">
        <v>123</v>
      </c>
      <c r="S456" t="s">
        <v>113</v>
      </c>
      <c r="T456" t="s">
        <v>4196</v>
      </c>
      <c r="U456" t="s">
        <v>4197</v>
      </c>
      <c r="V456" t="s">
        <v>4198</v>
      </c>
      <c r="X456" t="b">
        <v>1</v>
      </c>
      <c r="Z456" t="s">
        <v>4199</v>
      </c>
      <c r="AA456" t="s">
        <v>2982</v>
      </c>
      <c r="AB456" t="s">
        <v>867</v>
      </c>
      <c r="AC456" t="s">
        <v>868</v>
      </c>
      <c r="AD456">
        <v>1</v>
      </c>
      <c r="AE456" t="s">
        <v>4200</v>
      </c>
      <c r="AF456" t="s">
        <v>113</v>
      </c>
      <c r="AG456" t="s">
        <v>113</v>
      </c>
      <c r="AH456" t="s">
        <v>131</v>
      </c>
      <c r="AI456" t="s">
        <v>131</v>
      </c>
      <c r="AJ456" t="s">
        <v>132</v>
      </c>
      <c r="AK456" t="s">
        <v>113</v>
      </c>
      <c r="AL456" t="s">
        <v>4201</v>
      </c>
      <c r="AM456" t="s">
        <v>2984</v>
      </c>
      <c r="AN456" t="s">
        <v>2985</v>
      </c>
      <c r="AO456" t="s">
        <v>177</v>
      </c>
      <c r="AP456">
        <v>55991881168</v>
      </c>
      <c r="AQ456" t="s">
        <v>2986</v>
      </c>
      <c r="AR456" t="s">
        <v>113</v>
      </c>
      <c r="AS456" t="s">
        <v>113</v>
      </c>
      <c r="AT456" t="s">
        <v>113</v>
      </c>
      <c r="AU456" t="s">
        <v>113</v>
      </c>
      <c r="AW456" t="s">
        <v>113</v>
      </c>
      <c r="AX456" s="82">
        <f>IFERROR(FIND("Óbitos/feridos",consulta_completa__11[[#This Row],[13 - Ocorrências/Ambientes Atingidos]]),0)</f>
        <v>0</v>
      </c>
      <c r="AY456" s="83" t="str">
        <f t="shared" si="218"/>
        <v/>
      </c>
      <c r="AZ456" s="82">
        <f>IFERROR(FIND("População afetada/evacuada",consulta_completa__11[[#This Row],[13 - Ocorrências/Ambientes Atingidos]]),0)</f>
        <v>0</v>
      </c>
      <c r="BA456" s="82" t="str">
        <f t="shared" si="219"/>
        <v/>
      </c>
      <c r="BB456" s="82">
        <f>IFERROR(FIND("Suspensão de abastecimento de água",consulta_completa__11[[#This Row],[13 - Ocorrências/Ambientes Atingidos]]),0)</f>
        <v>0</v>
      </c>
      <c r="BC456" s="83" t="str">
        <f t="shared" si="247"/>
        <v/>
      </c>
      <c r="BD456" s="82">
        <f>IFERROR(FIND("Rio/córrego",consulta_completa__11[[#This Row],[13 - Ocorrências/Ambientes Atingidos]]),0)</f>
        <v>0</v>
      </c>
      <c r="BE456" s="83" t="str">
        <f t="shared" si="220"/>
        <v/>
      </c>
      <c r="BF456" s="82">
        <f>IFERROR(FIND("Lago",consulta_completa__11[[#This Row],[13 - Ocorrências/Ambientes Atingidos]]),0)</f>
        <v>0</v>
      </c>
      <c r="BG456" s="83" t="str">
        <f t="shared" si="221"/>
        <v/>
      </c>
      <c r="BH456" s="82">
        <f>IFERROR(FIND("Mar",consulta_completa__11[[#This Row],[13 - Ocorrências/Ambientes Atingidos]]),0)</f>
        <v>0</v>
      </c>
      <c r="BI456" s="83" t="str">
        <f t="shared" si="222"/>
        <v/>
      </c>
      <c r="BJ456" s="82">
        <f>IFERROR(FIND("Praia",consulta_completa__11[[#This Row],[13 - Ocorrências/Ambientes Atingidos]]),0)</f>
        <v>0</v>
      </c>
      <c r="BK456" s="83" t="str">
        <f t="shared" si="223"/>
        <v/>
      </c>
      <c r="BL456" s="82">
        <f>IFERROR(FIND("Solo",consulta_completa__11[[#This Row],[13 - Ocorrências/Ambientes Atingidos]]),0)</f>
        <v>1</v>
      </c>
      <c r="BM456" s="83" t="str">
        <f t="shared" si="224"/>
        <v>X</v>
      </c>
      <c r="BN456" s="82">
        <f>IFERROR(FIND("Águas subterrâneas",consulta_completa__11[[#This Row],[13 - Ocorrências/Ambientes Atingidos]]),0)</f>
        <v>0</v>
      </c>
      <c r="BO456" s="83" t="str">
        <f t="shared" si="225"/>
        <v/>
      </c>
      <c r="BP456" s="82">
        <f>IFERROR(FIND("Atmosfera",consulta_completa__11[[#This Row],[13 - Ocorrências/Ambientes Atingidos]]),0)</f>
        <v>0</v>
      </c>
      <c r="BQ456" s="83" t="str">
        <f t="shared" si="226"/>
        <v/>
      </c>
      <c r="BR456" s="82">
        <f>IFERROR(FIND("Flora",consulta_completa__11[[#This Row],[13 - Ocorrências/Ambientes Atingidos]]),0)</f>
        <v>0</v>
      </c>
      <c r="BS456" s="83" t="str">
        <f t="shared" si="227"/>
        <v/>
      </c>
      <c r="BT456" s="82">
        <f>IFERROR(FIND("Fauna",consulta_completa__11[[#This Row],[13 - Ocorrências/Ambientes Atingidos]]),0)</f>
        <v>0</v>
      </c>
      <c r="BU456" s="83" t="str">
        <f t="shared" si="228"/>
        <v/>
      </c>
      <c r="BV456" s="82">
        <f>IFERROR(FIND("UC federal",consulta_completa__11[[#This Row],[13 - Ocorrências/Ambientes Atingidos]]),0)</f>
        <v>0</v>
      </c>
      <c r="BW456" s="83" t="str">
        <f t="shared" si="229"/>
        <v/>
      </c>
      <c r="BX456" s="82">
        <f>IFERROR(FIND("UC estadual/municipal",consulta_completa__11[[#This Row],[13 - Ocorrências/Ambientes Atingidos]]),0)</f>
        <v>0</v>
      </c>
      <c r="BY456" s="83" t="str">
        <f t="shared" si="230"/>
        <v/>
      </c>
      <c r="BZ456" s="82">
        <f>IFERROR(FIND("Outro(s)",consulta_completa__11[[#This Row],[13 - Ocorrências/Ambientes Atingidos]]),0)</f>
        <v>0</v>
      </c>
      <c r="CA456" s="83" t="str">
        <f t="shared" si="231"/>
        <v/>
      </c>
      <c r="CB456" s="82">
        <f>IFERROR(FIND("Sem dano",consulta_completa__11[[#This Row],[13 - Ocorrências/Ambientes Atingidos]]),0)</f>
        <v>0</v>
      </c>
      <c r="CC456" s="83" t="str">
        <f t="shared" si="232"/>
        <v/>
      </c>
      <c r="CD456" s="82" t="str">
        <f>IF(consulta_completa__11[[#This Row],[13 - Ocorrências/Ambientes Atingidos]]="","X","")</f>
        <v/>
      </c>
      <c r="CE456" s="84">
        <f>IFERROR(FIND("IBAMA",consulta_completa__11[[#This Row],[14 - Inst. Atuando no Local]]),0)</f>
        <v>0</v>
      </c>
      <c r="CF456" s="84" t="str">
        <f t="shared" si="233"/>
        <v/>
      </c>
      <c r="CG456" s="84">
        <f>IFERROR(FIND("OEMA",consulta_completa__11[[#This Row],[14 - Inst. Atuando no Local]]),0)</f>
        <v>0</v>
      </c>
      <c r="CH456" s="84" t="str">
        <f t="shared" si="234"/>
        <v/>
      </c>
      <c r="CI456" s="84">
        <f>IFERROR(FIND("DEFESA CIVIL",consulta_completa__11[[#This Row],[14 - Inst. Atuando no Local]]),0)</f>
        <v>0</v>
      </c>
      <c r="CJ456" s="84" t="str">
        <f t="shared" si="235"/>
        <v/>
      </c>
      <c r="CK456" s="84">
        <f>IFERROR(FIND("CORPO DE BOMBEIROS",consulta_completa__11[[#This Row],[14 - Inst. Atuando no Local]]),0)</f>
        <v>0</v>
      </c>
      <c r="CL456" s="84" t="str">
        <f t="shared" si="236"/>
        <v/>
      </c>
      <c r="CM456" s="84">
        <f>IFERROR(FIND("POLÍCIA RODOVIÁRIA",consulta_completa__11[[#This Row],[14 - Inst. Atuando no Local]]),0)</f>
        <v>0</v>
      </c>
      <c r="CN456" s="84" t="str">
        <f t="shared" si="237"/>
        <v/>
      </c>
      <c r="CO456" s="84">
        <f>IFERROR(FIND("POLÍCIA MILITAR",consulta_completa__11[[#This Row],[14 - Inst. Atuando no Local]]),0)</f>
        <v>0</v>
      </c>
      <c r="CP456" s="84" t="str">
        <f t="shared" si="238"/>
        <v/>
      </c>
      <c r="CQ456" s="84">
        <f>IFERROR(FIND("POLÍCIA CIVIL",consulta_completa__11[[#This Row],[14 - Inst. Atuando no Local]]),0)</f>
        <v>0</v>
      </c>
      <c r="CR456" s="84" t="str">
        <f t="shared" si="239"/>
        <v/>
      </c>
      <c r="CS456" s="84">
        <f>IFERROR(FIND("MARINHA DO BRASIL",consulta_completa__11[[#This Row],[14 - Inst. Atuando no Local]]),0)</f>
        <v>0</v>
      </c>
      <c r="CT456" s="84" t="str">
        <f t="shared" si="240"/>
        <v/>
      </c>
      <c r="CU456" s="84">
        <f>IFERROR(FIND("EMPRESA ESPECIALIZADA EM ATENDIMENTO",consulta_completa__11[[#This Row],[14 - Inst. Atuando no Local]]),0)</f>
        <v>0</v>
      </c>
      <c r="CV456" s="84" t="str">
        <f t="shared" si="241"/>
        <v/>
      </c>
      <c r="CW456" s="84">
        <f>IFERROR(FIND("IBAMA",consulta_completa__11[[#This Row],[14 - Inst. Atuando no Local]]),0)</f>
        <v>0</v>
      </c>
      <c r="CX456" s="84" t="str">
        <f t="shared" si="242"/>
        <v/>
      </c>
      <c r="CY456" s="84" t="str">
        <f>IF(consulta_completa__11[[#This Row],[14 - Inst. Atuando no Local]]="","X","")</f>
        <v/>
      </c>
      <c r="CZ456" s="84">
        <f>IFERROR(FIND("OUTRA (S)",consulta_completa__11[[#This Row],[14 - Inst. Atuando no Local]]),0)</f>
        <v>0</v>
      </c>
      <c r="DA456" s="84" t="str">
        <f t="shared" si="243"/>
        <v/>
      </c>
      <c r="DB456" s="35" t="str">
        <f t="shared" si="244"/>
        <v>Sim</v>
      </c>
      <c r="DC456" s="35" t="str">
        <f t="shared" si="245"/>
        <v>Não</v>
      </c>
      <c r="DD456" s="35" t="str">
        <f t="shared" si="246"/>
        <v>Sim</v>
      </c>
      <c r="DE456" s="87" t="str">
        <f t="shared" si="248"/>
        <v>Federal</v>
      </c>
    </row>
    <row r="457" spans="1:109">
      <c r="A457" s="14">
        <v>20257628834</v>
      </c>
      <c r="B457" s="1">
        <v>45842</v>
      </c>
      <c r="C457" t="s">
        <v>109</v>
      </c>
      <c r="D457" t="s">
        <v>110</v>
      </c>
      <c r="E457" t="s">
        <v>111</v>
      </c>
      <c r="F457" t="s">
        <v>112</v>
      </c>
      <c r="G457" t="s">
        <v>113</v>
      </c>
      <c r="H457" t="s">
        <v>114</v>
      </c>
      <c r="I457" t="s">
        <v>114</v>
      </c>
      <c r="J457" t="s">
        <v>3941</v>
      </c>
      <c r="K457" t="s">
        <v>4202</v>
      </c>
      <c r="L457" t="s">
        <v>117</v>
      </c>
      <c r="M457" t="s">
        <v>118</v>
      </c>
      <c r="N457" t="s">
        <v>119</v>
      </c>
      <c r="O457" t="s">
        <v>239</v>
      </c>
      <c r="P457" t="s">
        <v>200</v>
      </c>
      <c r="Q457" t="s">
        <v>143</v>
      </c>
      <c r="R457" t="s">
        <v>123</v>
      </c>
      <c r="S457" t="s">
        <v>124</v>
      </c>
      <c r="T457" t="s">
        <v>4203</v>
      </c>
      <c r="U457" t="s">
        <v>4204</v>
      </c>
      <c r="V457" t="s">
        <v>4205</v>
      </c>
      <c r="W457" t="b">
        <v>1</v>
      </c>
      <c r="Z457" t="s">
        <v>409</v>
      </c>
      <c r="AA457" t="s">
        <v>113</v>
      </c>
      <c r="AB457" t="s">
        <v>1465</v>
      </c>
      <c r="AC457" t="s">
        <v>482</v>
      </c>
      <c r="AD457">
        <v>1</v>
      </c>
      <c r="AE457" t="s">
        <v>603</v>
      </c>
      <c r="AF457" t="s">
        <v>113</v>
      </c>
      <c r="AG457" t="s">
        <v>113</v>
      </c>
      <c r="AH457" t="s">
        <v>131</v>
      </c>
      <c r="AI457" t="s">
        <v>132</v>
      </c>
      <c r="AJ457" t="s">
        <v>131</v>
      </c>
      <c r="AK457" t="s">
        <v>4206</v>
      </c>
      <c r="AL457" t="s">
        <v>4207</v>
      </c>
      <c r="AM457" t="s">
        <v>485</v>
      </c>
      <c r="AN457" t="s">
        <v>113</v>
      </c>
      <c r="AO457" t="s">
        <v>113</v>
      </c>
      <c r="AQ457" t="s">
        <v>486</v>
      </c>
      <c r="AR457" t="s">
        <v>113</v>
      </c>
      <c r="AS457" t="s">
        <v>113</v>
      </c>
      <c r="AT457" t="s">
        <v>113</v>
      </c>
      <c r="AU457" t="s">
        <v>113</v>
      </c>
      <c r="AW457" t="s">
        <v>113</v>
      </c>
      <c r="AX457" s="82">
        <f>IFERROR(FIND("Óbitos/feridos",consulta_completa__11[[#This Row],[13 - Ocorrências/Ambientes Atingidos]]),0)</f>
        <v>0</v>
      </c>
      <c r="AY457" s="83" t="str">
        <f t="shared" si="218"/>
        <v/>
      </c>
      <c r="AZ457" s="82">
        <f>IFERROR(FIND("População afetada/evacuada",consulta_completa__11[[#This Row],[13 - Ocorrências/Ambientes Atingidos]]),0)</f>
        <v>0</v>
      </c>
      <c r="BA457" s="82" t="str">
        <f t="shared" si="219"/>
        <v/>
      </c>
      <c r="BB457" s="82">
        <f>IFERROR(FIND("Suspensão de abastecimento de água",consulta_completa__11[[#This Row],[13 - Ocorrências/Ambientes Atingidos]]),0)</f>
        <v>0</v>
      </c>
      <c r="BC457" s="83" t="str">
        <f t="shared" si="247"/>
        <v/>
      </c>
      <c r="BD457" s="82">
        <f>IFERROR(FIND("Rio/córrego",consulta_completa__11[[#This Row],[13 - Ocorrências/Ambientes Atingidos]]),0)</f>
        <v>0</v>
      </c>
      <c r="BE457" s="83" t="str">
        <f t="shared" si="220"/>
        <v/>
      </c>
      <c r="BF457" s="82">
        <f>IFERROR(FIND("Lago",consulta_completa__11[[#This Row],[13 - Ocorrências/Ambientes Atingidos]]),0)</f>
        <v>0</v>
      </c>
      <c r="BG457" s="83" t="str">
        <f t="shared" si="221"/>
        <v/>
      </c>
      <c r="BH457" s="82">
        <f>IFERROR(FIND("Mar",consulta_completa__11[[#This Row],[13 - Ocorrências/Ambientes Atingidos]]),0)</f>
        <v>1</v>
      </c>
      <c r="BI457" s="83" t="str">
        <f t="shared" si="222"/>
        <v>X</v>
      </c>
      <c r="BJ457" s="82">
        <f>IFERROR(FIND("Praia",consulta_completa__11[[#This Row],[13 - Ocorrências/Ambientes Atingidos]]),0)</f>
        <v>0</v>
      </c>
      <c r="BK457" s="83" t="str">
        <f t="shared" si="223"/>
        <v/>
      </c>
      <c r="BL457" s="82">
        <f>IFERROR(FIND("Solo",consulta_completa__11[[#This Row],[13 - Ocorrências/Ambientes Atingidos]]),0)</f>
        <v>0</v>
      </c>
      <c r="BM457" s="83" t="str">
        <f t="shared" si="224"/>
        <v/>
      </c>
      <c r="BN457" s="82">
        <f>IFERROR(FIND("Águas subterrâneas",consulta_completa__11[[#This Row],[13 - Ocorrências/Ambientes Atingidos]]),0)</f>
        <v>0</v>
      </c>
      <c r="BO457" s="83" t="str">
        <f t="shared" si="225"/>
        <v/>
      </c>
      <c r="BP457" s="82">
        <f>IFERROR(FIND("Atmosfera",consulta_completa__11[[#This Row],[13 - Ocorrências/Ambientes Atingidos]]),0)</f>
        <v>0</v>
      </c>
      <c r="BQ457" s="83" t="str">
        <f t="shared" si="226"/>
        <v/>
      </c>
      <c r="BR457" s="82">
        <f>IFERROR(FIND("Flora",consulta_completa__11[[#This Row],[13 - Ocorrências/Ambientes Atingidos]]),0)</f>
        <v>0</v>
      </c>
      <c r="BS457" s="83" t="str">
        <f t="shared" si="227"/>
        <v/>
      </c>
      <c r="BT457" s="82">
        <f>IFERROR(FIND("Fauna",consulta_completa__11[[#This Row],[13 - Ocorrências/Ambientes Atingidos]]),0)</f>
        <v>0</v>
      </c>
      <c r="BU457" s="83" t="str">
        <f t="shared" si="228"/>
        <v/>
      </c>
      <c r="BV457" s="82">
        <f>IFERROR(FIND("UC federal",consulta_completa__11[[#This Row],[13 - Ocorrências/Ambientes Atingidos]]),0)</f>
        <v>0</v>
      </c>
      <c r="BW457" s="83" t="str">
        <f t="shared" si="229"/>
        <v/>
      </c>
      <c r="BX457" s="82">
        <f>IFERROR(FIND("UC estadual/municipal",consulta_completa__11[[#This Row],[13 - Ocorrências/Ambientes Atingidos]]),0)</f>
        <v>0</v>
      </c>
      <c r="BY457" s="83" t="str">
        <f t="shared" si="230"/>
        <v/>
      </c>
      <c r="BZ457" s="82">
        <f>IFERROR(FIND("Outro(s)",consulta_completa__11[[#This Row],[13 - Ocorrências/Ambientes Atingidos]]),0)</f>
        <v>0</v>
      </c>
      <c r="CA457" s="83" t="str">
        <f t="shared" si="231"/>
        <v/>
      </c>
      <c r="CB457" s="82">
        <f>IFERROR(FIND("Sem dano",consulta_completa__11[[#This Row],[13 - Ocorrências/Ambientes Atingidos]]),0)</f>
        <v>0</v>
      </c>
      <c r="CC457" s="83" t="str">
        <f t="shared" si="232"/>
        <v/>
      </c>
      <c r="CD457" s="82" t="str">
        <f>IF(consulta_completa__11[[#This Row],[13 - Ocorrências/Ambientes Atingidos]]="","X","")</f>
        <v/>
      </c>
      <c r="CE457" s="84">
        <f>IFERROR(FIND("IBAMA",consulta_completa__11[[#This Row],[14 - Inst. Atuando no Local]]),0)</f>
        <v>0</v>
      </c>
      <c r="CF457" s="84" t="str">
        <f t="shared" si="233"/>
        <v/>
      </c>
      <c r="CG457" s="84">
        <f>IFERROR(FIND("OEMA",consulta_completa__11[[#This Row],[14 - Inst. Atuando no Local]]),0)</f>
        <v>0</v>
      </c>
      <c r="CH457" s="84" t="str">
        <f t="shared" si="234"/>
        <v/>
      </c>
      <c r="CI457" s="84">
        <f>IFERROR(FIND("DEFESA CIVIL",consulta_completa__11[[#This Row],[14 - Inst. Atuando no Local]]),0)</f>
        <v>0</v>
      </c>
      <c r="CJ457" s="84" t="str">
        <f t="shared" si="235"/>
        <v/>
      </c>
      <c r="CK457" s="84">
        <f>IFERROR(FIND("CORPO DE BOMBEIROS",consulta_completa__11[[#This Row],[14 - Inst. Atuando no Local]]),0)</f>
        <v>0</v>
      </c>
      <c r="CL457" s="84" t="str">
        <f t="shared" si="236"/>
        <v/>
      </c>
      <c r="CM457" s="84">
        <f>IFERROR(FIND("POLÍCIA RODOVIÁRIA",consulta_completa__11[[#This Row],[14 - Inst. Atuando no Local]]),0)</f>
        <v>0</v>
      </c>
      <c r="CN457" s="84" t="str">
        <f t="shared" si="237"/>
        <v/>
      </c>
      <c r="CO457" s="84">
        <f>IFERROR(FIND("POLÍCIA MILITAR",consulta_completa__11[[#This Row],[14 - Inst. Atuando no Local]]),0)</f>
        <v>0</v>
      </c>
      <c r="CP457" s="84" t="str">
        <f t="shared" si="238"/>
        <v/>
      </c>
      <c r="CQ457" s="84">
        <f>IFERROR(FIND("POLÍCIA CIVIL",consulta_completa__11[[#This Row],[14 - Inst. Atuando no Local]]),0)</f>
        <v>0</v>
      </c>
      <c r="CR457" s="84" t="str">
        <f t="shared" si="239"/>
        <v/>
      </c>
      <c r="CS457" s="84">
        <f>IFERROR(FIND("MARINHA DO BRASIL",consulta_completa__11[[#This Row],[14 - Inst. Atuando no Local]]),0)</f>
        <v>0</v>
      </c>
      <c r="CT457" s="84" t="str">
        <f t="shared" si="240"/>
        <v/>
      </c>
      <c r="CU457" s="84">
        <f>IFERROR(FIND("EMPRESA ESPECIALIZADA EM ATENDIMENTO",consulta_completa__11[[#This Row],[14 - Inst. Atuando no Local]]),0)</f>
        <v>0</v>
      </c>
      <c r="CV457" s="84" t="str">
        <f t="shared" si="241"/>
        <v/>
      </c>
      <c r="CW457" s="84">
        <f>IFERROR(FIND("IBAMA",consulta_completa__11[[#This Row],[14 - Inst. Atuando no Local]]),0)</f>
        <v>0</v>
      </c>
      <c r="CX457" s="84" t="str">
        <f t="shared" si="242"/>
        <v/>
      </c>
      <c r="CY457" s="84" t="str">
        <f>IF(consulta_completa__11[[#This Row],[14 - Inst. Atuando no Local]]="","X","")</f>
        <v/>
      </c>
      <c r="CZ457" s="84">
        <f>IFERROR(FIND("OUTRA (S)",consulta_completa__11[[#This Row],[14 - Inst. Atuando no Local]]),0)</f>
        <v>0</v>
      </c>
      <c r="DA457" s="84" t="str">
        <f t="shared" si="243"/>
        <v/>
      </c>
      <c r="DB457" s="35" t="str">
        <f t="shared" si="244"/>
        <v>Sim</v>
      </c>
      <c r="DC457" s="35" t="str">
        <f t="shared" si="245"/>
        <v>Não</v>
      </c>
      <c r="DD457" s="35" t="str">
        <f t="shared" si="246"/>
        <v>Sim</v>
      </c>
      <c r="DE457" s="87" t="str">
        <f t="shared" si="248"/>
        <v>Federal</v>
      </c>
    </row>
    <row r="458" spans="1:109">
      <c r="A458" s="14">
        <v>20257654000</v>
      </c>
      <c r="B458" s="1">
        <v>45842</v>
      </c>
      <c r="C458" t="s">
        <v>109</v>
      </c>
      <c r="D458" t="s">
        <v>110</v>
      </c>
      <c r="E458" t="s">
        <v>111</v>
      </c>
      <c r="F458" t="s">
        <v>112</v>
      </c>
      <c r="G458" t="s">
        <v>311</v>
      </c>
      <c r="H458" t="s">
        <v>1181</v>
      </c>
      <c r="I458" t="s">
        <v>117</v>
      </c>
      <c r="J458" t="s">
        <v>113</v>
      </c>
      <c r="K458" t="s">
        <v>114</v>
      </c>
      <c r="L458" t="s">
        <v>114</v>
      </c>
      <c r="M458" t="s">
        <v>118</v>
      </c>
      <c r="N458" t="s">
        <v>119</v>
      </c>
      <c r="O458" t="s">
        <v>239</v>
      </c>
      <c r="P458" t="s">
        <v>200</v>
      </c>
      <c r="Q458" t="s">
        <v>122</v>
      </c>
      <c r="R458" t="s">
        <v>123</v>
      </c>
      <c r="S458" t="s">
        <v>124</v>
      </c>
      <c r="T458" t="s">
        <v>4208</v>
      </c>
      <c r="U458" t="s">
        <v>113</v>
      </c>
      <c r="V458" t="s">
        <v>4209</v>
      </c>
      <c r="Z458" t="s">
        <v>4210</v>
      </c>
      <c r="AA458" t="s">
        <v>113</v>
      </c>
      <c r="AB458" t="s">
        <v>2369</v>
      </c>
      <c r="AC458" t="s">
        <v>130</v>
      </c>
      <c r="AD458">
        <v>1</v>
      </c>
      <c r="AE458" t="s">
        <v>603</v>
      </c>
      <c r="AF458" t="s">
        <v>113</v>
      </c>
      <c r="AG458" t="s">
        <v>113</v>
      </c>
      <c r="AH458" t="s">
        <v>131</v>
      </c>
      <c r="AI458" t="s">
        <v>132</v>
      </c>
      <c r="AJ458" t="s">
        <v>131</v>
      </c>
      <c r="AK458" t="s">
        <v>4211</v>
      </c>
      <c r="AL458" t="s">
        <v>4212</v>
      </c>
      <c r="AM458" t="s">
        <v>135</v>
      </c>
      <c r="AN458" t="s">
        <v>113</v>
      </c>
      <c r="AO458" t="s">
        <v>113</v>
      </c>
      <c r="AQ458" t="s">
        <v>136</v>
      </c>
      <c r="AR458" t="s">
        <v>113</v>
      </c>
      <c r="AS458" t="s">
        <v>113</v>
      </c>
      <c r="AT458" t="s">
        <v>4213</v>
      </c>
      <c r="AU458" t="s">
        <v>113</v>
      </c>
      <c r="AW458" t="s">
        <v>159</v>
      </c>
      <c r="AX458" s="82">
        <f>IFERROR(FIND("Óbitos/feridos",consulta_completa__11[[#This Row],[13 - Ocorrências/Ambientes Atingidos]]),0)</f>
        <v>0</v>
      </c>
      <c r="AY458" s="83" t="str">
        <f t="shared" si="218"/>
        <v/>
      </c>
      <c r="AZ458" s="82">
        <f>IFERROR(FIND("População afetada/evacuada",consulta_completa__11[[#This Row],[13 - Ocorrências/Ambientes Atingidos]]),0)</f>
        <v>0</v>
      </c>
      <c r="BA458" s="82" t="str">
        <f t="shared" si="219"/>
        <v/>
      </c>
      <c r="BB458" s="82">
        <f>IFERROR(FIND("Suspensão de abastecimento de água",consulta_completa__11[[#This Row],[13 - Ocorrências/Ambientes Atingidos]]),0)</f>
        <v>0</v>
      </c>
      <c r="BC458" s="83" t="str">
        <f t="shared" si="247"/>
        <v/>
      </c>
      <c r="BD458" s="82">
        <f>IFERROR(FIND("Rio/córrego",consulta_completa__11[[#This Row],[13 - Ocorrências/Ambientes Atingidos]]),0)</f>
        <v>0</v>
      </c>
      <c r="BE458" s="83" t="str">
        <f t="shared" si="220"/>
        <v/>
      </c>
      <c r="BF458" s="82">
        <f>IFERROR(FIND("Lago",consulta_completa__11[[#This Row],[13 - Ocorrências/Ambientes Atingidos]]),0)</f>
        <v>0</v>
      </c>
      <c r="BG458" s="83" t="str">
        <f t="shared" si="221"/>
        <v/>
      </c>
      <c r="BH458" s="82">
        <f>IFERROR(FIND("Mar",consulta_completa__11[[#This Row],[13 - Ocorrências/Ambientes Atingidos]]),0)</f>
        <v>1</v>
      </c>
      <c r="BI458" s="83" t="str">
        <f t="shared" si="222"/>
        <v>X</v>
      </c>
      <c r="BJ458" s="82">
        <f>IFERROR(FIND("Praia",consulta_completa__11[[#This Row],[13 - Ocorrências/Ambientes Atingidos]]),0)</f>
        <v>0</v>
      </c>
      <c r="BK458" s="83" t="str">
        <f t="shared" si="223"/>
        <v/>
      </c>
      <c r="BL458" s="82">
        <f>IFERROR(FIND("Solo",consulta_completa__11[[#This Row],[13 - Ocorrências/Ambientes Atingidos]]),0)</f>
        <v>0</v>
      </c>
      <c r="BM458" s="83" t="str">
        <f t="shared" si="224"/>
        <v/>
      </c>
      <c r="BN458" s="82">
        <f>IFERROR(FIND("Águas subterrâneas",consulta_completa__11[[#This Row],[13 - Ocorrências/Ambientes Atingidos]]),0)</f>
        <v>0</v>
      </c>
      <c r="BO458" s="83" t="str">
        <f t="shared" si="225"/>
        <v/>
      </c>
      <c r="BP458" s="82">
        <f>IFERROR(FIND("Atmosfera",consulta_completa__11[[#This Row],[13 - Ocorrências/Ambientes Atingidos]]),0)</f>
        <v>0</v>
      </c>
      <c r="BQ458" s="83" t="str">
        <f t="shared" si="226"/>
        <v/>
      </c>
      <c r="BR458" s="82">
        <f>IFERROR(FIND("Flora",consulta_completa__11[[#This Row],[13 - Ocorrências/Ambientes Atingidos]]),0)</f>
        <v>0</v>
      </c>
      <c r="BS458" s="83" t="str">
        <f t="shared" si="227"/>
        <v/>
      </c>
      <c r="BT458" s="82">
        <f>IFERROR(FIND("Fauna",consulta_completa__11[[#This Row],[13 - Ocorrências/Ambientes Atingidos]]),0)</f>
        <v>0</v>
      </c>
      <c r="BU458" s="83" t="str">
        <f t="shared" si="228"/>
        <v/>
      </c>
      <c r="BV458" s="82">
        <f>IFERROR(FIND("UC federal",consulta_completa__11[[#This Row],[13 - Ocorrências/Ambientes Atingidos]]),0)</f>
        <v>0</v>
      </c>
      <c r="BW458" s="83" t="str">
        <f t="shared" si="229"/>
        <v/>
      </c>
      <c r="BX458" s="82">
        <f>IFERROR(FIND("UC estadual/municipal",consulta_completa__11[[#This Row],[13 - Ocorrências/Ambientes Atingidos]]),0)</f>
        <v>0</v>
      </c>
      <c r="BY458" s="83" t="str">
        <f t="shared" si="230"/>
        <v/>
      </c>
      <c r="BZ458" s="82">
        <f>IFERROR(FIND("Outro(s)",consulta_completa__11[[#This Row],[13 - Ocorrências/Ambientes Atingidos]]),0)</f>
        <v>0</v>
      </c>
      <c r="CA458" s="83" t="str">
        <f t="shared" si="231"/>
        <v/>
      </c>
      <c r="CB458" s="82">
        <f>IFERROR(FIND("Sem dano",consulta_completa__11[[#This Row],[13 - Ocorrências/Ambientes Atingidos]]),0)</f>
        <v>0</v>
      </c>
      <c r="CC458" s="83" t="str">
        <f t="shared" si="232"/>
        <v/>
      </c>
      <c r="CD458" s="82" t="str">
        <f>IF(consulta_completa__11[[#This Row],[13 - Ocorrências/Ambientes Atingidos]]="","X","")</f>
        <v/>
      </c>
      <c r="CE458" s="84">
        <f>IFERROR(FIND("IBAMA",consulta_completa__11[[#This Row],[14 - Inst. Atuando no Local]]),0)</f>
        <v>0</v>
      </c>
      <c r="CF458" s="84" t="str">
        <f t="shared" si="233"/>
        <v/>
      </c>
      <c r="CG458" s="84">
        <f>IFERROR(FIND("OEMA",consulta_completa__11[[#This Row],[14 - Inst. Atuando no Local]]),0)</f>
        <v>0</v>
      </c>
      <c r="CH458" s="84" t="str">
        <f t="shared" si="234"/>
        <v/>
      </c>
      <c r="CI458" s="84">
        <f>IFERROR(FIND("DEFESA CIVIL",consulta_completa__11[[#This Row],[14 - Inst. Atuando no Local]]),0)</f>
        <v>0</v>
      </c>
      <c r="CJ458" s="84" t="str">
        <f t="shared" si="235"/>
        <v/>
      </c>
      <c r="CK458" s="84">
        <f>IFERROR(FIND("CORPO DE BOMBEIROS",consulta_completa__11[[#This Row],[14 - Inst. Atuando no Local]]),0)</f>
        <v>0</v>
      </c>
      <c r="CL458" s="84" t="str">
        <f t="shared" si="236"/>
        <v/>
      </c>
      <c r="CM458" s="84">
        <f>IFERROR(FIND("POLÍCIA RODOVIÁRIA",consulta_completa__11[[#This Row],[14 - Inst. Atuando no Local]]),0)</f>
        <v>0</v>
      </c>
      <c r="CN458" s="84" t="str">
        <f t="shared" si="237"/>
        <v/>
      </c>
      <c r="CO458" s="84">
        <f>IFERROR(FIND("POLÍCIA MILITAR",consulta_completa__11[[#This Row],[14 - Inst. Atuando no Local]]),0)</f>
        <v>0</v>
      </c>
      <c r="CP458" s="84" t="str">
        <f t="shared" si="238"/>
        <v/>
      </c>
      <c r="CQ458" s="84">
        <f>IFERROR(FIND("POLÍCIA CIVIL",consulta_completa__11[[#This Row],[14 - Inst. Atuando no Local]]),0)</f>
        <v>0</v>
      </c>
      <c r="CR458" s="84" t="str">
        <f t="shared" si="239"/>
        <v/>
      </c>
      <c r="CS458" s="84">
        <f>IFERROR(FIND("MARINHA DO BRASIL",consulta_completa__11[[#This Row],[14 - Inst. Atuando no Local]]),0)</f>
        <v>0</v>
      </c>
      <c r="CT458" s="84" t="str">
        <f t="shared" si="240"/>
        <v/>
      </c>
      <c r="CU458" s="84">
        <f>IFERROR(FIND("EMPRESA ESPECIALIZADA EM ATENDIMENTO",consulta_completa__11[[#This Row],[14 - Inst. Atuando no Local]]),0)</f>
        <v>0</v>
      </c>
      <c r="CV458" s="84" t="str">
        <f t="shared" si="241"/>
        <v/>
      </c>
      <c r="CW458" s="84">
        <f>IFERROR(FIND("IBAMA",consulta_completa__11[[#This Row],[14 - Inst. Atuando no Local]]),0)</f>
        <v>0</v>
      </c>
      <c r="CX458" s="84" t="str">
        <f t="shared" si="242"/>
        <v/>
      </c>
      <c r="CY458" s="84" t="str">
        <f>IF(consulta_completa__11[[#This Row],[14 - Inst. Atuando no Local]]="","X","")</f>
        <v/>
      </c>
      <c r="CZ458" s="84">
        <f>IFERROR(FIND("OUTRA (S)",consulta_completa__11[[#This Row],[14 - Inst. Atuando no Local]]),0)</f>
        <v>0</v>
      </c>
      <c r="DA458" s="84" t="str">
        <f t="shared" si="243"/>
        <v/>
      </c>
      <c r="DB458" s="35" t="str">
        <f t="shared" si="244"/>
        <v>Sim</v>
      </c>
      <c r="DC458" s="35" t="str">
        <f t="shared" si="245"/>
        <v>Não</v>
      </c>
      <c r="DD458" s="35" t="str">
        <f t="shared" si="246"/>
        <v>Sim</v>
      </c>
      <c r="DE458" s="87" t="str">
        <f t="shared" si="248"/>
        <v>Federal</v>
      </c>
    </row>
    <row r="459" spans="1:109">
      <c r="A459" s="14">
        <v>2025763630</v>
      </c>
      <c r="B459" s="1">
        <v>45843</v>
      </c>
      <c r="C459" t="s">
        <v>4214</v>
      </c>
      <c r="D459" t="s">
        <v>180</v>
      </c>
      <c r="E459" t="s">
        <v>286</v>
      </c>
      <c r="F459" t="s">
        <v>139</v>
      </c>
      <c r="G459" t="s">
        <v>113</v>
      </c>
      <c r="H459" t="s">
        <v>114</v>
      </c>
      <c r="I459" t="s">
        <v>114</v>
      </c>
      <c r="J459" t="s">
        <v>113</v>
      </c>
      <c r="K459" t="s">
        <v>114</v>
      </c>
      <c r="L459" t="s">
        <v>114</v>
      </c>
      <c r="M459" t="s">
        <v>810</v>
      </c>
      <c r="N459" t="s">
        <v>4215</v>
      </c>
      <c r="O459" t="s">
        <v>120</v>
      </c>
      <c r="P459" t="s">
        <v>229</v>
      </c>
      <c r="Q459" t="s">
        <v>230</v>
      </c>
      <c r="R459" t="s">
        <v>123</v>
      </c>
      <c r="S459" t="s">
        <v>113</v>
      </c>
      <c r="T459" t="s">
        <v>4216</v>
      </c>
      <c r="U459" t="s">
        <v>4217</v>
      </c>
      <c r="V459" t="s">
        <v>4218</v>
      </c>
      <c r="Z459" t="s">
        <v>4219</v>
      </c>
      <c r="AA459" t="s">
        <v>113</v>
      </c>
      <c r="AB459" t="s">
        <v>4220</v>
      </c>
      <c r="AC459" t="s">
        <v>4221</v>
      </c>
      <c r="AD459">
        <v>0</v>
      </c>
      <c r="AE459" t="s">
        <v>113</v>
      </c>
      <c r="AF459" t="s">
        <v>113</v>
      </c>
      <c r="AG459" t="s">
        <v>113</v>
      </c>
      <c r="AH459" t="s">
        <v>131</v>
      </c>
      <c r="AI459" t="s">
        <v>131</v>
      </c>
      <c r="AJ459" t="s">
        <v>131</v>
      </c>
      <c r="AK459" t="s">
        <v>4222</v>
      </c>
      <c r="AL459" t="s">
        <v>113</v>
      </c>
      <c r="AM459" t="s">
        <v>1702</v>
      </c>
      <c r="AN459" t="s">
        <v>3692</v>
      </c>
      <c r="AO459" t="s">
        <v>1703</v>
      </c>
      <c r="AP459">
        <v>11934123210</v>
      </c>
      <c r="AQ459" t="s">
        <v>1704</v>
      </c>
      <c r="AR459" t="s">
        <v>113</v>
      </c>
      <c r="AS459" t="s">
        <v>113</v>
      </c>
      <c r="AT459" t="s">
        <v>113</v>
      </c>
      <c r="AU459" t="s">
        <v>113</v>
      </c>
      <c r="AW459" t="s">
        <v>113</v>
      </c>
      <c r="AX459" s="82">
        <f>IFERROR(FIND("Óbitos/feridos",consulta_completa__11[[#This Row],[13 - Ocorrências/Ambientes Atingidos]]),0)</f>
        <v>0</v>
      </c>
      <c r="AY459" s="83" t="str">
        <f t="shared" si="218"/>
        <v/>
      </c>
      <c r="AZ459" s="82">
        <f>IFERROR(FIND("População afetada/evacuada",consulta_completa__11[[#This Row],[13 - Ocorrências/Ambientes Atingidos]]),0)</f>
        <v>0</v>
      </c>
      <c r="BA459" s="82" t="str">
        <f t="shared" si="219"/>
        <v/>
      </c>
      <c r="BB459" s="82">
        <f>IFERROR(FIND("Suspensão de abastecimento de água",consulta_completa__11[[#This Row],[13 - Ocorrências/Ambientes Atingidos]]),0)</f>
        <v>0</v>
      </c>
      <c r="BC459" s="83" t="str">
        <f t="shared" si="247"/>
        <v/>
      </c>
      <c r="BD459" s="82">
        <f>IFERROR(FIND("Rio/córrego",consulta_completa__11[[#This Row],[13 - Ocorrências/Ambientes Atingidos]]),0)</f>
        <v>1</v>
      </c>
      <c r="BE459" s="83" t="str">
        <f t="shared" si="220"/>
        <v>X</v>
      </c>
      <c r="BF459" s="82">
        <f>IFERROR(FIND("Lago",consulta_completa__11[[#This Row],[13 - Ocorrências/Ambientes Atingidos]]),0)</f>
        <v>0</v>
      </c>
      <c r="BG459" s="83" t="str">
        <f t="shared" si="221"/>
        <v/>
      </c>
      <c r="BH459" s="82">
        <f>IFERROR(FIND("Mar",consulta_completa__11[[#This Row],[13 - Ocorrências/Ambientes Atingidos]]),0)</f>
        <v>0</v>
      </c>
      <c r="BI459" s="83" t="str">
        <f t="shared" si="222"/>
        <v/>
      </c>
      <c r="BJ459" s="82">
        <f>IFERROR(FIND("Praia",consulta_completa__11[[#This Row],[13 - Ocorrências/Ambientes Atingidos]]),0)</f>
        <v>0</v>
      </c>
      <c r="BK459" s="83" t="str">
        <f t="shared" si="223"/>
        <v/>
      </c>
      <c r="BL459" s="82">
        <f>IFERROR(FIND("Solo",consulta_completa__11[[#This Row],[13 - Ocorrências/Ambientes Atingidos]]),0)</f>
        <v>14</v>
      </c>
      <c r="BM459" s="83" t="str">
        <f t="shared" si="224"/>
        <v>X</v>
      </c>
      <c r="BN459" s="82">
        <f>IFERROR(FIND("Águas subterrâneas",consulta_completa__11[[#This Row],[13 - Ocorrências/Ambientes Atingidos]]),0)</f>
        <v>0</v>
      </c>
      <c r="BO459" s="83" t="str">
        <f t="shared" si="225"/>
        <v/>
      </c>
      <c r="BP459" s="82">
        <f>IFERROR(FIND("Atmosfera",consulta_completa__11[[#This Row],[13 - Ocorrências/Ambientes Atingidos]]),0)</f>
        <v>0</v>
      </c>
      <c r="BQ459" s="83" t="str">
        <f t="shared" si="226"/>
        <v/>
      </c>
      <c r="BR459" s="82">
        <f>IFERROR(FIND("Flora",consulta_completa__11[[#This Row],[13 - Ocorrências/Ambientes Atingidos]]),0)</f>
        <v>0</v>
      </c>
      <c r="BS459" s="83" t="str">
        <f t="shared" si="227"/>
        <v/>
      </c>
      <c r="BT459" s="82">
        <f>IFERROR(FIND("Fauna",consulta_completa__11[[#This Row],[13 - Ocorrências/Ambientes Atingidos]]),0)</f>
        <v>0</v>
      </c>
      <c r="BU459" s="83" t="str">
        <f t="shared" si="228"/>
        <v/>
      </c>
      <c r="BV459" s="82">
        <f>IFERROR(FIND("UC federal",consulta_completa__11[[#This Row],[13 - Ocorrências/Ambientes Atingidos]]),0)</f>
        <v>0</v>
      </c>
      <c r="BW459" s="83" t="str">
        <f t="shared" si="229"/>
        <v/>
      </c>
      <c r="BX459" s="82">
        <f>IFERROR(FIND("UC estadual/municipal",consulta_completa__11[[#This Row],[13 - Ocorrências/Ambientes Atingidos]]),0)</f>
        <v>0</v>
      </c>
      <c r="BY459" s="83" t="str">
        <f t="shared" si="230"/>
        <v/>
      </c>
      <c r="BZ459" s="82">
        <f>IFERROR(FIND("Outro(s)",consulta_completa__11[[#This Row],[13 - Ocorrências/Ambientes Atingidos]]),0)</f>
        <v>0</v>
      </c>
      <c r="CA459" s="83" t="str">
        <f t="shared" si="231"/>
        <v/>
      </c>
      <c r="CB459" s="82">
        <f>IFERROR(FIND("Sem dano",consulta_completa__11[[#This Row],[13 - Ocorrências/Ambientes Atingidos]]),0)</f>
        <v>0</v>
      </c>
      <c r="CC459" s="83" t="str">
        <f t="shared" si="232"/>
        <v/>
      </c>
      <c r="CD459" s="82" t="str">
        <f>IF(consulta_completa__11[[#This Row],[13 - Ocorrências/Ambientes Atingidos]]="","X","")</f>
        <v/>
      </c>
      <c r="CE459" s="84">
        <f>IFERROR(FIND("IBAMA",consulta_completa__11[[#This Row],[14 - Inst. Atuando no Local]]),0)</f>
        <v>0</v>
      </c>
      <c r="CF459" s="84" t="str">
        <f t="shared" si="233"/>
        <v/>
      </c>
      <c r="CG459" s="84">
        <f>IFERROR(FIND("OEMA",consulta_completa__11[[#This Row],[14 - Inst. Atuando no Local]]),0)</f>
        <v>0</v>
      </c>
      <c r="CH459" s="84" t="str">
        <f t="shared" si="234"/>
        <v/>
      </c>
      <c r="CI459" s="84">
        <f>IFERROR(FIND("DEFESA CIVIL",consulta_completa__11[[#This Row],[14 - Inst. Atuando no Local]]),0)</f>
        <v>0</v>
      </c>
      <c r="CJ459" s="84" t="str">
        <f t="shared" si="235"/>
        <v/>
      </c>
      <c r="CK459" s="84">
        <f>IFERROR(FIND("CORPO DE BOMBEIROS",consulta_completa__11[[#This Row],[14 - Inst. Atuando no Local]]),0)</f>
        <v>0</v>
      </c>
      <c r="CL459" s="84" t="str">
        <f t="shared" si="236"/>
        <v/>
      </c>
      <c r="CM459" s="84">
        <f>IFERROR(FIND("POLÍCIA RODOVIÁRIA",consulta_completa__11[[#This Row],[14 - Inst. Atuando no Local]]),0)</f>
        <v>0</v>
      </c>
      <c r="CN459" s="84" t="str">
        <f t="shared" si="237"/>
        <v/>
      </c>
      <c r="CO459" s="84">
        <f>IFERROR(FIND("POLÍCIA MILITAR",consulta_completa__11[[#This Row],[14 - Inst. Atuando no Local]]),0)</f>
        <v>0</v>
      </c>
      <c r="CP459" s="84" t="str">
        <f t="shared" si="238"/>
        <v/>
      </c>
      <c r="CQ459" s="84">
        <f>IFERROR(FIND("POLÍCIA CIVIL",consulta_completa__11[[#This Row],[14 - Inst. Atuando no Local]]),0)</f>
        <v>0</v>
      </c>
      <c r="CR459" s="84" t="str">
        <f t="shared" si="239"/>
        <v/>
      </c>
      <c r="CS459" s="84">
        <f>IFERROR(FIND("MARINHA DO BRASIL",consulta_completa__11[[#This Row],[14 - Inst. Atuando no Local]]),0)</f>
        <v>0</v>
      </c>
      <c r="CT459" s="84" t="str">
        <f t="shared" si="240"/>
        <v/>
      </c>
      <c r="CU459" s="84">
        <f>IFERROR(FIND("EMPRESA ESPECIALIZADA EM ATENDIMENTO",consulta_completa__11[[#This Row],[14 - Inst. Atuando no Local]]),0)</f>
        <v>0</v>
      </c>
      <c r="CV459" s="84" t="str">
        <f t="shared" si="241"/>
        <v/>
      </c>
      <c r="CW459" s="84">
        <f>IFERROR(FIND("IBAMA",consulta_completa__11[[#This Row],[14 - Inst. Atuando no Local]]),0)</f>
        <v>0</v>
      </c>
      <c r="CX459" s="84" t="str">
        <f t="shared" si="242"/>
        <v/>
      </c>
      <c r="CY459" s="84" t="str">
        <f>IF(consulta_completa__11[[#This Row],[14 - Inst. Atuando no Local]]="","X","")</f>
        <v/>
      </c>
      <c r="CZ459" s="84">
        <f>IFERROR(FIND("OUTRA (S)",consulta_completa__11[[#This Row],[14 - Inst. Atuando no Local]]),0)</f>
        <v>0</v>
      </c>
      <c r="DA459" s="84" t="str">
        <f t="shared" si="243"/>
        <v/>
      </c>
      <c r="DB459" s="35" t="str">
        <f t="shared" si="244"/>
        <v>Sim</v>
      </c>
      <c r="DC459" s="35" t="str">
        <f t="shared" si="245"/>
        <v>Não</v>
      </c>
      <c r="DD459" s="35" t="str">
        <f t="shared" si="246"/>
        <v>Sim</v>
      </c>
      <c r="DE459" s="87" t="str">
        <f t="shared" si="248"/>
        <v>Sem informação</v>
      </c>
    </row>
    <row r="460" spans="1:109">
      <c r="A460" s="14">
        <v>20257618055</v>
      </c>
      <c r="B460" s="1">
        <v>45843</v>
      </c>
      <c r="C460" t="s">
        <v>109</v>
      </c>
      <c r="D460" t="s">
        <v>110</v>
      </c>
      <c r="E460" t="s">
        <v>452</v>
      </c>
      <c r="F460" t="s">
        <v>112</v>
      </c>
      <c r="G460" t="s">
        <v>113</v>
      </c>
      <c r="H460" t="s">
        <v>114</v>
      </c>
      <c r="I460" t="s">
        <v>114</v>
      </c>
      <c r="J460" t="s">
        <v>562</v>
      </c>
      <c r="K460" t="s">
        <v>1400</v>
      </c>
      <c r="L460" t="s">
        <v>117</v>
      </c>
      <c r="M460" t="s">
        <v>118</v>
      </c>
      <c r="N460" t="s">
        <v>119</v>
      </c>
      <c r="O460" t="s">
        <v>239</v>
      </c>
      <c r="P460" t="s">
        <v>229</v>
      </c>
      <c r="Q460" t="s">
        <v>143</v>
      </c>
      <c r="R460" t="s">
        <v>123</v>
      </c>
      <c r="S460" t="s">
        <v>201</v>
      </c>
      <c r="T460" t="s">
        <v>4223</v>
      </c>
      <c r="U460" t="s">
        <v>4224</v>
      </c>
      <c r="V460" t="s">
        <v>4225</v>
      </c>
      <c r="W460" t="b">
        <v>1</v>
      </c>
      <c r="Z460" t="s">
        <v>409</v>
      </c>
      <c r="AA460" t="s">
        <v>113</v>
      </c>
      <c r="AB460" t="s">
        <v>206</v>
      </c>
      <c r="AC460" t="s">
        <v>207</v>
      </c>
      <c r="AD460">
        <v>1</v>
      </c>
      <c r="AE460" t="s">
        <v>206</v>
      </c>
      <c r="AF460" t="s">
        <v>113</v>
      </c>
      <c r="AG460" t="s">
        <v>113</v>
      </c>
      <c r="AH460" t="s">
        <v>131</v>
      </c>
      <c r="AI460" t="s">
        <v>132</v>
      </c>
      <c r="AJ460" t="s">
        <v>131</v>
      </c>
      <c r="AK460" t="s">
        <v>4226</v>
      </c>
      <c r="AL460" t="s">
        <v>4227</v>
      </c>
      <c r="AM460" t="s">
        <v>210</v>
      </c>
      <c r="AN460" t="s">
        <v>113</v>
      </c>
      <c r="AO460" t="s">
        <v>113</v>
      </c>
      <c r="AQ460" t="s">
        <v>211</v>
      </c>
      <c r="AR460" t="s">
        <v>113</v>
      </c>
      <c r="AS460" t="s">
        <v>4228</v>
      </c>
      <c r="AT460" t="s">
        <v>113</v>
      </c>
      <c r="AU460" t="s">
        <v>113</v>
      </c>
      <c r="AW460" t="s">
        <v>159</v>
      </c>
      <c r="AX460" s="82">
        <f>IFERROR(FIND("Óbitos/feridos",consulta_completa__11[[#This Row],[13 - Ocorrências/Ambientes Atingidos]]),0)</f>
        <v>0</v>
      </c>
      <c r="AY460" s="83" t="str">
        <f t="shared" si="218"/>
        <v/>
      </c>
      <c r="AZ460" s="82">
        <f>IFERROR(FIND("População afetada/evacuada",consulta_completa__11[[#This Row],[13 - Ocorrências/Ambientes Atingidos]]),0)</f>
        <v>0</v>
      </c>
      <c r="BA460" s="82" t="str">
        <f t="shared" si="219"/>
        <v/>
      </c>
      <c r="BB460" s="82">
        <f>IFERROR(FIND("Suspensão de abastecimento de água",consulta_completa__11[[#This Row],[13 - Ocorrências/Ambientes Atingidos]]),0)</f>
        <v>0</v>
      </c>
      <c r="BC460" s="83" t="str">
        <f t="shared" si="247"/>
        <v/>
      </c>
      <c r="BD460" s="82">
        <f>IFERROR(FIND("Rio/córrego",consulta_completa__11[[#This Row],[13 - Ocorrências/Ambientes Atingidos]]),0)</f>
        <v>0</v>
      </c>
      <c r="BE460" s="83" t="str">
        <f t="shared" si="220"/>
        <v/>
      </c>
      <c r="BF460" s="82">
        <f>IFERROR(FIND("Lago",consulta_completa__11[[#This Row],[13 - Ocorrências/Ambientes Atingidos]]),0)</f>
        <v>0</v>
      </c>
      <c r="BG460" s="83" t="str">
        <f t="shared" si="221"/>
        <v/>
      </c>
      <c r="BH460" s="82">
        <f>IFERROR(FIND("Mar",consulta_completa__11[[#This Row],[13 - Ocorrências/Ambientes Atingidos]]),0)</f>
        <v>1</v>
      </c>
      <c r="BI460" s="83" t="str">
        <f t="shared" si="222"/>
        <v>X</v>
      </c>
      <c r="BJ460" s="82">
        <f>IFERROR(FIND("Praia",consulta_completa__11[[#This Row],[13 - Ocorrências/Ambientes Atingidos]]),0)</f>
        <v>0</v>
      </c>
      <c r="BK460" s="83" t="str">
        <f t="shared" si="223"/>
        <v/>
      </c>
      <c r="BL460" s="82">
        <f>IFERROR(FIND("Solo",consulta_completa__11[[#This Row],[13 - Ocorrências/Ambientes Atingidos]]),0)</f>
        <v>0</v>
      </c>
      <c r="BM460" s="83" t="str">
        <f t="shared" si="224"/>
        <v/>
      </c>
      <c r="BN460" s="82">
        <f>IFERROR(FIND("Águas subterrâneas",consulta_completa__11[[#This Row],[13 - Ocorrências/Ambientes Atingidos]]),0)</f>
        <v>0</v>
      </c>
      <c r="BO460" s="83" t="str">
        <f t="shared" si="225"/>
        <v/>
      </c>
      <c r="BP460" s="82">
        <f>IFERROR(FIND("Atmosfera",consulta_completa__11[[#This Row],[13 - Ocorrências/Ambientes Atingidos]]),0)</f>
        <v>0</v>
      </c>
      <c r="BQ460" s="83" t="str">
        <f t="shared" si="226"/>
        <v/>
      </c>
      <c r="BR460" s="82">
        <f>IFERROR(FIND("Flora",consulta_completa__11[[#This Row],[13 - Ocorrências/Ambientes Atingidos]]),0)</f>
        <v>0</v>
      </c>
      <c r="BS460" s="83" t="str">
        <f t="shared" si="227"/>
        <v/>
      </c>
      <c r="BT460" s="82">
        <f>IFERROR(FIND("Fauna",consulta_completa__11[[#This Row],[13 - Ocorrências/Ambientes Atingidos]]),0)</f>
        <v>0</v>
      </c>
      <c r="BU460" s="83" t="str">
        <f t="shared" si="228"/>
        <v/>
      </c>
      <c r="BV460" s="82">
        <f>IFERROR(FIND("UC federal",consulta_completa__11[[#This Row],[13 - Ocorrências/Ambientes Atingidos]]),0)</f>
        <v>0</v>
      </c>
      <c r="BW460" s="83" t="str">
        <f t="shared" si="229"/>
        <v/>
      </c>
      <c r="BX460" s="82">
        <f>IFERROR(FIND("UC estadual/municipal",consulta_completa__11[[#This Row],[13 - Ocorrências/Ambientes Atingidos]]),0)</f>
        <v>0</v>
      </c>
      <c r="BY460" s="83" t="str">
        <f t="shared" si="230"/>
        <v/>
      </c>
      <c r="BZ460" s="82">
        <f>IFERROR(FIND("Outro(s)",consulta_completa__11[[#This Row],[13 - Ocorrências/Ambientes Atingidos]]),0)</f>
        <v>0</v>
      </c>
      <c r="CA460" s="83" t="str">
        <f t="shared" si="231"/>
        <v/>
      </c>
      <c r="CB460" s="82">
        <f>IFERROR(FIND("Sem dano",consulta_completa__11[[#This Row],[13 - Ocorrências/Ambientes Atingidos]]),0)</f>
        <v>0</v>
      </c>
      <c r="CC460" s="83" t="str">
        <f t="shared" si="232"/>
        <v/>
      </c>
      <c r="CD460" s="82" t="str">
        <f>IF(consulta_completa__11[[#This Row],[13 - Ocorrências/Ambientes Atingidos]]="","X","")</f>
        <v/>
      </c>
      <c r="CE460" s="84">
        <f>IFERROR(FIND("IBAMA",consulta_completa__11[[#This Row],[14 - Inst. Atuando no Local]]),0)</f>
        <v>0</v>
      </c>
      <c r="CF460" s="84" t="str">
        <f t="shared" si="233"/>
        <v/>
      </c>
      <c r="CG460" s="84">
        <f>IFERROR(FIND("OEMA",consulta_completa__11[[#This Row],[14 - Inst. Atuando no Local]]),0)</f>
        <v>0</v>
      </c>
      <c r="CH460" s="84" t="str">
        <f t="shared" si="234"/>
        <v/>
      </c>
      <c r="CI460" s="84">
        <f>IFERROR(FIND("DEFESA CIVIL",consulta_completa__11[[#This Row],[14 - Inst. Atuando no Local]]),0)</f>
        <v>0</v>
      </c>
      <c r="CJ460" s="84" t="str">
        <f t="shared" si="235"/>
        <v/>
      </c>
      <c r="CK460" s="84">
        <f>IFERROR(FIND("CORPO DE BOMBEIROS",consulta_completa__11[[#This Row],[14 - Inst. Atuando no Local]]),0)</f>
        <v>0</v>
      </c>
      <c r="CL460" s="84" t="str">
        <f t="shared" si="236"/>
        <v/>
      </c>
      <c r="CM460" s="84">
        <f>IFERROR(FIND("POLÍCIA RODOVIÁRIA",consulta_completa__11[[#This Row],[14 - Inst. Atuando no Local]]),0)</f>
        <v>0</v>
      </c>
      <c r="CN460" s="84" t="str">
        <f t="shared" si="237"/>
        <v/>
      </c>
      <c r="CO460" s="84">
        <f>IFERROR(FIND("POLÍCIA MILITAR",consulta_completa__11[[#This Row],[14 - Inst. Atuando no Local]]),0)</f>
        <v>0</v>
      </c>
      <c r="CP460" s="84" t="str">
        <f t="shared" si="238"/>
        <v/>
      </c>
      <c r="CQ460" s="84">
        <f>IFERROR(FIND("POLÍCIA CIVIL",consulta_completa__11[[#This Row],[14 - Inst. Atuando no Local]]),0)</f>
        <v>0</v>
      </c>
      <c r="CR460" s="84" t="str">
        <f t="shared" si="239"/>
        <v/>
      </c>
      <c r="CS460" s="84">
        <f>IFERROR(FIND("MARINHA DO BRASIL",consulta_completa__11[[#This Row],[14 - Inst. Atuando no Local]]),0)</f>
        <v>0</v>
      </c>
      <c r="CT460" s="84" t="str">
        <f t="shared" si="240"/>
        <v/>
      </c>
      <c r="CU460" s="84">
        <f>IFERROR(FIND("EMPRESA ESPECIALIZADA EM ATENDIMENTO",consulta_completa__11[[#This Row],[14 - Inst. Atuando no Local]]),0)</f>
        <v>0</v>
      </c>
      <c r="CV460" s="84" t="str">
        <f t="shared" si="241"/>
        <v/>
      </c>
      <c r="CW460" s="84">
        <f>IFERROR(FIND("IBAMA",consulta_completa__11[[#This Row],[14 - Inst. Atuando no Local]]),0)</f>
        <v>0</v>
      </c>
      <c r="CX460" s="84" t="str">
        <f t="shared" si="242"/>
        <v/>
      </c>
      <c r="CY460" s="84" t="str">
        <f>IF(consulta_completa__11[[#This Row],[14 - Inst. Atuando no Local]]="","X","")</f>
        <v/>
      </c>
      <c r="CZ460" s="84">
        <f>IFERROR(FIND("OUTRA (S)",consulta_completa__11[[#This Row],[14 - Inst. Atuando no Local]]),0)</f>
        <v>0</v>
      </c>
      <c r="DA460" s="84" t="str">
        <f t="shared" si="243"/>
        <v/>
      </c>
      <c r="DB460" s="35" t="str">
        <f t="shared" si="244"/>
        <v>Sim</v>
      </c>
      <c r="DC460" s="35" t="str">
        <f t="shared" si="245"/>
        <v>Não</v>
      </c>
      <c r="DD460" s="35" t="str">
        <f t="shared" si="246"/>
        <v>Sim</v>
      </c>
      <c r="DE460" s="87" t="str">
        <f t="shared" si="248"/>
        <v>Federal</v>
      </c>
    </row>
    <row r="461" spans="1:109">
      <c r="A461" s="14">
        <v>20257832404</v>
      </c>
      <c r="B461" s="1">
        <v>45843</v>
      </c>
      <c r="C461" t="s">
        <v>3551</v>
      </c>
      <c r="D461" t="s">
        <v>998</v>
      </c>
      <c r="E461" t="s">
        <v>286</v>
      </c>
      <c r="F461" t="s">
        <v>1202</v>
      </c>
      <c r="G461" t="s">
        <v>4229</v>
      </c>
      <c r="H461" t="s">
        <v>4230</v>
      </c>
      <c r="I461" t="s">
        <v>1352</v>
      </c>
      <c r="J461" t="s">
        <v>113</v>
      </c>
      <c r="K461" t="s">
        <v>114</v>
      </c>
      <c r="L461" t="s">
        <v>114</v>
      </c>
      <c r="M461" t="s">
        <v>3488</v>
      </c>
      <c r="N461" t="s">
        <v>650</v>
      </c>
      <c r="O461" t="s">
        <v>120</v>
      </c>
      <c r="P461" t="s">
        <v>229</v>
      </c>
      <c r="Q461" t="s">
        <v>122</v>
      </c>
      <c r="R461" t="s">
        <v>123</v>
      </c>
      <c r="S461" t="s">
        <v>113</v>
      </c>
      <c r="T461" t="s">
        <v>4231</v>
      </c>
      <c r="U461" t="s">
        <v>4232</v>
      </c>
      <c r="V461" t="s">
        <v>113</v>
      </c>
      <c r="Z461" t="s">
        <v>291</v>
      </c>
      <c r="AA461" t="s">
        <v>4233</v>
      </c>
      <c r="AB461" t="s">
        <v>4234</v>
      </c>
      <c r="AC461" t="s">
        <v>4235</v>
      </c>
      <c r="AD461">
        <v>2</v>
      </c>
      <c r="AE461" t="s">
        <v>3655</v>
      </c>
      <c r="AF461" t="s">
        <v>113</v>
      </c>
      <c r="AG461" t="s">
        <v>113</v>
      </c>
      <c r="AH461" t="s">
        <v>131</v>
      </c>
      <c r="AI461" t="s">
        <v>131</v>
      </c>
      <c r="AJ461" t="s">
        <v>131</v>
      </c>
      <c r="AK461" t="s">
        <v>4236</v>
      </c>
      <c r="AL461" t="s">
        <v>113</v>
      </c>
      <c r="AM461" t="s">
        <v>692</v>
      </c>
      <c r="AN461" t="s">
        <v>693</v>
      </c>
      <c r="AO461" t="s">
        <v>1062</v>
      </c>
      <c r="AP461">
        <v>6236238900</v>
      </c>
      <c r="AQ461" t="s">
        <v>695</v>
      </c>
      <c r="AR461" t="s">
        <v>113</v>
      </c>
      <c r="AS461" t="s">
        <v>113</v>
      </c>
      <c r="AT461" t="s">
        <v>113</v>
      </c>
      <c r="AU461" t="s">
        <v>113</v>
      </c>
      <c r="AW461" t="s">
        <v>113</v>
      </c>
      <c r="AX461" s="82">
        <f>IFERROR(FIND("Óbitos/feridos",consulta_completa__11[[#This Row],[13 - Ocorrências/Ambientes Atingidos]]),0)</f>
        <v>0</v>
      </c>
      <c r="AY461" s="83" t="str">
        <f t="shared" si="218"/>
        <v/>
      </c>
      <c r="AZ461" s="82">
        <f>IFERROR(FIND("População afetada/evacuada",consulta_completa__11[[#This Row],[13 - Ocorrências/Ambientes Atingidos]]),0)</f>
        <v>0</v>
      </c>
      <c r="BA461" s="82" t="str">
        <f t="shared" si="219"/>
        <v/>
      </c>
      <c r="BB461" s="82">
        <f>IFERROR(FIND("Suspensão de abastecimento de água",consulta_completa__11[[#This Row],[13 - Ocorrências/Ambientes Atingidos]]),0)</f>
        <v>0</v>
      </c>
      <c r="BC461" s="83" t="str">
        <f t="shared" si="247"/>
        <v/>
      </c>
      <c r="BD461" s="82">
        <f>IFERROR(FIND("Rio/córrego",consulta_completa__11[[#This Row],[13 - Ocorrências/Ambientes Atingidos]]),0)</f>
        <v>0</v>
      </c>
      <c r="BE461" s="83" t="str">
        <f t="shared" si="220"/>
        <v/>
      </c>
      <c r="BF461" s="82">
        <f>IFERROR(FIND("Lago",consulta_completa__11[[#This Row],[13 - Ocorrências/Ambientes Atingidos]]),0)</f>
        <v>0</v>
      </c>
      <c r="BG461" s="83" t="str">
        <f t="shared" si="221"/>
        <v/>
      </c>
      <c r="BH461" s="82">
        <f>IFERROR(FIND("Mar",consulta_completa__11[[#This Row],[13 - Ocorrências/Ambientes Atingidos]]),0)</f>
        <v>0</v>
      </c>
      <c r="BI461" s="83" t="str">
        <f t="shared" si="222"/>
        <v/>
      </c>
      <c r="BJ461" s="82">
        <f>IFERROR(FIND("Praia",consulta_completa__11[[#This Row],[13 - Ocorrências/Ambientes Atingidos]]),0)</f>
        <v>0</v>
      </c>
      <c r="BK461" s="83" t="str">
        <f t="shared" si="223"/>
        <v/>
      </c>
      <c r="BL461" s="82">
        <f>IFERROR(FIND("Solo",consulta_completa__11[[#This Row],[13 - Ocorrências/Ambientes Atingidos]]),0)</f>
        <v>1</v>
      </c>
      <c r="BM461" s="83" t="str">
        <f t="shared" si="224"/>
        <v>X</v>
      </c>
      <c r="BN461" s="82">
        <f>IFERROR(FIND("Águas subterrâneas",consulta_completa__11[[#This Row],[13 - Ocorrências/Ambientes Atingidos]]),0)</f>
        <v>0</v>
      </c>
      <c r="BO461" s="83" t="str">
        <f t="shared" si="225"/>
        <v/>
      </c>
      <c r="BP461" s="82">
        <f>IFERROR(FIND("Atmosfera",consulta_completa__11[[#This Row],[13 - Ocorrências/Ambientes Atingidos]]),0)</f>
        <v>7</v>
      </c>
      <c r="BQ461" s="83" t="str">
        <f t="shared" si="226"/>
        <v>X</v>
      </c>
      <c r="BR461" s="82">
        <f>IFERROR(FIND("Flora",consulta_completa__11[[#This Row],[13 - Ocorrências/Ambientes Atingidos]]),0)</f>
        <v>18</v>
      </c>
      <c r="BS461" s="83" t="str">
        <f t="shared" si="227"/>
        <v>X</v>
      </c>
      <c r="BT461" s="82">
        <f>IFERROR(FIND("Fauna",consulta_completa__11[[#This Row],[13 - Ocorrências/Ambientes Atingidos]]),0)</f>
        <v>0</v>
      </c>
      <c r="BU461" s="83" t="str">
        <f t="shared" si="228"/>
        <v/>
      </c>
      <c r="BV461" s="82">
        <f>IFERROR(FIND("UC federal",consulta_completa__11[[#This Row],[13 - Ocorrências/Ambientes Atingidos]]),0)</f>
        <v>0</v>
      </c>
      <c r="BW461" s="83" t="str">
        <f t="shared" si="229"/>
        <v/>
      </c>
      <c r="BX461" s="82">
        <f>IFERROR(FIND("UC estadual/municipal",consulta_completa__11[[#This Row],[13 - Ocorrências/Ambientes Atingidos]]),0)</f>
        <v>0</v>
      </c>
      <c r="BY461" s="83" t="str">
        <f t="shared" si="230"/>
        <v/>
      </c>
      <c r="BZ461" s="82">
        <f>IFERROR(FIND("Outro(s)",consulta_completa__11[[#This Row],[13 - Ocorrências/Ambientes Atingidos]]),0)</f>
        <v>0</v>
      </c>
      <c r="CA461" s="83" t="str">
        <f t="shared" si="231"/>
        <v/>
      </c>
      <c r="CB461" s="82">
        <f>IFERROR(FIND("Sem dano",consulta_completa__11[[#This Row],[13 - Ocorrências/Ambientes Atingidos]]),0)</f>
        <v>0</v>
      </c>
      <c r="CC461" s="83" t="str">
        <f t="shared" si="232"/>
        <v/>
      </c>
      <c r="CD461" s="82" t="str">
        <f>IF(consulta_completa__11[[#This Row],[13 - Ocorrências/Ambientes Atingidos]]="","X","")</f>
        <v/>
      </c>
      <c r="CE461" s="84">
        <f>IFERROR(FIND("IBAMA",consulta_completa__11[[#This Row],[14 - Inst. Atuando no Local]]),0)</f>
        <v>0</v>
      </c>
      <c r="CF461" s="84" t="str">
        <f t="shared" si="233"/>
        <v/>
      </c>
      <c r="CG461" s="84">
        <f>IFERROR(FIND("OEMA",consulta_completa__11[[#This Row],[14 - Inst. Atuando no Local]]),0)</f>
        <v>0</v>
      </c>
      <c r="CH461" s="84" t="str">
        <f t="shared" si="234"/>
        <v/>
      </c>
      <c r="CI461" s="84">
        <f>IFERROR(FIND("DEFESA CIVIL",consulta_completa__11[[#This Row],[14 - Inst. Atuando no Local]]),0)</f>
        <v>0</v>
      </c>
      <c r="CJ461" s="84" t="str">
        <f t="shared" si="235"/>
        <v/>
      </c>
      <c r="CK461" s="84">
        <f>IFERROR(FIND("CORPO DE BOMBEIROS",consulta_completa__11[[#This Row],[14 - Inst. Atuando no Local]]),0)</f>
        <v>0</v>
      </c>
      <c r="CL461" s="84" t="str">
        <f t="shared" si="236"/>
        <v/>
      </c>
      <c r="CM461" s="84">
        <f>IFERROR(FIND("POLÍCIA RODOVIÁRIA",consulta_completa__11[[#This Row],[14 - Inst. Atuando no Local]]),0)</f>
        <v>0</v>
      </c>
      <c r="CN461" s="84" t="str">
        <f t="shared" si="237"/>
        <v/>
      </c>
      <c r="CO461" s="84">
        <f>IFERROR(FIND("POLÍCIA MILITAR",consulta_completa__11[[#This Row],[14 - Inst. Atuando no Local]]),0)</f>
        <v>0</v>
      </c>
      <c r="CP461" s="84" t="str">
        <f t="shared" si="238"/>
        <v/>
      </c>
      <c r="CQ461" s="84">
        <f>IFERROR(FIND("POLÍCIA CIVIL",consulta_completa__11[[#This Row],[14 - Inst. Atuando no Local]]),0)</f>
        <v>0</v>
      </c>
      <c r="CR461" s="84" t="str">
        <f t="shared" si="239"/>
        <v/>
      </c>
      <c r="CS461" s="84">
        <f>IFERROR(FIND("MARINHA DO BRASIL",consulta_completa__11[[#This Row],[14 - Inst. Atuando no Local]]),0)</f>
        <v>0</v>
      </c>
      <c r="CT461" s="84" t="str">
        <f t="shared" si="240"/>
        <v/>
      </c>
      <c r="CU461" s="84">
        <f>IFERROR(FIND("EMPRESA ESPECIALIZADA EM ATENDIMENTO",consulta_completa__11[[#This Row],[14 - Inst. Atuando no Local]]),0)</f>
        <v>0</v>
      </c>
      <c r="CV461" s="84" t="str">
        <f t="shared" si="241"/>
        <v/>
      </c>
      <c r="CW461" s="84">
        <f>IFERROR(FIND("IBAMA",consulta_completa__11[[#This Row],[14 - Inst. Atuando no Local]]),0)</f>
        <v>0</v>
      </c>
      <c r="CX461" s="84" t="str">
        <f t="shared" si="242"/>
        <v/>
      </c>
      <c r="CY461" s="84" t="str">
        <f>IF(consulta_completa__11[[#This Row],[14 - Inst. Atuando no Local]]="","X","")</f>
        <v/>
      </c>
      <c r="CZ461" s="84">
        <f>IFERROR(FIND("OUTRA (S)",consulta_completa__11[[#This Row],[14 - Inst. Atuando no Local]]),0)</f>
        <v>0</v>
      </c>
      <c r="DA461" s="84" t="str">
        <f t="shared" si="243"/>
        <v/>
      </c>
      <c r="DB461" s="35" t="str">
        <f t="shared" si="244"/>
        <v>Sim</v>
      </c>
      <c r="DC461" s="35" t="str">
        <f t="shared" si="245"/>
        <v>Não</v>
      </c>
      <c r="DD461" s="35" t="str">
        <f t="shared" si="246"/>
        <v>Sim</v>
      </c>
      <c r="DE461" s="87" t="str">
        <f t="shared" si="248"/>
        <v>Estadual</v>
      </c>
    </row>
    <row r="462" spans="1:109">
      <c r="A462" s="14">
        <v>2025785</v>
      </c>
      <c r="B462" s="1">
        <v>45844</v>
      </c>
      <c r="C462" t="s">
        <v>109</v>
      </c>
      <c r="D462" t="s">
        <v>110</v>
      </c>
      <c r="E462" t="s">
        <v>452</v>
      </c>
      <c r="F462" t="s">
        <v>112</v>
      </c>
      <c r="G462" t="s">
        <v>113</v>
      </c>
      <c r="H462" t="s">
        <v>114</v>
      </c>
      <c r="I462" t="s">
        <v>114</v>
      </c>
      <c r="J462" t="s">
        <v>975</v>
      </c>
      <c r="K462" t="s">
        <v>4237</v>
      </c>
      <c r="L462" t="s">
        <v>117</v>
      </c>
      <c r="M462" t="s">
        <v>118</v>
      </c>
      <c r="N462" t="s">
        <v>119</v>
      </c>
      <c r="O462" t="s">
        <v>228</v>
      </c>
      <c r="P462" t="s">
        <v>272</v>
      </c>
      <c r="Q462" t="s">
        <v>167</v>
      </c>
      <c r="R462" t="s">
        <v>123</v>
      </c>
      <c r="S462" t="s">
        <v>201</v>
      </c>
      <c r="T462" t="s">
        <v>4238</v>
      </c>
      <c r="U462" t="s">
        <v>4239</v>
      </c>
      <c r="V462" t="s">
        <v>4240</v>
      </c>
      <c r="Z462" t="s">
        <v>409</v>
      </c>
      <c r="AA462" t="s">
        <v>113</v>
      </c>
      <c r="AB462" t="s">
        <v>206</v>
      </c>
      <c r="AC462" t="s">
        <v>207</v>
      </c>
      <c r="AD462">
        <v>1</v>
      </c>
      <c r="AE462" t="s">
        <v>603</v>
      </c>
      <c r="AF462" t="s">
        <v>113</v>
      </c>
      <c r="AG462" t="s">
        <v>113</v>
      </c>
      <c r="AH462" t="s">
        <v>131</v>
      </c>
      <c r="AI462" t="s">
        <v>132</v>
      </c>
      <c r="AJ462" t="s">
        <v>131</v>
      </c>
      <c r="AK462" t="s">
        <v>4241</v>
      </c>
      <c r="AL462" t="s">
        <v>4242</v>
      </c>
      <c r="AM462" t="s">
        <v>210</v>
      </c>
      <c r="AN462" t="s">
        <v>113</v>
      </c>
      <c r="AO462" t="s">
        <v>113</v>
      </c>
      <c r="AQ462" t="s">
        <v>211</v>
      </c>
      <c r="AR462" t="s">
        <v>113</v>
      </c>
      <c r="AS462" t="s">
        <v>113</v>
      </c>
      <c r="AT462" t="s">
        <v>113</v>
      </c>
      <c r="AU462" t="s">
        <v>113</v>
      </c>
      <c r="AW462" t="s">
        <v>113</v>
      </c>
      <c r="AX462" s="82">
        <f>IFERROR(FIND("Óbitos/feridos",consulta_completa__11[[#This Row],[13 - Ocorrências/Ambientes Atingidos]]),0)</f>
        <v>0</v>
      </c>
      <c r="AY462" s="83" t="str">
        <f t="shared" si="218"/>
        <v/>
      </c>
      <c r="AZ462" s="82">
        <f>IFERROR(FIND("População afetada/evacuada",consulta_completa__11[[#This Row],[13 - Ocorrências/Ambientes Atingidos]]),0)</f>
        <v>0</v>
      </c>
      <c r="BA462" s="82" t="str">
        <f t="shared" si="219"/>
        <v/>
      </c>
      <c r="BB462" s="82">
        <f>IFERROR(FIND("Suspensão de abastecimento de água",consulta_completa__11[[#This Row],[13 - Ocorrências/Ambientes Atingidos]]),0)</f>
        <v>0</v>
      </c>
      <c r="BC462" s="83" t="str">
        <f t="shared" si="247"/>
        <v/>
      </c>
      <c r="BD462" s="82">
        <f>IFERROR(FIND("Rio/córrego",consulta_completa__11[[#This Row],[13 - Ocorrências/Ambientes Atingidos]]),0)</f>
        <v>0</v>
      </c>
      <c r="BE462" s="83" t="str">
        <f t="shared" si="220"/>
        <v/>
      </c>
      <c r="BF462" s="82">
        <f>IFERROR(FIND("Lago",consulta_completa__11[[#This Row],[13 - Ocorrências/Ambientes Atingidos]]),0)</f>
        <v>0</v>
      </c>
      <c r="BG462" s="83" t="str">
        <f t="shared" si="221"/>
        <v/>
      </c>
      <c r="BH462" s="82">
        <f>IFERROR(FIND("Mar",consulta_completa__11[[#This Row],[13 - Ocorrências/Ambientes Atingidos]]),0)</f>
        <v>1</v>
      </c>
      <c r="BI462" s="83" t="str">
        <f t="shared" si="222"/>
        <v>X</v>
      </c>
      <c r="BJ462" s="82">
        <f>IFERROR(FIND("Praia",consulta_completa__11[[#This Row],[13 - Ocorrências/Ambientes Atingidos]]),0)</f>
        <v>0</v>
      </c>
      <c r="BK462" s="83" t="str">
        <f t="shared" si="223"/>
        <v/>
      </c>
      <c r="BL462" s="82">
        <f>IFERROR(FIND("Solo",consulta_completa__11[[#This Row],[13 - Ocorrências/Ambientes Atingidos]]),0)</f>
        <v>0</v>
      </c>
      <c r="BM462" s="83" t="str">
        <f t="shared" si="224"/>
        <v/>
      </c>
      <c r="BN462" s="82">
        <f>IFERROR(FIND("Águas subterrâneas",consulta_completa__11[[#This Row],[13 - Ocorrências/Ambientes Atingidos]]),0)</f>
        <v>0</v>
      </c>
      <c r="BO462" s="83" t="str">
        <f t="shared" si="225"/>
        <v/>
      </c>
      <c r="BP462" s="82">
        <f>IFERROR(FIND("Atmosfera",consulta_completa__11[[#This Row],[13 - Ocorrências/Ambientes Atingidos]]),0)</f>
        <v>0</v>
      </c>
      <c r="BQ462" s="83" t="str">
        <f t="shared" si="226"/>
        <v/>
      </c>
      <c r="BR462" s="82">
        <f>IFERROR(FIND("Flora",consulta_completa__11[[#This Row],[13 - Ocorrências/Ambientes Atingidos]]),0)</f>
        <v>0</v>
      </c>
      <c r="BS462" s="83" t="str">
        <f t="shared" si="227"/>
        <v/>
      </c>
      <c r="BT462" s="82">
        <f>IFERROR(FIND("Fauna",consulta_completa__11[[#This Row],[13 - Ocorrências/Ambientes Atingidos]]),0)</f>
        <v>0</v>
      </c>
      <c r="BU462" s="83" t="str">
        <f t="shared" si="228"/>
        <v/>
      </c>
      <c r="BV462" s="82">
        <f>IFERROR(FIND("UC federal",consulta_completa__11[[#This Row],[13 - Ocorrências/Ambientes Atingidos]]),0)</f>
        <v>0</v>
      </c>
      <c r="BW462" s="83" t="str">
        <f t="shared" si="229"/>
        <v/>
      </c>
      <c r="BX462" s="82">
        <f>IFERROR(FIND("UC estadual/municipal",consulta_completa__11[[#This Row],[13 - Ocorrências/Ambientes Atingidos]]),0)</f>
        <v>0</v>
      </c>
      <c r="BY462" s="83" t="str">
        <f t="shared" si="230"/>
        <v/>
      </c>
      <c r="BZ462" s="82">
        <f>IFERROR(FIND("Outro(s)",consulta_completa__11[[#This Row],[13 - Ocorrências/Ambientes Atingidos]]),0)</f>
        <v>0</v>
      </c>
      <c r="CA462" s="83" t="str">
        <f t="shared" si="231"/>
        <v/>
      </c>
      <c r="CB462" s="82">
        <f>IFERROR(FIND("Sem dano",consulta_completa__11[[#This Row],[13 - Ocorrências/Ambientes Atingidos]]),0)</f>
        <v>0</v>
      </c>
      <c r="CC462" s="83" t="str">
        <f t="shared" si="232"/>
        <v/>
      </c>
      <c r="CD462" s="82" t="str">
        <f>IF(consulta_completa__11[[#This Row],[13 - Ocorrências/Ambientes Atingidos]]="","X","")</f>
        <v/>
      </c>
      <c r="CE462" s="84">
        <f>IFERROR(FIND("IBAMA",consulta_completa__11[[#This Row],[14 - Inst. Atuando no Local]]),0)</f>
        <v>0</v>
      </c>
      <c r="CF462" s="84" t="str">
        <f t="shared" si="233"/>
        <v/>
      </c>
      <c r="CG462" s="84">
        <f>IFERROR(FIND("OEMA",consulta_completa__11[[#This Row],[14 - Inst. Atuando no Local]]),0)</f>
        <v>0</v>
      </c>
      <c r="CH462" s="84" t="str">
        <f t="shared" si="234"/>
        <v/>
      </c>
      <c r="CI462" s="84">
        <f>IFERROR(FIND("DEFESA CIVIL",consulta_completa__11[[#This Row],[14 - Inst. Atuando no Local]]),0)</f>
        <v>0</v>
      </c>
      <c r="CJ462" s="84" t="str">
        <f t="shared" si="235"/>
        <v/>
      </c>
      <c r="CK462" s="84">
        <f>IFERROR(FIND("CORPO DE BOMBEIROS",consulta_completa__11[[#This Row],[14 - Inst. Atuando no Local]]),0)</f>
        <v>0</v>
      </c>
      <c r="CL462" s="84" t="str">
        <f t="shared" si="236"/>
        <v/>
      </c>
      <c r="CM462" s="84">
        <f>IFERROR(FIND("POLÍCIA RODOVIÁRIA",consulta_completa__11[[#This Row],[14 - Inst. Atuando no Local]]),0)</f>
        <v>0</v>
      </c>
      <c r="CN462" s="84" t="str">
        <f t="shared" si="237"/>
        <v/>
      </c>
      <c r="CO462" s="84">
        <f>IFERROR(FIND("POLÍCIA MILITAR",consulta_completa__11[[#This Row],[14 - Inst. Atuando no Local]]),0)</f>
        <v>0</v>
      </c>
      <c r="CP462" s="84" t="str">
        <f t="shared" si="238"/>
        <v/>
      </c>
      <c r="CQ462" s="84">
        <f>IFERROR(FIND("POLÍCIA CIVIL",consulta_completa__11[[#This Row],[14 - Inst. Atuando no Local]]),0)</f>
        <v>0</v>
      </c>
      <c r="CR462" s="84" t="str">
        <f t="shared" si="239"/>
        <v/>
      </c>
      <c r="CS462" s="84">
        <f>IFERROR(FIND("MARINHA DO BRASIL",consulta_completa__11[[#This Row],[14 - Inst. Atuando no Local]]),0)</f>
        <v>0</v>
      </c>
      <c r="CT462" s="84" t="str">
        <f t="shared" si="240"/>
        <v/>
      </c>
      <c r="CU462" s="84">
        <f>IFERROR(FIND("EMPRESA ESPECIALIZADA EM ATENDIMENTO",consulta_completa__11[[#This Row],[14 - Inst. Atuando no Local]]),0)</f>
        <v>0</v>
      </c>
      <c r="CV462" s="84" t="str">
        <f t="shared" si="241"/>
        <v/>
      </c>
      <c r="CW462" s="84">
        <f>IFERROR(FIND("IBAMA",consulta_completa__11[[#This Row],[14 - Inst. Atuando no Local]]),0)</f>
        <v>0</v>
      </c>
      <c r="CX462" s="84" t="str">
        <f t="shared" si="242"/>
        <v/>
      </c>
      <c r="CY462" s="84" t="str">
        <f>IF(consulta_completa__11[[#This Row],[14 - Inst. Atuando no Local]]="","X","")</f>
        <v/>
      </c>
      <c r="CZ462" s="84">
        <f>IFERROR(FIND("OUTRA (S)",consulta_completa__11[[#This Row],[14 - Inst. Atuando no Local]]),0)</f>
        <v>0</v>
      </c>
      <c r="DA462" s="84" t="str">
        <f t="shared" si="243"/>
        <v/>
      </c>
      <c r="DB462" s="35" t="str">
        <f t="shared" si="244"/>
        <v>Sim</v>
      </c>
      <c r="DC462" s="35" t="str">
        <f t="shared" si="245"/>
        <v>Não</v>
      </c>
      <c r="DD462" s="35" t="str">
        <f t="shared" si="246"/>
        <v>Sim</v>
      </c>
      <c r="DE462" s="87" t="str">
        <f t="shared" si="248"/>
        <v>Federal</v>
      </c>
    </row>
    <row r="463" spans="1:109">
      <c r="A463" s="14">
        <v>20257750410</v>
      </c>
      <c r="B463" s="1">
        <v>45844</v>
      </c>
      <c r="C463" t="s">
        <v>3965</v>
      </c>
      <c r="D463" t="s">
        <v>161</v>
      </c>
      <c r="E463" t="s">
        <v>162</v>
      </c>
      <c r="F463" t="s">
        <v>163</v>
      </c>
      <c r="G463" t="s">
        <v>113</v>
      </c>
      <c r="H463" t="s">
        <v>114</v>
      </c>
      <c r="I463" t="s">
        <v>114</v>
      </c>
      <c r="J463" t="s">
        <v>354</v>
      </c>
      <c r="K463" t="s">
        <v>763</v>
      </c>
      <c r="L463" t="s">
        <v>166</v>
      </c>
      <c r="M463" t="s">
        <v>113</v>
      </c>
      <c r="N463" t="s">
        <v>113</v>
      </c>
      <c r="O463" t="s">
        <v>239</v>
      </c>
      <c r="P463" t="s">
        <v>272</v>
      </c>
      <c r="Q463" t="s">
        <v>167</v>
      </c>
      <c r="R463" t="s">
        <v>123</v>
      </c>
      <c r="S463" t="s">
        <v>113</v>
      </c>
      <c r="T463" t="s">
        <v>4243</v>
      </c>
      <c r="U463" t="s">
        <v>4244</v>
      </c>
      <c r="V463" t="s">
        <v>4245</v>
      </c>
      <c r="Z463" t="s">
        <v>4246</v>
      </c>
      <c r="AA463" t="s">
        <v>113</v>
      </c>
      <c r="AB463" t="s">
        <v>358</v>
      </c>
      <c r="AC463" t="s">
        <v>173</v>
      </c>
      <c r="AD463">
        <v>1</v>
      </c>
      <c r="AE463" t="s">
        <v>113</v>
      </c>
      <c r="AF463" t="s">
        <v>113</v>
      </c>
      <c r="AG463" t="s">
        <v>113</v>
      </c>
      <c r="AH463" t="s">
        <v>131</v>
      </c>
      <c r="AI463" t="s">
        <v>131</v>
      </c>
      <c r="AJ463" t="s">
        <v>132</v>
      </c>
      <c r="AK463" t="s">
        <v>113</v>
      </c>
      <c r="AL463" t="s">
        <v>1346</v>
      </c>
      <c r="AM463" t="s">
        <v>1347</v>
      </c>
      <c r="AN463" t="s">
        <v>1345</v>
      </c>
      <c r="AO463" t="s">
        <v>177</v>
      </c>
      <c r="AP463">
        <v>16991797303</v>
      </c>
      <c r="AQ463" t="s">
        <v>1348</v>
      </c>
      <c r="AR463" t="s">
        <v>113</v>
      </c>
      <c r="AS463" t="s">
        <v>113</v>
      </c>
      <c r="AT463" t="s">
        <v>113</v>
      </c>
      <c r="AU463" t="s">
        <v>113</v>
      </c>
      <c r="AW463" t="s">
        <v>113</v>
      </c>
      <c r="AX463" s="82">
        <f>IFERROR(FIND("Óbitos/feridos",consulta_completa__11[[#This Row],[13 - Ocorrências/Ambientes Atingidos]]),0)</f>
        <v>0</v>
      </c>
      <c r="AY463" s="83" t="str">
        <f t="shared" si="218"/>
        <v/>
      </c>
      <c r="AZ463" s="82">
        <f>IFERROR(FIND("População afetada/evacuada",consulta_completa__11[[#This Row],[13 - Ocorrências/Ambientes Atingidos]]),0)</f>
        <v>0</v>
      </c>
      <c r="BA463" s="82" t="str">
        <f t="shared" si="219"/>
        <v/>
      </c>
      <c r="BB463" s="82">
        <f>IFERROR(FIND("Suspensão de abastecimento de água",consulta_completa__11[[#This Row],[13 - Ocorrências/Ambientes Atingidos]]),0)</f>
        <v>0</v>
      </c>
      <c r="BC463" s="83" t="str">
        <f t="shared" si="247"/>
        <v/>
      </c>
      <c r="BD463" s="82">
        <f>IFERROR(FIND("Rio/córrego",consulta_completa__11[[#This Row],[13 - Ocorrências/Ambientes Atingidos]]),0)</f>
        <v>0</v>
      </c>
      <c r="BE463" s="83" t="str">
        <f t="shared" si="220"/>
        <v/>
      </c>
      <c r="BF463" s="82">
        <f>IFERROR(FIND("Lago",consulta_completa__11[[#This Row],[13 - Ocorrências/Ambientes Atingidos]]),0)</f>
        <v>0</v>
      </c>
      <c r="BG463" s="83" t="str">
        <f t="shared" si="221"/>
        <v/>
      </c>
      <c r="BH463" s="82">
        <f>IFERROR(FIND("Mar",consulta_completa__11[[#This Row],[13 - Ocorrências/Ambientes Atingidos]]),0)</f>
        <v>0</v>
      </c>
      <c r="BI463" s="83" t="str">
        <f t="shared" si="222"/>
        <v/>
      </c>
      <c r="BJ463" s="82">
        <f>IFERROR(FIND("Praia",consulta_completa__11[[#This Row],[13 - Ocorrências/Ambientes Atingidos]]),0)</f>
        <v>0</v>
      </c>
      <c r="BK463" s="83" t="str">
        <f t="shared" si="223"/>
        <v/>
      </c>
      <c r="BL463" s="82">
        <f>IFERROR(FIND("Solo",consulta_completa__11[[#This Row],[13 - Ocorrências/Ambientes Atingidos]]),0)</f>
        <v>0</v>
      </c>
      <c r="BM463" s="83" t="str">
        <f t="shared" si="224"/>
        <v/>
      </c>
      <c r="BN463" s="82">
        <f>IFERROR(FIND("Águas subterrâneas",consulta_completa__11[[#This Row],[13 - Ocorrências/Ambientes Atingidos]]),0)</f>
        <v>0</v>
      </c>
      <c r="BO463" s="83" t="str">
        <f t="shared" si="225"/>
        <v/>
      </c>
      <c r="BP463" s="82">
        <f>IFERROR(FIND("Atmosfera",consulta_completa__11[[#This Row],[13 - Ocorrências/Ambientes Atingidos]]),0)</f>
        <v>0</v>
      </c>
      <c r="BQ463" s="83" t="str">
        <f t="shared" si="226"/>
        <v/>
      </c>
      <c r="BR463" s="82">
        <f>IFERROR(FIND("Flora",consulta_completa__11[[#This Row],[13 - Ocorrências/Ambientes Atingidos]]),0)</f>
        <v>0</v>
      </c>
      <c r="BS463" s="83" t="str">
        <f t="shared" si="227"/>
        <v/>
      </c>
      <c r="BT463" s="82">
        <f>IFERROR(FIND("Fauna",consulta_completa__11[[#This Row],[13 - Ocorrências/Ambientes Atingidos]]),0)</f>
        <v>0</v>
      </c>
      <c r="BU463" s="83" t="str">
        <f t="shared" si="228"/>
        <v/>
      </c>
      <c r="BV463" s="82">
        <f>IFERROR(FIND("UC federal",consulta_completa__11[[#This Row],[13 - Ocorrências/Ambientes Atingidos]]),0)</f>
        <v>0</v>
      </c>
      <c r="BW463" s="83" t="str">
        <f t="shared" si="229"/>
        <v/>
      </c>
      <c r="BX463" s="82">
        <f>IFERROR(FIND("UC estadual/municipal",consulta_completa__11[[#This Row],[13 - Ocorrências/Ambientes Atingidos]]),0)</f>
        <v>0</v>
      </c>
      <c r="BY463" s="83" t="str">
        <f t="shared" si="230"/>
        <v/>
      </c>
      <c r="BZ463" s="82">
        <f>IFERROR(FIND("Outro(s)",consulta_completa__11[[#This Row],[13 - Ocorrências/Ambientes Atingidos]]),0)</f>
        <v>0</v>
      </c>
      <c r="CA463" s="83" t="str">
        <f t="shared" si="231"/>
        <v/>
      </c>
      <c r="CB463" s="82">
        <f>IFERROR(FIND("Sem dano",consulta_completa__11[[#This Row],[13 - Ocorrências/Ambientes Atingidos]]),0)</f>
        <v>0</v>
      </c>
      <c r="CC463" s="83" t="str">
        <f t="shared" si="232"/>
        <v/>
      </c>
      <c r="CD463" s="82" t="str">
        <f>IF(consulta_completa__11[[#This Row],[13 - Ocorrências/Ambientes Atingidos]]="","X","")</f>
        <v>X</v>
      </c>
      <c r="CE463" s="84">
        <f>IFERROR(FIND("IBAMA",consulta_completa__11[[#This Row],[14 - Inst. Atuando no Local]]),0)</f>
        <v>0</v>
      </c>
      <c r="CF463" s="84" t="str">
        <f t="shared" si="233"/>
        <v/>
      </c>
      <c r="CG463" s="84">
        <f>IFERROR(FIND("OEMA",consulta_completa__11[[#This Row],[14 - Inst. Atuando no Local]]),0)</f>
        <v>0</v>
      </c>
      <c r="CH463" s="84" t="str">
        <f t="shared" si="234"/>
        <v/>
      </c>
      <c r="CI463" s="84">
        <f>IFERROR(FIND("DEFESA CIVIL",consulta_completa__11[[#This Row],[14 - Inst. Atuando no Local]]),0)</f>
        <v>0</v>
      </c>
      <c r="CJ463" s="84" t="str">
        <f t="shared" si="235"/>
        <v/>
      </c>
      <c r="CK463" s="84">
        <f>IFERROR(FIND("CORPO DE BOMBEIROS",consulta_completa__11[[#This Row],[14 - Inst. Atuando no Local]]),0)</f>
        <v>0</v>
      </c>
      <c r="CL463" s="84" t="str">
        <f t="shared" si="236"/>
        <v/>
      </c>
      <c r="CM463" s="84">
        <f>IFERROR(FIND("POLÍCIA RODOVIÁRIA",consulta_completa__11[[#This Row],[14 - Inst. Atuando no Local]]),0)</f>
        <v>0</v>
      </c>
      <c r="CN463" s="84" t="str">
        <f t="shared" si="237"/>
        <v/>
      </c>
      <c r="CO463" s="84">
        <f>IFERROR(FIND("POLÍCIA MILITAR",consulta_completa__11[[#This Row],[14 - Inst. Atuando no Local]]),0)</f>
        <v>0</v>
      </c>
      <c r="CP463" s="84" t="str">
        <f t="shared" si="238"/>
        <v/>
      </c>
      <c r="CQ463" s="84">
        <f>IFERROR(FIND("POLÍCIA CIVIL",consulta_completa__11[[#This Row],[14 - Inst. Atuando no Local]]),0)</f>
        <v>0</v>
      </c>
      <c r="CR463" s="84" t="str">
        <f t="shared" si="239"/>
        <v/>
      </c>
      <c r="CS463" s="84">
        <f>IFERROR(FIND("MARINHA DO BRASIL",consulta_completa__11[[#This Row],[14 - Inst. Atuando no Local]]),0)</f>
        <v>0</v>
      </c>
      <c r="CT463" s="84" t="str">
        <f t="shared" si="240"/>
        <v/>
      </c>
      <c r="CU463" s="84">
        <f>IFERROR(FIND("EMPRESA ESPECIALIZADA EM ATENDIMENTO",consulta_completa__11[[#This Row],[14 - Inst. Atuando no Local]]),0)</f>
        <v>0</v>
      </c>
      <c r="CV463" s="84" t="str">
        <f t="shared" si="241"/>
        <v/>
      </c>
      <c r="CW463" s="84">
        <f>IFERROR(FIND("IBAMA",consulta_completa__11[[#This Row],[14 - Inst. Atuando no Local]]),0)</f>
        <v>0</v>
      </c>
      <c r="CX463" s="84" t="str">
        <f t="shared" si="242"/>
        <v/>
      </c>
      <c r="CY463" s="84" t="str">
        <f>IF(consulta_completa__11[[#This Row],[14 - Inst. Atuando no Local]]="","X","")</f>
        <v>X</v>
      </c>
      <c r="CZ463" s="84">
        <f>IFERROR(FIND("OUTRA (S)",consulta_completa__11[[#This Row],[14 - Inst. Atuando no Local]]),0)</f>
        <v>0</v>
      </c>
      <c r="DA463" s="84" t="str">
        <f t="shared" si="243"/>
        <v/>
      </c>
      <c r="DB463" s="35" t="str">
        <f t="shared" si="244"/>
        <v>Sim</v>
      </c>
      <c r="DC463" s="35" t="str">
        <f t="shared" si="245"/>
        <v>Não</v>
      </c>
      <c r="DD463" s="35" t="str">
        <f t="shared" si="246"/>
        <v>Sim</v>
      </c>
      <c r="DE463" s="87" t="str">
        <f t="shared" si="248"/>
        <v>Federal</v>
      </c>
    </row>
    <row r="464" spans="1:109">
      <c r="A464" s="14">
        <v>20257764854</v>
      </c>
      <c r="B464" s="1">
        <v>45845</v>
      </c>
      <c r="C464" t="s">
        <v>109</v>
      </c>
      <c r="D464" t="s">
        <v>212</v>
      </c>
      <c r="E464" t="s">
        <v>452</v>
      </c>
      <c r="F464" t="s">
        <v>112</v>
      </c>
      <c r="G464" t="s">
        <v>113</v>
      </c>
      <c r="H464" t="s">
        <v>114</v>
      </c>
      <c r="I464" t="s">
        <v>114</v>
      </c>
      <c r="J464" t="s">
        <v>954</v>
      </c>
      <c r="K464" t="s">
        <v>4247</v>
      </c>
      <c r="L464" t="s">
        <v>117</v>
      </c>
      <c r="M464" t="s">
        <v>118</v>
      </c>
      <c r="N464" t="s">
        <v>113</v>
      </c>
      <c r="O464" t="s">
        <v>239</v>
      </c>
      <c r="P464" t="s">
        <v>299</v>
      </c>
      <c r="Q464" t="s">
        <v>230</v>
      </c>
      <c r="R464" t="s">
        <v>123</v>
      </c>
      <c r="S464" t="s">
        <v>201</v>
      </c>
      <c r="T464" t="s">
        <v>4248</v>
      </c>
      <c r="U464" t="s">
        <v>4249</v>
      </c>
      <c r="V464" t="s">
        <v>4250</v>
      </c>
      <c r="Z464" t="s">
        <v>4251</v>
      </c>
      <c r="AA464" t="s">
        <v>113</v>
      </c>
      <c r="AB464" t="s">
        <v>4252</v>
      </c>
      <c r="AC464" t="s">
        <v>983</v>
      </c>
      <c r="AD464">
        <v>1</v>
      </c>
      <c r="AE464" t="s">
        <v>113</v>
      </c>
      <c r="AF464" t="s">
        <v>113</v>
      </c>
      <c r="AG464" t="s">
        <v>113</v>
      </c>
      <c r="AH464" t="s">
        <v>131</v>
      </c>
      <c r="AI464" t="s">
        <v>132</v>
      </c>
      <c r="AJ464" t="s">
        <v>132</v>
      </c>
      <c r="AK464" t="s">
        <v>113</v>
      </c>
      <c r="AL464" t="s">
        <v>113</v>
      </c>
      <c r="AM464" t="s">
        <v>986</v>
      </c>
      <c r="AN464" t="s">
        <v>113</v>
      </c>
      <c r="AO464" t="s">
        <v>113</v>
      </c>
      <c r="AQ464" t="s">
        <v>989</v>
      </c>
      <c r="AR464" t="s">
        <v>113</v>
      </c>
      <c r="AS464" t="s">
        <v>113</v>
      </c>
      <c r="AT464" t="s">
        <v>113</v>
      </c>
      <c r="AU464" t="s">
        <v>113</v>
      </c>
      <c r="AW464" t="s">
        <v>113</v>
      </c>
      <c r="AX464" s="82">
        <f>IFERROR(FIND("Óbitos/feridos",consulta_completa__11[[#This Row],[13 - Ocorrências/Ambientes Atingidos]]),0)</f>
        <v>0</v>
      </c>
      <c r="AY464" s="83" t="str">
        <f t="shared" si="218"/>
        <v/>
      </c>
      <c r="AZ464" s="82">
        <f>IFERROR(FIND("População afetada/evacuada",consulta_completa__11[[#This Row],[13 - Ocorrências/Ambientes Atingidos]]),0)</f>
        <v>0</v>
      </c>
      <c r="BA464" s="82" t="str">
        <f t="shared" si="219"/>
        <v/>
      </c>
      <c r="BB464" s="82">
        <f>IFERROR(FIND("Suspensão de abastecimento de água",consulta_completa__11[[#This Row],[13 - Ocorrências/Ambientes Atingidos]]),0)</f>
        <v>0</v>
      </c>
      <c r="BC464" s="83" t="str">
        <f t="shared" si="247"/>
        <v/>
      </c>
      <c r="BD464" s="82">
        <f>IFERROR(FIND("Rio/córrego",consulta_completa__11[[#This Row],[13 - Ocorrências/Ambientes Atingidos]]),0)</f>
        <v>0</v>
      </c>
      <c r="BE464" s="83" t="str">
        <f t="shared" si="220"/>
        <v/>
      </c>
      <c r="BF464" s="82">
        <f>IFERROR(FIND("Lago",consulta_completa__11[[#This Row],[13 - Ocorrências/Ambientes Atingidos]]),0)</f>
        <v>0</v>
      </c>
      <c r="BG464" s="83" t="str">
        <f t="shared" si="221"/>
        <v/>
      </c>
      <c r="BH464" s="82">
        <f>IFERROR(FIND("Mar",consulta_completa__11[[#This Row],[13 - Ocorrências/Ambientes Atingidos]]),0)</f>
        <v>1</v>
      </c>
      <c r="BI464" s="83" t="str">
        <f t="shared" si="222"/>
        <v>X</v>
      </c>
      <c r="BJ464" s="82">
        <f>IFERROR(FIND("Praia",consulta_completa__11[[#This Row],[13 - Ocorrências/Ambientes Atingidos]]),0)</f>
        <v>0</v>
      </c>
      <c r="BK464" s="83" t="str">
        <f t="shared" si="223"/>
        <v/>
      </c>
      <c r="BL464" s="82">
        <f>IFERROR(FIND("Solo",consulta_completa__11[[#This Row],[13 - Ocorrências/Ambientes Atingidos]]),0)</f>
        <v>0</v>
      </c>
      <c r="BM464" s="83" t="str">
        <f t="shared" si="224"/>
        <v/>
      </c>
      <c r="BN464" s="82">
        <f>IFERROR(FIND("Águas subterrâneas",consulta_completa__11[[#This Row],[13 - Ocorrências/Ambientes Atingidos]]),0)</f>
        <v>0</v>
      </c>
      <c r="BO464" s="83" t="str">
        <f t="shared" si="225"/>
        <v/>
      </c>
      <c r="BP464" s="82">
        <f>IFERROR(FIND("Atmosfera",consulta_completa__11[[#This Row],[13 - Ocorrências/Ambientes Atingidos]]),0)</f>
        <v>0</v>
      </c>
      <c r="BQ464" s="83" t="str">
        <f t="shared" si="226"/>
        <v/>
      </c>
      <c r="BR464" s="82">
        <f>IFERROR(FIND("Flora",consulta_completa__11[[#This Row],[13 - Ocorrências/Ambientes Atingidos]]),0)</f>
        <v>0</v>
      </c>
      <c r="BS464" s="83" t="str">
        <f t="shared" si="227"/>
        <v/>
      </c>
      <c r="BT464" s="82">
        <f>IFERROR(FIND("Fauna",consulta_completa__11[[#This Row],[13 - Ocorrências/Ambientes Atingidos]]),0)</f>
        <v>0</v>
      </c>
      <c r="BU464" s="83" t="str">
        <f t="shared" si="228"/>
        <v/>
      </c>
      <c r="BV464" s="82">
        <f>IFERROR(FIND("UC federal",consulta_completa__11[[#This Row],[13 - Ocorrências/Ambientes Atingidos]]),0)</f>
        <v>0</v>
      </c>
      <c r="BW464" s="83" t="str">
        <f t="shared" si="229"/>
        <v/>
      </c>
      <c r="BX464" s="82">
        <f>IFERROR(FIND("UC estadual/municipal",consulta_completa__11[[#This Row],[13 - Ocorrências/Ambientes Atingidos]]),0)</f>
        <v>0</v>
      </c>
      <c r="BY464" s="83" t="str">
        <f t="shared" si="230"/>
        <v/>
      </c>
      <c r="BZ464" s="82">
        <f>IFERROR(FIND("Outro(s)",consulta_completa__11[[#This Row],[13 - Ocorrências/Ambientes Atingidos]]),0)</f>
        <v>0</v>
      </c>
      <c r="CA464" s="83" t="str">
        <f t="shared" si="231"/>
        <v/>
      </c>
      <c r="CB464" s="82">
        <f>IFERROR(FIND("Sem dano",consulta_completa__11[[#This Row],[13 - Ocorrências/Ambientes Atingidos]]),0)</f>
        <v>0</v>
      </c>
      <c r="CC464" s="83" t="str">
        <f t="shared" si="232"/>
        <v/>
      </c>
      <c r="CD464" s="82" t="str">
        <f>IF(consulta_completa__11[[#This Row],[13 - Ocorrências/Ambientes Atingidos]]="","X","")</f>
        <v/>
      </c>
      <c r="CE464" s="84">
        <f>IFERROR(FIND("IBAMA",consulta_completa__11[[#This Row],[14 - Inst. Atuando no Local]]),0)</f>
        <v>0</v>
      </c>
      <c r="CF464" s="84" t="str">
        <f t="shared" si="233"/>
        <v/>
      </c>
      <c r="CG464" s="84">
        <f>IFERROR(FIND("OEMA",consulta_completa__11[[#This Row],[14 - Inst. Atuando no Local]]),0)</f>
        <v>0</v>
      </c>
      <c r="CH464" s="84" t="str">
        <f t="shared" si="234"/>
        <v/>
      </c>
      <c r="CI464" s="84">
        <f>IFERROR(FIND("DEFESA CIVIL",consulta_completa__11[[#This Row],[14 - Inst. Atuando no Local]]),0)</f>
        <v>0</v>
      </c>
      <c r="CJ464" s="84" t="str">
        <f t="shared" si="235"/>
        <v/>
      </c>
      <c r="CK464" s="84">
        <f>IFERROR(FIND("CORPO DE BOMBEIROS",consulta_completa__11[[#This Row],[14 - Inst. Atuando no Local]]),0)</f>
        <v>0</v>
      </c>
      <c r="CL464" s="84" t="str">
        <f t="shared" si="236"/>
        <v/>
      </c>
      <c r="CM464" s="84">
        <f>IFERROR(FIND("POLÍCIA RODOVIÁRIA",consulta_completa__11[[#This Row],[14 - Inst. Atuando no Local]]),0)</f>
        <v>0</v>
      </c>
      <c r="CN464" s="84" t="str">
        <f t="shared" si="237"/>
        <v/>
      </c>
      <c r="CO464" s="84">
        <f>IFERROR(FIND("POLÍCIA MILITAR",consulta_completa__11[[#This Row],[14 - Inst. Atuando no Local]]),0)</f>
        <v>0</v>
      </c>
      <c r="CP464" s="84" t="str">
        <f t="shared" si="238"/>
        <v/>
      </c>
      <c r="CQ464" s="84">
        <f>IFERROR(FIND("POLÍCIA CIVIL",consulta_completa__11[[#This Row],[14 - Inst. Atuando no Local]]),0)</f>
        <v>0</v>
      </c>
      <c r="CR464" s="84" t="str">
        <f t="shared" si="239"/>
        <v/>
      </c>
      <c r="CS464" s="84">
        <f>IFERROR(FIND("MARINHA DO BRASIL",consulta_completa__11[[#This Row],[14 - Inst. Atuando no Local]]),0)</f>
        <v>0</v>
      </c>
      <c r="CT464" s="84" t="str">
        <f t="shared" si="240"/>
        <v/>
      </c>
      <c r="CU464" s="84">
        <f>IFERROR(FIND("EMPRESA ESPECIALIZADA EM ATENDIMENTO",consulta_completa__11[[#This Row],[14 - Inst. Atuando no Local]]),0)</f>
        <v>0</v>
      </c>
      <c r="CV464" s="84" t="str">
        <f t="shared" si="241"/>
        <v/>
      </c>
      <c r="CW464" s="84">
        <f>IFERROR(FIND("IBAMA",consulta_completa__11[[#This Row],[14 - Inst. Atuando no Local]]),0)</f>
        <v>0</v>
      </c>
      <c r="CX464" s="84" t="str">
        <f t="shared" si="242"/>
        <v/>
      </c>
      <c r="CY464" s="84" t="str">
        <f>IF(consulta_completa__11[[#This Row],[14 - Inst. Atuando no Local]]="","X","")</f>
        <v>X</v>
      </c>
      <c r="CZ464" s="84">
        <f>IFERROR(FIND("OUTRA (S)",consulta_completa__11[[#This Row],[14 - Inst. Atuando no Local]]),0)</f>
        <v>0</v>
      </c>
      <c r="DA464" s="84" t="str">
        <f t="shared" si="243"/>
        <v/>
      </c>
      <c r="DB464" s="35" t="str">
        <f t="shared" si="244"/>
        <v>Sim</v>
      </c>
      <c r="DC464" s="35" t="str">
        <f t="shared" si="245"/>
        <v>Não</v>
      </c>
      <c r="DD464" s="35" t="str">
        <f t="shared" si="246"/>
        <v>Sim</v>
      </c>
      <c r="DE464" s="87" t="str">
        <f t="shared" si="248"/>
        <v>Federal</v>
      </c>
    </row>
    <row r="465" spans="1:109">
      <c r="A465" s="14">
        <v>20257832435</v>
      </c>
      <c r="B465" s="1">
        <v>45845</v>
      </c>
      <c r="C465" t="s">
        <v>4253</v>
      </c>
      <c r="D465" t="s">
        <v>849</v>
      </c>
      <c r="E465" t="s">
        <v>320</v>
      </c>
      <c r="F465" t="s">
        <v>112</v>
      </c>
      <c r="G465" t="s">
        <v>113</v>
      </c>
      <c r="H465" t="s">
        <v>114</v>
      </c>
      <c r="I465" t="s">
        <v>114</v>
      </c>
      <c r="J465" t="s">
        <v>113</v>
      </c>
      <c r="K465" t="s">
        <v>114</v>
      </c>
      <c r="L465" t="s">
        <v>114</v>
      </c>
      <c r="M465" t="s">
        <v>4254</v>
      </c>
      <c r="N465" t="s">
        <v>271</v>
      </c>
      <c r="O465" t="s">
        <v>120</v>
      </c>
      <c r="P465" t="s">
        <v>299</v>
      </c>
      <c r="Q465" t="s">
        <v>143</v>
      </c>
      <c r="R465" t="s">
        <v>123</v>
      </c>
      <c r="S465" t="s">
        <v>113</v>
      </c>
      <c r="T465" t="s">
        <v>4255</v>
      </c>
      <c r="U465" t="s">
        <v>4256</v>
      </c>
      <c r="V465" t="s">
        <v>4257</v>
      </c>
      <c r="Z465" t="s">
        <v>4256</v>
      </c>
      <c r="AA465" t="s">
        <v>4258</v>
      </c>
      <c r="AB465" t="s">
        <v>4259</v>
      </c>
      <c r="AC465" t="s">
        <v>4260</v>
      </c>
      <c r="AD465">
        <v>1</v>
      </c>
      <c r="AE465" t="s">
        <v>4261</v>
      </c>
      <c r="AF465" t="s">
        <v>4262</v>
      </c>
      <c r="AG465" t="s">
        <v>4263</v>
      </c>
      <c r="AH465" t="s">
        <v>131</v>
      </c>
      <c r="AI465" t="s">
        <v>131</v>
      </c>
      <c r="AJ465" t="s">
        <v>131</v>
      </c>
      <c r="AK465" t="s">
        <v>4264</v>
      </c>
      <c r="AL465" t="s">
        <v>4264</v>
      </c>
      <c r="AM465" t="s">
        <v>4265</v>
      </c>
      <c r="AN465" t="s">
        <v>4266</v>
      </c>
      <c r="AO465" t="s">
        <v>4267</v>
      </c>
      <c r="AP465">
        <v>53984043534</v>
      </c>
      <c r="AQ465" t="s">
        <v>4268</v>
      </c>
      <c r="AR465" t="s">
        <v>113</v>
      </c>
      <c r="AS465" t="s">
        <v>4269</v>
      </c>
      <c r="AT465" t="s">
        <v>113</v>
      </c>
      <c r="AU465" t="s">
        <v>4270</v>
      </c>
      <c r="AV465">
        <v>2500000000</v>
      </c>
      <c r="AW465" t="s">
        <v>159</v>
      </c>
      <c r="AX465" s="82">
        <f>IFERROR(FIND("Óbitos/feridos",consulta_completa__11[[#This Row],[13 - Ocorrências/Ambientes Atingidos]]),0)</f>
        <v>0</v>
      </c>
      <c r="AY465" s="83" t="str">
        <f t="shared" si="218"/>
        <v/>
      </c>
      <c r="AZ465" s="82">
        <f>IFERROR(FIND("População afetada/evacuada",consulta_completa__11[[#This Row],[13 - Ocorrências/Ambientes Atingidos]]),0)</f>
        <v>0</v>
      </c>
      <c r="BA465" s="82" t="str">
        <f t="shared" si="219"/>
        <v/>
      </c>
      <c r="BB465" s="82">
        <f>IFERROR(FIND("Suspensão de abastecimento de água",consulta_completa__11[[#This Row],[13 - Ocorrências/Ambientes Atingidos]]),0)</f>
        <v>0</v>
      </c>
      <c r="BC465" s="83" t="str">
        <f t="shared" si="247"/>
        <v/>
      </c>
      <c r="BD465" s="82">
        <f>IFERROR(FIND("Rio/córrego",consulta_completa__11[[#This Row],[13 - Ocorrências/Ambientes Atingidos]]),0)</f>
        <v>0</v>
      </c>
      <c r="BE465" s="83" t="str">
        <f t="shared" si="220"/>
        <v/>
      </c>
      <c r="BF465" s="82">
        <f>IFERROR(FIND("Lago",consulta_completa__11[[#This Row],[13 - Ocorrências/Ambientes Atingidos]]),0)</f>
        <v>1</v>
      </c>
      <c r="BG465" s="83" t="str">
        <f t="shared" si="221"/>
        <v>X</v>
      </c>
      <c r="BH465" s="82">
        <f>IFERROR(FIND("Mar",consulta_completa__11[[#This Row],[13 - Ocorrências/Ambientes Atingidos]]),0)</f>
        <v>0</v>
      </c>
      <c r="BI465" s="83" t="str">
        <f t="shared" si="222"/>
        <v/>
      </c>
      <c r="BJ465" s="82">
        <f>IFERROR(FIND("Praia",consulta_completa__11[[#This Row],[13 - Ocorrências/Ambientes Atingidos]]),0)</f>
        <v>0</v>
      </c>
      <c r="BK465" s="83" t="str">
        <f t="shared" si="223"/>
        <v/>
      </c>
      <c r="BL465" s="82">
        <f>IFERROR(FIND("Solo",consulta_completa__11[[#This Row],[13 - Ocorrências/Ambientes Atingidos]]),0)</f>
        <v>0</v>
      </c>
      <c r="BM465" s="83" t="str">
        <f t="shared" si="224"/>
        <v/>
      </c>
      <c r="BN465" s="82">
        <f>IFERROR(FIND("Águas subterrâneas",consulta_completa__11[[#This Row],[13 - Ocorrências/Ambientes Atingidos]]),0)</f>
        <v>0</v>
      </c>
      <c r="BO465" s="83" t="str">
        <f t="shared" si="225"/>
        <v/>
      </c>
      <c r="BP465" s="82">
        <f>IFERROR(FIND("Atmosfera",consulta_completa__11[[#This Row],[13 - Ocorrências/Ambientes Atingidos]]),0)</f>
        <v>0</v>
      </c>
      <c r="BQ465" s="83" t="str">
        <f t="shared" si="226"/>
        <v/>
      </c>
      <c r="BR465" s="82">
        <f>IFERROR(FIND("Flora",consulta_completa__11[[#This Row],[13 - Ocorrências/Ambientes Atingidos]]),0)</f>
        <v>0</v>
      </c>
      <c r="BS465" s="83" t="str">
        <f t="shared" si="227"/>
        <v/>
      </c>
      <c r="BT465" s="82">
        <f>IFERROR(FIND("Fauna",consulta_completa__11[[#This Row],[13 - Ocorrências/Ambientes Atingidos]]),0)</f>
        <v>0</v>
      </c>
      <c r="BU465" s="83" t="str">
        <f t="shared" si="228"/>
        <v/>
      </c>
      <c r="BV465" s="82">
        <f>IFERROR(FIND("UC federal",consulta_completa__11[[#This Row],[13 - Ocorrências/Ambientes Atingidos]]),0)</f>
        <v>0</v>
      </c>
      <c r="BW465" s="83" t="str">
        <f t="shared" si="229"/>
        <v/>
      </c>
      <c r="BX465" s="82">
        <f>IFERROR(FIND("UC estadual/municipal",consulta_completa__11[[#This Row],[13 - Ocorrências/Ambientes Atingidos]]),0)</f>
        <v>0</v>
      </c>
      <c r="BY465" s="83" t="str">
        <f t="shared" si="230"/>
        <v/>
      </c>
      <c r="BZ465" s="82">
        <f>IFERROR(FIND("Outro(s)",consulta_completa__11[[#This Row],[13 - Ocorrências/Ambientes Atingidos]]),0)</f>
        <v>0</v>
      </c>
      <c r="CA465" s="83" t="str">
        <f t="shared" si="231"/>
        <v/>
      </c>
      <c r="CB465" s="82">
        <f>IFERROR(FIND("Sem dano",consulta_completa__11[[#This Row],[13 - Ocorrências/Ambientes Atingidos]]),0)</f>
        <v>0</v>
      </c>
      <c r="CC465" s="83" t="str">
        <f t="shared" si="232"/>
        <v/>
      </c>
      <c r="CD465" s="82" t="str">
        <f>IF(consulta_completa__11[[#This Row],[13 - Ocorrências/Ambientes Atingidos]]="","X","")</f>
        <v/>
      </c>
      <c r="CE465" s="84">
        <f>IFERROR(FIND("IBAMA",consulta_completa__11[[#This Row],[14 - Inst. Atuando no Local]]),0)</f>
        <v>0</v>
      </c>
      <c r="CF465" s="84" t="str">
        <f t="shared" si="233"/>
        <v/>
      </c>
      <c r="CG465" s="84">
        <f>IFERROR(FIND("OEMA",consulta_completa__11[[#This Row],[14 - Inst. Atuando no Local]]),0)</f>
        <v>0</v>
      </c>
      <c r="CH465" s="84" t="str">
        <f t="shared" si="234"/>
        <v/>
      </c>
      <c r="CI465" s="84">
        <f>IFERROR(FIND("DEFESA CIVIL",consulta_completa__11[[#This Row],[14 - Inst. Atuando no Local]]),0)</f>
        <v>0</v>
      </c>
      <c r="CJ465" s="84" t="str">
        <f t="shared" si="235"/>
        <v/>
      </c>
      <c r="CK465" s="84">
        <f>IFERROR(FIND("CORPO DE BOMBEIROS",consulta_completa__11[[#This Row],[14 - Inst. Atuando no Local]]),0)</f>
        <v>0</v>
      </c>
      <c r="CL465" s="84" t="str">
        <f t="shared" si="236"/>
        <v/>
      </c>
      <c r="CM465" s="84">
        <f>IFERROR(FIND("POLÍCIA RODOVIÁRIA",consulta_completa__11[[#This Row],[14 - Inst. Atuando no Local]]),0)</f>
        <v>0</v>
      </c>
      <c r="CN465" s="84" t="str">
        <f t="shared" si="237"/>
        <v/>
      </c>
      <c r="CO465" s="84">
        <f>IFERROR(FIND("POLÍCIA MILITAR",consulta_completa__11[[#This Row],[14 - Inst. Atuando no Local]]),0)</f>
        <v>0</v>
      </c>
      <c r="CP465" s="84" t="str">
        <f t="shared" si="238"/>
        <v/>
      </c>
      <c r="CQ465" s="84">
        <f>IFERROR(FIND("POLÍCIA CIVIL",consulta_completa__11[[#This Row],[14 - Inst. Atuando no Local]]),0)</f>
        <v>0</v>
      </c>
      <c r="CR465" s="84" t="str">
        <f t="shared" si="239"/>
        <v/>
      </c>
      <c r="CS465" s="84">
        <f>IFERROR(FIND("MARINHA DO BRASIL",consulta_completa__11[[#This Row],[14 - Inst. Atuando no Local]]),0)</f>
        <v>0</v>
      </c>
      <c r="CT465" s="84" t="str">
        <f t="shared" si="240"/>
        <v/>
      </c>
      <c r="CU465" s="84">
        <f>IFERROR(FIND("EMPRESA ESPECIALIZADA EM ATENDIMENTO",consulta_completa__11[[#This Row],[14 - Inst. Atuando no Local]]),0)</f>
        <v>0</v>
      </c>
      <c r="CV465" s="84" t="str">
        <f t="shared" si="241"/>
        <v/>
      </c>
      <c r="CW465" s="84">
        <f>IFERROR(FIND("IBAMA",consulta_completa__11[[#This Row],[14 - Inst. Atuando no Local]]),0)</f>
        <v>0</v>
      </c>
      <c r="CX465" s="84" t="str">
        <f t="shared" si="242"/>
        <v/>
      </c>
      <c r="CY465" s="84" t="str">
        <f>IF(consulta_completa__11[[#This Row],[14 - Inst. Atuando no Local]]="","X","")</f>
        <v/>
      </c>
      <c r="CZ465" s="84">
        <f>IFERROR(FIND("OUTRA (S)",consulta_completa__11[[#This Row],[14 - Inst. Atuando no Local]]),0)</f>
        <v>0</v>
      </c>
      <c r="DA465" s="84" t="str">
        <f t="shared" si="243"/>
        <v/>
      </c>
      <c r="DB465" s="35" t="str">
        <f t="shared" si="244"/>
        <v>Sim</v>
      </c>
      <c r="DC465" s="35" t="str">
        <f t="shared" si="245"/>
        <v>Não</v>
      </c>
      <c r="DD465" s="35" t="str">
        <f t="shared" si="246"/>
        <v>Sim</v>
      </c>
      <c r="DE465" s="87" t="str">
        <f t="shared" si="248"/>
        <v>Federal</v>
      </c>
    </row>
    <row r="466" spans="1:109">
      <c r="A466" s="14">
        <v>20257921623</v>
      </c>
      <c r="B466" s="1">
        <v>45845</v>
      </c>
      <c r="C466" t="s">
        <v>109</v>
      </c>
      <c r="D466" t="s">
        <v>110</v>
      </c>
      <c r="E466" t="s">
        <v>139</v>
      </c>
      <c r="F466" t="s">
        <v>112</v>
      </c>
      <c r="G466" t="s">
        <v>113</v>
      </c>
      <c r="H466" t="s">
        <v>114</v>
      </c>
      <c r="I466" t="s">
        <v>114</v>
      </c>
      <c r="J466" t="s">
        <v>115</v>
      </c>
      <c r="K466" t="s">
        <v>4271</v>
      </c>
      <c r="L466" t="s">
        <v>117</v>
      </c>
      <c r="M466" t="s">
        <v>118</v>
      </c>
      <c r="N466" t="s">
        <v>119</v>
      </c>
      <c r="O466" t="s">
        <v>239</v>
      </c>
      <c r="P466" t="s">
        <v>299</v>
      </c>
      <c r="Q466" t="s">
        <v>122</v>
      </c>
      <c r="R466" t="s">
        <v>123</v>
      </c>
      <c r="S466" t="s">
        <v>124</v>
      </c>
      <c r="T466" t="s">
        <v>4272</v>
      </c>
      <c r="U466" t="s">
        <v>4273</v>
      </c>
      <c r="V466" t="s">
        <v>4274</v>
      </c>
      <c r="Z466" t="s">
        <v>4275</v>
      </c>
      <c r="AA466" t="s">
        <v>113</v>
      </c>
      <c r="AB466" t="s">
        <v>1465</v>
      </c>
      <c r="AC466" t="s">
        <v>482</v>
      </c>
      <c r="AD466">
        <v>1</v>
      </c>
      <c r="AE466" t="s">
        <v>603</v>
      </c>
      <c r="AF466" t="s">
        <v>113</v>
      </c>
      <c r="AG466" t="s">
        <v>113</v>
      </c>
      <c r="AH466" t="s">
        <v>131</v>
      </c>
      <c r="AI466" t="s">
        <v>132</v>
      </c>
      <c r="AJ466" t="s">
        <v>131</v>
      </c>
      <c r="AK466" t="s">
        <v>4276</v>
      </c>
      <c r="AL466" t="s">
        <v>4277</v>
      </c>
      <c r="AM466" t="s">
        <v>485</v>
      </c>
      <c r="AN466" t="s">
        <v>113</v>
      </c>
      <c r="AO466" t="s">
        <v>113</v>
      </c>
      <c r="AQ466" t="s">
        <v>486</v>
      </c>
      <c r="AR466" t="s">
        <v>113</v>
      </c>
      <c r="AS466" t="s">
        <v>113</v>
      </c>
      <c r="AT466" t="s">
        <v>113</v>
      </c>
      <c r="AU466" t="s">
        <v>113</v>
      </c>
      <c r="AW466" t="s">
        <v>113</v>
      </c>
      <c r="AX466" s="82">
        <f>IFERROR(FIND("Óbitos/feridos",consulta_completa__11[[#This Row],[13 - Ocorrências/Ambientes Atingidos]]),0)</f>
        <v>0</v>
      </c>
      <c r="AY466" s="83" t="str">
        <f t="shared" si="218"/>
        <v/>
      </c>
      <c r="AZ466" s="82">
        <f>IFERROR(FIND("População afetada/evacuada",consulta_completa__11[[#This Row],[13 - Ocorrências/Ambientes Atingidos]]),0)</f>
        <v>0</v>
      </c>
      <c r="BA466" s="82" t="str">
        <f t="shared" si="219"/>
        <v/>
      </c>
      <c r="BB466" s="82">
        <f>IFERROR(FIND("Suspensão de abastecimento de água",consulta_completa__11[[#This Row],[13 - Ocorrências/Ambientes Atingidos]]),0)</f>
        <v>0</v>
      </c>
      <c r="BC466" s="83" t="str">
        <f t="shared" si="247"/>
        <v/>
      </c>
      <c r="BD466" s="82">
        <f>IFERROR(FIND("Rio/córrego",consulta_completa__11[[#This Row],[13 - Ocorrências/Ambientes Atingidos]]),0)</f>
        <v>0</v>
      </c>
      <c r="BE466" s="83" t="str">
        <f t="shared" si="220"/>
        <v/>
      </c>
      <c r="BF466" s="82">
        <f>IFERROR(FIND("Lago",consulta_completa__11[[#This Row],[13 - Ocorrências/Ambientes Atingidos]]),0)</f>
        <v>0</v>
      </c>
      <c r="BG466" s="83" t="str">
        <f t="shared" si="221"/>
        <v/>
      </c>
      <c r="BH466" s="82">
        <f>IFERROR(FIND("Mar",consulta_completa__11[[#This Row],[13 - Ocorrências/Ambientes Atingidos]]),0)</f>
        <v>1</v>
      </c>
      <c r="BI466" s="83" t="str">
        <f t="shared" si="222"/>
        <v>X</v>
      </c>
      <c r="BJ466" s="82">
        <f>IFERROR(FIND("Praia",consulta_completa__11[[#This Row],[13 - Ocorrências/Ambientes Atingidos]]),0)</f>
        <v>0</v>
      </c>
      <c r="BK466" s="83" t="str">
        <f t="shared" si="223"/>
        <v/>
      </c>
      <c r="BL466" s="82">
        <f>IFERROR(FIND("Solo",consulta_completa__11[[#This Row],[13 - Ocorrências/Ambientes Atingidos]]),0)</f>
        <v>0</v>
      </c>
      <c r="BM466" s="83" t="str">
        <f t="shared" si="224"/>
        <v/>
      </c>
      <c r="BN466" s="82">
        <f>IFERROR(FIND("Águas subterrâneas",consulta_completa__11[[#This Row],[13 - Ocorrências/Ambientes Atingidos]]),0)</f>
        <v>0</v>
      </c>
      <c r="BO466" s="83" t="str">
        <f t="shared" si="225"/>
        <v/>
      </c>
      <c r="BP466" s="82">
        <f>IFERROR(FIND("Atmosfera",consulta_completa__11[[#This Row],[13 - Ocorrências/Ambientes Atingidos]]),0)</f>
        <v>0</v>
      </c>
      <c r="BQ466" s="83" t="str">
        <f t="shared" si="226"/>
        <v/>
      </c>
      <c r="BR466" s="82">
        <f>IFERROR(FIND("Flora",consulta_completa__11[[#This Row],[13 - Ocorrências/Ambientes Atingidos]]),0)</f>
        <v>0</v>
      </c>
      <c r="BS466" s="83" t="str">
        <f t="shared" si="227"/>
        <v/>
      </c>
      <c r="BT466" s="82">
        <f>IFERROR(FIND("Fauna",consulta_completa__11[[#This Row],[13 - Ocorrências/Ambientes Atingidos]]),0)</f>
        <v>0</v>
      </c>
      <c r="BU466" s="83" t="str">
        <f t="shared" si="228"/>
        <v/>
      </c>
      <c r="BV466" s="82">
        <f>IFERROR(FIND("UC federal",consulta_completa__11[[#This Row],[13 - Ocorrências/Ambientes Atingidos]]),0)</f>
        <v>0</v>
      </c>
      <c r="BW466" s="83" t="str">
        <f t="shared" si="229"/>
        <v/>
      </c>
      <c r="BX466" s="82">
        <f>IFERROR(FIND("UC estadual/municipal",consulta_completa__11[[#This Row],[13 - Ocorrências/Ambientes Atingidos]]),0)</f>
        <v>0</v>
      </c>
      <c r="BY466" s="83" t="str">
        <f t="shared" si="230"/>
        <v/>
      </c>
      <c r="BZ466" s="82">
        <f>IFERROR(FIND("Outro(s)",consulta_completa__11[[#This Row],[13 - Ocorrências/Ambientes Atingidos]]),0)</f>
        <v>0</v>
      </c>
      <c r="CA466" s="83" t="str">
        <f t="shared" si="231"/>
        <v/>
      </c>
      <c r="CB466" s="82">
        <f>IFERROR(FIND("Sem dano",consulta_completa__11[[#This Row],[13 - Ocorrências/Ambientes Atingidos]]),0)</f>
        <v>0</v>
      </c>
      <c r="CC466" s="83" t="str">
        <f t="shared" si="232"/>
        <v/>
      </c>
      <c r="CD466" s="82" t="str">
        <f>IF(consulta_completa__11[[#This Row],[13 - Ocorrências/Ambientes Atingidos]]="","X","")</f>
        <v/>
      </c>
      <c r="CE466" s="84">
        <f>IFERROR(FIND("IBAMA",consulta_completa__11[[#This Row],[14 - Inst. Atuando no Local]]),0)</f>
        <v>0</v>
      </c>
      <c r="CF466" s="84" t="str">
        <f t="shared" si="233"/>
        <v/>
      </c>
      <c r="CG466" s="84">
        <f>IFERROR(FIND("OEMA",consulta_completa__11[[#This Row],[14 - Inst. Atuando no Local]]),0)</f>
        <v>0</v>
      </c>
      <c r="CH466" s="84" t="str">
        <f t="shared" si="234"/>
        <v/>
      </c>
      <c r="CI466" s="84">
        <f>IFERROR(FIND("DEFESA CIVIL",consulta_completa__11[[#This Row],[14 - Inst. Atuando no Local]]),0)</f>
        <v>0</v>
      </c>
      <c r="CJ466" s="84" t="str">
        <f t="shared" si="235"/>
        <v/>
      </c>
      <c r="CK466" s="84">
        <f>IFERROR(FIND("CORPO DE BOMBEIROS",consulta_completa__11[[#This Row],[14 - Inst. Atuando no Local]]),0)</f>
        <v>0</v>
      </c>
      <c r="CL466" s="84" t="str">
        <f t="shared" si="236"/>
        <v/>
      </c>
      <c r="CM466" s="84">
        <f>IFERROR(FIND("POLÍCIA RODOVIÁRIA",consulta_completa__11[[#This Row],[14 - Inst. Atuando no Local]]),0)</f>
        <v>0</v>
      </c>
      <c r="CN466" s="84" t="str">
        <f t="shared" si="237"/>
        <v/>
      </c>
      <c r="CO466" s="84">
        <f>IFERROR(FIND("POLÍCIA MILITAR",consulta_completa__11[[#This Row],[14 - Inst. Atuando no Local]]),0)</f>
        <v>0</v>
      </c>
      <c r="CP466" s="84" t="str">
        <f t="shared" si="238"/>
        <v/>
      </c>
      <c r="CQ466" s="84">
        <f>IFERROR(FIND("POLÍCIA CIVIL",consulta_completa__11[[#This Row],[14 - Inst. Atuando no Local]]),0)</f>
        <v>0</v>
      </c>
      <c r="CR466" s="84" t="str">
        <f t="shared" si="239"/>
        <v/>
      </c>
      <c r="CS466" s="84">
        <f>IFERROR(FIND("MARINHA DO BRASIL",consulta_completa__11[[#This Row],[14 - Inst. Atuando no Local]]),0)</f>
        <v>0</v>
      </c>
      <c r="CT466" s="84" t="str">
        <f t="shared" si="240"/>
        <v/>
      </c>
      <c r="CU466" s="84">
        <f>IFERROR(FIND("EMPRESA ESPECIALIZADA EM ATENDIMENTO",consulta_completa__11[[#This Row],[14 - Inst. Atuando no Local]]),0)</f>
        <v>0</v>
      </c>
      <c r="CV466" s="84" t="str">
        <f t="shared" si="241"/>
        <v/>
      </c>
      <c r="CW466" s="84">
        <f>IFERROR(FIND("IBAMA",consulta_completa__11[[#This Row],[14 - Inst. Atuando no Local]]),0)</f>
        <v>0</v>
      </c>
      <c r="CX466" s="84" t="str">
        <f t="shared" si="242"/>
        <v/>
      </c>
      <c r="CY466" s="84" t="str">
        <f>IF(consulta_completa__11[[#This Row],[14 - Inst. Atuando no Local]]="","X","")</f>
        <v/>
      </c>
      <c r="CZ466" s="84">
        <f>IFERROR(FIND("OUTRA (S)",consulta_completa__11[[#This Row],[14 - Inst. Atuando no Local]]),0)</f>
        <v>0</v>
      </c>
      <c r="DA466" s="84" t="str">
        <f t="shared" si="243"/>
        <v/>
      </c>
      <c r="DB466" s="35" t="str">
        <f t="shared" si="244"/>
        <v>Sim</v>
      </c>
      <c r="DC466" s="35" t="str">
        <f t="shared" si="245"/>
        <v>Não</v>
      </c>
      <c r="DD466" s="35" t="str">
        <f t="shared" si="246"/>
        <v>Sim</v>
      </c>
      <c r="DE466" s="87" t="str">
        <f t="shared" si="248"/>
        <v>Federal</v>
      </c>
    </row>
    <row r="467" spans="1:109">
      <c r="A467" s="14">
        <v>20257943217</v>
      </c>
      <c r="B467" s="1">
        <v>45845</v>
      </c>
      <c r="C467" t="s">
        <v>109</v>
      </c>
      <c r="D467" t="s">
        <v>110</v>
      </c>
      <c r="E467" t="s">
        <v>452</v>
      </c>
      <c r="F467" t="s">
        <v>139</v>
      </c>
      <c r="G467" t="s">
        <v>113</v>
      </c>
      <c r="H467" t="s">
        <v>114</v>
      </c>
      <c r="I467" t="s">
        <v>114</v>
      </c>
      <c r="J467" t="s">
        <v>113</v>
      </c>
      <c r="K467" t="s">
        <v>114</v>
      </c>
      <c r="L467" t="s">
        <v>114</v>
      </c>
      <c r="M467" t="s">
        <v>118</v>
      </c>
      <c r="N467" t="s">
        <v>119</v>
      </c>
      <c r="O467" t="s">
        <v>120</v>
      </c>
      <c r="P467" t="s">
        <v>299</v>
      </c>
      <c r="Q467" t="s">
        <v>122</v>
      </c>
      <c r="R467" t="s">
        <v>123</v>
      </c>
      <c r="S467" t="s">
        <v>201</v>
      </c>
      <c r="T467" t="s">
        <v>4278</v>
      </c>
      <c r="U467" t="s">
        <v>4009</v>
      </c>
      <c r="V467" t="s">
        <v>4279</v>
      </c>
      <c r="Z467" t="s">
        <v>2367</v>
      </c>
      <c r="AA467" t="s">
        <v>410</v>
      </c>
      <c r="AB467" t="s">
        <v>206</v>
      </c>
      <c r="AC467" t="s">
        <v>207</v>
      </c>
      <c r="AD467">
        <v>1</v>
      </c>
      <c r="AE467" t="s">
        <v>206</v>
      </c>
      <c r="AF467" t="s">
        <v>113</v>
      </c>
      <c r="AG467" t="s">
        <v>113</v>
      </c>
      <c r="AH467" t="s">
        <v>131</v>
      </c>
      <c r="AI467" t="s">
        <v>132</v>
      </c>
      <c r="AJ467" t="s">
        <v>131</v>
      </c>
      <c r="AK467" t="s">
        <v>4280</v>
      </c>
      <c r="AL467" t="s">
        <v>4281</v>
      </c>
      <c r="AM467" t="s">
        <v>210</v>
      </c>
      <c r="AN467" t="s">
        <v>113</v>
      </c>
      <c r="AO467" t="s">
        <v>113</v>
      </c>
      <c r="AQ467" t="s">
        <v>211</v>
      </c>
      <c r="AR467" t="s">
        <v>113</v>
      </c>
      <c r="AS467" t="s">
        <v>113</v>
      </c>
      <c r="AT467" t="s">
        <v>113</v>
      </c>
      <c r="AU467" t="s">
        <v>113</v>
      </c>
      <c r="AW467" t="s">
        <v>113</v>
      </c>
      <c r="AX467" s="82">
        <f>IFERROR(FIND("Óbitos/feridos",consulta_completa__11[[#This Row],[13 - Ocorrências/Ambientes Atingidos]]),0)</f>
        <v>0</v>
      </c>
      <c r="AY467" s="83" t="str">
        <f t="shared" si="218"/>
        <v/>
      </c>
      <c r="AZ467" s="82">
        <f>IFERROR(FIND("População afetada/evacuada",consulta_completa__11[[#This Row],[13 - Ocorrências/Ambientes Atingidos]]),0)</f>
        <v>0</v>
      </c>
      <c r="BA467" s="82" t="str">
        <f t="shared" si="219"/>
        <v/>
      </c>
      <c r="BB467" s="82">
        <f>IFERROR(FIND("Suspensão de abastecimento de água",consulta_completa__11[[#This Row],[13 - Ocorrências/Ambientes Atingidos]]),0)</f>
        <v>0</v>
      </c>
      <c r="BC467" s="83" t="str">
        <f t="shared" si="247"/>
        <v/>
      </c>
      <c r="BD467" s="82">
        <f>IFERROR(FIND("Rio/córrego",consulta_completa__11[[#This Row],[13 - Ocorrências/Ambientes Atingidos]]),0)</f>
        <v>0</v>
      </c>
      <c r="BE467" s="83" t="str">
        <f t="shared" si="220"/>
        <v/>
      </c>
      <c r="BF467" s="82">
        <f>IFERROR(FIND("Lago",consulta_completa__11[[#This Row],[13 - Ocorrências/Ambientes Atingidos]]),0)</f>
        <v>0</v>
      </c>
      <c r="BG467" s="83" t="str">
        <f t="shared" si="221"/>
        <v/>
      </c>
      <c r="BH467" s="82">
        <f>IFERROR(FIND("Mar",consulta_completa__11[[#This Row],[13 - Ocorrências/Ambientes Atingidos]]),0)</f>
        <v>1</v>
      </c>
      <c r="BI467" s="83" t="str">
        <f t="shared" si="222"/>
        <v>X</v>
      </c>
      <c r="BJ467" s="82">
        <f>IFERROR(FIND("Praia",consulta_completa__11[[#This Row],[13 - Ocorrências/Ambientes Atingidos]]),0)</f>
        <v>0</v>
      </c>
      <c r="BK467" s="83" t="str">
        <f t="shared" si="223"/>
        <v/>
      </c>
      <c r="BL467" s="82">
        <f>IFERROR(FIND("Solo",consulta_completa__11[[#This Row],[13 - Ocorrências/Ambientes Atingidos]]),0)</f>
        <v>0</v>
      </c>
      <c r="BM467" s="83" t="str">
        <f t="shared" si="224"/>
        <v/>
      </c>
      <c r="BN467" s="82">
        <f>IFERROR(FIND("Águas subterrâneas",consulta_completa__11[[#This Row],[13 - Ocorrências/Ambientes Atingidos]]),0)</f>
        <v>0</v>
      </c>
      <c r="BO467" s="83" t="str">
        <f t="shared" si="225"/>
        <v/>
      </c>
      <c r="BP467" s="82">
        <f>IFERROR(FIND("Atmosfera",consulta_completa__11[[#This Row],[13 - Ocorrências/Ambientes Atingidos]]),0)</f>
        <v>0</v>
      </c>
      <c r="BQ467" s="83" t="str">
        <f t="shared" si="226"/>
        <v/>
      </c>
      <c r="BR467" s="82">
        <f>IFERROR(FIND("Flora",consulta_completa__11[[#This Row],[13 - Ocorrências/Ambientes Atingidos]]),0)</f>
        <v>0</v>
      </c>
      <c r="BS467" s="83" t="str">
        <f t="shared" si="227"/>
        <v/>
      </c>
      <c r="BT467" s="82">
        <f>IFERROR(FIND("Fauna",consulta_completa__11[[#This Row],[13 - Ocorrências/Ambientes Atingidos]]),0)</f>
        <v>0</v>
      </c>
      <c r="BU467" s="83" t="str">
        <f t="shared" si="228"/>
        <v/>
      </c>
      <c r="BV467" s="82">
        <f>IFERROR(FIND("UC federal",consulta_completa__11[[#This Row],[13 - Ocorrências/Ambientes Atingidos]]),0)</f>
        <v>0</v>
      </c>
      <c r="BW467" s="83" t="str">
        <f t="shared" si="229"/>
        <v/>
      </c>
      <c r="BX467" s="82">
        <f>IFERROR(FIND("UC estadual/municipal",consulta_completa__11[[#This Row],[13 - Ocorrências/Ambientes Atingidos]]),0)</f>
        <v>0</v>
      </c>
      <c r="BY467" s="83" t="str">
        <f t="shared" si="230"/>
        <v/>
      </c>
      <c r="BZ467" s="82">
        <f>IFERROR(FIND("Outro(s)",consulta_completa__11[[#This Row],[13 - Ocorrências/Ambientes Atingidos]]),0)</f>
        <v>0</v>
      </c>
      <c r="CA467" s="83" t="str">
        <f t="shared" si="231"/>
        <v/>
      </c>
      <c r="CB467" s="82">
        <f>IFERROR(FIND("Sem dano",consulta_completa__11[[#This Row],[13 - Ocorrências/Ambientes Atingidos]]),0)</f>
        <v>0</v>
      </c>
      <c r="CC467" s="83" t="str">
        <f t="shared" si="232"/>
        <v/>
      </c>
      <c r="CD467" s="82" t="str">
        <f>IF(consulta_completa__11[[#This Row],[13 - Ocorrências/Ambientes Atingidos]]="","X","")</f>
        <v/>
      </c>
      <c r="CE467" s="84">
        <f>IFERROR(FIND("IBAMA",consulta_completa__11[[#This Row],[14 - Inst. Atuando no Local]]),0)</f>
        <v>0</v>
      </c>
      <c r="CF467" s="84" t="str">
        <f t="shared" si="233"/>
        <v/>
      </c>
      <c r="CG467" s="84">
        <f>IFERROR(FIND("OEMA",consulta_completa__11[[#This Row],[14 - Inst. Atuando no Local]]),0)</f>
        <v>0</v>
      </c>
      <c r="CH467" s="84" t="str">
        <f t="shared" si="234"/>
        <v/>
      </c>
      <c r="CI467" s="84">
        <f>IFERROR(FIND("DEFESA CIVIL",consulta_completa__11[[#This Row],[14 - Inst. Atuando no Local]]),0)</f>
        <v>0</v>
      </c>
      <c r="CJ467" s="84" t="str">
        <f t="shared" si="235"/>
        <v/>
      </c>
      <c r="CK467" s="84">
        <f>IFERROR(FIND("CORPO DE BOMBEIROS",consulta_completa__11[[#This Row],[14 - Inst. Atuando no Local]]),0)</f>
        <v>0</v>
      </c>
      <c r="CL467" s="84" t="str">
        <f t="shared" si="236"/>
        <v/>
      </c>
      <c r="CM467" s="84">
        <f>IFERROR(FIND("POLÍCIA RODOVIÁRIA",consulta_completa__11[[#This Row],[14 - Inst. Atuando no Local]]),0)</f>
        <v>0</v>
      </c>
      <c r="CN467" s="84" t="str">
        <f t="shared" si="237"/>
        <v/>
      </c>
      <c r="CO467" s="84">
        <f>IFERROR(FIND("POLÍCIA MILITAR",consulta_completa__11[[#This Row],[14 - Inst. Atuando no Local]]),0)</f>
        <v>0</v>
      </c>
      <c r="CP467" s="84" t="str">
        <f t="shared" si="238"/>
        <v/>
      </c>
      <c r="CQ467" s="84">
        <f>IFERROR(FIND("POLÍCIA CIVIL",consulta_completa__11[[#This Row],[14 - Inst. Atuando no Local]]),0)</f>
        <v>0</v>
      </c>
      <c r="CR467" s="84" t="str">
        <f t="shared" si="239"/>
        <v/>
      </c>
      <c r="CS467" s="84">
        <f>IFERROR(FIND("MARINHA DO BRASIL",consulta_completa__11[[#This Row],[14 - Inst. Atuando no Local]]),0)</f>
        <v>0</v>
      </c>
      <c r="CT467" s="84" t="str">
        <f t="shared" si="240"/>
        <v/>
      </c>
      <c r="CU467" s="84">
        <f>IFERROR(FIND("EMPRESA ESPECIALIZADA EM ATENDIMENTO",consulta_completa__11[[#This Row],[14 - Inst. Atuando no Local]]),0)</f>
        <v>0</v>
      </c>
      <c r="CV467" s="84" t="str">
        <f t="shared" si="241"/>
        <v/>
      </c>
      <c r="CW467" s="84">
        <f>IFERROR(FIND("IBAMA",consulta_completa__11[[#This Row],[14 - Inst. Atuando no Local]]),0)</f>
        <v>0</v>
      </c>
      <c r="CX467" s="84" t="str">
        <f t="shared" si="242"/>
        <v/>
      </c>
      <c r="CY467" s="84" t="str">
        <f>IF(consulta_completa__11[[#This Row],[14 - Inst. Atuando no Local]]="","X","")</f>
        <v/>
      </c>
      <c r="CZ467" s="84">
        <f>IFERROR(FIND("OUTRA (S)",consulta_completa__11[[#This Row],[14 - Inst. Atuando no Local]]),0)</f>
        <v>0</v>
      </c>
      <c r="DA467" s="84" t="str">
        <f t="shared" si="243"/>
        <v/>
      </c>
      <c r="DB467" s="35" t="str">
        <f t="shared" si="244"/>
        <v>Sim</v>
      </c>
      <c r="DC467" s="35" t="str">
        <f t="shared" si="245"/>
        <v>Não</v>
      </c>
      <c r="DD467" s="35" t="str">
        <f t="shared" si="246"/>
        <v>Sim</v>
      </c>
      <c r="DE467" s="87" t="str">
        <f t="shared" si="248"/>
        <v>Federal</v>
      </c>
    </row>
    <row r="468" spans="1:109">
      <c r="A468" s="14">
        <v>20257950429</v>
      </c>
      <c r="B468" s="1">
        <v>45845</v>
      </c>
      <c r="C468" t="s">
        <v>109</v>
      </c>
      <c r="D468" t="s">
        <v>212</v>
      </c>
      <c r="E468" t="s">
        <v>111</v>
      </c>
      <c r="F468" t="s">
        <v>112</v>
      </c>
      <c r="G468" t="s">
        <v>311</v>
      </c>
      <c r="H468" t="s">
        <v>4282</v>
      </c>
      <c r="I468" t="s">
        <v>117</v>
      </c>
      <c r="J468" t="s">
        <v>4283</v>
      </c>
      <c r="K468" t="s">
        <v>4284</v>
      </c>
      <c r="L468" t="s">
        <v>117</v>
      </c>
      <c r="M468" t="s">
        <v>118</v>
      </c>
      <c r="N468" t="s">
        <v>119</v>
      </c>
      <c r="O468" t="s">
        <v>239</v>
      </c>
      <c r="P468" t="s">
        <v>299</v>
      </c>
      <c r="Q468" t="s">
        <v>122</v>
      </c>
      <c r="R468" t="s">
        <v>123</v>
      </c>
      <c r="S468" t="s">
        <v>201</v>
      </c>
      <c r="T468" t="s">
        <v>4285</v>
      </c>
      <c r="U468" t="s">
        <v>4286</v>
      </c>
      <c r="V468" t="s">
        <v>4287</v>
      </c>
      <c r="Z468" t="s">
        <v>4288</v>
      </c>
      <c r="AA468" t="s">
        <v>4289</v>
      </c>
      <c r="AB468" t="s">
        <v>2919</v>
      </c>
      <c r="AC468" t="s">
        <v>2915</v>
      </c>
      <c r="AD468">
        <v>1</v>
      </c>
      <c r="AE468" t="s">
        <v>4290</v>
      </c>
      <c r="AF468" t="s">
        <v>113</v>
      </c>
      <c r="AG468" t="s">
        <v>113</v>
      </c>
      <c r="AH468" t="s">
        <v>131</v>
      </c>
      <c r="AI468" t="s">
        <v>132</v>
      </c>
      <c r="AJ468" t="s">
        <v>131</v>
      </c>
      <c r="AK468" t="s">
        <v>4291</v>
      </c>
      <c r="AL468" t="s">
        <v>4292</v>
      </c>
      <c r="AM468" t="s">
        <v>2919</v>
      </c>
      <c r="AN468" t="s">
        <v>2920</v>
      </c>
      <c r="AO468" t="s">
        <v>266</v>
      </c>
      <c r="AP468">
        <v>2139848176</v>
      </c>
      <c r="AQ468" t="s">
        <v>2921</v>
      </c>
      <c r="AR468" t="s">
        <v>113</v>
      </c>
      <c r="AS468" t="s">
        <v>113</v>
      </c>
      <c r="AT468" t="s">
        <v>2910</v>
      </c>
      <c r="AU468" t="s">
        <v>113</v>
      </c>
      <c r="AW468" t="s">
        <v>159</v>
      </c>
      <c r="AX468" s="82">
        <f>IFERROR(FIND("Óbitos/feridos",consulta_completa__11[[#This Row],[13 - Ocorrências/Ambientes Atingidos]]),0)</f>
        <v>0</v>
      </c>
      <c r="AY468" s="83" t="str">
        <f t="shared" si="218"/>
        <v/>
      </c>
      <c r="AZ468" s="82">
        <f>IFERROR(FIND("População afetada/evacuada",consulta_completa__11[[#This Row],[13 - Ocorrências/Ambientes Atingidos]]),0)</f>
        <v>0</v>
      </c>
      <c r="BA468" s="82" t="str">
        <f t="shared" si="219"/>
        <v/>
      </c>
      <c r="BB468" s="82">
        <f>IFERROR(FIND("Suspensão de abastecimento de água",consulta_completa__11[[#This Row],[13 - Ocorrências/Ambientes Atingidos]]),0)</f>
        <v>0</v>
      </c>
      <c r="BC468" s="83" t="str">
        <f t="shared" si="247"/>
        <v/>
      </c>
      <c r="BD468" s="82">
        <f>IFERROR(FIND("Rio/córrego",consulta_completa__11[[#This Row],[13 - Ocorrências/Ambientes Atingidos]]),0)</f>
        <v>0</v>
      </c>
      <c r="BE468" s="83" t="str">
        <f t="shared" si="220"/>
        <v/>
      </c>
      <c r="BF468" s="82">
        <f>IFERROR(FIND("Lago",consulta_completa__11[[#This Row],[13 - Ocorrências/Ambientes Atingidos]]),0)</f>
        <v>0</v>
      </c>
      <c r="BG468" s="83" t="str">
        <f t="shared" si="221"/>
        <v/>
      </c>
      <c r="BH468" s="82">
        <f>IFERROR(FIND("Mar",consulta_completa__11[[#This Row],[13 - Ocorrências/Ambientes Atingidos]]),0)</f>
        <v>1</v>
      </c>
      <c r="BI468" s="83" t="str">
        <f t="shared" si="222"/>
        <v>X</v>
      </c>
      <c r="BJ468" s="82">
        <f>IFERROR(FIND("Praia",consulta_completa__11[[#This Row],[13 - Ocorrências/Ambientes Atingidos]]),0)</f>
        <v>0</v>
      </c>
      <c r="BK468" s="83" t="str">
        <f t="shared" si="223"/>
        <v/>
      </c>
      <c r="BL468" s="82">
        <f>IFERROR(FIND("Solo",consulta_completa__11[[#This Row],[13 - Ocorrências/Ambientes Atingidos]]),0)</f>
        <v>0</v>
      </c>
      <c r="BM468" s="83" t="str">
        <f t="shared" si="224"/>
        <v/>
      </c>
      <c r="BN468" s="82">
        <f>IFERROR(FIND("Águas subterrâneas",consulta_completa__11[[#This Row],[13 - Ocorrências/Ambientes Atingidos]]),0)</f>
        <v>0</v>
      </c>
      <c r="BO468" s="83" t="str">
        <f t="shared" si="225"/>
        <v/>
      </c>
      <c r="BP468" s="82">
        <f>IFERROR(FIND("Atmosfera",consulta_completa__11[[#This Row],[13 - Ocorrências/Ambientes Atingidos]]),0)</f>
        <v>0</v>
      </c>
      <c r="BQ468" s="83" t="str">
        <f t="shared" si="226"/>
        <v/>
      </c>
      <c r="BR468" s="82">
        <f>IFERROR(FIND("Flora",consulta_completa__11[[#This Row],[13 - Ocorrências/Ambientes Atingidos]]),0)</f>
        <v>0</v>
      </c>
      <c r="BS468" s="83" t="str">
        <f t="shared" si="227"/>
        <v/>
      </c>
      <c r="BT468" s="82">
        <f>IFERROR(FIND("Fauna",consulta_completa__11[[#This Row],[13 - Ocorrências/Ambientes Atingidos]]),0)</f>
        <v>0</v>
      </c>
      <c r="BU468" s="83" t="str">
        <f t="shared" si="228"/>
        <v/>
      </c>
      <c r="BV468" s="82">
        <f>IFERROR(FIND("UC federal",consulta_completa__11[[#This Row],[13 - Ocorrências/Ambientes Atingidos]]),0)</f>
        <v>0</v>
      </c>
      <c r="BW468" s="83" t="str">
        <f t="shared" si="229"/>
        <v/>
      </c>
      <c r="BX468" s="82">
        <f>IFERROR(FIND("UC estadual/municipal",consulta_completa__11[[#This Row],[13 - Ocorrências/Ambientes Atingidos]]),0)</f>
        <v>0</v>
      </c>
      <c r="BY468" s="83" t="str">
        <f t="shared" si="230"/>
        <v/>
      </c>
      <c r="BZ468" s="82">
        <f>IFERROR(FIND("Outro(s)",consulta_completa__11[[#This Row],[13 - Ocorrências/Ambientes Atingidos]]),0)</f>
        <v>0</v>
      </c>
      <c r="CA468" s="83" t="str">
        <f t="shared" si="231"/>
        <v/>
      </c>
      <c r="CB468" s="82">
        <f>IFERROR(FIND("Sem dano",consulta_completa__11[[#This Row],[13 - Ocorrências/Ambientes Atingidos]]),0)</f>
        <v>0</v>
      </c>
      <c r="CC468" s="83" t="str">
        <f t="shared" si="232"/>
        <v/>
      </c>
      <c r="CD468" s="82" t="str">
        <f>IF(consulta_completa__11[[#This Row],[13 - Ocorrências/Ambientes Atingidos]]="","X","")</f>
        <v/>
      </c>
      <c r="CE468" s="84">
        <f>IFERROR(FIND("IBAMA",consulta_completa__11[[#This Row],[14 - Inst. Atuando no Local]]),0)</f>
        <v>0</v>
      </c>
      <c r="CF468" s="84" t="str">
        <f t="shared" si="233"/>
        <v/>
      </c>
      <c r="CG468" s="84">
        <f>IFERROR(FIND("OEMA",consulta_completa__11[[#This Row],[14 - Inst. Atuando no Local]]),0)</f>
        <v>0</v>
      </c>
      <c r="CH468" s="84" t="str">
        <f t="shared" si="234"/>
        <v/>
      </c>
      <c r="CI468" s="84">
        <f>IFERROR(FIND("DEFESA CIVIL",consulta_completa__11[[#This Row],[14 - Inst. Atuando no Local]]),0)</f>
        <v>0</v>
      </c>
      <c r="CJ468" s="84" t="str">
        <f t="shared" si="235"/>
        <v/>
      </c>
      <c r="CK468" s="84">
        <f>IFERROR(FIND("CORPO DE BOMBEIROS",consulta_completa__11[[#This Row],[14 - Inst. Atuando no Local]]),0)</f>
        <v>0</v>
      </c>
      <c r="CL468" s="84" t="str">
        <f t="shared" si="236"/>
        <v/>
      </c>
      <c r="CM468" s="84">
        <f>IFERROR(FIND("POLÍCIA RODOVIÁRIA",consulta_completa__11[[#This Row],[14 - Inst. Atuando no Local]]),0)</f>
        <v>0</v>
      </c>
      <c r="CN468" s="84" t="str">
        <f t="shared" si="237"/>
        <v/>
      </c>
      <c r="CO468" s="84">
        <f>IFERROR(FIND("POLÍCIA MILITAR",consulta_completa__11[[#This Row],[14 - Inst. Atuando no Local]]),0)</f>
        <v>0</v>
      </c>
      <c r="CP468" s="84" t="str">
        <f t="shared" si="238"/>
        <v/>
      </c>
      <c r="CQ468" s="84">
        <f>IFERROR(FIND("POLÍCIA CIVIL",consulta_completa__11[[#This Row],[14 - Inst. Atuando no Local]]),0)</f>
        <v>0</v>
      </c>
      <c r="CR468" s="84" t="str">
        <f t="shared" si="239"/>
        <v/>
      </c>
      <c r="CS468" s="84">
        <f>IFERROR(FIND("MARINHA DO BRASIL",consulta_completa__11[[#This Row],[14 - Inst. Atuando no Local]]),0)</f>
        <v>0</v>
      </c>
      <c r="CT468" s="84" t="str">
        <f t="shared" si="240"/>
        <v/>
      </c>
      <c r="CU468" s="84">
        <f>IFERROR(FIND("EMPRESA ESPECIALIZADA EM ATENDIMENTO",consulta_completa__11[[#This Row],[14 - Inst. Atuando no Local]]),0)</f>
        <v>0</v>
      </c>
      <c r="CV468" s="84" t="str">
        <f t="shared" si="241"/>
        <v/>
      </c>
      <c r="CW468" s="84">
        <f>IFERROR(FIND("IBAMA",consulta_completa__11[[#This Row],[14 - Inst. Atuando no Local]]),0)</f>
        <v>0</v>
      </c>
      <c r="CX468" s="84" t="str">
        <f t="shared" si="242"/>
        <v/>
      </c>
      <c r="CY468" s="84" t="str">
        <f>IF(consulta_completa__11[[#This Row],[14 - Inst. Atuando no Local]]="","X","")</f>
        <v/>
      </c>
      <c r="CZ468" s="84">
        <f>IFERROR(FIND("OUTRA (S)",consulta_completa__11[[#This Row],[14 - Inst. Atuando no Local]]),0)</f>
        <v>0</v>
      </c>
      <c r="DA468" s="84" t="str">
        <f t="shared" si="243"/>
        <v/>
      </c>
      <c r="DB468" s="35" t="str">
        <f t="shared" si="244"/>
        <v>Sim</v>
      </c>
      <c r="DC468" s="35" t="str">
        <f t="shared" si="245"/>
        <v>Não</v>
      </c>
      <c r="DD468" s="35" t="str">
        <f t="shared" si="246"/>
        <v>Sim</v>
      </c>
      <c r="DE468" s="87" t="str">
        <f t="shared" si="248"/>
        <v>Federal</v>
      </c>
    </row>
    <row r="469" spans="1:109">
      <c r="A469" s="14">
        <v>20257846825</v>
      </c>
      <c r="B469" s="1">
        <v>45846</v>
      </c>
      <c r="C469" t="s">
        <v>1865</v>
      </c>
      <c r="D469" t="s">
        <v>1813</v>
      </c>
      <c r="E469" t="s">
        <v>162</v>
      </c>
      <c r="F469" t="s">
        <v>112</v>
      </c>
      <c r="G469" t="s">
        <v>646</v>
      </c>
      <c r="H469" t="s">
        <v>4128</v>
      </c>
      <c r="I469" t="s">
        <v>648</v>
      </c>
      <c r="J469" t="s">
        <v>113</v>
      </c>
      <c r="K469" t="s">
        <v>114</v>
      </c>
      <c r="L469" t="s">
        <v>114</v>
      </c>
      <c r="M469" t="s">
        <v>140</v>
      </c>
      <c r="N469" t="s">
        <v>141</v>
      </c>
      <c r="O469" t="s">
        <v>239</v>
      </c>
      <c r="P469" t="s">
        <v>355</v>
      </c>
      <c r="Q469" t="s">
        <v>143</v>
      </c>
      <c r="R469" t="s">
        <v>123</v>
      </c>
      <c r="S469" t="s">
        <v>113</v>
      </c>
      <c r="T469" t="s">
        <v>4293</v>
      </c>
      <c r="U469" t="s">
        <v>4294</v>
      </c>
      <c r="V469" t="s">
        <v>4295</v>
      </c>
      <c r="X469" t="b">
        <v>1</v>
      </c>
      <c r="Z469" t="s">
        <v>4296</v>
      </c>
      <c r="AA469" t="s">
        <v>4297</v>
      </c>
      <c r="AB469" t="s">
        <v>4298</v>
      </c>
      <c r="AC469" t="s">
        <v>753</v>
      </c>
      <c r="AD469">
        <v>1</v>
      </c>
      <c r="AE469" t="s">
        <v>4299</v>
      </c>
      <c r="AF469" t="s">
        <v>4300</v>
      </c>
      <c r="AG469" t="s">
        <v>4301</v>
      </c>
      <c r="AH469" t="s">
        <v>131</v>
      </c>
      <c r="AI469" t="s">
        <v>131</v>
      </c>
      <c r="AJ469" t="s">
        <v>131</v>
      </c>
      <c r="AK469" t="s">
        <v>4302</v>
      </c>
      <c r="AL469" t="s">
        <v>4303</v>
      </c>
      <c r="AM469" t="s">
        <v>758</v>
      </c>
      <c r="AN469" t="s">
        <v>4304</v>
      </c>
      <c r="AO469" t="s">
        <v>4305</v>
      </c>
      <c r="AP469">
        <v>98986026718</v>
      </c>
      <c r="AQ469" t="s">
        <v>2033</v>
      </c>
      <c r="AR469" t="s">
        <v>113</v>
      </c>
      <c r="AS469" t="s">
        <v>113</v>
      </c>
      <c r="AT469" t="s">
        <v>113</v>
      </c>
      <c r="AU469" t="s">
        <v>113</v>
      </c>
      <c r="AW469" t="s">
        <v>113</v>
      </c>
      <c r="AX469" s="82">
        <f>IFERROR(FIND("Óbitos/feridos",consulta_completa__11[[#This Row],[13 - Ocorrências/Ambientes Atingidos]]),0)</f>
        <v>0</v>
      </c>
      <c r="AY469" s="83" t="str">
        <f t="shared" si="218"/>
        <v/>
      </c>
      <c r="AZ469" s="82">
        <f>IFERROR(FIND("População afetada/evacuada",consulta_completa__11[[#This Row],[13 - Ocorrências/Ambientes Atingidos]]),0)</f>
        <v>0</v>
      </c>
      <c r="BA469" s="82" t="str">
        <f t="shared" si="219"/>
        <v/>
      </c>
      <c r="BB469" s="82">
        <f>IFERROR(FIND("Suspensão de abastecimento de água",consulta_completa__11[[#This Row],[13 - Ocorrências/Ambientes Atingidos]]),0)</f>
        <v>0</v>
      </c>
      <c r="BC469" s="83" t="str">
        <f t="shared" si="247"/>
        <v/>
      </c>
      <c r="BD469" s="82">
        <f>IFERROR(FIND("Rio/córrego",consulta_completa__11[[#This Row],[13 - Ocorrências/Ambientes Atingidos]]),0)</f>
        <v>0</v>
      </c>
      <c r="BE469" s="83" t="str">
        <f t="shared" si="220"/>
        <v/>
      </c>
      <c r="BF469" s="82">
        <f>IFERROR(FIND("Lago",consulta_completa__11[[#This Row],[13 - Ocorrências/Ambientes Atingidos]]),0)</f>
        <v>0</v>
      </c>
      <c r="BG469" s="83" t="str">
        <f t="shared" si="221"/>
        <v/>
      </c>
      <c r="BH469" s="82">
        <f>IFERROR(FIND("Mar",consulta_completa__11[[#This Row],[13 - Ocorrências/Ambientes Atingidos]]),0)</f>
        <v>0</v>
      </c>
      <c r="BI469" s="83" t="str">
        <f t="shared" si="222"/>
        <v/>
      </c>
      <c r="BJ469" s="82">
        <f>IFERROR(FIND("Praia",consulta_completa__11[[#This Row],[13 - Ocorrências/Ambientes Atingidos]]),0)</f>
        <v>0</v>
      </c>
      <c r="BK469" s="83" t="str">
        <f t="shared" si="223"/>
        <v/>
      </c>
      <c r="BL469" s="82">
        <f>IFERROR(FIND("Solo",consulta_completa__11[[#This Row],[13 - Ocorrências/Ambientes Atingidos]]),0)</f>
        <v>1</v>
      </c>
      <c r="BM469" s="83" t="str">
        <f t="shared" si="224"/>
        <v>X</v>
      </c>
      <c r="BN469" s="82">
        <f>IFERROR(FIND("Águas subterrâneas",consulta_completa__11[[#This Row],[13 - Ocorrências/Ambientes Atingidos]]),0)</f>
        <v>0</v>
      </c>
      <c r="BO469" s="83" t="str">
        <f t="shared" si="225"/>
        <v/>
      </c>
      <c r="BP469" s="82">
        <f>IFERROR(FIND("Atmosfera",consulta_completa__11[[#This Row],[13 - Ocorrências/Ambientes Atingidos]]),0)</f>
        <v>0</v>
      </c>
      <c r="BQ469" s="83" t="str">
        <f t="shared" si="226"/>
        <v/>
      </c>
      <c r="BR469" s="82">
        <f>IFERROR(FIND("Flora",consulta_completa__11[[#This Row],[13 - Ocorrências/Ambientes Atingidos]]),0)</f>
        <v>0</v>
      </c>
      <c r="BS469" s="83" t="str">
        <f t="shared" si="227"/>
        <v/>
      </c>
      <c r="BT469" s="82">
        <f>IFERROR(FIND("Fauna",consulta_completa__11[[#This Row],[13 - Ocorrências/Ambientes Atingidos]]),0)</f>
        <v>0</v>
      </c>
      <c r="BU469" s="83" t="str">
        <f t="shared" si="228"/>
        <v/>
      </c>
      <c r="BV469" s="82">
        <f>IFERROR(FIND("UC federal",consulta_completa__11[[#This Row],[13 - Ocorrências/Ambientes Atingidos]]),0)</f>
        <v>0</v>
      </c>
      <c r="BW469" s="83" t="str">
        <f t="shared" si="229"/>
        <v/>
      </c>
      <c r="BX469" s="82">
        <f>IFERROR(FIND("UC estadual/municipal",consulta_completa__11[[#This Row],[13 - Ocorrências/Ambientes Atingidos]]),0)</f>
        <v>0</v>
      </c>
      <c r="BY469" s="83" t="str">
        <f t="shared" si="230"/>
        <v/>
      </c>
      <c r="BZ469" s="82">
        <f>IFERROR(FIND("Outro(s)",consulta_completa__11[[#This Row],[13 - Ocorrências/Ambientes Atingidos]]),0)</f>
        <v>0</v>
      </c>
      <c r="CA469" s="83" t="str">
        <f t="shared" si="231"/>
        <v/>
      </c>
      <c r="CB469" s="82">
        <f>IFERROR(FIND("Sem dano",consulta_completa__11[[#This Row],[13 - Ocorrências/Ambientes Atingidos]]),0)</f>
        <v>0</v>
      </c>
      <c r="CC469" s="83" t="str">
        <f t="shared" si="232"/>
        <v/>
      </c>
      <c r="CD469" s="82" t="str">
        <f>IF(consulta_completa__11[[#This Row],[13 - Ocorrências/Ambientes Atingidos]]="","X","")</f>
        <v/>
      </c>
      <c r="CE469" s="84">
        <f>IFERROR(FIND("IBAMA",consulta_completa__11[[#This Row],[14 - Inst. Atuando no Local]]),0)</f>
        <v>0</v>
      </c>
      <c r="CF469" s="84" t="str">
        <f t="shared" si="233"/>
        <v/>
      </c>
      <c r="CG469" s="84">
        <f>IFERROR(FIND("OEMA",consulta_completa__11[[#This Row],[14 - Inst. Atuando no Local]]),0)</f>
        <v>0</v>
      </c>
      <c r="CH469" s="84" t="str">
        <f t="shared" si="234"/>
        <v/>
      </c>
      <c r="CI469" s="84">
        <f>IFERROR(FIND("DEFESA CIVIL",consulta_completa__11[[#This Row],[14 - Inst. Atuando no Local]]),0)</f>
        <v>0</v>
      </c>
      <c r="CJ469" s="84" t="str">
        <f t="shared" si="235"/>
        <v/>
      </c>
      <c r="CK469" s="84">
        <f>IFERROR(FIND("CORPO DE BOMBEIROS",consulta_completa__11[[#This Row],[14 - Inst. Atuando no Local]]),0)</f>
        <v>0</v>
      </c>
      <c r="CL469" s="84" t="str">
        <f t="shared" si="236"/>
        <v/>
      </c>
      <c r="CM469" s="84">
        <f>IFERROR(FIND("POLÍCIA RODOVIÁRIA",consulta_completa__11[[#This Row],[14 - Inst. Atuando no Local]]),0)</f>
        <v>0</v>
      </c>
      <c r="CN469" s="84" t="str">
        <f t="shared" si="237"/>
        <v/>
      </c>
      <c r="CO469" s="84">
        <f>IFERROR(FIND("POLÍCIA MILITAR",consulta_completa__11[[#This Row],[14 - Inst. Atuando no Local]]),0)</f>
        <v>0</v>
      </c>
      <c r="CP469" s="84" t="str">
        <f t="shared" si="238"/>
        <v/>
      </c>
      <c r="CQ469" s="84">
        <f>IFERROR(FIND("POLÍCIA CIVIL",consulta_completa__11[[#This Row],[14 - Inst. Atuando no Local]]),0)</f>
        <v>0</v>
      </c>
      <c r="CR469" s="84" t="str">
        <f t="shared" si="239"/>
        <v/>
      </c>
      <c r="CS469" s="84">
        <f>IFERROR(FIND("MARINHA DO BRASIL",consulta_completa__11[[#This Row],[14 - Inst. Atuando no Local]]),0)</f>
        <v>0</v>
      </c>
      <c r="CT469" s="84" t="str">
        <f t="shared" si="240"/>
        <v/>
      </c>
      <c r="CU469" s="84">
        <f>IFERROR(FIND("EMPRESA ESPECIALIZADA EM ATENDIMENTO",consulta_completa__11[[#This Row],[14 - Inst. Atuando no Local]]),0)</f>
        <v>0</v>
      </c>
      <c r="CV469" s="84" t="str">
        <f t="shared" si="241"/>
        <v/>
      </c>
      <c r="CW469" s="84">
        <f>IFERROR(FIND("IBAMA",consulta_completa__11[[#This Row],[14 - Inst. Atuando no Local]]),0)</f>
        <v>0</v>
      </c>
      <c r="CX469" s="84" t="str">
        <f t="shared" si="242"/>
        <v/>
      </c>
      <c r="CY469" s="84" t="str">
        <f>IF(consulta_completa__11[[#This Row],[14 - Inst. Atuando no Local]]="","X","")</f>
        <v/>
      </c>
      <c r="CZ469" s="84">
        <f>IFERROR(FIND("OUTRA (S)",consulta_completa__11[[#This Row],[14 - Inst. Atuando no Local]]),0)</f>
        <v>0</v>
      </c>
      <c r="DA469" s="84" t="str">
        <f t="shared" si="243"/>
        <v/>
      </c>
      <c r="DB469" s="35" t="str">
        <f t="shared" si="244"/>
        <v>Sim</v>
      </c>
      <c r="DC469" s="35" t="str">
        <f t="shared" si="245"/>
        <v>Não</v>
      </c>
      <c r="DD469" s="35" t="str">
        <f t="shared" si="246"/>
        <v>Sim</v>
      </c>
      <c r="DE469" s="87" t="str">
        <f t="shared" si="248"/>
        <v>Federal</v>
      </c>
    </row>
    <row r="470" spans="1:109">
      <c r="A470" s="14">
        <v>20257872030</v>
      </c>
      <c r="B470" s="1">
        <v>45846</v>
      </c>
      <c r="C470" t="s">
        <v>109</v>
      </c>
      <c r="D470" t="s">
        <v>110</v>
      </c>
      <c r="E470" t="s">
        <v>452</v>
      </c>
      <c r="F470" t="s">
        <v>112</v>
      </c>
      <c r="G470" t="s">
        <v>113</v>
      </c>
      <c r="H470" t="s">
        <v>114</v>
      </c>
      <c r="I470" t="s">
        <v>114</v>
      </c>
      <c r="J470" t="s">
        <v>113</v>
      </c>
      <c r="K470" t="s">
        <v>114</v>
      </c>
      <c r="L470" t="s">
        <v>114</v>
      </c>
      <c r="M470" t="s">
        <v>118</v>
      </c>
      <c r="N470" t="s">
        <v>113</v>
      </c>
      <c r="O470" t="s">
        <v>239</v>
      </c>
      <c r="P470" t="s">
        <v>355</v>
      </c>
      <c r="Q470" t="s">
        <v>122</v>
      </c>
      <c r="R470" t="s">
        <v>123</v>
      </c>
      <c r="S470" t="s">
        <v>201</v>
      </c>
      <c r="T470" t="s">
        <v>4248</v>
      </c>
      <c r="U470" t="s">
        <v>4249</v>
      </c>
      <c r="V470" t="s">
        <v>4306</v>
      </c>
      <c r="W470" t="b">
        <v>1</v>
      </c>
      <c r="Z470" t="s">
        <v>4307</v>
      </c>
      <c r="AA470" t="s">
        <v>113</v>
      </c>
      <c r="AB470" t="s">
        <v>4308</v>
      </c>
      <c r="AC470" t="s">
        <v>983</v>
      </c>
      <c r="AD470">
        <v>1</v>
      </c>
      <c r="AE470" t="s">
        <v>113</v>
      </c>
      <c r="AF470" t="s">
        <v>113</v>
      </c>
      <c r="AG470" t="s">
        <v>113</v>
      </c>
      <c r="AH470" t="s">
        <v>131</v>
      </c>
      <c r="AI470" t="s">
        <v>132</v>
      </c>
      <c r="AJ470" t="s">
        <v>132</v>
      </c>
      <c r="AK470" t="s">
        <v>113</v>
      </c>
      <c r="AL470" t="s">
        <v>4309</v>
      </c>
      <c r="AM470" t="s">
        <v>986</v>
      </c>
      <c r="AN470" t="s">
        <v>113</v>
      </c>
      <c r="AO470" t="s">
        <v>113</v>
      </c>
      <c r="AQ470" t="s">
        <v>989</v>
      </c>
      <c r="AR470" t="s">
        <v>113</v>
      </c>
      <c r="AS470" t="s">
        <v>113</v>
      </c>
      <c r="AT470" t="s">
        <v>113</v>
      </c>
      <c r="AU470" t="s">
        <v>113</v>
      </c>
      <c r="AW470" t="s">
        <v>113</v>
      </c>
      <c r="AX470" s="82">
        <f>IFERROR(FIND("Óbitos/feridos",consulta_completa__11[[#This Row],[13 - Ocorrências/Ambientes Atingidos]]),0)</f>
        <v>0</v>
      </c>
      <c r="AY470" s="83" t="str">
        <f t="shared" si="218"/>
        <v/>
      </c>
      <c r="AZ470" s="82">
        <f>IFERROR(FIND("População afetada/evacuada",consulta_completa__11[[#This Row],[13 - Ocorrências/Ambientes Atingidos]]),0)</f>
        <v>0</v>
      </c>
      <c r="BA470" s="82" t="str">
        <f t="shared" si="219"/>
        <v/>
      </c>
      <c r="BB470" s="82">
        <f>IFERROR(FIND("Suspensão de abastecimento de água",consulta_completa__11[[#This Row],[13 - Ocorrências/Ambientes Atingidos]]),0)</f>
        <v>0</v>
      </c>
      <c r="BC470" s="83" t="str">
        <f t="shared" si="247"/>
        <v/>
      </c>
      <c r="BD470" s="82">
        <f>IFERROR(FIND("Rio/córrego",consulta_completa__11[[#This Row],[13 - Ocorrências/Ambientes Atingidos]]),0)</f>
        <v>0</v>
      </c>
      <c r="BE470" s="83" t="str">
        <f t="shared" si="220"/>
        <v/>
      </c>
      <c r="BF470" s="82">
        <f>IFERROR(FIND("Lago",consulta_completa__11[[#This Row],[13 - Ocorrências/Ambientes Atingidos]]),0)</f>
        <v>0</v>
      </c>
      <c r="BG470" s="83" t="str">
        <f t="shared" si="221"/>
        <v/>
      </c>
      <c r="BH470" s="82">
        <f>IFERROR(FIND("Mar",consulta_completa__11[[#This Row],[13 - Ocorrências/Ambientes Atingidos]]),0)</f>
        <v>1</v>
      </c>
      <c r="BI470" s="83" t="str">
        <f t="shared" si="222"/>
        <v>X</v>
      </c>
      <c r="BJ470" s="82">
        <f>IFERROR(FIND("Praia",consulta_completa__11[[#This Row],[13 - Ocorrências/Ambientes Atingidos]]),0)</f>
        <v>0</v>
      </c>
      <c r="BK470" s="83" t="str">
        <f t="shared" si="223"/>
        <v/>
      </c>
      <c r="BL470" s="82">
        <f>IFERROR(FIND("Solo",consulta_completa__11[[#This Row],[13 - Ocorrências/Ambientes Atingidos]]),0)</f>
        <v>0</v>
      </c>
      <c r="BM470" s="83" t="str">
        <f t="shared" si="224"/>
        <v/>
      </c>
      <c r="BN470" s="82">
        <f>IFERROR(FIND("Águas subterrâneas",consulta_completa__11[[#This Row],[13 - Ocorrências/Ambientes Atingidos]]),0)</f>
        <v>0</v>
      </c>
      <c r="BO470" s="83" t="str">
        <f t="shared" si="225"/>
        <v/>
      </c>
      <c r="BP470" s="82">
        <f>IFERROR(FIND("Atmosfera",consulta_completa__11[[#This Row],[13 - Ocorrências/Ambientes Atingidos]]),0)</f>
        <v>0</v>
      </c>
      <c r="BQ470" s="83" t="str">
        <f t="shared" si="226"/>
        <v/>
      </c>
      <c r="BR470" s="82">
        <f>IFERROR(FIND("Flora",consulta_completa__11[[#This Row],[13 - Ocorrências/Ambientes Atingidos]]),0)</f>
        <v>0</v>
      </c>
      <c r="BS470" s="83" t="str">
        <f t="shared" si="227"/>
        <v/>
      </c>
      <c r="BT470" s="82">
        <f>IFERROR(FIND("Fauna",consulta_completa__11[[#This Row],[13 - Ocorrências/Ambientes Atingidos]]),0)</f>
        <v>0</v>
      </c>
      <c r="BU470" s="83" t="str">
        <f t="shared" si="228"/>
        <v/>
      </c>
      <c r="BV470" s="82">
        <f>IFERROR(FIND("UC federal",consulta_completa__11[[#This Row],[13 - Ocorrências/Ambientes Atingidos]]),0)</f>
        <v>0</v>
      </c>
      <c r="BW470" s="83" t="str">
        <f t="shared" si="229"/>
        <v/>
      </c>
      <c r="BX470" s="82">
        <f>IFERROR(FIND("UC estadual/municipal",consulta_completa__11[[#This Row],[13 - Ocorrências/Ambientes Atingidos]]),0)</f>
        <v>0</v>
      </c>
      <c r="BY470" s="83" t="str">
        <f t="shared" si="230"/>
        <v/>
      </c>
      <c r="BZ470" s="82">
        <f>IFERROR(FIND("Outro(s)",consulta_completa__11[[#This Row],[13 - Ocorrências/Ambientes Atingidos]]),0)</f>
        <v>0</v>
      </c>
      <c r="CA470" s="83" t="str">
        <f t="shared" si="231"/>
        <v/>
      </c>
      <c r="CB470" s="82">
        <f>IFERROR(FIND("Sem dano",consulta_completa__11[[#This Row],[13 - Ocorrências/Ambientes Atingidos]]),0)</f>
        <v>0</v>
      </c>
      <c r="CC470" s="83" t="str">
        <f t="shared" si="232"/>
        <v/>
      </c>
      <c r="CD470" s="82" t="str">
        <f>IF(consulta_completa__11[[#This Row],[13 - Ocorrências/Ambientes Atingidos]]="","X","")</f>
        <v/>
      </c>
      <c r="CE470" s="84">
        <f>IFERROR(FIND("IBAMA",consulta_completa__11[[#This Row],[14 - Inst. Atuando no Local]]),0)</f>
        <v>0</v>
      </c>
      <c r="CF470" s="84" t="str">
        <f t="shared" si="233"/>
        <v/>
      </c>
      <c r="CG470" s="84">
        <f>IFERROR(FIND("OEMA",consulta_completa__11[[#This Row],[14 - Inst. Atuando no Local]]),0)</f>
        <v>0</v>
      </c>
      <c r="CH470" s="84" t="str">
        <f t="shared" si="234"/>
        <v/>
      </c>
      <c r="CI470" s="84">
        <f>IFERROR(FIND("DEFESA CIVIL",consulta_completa__11[[#This Row],[14 - Inst. Atuando no Local]]),0)</f>
        <v>0</v>
      </c>
      <c r="CJ470" s="84" t="str">
        <f t="shared" si="235"/>
        <v/>
      </c>
      <c r="CK470" s="84">
        <f>IFERROR(FIND("CORPO DE BOMBEIROS",consulta_completa__11[[#This Row],[14 - Inst. Atuando no Local]]),0)</f>
        <v>0</v>
      </c>
      <c r="CL470" s="84" t="str">
        <f t="shared" si="236"/>
        <v/>
      </c>
      <c r="CM470" s="84">
        <f>IFERROR(FIND("POLÍCIA RODOVIÁRIA",consulta_completa__11[[#This Row],[14 - Inst. Atuando no Local]]),0)</f>
        <v>0</v>
      </c>
      <c r="CN470" s="84" t="str">
        <f t="shared" si="237"/>
        <v/>
      </c>
      <c r="CO470" s="84">
        <f>IFERROR(FIND("POLÍCIA MILITAR",consulta_completa__11[[#This Row],[14 - Inst. Atuando no Local]]),0)</f>
        <v>0</v>
      </c>
      <c r="CP470" s="84" t="str">
        <f t="shared" si="238"/>
        <v/>
      </c>
      <c r="CQ470" s="84">
        <f>IFERROR(FIND("POLÍCIA CIVIL",consulta_completa__11[[#This Row],[14 - Inst. Atuando no Local]]),0)</f>
        <v>0</v>
      </c>
      <c r="CR470" s="84" t="str">
        <f t="shared" si="239"/>
        <v/>
      </c>
      <c r="CS470" s="84">
        <f>IFERROR(FIND("MARINHA DO BRASIL",consulta_completa__11[[#This Row],[14 - Inst. Atuando no Local]]),0)</f>
        <v>0</v>
      </c>
      <c r="CT470" s="84" t="str">
        <f t="shared" si="240"/>
        <v/>
      </c>
      <c r="CU470" s="84">
        <f>IFERROR(FIND("EMPRESA ESPECIALIZADA EM ATENDIMENTO",consulta_completa__11[[#This Row],[14 - Inst. Atuando no Local]]),0)</f>
        <v>0</v>
      </c>
      <c r="CV470" s="84" t="str">
        <f t="shared" si="241"/>
        <v/>
      </c>
      <c r="CW470" s="84">
        <f>IFERROR(FIND("IBAMA",consulta_completa__11[[#This Row],[14 - Inst. Atuando no Local]]),0)</f>
        <v>0</v>
      </c>
      <c r="CX470" s="84" t="str">
        <f t="shared" si="242"/>
        <v/>
      </c>
      <c r="CY470" s="84" t="str">
        <f>IF(consulta_completa__11[[#This Row],[14 - Inst. Atuando no Local]]="","X","")</f>
        <v>X</v>
      </c>
      <c r="CZ470" s="84">
        <f>IFERROR(FIND("OUTRA (S)",consulta_completa__11[[#This Row],[14 - Inst. Atuando no Local]]),0)</f>
        <v>0</v>
      </c>
      <c r="DA470" s="84" t="str">
        <f t="shared" si="243"/>
        <v/>
      </c>
      <c r="DB470" s="35" t="str">
        <f t="shared" si="244"/>
        <v>Sim</v>
      </c>
      <c r="DC470" s="35" t="str">
        <f t="shared" si="245"/>
        <v>Não</v>
      </c>
      <c r="DD470" s="35" t="str">
        <f t="shared" si="246"/>
        <v>Sim</v>
      </c>
      <c r="DE470" s="87" t="str">
        <f t="shared" si="248"/>
        <v>Federal</v>
      </c>
    </row>
    <row r="471" spans="1:109">
      <c r="A471" s="14">
        <v>202571032423</v>
      </c>
      <c r="B471" s="1">
        <v>45846</v>
      </c>
      <c r="C471" t="s">
        <v>238</v>
      </c>
      <c r="D471" t="s">
        <v>212</v>
      </c>
      <c r="E471" t="s">
        <v>111</v>
      </c>
      <c r="F471" t="s">
        <v>112</v>
      </c>
      <c r="G471" t="s">
        <v>2354</v>
      </c>
      <c r="H471" t="s">
        <v>4310</v>
      </c>
      <c r="I471" t="s">
        <v>117</v>
      </c>
      <c r="J471" t="s">
        <v>113</v>
      </c>
      <c r="K471" t="s">
        <v>114</v>
      </c>
      <c r="L471" t="s">
        <v>114</v>
      </c>
      <c r="M471" t="s">
        <v>118</v>
      </c>
      <c r="N471" t="s">
        <v>113</v>
      </c>
      <c r="O471" t="s">
        <v>239</v>
      </c>
      <c r="P471" t="s">
        <v>355</v>
      </c>
      <c r="Q471" t="s">
        <v>122</v>
      </c>
      <c r="R471" t="s">
        <v>123</v>
      </c>
      <c r="S471" t="s">
        <v>201</v>
      </c>
      <c r="T471" t="s">
        <v>240</v>
      </c>
      <c r="U471" t="s">
        <v>113</v>
      </c>
      <c r="V471" t="s">
        <v>4311</v>
      </c>
      <c r="Z471" t="s">
        <v>242</v>
      </c>
      <c r="AA471" t="s">
        <v>113</v>
      </c>
      <c r="AB471" t="s">
        <v>248</v>
      </c>
      <c r="AC471" t="s">
        <v>244</v>
      </c>
      <c r="AD471">
        <v>1</v>
      </c>
      <c r="AE471" t="s">
        <v>113</v>
      </c>
      <c r="AF471" t="s">
        <v>113</v>
      </c>
      <c r="AG471" t="s">
        <v>113</v>
      </c>
      <c r="AH471" t="s">
        <v>131</v>
      </c>
      <c r="AI471" t="s">
        <v>131</v>
      </c>
      <c r="AJ471" t="s">
        <v>131</v>
      </c>
      <c r="AK471" t="s">
        <v>4312</v>
      </c>
      <c r="AL471" t="s">
        <v>4313</v>
      </c>
      <c r="AM471" t="s">
        <v>247</v>
      </c>
      <c r="AN471" t="s">
        <v>1759</v>
      </c>
      <c r="AO471" t="s">
        <v>249</v>
      </c>
      <c r="AP471">
        <v>21998863038</v>
      </c>
      <c r="AQ471" t="s">
        <v>250</v>
      </c>
      <c r="AR471" t="s">
        <v>113</v>
      </c>
      <c r="AS471" t="s">
        <v>113</v>
      </c>
      <c r="AT471" t="s">
        <v>3097</v>
      </c>
      <c r="AU471" t="s">
        <v>113</v>
      </c>
      <c r="AW471" t="s">
        <v>159</v>
      </c>
      <c r="AX471" s="82">
        <f>IFERROR(FIND("Óbitos/feridos",consulta_completa__11[[#This Row],[13 - Ocorrências/Ambientes Atingidos]]),0)</f>
        <v>0</v>
      </c>
      <c r="AY471" s="83" t="str">
        <f t="shared" si="218"/>
        <v/>
      </c>
      <c r="AZ471" s="82">
        <f>IFERROR(FIND("População afetada/evacuada",consulta_completa__11[[#This Row],[13 - Ocorrências/Ambientes Atingidos]]),0)</f>
        <v>0</v>
      </c>
      <c r="BA471" s="82" t="str">
        <f t="shared" si="219"/>
        <v/>
      </c>
      <c r="BB471" s="82">
        <f>IFERROR(FIND("Suspensão de abastecimento de água",consulta_completa__11[[#This Row],[13 - Ocorrências/Ambientes Atingidos]]),0)</f>
        <v>0</v>
      </c>
      <c r="BC471" s="83" t="str">
        <f t="shared" si="247"/>
        <v/>
      </c>
      <c r="BD471" s="82">
        <f>IFERROR(FIND("Rio/córrego",consulta_completa__11[[#This Row],[13 - Ocorrências/Ambientes Atingidos]]),0)</f>
        <v>0</v>
      </c>
      <c r="BE471" s="83" t="str">
        <f t="shared" si="220"/>
        <v/>
      </c>
      <c r="BF471" s="82">
        <f>IFERROR(FIND("Lago",consulta_completa__11[[#This Row],[13 - Ocorrências/Ambientes Atingidos]]),0)</f>
        <v>0</v>
      </c>
      <c r="BG471" s="83" t="str">
        <f t="shared" si="221"/>
        <v/>
      </c>
      <c r="BH471" s="82">
        <f>IFERROR(FIND("Mar",consulta_completa__11[[#This Row],[13 - Ocorrências/Ambientes Atingidos]]),0)</f>
        <v>1</v>
      </c>
      <c r="BI471" s="83" t="str">
        <f t="shared" si="222"/>
        <v>X</v>
      </c>
      <c r="BJ471" s="82">
        <f>IFERROR(FIND("Praia",consulta_completa__11[[#This Row],[13 - Ocorrências/Ambientes Atingidos]]),0)</f>
        <v>0</v>
      </c>
      <c r="BK471" s="83" t="str">
        <f t="shared" si="223"/>
        <v/>
      </c>
      <c r="BL471" s="82">
        <f>IFERROR(FIND("Solo",consulta_completa__11[[#This Row],[13 - Ocorrências/Ambientes Atingidos]]),0)</f>
        <v>0</v>
      </c>
      <c r="BM471" s="83" t="str">
        <f t="shared" si="224"/>
        <v/>
      </c>
      <c r="BN471" s="82">
        <f>IFERROR(FIND("Águas subterrâneas",consulta_completa__11[[#This Row],[13 - Ocorrências/Ambientes Atingidos]]),0)</f>
        <v>0</v>
      </c>
      <c r="BO471" s="83" t="str">
        <f t="shared" si="225"/>
        <v/>
      </c>
      <c r="BP471" s="82">
        <f>IFERROR(FIND("Atmosfera",consulta_completa__11[[#This Row],[13 - Ocorrências/Ambientes Atingidos]]),0)</f>
        <v>0</v>
      </c>
      <c r="BQ471" s="83" t="str">
        <f t="shared" si="226"/>
        <v/>
      </c>
      <c r="BR471" s="82">
        <f>IFERROR(FIND("Flora",consulta_completa__11[[#This Row],[13 - Ocorrências/Ambientes Atingidos]]),0)</f>
        <v>0</v>
      </c>
      <c r="BS471" s="83" t="str">
        <f t="shared" si="227"/>
        <v/>
      </c>
      <c r="BT471" s="82">
        <f>IFERROR(FIND("Fauna",consulta_completa__11[[#This Row],[13 - Ocorrências/Ambientes Atingidos]]),0)</f>
        <v>0</v>
      </c>
      <c r="BU471" s="83" t="str">
        <f t="shared" si="228"/>
        <v/>
      </c>
      <c r="BV471" s="82">
        <f>IFERROR(FIND("UC federal",consulta_completa__11[[#This Row],[13 - Ocorrências/Ambientes Atingidos]]),0)</f>
        <v>0</v>
      </c>
      <c r="BW471" s="83" t="str">
        <f t="shared" si="229"/>
        <v/>
      </c>
      <c r="BX471" s="82">
        <f>IFERROR(FIND("UC estadual/municipal",consulta_completa__11[[#This Row],[13 - Ocorrências/Ambientes Atingidos]]),0)</f>
        <v>0</v>
      </c>
      <c r="BY471" s="83" t="str">
        <f t="shared" si="230"/>
        <v/>
      </c>
      <c r="BZ471" s="82">
        <f>IFERROR(FIND("Outro(s)",consulta_completa__11[[#This Row],[13 - Ocorrências/Ambientes Atingidos]]),0)</f>
        <v>0</v>
      </c>
      <c r="CA471" s="83" t="str">
        <f t="shared" si="231"/>
        <v/>
      </c>
      <c r="CB471" s="82">
        <f>IFERROR(FIND("Sem dano",consulta_completa__11[[#This Row],[13 - Ocorrências/Ambientes Atingidos]]),0)</f>
        <v>0</v>
      </c>
      <c r="CC471" s="83" t="str">
        <f t="shared" si="232"/>
        <v/>
      </c>
      <c r="CD471" s="82" t="str">
        <f>IF(consulta_completa__11[[#This Row],[13 - Ocorrências/Ambientes Atingidos]]="","X","")</f>
        <v/>
      </c>
      <c r="CE471" s="84">
        <f>IFERROR(FIND("IBAMA",consulta_completa__11[[#This Row],[14 - Inst. Atuando no Local]]),0)</f>
        <v>0</v>
      </c>
      <c r="CF471" s="84" t="str">
        <f t="shared" si="233"/>
        <v/>
      </c>
      <c r="CG471" s="84">
        <f>IFERROR(FIND("OEMA",consulta_completa__11[[#This Row],[14 - Inst. Atuando no Local]]),0)</f>
        <v>0</v>
      </c>
      <c r="CH471" s="84" t="str">
        <f t="shared" si="234"/>
        <v/>
      </c>
      <c r="CI471" s="84">
        <f>IFERROR(FIND("DEFESA CIVIL",consulta_completa__11[[#This Row],[14 - Inst. Atuando no Local]]),0)</f>
        <v>0</v>
      </c>
      <c r="CJ471" s="84" t="str">
        <f t="shared" si="235"/>
        <v/>
      </c>
      <c r="CK471" s="84">
        <f>IFERROR(FIND("CORPO DE BOMBEIROS",consulta_completa__11[[#This Row],[14 - Inst. Atuando no Local]]),0)</f>
        <v>0</v>
      </c>
      <c r="CL471" s="84" t="str">
        <f t="shared" si="236"/>
        <v/>
      </c>
      <c r="CM471" s="84">
        <f>IFERROR(FIND("POLÍCIA RODOVIÁRIA",consulta_completa__11[[#This Row],[14 - Inst. Atuando no Local]]),0)</f>
        <v>0</v>
      </c>
      <c r="CN471" s="84" t="str">
        <f t="shared" si="237"/>
        <v/>
      </c>
      <c r="CO471" s="84">
        <f>IFERROR(FIND("POLÍCIA MILITAR",consulta_completa__11[[#This Row],[14 - Inst. Atuando no Local]]),0)</f>
        <v>0</v>
      </c>
      <c r="CP471" s="84" t="str">
        <f t="shared" si="238"/>
        <v/>
      </c>
      <c r="CQ471" s="84">
        <f>IFERROR(FIND("POLÍCIA CIVIL",consulta_completa__11[[#This Row],[14 - Inst. Atuando no Local]]),0)</f>
        <v>0</v>
      </c>
      <c r="CR471" s="84" t="str">
        <f t="shared" si="239"/>
        <v/>
      </c>
      <c r="CS471" s="84">
        <f>IFERROR(FIND("MARINHA DO BRASIL",consulta_completa__11[[#This Row],[14 - Inst. Atuando no Local]]),0)</f>
        <v>0</v>
      </c>
      <c r="CT471" s="84" t="str">
        <f t="shared" si="240"/>
        <v/>
      </c>
      <c r="CU471" s="84">
        <f>IFERROR(FIND("EMPRESA ESPECIALIZADA EM ATENDIMENTO",consulta_completa__11[[#This Row],[14 - Inst. Atuando no Local]]),0)</f>
        <v>0</v>
      </c>
      <c r="CV471" s="84" t="str">
        <f t="shared" si="241"/>
        <v/>
      </c>
      <c r="CW471" s="84">
        <f>IFERROR(FIND("IBAMA",consulta_completa__11[[#This Row],[14 - Inst. Atuando no Local]]),0)</f>
        <v>0</v>
      </c>
      <c r="CX471" s="84" t="str">
        <f t="shared" si="242"/>
        <v/>
      </c>
      <c r="CY471" s="84" t="str">
        <f>IF(consulta_completa__11[[#This Row],[14 - Inst. Atuando no Local]]="","X","")</f>
        <v>X</v>
      </c>
      <c r="CZ471" s="84">
        <f>IFERROR(FIND("OUTRA (S)",consulta_completa__11[[#This Row],[14 - Inst. Atuando no Local]]),0)</f>
        <v>0</v>
      </c>
      <c r="DA471" s="84" t="str">
        <f t="shared" si="243"/>
        <v/>
      </c>
      <c r="DB471" s="35" t="str">
        <f t="shared" si="244"/>
        <v>Sim</v>
      </c>
      <c r="DC471" s="35" t="str">
        <f t="shared" si="245"/>
        <v>Não</v>
      </c>
      <c r="DD471" s="35" t="str">
        <f t="shared" si="246"/>
        <v>Sim</v>
      </c>
      <c r="DE471" s="87" t="str">
        <f t="shared" si="248"/>
        <v>Federal</v>
      </c>
    </row>
    <row r="472" spans="1:109">
      <c r="A472" s="14">
        <v>202571132449</v>
      </c>
      <c r="B472" s="1">
        <v>45846</v>
      </c>
      <c r="C472" t="s">
        <v>677</v>
      </c>
      <c r="D472" t="s">
        <v>180</v>
      </c>
      <c r="E472" t="s">
        <v>286</v>
      </c>
      <c r="F472" t="s">
        <v>1275</v>
      </c>
      <c r="G472" t="s">
        <v>4314</v>
      </c>
      <c r="H472" t="s">
        <v>113</v>
      </c>
      <c r="I472" t="s">
        <v>113</v>
      </c>
      <c r="J472" t="s">
        <v>113</v>
      </c>
      <c r="K472" t="s">
        <v>114</v>
      </c>
      <c r="L472" t="s">
        <v>114</v>
      </c>
      <c r="M472" t="s">
        <v>4315</v>
      </c>
      <c r="N472" t="s">
        <v>2139</v>
      </c>
      <c r="O472" t="s">
        <v>185</v>
      </c>
      <c r="P472" t="s">
        <v>355</v>
      </c>
      <c r="Q472" t="s">
        <v>122</v>
      </c>
      <c r="R472" t="s">
        <v>123</v>
      </c>
      <c r="S472" t="s">
        <v>113</v>
      </c>
      <c r="T472" t="s">
        <v>4316</v>
      </c>
      <c r="U472" t="s">
        <v>631</v>
      </c>
      <c r="V472" t="s">
        <v>4317</v>
      </c>
      <c r="Z472" t="s">
        <v>4318</v>
      </c>
      <c r="AA472" t="s">
        <v>4319</v>
      </c>
      <c r="AB472" t="s">
        <v>113</v>
      </c>
      <c r="AC472" t="s">
        <v>113</v>
      </c>
      <c r="AE472" t="s">
        <v>4320</v>
      </c>
      <c r="AF472" t="s">
        <v>113</v>
      </c>
      <c r="AG472" t="s">
        <v>113</v>
      </c>
      <c r="AH472" t="s">
        <v>131</v>
      </c>
      <c r="AI472" t="s">
        <v>132</v>
      </c>
      <c r="AJ472" t="s">
        <v>131</v>
      </c>
      <c r="AK472" t="s">
        <v>4321</v>
      </c>
      <c r="AL472" t="s">
        <v>4322</v>
      </c>
      <c r="AM472" t="s">
        <v>153</v>
      </c>
      <c r="AN472" t="s">
        <v>154</v>
      </c>
      <c r="AO472" t="s">
        <v>155</v>
      </c>
      <c r="AP472">
        <v>6133161070</v>
      </c>
      <c r="AQ472" t="s">
        <v>156</v>
      </c>
      <c r="AR472" t="s">
        <v>113</v>
      </c>
      <c r="AS472" t="s">
        <v>113</v>
      </c>
      <c r="AT472" t="s">
        <v>113</v>
      </c>
      <c r="AU472" t="s">
        <v>113</v>
      </c>
      <c r="AW472" t="s">
        <v>113</v>
      </c>
      <c r="AX472" s="82">
        <f>IFERROR(FIND("Óbitos/feridos",consulta_completa__11[[#This Row],[13 - Ocorrências/Ambientes Atingidos]]),0)</f>
        <v>0</v>
      </c>
      <c r="AY472" s="83" t="str">
        <f t="shared" si="218"/>
        <v/>
      </c>
      <c r="AZ472" s="82">
        <f>IFERROR(FIND("População afetada/evacuada",consulta_completa__11[[#This Row],[13 - Ocorrências/Ambientes Atingidos]]),0)</f>
        <v>0</v>
      </c>
      <c r="BA472" s="82" t="str">
        <f t="shared" si="219"/>
        <v/>
      </c>
      <c r="BB472" s="82">
        <f>IFERROR(FIND("Suspensão de abastecimento de água",consulta_completa__11[[#This Row],[13 - Ocorrências/Ambientes Atingidos]]),0)</f>
        <v>0</v>
      </c>
      <c r="BC472" s="83" t="str">
        <f t="shared" si="247"/>
        <v/>
      </c>
      <c r="BD472" s="82">
        <f>IFERROR(FIND("Rio/córrego",consulta_completa__11[[#This Row],[13 - Ocorrências/Ambientes Atingidos]]),0)</f>
        <v>0</v>
      </c>
      <c r="BE472" s="83" t="str">
        <f t="shared" si="220"/>
        <v/>
      </c>
      <c r="BF472" s="82">
        <f>IFERROR(FIND("Lago",consulta_completa__11[[#This Row],[13 - Ocorrências/Ambientes Atingidos]]),0)</f>
        <v>0</v>
      </c>
      <c r="BG472" s="83" t="str">
        <f t="shared" si="221"/>
        <v/>
      </c>
      <c r="BH472" s="82">
        <f>IFERROR(FIND("Mar",consulta_completa__11[[#This Row],[13 - Ocorrências/Ambientes Atingidos]]),0)</f>
        <v>0</v>
      </c>
      <c r="BI472" s="83" t="str">
        <f t="shared" si="222"/>
        <v/>
      </c>
      <c r="BJ472" s="82">
        <f>IFERROR(FIND("Praia",consulta_completa__11[[#This Row],[13 - Ocorrências/Ambientes Atingidos]]),0)</f>
        <v>0</v>
      </c>
      <c r="BK472" s="83" t="str">
        <f t="shared" si="223"/>
        <v/>
      </c>
      <c r="BL472" s="82">
        <f>IFERROR(FIND("Solo",consulta_completa__11[[#This Row],[13 - Ocorrências/Ambientes Atingidos]]),0)</f>
        <v>1</v>
      </c>
      <c r="BM472" s="83" t="str">
        <f t="shared" si="224"/>
        <v>X</v>
      </c>
      <c r="BN472" s="82">
        <f>IFERROR(FIND("Águas subterrâneas",consulta_completa__11[[#This Row],[13 - Ocorrências/Ambientes Atingidos]]),0)</f>
        <v>0</v>
      </c>
      <c r="BO472" s="83" t="str">
        <f t="shared" si="225"/>
        <v/>
      </c>
      <c r="BP472" s="82">
        <f>IFERROR(FIND("Atmosfera",consulta_completa__11[[#This Row],[13 - Ocorrências/Ambientes Atingidos]]),0)</f>
        <v>0</v>
      </c>
      <c r="BQ472" s="83" t="str">
        <f t="shared" si="226"/>
        <v/>
      </c>
      <c r="BR472" s="82">
        <f>IFERROR(FIND("Flora",consulta_completa__11[[#This Row],[13 - Ocorrências/Ambientes Atingidos]]),0)</f>
        <v>7</v>
      </c>
      <c r="BS472" s="83" t="str">
        <f t="shared" si="227"/>
        <v>X</v>
      </c>
      <c r="BT472" s="82">
        <f>IFERROR(FIND("Fauna",consulta_completa__11[[#This Row],[13 - Ocorrências/Ambientes Atingidos]]),0)</f>
        <v>0</v>
      </c>
      <c r="BU472" s="83" t="str">
        <f t="shared" si="228"/>
        <v/>
      </c>
      <c r="BV472" s="82">
        <f>IFERROR(FIND("UC federal",consulta_completa__11[[#This Row],[13 - Ocorrências/Ambientes Atingidos]]),0)</f>
        <v>0</v>
      </c>
      <c r="BW472" s="83" t="str">
        <f t="shared" si="229"/>
        <v/>
      </c>
      <c r="BX472" s="82">
        <f>IFERROR(FIND("UC estadual/municipal",consulta_completa__11[[#This Row],[13 - Ocorrências/Ambientes Atingidos]]),0)</f>
        <v>0</v>
      </c>
      <c r="BY472" s="83" t="str">
        <f t="shared" si="230"/>
        <v/>
      </c>
      <c r="BZ472" s="82">
        <f>IFERROR(FIND("Outro(s)",consulta_completa__11[[#This Row],[13 - Ocorrências/Ambientes Atingidos]]),0)</f>
        <v>14</v>
      </c>
      <c r="CA472" s="83" t="str">
        <f t="shared" si="231"/>
        <v>X</v>
      </c>
      <c r="CB472" s="82">
        <f>IFERROR(FIND("Sem dano",consulta_completa__11[[#This Row],[13 - Ocorrências/Ambientes Atingidos]]),0)</f>
        <v>0</v>
      </c>
      <c r="CC472" s="83" t="str">
        <f t="shared" si="232"/>
        <v/>
      </c>
      <c r="CD472" s="82" t="str">
        <f>IF(consulta_completa__11[[#This Row],[13 - Ocorrências/Ambientes Atingidos]]="","X","")</f>
        <v/>
      </c>
      <c r="CE472" s="84">
        <f>IFERROR(FIND("IBAMA",consulta_completa__11[[#This Row],[14 - Inst. Atuando no Local]]),0)</f>
        <v>0</v>
      </c>
      <c r="CF472" s="84" t="str">
        <f t="shared" si="233"/>
        <v/>
      </c>
      <c r="CG472" s="84">
        <f>IFERROR(FIND("OEMA",consulta_completa__11[[#This Row],[14 - Inst. Atuando no Local]]),0)</f>
        <v>0</v>
      </c>
      <c r="CH472" s="84" t="str">
        <f t="shared" si="234"/>
        <v/>
      </c>
      <c r="CI472" s="84">
        <f>IFERROR(FIND("DEFESA CIVIL",consulta_completa__11[[#This Row],[14 - Inst. Atuando no Local]]),0)</f>
        <v>0</v>
      </c>
      <c r="CJ472" s="84" t="str">
        <f t="shared" si="235"/>
        <v/>
      </c>
      <c r="CK472" s="84">
        <f>IFERROR(FIND("CORPO DE BOMBEIROS",consulta_completa__11[[#This Row],[14 - Inst. Atuando no Local]]),0)</f>
        <v>0</v>
      </c>
      <c r="CL472" s="84" t="str">
        <f t="shared" si="236"/>
        <v/>
      </c>
      <c r="CM472" s="84">
        <f>IFERROR(FIND("POLÍCIA RODOVIÁRIA",consulta_completa__11[[#This Row],[14 - Inst. Atuando no Local]]),0)</f>
        <v>0</v>
      </c>
      <c r="CN472" s="84" t="str">
        <f t="shared" si="237"/>
        <v/>
      </c>
      <c r="CO472" s="84">
        <f>IFERROR(FIND("POLÍCIA MILITAR",consulta_completa__11[[#This Row],[14 - Inst. Atuando no Local]]),0)</f>
        <v>0</v>
      </c>
      <c r="CP472" s="84" t="str">
        <f t="shared" si="238"/>
        <v/>
      </c>
      <c r="CQ472" s="84">
        <f>IFERROR(FIND("POLÍCIA CIVIL",consulta_completa__11[[#This Row],[14 - Inst. Atuando no Local]]),0)</f>
        <v>0</v>
      </c>
      <c r="CR472" s="84" t="str">
        <f t="shared" si="239"/>
        <v/>
      </c>
      <c r="CS472" s="84">
        <f>IFERROR(FIND("MARINHA DO BRASIL",consulta_completa__11[[#This Row],[14 - Inst. Atuando no Local]]),0)</f>
        <v>0</v>
      </c>
      <c r="CT472" s="84" t="str">
        <f t="shared" si="240"/>
        <v/>
      </c>
      <c r="CU472" s="84">
        <f>IFERROR(FIND("EMPRESA ESPECIALIZADA EM ATENDIMENTO",consulta_completa__11[[#This Row],[14 - Inst. Atuando no Local]]),0)</f>
        <v>0</v>
      </c>
      <c r="CV472" s="84" t="str">
        <f t="shared" si="241"/>
        <v/>
      </c>
      <c r="CW472" s="84">
        <f>IFERROR(FIND("IBAMA",consulta_completa__11[[#This Row],[14 - Inst. Atuando no Local]]),0)</f>
        <v>0</v>
      </c>
      <c r="CX472" s="84" t="str">
        <f t="shared" si="242"/>
        <v/>
      </c>
      <c r="CY472" s="84" t="str">
        <f>IF(consulta_completa__11[[#This Row],[14 - Inst. Atuando no Local]]="","X","")</f>
        <v/>
      </c>
      <c r="CZ472" s="84">
        <f>IFERROR(FIND("OUTRA (S)",consulta_completa__11[[#This Row],[14 - Inst. Atuando no Local]]),0)</f>
        <v>0</v>
      </c>
      <c r="DA472" s="84" t="str">
        <f t="shared" si="243"/>
        <v/>
      </c>
      <c r="DB472" s="35" t="str">
        <f t="shared" si="244"/>
        <v>Sim</v>
      </c>
      <c r="DC472" s="35" t="str">
        <f t="shared" si="245"/>
        <v>Não</v>
      </c>
      <c r="DD472" s="35" t="str">
        <f t="shared" si="246"/>
        <v>Sim</v>
      </c>
      <c r="DE472" s="87" t="str">
        <f t="shared" si="248"/>
        <v>Sem informação</v>
      </c>
    </row>
    <row r="473" spans="1:109">
      <c r="A473" s="14">
        <v>20257964843</v>
      </c>
      <c r="B473" s="1">
        <v>45847</v>
      </c>
      <c r="C473" t="s">
        <v>4323</v>
      </c>
      <c r="D473" t="s">
        <v>998</v>
      </c>
      <c r="E473" t="s">
        <v>286</v>
      </c>
      <c r="F473" t="s">
        <v>112</v>
      </c>
      <c r="G473" t="s">
        <v>4324</v>
      </c>
      <c r="H473" t="s">
        <v>113</v>
      </c>
      <c r="I473" t="s">
        <v>113</v>
      </c>
      <c r="J473" t="s">
        <v>113</v>
      </c>
      <c r="K473" t="s">
        <v>114</v>
      </c>
      <c r="L473" t="s">
        <v>114</v>
      </c>
      <c r="M473" t="s">
        <v>140</v>
      </c>
      <c r="N473" t="s">
        <v>184</v>
      </c>
      <c r="O473" t="s">
        <v>120</v>
      </c>
      <c r="P473" t="s">
        <v>121</v>
      </c>
      <c r="Q473" t="s">
        <v>122</v>
      </c>
      <c r="R473" t="s">
        <v>123</v>
      </c>
      <c r="S473" t="s">
        <v>113</v>
      </c>
      <c r="T473" t="s">
        <v>4325</v>
      </c>
      <c r="U473" t="s">
        <v>4326</v>
      </c>
      <c r="V473" t="s">
        <v>4327</v>
      </c>
      <c r="Z473" t="s">
        <v>4326</v>
      </c>
      <c r="AA473" t="s">
        <v>4327</v>
      </c>
      <c r="AB473" t="s">
        <v>4328</v>
      </c>
      <c r="AC473" t="s">
        <v>4329</v>
      </c>
      <c r="AD473">
        <v>0</v>
      </c>
      <c r="AE473" t="s">
        <v>4330</v>
      </c>
      <c r="AF473" t="s">
        <v>113</v>
      </c>
      <c r="AG473" t="s">
        <v>113</v>
      </c>
      <c r="AH473" t="s">
        <v>131</v>
      </c>
      <c r="AI473" t="s">
        <v>131</v>
      </c>
      <c r="AJ473" t="s">
        <v>132</v>
      </c>
      <c r="AK473" t="s">
        <v>113</v>
      </c>
      <c r="AL473" t="s">
        <v>113</v>
      </c>
      <c r="AM473" t="s">
        <v>692</v>
      </c>
      <c r="AN473" t="s">
        <v>1543</v>
      </c>
      <c r="AO473" t="s">
        <v>1544</v>
      </c>
      <c r="AP473">
        <v>6236238900</v>
      </c>
      <c r="AQ473" t="s">
        <v>695</v>
      </c>
      <c r="AR473" t="s">
        <v>113</v>
      </c>
      <c r="AS473" t="s">
        <v>113</v>
      </c>
      <c r="AT473" t="s">
        <v>113</v>
      </c>
      <c r="AU473" t="s">
        <v>113</v>
      </c>
      <c r="AW473" t="s">
        <v>113</v>
      </c>
      <c r="AX473" s="82">
        <f>IFERROR(FIND("Óbitos/feridos",consulta_completa__11[[#This Row],[13 - Ocorrências/Ambientes Atingidos]]),0)</f>
        <v>0</v>
      </c>
      <c r="AY473" s="83" t="str">
        <f t="shared" si="218"/>
        <v/>
      </c>
      <c r="AZ473" s="82">
        <f>IFERROR(FIND("População afetada/evacuada",consulta_completa__11[[#This Row],[13 - Ocorrências/Ambientes Atingidos]]),0)</f>
        <v>0</v>
      </c>
      <c r="BA473" s="82" t="str">
        <f t="shared" si="219"/>
        <v/>
      </c>
      <c r="BB473" s="82">
        <f>IFERROR(FIND("Suspensão de abastecimento de água",consulta_completa__11[[#This Row],[13 - Ocorrências/Ambientes Atingidos]]),0)</f>
        <v>0</v>
      </c>
      <c r="BC473" s="83" t="str">
        <f t="shared" si="247"/>
        <v/>
      </c>
      <c r="BD473" s="82">
        <f>IFERROR(FIND("Rio/córrego",consulta_completa__11[[#This Row],[13 - Ocorrências/Ambientes Atingidos]]),0)</f>
        <v>0</v>
      </c>
      <c r="BE473" s="83" t="str">
        <f t="shared" si="220"/>
        <v/>
      </c>
      <c r="BF473" s="82">
        <f>IFERROR(FIND("Lago",consulta_completa__11[[#This Row],[13 - Ocorrências/Ambientes Atingidos]]),0)</f>
        <v>0</v>
      </c>
      <c r="BG473" s="83" t="str">
        <f t="shared" si="221"/>
        <v/>
      </c>
      <c r="BH473" s="82">
        <f>IFERROR(FIND("Mar",consulta_completa__11[[#This Row],[13 - Ocorrências/Ambientes Atingidos]]),0)</f>
        <v>0</v>
      </c>
      <c r="BI473" s="83" t="str">
        <f t="shared" si="222"/>
        <v/>
      </c>
      <c r="BJ473" s="82">
        <f>IFERROR(FIND("Praia",consulta_completa__11[[#This Row],[13 - Ocorrências/Ambientes Atingidos]]),0)</f>
        <v>0</v>
      </c>
      <c r="BK473" s="83" t="str">
        <f t="shared" si="223"/>
        <v/>
      </c>
      <c r="BL473" s="82">
        <f>IFERROR(FIND("Solo",consulta_completa__11[[#This Row],[13 - Ocorrências/Ambientes Atingidos]]),0)</f>
        <v>1</v>
      </c>
      <c r="BM473" s="83" t="str">
        <f t="shared" si="224"/>
        <v>X</v>
      </c>
      <c r="BN473" s="82">
        <f>IFERROR(FIND("Águas subterrâneas",consulta_completa__11[[#This Row],[13 - Ocorrências/Ambientes Atingidos]]),0)</f>
        <v>0</v>
      </c>
      <c r="BO473" s="83" t="str">
        <f t="shared" si="225"/>
        <v/>
      </c>
      <c r="BP473" s="82">
        <f>IFERROR(FIND("Atmosfera",consulta_completa__11[[#This Row],[13 - Ocorrências/Ambientes Atingidos]]),0)</f>
        <v>0</v>
      </c>
      <c r="BQ473" s="83" t="str">
        <f t="shared" si="226"/>
        <v/>
      </c>
      <c r="BR473" s="82">
        <f>IFERROR(FIND("Flora",consulta_completa__11[[#This Row],[13 - Ocorrências/Ambientes Atingidos]]),0)</f>
        <v>0</v>
      </c>
      <c r="BS473" s="83" t="str">
        <f t="shared" si="227"/>
        <v/>
      </c>
      <c r="BT473" s="82">
        <f>IFERROR(FIND("Fauna",consulta_completa__11[[#This Row],[13 - Ocorrências/Ambientes Atingidos]]),0)</f>
        <v>0</v>
      </c>
      <c r="BU473" s="83" t="str">
        <f t="shared" si="228"/>
        <v/>
      </c>
      <c r="BV473" s="82">
        <f>IFERROR(FIND("UC federal",consulta_completa__11[[#This Row],[13 - Ocorrências/Ambientes Atingidos]]),0)</f>
        <v>0</v>
      </c>
      <c r="BW473" s="83" t="str">
        <f t="shared" si="229"/>
        <v/>
      </c>
      <c r="BX473" s="82">
        <f>IFERROR(FIND("UC estadual/municipal",consulta_completa__11[[#This Row],[13 - Ocorrências/Ambientes Atingidos]]),0)</f>
        <v>0</v>
      </c>
      <c r="BY473" s="83" t="str">
        <f t="shared" si="230"/>
        <v/>
      </c>
      <c r="BZ473" s="82">
        <f>IFERROR(FIND("Outro(s)",consulta_completa__11[[#This Row],[13 - Ocorrências/Ambientes Atingidos]]),0)</f>
        <v>0</v>
      </c>
      <c r="CA473" s="83" t="str">
        <f t="shared" si="231"/>
        <v/>
      </c>
      <c r="CB473" s="82">
        <f>IFERROR(FIND("Sem dano",consulta_completa__11[[#This Row],[13 - Ocorrências/Ambientes Atingidos]]),0)</f>
        <v>0</v>
      </c>
      <c r="CC473" s="83" t="str">
        <f t="shared" si="232"/>
        <v/>
      </c>
      <c r="CD473" s="82" t="str">
        <f>IF(consulta_completa__11[[#This Row],[13 - Ocorrências/Ambientes Atingidos]]="","X","")</f>
        <v/>
      </c>
      <c r="CE473" s="84">
        <f>IFERROR(FIND("IBAMA",consulta_completa__11[[#This Row],[14 - Inst. Atuando no Local]]),0)</f>
        <v>0</v>
      </c>
      <c r="CF473" s="84" t="str">
        <f t="shared" si="233"/>
        <v/>
      </c>
      <c r="CG473" s="84">
        <f>IFERROR(FIND("OEMA",consulta_completa__11[[#This Row],[14 - Inst. Atuando no Local]]),0)</f>
        <v>0</v>
      </c>
      <c r="CH473" s="84" t="str">
        <f t="shared" si="234"/>
        <v/>
      </c>
      <c r="CI473" s="84">
        <f>IFERROR(FIND("DEFESA CIVIL",consulta_completa__11[[#This Row],[14 - Inst. Atuando no Local]]),0)</f>
        <v>0</v>
      </c>
      <c r="CJ473" s="84" t="str">
        <f t="shared" si="235"/>
        <v/>
      </c>
      <c r="CK473" s="84">
        <f>IFERROR(FIND("CORPO DE BOMBEIROS",consulta_completa__11[[#This Row],[14 - Inst. Atuando no Local]]),0)</f>
        <v>0</v>
      </c>
      <c r="CL473" s="84" t="str">
        <f t="shared" si="236"/>
        <v/>
      </c>
      <c r="CM473" s="84">
        <f>IFERROR(FIND("POLÍCIA RODOVIÁRIA",consulta_completa__11[[#This Row],[14 - Inst. Atuando no Local]]),0)</f>
        <v>0</v>
      </c>
      <c r="CN473" s="84" t="str">
        <f t="shared" si="237"/>
        <v/>
      </c>
      <c r="CO473" s="84">
        <f>IFERROR(FIND("POLÍCIA MILITAR",consulta_completa__11[[#This Row],[14 - Inst. Atuando no Local]]),0)</f>
        <v>0</v>
      </c>
      <c r="CP473" s="84" t="str">
        <f t="shared" si="238"/>
        <v/>
      </c>
      <c r="CQ473" s="84">
        <f>IFERROR(FIND("POLÍCIA CIVIL",consulta_completa__11[[#This Row],[14 - Inst. Atuando no Local]]),0)</f>
        <v>0</v>
      </c>
      <c r="CR473" s="84" t="str">
        <f t="shared" si="239"/>
        <v/>
      </c>
      <c r="CS473" s="84">
        <f>IFERROR(FIND("MARINHA DO BRASIL",consulta_completa__11[[#This Row],[14 - Inst. Atuando no Local]]),0)</f>
        <v>0</v>
      </c>
      <c r="CT473" s="84" t="str">
        <f t="shared" si="240"/>
        <v/>
      </c>
      <c r="CU473" s="84">
        <f>IFERROR(FIND("EMPRESA ESPECIALIZADA EM ATENDIMENTO",consulta_completa__11[[#This Row],[14 - Inst. Atuando no Local]]),0)</f>
        <v>0</v>
      </c>
      <c r="CV473" s="84" t="str">
        <f t="shared" si="241"/>
        <v/>
      </c>
      <c r="CW473" s="84">
        <f>IFERROR(FIND("IBAMA",consulta_completa__11[[#This Row],[14 - Inst. Atuando no Local]]),0)</f>
        <v>0</v>
      </c>
      <c r="CX473" s="84" t="str">
        <f t="shared" si="242"/>
        <v/>
      </c>
      <c r="CY473" s="84" t="str">
        <f>IF(consulta_completa__11[[#This Row],[14 - Inst. Atuando no Local]]="","X","")</f>
        <v/>
      </c>
      <c r="CZ473" s="84">
        <f>IFERROR(FIND("OUTRA (S)",consulta_completa__11[[#This Row],[14 - Inst. Atuando no Local]]),0)</f>
        <v>0</v>
      </c>
      <c r="DA473" s="84" t="str">
        <f t="shared" si="243"/>
        <v/>
      </c>
      <c r="DB473" s="35" t="str">
        <f t="shared" si="244"/>
        <v>Sim</v>
      </c>
      <c r="DC473" s="35" t="str">
        <f t="shared" si="245"/>
        <v>Não</v>
      </c>
      <c r="DD473" s="35" t="str">
        <f t="shared" si="246"/>
        <v>Sim</v>
      </c>
      <c r="DE473" s="87" t="str">
        <f t="shared" si="248"/>
        <v>Sem informação</v>
      </c>
    </row>
    <row r="474" spans="1:109">
      <c r="A474" s="14">
        <v>202571028831</v>
      </c>
      <c r="B474" s="1">
        <v>45847</v>
      </c>
      <c r="C474" t="s">
        <v>160</v>
      </c>
      <c r="D474" t="s">
        <v>161</v>
      </c>
      <c r="E474" t="s">
        <v>162</v>
      </c>
      <c r="F474" t="s">
        <v>163</v>
      </c>
      <c r="G474" t="s">
        <v>113</v>
      </c>
      <c r="H474" t="s">
        <v>114</v>
      </c>
      <c r="I474" t="s">
        <v>114</v>
      </c>
      <c r="J474" t="s">
        <v>945</v>
      </c>
      <c r="K474" t="s">
        <v>1576</v>
      </c>
      <c r="L474" t="s">
        <v>166</v>
      </c>
      <c r="M474" t="s">
        <v>140</v>
      </c>
      <c r="N474" t="s">
        <v>119</v>
      </c>
      <c r="O474" t="s">
        <v>120</v>
      </c>
      <c r="P474" t="s">
        <v>121</v>
      </c>
      <c r="Q474" t="s">
        <v>167</v>
      </c>
      <c r="R474" t="s">
        <v>123</v>
      </c>
      <c r="S474" t="s">
        <v>113</v>
      </c>
      <c r="T474" t="s">
        <v>113</v>
      </c>
      <c r="U474" t="s">
        <v>4331</v>
      </c>
      <c r="V474" t="s">
        <v>4332</v>
      </c>
      <c r="Z474" t="s">
        <v>4333</v>
      </c>
      <c r="AA474" t="s">
        <v>3141</v>
      </c>
      <c r="AB474" t="s">
        <v>3142</v>
      </c>
      <c r="AC474" t="s">
        <v>173</v>
      </c>
      <c r="AD474">
        <v>1</v>
      </c>
      <c r="AE474" t="s">
        <v>3143</v>
      </c>
      <c r="AF474" t="s">
        <v>113</v>
      </c>
      <c r="AG474" t="s">
        <v>113</v>
      </c>
      <c r="AH474" t="s">
        <v>131</v>
      </c>
      <c r="AI474" t="s">
        <v>132</v>
      </c>
      <c r="AJ474" t="s">
        <v>131</v>
      </c>
      <c r="AK474" t="s">
        <v>3144</v>
      </c>
      <c r="AL474" t="s">
        <v>4334</v>
      </c>
      <c r="AM474" t="s">
        <v>2042</v>
      </c>
      <c r="AN474" t="s">
        <v>4335</v>
      </c>
      <c r="AO474" t="s">
        <v>225</v>
      </c>
      <c r="AP474">
        <v>41988207121</v>
      </c>
      <c r="AQ474" t="s">
        <v>178</v>
      </c>
      <c r="AR474" t="s">
        <v>113</v>
      </c>
      <c r="AS474" t="s">
        <v>113</v>
      </c>
      <c r="AT474" t="s">
        <v>113</v>
      </c>
      <c r="AU474" t="s">
        <v>113</v>
      </c>
      <c r="AW474" t="s">
        <v>113</v>
      </c>
      <c r="AX474" s="82">
        <f>IFERROR(FIND("Óbitos/feridos",consulta_completa__11[[#This Row],[13 - Ocorrências/Ambientes Atingidos]]),0)</f>
        <v>0</v>
      </c>
      <c r="AY474" s="83" t="str">
        <f t="shared" si="218"/>
        <v/>
      </c>
      <c r="AZ474" s="82">
        <f>IFERROR(FIND("População afetada/evacuada",consulta_completa__11[[#This Row],[13 - Ocorrências/Ambientes Atingidos]]),0)</f>
        <v>0</v>
      </c>
      <c r="BA474" s="82" t="str">
        <f t="shared" si="219"/>
        <v/>
      </c>
      <c r="BB474" s="82">
        <f>IFERROR(FIND("Suspensão de abastecimento de água",consulta_completa__11[[#This Row],[13 - Ocorrências/Ambientes Atingidos]]),0)</f>
        <v>0</v>
      </c>
      <c r="BC474" s="83" t="str">
        <f t="shared" si="247"/>
        <v/>
      </c>
      <c r="BD474" s="82">
        <f>IFERROR(FIND("Rio/córrego",consulta_completa__11[[#This Row],[13 - Ocorrências/Ambientes Atingidos]]),0)</f>
        <v>0</v>
      </c>
      <c r="BE474" s="83" t="str">
        <f t="shared" si="220"/>
        <v/>
      </c>
      <c r="BF474" s="82">
        <f>IFERROR(FIND("Lago",consulta_completa__11[[#This Row],[13 - Ocorrências/Ambientes Atingidos]]),0)</f>
        <v>0</v>
      </c>
      <c r="BG474" s="83" t="str">
        <f t="shared" si="221"/>
        <v/>
      </c>
      <c r="BH474" s="82">
        <f>IFERROR(FIND("Mar",consulta_completa__11[[#This Row],[13 - Ocorrências/Ambientes Atingidos]]),0)</f>
        <v>0</v>
      </c>
      <c r="BI474" s="83" t="str">
        <f t="shared" si="222"/>
        <v/>
      </c>
      <c r="BJ474" s="82">
        <f>IFERROR(FIND("Praia",consulta_completa__11[[#This Row],[13 - Ocorrências/Ambientes Atingidos]]),0)</f>
        <v>0</v>
      </c>
      <c r="BK474" s="83" t="str">
        <f t="shared" si="223"/>
        <v/>
      </c>
      <c r="BL474" s="82">
        <f>IFERROR(FIND("Solo",consulta_completa__11[[#This Row],[13 - Ocorrências/Ambientes Atingidos]]),0)</f>
        <v>1</v>
      </c>
      <c r="BM474" s="83" t="str">
        <f t="shared" si="224"/>
        <v>X</v>
      </c>
      <c r="BN474" s="82">
        <f>IFERROR(FIND("Águas subterrâneas",consulta_completa__11[[#This Row],[13 - Ocorrências/Ambientes Atingidos]]),0)</f>
        <v>0</v>
      </c>
      <c r="BO474" s="83" t="str">
        <f t="shared" si="225"/>
        <v/>
      </c>
      <c r="BP474" s="82">
        <f>IFERROR(FIND("Atmosfera",consulta_completa__11[[#This Row],[13 - Ocorrências/Ambientes Atingidos]]),0)</f>
        <v>0</v>
      </c>
      <c r="BQ474" s="83" t="str">
        <f t="shared" si="226"/>
        <v/>
      </c>
      <c r="BR474" s="82">
        <f>IFERROR(FIND("Flora",consulta_completa__11[[#This Row],[13 - Ocorrências/Ambientes Atingidos]]),0)</f>
        <v>0</v>
      </c>
      <c r="BS474" s="83" t="str">
        <f t="shared" si="227"/>
        <v/>
      </c>
      <c r="BT474" s="82">
        <f>IFERROR(FIND("Fauna",consulta_completa__11[[#This Row],[13 - Ocorrências/Ambientes Atingidos]]),0)</f>
        <v>0</v>
      </c>
      <c r="BU474" s="83" t="str">
        <f t="shared" si="228"/>
        <v/>
      </c>
      <c r="BV474" s="82">
        <f>IFERROR(FIND("UC federal",consulta_completa__11[[#This Row],[13 - Ocorrências/Ambientes Atingidos]]),0)</f>
        <v>0</v>
      </c>
      <c r="BW474" s="83" t="str">
        <f t="shared" si="229"/>
        <v/>
      </c>
      <c r="BX474" s="82">
        <f>IFERROR(FIND("UC estadual/municipal",consulta_completa__11[[#This Row],[13 - Ocorrências/Ambientes Atingidos]]),0)</f>
        <v>0</v>
      </c>
      <c r="BY474" s="83" t="str">
        <f t="shared" si="230"/>
        <v/>
      </c>
      <c r="BZ474" s="82">
        <f>IFERROR(FIND("Outro(s)",consulta_completa__11[[#This Row],[13 - Ocorrências/Ambientes Atingidos]]),0)</f>
        <v>0</v>
      </c>
      <c r="CA474" s="83" t="str">
        <f t="shared" si="231"/>
        <v/>
      </c>
      <c r="CB474" s="82">
        <f>IFERROR(FIND("Sem dano",consulta_completa__11[[#This Row],[13 - Ocorrências/Ambientes Atingidos]]),0)</f>
        <v>0</v>
      </c>
      <c r="CC474" s="83" t="str">
        <f t="shared" si="232"/>
        <v/>
      </c>
      <c r="CD474" s="82" t="str">
        <f>IF(consulta_completa__11[[#This Row],[13 - Ocorrências/Ambientes Atingidos]]="","X","")</f>
        <v/>
      </c>
      <c r="CE474" s="84">
        <f>IFERROR(FIND("IBAMA",consulta_completa__11[[#This Row],[14 - Inst. Atuando no Local]]),0)</f>
        <v>0</v>
      </c>
      <c r="CF474" s="84" t="str">
        <f t="shared" si="233"/>
        <v/>
      </c>
      <c r="CG474" s="84">
        <f>IFERROR(FIND("OEMA",consulta_completa__11[[#This Row],[14 - Inst. Atuando no Local]]),0)</f>
        <v>0</v>
      </c>
      <c r="CH474" s="84" t="str">
        <f t="shared" si="234"/>
        <v/>
      </c>
      <c r="CI474" s="84">
        <f>IFERROR(FIND("DEFESA CIVIL",consulta_completa__11[[#This Row],[14 - Inst. Atuando no Local]]),0)</f>
        <v>0</v>
      </c>
      <c r="CJ474" s="84" t="str">
        <f t="shared" si="235"/>
        <v/>
      </c>
      <c r="CK474" s="84">
        <f>IFERROR(FIND("CORPO DE BOMBEIROS",consulta_completa__11[[#This Row],[14 - Inst. Atuando no Local]]),0)</f>
        <v>0</v>
      </c>
      <c r="CL474" s="84" t="str">
        <f t="shared" si="236"/>
        <v/>
      </c>
      <c r="CM474" s="84">
        <f>IFERROR(FIND("POLÍCIA RODOVIÁRIA",consulta_completa__11[[#This Row],[14 - Inst. Atuando no Local]]),0)</f>
        <v>0</v>
      </c>
      <c r="CN474" s="84" t="str">
        <f t="shared" si="237"/>
        <v/>
      </c>
      <c r="CO474" s="84">
        <f>IFERROR(FIND("POLÍCIA MILITAR",consulta_completa__11[[#This Row],[14 - Inst. Atuando no Local]]),0)</f>
        <v>0</v>
      </c>
      <c r="CP474" s="84" t="str">
        <f t="shared" si="238"/>
        <v/>
      </c>
      <c r="CQ474" s="84">
        <f>IFERROR(FIND("POLÍCIA CIVIL",consulta_completa__11[[#This Row],[14 - Inst. Atuando no Local]]),0)</f>
        <v>0</v>
      </c>
      <c r="CR474" s="84" t="str">
        <f t="shared" si="239"/>
        <v/>
      </c>
      <c r="CS474" s="84">
        <f>IFERROR(FIND("MARINHA DO BRASIL",consulta_completa__11[[#This Row],[14 - Inst. Atuando no Local]]),0)</f>
        <v>0</v>
      </c>
      <c r="CT474" s="84" t="str">
        <f t="shared" si="240"/>
        <v/>
      </c>
      <c r="CU474" s="84">
        <f>IFERROR(FIND("EMPRESA ESPECIALIZADA EM ATENDIMENTO",consulta_completa__11[[#This Row],[14 - Inst. Atuando no Local]]),0)</f>
        <v>0</v>
      </c>
      <c r="CV474" s="84" t="str">
        <f t="shared" si="241"/>
        <v/>
      </c>
      <c r="CW474" s="84">
        <f>IFERROR(FIND("IBAMA",consulta_completa__11[[#This Row],[14 - Inst. Atuando no Local]]),0)</f>
        <v>0</v>
      </c>
      <c r="CX474" s="84" t="str">
        <f t="shared" si="242"/>
        <v/>
      </c>
      <c r="CY474" s="84" t="str">
        <f>IF(consulta_completa__11[[#This Row],[14 - Inst. Atuando no Local]]="","X","")</f>
        <v/>
      </c>
      <c r="CZ474" s="84">
        <f>IFERROR(FIND("OUTRA (S)",consulta_completa__11[[#This Row],[14 - Inst. Atuando no Local]]),0)</f>
        <v>0</v>
      </c>
      <c r="DA474" s="84" t="str">
        <f t="shared" si="243"/>
        <v/>
      </c>
      <c r="DB474" s="35" t="str">
        <f t="shared" si="244"/>
        <v>Sim</v>
      </c>
      <c r="DC474" s="35" t="str">
        <f t="shared" si="245"/>
        <v>Não</v>
      </c>
      <c r="DD474" s="35" t="str">
        <f t="shared" si="246"/>
        <v>Sim</v>
      </c>
      <c r="DE474" s="87" t="str">
        <f t="shared" si="248"/>
        <v>Federal</v>
      </c>
    </row>
    <row r="475" spans="1:109">
      <c r="A475" s="14">
        <v>202571054018</v>
      </c>
      <c r="B475" s="1">
        <v>45847</v>
      </c>
      <c r="C475" t="s">
        <v>373</v>
      </c>
      <c r="D475" t="s">
        <v>374</v>
      </c>
      <c r="E475" t="s">
        <v>139</v>
      </c>
      <c r="F475" t="s">
        <v>112</v>
      </c>
      <c r="G475" t="s">
        <v>113</v>
      </c>
      <c r="H475" t="s">
        <v>114</v>
      </c>
      <c r="I475" t="s">
        <v>114</v>
      </c>
      <c r="J475" t="s">
        <v>1151</v>
      </c>
      <c r="K475" t="s">
        <v>4336</v>
      </c>
      <c r="L475" t="s">
        <v>117</v>
      </c>
      <c r="M475" t="s">
        <v>140</v>
      </c>
      <c r="N475" t="s">
        <v>119</v>
      </c>
      <c r="O475" t="s">
        <v>239</v>
      </c>
      <c r="P475" t="s">
        <v>121</v>
      </c>
      <c r="Q475" t="s">
        <v>167</v>
      </c>
      <c r="R475" t="s">
        <v>123</v>
      </c>
      <c r="S475" t="s">
        <v>113</v>
      </c>
      <c r="T475" t="s">
        <v>4337</v>
      </c>
      <c r="U475" t="s">
        <v>4338</v>
      </c>
      <c r="V475" t="s">
        <v>4339</v>
      </c>
      <c r="Z475" t="s">
        <v>113</v>
      </c>
      <c r="AA475" t="s">
        <v>4340</v>
      </c>
      <c r="AB475" t="s">
        <v>4341</v>
      </c>
      <c r="AC475" t="s">
        <v>381</v>
      </c>
      <c r="AD475">
        <v>2</v>
      </c>
      <c r="AE475" t="s">
        <v>4342</v>
      </c>
      <c r="AF475" t="s">
        <v>113</v>
      </c>
      <c r="AG475" t="s">
        <v>113</v>
      </c>
      <c r="AH475" t="s">
        <v>131</v>
      </c>
      <c r="AI475" t="s">
        <v>132</v>
      </c>
      <c r="AJ475" t="s">
        <v>131</v>
      </c>
      <c r="AK475" t="s">
        <v>4343</v>
      </c>
      <c r="AL475" t="s">
        <v>4344</v>
      </c>
      <c r="AM475" t="s">
        <v>387</v>
      </c>
      <c r="AN475" t="s">
        <v>2503</v>
      </c>
      <c r="AO475" t="s">
        <v>2508</v>
      </c>
      <c r="AP475">
        <v>82998006713</v>
      </c>
      <c r="AQ475" t="s">
        <v>389</v>
      </c>
      <c r="AR475" t="s">
        <v>113</v>
      </c>
      <c r="AS475" t="s">
        <v>113</v>
      </c>
      <c r="AT475" t="s">
        <v>113</v>
      </c>
      <c r="AU475" t="s">
        <v>113</v>
      </c>
      <c r="AW475" t="s">
        <v>113</v>
      </c>
      <c r="AX475" s="82">
        <f>IFERROR(FIND("Óbitos/feridos",consulta_completa__11[[#This Row],[13 - Ocorrências/Ambientes Atingidos]]),0)</f>
        <v>0</v>
      </c>
      <c r="AY475" s="83" t="str">
        <f t="shared" si="218"/>
        <v/>
      </c>
      <c r="AZ475" s="82">
        <f>IFERROR(FIND("População afetada/evacuada",consulta_completa__11[[#This Row],[13 - Ocorrências/Ambientes Atingidos]]),0)</f>
        <v>0</v>
      </c>
      <c r="BA475" s="82" t="str">
        <f t="shared" si="219"/>
        <v/>
      </c>
      <c r="BB475" s="82">
        <f>IFERROR(FIND("Suspensão de abastecimento de água",consulta_completa__11[[#This Row],[13 - Ocorrências/Ambientes Atingidos]]),0)</f>
        <v>0</v>
      </c>
      <c r="BC475" s="83" t="str">
        <f t="shared" si="247"/>
        <v/>
      </c>
      <c r="BD475" s="82">
        <f>IFERROR(FIND("Rio/córrego",consulta_completa__11[[#This Row],[13 - Ocorrências/Ambientes Atingidos]]),0)</f>
        <v>0</v>
      </c>
      <c r="BE475" s="83" t="str">
        <f t="shared" si="220"/>
        <v/>
      </c>
      <c r="BF475" s="82">
        <f>IFERROR(FIND("Lago",consulta_completa__11[[#This Row],[13 - Ocorrências/Ambientes Atingidos]]),0)</f>
        <v>0</v>
      </c>
      <c r="BG475" s="83" t="str">
        <f t="shared" si="221"/>
        <v/>
      </c>
      <c r="BH475" s="82">
        <f>IFERROR(FIND("Mar",consulta_completa__11[[#This Row],[13 - Ocorrências/Ambientes Atingidos]]),0)</f>
        <v>0</v>
      </c>
      <c r="BI475" s="83" t="str">
        <f t="shared" si="222"/>
        <v/>
      </c>
      <c r="BJ475" s="82">
        <f>IFERROR(FIND("Praia",consulta_completa__11[[#This Row],[13 - Ocorrências/Ambientes Atingidos]]),0)</f>
        <v>0</v>
      </c>
      <c r="BK475" s="83" t="str">
        <f t="shared" si="223"/>
        <v/>
      </c>
      <c r="BL475" s="82">
        <f>IFERROR(FIND("Solo",consulta_completa__11[[#This Row],[13 - Ocorrências/Ambientes Atingidos]]),0)</f>
        <v>1</v>
      </c>
      <c r="BM475" s="83" t="str">
        <f t="shared" si="224"/>
        <v>X</v>
      </c>
      <c r="BN475" s="82">
        <f>IFERROR(FIND("Águas subterrâneas",consulta_completa__11[[#This Row],[13 - Ocorrências/Ambientes Atingidos]]),0)</f>
        <v>0</v>
      </c>
      <c r="BO475" s="83" t="str">
        <f t="shared" si="225"/>
        <v/>
      </c>
      <c r="BP475" s="82">
        <f>IFERROR(FIND("Atmosfera",consulta_completa__11[[#This Row],[13 - Ocorrências/Ambientes Atingidos]]),0)</f>
        <v>0</v>
      </c>
      <c r="BQ475" s="83" t="str">
        <f t="shared" si="226"/>
        <v/>
      </c>
      <c r="BR475" s="82">
        <f>IFERROR(FIND("Flora",consulta_completa__11[[#This Row],[13 - Ocorrências/Ambientes Atingidos]]),0)</f>
        <v>0</v>
      </c>
      <c r="BS475" s="83" t="str">
        <f t="shared" si="227"/>
        <v/>
      </c>
      <c r="BT475" s="82">
        <f>IFERROR(FIND("Fauna",consulta_completa__11[[#This Row],[13 - Ocorrências/Ambientes Atingidos]]),0)</f>
        <v>0</v>
      </c>
      <c r="BU475" s="83" t="str">
        <f t="shared" si="228"/>
        <v/>
      </c>
      <c r="BV475" s="82">
        <f>IFERROR(FIND("UC federal",consulta_completa__11[[#This Row],[13 - Ocorrências/Ambientes Atingidos]]),0)</f>
        <v>0</v>
      </c>
      <c r="BW475" s="83" t="str">
        <f t="shared" si="229"/>
        <v/>
      </c>
      <c r="BX475" s="82">
        <f>IFERROR(FIND("UC estadual/municipal",consulta_completa__11[[#This Row],[13 - Ocorrências/Ambientes Atingidos]]),0)</f>
        <v>0</v>
      </c>
      <c r="BY475" s="83" t="str">
        <f t="shared" si="230"/>
        <v/>
      </c>
      <c r="BZ475" s="82">
        <f>IFERROR(FIND("Outro(s)",consulta_completa__11[[#This Row],[13 - Ocorrências/Ambientes Atingidos]]),0)</f>
        <v>0</v>
      </c>
      <c r="CA475" s="83" t="str">
        <f t="shared" si="231"/>
        <v/>
      </c>
      <c r="CB475" s="82">
        <f>IFERROR(FIND("Sem dano",consulta_completa__11[[#This Row],[13 - Ocorrências/Ambientes Atingidos]]),0)</f>
        <v>0</v>
      </c>
      <c r="CC475" s="83" t="str">
        <f t="shared" si="232"/>
        <v/>
      </c>
      <c r="CD475" s="82" t="str">
        <f>IF(consulta_completa__11[[#This Row],[13 - Ocorrências/Ambientes Atingidos]]="","X","")</f>
        <v/>
      </c>
      <c r="CE475" s="84">
        <f>IFERROR(FIND("IBAMA",consulta_completa__11[[#This Row],[14 - Inst. Atuando no Local]]),0)</f>
        <v>0</v>
      </c>
      <c r="CF475" s="84" t="str">
        <f t="shared" si="233"/>
        <v/>
      </c>
      <c r="CG475" s="84">
        <f>IFERROR(FIND("OEMA",consulta_completa__11[[#This Row],[14 - Inst. Atuando no Local]]),0)</f>
        <v>0</v>
      </c>
      <c r="CH475" s="84" t="str">
        <f t="shared" si="234"/>
        <v/>
      </c>
      <c r="CI475" s="84">
        <f>IFERROR(FIND("DEFESA CIVIL",consulta_completa__11[[#This Row],[14 - Inst. Atuando no Local]]),0)</f>
        <v>0</v>
      </c>
      <c r="CJ475" s="84" t="str">
        <f t="shared" si="235"/>
        <v/>
      </c>
      <c r="CK475" s="84">
        <f>IFERROR(FIND("CORPO DE BOMBEIROS",consulta_completa__11[[#This Row],[14 - Inst. Atuando no Local]]),0)</f>
        <v>0</v>
      </c>
      <c r="CL475" s="84" t="str">
        <f t="shared" si="236"/>
        <v/>
      </c>
      <c r="CM475" s="84">
        <f>IFERROR(FIND("POLÍCIA RODOVIÁRIA",consulta_completa__11[[#This Row],[14 - Inst. Atuando no Local]]),0)</f>
        <v>0</v>
      </c>
      <c r="CN475" s="84" t="str">
        <f t="shared" si="237"/>
        <v/>
      </c>
      <c r="CO475" s="84">
        <f>IFERROR(FIND("POLÍCIA MILITAR",consulta_completa__11[[#This Row],[14 - Inst. Atuando no Local]]),0)</f>
        <v>0</v>
      </c>
      <c r="CP475" s="84" t="str">
        <f t="shared" si="238"/>
        <v/>
      </c>
      <c r="CQ475" s="84">
        <f>IFERROR(FIND("POLÍCIA CIVIL",consulta_completa__11[[#This Row],[14 - Inst. Atuando no Local]]),0)</f>
        <v>0</v>
      </c>
      <c r="CR475" s="84" t="str">
        <f t="shared" si="239"/>
        <v/>
      </c>
      <c r="CS475" s="84">
        <f>IFERROR(FIND("MARINHA DO BRASIL",consulta_completa__11[[#This Row],[14 - Inst. Atuando no Local]]),0)</f>
        <v>0</v>
      </c>
      <c r="CT475" s="84" t="str">
        <f t="shared" si="240"/>
        <v/>
      </c>
      <c r="CU475" s="84">
        <f>IFERROR(FIND("EMPRESA ESPECIALIZADA EM ATENDIMENTO",consulta_completa__11[[#This Row],[14 - Inst. Atuando no Local]]),0)</f>
        <v>0</v>
      </c>
      <c r="CV475" s="84" t="str">
        <f t="shared" si="241"/>
        <v/>
      </c>
      <c r="CW475" s="84">
        <f>IFERROR(FIND("IBAMA",consulta_completa__11[[#This Row],[14 - Inst. Atuando no Local]]),0)</f>
        <v>0</v>
      </c>
      <c r="CX475" s="84" t="str">
        <f t="shared" si="242"/>
        <v/>
      </c>
      <c r="CY475" s="84" t="str">
        <f>IF(consulta_completa__11[[#This Row],[14 - Inst. Atuando no Local]]="","X","")</f>
        <v/>
      </c>
      <c r="CZ475" s="84">
        <f>IFERROR(FIND("OUTRA (S)",consulta_completa__11[[#This Row],[14 - Inst. Atuando no Local]]),0)</f>
        <v>0</v>
      </c>
      <c r="DA475" s="84" t="str">
        <f t="shared" si="243"/>
        <v/>
      </c>
      <c r="DB475" s="35" t="str">
        <f t="shared" si="244"/>
        <v>Sim</v>
      </c>
      <c r="DC475" s="35" t="str">
        <f t="shared" si="245"/>
        <v>Não</v>
      </c>
      <c r="DD475" s="35" t="str">
        <f t="shared" si="246"/>
        <v>Sim</v>
      </c>
      <c r="DE475" s="87" t="str">
        <f t="shared" si="248"/>
        <v>Estadual</v>
      </c>
    </row>
    <row r="476" spans="1:109">
      <c r="A476" s="14">
        <v>202571154008</v>
      </c>
      <c r="B476" s="1">
        <v>45847</v>
      </c>
      <c r="C476" t="s">
        <v>4345</v>
      </c>
      <c r="D476" t="s">
        <v>180</v>
      </c>
      <c r="E476" t="s">
        <v>286</v>
      </c>
      <c r="F476" t="s">
        <v>112</v>
      </c>
      <c r="G476" t="s">
        <v>4346</v>
      </c>
      <c r="H476" t="s">
        <v>113</v>
      </c>
      <c r="I476" t="s">
        <v>113</v>
      </c>
      <c r="J476" t="s">
        <v>113</v>
      </c>
      <c r="K476" t="s">
        <v>114</v>
      </c>
      <c r="L476" t="s">
        <v>114</v>
      </c>
      <c r="M476" t="s">
        <v>140</v>
      </c>
      <c r="N476" t="s">
        <v>141</v>
      </c>
      <c r="O476" t="s">
        <v>185</v>
      </c>
      <c r="P476" t="s">
        <v>121</v>
      </c>
      <c r="Q476" t="s">
        <v>122</v>
      </c>
      <c r="R476" t="s">
        <v>123</v>
      </c>
      <c r="S476" t="s">
        <v>113</v>
      </c>
      <c r="T476" t="s">
        <v>4347</v>
      </c>
      <c r="U476" t="s">
        <v>631</v>
      </c>
      <c r="V476" t="s">
        <v>4348</v>
      </c>
      <c r="Y476" t="b">
        <v>1</v>
      </c>
      <c r="Z476" t="s">
        <v>633</v>
      </c>
      <c r="AA476" t="s">
        <v>113</v>
      </c>
      <c r="AB476" t="s">
        <v>113</v>
      </c>
      <c r="AC476" t="s">
        <v>113</v>
      </c>
      <c r="AE476" t="s">
        <v>4349</v>
      </c>
      <c r="AF476" t="s">
        <v>4350</v>
      </c>
      <c r="AG476" t="s">
        <v>113</v>
      </c>
      <c r="AH476" t="s">
        <v>131</v>
      </c>
      <c r="AI476" t="s">
        <v>131</v>
      </c>
      <c r="AJ476" t="s">
        <v>131</v>
      </c>
      <c r="AK476" t="s">
        <v>4351</v>
      </c>
      <c r="AL476" t="s">
        <v>4352</v>
      </c>
      <c r="AM476" t="s">
        <v>153</v>
      </c>
      <c r="AN476" t="s">
        <v>154</v>
      </c>
      <c r="AO476" t="s">
        <v>155</v>
      </c>
      <c r="AP476">
        <v>6133161070</v>
      </c>
      <c r="AQ476" t="s">
        <v>156</v>
      </c>
      <c r="AR476" t="s">
        <v>113</v>
      </c>
      <c r="AS476" t="s">
        <v>113</v>
      </c>
      <c r="AT476" t="s">
        <v>113</v>
      </c>
      <c r="AU476" t="s">
        <v>113</v>
      </c>
      <c r="AW476" t="s">
        <v>637</v>
      </c>
      <c r="AX476" s="82">
        <f>IFERROR(FIND("Óbitos/feridos",consulta_completa__11[[#This Row],[13 - Ocorrências/Ambientes Atingidos]]),0)</f>
        <v>0</v>
      </c>
      <c r="AY476" s="83" t="str">
        <f t="shared" si="218"/>
        <v/>
      </c>
      <c r="AZ476" s="82">
        <f>IFERROR(FIND("População afetada/evacuada",consulta_completa__11[[#This Row],[13 - Ocorrências/Ambientes Atingidos]]),0)</f>
        <v>0</v>
      </c>
      <c r="BA476" s="82" t="str">
        <f t="shared" si="219"/>
        <v/>
      </c>
      <c r="BB476" s="82">
        <f>IFERROR(FIND("Suspensão de abastecimento de água",consulta_completa__11[[#This Row],[13 - Ocorrências/Ambientes Atingidos]]),0)</f>
        <v>0</v>
      </c>
      <c r="BC476" s="83" t="str">
        <f t="shared" si="247"/>
        <v/>
      </c>
      <c r="BD476" s="82">
        <f>IFERROR(FIND("Rio/córrego",consulta_completa__11[[#This Row],[13 - Ocorrências/Ambientes Atingidos]]),0)</f>
        <v>0</v>
      </c>
      <c r="BE476" s="83" t="str">
        <f t="shared" si="220"/>
        <v/>
      </c>
      <c r="BF476" s="82">
        <f>IFERROR(FIND("Lago",consulta_completa__11[[#This Row],[13 - Ocorrências/Ambientes Atingidos]]),0)</f>
        <v>0</v>
      </c>
      <c r="BG476" s="83" t="str">
        <f t="shared" si="221"/>
        <v/>
      </c>
      <c r="BH476" s="82">
        <f>IFERROR(FIND("Mar",consulta_completa__11[[#This Row],[13 - Ocorrências/Ambientes Atingidos]]),0)</f>
        <v>0</v>
      </c>
      <c r="BI476" s="83" t="str">
        <f t="shared" si="222"/>
        <v/>
      </c>
      <c r="BJ476" s="82">
        <f>IFERROR(FIND("Praia",consulta_completa__11[[#This Row],[13 - Ocorrências/Ambientes Atingidos]]),0)</f>
        <v>0</v>
      </c>
      <c r="BK476" s="83" t="str">
        <f t="shared" si="223"/>
        <v/>
      </c>
      <c r="BL476" s="82">
        <f>IFERROR(FIND("Solo",consulta_completa__11[[#This Row],[13 - Ocorrências/Ambientes Atingidos]]),0)</f>
        <v>1</v>
      </c>
      <c r="BM476" s="83" t="str">
        <f t="shared" si="224"/>
        <v>X</v>
      </c>
      <c r="BN476" s="82">
        <f>IFERROR(FIND("Águas subterrâneas",consulta_completa__11[[#This Row],[13 - Ocorrências/Ambientes Atingidos]]),0)</f>
        <v>0</v>
      </c>
      <c r="BO476" s="83" t="str">
        <f t="shared" si="225"/>
        <v/>
      </c>
      <c r="BP476" s="82">
        <f>IFERROR(FIND("Atmosfera",consulta_completa__11[[#This Row],[13 - Ocorrências/Ambientes Atingidos]]),0)</f>
        <v>0</v>
      </c>
      <c r="BQ476" s="83" t="str">
        <f t="shared" si="226"/>
        <v/>
      </c>
      <c r="BR476" s="82">
        <f>IFERROR(FIND("Flora",consulta_completa__11[[#This Row],[13 - Ocorrências/Ambientes Atingidos]]),0)</f>
        <v>0</v>
      </c>
      <c r="BS476" s="83" t="str">
        <f t="shared" si="227"/>
        <v/>
      </c>
      <c r="BT476" s="82">
        <f>IFERROR(FIND("Fauna",consulta_completa__11[[#This Row],[13 - Ocorrências/Ambientes Atingidos]]),0)</f>
        <v>0</v>
      </c>
      <c r="BU476" s="83" t="str">
        <f t="shared" si="228"/>
        <v/>
      </c>
      <c r="BV476" s="82">
        <f>IFERROR(FIND("UC federal",consulta_completa__11[[#This Row],[13 - Ocorrências/Ambientes Atingidos]]),0)</f>
        <v>0</v>
      </c>
      <c r="BW476" s="83" t="str">
        <f t="shared" si="229"/>
        <v/>
      </c>
      <c r="BX476" s="82">
        <f>IFERROR(FIND("UC estadual/municipal",consulta_completa__11[[#This Row],[13 - Ocorrências/Ambientes Atingidos]]),0)</f>
        <v>0</v>
      </c>
      <c r="BY476" s="83" t="str">
        <f t="shared" si="230"/>
        <v/>
      </c>
      <c r="BZ476" s="82">
        <f>IFERROR(FIND("Outro(s)",consulta_completa__11[[#This Row],[13 - Ocorrências/Ambientes Atingidos]]),0)</f>
        <v>0</v>
      </c>
      <c r="CA476" s="83" t="str">
        <f t="shared" si="231"/>
        <v/>
      </c>
      <c r="CB476" s="82">
        <f>IFERROR(FIND("Sem dano",consulta_completa__11[[#This Row],[13 - Ocorrências/Ambientes Atingidos]]),0)</f>
        <v>0</v>
      </c>
      <c r="CC476" s="83" t="str">
        <f t="shared" si="232"/>
        <v/>
      </c>
      <c r="CD476" s="82" t="str">
        <f>IF(consulta_completa__11[[#This Row],[13 - Ocorrências/Ambientes Atingidos]]="","X","")</f>
        <v/>
      </c>
      <c r="CE476" s="84">
        <f>IFERROR(FIND("IBAMA",consulta_completa__11[[#This Row],[14 - Inst. Atuando no Local]]),0)</f>
        <v>0</v>
      </c>
      <c r="CF476" s="84" t="str">
        <f t="shared" si="233"/>
        <v/>
      </c>
      <c r="CG476" s="84">
        <f>IFERROR(FIND("OEMA",consulta_completa__11[[#This Row],[14 - Inst. Atuando no Local]]),0)</f>
        <v>0</v>
      </c>
      <c r="CH476" s="84" t="str">
        <f t="shared" si="234"/>
        <v/>
      </c>
      <c r="CI476" s="84">
        <f>IFERROR(FIND("DEFESA CIVIL",consulta_completa__11[[#This Row],[14 - Inst. Atuando no Local]]),0)</f>
        <v>0</v>
      </c>
      <c r="CJ476" s="84" t="str">
        <f t="shared" si="235"/>
        <v/>
      </c>
      <c r="CK476" s="84">
        <f>IFERROR(FIND("CORPO DE BOMBEIROS",consulta_completa__11[[#This Row],[14 - Inst. Atuando no Local]]),0)</f>
        <v>0</v>
      </c>
      <c r="CL476" s="84" t="str">
        <f t="shared" si="236"/>
        <v/>
      </c>
      <c r="CM476" s="84">
        <f>IFERROR(FIND("POLÍCIA RODOVIÁRIA",consulta_completa__11[[#This Row],[14 - Inst. Atuando no Local]]),0)</f>
        <v>0</v>
      </c>
      <c r="CN476" s="84" t="str">
        <f t="shared" si="237"/>
        <v/>
      </c>
      <c r="CO476" s="84">
        <f>IFERROR(FIND("POLÍCIA MILITAR",consulta_completa__11[[#This Row],[14 - Inst. Atuando no Local]]),0)</f>
        <v>0</v>
      </c>
      <c r="CP476" s="84" t="str">
        <f t="shared" si="238"/>
        <v/>
      </c>
      <c r="CQ476" s="84">
        <f>IFERROR(FIND("POLÍCIA CIVIL",consulta_completa__11[[#This Row],[14 - Inst. Atuando no Local]]),0)</f>
        <v>0</v>
      </c>
      <c r="CR476" s="84" t="str">
        <f t="shared" si="239"/>
        <v/>
      </c>
      <c r="CS476" s="84">
        <f>IFERROR(FIND("MARINHA DO BRASIL",consulta_completa__11[[#This Row],[14 - Inst. Atuando no Local]]),0)</f>
        <v>0</v>
      </c>
      <c r="CT476" s="84" t="str">
        <f t="shared" si="240"/>
        <v/>
      </c>
      <c r="CU476" s="84">
        <f>IFERROR(FIND("EMPRESA ESPECIALIZADA EM ATENDIMENTO",consulta_completa__11[[#This Row],[14 - Inst. Atuando no Local]]),0)</f>
        <v>0</v>
      </c>
      <c r="CV476" s="84" t="str">
        <f t="shared" si="241"/>
        <v/>
      </c>
      <c r="CW476" s="84">
        <f>IFERROR(FIND("IBAMA",consulta_completa__11[[#This Row],[14 - Inst. Atuando no Local]]),0)</f>
        <v>0</v>
      </c>
      <c r="CX476" s="84" t="str">
        <f t="shared" si="242"/>
        <v/>
      </c>
      <c r="CY476" s="84" t="str">
        <f>IF(consulta_completa__11[[#This Row],[14 - Inst. Atuando no Local]]="","X","")</f>
        <v/>
      </c>
      <c r="CZ476" s="84">
        <f>IFERROR(FIND("OUTRA (S)",consulta_completa__11[[#This Row],[14 - Inst. Atuando no Local]]),0)</f>
        <v>0</v>
      </c>
      <c r="DA476" s="84" t="str">
        <f t="shared" si="243"/>
        <v/>
      </c>
      <c r="DB476" s="35" t="str">
        <f t="shared" si="244"/>
        <v>Sim</v>
      </c>
      <c r="DC476" s="35" t="str">
        <f t="shared" si="245"/>
        <v>Não</v>
      </c>
      <c r="DD476" s="35" t="str">
        <f t="shared" si="246"/>
        <v>Sim</v>
      </c>
      <c r="DE476" s="87" t="str">
        <f t="shared" si="248"/>
        <v>Sem informação</v>
      </c>
    </row>
    <row r="477" spans="1:109">
      <c r="A477" s="14">
        <v>202571157645</v>
      </c>
      <c r="B477" s="1">
        <v>45847</v>
      </c>
      <c r="C477" t="s">
        <v>4353</v>
      </c>
      <c r="D477" t="s">
        <v>180</v>
      </c>
      <c r="E477" t="s">
        <v>286</v>
      </c>
      <c r="F477" t="s">
        <v>112</v>
      </c>
      <c r="G477" t="s">
        <v>839</v>
      </c>
      <c r="H477" t="s">
        <v>113</v>
      </c>
      <c r="I477" t="s">
        <v>113</v>
      </c>
      <c r="J477" t="s">
        <v>113</v>
      </c>
      <c r="K477" t="s">
        <v>114</v>
      </c>
      <c r="L477" t="s">
        <v>114</v>
      </c>
      <c r="M477" t="s">
        <v>140</v>
      </c>
      <c r="N477" t="s">
        <v>141</v>
      </c>
      <c r="O477" t="s">
        <v>113</v>
      </c>
      <c r="P477" t="s">
        <v>121</v>
      </c>
      <c r="Q477" t="s">
        <v>122</v>
      </c>
      <c r="R477" t="s">
        <v>123</v>
      </c>
      <c r="S477" t="s">
        <v>113</v>
      </c>
      <c r="T477" t="s">
        <v>4354</v>
      </c>
      <c r="U477" t="s">
        <v>631</v>
      </c>
      <c r="V477" t="s">
        <v>4355</v>
      </c>
      <c r="Y477" t="b">
        <v>1</v>
      </c>
      <c r="Z477" t="s">
        <v>633</v>
      </c>
      <c r="AA477" t="s">
        <v>113</v>
      </c>
      <c r="AB477" t="s">
        <v>113</v>
      </c>
      <c r="AC477" t="s">
        <v>113</v>
      </c>
      <c r="AE477" t="s">
        <v>113</v>
      </c>
      <c r="AF477" t="s">
        <v>4356</v>
      </c>
      <c r="AG477" t="s">
        <v>113</v>
      </c>
      <c r="AH477" t="s">
        <v>131</v>
      </c>
      <c r="AI477" t="s">
        <v>132</v>
      </c>
      <c r="AJ477" t="s">
        <v>131</v>
      </c>
      <c r="AK477" t="s">
        <v>4357</v>
      </c>
      <c r="AL477" t="s">
        <v>4358</v>
      </c>
      <c r="AM477" t="s">
        <v>153</v>
      </c>
      <c r="AN477" t="s">
        <v>154</v>
      </c>
      <c r="AO477" t="s">
        <v>155</v>
      </c>
      <c r="AP477">
        <v>6133161070</v>
      </c>
      <c r="AQ477" t="s">
        <v>156</v>
      </c>
      <c r="AR477" t="s">
        <v>113</v>
      </c>
      <c r="AS477" t="s">
        <v>113</v>
      </c>
      <c r="AT477" t="s">
        <v>113</v>
      </c>
      <c r="AU477" t="s">
        <v>113</v>
      </c>
      <c r="AW477" t="s">
        <v>637</v>
      </c>
      <c r="AX477" s="82">
        <f>IFERROR(FIND("Óbitos/feridos",consulta_completa__11[[#This Row],[13 - Ocorrências/Ambientes Atingidos]]),0)</f>
        <v>0</v>
      </c>
      <c r="AY477" s="83" t="str">
        <f t="shared" si="218"/>
        <v/>
      </c>
      <c r="AZ477" s="82">
        <f>IFERROR(FIND("População afetada/evacuada",consulta_completa__11[[#This Row],[13 - Ocorrências/Ambientes Atingidos]]),0)</f>
        <v>0</v>
      </c>
      <c r="BA477" s="82" t="str">
        <f t="shared" si="219"/>
        <v/>
      </c>
      <c r="BB477" s="82">
        <f>IFERROR(FIND("Suspensão de abastecimento de água",consulta_completa__11[[#This Row],[13 - Ocorrências/Ambientes Atingidos]]),0)</f>
        <v>0</v>
      </c>
      <c r="BC477" s="83" t="str">
        <f t="shared" si="247"/>
        <v/>
      </c>
      <c r="BD477" s="82">
        <f>IFERROR(FIND("Rio/córrego",consulta_completa__11[[#This Row],[13 - Ocorrências/Ambientes Atingidos]]),0)</f>
        <v>0</v>
      </c>
      <c r="BE477" s="83" t="str">
        <f t="shared" si="220"/>
        <v/>
      </c>
      <c r="BF477" s="82">
        <f>IFERROR(FIND("Lago",consulta_completa__11[[#This Row],[13 - Ocorrências/Ambientes Atingidos]]),0)</f>
        <v>0</v>
      </c>
      <c r="BG477" s="83" t="str">
        <f t="shared" si="221"/>
        <v/>
      </c>
      <c r="BH477" s="82">
        <f>IFERROR(FIND("Mar",consulta_completa__11[[#This Row],[13 - Ocorrências/Ambientes Atingidos]]),0)</f>
        <v>0</v>
      </c>
      <c r="BI477" s="83" t="str">
        <f t="shared" si="222"/>
        <v/>
      </c>
      <c r="BJ477" s="82">
        <f>IFERROR(FIND("Praia",consulta_completa__11[[#This Row],[13 - Ocorrências/Ambientes Atingidos]]),0)</f>
        <v>0</v>
      </c>
      <c r="BK477" s="83" t="str">
        <f t="shared" si="223"/>
        <v/>
      </c>
      <c r="BL477" s="82">
        <f>IFERROR(FIND("Solo",consulta_completa__11[[#This Row],[13 - Ocorrências/Ambientes Atingidos]]),0)</f>
        <v>1</v>
      </c>
      <c r="BM477" s="83" t="str">
        <f t="shared" si="224"/>
        <v>X</v>
      </c>
      <c r="BN477" s="82">
        <f>IFERROR(FIND("Águas subterrâneas",consulta_completa__11[[#This Row],[13 - Ocorrências/Ambientes Atingidos]]),0)</f>
        <v>0</v>
      </c>
      <c r="BO477" s="83" t="str">
        <f t="shared" si="225"/>
        <v/>
      </c>
      <c r="BP477" s="82">
        <f>IFERROR(FIND("Atmosfera",consulta_completa__11[[#This Row],[13 - Ocorrências/Ambientes Atingidos]]),0)</f>
        <v>0</v>
      </c>
      <c r="BQ477" s="83" t="str">
        <f t="shared" si="226"/>
        <v/>
      </c>
      <c r="BR477" s="82">
        <f>IFERROR(FIND("Flora",consulta_completa__11[[#This Row],[13 - Ocorrências/Ambientes Atingidos]]),0)</f>
        <v>0</v>
      </c>
      <c r="BS477" s="83" t="str">
        <f t="shared" si="227"/>
        <v/>
      </c>
      <c r="BT477" s="82">
        <f>IFERROR(FIND("Fauna",consulta_completa__11[[#This Row],[13 - Ocorrências/Ambientes Atingidos]]),0)</f>
        <v>0</v>
      </c>
      <c r="BU477" s="83" t="str">
        <f t="shared" si="228"/>
        <v/>
      </c>
      <c r="BV477" s="82">
        <f>IFERROR(FIND("UC federal",consulta_completa__11[[#This Row],[13 - Ocorrências/Ambientes Atingidos]]),0)</f>
        <v>0</v>
      </c>
      <c r="BW477" s="83" t="str">
        <f t="shared" si="229"/>
        <v/>
      </c>
      <c r="BX477" s="82">
        <f>IFERROR(FIND("UC estadual/municipal",consulta_completa__11[[#This Row],[13 - Ocorrências/Ambientes Atingidos]]),0)</f>
        <v>0</v>
      </c>
      <c r="BY477" s="83" t="str">
        <f t="shared" si="230"/>
        <v/>
      </c>
      <c r="BZ477" s="82">
        <f>IFERROR(FIND("Outro(s)",consulta_completa__11[[#This Row],[13 - Ocorrências/Ambientes Atingidos]]),0)</f>
        <v>0</v>
      </c>
      <c r="CA477" s="83" t="str">
        <f t="shared" si="231"/>
        <v/>
      </c>
      <c r="CB477" s="82">
        <f>IFERROR(FIND("Sem dano",consulta_completa__11[[#This Row],[13 - Ocorrências/Ambientes Atingidos]]),0)</f>
        <v>0</v>
      </c>
      <c r="CC477" s="83" t="str">
        <f t="shared" si="232"/>
        <v/>
      </c>
      <c r="CD477" s="82" t="str">
        <f>IF(consulta_completa__11[[#This Row],[13 - Ocorrências/Ambientes Atingidos]]="","X","")</f>
        <v/>
      </c>
      <c r="CE477" s="84">
        <f>IFERROR(FIND("IBAMA",consulta_completa__11[[#This Row],[14 - Inst. Atuando no Local]]),0)</f>
        <v>0</v>
      </c>
      <c r="CF477" s="84" t="str">
        <f t="shared" si="233"/>
        <v/>
      </c>
      <c r="CG477" s="84">
        <f>IFERROR(FIND("OEMA",consulta_completa__11[[#This Row],[14 - Inst. Atuando no Local]]),0)</f>
        <v>0</v>
      </c>
      <c r="CH477" s="84" t="str">
        <f t="shared" si="234"/>
        <v/>
      </c>
      <c r="CI477" s="84">
        <f>IFERROR(FIND("DEFESA CIVIL",consulta_completa__11[[#This Row],[14 - Inst. Atuando no Local]]),0)</f>
        <v>0</v>
      </c>
      <c r="CJ477" s="84" t="str">
        <f t="shared" si="235"/>
        <v/>
      </c>
      <c r="CK477" s="84">
        <f>IFERROR(FIND("CORPO DE BOMBEIROS",consulta_completa__11[[#This Row],[14 - Inst. Atuando no Local]]),0)</f>
        <v>0</v>
      </c>
      <c r="CL477" s="84" t="str">
        <f t="shared" si="236"/>
        <v/>
      </c>
      <c r="CM477" s="84">
        <f>IFERROR(FIND("POLÍCIA RODOVIÁRIA",consulta_completa__11[[#This Row],[14 - Inst. Atuando no Local]]),0)</f>
        <v>0</v>
      </c>
      <c r="CN477" s="84" t="str">
        <f t="shared" si="237"/>
        <v/>
      </c>
      <c r="CO477" s="84">
        <f>IFERROR(FIND("POLÍCIA MILITAR",consulta_completa__11[[#This Row],[14 - Inst. Atuando no Local]]),0)</f>
        <v>0</v>
      </c>
      <c r="CP477" s="84" t="str">
        <f t="shared" si="238"/>
        <v/>
      </c>
      <c r="CQ477" s="84">
        <f>IFERROR(FIND("POLÍCIA CIVIL",consulta_completa__11[[#This Row],[14 - Inst. Atuando no Local]]),0)</f>
        <v>0</v>
      </c>
      <c r="CR477" s="84" t="str">
        <f t="shared" si="239"/>
        <v/>
      </c>
      <c r="CS477" s="84">
        <f>IFERROR(FIND("MARINHA DO BRASIL",consulta_completa__11[[#This Row],[14 - Inst. Atuando no Local]]),0)</f>
        <v>0</v>
      </c>
      <c r="CT477" s="84" t="str">
        <f t="shared" si="240"/>
        <v/>
      </c>
      <c r="CU477" s="84">
        <f>IFERROR(FIND("EMPRESA ESPECIALIZADA EM ATENDIMENTO",consulta_completa__11[[#This Row],[14 - Inst. Atuando no Local]]),0)</f>
        <v>0</v>
      </c>
      <c r="CV477" s="84" t="str">
        <f t="shared" si="241"/>
        <v/>
      </c>
      <c r="CW477" s="84">
        <f>IFERROR(FIND("IBAMA",consulta_completa__11[[#This Row],[14 - Inst. Atuando no Local]]),0)</f>
        <v>0</v>
      </c>
      <c r="CX477" s="84" t="str">
        <f t="shared" si="242"/>
        <v/>
      </c>
      <c r="CY477" s="84" t="str">
        <f>IF(consulta_completa__11[[#This Row],[14 - Inst. Atuando no Local]]="","X","")</f>
        <v/>
      </c>
      <c r="CZ477" s="84">
        <f>IFERROR(FIND("OUTRA (S)",consulta_completa__11[[#This Row],[14 - Inst. Atuando no Local]]),0)</f>
        <v>0</v>
      </c>
      <c r="DA477" s="84" t="str">
        <f t="shared" si="243"/>
        <v/>
      </c>
      <c r="DB477" s="35" t="str">
        <f t="shared" si="244"/>
        <v>Sim</v>
      </c>
      <c r="DC477" s="35" t="str">
        <f t="shared" si="245"/>
        <v>Não</v>
      </c>
      <c r="DD477" s="35" t="str">
        <f t="shared" si="246"/>
        <v>Sim</v>
      </c>
      <c r="DE477" s="87" t="str">
        <f t="shared" si="248"/>
        <v>Sem informação</v>
      </c>
    </row>
    <row r="478" spans="1:109">
      <c r="A478" s="14">
        <v>202571032453</v>
      </c>
      <c r="B478" s="1">
        <v>45848</v>
      </c>
      <c r="C478" t="s">
        <v>2138</v>
      </c>
      <c r="D478" t="s">
        <v>451</v>
      </c>
      <c r="E478" t="s">
        <v>286</v>
      </c>
      <c r="F478" t="s">
        <v>1275</v>
      </c>
      <c r="G478" t="s">
        <v>311</v>
      </c>
      <c r="H478" t="s">
        <v>113</v>
      </c>
      <c r="I478" t="s">
        <v>113</v>
      </c>
      <c r="J478" t="s">
        <v>113</v>
      </c>
      <c r="K478" t="s">
        <v>114</v>
      </c>
      <c r="L478" t="s">
        <v>114</v>
      </c>
      <c r="M478" t="s">
        <v>140</v>
      </c>
      <c r="N478" t="s">
        <v>4359</v>
      </c>
      <c r="O478" t="s">
        <v>458</v>
      </c>
      <c r="P478" t="s">
        <v>142</v>
      </c>
      <c r="Q478" t="s">
        <v>143</v>
      </c>
      <c r="R478" t="s">
        <v>123</v>
      </c>
      <c r="S478" t="s">
        <v>113</v>
      </c>
      <c r="T478" t="s">
        <v>4360</v>
      </c>
      <c r="U478" t="s">
        <v>113</v>
      </c>
      <c r="V478" t="s">
        <v>4361</v>
      </c>
      <c r="Y478" t="b">
        <v>1</v>
      </c>
      <c r="Z478" t="s">
        <v>4362</v>
      </c>
      <c r="AA478" t="s">
        <v>4363</v>
      </c>
      <c r="AB478" t="s">
        <v>4364</v>
      </c>
      <c r="AC478" t="s">
        <v>4365</v>
      </c>
      <c r="AD478">
        <v>1</v>
      </c>
      <c r="AE478" t="s">
        <v>4366</v>
      </c>
      <c r="AF478" t="s">
        <v>113</v>
      </c>
      <c r="AG478" t="s">
        <v>113</v>
      </c>
      <c r="AH478" t="s">
        <v>194</v>
      </c>
      <c r="AI478" t="s">
        <v>132</v>
      </c>
      <c r="AJ478" t="s">
        <v>132</v>
      </c>
      <c r="AK478" t="s">
        <v>113</v>
      </c>
      <c r="AL478" t="s">
        <v>4367</v>
      </c>
      <c r="AM478" t="s">
        <v>153</v>
      </c>
      <c r="AN478" t="s">
        <v>154</v>
      </c>
      <c r="AO478" t="s">
        <v>155</v>
      </c>
      <c r="AP478">
        <v>6133161070</v>
      </c>
      <c r="AQ478" t="s">
        <v>156</v>
      </c>
      <c r="AR478" t="s">
        <v>113</v>
      </c>
      <c r="AS478" t="s">
        <v>113</v>
      </c>
      <c r="AT478" t="s">
        <v>113</v>
      </c>
      <c r="AU478" t="s">
        <v>113</v>
      </c>
      <c r="AW478" t="s">
        <v>113</v>
      </c>
      <c r="AX478" s="82">
        <f>IFERROR(FIND("Óbitos/feridos",consulta_completa__11[[#This Row],[13 - Ocorrências/Ambientes Atingidos]]),0)</f>
        <v>0</v>
      </c>
      <c r="AY478" s="83" t="str">
        <f t="shared" si="218"/>
        <v/>
      </c>
      <c r="AZ478" s="82">
        <f>IFERROR(FIND("População afetada/evacuada",consulta_completa__11[[#This Row],[13 - Ocorrências/Ambientes Atingidos]]),0)</f>
        <v>0</v>
      </c>
      <c r="BA478" s="82" t="str">
        <f t="shared" si="219"/>
        <v/>
      </c>
      <c r="BB478" s="82">
        <f>IFERROR(FIND("Suspensão de abastecimento de água",consulta_completa__11[[#This Row],[13 - Ocorrências/Ambientes Atingidos]]),0)</f>
        <v>0</v>
      </c>
      <c r="BC478" s="83" t="str">
        <f t="shared" si="247"/>
        <v/>
      </c>
      <c r="BD478" s="82">
        <f>IFERROR(FIND("Rio/córrego",consulta_completa__11[[#This Row],[13 - Ocorrências/Ambientes Atingidos]]),0)</f>
        <v>0</v>
      </c>
      <c r="BE478" s="83" t="str">
        <f t="shared" si="220"/>
        <v/>
      </c>
      <c r="BF478" s="82">
        <f>IFERROR(FIND("Lago",consulta_completa__11[[#This Row],[13 - Ocorrências/Ambientes Atingidos]]),0)</f>
        <v>0</v>
      </c>
      <c r="BG478" s="83" t="str">
        <f t="shared" si="221"/>
        <v/>
      </c>
      <c r="BH478" s="82">
        <f>IFERROR(FIND("Mar",consulta_completa__11[[#This Row],[13 - Ocorrências/Ambientes Atingidos]]),0)</f>
        <v>0</v>
      </c>
      <c r="BI478" s="83" t="str">
        <f t="shared" si="222"/>
        <v/>
      </c>
      <c r="BJ478" s="82">
        <f>IFERROR(FIND("Praia",consulta_completa__11[[#This Row],[13 - Ocorrências/Ambientes Atingidos]]),0)</f>
        <v>0</v>
      </c>
      <c r="BK478" s="83" t="str">
        <f t="shared" si="223"/>
        <v/>
      </c>
      <c r="BL478" s="82">
        <f>IFERROR(FIND("Solo",consulta_completa__11[[#This Row],[13 - Ocorrências/Ambientes Atingidos]]),0)</f>
        <v>1</v>
      </c>
      <c r="BM478" s="83" t="str">
        <f t="shared" si="224"/>
        <v>X</v>
      </c>
      <c r="BN478" s="82">
        <f>IFERROR(FIND("Águas subterrâneas",consulta_completa__11[[#This Row],[13 - Ocorrências/Ambientes Atingidos]]),0)</f>
        <v>0</v>
      </c>
      <c r="BO478" s="83" t="str">
        <f t="shared" si="225"/>
        <v/>
      </c>
      <c r="BP478" s="82">
        <f>IFERROR(FIND("Atmosfera",consulta_completa__11[[#This Row],[13 - Ocorrências/Ambientes Atingidos]]),0)</f>
        <v>0</v>
      </c>
      <c r="BQ478" s="83" t="str">
        <f t="shared" si="226"/>
        <v/>
      </c>
      <c r="BR478" s="82">
        <f>IFERROR(FIND("Flora",consulta_completa__11[[#This Row],[13 - Ocorrências/Ambientes Atingidos]]),0)</f>
        <v>0</v>
      </c>
      <c r="BS478" s="83" t="str">
        <f t="shared" si="227"/>
        <v/>
      </c>
      <c r="BT478" s="82">
        <f>IFERROR(FIND("Fauna",consulta_completa__11[[#This Row],[13 - Ocorrências/Ambientes Atingidos]]),0)</f>
        <v>0</v>
      </c>
      <c r="BU478" s="83" t="str">
        <f t="shared" si="228"/>
        <v/>
      </c>
      <c r="BV478" s="82">
        <f>IFERROR(FIND("UC federal",consulta_completa__11[[#This Row],[13 - Ocorrências/Ambientes Atingidos]]),0)</f>
        <v>0</v>
      </c>
      <c r="BW478" s="83" t="str">
        <f t="shared" si="229"/>
        <v/>
      </c>
      <c r="BX478" s="82">
        <f>IFERROR(FIND("UC estadual/municipal",consulta_completa__11[[#This Row],[13 - Ocorrências/Ambientes Atingidos]]),0)</f>
        <v>0</v>
      </c>
      <c r="BY478" s="83" t="str">
        <f t="shared" si="230"/>
        <v/>
      </c>
      <c r="BZ478" s="82">
        <f>IFERROR(FIND("Outro(s)",consulta_completa__11[[#This Row],[13 - Ocorrências/Ambientes Atingidos]]),0)</f>
        <v>0</v>
      </c>
      <c r="CA478" s="83" t="str">
        <f t="shared" si="231"/>
        <v/>
      </c>
      <c r="CB478" s="82">
        <f>IFERROR(FIND("Sem dano",consulta_completa__11[[#This Row],[13 - Ocorrências/Ambientes Atingidos]]),0)</f>
        <v>0</v>
      </c>
      <c r="CC478" s="83" t="str">
        <f t="shared" si="232"/>
        <v/>
      </c>
      <c r="CD478" s="82" t="str">
        <f>IF(consulta_completa__11[[#This Row],[13 - Ocorrências/Ambientes Atingidos]]="","X","")</f>
        <v/>
      </c>
      <c r="CE478" s="84">
        <f>IFERROR(FIND("IBAMA",consulta_completa__11[[#This Row],[14 - Inst. Atuando no Local]]),0)</f>
        <v>41</v>
      </c>
      <c r="CF478" s="84" t="str">
        <f t="shared" si="233"/>
        <v>X</v>
      </c>
      <c r="CG478" s="84">
        <f>IFERROR(FIND("OEMA",consulta_completa__11[[#This Row],[14 - Inst. Atuando no Local]]),0)</f>
        <v>0</v>
      </c>
      <c r="CH478" s="84" t="str">
        <f t="shared" si="234"/>
        <v/>
      </c>
      <c r="CI478" s="84">
        <f>IFERROR(FIND("DEFESA CIVIL",consulta_completa__11[[#This Row],[14 - Inst. Atuando no Local]]),0)</f>
        <v>0</v>
      </c>
      <c r="CJ478" s="84" t="str">
        <f t="shared" si="235"/>
        <v/>
      </c>
      <c r="CK478" s="84">
        <f>IFERROR(FIND("CORPO DE BOMBEIROS",consulta_completa__11[[#This Row],[14 - Inst. Atuando no Local]]),0)</f>
        <v>0</v>
      </c>
      <c r="CL478" s="84" t="str">
        <f t="shared" si="236"/>
        <v/>
      </c>
      <c r="CM478" s="84">
        <f>IFERROR(FIND("POLÍCIA RODOVIÁRIA",consulta_completa__11[[#This Row],[14 - Inst. Atuando no Local]]),0)</f>
        <v>0</v>
      </c>
      <c r="CN478" s="84" t="str">
        <f t="shared" si="237"/>
        <v/>
      </c>
      <c r="CO478" s="84">
        <f>IFERROR(FIND("POLÍCIA MILITAR",consulta_completa__11[[#This Row],[14 - Inst. Atuando no Local]]),0)</f>
        <v>0</v>
      </c>
      <c r="CP478" s="84" t="str">
        <f t="shared" si="238"/>
        <v/>
      </c>
      <c r="CQ478" s="84">
        <f>IFERROR(FIND("POLÍCIA CIVIL",consulta_completa__11[[#This Row],[14 - Inst. Atuando no Local]]),0)</f>
        <v>0</v>
      </c>
      <c r="CR478" s="84" t="str">
        <f t="shared" si="239"/>
        <v/>
      </c>
      <c r="CS478" s="84">
        <f>IFERROR(FIND("MARINHA DO BRASIL",consulta_completa__11[[#This Row],[14 - Inst. Atuando no Local]]),0)</f>
        <v>0</v>
      </c>
      <c r="CT478" s="84" t="str">
        <f t="shared" si="240"/>
        <v/>
      </c>
      <c r="CU478" s="84">
        <f>IFERROR(FIND("EMPRESA ESPECIALIZADA EM ATENDIMENTO",consulta_completa__11[[#This Row],[14 - Inst. Atuando no Local]]),0)</f>
        <v>0</v>
      </c>
      <c r="CV478" s="84" t="str">
        <f t="shared" si="241"/>
        <v/>
      </c>
      <c r="CW478" s="84">
        <f>IFERROR(FIND("IBAMA",consulta_completa__11[[#This Row],[14 - Inst. Atuando no Local]]),0)</f>
        <v>41</v>
      </c>
      <c r="CX478" s="84" t="str">
        <f t="shared" si="242"/>
        <v>X</v>
      </c>
      <c r="CY478" s="84" t="str">
        <f>IF(consulta_completa__11[[#This Row],[14 - Inst. Atuando no Local]]="","X","")</f>
        <v/>
      </c>
      <c r="CZ478" s="84">
        <f>IFERROR(FIND("OUTRA (S)",consulta_completa__11[[#This Row],[14 - Inst. Atuando no Local]]),0)</f>
        <v>0</v>
      </c>
      <c r="DA478" s="84" t="str">
        <f t="shared" si="243"/>
        <v/>
      </c>
      <c r="DB478" s="35" t="str">
        <f t="shared" si="244"/>
        <v>Sim</v>
      </c>
      <c r="DC478" s="35" t="str">
        <f t="shared" si="245"/>
        <v>Não</v>
      </c>
      <c r="DD478" s="35" t="str">
        <f t="shared" si="246"/>
        <v>Sim</v>
      </c>
      <c r="DE478" s="87" t="str">
        <f t="shared" si="248"/>
        <v>Federal</v>
      </c>
    </row>
    <row r="479" spans="1:109">
      <c r="A479" s="14">
        <v>202571036027</v>
      </c>
      <c r="B479" s="1">
        <v>45848</v>
      </c>
      <c r="C479" t="s">
        <v>4368</v>
      </c>
      <c r="D479" t="s">
        <v>998</v>
      </c>
      <c r="E479" t="s">
        <v>286</v>
      </c>
      <c r="F479" t="s">
        <v>1202</v>
      </c>
      <c r="G479" t="s">
        <v>4369</v>
      </c>
      <c r="H479" t="s">
        <v>113</v>
      </c>
      <c r="I479" t="s">
        <v>113</v>
      </c>
      <c r="J479" t="s">
        <v>113</v>
      </c>
      <c r="K479" t="s">
        <v>114</v>
      </c>
      <c r="L479" t="s">
        <v>114</v>
      </c>
      <c r="M479" t="s">
        <v>4370</v>
      </c>
      <c r="N479" t="s">
        <v>650</v>
      </c>
      <c r="O479" t="s">
        <v>120</v>
      </c>
      <c r="P479" t="s">
        <v>142</v>
      </c>
      <c r="Q479" t="s">
        <v>230</v>
      </c>
      <c r="R479" t="s">
        <v>123</v>
      </c>
      <c r="S479" t="s">
        <v>113</v>
      </c>
      <c r="T479" t="s">
        <v>4371</v>
      </c>
      <c r="U479" t="s">
        <v>4372</v>
      </c>
      <c r="V479" t="s">
        <v>4373</v>
      </c>
      <c r="Z479" t="s">
        <v>4372</v>
      </c>
      <c r="AA479" t="s">
        <v>4374</v>
      </c>
      <c r="AB479" t="s">
        <v>4375</v>
      </c>
      <c r="AC479" t="s">
        <v>113</v>
      </c>
      <c r="AD479">
        <v>0</v>
      </c>
      <c r="AE479" t="s">
        <v>4330</v>
      </c>
      <c r="AF479" t="s">
        <v>113</v>
      </c>
      <c r="AG479" t="s">
        <v>113</v>
      </c>
      <c r="AH479" t="s">
        <v>131</v>
      </c>
      <c r="AI479" t="s">
        <v>131</v>
      </c>
      <c r="AJ479" t="s">
        <v>132</v>
      </c>
      <c r="AK479" t="s">
        <v>113</v>
      </c>
      <c r="AL479" t="s">
        <v>4376</v>
      </c>
      <c r="AM479" t="s">
        <v>692</v>
      </c>
      <c r="AN479" t="s">
        <v>1543</v>
      </c>
      <c r="AO479" t="s">
        <v>1544</v>
      </c>
      <c r="AP479">
        <v>6236238900</v>
      </c>
      <c r="AQ479" t="s">
        <v>695</v>
      </c>
      <c r="AR479" t="s">
        <v>113</v>
      </c>
      <c r="AS479" t="s">
        <v>113</v>
      </c>
      <c r="AT479" t="s">
        <v>113</v>
      </c>
      <c r="AU479" t="s">
        <v>113</v>
      </c>
      <c r="AW479" t="s">
        <v>113</v>
      </c>
      <c r="AX479" s="82">
        <f>IFERROR(FIND("Óbitos/feridos",consulta_completa__11[[#This Row],[13 - Ocorrências/Ambientes Atingidos]]),0)</f>
        <v>1</v>
      </c>
      <c r="AY479" s="83" t="str">
        <f t="shared" si="218"/>
        <v>X</v>
      </c>
      <c r="AZ479" s="82">
        <f>IFERROR(FIND("População afetada/evacuada",consulta_completa__11[[#This Row],[13 - Ocorrências/Ambientes Atingidos]]),0)</f>
        <v>0</v>
      </c>
      <c r="BA479" s="82" t="str">
        <f t="shared" si="219"/>
        <v/>
      </c>
      <c r="BB479" s="82">
        <f>IFERROR(FIND("Suspensão de abastecimento de água",consulta_completa__11[[#This Row],[13 - Ocorrências/Ambientes Atingidos]]),0)</f>
        <v>0</v>
      </c>
      <c r="BC479" s="83" t="str">
        <f t="shared" si="247"/>
        <v/>
      </c>
      <c r="BD479" s="82">
        <f>IFERROR(FIND("Rio/córrego",consulta_completa__11[[#This Row],[13 - Ocorrências/Ambientes Atingidos]]),0)</f>
        <v>0</v>
      </c>
      <c r="BE479" s="83" t="str">
        <f t="shared" si="220"/>
        <v/>
      </c>
      <c r="BF479" s="82">
        <f>IFERROR(FIND("Lago",consulta_completa__11[[#This Row],[13 - Ocorrências/Ambientes Atingidos]]),0)</f>
        <v>0</v>
      </c>
      <c r="BG479" s="83" t="str">
        <f t="shared" si="221"/>
        <v/>
      </c>
      <c r="BH479" s="82">
        <f>IFERROR(FIND("Mar",consulta_completa__11[[#This Row],[13 - Ocorrências/Ambientes Atingidos]]),0)</f>
        <v>0</v>
      </c>
      <c r="BI479" s="83" t="str">
        <f t="shared" si="222"/>
        <v/>
      </c>
      <c r="BJ479" s="82">
        <f>IFERROR(FIND("Praia",consulta_completa__11[[#This Row],[13 - Ocorrências/Ambientes Atingidos]]),0)</f>
        <v>0</v>
      </c>
      <c r="BK479" s="83" t="str">
        <f t="shared" si="223"/>
        <v/>
      </c>
      <c r="BL479" s="82">
        <f>IFERROR(FIND("Solo",consulta_completa__11[[#This Row],[13 - Ocorrências/Ambientes Atingidos]]),0)</f>
        <v>17</v>
      </c>
      <c r="BM479" s="83" t="str">
        <f t="shared" si="224"/>
        <v>X</v>
      </c>
      <c r="BN479" s="82">
        <f>IFERROR(FIND("Águas subterrâneas",consulta_completa__11[[#This Row],[13 - Ocorrências/Ambientes Atingidos]]),0)</f>
        <v>0</v>
      </c>
      <c r="BO479" s="83" t="str">
        <f t="shared" si="225"/>
        <v/>
      </c>
      <c r="BP479" s="82">
        <f>IFERROR(FIND("Atmosfera",consulta_completa__11[[#This Row],[13 - Ocorrências/Ambientes Atingidos]]),0)</f>
        <v>23</v>
      </c>
      <c r="BQ479" s="83" t="str">
        <f t="shared" si="226"/>
        <v>X</v>
      </c>
      <c r="BR479" s="82">
        <f>IFERROR(FIND("Flora",consulta_completa__11[[#This Row],[13 - Ocorrências/Ambientes Atingidos]]),0)</f>
        <v>0</v>
      </c>
      <c r="BS479" s="83" t="str">
        <f t="shared" si="227"/>
        <v/>
      </c>
      <c r="BT479" s="82">
        <f>IFERROR(FIND("Fauna",consulta_completa__11[[#This Row],[13 - Ocorrências/Ambientes Atingidos]]),0)</f>
        <v>0</v>
      </c>
      <c r="BU479" s="83" t="str">
        <f t="shared" si="228"/>
        <v/>
      </c>
      <c r="BV479" s="82">
        <f>IFERROR(FIND("UC federal",consulta_completa__11[[#This Row],[13 - Ocorrências/Ambientes Atingidos]]),0)</f>
        <v>0</v>
      </c>
      <c r="BW479" s="83" t="str">
        <f t="shared" si="229"/>
        <v/>
      </c>
      <c r="BX479" s="82">
        <f>IFERROR(FIND("UC estadual/municipal",consulta_completa__11[[#This Row],[13 - Ocorrências/Ambientes Atingidos]]),0)</f>
        <v>0</v>
      </c>
      <c r="BY479" s="83" t="str">
        <f t="shared" si="230"/>
        <v/>
      </c>
      <c r="BZ479" s="82">
        <f>IFERROR(FIND("Outro(s)",consulta_completa__11[[#This Row],[13 - Ocorrências/Ambientes Atingidos]]),0)</f>
        <v>0</v>
      </c>
      <c r="CA479" s="83" t="str">
        <f t="shared" si="231"/>
        <v/>
      </c>
      <c r="CB479" s="82">
        <f>IFERROR(FIND("Sem dano",consulta_completa__11[[#This Row],[13 - Ocorrências/Ambientes Atingidos]]),0)</f>
        <v>0</v>
      </c>
      <c r="CC479" s="83" t="str">
        <f t="shared" si="232"/>
        <v/>
      </c>
      <c r="CD479" s="82" t="str">
        <f>IF(consulta_completa__11[[#This Row],[13 - Ocorrências/Ambientes Atingidos]]="","X","")</f>
        <v/>
      </c>
      <c r="CE479" s="84">
        <f>IFERROR(FIND("IBAMA",consulta_completa__11[[#This Row],[14 - Inst. Atuando no Local]]),0)</f>
        <v>0</v>
      </c>
      <c r="CF479" s="84" t="str">
        <f t="shared" si="233"/>
        <v/>
      </c>
      <c r="CG479" s="84">
        <f>IFERROR(FIND("OEMA",consulta_completa__11[[#This Row],[14 - Inst. Atuando no Local]]),0)</f>
        <v>0</v>
      </c>
      <c r="CH479" s="84" t="str">
        <f t="shared" si="234"/>
        <v/>
      </c>
      <c r="CI479" s="84">
        <f>IFERROR(FIND("DEFESA CIVIL",consulta_completa__11[[#This Row],[14 - Inst. Atuando no Local]]),0)</f>
        <v>0</v>
      </c>
      <c r="CJ479" s="84" t="str">
        <f t="shared" si="235"/>
        <v/>
      </c>
      <c r="CK479" s="84">
        <f>IFERROR(FIND("CORPO DE BOMBEIROS",consulta_completa__11[[#This Row],[14 - Inst. Atuando no Local]]),0)</f>
        <v>0</v>
      </c>
      <c r="CL479" s="84" t="str">
        <f t="shared" si="236"/>
        <v/>
      </c>
      <c r="CM479" s="84">
        <f>IFERROR(FIND("POLÍCIA RODOVIÁRIA",consulta_completa__11[[#This Row],[14 - Inst. Atuando no Local]]),0)</f>
        <v>0</v>
      </c>
      <c r="CN479" s="84" t="str">
        <f t="shared" si="237"/>
        <v/>
      </c>
      <c r="CO479" s="84">
        <f>IFERROR(FIND("POLÍCIA MILITAR",consulta_completa__11[[#This Row],[14 - Inst. Atuando no Local]]),0)</f>
        <v>0</v>
      </c>
      <c r="CP479" s="84" t="str">
        <f t="shared" si="238"/>
        <v/>
      </c>
      <c r="CQ479" s="84">
        <f>IFERROR(FIND("POLÍCIA CIVIL",consulta_completa__11[[#This Row],[14 - Inst. Atuando no Local]]),0)</f>
        <v>0</v>
      </c>
      <c r="CR479" s="84" t="str">
        <f t="shared" si="239"/>
        <v/>
      </c>
      <c r="CS479" s="84">
        <f>IFERROR(FIND("MARINHA DO BRASIL",consulta_completa__11[[#This Row],[14 - Inst. Atuando no Local]]),0)</f>
        <v>0</v>
      </c>
      <c r="CT479" s="84" t="str">
        <f t="shared" si="240"/>
        <v/>
      </c>
      <c r="CU479" s="84">
        <f>IFERROR(FIND("EMPRESA ESPECIALIZADA EM ATENDIMENTO",consulta_completa__11[[#This Row],[14 - Inst. Atuando no Local]]),0)</f>
        <v>0</v>
      </c>
      <c r="CV479" s="84" t="str">
        <f t="shared" si="241"/>
        <v/>
      </c>
      <c r="CW479" s="84">
        <f>IFERROR(FIND("IBAMA",consulta_completa__11[[#This Row],[14 - Inst. Atuando no Local]]),0)</f>
        <v>0</v>
      </c>
      <c r="CX479" s="84" t="str">
        <f t="shared" si="242"/>
        <v/>
      </c>
      <c r="CY479" s="84" t="str">
        <f>IF(consulta_completa__11[[#This Row],[14 - Inst. Atuando no Local]]="","X","")</f>
        <v/>
      </c>
      <c r="CZ479" s="84">
        <f>IFERROR(FIND("OUTRA (S)",consulta_completa__11[[#This Row],[14 - Inst. Atuando no Local]]),0)</f>
        <v>0</v>
      </c>
      <c r="DA479" s="84" t="str">
        <f t="shared" si="243"/>
        <v/>
      </c>
      <c r="DB479" s="35" t="str">
        <f t="shared" si="244"/>
        <v>Sim</v>
      </c>
      <c r="DC479" s="35" t="str">
        <f t="shared" si="245"/>
        <v>Não</v>
      </c>
      <c r="DD479" s="35" t="str">
        <f t="shared" si="246"/>
        <v>Sim</v>
      </c>
      <c r="DE479" s="87" t="str">
        <f t="shared" si="248"/>
        <v>Sem informação</v>
      </c>
    </row>
    <row r="480" spans="1:109">
      <c r="A480" s="14">
        <v>202571161221</v>
      </c>
      <c r="B480" s="1">
        <v>45848</v>
      </c>
      <c r="C480" t="s">
        <v>1064</v>
      </c>
      <c r="D480" t="s">
        <v>343</v>
      </c>
      <c r="E480" t="s">
        <v>139</v>
      </c>
      <c r="F480" t="s">
        <v>112</v>
      </c>
      <c r="G480" t="s">
        <v>113</v>
      </c>
      <c r="H480" t="s">
        <v>114</v>
      </c>
      <c r="I480" t="s">
        <v>114</v>
      </c>
      <c r="J480" t="s">
        <v>441</v>
      </c>
      <c r="K480" t="s">
        <v>4377</v>
      </c>
      <c r="L480" t="s">
        <v>117</v>
      </c>
      <c r="M480" t="s">
        <v>140</v>
      </c>
      <c r="N480" t="s">
        <v>141</v>
      </c>
      <c r="O480" t="s">
        <v>113</v>
      </c>
      <c r="P480" t="s">
        <v>142</v>
      </c>
      <c r="Q480" t="s">
        <v>230</v>
      </c>
      <c r="R480" t="s">
        <v>123</v>
      </c>
      <c r="S480" t="s">
        <v>113</v>
      </c>
      <c r="T480" t="s">
        <v>4378</v>
      </c>
      <c r="U480" t="s">
        <v>145</v>
      </c>
      <c r="V480" t="s">
        <v>4379</v>
      </c>
      <c r="Y480" t="b">
        <v>1</v>
      </c>
      <c r="Z480" t="s">
        <v>4380</v>
      </c>
      <c r="AA480" t="s">
        <v>113</v>
      </c>
      <c r="AB480" t="s">
        <v>1220</v>
      </c>
      <c r="AC480" t="s">
        <v>113</v>
      </c>
      <c r="AD480">
        <v>2</v>
      </c>
      <c r="AE480" t="s">
        <v>113</v>
      </c>
      <c r="AF480" t="s">
        <v>1071</v>
      </c>
      <c r="AG480" t="s">
        <v>825</v>
      </c>
      <c r="AH480" t="s">
        <v>131</v>
      </c>
      <c r="AI480" t="s">
        <v>132</v>
      </c>
      <c r="AJ480" t="s">
        <v>131</v>
      </c>
      <c r="AK480" t="s">
        <v>4381</v>
      </c>
      <c r="AL480" t="s">
        <v>4382</v>
      </c>
      <c r="AM480" t="s">
        <v>153</v>
      </c>
      <c r="AN480" t="s">
        <v>154</v>
      </c>
      <c r="AO480" t="s">
        <v>155</v>
      </c>
      <c r="AQ480" t="s">
        <v>156</v>
      </c>
      <c r="AR480" t="s">
        <v>113</v>
      </c>
      <c r="AS480" t="s">
        <v>113</v>
      </c>
      <c r="AT480" t="s">
        <v>4383</v>
      </c>
      <c r="AU480" t="s">
        <v>592</v>
      </c>
      <c r="AV480">
        <v>190000000</v>
      </c>
      <c r="AW480" t="s">
        <v>159</v>
      </c>
      <c r="AX480" s="82">
        <f>IFERROR(FIND("Óbitos/feridos",consulta_completa__11[[#This Row],[13 - Ocorrências/Ambientes Atingidos]]),0)</f>
        <v>0</v>
      </c>
      <c r="AY480" s="83" t="str">
        <f t="shared" si="218"/>
        <v/>
      </c>
      <c r="AZ480" s="82">
        <f>IFERROR(FIND("População afetada/evacuada",consulta_completa__11[[#This Row],[13 - Ocorrências/Ambientes Atingidos]]),0)</f>
        <v>0</v>
      </c>
      <c r="BA480" s="82" t="str">
        <f t="shared" si="219"/>
        <v/>
      </c>
      <c r="BB480" s="82">
        <f>IFERROR(FIND("Suspensão de abastecimento de água",consulta_completa__11[[#This Row],[13 - Ocorrências/Ambientes Atingidos]]),0)</f>
        <v>0</v>
      </c>
      <c r="BC480" s="83" t="str">
        <f t="shared" si="247"/>
        <v/>
      </c>
      <c r="BD480" s="82">
        <f>IFERROR(FIND("Rio/córrego",consulta_completa__11[[#This Row],[13 - Ocorrências/Ambientes Atingidos]]),0)</f>
        <v>0</v>
      </c>
      <c r="BE480" s="83" t="str">
        <f t="shared" si="220"/>
        <v/>
      </c>
      <c r="BF480" s="82">
        <f>IFERROR(FIND("Lago",consulta_completa__11[[#This Row],[13 - Ocorrências/Ambientes Atingidos]]),0)</f>
        <v>0</v>
      </c>
      <c r="BG480" s="83" t="str">
        <f t="shared" si="221"/>
        <v/>
      </c>
      <c r="BH480" s="82">
        <f>IFERROR(FIND("Mar",consulta_completa__11[[#This Row],[13 - Ocorrências/Ambientes Atingidos]]),0)</f>
        <v>0</v>
      </c>
      <c r="BI480" s="83" t="str">
        <f t="shared" si="222"/>
        <v/>
      </c>
      <c r="BJ480" s="82">
        <f>IFERROR(FIND("Praia",consulta_completa__11[[#This Row],[13 - Ocorrências/Ambientes Atingidos]]),0)</f>
        <v>0</v>
      </c>
      <c r="BK480" s="83" t="str">
        <f t="shared" si="223"/>
        <v/>
      </c>
      <c r="BL480" s="82">
        <f>IFERROR(FIND("Solo",consulta_completa__11[[#This Row],[13 - Ocorrências/Ambientes Atingidos]]),0)</f>
        <v>1</v>
      </c>
      <c r="BM480" s="83" t="str">
        <f t="shared" si="224"/>
        <v>X</v>
      </c>
      <c r="BN480" s="82">
        <f>IFERROR(FIND("Águas subterrâneas",consulta_completa__11[[#This Row],[13 - Ocorrências/Ambientes Atingidos]]),0)</f>
        <v>0</v>
      </c>
      <c r="BO480" s="83" t="str">
        <f t="shared" si="225"/>
        <v/>
      </c>
      <c r="BP480" s="82">
        <f>IFERROR(FIND("Atmosfera",consulta_completa__11[[#This Row],[13 - Ocorrências/Ambientes Atingidos]]),0)</f>
        <v>0</v>
      </c>
      <c r="BQ480" s="83" t="str">
        <f t="shared" si="226"/>
        <v/>
      </c>
      <c r="BR480" s="82">
        <f>IFERROR(FIND("Flora",consulta_completa__11[[#This Row],[13 - Ocorrências/Ambientes Atingidos]]),0)</f>
        <v>0</v>
      </c>
      <c r="BS480" s="83" t="str">
        <f t="shared" si="227"/>
        <v/>
      </c>
      <c r="BT480" s="82">
        <f>IFERROR(FIND("Fauna",consulta_completa__11[[#This Row],[13 - Ocorrências/Ambientes Atingidos]]),0)</f>
        <v>0</v>
      </c>
      <c r="BU480" s="83" t="str">
        <f t="shared" si="228"/>
        <v/>
      </c>
      <c r="BV480" s="82">
        <f>IFERROR(FIND("UC federal",consulta_completa__11[[#This Row],[13 - Ocorrências/Ambientes Atingidos]]),0)</f>
        <v>0</v>
      </c>
      <c r="BW480" s="83" t="str">
        <f t="shared" si="229"/>
        <v/>
      </c>
      <c r="BX480" s="82">
        <f>IFERROR(FIND("UC estadual/municipal",consulta_completa__11[[#This Row],[13 - Ocorrências/Ambientes Atingidos]]),0)</f>
        <v>0</v>
      </c>
      <c r="BY480" s="83" t="str">
        <f t="shared" si="230"/>
        <v/>
      </c>
      <c r="BZ480" s="82">
        <f>IFERROR(FIND("Outro(s)",consulta_completa__11[[#This Row],[13 - Ocorrências/Ambientes Atingidos]]),0)</f>
        <v>0</v>
      </c>
      <c r="CA480" s="83" t="str">
        <f t="shared" si="231"/>
        <v/>
      </c>
      <c r="CB480" s="82">
        <f>IFERROR(FIND("Sem dano",consulta_completa__11[[#This Row],[13 - Ocorrências/Ambientes Atingidos]]),0)</f>
        <v>0</v>
      </c>
      <c r="CC480" s="83" t="str">
        <f t="shared" si="232"/>
        <v/>
      </c>
      <c r="CD480" s="82" t="str">
        <f>IF(consulta_completa__11[[#This Row],[13 - Ocorrências/Ambientes Atingidos]]="","X","")</f>
        <v/>
      </c>
      <c r="CE480" s="84">
        <f>IFERROR(FIND("IBAMA",consulta_completa__11[[#This Row],[14 - Inst. Atuando no Local]]),0)</f>
        <v>0</v>
      </c>
      <c r="CF480" s="84" t="str">
        <f t="shared" si="233"/>
        <v/>
      </c>
      <c r="CG480" s="84">
        <f>IFERROR(FIND("OEMA",consulta_completa__11[[#This Row],[14 - Inst. Atuando no Local]]),0)</f>
        <v>0</v>
      </c>
      <c r="CH480" s="84" t="str">
        <f t="shared" si="234"/>
        <v/>
      </c>
      <c r="CI480" s="84">
        <f>IFERROR(FIND("DEFESA CIVIL",consulta_completa__11[[#This Row],[14 - Inst. Atuando no Local]]),0)</f>
        <v>0</v>
      </c>
      <c r="CJ480" s="84" t="str">
        <f t="shared" si="235"/>
        <v/>
      </c>
      <c r="CK480" s="84">
        <f>IFERROR(FIND("CORPO DE BOMBEIROS",consulta_completa__11[[#This Row],[14 - Inst. Atuando no Local]]),0)</f>
        <v>0</v>
      </c>
      <c r="CL480" s="84" t="str">
        <f t="shared" si="236"/>
        <v/>
      </c>
      <c r="CM480" s="84">
        <f>IFERROR(FIND("POLÍCIA RODOVIÁRIA",consulta_completa__11[[#This Row],[14 - Inst. Atuando no Local]]),0)</f>
        <v>0</v>
      </c>
      <c r="CN480" s="84" t="str">
        <f t="shared" si="237"/>
        <v/>
      </c>
      <c r="CO480" s="84">
        <f>IFERROR(FIND("POLÍCIA MILITAR",consulta_completa__11[[#This Row],[14 - Inst. Atuando no Local]]),0)</f>
        <v>0</v>
      </c>
      <c r="CP480" s="84" t="str">
        <f t="shared" si="238"/>
        <v/>
      </c>
      <c r="CQ480" s="84">
        <f>IFERROR(FIND("POLÍCIA CIVIL",consulta_completa__11[[#This Row],[14 - Inst. Atuando no Local]]),0)</f>
        <v>0</v>
      </c>
      <c r="CR480" s="84" t="str">
        <f t="shared" si="239"/>
        <v/>
      </c>
      <c r="CS480" s="84">
        <f>IFERROR(FIND("MARINHA DO BRASIL",consulta_completa__11[[#This Row],[14 - Inst. Atuando no Local]]),0)</f>
        <v>0</v>
      </c>
      <c r="CT480" s="84" t="str">
        <f t="shared" si="240"/>
        <v/>
      </c>
      <c r="CU480" s="84">
        <f>IFERROR(FIND("EMPRESA ESPECIALIZADA EM ATENDIMENTO",consulta_completa__11[[#This Row],[14 - Inst. Atuando no Local]]),0)</f>
        <v>0</v>
      </c>
      <c r="CV480" s="84" t="str">
        <f t="shared" si="241"/>
        <v/>
      </c>
      <c r="CW480" s="84">
        <f>IFERROR(FIND("IBAMA",consulta_completa__11[[#This Row],[14 - Inst. Atuando no Local]]),0)</f>
        <v>0</v>
      </c>
      <c r="CX480" s="84" t="str">
        <f t="shared" si="242"/>
        <v/>
      </c>
      <c r="CY480" s="84" t="str">
        <f>IF(consulta_completa__11[[#This Row],[14 - Inst. Atuando no Local]]="","X","")</f>
        <v/>
      </c>
      <c r="CZ480" s="84">
        <f>IFERROR(FIND("OUTRA (S)",consulta_completa__11[[#This Row],[14 - Inst. Atuando no Local]]),0)</f>
        <v>0</v>
      </c>
      <c r="DA480" s="84" t="str">
        <f t="shared" si="243"/>
        <v/>
      </c>
      <c r="DB480" s="35" t="str">
        <f t="shared" si="244"/>
        <v>Sim</v>
      </c>
      <c r="DC480" s="35" t="str">
        <f t="shared" si="245"/>
        <v>Não</v>
      </c>
      <c r="DD480" s="35" t="str">
        <f t="shared" si="246"/>
        <v>Sim</v>
      </c>
      <c r="DE480" s="87" t="str">
        <f t="shared" si="248"/>
        <v>Estadual</v>
      </c>
    </row>
    <row r="481" spans="1:109">
      <c r="A481" s="14">
        <v>202571454010</v>
      </c>
      <c r="B481" s="1">
        <v>45848</v>
      </c>
      <c r="C481" t="s">
        <v>238</v>
      </c>
      <c r="D481" t="s">
        <v>212</v>
      </c>
      <c r="E481" t="s">
        <v>111</v>
      </c>
      <c r="F481" t="s">
        <v>112</v>
      </c>
      <c r="G481" t="s">
        <v>113</v>
      </c>
      <c r="H481" t="s">
        <v>114</v>
      </c>
      <c r="I481" t="s">
        <v>114</v>
      </c>
      <c r="J481" t="s">
        <v>113</v>
      </c>
      <c r="K481" t="s">
        <v>114</v>
      </c>
      <c r="L481" t="s">
        <v>114</v>
      </c>
      <c r="M481" t="s">
        <v>118</v>
      </c>
      <c r="N481" t="s">
        <v>113</v>
      </c>
      <c r="O481" t="s">
        <v>239</v>
      </c>
      <c r="P481" t="s">
        <v>142</v>
      </c>
      <c r="Q481" t="s">
        <v>143</v>
      </c>
      <c r="R481" t="s">
        <v>123</v>
      </c>
      <c r="S481" t="s">
        <v>113</v>
      </c>
      <c r="T481" t="s">
        <v>240</v>
      </c>
      <c r="U481" t="s">
        <v>113</v>
      </c>
      <c r="V481" t="s">
        <v>4384</v>
      </c>
      <c r="X481" t="b">
        <v>1</v>
      </c>
      <c r="Z481" t="s">
        <v>242</v>
      </c>
      <c r="AA481" t="s">
        <v>113</v>
      </c>
      <c r="AB481" t="s">
        <v>1759</v>
      </c>
      <c r="AC481" t="s">
        <v>244</v>
      </c>
      <c r="AD481">
        <v>1</v>
      </c>
      <c r="AE481" t="s">
        <v>113</v>
      </c>
      <c r="AF481" t="s">
        <v>113</v>
      </c>
      <c r="AG481" t="s">
        <v>113</v>
      </c>
      <c r="AH481" t="s">
        <v>131</v>
      </c>
      <c r="AI481" t="s">
        <v>131</v>
      </c>
      <c r="AJ481" t="s">
        <v>131</v>
      </c>
      <c r="AK481" t="s">
        <v>4385</v>
      </c>
      <c r="AL481" t="s">
        <v>4386</v>
      </c>
      <c r="AM481" t="s">
        <v>247</v>
      </c>
      <c r="AN481" t="s">
        <v>247</v>
      </c>
      <c r="AO481" t="s">
        <v>624</v>
      </c>
      <c r="AP481">
        <v>21998863038</v>
      </c>
      <c r="AQ481" t="s">
        <v>250</v>
      </c>
      <c r="AR481" t="s">
        <v>113</v>
      </c>
      <c r="AS481" t="s">
        <v>113</v>
      </c>
      <c r="AT481" t="s">
        <v>3291</v>
      </c>
      <c r="AU481" t="s">
        <v>592</v>
      </c>
      <c r="AV481">
        <v>200000</v>
      </c>
      <c r="AW481" t="s">
        <v>159</v>
      </c>
      <c r="AX481" s="82">
        <f>IFERROR(FIND("Óbitos/feridos",consulta_completa__11[[#This Row],[13 - Ocorrências/Ambientes Atingidos]]),0)</f>
        <v>0</v>
      </c>
      <c r="AY481" s="83" t="str">
        <f t="shared" si="218"/>
        <v/>
      </c>
      <c r="AZ481" s="82">
        <f>IFERROR(FIND("População afetada/evacuada",consulta_completa__11[[#This Row],[13 - Ocorrências/Ambientes Atingidos]]),0)</f>
        <v>0</v>
      </c>
      <c r="BA481" s="82" t="str">
        <f t="shared" si="219"/>
        <v/>
      </c>
      <c r="BB481" s="82">
        <f>IFERROR(FIND("Suspensão de abastecimento de água",consulta_completa__11[[#This Row],[13 - Ocorrências/Ambientes Atingidos]]),0)</f>
        <v>0</v>
      </c>
      <c r="BC481" s="83" t="str">
        <f t="shared" si="247"/>
        <v/>
      </c>
      <c r="BD481" s="82">
        <f>IFERROR(FIND("Rio/córrego",consulta_completa__11[[#This Row],[13 - Ocorrências/Ambientes Atingidos]]),0)</f>
        <v>0</v>
      </c>
      <c r="BE481" s="83" t="str">
        <f t="shared" si="220"/>
        <v/>
      </c>
      <c r="BF481" s="82">
        <f>IFERROR(FIND("Lago",consulta_completa__11[[#This Row],[13 - Ocorrências/Ambientes Atingidos]]),0)</f>
        <v>0</v>
      </c>
      <c r="BG481" s="83" t="str">
        <f t="shared" si="221"/>
        <v/>
      </c>
      <c r="BH481" s="82">
        <f>IFERROR(FIND("Mar",consulta_completa__11[[#This Row],[13 - Ocorrências/Ambientes Atingidos]]),0)</f>
        <v>1</v>
      </c>
      <c r="BI481" s="83" t="str">
        <f t="shared" si="222"/>
        <v>X</v>
      </c>
      <c r="BJ481" s="82">
        <f>IFERROR(FIND("Praia",consulta_completa__11[[#This Row],[13 - Ocorrências/Ambientes Atingidos]]),0)</f>
        <v>0</v>
      </c>
      <c r="BK481" s="83" t="str">
        <f t="shared" si="223"/>
        <v/>
      </c>
      <c r="BL481" s="82">
        <f>IFERROR(FIND("Solo",consulta_completa__11[[#This Row],[13 - Ocorrências/Ambientes Atingidos]]),0)</f>
        <v>0</v>
      </c>
      <c r="BM481" s="83" t="str">
        <f t="shared" si="224"/>
        <v/>
      </c>
      <c r="BN481" s="82">
        <f>IFERROR(FIND("Águas subterrâneas",consulta_completa__11[[#This Row],[13 - Ocorrências/Ambientes Atingidos]]),0)</f>
        <v>0</v>
      </c>
      <c r="BO481" s="83" t="str">
        <f t="shared" si="225"/>
        <v/>
      </c>
      <c r="BP481" s="82">
        <f>IFERROR(FIND("Atmosfera",consulta_completa__11[[#This Row],[13 - Ocorrências/Ambientes Atingidos]]),0)</f>
        <v>0</v>
      </c>
      <c r="BQ481" s="83" t="str">
        <f t="shared" si="226"/>
        <v/>
      </c>
      <c r="BR481" s="82">
        <f>IFERROR(FIND("Flora",consulta_completa__11[[#This Row],[13 - Ocorrências/Ambientes Atingidos]]),0)</f>
        <v>0</v>
      </c>
      <c r="BS481" s="83" t="str">
        <f t="shared" si="227"/>
        <v/>
      </c>
      <c r="BT481" s="82">
        <f>IFERROR(FIND("Fauna",consulta_completa__11[[#This Row],[13 - Ocorrências/Ambientes Atingidos]]),0)</f>
        <v>0</v>
      </c>
      <c r="BU481" s="83" t="str">
        <f t="shared" si="228"/>
        <v/>
      </c>
      <c r="BV481" s="82">
        <f>IFERROR(FIND("UC federal",consulta_completa__11[[#This Row],[13 - Ocorrências/Ambientes Atingidos]]),0)</f>
        <v>0</v>
      </c>
      <c r="BW481" s="83" t="str">
        <f t="shared" si="229"/>
        <v/>
      </c>
      <c r="BX481" s="82">
        <f>IFERROR(FIND("UC estadual/municipal",consulta_completa__11[[#This Row],[13 - Ocorrências/Ambientes Atingidos]]),0)</f>
        <v>0</v>
      </c>
      <c r="BY481" s="83" t="str">
        <f t="shared" si="230"/>
        <v/>
      </c>
      <c r="BZ481" s="82">
        <f>IFERROR(FIND("Outro(s)",consulta_completa__11[[#This Row],[13 - Ocorrências/Ambientes Atingidos]]),0)</f>
        <v>0</v>
      </c>
      <c r="CA481" s="83" t="str">
        <f t="shared" si="231"/>
        <v/>
      </c>
      <c r="CB481" s="82">
        <f>IFERROR(FIND("Sem dano",consulta_completa__11[[#This Row],[13 - Ocorrências/Ambientes Atingidos]]),0)</f>
        <v>0</v>
      </c>
      <c r="CC481" s="83" t="str">
        <f t="shared" si="232"/>
        <v/>
      </c>
      <c r="CD481" s="82" t="str">
        <f>IF(consulta_completa__11[[#This Row],[13 - Ocorrências/Ambientes Atingidos]]="","X","")</f>
        <v/>
      </c>
      <c r="CE481" s="84">
        <f>IFERROR(FIND("IBAMA",consulta_completa__11[[#This Row],[14 - Inst. Atuando no Local]]),0)</f>
        <v>0</v>
      </c>
      <c r="CF481" s="84" t="str">
        <f t="shared" si="233"/>
        <v/>
      </c>
      <c r="CG481" s="84">
        <f>IFERROR(FIND("OEMA",consulta_completa__11[[#This Row],[14 - Inst. Atuando no Local]]),0)</f>
        <v>0</v>
      </c>
      <c r="CH481" s="84" t="str">
        <f t="shared" si="234"/>
        <v/>
      </c>
      <c r="CI481" s="84">
        <f>IFERROR(FIND("DEFESA CIVIL",consulta_completa__11[[#This Row],[14 - Inst. Atuando no Local]]),0)</f>
        <v>0</v>
      </c>
      <c r="CJ481" s="84" t="str">
        <f t="shared" si="235"/>
        <v/>
      </c>
      <c r="CK481" s="84">
        <f>IFERROR(FIND("CORPO DE BOMBEIROS",consulta_completa__11[[#This Row],[14 - Inst. Atuando no Local]]),0)</f>
        <v>0</v>
      </c>
      <c r="CL481" s="84" t="str">
        <f t="shared" si="236"/>
        <v/>
      </c>
      <c r="CM481" s="84">
        <f>IFERROR(FIND("POLÍCIA RODOVIÁRIA",consulta_completa__11[[#This Row],[14 - Inst. Atuando no Local]]),0)</f>
        <v>0</v>
      </c>
      <c r="CN481" s="84" t="str">
        <f t="shared" si="237"/>
        <v/>
      </c>
      <c r="CO481" s="84">
        <f>IFERROR(FIND("POLÍCIA MILITAR",consulta_completa__11[[#This Row],[14 - Inst. Atuando no Local]]),0)</f>
        <v>0</v>
      </c>
      <c r="CP481" s="84" t="str">
        <f t="shared" si="238"/>
        <v/>
      </c>
      <c r="CQ481" s="84">
        <f>IFERROR(FIND("POLÍCIA CIVIL",consulta_completa__11[[#This Row],[14 - Inst. Atuando no Local]]),0)</f>
        <v>0</v>
      </c>
      <c r="CR481" s="84" t="str">
        <f t="shared" si="239"/>
        <v/>
      </c>
      <c r="CS481" s="84">
        <f>IFERROR(FIND("MARINHA DO BRASIL",consulta_completa__11[[#This Row],[14 - Inst. Atuando no Local]]),0)</f>
        <v>0</v>
      </c>
      <c r="CT481" s="84" t="str">
        <f t="shared" si="240"/>
        <v/>
      </c>
      <c r="CU481" s="84">
        <f>IFERROR(FIND("EMPRESA ESPECIALIZADA EM ATENDIMENTO",consulta_completa__11[[#This Row],[14 - Inst. Atuando no Local]]),0)</f>
        <v>0</v>
      </c>
      <c r="CV481" s="84" t="str">
        <f t="shared" si="241"/>
        <v/>
      </c>
      <c r="CW481" s="84">
        <f>IFERROR(FIND("IBAMA",consulta_completa__11[[#This Row],[14 - Inst. Atuando no Local]]),0)</f>
        <v>0</v>
      </c>
      <c r="CX481" s="84" t="str">
        <f t="shared" si="242"/>
        <v/>
      </c>
      <c r="CY481" s="84" t="str">
        <f>IF(consulta_completa__11[[#This Row],[14 - Inst. Atuando no Local]]="","X","")</f>
        <v>X</v>
      </c>
      <c r="CZ481" s="84">
        <f>IFERROR(FIND("OUTRA (S)",consulta_completa__11[[#This Row],[14 - Inst. Atuando no Local]]),0)</f>
        <v>0</v>
      </c>
      <c r="DA481" s="84" t="str">
        <f t="shared" si="243"/>
        <v/>
      </c>
      <c r="DB481" s="35" t="str">
        <f t="shared" si="244"/>
        <v>Sim</v>
      </c>
      <c r="DC481" s="35" t="str">
        <f t="shared" si="245"/>
        <v>Não</v>
      </c>
      <c r="DD481" s="35" t="str">
        <f t="shared" si="246"/>
        <v>Sim</v>
      </c>
      <c r="DE481" s="87" t="str">
        <f t="shared" si="248"/>
        <v>Federal</v>
      </c>
    </row>
    <row r="482" spans="1:109">
      <c r="A482" s="14">
        <v>202571454047</v>
      </c>
      <c r="B482" s="1">
        <v>45848</v>
      </c>
      <c r="C482" t="s">
        <v>3586</v>
      </c>
      <c r="D482" t="s">
        <v>343</v>
      </c>
      <c r="E482" t="s">
        <v>139</v>
      </c>
      <c r="F482" t="s">
        <v>112</v>
      </c>
      <c r="G482" t="s">
        <v>113</v>
      </c>
      <c r="H482" t="s">
        <v>114</v>
      </c>
      <c r="I482" t="s">
        <v>114</v>
      </c>
      <c r="J482" t="s">
        <v>4387</v>
      </c>
      <c r="K482" t="s">
        <v>4388</v>
      </c>
      <c r="L482" t="s">
        <v>323</v>
      </c>
      <c r="M482" t="s">
        <v>140</v>
      </c>
      <c r="N482" t="s">
        <v>141</v>
      </c>
      <c r="O482" t="s">
        <v>185</v>
      </c>
      <c r="P482" t="s">
        <v>142</v>
      </c>
      <c r="Q482" t="s">
        <v>143</v>
      </c>
      <c r="R482" t="s">
        <v>123</v>
      </c>
      <c r="S482" t="s">
        <v>113</v>
      </c>
      <c r="T482" t="s">
        <v>4389</v>
      </c>
      <c r="U482" t="s">
        <v>145</v>
      </c>
      <c r="V482" t="s">
        <v>4390</v>
      </c>
      <c r="Z482" t="s">
        <v>431</v>
      </c>
      <c r="AA482" t="s">
        <v>113</v>
      </c>
      <c r="AB482" t="s">
        <v>4391</v>
      </c>
      <c r="AC482" t="s">
        <v>113</v>
      </c>
      <c r="AD482">
        <v>2</v>
      </c>
      <c r="AE482" t="s">
        <v>113</v>
      </c>
      <c r="AF482" t="s">
        <v>3298</v>
      </c>
      <c r="AG482" t="s">
        <v>3299</v>
      </c>
      <c r="AH482" t="s">
        <v>131</v>
      </c>
      <c r="AI482" t="s">
        <v>132</v>
      </c>
      <c r="AJ482" t="s">
        <v>131</v>
      </c>
      <c r="AK482" t="s">
        <v>351</v>
      </c>
      <c r="AL482" t="s">
        <v>4392</v>
      </c>
      <c r="AM482" t="s">
        <v>153</v>
      </c>
      <c r="AN482" t="s">
        <v>154</v>
      </c>
      <c r="AO482" t="s">
        <v>155</v>
      </c>
      <c r="AP482">
        <v>6133161070</v>
      </c>
      <c r="AQ482" t="s">
        <v>156</v>
      </c>
      <c r="AR482" t="s">
        <v>113</v>
      </c>
      <c r="AS482" t="s">
        <v>113</v>
      </c>
      <c r="AT482" t="s">
        <v>113</v>
      </c>
      <c r="AU482" t="s">
        <v>113</v>
      </c>
      <c r="AW482" t="s">
        <v>113</v>
      </c>
      <c r="AX482" s="82">
        <f>IFERROR(FIND("Óbitos/feridos",consulta_completa__11[[#This Row],[13 - Ocorrências/Ambientes Atingidos]]),0)</f>
        <v>0</v>
      </c>
      <c r="AY482" s="83" t="str">
        <f t="shared" si="218"/>
        <v/>
      </c>
      <c r="AZ482" s="82">
        <f>IFERROR(FIND("População afetada/evacuada",consulta_completa__11[[#This Row],[13 - Ocorrências/Ambientes Atingidos]]),0)</f>
        <v>0</v>
      </c>
      <c r="BA482" s="82" t="str">
        <f t="shared" si="219"/>
        <v/>
      </c>
      <c r="BB482" s="82">
        <f>IFERROR(FIND("Suspensão de abastecimento de água",consulta_completa__11[[#This Row],[13 - Ocorrências/Ambientes Atingidos]]),0)</f>
        <v>0</v>
      </c>
      <c r="BC482" s="83" t="str">
        <f t="shared" si="247"/>
        <v/>
      </c>
      <c r="BD482" s="82">
        <f>IFERROR(FIND("Rio/córrego",consulta_completa__11[[#This Row],[13 - Ocorrências/Ambientes Atingidos]]),0)</f>
        <v>0</v>
      </c>
      <c r="BE482" s="83" t="str">
        <f t="shared" si="220"/>
        <v/>
      </c>
      <c r="BF482" s="82">
        <f>IFERROR(FIND("Lago",consulta_completa__11[[#This Row],[13 - Ocorrências/Ambientes Atingidos]]),0)</f>
        <v>0</v>
      </c>
      <c r="BG482" s="83" t="str">
        <f t="shared" si="221"/>
        <v/>
      </c>
      <c r="BH482" s="82">
        <f>IFERROR(FIND("Mar",consulta_completa__11[[#This Row],[13 - Ocorrências/Ambientes Atingidos]]),0)</f>
        <v>0</v>
      </c>
      <c r="BI482" s="83" t="str">
        <f t="shared" si="222"/>
        <v/>
      </c>
      <c r="BJ482" s="82">
        <f>IFERROR(FIND("Praia",consulta_completa__11[[#This Row],[13 - Ocorrências/Ambientes Atingidos]]),0)</f>
        <v>0</v>
      </c>
      <c r="BK482" s="83" t="str">
        <f t="shared" si="223"/>
        <v/>
      </c>
      <c r="BL482" s="82">
        <f>IFERROR(FIND("Solo",consulta_completa__11[[#This Row],[13 - Ocorrências/Ambientes Atingidos]]),0)</f>
        <v>1</v>
      </c>
      <c r="BM482" s="83" t="str">
        <f t="shared" si="224"/>
        <v>X</v>
      </c>
      <c r="BN482" s="82">
        <f>IFERROR(FIND("Águas subterrâneas",consulta_completa__11[[#This Row],[13 - Ocorrências/Ambientes Atingidos]]),0)</f>
        <v>0</v>
      </c>
      <c r="BO482" s="83" t="str">
        <f t="shared" si="225"/>
        <v/>
      </c>
      <c r="BP482" s="82">
        <f>IFERROR(FIND("Atmosfera",consulta_completa__11[[#This Row],[13 - Ocorrências/Ambientes Atingidos]]),0)</f>
        <v>0</v>
      </c>
      <c r="BQ482" s="83" t="str">
        <f t="shared" si="226"/>
        <v/>
      </c>
      <c r="BR482" s="82">
        <f>IFERROR(FIND("Flora",consulta_completa__11[[#This Row],[13 - Ocorrências/Ambientes Atingidos]]),0)</f>
        <v>0</v>
      </c>
      <c r="BS482" s="83" t="str">
        <f t="shared" si="227"/>
        <v/>
      </c>
      <c r="BT482" s="82">
        <f>IFERROR(FIND("Fauna",consulta_completa__11[[#This Row],[13 - Ocorrências/Ambientes Atingidos]]),0)</f>
        <v>0</v>
      </c>
      <c r="BU482" s="83" t="str">
        <f t="shared" si="228"/>
        <v/>
      </c>
      <c r="BV482" s="82">
        <f>IFERROR(FIND("UC federal",consulta_completa__11[[#This Row],[13 - Ocorrências/Ambientes Atingidos]]),0)</f>
        <v>0</v>
      </c>
      <c r="BW482" s="83" t="str">
        <f t="shared" si="229"/>
        <v/>
      </c>
      <c r="BX482" s="82">
        <f>IFERROR(FIND("UC estadual/municipal",consulta_completa__11[[#This Row],[13 - Ocorrências/Ambientes Atingidos]]),0)</f>
        <v>0</v>
      </c>
      <c r="BY482" s="83" t="str">
        <f t="shared" si="230"/>
        <v/>
      </c>
      <c r="BZ482" s="82">
        <f>IFERROR(FIND("Outro(s)",consulta_completa__11[[#This Row],[13 - Ocorrências/Ambientes Atingidos]]),0)</f>
        <v>0</v>
      </c>
      <c r="CA482" s="83" t="str">
        <f t="shared" si="231"/>
        <v/>
      </c>
      <c r="CB482" s="82">
        <f>IFERROR(FIND("Sem dano",consulta_completa__11[[#This Row],[13 - Ocorrências/Ambientes Atingidos]]),0)</f>
        <v>0</v>
      </c>
      <c r="CC482" s="83" t="str">
        <f t="shared" si="232"/>
        <v/>
      </c>
      <c r="CD482" s="82" t="str">
        <f>IF(consulta_completa__11[[#This Row],[13 - Ocorrências/Ambientes Atingidos]]="","X","")</f>
        <v/>
      </c>
      <c r="CE482" s="84">
        <f>IFERROR(FIND("IBAMA",consulta_completa__11[[#This Row],[14 - Inst. Atuando no Local]]),0)</f>
        <v>0</v>
      </c>
      <c r="CF482" s="84" t="str">
        <f t="shared" si="233"/>
        <v/>
      </c>
      <c r="CG482" s="84">
        <f>IFERROR(FIND("OEMA",consulta_completa__11[[#This Row],[14 - Inst. Atuando no Local]]),0)</f>
        <v>0</v>
      </c>
      <c r="CH482" s="84" t="str">
        <f t="shared" si="234"/>
        <v/>
      </c>
      <c r="CI482" s="84">
        <f>IFERROR(FIND("DEFESA CIVIL",consulta_completa__11[[#This Row],[14 - Inst. Atuando no Local]]),0)</f>
        <v>0</v>
      </c>
      <c r="CJ482" s="84" t="str">
        <f t="shared" si="235"/>
        <v/>
      </c>
      <c r="CK482" s="84">
        <f>IFERROR(FIND("CORPO DE BOMBEIROS",consulta_completa__11[[#This Row],[14 - Inst. Atuando no Local]]),0)</f>
        <v>0</v>
      </c>
      <c r="CL482" s="84" t="str">
        <f t="shared" si="236"/>
        <v/>
      </c>
      <c r="CM482" s="84">
        <f>IFERROR(FIND("POLÍCIA RODOVIÁRIA",consulta_completa__11[[#This Row],[14 - Inst. Atuando no Local]]),0)</f>
        <v>0</v>
      </c>
      <c r="CN482" s="84" t="str">
        <f t="shared" si="237"/>
        <v/>
      </c>
      <c r="CO482" s="84">
        <f>IFERROR(FIND("POLÍCIA MILITAR",consulta_completa__11[[#This Row],[14 - Inst. Atuando no Local]]),0)</f>
        <v>0</v>
      </c>
      <c r="CP482" s="84" t="str">
        <f t="shared" si="238"/>
        <v/>
      </c>
      <c r="CQ482" s="84">
        <f>IFERROR(FIND("POLÍCIA CIVIL",consulta_completa__11[[#This Row],[14 - Inst. Atuando no Local]]),0)</f>
        <v>0</v>
      </c>
      <c r="CR482" s="84" t="str">
        <f t="shared" si="239"/>
        <v/>
      </c>
      <c r="CS482" s="84">
        <f>IFERROR(FIND("MARINHA DO BRASIL",consulta_completa__11[[#This Row],[14 - Inst. Atuando no Local]]),0)</f>
        <v>0</v>
      </c>
      <c r="CT482" s="84" t="str">
        <f t="shared" si="240"/>
        <v/>
      </c>
      <c r="CU482" s="84">
        <f>IFERROR(FIND("EMPRESA ESPECIALIZADA EM ATENDIMENTO",consulta_completa__11[[#This Row],[14 - Inst. Atuando no Local]]),0)</f>
        <v>0</v>
      </c>
      <c r="CV482" s="84" t="str">
        <f t="shared" si="241"/>
        <v/>
      </c>
      <c r="CW482" s="84">
        <f>IFERROR(FIND("IBAMA",consulta_completa__11[[#This Row],[14 - Inst. Atuando no Local]]),0)</f>
        <v>0</v>
      </c>
      <c r="CX482" s="84" t="str">
        <f t="shared" si="242"/>
        <v/>
      </c>
      <c r="CY482" s="84" t="str">
        <f>IF(consulta_completa__11[[#This Row],[14 - Inst. Atuando no Local]]="","X","")</f>
        <v/>
      </c>
      <c r="CZ482" s="84">
        <f>IFERROR(FIND("OUTRA (S)",consulta_completa__11[[#This Row],[14 - Inst. Atuando no Local]]),0)</f>
        <v>0</v>
      </c>
      <c r="DA482" s="84" t="str">
        <f t="shared" si="243"/>
        <v/>
      </c>
      <c r="DB482" s="35" t="str">
        <f t="shared" si="244"/>
        <v>Sim</v>
      </c>
      <c r="DC482" s="35" t="str">
        <f t="shared" si="245"/>
        <v>Não</v>
      </c>
      <c r="DD482" s="35" t="str">
        <f t="shared" si="246"/>
        <v>Sim</v>
      </c>
      <c r="DE482" s="87" t="str">
        <f t="shared" si="248"/>
        <v>Estadual</v>
      </c>
    </row>
    <row r="483" spans="1:109">
      <c r="A483" s="14">
        <v>202571554000</v>
      </c>
      <c r="B483" s="1">
        <v>45848</v>
      </c>
      <c r="C483" t="s">
        <v>677</v>
      </c>
      <c r="D483" t="s">
        <v>180</v>
      </c>
      <c r="E483" t="s">
        <v>286</v>
      </c>
      <c r="F483" t="s">
        <v>112</v>
      </c>
      <c r="G483" t="s">
        <v>1350</v>
      </c>
      <c r="H483" t="s">
        <v>113</v>
      </c>
      <c r="I483" t="s">
        <v>113</v>
      </c>
      <c r="J483" t="s">
        <v>113</v>
      </c>
      <c r="K483" t="s">
        <v>114</v>
      </c>
      <c r="L483" t="s">
        <v>114</v>
      </c>
      <c r="M483" t="s">
        <v>140</v>
      </c>
      <c r="N483" t="s">
        <v>141</v>
      </c>
      <c r="O483" t="s">
        <v>185</v>
      </c>
      <c r="P483" t="s">
        <v>142</v>
      </c>
      <c r="Q483" t="s">
        <v>143</v>
      </c>
      <c r="R483" t="s">
        <v>123</v>
      </c>
      <c r="S483" t="s">
        <v>113</v>
      </c>
      <c r="T483" t="s">
        <v>4393</v>
      </c>
      <c r="U483" t="s">
        <v>631</v>
      </c>
      <c r="V483" t="s">
        <v>4394</v>
      </c>
      <c r="Z483" t="s">
        <v>4395</v>
      </c>
      <c r="AA483" t="s">
        <v>113</v>
      </c>
      <c r="AB483" t="s">
        <v>113</v>
      </c>
      <c r="AC483" t="s">
        <v>113</v>
      </c>
      <c r="AE483" t="s">
        <v>4396</v>
      </c>
      <c r="AF483" t="s">
        <v>4397</v>
      </c>
      <c r="AG483" t="s">
        <v>113</v>
      </c>
      <c r="AH483" t="s">
        <v>131</v>
      </c>
      <c r="AI483" t="s">
        <v>131</v>
      </c>
      <c r="AJ483" t="s">
        <v>131</v>
      </c>
      <c r="AK483" t="s">
        <v>4398</v>
      </c>
      <c r="AL483" t="s">
        <v>4399</v>
      </c>
      <c r="AM483" t="s">
        <v>153</v>
      </c>
      <c r="AN483" t="s">
        <v>154</v>
      </c>
      <c r="AO483" t="s">
        <v>155</v>
      </c>
      <c r="AP483">
        <v>6133161070</v>
      </c>
      <c r="AQ483" t="s">
        <v>156</v>
      </c>
      <c r="AR483" t="s">
        <v>113</v>
      </c>
      <c r="AS483" t="s">
        <v>113</v>
      </c>
      <c r="AT483" t="s">
        <v>113</v>
      </c>
      <c r="AU483" t="s">
        <v>113</v>
      </c>
      <c r="AW483" t="s">
        <v>113</v>
      </c>
      <c r="AX483" s="82">
        <f>IFERROR(FIND("Óbitos/feridos",consulta_completa__11[[#This Row],[13 - Ocorrências/Ambientes Atingidos]]),0)</f>
        <v>0</v>
      </c>
      <c r="AY483" s="83" t="str">
        <f t="shared" si="218"/>
        <v/>
      </c>
      <c r="AZ483" s="82">
        <f>IFERROR(FIND("População afetada/evacuada",consulta_completa__11[[#This Row],[13 - Ocorrências/Ambientes Atingidos]]),0)</f>
        <v>0</v>
      </c>
      <c r="BA483" s="82" t="str">
        <f t="shared" si="219"/>
        <v/>
      </c>
      <c r="BB483" s="82">
        <f>IFERROR(FIND("Suspensão de abastecimento de água",consulta_completa__11[[#This Row],[13 - Ocorrências/Ambientes Atingidos]]),0)</f>
        <v>0</v>
      </c>
      <c r="BC483" s="83" t="str">
        <f t="shared" si="247"/>
        <v/>
      </c>
      <c r="BD483" s="82">
        <f>IFERROR(FIND("Rio/córrego",consulta_completa__11[[#This Row],[13 - Ocorrências/Ambientes Atingidos]]),0)</f>
        <v>0</v>
      </c>
      <c r="BE483" s="83" t="str">
        <f t="shared" si="220"/>
        <v/>
      </c>
      <c r="BF483" s="82">
        <f>IFERROR(FIND("Lago",consulta_completa__11[[#This Row],[13 - Ocorrências/Ambientes Atingidos]]),0)</f>
        <v>0</v>
      </c>
      <c r="BG483" s="83" t="str">
        <f t="shared" si="221"/>
        <v/>
      </c>
      <c r="BH483" s="82">
        <f>IFERROR(FIND("Mar",consulta_completa__11[[#This Row],[13 - Ocorrências/Ambientes Atingidos]]),0)</f>
        <v>0</v>
      </c>
      <c r="BI483" s="83" t="str">
        <f t="shared" si="222"/>
        <v/>
      </c>
      <c r="BJ483" s="82">
        <f>IFERROR(FIND("Praia",consulta_completa__11[[#This Row],[13 - Ocorrências/Ambientes Atingidos]]),0)</f>
        <v>0</v>
      </c>
      <c r="BK483" s="83" t="str">
        <f t="shared" si="223"/>
        <v/>
      </c>
      <c r="BL483" s="82">
        <f>IFERROR(FIND("Solo",consulta_completa__11[[#This Row],[13 - Ocorrências/Ambientes Atingidos]]),0)</f>
        <v>1</v>
      </c>
      <c r="BM483" s="83" t="str">
        <f t="shared" si="224"/>
        <v>X</v>
      </c>
      <c r="BN483" s="82">
        <f>IFERROR(FIND("Águas subterrâneas",consulta_completa__11[[#This Row],[13 - Ocorrências/Ambientes Atingidos]]),0)</f>
        <v>0</v>
      </c>
      <c r="BO483" s="83" t="str">
        <f t="shared" si="225"/>
        <v/>
      </c>
      <c r="BP483" s="82">
        <f>IFERROR(FIND("Atmosfera",consulta_completa__11[[#This Row],[13 - Ocorrências/Ambientes Atingidos]]),0)</f>
        <v>0</v>
      </c>
      <c r="BQ483" s="83" t="str">
        <f t="shared" si="226"/>
        <v/>
      </c>
      <c r="BR483" s="82">
        <f>IFERROR(FIND("Flora",consulta_completa__11[[#This Row],[13 - Ocorrências/Ambientes Atingidos]]),0)</f>
        <v>0</v>
      </c>
      <c r="BS483" s="83" t="str">
        <f t="shared" si="227"/>
        <v/>
      </c>
      <c r="BT483" s="82">
        <f>IFERROR(FIND("Fauna",consulta_completa__11[[#This Row],[13 - Ocorrências/Ambientes Atingidos]]),0)</f>
        <v>0</v>
      </c>
      <c r="BU483" s="83" t="str">
        <f t="shared" si="228"/>
        <v/>
      </c>
      <c r="BV483" s="82">
        <f>IFERROR(FIND("UC federal",consulta_completa__11[[#This Row],[13 - Ocorrências/Ambientes Atingidos]]),0)</f>
        <v>0</v>
      </c>
      <c r="BW483" s="83" t="str">
        <f t="shared" si="229"/>
        <v/>
      </c>
      <c r="BX483" s="82">
        <f>IFERROR(FIND("UC estadual/municipal",consulta_completa__11[[#This Row],[13 - Ocorrências/Ambientes Atingidos]]),0)</f>
        <v>0</v>
      </c>
      <c r="BY483" s="83" t="str">
        <f t="shared" si="230"/>
        <v/>
      </c>
      <c r="BZ483" s="82">
        <f>IFERROR(FIND("Outro(s)",consulta_completa__11[[#This Row],[13 - Ocorrências/Ambientes Atingidos]]),0)</f>
        <v>0</v>
      </c>
      <c r="CA483" s="83" t="str">
        <f t="shared" si="231"/>
        <v/>
      </c>
      <c r="CB483" s="82">
        <f>IFERROR(FIND("Sem dano",consulta_completa__11[[#This Row],[13 - Ocorrências/Ambientes Atingidos]]),0)</f>
        <v>0</v>
      </c>
      <c r="CC483" s="83" t="str">
        <f t="shared" si="232"/>
        <v/>
      </c>
      <c r="CD483" s="82" t="str">
        <f>IF(consulta_completa__11[[#This Row],[13 - Ocorrências/Ambientes Atingidos]]="","X","")</f>
        <v/>
      </c>
      <c r="CE483" s="84">
        <f>IFERROR(FIND("IBAMA",consulta_completa__11[[#This Row],[14 - Inst. Atuando no Local]]),0)</f>
        <v>0</v>
      </c>
      <c r="CF483" s="84" t="str">
        <f t="shared" si="233"/>
        <v/>
      </c>
      <c r="CG483" s="84">
        <f>IFERROR(FIND("OEMA",consulta_completa__11[[#This Row],[14 - Inst. Atuando no Local]]),0)</f>
        <v>0</v>
      </c>
      <c r="CH483" s="84" t="str">
        <f t="shared" si="234"/>
        <v/>
      </c>
      <c r="CI483" s="84">
        <f>IFERROR(FIND("DEFESA CIVIL",consulta_completa__11[[#This Row],[14 - Inst. Atuando no Local]]),0)</f>
        <v>0</v>
      </c>
      <c r="CJ483" s="84" t="str">
        <f t="shared" si="235"/>
        <v/>
      </c>
      <c r="CK483" s="84">
        <f>IFERROR(FIND("CORPO DE BOMBEIROS",consulta_completa__11[[#This Row],[14 - Inst. Atuando no Local]]),0)</f>
        <v>0</v>
      </c>
      <c r="CL483" s="84" t="str">
        <f t="shared" si="236"/>
        <v/>
      </c>
      <c r="CM483" s="84">
        <f>IFERROR(FIND("POLÍCIA RODOVIÁRIA",consulta_completa__11[[#This Row],[14 - Inst. Atuando no Local]]),0)</f>
        <v>0</v>
      </c>
      <c r="CN483" s="84" t="str">
        <f t="shared" si="237"/>
        <v/>
      </c>
      <c r="CO483" s="84">
        <f>IFERROR(FIND("POLÍCIA MILITAR",consulta_completa__11[[#This Row],[14 - Inst. Atuando no Local]]),0)</f>
        <v>0</v>
      </c>
      <c r="CP483" s="84" t="str">
        <f t="shared" si="238"/>
        <v/>
      </c>
      <c r="CQ483" s="84">
        <f>IFERROR(FIND("POLÍCIA CIVIL",consulta_completa__11[[#This Row],[14 - Inst. Atuando no Local]]),0)</f>
        <v>0</v>
      </c>
      <c r="CR483" s="84" t="str">
        <f t="shared" si="239"/>
        <v/>
      </c>
      <c r="CS483" s="84">
        <f>IFERROR(FIND("MARINHA DO BRASIL",consulta_completa__11[[#This Row],[14 - Inst. Atuando no Local]]),0)</f>
        <v>0</v>
      </c>
      <c r="CT483" s="84" t="str">
        <f t="shared" si="240"/>
        <v/>
      </c>
      <c r="CU483" s="84">
        <f>IFERROR(FIND("EMPRESA ESPECIALIZADA EM ATENDIMENTO",consulta_completa__11[[#This Row],[14 - Inst. Atuando no Local]]),0)</f>
        <v>0</v>
      </c>
      <c r="CV483" s="84" t="str">
        <f t="shared" si="241"/>
        <v/>
      </c>
      <c r="CW483" s="84">
        <f>IFERROR(FIND("IBAMA",consulta_completa__11[[#This Row],[14 - Inst. Atuando no Local]]),0)</f>
        <v>0</v>
      </c>
      <c r="CX483" s="84" t="str">
        <f t="shared" si="242"/>
        <v/>
      </c>
      <c r="CY483" s="84" t="str">
        <f>IF(consulta_completa__11[[#This Row],[14 - Inst. Atuando no Local]]="","X","")</f>
        <v/>
      </c>
      <c r="CZ483" s="84">
        <f>IFERROR(FIND("OUTRA (S)",consulta_completa__11[[#This Row],[14 - Inst. Atuando no Local]]),0)</f>
        <v>0</v>
      </c>
      <c r="DA483" s="84" t="str">
        <f t="shared" si="243"/>
        <v/>
      </c>
      <c r="DB483" s="35" t="str">
        <f t="shared" si="244"/>
        <v>Sim</v>
      </c>
      <c r="DC483" s="35" t="str">
        <f t="shared" si="245"/>
        <v>Não</v>
      </c>
      <c r="DD483" s="35" t="str">
        <f t="shared" si="246"/>
        <v>Sim</v>
      </c>
      <c r="DE483" s="87" t="str">
        <f t="shared" si="248"/>
        <v>Sem informação</v>
      </c>
    </row>
    <row r="484" spans="1:109">
      <c r="A484" s="14">
        <v>202571554048</v>
      </c>
      <c r="B484" s="1">
        <v>45848</v>
      </c>
      <c r="C484" t="s">
        <v>3656</v>
      </c>
      <c r="D484" t="s">
        <v>180</v>
      </c>
      <c r="E484" t="s">
        <v>286</v>
      </c>
      <c r="F484" t="s">
        <v>112</v>
      </c>
      <c r="G484" t="s">
        <v>113</v>
      </c>
      <c r="H484" t="s">
        <v>114</v>
      </c>
      <c r="I484" t="s">
        <v>114</v>
      </c>
      <c r="J484" t="s">
        <v>4400</v>
      </c>
      <c r="K484" t="s">
        <v>113</v>
      </c>
      <c r="L484" t="s">
        <v>113</v>
      </c>
      <c r="M484" t="s">
        <v>140</v>
      </c>
      <c r="N484" t="s">
        <v>141</v>
      </c>
      <c r="O484" t="s">
        <v>185</v>
      </c>
      <c r="P484" t="s">
        <v>142</v>
      </c>
      <c r="Q484" t="s">
        <v>143</v>
      </c>
      <c r="R484" t="s">
        <v>123</v>
      </c>
      <c r="S484" t="s">
        <v>113</v>
      </c>
      <c r="T484" t="s">
        <v>4401</v>
      </c>
      <c r="U484" t="s">
        <v>631</v>
      </c>
      <c r="V484" t="s">
        <v>4402</v>
      </c>
      <c r="Y484" t="b">
        <v>1</v>
      </c>
      <c r="Z484" t="s">
        <v>633</v>
      </c>
      <c r="AA484" t="s">
        <v>4403</v>
      </c>
      <c r="AB484" t="s">
        <v>113</v>
      </c>
      <c r="AC484" t="s">
        <v>113</v>
      </c>
      <c r="AE484" t="s">
        <v>113</v>
      </c>
      <c r="AF484" t="s">
        <v>4404</v>
      </c>
      <c r="AG484" t="s">
        <v>113</v>
      </c>
      <c r="AH484" t="s">
        <v>131</v>
      </c>
      <c r="AI484" t="s">
        <v>132</v>
      </c>
      <c r="AJ484" t="s">
        <v>131</v>
      </c>
      <c r="AK484" t="s">
        <v>4405</v>
      </c>
      <c r="AL484" t="s">
        <v>4406</v>
      </c>
      <c r="AM484" t="s">
        <v>153</v>
      </c>
      <c r="AN484" t="s">
        <v>154</v>
      </c>
      <c r="AO484" t="s">
        <v>155</v>
      </c>
      <c r="AP484">
        <v>6133161070</v>
      </c>
      <c r="AQ484" t="s">
        <v>156</v>
      </c>
      <c r="AR484" t="s">
        <v>113</v>
      </c>
      <c r="AS484" t="s">
        <v>113</v>
      </c>
      <c r="AT484" t="s">
        <v>113</v>
      </c>
      <c r="AU484" t="s">
        <v>113</v>
      </c>
      <c r="AW484" t="s">
        <v>113</v>
      </c>
      <c r="AX484" s="82">
        <f>IFERROR(FIND("Óbitos/feridos",consulta_completa__11[[#This Row],[13 - Ocorrências/Ambientes Atingidos]]),0)</f>
        <v>0</v>
      </c>
      <c r="AY484" s="83" t="str">
        <f t="shared" si="218"/>
        <v/>
      </c>
      <c r="AZ484" s="82">
        <f>IFERROR(FIND("População afetada/evacuada",consulta_completa__11[[#This Row],[13 - Ocorrências/Ambientes Atingidos]]),0)</f>
        <v>0</v>
      </c>
      <c r="BA484" s="82" t="str">
        <f t="shared" si="219"/>
        <v/>
      </c>
      <c r="BB484" s="82">
        <f>IFERROR(FIND("Suspensão de abastecimento de água",consulta_completa__11[[#This Row],[13 - Ocorrências/Ambientes Atingidos]]),0)</f>
        <v>0</v>
      </c>
      <c r="BC484" s="83" t="str">
        <f t="shared" si="247"/>
        <v/>
      </c>
      <c r="BD484" s="82">
        <f>IFERROR(FIND("Rio/córrego",consulta_completa__11[[#This Row],[13 - Ocorrências/Ambientes Atingidos]]),0)</f>
        <v>0</v>
      </c>
      <c r="BE484" s="83" t="str">
        <f t="shared" si="220"/>
        <v/>
      </c>
      <c r="BF484" s="82">
        <f>IFERROR(FIND("Lago",consulta_completa__11[[#This Row],[13 - Ocorrências/Ambientes Atingidos]]),0)</f>
        <v>0</v>
      </c>
      <c r="BG484" s="83" t="str">
        <f t="shared" si="221"/>
        <v/>
      </c>
      <c r="BH484" s="82">
        <f>IFERROR(FIND("Mar",consulta_completa__11[[#This Row],[13 - Ocorrências/Ambientes Atingidos]]),0)</f>
        <v>0</v>
      </c>
      <c r="BI484" s="83" t="str">
        <f t="shared" si="222"/>
        <v/>
      </c>
      <c r="BJ484" s="82">
        <f>IFERROR(FIND("Praia",consulta_completa__11[[#This Row],[13 - Ocorrências/Ambientes Atingidos]]),0)</f>
        <v>0</v>
      </c>
      <c r="BK484" s="83" t="str">
        <f t="shared" si="223"/>
        <v/>
      </c>
      <c r="BL484" s="82">
        <f>IFERROR(FIND("Solo",consulta_completa__11[[#This Row],[13 - Ocorrências/Ambientes Atingidos]]),0)</f>
        <v>1</v>
      </c>
      <c r="BM484" s="83" t="str">
        <f t="shared" si="224"/>
        <v>X</v>
      </c>
      <c r="BN484" s="82">
        <f>IFERROR(FIND("Águas subterrâneas",consulta_completa__11[[#This Row],[13 - Ocorrências/Ambientes Atingidos]]),0)</f>
        <v>0</v>
      </c>
      <c r="BO484" s="83" t="str">
        <f t="shared" si="225"/>
        <v/>
      </c>
      <c r="BP484" s="82">
        <f>IFERROR(FIND("Atmosfera",consulta_completa__11[[#This Row],[13 - Ocorrências/Ambientes Atingidos]]),0)</f>
        <v>0</v>
      </c>
      <c r="BQ484" s="83" t="str">
        <f t="shared" si="226"/>
        <v/>
      </c>
      <c r="BR484" s="82">
        <f>IFERROR(FIND("Flora",consulta_completa__11[[#This Row],[13 - Ocorrências/Ambientes Atingidos]]),0)</f>
        <v>0</v>
      </c>
      <c r="BS484" s="83" t="str">
        <f t="shared" si="227"/>
        <v/>
      </c>
      <c r="BT484" s="82">
        <f>IFERROR(FIND("Fauna",consulta_completa__11[[#This Row],[13 - Ocorrências/Ambientes Atingidos]]),0)</f>
        <v>0</v>
      </c>
      <c r="BU484" s="83" t="str">
        <f t="shared" si="228"/>
        <v/>
      </c>
      <c r="BV484" s="82">
        <f>IFERROR(FIND("UC federal",consulta_completa__11[[#This Row],[13 - Ocorrências/Ambientes Atingidos]]),0)</f>
        <v>0</v>
      </c>
      <c r="BW484" s="83" t="str">
        <f t="shared" si="229"/>
        <v/>
      </c>
      <c r="BX484" s="82">
        <f>IFERROR(FIND("UC estadual/municipal",consulta_completa__11[[#This Row],[13 - Ocorrências/Ambientes Atingidos]]),0)</f>
        <v>0</v>
      </c>
      <c r="BY484" s="83" t="str">
        <f t="shared" si="230"/>
        <v/>
      </c>
      <c r="BZ484" s="82">
        <f>IFERROR(FIND("Outro(s)",consulta_completa__11[[#This Row],[13 - Ocorrências/Ambientes Atingidos]]),0)</f>
        <v>0</v>
      </c>
      <c r="CA484" s="83" t="str">
        <f t="shared" si="231"/>
        <v/>
      </c>
      <c r="CB484" s="82">
        <f>IFERROR(FIND("Sem dano",consulta_completa__11[[#This Row],[13 - Ocorrências/Ambientes Atingidos]]),0)</f>
        <v>0</v>
      </c>
      <c r="CC484" s="83" t="str">
        <f t="shared" si="232"/>
        <v/>
      </c>
      <c r="CD484" s="82" t="str">
        <f>IF(consulta_completa__11[[#This Row],[13 - Ocorrências/Ambientes Atingidos]]="","X","")</f>
        <v/>
      </c>
      <c r="CE484" s="84">
        <f>IFERROR(FIND("IBAMA",consulta_completa__11[[#This Row],[14 - Inst. Atuando no Local]]),0)</f>
        <v>0</v>
      </c>
      <c r="CF484" s="84" t="str">
        <f t="shared" si="233"/>
        <v/>
      </c>
      <c r="CG484" s="84">
        <f>IFERROR(FIND("OEMA",consulta_completa__11[[#This Row],[14 - Inst. Atuando no Local]]),0)</f>
        <v>0</v>
      </c>
      <c r="CH484" s="84" t="str">
        <f t="shared" si="234"/>
        <v/>
      </c>
      <c r="CI484" s="84">
        <f>IFERROR(FIND("DEFESA CIVIL",consulta_completa__11[[#This Row],[14 - Inst. Atuando no Local]]),0)</f>
        <v>0</v>
      </c>
      <c r="CJ484" s="84" t="str">
        <f t="shared" si="235"/>
        <v/>
      </c>
      <c r="CK484" s="84">
        <f>IFERROR(FIND("CORPO DE BOMBEIROS",consulta_completa__11[[#This Row],[14 - Inst. Atuando no Local]]),0)</f>
        <v>0</v>
      </c>
      <c r="CL484" s="84" t="str">
        <f t="shared" si="236"/>
        <v/>
      </c>
      <c r="CM484" s="84">
        <f>IFERROR(FIND("POLÍCIA RODOVIÁRIA",consulta_completa__11[[#This Row],[14 - Inst. Atuando no Local]]),0)</f>
        <v>0</v>
      </c>
      <c r="CN484" s="84" t="str">
        <f t="shared" si="237"/>
        <v/>
      </c>
      <c r="CO484" s="84">
        <f>IFERROR(FIND("POLÍCIA MILITAR",consulta_completa__11[[#This Row],[14 - Inst. Atuando no Local]]),0)</f>
        <v>0</v>
      </c>
      <c r="CP484" s="84" t="str">
        <f t="shared" si="238"/>
        <v/>
      </c>
      <c r="CQ484" s="84">
        <f>IFERROR(FIND("POLÍCIA CIVIL",consulta_completa__11[[#This Row],[14 - Inst. Atuando no Local]]),0)</f>
        <v>0</v>
      </c>
      <c r="CR484" s="84" t="str">
        <f t="shared" si="239"/>
        <v/>
      </c>
      <c r="CS484" s="84">
        <f>IFERROR(FIND("MARINHA DO BRASIL",consulta_completa__11[[#This Row],[14 - Inst. Atuando no Local]]),0)</f>
        <v>0</v>
      </c>
      <c r="CT484" s="84" t="str">
        <f t="shared" si="240"/>
        <v/>
      </c>
      <c r="CU484" s="84">
        <f>IFERROR(FIND("EMPRESA ESPECIALIZADA EM ATENDIMENTO",consulta_completa__11[[#This Row],[14 - Inst. Atuando no Local]]),0)</f>
        <v>0</v>
      </c>
      <c r="CV484" s="84" t="str">
        <f t="shared" si="241"/>
        <v/>
      </c>
      <c r="CW484" s="84">
        <f>IFERROR(FIND("IBAMA",consulta_completa__11[[#This Row],[14 - Inst. Atuando no Local]]),0)</f>
        <v>0</v>
      </c>
      <c r="CX484" s="84" t="str">
        <f t="shared" si="242"/>
        <v/>
      </c>
      <c r="CY484" s="84" t="str">
        <f>IF(consulta_completa__11[[#This Row],[14 - Inst. Atuando no Local]]="","X","")</f>
        <v/>
      </c>
      <c r="CZ484" s="84">
        <f>IFERROR(FIND("OUTRA (S)",consulta_completa__11[[#This Row],[14 - Inst. Atuando no Local]]),0)</f>
        <v>0</v>
      </c>
      <c r="DA484" s="84" t="str">
        <f t="shared" si="243"/>
        <v/>
      </c>
      <c r="DB484" s="35" t="str">
        <f t="shared" si="244"/>
        <v>Sim</v>
      </c>
      <c r="DC484" s="35" t="str">
        <f t="shared" si="245"/>
        <v>Não</v>
      </c>
      <c r="DD484" s="35" t="str">
        <f t="shared" si="246"/>
        <v>Sim</v>
      </c>
      <c r="DE484" s="87" t="str">
        <f t="shared" si="248"/>
        <v>Sem informação</v>
      </c>
    </row>
    <row r="485" spans="1:109">
      <c r="A485" s="14">
        <v>202571232454</v>
      </c>
      <c r="B485" s="1">
        <v>45849</v>
      </c>
      <c r="C485" t="s">
        <v>4407</v>
      </c>
      <c r="D485" t="s">
        <v>161</v>
      </c>
      <c r="E485" t="s">
        <v>162</v>
      </c>
      <c r="F485" t="s">
        <v>112</v>
      </c>
      <c r="G485" t="s">
        <v>113</v>
      </c>
      <c r="H485" t="s">
        <v>114</v>
      </c>
      <c r="I485" t="s">
        <v>114</v>
      </c>
      <c r="J485" t="s">
        <v>4408</v>
      </c>
      <c r="K485" t="s">
        <v>1576</v>
      </c>
      <c r="L485" t="s">
        <v>648</v>
      </c>
      <c r="M485" t="s">
        <v>140</v>
      </c>
      <c r="N485" t="s">
        <v>141</v>
      </c>
      <c r="O485" t="s">
        <v>239</v>
      </c>
      <c r="P485" t="s">
        <v>200</v>
      </c>
      <c r="Q485" t="s">
        <v>143</v>
      </c>
      <c r="R485" t="s">
        <v>123</v>
      </c>
      <c r="S485" t="s">
        <v>113</v>
      </c>
      <c r="T485" t="s">
        <v>4409</v>
      </c>
      <c r="U485" t="s">
        <v>4410</v>
      </c>
      <c r="V485" t="s">
        <v>4411</v>
      </c>
      <c r="Z485" t="s">
        <v>4412</v>
      </c>
      <c r="AA485" t="s">
        <v>4005</v>
      </c>
      <c r="AB485" t="s">
        <v>358</v>
      </c>
      <c r="AC485" t="s">
        <v>173</v>
      </c>
      <c r="AD485">
        <v>1</v>
      </c>
      <c r="AE485" t="s">
        <v>4413</v>
      </c>
      <c r="AF485" t="s">
        <v>1347</v>
      </c>
      <c r="AG485" t="s">
        <v>4414</v>
      </c>
      <c r="AH485" t="s">
        <v>131</v>
      </c>
      <c r="AI485" t="s">
        <v>131</v>
      </c>
      <c r="AJ485" t="s">
        <v>132</v>
      </c>
      <c r="AK485" t="s">
        <v>113</v>
      </c>
      <c r="AL485" t="s">
        <v>1346</v>
      </c>
      <c r="AM485" t="s">
        <v>1347</v>
      </c>
      <c r="AN485" t="s">
        <v>358</v>
      </c>
      <c r="AO485" t="s">
        <v>177</v>
      </c>
      <c r="AP485">
        <v>16991797303</v>
      </c>
      <c r="AQ485" t="s">
        <v>1348</v>
      </c>
      <c r="AR485" t="s">
        <v>113</v>
      </c>
      <c r="AS485" t="s">
        <v>113</v>
      </c>
      <c r="AT485" t="s">
        <v>113</v>
      </c>
      <c r="AU485" t="s">
        <v>113</v>
      </c>
      <c r="AW485" t="s">
        <v>113</v>
      </c>
      <c r="AX485" s="82">
        <f>IFERROR(FIND("Óbitos/feridos",consulta_completa__11[[#This Row],[13 - Ocorrências/Ambientes Atingidos]]),0)</f>
        <v>0</v>
      </c>
      <c r="AY485" s="83" t="str">
        <f t="shared" si="218"/>
        <v/>
      </c>
      <c r="AZ485" s="82">
        <f>IFERROR(FIND("População afetada/evacuada",consulta_completa__11[[#This Row],[13 - Ocorrências/Ambientes Atingidos]]),0)</f>
        <v>0</v>
      </c>
      <c r="BA485" s="82" t="str">
        <f t="shared" si="219"/>
        <v/>
      </c>
      <c r="BB485" s="82">
        <f>IFERROR(FIND("Suspensão de abastecimento de água",consulta_completa__11[[#This Row],[13 - Ocorrências/Ambientes Atingidos]]),0)</f>
        <v>0</v>
      </c>
      <c r="BC485" s="83" t="str">
        <f t="shared" si="247"/>
        <v/>
      </c>
      <c r="BD485" s="82">
        <f>IFERROR(FIND("Rio/córrego",consulta_completa__11[[#This Row],[13 - Ocorrências/Ambientes Atingidos]]),0)</f>
        <v>0</v>
      </c>
      <c r="BE485" s="83" t="str">
        <f t="shared" si="220"/>
        <v/>
      </c>
      <c r="BF485" s="82">
        <f>IFERROR(FIND("Lago",consulta_completa__11[[#This Row],[13 - Ocorrências/Ambientes Atingidos]]),0)</f>
        <v>0</v>
      </c>
      <c r="BG485" s="83" t="str">
        <f t="shared" si="221"/>
        <v/>
      </c>
      <c r="BH485" s="82">
        <f>IFERROR(FIND("Mar",consulta_completa__11[[#This Row],[13 - Ocorrências/Ambientes Atingidos]]),0)</f>
        <v>0</v>
      </c>
      <c r="BI485" s="83" t="str">
        <f t="shared" si="222"/>
        <v/>
      </c>
      <c r="BJ485" s="82">
        <f>IFERROR(FIND("Praia",consulta_completa__11[[#This Row],[13 - Ocorrências/Ambientes Atingidos]]),0)</f>
        <v>0</v>
      </c>
      <c r="BK485" s="83" t="str">
        <f t="shared" si="223"/>
        <v/>
      </c>
      <c r="BL485" s="82">
        <f>IFERROR(FIND("Solo",consulta_completa__11[[#This Row],[13 - Ocorrências/Ambientes Atingidos]]),0)</f>
        <v>1</v>
      </c>
      <c r="BM485" s="83" t="str">
        <f t="shared" si="224"/>
        <v>X</v>
      </c>
      <c r="BN485" s="82">
        <f>IFERROR(FIND("Águas subterrâneas",consulta_completa__11[[#This Row],[13 - Ocorrências/Ambientes Atingidos]]),0)</f>
        <v>0</v>
      </c>
      <c r="BO485" s="83" t="str">
        <f t="shared" si="225"/>
        <v/>
      </c>
      <c r="BP485" s="82">
        <f>IFERROR(FIND("Atmosfera",consulta_completa__11[[#This Row],[13 - Ocorrências/Ambientes Atingidos]]),0)</f>
        <v>0</v>
      </c>
      <c r="BQ485" s="83" t="str">
        <f t="shared" si="226"/>
        <v/>
      </c>
      <c r="BR485" s="82">
        <f>IFERROR(FIND("Flora",consulta_completa__11[[#This Row],[13 - Ocorrências/Ambientes Atingidos]]),0)</f>
        <v>0</v>
      </c>
      <c r="BS485" s="83" t="str">
        <f t="shared" si="227"/>
        <v/>
      </c>
      <c r="BT485" s="82">
        <f>IFERROR(FIND("Fauna",consulta_completa__11[[#This Row],[13 - Ocorrências/Ambientes Atingidos]]),0)</f>
        <v>0</v>
      </c>
      <c r="BU485" s="83" t="str">
        <f t="shared" si="228"/>
        <v/>
      </c>
      <c r="BV485" s="82">
        <f>IFERROR(FIND("UC federal",consulta_completa__11[[#This Row],[13 - Ocorrências/Ambientes Atingidos]]),0)</f>
        <v>0</v>
      </c>
      <c r="BW485" s="83" t="str">
        <f t="shared" si="229"/>
        <v/>
      </c>
      <c r="BX485" s="82">
        <f>IFERROR(FIND("UC estadual/municipal",consulta_completa__11[[#This Row],[13 - Ocorrências/Ambientes Atingidos]]),0)</f>
        <v>0</v>
      </c>
      <c r="BY485" s="83" t="str">
        <f t="shared" si="230"/>
        <v/>
      </c>
      <c r="BZ485" s="82">
        <f>IFERROR(FIND("Outro(s)",consulta_completa__11[[#This Row],[13 - Ocorrências/Ambientes Atingidos]]),0)</f>
        <v>0</v>
      </c>
      <c r="CA485" s="83" t="str">
        <f t="shared" si="231"/>
        <v/>
      </c>
      <c r="CB485" s="82">
        <f>IFERROR(FIND("Sem dano",consulta_completa__11[[#This Row],[13 - Ocorrências/Ambientes Atingidos]]),0)</f>
        <v>0</v>
      </c>
      <c r="CC485" s="83" t="str">
        <f t="shared" si="232"/>
        <v/>
      </c>
      <c r="CD485" s="82" t="str">
        <f>IF(consulta_completa__11[[#This Row],[13 - Ocorrências/Ambientes Atingidos]]="","X","")</f>
        <v/>
      </c>
      <c r="CE485" s="84">
        <f>IFERROR(FIND("IBAMA",consulta_completa__11[[#This Row],[14 - Inst. Atuando no Local]]),0)</f>
        <v>0</v>
      </c>
      <c r="CF485" s="84" t="str">
        <f t="shared" si="233"/>
        <v/>
      </c>
      <c r="CG485" s="84">
        <f>IFERROR(FIND("OEMA",consulta_completa__11[[#This Row],[14 - Inst. Atuando no Local]]),0)</f>
        <v>0</v>
      </c>
      <c r="CH485" s="84" t="str">
        <f t="shared" si="234"/>
        <v/>
      </c>
      <c r="CI485" s="84">
        <f>IFERROR(FIND("DEFESA CIVIL",consulta_completa__11[[#This Row],[14 - Inst. Atuando no Local]]),0)</f>
        <v>0</v>
      </c>
      <c r="CJ485" s="84" t="str">
        <f t="shared" si="235"/>
        <v/>
      </c>
      <c r="CK485" s="84">
        <f>IFERROR(FIND("CORPO DE BOMBEIROS",consulta_completa__11[[#This Row],[14 - Inst. Atuando no Local]]),0)</f>
        <v>0</v>
      </c>
      <c r="CL485" s="84" t="str">
        <f t="shared" si="236"/>
        <v/>
      </c>
      <c r="CM485" s="84">
        <f>IFERROR(FIND("POLÍCIA RODOVIÁRIA",consulta_completa__11[[#This Row],[14 - Inst. Atuando no Local]]),0)</f>
        <v>0</v>
      </c>
      <c r="CN485" s="84" t="str">
        <f t="shared" si="237"/>
        <v/>
      </c>
      <c r="CO485" s="84">
        <f>IFERROR(FIND("POLÍCIA MILITAR",consulta_completa__11[[#This Row],[14 - Inst. Atuando no Local]]),0)</f>
        <v>0</v>
      </c>
      <c r="CP485" s="84" t="str">
        <f t="shared" si="238"/>
        <v/>
      </c>
      <c r="CQ485" s="84">
        <f>IFERROR(FIND("POLÍCIA CIVIL",consulta_completa__11[[#This Row],[14 - Inst. Atuando no Local]]),0)</f>
        <v>0</v>
      </c>
      <c r="CR485" s="84" t="str">
        <f t="shared" si="239"/>
        <v/>
      </c>
      <c r="CS485" s="84">
        <f>IFERROR(FIND("MARINHA DO BRASIL",consulta_completa__11[[#This Row],[14 - Inst. Atuando no Local]]),0)</f>
        <v>0</v>
      </c>
      <c r="CT485" s="84" t="str">
        <f t="shared" si="240"/>
        <v/>
      </c>
      <c r="CU485" s="84">
        <f>IFERROR(FIND("EMPRESA ESPECIALIZADA EM ATENDIMENTO",consulta_completa__11[[#This Row],[14 - Inst. Atuando no Local]]),0)</f>
        <v>0</v>
      </c>
      <c r="CV485" s="84" t="str">
        <f t="shared" si="241"/>
        <v/>
      </c>
      <c r="CW485" s="84">
        <f>IFERROR(FIND("IBAMA",consulta_completa__11[[#This Row],[14 - Inst. Atuando no Local]]),0)</f>
        <v>0</v>
      </c>
      <c r="CX485" s="84" t="str">
        <f t="shared" si="242"/>
        <v/>
      </c>
      <c r="CY485" s="84" t="str">
        <f>IF(consulta_completa__11[[#This Row],[14 - Inst. Atuando no Local]]="","X","")</f>
        <v/>
      </c>
      <c r="CZ485" s="84">
        <f>IFERROR(FIND("OUTRA (S)",consulta_completa__11[[#This Row],[14 - Inst. Atuando no Local]]),0)</f>
        <v>0</v>
      </c>
      <c r="DA485" s="84" t="str">
        <f t="shared" si="243"/>
        <v/>
      </c>
      <c r="DB485" s="35" t="str">
        <f t="shared" si="244"/>
        <v>Sim</v>
      </c>
      <c r="DC485" s="35" t="str">
        <f t="shared" si="245"/>
        <v>Não</v>
      </c>
      <c r="DD485" s="35" t="str">
        <f t="shared" si="246"/>
        <v>Sim</v>
      </c>
      <c r="DE485" s="87" t="str">
        <f t="shared" si="248"/>
        <v>Federal</v>
      </c>
    </row>
    <row r="486" spans="1:109">
      <c r="A486" s="14">
        <v>202571439601</v>
      </c>
      <c r="B486" s="1">
        <v>45849</v>
      </c>
      <c r="C486" t="s">
        <v>4415</v>
      </c>
      <c r="D486" t="s">
        <v>390</v>
      </c>
      <c r="E486" t="s">
        <v>139</v>
      </c>
      <c r="F486" t="s">
        <v>112</v>
      </c>
      <c r="G486" t="s">
        <v>113</v>
      </c>
      <c r="H486" t="s">
        <v>114</v>
      </c>
      <c r="I486" t="s">
        <v>114</v>
      </c>
      <c r="J486" t="s">
        <v>113</v>
      </c>
      <c r="K486" t="s">
        <v>114</v>
      </c>
      <c r="L486" t="s">
        <v>114</v>
      </c>
      <c r="M486" t="s">
        <v>113</v>
      </c>
      <c r="N486" t="s">
        <v>113</v>
      </c>
      <c r="O486" t="s">
        <v>4416</v>
      </c>
      <c r="P486" t="s">
        <v>200</v>
      </c>
      <c r="Q486" t="s">
        <v>143</v>
      </c>
      <c r="R486" t="s">
        <v>123</v>
      </c>
      <c r="S486" t="s">
        <v>113</v>
      </c>
      <c r="T486" t="s">
        <v>113</v>
      </c>
      <c r="U486" t="s">
        <v>113</v>
      </c>
      <c r="V486" t="s">
        <v>4417</v>
      </c>
      <c r="Z486" t="s">
        <v>113</v>
      </c>
      <c r="AA486" t="s">
        <v>113</v>
      </c>
      <c r="AB486" t="s">
        <v>113</v>
      </c>
      <c r="AC486" t="s">
        <v>113</v>
      </c>
      <c r="AE486" t="s">
        <v>113</v>
      </c>
      <c r="AF486" t="s">
        <v>113</v>
      </c>
      <c r="AG486" t="s">
        <v>113</v>
      </c>
      <c r="AH486" t="s">
        <v>113</v>
      </c>
      <c r="AI486" t="s">
        <v>132</v>
      </c>
      <c r="AJ486" t="s">
        <v>132</v>
      </c>
      <c r="AK486" t="s">
        <v>113</v>
      </c>
      <c r="AL486" t="s">
        <v>4418</v>
      </c>
      <c r="AM486" t="s">
        <v>153</v>
      </c>
      <c r="AN486" t="s">
        <v>154</v>
      </c>
      <c r="AO486" t="s">
        <v>4419</v>
      </c>
      <c r="AP486">
        <v>6133161070</v>
      </c>
      <c r="AQ486" t="s">
        <v>156</v>
      </c>
      <c r="AR486" t="s">
        <v>113</v>
      </c>
      <c r="AS486" t="s">
        <v>113</v>
      </c>
      <c r="AT486" t="s">
        <v>113</v>
      </c>
      <c r="AU486" t="s">
        <v>113</v>
      </c>
      <c r="AW486" t="s">
        <v>637</v>
      </c>
      <c r="AX486" s="82">
        <f>IFERROR(FIND("Óbitos/feridos",consulta_completa__11[[#This Row],[13 - Ocorrências/Ambientes Atingidos]]),0)</f>
        <v>0</v>
      </c>
      <c r="AY486" s="83" t="str">
        <f t="shared" si="218"/>
        <v/>
      </c>
      <c r="AZ486" s="82">
        <f>IFERROR(FIND("População afetada/evacuada",consulta_completa__11[[#This Row],[13 - Ocorrências/Ambientes Atingidos]]),0)</f>
        <v>0</v>
      </c>
      <c r="BA486" s="82" t="str">
        <f t="shared" si="219"/>
        <v/>
      </c>
      <c r="BB486" s="82">
        <f>IFERROR(FIND("Suspensão de abastecimento de água",consulta_completa__11[[#This Row],[13 - Ocorrências/Ambientes Atingidos]]),0)</f>
        <v>0</v>
      </c>
      <c r="BC486" s="83" t="str">
        <f t="shared" si="247"/>
        <v/>
      </c>
      <c r="BD486" s="82">
        <f>IFERROR(FIND("Rio/córrego",consulta_completa__11[[#This Row],[13 - Ocorrências/Ambientes Atingidos]]),0)</f>
        <v>0</v>
      </c>
      <c r="BE486" s="83" t="str">
        <f t="shared" si="220"/>
        <v/>
      </c>
      <c r="BF486" s="82">
        <f>IFERROR(FIND("Lago",consulta_completa__11[[#This Row],[13 - Ocorrências/Ambientes Atingidos]]),0)</f>
        <v>0</v>
      </c>
      <c r="BG486" s="83" t="str">
        <f t="shared" si="221"/>
        <v/>
      </c>
      <c r="BH486" s="82">
        <f>IFERROR(FIND("Mar",consulta_completa__11[[#This Row],[13 - Ocorrências/Ambientes Atingidos]]),0)</f>
        <v>0</v>
      </c>
      <c r="BI486" s="83" t="str">
        <f t="shared" si="222"/>
        <v/>
      </c>
      <c r="BJ486" s="82">
        <f>IFERROR(FIND("Praia",consulta_completa__11[[#This Row],[13 - Ocorrências/Ambientes Atingidos]]),0)</f>
        <v>0</v>
      </c>
      <c r="BK486" s="83" t="str">
        <f t="shared" si="223"/>
        <v/>
      </c>
      <c r="BL486" s="82">
        <f>IFERROR(FIND("Solo",consulta_completa__11[[#This Row],[13 - Ocorrências/Ambientes Atingidos]]),0)</f>
        <v>0</v>
      </c>
      <c r="BM486" s="83" t="str">
        <f t="shared" si="224"/>
        <v/>
      </c>
      <c r="BN486" s="82">
        <f>IFERROR(FIND("Águas subterrâneas",consulta_completa__11[[#This Row],[13 - Ocorrências/Ambientes Atingidos]]),0)</f>
        <v>0</v>
      </c>
      <c r="BO486" s="83" t="str">
        <f t="shared" si="225"/>
        <v/>
      </c>
      <c r="BP486" s="82">
        <f>IFERROR(FIND("Atmosfera",consulta_completa__11[[#This Row],[13 - Ocorrências/Ambientes Atingidos]]),0)</f>
        <v>0</v>
      </c>
      <c r="BQ486" s="83" t="str">
        <f t="shared" si="226"/>
        <v/>
      </c>
      <c r="BR486" s="82">
        <f>IFERROR(FIND("Flora",consulta_completa__11[[#This Row],[13 - Ocorrências/Ambientes Atingidos]]),0)</f>
        <v>0</v>
      </c>
      <c r="BS486" s="83" t="str">
        <f t="shared" si="227"/>
        <v/>
      </c>
      <c r="BT486" s="82">
        <f>IFERROR(FIND("Fauna",consulta_completa__11[[#This Row],[13 - Ocorrências/Ambientes Atingidos]]),0)</f>
        <v>0</v>
      </c>
      <c r="BU486" s="83" t="str">
        <f t="shared" si="228"/>
        <v/>
      </c>
      <c r="BV486" s="82">
        <f>IFERROR(FIND("UC federal",consulta_completa__11[[#This Row],[13 - Ocorrências/Ambientes Atingidos]]),0)</f>
        <v>0</v>
      </c>
      <c r="BW486" s="83" t="str">
        <f t="shared" si="229"/>
        <v/>
      </c>
      <c r="BX486" s="82">
        <f>IFERROR(FIND("UC estadual/municipal",consulta_completa__11[[#This Row],[13 - Ocorrências/Ambientes Atingidos]]),0)</f>
        <v>0</v>
      </c>
      <c r="BY486" s="83" t="str">
        <f t="shared" si="230"/>
        <v/>
      </c>
      <c r="BZ486" s="82">
        <f>IFERROR(FIND("Outro(s)",consulta_completa__11[[#This Row],[13 - Ocorrências/Ambientes Atingidos]]),0)</f>
        <v>0</v>
      </c>
      <c r="CA486" s="83" t="str">
        <f t="shared" si="231"/>
        <v/>
      </c>
      <c r="CB486" s="82">
        <f>IFERROR(FIND("Sem dano",consulta_completa__11[[#This Row],[13 - Ocorrências/Ambientes Atingidos]]),0)</f>
        <v>0</v>
      </c>
      <c r="CC486" s="83" t="str">
        <f t="shared" si="232"/>
        <v/>
      </c>
      <c r="CD486" s="82" t="str">
        <f>IF(consulta_completa__11[[#This Row],[13 - Ocorrências/Ambientes Atingidos]]="","X","")</f>
        <v>X</v>
      </c>
      <c r="CE486" s="84">
        <f>IFERROR(FIND("IBAMA",consulta_completa__11[[#This Row],[14 - Inst. Atuando no Local]]),0)</f>
        <v>0</v>
      </c>
      <c r="CF486" s="84" t="str">
        <f t="shared" si="233"/>
        <v/>
      </c>
      <c r="CG486" s="84">
        <f>IFERROR(FIND("OEMA",consulta_completa__11[[#This Row],[14 - Inst. Atuando no Local]]),0)</f>
        <v>0</v>
      </c>
      <c r="CH486" s="84" t="str">
        <f t="shared" si="234"/>
        <v/>
      </c>
      <c r="CI486" s="84">
        <f>IFERROR(FIND("DEFESA CIVIL",consulta_completa__11[[#This Row],[14 - Inst. Atuando no Local]]),0)</f>
        <v>0</v>
      </c>
      <c r="CJ486" s="84" t="str">
        <f t="shared" si="235"/>
        <v/>
      </c>
      <c r="CK486" s="84">
        <f>IFERROR(FIND("CORPO DE BOMBEIROS",consulta_completa__11[[#This Row],[14 - Inst. Atuando no Local]]),0)</f>
        <v>0</v>
      </c>
      <c r="CL486" s="84" t="str">
        <f t="shared" si="236"/>
        <v/>
      </c>
      <c r="CM486" s="84">
        <f>IFERROR(FIND("POLÍCIA RODOVIÁRIA",consulta_completa__11[[#This Row],[14 - Inst. Atuando no Local]]),0)</f>
        <v>0</v>
      </c>
      <c r="CN486" s="84" t="str">
        <f t="shared" si="237"/>
        <v/>
      </c>
      <c r="CO486" s="84">
        <f>IFERROR(FIND("POLÍCIA MILITAR",consulta_completa__11[[#This Row],[14 - Inst. Atuando no Local]]),0)</f>
        <v>0</v>
      </c>
      <c r="CP486" s="84" t="str">
        <f t="shared" si="238"/>
        <v/>
      </c>
      <c r="CQ486" s="84">
        <f>IFERROR(FIND("POLÍCIA CIVIL",consulta_completa__11[[#This Row],[14 - Inst. Atuando no Local]]),0)</f>
        <v>0</v>
      </c>
      <c r="CR486" s="84" t="str">
        <f t="shared" si="239"/>
        <v/>
      </c>
      <c r="CS486" s="84">
        <f>IFERROR(FIND("MARINHA DO BRASIL",consulta_completa__11[[#This Row],[14 - Inst. Atuando no Local]]),0)</f>
        <v>0</v>
      </c>
      <c r="CT486" s="84" t="str">
        <f t="shared" si="240"/>
        <v/>
      </c>
      <c r="CU486" s="84">
        <f>IFERROR(FIND("EMPRESA ESPECIALIZADA EM ATENDIMENTO",consulta_completa__11[[#This Row],[14 - Inst. Atuando no Local]]),0)</f>
        <v>0</v>
      </c>
      <c r="CV486" s="84" t="str">
        <f t="shared" si="241"/>
        <v/>
      </c>
      <c r="CW486" s="84">
        <f>IFERROR(FIND("IBAMA",consulta_completa__11[[#This Row],[14 - Inst. Atuando no Local]]),0)</f>
        <v>0</v>
      </c>
      <c r="CX486" s="84" t="str">
        <f t="shared" si="242"/>
        <v/>
      </c>
      <c r="CY486" s="84" t="str">
        <f>IF(consulta_completa__11[[#This Row],[14 - Inst. Atuando no Local]]="","X","")</f>
        <v>X</v>
      </c>
      <c r="CZ486" s="84">
        <f>IFERROR(FIND("OUTRA (S)",consulta_completa__11[[#This Row],[14 - Inst. Atuando no Local]]),0)</f>
        <v>0</v>
      </c>
      <c r="DA486" s="84" t="str">
        <f t="shared" si="243"/>
        <v/>
      </c>
      <c r="DB486" s="35" t="str">
        <f t="shared" si="244"/>
        <v>Sim</v>
      </c>
      <c r="DC486" s="35" t="str">
        <f t="shared" si="245"/>
        <v>Não</v>
      </c>
      <c r="DD486" s="35" t="str">
        <f t="shared" si="246"/>
        <v>Sim</v>
      </c>
      <c r="DE486" s="87" t="str">
        <f t="shared" si="248"/>
        <v>Sem informação</v>
      </c>
    </row>
    <row r="487" spans="1:109">
      <c r="A487" s="14">
        <v>202571257626</v>
      </c>
      <c r="B487" s="1">
        <v>45850</v>
      </c>
      <c r="C487" t="s">
        <v>4420</v>
      </c>
      <c r="D487" t="s">
        <v>161</v>
      </c>
      <c r="E487" t="s">
        <v>162</v>
      </c>
      <c r="F487" t="s">
        <v>112</v>
      </c>
      <c r="G487" t="s">
        <v>311</v>
      </c>
      <c r="H487" t="s">
        <v>673</v>
      </c>
      <c r="I487" t="s">
        <v>648</v>
      </c>
      <c r="J487" t="s">
        <v>113</v>
      </c>
      <c r="K487" t="s">
        <v>114</v>
      </c>
      <c r="L487" t="s">
        <v>114</v>
      </c>
      <c r="M487" t="s">
        <v>140</v>
      </c>
      <c r="N487" t="s">
        <v>141</v>
      </c>
      <c r="O487" t="s">
        <v>239</v>
      </c>
      <c r="P487" t="s">
        <v>229</v>
      </c>
      <c r="Q487" t="s">
        <v>122</v>
      </c>
      <c r="R487" t="s">
        <v>123</v>
      </c>
      <c r="S487" t="s">
        <v>113</v>
      </c>
      <c r="T487" t="s">
        <v>4421</v>
      </c>
      <c r="U487" t="s">
        <v>113</v>
      </c>
      <c r="V487" t="s">
        <v>4422</v>
      </c>
      <c r="Z487" t="s">
        <v>1496</v>
      </c>
      <c r="AA487" t="s">
        <v>113</v>
      </c>
      <c r="AB487" t="s">
        <v>358</v>
      </c>
      <c r="AC487" t="s">
        <v>173</v>
      </c>
      <c r="AD487">
        <v>1</v>
      </c>
      <c r="AE487" t="s">
        <v>113</v>
      </c>
      <c r="AF487" t="s">
        <v>360</v>
      </c>
      <c r="AG487" t="s">
        <v>361</v>
      </c>
      <c r="AH487" t="s">
        <v>131</v>
      </c>
      <c r="AI487" t="s">
        <v>131</v>
      </c>
      <c r="AJ487" t="s">
        <v>132</v>
      </c>
      <c r="AK487" t="s">
        <v>113</v>
      </c>
      <c r="AL487" t="s">
        <v>4423</v>
      </c>
      <c r="AM487" t="s">
        <v>362</v>
      </c>
      <c r="AN487" t="s">
        <v>358</v>
      </c>
      <c r="AO487" t="s">
        <v>363</v>
      </c>
      <c r="AP487">
        <v>11981320058</v>
      </c>
      <c r="AQ487" t="s">
        <v>364</v>
      </c>
      <c r="AR487" t="s">
        <v>113</v>
      </c>
      <c r="AS487" t="s">
        <v>113</v>
      </c>
      <c r="AT487" t="s">
        <v>113</v>
      </c>
      <c r="AU487" t="s">
        <v>113</v>
      </c>
      <c r="AW487" t="s">
        <v>113</v>
      </c>
      <c r="AX487" s="82">
        <f>IFERROR(FIND("Óbitos/feridos",consulta_completa__11[[#This Row],[13 - Ocorrências/Ambientes Atingidos]]),0)</f>
        <v>0</v>
      </c>
      <c r="AY487" s="83" t="str">
        <f t="shared" si="218"/>
        <v/>
      </c>
      <c r="AZ487" s="82">
        <f>IFERROR(FIND("População afetada/evacuada",consulta_completa__11[[#This Row],[13 - Ocorrências/Ambientes Atingidos]]),0)</f>
        <v>0</v>
      </c>
      <c r="BA487" s="82" t="str">
        <f t="shared" si="219"/>
        <v/>
      </c>
      <c r="BB487" s="82">
        <f>IFERROR(FIND("Suspensão de abastecimento de água",consulta_completa__11[[#This Row],[13 - Ocorrências/Ambientes Atingidos]]),0)</f>
        <v>0</v>
      </c>
      <c r="BC487" s="83" t="str">
        <f t="shared" si="247"/>
        <v/>
      </c>
      <c r="BD487" s="82">
        <f>IFERROR(FIND("Rio/córrego",consulta_completa__11[[#This Row],[13 - Ocorrências/Ambientes Atingidos]]),0)</f>
        <v>0</v>
      </c>
      <c r="BE487" s="83" t="str">
        <f t="shared" si="220"/>
        <v/>
      </c>
      <c r="BF487" s="82">
        <f>IFERROR(FIND("Lago",consulta_completa__11[[#This Row],[13 - Ocorrências/Ambientes Atingidos]]),0)</f>
        <v>0</v>
      </c>
      <c r="BG487" s="83" t="str">
        <f t="shared" si="221"/>
        <v/>
      </c>
      <c r="BH487" s="82">
        <f>IFERROR(FIND("Mar",consulta_completa__11[[#This Row],[13 - Ocorrências/Ambientes Atingidos]]),0)</f>
        <v>0</v>
      </c>
      <c r="BI487" s="83" t="str">
        <f t="shared" si="222"/>
        <v/>
      </c>
      <c r="BJ487" s="82">
        <f>IFERROR(FIND("Praia",consulta_completa__11[[#This Row],[13 - Ocorrências/Ambientes Atingidos]]),0)</f>
        <v>0</v>
      </c>
      <c r="BK487" s="83" t="str">
        <f t="shared" si="223"/>
        <v/>
      </c>
      <c r="BL487" s="82">
        <f>IFERROR(FIND("Solo",consulta_completa__11[[#This Row],[13 - Ocorrências/Ambientes Atingidos]]),0)</f>
        <v>1</v>
      </c>
      <c r="BM487" s="83" t="str">
        <f t="shared" si="224"/>
        <v>X</v>
      </c>
      <c r="BN487" s="82">
        <f>IFERROR(FIND("Águas subterrâneas",consulta_completa__11[[#This Row],[13 - Ocorrências/Ambientes Atingidos]]),0)</f>
        <v>0</v>
      </c>
      <c r="BO487" s="83" t="str">
        <f t="shared" si="225"/>
        <v/>
      </c>
      <c r="BP487" s="82">
        <f>IFERROR(FIND("Atmosfera",consulta_completa__11[[#This Row],[13 - Ocorrências/Ambientes Atingidos]]),0)</f>
        <v>0</v>
      </c>
      <c r="BQ487" s="83" t="str">
        <f t="shared" si="226"/>
        <v/>
      </c>
      <c r="BR487" s="82">
        <f>IFERROR(FIND("Flora",consulta_completa__11[[#This Row],[13 - Ocorrências/Ambientes Atingidos]]),0)</f>
        <v>0</v>
      </c>
      <c r="BS487" s="83" t="str">
        <f t="shared" si="227"/>
        <v/>
      </c>
      <c r="BT487" s="82">
        <f>IFERROR(FIND("Fauna",consulta_completa__11[[#This Row],[13 - Ocorrências/Ambientes Atingidos]]),0)</f>
        <v>0</v>
      </c>
      <c r="BU487" s="83" t="str">
        <f t="shared" si="228"/>
        <v/>
      </c>
      <c r="BV487" s="82">
        <f>IFERROR(FIND("UC federal",consulta_completa__11[[#This Row],[13 - Ocorrências/Ambientes Atingidos]]),0)</f>
        <v>0</v>
      </c>
      <c r="BW487" s="83" t="str">
        <f t="shared" si="229"/>
        <v/>
      </c>
      <c r="BX487" s="82">
        <f>IFERROR(FIND("UC estadual/municipal",consulta_completa__11[[#This Row],[13 - Ocorrências/Ambientes Atingidos]]),0)</f>
        <v>0</v>
      </c>
      <c r="BY487" s="83" t="str">
        <f t="shared" si="230"/>
        <v/>
      </c>
      <c r="BZ487" s="82">
        <f>IFERROR(FIND("Outro(s)",consulta_completa__11[[#This Row],[13 - Ocorrências/Ambientes Atingidos]]),0)</f>
        <v>0</v>
      </c>
      <c r="CA487" s="83" t="str">
        <f t="shared" si="231"/>
        <v/>
      </c>
      <c r="CB487" s="82">
        <f>IFERROR(FIND("Sem dano",consulta_completa__11[[#This Row],[13 - Ocorrências/Ambientes Atingidos]]),0)</f>
        <v>0</v>
      </c>
      <c r="CC487" s="83" t="str">
        <f t="shared" si="232"/>
        <v/>
      </c>
      <c r="CD487" s="82" t="str">
        <f>IF(consulta_completa__11[[#This Row],[13 - Ocorrências/Ambientes Atingidos]]="","X","")</f>
        <v/>
      </c>
      <c r="CE487" s="84">
        <f>IFERROR(FIND("IBAMA",consulta_completa__11[[#This Row],[14 - Inst. Atuando no Local]]),0)</f>
        <v>0</v>
      </c>
      <c r="CF487" s="84" t="str">
        <f t="shared" si="233"/>
        <v/>
      </c>
      <c r="CG487" s="84">
        <f>IFERROR(FIND("OEMA",consulta_completa__11[[#This Row],[14 - Inst. Atuando no Local]]),0)</f>
        <v>0</v>
      </c>
      <c r="CH487" s="84" t="str">
        <f t="shared" si="234"/>
        <v/>
      </c>
      <c r="CI487" s="84">
        <f>IFERROR(FIND("DEFESA CIVIL",consulta_completa__11[[#This Row],[14 - Inst. Atuando no Local]]),0)</f>
        <v>0</v>
      </c>
      <c r="CJ487" s="84" t="str">
        <f t="shared" si="235"/>
        <v/>
      </c>
      <c r="CK487" s="84">
        <f>IFERROR(FIND("CORPO DE BOMBEIROS",consulta_completa__11[[#This Row],[14 - Inst. Atuando no Local]]),0)</f>
        <v>0</v>
      </c>
      <c r="CL487" s="84" t="str">
        <f t="shared" si="236"/>
        <v/>
      </c>
      <c r="CM487" s="84">
        <f>IFERROR(FIND("POLÍCIA RODOVIÁRIA",consulta_completa__11[[#This Row],[14 - Inst. Atuando no Local]]),0)</f>
        <v>0</v>
      </c>
      <c r="CN487" s="84" t="str">
        <f t="shared" si="237"/>
        <v/>
      </c>
      <c r="CO487" s="84">
        <f>IFERROR(FIND("POLÍCIA MILITAR",consulta_completa__11[[#This Row],[14 - Inst. Atuando no Local]]),0)</f>
        <v>0</v>
      </c>
      <c r="CP487" s="84" t="str">
        <f t="shared" si="238"/>
        <v/>
      </c>
      <c r="CQ487" s="84">
        <f>IFERROR(FIND("POLÍCIA CIVIL",consulta_completa__11[[#This Row],[14 - Inst. Atuando no Local]]),0)</f>
        <v>0</v>
      </c>
      <c r="CR487" s="84" t="str">
        <f t="shared" si="239"/>
        <v/>
      </c>
      <c r="CS487" s="84">
        <f>IFERROR(FIND("MARINHA DO BRASIL",consulta_completa__11[[#This Row],[14 - Inst. Atuando no Local]]),0)</f>
        <v>0</v>
      </c>
      <c r="CT487" s="84" t="str">
        <f t="shared" si="240"/>
        <v/>
      </c>
      <c r="CU487" s="84">
        <f>IFERROR(FIND("EMPRESA ESPECIALIZADA EM ATENDIMENTO",consulta_completa__11[[#This Row],[14 - Inst. Atuando no Local]]),0)</f>
        <v>0</v>
      </c>
      <c r="CV487" s="84" t="str">
        <f t="shared" si="241"/>
        <v/>
      </c>
      <c r="CW487" s="84">
        <f>IFERROR(FIND("IBAMA",consulta_completa__11[[#This Row],[14 - Inst. Atuando no Local]]),0)</f>
        <v>0</v>
      </c>
      <c r="CX487" s="84" t="str">
        <f t="shared" si="242"/>
        <v/>
      </c>
      <c r="CY487" s="84" t="str">
        <f>IF(consulta_completa__11[[#This Row],[14 - Inst. Atuando no Local]]="","X","")</f>
        <v/>
      </c>
      <c r="CZ487" s="84">
        <f>IFERROR(FIND("OUTRA (S)",consulta_completa__11[[#This Row],[14 - Inst. Atuando no Local]]),0)</f>
        <v>0</v>
      </c>
      <c r="DA487" s="84" t="str">
        <f t="shared" si="243"/>
        <v/>
      </c>
      <c r="DB487" s="35" t="str">
        <f t="shared" si="244"/>
        <v>Sim</v>
      </c>
      <c r="DC487" s="35" t="str">
        <f t="shared" si="245"/>
        <v>Não</v>
      </c>
      <c r="DD487" s="35" t="str">
        <f t="shared" si="246"/>
        <v>Sim</v>
      </c>
      <c r="DE487" s="87" t="str">
        <f t="shared" si="248"/>
        <v>Federal</v>
      </c>
    </row>
    <row r="488" spans="1:109">
      <c r="A488" s="14">
        <v>202571275647</v>
      </c>
      <c r="B488" s="1">
        <v>45850</v>
      </c>
      <c r="C488" t="s">
        <v>3979</v>
      </c>
      <c r="D488" t="s">
        <v>830</v>
      </c>
      <c r="E488" t="s">
        <v>162</v>
      </c>
      <c r="F488" t="s">
        <v>1202</v>
      </c>
      <c r="G488" t="s">
        <v>113</v>
      </c>
      <c r="H488" t="s">
        <v>114</v>
      </c>
      <c r="I488" t="s">
        <v>114</v>
      </c>
      <c r="J488" t="s">
        <v>113</v>
      </c>
      <c r="K488" t="s">
        <v>114</v>
      </c>
      <c r="L488" t="s">
        <v>114</v>
      </c>
      <c r="M488" t="s">
        <v>3169</v>
      </c>
      <c r="N488" t="s">
        <v>141</v>
      </c>
      <c r="O488" t="s">
        <v>239</v>
      </c>
      <c r="P488" t="s">
        <v>229</v>
      </c>
      <c r="Q488" t="s">
        <v>122</v>
      </c>
      <c r="R488" t="s">
        <v>123</v>
      </c>
      <c r="S488" t="s">
        <v>113</v>
      </c>
      <c r="T488" t="s">
        <v>4424</v>
      </c>
      <c r="U488" t="s">
        <v>4425</v>
      </c>
      <c r="V488" t="s">
        <v>4426</v>
      </c>
      <c r="X488" t="b">
        <v>1</v>
      </c>
      <c r="Z488" t="s">
        <v>4427</v>
      </c>
      <c r="AA488" t="s">
        <v>140</v>
      </c>
      <c r="AB488" t="s">
        <v>4428</v>
      </c>
      <c r="AC488" t="s">
        <v>868</v>
      </c>
      <c r="AD488">
        <v>1</v>
      </c>
      <c r="AE488" t="s">
        <v>113</v>
      </c>
      <c r="AF488" t="s">
        <v>4429</v>
      </c>
      <c r="AG488" t="s">
        <v>4430</v>
      </c>
      <c r="AH488" t="s">
        <v>131</v>
      </c>
      <c r="AI488" t="s">
        <v>131</v>
      </c>
      <c r="AJ488" t="s">
        <v>132</v>
      </c>
      <c r="AK488" t="s">
        <v>113</v>
      </c>
      <c r="AL488" t="s">
        <v>4431</v>
      </c>
      <c r="AM488" t="s">
        <v>4432</v>
      </c>
      <c r="AN488" t="s">
        <v>4433</v>
      </c>
      <c r="AO488" t="s">
        <v>177</v>
      </c>
      <c r="AP488">
        <v>41987527420</v>
      </c>
      <c r="AQ488" t="s">
        <v>4434</v>
      </c>
      <c r="AR488" t="s">
        <v>113</v>
      </c>
      <c r="AS488" t="s">
        <v>113</v>
      </c>
      <c r="AT488" t="s">
        <v>113</v>
      </c>
      <c r="AU488" t="s">
        <v>113</v>
      </c>
      <c r="AW488" t="s">
        <v>113</v>
      </c>
      <c r="AX488" s="82">
        <f>IFERROR(FIND("Óbitos/feridos",consulta_completa__11[[#This Row],[13 - Ocorrências/Ambientes Atingidos]]),0)</f>
        <v>0</v>
      </c>
      <c r="AY488" s="83" t="str">
        <f t="shared" si="218"/>
        <v/>
      </c>
      <c r="AZ488" s="82">
        <f>IFERROR(FIND("População afetada/evacuada",consulta_completa__11[[#This Row],[13 - Ocorrências/Ambientes Atingidos]]),0)</f>
        <v>0</v>
      </c>
      <c r="BA488" s="82" t="str">
        <f t="shared" si="219"/>
        <v/>
      </c>
      <c r="BB488" s="82">
        <f>IFERROR(FIND("Suspensão de abastecimento de água",consulta_completa__11[[#This Row],[13 - Ocorrências/Ambientes Atingidos]]),0)</f>
        <v>0</v>
      </c>
      <c r="BC488" s="83" t="str">
        <f t="shared" si="247"/>
        <v/>
      </c>
      <c r="BD488" s="82">
        <f>IFERROR(FIND("Rio/córrego",consulta_completa__11[[#This Row],[13 - Ocorrências/Ambientes Atingidos]]),0)</f>
        <v>0</v>
      </c>
      <c r="BE488" s="83" t="str">
        <f t="shared" si="220"/>
        <v/>
      </c>
      <c r="BF488" s="82">
        <f>IFERROR(FIND("Lago",consulta_completa__11[[#This Row],[13 - Ocorrências/Ambientes Atingidos]]),0)</f>
        <v>0</v>
      </c>
      <c r="BG488" s="83" t="str">
        <f t="shared" si="221"/>
        <v/>
      </c>
      <c r="BH488" s="82">
        <f>IFERROR(FIND("Mar",consulta_completa__11[[#This Row],[13 - Ocorrências/Ambientes Atingidos]]),0)</f>
        <v>0</v>
      </c>
      <c r="BI488" s="83" t="str">
        <f t="shared" si="222"/>
        <v/>
      </c>
      <c r="BJ488" s="82">
        <f>IFERROR(FIND("Praia",consulta_completa__11[[#This Row],[13 - Ocorrências/Ambientes Atingidos]]),0)</f>
        <v>0</v>
      </c>
      <c r="BK488" s="83" t="str">
        <f t="shared" si="223"/>
        <v/>
      </c>
      <c r="BL488" s="82">
        <f>IFERROR(FIND("Solo",consulta_completa__11[[#This Row],[13 - Ocorrências/Ambientes Atingidos]]),0)</f>
        <v>1</v>
      </c>
      <c r="BM488" s="83" t="str">
        <f t="shared" si="224"/>
        <v>X</v>
      </c>
      <c r="BN488" s="82">
        <f>IFERROR(FIND("Águas subterrâneas",consulta_completa__11[[#This Row],[13 - Ocorrências/Ambientes Atingidos]]),0)</f>
        <v>0</v>
      </c>
      <c r="BO488" s="83" t="str">
        <f t="shared" si="225"/>
        <v/>
      </c>
      <c r="BP488" s="82">
        <f>IFERROR(FIND("Atmosfera",consulta_completa__11[[#This Row],[13 - Ocorrências/Ambientes Atingidos]]),0)</f>
        <v>7</v>
      </c>
      <c r="BQ488" s="83" t="str">
        <f t="shared" si="226"/>
        <v>X</v>
      </c>
      <c r="BR488" s="82">
        <f>IFERROR(FIND("Flora",consulta_completa__11[[#This Row],[13 - Ocorrências/Ambientes Atingidos]]),0)</f>
        <v>0</v>
      </c>
      <c r="BS488" s="83" t="str">
        <f t="shared" si="227"/>
        <v/>
      </c>
      <c r="BT488" s="82">
        <f>IFERROR(FIND("Fauna",consulta_completa__11[[#This Row],[13 - Ocorrências/Ambientes Atingidos]]),0)</f>
        <v>0</v>
      </c>
      <c r="BU488" s="83" t="str">
        <f t="shared" si="228"/>
        <v/>
      </c>
      <c r="BV488" s="82">
        <f>IFERROR(FIND("UC federal",consulta_completa__11[[#This Row],[13 - Ocorrências/Ambientes Atingidos]]),0)</f>
        <v>0</v>
      </c>
      <c r="BW488" s="83" t="str">
        <f t="shared" si="229"/>
        <v/>
      </c>
      <c r="BX488" s="82">
        <f>IFERROR(FIND("UC estadual/municipal",consulta_completa__11[[#This Row],[13 - Ocorrências/Ambientes Atingidos]]),0)</f>
        <v>0</v>
      </c>
      <c r="BY488" s="83" t="str">
        <f t="shared" si="230"/>
        <v/>
      </c>
      <c r="BZ488" s="82">
        <f>IFERROR(FIND("Outro(s)",consulta_completa__11[[#This Row],[13 - Ocorrências/Ambientes Atingidos]]),0)</f>
        <v>0</v>
      </c>
      <c r="CA488" s="83" t="str">
        <f t="shared" si="231"/>
        <v/>
      </c>
      <c r="CB488" s="82">
        <f>IFERROR(FIND("Sem dano",consulta_completa__11[[#This Row],[13 - Ocorrências/Ambientes Atingidos]]),0)</f>
        <v>0</v>
      </c>
      <c r="CC488" s="83" t="str">
        <f t="shared" si="232"/>
        <v/>
      </c>
      <c r="CD488" s="82" t="str">
        <f>IF(consulta_completa__11[[#This Row],[13 - Ocorrências/Ambientes Atingidos]]="","X","")</f>
        <v/>
      </c>
      <c r="CE488" s="84">
        <f>IFERROR(FIND("IBAMA",consulta_completa__11[[#This Row],[14 - Inst. Atuando no Local]]),0)</f>
        <v>0</v>
      </c>
      <c r="CF488" s="84" t="str">
        <f t="shared" si="233"/>
        <v/>
      </c>
      <c r="CG488" s="84">
        <f>IFERROR(FIND("OEMA",consulta_completa__11[[#This Row],[14 - Inst. Atuando no Local]]),0)</f>
        <v>0</v>
      </c>
      <c r="CH488" s="84" t="str">
        <f t="shared" si="234"/>
        <v/>
      </c>
      <c r="CI488" s="84">
        <f>IFERROR(FIND("DEFESA CIVIL",consulta_completa__11[[#This Row],[14 - Inst. Atuando no Local]]),0)</f>
        <v>0</v>
      </c>
      <c r="CJ488" s="84" t="str">
        <f t="shared" si="235"/>
        <v/>
      </c>
      <c r="CK488" s="84">
        <f>IFERROR(FIND("CORPO DE BOMBEIROS",consulta_completa__11[[#This Row],[14 - Inst. Atuando no Local]]),0)</f>
        <v>0</v>
      </c>
      <c r="CL488" s="84" t="str">
        <f t="shared" si="236"/>
        <v/>
      </c>
      <c r="CM488" s="84">
        <f>IFERROR(FIND("POLÍCIA RODOVIÁRIA",consulta_completa__11[[#This Row],[14 - Inst. Atuando no Local]]),0)</f>
        <v>0</v>
      </c>
      <c r="CN488" s="84" t="str">
        <f t="shared" si="237"/>
        <v/>
      </c>
      <c r="CO488" s="84">
        <f>IFERROR(FIND("POLÍCIA MILITAR",consulta_completa__11[[#This Row],[14 - Inst. Atuando no Local]]),0)</f>
        <v>0</v>
      </c>
      <c r="CP488" s="84" t="str">
        <f t="shared" si="238"/>
        <v/>
      </c>
      <c r="CQ488" s="84">
        <f>IFERROR(FIND("POLÍCIA CIVIL",consulta_completa__11[[#This Row],[14 - Inst. Atuando no Local]]),0)</f>
        <v>0</v>
      </c>
      <c r="CR488" s="84" t="str">
        <f t="shared" si="239"/>
        <v/>
      </c>
      <c r="CS488" s="84">
        <f>IFERROR(FIND("MARINHA DO BRASIL",consulta_completa__11[[#This Row],[14 - Inst. Atuando no Local]]),0)</f>
        <v>0</v>
      </c>
      <c r="CT488" s="84" t="str">
        <f t="shared" si="240"/>
        <v/>
      </c>
      <c r="CU488" s="84">
        <f>IFERROR(FIND("EMPRESA ESPECIALIZADA EM ATENDIMENTO",consulta_completa__11[[#This Row],[14 - Inst. Atuando no Local]]),0)</f>
        <v>0</v>
      </c>
      <c r="CV488" s="84" t="str">
        <f t="shared" si="241"/>
        <v/>
      </c>
      <c r="CW488" s="84">
        <f>IFERROR(FIND("IBAMA",consulta_completa__11[[#This Row],[14 - Inst. Atuando no Local]]),0)</f>
        <v>0</v>
      </c>
      <c r="CX488" s="84" t="str">
        <f t="shared" si="242"/>
        <v/>
      </c>
      <c r="CY488" s="84" t="str">
        <f>IF(consulta_completa__11[[#This Row],[14 - Inst. Atuando no Local]]="","X","")</f>
        <v/>
      </c>
      <c r="CZ488" s="84">
        <f>IFERROR(FIND("OUTRA (S)",consulta_completa__11[[#This Row],[14 - Inst. Atuando no Local]]),0)</f>
        <v>0</v>
      </c>
      <c r="DA488" s="84" t="str">
        <f t="shared" si="243"/>
        <v/>
      </c>
      <c r="DB488" s="35" t="str">
        <f t="shared" si="244"/>
        <v>Sim</v>
      </c>
      <c r="DC488" s="35" t="str">
        <f t="shared" si="245"/>
        <v>Não</v>
      </c>
      <c r="DD488" s="35" t="str">
        <f t="shared" si="246"/>
        <v>Sim</v>
      </c>
      <c r="DE488" s="87" t="str">
        <f t="shared" si="248"/>
        <v>Federal</v>
      </c>
    </row>
    <row r="489" spans="1:109">
      <c r="A489" s="14">
        <v>202571328811</v>
      </c>
      <c r="B489" s="1">
        <v>45850</v>
      </c>
      <c r="C489" t="s">
        <v>4435</v>
      </c>
      <c r="D489" t="s">
        <v>161</v>
      </c>
      <c r="E489" t="s">
        <v>162</v>
      </c>
      <c r="F489" t="s">
        <v>163</v>
      </c>
      <c r="G489" t="s">
        <v>113</v>
      </c>
      <c r="H489" t="s">
        <v>114</v>
      </c>
      <c r="I489" t="s">
        <v>114</v>
      </c>
      <c r="J489" t="s">
        <v>1492</v>
      </c>
      <c r="K489" t="s">
        <v>840</v>
      </c>
      <c r="L489" t="s">
        <v>166</v>
      </c>
      <c r="M489" t="s">
        <v>140</v>
      </c>
      <c r="N489" t="s">
        <v>141</v>
      </c>
      <c r="O489" t="s">
        <v>239</v>
      </c>
      <c r="P489" t="s">
        <v>229</v>
      </c>
      <c r="Q489" t="s">
        <v>167</v>
      </c>
      <c r="R489" t="s">
        <v>123</v>
      </c>
      <c r="S489" t="s">
        <v>113</v>
      </c>
      <c r="T489" t="s">
        <v>4436</v>
      </c>
      <c r="U489" t="s">
        <v>113</v>
      </c>
      <c r="V489" t="s">
        <v>113</v>
      </c>
      <c r="Z489" t="s">
        <v>4437</v>
      </c>
      <c r="AA489" t="s">
        <v>113</v>
      </c>
      <c r="AB489" t="s">
        <v>358</v>
      </c>
      <c r="AC489" t="s">
        <v>173</v>
      </c>
      <c r="AD489">
        <v>1</v>
      </c>
      <c r="AE489" t="s">
        <v>113</v>
      </c>
      <c r="AF489" t="s">
        <v>360</v>
      </c>
      <c r="AG489" t="s">
        <v>361</v>
      </c>
      <c r="AH489" t="s">
        <v>131</v>
      </c>
      <c r="AI489" t="s">
        <v>131</v>
      </c>
      <c r="AJ489" t="s">
        <v>132</v>
      </c>
      <c r="AK489" t="s">
        <v>113</v>
      </c>
      <c r="AL489" t="s">
        <v>113</v>
      </c>
      <c r="AM489" t="s">
        <v>362</v>
      </c>
      <c r="AN489" t="s">
        <v>358</v>
      </c>
      <c r="AO489" t="s">
        <v>363</v>
      </c>
      <c r="AP489">
        <v>11981320058</v>
      </c>
      <c r="AQ489" t="s">
        <v>364</v>
      </c>
      <c r="AR489" t="s">
        <v>113</v>
      </c>
      <c r="AS489" t="s">
        <v>113</v>
      </c>
      <c r="AT489" t="s">
        <v>113</v>
      </c>
      <c r="AU489" t="s">
        <v>113</v>
      </c>
      <c r="AW489" t="s">
        <v>113</v>
      </c>
      <c r="AX489" s="82">
        <f>IFERROR(FIND("Óbitos/feridos",consulta_completa__11[[#This Row],[13 - Ocorrências/Ambientes Atingidos]]),0)</f>
        <v>0</v>
      </c>
      <c r="AY489" s="83" t="str">
        <f t="shared" si="218"/>
        <v/>
      </c>
      <c r="AZ489" s="82">
        <f>IFERROR(FIND("População afetada/evacuada",consulta_completa__11[[#This Row],[13 - Ocorrências/Ambientes Atingidos]]),0)</f>
        <v>0</v>
      </c>
      <c r="BA489" s="82" t="str">
        <f t="shared" si="219"/>
        <v/>
      </c>
      <c r="BB489" s="82">
        <f>IFERROR(FIND("Suspensão de abastecimento de água",consulta_completa__11[[#This Row],[13 - Ocorrências/Ambientes Atingidos]]),0)</f>
        <v>0</v>
      </c>
      <c r="BC489" s="83" t="str">
        <f t="shared" si="247"/>
        <v/>
      </c>
      <c r="BD489" s="82">
        <f>IFERROR(FIND("Rio/córrego",consulta_completa__11[[#This Row],[13 - Ocorrências/Ambientes Atingidos]]),0)</f>
        <v>0</v>
      </c>
      <c r="BE489" s="83" t="str">
        <f t="shared" si="220"/>
        <v/>
      </c>
      <c r="BF489" s="82">
        <f>IFERROR(FIND("Lago",consulta_completa__11[[#This Row],[13 - Ocorrências/Ambientes Atingidos]]),0)</f>
        <v>0</v>
      </c>
      <c r="BG489" s="83" t="str">
        <f t="shared" si="221"/>
        <v/>
      </c>
      <c r="BH489" s="82">
        <f>IFERROR(FIND("Mar",consulta_completa__11[[#This Row],[13 - Ocorrências/Ambientes Atingidos]]),0)</f>
        <v>0</v>
      </c>
      <c r="BI489" s="83" t="str">
        <f t="shared" si="222"/>
        <v/>
      </c>
      <c r="BJ489" s="82">
        <f>IFERROR(FIND("Praia",consulta_completa__11[[#This Row],[13 - Ocorrências/Ambientes Atingidos]]),0)</f>
        <v>0</v>
      </c>
      <c r="BK489" s="83" t="str">
        <f t="shared" si="223"/>
        <v/>
      </c>
      <c r="BL489" s="82">
        <f>IFERROR(FIND("Solo",consulta_completa__11[[#This Row],[13 - Ocorrências/Ambientes Atingidos]]),0)</f>
        <v>1</v>
      </c>
      <c r="BM489" s="83" t="str">
        <f t="shared" si="224"/>
        <v>X</v>
      </c>
      <c r="BN489" s="82">
        <f>IFERROR(FIND("Águas subterrâneas",consulta_completa__11[[#This Row],[13 - Ocorrências/Ambientes Atingidos]]),0)</f>
        <v>0</v>
      </c>
      <c r="BO489" s="83" t="str">
        <f t="shared" si="225"/>
        <v/>
      </c>
      <c r="BP489" s="82">
        <f>IFERROR(FIND("Atmosfera",consulta_completa__11[[#This Row],[13 - Ocorrências/Ambientes Atingidos]]),0)</f>
        <v>0</v>
      </c>
      <c r="BQ489" s="83" t="str">
        <f t="shared" si="226"/>
        <v/>
      </c>
      <c r="BR489" s="82">
        <f>IFERROR(FIND("Flora",consulta_completa__11[[#This Row],[13 - Ocorrências/Ambientes Atingidos]]),0)</f>
        <v>0</v>
      </c>
      <c r="BS489" s="83" t="str">
        <f t="shared" si="227"/>
        <v/>
      </c>
      <c r="BT489" s="82">
        <f>IFERROR(FIND("Fauna",consulta_completa__11[[#This Row],[13 - Ocorrências/Ambientes Atingidos]]),0)</f>
        <v>0</v>
      </c>
      <c r="BU489" s="83" t="str">
        <f t="shared" si="228"/>
        <v/>
      </c>
      <c r="BV489" s="82">
        <f>IFERROR(FIND("UC federal",consulta_completa__11[[#This Row],[13 - Ocorrências/Ambientes Atingidos]]),0)</f>
        <v>0</v>
      </c>
      <c r="BW489" s="83" t="str">
        <f t="shared" si="229"/>
        <v/>
      </c>
      <c r="BX489" s="82">
        <f>IFERROR(FIND("UC estadual/municipal",consulta_completa__11[[#This Row],[13 - Ocorrências/Ambientes Atingidos]]),0)</f>
        <v>0</v>
      </c>
      <c r="BY489" s="83" t="str">
        <f t="shared" si="230"/>
        <v/>
      </c>
      <c r="BZ489" s="82">
        <f>IFERROR(FIND("Outro(s)",consulta_completa__11[[#This Row],[13 - Ocorrências/Ambientes Atingidos]]),0)</f>
        <v>0</v>
      </c>
      <c r="CA489" s="83" t="str">
        <f t="shared" si="231"/>
        <v/>
      </c>
      <c r="CB489" s="82">
        <f>IFERROR(FIND("Sem dano",consulta_completa__11[[#This Row],[13 - Ocorrências/Ambientes Atingidos]]),0)</f>
        <v>0</v>
      </c>
      <c r="CC489" s="83" t="str">
        <f t="shared" si="232"/>
        <v/>
      </c>
      <c r="CD489" s="82" t="str">
        <f>IF(consulta_completa__11[[#This Row],[13 - Ocorrências/Ambientes Atingidos]]="","X","")</f>
        <v/>
      </c>
      <c r="CE489" s="84">
        <f>IFERROR(FIND("IBAMA",consulta_completa__11[[#This Row],[14 - Inst. Atuando no Local]]),0)</f>
        <v>0</v>
      </c>
      <c r="CF489" s="84" t="str">
        <f t="shared" si="233"/>
        <v/>
      </c>
      <c r="CG489" s="84">
        <f>IFERROR(FIND("OEMA",consulta_completa__11[[#This Row],[14 - Inst. Atuando no Local]]),0)</f>
        <v>0</v>
      </c>
      <c r="CH489" s="84" t="str">
        <f t="shared" si="234"/>
        <v/>
      </c>
      <c r="CI489" s="84">
        <f>IFERROR(FIND("DEFESA CIVIL",consulta_completa__11[[#This Row],[14 - Inst. Atuando no Local]]),0)</f>
        <v>0</v>
      </c>
      <c r="CJ489" s="84" t="str">
        <f t="shared" si="235"/>
        <v/>
      </c>
      <c r="CK489" s="84">
        <f>IFERROR(FIND("CORPO DE BOMBEIROS",consulta_completa__11[[#This Row],[14 - Inst. Atuando no Local]]),0)</f>
        <v>0</v>
      </c>
      <c r="CL489" s="84" t="str">
        <f t="shared" si="236"/>
        <v/>
      </c>
      <c r="CM489" s="84">
        <f>IFERROR(FIND("POLÍCIA RODOVIÁRIA",consulta_completa__11[[#This Row],[14 - Inst. Atuando no Local]]),0)</f>
        <v>0</v>
      </c>
      <c r="CN489" s="84" t="str">
        <f t="shared" si="237"/>
        <v/>
      </c>
      <c r="CO489" s="84">
        <f>IFERROR(FIND("POLÍCIA MILITAR",consulta_completa__11[[#This Row],[14 - Inst. Atuando no Local]]),0)</f>
        <v>0</v>
      </c>
      <c r="CP489" s="84" t="str">
        <f t="shared" si="238"/>
        <v/>
      </c>
      <c r="CQ489" s="84">
        <f>IFERROR(FIND("POLÍCIA CIVIL",consulta_completa__11[[#This Row],[14 - Inst. Atuando no Local]]),0)</f>
        <v>0</v>
      </c>
      <c r="CR489" s="84" t="str">
        <f t="shared" si="239"/>
        <v/>
      </c>
      <c r="CS489" s="84">
        <f>IFERROR(FIND("MARINHA DO BRASIL",consulta_completa__11[[#This Row],[14 - Inst. Atuando no Local]]),0)</f>
        <v>0</v>
      </c>
      <c r="CT489" s="84" t="str">
        <f t="shared" si="240"/>
        <v/>
      </c>
      <c r="CU489" s="84">
        <f>IFERROR(FIND("EMPRESA ESPECIALIZADA EM ATENDIMENTO",consulta_completa__11[[#This Row],[14 - Inst. Atuando no Local]]),0)</f>
        <v>0</v>
      </c>
      <c r="CV489" s="84" t="str">
        <f t="shared" si="241"/>
        <v/>
      </c>
      <c r="CW489" s="84">
        <f>IFERROR(FIND("IBAMA",consulta_completa__11[[#This Row],[14 - Inst. Atuando no Local]]),0)</f>
        <v>0</v>
      </c>
      <c r="CX489" s="84" t="str">
        <f t="shared" si="242"/>
        <v/>
      </c>
      <c r="CY489" s="84" t="str">
        <f>IF(consulta_completa__11[[#This Row],[14 - Inst. Atuando no Local]]="","X","")</f>
        <v/>
      </c>
      <c r="CZ489" s="84">
        <f>IFERROR(FIND("OUTRA (S)",consulta_completa__11[[#This Row],[14 - Inst. Atuando no Local]]),0)</f>
        <v>0</v>
      </c>
      <c r="DA489" s="84" t="str">
        <f t="shared" si="243"/>
        <v/>
      </c>
      <c r="DB489" s="35" t="str">
        <f t="shared" si="244"/>
        <v>Sim</v>
      </c>
      <c r="DC489" s="35" t="str">
        <f t="shared" si="245"/>
        <v>Não</v>
      </c>
      <c r="DD489" s="35" t="str">
        <f t="shared" si="246"/>
        <v>Sim</v>
      </c>
      <c r="DE489" s="87" t="str">
        <f t="shared" si="248"/>
        <v>Federal</v>
      </c>
    </row>
    <row r="490" spans="1:109">
      <c r="A490" s="14">
        <v>202571364850</v>
      </c>
      <c r="B490" s="1">
        <v>45850</v>
      </c>
      <c r="C490" t="s">
        <v>109</v>
      </c>
      <c r="D490" t="s">
        <v>161</v>
      </c>
      <c r="E490" t="s">
        <v>452</v>
      </c>
      <c r="F490" t="s">
        <v>112</v>
      </c>
      <c r="G490" t="s">
        <v>113</v>
      </c>
      <c r="H490" t="s">
        <v>114</v>
      </c>
      <c r="I490" t="s">
        <v>114</v>
      </c>
      <c r="J490" t="s">
        <v>1399</v>
      </c>
      <c r="K490" t="s">
        <v>1249</v>
      </c>
      <c r="L490" t="s">
        <v>117</v>
      </c>
      <c r="M490" t="s">
        <v>118</v>
      </c>
      <c r="N490" t="s">
        <v>119</v>
      </c>
      <c r="O490" t="s">
        <v>239</v>
      </c>
      <c r="P490" t="s">
        <v>229</v>
      </c>
      <c r="Q490" t="s">
        <v>167</v>
      </c>
      <c r="R490" t="s">
        <v>123</v>
      </c>
      <c r="S490" t="s">
        <v>124</v>
      </c>
      <c r="T490" t="s">
        <v>2989</v>
      </c>
      <c r="U490" t="s">
        <v>4438</v>
      </c>
      <c r="V490" t="s">
        <v>4439</v>
      </c>
      <c r="Z490" t="s">
        <v>4440</v>
      </c>
      <c r="AA490" t="s">
        <v>567</v>
      </c>
      <c r="AB490" t="s">
        <v>206</v>
      </c>
      <c r="AC490" t="s">
        <v>130</v>
      </c>
      <c r="AD490">
        <v>1</v>
      </c>
      <c r="AE490" t="s">
        <v>668</v>
      </c>
      <c r="AF490" t="s">
        <v>113</v>
      </c>
      <c r="AG490" t="s">
        <v>113</v>
      </c>
      <c r="AH490" t="s">
        <v>131</v>
      </c>
      <c r="AI490" t="s">
        <v>132</v>
      </c>
      <c r="AJ490" t="s">
        <v>131</v>
      </c>
      <c r="AK490" t="s">
        <v>4441</v>
      </c>
      <c r="AL490" t="s">
        <v>4442</v>
      </c>
      <c r="AM490" t="s">
        <v>135</v>
      </c>
      <c r="AN490" t="s">
        <v>2103</v>
      </c>
      <c r="AO490" t="s">
        <v>4044</v>
      </c>
      <c r="AP490">
        <v>2732951305</v>
      </c>
      <c r="AQ490" t="s">
        <v>136</v>
      </c>
      <c r="AR490" t="s">
        <v>113</v>
      </c>
      <c r="AS490" t="s">
        <v>113</v>
      </c>
      <c r="AT490" t="s">
        <v>113</v>
      </c>
      <c r="AU490" t="s">
        <v>113</v>
      </c>
      <c r="AW490" t="s">
        <v>113</v>
      </c>
      <c r="AX490" s="82">
        <f>IFERROR(FIND("Óbitos/feridos",consulta_completa__11[[#This Row],[13 - Ocorrências/Ambientes Atingidos]]),0)</f>
        <v>0</v>
      </c>
      <c r="AY490" s="83" t="str">
        <f t="shared" si="218"/>
        <v/>
      </c>
      <c r="AZ490" s="82">
        <f>IFERROR(FIND("População afetada/evacuada",consulta_completa__11[[#This Row],[13 - Ocorrências/Ambientes Atingidos]]),0)</f>
        <v>0</v>
      </c>
      <c r="BA490" s="82" t="str">
        <f t="shared" si="219"/>
        <v/>
      </c>
      <c r="BB490" s="82">
        <f>IFERROR(FIND("Suspensão de abastecimento de água",consulta_completa__11[[#This Row],[13 - Ocorrências/Ambientes Atingidos]]),0)</f>
        <v>0</v>
      </c>
      <c r="BC490" s="83" t="str">
        <f t="shared" si="247"/>
        <v/>
      </c>
      <c r="BD490" s="82">
        <f>IFERROR(FIND("Rio/córrego",consulta_completa__11[[#This Row],[13 - Ocorrências/Ambientes Atingidos]]),0)</f>
        <v>0</v>
      </c>
      <c r="BE490" s="83" t="str">
        <f t="shared" si="220"/>
        <v/>
      </c>
      <c r="BF490" s="82">
        <f>IFERROR(FIND("Lago",consulta_completa__11[[#This Row],[13 - Ocorrências/Ambientes Atingidos]]),0)</f>
        <v>0</v>
      </c>
      <c r="BG490" s="83" t="str">
        <f t="shared" si="221"/>
        <v/>
      </c>
      <c r="BH490" s="82">
        <f>IFERROR(FIND("Mar",consulta_completa__11[[#This Row],[13 - Ocorrências/Ambientes Atingidos]]),0)</f>
        <v>1</v>
      </c>
      <c r="BI490" s="83" t="str">
        <f t="shared" si="222"/>
        <v>X</v>
      </c>
      <c r="BJ490" s="82">
        <f>IFERROR(FIND("Praia",consulta_completa__11[[#This Row],[13 - Ocorrências/Ambientes Atingidos]]),0)</f>
        <v>0</v>
      </c>
      <c r="BK490" s="83" t="str">
        <f t="shared" si="223"/>
        <v/>
      </c>
      <c r="BL490" s="82">
        <f>IFERROR(FIND("Solo",consulta_completa__11[[#This Row],[13 - Ocorrências/Ambientes Atingidos]]),0)</f>
        <v>0</v>
      </c>
      <c r="BM490" s="83" t="str">
        <f t="shared" si="224"/>
        <v/>
      </c>
      <c r="BN490" s="82">
        <f>IFERROR(FIND("Águas subterrâneas",consulta_completa__11[[#This Row],[13 - Ocorrências/Ambientes Atingidos]]),0)</f>
        <v>0</v>
      </c>
      <c r="BO490" s="83" t="str">
        <f t="shared" si="225"/>
        <v/>
      </c>
      <c r="BP490" s="82">
        <f>IFERROR(FIND("Atmosfera",consulta_completa__11[[#This Row],[13 - Ocorrências/Ambientes Atingidos]]),0)</f>
        <v>0</v>
      </c>
      <c r="BQ490" s="83" t="str">
        <f t="shared" si="226"/>
        <v/>
      </c>
      <c r="BR490" s="82">
        <f>IFERROR(FIND("Flora",consulta_completa__11[[#This Row],[13 - Ocorrências/Ambientes Atingidos]]),0)</f>
        <v>0</v>
      </c>
      <c r="BS490" s="83" t="str">
        <f t="shared" si="227"/>
        <v/>
      </c>
      <c r="BT490" s="82">
        <f>IFERROR(FIND("Fauna",consulta_completa__11[[#This Row],[13 - Ocorrências/Ambientes Atingidos]]),0)</f>
        <v>0</v>
      </c>
      <c r="BU490" s="83" t="str">
        <f t="shared" si="228"/>
        <v/>
      </c>
      <c r="BV490" s="82">
        <f>IFERROR(FIND("UC federal",consulta_completa__11[[#This Row],[13 - Ocorrências/Ambientes Atingidos]]),0)</f>
        <v>0</v>
      </c>
      <c r="BW490" s="83" t="str">
        <f t="shared" si="229"/>
        <v/>
      </c>
      <c r="BX490" s="82">
        <f>IFERROR(FIND("UC estadual/municipal",consulta_completa__11[[#This Row],[13 - Ocorrências/Ambientes Atingidos]]),0)</f>
        <v>0</v>
      </c>
      <c r="BY490" s="83" t="str">
        <f t="shared" si="230"/>
        <v/>
      </c>
      <c r="BZ490" s="82">
        <f>IFERROR(FIND("Outro(s)",consulta_completa__11[[#This Row],[13 - Ocorrências/Ambientes Atingidos]]),0)</f>
        <v>0</v>
      </c>
      <c r="CA490" s="83" t="str">
        <f t="shared" si="231"/>
        <v/>
      </c>
      <c r="CB490" s="82">
        <f>IFERROR(FIND("Sem dano",consulta_completa__11[[#This Row],[13 - Ocorrências/Ambientes Atingidos]]),0)</f>
        <v>0</v>
      </c>
      <c r="CC490" s="83" t="str">
        <f t="shared" si="232"/>
        <v/>
      </c>
      <c r="CD490" s="82" t="str">
        <f>IF(consulta_completa__11[[#This Row],[13 - Ocorrências/Ambientes Atingidos]]="","X","")</f>
        <v/>
      </c>
      <c r="CE490" s="84">
        <f>IFERROR(FIND("IBAMA",consulta_completa__11[[#This Row],[14 - Inst. Atuando no Local]]),0)</f>
        <v>0</v>
      </c>
      <c r="CF490" s="84" t="str">
        <f t="shared" si="233"/>
        <v/>
      </c>
      <c r="CG490" s="84">
        <f>IFERROR(FIND("OEMA",consulta_completa__11[[#This Row],[14 - Inst. Atuando no Local]]),0)</f>
        <v>0</v>
      </c>
      <c r="CH490" s="84" t="str">
        <f t="shared" si="234"/>
        <v/>
      </c>
      <c r="CI490" s="84">
        <f>IFERROR(FIND("DEFESA CIVIL",consulta_completa__11[[#This Row],[14 - Inst. Atuando no Local]]),0)</f>
        <v>0</v>
      </c>
      <c r="CJ490" s="84" t="str">
        <f t="shared" si="235"/>
        <v/>
      </c>
      <c r="CK490" s="84">
        <f>IFERROR(FIND("CORPO DE BOMBEIROS",consulta_completa__11[[#This Row],[14 - Inst. Atuando no Local]]),0)</f>
        <v>0</v>
      </c>
      <c r="CL490" s="84" t="str">
        <f t="shared" si="236"/>
        <v/>
      </c>
      <c r="CM490" s="84">
        <f>IFERROR(FIND("POLÍCIA RODOVIÁRIA",consulta_completa__11[[#This Row],[14 - Inst. Atuando no Local]]),0)</f>
        <v>0</v>
      </c>
      <c r="CN490" s="84" t="str">
        <f t="shared" si="237"/>
        <v/>
      </c>
      <c r="CO490" s="84">
        <f>IFERROR(FIND("POLÍCIA MILITAR",consulta_completa__11[[#This Row],[14 - Inst. Atuando no Local]]),0)</f>
        <v>0</v>
      </c>
      <c r="CP490" s="84" t="str">
        <f t="shared" si="238"/>
        <v/>
      </c>
      <c r="CQ490" s="84">
        <f>IFERROR(FIND("POLÍCIA CIVIL",consulta_completa__11[[#This Row],[14 - Inst. Atuando no Local]]),0)</f>
        <v>0</v>
      </c>
      <c r="CR490" s="84" t="str">
        <f t="shared" si="239"/>
        <v/>
      </c>
      <c r="CS490" s="84">
        <f>IFERROR(FIND("MARINHA DO BRASIL",consulta_completa__11[[#This Row],[14 - Inst. Atuando no Local]]),0)</f>
        <v>0</v>
      </c>
      <c r="CT490" s="84" t="str">
        <f t="shared" si="240"/>
        <v/>
      </c>
      <c r="CU490" s="84">
        <f>IFERROR(FIND("EMPRESA ESPECIALIZADA EM ATENDIMENTO",consulta_completa__11[[#This Row],[14 - Inst. Atuando no Local]]),0)</f>
        <v>0</v>
      </c>
      <c r="CV490" s="84" t="str">
        <f t="shared" si="241"/>
        <v/>
      </c>
      <c r="CW490" s="84">
        <f>IFERROR(FIND("IBAMA",consulta_completa__11[[#This Row],[14 - Inst. Atuando no Local]]),0)</f>
        <v>0</v>
      </c>
      <c r="CX490" s="84" t="str">
        <f t="shared" si="242"/>
        <v/>
      </c>
      <c r="CY490" s="84" t="str">
        <f>IF(consulta_completa__11[[#This Row],[14 - Inst. Atuando no Local]]="","X","")</f>
        <v/>
      </c>
      <c r="CZ490" s="84">
        <f>IFERROR(FIND("OUTRA (S)",consulta_completa__11[[#This Row],[14 - Inst. Atuando no Local]]),0)</f>
        <v>0</v>
      </c>
      <c r="DA490" s="84" t="str">
        <f t="shared" si="243"/>
        <v/>
      </c>
      <c r="DB490" s="35" t="str">
        <f t="shared" si="244"/>
        <v>Sim</v>
      </c>
      <c r="DC490" s="35" t="str">
        <f t="shared" si="245"/>
        <v>Não</v>
      </c>
      <c r="DD490" s="35" t="str">
        <f t="shared" si="246"/>
        <v>Sim</v>
      </c>
      <c r="DE490" s="87" t="str">
        <f t="shared" si="248"/>
        <v>Federal</v>
      </c>
    </row>
    <row r="491" spans="1:109">
      <c r="A491" s="14">
        <v>202571432413</v>
      </c>
      <c r="B491" s="1">
        <v>45851</v>
      </c>
      <c r="C491" t="s">
        <v>4443</v>
      </c>
      <c r="D491" t="s">
        <v>746</v>
      </c>
      <c r="E491" t="s">
        <v>286</v>
      </c>
      <c r="F491" t="s">
        <v>112</v>
      </c>
      <c r="G491" t="s">
        <v>113</v>
      </c>
      <c r="H491" t="s">
        <v>114</v>
      </c>
      <c r="I491" t="s">
        <v>114</v>
      </c>
      <c r="J491" t="s">
        <v>113</v>
      </c>
      <c r="K491" t="s">
        <v>114</v>
      </c>
      <c r="L491" t="s">
        <v>114</v>
      </c>
      <c r="M491" t="s">
        <v>140</v>
      </c>
      <c r="N491" t="s">
        <v>141</v>
      </c>
      <c r="O491" t="s">
        <v>120</v>
      </c>
      <c r="P491" t="s">
        <v>272</v>
      </c>
      <c r="Q491" t="s">
        <v>230</v>
      </c>
      <c r="R491" t="s">
        <v>123</v>
      </c>
      <c r="S491" t="s">
        <v>113</v>
      </c>
      <c r="T491" t="s">
        <v>4444</v>
      </c>
      <c r="U491" t="s">
        <v>113</v>
      </c>
      <c r="V491" t="s">
        <v>113</v>
      </c>
      <c r="Z491" t="s">
        <v>4445</v>
      </c>
      <c r="AA491" t="s">
        <v>113</v>
      </c>
      <c r="AB491" t="s">
        <v>4446</v>
      </c>
      <c r="AC491" t="s">
        <v>4447</v>
      </c>
      <c r="AD491">
        <v>0</v>
      </c>
      <c r="AE491" t="s">
        <v>4448</v>
      </c>
      <c r="AF491" t="s">
        <v>113</v>
      </c>
      <c r="AG491" t="s">
        <v>113</v>
      </c>
      <c r="AH491" t="s">
        <v>194</v>
      </c>
      <c r="AI491" t="s">
        <v>132</v>
      </c>
      <c r="AJ491" t="s">
        <v>131</v>
      </c>
      <c r="AK491" t="s">
        <v>4449</v>
      </c>
      <c r="AL491" t="s">
        <v>4450</v>
      </c>
      <c r="AM491" t="s">
        <v>1553</v>
      </c>
      <c r="AN491" t="s">
        <v>1555</v>
      </c>
      <c r="AO491" t="s">
        <v>1606</v>
      </c>
      <c r="AP491">
        <v>66981380860</v>
      </c>
      <c r="AQ491" t="s">
        <v>1556</v>
      </c>
      <c r="AR491" t="s">
        <v>113</v>
      </c>
      <c r="AS491" t="s">
        <v>113</v>
      </c>
      <c r="AT491" t="s">
        <v>113</v>
      </c>
      <c r="AU491" t="s">
        <v>113</v>
      </c>
      <c r="AW491" t="s">
        <v>113</v>
      </c>
      <c r="AX491" s="82">
        <f>IFERROR(FIND("Óbitos/feridos",consulta_completa__11[[#This Row],[13 - Ocorrências/Ambientes Atingidos]]),0)</f>
        <v>0</v>
      </c>
      <c r="AY491" s="83" t="str">
        <f t="shared" si="218"/>
        <v/>
      </c>
      <c r="AZ491" s="82">
        <f>IFERROR(FIND("População afetada/evacuada",consulta_completa__11[[#This Row],[13 - Ocorrências/Ambientes Atingidos]]),0)</f>
        <v>0</v>
      </c>
      <c r="BA491" s="82" t="str">
        <f t="shared" si="219"/>
        <v/>
      </c>
      <c r="BB491" s="82">
        <f>IFERROR(FIND("Suspensão de abastecimento de água",consulta_completa__11[[#This Row],[13 - Ocorrências/Ambientes Atingidos]]),0)</f>
        <v>0</v>
      </c>
      <c r="BC491" s="83" t="str">
        <f t="shared" si="247"/>
        <v/>
      </c>
      <c r="BD491" s="82">
        <f>IFERROR(FIND("Rio/córrego",consulta_completa__11[[#This Row],[13 - Ocorrências/Ambientes Atingidos]]),0)</f>
        <v>0</v>
      </c>
      <c r="BE491" s="83" t="str">
        <f t="shared" si="220"/>
        <v/>
      </c>
      <c r="BF491" s="82">
        <f>IFERROR(FIND("Lago",consulta_completa__11[[#This Row],[13 - Ocorrências/Ambientes Atingidos]]),0)</f>
        <v>0</v>
      </c>
      <c r="BG491" s="83" t="str">
        <f t="shared" si="221"/>
        <v/>
      </c>
      <c r="BH491" s="82">
        <f>IFERROR(FIND("Mar",consulta_completa__11[[#This Row],[13 - Ocorrências/Ambientes Atingidos]]),0)</f>
        <v>0</v>
      </c>
      <c r="BI491" s="83" t="str">
        <f t="shared" si="222"/>
        <v/>
      </c>
      <c r="BJ491" s="82">
        <f>IFERROR(FIND("Praia",consulta_completa__11[[#This Row],[13 - Ocorrências/Ambientes Atingidos]]),0)</f>
        <v>0</v>
      </c>
      <c r="BK491" s="83" t="str">
        <f t="shared" si="223"/>
        <v/>
      </c>
      <c r="BL491" s="82">
        <f>IFERROR(FIND("Solo",consulta_completa__11[[#This Row],[13 - Ocorrências/Ambientes Atingidos]]),0)</f>
        <v>1</v>
      </c>
      <c r="BM491" s="83" t="str">
        <f t="shared" si="224"/>
        <v>X</v>
      </c>
      <c r="BN491" s="82">
        <f>IFERROR(FIND("Águas subterrâneas",consulta_completa__11[[#This Row],[13 - Ocorrências/Ambientes Atingidos]]),0)</f>
        <v>0</v>
      </c>
      <c r="BO491" s="83" t="str">
        <f t="shared" si="225"/>
        <v/>
      </c>
      <c r="BP491" s="82">
        <f>IFERROR(FIND("Atmosfera",consulta_completa__11[[#This Row],[13 - Ocorrências/Ambientes Atingidos]]),0)</f>
        <v>0</v>
      </c>
      <c r="BQ491" s="83" t="str">
        <f t="shared" si="226"/>
        <v/>
      </c>
      <c r="BR491" s="82">
        <f>IFERROR(FIND("Flora",consulta_completa__11[[#This Row],[13 - Ocorrências/Ambientes Atingidos]]),0)</f>
        <v>0</v>
      </c>
      <c r="BS491" s="83" t="str">
        <f t="shared" si="227"/>
        <v/>
      </c>
      <c r="BT491" s="82">
        <f>IFERROR(FIND("Fauna",consulta_completa__11[[#This Row],[13 - Ocorrências/Ambientes Atingidos]]),0)</f>
        <v>0</v>
      </c>
      <c r="BU491" s="83" t="str">
        <f t="shared" si="228"/>
        <v/>
      </c>
      <c r="BV491" s="82">
        <f>IFERROR(FIND("UC federal",consulta_completa__11[[#This Row],[13 - Ocorrências/Ambientes Atingidos]]),0)</f>
        <v>0</v>
      </c>
      <c r="BW491" s="83" t="str">
        <f t="shared" si="229"/>
        <v/>
      </c>
      <c r="BX491" s="82">
        <f>IFERROR(FIND("UC estadual/municipal",consulta_completa__11[[#This Row],[13 - Ocorrências/Ambientes Atingidos]]),0)</f>
        <v>0</v>
      </c>
      <c r="BY491" s="83" t="str">
        <f t="shared" si="230"/>
        <v/>
      </c>
      <c r="BZ491" s="82">
        <f>IFERROR(FIND("Outro(s)",consulta_completa__11[[#This Row],[13 - Ocorrências/Ambientes Atingidos]]),0)</f>
        <v>0</v>
      </c>
      <c r="CA491" s="83" t="str">
        <f t="shared" si="231"/>
        <v/>
      </c>
      <c r="CB491" s="82">
        <f>IFERROR(FIND("Sem dano",consulta_completa__11[[#This Row],[13 - Ocorrências/Ambientes Atingidos]]),0)</f>
        <v>0</v>
      </c>
      <c r="CC491" s="83" t="str">
        <f t="shared" si="232"/>
        <v/>
      </c>
      <c r="CD491" s="82" t="str">
        <f>IF(consulta_completa__11[[#This Row],[13 - Ocorrências/Ambientes Atingidos]]="","X","")</f>
        <v/>
      </c>
      <c r="CE491" s="84">
        <f>IFERROR(FIND("IBAMA",consulta_completa__11[[#This Row],[14 - Inst. Atuando no Local]]),0)</f>
        <v>0</v>
      </c>
      <c r="CF491" s="84" t="str">
        <f t="shared" si="233"/>
        <v/>
      </c>
      <c r="CG491" s="84">
        <f>IFERROR(FIND("OEMA",consulta_completa__11[[#This Row],[14 - Inst. Atuando no Local]]),0)</f>
        <v>0</v>
      </c>
      <c r="CH491" s="84" t="str">
        <f t="shared" si="234"/>
        <v/>
      </c>
      <c r="CI491" s="84">
        <f>IFERROR(FIND("DEFESA CIVIL",consulta_completa__11[[#This Row],[14 - Inst. Atuando no Local]]),0)</f>
        <v>0</v>
      </c>
      <c r="CJ491" s="84" t="str">
        <f t="shared" si="235"/>
        <v/>
      </c>
      <c r="CK491" s="84">
        <f>IFERROR(FIND("CORPO DE BOMBEIROS",consulta_completa__11[[#This Row],[14 - Inst. Atuando no Local]]),0)</f>
        <v>0</v>
      </c>
      <c r="CL491" s="84" t="str">
        <f t="shared" si="236"/>
        <v/>
      </c>
      <c r="CM491" s="84">
        <f>IFERROR(FIND("POLÍCIA RODOVIÁRIA",consulta_completa__11[[#This Row],[14 - Inst. Atuando no Local]]),0)</f>
        <v>0</v>
      </c>
      <c r="CN491" s="84" t="str">
        <f t="shared" si="237"/>
        <v/>
      </c>
      <c r="CO491" s="84">
        <f>IFERROR(FIND("POLÍCIA MILITAR",consulta_completa__11[[#This Row],[14 - Inst. Atuando no Local]]),0)</f>
        <v>0</v>
      </c>
      <c r="CP491" s="84" t="str">
        <f t="shared" si="238"/>
        <v/>
      </c>
      <c r="CQ491" s="84">
        <f>IFERROR(FIND("POLÍCIA CIVIL",consulta_completa__11[[#This Row],[14 - Inst. Atuando no Local]]),0)</f>
        <v>0</v>
      </c>
      <c r="CR491" s="84" t="str">
        <f t="shared" si="239"/>
        <v/>
      </c>
      <c r="CS491" s="84">
        <f>IFERROR(FIND("MARINHA DO BRASIL",consulta_completa__11[[#This Row],[14 - Inst. Atuando no Local]]),0)</f>
        <v>0</v>
      </c>
      <c r="CT491" s="84" t="str">
        <f t="shared" si="240"/>
        <v/>
      </c>
      <c r="CU491" s="84">
        <f>IFERROR(FIND("EMPRESA ESPECIALIZADA EM ATENDIMENTO",consulta_completa__11[[#This Row],[14 - Inst. Atuando no Local]]),0)</f>
        <v>0</v>
      </c>
      <c r="CV491" s="84" t="str">
        <f t="shared" si="241"/>
        <v/>
      </c>
      <c r="CW491" s="84">
        <f>IFERROR(FIND("IBAMA",consulta_completa__11[[#This Row],[14 - Inst. Atuando no Local]]),0)</f>
        <v>0</v>
      </c>
      <c r="CX491" s="84" t="str">
        <f t="shared" si="242"/>
        <v/>
      </c>
      <c r="CY491" s="84" t="str">
        <f>IF(consulta_completa__11[[#This Row],[14 - Inst. Atuando no Local]]="","X","")</f>
        <v/>
      </c>
      <c r="CZ491" s="84">
        <f>IFERROR(FIND("OUTRA (S)",consulta_completa__11[[#This Row],[14 - Inst. Atuando no Local]]),0)</f>
        <v>0</v>
      </c>
      <c r="DA491" s="84" t="str">
        <f t="shared" si="243"/>
        <v/>
      </c>
      <c r="DB491" s="35" t="str">
        <f t="shared" si="244"/>
        <v>Sim</v>
      </c>
      <c r="DC491" s="35" t="str">
        <f t="shared" si="245"/>
        <v>Não</v>
      </c>
      <c r="DD491" s="35" t="str">
        <f t="shared" si="246"/>
        <v>Sim</v>
      </c>
      <c r="DE491" s="87" t="str">
        <f t="shared" si="248"/>
        <v>Sem informação</v>
      </c>
    </row>
    <row r="492" spans="1:109">
      <c r="A492" s="14">
        <v>202571536038</v>
      </c>
      <c r="B492" s="1">
        <v>45851</v>
      </c>
      <c r="C492" t="s">
        <v>4451</v>
      </c>
      <c r="D492" t="s">
        <v>212</v>
      </c>
      <c r="E492" t="s">
        <v>139</v>
      </c>
      <c r="F492" t="s">
        <v>112</v>
      </c>
      <c r="G492" t="s">
        <v>113</v>
      </c>
      <c r="H492" t="s">
        <v>114</v>
      </c>
      <c r="I492" t="s">
        <v>114</v>
      </c>
      <c r="J492" t="s">
        <v>113</v>
      </c>
      <c r="K492" t="s">
        <v>114</v>
      </c>
      <c r="L492" t="s">
        <v>114</v>
      </c>
      <c r="M492" t="s">
        <v>4452</v>
      </c>
      <c r="N492" t="s">
        <v>141</v>
      </c>
      <c r="O492" t="s">
        <v>120</v>
      </c>
      <c r="P492" t="s">
        <v>272</v>
      </c>
      <c r="Q492" t="s">
        <v>143</v>
      </c>
      <c r="R492" t="s">
        <v>123</v>
      </c>
      <c r="S492" t="s">
        <v>113</v>
      </c>
      <c r="T492" t="s">
        <v>4453</v>
      </c>
      <c r="U492" t="s">
        <v>4454</v>
      </c>
      <c r="V492" t="s">
        <v>4455</v>
      </c>
      <c r="Z492" t="s">
        <v>113</v>
      </c>
      <c r="AA492" t="s">
        <v>4456</v>
      </c>
      <c r="AB492" t="s">
        <v>113</v>
      </c>
      <c r="AC492" t="s">
        <v>113</v>
      </c>
      <c r="AE492" t="s">
        <v>113</v>
      </c>
      <c r="AF492" t="s">
        <v>4457</v>
      </c>
      <c r="AG492" t="s">
        <v>113</v>
      </c>
      <c r="AH492" t="s">
        <v>194</v>
      </c>
      <c r="AI492" t="s">
        <v>131</v>
      </c>
      <c r="AJ492" t="s">
        <v>132</v>
      </c>
      <c r="AK492" t="s">
        <v>113</v>
      </c>
      <c r="AL492" t="s">
        <v>4458</v>
      </c>
      <c r="AM492" t="s">
        <v>153</v>
      </c>
      <c r="AN492" t="s">
        <v>154</v>
      </c>
      <c r="AO492" t="s">
        <v>155</v>
      </c>
      <c r="AP492">
        <v>6133161070</v>
      </c>
      <c r="AQ492" t="s">
        <v>156</v>
      </c>
      <c r="AR492" t="s">
        <v>113</v>
      </c>
      <c r="AS492" t="s">
        <v>113</v>
      </c>
      <c r="AT492" t="s">
        <v>113</v>
      </c>
      <c r="AU492" t="s">
        <v>113</v>
      </c>
      <c r="AW492" t="s">
        <v>637</v>
      </c>
      <c r="AX492" s="82">
        <f>IFERROR(FIND("Óbitos/feridos",consulta_completa__11[[#This Row],[13 - Ocorrências/Ambientes Atingidos]]),0)</f>
        <v>0</v>
      </c>
      <c r="AY492" s="83" t="str">
        <f t="shared" si="218"/>
        <v/>
      </c>
      <c r="AZ492" s="82">
        <f>IFERROR(FIND("População afetada/evacuada",consulta_completa__11[[#This Row],[13 - Ocorrências/Ambientes Atingidos]]),0)</f>
        <v>0</v>
      </c>
      <c r="BA492" s="82" t="str">
        <f t="shared" si="219"/>
        <v/>
      </c>
      <c r="BB492" s="82">
        <f>IFERROR(FIND("Suspensão de abastecimento de água",consulta_completa__11[[#This Row],[13 - Ocorrências/Ambientes Atingidos]]),0)</f>
        <v>0</v>
      </c>
      <c r="BC492" s="83" t="str">
        <f t="shared" si="247"/>
        <v/>
      </c>
      <c r="BD492" s="82">
        <f>IFERROR(FIND("Rio/córrego",consulta_completa__11[[#This Row],[13 - Ocorrências/Ambientes Atingidos]]),0)</f>
        <v>0</v>
      </c>
      <c r="BE492" s="83" t="str">
        <f t="shared" si="220"/>
        <v/>
      </c>
      <c r="BF492" s="82">
        <f>IFERROR(FIND("Lago",consulta_completa__11[[#This Row],[13 - Ocorrências/Ambientes Atingidos]]),0)</f>
        <v>0</v>
      </c>
      <c r="BG492" s="83" t="str">
        <f t="shared" si="221"/>
        <v/>
      </c>
      <c r="BH492" s="82">
        <f>IFERROR(FIND("Mar",consulta_completa__11[[#This Row],[13 - Ocorrências/Ambientes Atingidos]]),0)</f>
        <v>0</v>
      </c>
      <c r="BI492" s="83" t="str">
        <f t="shared" si="222"/>
        <v/>
      </c>
      <c r="BJ492" s="82">
        <f>IFERROR(FIND("Praia",consulta_completa__11[[#This Row],[13 - Ocorrências/Ambientes Atingidos]]),0)</f>
        <v>0</v>
      </c>
      <c r="BK492" s="83" t="str">
        <f t="shared" si="223"/>
        <v/>
      </c>
      <c r="BL492" s="82">
        <f>IFERROR(FIND("Solo",consulta_completa__11[[#This Row],[13 - Ocorrências/Ambientes Atingidos]]),0)</f>
        <v>0</v>
      </c>
      <c r="BM492" s="83" t="str">
        <f t="shared" si="224"/>
        <v/>
      </c>
      <c r="BN492" s="82">
        <f>IFERROR(FIND("Águas subterrâneas",consulta_completa__11[[#This Row],[13 - Ocorrências/Ambientes Atingidos]]),0)</f>
        <v>0</v>
      </c>
      <c r="BO492" s="83" t="str">
        <f t="shared" si="225"/>
        <v/>
      </c>
      <c r="BP492" s="82">
        <f>IFERROR(FIND("Atmosfera",consulta_completa__11[[#This Row],[13 - Ocorrências/Ambientes Atingidos]]),0)</f>
        <v>0</v>
      </c>
      <c r="BQ492" s="83" t="str">
        <f t="shared" si="226"/>
        <v/>
      </c>
      <c r="BR492" s="82">
        <f>IFERROR(FIND("Flora",consulta_completa__11[[#This Row],[13 - Ocorrências/Ambientes Atingidos]]),0)</f>
        <v>0</v>
      </c>
      <c r="BS492" s="83" t="str">
        <f t="shared" si="227"/>
        <v/>
      </c>
      <c r="BT492" s="82">
        <f>IFERROR(FIND("Fauna",consulta_completa__11[[#This Row],[13 - Ocorrências/Ambientes Atingidos]]),0)</f>
        <v>1</v>
      </c>
      <c r="BU492" s="83" t="str">
        <f t="shared" si="228"/>
        <v>X</v>
      </c>
      <c r="BV492" s="82">
        <f>IFERROR(FIND("UC federal",consulta_completa__11[[#This Row],[13 - Ocorrências/Ambientes Atingidos]]),0)</f>
        <v>0</v>
      </c>
      <c r="BW492" s="83" t="str">
        <f t="shared" si="229"/>
        <v/>
      </c>
      <c r="BX492" s="82">
        <f>IFERROR(FIND("UC estadual/municipal",consulta_completa__11[[#This Row],[13 - Ocorrências/Ambientes Atingidos]]),0)</f>
        <v>0</v>
      </c>
      <c r="BY492" s="83" t="str">
        <f t="shared" si="230"/>
        <v/>
      </c>
      <c r="BZ492" s="82">
        <f>IFERROR(FIND("Outro(s)",consulta_completa__11[[#This Row],[13 - Ocorrências/Ambientes Atingidos]]),0)</f>
        <v>0</v>
      </c>
      <c r="CA492" s="83" t="str">
        <f t="shared" si="231"/>
        <v/>
      </c>
      <c r="CB492" s="82">
        <f>IFERROR(FIND("Sem dano",consulta_completa__11[[#This Row],[13 - Ocorrências/Ambientes Atingidos]]),0)</f>
        <v>0</v>
      </c>
      <c r="CC492" s="83" t="str">
        <f t="shared" si="232"/>
        <v/>
      </c>
      <c r="CD492" s="82" t="str">
        <f>IF(consulta_completa__11[[#This Row],[13 - Ocorrências/Ambientes Atingidos]]="","X","")</f>
        <v/>
      </c>
      <c r="CE492" s="84">
        <f>IFERROR(FIND("IBAMA",consulta_completa__11[[#This Row],[14 - Inst. Atuando no Local]]),0)</f>
        <v>0</v>
      </c>
      <c r="CF492" s="84" t="str">
        <f t="shared" si="233"/>
        <v/>
      </c>
      <c r="CG492" s="84">
        <f>IFERROR(FIND("OEMA",consulta_completa__11[[#This Row],[14 - Inst. Atuando no Local]]),0)</f>
        <v>0</v>
      </c>
      <c r="CH492" s="84" t="str">
        <f t="shared" si="234"/>
        <v/>
      </c>
      <c r="CI492" s="84">
        <f>IFERROR(FIND("DEFESA CIVIL",consulta_completa__11[[#This Row],[14 - Inst. Atuando no Local]]),0)</f>
        <v>0</v>
      </c>
      <c r="CJ492" s="84" t="str">
        <f t="shared" si="235"/>
        <v/>
      </c>
      <c r="CK492" s="84">
        <f>IFERROR(FIND("CORPO DE BOMBEIROS",consulta_completa__11[[#This Row],[14 - Inst. Atuando no Local]]),0)</f>
        <v>0</v>
      </c>
      <c r="CL492" s="84" t="str">
        <f t="shared" si="236"/>
        <v/>
      </c>
      <c r="CM492" s="84">
        <f>IFERROR(FIND("POLÍCIA RODOVIÁRIA",consulta_completa__11[[#This Row],[14 - Inst. Atuando no Local]]),0)</f>
        <v>0</v>
      </c>
      <c r="CN492" s="84" t="str">
        <f t="shared" si="237"/>
        <v/>
      </c>
      <c r="CO492" s="84">
        <f>IFERROR(FIND("POLÍCIA MILITAR",consulta_completa__11[[#This Row],[14 - Inst. Atuando no Local]]),0)</f>
        <v>0</v>
      </c>
      <c r="CP492" s="84" t="str">
        <f t="shared" si="238"/>
        <v/>
      </c>
      <c r="CQ492" s="84">
        <f>IFERROR(FIND("POLÍCIA CIVIL",consulta_completa__11[[#This Row],[14 - Inst. Atuando no Local]]),0)</f>
        <v>0</v>
      </c>
      <c r="CR492" s="84" t="str">
        <f t="shared" si="239"/>
        <v/>
      </c>
      <c r="CS492" s="84">
        <f>IFERROR(FIND("MARINHA DO BRASIL",consulta_completa__11[[#This Row],[14 - Inst. Atuando no Local]]),0)</f>
        <v>0</v>
      </c>
      <c r="CT492" s="84" t="str">
        <f t="shared" si="240"/>
        <v/>
      </c>
      <c r="CU492" s="84">
        <f>IFERROR(FIND("EMPRESA ESPECIALIZADA EM ATENDIMENTO",consulta_completa__11[[#This Row],[14 - Inst. Atuando no Local]]),0)</f>
        <v>0</v>
      </c>
      <c r="CV492" s="84" t="str">
        <f t="shared" si="241"/>
        <v/>
      </c>
      <c r="CW492" s="84">
        <f>IFERROR(FIND("IBAMA",consulta_completa__11[[#This Row],[14 - Inst. Atuando no Local]]),0)</f>
        <v>0</v>
      </c>
      <c r="CX492" s="84" t="str">
        <f t="shared" si="242"/>
        <v/>
      </c>
      <c r="CY492" s="84" t="str">
        <f>IF(consulta_completa__11[[#This Row],[14 - Inst. Atuando no Local]]="","X","")</f>
        <v/>
      </c>
      <c r="CZ492" s="84">
        <f>IFERROR(FIND("OUTRA (S)",consulta_completa__11[[#This Row],[14 - Inst. Atuando no Local]]),0)</f>
        <v>0</v>
      </c>
      <c r="DA492" s="84" t="str">
        <f t="shared" si="243"/>
        <v/>
      </c>
      <c r="DB492" s="35" t="str">
        <f t="shared" si="244"/>
        <v>Sim</v>
      </c>
      <c r="DC492" s="35" t="str">
        <f t="shared" si="245"/>
        <v>Não</v>
      </c>
      <c r="DD492" s="35" t="str">
        <f t="shared" si="246"/>
        <v>Sim</v>
      </c>
      <c r="DE492" s="87" t="str">
        <f t="shared" si="248"/>
        <v>Sem informação</v>
      </c>
    </row>
    <row r="493" spans="1:109">
      <c r="A493" s="14">
        <v>202571550429</v>
      </c>
      <c r="B493" s="1">
        <v>45852</v>
      </c>
      <c r="C493" t="s">
        <v>3365</v>
      </c>
      <c r="D493" t="s">
        <v>212</v>
      </c>
      <c r="E493" t="s">
        <v>286</v>
      </c>
      <c r="F493" t="s">
        <v>163</v>
      </c>
      <c r="G493" t="s">
        <v>3407</v>
      </c>
      <c r="H493" t="s">
        <v>4459</v>
      </c>
      <c r="I493" t="s">
        <v>1352</v>
      </c>
      <c r="J493" t="s">
        <v>113</v>
      </c>
      <c r="K493" t="s">
        <v>114</v>
      </c>
      <c r="L493" t="s">
        <v>114</v>
      </c>
      <c r="M493" t="s">
        <v>140</v>
      </c>
      <c r="N493" t="s">
        <v>4460</v>
      </c>
      <c r="O493" t="s">
        <v>239</v>
      </c>
      <c r="P493" t="s">
        <v>299</v>
      </c>
      <c r="Q493" t="s">
        <v>122</v>
      </c>
      <c r="R493" t="s">
        <v>123</v>
      </c>
      <c r="S493" t="s">
        <v>113</v>
      </c>
      <c r="T493" t="s">
        <v>4461</v>
      </c>
      <c r="U493" t="s">
        <v>113</v>
      </c>
      <c r="V493" t="s">
        <v>4462</v>
      </c>
      <c r="Z493" t="s">
        <v>4463</v>
      </c>
      <c r="AA493" t="s">
        <v>4464</v>
      </c>
      <c r="AB493" t="s">
        <v>4465</v>
      </c>
      <c r="AC493" t="s">
        <v>4466</v>
      </c>
      <c r="AD493">
        <v>0</v>
      </c>
      <c r="AE493" t="s">
        <v>4467</v>
      </c>
      <c r="AF493" t="s">
        <v>4468</v>
      </c>
      <c r="AG493" t="s">
        <v>4469</v>
      </c>
      <c r="AH493" t="s">
        <v>131</v>
      </c>
      <c r="AI493" t="s">
        <v>132</v>
      </c>
      <c r="AJ493" t="s">
        <v>132</v>
      </c>
      <c r="AK493" t="s">
        <v>113</v>
      </c>
      <c r="AL493" t="s">
        <v>4470</v>
      </c>
      <c r="AM493" t="s">
        <v>4471</v>
      </c>
      <c r="AN493" t="s">
        <v>4472</v>
      </c>
      <c r="AO493" t="s">
        <v>4473</v>
      </c>
      <c r="AP493">
        <v>21967817779</v>
      </c>
      <c r="AQ493" t="s">
        <v>4474</v>
      </c>
      <c r="AR493" t="s">
        <v>113</v>
      </c>
      <c r="AS493" t="s">
        <v>113</v>
      </c>
      <c r="AT493" t="s">
        <v>113</v>
      </c>
      <c r="AU493" t="s">
        <v>113</v>
      </c>
      <c r="AW493" t="s">
        <v>113</v>
      </c>
      <c r="AX493" s="82">
        <f>IFERROR(FIND("Óbitos/feridos",consulta_completa__11[[#This Row],[13 - Ocorrências/Ambientes Atingidos]]),0)</f>
        <v>0</v>
      </c>
      <c r="AY493" s="83" t="str">
        <f t="shared" si="218"/>
        <v/>
      </c>
      <c r="AZ493" s="82">
        <f>IFERROR(FIND("População afetada/evacuada",consulta_completa__11[[#This Row],[13 - Ocorrências/Ambientes Atingidos]]),0)</f>
        <v>0</v>
      </c>
      <c r="BA493" s="82" t="str">
        <f t="shared" si="219"/>
        <v/>
      </c>
      <c r="BB493" s="82">
        <f>IFERROR(FIND("Suspensão de abastecimento de água",consulta_completa__11[[#This Row],[13 - Ocorrências/Ambientes Atingidos]]),0)</f>
        <v>0</v>
      </c>
      <c r="BC493" s="83" t="str">
        <f t="shared" si="247"/>
        <v/>
      </c>
      <c r="BD493" s="82">
        <f>IFERROR(FIND("Rio/córrego",consulta_completa__11[[#This Row],[13 - Ocorrências/Ambientes Atingidos]]),0)</f>
        <v>0</v>
      </c>
      <c r="BE493" s="83" t="str">
        <f t="shared" si="220"/>
        <v/>
      </c>
      <c r="BF493" s="82">
        <f>IFERROR(FIND("Lago",consulta_completa__11[[#This Row],[13 - Ocorrências/Ambientes Atingidos]]),0)</f>
        <v>0</v>
      </c>
      <c r="BG493" s="83" t="str">
        <f t="shared" si="221"/>
        <v/>
      </c>
      <c r="BH493" s="82">
        <f>IFERROR(FIND("Mar",consulta_completa__11[[#This Row],[13 - Ocorrências/Ambientes Atingidos]]),0)</f>
        <v>0</v>
      </c>
      <c r="BI493" s="83" t="str">
        <f t="shared" si="222"/>
        <v/>
      </c>
      <c r="BJ493" s="82">
        <f>IFERROR(FIND("Praia",consulta_completa__11[[#This Row],[13 - Ocorrências/Ambientes Atingidos]]),0)</f>
        <v>0</v>
      </c>
      <c r="BK493" s="83" t="str">
        <f t="shared" si="223"/>
        <v/>
      </c>
      <c r="BL493" s="82">
        <f>IFERROR(FIND("Solo",consulta_completa__11[[#This Row],[13 - Ocorrências/Ambientes Atingidos]]),0)</f>
        <v>1</v>
      </c>
      <c r="BM493" s="83" t="str">
        <f t="shared" si="224"/>
        <v>X</v>
      </c>
      <c r="BN493" s="82">
        <f>IFERROR(FIND("Águas subterrâneas",consulta_completa__11[[#This Row],[13 - Ocorrências/Ambientes Atingidos]]),0)</f>
        <v>0</v>
      </c>
      <c r="BO493" s="83" t="str">
        <f t="shared" si="225"/>
        <v/>
      </c>
      <c r="BP493" s="82">
        <f>IFERROR(FIND("Atmosfera",consulta_completa__11[[#This Row],[13 - Ocorrências/Ambientes Atingidos]]),0)</f>
        <v>0</v>
      </c>
      <c r="BQ493" s="83" t="str">
        <f t="shared" si="226"/>
        <v/>
      </c>
      <c r="BR493" s="82">
        <f>IFERROR(FIND("Flora",consulta_completa__11[[#This Row],[13 - Ocorrências/Ambientes Atingidos]]),0)</f>
        <v>0</v>
      </c>
      <c r="BS493" s="83" t="str">
        <f t="shared" si="227"/>
        <v/>
      </c>
      <c r="BT493" s="82">
        <f>IFERROR(FIND("Fauna",consulta_completa__11[[#This Row],[13 - Ocorrências/Ambientes Atingidos]]),0)</f>
        <v>0</v>
      </c>
      <c r="BU493" s="83" t="str">
        <f t="shared" si="228"/>
        <v/>
      </c>
      <c r="BV493" s="82">
        <f>IFERROR(FIND("UC federal",consulta_completa__11[[#This Row],[13 - Ocorrências/Ambientes Atingidos]]),0)</f>
        <v>0</v>
      </c>
      <c r="BW493" s="83" t="str">
        <f t="shared" si="229"/>
        <v/>
      </c>
      <c r="BX493" s="82">
        <f>IFERROR(FIND("UC estadual/municipal",consulta_completa__11[[#This Row],[13 - Ocorrências/Ambientes Atingidos]]),0)</f>
        <v>0</v>
      </c>
      <c r="BY493" s="83" t="str">
        <f t="shared" si="230"/>
        <v/>
      </c>
      <c r="BZ493" s="82">
        <f>IFERROR(FIND("Outro(s)",consulta_completa__11[[#This Row],[13 - Ocorrências/Ambientes Atingidos]]),0)</f>
        <v>0</v>
      </c>
      <c r="CA493" s="83" t="str">
        <f t="shared" si="231"/>
        <v/>
      </c>
      <c r="CB493" s="82">
        <f>IFERROR(FIND("Sem dano",consulta_completa__11[[#This Row],[13 - Ocorrências/Ambientes Atingidos]]),0)</f>
        <v>0</v>
      </c>
      <c r="CC493" s="83" t="str">
        <f t="shared" si="232"/>
        <v/>
      </c>
      <c r="CD493" s="82" t="str">
        <f>IF(consulta_completa__11[[#This Row],[13 - Ocorrências/Ambientes Atingidos]]="","X","")</f>
        <v/>
      </c>
      <c r="CE493" s="84">
        <f>IFERROR(FIND("IBAMA",consulta_completa__11[[#This Row],[14 - Inst. Atuando no Local]]),0)</f>
        <v>0</v>
      </c>
      <c r="CF493" s="84" t="str">
        <f t="shared" si="233"/>
        <v/>
      </c>
      <c r="CG493" s="84">
        <f>IFERROR(FIND("OEMA",consulta_completa__11[[#This Row],[14 - Inst. Atuando no Local]]),0)</f>
        <v>0</v>
      </c>
      <c r="CH493" s="84" t="str">
        <f t="shared" si="234"/>
        <v/>
      </c>
      <c r="CI493" s="84">
        <f>IFERROR(FIND("DEFESA CIVIL",consulta_completa__11[[#This Row],[14 - Inst. Atuando no Local]]),0)</f>
        <v>0</v>
      </c>
      <c r="CJ493" s="84" t="str">
        <f t="shared" si="235"/>
        <v/>
      </c>
      <c r="CK493" s="84">
        <f>IFERROR(FIND("CORPO DE BOMBEIROS",consulta_completa__11[[#This Row],[14 - Inst. Atuando no Local]]),0)</f>
        <v>0</v>
      </c>
      <c r="CL493" s="84" t="str">
        <f t="shared" si="236"/>
        <v/>
      </c>
      <c r="CM493" s="84">
        <f>IFERROR(FIND("POLÍCIA RODOVIÁRIA",consulta_completa__11[[#This Row],[14 - Inst. Atuando no Local]]),0)</f>
        <v>0</v>
      </c>
      <c r="CN493" s="84" t="str">
        <f t="shared" si="237"/>
        <v/>
      </c>
      <c r="CO493" s="84">
        <f>IFERROR(FIND("POLÍCIA MILITAR",consulta_completa__11[[#This Row],[14 - Inst. Atuando no Local]]),0)</f>
        <v>0</v>
      </c>
      <c r="CP493" s="84" t="str">
        <f t="shared" si="238"/>
        <v/>
      </c>
      <c r="CQ493" s="84">
        <f>IFERROR(FIND("POLÍCIA CIVIL",consulta_completa__11[[#This Row],[14 - Inst. Atuando no Local]]),0)</f>
        <v>0</v>
      </c>
      <c r="CR493" s="84" t="str">
        <f t="shared" si="239"/>
        <v/>
      </c>
      <c r="CS493" s="84">
        <f>IFERROR(FIND("MARINHA DO BRASIL",consulta_completa__11[[#This Row],[14 - Inst. Atuando no Local]]),0)</f>
        <v>0</v>
      </c>
      <c r="CT493" s="84" t="str">
        <f t="shared" si="240"/>
        <v/>
      </c>
      <c r="CU493" s="84">
        <f>IFERROR(FIND("EMPRESA ESPECIALIZADA EM ATENDIMENTO",consulta_completa__11[[#This Row],[14 - Inst. Atuando no Local]]),0)</f>
        <v>0</v>
      </c>
      <c r="CV493" s="84" t="str">
        <f t="shared" si="241"/>
        <v/>
      </c>
      <c r="CW493" s="84">
        <f>IFERROR(FIND("IBAMA",consulta_completa__11[[#This Row],[14 - Inst. Atuando no Local]]),0)</f>
        <v>0</v>
      </c>
      <c r="CX493" s="84" t="str">
        <f t="shared" si="242"/>
        <v/>
      </c>
      <c r="CY493" s="84" t="str">
        <f>IF(consulta_completa__11[[#This Row],[14 - Inst. Atuando no Local]]="","X","")</f>
        <v/>
      </c>
      <c r="CZ493" s="84">
        <f>IFERROR(FIND("OUTRA (S)",consulta_completa__11[[#This Row],[14 - Inst. Atuando no Local]]),0)</f>
        <v>0</v>
      </c>
      <c r="DA493" s="84" t="str">
        <f t="shared" si="243"/>
        <v/>
      </c>
      <c r="DB493" s="35" t="str">
        <f t="shared" si="244"/>
        <v>Sim</v>
      </c>
      <c r="DC493" s="35" t="str">
        <f t="shared" si="245"/>
        <v>Não</v>
      </c>
      <c r="DD493" s="35" t="str">
        <f t="shared" si="246"/>
        <v>Sim</v>
      </c>
      <c r="DE493" s="87" t="str">
        <f t="shared" si="248"/>
        <v>Sem informação</v>
      </c>
    </row>
    <row r="494" spans="1:109">
      <c r="A494" s="14">
        <v>202571636015</v>
      </c>
      <c r="B494" s="1">
        <v>45852</v>
      </c>
      <c r="C494" t="s">
        <v>4475</v>
      </c>
      <c r="D494" t="s">
        <v>390</v>
      </c>
      <c r="E494" t="s">
        <v>139</v>
      </c>
      <c r="F494" t="s">
        <v>112</v>
      </c>
      <c r="G494" t="s">
        <v>113</v>
      </c>
      <c r="H494" t="s">
        <v>114</v>
      </c>
      <c r="I494" t="s">
        <v>114</v>
      </c>
      <c r="J494" t="s">
        <v>441</v>
      </c>
      <c r="K494" t="s">
        <v>4476</v>
      </c>
      <c r="L494" t="s">
        <v>117</v>
      </c>
      <c r="M494" t="s">
        <v>140</v>
      </c>
      <c r="N494" t="s">
        <v>141</v>
      </c>
      <c r="O494" t="s">
        <v>113</v>
      </c>
      <c r="P494" t="s">
        <v>299</v>
      </c>
      <c r="Q494" t="s">
        <v>143</v>
      </c>
      <c r="R494" t="s">
        <v>123</v>
      </c>
      <c r="S494" t="s">
        <v>113</v>
      </c>
      <c r="T494" t="s">
        <v>4477</v>
      </c>
      <c r="U494" t="s">
        <v>145</v>
      </c>
      <c r="V494" t="s">
        <v>4478</v>
      </c>
      <c r="Z494" t="s">
        <v>259</v>
      </c>
      <c r="AA494" t="s">
        <v>113</v>
      </c>
      <c r="AB494" t="s">
        <v>4479</v>
      </c>
      <c r="AC494" t="s">
        <v>113</v>
      </c>
      <c r="AD494">
        <v>2</v>
      </c>
      <c r="AE494" t="s">
        <v>113</v>
      </c>
      <c r="AF494" t="s">
        <v>3387</v>
      </c>
      <c r="AG494" t="s">
        <v>4480</v>
      </c>
      <c r="AH494" t="s">
        <v>131</v>
      </c>
      <c r="AI494" t="s">
        <v>131</v>
      </c>
      <c r="AJ494" t="s">
        <v>131</v>
      </c>
      <c r="AK494" t="s">
        <v>4481</v>
      </c>
      <c r="AL494" t="s">
        <v>4482</v>
      </c>
      <c r="AM494" t="s">
        <v>153</v>
      </c>
      <c r="AN494" t="s">
        <v>154</v>
      </c>
      <c r="AO494" t="s">
        <v>155</v>
      </c>
      <c r="AP494">
        <v>6133161070</v>
      </c>
      <c r="AQ494" t="s">
        <v>156</v>
      </c>
      <c r="AR494" t="s">
        <v>113</v>
      </c>
      <c r="AS494" t="s">
        <v>113</v>
      </c>
      <c r="AT494" t="s">
        <v>4483</v>
      </c>
      <c r="AU494" t="s">
        <v>796</v>
      </c>
      <c r="AV494">
        <v>36700000000</v>
      </c>
      <c r="AW494" t="s">
        <v>159</v>
      </c>
      <c r="AX494" s="82">
        <f>IFERROR(FIND("Óbitos/feridos",consulta_completa__11[[#This Row],[13 - Ocorrências/Ambientes Atingidos]]),0)</f>
        <v>0</v>
      </c>
      <c r="AY494" s="83" t="str">
        <f t="shared" si="218"/>
        <v/>
      </c>
      <c r="AZ494" s="82">
        <f>IFERROR(FIND("População afetada/evacuada",consulta_completa__11[[#This Row],[13 - Ocorrências/Ambientes Atingidos]]),0)</f>
        <v>0</v>
      </c>
      <c r="BA494" s="82" t="str">
        <f t="shared" si="219"/>
        <v/>
      </c>
      <c r="BB494" s="82">
        <f>IFERROR(FIND("Suspensão de abastecimento de água",consulta_completa__11[[#This Row],[13 - Ocorrências/Ambientes Atingidos]]),0)</f>
        <v>0</v>
      </c>
      <c r="BC494" s="83" t="str">
        <f t="shared" si="247"/>
        <v/>
      </c>
      <c r="BD494" s="82">
        <f>IFERROR(FIND("Rio/córrego",consulta_completa__11[[#This Row],[13 - Ocorrências/Ambientes Atingidos]]),0)</f>
        <v>0</v>
      </c>
      <c r="BE494" s="83" t="str">
        <f t="shared" si="220"/>
        <v/>
      </c>
      <c r="BF494" s="82">
        <f>IFERROR(FIND("Lago",consulta_completa__11[[#This Row],[13 - Ocorrências/Ambientes Atingidos]]),0)</f>
        <v>0</v>
      </c>
      <c r="BG494" s="83" t="str">
        <f t="shared" si="221"/>
        <v/>
      </c>
      <c r="BH494" s="82">
        <f>IFERROR(FIND("Mar",consulta_completa__11[[#This Row],[13 - Ocorrências/Ambientes Atingidos]]),0)</f>
        <v>0</v>
      </c>
      <c r="BI494" s="83" t="str">
        <f t="shared" si="222"/>
        <v/>
      </c>
      <c r="BJ494" s="82">
        <f>IFERROR(FIND("Praia",consulta_completa__11[[#This Row],[13 - Ocorrências/Ambientes Atingidos]]),0)</f>
        <v>0</v>
      </c>
      <c r="BK494" s="83" t="str">
        <f t="shared" si="223"/>
        <v/>
      </c>
      <c r="BL494" s="82">
        <f>IFERROR(FIND("Solo",consulta_completa__11[[#This Row],[13 - Ocorrências/Ambientes Atingidos]]),0)</f>
        <v>1</v>
      </c>
      <c r="BM494" s="83" t="str">
        <f t="shared" si="224"/>
        <v>X</v>
      </c>
      <c r="BN494" s="82">
        <f>IFERROR(FIND("Águas subterrâneas",consulta_completa__11[[#This Row],[13 - Ocorrências/Ambientes Atingidos]]),0)</f>
        <v>0</v>
      </c>
      <c r="BO494" s="83" t="str">
        <f t="shared" si="225"/>
        <v/>
      </c>
      <c r="BP494" s="82">
        <f>IFERROR(FIND("Atmosfera",consulta_completa__11[[#This Row],[13 - Ocorrências/Ambientes Atingidos]]),0)</f>
        <v>0</v>
      </c>
      <c r="BQ494" s="83" t="str">
        <f t="shared" si="226"/>
        <v/>
      </c>
      <c r="BR494" s="82">
        <f>IFERROR(FIND("Flora",consulta_completa__11[[#This Row],[13 - Ocorrências/Ambientes Atingidos]]),0)</f>
        <v>0</v>
      </c>
      <c r="BS494" s="83" t="str">
        <f t="shared" si="227"/>
        <v/>
      </c>
      <c r="BT494" s="82">
        <f>IFERROR(FIND("Fauna",consulta_completa__11[[#This Row],[13 - Ocorrências/Ambientes Atingidos]]),0)</f>
        <v>0</v>
      </c>
      <c r="BU494" s="83" t="str">
        <f t="shared" si="228"/>
        <v/>
      </c>
      <c r="BV494" s="82">
        <f>IFERROR(FIND("UC federal",consulta_completa__11[[#This Row],[13 - Ocorrências/Ambientes Atingidos]]),0)</f>
        <v>0</v>
      </c>
      <c r="BW494" s="83" t="str">
        <f t="shared" si="229"/>
        <v/>
      </c>
      <c r="BX494" s="82">
        <f>IFERROR(FIND("UC estadual/municipal",consulta_completa__11[[#This Row],[13 - Ocorrências/Ambientes Atingidos]]),0)</f>
        <v>0</v>
      </c>
      <c r="BY494" s="83" t="str">
        <f t="shared" si="230"/>
        <v/>
      </c>
      <c r="BZ494" s="82">
        <f>IFERROR(FIND("Outro(s)",consulta_completa__11[[#This Row],[13 - Ocorrências/Ambientes Atingidos]]),0)</f>
        <v>0</v>
      </c>
      <c r="CA494" s="83" t="str">
        <f t="shared" si="231"/>
        <v/>
      </c>
      <c r="CB494" s="82">
        <f>IFERROR(FIND("Sem dano",consulta_completa__11[[#This Row],[13 - Ocorrências/Ambientes Atingidos]]),0)</f>
        <v>0</v>
      </c>
      <c r="CC494" s="83" t="str">
        <f t="shared" si="232"/>
        <v/>
      </c>
      <c r="CD494" s="82" t="str">
        <f>IF(consulta_completa__11[[#This Row],[13 - Ocorrências/Ambientes Atingidos]]="","X","")</f>
        <v/>
      </c>
      <c r="CE494" s="84">
        <f>IFERROR(FIND("IBAMA",consulta_completa__11[[#This Row],[14 - Inst. Atuando no Local]]),0)</f>
        <v>0</v>
      </c>
      <c r="CF494" s="84" t="str">
        <f t="shared" si="233"/>
        <v/>
      </c>
      <c r="CG494" s="84">
        <f>IFERROR(FIND("OEMA",consulta_completa__11[[#This Row],[14 - Inst. Atuando no Local]]),0)</f>
        <v>0</v>
      </c>
      <c r="CH494" s="84" t="str">
        <f t="shared" si="234"/>
        <v/>
      </c>
      <c r="CI494" s="84">
        <f>IFERROR(FIND("DEFESA CIVIL",consulta_completa__11[[#This Row],[14 - Inst. Atuando no Local]]),0)</f>
        <v>0</v>
      </c>
      <c r="CJ494" s="84" t="str">
        <f t="shared" si="235"/>
        <v/>
      </c>
      <c r="CK494" s="84">
        <f>IFERROR(FIND("CORPO DE BOMBEIROS",consulta_completa__11[[#This Row],[14 - Inst. Atuando no Local]]),0)</f>
        <v>0</v>
      </c>
      <c r="CL494" s="84" t="str">
        <f t="shared" si="236"/>
        <v/>
      </c>
      <c r="CM494" s="84">
        <f>IFERROR(FIND("POLÍCIA RODOVIÁRIA",consulta_completa__11[[#This Row],[14 - Inst. Atuando no Local]]),0)</f>
        <v>0</v>
      </c>
      <c r="CN494" s="84" t="str">
        <f t="shared" si="237"/>
        <v/>
      </c>
      <c r="CO494" s="84">
        <f>IFERROR(FIND("POLÍCIA MILITAR",consulta_completa__11[[#This Row],[14 - Inst. Atuando no Local]]),0)</f>
        <v>0</v>
      </c>
      <c r="CP494" s="84" t="str">
        <f t="shared" si="238"/>
        <v/>
      </c>
      <c r="CQ494" s="84">
        <f>IFERROR(FIND("POLÍCIA CIVIL",consulta_completa__11[[#This Row],[14 - Inst. Atuando no Local]]),0)</f>
        <v>0</v>
      </c>
      <c r="CR494" s="84" t="str">
        <f t="shared" si="239"/>
        <v/>
      </c>
      <c r="CS494" s="84">
        <f>IFERROR(FIND("MARINHA DO BRASIL",consulta_completa__11[[#This Row],[14 - Inst. Atuando no Local]]),0)</f>
        <v>0</v>
      </c>
      <c r="CT494" s="84" t="str">
        <f t="shared" si="240"/>
        <v/>
      </c>
      <c r="CU494" s="84">
        <f>IFERROR(FIND("EMPRESA ESPECIALIZADA EM ATENDIMENTO",consulta_completa__11[[#This Row],[14 - Inst. Atuando no Local]]),0)</f>
        <v>0</v>
      </c>
      <c r="CV494" s="84" t="str">
        <f t="shared" si="241"/>
        <v/>
      </c>
      <c r="CW494" s="84">
        <f>IFERROR(FIND("IBAMA",consulta_completa__11[[#This Row],[14 - Inst. Atuando no Local]]),0)</f>
        <v>0</v>
      </c>
      <c r="CX494" s="84" t="str">
        <f t="shared" si="242"/>
        <v/>
      </c>
      <c r="CY494" s="84" t="str">
        <f>IF(consulta_completa__11[[#This Row],[14 - Inst. Atuando no Local]]="","X","")</f>
        <v/>
      </c>
      <c r="CZ494" s="84">
        <f>IFERROR(FIND("OUTRA (S)",consulta_completa__11[[#This Row],[14 - Inst. Atuando no Local]]),0)</f>
        <v>0</v>
      </c>
      <c r="DA494" s="84" t="str">
        <f t="shared" si="243"/>
        <v/>
      </c>
      <c r="DB494" s="35" t="str">
        <f t="shared" si="244"/>
        <v>Sim</v>
      </c>
      <c r="DC494" s="35" t="str">
        <f t="shared" si="245"/>
        <v>Não</v>
      </c>
      <c r="DD494" s="35" t="str">
        <f t="shared" si="246"/>
        <v>Sim</v>
      </c>
      <c r="DE494" s="87" t="str">
        <f t="shared" si="248"/>
        <v>Estadual</v>
      </c>
    </row>
    <row r="495" spans="1:109">
      <c r="A495" s="14">
        <v>202571557631</v>
      </c>
      <c r="B495" s="1">
        <v>45853</v>
      </c>
      <c r="C495" t="s">
        <v>4484</v>
      </c>
      <c r="D495" t="s">
        <v>645</v>
      </c>
      <c r="E495" t="s">
        <v>162</v>
      </c>
      <c r="F495" t="s">
        <v>139</v>
      </c>
      <c r="G495" t="s">
        <v>113</v>
      </c>
      <c r="H495" t="s">
        <v>114</v>
      </c>
      <c r="I495" t="s">
        <v>114</v>
      </c>
      <c r="J495" t="s">
        <v>113</v>
      </c>
      <c r="K495" t="s">
        <v>114</v>
      </c>
      <c r="L495" t="s">
        <v>114</v>
      </c>
      <c r="M495" t="s">
        <v>140</v>
      </c>
      <c r="N495" t="s">
        <v>119</v>
      </c>
      <c r="O495" t="s">
        <v>120</v>
      </c>
      <c r="P495" t="s">
        <v>355</v>
      </c>
      <c r="Q495" t="s">
        <v>122</v>
      </c>
      <c r="R495" t="s">
        <v>123</v>
      </c>
      <c r="S495" t="s">
        <v>113</v>
      </c>
      <c r="T495" t="s">
        <v>4485</v>
      </c>
      <c r="U495" t="s">
        <v>4410</v>
      </c>
      <c r="V495" t="s">
        <v>113</v>
      </c>
      <c r="Z495" t="s">
        <v>4486</v>
      </c>
      <c r="AA495" t="s">
        <v>113</v>
      </c>
      <c r="AB495" t="s">
        <v>4487</v>
      </c>
      <c r="AC495" t="s">
        <v>113</v>
      </c>
      <c r="AD495">
        <v>0</v>
      </c>
      <c r="AE495" t="s">
        <v>113</v>
      </c>
      <c r="AF495" t="s">
        <v>4488</v>
      </c>
      <c r="AG495" t="s">
        <v>4489</v>
      </c>
      <c r="AH495" t="s">
        <v>131</v>
      </c>
      <c r="AI495" t="s">
        <v>132</v>
      </c>
      <c r="AJ495" t="s">
        <v>132</v>
      </c>
      <c r="AK495" t="s">
        <v>113</v>
      </c>
      <c r="AL495" t="s">
        <v>4490</v>
      </c>
      <c r="AM495" t="s">
        <v>4491</v>
      </c>
      <c r="AN495" t="s">
        <v>4487</v>
      </c>
      <c r="AO495" t="s">
        <v>225</v>
      </c>
      <c r="AP495">
        <v>41988304777</v>
      </c>
      <c r="AQ495" t="s">
        <v>4492</v>
      </c>
      <c r="AR495" t="s">
        <v>113</v>
      </c>
      <c r="AS495" t="s">
        <v>113</v>
      </c>
      <c r="AT495" t="s">
        <v>113</v>
      </c>
      <c r="AU495" t="s">
        <v>113</v>
      </c>
      <c r="AW495" t="s">
        <v>113</v>
      </c>
      <c r="AX495" s="82">
        <f>IFERROR(FIND("Óbitos/feridos",consulta_completa__11[[#This Row],[13 - Ocorrências/Ambientes Atingidos]]),0)</f>
        <v>0</v>
      </c>
      <c r="AY495" s="83" t="str">
        <f t="shared" si="218"/>
        <v/>
      </c>
      <c r="AZ495" s="82">
        <f>IFERROR(FIND("População afetada/evacuada",consulta_completa__11[[#This Row],[13 - Ocorrências/Ambientes Atingidos]]),0)</f>
        <v>0</v>
      </c>
      <c r="BA495" s="82" t="str">
        <f t="shared" si="219"/>
        <v/>
      </c>
      <c r="BB495" s="82">
        <f>IFERROR(FIND("Suspensão de abastecimento de água",consulta_completa__11[[#This Row],[13 - Ocorrências/Ambientes Atingidos]]),0)</f>
        <v>0</v>
      </c>
      <c r="BC495" s="83" t="str">
        <f t="shared" si="247"/>
        <v/>
      </c>
      <c r="BD495" s="82">
        <f>IFERROR(FIND("Rio/córrego",consulta_completa__11[[#This Row],[13 - Ocorrências/Ambientes Atingidos]]),0)</f>
        <v>0</v>
      </c>
      <c r="BE495" s="83" t="str">
        <f t="shared" si="220"/>
        <v/>
      </c>
      <c r="BF495" s="82">
        <f>IFERROR(FIND("Lago",consulta_completa__11[[#This Row],[13 - Ocorrências/Ambientes Atingidos]]),0)</f>
        <v>0</v>
      </c>
      <c r="BG495" s="83" t="str">
        <f t="shared" si="221"/>
        <v/>
      </c>
      <c r="BH495" s="82">
        <f>IFERROR(FIND("Mar",consulta_completa__11[[#This Row],[13 - Ocorrências/Ambientes Atingidos]]),0)</f>
        <v>0</v>
      </c>
      <c r="BI495" s="83" t="str">
        <f t="shared" si="222"/>
        <v/>
      </c>
      <c r="BJ495" s="82">
        <f>IFERROR(FIND("Praia",consulta_completa__11[[#This Row],[13 - Ocorrências/Ambientes Atingidos]]),0)</f>
        <v>0</v>
      </c>
      <c r="BK495" s="83" t="str">
        <f t="shared" si="223"/>
        <v/>
      </c>
      <c r="BL495" s="82">
        <f>IFERROR(FIND("Solo",consulta_completa__11[[#This Row],[13 - Ocorrências/Ambientes Atingidos]]),0)</f>
        <v>1</v>
      </c>
      <c r="BM495" s="83" t="str">
        <f t="shared" si="224"/>
        <v>X</v>
      </c>
      <c r="BN495" s="82">
        <f>IFERROR(FIND("Águas subterrâneas",consulta_completa__11[[#This Row],[13 - Ocorrências/Ambientes Atingidos]]),0)</f>
        <v>0</v>
      </c>
      <c r="BO495" s="83" t="str">
        <f t="shared" si="225"/>
        <v/>
      </c>
      <c r="BP495" s="82">
        <f>IFERROR(FIND("Atmosfera",consulta_completa__11[[#This Row],[13 - Ocorrências/Ambientes Atingidos]]),0)</f>
        <v>0</v>
      </c>
      <c r="BQ495" s="83" t="str">
        <f t="shared" si="226"/>
        <v/>
      </c>
      <c r="BR495" s="82">
        <f>IFERROR(FIND("Flora",consulta_completa__11[[#This Row],[13 - Ocorrências/Ambientes Atingidos]]),0)</f>
        <v>0</v>
      </c>
      <c r="BS495" s="83" t="str">
        <f t="shared" si="227"/>
        <v/>
      </c>
      <c r="BT495" s="82">
        <f>IFERROR(FIND("Fauna",consulta_completa__11[[#This Row],[13 - Ocorrências/Ambientes Atingidos]]),0)</f>
        <v>0</v>
      </c>
      <c r="BU495" s="83" t="str">
        <f t="shared" si="228"/>
        <v/>
      </c>
      <c r="BV495" s="82">
        <f>IFERROR(FIND("UC federal",consulta_completa__11[[#This Row],[13 - Ocorrências/Ambientes Atingidos]]),0)</f>
        <v>0</v>
      </c>
      <c r="BW495" s="83" t="str">
        <f t="shared" si="229"/>
        <v/>
      </c>
      <c r="BX495" s="82">
        <f>IFERROR(FIND("UC estadual/municipal",consulta_completa__11[[#This Row],[13 - Ocorrências/Ambientes Atingidos]]),0)</f>
        <v>0</v>
      </c>
      <c r="BY495" s="83" t="str">
        <f t="shared" si="230"/>
        <v/>
      </c>
      <c r="BZ495" s="82">
        <f>IFERROR(FIND("Outro(s)",consulta_completa__11[[#This Row],[13 - Ocorrências/Ambientes Atingidos]]),0)</f>
        <v>0</v>
      </c>
      <c r="CA495" s="83" t="str">
        <f t="shared" si="231"/>
        <v/>
      </c>
      <c r="CB495" s="82">
        <f>IFERROR(FIND("Sem dano",consulta_completa__11[[#This Row],[13 - Ocorrências/Ambientes Atingidos]]),0)</f>
        <v>0</v>
      </c>
      <c r="CC495" s="83" t="str">
        <f t="shared" si="232"/>
        <v/>
      </c>
      <c r="CD495" s="82" t="str">
        <f>IF(consulta_completa__11[[#This Row],[13 - Ocorrências/Ambientes Atingidos]]="","X","")</f>
        <v/>
      </c>
      <c r="CE495" s="84">
        <f>IFERROR(FIND("IBAMA",consulta_completa__11[[#This Row],[14 - Inst. Atuando no Local]]),0)</f>
        <v>0</v>
      </c>
      <c r="CF495" s="84" t="str">
        <f t="shared" si="233"/>
        <v/>
      </c>
      <c r="CG495" s="84">
        <f>IFERROR(FIND("OEMA",consulta_completa__11[[#This Row],[14 - Inst. Atuando no Local]]),0)</f>
        <v>0</v>
      </c>
      <c r="CH495" s="84" t="str">
        <f t="shared" si="234"/>
        <v/>
      </c>
      <c r="CI495" s="84">
        <f>IFERROR(FIND("DEFESA CIVIL",consulta_completa__11[[#This Row],[14 - Inst. Atuando no Local]]),0)</f>
        <v>0</v>
      </c>
      <c r="CJ495" s="84" t="str">
        <f t="shared" si="235"/>
        <v/>
      </c>
      <c r="CK495" s="84">
        <f>IFERROR(FIND("CORPO DE BOMBEIROS",consulta_completa__11[[#This Row],[14 - Inst. Atuando no Local]]),0)</f>
        <v>0</v>
      </c>
      <c r="CL495" s="84" t="str">
        <f t="shared" si="236"/>
        <v/>
      </c>
      <c r="CM495" s="84">
        <f>IFERROR(FIND("POLÍCIA RODOVIÁRIA",consulta_completa__11[[#This Row],[14 - Inst. Atuando no Local]]),0)</f>
        <v>0</v>
      </c>
      <c r="CN495" s="84" t="str">
        <f t="shared" si="237"/>
        <v/>
      </c>
      <c r="CO495" s="84">
        <f>IFERROR(FIND("POLÍCIA MILITAR",consulta_completa__11[[#This Row],[14 - Inst. Atuando no Local]]),0)</f>
        <v>0</v>
      </c>
      <c r="CP495" s="84" t="str">
        <f t="shared" si="238"/>
        <v/>
      </c>
      <c r="CQ495" s="84">
        <f>IFERROR(FIND("POLÍCIA CIVIL",consulta_completa__11[[#This Row],[14 - Inst. Atuando no Local]]),0)</f>
        <v>0</v>
      </c>
      <c r="CR495" s="84" t="str">
        <f t="shared" si="239"/>
        <v/>
      </c>
      <c r="CS495" s="84">
        <f>IFERROR(FIND("MARINHA DO BRASIL",consulta_completa__11[[#This Row],[14 - Inst. Atuando no Local]]),0)</f>
        <v>0</v>
      </c>
      <c r="CT495" s="84" t="str">
        <f t="shared" si="240"/>
        <v/>
      </c>
      <c r="CU495" s="84">
        <f>IFERROR(FIND("EMPRESA ESPECIALIZADA EM ATENDIMENTO",consulta_completa__11[[#This Row],[14 - Inst. Atuando no Local]]),0)</f>
        <v>0</v>
      </c>
      <c r="CV495" s="84" t="str">
        <f t="shared" si="241"/>
        <v/>
      </c>
      <c r="CW495" s="84">
        <f>IFERROR(FIND("IBAMA",consulta_completa__11[[#This Row],[14 - Inst. Atuando no Local]]),0)</f>
        <v>0</v>
      </c>
      <c r="CX495" s="84" t="str">
        <f t="shared" si="242"/>
        <v/>
      </c>
      <c r="CY495" s="84" t="str">
        <f>IF(consulta_completa__11[[#This Row],[14 - Inst. Atuando no Local]]="","X","")</f>
        <v/>
      </c>
      <c r="CZ495" s="84">
        <f>IFERROR(FIND("OUTRA (S)",consulta_completa__11[[#This Row],[14 - Inst. Atuando no Local]]),0)</f>
        <v>0</v>
      </c>
      <c r="DA495" s="84" t="str">
        <f t="shared" si="243"/>
        <v/>
      </c>
      <c r="DB495" s="35" t="str">
        <f t="shared" si="244"/>
        <v>Sim</v>
      </c>
      <c r="DC495" s="35" t="str">
        <f t="shared" si="245"/>
        <v>Não</v>
      </c>
      <c r="DD495" s="35" t="str">
        <f t="shared" si="246"/>
        <v>Sim</v>
      </c>
      <c r="DE495" s="87" t="str">
        <f t="shared" si="248"/>
        <v>Sem informação</v>
      </c>
    </row>
    <row r="496" spans="1:109">
      <c r="A496" s="14">
        <v>202571861230</v>
      </c>
      <c r="B496" s="1">
        <v>45853</v>
      </c>
      <c r="C496" t="s">
        <v>2887</v>
      </c>
      <c r="D496" t="s">
        <v>180</v>
      </c>
      <c r="E496" t="s">
        <v>286</v>
      </c>
      <c r="F496" t="s">
        <v>112</v>
      </c>
      <c r="G496" t="s">
        <v>113</v>
      </c>
      <c r="H496" t="s">
        <v>114</v>
      </c>
      <c r="I496" t="s">
        <v>114</v>
      </c>
      <c r="J496" t="s">
        <v>113</v>
      </c>
      <c r="K496" t="s">
        <v>114</v>
      </c>
      <c r="L496" t="s">
        <v>114</v>
      </c>
      <c r="M496" t="s">
        <v>140</v>
      </c>
      <c r="N496" t="s">
        <v>2139</v>
      </c>
      <c r="O496" t="s">
        <v>185</v>
      </c>
      <c r="P496" t="s">
        <v>355</v>
      </c>
      <c r="Q496" t="s">
        <v>143</v>
      </c>
      <c r="R496" t="s">
        <v>123</v>
      </c>
      <c r="S496" t="s">
        <v>113</v>
      </c>
      <c r="T496" t="s">
        <v>4493</v>
      </c>
      <c r="U496" t="s">
        <v>113</v>
      </c>
      <c r="V496" t="s">
        <v>4494</v>
      </c>
      <c r="Z496" t="s">
        <v>633</v>
      </c>
      <c r="AA496" t="s">
        <v>113</v>
      </c>
      <c r="AB496" t="s">
        <v>4495</v>
      </c>
      <c r="AC496" t="s">
        <v>113</v>
      </c>
      <c r="AD496">
        <v>0</v>
      </c>
      <c r="AE496" t="s">
        <v>113</v>
      </c>
      <c r="AF496" t="s">
        <v>4496</v>
      </c>
      <c r="AG496" t="s">
        <v>113</v>
      </c>
      <c r="AH496" t="s">
        <v>113</v>
      </c>
      <c r="AI496" t="s">
        <v>132</v>
      </c>
      <c r="AJ496" t="s">
        <v>132</v>
      </c>
      <c r="AK496" t="s">
        <v>113</v>
      </c>
      <c r="AL496" t="s">
        <v>4497</v>
      </c>
      <c r="AM496" t="s">
        <v>153</v>
      </c>
      <c r="AN496" t="s">
        <v>154</v>
      </c>
      <c r="AO496" t="s">
        <v>155</v>
      </c>
      <c r="AP496">
        <v>6133161070</v>
      </c>
      <c r="AQ496" t="s">
        <v>156</v>
      </c>
      <c r="AR496" t="s">
        <v>113</v>
      </c>
      <c r="AS496" t="s">
        <v>113</v>
      </c>
      <c r="AT496" t="s">
        <v>113</v>
      </c>
      <c r="AU496" t="s">
        <v>113</v>
      </c>
      <c r="AW496" t="s">
        <v>113</v>
      </c>
      <c r="AX496" s="82">
        <f>IFERROR(FIND("Óbitos/feridos",consulta_completa__11[[#This Row],[13 - Ocorrências/Ambientes Atingidos]]),0)</f>
        <v>0</v>
      </c>
      <c r="AY496" s="83" t="str">
        <f t="shared" si="218"/>
        <v/>
      </c>
      <c r="AZ496" s="82">
        <f>IFERROR(FIND("População afetada/evacuada",consulta_completa__11[[#This Row],[13 - Ocorrências/Ambientes Atingidos]]),0)</f>
        <v>0</v>
      </c>
      <c r="BA496" s="82" t="str">
        <f t="shared" si="219"/>
        <v/>
      </c>
      <c r="BB496" s="82">
        <f>IFERROR(FIND("Suspensão de abastecimento de água",consulta_completa__11[[#This Row],[13 - Ocorrências/Ambientes Atingidos]]),0)</f>
        <v>0</v>
      </c>
      <c r="BC496" s="83" t="str">
        <f t="shared" si="247"/>
        <v/>
      </c>
      <c r="BD496" s="82">
        <f>IFERROR(FIND("Rio/córrego",consulta_completa__11[[#This Row],[13 - Ocorrências/Ambientes Atingidos]]),0)</f>
        <v>0</v>
      </c>
      <c r="BE496" s="83" t="str">
        <f t="shared" si="220"/>
        <v/>
      </c>
      <c r="BF496" s="82">
        <f>IFERROR(FIND("Lago",consulta_completa__11[[#This Row],[13 - Ocorrências/Ambientes Atingidos]]),0)</f>
        <v>0</v>
      </c>
      <c r="BG496" s="83" t="str">
        <f t="shared" si="221"/>
        <v/>
      </c>
      <c r="BH496" s="82">
        <f>IFERROR(FIND("Mar",consulta_completa__11[[#This Row],[13 - Ocorrências/Ambientes Atingidos]]),0)</f>
        <v>0</v>
      </c>
      <c r="BI496" s="83" t="str">
        <f t="shared" si="222"/>
        <v/>
      </c>
      <c r="BJ496" s="82">
        <f>IFERROR(FIND("Praia",consulta_completa__11[[#This Row],[13 - Ocorrências/Ambientes Atingidos]]),0)</f>
        <v>0</v>
      </c>
      <c r="BK496" s="83" t="str">
        <f t="shared" si="223"/>
        <v/>
      </c>
      <c r="BL496" s="82">
        <f>IFERROR(FIND("Solo",consulta_completa__11[[#This Row],[13 - Ocorrências/Ambientes Atingidos]]),0)</f>
        <v>1</v>
      </c>
      <c r="BM496" s="83" t="str">
        <f t="shared" si="224"/>
        <v>X</v>
      </c>
      <c r="BN496" s="82">
        <f>IFERROR(FIND("Águas subterrâneas",consulta_completa__11[[#This Row],[13 - Ocorrências/Ambientes Atingidos]]),0)</f>
        <v>0</v>
      </c>
      <c r="BO496" s="83" t="str">
        <f t="shared" si="225"/>
        <v/>
      </c>
      <c r="BP496" s="82">
        <f>IFERROR(FIND("Atmosfera",consulta_completa__11[[#This Row],[13 - Ocorrências/Ambientes Atingidos]]),0)</f>
        <v>0</v>
      </c>
      <c r="BQ496" s="83" t="str">
        <f t="shared" si="226"/>
        <v/>
      </c>
      <c r="BR496" s="82">
        <f>IFERROR(FIND("Flora",consulta_completa__11[[#This Row],[13 - Ocorrências/Ambientes Atingidos]]),0)</f>
        <v>0</v>
      </c>
      <c r="BS496" s="83" t="str">
        <f t="shared" si="227"/>
        <v/>
      </c>
      <c r="BT496" s="82">
        <f>IFERROR(FIND("Fauna",consulta_completa__11[[#This Row],[13 - Ocorrências/Ambientes Atingidos]]),0)</f>
        <v>0</v>
      </c>
      <c r="BU496" s="83" t="str">
        <f t="shared" si="228"/>
        <v/>
      </c>
      <c r="BV496" s="82">
        <f>IFERROR(FIND("UC federal",consulta_completa__11[[#This Row],[13 - Ocorrências/Ambientes Atingidos]]),0)</f>
        <v>0</v>
      </c>
      <c r="BW496" s="83" t="str">
        <f t="shared" si="229"/>
        <v/>
      </c>
      <c r="BX496" s="82">
        <f>IFERROR(FIND("UC estadual/municipal",consulta_completa__11[[#This Row],[13 - Ocorrências/Ambientes Atingidos]]),0)</f>
        <v>0</v>
      </c>
      <c r="BY496" s="83" t="str">
        <f t="shared" si="230"/>
        <v/>
      </c>
      <c r="BZ496" s="82">
        <f>IFERROR(FIND("Outro(s)",consulta_completa__11[[#This Row],[13 - Ocorrências/Ambientes Atingidos]]),0)</f>
        <v>0</v>
      </c>
      <c r="CA496" s="83" t="str">
        <f t="shared" si="231"/>
        <v/>
      </c>
      <c r="CB496" s="82">
        <f>IFERROR(FIND("Sem dano",consulta_completa__11[[#This Row],[13 - Ocorrências/Ambientes Atingidos]]),0)</f>
        <v>0</v>
      </c>
      <c r="CC496" s="83" t="str">
        <f t="shared" si="232"/>
        <v/>
      </c>
      <c r="CD496" s="82" t="str">
        <f>IF(consulta_completa__11[[#This Row],[13 - Ocorrências/Ambientes Atingidos]]="","X","")</f>
        <v/>
      </c>
      <c r="CE496" s="84">
        <f>IFERROR(FIND("IBAMA",consulta_completa__11[[#This Row],[14 - Inst. Atuando no Local]]),0)</f>
        <v>0</v>
      </c>
      <c r="CF496" s="84" t="str">
        <f t="shared" si="233"/>
        <v/>
      </c>
      <c r="CG496" s="84">
        <f>IFERROR(FIND("OEMA",consulta_completa__11[[#This Row],[14 - Inst. Atuando no Local]]),0)</f>
        <v>0</v>
      </c>
      <c r="CH496" s="84" t="str">
        <f t="shared" si="234"/>
        <v/>
      </c>
      <c r="CI496" s="84">
        <f>IFERROR(FIND("DEFESA CIVIL",consulta_completa__11[[#This Row],[14 - Inst. Atuando no Local]]),0)</f>
        <v>0</v>
      </c>
      <c r="CJ496" s="84" t="str">
        <f t="shared" si="235"/>
        <v/>
      </c>
      <c r="CK496" s="84">
        <f>IFERROR(FIND("CORPO DE BOMBEIROS",consulta_completa__11[[#This Row],[14 - Inst. Atuando no Local]]),0)</f>
        <v>0</v>
      </c>
      <c r="CL496" s="84" t="str">
        <f t="shared" si="236"/>
        <v/>
      </c>
      <c r="CM496" s="84">
        <f>IFERROR(FIND("POLÍCIA RODOVIÁRIA",consulta_completa__11[[#This Row],[14 - Inst. Atuando no Local]]),0)</f>
        <v>0</v>
      </c>
      <c r="CN496" s="84" t="str">
        <f t="shared" si="237"/>
        <v/>
      </c>
      <c r="CO496" s="84">
        <f>IFERROR(FIND("POLÍCIA MILITAR",consulta_completa__11[[#This Row],[14 - Inst. Atuando no Local]]),0)</f>
        <v>0</v>
      </c>
      <c r="CP496" s="84" t="str">
        <f t="shared" si="238"/>
        <v/>
      </c>
      <c r="CQ496" s="84">
        <f>IFERROR(FIND("POLÍCIA CIVIL",consulta_completa__11[[#This Row],[14 - Inst. Atuando no Local]]),0)</f>
        <v>0</v>
      </c>
      <c r="CR496" s="84" t="str">
        <f t="shared" si="239"/>
        <v/>
      </c>
      <c r="CS496" s="84">
        <f>IFERROR(FIND("MARINHA DO BRASIL",consulta_completa__11[[#This Row],[14 - Inst. Atuando no Local]]),0)</f>
        <v>0</v>
      </c>
      <c r="CT496" s="84" t="str">
        <f t="shared" si="240"/>
        <v/>
      </c>
      <c r="CU496" s="84">
        <f>IFERROR(FIND("EMPRESA ESPECIALIZADA EM ATENDIMENTO",consulta_completa__11[[#This Row],[14 - Inst. Atuando no Local]]),0)</f>
        <v>0</v>
      </c>
      <c r="CV496" s="84" t="str">
        <f t="shared" si="241"/>
        <v/>
      </c>
      <c r="CW496" s="84">
        <f>IFERROR(FIND("IBAMA",consulta_completa__11[[#This Row],[14 - Inst. Atuando no Local]]),0)</f>
        <v>0</v>
      </c>
      <c r="CX496" s="84" t="str">
        <f t="shared" si="242"/>
        <v/>
      </c>
      <c r="CY496" s="84" t="str">
        <f>IF(consulta_completa__11[[#This Row],[14 - Inst. Atuando no Local]]="","X","")</f>
        <v/>
      </c>
      <c r="CZ496" s="84">
        <f>IFERROR(FIND("OUTRA (S)",consulta_completa__11[[#This Row],[14 - Inst. Atuando no Local]]),0)</f>
        <v>0</v>
      </c>
      <c r="DA496" s="84" t="str">
        <f t="shared" si="243"/>
        <v/>
      </c>
      <c r="DB496" s="35" t="str">
        <f t="shared" si="244"/>
        <v>Sim</v>
      </c>
      <c r="DC496" s="35" t="str">
        <f t="shared" si="245"/>
        <v>Não</v>
      </c>
      <c r="DD496" s="35" t="str">
        <f t="shared" si="246"/>
        <v>Sim</v>
      </c>
      <c r="DE496" s="87" t="str">
        <f t="shared" si="248"/>
        <v>Sem informação</v>
      </c>
    </row>
    <row r="497" spans="1:109">
      <c r="A497" s="14">
        <v>202571632408</v>
      </c>
      <c r="B497" s="1">
        <v>45854</v>
      </c>
      <c r="C497" t="s">
        <v>1583</v>
      </c>
      <c r="D497" t="s">
        <v>180</v>
      </c>
      <c r="E497" t="s">
        <v>286</v>
      </c>
      <c r="F497" t="s">
        <v>163</v>
      </c>
      <c r="G497" t="s">
        <v>113</v>
      </c>
      <c r="H497" t="s">
        <v>114</v>
      </c>
      <c r="I497" t="s">
        <v>114</v>
      </c>
      <c r="J497" t="s">
        <v>4498</v>
      </c>
      <c r="K497" t="s">
        <v>1099</v>
      </c>
      <c r="L497" t="s">
        <v>166</v>
      </c>
      <c r="M497" t="s">
        <v>629</v>
      </c>
      <c r="N497" t="s">
        <v>119</v>
      </c>
      <c r="O497" t="s">
        <v>120</v>
      </c>
      <c r="P497" t="s">
        <v>121</v>
      </c>
      <c r="Q497" t="s">
        <v>143</v>
      </c>
      <c r="R497" t="s">
        <v>123</v>
      </c>
      <c r="S497" t="s">
        <v>113</v>
      </c>
      <c r="T497" t="s">
        <v>4499</v>
      </c>
      <c r="U497" t="s">
        <v>4500</v>
      </c>
      <c r="V497" t="s">
        <v>4501</v>
      </c>
      <c r="W497" t="b">
        <v>1</v>
      </c>
      <c r="Z497" t="s">
        <v>113</v>
      </c>
      <c r="AA497" t="s">
        <v>4502</v>
      </c>
      <c r="AB497" t="s">
        <v>4503</v>
      </c>
      <c r="AC497" t="s">
        <v>4504</v>
      </c>
      <c r="AD497">
        <v>0</v>
      </c>
      <c r="AE497" t="s">
        <v>4095</v>
      </c>
      <c r="AF497" t="s">
        <v>4096</v>
      </c>
      <c r="AG497" t="s">
        <v>4505</v>
      </c>
      <c r="AH497" t="s">
        <v>131</v>
      </c>
      <c r="AI497" t="s">
        <v>132</v>
      </c>
      <c r="AJ497" t="s">
        <v>132</v>
      </c>
      <c r="AK497" t="s">
        <v>113</v>
      </c>
      <c r="AL497" t="s">
        <v>4506</v>
      </c>
      <c r="AM497" t="s">
        <v>1592</v>
      </c>
      <c r="AN497" t="s">
        <v>1592</v>
      </c>
      <c r="AO497" t="s">
        <v>4507</v>
      </c>
      <c r="AP497">
        <v>31995232231</v>
      </c>
      <c r="AQ497" t="s">
        <v>1594</v>
      </c>
      <c r="AR497" t="s">
        <v>113</v>
      </c>
      <c r="AS497" t="s">
        <v>113</v>
      </c>
      <c r="AT497" t="s">
        <v>113</v>
      </c>
      <c r="AU497" t="s">
        <v>113</v>
      </c>
      <c r="AW497" t="s">
        <v>113</v>
      </c>
      <c r="AX497" s="82">
        <f>IFERROR(FIND("Óbitos/feridos",consulta_completa__11[[#This Row],[13 - Ocorrências/Ambientes Atingidos]]),0)</f>
        <v>0</v>
      </c>
      <c r="AY497" s="83" t="str">
        <f t="shared" si="218"/>
        <v/>
      </c>
      <c r="AZ497" s="82">
        <f>IFERROR(FIND("População afetada/evacuada",consulta_completa__11[[#This Row],[13 - Ocorrências/Ambientes Atingidos]]),0)</f>
        <v>0</v>
      </c>
      <c r="BA497" s="82" t="str">
        <f t="shared" si="219"/>
        <v/>
      </c>
      <c r="BB497" s="82">
        <f>IFERROR(FIND("Suspensão de abastecimento de água",consulta_completa__11[[#This Row],[13 - Ocorrências/Ambientes Atingidos]]),0)</f>
        <v>0</v>
      </c>
      <c r="BC497" s="83" t="str">
        <f t="shared" si="247"/>
        <v/>
      </c>
      <c r="BD497" s="82">
        <f>IFERROR(FIND("Rio/córrego",consulta_completa__11[[#This Row],[13 - Ocorrências/Ambientes Atingidos]]),0)</f>
        <v>0</v>
      </c>
      <c r="BE497" s="83" t="str">
        <f t="shared" si="220"/>
        <v/>
      </c>
      <c r="BF497" s="82">
        <f>IFERROR(FIND("Lago",consulta_completa__11[[#This Row],[13 - Ocorrências/Ambientes Atingidos]]),0)</f>
        <v>0</v>
      </c>
      <c r="BG497" s="83" t="str">
        <f t="shared" si="221"/>
        <v/>
      </c>
      <c r="BH497" s="82">
        <f>IFERROR(FIND("Mar",consulta_completa__11[[#This Row],[13 - Ocorrências/Ambientes Atingidos]]),0)</f>
        <v>0</v>
      </c>
      <c r="BI497" s="83" t="str">
        <f t="shared" si="222"/>
        <v/>
      </c>
      <c r="BJ497" s="82">
        <f>IFERROR(FIND("Praia",consulta_completa__11[[#This Row],[13 - Ocorrências/Ambientes Atingidos]]),0)</f>
        <v>0</v>
      </c>
      <c r="BK497" s="83" t="str">
        <f t="shared" si="223"/>
        <v/>
      </c>
      <c r="BL497" s="82">
        <f>IFERROR(FIND("Solo",consulta_completa__11[[#This Row],[13 - Ocorrências/Ambientes Atingidos]]),0)</f>
        <v>1</v>
      </c>
      <c r="BM497" s="83" t="str">
        <f t="shared" si="224"/>
        <v>X</v>
      </c>
      <c r="BN497" s="82">
        <f>IFERROR(FIND("Águas subterrâneas",consulta_completa__11[[#This Row],[13 - Ocorrências/Ambientes Atingidos]]),0)</f>
        <v>0</v>
      </c>
      <c r="BO497" s="83" t="str">
        <f t="shared" si="225"/>
        <v/>
      </c>
      <c r="BP497" s="82">
        <f>IFERROR(FIND("Atmosfera",consulta_completa__11[[#This Row],[13 - Ocorrências/Ambientes Atingidos]]),0)</f>
        <v>0</v>
      </c>
      <c r="BQ497" s="83" t="str">
        <f t="shared" si="226"/>
        <v/>
      </c>
      <c r="BR497" s="82">
        <f>IFERROR(FIND("Flora",consulta_completa__11[[#This Row],[13 - Ocorrências/Ambientes Atingidos]]),0)</f>
        <v>7</v>
      </c>
      <c r="BS497" s="83" t="str">
        <f t="shared" si="227"/>
        <v>X</v>
      </c>
      <c r="BT497" s="82">
        <f>IFERROR(FIND("Fauna",consulta_completa__11[[#This Row],[13 - Ocorrências/Ambientes Atingidos]]),0)</f>
        <v>0</v>
      </c>
      <c r="BU497" s="83" t="str">
        <f t="shared" si="228"/>
        <v/>
      </c>
      <c r="BV497" s="82">
        <f>IFERROR(FIND("UC federal",consulta_completa__11[[#This Row],[13 - Ocorrências/Ambientes Atingidos]]),0)</f>
        <v>0</v>
      </c>
      <c r="BW497" s="83" t="str">
        <f t="shared" si="229"/>
        <v/>
      </c>
      <c r="BX497" s="82">
        <f>IFERROR(FIND("UC estadual/municipal",consulta_completa__11[[#This Row],[13 - Ocorrências/Ambientes Atingidos]]),0)</f>
        <v>0</v>
      </c>
      <c r="BY497" s="83" t="str">
        <f t="shared" si="230"/>
        <v/>
      </c>
      <c r="BZ497" s="82">
        <f>IFERROR(FIND("Outro(s)",consulta_completa__11[[#This Row],[13 - Ocorrências/Ambientes Atingidos]]),0)</f>
        <v>0</v>
      </c>
      <c r="CA497" s="83" t="str">
        <f t="shared" si="231"/>
        <v/>
      </c>
      <c r="CB497" s="82">
        <f>IFERROR(FIND("Sem dano",consulta_completa__11[[#This Row],[13 - Ocorrências/Ambientes Atingidos]]),0)</f>
        <v>0</v>
      </c>
      <c r="CC497" s="83" t="str">
        <f t="shared" si="232"/>
        <v/>
      </c>
      <c r="CD497" s="82" t="str">
        <f>IF(consulta_completa__11[[#This Row],[13 - Ocorrências/Ambientes Atingidos]]="","X","")</f>
        <v/>
      </c>
      <c r="CE497" s="84">
        <f>IFERROR(FIND("IBAMA",consulta_completa__11[[#This Row],[14 - Inst. Atuando no Local]]),0)</f>
        <v>0</v>
      </c>
      <c r="CF497" s="84" t="str">
        <f t="shared" si="233"/>
        <v/>
      </c>
      <c r="CG497" s="84">
        <f>IFERROR(FIND("OEMA",consulta_completa__11[[#This Row],[14 - Inst. Atuando no Local]]),0)</f>
        <v>0</v>
      </c>
      <c r="CH497" s="84" t="str">
        <f t="shared" si="234"/>
        <v/>
      </c>
      <c r="CI497" s="84">
        <f>IFERROR(FIND("DEFESA CIVIL",consulta_completa__11[[#This Row],[14 - Inst. Atuando no Local]]),0)</f>
        <v>0</v>
      </c>
      <c r="CJ497" s="84" t="str">
        <f t="shared" si="235"/>
        <v/>
      </c>
      <c r="CK497" s="84">
        <f>IFERROR(FIND("CORPO DE BOMBEIROS",consulta_completa__11[[#This Row],[14 - Inst. Atuando no Local]]),0)</f>
        <v>0</v>
      </c>
      <c r="CL497" s="84" t="str">
        <f t="shared" si="236"/>
        <v/>
      </c>
      <c r="CM497" s="84">
        <f>IFERROR(FIND("POLÍCIA RODOVIÁRIA",consulta_completa__11[[#This Row],[14 - Inst. Atuando no Local]]),0)</f>
        <v>0</v>
      </c>
      <c r="CN497" s="84" t="str">
        <f t="shared" si="237"/>
        <v/>
      </c>
      <c r="CO497" s="84">
        <f>IFERROR(FIND("POLÍCIA MILITAR",consulta_completa__11[[#This Row],[14 - Inst. Atuando no Local]]),0)</f>
        <v>0</v>
      </c>
      <c r="CP497" s="84" t="str">
        <f t="shared" si="238"/>
        <v/>
      </c>
      <c r="CQ497" s="84">
        <f>IFERROR(FIND("POLÍCIA CIVIL",consulta_completa__11[[#This Row],[14 - Inst. Atuando no Local]]),0)</f>
        <v>0</v>
      </c>
      <c r="CR497" s="84" t="str">
        <f t="shared" si="239"/>
        <v/>
      </c>
      <c r="CS497" s="84">
        <f>IFERROR(FIND("MARINHA DO BRASIL",consulta_completa__11[[#This Row],[14 - Inst. Atuando no Local]]),0)</f>
        <v>0</v>
      </c>
      <c r="CT497" s="84" t="str">
        <f t="shared" si="240"/>
        <v/>
      </c>
      <c r="CU497" s="84">
        <f>IFERROR(FIND("EMPRESA ESPECIALIZADA EM ATENDIMENTO",consulta_completa__11[[#This Row],[14 - Inst. Atuando no Local]]),0)</f>
        <v>0</v>
      </c>
      <c r="CV497" s="84" t="str">
        <f t="shared" si="241"/>
        <v/>
      </c>
      <c r="CW497" s="84">
        <f>IFERROR(FIND("IBAMA",consulta_completa__11[[#This Row],[14 - Inst. Atuando no Local]]),0)</f>
        <v>0</v>
      </c>
      <c r="CX497" s="84" t="str">
        <f t="shared" si="242"/>
        <v/>
      </c>
      <c r="CY497" s="84" t="str">
        <f>IF(consulta_completa__11[[#This Row],[14 - Inst. Atuando no Local]]="","X","")</f>
        <v/>
      </c>
      <c r="CZ497" s="84">
        <f>IFERROR(FIND("OUTRA (S)",consulta_completa__11[[#This Row],[14 - Inst. Atuando no Local]]),0)</f>
        <v>0</v>
      </c>
      <c r="DA497" s="84" t="str">
        <f t="shared" si="243"/>
        <v/>
      </c>
      <c r="DB497" s="35" t="str">
        <f t="shared" si="244"/>
        <v>Sim</v>
      </c>
      <c r="DC497" s="35" t="str">
        <f t="shared" si="245"/>
        <v>Não</v>
      </c>
      <c r="DD497" s="35" t="str">
        <f t="shared" si="246"/>
        <v>Sim</v>
      </c>
      <c r="DE497" s="87" t="str">
        <f t="shared" si="248"/>
        <v>Sem informação</v>
      </c>
    </row>
    <row r="498" spans="1:109">
      <c r="A498" s="14">
        <v>202572157655</v>
      </c>
      <c r="B498" s="1">
        <v>45854</v>
      </c>
      <c r="C498" t="s">
        <v>4508</v>
      </c>
      <c r="D498" t="s">
        <v>180</v>
      </c>
      <c r="E498" t="s">
        <v>286</v>
      </c>
      <c r="F498" t="s">
        <v>112</v>
      </c>
      <c r="G498" t="s">
        <v>113</v>
      </c>
      <c r="H498" t="s">
        <v>114</v>
      </c>
      <c r="I498" t="s">
        <v>114</v>
      </c>
      <c r="J498" t="s">
        <v>4509</v>
      </c>
      <c r="K498" t="s">
        <v>113</v>
      </c>
      <c r="L498" t="s">
        <v>113</v>
      </c>
      <c r="M498" t="s">
        <v>810</v>
      </c>
      <c r="N498" t="s">
        <v>113</v>
      </c>
      <c r="O498" t="s">
        <v>185</v>
      </c>
      <c r="P498" t="s">
        <v>121</v>
      </c>
      <c r="Q498" t="s">
        <v>167</v>
      </c>
      <c r="R498" t="s">
        <v>123</v>
      </c>
      <c r="S498" t="s">
        <v>113</v>
      </c>
      <c r="T498" t="s">
        <v>4510</v>
      </c>
      <c r="U498" t="s">
        <v>291</v>
      </c>
      <c r="V498" t="s">
        <v>4511</v>
      </c>
      <c r="Z498" t="s">
        <v>3041</v>
      </c>
      <c r="AA498" t="s">
        <v>4512</v>
      </c>
      <c r="AB498" t="s">
        <v>113</v>
      </c>
      <c r="AC498" t="s">
        <v>113</v>
      </c>
      <c r="AE498" t="s">
        <v>113</v>
      </c>
      <c r="AF498" t="s">
        <v>113</v>
      </c>
      <c r="AG498" t="s">
        <v>113</v>
      </c>
      <c r="AH498" t="s">
        <v>113</v>
      </c>
      <c r="AI498" t="s">
        <v>132</v>
      </c>
      <c r="AJ498" t="s">
        <v>132</v>
      </c>
      <c r="AK498" t="s">
        <v>113</v>
      </c>
      <c r="AL498" t="s">
        <v>4513</v>
      </c>
      <c r="AM498" t="s">
        <v>153</v>
      </c>
      <c r="AN498" t="s">
        <v>154</v>
      </c>
      <c r="AO498" t="s">
        <v>155</v>
      </c>
      <c r="AP498">
        <v>6133161070</v>
      </c>
      <c r="AQ498" t="s">
        <v>156</v>
      </c>
      <c r="AR498" t="s">
        <v>113</v>
      </c>
      <c r="AS498" t="s">
        <v>113</v>
      </c>
      <c r="AT498" t="s">
        <v>113</v>
      </c>
      <c r="AU498" t="s">
        <v>113</v>
      </c>
      <c r="AW498" t="s">
        <v>113</v>
      </c>
      <c r="AX498" s="82">
        <f>IFERROR(FIND("Óbitos/feridos",consulta_completa__11[[#This Row],[13 - Ocorrências/Ambientes Atingidos]]),0)</f>
        <v>0</v>
      </c>
      <c r="AY498" s="83" t="str">
        <f t="shared" si="218"/>
        <v/>
      </c>
      <c r="AZ498" s="82">
        <f>IFERROR(FIND("População afetada/evacuada",consulta_completa__11[[#This Row],[13 - Ocorrências/Ambientes Atingidos]]),0)</f>
        <v>0</v>
      </c>
      <c r="BA498" s="82" t="str">
        <f t="shared" si="219"/>
        <v/>
      </c>
      <c r="BB498" s="82">
        <f>IFERROR(FIND("Suspensão de abastecimento de água",consulta_completa__11[[#This Row],[13 - Ocorrências/Ambientes Atingidos]]),0)</f>
        <v>0</v>
      </c>
      <c r="BC498" s="83" t="str">
        <f t="shared" si="247"/>
        <v/>
      </c>
      <c r="BD498" s="82">
        <f>IFERROR(FIND("Rio/córrego",consulta_completa__11[[#This Row],[13 - Ocorrências/Ambientes Atingidos]]),0)</f>
        <v>1</v>
      </c>
      <c r="BE498" s="83" t="str">
        <f t="shared" si="220"/>
        <v>X</v>
      </c>
      <c r="BF498" s="82">
        <f>IFERROR(FIND("Lago",consulta_completa__11[[#This Row],[13 - Ocorrências/Ambientes Atingidos]]),0)</f>
        <v>0</v>
      </c>
      <c r="BG498" s="83" t="str">
        <f t="shared" si="221"/>
        <v/>
      </c>
      <c r="BH498" s="82">
        <f>IFERROR(FIND("Mar",consulta_completa__11[[#This Row],[13 - Ocorrências/Ambientes Atingidos]]),0)</f>
        <v>0</v>
      </c>
      <c r="BI498" s="83" t="str">
        <f t="shared" si="222"/>
        <v/>
      </c>
      <c r="BJ498" s="82">
        <f>IFERROR(FIND("Praia",consulta_completa__11[[#This Row],[13 - Ocorrências/Ambientes Atingidos]]),0)</f>
        <v>0</v>
      </c>
      <c r="BK498" s="83" t="str">
        <f t="shared" si="223"/>
        <v/>
      </c>
      <c r="BL498" s="82">
        <f>IFERROR(FIND("Solo",consulta_completa__11[[#This Row],[13 - Ocorrências/Ambientes Atingidos]]),0)</f>
        <v>14</v>
      </c>
      <c r="BM498" s="83" t="str">
        <f t="shared" si="224"/>
        <v>X</v>
      </c>
      <c r="BN498" s="82">
        <f>IFERROR(FIND("Águas subterrâneas",consulta_completa__11[[#This Row],[13 - Ocorrências/Ambientes Atingidos]]),0)</f>
        <v>0</v>
      </c>
      <c r="BO498" s="83" t="str">
        <f t="shared" si="225"/>
        <v/>
      </c>
      <c r="BP498" s="82">
        <f>IFERROR(FIND("Atmosfera",consulta_completa__11[[#This Row],[13 - Ocorrências/Ambientes Atingidos]]),0)</f>
        <v>0</v>
      </c>
      <c r="BQ498" s="83" t="str">
        <f t="shared" si="226"/>
        <v/>
      </c>
      <c r="BR498" s="82">
        <f>IFERROR(FIND("Flora",consulta_completa__11[[#This Row],[13 - Ocorrências/Ambientes Atingidos]]),0)</f>
        <v>0</v>
      </c>
      <c r="BS498" s="83" t="str">
        <f t="shared" si="227"/>
        <v/>
      </c>
      <c r="BT498" s="82">
        <f>IFERROR(FIND("Fauna",consulta_completa__11[[#This Row],[13 - Ocorrências/Ambientes Atingidos]]),0)</f>
        <v>0</v>
      </c>
      <c r="BU498" s="83" t="str">
        <f t="shared" si="228"/>
        <v/>
      </c>
      <c r="BV498" s="82">
        <f>IFERROR(FIND("UC federal",consulta_completa__11[[#This Row],[13 - Ocorrências/Ambientes Atingidos]]),0)</f>
        <v>0</v>
      </c>
      <c r="BW498" s="83" t="str">
        <f t="shared" si="229"/>
        <v/>
      </c>
      <c r="BX498" s="82">
        <f>IFERROR(FIND("UC estadual/municipal",consulta_completa__11[[#This Row],[13 - Ocorrências/Ambientes Atingidos]]),0)</f>
        <v>0</v>
      </c>
      <c r="BY498" s="83" t="str">
        <f t="shared" si="230"/>
        <v/>
      </c>
      <c r="BZ498" s="82">
        <f>IFERROR(FIND("Outro(s)",consulta_completa__11[[#This Row],[13 - Ocorrências/Ambientes Atingidos]]),0)</f>
        <v>0</v>
      </c>
      <c r="CA498" s="83" t="str">
        <f t="shared" si="231"/>
        <v/>
      </c>
      <c r="CB498" s="82">
        <f>IFERROR(FIND("Sem dano",consulta_completa__11[[#This Row],[13 - Ocorrências/Ambientes Atingidos]]),0)</f>
        <v>0</v>
      </c>
      <c r="CC498" s="83" t="str">
        <f t="shared" si="232"/>
        <v/>
      </c>
      <c r="CD498" s="82" t="str">
        <f>IF(consulta_completa__11[[#This Row],[13 - Ocorrências/Ambientes Atingidos]]="","X","")</f>
        <v/>
      </c>
      <c r="CE498" s="84">
        <f>IFERROR(FIND("IBAMA",consulta_completa__11[[#This Row],[14 - Inst. Atuando no Local]]),0)</f>
        <v>0</v>
      </c>
      <c r="CF498" s="84" t="str">
        <f t="shared" si="233"/>
        <v/>
      </c>
      <c r="CG498" s="84">
        <f>IFERROR(FIND("OEMA",consulta_completa__11[[#This Row],[14 - Inst. Atuando no Local]]),0)</f>
        <v>0</v>
      </c>
      <c r="CH498" s="84" t="str">
        <f t="shared" si="234"/>
        <v/>
      </c>
      <c r="CI498" s="84">
        <f>IFERROR(FIND("DEFESA CIVIL",consulta_completa__11[[#This Row],[14 - Inst. Atuando no Local]]),0)</f>
        <v>0</v>
      </c>
      <c r="CJ498" s="84" t="str">
        <f t="shared" si="235"/>
        <v/>
      </c>
      <c r="CK498" s="84">
        <f>IFERROR(FIND("CORPO DE BOMBEIROS",consulta_completa__11[[#This Row],[14 - Inst. Atuando no Local]]),0)</f>
        <v>0</v>
      </c>
      <c r="CL498" s="84" t="str">
        <f t="shared" si="236"/>
        <v/>
      </c>
      <c r="CM498" s="84">
        <f>IFERROR(FIND("POLÍCIA RODOVIÁRIA",consulta_completa__11[[#This Row],[14 - Inst. Atuando no Local]]),0)</f>
        <v>0</v>
      </c>
      <c r="CN498" s="84" t="str">
        <f t="shared" si="237"/>
        <v/>
      </c>
      <c r="CO498" s="84">
        <f>IFERROR(FIND("POLÍCIA MILITAR",consulta_completa__11[[#This Row],[14 - Inst. Atuando no Local]]),0)</f>
        <v>0</v>
      </c>
      <c r="CP498" s="84" t="str">
        <f t="shared" si="238"/>
        <v/>
      </c>
      <c r="CQ498" s="84">
        <f>IFERROR(FIND("POLÍCIA CIVIL",consulta_completa__11[[#This Row],[14 - Inst. Atuando no Local]]),0)</f>
        <v>0</v>
      </c>
      <c r="CR498" s="84" t="str">
        <f t="shared" si="239"/>
        <v/>
      </c>
      <c r="CS498" s="84">
        <f>IFERROR(FIND("MARINHA DO BRASIL",consulta_completa__11[[#This Row],[14 - Inst. Atuando no Local]]),0)</f>
        <v>0</v>
      </c>
      <c r="CT498" s="84" t="str">
        <f t="shared" si="240"/>
        <v/>
      </c>
      <c r="CU498" s="84">
        <f>IFERROR(FIND("EMPRESA ESPECIALIZADA EM ATENDIMENTO",consulta_completa__11[[#This Row],[14 - Inst. Atuando no Local]]),0)</f>
        <v>0</v>
      </c>
      <c r="CV498" s="84" t="str">
        <f t="shared" si="241"/>
        <v/>
      </c>
      <c r="CW498" s="84">
        <f>IFERROR(FIND("IBAMA",consulta_completa__11[[#This Row],[14 - Inst. Atuando no Local]]),0)</f>
        <v>0</v>
      </c>
      <c r="CX498" s="84" t="str">
        <f t="shared" si="242"/>
        <v/>
      </c>
      <c r="CY498" s="84" t="str">
        <f>IF(consulta_completa__11[[#This Row],[14 - Inst. Atuando no Local]]="","X","")</f>
        <v>X</v>
      </c>
      <c r="CZ498" s="84">
        <f>IFERROR(FIND("OUTRA (S)",consulta_completa__11[[#This Row],[14 - Inst. Atuando no Local]]),0)</f>
        <v>0</v>
      </c>
      <c r="DA498" s="84" t="str">
        <f t="shared" si="243"/>
        <v/>
      </c>
      <c r="DB498" s="35" t="str">
        <f t="shared" si="244"/>
        <v>Sim</v>
      </c>
      <c r="DC498" s="35" t="str">
        <f t="shared" si="245"/>
        <v>Não</v>
      </c>
      <c r="DD498" s="35" t="str">
        <f t="shared" si="246"/>
        <v>Sim</v>
      </c>
      <c r="DE498" s="87" t="str">
        <f t="shared" si="248"/>
        <v>Sem informação</v>
      </c>
    </row>
    <row r="499" spans="1:109">
      <c r="A499" s="14">
        <v>202571736054</v>
      </c>
      <c r="B499" s="1">
        <v>45855</v>
      </c>
      <c r="C499" t="s">
        <v>3780</v>
      </c>
      <c r="D499" t="s">
        <v>180</v>
      </c>
      <c r="E499" t="s">
        <v>1470</v>
      </c>
      <c r="F499" t="s">
        <v>139</v>
      </c>
      <c r="G499" t="s">
        <v>885</v>
      </c>
      <c r="H499" t="s">
        <v>113</v>
      </c>
      <c r="I499" t="s">
        <v>113</v>
      </c>
      <c r="J499" t="s">
        <v>113</v>
      </c>
      <c r="K499" t="s">
        <v>114</v>
      </c>
      <c r="L499" t="s">
        <v>114</v>
      </c>
      <c r="M499" t="s">
        <v>139</v>
      </c>
      <c r="N499" t="s">
        <v>119</v>
      </c>
      <c r="O499" t="s">
        <v>239</v>
      </c>
      <c r="P499" t="s">
        <v>142</v>
      </c>
      <c r="Q499" t="s">
        <v>143</v>
      </c>
      <c r="R499" t="s">
        <v>123</v>
      </c>
      <c r="S499" t="s">
        <v>113</v>
      </c>
      <c r="T499" t="s">
        <v>113</v>
      </c>
      <c r="U499" t="s">
        <v>4514</v>
      </c>
      <c r="V499" t="s">
        <v>2446</v>
      </c>
      <c r="Z499" t="s">
        <v>4515</v>
      </c>
      <c r="AA499" t="s">
        <v>4516</v>
      </c>
      <c r="AB499" t="s">
        <v>1474</v>
      </c>
      <c r="AC499" t="s">
        <v>1475</v>
      </c>
      <c r="AD499">
        <v>1</v>
      </c>
      <c r="AE499" t="s">
        <v>2448</v>
      </c>
      <c r="AF499" t="s">
        <v>2449</v>
      </c>
      <c r="AG499" t="s">
        <v>2450</v>
      </c>
      <c r="AH499" t="s">
        <v>131</v>
      </c>
      <c r="AI499" t="s">
        <v>131</v>
      </c>
      <c r="AJ499" t="s">
        <v>131</v>
      </c>
      <c r="AK499" t="s">
        <v>4517</v>
      </c>
      <c r="AL499" t="s">
        <v>4518</v>
      </c>
      <c r="AM499" t="s">
        <v>1480</v>
      </c>
      <c r="AN499" t="s">
        <v>113</v>
      </c>
      <c r="AO499" t="s">
        <v>113</v>
      </c>
      <c r="AQ499" t="s">
        <v>1481</v>
      </c>
      <c r="AR499" t="s">
        <v>113</v>
      </c>
      <c r="AS499" t="s">
        <v>113</v>
      </c>
      <c r="AT499" t="s">
        <v>2452</v>
      </c>
      <c r="AU499" t="s">
        <v>2453</v>
      </c>
      <c r="AW499" t="s">
        <v>637</v>
      </c>
      <c r="AX499" s="82">
        <f>IFERROR(FIND("Óbitos/feridos",consulta_completa__11[[#This Row],[13 - Ocorrências/Ambientes Atingidos]]),0)</f>
        <v>0</v>
      </c>
      <c r="AY499" s="83" t="str">
        <f t="shared" si="218"/>
        <v/>
      </c>
      <c r="AZ499" s="82">
        <f>IFERROR(FIND("População afetada/evacuada",consulta_completa__11[[#This Row],[13 - Ocorrências/Ambientes Atingidos]]),0)</f>
        <v>0</v>
      </c>
      <c r="BA499" s="82" t="str">
        <f t="shared" si="219"/>
        <v/>
      </c>
      <c r="BB499" s="82">
        <f>IFERROR(FIND("Suspensão de abastecimento de água",consulta_completa__11[[#This Row],[13 - Ocorrências/Ambientes Atingidos]]),0)</f>
        <v>0</v>
      </c>
      <c r="BC499" s="83" t="str">
        <f t="shared" si="247"/>
        <v/>
      </c>
      <c r="BD499" s="82">
        <f>IFERROR(FIND("Rio/córrego",consulta_completa__11[[#This Row],[13 - Ocorrências/Ambientes Atingidos]]),0)</f>
        <v>0</v>
      </c>
      <c r="BE499" s="83" t="str">
        <f t="shared" si="220"/>
        <v/>
      </c>
      <c r="BF499" s="82">
        <f>IFERROR(FIND("Lago",consulta_completa__11[[#This Row],[13 - Ocorrências/Ambientes Atingidos]]),0)</f>
        <v>0</v>
      </c>
      <c r="BG499" s="83" t="str">
        <f t="shared" si="221"/>
        <v/>
      </c>
      <c r="BH499" s="82">
        <f>IFERROR(FIND("Mar",consulta_completa__11[[#This Row],[13 - Ocorrências/Ambientes Atingidos]]),0)</f>
        <v>0</v>
      </c>
      <c r="BI499" s="83" t="str">
        <f t="shared" si="222"/>
        <v/>
      </c>
      <c r="BJ499" s="82">
        <f>IFERROR(FIND("Praia",consulta_completa__11[[#This Row],[13 - Ocorrências/Ambientes Atingidos]]),0)</f>
        <v>0</v>
      </c>
      <c r="BK499" s="83" t="str">
        <f t="shared" si="223"/>
        <v/>
      </c>
      <c r="BL499" s="82">
        <f>IFERROR(FIND("Solo",consulta_completa__11[[#This Row],[13 - Ocorrências/Ambientes Atingidos]]),0)</f>
        <v>0</v>
      </c>
      <c r="BM499" s="83" t="str">
        <f t="shared" si="224"/>
        <v/>
      </c>
      <c r="BN499" s="82">
        <f>IFERROR(FIND("Águas subterrâneas",consulta_completa__11[[#This Row],[13 - Ocorrências/Ambientes Atingidos]]),0)</f>
        <v>0</v>
      </c>
      <c r="BO499" s="83" t="str">
        <f t="shared" si="225"/>
        <v/>
      </c>
      <c r="BP499" s="82">
        <f>IFERROR(FIND("Atmosfera",consulta_completa__11[[#This Row],[13 - Ocorrências/Ambientes Atingidos]]),0)</f>
        <v>0</v>
      </c>
      <c r="BQ499" s="83" t="str">
        <f t="shared" si="226"/>
        <v/>
      </c>
      <c r="BR499" s="82">
        <f>IFERROR(FIND("Flora",consulta_completa__11[[#This Row],[13 - Ocorrências/Ambientes Atingidos]]),0)</f>
        <v>0</v>
      </c>
      <c r="BS499" s="83" t="str">
        <f t="shared" si="227"/>
        <v/>
      </c>
      <c r="BT499" s="82">
        <f>IFERROR(FIND("Fauna",consulta_completa__11[[#This Row],[13 - Ocorrências/Ambientes Atingidos]]),0)</f>
        <v>0</v>
      </c>
      <c r="BU499" s="83" t="str">
        <f t="shared" si="228"/>
        <v/>
      </c>
      <c r="BV499" s="82">
        <f>IFERROR(FIND("UC federal",consulta_completa__11[[#This Row],[13 - Ocorrências/Ambientes Atingidos]]),0)</f>
        <v>0</v>
      </c>
      <c r="BW499" s="83" t="str">
        <f t="shared" si="229"/>
        <v/>
      </c>
      <c r="BX499" s="82">
        <f>IFERROR(FIND("UC estadual/municipal",consulta_completa__11[[#This Row],[13 - Ocorrências/Ambientes Atingidos]]),0)</f>
        <v>0</v>
      </c>
      <c r="BY499" s="83" t="str">
        <f t="shared" si="230"/>
        <v/>
      </c>
      <c r="BZ499" s="82">
        <f>IFERROR(FIND("Outro(s)",consulta_completa__11[[#This Row],[13 - Ocorrências/Ambientes Atingidos]]),0)</f>
        <v>1</v>
      </c>
      <c r="CA499" s="83" t="str">
        <f t="shared" si="231"/>
        <v>X</v>
      </c>
      <c r="CB499" s="82">
        <f>IFERROR(FIND("Sem dano",consulta_completa__11[[#This Row],[13 - Ocorrências/Ambientes Atingidos]]),0)</f>
        <v>0</v>
      </c>
      <c r="CC499" s="83" t="str">
        <f t="shared" si="232"/>
        <v/>
      </c>
      <c r="CD499" s="82" t="str">
        <f>IF(consulta_completa__11[[#This Row],[13 - Ocorrências/Ambientes Atingidos]]="","X","")</f>
        <v/>
      </c>
      <c r="CE499" s="84">
        <f>IFERROR(FIND("IBAMA",consulta_completa__11[[#This Row],[14 - Inst. Atuando no Local]]),0)</f>
        <v>0</v>
      </c>
      <c r="CF499" s="84" t="str">
        <f t="shared" si="233"/>
        <v/>
      </c>
      <c r="CG499" s="84">
        <f>IFERROR(FIND("OEMA",consulta_completa__11[[#This Row],[14 - Inst. Atuando no Local]]),0)</f>
        <v>0</v>
      </c>
      <c r="CH499" s="84" t="str">
        <f t="shared" si="234"/>
        <v/>
      </c>
      <c r="CI499" s="84">
        <f>IFERROR(FIND("DEFESA CIVIL",consulta_completa__11[[#This Row],[14 - Inst. Atuando no Local]]),0)</f>
        <v>0</v>
      </c>
      <c r="CJ499" s="84" t="str">
        <f t="shared" si="235"/>
        <v/>
      </c>
      <c r="CK499" s="84">
        <f>IFERROR(FIND("CORPO DE BOMBEIROS",consulta_completa__11[[#This Row],[14 - Inst. Atuando no Local]]),0)</f>
        <v>0</v>
      </c>
      <c r="CL499" s="84" t="str">
        <f t="shared" si="236"/>
        <v/>
      </c>
      <c r="CM499" s="84">
        <f>IFERROR(FIND("POLÍCIA RODOVIÁRIA",consulta_completa__11[[#This Row],[14 - Inst. Atuando no Local]]),0)</f>
        <v>0</v>
      </c>
      <c r="CN499" s="84" t="str">
        <f t="shared" si="237"/>
        <v/>
      </c>
      <c r="CO499" s="84">
        <f>IFERROR(FIND("POLÍCIA MILITAR",consulta_completa__11[[#This Row],[14 - Inst. Atuando no Local]]),0)</f>
        <v>0</v>
      </c>
      <c r="CP499" s="84" t="str">
        <f t="shared" si="238"/>
        <v/>
      </c>
      <c r="CQ499" s="84">
        <f>IFERROR(FIND("POLÍCIA CIVIL",consulta_completa__11[[#This Row],[14 - Inst. Atuando no Local]]),0)</f>
        <v>0</v>
      </c>
      <c r="CR499" s="84" t="str">
        <f t="shared" si="239"/>
        <v/>
      </c>
      <c r="CS499" s="84">
        <f>IFERROR(FIND("MARINHA DO BRASIL",consulta_completa__11[[#This Row],[14 - Inst. Atuando no Local]]),0)</f>
        <v>0</v>
      </c>
      <c r="CT499" s="84" t="str">
        <f t="shared" si="240"/>
        <v/>
      </c>
      <c r="CU499" s="84">
        <f>IFERROR(FIND("EMPRESA ESPECIALIZADA EM ATENDIMENTO",consulta_completa__11[[#This Row],[14 - Inst. Atuando no Local]]),0)</f>
        <v>0</v>
      </c>
      <c r="CV499" s="84" t="str">
        <f t="shared" si="241"/>
        <v/>
      </c>
      <c r="CW499" s="84">
        <f>IFERROR(FIND("IBAMA",consulta_completa__11[[#This Row],[14 - Inst. Atuando no Local]]),0)</f>
        <v>0</v>
      </c>
      <c r="CX499" s="84" t="str">
        <f t="shared" si="242"/>
        <v/>
      </c>
      <c r="CY499" s="84" t="str">
        <f>IF(consulta_completa__11[[#This Row],[14 - Inst. Atuando no Local]]="","X","")</f>
        <v/>
      </c>
      <c r="CZ499" s="84">
        <f>IFERROR(FIND("OUTRA (S)",consulta_completa__11[[#This Row],[14 - Inst. Atuando no Local]]),0)</f>
        <v>0</v>
      </c>
      <c r="DA499" s="84" t="str">
        <f t="shared" si="243"/>
        <v/>
      </c>
      <c r="DB499" s="35" t="str">
        <f t="shared" si="244"/>
        <v>Sim</v>
      </c>
      <c r="DC499" s="35" t="str">
        <f t="shared" si="245"/>
        <v>Não</v>
      </c>
      <c r="DD499" s="35" t="str">
        <f t="shared" si="246"/>
        <v>Sim</v>
      </c>
      <c r="DE499" s="87" t="str">
        <f t="shared" si="248"/>
        <v>Federal</v>
      </c>
    </row>
    <row r="500" spans="1:109">
      <c r="A500" s="14">
        <v>202571846822</v>
      </c>
      <c r="B500" s="1">
        <v>45855</v>
      </c>
      <c r="C500" t="s">
        <v>109</v>
      </c>
      <c r="D500" t="s">
        <v>110</v>
      </c>
      <c r="E500" t="s">
        <v>139</v>
      </c>
      <c r="F500" t="s">
        <v>112</v>
      </c>
      <c r="G500" t="s">
        <v>113</v>
      </c>
      <c r="H500" t="s">
        <v>114</v>
      </c>
      <c r="I500" t="s">
        <v>114</v>
      </c>
      <c r="J500" t="s">
        <v>321</v>
      </c>
      <c r="K500" t="s">
        <v>4519</v>
      </c>
      <c r="L500" t="s">
        <v>323</v>
      </c>
      <c r="M500" t="s">
        <v>118</v>
      </c>
      <c r="N500" t="s">
        <v>119</v>
      </c>
      <c r="O500" t="s">
        <v>228</v>
      </c>
      <c r="P500" t="s">
        <v>142</v>
      </c>
      <c r="Q500" t="s">
        <v>230</v>
      </c>
      <c r="R500" t="s">
        <v>123</v>
      </c>
      <c r="S500" t="s">
        <v>201</v>
      </c>
      <c r="T500" t="s">
        <v>4520</v>
      </c>
      <c r="U500" t="s">
        <v>4521</v>
      </c>
      <c r="V500" t="s">
        <v>4522</v>
      </c>
      <c r="Z500" t="s">
        <v>4523</v>
      </c>
      <c r="AA500" t="s">
        <v>113</v>
      </c>
      <c r="AB500" t="s">
        <v>206</v>
      </c>
      <c r="AC500" t="s">
        <v>207</v>
      </c>
      <c r="AD500">
        <v>1</v>
      </c>
      <c r="AE500" t="s">
        <v>206</v>
      </c>
      <c r="AF500" t="s">
        <v>113</v>
      </c>
      <c r="AG500" t="s">
        <v>113</v>
      </c>
      <c r="AH500" t="s">
        <v>131</v>
      </c>
      <c r="AI500" t="s">
        <v>132</v>
      </c>
      <c r="AJ500" t="s">
        <v>131</v>
      </c>
      <c r="AK500" t="s">
        <v>4524</v>
      </c>
      <c r="AL500" t="s">
        <v>4525</v>
      </c>
      <c r="AM500" t="s">
        <v>210</v>
      </c>
      <c r="AN500" t="s">
        <v>113</v>
      </c>
      <c r="AO500" t="s">
        <v>113</v>
      </c>
      <c r="AQ500" t="s">
        <v>211</v>
      </c>
      <c r="AR500" t="s">
        <v>113</v>
      </c>
      <c r="AS500" t="s">
        <v>113</v>
      </c>
      <c r="AT500" t="s">
        <v>113</v>
      </c>
      <c r="AU500" t="s">
        <v>113</v>
      </c>
      <c r="AW500" t="s">
        <v>113</v>
      </c>
      <c r="AX500" s="82">
        <f>IFERROR(FIND("Óbitos/feridos",consulta_completa__11[[#This Row],[13 - Ocorrências/Ambientes Atingidos]]),0)</f>
        <v>0</v>
      </c>
      <c r="AY500" s="83" t="str">
        <f t="shared" si="218"/>
        <v/>
      </c>
      <c r="AZ500" s="82">
        <f>IFERROR(FIND("População afetada/evacuada",consulta_completa__11[[#This Row],[13 - Ocorrências/Ambientes Atingidos]]),0)</f>
        <v>0</v>
      </c>
      <c r="BA500" s="82" t="str">
        <f t="shared" si="219"/>
        <v/>
      </c>
      <c r="BB500" s="82">
        <f>IFERROR(FIND("Suspensão de abastecimento de água",consulta_completa__11[[#This Row],[13 - Ocorrências/Ambientes Atingidos]]),0)</f>
        <v>0</v>
      </c>
      <c r="BC500" s="83" t="str">
        <f t="shared" si="247"/>
        <v/>
      </c>
      <c r="BD500" s="82">
        <f>IFERROR(FIND("Rio/córrego",consulta_completa__11[[#This Row],[13 - Ocorrências/Ambientes Atingidos]]),0)</f>
        <v>0</v>
      </c>
      <c r="BE500" s="83" t="str">
        <f t="shared" si="220"/>
        <v/>
      </c>
      <c r="BF500" s="82">
        <f>IFERROR(FIND("Lago",consulta_completa__11[[#This Row],[13 - Ocorrências/Ambientes Atingidos]]),0)</f>
        <v>0</v>
      </c>
      <c r="BG500" s="83" t="str">
        <f t="shared" si="221"/>
        <v/>
      </c>
      <c r="BH500" s="82">
        <f>IFERROR(FIND("Mar",consulta_completa__11[[#This Row],[13 - Ocorrências/Ambientes Atingidos]]),0)</f>
        <v>1</v>
      </c>
      <c r="BI500" s="83" t="str">
        <f t="shared" si="222"/>
        <v>X</v>
      </c>
      <c r="BJ500" s="82">
        <f>IFERROR(FIND("Praia",consulta_completa__11[[#This Row],[13 - Ocorrências/Ambientes Atingidos]]),0)</f>
        <v>0</v>
      </c>
      <c r="BK500" s="83" t="str">
        <f t="shared" si="223"/>
        <v/>
      </c>
      <c r="BL500" s="82">
        <f>IFERROR(FIND("Solo",consulta_completa__11[[#This Row],[13 - Ocorrências/Ambientes Atingidos]]),0)</f>
        <v>0</v>
      </c>
      <c r="BM500" s="83" t="str">
        <f t="shared" si="224"/>
        <v/>
      </c>
      <c r="BN500" s="82">
        <f>IFERROR(FIND("Águas subterrâneas",consulta_completa__11[[#This Row],[13 - Ocorrências/Ambientes Atingidos]]),0)</f>
        <v>0</v>
      </c>
      <c r="BO500" s="83" t="str">
        <f t="shared" si="225"/>
        <v/>
      </c>
      <c r="BP500" s="82">
        <f>IFERROR(FIND("Atmosfera",consulta_completa__11[[#This Row],[13 - Ocorrências/Ambientes Atingidos]]),0)</f>
        <v>0</v>
      </c>
      <c r="BQ500" s="83" t="str">
        <f t="shared" si="226"/>
        <v/>
      </c>
      <c r="BR500" s="82">
        <f>IFERROR(FIND("Flora",consulta_completa__11[[#This Row],[13 - Ocorrências/Ambientes Atingidos]]),0)</f>
        <v>0</v>
      </c>
      <c r="BS500" s="83" t="str">
        <f t="shared" si="227"/>
        <v/>
      </c>
      <c r="BT500" s="82">
        <f>IFERROR(FIND("Fauna",consulta_completa__11[[#This Row],[13 - Ocorrências/Ambientes Atingidos]]),0)</f>
        <v>0</v>
      </c>
      <c r="BU500" s="83" t="str">
        <f t="shared" si="228"/>
        <v/>
      </c>
      <c r="BV500" s="82">
        <f>IFERROR(FIND("UC federal",consulta_completa__11[[#This Row],[13 - Ocorrências/Ambientes Atingidos]]),0)</f>
        <v>0</v>
      </c>
      <c r="BW500" s="83" t="str">
        <f t="shared" si="229"/>
        <v/>
      </c>
      <c r="BX500" s="82">
        <f>IFERROR(FIND("UC estadual/municipal",consulta_completa__11[[#This Row],[13 - Ocorrências/Ambientes Atingidos]]),0)</f>
        <v>0</v>
      </c>
      <c r="BY500" s="83" t="str">
        <f t="shared" si="230"/>
        <v/>
      </c>
      <c r="BZ500" s="82">
        <f>IFERROR(FIND("Outro(s)",consulta_completa__11[[#This Row],[13 - Ocorrências/Ambientes Atingidos]]),0)</f>
        <v>0</v>
      </c>
      <c r="CA500" s="83" t="str">
        <f t="shared" si="231"/>
        <v/>
      </c>
      <c r="CB500" s="82">
        <f>IFERROR(FIND("Sem dano",consulta_completa__11[[#This Row],[13 - Ocorrências/Ambientes Atingidos]]),0)</f>
        <v>0</v>
      </c>
      <c r="CC500" s="83" t="str">
        <f t="shared" si="232"/>
        <v/>
      </c>
      <c r="CD500" s="82" t="str">
        <f>IF(consulta_completa__11[[#This Row],[13 - Ocorrências/Ambientes Atingidos]]="","X","")</f>
        <v/>
      </c>
      <c r="CE500" s="84">
        <f>IFERROR(FIND("IBAMA",consulta_completa__11[[#This Row],[14 - Inst. Atuando no Local]]),0)</f>
        <v>0</v>
      </c>
      <c r="CF500" s="84" t="str">
        <f t="shared" si="233"/>
        <v/>
      </c>
      <c r="CG500" s="84">
        <f>IFERROR(FIND("OEMA",consulta_completa__11[[#This Row],[14 - Inst. Atuando no Local]]),0)</f>
        <v>0</v>
      </c>
      <c r="CH500" s="84" t="str">
        <f t="shared" si="234"/>
        <v/>
      </c>
      <c r="CI500" s="84">
        <f>IFERROR(FIND("DEFESA CIVIL",consulta_completa__11[[#This Row],[14 - Inst. Atuando no Local]]),0)</f>
        <v>0</v>
      </c>
      <c r="CJ500" s="84" t="str">
        <f t="shared" si="235"/>
        <v/>
      </c>
      <c r="CK500" s="84">
        <f>IFERROR(FIND("CORPO DE BOMBEIROS",consulta_completa__11[[#This Row],[14 - Inst. Atuando no Local]]),0)</f>
        <v>0</v>
      </c>
      <c r="CL500" s="84" t="str">
        <f t="shared" si="236"/>
        <v/>
      </c>
      <c r="CM500" s="84">
        <f>IFERROR(FIND("POLÍCIA RODOVIÁRIA",consulta_completa__11[[#This Row],[14 - Inst. Atuando no Local]]),0)</f>
        <v>0</v>
      </c>
      <c r="CN500" s="84" t="str">
        <f t="shared" si="237"/>
        <v/>
      </c>
      <c r="CO500" s="84">
        <f>IFERROR(FIND("POLÍCIA MILITAR",consulta_completa__11[[#This Row],[14 - Inst. Atuando no Local]]),0)</f>
        <v>0</v>
      </c>
      <c r="CP500" s="84" t="str">
        <f t="shared" si="238"/>
        <v/>
      </c>
      <c r="CQ500" s="84">
        <f>IFERROR(FIND("POLÍCIA CIVIL",consulta_completa__11[[#This Row],[14 - Inst. Atuando no Local]]),0)</f>
        <v>0</v>
      </c>
      <c r="CR500" s="84" t="str">
        <f t="shared" si="239"/>
        <v/>
      </c>
      <c r="CS500" s="84">
        <f>IFERROR(FIND("MARINHA DO BRASIL",consulta_completa__11[[#This Row],[14 - Inst. Atuando no Local]]),0)</f>
        <v>0</v>
      </c>
      <c r="CT500" s="84" t="str">
        <f t="shared" si="240"/>
        <v/>
      </c>
      <c r="CU500" s="84">
        <f>IFERROR(FIND("EMPRESA ESPECIALIZADA EM ATENDIMENTO",consulta_completa__11[[#This Row],[14 - Inst. Atuando no Local]]),0)</f>
        <v>0</v>
      </c>
      <c r="CV500" s="84" t="str">
        <f t="shared" si="241"/>
        <v/>
      </c>
      <c r="CW500" s="84">
        <f>IFERROR(FIND("IBAMA",consulta_completa__11[[#This Row],[14 - Inst. Atuando no Local]]),0)</f>
        <v>0</v>
      </c>
      <c r="CX500" s="84" t="str">
        <f t="shared" si="242"/>
        <v/>
      </c>
      <c r="CY500" s="84" t="str">
        <f>IF(consulta_completa__11[[#This Row],[14 - Inst. Atuando no Local]]="","X","")</f>
        <v/>
      </c>
      <c r="CZ500" s="84">
        <f>IFERROR(FIND("OUTRA (S)",consulta_completa__11[[#This Row],[14 - Inst. Atuando no Local]]),0)</f>
        <v>0</v>
      </c>
      <c r="DA500" s="84" t="str">
        <f t="shared" si="243"/>
        <v/>
      </c>
      <c r="DB500" s="35" t="str">
        <f t="shared" si="244"/>
        <v>Sim</v>
      </c>
      <c r="DC500" s="35" t="str">
        <f t="shared" si="245"/>
        <v>Não</v>
      </c>
      <c r="DD500" s="35" t="str">
        <f t="shared" si="246"/>
        <v>Sim</v>
      </c>
      <c r="DE500" s="87" t="str">
        <f t="shared" si="248"/>
        <v>Federal</v>
      </c>
    </row>
    <row r="501" spans="1:109">
      <c r="A501" s="14">
        <v>202571850443</v>
      </c>
      <c r="B501" s="1">
        <v>45855</v>
      </c>
      <c r="C501" t="s">
        <v>4526</v>
      </c>
      <c r="D501" t="s">
        <v>998</v>
      </c>
      <c r="E501" t="s">
        <v>113</v>
      </c>
      <c r="F501" t="s">
        <v>113</v>
      </c>
      <c r="G501" t="s">
        <v>113</v>
      </c>
      <c r="H501" t="s">
        <v>114</v>
      </c>
      <c r="I501" t="s">
        <v>114</v>
      </c>
      <c r="J501" t="s">
        <v>365</v>
      </c>
      <c r="K501" t="s">
        <v>4527</v>
      </c>
      <c r="L501" t="s">
        <v>166</v>
      </c>
      <c r="M501" t="s">
        <v>2612</v>
      </c>
      <c r="N501" t="s">
        <v>265</v>
      </c>
      <c r="O501" t="s">
        <v>239</v>
      </c>
      <c r="P501" t="s">
        <v>142</v>
      </c>
      <c r="Q501" t="s">
        <v>143</v>
      </c>
      <c r="R501" t="s">
        <v>123</v>
      </c>
      <c r="S501" t="s">
        <v>113</v>
      </c>
      <c r="T501" t="s">
        <v>4528</v>
      </c>
      <c r="U501" t="s">
        <v>113</v>
      </c>
      <c r="V501" t="s">
        <v>113</v>
      </c>
      <c r="Z501" t="s">
        <v>4529</v>
      </c>
      <c r="AA501" t="s">
        <v>113</v>
      </c>
      <c r="AB501" t="s">
        <v>113</v>
      </c>
      <c r="AC501" t="s">
        <v>113</v>
      </c>
      <c r="AE501" t="s">
        <v>113</v>
      </c>
      <c r="AF501" t="s">
        <v>113</v>
      </c>
      <c r="AG501" t="s">
        <v>113</v>
      </c>
      <c r="AH501" t="s">
        <v>194</v>
      </c>
      <c r="AI501" t="s">
        <v>132</v>
      </c>
      <c r="AJ501" t="s">
        <v>132</v>
      </c>
      <c r="AK501" t="s">
        <v>113</v>
      </c>
      <c r="AL501" t="s">
        <v>4530</v>
      </c>
      <c r="AM501" t="s">
        <v>3063</v>
      </c>
      <c r="AN501" t="s">
        <v>4531</v>
      </c>
      <c r="AO501" t="s">
        <v>4532</v>
      </c>
      <c r="AP501">
        <v>64999198961</v>
      </c>
      <c r="AQ501" t="s">
        <v>3068</v>
      </c>
      <c r="AR501" t="s">
        <v>113</v>
      </c>
      <c r="AS501" t="s">
        <v>113</v>
      </c>
      <c r="AT501" t="s">
        <v>113</v>
      </c>
      <c r="AU501" t="s">
        <v>113</v>
      </c>
      <c r="AW501" t="s">
        <v>113</v>
      </c>
      <c r="AX501" s="82">
        <f>IFERROR(FIND("Óbitos/feridos",consulta_completa__11[[#This Row],[13 - Ocorrências/Ambientes Atingidos]]),0)</f>
        <v>0</v>
      </c>
      <c r="AY501" s="83" t="str">
        <f t="shared" si="218"/>
        <v/>
      </c>
      <c r="AZ501" s="82">
        <f>IFERROR(FIND("População afetada/evacuada",consulta_completa__11[[#This Row],[13 - Ocorrências/Ambientes Atingidos]]),0)</f>
        <v>0</v>
      </c>
      <c r="BA501" s="82" t="str">
        <f t="shared" si="219"/>
        <v/>
      </c>
      <c r="BB501" s="82">
        <f>IFERROR(FIND("Suspensão de abastecimento de água",consulta_completa__11[[#This Row],[13 - Ocorrências/Ambientes Atingidos]]),0)</f>
        <v>0</v>
      </c>
      <c r="BC501" s="83" t="str">
        <f t="shared" si="247"/>
        <v/>
      </c>
      <c r="BD501" s="82">
        <f>IFERROR(FIND("Rio/córrego",consulta_completa__11[[#This Row],[13 - Ocorrências/Ambientes Atingidos]]),0)</f>
        <v>0</v>
      </c>
      <c r="BE501" s="83" t="str">
        <f t="shared" si="220"/>
        <v/>
      </c>
      <c r="BF501" s="82">
        <f>IFERROR(FIND("Lago",consulta_completa__11[[#This Row],[13 - Ocorrências/Ambientes Atingidos]]),0)</f>
        <v>0</v>
      </c>
      <c r="BG501" s="83" t="str">
        <f t="shared" si="221"/>
        <v/>
      </c>
      <c r="BH501" s="82">
        <f>IFERROR(FIND("Mar",consulta_completa__11[[#This Row],[13 - Ocorrências/Ambientes Atingidos]]),0)</f>
        <v>0</v>
      </c>
      <c r="BI501" s="83" t="str">
        <f t="shared" si="222"/>
        <v/>
      </c>
      <c r="BJ501" s="82">
        <f>IFERROR(FIND("Praia",consulta_completa__11[[#This Row],[13 - Ocorrências/Ambientes Atingidos]]),0)</f>
        <v>0</v>
      </c>
      <c r="BK501" s="83" t="str">
        <f t="shared" si="223"/>
        <v/>
      </c>
      <c r="BL501" s="82">
        <f>IFERROR(FIND("Solo",consulta_completa__11[[#This Row],[13 - Ocorrências/Ambientes Atingidos]]),0)</f>
        <v>1</v>
      </c>
      <c r="BM501" s="83" t="str">
        <f t="shared" si="224"/>
        <v>X</v>
      </c>
      <c r="BN501" s="82">
        <f>IFERROR(FIND("Águas subterrâneas",consulta_completa__11[[#This Row],[13 - Ocorrências/Ambientes Atingidos]]),0)</f>
        <v>0</v>
      </c>
      <c r="BO501" s="83" t="str">
        <f t="shared" si="225"/>
        <v/>
      </c>
      <c r="BP501" s="82">
        <f>IFERROR(FIND("Atmosfera",consulta_completa__11[[#This Row],[13 - Ocorrências/Ambientes Atingidos]]),0)</f>
        <v>0</v>
      </c>
      <c r="BQ501" s="83" t="str">
        <f t="shared" si="226"/>
        <v/>
      </c>
      <c r="BR501" s="82">
        <f>IFERROR(FIND("Flora",consulta_completa__11[[#This Row],[13 - Ocorrências/Ambientes Atingidos]]),0)</f>
        <v>0</v>
      </c>
      <c r="BS501" s="83" t="str">
        <f t="shared" si="227"/>
        <v/>
      </c>
      <c r="BT501" s="82">
        <f>IFERROR(FIND("Fauna",consulta_completa__11[[#This Row],[13 - Ocorrências/Ambientes Atingidos]]),0)</f>
        <v>0</v>
      </c>
      <c r="BU501" s="83" t="str">
        <f t="shared" si="228"/>
        <v/>
      </c>
      <c r="BV501" s="82">
        <f>IFERROR(FIND("UC federal",consulta_completa__11[[#This Row],[13 - Ocorrências/Ambientes Atingidos]]),0)</f>
        <v>0</v>
      </c>
      <c r="BW501" s="83" t="str">
        <f t="shared" si="229"/>
        <v/>
      </c>
      <c r="BX501" s="82">
        <f>IFERROR(FIND("UC estadual/municipal",consulta_completa__11[[#This Row],[13 - Ocorrências/Ambientes Atingidos]]),0)</f>
        <v>0</v>
      </c>
      <c r="BY501" s="83" t="str">
        <f t="shared" si="230"/>
        <v/>
      </c>
      <c r="BZ501" s="82">
        <f>IFERROR(FIND("Outro(s)",consulta_completa__11[[#This Row],[13 - Ocorrências/Ambientes Atingidos]]),0)</f>
        <v>0</v>
      </c>
      <c r="CA501" s="83" t="str">
        <f t="shared" si="231"/>
        <v/>
      </c>
      <c r="CB501" s="82">
        <f>IFERROR(FIND("Sem dano",consulta_completa__11[[#This Row],[13 - Ocorrências/Ambientes Atingidos]]),0)</f>
        <v>0</v>
      </c>
      <c r="CC501" s="83" t="str">
        <f t="shared" si="232"/>
        <v/>
      </c>
      <c r="CD501" s="82" t="str">
        <f>IF(consulta_completa__11[[#This Row],[13 - Ocorrências/Ambientes Atingidos]]="","X","")</f>
        <v/>
      </c>
      <c r="CE501" s="84">
        <f>IFERROR(FIND("IBAMA",consulta_completa__11[[#This Row],[14 - Inst. Atuando no Local]]),0)</f>
        <v>1</v>
      </c>
      <c r="CF501" s="84" t="str">
        <f t="shared" si="233"/>
        <v>X</v>
      </c>
      <c r="CG501" s="84">
        <f>IFERROR(FIND("OEMA",consulta_completa__11[[#This Row],[14 - Inst. Atuando no Local]]),0)</f>
        <v>0</v>
      </c>
      <c r="CH501" s="84" t="str">
        <f t="shared" si="234"/>
        <v/>
      </c>
      <c r="CI501" s="84">
        <f>IFERROR(FIND("DEFESA CIVIL",consulta_completa__11[[#This Row],[14 - Inst. Atuando no Local]]),0)</f>
        <v>0</v>
      </c>
      <c r="CJ501" s="84" t="str">
        <f t="shared" si="235"/>
        <v/>
      </c>
      <c r="CK501" s="84">
        <f>IFERROR(FIND("CORPO DE BOMBEIROS",consulta_completa__11[[#This Row],[14 - Inst. Atuando no Local]]),0)</f>
        <v>0</v>
      </c>
      <c r="CL501" s="84" t="str">
        <f t="shared" si="236"/>
        <v/>
      </c>
      <c r="CM501" s="84">
        <f>IFERROR(FIND("POLÍCIA RODOVIÁRIA",consulta_completa__11[[#This Row],[14 - Inst. Atuando no Local]]),0)</f>
        <v>0</v>
      </c>
      <c r="CN501" s="84" t="str">
        <f t="shared" si="237"/>
        <v/>
      </c>
      <c r="CO501" s="84">
        <f>IFERROR(FIND("POLÍCIA MILITAR",consulta_completa__11[[#This Row],[14 - Inst. Atuando no Local]]),0)</f>
        <v>0</v>
      </c>
      <c r="CP501" s="84" t="str">
        <f t="shared" si="238"/>
        <v/>
      </c>
      <c r="CQ501" s="84">
        <f>IFERROR(FIND("POLÍCIA CIVIL",consulta_completa__11[[#This Row],[14 - Inst. Atuando no Local]]),0)</f>
        <v>0</v>
      </c>
      <c r="CR501" s="84" t="str">
        <f t="shared" si="239"/>
        <v/>
      </c>
      <c r="CS501" s="84">
        <f>IFERROR(FIND("MARINHA DO BRASIL",consulta_completa__11[[#This Row],[14 - Inst. Atuando no Local]]),0)</f>
        <v>0</v>
      </c>
      <c r="CT501" s="84" t="str">
        <f t="shared" si="240"/>
        <v/>
      </c>
      <c r="CU501" s="84">
        <f>IFERROR(FIND("EMPRESA ESPECIALIZADA EM ATENDIMENTO",consulta_completa__11[[#This Row],[14 - Inst. Atuando no Local]]),0)</f>
        <v>0</v>
      </c>
      <c r="CV501" s="84" t="str">
        <f t="shared" si="241"/>
        <v/>
      </c>
      <c r="CW501" s="84">
        <f>IFERROR(FIND("IBAMA",consulta_completa__11[[#This Row],[14 - Inst. Atuando no Local]]),0)</f>
        <v>1</v>
      </c>
      <c r="CX501" s="84" t="str">
        <f t="shared" si="242"/>
        <v>X</v>
      </c>
      <c r="CY501" s="84" t="str">
        <f>IF(consulta_completa__11[[#This Row],[14 - Inst. Atuando no Local]]="","X","")</f>
        <v/>
      </c>
      <c r="CZ501" s="84">
        <f>IFERROR(FIND("OUTRA (S)",consulta_completa__11[[#This Row],[14 - Inst. Atuando no Local]]),0)</f>
        <v>0</v>
      </c>
      <c r="DA501" s="84" t="str">
        <f t="shared" si="243"/>
        <v/>
      </c>
      <c r="DB501" s="35" t="str">
        <f t="shared" si="244"/>
        <v>Sim</v>
      </c>
      <c r="DC501" s="35" t="str">
        <f t="shared" si="245"/>
        <v>Não</v>
      </c>
      <c r="DD501" s="35" t="str">
        <f t="shared" si="246"/>
        <v>Sim</v>
      </c>
      <c r="DE501" s="87" t="str">
        <f t="shared" si="248"/>
        <v>Sem informação</v>
      </c>
    </row>
    <row r="502" spans="1:109">
      <c r="A502" s="14">
        <v>202571857629</v>
      </c>
      <c r="B502" s="1">
        <v>45855</v>
      </c>
      <c r="C502" t="s">
        <v>109</v>
      </c>
      <c r="D502" t="s">
        <v>110</v>
      </c>
      <c r="E502" t="s">
        <v>452</v>
      </c>
      <c r="F502" t="s">
        <v>112</v>
      </c>
      <c r="G502" t="s">
        <v>113</v>
      </c>
      <c r="H502" t="s">
        <v>114</v>
      </c>
      <c r="I502" t="s">
        <v>114</v>
      </c>
      <c r="J502" t="s">
        <v>954</v>
      </c>
      <c r="K502" t="s">
        <v>4533</v>
      </c>
      <c r="L502" t="s">
        <v>117</v>
      </c>
      <c r="M502" t="s">
        <v>118</v>
      </c>
      <c r="N502" t="s">
        <v>119</v>
      </c>
      <c r="O502" t="s">
        <v>239</v>
      </c>
      <c r="P502" t="s">
        <v>142</v>
      </c>
      <c r="Q502" t="s">
        <v>167</v>
      </c>
      <c r="R502" t="s">
        <v>123</v>
      </c>
      <c r="S502" t="s">
        <v>201</v>
      </c>
      <c r="T502" t="s">
        <v>2839</v>
      </c>
      <c r="U502" t="s">
        <v>4534</v>
      </c>
      <c r="V502" t="s">
        <v>4535</v>
      </c>
      <c r="W502" t="b">
        <v>1</v>
      </c>
      <c r="Z502" t="s">
        <v>4536</v>
      </c>
      <c r="AA502" t="s">
        <v>2843</v>
      </c>
      <c r="AB502" t="s">
        <v>2818</v>
      </c>
      <c r="AC502" t="s">
        <v>2819</v>
      </c>
      <c r="AD502">
        <v>1</v>
      </c>
      <c r="AE502" t="s">
        <v>4537</v>
      </c>
      <c r="AF502" t="s">
        <v>113</v>
      </c>
      <c r="AG502" t="s">
        <v>113</v>
      </c>
      <c r="AH502" t="s">
        <v>131</v>
      </c>
      <c r="AI502" t="s">
        <v>131</v>
      </c>
      <c r="AJ502" t="s">
        <v>132</v>
      </c>
      <c r="AK502" t="s">
        <v>113</v>
      </c>
      <c r="AL502" t="s">
        <v>4538</v>
      </c>
      <c r="AM502" t="s">
        <v>986</v>
      </c>
      <c r="AN502" t="s">
        <v>2847</v>
      </c>
      <c r="AO502" t="s">
        <v>2824</v>
      </c>
      <c r="AP502">
        <v>21983738118</v>
      </c>
      <c r="AQ502" t="s">
        <v>989</v>
      </c>
      <c r="AR502" t="s">
        <v>113</v>
      </c>
      <c r="AS502" t="s">
        <v>4539</v>
      </c>
      <c r="AT502" t="s">
        <v>113</v>
      </c>
      <c r="AU502" t="s">
        <v>954</v>
      </c>
      <c r="AV502">
        <v>613000000</v>
      </c>
      <c r="AW502" t="s">
        <v>159</v>
      </c>
      <c r="AX502" s="82">
        <f>IFERROR(FIND("Óbitos/feridos",consulta_completa__11[[#This Row],[13 - Ocorrências/Ambientes Atingidos]]),0)</f>
        <v>0</v>
      </c>
      <c r="AY502" s="83" t="str">
        <f t="shared" si="218"/>
        <v/>
      </c>
      <c r="AZ502" s="82">
        <f>IFERROR(FIND("População afetada/evacuada",consulta_completa__11[[#This Row],[13 - Ocorrências/Ambientes Atingidos]]),0)</f>
        <v>0</v>
      </c>
      <c r="BA502" s="82" t="str">
        <f t="shared" si="219"/>
        <v/>
      </c>
      <c r="BB502" s="82">
        <f>IFERROR(FIND("Suspensão de abastecimento de água",consulta_completa__11[[#This Row],[13 - Ocorrências/Ambientes Atingidos]]),0)</f>
        <v>0</v>
      </c>
      <c r="BC502" s="83" t="str">
        <f t="shared" si="247"/>
        <v/>
      </c>
      <c r="BD502" s="82">
        <f>IFERROR(FIND("Rio/córrego",consulta_completa__11[[#This Row],[13 - Ocorrências/Ambientes Atingidos]]),0)</f>
        <v>0</v>
      </c>
      <c r="BE502" s="83" t="str">
        <f t="shared" si="220"/>
        <v/>
      </c>
      <c r="BF502" s="82">
        <f>IFERROR(FIND("Lago",consulta_completa__11[[#This Row],[13 - Ocorrências/Ambientes Atingidos]]),0)</f>
        <v>0</v>
      </c>
      <c r="BG502" s="83" t="str">
        <f t="shared" si="221"/>
        <v/>
      </c>
      <c r="BH502" s="82">
        <f>IFERROR(FIND("Mar",consulta_completa__11[[#This Row],[13 - Ocorrências/Ambientes Atingidos]]),0)</f>
        <v>1</v>
      </c>
      <c r="BI502" s="83" t="str">
        <f t="shared" si="222"/>
        <v>X</v>
      </c>
      <c r="BJ502" s="82">
        <f>IFERROR(FIND("Praia",consulta_completa__11[[#This Row],[13 - Ocorrências/Ambientes Atingidos]]),0)</f>
        <v>0</v>
      </c>
      <c r="BK502" s="83" t="str">
        <f t="shared" si="223"/>
        <v/>
      </c>
      <c r="BL502" s="82">
        <f>IFERROR(FIND("Solo",consulta_completa__11[[#This Row],[13 - Ocorrências/Ambientes Atingidos]]),0)</f>
        <v>0</v>
      </c>
      <c r="BM502" s="83" t="str">
        <f t="shared" si="224"/>
        <v/>
      </c>
      <c r="BN502" s="82">
        <f>IFERROR(FIND("Águas subterrâneas",consulta_completa__11[[#This Row],[13 - Ocorrências/Ambientes Atingidos]]),0)</f>
        <v>0</v>
      </c>
      <c r="BO502" s="83" t="str">
        <f t="shared" si="225"/>
        <v/>
      </c>
      <c r="BP502" s="82">
        <f>IFERROR(FIND("Atmosfera",consulta_completa__11[[#This Row],[13 - Ocorrências/Ambientes Atingidos]]),0)</f>
        <v>0</v>
      </c>
      <c r="BQ502" s="83" t="str">
        <f t="shared" si="226"/>
        <v/>
      </c>
      <c r="BR502" s="82">
        <f>IFERROR(FIND("Flora",consulta_completa__11[[#This Row],[13 - Ocorrências/Ambientes Atingidos]]),0)</f>
        <v>0</v>
      </c>
      <c r="BS502" s="83" t="str">
        <f t="shared" si="227"/>
        <v/>
      </c>
      <c r="BT502" s="82">
        <f>IFERROR(FIND("Fauna",consulta_completa__11[[#This Row],[13 - Ocorrências/Ambientes Atingidos]]),0)</f>
        <v>0</v>
      </c>
      <c r="BU502" s="83" t="str">
        <f t="shared" si="228"/>
        <v/>
      </c>
      <c r="BV502" s="82">
        <f>IFERROR(FIND("UC federal",consulta_completa__11[[#This Row],[13 - Ocorrências/Ambientes Atingidos]]),0)</f>
        <v>0</v>
      </c>
      <c r="BW502" s="83" t="str">
        <f t="shared" si="229"/>
        <v/>
      </c>
      <c r="BX502" s="82">
        <f>IFERROR(FIND("UC estadual/municipal",consulta_completa__11[[#This Row],[13 - Ocorrências/Ambientes Atingidos]]),0)</f>
        <v>0</v>
      </c>
      <c r="BY502" s="83" t="str">
        <f t="shared" si="230"/>
        <v/>
      </c>
      <c r="BZ502" s="82">
        <f>IFERROR(FIND("Outro(s)",consulta_completa__11[[#This Row],[13 - Ocorrências/Ambientes Atingidos]]),0)</f>
        <v>0</v>
      </c>
      <c r="CA502" s="83" t="str">
        <f t="shared" si="231"/>
        <v/>
      </c>
      <c r="CB502" s="82">
        <f>IFERROR(FIND("Sem dano",consulta_completa__11[[#This Row],[13 - Ocorrências/Ambientes Atingidos]]),0)</f>
        <v>0</v>
      </c>
      <c r="CC502" s="83" t="str">
        <f t="shared" si="232"/>
        <v/>
      </c>
      <c r="CD502" s="82" t="str">
        <f>IF(consulta_completa__11[[#This Row],[13 - Ocorrências/Ambientes Atingidos]]="","X","")</f>
        <v/>
      </c>
      <c r="CE502" s="84">
        <f>IFERROR(FIND("IBAMA",consulta_completa__11[[#This Row],[14 - Inst. Atuando no Local]]),0)</f>
        <v>0</v>
      </c>
      <c r="CF502" s="84" t="str">
        <f t="shared" si="233"/>
        <v/>
      </c>
      <c r="CG502" s="84">
        <f>IFERROR(FIND("OEMA",consulta_completa__11[[#This Row],[14 - Inst. Atuando no Local]]),0)</f>
        <v>0</v>
      </c>
      <c r="CH502" s="84" t="str">
        <f t="shared" si="234"/>
        <v/>
      </c>
      <c r="CI502" s="84">
        <f>IFERROR(FIND("DEFESA CIVIL",consulta_completa__11[[#This Row],[14 - Inst. Atuando no Local]]),0)</f>
        <v>0</v>
      </c>
      <c r="CJ502" s="84" t="str">
        <f t="shared" si="235"/>
        <v/>
      </c>
      <c r="CK502" s="84">
        <f>IFERROR(FIND("CORPO DE BOMBEIROS",consulta_completa__11[[#This Row],[14 - Inst. Atuando no Local]]),0)</f>
        <v>0</v>
      </c>
      <c r="CL502" s="84" t="str">
        <f t="shared" si="236"/>
        <v/>
      </c>
      <c r="CM502" s="84">
        <f>IFERROR(FIND("POLÍCIA RODOVIÁRIA",consulta_completa__11[[#This Row],[14 - Inst. Atuando no Local]]),0)</f>
        <v>0</v>
      </c>
      <c r="CN502" s="84" t="str">
        <f t="shared" si="237"/>
        <v/>
      </c>
      <c r="CO502" s="84">
        <f>IFERROR(FIND("POLÍCIA MILITAR",consulta_completa__11[[#This Row],[14 - Inst. Atuando no Local]]),0)</f>
        <v>0</v>
      </c>
      <c r="CP502" s="84" t="str">
        <f t="shared" si="238"/>
        <v/>
      </c>
      <c r="CQ502" s="84">
        <f>IFERROR(FIND("POLÍCIA CIVIL",consulta_completa__11[[#This Row],[14 - Inst. Atuando no Local]]),0)</f>
        <v>0</v>
      </c>
      <c r="CR502" s="84" t="str">
        <f t="shared" si="239"/>
        <v/>
      </c>
      <c r="CS502" s="84">
        <f>IFERROR(FIND("MARINHA DO BRASIL",consulta_completa__11[[#This Row],[14 - Inst. Atuando no Local]]),0)</f>
        <v>0</v>
      </c>
      <c r="CT502" s="84" t="str">
        <f t="shared" si="240"/>
        <v/>
      </c>
      <c r="CU502" s="84">
        <f>IFERROR(FIND("EMPRESA ESPECIALIZADA EM ATENDIMENTO",consulta_completa__11[[#This Row],[14 - Inst. Atuando no Local]]),0)</f>
        <v>0</v>
      </c>
      <c r="CV502" s="84" t="str">
        <f t="shared" si="241"/>
        <v/>
      </c>
      <c r="CW502" s="84">
        <f>IFERROR(FIND("IBAMA",consulta_completa__11[[#This Row],[14 - Inst. Atuando no Local]]),0)</f>
        <v>0</v>
      </c>
      <c r="CX502" s="84" t="str">
        <f t="shared" si="242"/>
        <v/>
      </c>
      <c r="CY502" s="84" t="str">
        <f>IF(consulta_completa__11[[#This Row],[14 - Inst. Atuando no Local]]="","X","")</f>
        <v/>
      </c>
      <c r="CZ502" s="84">
        <f>IFERROR(FIND("OUTRA (S)",consulta_completa__11[[#This Row],[14 - Inst. Atuando no Local]]),0)</f>
        <v>0</v>
      </c>
      <c r="DA502" s="84" t="str">
        <f t="shared" si="243"/>
        <v/>
      </c>
      <c r="DB502" s="35" t="str">
        <f t="shared" si="244"/>
        <v>Sim</v>
      </c>
      <c r="DC502" s="35" t="str">
        <f t="shared" si="245"/>
        <v>Não</v>
      </c>
      <c r="DD502" s="35" t="str">
        <f t="shared" si="246"/>
        <v>Sim</v>
      </c>
      <c r="DE502" s="87" t="str">
        <f t="shared" si="248"/>
        <v>Federal</v>
      </c>
    </row>
    <row r="503" spans="1:109">
      <c r="A503" s="14">
        <v>202572128850</v>
      </c>
      <c r="B503" s="1">
        <v>45855</v>
      </c>
      <c r="C503" t="s">
        <v>238</v>
      </c>
      <c r="D503" t="s">
        <v>212</v>
      </c>
      <c r="E503" t="s">
        <v>111</v>
      </c>
      <c r="F503" t="s">
        <v>112</v>
      </c>
      <c r="G503" t="s">
        <v>113</v>
      </c>
      <c r="H503" t="s">
        <v>114</v>
      </c>
      <c r="I503" t="s">
        <v>114</v>
      </c>
      <c r="J503" t="s">
        <v>113</v>
      </c>
      <c r="K503" t="s">
        <v>114</v>
      </c>
      <c r="L503" t="s">
        <v>114</v>
      </c>
      <c r="M503" t="s">
        <v>118</v>
      </c>
      <c r="N503" t="s">
        <v>113</v>
      </c>
      <c r="O503" t="s">
        <v>239</v>
      </c>
      <c r="P503" t="s">
        <v>142</v>
      </c>
      <c r="Q503" t="s">
        <v>143</v>
      </c>
      <c r="R503" t="s">
        <v>123</v>
      </c>
      <c r="S503" t="s">
        <v>201</v>
      </c>
      <c r="T503" t="s">
        <v>4540</v>
      </c>
      <c r="U503" t="s">
        <v>4541</v>
      </c>
      <c r="V503" t="s">
        <v>4542</v>
      </c>
      <c r="W503" t="b">
        <v>1</v>
      </c>
      <c r="Z503" t="s">
        <v>242</v>
      </c>
      <c r="AA503" t="s">
        <v>4541</v>
      </c>
      <c r="AB503" t="s">
        <v>248</v>
      </c>
      <c r="AC503" t="s">
        <v>244</v>
      </c>
      <c r="AD503">
        <v>1</v>
      </c>
      <c r="AE503" t="s">
        <v>113</v>
      </c>
      <c r="AF503" t="s">
        <v>113</v>
      </c>
      <c r="AG503" t="s">
        <v>113</v>
      </c>
      <c r="AH503" t="s">
        <v>131</v>
      </c>
      <c r="AI503" t="s">
        <v>131</v>
      </c>
      <c r="AJ503" t="s">
        <v>131</v>
      </c>
      <c r="AK503" t="s">
        <v>4543</v>
      </c>
      <c r="AL503" t="s">
        <v>4544</v>
      </c>
      <c r="AM503" t="s">
        <v>247</v>
      </c>
      <c r="AN503" t="s">
        <v>248</v>
      </c>
      <c r="AO503" t="s">
        <v>4545</v>
      </c>
      <c r="AP503">
        <v>21998863038</v>
      </c>
      <c r="AQ503" t="s">
        <v>250</v>
      </c>
      <c r="AR503" t="s">
        <v>113</v>
      </c>
      <c r="AS503" t="s">
        <v>2307</v>
      </c>
      <c r="AT503" t="s">
        <v>113</v>
      </c>
      <c r="AU503" t="s">
        <v>3483</v>
      </c>
      <c r="AV503">
        <v>192000</v>
      </c>
      <c r="AW503" t="s">
        <v>159</v>
      </c>
      <c r="AX503" s="82">
        <f>IFERROR(FIND("Óbitos/feridos",consulta_completa__11[[#This Row],[13 - Ocorrências/Ambientes Atingidos]]),0)</f>
        <v>0</v>
      </c>
      <c r="AY503" s="83" t="str">
        <f t="shared" si="218"/>
        <v/>
      </c>
      <c r="AZ503" s="82">
        <f>IFERROR(FIND("População afetada/evacuada",consulta_completa__11[[#This Row],[13 - Ocorrências/Ambientes Atingidos]]),0)</f>
        <v>0</v>
      </c>
      <c r="BA503" s="82" t="str">
        <f t="shared" si="219"/>
        <v/>
      </c>
      <c r="BB503" s="82">
        <f>IFERROR(FIND("Suspensão de abastecimento de água",consulta_completa__11[[#This Row],[13 - Ocorrências/Ambientes Atingidos]]),0)</f>
        <v>0</v>
      </c>
      <c r="BC503" s="83" t="str">
        <f t="shared" si="247"/>
        <v/>
      </c>
      <c r="BD503" s="82">
        <f>IFERROR(FIND("Rio/córrego",consulta_completa__11[[#This Row],[13 - Ocorrências/Ambientes Atingidos]]),0)</f>
        <v>0</v>
      </c>
      <c r="BE503" s="83" t="str">
        <f t="shared" si="220"/>
        <v/>
      </c>
      <c r="BF503" s="82">
        <f>IFERROR(FIND("Lago",consulta_completa__11[[#This Row],[13 - Ocorrências/Ambientes Atingidos]]),0)</f>
        <v>0</v>
      </c>
      <c r="BG503" s="83" t="str">
        <f t="shared" si="221"/>
        <v/>
      </c>
      <c r="BH503" s="82">
        <f>IFERROR(FIND("Mar",consulta_completa__11[[#This Row],[13 - Ocorrências/Ambientes Atingidos]]),0)</f>
        <v>1</v>
      </c>
      <c r="BI503" s="83" t="str">
        <f t="shared" si="222"/>
        <v>X</v>
      </c>
      <c r="BJ503" s="82">
        <f>IFERROR(FIND("Praia",consulta_completa__11[[#This Row],[13 - Ocorrências/Ambientes Atingidos]]),0)</f>
        <v>0</v>
      </c>
      <c r="BK503" s="83" t="str">
        <f t="shared" si="223"/>
        <v/>
      </c>
      <c r="BL503" s="82">
        <f>IFERROR(FIND("Solo",consulta_completa__11[[#This Row],[13 - Ocorrências/Ambientes Atingidos]]),0)</f>
        <v>0</v>
      </c>
      <c r="BM503" s="83" t="str">
        <f t="shared" si="224"/>
        <v/>
      </c>
      <c r="BN503" s="82">
        <f>IFERROR(FIND("Águas subterrâneas",consulta_completa__11[[#This Row],[13 - Ocorrências/Ambientes Atingidos]]),0)</f>
        <v>0</v>
      </c>
      <c r="BO503" s="83" t="str">
        <f t="shared" si="225"/>
        <v/>
      </c>
      <c r="BP503" s="82">
        <f>IFERROR(FIND("Atmosfera",consulta_completa__11[[#This Row],[13 - Ocorrências/Ambientes Atingidos]]),0)</f>
        <v>0</v>
      </c>
      <c r="BQ503" s="83" t="str">
        <f t="shared" si="226"/>
        <v/>
      </c>
      <c r="BR503" s="82">
        <f>IFERROR(FIND("Flora",consulta_completa__11[[#This Row],[13 - Ocorrências/Ambientes Atingidos]]),0)</f>
        <v>0</v>
      </c>
      <c r="BS503" s="83" t="str">
        <f t="shared" si="227"/>
        <v/>
      </c>
      <c r="BT503" s="82">
        <f>IFERROR(FIND("Fauna",consulta_completa__11[[#This Row],[13 - Ocorrências/Ambientes Atingidos]]),0)</f>
        <v>0</v>
      </c>
      <c r="BU503" s="83" t="str">
        <f t="shared" si="228"/>
        <v/>
      </c>
      <c r="BV503" s="82">
        <f>IFERROR(FIND("UC federal",consulta_completa__11[[#This Row],[13 - Ocorrências/Ambientes Atingidos]]),0)</f>
        <v>0</v>
      </c>
      <c r="BW503" s="83" t="str">
        <f t="shared" si="229"/>
        <v/>
      </c>
      <c r="BX503" s="82">
        <f>IFERROR(FIND("UC estadual/municipal",consulta_completa__11[[#This Row],[13 - Ocorrências/Ambientes Atingidos]]),0)</f>
        <v>0</v>
      </c>
      <c r="BY503" s="83" t="str">
        <f t="shared" si="230"/>
        <v/>
      </c>
      <c r="BZ503" s="82">
        <f>IFERROR(FIND("Outro(s)",consulta_completa__11[[#This Row],[13 - Ocorrências/Ambientes Atingidos]]),0)</f>
        <v>0</v>
      </c>
      <c r="CA503" s="83" t="str">
        <f t="shared" si="231"/>
        <v/>
      </c>
      <c r="CB503" s="82">
        <f>IFERROR(FIND("Sem dano",consulta_completa__11[[#This Row],[13 - Ocorrências/Ambientes Atingidos]]),0)</f>
        <v>0</v>
      </c>
      <c r="CC503" s="83" t="str">
        <f t="shared" si="232"/>
        <v/>
      </c>
      <c r="CD503" s="82" t="str">
        <f>IF(consulta_completa__11[[#This Row],[13 - Ocorrências/Ambientes Atingidos]]="","X","")</f>
        <v/>
      </c>
      <c r="CE503" s="84">
        <f>IFERROR(FIND("IBAMA",consulta_completa__11[[#This Row],[14 - Inst. Atuando no Local]]),0)</f>
        <v>0</v>
      </c>
      <c r="CF503" s="84" t="str">
        <f t="shared" si="233"/>
        <v/>
      </c>
      <c r="CG503" s="84">
        <f>IFERROR(FIND("OEMA",consulta_completa__11[[#This Row],[14 - Inst. Atuando no Local]]),0)</f>
        <v>0</v>
      </c>
      <c r="CH503" s="84" t="str">
        <f t="shared" si="234"/>
        <v/>
      </c>
      <c r="CI503" s="84">
        <f>IFERROR(FIND("DEFESA CIVIL",consulta_completa__11[[#This Row],[14 - Inst. Atuando no Local]]),0)</f>
        <v>0</v>
      </c>
      <c r="CJ503" s="84" t="str">
        <f t="shared" si="235"/>
        <v/>
      </c>
      <c r="CK503" s="84">
        <f>IFERROR(FIND("CORPO DE BOMBEIROS",consulta_completa__11[[#This Row],[14 - Inst. Atuando no Local]]),0)</f>
        <v>0</v>
      </c>
      <c r="CL503" s="84" t="str">
        <f t="shared" si="236"/>
        <v/>
      </c>
      <c r="CM503" s="84">
        <f>IFERROR(FIND("POLÍCIA RODOVIÁRIA",consulta_completa__11[[#This Row],[14 - Inst. Atuando no Local]]),0)</f>
        <v>0</v>
      </c>
      <c r="CN503" s="84" t="str">
        <f t="shared" si="237"/>
        <v/>
      </c>
      <c r="CO503" s="84">
        <f>IFERROR(FIND("POLÍCIA MILITAR",consulta_completa__11[[#This Row],[14 - Inst. Atuando no Local]]),0)</f>
        <v>0</v>
      </c>
      <c r="CP503" s="84" t="str">
        <f t="shared" si="238"/>
        <v/>
      </c>
      <c r="CQ503" s="84">
        <f>IFERROR(FIND("POLÍCIA CIVIL",consulta_completa__11[[#This Row],[14 - Inst. Atuando no Local]]),0)</f>
        <v>0</v>
      </c>
      <c r="CR503" s="84" t="str">
        <f t="shared" si="239"/>
        <v/>
      </c>
      <c r="CS503" s="84">
        <f>IFERROR(FIND("MARINHA DO BRASIL",consulta_completa__11[[#This Row],[14 - Inst. Atuando no Local]]),0)</f>
        <v>0</v>
      </c>
      <c r="CT503" s="84" t="str">
        <f t="shared" si="240"/>
        <v/>
      </c>
      <c r="CU503" s="84">
        <f>IFERROR(FIND("EMPRESA ESPECIALIZADA EM ATENDIMENTO",consulta_completa__11[[#This Row],[14 - Inst. Atuando no Local]]),0)</f>
        <v>0</v>
      </c>
      <c r="CV503" s="84" t="str">
        <f t="shared" si="241"/>
        <v/>
      </c>
      <c r="CW503" s="84">
        <f>IFERROR(FIND("IBAMA",consulta_completa__11[[#This Row],[14 - Inst. Atuando no Local]]),0)</f>
        <v>0</v>
      </c>
      <c r="CX503" s="84" t="str">
        <f t="shared" si="242"/>
        <v/>
      </c>
      <c r="CY503" s="84" t="str">
        <f>IF(consulta_completa__11[[#This Row],[14 - Inst. Atuando no Local]]="","X","")</f>
        <v>X</v>
      </c>
      <c r="CZ503" s="84">
        <f>IFERROR(FIND("OUTRA (S)",consulta_completa__11[[#This Row],[14 - Inst. Atuando no Local]]),0)</f>
        <v>0</v>
      </c>
      <c r="DA503" s="84" t="str">
        <f t="shared" si="243"/>
        <v/>
      </c>
      <c r="DB503" s="35" t="str">
        <f t="shared" si="244"/>
        <v>Sim</v>
      </c>
      <c r="DC503" s="35" t="str">
        <f t="shared" si="245"/>
        <v>Não</v>
      </c>
      <c r="DD503" s="35" t="str">
        <f t="shared" si="246"/>
        <v>Sim</v>
      </c>
      <c r="DE503" s="87" t="str">
        <f t="shared" si="248"/>
        <v>Federal</v>
      </c>
    </row>
    <row r="504" spans="1:109">
      <c r="A504" s="14">
        <v>20258636020</v>
      </c>
      <c r="B504" s="1">
        <v>45856</v>
      </c>
      <c r="C504" t="s">
        <v>4546</v>
      </c>
      <c r="D504" t="s">
        <v>849</v>
      </c>
      <c r="E504" t="s">
        <v>286</v>
      </c>
      <c r="F504" t="s">
        <v>112</v>
      </c>
      <c r="G504" t="s">
        <v>3303</v>
      </c>
      <c r="H504" t="s">
        <v>4547</v>
      </c>
      <c r="I504" t="s">
        <v>648</v>
      </c>
      <c r="J504" t="s">
        <v>113</v>
      </c>
      <c r="K504" t="s">
        <v>114</v>
      </c>
      <c r="L504" t="s">
        <v>114</v>
      </c>
      <c r="M504" t="s">
        <v>140</v>
      </c>
      <c r="N504" t="s">
        <v>141</v>
      </c>
      <c r="O504" t="s">
        <v>113</v>
      </c>
      <c r="P504" t="s">
        <v>200</v>
      </c>
      <c r="Q504" t="s">
        <v>230</v>
      </c>
      <c r="R504" t="s">
        <v>123</v>
      </c>
      <c r="S504" t="s">
        <v>113</v>
      </c>
      <c r="T504" t="s">
        <v>4548</v>
      </c>
      <c r="U504" t="s">
        <v>113</v>
      </c>
      <c r="V504" t="s">
        <v>113</v>
      </c>
      <c r="Z504" t="s">
        <v>4549</v>
      </c>
      <c r="AA504" t="s">
        <v>113</v>
      </c>
      <c r="AB504" t="s">
        <v>4550</v>
      </c>
      <c r="AC504" t="s">
        <v>4551</v>
      </c>
      <c r="AD504">
        <v>1</v>
      </c>
      <c r="AE504" t="s">
        <v>4552</v>
      </c>
      <c r="AF504" t="s">
        <v>113</v>
      </c>
      <c r="AG504" t="s">
        <v>113</v>
      </c>
      <c r="AH504" t="s">
        <v>131</v>
      </c>
      <c r="AI504" t="s">
        <v>132</v>
      </c>
      <c r="AJ504" t="s">
        <v>132</v>
      </c>
      <c r="AK504" t="s">
        <v>113</v>
      </c>
      <c r="AL504" t="s">
        <v>4553</v>
      </c>
      <c r="AM504" t="s">
        <v>859</v>
      </c>
      <c r="AN504" t="s">
        <v>113</v>
      </c>
      <c r="AO504" t="s">
        <v>113</v>
      </c>
      <c r="AQ504" t="s">
        <v>4554</v>
      </c>
      <c r="AR504" t="s">
        <v>113</v>
      </c>
      <c r="AS504" t="s">
        <v>113</v>
      </c>
      <c r="AT504" t="s">
        <v>113</v>
      </c>
      <c r="AU504" t="s">
        <v>113</v>
      </c>
      <c r="AW504" t="s">
        <v>113</v>
      </c>
      <c r="AX504" s="82">
        <f>IFERROR(FIND("Óbitos/feridos",consulta_completa__11[[#This Row],[13 - Ocorrências/Ambientes Atingidos]]),0)</f>
        <v>0</v>
      </c>
      <c r="AY504" s="83" t="str">
        <f t="shared" si="218"/>
        <v/>
      </c>
      <c r="AZ504" s="82">
        <f>IFERROR(FIND("População afetada/evacuada",consulta_completa__11[[#This Row],[13 - Ocorrências/Ambientes Atingidos]]),0)</f>
        <v>0</v>
      </c>
      <c r="BA504" s="82" t="str">
        <f t="shared" si="219"/>
        <v/>
      </c>
      <c r="BB504" s="82">
        <f>IFERROR(FIND("Suspensão de abastecimento de água",consulta_completa__11[[#This Row],[13 - Ocorrências/Ambientes Atingidos]]),0)</f>
        <v>0</v>
      </c>
      <c r="BC504" s="83" t="str">
        <f t="shared" si="247"/>
        <v/>
      </c>
      <c r="BD504" s="82">
        <f>IFERROR(FIND("Rio/córrego",consulta_completa__11[[#This Row],[13 - Ocorrências/Ambientes Atingidos]]),0)</f>
        <v>0</v>
      </c>
      <c r="BE504" s="83" t="str">
        <f t="shared" si="220"/>
        <v/>
      </c>
      <c r="BF504" s="82">
        <f>IFERROR(FIND("Lago",consulta_completa__11[[#This Row],[13 - Ocorrências/Ambientes Atingidos]]),0)</f>
        <v>0</v>
      </c>
      <c r="BG504" s="83" t="str">
        <f t="shared" si="221"/>
        <v/>
      </c>
      <c r="BH504" s="82">
        <f>IFERROR(FIND("Mar",consulta_completa__11[[#This Row],[13 - Ocorrências/Ambientes Atingidos]]),0)</f>
        <v>0</v>
      </c>
      <c r="BI504" s="83" t="str">
        <f t="shared" si="222"/>
        <v/>
      </c>
      <c r="BJ504" s="82">
        <f>IFERROR(FIND("Praia",consulta_completa__11[[#This Row],[13 - Ocorrências/Ambientes Atingidos]]),0)</f>
        <v>0</v>
      </c>
      <c r="BK504" s="83" t="str">
        <f t="shared" si="223"/>
        <v/>
      </c>
      <c r="BL504" s="82">
        <f>IFERROR(FIND("Solo",consulta_completa__11[[#This Row],[13 - Ocorrências/Ambientes Atingidos]]),0)</f>
        <v>1</v>
      </c>
      <c r="BM504" s="83" t="str">
        <f t="shared" si="224"/>
        <v>X</v>
      </c>
      <c r="BN504" s="82">
        <f>IFERROR(FIND("Águas subterrâneas",consulta_completa__11[[#This Row],[13 - Ocorrências/Ambientes Atingidos]]),0)</f>
        <v>0</v>
      </c>
      <c r="BO504" s="83" t="str">
        <f t="shared" si="225"/>
        <v/>
      </c>
      <c r="BP504" s="82">
        <f>IFERROR(FIND("Atmosfera",consulta_completa__11[[#This Row],[13 - Ocorrências/Ambientes Atingidos]]),0)</f>
        <v>0</v>
      </c>
      <c r="BQ504" s="83" t="str">
        <f t="shared" si="226"/>
        <v/>
      </c>
      <c r="BR504" s="82">
        <f>IFERROR(FIND("Flora",consulta_completa__11[[#This Row],[13 - Ocorrências/Ambientes Atingidos]]),0)</f>
        <v>0</v>
      </c>
      <c r="BS504" s="83" t="str">
        <f t="shared" si="227"/>
        <v/>
      </c>
      <c r="BT504" s="82">
        <f>IFERROR(FIND("Fauna",consulta_completa__11[[#This Row],[13 - Ocorrências/Ambientes Atingidos]]),0)</f>
        <v>0</v>
      </c>
      <c r="BU504" s="83" t="str">
        <f t="shared" si="228"/>
        <v/>
      </c>
      <c r="BV504" s="82">
        <f>IFERROR(FIND("UC federal",consulta_completa__11[[#This Row],[13 - Ocorrências/Ambientes Atingidos]]),0)</f>
        <v>0</v>
      </c>
      <c r="BW504" s="83" t="str">
        <f t="shared" si="229"/>
        <v/>
      </c>
      <c r="BX504" s="82">
        <f>IFERROR(FIND("UC estadual/municipal",consulta_completa__11[[#This Row],[13 - Ocorrências/Ambientes Atingidos]]),0)</f>
        <v>0</v>
      </c>
      <c r="BY504" s="83" t="str">
        <f t="shared" si="230"/>
        <v/>
      </c>
      <c r="BZ504" s="82">
        <f>IFERROR(FIND("Outro(s)",consulta_completa__11[[#This Row],[13 - Ocorrências/Ambientes Atingidos]]),0)</f>
        <v>0</v>
      </c>
      <c r="CA504" s="83" t="str">
        <f t="shared" si="231"/>
        <v/>
      </c>
      <c r="CB504" s="82">
        <f>IFERROR(FIND("Sem dano",consulta_completa__11[[#This Row],[13 - Ocorrências/Ambientes Atingidos]]),0)</f>
        <v>0</v>
      </c>
      <c r="CC504" s="83" t="str">
        <f t="shared" si="232"/>
        <v/>
      </c>
      <c r="CD504" s="82" t="str">
        <f>IF(consulta_completa__11[[#This Row],[13 - Ocorrências/Ambientes Atingidos]]="","X","")</f>
        <v/>
      </c>
      <c r="CE504" s="84">
        <f>IFERROR(FIND("IBAMA",consulta_completa__11[[#This Row],[14 - Inst. Atuando no Local]]),0)</f>
        <v>0</v>
      </c>
      <c r="CF504" s="84" t="str">
        <f t="shared" si="233"/>
        <v/>
      </c>
      <c r="CG504" s="84">
        <f>IFERROR(FIND("OEMA",consulta_completa__11[[#This Row],[14 - Inst. Atuando no Local]]),0)</f>
        <v>0</v>
      </c>
      <c r="CH504" s="84" t="str">
        <f t="shared" si="234"/>
        <v/>
      </c>
      <c r="CI504" s="84">
        <f>IFERROR(FIND("DEFESA CIVIL",consulta_completa__11[[#This Row],[14 - Inst. Atuando no Local]]),0)</f>
        <v>0</v>
      </c>
      <c r="CJ504" s="84" t="str">
        <f t="shared" si="235"/>
        <v/>
      </c>
      <c r="CK504" s="84">
        <f>IFERROR(FIND("CORPO DE BOMBEIROS",consulta_completa__11[[#This Row],[14 - Inst. Atuando no Local]]),0)</f>
        <v>0</v>
      </c>
      <c r="CL504" s="84" t="str">
        <f t="shared" si="236"/>
        <v/>
      </c>
      <c r="CM504" s="84">
        <f>IFERROR(FIND("POLÍCIA RODOVIÁRIA",consulta_completa__11[[#This Row],[14 - Inst. Atuando no Local]]),0)</f>
        <v>0</v>
      </c>
      <c r="CN504" s="84" t="str">
        <f t="shared" si="237"/>
        <v/>
      </c>
      <c r="CO504" s="84">
        <f>IFERROR(FIND("POLÍCIA MILITAR",consulta_completa__11[[#This Row],[14 - Inst. Atuando no Local]]),0)</f>
        <v>0</v>
      </c>
      <c r="CP504" s="84" t="str">
        <f t="shared" si="238"/>
        <v/>
      </c>
      <c r="CQ504" s="84">
        <f>IFERROR(FIND("POLÍCIA CIVIL",consulta_completa__11[[#This Row],[14 - Inst. Atuando no Local]]),0)</f>
        <v>0</v>
      </c>
      <c r="CR504" s="84" t="str">
        <f t="shared" si="239"/>
        <v/>
      </c>
      <c r="CS504" s="84">
        <f>IFERROR(FIND("MARINHA DO BRASIL",consulta_completa__11[[#This Row],[14 - Inst. Atuando no Local]]),0)</f>
        <v>0</v>
      </c>
      <c r="CT504" s="84" t="str">
        <f t="shared" si="240"/>
        <v/>
      </c>
      <c r="CU504" s="84">
        <f>IFERROR(FIND("EMPRESA ESPECIALIZADA EM ATENDIMENTO",consulta_completa__11[[#This Row],[14 - Inst. Atuando no Local]]),0)</f>
        <v>0</v>
      </c>
      <c r="CV504" s="84" t="str">
        <f t="shared" si="241"/>
        <v/>
      </c>
      <c r="CW504" s="84">
        <f>IFERROR(FIND("IBAMA",consulta_completa__11[[#This Row],[14 - Inst. Atuando no Local]]),0)</f>
        <v>0</v>
      </c>
      <c r="CX504" s="84" t="str">
        <f t="shared" si="242"/>
        <v/>
      </c>
      <c r="CY504" s="84" t="str">
        <f>IF(consulta_completa__11[[#This Row],[14 - Inst. Atuando no Local]]="","X","")</f>
        <v/>
      </c>
      <c r="CZ504" s="84">
        <f>IFERROR(FIND("OUTRA (S)",consulta_completa__11[[#This Row],[14 - Inst. Atuando no Local]]),0)</f>
        <v>0</v>
      </c>
      <c r="DA504" s="84" t="str">
        <f t="shared" si="243"/>
        <v/>
      </c>
      <c r="DB504" s="35" t="str">
        <f t="shared" si="244"/>
        <v>Sim</v>
      </c>
      <c r="DC504" s="35" t="str">
        <f t="shared" si="245"/>
        <v>Não</v>
      </c>
      <c r="DD504" s="35" t="str">
        <f t="shared" si="246"/>
        <v>Sim</v>
      </c>
      <c r="DE504" s="87" t="str">
        <f t="shared" si="248"/>
        <v>Federal</v>
      </c>
    </row>
    <row r="505" spans="1:109">
      <c r="A505" s="14">
        <v>202571846853</v>
      </c>
      <c r="B505" s="1">
        <v>45856</v>
      </c>
      <c r="C505" t="s">
        <v>4555</v>
      </c>
      <c r="D505" t="s">
        <v>849</v>
      </c>
      <c r="E505" t="s">
        <v>286</v>
      </c>
      <c r="F505" t="s">
        <v>112</v>
      </c>
      <c r="G505" t="s">
        <v>839</v>
      </c>
      <c r="H505" t="s">
        <v>113</v>
      </c>
      <c r="I505" t="s">
        <v>113</v>
      </c>
      <c r="J505" t="s">
        <v>113</v>
      </c>
      <c r="K505" t="s">
        <v>114</v>
      </c>
      <c r="L505" t="s">
        <v>114</v>
      </c>
      <c r="M505" t="s">
        <v>140</v>
      </c>
      <c r="N505" t="s">
        <v>185</v>
      </c>
      <c r="O505" t="s">
        <v>120</v>
      </c>
      <c r="P505" t="s">
        <v>200</v>
      </c>
      <c r="Q505" t="s">
        <v>230</v>
      </c>
      <c r="R505" t="s">
        <v>123</v>
      </c>
      <c r="S505" t="s">
        <v>113</v>
      </c>
      <c r="T505" t="s">
        <v>4556</v>
      </c>
      <c r="U505" t="s">
        <v>631</v>
      </c>
      <c r="V505" t="s">
        <v>4557</v>
      </c>
      <c r="Z505" t="s">
        <v>633</v>
      </c>
      <c r="AA505" t="s">
        <v>113</v>
      </c>
      <c r="AB505" t="s">
        <v>113</v>
      </c>
      <c r="AC505" t="s">
        <v>113</v>
      </c>
      <c r="AE505" t="s">
        <v>4558</v>
      </c>
      <c r="AF505" t="s">
        <v>4559</v>
      </c>
      <c r="AG505" t="s">
        <v>4560</v>
      </c>
      <c r="AH505" t="s">
        <v>131</v>
      </c>
      <c r="AI505" t="s">
        <v>132</v>
      </c>
      <c r="AJ505" t="s">
        <v>131</v>
      </c>
      <c r="AK505" t="s">
        <v>4561</v>
      </c>
      <c r="AL505" t="s">
        <v>4562</v>
      </c>
      <c r="AM505" t="s">
        <v>153</v>
      </c>
      <c r="AN505" t="s">
        <v>154</v>
      </c>
      <c r="AO505" t="s">
        <v>155</v>
      </c>
      <c r="AP505">
        <v>6133161070</v>
      </c>
      <c r="AQ505" t="s">
        <v>156</v>
      </c>
      <c r="AR505" t="s">
        <v>113</v>
      </c>
      <c r="AS505" t="s">
        <v>113</v>
      </c>
      <c r="AT505" t="s">
        <v>113</v>
      </c>
      <c r="AU505" t="s">
        <v>113</v>
      </c>
      <c r="AW505" t="s">
        <v>113</v>
      </c>
      <c r="AX505" s="82">
        <f>IFERROR(FIND("Óbitos/feridos",consulta_completa__11[[#This Row],[13 - Ocorrências/Ambientes Atingidos]]),0)</f>
        <v>0</v>
      </c>
      <c r="AY505" s="83" t="str">
        <f t="shared" si="218"/>
        <v/>
      </c>
      <c r="AZ505" s="82">
        <f>IFERROR(FIND("População afetada/evacuada",consulta_completa__11[[#This Row],[13 - Ocorrências/Ambientes Atingidos]]),0)</f>
        <v>0</v>
      </c>
      <c r="BA505" s="82" t="str">
        <f t="shared" si="219"/>
        <v/>
      </c>
      <c r="BB505" s="82">
        <f>IFERROR(FIND("Suspensão de abastecimento de água",consulta_completa__11[[#This Row],[13 - Ocorrências/Ambientes Atingidos]]),0)</f>
        <v>0</v>
      </c>
      <c r="BC505" s="83" t="str">
        <f t="shared" si="247"/>
        <v/>
      </c>
      <c r="BD505" s="82">
        <f>IFERROR(FIND("Rio/córrego",consulta_completa__11[[#This Row],[13 - Ocorrências/Ambientes Atingidos]]),0)</f>
        <v>0</v>
      </c>
      <c r="BE505" s="83" t="str">
        <f t="shared" si="220"/>
        <v/>
      </c>
      <c r="BF505" s="82">
        <f>IFERROR(FIND("Lago",consulta_completa__11[[#This Row],[13 - Ocorrências/Ambientes Atingidos]]),0)</f>
        <v>0</v>
      </c>
      <c r="BG505" s="83" t="str">
        <f t="shared" si="221"/>
        <v/>
      </c>
      <c r="BH505" s="82">
        <f>IFERROR(FIND("Mar",consulta_completa__11[[#This Row],[13 - Ocorrências/Ambientes Atingidos]]),0)</f>
        <v>0</v>
      </c>
      <c r="BI505" s="83" t="str">
        <f t="shared" si="222"/>
        <v/>
      </c>
      <c r="BJ505" s="82">
        <f>IFERROR(FIND("Praia",consulta_completa__11[[#This Row],[13 - Ocorrências/Ambientes Atingidos]]),0)</f>
        <v>0</v>
      </c>
      <c r="BK505" s="83" t="str">
        <f t="shared" si="223"/>
        <v/>
      </c>
      <c r="BL505" s="82">
        <f>IFERROR(FIND("Solo",consulta_completa__11[[#This Row],[13 - Ocorrências/Ambientes Atingidos]]),0)</f>
        <v>1</v>
      </c>
      <c r="BM505" s="83" t="str">
        <f t="shared" si="224"/>
        <v>X</v>
      </c>
      <c r="BN505" s="82">
        <f>IFERROR(FIND("Águas subterrâneas",consulta_completa__11[[#This Row],[13 - Ocorrências/Ambientes Atingidos]]),0)</f>
        <v>0</v>
      </c>
      <c r="BO505" s="83" t="str">
        <f t="shared" si="225"/>
        <v/>
      </c>
      <c r="BP505" s="82">
        <f>IFERROR(FIND("Atmosfera",consulta_completa__11[[#This Row],[13 - Ocorrências/Ambientes Atingidos]]),0)</f>
        <v>0</v>
      </c>
      <c r="BQ505" s="83" t="str">
        <f t="shared" si="226"/>
        <v/>
      </c>
      <c r="BR505" s="82">
        <f>IFERROR(FIND("Flora",consulta_completa__11[[#This Row],[13 - Ocorrências/Ambientes Atingidos]]),0)</f>
        <v>0</v>
      </c>
      <c r="BS505" s="83" t="str">
        <f t="shared" si="227"/>
        <v/>
      </c>
      <c r="BT505" s="82">
        <f>IFERROR(FIND("Fauna",consulta_completa__11[[#This Row],[13 - Ocorrências/Ambientes Atingidos]]),0)</f>
        <v>0</v>
      </c>
      <c r="BU505" s="83" t="str">
        <f t="shared" si="228"/>
        <v/>
      </c>
      <c r="BV505" s="82">
        <f>IFERROR(FIND("UC federal",consulta_completa__11[[#This Row],[13 - Ocorrências/Ambientes Atingidos]]),0)</f>
        <v>0</v>
      </c>
      <c r="BW505" s="83" t="str">
        <f t="shared" si="229"/>
        <v/>
      </c>
      <c r="BX505" s="82">
        <f>IFERROR(FIND("UC estadual/municipal",consulta_completa__11[[#This Row],[13 - Ocorrências/Ambientes Atingidos]]),0)</f>
        <v>0</v>
      </c>
      <c r="BY505" s="83" t="str">
        <f t="shared" si="230"/>
        <v/>
      </c>
      <c r="BZ505" s="82">
        <f>IFERROR(FIND("Outro(s)",consulta_completa__11[[#This Row],[13 - Ocorrências/Ambientes Atingidos]]),0)</f>
        <v>0</v>
      </c>
      <c r="CA505" s="83" t="str">
        <f t="shared" si="231"/>
        <v/>
      </c>
      <c r="CB505" s="82">
        <f>IFERROR(FIND("Sem dano",consulta_completa__11[[#This Row],[13 - Ocorrências/Ambientes Atingidos]]),0)</f>
        <v>0</v>
      </c>
      <c r="CC505" s="83" t="str">
        <f t="shared" si="232"/>
        <v/>
      </c>
      <c r="CD505" s="82" t="str">
        <f>IF(consulta_completa__11[[#This Row],[13 - Ocorrências/Ambientes Atingidos]]="","X","")</f>
        <v/>
      </c>
      <c r="CE505" s="84">
        <f>IFERROR(FIND("IBAMA",consulta_completa__11[[#This Row],[14 - Inst. Atuando no Local]]),0)</f>
        <v>0</v>
      </c>
      <c r="CF505" s="84" t="str">
        <f t="shared" si="233"/>
        <v/>
      </c>
      <c r="CG505" s="84">
        <f>IFERROR(FIND("OEMA",consulta_completa__11[[#This Row],[14 - Inst. Atuando no Local]]),0)</f>
        <v>0</v>
      </c>
      <c r="CH505" s="84" t="str">
        <f t="shared" si="234"/>
        <v/>
      </c>
      <c r="CI505" s="84">
        <f>IFERROR(FIND("DEFESA CIVIL",consulta_completa__11[[#This Row],[14 - Inst. Atuando no Local]]),0)</f>
        <v>0</v>
      </c>
      <c r="CJ505" s="84" t="str">
        <f t="shared" si="235"/>
        <v/>
      </c>
      <c r="CK505" s="84">
        <f>IFERROR(FIND("CORPO DE BOMBEIROS",consulta_completa__11[[#This Row],[14 - Inst. Atuando no Local]]),0)</f>
        <v>0</v>
      </c>
      <c r="CL505" s="84" t="str">
        <f t="shared" si="236"/>
        <v/>
      </c>
      <c r="CM505" s="84">
        <f>IFERROR(FIND("POLÍCIA RODOVIÁRIA",consulta_completa__11[[#This Row],[14 - Inst. Atuando no Local]]),0)</f>
        <v>0</v>
      </c>
      <c r="CN505" s="84" t="str">
        <f t="shared" si="237"/>
        <v/>
      </c>
      <c r="CO505" s="84">
        <f>IFERROR(FIND("POLÍCIA MILITAR",consulta_completa__11[[#This Row],[14 - Inst. Atuando no Local]]),0)</f>
        <v>0</v>
      </c>
      <c r="CP505" s="84" t="str">
        <f t="shared" si="238"/>
        <v/>
      </c>
      <c r="CQ505" s="84">
        <f>IFERROR(FIND("POLÍCIA CIVIL",consulta_completa__11[[#This Row],[14 - Inst. Atuando no Local]]),0)</f>
        <v>0</v>
      </c>
      <c r="CR505" s="84" t="str">
        <f t="shared" si="239"/>
        <v/>
      </c>
      <c r="CS505" s="84">
        <f>IFERROR(FIND("MARINHA DO BRASIL",consulta_completa__11[[#This Row],[14 - Inst. Atuando no Local]]),0)</f>
        <v>0</v>
      </c>
      <c r="CT505" s="84" t="str">
        <f t="shared" si="240"/>
        <v/>
      </c>
      <c r="CU505" s="84">
        <f>IFERROR(FIND("EMPRESA ESPECIALIZADA EM ATENDIMENTO",consulta_completa__11[[#This Row],[14 - Inst. Atuando no Local]]),0)</f>
        <v>0</v>
      </c>
      <c r="CV505" s="84" t="str">
        <f t="shared" si="241"/>
        <v/>
      </c>
      <c r="CW505" s="84">
        <f>IFERROR(FIND("IBAMA",consulta_completa__11[[#This Row],[14 - Inst. Atuando no Local]]),0)</f>
        <v>0</v>
      </c>
      <c r="CX505" s="84" t="str">
        <f t="shared" si="242"/>
        <v/>
      </c>
      <c r="CY505" s="84" t="str">
        <f>IF(consulta_completa__11[[#This Row],[14 - Inst. Atuando no Local]]="","X","")</f>
        <v/>
      </c>
      <c r="CZ505" s="84">
        <f>IFERROR(FIND("OUTRA (S)",consulta_completa__11[[#This Row],[14 - Inst. Atuando no Local]]),0)</f>
        <v>0</v>
      </c>
      <c r="DA505" s="84" t="str">
        <f t="shared" si="243"/>
        <v/>
      </c>
      <c r="DB505" s="35" t="str">
        <f t="shared" si="244"/>
        <v>Sim</v>
      </c>
      <c r="DC505" s="35" t="str">
        <f t="shared" si="245"/>
        <v>Não</v>
      </c>
      <c r="DD505" s="35" t="str">
        <f t="shared" si="246"/>
        <v>Sim</v>
      </c>
      <c r="DE505" s="87" t="str">
        <f t="shared" si="248"/>
        <v>Sem informação</v>
      </c>
    </row>
    <row r="506" spans="1:109">
      <c r="A506" s="14">
        <v>202571964807</v>
      </c>
      <c r="B506" s="1">
        <v>45856</v>
      </c>
      <c r="C506" t="s">
        <v>4563</v>
      </c>
      <c r="D506" t="s">
        <v>746</v>
      </c>
      <c r="E506" t="s">
        <v>286</v>
      </c>
      <c r="F506" t="s">
        <v>112</v>
      </c>
      <c r="G506" t="s">
        <v>113</v>
      </c>
      <c r="H506" t="s">
        <v>114</v>
      </c>
      <c r="I506" t="s">
        <v>114</v>
      </c>
      <c r="J506" t="s">
        <v>4564</v>
      </c>
      <c r="K506" t="s">
        <v>113</v>
      </c>
      <c r="L506" t="s">
        <v>117</v>
      </c>
      <c r="M506" t="s">
        <v>140</v>
      </c>
      <c r="N506" t="s">
        <v>141</v>
      </c>
      <c r="O506" t="s">
        <v>120</v>
      </c>
      <c r="P506" t="s">
        <v>200</v>
      </c>
      <c r="Q506" t="s">
        <v>167</v>
      </c>
      <c r="R506" t="s">
        <v>123</v>
      </c>
      <c r="S506" t="s">
        <v>113</v>
      </c>
      <c r="T506" t="s">
        <v>4565</v>
      </c>
      <c r="U506" t="s">
        <v>113</v>
      </c>
      <c r="V506" t="s">
        <v>113</v>
      </c>
      <c r="Z506" t="s">
        <v>4566</v>
      </c>
      <c r="AA506" t="s">
        <v>113</v>
      </c>
      <c r="AB506" t="s">
        <v>4567</v>
      </c>
      <c r="AC506" t="s">
        <v>4568</v>
      </c>
      <c r="AD506">
        <v>0</v>
      </c>
      <c r="AE506" t="s">
        <v>4569</v>
      </c>
      <c r="AF506" t="s">
        <v>4570</v>
      </c>
      <c r="AG506" t="s">
        <v>4571</v>
      </c>
      <c r="AH506" t="s">
        <v>113</v>
      </c>
      <c r="AI506" t="s">
        <v>132</v>
      </c>
      <c r="AJ506" t="s">
        <v>132</v>
      </c>
      <c r="AK506" t="s">
        <v>113</v>
      </c>
      <c r="AL506" t="s">
        <v>113</v>
      </c>
      <c r="AM506" t="s">
        <v>1553</v>
      </c>
      <c r="AN506" t="s">
        <v>1555</v>
      </c>
      <c r="AO506" t="s">
        <v>1554</v>
      </c>
      <c r="AP506">
        <v>66981380860</v>
      </c>
      <c r="AQ506" t="s">
        <v>1556</v>
      </c>
      <c r="AR506" t="s">
        <v>113</v>
      </c>
      <c r="AS506" t="s">
        <v>113</v>
      </c>
      <c r="AT506" t="s">
        <v>113</v>
      </c>
      <c r="AU506" t="s">
        <v>113</v>
      </c>
      <c r="AW506" t="s">
        <v>113</v>
      </c>
      <c r="AX506" s="82">
        <f>IFERROR(FIND("Óbitos/feridos",consulta_completa__11[[#This Row],[13 - Ocorrências/Ambientes Atingidos]]),0)</f>
        <v>0</v>
      </c>
      <c r="AY506" s="83" t="str">
        <f t="shared" si="218"/>
        <v/>
      </c>
      <c r="AZ506" s="82">
        <f>IFERROR(FIND("População afetada/evacuada",consulta_completa__11[[#This Row],[13 - Ocorrências/Ambientes Atingidos]]),0)</f>
        <v>0</v>
      </c>
      <c r="BA506" s="82" t="str">
        <f t="shared" si="219"/>
        <v/>
      </c>
      <c r="BB506" s="82">
        <f>IFERROR(FIND("Suspensão de abastecimento de água",consulta_completa__11[[#This Row],[13 - Ocorrências/Ambientes Atingidos]]),0)</f>
        <v>0</v>
      </c>
      <c r="BC506" s="83" t="str">
        <f t="shared" si="247"/>
        <v/>
      </c>
      <c r="BD506" s="82">
        <f>IFERROR(FIND("Rio/córrego",consulta_completa__11[[#This Row],[13 - Ocorrências/Ambientes Atingidos]]),0)</f>
        <v>0</v>
      </c>
      <c r="BE506" s="83" t="str">
        <f t="shared" si="220"/>
        <v/>
      </c>
      <c r="BF506" s="82">
        <f>IFERROR(FIND("Lago",consulta_completa__11[[#This Row],[13 - Ocorrências/Ambientes Atingidos]]),0)</f>
        <v>0</v>
      </c>
      <c r="BG506" s="83" t="str">
        <f t="shared" si="221"/>
        <v/>
      </c>
      <c r="BH506" s="82">
        <f>IFERROR(FIND("Mar",consulta_completa__11[[#This Row],[13 - Ocorrências/Ambientes Atingidos]]),0)</f>
        <v>0</v>
      </c>
      <c r="BI506" s="83" t="str">
        <f t="shared" si="222"/>
        <v/>
      </c>
      <c r="BJ506" s="82">
        <f>IFERROR(FIND("Praia",consulta_completa__11[[#This Row],[13 - Ocorrências/Ambientes Atingidos]]),0)</f>
        <v>0</v>
      </c>
      <c r="BK506" s="83" t="str">
        <f t="shared" si="223"/>
        <v/>
      </c>
      <c r="BL506" s="82">
        <f>IFERROR(FIND("Solo",consulta_completa__11[[#This Row],[13 - Ocorrências/Ambientes Atingidos]]),0)</f>
        <v>1</v>
      </c>
      <c r="BM506" s="83" t="str">
        <f t="shared" si="224"/>
        <v>X</v>
      </c>
      <c r="BN506" s="82">
        <f>IFERROR(FIND("Águas subterrâneas",consulta_completa__11[[#This Row],[13 - Ocorrências/Ambientes Atingidos]]),0)</f>
        <v>0</v>
      </c>
      <c r="BO506" s="83" t="str">
        <f t="shared" si="225"/>
        <v/>
      </c>
      <c r="BP506" s="82">
        <f>IFERROR(FIND("Atmosfera",consulta_completa__11[[#This Row],[13 - Ocorrências/Ambientes Atingidos]]),0)</f>
        <v>0</v>
      </c>
      <c r="BQ506" s="83" t="str">
        <f t="shared" si="226"/>
        <v/>
      </c>
      <c r="BR506" s="82">
        <f>IFERROR(FIND("Flora",consulta_completa__11[[#This Row],[13 - Ocorrências/Ambientes Atingidos]]),0)</f>
        <v>0</v>
      </c>
      <c r="BS506" s="83" t="str">
        <f t="shared" si="227"/>
        <v/>
      </c>
      <c r="BT506" s="82">
        <f>IFERROR(FIND("Fauna",consulta_completa__11[[#This Row],[13 - Ocorrências/Ambientes Atingidos]]),0)</f>
        <v>0</v>
      </c>
      <c r="BU506" s="83" t="str">
        <f t="shared" si="228"/>
        <v/>
      </c>
      <c r="BV506" s="82">
        <f>IFERROR(FIND("UC federal",consulta_completa__11[[#This Row],[13 - Ocorrências/Ambientes Atingidos]]),0)</f>
        <v>0</v>
      </c>
      <c r="BW506" s="83" t="str">
        <f t="shared" si="229"/>
        <v/>
      </c>
      <c r="BX506" s="82">
        <f>IFERROR(FIND("UC estadual/municipal",consulta_completa__11[[#This Row],[13 - Ocorrências/Ambientes Atingidos]]),0)</f>
        <v>0</v>
      </c>
      <c r="BY506" s="83" t="str">
        <f t="shared" si="230"/>
        <v/>
      </c>
      <c r="BZ506" s="82">
        <f>IFERROR(FIND("Outro(s)",consulta_completa__11[[#This Row],[13 - Ocorrências/Ambientes Atingidos]]),0)</f>
        <v>0</v>
      </c>
      <c r="CA506" s="83" t="str">
        <f t="shared" si="231"/>
        <v/>
      </c>
      <c r="CB506" s="82">
        <f>IFERROR(FIND("Sem dano",consulta_completa__11[[#This Row],[13 - Ocorrências/Ambientes Atingidos]]),0)</f>
        <v>0</v>
      </c>
      <c r="CC506" s="83" t="str">
        <f t="shared" si="232"/>
        <v/>
      </c>
      <c r="CD506" s="82" t="str">
        <f>IF(consulta_completa__11[[#This Row],[13 - Ocorrências/Ambientes Atingidos]]="","X","")</f>
        <v/>
      </c>
      <c r="CE506" s="84">
        <f>IFERROR(FIND("IBAMA",consulta_completa__11[[#This Row],[14 - Inst. Atuando no Local]]),0)</f>
        <v>0</v>
      </c>
      <c r="CF506" s="84" t="str">
        <f t="shared" si="233"/>
        <v/>
      </c>
      <c r="CG506" s="84">
        <f>IFERROR(FIND("OEMA",consulta_completa__11[[#This Row],[14 - Inst. Atuando no Local]]),0)</f>
        <v>0</v>
      </c>
      <c r="CH506" s="84" t="str">
        <f t="shared" si="234"/>
        <v/>
      </c>
      <c r="CI506" s="84">
        <f>IFERROR(FIND("DEFESA CIVIL",consulta_completa__11[[#This Row],[14 - Inst. Atuando no Local]]),0)</f>
        <v>0</v>
      </c>
      <c r="CJ506" s="84" t="str">
        <f t="shared" si="235"/>
        <v/>
      </c>
      <c r="CK506" s="84">
        <f>IFERROR(FIND("CORPO DE BOMBEIROS",consulta_completa__11[[#This Row],[14 - Inst. Atuando no Local]]),0)</f>
        <v>0</v>
      </c>
      <c r="CL506" s="84" t="str">
        <f t="shared" si="236"/>
        <v/>
      </c>
      <c r="CM506" s="84">
        <f>IFERROR(FIND("POLÍCIA RODOVIÁRIA",consulta_completa__11[[#This Row],[14 - Inst. Atuando no Local]]),0)</f>
        <v>0</v>
      </c>
      <c r="CN506" s="84" t="str">
        <f t="shared" si="237"/>
        <v/>
      </c>
      <c r="CO506" s="84">
        <f>IFERROR(FIND("POLÍCIA MILITAR",consulta_completa__11[[#This Row],[14 - Inst. Atuando no Local]]),0)</f>
        <v>0</v>
      </c>
      <c r="CP506" s="84" t="str">
        <f t="shared" si="238"/>
        <v/>
      </c>
      <c r="CQ506" s="84">
        <f>IFERROR(FIND("POLÍCIA CIVIL",consulta_completa__11[[#This Row],[14 - Inst. Atuando no Local]]),0)</f>
        <v>0</v>
      </c>
      <c r="CR506" s="84" t="str">
        <f t="shared" si="239"/>
        <v/>
      </c>
      <c r="CS506" s="84">
        <f>IFERROR(FIND("MARINHA DO BRASIL",consulta_completa__11[[#This Row],[14 - Inst. Atuando no Local]]),0)</f>
        <v>0</v>
      </c>
      <c r="CT506" s="84" t="str">
        <f t="shared" si="240"/>
        <v/>
      </c>
      <c r="CU506" s="84">
        <f>IFERROR(FIND("EMPRESA ESPECIALIZADA EM ATENDIMENTO",consulta_completa__11[[#This Row],[14 - Inst. Atuando no Local]]),0)</f>
        <v>0</v>
      </c>
      <c r="CV506" s="84" t="str">
        <f t="shared" si="241"/>
        <v/>
      </c>
      <c r="CW506" s="84">
        <f>IFERROR(FIND("IBAMA",consulta_completa__11[[#This Row],[14 - Inst. Atuando no Local]]),0)</f>
        <v>0</v>
      </c>
      <c r="CX506" s="84" t="str">
        <f t="shared" si="242"/>
        <v/>
      </c>
      <c r="CY506" s="84" t="str">
        <f>IF(consulta_completa__11[[#This Row],[14 - Inst. Atuando no Local]]="","X","")</f>
        <v/>
      </c>
      <c r="CZ506" s="84">
        <f>IFERROR(FIND("OUTRA (S)",consulta_completa__11[[#This Row],[14 - Inst. Atuando no Local]]),0)</f>
        <v>0</v>
      </c>
      <c r="DA506" s="84" t="str">
        <f t="shared" si="243"/>
        <v/>
      </c>
      <c r="DB506" s="35" t="str">
        <f t="shared" si="244"/>
        <v>Sim</v>
      </c>
      <c r="DC506" s="35" t="str">
        <f t="shared" si="245"/>
        <v>Não</v>
      </c>
      <c r="DD506" s="35" t="str">
        <f t="shared" si="246"/>
        <v>Sim</v>
      </c>
      <c r="DE506" s="87" t="str">
        <f t="shared" si="248"/>
        <v>Sem informação</v>
      </c>
    </row>
    <row r="507" spans="1:109">
      <c r="A507" s="14">
        <v>202573054021</v>
      </c>
      <c r="B507" s="1">
        <v>45856</v>
      </c>
      <c r="C507" t="s">
        <v>4572</v>
      </c>
      <c r="D507" t="s">
        <v>180</v>
      </c>
      <c r="E507" t="s">
        <v>139</v>
      </c>
      <c r="F507" t="s">
        <v>163</v>
      </c>
      <c r="G507" t="s">
        <v>113</v>
      </c>
      <c r="H507" t="s">
        <v>114</v>
      </c>
      <c r="I507" t="s">
        <v>114</v>
      </c>
      <c r="J507" t="s">
        <v>4573</v>
      </c>
      <c r="K507" t="s">
        <v>113</v>
      </c>
      <c r="L507" t="s">
        <v>113</v>
      </c>
      <c r="M507" t="s">
        <v>332</v>
      </c>
      <c r="N507" t="s">
        <v>141</v>
      </c>
      <c r="O507" t="s">
        <v>113</v>
      </c>
      <c r="P507" t="s">
        <v>200</v>
      </c>
      <c r="Q507" t="s">
        <v>122</v>
      </c>
      <c r="R507" t="s">
        <v>123</v>
      </c>
      <c r="S507" t="s">
        <v>113</v>
      </c>
      <c r="T507" t="s">
        <v>4574</v>
      </c>
      <c r="U507" t="s">
        <v>4575</v>
      </c>
      <c r="V507" t="s">
        <v>4576</v>
      </c>
      <c r="Y507" t="b">
        <v>1</v>
      </c>
      <c r="Z507" t="s">
        <v>4577</v>
      </c>
      <c r="AA507" t="s">
        <v>4578</v>
      </c>
      <c r="AB507" t="s">
        <v>113</v>
      </c>
      <c r="AC507" t="s">
        <v>113</v>
      </c>
      <c r="AE507" t="s">
        <v>113</v>
      </c>
      <c r="AF507" t="s">
        <v>4579</v>
      </c>
      <c r="AG507" t="s">
        <v>113</v>
      </c>
      <c r="AH507" t="s">
        <v>131</v>
      </c>
      <c r="AI507" t="s">
        <v>132</v>
      </c>
      <c r="AJ507" t="s">
        <v>131</v>
      </c>
      <c r="AK507" t="s">
        <v>4580</v>
      </c>
      <c r="AL507" t="s">
        <v>4581</v>
      </c>
      <c r="AM507" t="s">
        <v>153</v>
      </c>
      <c r="AN507" t="s">
        <v>154</v>
      </c>
      <c r="AO507" t="s">
        <v>155</v>
      </c>
      <c r="AP507">
        <v>6133161070</v>
      </c>
      <c r="AQ507" t="s">
        <v>156</v>
      </c>
      <c r="AR507" t="s">
        <v>113</v>
      </c>
      <c r="AS507" t="s">
        <v>113</v>
      </c>
      <c r="AT507" t="s">
        <v>113</v>
      </c>
      <c r="AU507" t="s">
        <v>113</v>
      </c>
      <c r="AW507" t="s">
        <v>113</v>
      </c>
      <c r="AX507" s="82">
        <f>IFERROR(FIND("Óbitos/feridos",consulta_completa__11[[#This Row],[13 - Ocorrências/Ambientes Atingidos]]),0)</f>
        <v>0</v>
      </c>
      <c r="AY507" s="83" t="str">
        <f t="shared" si="218"/>
        <v/>
      </c>
      <c r="AZ507" s="82">
        <f>IFERROR(FIND("População afetada/evacuada",consulta_completa__11[[#This Row],[13 - Ocorrências/Ambientes Atingidos]]),0)</f>
        <v>0</v>
      </c>
      <c r="BA507" s="82" t="str">
        <f t="shared" si="219"/>
        <v/>
      </c>
      <c r="BB507" s="82">
        <f>IFERROR(FIND("Suspensão de abastecimento de água",consulta_completa__11[[#This Row],[13 - Ocorrências/Ambientes Atingidos]]),0)</f>
        <v>0</v>
      </c>
      <c r="BC507" s="83" t="str">
        <f t="shared" si="247"/>
        <v/>
      </c>
      <c r="BD507" s="82">
        <f>IFERROR(FIND("Rio/córrego",consulta_completa__11[[#This Row],[13 - Ocorrências/Ambientes Atingidos]]),0)</f>
        <v>1</v>
      </c>
      <c r="BE507" s="83" t="str">
        <f t="shared" si="220"/>
        <v>X</v>
      </c>
      <c r="BF507" s="82">
        <f>IFERROR(FIND("Lago",consulta_completa__11[[#This Row],[13 - Ocorrências/Ambientes Atingidos]]),0)</f>
        <v>0</v>
      </c>
      <c r="BG507" s="83" t="str">
        <f t="shared" si="221"/>
        <v/>
      </c>
      <c r="BH507" s="82">
        <f>IFERROR(FIND("Mar",consulta_completa__11[[#This Row],[13 - Ocorrências/Ambientes Atingidos]]),0)</f>
        <v>0</v>
      </c>
      <c r="BI507" s="83" t="str">
        <f t="shared" si="222"/>
        <v/>
      </c>
      <c r="BJ507" s="82">
        <f>IFERROR(FIND("Praia",consulta_completa__11[[#This Row],[13 - Ocorrências/Ambientes Atingidos]]),0)</f>
        <v>0</v>
      </c>
      <c r="BK507" s="83" t="str">
        <f t="shared" si="223"/>
        <v/>
      </c>
      <c r="BL507" s="82">
        <f>IFERROR(FIND("Solo",consulta_completa__11[[#This Row],[13 - Ocorrências/Ambientes Atingidos]]),0)</f>
        <v>0</v>
      </c>
      <c r="BM507" s="83" t="str">
        <f t="shared" si="224"/>
        <v/>
      </c>
      <c r="BN507" s="82">
        <f>IFERROR(FIND("Águas subterrâneas",consulta_completa__11[[#This Row],[13 - Ocorrências/Ambientes Atingidos]]),0)</f>
        <v>0</v>
      </c>
      <c r="BO507" s="83" t="str">
        <f t="shared" si="225"/>
        <v/>
      </c>
      <c r="BP507" s="82">
        <f>IFERROR(FIND("Atmosfera",consulta_completa__11[[#This Row],[13 - Ocorrências/Ambientes Atingidos]]),0)</f>
        <v>0</v>
      </c>
      <c r="BQ507" s="83" t="str">
        <f t="shared" si="226"/>
        <v/>
      </c>
      <c r="BR507" s="82">
        <f>IFERROR(FIND("Flora",consulta_completa__11[[#This Row],[13 - Ocorrências/Ambientes Atingidos]]),0)</f>
        <v>0</v>
      </c>
      <c r="BS507" s="83" t="str">
        <f t="shared" si="227"/>
        <v/>
      </c>
      <c r="BT507" s="82">
        <f>IFERROR(FIND("Fauna",consulta_completa__11[[#This Row],[13 - Ocorrências/Ambientes Atingidos]]),0)</f>
        <v>0</v>
      </c>
      <c r="BU507" s="83" t="str">
        <f t="shared" si="228"/>
        <v/>
      </c>
      <c r="BV507" s="82">
        <f>IFERROR(FIND("UC federal",consulta_completa__11[[#This Row],[13 - Ocorrências/Ambientes Atingidos]]),0)</f>
        <v>0</v>
      </c>
      <c r="BW507" s="83" t="str">
        <f t="shared" si="229"/>
        <v/>
      </c>
      <c r="BX507" s="82">
        <f>IFERROR(FIND("UC estadual/municipal",consulta_completa__11[[#This Row],[13 - Ocorrências/Ambientes Atingidos]]),0)</f>
        <v>0</v>
      </c>
      <c r="BY507" s="83" t="str">
        <f t="shared" si="230"/>
        <v/>
      </c>
      <c r="BZ507" s="82">
        <f>IFERROR(FIND("Outro(s)",consulta_completa__11[[#This Row],[13 - Ocorrências/Ambientes Atingidos]]),0)</f>
        <v>0</v>
      </c>
      <c r="CA507" s="83" t="str">
        <f t="shared" si="231"/>
        <v/>
      </c>
      <c r="CB507" s="82">
        <f>IFERROR(FIND("Sem dano",consulta_completa__11[[#This Row],[13 - Ocorrências/Ambientes Atingidos]]),0)</f>
        <v>0</v>
      </c>
      <c r="CC507" s="83" t="str">
        <f t="shared" si="232"/>
        <v/>
      </c>
      <c r="CD507" s="82" t="str">
        <f>IF(consulta_completa__11[[#This Row],[13 - Ocorrências/Ambientes Atingidos]]="","X","")</f>
        <v/>
      </c>
      <c r="CE507" s="84">
        <f>IFERROR(FIND("IBAMA",consulta_completa__11[[#This Row],[14 - Inst. Atuando no Local]]),0)</f>
        <v>0</v>
      </c>
      <c r="CF507" s="84" t="str">
        <f t="shared" si="233"/>
        <v/>
      </c>
      <c r="CG507" s="84">
        <f>IFERROR(FIND("OEMA",consulta_completa__11[[#This Row],[14 - Inst. Atuando no Local]]),0)</f>
        <v>0</v>
      </c>
      <c r="CH507" s="84" t="str">
        <f t="shared" si="234"/>
        <v/>
      </c>
      <c r="CI507" s="84">
        <f>IFERROR(FIND("DEFESA CIVIL",consulta_completa__11[[#This Row],[14 - Inst. Atuando no Local]]),0)</f>
        <v>0</v>
      </c>
      <c r="CJ507" s="84" t="str">
        <f t="shared" si="235"/>
        <v/>
      </c>
      <c r="CK507" s="84">
        <f>IFERROR(FIND("CORPO DE BOMBEIROS",consulta_completa__11[[#This Row],[14 - Inst. Atuando no Local]]),0)</f>
        <v>0</v>
      </c>
      <c r="CL507" s="84" t="str">
        <f t="shared" si="236"/>
        <v/>
      </c>
      <c r="CM507" s="84">
        <f>IFERROR(FIND("POLÍCIA RODOVIÁRIA",consulta_completa__11[[#This Row],[14 - Inst. Atuando no Local]]),0)</f>
        <v>0</v>
      </c>
      <c r="CN507" s="84" t="str">
        <f t="shared" si="237"/>
        <v/>
      </c>
      <c r="CO507" s="84">
        <f>IFERROR(FIND("POLÍCIA MILITAR",consulta_completa__11[[#This Row],[14 - Inst. Atuando no Local]]),0)</f>
        <v>0</v>
      </c>
      <c r="CP507" s="84" t="str">
        <f t="shared" si="238"/>
        <v/>
      </c>
      <c r="CQ507" s="84">
        <f>IFERROR(FIND("POLÍCIA CIVIL",consulta_completa__11[[#This Row],[14 - Inst. Atuando no Local]]),0)</f>
        <v>0</v>
      </c>
      <c r="CR507" s="84" t="str">
        <f t="shared" si="239"/>
        <v/>
      </c>
      <c r="CS507" s="84">
        <f>IFERROR(FIND("MARINHA DO BRASIL",consulta_completa__11[[#This Row],[14 - Inst. Atuando no Local]]),0)</f>
        <v>0</v>
      </c>
      <c r="CT507" s="84" t="str">
        <f t="shared" si="240"/>
        <v/>
      </c>
      <c r="CU507" s="84">
        <f>IFERROR(FIND("EMPRESA ESPECIALIZADA EM ATENDIMENTO",consulta_completa__11[[#This Row],[14 - Inst. Atuando no Local]]),0)</f>
        <v>0</v>
      </c>
      <c r="CV507" s="84" t="str">
        <f t="shared" si="241"/>
        <v/>
      </c>
      <c r="CW507" s="84">
        <f>IFERROR(FIND("IBAMA",consulta_completa__11[[#This Row],[14 - Inst. Atuando no Local]]),0)</f>
        <v>0</v>
      </c>
      <c r="CX507" s="84" t="str">
        <f t="shared" si="242"/>
        <v/>
      </c>
      <c r="CY507" s="84" t="str">
        <f>IF(consulta_completa__11[[#This Row],[14 - Inst. Atuando no Local]]="","X","")</f>
        <v/>
      </c>
      <c r="CZ507" s="84">
        <f>IFERROR(FIND("OUTRA (S)",consulta_completa__11[[#This Row],[14 - Inst. Atuando no Local]]),0)</f>
        <v>0</v>
      </c>
      <c r="DA507" s="84" t="str">
        <f t="shared" si="243"/>
        <v/>
      </c>
      <c r="DB507" s="35" t="str">
        <f t="shared" si="244"/>
        <v>Sim</v>
      </c>
      <c r="DC507" s="35" t="str">
        <f t="shared" si="245"/>
        <v>Não</v>
      </c>
      <c r="DD507" s="35" t="str">
        <f t="shared" si="246"/>
        <v>Sim</v>
      </c>
      <c r="DE507" s="87" t="str">
        <f t="shared" si="248"/>
        <v>Sem informação</v>
      </c>
    </row>
    <row r="508" spans="1:109">
      <c r="A508" s="14">
        <v>202571954005</v>
      </c>
      <c r="B508" s="1">
        <v>45857</v>
      </c>
      <c r="C508" t="s">
        <v>4582</v>
      </c>
      <c r="D508" t="s">
        <v>830</v>
      </c>
      <c r="E508" t="s">
        <v>286</v>
      </c>
      <c r="F508" t="s">
        <v>4583</v>
      </c>
      <c r="G508" t="s">
        <v>839</v>
      </c>
      <c r="H508" t="s">
        <v>4584</v>
      </c>
      <c r="I508" t="s">
        <v>648</v>
      </c>
      <c r="J508" t="s">
        <v>4585</v>
      </c>
      <c r="K508" t="s">
        <v>4586</v>
      </c>
      <c r="L508" t="s">
        <v>1352</v>
      </c>
      <c r="M508" t="s">
        <v>140</v>
      </c>
      <c r="N508" t="s">
        <v>2139</v>
      </c>
      <c r="O508" t="s">
        <v>120</v>
      </c>
      <c r="P508" t="s">
        <v>229</v>
      </c>
      <c r="Q508" t="s">
        <v>143</v>
      </c>
      <c r="R508" t="s">
        <v>123</v>
      </c>
      <c r="S508" t="s">
        <v>113</v>
      </c>
      <c r="T508" t="s">
        <v>4587</v>
      </c>
      <c r="U508" t="s">
        <v>4588</v>
      </c>
      <c r="V508" t="s">
        <v>4589</v>
      </c>
      <c r="Z508" t="s">
        <v>4590</v>
      </c>
      <c r="AA508" t="s">
        <v>4591</v>
      </c>
      <c r="AB508" t="s">
        <v>4592</v>
      </c>
      <c r="AC508" t="s">
        <v>4593</v>
      </c>
      <c r="AD508">
        <v>0</v>
      </c>
      <c r="AE508" t="s">
        <v>4594</v>
      </c>
      <c r="AF508" t="s">
        <v>113</v>
      </c>
      <c r="AG508" t="s">
        <v>113</v>
      </c>
      <c r="AH508" t="s">
        <v>131</v>
      </c>
      <c r="AI508" t="s">
        <v>131</v>
      </c>
      <c r="AJ508" t="s">
        <v>131</v>
      </c>
      <c r="AK508" t="s">
        <v>4595</v>
      </c>
      <c r="AL508" t="s">
        <v>113</v>
      </c>
      <c r="AM508" t="s">
        <v>4596</v>
      </c>
      <c r="AN508" t="s">
        <v>4597</v>
      </c>
      <c r="AO508" t="s">
        <v>4598</v>
      </c>
      <c r="AP508">
        <v>67998717777</v>
      </c>
      <c r="AQ508" t="s">
        <v>4599</v>
      </c>
      <c r="AR508" t="s">
        <v>113</v>
      </c>
      <c r="AS508" t="s">
        <v>113</v>
      </c>
      <c r="AT508" t="s">
        <v>113</v>
      </c>
      <c r="AU508" t="s">
        <v>113</v>
      </c>
      <c r="AW508" t="s">
        <v>113</v>
      </c>
      <c r="AX508" s="82">
        <f>IFERROR(FIND("Óbitos/feridos",consulta_completa__11[[#This Row],[13 - Ocorrências/Ambientes Atingidos]]),0)</f>
        <v>0</v>
      </c>
      <c r="AY508" s="83" t="str">
        <f t="shared" si="218"/>
        <v/>
      </c>
      <c r="AZ508" s="82">
        <f>IFERROR(FIND("População afetada/evacuada",consulta_completa__11[[#This Row],[13 - Ocorrências/Ambientes Atingidos]]),0)</f>
        <v>0</v>
      </c>
      <c r="BA508" s="82" t="str">
        <f t="shared" si="219"/>
        <v/>
      </c>
      <c r="BB508" s="82">
        <f>IFERROR(FIND("Suspensão de abastecimento de água",consulta_completa__11[[#This Row],[13 - Ocorrências/Ambientes Atingidos]]),0)</f>
        <v>0</v>
      </c>
      <c r="BC508" s="83" t="str">
        <f t="shared" si="247"/>
        <v/>
      </c>
      <c r="BD508" s="82">
        <f>IFERROR(FIND("Rio/córrego",consulta_completa__11[[#This Row],[13 - Ocorrências/Ambientes Atingidos]]),0)</f>
        <v>0</v>
      </c>
      <c r="BE508" s="83" t="str">
        <f t="shared" si="220"/>
        <v/>
      </c>
      <c r="BF508" s="82">
        <f>IFERROR(FIND("Lago",consulta_completa__11[[#This Row],[13 - Ocorrências/Ambientes Atingidos]]),0)</f>
        <v>0</v>
      </c>
      <c r="BG508" s="83" t="str">
        <f t="shared" si="221"/>
        <v/>
      </c>
      <c r="BH508" s="82">
        <f>IFERROR(FIND("Mar",consulta_completa__11[[#This Row],[13 - Ocorrências/Ambientes Atingidos]]),0)</f>
        <v>0</v>
      </c>
      <c r="BI508" s="83" t="str">
        <f t="shared" si="222"/>
        <v/>
      </c>
      <c r="BJ508" s="82">
        <f>IFERROR(FIND("Praia",consulta_completa__11[[#This Row],[13 - Ocorrências/Ambientes Atingidos]]),0)</f>
        <v>0</v>
      </c>
      <c r="BK508" s="83" t="str">
        <f t="shared" si="223"/>
        <v/>
      </c>
      <c r="BL508" s="82">
        <f>IFERROR(FIND("Solo",consulta_completa__11[[#This Row],[13 - Ocorrências/Ambientes Atingidos]]),0)</f>
        <v>1</v>
      </c>
      <c r="BM508" s="83" t="str">
        <f t="shared" si="224"/>
        <v>X</v>
      </c>
      <c r="BN508" s="82">
        <f>IFERROR(FIND("Águas subterrâneas",consulta_completa__11[[#This Row],[13 - Ocorrências/Ambientes Atingidos]]),0)</f>
        <v>0</v>
      </c>
      <c r="BO508" s="83" t="str">
        <f t="shared" si="225"/>
        <v/>
      </c>
      <c r="BP508" s="82">
        <f>IFERROR(FIND("Atmosfera",consulta_completa__11[[#This Row],[13 - Ocorrências/Ambientes Atingidos]]),0)</f>
        <v>0</v>
      </c>
      <c r="BQ508" s="83" t="str">
        <f t="shared" si="226"/>
        <v/>
      </c>
      <c r="BR508" s="82">
        <f>IFERROR(FIND("Flora",consulta_completa__11[[#This Row],[13 - Ocorrências/Ambientes Atingidos]]),0)</f>
        <v>0</v>
      </c>
      <c r="BS508" s="83" t="str">
        <f t="shared" si="227"/>
        <v/>
      </c>
      <c r="BT508" s="82">
        <f>IFERROR(FIND("Fauna",consulta_completa__11[[#This Row],[13 - Ocorrências/Ambientes Atingidos]]),0)</f>
        <v>0</v>
      </c>
      <c r="BU508" s="83" t="str">
        <f t="shared" si="228"/>
        <v/>
      </c>
      <c r="BV508" s="82">
        <f>IFERROR(FIND("UC federal",consulta_completa__11[[#This Row],[13 - Ocorrências/Ambientes Atingidos]]),0)</f>
        <v>0</v>
      </c>
      <c r="BW508" s="83" t="str">
        <f t="shared" si="229"/>
        <v/>
      </c>
      <c r="BX508" s="82">
        <f>IFERROR(FIND("UC estadual/municipal",consulta_completa__11[[#This Row],[13 - Ocorrências/Ambientes Atingidos]]),0)</f>
        <v>0</v>
      </c>
      <c r="BY508" s="83" t="str">
        <f t="shared" si="230"/>
        <v/>
      </c>
      <c r="BZ508" s="82">
        <f>IFERROR(FIND("Outro(s)",consulta_completa__11[[#This Row],[13 - Ocorrências/Ambientes Atingidos]]),0)</f>
        <v>0</v>
      </c>
      <c r="CA508" s="83" t="str">
        <f t="shared" si="231"/>
        <v/>
      </c>
      <c r="CB508" s="82">
        <f>IFERROR(FIND("Sem dano",consulta_completa__11[[#This Row],[13 - Ocorrências/Ambientes Atingidos]]),0)</f>
        <v>0</v>
      </c>
      <c r="CC508" s="83" t="str">
        <f t="shared" si="232"/>
        <v/>
      </c>
      <c r="CD508" s="82" t="str">
        <f>IF(consulta_completa__11[[#This Row],[13 - Ocorrências/Ambientes Atingidos]]="","X","")</f>
        <v/>
      </c>
      <c r="CE508" s="84">
        <f>IFERROR(FIND("IBAMA",consulta_completa__11[[#This Row],[14 - Inst. Atuando no Local]]),0)</f>
        <v>0</v>
      </c>
      <c r="CF508" s="84" t="str">
        <f t="shared" si="233"/>
        <v/>
      </c>
      <c r="CG508" s="84">
        <f>IFERROR(FIND("OEMA",consulta_completa__11[[#This Row],[14 - Inst. Atuando no Local]]),0)</f>
        <v>0</v>
      </c>
      <c r="CH508" s="84" t="str">
        <f t="shared" si="234"/>
        <v/>
      </c>
      <c r="CI508" s="84">
        <f>IFERROR(FIND("DEFESA CIVIL",consulta_completa__11[[#This Row],[14 - Inst. Atuando no Local]]),0)</f>
        <v>0</v>
      </c>
      <c r="CJ508" s="84" t="str">
        <f t="shared" si="235"/>
        <v/>
      </c>
      <c r="CK508" s="84">
        <f>IFERROR(FIND("CORPO DE BOMBEIROS",consulta_completa__11[[#This Row],[14 - Inst. Atuando no Local]]),0)</f>
        <v>0</v>
      </c>
      <c r="CL508" s="84" t="str">
        <f t="shared" si="236"/>
        <v/>
      </c>
      <c r="CM508" s="84">
        <f>IFERROR(FIND("POLÍCIA RODOVIÁRIA",consulta_completa__11[[#This Row],[14 - Inst. Atuando no Local]]),0)</f>
        <v>0</v>
      </c>
      <c r="CN508" s="84" t="str">
        <f t="shared" si="237"/>
        <v/>
      </c>
      <c r="CO508" s="84">
        <f>IFERROR(FIND("POLÍCIA MILITAR",consulta_completa__11[[#This Row],[14 - Inst. Atuando no Local]]),0)</f>
        <v>0</v>
      </c>
      <c r="CP508" s="84" t="str">
        <f t="shared" si="238"/>
        <v/>
      </c>
      <c r="CQ508" s="84">
        <f>IFERROR(FIND("POLÍCIA CIVIL",consulta_completa__11[[#This Row],[14 - Inst. Atuando no Local]]),0)</f>
        <v>0</v>
      </c>
      <c r="CR508" s="84" t="str">
        <f t="shared" si="239"/>
        <v/>
      </c>
      <c r="CS508" s="84">
        <f>IFERROR(FIND("MARINHA DO BRASIL",consulta_completa__11[[#This Row],[14 - Inst. Atuando no Local]]),0)</f>
        <v>0</v>
      </c>
      <c r="CT508" s="84" t="str">
        <f t="shared" si="240"/>
        <v/>
      </c>
      <c r="CU508" s="84">
        <f>IFERROR(FIND("EMPRESA ESPECIALIZADA EM ATENDIMENTO",consulta_completa__11[[#This Row],[14 - Inst. Atuando no Local]]),0)</f>
        <v>0</v>
      </c>
      <c r="CV508" s="84" t="str">
        <f t="shared" si="241"/>
        <v/>
      </c>
      <c r="CW508" s="84">
        <f>IFERROR(FIND("IBAMA",consulta_completa__11[[#This Row],[14 - Inst. Atuando no Local]]),0)</f>
        <v>0</v>
      </c>
      <c r="CX508" s="84" t="str">
        <f t="shared" si="242"/>
        <v/>
      </c>
      <c r="CY508" s="84" t="str">
        <f>IF(consulta_completa__11[[#This Row],[14 - Inst. Atuando no Local]]="","X","")</f>
        <v/>
      </c>
      <c r="CZ508" s="84">
        <f>IFERROR(FIND("OUTRA (S)",consulta_completa__11[[#This Row],[14 - Inst. Atuando no Local]]),0)</f>
        <v>0</v>
      </c>
      <c r="DA508" s="84" t="str">
        <f t="shared" si="243"/>
        <v/>
      </c>
      <c r="DB508" s="35" t="str">
        <f t="shared" si="244"/>
        <v>Sim</v>
      </c>
      <c r="DC508" s="35" t="str">
        <f t="shared" si="245"/>
        <v>Não</v>
      </c>
      <c r="DD508" s="35" t="str">
        <f t="shared" si="246"/>
        <v>Sim</v>
      </c>
      <c r="DE508" s="87" t="str">
        <f t="shared" si="248"/>
        <v>Sem informação</v>
      </c>
    </row>
    <row r="509" spans="1:109">
      <c r="A509" s="14">
        <v>202572036000</v>
      </c>
      <c r="B509" s="1">
        <v>45857</v>
      </c>
      <c r="C509" t="s">
        <v>4600</v>
      </c>
      <c r="D509" t="s">
        <v>1546</v>
      </c>
      <c r="E509" t="s">
        <v>286</v>
      </c>
      <c r="F509" t="s">
        <v>4601</v>
      </c>
      <c r="G509" t="s">
        <v>646</v>
      </c>
      <c r="H509" t="s">
        <v>875</v>
      </c>
      <c r="I509" t="s">
        <v>648</v>
      </c>
      <c r="J509" t="s">
        <v>113</v>
      </c>
      <c r="K509" t="s">
        <v>114</v>
      </c>
      <c r="L509" t="s">
        <v>114</v>
      </c>
      <c r="M509" t="s">
        <v>4602</v>
      </c>
      <c r="N509" t="s">
        <v>2184</v>
      </c>
      <c r="O509" t="s">
        <v>120</v>
      </c>
      <c r="P509" t="s">
        <v>229</v>
      </c>
      <c r="Q509" t="s">
        <v>143</v>
      </c>
      <c r="R509" t="s">
        <v>123</v>
      </c>
      <c r="S509" t="s">
        <v>113</v>
      </c>
      <c r="T509" t="s">
        <v>4603</v>
      </c>
      <c r="U509" t="s">
        <v>113</v>
      </c>
      <c r="V509" t="s">
        <v>113</v>
      </c>
      <c r="Z509" t="s">
        <v>4604</v>
      </c>
      <c r="AA509" t="s">
        <v>113</v>
      </c>
      <c r="AB509" t="s">
        <v>4605</v>
      </c>
      <c r="AC509" t="s">
        <v>4606</v>
      </c>
      <c r="AD509">
        <v>0</v>
      </c>
      <c r="AE509" t="s">
        <v>113</v>
      </c>
      <c r="AF509" t="s">
        <v>113</v>
      </c>
      <c r="AG509" t="s">
        <v>113</v>
      </c>
      <c r="AH509" t="s">
        <v>113</v>
      </c>
      <c r="AI509" t="s">
        <v>132</v>
      </c>
      <c r="AJ509" t="s">
        <v>132</v>
      </c>
      <c r="AK509" t="s">
        <v>113</v>
      </c>
      <c r="AL509" t="s">
        <v>113</v>
      </c>
      <c r="AM509" t="s">
        <v>1553</v>
      </c>
      <c r="AN509" t="s">
        <v>4607</v>
      </c>
      <c r="AO509" t="s">
        <v>1554</v>
      </c>
      <c r="AP509">
        <v>66981380860</v>
      </c>
      <c r="AQ509" t="s">
        <v>1556</v>
      </c>
      <c r="AR509" t="s">
        <v>113</v>
      </c>
      <c r="AS509" t="s">
        <v>113</v>
      </c>
      <c r="AT509" t="s">
        <v>113</v>
      </c>
      <c r="AU509" t="s">
        <v>113</v>
      </c>
      <c r="AW509" t="s">
        <v>113</v>
      </c>
      <c r="AX509" s="82">
        <f>IFERROR(FIND("Óbitos/feridos",consulta_completa__11[[#This Row],[13 - Ocorrências/Ambientes Atingidos]]),0)</f>
        <v>0</v>
      </c>
      <c r="AY509" s="83" t="str">
        <f t="shared" si="218"/>
        <v/>
      </c>
      <c r="AZ509" s="82">
        <f>IFERROR(FIND("População afetada/evacuada",consulta_completa__11[[#This Row],[13 - Ocorrências/Ambientes Atingidos]]),0)</f>
        <v>0</v>
      </c>
      <c r="BA509" s="82" t="str">
        <f t="shared" si="219"/>
        <v/>
      </c>
      <c r="BB509" s="82">
        <f>IFERROR(FIND("Suspensão de abastecimento de água",consulta_completa__11[[#This Row],[13 - Ocorrências/Ambientes Atingidos]]),0)</f>
        <v>0</v>
      </c>
      <c r="BC509" s="83" t="str">
        <f t="shared" si="247"/>
        <v/>
      </c>
      <c r="BD509" s="82">
        <f>IFERROR(FIND("Rio/córrego",consulta_completa__11[[#This Row],[13 - Ocorrências/Ambientes Atingidos]]),0)</f>
        <v>1</v>
      </c>
      <c r="BE509" s="83" t="str">
        <f t="shared" si="220"/>
        <v>X</v>
      </c>
      <c r="BF509" s="82">
        <f>IFERROR(FIND("Lago",consulta_completa__11[[#This Row],[13 - Ocorrências/Ambientes Atingidos]]),0)</f>
        <v>14</v>
      </c>
      <c r="BG509" s="83" t="str">
        <f t="shared" si="221"/>
        <v>X</v>
      </c>
      <c r="BH509" s="82">
        <f>IFERROR(FIND("Mar",consulta_completa__11[[#This Row],[13 - Ocorrências/Ambientes Atingidos]]),0)</f>
        <v>0</v>
      </c>
      <c r="BI509" s="83" t="str">
        <f t="shared" si="222"/>
        <v/>
      </c>
      <c r="BJ509" s="82">
        <f>IFERROR(FIND("Praia",consulta_completa__11[[#This Row],[13 - Ocorrências/Ambientes Atingidos]]),0)</f>
        <v>0</v>
      </c>
      <c r="BK509" s="83" t="str">
        <f t="shared" si="223"/>
        <v/>
      </c>
      <c r="BL509" s="82">
        <f>IFERROR(FIND("Solo",consulta_completa__11[[#This Row],[13 - Ocorrências/Ambientes Atingidos]]),0)</f>
        <v>20</v>
      </c>
      <c r="BM509" s="83" t="str">
        <f t="shared" si="224"/>
        <v>X</v>
      </c>
      <c r="BN509" s="82">
        <f>IFERROR(FIND("Águas subterrâneas",consulta_completa__11[[#This Row],[13 - Ocorrências/Ambientes Atingidos]]),0)</f>
        <v>0</v>
      </c>
      <c r="BO509" s="83" t="str">
        <f t="shared" si="225"/>
        <v/>
      </c>
      <c r="BP509" s="82">
        <f>IFERROR(FIND("Atmosfera",consulta_completa__11[[#This Row],[13 - Ocorrências/Ambientes Atingidos]]),0)</f>
        <v>0</v>
      </c>
      <c r="BQ509" s="83" t="str">
        <f t="shared" si="226"/>
        <v/>
      </c>
      <c r="BR509" s="82">
        <f>IFERROR(FIND("Flora",consulta_completa__11[[#This Row],[13 - Ocorrências/Ambientes Atingidos]]),0)</f>
        <v>0</v>
      </c>
      <c r="BS509" s="83" t="str">
        <f t="shared" si="227"/>
        <v/>
      </c>
      <c r="BT509" s="82">
        <f>IFERROR(FIND("Fauna",consulta_completa__11[[#This Row],[13 - Ocorrências/Ambientes Atingidos]]),0)</f>
        <v>0</v>
      </c>
      <c r="BU509" s="83" t="str">
        <f t="shared" si="228"/>
        <v/>
      </c>
      <c r="BV509" s="82">
        <f>IFERROR(FIND("UC federal",consulta_completa__11[[#This Row],[13 - Ocorrências/Ambientes Atingidos]]),0)</f>
        <v>0</v>
      </c>
      <c r="BW509" s="83" t="str">
        <f t="shared" si="229"/>
        <v/>
      </c>
      <c r="BX509" s="82">
        <f>IFERROR(FIND("UC estadual/municipal",consulta_completa__11[[#This Row],[13 - Ocorrências/Ambientes Atingidos]]),0)</f>
        <v>0</v>
      </c>
      <c r="BY509" s="83" t="str">
        <f t="shared" si="230"/>
        <v/>
      </c>
      <c r="BZ509" s="82">
        <f>IFERROR(FIND("Outro(s)",consulta_completa__11[[#This Row],[13 - Ocorrências/Ambientes Atingidos]]),0)</f>
        <v>0</v>
      </c>
      <c r="CA509" s="83" t="str">
        <f t="shared" si="231"/>
        <v/>
      </c>
      <c r="CB509" s="82">
        <f>IFERROR(FIND("Sem dano",consulta_completa__11[[#This Row],[13 - Ocorrências/Ambientes Atingidos]]),0)</f>
        <v>0</v>
      </c>
      <c r="CC509" s="83" t="str">
        <f t="shared" si="232"/>
        <v/>
      </c>
      <c r="CD509" s="82" t="str">
        <f>IF(consulta_completa__11[[#This Row],[13 - Ocorrências/Ambientes Atingidos]]="","X","")</f>
        <v/>
      </c>
      <c r="CE509" s="84">
        <f>IFERROR(FIND("IBAMA",consulta_completa__11[[#This Row],[14 - Inst. Atuando no Local]]),0)</f>
        <v>0</v>
      </c>
      <c r="CF509" s="84" t="str">
        <f t="shared" si="233"/>
        <v/>
      </c>
      <c r="CG509" s="84">
        <f>IFERROR(FIND("OEMA",consulta_completa__11[[#This Row],[14 - Inst. Atuando no Local]]),0)</f>
        <v>0</v>
      </c>
      <c r="CH509" s="84" t="str">
        <f t="shared" si="234"/>
        <v/>
      </c>
      <c r="CI509" s="84">
        <f>IFERROR(FIND("DEFESA CIVIL",consulta_completa__11[[#This Row],[14 - Inst. Atuando no Local]]),0)</f>
        <v>0</v>
      </c>
      <c r="CJ509" s="84" t="str">
        <f t="shared" si="235"/>
        <v/>
      </c>
      <c r="CK509" s="84">
        <f>IFERROR(FIND("CORPO DE BOMBEIROS",consulta_completa__11[[#This Row],[14 - Inst. Atuando no Local]]),0)</f>
        <v>0</v>
      </c>
      <c r="CL509" s="84" t="str">
        <f t="shared" si="236"/>
        <v/>
      </c>
      <c r="CM509" s="84">
        <f>IFERROR(FIND("POLÍCIA RODOVIÁRIA",consulta_completa__11[[#This Row],[14 - Inst. Atuando no Local]]),0)</f>
        <v>0</v>
      </c>
      <c r="CN509" s="84" t="str">
        <f t="shared" si="237"/>
        <v/>
      </c>
      <c r="CO509" s="84">
        <f>IFERROR(FIND("POLÍCIA MILITAR",consulta_completa__11[[#This Row],[14 - Inst. Atuando no Local]]),0)</f>
        <v>0</v>
      </c>
      <c r="CP509" s="84" t="str">
        <f t="shared" si="238"/>
        <v/>
      </c>
      <c r="CQ509" s="84">
        <f>IFERROR(FIND("POLÍCIA CIVIL",consulta_completa__11[[#This Row],[14 - Inst. Atuando no Local]]),0)</f>
        <v>0</v>
      </c>
      <c r="CR509" s="84" t="str">
        <f t="shared" si="239"/>
        <v/>
      </c>
      <c r="CS509" s="84">
        <f>IFERROR(FIND("MARINHA DO BRASIL",consulta_completa__11[[#This Row],[14 - Inst. Atuando no Local]]),0)</f>
        <v>0</v>
      </c>
      <c r="CT509" s="84" t="str">
        <f t="shared" si="240"/>
        <v/>
      </c>
      <c r="CU509" s="84">
        <f>IFERROR(FIND("EMPRESA ESPECIALIZADA EM ATENDIMENTO",consulta_completa__11[[#This Row],[14 - Inst. Atuando no Local]]),0)</f>
        <v>0</v>
      </c>
      <c r="CV509" s="84" t="str">
        <f t="shared" si="241"/>
        <v/>
      </c>
      <c r="CW509" s="84">
        <f>IFERROR(FIND("IBAMA",consulta_completa__11[[#This Row],[14 - Inst. Atuando no Local]]),0)</f>
        <v>0</v>
      </c>
      <c r="CX509" s="84" t="str">
        <f t="shared" si="242"/>
        <v/>
      </c>
      <c r="CY509" s="84" t="str">
        <f>IF(consulta_completa__11[[#This Row],[14 - Inst. Atuando no Local]]="","X","")</f>
        <v/>
      </c>
      <c r="CZ509" s="84">
        <f>IFERROR(FIND("OUTRA (S)",consulta_completa__11[[#This Row],[14 - Inst. Atuando no Local]]),0)</f>
        <v>0</v>
      </c>
      <c r="DA509" s="84" t="str">
        <f t="shared" si="243"/>
        <v/>
      </c>
      <c r="DB509" s="35" t="str">
        <f t="shared" si="244"/>
        <v>Sim</v>
      </c>
      <c r="DC509" s="35" t="str">
        <f t="shared" si="245"/>
        <v>Não</v>
      </c>
      <c r="DD509" s="35" t="str">
        <f t="shared" si="246"/>
        <v>Sim</v>
      </c>
      <c r="DE509" s="87" t="str">
        <f t="shared" si="248"/>
        <v>Sem informação</v>
      </c>
    </row>
    <row r="510" spans="1:109">
      <c r="A510" s="14">
        <v>202572139617</v>
      </c>
      <c r="B510" s="1">
        <v>45857</v>
      </c>
      <c r="C510" t="s">
        <v>160</v>
      </c>
      <c r="D510" t="s">
        <v>161</v>
      </c>
      <c r="E510" t="s">
        <v>162</v>
      </c>
      <c r="F510" t="s">
        <v>163</v>
      </c>
      <c r="G510" t="s">
        <v>113</v>
      </c>
      <c r="H510" t="s">
        <v>114</v>
      </c>
      <c r="I510" t="s">
        <v>114</v>
      </c>
      <c r="J510" t="s">
        <v>365</v>
      </c>
      <c r="K510" t="s">
        <v>1173</v>
      </c>
      <c r="L510" t="s">
        <v>166</v>
      </c>
      <c r="M510" t="s">
        <v>140</v>
      </c>
      <c r="N510" t="s">
        <v>119</v>
      </c>
      <c r="O510" t="s">
        <v>120</v>
      </c>
      <c r="P510" t="s">
        <v>229</v>
      </c>
      <c r="Q510" t="s">
        <v>167</v>
      </c>
      <c r="R510" t="s">
        <v>123</v>
      </c>
      <c r="S510" t="s">
        <v>113</v>
      </c>
      <c r="T510" t="s">
        <v>113</v>
      </c>
      <c r="U510" t="s">
        <v>4608</v>
      </c>
      <c r="V510" t="s">
        <v>4609</v>
      </c>
      <c r="Z510" t="s">
        <v>4610</v>
      </c>
      <c r="AA510" t="s">
        <v>370</v>
      </c>
      <c r="AB510" t="s">
        <v>172</v>
      </c>
      <c r="AC510" t="s">
        <v>173</v>
      </c>
      <c r="AD510">
        <v>1</v>
      </c>
      <c r="AE510" t="s">
        <v>371</v>
      </c>
      <c r="AF510" t="s">
        <v>113</v>
      </c>
      <c r="AG510" t="s">
        <v>113</v>
      </c>
      <c r="AH510" t="s">
        <v>131</v>
      </c>
      <c r="AI510" t="s">
        <v>132</v>
      </c>
      <c r="AJ510" t="s">
        <v>131</v>
      </c>
      <c r="AK510" t="s">
        <v>372</v>
      </c>
      <c r="AL510" t="s">
        <v>4611</v>
      </c>
      <c r="AM510" t="s">
        <v>2042</v>
      </c>
      <c r="AN510" t="s">
        <v>172</v>
      </c>
      <c r="AO510" t="s">
        <v>225</v>
      </c>
      <c r="AP510">
        <v>41988207121</v>
      </c>
      <c r="AQ510" t="s">
        <v>178</v>
      </c>
      <c r="AR510" t="s">
        <v>113</v>
      </c>
      <c r="AS510" t="s">
        <v>113</v>
      </c>
      <c r="AT510" t="s">
        <v>113</v>
      </c>
      <c r="AU510" t="s">
        <v>113</v>
      </c>
      <c r="AW510" t="s">
        <v>113</v>
      </c>
      <c r="AX510" s="82">
        <f>IFERROR(FIND("Óbitos/feridos",consulta_completa__11[[#This Row],[13 - Ocorrências/Ambientes Atingidos]]),0)</f>
        <v>0</v>
      </c>
      <c r="AY510" s="83" t="str">
        <f t="shared" si="218"/>
        <v/>
      </c>
      <c r="AZ510" s="82">
        <f>IFERROR(FIND("População afetada/evacuada",consulta_completa__11[[#This Row],[13 - Ocorrências/Ambientes Atingidos]]),0)</f>
        <v>0</v>
      </c>
      <c r="BA510" s="82" t="str">
        <f t="shared" si="219"/>
        <v/>
      </c>
      <c r="BB510" s="82">
        <f>IFERROR(FIND("Suspensão de abastecimento de água",consulta_completa__11[[#This Row],[13 - Ocorrências/Ambientes Atingidos]]),0)</f>
        <v>0</v>
      </c>
      <c r="BC510" s="83" t="str">
        <f t="shared" si="247"/>
        <v/>
      </c>
      <c r="BD510" s="82">
        <f>IFERROR(FIND("Rio/córrego",consulta_completa__11[[#This Row],[13 - Ocorrências/Ambientes Atingidos]]),0)</f>
        <v>0</v>
      </c>
      <c r="BE510" s="83" t="str">
        <f t="shared" si="220"/>
        <v/>
      </c>
      <c r="BF510" s="82">
        <f>IFERROR(FIND("Lago",consulta_completa__11[[#This Row],[13 - Ocorrências/Ambientes Atingidos]]),0)</f>
        <v>0</v>
      </c>
      <c r="BG510" s="83" t="str">
        <f t="shared" si="221"/>
        <v/>
      </c>
      <c r="BH510" s="82">
        <f>IFERROR(FIND("Mar",consulta_completa__11[[#This Row],[13 - Ocorrências/Ambientes Atingidos]]),0)</f>
        <v>0</v>
      </c>
      <c r="BI510" s="83" t="str">
        <f t="shared" si="222"/>
        <v/>
      </c>
      <c r="BJ510" s="82">
        <f>IFERROR(FIND("Praia",consulta_completa__11[[#This Row],[13 - Ocorrências/Ambientes Atingidos]]),0)</f>
        <v>0</v>
      </c>
      <c r="BK510" s="83" t="str">
        <f t="shared" si="223"/>
        <v/>
      </c>
      <c r="BL510" s="82">
        <f>IFERROR(FIND("Solo",consulta_completa__11[[#This Row],[13 - Ocorrências/Ambientes Atingidos]]),0)</f>
        <v>1</v>
      </c>
      <c r="BM510" s="83" t="str">
        <f t="shared" si="224"/>
        <v>X</v>
      </c>
      <c r="BN510" s="82">
        <f>IFERROR(FIND("Águas subterrâneas",consulta_completa__11[[#This Row],[13 - Ocorrências/Ambientes Atingidos]]),0)</f>
        <v>0</v>
      </c>
      <c r="BO510" s="83" t="str">
        <f t="shared" si="225"/>
        <v/>
      </c>
      <c r="BP510" s="82">
        <f>IFERROR(FIND("Atmosfera",consulta_completa__11[[#This Row],[13 - Ocorrências/Ambientes Atingidos]]),0)</f>
        <v>0</v>
      </c>
      <c r="BQ510" s="83" t="str">
        <f t="shared" si="226"/>
        <v/>
      </c>
      <c r="BR510" s="82">
        <f>IFERROR(FIND("Flora",consulta_completa__11[[#This Row],[13 - Ocorrências/Ambientes Atingidos]]),0)</f>
        <v>0</v>
      </c>
      <c r="BS510" s="83" t="str">
        <f t="shared" si="227"/>
        <v/>
      </c>
      <c r="BT510" s="82">
        <f>IFERROR(FIND("Fauna",consulta_completa__11[[#This Row],[13 - Ocorrências/Ambientes Atingidos]]),0)</f>
        <v>0</v>
      </c>
      <c r="BU510" s="83" t="str">
        <f t="shared" si="228"/>
        <v/>
      </c>
      <c r="BV510" s="82">
        <f>IFERROR(FIND("UC federal",consulta_completa__11[[#This Row],[13 - Ocorrências/Ambientes Atingidos]]),0)</f>
        <v>0</v>
      </c>
      <c r="BW510" s="83" t="str">
        <f t="shared" si="229"/>
        <v/>
      </c>
      <c r="BX510" s="82">
        <f>IFERROR(FIND("UC estadual/municipal",consulta_completa__11[[#This Row],[13 - Ocorrências/Ambientes Atingidos]]),0)</f>
        <v>0</v>
      </c>
      <c r="BY510" s="83" t="str">
        <f t="shared" si="230"/>
        <v/>
      </c>
      <c r="BZ510" s="82">
        <f>IFERROR(FIND("Outro(s)",consulta_completa__11[[#This Row],[13 - Ocorrências/Ambientes Atingidos]]),0)</f>
        <v>0</v>
      </c>
      <c r="CA510" s="83" t="str">
        <f t="shared" si="231"/>
        <v/>
      </c>
      <c r="CB510" s="82">
        <f>IFERROR(FIND("Sem dano",consulta_completa__11[[#This Row],[13 - Ocorrências/Ambientes Atingidos]]),0)</f>
        <v>0</v>
      </c>
      <c r="CC510" s="83" t="str">
        <f t="shared" si="232"/>
        <v/>
      </c>
      <c r="CD510" s="82" t="str">
        <f>IF(consulta_completa__11[[#This Row],[13 - Ocorrências/Ambientes Atingidos]]="","X","")</f>
        <v/>
      </c>
      <c r="CE510" s="84">
        <f>IFERROR(FIND("IBAMA",consulta_completa__11[[#This Row],[14 - Inst. Atuando no Local]]),0)</f>
        <v>0</v>
      </c>
      <c r="CF510" s="84" t="str">
        <f t="shared" si="233"/>
        <v/>
      </c>
      <c r="CG510" s="84">
        <f>IFERROR(FIND("OEMA",consulta_completa__11[[#This Row],[14 - Inst. Atuando no Local]]),0)</f>
        <v>0</v>
      </c>
      <c r="CH510" s="84" t="str">
        <f t="shared" si="234"/>
        <v/>
      </c>
      <c r="CI510" s="84">
        <f>IFERROR(FIND("DEFESA CIVIL",consulta_completa__11[[#This Row],[14 - Inst. Atuando no Local]]),0)</f>
        <v>0</v>
      </c>
      <c r="CJ510" s="84" t="str">
        <f t="shared" si="235"/>
        <v/>
      </c>
      <c r="CK510" s="84">
        <f>IFERROR(FIND("CORPO DE BOMBEIROS",consulta_completa__11[[#This Row],[14 - Inst. Atuando no Local]]),0)</f>
        <v>0</v>
      </c>
      <c r="CL510" s="84" t="str">
        <f t="shared" si="236"/>
        <v/>
      </c>
      <c r="CM510" s="84">
        <f>IFERROR(FIND("POLÍCIA RODOVIÁRIA",consulta_completa__11[[#This Row],[14 - Inst. Atuando no Local]]),0)</f>
        <v>0</v>
      </c>
      <c r="CN510" s="84" t="str">
        <f t="shared" si="237"/>
        <v/>
      </c>
      <c r="CO510" s="84">
        <f>IFERROR(FIND("POLÍCIA MILITAR",consulta_completa__11[[#This Row],[14 - Inst. Atuando no Local]]),0)</f>
        <v>0</v>
      </c>
      <c r="CP510" s="84" t="str">
        <f t="shared" si="238"/>
        <v/>
      </c>
      <c r="CQ510" s="84">
        <f>IFERROR(FIND("POLÍCIA CIVIL",consulta_completa__11[[#This Row],[14 - Inst. Atuando no Local]]),0)</f>
        <v>0</v>
      </c>
      <c r="CR510" s="84" t="str">
        <f t="shared" si="239"/>
        <v/>
      </c>
      <c r="CS510" s="84">
        <f>IFERROR(FIND("MARINHA DO BRASIL",consulta_completa__11[[#This Row],[14 - Inst. Atuando no Local]]),0)</f>
        <v>0</v>
      </c>
      <c r="CT510" s="84" t="str">
        <f t="shared" si="240"/>
        <v/>
      </c>
      <c r="CU510" s="84">
        <f>IFERROR(FIND("EMPRESA ESPECIALIZADA EM ATENDIMENTO",consulta_completa__11[[#This Row],[14 - Inst. Atuando no Local]]),0)</f>
        <v>0</v>
      </c>
      <c r="CV510" s="84" t="str">
        <f t="shared" si="241"/>
        <v/>
      </c>
      <c r="CW510" s="84">
        <f>IFERROR(FIND("IBAMA",consulta_completa__11[[#This Row],[14 - Inst. Atuando no Local]]),0)</f>
        <v>0</v>
      </c>
      <c r="CX510" s="84" t="str">
        <f t="shared" si="242"/>
        <v/>
      </c>
      <c r="CY510" s="84" t="str">
        <f>IF(consulta_completa__11[[#This Row],[14 - Inst. Atuando no Local]]="","X","")</f>
        <v/>
      </c>
      <c r="CZ510" s="84">
        <f>IFERROR(FIND("OUTRA (S)",consulta_completa__11[[#This Row],[14 - Inst. Atuando no Local]]),0)</f>
        <v>0</v>
      </c>
      <c r="DA510" s="84" t="str">
        <f t="shared" si="243"/>
        <v/>
      </c>
      <c r="DB510" s="35" t="str">
        <f t="shared" si="244"/>
        <v>Sim</v>
      </c>
      <c r="DC510" s="35" t="str">
        <f t="shared" si="245"/>
        <v>Não</v>
      </c>
      <c r="DD510" s="35" t="str">
        <f t="shared" si="246"/>
        <v>Sim</v>
      </c>
      <c r="DE510" s="87" t="str">
        <f t="shared" si="248"/>
        <v>Federal</v>
      </c>
    </row>
    <row r="511" spans="1:109">
      <c r="A511" s="14">
        <v>202572150422</v>
      </c>
      <c r="B511" s="1">
        <v>45857</v>
      </c>
      <c r="C511" t="s">
        <v>109</v>
      </c>
      <c r="D511" t="s">
        <v>161</v>
      </c>
      <c r="E511" t="s">
        <v>111</v>
      </c>
      <c r="F511" t="s">
        <v>112</v>
      </c>
      <c r="G511" t="s">
        <v>439</v>
      </c>
      <c r="H511" t="s">
        <v>4612</v>
      </c>
      <c r="I511" t="s">
        <v>117</v>
      </c>
      <c r="J511" t="s">
        <v>113</v>
      </c>
      <c r="K511" t="s">
        <v>114</v>
      </c>
      <c r="L511" t="s">
        <v>114</v>
      </c>
      <c r="M511" t="s">
        <v>118</v>
      </c>
      <c r="N511" t="s">
        <v>119</v>
      </c>
      <c r="O511" t="s">
        <v>239</v>
      </c>
      <c r="P511" t="s">
        <v>229</v>
      </c>
      <c r="Q511" t="s">
        <v>122</v>
      </c>
      <c r="R511" t="s">
        <v>123</v>
      </c>
      <c r="S511" t="s">
        <v>124</v>
      </c>
      <c r="T511" t="s">
        <v>4203</v>
      </c>
      <c r="U511" t="s">
        <v>113</v>
      </c>
      <c r="V511" t="s">
        <v>4613</v>
      </c>
      <c r="Z511" t="s">
        <v>4614</v>
      </c>
      <c r="AA511" t="s">
        <v>113</v>
      </c>
      <c r="AB511" t="s">
        <v>1465</v>
      </c>
      <c r="AC511" t="s">
        <v>482</v>
      </c>
      <c r="AD511">
        <v>1</v>
      </c>
      <c r="AE511" t="s">
        <v>603</v>
      </c>
      <c r="AF511" t="s">
        <v>113</v>
      </c>
      <c r="AG511" t="s">
        <v>113</v>
      </c>
      <c r="AH511" t="s">
        <v>131</v>
      </c>
      <c r="AI511" t="s">
        <v>131</v>
      </c>
      <c r="AJ511" t="s">
        <v>131</v>
      </c>
      <c r="AK511" t="s">
        <v>4615</v>
      </c>
      <c r="AL511" t="s">
        <v>4616</v>
      </c>
      <c r="AM511" t="s">
        <v>485</v>
      </c>
      <c r="AN511" t="s">
        <v>113</v>
      </c>
      <c r="AO511" t="s">
        <v>113</v>
      </c>
      <c r="AQ511" t="s">
        <v>486</v>
      </c>
      <c r="AR511" t="s">
        <v>113</v>
      </c>
      <c r="AS511" t="s">
        <v>113</v>
      </c>
      <c r="AT511" t="s">
        <v>4617</v>
      </c>
      <c r="AU511" t="s">
        <v>113</v>
      </c>
      <c r="AW511" t="s">
        <v>159</v>
      </c>
      <c r="AX511" s="82">
        <f>IFERROR(FIND("Óbitos/feridos",consulta_completa__11[[#This Row],[13 - Ocorrências/Ambientes Atingidos]]),0)</f>
        <v>0</v>
      </c>
      <c r="AY511" s="83" t="str">
        <f t="shared" si="218"/>
        <v/>
      </c>
      <c r="AZ511" s="82">
        <f>IFERROR(FIND("População afetada/evacuada",consulta_completa__11[[#This Row],[13 - Ocorrências/Ambientes Atingidos]]),0)</f>
        <v>0</v>
      </c>
      <c r="BA511" s="82" t="str">
        <f t="shared" si="219"/>
        <v/>
      </c>
      <c r="BB511" s="82">
        <f>IFERROR(FIND("Suspensão de abastecimento de água",consulta_completa__11[[#This Row],[13 - Ocorrências/Ambientes Atingidos]]),0)</f>
        <v>0</v>
      </c>
      <c r="BC511" s="83" t="str">
        <f t="shared" si="247"/>
        <v/>
      </c>
      <c r="BD511" s="82">
        <f>IFERROR(FIND("Rio/córrego",consulta_completa__11[[#This Row],[13 - Ocorrências/Ambientes Atingidos]]),0)</f>
        <v>0</v>
      </c>
      <c r="BE511" s="83" t="str">
        <f t="shared" si="220"/>
        <v/>
      </c>
      <c r="BF511" s="82">
        <f>IFERROR(FIND("Lago",consulta_completa__11[[#This Row],[13 - Ocorrências/Ambientes Atingidos]]),0)</f>
        <v>0</v>
      </c>
      <c r="BG511" s="83" t="str">
        <f t="shared" si="221"/>
        <v/>
      </c>
      <c r="BH511" s="82">
        <f>IFERROR(FIND("Mar",consulta_completa__11[[#This Row],[13 - Ocorrências/Ambientes Atingidos]]),0)</f>
        <v>1</v>
      </c>
      <c r="BI511" s="83" t="str">
        <f t="shared" si="222"/>
        <v>X</v>
      </c>
      <c r="BJ511" s="82">
        <f>IFERROR(FIND("Praia",consulta_completa__11[[#This Row],[13 - Ocorrências/Ambientes Atingidos]]),0)</f>
        <v>0</v>
      </c>
      <c r="BK511" s="83" t="str">
        <f t="shared" si="223"/>
        <v/>
      </c>
      <c r="BL511" s="82">
        <f>IFERROR(FIND("Solo",consulta_completa__11[[#This Row],[13 - Ocorrências/Ambientes Atingidos]]),0)</f>
        <v>0</v>
      </c>
      <c r="BM511" s="83" t="str">
        <f t="shared" si="224"/>
        <v/>
      </c>
      <c r="BN511" s="82">
        <f>IFERROR(FIND("Águas subterrâneas",consulta_completa__11[[#This Row],[13 - Ocorrências/Ambientes Atingidos]]),0)</f>
        <v>0</v>
      </c>
      <c r="BO511" s="83" t="str">
        <f t="shared" si="225"/>
        <v/>
      </c>
      <c r="BP511" s="82">
        <f>IFERROR(FIND("Atmosfera",consulta_completa__11[[#This Row],[13 - Ocorrências/Ambientes Atingidos]]),0)</f>
        <v>0</v>
      </c>
      <c r="BQ511" s="83" t="str">
        <f t="shared" si="226"/>
        <v/>
      </c>
      <c r="BR511" s="82">
        <f>IFERROR(FIND("Flora",consulta_completa__11[[#This Row],[13 - Ocorrências/Ambientes Atingidos]]),0)</f>
        <v>0</v>
      </c>
      <c r="BS511" s="83" t="str">
        <f t="shared" si="227"/>
        <v/>
      </c>
      <c r="BT511" s="82">
        <f>IFERROR(FIND("Fauna",consulta_completa__11[[#This Row],[13 - Ocorrências/Ambientes Atingidos]]),0)</f>
        <v>0</v>
      </c>
      <c r="BU511" s="83" t="str">
        <f t="shared" si="228"/>
        <v/>
      </c>
      <c r="BV511" s="82">
        <f>IFERROR(FIND("UC federal",consulta_completa__11[[#This Row],[13 - Ocorrências/Ambientes Atingidos]]),0)</f>
        <v>0</v>
      </c>
      <c r="BW511" s="83" t="str">
        <f t="shared" si="229"/>
        <v/>
      </c>
      <c r="BX511" s="82">
        <f>IFERROR(FIND("UC estadual/municipal",consulta_completa__11[[#This Row],[13 - Ocorrências/Ambientes Atingidos]]),0)</f>
        <v>0</v>
      </c>
      <c r="BY511" s="83" t="str">
        <f t="shared" si="230"/>
        <v/>
      </c>
      <c r="BZ511" s="82">
        <f>IFERROR(FIND("Outro(s)",consulta_completa__11[[#This Row],[13 - Ocorrências/Ambientes Atingidos]]),0)</f>
        <v>0</v>
      </c>
      <c r="CA511" s="83" t="str">
        <f t="shared" si="231"/>
        <v/>
      </c>
      <c r="CB511" s="82">
        <f>IFERROR(FIND("Sem dano",consulta_completa__11[[#This Row],[13 - Ocorrências/Ambientes Atingidos]]),0)</f>
        <v>0</v>
      </c>
      <c r="CC511" s="83" t="str">
        <f t="shared" si="232"/>
        <v/>
      </c>
      <c r="CD511" s="82" t="str">
        <f>IF(consulta_completa__11[[#This Row],[13 - Ocorrências/Ambientes Atingidos]]="","X","")</f>
        <v/>
      </c>
      <c r="CE511" s="84">
        <f>IFERROR(FIND("IBAMA",consulta_completa__11[[#This Row],[14 - Inst. Atuando no Local]]),0)</f>
        <v>0</v>
      </c>
      <c r="CF511" s="84" t="str">
        <f t="shared" si="233"/>
        <v/>
      </c>
      <c r="CG511" s="84">
        <f>IFERROR(FIND("OEMA",consulta_completa__11[[#This Row],[14 - Inst. Atuando no Local]]),0)</f>
        <v>0</v>
      </c>
      <c r="CH511" s="84" t="str">
        <f t="shared" si="234"/>
        <v/>
      </c>
      <c r="CI511" s="84">
        <f>IFERROR(FIND("DEFESA CIVIL",consulta_completa__11[[#This Row],[14 - Inst. Atuando no Local]]),0)</f>
        <v>0</v>
      </c>
      <c r="CJ511" s="84" t="str">
        <f t="shared" si="235"/>
        <v/>
      </c>
      <c r="CK511" s="84">
        <f>IFERROR(FIND("CORPO DE BOMBEIROS",consulta_completa__11[[#This Row],[14 - Inst. Atuando no Local]]),0)</f>
        <v>0</v>
      </c>
      <c r="CL511" s="84" t="str">
        <f t="shared" si="236"/>
        <v/>
      </c>
      <c r="CM511" s="84">
        <f>IFERROR(FIND("POLÍCIA RODOVIÁRIA",consulta_completa__11[[#This Row],[14 - Inst. Atuando no Local]]),0)</f>
        <v>0</v>
      </c>
      <c r="CN511" s="84" t="str">
        <f t="shared" si="237"/>
        <v/>
      </c>
      <c r="CO511" s="84">
        <f>IFERROR(FIND("POLÍCIA MILITAR",consulta_completa__11[[#This Row],[14 - Inst. Atuando no Local]]),0)</f>
        <v>0</v>
      </c>
      <c r="CP511" s="84" t="str">
        <f t="shared" si="238"/>
        <v/>
      </c>
      <c r="CQ511" s="84">
        <f>IFERROR(FIND("POLÍCIA CIVIL",consulta_completa__11[[#This Row],[14 - Inst. Atuando no Local]]),0)</f>
        <v>0</v>
      </c>
      <c r="CR511" s="84" t="str">
        <f t="shared" si="239"/>
        <v/>
      </c>
      <c r="CS511" s="84">
        <f>IFERROR(FIND("MARINHA DO BRASIL",consulta_completa__11[[#This Row],[14 - Inst. Atuando no Local]]),0)</f>
        <v>0</v>
      </c>
      <c r="CT511" s="84" t="str">
        <f t="shared" si="240"/>
        <v/>
      </c>
      <c r="CU511" s="84">
        <f>IFERROR(FIND("EMPRESA ESPECIALIZADA EM ATENDIMENTO",consulta_completa__11[[#This Row],[14 - Inst. Atuando no Local]]),0)</f>
        <v>0</v>
      </c>
      <c r="CV511" s="84" t="str">
        <f t="shared" si="241"/>
        <v/>
      </c>
      <c r="CW511" s="84">
        <f>IFERROR(FIND("IBAMA",consulta_completa__11[[#This Row],[14 - Inst. Atuando no Local]]),0)</f>
        <v>0</v>
      </c>
      <c r="CX511" s="84" t="str">
        <f t="shared" si="242"/>
        <v/>
      </c>
      <c r="CY511" s="84" t="str">
        <f>IF(consulta_completa__11[[#This Row],[14 - Inst. Atuando no Local]]="","X","")</f>
        <v/>
      </c>
      <c r="CZ511" s="84">
        <f>IFERROR(FIND("OUTRA (S)",consulta_completa__11[[#This Row],[14 - Inst. Atuando no Local]]),0)</f>
        <v>0</v>
      </c>
      <c r="DA511" s="84" t="str">
        <f t="shared" si="243"/>
        <v/>
      </c>
      <c r="DB511" s="35" t="str">
        <f t="shared" si="244"/>
        <v>Sim</v>
      </c>
      <c r="DC511" s="35" t="str">
        <f t="shared" si="245"/>
        <v>Não</v>
      </c>
      <c r="DD511" s="35" t="str">
        <f t="shared" si="246"/>
        <v>Sim</v>
      </c>
      <c r="DE511" s="87" t="str">
        <f t="shared" si="248"/>
        <v>Federal</v>
      </c>
    </row>
    <row r="512" spans="1:109">
      <c r="A512" s="14">
        <v>202572118059</v>
      </c>
      <c r="B512" s="1">
        <v>45858</v>
      </c>
      <c r="C512" t="s">
        <v>109</v>
      </c>
      <c r="D512" t="s">
        <v>110</v>
      </c>
      <c r="E512" t="s">
        <v>452</v>
      </c>
      <c r="F512" t="s">
        <v>112</v>
      </c>
      <c r="G512" t="s">
        <v>113</v>
      </c>
      <c r="H512" t="s">
        <v>114</v>
      </c>
      <c r="I512" t="s">
        <v>114</v>
      </c>
      <c r="J512" t="s">
        <v>954</v>
      </c>
      <c r="K512" t="s">
        <v>3434</v>
      </c>
      <c r="L512" t="s">
        <v>117</v>
      </c>
      <c r="M512" t="s">
        <v>118</v>
      </c>
      <c r="N512" t="s">
        <v>119</v>
      </c>
      <c r="O512" t="s">
        <v>228</v>
      </c>
      <c r="P512" t="s">
        <v>272</v>
      </c>
      <c r="Q512" t="s">
        <v>167</v>
      </c>
      <c r="R512" t="s">
        <v>123</v>
      </c>
      <c r="S512" t="s">
        <v>124</v>
      </c>
      <c r="T512" t="s">
        <v>4618</v>
      </c>
      <c r="U512" t="s">
        <v>4619</v>
      </c>
      <c r="V512" t="s">
        <v>4620</v>
      </c>
      <c r="Z512" t="s">
        <v>4621</v>
      </c>
      <c r="AA512" t="s">
        <v>113</v>
      </c>
      <c r="AB512" t="s">
        <v>206</v>
      </c>
      <c r="AC512" t="s">
        <v>130</v>
      </c>
      <c r="AD512">
        <v>1</v>
      </c>
      <c r="AE512" t="s">
        <v>4622</v>
      </c>
      <c r="AF512" t="s">
        <v>113</v>
      </c>
      <c r="AG512" t="s">
        <v>113</v>
      </c>
      <c r="AH512" t="s">
        <v>131</v>
      </c>
      <c r="AI512" t="s">
        <v>132</v>
      </c>
      <c r="AJ512" t="s">
        <v>131</v>
      </c>
      <c r="AK512" t="s">
        <v>4623</v>
      </c>
      <c r="AL512" t="s">
        <v>4624</v>
      </c>
      <c r="AM512" t="s">
        <v>135</v>
      </c>
      <c r="AN512" t="s">
        <v>113</v>
      </c>
      <c r="AO512" t="s">
        <v>113</v>
      </c>
      <c r="AQ512" t="s">
        <v>136</v>
      </c>
      <c r="AR512" t="s">
        <v>113</v>
      </c>
      <c r="AS512" t="s">
        <v>113</v>
      </c>
      <c r="AT512" t="s">
        <v>113</v>
      </c>
      <c r="AU512" t="s">
        <v>113</v>
      </c>
      <c r="AW512" t="s">
        <v>113</v>
      </c>
      <c r="AX512" s="82">
        <f>IFERROR(FIND("Óbitos/feridos",consulta_completa__11[[#This Row],[13 - Ocorrências/Ambientes Atingidos]]),0)</f>
        <v>0</v>
      </c>
      <c r="AY512" s="83" t="str">
        <f t="shared" si="218"/>
        <v/>
      </c>
      <c r="AZ512" s="82">
        <f>IFERROR(FIND("População afetada/evacuada",consulta_completa__11[[#This Row],[13 - Ocorrências/Ambientes Atingidos]]),0)</f>
        <v>0</v>
      </c>
      <c r="BA512" s="82" t="str">
        <f t="shared" si="219"/>
        <v/>
      </c>
      <c r="BB512" s="82">
        <f>IFERROR(FIND("Suspensão de abastecimento de água",consulta_completa__11[[#This Row],[13 - Ocorrências/Ambientes Atingidos]]),0)</f>
        <v>0</v>
      </c>
      <c r="BC512" s="83" t="str">
        <f t="shared" si="247"/>
        <v/>
      </c>
      <c r="BD512" s="82">
        <f>IFERROR(FIND("Rio/córrego",consulta_completa__11[[#This Row],[13 - Ocorrências/Ambientes Atingidos]]),0)</f>
        <v>0</v>
      </c>
      <c r="BE512" s="83" t="str">
        <f t="shared" si="220"/>
        <v/>
      </c>
      <c r="BF512" s="82">
        <f>IFERROR(FIND("Lago",consulta_completa__11[[#This Row],[13 - Ocorrências/Ambientes Atingidos]]),0)</f>
        <v>0</v>
      </c>
      <c r="BG512" s="83" t="str">
        <f t="shared" si="221"/>
        <v/>
      </c>
      <c r="BH512" s="82">
        <f>IFERROR(FIND("Mar",consulta_completa__11[[#This Row],[13 - Ocorrências/Ambientes Atingidos]]),0)</f>
        <v>1</v>
      </c>
      <c r="BI512" s="83" t="str">
        <f t="shared" si="222"/>
        <v>X</v>
      </c>
      <c r="BJ512" s="82">
        <f>IFERROR(FIND("Praia",consulta_completa__11[[#This Row],[13 - Ocorrências/Ambientes Atingidos]]),0)</f>
        <v>0</v>
      </c>
      <c r="BK512" s="83" t="str">
        <f t="shared" si="223"/>
        <v/>
      </c>
      <c r="BL512" s="82">
        <f>IFERROR(FIND("Solo",consulta_completa__11[[#This Row],[13 - Ocorrências/Ambientes Atingidos]]),0)</f>
        <v>0</v>
      </c>
      <c r="BM512" s="83" t="str">
        <f t="shared" si="224"/>
        <v/>
      </c>
      <c r="BN512" s="82">
        <f>IFERROR(FIND("Águas subterrâneas",consulta_completa__11[[#This Row],[13 - Ocorrências/Ambientes Atingidos]]),0)</f>
        <v>0</v>
      </c>
      <c r="BO512" s="83" t="str">
        <f t="shared" si="225"/>
        <v/>
      </c>
      <c r="BP512" s="82">
        <f>IFERROR(FIND("Atmosfera",consulta_completa__11[[#This Row],[13 - Ocorrências/Ambientes Atingidos]]),0)</f>
        <v>0</v>
      </c>
      <c r="BQ512" s="83" t="str">
        <f t="shared" si="226"/>
        <v/>
      </c>
      <c r="BR512" s="82">
        <f>IFERROR(FIND("Flora",consulta_completa__11[[#This Row],[13 - Ocorrências/Ambientes Atingidos]]),0)</f>
        <v>0</v>
      </c>
      <c r="BS512" s="83" t="str">
        <f t="shared" si="227"/>
        <v/>
      </c>
      <c r="BT512" s="82">
        <f>IFERROR(FIND("Fauna",consulta_completa__11[[#This Row],[13 - Ocorrências/Ambientes Atingidos]]),0)</f>
        <v>0</v>
      </c>
      <c r="BU512" s="83" t="str">
        <f t="shared" si="228"/>
        <v/>
      </c>
      <c r="BV512" s="82">
        <f>IFERROR(FIND("UC federal",consulta_completa__11[[#This Row],[13 - Ocorrências/Ambientes Atingidos]]),0)</f>
        <v>0</v>
      </c>
      <c r="BW512" s="83" t="str">
        <f t="shared" si="229"/>
        <v/>
      </c>
      <c r="BX512" s="82">
        <f>IFERROR(FIND("UC estadual/municipal",consulta_completa__11[[#This Row],[13 - Ocorrências/Ambientes Atingidos]]),0)</f>
        <v>0</v>
      </c>
      <c r="BY512" s="83" t="str">
        <f t="shared" si="230"/>
        <v/>
      </c>
      <c r="BZ512" s="82">
        <f>IFERROR(FIND("Outro(s)",consulta_completa__11[[#This Row],[13 - Ocorrências/Ambientes Atingidos]]),0)</f>
        <v>0</v>
      </c>
      <c r="CA512" s="83" t="str">
        <f t="shared" si="231"/>
        <v/>
      </c>
      <c r="CB512" s="82">
        <f>IFERROR(FIND("Sem dano",consulta_completa__11[[#This Row],[13 - Ocorrências/Ambientes Atingidos]]),0)</f>
        <v>0</v>
      </c>
      <c r="CC512" s="83" t="str">
        <f t="shared" si="232"/>
        <v/>
      </c>
      <c r="CD512" s="82" t="str">
        <f>IF(consulta_completa__11[[#This Row],[13 - Ocorrências/Ambientes Atingidos]]="","X","")</f>
        <v/>
      </c>
      <c r="CE512" s="84">
        <f>IFERROR(FIND("IBAMA",consulta_completa__11[[#This Row],[14 - Inst. Atuando no Local]]),0)</f>
        <v>0</v>
      </c>
      <c r="CF512" s="84" t="str">
        <f t="shared" si="233"/>
        <v/>
      </c>
      <c r="CG512" s="84">
        <f>IFERROR(FIND("OEMA",consulta_completa__11[[#This Row],[14 - Inst. Atuando no Local]]),0)</f>
        <v>0</v>
      </c>
      <c r="CH512" s="84" t="str">
        <f t="shared" si="234"/>
        <v/>
      </c>
      <c r="CI512" s="84">
        <f>IFERROR(FIND("DEFESA CIVIL",consulta_completa__11[[#This Row],[14 - Inst. Atuando no Local]]),0)</f>
        <v>0</v>
      </c>
      <c r="CJ512" s="84" t="str">
        <f t="shared" si="235"/>
        <v/>
      </c>
      <c r="CK512" s="84">
        <f>IFERROR(FIND("CORPO DE BOMBEIROS",consulta_completa__11[[#This Row],[14 - Inst. Atuando no Local]]),0)</f>
        <v>0</v>
      </c>
      <c r="CL512" s="84" t="str">
        <f t="shared" si="236"/>
        <v/>
      </c>
      <c r="CM512" s="84">
        <f>IFERROR(FIND("POLÍCIA RODOVIÁRIA",consulta_completa__11[[#This Row],[14 - Inst. Atuando no Local]]),0)</f>
        <v>0</v>
      </c>
      <c r="CN512" s="84" t="str">
        <f t="shared" si="237"/>
        <v/>
      </c>
      <c r="CO512" s="84">
        <f>IFERROR(FIND("POLÍCIA MILITAR",consulta_completa__11[[#This Row],[14 - Inst. Atuando no Local]]),0)</f>
        <v>0</v>
      </c>
      <c r="CP512" s="84" t="str">
        <f t="shared" si="238"/>
        <v/>
      </c>
      <c r="CQ512" s="84">
        <f>IFERROR(FIND("POLÍCIA CIVIL",consulta_completa__11[[#This Row],[14 - Inst. Atuando no Local]]),0)</f>
        <v>0</v>
      </c>
      <c r="CR512" s="84" t="str">
        <f t="shared" si="239"/>
        <v/>
      </c>
      <c r="CS512" s="84">
        <f>IFERROR(FIND("MARINHA DO BRASIL",consulta_completa__11[[#This Row],[14 - Inst. Atuando no Local]]),0)</f>
        <v>0</v>
      </c>
      <c r="CT512" s="84" t="str">
        <f t="shared" si="240"/>
        <v/>
      </c>
      <c r="CU512" s="84">
        <f>IFERROR(FIND("EMPRESA ESPECIALIZADA EM ATENDIMENTO",consulta_completa__11[[#This Row],[14 - Inst. Atuando no Local]]),0)</f>
        <v>0</v>
      </c>
      <c r="CV512" s="84" t="str">
        <f t="shared" si="241"/>
        <v/>
      </c>
      <c r="CW512" s="84">
        <f>IFERROR(FIND("IBAMA",consulta_completa__11[[#This Row],[14 - Inst. Atuando no Local]]),0)</f>
        <v>0</v>
      </c>
      <c r="CX512" s="84" t="str">
        <f t="shared" si="242"/>
        <v/>
      </c>
      <c r="CY512" s="84" t="str">
        <f>IF(consulta_completa__11[[#This Row],[14 - Inst. Atuando no Local]]="","X","")</f>
        <v/>
      </c>
      <c r="CZ512" s="84">
        <f>IFERROR(FIND("OUTRA (S)",consulta_completa__11[[#This Row],[14 - Inst. Atuando no Local]]),0)</f>
        <v>0</v>
      </c>
      <c r="DA512" s="84" t="str">
        <f t="shared" si="243"/>
        <v/>
      </c>
      <c r="DB512" s="35" t="str">
        <f t="shared" si="244"/>
        <v>Sim</v>
      </c>
      <c r="DC512" s="35" t="str">
        <f t="shared" si="245"/>
        <v>Não</v>
      </c>
      <c r="DD512" s="35" t="str">
        <f t="shared" si="246"/>
        <v>Sim</v>
      </c>
      <c r="DE512" s="87" t="str">
        <f t="shared" si="248"/>
        <v>Federal</v>
      </c>
    </row>
    <row r="513" spans="1:109">
      <c r="A513" s="14">
        <v>202581350401</v>
      </c>
      <c r="B513" s="1">
        <v>45858</v>
      </c>
      <c r="C513" t="s">
        <v>3029</v>
      </c>
      <c r="D513" t="s">
        <v>180</v>
      </c>
      <c r="E513" t="s">
        <v>286</v>
      </c>
      <c r="F513" t="s">
        <v>163</v>
      </c>
      <c r="G513" t="s">
        <v>113</v>
      </c>
      <c r="H513" t="s">
        <v>114</v>
      </c>
      <c r="I513" t="s">
        <v>114</v>
      </c>
      <c r="J513" t="s">
        <v>113</v>
      </c>
      <c r="K513" t="s">
        <v>114</v>
      </c>
      <c r="L513" t="s">
        <v>114</v>
      </c>
      <c r="M513" t="s">
        <v>140</v>
      </c>
      <c r="N513" t="s">
        <v>1803</v>
      </c>
      <c r="O513" t="s">
        <v>113</v>
      </c>
      <c r="P513" t="s">
        <v>272</v>
      </c>
      <c r="Q513" t="s">
        <v>167</v>
      </c>
      <c r="R513" t="s">
        <v>123</v>
      </c>
      <c r="S513" t="s">
        <v>113</v>
      </c>
      <c r="T513" t="s">
        <v>4625</v>
      </c>
      <c r="U513" t="s">
        <v>113</v>
      </c>
      <c r="V513" t="s">
        <v>113</v>
      </c>
      <c r="Z513" t="s">
        <v>4626</v>
      </c>
      <c r="AA513" t="s">
        <v>113</v>
      </c>
      <c r="AB513" t="s">
        <v>4627</v>
      </c>
      <c r="AC513" t="s">
        <v>4628</v>
      </c>
      <c r="AD513">
        <v>0</v>
      </c>
      <c r="AE513" t="s">
        <v>113</v>
      </c>
      <c r="AF513" t="s">
        <v>113</v>
      </c>
      <c r="AG513" t="s">
        <v>113</v>
      </c>
      <c r="AH513" t="s">
        <v>131</v>
      </c>
      <c r="AI513" t="s">
        <v>132</v>
      </c>
      <c r="AJ513" t="s">
        <v>131</v>
      </c>
      <c r="AK513" t="s">
        <v>4629</v>
      </c>
      <c r="AL513" t="s">
        <v>4630</v>
      </c>
      <c r="AM513" t="s">
        <v>153</v>
      </c>
      <c r="AN513" t="s">
        <v>154</v>
      </c>
      <c r="AO513" t="s">
        <v>155</v>
      </c>
      <c r="AP513">
        <v>6133161070</v>
      </c>
      <c r="AQ513" t="s">
        <v>156</v>
      </c>
      <c r="AR513" t="s">
        <v>113</v>
      </c>
      <c r="AS513" t="s">
        <v>113</v>
      </c>
      <c r="AT513" t="s">
        <v>113</v>
      </c>
      <c r="AU513" t="s">
        <v>113</v>
      </c>
      <c r="AW513" t="s">
        <v>113</v>
      </c>
      <c r="AX513" s="82">
        <f>IFERROR(FIND("Óbitos/feridos",consulta_completa__11[[#This Row],[13 - Ocorrências/Ambientes Atingidos]]),0)</f>
        <v>0</v>
      </c>
      <c r="AY513" s="83" t="str">
        <f t="shared" si="218"/>
        <v/>
      </c>
      <c r="AZ513" s="82">
        <f>IFERROR(FIND("População afetada/evacuada",consulta_completa__11[[#This Row],[13 - Ocorrências/Ambientes Atingidos]]),0)</f>
        <v>0</v>
      </c>
      <c r="BA513" s="82" t="str">
        <f t="shared" si="219"/>
        <v/>
      </c>
      <c r="BB513" s="82">
        <f>IFERROR(FIND("Suspensão de abastecimento de água",consulta_completa__11[[#This Row],[13 - Ocorrências/Ambientes Atingidos]]),0)</f>
        <v>0</v>
      </c>
      <c r="BC513" s="83" t="str">
        <f t="shared" si="247"/>
        <v/>
      </c>
      <c r="BD513" s="82">
        <f>IFERROR(FIND("Rio/córrego",consulta_completa__11[[#This Row],[13 - Ocorrências/Ambientes Atingidos]]),0)</f>
        <v>0</v>
      </c>
      <c r="BE513" s="83" t="str">
        <f t="shared" si="220"/>
        <v/>
      </c>
      <c r="BF513" s="82">
        <f>IFERROR(FIND("Lago",consulta_completa__11[[#This Row],[13 - Ocorrências/Ambientes Atingidos]]),0)</f>
        <v>0</v>
      </c>
      <c r="BG513" s="83" t="str">
        <f t="shared" si="221"/>
        <v/>
      </c>
      <c r="BH513" s="82">
        <f>IFERROR(FIND("Mar",consulta_completa__11[[#This Row],[13 - Ocorrências/Ambientes Atingidos]]),0)</f>
        <v>0</v>
      </c>
      <c r="BI513" s="83" t="str">
        <f t="shared" si="222"/>
        <v/>
      </c>
      <c r="BJ513" s="82">
        <f>IFERROR(FIND("Praia",consulta_completa__11[[#This Row],[13 - Ocorrências/Ambientes Atingidos]]),0)</f>
        <v>0</v>
      </c>
      <c r="BK513" s="83" t="str">
        <f t="shared" si="223"/>
        <v/>
      </c>
      <c r="BL513" s="82">
        <f>IFERROR(FIND("Solo",consulta_completa__11[[#This Row],[13 - Ocorrências/Ambientes Atingidos]]),0)</f>
        <v>1</v>
      </c>
      <c r="BM513" s="83" t="str">
        <f t="shared" si="224"/>
        <v>X</v>
      </c>
      <c r="BN513" s="82">
        <f>IFERROR(FIND("Águas subterrâneas",consulta_completa__11[[#This Row],[13 - Ocorrências/Ambientes Atingidos]]),0)</f>
        <v>0</v>
      </c>
      <c r="BO513" s="83" t="str">
        <f t="shared" si="225"/>
        <v/>
      </c>
      <c r="BP513" s="82">
        <f>IFERROR(FIND("Atmosfera",consulta_completa__11[[#This Row],[13 - Ocorrências/Ambientes Atingidos]]),0)</f>
        <v>0</v>
      </c>
      <c r="BQ513" s="83" t="str">
        <f t="shared" si="226"/>
        <v/>
      </c>
      <c r="BR513" s="82">
        <f>IFERROR(FIND("Flora",consulta_completa__11[[#This Row],[13 - Ocorrências/Ambientes Atingidos]]),0)</f>
        <v>0</v>
      </c>
      <c r="BS513" s="83" t="str">
        <f t="shared" si="227"/>
        <v/>
      </c>
      <c r="BT513" s="82">
        <f>IFERROR(FIND("Fauna",consulta_completa__11[[#This Row],[13 - Ocorrências/Ambientes Atingidos]]),0)</f>
        <v>0</v>
      </c>
      <c r="BU513" s="83" t="str">
        <f t="shared" si="228"/>
        <v/>
      </c>
      <c r="BV513" s="82">
        <f>IFERROR(FIND("UC federal",consulta_completa__11[[#This Row],[13 - Ocorrências/Ambientes Atingidos]]),0)</f>
        <v>0</v>
      </c>
      <c r="BW513" s="83" t="str">
        <f t="shared" si="229"/>
        <v/>
      </c>
      <c r="BX513" s="82">
        <f>IFERROR(FIND("UC estadual/municipal",consulta_completa__11[[#This Row],[13 - Ocorrências/Ambientes Atingidos]]),0)</f>
        <v>0</v>
      </c>
      <c r="BY513" s="83" t="str">
        <f t="shared" si="230"/>
        <v/>
      </c>
      <c r="BZ513" s="82">
        <f>IFERROR(FIND("Outro(s)",consulta_completa__11[[#This Row],[13 - Ocorrências/Ambientes Atingidos]]),0)</f>
        <v>0</v>
      </c>
      <c r="CA513" s="83" t="str">
        <f t="shared" si="231"/>
        <v/>
      </c>
      <c r="CB513" s="82">
        <f>IFERROR(FIND("Sem dano",consulta_completa__11[[#This Row],[13 - Ocorrências/Ambientes Atingidos]]),0)</f>
        <v>0</v>
      </c>
      <c r="CC513" s="83" t="str">
        <f t="shared" si="232"/>
        <v/>
      </c>
      <c r="CD513" s="82" t="str">
        <f>IF(consulta_completa__11[[#This Row],[13 - Ocorrências/Ambientes Atingidos]]="","X","")</f>
        <v/>
      </c>
      <c r="CE513" s="84">
        <f>IFERROR(FIND("IBAMA",consulta_completa__11[[#This Row],[14 - Inst. Atuando no Local]]),0)</f>
        <v>21</v>
      </c>
      <c r="CF513" s="84" t="str">
        <f t="shared" si="233"/>
        <v>X</v>
      </c>
      <c r="CG513" s="84">
        <f>IFERROR(FIND("OEMA",consulta_completa__11[[#This Row],[14 - Inst. Atuando no Local]]),0)</f>
        <v>0</v>
      </c>
      <c r="CH513" s="84" t="str">
        <f t="shared" si="234"/>
        <v/>
      </c>
      <c r="CI513" s="84">
        <f>IFERROR(FIND("DEFESA CIVIL",consulta_completa__11[[#This Row],[14 - Inst. Atuando no Local]]),0)</f>
        <v>0</v>
      </c>
      <c r="CJ513" s="84" t="str">
        <f t="shared" si="235"/>
        <v/>
      </c>
      <c r="CK513" s="84">
        <f>IFERROR(FIND("CORPO DE BOMBEIROS",consulta_completa__11[[#This Row],[14 - Inst. Atuando no Local]]),0)</f>
        <v>0</v>
      </c>
      <c r="CL513" s="84" t="str">
        <f t="shared" si="236"/>
        <v/>
      </c>
      <c r="CM513" s="84">
        <f>IFERROR(FIND("POLÍCIA RODOVIÁRIA",consulta_completa__11[[#This Row],[14 - Inst. Atuando no Local]]),0)</f>
        <v>0</v>
      </c>
      <c r="CN513" s="84" t="str">
        <f t="shared" si="237"/>
        <v/>
      </c>
      <c r="CO513" s="84">
        <f>IFERROR(FIND("POLÍCIA MILITAR",consulta_completa__11[[#This Row],[14 - Inst. Atuando no Local]]),0)</f>
        <v>0</v>
      </c>
      <c r="CP513" s="84" t="str">
        <f t="shared" si="238"/>
        <v/>
      </c>
      <c r="CQ513" s="84">
        <f>IFERROR(FIND("POLÍCIA CIVIL",consulta_completa__11[[#This Row],[14 - Inst. Atuando no Local]]),0)</f>
        <v>0</v>
      </c>
      <c r="CR513" s="84" t="str">
        <f t="shared" si="239"/>
        <v/>
      </c>
      <c r="CS513" s="84">
        <f>IFERROR(FIND("MARINHA DO BRASIL",consulta_completa__11[[#This Row],[14 - Inst. Atuando no Local]]),0)</f>
        <v>0</v>
      </c>
      <c r="CT513" s="84" t="str">
        <f t="shared" si="240"/>
        <v/>
      </c>
      <c r="CU513" s="84">
        <f>IFERROR(FIND("EMPRESA ESPECIALIZADA EM ATENDIMENTO",consulta_completa__11[[#This Row],[14 - Inst. Atuando no Local]]),0)</f>
        <v>0</v>
      </c>
      <c r="CV513" s="84" t="str">
        <f t="shared" si="241"/>
        <v/>
      </c>
      <c r="CW513" s="84">
        <f>IFERROR(FIND("IBAMA",consulta_completa__11[[#This Row],[14 - Inst. Atuando no Local]]),0)</f>
        <v>21</v>
      </c>
      <c r="CX513" s="84" t="str">
        <f t="shared" si="242"/>
        <v>X</v>
      </c>
      <c r="CY513" s="84" t="str">
        <f>IF(consulta_completa__11[[#This Row],[14 - Inst. Atuando no Local]]="","X","")</f>
        <v/>
      </c>
      <c r="CZ513" s="84">
        <f>IFERROR(FIND("OUTRA (S)",consulta_completa__11[[#This Row],[14 - Inst. Atuando no Local]]),0)</f>
        <v>0</v>
      </c>
      <c r="DA513" s="84" t="str">
        <f t="shared" si="243"/>
        <v/>
      </c>
      <c r="DB513" s="35" t="str">
        <f t="shared" si="244"/>
        <v>Sim</v>
      </c>
      <c r="DC513" s="35" t="str">
        <f t="shared" si="245"/>
        <v>Não</v>
      </c>
      <c r="DD513" s="35" t="str">
        <f t="shared" si="246"/>
        <v>Sim</v>
      </c>
      <c r="DE513" s="87" t="str">
        <f t="shared" si="248"/>
        <v>Sem informação</v>
      </c>
    </row>
    <row r="514" spans="1:109">
      <c r="A514" s="14">
        <v>202572136030</v>
      </c>
      <c r="B514" s="1">
        <v>45859</v>
      </c>
      <c r="C514" t="s">
        <v>4631</v>
      </c>
      <c r="D514" t="s">
        <v>161</v>
      </c>
      <c r="E514" t="s">
        <v>162</v>
      </c>
      <c r="F514" t="s">
        <v>163</v>
      </c>
      <c r="G514" t="s">
        <v>113</v>
      </c>
      <c r="H514" t="s">
        <v>114</v>
      </c>
      <c r="I514" t="s">
        <v>114</v>
      </c>
      <c r="J514" t="s">
        <v>354</v>
      </c>
      <c r="K514" t="s">
        <v>113</v>
      </c>
      <c r="L514" t="s">
        <v>113</v>
      </c>
      <c r="M514" t="s">
        <v>140</v>
      </c>
      <c r="N514" t="s">
        <v>119</v>
      </c>
      <c r="O514" t="s">
        <v>120</v>
      </c>
      <c r="P514" t="s">
        <v>299</v>
      </c>
      <c r="Q514" t="s">
        <v>143</v>
      </c>
      <c r="R514" t="s">
        <v>123</v>
      </c>
      <c r="S514" t="s">
        <v>113</v>
      </c>
      <c r="T514" t="s">
        <v>113</v>
      </c>
      <c r="U514" t="s">
        <v>4632</v>
      </c>
      <c r="V514" t="s">
        <v>4633</v>
      </c>
      <c r="Z514" t="s">
        <v>113</v>
      </c>
      <c r="AA514" t="s">
        <v>370</v>
      </c>
      <c r="AB514" t="s">
        <v>172</v>
      </c>
      <c r="AC514" t="s">
        <v>173</v>
      </c>
      <c r="AD514">
        <v>1</v>
      </c>
      <c r="AE514" t="s">
        <v>174</v>
      </c>
      <c r="AF514" t="s">
        <v>113</v>
      </c>
      <c r="AG514" t="s">
        <v>113</v>
      </c>
      <c r="AH514" t="s">
        <v>131</v>
      </c>
      <c r="AI514" t="s">
        <v>132</v>
      </c>
      <c r="AJ514" t="s">
        <v>131</v>
      </c>
      <c r="AK514" t="s">
        <v>224</v>
      </c>
      <c r="AL514" t="s">
        <v>4634</v>
      </c>
      <c r="AM514" t="s">
        <v>2042</v>
      </c>
      <c r="AN514" t="s">
        <v>172</v>
      </c>
      <c r="AO514" t="s">
        <v>225</v>
      </c>
      <c r="AP514">
        <v>41988207121</v>
      </c>
      <c r="AQ514" t="s">
        <v>178</v>
      </c>
      <c r="AR514" t="s">
        <v>113</v>
      </c>
      <c r="AS514" t="s">
        <v>113</v>
      </c>
      <c r="AT514" t="s">
        <v>113</v>
      </c>
      <c r="AU514" t="s">
        <v>113</v>
      </c>
      <c r="AW514" t="s">
        <v>113</v>
      </c>
      <c r="AX514" s="82">
        <f>IFERROR(FIND("Óbitos/feridos",consulta_completa__11[[#This Row],[13 - Ocorrências/Ambientes Atingidos]]),0)</f>
        <v>0</v>
      </c>
      <c r="AY514" s="83" t="str">
        <f t="shared" si="218"/>
        <v/>
      </c>
      <c r="AZ514" s="82">
        <f>IFERROR(FIND("População afetada/evacuada",consulta_completa__11[[#This Row],[13 - Ocorrências/Ambientes Atingidos]]),0)</f>
        <v>0</v>
      </c>
      <c r="BA514" s="82" t="str">
        <f t="shared" si="219"/>
        <v/>
      </c>
      <c r="BB514" s="82">
        <f>IFERROR(FIND("Suspensão de abastecimento de água",consulta_completa__11[[#This Row],[13 - Ocorrências/Ambientes Atingidos]]),0)</f>
        <v>0</v>
      </c>
      <c r="BC514" s="83" t="str">
        <f t="shared" si="247"/>
        <v/>
      </c>
      <c r="BD514" s="82">
        <f>IFERROR(FIND("Rio/córrego",consulta_completa__11[[#This Row],[13 - Ocorrências/Ambientes Atingidos]]),0)</f>
        <v>0</v>
      </c>
      <c r="BE514" s="83" t="str">
        <f t="shared" si="220"/>
        <v/>
      </c>
      <c r="BF514" s="82">
        <f>IFERROR(FIND("Lago",consulta_completa__11[[#This Row],[13 - Ocorrências/Ambientes Atingidos]]),0)</f>
        <v>0</v>
      </c>
      <c r="BG514" s="83" t="str">
        <f t="shared" si="221"/>
        <v/>
      </c>
      <c r="BH514" s="82">
        <f>IFERROR(FIND("Mar",consulta_completa__11[[#This Row],[13 - Ocorrências/Ambientes Atingidos]]),0)</f>
        <v>0</v>
      </c>
      <c r="BI514" s="83" t="str">
        <f t="shared" si="222"/>
        <v/>
      </c>
      <c r="BJ514" s="82">
        <f>IFERROR(FIND("Praia",consulta_completa__11[[#This Row],[13 - Ocorrências/Ambientes Atingidos]]),0)</f>
        <v>0</v>
      </c>
      <c r="BK514" s="83" t="str">
        <f t="shared" si="223"/>
        <v/>
      </c>
      <c r="BL514" s="82">
        <f>IFERROR(FIND("Solo",consulta_completa__11[[#This Row],[13 - Ocorrências/Ambientes Atingidos]]),0)</f>
        <v>1</v>
      </c>
      <c r="BM514" s="83" t="str">
        <f t="shared" si="224"/>
        <v>X</v>
      </c>
      <c r="BN514" s="82">
        <f>IFERROR(FIND("Águas subterrâneas",consulta_completa__11[[#This Row],[13 - Ocorrências/Ambientes Atingidos]]),0)</f>
        <v>0</v>
      </c>
      <c r="BO514" s="83" t="str">
        <f t="shared" si="225"/>
        <v/>
      </c>
      <c r="BP514" s="82">
        <f>IFERROR(FIND("Atmosfera",consulta_completa__11[[#This Row],[13 - Ocorrências/Ambientes Atingidos]]),0)</f>
        <v>0</v>
      </c>
      <c r="BQ514" s="83" t="str">
        <f t="shared" si="226"/>
        <v/>
      </c>
      <c r="BR514" s="82">
        <f>IFERROR(FIND("Flora",consulta_completa__11[[#This Row],[13 - Ocorrências/Ambientes Atingidos]]),0)</f>
        <v>0</v>
      </c>
      <c r="BS514" s="83" t="str">
        <f t="shared" si="227"/>
        <v/>
      </c>
      <c r="BT514" s="82">
        <f>IFERROR(FIND("Fauna",consulta_completa__11[[#This Row],[13 - Ocorrências/Ambientes Atingidos]]),0)</f>
        <v>0</v>
      </c>
      <c r="BU514" s="83" t="str">
        <f t="shared" si="228"/>
        <v/>
      </c>
      <c r="BV514" s="82">
        <f>IFERROR(FIND("UC federal",consulta_completa__11[[#This Row],[13 - Ocorrências/Ambientes Atingidos]]),0)</f>
        <v>0</v>
      </c>
      <c r="BW514" s="83" t="str">
        <f t="shared" si="229"/>
        <v/>
      </c>
      <c r="BX514" s="82">
        <f>IFERROR(FIND("UC estadual/municipal",consulta_completa__11[[#This Row],[13 - Ocorrências/Ambientes Atingidos]]),0)</f>
        <v>0</v>
      </c>
      <c r="BY514" s="83" t="str">
        <f t="shared" si="230"/>
        <v/>
      </c>
      <c r="BZ514" s="82">
        <f>IFERROR(FIND("Outro(s)",consulta_completa__11[[#This Row],[13 - Ocorrências/Ambientes Atingidos]]),0)</f>
        <v>0</v>
      </c>
      <c r="CA514" s="83" t="str">
        <f t="shared" si="231"/>
        <v/>
      </c>
      <c r="CB514" s="82">
        <f>IFERROR(FIND("Sem dano",consulta_completa__11[[#This Row],[13 - Ocorrências/Ambientes Atingidos]]),0)</f>
        <v>0</v>
      </c>
      <c r="CC514" s="83" t="str">
        <f t="shared" si="232"/>
        <v/>
      </c>
      <c r="CD514" s="82" t="str">
        <f>IF(consulta_completa__11[[#This Row],[13 - Ocorrências/Ambientes Atingidos]]="","X","")</f>
        <v/>
      </c>
      <c r="CE514" s="84">
        <f>IFERROR(FIND("IBAMA",consulta_completa__11[[#This Row],[14 - Inst. Atuando no Local]]),0)</f>
        <v>0</v>
      </c>
      <c r="CF514" s="84" t="str">
        <f t="shared" si="233"/>
        <v/>
      </c>
      <c r="CG514" s="84">
        <f>IFERROR(FIND("OEMA",consulta_completa__11[[#This Row],[14 - Inst. Atuando no Local]]),0)</f>
        <v>0</v>
      </c>
      <c r="CH514" s="84" t="str">
        <f t="shared" si="234"/>
        <v/>
      </c>
      <c r="CI514" s="84">
        <f>IFERROR(FIND("DEFESA CIVIL",consulta_completa__11[[#This Row],[14 - Inst. Atuando no Local]]),0)</f>
        <v>0</v>
      </c>
      <c r="CJ514" s="84" t="str">
        <f t="shared" si="235"/>
        <v/>
      </c>
      <c r="CK514" s="84">
        <f>IFERROR(FIND("CORPO DE BOMBEIROS",consulta_completa__11[[#This Row],[14 - Inst. Atuando no Local]]),0)</f>
        <v>0</v>
      </c>
      <c r="CL514" s="84" t="str">
        <f t="shared" si="236"/>
        <v/>
      </c>
      <c r="CM514" s="84">
        <f>IFERROR(FIND("POLÍCIA RODOVIÁRIA",consulta_completa__11[[#This Row],[14 - Inst. Atuando no Local]]),0)</f>
        <v>0</v>
      </c>
      <c r="CN514" s="84" t="str">
        <f t="shared" si="237"/>
        <v/>
      </c>
      <c r="CO514" s="84">
        <f>IFERROR(FIND("POLÍCIA MILITAR",consulta_completa__11[[#This Row],[14 - Inst. Atuando no Local]]),0)</f>
        <v>0</v>
      </c>
      <c r="CP514" s="84" t="str">
        <f t="shared" si="238"/>
        <v/>
      </c>
      <c r="CQ514" s="84">
        <f>IFERROR(FIND("POLÍCIA CIVIL",consulta_completa__11[[#This Row],[14 - Inst. Atuando no Local]]),0)</f>
        <v>0</v>
      </c>
      <c r="CR514" s="84" t="str">
        <f t="shared" si="239"/>
        <v/>
      </c>
      <c r="CS514" s="84">
        <f>IFERROR(FIND("MARINHA DO BRASIL",consulta_completa__11[[#This Row],[14 - Inst. Atuando no Local]]),0)</f>
        <v>0</v>
      </c>
      <c r="CT514" s="84" t="str">
        <f t="shared" si="240"/>
        <v/>
      </c>
      <c r="CU514" s="84">
        <f>IFERROR(FIND("EMPRESA ESPECIALIZADA EM ATENDIMENTO",consulta_completa__11[[#This Row],[14 - Inst. Atuando no Local]]),0)</f>
        <v>0</v>
      </c>
      <c r="CV514" s="84" t="str">
        <f t="shared" si="241"/>
        <v/>
      </c>
      <c r="CW514" s="84">
        <f>IFERROR(FIND("IBAMA",consulta_completa__11[[#This Row],[14 - Inst. Atuando no Local]]),0)</f>
        <v>0</v>
      </c>
      <c r="CX514" s="84" t="str">
        <f t="shared" si="242"/>
        <v/>
      </c>
      <c r="CY514" s="84" t="str">
        <f>IF(consulta_completa__11[[#This Row],[14 - Inst. Atuando no Local]]="","X","")</f>
        <v/>
      </c>
      <c r="CZ514" s="84">
        <f>IFERROR(FIND("OUTRA (S)",consulta_completa__11[[#This Row],[14 - Inst. Atuando no Local]]),0)</f>
        <v>0</v>
      </c>
      <c r="DA514" s="84" t="str">
        <f t="shared" si="243"/>
        <v/>
      </c>
      <c r="DB514" s="35" t="str">
        <f t="shared" si="244"/>
        <v>Sim</v>
      </c>
      <c r="DC514" s="35" t="str">
        <f t="shared" si="245"/>
        <v>Não</v>
      </c>
      <c r="DD514" s="35" t="str">
        <f t="shared" si="246"/>
        <v>Sim</v>
      </c>
      <c r="DE514" s="87" t="str">
        <f t="shared" si="248"/>
        <v>Federal</v>
      </c>
    </row>
    <row r="515" spans="1:109">
      <c r="A515" s="14">
        <v>202572157647</v>
      </c>
      <c r="B515" s="1">
        <v>45859</v>
      </c>
      <c r="C515" t="s">
        <v>109</v>
      </c>
      <c r="D515" t="s">
        <v>212</v>
      </c>
      <c r="E515" t="s">
        <v>452</v>
      </c>
      <c r="F515" t="s">
        <v>112</v>
      </c>
      <c r="G515" t="s">
        <v>113</v>
      </c>
      <c r="H515" t="s">
        <v>114</v>
      </c>
      <c r="I515" t="s">
        <v>114</v>
      </c>
      <c r="J515" t="s">
        <v>954</v>
      </c>
      <c r="K515" t="s">
        <v>4635</v>
      </c>
      <c r="L515" t="s">
        <v>117</v>
      </c>
      <c r="M515" t="s">
        <v>118</v>
      </c>
      <c r="N515" t="s">
        <v>119</v>
      </c>
      <c r="O515" t="s">
        <v>239</v>
      </c>
      <c r="P515" t="s">
        <v>299</v>
      </c>
      <c r="Q515" t="s">
        <v>230</v>
      </c>
      <c r="R515" t="s">
        <v>123</v>
      </c>
      <c r="S515" t="s">
        <v>201</v>
      </c>
      <c r="T515" t="s">
        <v>2839</v>
      </c>
      <c r="U515" t="s">
        <v>4534</v>
      </c>
      <c r="V515" t="s">
        <v>4636</v>
      </c>
      <c r="W515" t="b">
        <v>1</v>
      </c>
      <c r="Z515" t="s">
        <v>4637</v>
      </c>
      <c r="AA515" t="s">
        <v>4638</v>
      </c>
      <c r="AB515" t="s">
        <v>2818</v>
      </c>
      <c r="AC515" t="s">
        <v>2819</v>
      </c>
      <c r="AD515">
        <v>1</v>
      </c>
      <c r="AE515" t="s">
        <v>4537</v>
      </c>
      <c r="AF515" t="s">
        <v>113</v>
      </c>
      <c r="AG515" t="s">
        <v>113</v>
      </c>
      <c r="AH515" t="s">
        <v>131</v>
      </c>
      <c r="AI515" t="s">
        <v>131</v>
      </c>
      <c r="AJ515" t="s">
        <v>132</v>
      </c>
      <c r="AK515" t="s">
        <v>113</v>
      </c>
      <c r="AL515" t="s">
        <v>4639</v>
      </c>
      <c r="AM515" t="s">
        <v>986</v>
      </c>
      <c r="AN515" t="s">
        <v>2847</v>
      </c>
      <c r="AO515" t="s">
        <v>2824</v>
      </c>
      <c r="AP515">
        <v>21983738118</v>
      </c>
      <c r="AQ515" t="s">
        <v>989</v>
      </c>
      <c r="AR515" t="s">
        <v>113</v>
      </c>
      <c r="AS515" t="s">
        <v>4539</v>
      </c>
      <c r="AT515" t="s">
        <v>113</v>
      </c>
      <c r="AU515" t="s">
        <v>954</v>
      </c>
      <c r="AV515">
        <v>1770000000</v>
      </c>
      <c r="AW515" t="s">
        <v>159</v>
      </c>
      <c r="AX515" s="82">
        <f>IFERROR(FIND("Óbitos/feridos",consulta_completa__11[[#This Row],[13 - Ocorrências/Ambientes Atingidos]]),0)</f>
        <v>0</v>
      </c>
      <c r="AY515" s="83" t="str">
        <f t="shared" ref="AY515:AY578" si="249">IF(AX515=0,"","X")</f>
        <v/>
      </c>
      <c r="AZ515" s="82">
        <f>IFERROR(FIND("População afetada/evacuada",consulta_completa__11[[#This Row],[13 - Ocorrências/Ambientes Atingidos]]),0)</f>
        <v>0</v>
      </c>
      <c r="BA515" s="82" t="str">
        <f t="shared" ref="BA515:BA578" si="250">IF(AZ515=0,"","X")</f>
        <v/>
      </c>
      <c r="BB515" s="82">
        <f>IFERROR(FIND("Suspensão de abastecimento de água",consulta_completa__11[[#This Row],[13 - Ocorrências/Ambientes Atingidos]]),0)</f>
        <v>0</v>
      </c>
      <c r="BC515" s="83" t="str">
        <f t="shared" si="247"/>
        <v/>
      </c>
      <c r="BD515" s="82">
        <f>IFERROR(FIND("Rio/córrego",consulta_completa__11[[#This Row],[13 - Ocorrências/Ambientes Atingidos]]),0)</f>
        <v>0</v>
      </c>
      <c r="BE515" s="83" t="str">
        <f t="shared" ref="BE515:BE578" si="251">IF(BD515=0,"","X")</f>
        <v/>
      </c>
      <c r="BF515" s="82">
        <f>IFERROR(FIND("Lago",consulta_completa__11[[#This Row],[13 - Ocorrências/Ambientes Atingidos]]),0)</f>
        <v>0</v>
      </c>
      <c r="BG515" s="83" t="str">
        <f t="shared" ref="BG515:BG578" si="252">IF(BF515=0,"","X")</f>
        <v/>
      </c>
      <c r="BH515" s="82">
        <f>IFERROR(FIND("Mar",consulta_completa__11[[#This Row],[13 - Ocorrências/Ambientes Atingidos]]),0)</f>
        <v>1</v>
      </c>
      <c r="BI515" s="83" t="str">
        <f t="shared" ref="BI515:BI578" si="253">IF(BH515=0,"","X")</f>
        <v>X</v>
      </c>
      <c r="BJ515" s="82">
        <f>IFERROR(FIND("Praia",consulta_completa__11[[#This Row],[13 - Ocorrências/Ambientes Atingidos]]),0)</f>
        <v>0</v>
      </c>
      <c r="BK515" s="83" t="str">
        <f t="shared" ref="BK515:BK578" si="254">IF(BJ515=0,"","X")</f>
        <v/>
      </c>
      <c r="BL515" s="82">
        <f>IFERROR(FIND("Solo",consulta_completa__11[[#This Row],[13 - Ocorrências/Ambientes Atingidos]]),0)</f>
        <v>0</v>
      </c>
      <c r="BM515" s="83" t="str">
        <f t="shared" ref="BM515:BM578" si="255">IF(BL515=0,"","X")</f>
        <v/>
      </c>
      <c r="BN515" s="82">
        <f>IFERROR(FIND("Águas subterrâneas",consulta_completa__11[[#This Row],[13 - Ocorrências/Ambientes Atingidos]]),0)</f>
        <v>0</v>
      </c>
      <c r="BO515" s="83" t="str">
        <f t="shared" ref="BO515:BO578" si="256">IF(BN515=0,"","X")</f>
        <v/>
      </c>
      <c r="BP515" s="82">
        <f>IFERROR(FIND("Atmosfera",consulta_completa__11[[#This Row],[13 - Ocorrências/Ambientes Atingidos]]),0)</f>
        <v>0</v>
      </c>
      <c r="BQ515" s="83" t="str">
        <f t="shared" ref="BQ515:BQ578" si="257">IF(BP515=0,"","X")</f>
        <v/>
      </c>
      <c r="BR515" s="82">
        <f>IFERROR(FIND("Flora",consulta_completa__11[[#This Row],[13 - Ocorrências/Ambientes Atingidos]]),0)</f>
        <v>0</v>
      </c>
      <c r="BS515" s="83" t="str">
        <f t="shared" ref="BS515:BS578" si="258">IF(BR515=0,"","X")</f>
        <v/>
      </c>
      <c r="BT515" s="82">
        <f>IFERROR(FIND("Fauna",consulta_completa__11[[#This Row],[13 - Ocorrências/Ambientes Atingidos]]),0)</f>
        <v>0</v>
      </c>
      <c r="BU515" s="83" t="str">
        <f t="shared" ref="BU515:BU578" si="259">IF(BT515=0,"","X")</f>
        <v/>
      </c>
      <c r="BV515" s="82">
        <f>IFERROR(FIND("UC federal",consulta_completa__11[[#This Row],[13 - Ocorrências/Ambientes Atingidos]]),0)</f>
        <v>0</v>
      </c>
      <c r="BW515" s="83" t="str">
        <f t="shared" ref="BW515:BW578" si="260">IF(BV515=0,"","X")</f>
        <v/>
      </c>
      <c r="BX515" s="82">
        <f>IFERROR(FIND("UC estadual/municipal",consulta_completa__11[[#This Row],[13 - Ocorrências/Ambientes Atingidos]]),0)</f>
        <v>0</v>
      </c>
      <c r="BY515" s="83" t="str">
        <f t="shared" ref="BY515:BY578" si="261">IF(BX515=0,"","X")</f>
        <v/>
      </c>
      <c r="BZ515" s="82">
        <f>IFERROR(FIND("Outro(s)",consulta_completa__11[[#This Row],[13 - Ocorrências/Ambientes Atingidos]]),0)</f>
        <v>0</v>
      </c>
      <c r="CA515" s="83" t="str">
        <f t="shared" ref="CA515:CA578" si="262">IF(BZ515=0,"","X")</f>
        <v/>
      </c>
      <c r="CB515" s="82">
        <f>IFERROR(FIND("Sem dano",consulta_completa__11[[#This Row],[13 - Ocorrências/Ambientes Atingidos]]),0)</f>
        <v>0</v>
      </c>
      <c r="CC515" s="83" t="str">
        <f t="shared" ref="CC515:CC578" si="263">IF(CB515=0,"","X")</f>
        <v/>
      </c>
      <c r="CD515" s="82" t="str">
        <f>IF(consulta_completa__11[[#This Row],[13 - Ocorrências/Ambientes Atingidos]]="","X","")</f>
        <v/>
      </c>
      <c r="CE515" s="84">
        <f>IFERROR(FIND("IBAMA",consulta_completa__11[[#This Row],[14 - Inst. Atuando no Local]]),0)</f>
        <v>0</v>
      </c>
      <c r="CF515" s="84" t="str">
        <f t="shared" ref="CF515:CF578" si="264">IF(CE515=0,"","X")</f>
        <v/>
      </c>
      <c r="CG515" s="84">
        <f>IFERROR(FIND("OEMA",consulta_completa__11[[#This Row],[14 - Inst. Atuando no Local]]),0)</f>
        <v>0</v>
      </c>
      <c r="CH515" s="84" t="str">
        <f t="shared" ref="CH515:CH578" si="265">IF(CG515=0,"","X")</f>
        <v/>
      </c>
      <c r="CI515" s="84">
        <f>IFERROR(FIND("DEFESA CIVIL",consulta_completa__11[[#This Row],[14 - Inst. Atuando no Local]]),0)</f>
        <v>0</v>
      </c>
      <c r="CJ515" s="84" t="str">
        <f t="shared" ref="CJ515:CJ578" si="266">IF(CI515=0,"","X")</f>
        <v/>
      </c>
      <c r="CK515" s="84">
        <f>IFERROR(FIND("CORPO DE BOMBEIROS",consulta_completa__11[[#This Row],[14 - Inst. Atuando no Local]]),0)</f>
        <v>0</v>
      </c>
      <c r="CL515" s="84" t="str">
        <f t="shared" ref="CL515:CL578" si="267">IF(CK515=0,"","X")</f>
        <v/>
      </c>
      <c r="CM515" s="84">
        <f>IFERROR(FIND("POLÍCIA RODOVIÁRIA",consulta_completa__11[[#This Row],[14 - Inst. Atuando no Local]]),0)</f>
        <v>0</v>
      </c>
      <c r="CN515" s="84" t="str">
        <f t="shared" ref="CN515:CN578" si="268">IF(CM515=0,"","X")</f>
        <v/>
      </c>
      <c r="CO515" s="84">
        <f>IFERROR(FIND("POLÍCIA MILITAR",consulta_completa__11[[#This Row],[14 - Inst. Atuando no Local]]),0)</f>
        <v>0</v>
      </c>
      <c r="CP515" s="84" t="str">
        <f t="shared" ref="CP515:CP578" si="269">IF(CO515=0,"","X")</f>
        <v/>
      </c>
      <c r="CQ515" s="84">
        <f>IFERROR(FIND("POLÍCIA CIVIL",consulta_completa__11[[#This Row],[14 - Inst. Atuando no Local]]),0)</f>
        <v>0</v>
      </c>
      <c r="CR515" s="84" t="str">
        <f t="shared" ref="CR515:CR578" si="270">IF(CQ515=0,"","X")</f>
        <v/>
      </c>
      <c r="CS515" s="84">
        <f>IFERROR(FIND("MARINHA DO BRASIL",consulta_completa__11[[#This Row],[14 - Inst. Atuando no Local]]),0)</f>
        <v>0</v>
      </c>
      <c r="CT515" s="84" t="str">
        <f t="shared" ref="CT515:CT578" si="271">IF(CS515=0,"","X")</f>
        <v/>
      </c>
      <c r="CU515" s="84">
        <f>IFERROR(FIND("EMPRESA ESPECIALIZADA EM ATENDIMENTO",consulta_completa__11[[#This Row],[14 - Inst. Atuando no Local]]),0)</f>
        <v>0</v>
      </c>
      <c r="CV515" s="84" t="str">
        <f t="shared" ref="CV515:CV578" si="272">IF(CU515=0,"","X")</f>
        <v/>
      </c>
      <c r="CW515" s="84">
        <f>IFERROR(FIND("IBAMA",consulta_completa__11[[#This Row],[14 - Inst. Atuando no Local]]),0)</f>
        <v>0</v>
      </c>
      <c r="CX515" s="84" t="str">
        <f t="shared" ref="CX515:CX578" si="273">IF(CW515=0,"","X")</f>
        <v/>
      </c>
      <c r="CY515" s="84" t="str">
        <f>IF(consulta_completa__11[[#This Row],[14 - Inst. Atuando no Local]]="","X","")</f>
        <v/>
      </c>
      <c r="CZ515" s="84">
        <f>IFERROR(FIND("OUTRA (S)",consulta_completa__11[[#This Row],[14 - Inst. Atuando no Local]]),0)</f>
        <v>0</v>
      </c>
      <c r="DA515" s="84" t="str">
        <f t="shared" ref="DA515:DA578" si="274">IF(CZ515=0,"","X")</f>
        <v/>
      </c>
      <c r="DB515" s="35" t="str">
        <f t="shared" ref="DB515:DB578" si="275">IF(AH$2="","",IF(AH$2="S","Sim",IF(AH$2="N","Não", IF(AH$2="I","Sem Informação"))))</f>
        <v>Sim</v>
      </c>
      <c r="DC515" s="35" t="str">
        <f t="shared" ref="DC515:DC578" si="276">IF(AI$2="","",IF(AI$2="S","Sim",IF(AI$2="N","Não", IF(AI$2="I","Sem Informação"))))</f>
        <v>Não</v>
      </c>
      <c r="DD515" s="35" t="str">
        <f t="shared" ref="DD515:DD578" si="277">IF(AJ$2="","",IF(AJ$2="S","Sim",IF(AJ$2="N","Não", IF(AJ$2="I","Sem Informação"))))</f>
        <v>Sim</v>
      </c>
      <c r="DE515" s="87" t="str">
        <f t="shared" si="248"/>
        <v>Federal</v>
      </c>
    </row>
    <row r="516" spans="1:109">
      <c r="A516" s="14">
        <v>202572246803</v>
      </c>
      <c r="B516" s="1">
        <v>45859</v>
      </c>
      <c r="C516" t="s">
        <v>608</v>
      </c>
      <c r="D516" t="s">
        <v>609</v>
      </c>
      <c r="E516" t="s">
        <v>139</v>
      </c>
      <c r="F516" t="s">
        <v>112</v>
      </c>
      <c r="G516" t="s">
        <v>113</v>
      </c>
      <c r="H516" t="s">
        <v>114</v>
      </c>
      <c r="I516" t="s">
        <v>114</v>
      </c>
      <c r="J516" t="s">
        <v>4640</v>
      </c>
      <c r="K516" t="s">
        <v>4641</v>
      </c>
      <c r="L516" t="s">
        <v>323</v>
      </c>
      <c r="M516" t="s">
        <v>140</v>
      </c>
      <c r="N516" t="s">
        <v>141</v>
      </c>
      <c r="O516" t="s">
        <v>113</v>
      </c>
      <c r="P516" t="s">
        <v>299</v>
      </c>
      <c r="Q516" t="s">
        <v>143</v>
      </c>
      <c r="R516" t="s">
        <v>123</v>
      </c>
      <c r="S516" t="s">
        <v>113</v>
      </c>
      <c r="T516" t="s">
        <v>4642</v>
      </c>
      <c r="U516" t="s">
        <v>145</v>
      </c>
      <c r="V516" t="s">
        <v>4643</v>
      </c>
      <c r="Z516" t="s">
        <v>4644</v>
      </c>
      <c r="AA516" t="s">
        <v>113</v>
      </c>
      <c r="AB516" t="s">
        <v>613</v>
      </c>
      <c r="AC516" t="s">
        <v>113</v>
      </c>
      <c r="AD516">
        <v>0</v>
      </c>
      <c r="AE516" t="s">
        <v>113</v>
      </c>
      <c r="AF516" t="s">
        <v>3732</v>
      </c>
      <c r="AG516" t="s">
        <v>3733</v>
      </c>
      <c r="AH516" t="s">
        <v>131</v>
      </c>
      <c r="AI516" t="s">
        <v>131</v>
      </c>
      <c r="AJ516" t="s">
        <v>131</v>
      </c>
      <c r="AK516" t="s">
        <v>4645</v>
      </c>
      <c r="AL516" t="s">
        <v>4646</v>
      </c>
      <c r="AM516" t="s">
        <v>153</v>
      </c>
      <c r="AN516" t="s">
        <v>154</v>
      </c>
      <c r="AO516" t="s">
        <v>155</v>
      </c>
      <c r="AP516">
        <v>6133161070</v>
      </c>
      <c r="AQ516" t="s">
        <v>156</v>
      </c>
      <c r="AR516" t="s">
        <v>113</v>
      </c>
      <c r="AS516" t="s">
        <v>113</v>
      </c>
      <c r="AT516" t="s">
        <v>113</v>
      </c>
      <c r="AU516" t="s">
        <v>113</v>
      </c>
      <c r="AW516" t="s">
        <v>113</v>
      </c>
      <c r="AX516" s="82">
        <f>IFERROR(FIND("Óbitos/feridos",consulta_completa__11[[#This Row],[13 - Ocorrências/Ambientes Atingidos]]),0)</f>
        <v>0</v>
      </c>
      <c r="AY516" s="83" t="str">
        <f t="shared" si="249"/>
        <v/>
      </c>
      <c r="AZ516" s="82">
        <f>IFERROR(FIND("População afetada/evacuada",consulta_completa__11[[#This Row],[13 - Ocorrências/Ambientes Atingidos]]),0)</f>
        <v>0</v>
      </c>
      <c r="BA516" s="82" t="str">
        <f t="shared" si="250"/>
        <v/>
      </c>
      <c r="BB516" s="82">
        <f>IFERROR(FIND("Suspensão de abastecimento de água",consulta_completa__11[[#This Row],[13 - Ocorrências/Ambientes Atingidos]]),0)</f>
        <v>0</v>
      </c>
      <c r="BC516" s="83" t="str">
        <f t="shared" ref="BC516:BC579" si="278">IF(BB516=0,"","X")</f>
        <v/>
      </c>
      <c r="BD516" s="82">
        <f>IFERROR(FIND("Rio/córrego",consulta_completa__11[[#This Row],[13 - Ocorrências/Ambientes Atingidos]]),0)</f>
        <v>0</v>
      </c>
      <c r="BE516" s="83" t="str">
        <f t="shared" si="251"/>
        <v/>
      </c>
      <c r="BF516" s="82">
        <f>IFERROR(FIND("Lago",consulta_completa__11[[#This Row],[13 - Ocorrências/Ambientes Atingidos]]),0)</f>
        <v>0</v>
      </c>
      <c r="BG516" s="83" t="str">
        <f t="shared" si="252"/>
        <v/>
      </c>
      <c r="BH516" s="82">
        <f>IFERROR(FIND("Mar",consulta_completa__11[[#This Row],[13 - Ocorrências/Ambientes Atingidos]]),0)</f>
        <v>0</v>
      </c>
      <c r="BI516" s="83" t="str">
        <f t="shared" si="253"/>
        <v/>
      </c>
      <c r="BJ516" s="82">
        <f>IFERROR(FIND("Praia",consulta_completa__11[[#This Row],[13 - Ocorrências/Ambientes Atingidos]]),0)</f>
        <v>0</v>
      </c>
      <c r="BK516" s="83" t="str">
        <f t="shared" si="254"/>
        <v/>
      </c>
      <c r="BL516" s="82">
        <f>IFERROR(FIND("Solo",consulta_completa__11[[#This Row],[13 - Ocorrências/Ambientes Atingidos]]),0)</f>
        <v>1</v>
      </c>
      <c r="BM516" s="83" t="str">
        <f t="shared" si="255"/>
        <v>X</v>
      </c>
      <c r="BN516" s="82">
        <f>IFERROR(FIND("Águas subterrâneas",consulta_completa__11[[#This Row],[13 - Ocorrências/Ambientes Atingidos]]),0)</f>
        <v>0</v>
      </c>
      <c r="BO516" s="83" t="str">
        <f t="shared" si="256"/>
        <v/>
      </c>
      <c r="BP516" s="82">
        <f>IFERROR(FIND("Atmosfera",consulta_completa__11[[#This Row],[13 - Ocorrências/Ambientes Atingidos]]),0)</f>
        <v>0</v>
      </c>
      <c r="BQ516" s="83" t="str">
        <f t="shared" si="257"/>
        <v/>
      </c>
      <c r="BR516" s="82">
        <f>IFERROR(FIND("Flora",consulta_completa__11[[#This Row],[13 - Ocorrências/Ambientes Atingidos]]),0)</f>
        <v>0</v>
      </c>
      <c r="BS516" s="83" t="str">
        <f t="shared" si="258"/>
        <v/>
      </c>
      <c r="BT516" s="82">
        <f>IFERROR(FIND("Fauna",consulta_completa__11[[#This Row],[13 - Ocorrências/Ambientes Atingidos]]),0)</f>
        <v>0</v>
      </c>
      <c r="BU516" s="83" t="str">
        <f t="shared" si="259"/>
        <v/>
      </c>
      <c r="BV516" s="82">
        <f>IFERROR(FIND("UC federal",consulta_completa__11[[#This Row],[13 - Ocorrências/Ambientes Atingidos]]),0)</f>
        <v>0</v>
      </c>
      <c r="BW516" s="83" t="str">
        <f t="shared" si="260"/>
        <v/>
      </c>
      <c r="BX516" s="82">
        <f>IFERROR(FIND("UC estadual/municipal",consulta_completa__11[[#This Row],[13 - Ocorrências/Ambientes Atingidos]]),0)</f>
        <v>0</v>
      </c>
      <c r="BY516" s="83" t="str">
        <f t="shared" si="261"/>
        <v/>
      </c>
      <c r="BZ516" s="82">
        <f>IFERROR(FIND("Outro(s)",consulta_completa__11[[#This Row],[13 - Ocorrências/Ambientes Atingidos]]),0)</f>
        <v>0</v>
      </c>
      <c r="CA516" s="83" t="str">
        <f t="shared" si="262"/>
        <v/>
      </c>
      <c r="CB516" s="82">
        <f>IFERROR(FIND("Sem dano",consulta_completa__11[[#This Row],[13 - Ocorrências/Ambientes Atingidos]]),0)</f>
        <v>0</v>
      </c>
      <c r="CC516" s="83" t="str">
        <f t="shared" si="263"/>
        <v/>
      </c>
      <c r="CD516" s="82" t="str">
        <f>IF(consulta_completa__11[[#This Row],[13 - Ocorrências/Ambientes Atingidos]]="","X","")</f>
        <v/>
      </c>
      <c r="CE516" s="84">
        <f>IFERROR(FIND("IBAMA",consulta_completa__11[[#This Row],[14 - Inst. Atuando no Local]]),0)</f>
        <v>0</v>
      </c>
      <c r="CF516" s="84" t="str">
        <f t="shared" si="264"/>
        <v/>
      </c>
      <c r="CG516" s="84">
        <f>IFERROR(FIND("OEMA",consulta_completa__11[[#This Row],[14 - Inst. Atuando no Local]]),0)</f>
        <v>0</v>
      </c>
      <c r="CH516" s="84" t="str">
        <f t="shared" si="265"/>
        <v/>
      </c>
      <c r="CI516" s="84">
        <f>IFERROR(FIND("DEFESA CIVIL",consulta_completa__11[[#This Row],[14 - Inst. Atuando no Local]]),0)</f>
        <v>0</v>
      </c>
      <c r="CJ516" s="84" t="str">
        <f t="shared" si="266"/>
        <v/>
      </c>
      <c r="CK516" s="84">
        <f>IFERROR(FIND("CORPO DE BOMBEIROS",consulta_completa__11[[#This Row],[14 - Inst. Atuando no Local]]),0)</f>
        <v>0</v>
      </c>
      <c r="CL516" s="84" t="str">
        <f t="shared" si="267"/>
        <v/>
      </c>
      <c r="CM516" s="84">
        <f>IFERROR(FIND("POLÍCIA RODOVIÁRIA",consulta_completa__11[[#This Row],[14 - Inst. Atuando no Local]]),0)</f>
        <v>0</v>
      </c>
      <c r="CN516" s="84" t="str">
        <f t="shared" si="268"/>
        <v/>
      </c>
      <c r="CO516" s="84">
        <f>IFERROR(FIND("POLÍCIA MILITAR",consulta_completa__11[[#This Row],[14 - Inst. Atuando no Local]]),0)</f>
        <v>0</v>
      </c>
      <c r="CP516" s="84" t="str">
        <f t="shared" si="269"/>
        <v/>
      </c>
      <c r="CQ516" s="84">
        <f>IFERROR(FIND("POLÍCIA CIVIL",consulta_completa__11[[#This Row],[14 - Inst. Atuando no Local]]),0)</f>
        <v>0</v>
      </c>
      <c r="CR516" s="84" t="str">
        <f t="shared" si="270"/>
        <v/>
      </c>
      <c r="CS516" s="84">
        <f>IFERROR(FIND("MARINHA DO BRASIL",consulta_completa__11[[#This Row],[14 - Inst. Atuando no Local]]),0)</f>
        <v>0</v>
      </c>
      <c r="CT516" s="84" t="str">
        <f t="shared" si="271"/>
        <v/>
      </c>
      <c r="CU516" s="84">
        <f>IFERROR(FIND("EMPRESA ESPECIALIZADA EM ATENDIMENTO",consulta_completa__11[[#This Row],[14 - Inst. Atuando no Local]]),0)</f>
        <v>0</v>
      </c>
      <c r="CV516" s="84" t="str">
        <f t="shared" si="272"/>
        <v/>
      </c>
      <c r="CW516" s="84">
        <f>IFERROR(FIND("IBAMA",consulta_completa__11[[#This Row],[14 - Inst. Atuando no Local]]),0)</f>
        <v>0</v>
      </c>
      <c r="CX516" s="84" t="str">
        <f t="shared" si="273"/>
        <v/>
      </c>
      <c r="CY516" s="84" t="str">
        <f>IF(consulta_completa__11[[#This Row],[14 - Inst. Atuando no Local]]="","X","")</f>
        <v/>
      </c>
      <c r="CZ516" s="84">
        <f>IFERROR(FIND("OUTRA (S)",consulta_completa__11[[#This Row],[14 - Inst. Atuando no Local]]),0)</f>
        <v>0</v>
      </c>
      <c r="DA516" s="84" t="str">
        <f t="shared" si="274"/>
        <v/>
      </c>
      <c r="DB516" s="35" t="str">
        <f t="shared" si="275"/>
        <v>Sim</v>
      </c>
      <c r="DC516" s="35" t="str">
        <f t="shared" si="276"/>
        <v>Não</v>
      </c>
      <c r="DD516" s="35" t="str">
        <f t="shared" si="277"/>
        <v>Sim</v>
      </c>
      <c r="DE516" s="87" t="str">
        <f t="shared" ref="DE516:DE579" si="279">IF(AD516=1,"Federal",IF(AD516=2,"Estadual",IF(AD516=0,"Sem informação","")))</f>
        <v>Sem informação</v>
      </c>
    </row>
    <row r="517" spans="1:109">
      <c r="A517" s="14">
        <v>202572254028</v>
      </c>
      <c r="B517" s="1">
        <v>45859</v>
      </c>
      <c r="C517" t="s">
        <v>4647</v>
      </c>
      <c r="D517" t="s">
        <v>161</v>
      </c>
      <c r="E517" t="s">
        <v>162</v>
      </c>
      <c r="F517" t="s">
        <v>163</v>
      </c>
      <c r="G517" t="s">
        <v>113</v>
      </c>
      <c r="H517" t="s">
        <v>114</v>
      </c>
      <c r="I517" t="s">
        <v>114</v>
      </c>
      <c r="J517" t="s">
        <v>3440</v>
      </c>
      <c r="K517" t="s">
        <v>113</v>
      </c>
      <c r="L517" t="s">
        <v>113</v>
      </c>
      <c r="M517" t="s">
        <v>140</v>
      </c>
      <c r="N517" t="s">
        <v>141</v>
      </c>
      <c r="O517" t="s">
        <v>113</v>
      </c>
      <c r="P517" t="s">
        <v>299</v>
      </c>
      <c r="Q517" t="s">
        <v>167</v>
      </c>
      <c r="R517" t="s">
        <v>123</v>
      </c>
      <c r="S517" t="s">
        <v>113</v>
      </c>
      <c r="T517" t="s">
        <v>4648</v>
      </c>
      <c r="U517" t="s">
        <v>113</v>
      </c>
      <c r="V517" t="s">
        <v>4649</v>
      </c>
      <c r="Z517" t="s">
        <v>4650</v>
      </c>
      <c r="AA517" t="s">
        <v>113</v>
      </c>
      <c r="AB517" t="s">
        <v>4651</v>
      </c>
      <c r="AC517" t="s">
        <v>113</v>
      </c>
      <c r="AD517">
        <v>1</v>
      </c>
      <c r="AE517" t="s">
        <v>113</v>
      </c>
      <c r="AF517" t="s">
        <v>113</v>
      </c>
      <c r="AG517" t="s">
        <v>113</v>
      </c>
      <c r="AH517" t="s">
        <v>113</v>
      </c>
      <c r="AI517" t="s">
        <v>132</v>
      </c>
      <c r="AJ517" t="s">
        <v>132</v>
      </c>
      <c r="AK517" t="s">
        <v>113</v>
      </c>
      <c r="AL517" t="s">
        <v>4652</v>
      </c>
      <c r="AM517" t="s">
        <v>153</v>
      </c>
      <c r="AN517" t="s">
        <v>154</v>
      </c>
      <c r="AO517" t="s">
        <v>155</v>
      </c>
      <c r="AP517">
        <v>6133161070</v>
      </c>
      <c r="AQ517" t="s">
        <v>156</v>
      </c>
      <c r="AR517" t="s">
        <v>113</v>
      </c>
      <c r="AS517" t="s">
        <v>113</v>
      </c>
      <c r="AT517" t="s">
        <v>113</v>
      </c>
      <c r="AU517" t="s">
        <v>113</v>
      </c>
      <c r="AW517" t="s">
        <v>113</v>
      </c>
      <c r="AX517" s="82">
        <f>IFERROR(FIND("Óbitos/feridos",consulta_completa__11[[#This Row],[13 - Ocorrências/Ambientes Atingidos]]),0)</f>
        <v>0</v>
      </c>
      <c r="AY517" s="83" t="str">
        <f t="shared" si="249"/>
        <v/>
      </c>
      <c r="AZ517" s="82">
        <f>IFERROR(FIND("População afetada/evacuada",consulta_completa__11[[#This Row],[13 - Ocorrências/Ambientes Atingidos]]),0)</f>
        <v>0</v>
      </c>
      <c r="BA517" s="82" t="str">
        <f t="shared" si="250"/>
        <v/>
      </c>
      <c r="BB517" s="82">
        <f>IFERROR(FIND("Suspensão de abastecimento de água",consulta_completa__11[[#This Row],[13 - Ocorrências/Ambientes Atingidos]]),0)</f>
        <v>0</v>
      </c>
      <c r="BC517" s="83" t="str">
        <f t="shared" si="278"/>
        <v/>
      </c>
      <c r="BD517" s="82">
        <f>IFERROR(FIND("Rio/córrego",consulta_completa__11[[#This Row],[13 - Ocorrências/Ambientes Atingidos]]),0)</f>
        <v>0</v>
      </c>
      <c r="BE517" s="83" t="str">
        <f t="shared" si="251"/>
        <v/>
      </c>
      <c r="BF517" s="82">
        <f>IFERROR(FIND("Lago",consulta_completa__11[[#This Row],[13 - Ocorrências/Ambientes Atingidos]]),0)</f>
        <v>0</v>
      </c>
      <c r="BG517" s="83" t="str">
        <f t="shared" si="252"/>
        <v/>
      </c>
      <c r="BH517" s="82">
        <f>IFERROR(FIND("Mar",consulta_completa__11[[#This Row],[13 - Ocorrências/Ambientes Atingidos]]),0)</f>
        <v>0</v>
      </c>
      <c r="BI517" s="83" t="str">
        <f t="shared" si="253"/>
        <v/>
      </c>
      <c r="BJ517" s="82">
        <f>IFERROR(FIND("Praia",consulta_completa__11[[#This Row],[13 - Ocorrências/Ambientes Atingidos]]),0)</f>
        <v>0</v>
      </c>
      <c r="BK517" s="83" t="str">
        <f t="shared" si="254"/>
        <v/>
      </c>
      <c r="BL517" s="82">
        <f>IFERROR(FIND("Solo",consulta_completa__11[[#This Row],[13 - Ocorrências/Ambientes Atingidos]]),0)</f>
        <v>1</v>
      </c>
      <c r="BM517" s="83" t="str">
        <f t="shared" si="255"/>
        <v>X</v>
      </c>
      <c r="BN517" s="82">
        <f>IFERROR(FIND("Águas subterrâneas",consulta_completa__11[[#This Row],[13 - Ocorrências/Ambientes Atingidos]]),0)</f>
        <v>0</v>
      </c>
      <c r="BO517" s="83" t="str">
        <f t="shared" si="256"/>
        <v/>
      </c>
      <c r="BP517" s="82">
        <f>IFERROR(FIND("Atmosfera",consulta_completa__11[[#This Row],[13 - Ocorrências/Ambientes Atingidos]]),0)</f>
        <v>0</v>
      </c>
      <c r="BQ517" s="83" t="str">
        <f t="shared" si="257"/>
        <v/>
      </c>
      <c r="BR517" s="82">
        <f>IFERROR(FIND("Flora",consulta_completa__11[[#This Row],[13 - Ocorrências/Ambientes Atingidos]]),0)</f>
        <v>0</v>
      </c>
      <c r="BS517" s="83" t="str">
        <f t="shared" si="258"/>
        <v/>
      </c>
      <c r="BT517" s="82">
        <f>IFERROR(FIND("Fauna",consulta_completa__11[[#This Row],[13 - Ocorrências/Ambientes Atingidos]]),0)</f>
        <v>0</v>
      </c>
      <c r="BU517" s="83" t="str">
        <f t="shared" si="259"/>
        <v/>
      </c>
      <c r="BV517" s="82">
        <f>IFERROR(FIND("UC federal",consulta_completa__11[[#This Row],[13 - Ocorrências/Ambientes Atingidos]]),0)</f>
        <v>0</v>
      </c>
      <c r="BW517" s="83" t="str">
        <f t="shared" si="260"/>
        <v/>
      </c>
      <c r="BX517" s="82">
        <f>IFERROR(FIND("UC estadual/municipal",consulta_completa__11[[#This Row],[13 - Ocorrências/Ambientes Atingidos]]),0)</f>
        <v>0</v>
      </c>
      <c r="BY517" s="83" t="str">
        <f t="shared" si="261"/>
        <v/>
      </c>
      <c r="BZ517" s="82">
        <f>IFERROR(FIND("Outro(s)",consulta_completa__11[[#This Row],[13 - Ocorrências/Ambientes Atingidos]]),0)</f>
        <v>0</v>
      </c>
      <c r="CA517" s="83" t="str">
        <f t="shared" si="262"/>
        <v/>
      </c>
      <c r="CB517" s="82">
        <f>IFERROR(FIND("Sem dano",consulta_completa__11[[#This Row],[13 - Ocorrências/Ambientes Atingidos]]),0)</f>
        <v>0</v>
      </c>
      <c r="CC517" s="83" t="str">
        <f t="shared" si="263"/>
        <v/>
      </c>
      <c r="CD517" s="82" t="str">
        <f>IF(consulta_completa__11[[#This Row],[13 - Ocorrências/Ambientes Atingidos]]="","X","")</f>
        <v/>
      </c>
      <c r="CE517" s="84">
        <f>IFERROR(FIND("IBAMA",consulta_completa__11[[#This Row],[14 - Inst. Atuando no Local]]),0)</f>
        <v>0</v>
      </c>
      <c r="CF517" s="84" t="str">
        <f t="shared" si="264"/>
        <v/>
      </c>
      <c r="CG517" s="84">
        <f>IFERROR(FIND("OEMA",consulta_completa__11[[#This Row],[14 - Inst. Atuando no Local]]),0)</f>
        <v>0</v>
      </c>
      <c r="CH517" s="84" t="str">
        <f t="shared" si="265"/>
        <v/>
      </c>
      <c r="CI517" s="84">
        <f>IFERROR(FIND("DEFESA CIVIL",consulta_completa__11[[#This Row],[14 - Inst. Atuando no Local]]),0)</f>
        <v>0</v>
      </c>
      <c r="CJ517" s="84" t="str">
        <f t="shared" si="266"/>
        <v/>
      </c>
      <c r="CK517" s="84">
        <f>IFERROR(FIND("CORPO DE BOMBEIROS",consulta_completa__11[[#This Row],[14 - Inst. Atuando no Local]]),0)</f>
        <v>0</v>
      </c>
      <c r="CL517" s="84" t="str">
        <f t="shared" si="267"/>
        <v/>
      </c>
      <c r="CM517" s="84">
        <f>IFERROR(FIND("POLÍCIA RODOVIÁRIA",consulta_completa__11[[#This Row],[14 - Inst. Atuando no Local]]),0)</f>
        <v>0</v>
      </c>
      <c r="CN517" s="84" t="str">
        <f t="shared" si="268"/>
        <v/>
      </c>
      <c r="CO517" s="84">
        <f>IFERROR(FIND("POLÍCIA MILITAR",consulta_completa__11[[#This Row],[14 - Inst. Atuando no Local]]),0)</f>
        <v>0</v>
      </c>
      <c r="CP517" s="84" t="str">
        <f t="shared" si="269"/>
        <v/>
      </c>
      <c r="CQ517" s="84">
        <f>IFERROR(FIND("POLÍCIA CIVIL",consulta_completa__11[[#This Row],[14 - Inst. Atuando no Local]]),0)</f>
        <v>0</v>
      </c>
      <c r="CR517" s="84" t="str">
        <f t="shared" si="270"/>
        <v/>
      </c>
      <c r="CS517" s="84">
        <f>IFERROR(FIND("MARINHA DO BRASIL",consulta_completa__11[[#This Row],[14 - Inst. Atuando no Local]]),0)</f>
        <v>0</v>
      </c>
      <c r="CT517" s="84" t="str">
        <f t="shared" si="271"/>
        <v/>
      </c>
      <c r="CU517" s="84">
        <f>IFERROR(FIND("EMPRESA ESPECIALIZADA EM ATENDIMENTO",consulta_completa__11[[#This Row],[14 - Inst. Atuando no Local]]),0)</f>
        <v>0</v>
      </c>
      <c r="CV517" s="84" t="str">
        <f t="shared" si="272"/>
        <v/>
      </c>
      <c r="CW517" s="84">
        <f>IFERROR(FIND("IBAMA",consulta_completa__11[[#This Row],[14 - Inst. Atuando no Local]]),0)</f>
        <v>0</v>
      </c>
      <c r="CX517" s="84" t="str">
        <f t="shared" si="273"/>
        <v/>
      </c>
      <c r="CY517" s="84" t="str">
        <f>IF(consulta_completa__11[[#This Row],[14 - Inst. Atuando no Local]]="","X","")</f>
        <v/>
      </c>
      <c r="CZ517" s="84">
        <f>IFERROR(FIND("OUTRA (S)",consulta_completa__11[[#This Row],[14 - Inst. Atuando no Local]]),0)</f>
        <v>0</v>
      </c>
      <c r="DA517" s="84" t="str">
        <f t="shared" si="274"/>
        <v/>
      </c>
      <c r="DB517" s="35" t="str">
        <f t="shared" si="275"/>
        <v>Sim</v>
      </c>
      <c r="DC517" s="35" t="str">
        <f t="shared" si="276"/>
        <v>Não</v>
      </c>
      <c r="DD517" s="35" t="str">
        <f t="shared" si="277"/>
        <v>Sim</v>
      </c>
      <c r="DE517" s="87" t="str">
        <f t="shared" si="279"/>
        <v>Federal</v>
      </c>
    </row>
    <row r="518" spans="1:109">
      <c r="A518" s="14">
        <v>202572346805</v>
      </c>
      <c r="B518" s="1">
        <v>45859</v>
      </c>
      <c r="C518" t="s">
        <v>4653</v>
      </c>
      <c r="D518" t="s">
        <v>161</v>
      </c>
      <c r="E518" t="s">
        <v>162</v>
      </c>
      <c r="F518" t="s">
        <v>139</v>
      </c>
      <c r="G518" t="s">
        <v>113</v>
      </c>
      <c r="H518" t="s">
        <v>114</v>
      </c>
      <c r="I518" t="s">
        <v>114</v>
      </c>
      <c r="J518" t="s">
        <v>113</v>
      </c>
      <c r="K518" t="s">
        <v>114</v>
      </c>
      <c r="L518" t="s">
        <v>114</v>
      </c>
      <c r="M518" t="s">
        <v>140</v>
      </c>
      <c r="N518" t="s">
        <v>141</v>
      </c>
      <c r="O518" t="s">
        <v>239</v>
      </c>
      <c r="P518" t="s">
        <v>299</v>
      </c>
      <c r="Q518" t="s">
        <v>167</v>
      </c>
      <c r="R518" t="s">
        <v>123</v>
      </c>
      <c r="S518" t="s">
        <v>113</v>
      </c>
      <c r="T518" t="s">
        <v>4654</v>
      </c>
      <c r="U518" t="s">
        <v>4655</v>
      </c>
      <c r="V518" t="s">
        <v>113</v>
      </c>
      <c r="X518" t="b">
        <v>1</v>
      </c>
      <c r="Z518" t="s">
        <v>113</v>
      </c>
      <c r="AA518" t="s">
        <v>113</v>
      </c>
      <c r="AB518" t="s">
        <v>3003</v>
      </c>
      <c r="AC518" t="s">
        <v>3004</v>
      </c>
      <c r="AD518">
        <v>0</v>
      </c>
      <c r="AE518" t="s">
        <v>4656</v>
      </c>
      <c r="AF518" t="s">
        <v>3009</v>
      </c>
      <c r="AG518" t="s">
        <v>4657</v>
      </c>
      <c r="AH518" t="s">
        <v>131</v>
      </c>
      <c r="AI518" t="s">
        <v>131</v>
      </c>
      <c r="AJ518" t="s">
        <v>132</v>
      </c>
      <c r="AK518" t="s">
        <v>113</v>
      </c>
      <c r="AL518" t="s">
        <v>4658</v>
      </c>
      <c r="AM518" t="s">
        <v>4659</v>
      </c>
      <c r="AN518" t="s">
        <v>3009</v>
      </c>
      <c r="AO518" t="s">
        <v>3010</v>
      </c>
      <c r="AP518">
        <v>11974630583</v>
      </c>
      <c r="AQ518" t="s">
        <v>284</v>
      </c>
      <c r="AR518" t="s">
        <v>113</v>
      </c>
      <c r="AS518" t="s">
        <v>113</v>
      </c>
      <c r="AT518" t="s">
        <v>113</v>
      </c>
      <c r="AU518" t="s">
        <v>113</v>
      </c>
      <c r="AW518" t="s">
        <v>113</v>
      </c>
      <c r="AX518" s="82">
        <f>IFERROR(FIND("Óbitos/feridos",consulta_completa__11[[#This Row],[13 - Ocorrências/Ambientes Atingidos]]),0)</f>
        <v>0</v>
      </c>
      <c r="AY518" s="83" t="str">
        <f t="shared" si="249"/>
        <v/>
      </c>
      <c r="AZ518" s="82">
        <f>IFERROR(FIND("População afetada/evacuada",consulta_completa__11[[#This Row],[13 - Ocorrências/Ambientes Atingidos]]),0)</f>
        <v>0</v>
      </c>
      <c r="BA518" s="82" t="str">
        <f t="shared" si="250"/>
        <v/>
      </c>
      <c r="BB518" s="82">
        <f>IFERROR(FIND("Suspensão de abastecimento de água",consulta_completa__11[[#This Row],[13 - Ocorrências/Ambientes Atingidos]]),0)</f>
        <v>0</v>
      </c>
      <c r="BC518" s="83" t="str">
        <f t="shared" si="278"/>
        <v/>
      </c>
      <c r="BD518" s="82">
        <f>IFERROR(FIND("Rio/córrego",consulta_completa__11[[#This Row],[13 - Ocorrências/Ambientes Atingidos]]),0)</f>
        <v>0</v>
      </c>
      <c r="BE518" s="83" t="str">
        <f t="shared" si="251"/>
        <v/>
      </c>
      <c r="BF518" s="82">
        <f>IFERROR(FIND("Lago",consulta_completa__11[[#This Row],[13 - Ocorrências/Ambientes Atingidos]]),0)</f>
        <v>0</v>
      </c>
      <c r="BG518" s="83" t="str">
        <f t="shared" si="252"/>
        <v/>
      </c>
      <c r="BH518" s="82">
        <f>IFERROR(FIND("Mar",consulta_completa__11[[#This Row],[13 - Ocorrências/Ambientes Atingidos]]),0)</f>
        <v>0</v>
      </c>
      <c r="BI518" s="83" t="str">
        <f t="shared" si="253"/>
        <v/>
      </c>
      <c r="BJ518" s="82">
        <f>IFERROR(FIND("Praia",consulta_completa__11[[#This Row],[13 - Ocorrências/Ambientes Atingidos]]),0)</f>
        <v>0</v>
      </c>
      <c r="BK518" s="83" t="str">
        <f t="shared" si="254"/>
        <v/>
      </c>
      <c r="BL518" s="82">
        <f>IFERROR(FIND("Solo",consulta_completa__11[[#This Row],[13 - Ocorrências/Ambientes Atingidos]]),0)</f>
        <v>1</v>
      </c>
      <c r="BM518" s="83" t="str">
        <f t="shared" si="255"/>
        <v>X</v>
      </c>
      <c r="BN518" s="82">
        <f>IFERROR(FIND("Águas subterrâneas",consulta_completa__11[[#This Row],[13 - Ocorrências/Ambientes Atingidos]]),0)</f>
        <v>0</v>
      </c>
      <c r="BO518" s="83" t="str">
        <f t="shared" si="256"/>
        <v/>
      </c>
      <c r="BP518" s="82">
        <f>IFERROR(FIND("Atmosfera",consulta_completa__11[[#This Row],[13 - Ocorrências/Ambientes Atingidos]]),0)</f>
        <v>0</v>
      </c>
      <c r="BQ518" s="83" t="str">
        <f t="shared" si="257"/>
        <v/>
      </c>
      <c r="BR518" s="82">
        <f>IFERROR(FIND("Flora",consulta_completa__11[[#This Row],[13 - Ocorrências/Ambientes Atingidos]]),0)</f>
        <v>0</v>
      </c>
      <c r="BS518" s="83" t="str">
        <f t="shared" si="258"/>
        <v/>
      </c>
      <c r="BT518" s="82">
        <f>IFERROR(FIND("Fauna",consulta_completa__11[[#This Row],[13 - Ocorrências/Ambientes Atingidos]]),0)</f>
        <v>0</v>
      </c>
      <c r="BU518" s="83" t="str">
        <f t="shared" si="259"/>
        <v/>
      </c>
      <c r="BV518" s="82">
        <f>IFERROR(FIND("UC federal",consulta_completa__11[[#This Row],[13 - Ocorrências/Ambientes Atingidos]]),0)</f>
        <v>0</v>
      </c>
      <c r="BW518" s="83" t="str">
        <f t="shared" si="260"/>
        <v/>
      </c>
      <c r="BX518" s="82">
        <f>IFERROR(FIND("UC estadual/municipal",consulta_completa__11[[#This Row],[13 - Ocorrências/Ambientes Atingidos]]),0)</f>
        <v>0</v>
      </c>
      <c r="BY518" s="83" t="str">
        <f t="shared" si="261"/>
        <v/>
      </c>
      <c r="BZ518" s="82">
        <f>IFERROR(FIND("Outro(s)",consulta_completa__11[[#This Row],[13 - Ocorrências/Ambientes Atingidos]]),0)</f>
        <v>0</v>
      </c>
      <c r="CA518" s="83" t="str">
        <f t="shared" si="262"/>
        <v/>
      </c>
      <c r="CB518" s="82">
        <f>IFERROR(FIND("Sem dano",consulta_completa__11[[#This Row],[13 - Ocorrências/Ambientes Atingidos]]),0)</f>
        <v>0</v>
      </c>
      <c r="CC518" s="83" t="str">
        <f t="shared" si="263"/>
        <v/>
      </c>
      <c r="CD518" s="82" t="str">
        <f>IF(consulta_completa__11[[#This Row],[13 - Ocorrências/Ambientes Atingidos]]="","X","")</f>
        <v/>
      </c>
      <c r="CE518" s="84">
        <f>IFERROR(FIND("IBAMA",consulta_completa__11[[#This Row],[14 - Inst. Atuando no Local]]),0)</f>
        <v>0</v>
      </c>
      <c r="CF518" s="84" t="str">
        <f t="shared" si="264"/>
        <v/>
      </c>
      <c r="CG518" s="84">
        <f>IFERROR(FIND("OEMA",consulta_completa__11[[#This Row],[14 - Inst. Atuando no Local]]),0)</f>
        <v>0</v>
      </c>
      <c r="CH518" s="84" t="str">
        <f t="shared" si="265"/>
        <v/>
      </c>
      <c r="CI518" s="84">
        <f>IFERROR(FIND("DEFESA CIVIL",consulta_completa__11[[#This Row],[14 - Inst. Atuando no Local]]),0)</f>
        <v>0</v>
      </c>
      <c r="CJ518" s="84" t="str">
        <f t="shared" si="266"/>
        <v/>
      </c>
      <c r="CK518" s="84">
        <f>IFERROR(FIND("CORPO DE BOMBEIROS",consulta_completa__11[[#This Row],[14 - Inst. Atuando no Local]]),0)</f>
        <v>0</v>
      </c>
      <c r="CL518" s="84" t="str">
        <f t="shared" si="267"/>
        <v/>
      </c>
      <c r="CM518" s="84">
        <f>IFERROR(FIND("POLÍCIA RODOVIÁRIA",consulta_completa__11[[#This Row],[14 - Inst. Atuando no Local]]),0)</f>
        <v>0</v>
      </c>
      <c r="CN518" s="84" t="str">
        <f t="shared" si="268"/>
        <v/>
      </c>
      <c r="CO518" s="84">
        <f>IFERROR(FIND("POLÍCIA MILITAR",consulta_completa__11[[#This Row],[14 - Inst. Atuando no Local]]),0)</f>
        <v>0</v>
      </c>
      <c r="CP518" s="84" t="str">
        <f t="shared" si="269"/>
        <v/>
      </c>
      <c r="CQ518" s="84">
        <f>IFERROR(FIND("POLÍCIA CIVIL",consulta_completa__11[[#This Row],[14 - Inst. Atuando no Local]]),0)</f>
        <v>0</v>
      </c>
      <c r="CR518" s="84" t="str">
        <f t="shared" si="270"/>
        <v/>
      </c>
      <c r="CS518" s="84">
        <f>IFERROR(FIND("MARINHA DO BRASIL",consulta_completa__11[[#This Row],[14 - Inst. Atuando no Local]]),0)</f>
        <v>0</v>
      </c>
      <c r="CT518" s="84" t="str">
        <f t="shared" si="271"/>
        <v/>
      </c>
      <c r="CU518" s="84">
        <f>IFERROR(FIND("EMPRESA ESPECIALIZADA EM ATENDIMENTO",consulta_completa__11[[#This Row],[14 - Inst. Atuando no Local]]),0)</f>
        <v>0</v>
      </c>
      <c r="CV518" s="84" t="str">
        <f t="shared" si="272"/>
        <v/>
      </c>
      <c r="CW518" s="84">
        <f>IFERROR(FIND("IBAMA",consulta_completa__11[[#This Row],[14 - Inst. Atuando no Local]]),0)</f>
        <v>0</v>
      </c>
      <c r="CX518" s="84" t="str">
        <f t="shared" si="273"/>
        <v/>
      </c>
      <c r="CY518" s="84" t="str">
        <f>IF(consulta_completa__11[[#This Row],[14 - Inst. Atuando no Local]]="","X","")</f>
        <v/>
      </c>
      <c r="CZ518" s="84">
        <f>IFERROR(FIND("OUTRA (S)",consulta_completa__11[[#This Row],[14 - Inst. Atuando no Local]]),0)</f>
        <v>0</v>
      </c>
      <c r="DA518" s="84" t="str">
        <f t="shared" si="274"/>
        <v/>
      </c>
      <c r="DB518" s="35" t="str">
        <f t="shared" si="275"/>
        <v>Sim</v>
      </c>
      <c r="DC518" s="35" t="str">
        <f t="shared" si="276"/>
        <v>Não</v>
      </c>
      <c r="DD518" s="35" t="str">
        <f t="shared" si="277"/>
        <v>Sim</v>
      </c>
      <c r="DE518" s="87" t="str">
        <f t="shared" si="279"/>
        <v>Sem informação</v>
      </c>
    </row>
    <row r="519" spans="1:109">
      <c r="A519" s="14">
        <v>202572357606</v>
      </c>
      <c r="B519" s="1">
        <v>45859</v>
      </c>
      <c r="C519" t="s">
        <v>109</v>
      </c>
      <c r="D519" t="s">
        <v>110</v>
      </c>
      <c r="E519" t="s">
        <v>139</v>
      </c>
      <c r="F519" t="s">
        <v>112</v>
      </c>
      <c r="G519" t="s">
        <v>113</v>
      </c>
      <c r="H519" t="s">
        <v>114</v>
      </c>
      <c r="I519" t="s">
        <v>114</v>
      </c>
      <c r="J519" t="s">
        <v>4660</v>
      </c>
      <c r="K519" t="s">
        <v>4661</v>
      </c>
      <c r="L519" t="s">
        <v>323</v>
      </c>
      <c r="M519" t="s">
        <v>118</v>
      </c>
      <c r="N519" t="s">
        <v>119</v>
      </c>
      <c r="O519" t="s">
        <v>120</v>
      </c>
      <c r="P519" t="s">
        <v>299</v>
      </c>
      <c r="Q519" t="s">
        <v>167</v>
      </c>
      <c r="R519" t="s">
        <v>123</v>
      </c>
      <c r="S519" t="s">
        <v>124</v>
      </c>
      <c r="T519" t="s">
        <v>4662</v>
      </c>
      <c r="U519" t="s">
        <v>4662</v>
      </c>
      <c r="V519" t="s">
        <v>4663</v>
      </c>
      <c r="Z519" t="s">
        <v>4664</v>
      </c>
      <c r="AA519" t="s">
        <v>113</v>
      </c>
      <c r="AB519" t="s">
        <v>206</v>
      </c>
      <c r="AC519" t="s">
        <v>130</v>
      </c>
      <c r="AD519">
        <v>1</v>
      </c>
      <c r="AE519" t="s">
        <v>206</v>
      </c>
      <c r="AF519" t="s">
        <v>113</v>
      </c>
      <c r="AG519" t="s">
        <v>113</v>
      </c>
      <c r="AH519" t="s">
        <v>131</v>
      </c>
      <c r="AI519" t="s">
        <v>132</v>
      </c>
      <c r="AJ519" t="s">
        <v>131</v>
      </c>
      <c r="AK519" t="s">
        <v>4665</v>
      </c>
      <c r="AL519" t="s">
        <v>4666</v>
      </c>
      <c r="AM519" t="s">
        <v>135</v>
      </c>
      <c r="AN519" t="s">
        <v>113</v>
      </c>
      <c r="AO519" t="s">
        <v>113</v>
      </c>
      <c r="AQ519" t="s">
        <v>136</v>
      </c>
      <c r="AR519" t="s">
        <v>113</v>
      </c>
      <c r="AS519" t="s">
        <v>113</v>
      </c>
      <c r="AT519" t="s">
        <v>113</v>
      </c>
      <c r="AU519" t="s">
        <v>113</v>
      </c>
      <c r="AW519" t="s">
        <v>113</v>
      </c>
      <c r="AX519" s="82">
        <f>IFERROR(FIND("Óbitos/feridos",consulta_completa__11[[#This Row],[13 - Ocorrências/Ambientes Atingidos]]),0)</f>
        <v>0</v>
      </c>
      <c r="AY519" s="83" t="str">
        <f t="shared" si="249"/>
        <v/>
      </c>
      <c r="AZ519" s="82">
        <f>IFERROR(FIND("População afetada/evacuada",consulta_completa__11[[#This Row],[13 - Ocorrências/Ambientes Atingidos]]),0)</f>
        <v>0</v>
      </c>
      <c r="BA519" s="82" t="str">
        <f t="shared" si="250"/>
        <v/>
      </c>
      <c r="BB519" s="82">
        <f>IFERROR(FIND("Suspensão de abastecimento de água",consulta_completa__11[[#This Row],[13 - Ocorrências/Ambientes Atingidos]]),0)</f>
        <v>0</v>
      </c>
      <c r="BC519" s="83" t="str">
        <f t="shared" si="278"/>
        <v/>
      </c>
      <c r="BD519" s="82">
        <f>IFERROR(FIND("Rio/córrego",consulta_completa__11[[#This Row],[13 - Ocorrências/Ambientes Atingidos]]),0)</f>
        <v>0</v>
      </c>
      <c r="BE519" s="83" t="str">
        <f t="shared" si="251"/>
        <v/>
      </c>
      <c r="BF519" s="82">
        <f>IFERROR(FIND("Lago",consulta_completa__11[[#This Row],[13 - Ocorrências/Ambientes Atingidos]]),0)</f>
        <v>0</v>
      </c>
      <c r="BG519" s="83" t="str">
        <f t="shared" si="252"/>
        <v/>
      </c>
      <c r="BH519" s="82">
        <f>IFERROR(FIND("Mar",consulta_completa__11[[#This Row],[13 - Ocorrências/Ambientes Atingidos]]),0)</f>
        <v>1</v>
      </c>
      <c r="BI519" s="83" t="str">
        <f t="shared" si="253"/>
        <v>X</v>
      </c>
      <c r="BJ519" s="82">
        <f>IFERROR(FIND("Praia",consulta_completa__11[[#This Row],[13 - Ocorrências/Ambientes Atingidos]]),0)</f>
        <v>0</v>
      </c>
      <c r="BK519" s="83" t="str">
        <f t="shared" si="254"/>
        <v/>
      </c>
      <c r="BL519" s="82">
        <f>IFERROR(FIND("Solo",consulta_completa__11[[#This Row],[13 - Ocorrências/Ambientes Atingidos]]),0)</f>
        <v>0</v>
      </c>
      <c r="BM519" s="83" t="str">
        <f t="shared" si="255"/>
        <v/>
      </c>
      <c r="BN519" s="82">
        <f>IFERROR(FIND("Águas subterrâneas",consulta_completa__11[[#This Row],[13 - Ocorrências/Ambientes Atingidos]]),0)</f>
        <v>0</v>
      </c>
      <c r="BO519" s="83" t="str">
        <f t="shared" si="256"/>
        <v/>
      </c>
      <c r="BP519" s="82">
        <f>IFERROR(FIND("Atmosfera",consulta_completa__11[[#This Row],[13 - Ocorrências/Ambientes Atingidos]]),0)</f>
        <v>0</v>
      </c>
      <c r="BQ519" s="83" t="str">
        <f t="shared" si="257"/>
        <v/>
      </c>
      <c r="BR519" s="82">
        <f>IFERROR(FIND("Flora",consulta_completa__11[[#This Row],[13 - Ocorrências/Ambientes Atingidos]]),0)</f>
        <v>0</v>
      </c>
      <c r="BS519" s="83" t="str">
        <f t="shared" si="258"/>
        <v/>
      </c>
      <c r="BT519" s="82">
        <f>IFERROR(FIND("Fauna",consulta_completa__11[[#This Row],[13 - Ocorrências/Ambientes Atingidos]]),0)</f>
        <v>0</v>
      </c>
      <c r="BU519" s="83" t="str">
        <f t="shared" si="259"/>
        <v/>
      </c>
      <c r="BV519" s="82">
        <f>IFERROR(FIND("UC federal",consulta_completa__11[[#This Row],[13 - Ocorrências/Ambientes Atingidos]]),0)</f>
        <v>0</v>
      </c>
      <c r="BW519" s="83" t="str">
        <f t="shared" si="260"/>
        <v/>
      </c>
      <c r="BX519" s="82">
        <f>IFERROR(FIND("UC estadual/municipal",consulta_completa__11[[#This Row],[13 - Ocorrências/Ambientes Atingidos]]),0)</f>
        <v>0</v>
      </c>
      <c r="BY519" s="83" t="str">
        <f t="shared" si="261"/>
        <v/>
      </c>
      <c r="BZ519" s="82">
        <f>IFERROR(FIND("Outro(s)",consulta_completa__11[[#This Row],[13 - Ocorrências/Ambientes Atingidos]]),0)</f>
        <v>0</v>
      </c>
      <c r="CA519" s="83" t="str">
        <f t="shared" si="262"/>
        <v/>
      </c>
      <c r="CB519" s="82">
        <f>IFERROR(FIND("Sem dano",consulta_completa__11[[#This Row],[13 - Ocorrências/Ambientes Atingidos]]),0)</f>
        <v>0</v>
      </c>
      <c r="CC519" s="83" t="str">
        <f t="shared" si="263"/>
        <v/>
      </c>
      <c r="CD519" s="82" t="str">
        <f>IF(consulta_completa__11[[#This Row],[13 - Ocorrências/Ambientes Atingidos]]="","X","")</f>
        <v/>
      </c>
      <c r="CE519" s="84">
        <f>IFERROR(FIND("IBAMA",consulta_completa__11[[#This Row],[14 - Inst. Atuando no Local]]),0)</f>
        <v>0</v>
      </c>
      <c r="CF519" s="84" t="str">
        <f t="shared" si="264"/>
        <v/>
      </c>
      <c r="CG519" s="84">
        <f>IFERROR(FIND("OEMA",consulta_completa__11[[#This Row],[14 - Inst. Atuando no Local]]),0)</f>
        <v>0</v>
      </c>
      <c r="CH519" s="84" t="str">
        <f t="shared" si="265"/>
        <v/>
      </c>
      <c r="CI519" s="84">
        <f>IFERROR(FIND("DEFESA CIVIL",consulta_completa__11[[#This Row],[14 - Inst. Atuando no Local]]),0)</f>
        <v>0</v>
      </c>
      <c r="CJ519" s="84" t="str">
        <f t="shared" si="266"/>
        <v/>
      </c>
      <c r="CK519" s="84">
        <f>IFERROR(FIND("CORPO DE BOMBEIROS",consulta_completa__11[[#This Row],[14 - Inst. Atuando no Local]]),0)</f>
        <v>0</v>
      </c>
      <c r="CL519" s="84" t="str">
        <f t="shared" si="267"/>
        <v/>
      </c>
      <c r="CM519" s="84">
        <f>IFERROR(FIND("POLÍCIA RODOVIÁRIA",consulta_completa__11[[#This Row],[14 - Inst. Atuando no Local]]),0)</f>
        <v>0</v>
      </c>
      <c r="CN519" s="84" t="str">
        <f t="shared" si="268"/>
        <v/>
      </c>
      <c r="CO519" s="84">
        <f>IFERROR(FIND("POLÍCIA MILITAR",consulta_completa__11[[#This Row],[14 - Inst. Atuando no Local]]),0)</f>
        <v>0</v>
      </c>
      <c r="CP519" s="84" t="str">
        <f t="shared" si="269"/>
        <v/>
      </c>
      <c r="CQ519" s="84">
        <f>IFERROR(FIND("POLÍCIA CIVIL",consulta_completa__11[[#This Row],[14 - Inst. Atuando no Local]]),0)</f>
        <v>0</v>
      </c>
      <c r="CR519" s="84" t="str">
        <f t="shared" si="270"/>
        <v/>
      </c>
      <c r="CS519" s="84">
        <f>IFERROR(FIND("MARINHA DO BRASIL",consulta_completa__11[[#This Row],[14 - Inst. Atuando no Local]]),0)</f>
        <v>0</v>
      </c>
      <c r="CT519" s="84" t="str">
        <f t="shared" si="271"/>
        <v/>
      </c>
      <c r="CU519" s="84">
        <f>IFERROR(FIND("EMPRESA ESPECIALIZADA EM ATENDIMENTO",consulta_completa__11[[#This Row],[14 - Inst. Atuando no Local]]),0)</f>
        <v>0</v>
      </c>
      <c r="CV519" s="84" t="str">
        <f t="shared" si="272"/>
        <v/>
      </c>
      <c r="CW519" s="84">
        <f>IFERROR(FIND("IBAMA",consulta_completa__11[[#This Row],[14 - Inst. Atuando no Local]]),0)</f>
        <v>0</v>
      </c>
      <c r="CX519" s="84" t="str">
        <f t="shared" si="273"/>
        <v/>
      </c>
      <c r="CY519" s="84" t="str">
        <f>IF(consulta_completa__11[[#This Row],[14 - Inst. Atuando no Local]]="","X","")</f>
        <v/>
      </c>
      <c r="CZ519" s="84">
        <f>IFERROR(FIND("OUTRA (S)",consulta_completa__11[[#This Row],[14 - Inst. Atuando no Local]]),0)</f>
        <v>0</v>
      </c>
      <c r="DA519" s="84" t="str">
        <f t="shared" si="274"/>
        <v/>
      </c>
      <c r="DB519" s="35" t="str">
        <f t="shared" si="275"/>
        <v>Sim</v>
      </c>
      <c r="DC519" s="35" t="str">
        <f t="shared" si="276"/>
        <v>Não</v>
      </c>
      <c r="DD519" s="35" t="str">
        <f t="shared" si="277"/>
        <v>Sim</v>
      </c>
      <c r="DE519" s="87" t="str">
        <f t="shared" si="279"/>
        <v>Federal</v>
      </c>
    </row>
    <row r="520" spans="1:109">
      <c r="A520" s="14">
        <v>202572246825</v>
      </c>
      <c r="B520" s="1">
        <v>45860</v>
      </c>
      <c r="C520" t="s">
        <v>1865</v>
      </c>
      <c r="D520" t="s">
        <v>1813</v>
      </c>
      <c r="E520" t="s">
        <v>320</v>
      </c>
      <c r="F520" t="s">
        <v>163</v>
      </c>
      <c r="G520" t="s">
        <v>113</v>
      </c>
      <c r="H520" t="s">
        <v>114</v>
      </c>
      <c r="I520" t="s">
        <v>114</v>
      </c>
      <c r="J520" t="s">
        <v>113</v>
      </c>
      <c r="K520" t="s">
        <v>114</v>
      </c>
      <c r="L520" t="s">
        <v>114</v>
      </c>
      <c r="M520" t="s">
        <v>118</v>
      </c>
      <c r="N520" t="s">
        <v>141</v>
      </c>
      <c r="O520" t="s">
        <v>239</v>
      </c>
      <c r="P520" t="s">
        <v>355</v>
      </c>
      <c r="Q520" t="s">
        <v>143</v>
      </c>
      <c r="R520" t="s">
        <v>123</v>
      </c>
      <c r="S520" t="s">
        <v>113</v>
      </c>
      <c r="T520" t="s">
        <v>4667</v>
      </c>
      <c r="U520" t="s">
        <v>4668</v>
      </c>
      <c r="V520" t="s">
        <v>4669</v>
      </c>
      <c r="X520" t="b">
        <v>1</v>
      </c>
      <c r="Z520" t="s">
        <v>4670</v>
      </c>
      <c r="AA520" t="s">
        <v>4671</v>
      </c>
      <c r="AB520" t="s">
        <v>2025</v>
      </c>
      <c r="AC520" t="s">
        <v>4672</v>
      </c>
      <c r="AD520">
        <v>1</v>
      </c>
      <c r="AE520" t="s">
        <v>4673</v>
      </c>
      <c r="AF520" t="s">
        <v>4674</v>
      </c>
      <c r="AG520" t="s">
        <v>4675</v>
      </c>
      <c r="AH520" t="s">
        <v>131</v>
      </c>
      <c r="AI520" t="s">
        <v>131</v>
      </c>
      <c r="AJ520" t="s">
        <v>132</v>
      </c>
      <c r="AK520" t="s">
        <v>113</v>
      </c>
      <c r="AL520" t="s">
        <v>4670</v>
      </c>
      <c r="AM520" t="s">
        <v>752</v>
      </c>
      <c r="AN520" t="s">
        <v>4676</v>
      </c>
      <c r="AO520" t="s">
        <v>4677</v>
      </c>
      <c r="AP520">
        <v>98986026718</v>
      </c>
      <c r="AQ520" t="s">
        <v>2033</v>
      </c>
      <c r="AR520" t="s">
        <v>113</v>
      </c>
      <c r="AS520" t="s">
        <v>113</v>
      </c>
      <c r="AT520" t="s">
        <v>113</v>
      </c>
      <c r="AU520" t="s">
        <v>113</v>
      </c>
      <c r="AW520" t="s">
        <v>113</v>
      </c>
      <c r="AX520" s="82">
        <f>IFERROR(FIND("Óbitos/feridos",consulta_completa__11[[#This Row],[13 - Ocorrências/Ambientes Atingidos]]),0)</f>
        <v>0</v>
      </c>
      <c r="AY520" s="83" t="str">
        <f t="shared" si="249"/>
        <v/>
      </c>
      <c r="AZ520" s="82">
        <f>IFERROR(FIND("População afetada/evacuada",consulta_completa__11[[#This Row],[13 - Ocorrências/Ambientes Atingidos]]),0)</f>
        <v>0</v>
      </c>
      <c r="BA520" s="82" t="str">
        <f t="shared" si="250"/>
        <v/>
      </c>
      <c r="BB520" s="82">
        <f>IFERROR(FIND("Suspensão de abastecimento de água",consulta_completa__11[[#This Row],[13 - Ocorrências/Ambientes Atingidos]]),0)</f>
        <v>0</v>
      </c>
      <c r="BC520" s="83" t="str">
        <f t="shared" si="278"/>
        <v/>
      </c>
      <c r="BD520" s="82">
        <f>IFERROR(FIND("Rio/córrego",consulta_completa__11[[#This Row],[13 - Ocorrências/Ambientes Atingidos]]),0)</f>
        <v>0</v>
      </c>
      <c r="BE520" s="83" t="str">
        <f t="shared" si="251"/>
        <v/>
      </c>
      <c r="BF520" s="82">
        <f>IFERROR(FIND("Lago",consulta_completa__11[[#This Row],[13 - Ocorrências/Ambientes Atingidos]]),0)</f>
        <v>0</v>
      </c>
      <c r="BG520" s="83" t="str">
        <f t="shared" si="252"/>
        <v/>
      </c>
      <c r="BH520" s="82">
        <f>IFERROR(FIND("Mar",consulta_completa__11[[#This Row],[13 - Ocorrências/Ambientes Atingidos]]),0)</f>
        <v>1</v>
      </c>
      <c r="BI520" s="83" t="str">
        <f t="shared" si="253"/>
        <v>X</v>
      </c>
      <c r="BJ520" s="82">
        <f>IFERROR(FIND("Praia",consulta_completa__11[[#This Row],[13 - Ocorrências/Ambientes Atingidos]]),0)</f>
        <v>0</v>
      </c>
      <c r="BK520" s="83" t="str">
        <f t="shared" si="254"/>
        <v/>
      </c>
      <c r="BL520" s="82">
        <f>IFERROR(FIND("Solo",consulta_completa__11[[#This Row],[13 - Ocorrências/Ambientes Atingidos]]),0)</f>
        <v>0</v>
      </c>
      <c r="BM520" s="83" t="str">
        <f t="shared" si="255"/>
        <v/>
      </c>
      <c r="BN520" s="82">
        <f>IFERROR(FIND("Águas subterrâneas",consulta_completa__11[[#This Row],[13 - Ocorrências/Ambientes Atingidos]]),0)</f>
        <v>0</v>
      </c>
      <c r="BO520" s="83" t="str">
        <f t="shared" si="256"/>
        <v/>
      </c>
      <c r="BP520" s="82">
        <f>IFERROR(FIND("Atmosfera",consulta_completa__11[[#This Row],[13 - Ocorrências/Ambientes Atingidos]]),0)</f>
        <v>0</v>
      </c>
      <c r="BQ520" s="83" t="str">
        <f t="shared" si="257"/>
        <v/>
      </c>
      <c r="BR520" s="82">
        <f>IFERROR(FIND("Flora",consulta_completa__11[[#This Row],[13 - Ocorrências/Ambientes Atingidos]]),0)</f>
        <v>0</v>
      </c>
      <c r="BS520" s="83" t="str">
        <f t="shared" si="258"/>
        <v/>
      </c>
      <c r="BT520" s="82">
        <f>IFERROR(FIND("Fauna",consulta_completa__11[[#This Row],[13 - Ocorrências/Ambientes Atingidos]]),0)</f>
        <v>0</v>
      </c>
      <c r="BU520" s="83" t="str">
        <f t="shared" si="259"/>
        <v/>
      </c>
      <c r="BV520" s="82">
        <f>IFERROR(FIND("UC federal",consulta_completa__11[[#This Row],[13 - Ocorrências/Ambientes Atingidos]]),0)</f>
        <v>0</v>
      </c>
      <c r="BW520" s="83" t="str">
        <f t="shared" si="260"/>
        <v/>
      </c>
      <c r="BX520" s="82">
        <f>IFERROR(FIND("UC estadual/municipal",consulta_completa__11[[#This Row],[13 - Ocorrências/Ambientes Atingidos]]),0)</f>
        <v>0</v>
      </c>
      <c r="BY520" s="83" t="str">
        <f t="shared" si="261"/>
        <v/>
      </c>
      <c r="BZ520" s="82">
        <f>IFERROR(FIND("Outro(s)",consulta_completa__11[[#This Row],[13 - Ocorrências/Ambientes Atingidos]]),0)</f>
        <v>0</v>
      </c>
      <c r="CA520" s="83" t="str">
        <f t="shared" si="262"/>
        <v/>
      </c>
      <c r="CB520" s="82">
        <f>IFERROR(FIND("Sem dano",consulta_completa__11[[#This Row],[13 - Ocorrências/Ambientes Atingidos]]),0)</f>
        <v>0</v>
      </c>
      <c r="CC520" s="83" t="str">
        <f t="shared" si="263"/>
        <v/>
      </c>
      <c r="CD520" s="82" t="str">
        <f>IF(consulta_completa__11[[#This Row],[13 - Ocorrências/Ambientes Atingidos]]="","X","")</f>
        <v/>
      </c>
      <c r="CE520" s="84">
        <f>IFERROR(FIND("IBAMA",consulta_completa__11[[#This Row],[14 - Inst. Atuando no Local]]),0)</f>
        <v>0</v>
      </c>
      <c r="CF520" s="84" t="str">
        <f t="shared" si="264"/>
        <v/>
      </c>
      <c r="CG520" s="84">
        <f>IFERROR(FIND("OEMA",consulta_completa__11[[#This Row],[14 - Inst. Atuando no Local]]),0)</f>
        <v>0</v>
      </c>
      <c r="CH520" s="84" t="str">
        <f t="shared" si="265"/>
        <v/>
      </c>
      <c r="CI520" s="84">
        <f>IFERROR(FIND("DEFESA CIVIL",consulta_completa__11[[#This Row],[14 - Inst. Atuando no Local]]),0)</f>
        <v>0</v>
      </c>
      <c r="CJ520" s="84" t="str">
        <f t="shared" si="266"/>
        <v/>
      </c>
      <c r="CK520" s="84">
        <f>IFERROR(FIND("CORPO DE BOMBEIROS",consulta_completa__11[[#This Row],[14 - Inst. Atuando no Local]]),0)</f>
        <v>0</v>
      </c>
      <c r="CL520" s="84" t="str">
        <f t="shared" si="267"/>
        <v/>
      </c>
      <c r="CM520" s="84">
        <f>IFERROR(FIND("POLÍCIA RODOVIÁRIA",consulta_completa__11[[#This Row],[14 - Inst. Atuando no Local]]),0)</f>
        <v>0</v>
      </c>
      <c r="CN520" s="84" t="str">
        <f t="shared" si="268"/>
        <v/>
      </c>
      <c r="CO520" s="84">
        <f>IFERROR(FIND("POLÍCIA MILITAR",consulta_completa__11[[#This Row],[14 - Inst. Atuando no Local]]),0)</f>
        <v>0</v>
      </c>
      <c r="CP520" s="84" t="str">
        <f t="shared" si="269"/>
        <v/>
      </c>
      <c r="CQ520" s="84">
        <f>IFERROR(FIND("POLÍCIA CIVIL",consulta_completa__11[[#This Row],[14 - Inst. Atuando no Local]]),0)</f>
        <v>0</v>
      </c>
      <c r="CR520" s="84" t="str">
        <f t="shared" si="270"/>
        <v/>
      </c>
      <c r="CS520" s="84">
        <f>IFERROR(FIND("MARINHA DO BRASIL",consulta_completa__11[[#This Row],[14 - Inst. Atuando no Local]]),0)</f>
        <v>0</v>
      </c>
      <c r="CT520" s="84" t="str">
        <f t="shared" si="271"/>
        <v/>
      </c>
      <c r="CU520" s="84">
        <f>IFERROR(FIND("EMPRESA ESPECIALIZADA EM ATENDIMENTO",consulta_completa__11[[#This Row],[14 - Inst. Atuando no Local]]),0)</f>
        <v>0</v>
      </c>
      <c r="CV520" s="84" t="str">
        <f t="shared" si="272"/>
        <v/>
      </c>
      <c r="CW520" s="84">
        <f>IFERROR(FIND("IBAMA",consulta_completa__11[[#This Row],[14 - Inst. Atuando no Local]]),0)</f>
        <v>0</v>
      </c>
      <c r="CX520" s="84" t="str">
        <f t="shared" si="273"/>
        <v/>
      </c>
      <c r="CY520" s="84" t="str">
        <f>IF(consulta_completa__11[[#This Row],[14 - Inst. Atuando no Local]]="","X","")</f>
        <v/>
      </c>
      <c r="CZ520" s="84">
        <f>IFERROR(FIND("OUTRA (S)",consulta_completa__11[[#This Row],[14 - Inst. Atuando no Local]]),0)</f>
        <v>0</v>
      </c>
      <c r="DA520" s="84" t="str">
        <f t="shared" si="274"/>
        <v/>
      </c>
      <c r="DB520" s="35" t="str">
        <f t="shared" si="275"/>
        <v>Sim</v>
      </c>
      <c r="DC520" s="35" t="str">
        <f t="shared" si="276"/>
        <v>Não</v>
      </c>
      <c r="DD520" s="35" t="str">
        <f t="shared" si="277"/>
        <v>Sim</v>
      </c>
      <c r="DE520" s="87" t="str">
        <f t="shared" si="279"/>
        <v>Federal</v>
      </c>
    </row>
    <row r="521" spans="1:109">
      <c r="A521" s="14">
        <v>202572250413</v>
      </c>
      <c r="B521" s="1">
        <v>45860</v>
      </c>
      <c r="C521" t="s">
        <v>109</v>
      </c>
      <c r="D521" t="s">
        <v>110</v>
      </c>
      <c r="E521" t="s">
        <v>452</v>
      </c>
      <c r="F521" t="s">
        <v>112</v>
      </c>
      <c r="G521" t="s">
        <v>113</v>
      </c>
      <c r="H521" t="s">
        <v>114</v>
      </c>
      <c r="I521" t="s">
        <v>114</v>
      </c>
      <c r="J521" t="s">
        <v>954</v>
      </c>
      <c r="K521" t="s">
        <v>4678</v>
      </c>
      <c r="L521" t="s">
        <v>117</v>
      </c>
      <c r="M521" t="s">
        <v>118</v>
      </c>
      <c r="N521" t="s">
        <v>119</v>
      </c>
      <c r="O521" t="s">
        <v>239</v>
      </c>
      <c r="P521" t="s">
        <v>355</v>
      </c>
      <c r="Q521" t="s">
        <v>230</v>
      </c>
      <c r="R521" t="s">
        <v>123</v>
      </c>
      <c r="S521" t="s">
        <v>201</v>
      </c>
      <c r="T521" t="s">
        <v>2839</v>
      </c>
      <c r="U521" t="s">
        <v>4534</v>
      </c>
      <c r="V521" t="s">
        <v>4679</v>
      </c>
      <c r="W521" t="b">
        <v>1</v>
      </c>
      <c r="Z521" t="s">
        <v>4680</v>
      </c>
      <c r="AA521" t="s">
        <v>4638</v>
      </c>
      <c r="AB521" t="s">
        <v>2818</v>
      </c>
      <c r="AC521" t="s">
        <v>2819</v>
      </c>
      <c r="AD521">
        <v>1</v>
      </c>
      <c r="AE521" t="s">
        <v>4537</v>
      </c>
      <c r="AF521" t="s">
        <v>113</v>
      </c>
      <c r="AG521" t="s">
        <v>113</v>
      </c>
      <c r="AH521" t="s">
        <v>131</v>
      </c>
      <c r="AI521" t="s">
        <v>131</v>
      </c>
      <c r="AJ521" t="s">
        <v>132</v>
      </c>
      <c r="AK521" t="s">
        <v>113</v>
      </c>
      <c r="AL521" t="s">
        <v>4681</v>
      </c>
      <c r="AM521" t="s">
        <v>986</v>
      </c>
      <c r="AN521" t="s">
        <v>2847</v>
      </c>
      <c r="AO521" t="s">
        <v>2824</v>
      </c>
      <c r="AP521">
        <v>21983738118</v>
      </c>
      <c r="AQ521" t="s">
        <v>989</v>
      </c>
      <c r="AR521" t="s">
        <v>113</v>
      </c>
      <c r="AS521" t="s">
        <v>4539</v>
      </c>
      <c r="AT521" t="s">
        <v>113</v>
      </c>
      <c r="AU521" t="s">
        <v>954</v>
      </c>
      <c r="AV521">
        <v>4470000</v>
      </c>
      <c r="AW521" t="s">
        <v>113</v>
      </c>
      <c r="AX521" s="82">
        <f>IFERROR(FIND("Óbitos/feridos",consulta_completa__11[[#This Row],[13 - Ocorrências/Ambientes Atingidos]]),0)</f>
        <v>0</v>
      </c>
      <c r="AY521" s="83" t="str">
        <f t="shared" si="249"/>
        <v/>
      </c>
      <c r="AZ521" s="82">
        <f>IFERROR(FIND("População afetada/evacuada",consulta_completa__11[[#This Row],[13 - Ocorrências/Ambientes Atingidos]]),0)</f>
        <v>0</v>
      </c>
      <c r="BA521" s="82" t="str">
        <f t="shared" si="250"/>
        <v/>
      </c>
      <c r="BB521" s="82">
        <f>IFERROR(FIND("Suspensão de abastecimento de água",consulta_completa__11[[#This Row],[13 - Ocorrências/Ambientes Atingidos]]),0)</f>
        <v>0</v>
      </c>
      <c r="BC521" s="83" t="str">
        <f t="shared" si="278"/>
        <v/>
      </c>
      <c r="BD521" s="82">
        <f>IFERROR(FIND("Rio/córrego",consulta_completa__11[[#This Row],[13 - Ocorrências/Ambientes Atingidos]]),0)</f>
        <v>0</v>
      </c>
      <c r="BE521" s="83" t="str">
        <f t="shared" si="251"/>
        <v/>
      </c>
      <c r="BF521" s="82">
        <f>IFERROR(FIND("Lago",consulta_completa__11[[#This Row],[13 - Ocorrências/Ambientes Atingidos]]),0)</f>
        <v>0</v>
      </c>
      <c r="BG521" s="83" t="str">
        <f t="shared" si="252"/>
        <v/>
      </c>
      <c r="BH521" s="82">
        <f>IFERROR(FIND("Mar",consulta_completa__11[[#This Row],[13 - Ocorrências/Ambientes Atingidos]]),0)</f>
        <v>1</v>
      </c>
      <c r="BI521" s="83" t="str">
        <f t="shared" si="253"/>
        <v>X</v>
      </c>
      <c r="BJ521" s="82">
        <f>IFERROR(FIND("Praia",consulta_completa__11[[#This Row],[13 - Ocorrências/Ambientes Atingidos]]),0)</f>
        <v>0</v>
      </c>
      <c r="BK521" s="83" t="str">
        <f t="shared" si="254"/>
        <v/>
      </c>
      <c r="BL521" s="82">
        <f>IFERROR(FIND("Solo",consulta_completa__11[[#This Row],[13 - Ocorrências/Ambientes Atingidos]]),0)</f>
        <v>0</v>
      </c>
      <c r="BM521" s="83" t="str">
        <f t="shared" si="255"/>
        <v/>
      </c>
      <c r="BN521" s="82">
        <f>IFERROR(FIND("Águas subterrâneas",consulta_completa__11[[#This Row],[13 - Ocorrências/Ambientes Atingidos]]),0)</f>
        <v>0</v>
      </c>
      <c r="BO521" s="83" t="str">
        <f t="shared" si="256"/>
        <v/>
      </c>
      <c r="BP521" s="82">
        <f>IFERROR(FIND("Atmosfera",consulta_completa__11[[#This Row],[13 - Ocorrências/Ambientes Atingidos]]),0)</f>
        <v>0</v>
      </c>
      <c r="BQ521" s="83" t="str">
        <f t="shared" si="257"/>
        <v/>
      </c>
      <c r="BR521" s="82">
        <f>IFERROR(FIND("Flora",consulta_completa__11[[#This Row],[13 - Ocorrências/Ambientes Atingidos]]),0)</f>
        <v>0</v>
      </c>
      <c r="BS521" s="83" t="str">
        <f t="shared" si="258"/>
        <v/>
      </c>
      <c r="BT521" s="82">
        <f>IFERROR(FIND("Fauna",consulta_completa__11[[#This Row],[13 - Ocorrências/Ambientes Atingidos]]),0)</f>
        <v>0</v>
      </c>
      <c r="BU521" s="83" t="str">
        <f t="shared" si="259"/>
        <v/>
      </c>
      <c r="BV521" s="82">
        <f>IFERROR(FIND("UC federal",consulta_completa__11[[#This Row],[13 - Ocorrências/Ambientes Atingidos]]),0)</f>
        <v>0</v>
      </c>
      <c r="BW521" s="83" t="str">
        <f t="shared" si="260"/>
        <v/>
      </c>
      <c r="BX521" s="82">
        <f>IFERROR(FIND("UC estadual/municipal",consulta_completa__11[[#This Row],[13 - Ocorrências/Ambientes Atingidos]]),0)</f>
        <v>0</v>
      </c>
      <c r="BY521" s="83" t="str">
        <f t="shared" si="261"/>
        <v/>
      </c>
      <c r="BZ521" s="82">
        <f>IFERROR(FIND("Outro(s)",consulta_completa__11[[#This Row],[13 - Ocorrências/Ambientes Atingidos]]),0)</f>
        <v>0</v>
      </c>
      <c r="CA521" s="83" t="str">
        <f t="shared" si="262"/>
        <v/>
      </c>
      <c r="CB521" s="82">
        <f>IFERROR(FIND("Sem dano",consulta_completa__11[[#This Row],[13 - Ocorrências/Ambientes Atingidos]]),0)</f>
        <v>0</v>
      </c>
      <c r="CC521" s="83" t="str">
        <f t="shared" si="263"/>
        <v/>
      </c>
      <c r="CD521" s="82" t="str">
        <f>IF(consulta_completa__11[[#This Row],[13 - Ocorrências/Ambientes Atingidos]]="","X","")</f>
        <v/>
      </c>
      <c r="CE521" s="84">
        <f>IFERROR(FIND("IBAMA",consulta_completa__11[[#This Row],[14 - Inst. Atuando no Local]]),0)</f>
        <v>0</v>
      </c>
      <c r="CF521" s="84" t="str">
        <f t="shared" si="264"/>
        <v/>
      </c>
      <c r="CG521" s="84">
        <f>IFERROR(FIND("OEMA",consulta_completa__11[[#This Row],[14 - Inst. Atuando no Local]]),0)</f>
        <v>0</v>
      </c>
      <c r="CH521" s="84" t="str">
        <f t="shared" si="265"/>
        <v/>
      </c>
      <c r="CI521" s="84">
        <f>IFERROR(FIND("DEFESA CIVIL",consulta_completa__11[[#This Row],[14 - Inst. Atuando no Local]]),0)</f>
        <v>0</v>
      </c>
      <c r="CJ521" s="84" t="str">
        <f t="shared" si="266"/>
        <v/>
      </c>
      <c r="CK521" s="84">
        <f>IFERROR(FIND("CORPO DE BOMBEIROS",consulta_completa__11[[#This Row],[14 - Inst. Atuando no Local]]),0)</f>
        <v>0</v>
      </c>
      <c r="CL521" s="84" t="str">
        <f t="shared" si="267"/>
        <v/>
      </c>
      <c r="CM521" s="84">
        <f>IFERROR(FIND("POLÍCIA RODOVIÁRIA",consulta_completa__11[[#This Row],[14 - Inst. Atuando no Local]]),0)</f>
        <v>0</v>
      </c>
      <c r="CN521" s="84" t="str">
        <f t="shared" si="268"/>
        <v/>
      </c>
      <c r="CO521" s="84">
        <f>IFERROR(FIND("POLÍCIA MILITAR",consulta_completa__11[[#This Row],[14 - Inst. Atuando no Local]]),0)</f>
        <v>0</v>
      </c>
      <c r="CP521" s="84" t="str">
        <f t="shared" si="269"/>
        <v/>
      </c>
      <c r="CQ521" s="84">
        <f>IFERROR(FIND("POLÍCIA CIVIL",consulta_completa__11[[#This Row],[14 - Inst. Atuando no Local]]),0)</f>
        <v>0</v>
      </c>
      <c r="CR521" s="84" t="str">
        <f t="shared" si="270"/>
        <v/>
      </c>
      <c r="CS521" s="84">
        <f>IFERROR(FIND("MARINHA DO BRASIL",consulta_completa__11[[#This Row],[14 - Inst. Atuando no Local]]),0)</f>
        <v>0</v>
      </c>
      <c r="CT521" s="84" t="str">
        <f t="shared" si="271"/>
        <v/>
      </c>
      <c r="CU521" s="84">
        <f>IFERROR(FIND("EMPRESA ESPECIALIZADA EM ATENDIMENTO",consulta_completa__11[[#This Row],[14 - Inst. Atuando no Local]]),0)</f>
        <v>0</v>
      </c>
      <c r="CV521" s="84" t="str">
        <f t="shared" si="272"/>
        <v/>
      </c>
      <c r="CW521" s="84">
        <f>IFERROR(FIND("IBAMA",consulta_completa__11[[#This Row],[14 - Inst. Atuando no Local]]),0)</f>
        <v>0</v>
      </c>
      <c r="CX521" s="84" t="str">
        <f t="shared" si="273"/>
        <v/>
      </c>
      <c r="CY521" s="84" t="str">
        <f>IF(consulta_completa__11[[#This Row],[14 - Inst. Atuando no Local]]="","X","")</f>
        <v/>
      </c>
      <c r="CZ521" s="84">
        <f>IFERROR(FIND("OUTRA (S)",consulta_completa__11[[#This Row],[14 - Inst. Atuando no Local]]),0)</f>
        <v>0</v>
      </c>
      <c r="DA521" s="84" t="str">
        <f t="shared" si="274"/>
        <v/>
      </c>
      <c r="DB521" s="35" t="str">
        <f t="shared" si="275"/>
        <v>Sim</v>
      </c>
      <c r="DC521" s="35" t="str">
        <f t="shared" si="276"/>
        <v>Não</v>
      </c>
      <c r="DD521" s="35" t="str">
        <f t="shared" si="277"/>
        <v>Sim</v>
      </c>
      <c r="DE521" s="87" t="str">
        <f t="shared" si="279"/>
        <v>Federal</v>
      </c>
    </row>
    <row r="522" spans="1:109">
      <c r="A522" s="14">
        <v>202572436050</v>
      </c>
      <c r="B522" s="1">
        <v>45860</v>
      </c>
      <c r="C522" t="s">
        <v>109</v>
      </c>
      <c r="D522" t="s">
        <v>110</v>
      </c>
      <c r="E522" t="s">
        <v>139</v>
      </c>
      <c r="F522" t="s">
        <v>112</v>
      </c>
      <c r="G522" t="s">
        <v>113</v>
      </c>
      <c r="H522" t="s">
        <v>114</v>
      </c>
      <c r="I522" t="s">
        <v>114</v>
      </c>
      <c r="J522" t="s">
        <v>226</v>
      </c>
      <c r="K522" t="s">
        <v>4682</v>
      </c>
      <c r="L522" t="s">
        <v>117</v>
      </c>
      <c r="M522" t="s">
        <v>118</v>
      </c>
      <c r="N522" t="s">
        <v>119</v>
      </c>
      <c r="O522" t="s">
        <v>120</v>
      </c>
      <c r="P522" t="s">
        <v>355</v>
      </c>
      <c r="Q522" t="s">
        <v>122</v>
      </c>
      <c r="R522" t="s">
        <v>123</v>
      </c>
      <c r="S522" t="s">
        <v>124</v>
      </c>
      <c r="T522" t="s">
        <v>3435</v>
      </c>
      <c r="U522" t="s">
        <v>2309</v>
      </c>
      <c r="V522" t="s">
        <v>4683</v>
      </c>
      <c r="Z522" t="s">
        <v>3449</v>
      </c>
      <c r="AA522" t="s">
        <v>113</v>
      </c>
      <c r="AB522" t="s">
        <v>206</v>
      </c>
      <c r="AC522" t="s">
        <v>482</v>
      </c>
      <c r="AD522">
        <v>1</v>
      </c>
      <c r="AE522" t="s">
        <v>206</v>
      </c>
      <c r="AF522" t="s">
        <v>113</v>
      </c>
      <c r="AG522" t="s">
        <v>113</v>
      </c>
      <c r="AH522" t="s">
        <v>131</v>
      </c>
      <c r="AI522" t="s">
        <v>132</v>
      </c>
      <c r="AJ522" t="s">
        <v>131</v>
      </c>
      <c r="AK522" t="s">
        <v>4684</v>
      </c>
      <c r="AL522" t="s">
        <v>4685</v>
      </c>
      <c r="AM522" t="s">
        <v>485</v>
      </c>
      <c r="AN522" t="s">
        <v>113</v>
      </c>
      <c r="AO522" t="s">
        <v>113</v>
      </c>
      <c r="AQ522" t="s">
        <v>486</v>
      </c>
      <c r="AR522" t="s">
        <v>113</v>
      </c>
      <c r="AS522" t="s">
        <v>113</v>
      </c>
      <c r="AT522" t="s">
        <v>113</v>
      </c>
      <c r="AU522" t="s">
        <v>113</v>
      </c>
      <c r="AW522" t="s">
        <v>113</v>
      </c>
      <c r="AX522" s="82">
        <f>IFERROR(FIND("Óbitos/feridos",consulta_completa__11[[#This Row],[13 - Ocorrências/Ambientes Atingidos]]),0)</f>
        <v>0</v>
      </c>
      <c r="AY522" s="83" t="str">
        <f t="shared" si="249"/>
        <v/>
      </c>
      <c r="AZ522" s="82">
        <f>IFERROR(FIND("População afetada/evacuada",consulta_completa__11[[#This Row],[13 - Ocorrências/Ambientes Atingidos]]),0)</f>
        <v>0</v>
      </c>
      <c r="BA522" s="82" t="str">
        <f t="shared" si="250"/>
        <v/>
      </c>
      <c r="BB522" s="82">
        <f>IFERROR(FIND("Suspensão de abastecimento de água",consulta_completa__11[[#This Row],[13 - Ocorrências/Ambientes Atingidos]]),0)</f>
        <v>0</v>
      </c>
      <c r="BC522" s="83" t="str">
        <f t="shared" si="278"/>
        <v/>
      </c>
      <c r="BD522" s="82">
        <f>IFERROR(FIND("Rio/córrego",consulta_completa__11[[#This Row],[13 - Ocorrências/Ambientes Atingidos]]),0)</f>
        <v>0</v>
      </c>
      <c r="BE522" s="83" t="str">
        <f t="shared" si="251"/>
        <v/>
      </c>
      <c r="BF522" s="82">
        <f>IFERROR(FIND("Lago",consulta_completa__11[[#This Row],[13 - Ocorrências/Ambientes Atingidos]]),0)</f>
        <v>0</v>
      </c>
      <c r="BG522" s="83" t="str">
        <f t="shared" si="252"/>
        <v/>
      </c>
      <c r="BH522" s="82">
        <f>IFERROR(FIND("Mar",consulta_completa__11[[#This Row],[13 - Ocorrências/Ambientes Atingidos]]),0)</f>
        <v>1</v>
      </c>
      <c r="BI522" s="83" t="str">
        <f t="shared" si="253"/>
        <v>X</v>
      </c>
      <c r="BJ522" s="82">
        <f>IFERROR(FIND("Praia",consulta_completa__11[[#This Row],[13 - Ocorrências/Ambientes Atingidos]]),0)</f>
        <v>0</v>
      </c>
      <c r="BK522" s="83" t="str">
        <f t="shared" si="254"/>
        <v/>
      </c>
      <c r="BL522" s="82">
        <f>IFERROR(FIND("Solo",consulta_completa__11[[#This Row],[13 - Ocorrências/Ambientes Atingidos]]),0)</f>
        <v>0</v>
      </c>
      <c r="BM522" s="83" t="str">
        <f t="shared" si="255"/>
        <v/>
      </c>
      <c r="BN522" s="82">
        <f>IFERROR(FIND("Águas subterrâneas",consulta_completa__11[[#This Row],[13 - Ocorrências/Ambientes Atingidos]]),0)</f>
        <v>0</v>
      </c>
      <c r="BO522" s="83" t="str">
        <f t="shared" si="256"/>
        <v/>
      </c>
      <c r="BP522" s="82">
        <f>IFERROR(FIND("Atmosfera",consulta_completa__11[[#This Row],[13 - Ocorrências/Ambientes Atingidos]]),0)</f>
        <v>0</v>
      </c>
      <c r="BQ522" s="83" t="str">
        <f t="shared" si="257"/>
        <v/>
      </c>
      <c r="BR522" s="82">
        <f>IFERROR(FIND("Flora",consulta_completa__11[[#This Row],[13 - Ocorrências/Ambientes Atingidos]]),0)</f>
        <v>0</v>
      </c>
      <c r="BS522" s="83" t="str">
        <f t="shared" si="258"/>
        <v/>
      </c>
      <c r="BT522" s="82">
        <f>IFERROR(FIND("Fauna",consulta_completa__11[[#This Row],[13 - Ocorrências/Ambientes Atingidos]]),0)</f>
        <v>0</v>
      </c>
      <c r="BU522" s="83" t="str">
        <f t="shared" si="259"/>
        <v/>
      </c>
      <c r="BV522" s="82">
        <f>IFERROR(FIND("UC federal",consulta_completa__11[[#This Row],[13 - Ocorrências/Ambientes Atingidos]]),0)</f>
        <v>0</v>
      </c>
      <c r="BW522" s="83" t="str">
        <f t="shared" si="260"/>
        <v/>
      </c>
      <c r="BX522" s="82">
        <f>IFERROR(FIND("UC estadual/municipal",consulta_completa__11[[#This Row],[13 - Ocorrências/Ambientes Atingidos]]),0)</f>
        <v>0</v>
      </c>
      <c r="BY522" s="83" t="str">
        <f t="shared" si="261"/>
        <v/>
      </c>
      <c r="BZ522" s="82">
        <f>IFERROR(FIND("Outro(s)",consulta_completa__11[[#This Row],[13 - Ocorrências/Ambientes Atingidos]]),0)</f>
        <v>0</v>
      </c>
      <c r="CA522" s="83" t="str">
        <f t="shared" si="262"/>
        <v/>
      </c>
      <c r="CB522" s="82">
        <f>IFERROR(FIND("Sem dano",consulta_completa__11[[#This Row],[13 - Ocorrências/Ambientes Atingidos]]),0)</f>
        <v>0</v>
      </c>
      <c r="CC522" s="83" t="str">
        <f t="shared" si="263"/>
        <v/>
      </c>
      <c r="CD522" s="82" t="str">
        <f>IF(consulta_completa__11[[#This Row],[13 - Ocorrências/Ambientes Atingidos]]="","X","")</f>
        <v/>
      </c>
      <c r="CE522" s="84">
        <f>IFERROR(FIND("IBAMA",consulta_completa__11[[#This Row],[14 - Inst. Atuando no Local]]),0)</f>
        <v>0</v>
      </c>
      <c r="CF522" s="84" t="str">
        <f t="shared" si="264"/>
        <v/>
      </c>
      <c r="CG522" s="84">
        <f>IFERROR(FIND("OEMA",consulta_completa__11[[#This Row],[14 - Inst. Atuando no Local]]),0)</f>
        <v>0</v>
      </c>
      <c r="CH522" s="84" t="str">
        <f t="shared" si="265"/>
        <v/>
      </c>
      <c r="CI522" s="84">
        <f>IFERROR(FIND("DEFESA CIVIL",consulta_completa__11[[#This Row],[14 - Inst. Atuando no Local]]),0)</f>
        <v>0</v>
      </c>
      <c r="CJ522" s="84" t="str">
        <f t="shared" si="266"/>
        <v/>
      </c>
      <c r="CK522" s="84">
        <f>IFERROR(FIND("CORPO DE BOMBEIROS",consulta_completa__11[[#This Row],[14 - Inst. Atuando no Local]]),0)</f>
        <v>0</v>
      </c>
      <c r="CL522" s="84" t="str">
        <f t="shared" si="267"/>
        <v/>
      </c>
      <c r="CM522" s="84">
        <f>IFERROR(FIND("POLÍCIA RODOVIÁRIA",consulta_completa__11[[#This Row],[14 - Inst. Atuando no Local]]),0)</f>
        <v>0</v>
      </c>
      <c r="CN522" s="84" t="str">
        <f t="shared" si="268"/>
        <v/>
      </c>
      <c r="CO522" s="84">
        <f>IFERROR(FIND("POLÍCIA MILITAR",consulta_completa__11[[#This Row],[14 - Inst. Atuando no Local]]),0)</f>
        <v>0</v>
      </c>
      <c r="CP522" s="84" t="str">
        <f t="shared" si="269"/>
        <v/>
      </c>
      <c r="CQ522" s="84">
        <f>IFERROR(FIND("POLÍCIA CIVIL",consulta_completa__11[[#This Row],[14 - Inst. Atuando no Local]]),0)</f>
        <v>0</v>
      </c>
      <c r="CR522" s="84" t="str">
        <f t="shared" si="270"/>
        <v/>
      </c>
      <c r="CS522" s="84">
        <f>IFERROR(FIND("MARINHA DO BRASIL",consulta_completa__11[[#This Row],[14 - Inst. Atuando no Local]]),0)</f>
        <v>0</v>
      </c>
      <c r="CT522" s="84" t="str">
        <f t="shared" si="271"/>
        <v/>
      </c>
      <c r="CU522" s="84">
        <f>IFERROR(FIND("EMPRESA ESPECIALIZADA EM ATENDIMENTO",consulta_completa__11[[#This Row],[14 - Inst. Atuando no Local]]),0)</f>
        <v>0</v>
      </c>
      <c r="CV522" s="84" t="str">
        <f t="shared" si="272"/>
        <v/>
      </c>
      <c r="CW522" s="84">
        <f>IFERROR(FIND("IBAMA",consulta_completa__11[[#This Row],[14 - Inst. Atuando no Local]]),0)</f>
        <v>0</v>
      </c>
      <c r="CX522" s="84" t="str">
        <f t="shared" si="273"/>
        <v/>
      </c>
      <c r="CY522" s="84" t="str">
        <f>IF(consulta_completa__11[[#This Row],[14 - Inst. Atuando no Local]]="","X","")</f>
        <v/>
      </c>
      <c r="CZ522" s="84">
        <f>IFERROR(FIND("OUTRA (S)",consulta_completa__11[[#This Row],[14 - Inst. Atuando no Local]]),0)</f>
        <v>0</v>
      </c>
      <c r="DA522" s="84" t="str">
        <f t="shared" si="274"/>
        <v/>
      </c>
      <c r="DB522" s="35" t="str">
        <f t="shared" si="275"/>
        <v>Sim</v>
      </c>
      <c r="DC522" s="35" t="str">
        <f t="shared" si="276"/>
        <v>Não</v>
      </c>
      <c r="DD522" s="35" t="str">
        <f t="shared" si="277"/>
        <v>Sim</v>
      </c>
      <c r="DE522" s="87" t="str">
        <f t="shared" si="279"/>
        <v>Federal</v>
      </c>
    </row>
    <row r="523" spans="1:109">
      <c r="A523" s="14">
        <v>202572368432</v>
      </c>
      <c r="B523" s="1">
        <v>45861</v>
      </c>
      <c r="C523" t="s">
        <v>353</v>
      </c>
      <c r="D523" t="s">
        <v>161</v>
      </c>
      <c r="E523" t="s">
        <v>162</v>
      </c>
      <c r="F523" t="s">
        <v>163</v>
      </c>
      <c r="G523" t="s">
        <v>113</v>
      </c>
      <c r="H523" t="s">
        <v>114</v>
      </c>
      <c r="I523" t="s">
        <v>114</v>
      </c>
      <c r="J523" t="s">
        <v>365</v>
      </c>
      <c r="K523" t="s">
        <v>840</v>
      </c>
      <c r="L523" t="s">
        <v>166</v>
      </c>
      <c r="M523" t="s">
        <v>140</v>
      </c>
      <c r="N523" t="s">
        <v>113</v>
      </c>
      <c r="O523" t="s">
        <v>239</v>
      </c>
      <c r="P523" t="s">
        <v>121</v>
      </c>
      <c r="Q523" t="s">
        <v>143</v>
      </c>
      <c r="R523" t="s">
        <v>123</v>
      </c>
      <c r="S523" t="s">
        <v>113</v>
      </c>
      <c r="T523" t="s">
        <v>4686</v>
      </c>
      <c r="U523" t="s">
        <v>4687</v>
      </c>
      <c r="V523" t="s">
        <v>4688</v>
      </c>
      <c r="Z523" t="s">
        <v>4689</v>
      </c>
      <c r="AA523" t="s">
        <v>4690</v>
      </c>
      <c r="AB523" t="s">
        <v>4691</v>
      </c>
      <c r="AC523" t="s">
        <v>173</v>
      </c>
      <c r="AD523">
        <v>1</v>
      </c>
      <c r="AE523" t="s">
        <v>113</v>
      </c>
      <c r="AF523" t="s">
        <v>113</v>
      </c>
      <c r="AG523" t="s">
        <v>113</v>
      </c>
      <c r="AH523" t="s">
        <v>131</v>
      </c>
      <c r="AI523" t="s">
        <v>131</v>
      </c>
      <c r="AJ523" t="s">
        <v>132</v>
      </c>
      <c r="AK523" t="s">
        <v>113</v>
      </c>
      <c r="AL523" t="s">
        <v>1346</v>
      </c>
      <c r="AM523" t="s">
        <v>1347</v>
      </c>
      <c r="AN523" t="s">
        <v>358</v>
      </c>
      <c r="AO523" t="s">
        <v>177</v>
      </c>
      <c r="AP523">
        <v>16991797303</v>
      </c>
      <c r="AQ523" t="s">
        <v>1348</v>
      </c>
      <c r="AR523" t="s">
        <v>113</v>
      </c>
      <c r="AS523" t="s">
        <v>113</v>
      </c>
      <c r="AT523" t="s">
        <v>113</v>
      </c>
      <c r="AU523" t="s">
        <v>113</v>
      </c>
      <c r="AW523" t="s">
        <v>113</v>
      </c>
      <c r="AX523" s="82">
        <f>IFERROR(FIND("Óbitos/feridos",consulta_completa__11[[#This Row],[13 - Ocorrências/Ambientes Atingidos]]),0)</f>
        <v>0</v>
      </c>
      <c r="AY523" s="83" t="str">
        <f t="shared" si="249"/>
        <v/>
      </c>
      <c r="AZ523" s="82">
        <f>IFERROR(FIND("População afetada/evacuada",consulta_completa__11[[#This Row],[13 - Ocorrências/Ambientes Atingidos]]),0)</f>
        <v>0</v>
      </c>
      <c r="BA523" s="82" t="str">
        <f t="shared" si="250"/>
        <v/>
      </c>
      <c r="BB523" s="82">
        <f>IFERROR(FIND("Suspensão de abastecimento de água",consulta_completa__11[[#This Row],[13 - Ocorrências/Ambientes Atingidos]]),0)</f>
        <v>0</v>
      </c>
      <c r="BC523" s="83" t="str">
        <f t="shared" si="278"/>
        <v/>
      </c>
      <c r="BD523" s="82">
        <f>IFERROR(FIND("Rio/córrego",consulta_completa__11[[#This Row],[13 - Ocorrências/Ambientes Atingidos]]),0)</f>
        <v>0</v>
      </c>
      <c r="BE523" s="83" t="str">
        <f t="shared" si="251"/>
        <v/>
      </c>
      <c r="BF523" s="82">
        <f>IFERROR(FIND("Lago",consulta_completa__11[[#This Row],[13 - Ocorrências/Ambientes Atingidos]]),0)</f>
        <v>0</v>
      </c>
      <c r="BG523" s="83" t="str">
        <f t="shared" si="252"/>
        <v/>
      </c>
      <c r="BH523" s="82">
        <f>IFERROR(FIND("Mar",consulta_completa__11[[#This Row],[13 - Ocorrências/Ambientes Atingidos]]),0)</f>
        <v>0</v>
      </c>
      <c r="BI523" s="83" t="str">
        <f t="shared" si="253"/>
        <v/>
      </c>
      <c r="BJ523" s="82">
        <f>IFERROR(FIND("Praia",consulta_completa__11[[#This Row],[13 - Ocorrências/Ambientes Atingidos]]),0)</f>
        <v>0</v>
      </c>
      <c r="BK523" s="83" t="str">
        <f t="shared" si="254"/>
        <v/>
      </c>
      <c r="BL523" s="82">
        <f>IFERROR(FIND("Solo",consulta_completa__11[[#This Row],[13 - Ocorrências/Ambientes Atingidos]]),0)</f>
        <v>1</v>
      </c>
      <c r="BM523" s="83" t="str">
        <f t="shared" si="255"/>
        <v>X</v>
      </c>
      <c r="BN523" s="82">
        <f>IFERROR(FIND("Águas subterrâneas",consulta_completa__11[[#This Row],[13 - Ocorrências/Ambientes Atingidos]]),0)</f>
        <v>0</v>
      </c>
      <c r="BO523" s="83" t="str">
        <f t="shared" si="256"/>
        <v/>
      </c>
      <c r="BP523" s="82">
        <f>IFERROR(FIND("Atmosfera",consulta_completa__11[[#This Row],[13 - Ocorrências/Ambientes Atingidos]]),0)</f>
        <v>0</v>
      </c>
      <c r="BQ523" s="83" t="str">
        <f t="shared" si="257"/>
        <v/>
      </c>
      <c r="BR523" s="82">
        <f>IFERROR(FIND("Flora",consulta_completa__11[[#This Row],[13 - Ocorrências/Ambientes Atingidos]]),0)</f>
        <v>0</v>
      </c>
      <c r="BS523" s="83" t="str">
        <f t="shared" si="258"/>
        <v/>
      </c>
      <c r="BT523" s="82">
        <f>IFERROR(FIND("Fauna",consulta_completa__11[[#This Row],[13 - Ocorrências/Ambientes Atingidos]]),0)</f>
        <v>0</v>
      </c>
      <c r="BU523" s="83" t="str">
        <f t="shared" si="259"/>
        <v/>
      </c>
      <c r="BV523" s="82">
        <f>IFERROR(FIND("UC federal",consulta_completa__11[[#This Row],[13 - Ocorrências/Ambientes Atingidos]]),0)</f>
        <v>0</v>
      </c>
      <c r="BW523" s="83" t="str">
        <f t="shared" si="260"/>
        <v/>
      </c>
      <c r="BX523" s="82">
        <f>IFERROR(FIND("UC estadual/municipal",consulta_completa__11[[#This Row],[13 - Ocorrências/Ambientes Atingidos]]),0)</f>
        <v>0</v>
      </c>
      <c r="BY523" s="83" t="str">
        <f t="shared" si="261"/>
        <v/>
      </c>
      <c r="BZ523" s="82">
        <f>IFERROR(FIND("Outro(s)",consulta_completa__11[[#This Row],[13 - Ocorrências/Ambientes Atingidos]]),0)</f>
        <v>0</v>
      </c>
      <c r="CA523" s="83" t="str">
        <f t="shared" si="262"/>
        <v/>
      </c>
      <c r="CB523" s="82">
        <f>IFERROR(FIND("Sem dano",consulta_completa__11[[#This Row],[13 - Ocorrências/Ambientes Atingidos]]),0)</f>
        <v>0</v>
      </c>
      <c r="CC523" s="83" t="str">
        <f t="shared" si="263"/>
        <v/>
      </c>
      <c r="CD523" s="82" t="str">
        <f>IF(consulta_completa__11[[#This Row],[13 - Ocorrências/Ambientes Atingidos]]="","X","")</f>
        <v/>
      </c>
      <c r="CE523" s="84">
        <f>IFERROR(FIND("IBAMA",consulta_completa__11[[#This Row],[14 - Inst. Atuando no Local]]),0)</f>
        <v>0</v>
      </c>
      <c r="CF523" s="84" t="str">
        <f t="shared" si="264"/>
        <v/>
      </c>
      <c r="CG523" s="84">
        <f>IFERROR(FIND("OEMA",consulta_completa__11[[#This Row],[14 - Inst. Atuando no Local]]),0)</f>
        <v>0</v>
      </c>
      <c r="CH523" s="84" t="str">
        <f t="shared" si="265"/>
        <v/>
      </c>
      <c r="CI523" s="84">
        <f>IFERROR(FIND("DEFESA CIVIL",consulta_completa__11[[#This Row],[14 - Inst. Atuando no Local]]),0)</f>
        <v>0</v>
      </c>
      <c r="CJ523" s="84" t="str">
        <f t="shared" si="266"/>
        <v/>
      </c>
      <c r="CK523" s="84">
        <f>IFERROR(FIND("CORPO DE BOMBEIROS",consulta_completa__11[[#This Row],[14 - Inst. Atuando no Local]]),0)</f>
        <v>0</v>
      </c>
      <c r="CL523" s="84" t="str">
        <f t="shared" si="267"/>
        <v/>
      </c>
      <c r="CM523" s="84">
        <f>IFERROR(FIND("POLÍCIA RODOVIÁRIA",consulta_completa__11[[#This Row],[14 - Inst. Atuando no Local]]),0)</f>
        <v>0</v>
      </c>
      <c r="CN523" s="84" t="str">
        <f t="shared" si="268"/>
        <v/>
      </c>
      <c r="CO523" s="84">
        <f>IFERROR(FIND("POLÍCIA MILITAR",consulta_completa__11[[#This Row],[14 - Inst. Atuando no Local]]),0)</f>
        <v>0</v>
      </c>
      <c r="CP523" s="84" t="str">
        <f t="shared" si="269"/>
        <v/>
      </c>
      <c r="CQ523" s="84">
        <f>IFERROR(FIND("POLÍCIA CIVIL",consulta_completa__11[[#This Row],[14 - Inst. Atuando no Local]]),0)</f>
        <v>0</v>
      </c>
      <c r="CR523" s="84" t="str">
        <f t="shared" si="270"/>
        <v/>
      </c>
      <c r="CS523" s="84">
        <f>IFERROR(FIND("MARINHA DO BRASIL",consulta_completa__11[[#This Row],[14 - Inst. Atuando no Local]]),0)</f>
        <v>0</v>
      </c>
      <c r="CT523" s="84" t="str">
        <f t="shared" si="271"/>
        <v/>
      </c>
      <c r="CU523" s="84">
        <f>IFERROR(FIND("EMPRESA ESPECIALIZADA EM ATENDIMENTO",consulta_completa__11[[#This Row],[14 - Inst. Atuando no Local]]),0)</f>
        <v>0</v>
      </c>
      <c r="CV523" s="84" t="str">
        <f t="shared" si="272"/>
        <v/>
      </c>
      <c r="CW523" s="84">
        <f>IFERROR(FIND("IBAMA",consulta_completa__11[[#This Row],[14 - Inst. Atuando no Local]]),0)</f>
        <v>0</v>
      </c>
      <c r="CX523" s="84" t="str">
        <f t="shared" si="273"/>
        <v/>
      </c>
      <c r="CY523" s="84" t="str">
        <f>IF(consulta_completa__11[[#This Row],[14 - Inst. Atuando no Local]]="","X","")</f>
        <v>X</v>
      </c>
      <c r="CZ523" s="84">
        <f>IFERROR(FIND("OUTRA (S)",consulta_completa__11[[#This Row],[14 - Inst. Atuando no Local]]),0)</f>
        <v>0</v>
      </c>
      <c r="DA523" s="84" t="str">
        <f t="shared" si="274"/>
        <v/>
      </c>
      <c r="DB523" s="35" t="str">
        <f t="shared" si="275"/>
        <v>Sim</v>
      </c>
      <c r="DC523" s="35" t="str">
        <f t="shared" si="276"/>
        <v>Não</v>
      </c>
      <c r="DD523" s="35" t="str">
        <f t="shared" si="277"/>
        <v>Sim</v>
      </c>
      <c r="DE523" s="87" t="str">
        <f t="shared" si="279"/>
        <v>Federal</v>
      </c>
    </row>
    <row r="524" spans="1:109">
      <c r="A524" s="14">
        <v>202572418050</v>
      </c>
      <c r="B524" s="1">
        <v>45861</v>
      </c>
      <c r="C524" t="s">
        <v>109</v>
      </c>
      <c r="D524" t="s">
        <v>110</v>
      </c>
      <c r="E524" t="s">
        <v>452</v>
      </c>
      <c r="F524" t="s">
        <v>112</v>
      </c>
      <c r="G524" t="s">
        <v>113</v>
      </c>
      <c r="H524" t="s">
        <v>114</v>
      </c>
      <c r="I524" t="s">
        <v>114</v>
      </c>
      <c r="J524" t="s">
        <v>954</v>
      </c>
      <c r="K524" t="s">
        <v>4692</v>
      </c>
      <c r="L524" t="s">
        <v>117</v>
      </c>
      <c r="M524" t="s">
        <v>118</v>
      </c>
      <c r="N524" t="s">
        <v>119</v>
      </c>
      <c r="O524" t="s">
        <v>239</v>
      </c>
      <c r="P524" t="s">
        <v>121</v>
      </c>
      <c r="Q524" t="s">
        <v>167</v>
      </c>
      <c r="R524" t="s">
        <v>123</v>
      </c>
      <c r="S524" t="s">
        <v>124</v>
      </c>
      <c r="T524" t="s">
        <v>3429</v>
      </c>
      <c r="U524" t="s">
        <v>4693</v>
      </c>
      <c r="V524" t="s">
        <v>4694</v>
      </c>
      <c r="Z524" t="s">
        <v>409</v>
      </c>
      <c r="AA524" t="s">
        <v>113</v>
      </c>
      <c r="AB524" t="s">
        <v>1465</v>
      </c>
      <c r="AC524" t="s">
        <v>130</v>
      </c>
      <c r="AD524">
        <v>1</v>
      </c>
      <c r="AE524" t="s">
        <v>603</v>
      </c>
      <c r="AF524" t="s">
        <v>113</v>
      </c>
      <c r="AG524" t="s">
        <v>113</v>
      </c>
      <c r="AH524" t="s">
        <v>131</v>
      </c>
      <c r="AI524" t="s">
        <v>132</v>
      </c>
      <c r="AJ524" t="s">
        <v>131</v>
      </c>
      <c r="AK524" t="s">
        <v>4695</v>
      </c>
      <c r="AL524" t="s">
        <v>4696</v>
      </c>
      <c r="AM524" t="s">
        <v>135</v>
      </c>
      <c r="AN524" t="s">
        <v>113</v>
      </c>
      <c r="AO524" t="s">
        <v>113</v>
      </c>
      <c r="AQ524" t="s">
        <v>136</v>
      </c>
      <c r="AR524" t="s">
        <v>113</v>
      </c>
      <c r="AS524" t="s">
        <v>113</v>
      </c>
      <c r="AT524" t="s">
        <v>113</v>
      </c>
      <c r="AU524" t="s">
        <v>113</v>
      </c>
      <c r="AW524" t="s">
        <v>113</v>
      </c>
      <c r="AX524" s="82">
        <f>IFERROR(FIND("Óbitos/feridos",consulta_completa__11[[#This Row],[13 - Ocorrências/Ambientes Atingidos]]),0)</f>
        <v>0</v>
      </c>
      <c r="AY524" s="83" t="str">
        <f t="shared" si="249"/>
        <v/>
      </c>
      <c r="AZ524" s="82">
        <f>IFERROR(FIND("População afetada/evacuada",consulta_completa__11[[#This Row],[13 - Ocorrências/Ambientes Atingidos]]),0)</f>
        <v>0</v>
      </c>
      <c r="BA524" s="82" t="str">
        <f t="shared" si="250"/>
        <v/>
      </c>
      <c r="BB524" s="82">
        <f>IFERROR(FIND("Suspensão de abastecimento de água",consulta_completa__11[[#This Row],[13 - Ocorrências/Ambientes Atingidos]]),0)</f>
        <v>0</v>
      </c>
      <c r="BC524" s="83" t="str">
        <f t="shared" si="278"/>
        <v/>
      </c>
      <c r="BD524" s="82">
        <f>IFERROR(FIND("Rio/córrego",consulta_completa__11[[#This Row],[13 - Ocorrências/Ambientes Atingidos]]),0)</f>
        <v>0</v>
      </c>
      <c r="BE524" s="83" t="str">
        <f t="shared" si="251"/>
        <v/>
      </c>
      <c r="BF524" s="82">
        <f>IFERROR(FIND("Lago",consulta_completa__11[[#This Row],[13 - Ocorrências/Ambientes Atingidos]]),0)</f>
        <v>0</v>
      </c>
      <c r="BG524" s="83" t="str">
        <f t="shared" si="252"/>
        <v/>
      </c>
      <c r="BH524" s="82">
        <f>IFERROR(FIND("Mar",consulta_completa__11[[#This Row],[13 - Ocorrências/Ambientes Atingidos]]),0)</f>
        <v>1</v>
      </c>
      <c r="BI524" s="83" t="str">
        <f t="shared" si="253"/>
        <v>X</v>
      </c>
      <c r="BJ524" s="82">
        <f>IFERROR(FIND("Praia",consulta_completa__11[[#This Row],[13 - Ocorrências/Ambientes Atingidos]]),0)</f>
        <v>0</v>
      </c>
      <c r="BK524" s="83" t="str">
        <f t="shared" si="254"/>
        <v/>
      </c>
      <c r="BL524" s="82">
        <f>IFERROR(FIND("Solo",consulta_completa__11[[#This Row],[13 - Ocorrências/Ambientes Atingidos]]),0)</f>
        <v>0</v>
      </c>
      <c r="BM524" s="83" t="str">
        <f t="shared" si="255"/>
        <v/>
      </c>
      <c r="BN524" s="82">
        <f>IFERROR(FIND("Águas subterrâneas",consulta_completa__11[[#This Row],[13 - Ocorrências/Ambientes Atingidos]]),0)</f>
        <v>0</v>
      </c>
      <c r="BO524" s="83" t="str">
        <f t="shared" si="256"/>
        <v/>
      </c>
      <c r="BP524" s="82">
        <f>IFERROR(FIND("Atmosfera",consulta_completa__11[[#This Row],[13 - Ocorrências/Ambientes Atingidos]]),0)</f>
        <v>0</v>
      </c>
      <c r="BQ524" s="83" t="str">
        <f t="shared" si="257"/>
        <v/>
      </c>
      <c r="BR524" s="82">
        <f>IFERROR(FIND("Flora",consulta_completa__11[[#This Row],[13 - Ocorrências/Ambientes Atingidos]]),0)</f>
        <v>0</v>
      </c>
      <c r="BS524" s="83" t="str">
        <f t="shared" si="258"/>
        <v/>
      </c>
      <c r="BT524" s="82">
        <f>IFERROR(FIND("Fauna",consulta_completa__11[[#This Row],[13 - Ocorrências/Ambientes Atingidos]]),0)</f>
        <v>0</v>
      </c>
      <c r="BU524" s="83" t="str">
        <f t="shared" si="259"/>
        <v/>
      </c>
      <c r="BV524" s="82">
        <f>IFERROR(FIND("UC federal",consulta_completa__11[[#This Row],[13 - Ocorrências/Ambientes Atingidos]]),0)</f>
        <v>0</v>
      </c>
      <c r="BW524" s="83" t="str">
        <f t="shared" si="260"/>
        <v/>
      </c>
      <c r="BX524" s="82">
        <f>IFERROR(FIND("UC estadual/municipal",consulta_completa__11[[#This Row],[13 - Ocorrências/Ambientes Atingidos]]),0)</f>
        <v>0</v>
      </c>
      <c r="BY524" s="83" t="str">
        <f t="shared" si="261"/>
        <v/>
      </c>
      <c r="BZ524" s="82">
        <f>IFERROR(FIND("Outro(s)",consulta_completa__11[[#This Row],[13 - Ocorrências/Ambientes Atingidos]]),0)</f>
        <v>0</v>
      </c>
      <c r="CA524" s="83" t="str">
        <f t="shared" si="262"/>
        <v/>
      </c>
      <c r="CB524" s="82">
        <f>IFERROR(FIND("Sem dano",consulta_completa__11[[#This Row],[13 - Ocorrências/Ambientes Atingidos]]),0)</f>
        <v>0</v>
      </c>
      <c r="CC524" s="83" t="str">
        <f t="shared" si="263"/>
        <v/>
      </c>
      <c r="CD524" s="82" t="str">
        <f>IF(consulta_completa__11[[#This Row],[13 - Ocorrências/Ambientes Atingidos]]="","X","")</f>
        <v/>
      </c>
      <c r="CE524" s="84">
        <f>IFERROR(FIND("IBAMA",consulta_completa__11[[#This Row],[14 - Inst. Atuando no Local]]),0)</f>
        <v>0</v>
      </c>
      <c r="CF524" s="84" t="str">
        <f t="shared" si="264"/>
        <v/>
      </c>
      <c r="CG524" s="84">
        <f>IFERROR(FIND("OEMA",consulta_completa__11[[#This Row],[14 - Inst. Atuando no Local]]),0)</f>
        <v>0</v>
      </c>
      <c r="CH524" s="84" t="str">
        <f t="shared" si="265"/>
        <v/>
      </c>
      <c r="CI524" s="84">
        <f>IFERROR(FIND("DEFESA CIVIL",consulta_completa__11[[#This Row],[14 - Inst. Atuando no Local]]),0)</f>
        <v>0</v>
      </c>
      <c r="CJ524" s="84" t="str">
        <f t="shared" si="266"/>
        <v/>
      </c>
      <c r="CK524" s="84">
        <f>IFERROR(FIND("CORPO DE BOMBEIROS",consulta_completa__11[[#This Row],[14 - Inst. Atuando no Local]]),0)</f>
        <v>0</v>
      </c>
      <c r="CL524" s="84" t="str">
        <f t="shared" si="267"/>
        <v/>
      </c>
      <c r="CM524" s="84">
        <f>IFERROR(FIND("POLÍCIA RODOVIÁRIA",consulta_completa__11[[#This Row],[14 - Inst. Atuando no Local]]),0)</f>
        <v>0</v>
      </c>
      <c r="CN524" s="84" t="str">
        <f t="shared" si="268"/>
        <v/>
      </c>
      <c r="CO524" s="84">
        <f>IFERROR(FIND("POLÍCIA MILITAR",consulta_completa__11[[#This Row],[14 - Inst. Atuando no Local]]),0)</f>
        <v>0</v>
      </c>
      <c r="CP524" s="84" t="str">
        <f t="shared" si="269"/>
        <v/>
      </c>
      <c r="CQ524" s="84">
        <f>IFERROR(FIND("POLÍCIA CIVIL",consulta_completa__11[[#This Row],[14 - Inst. Atuando no Local]]),0)</f>
        <v>0</v>
      </c>
      <c r="CR524" s="84" t="str">
        <f t="shared" si="270"/>
        <v/>
      </c>
      <c r="CS524" s="84">
        <f>IFERROR(FIND("MARINHA DO BRASIL",consulta_completa__11[[#This Row],[14 - Inst. Atuando no Local]]),0)</f>
        <v>0</v>
      </c>
      <c r="CT524" s="84" t="str">
        <f t="shared" si="271"/>
        <v/>
      </c>
      <c r="CU524" s="84">
        <f>IFERROR(FIND("EMPRESA ESPECIALIZADA EM ATENDIMENTO",consulta_completa__11[[#This Row],[14 - Inst. Atuando no Local]]),0)</f>
        <v>0</v>
      </c>
      <c r="CV524" s="84" t="str">
        <f t="shared" si="272"/>
        <v/>
      </c>
      <c r="CW524" s="84">
        <f>IFERROR(FIND("IBAMA",consulta_completa__11[[#This Row],[14 - Inst. Atuando no Local]]),0)</f>
        <v>0</v>
      </c>
      <c r="CX524" s="84" t="str">
        <f t="shared" si="273"/>
        <v/>
      </c>
      <c r="CY524" s="84" t="str">
        <f>IF(consulta_completa__11[[#This Row],[14 - Inst. Atuando no Local]]="","X","")</f>
        <v/>
      </c>
      <c r="CZ524" s="84">
        <f>IFERROR(FIND("OUTRA (S)",consulta_completa__11[[#This Row],[14 - Inst. Atuando no Local]]),0)</f>
        <v>0</v>
      </c>
      <c r="DA524" s="84" t="str">
        <f t="shared" si="274"/>
        <v/>
      </c>
      <c r="DB524" s="35" t="str">
        <f t="shared" si="275"/>
        <v>Sim</v>
      </c>
      <c r="DC524" s="35" t="str">
        <f t="shared" si="276"/>
        <v>Não</v>
      </c>
      <c r="DD524" s="35" t="str">
        <f t="shared" si="277"/>
        <v>Sim</v>
      </c>
      <c r="DE524" s="87" t="str">
        <f t="shared" si="279"/>
        <v>Federal</v>
      </c>
    </row>
    <row r="525" spans="1:109">
      <c r="A525" s="14">
        <v>202573150443</v>
      </c>
      <c r="B525" s="1">
        <v>45861</v>
      </c>
      <c r="C525" t="s">
        <v>3029</v>
      </c>
      <c r="D525" t="s">
        <v>180</v>
      </c>
      <c r="E525" t="s">
        <v>488</v>
      </c>
      <c r="F525" t="s">
        <v>139</v>
      </c>
      <c r="G525" t="s">
        <v>113</v>
      </c>
      <c r="H525" t="s">
        <v>114</v>
      </c>
      <c r="I525" t="s">
        <v>114</v>
      </c>
      <c r="J525" t="s">
        <v>4697</v>
      </c>
      <c r="K525" t="s">
        <v>113</v>
      </c>
      <c r="L525" t="s">
        <v>113</v>
      </c>
      <c r="M525" t="s">
        <v>139</v>
      </c>
      <c r="N525" t="s">
        <v>113</v>
      </c>
      <c r="O525" t="s">
        <v>4698</v>
      </c>
      <c r="P525" t="s">
        <v>121</v>
      </c>
      <c r="Q525" t="s">
        <v>122</v>
      </c>
      <c r="R525" t="s">
        <v>123</v>
      </c>
      <c r="S525" t="s">
        <v>113</v>
      </c>
      <c r="T525" t="s">
        <v>4699</v>
      </c>
      <c r="U525" t="s">
        <v>113</v>
      </c>
      <c r="V525" t="s">
        <v>4700</v>
      </c>
      <c r="Y525" t="b">
        <v>1</v>
      </c>
      <c r="Z525" t="s">
        <v>4701</v>
      </c>
      <c r="AA525" t="s">
        <v>4702</v>
      </c>
      <c r="AB525" t="s">
        <v>4703</v>
      </c>
      <c r="AC525" t="s">
        <v>113</v>
      </c>
      <c r="AD525">
        <v>2</v>
      </c>
      <c r="AE525" t="s">
        <v>113</v>
      </c>
      <c r="AF525" t="s">
        <v>113</v>
      </c>
      <c r="AG525" t="s">
        <v>113</v>
      </c>
      <c r="AH525" t="s">
        <v>113</v>
      </c>
      <c r="AI525" t="s">
        <v>132</v>
      </c>
      <c r="AJ525" t="s">
        <v>132</v>
      </c>
      <c r="AK525" t="s">
        <v>113</v>
      </c>
      <c r="AL525" t="s">
        <v>113</v>
      </c>
      <c r="AM525" t="s">
        <v>153</v>
      </c>
      <c r="AN525" t="s">
        <v>113</v>
      </c>
      <c r="AO525" t="s">
        <v>113</v>
      </c>
      <c r="AQ525" t="s">
        <v>156</v>
      </c>
      <c r="AR525" t="s">
        <v>113</v>
      </c>
      <c r="AS525" t="s">
        <v>113</v>
      </c>
      <c r="AT525" t="s">
        <v>113</v>
      </c>
      <c r="AU525" t="s">
        <v>113</v>
      </c>
      <c r="AW525" t="s">
        <v>113</v>
      </c>
      <c r="AX525" s="82">
        <f>IFERROR(FIND("Óbitos/feridos",consulta_completa__11[[#This Row],[13 - Ocorrências/Ambientes Atingidos]]),0)</f>
        <v>0</v>
      </c>
      <c r="AY525" s="83" t="str">
        <f t="shared" si="249"/>
        <v/>
      </c>
      <c r="AZ525" s="82">
        <f>IFERROR(FIND("População afetada/evacuada",consulta_completa__11[[#This Row],[13 - Ocorrências/Ambientes Atingidos]]),0)</f>
        <v>0</v>
      </c>
      <c r="BA525" s="82" t="str">
        <f t="shared" si="250"/>
        <v/>
      </c>
      <c r="BB525" s="82">
        <f>IFERROR(FIND("Suspensão de abastecimento de água",consulta_completa__11[[#This Row],[13 - Ocorrências/Ambientes Atingidos]]),0)</f>
        <v>0</v>
      </c>
      <c r="BC525" s="83" t="str">
        <f t="shared" si="278"/>
        <v/>
      </c>
      <c r="BD525" s="82">
        <f>IFERROR(FIND("Rio/córrego",consulta_completa__11[[#This Row],[13 - Ocorrências/Ambientes Atingidos]]),0)</f>
        <v>0</v>
      </c>
      <c r="BE525" s="83" t="str">
        <f t="shared" si="251"/>
        <v/>
      </c>
      <c r="BF525" s="82">
        <f>IFERROR(FIND("Lago",consulta_completa__11[[#This Row],[13 - Ocorrências/Ambientes Atingidos]]),0)</f>
        <v>0</v>
      </c>
      <c r="BG525" s="83" t="str">
        <f t="shared" si="252"/>
        <v/>
      </c>
      <c r="BH525" s="82">
        <f>IFERROR(FIND("Mar",consulta_completa__11[[#This Row],[13 - Ocorrências/Ambientes Atingidos]]),0)</f>
        <v>0</v>
      </c>
      <c r="BI525" s="83" t="str">
        <f t="shared" si="253"/>
        <v/>
      </c>
      <c r="BJ525" s="82">
        <f>IFERROR(FIND("Praia",consulta_completa__11[[#This Row],[13 - Ocorrências/Ambientes Atingidos]]),0)</f>
        <v>0</v>
      </c>
      <c r="BK525" s="83" t="str">
        <f t="shared" si="254"/>
        <v/>
      </c>
      <c r="BL525" s="82">
        <f>IFERROR(FIND("Solo",consulta_completa__11[[#This Row],[13 - Ocorrências/Ambientes Atingidos]]),0)</f>
        <v>0</v>
      </c>
      <c r="BM525" s="83" t="str">
        <f t="shared" si="255"/>
        <v/>
      </c>
      <c r="BN525" s="82">
        <f>IFERROR(FIND("Águas subterrâneas",consulta_completa__11[[#This Row],[13 - Ocorrências/Ambientes Atingidos]]),0)</f>
        <v>0</v>
      </c>
      <c r="BO525" s="83" t="str">
        <f t="shared" si="256"/>
        <v/>
      </c>
      <c r="BP525" s="82">
        <f>IFERROR(FIND("Atmosfera",consulta_completa__11[[#This Row],[13 - Ocorrências/Ambientes Atingidos]]),0)</f>
        <v>0</v>
      </c>
      <c r="BQ525" s="83" t="str">
        <f t="shared" si="257"/>
        <v/>
      </c>
      <c r="BR525" s="82">
        <f>IFERROR(FIND("Flora",consulta_completa__11[[#This Row],[13 - Ocorrências/Ambientes Atingidos]]),0)</f>
        <v>0</v>
      </c>
      <c r="BS525" s="83" t="str">
        <f t="shared" si="258"/>
        <v/>
      </c>
      <c r="BT525" s="82">
        <f>IFERROR(FIND("Fauna",consulta_completa__11[[#This Row],[13 - Ocorrências/Ambientes Atingidos]]),0)</f>
        <v>0</v>
      </c>
      <c r="BU525" s="83" t="str">
        <f t="shared" si="259"/>
        <v/>
      </c>
      <c r="BV525" s="82">
        <f>IFERROR(FIND("UC federal",consulta_completa__11[[#This Row],[13 - Ocorrências/Ambientes Atingidos]]),0)</f>
        <v>0</v>
      </c>
      <c r="BW525" s="83" t="str">
        <f t="shared" si="260"/>
        <v/>
      </c>
      <c r="BX525" s="82">
        <f>IFERROR(FIND("UC estadual/municipal",consulta_completa__11[[#This Row],[13 - Ocorrências/Ambientes Atingidos]]),0)</f>
        <v>0</v>
      </c>
      <c r="BY525" s="83" t="str">
        <f t="shared" si="261"/>
        <v/>
      </c>
      <c r="BZ525" s="82">
        <f>IFERROR(FIND("Outro(s)",consulta_completa__11[[#This Row],[13 - Ocorrências/Ambientes Atingidos]]),0)</f>
        <v>1</v>
      </c>
      <c r="CA525" s="83" t="str">
        <f t="shared" si="262"/>
        <v>X</v>
      </c>
      <c r="CB525" s="82">
        <f>IFERROR(FIND("Sem dano",consulta_completa__11[[#This Row],[13 - Ocorrências/Ambientes Atingidos]]),0)</f>
        <v>0</v>
      </c>
      <c r="CC525" s="83" t="str">
        <f t="shared" si="263"/>
        <v/>
      </c>
      <c r="CD525" s="82" t="str">
        <f>IF(consulta_completa__11[[#This Row],[13 - Ocorrências/Ambientes Atingidos]]="","X","")</f>
        <v/>
      </c>
      <c r="CE525" s="84">
        <f>IFERROR(FIND("IBAMA",consulta_completa__11[[#This Row],[14 - Inst. Atuando no Local]]),0)</f>
        <v>0</v>
      </c>
      <c r="CF525" s="84" t="str">
        <f t="shared" si="264"/>
        <v/>
      </c>
      <c r="CG525" s="84">
        <f>IFERROR(FIND("OEMA",consulta_completa__11[[#This Row],[14 - Inst. Atuando no Local]]),0)</f>
        <v>0</v>
      </c>
      <c r="CH525" s="84" t="str">
        <f t="shared" si="265"/>
        <v/>
      </c>
      <c r="CI525" s="84">
        <f>IFERROR(FIND("DEFESA CIVIL",consulta_completa__11[[#This Row],[14 - Inst. Atuando no Local]]),0)</f>
        <v>0</v>
      </c>
      <c r="CJ525" s="84" t="str">
        <f t="shared" si="266"/>
        <v/>
      </c>
      <c r="CK525" s="84">
        <f>IFERROR(FIND("CORPO DE BOMBEIROS",consulta_completa__11[[#This Row],[14 - Inst. Atuando no Local]]),0)</f>
        <v>0</v>
      </c>
      <c r="CL525" s="84" t="str">
        <f t="shared" si="267"/>
        <v/>
      </c>
      <c r="CM525" s="84">
        <f>IFERROR(FIND("POLÍCIA RODOVIÁRIA",consulta_completa__11[[#This Row],[14 - Inst. Atuando no Local]]),0)</f>
        <v>0</v>
      </c>
      <c r="CN525" s="84" t="str">
        <f t="shared" si="268"/>
        <v/>
      </c>
      <c r="CO525" s="84">
        <f>IFERROR(FIND("POLÍCIA MILITAR",consulta_completa__11[[#This Row],[14 - Inst. Atuando no Local]]),0)</f>
        <v>0</v>
      </c>
      <c r="CP525" s="84" t="str">
        <f t="shared" si="269"/>
        <v/>
      </c>
      <c r="CQ525" s="84">
        <f>IFERROR(FIND("POLÍCIA CIVIL",consulta_completa__11[[#This Row],[14 - Inst. Atuando no Local]]),0)</f>
        <v>0</v>
      </c>
      <c r="CR525" s="84" t="str">
        <f t="shared" si="270"/>
        <v/>
      </c>
      <c r="CS525" s="84">
        <f>IFERROR(FIND("MARINHA DO BRASIL",consulta_completa__11[[#This Row],[14 - Inst. Atuando no Local]]),0)</f>
        <v>0</v>
      </c>
      <c r="CT525" s="84" t="str">
        <f t="shared" si="271"/>
        <v/>
      </c>
      <c r="CU525" s="84">
        <f>IFERROR(FIND("EMPRESA ESPECIALIZADA EM ATENDIMENTO",consulta_completa__11[[#This Row],[14 - Inst. Atuando no Local]]),0)</f>
        <v>0</v>
      </c>
      <c r="CV525" s="84" t="str">
        <f t="shared" si="272"/>
        <v/>
      </c>
      <c r="CW525" s="84">
        <f>IFERROR(FIND("IBAMA",consulta_completa__11[[#This Row],[14 - Inst. Atuando no Local]]),0)</f>
        <v>0</v>
      </c>
      <c r="CX525" s="84" t="str">
        <f t="shared" si="273"/>
        <v/>
      </c>
      <c r="CY525" s="84" t="str">
        <f>IF(consulta_completa__11[[#This Row],[14 - Inst. Atuando no Local]]="","X","")</f>
        <v>X</v>
      </c>
      <c r="CZ525" s="84">
        <f>IFERROR(FIND("OUTRA (S)",consulta_completa__11[[#This Row],[14 - Inst. Atuando no Local]]),0)</f>
        <v>0</v>
      </c>
      <c r="DA525" s="84" t="str">
        <f t="shared" si="274"/>
        <v/>
      </c>
      <c r="DB525" s="35" t="str">
        <f t="shared" si="275"/>
        <v>Sim</v>
      </c>
      <c r="DC525" s="35" t="str">
        <f t="shared" si="276"/>
        <v>Não</v>
      </c>
      <c r="DD525" s="35" t="str">
        <f t="shared" si="277"/>
        <v>Sim</v>
      </c>
      <c r="DE525" s="87" t="str">
        <f t="shared" si="279"/>
        <v>Estadual</v>
      </c>
    </row>
    <row r="526" spans="1:109">
      <c r="A526" s="14">
        <v>202572457625</v>
      </c>
      <c r="B526" s="1">
        <v>45862</v>
      </c>
      <c r="C526" t="s">
        <v>4704</v>
      </c>
      <c r="D526" t="s">
        <v>212</v>
      </c>
      <c r="E526" t="s">
        <v>286</v>
      </c>
      <c r="F526" t="s">
        <v>453</v>
      </c>
      <c r="G526" t="s">
        <v>4705</v>
      </c>
      <c r="H526" t="s">
        <v>4706</v>
      </c>
      <c r="I526" t="s">
        <v>3230</v>
      </c>
      <c r="J526" t="s">
        <v>113</v>
      </c>
      <c r="K526" t="s">
        <v>114</v>
      </c>
      <c r="L526" t="s">
        <v>114</v>
      </c>
      <c r="M526" t="s">
        <v>139</v>
      </c>
      <c r="N526" t="s">
        <v>811</v>
      </c>
      <c r="O526" t="s">
        <v>239</v>
      </c>
      <c r="P526" t="s">
        <v>142</v>
      </c>
      <c r="Q526" t="s">
        <v>143</v>
      </c>
      <c r="R526" t="s">
        <v>123</v>
      </c>
      <c r="S526" t="s">
        <v>113</v>
      </c>
      <c r="T526" t="s">
        <v>4707</v>
      </c>
      <c r="U526" t="s">
        <v>113</v>
      </c>
      <c r="V526" t="s">
        <v>113</v>
      </c>
      <c r="Z526" t="s">
        <v>1672</v>
      </c>
      <c r="AA526" t="s">
        <v>4708</v>
      </c>
      <c r="AB526" t="s">
        <v>4709</v>
      </c>
      <c r="AC526" t="s">
        <v>4710</v>
      </c>
      <c r="AD526">
        <v>0</v>
      </c>
      <c r="AE526" t="s">
        <v>113</v>
      </c>
      <c r="AF526" t="s">
        <v>113</v>
      </c>
      <c r="AG526" t="s">
        <v>113</v>
      </c>
      <c r="AH526" t="s">
        <v>131</v>
      </c>
      <c r="AI526" t="s">
        <v>131</v>
      </c>
      <c r="AJ526" t="s">
        <v>131</v>
      </c>
      <c r="AK526" t="s">
        <v>4711</v>
      </c>
      <c r="AL526" t="s">
        <v>113</v>
      </c>
      <c r="AM526" t="s">
        <v>1673</v>
      </c>
      <c r="AN526" t="s">
        <v>113</v>
      </c>
      <c r="AO526" t="s">
        <v>4712</v>
      </c>
      <c r="AP526">
        <v>21998491289</v>
      </c>
      <c r="AQ526" t="s">
        <v>1675</v>
      </c>
      <c r="AR526" t="s">
        <v>113</v>
      </c>
      <c r="AS526" t="s">
        <v>113</v>
      </c>
      <c r="AT526" t="s">
        <v>113</v>
      </c>
      <c r="AU526" t="s">
        <v>113</v>
      </c>
      <c r="AW526" t="s">
        <v>113</v>
      </c>
      <c r="AX526" s="82">
        <f>IFERROR(FIND("Óbitos/feridos",consulta_completa__11[[#This Row],[13 - Ocorrências/Ambientes Atingidos]]),0)</f>
        <v>0</v>
      </c>
      <c r="AY526" s="83" t="str">
        <f t="shared" si="249"/>
        <v/>
      </c>
      <c r="AZ526" s="82">
        <f>IFERROR(FIND("População afetada/evacuada",consulta_completa__11[[#This Row],[13 - Ocorrências/Ambientes Atingidos]]),0)</f>
        <v>0</v>
      </c>
      <c r="BA526" s="82" t="str">
        <f t="shared" si="250"/>
        <v/>
      </c>
      <c r="BB526" s="82">
        <f>IFERROR(FIND("Suspensão de abastecimento de água",consulta_completa__11[[#This Row],[13 - Ocorrências/Ambientes Atingidos]]),0)</f>
        <v>0</v>
      </c>
      <c r="BC526" s="83" t="str">
        <f t="shared" si="278"/>
        <v/>
      </c>
      <c r="BD526" s="82">
        <f>IFERROR(FIND("Rio/córrego",consulta_completa__11[[#This Row],[13 - Ocorrências/Ambientes Atingidos]]),0)</f>
        <v>0</v>
      </c>
      <c r="BE526" s="83" t="str">
        <f t="shared" si="251"/>
        <v/>
      </c>
      <c r="BF526" s="82">
        <f>IFERROR(FIND("Lago",consulta_completa__11[[#This Row],[13 - Ocorrências/Ambientes Atingidos]]),0)</f>
        <v>0</v>
      </c>
      <c r="BG526" s="83" t="str">
        <f t="shared" si="252"/>
        <v/>
      </c>
      <c r="BH526" s="82">
        <f>IFERROR(FIND("Mar",consulta_completa__11[[#This Row],[13 - Ocorrências/Ambientes Atingidos]]),0)</f>
        <v>0</v>
      </c>
      <c r="BI526" s="83" t="str">
        <f t="shared" si="253"/>
        <v/>
      </c>
      <c r="BJ526" s="82">
        <f>IFERROR(FIND("Praia",consulta_completa__11[[#This Row],[13 - Ocorrências/Ambientes Atingidos]]),0)</f>
        <v>0</v>
      </c>
      <c r="BK526" s="83" t="str">
        <f t="shared" si="254"/>
        <v/>
      </c>
      <c r="BL526" s="82">
        <f>IFERROR(FIND("Solo",consulta_completa__11[[#This Row],[13 - Ocorrências/Ambientes Atingidos]]),0)</f>
        <v>0</v>
      </c>
      <c r="BM526" s="83" t="str">
        <f t="shared" si="255"/>
        <v/>
      </c>
      <c r="BN526" s="82">
        <f>IFERROR(FIND("Águas subterrâneas",consulta_completa__11[[#This Row],[13 - Ocorrências/Ambientes Atingidos]]),0)</f>
        <v>0</v>
      </c>
      <c r="BO526" s="83" t="str">
        <f t="shared" si="256"/>
        <v/>
      </c>
      <c r="BP526" s="82">
        <f>IFERROR(FIND("Atmosfera",consulta_completa__11[[#This Row],[13 - Ocorrências/Ambientes Atingidos]]),0)</f>
        <v>0</v>
      </c>
      <c r="BQ526" s="83" t="str">
        <f t="shared" si="257"/>
        <v/>
      </c>
      <c r="BR526" s="82">
        <f>IFERROR(FIND("Flora",consulta_completa__11[[#This Row],[13 - Ocorrências/Ambientes Atingidos]]),0)</f>
        <v>0</v>
      </c>
      <c r="BS526" s="83" t="str">
        <f t="shared" si="258"/>
        <v/>
      </c>
      <c r="BT526" s="82">
        <f>IFERROR(FIND("Fauna",consulta_completa__11[[#This Row],[13 - Ocorrências/Ambientes Atingidos]]),0)</f>
        <v>0</v>
      </c>
      <c r="BU526" s="83" t="str">
        <f t="shared" si="259"/>
        <v/>
      </c>
      <c r="BV526" s="82">
        <f>IFERROR(FIND("UC federal",consulta_completa__11[[#This Row],[13 - Ocorrências/Ambientes Atingidos]]),0)</f>
        <v>0</v>
      </c>
      <c r="BW526" s="83" t="str">
        <f t="shared" si="260"/>
        <v/>
      </c>
      <c r="BX526" s="82">
        <f>IFERROR(FIND("UC estadual/municipal",consulta_completa__11[[#This Row],[13 - Ocorrências/Ambientes Atingidos]]),0)</f>
        <v>0</v>
      </c>
      <c r="BY526" s="83" t="str">
        <f t="shared" si="261"/>
        <v/>
      </c>
      <c r="BZ526" s="82">
        <f>IFERROR(FIND("Outro(s)",consulta_completa__11[[#This Row],[13 - Ocorrências/Ambientes Atingidos]]),0)</f>
        <v>1</v>
      </c>
      <c r="CA526" s="83" t="str">
        <f t="shared" si="262"/>
        <v>X</v>
      </c>
      <c r="CB526" s="82">
        <f>IFERROR(FIND("Sem dano",consulta_completa__11[[#This Row],[13 - Ocorrências/Ambientes Atingidos]]),0)</f>
        <v>0</v>
      </c>
      <c r="CC526" s="83" t="str">
        <f t="shared" si="263"/>
        <v/>
      </c>
      <c r="CD526" s="82" t="str">
        <f>IF(consulta_completa__11[[#This Row],[13 - Ocorrências/Ambientes Atingidos]]="","X","")</f>
        <v/>
      </c>
      <c r="CE526" s="84">
        <f>IFERROR(FIND("IBAMA",consulta_completa__11[[#This Row],[14 - Inst. Atuando no Local]]),0)</f>
        <v>0</v>
      </c>
      <c r="CF526" s="84" t="str">
        <f t="shared" si="264"/>
        <v/>
      </c>
      <c r="CG526" s="84">
        <f>IFERROR(FIND("OEMA",consulta_completa__11[[#This Row],[14 - Inst. Atuando no Local]]),0)</f>
        <v>0</v>
      </c>
      <c r="CH526" s="84" t="str">
        <f t="shared" si="265"/>
        <v/>
      </c>
      <c r="CI526" s="84">
        <f>IFERROR(FIND("DEFESA CIVIL",consulta_completa__11[[#This Row],[14 - Inst. Atuando no Local]]),0)</f>
        <v>0</v>
      </c>
      <c r="CJ526" s="84" t="str">
        <f t="shared" si="266"/>
        <v/>
      </c>
      <c r="CK526" s="84">
        <f>IFERROR(FIND("CORPO DE BOMBEIROS",consulta_completa__11[[#This Row],[14 - Inst. Atuando no Local]]),0)</f>
        <v>0</v>
      </c>
      <c r="CL526" s="84" t="str">
        <f t="shared" si="267"/>
        <v/>
      </c>
      <c r="CM526" s="84">
        <f>IFERROR(FIND("POLÍCIA RODOVIÁRIA",consulta_completa__11[[#This Row],[14 - Inst. Atuando no Local]]),0)</f>
        <v>0</v>
      </c>
      <c r="CN526" s="84" t="str">
        <f t="shared" si="268"/>
        <v/>
      </c>
      <c r="CO526" s="84">
        <f>IFERROR(FIND("POLÍCIA MILITAR",consulta_completa__11[[#This Row],[14 - Inst. Atuando no Local]]),0)</f>
        <v>0</v>
      </c>
      <c r="CP526" s="84" t="str">
        <f t="shared" si="269"/>
        <v/>
      </c>
      <c r="CQ526" s="84">
        <f>IFERROR(FIND("POLÍCIA CIVIL",consulta_completa__11[[#This Row],[14 - Inst. Atuando no Local]]),0)</f>
        <v>0</v>
      </c>
      <c r="CR526" s="84" t="str">
        <f t="shared" si="270"/>
        <v/>
      </c>
      <c r="CS526" s="84">
        <f>IFERROR(FIND("MARINHA DO BRASIL",consulta_completa__11[[#This Row],[14 - Inst. Atuando no Local]]),0)</f>
        <v>0</v>
      </c>
      <c r="CT526" s="84" t="str">
        <f t="shared" si="271"/>
        <v/>
      </c>
      <c r="CU526" s="84">
        <f>IFERROR(FIND("EMPRESA ESPECIALIZADA EM ATENDIMENTO",consulta_completa__11[[#This Row],[14 - Inst. Atuando no Local]]),0)</f>
        <v>0</v>
      </c>
      <c r="CV526" s="84" t="str">
        <f t="shared" si="272"/>
        <v/>
      </c>
      <c r="CW526" s="84">
        <f>IFERROR(FIND("IBAMA",consulta_completa__11[[#This Row],[14 - Inst. Atuando no Local]]),0)</f>
        <v>0</v>
      </c>
      <c r="CX526" s="84" t="str">
        <f t="shared" si="273"/>
        <v/>
      </c>
      <c r="CY526" s="84" t="str">
        <f>IF(consulta_completa__11[[#This Row],[14 - Inst. Atuando no Local]]="","X","")</f>
        <v/>
      </c>
      <c r="CZ526" s="84">
        <f>IFERROR(FIND("OUTRA (S)",consulta_completa__11[[#This Row],[14 - Inst. Atuando no Local]]),0)</f>
        <v>0</v>
      </c>
      <c r="DA526" s="84" t="str">
        <f t="shared" si="274"/>
        <v/>
      </c>
      <c r="DB526" s="35" t="str">
        <f t="shared" si="275"/>
        <v>Sim</v>
      </c>
      <c r="DC526" s="35" t="str">
        <f t="shared" si="276"/>
        <v>Não</v>
      </c>
      <c r="DD526" s="35" t="str">
        <f t="shared" si="277"/>
        <v>Sim</v>
      </c>
      <c r="DE526" s="87" t="str">
        <f t="shared" si="279"/>
        <v>Sem informação</v>
      </c>
    </row>
    <row r="527" spans="1:109">
      <c r="A527" s="14">
        <v>202572510832</v>
      </c>
      <c r="B527" s="1">
        <v>45862</v>
      </c>
      <c r="C527" t="s">
        <v>109</v>
      </c>
      <c r="D527" t="s">
        <v>110</v>
      </c>
      <c r="E527" t="s">
        <v>452</v>
      </c>
      <c r="F527" t="s">
        <v>112</v>
      </c>
      <c r="G527" t="s">
        <v>113</v>
      </c>
      <c r="H527" t="s">
        <v>114</v>
      </c>
      <c r="I527" t="s">
        <v>114</v>
      </c>
      <c r="J527" t="s">
        <v>115</v>
      </c>
      <c r="K527" t="s">
        <v>563</v>
      </c>
      <c r="L527" t="s">
        <v>117</v>
      </c>
      <c r="M527" t="s">
        <v>118</v>
      </c>
      <c r="N527" t="s">
        <v>119</v>
      </c>
      <c r="O527" t="s">
        <v>239</v>
      </c>
      <c r="P527" t="s">
        <v>142</v>
      </c>
      <c r="Q527" t="s">
        <v>230</v>
      </c>
      <c r="R527" t="s">
        <v>123</v>
      </c>
      <c r="S527" t="s">
        <v>124</v>
      </c>
      <c r="T527" t="s">
        <v>2763</v>
      </c>
      <c r="U527" t="s">
        <v>3960</v>
      </c>
      <c r="V527" t="s">
        <v>4713</v>
      </c>
      <c r="Z527" t="s">
        <v>4714</v>
      </c>
      <c r="AA527" t="s">
        <v>113</v>
      </c>
      <c r="AB527" t="s">
        <v>1465</v>
      </c>
      <c r="AC527" t="s">
        <v>130</v>
      </c>
      <c r="AD527">
        <v>1</v>
      </c>
      <c r="AE527" t="s">
        <v>603</v>
      </c>
      <c r="AF527" t="s">
        <v>113</v>
      </c>
      <c r="AG527" t="s">
        <v>113</v>
      </c>
      <c r="AH527" t="s">
        <v>131</v>
      </c>
      <c r="AI527" t="s">
        <v>132</v>
      </c>
      <c r="AJ527" t="s">
        <v>131</v>
      </c>
      <c r="AK527" t="s">
        <v>4715</v>
      </c>
      <c r="AL527" t="s">
        <v>4716</v>
      </c>
      <c r="AM527" t="s">
        <v>135</v>
      </c>
      <c r="AN527" t="s">
        <v>113</v>
      </c>
      <c r="AO527" t="s">
        <v>113</v>
      </c>
      <c r="AQ527" t="s">
        <v>136</v>
      </c>
      <c r="AR527" t="s">
        <v>113</v>
      </c>
      <c r="AS527" t="s">
        <v>113</v>
      </c>
      <c r="AT527" t="s">
        <v>113</v>
      </c>
      <c r="AU527" t="s">
        <v>113</v>
      </c>
      <c r="AW527" t="s">
        <v>113</v>
      </c>
      <c r="AX527" s="82">
        <f>IFERROR(FIND("Óbitos/feridos",consulta_completa__11[[#This Row],[13 - Ocorrências/Ambientes Atingidos]]),0)</f>
        <v>0</v>
      </c>
      <c r="AY527" s="83" t="str">
        <f t="shared" si="249"/>
        <v/>
      </c>
      <c r="AZ527" s="82">
        <f>IFERROR(FIND("População afetada/evacuada",consulta_completa__11[[#This Row],[13 - Ocorrências/Ambientes Atingidos]]),0)</f>
        <v>0</v>
      </c>
      <c r="BA527" s="82" t="str">
        <f t="shared" si="250"/>
        <v/>
      </c>
      <c r="BB527" s="82">
        <f>IFERROR(FIND("Suspensão de abastecimento de água",consulta_completa__11[[#This Row],[13 - Ocorrências/Ambientes Atingidos]]),0)</f>
        <v>0</v>
      </c>
      <c r="BC527" s="83" t="str">
        <f t="shared" si="278"/>
        <v/>
      </c>
      <c r="BD527" s="82">
        <f>IFERROR(FIND("Rio/córrego",consulta_completa__11[[#This Row],[13 - Ocorrências/Ambientes Atingidos]]),0)</f>
        <v>0</v>
      </c>
      <c r="BE527" s="83" t="str">
        <f t="shared" si="251"/>
        <v/>
      </c>
      <c r="BF527" s="82">
        <f>IFERROR(FIND("Lago",consulta_completa__11[[#This Row],[13 - Ocorrências/Ambientes Atingidos]]),0)</f>
        <v>0</v>
      </c>
      <c r="BG527" s="83" t="str">
        <f t="shared" si="252"/>
        <v/>
      </c>
      <c r="BH527" s="82">
        <f>IFERROR(FIND("Mar",consulta_completa__11[[#This Row],[13 - Ocorrências/Ambientes Atingidos]]),0)</f>
        <v>1</v>
      </c>
      <c r="BI527" s="83" t="str">
        <f t="shared" si="253"/>
        <v>X</v>
      </c>
      <c r="BJ527" s="82">
        <f>IFERROR(FIND("Praia",consulta_completa__11[[#This Row],[13 - Ocorrências/Ambientes Atingidos]]),0)</f>
        <v>0</v>
      </c>
      <c r="BK527" s="83" t="str">
        <f t="shared" si="254"/>
        <v/>
      </c>
      <c r="BL527" s="82">
        <f>IFERROR(FIND("Solo",consulta_completa__11[[#This Row],[13 - Ocorrências/Ambientes Atingidos]]),0)</f>
        <v>0</v>
      </c>
      <c r="BM527" s="83" t="str">
        <f t="shared" si="255"/>
        <v/>
      </c>
      <c r="BN527" s="82">
        <f>IFERROR(FIND("Águas subterrâneas",consulta_completa__11[[#This Row],[13 - Ocorrências/Ambientes Atingidos]]),0)</f>
        <v>0</v>
      </c>
      <c r="BO527" s="83" t="str">
        <f t="shared" si="256"/>
        <v/>
      </c>
      <c r="BP527" s="82">
        <f>IFERROR(FIND("Atmosfera",consulta_completa__11[[#This Row],[13 - Ocorrências/Ambientes Atingidos]]),0)</f>
        <v>0</v>
      </c>
      <c r="BQ527" s="83" t="str">
        <f t="shared" si="257"/>
        <v/>
      </c>
      <c r="BR527" s="82">
        <f>IFERROR(FIND("Flora",consulta_completa__11[[#This Row],[13 - Ocorrências/Ambientes Atingidos]]),0)</f>
        <v>0</v>
      </c>
      <c r="BS527" s="83" t="str">
        <f t="shared" si="258"/>
        <v/>
      </c>
      <c r="BT527" s="82">
        <f>IFERROR(FIND("Fauna",consulta_completa__11[[#This Row],[13 - Ocorrências/Ambientes Atingidos]]),0)</f>
        <v>0</v>
      </c>
      <c r="BU527" s="83" t="str">
        <f t="shared" si="259"/>
        <v/>
      </c>
      <c r="BV527" s="82">
        <f>IFERROR(FIND("UC federal",consulta_completa__11[[#This Row],[13 - Ocorrências/Ambientes Atingidos]]),0)</f>
        <v>0</v>
      </c>
      <c r="BW527" s="83" t="str">
        <f t="shared" si="260"/>
        <v/>
      </c>
      <c r="BX527" s="82">
        <f>IFERROR(FIND("UC estadual/municipal",consulta_completa__11[[#This Row],[13 - Ocorrências/Ambientes Atingidos]]),0)</f>
        <v>0</v>
      </c>
      <c r="BY527" s="83" t="str">
        <f t="shared" si="261"/>
        <v/>
      </c>
      <c r="BZ527" s="82">
        <f>IFERROR(FIND("Outro(s)",consulta_completa__11[[#This Row],[13 - Ocorrências/Ambientes Atingidos]]),0)</f>
        <v>0</v>
      </c>
      <c r="CA527" s="83" t="str">
        <f t="shared" si="262"/>
        <v/>
      </c>
      <c r="CB527" s="82">
        <f>IFERROR(FIND("Sem dano",consulta_completa__11[[#This Row],[13 - Ocorrências/Ambientes Atingidos]]),0)</f>
        <v>0</v>
      </c>
      <c r="CC527" s="83" t="str">
        <f t="shared" si="263"/>
        <v/>
      </c>
      <c r="CD527" s="82" t="str">
        <f>IF(consulta_completa__11[[#This Row],[13 - Ocorrências/Ambientes Atingidos]]="","X","")</f>
        <v/>
      </c>
      <c r="CE527" s="84">
        <f>IFERROR(FIND("IBAMA",consulta_completa__11[[#This Row],[14 - Inst. Atuando no Local]]),0)</f>
        <v>0</v>
      </c>
      <c r="CF527" s="84" t="str">
        <f t="shared" si="264"/>
        <v/>
      </c>
      <c r="CG527" s="84">
        <f>IFERROR(FIND("OEMA",consulta_completa__11[[#This Row],[14 - Inst. Atuando no Local]]),0)</f>
        <v>0</v>
      </c>
      <c r="CH527" s="84" t="str">
        <f t="shared" si="265"/>
        <v/>
      </c>
      <c r="CI527" s="84">
        <f>IFERROR(FIND("DEFESA CIVIL",consulta_completa__11[[#This Row],[14 - Inst. Atuando no Local]]),0)</f>
        <v>0</v>
      </c>
      <c r="CJ527" s="84" t="str">
        <f t="shared" si="266"/>
        <v/>
      </c>
      <c r="CK527" s="84">
        <f>IFERROR(FIND("CORPO DE BOMBEIROS",consulta_completa__11[[#This Row],[14 - Inst. Atuando no Local]]),0)</f>
        <v>0</v>
      </c>
      <c r="CL527" s="84" t="str">
        <f t="shared" si="267"/>
        <v/>
      </c>
      <c r="CM527" s="84">
        <f>IFERROR(FIND("POLÍCIA RODOVIÁRIA",consulta_completa__11[[#This Row],[14 - Inst. Atuando no Local]]),0)</f>
        <v>0</v>
      </c>
      <c r="CN527" s="84" t="str">
        <f t="shared" si="268"/>
        <v/>
      </c>
      <c r="CO527" s="84">
        <f>IFERROR(FIND("POLÍCIA MILITAR",consulta_completa__11[[#This Row],[14 - Inst. Atuando no Local]]),0)</f>
        <v>0</v>
      </c>
      <c r="CP527" s="84" t="str">
        <f t="shared" si="269"/>
        <v/>
      </c>
      <c r="CQ527" s="84">
        <f>IFERROR(FIND("POLÍCIA CIVIL",consulta_completa__11[[#This Row],[14 - Inst. Atuando no Local]]),0)</f>
        <v>0</v>
      </c>
      <c r="CR527" s="84" t="str">
        <f t="shared" si="270"/>
        <v/>
      </c>
      <c r="CS527" s="84">
        <f>IFERROR(FIND("MARINHA DO BRASIL",consulta_completa__11[[#This Row],[14 - Inst. Atuando no Local]]),0)</f>
        <v>0</v>
      </c>
      <c r="CT527" s="84" t="str">
        <f t="shared" si="271"/>
        <v/>
      </c>
      <c r="CU527" s="84">
        <f>IFERROR(FIND("EMPRESA ESPECIALIZADA EM ATENDIMENTO",consulta_completa__11[[#This Row],[14 - Inst. Atuando no Local]]),0)</f>
        <v>0</v>
      </c>
      <c r="CV527" s="84" t="str">
        <f t="shared" si="272"/>
        <v/>
      </c>
      <c r="CW527" s="84">
        <f>IFERROR(FIND("IBAMA",consulta_completa__11[[#This Row],[14 - Inst. Atuando no Local]]),0)</f>
        <v>0</v>
      </c>
      <c r="CX527" s="84" t="str">
        <f t="shared" si="273"/>
        <v/>
      </c>
      <c r="CY527" s="84" t="str">
        <f>IF(consulta_completa__11[[#This Row],[14 - Inst. Atuando no Local]]="","X","")</f>
        <v/>
      </c>
      <c r="CZ527" s="84">
        <f>IFERROR(FIND("OUTRA (S)",consulta_completa__11[[#This Row],[14 - Inst. Atuando no Local]]),0)</f>
        <v>0</v>
      </c>
      <c r="DA527" s="84" t="str">
        <f t="shared" si="274"/>
        <v/>
      </c>
      <c r="DB527" s="35" t="str">
        <f t="shared" si="275"/>
        <v>Sim</v>
      </c>
      <c r="DC527" s="35" t="str">
        <f t="shared" si="276"/>
        <v>Não</v>
      </c>
      <c r="DD527" s="35" t="str">
        <f t="shared" si="277"/>
        <v>Sim</v>
      </c>
      <c r="DE527" s="87" t="str">
        <f t="shared" si="279"/>
        <v>Federal</v>
      </c>
    </row>
    <row r="528" spans="1:109">
      <c r="A528" s="14">
        <v>202572557654</v>
      </c>
      <c r="B528" s="1">
        <v>45862</v>
      </c>
      <c r="C528" t="s">
        <v>608</v>
      </c>
      <c r="D528" t="s">
        <v>609</v>
      </c>
      <c r="E528" t="s">
        <v>139</v>
      </c>
      <c r="F528" t="s">
        <v>112</v>
      </c>
      <c r="G528" t="s">
        <v>113</v>
      </c>
      <c r="H528" t="s">
        <v>114</v>
      </c>
      <c r="I528" t="s">
        <v>114</v>
      </c>
      <c r="J528" t="s">
        <v>255</v>
      </c>
      <c r="K528" t="s">
        <v>955</v>
      </c>
      <c r="L528" t="s">
        <v>117</v>
      </c>
      <c r="M528" t="s">
        <v>140</v>
      </c>
      <c r="N528" t="s">
        <v>141</v>
      </c>
      <c r="O528" t="s">
        <v>185</v>
      </c>
      <c r="P528" t="s">
        <v>142</v>
      </c>
      <c r="Q528" t="s">
        <v>122</v>
      </c>
      <c r="R528" t="s">
        <v>123</v>
      </c>
      <c r="S528" t="s">
        <v>113</v>
      </c>
      <c r="T528" t="s">
        <v>4717</v>
      </c>
      <c r="U528" t="s">
        <v>145</v>
      </c>
      <c r="V528" t="s">
        <v>4718</v>
      </c>
      <c r="Z528" t="s">
        <v>259</v>
      </c>
      <c r="AA528" t="s">
        <v>113</v>
      </c>
      <c r="AB528" t="s">
        <v>613</v>
      </c>
      <c r="AC528" t="s">
        <v>113</v>
      </c>
      <c r="AD528">
        <v>2</v>
      </c>
      <c r="AE528" t="s">
        <v>113</v>
      </c>
      <c r="AF528" t="s">
        <v>4719</v>
      </c>
      <c r="AG528" t="s">
        <v>3733</v>
      </c>
      <c r="AH528" t="s">
        <v>131</v>
      </c>
      <c r="AI528" t="s">
        <v>132</v>
      </c>
      <c r="AJ528" t="s">
        <v>131</v>
      </c>
      <c r="AK528" t="s">
        <v>2625</v>
      </c>
      <c r="AL528" t="s">
        <v>4720</v>
      </c>
      <c r="AM528" t="s">
        <v>153</v>
      </c>
      <c r="AN528" t="s">
        <v>154</v>
      </c>
      <c r="AO528" t="s">
        <v>155</v>
      </c>
      <c r="AP528">
        <v>6133161070</v>
      </c>
      <c r="AQ528" t="s">
        <v>156</v>
      </c>
      <c r="AR528" t="s">
        <v>113</v>
      </c>
      <c r="AS528" t="s">
        <v>113</v>
      </c>
      <c r="AT528" t="s">
        <v>113</v>
      </c>
      <c r="AU528" t="s">
        <v>113</v>
      </c>
      <c r="AW528" t="s">
        <v>113</v>
      </c>
      <c r="AX528" s="82">
        <f>IFERROR(FIND("Óbitos/feridos",consulta_completa__11[[#This Row],[13 - Ocorrências/Ambientes Atingidos]]),0)</f>
        <v>0</v>
      </c>
      <c r="AY528" s="83" t="str">
        <f t="shared" si="249"/>
        <v/>
      </c>
      <c r="AZ528" s="82">
        <f>IFERROR(FIND("População afetada/evacuada",consulta_completa__11[[#This Row],[13 - Ocorrências/Ambientes Atingidos]]),0)</f>
        <v>0</v>
      </c>
      <c r="BA528" s="82" t="str">
        <f t="shared" si="250"/>
        <v/>
      </c>
      <c r="BB528" s="82">
        <f>IFERROR(FIND("Suspensão de abastecimento de água",consulta_completa__11[[#This Row],[13 - Ocorrências/Ambientes Atingidos]]),0)</f>
        <v>0</v>
      </c>
      <c r="BC528" s="83" t="str">
        <f t="shared" si="278"/>
        <v/>
      </c>
      <c r="BD528" s="82">
        <f>IFERROR(FIND("Rio/córrego",consulta_completa__11[[#This Row],[13 - Ocorrências/Ambientes Atingidos]]),0)</f>
        <v>0</v>
      </c>
      <c r="BE528" s="83" t="str">
        <f t="shared" si="251"/>
        <v/>
      </c>
      <c r="BF528" s="82">
        <f>IFERROR(FIND("Lago",consulta_completa__11[[#This Row],[13 - Ocorrências/Ambientes Atingidos]]),0)</f>
        <v>0</v>
      </c>
      <c r="BG528" s="83" t="str">
        <f t="shared" si="252"/>
        <v/>
      </c>
      <c r="BH528" s="82">
        <f>IFERROR(FIND("Mar",consulta_completa__11[[#This Row],[13 - Ocorrências/Ambientes Atingidos]]),0)</f>
        <v>0</v>
      </c>
      <c r="BI528" s="83" t="str">
        <f t="shared" si="253"/>
        <v/>
      </c>
      <c r="BJ528" s="82">
        <f>IFERROR(FIND("Praia",consulta_completa__11[[#This Row],[13 - Ocorrências/Ambientes Atingidos]]),0)</f>
        <v>0</v>
      </c>
      <c r="BK528" s="83" t="str">
        <f t="shared" si="254"/>
        <v/>
      </c>
      <c r="BL528" s="82">
        <f>IFERROR(FIND("Solo",consulta_completa__11[[#This Row],[13 - Ocorrências/Ambientes Atingidos]]),0)</f>
        <v>1</v>
      </c>
      <c r="BM528" s="83" t="str">
        <f t="shared" si="255"/>
        <v>X</v>
      </c>
      <c r="BN528" s="82">
        <f>IFERROR(FIND("Águas subterrâneas",consulta_completa__11[[#This Row],[13 - Ocorrências/Ambientes Atingidos]]),0)</f>
        <v>0</v>
      </c>
      <c r="BO528" s="83" t="str">
        <f t="shared" si="256"/>
        <v/>
      </c>
      <c r="BP528" s="82">
        <f>IFERROR(FIND("Atmosfera",consulta_completa__11[[#This Row],[13 - Ocorrências/Ambientes Atingidos]]),0)</f>
        <v>0</v>
      </c>
      <c r="BQ528" s="83" t="str">
        <f t="shared" si="257"/>
        <v/>
      </c>
      <c r="BR528" s="82">
        <f>IFERROR(FIND("Flora",consulta_completa__11[[#This Row],[13 - Ocorrências/Ambientes Atingidos]]),0)</f>
        <v>0</v>
      </c>
      <c r="BS528" s="83" t="str">
        <f t="shared" si="258"/>
        <v/>
      </c>
      <c r="BT528" s="82">
        <f>IFERROR(FIND("Fauna",consulta_completa__11[[#This Row],[13 - Ocorrências/Ambientes Atingidos]]),0)</f>
        <v>0</v>
      </c>
      <c r="BU528" s="83" t="str">
        <f t="shared" si="259"/>
        <v/>
      </c>
      <c r="BV528" s="82">
        <f>IFERROR(FIND("UC federal",consulta_completa__11[[#This Row],[13 - Ocorrências/Ambientes Atingidos]]),0)</f>
        <v>0</v>
      </c>
      <c r="BW528" s="83" t="str">
        <f t="shared" si="260"/>
        <v/>
      </c>
      <c r="BX528" s="82">
        <f>IFERROR(FIND("UC estadual/municipal",consulta_completa__11[[#This Row],[13 - Ocorrências/Ambientes Atingidos]]),0)</f>
        <v>0</v>
      </c>
      <c r="BY528" s="83" t="str">
        <f t="shared" si="261"/>
        <v/>
      </c>
      <c r="BZ528" s="82">
        <f>IFERROR(FIND("Outro(s)",consulta_completa__11[[#This Row],[13 - Ocorrências/Ambientes Atingidos]]),0)</f>
        <v>0</v>
      </c>
      <c r="CA528" s="83" t="str">
        <f t="shared" si="262"/>
        <v/>
      </c>
      <c r="CB528" s="82">
        <f>IFERROR(FIND("Sem dano",consulta_completa__11[[#This Row],[13 - Ocorrências/Ambientes Atingidos]]),0)</f>
        <v>0</v>
      </c>
      <c r="CC528" s="83" t="str">
        <f t="shared" si="263"/>
        <v/>
      </c>
      <c r="CD528" s="82" t="str">
        <f>IF(consulta_completa__11[[#This Row],[13 - Ocorrências/Ambientes Atingidos]]="","X","")</f>
        <v/>
      </c>
      <c r="CE528" s="84">
        <f>IFERROR(FIND("IBAMA",consulta_completa__11[[#This Row],[14 - Inst. Atuando no Local]]),0)</f>
        <v>0</v>
      </c>
      <c r="CF528" s="84" t="str">
        <f t="shared" si="264"/>
        <v/>
      </c>
      <c r="CG528" s="84">
        <f>IFERROR(FIND("OEMA",consulta_completa__11[[#This Row],[14 - Inst. Atuando no Local]]),0)</f>
        <v>0</v>
      </c>
      <c r="CH528" s="84" t="str">
        <f t="shared" si="265"/>
        <v/>
      </c>
      <c r="CI528" s="84">
        <f>IFERROR(FIND("DEFESA CIVIL",consulta_completa__11[[#This Row],[14 - Inst. Atuando no Local]]),0)</f>
        <v>0</v>
      </c>
      <c r="CJ528" s="84" t="str">
        <f t="shared" si="266"/>
        <v/>
      </c>
      <c r="CK528" s="84">
        <f>IFERROR(FIND("CORPO DE BOMBEIROS",consulta_completa__11[[#This Row],[14 - Inst. Atuando no Local]]),0)</f>
        <v>0</v>
      </c>
      <c r="CL528" s="84" t="str">
        <f t="shared" si="267"/>
        <v/>
      </c>
      <c r="CM528" s="84">
        <f>IFERROR(FIND("POLÍCIA RODOVIÁRIA",consulta_completa__11[[#This Row],[14 - Inst. Atuando no Local]]),0)</f>
        <v>0</v>
      </c>
      <c r="CN528" s="84" t="str">
        <f t="shared" si="268"/>
        <v/>
      </c>
      <c r="CO528" s="84">
        <f>IFERROR(FIND("POLÍCIA MILITAR",consulta_completa__11[[#This Row],[14 - Inst. Atuando no Local]]),0)</f>
        <v>0</v>
      </c>
      <c r="CP528" s="84" t="str">
        <f t="shared" si="269"/>
        <v/>
      </c>
      <c r="CQ528" s="84">
        <f>IFERROR(FIND("POLÍCIA CIVIL",consulta_completa__11[[#This Row],[14 - Inst. Atuando no Local]]),0)</f>
        <v>0</v>
      </c>
      <c r="CR528" s="84" t="str">
        <f t="shared" si="270"/>
        <v/>
      </c>
      <c r="CS528" s="84">
        <f>IFERROR(FIND("MARINHA DO BRASIL",consulta_completa__11[[#This Row],[14 - Inst. Atuando no Local]]),0)</f>
        <v>0</v>
      </c>
      <c r="CT528" s="84" t="str">
        <f t="shared" si="271"/>
        <v/>
      </c>
      <c r="CU528" s="84">
        <f>IFERROR(FIND("EMPRESA ESPECIALIZADA EM ATENDIMENTO",consulta_completa__11[[#This Row],[14 - Inst. Atuando no Local]]),0)</f>
        <v>0</v>
      </c>
      <c r="CV528" s="84" t="str">
        <f t="shared" si="272"/>
        <v/>
      </c>
      <c r="CW528" s="84">
        <f>IFERROR(FIND("IBAMA",consulta_completa__11[[#This Row],[14 - Inst. Atuando no Local]]),0)</f>
        <v>0</v>
      </c>
      <c r="CX528" s="84" t="str">
        <f t="shared" si="273"/>
        <v/>
      </c>
      <c r="CY528" s="84" t="str">
        <f>IF(consulta_completa__11[[#This Row],[14 - Inst. Atuando no Local]]="","X","")</f>
        <v/>
      </c>
      <c r="CZ528" s="84">
        <f>IFERROR(FIND("OUTRA (S)",consulta_completa__11[[#This Row],[14 - Inst. Atuando no Local]]),0)</f>
        <v>0</v>
      </c>
      <c r="DA528" s="84" t="str">
        <f t="shared" si="274"/>
        <v/>
      </c>
      <c r="DB528" s="35" t="str">
        <f t="shared" si="275"/>
        <v>Sim</v>
      </c>
      <c r="DC528" s="35" t="str">
        <f t="shared" si="276"/>
        <v>Não</v>
      </c>
      <c r="DD528" s="35" t="str">
        <f t="shared" si="277"/>
        <v>Sim</v>
      </c>
      <c r="DE528" s="87" t="str">
        <f t="shared" si="279"/>
        <v>Estadual</v>
      </c>
    </row>
    <row r="529" spans="1:109">
      <c r="A529" s="14">
        <v>202572575645</v>
      </c>
      <c r="B529" s="1">
        <v>45862</v>
      </c>
      <c r="C529" t="s">
        <v>109</v>
      </c>
      <c r="D529" t="s">
        <v>110</v>
      </c>
      <c r="E529" t="s">
        <v>111</v>
      </c>
      <c r="F529" t="s">
        <v>139</v>
      </c>
      <c r="G529" t="s">
        <v>113</v>
      </c>
      <c r="H529" t="s">
        <v>114</v>
      </c>
      <c r="I529" t="s">
        <v>114</v>
      </c>
      <c r="J529" t="s">
        <v>113</v>
      </c>
      <c r="K529" t="s">
        <v>114</v>
      </c>
      <c r="L529" t="s">
        <v>114</v>
      </c>
      <c r="M529" t="s">
        <v>118</v>
      </c>
      <c r="N529" t="s">
        <v>119</v>
      </c>
      <c r="O529" t="s">
        <v>239</v>
      </c>
      <c r="P529" t="s">
        <v>142</v>
      </c>
      <c r="Q529" t="s">
        <v>122</v>
      </c>
      <c r="R529" t="s">
        <v>123</v>
      </c>
      <c r="S529" t="s">
        <v>201</v>
      </c>
      <c r="T529" t="s">
        <v>4721</v>
      </c>
      <c r="U529" t="s">
        <v>4722</v>
      </c>
      <c r="V529" t="s">
        <v>4723</v>
      </c>
      <c r="Z529" t="s">
        <v>409</v>
      </c>
      <c r="AA529" t="s">
        <v>113</v>
      </c>
      <c r="AB529" t="s">
        <v>1465</v>
      </c>
      <c r="AC529" t="s">
        <v>399</v>
      </c>
      <c r="AD529">
        <v>1</v>
      </c>
      <c r="AE529" t="s">
        <v>603</v>
      </c>
      <c r="AF529" t="s">
        <v>113</v>
      </c>
      <c r="AG529" t="s">
        <v>113</v>
      </c>
      <c r="AH529" t="s">
        <v>131</v>
      </c>
      <c r="AI529" t="s">
        <v>131</v>
      </c>
      <c r="AJ529" t="s">
        <v>131</v>
      </c>
      <c r="AK529" t="s">
        <v>4724</v>
      </c>
      <c r="AL529" t="s">
        <v>4725</v>
      </c>
      <c r="AM529" t="s">
        <v>402</v>
      </c>
      <c r="AN529" t="s">
        <v>113</v>
      </c>
      <c r="AO529" t="s">
        <v>113</v>
      </c>
      <c r="AQ529" t="s">
        <v>211</v>
      </c>
      <c r="AR529" t="s">
        <v>113</v>
      </c>
      <c r="AS529" t="s">
        <v>113</v>
      </c>
      <c r="AT529" t="s">
        <v>113</v>
      </c>
      <c r="AU529" t="s">
        <v>113</v>
      </c>
      <c r="AW529" t="s">
        <v>113</v>
      </c>
      <c r="AX529" s="82">
        <f>IFERROR(FIND("Óbitos/feridos",consulta_completa__11[[#This Row],[13 - Ocorrências/Ambientes Atingidos]]),0)</f>
        <v>0</v>
      </c>
      <c r="AY529" s="83" t="str">
        <f t="shared" si="249"/>
        <v/>
      </c>
      <c r="AZ529" s="82">
        <f>IFERROR(FIND("População afetada/evacuada",consulta_completa__11[[#This Row],[13 - Ocorrências/Ambientes Atingidos]]),0)</f>
        <v>0</v>
      </c>
      <c r="BA529" s="82" t="str">
        <f t="shared" si="250"/>
        <v/>
      </c>
      <c r="BB529" s="82">
        <f>IFERROR(FIND("Suspensão de abastecimento de água",consulta_completa__11[[#This Row],[13 - Ocorrências/Ambientes Atingidos]]),0)</f>
        <v>0</v>
      </c>
      <c r="BC529" s="83" t="str">
        <f t="shared" si="278"/>
        <v/>
      </c>
      <c r="BD529" s="82">
        <f>IFERROR(FIND("Rio/córrego",consulta_completa__11[[#This Row],[13 - Ocorrências/Ambientes Atingidos]]),0)</f>
        <v>0</v>
      </c>
      <c r="BE529" s="83" t="str">
        <f t="shared" si="251"/>
        <v/>
      </c>
      <c r="BF529" s="82">
        <f>IFERROR(FIND("Lago",consulta_completa__11[[#This Row],[13 - Ocorrências/Ambientes Atingidos]]),0)</f>
        <v>0</v>
      </c>
      <c r="BG529" s="83" t="str">
        <f t="shared" si="252"/>
        <v/>
      </c>
      <c r="BH529" s="82">
        <f>IFERROR(FIND("Mar",consulta_completa__11[[#This Row],[13 - Ocorrências/Ambientes Atingidos]]),0)</f>
        <v>1</v>
      </c>
      <c r="BI529" s="83" t="str">
        <f t="shared" si="253"/>
        <v>X</v>
      </c>
      <c r="BJ529" s="82">
        <f>IFERROR(FIND("Praia",consulta_completa__11[[#This Row],[13 - Ocorrências/Ambientes Atingidos]]),0)</f>
        <v>0</v>
      </c>
      <c r="BK529" s="83" t="str">
        <f t="shared" si="254"/>
        <v/>
      </c>
      <c r="BL529" s="82">
        <f>IFERROR(FIND("Solo",consulta_completa__11[[#This Row],[13 - Ocorrências/Ambientes Atingidos]]),0)</f>
        <v>0</v>
      </c>
      <c r="BM529" s="83" t="str">
        <f t="shared" si="255"/>
        <v/>
      </c>
      <c r="BN529" s="82">
        <f>IFERROR(FIND("Águas subterrâneas",consulta_completa__11[[#This Row],[13 - Ocorrências/Ambientes Atingidos]]),0)</f>
        <v>0</v>
      </c>
      <c r="BO529" s="83" t="str">
        <f t="shared" si="256"/>
        <v/>
      </c>
      <c r="BP529" s="82">
        <f>IFERROR(FIND("Atmosfera",consulta_completa__11[[#This Row],[13 - Ocorrências/Ambientes Atingidos]]),0)</f>
        <v>0</v>
      </c>
      <c r="BQ529" s="83" t="str">
        <f t="shared" si="257"/>
        <v/>
      </c>
      <c r="BR529" s="82">
        <f>IFERROR(FIND("Flora",consulta_completa__11[[#This Row],[13 - Ocorrências/Ambientes Atingidos]]),0)</f>
        <v>0</v>
      </c>
      <c r="BS529" s="83" t="str">
        <f t="shared" si="258"/>
        <v/>
      </c>
      <c r="BT529" s="82">
        <f>IFERROR(FIND("Fauna",consulta_completa__11[[#This Row],[13 - Ocorrências/Ambientes Atingidos]]),0)</f>
        <v>0</v>
      </c>
      <c r="BU529" s="83" t="str">
        <f t="shared" si="259"/>
        <v/>
      </c>
      <c r="BV529" s="82">
        <f>IFERROR(FIND("UC federal",consulta_completa__11[[#This Row],[13 - Ocorrências/Ambientes Atingidos]]),0)</f>
        <v>0</v>
      </c>
      <c r="BW529" s="83" t="str">
        <f t="shared" si="260"/>
        <v/>
      </c>
      <c r="BX529" s="82">
        <f>IFERROR(FIND("UC estadual/municipal",consulta_completa__11[[#This Row],[13 - Ocorrências/Ambientes Atingidos]]),0)</f>
        <v>0</v>
      </c>
      <c r="BY529" s="83" t="str">
        <f t="shared" si="261"/>
        <v/>
      </c>
      <c r="BZ529" s="82">
        <f>IFERROR(FIND("Outro(s)",consulta_completa__11[[#This Row],[13 - Ocorrências/Ambientes Atingidos]]),0)</f>
        <v>0</v>
      </c>
      <c r="CA529" s="83" t="str">
        <f t="shared" si="262"/>
        <v/>
      </c>
      <c r="CB529" s="82">
        <f>IFERROR(FIND("Sem dano",consulta_completa__11[[#This Row],[13 - Ocorrências/Ambientes Atingidos]]),0)</f>
        <v>0</v>
      </c>
      <c r="CC529" s="83" t="str">
        <f t="shared" si="263"/>
        <v/>
      </c>
      <c r="CD529" s="82" t="str">
        <f>IF(consulta_completa__11[[#This Row],[13 - Ocorrências/Ambientes Atingidos]]="","X","")</f>
        <v/>
      </c>
      <c r="CE529" s="84">
        <f>IFERROR(FIND("IBAMA",consulta_completa__11[[#This Row],[14 - Inst. Atuando no Local]]),0)</f>
        <v>0</v>
      </c>
      <c r="CF529" s="84" t="str">
        <f t="shared" si="264"/>
        <v/>
      </c>
      <c r="CG529" s="84">
        <f>IFERROR(FIND("OEMA",consulta_completa__11[[#This Row],[14 - Inst. Atuando no Local]]),0)</f>
        <v>0</v>
      </c>
      <c r="CH529" s="84" t="str">
        <f t="shared" si="265"/>
        <v/>
      </c>
      <c r="CI529" s="84">
        <f>IFERROR(FIND("DEFESA CIVIL",consulta_completa__11[[#This Row],[14 - Inst. Atuando no Local]]),0)</f>
        <v>0</v>
      </c>
      <c r="CJ529" s="84" t="str">
        <f t="shared" si="266"/>
        <v/>
      </c>
      <c r="CK529" s="84">
        <f>IFERROR(FIND("CORPO DE BOMBEIROS",consulta_completa__11[[#This Row],[14 - Inst. Atuando no Local]]),0)</f>
        <v>0</v>
      </c>
      <c r="CL529" s="84" t="str">
        <f t="shared" si="267"/>
        <v/>
      </c>
      <c r="CM529" s="84">
        <f>IFERROR(FIND("POLÍCIA RODOVIÁRIA",consulta_completa__11[[#This Row],[14 - Inst. Atuando no Local]]),0)</f>
        <v>0</v>
      </c>
      <c r="CN529" s="84" t="str">
        <f t="shared" si="268"/>
        <v/>
      </c>
      <c r="CO529" s="84">
        <f>IFERROR(FIND("POLÍCIA MILITAR",consulta_completa__11[[#This Row],[14 - Inst. Atuando no Local]]),0)</f>
        <v>0</v>
      </c>
      <c r="CP529" s="84" t="str">
        <f t="shared" si="269"/>
        <v/>
      </c>
      <c r="CQ529" s="84">
        <f>IFERROR(FIND("POLÍCIA CIVIL",consulta_completa__11[[#This Row],[14 - Inst. Atuando no Local]]),0)</f>
        <v>0</v>
      </c>
      <c r="CR529" s="84" t="str">
        <f t="shared" si="270"/>
        <v/>
      </c>
      <c r="CS529" s="84">
        <f>IFERROR(FIND("MARINHA DO BRASIL",consulta_completa__11[[#This Row],[14 - Inst. Atuando no Local]]),0)</f>
        <v>0</v>
      </c>
      <c r="CT529" s="84" t="str">
        <f t="shared" si="271"/>
        <v/>
      </c>
      <c r="CU529" s="84">
        <f>IFERROR(FIND("EMPRESA ESPECIALIZADA EM ATENDIMENTO",consulta_completa__11[[#This Row],[14 - Inst. Atuando no Local]]),0)</f>
        <v>0</v>
      </c>
      <c r="CV529" s="84" t="str">
        <f t="shared" si="272"/>
        <v/>
      </c>
      <c r="CW529" s="84">
        <f>IFERROR(FIND("IBAMA",consulta_completa__11[[#This Row],[14 - Inst. Atuando no Local]]),0)</f>
        <v>0</v>
      </c>
      <c r="CX529" s="84" t="str">
        <f t="shared" si="273"/>
        <v/>
      </c>
      <c r="CY529" s="84" t="str">
        <f>IF(consulta_completa__11[[#This Row],[14 - Inst. Atuando no Local]]="","X","")</f>
        <v/>
      </c>
      <c r="CZ529" s="84">
        <f>IFERROR(FIND("OUTRA (S)",consulta_completa__11[[#This Row],[14 - Inst. Atuando no Local]]),0)</f>
        <v>0</v>
      </c>
      <c r="DA529" s="84" t="str">
        <f t="shared" si="274"/>
        <v/>
      </c>
      <c r="DB529" s="35" t="str">
        <f t="shared" si="275"/>
        <v>Sim</v>
      </c>
      <c r="DC529" s="35" t="str">
        <f t="shared" si="276"/>
        <v>Não</v>
      </c>
      <c r="DD529" s="35" t="str">
        <f t="shared" si="277"/>
        <v>Sim</v>
      </c>
      <c r="DE529" s="87" t="str">
        <f t="shared" si="279"/>
        <v>Federal</v>
      </c>
    </row>
    <row r="530" spans="1:109">
      <c r="A530" s="14">
        <v>202573050455</v>
      </c>
      <c r="B530" s="1">
        <v>45862</v>
      </c>
      <c r="C530" t="s">
        <v>1827</v>
      </c>
      <c r="D530" t="s">
        <v>180</v>
      </c>
      <c r="E530" t="s">
        <v>286</v>
      </c>
      <c r="F530" t="s">
        <v>112</v>
      </c>
      <c r="G530" t="s">
        <v>113</v>
      </c>
      <c r="H530" t="s">
        <v>114</v>
      </c>
      <c r="I530" t="s">
        <v>114</v>
      </c>
      <c r="J530" t="s">
        <v>4726</v>
      </c>
      <c r="K530" t="s">
        <v>113</v>
      </c>
      <c r="L530" t="s">
        <v>113</v>
      </c>
      <c r="M530" t="s">
        <v>1227</v>
      </c>
      <c r="N530" t="s">
        <v>141</v>
      </c>
      <c r="O530" t="s">
        <v>185</v>
      </c>
      <c r="P530" t="s">
        <v>142</v>
      </c>
      <c r="Q530" t="s">
        <v>122</v>
      </c>
      <c r="R530" t="s">
        <v>123</v>
      </c>
      <c r="S530" t="s">
        <v>113</v>
      </c>
      <c r="T530" t="s">
        <v>4727</v>
      </c>
      <c r="U530" t="s">
        <v>631</v>
      </c>
      <c r="V530" t="s">
        <v>4728</v>
      </c>
      <c r="Y530" t="b">
        <v>1</v>
      </c>
      <c r="Z530" t="s">
        <v>4729</v>
      </c>
      <c r="AA530" t="s">
        <v>4730</v>
      </c>
      <c r="AB530" t="s">
        <v>113</v>
      </c>
      <c r="AC530" t="s">
        <v>113</v>
      </c>
      <c r="AE530" t="s">
        <v>113</v>
      </c>
      <c r="AF530" t="s">
        <v>4731</v>
      </c>
      <c r="AG530" t="s">
        <v>113</v>
      </c>
      <c r="AH530" t="s">
        <v>131</v>
      </c>
      <c r="AI530" t="s">
        <v>132</v>
      </c>
      <c r="AJ530" t="s">
        <v>131</v>
      </c>
      <c r="AK530" t="s">
        <v>4732</v>
      </c>
      <c r="AL530" t="s">
        <v>4733</v>
      </c>
      <c r="AM530" t="s">
        <v>153</v>
      </c>
      <c r="AN530" t="s">
        <v>154</v>
      </c>
      <c r="AO530" t="s">
        <v>155</v>
      </c>
      <c r="AP530">
        <v>6133161070</v>
      </c>
      <c r="AQ530" t="s">
        <v>156</v>
      </c>
      <c r="AR530" t="s">
        <v>113</v>
      </c>
      <c r="AS530" t="s">
        <v>113</v>
      </c>
      <c r="AT530" t="s">
        <v>113</v>
      </c>
      <c r="AU530" t="s">
        <v>113</v>
      </c>
      <c r="AW530" t="s">
        <v>113</v>
      </c>
      <c r="AX530" s="82">
        <f>IFERROR(FIND("Óbitos/feridos",consulta_completa__11[[#This Row],[13 - Ocorrências/Ambientes Atingidos]]),0)</f>
        <v>0</v>
      </c>
      <c r="AY530" s="83" t="str">
        <f t="shared" si="249"/>
        <v/>
      </c>
      <c r="AZ530" s="82">
        <f>IFERROR(FIND("População afetada/evacuada",consulta_completa__11[[#This Row],[13 - Ocorrências/Ambientes Atingidos]]),0)</f>
        <v>0</v>
      </c>
      <c r="BA530" s="82" t="str">
        <f t="shared" si="250"/>
        <v/>
      </c>
      <c r="BB530" s="82">
        <f>IFERROR(FIND("Suspensão de abastecimento de água",consulta_completa__11[[#This Row],[13 - Ocorrências/Ambientes Atingidos]]),0)</f>
        <v>0</v>
      </c>
      <c r="BC530" s="83" t="str">
        <f t="shared" si="278"/>
        <v/>
      </c>
      <c r="BD530" s="82">
        <f>IFERROR(FIND("Rio/córrego",consulta_completa__11[[#This Row],[13 - Ocorrências/Ambientes Atingidos]]),0)</f>
        <v>0</v>
      </c>
      <c r="BE530" s="83" t="str">
        <f t="shared" si="251"/>
        <v/>
      </c>
      <c r="BF530" s="82">
        <f>IFERROR(FIND("Lago",consulta_completa__11[[#This Row],[13 - Ocorrências/Ambientes Atingidos]]),0)</f>
        <v>0</v>
      </c>
      <c r="BG530" s="83" t="str">
        <f t="shared" si="252"/>
        <v/>
      </c>
      <c r="BH530" s="82">
        <f>IFERROR(FIND("Mar",consulta_completa__11[[#This Row],[13 - Ocorrências/Ambientes Atingidos]]),0)</f>
        <v>0</v>
      </c>
      <c r="BI530" s="83" t="str">
        <f t="shared" si="253"/>
        <v/>
      </c>
      <c r="BJ530" s="82">
        <f>IFERROR(FIND("Praia",consulta_completa__11[[#This Row],[13 - Ocorrências/Ambientes Atingidos]]),0)</f>
        <v>0</v>
      </c>
      <c r="BK530" s="83" t="str">
        <f t="shared" si="254"/>
        <v/>
      </c>
      <c r="BL530" s="82">
        <f>IFERROR(FIND("Solo",consulta_completa__11[[#This Row],[13 - Ocorrências/Ambientes Atingidos]]),0)</f>
        <v>1</v>
      </c>
      <c r="BM530" s="83" t="str">
        <f t="shared" si="255"/>
        <v>X</v>
      </c>
      <c r="BN530" s="82">
        <f>IFERROR(FIND("Águas subterrâneas",consulta_completa__11[[#This Row],[13 - Ocorrências/Ambientes Atingidos]]),0)</f>
        <v>0</v>
      </c>
      <c r="BO530" s="83" t="str">
        <f t="shared" si="256"/>
        <v/>
      </c>
      <c r="BP530" s="82">
        <f>IFERROR(FIND("Atmosfera",consulta_completa__11[[#This Row],[13 - Ocorrências/Ambientes Atingidos]]),0)</f>
        <v>0</v>
      </c>
      <c r="BQ530" s="83" t="str">
        <f t="shared" si="257"/>
        <v/>
      </c>
      <c r="BR530" s="82">
        <f>IFERROR(FIND("Flora",consulta_completa__11[[#This Row],[13 - Ocorrências/Ambientes Atingidos]]),0)</f>
        <v>0</v>
      </c>
      <c r="BS530" s="83" t="str">
        <f t="shared" si="258"/>
        <v/>
      </c>
      <c r="BT530" s="82">
        <f>IFERROR(FIND("Fauna",consulta_completa__11[[#This Row],[13 - Ocorrências/Ambientes Atingidos]]),0)</f>
        <v>0</v>
      </c>
      <c r="BU530" s="83" t="str">
        <f t="shared" si="259"/>
        <v/>
      </c>
      <c r="BV530" s="82">
        <f>IFERROR(FIND("UC federal",consulta_completa__11[[#This Row],[13 - Ocorrências/Ambientes Atingidos]]),0)</f>
        <v>0</v>
      </c>
      <c r="BW530" s="83" t="str">
        <f t="shared" si="260"/>
        <v/>
      </c>
      <c r="BX530" s="82">
        <f>IFERROR(FIND("UC estadual/municipal",consulta_completa__11[[#This Row],[13 - Ocorrências/Ambientes Atingidos]]),0)</f>
        <v>0</v>
      </c>
      <c r="BY530" s="83" t="str">
        <f t="shared" si="261"/>
        <v/>
      </c>
      <c r="BZ530" s="82">
        <f>IFERROR(FIND("Outro(s)",consulta_completa__11[[#This Row],[13 - Ocorrências/Ambientes Atingidos]]),0)</f>
        <v>7</v>
      </c>
      <c r="CA530" s="83" t="str">
        <f t="shared" si="262"/>
        <v>X</v>
      </c>
      <c r="CB530" s="82">
        <f>IFERROR(FIND("Sem dano",consulta_completa__11[[#This Row],[13 - Ocorrências/Ambientes Atingidos]]),0)</f>
        <v>0</v>
      </c>
      <c r="CC530" s="83" t="str">
        <f t="shared" si="263"/>
        <v/>
      </c>
      <c r="CD530" s="82" t="str">
        <f>IF(consulta_completa__11[[#This Row],[13 - Ocorrências/Ambientes Atingidos]]="","X","")</f>
        <v/>
      </c>
      <c r="CE530" s="84">
        <f>IFERROR(FIND("IBAMA",consulta_completa__11[[#This Row],[14 - Inst. Atuando no Local]]),0)</f>
        <v>0</v>
      </c>
      <c r="CF530" s="84" t="str">
        <f t="shared" si="264"/>
        <v/>
      </c>
      <c r="CG530" s="84">
        <f>IFERROR(FIND("OEMA",consulta_completa__11[[#This Row],[14 - Inst. Atuando no Local]]),0)</f>
        <v>0</v>
      </c>
      <c r="CH530" s="84" t="str">
        <f t="shared" si="265"/>
        <v/>
      </c>
      <c r="CI530" s="84">
        <f>IFERROR(FIND("DEFESA CIVIL",consulta_completa__11[[#This Row],[14 - Inst. Atuando no Local]]),0)</f>
        <v>0</v>
      </c>
      <c r="CJ530" s="84" t="str">
        <f t="shared" si="266"/>
        <v/>
      </c>
      <c r="CK530" s="84">
        <f>IFERROR(FIND("CORPO DE BOMBEIROS",consulta_completa__11[[#This Row],[14 - Inst. Atuando no Local]]),0)</f>
        <v>0</v>
      </c>
      <c r="CL530" s="84" t="str">
        <f t="shared" si="267"/>
        <v/>
      </c>
      <c r="CM530" s="84">
        <f>IFERROR(FIND("POLÍCIA RODOVIÁRIA",consulta_completa__11[[#This Row],[14 - Inst. Atuando no Local]]),0)</f>
        <v>0</v>
      </c>
      <c r="CN530" s="84" t="str">
        <f t="shared" si="268"/>
        <v/>
      </c>
      <c r="CO530" s="84">
        <f>IFERROR(FIND("POLÍCIA MILITAR",consulta_completa__11[[#This Row],[14 - Inst. Atuando no Local]]),0)</f>
        <v>0</v>
      </c>
      <c r="CP530" s="84" t="str">
        <f t="shared" si="269"/>
        <v/>
      </c>
      <c r="CQ530" s="84">
        <f>IFERROR(FIND("POLÍCIA CIVIL",consulta_completa__11[[#This Row],[14 - Inst. Atuando no Local]]),0)</f>
        <v>0</v>
      </c>
      <c r="CR530" s="84" t="str">
        <f t="shared" si="270"/>
        <v/>
      </c>
      <c r="CS530" s="84">
        <f>IFERROR(FIND("MARINHA DO BRASIL",consulta_completa__11[[#This Row],[14 - Inst. Atuando no Local]]),0)</f>
        <v>0</v>
      </c>
      <c r="CT530" s="84" t="str">
        <f t="shared" si="271"/>
        <v/>
      </c>
      <c r="CU530" s="84">
        <f>IFERROR(FIND("EMPRESA ESPECIALIZADA EM ATENDIMENTO",consulta_completa__11[[#This Row],[14 - Inst. Atuando no Local]]),0)</f>
        <v>0</v>
      </c>
      <c r="CV530" s="84" t="str">
        <f t="shared" si="272"/>
        <v/>
      </c>
      <c r="CW530" s="84">
        <f>IFERROR(FIND("IBAMA",consulta_completa__11[[#This Row],[14 - Inst. Atuando no Local]]),0)</f>
        <v>0</v>
      </c>
      <c r="CX530" s="84" t="str">
        <f t="shared" si="273"/>
        <v/>
      </c>
      <c r="CY530" s="84" t="str">
        <f>IF(consulta_completa__11[[#This Row],[14 - Inst. Atuando no Local]]="","X","")</f>
        <v/>
      </c>
      <c r="CZ530" s="84">
        <f>IFERROR(FIND("OUTRA (S)",consulta_completa__11[[#This Row],[14 - Inst. Atuando no Local]]),0)</f>
        <v>0</v>
      </c>
      <c r="DA530" s="84" t="str">
        <f t="shared" si="274"/>
        <v/>
      </c>
      <c r="DB530" s="35" t="str">
        <f t="shared" si="275"/>
        <v>Sim</v>
      </c>
      <c r="DC530" s="35" t="str">
        <f t="shared" si="276"/>
        <v>Não</v>
      </c>
      <c r="DD530" s="35" t="str">
        <f t="shared" si="277"/>
        <v>Sim</v>
      </c>
      <c r="DE530" s="87" t="str">
        <f t="shared" si="279"/>
        <v>Sem informação</v>
      </c>
    </row>
    <row r="531" spans="1:109">
      <c r="A531" s="14">
        <v>202573057602</v>
      </c>
      <c r="B531" s="1">
        <v>45862</v>
      </c>
      <c r="C531" t="s">
        <v>179</v>
      </c>
      <c r="D531" t="s">
        <v>180</v>
      </c>
      <c r="E531" t="s">
        <v>139</v>
      </c>
      <c r="F531" t="s">
        <v>112</v>
      </c>
      <c r="G531" t="s">
        <v>113</v>
      </c>
      <c r="H531" t="s">
        <v>114</v>
      </c>
      <c r="I531" t="s">
        <v>114</v>
      </c>
      <c r="J531" t="s">
        <v>1941</v>
      </c>
      <c r="K531" t="s">
        <v>840</v>
      </c>
      <c r="L531" t="s">
        <v>648</v>
      </c>
      <c r="M531" t="s">
        <v>140</v>
      </c>
      <c r="N531" t="s">
        <v>119</v>
      </c>
      <c r="O531" t="s">
        <v>185</v>
      </c>
      <c r="P531" t="s">
        <v>142</v>
      </c>
      <c r="Q531" t="s">
        <v>122</v>
      </c>
      <c r="R531" t="s">
        <v>123</v>
      </c>
      <c r="S531" t="s">
        <v>113</v>
      </c>
      <c r="T531" t="s">
        <v>4734</v>
      </c>
      <c r="U531" t="s">
        <v>113</v>
      </c>
      <c r="V531" t="s">
        <v>4735</v>
      </c>
      <c r="Y531" t="b">
        <v>1</v>
      </c>
      <c r="Z531" t="s">
        <v>4736</v>
      </c>
      <c r="AA531" t="s">
        <v>4737</v>
      </c>
      <c r="AB531" t="s">
        <v>2874</v>
      </c>
      <c r="AC531" t="s">
        <v>113</v>
      </c>
      <c r="AD531">
        <v>2</v>
      </c>
      <c r="AE531" t="s">
        <v>113</v>
      </c>
      <c r="AF531" t="s">
        <v>4738</v>
      </c>
      <c r="AG531" t="s">
        <v>113</v>
      </c>
      <c r="AH531" t="s">
        <v>113</v>
      </c>
      <c r="AI531" t="s">
        <v>132</v>
      </c>
      <c r="AJ531" t="s">
        <v>132</v>
      </c>
      <c r="AK531" t="s">
        <v>113</v>
      </c>
      <c r="AL531" t="s">
        <v>4739</v>
      </c>
      <c r="AM531" t="s">
        <v>153</v>
      </c>
      <c r="AN531" t="s">
        <v>154</v>
      </c>
      <c r="AO531" t="s">
        <v>155</v>
      </c>
      <c r="AP531">
        <v>6133161070</v>
      </c>
      <c r="AQ531" t="s">
        <v>156</v>
      </c>
      <c r="AR531" t="s">
        <v>113</v>
      </c>
      <c r="AS531" t="s">
        <v>113</v>
      </c>
      <c r="AT531" t="s">
        <v>4740</v>
      </c>
      <c r="AU531" t="s">
        <v>113</v>
      </c>
      <c r="AW531" t="s">
        <v>637</v>
      </c>
      <c r="AX531" s="82">
        <f>IFERROR(FIND("Óbitos/feridos",consulta_completa__11[[#This Row],[13 - Ocorrências/Ambientes Atingidos]]),0)</f>
        <v>0</v>
      </c>
      <c r="AY531" s="83" t="str">
        <f t="shared" si="249"/>
        <v/>
      </c>
      <c r="AZ531" s="82">
        <f>IFERROR(FIND("População afetada/evacuada",consulta_completa__11[[#This Row],[13 - Ocorrências/Ambientes Atingidos]]),0)</f>
        <v>0</v>
      </c>
      <c r="BA531" s="82" t="str">
        <f t="shared" si="250"/>
        <v/>
      </c>
      <c r="BB531" s="82">
        <f>IFERROR(FIND("Suspensão de abastecimento de água",consulta_completa__11[[#This Row],[13 - Ocorrências/Ambientes Atingidos]]),0)</f>
        <v>0</v>
      </c>
      <c r="BC531" s="83" t="str">
        <f t="shared" si="278"/>
        <v/>
      </c>
      <c r="BD531" s="82">
        <f>IFERROR(FIND("Rio/córrego",consulta_completa__11[[#This Row],[13 - Ocorrências/Ambientes Atingidos]]),0)</f>
        <v>0</v>
      </c>
      <c r="BE531" s="83" t="str">
        <f t="shared" si="251"/>
        <v/>
      </c>
      <c r="BF531" s="82">
        <f>IFERROR(FIND("Lago",consulta_completa__11[[#This Row],[13 - Ocorrências/Ambientes Atingidos]]),0)</f>
        <v>0</v>
      </c>
      <c r="BG531" s="83" t="str">
        <f t="shared" si="252"/>
        <v/>
      </c>
      <c r="BH531" s="82">
        <f>IFERROR(FIND("Mar",consulta_completa__11[[#This Row],[13 - Ocorrências/Ambientes Atingidos]]),0)</f>
        <v>0</v>
      </c>
      <c r="BI531" s="83" t="str">
        <f t="shared" si="253"/>
        <v/>
      </c>
      <c r="BJ531" s="82">
        <f>IFERROR(FIND("Praia",consulta_completa__11[[#This Row],[13 - Ocorrências/Ambientes Atingidos]]),0)</f>
        <v>0</v>
      </c>
      <c r="BK531" s="83" t="str">
        <f t="shared" si="254"/>
        <v/>
      </c>
      <c r="BL531" s="82">
        <f>IFERROR(FIND("Solo",consulta_completa__11[[#This Row],[13 - Ocorrências/Ambientes Atingidos]]),0)</f>
        <v>1</v>
      </c>
      <c r="BM531" s="83" t="str">
        <f t="shared" si="255"/>
        <v>X</v>
      </c>
      <c r="BN531" s="82">
        <f>IFERROR(FIND("Águas subterrâneas",consulta_completa__11[[#This Row],[13 - Ocorrências/Ambientes Atingidos]]),0)</f>
        <v>0</v>
      </c>
      <c r="BO531" s="83" t="str">
        <f t="shared" si="256"/>
        <v/>
      </c>
      <c r="BP531" s="82">
        <f>IFERROR(FIND("Atmosfera",consulta_completa__11[[#This Row],[13 - Ocorrências/Ambientes Atingidos]]),0)</f>
        <v>0</v>
      </c>
      <c r="BQ531" s="83" t="str">
        <f t="shared" si="257"/>
        <v/>
      </c>
      <c r="BR531" s="82">
        <f>IFERROR(FIND("Flora",consulta_completa__11[[#This Row],[13 - Ocorrências/Ambientes Atingidos]]),0)</f>
        <v>0</v>
      </c>
      <c r="BS531" s="83" t="str">
        <f t="shared" si="258"/>
        <v/>
      </c>
      <c r="BT531" s="82">
        <f>IFERROR(FIND("Fauna",consulta_completa__11[[#This Row],[13 - Ocorrências/Ambientes Atingidos]]),0)</f>
        <v>0</v>
      </c>
      <c r="BU531" s="83" t="str">
        <f t="shared" si="259"/>
        <v/>
      </c>
      <c r="BV531" s="82">
        <f>IFERROR(FIND("UC federal",consulta_completa__11[[#This Row],[13 - Ocorrências/Ambientes Atingidos]]),0)</f>
        <v>0</v>
      </c>
      <c r="BW531" s="83" t="str">
        <f t="shared" si="260"/>
        <v/>
      </c>
      <c r="BX531" s="82">
        <f>IFERROR(FIND("UC estadual/municipal",consulta_completa__11[[#This Row],[13 - Ocorrências/Ambientes Atingidos]]),0)</f>
        <v>0</v>
      </c>
      <c r="BY531" s="83" t="str">
        <f t="shared" si="261"/>
        <v/>
      </c>
      <c r="BZ531" s="82">
        <f>IFERROR(FIND("Outro(s)",consulta_completa__11[[#This Row],[13 - Ocorrências/Ambientes Atingidos]]),0)</f>
        <v>0</v>
      </c>
      <c r="CA531" s="83" t="str">
        <f t="shared" si="262"/>
        <v/>
      </c>
      <c r="CB531" s="82">
        <f>IFERROR(FIND("Sem dano",consulta_completa__11[[#This Row],[13 - Ocorrências/Ambientes Atingidos]]),0)</f>
        <v>0</v>
      </c>
      <c r="CC531" s="83" t="str">
        <f t="shared" si="263"/>
        <v/>
      </c>
      <c r="CD531" s="82" t="str">
        <f>IF(consulta_completa__11[[#This Row],[13 - Ocorrências/Ambientes Atingidos]]="","X","")</f>
        <v/>
      </c>
      <c r="CE531" s="84">
        <f>IFERROR(FIND("IBAMA",consulta_completa__11[[#This Row],[14 - Inst. Atuando no Local]]),0)</f>
        <v>0</v>
      </c>
      <c r="CF531" s="84" t="str">
        <f t="shared" si="264"/>
        <v/>
      </c>
      <c r="CG531" s="84">
        <f>IFERROR(FIND("OEMA",consulta_completa__11[[#This Row],[14 - Inst. Atuando no Local]]),0)</f>
        <v>0</v>
      </c>
      <c r="CH531" s="84" t="str">
        <f t="shared" si="265"/>
        <v/>
      </c>
      <c r="CI531" s="84">
        <f>IFERROR(FIND("DEFESA CIVIL",consulta_completa__11[[#This Row],[14 - Inst. Atuando no Local]]),0)</f>
        <v>0</v>
      </c>
      <c r="CJ531" s="84" t="str">
        <f t="shared" si="266"/>
        <v/>
      </c>
      <c r="CK531" s="84">
        <f>IFERROR(FIND("CORPO DE BOMBEIROS",consulta_completa__11[[#This Row],[14 - Inst. Atuando no Local]]),0)</f>
        <v>0</v>
      </c>
      <c r="CL531" s="84" t="str">
        <f t="shared" si="267"/>
        <v/>
      </c>
      <c r="CM531" s="84">
        <f>IFERROR(FIND("POLÍCIA RODOVIÁRIA",consulta_completa__11[[#This Row],[14 - Inst. Atuando no Local]]),0)</f>
        <v>0</v>
      </c>
      <c r="CN531" s="84" t="str">
        <f t="shared" si="268"/>
        <v/>
      </c>
      <c r="CO531" s="84">
        <f>IFERROR(FIND("POLÍCIA MILITAR",consulta_completa__11[[#This Row],[14 - Inst. Atuando no Local]]),0)</f>
        <v>0</v>
      </c>
      <c r="CP531" s="84" t="str">
        <f t="shared" si="269"/>
        <v/>
      </c>
      <c r="CQ531" s="84">
        <f>IFERROR(FIND("POLÍCIA CIVIL",consulta_completa__11[[#This Row],[14 - Inst. Atuando no Local]]),0)</f>
        <v>0</v>
      </c>
      <c r="CR531" s="84" t="str">
        <f t="shared" si="270"/>
        <v/>
      </c>
      <c r="CS531" s="84">
        <f>IFERROR(FIND("MARINHA DO BRASIL",consulta_completa__11[[#This Row],[14 - Inst. Atuando no Local]]),0)</f>
        <v>0</v>
      </c>
      <c r="CT531" s="84" t="str">
        <f t="shared" si="271"/>
        <v/>
      </c>
      <c r="CU531" s="84">
        <f>IFERROR(FIND("EMPRESA ESPECIALIZADA EM ATENDIMENTO",consulta_completa__11[[#This Row],[14 - Inst. Atuando no Local]]),0)</f>
        <v>0</v>
      </c>
      <c r="CV531" s="84" t="str">
        <f t="shared" si="272"/>
        <v/>
      </c>
      <c r="CW531" s="84">
        <f>IFERROR(FIND("IBAMA",consulta_completa__11[[#This Row],[14 - Inst. Atuando no Local]]),0)</f>
        <v>0</v>
      </c>
      <c r="CX531" s="84" t="str">
        <f t="shared" si="273"/>
        <v/>
      </c>
      <c r="CY531" s="84" t="str">
        <f>IF(consulta_completa__11[[#This Row],[14 - Inst. Atuando no Local]]="","X","")</f>
        <v/>
      </c>
      <c r="CZ531" s="84">
        <f>IFERROR(FIND("OUTRA (S)",consulta_completa__11[[#This Row],[14 - Inst. Atuando no Local]]),0)</f>
        <v>0</v>
      </c>
      <c r="DA531" s="84" t="str">
        <f t="shared" si="274"/>
        <v/>
      </c>
      <c r="DB531" s="35" t="str">
        <f t="shared" si="275"/>
        <v>Sim</v>
      </c>
      <c r="DC531" s="35" t="str">
        <f t="shared" si="276"/>
        <v>Não</v>
      </c>
      <c r="DD531" s="35" t="str">
        <f t="shared" si="277"/>
        <v>Sim</v>
      </c>
      <c r="DE531" s="87" t="str">
        <f t="shared" si="279"/>
        <v>Estadual</v>
      </c>
    </row>
    <row r="532" spans="1:109">
      <c r="A532" s="14">
        <v>202572539640</v>
      </c>
      <c r="B532" s="1">
        <v>45863</v>
      </c>
      <c r="C532" t="s">
        <v>671</v>
      </c>
      <c r="D532" t="s">
        <v>672</v>
      </c>
      <c r="E532" t="s">
        <v>162</v>
      </c>
      <c r="F532" t="s">
        <v>163</v>
      </c>
      <c r="G532" t="s">
        <v>113</v>
      </c>
      <c r="H532" t="s">
        <v>114</v>
      </c>
      <c r="I532" t="s">
        <v>114</v>
      </c>
      <c r="J532" t="s">
        <v>365</v>
      </c>
      <c r="K532" t="s">
        <v>1493</v>
      </c>
      <c r="L532" t="s">
        <v>166</v>
      </c>
      <c r="M532" t="s">
        <v>140</v>
      </c>
      <c r="N532" t="s">
        <v>119</v>
      </c>
      <c r="O532" t="s">
        <v>113</v>
      </c>
      <c r="P532" t="s">
        <v>200</v>
      </c>
      <c r="Q532" t="s">
        <v>143</v>
      </c>
      <c r="R532" t="s">
        <v>123</v>
      </c>
      <c r="S532" t="s">
        <v>113</v>
      </c>
      <c r="T532" t="s">
        <v>113</v>
      </c>
      <c r="U532" t="s">
        <v>4741</v>
      </c>
      <c r="V532" t="s">
        <v>4742</v>
      </c>
      <c r="Z532" t="s">
        <v>1854</v>
      </c>
      <c r="AA532" t="s">
        <v>370</v>
      </c>
      <c r="AB532" t="s">
        <v>172</v>
      </c>
      <c r="AC532" t="s">
        <v>173</v>
      </c>
      <c r="AD532">
        <v>1</v>
      </c>
      <c r="AE532" t="s">
        <v>174</v>
      </c>
      <c r="AF532" t="s">
        <v>113</v>
      </c>
      <c r="AG532" t="s">
        <v>113</v>
      </c>
      <c r="AH532" t="s">
        <v>131</v>
      </c>
      <c r="AI532" t="s">
        <v>132</v>
      </c>
      <c r="AJ532" t="s">
        <v>131</v>
      </c>
      <c r="AK532" t="s">
        <v>1502</v>
      </c>
      <c r="AL532" t="s">
        <v>113</v>
      </c>
      <c r="AM532" t="s">
        <v>2042</v>
      </c>
      <c r="AN532" t="s">
        <v>172</v>
      </c>
      <c r="AO532" t="s">
        <v>225</v>
      </c>
      <c r="AP532">
        <v>41988207121</v>
      </c>
      <c r="AQ532" t="s">
        <v>178</v>
      </c>
      <c r="AR532" t="s">
        <v>113</v>
      </c>
      <c r="AS532" t="s">
        <v>113</v>
      </c>
      <c r="AT532" t="s">
        <v>113</v>
      </c>
      <c r="AU532" t="s">
        <v>113</v>
      </c>
      <c r="AW532" t="s">
        <v>113</v>
      </c>
      <c r="AX532" s="82">
        <f>IFERROR(FIND("Óbitos/feridos",consulta_completa__11[[#This Row],[13 - Ocorrências/Ambientes Atingidos]]),0)</f>
        <v>0</v>
      </c>
      <c r="AY532" s="83" t="str">
        <f t="shared" si="249"/>
        <v/>
      </c>
      <c r="AZ532" s="82">
        <f>IFERROR(FIND("População afetada/evacuada",consulta_completa__11[[#This Row],[13 - Ocorrências/Ambientes Atingidos]]),0)</f>
        <v>0</v>
      </c>
      <c r="BA532" s="82" t="str">
        <f t="shared" si="250"/>
        <v/>
      </c>
      <c r="BB532" s="82">
        <f>IFERROR(FIND("Suspensão de abastecimento de água",consulta_completa__11[[#This Row],[13 - Ocorrências/Ambientes Atingidos]]),0)</f>
        <v>0</v>
      </c>
      <c r="BC532" s="83" t="str">
        <f t="shared" si="278"/>
        <v/>
      </c>
      <c r="BD532" s="82">
        <f>IFERROR(FIND("Rio/córrego",consulta_completa__11[[#This Row],[13 - Ocorrências/Ambientes Atingidos]]),0)</f>
        <v>0</v>
      </c>
      <c r="BE532" s="83" t="str">
        <f t="shared" si="251"/>
        <v/>
      </c>
      <c r="BF532" s="82">
        <f>IFERROR(FIND("Lago",consulta_completa__11[[#This Row],[13 - Ocorrências/Ambientes Atingidos]]),0)</f>
        <v>0</v>
      </c>
      <c r="BG532" s="83" t="str">
        <f t="shared" si="252"/>
        <v/>
      </c>
      <c r="BH532" s="82">
        <f>IFERROR(FIND("Mar",consulta_completa__11[[#This Row],[13 - Ocorrências/Ambientes Atingidos]]),0)</f>
        <v>0</v>
      </c>
      <c r="BI532" s="83" t="str">
        <f t="shared" si="253"/>
        <v/>
      </c>
      <c r="BJ532" s="82">
        <f>IFERROR(FIND("Praia",consulta_completa__11[[#This Row],[13 - Ocorrências/Ambientes Atingidos]]),0)</f>
        <v>0</v>
      </c>
      <c r="BK532" s="83" t="str">
        <f t="shared" si="254"/>
        <v/>
      </c>
      <c r="BL532" s="82">
        <f>IFERROR(FIND("Solo",consulta_completa__11[[#This Row],[13 - Ocorrências/Ambientes Atingidos]]),0)</f>
        <v>1</v>
      </c>
      <c r="BM532" s="83" t="str">
        <f t="shared" si="255"/>
        <v>X</v>
      </c>
      <c r="BN532" s="82">
        <f>IFERROR(FIND("Águas subterrâneas",consulta_completa__11[[#This Row],[13 - Ocorrências/Ambientes Atingidos]]),0)</f>
        <v>0</v>
      </c>
      <c r="BO532" s="83" t="str">
        <f t="shared" si="256"/>
        <v/>
      </c>
      <c r="BP532" s="82">
        <f>IFERROR(FIND("Atmosfera",consulta_completa__11[[#This Row],[13 - Ocorrências/Ambientes Atingidos]]),0)</f>
        <v>0</v>
      </c>
      <c r="BQ532" s="83" t="str">
        <f t="shared" si="257"/>
        <v/>
      </c>
      <c r="BR532" s="82">
        <f>IFERROR(FIND("Flora",consulta_completa__11[[#This Row],[13 - Ocorrências/Ambientes Atingidos]]),0)</f>
        <v>0</v>
      </c>
      <c r="BS532" s="83" t="str">
        <f t="shared" si="258"/>
        <v/>
      </c>
      <c r="BT532" s="82">
        <f>IFERROR(FIND("Fauna",consulta_completa__11[[#This Row],[13 - Ocorrências/Ambientes Atingidos]]),0)</f>
        <v>0</v>
      </c>
      <c r="BU532" s="83" t="str">
        <f t="shared" si="259"/>
        <v/>
      </c>
      <c r="BV532" s="82">
        <f>IFERROR(FIND("UC federal",consulta_completa__11[[#This Row],[13 - Ocorrências/Ambientes Atingidos]]),0)</f>
        <v>0</v>
      </c>
      <c r="BW532" s="83" t="str">
        <f t="shared" si="260"/>
        <v/>
      </c>
      <c r="BX532" s="82">
        <f>IFERROR(FIND("UC estadual/municipal",consulta_completa__11[[#This Row],[13 - Ocorrências/Ambientes Atingidos]]),0)</f>
        <v>0</v>
      </c>
      <c r="BY532" s="83" t="str">
        <f t="shared" si="261"/>
        <v/>
      </c>
      <c r="BZ532" s="82">
        <f>IFERROR(FIND("Outro(s)",consulta_completa__11[[#This Row],[13 - Ocorrências/Ambientes Atingidos]]),0)</f>
        <v>0</v>
      </c>
      <c r="CA532" s="83" t="str">
        <f t="shared" si="262"/>
        <v/>
      </c>
      <c r="CB532" s="82">
        <f>IFERROR(FIND("Sem dano",consulta_completa__11[[#This Row],[13 - Ocorrências/Ambientes Atingidos]]),0)</f>
        <v>0</v>
      </c>
      <c r="CC532" s="83" t="str">
        <f t="shared" si="263"/>
        <v/>
      </c>
      <c r="CD532" s="82" t="str">
        <f>IF(consulta_completa__11[[#This Row],[13 - Ocorrências/Ambientes Atingidos]]="","X","")</f>
        <v/>
      </c>
      <c r="CE532" s="84">
        <f>IFERROR(FIND("IBAMA",consulta_completa__11[[#This Row],[14 - Inst. Atuando no Local]]),0)</f>
        <v>0</v>
      </c>
      <c r="CF532" s="84" t="str">
        <f t="shared" si="264"/>
        <v/>
      </c>
      <c r="CG532" s="84">
        <f>IFERROR(FIND("OEMA",consulta_completa__11[[#This Row],[14 - Inst. Atuando no Local]]),0)</f>
        <v>0</v>
      </c>
      <c r="CH532" s="84" t="str">
        <f t="shared" si="265"/>
        <v/>
      </c>
      <c r="CI532" s="84">
        <f>IFERROR(FIND("DEFESA CIVIL",consulta_completa__11[[#This Row],[14 - Inst. Atuando no Local]]),0)</f>
        <v>0</v>
      </c>
      <c r="CJ532" s="84" t="str">
        <f t="shared" si="266"/>
        <v/>
      </c>
      <c r="CK532" s="84">
        <f>IFERROR(FIND("CORPO DE BOMBEIROS",consulta_completa__11[[#This Row],[14 - Inst. Atuando no Local]]),0)</f>
        <v>0</v>
      </c>
      <c r="CL532" s="84" t="str">
        <f t="shared" si="267"/>
        <v/>
      </c>
      <c r="CM532" s="84">
        <f>IFERROR(FIND("POLÍCIA RODOVIÁRIA",consulta_completa__11[[#This Row],[14 - Inst. Atuando no Local]]),0)</f>
        <v>0</v>
      </c>
      <c r="CN532" s="84" t="str">
        <f t="shared" si="268"/>
        <v/>
      </c>
      <c r="CO532" s="84">
        <f>IFERROR(FIND("POLÍCIA MILITAR",consulta_completa__11[[#This Row],[14 - Inst. Atuando no Local]]),0)</f>
        <v>0</v>
      </c>
      <c r="CP532" s="84" t="str">
        <f t="shared" si="269"/>
        <v/>
      </c>
      <c r="CQ532" s="84">
        <f>IFERROR(FIND("POLÍCIA CIVIL",consulta_completa__11[[#This Row],[14 - Inst. Atuando no Local]]),0)</f>
        <v>0</v>
      </c>
      <c r="CR532" s="84" t="str">
        <f t="shared" si="270"/>
        <v/>
      </c>
      <c r="CS532" s="84">
        <f>IFERROR(FIND("MARINHA DO BRASIL",consulta_completa__11[[#This Row],[14 - Inst. Atuando no Local]]),0)</f>
        <v>0</v>
      </c>
      <c r="CT532" s="84" t="str">
        <f t="shared" si="271"/>
        <v/>
      </c>
      <c r="CU532" s="84">
        <f>IFERROR(FIND("EMPRESA ESPECIALIZADA EM ATENDIMENTO",consulta_completa__11[[#This Row],[14 - Inst. Atuando no Local]]),0)</f>
        <v>0</v>
      </c>
      <c r="CV532" s="84" t="str">
        <f t="shared" si="272"/>
        <v/>
      </c>
      <c r="CW532" s="84">
        <f>IFERROR(FIND("IBAMA",consulta_completa__11[[#This Row],[14 - Inst. Atuando no Local]]),0)</f>
        <v>0</v>
      </c>
      <c r="CX532" s="84" t="str">
        <f t="shared" si="273"/>
        <v/>
      </c>
      <c r="CY532" s="84" t="str">
        <f>IF(consulta_completa__11[[#This Row],[14 - Inst. Atuando no Local]]="","X","")</f>
        <v/>
      </c>
      <c r="CZ532" s="84">
        <f>IFERROR(FIND("OUTRA (S)",consulta_completa__11[[#This Row],[14 - Inst. Atuando no Local]]),0)</f>
        <v>0</v>
      </c>
      <c r="DA532" s="84" t="str">
        <f t="shared" si="274"/>
        <v/>
      </c>
      <c r="DB532" s="35" t="str">
        <f t="shared" si="275"/>
        <v>Sim</v>
      </c>
      <c r="DC532" s="35" t="str">
        <f t="shared" si="276"/>
        <v>Não</v>
      </c>
      <c r="DD532" s="35" t="str">
        <f t="shared" si="277"/>
        <v>Sim</v>
      </c>
      <c r="DE532" s="87" t="str">
        <f t="shared" si="279"/>
        <v>Federal</v>
      </c>
    </row>
    <row r="533" spans="1:109">
      <c r="A533" s="14">
        <v>202572550413</v>
      </c>
      <c r="B533" s="1">
        <v>45863</v>
      </c>
      <c r="C533" t="s">
        <v>109</v>
      </c>
      <c r="D533" t="s">
        <v>110</v>
      </c>
      <c r="E533" t="s">
        <v>111</v>
      </c>
      <c r="F533" t="s">
        <v>112</v>
      </c>
      <c r="G533" t="s">
        <v>113</v>
      </c>
      <c r="H533" t="s">
        <v>114</v>
      </c>
      <c r="I533" t="s">
        <v>114</v>
      </c>
      <c r="J533" t="s">
        <v>113</v>
      </c>
      <c r="K533" t="s">
        <v>114</v>
      </c>
      <c r="L533" t="s">
        <v>114</v>
      </c>
      <c r="M533" t="s">
        <v>118</v>
      </c>
      <c r="N533" t="s">
        <v>119</v>
      </c>
      <c r="O533" t="s">
        <v>239</v>
      </c>
      <c r="P533" t="s">
        <v>200</v>
      </c>
      <c r="Q533" t="s">
        <v>143</v>
      </c>
      <c r="R533" t="s">
        <v>123</v>
      </c>
      <c r="S533" t="s">
        <v>201</v>
      </c>
      <c r="T533" t="s">
        <v>2839</v>
      </c>
      <c r="U533" t="s">
        <v>4743</v>
      </c>
      <c r="V533" t="s">
        <v>4744</v>
      </c>
      <c r="W533" t="b">
        <v>1</v>
      </c>
      <c r="Z533" t="s">
        <v>4745</v>
      </c>
      <c r="AA533" t="s">
        <v>2843</v>
      </c>
      <c r="AB533" t="s">
        <v>982</v>
      </c>
      <c r="AC533" t="s">
        <v>983</v>
      </c>
      <c r="AD533">
        <v>1</v>
      </c>
      <c r="AE533" t="s">
        <v>4746</v>
      </c>
      <c r="AF533" t="s">
        <v>113</v>
      </c>
      <c r="AG533" t="s">
        <v>113</v>
      </c>
      <c r="AH533" t="s">
        <v>131</v>
      </c>
      <c r="AI533" t="s">
        <v>131</v>
      </c>
      <c r="AJ533" t="s">
        <v>131</v>
      </c>
      <c r="AK533" t="s">
        <v>4747</v>
      </c>
      <c r="AL533" t="s">
        <v>4748</v>
      </c>
      <c r="AM533" t="s">
        <v>986</v>
      </c>
      <c r="AN533" t="s">
        <v>4749</v>
      </c>
      <c r="AO533" t="s">
        <v>4750</v>
      </c>
      <c r="AP533">
        <v>21991236405</v>
      </c>
      <c r="AQ533" t="s">
        <v>989</v>
      </c>
      <c r="AR533" t="s">
        <v>113</v>
      </c>
      <c r="AS533" t="s">
        <v>113</v>
      </c>
      <c r="AT533" t="s">
        <v>4751</v>
      </c>
      <c r="AU533" t="s">
        <v>4752</v>
      </c>
      <c r="AV533">
        <v>160000</v>
      </c>
      <c r="AW533" t="s">
        <v>159</v>
      </c>
      <c r="AX533" s="82">
        <f>IFERROR(FIND("Óbitos/feridos",consulta_completa__11[[#This Row],[13 - Ocorrências/Ambientes Atingidos]]),0)</f>
        <v>0</v>
      </c>
      <c r="AY533" s="83" t="str">
        <f t="shared" si="249"/>
        <v/>
      </c>
      <c r="AZ533" s="82">
        <f>IFERROR(FIND("População afetada/evacuada",consulta_completa__11[[#This Row],[13 - Ocorrências/Ambientes Atingidos]]),0)</f>
        <v>0</v>
      </c>
      <c r="BA533" s="82" t="str">
        <f t="shared" si="250"/>
        <v/>
      </c>
      <c r="BB533" s="82">
        <f>IFERROR(FIND("Suspensão de abastecimento de água",consulta_completa__11[[#This Row],[13 - Ocorrências/Ambientes Atingidos]]),0)</f>
        <v>0</v>
      </c>
      <c r="BC533" s="83" t="str">
        <f t="shared" si="278"/>
        <v/>
      </c>
      <c r="BD533" s="82">
        <f>IFERROR(FIND("Rio/córrego",consulta_completa__11[[#This Row],[13 - Ocorrências/Ambientes Atingidos]]),0)</f>
        <v>0</v>
      </c>
      <c r="BE533" s="83" t="str">
        <f t="shared" si="251"/>
        <v/>
      </c>
      <c r="BF533" s="82">
        <f>IFERROR(FIND("Lago",consulta_completa__11[[#This Row],[13 - Ocorrências/Ambientes Atingidos]]),0)</f>
        <v>0</v>
      </c>
      <c r="BG533" s="83" t="str">
        <f t="shared" si="252"/>
        <v/>
      </c>
      <c r="BH533" s="82">
        <f>IFERROR(FIND("Mar",consulta_completa__11[[#This Row],[13 - Ocorrências/Ambientes Atingidos]]),0)</f>
        <v>1</v>
      </c>
      <c r="BI533" s="83" t="str">
        <f t="shared" si="253"/>
        <v>X</v>
      </c>
      <c r="BJ533" s="82">
        <f>IFERROR(FIND("Praia",consulta_completa__11[[#This Row],[13 - Ocorrências/Ambientes Atingidos]]),0)</f>
        <v>0</v>
      </c>
      <c r="BK533" s="83" t="str">
        <f t="shared" si="254"/>
        <v/>
      </c>
      <c r="BL533" s="82">
        <f>IFERROR(FIND("Solo",consulta_completa__11[[#This Row],[13 - Ocorrências/Ambientes Atingidos]]),0)</f>
        <v>0</v>
      </c>
      <c r="BM533" s="83" t="str">
        <f t="shared" si="255"/>
        <v/>
      </c>
      <c r="BN533" s="82">
        <f>IFERROR(FIND("Águas subterrâneas",consulta_completa__11[[#This Row],[13 - Ocorrências/Ambientes Atingidos]]),0)</f>
        <v>0</v>
      </c>
      <c r="BO533" s="83" t="str">
        <f t="shared" si="256"/>
        <v/>
      </c>
      <c r="BP533" s="82">
        <f>IFERROR(FIND("Atmosfera",consulta_completa__11[[#This Row],[13 - Ocorrências/Ambientes Atingidos]]),0)</f>
        <v>0</v>
      </c>
      <c r="BQ533" s="83" t="str">
        <f t="shared" si="257"/>
        <v/>
      </c>
      <c r="BR533" s="82">
        <f>IFERROR(FIND("Flora",consulta_completa__11[[#This Row],[13 - Ocorrências/Ambientes Atingidos]]),0)</f>
        <v>0</v>
      </c>
      <c r="BS533" s="83" t="str">
        <f t="shared" si="258"/>
        <v/>
      </c>
      <c r="BT533" s="82">
        <f>IFERROR(FIND("Fauna",consulta_completa__11[[#This Row],[13 - Ocorrências/Ambientes Atingidos]]),0)</f>
        <v>0</v>
      </c>
      <c r="BU533" s="83" t="str">
        <f t="shared" si="259"/>
        <v/>
      </c>
      <c r="BV533" s="82">
        <f>IFERROR(FIND("UC federal",consulta_completa__11[[#This Row],[13 - Ocorrências/Ambientes Atingidos]]),0)</f>
        <v>0</v>
      </c>
      <c r="BW533" s="83" t="str">
        <f t="shared" si="260"/>
        <v/>
      </c>
      <c r="BX533" s="82">
        <f>IFERROR(FIND("UC estadual/municipal",consulta_completa__11[[#This Row],[13 - Ocorrências/Ambientes Atingidos]]),0)</f>
        <v>0</v>
      </c>
      <c r="BY533" s="83" t="str">
        <f t="shared" si="261"/>
        <v/>
      </c>
      <c r="BZ533" s="82">
        <f>IFERROR(FIND("Outro(s)",consulta_completa__11[[#This Row],[13 - Ocorrências/Ambientes Atingidos]]),0)</f>
        <v>0</v>
      </c>
      <c r="CA533" s="83" t="str">
        <f t="shared" si="262"/>
        <v/>
      </c>
      <c r="CB533" s="82">
        <f>IFERROR(FIND("Sem dano",consulta_completa__11[[#This Row],[13 - Ocorrências/Ambientes Atingidos]]),0)</f>
        <v>0</v>
      </c>
      <c r="CC533" s="83" t="str">
        <f t="shared" si="263"/>
        <v/>
      </c>
      <c r="CD533" s="82" t="str">
        <f>IF(consulta_completa__11[[#This Row],[13 - Ocorrências/Ambientes Atingidos]]="","X","")</f>
        <v/>
      </c>
      <c r="CE533" s="84">
        <f>IFERROR(FIND("IBAMA",consulta_completa__11[[#This Row],[14 - Inst. Atuando no Local]]),0)</f>
        <v>0</v>
      </c>
      <c r="CF533" s="84" t="str">
        <f t="shared" si="264"/>
        <v/>
      </c>
      <c r="CG533" s="84">
        <f>IFERROR(FIND("OEMA",consulta_completa__11[[#This Row],[14 - Inst. Atuando no Local]]),0)</f>
        <v>0</v>
      </c>
      <c r="CH533" s="84" t="str">
        <f t="shared" si="265"/>
        <v/>
      </c>
      <c r="CI533" s="84">
        <f>IFERROR(FIND("DEFESA CIVIL",consulta_completa__11[[#This Row],[14 - Inst. Atuando no Local]]),0)</f>
        <v>0</v>
      </c>
      <c r="CJ533" s="84" t="str">
        <f t="shared" si="266"/>
        <v/>
      </c>
      <c r="CK533" s="84">
        <f>IFERROR(FIND("CORPO DE BOMBEIROS",consulta_completa__11[[#This Row],[14 - Inst. Atuando no Local]]),0)</f>
        <v>0</v>
      </c>
      <c r="CL533" s="84" t="str">
        <f t="shared" si="267"/>
        <v/>
      </c>
      <c r="CM533" s="84">
        <f>IFERROR(FIND("POLÍCIA RODOVIÁRIA",consulta_completa__11[[#This Row],[14 - Inst. Atuando no Local]]),0)</f>
        <v>0</v>
      </c>
      <c r="CN533" s="84" t="str">
        <f t="shared" si="268"/>
        <v/>
      </c>
      <c r="CO533" s="84">
        <f>IFERROR(FIND("POLÍCIA MILITAR",consulta_completa__11[[#This Row],[14 - Inst. Atuando no Local]]),0)</f>
        <v>0</v>
      </c>
      <c r="CP533" s="84" t="str">
        <f t="shared" si="269"/>
        <v/>
      </c>
      <c r="CQ533" s="84">
        <f>IFERROR(FIND("POLÍCIA CIVIL",consulta_completa__11[[#This Row],[14 - Inst. Atuando no Local]]),0)</f>
        <v>0</v>
      </c>
      <c r="CR533" s="84" t="str">
        <f t="shared" si="270"/>
        <v/>
      </c>
      <c r="CS533" s="84">
        <f>IFERROR(FIND("MARINHA DO BRASIL",consulta_completa__11[[#This Row],[14 - Inst. Atuando no Local]]),0)</f>
        <v>0</v>
      </c>
      <c r="CT533" s="84" t="str">
        <f t="shared" si="271"/>
        <v/>
      </c>
      <c r="CU533" s="84">
        <f>IFERROR(FIND("EMPRESA ESPECIALIZADA EM ATENDIMENTO",consulta_completa__11[[#This Row],[14 - Inst. Atuando no Local]]),0)</f>
        <v>0</v>
      </c>
      <c r="CV533" s="84" t="str">
        <f t="shared" si="272"/>
        <v/>
      </c>
      <c r="CW533" s="84">
        <f>IFERROR(FIND("IBAMA",consulta_completa__11[[#This Row],[14 - Inst. Atuando no Local]]),0)</f>
        <v>0</v>
      </c>
      <c r="CX533" s="84" t="str">
        <f t="shared" si="273"/>
        <v/>
      </c>
      <c r="CY533" s="84" t="str">
        <f>IF(consulta_completa__11[[#This Row],[14 - Inst. Atuando no Local]]="","X","")</f>
        <v/>
      </c>
      <c r="CZ533" s="84">
        <f>IFERROR(FIND("OUTRA (S)",consulta_completa__11[[#This Row],[14 - Inst. Atuando no Local]]),0)</f>
        <v>0</v>
      </c>
      <c r="DA533" s="84" t="str">
        <f t="shared" si="274"/>
        <v/>
      </c>
      <c r="DB533" s="35" t="str">
        <f t="shared" si="275"/>
        <v>Sim</v>
      </c>
      <c r="DC533" s="35" t="str">
        <f t="shared" si="276"/>
        <v>Não</v>
      </c>
      <c r="DD533" s="35" t="str">
        <f t="shared" si="277"/>
        <v>Sim</v>
      </c>
      <c r="DE533" s="87" t="str">
        <f t="shared" si="279"/>
        <v>Federal</v>
      </c>
    </row>
    <row r="534" spans="1:109">
      <c r="A534" s="14">
        <v>202572582832</v>
      </c>
      <c r="B534" s="1">
        <v>45863</v>
      </c>
      <c r="C534" t="s">
        <v>238</v>
      </c>
      <c r="D534" t="s">
        <v>212</v>
      </c>
      <c r="E534" t="s">
        <v>452</v>
      </c>
      <c r="F534" t="s">
        <v>112</v>
      </c>
      <c r="G534" t="s">
        <v>113</v>
      </c>
      <c r="H534" t="s">
        <v>114</v>
      </c>
      <c r="I534" t="s">
        <v>114</v>
      </c>
      <c r="J534" t="s">
        <v>115</v>
      </c>
      <c r="K534" t="s">
        <v>1014</v>
      </c>
      <c r="L534" t="s">
        <v>117</v>
      </c>
      <c r="M534" t="s">
        <v>118</v>
      </c>
      <c r="N534" t="s">
        <v>119</v>
      </c>
      <c r="O534" t="s">
        <v>239</v>
      </c>
      <c r="P534" t="s">
        <v>200</v>
      </c>
      <c r="Q534" t="s">
        <v>122</v>
      </c>
      <c r="R534" t="s">
        <v>123</v>
      </c>
      <c r="S534" t="s">
        <v>113</v>
      </c>
      <c r="T534" t="s">
        <v>4753</v>
      </c>
      <c r="U534" t="s">
        <v>4754</v>
      </c>
      <c r="V534" t="s">
        <v>4755</v>
      </c>
      <c r="Z534" t="s">
        <v>4756</v>
      </c>
      <c r="AA534" t="s">
        <v>113</v>
      </c>
      <c r="AB534" t="s">
        <v>1465</v>
      </c>
      <c r="AC534" t="s">
        <v>207</v>
      </c>
      <c r="AD534">
        <v>1</v>
      </c>
      <c r="AE534" t="s">
        <v>603</v>
      </c>
      <c r="AF534" t="s">
        <v>113</v>
      </c>
      <c r="AG534" t="s">
        <v>113</v>
      </c>
      <c r="AH534" t="s">
        <v>131</v>
      </c>
      <c r="AI534" t="s">
        <v>132</v>
      </c>
      <c r="AJ534" t="s">
        <v>131</v>
      </c>
      <c r="AK534" t="s">
        <v>4757</v>
      </c>
      <c r="AL534" t="s">
        <v>4758</v>
      </c>
      <c r="AM534" t="s">
        <v>210</v>
      </c>
      <c r="AN534" t="s">
        <v>113</v>
      </c>
      <c r="AO534" t="s">
        <v>113</v>
      </c>
      <c r="AQ534" t="s">
        <v>211</v>
      </c>
      <c r="AR534" t="s">
        <v>113</v>
      </c>
      <c r="AS534" t="s">
        <v>113</v>
      </c>
      <c r="AT534" t="s">
        <v>113</v>
      </c>
      <c r="AU534" t="s">
        <v>113</v>
      </c>
      <c r="AW534" t="s">
        <v>113</v>
      </c>
      <c r="AX534" s="82">
        <f>IFERROR(FIND("Óbitos/feridos",consulta_completa__11[[#This Row],[13 - Ocorrências/Ambientes Atingidos]]),0)</f>
        <v>0</v>
      </c>
      <c r="AY534" s="83" t="str">
        <f t="shared" si="249"/>
        <v/>
      </c>
      <c r="AZ534" s="82">
        <f>IFERROR(FIND("População afetada/evacuada",consulta_completa__11[[#This Row],[13 - Ocorrências/Ambientes Atingidos]]),0)</f>
        <v>0</v>
      </c>
      <c r="BA534" s="82" t="str">
        <f t="shared" si="250"/>
        <v/>
      </c>
      <c r="BB534" s="82">
        <f>IFERROR(FIND("Suspensão de abastecimento de água",consulta_completa__11[[#This Row],[13 - Ocorrências/Ambientes Atingidos]]),0)</f>
        <v>0</v>
      </c>
      <c r="BC534" s="83" t="str">
        <f t="shared" si="278"/>
        <v/>
      </c>
      <c r="BD534" s="82">
        <f>IFERROR(FIND("Rio/córrego",consulta_completa__11[[#This Row],[13 - Ocorrências/Ambientes Atingidos]]),0)</f>
        <v>0</v>
      </c>
      <c r="BE534" s="83" t="str">
        <f t="shared" si="251"/>
        <v/>
      </c>
      <c r="BF534" s="82">
        <f>IFERROR(FIND("Lago",consulta_completa__11[[#This Row],[13 - Ocorrências/Ambientes Atingidos]]),0)</f>
        <v>0</v>
      </c>
      <c r="BG534" s="83" t="str">
        <f t="shared" si="252"/>
        <v/>
      </c>
      <c r="BH534" s="82">
        <f>IFERROR(FIND("Mar",consulta_completa__11[[#This Row],[13 - Ocorrências/Ambientes Atingidos]]),0)</f>
        <v>1</v>
      </c>
      <c r="BI534" s="83" t="str">
        <f t="shared" si="253"/>
        <v>X</v>
      </c>
      <c r="BJ534" s="82">
        <f>IFERROR(FIND("Praia",consulta_completa__11[[#This Row],[13 - Ocorrências/Ambientes Atingidos]]),0)</f>
        <v>0</v>
      </c>
      <c r="BK534" s="83" t="str">
        <f t="shared" si="254"/>
        <v/>
      </c>
      <c r="BL534" s="82">
        <f>IFERROR(FIND("Solo",consulta_completa__11[[#This Row],[13 - Ocorrências/Ambientes Atingidos]]),0)</f>
        <v>0</v>
      </c>
      <c r="BM534" s="83" t="str">
        <f t="shared" si="255"/>
        <v/>
      </c>
      <c r="BN534" s="82">
        <f>IFERROR(FIND("Águas subterrâneas",consulta_completa__11[[#This Row],[13 - Ocorrências/Ambientes Atingidos]]),0)</f>
        <v>0</v>
      </c>
      <c r="BO534" s="83" t="str">
        <f t="shared" si="256"/>
        <v/>
      </c>
      <c r="BP534" s="82">
        <f>IFERROR(FIND("Atmosfera",consulta_completa__11[[#This Row],[13 - Ocorrências/Ambientes Atingidos]]),0)</f>
        <v>0</v>
      </c>
      <c r="BQ534" s="83" t="str">
        <f t="shared" si="257"/>
        <v/>
      </c>
      <c r="BR534" s="82">
        <f>IFERROR(FIND("Flora",consulta_completa__11[[#This Row],[13 - Ocorrências/Ambientes Atingidos]]),0)</f>
        <v>0</v>
      </c>
      <c r="BS534" s="83" t="str">
        <f t="shared" si="258"/>
        <v/>
      </c>
      <c r="BT534" s="82">
        <f>IFERROR(FIND("Fauna",consulta_completa__11[[#This Row],[13 - Ocorrências/Ambientes Atingidos]]),0)</f>
        <v>0</v>
      </c>
      <c r="BU534" s="83" t="str">
        <f t="shared" si="259"/>
        <v/>
      </c>
      <c r="BV534" s="82">
        <f>IFERROR(FIND("UC federal",consulta_completa__11[[#This Row],[13 - Ocorrências/Ambientes Atingidos]]),0)</f>
        <v>0</v>
      </c>
      <c r="BW534" s="83" t="str">
        <f t="shared" si="260"/>
        <v/>
      </c>
      <c r="BX534" s="82">
        <f>IFERROR(FIND("UC estadual/municipal",consulta_completa__11[[#This Row],[13 - Ocorrências/Ambientes Atingidos]]),0)</f>
        <v>0</v>
      </c>
      <c r="BY534" s="83" t="str">
        <f t="shared" si="261"/>
        <v/>
      </c>
      <c r="BZ534" s="82">
        <f>IFERROR(FIND("Outro(s)",consulta_completa__11[[#This Row],[13 - Ocorrências/Ambientes Atingidos]]),0)</f>
        <v>0</v>
      </c>
      <c r="CA534" s="83" t="str">
        <f t="shared" si="262"/>
        <v/>
      </c>
      <c r="CB534" s="82">
        <f>IFERROR(FIND("Sem dano",consulta_completa__11[[#This Row],[13 - Ocorrências/Ambientes Atingidos]]),0)</f>
        <v>0</v>
      </c>
      <c r="CC534" s="83" t="str">
        <f t="shared" si="263"/>
        <v/>
      </c>
      <c r="CD534" s="82" t="str">
        <f>IF(consulta_completa__11[[#This Row],[13 - Ocorrências/Ambientes Atingidos]]="","X","")</f>
        <v/>
      </c>
      <c r="CE534" s="84">
        <f>IFERROR(FIND("IBAMA",consulta_completa__11[[#This Row],[14 - Inst. Atuando no Local]]),0)</f>
        <v>0</v>
      </c>
      <c r="CF534" s="84" t="str">
        <f t="shared" si="264"/>
        <v/>
      </c>
      <c r="CG534" s="84">
        <f>IFERROR(FIND("OEMA",consulta_completa__11[[#This Row],[14 - Inst. Atuando no Local]]),0)</f>
        <v>0</v>
      </c>
      <c r="CH534" s="84" t="str">
        <f t="shared" si="265"/>
        <v/>
      </c>
      <c r="CI534" s="84">
        <f>IFERROR(FIND("DEFESA CIVIL",consulta_completa__11[[#This Row],[14 - Inst. Atuando no Local]]),0)</f>
        <v>0</v>
      </c>
      <c r="CJ534" s="84" t="str">
        <f t="shared" si="266"/>
        <v/>
      </c>
      <c r="CK534" s="84">
        <f>IFERROR(FIND("CORPO DE BOMBEIROS",consulta_completa__11[[#This Row],[14 - Inst. Atuando no Local]]),0)</f>
        <v>0</v>
      </c>
      <c r="CL534" s="84" t="str">
        <f t="shared" si="267"/>
        <v/>
      </c>
      <c r="CM534" s="84">
        <f>IFERROR(FIND("POLÍCIA RODOVIÁRIA",consulta_completa__11[[#This Row],[14 - Inst. Atuando no Local]]),0)</f>
        <v>0</v>
      </c>
      <c r="CN534" s="84" t="str">
        <f t="shared" si="268"/>
        <v/>
      </c>
      <c r="CO534" s="84">
        <f>IFERROR(FIND("POLÍCIA MILITAR",consulta_completa__11[[#This Row],[14 - Inst. Atuando no Local]]),0)</f>
        <v>0</v>
      </c>
      <c r="CP534" s="84" t="str">
        <f t="shared" si="269"/>
        <v/>
      </c>
      <c r="CQ534" s="84">
        <f>IFERROR(FIND("POLÍCIA CIVIL",consulta_completa__11[[#This Row],[14 - Inst. Atuando no Local]]),0)</f>
        <v>0</v>
      </c>
      <c r="CR534" s="84" t="str">
        <f t="shared" si="270"/>
        <v/>
      </c>
      <c r="CS534" s="84">
        <f>IFERROR(FIND("MARINHA DO BRASIL",consulta_completa__11[[#This Row],[14 - Inst. Atuando no Local]]),0)</f>
        <v>0</v>
      </c>
      <c r="CT534" s="84" t="str">
        <f t="shared" si="271"/>
        <v/>
      </c>
      <c r="CU534" s="84">
        <f>IFERROR(FIND("EMPRESA ESPECIALIZADA EM ATENDIMENTO",consulta_completa__11[[#This Row],[14 - Inst. Atuando no Local]]),0)</f>
        <v>0</v>
      </c>
      <c r="CV534" s="84" t="str">
        <f t="shared" si="272"/>
        <v/>
      </c>
      <c r="CW534" s="84">
        <f>IFERROR(FIND("IBAMA",consulta_completa__11[[#This Row],[14 - Inst. Atuando no Local]]),0)</f>
        <v>0</v>
      </c>
      <c r="CX534" s="84" t="str">
        <f t="shared" si="273"/>
        <v/>
      </c>
      <c r="CY534" s="84" t="str">
        <f>IF(consulta_completa__11[[#This Row],[14 - Inst. Atuando no Local]]="","X","")</f>
        <v/>
      </c>
      <c r="CZ534" s="84">
        <f>IFERROR(FIND("OUTRA (S)",consulta_completa__11[[#This Row],[14 - Inst. Atuando no Local]]),0)</f>
        <v>0</v>
      </c>
      <c r="DA534" s="84" t="str">
        <f t="shared" si="274"/>
        <v/>
      </c>
      <c r="DB534" s="35" t="str">
        <f t="shared" si="275"/>
        <v>Sim</v>
      </c>
      <c r="DC534" s="35" t="str">
        <f t="shared" si="276"/>
        <v>Não</v>
      </c>
      <c r="DD534" s="35" t="str">
        <f t="shared" si="277"/>
        <v>Sim</v>
      </c>
      <c r="DE534" s="87" t="str">
        <f t="shared" si="279"/>
        <v>Federal</v>
      </c>
    </row>
    <row r="535" spans="1:109">
      <c r="A535" s="14">
        <v>202573050419</v>
      </c>
      <c r="B535" s="1">
        <v>45863</v>
      </c>
      <c r="C535" t="s">
        <v>2678</v>
      </c>
      <c r="D535" t="s">
        <v>180</v>
      </c>
      <c r="E535" t="s">
        <v>1470</v>
      </c>
      <c r="F535" t="s">
        <v>182</v>
      </c>
      <c r="G535" t="s">
        <v>4759</v>
      </c>
      <c r="H535" t="s">
        <v>113</v>
      </c>
      <c r="I535" t="s">
        <v>113</v>
      </c>
      <c r="J535" t="s">
        <v>113</v>
      </c>
      <c r="K535" t="s">
        <v>114</v>
      </c>
      <c r="L535" t="s">
        <v>114</v>
      </c>
      <c r="M535" t="s">
        <v>1912</v>
      </c>
      <c r="N535" t="s">
        <v>141</v>
      </c>
      <c r="O535" t="s">
        <v>185</v>
      </c>
      <c r="P535" t="s">
        <v>200</v>
      </c>
      <c r="Q535" t="s">
        <v>122</v>
      </c>
      <c r="R535" t="s">
        <v>123</v>
      </c>
      <c r="S535" t="s">
        <v>113</v>
      </c>
      <c r="T535" t="s">
        <v>4760</v>
      </c>
      <c r="U535" t="s">
        <v>3807</v>
      </c>
      <c r="V535" t="s">
        <v>4761</v>
      </c>
      <c r="Z535" t="s">
        <v>4762</v>
      </c>
      <c r="AA535" t="s">
        <v>113</v>
      </c>
      <c r="AB535" t="s">
        <v>880</v>
      </c>
      <c r="AC535" t="s">
        <v>113</v>
      </c>
      <c r="AD535">
        <v>2</v>
      </c>
      <c r="AE535" t="s">
        <v>113</v>
      </c>
      <c r="AF535" t="s">
        <v>4763</v>
      </c>
      <c r="AG535" t="s">
        <v>113</v>
      </c>
      <c r="AH535" t="s">
        <v>131</v>
      </c>
      <c r="AI535" t="s">
        <v>132</v>
      </c>
      <c r="AJ535" t="s">
        <v>131</v>
      </c>
      <c r="AK535" t="s">
        <v>4764</v>
      </c>
      <c r="AL535" t="s">
        <v>4765</v>
      </c>
      <c r="AM535" t="s">
        <v>153</v>
      </c>
      <c r="AN535" t="s">
        <v>154</v>
      </c>
      <c r="AO535" t="s">
        <v>155</v>
      </c>
      <c r="AP535">
        <v>6133161070</v>
      </c>
      <c r="AQ535" t="s">
        <v>156</v>
      </c>
      <c r="AR535" t="s">
        <v>113</v>
      </c>
      <c r="AS535" t="s">
        <v>113</v>
      </c>
      <c r="AT535" t="s">
        <v>113</v>
      </c>
      <c r="AU535" t="s">
        <v>113</v>
      </c>
      <c r="AW535" t="s">
        <v>637</v>
      </c>
      <c r="AX535" s="82">
        <f>IFERROR(FIND("Óbitos/feridos",consulta_completa__11[[#This Row],[13 - Ocorrências/Ambientes Atingidos]]),0)</f>
        <v>0</v>
      </c>
      <c r="AY535" s="83" t="str">
        <f t="shared" si="249"/>
        <v/>
      </c>
      <c r="AZ535" s="82">
        <f>IFERROR(FIND("População afetada/evacuada",consulta_completa__11[[#This Row],[13 - Ocorrências/Ambientes Atingidos]]),0)</f>
        <v>0</v>
      </c>
      <c r="BA535" s="82" t="str">
        <f t="shared" si="250"/>
        <v/>
      </c>
      <c r="BB535" s="82">
        <f>IFERROR(FIND("Suspensão de abastecimento de água",consulta_completa__11[[#This Row],[13 - Ocorrências/Ambientes Atingidos]]),0)</f>
        <v>0</v>
      </c>
      <c r="BC535" s="83" t="str">
        <f t="shared" si="278"/>
        <v/>
      </c>
      <c r="BD535" s="82">
        <f>IFERROR(FIND("Rio/córrego",consulta_completa__11[[#This Row],[13 - Ocorrências/Ambientes Atingidos]]),0)</f>
        <v>0</v>
      </c>
      <c r="BE535" s="83" t="str">
        <f t="shared" si="251"/>
        <v/>
      </c>
      <c r="BF535" s="82">
        <f>IFERROR(FIND("Lago",consulta_completa__11[[#This Row],[13 - Ocorrências/Ambientes Atingidos]]),0)</f>
        <v>0</v>
      </c>
      <c r="BG535" s="83" t="str">
        <f t="shared" si="252"/>
        <v/>
      </c>
      <c r="BH535" s="82">
        <f>IFERROR(FIND("Mar",consulta_completa__11[[#This Row],[13 - Ocorrências/Ambientes Atingidos]]),0)</f>
        <v>0</v>
      </c>
      <c r="BI535" s="83" t="str">
        <f t="shared" si="253"/>
        <v/>
      </c>
      <c r="BJ535" s="82">
        <f>IFERROR(FIND("Praia",consulta_completa__11[[#This Row],[13 - Ocorrências/Ambientes Atingidos]]),0)</f>
        <v>0</v>
      </c>
      <c r="BK535" s="83" t="str">
        <f t="shared" si="254"/>
        <v/>
      </c>
      <c r="BL535" s="82">
        <f>IFERROR(FIND("Solo",consulta_completa__11[[#This Row],[13 - Ocorrências/Ambientes Atingidos]]),0)</f>
        <v>0</v>
      </c>
      <c r="BM535" s="83" t="str">
        <f t="shared" si="255"/>
        <v/>
      </c>
      <c r="BN535" s="82">
        <f>IFERROR(FIND("Águas subterrâneas",consulta_completa__11[[#This Row],[13 - Ocorrências/Ambientes Atingidos]]),0)</f>
        <v>0</v>
      </c>
      <c r="BO535" s="83" t="str">
        <f t="shared" si="256"/>
        <v/>
      </c>
      <c r="BP535" s="82">
        <f>IFERROR(FIND("Atmosfera",consulta_completa__11[[#This Row],[13 - Ocorrências/Ambientes Atingidos]]),0)</f>
        <v>1</v>
      </c>
      <c r="BQ535" s="83" t="str">
        <f t="shared" si="257"/>
        <v>X</v>
      </c>
      <c r="BR535" s="82">
        <f>IFERROR(FIND("Flora",consulta_completa__11[[#This Row],[13 - Ocorrências/Ambientes Atingidos]]),0)</f>
        <v>0</v>
      </c>
      <c r="BS535" s="83" t="str">
        <f t="shared" si="258"/>
        <v/>
      </c>
      <c r="BT535" s="82">
        <f>IFERROR(FIND("Fauna",consulta_completa__11[[#This Row],[13 - Ocorrências/Ambientes Atingidos]]),0)</f>
        <v>0</v>
      </c>
      <c r="BU535" s="83" t="str">
        <f t="shared" si="259"/>
        <v/>
      </c>
      <c r="BV535" s="82">
        <f>IFERROR(FIND("UC federal",consulta_completa__11[[#This Row],[13 - Ocorrências/Ambientes Atingidos]]),0)</f>
        <v>0</v>
      </c>
      <c r="BW535" s="83" t="str">
        <f t="shared" si="260"/>
        <v/>
      </c>
      <c r="BX535" s="82">
        <f>IFERROR(FIND("UC estadual/municipal",consulta_completa__11[[#This Row],[13 - Ocorrências/Ambientes Atingidos]]),0)</f>
        <v>0</v>
      </c>
      <c r="BY535" s="83" t="str">
        <f t="shared" si="261"/>
        <v/>
      </c>
      <c r="BZ535" s="82">
        <f>IFERROR(FIND("Outro(s)",consulta_completa__11[[#This Row],[13 - Ocorrências/Ambientes Atingidos]]),0)</f>
        <v>0</v>
      </c>
      <c r="CA535" s="83" t="str">
        <f t="shared" si="262"/>
        <v/>
      </c>
      <c r="CB535" s="82">
        <f>IFERROR(FIND("Sem dano",consulta_completa__11[[#This Row],[13 - Ocorrências/Ambientes Atingidos]]),0)</f>
        <v>0</v>
      </c>
      <c r="CC535" s="83" t="str">
        <f t="shared" si="263"/>
        <v/>
      </c>
      <c r="CD535" s="82" t="str">
        <f>IF(consulta_completa__11[[#This Row],[13 - Ocorrências/Ambientes Atingidos]]="","X","")</f>
        <v/>
      </c>
      <c r="CE535" s="84">
        <f>IFERROR(FIND("IBAMA",consulta_completa__11[[#This Row],[14 - Inst. Atuando no Local]]),0)</f>
        <v>0</v>
      </c>
      <c r="CF535" s="84" t="str">
        <f t="shared" si="264"/>
        <v/>
      </c>
      <c r="CG535" s="84">
        <f>IFERROR(FIND("OEMA",consulta_completa__11[[#This Row],[14 - Inst. Atuando no Local]]),0)</f>
        <v>0</v>
      </c>
      <c r="CH535" s="84" t="str">
        <f t="shared" si="265"/>
        <v/>
      </c>
      <c r="CI535" s="84">
        <f>IFERROR(FIND("DEFESA CIVIL",consulta_completa__11[[#This Row],[14 - Inst. Atuando no Local]]),0)</f>
        <v>0</v>
      </c>
      <c r="CJ535" s="84" t="str">
        <f t="shared" si="266"/>
        <v/>
      </c>
      <c r="CK535" s="84">
        <f>IFERROR(FIND("CORPO DE BOMBEIROS",consulta_completa__11[[#This Row],[14 - Inst. Atuando no Local]]),0)</f>
        <v>0</v>
      </c>
      <c r="CL535" s="84" t="str">
        <f t="shared" si="267"/>
        <v/>
      </c>
      <c r="CM535" s="84">
        <f>IFERROR(FIND("POLÍCIA RODOVIÁRIA",consulta_completa__11[[#This Row],[14 - Inst. Atuando no Local]]),0)</f>
        <v>0</v>
      </c>
      <c r="CN535" s="84" t="str">
        <f t="shared" si="268"/>
        <v/>
      </c>
      <c r="CO535" s="84">
        <f>IFERROR(FIND("POLÍCIA MILITAR",consulta_completa__11[[#This Row],[14 - Inst. Atuando no Local]]),0)</f>
        <v>0</v>
      </c>
      <c r="CP535" s="84" t="str">
        <f t="shared" si="269"/>
        <v/>
      </c>
      <c r="CQ535" s="84">
        <f>IFERROR(FIND("POLÍCIA CIVIL",consulta_completa__11[[#This Row],[14 - Inst. Atuando no Local]]),0)</f>
        <v>0</v>
      </c>
      <c r="CR535" s="84" t="str">
        <f t="shared" si="270"/>
        <v/>
      </c>
      <c r="CS535" s="84">
        <f>IFERROR(FIND("MARINHA DO BRASIL",consulta_completa__11[[#This Row],[14 - Inst. Atuando no Local]]),0)</f>
        <v>0</v>
      </c>
      <c r="CT535" s="84" t="str">
        <f t="shared" si="271"/>
        <v/>
      </c>
      <c r="CU535" s="84">
        <f>IFERROR(FIND("EMPRESA ESPECIALIZADA EM ATENDIMENTO",consulta_completa__11[[#This Row],[14 - Inst. Atuando no Local]]),0)</f>
        <v>0</v>
      </c>
      <c r="CV535" s="84" t="str">
        <f t="shared" si="272"/>
        <v/>
      </c>
      <c r="CW535" s="84">
        <f>IFERROR(FIND("IBAMA",consulta_completa__11[[#This Row],[14 - Inst. Atuando no Local]]),0)</f>
        <v>0</v>
      </c>
      <c r="CX535" s="84" t="str">
        <f t="shared" si="273"/>
        <v/>
      </c>
      <c r="CY535" s="84" t="str">
        <f>IF(consulta_completa__11[[#This Row],[14 - Inst. Atuando no Local]]="","X","")</f>
        <v/>
      </c>
      <c r="CZ535" s="84">
        <f>IFERROR(FIND("OUTRA (S)",consulta_completa__11[[#This Row],[14 - Inst. Atuando no Local]]),0)</f>
        <v>0</v>
      </c>
      <c r="DA535" s="84" t="str">
        <f t="shared" si="274"/>
        <v/>
      </c>
      <c r="DB535" s="35" t="str">
        <f t="shared" si="275"/>
        <v>Sim</v>
      </c>
      <c r="DC535" s="35" t="str">
        <f t="shared" si="276"/>
        <v>Não</v>
      </c>
      <c r="DD535" s="35" t="str">
        <f t="shared" si="277"/>
        <v>Sim</v>
      </c>
      <c r="DE535" s="87" t="str">
        <f t="shared" si="279"/>
        <v>Estadual</v>
      </c>
    </row>
    <row r="536" spans="1:109">
      <c r="A536" s="14">
        <v>202572661217</v>
      </c>
      <c r="B536" s="1">
        <v>45864</v>
      </c>
      <c r="C536" t="s">
        <v>109</v>
      </c>
      <c r="D536" t="s">
        <v>212</v>
      </c>
      <c r="E536" t="s">
        <v>452</v>
      </c>
      <c r="F536" t="s">
        <v>112</v>
      </c>
      <c r="G536" t="s">
        <v>113</v>
      </c>
      <c r="H536" t="s">
        <v>114</v>
      </c>
      <c r="I536" t="s">
        <v>114</v>
      </c>
      <c r="J536" t="s">
        <v>4766</v>
      </c>
      <c r="K536" t="s">
        <v>990</v>
      </c>
      <c r="L536" t="s">
        <v>648</v>
      </c>
      <c r="M536" t="s">
        <v>118</v>
      </c>
      <c r="N536" t="s">
        <v>113</v>
      </c>
      <c r="O536" t="s">
        <v>239</v>
      </c>
      <c r="P536" t="s">
        <v>229</v>
      </c>
      <c r="Q536" t="s">
        <v>122</v>
      </c>
      <c r="R536" t="s">
        <v>123</v>
      </c>
      <c r="S536" t="s">
        <v>124</v>
      </c>
      <c r="T536" t="s">
        <v>4767</v>
      </c>
      <c r="U536" t="s">
        <v>4768</v>
      </c>
      <c r="V536" t="s">
        <v>4769</v>
      </c>
      <c r="W536" t="b">
        <v>1</v>
      </c>
      <c r="X536" t="b">
        <v>1</v>
      </c>
      <c r="Z536" t="s">
        <v>4770</v>
      </c>
      <c r="AA536" t="s">
        <v>4771</v>
      </c>
      <c r="AB536" t="s">
        <v>4772</v>
      </c>
      <c r="AC536" t="s">
        <v>4773</v>
      </c>
      <c r="AD536">
        <v>1</v>
      </c>
      <c r="AE536" t="s">
        <v>113</v>
      </c>
      <c r="AF536" t="s">
        <v>113</v>
      </c>
      <c r="AG536" t="s">
        <v>113</v>
      </c>
      <c r="AH536" t="s">
        <v>131</v>
      </c>
      <c r="AI536" t="s">
        <v>132</v>
      </c>
      <c r="AJ536" t="s">
        <v>131</v>
      </c>
      <c r="AK536" t="s">
        <v>4774</v>
      </c>
      <c r="AL536" t="s">
        <v>4775</v>
      </c>
      <c r="AM536" t="s">
        <v>4776</v>
      </c>
      <c r="AN536" t="s">
        <v>4777</v>
      </c>
      <c r="AO536" t="s">
        <v>4778</v>
      </c>
      <c r="AP536">
        <v>21996122854</v>
      </c>
      <c r="AQ536" t="s">
        <v>4779</v>
      </c>
      <c r="AR536" t="s">
        <v>113</v>
      </c>
      <c r="AS536" t="s">
        <v>113</v>
      </c>
      <c r="AT536" t="s">
        <v>113</v>
      </c>
      <c r="AU536" t="s">
        <v>113</v>
      </c>
      <c r="AW536" t="s">
        <v>113</v>
      </c>
      <c r="AX536" s="82">
        <f>IFERROR(FIND("Óbitos/feridos",consulta_completa__11[[#This Row],[13 - Ocorrências/Ambientes Atingidos]]),0)</f>
        <v>0</v>
      </c>
      <c r="AY536" s="83" t="str">
        <f t="shared" si="249"/>
        <v/>
      </c>
      <c r="AZ536" s="82">
        <f>IFERROR(FIND("População afetada/evacuada",consulta_completa__11[[#This Row],[13 - Ocorrências/Ambientes Atingidos]]),0)</f>
        <v>0</v>
      </c>
      <c r="BA536" s="82" t="str">
        <f t="shared" si="250"/>
        <v/>
      </c>
      <c r="BB536" s="82">
        <f>IFERROR(FIND("Suspensão de abastecimento de água",consulta_completa__11[[#This Row],[13 - Ocorrências/Ambientes Atingidos]]),0)</f>
        <v>0</v>
      </c>
      <c r="BC536" s="83" t="str">
        <f t="shared" si="278"/>
        <v/>
      </c>
      <c r="BD536" s="82">
        <f>IFERROR(FIND("Rio/córrego",consulta_completa__11[[#This Row],[13 - Ocorrências/Ambientes Atingidos]]),0)</f>
        <v>0</v>
      </c>
      <c r="BE536" s="83" t="str">
        <f t="shared" si="251"/>
        <v/>
      </c>
      <c r="BF536" s="82">
        <f>IFERROR(FIND("Lago",consulta_completa__11[[#This Row],[13 - Ocorrências/Ambientes Atingidos]]),0)</f>
        <v>0</v>
      </c>
      <c r="BG536" s="83" t="str">
        <f t="shared" si="252"/>
        <v/>
      </c>
      <c r="BH536" s="82">
        <f>IFERROR(FIND("Mar",consulta_completa__11[[#This Row],[13 - Ocorrências/Ambientes Atingidos]]),0)</f>
        <v>1</v>
      </c>
      <c r="BI536" s="83" t="str">
        <f t="shared" si="253"/>
        <v>X</v>
      </c>
      <c r="BJ536" s="82">
        <f>IFERROR(FIND("Praia",consulta_completa__11[[#This Row],[13 - Ocorrências/Ambientes Atingidos]]),0)</f>
        <v>0</v>
      </c>
      <c r="BK536" s="83" t="str">
        <f t="shared" si="254"/>
        <v/>
      </c>
      <c r="BL536" s="82">
        <f>IFERROR(FIND("Solo",consulta_completa__11[[#This Row],[13 - Ocorrências/Ambientes Atingidos]]),0)</f>
        <v>0</v>
      </c>
      <c r="BM536" s="83" t="str">
        <f t="shared" si="255"/>
        <v/>
      </c>
      <c r="BN536" s="82">
        <f>IFERROR(FIND("Águas subterrâneas",consulta_completa__11[[#This Row],[13 - Ocorrências/Ambientes Atingidos]]),0)</f>
        <v>0</v>
      </c>
      <c r="BO536" s="83" t="str">
        <f t="shared" si="256"/>
        <v/>
      </c>
      <c r="BP536" s="82">
        <f>IFERROR(FIND("Atmosfera",consulta_completa__11[[#This Row],[13 - Ocorrências/Ambientes Atingidos]]),0)</f>
        <v>0</v>
      </c>
      <c r="BQ536" s="83" t="str">
        <f t="shared" si="257"/>
        <v/>
      </c>
      <c r="BR536" s="82">
        <f>IFERROR(FIND("Flora",consulta_completa__11[[#This Row],[13 - Ocorrências/Ambientes Atingidos]]),0)</f>
        <v>0</v>
      </c>
      <c r="BS536" s="83" t="str">
        <f t="shared" si="258"/>
        <v/>
      </c>
      <c r="BT536" s="82">
        <f>IFERROR(FIND("Fauna",consulta_completa__11[[#This Row],[13 - Ocorrências/Ambientes Atingidos]]),0)</f>
        <v>0</v>
      </c>
      <c r="BU536" s="83" t="str">
        <f t="shared" si="259"/>
        <v/>
      </c>
      <c r="BV536" s="82">
        <f>IFERROR(FIND("UC federal",consulta_completa__11[[#This Row],[13 - Ocorrências/Ambientes Atingidos]]),0)</f>
        <v>0</v>
      </c>
      <c r="BW536" s="83" t="str">
        <f t="shared" si="260"/>
        <v/>
      </c>
      <c r="BX536" s="82">
        <f>IFERROR(FIND("UC estadual/municipal",consulta_completa__11[[#This Row],[13 - Ocorrências/Ambientes Atingidos]]),0)</f>
        <v>0</v>
      </c>
      <c r="BY536" s="83" t="str">
        <f t="shared" si="261"/>
        <v/>
      </c>
      <c r="BZ536" s="82">
        <f>IFERROR(FIND("Outro(s)",consulta_completa__11[[#This Row],[13 - Ocorrências/Ambientes Atingidos]]),0)</f>
        <v>0</v>
      </c>
      <c r="CA536" s="83" t="str">
        <f t="shared" si="262"/>
        <v/>
      </c>
      <c r="CB536" s="82">
        <f>IFERROR(FIND("Sem dano",consulta_completa__11[[#This Row],[13 - Ocorrências/Ambientes Atingidos]]),0)</f>
        <v>0</v>
      </c>
      <c r="CC536" s="83" t="str">
        <f t="shared" si="263"/>
        <v/>
      </c>
      <c r="CD536" s="82" t="str">
        <f>IF(consulta_completa__11[[#This Row],[13 - Ocorrências/Ambientes Atingidos]]="","X","")</f>
        <v/>
      </c>
      <c r="CE536" s="84">
        <f>IFERROR(FIND("IBAMA",consulta_completa__11[[#This Row],[14 - Inst. Atuando no Local]]),0)</f>
        <v>0</v>
      </c>
      <c r="CF536" s="84" t="str">
        <f t="shared" si="264"/>
        <v/>
      </c>
      <c r="CG536" s="84">
        <f>IFERROR(FIND("OEMA",consulta_completa__11[[#This Row],[14 - Inst. Atuando no Local]]),0)</f>
        <v>0</v>
      </c>
      <c r="CH536" s="84" t="str">
        <f t="shared" si="265"/>
        <v/>
      </c>
      <c r="CI536" s="84">
        <f>IFERROR(FIND("DEFESA CIVIL",consulta_completa__11[[#This Row],[14 - Inst. Atuando no Local]]),0)</f>
        <v>0</v>
      </c>
      <c r="CJ536" s="84" t="str">
        <f t="shared" si="266"/>
        <v/>
      </c>
      <c r="CK536" s="84">
        <f>IFERROR(FIND("CORPO DE BOMBEIROS",consulta_completa__11[[#This Row],[14 - Inst. Atuando no Local]]),0)</f>
        <v>0</v>
      </c>
      <c r="CL536" s="84" t="str">
        <f t="shared" si="267"/>
        <v/>
      </c>
      <c r="CM536" s="84">
        <f>IFERROR(FIND("POLÍCIA RODOVIÁRIA",consulta_completa__11[[#This Row],[14 - Inst. Atuando no Local]]),0)</f>
        <v>0</v>
      </c>
      <c r="CN536" s="84" t="str">
        <f t="shared" si="268"/>
        <v/>
      </c>
      <c r="CO536" s="84">
        <f>IFERROR(FIND("POLÍCIA MILITAR",consulta_completa__11[[#This Row],[14 - Inst. Atuando no Local]]),0)</f>
        <v>0</v>
      </c>
      <c r="CP536" s="84" t="str">
        <f t="shared" si="269"/>
        <v/>
      </c>
      <c r="CQ536" s="84">
        <f>IFERROR(FIND("POLÍCIA CIVIL",consulta_completa__11[[#This Row],[14 - Inst. Atuando no Local]]),0)</f>
        <v>0</v>
      </c>
      <c r="CR536" s="84" t="str">
        <f t="shared" si="270"/>
        <v/>
      </c>
      <c r="CS536" s="84">
        <f>IFERROR(FIND("MARINHA DO BRASIL",consulta_completa__11[[#This Row],[14 - Inst. Atuando no Local]]),0)</f>
        <v>0</v>
      </c>
      <c r="CT536" s="84" t="str">
        <f t="shared" si="271"/>
        <v/>
      </c>
      <c r="CU536" s="84">
        <f>IFERROR(FIND("EMPRESA ESPECIALIZADA EM ATENDIMENTO",consulta_completa__11[[#This Row],[14 - Inst. Atuando no Local]]),0)</f>
        <v>0</v>
      </c>
      <c r="CV536" s="84" t="str">
        <f t="shared" si="272"/>
        <v/>
      </c>
      <c r="CW536" s="84">
        <f>IFERROR(FIND("IBAMA",consulta_completa__11[[#This Row],[14 - Inst. Atuando no Local]]),0)</f>
        <v>0</v>
      </c>
      <c r="CX536" s="84" t="str">
        <f t="shared" si="273"/>
        <v/>
      </c>
      <c r="CY536" s="84" t="str">
        <f>IF(consulta_completa__11[[#This Row],[14 - Inst. Atuando no Local]]="","X","")</f>
        <v>X</v>
      </c>
      <c r="CZ536" s="84">
        <f>IFERROR(FIND("OUTRA (S)",consulta_completa__11[[#This Row],[14 - Inst. Atuando no Local]]),0)</f>
        <v>0</v>
      </c>
      <c r="DA536" s="84" t="str">
        <f t="shared" si="274"/>
        <v/>
      </c>
      <c r="DB536" s="35" t="str">
        <f t="shared" si="275"/>
        <v>Sim</v>
      </c>
      <c r="DC536" s="35" t="str">
        <f t="shared" si="276"/>
        <v>Não</v>
      </c>
      <c r="DD536" s="35" t="str">
        <f t="shared" si="277"/>
        <v>Sim</v>
      </c>
      <c r="DE536" s="87" t="str">
        <f t="shared" si="279"/>
        <v>Federal</v>
      </c>
    </row>
    <row r="537" spans="1:109">
      <c r="A537" s="14">
        <v>202572732407</v>
      </c>
      <c r="B537" s="1">
        <v>45864</v>
      </c>
      <c r="C537" t="s">
        <v>3273</v>
      </c>
      <c r="D537" t="s">
        <v>830</v>
      </c>
      <c r="E537" t="s">
        <v>286</v>
      </c>
      <c r="F537" t="s">
        <v>112</v>
      </c>
      <c r="G537" t="s">
        <v>113</v>
      </c>
      <c r="H537" t="s">
        <v>114</v>
      </c>
      <c r="I537" t="s">
        <v>114</v>
      </c>
      <c r="J537" t="s">
        <v>4780</v>
      </c>
      <c r="K537" t="s">
        <v>2956</v>
      </c>
      <c r="L537" t="s">
        <v>1352</v>
      </c>
      <c r="M537" t="s">
        <v>649</v>
      </c>
      <c r="N537" t="s">
        <v>4781</v>
      </c>
      <c r="O537" t="s">
        <v>113</v>
      </c>
      <c r="P537" t="s">
        <v>229</v>
      </c>
      <c r="Q537" t="s">
        <v>122</v>
      </c>
      <c r="R537" t="s">
        <v>123</v>
      </c>
      <c r="S537" t="s">
        <v>113</v>
      </c>
      <c r="T537" t="s">
        <v>4782</v>
      </c>
      <c r="U537" t="s">
        <v>113</v>
      </c>
      <c r="V537" t="s">
        <v>113</v>
      </c>
      <c r="Z537" t="s">
        <v>4783</v>
      </c>
      <c r="AA537" t="s">
        <v>4784</v>
      </c>
      <c r="AB537" t="s">
        <v>4785</v>
      </c>
      <c r="AC537" t="s">
        <v>4786</v>
      </c>
      <c r="AD537">
        <v>0</v>
      </c>
      <c r="AE537" t="s">
        <v>113</v>
      </c>
      <c r="AF537" t="s">
        <v>113</v>
      </c>
      <c r="AG537" t="s">
        <v>113</v>
      </c>
      <c r="AH537" t="s">
        <v>131</v>
      </c>
      <c r="AI537" t="s">
        <v>132</v>
      </c>
      <c r="AJ537" t="s">
        <v>132</v>
      </c>
      <c r="AK537" t="s">
        <v>113</v>
      </c>
      <c r="AL537" t="s">
        <v>113</v>
      </c>
      <c r="AM537" t="s">
        <v>1289</v>
      </c>
      <c r="AN537" t="s">
        <v>113</v>
      </c>
      <c r="AO537" t="s">
        <v>113</v>
      </c>
      <c r="AQ537" t="s">
        <v>1292</v>
      </c>
      <c r="AR537" t="s">
        <v>113</v>
      </c>
      <c r="AS537" t="s">
        <v>113</v>
      </c>
      <c r="AT537" t="s">
        <v>113</v>
      </c>
      <c r="AU537" t="s">
        <v>113</v>
      </c>
      <c r="AW537" t="s">
        <v>113</v>
      </c>
      <c r="AX537" s="82">
        <f>IFERROR(FIND("Óbitos/feridos",consulta_completa__11[[#This Row],[13 - Ocorrências/Ambientes Atingidos]]),0)</f>
        <v>1</v>
      </c>
      <c r="AY537" s="83" t="str">
        <f t="shared" si="249"/>
        <v>X</v>
      </c>
      <c r="AZ537" s="82">
        <f>IFERROR(FIND("População afetada/evacuada",consulta_completa__11[[#This Row],[13 - Ocorrências/Ambientes Atingidos]]),0)</f>
        <v>0</v>
      </c>
      <c r="BA537" s="82" t="str">
        <f t="shared" si="250"/>
        <v/>
      </c>
      <c r="BB537" s="82">
        <f>IFERROR(FIND("Suspensão de abastecimento de água",consulta_completa__11[[#This Row],[13 - Ocorrências/Ambientes Atingidos]]),0)</f>
        <v>0</v>
      </c>
      <c r="BC537" s="83" t="str">
        <f t="shared" si="278"/>
        <v/>
      </c>
      <c r="BD537" s="82">
        <f>IFERROR(FIND("Rio/córrego",consulta_completa__11[[#This Row],[13 - Ocorrências/Ambientes Atingidos]]),0)</f>
        <v>17</v>
      </c>
      <c r="BE537" s="83" t="str">
        <f t="shared" si="251"/>
        <v>X</v>
      </c>
      <c r="BF537" s="82">
        <f>IFERROR(FIND("Lago",consulta_completa__11[[#This Row],[13 - Ocorrências/Ambientes Atingidos]]),0)</f>
        <v>0</v>
      </c>
      <c r="BG537" s="83" t="str">
        <f t="shared" si="252"/>
        <v/>
      </c>
      <c r="BH537" s="82">
        <f>IFERROR(FIND("Mar",consulta_completa__11[[#This Row],[13 - Ocorrências/Ambientes Atingidos]]),0)</f>
        <v>0</v>
      </c>
      <c r="BI537" s="83" t="str">
        <f t="shared" si="253"/>
        <v/>
      </c>
      <c r="BJ537" s="82">
        <f>IFERROR(FIND("Praia",consulta_completa__11[[#This Row],[13 - Ocorrências/Ambientes Atingidos]]),0)</f>
        <v>0</v>
      </c>
      <c r="BK537" s="83" t="str">
        <f t="shared" si="254"/>
        <v/>
      </c>
      <c r="BL537" s="82">
        <f>IFERROR(FIND("Solo",consulta_completa__11[[#This Row],[13 - Ocorrências/Ambientes Atingidos]]),0)</f>
        <v>30</v>
      </c>
      <c r="BM537" s="83" t="str">
        <f t="shared" si="255"/>
        <v>X</v>
      </c>
      <c r="BN537" s="82">
        <f>IFERROR(FIND("Águas subterrâneas",consulta_completa__11[[#This Row],[13 - Ocorrências/Ambientes Atingidos]]),0)</f>
        <v>0</v>
      </c>
      <c r="BO537" s="83" t="str">
        <f t="shared" si="256"/>
        <v/>
      </c>
      <c r="BP537" s="82">
        <f>IFERROR(FIND("Atmosfera",consulta_completa__11[[#This Row],[13 - Ocorrências/Ambientes Atingidos]]),0)</f>
        <v>0</v>
      </c>
      <c r="BQ537" s="83" t="str">
        <f t="shared" si="257"/>
        <v/>
      </c>
      <c r="BR537" s="82">
        <f>IFERROR(FIND("Flora",consulta_completa__11[[#This Row],[13 - Ocorrências/Ambientes Atingidos]]),0)</f>
        <v>0</v>
      </c>
      <c r="BS537" s="83" t="str">
        <f t="shared" si="258"/>
        <v/>
      </c>
      <c r="BT537" s="82">
        <f>IFERROR(FIND("Fauna",consulta_completa__11[[#This Row],[13 - Ocorrências/Ambientes Atingidos]]),0)</f>
        <v>0</v>
      </c>
      <c r="BU537" s="83" t="str">
        <f t="shared" si="259"/>
        <v/>
      </c>
      <c r="BV537" s="82">
        <f>IFERROR(FIND("UC federal",consulta_completa__11[[#This Row],[13 - Ocorrências/Ambientes Atingidos]]),0)</f>
        <v>0</v>
      </c>
      <c r="BW537" s="83" t="str">
        <f t="shared" si="260"/>
        <v/>
      </c>
      <c r="BX537" s="82">
        <f>IFERROR(FIND("UC estadual/municipal",consulta_completa__11[[#This Row],[13 - Ocorrências/Ambientes Atingidos]]),0)</f>
        <v>0</v>
      </c>
      <c r="BY537" s="83" t="str">
        <f t="shared" si="261"/>
        <v/>
      </c>
      <c r="BZ537" s="82">
        <f>IFERROR(FIND("Outro(s)",consulta_completa__11[[#This Row],[13 - Ocorrências/Ambientes Atingidos]]),0)</f>
        <v>0</v>
      </c>
      <c r="CA537" s="83" t="str">
        <f t="shared" si="262"/>
        <v/>
      </c>
      <c r="CB537" s="82">
        <f>IFERROR(FIND("Sem dano",consulta_completa__11[[#This Row],[13 - Ocorrências/Ambientes Atingidos]]),0)</f>
        <v>0</v>
      </c>
      <c r="CC537" s="83" t="str">
        <f t="shared" si="263"/>
        <v/>
      </c>
      <c r="CD537" s="82" t="str">
        <f>IF(consulta_completa__11[[#This Row],[13 - Ocorrências/Ambientes Atingidos]]="","X","")</f>
        <v/>
      </c>
      <c r="CE537" s="84">
        <f>IFERROR(FIND("IBAMA",consulta_completa__11[[#This Row],[14 - Inst. Atuando no Local]]),0)</f>
        <v>0</v>
      </c>
      <c r="CF537" s="84" t="str">
        <f t="shared" si="264"/>
        <v/>
      </c>
      <c r="CG537" s="84">
        <f>IFERROR(FIND("OEMA",consulta_completa__11[[#This Row],[14 - Inst. Atuando no Local]]),0)</f>
        <v>0</v>
      </c>
      <c r="CH537" s="84" t="str">
        <f t="shared" si="265"/>
        <v/>
      </c>
      <c r="CI537" s="84">
        <f>IFERROR(FIND("DEFESA CIVIL",consulta_completa__11[[#This Row],[14 - Inst. Atuando no Local]]),0)</f>
        <v>0</v>
      </c>
      <c r="CJ537" s="84" t="str">
        <f t="shared" si="266"/>
        <v/>
      </c>
      <c r="CK537" s="84">
        <f>IFERROR(FIND("CORPO DE BOMBEIROS",consulta_completa__11[[#This Row],[14 - Inst. Atuando no Local]]),0)</f>
        <v>0</v>
      </c>
      <c r="CL537" s="84" t="str">
        <f t="shared" si="267"/>
        <v/>
      </c>
      <c r="CM537" s="84">
        <f>IFERROR(FIND("POLÍCIA RODOVIÁRIA",consulta_completa__11[[#This Row],[14 - Inst. Atuando no Local]]),0)</f>
        <v>0</v>
      </c>
      <c r="CN537" s="84" t="str">
        <f t="shared" si="268"/>
        <v/>
      </c>
      <c r="CO537" s="84">
        <f>IFERROR(FIND("POLÍCIA MILITAR",consulta_completa__11[[#This Row],[14 - Inst. Atuando no Local]]),0)</f>
        <v>0</v>
      </c>
      <c r="CP537" s="84" t="str">
        <f t="shared" si="269"/>
        <v/>
      </c>
      <c r="CQ537" s="84">
        <f>IFERROR(FIND("POLÍCIA CIVIL",consulta_completa__11[[#This Row],[14 - Inst. Atuando no Local]]),0)</f>
        <v>0</v>
      </c>
      <c r="CR537" s="84" t="str">
        <f t="shared" si="270"/>
        <v/>
      </c>
      <c r="CS537" s="84">
        <f>IFERROR(FIND("MARINHA DO BRASIL",consulta_completa__11[[#This Row],[14 - Inst. Atuando no Local]]),0)</f>
        <v>0</v>
      </c>
      <c r="CT537" s="84" t="str">
        <f t="shared" si="271"/>
        <v/>
      </c>
      <c r="CU537" s="84">
        <f>IFERROR(FIND("EMPRESA ESPECIALIZADA EM ATENDIMENTO",consulta_completa__11[[#This Row],[14 - Inst. Atuando no Local]]),0)</f>
        <v>0</v>
      </c>
      <c r="CV537" s="84" t="str">
        <f t="shared" si="272"/>
        <v/>
      </c>
      <c r="CW537" s="84">
        <f>IFERROR(FIND("IBAMA",consulta_completa__11[[#This Row],[14 - Inst. Atuando no Local]]),0)</f>
        <v>0</v>
      </c>
      <c r="CX537" s="84" t="str">
        <f t="shared" si="273"/>
        <v/>
      </c>
      <c r="CY537" s="84" t="str">
        <f>IF(consulta_completa__11[[#This Row],[14 - Inst. Atuando no Local]]="","X","")</f>
        <v/>
      </c>
      <c r="CZ537" s="84">
        <f>IFERROR(FIND("OUTRA (S)",consulta_completa__11[[#This Row],[14 - Inst. Atuando no Local]]),0)</f>
        <v>0</v>
      </c>
      <c r="DA537" s="84" t="str">
        <f t="shared" si="274"/>
        <v/>
      </c>
      <c r="DB537" s="35" t="str">
        <f t="shared" si="275"/>
        <v>Sim</v>
      </c>
      <c r="DC537" s="35" t="str">
        <f t="shared" si="276"/>
        <v>Não</v>
      </c>
      <c r="DD537" s="35" t="str">
        <f t="shared" si="277"/>
        <v>Sim</v>
      </c>
      <c r="DE537" s="87" t="str">
        <f t="shared" si="279"/>
        <v>Sem informação</v>
      </c>
    </row>
    <row r="538" spans="1:109">
      <c r="A538" s="14">
        <v>202572736014</v>
      </c>
      <c r="B538" s="1">
        <v>45864</v>
      </c>
      <c r="C538" t="s">
        <v>4787</v>
      </c>
      <c r="D538" t="s">
        <v>180</v>
      </c>
      <c r="E538" t="s">
        <v>286</v>
      </c>
      <c r="F538" t="s">
        <v>453</v>
      </c>
      <c r="G538" t="s">
        <v>113</v>
      </c>
      <c r="H538" t="s">
        <v>114</v>
      </c>
      <c r="I538" t="s">
        <v>114</v>
      </c>
      <c r="J538" t="s">
        <v>2051</v>
      </c>
      <c r="K538" t="s">
        <v>840</v>
      </c>
      <c r="L538" t="s">
        <v>648</v>
      </c>
      <c r="M538" t="s">
        <v>297</v>
      </c>
      <c r="N538" t="s">
        <v>1353</v>
      </c>
      <c r="O538" t="s">
        <v>239</v>
      </c>
      <c r="P538" t="s">
        <v>229</v>
      </c>
      <c r="Q538" t="s">
        <v>167</v>
      </c>
      <c r="R538" t="s">
        <v>123</v>
      </c>
      <c r="S538" t="s">
        <v>113</v>
      </c>
      <c r="T538" t="s">
        <v>4788</v>
      </c>
      <c r="U538" t="s">
        <v>113</v>
      </c>
      <c r="V538" t="s">
        <v>113</v>
      </c>
      <c r="Z538" t="s">
        <v>1672</v>
      </c>
      <c r="AA538" t="s">
        <v>4789</v>
      </c>
      <c r="AB538" t="s">
        <v>4790</v>
      </c>
      <c r="AC538" t="s">
        <v>4791</v>
      </c>
      <c r="AD538">
        <v>0</v>
      </c>
      <c r="AE538" t="s">
        <v>4792</v>
      </c>
      <c r="AF538" t="s">
        <v>4793</v>
      </c>
      <c r="AG538" t="s">
        <v>4794</v>
      </c>
      <c r="AH538" t="s">
        <v>131</v>
      </c>
      <c r="AI538" t="s">
        <v>131</v>
      </c>
      <c r="AJ538" t="s">
        <v>131</v>
      </c>
      <c r="AK538" t="s">
        <v>4795</v>
      </c>
      <c r="AL538" t="s">
        <v>4796</v>
      </c>
      <c r="AM538" t="s">
        <v>1673</v>
      </c>
      <c r="AN538" t="s">
        <v>113</v>
      </c>
      <c r="AO538" t="s">
        <v>4712</v>
      </c>
      <c r="AP538">
        <v>21998491289</v>
      </c>
      <c r="AQ538" t="s">
        <v>1675</v>
      </c>
      <c r="AR538" t="s">
        <v>113</v>
      </c>
      <c r="AS538" t="s">
        <v>113</v>
      </c>
      <c r="AT538" t="s">
        <v>113</v>
      </c>
      <c r="AU538" t="s">
        <v>113</v>
      </c>
      <c r="AW538" t="s">
        <v>113</v>
      </c>
      <c r="AX538" s="82">
        <f>IFERROR(FIND("Óbitos/feridos",consulta_completa__11[[#This Row],[13 - Ocorrências/Ambientes Atingidos]]),0)</f>
        <v>1</v>
      </c>
      <c r="AY538" s="83" t="str">
        <f t="shared" si="249"/>
        <v>X</v>
      </c>
      <c r="AZ538" s="82">
        <f>IFERROR(FIND("População afetada/evacuada",consulta_completa__11[[#This Row],[13 - Ocorrências/Ambientes Atingidos]]),0)</f>
        <v>0</v>
      </c>
      <c r="BA538" s="82" t="str">
        <f t="shared" si="250"/>
        <v/>
      </c>
      <c r="BB538" s="82">
        <f>IFERROR(FIND("Suspensão de abastecimento de água",consulta_completa__11[[#This Row],[13 - Ocorrências/Ambientes Atingidos]]),0)</f>
        <v>0</v>
      </c>
      <c r="BC538" s="83" t="str">
        <f t="shared" si="278"/>
        <v/>
      </c>
      <c r="BD538" s="82">
        <f>IFERROR(FIND("Rio/córrego",consulta_completa__11[[#This Row],[13 - Ocorrências/Ambientes Atingidos]]),0)</f>
        <v>0</v>
      </c>
      <c r="BE538" s="83" t="str">
        <f t="shared" si="251"/>
        <v/>
      </c>
      <c r="BF538" s="82">
        <f>IFERROR(FIND("Lago",consulta_completa__11[[#This Row],[13 - Ocorrências/Ambientes Atingidos]]),0)</f>
        <v>0</v>
      </c>
      <c r="BG538" s="83" t="str">
        <f t="shared" si="252"/>
        <v/>
      </c>
      <c r="BH538" s="82">
        <f>IFERROR(FIND("Mar",consulta_completa__11[[#This Row],[13 - Ocorrências/Ambientes Atingidos]]),0)</f>
        <v>0</v>
      </c>
      <c r="BI538" s="83" t="str">
        <f t="shared" si="253"/>
        <v/>
      </c>
      <c r="BJ538" s="82">
        <f>IFERROR(FIND("Praia",consulta_completa__11[[#This Row],[13 - Ocorrências/Ambientes Atingidos]]),0)</f>
        <v>0</v>
      </c>
      <c r="BK538" s="83" t="str">
        <f t="shared" si="254"/>
        <v/>
      </c>
      <c r="BL538" s="82">
        <f>IFERROR(FIND("Solo",consulta_completa__11[[#This Row],[13 - Ocorrências/Ambientes Atingidos]]),0)</f>
        <v>17</v>
      </c>
      <c r="BM538" s="83" t="str">
        <f t="shared" si="255"/>
        <v>X</v>
      </c>
      <c r="BN538" s="82">
        <f>IFERROR(FIND("Águas subterrâneas",consulta_completa__11[[#This Row],[13 - Ocorrências/Ambientes Atingidos]]),0)</f>
        <v>0</v>
      </c>
      <c r="BO538" s="83" t="str">
        <f t="shared" si="256"/>
        <v/>
      </c>
      <c r="BP538" s="82">
        <f>IFERROR(FIND("Atmosfera",consulta_completa__11[[#This Row],[13 - Ocorrências/Ambientes Atingidos]]),0)</f>
        <v>0</v>
      </c>
      <c r="BQ538" s="83" t="str">
        <f t="shared" si="257"/>
        <v/>
      </c>
      <c r="BR538" s="82">
        <f>IFERROR(FIND("Flora",consulta_completa__11[[#This Row],[13 - Ocorrências/Ambientes Atingidos]]),0)</f>
        <v>0</v>
      </c>
      <c r="BS538" s="83" t="str">
        <f t="shared" si="258"/>
        <v/>
      </c>
      <c r="BT538" s="82">
        <f>IFERROR(FIND("Fauna",consulta_completa__11[[#This Row],[13 - Ocorrências/Ambientes Atingidos]]),0)</f>
        <v>0</v>
      </c>
      <c r="BU538" s="83" t="str">
        <f t="shared" si="259"/>
        <v/>
      </c>
      <c r="BV538" s="82">
        <f>IFERROR(FIND("UC federal",consulta_completa__11[[#This Row],[13 - Ocorrências/Ambientes Atingidos]]),0)</f>
        <v>0</v>
      </c>
      <c r="BW538" s="83" t="str">
        <f t="shared" si="260"/>
        <v/>
      </c>
      <c r="BX538" s="82">
        <f>IFERROR(FIND("UC estadual/municipal",consulta_completa__11[[#This Row],[13 - Ocorrências/Ambientes Atingidos]]),0)</f>
        <v>0</v>
      </c>
      <c r="BY538" s="83" t="str">
        <f t="shared" si="261"/>
        <v/>
      </c>
      <c r="BZ538" s="82">
        <f>IFERROR(FIND("Outro(s)",consulta_completa__11[[#This Row],[13 - Ocorrências/Ambientes Atingidos]]),0)</f>
        <v>0</v>
      </c>
      <c r="CA538" s="83" t="str">
        <f t="shared" si="262"/>
        <v/>
      </c>
      <c r="CB538" s="82">
        <f>IFERROR(FIND("Sem dano",consulta_completa__11[[#This Row],[13 - Ocorrências/Ambientes Atingidos]]),0)</f>
        <v>0</v>
      </c>
      <c r="CC538" s="83" t="str">
        <f t="shared" si="263"/>
        <v/>
      </c>
      <c r="CD538" s="82" t="str">
        <f>IF(consulta_completa__11[[#This Row],[13 - Ocorrências/Ambientes Atingidos]]="","X","")</f>
        <v/>
      </c>
      <c r="CE538" s="84">
        <f>IFERROR(FIND("IBAMA",consulta_completa__11[[#This Row],[14 - Inst. Atuando no Local]]),0)</f>
        <v>0</v>
      </c>
      <c r="CF538" s="84" t="str">
        <f t="shared" si="264"/>
        <v/>
      </c>
      <c r="CG538" s="84">
        <f>IFERROR(FIND("OEMA",consulta_completa__11[[#This Row],[14 - Inst. Atuando no Local]]),0)</f>
        <v>0</v>
      </c>
      <c r="CH538" s="84" t="str">
        <f t="shared" si="265"/>
        <v/>
      </c>
      <c r="CI538" s="84">
        <f>IFERROR(FIND("DEFESA CIVIL",consulta_completa__11[[#This Row],[14 - Inst. Atuando no Local]]),0)</f>
        <v>0</v>
      </c>
      <c r="CJ538" s="84" t="str">
        <f t="shared" si="266"/>
        <v/>
      </c>
      <c r="CK538" s="84">
        <f>IFERROR(FIND("CORPO DE BOMBEIROS",consulta_completa__11[[#This Row],[14 - Inst. Atuando no Local]]),0)</f>
        <v>0</v>
      </c>
      <c r="CL538" s="84" t="str">
        <f t="shared" si="267"/>
        <v/>
      </c>
      <c r="CM538" s="84">
        <f>IFERROR(FIND("POLÍCIA RODOVIÁRIA",consulta_completa__11[[#This Row],[14 - Inst. Atuando no Local]]),0)</f>
        <v>0</v>
      </c>
      <c r="CN538" s="84" t="str">
        <f t="shared" si="268"/>
        <v/>
      </c>
      <c r="CO538" s="84">
        <f>IFERROR(FIND("POLÍCIA MILITAR",consulta_completa__11[[#This Row],[14 - Inst. Atuando no Local]]),0)</f>
        <v>0</v>
      </c>
      <c r="CP538" s="84" t="str">
        <f t="shared" si="269"/>
        <v/>
      </c>
      <c r="CQ538" s="84">
        <f>IFERROR(FIND("POLÍCIA CIVIL",consulta_completa__11[[#This Row],[14 - Inst. Atuando no Local]]),0)</f>
        <v>0</v>
      </c>
      <c r="CR538" s="84" t="str">
        <f t="shared" si="270"/>
        <v/>
      </c>
      <c r="CS538" s="84">
        <f>IFERROR(FIND("MARINHA DO BRASIL",consulta_completa__11[[#This Row],[14 - Inst. Atuando no Local]]),0)</f>
        <v>0</v>
      </c>
      <c r="CT538" s="84" t="str">
        <f t="shared" si="271"/>
        <v/>
      </c>
      <c r="CU538" s="84">
        <f>IFERROR(FIND("EMPRESA ESPECIALIZADA EM ATENDIMENTO",consulta_completa__11[[#This Row],[14 - Inst. Atuando no Local]]),0)</f>
        <v>0</v>
      </c>
      <c r="CV538" s="84" t="str">
        <f t="shared" si="272"/>
        <v/>
      </c>
      <c r="CW538" s="84">
        <f>IFERROR(FIND("IBAMA",consulta_completa__11[[#This Row],[14 - Inst. Atuando no Local]]),0)</f>
        <v>0</v>
      </c>
      <c r="CX538" s="84" t="str">
        <f t="shared" si="273"/>
        <v/>
      </c>
      <c r="CY538" s="84" t="str">
        <f>IF(consulta_completa__11[[#This Row],[14 - Inst. Atuando no Local]]="","X","")</f>
        <v/>
      </c>
      <c r="CZ538" s="84">
        <f>IFERROR(FIND("OUTRA (S)",consulta_completa__11[[#This Row],[14 - Inst. Atuando no Local]]),0)</f>
        <v>0</v>
      </c>
      <c r="DA538" s="84" t="str">
        <f t="shared" si="274"/>
        <v/>
      </c>
      <c r="DB538" s="35" t="str">
        <f t="shared" si="275"/>
        <v>Sim</v>
      </c>
      <c r="DC538" s="35" t="str">
        <f t="shared" si="276"/>
        <v>Não</v>
      </c>
      <c r="DD538" s="35" t="str">
        <f t="shared" si="277"/>
        <v>Sim</v>
      </c>
      <c r="DE538" s="87" t="str">
        <f t="shared" si="279"/>
        <v>Sem informação</v>
      </c>
    </row>
    <row r="539" spans="1:109">
      <c r="A539" s="14">
        <v>202572754050</v>
      </c>
      <c r="B539" s="1">
        <v>45864</v>
      </c>
      <c r="C539" t="s">
        <v>3561</v>
      </c>
      <c r="D539" t="s">
        <v>180</v>
      </c>
      <c r="E539" t="s">
        <v>286</v>
      </c>
      <c r="F539" t="s">
        <v>912</v>
      </c>
      <c r="G539" t="s">
        <v>113</v>
      </c>
      <c r="H539" t="s">
        <v>114</v>
      </c>
      <c r="I539" t="s">
        <v>114</v>
      </c>
      <c r="J539" t="s">
        <v>594</v>
      </c>
      <c r="K539" t="s">
        <v>4797</v>
      </c>
      <c r="L539" t="s">
        <v>166</v>
      </c>
      <c r="M539" t="s">
        <v>140</v>
      </c>
      <c r="N539" t="s">
        <v>141</v>
      </c>
      <c r="O539" t="s">
        <v>120</v>
      </c>
      <c r="P539" t="s">
        <v>229</v>
      </c>
      <c r="Q539" t="s">
        <v>143</v>
      </c>
      <c r="R539" t="s">
        <v>123</v>
      </c>
      <c r="S539" t="s">
        <v>113</v>
      </c>
      <c r="T539" t="s">
        <v>4798</v>
      </c>
      <c r="U539" t="s">
        <v>4799</v>
      </c>
      <c r="V539" t="s">
        <v>4800</v>
      </c>
      <c r="Z539" t="s">
        <v>4801</v>
      </c>
      <c r="AA539" t="s">
        <v>4802</v>
      </c>
      <c r="AB539" t="s">
        <v>4803</v>
      </c>
      <c r="AC539" t="s">
        <v>4804</v>
      </c>
      <c r="AD539">
        <v>0</v>
      </c>
      <c r="AE539" t="s">
        <v>4805</v>
      </c>
      <c r="AF539" t="s">
        <v>4806</v>
      </c>
      <c r="AG539" t="s">
        <v>4807</v>
      </c>
      <c r="AH539" t="s">
        <v>131</v>
      </c>
      <c r="AI539" t="s">
        <v>131</v>
      </c>
      <c r="AJ539" t="s">
        <v>131</v>
      </c>
      <c r="AK539" t="s">
        <v>4808</v>
      </c>
      <c r="AL539" t="s">
        <v>4809</v>
      </c>
      <c r="AM539" t="s">
        <v>1270</v>
      </c>
      <c r="AN539" t="s">
        <v>1271</v>
      </c>
      <c r="AO539" t="s">
        <v>1811</v>
      </c>
      <c r="AP539">
        <v>11934123210</v>
      </c>
      <c r="AQ539" t="s">
        <v>1704</v>
      </c>
      <c r="AR539" t="s">
        <v>113</v>
      </c>
      <c r="AS539" t="s">
        <v>113</v>
      </c>
      <c r="AT539" t="s">
        <v>113</v>
      </c>
      <c r="AU539" t="s">
        <v>113</v>
      </c>
      <c r="AW539" t="s">
        <v>113</v>
      </c>
      <c r="AX539" s="82">
        <f>IFERROR(FIND("Óbitos/feridos",consulta_completa__11[[#This Row],[13 - Ocorrências/Ambientes Atingidos]]),0)</f>
        <v>0</v>
      </c>
      <c r="AY539" s="83" t="str">
        <f t="shared" si="249"/>
        <v/>
      </c>
      <c r="AZ539" s="82">
        <f>IFERROR(FIND("População afetada/evacuada",consulta_completa__11[[#This Row],[13 - Ocorrências/Ambientes Atingidos]]),0)</f>
        <v>0</v>
      </c>
      <c r="BA539" s="82" t="str">
        <f t="shared" si="250"/>
        <v/>
      </c>
      <c r="BB539" s="82">
        <f>IFERROR(FIND("Suspensão de abastecimento de água",consulta_completa__11[[#This Row],[13 - Ocorrências/Ambientes Atingidos]]),0)</f>
        <v>0</v>
      </c>
      <c r="BC539" s="83" t="str">
        <f t="shared" si="278"/>
        <v/>
      </c>
      <c r="BD539" s="82">
        <f>IFERROR(FIND("Rio/córrego",consulta_completa__11[[#This Row],[13 - Ocorrências/Ambientes Atingidos]]),0)</f>
        <v>0</v>
      </c>
      <c r="BE539" s="83" t="str">
        <f t="shared" si="251"/>
        <v/>
      </c>
      <c r="BF539" s="82">
        <f>IFERROR(FIND("Lago",consulta_completa__11[[#This Row],[13 - Ocorrências/Ambientes Atingidos]]),0)</f>
        <v>0</v>
      </c>
      <c r="BG539" s="83" t="str">
        <f t="shared" si="252"/>
        <v/>
      </c>
      <c r="BH539" s="82">
        <f>IFERROR(FIND("Mar",consulta_completa__11[[#This Row],[13 - Ocorrências/Ambientes Atingidos]]),0)</f>
        <v>0</v>
      </c>
      <c r="BI539" s="83" t="str">
        <f t="shared" si="253"/>
        <v/>
      </c>
      <c r="BJ539" s="82">
        <f>IFERROR(FIND("Praia",consulta_completa__11[[#This Row],[13 - Ocorrências/Ambientes Atingidos]]),0)</f>
        <v>0</v>
      </c>
      <c r="BK539" s="83" t="str">
        <f t="shared" si="254"/>
        <v/>
      </c>
      <c r="BL539" s="82">
        <f>IFERROR(FIND("Solo",consulta_completa__11[[#This Row],[13 - Ocorrências/Ambientes Atingidos]]),0)</f>
        <v>1</v>
      </c>
      <c r="BM539" s="83" t="str">
        <f t="shared" si="255"/>
        <v>X</v>
      </c>
      <c r="BN539" s="82">
        <f>IFERROR(FIND("Águas subterrâneas",consulta_completa__11[[#This Row],[13 - Ocorrências/Ambientes Atingidos]]),0)</f>
        <v>0</v>
      </c>
      <c r="BO539" s="83" t="str">
        <f t="shared" si="256"/>
        <v/>
      </c>
      <c r="BP539" s="82">
        <f>IFERROR(FIND("Atmosfera",consulta_completa__11[[#This Row],[13 - Ocorrências/Ambientes Atingidos]]),0)</f>
        <v>0</v>
      </c>
      <c r="BQ539" s="83" t="str">
        <f t="shared" si="257"/>
        <v/>
      </c>
      <c r="BR539" s="82">
        <f>IFERROR(FIND("Flora",consulta_completa__11[[#This Row],[13 - Ocorrências/Ambientes Atingidos]]),0)</f>
        <v>0</v>
      </c>
      <c r="BS539" s="83" t="str">
        <f t="shared" si="258"/>
        <v/>
      </c>
      <c r="BT539" s="82">
        <f>IFERROR(FIND("Fauna",consulta_completa__11[[#This Row],[13 - Ocorrências/Ambientes Atingidos]]),0)</f>
        <v>0</v>
      </c>
      <c r="BU539" s="83" t="str">
        <f t="shared" si="259"/>
        <v/>
      </c>
      <c r="BV539" s="82">
        <f>IFERROR(FIND("UC federal",consulta_completa__11[[#This Row],[13 - Ocorrências/Ambientes Atingidos]]),0)</f>
        <v>0</v>
      </c>
      <c r="BW539" s="83" t="str">
        <f t="shared" si="260"/>
        <v/>
      </c>
      <c r="BX539" s="82">
        <f>IFERROR(FIND("UC estadual/municipal",consulta_completa__11[[#This Row],[13 - Ocorrências/Ambientes Atingidos]]),0)</f>
        <v>0</v>
      </c>
      <c r="BY539" s="83" t="str">
        <f t="shared" si="261"/>
        <v/>
      </c>
      <c r="BZ539" s="82">
        <f>IFERROR(FIND("Outro(s)",consulta_completa__11[[#This Row],[13 - Ocorrências/Ambientes Atingidos]]),0)</f>
        <v>0</v>
      </c>
      <c r="CA539" s="83" t="str">
        <f t="shared" si="262"/>
        <v/>
      </c>
      <c r="CB539" s="82">
        <f>IFERROR(FIND("Sem dano",consulta_completa__11[[#This Row],[13 - Ocorrências/Ambientes Atingidos]]),0)</f>
        <v>0</v>
      </c>
      <c r="CC539" s="83" t="str">
        <f t="shared" si="263"/>
        <v/>
      </c>
      <c r="CD539" s="82" t="str">
        <f>IF(consulta_completa__11[[#This Row],[13 - Ocorrências/Ambientes Atingidos]]="","X","")</f>
        <v/>
      </c>
      <c r="CE539" s="84">
        <f>IFERROR(FIND("IBAMA",consulta_completa__11[[#This Row],[14 - Inst. Atuando no Local]]),0)</f>
        <v>0</v>
      </c>
      <c r="CF539" s="84" t="str">
        <f t="shared" si="264"/>
        <v/>
      </c>
      <c r="CG539" s="84">
        <f>IFERROR(FIND("OEMA",consulta_completa__11[[#This Row],[14 - Inst. Atuando no Local]]),0)</f>
        <v>0</v>
      </c>
      <c r="CH539" s="84" t="str">
        <f t="shared" si="265"/>
        <v/>
      </c>
      <c r="CI539" s="84">
        <f>IFERROR(FIND("DEFESA CIVIL",consulta_completa__11[[#This Row],[14 - Inst. Atuando no Local]]),0)</f>
        <v>0</v>
      </c>
      <c r="CJ539" s="84" t="str">
        <f t="shared" si="266"/>
        <v/>
      </c>
      <c r="CK539" s="84">
        <f>IFERROR(FIND("CORPO DE BOMBEIROS",consulta_completa__11[[#This Row],[14 - Inst. Atuando no Local]]),0)</f>
        <v>0</v>
      </c>
      <c r="CL539" s="84" t="str">
        <f t="shared" si="267"/>
        <v/>
      </c>
      <c r="CM539" s="84">
        <f>IFERROR(FIND("POLÍCIA RODOVIÁRIA",consulta_completa__11[[#This Row],[14 - Inst. Atuando no Local]]),0)</f>
        <v>0</v>
      </c>
      <c r="CN539" s="84" t="str">
        <f t="shared" si="268"/>
        <v/>
      </c>
      <c r="CO539" s="84">
        <f>IFERROR(FIND("POLÍCIA MILITAR",consulta_completa__11[[#This Row],[14 - Inst. Atuando no Local]]),0)</f>
        <v>0</v>
      </c>
      <c r="CP539" s="84" t="str">
        <f t="shared" si="269"/>
        <v/>
      </c>
      <c r="CQ539" s="84">
        <f>IFERROR(FIND("POLÍCIA CIVIL",consulta_completa__11[[#This Row],[14 - Inst. Atuando no Local]]),0)</f>
        <v>0</v>
      </c>
      <c r="CR539" s="84" t="str">
        <f t="shared" si="270"/>
        <v/>
      </c>
      <c r="CS539" s="84">
        <f>IFERROR(FIND("MARINHA DO BRASIL",consulta_completa__11[[#This Row],[14 - Inst. Atuando no Local]]),0)</f>
        <v>0</v>
      </c>
      <c r="CT539" s="84" t="str">
        <f t="shared" si="271"/>
        <v/>
      </c>
      <c r="CU539" s="84">
        <f>IFERROR(FIND("EMPRESA ESPECIALIZADA EM ATENDIMENTO",consulta_completa__11[[#This Row],[14 - Inst. Atuando no Local]]),0)</f>
        <v>0</v>
      </c>
      <c r="CV539" s="84" t="str">
        <f t="shared" si="272"/>
        <v/>
      </c>
      <c r="CW539" s="84">
        <f>IFERROR(FIND("IBAMA",consulta_completa__11[[#This Row],[14 - Inst. Atuando no Local]]),0)</f>
        <v>0</v>
      </c>
      <c r="CX539" s="84" t="str">
        <f t="shared" si="273"/>
        <v/>
      </c>
      <c r="CY539" s="84" t="str">
        <f>IF(consulta_completa__11[[#This Row],[14 - Inst. Atuando no Local]]="","X","")</f>
        <v/>
      </c>
      <c r="CZ539" s="84">
        <f>IFERROR(FIND("OUTRA (S)",consulta_completa__11[[#This Row],[14 - Inst. Atuando no Local]]),0)</f>
        <v>0</v>
      </c>
      <c r="DA539" s="84" t="str">
        <f t="shared" si="274"/>
        <v/>
      </c>
      <c r="DB539" s="35" t="str">
        <f t="shared" si="275"/>
        <v>Sim</v>
      </c>
      <c r="DC539" s="35" t="str">
        <f t="shared" si="276"/>
        <v>Não</v>
      </c>
      <c r="DD539" s="35" t="str">
        <f t="shared" si="277"/>
        <v>Sim</v>
      </c>
      <c r="DE539" s="87" t="str">
        <f t="shared" si="279"/>
        <v>Sem informação</v>
      </c>
    </row>
    <row r="540" spans="1:109">
      <c r="A540" s="14">
        <v>202572764851</v>
      </c>
      <c r="B540" s="1">
        <v>45864</v>
      </c>
      <c r="C540" t="s">
        <v>4810</v>
      </c>
      <c r="D540" t="s">
        <v>180</v>
      </c>
      <c r="E540" t="s">
        <v>286</v>
      </c>
      <c r="F540" t="s">
        <v>912</v>
      </c>
      <c r="G540" t="s">
        <v>113</v>
      </c>
      <c r="H540" t="s">
        <v>114</v>
      </c>
      <c r="I540" t="s">
        <v>114</v>
      </c>
      <c r="J540" t="s">
        <v>4811</v>
      </c>
      <c r="K540" t="s">
        <v>4812</v>
      </c>
      <c r="L540" t="s">
        <v>4813</v>
      </c>
      <c r="M540" t="s">
        <v>140</v>
      </c>
      <c r="N540" t="s">
        <v>119</v>
      </c>
      <c r="O540" t="s">
        <v>120</v>
      </c>
      <c r="P540" t="s">
        <v>229</v>
      </c>
      <c r="Q540" t="s">
        <v>122</v>
      </c>
      <c r="R540" t="s">
        <v>123</v>
      </c>
      <c r="S540" t="s">
        <v>113</v>
      </c>
      <c r="T540" t="s">
        <v>4814</v>
      </c>
      <c r="U540" t="s">
        <v>4815</v>
      </c>
      <c r="V540" t="s">
        <v>4816</v>
      </c>
      <c r="Z540" t="s">
        <v>4817</v>
      </c>
      <c r="AA540" t="s">
        <v>4818</v>
      </c>
      <c r="AB540" t="s">
        <v>4819</v>
      </c>
      <c r="AC540" t="s">
        <v>4820</v>
      </c>
      <c r="AD540">
        <v>0</v>
      </c>
      <c r="AE540" t="s">
        <v>4821</v>
      </c>
      <c r="AF540" t="s">
        <v>4822</v>
      </c>
      <c r="AG540" t="s">
        <v>4823</v>
      </c>
      <c r="AH540" t="s">
        <v>131</v>
      </c>
      <c r="AI540" t="s">
        <v>131</v>
      </c>
      <c r="AJ540" t="s">
        <v>131</v>
      </c>
      <c r="AK540" t="s">
        <v>4824</v>
      </c>
      <c r="AL540" t="s">
        <v>4825</v>
      </c>
      <c r="AM540" t="s">
        <v>1702</v>
      </c>
      <c r="AN540" t="s">
        <v>1271</v>
      </c>
      <c r="AO540" t="s">
        <v>1811</v>
      </c>
      <c r="AP540">
        <v>11934123210</v>
      </c>
      <c r="AQ540" t="s">
        <v>1704</v>
      </c>
      <c r="AR540" t="s">
        <v>113</v>
      </c>
      <c r="AS540" t="s">
        <v>113</v>
      </c>
      <c r="AT540" t="s">
        <v>113</v>
      </c>
      <c r="AU540" t="s">
        <v>113</v>
      </c>
      <c r="AW540" t="s">
        <v>113</v>
      </c>
      <c r="AX540" s="82">
        <f>IFERROR(FIND("Óbitos/feridos",consulta_completa__11[[#This Row],[13 - Ocorrências/Ambientes Atingidos]]),0)</f>
        <v>0</v>
      </c>
      <c r="AY540" s="83" t="str">
        <f t="shared" si="249"/>
        <v/>
      </c>
      <c r="AZ540" s="82">
        <f>IFERROR(FIND("População afetada/evacuada",consulta_completa__11[[#This Row],[13 - Ocorrências/Ambientes Atingidos]]),0)</f>
        <v>0</v>
      </c>
      <c r="BA540" s="82" t="str">
        <f t="shared" si="250"/>
        <v/>
      </c>
      <c r="BB540" s="82">
        <f>IFERROR(FIND("Suspensão de abastecimento de água",consulta_completa__11[[#This Row],[13 - Ocorrências/Ambientes Atingidos]]),0)</f>
        <v>0</v>
      </c>
      <c r="BC540" s="83" t="str">
        <f t="shared" si="278"/>
        <v/>
      </c>
      <c r="BD540" s="82">
        <f>IFERROR(FIND("Rio/córrego",consulta_completa__11[[#This Row],[13 - Ocorrências/Ambientes Atingidos]]),0)</f>
        <v>0</v>
      </c>
      <c r="BE540" s="83" t="str">
        <f t="shared" si="251"/>
        <v/>
      </c>
      <c r="BF540" s="82">
        <f>IFERROR(FIND("Lago",consulta_completa__11[[#This Row],[13 - Ocorrências/Ambientes Atingidos]]),0)</f>
        <v>0</v>
      </c>
      <c r="BG540" s="83" t="str">
        <f t="shared" si="252"/>
        <v/>
      </c>
      <c r="BH540" s="82">
        <f>IFERROR(FIND("Mar",consulta_completa__11[[#This Row],[13 - Ocorrências/Ambientes Atingidos]]),0)</f>
        <v>0</v>
      </c>
      <c r="BI540" s="83" t="str">
        <f t="shared" si="253"/>
        <v/>
      </c>
      <c r="BJ540" s="82">
        <f>IFERROR(FIND("Praia",consulta_completa__11[[#This Row],[13 - Ocorrências/Ambientes Atingidos]]),0)</f>
        <v>0</v>
      </c>
      <c r="BK540" s="83" t="str">
        <f t="shared" si="254"/>
        <v/>
      </c>
      <c r="BL540" s="82">
        <f>IFERROR(FIND("Solo",consulta_completa__11[[#This Row],[13 - Ocorrências/Ambientes Atingidos]]),0)</f>
        <v>1</v>
      </c>
      <c r="BM540" s="83" t="str">
        <f t="shared" si="255"/>
        <v>X</v>
      </c>
      <c r="BN540" s="82">
        <f>IFERROR(FIND("Águas subterrâneas",consulta_completa__11[[#This Row],[13 - Ocorrências/Ambientes Atingidos]]),0)</f>
        <v>0</v>
      </c>
      <c r="BO540" s="83" t="str">
        <f t="shared" si="256"/>
        <v/>
      </c>
      <c r="BP540" s="82">
        <f>IFERROR(FIND("Atmosfera",consulta_completa__11[[#This Row],[13 - Ocorrências/Ambientes Atingidos]]),0)</f>
        <v>0</v>
      </c>
      <c r="BQ540" s="83" t="str">
        <f t="shared" si="257"/>
        <v/>
      </c>
      <c r="BR540" s="82">
        <f>IFERROR(FIND("Flora",consulta_completa__11[[#This Row],[13 - Ocorrências/Ambientes Atingidos]]),0)</f>
        <v>0</v>
      </c>
      <c r="BS540" s="83" t="str">
        <f t="shared" si="258"/>
        <v/>
      </c>
      <c r="BT540" s="82">
        <f>IFERROR(FIND("Fauna",consulta_completa__11[[#This Row],[13 - Ocorrências/Ambientes Atingidos]]),0)</f>
        <v>0</v>
      </c>
      <c r="BU540" s="83" t="str">
        <f t="shared" si="259"/>
        <v/>
      </c>
      <c r="BV540" s="82">
        <f>IFERROR(FIND("UC federal",consulta_completa__11[[#This Row],[13 - Ocorrências/Ambientes Atingidos]]),0)</f>
        <v>0</v>
      </c>
      <c r="BW540" s="83" t="str">
        <f t="shared" si="260"/>
        <v/>
      </c>
      <c r="BX540" s="82">
        <f>IFERROR(FIND("UC estadual/municipal",consulta_completa__11[[#This Row],[13 - Ocorrências/Ambientes Atingidos]]),0)</f>
        <v>0</v>
      </c>
      <c r="BY540" s="83" t="str">
        <f t="shared" si="261"/>
        <v/>
      </c>
      <c r="BZ540" s="82">
        <f>IFERROR(FIND("Outro(s)",consulta_completa__11[[#This Row],[13 - Ocorrências/Ambientes Atingidos]]),0)</f>
        <v>0</v>
      </c>
      <c r="CA540" s="83" t="str">
        <f t="shared" si="262"/>
        <v/>
      </c>
      <c r="CB540" s="82">
        <f>IFERROR(FIND("Sem dano",consulta_completa__11[[#This Row],[13 - Ocorrências/Ambientes Atingidos]]),0)</f>
        <v>0</v>
      </c>
      <c r="CC540" s="83" t="str">
        <f t="shared" si="263"/>
        <v/>
      </c>
      <c r="CD540" s="82" t="str">
        <f>IF(consulta_completa__11[[#This Row],[13 - Ocorrências/Ambientes Atingidos]]="","X","")</f>
        <v/>
      </c>
      <c r="CE540" s="84">
        <f>IFERROR(FIND("IBAMA",consulta_completa__11[[#This Row],[14 - Inst. Atuando no Local]]),0)</f>
        <v>0</v>
      </c>
      <c r="CF540" s="84" t="str">
        <f t="shared" si="264"/>
        <v/>
      </c>
      <c r="CG540" s="84">
        <f>IFERROR(FIND("OEMA",consulta_completa__11[[#This Row],[14 - Inst. Atuando no Local]]),0)</f>
        <v>0</v>
      </c>
      <c r="CH540" s="84" t="str">
        <f t="shared" si="265"/>
        <v/>
      </c>
      <c r="CI540" s="84">
        <f>IFERROR(FIND("DEFESA CIVIL",consulta_completa__11[[#This Row],[14 - Inst. Atuando no Local]]),0)</f>
        <v>0</v>
      </c>
      <c r="CJ540" s="84" t="str">
        <f t="shared" si="266"/>
        <v/>
      </c>
      <c r="CK540" s="84">
        <f>IFERROR(FIND("CORPO DE BOMBEIROS",consulta_completa__11[[#This Row],[14 - Inst. Atuando no Local]]),0)</f>
        <v>0</v>
      </c>
      <c r="CL540" s="84" t="str">
        <f t="shared" si="267"/>
        <v/>
      </c>
      <c r="CM540" s="84">
        <f>IFERROR(FIND("POLÍCIA RODOVIÁRIA",consulta_completa__11[[#This Row],[14 - Inst. Atuando no Local]]),0)</f>
        <v>0</v>
      </c>
      <c r="CN540" s="84" t="str">
        <f t="shared" si="268"/>
        <v/>
      </c>
      <c r="CO540" s="84">
        <f>IFERROR(FIND("POLÍCIA MILITAR",consulta_completa__11[[#This Row],[14 - Inst. Atuando no Local]]),0)</f>
        <v>0</v>
      </c>
      <c r="CP540" s="84" t="str">
        <f t="shared" si="269"/>
        <v/>
      </c>
      <c r="CQ540" s="84">
        <f>IFERROR(FIND("POLÍCIA CIVIL",consulta_completa__11[[#This Row],[14 - Inst. Atuando no Local]]),0)</f>
        <v>0</v>
      </c>
      <c r="CR540" s="84" t="str">
        <f t="shared" si="270"/>
        <v/>
      </c>
      <c r="CS540" s="84">
        <f>IFERROR(FIND("MARINHA DO BRASIL",consulta_completa__11[[#This Row],[14 - Inst. Atuando no Local]]),0)</f>
        <v>0</v>
      </c>
      <c r="CT540" s="84" t="str">
        <f t="shared" si="271"/>
        <v/>
      </c>
      <c r="CU540" s="84">
        <f>IFERROR(FIND("EMPRESA ESPECIALIZADA EM ATENDIMENTO",consulta_completa__11[[#This Row],[14 - Inst. Atuando no Local]]),0)</f>
        <v>0</v>
      </c>
      <c r="CV540" s="84" t="str">
        <f t="shared" si="272"/>
        <v/>
      </c>
      <c r="CW540" s="84">
        <f>IFERROR(FIND("IBAMA",consulta_completa__11[[#This Row],[14 - Inst. Atuando no Local]]),0)</f>
        <v>0</v>
      </c>
      <c r="CX540" s="84" t="str">
        <f t="shared" si="273"/>
        <v/>
      </c>
      <c r="CY540" s="84" t="str">
        <f>IF(consulta_completa__11[[#This Row],[14 - Inst. Atuando no Local]]="","X","")</f>
        <v/>
      </c>
      <c r="CZ540" s="84">
        <f>IFERROR(FIND("OUTRA (S)",consulta_completa__11[[#This Row],[14 - Inst. Atuando no Local]]),0)</f>
        <v>0</v>
      </c>
      <c r="DA540" s="84" t="str">
        <f t="shared" si="274"/>
        <v/>
      </c>
      <c r="DB540" s="35" t="str">
        <f t="shared" si="275"/>
        <v>Sim</v>
      </c>
      <c r="DC540" s="35" t="str">
        <f t="shared" si="276"/>
        <v>Não</v>
      </c>
      <c r="DD540" s="35" t="str">
        <f t="shared" si="277"/>
        <v>Sim</v>
      </c>
      <c r="DE540" s="87" t="str">
        <f t="shared" si="279"/>
        <v>Sem informação</v>
      </c>
    </row>
    <row r="541" spans="1:109">
      <c r="A541" s="14">
        <v>202572829</v>
      </c>
      <c r="B541" s="1">
        <v>45865</v>
      </c>
      <c r="C541" t="s">
        <v>109</v>
      </c>
      <c r="D541" t="s">
        <v>110</v>
      </c>
      <c r="E541" t="s">
        <v>452</v>
      </c>
      <c r="F541" t="s">
        <v>112</v>
      </c>
      <c r="G541" t="s">
        <v>113</v>
      </c>
      <c r="H541" t="s">
        <v>114</v>
      </c>
      <c r="I541" t="s">
        <v>114</v>
      </c>
      <c r="J541" t="s">
        <v>514</v>
      </c>
      <c r="K541" t="s">
        <v>4826</v>
      </c>
      <c r="L541" t="s">
        <v>117</v>
      </c>
      <c r="M541" t="s">
        <v>118</v>
      </c>
      <c r="N541" t="s">
        <v>119</v>
      </c>
      <c r="O541" t="s">
        <v>239</v>
      </c>
      <c r="P541" t="s">
        <v>272</v>
      </c>
      <c r="Q541" t="s">
        <v>122</v>
      </c>
      <c r="R541" t="s">
        <v>123</v>
      </c>
      <c r="S541" t="s">
        <v>124</v>
      </c>
      <c r="T541" t="s">
        <v>4827</v>
      </c>
      <c r="U541" t="s">
        <v>4828</v>
      </c>
      <c r="V541" t="s">
        <v>4829</v>
      </c>
      <c r="Z541" t="s">
        <v>4830</v>
      </c>
      <c r="AA541" t="s">
        <v>113</v>
      </c>
      <c r="AB541" t="s">
        <v>206</v>
      </c>
      <c r="AC541" t="s">
        <v>482</v>
      </c>
      <c r="AD541">
        <v>1</v>
      </c>
      <c r="AE541" t="s">
        <v>206</v>
      </c>
      <c r="AF541" t="s">
        <v>113</v>
      </c>
      <c r="AG541" t="s">
        <v>113</v>
      </c>
      <c r="AH541" t="s">
        <v>131</v>
      </c>
      <c r="AI541" t="s">
        <v>132</v>
      </c>
      <c r="AJ541" t="s">
        <v>131</v>
      </c>
      <c r="AK541" t="s">
        <v>4831</v>
      </c>
      <c r="AL541" t="s">
        <v>4832</v>
      </c>
      <c r="AM541" t="s">
        <v>485</v>
      </c>
      <c r="AN541" t="s">
        <v>113</v>
      </c>
      <c r="AO541" t="s">
        <v>113</v>
      </c>
      <c r="AQ541" t="s">
        <v>486</v>
      </c>
      <c r="AR541" t="s">
        <v>113</v>
      </c>
      <c r="AS541" t="s">
        <v>113</v>
      </c>
      <c r="AT541" t="s">
        <v>113</v>
      </c>
      <c r="AU541" t="s">
        <v>113</v>
      </c>
      <c r="AW541" t="s">
        <v>113</v>
      </c>
      <c r="AX541" s="82">
        <f>IFERROR(FIND("Óbitos/feridos",consulta_completa__11[[#This Row],[13 - Ocorrências/Ambientes Atingidos]]),0)</f>
        <v>0</v>
      </c>
      <c r="AY541" s="83" t="str">
        <f t="shared" si="249"/>
        <v/>
      </c>
      <c r="AZ541" s="82">
        <f>IFERROR(FIND("População afetada/evacuada",consulta_completa__11[[#This Row],[13 - Ocorrências/Ambientes Atingidos]]),0)</f>
        <v>0</v>
      </c>
      <c r="BA541" s="82" t="str">
        <f t="shared" si="250"/>
        <v/>
      </c>
      <c r="BB541" s="82">
        <f>IFERROR(FIND("Suspensão de abastecimento de água",consulta_completa__11[[#This Row],[13 - Ocorrências/Ambientes Atingidos]]),0)</f>
        <v>0</v>
      </c>
      <c r="BC541" s="83" t="str">
        <f t="shared" si="278"/>
        <v/>
      </c>
      <c r="BD541" s="82">
        <f>IFERROR(FIND("Rio/córrego",consulta_completa__11[[#This Row],[13 - Ocorrências/Ambientes Atingidos]]),0)</f>
        <v>0</v>
      </c>
      <c r="BE541" s="83" t="str">
        <f t="shared" si="251"/>
        <v/>
      </c>
      <c r="BF541" s="82">
        <f>IFERROR(FIND("Lago",consulta_completa__11[[#This Row],[13 - Ocorrências/Ambientes Atingidos]]),0)</f>
        <v>0</v>
      </c>
      <c r="BG541" s="83" t="str">
        <f t="shared" si="252"/>
        <v/>
      </c>
      <c r="BH541" s="82">
        <f>IFERROR(FIND("Mar",consulta_completa__11[[#This Row],[13 - Ocorrências/Ambientes Atingidos]]),0)</f>
        <v>1</v>
      </c>
      <c r="BI541" s="83" t="str">
        <f t="shared" si="253"/>
        <v>X</v>
      </c>
      <c r="BJ541" s="82">
        <f>IFERROR(FIND("Praia",consulta_completa__11[[#This Row],[13 - Ocorrências/Ambientes Atingidos]]),0)</f>
        <v>0</v>
      </c>
      <c r="BK541" s="83" t="str">
        <f t="shared" si="254"/>
        <v/>
      </c>
      <c r="BL541" s="82">
        <f>IFERROR(FIND("Solo",consulta_completa__11[[#This Row],[13 - Ocorrências/Ambientes Atingidos]]),0)</f>
        <v>0</v>
      </c>
      <c r="BM541" s="83" t="str">
        <f t="shared" si="255"/>
        <v/>
      </c>
      <c r="BN541" s="82">
        <f>IFERROR(FIND("Águas subterrâneas",consulta_completa__11[[#This Row],[13 - Ocorrências/Ambientes Atingidos]]),0)</f>
        <v>0</v>
      </c>
      <c r="BO541" s="83" t="str">
        <f t="shared" si="256"/>
        <v/>
      </c>
      <c r="BP541" s="82">
        <f>IFERROR(FIND("Atmosfera",consulta_completa__11[[#This Row],[13 - Ocorrências/Ambientes Atingidos]]),0)</f>
        <v>0</v>
      </c>
      <c r="BQ541" s="83" t="str">
        <f t="shared" si="257"/>
        <v/>
      </c>
      <c r="BR541" s="82">
        <f>IFERROR(FIND("Flora",consulta_completa__11[[#This Row],[13 - Ocorrências/Ambientes Atingidos]]),0)</f>
        <v>0</v>
      </c>
      <c r="BS541" s="83" t="str">
        <f t="shared" si="258"/>
        <v/>
      </c>
      <c r="BT541" s="82">
        <f>IFERROR(FIND("Fauna",consulta_completa__11[[#This Row],[13 - Ocorrências/Ambientes Atingidos]]),0)</f>
        <v>0</v>
      </c>
      <c r="BU541" s="83" t="str">
        <f t="shared" si="259"/>
        <v/>
      </c>
      <c r="BV541" s="82">
        <f>IFERROR(FIND("UC federal",consulta_completa__11[[#This Row],[13 - Ocorrências/Ambientes Atingidos]]),0)</f>
        <v>0</v>
      </c>
      <c r="BW541" s="83" t="str">
        <f t="shared" si="260"/>
        <v/>
      </c>
      <c r="BX541" s="82">
        <f>IFERROR(FIND("UC estadual/municipal",consulta_completa__11[[#This Row],[13 - Ocorrências/Ambientes Atingidos]]),0)</f>
        <v>0</v>
      </c>
      <c r="BY541" s="83" t="str">
        <f t="shared" si="261"/>
        <v/>
      </c>
      <c r="BZ541" s="82">
        <f>IFERROR(FIND("Outro(s)",consulta_completa__11[[#This Row],[13 - Ocorrências/Ambientes Atingidos]]),0)</f>
        <v>0</v>
      </c>
      <c r="CA541" s="83" t="str">
        <f t="shared" si="262"/>
        <v/>
      </c>
      <c r="CB541" s="82">
        <f>IFERROR(FIND("Sem dano",consulta_completa__11[[#This Row],[13 - Ocorrências/Ambientes Atingidos]]),0)</f>
        <v>0</v>
      </c>
      <c r="CC541" s="83" t="str">
        <f t="shared" si="263"/>
        <v/>
      </c>
      <c r="CD541" s="82" t="str">
        <f>IF(consulta_completa__11[[#This Row],[13 - Ocorrências/Ambientes Atingidos]]="","X","")</f>
        <v/>
      </c>
      <c r="CE541" s="84">
        <f>IFERROR(FIND("IBAMA",consulta_completa__11[[#This Row],[14 - Inst. Atuando no Local]]),0)</f>
        <v>0</v>
      </c>
      <c r="CF541" s="84" t="str">
        <f t="shared" si="264"/>
        <v/>
      </c>
      <c r="CG541" s="84">
        <f>IFERROR(FIND("OEMA",consulta_completa__11[[#This Row],[14 - Inst. Atuando no Local]]),0)</f>
        <v>0</v>
      </c>
      <c r="CH541" s="84" t="str">
        <f t="shared" si="265"/>
        <v/>
      </c>
      <c r="CI541" s="84">
        <f>IFERROR(FIND("DEFESA CIVIL",consulta_completa__11[[#This Row],[14 - Inst. Atuando no Local]]),0)</f>
        <v>0</v>
      </c>
      <c r="CJ541" s="84" t="str">
        <f t="shared" si="266"/>
        <v/>
      </c>
      <c r="CK541" s="84">
        <f>IFERROR(FIND("CORPO DE BOMBEIROS",consulta_completa__11[[#This Row],[14 - Inst. Atuando no Local]]),0)</f>
        <v>0</v>
      </c>
      <c r="CL541" s="84" t="str">
        <f t="shared" si="267"/>
        <v/>
      </c>
      <c r="CM541" s="84">
        <f>IFERROR(FIND("POLÍCIA RODOVIÁRIA",consulta_completa__11[[#This Row],[14 - Inst. Atuando no Local]]),0)</f>
        <v>0</v>
      </c>
      <c r="CN541" s="84" t="str">
        <f t="shared" si="268"/>
        <v/>
      </c>
      <c r="CO541" s="84">
        <f>IFERROR(FIND("POLÍCIA MILITAR",consulta_completa__11[[#This Row],[14 - Inst. Atuando no Local]]),0)</f>
        <v>0</v>
      </c>
      <c r="CP541" s="84" t="str">
        <f t="shared" si="269"/>
        <v/>
      </c>
      <c r="CQ541" s="84">
        <f>IFERROR(FIND("POLÍCIA CIVIL",consulta_completa__11[[#This Row],[14 - Inst. Atuando no Local]]),0)</f>
        <v>0</v>
      </c>
      <c r="CR541" s="84" t="str">
        <f t="shared" si="270"/>
        <v/>
      </c>
      <c r="CS541" s="84">
        <f>IFERROR(FIND("MARINHA DO BRASIL",consulta_completa__11[[#This Row],[14 - Inst. Atuando no Local]]),0)</f>
        <v>0</v>
      </c>
      <c r="CT541" s="84" t="str">
        <f t="shared" si="271"/>
        <v/>
      </c>
      <c r="CU541" s="84">
        <f>IFERROR(FIND("EMPRESA ESPECIALIZADA EM ATENDIMENTO",consulta_completa__11[[#This Row],[14 - Inst. Atuando no Local]]),0)</f>
        <v>0</v>
      </c>
      <c r="CV541" s="84" t="str">
        <f t="shared" si="272"/>
        <v/>
      </c>
      <c r="CW541" s="84">
        <f>IFERROR(FIND("IBAMA",consulta_completa__11[[#This Row],[14 - Inst. Atuando no Local]]),0)</f>
        <v>0</v>
      </c>
      <c r="CX541" s="84" t="str">
        <f t="shared" si="273"/>
        <v/>
      </c>
      <c r="CY541" s="84" t="str">
        <f>IF(consulta_completa__11[[#This Row],[14 - Inst. Atuando no Local]]="","X","")</f>
        <v/>
      </c>
      <c r="CZ541" s="84">
        <f>IFERROR(FIND("OUTRA (S)",consulta_completa__11[[#This Row],[14 - Inst. Atuando no Local]]),0)</f>
        <v>0</v>
      </c>
      <c r="DA541" s="84" t="str">
        <f t="shared" si="274"/>
        <v/>
      </c>
      <c r="DB541" s="35" t="str">
        <f t="shared" si="275"/>
        <v>Sim</v>
      </c>
      <c r="DC541" s="35" t="str">
        <f t="shared" si="276"/>
        <v>Não</v>
      </c>
      <c r="DD541" s="35" t="str">
        <f t="shared" si="277"/>
        <v>Sim</v>
      </c>
      <c r="DE541" s="87" t="str">
        <f t="shared" si="279"/>
        <v>Federal</v>
      </c>
    </row>
    <row r="542" spans="1:109">
      <c r="A542" s="14">
        <v>20258150433</v>
      </c>
      <c r="B542" s="1">
        <v>45865</v>
      </c>
      <c r="C542" t="s">
        <v>109</v>
      </c>
      <c r="D542" t="s">
        <v>110</v>
      </c>
      <c r="E542" t="s">
        <v>452</v>
      </c>
      <c r="F542" t="s">
        <v>112</v>
      </c>
      <c r="G542" t="s">
        <v>113</v>
      </c>
      <c r="H542" t="s">
        <v>114</v>
      </c>
      <c r="I542" t="s">
        <v>114</v>
      </c>
      <c r="J542" t="s">
        <v>4833</v>
      </c>
      <c r="K542" t="s">
        <v>4834</v>
      </c>
      <c r="L542" t="s">
        <v>648</v>
      </c>
      <c r="M542" t="s">
        <v>456</v>
      </c>
      <c r="N542" t="s">
        <v>141</v>
      </c>
      <c r="O542" t="s">
        <v>120</v>
      </c>
      <c r="P542" t="s">
        <v>272</v>
      </c>
      <c r="Q542" t="s">
        <v>122</v>
      </c>
      <c r="R542" t="s">
        <v>123</v>
      </c>
      <c r="S542" t="s">
        <v>124</v>
      </c>
      <c r="T542" t="s">
        <v>4835</v>
      </c>
      <c r="U542" t="s">
        <v>113</v>
      </c>
      <c r="V542" t="s">
        <v>4836</v>
      </c>
      <c r="Y542" t="b">
        <v>1</v>
      </c>
      <c r="Z542" t="s">
        <v>4837</v>
      </c>
      <c r="AA542" t="s">
        <v>113</v>
      </c>
      <c r="AB542" t="s">
        <v>4838</v>
      </c>
      <c r="AC542" t="s">
        <v>113</v>
      </c>
      <c r="AD542">
        <v>0</v>
      </c>
      <c r="AE542" t="s">
        <v>113</v>
      </c>
      <c r="AF542" t="s">
        <v>113</v>
      </c>
      <c r="AG542" t="s">
        <v>113</v>
      </c>
      <c r="AH542" t="s">
        <v>131</v>
      </c>
      <c r="AI542" t="s">
        <v>132</v>
      </c>
      <c r="AJ542" t="s">
        <v>131</v>
      </c>
      <c r="AK542" t="s">
        <v>4839</v>
      </c>
      <c r="AL542" t="s">
        <v>4840</v>
      </c>
      <c r="AM542" t="s">
        <v>153</v>
      </c>
      <c r="AN542" t="s">
        <v>154</v>
      </c>
      <c r="AO542" t="s">
        <v>155</v>
      </c>
      <c r="AP542">
        <v>6133161070</v>
      </c>
      <c r="AQ542" t="s">
        <v>156</v>
      </c>
      <c r="AR542" t="s">
        <v>113</v>
      </c>
      <c r="AS542" t="s">
        <v>113</v>
      </c>
      <c r="AT542" t="s">
        <v>113</v>
      </c>
      <c r="AU542" t="s">
        <v>113</v>
      </c>
      <c r="AW542" t="s">
        <v>159</v>
      </c>
      <c r="AX542" s="82">
        <f>IFERROR(FIND("Óbitos/feridos",consulta_completa__11[[#This Row],[13 - Ocorrências/Ambientes Atingidos]]),0)</f>
        <v>0</v>
      </c>
      <c r="AY542" s="83" t="str">
        <f t="shared" si="249"/>
        <v/>
      </c>
      <c r="AZ542" s="82">
        <f>IFERROR(FIND("População afetada/evacuada",consulta_completa__11[[#This Row],[13 - Ocorrências/Ambientes Atingidos]]),0)</f>
        <v>0</v>
      </c>
      <c r="BA542" s="82" t="str">
        <f t="shared" si="250"/>
        <v/>
      </c>
      <c r="BB542" s="82">
        <f>IFERROR(FIND("Suspensão de abastecimento de água",consulta_completa__11[[#This Row],[13 - Ocorrências/Ambientes Atingidos]]),0)</f>
        <v>0</v>
      </c>
      <c r="BC542" s="83" t="str">
        <f t="shared" si="278"/>
        <v/>
      </c>
      <c r="BD542" s="82">
        <f>IFERROR(FIND("Rio/córrego",consulta_completa__11[[#This Row],[13 - Ocorrências/Ambientes Atingidos]]),0)</f>
        <v>0</v>
      </c>
      <c r="BE542" s="83" t="str">
        <f t="shared" si="251"/>
        <v/>
      </c>
      <c r="BF542" s="82">
        <f>IFERROR(FIND("Lago",consulta_completa__11[[#This Row],[13 - Ocorrências/Ambientes Atingidos]]),0)</f>
        <v>0</v>
      </c>
      <c r="BG542" s="83" t="str">
        <f t="shared" si="252"/>
        <v/>
      </c>
      <c r="BH542" s="82">
        <f>IFERROR(FIND("Mar",consulta_completa__11[[#This Row],[13 - Ocorrências/Ambientes Atingidos]]),0)</f>
        <v>0</v>
      </c>
      <c r="BI542" s="83" t="str">
        <f t="shared" si="253"/>
        <v/>
      </c>
      <c r="BJ542" s="82">
        <f>IFERROR(FIND("Praia",consulta_completa__11[[#This Row],[13 - Ocorrências/Ambientes Atingidos]]),0)</f>
        <v>1</v>
      </c>
      <c r="BK542" s="83" t="str">
        <f t="shared" si="254"/>
        <v>X</v>
      </c>
      <c r="BL542" s="82">
        <f>IFERROR(FIND("Solo",consulta_completa__11[[#This Row],[13 - Ocorrências/Ambientes Atingidos]]),0)</f>
        <v>0</v>
      </c>
      <c r="BM542" s="83" t="str">
        <f t="shared" si="255"/>
        <v/>
      </c>
      <c r="BN542" s="82">
        <f>IFERROR(FIND("Águas subterrâneas",consulta_completa__11[[#This Row],[13 - Ocorrências/Ambientes Atingidos]]),0)</f>
        <v>0</v>
      </c>
      <c r="BO542" s="83" t="str">
        <f t="shared" si="256"/>
        <v/>
      </c>
      <c r="BP542" s="82">
        <f>IFERROR(FIND("Atmosfera",consulta_completa__11[[#This Row],[13 - Ocorrências/Ambientes Atingidos]]),0)</f>
        <v>0</v>
      </c>
      <c r="BQ542" s="83" t="str">
        <f t="shared" si="257"/>
        <v/>
      </c>
      <c r="BR542" s="82">
        <f>IFERROR(FIND("Flora",consulta_completa__11[[#This Row],[13 - Ocorrências/Ambientes Atingidos]]),0)</f>
        <v>0</v>
      </c>
      <c r="BS542" s="83" t="str">
        <f t="shared" si="258"/>
        <v/>
      </c>
      <c r="BT542" s="82">
        <f>IFERROR(FIND("Fauna",consulta_completa__11[[#This Row],[13 - Ocorrências/Ambientes Atingidos]]),0)</f>
        <v>0</v>
      </c>
      <c r="BU542" s="83" t="str">
        <f t="shared" si="259"/>
        <v/>
      </c>
      <c r="BV542" s="82">
        <f>IFERROR(FIND("UC federal",consulta_completa__11[[#This Row],[13 - Ocorrências/Ambientes Atingidos]]),0)</f>
        <v>0</v>
      </c>
      <c r="BW542" s="83" t="str">
        <f t="shared" si="260"/>
        <v/>
      </c>
      <c r="BX542" s="82">
        <f>IFERROR(FIND("UC estadual/municipal",consulta_completa__11[[#This Row],[13 - Ocorrências/Ambientes Atingidos]]),0)</f>
        <v>0</v>
      </c>
      <c r="BY542" s="83" t="str">
        <f t="shared" si="261"/>
        <v/>
      </c>
      <c r="BZ542" s="82">
        <f>IFERROR(FIND("Outro(s)",consulta_completa__11[[#This Row],[13 - Ocorrências/Ambientes Atingidos]]),0)</f>
        <v>0</v>
      </c>
      <c r="CA542" s="83" t="str">
        <f t="shared" si="262"/>
        <v/>
      </c>
      <c r="CB542" s="82">
        <f>IFERROR(FIND("Sem dano",consulta_completa__11[[#This Row],[13 - Ocorrências/Ambientes Atingidos]]),0)</f>
        <v>0</v>
      </c>
      <c r="CC542" s="83" t="str">
        <f t="shared" si="263"/>
        <v/>
      </c>
      <c r="CD542" s="82" t="str">
        <f>IF(consulta_completa__11[[#This Row],[13 - Ocorrências/Ambientes Atingidos]]="","X","")</f>
        <v/>
      </c>
      <c r="CE542" s="84">
        <f>IFERROR(FIND("IBAMA",consulta_completa__11[[#This Row],[14 - Inst. Atuando no Local]]),0)</f>
        <v>0</v>
      </c>
      <c r="CF542" s="84" t="str">
        <f t="shared" si="264"/>
        <v/>
      </c>
      <c r="CG542" s="84">
        <f>IFERROR(FIND("OEMA",consulta_completa__11[[#This Row],[14 - Inst. Atuando no Local]]),0)</f>
        <v>0</v>
      </c>
      <c r="CH542" s="84" t="str">
        <f t="shared" si="265"/>
        <v/>
      </c>
      <c r="CI542" s="84">
        <f>IFERROR(FIND("DEFESA CIVIL",consulta_completa__11[[#This Row],[14 - Inst. Atuando no Local]]),0)</f>
        <v>0</v>
      </c>
      <c r="CJ542" s="84" t="str">
        <f t="shared" si="266"/>
        <v/>
      </c>
      <c r="CK542" s="84">
        <f>IFERROR(FIND("CORPO DE BOMBEIROS",consulta_completa__11[[#This Row],[14 - Inst. Atuando no Local]]),0)</f>
        <v>0</v>
      </c>
      <c r="CL542" s="84" t="str">
        <f t="shared" si="267"/>
        <v/>
      </c>
      <c r="CM542" s="84">
        <f>IFERROR(FIND("POLÍCIA RODOVIÁRIA",consulta_completa__11[[#This Row],[14 - Inst. Atuando no Local]]),0)</f>
        <v>0</v>
      </c>
      <c r="CN542" s="84" t="str">
        <f t="shared" si="268"/>
        <v/>
      </c>
      <c r="CO542" s="84">
        <f>IFERROR(FIND("POLÍCIA MILITAR",consulta_completa__11[[#This Row],[14 - Inst. Atuando no Local]]),0)</f>
        <v>0</v>
      </c>
      <c r="CP542" s="84" t="str">
        <f t="shared" si="269"/>
        <v/>
      </c>
      <c r="CQ542" s="84">
        <f>IFERROR(FIND("POLÍCIA CIVIL",consulta_completa__11[[#This Row],[14 - Inst. Atuando no Local]]),0)</f>
        <v>0</v>
      </c>
      <c r="CR542" s="84" t="str">
        <f t="shared" si="270"/>
        <v/>
      </c>
      <c r="CS542" s="84">
        <f>IFERROR(FIND("MARINHA DO BRASIL",consulta_completa__11[[#This Row],[14 - Inst. Atuando no Local]]),0)</f>
        <v>0</v>
      </c>
      <c r="CT542" s="84" t="str">
        <f t="shared" si="271"/>
        <v/>
      </c>
      <c r="CU542" s="84">
        <f>IFERROR(FIND("EMPRESA ESPECIALIZADA EM ATENDIMENTO",consulta_completa__11[[#This Row],[14 - Inst. Atuando no Local]]),0)</f>
        <v>0</v>
      </c>
      <c r="CV542" s="84" t="str">
        <f t="shared" si="272"/>
        <v/>
      </c>
      <c r="CW542" s="84">
        <f>IFERROR(FIND("IBAMA",consulta_completa__11[[#This Row],[14 - Inst. Atuando no Local]]),0)</f>
        <v>0</v>
      </c>
      <c r="CX542" s="84" t="str">
        <f t="shared" si="273"/>
        <v/>
      </c>
      <c r="CY542" s="84" t="str">
        <f>IF(consulta_completa__11[[#This Row],[14 - Inst. Atuando no Local]]="","X","")</f>
        <v/>
      </c>
      <c r="CZ542" s="84">
        <f>IFERROR(FIND("OUTRA (S)",consulta_completa__11[[#This Row],[14 - Inst. Atuando no Local]]),0)</f>
        <v>0</v>
      </c>
      <c r="DA542" s="84" t="str">
        <f t="shared" si="274"/>
        <v/>
      </c>
      <c r="DB542" s="35" t="str">
        <f t="shared" si="275"/>
        <v>Sim</v>
      </c>
      <c r="DC542" s="35" t="str">
        <f t="shared" si="276"/>
        <v>Não</v>
      </c>
      <c r="DD542" s="35" t="str">
        <f t="shared" si="277"/>
        <v>Sim</v>
      </c>
      <c r="DE542" s="87" t="str">
        <f t="shared" si="279"/>
        <v>Sem informação</v>
      </c>
    </row>
    <row r="543" spans="1:109">
      <c r="A543" s="14">
        <v>202572854009</v>
      </c>
      <c r="B543" s="1">
        <v>45865</v>
      </c>
      <c r="C543" t="s">
        <v>2631</v>
      </c>
      <c r="D543" t="s">
        <v>2632</v>
      </c>
      <c r="E543" t="s">
        <v>320</v>
      </c>
      <c r="F543" t="s">
        <v>1275</v>
      </c>
      <c r="G543" t="s">
        <v>696</v>
      </c>
      <c r="H543" t="s">
        <v>4841</v>
      </c>
      <c r="I543" t="s">
        <v>648</v>
      </c>
      <c r="J543" t="s">
        <v>113</v>
      </c>
      <c r="K543" t="s">
        <v>114</v>
      </c>
      <c r="L543" t="s">
        <v>114</v>
      </c>
      <c r="M543" t="s">
        <v>140</v>
      </c>
      <c r="N543" t="s">
        <v>141</v>
      </c>
      <c r="O543" t="s">
        <v>239</v>
      </c>
      <c r="P543" t="s">
        <v>272</v>
      </c>
      <c r="Q543" t="s">
        <v>143</v>
      </c>
      <c r="R543" t="s">
        <v>123</v>
      </c>
      <c r="S543" t="s">
        <v>113</v>
      </c>
      <c r="T543" t="s">
        <v>4842</v>
      </c>
      <c r="U543" t="s">
        <v>4843</v>
      </c>
      <c r="V543" t="s">
        <v>4844</v>
      </c>
      <c r="Z543" t="s">
        <v>409</v>
      </c>
      <c r="AA543" t="s">
        <v>4845</v>
      </c>
      <c r="AB543" t="s">
        <v>4846</v>
      </c>
      <c r="AC543" t="s">
        <v>4847</v>
      </c>
      <c r="AD543">
        <v>1</v>
      </c>
      <c r="AE543" t="s">
        <v>4848</v>
      </c>
      <c r="AF543" t="s">
        <v>4849</v>
      </c>
      <c r="AG543" t="s">
        <v>4850</v>
      </c>
      <c r="AH543" t="s">
        <v>131</v>
      </c>
      <c r="AI543" t="s">
        <v>131</v>
      </c>
      <c r="AJ543" t="s">
        <v>132</v>
      </c>
      <c r="AK543" t="s">
        <v>113</v>
      </c>
      <c r="AL543" t="s">
        <v>4851</v>
      </c>
      <c r="AM543" t="s">
        <v>4852</v>
      </c>
      <c r="AN543" t="s">
        <v>4846</v>
      </c>
      <c r="AO543" t="s">
        <v>1062</v>
      </c>
      <c r="AP543">
        <v>85987097739</v>
      </c>
      <c r="AQ543" t="s">
        <v>4853</v>
      </c>
      <c r="AR543" t="s">
        <v>113</v>
      </c>
      <c r="AS543" t="s">
        <v>113</v>
      </c>
      <c r="AT543" t="s">
        <v>113</v>
      </c>
      <c r="AU543" t="s">
        <v>113</v>
      </c>
      <c r="AW543" t="s">
        <v>113</v>
      </c>
      <c r="AX543" s="82">
        <f>IFERROR(FIND("Óbitos/feridos",consulta_completa__11[[#This Row],[13 - Ocorrências/Ambientes Atingidos]]),0)</f>
        <v>0</v>
      </c>
      <c r="AY543" s="83" t="str">
        <f t="shared" si="249"/>
        <v/>
      </c>
      <c r="AZ543" s="82">
        <f>IFERROR(FIND("População afetada/evacuada",consulta_completa__11[[#This Row],[13 - Ocorrências/Ambientes Atingidos]]),0)</f>
        <v>0</v>
      </c>
      <c r="BA543" s="82" t="str">
        <f t="shared" si="250"/>
        <v/>
      </c>
      <c r="BB543" s="82">
        <f>IFERROR(FIND("Suspensão de abastecimento de água",consulta_completa__11[[#This Row],[13 - Ocorrências/Ambientes Atingidos]]),0)</f>
        <v>0</v>
      </c>
      <c r="BC543" s="83" t="str">
        <f t="shared" si="278"/>
        <v/>
      </c>
      <c r="BD543" s="82">
        <f>IFERROR(FIND("Rio/córrego",consulta_completa__11[[#This Row],[13 - Ocorrências/Ambientes Atingidos]]),0)</f>
        <v>0</v>
      </c>
      <c r="BE543" s="83" t="str">
        <f t="shared" si="251"/>
        <v/>
      </c>
      <c r="BF543" s="82">
        <f>IFERROR(FIND("Lago",consulta_completa__11[[#This Row],[13 - Ocorrências/Ambientes Atingidos]]),0)</f>
        <v>0</v>
      </c>
      <c r="BG543" s="83" t="str">
        <f t="shared" si="252"/>
        <v/>
      </c>
      <c r="BH543" s="82">
        <f>IFERROR(FIND("Mar",consulta_completa__11[[#This Row],[13 - Ocorrências/Ambientes Atingidos]]),0)</f>
        <v>0</v>
      </c>
      <c r="BI543" s="83" t="str">
        <f t="shared" si="253"/>
        <v/>
      </c>
      <c r="BJ543" s="82">
        <f>IFERROR(FIND("Praia",consulta_completa__11[[#This Row],[13 - Ocorrências/Ambientes Atingidos]]),0)</f>
        <v>0</v>
      </c>
      <c r="BK543" s="83" t="str">
        <f t="shared" si="254"/>
        <v/>
      </c>
      <c r="BL543" s="82">
        <f>IFERROR(FIND("Solo",consulta_completa__11[[#This Row],[13 - Ocorrências/Ambientes Atingidos]]),0)</f>
        <v>1</v>
      </c>
      <c r="BM543" s="83" t="str">
        <f t="shared" si="255"/>
        <v>X</v>
      </c>
      <c r="BN543" s="82">
        <f>IFERROR(FIND("Águas subterrâneas",consulta_completa__11[[#This Row],[13 - Ocorrências/Ambientes Atingidos]]),0)</f>
        <v>0</v>
      </c>
      <c r="BO543" s="83" t="str">
        <f t="shared" si="256"/>
        <v/>
      </c>
      <c r="BP543" s="82">
        <f>IFERROR(FIND("Atmosfera",consulta_completa__11[[#This Row],[13 - Ocorrências/Ambientes Atingidos]]),0)</f>
        <v>0</v>
      </c>
      <c r="BQ543" s="83" t="str">
        <f t="shared" si="257"/>
        <v/>
      </c>
      <c r="BR543" s="82">
        <f>IFERROR(FIND("Flora",consulta_completa__11[[#This Row],[13 - Ocorrências/Ambientes Atingidos]]),0)</f>
        <v>0</v>
      </c>
      <c r="BS543" s="83" t="str">
        <f t="shared" si="258"/>
        <v/>
      </c>
      <c r="BT543" s="82">
        <f>IFERROR(FIND("Fauna",consulta_completa__11[[#This Row],[13 - Ocorrências/Ambientes Atingidos]]),0)</f>
        <v>0</v>
      </c>
      <c r="BU543" s="83" t="str">
        <f t="shared" si="259"/>
        <v/>
      </c>
      <c r="BV543" s="82">
        <f>IFERROR(FIND("UC federal",consulta_completa__11[[#This Row],[13 - Ocorrências/Ambientes Atingidos]]),0)</f>
        <v>0</v>
      </c>
      <c r="BW543" s="83" t="str">
        <f t="shared" si="260"/>
        <v/>
      </c>
      <c r="BX543" s="82">
        <f>IFERROR(FIND("UC estadual/municipal",consulta_completa__11[[#This Row],[13 - Ocorrências/Ambientes Atingidos]]),0)</f>
        <v>0</v>
      </c>
      <c r="BY543" s="83" t="str">
        <f t="shared" si="261"/>
        <v/>
      </c>
      <c r="BZ543" s="82">
        <f>IFERROR(FIND("Outro(s)",consulta_completa__11[[#This Row],[13 - Ocorrências/Ambientes Atingidos]]),0)</f>
        <v>0</v>
      </c>
      <c r="CA543" s="83" t="str">
        <f t="shared" si="262"/>
        <v/>
      </c>
      <c r="CB543" s="82">
        <f>IFERROR(FIND("Sem dano",consulta_completa__11[[#This Row],[13 - Ocorrências/Ambientes Atingidos]]),0)</f>
        <v>0</v>
      </c>
      <c r="CC543" s="83" t="str">
        <f t="shared" si="263"/>
        <v/>
      </c>
      <c r="CD543" s="82" t="str">
        <f>IF(consulta_completa__11[[#This Row],[13 - Ocorrências/Ambientes Atingidos]]="","X","")</f>
        <v/>
      </c>
      <c r="CE543" s="84">
        <f>IFERROR(FIND("IBAMA",consulta_completa__11[[#This Row],[14 - Inst. Atuando no Local]]),0)</f>
        <v>0</v>
      </c>
      <c r="CF543" s="84" t="str">
        <f t="shared" si="264"/>
        <v/>
      </c>
      <c r="CG543" s="84">
        <f>IFERROR(FIND("OEMA",consulta_completa__11[[#This Row],[14 - Inst. Atuando no Local]]),0)</f>
        <v>0</v>
      </c>
      <c r="CH543" s="84" t="str">
        <f t="shared" si="265"/>
        <v/>
      </c>
      <c r="CI543" s="84">
        <f>IFERROR(FIND("DEFESA CIVIL",consulta_completa__11[[#This Row],[14 - Inst. Atuando no Local]]),0)</f>
        <v>0</v>
      </c>
      <c r="CJ543" s="84" t="str">
        <f t="shared" si="266"/>
        <v/>
      </c>
      <c r="CK543" s="84">
        <f>IFERROR(FIND("CORPO DE BOMBEIROS",consulta_completa__11[[#This Row],[14 - Inst. Atuando no Local]]),0)</f>
        <v>0</v>
      </c>
      <c r="CL543" s="84" t="str">
        <f t="shared" si="267"/>
        <v/>
      </c>
      <c r="CM543" s="84">
        <f>IFERROR(FIND("POLÍCIA RODOVIÁRIA",consulta_completa__11[[#This Row],[14 - Inst. Atuando no Local]]),0)</f>
        <v>0</v>
      </c>
      <c r="CN543" s="84" t="str">
        <f t="shared" si="268"/>
        <v/>
      </c>
      <c r="CO543" s="84">
        <f>IFERROR(FIND("POLÍCIA MILITAR",consulta_completa__11[[#This Row],[14 - Inst. Atuando no Local]]),0)</f>
        <v>0</v>
      </c>
      <c r="CP543" s="84" t="str">
        <f t="shared" si="269"/>
        <v/>
      </c>
      <c r="CQ543" s="84">
        <f>IFERROR(FIND("POLÍCIA CIVIL",consulta_completa__11[[#This Row],[14 - Inst. Atuando no Local]]),0)</f>
        <v>0</v>
      </c>
      <c r="CR543" s="84" t="str">
        <f t="shared" si="270"/>
        <v/>
      </c>
      <c r="CS543" s="84">
        <f>IFERROR(FIND("MARINHA DO BRASIL",consulta_completa__11[[#This Row],[14 - Inst. Atuando no Local]]),0)</f>
        <v>0</v>
      </c>
      <c r="CT543" s="84" t="str">
        <f t="shared" si="271"/>
        <v/>
      </c>
      <c r="CU543" s="84">
        <f>IFERROR(FIND("EMPRESA ESPECIALIZADA EM ATENDIMENTO",consulta_completa__11[[#This Row],[14 - Inst. Atuando no Local]]),0)</f>
        <v>0</v>
      </c>
      <c r="CV543" s="84" t="str">
        <f t="shared" si="272"/>
        <v/>
      </c>
      <c r="CW543" s="84">
        <f>IFERROR(FIND("IBAMA",consulta_completa__11[[#This Row],[14 - Inst. Atuando no Local]]),0)</f>
        <v>0</v>
      </c>
      <c r="CX543" s="84" t="str">
        <f t="shared" si="273"/>
        <v/>
      </c>
      <c r="CY543" s="84" t="str">
        <f>IF(consulta_completa__11[[#This Row],[14 - Inst. Atuando no Local]]="","X","")</f>
        <v/>
      </c>
      <c r="CZ543" s="84">
        <f>IFERROR(FIND("OUTRA (S)",consulta_completa__11[[#This Row],[14 - Inst. Atuando no Local]]),0)</f>
        <v>0</v>
      </c>
      <c r="DA543" s="84" t="str">
        <f t="shared" si="274"/>
        <v/>
      </c>
      <c r="DB543" s="35" t="str">
        <f t="shared" si="275"/>
        <v>Sim</v>
      </c>
      <c r="DC543" s="35" t="str">
        <f t="shared" si="276"/>
        <v>Não</v>
      </c>
      <c r="DD543" s="35" t="str">
        <f t="shared" si="277"/>
        <v>Sim</v>
      </c>
      <c r="DE543" s="87" t="str">
        <f t="shared" si="279"/>
        <v>Federal</v>
      </c>
    </row>
    <row r="544" spans="1:109">
      <c r="A544" s="14">
        <v>202572939646</v>
      </c>
      <c r="B544" s="1">
        <v>45865</v>
      </c>
      <c r="C544" t="s">
        <v>109</v>
      </c>
      <c r="D544" t="s">
        <v>110</v>
      </c>
      <c r="E544" t="s">
        <v>139</v>
      </c>
      <c r="F544" t="s">
        <v>112</v>
      </c>
      <c r="G544" t="s">
        <v>311</v>
      </c>
      <c r="H544" t="s">
        <v>4854</v>
      </c>
      <c r="I544" t="s">
        <v>117</v>
      </c>
      <c r="J544" t="s">
        <v>252</v>
      </c>
      <c r="K544" t="s">
        <v>4855</v>
      </c>
      <c r="L544" t="s">
        <v>117</v>
      </c>
      <c r="M544" t="s">
        <v>118</v>
      </c>
      <c r="N544" t="s">
        <v>119</v>
      </c>
      <c r="O544" t="s">
        <v>120</v>
      </c>
      <c r="P544" t="s">
        <v>272</v>
      </c>
      <c r="Q544" t="s">
        <v>143</v>
      </c>
      <c r="R544" t="s">
        <v>123</v>
      </c>
      <c r="S544" t="s">
        <v>1780</v>
      </c>
      <c r="T544" t="s">
        <v>4856</v>
      </c>
      <c r="U544" t="s">
        <v>4857</v>
      </c>
      <c r="V544" t="s">
        <v>4858</v>
      </c>
      <c r="X544" t="b">
        <v>1</v>
      </c>
      <c r="Z544" t="s">
        <v>409</v>
      </c>
      <c r="AA544" t="s">
        <v>113</v>
      </c>
      <c r="AB544" t="s">
        <v>206</v>
      </c>
      <c r="AC544" t="s">
        <v>1785</v>
      </c>
      <c r="AD544">
        <v>1</v>
      </c>
      <c r="AE544" t="s">
        <v>206</v>
      </c>
      <c r="AF544" t="s">
        <v>113</v>
      </c>
      <c r="AG544" t="s">
        <v>113</v>
      </c>
      <c r="AH544" t="s">
        <v>131</v>
      </c>
      <c r="AI544" t="s">
        <v>132</v>
      </c>
      <c r="AJ544" t="s">
        <v>131</v>
      </c>
      <c r="AK544" t="s">
        <v>4859</v>
      </c>
      <c r="AL544" t="s">
        <v>4860</v>
      </c>
      <c r="AM544" t="s">
        <v>1788</v>
      </c>
      <c r="AN544" t="s">
        <v>113</v>
      </c>
      <c r="AO544" t="s">
        <v>113</v>
      </c>
      <c r="AQ544" t="s">
        <v>1789</v>
      </c>
      <c r="AR544" t="s">
        <v>113</v>
      </c>
      <c r="AS544" t="s">
        <v>113</v>
      </c>
      <c r="AT544" t="s">
        <v>4861</v>
      </c>
      <c r="AU544" t="s">
        <v>113</v>
      </c>
      <c r="AW544" t="s">
        <v>159</v>
      </c>
      <c r="AX544" s="82">
        <f>IFERROR(FIND("Óbitos/feridos",consulta_completa__11[[#This Row],[13 - Ocorrências/Ambientes Atingidos]]),0)</f>
        <v>0</v>
      </c>
      <c r="AY544" s="83" t="str">
        <f t="shared" si="249"/>
        <v/>
      </c>
      <c r="AZ544" s="82">
        <f>IFERROR(FIND("População afetada/evacuada",consulta_completa__11[[#This Row],[13 - Ocorrências/Ambientes Atingidos]]),0)</f>
        <v>0</v>
      </c>
      <c r="BA544" s="82" t="str">
        <f t="shared" si="250"/>
        <v/>
      </c>
      <c r="BB544" s="82">
        <f>IFERROR(FIND("Suspensão de abastecimento de água",consulta_completa__11[[#This Row],[13 - Ocorrências/Ambientes Atingidos]]),0)</f>
        <v>0</v>
      </c>
      <c r="BC544" s="83" t="str">
        <f t="shared" si="278"/>
        <v/>
      </c>
      <c r="BD544" s="82">
        <f>IFERROR(FIND("Rio/córrego",consulta_completa__11[[#This Row],[13 - Ocorrências/Ambientes Atingidos]]),0)</f>
        <v>0</v>
      </c>
      <c r="BE544" s="83" t="str">
        <f t="shared" si="251"/>
        <v/>
      </c>
      <c r="BF544" s="82">
        <f>IFERROR(FIND("Lago",consulta_completa__11[[#This Row],[13 - Ocorrências/Ambientes Atingidos]]),0)</f>
        <v>0</v>
      </c>
      <c r="BG544" s="83" t="str">
        <f t="shared" si="252"/>
        <v/>
      </c>
      <c r="BH544" s="82">
        <f>IFERROR(FIND("Mar",consulta_completa__11[[#This Row],[13 - Ocorrências/Ambientes Atingidos]]),0)</f>
        <v>1</v>
      </c>
      <c r="BI544" s="83" t="str">
        <f t="shared" si="253"/>
        <v>X</v>
      </c>
      <c r="BJ544" s="82">
        <f>IFERROR(FIND("Praia",consulta_completa__11[[#This Row],[13 - Ocorrências/Ambientes Atingidos]]),0)</f>
        <v>0</v>
      </c>
      <c r="BK544" s="83" t="str">
        <f t="shared" si="254"/>
        <v/>
      </c>
      <c r="BL544" s="82">
        <f>IFERROR(FIND("Solo",consulta_completa__11[[#This Row],[13 - Ocorrências/Ambientes Atingidos]]),0)</f>
        <v>0</v>
      </c>
      <c r="BM544" s="83" t="str">
        <f t="shared" si="255"/>
        <v/>
      </c>
      <c r="BN544" s="82">
        <f>IFERROR(FIND("Águas subterrâneas",consulta_completa__11[[#This Row],[13 - Ocorrências/Ambientes Atingidos]]),0)</f>
        <v>0</v>
      </c>
      <c r="BO544" s="83" t="str">
        <f t="shared" si="256"/>
        <v/>
      </c>
      <c r="BP544" s="82">
        <f>IFERROR(FIND("Atmosfera",consulta_completa__11[[#This Row],[13 - Ocorrências/Ambientes Atingidos]]),0)</f>
        <v>0</v>
      </c>
      <c r="BQ544" s="83" t="str">
        <f t="shared" si="257"/>
        <v/>
      </c>
      <c r="BR544" s="82">
        <f>IFERROR(FIND("Flora",consulta_completa__11[[#This Row],[13 - Ocorrências/Ambientes Atingidos]]),0)</f>
        <v>0</v>
      </c>
      <c r="BS544" s="83" t="str">
        <f t="shared" si="258"/>
        <v/>
      </c>
      <c r="BT544" s="82">
        <f>IFERROR(FIND("Fauna",consulta_completa__11[[#This Row],[13 - Ocorrências/Ambientes Atingidos]]),0)</f>
        <v>0</v>
      </c>
      <c r="BU544" s="83" t="str">
        <f t="shared" si="259"/>
        <v/>
      </c>
      <c r="BV544" s="82">
        <f>IFERROR(FIND("UC federal",consulta_completa__11[[#This Row],[13 - Ocorrências/Ambientes Atingidos]]),0)</f>
        <v>0</v>
      </c>
      <c r="BW544" s="83" t="str">
        <f t="shared" si="260"/>
        <v/>
      </c>
      <c r="BX544" s="82">
        <f>IFERROR(FIND("UC estadual/municipal",consulta_completa__11[[#This Row],[13 - Ocorrências/Ambientes Atingidos]]),0)</f>
        <v>0</v>
      </c>
      <c r="BY544" s="83" t="str">
        <f t="shared" si="261"/>
        <v/>
      </c>
      <c r="BZ544" s="82">
        <f>IFERROR(FIND("Outro(s)",consulta_completa__11[[#This Row],[13 - Ocorrências/Ambientes Atingidos]]),0)</f>
        <v>0</v>
      </c>
      <c r="CA544" s="83" t="str">
        <f t="shared" si="262"/>
        <v/>
      </c>
      <c r="CB544" s="82">
        <f>IFERROR(FIND("Sem dano",consulta_completa__11[[#This Row],[13 - Ocorrências/Ambientes Atingidos]]),0)</f>
        <v>0</v>
      </c>
      <c r="CC544" s="83" t="str">
        <f t="shared" si="263"/>
        <v/>
      </c>
      <c r="CD544" s="82" t="str">
        <f>IF(consulta_completa__11[[#This Row],[13 - Ocorrências/Ambientes Atingidos]]="","X","")</f>
        <v/>
      </c>
      <c r="CE544" s="84">
        <f>IFERROR(FIND("IBAMA",consulta_completa__11[[#This Row],[14 - Inst. Atuando no Local]]),0)</f>
        <v>0</v>
      </c>
      <c r="CF544" s="84" t="str">
        <f t="shared" si="264"/>
        <v/>
      </c>
      <c r="CG544" s="84">
        <f>IFERROR(FIND("OEMA",consulta_completa__11[[#This Row],[14 - Inst. Atuando no Local]]),0)</f>
        <v>0</v>
      </c>
      <c r="CH544" s="84" t="str">
        <f t="shared" si="265"/>
        <v/>
      </c>
      <c r="CI544" s="84">
        <f>IFERROR(FIND("DEFESA CIVIL",consulta_completa__11[[#This Row],[14 - Inst. Atuando no Local]]),0)</f>
        <v>0</v>
      </c>
      <c r="CJ544" s="84" t="str">
        <f t="shared" si="266"/>
        <v/>
      </c>
      <c r="CK544" s="84">
        <f>IFERROR(FIND("CORPO DE BOMBEIROS",consulta_completa__11[[#This Row],[14 - Inst. Atuando no Local]]),0)</f>
        <v>0</v>
      </c>
      <c r="CL544" s="84" t="str">
        <f t="shared" si="267"/>
        <v/>
      </c>
      <c r="CM544" s="84">
        <f>IFERROR(FIND("POLÍCIA RODOVIÁRIA",consulta_completa__11[[#This Row],[14 - Inst. Atuando no Local]]),0)</f>
        <v>0</v>
      </c>
      <c r="CN544" s="84" t="str">
        <f t="shared" si="268"/>
        <v/>
      </c>
      <c r="CO544" s="84">
        <f>IFERROR(FIND("POLÍCIA MILITAR",consulta_completa__11[[#This Row],[14 - Inst. Atuando no Local]]),0)</f>
        <v>0</v>
      </c>
      <c r="CP544" s="84" t="str">
        <f t="shared" si="269"/>
        <v/>
      </c>
      <c r="CQ544" s="84">
        <f>IFERROR(FIND("POLÍCIA CIVIL",consulta_completa__11[[#This Row],[14 - Inst. Atuando no Local]]),0)</f>
        <v>0</v>
      </c>
      <c r="CR544" s="84" t="str">
        <f t="shared" si="270"/>
        <v/>
      </c>
      <c r="CS544" s="84">
        <f>IFERROR(FIND("MARINHA DO BRASIL",consulta_completa__11[[#This Row],[14 - Inst. Atuando no Local]]),0)</f>
        <v>0</v>
      </c>
      <c r="CT544" s="84" t="str">
        <f t="shared" si="271"/>
        <v/>
      </c>
      <c r="CU544" s="84">
        <f>IFERROR(FIND("EMPRESA ESPECIALIZADA EM ATENDIMENTO",consulta_completa__11[[#This Row],[14 - Inst. Atuando no Local]]),0)</f>
        <v>0</v>
      </c>
      <c r="CV544" s="84" t="str">
        <f t="shared" si="272"/>
        <v/>
      </c>
      <c r="CW544" s="84">
        <f>IFERROR(FIND("IBAMA",consulta_completa__11[[#This Row],[14 - Inst. Atuando no Local]]),0)</f>
        <v>0</v>
      </c>
      <c r="CX544" s="84" t="str">
        <f t="shared" si="273"/>
        <v/>
      </c>
      <c r="CY544" s="84" t="str">
        <f>IF(consulta_completa__11[[#This Row],[14 - Inst. Atuando no Local]]="","X","")</f>
        <v/>
      </c>
      <c r="CZ544" s="84">
        <f>IFERROR(FIND("OUTRA (S)",consulta_completa__11[[#This Row],[14 - Inst. Atuando no Local]]),0)</f>
        <v>0</v>
      </c>
      <c r="DA544" s="84" t="str">
        <f t="shared" si="274"/>
        <v/>
      </c>
      <c r="DB544" s="35" t="str">
        <f t="shared" si="275"/>
        <v>Sim</v>
      </c>
      <c r="DC544" s="35" t="str">
        <f t="shared" si="276"/>
        <v>Não</v>
      </c>
      <c r="DD544" s="35" t="str">
        <f t="shared" si="277"/>
        <v>Sim</v>
      </c>
      <c r="DE544" s="87" t="str">
        <f t="shared" si="279"/>
        <v>Federal</v>
      </c>
    </row>
    <row r="545" spans="1:109">
      <c r="A545" s="14">
        <v>202572950422</v>
      </c>
      <c r="B545" s="1">
        <v>45867</v>
      </c>
      <c r="C545" t="s">
        <v>4862</v>
      </c>
      <c r="D545" t="s">
        <v>161</v>
      </c>
      <c r="E545" t="s">
        <v>1470</v>
      </c>
      <c r="F545" t="s">
        <v>139</v>
      </c>
      <c r="G545" t="s">
        <v>4863</v>
      </c>
      <c r="H545" t="s">
        <v>113</v>
      </c>
      <c r="I545" t="s">
        <v>648</v>
      </c>
      <c r="J545" t="s">
        <v>113</v>
      </c>
      <c r="K545" t="s">
        <v>114</v>
      </c>
      <c r="L545" t="s">
        <v>114</v>
      </c>
      <c r="M545" t="s">
        <v>139</v>
      </c>
      <c r="N545" t="s">
        <v>119</v>
      </c>
      <c r="O545" t="s">
        <v>239</v>
      </c>
      <c r="P545" t="s">
        <v>355</v>
      </c>
      <c r="Q545" t="s">
        <v>143</v>
      </c>
      <c r="R545" t="s">
        <v>123</v>
      </c>
      <c r="S545" t="s">
        <v>113</v>
      </c>
      <c r="T545" t="s">
        <v>113</v>
      </c>
      <c r="U545" t="s">
        <v>4864</v>
      </c>
      <c r="V545" t="s">
        <v>4865</v>
      </c>
      <c r="Z545" t="s">
        <v>4866</v>
      </c>
      <c r="AA545" t="s">
        <v>1728</v>
      </c>
      <c r="AB545" t="s">
        <v>1474</v>
      </c>
      <c r="AC545" t="s">
        <v>1475</v>
      </c>
      <c r="AD545">
        <v>1</v>
      </c>
      <c r="AE545" t="s">
        <v>2448</v>
      </c>
      <c r="AF545" t="s">
        <v>2449</v>
      </c>
      <c r="AG545" t="s">
        <v>2450</v>
      </c>
      <c r="AH545" t="s">
        <v>131</v>
      </c>
      <c r="AI545" t="s">
        <v>131</v>
      </c>
      <c r="AJ545" t="s">
        <v>131</v>
      </c>
      <c r="AK545" t="s">
        <v>2451</v>
      </c>
      <c r="AL545" t="s">
        <v>4867</v>
      </c>
      <c r="AM545" t="s">
        <v>1480</v>
      </c>
      <c r="AN545" t="s">
        <v>113</v>
      </c>
      <c r="AO545" t="s">
        <v>113</v>
      </c>
      <c r="AQ545" t="s">
        <v>1481</v>
      </c>
      <c r="AR545" t="s">
        <v>113</v>
      </c>
      <c r="AS545" t="s">
        <v>113</v>
      </c>
      <c r="AT545" t="s">
        <v>4868</v>
      </c>
      <c r="AU545" t="s">
        <v>4869</v>
      </c>
      <c r="AW545" t="s">
        <v>637</v>
      </c>
      <c r="AX545" s="82">
        <f>IFERROR(FIND("Óbitos/feridos",consulta_completa__11[[#This Row],[13 - Ocorrências/Ambientes Atingidos]]),0)</f>
        <v>0</v>
      </c>
      <c r="AY545" s="83" t="str">
        <f t="shared" si="249"/>
        <v/>
      </c>
      <c r="AZ545" s="82">
        <f>IFERROR(FIND("População afetada/evacuada",consulta_completa__11[[#This Row],[13 - Ocorrências/Ambientes Atingidos]]),0)</f>
        <v>0</v>
      </c>
      <c r="BA545" s="82" t="str">
        <f t="shared" si="250"/>
        <v/>
      </c>
      <c r="BB545" s="82">
        <f>IFERROR(FIND("Suspensão de abastecimento de água",consulta_completa__11[[#This Row],[13 - Ocorrências/Ambientes Atingidos]]),0)</f>
        <v>0</v>
      </c>
      <c r="BC545" s="83" t="str">
        <f t="shared" si="278"/>
        <v/>
      </c>
      <c r="BD545" s="82">
        <f>IFERROR(FIND("Rio/córrego",consulta_completa__11[[#This Row],[13 - Ocorrências/Ambientes Atingidos]]),0)</f>
        <v>0</v>
      </c>
      <c r="BE545" s="83" t="str">
        <f t="shared" si="251"/>
        <v/>
      </c>
      <c r="BF545" s="82">
        <f>IFERROR(FIND("Lago",consulta_completa__11[[#This Row],[13 - Ocorrências/Ambientes Atingidos]]),0)</f>
        <v>0</v>
      </c>
      <c r="BG545" s="83" t="str">
        <f t="shared" si="252"/>
        <v/>
      </c>
      <c r="BH545" s="82">
        <f>IFERROR(FIND("Mar",consulta_completa__11[[#This Row],[13 - Ocorrências/Ambientes Atingidos]]),0)</f>
        <v>0</v>
      </c>
      <c r="BI545" s="83" t="str">
        <f t="shared" si="253"/>
        <v/>
      </c>
      <c r="BJ545" s="82">
        <f>IFERROR(FIND("Praia",consulta_completa__11[[#This Row],[13 - Ocorrências/Ambientes Atingidos]]),0)</f>
        <v>0</v>
      </c>
      <c r="BK545" s="83" t="str">
        <f t="shared" si="254"/>
        <v/>
      </c>
      <c r="BL545" s="82">
        <f>IFERROR(FIND("Solo",consulta_completa__11[[#This Row],[13 - Ocorrências/Ambientes Atingidos]]),0)</f>
        <v>0</v>
      </c>
      <c r="BM545" s="83" t="str">
        <f t="shared" si="255"/>
        <v/>
      </c>
      <c r="BN545" s="82">
        <f>IFERROR(FIND("Águas subterrâneas",consulta_completa__11[[#This Row],[13 - Ocorrências/Ambientes Atingidos]]),0)</f>
        <v>0</v>
      </c>
      <c r="BO545" s="83" t="str">
        <f t="shared" si="256"/>
        <v/>
      </c>
      <c r="BP545" s="82">
        <f>IFERROR(FIND("Atmosfera",consulta_completa__11[[#This Row],[13 - Ocorrências/Ambientes Atingidos]]),0)</f>
        <v>0</v>
      </c>
      <c r="BQ545" s="83" t="str">
        <f t="shared" si="257"/>
        <v/>
      </c>
      <c r="BR545" s="82">
        <f>IFERROR(FIND("Flora",consulta_completa__11[[#This Row],[13 - Ocorrências/Ambientes Atingidos]]),0)</f>
        <v>0</v>
      </c>
      <c r="BS545" s="83" t="str">
        <f t="shared" si="258"/>
        <v/>
      </c>
      <c r="BT545" s="82">
        <f>IFERROR(FIND("Fauna",consulta_completa__11[[#This Row],[13 - Ocorrências/Ambientes Atingidos]]),0)</f>
        <v>0</v>
      </c>
      <c r="BU545" s="83" t="str">
        <f t="shared" si="259"/>
        <v/>
      </c>
      <c r="BV545" s="82">
        <f>IFERROR(FIND("UC federal",consulta_completa__11[[#This Row],[13 - Ocorrências/Ambientes Atingidos]]),0)</f>
        <v>0</v>
      </c>
      <c r="BW545" s="83" t="str">
        <f t="shared" si="260"/>
        <v/>
      </c>
      <c r="BX545" s="82">
        <f>IFERROR(FIND("UC estadual/municipal",consulta_completa__11[[#This Row],[13 - Ocorrências/Ambientes Atingidos]]),0)</f>
        <v>0</v>
      </c>
      <c r="BY545" s="83" t="str">
        <f t="shared" si="261"/>
        <v/>
      </c>
      <c r="BZ545" s="82">
        <f>IFERROR(FIND("Outro(s)",consulta_completa__11[[#This Row],[13 - Ocorrências/Ambientes Atingidos]]),0)</f>
        <v>1</v>
      </c>
      <c r="CA545" s="83" t="str">
        <f t="shared" si="262"/>
        <v>X</v>
      </c>
      <c r="CB545" s="82">
        <f>IFERROR(FIND("Sem dano",consulta_completa__11[[#This Row],[13 - Ocorrências/Ambientes Atingidos]]),0)</f>
        <v>0</v>
      </c>
      <c r="CC545" s="83" t="str">
        <f t="shared" si="263"/>
        <v/>
      </c>
      <c r="CD545" s="82" t="str">
        <f>IF(consulta_completa__11[[#This Row],[13 - Ocorrências/Ambientes Atingidos]]="","X","")</f>
        <v/>
      </c>
      <c r="CE545" s="84">
        <f>IFERROR(FIND("IBAMA",consulta_completa__11[[#This Row],[14 - Inst. Atuando no Local]]),0)</f>
        <v>0</v>
      </c>
      <c r="CF545" s="84" t="str">
        <f t="shared" si="264"/>
        <v/>
      </c>
      <c r="CG545" s="84">
        <f>IFERROR(FIND("OEMA",consulta_completa__11[[#This Row],[14 - Inst. Atuando no Local]]),0)</f>
        <v>0</v>
      </c>
      <c r="CH545" s="84" t="str">
        <f t="shared" si="265"/>
        <v/>
      </c>
      <c r="CI545" s="84">
        <f>IFERROR(FIND("DEFESA CIVIL",consulta_completa__11[[#This Row],[14 - Inst. Atuando no Local]]),0)</f>
        <v>0</v>
      </c>
      <c r="CJ545" s="84" t="str">
        <f t="shared" si="266"/>
        <v/>
      </c>
      <c r="CK545" s="84">
        <f>IFERROR(FIND("CORPO DE BOMBEIROS",consulta_completa__11[[#This Row],[14 - Inst. Atuando no Local]]),0)</f>
        <v>0</v>
      </c>
      <c r="CL545" s="84" t="str">
        <f t="shared" si="267"/>
        <v/>
      </c>
      <c r="CM545" s="84">
        <f>IFERROR(FIND("POLÍCIA RODOVIÁRIA",consulta_completa__11[[#This Row],[14 - Inst. Atuando no Local]]),0)</f>
        <v>0</v>
      </c>
      <c r="CN545" s="84" t="str">
        <f t="shared" si="268"/>
        <v/>
      </c>
      <c r="CO545" s="84">
        <f>IFERROR(FIND("POLÍCIA MILITAR",consulta_completa__11[[#This Row],[14 - Inst. Atuando no Local]]),0)</f>
        <v>0</v>
      </c>
      <c r="CP545" s="84" t="str">
        <f t="shared" si="269"/>
        <v/>
      </c>
      <c r="CQ545" s="84">
        <f>IFERROR(FIND("POLÍCIA CIVIL",consulta_completa__11[[#This Row],[14 - Inst. Atuando no Local]]),0)</f>
        <v>0</v>
      </c>
      <c r="CR545" s="84" t="str">
        <f t="shared" si="270"/>
        <v/>
      </c>
      <c r="CS545" s="84">
        <f>IFERROR(FIND("MARINHA DO BRASIL",consulta_completa__11[[#This Row],[14 - Inst. Atuando no Local]]),0)</f>
        <v>0</v>
      </c>
      <c r="CT545" s="84" t="str">
        <f t="shared" si="271"/>
        <v/>
      </c>
      <c r="CU545" s="84">
        <f>IFERROR(FIND("EMPRESA ESPECIALIZADA EM ATENDIMENTO",consulta_completa__11[[#This Row],[14 - Inst. Atuando no Local]]),0)</f>
        <v>0</v>
      </c>
      <c r="CV545" s="84" t="str">
        <f t="shared" si="272"/>
        <v/>
      </c>
      <c r="CW545" s="84">
        <f>IFERROR(FIND("IBAMA",consulta_completa__11[[#This Row],[14 - Inst. Atuando no Local]]),0)</f>
        <v>0</v>
      </c>
      <c r="CX545" s="84" t="str">
        <f t="shared" si="273"/>
        <v/>
      </c>
      <c r="CY545" s="84" t="str">
        <f>IF(consulta_completa__11[[#This Row],[14 - Inst. Atuando no Local]]="","X","")</f>
        <v/>
      </c>
      <c r="CZ545" s="84">
        <f>IFERROR(FIND("OUTRA (S)",consulta_completa__11[[#This Row],[14 - Inst. Atuando no Local]]),0)</f>
        <v>0</v>
      </c>
      <c r="DA545" s="84" t="str">
        <f t="shared" si="274"/>
        <v/>
      </c>
      <c r="DB545" s="35" t="str">
        <f t="shared" si="275"/>
        <v>Sim</v>
      </c>
      <c r="DC545" s="35" t="str">
        <f t="shared" si="276"/>
        <v>Não</v>
      </c>
      <c r="DD545" s="35" t="str">
        <f t="shared" si="277"/>
        <v>Sim</v>
      </c>
      <c r="DE545" s="87" t="str">
        <f t="shared" si="279"/>
        <v>Federal</v>
      </c>
    </row>
    <row r="546" spans="1:109">
      <c r="A546" s="14">
        <v>202572954052</v>
      </c>
      <c r="B546" s="1">
        <v>45867</v>
      </c>
      <c r="C546" t="s">
        <v>1366</v>
      </c>
      <c r="D546" t="s">
        <v>254</v>
      </c>
      <c r="E546" t="s">
        <v>181</v>
      </c>
      <c r="F546" t="s">
        <v>112</v>
      </c>
      <c r="G546" t="s">
        <v>311</v>
      </c>
      <c r="H546" t="s">
        <v>2556</v>
      </c>
      <c r="I546" t="s">
        <v>648</v>
      </c>
      <c r="J546" t="s">
        <v>113</v>
      </c>
      <c r="K546" t="s">
        <v>114</v>
      </c>
      <c r="L546" t="s">
        <v>114</v>
      </c>
      <c r="M546" t="s">
        <v>140</v>
      </c>
      <c r="N546" t="s">
        <v>119</v>
      </c>
      <c r="O546" t="s">
        <v>120</v>
      </c>
      <c r="P546" t="s">
        <v>355</v>
      </c>
      <c r="Q546" t="s">
        <v>143</v>
      </c>
      <c r="R546" t="s">
        <v>123</v>
      </c>
      <c r="S546" t="s">
        <v>113</v>
      </c>
      <c r="T546" t="s">
        <v>1421</v>
      </c>
      <c r="U546" t="s">
        <v>4870</v>
      </c>
      <c r="V546" t="s">
        <v>4871</v>
      </c>
      <c r="Z546" t="s">
        <v>4872</v>
      </c>
      <c r="AA546" t="s">
        <v>4873</v>
      </c>
      <c r="AB546" t="s">
        <v>1426</v>
      </c>
      <c r="AC546" t="s">
        <v>1372</v>
      </c>
      <c r="AD546">
        <v>1</v>
      </c>
      <c r="AE546" t="s">
        <v>1373</v>
      </c>
      <c r="AF546" t="s">
        <v>1427</v>
      </c>
      <c r="AG546" t="s">
        <v>1428</v>
      </c>
      <c r="AH546" t="s">
        <v>131</v>
      </c>
      <c r="AI546" t="s">
        <v>132</v>
      </c>
      <c r="AJ546" t="s">
        <v>131</v>
      </c>
      <c r="AK546" t="s">
        <v>4874</v>
      </c>
      <c r="AL546" t="s">
        <v>3578</v>
      </c>
      <c r="AM546" t="s">
        <v>1377</v>
      </c>
      <c r="AN546" t="s">
        <v>1431</v>
      </c>
      <c r="AO546" t="s">
        <v>1432</v>
      </c>
      <c r="AP546">
        <v>7734544744</v>
      </c>
      <c r="AQ546" t="s">
        <v>1379</v>
      </c>
      <c r="AR546" t="s">
        <v>113</v>
      </c>
      <c r="AS546" t="s">
        <v>113</v>
      </c>
      <c r="AT546" t="s">
        <v>113</v>
      </c>
      <c r="AU546" t="s">
        <v>113</v>
      </c>
      <c r="AW546" t="s">
        <v>113</v>
      </c>
      <c r="AX546" s="82">
        <f>IFERROR(FIND("Óbitos/feridos",consulta_completa__11[[#This Row],[13 - Ocorrências/Ambientes Atingidos]]),0)</f>
        <v>0</v>
      </c>
      <c r="AY546" s="83" t="str">
        <f t="shared" si="249"/>
        <v/>
      </c>
      <c r="AZ546" s="82">
        <f>IFERROR(FIND("População afetada/evacuada",consulta_completa__11[[#This Row],[13 - Ocorrências/Ambientes Atingidos]]),0)</f>
        <v>0</v>
      </c>
      <c r="BA546" s="82" t="str">
        <f t="shared" si="250"/>
        <v/>
      </c>
      <c r="BB546" s="82">
        <f>IFERROR(FIND("Suspensão de abastecimento de água",consulta_completa__11[[#This Row],[13 - Ocorrências/Ambientes Atingidos]]),0)</f>
        <v>0</v>
      </c>
      <c r="BC546" s="83" t="str">
        <f t="shared" si="278"/>
        <v/>
      </c>
      <c r="BD546" s="82">
        <f>IFERROR(FIND("Rio/córrego",consulta_completa__11[[#This Row],[13 - Ocorrências/Ambientes Atingidos]]),0)</f>
        <v>0</v>
      </c>
      <c r="BE546" s="83" t="str">
        <f t="shared" si="251"/>
        <v/>
      </c>
      <c r="BF546" s="82">
        <f>IFERROR(FIND("Lago",consulta_completa__11[[#This Row],[13 - Ocorrências/Ambientes Atingidos]]),0)</f>
        <v>0</v>
      </c>
      <c r="BG546" s="83" t="str">
        <f t="shared" si="252"/>
        <v/>
      </c>
      <c r="BH546" s="82">
        <f>IFERROR(FIND("Mar",consulta_completa__11[[#This Row],[13 - Ocorrências/Ambientes Atingidos]]),0)</f>
        <v>0</v>
      </c>
      <c r="BI546" s="83" t="str">
        <f t="shared" si="253"/>
        <v/>
      </c>
      <c r="BJ546" s="82">
        <f>IFERROR(FIND("Praia",consulta_completa__11[[#This Row],[13 - Ocorrências/Ambientes Atingidos]]),0)</f>
        <v>0</v>
      </c>
      <c r="BK546" s="83" t="str">
        <f t="shared" si="254"/>
        <v/>
      </c>
      <c r="BL546" s="82">
        <f>IFERROR(FIND("Solo",consulta_completa__11[[#This Row],[13 - Ocorrências/Ambientes Atingidos]]),0)</f>
        <v>1</v>
      </c>
      <c r="BM546" s="83" t="str">
        <f t="shared" si="255"/>
        <v>X</v>
      </c>
      <c r="BN546" s="82">
        <f>IFERROR(FIND("Águas subterrâneas",consulta_completa__11[[#This Row],[13 - Ocorrências/Ambientes Atingidos]]),0)</f>
        <v>0</v>
      </c>
      <c r="BO546" s="83" t="str">
        <f t="shared" si="256"/>
        <v/>
      </c>
      <c r="BP546" s="82">
        <f>IFERROR(FIND("Atmosfera",consulta_completa__11[[#This Row],[13 - Ocorrências/Ambientes Atingidos]]),0)</f>
        <v>0</v>
      </c>
      <c r="BQ546" s="83" t="str">
        <f t="shared" si="257"/>
        <v/>
      </c>
      <c r="BR546" s="82">
        <f>IFERROR(FIND("Flora",consulta_completa__11[[#This Row],[13 - Ocorrências/Ambientes Atingidos]]),0)</f>
        <v>0</v>
      </c>
      <c r="BS546" s="83" t="str">
        <f t="shared" si="258"/>
        <v/>
      </c>
      <c r="BT546" s="82">
        <f>IFERROR(FIND("Fauna",consulta_completa__11[[#This Row],[13 - Ocorrências/Ambientes Atingidos]]),0)</f>
        <v>0</v>
      </c>
      <c r="BU546" s="83" t="str">
        <f t="shared" si="259"/>
        <v/>
      </c>
      <c r="BV546" s="82">
        <f>IFERROR(FIND("UC federal",consulta_completa__11[[#This Row],[13 - Ocorrências/Ambientes Atingidos]]),0)</f>
        <v>0</v>
      </c>
      <c r="BW546" s="83" t="str">
        <f t="shared" si="260"/>
        <v/>
      </c>
      <c r="BX546" s="82">
        <f>IFERROR(FIND("UC estadual/municipal",consulta_completa__11[[#This Row],[13 - Ocorrências/Ambientes Atingidos]]),0)</f>
        <v>0</v>
      </c>
      <c r="BY546" s="83" t="str">
        <f t="shared" si="261"/>
        <v/>
      </c>
      <c r="BZ546" s="82">
        <f>IFERROR(FIND("Outro(s)",consulta_completa__11[[#This Row],[13 - Ocorrências/Ambientes Atingidos]]),0)</f>
        <v>0</v>
      </c>
      <c r="CA546" s="83" t="str">
        <f t="shared" si="262"/>
        <v/>
      </c>
      <c r="CB546" s="82">
        <f>IFERROR(FIND("Sem dano",consulta_completa__11[[#This Row],[13 - Ocorrências/Ambientes Atingidos]]),0)</f>
        <v>0</v>
      </c>
      <c r="CC546" s="83" t="str">
        <f t="shared" si="263"/>
        <v/>
      </c>
      <c r="CD546" s="82" t="str">
        <f>IF(consulta_completa__11[[#This Row],[13 - Ocorrências/Ambientes Atingidos]]="","X","")</f>
        <v/>
      </c>
      <c r="CE546" s="84">
        <f>IFERROR(FIND("IBAMA",consulta_completa__11[[#This Row],[14 - Inst. Atuando no Local]]),0)</f>
        <v>0</v>
      </c>
      <c r="CF546" s="84" t="str">
        <f t="shared" si="264"/>
        <v/>
      </c>
      <c r="CG546" s="84">
        <f>IFERROR(FIND("OEMA",consulta_completa__11[[#This Row],[14 - Inst. Atuando no Local]]),0)</f>
        <v>0</v>
      </c>
      <c r="CH546" s="84" t="str">
        <f t="shared" si="265"/>
        <v/>
      </c>
      <c r="CI546" s="84">
        <f>IFERROR(FIND("DEFESA CIVIL",consulta_completa__11[[#This Row],[14 - Inst. Atuando no Local]]),0)</f>
        <v>0</v>
      </c>
      <c r="CJ546" s="84" t="str">
        <f t="shared" si="266"/>
        <v/>
      </c>
      <c r="CK546" s="84">
        <f>IFERROR(FIND("CORPO DE BOMBEIROS",consulta_completa__11[[#This Row],[14 - Inst. Atuando no Local]]),0)</f>
        <v>0</v>
      </c>
      <c r="CL546" s="84" t="str">
        <f t="shared" si="267"/>
        <v/>
      </c>
      <c r="CM546" s="84">
        <f>IFERROR(FIND("POLÍCIA RODOVIÁRIA",consulta_completa__11[[#This Row],[14 - Inst. Atuando no Local]]),0)</f>
        <v>0</v>
      </c>
      <c r="CN546" s="84" t="str">
        <f t="shared" si="268"/>
        <v/>
      </c>
      <c r="CO546" s="84">
        <f>IFERROR(FIND("POLÍCIA MILITAR",consulta_completa__11[[#This Row],[14 - Inst. Atuando no Local]]),0)</f>
        <v>0</v>
      </c>
      <c r="CP546" s="84" t="str">
        <f t="shared" si="269"/>
        <v/>
      </c>
      <c r="CQ546" s="84">
        <f>IFERROR(FIND("POLÍCIA CIVIL",consulta_completa__11[[#This Row],[14 - Inst. Atuando no Local]]),0)</f>
        <v>0</v>
      </c>
      <c r="CR546" s="84" t="str">
        <f t="shared" si="270"/>
        <v/>
      </c>
      <c r="CS546" s="84">
        <f>IFERROR(FIND("MARINHA DO BRASIL",consulta_completa__11[[#This Row],[14 - Inst. Atuando no Local]]),0)</f>
        <v>0</v>
      </c>
      <c r="CT546" s="84" t="str">
        <f t="shared" si="271"/>
        <v/>
      </c>
      <c r="CU546" s="84">
        <f>IFERROR(FIND("EMPRESA ESPECIALIZADA EM ATENDIMENTO",consulta_completa__11[[#This Row],[14 - Inst. Atuando no Local]]),0)</f>
        <v>0</v>
      </c>
      <c r="CV546" s="84" t="str">
        <f t="shared" si="272"/>
        <v/>
      </c>
      <c r="CW546" s="84">
        <f>IFERROR(FIND("IBAMA",consulta_completa__11[[#This Row],[14 - Inst. Atuando no Local]]),0)</f>
        <v>0</v>
      </c>
      <c r="CX546" s="84" t="str">
        <f t="shared" si="273"/>
        <v/>
      </c>
      <c r="CY546" s="84" t="str">
        <f>IF(consulta_completa__11[[#This Row],[14 - Inst. Atuando no Local]]="","X","")</f>
        <v/>
      </c>
      <c r="CZ546" s="84">
        <f>IFERROR(FIND("OUTRA (S)",consulta_completa__11[[#This Row],[14 - Inst. Atuando no Local]]),0)</f>
        <v>0</v>
      </c>
      <c r="DA546" s="84" t="str">
        <f t="shared" si="274"/>
        <v/>
      </c>
      <c r="DB546" s="35" t="str">
        <f t="shared" si="275"/>
        <v>Sim</v>
      </c>
      <c r="DC546" s="35" t="str">
        <f t="shared" si="276"/>
        <v>Não</v>
      </c>
      <c r="DD546" s="35" t="str">
        <f t="shared" si="277"/>
        <v>Sim</v>
      </c>
      <c r="DE546" s="87" t="str">
        <f t="shared" si="279"/>
        <v>Federal</v>
      </c>
    </row>
    <row r="547" spans="1:109">
      <c r="A547" s="14">
        <v>202573054025</v>
      </c>
      <c r="B547" s="1">
        <v>45867</v>
      </c>
      <c r="C547" t="s">
        <v>2590</v>
      </c>
      <c r="D547" t="s">
        <v>161</v>
      </c>
      <c r="E547" t="s">
        <v>162</v>
      </c>
      <c r="F547" t="s">
        <v>163</v>
      </c>
      <c r="G547" t="s">
        <v>113</v>
      </c>
      <c r="H547" t="s">
        <v>114</v>
      </c>
      <c r="I547" t="s">
        <v>114</v>
      </c>
      <c r="J547" t="s">
        <v>3999</v>
      </c>
      <c r="K547" t="s">
        <v>113</v>
      </c>
      <c r="L547" t="s">
        <v>113</v>
      </c>
      <c r="M547" t="s">
        <v>140</v>
      </c>
      <c r="N547" t="s">
        <v>119</v>
      </c>
      <c r="O547" t="s">
        <v>113</v>
      </c>
      <c r="P547" t="s">
        <v>355</v>
      </c>
      <c r="Q547" t="s">
        <v>167</v>
      </c>
      <c r="R547" t="s">
        <v>123</v>
      </c>
      <c r="S547" t="s">
        <v>113</v>
      </c>
      <c r="T547" t="s">
        <v>113</v>
      </c>
      <c r="U547" t="s">
        <v>4875</v>
      </c>
      <c r="V547" t="s">
        <v>4876</v>
      </c>
      <c r="Z547" t="s">
        <v>4877</v>
      </c>
      <c r="AA547" t="s">
        <v>1626</v>
      </c>
      <c r="AB547" t="s">
        <v>172</v>
      </c>
      <c r="AC547" t="s">
        <v>173</v>
      </c>
      <c r="AD547">
        <v>1</v>
      </c>
      <c r="AE547" t="s">
        <v>371</v>
      </c>
      <c r="AF547" t="s">
        <v>113</v>
      </c>
      <c r="AG547" t="s">
        <v>113</v>
      </c>
      <c r="AH547" t="s">
        <v>131</v>
      </c>
      <c r="AI547" t="s">
        <v>132</v>
      </c>
      <c r="AJ547" t="s">
        <v>131</v>
      </c>
      <c r="AK547" t="s">
        <v>372</v>
      </c>
      <c r="AL547" t="s">
        <v>4878</v>
      </c>
      <c r="AM547" t="s">
        <v>2042</v>
      </c>
      <c r="AN547" t="s">
        <v>172</v>
      </c>
      <c r="AO547" t="s">
        <v>225</v>
      </c>
      <c r="AP547">
        <v>41988207121</v>
      </c>
      <c r="AQ547" t="s">
        <v>178</v>
      </c>
      <c r="AR547" t="s">
        <v>113</v>
      </c>
      <c r="AS547" t="s">
        <v>113</v>
      </c>
      <c r="AT547" t="s">
        <v>113</v>
      </c>
      <c r="AU547" t="s">
        <v>113</v>
      </c>
      <c r="AW547" t="s">
        <v>113</v>
      </c>
      <c r="AX547" s="82">
        <f>IFERROR(FIND("Óbitos/feridos",consulta_completa__11[[#This Row],[13 - Ocorrências/Ambientes Atingidos]]),0)</f>
        <v>0</v>
      </c>
      <c r="AY547" s="83" t="str">
        <f t="shared" si="249"/>
        <v/>
      </c>
      <c r="AZ547" s="82">
        <f>IFERROR(FIND("População afetada/evacuada",consulta_completa__11[[#This Row],[13 - Ocorrências/Ambientes Atingidos]]),0)</f>
        <v>0</v>
      </c>
      <c r="BA547" s="82" t="str">
        <f t="shared" si="250"/>
        <v/>
      </c>
      <c r="BB547" s="82">
        <f>IFERROR(FIND("Suspensão de abastecimento de água",consulta_completa__11[[#This Row],[13 - Ocorrências/Ambientes Atingidos]]),0)</f>
        <v>0</v>
      </c>
      <c r="BC547" s="83" t="str">
        <f t="shared" si="278"/>
        <v/>
      </c>
      <c r="BD547" s="82">
        <f>IFERROR(FIND("Rio/córrego",consulta_completa__11[[#This Row],[13 - Ocorrências/Ambientes Atingidos]]),0)</f>
        <v>0</v>
      </c>
      <c r="BE547" s="83" t="str">
        <f t="shared" si="251"/>
        <v/>
      </c>
      <c r="BF547" s="82">
        <f>IFERROR(FIND("Lago",consulta_completa__11[[#This Row],[13 - Ocorrências/Ambientes Atingidos]]),0)</f>
        <v>0</v>
      </c>
      <c r="BG547" s="83" t="str">
        <f t="shared" si="252"/>
        <v/>
      </c>
      <c r="BH547" s="82">
        <f>IFERROR(FIND("Mar",consulta_completa__11[[#This Row],[13 - Ocorrências/Ambientes Atingidos]]),0)</f>
        <v>0</v>
      </c>
      <c r="BI547" s="83" t="str">
        <f t="shared" si="253"/>
        <v/>
      </c>
      <c r="BJ547" s="82">
        <f>IFERROR(FIND("Praia",consulta_completa__11[[#This Row],[13 - Ocorrências/Ambientes Atingidos]]),0)</f>
        <v>0</v>
      </c>
      <c r="BK547" s="83" t="str">
        <f t="shared" si="254"/>
        <v/>
      </c>
      <c r="BL547" s="82">
        <f>IFERROR(FIND("Solo",consulta_completa__11[[#This Row],[13 - Ocorrências/Ambientes Atingidos]]),0)</f>
        <v>1</v>
      </c>
      <c r="BM547" s="83" t="str">
        <f t="shared" si="255"/>
        <v>X</v>
      </c>
      <c r="BN547" s="82">
        <f>IFERROR(FIND("Águas subterrâneas",consulta_completa__11[[#This Row],[13 - Ocorrências/Ambientes Atingidos]]),0)</f>
        <v>0</v>
      </c>
      <c r="BO547" s="83" t="str">
        <f t="shared" si="256"/>
        <v/>
      </c>
      <c r="BP547" s="82">
        <f>IFERROR(FIND("Atmosfera",consulta_completa__11[[#This Row],[13 - Ocorrências/Ambientes Atingidos]]),0)</f>
        <v>0</v>
      </c>
      <c r="BQ547" s="83" t="str">
        <f t="shared" si="257"/>
        <v/>
      </c>
      <c r="BR547" s="82">
        <f>IFERROR(FIND("Flora",consulta_completa__11[[#This Row],[13 - Ocorrências/Ambientes Atingidos]]),0)</f>
        <v>0</v>
      </c>
      <c r="BS547" s="83" t="str">
        <f t="shared" si="258"/>
        <v/>
      </c>
      <c r="BT547" s="82">
        <f>IFERROR(FIND("Fauna",consulta_completa__11[[#This Row],[13 - Ocorrências/Ambientes Atingidos]]),0)</f>
        <v>0</v>
      </c>
      <c r="BU547" s="83" t="str">
        <f t="shared" si="259"/>
        <v/>
      </c>
      <c r="BV547" s="82">
        <f>IFERROR(FIND("UC federal",consulta_completa__11[[#This Row],[13 - Ocorrências/Ambientes Atingidos]]),0)</f>
        <v>0</v>
      </c>
      <c r="BW547" s="83" t="str">
        <f t="shared" si="260"/>
        <v/>
      </c>
      <c r="BX547" s="82">
        <f>IFERROR(FIND("UC estadual/municipal",consulta_completa__11[[#This Row],[13 - Ocorrências/Ambientes Atingidos]]),0)</f>
        <v>0</v>
      </c>
      <c r="BY547" s="83" t="str">
        <f t="shared" si="261"/>
        <v/>
      </c>
      <c r="BZ547" s="82">
        <f>IFERROR(FIND("Outro(s)",consulta_completa__11[[#This Row],[13 - Ocorrências/Ambientes Atingidos]]),0)</f>
        <v>0</v>
      </c>
      <c r="CA547" s="83" t="str">
        <f t="shared" si="262"/>
        <v/>
      </c>
      <c r="CB547" s="82">
        <f>IFERROR(FIND("Sem dano",consulta_completa__11[[#This Row],[13 - Ocorrências/Ambientes Atingidos]]),0)</f>
        <v>0</v>
      </c>
      <c r="CC547" s="83" t="str">
        <f t="shared" si="263"/>
        <v/>
      </c>
      <c r="CD547" s="82" t="str">
        <f>IF(consulta_completa__11[[#This Row],[13 - Ocorrências/Ambientes Atingidos]]="","X","")</f>
        <v/>
      </c>
      <c r="CE547" s="84">
        <f>IFERROR(FIND("IBAMA",consulta_completa__11[[#This Row],[14 - Inst. Atuando no Local]]),0)</f>
        <v>0</v>
      </c>
      <c r="CF547" s="84" t="str">
        <f t="shared" si="264"/>
        <v/>
      </c>
      <c r="CG547" s="84">
        <f>IFERROR(FIND("OEMA",consulta_completa__11[[#This Row],[14 - Inst. Atuando no Local]]),0)</f>
        <v>0</v>
      </c>
      <c r="CH547" s="84" t="str">
        <f t="shared" si="265"/>
        <v/>
      </c>
      <c r="CI547" s="84">
        <f>IFERROR(FIND("DEFESA CIVIL",consulta_completa__11[[#This Row],[14 - Inst. Atuando no Local]]),0)</f>
        <v>0</v>
      </c>
      <c r="CJ547" s="84" t="str">
        <f t="shared" si="266"/>
        <v/>
      </c>
      <c r="CK547" s="84">
        <f>IFERROR(FIND("CORPO DE BOMBEIROS",consulta_completa__11[[#This Row],[14 - Inst. Atuando no Local]]),0)</f>
        <v>0</v>
      </c>
      <c r="CL547" s="84" t="str">
        <f t="shared" si="267"/>
        <v/>
      </c>
      <c r="CM547" s="84">
        <f>IFERROR(FIND("POLÍCIA RODOVIÁRIA",consulta_completa__11[[#This Row],[14 - Inst. Atuando no Local]]),0)</f>
        <v>0</v>
      </c>
      <c r="CN547" s="84" t="str">
        <f t="shared" si="268"/>
        <v/>
      </c>
      <c r="CO547" s="84">
        <f>IFERROR(FIND("POLÍCIA MILITAR",consulta_completa__11[[#This Row],[14 - Inst. Atuando no Local]]),0)</f>
        <v>0</v>
      </c>
      <c r="CP547" s="84" t="str">
        <f t="shared" si="269"/>
        <v/>
      </c>
      <c r="CQ547" s="84">
        <f>IFERROR(FIND("POLÍCIA CIVIL",consulta_completa__11[[#This Row],[14 - Inst. Atuando no Local]]),0)</f>
        <v>0</v>
      </c>
      <c r="CR547" s="84" t="str">
        <f t="shared" si="270"/>
        <v/>
      </c>
      <c r="CS547" s="84">
        <f>IFERROR(FIND("MARINHA DO BRASIL",consulta_completa__11[[#This Row],[14 - Inst. Atuando no Local]]),0)</f>
        <v>0</v>
      </c>
      <c r="CT547" s="84" t="str">
        <f t="shared" si="271"/>
        <v/>
      </c>
      <c r="CU547" s="84">
        <f>IFERROR(FIND("EMPRESA ESPECIALIZADA EM ATENDIMENTO",consulta_completa__11[[#This Row],[14 - Inst. Atuando no Local]]),0)</f>
        <v>0</v>
      </c>
      <c r="CV547" s="84" t="str">
        <f t="shared" si="272"/>
        <v/>
      </c>
      <c r="CW547" s="84">
        <f>IFERROR(FIND("IBAMA",consulta_completa__11[[#This Row],[14 - Inst. Atuando no Local]]),0)</f>
        <v>0</v>
      </c>
      <c r="CX547" s="84" t="str">
        <f t="shared" si="273"/>
        <v/>
      </c>
      <c r="CY547" s="84" t="str">
        <f>IF(consulta_completa__11[[#This Row],[14 - Inst. Atuando no Local]]="","X","")</f>
        <v/>
      </c>
      <c r="CZ547" s="84">
        <f>IFERROR(FIND("OUTRA (S)",consulta_completa__11[[#This Row],[14 - Inst. Atuando no Local]]),0)</f>
        <v>0</v>
      </c>
      <c r="DA547" s="84" t="str">
        <f t="shared" si="274"/>
        <v/>
      </c>
      <c r="DB547" s="35" t="str">
        <f t="shared" si="275"/>
        <v>Sim</v>
      </c>
      <c r="DC547" s="35" t="str">
        <f t="shared" si="276"/>
        <v>Não</v>
      </c>
      <c r="DD547" s="35" t="str">
        <f t="shared" si="277"/>
        <v>Sim</v>
      </c>
      <c r="DE547" s="87" t="str">
        <f t="shared" si="279"/>
        <v>Federal</v>
      </c>
    </row>
    <row r="548" spans="1:109">
      <c r="A548" s="14">
        <v>202573050409</v>
      </c>
      <c r="B548" s="1">
        <v>45868</v>
      </c>
      <c r="C548" t="s">
        <v>4136</v>
      </c>
      <c r="D548" t="s">
        <v>161</v>
      </c>
      <c r="E548" t="s">
        <v>162</v>
      </c>
      <c r="F548" t="s">
        <v>163</v>
      </c>
      <c r="G548" t="s">
        <v>113</v>
      </c>
      <c r="H548" t="s">
        <v>114</v>
      </c>
      <c r="I548" t="s">
        <v>114</v>
      </c>
      <c r="J548" t="s">
        <v>365</v>
      </c>
      <c r="K548" t="s">
        <v>4879</v>
      </c>
      <c r="L548" t="s">
        <v>166</v>
      </c>
      <c r="M548" t="s">
        <v>140</v>
      </c>
      <c r="N548" t="s">
        <v>113</v>
      </c>
      <c r="O548" t="s">
        <v>239</v>
      </c>
      <c r="P548" t="s">
        <v>121</v>
      </c>
      <c r="Q548" t="s">
        <v>122</v>
      </c>
      <c r="R548" t="s">
        <v>123</v>
      </c>
      <c r="S548" t="s">
        <v>113</v>
      </c>
      <c r="T548" t="s">
        <v>4880</v>
      </c>
      <c r="U548" t="s">
        <v>4881</v>
      </c>
      <c r="V548" t="s">
        <v>4882</v>
      </c>
      <c r="Z548" t="s">
        <v>4883</v>
      </c>
      <c r="AA548" t="s">
        <v>1341</v>
      </c>
      <c r="AB548" t="s">
        <v>4884</v>
      </c>
      <c r="AC548" t="s">
        <v>173</v>
      </c>
      <c r="AD548">
        <v>1</v>
      </c>
      <c r="AE548" t="s">
        <v>113</v>
      </c>
      <c r="AF548" t="s">
        <v>113</v>
      </c>
      <c r="AG548" t="s">
        <v>113</v>
      </c>
      <c r="AH548" t="s">
        <v>131</v>
      </c>
      <c r="AI548" t="s">
        <v>131</v>
      </c>
      <c r="AJ548" t="s">
        <v>132</v>
      </c>
      <c r="AK548" t="s">
        <v>113</v>
      </c>
      <c r="AL548" t="s">
        <v>1346</v>
      </c>
      <c r="AM548" t="s">
        <v>1347</v>
      </c>
      <c r="AN548" t="s">
        <v>4884</v>
      </c>
      <c r="AO548" t="s">
        <v>177</v>
      </c>
      <c r="AP548">
        <v>16997171002</v>
      </c>
      <c r="AQ548" t="s">
        <v>1348</v>
      </c>
      <c r="AR548" t="s">
        <v>113</v>
      </c>
      <c r="AS548" t="s">
        <v>113</v>
      </c>
      <c r="AT548" t="s">
        <v>113</v>
      </c>
      <c r="AU548" t="s">
        <v>113</v>
      </c>
      <c r="AW548" t="s">
        <v>113</v>
      </c>
      <c r="AX548" s="82">
        <f>IFERROR(FIND("Óbitos/feridos",consulta_completa__11[[#This Row],[13 - Ocorrências/Ambientes Atingidos]]),0)</f>
        <v>0</v>
      </c>
      <c r="AY548" s="83" t="str">
        <f t="shared" si="249"/>
        <v/>
      </c>
      <c r="AZ548" s="82">
        <f>IFERROR(FIND("População afetada/evacuada",consulta_completa__11[[#This Row],[13 - Ocorrências/Ambientes Atingidos]]),0)</f>
        <v>0</v>
      </c>
      <c r="BA548" s="82" t="str">
        <f t="shared" si="250"/>
        <v/>
      </c>
      <c r="BB548" s="82">
        <f>IFERROR(FIND("Suspensão de abastecimento de água",consulta_completa__11[[#This Row],[13 - Ocorrências/Ambientes Atingidos]]),0)</f>
        <v>0</v>
      </c>
      <c r="BC548" s="83" t="str">
        <f t="shared" si="278"/>
        <v/>
      </c>
      <c r="BD548" s="82">
        <f>IFERROR(FIND("Rio/córrego",consulta_completa__11[[#This Row],[13 - Ocorrências/Ambientes Atingidos]]),0)</f>
        <v>0</v>
      </c>
      <c r="BE548" s="83" t="str">
        <f t="shared" si="251"/>
        <v/>
      </c>
      <c r="BF548" s="82">
        <f>IFERROR(FIND("Lago",consulta_completa__11[[#This Row],[13 - Ocorrências/Ambientes Atingidos]]),0)</f>
        <v>0</v>
      </c>
      <c r="BG548" s="83" t="str">
        <f t="shared" si="252"/>
        <v/>
      </c>
      <c r="BH548" s="82">
        <f>IFERROR(FIND("Mar",consulta_completa__11[[#This Row],[13 - Ocorrências/Ambientes Atingidos]]),0)</f>
        <v>0</v>
      </c>
      <c r="BI548" s="83" t="str">
        <f t="shared" si="253"/>
        <v/>
      </c>
      <c r="BJ548" s="82">
        <f>IFERROR(FIND("Praia",consulta_completa__11[[#This Row],[13 - Ocorrências/Ambientes Atingidos]]),0)</f>
        <v>0</v>
      </c>
      <c r="BK548" s="83" t="str">
        <f t="shared" si="254"/>
        <v/>
      </c>
      <c r="BL548" s="82">
        <f>IFERROR(FIND("Solo",consulta_completa__11[[#This Row],[13 - Ocorrências/Ambientes Atingidos]]),0)</f>
        <v>1</v>
      </c>
      <c r="BM548" s="83" t="str">
        <f t="shared" si="255"/>
        <v>X</v>
      </c>
      <c r="BN548" s="82">
        <f>IFERROR(FIND("Águas subterrâneas",consulta_completa__11[[#This Row],[13 - Ocorrências/Ambientes Atingidos]]),0)</f>
        <v>0</v>
      </c>
      <c r="BO548" s="83" t="str">
        <f t="shared" si="256"/>
        <v/>
      </c>
      <c r="BP548" s="82">
        <f>IFERROR(FIND("Atmosfera",consulta_completa__11[[#This Row],[13 - Ocorrências/Ambientes Atingidos]]),0)</f>
        <v>0</v>
      </c>
      <c r="BQ548" s="83" t="str">
        <f t="shared" si="257"/>
        <v/>
      </c>
      <c r="BR548" s="82">
        <f>IFERROR(FIND("Flora",consulta_completa__11[[#This Row],[13 - Ocorrências/Ambientes Atingidos]]),0)</f>
        <v>0</v>
      </c>
      <c r="BS548" s="83" t="str">
        <f t="shared" si="258"/>
        <v/>
      </c>
      <c r="BT548" s="82">
        <f>IFERROR(FIND("Fauna",consulta_completa__11[[#This Row],[13 - Ocorrências/Ambientes Atingidos]]),0)</f>
        <v>0</v>
      </c>
      <c r="BU548" s="83" t="str">
        <f t="shared" si="259"/>
        <v/>
      </c>
      <c r="BV548" s="82">
        <f>IFERROR(FIND("UC federal",consulta_completa__11[[#This Row],[13 - Ocorrências/Ambientes Atingidos]]),0)</f>
        <v>0</v>
      </c>
      <c r="BW548" s="83" t="str">
        <f t="shared" si="260"/>
        <v/>
      </c>
      <c r="BX548" s="82">
        <f>IFERROR(FIND("UC estadual/municipal",consulta_completa__11[[#This Row],[13 - Ocorrências/Ambientes Atingidos]]),0)</f>
        <v>0</v>
      </c>
      <c r="BY548" s="83" t="str">
        <f t="shared" si="261"/>
        <v/>
      </c>
      <c r="BZ548" s="82">
        <f>IFERROR(FIND("Outro(s)",consulta_completa__11[[#This Row],[13 - Ocorrências/Ambientes Atingidos]]),0)</f>
        <v>0</v>
      </c>
      <c r="CA548" s="83" t="str">
        <f t="shared" si="262"/>
        <v/>
      </c>
      <c r="CB548" s="82">
        <f>IFERROR(FIND("Sem dano",consulta_completa__11[[#This Row],[13 - Ocorrências/Ambientes Atingidos]]),0)</f>
        <v>0</v>
      </c>
      <c r="CC548" s="83" t="str">
        <f t="shared" si="263"/>
        <v/>
      </c>
      <c r="CD548" s="82" t="str">
        <f>IF(consulta_completa__11[[#This Row],[13 - Ocorrências/Ambientes Atingidos]]="","X","")</f>
        <v/>
      </c>
      <c r="CE548" s="84">
        <f>IFERROR(FIND("IBAMA",consulta_completa__11[[#This Row],[14 - Inst. Atuando no Local]]),0)</f>
        <v>0</v>
      </c>
      <c r="CF548" s="84" t="str">
        <f t="shared" si="264"/>
        <v/>
      </c>
      <c r="CG548" s="84">
        <f>IFERROR(FIND("OEMA",consulta_completa__11[[#This Row],[14 - Inst. Atuando no Local]]),0)</f>
        <v>0</v>
      </c>
      <c r="CH548" s="84" t="str">
        <f t="shared" si="265"/>
        <v/>
      </c>
      <c r="CI548" s="84">
        <f>IFERROR(FIND("DEFESA CIVIL",consulta_completa__11[[#This Row],[14 - Inst. Atuando no Local]]),0)</f>
        <v>0</v>
      </c>
      <c r="CJ548" s="84" t="str">
        <f t="shared" si="266"/>
        <v/>
      </c>
      <c r="CK548" s="84">
        <f>IFERROR(FIND("CORPO DE BOMBEIROS",consulta_completa__11[[#This Row],[14 - Inst. Atuando no Local]]),0)</f>
        <v>0</v>
      </c>
      <c r="CL548" s="84" t="str">
        <f t="shared" si="267"/>
        <v/>
      </c>
      <c r="CM548" s="84">
        <f>IFERROR(FIND("POLÍCIA RODOVIÁRIA",consulta_completa__11[[#This Row],[14 - Inst. Atuando no Local]]),0)</f>
        <v>0</v>
      </c>
      <c r="CN548" s="84" t="str">
        <f t="shared" si="268"/>
        <v/>
      </c>
      <c r="CO548" s="84">
        <f>IFERROR(FIND("POLÍCIA MILITAR",consulta_completa__11[[#This Row],[14 - Inst. Atuando no Local]]),0)</f>
        <v>0</v>
      </c>
      <c r="CP548" s="84" t="str">
        <f t="shared" si="269"/>
        <v/>
      </c>
      <c r="CQ548" s="84">
        <f>IFERROR(FIND("POLÍCIA CIVIL",consulta_completa__11[[#This Row],[14 - Inst. Atuando no Local]]),0)</f>
        <v>0</v>
      </c>
      <c r="CR548" s="84" t="str">
        <f t="shared" si="270"/>
        <v/>
      </c>
      <c r="CS548" s="84">
        <f>IFERROR(FIND("MARINHA DO BRASIL",consulta_completa__11[[#This Row],[14 - Inst. Atuando no Local]]),0)</f>
        <v>0</v>
      </c>
      <c r="CT548" s="84" t="str">
        <f t="shared" si="271"/>
        <v/>
      </c>
      <c r="CU548" s="84">
        <f>IFERROR(FIND("EMPRESA ESPECIALIZADA EM ATENDIMENTO",consulta_completa__11[[#This Row],[14 - Inst. Atuando no Local]]),0)</f>
        <v>0</v>
      </c>
      <c r="CV548" s="84" t="str">
        <f t="shared" si="272"/>
        <v/>
      </c>
      <c r="CW548" s="84">
        <f>IFERROR(FIND("IBAMA",consulta_completa__11[[#This Row],[14 - Inst. Atuando no Local]]),0)</f>
        <v>0</v>
      </c>
      <c r="CX548" s="84" t="str">
        <f t="shared" si="273"/>
        <v/>
      </c>
      <c r="CY548" s="84" t="str">
        <f>IF(consulta_completa__11[[#This Row],[14 - Inst. Atuando no Local]]="","X","")</f>
        <v>X</v>
      </c>
      <c r="CZ548" s="84">
        <f>IFERROR(FIND("OUTRA (S)",consulta_completa__11[[#This Row],[14 - Inst. Atuando no Local]]),0)</f>
        <v>0</v>
      </c>
      <c r="DA548" s="84" t="str">
        <f t="shared" si="274"/>
        <v/>
      </c>
      <c r="DB548" s="35" t="str">
        <f t="shared" si="275"/>
        <v>Sim</v>
      </c>
      <c r="DC548" s="35" t="str">
        <f t="shared" si="276"/>
        <v>Não</v>
      </c>
      <c r="DD548" s="35" t="str">
        <f t="shared" si="277"/>
        <v>Sim</v>
      </c>
      <c r="DE548" s="87" t="str">
        <f t="shared" si="279"/>
        <v>Federal</v>
      </c>
    </row>
    <row r="549" spans="1:109">
      <c r="A549" s="14">
        <v>202573050415</v>
      </c>
      <c r="B549" s="1">
        <v>45868</v>
      </c>
      <c r="C549" t="s">
        <v>4631</v>
      </c>
      <c r="D549" t="s">
        <v>161</v>
      </c>
      <c r="E549" t="s">
        <v>162</v>
      </c>
      <c r="F549" t="s">
        <v>163</v>
      </c>
      <c r="G549" t="s">
        <v>113</v>
      </c>
      <c r="H549" t="s">
        <v>114</v>
      </c>
      <c r="I549" t="s">
        <v>114</v>
      </c>
      <c r="J549" t="s">
        <v>354</v>
      </c>
      <c r="K549" t="s">
        <v>113</v>
      </c>
      <c r="L549" t="s">
        <v>113</v>
      </c>
      <c r="M549" t="s">
        <v>140</v>
      </c>
      <c r="N549" t="s">
        <v>119</v>
      </c>
      <c r="O549" t="s">
        <v>120</v>
      </c>
      <c r="P549" t="s">
        <v>121</v>
      </c>
      <c r="Q549" t="s">
        <v>143</v>
      </c>
      <c r="R549" t="s">
        <v>123</v>
      </c>
      <c r="S549" t="s">
        <v>113</v>
      </c>
      <c r="T549" t="s">
        <v>113</v>
      </c>
      <c r="U549" t="s">
        <v>4885</v>
      </c>
      <c r="V549" t="s">
        <v>4886</v>
      </c>
      <c r="Z549" t="s">
        <v>4885</v>
      </c>
      <c r="AA549" t="s">
        <v>1626</v>
      </c>
      <c r="AB549" t="s">
        <v>172</v>
      </c>
      <c r="AC549" t="s">
        <v>173</v>
      </c>
      <c r="AD549">
        <v>1</v>
      </c>
      <c r="AE549" t="s">
        <v>174</v>
      </c>
      <c r="AF549" t="s">
        <v>113</v>
      </c>
      <c r="AG549" t="s">
        <v>113</v>
      </c>
      <c r="AH549" t="s">
        <v>131</v>
      </c>
      <c r="AI549" t="s">
        <v>132</v>
      </c>
      <c r="AJ549" t="s">
        <v>131</v>
      </c>
      <c r="AK549" t="s">
        <v>2998</v>
      </c>
      <c r="AL549" t="s">
        <v>4887</v>
      </c>
      <c r="AM549" t="s">
        <v>2042</v>
      </c>
      <c r="AN549" t="s">
        <v>172</v>
      </c>
      <c r="AO549" t="s">
        <v>225</v>
      </c>
      <c r="AP549">
        <v>41988207121</v>
      </c>
      <c r="AQ549" t="s">
        <v>178</v>
      </c>
      <c r="AR549" t="s">
        <v>113</v>
      </c>
      <c r="AS549" t="s">
        <v>113</v>
      </c>
      <c r="AT549" t="s">
        <v>113</v>
      </c>
      <c r="AU549" t="s">
        <v>113</v>
      </c>
      <c r="AW549" t="s">
        <v>113</v>
      </c>
      <c r="AX549" s="82">
        <f>IFERROR(FIND("Óbitos/feridos",consulta_completa__11[[#This Row],[13 - Ocorrências/Ambientes Atingidos]]),0)</f>
        <v>0</v>
      </c>
      <c r="AY549" s="83" t="str">
        <f t="shared" si="249"/>
        <v/>
      </c>
      <c r="AZ549" s="82">
        <f>IFERROR(FIND("População afetada/evacuada",consulta_completa__11[[#This Row],[13 - Ocorrências/Ambientes Atingidos]]),0)</f>
        <v>0</v>
      </c>
      <c r="BA549" s="82" t="str">
        <f t="shared" si="250"/>
        <v/>
      </c>
      <c r="BB549" s="82">
        <f>IFERROR(FIND("Suspensão de abastecimento de água",consulta_completa__11[[#This Row],[13 - Ocorrências/Ambientes Atingidos]]),0)</f>
        <v>0</v>
      </c>
      <c r="BC549" s="83" t="str">
        <f t="shared" si="278"/>
        <v/>
      </c>
      <c r="BD549" s="82">
        <f>IFERROR(FIND("Rio/córrego",consulta_completa__11[[#This Row],[13 - Ocorrências/Ambientes Atingidos]]),0)</f>
        <v>0</v>
      </c>
      <c r="BE549" s="83" t="str">
        <f t="shared" si="251"/>
        <v/>
      </c>
      <c r="BF549" s="82">
        <f>IFERROR(FIND("Lago",consulta_completa__11[[#This Row],[13 - Ocorrências/Ambientes Atingidos]]),0)</f>
        <v>0</v>
      </c>
      <c r="BG549" s="83" t="str">
        <f t="shared" si="252"/>
        <v/>
      </c>
      <c r="BH549" s="82">
        <f>IFERROR(FIND("Mar",consulta_completa__11[[#This Row],[13 - Ocorrências/Ambientes Atingidos]]),0)</f>
        <v>0</v>
      </c>
      <c r="BI549" s="83" t="str">
        <f t="shared" si="253"/>
        <v/>
      </c>
      <c r="BJ549" s="82">
        <f>IFERROR(FIND("Praia",consulta_completa__11[[#This Row],[13 - Ocorrências/Ambientes Atingidos]]),0)</f>
        <v>0</v>
      </c>
      <c r="BK549" s="83" t="str">
        <f t="shared" si="254"/>
        <v/>
      </c>
      <c r="BL549" s="82">
        <f>IFERROR(FIND("Solo",consulta_completa__11[[#This Row],[13 - Ocorrências/Ambientes Atingidos]]),0)</f>
        <v>1</v>
      </c>
      <c r="BM549" s="83" t="str">
        <f t="shared" si="255"/>
        <v>X</v>
      </c>
      <c r="BN549" s="82">
        <f>IFERROR(FIND("Águas subterrâneas",consulta_completa__11[[#This Row],[13 - Ocorrências/Ambientes Atingidos]]),0)</f>
        <v>0</v>
      </c>
      <c r="BO549" s="83" t="str">
        <f t="shared" si="256"/>
        <v/>
      </c>
      <c r="BP549" s="82">
        <f>IFERROR(FIND("Atmosfera",consulta_completa__11[[#This Row],[13 - Ocorrências/Ambientes Atingidos]]),0)</f>
        <v>0</v>
      </c>
      <c r="BQ549" s="83" t="str">
        <f t="shared" si="257"/>
        <v/>
      </c>
      <c r="BR549" s="82">
        <f>IFERROR(FIND("Flora",consulta_completa__11[[#This Row],[13 - Ocorrências/Ambientes Atingidos]]),0)</f>
        <v>0</v>
      </c>
      <c r="BS549" s="83" t="str">
        <f t="shared" si="258"/>
        <v/>
      </c>
      <c r="BT549" s="82">
        <f>IFERROR(FIND("Fauna",consulta_completa__11[[#This Row],[13 - Ocorrências/Ambientes Atingidos]]),0)</f>
        <v>0</v>
      </c>
      <c r="BU549" s="83" t="str">
        <f t="shared" si="259"/>
        <v/>
      </c>
      <c r="BV549" s="82">
        <f>IFERROR(FIND("UC federal",consulta_completa__11[[#This Row],[13 - Ocorrências/Ambientes Atingidos]]),0)</f>
        <v>0</v>
      </c>
      <c r="BW549" s="83" t="str">
        <f t="shared" si="260"/>
        <v/>
      </c>
      <c r="BX549" s="82">
        <f>IFERROR(FIND("UC estadual/municipal",consulta_completa__11[[#This Row],[13 - Ocorrências/Ambientes Atingidos]]),0)</f>
        <v>0</v>
      </c>
      <c r="BY549" s="83" t="str">
        <f t="shared" si="261"/>
        <v/>
      </c>
      <c r="BZ549" s="82">
        <f>IFERROR(FIND("Outro(s)",consulta_completa__11[[#This Row],[13 - Ocorrências/Ambientes Atingidos]]),0)</f>
        <v>0</v>
      </c>
      <c r="CA549" s="83" t="str">
        <f t="shared" si="262"/>
        <v/>
      </c>
      <c r="CB549" s="82">
        <f>IFERROR(FIND("Sem dano",consulta_completa__11[[#This Row],[13 - Ocorrências/Ambientes Atingidos]]),0)</f>
        <v>0</v>
      </c>
      <c r="CC549" s="83" t="str">
        <f t="shared" si="263"/>
        <v/>
      </c>
      <c r="CD549" s="82" t="str">
        <f>IF(consulta_completa__11[[#This Row],[13 - Ocorrências/Ambientes Atingidos]]="","X","")</f>
        <v/>
      </c>
      <c r="CE549" s="84">
        <f>IFERROR(FIND("IBAMA",consulta_completa__11[[#This Row],[14 - Inst. Atuando no Local]]),0)</f>
        <v>0</v>
      </c>
      <c r="CF549" s="84" t="str">
        <f t="shared" si="264"/>
        <v/>
      </c>
      <c r="CG549" s="84">
        <f>IFERROR(FIND("OEMA",consulta_completa__11[[#This Row],[14 - Inst. Atuando no Local]]),0)</f>
        <v>0</v>
      </c>
      <c r="CH549" s="84" t="str">
        <f t="shared" si="265"/>
        <v/>
      </c>
      <c r="CI549" s="84">
        <f>IFERROR(FIND("DEFESA CIVIL",consulta_completa__11[[#This Row],[14 - Inst. Atuando no Local]]),0)</f>
        <v>0</v>
      </c>
      <c r="CJ549" s="84" t="str">
        <f t="shared" si="266"/>
        <v/>
      </c>
      <c r="CK549" s="84">
        <f>IFERROR(FIND("CORPO DE BOMBEIROS",consulta_completa__11[[#This Row],[14 - Inst. Atuando no Local]]),0)</f>
        <v>0</v>
      </c>
      <c r="CL549" s="84" t="str">
        <f t="shared" si="267"/>
        <v/>
      </c>
      <c r="CM549" s="84">
        <f>IFERROR(FIND("POLÍCIA RODOVIÁRIA",consulta_completa__11[[#This Row],[14 - Inst. Atuando no Local]]),0)</f>
        <v>0</v>
      </c>
      <c r="CN549" s="84" t="str">
        <f t="shared" si="268"/>
        <v/>
      </c>
      <c r="CO549" s="84">
        <f>IFERROR(FIND("POLÍCIA MILITAR",consulta_completa__11[[#This Row],[14 - Inst. Atuando no Local]]),0)</f>
        <v>0</v>
      </c>
      <c r="CP549" s="84" t="str">
        <f t="shared" si="269"/>
        <v/>
      </c>
      <c r="CQ549" s="84">
        <f>IFERROR(FIND("POLÍCIA CIVIL",consulta_completa__11[[#This Row],[14 - Inst. Atuando no Local]]),0)</f>
        <v>0</v>
      </c>
      <c r="CR549" s="84" t="str">
        <f t="shared" si="270"/>
        <v/>
      </c>
      <c r="CS549" s="84">
        <f>IFERROR(FIND("MARINHA DO BRASIL",consulta_completa__11[[#This Row],[14 - Inst. Atuando no Local]]),0)</f>
        <v>0</v>
      </c>
      <c r="CT549" s="84" t="str">
        <f t="shared" si="271"/>
        <v/>
      </c>
      <c r="CU549" s="84">
        <f>IFERROR(FIND("EMPRESA ESPECIALIZADA EM ATENDIMENTO",consulta_completa__11[[#This Row],[14 - Inst. Atuando no Local]]),0)</f>
        <v>0</v>
      </c>
      <c r="CV549" s="84" t="str">
        <f t="shared" si="272"/>
        <v/>
      </c>
      <c r="CW549" s="84">
        <f>IFERROR(FIND("IBAMA",consulta_completa__11[[#This Row],[14 - Inst. Atuando no Local]]),0)</f>
        <v>0</v>
      </c>
      <c r="CX549" s="84" t="str">
        <f t="shared" si="273"/>
        <v/>
      </c>
      <c r="CY549" s="84" t="str">
        <f>IF(consulta_completa__11[[#This Row],[14 - Inst. Atuando no Local]]="","X","")</f>
        <v/>
      </c>
      <c r="CZ549" s="84">
        <f>IFERROR(FIND("OUTRA (S)",consulta_completa__11[[#This Row],[14 - Inst. Atuando no Local]]),0)</f>
        <v>0</v>
      </c>
      <c r="DA549" s="84" t="str">
        <f t="shared" si="274"/>
        <v/>
      </c>
      <c r="DB549" s="35" t="str">
        <f t="shared" si="275"/>
        <v>Sim</v>
      </c>
      <c r="DC549" s="35" t="str">
        <f t="shared" si="276"/>
        <v>Não</v>
      </c>
      <c r="DD549" s="35" t="str">
        <f t="shared" si="277"/>
        <v>Sim</v>
      </c>
      <c r="DE549" s="87" t="str">
        <f t="shared" si="279"/>
        <v>Federal</v>
      </c>
    </row>
    <row r="550" spans="1:109">
      <c r="A550" s="14">
        <v>202573182843</v>
      </c>
      <c r="B550" s="1">
        <v>45868</v>
      </c>
      <c r="C550" t="s">
        <v>109</v>
      </c>
      <c r="D550" t="s">
        <v>161</v>
      </c>
      <c r="E550" t="s">
        <v>452</v>
      </c>
      <c r="F550" t="s">
        <v>112</v>
      </c>
      <c r="G550" t="s">
        <v>113</v>
      </c>
      <c r="H550" t="s">
        <v>114</v>
      </c>
      <c r="I550" t="s">
        <v>114</v>
      </c>
      <c r="J550" t="s">
        <v>2935</v>
      </c>
      <c r="K550" t="s">
        <v>4888</v>
      </c>
      <c r="L550" t="s">
        <v>323</v>
      </c>
      <c r="M550" t="s">
        <v>118</v>
      </c>
      <c r="N550" t="s">
        <v>119</v>
      </c>
      <c r="O550" t="s">
        <v>239</v>
      </c>
      <c r="P550" t="s">
        <v>121</v>
      </c>
      <c r="Q550" t="s">
        <v>122</v>
      </c>
      <c r="R550" t="s">
        <v>123</v>
      </c>
      <c r="S550" t="s">
        <v>113</v>
      </c>
      <c r="T550" t="s">
        <v>1631</v>
      </c>
      <c r="U550" t="s">
        <v>4889</v>
      </c>
      <c r="V550" t="s">
        <v>4890</v>
      </c>
      <c r="Z550" t="s">
        <v>3116</v>
      </c>
      <c r="AA550" t="s">
        <v>113</v>
      </c>
      <c r="AB550" t="s">
        <v>206</v>
      </c>
      <c r="AC550" t="s">
        <v>482</v>
      </c>
      <c r="AD550">
        <v>1</v>
      </c>
      <c r="AE550" t="s">
        <v>568</v>
      </c>
      <c r="AF550" t="s">
        <v>113</v>
      </c>
      <c r="AG550" t="s">
        <v>113</v>
      </c>
      <c r="AH550" t="s">
        <v>131</v>
      </c>
      <c r="AI550" t="s">
        <v>132</v>
      </c>
      <c r="AJ550" t="s">
        <v>131</v>
      </c>
      <c r="AK550" t="s">
        <v>4891</v>
      </c>
      <c r="AL550" t="s">
        <v>4892</v>
      </c>
      <c r="AM550" t="s">
        <v>485</v>
      </c>
      <c r="AN550" t="s">
        <v>2388</v>
      </c>
      <c r="AO550" t="s">
        <v>4044</v>
      </c>
      <c r="AQ550" t="s">
        <v>486</v>
      </c>
      <c r="AR550" t="s">
        <v>113</v>
      </c>
      <c r="AS550" t="s">
        <v>113</v>
      </c>
      <c r="AT550" t="s">
        <v>4893</v>
      </c>
      <c r="AU550" t="s">
        <v>113</v>
      </c>
      <c r="AW550" t="s">
        <v>159</v>
      </c>
      <c r="AX550" s="82">
        <f>IFERROR(FIND("Óbitos/feridos",consulta_completa__11[[#This Row],[13 - Ocorrências/Ambientes Atingidos]]),0)</f>
        <v>0</v>
      </c>
      <c r="AY550" s="83" t="str">
        <f t="shared" si="249"/>
        <v/>
      </c>
      <c r="AZ550" s="82">
        <f>IFERROR(FIND("População afetada/evacuada",consulta_completa__11[[#This Row],[13 - Ocorrências/Ambientes Atingidos]]),0)</f>
        <v>0</v>
      </c>
      <c r="BA550" s="82" t="str">
        <f t="shared" si="250"/>
        <v/>
      </c>
      <c r="BB550" s="82">
        <f>IFERROR(FIND("Suspensão de abastecimento de água",consulta_completa__11[[#This Row],[13 - Ocorrências/Ambientes Atingidos]]),0)</f>
        <v>0</v>
      </c>
      <c r="BC550" s="83" t="str">
        <f t="shared" si="278"/>
        <v/>
      </c>
      <c r="BD550" s="82">
        <f>IFERROR(FIND("Rio/córrego",consulta_completa__11[[#This Row],[13 - Ocorrências/Ambientes Atingidos]]),0)</f>
        <v>0</v>
      </c>
      <c r="BE550" s="83" t="str">
        <f t="shared" si="251"/>
        <v/>
      </c>
      <c r="BF550" s="82">
        <f>IFERROR(FIND("Lago",consulta_completa__11[[#This Row],[13 - Ocorrências/Ambientes Atingidos]]),0)</f>
        <v>0</v>
      </c>
      <c r="BG550" s="83" t="str">
        <f t="shared" si="252"/>
        <v/>
      </c>
      <c r="BH550" s="82">
        <f>IFERROR(FIND("Mar",consulta_completa__11[[#This Row],[13 - Ocorrências/Ambientes Atingidos]]),0)</f>
        <v>1</v>
      </c>
      <c r="BI550" s="83" t="str">
        <f t="shared" si="253"/>
        <v>X</v>
      </c>
      <c r="BJ550" s="82">
        <f>IFERROR(FIND("Praia",consulta_completa__11[[#This Row],[13 - Ocorrências/Ambientes Atingidos]]),0)</f>
        <v>0</v>
      </c>
      <c r="BK550" s="83" t="str">
        <f t="shared" si="254"/>
        <v/>
      </c>
      <c r="BL550" s="82">
        <f>IFERROR(FIND("Solo",consulta_completa__11[[#This Row],[13 - Ocorrências/Ambientes Atingidos]]),0)</f>
        <v>0</v>
      </c>
      <c r="BM550" s="83" t="str">
        <f t="shared" si="255"/>
        <v/>
      </c>
      <c r="BN550" s="82">
        <f>IFERROR(FIND("Águas subterrâneas",consulta_completa__11[[#This Row],[13 - Ocorrências/Ambientes Atingidos]]),0)</f>
        <v>0</v>
      </c>
      <c r="BO550" s="83" t="str">
        <f t="shared" si="256"/>
        <v/>
      </c>
      <c r="BP550" s="82">
        <f>IFERROR(FIND("Atmosfera",consulta_completa__11[[#This Row],[13 - Ocorrências/Ambientes Atingidos]]),0)</f>
        <v>0</v>
      </c>
      <c r="BQ550" s="83" t="str">
        <f t="shared" si="257"/>
        <v/>
      </c>
      <c r="BR550" s="82">
        <f>IFERROR(FIND("Flora",consulta_completa__11[[#This Row],[13 - Ocorrências/Ambientes Atingidos]]),0)</f>
        <v>0</v>
      </c>
      <c r="BS550" s="83" t="str">
        <f t="shared" si="258"/>
        <v/>
      </c>
      <c r="BT550" s="82">
        <f>IFERROR(FIND("Fauna",consulta_completa__11[[#This Row],[13 - Ocorrências/Ambientes Atingidos]]),0)</f>
        <v>0</v>
      </c>
      <c r="BU550" s="83" t="str">
        <f t="shared" si="259"/>
        <v/>
      </c>
      <c r="BV550" s="82">
        <f>IFERROR(FIND("UC federal",consulta_completa__11[[#This Row],[13 - Ocorrências/Ambientes Atingidos]]),0)</f>
        <v>0</v>
      </c>
      <c r="BW550" s="83" t="str">
        <f t="shared" si="260"/>
        <v/>
      </c>
      <c r="BX550" s="82">
        <f>IFERROR(FIND("UC estadual/municipal",consulta_completa__11[[#This Row],[13 - Ocorrências/Ambientes Atingidos]]),0)</f>
        <v>0</v>
      </c>
      <c r="BY550" s="83" t="str">
        <f t="shared" si="261"/>
        <v/>
      </c>
      <c r="BZ550" s="82">
        <f>IFERROR(FIND("Outro(s)",consulta_completa__11[[#This Row],[13 - Ocorrências/Ambientes Atingidos]]),0)</f>
        <v>0</v>
      </c>
      <c r="CA550" s="83" t="str">
        <f t="shared" si="262"/>
        <v/>
      </c>
      <c r="CB550" s="82">
        <f>IFERROR(FIND("Sem dano",consulta_completa__11[[#This Row],[13 - Ocorrências/Ambientes Atingidos]]),0)</f>
        <v>0</v>
      </c>
      <c r="CC550" s="83" t="str">
        <f t="shared" si="263"/>
        <v/>
      </c>
      <c r="CD550" s="82" t="str">
        <f>IF(consulta_completa__11[[#This Row],[13 - Ocorrências/Ambientes Atingidos]]="","X","")</f>
        <v/>
      </c>
      <c r="CE550" s="84">
        <f>IFERROR(FIND("IBAMA",consulta_completa__11[[#This Row],[14 - Inst. Atuando no Local]]),0)</f>
        <v>0</v>
      </c>
      <c r="CF550" s="84" t="str">
        <f t="shared" si="264"/>
        <v/>
      </c>
      <c r="CG550" s="84">
        <f>IFERROR(FIND("OEMA",consulta_completa__11[[#This Row],[14 - Inst. Atuando no Local]]),0)</f>
        <v>0</v>
      </c>
      <c r="CH550" s="84" t="str">
        <f t="shared" si="265"/>
        <v/>
      </c>
      <c r="CI550" s="84">
        <f>IFERROR(FIND("DEFESA CIVIL",consulta_completa__11[[#This Row],[14 - Inst. Atuando no Local]]),0)</f>
        <v>0</v>
      </c>
      <c r="CJ550" s="84" t="str">
        <f t="shared" si="266"/>
        <v/>
      </c>
      <c r="CK550" s="84">
        <f>IFERROR(FIND("CORPO DE BOMBEIROS",consulta_completa__11[[#This Row],[14 - Inst. Atuando no Local]]),0)</f>
        <v>0</v>
      </c>
      <c r="CL550" s="84" t="str">
        <f t="shared" si="267"/>
        <v/>
      </c>
      <c r="CM550" s="84">
        <f>IFERROR(FIND("POLÍCIA RODOVIÁRIA",consulta_completa__11[[#This Row],[14 - Inst. Atuando no Local]]),0)</f>
        <v>0</v>
      </c>
      <c r="CN550" s="84" t="str">
        <f t="shared" si="268"/>
        <v/>
      </c>
      <c r="CO550" s="84">
        <f>IFERROR(FIND("POLÍCIA MILITAR",consulta_completa__11[[#This Row],[14 - Inst. Atuando no Local]]),0)</f>
        <v>0</v>
      </c>
      <c r="CP550" s="84" t="str">
        <f t="shared" si="269"/>
        <v/>
      </c>
      <c r="CQ550" s="84">
        <f>IFERROR(FIND("POLÍCIA CIVIL",consulta_completa__11[[#This Row],[14 - Inst. Atuando no Local]]),0)</f>
        <v>0</v>
      </c>
      <c r="CR550" s="84" t="str">
        <f t="shared" si="270"/>
        <v/>
      </c>
      <c r="CS550" s="84">
        <f>IFERROR(FIND("MARINHA DO BRASIL",consulta_completa__11[[#This Row],[14 - Inst. Atuando no Local]]),0)</f>
        <v>0</v>
      </c>
      <c r="CT550" s="84" t="str">
        <f t="shared" si="271"/>
        <v/>
      </c>
      <c r="CU550" s="84">
        <f>IFERROR(FIND("EMPRESA ESPECIALIZADA EM ATENDIMENTO",consulta_completa__11[[#This Row],[14 - Inst. Atuando no Local]]),0)</f>
        <v>0</v>
      </c>
      <c r="CV550" s="84" t="str">
        <f t="shared" si="272"/>
        <v/>
      </c>
      <c r="CW550" s="84">
        <f>IFERROR(FIND("IBAMA",consulta_completa__11[[#This Row],[14 - Inst. Atuando no Local]]),0)</f>
        <v>0</v>
      </c>
      <c r="CX550" s="84" t="str">
        <f t="shared" si="273"/>
        <v/>
      </c>
      <c r="CY550" s="84" t="str">
        <f>IF(consulta_completa__11[[#This Row],[14 - Inst. Atuando no Local]]="","X","")</f>
        <v/>
      </c>
      <c r="CZ550" s="84">
        <f>IFERROR(FIND("OUTRA (S)",consulta_completa__11[[#This Row],[14 - Inst. Atuando no Local]]),0)</f>
        <v>0</v>
      </c>
      <c r="DA550" s="84" t="str">
        <f t="shared" si="274"/>
        <v/>
      </c>
      <c r="DB550" s="35" t="str">
        <f t="shared" si="275"/>
        <v>Sim</v>
      </c>
      <c r="DC550" s="35" t="str">
        <f t="shared" si="276"/>
        <v>Não</v>
      </c>
      <c r="DD550" s="35" t="str">
        <f t="shared" si="277"/>
        <v>Sim</v>
      </c>
      <c r="DE550" s="87" t="str">
        <f t="shared" si="279"/>
        <v>Federal</v>
      </c>
    </row>
    <row r="551" spans="1:109">
      <c r="A551" s="14">
        <v>2025817217</v>
      </c>
      <c r="B551" s="1">
        <v>45869</v>
      </c>
      <c r="C551" t="s">
        <v>1583</v>
      </c>
      <c r="D551" t="s">
        <v>180</v>
      </c>
      <c r="E551" t="s">
        <v>286</v>
      </c>
      <c r="F551" t="s">
        <v>1202</v>
      </c>
      <c r="G551" t="s">
        <v>1845</v>
      </c>
      <c r="H551" t="s">
        <v>4894</v>
      </c>
      <c r="I551" t="s">
        <v>166</v>
      </c>
      <c r="J551" t="s">
        <v>113</v>
      </c>
      <c r="K551" t="s">
        <v>114</v>
      </c>
      <c r="L551" t="s">
        <v>114</v>
      </c>
      <c r="M551" t="s">
        <v>140</v>
      </c>
      <c r="N551" t="s">
        <v>2139</v>
      </c>
      <c r="O551" t="s">
        <v>120</v>
      </c>
      <c r="P551" t="s">
        <v>142</v>
      </c>
      <c r="Q551" t="s">
        <v>167</v>
      </c>
      <c r="R551" t="s">
        <v>123</v>
      </c>
      <c r="S551" t="s">
        <v>113</v>
      </c>
      <c r="T551" t="s">
        <v>4895</v>
      </c>
      <c r="U551" t="s">
        <v>113</v>
      </c>
      <c r="V551" t="s">
        <v>113</v>
      </c>
      <c r="Z551" t="s">
        <v>4896</v>
      </c>
      <c r="AA551" t="s">
        <v>113</v>
      </c>
      <c r="AB551" t="s">
        <v>4897</v>
      </c>
      <c r="AC551" t="s">
        <v>4898</v>
      </c>
      <c r="AD551">
        <v>0</v>
      </c>
      <c r="AE551" t="s">
        <v>4899</v>
      </c>
      <c r="AF551" t="s">
        <v>113</v>
      </c>
      <c r="AG551" t="s">
        <v>113</v>
      </c>
      <c r="AH551" t="s">
        <v>131</v>
      </c>
      <c r="AI551" t="s">
        <v>131</v>
      </c>
      <c r="AJ551" t="s">
        <v>132</v>
      </c>
      <c r="AK551" t="s">
        <v>113</v>
      </c>
      <c r="AL551" t="s">
        <v>4900</v>
      </c>
      <c r="AM551" t="s">
        <v>1592</v>
      </c>
      <c r="AN551" t="s">
        <v>4095</v>
      </c>
      <c r="AO551" t="s">
        <v>4096</v>
      </c>
      <c r="AP551">
        <v>31995232231</v>
      </c>
      <c r="AQ551" t="s">
        <v>1594</v>
      </c>
      <c r="AR551" t="s">
        <v>113</v>
      </c>
      <c r="AS551" t="s">
        <v>113</v>
      </c>
      <c r="AT551" t="s">
        <v>113</v>
      </c>
      <c r="AU551" t="s">
        <v>113</v>
      </c>
      <c r="AW551" t="s">
        <v>113</v>
      </c>
      <c r="AX551" s="82">
        <f>IFERROR(FIND("Óbitos/feridos",consulta_completa__11[[#This Row],[13 - Ocorrências/Ambientes Atingidos]]),0)</f>
        <v>0</v>
      </c>
      <c r="AY551" s="83" t="str">
        <f t="shared" si="249"/>
        <v/>
      </c>
      <c r="AZ551" s="82">
        <f>IFERROR(FIND("População afetada/evacuada",consulta_completa__11[[#This Row],[13 - Ocorrências/Ambientes Atingidos]]),0)</f>
        <v>0</v>
      </c>
      <c r="BA551" s="82" t="str">
        <f t="shared" si="250"/>
        <v/>
      </c>
      <c r="BB551" s="82">
        <f>IFERROR(FIND("Suspensão de abastecimento de água",consulta_completa__11[[#This Row],[13 - Ocorrências/Ambientes Atingidos]]),0)</f>
        <v>0</v>
      </c>
      <c r="BC551" s="83" t="str">
        <f t="shared" si="278"/>
        <v/>
      </c>
      <c r="BD551" s="82">
        <f>IFERROR(FIND("Rio/córrego",consulta_completa__11[[#This Row],[13 - Ocorrências/Ambientes Atingidos]]),0)</f>
        <v>0</v>
      </c>
      <c r="BE551" s="83" t="str">
        <f t="shared" si="251"/>
        <v/>
      </c>
      <c r="BF551" s="82">
        <f>IFERROR(FIND("Lago",consulta_completa__11[[#This Row],[13 - Ocorrências/Ambientes Atingidos]]),0)</f>
        <v>0</v>
      </c>
      <c r="BG551" s="83" t="str">
        <f t="shared" si="252"/>
        <v/>
      </c>
      <c r="BH551" s="82">
        <f>IFERROR(FIND("Mar",consulta_completa__11[[#This Row],[13 - Ocorrências/Ambientes Atingidos]]),0)</f>
        <v>0</v>
      </c>
      <c r="BI551" s="83" t="str">
        <f t="shared" si="253"/>
        <v/>
      </c>
      <c r="BJ551" s="82">
        <f>IFERROR(FIND("Praia",consulta_completa__11[[#This Row],[13 - Ocorrências/Ambientes Atingidos]]),0)</f>
        <v>0</v>
      </c>
      <c r="BK551" s="83" t="str">
        <f t="shared" si="254"/>
        <v/>
      </c>
      <c r="BL551" s="82">
        <f>IFERROR(FIND("Solo",consulta_completa__11[[#This Row],[13 - Ocorrências/Ambientes Atingidos]]),0)</f>
        <v>1</v>
      </c>
      <c r="BM551" s="83" t="str">
        <f t="shared" si="255"/>
        <v>X</v>
      </c>
      <c r="BN551" s="82">
        <f>IFERROR(FIND("Águas subterrâneas",consulta_completa__11[[#This Row],[13 - Ocorrências/Ambientes Atingidos]]),0)</f>
        <v>0</v>
      </c>
      <c r="BO551" s="83" t="str">
        <f t="shared" si="256"/>
        <v/>
      </c>
      <c r="BP551" s="82">
        <f>IFERROR(FIND("Atmosfera",consulta_completa__11[[#This Row],[13 - Ocorrências/Ambientes Atingidos]]),0)</f>
        <v>0</v>
      </c>
      <c r="BQ551" s="83" t="str">
        <f t="shared" si="257"/>
        <v/>
      </c>
      <c r="BR551" s="82">
        <f>IFERROR(FIND("Flora",consulta_completa__11[[#This Row],[13 - Ocorrências/Ambientes Atingidos]]),0)</f>
        <v>0</v>
      </c>
      <c r="BS551" s="83" t="str">
        <f t="shared" si="258"/>
        <v/>
      </c>
      <c r="BT551" s="82">
        <f>IFERROR(FIND("Fauna",consulta_completa__11[[#This Row],[13 - Ocorrências/Ambientes Atingidos]]),0)</f>
        <v>0</v>
      </c>
      <c r="BU551" s="83" t="str">
        <f t="shared" si="259"/>
        <v/>
      </c>
      <c r="BV551" s="82">
        <f>IFERROR(FIND("UC federal",consulta_completa__11[[#This Row],[13 - Ocorrências/Ambientes Atingidos]]),0)</f>
        <v>0</v>
      </c>
      <c r="BW551" s="83" t="str">
        <f t="shared" si="260"/>
        <v/>
      </c>
      <c r="BX551" s="82">
        <f>IFERROR(FIND("UC estadual/municipal",consulta_completa__11[[#This Row],[13 - Ocorrências/Ambientes Atingidos]]),0)</f>
        <v>0</v>
      </c>
      <c r="BY551" s="83" t="str">
        <f t="shared" si="261"/>
        <v/>
      </c>
      <c r="BZ551" s="82">
        <f>IFERROR(FIND("Outro(s)",consulta_completa__11[[#This Row],[13 - Ocorrências/Ambientes Atingidos]]),0)</f>
        <v>0</v>
      </c>
      <c r="CA551" s="83" t="str">
        <f t="shared" si="262"/>
        <v/>
      </c>
      <c r="CB551" s="82">
        <f>IFERROR(FIND("Sem dano",consulta_completa__11[[#This Row],[13 - Ocorrências/Ambientes Atingidos]]),0)</f>
        <v>0</v>
      </c>
      <c r="CC551" s="83" t="str">
        <f t="shared" si="263"/>
        <v/>
      </c>
      <c r="CD551" s="82" t="str">
        <f>IF(consulta_completa__11[[#This Row],[13 - Ocorrências/Ambientes Atingidos]]="","X","")</f>
        <v/>
      </c>
      <c r="CE551" s="84">
        <f>IFERROR(FIND("IBAMA",consulta_completa__11[[#This Row],[14 - Inst. Atuando no Local]]),0)</f>
        <v>0</v>
      </c>
      <c r="CF551" s="84" t="str">
        <f t="shared" si="264"/>
        <v/>
      </c>
      <c r="CG551" s="84">
        <f>IFERROR(FIND("OEMA",consulta_completa__11[[#This Row],[14 - Inst. Atuando no Local]]),0)</f>
        <v>0</v>
      </c>
      <c r="CH551" s="84" t="str">
        <f t="shared" si="265"/>
        <v/>
      </c>
      <c r="CI551" s="84">
        <f>IFERROR(FIND("DEFESA CIVIL",consulta_completa__11[[#This Row],[14 - Inst. Atuando no Local]]),0)</f>
        <v>0</v>
      </c>
      <c r="CJ551" s="84" t="str">
        <f t="shared" si="266"/>
        <v/>
      </c>
      <c r="CK551" s="84">
        <f>IFERROR(FIND("CORPO DE BOMBEIROS",consulta_completa__11[[#This Row],[14 - Inst. Atuando no Local]]),0)</f>
        <v>0</v>
      </c>
      <c r="CL551" s="84" t="str">
        <f t="shared" si="267"/>
        <v/>
      </c>
      <c r="CM551" s="84">
        <f>IFERROR(FIND("POLÍCIA RODOVIÁRIA",consulta_completa__11[[#This Row],[14 - Inst. Atuando no Local]]),0)</f>
        <v>0</v>
      </c>
      <c r="CN551" s="84" t="str">
        <f t="shared" si="268"/>
        <v/>
      </c>
      <c r="CO551" s="84">
        <f>IFERROR(FIND("POLÍCIA MILITAR",consulta_completa__11[[#This Row],[14 - Inst. Atuando no Local]]),0)</f>
        <v>0</v>
      </c>
      <c r="CP551" s="84" t="str">
        <f t="shared" si="269"/>
        <v/>
      </c>
      <c r="CQ551" s="84">
        <f>IFERROR(FIND("POLÍCIA CIVIL",consulta_completa__11[[#This Row],[14 - Inst. Atuando no Local]]),0)</f>
        <v>0</v>
      </c>
      <c r="CR551" s="84" t="str">
        <f t="shared" si="270"/>
        <v/>
      </c>
      <c r="CS551" s="84">
        <f>IFERROR(FIND("MARINHA DO BRASIL",consulta_completa__11[[#This Row],[14 - Inst. Atuando no Local]]),0)</f>
        <v>0</v>
      </c>
      <c r="CT551" s="84" t="str">
        <f t="shared" si="271"/>
        <v/>
      </c>
      <c r="CU551" s="84">
        <f>IFERROR(FIND("EMPRESA ESPECIALIZADA EM ATENDIMENTO",consulta_completa__11[[#This Row],[14 - Inst. Atuando no Local]]),0)</f>
        <v>0</v>
      </c>
      <c r="CV551" s="84" t="str">
        <f t="shared" si="272"/>
        <v/>
      </c>
      <c r="CW551" s="84">
        <f>IFERROR(FIND("IBAMA",consulta_completa__11[[#This Row],[14 - Inst. Atuando no Local]]),0)</f>
        <v>0</v>
      </c>
      <c r="CX551" s="84" t="str">
        <f t="shared" si="273"/>
        <v/>
      </c>
      <c r="CY551" s="84" t="str">
        <f>IF(consulta_completa__11[[#This Row],[14 - Inst. Atuando no Local]]="","X","")</f>
        <v/>
      </c>
      <c r="CZ551" s="84">
        <f>IFERROR(FIND("OUTRA (S)",consulta_completa__11[[#This Row],[14 - Inst. Atuando no Local]]),0)</f>
        <v>0</v>
      </c>
      <c r="DA551" s="84" t="str">
        <f t="shared" si="274"/>
        <v/>
      </c>
      <c r="DB551" s="35" t="str">
        <f t="shared" si="275"/>
        <v>Sim</v>
      </c>
      <c r="DC551" s="35" t="str">
        <f t="shared" si="276"/>
        <v>Não</v>
      </c>
      <c r="DD551" s="35" t="str">
        <f t="shared" si="277"/>
        <v>Sim</v>
      </c>
      <c r="DE551" s="87" t="str">
        <f t="shared" si="279"/>
        <v>Sem informação</v>
      </c>
    </row>
    <row r="552" spans="1:109">
      <c r="A552" s="14">
        <v>20258650411</v>
      </c>
      <c r="B552" s="1">
        <v>45869</v>
      </c>
      <c r="C552" t="s">
        <v>4901</v>
      </c>
      <c r="D552" t="s">
        <v>180</v>
      </c>
      <c r="E552" t="s">
        <v>286</v>
      </c>
      <c r="F552" t="s">
        <v>1275</v>
      </c>
      <c r="G552" t="s">
        <v>113</v>
      </c>
      <c r="H552" t="s">
        <v>114</v>
      </c>
      <c r="I552" t="s">
        <v>114</v>
      </c>
      <c r="J552" t="s">
        <v>4902</v>
      </c>
      <c r="K552" t="s">
        <v>113</v>
      </c>
      <c r="L552" t="s">
        <v>113</v>
      </c>
      <c r="M552" t="s">
        <v>1227</v>
      </c>
      <c r="N552" t="s">
        <v>141</v>
      </c>
      <c r="O552" t="s">
        <v>185</v>
      </c>
      <c r="P552" t="s">
        <v>142</v>
      </c>
      <c r="Q552" t="s">
        <v>143</v>
      </c>
      <c r="R552" t="s">
        <v>123</v>
      </c>
      <c r="S552" t="s">
        <v>113</v>
      </c>
      <c r="T552" t="s">
        <v>4903</v>
      </c>
      <c r="U552" t="s">
        <v>966</v>
      </c>
      <c r="V552" t="s">
        <v>4904</v>
      </c>
      <c r="Y552" t="b">
        <v>1</v>
      </c>
      <c r="Z552" t="s">
        <v>3041</v>
      </c>
      <c r="AA552" t="s">
        <v>4905</v>
      </c>
      <c r="AB552" t="s">
        <v>113</v>
      </c>
      <c r="AC552" t="s">
        <v>113</v>
      </c>
      <c r="AE552" t="s">
        <v>113</v>
      </c>
      <c r="AF552" t="s">
        <v>4906</v>
      </c>
      <c r="AG552" t="s">
        <v>113</v>
      </c>
      <c r="AH552" t="s">
        <v>113</v>
      </c>
      <c r="AI552" t="s">
        <v>132</v>
      </c>
      <c r="AJ552" t="s">
        <v>132</v>
      </c>
      <c r="AK552" t="s">
        <v>113</v>
      </c>
      <c r="AL552" t="s">
        <v>4907</v>
      </c>
      <c r="AM552" t="s">
        <v>153</v>
      </c>
      <c r="AN552" t="s">
        <v>154</v>
      </c>
      <c r="AO552" t="s">
        <v>155</v>
      </c>
      <c r="AP552">
        <v>6133161070</v>
      </c>
      <c r="AQ552" t="s">
        <v>156</v>
      </c>
      <c r="AR552" t="s">
        <v>113</v>
      </c>
      <c r="AS552" t="s">
        <v>113</v>
      </c>
      <c r="AT552" t="s">
        <v>113</v>
      </c>
      <c r="AU552" t="s">
        <v>113</v>
      </c>
      <c r="AW552" t="s">
        <v>113</v>
      </c>
      <c r="AX552" s="82">
        <f>IFERROR(FIND("Óbitos/feridos",consulta_completa__11[[#This Row],[13 - Ocorrências/Ambientes Atingidos]]),0)</f>
        <v>0</v>
      </c>
      <c r="AY552" s="83" t="str">
        <f t="shared" si="249"/>
        <v/>
      </c>
      <c r="AZ552" s="82">
        <f>IFERROR(FIND("População afetada/evacuada",consulta_completa__11[[#This Row],[13 - Ocorrências/Ambientes Atingidos]]),0)</f>
        <v>0</v>
      </c>
      <c r="BA552" s="82" t="str">
        <f t="shared" si="250"/>
        <v/>
      </c>
      <c r="BB552" s="82">
        <f>IFERROR(FIND("Suspensão de abastecimento de água",consulta_completa__11[[#This Row],[13 - Ocorrências/Ambientes Atingidos]]),0)</f>
        <v>0</v>
      </c>
      <c r="BC552" s="83" t="str">
        <f t="shared" si="278"/>
        <v/>
      </c>
      <c r="BD552" s="82">
        <f>IFERROR(FIND("Rio/córrego",consulta_completa__11[[#This Row],[13 - Ocorrências/Ambientes Atingidos]]),0)</f>
        <v>0</v>
      </c>
      <c r="BE552" s="83" t="str">
        <f t="shared" si="251"/>
        <v/>
      </c>
      <c r="BF552" s="82">
        <f>IFERROR(FIND("Lago",consulta_completa__11[[#This Row],[13 - Ocorrências/Ambientes Atingidos]]),0)</f>
        <v>0</v>
      </c>
      <c r="BG552" s="83" t="str">
        <f t="shared" si="252"/>
        <v/>
      </c>
      <c r="BH552" s="82">
        <f>IFERROR(FIND("Mar",consulta_completa__11[[#This Row],[13 - Ocorrências/Ambientes Atingidos]]),0)</f>
        <v>0</v>
      </c>
      <c r="BI552" s="83" t="str">
        <f t="shared" si="253"/>
        <v/>
      </c>
      <c r="BJ552" s="82">
        <f>IFERROR(FIND("Praia",consulta_completa__11[[#This Row],[13 - Ocorrências/Ambientes Atingidos]]),0)</f>
        <v>0</v>
      </c>
      <c r="BK552" s="83" t="str">
        <f t="shared" si="254"/>
        <v/>
      </c>
      <c r="BL552" s="82">
        <f>IFERROR(FIND("Solo",consulta_completa__11[[#This Row],[13 - Ocorrências/Ambientes Atingidos]]),0)</f>
        <v>1</v>
      </c>
      <c r="BM552" s="83" t="str">
        <f t="shared" si="255"/>
        <v>X</v>
      </c>
      <c r="BN552" s="82">
        <f>IFERROR(FIND("Águas subterrâneas",consulta_completa__11[[#This Row],[13 - Ocorrências/Ambientes Atingidos]]),0)</f>
        <v>0</v>
      </c>
      <c r="BO552" s="83" t="str">
        <f t="shared" si="256"/>
        <v/>
      </c>
      <c r="BP552" s="82">
        <f>IFERROR(FIND("Atmosfera",consulta_completa__11[[#This Row],[13 - Ocorrências/Ambientes Atingidos]]),0)</f>
        <v>0</v>
      </c>
      <c r="BQ552" s="83" t="str">
        <f t="shared" si="257"/>
        <v/>
      </c>
      <c r="BR552" s="82">
        <f>IFERROR(FIND("Flora",consulta_completa__11[[#This Row],[13 - Ocorrências/Ambientes Atingidos]]),0)</f>
        <v>0</v>
      </c>
      <c r="BS552" s="83" t="str">
        <f t="shared" si="258"/>
        <v/>
      </c>
      <c r="BT552" s="82">
        <f>IFERROR(FIND("Fauna",consulta_completa__11[[#This Row],[13 - Ocorrências/Ambientes Atingidos]]),0)</f>
        <v>0</v>
      </c>
      <c r="BU552" s="83" t="str">
        <f t="shared" si="259"/>
        <v/>
      </c>
      <c r="BV552" s="82">
        <f>IFERROR(FIND("UC federal",consulta_completa__11[[#This Row],[13 - Ocorrências/Ambientes Atingidos]]),0)</f>
        <v>0</v>
      </c>
      <c r="BW552" s="83" t="str">
        <f t="shared" si="260"/>
        <v/>
      </c>
      <c r="BX552" s="82">
        <f>IFERROR(FIND("UC estadual/municipal",consulta_completa__11[[#This Row],[13 - Ocorrências/Ambientes Atingidos]]),0)</f>
        <v>0</v>
      </c>
      <c r="BY552" s="83" t="str">
        <f t="shared" si="261"/>
        <v/>
      </c>
      <c r="BZ552" s="82">
        <f>IFERROR(FIND("Outro(s)",consulta_completa__11[[#This Row],[13 - Ocorrências/Ambientes Atingidos]]),0)</f>
        <v>7</v>
      </c>
      <c r="CA552" s="83" t="str">
        <f t="shared" si="262"/>
        <v>X</v>
      </c>
      <c r="CB552" s="82">
        <f>IFERROR(FIND("Sem dano",consulta_completa__11[[#This Row],[13 - Ocorrências/Ambientes Atingidos]]),0)</f>
        <v>0</v>
      </c>
      <c r="CC552" s="83" t="str">
        <f t="shared" si="263"/>
        <v/>
      </c>
      <c r="CD552" s="82" t="str">
        <f>IF(consulta_completa__11[[#This Row],[13 - Ocorrências/Ambientes Atingidos]]="","X","")</f>
        <v/>
      </c>
      <c r="CE552" s="84">
        <f>IFERROR(FIND("IBAMA",consulta_completa__11[[#This Row],[14 - Inst. Atuando no Local]]),0)</f>
        <v>0</v>
      </c>
      <c r="CF552" s="84" t="str">
        <f t="shared" si="264"/>
        <v/>
      </c>
      <c r="CG552" s="84">
        <f>IFERROR(FIND("OEMA",consulta_completa__11[[#This Row],[14 - Inst. Atuando no Local]]),0)</f>
        <v>0</v>
      </c>
      <c r="CH552" s="84" t="str">
        <f t="shared" si="265"/>
        <v/>
      </c>
      <c r="CI552" s="84">
        <f>IFERROR(FIND("DEFESA CIVIL",consulta_completa__11[[#This Row],[14 - Inst. Atuando no Local]]),0)</f>
        <v>0</v>
      </c>
      <c r="CJ552" s="84" t="str">
        <f t="shared" si="266"/>
        <v/>
      </c>
      <c r="CK552" s="84">
        <f>IFERROR(FIND("CORPO DE BOMBEIROS",consulta_completa__11[[#This Row],[14 - Inst. Atuando no Local]]),0)</f>
        <v>0</v>
      </c>
      <c r="CL552" s="84" t="str">
        <f t="shared" si="267"/>
        <v/>
      </c>
      <c r="CM552" s="84">
        <f>IFERROR(FIND("POLÍCIA RODOVIÁRIA",consulta_completa__11[[#This Row],[14 - Inst. Atuando no Local]]),0)</f>
        <v>0</v>
      </c>
      <c r="CN552" s="84" t="str">
        <f t="shared" si="268"/>
        <v/>
      </c>
      <c r="CO552" s="84">
        <f>IFERROR(FIND("POLÍCIA MILITAR",consulta_completa__11[[#This Row],[14 - Inst. Atuando no Local]]),0)</f>
        <v>0</v>
      </c>
      <c r="CP552" s="84" t="str">
        <f t="shared" si="269"/>
        <v/>
      </c>
      <c r="CQ552" s="84">
        <f>IFERROR(FIND("POLÍCIA CIVIL",consulta_completa__11[[#This Row],[14 - Inst. Atuando no Local]]),0)</f>
        <v>0</v>
      </c>
      <c r="CR552" s="84" t="str">
        <f t="shared" si="270"/>
        <v/>
      </c>
      <c r="CS552" s="84">
        <f>IFERROR(FIND("MARINHA DO BRASIL",consulta_completa__11[[#This Row],[14 - Inst. Atuando no Local]]),0)</f>
        <v>0</v>
      </c>
      <c r="CT552" s="84" t="str">
        <f t="shared" si="271"/>
        <v/>
      </c>
      <c r="CU552" s="84">
        <f>IFERROR(FIND("EMPRESA ESPECIALIZADA EM ATENDIMENTO",consulta_completa__11[[#This Row],[14 - Inst. Atuando no Local]]),0)</f>
        <v>0</v>
      </c>
      <c r="CV552" s="84" t="str">
        <f t="shared" si="272"/>
        <v/>
      </c>
      <c r="CW552" s="84">
        <f>IFERROR(FIND("IBAMA",consulta_completa__11[[#This Row],[14 - Inst. Atuando no Local]]),0)</f>
        <v>0</v>
      </c>
      <c r="CX552" s="84" t="str">
        <f t="shared" si="273"/>
        <v/>
      </c>
      <c r="CY552" s="84" t="str">
        <f>IF(consulta_completa__11[[#This Row],[14 - Inst. Atuando no Local]]="","X","")</f>
        <v/>
      </c>
      <c r="CZ552" s="84">
        <f>IFERROR(FIND("OUTRA (S)",consulta_completa__11[[#This Row],[14 - Inst. Atuando no Local]]),0)</f>
        <v>0</v>
      </c>
      <c r="DA552" s="84" t="str">
        <f t="shared" si="274"/>
        <v/>
      </c>
      <c r="DB552" s="35" t="str">
        <f t="shared" si="275"/>
        <v>Sim</v>
      </c>
      <c r="DC552" s="35" t="str">
        <f t="shared" si="276"/>
        <v>Não</v>
      </c>
      <c r="DD552" s="35" t="str">
        <f t="shared" si="277"/>
        <v>Sim</v>
      </c>
      <c r="DE552" s="87" t="str">
        <f t="shared" si="279"/>
        <v>Sem informação</v>
      </c>
    </row>
    <row r="553" spans="1:109">
      <c r="A553" s="14">
        <v>202573164829</v>
      </c>
      <c r="B553" s="1">
        <v>45869</v>
      </c>
      <c r="C553" t="s">
        <v>4908</v>
      </c>
      <c r="D553" t="s">
        <v>830</v>
      </c>
      <c r="E553" t="s">
        <v>286</v>
      </c>
      <c r="F553" t="s">
        <v>139</v>
      </c>
      <c r="G553" t="s">
        <v>3119</v>
      </c>
      <c r="H553" t="s">
        <v>4909</v>
      </c>
      <c r="I553" t="s">
        <v>1352</v>
      </c>
      <c r="J553" t="s">
        <v>113</v>
      </c>
      <c r="K553" t="s">
        <v>114</v>
      </c>
      <c r="L553" t="s">
        <v>114</v>
      </c>
      <c r="M553" t="s">
        <v>139</v>
      </c>
      <c r="N553" t="s">
        <v>2139</v>
      </c>
      <c r="O553" t="s">
        <v>113</v>
      </c>
      <c r="P553" t="s">
        <v>142</v>
      </c>
      <c r="Q553" t="s">
        <v>143</v>
      </c>
      <c r="R553" t="s">
        <v>123</v>
      </c>
      <c r="S553" t="s">
        <v>113</v>
      </c>
      <c r="T553" t="s">
        <v>4910</v>
      </c>
      <c r="U553" t="s">
        <v>4911</v>
      </c>
      <c r="V553" t="s">
        <v>4912</v>
      </c>
      <c r="Z553" t="s">
        <v>4913</v>
      </c>
      <c r="AA553" t="s">
        <v>4914</v>
      </c>
      <c r="AB553" t="s">
        <v>4915</v>
      </c>
      <c r="AC553" t="s">
        <v>4916</v>
      </c>
      <c r="AD553">
        <v>0</v>
      </c>
      <c r="AE553" t="s">
        <v>3987</v>
      </c>
      <c r="AF553" t="s">
        <v>113</v>
      </c>
      <c r="AG553" t="s">
        <v>113</v>
      </c>
      <c r="AH553" t="s">
        <v>194</v>
      </c>
      <c r="AI553" t="s">
        <v>132</v>
      </c>
      <c r="AJ553" t="s">
        <v>132</v>
      </c>
      <c r="AK553" t="s">
        <v>113</v>
      </c>
      <c r="AL553" t="s">
        <v>4917</v>
      </c>
      <c r="AM553" t="s">
        <v>3988</v>
      </c>
      <c r="AN553" t="s">
        <v>4597</v>
      </c>
      <c r="AO553" t="s">
        <v>3990</v>
      </c>
      <c r="AP553">
        <v>43998076786</v>
      </c>
      <c r="AQ553" t="s">
        <v>3991</v>
      </c>
      <c r="AR553" t="s">
        <v>113</v>
      </c>
      <c r="AS553" t="s">
        <v>113</v>
      </c>
      <c r="AT553" t="s">
        <v>113</v>
      </c>
      <c r="AU553" t="s">
        <v>113</v>
      </c>
      <c r="AW553" t="s">
        <v>113</v>
      </c>
      <c r="AX553" s="82">
        <f>IFERROR(FIND("Óbitos/feridos",consulta_completa__11[[#This Row],[13 - Ocorrências/Ambientes Atingidos]]),0)</f>
        <v>0</v>
      </c>
      <c r="AY553" s="83" t="str">
        <f t="shared" si="249"/>
        <v/>
      </c>
      <c r="AZ553" s="82">
        <f>IFERROR(FIND("População afetada/evacuada",consulta_completa__11[[#This Row],[13 - Ocorrências/Ambientes Atingidos]]),0)</f>
        <v>0</v>
      </c>
      <c r="BA553" s="82" t="str">
        <f t="shared" si="250"/>
        <v/>
      </c>
      <c r="BB553" s="82">
        <f>IFERROR(FIND("Suspensão de abastecimento de água",consulta_completa__11[[#This Row],[13 - Ocorrências/Ambientes Atingidos]]),0)</f>
        <v>0</v>
      </c>
      <c r="BC553" s="83" t="str">
        <f t="shared" si="278"/>
        <v/>
      </c>
      <c r="BD553" s="82">
        <f>IFERROR(FIND("Rio/córrego",consulta_completa__11[[#This Row],[13 - Ocorrências/Ambientes Atingidos]]),0)</f>
        <v>0</v>
      </c>
      <c r="BE553" s="83" t="str">
        <f t="shared" si="251"/>
        <v/>
      </c>
      <c r="BF553" s="82">
        <f>IFERROR(FIND("Lago",consulta_completa__11[[#This Row],[13 - Ocorrências/Ambientes Atingidos]]),0)</f>
        <v>0</v>
      </c>
      <c r="BG553" s="83" t="str">
        <f t="shared" si="252"/>
        <v/>
      </c>
      <c r="BH553" s="82">
        <f>IFERROR(FIND("Mar",consulta_completa__11[[#This Row],[13 - Ocorrências/Ambientes Atingidos]]),0)</f>
        <v>0</v>
      </c>
      <c r="BI553" s="83" t="str">
        <f t="shared" si="253"/>
        <v/>
      </c>
      <c r="BJ553" s="82">
        <f>IFERROR(FIND("Praia",consulta_completa__11[[#This Row],[13 - Ocorrências/Ambientes Atingidos]]),0)</f>
        <v>0</v>
      </c>
      <c r="BK553" s="83" t="str">
        <f t="shared" si="254"/>
        <v/>
      </c>
      <c r="BL553" s="82">
        <f>IFERROR(FIND("Solo",consulta_completa__11[[#This Row],[13 - Ocorrências/Ambientes Atingidos]]),0)</f>
        <v>0</v>
      </c>
      <c r="BM553" s="83" t="str">
        <f t="shared" si="255"/>
        <v/>
      </c>
      <c r="BN553" s="82">
        <f>IFERROR(FIND("Águas subterrâneas",consulta_completa__11[[#This Row],[13 - Ocorrências/Ambientes Atingidos]]),0)</f>
        <v>0</v>
      </c>
      <c r="BO553" s="83" t="str">
        <f t="shared" si="256"/>
        <v/>
      </c>
      <c r="BP553" s="82">
        <f>IFERROR(FIND("Atmosfera",consulta_completa__11[[#This Row],[13 - Ocorrências/Ambientes Atingidos]]),0)</f>
        <v>0</v>
      </c>
      <c r="BQ553" s="83" t="str">
        <f t="shared" si="257"/>
        <v/>
      </c>
      <c r="BR553" s="82">
        <f>IFERROR(FIND("Flora",consulta_completa__11[[#This Row],[13 - Ocorrências/Ambientes Atingidos]]),0)</f>
        <v>0</v>
      </c>
      <c r="BS553" s="83" t="str">
        <f t="shared" si="258"/>
        <v/>
      </c>
      <c r="BT553" s="82">
        <f>IFERROR(FIND("Fauna",consulta_completa__11[[#This Row],[13 - Ocorrências/Ambientes Atingidos]]),0)</f>
        <v>0</v>
      </c>
      <c r="BU553" s="83" t="str">
        <f t="shared" si="259"/>
        <v/>
      </c>
      <c r="BV553" s="82">
        <f>IFERROR(FIND("UC federal",consulta_completa__11[[#This Row],[13 - Ocorrências/Ambientes Atingidos]]),0)</f>
        <v>0</v>
      </c>
      <c r="BW553" s="83" t="str">
        <f t="shared" si="260"/>
        <v/>
      </c>
      <c r="BX553" s="82">
        <f>IFERROR(FIND("UC estadual/municipal",consulta_completa__11[[#This Row],[13 - Ocorrências/Ambientes Atingidos]]),0)</f>
        <v>0</v>
      </c>
      <c r="BY553" s="83" t="str">
        <f t="shared" si="261"/>
        <v/>
      </c>
      <c r="BZ553" s="82">
        <f>IFERROR(FIND("Outro(s)",consulta_completa__11[[#This Row],[13 - Ocorrências/Ambientes Atingidos]]),0)</f>
        <v>1</v>
      </c>
      <c r="CA553" s="83" t="str">
        <f t="shared" si="262"/>
        <v>X</v>
      </c>
      <c r="CB553" s="82">
        <f>IFERROR(FIND("Sem dano",consulta_completa__11[[#This Row],[13 - Ocorrências/Ambientes Atingidos]]),0)</f>
        <v>0</v>
      </c>
      <c r="CC553" s="83" t="str">
        <f t="shared" si="263"/>
        <v/>
      </c>
      <c r="CD553" s="82" t="str">
        <f>IF(consulta_completa__11[[#This Row],[13 - Ocorrências/Ambientes Atingidos]]="","X","")</f>
        <v/>
      </c>
      <c r="CE553" s="84">
        <f>IFERROR(FIND("IBAMA",consulta_completa__11[[#This Row],[14 - Inst. Atuando no Local]]),0)</f>
        <v>0</v>
      </c>
      <c r="CF553" s="84" t="str">
        <f t="shared" si="264"/>
        <v/>
      </c>
      <c r="CG553" s="84">
        <f>IFERROR(FIND("OEMA",consulta_completa__11[[#This Row],[14 - Inst. Atuando no Local]]),0)</f>
        <v>0</v>
      </c>
      <c r="CH553" s="84" t="str">
        <f t="shared" si="265"/>
        <v/>
      </c>
      <c r="CI553" s="84">
        <f>IFERROR(FIND("DEFESA CIVIL",consulta_completa__11[[#This Row],[14 - Inst. Atuando no Local]]),0)</f>
        <v>0</v>
      </c>
      <c r="CJ553" s="84" t="str">
        <f t="shared" si="266"/>
        <v/>
      </c>
      <c r="CK553" s="84">
        <f>IFERROR(FIND("CORPO DE BOMBEIROS",consulta_completa__11[[#This Row],[14 - Inst. Atuando no Local]]),0)</f>
        <v>0</v>
      </c>
      <c r="CL553" s="84" t="str">
        <f t="shared" si="267"/>
        <v/>
      </c>
      <c r="CM553" s="84">
        <f>IFERROR(FIND("POLÍCIA RODOVIÁRIA",consulta_completa__11[[#This Row],[14 - Inst. Atuando no Local]]),0)</f>
        <v>0</v>
      </c>
      <c r="CN553" s="84" t="str">
        <f t="shared" si="268"/>
        <v/>
      </c>
      <c r="CO553" s="84">
        <f>IFERROR(FIND("POLÍCIA MILITAR",consulta_completa__11[[#This Row],[14 - Inst. Atuando no Local]]),0)</f>
        <v>0</v>
      </c>
      <c r="CP553" s="84" t="str">
        <f t="shared" si="269"/>
        <v/>
      </c>
      <c r="CQ553" s="84">
        <f>IFERROR(FIND("POLÍCIA CIVIL",consulta_completa__11[[#This Row],[14 - Inst. Atuando no Local]]),0)</f>
        <v>0</v>
      </c>
      <c r="CR553" s="84" t="str">
        <f t="shared" si="270"/>
        <v/>
      </c>
      <c r="CS553" s="84">
        <f>IFERROR(FIND("MARINHA DO BRASIL",consulta_completa__11[[#This Row],[14 - Inst. Atuando no Local]]),0)</f>
        <v>0</v>
      </c>
      <c r="CT553" s="84" t="str">
        <f t="shared" si="271"/>
        <v/>
      </c>
      <c r="CU553" s="84">
        <f>IFERROR(FIND("EMPRESA ESPECIALIZADA EM ATENDIMENTO",consulta_completa__11[[#This Row],[14 - Inst. Atuando no Local]]),0)</f>
        <v>0</v>
      </c>
      <c r="CV553" s="84" t="str">
        <f t="shared" si="272"/>
        <v/>
      </c>
      <c r="CW553" s="84">
        <f>IFERROR(FIND("IBAMA",consulta_completa__11[[#This Row],[14 - Inst. Atuando no Local]]),0)</f>
        <v>0</v>
      </c>
      <c r="CX553" s="84" t="str">
        <f t="shared" si="273"/>
        <v/>
      </c>
      <c r="CY553" s="84" t="str">
        <f>IF(consulta_completa__11[[#This Row],[14 - Inst. Atuando no Local]]="","X","")</f>
        <v/>
      </c>
      <c r="CZ553" s="84">
        <f>IFERROR(FIND("OUTRA (S)",consulta_completa__11[[#This Row],[14 - Inst. Atuando no Local]]),0)</f>
        <v>0</v>
      </c>
      <c r="DA553" s="84" t="str">
        <f t="shared" si="274"/>
        <v/>
      </c>
      <c r="DB553" s="35" t="str">
        <f t="shared" si="275"/>
        <v>Sim</v>
      </c>
      <c r="DC553" s="35" t="str">
        <f t="shared" si="276"/>
        <v>Não</v>
      </c>
      <c r="DD553" s="35" t="str">
        <f t="shared" si="277"/>
        <v>Sim</v>
      </c>
      <c r="DE553" s="87" t="str">
        <f t="shared" si="279"/>
        <v>Sem informação</v>
      </c>
    </row>
    <row r="554" spans="1:109">
      <c r="A554" s="14">
        <v>20258157623</v>
      </c>
      <c r="B554" s="1">
        <v>45870</v>
      </c>
      <c r="C554" t="s">
        <v>4918</v>
      </c>
      <c r="D554" t="s">
        <v>212</v>
      </c>
      <c r="E554" t="s">
        <v>452</v>
      </c>
      <c r="F554" t="s">
        <v>112</v>
      </c>
      <c r="G554" t="s">
        <v>113</v>
      </c>
      <c r="H554" t="s">
        <v>114</v>
      </c>
      <c r="I554" t="s">
        <v>114</v>
      </c>
      <c r="J554" t="s">
        <v>4919</v>
      </c>
      <c r="K554" t="s">
        <v>840</v>
      </c>
      <c r="L554" t="s">
        <v>648</v>
      </c>
      <c r="M554" t="s">
        <v>118</v>
      </c>
      <c r="N554" t="s">
        <v>141</v>
      </c>
      <c r="O554" t="s">
        <v>239</v>
      </c>
      <c r="P554" t="s">
        <v>200</v>
      </c>
      <c r="Q554" t="s">
        <v>230</v>
      </c>
      <c r="R554" t="s">
        <v>123</v>
      </c>
      <c r="S554" t="s">
        <v>113</v>
      </c>
      <c r="T554" t="s">
        <v>4920</v>
      </c>
      <c r="U554" t="s">
        <v>113</v>
      </c>
      <c r="V554" t="s">
        <v>4921</v>
      </c>
      <c r="Y554" t="b">
        <v>1</v>
      </c>
      <c r="Z554" t="s">
        <v>4922</v>
      </c>
      <c r="AA554" t="s">
        <v>113</v>
      </c>
      <c r="AB554" t="s">
        <v>4923</v>
      </c>
      <c r="AC554" t="s">
        <v>113</v>
      </c>
      <c r="AD554">
        <v>0</v>
      </c>
      <c r="AE554" t="s">
        <v>4924</v>
      </c>
      <c r="AF554" t="s">
        <v>4925</v>
      </c>
      <c r="AG554" t="s">
        <v>113</v>
      </c>
      <c r="AH554" t="s">
        <v>113</v>
      </c>
      <c r="AI554" t="s">
        <v>132</v>
      </c>
      <c r="AJ554" t="s">
        <v>132</v>
      </c>
      <c r="AK554" t="s">
        <v>113</v>
      </c>
      <c r="AL554" t="s">
        <v>4926</v>
      </c>
      <c r="AM554" t="s">
        <v>153</v>
      </c>
      <c r="AN554" t="s">
        <v>154</v>
      </c>
      <c r="AO554" t="s">
        <v>155</v>
      </c>
      <c r="AP554">
        <v>6133161070</v>
      </c>
      <c r="AQ554" t="s">
        <v>156</v>
      </c>
      <c r="AR554" t="s">
        <v>113</v>
      </c>
      <c r="AS554" t="s">
        <v>113</v>
      </c>
      <c r="AT554" t="s">
        <v>4927</v>
      </c>
      <c r="AU554" t="s">
        <v>113</v>
      </c>
      <c r="AW554" t="s">
        <v>637</v>
      </c>
      <c r="AX554" s="82">
        <f>IFERROR(FIND("Óbitos/feridos",consulta_completa__11[[#This Row],[13 - Ocorrências/Ambientes Atingidos]]),0)</f>
        <v>0</v>
      </c>
      <c r="AY554" s="83" t="str">
        <f t="shared" si="249"/>
        <v/>
      </c>
      <c r="AZ554" s="82">
        <f>IFERROR(FIND("População afetada/evacuada",consulta_completa__11[[#This Row],[13 - Ocorrências/Ambientes Atingidos]]),0)</f>
        <v>0</v>
      </c>
      <c r="BA554" s="82" t="str">
        <f t="shared" si="250"/>
        <v/>
      </c>
      <c r="BB554" s="82">
        <f>IFERROR(FIND("Suspensão de abastecimento de água",consulta_completa__11[[#This Row],[13 - Ocorrências/Ambientes Atingidos]]),0)</f>
        <v>0</v>
      </c>
      <c r="BC554" s="83" t="str">
        <f t="shared" si="278"/>
        <v/>
      </c>
      <c r="BD554" s="82">
        <f>IFERROR(FIND("Rio/córrego",consulta_completa__11[[#This Row],[13 - Ocorrências/Ambientes Atingidos]]),0)</f>
        <v>0</v>
      </c>
      <c r="BE554" s="83" t="str">
        <f t="shared" si="251"/>
        <v/>
      </c>
      <c r="BF554" s="82">
        <f>IFERROR(FIND("Lago",consulta_completa__11[[#This Row],[13 - Ocorrências/Ambientes Atingidos]]),0)</f>
        <v>0</v>
      </c>
      <c r="BG554" s="83" t="str">
        <f t="shared" si="252"/>
        <v/>
      </c>
      <c r="BH554" s="82">
        <f>IFERROR(FIND("Mar",consulta_completa__11[[#This Row],[13 - Ocorrências/Ambientes Atingidos]]),0)</f>
        <v>1</v>
      </c>
      <c r="BI554" s="83" t="str">
        <f t="shared" si="253"/>
        <v>X</v>
      </c>
      <c r="BJ554" s="82">
        <f>IFERROR(FIND("Praia",consulta_completa__11[[#This Row],[13 - Ocorrências/Ambientes Atingidos]]),0)</f>
        <v>0</v>
      </c>
      <c r="BK554" s="83" t="str">
        <f t="shared" si="254"/>
        <v/>
      </c>
      <c r="BL554" s="82">
        <f>IFERROR(FIND("Solo",consulta_completa__11[[#This Row],[13 - Ocorrências/Ambientes Atingidos]]),0)</f>
        <v>0</v>
      </c>
      <c r="BM554" s="83" t="str">
        <f t="shared" si="255"/>
        <v/>
      </c>
      <c r="BN554" s="82">
        <f>IFERROR(FIND("Águas subterrâneas",consulta_completa__11[[#This Row],[13 - Ocorrências/Ambientes Atingidos]]),0)</f>
        <v>0</v>
      </c>
      <c r="BO554" s="83" t="str">
        <f t="shared" si="256"/>
        <v/>
      </c>
      <c r="BP554" s="82">
        <f>IFERROR(FIND("Atmosfera",consulta_completa__11[[#This Row],[13 - Ocorrências/Ambientes Atingidos]]),0)</f>
        <v>0</v>
      </c>
      <c r="BQ554" s="83" t="str">
        <f t="shared" si="257"/>
        <v/>
      </c>
      <c r="BR554" s="82">
        <f>IFERROR(FIND("Flora",consulta_completa__11[[#This Row],[13 - Ocorrências/Ambientes Atingidos]]),0)</f>
        <v>0</v>
      </c>
      <c r="BS554" s="83" t="str">
        <f t="shared" si="258"/>
        <v/>
      </c>
      <c r="BT554" s="82">
        <f>IFERROR(FIND("Fauna",consulta_completa__11[[#This Row],[13 - Ocorrências/Ambientes Atingidos]]),0)</f>
        <v>0</v>
      </c>
      <c r="BU554" s="83" t="str">
        <f t="shared" si="259"/>
        <v/>
      </c>
      <c r="BV554" s="82">
        <f>IFERROR(FIND("UC federal",consulta_completa__11[[#This Row],[13 - Ocorrências/Ambientes Atingidos]]),0)</f>
        <v>0</v>
      </c>
      <c r="BW554" s="83" t="str">
        <f t="shared" si="260"/>
        <v/>
      </c>
      <c r="BX554" s="82">
        <f>IFERROR(FIND("UC estadual/municipal",consulta_completa__11[[#This Row],[13 - Ocorrências/Ambientes Atingidos]]),0)</f>
        <v>0</v>
      </c>
      <c r="BY554" s="83" t="str">
        <f t="shared" si="261"/>
        <v/>
      </c>
      <c r="BZ554" s="82">
        <f>IFERROR(FIND("Outro(s)",consulta_completa__11[[#This Row],[13 - Ocorrências/Ambientes Atingidos]]),0)</f>
        <v>0</v>
      </c>
      <c r="CA554" s="83" t="str">
        <f t="shared" si="262"/>
        <v/>
      </c>
      <c r="CB554" s="82">
        <f>IFERROR(FIND("Sem dano",consulta_completa__11[[#This Row],[13 - Ocorrências/Ambientes Atingidos]]),0)</f>
        <v>0</v>
      </c>
      <c r="CC554" s="83" t="str">
        <f t="shared" si="263"/>
        <v/>
      </c>
      <c r="CD554" s="82" t="str">
        <f>IF(consulta_completa__11[[#This Row],[13 - Ocorrências/Ambientes Atingidos]]="","X","")</f>
        <v/>
      </c>
      <c r="CE554" s="84">
        <f>IFERROR(FIND("IBAMA",consulta_completa__11[[#This Row],[14 - Inst. Atuando no Local]]),0)</f>
        <v>0</v>
      </c>
      <c r="CF554" s="84" t="str">
        <f t="shared" si="264"/>
        <v/>
      </c>
      <c r="CG554" s="84">
        <f>IFERROR(FIND("OEMA",consulta_completa__11[[#This Row],[14 - Inst. Atuando no Local]]),0)</f>
        <v>0</v>
      </c>
      <c r="CH554" s="84" t="str">
        <f t="shared" si="265"/>
        <v/>
      </c>
      <c r="CI554" s="84">
        <f>IFERROR(FIND("DEFESA CIVIL",consulta_completa__11[[#This Row],[14 - Inst. Atuando no Local]]),0)</f>
        <v>0</v>
      </c>
      <c r="CJ554" s="84" t="str">
        <f t="shared" si="266"/>
        <v/>
      </c>
      <c r="CK554" s="84">
        <f>IFERROR(FIND("CORPO DE BOMBEIROS",consulta_completa__11[[#This Row],[14 - Inst. Atuando no Local]]),0)</f>
        <v>0</v>
      </c>
      <c r="CL554" s="84" t="str">
        <f t="shared" si="267"/>
        <v/>
      </c>
      <c r="CM554" s="84">
        <f>IFERROR(FIND("POLÍCIA RODOVIÁRIA",consulta_completa__11[[#This Row],[14 - Inst. Atuando no Local]]),0)</f>
        <v>0</v>
      </c>
      <c r="CN554" s="84" t="str">
        <f t="shared" si="268"/>
        <v/>
      </c>
      <c r="CO554" s="84">
        <f>IFERROR(FIND("POLÍCIA MILITAR",consulta_completa__11[[#This Row],[14 - Inst. Atuando no Local]]),0)</f>
        <v>0</v>
      </c>
      <c r="CP554" s="84" t="str">
        <f t="shared" si="269"/>
        <v/>
      </c>
      <c r="CQ554" s="84">
        <f>IFERROR(FIND("POLÍCIA CIVIL",consulta_completa__11[[#This Row],[14 - Inst. Atuando no Local]]),0)</f>
        <v>0</v>
      </c>
      <c r="CR554" s="84" t="str">
        <f t="shared" si="270"/>
        <v/>
      </c>
      <c r="CS554" s="84">
        <f>IFERROR(FIND("MARINHA DO BRASIL",consulta_completa__11[[#This Row],[14 - Inst. Atuando no Local]]),0)</f>
        <v>0</v>
      </c>
      <c r="CT554" s="84" t="str">
        <f t="shared" si="271"/>
        <v/>
      </c>
      <c r="CU554" s="84">
        <f>IFERROR(FIND("EMPRESA ESPECIALIZADA EM ATENDIMENTO",consulta_completa__11[[#This Row],[14 - Inst. Atuando no Local]]),0)</f>
        <v>0</v>
      </c>
      <c r="CV554" s="84" t="str">
        <f t="shared" si="272"/>
        <v/>
      </c>
      <c r="CW554" s="84">
        <f>IFERROR(FIND("IBAMA",consulta_completa__11[[#This Row],[14 - Inst. Atuando no Local]]),0)</f>
        <v>0</v>
      </c>
      <c r="CX554" s="84" t="str">
        <f t="shared" si="273"/>
        <v/>
      </c>
      <c r="CY554" s="84" t="str">
        <f>IF(consulta_completa__11[[#This Row],[14 - Inst. Atuando no Local]]="","X","")</f>
        <v/>
      </c>
      <c r="CZ554" s="84">
        <f>IFERROR(FIND("OUTRA (S)",consulta_completa__11[[#This Row],[14 - Inst. Atuando no Local]]),0)</f>
        <v>0</v>
      </c>
      <c r="DA554" s="84" t="str">
        <f t="shared" si="274"/>
        <v/>
      </c>
      <c r="DB554" s="35" t="str">
        <f t="shared" si="275"/>
        <v>Sim</v>
      </c>
      <c r="DC554" s="35" t="str">
        <f t="shared" si="276"/>
        <v>Não</v>
      </c>
      <c r="DD554" s="35" t="str">
        <f t="shared" si="277"/>
        <v>Sim</v>
      </c>
      <c r="DE554" s="87" t="str">
        <f t="shared" si="279"/>
        <v>Sem informação</v>
      </c>
    </row>
    <row r="555" spans="1:109">
      <c r="A555" s="14">
        <v>20258243245</v>
      </c>
      <c r="B555" s="1">
        <v>45870</v>
      </c>
      <c r="C555" t="s">
        <v>4136</v>
      </c>
      <c r="D555" t="s">
        <v>161</v>
      </c>
      <c r="E555" t="s">
        <v>162</v>
      </c>
      <c r="F555" t="s">
        <v>163</v>
      </c>
      <c r="G555" t="s">
        <v>113</v>
      </c>
      <c r="H555" t="s">
        <v>114</v>
      </c>
      <c r="I555" t="s">
        <v>114</v>
      </c>
      <c r="J555" t="s">
        <v>354</v>
      </c>
      <c r="K555" t="s">
        <v>113</v>
      </c>
      <c r="L555" t="s">
        <v>113</v>
      </c>
      <c r="M555" t="s">
        <v>140</v>
      </c>
      <c r="N555" t="s">
        <v>113</v>
      </c>
      <c r="O555" t="s">
        <v>239</v>
      </c>
      <c r="P555" t="s">
        <v>200</v>
      </c>
      <c r="Q555" t="s">
        <v>167</v>
      </c>
      <c r="R555" t="s">
        <v>123</v>
      </c>
      <c r="S555" t="s">
        <v>113</v>
      </c>
      <c r="T555" t="s">
        <v>4928</v>
      </c>
      <c r="U555" t="s">
        <v>4929</v>
      </c>
      <c r="V555" t="s">
        <v>4930</v>
      </c>
      <c r="Z555" t="s">
        <v>4931</v>
      </c>
      <c r="AA555" t="s">
        <v>1341</v>
      </c>
      <c r="AB555" t="s">
        <v>1345</v>
      </c>
      <c r="AC555" t="s">
        <v>173</v>
      </c>
      <c r="AD555">
        <v>1</v>
      </c>
      <c r="AE555" t="s">
        <v>113</v>
      </c>
      <c r="AF555" t="s">
        <v>113</v>
      </c>
      <c r="AG555" t="s">
        <v>113</v>
      </c>
      <c r="AH555" t="s">
        <v>131</v>
      </c>
      <c r="AI555" t="s">
        <v>131</v>
      </c>
      <c r="AJ555" t="s">
        <v>132</v>
      </c>
      <c r="AK555" t="s">
        <v>113</v>
      </c>
      <c r="AL555" t="s">
        <v>1346</v>
      </c>
      <c r="AM555" t="s">
        <v>1347</v>
      </c>
      <c r="AN555" t="s">
        <v>1345</v>
      </c>
      <c r="AO555" t="s">
        <v>177</v>
      </c>
      <c r="AP555">
        <v>16991797303</v>
      </c>
      <c r="AQ555" t="s">
        <v>1348</v>
      </c>
      <c r="AR555" t="s">
        <v>113</v>
      </c>
      <c r="AS555" t="s">
        <v>113</v>
      </c>
      <c r="AT555" t="s">
        <v>113</v>
      </c>
      <c r="AU555" t="s">
        <v>113</v>
      </c>
      <c r="AW555" t="s">
        <v>113</v>
      </c>
      <c r="AX555" s="82">
        <f>IFERROR(FIND("Óbitos/feridos",consulta_completa__11[[#This Row],[13 - Ocorrências/Ambientes Atingidos]]),0)</f>
        <v>0</v>
      </c>
      <c r="AY555" s="83" t="str">
        <f t="shared" si="249"/>
        <v/>
      </c>
      <c r="AZ555" s="82">
        <f>IFERROR(FIND("População afetada/evacuada",consulta_completa__11[[#This Row],[13 - Ocorrências/Ambientes Atingidos]]),0)</f>
        <v>0</v>
      </c>
      <c r="BA555" s="82" t="str">
        <f t="shared" si="250"/>
        <v/>
      </c>
      <c r="BB555" s="82">
        <f>IFERROR(FIND("Suspensão de abastecimento de água",consulta_completa__11[[#This Row],[13 - Ocorrências/Ambientes Atingidos]]),0)</f>
        <v>0</v>
      </c>
      <c r="BC555" s="83" t="str">
        <f t="shared" si="278"/>
        <v/>
      </c>
      <c r="BD555" s="82">
        <f>IFERROR(FIND("Rio/córrego",consulta_completa__11[[#This Row],[13 - Ocorrências/Ambientes Atingidos]]),0)</f>
        <v>0</v>
      </c>
      <c r="BE555" s="83" t="str">
        <f t="shared" si="251"/>
        <v/>
      </c>
      <c r="BF555" s="82">
        <f>IFERROR(FIND("Lago",consulta_completa__11[[#This Row],[13 - Ocorrências/Ambientes Atingidos]]),0)</f>
        <v>0</v>
      </c>
      <c r="BG555" s="83" t="str">
        <f t="shared" si="252"/>
        <v/>
      </c>
      <c r="BH555" s="82">
        <f>IFERROR(FIND("Mar",consulta_completa__11[[#This Row],[13 - Ocorrências/Ambientes Atingidos]]),0)</f>
        <v>0</v>
      </c>
      <c r="BI555" s="83" t="str">
        <f t="shared" si="253"/>
        <v/>
      </c>
      <c r="BJ555" s="82">
        <f>IFERROR(FIND("Praia",consulta_completa__11[[#This Row],[13 - Ocorrências/Ambientes Atingidos]]),0)</f>
        <v>0</v>
      </c>
      <c r="BK555" s="83" t="str">
        <f t="shared" si="254"/>
        <v/>
      </c>
      <c r="BL555" s="82">
        <f>IFERROR(FIND("Solo",consulta_completa__11[[#This Row],[13 - Ocorrências/Ambientes Atingidos]]),0)</f>
        <v>1</v>
      </c>
      <c r="BM555" s="83" t="str">
        <f t="shared" si="255"/>
        <v>X</v>
      </c>
      <c r="BN555" s="82">
        <f>IFERROR(FIND("Águas subterrâneas",consulta_completa__11[[#This Row],[13 - Ocorrências/Ambientes Atingidos]]),0)</f>
        <v>0</v>
      </c>
      <c r="BO555" s="83" t="str">
        <f t="shared" si="256"/>
        <v/>
      </c>
      <c r="BP555" s="82">
        <f>IFERROR(FIND("Atmosfera",consulta_completa__11[[#This Row],[13 - Ocorrências/Ambientes Atingidos]]),0)</f>
        <v>0</v>
      </c>
      <c r="BQ555" s="83" t="str">
        <f t="shared" si="257"/>
        <v/>
      </c>
      <c r="BR555" s="82">
        <f>IFERROR(FIND("Flora",consulta_completa__11[[#This Row],[13 - Ocorrências/Ambientes Atingidos]]),0)</f>
        <v>0</v>
      </c>
      <c r="BS555" s="83" t="str">
        <f t="shared" si="258"/>
        <v/>
      </c>
      <c r="BT555" s="82">
        <f>IFERROR(FIND("Fauna",consulta_completa__11[[#This Row],[13 - Ocorrências/Ambientes Atingidos]]),0)</f>
        <v>0</v>
      </c>
      <c r="BU555" s="83" t="str">
        <f t="shared" si="259"/>
        <v/>
      </c>
      <c r="BV555" s="82">
        <f>IFERROR(FIND("UC federal",consulta_completa__11[[#This Row],[13 - Ocorrências/Ambientes Atingidos]]),0)</f>
        <v>0</v>
      </c>
      <c r="BW555" s="83" t="str">
        <f t="shared" si="260"/>
        <v/>
      </c>
      <c r="BX555" s="82">
        <f>IFERROR(FIND("UC estadual/municipal",consulta_completa__11[[#This Row],[13 - Ocorrências/Ambientes Atingidos]]),0)</f>
        <v>0</v>
      </c>
      <c r="BY555" s="83" t="str">
        <f t="shared" si="261"/>
        <v/>
      </c>
      <c r="BZ555" s="82">
        <f>IFERROR(FIND("Outro(s)",consulta_completa__11[[#This Row],[13 - Ocorrências/Ambientes Atingidos]]),0)</f>
        <v>0</v>
      </c>
      <c r="CA555" s="83" t="str">
        <f t="shared" si="262"/>
        <v/>
      </c>
      <c r="CB555" s="82">
        <f>IFERROR(FIND("Sem dano",consulta_completa__11[[#This Row],[13 - Ocorrências/Ambientes Atingidos]]),0)</f>
        <v>0</v>
      </c>
      <c r="CC555" s="83" t="str">
        <f t="shared" si="263"/>
        <v/>
      </c>
      <c r="CD555" s="82" t="str">
        <f>IF(consulta_completa__11[[#This Row],[13 - Ocorrências/Ambientes Atingidos]]="","X","")</f>
        <v/>
      </c>
      <c r="CE555" s="84">
        <f>IFERROR(FIND("IBAMA",consulta_completa__11[[#This Row],[14 - Inst. Atuando no Local]]),0)</f>
        <v>0</v>
      </c>
      <c r="CF555" s="84" t="str">
        <f t="shared" si="264"/>
        <v/>
      </c>
      <c r="CG555" s="84">
        <f>IFERROR(FIND("OEMA",consulta_completa__11[[#This Row],[14 - Inst. Atuando no Local]]),0)</f>
        <v>0</v>
      </c>
      <c r="CH555" s="84" t="str">
        <f t="shared" si="265"/>
        <v/>
      </c>
      <c r="CI555" s="84">
        <f>IFERROR(FIND("DEFESA CIVIL",consulta_completa__11[[#This Row],[14 - Inst. Atuando no Local]]),0)</f>
        <v>0</v>
      </c>
      <c r="CJ555" s="84" t="str">
        <f t="shared" si="266"/>
        <v/>
      </c>
      <c r="CK555" s="84">
        <f>IFERROR(FIND("CORPO DE BOMBEIROS",consulta_completa__11[[#This Row],[14 - Inst. Atuando no Local]]),0)</f>
        <v>0</v>
      </c>
      <c r="CL555" s="84" t="str">
        <f t="shared" si="267"/>
        <v/>
      </c>
      <c r="CM555" s="84">
        <f>IFERROR(FIND("POLÍCIA RODOVIÁRIA",consulta_completa__11[[#This Row],[14 - Inst. Atuando no Local]]),0)</f>
        <v>0</v>
      </c>
      <c r="CN555" s="84" t="str">
        <f t="shared" si="268"/>
        <v/>
      </c>
      <c r="CO555" s="84">
        <f>IFERROR(FIND("POLÍCIA MILITAR",consulta_completa__11[[#This Row],[14 - Inst. Atuando no Local]]),0)</f>
        <v>0</v>
      </c>
      <c r="CP555" s="84" t="str">
        <f t="shared" si="269"/>
        <v/>
      </c>
      <c r="CQ555" s="84">
        <f>IFERROR(FIND("POLÍCIA CIVIL",consulta_completa__11[[#This Row],[14 - Inst. Atuando no Local]]),0)</f>
        <v>0</v>
      </c>
      <c r="CR555" s="84" t="str">
        <f t="shared" si="270"/>
        <v/>
      </c>
      <c r="CS555" s="84">
        <f>IFERROR(FIND("MARINHA DO BRASIL",consulta_completa__11[[#This Row],[14 - Inst. Atuando no Local]]),0)</f>
        <v>0</v>
      </c>
      <c r="CT555" s="84" t="str">
        <f t="shared" si="271"/>
        <v/>
      </c>
      <c r="CU555" s="84">
        <f>IFERROR(FIND("EMPRESA ESPECIALIZADA EM ATENDIMENTO",consulta_completa__11[[#This Row],[14 - Inst. Atuando no Local]]),0)</f>
        <v>0</v>
      </c>
      <c r="CV555" s="84" t="str">
        <f t="shared" si="272"/>
        <v/>
      </c>
      <c r="CW555" s="84">
        <f>IFERROR(FIND("IBAMA",consulta_completa__11[[#This Row],[14 - Inst. Atuando no Local]]),0)</f>
        <v>0</v>
      </c>
      <c r="CX555" s="84" t="str">
        <f t="shared" si="273"/>
        <v/>
      </c>
      <c r="CY555" s="84" t="str">
        <f>IF(consulta_completa__11[[#This Row],[14 - Inst. Atuando no Local]]="","X","")</f>
        <v>X</v>
      </c>
      <c r="CZ555" s="84">
        <f>IFERROR(FIND("OUTRA (S)",consulta_completa__11[[#This Row],[14 - Inst. Atuando no Local]]),0)</f>
        <v>0</v>
      </c>
      <c r="DA555" s="84" t="str">
        <f t="shared" si="274"/>
        <v/>
      </c>
      <c r="DB555" s="35" t="str">
        <f t="shared" si="275"/>
        <v>Sim</v>
      </c>
      <c r="DC555" s="35" t="str">
        <f t="shared" si="276"/>
        <v>Não</v>
      </c>
      <c r="DD555" s="35" t="str">
        <f t="shared" si="277"/>
        <v>Sim</v>
      </c>
      <c r="DE555" s="87" t="str">
        <f t="shared" si="279"/>
        <v>Federal</v>
      </c>
    </row>
    <row r="556" spans="1:109">
      <c r="A556" s="14">
        <v>20258439603</v>
      </c>
      <c r="B556" s="1">
        <v>45870</v>
      </c>
      <c r="C556" t="s">
        <v>1366</v>
      </c>
      <c r="D556" t="s">
        <v>254</v>
      </c>
      <c r="E556" t="s">
        <v>181</v>
      </c>
      <c r="F556" t="s">
        <v>112</v>
      </c>
      <c r="G556" t="s">
        <v>1367</v>
      </c>
      <c r="H556" t="s">
        <v>673</v>
      </c>
      <c r="I556" t="s">
        <v>648</v>
      </c>
      <c r="J556" t="s">
        <v>113</v>
      </c>
      <c r="K556" t="s">
        <v>114</v>
      </c>
      <c r="L556" t="s">
        <v>114</v>
      </c>
      <c r="M556" t="s">
        <v>139</v>
      </c>
      <c r="N556" t="s">
        <v>119</v>
      </c>
      <c r="O556" t="s">
        <v>120</v>
      </c>
      <c r="P556" t="s">
        <v>200</v>
      </c>
      <c r="Q556" t="s">
        <v>143</v>
      </c>
      <c r="R556" t="s">
        <v>123</v>
      </c>
      <c r="S556" t="s">
        <v>113</v>
      </c>
      <c r="T556" t="s">
        <v>1421</v>
      </c>
      <c r="U556" t="s">
        <v>4932</v>
      </c>
      <c r="V556" t="s">
        <v>4933</v>
      </c>
      <c r="Z556" t="s">
        <v>4934</v>
      </c>
      <c r="AA556" t="s">
        <v>2512</v>
      </c>
      <c r="AB556" t="s">
        <v>1426</v>
      </c>
      <c r="AC556" t="s">
        <v>1372</v>
      </c>
      <c r="AD556">
        <v>1</v>
      </c>
      <c r="AE556" t="s">
        <v>2514</v>
      </c>
      <c r="AF556" t="s">
        <v>1427</v>
      </c>
      <c r="AG556" t="s">
        <v>1428</v>
      </c>
      <c r="AH556" t="s">
        <v>131</v>
      </c>
      <c r="AI556" t="s">
        <v>132</v>
      </c>
      <c r="AJ556" t="s">
        <v>131</v>
      </c>
      <c r="AK556" t="s">
        <v>4935</v>
      </c>
      <c r="AL556" t="s">
        <v>4936</v>
      </c>
      <c r="AM556" t="s">
        <v>1377</v>
      </c>
      <c r="AN556" t="s">
        <v>1431</v>
      </c>
      <c r="AO556" t="s">
        <v>1432</v>
      </c>
      <c r="AP556">
        <v>7734544744</v>
      </c>
      <c r="AQ556" t="s">
        <v>1379</v>
      </c>
      <c r="AR556" t="s">
        <v>113</v>
      </c>
      <c r="AS556" t="s">
        <v>113</v>
      </c>
      <c r="AT556" t="s">
        <v>113</v>
      </c>
      <c r="AU556" t="s">
        <v>113</v>
      </c>
      <c r="AW556" t="s">
        <v>113</v>
      </c>
      <c r="AX556" s="82">
        <f>IFERROR(FIND("Óbitos/feridos",consulta_completa__11[[#This Row],[13 - Ocorrências/Ambientes Atingidos]]),0)</f>
        <v>0</v>
      </c>
      <c r="AY556" s="83" t="str">
        <f t="shared" si="249"/>
        <v/>
      </c>
      <c r="AZ556" s="82">
        <f>IFERROR(FIND("População afetada/evacuada",consulta_completa__11[[#This Row],[13 - Ocorrências/Ambientes Atingidos]]),0)</f>
        <v>0</v>
      </c>
      <c r="BA556" s="82" t="str">
        <f t="shared" si="250"/>
        <v/>
      </c>
      <c r="BB556" s="82">
        <f>IFERROR(FIND("Suspensão de abastecimento de água",consulta_completa__11[[#This Row],[13 - Ocorrências/Ambientes Atingidos]]),0)</f>
        <v>0</v>
      </c>
      <c r="BC556" s="83" t="str">
        <f t="shared" si="278"/>
        <v/>
      </c>
      <c r="BD556" s="82">
        <f>IFERROR(FIND("Rio/córrego",consulta_completa__11[[#This Row],[13 - Ocorrências/Ambientes Atingidos]]),0)</f>
        <v>0</v>
      </c>
      <c r="BE556" s="83" t="str">
        <f t="shared" si="251"/>
        <v/>
      </c>
      <c r="BF556" s="82">
        <f>IFERROR(FIND("Lago",consulta_completa__11[[#This Row],[13 - Ocorrências/Ambientes Atingidos]]),0)</f>
        <v>0</v>
      </c>
      <c r="BG556" s="83" t="str">
        <f t="shared" si="252"/>
        <v/>
      </c>
      <c r="BH556" s="82">
        <f>IFERROR(FIND("Mar",consulta_completa__11[[#This Row],[13 - Ocorrências/Ambientes Atingidos]]),0)</f>
        <v>0</v>
      </c>
      <c r="BI556" s="83" t="str">
        <f t="shared" si="253"/>
        <v/>
      </c>
      <c r="BJ556" s="82">
        <f>IFERROR(FIND("Praia",consulta_completa__11[[#This Row],[13 - Ocorrências/Ambientes Atingidos]]),0)</f>
        <v>0</v>
      </c>
      <c r="BK556" s="83" t="str">
        <f t="shared" si="254"/>
        <v/>
      </c>
      <c r="BL556" s="82">
        <f>IFERROR(FIND("Solo",consulta_completa__11[[#This Row],[13 - Ocorrências/Ambientes Atingidos]]),0)</f>
        <v>0</v>
      </c>
      <c r="BM556" s="83" t="str">
        <f t="shared" si="255"/>
        <v/>
      </c>
      <c r="BN556" s="82">
        <f>IFERROR(FIND("Águas subterrâneas",consulta_completa__11[[#This Row],[13 - Ocorrências/Ambientes Atingidos]]),0)</f>
        <v>0</v>
      </c>
      <c r="BO556" s="83" t="str">
        <f t="shared" si="256"/>
        <v/>
      </c>
      <c r="BP556" s="82">
        <f>IFERROR(FIND("Atmosfera",consulta_completa__11[[#This Row],[13 - Ocorrências/Ambientes Atingidos]]),0)</f>
        <v>0</v>
      </c>
      <c r="BQ556" s="83" t="str">
        <f t="shared" si="257"/>
        <v/>
      </c>
      <c r="BR556" s="82">
        <f>IFERROR(FIND("Flora",consulta_completa__11[[#This Row],[13 - Ocorrências/Ambientes Atingidos]]),0)</f>
        <v>0</v>
      </c>
      <c r="BS556" s="83" t="str">
        <f t="shared" si="258"/>
        <v/>
      </c>
      <c r="BT556" s="82">
        <f>IFERROR(FIND("Fauna",consulta_completa__11[[#This Row],[13 - Ocorrências/Ambientes Atingidos]]),0)</f>
        <v>0</v>
      </c>
      <c r="BU556" s="83" t="str">
        <f t="shared" si="259"/>
        <v/>
      </c>
      <c r="BV556" s="82">
        <f>IFERROR(FIND("UC federal",consulta_completa__11[[#This Row],[13 - Ocorrências/Ambientes Atingidos]]),0)</f>
        <v>0</v>
      </c>
      <c r="BW556" s="83" t="str">
        <f t="shared" si="260"/>
        <v/>
      </c>
      <c r="BX556" s="82">
        <f>IFERROR(FIND("UC estadual/municipal",consulta_completa__11[[#This Row],[13 - Ocorrências/Ambientes Atingidos]]),0)</f>
        <v>0</v>
      </c>
      <c r="BY556" s="83" t="str">
        <f t="shared" si="261"/>
        <v/>
      </c>
      <c r="BZ556" s="82">
        <f>IFERROR(FIND("Outro(s)",consulta_completa__11[[#This Row],[13 - Ocorrências/Ambientes Atingidos]]),0)</f>
        <v>1</v>
      </c>
      <c r="CA556" s="83" t="str">
        <f t="shared" si="262"/>
        <v>X</v>
      </c>
      <c r="CB556" s="82">
        <f>IFERROR(FIND("Sem dano",consulta_completa__11[[#This Row],[13 - Ocorrências/Ambientes Atingidos]]),0)</f>
        <v>0</v>
      </c>
      <c r="CC556" s="83" t="str">
        <f t="shared" si="263"/>
        <v/>
      </c>
      <c r="CD556" s="82" t="str">
        <f>IF(consulta_completa__11[[#This Row],[13 - Ocorrências/Ambientes Atingidos]]="","X","")</f>
        <v/>
      </c>
      <c r="CE556" s="84">
        <f>IFERROR(FIND("IBAMA",consulta_completa__11[[#This Row],[14 - Inst. Atuando no Local]]),0)</f>
        <v>0</v>
      </c>
      <c r="CF556" s="84" t="str">
        <f t="shared" si="264"/>
        <v/>
      </c>
      <c r="CG556" s="84">
        <f>IFERROR(FIND("OEMA",consulta_completa__11[[#This Row],[14 - Inst. Atuando no Local]]),0)</f>
        <v>0</v>
      </c>
      <c r="CH556" s="84" t="str">
        <f t="shared" si="265"/>
        <v/>
      </c>
      <c r="CI556" s="84">
        <f>IFERROR(FIND("DEFESA CIVIL",consulta_completa__11[[#This Row],[14 - Inst. Atuando no Local]]),0)</f>
        <v>0</v>
      </c>
      <c r="CJ556" s="84" t="str">
        <f t="shared" si="266"/>
        <v/>
      </c>
      <c r="CK556" s="84">
        <f>IFERROR(FIND("CORPO DE BOMBEIROS",consulta_completa__11[[#This Row],[14 - Inst. Atuando no Local]]),0)</f>
        <v>0</v>
      </c>
      <c r="CL556" s="84" t="str">
        <f t="shared" si="267"/>
        <v/>
      </c>
      <c r="CM556" s="84">
        <f>IFERROR(FIND("POLÍCIA RODOVIÁRIA",consulta_completa__11[[#This Row],[14 - Inst. Atuando no Local]]),0)</f>
        <v>0</v>
      </c>
      <c r="CN556" s="84" t="str">
        <f t="shared" si="268"/>
        <v/>
      </c>
      <c r="CO556" s="84">
        <f>IFERROR(FIND("POLÍCIA MILITAR",consulta_completa__11[[#This Row],[14 - Inst. Atuando no Local]]),0)</f>
        <v>0</v>
      </c>
      <c r="CP556" s="84" t="str">
        <f t="shared" si="269"/>
        <v/>
      </c>
      <c r="CQ556" s="84">
        <f>IFERROR(FIND("POLÍCIA CIVIL",consulta_completa__11[[#This Row],[14 - Inst. Atuando no Local]]),0)</f>
        <v>0</v>
      </c>
      <c r="CR556" s="84" t="str">
        <f t="shared" si="270"/>
        <v/>
      </c>
      <c r="CS556" s="84">
        <f>IFERROR(FIND("MARINHA DO BRASIL",consulta_completa__11[[#This Row],[14 - Inst. Atuando no Local]]),0)</f>
        <v>0</v>
      </c>
      <c r="CT556" s="84" t="str">
        <f t="shared" si="271"/>
        <v/>
      </c>
      <c r="CU556" s="84">
        <f>IFERROR(FIND("EMPRESA ESPECIALIZADA EM ATENDIMENTO",consulta_completa__11[[#This Row],[14 - Inst. Atuando no Local]]),0)</f>
        <v>0</v>
      </c>
      <c r="CV556" s="84" t="str">
        <f t="shared" si="272"/>
        <v/>
      </c>
      <c r="CW556" s="84">
        <f>IFERROR(FIND("IBAMA",consulta_completa__11[[#This Row],[14 - Inst. Atuando no Local]]),0)</f>
        <v>0</v>
      </c>
      <c r="CX556" s="84" t="str">
        <f t="shared" si="273"/>
        <v/>
      </c>
      <c r="CY556" s="84" t="str">
        <f>IF(consulta_completa__11[[#This Row],[14 - Inst. Atuando no Local]]="","X","")</f>
        <v/>
      </c>
      <c r="CZ556" s="84">
        <f>IFERROR(FIND("OUTRA (S)",consulta_completa__11[[#This Row],[14 - Inst. Atuando no Local]]),0)</f>
        <v>0</v>
      </c>
      <c r="DA556" s="84" t="str">
        <f t="shared" si="274"/>
        <v/>
      </c>
      <c r="DB556" s="35" t="str">
        <f t="shared" si="275"/>
        <v>Sim</v>
      </c>
      <c r="DC556" s="35" t="str">
        <f t="shared" si="276"/>
        <v>Não</v>
      </c>
      <c r="DD556" s="35" t="str">
        <f t="shared" si="277"/>
        <v>Sim</v>
      </c>
      <c r="DE556" s="87" t="str">
        <f t="shared" si="279"/>
        <v>Federal</v>
      </c>
    </row>
    <row r="557" spans="1:109">
      <c r="A557" s="14">
        <v>2025843646</v>
      </c>
      <c r="B557" s="1">
        <v>45871</v>
      </c>
      <c r="C557" t="s">
        <v>109</v>
      </c>
      <c r="D557" t="s">
        <v>212</v>
      </c>
      <c r="E557" t="s">
        <v>452</v>
      </c>
      <c r="F557" t="s">
        <v>112</v>
      </c>
      <c r="G557" t="s">
        <v>113</v>
      </c>
      <c r="H557" t="s">
        <v>114</v>
      </c>
      <c r="I557" t="s">
        <v>114</v>
      </c>
      <c r="J557" t="s">
        <v>1399</v>
      </c>
      <c r="K557" t="s">
        <v>4937</v>
      </c>
      <c r="L557" t="s">
        <v>117</v>
      </c>
      <c r="M557" t="s">
        <v>118</v>
      </c>
      <c r="N557" t="s">
        <v>141</v>
      </c>
      <c r="O557" t="s">
        <v>239</v>
      </c>
      <c r="P557" t="s">
        <v>229</v>
      </c>
      <c r="Q557" t="s">
        <v>122</v>
      </c>
      <c r="R557" t="s">
        <v>123</v>
      </c>
      <c r="S557" t="s">
        <v>201</v>
      </c>
      <c r="T557" t="s">
        <v>4938</v>
      </c>
      <c r="U557" t="s">
        <v>4939</v>
      </c>
      <c r="V557" t="s">
        <v>4940</v>
      </c>
      <c r="Z557" t="s">
        <v>4941</v>
      </c>
      <c r="AA557" t="s">
        <v>113</v>
      </c>
      <c r="AB557" t="s">
        <v>206</v>
      </c>
      <c r="AC557" t="s">
        <v>207</v>
      </c>
      <c r="AD557">
        <v>1</v>
      </c>
      <c r="AE557" t="s">
        <v>206</v>
      </c>
      <c r="AF557" t="s">
        <v>113</v>
      </c>
      <c r="AG557" t="s">
        <v>113</v>
      </c>
      <c r="AH557" t="s">
        <v>131</v>
      </c>
      <c r="AI557" t="s">
        <v>132</v>
      </c>
      <c r="AJ557" t="s">
        <v>131</v>
      </c>
      <c r="AK557" t="s">
        <v>4942</v>
      </c>
      <c r="AL557" t="s">
        <v>4943</v>
      </c>
      <c r="AM557" t="s">
        <v>210</v>
      </c>
      <c r="AN557" t="s">
        <v>113</v>
      </c>
      <c r="AO557" t="s">
        <v>113</v>
      </c>
      <c r="AQ557" t="s">
        <v>211</v>
      </c>
      <c r="AR557" t="s">
        <v>113</v>
      </c>
      <c r="AS557" t="s">
        <v>4944</v>
      </c>
      <c r="AT557" t="s">
        <v>113</v>
      </c>
      <c r="AU557" t="s">
        <v>1399</v>
      </c>
      <c r="AV557">
        <v>45000</v>
      </c>
      <c r="AW557" t="s">
        <v>159</v>
      </c>
      <c r="AX557" s="82">
        <f>IFERROR(FIND("Óbitos/feridos",consulta_completa__11[[#This Row],[13 - Ocorrências/Ambientes Atingidos]]),0)</f>
        <v>0</v>
      </c>
      <c r="AY557" s="83" t="str">
        <f t="shared" si="249"/>
        <v/>
      </c>
      <c r="AZ557" s="82">
        <f>IFERROR(FIND("População afetada/evacuada",consulta_completa__11[[#This Row],[13 - Ocorrências/Ambientes Atingidos]]),0)</f>
        <v>0</v>
      </c>
      <c r="BA557" s="82" t="str">
        <f t="shared" si="250"/>
        <v/>
      </c>
      <c r="BB557" s="82">
        <f>IFERROR(FIND("Suspensão de abastecimento de água",consulta_completa__11[[#This Row],[13 - Ocorrências/Ambientes Atingidos]]),0)</f>
        <v>0</v>
      </c>
      <c r="BC557" s="83" t="str">
        <f t="shared" si="278"/>
        <v/>
      </c>
      <c r="BD557" s="82">
        <f>IFERROR(FIND("Rio/córrego",consulta_completa__11[[#This Row],[13 - Ocorrências/Ambientes Atingidos]]),0)</f>
        <v>0</v>
      </c>
      <c r="BE557" s="83" t="str">
        <f t="shared" si="251"/>
        <v/>
      </c>
      <c r="BF557" s="82">
        <f>IFERROR(FIND("Lago",consulta_completa__11[[#This Row],[13 - Ocorrências/Ambientes Atingidos]]),0)</f>
        <v>0</v>
      </c>
      <c r="BG557" s="83" t="str">
        <f t="shared" si="252"/>
        <v/>
      </c>
      <c r="BH557" s="82">
        <f>IFERROR(FIND("Mar",consulta_completa__11[[#This Row],[13 - Ocorrências/Ambientes Atingidos]]),0)</f>
        <v>1</v>
      </c>
      <c r="BI557" s="83" t="str">
        <f t="shared" si="253"/>
        <v>X</v>
      </c>
      <c r="BJ557" s="82">
        <f>IFERROR(FIND("Praia",consulta_completa__11[[#This Row],[13 - Ocorrências/Ambientes Atingidos]]),0)</f>
        <v>0</v>
      </c>
      <c r="BK557" s="83" t="str">
        <f t="shared" si="254"/>
        <v/>
      </c>
      <c r="BL557" s="82">
        <f>IFERROR(FIND("Solo",consulta_completa__11[[#This Row],[13 - Ocorrências/Ambientes Atingidos]]),0)</f>
        <v>0</v>
      </c>
      <c r="BM557" s="83" t="str">
        <f t="shared" si="255"/>
        <v/>
      </c>
      <c r="BN557" s="82">
        <f>IFERROR(FIND("Águas subterrâneas",consulta_completa__11[[#This Row],[13 - Ocorrências/Ambientes Atingidos]]),0)</f>
        <v>0</v>
      </c>
      <c r="BO557" s="83" t="str">
        <f t="shared" si="256"/>
        <v/>
      </c>
      <c r="BP557" s="82">
        <f>IFERROR(FIND("Atmosfera",consulta_completa__11[[#This Row],[13 - Ocorrências/Ambientes Atingidos]]),0)</f>
        <v>0</v>
      </c>
      <c r="BQ557" s="83" t="str">
        <f t="shared" si="257"/>
        <v/>
      </c>
      <c r="BR557" s="82">
        <f>IFERROR(FIND("Flora",consulta_completa__11[[#This Row],[13 - Ocorrências/Ambientes Atingidos]]),0)</f>
        <v>0</v>
      </c>
      <c r="BS557" s="83" t="str">
        <f t="shared" si="258"/>
        <v/>
      </c>
      <c r="BT557" s="82">
        <f>IFERROR(FIND("Fauna",consulta_completa__11[[#This Row],[13 - Ocorrências/Ambientes Atingidos]]),0)</f>
        <v>0</v>
      </c>
      <c r="BU557" s="83" t="str">
        <f t="shared" si="259"/>
        <v/>
      </c>
      <c r="BV557" s="82">
        <f>IFERROR(FIND("UC federal",consulta_completa__11[[#This Row],[13 - Ocorrências/Ambientes Atingidos]]),0)</f>
        <v>0</v>
      </c>
      <c r="BW557" s="83" t="str">
        <f t="shared" si="260"/>
        <v/>
      </c>
      <c r="BX557" s="82">
        <f>IFERROR(FIND("UC estadual/municipal",consulta_completa__11[[#This Row],[13 - Ocorrências/Ambientes Atingidos]]),0)</f>
        <v>0</v>
      </c>
      <c r="BY557" s="83" t="str">
        <f t="shared" si="261"/>
        <v/>
      </c>
      <c r="BZ557" s="82">
        <f>IFERROR(FIND("Outro(s)",consulta_completa__11[[#This Row],[13 - Ocorrências/Ambientes Atingidos]]),0)</f>
        <v>0</v>
      </c>
      <c r="CA557" s="83" t="str">
        <f t="shared" si="262"/>
        <v/>
      </c>
      <c r="CB557" s="82">
        <f>IFERROR(FIND("Sem dano",consulta_completa__11[[#This Row],[13 - Ocorrências/Ambientes Atingidos]]),0)</f>
        <v>0</v>
      </c>
      <c r="CC557" s="83" t="str">
        <f t="shared" si="263"/>
        <v/>
      </c>
      <c r="CD557" s="82" t="str">
        <f>IF(consulta_completa__11[[#This Row],[13 - Ocorrências/Ambientes Atingidos]]="","X","")</f>
        <v/>
      </c>
      <c r="CE557" s="84">
        <f>IFERROR(FIND("IBAMA",consulta_completa__11[[#This Row],[14 - Inst. Atuando no Local]]),0)</f>
        <v>0</v>
      </c>
      <c r="CF557" s="84" t="str">
        <f t="shared" si="264"/>
        <v/>
      </c>
      <c r="CG557" s="84">
        <f>IFERROR(FIND("OEMA",consulta_completa__11[[#This Row],[14 - Inst. Atuando no Local]]),0)</f>
        <v>0</v>
      </c>
      <c r="CH557" s="84" t="str">
        <f t="shared" si="265"/>
        <v/>
      </c>
      <c r="CI557" s="84">
        <f>IFERROR(FIND("DEFESA CIVIL",consulta_completa__11[[#This Row],[14 - Inst. Atuando no Local]]),0)</f>
        <v>0</v>
      </c>
      <c r="CJ557" s="84" t="str">
        <f t="shared" si="266"/>
        <v/>
      </c>
      <c r="CK557" s="84">
        <f>IFERROR(FIND("CORPO DE BOMBEIROS",consulta_completa__11[[#This Row],[14 - Inst. Atuando no Local]]),0)</f>
        <v>0</v>
      </c>
      <c r="CL557" s="84" t="str">
        <f t="shared" si="267"/>
        <v/>
      </c>
      <c r="CM557" s="84">
        <f>IFERROR(FIND("POLÍCIA RODOVIÁRIA",consulta_completa__11[[#This Row],[14 - Inst. Atuando no Local]]),0)</f>
        <v>0</v>
      </c>
      <c r="CN557" s="84" t="str">
        <f t="shared" si="268"/>
        <v/>
      </c>
      <c r="CO557" s="84">
        <f>IFERROR(FIND("POLÍCIA MILITAR",consulta_completa__11[[#This Row],[14 - Inst. Atuando no Local]]),0)</f>
        <v>0</v>
      </c>
      <c r="CP557" s="84" t="str">
        <f t="shared" si="269"/>
        <v/>
      </c>
      <c r="CQ557" s="84">
        <f>IFERROR(FIND("POLÍCIA CIVIL",consulta_completa__11[[#This Row],[14 - Inst. Atuando no Local]]),0)</f>
        <v>0</v>
      </c>
      <c r="CR557" s="84" t="str">
        <f t="shared" si="270"/>
        <v/>
      </c>
      <c r="CS557" s="84">
        <f>IFERROR(FIND("MARINHA DO BRASIL",consulta_completa__11[[#This Row],[14 - Inst. Atuando no Local]]),0)</f>
        <v>0</v>
      </c>
      <c r="CT557" s="84" t="str">
        <f t="shared" si="271"/>
        <v/>
      </c>
      <c r="CU557" s="84">
        <f>IFERROR(FIND("EMPRESA ESPECIALIZADA EM ATENDIMENTO",consulta_completa__11[[#This Row],[14 - Inst. Atuando no Local]]),0)</f>
        <v>0</v>
      </c>
      <c r="CV557" s="84" t="str">
        <f t="shared" si="272"/>
        <v/>
      </c>
      <c r="CW557" s="84">
        <f>IFERROR(FIND("IBAMA",consulta_completa__11[[#This Row],[14 - Inst. Atuando no Local]]),0)</f>
        <v>0</v>
      </c>
      <c r="CX557" s="84" t="str">
        <f t="shared" si="273"/>
        <v/>
      </c>
      <c r="CY557" s="84" t="str">
        <f>IF(consulta_completa__11[[#This Row],[14 - Inst. Atuando no Local]]="","X","")</f>
        <v/>
      </c>
      <c r="CZ557" s="84">
        <f>IFERROR(FIND("OUTRA (S)",consulta_completa__11[[#This Row],[14 - Inst. Atuando no Local]]),0)</f>
        <v>0</v>
      </c>
      <c r="DA557" s="84" t="str">
        <f t="shared" si="274"/>
        <v/>
      </c>
      <c r="DB557" s="35" t="str">
        <f t="shared" si="275"/>
        <v>Sim</v>
      </c>
      <c r="DC557" s="35" t="str">
        <f t="shared" si="276"/>
        <v>Não</v>
      </c>
      <c r="DD557" s="35" t="str">
        <f t="shared" si="277"/>
        <v>Sim</v>
      </c>
      <c r="DE557" s="87" t="str">
        <f t="shared" si="279"/>
        <v>Federal</v>
      </c>
    </row>
    <row r="558" spans="1:109">
      <c r="A558" s="14">
        <v>20258239629</v>
      </c>
      <c r="B558" s="1">
        <v>45871</v>
      </c>
      <c r="C558" t="s">
        <v>2902</v>
      </c>
      <c r="D558" t="s">
        <v>161</v>
      </c>
      <c r="E558" t="s">
        <v>1470</v>
      </c>
      <c r="F558" t="s">
        <v>4583</v>
      </c>
      <c r="G558" t="s">
        <v>311</v>
      </c>
      <c r="H558" t="s">
        <v>113</v>
      </c>
      <c r="I558" t="s">
        <v>113</v>
      </c>
      <c r="J558" t="s">
        <v>113</v>
      </c>
      <c r="K558" t="s">
        <v>114</v>
      </c>
      <c r="L558" t="s">
        <v>114</v>
      </c>
      <c r="M558" t="s">
        <v>140</v>
      </c>
      <c r="N558" t="s">
        <v>141</v>
      </c>
      <c r="O558" t="s">
        <v>239</v>
      </c>
      <c r="P558" t="s">
        <v>229</v>
      </c>
      <c r="Q558" t="s">
        <v>143</v>
      </c>
      <c r="R558" t="s">
        <v>123</v>
      </c>
      <c r="S558" t="s">
        <v>113</v>
      </c>
      <c r="T558" t="s">
        <v>4945</v>
      </c>
      <c r="U558" t="s">
        <v>4945</v>
      </c>
      <c r="V558" t="s">
        <v>2446</v>
      </c>
      <c r="Z558" t="s">
        <v>4946</v>
      </c>
      <c r="AA558" t="s">
        <v>1728</v>
      </c>
      <c r="AB558" t="s">
        <v>1474</v>
      </c>
      <c r="AC558" t="s">
        <v>1475</v>
      </c>
      <c r="AD558">
        <v>1</v>
      </c>
      <c r="AE558" t="s">
        <v>4947</v>
      </c>
      <c r="AF558" t="s">
        <v>2449</v>
      </c>
      <c r="AG558" t="s">
        <v>2450</v>
      </c>
      <c r="AH558" t="s">
        <v>131</v>
      </c>
      <c r="AI558" t="s">
        <v>131</v>
      </c>
      <c r="AJ558" t="s">
        <v>131</v>
      </c>
      <c r="AK558" t="s">
        <v>2451</v>
      </c>
      <c r="AL558" t="s">
        <v>113</v>
      </c>
      <c r="AM558" t="s">
        <v>1480</v>
      </c>
      <c r="AN558" t="s">
        <v>113</v>
      </c>
      <c r="AO558" t="s">
        <v>113</v>
      </c>
      <c r="AQ558" t="s">
        <v>1481</v>
      </c>
      <c r="AR558" t="s">
        <v>113</v>
      </c>
      <c r="AS558" t="s">
        <v>113</v>
      </c>
      <c r="AT558" t="s">
        <v>2452</v>
      </c>
      <c r="AU558" t="s">
        <v>113</v>
      </c>
      <c r="AW558" t="s">
        <v>637</v>
      </c>
      <c r="AX558" s="82">
        <f>IFERROR(FIND("Óbitos/feridos",consulta_completa__11[[#This Row],[13 - Ocorrências/Ambientes Atingidos]]),0)</f>
        <v>0</v>
      </c>
      <c r="AY558" s="83" t="str">
        <f t="shared" si="249"/>
        <v/>
      </c>
      <c r="AZ558" s="82">
        <f>IFERROR(FIND("População afetada/evacuada",consulta_completa__11[[#This Row],[13 - Ocorrências/Ambientes Atingidos]]),0)</f>
        <v>0</v>
      </c>
      <c r="BA558" s="82" t="str">
        <f t="shared" si="250"/>
        <v/>
      </c>
      <c r="BB558" s="82">
        <f>IFERROR(FIND("Suspensão de abastecimento de água",consulta_completa__11[[#This Row],[13 - Ocorrências/Ambientes Atingidos]]),0)</f>
        <v>0</v>
      </c>
      <c r="BC558" s="83" t="str">
        <f t="shared" si="278"/>
        <v/>
      </c>
      <c r="BD558" s="82">
        <f>IFERROR(FIND("Rio/córrego",consulta_completa__11[[#This Row],[13 - Ocorrências/Ambientes Atingidos]]),0)</f>
        <v>0</v>
      </c>
      <c r="BE558" s="83" t="str">
        <f t="shared" si="251"/>
        <v/>
      </c>
      <c r="BF558" s="82">
        <f>IFERROR(FIND("Lago",consulta_completa__11[[#This Row],[13 - Ocorrências/Ambientes Atingidos]]),0)</f>
        <v>0</v>
      </c>
      <c r="BG558" s="83" t="str">
        <f t="shared" si="252"/>
        <v/>
      </c>
      <c r="BH558" s="82">
        <f>IFERROR(FIND("Mar",consulta_completa__11[[#This Row],[13 - Ocorrências/Ambientes Atingidos]]),0)</f>
        <v>0</v>
      </c>
      <c r="BI558" s="83" t="str">
        <f t="shared" si="253"/>
        <v/>
      </c>
      <c r="BJ558" s="82">
        <f>IFERROR(FIND("Praia",consulta_completa__11[[#This Row],[13 - Ocorrências/Ambientes Atingidos]]),0)</f>
        <v>0</v>
      </c>
      <c r="BK558" s="83" t="str">
        <f t="shared" si="254"/>
        <v/>
      </c>
      <c r="BL558" s="82">
        <f>IFERROR(FIND("Solo",consulta_completa__11[[#This Row],[13 - Ocorrências/Ambientes Atingidos]]),0)</f>
        <v>1</v>
      </c>
      <c r="BM558" s="83" t="str">
        <f t="shared" si="255"/>
        <v>X</v>
      </c>
      <c r="BN558" s="82">
        <f>IFERROR(FIND("Águas subterrâneas",consulta_completa__11[[#This Row],[13 - Ocorrências/Ambientes Atingidos]]),0)</f>
        <v>0</v>
      </c>
      <c r="BO558" s="83" t="str">
        <f t="shared" si="256"/>
        <v/>
      </c>
      <c r="BP558" s="82">
        <f>IFERROR(FIND("Atmosfera",consulta_completa__11[[#This Row],[13 - Ocorrências/Ambientes Atingidos]]),0)</f>
        <v>0</v>
      </c>
      <c r="BQ558" s="83" t="str">
        <f t="shared" si="257"/>
        <v/>
      </c>
      <c r="BR558" s="82">
        <f>IFERROR(FIND("Flora",consulta_completa__11[[#This Row],[13 - Ocorrências/Ambientes Atingidos]]),0)</f>
        <v>0</v>
      </c>
      <c r="BS558" s="83" t="str">
        <f t="shared" si="258"/>
        <v/>
      </c>
      <c r="BT558" s="82">
        <f>IFERROR(FIND("Fauna",consulta_completa__11[[#This Row],[13 - Ocorrências/Ambientes Atingidos]]),0)</f>
        <v>0</v>
      </c>
      <c r="BU558" s="83" t="str">
        <f t="shared" si="259"/>
        <v/>
      </c>
      <c r="BV558" s="82">
        <f>IFERROR(FIND("UC federal",consulta_completa__11[[#This Row],[13 - Ocorrências/Ambientes Atingidos]]),0)</f>
        <v>0</v>
      </c>
      <c r="BW558" s="83" t="str">
        <f t="shared" si="260"/>
        <v/>
      </c>
      <c r="BX558" s="82">
        <f>IFERROR(FIND("UC estadual/municipal",consulta_completa__11[[#This Row],[13 - Ocorrências/Ambientes Atingidos]]),0)</f>
        <v>0</v>
      </c>
      <c r="BY558" s="83" t="str">
        <f t="shared" si="261"/>
        <v/>
      </c>
      <c r="BZ558" s="82">
        <f>IFERROR(FIND("Outro(s)",consulta_completa__11[[#This Row],[13 - Ocorrências/Ambientes Atingidos]]),0)</f>
        <v>0</v>
      </c>
      <c r="CA558" s="83" t="str">
        <f t="shared" si="262"/>
        <v/>
      </c>
      <c r="CB558" s="82">
        <f>IFERROR(FIND("Sem dano",consulta_completa__11[[#This Row],[13 - Ocorrências/Ambientes Atingidos]]),0)</f>
        <v>0</v>
      </c>
      <c r="CC558" s="83" t="str">
        <f t="shared" si="263"/>
        <v/>
      </c>
      <c r="CD558" s="82" t="str">
        <f>IF(consulta_completa__11[[#This Row],[13 - Ocorrências/Ambientes Atingidos]]="","X","")</f>
        <v/>
      </c>
      <c r="CE558" s="84">
        <f>IFERROR(FIND("IBAMA",consulta_completa__11[[#This Row],[14 - Inst. Atuando no Local]]),0)</f>
        <v>0</v>
      </c>
      <c r="CF558" s="84" t="str">
        <f t="shared" si="264"/>
        <v/>
      </c>
      <c r="CG558" s="84">
        <f>IFERROR(FIND("OEMA",consulta_completa__11[[#This Row],[14 - Inst. Atuando no Local]]),0)</f>
        <v>0</v>
      </c>
      <c r="CH558" s="84" t="str">
        <f t="shared" si="265"/>
        <v/>
      </c>
      <c r="CI558" s="84">
        <f>IFERROR(FIND("DEFESA CIVIL",consulta_completa__11[[#This Row],[14 - Inst. Atuando no Local]]),0)</f>
        <v>0</v>
      </c>
      <c r="CJ558" s="84" t="str">
        <f t="shared" si="266"/>
        <v/>
      </c>
      <c r="CK558" s="84">
        <f>IFERROR(FIND("CORPO DE BOMBEIROS",consulta_completa__11[[#This Row],[14 - Inst. Atuando no Local]]),0)</f>
        <v>0</v>
      </c>
      <c r="CL558" s="84" t="str">
        <f t="shared" si="267"/>
        <v/>
      </c>
      <c r="CM558" s="84">
        <f>IFERROR(FIND("POLÍCIA RODOVIÁRIA",consulta_completa__11[[#This Row],[14 - Inst. Atuando no Local]]),0)</f>
        <v>0</v>
      </c>
      <c r="CN558" s="84" t="str">
        <f t="shared" si="268"/>
        <v/>
      </c>
      <c r="CO558" s="84">
        <f>IFERROR(FIND("POLÍCIA MILITAR",consulta_completa__11[[#This Row],[14 - Inst. Atuando no Local]]),0)</f>
        <v>0</v>
      </c>
      <c r="CP558" s="84" t="str">
        <f t="shared" si="269"/>
        <v/>
      </c>
      <c r="CQ558" s="84">
        <f>IFERROR(FIND("POLÍCIA CIVIL",consulta_completa__11[[#This Row],[14 - Inst. Atuando no Local]]),0)</f>
        <v>0</v>
      </c>
      <c r="CR558" s="84" t="str">
        <f t="shared" si="270"/>
        <v/>
      </c>
      <c r="CS558" s="84">
        <f>IFERROR(FIND("MARINHA DO BRASIL",consulta_completa__11[[#This Row],[14 - Inst. Atuando no Local]]),0)</f>
        <v>0</v>
      </c>
      <c r="CT558" s="84" t="str">
        <f t="shared" si="271"/>
        <v/>
      </c>
      <c r="CU558" s="84">
        <f>IFERROR(FIND("EMPRESA ESPECIALIZADA EM ATENDIMENTO",consulta_completa__11[[#This Row],[14 - Inst. Atuando no Local]]),0)</f>
        <v>0</v>
      </c>
      <c r="CV558" s="84" t="str">
        <f t="shared" si="272"/>
        <v/>
      </c>
      <c r="CW558" s="84">
        <f>IFERROR(FIND("IBAMA",consulta_completa__11[[#This Row],[14 - Inst. Atuando no Local]]),0)</f>
        <v>0</v>
      </c>
      <c r="CX558" s="84" t="str">
        <f t="shared" si="273"/>
        <v/>
      </c>
      <c r="CY558" s="84" t="str">
        <f>IF(consulta_completa__11[[#This Row],[14 - Inst. Atuando no Local]]="","X","")</f>
        <v/>
      </c>
      <c r="CZ558" s="84">
        <f>IFERROR(FIND("OUTRA (S)",consulta_completa__11[[#This Row],[14 - Inst. Atuando no Local]]),0)</f>
        <v>0</v>
      </c>
      <c r="DA558" s="84" t="str">
        <f t="shared" si="274"/>
        <v/>
      </c>
      <c r="DB558" s="35" t="str">
        <f t="shared" si="275"/>
        <v>Sim</v>
      </c>
      <c r="DC558" s="35" t="str">
        <f t="shared" si="276"/>
        <v>Não</v>
      </c>
      <c r="DD558" s="35" t="str">
        <f t="shared" si="277"/>
        <v>Sim</v>
      </c>
      <c r="DE558" s="87" t="str">
        <f t="shared" si="279"/>
        <v>Federal</v>
      </c>
    </row>
    <row r="559" spans="1:109">
      <c r="A559" s="14">
        <v>20258657616</v>
      </c>
      <c r="B559" s="1">
        <v>45871</v>
      </c>
      <c r="C559" t="s">
        <v>4948</v>
      </c>
      <c r="D559" t="s">
        <v>180</v>
      </c>
      <c r="E559" t="s">
        <v>286</v>
      </c>
      <c r="F559" t="s">
        <v>112</v>
      </c>
      <c r="G559" t="s">
        <v>4949</v>
      </c>
      <c r="H559" t="s">
        <v>113</v>
      </c>
      <c r="I559" t="s">
        <v>113</v>
      </c>
      <c r="J559" t="s">
        <v>113</v>
      </c>
      <c r="K559" t="s">
        <v>114</v>
      </c>
      <c r="L559" t="s">
        <v>114</v>
      </c>
      <c r="M559" t="s">
        <v>4950</v>
      </c>
      <c r="N559" t="s">
        <v>2139</v>
      </c>
      <c r="O559" t="s">
        <v>185</v>
      </c>
      <c r="P559" t="s">
        <v>229</v>
      </c>
      <c r="Q559" t="s">
        <v>167</v>
      </c>
      <c r="R559" t="s">
        <v>123</v>
      </c>
      <c r="S559" t="s">
        <v>113</v>
      </c>
      <c r="T559" t="s">
        <v>4951</v>
      </c>
      <c r="U559" t="s">
        <v>113</v>
      </c>
      <c r="V559" t="s">
        <v>4952</v>
      </c>
      <c r="Z559" t="s">
        <v>4953</v>
      </c>
      <c r="AA559" t="s">
        <v>4954</v>
      </c>
      <c r="AB559" t="s">
        <v>113</v>
      </c>
      <c r="AC559" t="s">
        <v>113</v>
      </c>
      <c r="AE559" t="s">
        <v>4955</v>
      </c>
      <c r="AF559" t="s">
        <v>4956</v>
      </c>
      <c r="AG559" t="s">
        <v>113</v>
      </c>
      <c r="AH559" t="s">
        <v>113</v>
      </c>
      <c r="AI559" t="s">
        <v>132</v>
      </c>
      <c r="AJ559" t="s">
        <v>132</v>
      </c>
      <c r="AK559" t="s">
        <v>113</v>
      </c>
      <c r="AL559" t="s">
        <v>4957</v>
      </c>
      <c r="AM559" t="s">
        <v>153</v>
      </c>
      <c r="AN559" t="s">
        <v>154</v>
      </c>
      <c r="AO559" t="s">
        <v>155</v>
      </c>
      <c r="AP559">
        <v>6133161070</v>
      </c>
      <c r="AQ559" t="s">
        <v>156</v>
      </c>
      <c r="AR559" t="s">
        <v>113</v>
      </c>
      <c r="AS559" t="s">
        <v>113</v>
      </c>
      <c r="AT559" t="s">
        <v>113</v>
      </c>
      <c r="AU559" t="s">
        <v>113</v>
      </c>
      <c r="AW559" t="s">
        <v>113</v>
      </c>
      <c r="AX559" s="82">
        <f>IFERROR(FIND("Óbitos/feridos",consulta_completa__11[[#This Row],[13 - Ocorrências/Ambientes Atingidos]]),0)</f>
        <v>1</v>
      </c>
      <c r="AY559" s="83" t="str">
        <f t="shared" si="249"/>
        <v>X</v>
      </c>
      <c r="AZ559" s="82">
        <f>IFERROR(FIND("População afetada/evacuada",consulta_completa__11[[#This Row],[13 - Ocorrências/Ambientes Atingidos]]),0)</f>
        <v>0</v>
      </c>
      <c r="BA559" s="82" t="str">
        <f t="shared" si="250"/>
        <v/>
      </c>
      <c r="BB559" s="82">
        <f>IFERROR(FIND("Suspensão de abastecimento de água",consulta_completa__11[[#This Row],[13 - Ocorrências/Ambientes Atingidos]]),0)</f>
        <v>0</v>
      </c>
      <c r="BC559" s="83" t="str">
        <f t="shared" si="278"/>
        <v/>
      </c>
      <c r="BD559" s="82">
        <f>IFERROR(FIND("Rio/córrego",consulta_completa__11[[#This Row],[13 - Ocorrências/Ambientes Atingidos]]),0)</f>
        <v>0</v>
      </c>
      <c r="BE559" s="83" t="str">
        <f t="shared" si="251"/>
        <v/>
      </c>
      <c r="BF559" s="82">
        <f>IFERROR(FIND("Lago",consulta_completa__11[[#This Row],[13 - Ocorrências/Ambientes Atingidos]]),0)</f>
        <v>0</v>
      </c>
      <c r="BG559" s="83" t="str">
        <f t="shared" si="252"/>
        <v/>
      </c>
      <c r="BH559" s="82">
        <f>IFERROR(FIND("Mar",consulta_completa__11[[#This Row],[13 - Ocorrências/Ambientes Atingidos]]),0)</f>
        <v>0</v>
      </c>
      <c r="BI559" s="83" t="str">
        <f t="shared" si="253"/>
        <v/>
      </c>
      <c r="BJ559" s="82">
        <f>IFERROR(FIND("Praia",consulta_completa__11[[#This Row],[13 - Ocorrências/Ambientes Atingidos]]),0)</f>
        <v>0</v>
      </c>
      <c r="BK559" s="83" t="str">
        <f t="shared" si="254"/>
        <v/>
      </c>
      <c r="BL559" s="82">
        <f>IFERROR(FIND("Solo",consulta_completa__11[[#This Row],[13 - Ocorrências/Ambientes Atingidos]]),0)</f>
        <v>17</v>
      </c>
      <c r="BM559" s="83" t="str">
        <f t="shared" si="255"/>
        <v>X</v>
      </c>
      <c r="BN559" s="82">
        <f>IFERROR(FIND("Águas subterrâneas",consulta_completa__11[[#This Row],[13 - Ocorrências/Ambientes Atingidos]]),0)</f>
        <v>0</v>
      </c>
      <c r="BO559" s="83" t="str">
        <f t="shared" si="256"/>
        <v/>
      </c>
      <c r="BP559" s="82">
        <f>IFERROR(FIND("Atmosfera",consulta_completa__11[[#This Row],[13 - Ocorrências/Ambientes Atingidos]]),0)</f>
        <v>0</v>
      </c>
      <c r="BQ559" s="83" t="str">
        <f t="shared" si="257"/>
        <v/>
      </c>
      <c r="BR559" s="82">
        <f>IFERROR(FIND("Flora",consulta_completa__11[[#This Row],[13 - Ocorrências/Ambientes Atingidos]]),0)</f>
        <v>23</v>
      </c>
      <c r="BS559" s="83" t="str">
        <f t="shared" si="258"/>
        <v>X</v>
      </c>
      <c r="BT559" s="82">
        <f>IFERROR(FIND("Fauna",consulta_completa__11[[#This Row],[13 - Ocorrências/Ambientes Atingidos]]),0)</f>
        <v>0</v>
      </c>
      <c r="BU559" s="83" t="str">
        <f t="shared" si="259"/>
        <v/>
      </c>
      <c r="BV559" s="82">
        <f>IFERROR(FIND("UC federal",consulta_completa__11[[#This Row],[13 - Ocorrências/Ambientes Atingidos]]),0)</f>
        <v>0</v>
      </c>
      <c r="BW559" s="83" t="str">
        <f t="shared" si="260"/>
        <v/>
      </c>
      <c r="BX559" s="82">
        <f>IFERROR(FIND("UC estadual/municipal",consulta_completa__11[[#This Row],[13 - Ocorrências/Ambientes Atingidos]]),0)</f>
        <v>0</v>
      </c>
      <c r="BY559" s="83" t="str">
        <f t="shared" si="261"/>
        <v/>
      </c>
      <c r="BZ559" s="82">
        <f>IFERROR(FIND("Outro(s)",consulta_completa__11[[#This Row],[13 - Ocorrências/Ambientes Atingidos]]),0)</f>
        <v>0</v>
      </c>
      <c r="CA559" s="83" t="str">
        <f t="shared" si="262"/>
        <v/>
      </c>
      <c r="CB559" s="82">
        <f>IFERROR(FIND("Sem dano",consulta_completa__11[[#This Row],[13 - Ocorrências/Ambientes Atingidos]]),0)</f>
        <v>0</v>
      </c>
      <c r="CC559" s="83" t="str">
        <f t="shared" si="263"/>
        <v/>
      </c>
      <c r="CD559" s="82" t="str">
        <f>IF(consulta_completa__11[[#This Row],[13 - Ocorrências/Ambientes Atingidos]]="","X","")</f>
        <v/>
      </c>
      <c r="CE559" s="84">
        <f>IFERROR(FIND("IBAMA",consulta_completa__11[[#This Row],[14 - Inst. Atuando no Local]]),0)</f>
        <v>0</v>
      </c>
      <c r="CF559" s="84" t="str">
        <f t="shared" si="264"/>
        <v/>
      </c>
      <c r="CG559" s="84">
        <f>IFERROR(FIND("OEMA",consulta_completa__11[[#This Row],[14 - Inst. Atuando no Local]]),0)</f>
        <v>0</v>
      </c>
      <c r="CH559" s="84" t="str">
        <f t="shared" si="265"/>
        <v/>
      </c>
      <c r="CI559" s="84">
        <f>IFERROR(FIND("DEFESA CIVIL",consulta_completa__11[[#This Row],[14 - Inst. Atuando no Local]]),0)</f>
        <v>0</v>
      </c>
      <c r="CJ559" s="84" t="str">
        <f t="shared" si="266"/>
        <v/>
      </c>
      <c r="CK559" s="84">
        <f>IFERROR(FIND("CORPO DE BOMBEIROS",consulta_completa__11[[#This Row],[14 - Inst. Atuando no Local]]),0)</f>
        <v>0</v>
      </c>
      <c r="CL559" s="84" t="str">
        <f t="shared" si="267"/>
        <v/>
      </c>
      <c r="CM559" s="84">
        <f>IFERROR(FIND("POLÍCIA RODOVIÁRIA",consulta_completa__11[[#This Row],[14 - Inst. Atuando no Local]]),0)</f>
        <v>0</v>
      </c>
      <c r="CN559" s="84" t="str">
        <f t="shared" si="268"/>
        <v/>
      </c>
      <c r="CO559" s="84">
        <f>IFERROR(FIND("POLÍCIA MILITAR",consulta_completa__11[[#This Row],[14 - Inst. Atuando no Local]]),0)</f>
        <v>0</v>
      </c>
      <c r="CP559" s="84" t="str">
        <f t="shared" si="269"/>
        <v/>
      </c>
      <c r="CQ559" s="84">
        <f>IFERROR(FIND("POLÍCIA CIVIL",consulta_completa__11[[#This Row],[14 - Inst. Atuando no Local]]),0)</f>
        <v>0</v>
      </c>
      <c r="CR559" s="84" t="str">
        <f t="shared" si="270"/>
        <v/>
      </c>
      <c r="CS559" s="84">
        <f>IFERROR(FIND("MARINHA DO BRASIL",consulta_completa__11[[#This Row],[14 - Inst. Atuando no Local]]),0)</f>
        <v>0</v>
      </c>
      <c r="CT559" s="84" t="str">
        <f t="shared" si="271"/>
        <v/>
      </c>
      <c r="CU559" s="84">
        <f>IFERROR(FIND("EMPRESA ESPECIALIZADA EM ATENDIMENTO",consulta_completa__11[[#This Row],[14 - Inst. Atuando no Local]]),0)</f>
        <v>0</v>
      </c>
      <c r="CV559" s="84" t="str">
        <f t="shared" si="272"/>
        <v/>
      </c>
      <c r="CW559" s="84">
        <f>IFERROR(FIND("IBAMA",consulta_completa__11[[#This Row],[14 - Inst. Atuando no Local]]),0)</f>
        <v>0</v>
      </c>
      <c r="CX559" s="84" t="str">
        <f t="shared" si="273"/>
        <v/>
      </c>
      <c r="CY559" s="84" t="str">
        <f>IF(consulta_completa__11[[#This Row],[14 - Inst. Atuando no Local]]="","X","")</f>
        <v/>
      </c>
      <c r="CZ559" s="84">
        <f>IFERROR(FIND("OUTRA (S)",consulta_completa__11[[#This Row],[14 - Inst. Atuando no Local]]),0)</f>
        <v>0</v>
      </c>
      <c r="DA559" s="84" t="str">
        <f t="shared" si="274"/>
        <v/>
      </c>
      <c r="DB559" s="35" t="str">
        <f t="shared" si="275"/>
        <v>Sim</v>
      </c>
      <c r="DC559" s="35" t="str">
        <f t="shared" si="276"/>
        <v>Não</v>
      </c>
      <c r="DD559" s="35" t="str">
        <f t="shared" si="277"/>
        <v>Sim</v>
      </c>
      <c r="DE559" s="87" t="str">
        <f t="shared" si="279"/>
        <v>Sem informação</v>
      </c>
    </row>
    <row r="560" spans="1:109">
      <c r="A560" s="14">
        <v>20258425218</v>
      </c>
      <c r="B560" s="1">
        <v>45872</v>
      </c>
      <c r="C560" t="s">
        <v>2089</v>
      </c>
      <c r="D560" t="s">
        <v>212</v>
      </c>
      <c r="E560" t="s">
        <v>320</v>
      </c>
      <c r="F560" t="s">
        <v>112</v>
      </c>
      <c r="G560" t="s">
        <v>113</v>
      </c>
      <c r="H560" t="s">
        <v>114</v>
      </c>
      <c r="I560" t="s">
        <v>114</v>
      </c>
      <c r="J560" t="s">
        <v>3060</v>
      </c>
      <c r="K560" t="s">
        <v>531</v>
      </c>
      <c r="L560" t="s">
        <v>117</v>
      </c>
      <c r="M560" t="s">
        <v>118</v>
      </c>
      <c r="N560" t="s">
        <v>119</v>
      </c>
      <c r="O560" t="s">
        <v>120</v>
      </c>
      <c r="P560" t="s">
        <v>272</v>
      </c>
      <c r="Q560" t="s">
        <v>122</v>
      </c>
      <c r="R560" t="s">
        <v>123</v>
      </c>
      <c r="S560" t="s">
        <v>113</v>
      </c>
      <c r="T560" t="s">
        <v>4958</v>
      </c>
      <c r="U560" t="s">
        <v>4959</v>
      </c>
      <c r="V560" t="s">
        <v>4960</v>
      </c>
      <c r="Z560" t="s">
        <v>4961</v>
      </c>
      <c r="AA560" t="s">
        <v>113</v>
      </c>
      <c r="AB560" t="s">
        <v>206</v>
      </c>
      <c r="AC560" t="s">
        <v>262</v>
      </c>
      <c r="AD560">
        <v>1</v>
      </c>
      <c r="AE560" t="s">
        <v>206</v>
      </c>
      <c r="AF560" t="s">
        <v>113</v>
      </c>
      <c r="AG560" t="s">
        <v>113</v>
      </c>
      <c r="AH560" t="s">
        <v>131</v>
      </c>
      <c r="AI560" t="s">
        <v>132</v>
      </c>
      <c r="AJ560" t="s">
        <v>131</v>
      </c>
      <c r="AK560" t="s">
        <v>4962</v>
      </c>
      <c r="AL560" t="s">
        <v>4963</v>
      </c>
      <c r="AM560" t="s">
        <v>210</v>
      </c>
      <c r="AN560" t="s">
        <v>113</v>
      </c>
      <c r="AO560" t="s">
        <v>113</v>
      </c>
      <c r="AQ560" t="s">
        <v>211</v>
      </c>
      <c r="AR560" t="s">
        <v>113</v>
      </c>
      <c r="AS560" t="s">
        <v>4964</v>
      </c>
      <c r="AT560" t="s">
        <v>113</v>
      </c>
      <c r="AU560" t="s">
        <v>3060</v>
      </c>
      <c r="AV560">
        <v>5000000</v>
      </c>
      <c r="AW560" t="s">
        <v>159</v>
      </c>
      <c r="AX560" s="82">
        <f>IFERROR(FIND("Óbitos/feridos",consulta_completa__11[[#This Row],[13 - Ocorrências/Ambientes Atingidos]]),0)</f>
        <v>0</v>
      </c>
      <c r="AY560" s="83" t="str">
        <f t="shared" si="249"/>
        <v/>
      </c>
      <c r="AZ560" s="82">
        <f>IFERROR(FIND("População afetada/evacuada",consulta_completa__11[[#This Row],[13 - Ocorrências/Ambientes Atingidos]]),0)</f>
        <v>0</v>
      </c>
      <c r="BA560" s="82" t="str">
        <f t="shared" si="250"/>
        <v/>
      </c>
      <c r="BB560" s="82">
        <f>IFERROR(FIND("Suspensão de abastecimento de água",consulta_completa__11[[#This Row],[13 - Ocorrências/Ambientes Atingidos]]),0)</f>
        <v>0</v>
      </c>
      <c r="BC560" s="83" t="str">
        <f t="shared" si="278"/>
        <v/>
      </c>
      <c r="BD560" s="82">
        <f>IFERROR(FIND("Rio/córrego",consulta_completa__11[[#This Row],[13 - Ocorrências/Ambientes Atingidos]]),0)</f>
        <v>0</v>
      </c>
      <c r="BE560" s="83" t="str">
        <f t="shared" si="251"/>
        <v/>
      </c>
      <c r="BF560" s="82">
        <f>IFERROR(FIND("Lago",consulta_completa__11[[#This Row],[13 - Ocorrências/Ambientes Atingidos]]),0)</f>
        <v>0</v>
      </c>
      <c r="BG560" s="83" t="str">
        <f t="shared" si="252"/>
        <v/>
      </c>
      <c r="BH560" s="82">
        <f>IFERROR(FIND("Mar",consulta_completa__11[[#This Row],[13 - Ocorrências/Ambientes Atingidos]]),0)</f>
        <v>1</v>
      </c>
      <c r="BI560" s="83" t="str">
        <f t="shared" si="253"/>
        <v>X</v>
      </c>
      <c r="BJ560" s="82">
        <f>IFERROR(FIND("Praia",consulta_completa__11[[#This Row],[13 - Ocorrências/Ambientes Atingidos]]),0)</f>
        <v>0</v>
      </c>
      <c r="BK560" s="83" t="str">
        <f t="shared" si="254"/>
        <v/>
      </c>
      <c r="BL560" s="82">
        <f>IFERROR(FIND("Solo",consulta_completa__11[[#This Row],[13 - Ocorrências/Ambientes Atingidos]]),0)</f>
        <v>0</v>
      </c>
      <c r="BM560" s="83" t="str">
        <f t="shared" si="255"/>
        <v/>
      </c>
      <c r="BN560" s="82">
        <f>IFERROR(FIND("Águas subterrâneas",consulta_completa__11[[#This Row],[13 - Ocorrências/Ambientes Atingidos]]),0)</f>
        <v>0</v>
      </c>
      <c r="BO560" s="83" t="str">
        <f t="shared" si="256"/>
        <v/>
      </c>
      <c r="BP560" s="82">
        <f>IFERROR(FIND("Atmosfera",consulta_completa__11[[#This Row],[13 - Ocorrências/Ambientes Atingidos]]),0)</f>
        <v>0</v>
      </c>
      <c r="BQ560" s="83" t="str">
        <f t="shared" si="257"/>
        <v/>
      </c>
      <c r="BR560" s="82">
        <f>IFERROR(FIND("Flora",consulta_completa__11[[#This Row],[13 - Ocorrências/Ambientes Atingidos]]),0)</f>
        <v>0</v>
      </c>
      <c r="BS560" s="83" t="str">
        <f t="shared" si="258"/>
        <v/>
      </c>
      <c r="BT560" s="82">
        <f>IFERROR(FIND("Fauna",consulta_completa__11[[#This Row],[13 - Ocorrências/Ambientes Atingidos]]),0)</f>
        <v>0</v>
      </c>
      <c r="BU560" s="83" t="str">
        <f t="shared" si="259"/>
        <v/>
      </c>
      <c r="BV560" s="82">
        <f>IFERROR(FIND("UC federal",consulta_completa__11[[#This Row],[13 - Ocorrências/Ambientes Atingidos]]),0)</f>
        <v>0</v>
      </c>
      <c r="BW560" s="83" t="str">
        <f t="shared" si="260"/>
        <v/>
      </c>
      <c r="BX560" s="82">
        <f>IFERROR(FIND("UC estadual/municipal",consulta_completa__11[[#This Row],[13 - Ocorrências/Ambientes Atingidos]]),0)</f>
        <v>0</v>
      </c>
      <c r="BY560" s="83" t="str">
        <f t="shared" si="261"/>
        <v/>
      </c>
      <c r="BZ560" s="82">
        <f>IFERROR(FIND("Outro(s)",consulta_completa__11[[#This Row],[13 - Ocorrências/Ambientes Atingidos]]),0)</f>
        <v>0</v>
      </c>
      <c r="CA560" s="83" t="str">
        <f t="shared" si="262"/>
        <v/>
      </c>
      <c r="CB560" s="82">
        <f>IFERROR(FIND("Sem dano",consulta_completa__11[[#This Row],[13 - Ocorrências/Ambientes Atingidos]]),0)</f>
        <v>0</v>
      </c>
      <c r="CC560" s="83" t="str">
        <f t="shared" si="263"/>
        <v/>
      </c>
      <c r="CD560" s="82" t="str">
        <f>IF(consulta_completa__11[[#This Row],[13 - Ocorrências/Ambientes Atingidos]]="","X","")</f>
        <v/>
      </c>
      <c r="CE560" s="84">
        <f>IFERROR(FIND("IBAMA",consulta_completa__11[[#This Row],[14 - Inst. Atuando no Local]]),0)</f>
        <v>0</v>
      </c>
      <c r="CF560" s="84" t="str">
        <f t="shared" si="264"/>
        <v/>
      </c>
      <c r="CG560" s="84">
        <f>IFERROR(FIND("OEMA",consulta_completa__11[[#This Row],[14 - Inst. Atuando no Local]]),0)</f>
        <v>0</v>
      </c>
      <c r="CH560" s="84" t="str">
        <f t="shared" si="265"/>
        <v/>
      </c>
      <c r="CI560" s="84">
        <f>IFERROR(FIND("DEFESA CIVIL",consulta_completa__11[[#This Row],[14 - Inst. Atuando no Local]]),0)</f>
        <v>0</v>
      </c>
      <c r="CJ560" s="84" t="str">
        <f t="shared" si="266"/>
        <v/>
      </c>
      <c r="CK560" s="84">
        <f>IFERROR(FIND("CORPO DE BOMBEIROS",consulta_completa__11[[#This Row],[14 - Inst. Atuando no Local]]),0)</f>
        <v>0</v>
      </c>
      <c r="CL560" s="84" t="str">
        <f t="shared" si="267"/>
        <v/>
      </c>
      <c r="CM560" s="84">
        <f>IFERROR(FIND("POLÍCIA RODOVIÁRIA",consulta_completa__11[[#This Row],[14 - Inst. Atuando no Local]]),0)</f>
        <v>0</v>
      </c>
      <c r="CN560" s="84" t="str">
        <f t="shared" si="268"/>
        <v/>
      </c>
      <c r="CO560" s="84">
        <f>IFERROR(FIND("POLÍCIA MILITAR",consulta_completa__11[[#This Row],[14 - Inst. Atuando no Local]]),0)</f>
        <v>0</v>
      </c>
      <c r="CP560" s="84" t="str">
        <f t="shared" si="269"/>
        <v/>
      </c>
      <c r="CQ560" s="84">
        <f>IFERROR(FIND("POLÍCIA CIVIL",consulta_completa__11[[#This Row],[14 - Inst. Atuando no Local]]),0)</f>
        <v>0</v>
      </c>
      <c r="CR560" s="84" t="str">
        <f t="shared" si="270"/>
        <v/>
      </c>
      <c r="CS560" s="84">
        <f>IFERROR(FIND("MARINHA DO BRASIL",consulta_completa__11[[#This Row],[14 - Inst. Atuando no Local]]),0)</f>
        <v>0</v>
      </c>
      <c r="CT560" s="84" t="str">
        <f t="shared" si="271"/>
        <v/>
      </c>
      <c r="CU560" s="84">
        <f>IFERROR(FIND("EMPRESA ESPECIALIZADA EM ATENDIMENTO",consulta_completa__11[[#This Row],[14 - Inst. Atuando no Local]]),0)</f>
        <v>0</v>
      </c>
      <c r="CV560" s="84" t="str">
        <f t="shared" si="272"/>
        <v/>
      </c>
      <c r="CW560" s="84">
        <f>IFERROR(FIND("IBAMA",consulta_completa__11[[#This Row],[14 - Inst. Atuando no Local]]),0)</f>
        <v>0</v>
      </c>
      <c r="CX560" s="84" t="str">
        <f t="shared" si="273"/>
        <v/>
      </c>
      <c r="CY560" s="84" t="str">
        <f>IF(consulta_completa__11[[#This Row],[14 - Inst. Atuando no Local]]="","X","")</f>
        <v/>
      </c>
      <c r="CZ560" s="84">
        <f>IFERROR(FIND("OUTRA (S)",consulta_completa__11[[#This Row],[14 - Inst. Atuando no Local]]),0)</f>
        <v>0</v>
      </c>
      <c r="DA560" s="84" t="str">
        <f t="shared" si="274"/>
        <v/>
      </c>
      <c r="DB560" s="35" t="str">
        <f t="shared" si="275"/>
        <v>Sim</v>
      </c>
      <c r="DC560" s="35" t="str">
        <f t="shared" si="276"/>
        <v>Não</v>
      </c>
      <c r="DD560" s="35" t="str">
        <f t="shared" si="277"/>
        <v>Sim</v>
      </c>
      <c r="DE560" s="87" t="str">
        <f t="shared" si="279"/>
        <v>Federal</v>
      </c>
    </row>
    <row r="561" spans="1:109">
      <c r="A561" s="14">
        <v>20258436017</v>
      </c>
      <c r="B561" s="1">
        <v>45872</v>
      </c>
      <c r="C561" t="s">
        <v>1366</v>
      </c>
      <c r="D561" t="s">
        <v>254</v>
      </c>
      <c r="E561" t="s">
        <v>181</v>
      </c>
      <c r="F561" t="s">
        <v>112</v>
      </c>
      <c r="G561" t="s">
        <v>1367</v>
      </c>
      <c r="H561" t="s">
        <v>1329</v>
      </c>
      <c r="I561" t="s">
        <v>648</v>
      </c>
      <c r="J561" t="s">
        <v>113</v>
      </c>
      <c r="K561" t="s">
        <v>114</v>
      </c>
      <c r="L561" t="s">
        <v>114</v>
      </c>
      <c r="M561" t="s">
        <v>139</v>
      </c>
      <c r="N561" t="s">
        <v>271</v>
      </c>
      <c r="O561" t="s">
        <v>239</v>
      </c>
      <c r="P561" t="s">
        <v>272</v>
      </c>
      <c r="Q561" t="s">
        <v>167</v>
      </c>
      <c r="R561" t="s">
        <v>123</v>
      </c>
      <c r="S561" t="s">
        <v>113</v>
      </c>
      <c r="T561" t="s">
        <v>1421</v>
      </c>
      <c r="U561" t="s">
        <v>4965</v>
      </c>
      <c r="V561" t="s">
        <v>4966</v>
      </c>
      <c r="Z561" t="s">
        <v>4967</v>
      </c>
      <c r="AA561" t="s">
        <v>4968</v>
      </c>
      <c r="AB561" t="s">
        <v>1426</v>
      </c>
      <c r="AC561" t="s">
        <v>1372</v>
      </c>
      <c r="AD561">
        <v>1</v>
      </c>
      <c r="AE561" t="s">
        <v>2514</v>
      </c>
      <c r="AF561" t="s">
        <v>113</v>
      </c>
      <c r="AG561" t="s">
        <v>113</v>
      </c>
      <c r="AH561" t="s">
        <v>131</v>
      </c>
      <c r="AI561" t="s">
        <v>132</v>
      </c>
      <c r="AJ561" t="s">
        <v>131</v>
      </c>
      <c r="AK561" t="s">
        <v>4969</v>
      </c>
      <c r="AL561" t="s">
        <v>3578</v>
      </c>
      <c r="AM561" t="s">
        <v>1377</v>
      </c>
      <c r="AN561" t="s">
        <v>1431</v>
      </c>
      <c r="AO561" t="s">
        <v>1432</v>
      </c>
      <c r="AP561">
        <v>7734544741</v>
      </c>
      <c r="AQ561" t="s">
        <v>1379</v>
      </c>
      <c r="AR561" t="s">
        <v>113</v>
      </c>
      <c r="AS561" t="s">
        <v>113</v>
      </c>
      <c r="AT561" t="s">
        <v>113</v>
      </c>
      <c r="AU561" t="s">
        <v>113</v>
      </c>
      <c r="AW561" t="s">
        <v>113</v>
      </c>
      <c r="AX561" s="82">
        <f>IFERROR(FIND("Óbitos/feridos",consulta_completa__11[[#This Row],[13 - Ocorrências/Ambientes Atingidos]]),0)</f>
        <v>0</v>
      </c>
      <c r="AY561" s="83" t="str">
        <f t="shared" si="249"/>
        <v/>
      </c>
      <c r="AZ561" s="82">
        <f>IFERROR(FIND("População afetada/evacuada",consulta_completa__11[[#This Row],[13 - Ocorrências/Ambientes Atingidos]]),0)</f>
        <v>0</v>
      </c>
      <c r="BA561" s="82" t="str">
        <f t="shared" si="250"/>
        <v/>
      </c>
      <c r="BB561" s="82">
        <f>IFERROR(FIND("Suspensão de abastecimento de água",consulta_completa__11[[#This Row],[13 - Ocorrências/Ambientes Atingidos]]),0)</f>
        <v>0</v>
      </c>
      <c r="BC561" s="83" t="str">
        <f t="shared" si="278"/>
        <v/>
      </c>
      <c r="BD561" s="82">
        <f>IFERROR(FIND("Rio/córrego",consulta_completa__11[[#This Row],[13 - Ocorrências/Ambientes Atingidos]]),0)</f>
        <v>0</v>
      </c>
      <c r="BE561" s="83" t="str">
        <f t="shared" si="251"/>
        <v/>
      </c>
      <c r="BF561" s="82">
        <f>IFERROR(FIND("Lago",consulta_completa__11[[#This Row],[13 - Ocorrências/Ambientes Atingidos]]),0)</f>
        <v>0</v>
      </c>
      <c r="BG561" s="83" t="str">
        <f t="shared" si="252"/>
        <v/>
      </c>
      <c r="BH561" s="82">
        <f>IFERROR(FIND("Mar",consulta_completa__11[[#This Row],[13 - Ocorrências/Ambientes Atingidos]]),0)</f>
        <v>0</v>
      </c>
      <c r="BI561" s="83" t="str">
        <f t="shared" si="253"/>
        <v/>
      </c>
      <c r="BJ561" s="82">
        <f>IFERROR(FIND("Praia",consulta_completa__11[[#This Row],[13 - Ocorrências/Ambientes Atingidos]]),0)</f>
        <v>0</v>
      </c>
      <c r="BK561" s="83" t="str">
        <f t="shared" si="254"/>
        <v/>
      </c>
      <c r="BL561" s="82">
        <f>IFERROR(FIND("Solo",consulta_completa__11[[#This Row],[13 - Ocorrências/Ambientes Atingidos]]),0)</f>
        <v>0</v>
      </c>
      <c r="BM561" s="83" t="str">
        <f t="shared" si="255"/>
        <v/>
      </c>
      <c r="BN561" s="82">
        <f>IFERROR(FIND("Águas subterrâneas",consulta_completa__11[[#This Row],[13 - Ocorrências/Ambientes Atingidos]]),0)</f>
        <v>0</v>
      </c>
      <c r="BO561" s="83" t="str">
        <f t="shared" si="256"/>
        <v/>
      </c>
      <c r="BP561" s="82">
        <f>IFERROR(FIND("Atmosfera",consulta_completa__11[[#This Row],[13 - Ocorrências/Ambientes Atingidos]]),0)</f>
        <v>0</v>
      </c>
      <c r="BQ561" s="83" t="str">
        <f t="shared" si="257"/>
        <v/>
      </c>
      <c r="BR561" s="82">
        <f>IFERROR(FIND("Flora",consulta_completa__11[[#This Row],[13 - Ocorrências/Ambientes Atingidos]]),0)</f>
        <v>0</v>
      </c>
      <c r="BS561" s="83" t="str">
        <f t="shared" si="258"/>
        <v/>
      </c>
      <c r="BT561" s="82">
        <f>IFERROR(FIND("Fauna",consulta_completa__11[[#This Row],[13 - Ocorrências/Ambientes Atingidos]]),0)</f>
        <v>0</v>
      </c>
      <c r="BU561" s="83" t="str">
        <f t="shared" si="259"/>
        <v/>
      </c>
      <c r="BV561" s="82">
        <f>IFERROR(FIND("UC federal",consulta_completa__11[[#This Row],[13 - Ocorrências/Ambientes Atingidos]]),0)</f>
        <v>0</v>
      </c>
      <c r="BW561" s="83" t="str">
        <f t="shared" si="260"/>
        <v/>
      </c>
      <c r="BX561" s="82">
        <f>IFERROR(FIND("UC estadual/municipal",consulta_completa__11[[#This Row],[13 - Ocorrências/Ambientes Atingidos]]),0)</f>
        <v>0</v>
      </c>
      <c r="BY561" s="83" t="str">
        <f t="shared" si="261"/>
        <v/>
      </c>
      <c r="BZ561" s="82">
        <f>IFERROR(FIND("Outro(s)",consulta_completa__11[[#This Row],[13 - Ocorrências/Ambientes Atingidos]]),0)</f>
        <v>1</v>
      </c>
      <c r="CA561" s="83" t="str">
        <f t="shared" si="262"/>
        <v>X</v>
      </c>
      <c r="CB561" s="82">
        <f>IFERROR(FIND("Sem dano",consulta_completa__11[[#This Row],[13 - Ocorrências/Ambientes Atingidos]]),0)</f>
        <v>0</v>
      </c>
      <c r="CC561" s="83" t="str">
        <f t="shared" si="263"/>
        <v/>
      </c>
      <c r="CD561" s="82" t="str">
        <f>IF(consulta_completa__11[[#This Row],[13 - Ocorrências/Ambientes Atingidos]]="","X","")</f>
        <v/>
      </c>
      <c r="CE561" s="84">
        <f>IFERROR(FIND("IBAMA",consulta_completa__11[[#This Row],[14 - Inst. Atuando no Local]]),0)</f>
        <v>0</v>
      </c>
      <c r="CF561" s="84" t="str">
        <f t="shared" si="264"/>
        <v/>
      </c>
      <c r="CG561" s="84">
        <f>IFERROR(FIND("OEMA",consulta_completa__11[[#This Row],[14 - Inst. Atuando no Local]]),0)</f>
        <v>0</v>
      </c>
      <c r="CH561" s="84" t="str">
        <f t="shared" si="265"/>
        <v/>
      </c>
      <c r="CI561" s="84">
        <f>IFERROR(FIND("DEFESA CIVIL",consulta_completa__11[[#This Row],[14 - Inst. Atuando no Local]]),0)</f>
        <v>0</v>
      </c>
      <c r="CJ561" s="84" t="str">
        <f t="shared" si="266"/>
        <v/>
      </c>
      <c r="CK561" s="84">
        <f>IFERROR(FIND("CORPO DE BOMBEIROS",consulta_completa__11[[#This Row],[14 - Inst. Atuando no Local]]),0)</f>
        <v>0</v>
      </c>
      <c r="CL561" s="84" t="str">
        <f t="shared" si="267"/>
        <v/>
      </c>
      <c r="CM561" s="84">
        <f>IFERROR(FIND("POLÍCIA RODOVIÁRIA",consulta_completa__11[[#This Row],[14 - Inst. Atuando no Local]]),0)</f>
        <v>0</v>
      </c>
      <c r="CN561" s="84" t="str">
        <f t="shared" si="268"/>
        <v/>
      </c>
      <c r="CO561" s="84">
        <f>IFERROR(FIND("POLÍCIA MILITAR",consulta_completa__11[[#This Row],[14 - Inst. Atuando no Local]]),0)</f>
        <v>0</v>
      </c>
      <c r="CP561" s="84" t="str">
        <f t="shared" si="269"/>
        <v/>
      </c>
      <c r="CQ561" s="84">
        <f>IFERROR(FIND("POLÍCIA CIVIL",consulta_completa__11[[#This Row],[14 - Inst. Atuando no Local]]),0)</f>
        <v>0</v>
      </c>
      <c r="CR561" s="84" t="str">
        <f t="shared" si="270"/>
        <v/>
      </c>
      <c r="CS561" s="84">
        <f>IFERROR(FIND("MARINHA DO BRASIL",consulta_completa__11[[#This Row],[14 - Inst. Atuando no Local]]),0)</f>
        <v>0</v>
      </c>
      <c r="CT561" s="84" t="str">
        <f t="shared" si="271"/>
        <v/>
      </c>
      <c r="CU561" s="84">
        <f>IFERROR(FIND("EMPRESA ESPECIALIZADA EM ATENDIMENTO",consulta_completa__11[[#This Row],[14 - Inst. Atuando no Local]]),0)</f>
        <v>0</v>
      </c>
      <c r="CV561" s="84" t="str">
        <f t="shared" si="272"/>
        <v/>
      </c>
      <c r="CW561" s="84">
        <f>IFERROR(FIND("IBAMA",consulta_completa__11[[#This Row],[14 - Inst. Atuando no Local]]),0)</f>
        <v>0</v>
      </c>
      <c r="CX561" s="84" t="str">
        <f t="shared" si="273"/>
        <v/>
      </c>
      <c r="CY561" s="84" t="str">
        <f>IF(consulta_completa__11[[#This Row],[14 - Inst. Atuando no Local]]="","X","")</f>
        <v/>
      </c>
      <c r="CZ561" s="84">
        <f>IFERROR(FIND("OUTRA (S)",consulta_completa__11[[#This Row],[14 - Inst. Atuando no Local]]),0)</f>
        <v>0</v>
      </c>
      <c r="DA561" s="84" t="str">
        <f t="shared" si="274"/>
        <v/>
      </c>
      <c r="DB561" s="35" t="str">
        <f t="shared" si="275"/>
        <v>Sim</v>
      </c>
      <c r="DC561" s="35" t="str">
        <f t="shared" si="276"/>
        <v>Não</v>
      </c>
      <c r="DD561" s="35" t="str">
        <f t="shared" si="277"/>
        <v>Sim</v>
      </c>
      <c r="DE561" s="87" t="str">
        <f t="shared" si="279"/>
        <v>Federal</v>
      </c>
    </row>
    <row r="562" spans="1:109">
      <c r="A562" s="14">
        <v>20258454044</v>
      </c>
      <c r="B562" s="1">
        <v>45872</v>
      </c>
      <c r="C562" t="s">
        <v>671</v>
      </c>
      <c r="D562" t="s">
        <v>672</v>
      </c>
      <c r="E562" t="s">
        <v>162</v>
      </c>
      <c r="F562" t="s">
        <v>163</v>
      </c>
      <c r="G562" t="s">
        <v>113</v>
      </c>
      <c r="H562" t="s">
        <v>114</v>
      </c>
      <c r="I562" t="s">
        <v>114</v>
      </c>
      <c r="J562" t="s">
        <v>4137</v>
      </c>
      <c r="K562" t="s">
        <v>113</v>
      </c>
      <c r="L562" t="s">
        <v>113</v>
      </c>
      <c r="M562" t="s">
        <v>140</v>
      </c>
      <c r="N562" t="s">
        <v>119</v>
      </c>
      <c r="O562" t="s">
        <v>239</v>
      </c>
      <c r="P562" t="s">
        <v>272</v>
      </c>
      <c r="Q562" t="s">
        <v>122</v>
      </c>
      <c r="R562" t="s">
        <v>123</v>
      </c>
      <c r="S562" t="s">
        <v>113</v>
      </c>
      <c r="T562" t="s">
        <v>113</v>
      </c>
      <c r="U562" t="s">
        <v>2194</v>
      </c>
      <c r="V562" t="s">
        <v>2737</v>
      </c>
      <c r="Z562" t="s">
        <v>1625</v>
      </c>
      <c r="AA562" t="s">
        <v>1626</v>
      </c>
      <c r="AB562" t="s">
        <v>172</v>
      </c>
      <c r="AC562" t="s">
        <v>173</v>
      </c>
      <c r="AD562">
        <v>1</v>
      </c>
      <c r="AE562" t="s">
        <v>2884</v>
      </c>
      <c r="AF562" t="s">
        <v>113</v>
      </c>
      <c r="AG562" t="s">
        <v>113</v>
      </c>
      <c r="AH562" t="s">
        <v>131</v>
      </c>
      <c r="AI562" t="s">
        <v>132</v>
      </c>
      <c r="AJ562" t="s">
        <v>131</v>
      </c>
      <c r="AK562" t="s">
        <v>2739</v>
      </c>
      <c r="AL562" t="s">
        <v>113</v>
      </c>
      <c r="AM562" t="s">
        <v>2042</v>
      </c>
      <c r="AN562" t="s">
        <v>1629</v>
      </c>
      <c r="AO562" t="s">
        <v>225</v>
      </c>
      <c r="AP562">
        <v>41988207121</v>
      </c>
      <c r="AQ562" t="s">
        <v>178</v>
      </c>
      <c r="AR562" t="s">
        <v>113</v>
      </c>
      <c r="AS562" t="s">
        <v>113</v>
      </c>
      <c r="AT562" t="s">
        <v>113</v>
      </c>
      <c r="AU562" t="s">
        <v>113</v>
      </c>
      <c r="AW562" t="s">
        <v>113</v>
      </c>
      <c r="AX562" s="82">
        <f>IFERROR(FIND("Óbitos/feridos",consulta_completa__11[[#This Row],[13 - Ocorrências/Ambientes Atingidos]]),0)</f>
        <v>0</v>
      </c>
      <c r="AY562" s="83" t="str">
        <f t="shared" si="249"/>
        <v/>
      </c>
      <c r="AZ562" s="82">
        <f>IFERROR(FIND("População afetada/evacuada",consulta_completa__11[[#This Row],[13 - Ocorrências/Ambientes Atingidos]]),0)</f>
        <v>0</v>
      </c>
      <c r="BA562" s="82" t="str">
        <f t="shared" si="250"/>
        <v/>
      </c>
      <c r="BB562" s="82">
        <f>IFERROR(FIND("Suspensão de abastecimento de água",consulta_completa__11[[#This Row],[13 - Ocorrências/Ambientes Atingidos]]),0)</f>
        <v>0</v>
      </c>
      <c r="BC562" s="83" t="str">
        <f t="shared" si="278"/>
        <v/>
      </c>
      <c r="BD562" s="82">
        <f>IFERROR(FIND("Rio/córrego",consulta_completa__11[[#This Row],[13 - Ocorrências/Ambientes Atingidos]]),0)</f>
        <v>0</v>
      </c>
      <c r="BE562" s="83" t="str">
        <f t="shared" si="251"/>
        <v/>
      </c>
      <c r="BF562" s="82">
        <f>IFERROR(FIND("Lago",consulta_completa__11[[#This Row],[13 - Ocorrências/Ambientes Atingidos]]),0)</f>
        <v>0</v>
      </c>
      <c r="BG562" s="83" t="str">
        <f t="shared" si="252"/>
        <v/>
      </c>
      <c r="BH562" s="82">
        <f>IFERROR(FIND("Mar",consulta_completa__11[[#This Row],[13 - Ocorrências/Ambientes Atingidos]]),0)</f>
        <v>0</v>
      </c>
      <c r="BI562" s="83" t="str">
        <f t="shared" si="253"/>
        <v/>
      </c>
      <c r="BJ562" s="82">
        <f>IFERROR(FIND("Praia",consulta_completa__11[[#This Row],[13 - Ocorrências/Ambientes Atingidos]]),0)</f>
        <v>0</v>
      </c>
      <c r="BK562" s="83" t="str">
        <f t="shared" si="254"/>
        <v/>
      </c>
      <c r="BL562" s="82">
        <f>IFERROR(FIND("Solo",consulta_completa__11[[#This Row],[13 - Ocorrências/Ambientes Atingidos]]),0)</f>
        <v>1</v>
      </c>
      <c r="BM562" s="83" t="str">
        <f t="shared" si="255"/>
        <v>X</v>
      </c>
      <c r="BN562" s="82">
        <f>IFERROR(FIND("Águas subterrâneas",consulta_completa__11[[#This Row],[13 - Ocorrências/Ambientes Atingidos]]),0)</f>
        <v>0</v>
      </c>
      <c r="BO562" s="83" t="str">
        <f t="shared" si="256"/>
        <v/>
      </c>
      <c r="BP562" s="82">
        <f>IFERROR(FIND("Atmosfera",consulta_completa__11[[#This Row],[13 - Ocorrências/Ambientes Atingidos]]),0)</f>
        <v>0</v>
      </c>
      <c r="BQ562" s="83" t="str">
        <f t="shared" si="257"/>
        <v/>
      </c>
      <c r="BR562" s="82">
        <f>IFERROR(FIND("Flora",consulta_completa__11[[#This Row],[13 - Ocorrências/Ambientes Atingidos]]),0)</f>
        <v>0</v>
      </c>
      <c r="BS562" s="83" t="str">
        <f t="shared" si="258"/>
        <v/>
      </c>
      <c r="BT562" s="82">
        <f>IFERROR(FIND("Fauna",consulta_completa__11[[#This Row],[13 - Ocorrências/Ambientes Atingidos]]),0)</f>
        <v>0</v>
      </c>
      <c r="BU562" s="83" t="str">
        <f t="shared" si="259"/>
        <v/>
      </c>
      <c r="BV562" s="82">
        <f>IFERROR(FIND("UC federal",consulta_completa__11[[#This Row],[13 - Ocorrências/Ambientes Atingidos]]),0)</f>
        <v>0</v>
      </c>
      <c r="BW562" s="83" t="str">
        <f t="shared" si="260"/>
        <v/>
      </c>
      <c r="BX562" s="82">
        <f>IFERROR(FIND("UC estadual/municipal",consulta_completa__11[[#This Row],[13 - Ocorrências/Ambientes Atingidos]]),0)</f>
        <v>0</v>
      </c>
      <c r="BY562" s="83" t="str">
        <f t="shared" si="261"/>
        <v/>
      </c>
      <c r="BZ562" s="82">
        <f>IFERROR(FIND("Outro(s)",consulta_completa__11[[#This Row],[13 - Ocorrências/Ambientes Atingidos]]),0)</f>
        <v>0</v>
      </c>
      <c r="CA562" s="83" t="str">
        <f t="shared" si="262"/>
        <v/>
      </c>
      <c r="CB562" s="82">
        <f>IFERROR(FIND("Sem dano",consulta_completa__11[[#This Row],[13 - Ocorrências/Ambientes Atingidos]]),0)</f>
        <v>0</v>
      </c>
      <c r="CC562" s="83" t="str">
        <f t="shared" si="263"/>
        <v/>
      </c>
      <c r="CD562" s="82" t="str">
        <f>IF(consulta_completa__11[[#This Row],[13 - Ocorrências/Ambientes Atingidos]]="","X","")</f>
        <v/>
      </c>
      <c r="CE562" s="84">
        <f>IFERROR(FIND("IBAMA",consulta_completa__11[[#This Row],[14 - Inst. Atuando no Local]]),0)</f>
        <v>0</v>
      </c>
      <c r="CF562" s="84" t="str">
        <f t="shared" si="264"/>
        <v/>
      </c>
      <c r="CG562" s="84">
        <f>IFERROR(FIND("OEMA",consulta_completa__11[[#This Row],[14 - Inst. Atuando no Local]]),0)</f>
        <v>0</v>
      </c>
      <c r="CH562" s="84" t="str">
        <f t="shared" si="265"/>
        <v/>
      </c>
      <c r="CI562" s="84">
        <f>IFERROR(FIND("DEFESA CIVIL",consulta_completa__11[[#This Row],[14 - Inst. Atuando no Local]]),0)</f>
        <v>0</v>
      </c>
      <c r="CJ562" s="84" t="str">
        <f t="shared" si="266"/>
        <v/>
      </c>
      <c r="CK562" s="84">
        <f>IFERROR(FIND("CORPO DE BOMBEIROS",consulta_completa__11[[#This Row],[14 - Inst. Atuando no Local]]),0)</f>
        <v>0</v>
      </c>
      <c r="CL562" s="84" t="str">
        <f t="shared" si="267"/>
        <v/>
      </c>
      <c r="CM562" s="84">
        <f>IFERROR(FIND("POLÍCIA RODOVIÁRIA",consulta_completa__11[[#This Row],[14 - Inst. Atuando no Local]]),0)</f>
        <v>0</v>
      </c>
      <c r="CN562" s="84" t="str">
        <f t="shared" si="268"/>
        <v/>
      </c>
      <c r="CO562" s="84">
        <f>IFERROR(FIND("POLÍCIA MILITAR",consulta_completa__11[[#This Row],[14 - Inst. Atuando no Local]]),0)</f>
        <v>0</v>
      </c>
      <c r="CP562" s="84" t="str">
        <f t="shared" si="269"/>
        <v/>
      </c>
      <c r="CQ562" s="84">
        <f>IFERROR(FIND("POLÍCIA CIVIL",consulta_completa__11[[#This Row],[14 - Inst. Atuando no Local]]),0)</f>
        <v>0</v>
      </c>
      <c r="CR562" s="84" t="str">
        <f t="shared" si="270"/>
        <v/>
      </c>
      <c r="CS562" s="84">
        <f>IFERROR(FIND("MARINHA DO BRASIL",consulta_completa__11[[#This Row],[14 - Inst. Atuando no Local]]),0)</f>
        <v>0</v>
      </c>
      <c r="CT562" s="84" t="str">
        <f t="shared" si="271"/>
        <v/>
      </c>
      <c r="CU562" s="84">
        <f>IFERROR(FIND("EMPRESA ESPECIALIZADA EM ATENDIMENTO",consulta_completa__11[[#This Row],[14 - Inst. Atuando no Local]]),0)</f>
        <v>0</v>
      </c>
      <c r="CV562" s="84" t="str">
        <f t="shared" si="272"/>
        <v/>
      </c>
      <c r="CW562" s="84">
        <f>IFERROR(FIND("IBAMA",consulta_completa__11[[#This Row],[14 - Inst. Atuando no Local]]),0)</f>
        <v>0</v>
      </c>
      <c r="CX562" s="84" t="str">
        <f t="shared" si="273"/>
        <v/>
      </c>
      <c r="CY562" s="84" t="str">
        <f>IF(consulta_completa__11[[#This Row],[14 - Inst. Atuando no Local]]="","X","")</f>
        <v/>
      </c>
      <c r="CZ562" s="84">
        <f>IFERROR(FIND("OUTRA (S)",consulta_completa__11[[#This Row],[14 - Inst. Atuando no Local]]),0)</f>
        <v>0</v>
      </c>
      <c r="DA562" s="84" t="str">
        <f t="shared" si="274"/>
        <v/>
      </c>
      <c r="DB562" s="35" t="str">
        <f t="shared" si="275"/>
        <v>Sim</v>
      </c>
      <c r="DC562" s="35" t="str">
        <f t="shared" si="276"/>
        <v>Não</v>
      </c>
      <c r="DD562" s="35" t="str">
        <f t="shared" si="277"/>
        <v>Sim</v>
      </c>
      <c r="DE562" s="87" t="str">
        <f t="shared" si="279"/>
        <v>Federal</v>
      </c>
    </row>
    <row r="563" spans="1:109">
      <c r="A563" s="14">
        <v>20258461242</v>
      </c>
      <c r="B563" s="1">
        <v>45873</v>
      </c>
      <c r="C563" t="s">
        <v>4970</v>
      </c>
      <c r="D563" t="s">
        <v>1546</v>
      </c>
      <c r="E563" t="s">
        <v>162</v>
      </c>
      <c r="F563" t="s">
        <v>163</v>
      </c>
      <c r="G563" t="s">
        <v>113</v>
      </c>
      <c r="H563" t="s">
        <v>114</v>
      </c>
      <c r="I563" t="s">
        <v>114</v>
      </c>
      <c r="J563" t="s">
        <v>4971</v>
      </c>
      <c r="K563" t="s">
        <v>113</v>
      </c>
      <c r="L563" t="s">
        <v>113</v>
      </c>
      <c r="M563" t="s">
        <v>113</v>
      </c>
      <c r="N563" t="s">
        <v>113</v>
      </c>
      <c r="O563" t="s">
        <v>239</v>
      </c>
      <c r="P563" t="s">
        <v>299</v>
      </c>
      <c r="Q563" t="s">
        <v>143</v>
      </c>
      <c r="R563" t="s">
        <v>123</v>
      </c>
      <c r="S563" t="s">
        <v>113</v>
      </c>
      <c r="T563" t="s">
        <v>4972</v>
      </c>
      <c r="U563" t="s">
        <v>4973</v>
      </c>
      <c r="V563" t="s">
        <v>4973</v>
      </c>
      <c r="Z563" t="s">
        <v>4974</v>
      </c>
      <c r="AA563" t="s">
        <v>113</v>
      </c>
      <c r="AB563" t="s">
        <v>4975</v>
      </c>
      <c r="AC563" t="s">
        <v>4976</v>
      </c>
      <c r="AD563">
        <v>1</v>
      </c>
      <c r="AE563" t="s">
        <v>113</v>
      </c>
      <c r="AF563" t="s">
        <v>113</v>
      </c>
      <c r="AG563" t="s">
        <v>113</v>
      </c>
      <c r="AH563" t="s">
        <v>131</v>
      </c>
      <c r="AI563" t="s">
        <v>131</v>
      </c>
      <c r="AJ563" t="s">
        <v>132</v>
      </c>
      <c r="AK563" t="s">
        <v>113</v>
      </c>
      <c r="AL563" t="s">
        <v>4977</v>
      </c>
      <c r="AM563" t="s">
        <v>4978</v>
      </c>
      <c r="AN563" t="s">
        <v>4487</v>
      </c>
      <c r="AO563" t="s">
        <v>225</v>
      </c>
      <c r="AP563">
        <v>41988304777</v>
      </c>
      <c r="AQ563" t="s">
        <v>4492</v>
      </c>
      <c r="AR563" t="s">
        <v>113</v>
      </c>
      <c r="AS563" t="s">
        <v>113</v>
      </c>
      <c r="AT563" t="s">
        <v>113</v>
      </c>
      <c r="AU563" t="s">
        <v>113</v>
      </c>
      <c r="AW563" t="s">
        <v>113</v>
      </c>
      <c r="AX563" s="82">
        <f>IFERROR(FIND("Óbitos/feridos",consulta_completa__11[[#This Row],[13 - Ocorrências/Ambientes Atingidos]]),0)</f>
        <v>0</v>
      </c>
      <c r="AY563" s="83" t="str">
        <f t="shared" si="249"/>
        <v/>
      </c>
      <c r="AZ563" s="82">
        <f>IFERROR(FIND("População afetada/evacuada",consulta_completa__11[[#This Row],[13 - Ocorrências/Ambientes Atingidos]]),0)</f>
        <v>0</v>
      </c>
      <c r="BA563" s="82" t="str">
        <f t="shared" si="250"/>
        <v/>
      </c>
      <c r="BB563" s="82">
        <f>IFERROR(FIND("Suspensão de abastecimento de água",consulta_completa__11[[#This Row],[13 - Ocorrências/Ambientes Atingidos]]),0)</f>
        <v>0</v>
      </c>
      <c r="BC563" s="83" t="str">
        <f t="shared" si="278"/>
        <v/>
      </c>
      <c r="BD563" s="82">
        <f>IFERROR(FIND("Rio/córrego",consulta_completa__11[[#This Row],[13 - Ocorrências/Ambientes Atingidos]]),0)</f>
        <v>0</v>
      </c>
      <c r="BE563" s="83" t="str">
        <f t="shared" si="251"/>
        <v/>
      </c>
      <c r="BF563" s="82">
        <f>IFERROR(FIND("Lago",consulta_completa__11[[#This Row],[13 - Ocorrências/Ambientes Atingidos]]),0)</f>
        <v>0</v>
      </c>
      <c r="BG563" s="83" t="str">
        <f t="shared" si="252"/>
        <v/>
      </c>
      <c r="BH563" s="82">
        <f>IFERROR(FIND("Mar",consulta_completa__11[[#This Row],[13 - Ocorrências/Ambientes Atingidos]]),0)</f>
        <v>0</v>
      </c>
      <c r="BI563" s="83" t="str">
        <f t="shared" si="253"/>
        <v/>
      </c>
      <c r="BJ563" s="82">
        <f>IFERROR(FIND("Praia",consulta_completa__11[[#This Row],[13 - Ocorrências/Ambientes Atingidos]]),0)</f>
        <v>0</v>
      </c>
      <c r="BK563" s="83" t="str">
        <f t="shared" si="254"/>
        <v/>
      </c>
      <c r="BL563" s="82">
        <f>IFERROR(FIND("Solo",consulta_completa__11[[#This Row],[13 - Ocorrências/Ambientes Atingidos]]),0)</f>
        <v>0</v>
      </c>
      <c r="BM563" s="83" t="str">
        <f t="shared" si="255"/>
        <v/>
      </c>
      <c r="BN563" s="82">
        <f>IFERROR(FIND("Águas subterrâneas",consulta_completa__11[[#This Row],[13 - Ocorrências/Ambientes Atingidos]]),0)</f>
        <v>0</v>
      </c>
      <c r="BO563" s="83" t="str">
        <f t="shared" si="256"/>
        <v/>
      </c>
      <c r="BP563" s="82">
        <f>IFERROR(FIND("Atmosfera",consulta_completa__11[[#This Row],[13 - Ocorrências/Ambientes Atingidos]]),0)</f>
        <v>0</v>
      </c>
      <c r="BQ563" s="83" t="str">
        <f t="shared" si="257"/>
        <v/>
      </c>
      <c r="BR563" s="82">
        <f>IFERROR(FIND("Flora",consulta_completa__11[[#This Row],[13 - Ocorrências/Ambientes Atingidos]]),0)</f>
        <v>0</v>
      </c>
      <c r="BS563" s="83" t="str">
        <f t="shared" si="258"/>
        <v/>
      </c>
      <c r="BT563" s="82">
        <f>IFERROR(FIND("Fauna",consulta_completa__11[[#This Row],[13 - Ocorrências/Ambientes Atingidos]]),0)</f>
        <v>0</v>
      </c>
      <c r="BU563" s="83" t="str">
        <f t="shared" si="259"/>
        <v/>
      </c>
      <c r="BV563" s="82">
        <f>IFERROR(FIND("UC federal",consulta_completa__11[[#This Row],[13 - Ocorrências/Ambientes Atingidos]]),0)</f>
        <v>0</v>
      </c>
      <c r="BW563" s="83" t="str">
        <f t="shared" si="260"/>
        <v/>
      </c>
      <c r="BX563" s="82">
        <f>IFERROR(FIND("UC estadual/municipal",consulta_completa__11[[#This Row],[13 - Ocorrências/Ambientes Atingidos]]),0)</f>
        <v>0</v>
      </c>
      <c r="BY563" s="83" t="str">
        <f t="shared" si="261"/>
        <v/>
      </c>
      <c r="BZ563" s="82">
        <f>IFERROR(FIND("Outro(s)",consulta_completa__11[[#This Row],[13 - Ocorrências/Ambientes Atingidos]]),0)</f>
        <v>0</v>
      </c>
      <c r="CA563" s="83" t="str">
        <f t="shared" si="262"/>
        <v/>
      </c>
      <c r="CB563" s="82">
        <f>IFERROR(FIND("Sem dano",consulta_completa__11[[#This Row],[13 - Ocorrências/Ambientes Atingidos]]),0)</f>
        <v>0</v>
      </c>
      <c r="CC563" s="83" t="str">
        <f t="shared" si="263"/>
        <v/>
      </c>
      <c r="CD563" s="82" t="str">
        <f>IF(consulta_completa__11[[#This Row],[13 - Ocorrências/Ambientes Atingidos]]="","X","")</f>
        <v>X</v>
      </c>
      <c r="CE563" s="84">
        <f>IFERROR(FIND("IBAMA",consulta_completa__11[[#This Row],[14 - Inst. Atuando no Local]]),0)</f>
        <v>0</v>
      </c>
      <c r="CF563" s="84" t="str">
        <f t="shared" si="264"/>
        <v/>
      </c>
      <c r="CG563" s="84">
        <f>IFERROR(FIND("OEMA",consulta_completa__11[[#This Row],[14 - Inst. Atuando no Local]]),0)</f>
        <v>0</v>
      </c>
      <c r="CH563" s="84" t="str">
        <f t="shared" si="265"/>
        <v/>
      </c>
      <c r="CI563" s="84">
        <f>IFERROR(FIND("DEFESA CIVIL",consulta_completa__11[[#This Row],[14 - Inst. Atuando no Local]]),0)</f>
        <v>0</v>
      </c>
      <c r="CJ563" s="84" t="str">
        <f t="shared" si="266"/>
        <v/>
      </c>
      <c r="CK563" s="84">
        <f>IFERROR(FIND("CORPO DE BOMBEIROS",consulta_completa__11[[#This Row],[14 - Inst. Atuando no Local]]),0)</f>
        <v>0</v>
      </c>
      <c r="CL563" s="84" t="str">
        <f t="shared" si="267"/>
        <v/>
      </c>
      <c r="CM563" s="84">
        <f>IFERROR(FIND("POLÍCIA RODOVIÁRIA",consulta_completa__11[[#This Row],[14 - Inst. Atuando no Local]]),0)</f>
        <v>0</v>
      </c>
      <c r="CN563" s="84" t="str">
        <f t="shared" si="268"/>
        <v/>
      </c>
      <c r="CO563" s="84">
        <f>IFERROR(FIND("POLÍCIA MILITAR",consulta_completa__11[[#This Row],[14 - Inst. Atuando no Local]]),0)</f>
        <v>0</v>
      </c>
      <c r="CP563" s="84" t="str">
        <f t="shared" si="269"/>
        <v/>
      </c>
      <c r="CQ563" s="84">
        <f>IFERROR(FIND("POLÍCIA CIVIL",consulta_completa__11[[#This Row],[14 - Inst. Atuando no Local]]),0)</f>
        <v>0</v>
      </c>
      <c r="CR563" s="84" t="str">
        <f t="shared" si="270"/>
        <v/>
      </c>
      <c r="CS563" s="84">
        <f>IFERROR(FIND("MARINHA DO BRASIL",consulta_completa__11[[#This Row],[14 - Inst. Atuando no Local]]),0)</f>
        <v>0</v>
      </c>
      <c r="CT563" s="84" t="str">
        <f t="shared" si="271"/>
        <v/>
      </c>
      <c r="CU563" s="84">
        <f>IFERROR(FIND("EMPRESA ESPECIALIZADA EM ATENDIMENTO",consulta_completa__11[[#This Row],[14 - Inst. Atuando no Local]]),0)</f>
        <v>0</v>
      </c>
      <c r="CV563" s="84" t="str">
        <f t="shared" si="272"/>
        <v/>
      </c>
      <c r="CW563" s="84">
        <f>IFERROR(FIND("IBAMA",consulta_completa__11[[#This Row],[14 - Inst. Atuando no Local]]),0)</f>
        <v>0</v>
      </c>
      <c r="CX563" s="84" t="str">
        <f t="shared" si="273"/>
        <v/>
      </c>
      <c r="CY563" s="84" t="str">
        <f>IF(consulta_completa__11[[#This Row],[14 - Inst. Atuando no Local]]="","X","")</f>
        <v>X</v>
      </c>
      <c r="CZ563" s="84">
        <f>IFERROR(FIND("OUTRA (S)",consulta_completa__11[[#This Row],[14 - Inst. Atuando no Local]]),0)</f>
        <v>0</v>
      </c>
      <c r="DA563" s="84" t="str">
        <f t="shared" si="274"/>
        <v/>
      </c>
      <c r="DB563" s="35" t="str">
        <f t="shared" si="275"/>
        <v>Sim</v>
      </c>
      <c r="DC563" s="35" t="str">
        <f t="shared" si="276"/>
        <v>Não</v>
      </c>
      <c r="DD563" s="35" t="str">
        <f t="shared" si="277"/>
        <v>Sim</v>
      </c>
      <c r="DE563" s="87" t="str">
        <f t="shared" si="279"/>
        <v>Federal</v>
      </c>
    </row>
    <row r="564" spans="1:109">
      <c r="A564" s="14">
        <v>20258539645</v>
      </c>
      <c r="B564" s="1">
        <v>45873</v>
      </c>
      <c r="C564" t="s">
        <v>4979</v>
      </c>
      <c r="D564" t="s">
        <v>830</v>
      </c>
      <c r="E564" t="s">
        <v>286</v>
      </c>
      <c r="F564" t="s">
        <v>112</v>
      </c>
      <c r="G564" t="s">
        <v>113</v>
      </c>
      <c r="H564" t="s">
        <v>114</v>
      </c>
      <c r="I564" t="s">
        <v>114</v>
      </c>
      <c r="J564" t="s">
        <v>113</v>
      </c>
      <c r="K564" t="s">
        <v>114</v>
      </c>
      <c r="L564" t="s">
        <v>114</v>
      </c>
      <c r="M564" t="s">
        <v>886</v>
      </c>
      <c r="N564" t="s">
        <v>4980</v>
      </c>
      <c r="O564" t="s">
        <v>113</v>
      </c>
      <c r="P564" t="s">
        <v>299</v>
      </c>
      <c r="Q564" t="s">
        <v>122</v>
      </c>
      <c r="R564" t="s">
        <v>123</v>
      </c>
      <c r="S564" t="s">
        <v>113</v>
      </c>
      <c r="T564" t="s">
        <v>4981</v>
      </c>
      <c r="U564" t="s">
        <v>4982</v>
      </c>
      <c r="V564" t="s">
        <v>4983</v>
      </c>
      <c r="Z564" t="s">
        <v>4984</v>
      </c>
      <c r="AA564" t="s">
        <v>4985</v>
      </c>
      <c r="AB564" t="s">
        <v>4986</v>
      </c>
      <c r="AC564" t="s">
        <v>4987</v>
      </c>
      <c r="AD564">
        <v>1</v>
      </c>
      <c r="AE564" t="s">
        <v>4988</v>
      </c>
      <c r="AF564" t="s">
        <v>113</v>
      </c>
      <c r="AG564" t="s">
        <v>113</v>
      </c>
      <c r="AH564" t="s">
        <v>131</v>
      </c>
      <c r="AI564" t="s">
        <v>132</v>
      </c>
      <c r="AJ564" t="s">
        <v>132</v>
      </c>
      <c r="AK564" t="s">
        <v>113</v>
      </c>
      <c r="AL564" t="s">
        <v>113</v>
      </c>
      <c r="AM564" t="s">
        <v>3988</v>
      </c>
      <c r="AN564" t="s">
        <v>4597</v>
      </c>
      <c r="AO564" t="s">
        <v>4989</v>
      </c>
      <c r="AP564">
        <v>43998076786</v>
      </c>
      <c r="AQ564" t="s">
        <v>3991</v>
      </c>
      <c r="AR564" t="s">
        <v>113</v>
      </c>
      <c r="AS564" t="s">
        <v>113</v>
      </c>
      <c r="AT564" t="s">
        <v>113</v>
      </c>
      <c r="AU564" t="s">
        <v>113</v>
      </c>
      <c r="AW564" t="s">
        <v>113</v>
      </c>
      <c r="AX564" s="82">
        <f>IFERROR(FIND("Óbitos/feridos",consulta_completa__11[[#This Row],[13 - Ocorrências/Ambientes Atingidos]]),0)</f>
        <v>1</v>
      </c>
      <c r="AY564" s="83" t="str">
        <f t="shared" si="249"/>
        <v>X</v>
      </c>
      <c r="AZ564" s="82">
        <f>IFERROR(FIND("População afetada/evacuada",consulta_completa__11[[#This Row],[13 - Ocorrências/Ambientes Atingidos]]),0)</f>
        <v>0</v>
      </c>
      <c r="BA564" s="82" t="str">
        <f t="shared" si="250"/>
        <v/>
      </c>
      <c r="BB564" s="82">
        <f>IFERROR(FIND("Suspensão de abastecimento de água",consulta_completa__11[[#This Row],[13 - Ocorrências/Ambientes Atingidos]]),0)</f>
        <v>0</v>
      </c>
      <c r="BC564" s="83" t="str">
        <f t="shared" si="278"/>
        <v/>
      </c>
      <c r="BD564" s="82">
        <f>IFERROR(FIND("Rio/córrego",consulta_completa__11[[#This Row],[13 - Ocorrências/Ambientes Atingidos]]),0)</f>
        <v>0</v>
      </c>
      <c r="BE564" s="83" t="str">
        <f t="shared" si="251"/>
        <v/>
      </c>
      <c r="BF564" s="82">
        <f>IFERROR(FIND("Lago",consulta_completa__11[[#This Row],[13 - Ocorrências/Ambientes Atingidos]]),0)</f>
        <v>0</v>
      </c>
      <c r="BG564" s="83" t="str">
        <f t="shared" si="252"/>
        <v/>
      </c>
      <c r="BH564" s="82">
        <f>IFERROR(FIND("Mar",consulta_completa__11[[#This Row],[13 - Ocorrências/Ambientes Atingidos]]),0)</f>
        <v>0</v>
      </c>
      <c r="BI564" s="83" t="str">
        <f t="shared" si="253"/>
        <v/>
      </c>
      <c r="BJ564" s="82">
        <f>IFERROR(FIND("Praia",consulta_completa__11[[#This Row],[13 - Ocorrências/Ambientes Atingidos]]),0)</f>
        <v>0</v>
      </c>
      <c r="BK564" s="83" t="str">
        <f t="shared" si="254"/>
        <v/>
      </c>
      <c r="BL564" s="82">
        <f>IFERROR(FIND("Solo",consulta_completa__11[[#This Row],[13 - Ocorrências/Ambientes Atingidos]]),0)</f>
        <v>0</v>
      </c>
      <c r="BM564" s="83" t="str">
        <f t="shared" si="255"/>
        <v/>
      </c>
      <c r="BN564" s="82">
        <f>IFERROR(FIND("Águas subterrâneas",consulta_completa__11[[#This Row],[13 - Ocorrências/Ambientes Atingidos]]),0)</f>
        <v>0</v>
      </c>
      <c r="BO564" s="83" t="str">
        <f t="shared" si="256"/>
        <v/>
      </c>
      <c r="BP564" s="82">
        <f>IFERROR(FIND("Atmosfera",consulta_completa__11[[#This Row],[13 - Ocorrências/Ambientes Atingidos]]),0)</f>
        <v>0</v>
      </c>
      <c r="BQ564" s="83" t="str">
        <f t="shared" si="257"/>
        <v/>
      </c>
      <c r="BR564" s="82">
        <f>IFERROR(FIND("Flora",consulta_completa__11[[#This Row],[13 - Ocorrências/Ambientes Atingidos]]),0)</f>
        <v>0</v>
      </c>
      <c r="BS564" s="83" t="str">
        <f t="shared" si="258"/>
        <v/>
      </c>
      <c r="BT564" s="82">
        <f>IFERROR(FIND("Fauna",consulta_completa__11[[#This Row],[13 - Ocorrências/Ambientes Atingidos]]),0)</f>
        <v>0</v>
      </c>
      <c r="BU564" s="83" t="str">
        <f t="shared" si="259"/>
        <v/>
      </c>
      <c r="BV564" s="82">
        <f>IFERROR(FIND("UC federal",consulta_completa__11[[#This Row],[13 - Ocorrências/Ambientes Atingidos]]),0)</f>
        <v>0</v>
      </c>
      <c r="BW564" s="83" t="str">
        <f t="shared" si="260"/>
        <v/>
      </c>
      <c r="BX564" s="82">
        <f>IFERROR(FIND("UC estadual/municipal",consulta_completa__11[[#This Row],[13 - Ocorrências/Ambientes Atingidos]]),0)</f>
        <v>0</v>
      </c>
      <c r="BY564" s="83" t="str">
        <f t="shared" si="261"/>
        <v/>
      </c>
      <c r="BZ564" s="82">
        <f>IFERROR(FIND("Outro(s)",consulta_completa__11[[#This Row],[13 - Ocorrências/Ambientes Atingidos]]),0)</f>
        <v>0</v>
      </c>
      <c r="CA564" s="83" t="str">
        <f t="shared" si="262"/>
        <v/>
      </c>
      <c r="CB564" s="82">
        <f>IFERROR(FIND("Sem dano",consulta_completa__11[[#This Row],[13 - Ocorrências/Ambientes Atingidos]]),0)</f>
        <v>0</v>
      </c>
      <c r="CC564" s="83" t="str">
        <f t="shared" si="263"/>
        <v/>
      </c>
      <c r="CD564" s="82" t="str">
        <f>IF(consulta_completa__11[[#This Row],[13 - Ocorrências/Ambientes Atingidos]]="","X","")</f>
        <v/>
      </c>
      <c r="CE564" s="84">
        <f>IFERROR(FIND("IBAMA",consulta_completa__11[[#This Row],[14 - Inst. Atuando no Local]]),0)</f>
        <v>0</v>
      </c>
      <c r="CF564" s="84" t="str">
        <f t="shared" si="264"/>
        <v/>
      </c>
      <c r="CG564" s="84">
        <f>IFERROR(FIND("OEMA",consulta_completa__11[[#This Row],[14 - Inst. Atuando no Local]]),0)</f>
        <v>0</v>
      </c>
      <c r="CH564" s="84" t="str">
        <f t="shared" si="265"/>
        <v/>
      </c>
      <c r="CI564" s="84">
        <f>IFERROR(FIND("DEFESA CIVIL",consulta_completa__11[[#This Row],[14 - Inst. Atuando no Local]]),0)</f>
        <v>0</v>
      </c>
      <c r="CJ564" s="84" t="str">
        <f t="shared" si="266"/>
        <v/>
      </c>
      <c r="CK564" s="84">
        <f>IFERROR(FIND("CORPO DE BOMBEIROS",consulta_completa__11[[#This Row],[14 - Inst. Atuando no Local]]),0)</f>
        <v>0</v>
      </c>
      <c r="CL564" s="84" t="str">
        <f t="shared" si="267"/>
        <v/>
      </c>
      <c r="CM564" s="84">
        <f>IFERROR(FIND("POLÍCIA RODOVIÁRIA",consulta_completa__11[[#This Row],[14 - Inst. Atuando no Local]]),0)</f>
        <v>0</v>
      </c>
      <c r="CN564" s="84" t="str">
        <f t="shared" si="268"/>
        <v/>
      </c>
      <c r="CO564" s="84">
        <f>IFERROR(FIND("POLÍCIA MILITAR",consulta_completa__11[[#This Row],[14 - Inst. Atuando no Local]]),0)</f>
        <v>0</v>
      </c>
      <c r="CP564" s="84" t="str">
        <f t="shared" si="269"/>
        <v/>
      </c>
      <c r="CQ564" s="84">
        <f>IFERROR(FIND("POLÍCIA CIVIL",consulta_completa__11[[#This Row],[14 - Inst. Atuando no Local]]),0)</f>
        <v>0</v>
      </c>
      <c r="CR564" s="84" t="str">
        <f t="shared" si="270"/>
        <v/>
      </c>
      <c r="CS564" s="84">
        <f>IFERROR(FIND("MARINHA DO BRASIL",consulta_completa__11[[#This Row],[14 - Inst. Atuando no Local]]),0)</f>
        <v>0</v>
      </c>
      <c r="CT564" s="84" t="str">
        <f t="shared" si="271"/>
        <v/>
      </c>
      <c r="CU564" s="84">
        <f>IFERROR(FIND("EMPRESA ESPECIALIZADA EM ATENDIMENTO",consulta_completa__11[[#This Row],[14 - Inst. Atuando no Local]]),0)</f>
        <v>0</v>
      </c>
      <c r="CV564" s="84" t="str">
        <f t="shared" si="272"/>
        <v/>
      </c>
      <c r="CW564" s="84">
        <f>IFERROR(FIND("IBAMA",consulta_completa__11[[#This Row],[14 - Inst. Atuando no Local]]),0)</f>
        <v>0</v>
      </c>
      <c r="CX564" s="84" t="str">
        <f t="shared" si="273"/>
        <v/>
      </c>
      <c r="CY564" s="84" t="str">
        <f>IF(consulta_completa__11[[#This Row],[14 - Inst. Atuando no Local]]="","X","")</f>
        <v/>
      </c>
      <c r="CZ564" s="84">
        <f>IFERROR(FIND("OUTRA (S)",consulta_completa__11[[#This Row],[14 - Inst. Atuando no Local]]),0)</f>
        <v>0</v>
      </c>
      <c r="DA564" s="84" t="str">
        <f t="shared" si="274"/>
        <v/>
      </c>
      <c r="DB564" s="35" t="str">
        <f t="shared" si="275"/>
        <v>Sim</v>
      </c>
      <c r="DC564" s="35" t="str">
        <f t="shared" si="276"/>
        <v>Não</v>
      </c>
      <c r="DD564" s="35" t="str">
        <f t="shared" si="277"/>
        <v>Sim</v>
      </c>
      <c r="DE564" s="87" t="str">
        <f t="shared" si="279"/>
        <v>Federal</v>
      </c>
    </row>
    <row r="565" spans="1:109">
      <c r="A565" s="14">
        <v>20258761217</v>
      </c>
      <c r="B565" s="1">
        <v>45873</v>
      </c>
      <c r="C565" t="s">
        <v>4990</v>
      </c>
      <c r="D565" t="s">
        <v>180</v>
      </c>
      <c r="E565" t="s">
        <v>286</v>
      </c>
      <c r="F565" t="s">
        <v>112</v>
      </c>
      <c r="G565" t="s">
        <v>4991</v>
      </c>
      <c r="H565" t="s">
        <v>113</v>
      </c>
      <c r="I565" t="s">
        <v>113</v>
      </c>
      <c r="J565" t="s">
        <v>113</v>
      </c>
      <c r="K565" t="s">
        <v>114</v>
      </c>
      <c r="L565" t="s">
        <v>114</v>
      </c>
      <c r="M565" t="s">
        <v>810</v>
      </c>
      <c r="N565" t="s">
        <v>141</v>
      </c>
      <c r="O565" t="s">
        <v>185</v>
      </c>
      <c r="P565" t="s">
        <v>299</v>
      </c>
      <c r="Q565" t="s">
        <v>122</v>
      </c>
      <c r="R565" t="s">
        <v>123</v>
      </c>
      <c r="S565" t="s">
        <v>113</v>
      </c>
      <c r="T565" t="s">
        <v>4992</v>
      </c>
      <c r="U565" t="s">
        <v>631</v>
      </c>
      <c r="V565" t="s">
        <v>4993</v>
      </c>
      <c r="X565" t="b">
        <v>1</v>
      </c>
      <c r="Z565" t="s">
        <v>4994</v>
      </c>
      <c r="AA565" t="s">
        <v>4995</v>
      </c>
      <c r="AB565" t="s">
        <v>113</v>
      </c>
      <c r="AC565" t="s">
        <v>113</v>
      </c>
      <c r="AE565" t="s">
        <v>4996</v>
      </c>
      <c r="AF565" t="s">
        <v>1560</v>
      </c>
      <c r="AG565" t="s">
        <v>113</v>
      </c>
      <c r="AH565" t="s">
        <v>131</v>
      </c>
      <c r="AI565" t="s">
        <v>132</v>
      </c>
      <c r="AJ565" t="s">
        <v>132</v>
      </c>
      <c r="AK565" t="s">
        <v>113</v>
      </c>
      <c r="AL565" t="s">
        <v>4997</v>
      </c>
      <c r="AM565" t="s">
        <v>153</v>
      </c>
      <c r="AN565" t="s">
        <v>154</v>
      </c>
      <c r="AO565" t="s">
        <v>155</v>
      </c>
      <c r="AP565">
        <v>6133161070</v>
      </c>
      <c r="AQ565" t="s">
        <v>156</v>
      </c>
      <c r="AR565" t="s">
        <v>113</v>
      </c>
      <c r="AS565" t="s">
        <v>113</v>
      </c>
      <c r="AT565" t="s">
        <v>113</v>
      </c>
      <c r="AU565" t="s">
        <v>113</v>
      </c>
      <c r="AW565" t="s">
        <v>113</v>
      </c>
      <c r="AX565" s="82">
        <f>IFERROR(FIND("Óbitos/feridos",consulta_completa__11[[#This Row],[13 - Ocorrências/Ambientes Atingidos]]),0)</f>
        <v>0</v>
      </c>
      <c r="AY565" s="83" t="str">
        <f t="shared" si="249"/>
        <v/>
      </c>
      <c r="AZ565" s="82">
        <f>IFERROR(FIND("População afetada/evacuada",consulta_completa__11[[#This Row],[13 - Ocorrências/Ambientes Atingidos]]),0)</f>
        <v>0</v>
      </c>
      <c r="BA565" s="82" t="str">
        <f t="shared" si="250"/>
        <v/>
      </c>
      <c r="BB565" s="82">
        <f>IFERROR(FIND("Suspensão de abastecimento de água",consulta_completa__11[[#This Row],[13 - Ocorrências/Ambientes Atingidos]]),0)</f>
        <v>0</v>
      </c>
      <c r="BC565" s="83" t="str">
        <f t="shared" si="278"/>
        <v/>
      </c>
      <c r="BD565" s="82">
        <f>IFERROR(FIND("Rio/córrego",consulta_completa__11[[#This Row],[13 - Ocorrências/Ambientes Atingidos]]),0)</f>
        <v>1</v>
      </c>
      <c r="BE565" s="83" t="str">
        <f t="shared" si="251"/>
        <v>X</v>
      </c>
      <c r="BF565" s="82">
        <f>IFERROR(FIND("Lago",consulta_completa__11[[#This Row],[13 - Ocorrências/Ambientes Atingidos]]),0)</f>
        <v>0</v>
      </c>
      <c r="BG565" s="83" t="str">
        <f t="shared" si="252"/>
        <v/>
      </c>
      <c r="BH565" s="82">
        <f>IFERROR(FIND("Mar",consulta_completa__11[[#This Row],[13 - Ocorrências/Ambientes Atingidos]]),0)</f>
        <v>0</v>
      </c>
      <c r="BI565" s="83" t="str">
        <f t="shared" si="253"/>
        <v/>
      </c>
      <c r="BJ565" s="82">
        <f>IFERROR(FIND("Praia",consulta_completa__11[[#This Row],[13 - Ocorrências/Ambientes Atingidos]]),0)</f>
        <v>0</v>
      </c>
      <c r="BK565" s="83" t="str">
        <f t="shared" si="254"/>
        <v/>
      </c>
      <c r="BL565" s="82">
        <f>IFERROR(FIND("Solo",consulta_completa__11[[#This Row],[13 - Ocorrências/Ambientes Atingidos]]),0)</f>
        <v>14</v>
      </c>
      <c r="BM565" s="83" t="str">
        <f t="shared" si="255"/>
        <v>X</v>
      </c>
      <c r="BN565" s="82">
        <f>IFERROR(FIND("Águas subterrâneas",consulta_completa__11[[#This Row],[13 - Ocorrências/Ambientes Atingidos]]),0)</f>
        <v>0</v>
      </c>
      <c r="BO565" s="83" t="str">
        <f t="shared" si="256"/>
        <v/>
      </c>
      <c r="BP565" s="82">
        <f>IFERROR(FIND("Atmosfera",consulta_completa__11[[#This Row],[13 - Ocorrências/Ambientes Atingidos]]),0)</f>
        <v>0</v>
      </c>
      <c r="BQ565" s="83" t="str">
        <f t="shared" si="257"/>
        <v/>
      </c>
      <c r="BR565" s="82">
        <f>IFERROR(FIND("Flora",consulta_completa__11[[#This Row],[13 - Ocorrências/Ambientes Atingidos]]),0)</f>
        <v>0</v>
      </c>
      <c r="BS565" s="83" t="str">
        <f t="shared" si="258"/>
        <v/>
      </c>
      <c r="BT565" s="82">
        <f>IFERROR(FIND("Fauna",consulta_completa__11[[#This Row],[13 - Ocorrências/Ambientes Atingidos]]),0)</f>
        <v>0</v>
      </c>
      <c r="BU565" s="83" t="str">
        <f t="shared" si="259"/>
        <v/>
      </c>
      <c r="BV565" s="82">
        <f>IFERROR(FIND("UC federal",consulta_completa__11[[#This Row],[13 - Ocorrências/Ambientes Atingidos]]),0)</f>
        <v>0</v>
      </c>
      <c r="BW565" s="83" t="str">
        <f t="shared" si="260"/>
        <v/>
      </c>
      <c r="BX565" s="82">
        <f>IFERROR(FIND("UC estadual/municipal",consulta_completa__11[[#This Row],[13 - Ocorrências/Ambientes Atingidos]]),0)</f>
        <v>0</v>
      </c>
      <c r="BY565" s="83" t="str">
        <f t="shared" si="261"/>
        <v/>
      </c>
      <c r="BZ565" s="82">
        <f>IFERROR(FIND("Outro(s)",consulta_completa__11[[#This Row],[13 - Ocorrências/Ambientes Atingidos]]),0)</f>
        <v>0</v>
      </c>
      <c r="CA565" s="83" t="str">
        <f t="shared" si="262"/>
        <v/>
      </c>
      <c r="CB565" s="82">
        <f>IFERROR(FIND("Sem dano",consulta_completa__11[[#This Row],[13 - Ocorrências/Ambientes Atingidos]]),0)</f>
        <v>0</v>
      </c>
      <c r="CC565" s="83" t="str">
        <f t="shared" si="263"/>
        <v/>
      </c>
      <c r="CD565" s="82" t="str">
        <f>IF(consulta_completa__11[[#This Row],[13 - Ocorrências/Ambientes Atingidos]]="","X","")</f>
        <v/>
      </c>
      <c r="CE565" s="84">
        <f>IFERROR(FIND("IBAMA",consulta_completa__11[[#This Row],[14 - Inst. Atuando no Local]]),0)</f>
        <v>0</v>
      </c>
      <c r="CF565" s="84" t="str">
        <f t="shared" si="264"/>
        <v/>
      </c>
      <c r="CG565" s="84">
        <f>IFERROR(FIND("OEMA",consulta_completa__11[[#This Row],[14 - Inst. Atuando no Local]]),0)</f>
        <v>0</v>
      </c>
      <c r="CH565" s="84" t="str">
        <f t="shared" si="265"/>
        <v/>
      </c>
      <c r="CI565" s="84">
        <f>IFERROR(FIND("DEFESA CIVIL",consulta_completa__11[[#This Row],[14 - Inst. Atuando no Local]]),0)</f>
        <v>0</v>
      </c>
      <c r="CJ565" s="84" t="str">
        <f t="shared" si="266"/>
        <v/>
      </c>
      <c r="CK565" s="84">
        <f>IFERROR(FIND("CORPO DE BOMBEIROS",consulta_completa__11[[#This Row],[14 - Inst. Atuando no Local]]),0)</f>
        <v>0</v>
      </c>
      <c r="CL565" s="84" t="str">
        <f t="shared" si="267"/>
        <v/>
      </c>
      <c r="CM565" s="84">
        <f>IFERROR(FIND("POLÍCIA RODOVIÁRIA",consulta_completa__11[[#This Row],[14 - Inst. Atuando no Local]]),0)</f>
        <v>0</v>
      </c>
      <c r="CN565" s="84" t="str">
        <f t="shared" si="268"/>
        <v/>
      </c>
      <c r="CO565" s="84">
        <f>IFERROR(FIND("POLÍCIA MILITAR",consulta_completa__11[[#This Row],[14 - Inst. Atuando no Local]]),0)</f>
        <v>0</v>
      </c>
      <c r="CP565" s="84" t="str">
        <f t="shared" si="269"/>
        <v/>
      </c>
      <c r="CQ565" s="84">
        <f>IFERROR(FIND("POLÍCIA CIVIL",consulta_completa__11[[#This Row],[14 - Inst. Atuando no Local]]),0)</f>
        <v>0</v>
      </c>
      <c r="CR565" s="84" t="str">
        <f t="shared" si="270"/>
        <v/>
      </c>
      <c r="CS565" s="84">
        <f>IFERROR(FIND("MARINHA DO BRASIL",consulta_completa__11[[#This Row],[14 - Inst. Atuando no Local]]),0)</f>
        <v>0</v>
      </c>
      <c r="CT565" s="84" t="str">
        <f t="shared" si="271"/>
        <v/>
      </c>
      <c r="CU565" s="84">
        <f>IFERROR(FIND("EMPRESA ESPECIALIZADA EM ATENDIMENTO",consulta_completa__11[[#This Row],[14 - Inst. Atuando no Local]]),0)</f>
        <v>0</v>
      </c>
      <c r="CV565" s="84" t="str">
        <f t="shared" si="272"/>
        <v/>
      </c>
      <c r="CW565" s="84">
        <f>IFERROR(FIND("IBAMA",consulta_completa__11[[#This Row],[14 - Inst. Atuando no Local]]),0)</f>
        <v>0</v>
      </c>
      <c r="CX565" s="84" t="str">
        <f t="shared" si="273"/>
        <v/>
      </c>
      <c r="CY565" s="84" t="str">
        <f>IF(consulta_completa__11[[#This Row],[14 - Inst. Atuando no Local]]="","X","")</f>
        <v/>
      </c>
      <c r="CZ565" s="84">
        <f>IFERROR(FIND("OUTRA (S)",consulta_completa__11[[#This Row],[14 - Inst. Atuando no Local]]),0)</f>
        <v>0</v>
      </c>
      <c r="DA565" s="84" t="str">
        <f t="shared" si="274"/>
        <v/>
      </c>
      <c r="DB565" s="35" t="str">
        <f t="shared" si="275"/>
        <v>Sim</v>
      </c>
      <c r="DC565" s="35" t="str">
        <f t="shared" si="276"/>
        <v>Não</v>
      </c>
      <c r="DD565" s="35" t="str">
        <f t="shared" si="277"/>
        <v>Sim</v>
      </c>
      <c r="DE565" s="87" t="str">
        <f t="shared" si="279"/>
        <v>Sem informação</v>
      </c>
    </row>
    <row r="566" spans="1:109">
      <c r="A566" s="14">
        <v>2025877253</v>
      </c>
      <c r="B566" s="1">
        <v>45874</v>
      </c>
      <c r="C566" t="s">
        <v>109</v>
      </c>
      <c r="D566" t="s">
        <v>212</v>
      </c>
      <c r="E566" t="s">
        <v>111</v>
      </c>
      <c r="F566" t="s">
        <v>112</v>
      </c>
      <c r="G566" t="s">
        <v>113</v>
      </c>
      <c r="H566" t="s">
        <v>114</v>
      </c>
      <c r="I566" t="s">
        <v>114</v>
      </c>
      <c r="J566" t="s">
        <v>4408</v>
      </c>
      <c r="K566" t="s">
        <v>213</v>
      </c>
      <c r="L566" t="s">
        <v>117</v>
      </c>
      <c r="M566" t="s">
        <v>118</v>
      </c>
      <c r="N566" t="s">
        <v>119</v>
      </c>
      <c r="O566" t="s">
        <v>228</v>
      </c>
      <c r="P566" t="s">
        <v>355</v>
      </c>
      <c r="Q566" t="s">
        <v>122</v>
      </c>
      <c r="R566" t="s">
        <v>123</v>
      </c>
      <c r="S566" t="s">
        <v>201</v>
      </c>
      <c r="T566" t="s">
        <v>4998</v>
      </c>
      <c r="U566" t="s">
        <v>4999</v>
      </c>
      <c r="V566" t="s">
        <v>5000</v>
      </c>
      <c r="Z566" t="s">
        <v>5001</v>
      </c>
      <c r="AA566" t="s">
        <v>113</v>
      </c>
      <c r="AB566" t="s">
        <v>206</v>
      </c>
      <c r="AC566" t="s">
        <v>207</v>
      </c>
      <c r="AD566">
        <v>1</v>
      </c>
      <c r="AE566" t="s">
        <v>206</v>
      </c>
      <c r="AF566" t="s">
        <v>113</v>
      </c>
      <c r="AG566" t="s">
        <v>113</v>
      </c>
      <c r="AH566" t="s">
        <v>131</v>
      </c>
      <c r="AI566" t="s">
        <v>131</v>
      </c>
      <c r="AJ566" t="s">
        <v>131</v>
      </c>
      <c r="AK566" t="s">
        <v>5002</v>
      </c>
      <c r="AL566" t="s">
        <v>5003</v>
      </c>
      <c r="AM566" t="s">
        <v>210</v>
      </c>
      <c r="AN566" t="s">
        <v>113</v>
      </c>
      <c r="AO566" t="s">
        <v>113</v>
      </c>
      <c r="AQ566" t="s">
        <v>211</v>
      </c>
      <c r="AR566" t="s">
        <v>113</v>
      </c>
      <c r="AS566" t="s">
        <v>113</v>
      </c>
      <c r="AT566" t="s">
        <v>5004</v>
      </c>
      <c r="AU566" t="s">
        <v>113</v>
      </c>
      <c r="AW566" t="s">
        <v>159</v>
      </c>
      <c r="AX566" s="82">
        <f>IFERROR(FIND("Óbitos/feridos",consulta_completa__11[[#This Row],[13 - Ocorrências/Ambientes Atingidos]]),0)</f>
        <v>0</v>
      </c>
      <c r="AY566" s="83" t="str">
        <f t="shared" si="249"/>
        <v/>
      </c>
      <c r="AZ566" s="82">
        <f>IFERROR(FIND("População afetada/evacuada",consulta_completa__11[[#This Row],[13 - Ocorrências/Ambientes Atingidos]]),0)</f>
        <v>0</v>
      </c>
      <c r="BA566" s="82" t="str">
        <f t="shared" si="250"/>
        <v/>
      </c>
      <c r="BB566" s="82">
        <f>IFERROR(FIND("Suspensão de abastecimento de água",consulta_completa__11[[#This Row],[13 - Ocorrências/Ambientes Atingidos]]),0)</f>
        <v>0</v>
      </c>
      <c r="BC566" s="83" t="str">
        <f t="shared" si="278"/>
        <v/>
      </c>
      <c r="BD566" s="82">
        <f>IFERROR(FIND("Rio/córrego",consulta_completa__11[[#This Row],[13 - Ocorrências/Ambientes Atingidos]]),0)</f>
        <v>0</v>
      </c>
      <c r="BE566" s="83" t="str">
        <f t="shared" si="251"/>
        <v/>
      </c>
      <c r="BF566" s="82">
        <f>IFERROR(FIND("Lago",consulta_completa__11[[#This Row],[13 - Ocorrências/Ambientes Atingidos]]),0)</f>
        <v>0</v>
      </c>
      <c r="BG566" s="83" t="str">
        <f t="shared" si="252"/>
        <v/>
      </c>
      <c r="BH566" s="82">
        <f>IFERROR(FIND("Mar",consulta_completa__11[[#This Row],[13 - Ocorrências/Ambientes Atingidos]]),0)</f>
        <v>1</v>
      </c>
      <c r="BI566" s="83" t="str">
        <f t="shared" si="253"/>
        <v>X</v>
      </c>
      <c r="BJ566" s="82">
        <f>IFERROR(FIND("Praia",consulta_completa__11[[#This Row],[13 - Ocorrências/Ambientes Atingidos]]),0)</f>
        <v>0</v>
      </c>
      <c r="BK566" s="83" t="str">
        <f t="shared" si="254"/>
        <v/>
      </c>
      <c r="BL566" s="82">
        <f>IFERROR(FIND("Solo",consulta_completa__11[[#This Row],[13 - Ocorrências/Ambientes Atingidos]]),0)</f>
        <v>0</v>
      </c>
      <c r="BM566" s="83" t="str">
        <f t="shared" si="255"/>
        <v/>
      </c>
      <c r="BN566" s="82">
        <f>IFERROR(FIND("Águas subterrâneas",consulta_completa__11[[#This Row],[13 - Ocorrências/Ambientes Atingidos]]),0)</f>
        <v>0</v>
      </c>
      <c r="BO566" s="83" t="str">
        <f t="shared" si="256"/>
        <v/>
      </c>
      <c r="BP566" s="82">
        <f>IFERROR(FIND("Atmosfera",consulta_completa__11[[#This Row],[13 - Ocorrências/Ambientes Atingidos]]),0)</f>
        <v>0</v>
      </c>
      <c r="BQ566" s="83" t="str">
        <f t="shared" si="257"/>
        <v/>
      </c>
      <c r="BR566" s="82">
        <f>IFERROR(FIND("Flora",consulta_completa__11[[#This Row],[13 - Ocorrências/Ambientes Atingidos]]),0)</f>
        <v>0</v>
      </c>
      <c r="BS566" s="83" t="str">
        <f t="shared" si="258"/>
        <v/>
      </c>
      <c r="BT566" s="82">
        <f>IFERROR(FIND("Fauna",consulta_completa__11[[#This Row],[13 - Ocorrências/Ambientes Atingidos]]),0)</f>
        <v>0</v>
      </c>
      <c r="BU566" s="83" t="str">
        <f t="shared" si="259"/>
        <v/>
      </c>
      <c r="BV566" s="82">
        <f>IFERROR(FIND("UC federal",consulta_completa__11[[#This Row],[13 - Ocorrências/Ambientes Atingidos]]),0)</f>
        <v>0</v>
      </c>
      <c r="BW566" s="83" t="str">
        <f t="shared" si="260"/>
        <v/>
      </c>
      <c r="BX566" s="82">
        <f>IFERROR(FIND("UC estadual/municipal",consulta_completa__11[[#This Row],[13 - Ocorrências/Ambientes Atingidos]]),0)</f>
        <v>0</v>
      </c>
      <c r="BY566" s="83" t="str">
        <f t="shared" si="261"/>
        <v/>
      </c>
      <c r="BZ566" s="82">
        <f>IFERROR(FIND("Outro(s)",consulta_completa__11[[#This Row],[13 - Ocorrências/Ambientes Atingidos]]),0)</f>
        <v>0</v>
      </c>
      <c r="CA566" s="83" t="str">
        <f t="shared" si="262"/>
        <v/>
      </c>
      <c r="CB566" s="82">
        <f>IFERROR(FIND("Sem dano",consulta_completa__11[[#This Row],[13 - Ocorrências/Ambientes Atingidos]]),0)</f>
        <v>0</v>
      </c>
      <c r="CC566" s="83" t="str">
        <f t="shared" si="263"/>
        <v/>
      </c>
      <c r="CD566" s="82" t="str">
        <f>IF(consulta_completa__11[[#This Row],[13 - Ocorrências/Ambientes Atingidos]]="","X","")</f>
        <v/>
      </c>
      <c r="CE566" s="84">
        <f>IFERROR(FIND("IBAMA",consulta_completa__11[[#This Row],[14 - Inst. Atuando no Local]]),0)</f>
        <v>0</v>
      </c>
      <c r="CF566" s="84" t="str">
        <f t="shared" si="264"/>
        <v/>
      </c>
      <c r="CG566" s="84">
        <f>IFERROR(FIND("OEMA",consulta_completa__11[[#This Row],[14 - Inst. Atuando no Local]]),0)</f>
        <v>0</v>
      </c>
      <c r="CH566" s="84" t="str">
        <f t="shared" si="265"/>
        <v/>
      </c>
      <c r="CI566" s="84">
        <f>IFERROR(FIND("DEFESA CIVIL",consulta_completa__11[[#This Row],[14 - Inst. Atuando no Local]]),0)</f>
        <v>0</v>
      </c>
      <c r="CJ566" s="84" t="str">
        <f t="shared" si="266"/>
        <v/>
      </c>
      <c r="CK566" s="84">
        <f>IFERROR(FIND("CORPO DE BOMBEIROS",consulta_completa__11[[#This Row],[14 - Inst. Atuando no Local]]),0)</f>
        <v>0</v>
      </c>
      <c r="CL566" s="84" t="str">
        <f t="shared" si="267"/>
        <v/>
      </c>
      <c r="CM566" s="84">
        <f>IFERROR(FIND("POLÍCIA RODOVIÁRIA",consulta_completa__11[[#This Row],[14 - Inst. Atuando no Local]]),0)</f>
        <v>0</v>
      </c>
      <c r="CN566" s="84" t="str">
        <f t="shared" si="268"/>
        <v/>
      </c>
      <c r="CO566" s="84">
        <f>IFERROR(FIND("POLÍCIA MILITAR",consulta_completa__11[[#This Row],[14 - Inst. Atuando no Local]]),0)</f>
        <v>0</v>
      </c>
      <c r="CP566" s="84" t="str">
        <f t="shared" si="269"/>
        <v/>
      </c>
      <c r="CQ566" s="84">
        <f>IFERROR(FIND("POLÍCIA CIVIL",consulta_completa__11[[#This Row],[14 - Inst. Atuando no Local]]),0)</f>
        <v>0</v>
      </c>
      <c r="CR566" s="84" t="str">
        <f t="shared" si="270"/>
        <v/>
      </c>
      <c r="CS566" s="84">
        <f>IFERROR(FIND("MARINHA DO BRASIL",consulta_completa__11[[#This Row],[14 - Inst. Atuando no Local]]),0)</f>
        <v>0</v>
      </c>
      <c r="CT566" s="84" t="str">
        <f t="shared" si="271"/>
        <v/>
      </c>
      <c r="CU566" s="84">
        <f>IFERROR(FIND("EMPRESA ESPECIALIZADA EM ATENDIMENTO",consulta_completa__11[[#This Row],[14 - Inst. Atuando no Local]]),0)</f>
        <v>0</v>
      </c>
      <c r="CV566" s="84" t="str">
        <f t="shared" si="272"/>
        <v/>
      </c>
      <c r="CW566" s="84">
        <f>IFERROR(FIND("IBAMA",consulta_completa__11[[#This Row],[14 - Inst. Atuando no Local]]),0)</f>
        <v>0</v>
      </c>
      <c r="CX566" s="84" t="str">
        <f t="shared" si="273"/>
        <v/>
      </c>
      <c r="CY566" s="84" t="str">
        <f>IF(consulta_completa__11[[#This Row],[14 - Inst. Atuando no Local]]="","X","")</f>
        <v/>
      </c>
      <c r="CZ566" s="84">
        <f>IFERROR(FIND("OUTRA (S)",consulta_completa__11[[#This Row],[14 - Inst. Atuando no Local]]),0)</f>
        <v>0</v>
      </c>
      <c r="DA566" s="84" t="str">
        <f t="shared" si="274"/>
        <v/>
      </c>
      <c r="DB566" s="35" t="str">
        <f t="shared" si="275"/>
        <v>Sim</v>
      </c>
      <c r="DC566" s="35" t="str">
        <f t="shared" si="276"/>
        <v>Não</v>
      </c>
      <c r="DD566" s="35" t="str">
        <f t="shared" si="277"/>
        <v>Sim</v>
      </c>
      <c r="DE566" s="87" t="str">
        <f t="shared" si="279"/>
        <v>Federal</v>
      </c>
    </row>
    <row r="567" spans="1:109">
      <c r="A567" s="14">
        <v>20258532442</v>
      </c>
      <c r="B567" s="1">
        <v>45874</v>
      </c>
      <c r="C567" t="s">
        <v>5005</v>
      </c>
      <c r="D567" t="s">
        <v>180</v>
      </c>
      <c r="E567" t="s">
        <v>286</v>
      </c>
      <c r="F567" t="s">
        <v>1275</v>
      </c>
      <c r="G567" t="s">
        <v>1328</v>
      </c>
      <c r="H567" t="s">
        <v>256</v>
      </c>
      <c r="I567" t="s">
        <v>166</v>
      </c>
      <c r="J567" t="s">
        <v>113</v>
      </c>
      <c r="K567" t="s">
        <v>114</v>
      </c>
      <c r="L567" t="s">
        <v>114</v>
      </c>
      <c r="M567" t="s">
        <v>5006</v>
      </c>
      <c r="N567" t="s">
        <v>113</v>
      </c>
      <c r="O567" t="s">
        <v>120</v>
      </c>
      <c r="P567" t="s">
        <v>355</v>
      </c>
      <c r="Q567" t="s">
        <v>143</v>
      </c>
      <c r="R567" t="s">
        <v>123</v>
      </c>
      <c r="S567" t="s">
        <v>113</v>
      </c>
      <c r="T567" t="s">
        <v>5007</v>
      </c>
      <c r="U567" t="s">
        <v>5007</v>
      </c>
      <c r="V567" t="s">
        <v>5008</v>
      </c>
      <c r="Z567" t="s">
        <v>113</v>
      </c>
      <c r="AA567" t="s">
        <v>5009</v>
      </c>
      <c r="AB567" t="s">
        <v>113</v>
      </c>
      <c r="AC567" t="s">
        <v>113</v>
      </c>
      <c r="AE567" t="s">
        <v>113</v>
      </c>
      <c r="AF567" t="s">
        <v>113</v>
      </c>
      <c r="AG567" t="s">
        <v>113</v>
      </c>
      <c r="AH567" t="s">
        <v>131</v>
      </c>
      <c r="AI567" t="s">
        <v>132</v>
      </c>
      <c r="AJ567" t="s">
        <v>132</v>
      </c>
      <c r="AK567" t="s">
        <v>113</v>
      </c>
      <c r="AL567" t="s">
        <v>113</v>
      </c>
      <c r="AM567" t="s">
        <v>1592</v>
      </c>
      <c r="AN567" t="s">
        <v>1592</v>
      </c>
      <c r="AO567" t="s">
        <v>4507</v>
      </c>
      <c r="AP567">
        <v>31995232231</v>
      </c>
      <c r="AQ567" t="s">
        <v>1594</v>
      </c>
      <c r="AR567" t="s">
        <v>113</v>
      </c>
      <c r="AS567" t="s">
        <v>113</v>
      </c>
      <c r="AT567" t="s">
        <v>113</v>
      </c>
      <c r="AU567" t="s">
        <v>113</v>
      </c>
      <c r="AW567" t="s">
        <v>113</v>
      </c>
      <c r="AX567" s="82">
        <f>IFERROR(FIND("Óbitos/feridos",consulta_completa__11[[#This Row],[13 - Ocorrências/Ambientes Atingidos]]),0)</f>
        <v>1</v>
      </c>
      <c r="AY567" s="83" t="str">
        <f t="shared" si="249"/>
        <v>X</v>
      </c>
      <c r="AZ567" s="82">
        <f>IFERROR(FIND("População afetada/evacuada",consulta_completa__11[[#This Row],[13 - Ocorrências/Ambientes Atingidos]]),0)</f>
        <v>0</v>
      </c>
      <c r="BA567" s="82" t="str">
        <f t="shared" si="250"/>
        <v/>
      </c>
      <c r="BB567" s="82">
        <f>IFERROR(FIND("Suspensão de abastecimento de água",consulta_completa__11[[#This Row],[13 - Ocorrências/Ambientes Atingidos]]),0)</f>
        <v>0</v>
      </c>
      <c r="BC567" s="83" t="str">
        <f t="shared" si="278"/>
        <v/>
      </c>
      <c r="BD567" s="82">
        <f>IFERROR(FIND("Rio/córrego",consulta_completa__11[[#This Row],[13 - Ocorrências/Ambientes Atingidos]]),0)</f>
        <v>0</v>
      </c>
      <c r="BE567" s="83" t="str">
        <f t="shared" si="251"/>
        <v/>
      </c>
      <c r="BF567" s="82">
        <f>IFERROR(FIND("Lago",consulta_completa__11[[#This Row],[13 - Ocorrências/Ambientes Atingidos]]),0)</f>
        <v>0</v>
      </c>
      <c r="BG567" s="83" t="str">
        <f t="shared" si="252"/>
        <v/>
      </c>
      <c r="BH567" s="82">
        <f>IFERROR(FIND("Mar",consulta_completa__11[[#This Row],[13 - Ocorrências/Ambientes Atingidos]]),0)</f>
        <v>0</v>
      </c>
      <c r="BI567" s="83" t="str">
        <f t="shared" si="253"/>
        <v/>
      </c>
      <c r="BJ567" s="82">
        <f>IFERROR(FIND("Praia",consulta_completa__11[[#This Row],[13 - Ocorrências/Ambientes Atingidos]]),0)</f>
        <v>0</v>
      </c>
      <c r="BK567" s="83" t="str">
        <f t="shared" si="254"/>
        <v/>
      </c>
      <c r="BL567" s="82">
        <f>IFERROR(FIND("Solo",consulta_completa__11[[#This Row],[13 - Ocorrências/Ambientes Atingidos]]),0)</f>
        <v>33</v>
      </c>
      <c r="BM567" s="83" t="str">
        <f t="shared" si="255"/>
        <v>X</v>
      </c>
      <c r="BN567" s="82">
        <f>IFERROR(FIND("Águas subterrâneas",consulta_completa__11[[#This Row],[13 - Ocorrências/Ambientes Atingidos]]),0)</f>
        <v>0</v>
      </c>
      <c r="BO567" s="83" t="str">
        <f t="shared" si="256"/>
        <v/>
      </c>
      <c r="BP567" s="82">
        <f>IFERROR(FIND("Atmosfera",consulta_completa__11[[#This Row],[13 - Ocorrências/Ambientes Atingidos]]),0)</f>
        <v>0</v>
      </c>
      <c r="BQ567" s="83" t="str">
        <f t="shared" si="257"/>
        <v/>
      </c>
      <c r="BR567" s="82">
        <f>IFERROR(FIND("Flora",consulta_completa__11[[#This Row],[13 - Ocorrências/Ambientes Atingidos]]),0)</f>
        <v>45</v>
      </c>
      <c r="BS567" s="83" t="str">
        <f t="shared" si="258"/>
        <v>X</v>
      </c>
      <c r="BT567" s="82">
        <f>IFERROR(FIND("Fauna",consulta_completa__11[[#This Row],[13 - Ocorrências/Ambientes Atingidos]]),0)</f>
        <v>0</v>
      </c>
      <c r="BU567" s="83" t="str">
        <f t="shared" si="259"/>
        <v/>
      </c>
      <c r="BV567" s="82">
        <f>IFERROR(FIND("UC federal",consulta_completa__11[[#This Row],[13 - Ocorrências/Ambientes Atingidos]]),0)</f>
        <v>0</v>
      </c>
      <c r="BW567" s="83" t="str">
        <f t="shared" si="260"/>
        <v/>
      </c>
      <c r="BX567" s="82">
        <f>IFERROR(FIND("UC estadual/municipal",consulta_completa__11[[#This Row],[13 - Ocorrências/Ambientes Atingidos]]),0)</f>
        <v>0</v>
      </c>
      <c r="BY567" s="83" t="str">
        <f t="shared" si="261"/>
        <v/>
      </c>
      <c r="BZ567" s="82">
        <f>IFERROR(FIND("Outro(s)",consulta_completa__11[[#This Row],[13 - Ocorrências/Ambientes Atingidos]]),0)</f>
        <v>0</v>
      </c>
      <c r="CA567" s="83" t="str">
        <f t="shared" si="262"/>
        <v/>
      </c>
      <c r="CB567" s="82">
        <f>IFERROR(FIND("Sem dano",consulta_completa__11[[#This Row],[13 - Ocorrências/Ambientes Atingidos]]),0)</f>
        <v>0</v>
      </c>
      <c r="CC567" s="83" t="str">
        <f t="shared" si="263"/>
        <v/>
      </c>
      <c r="CD567" s="82" t="str">
        <f>IF(consulta_completa__11[[#This Row],[13 - Ocorrências/Ambientes Atingidos]]="","X","")</f>
        <v/>
      </c>
      <c r="CE567" s="84">
        <f>IFERROR(FIND("IBAMA",consulta_completa__11[[#This Row],[14 - Inst. Atuando no Local]]),0)</f>
        <v>0</v>
      </c>
      <c r="CF567" s="84" t="str">
        <f t="shared" si="264"/>
        <v/>
      </c>
      <c r="CG567" s="84">
        <f>IFERROR(FIND("OEMA",consulta_completa__11[[#This Row],[14 - Inst. Atuando no Local]]),0)</f>
        <v>0</v>
      </c>
      <c r="CH567" s="84" t="str">
        <f t="shared" si="265"/>
        <v/>
      </c>
      <c r="CI567" s="84">
        <f>IFERROR(FIND("DEFESA CIVIL",consulta_completa__11[[#This Row],[14 - Inst. Atuando no Local]]),0)</f>
        <v>0</v>
      </c>
      <c r="CJ567" s="84" t="str">
        <f t="shared" si="266"/>
        <v/>
      </c>
      <c r="CK567" s="84">
        <f>IFERROR(FIND("CORPO DE BOMBEIROS",consulta_completa__11[[#This Row],[14 - Inst. Atuando no Local]]),0)</f>
        <v>0</v>
      </c>
      <c r="CL567" s="84" t="str">
        <f t="shared" si="267"/>
        <v/>
      </c>
      <c r="CM567" s="84">
        <f>IFERROR(FIND("POLÍCIA RODOVIÁRIA",consulta_completa__11[[#This Row],[14 - Inst. Atuando no Local]]),0)</f>
        <v>0</v>
      </c>
      <c r="CN567" s="84" t="str">
        <f t="shared" si="268"/>
        <v/>
      </c>
      <c r="CO567" s="84">
        <f>IFERROR(FIND("POLÍCIA MILITAR",consulta_completa__11[[#This Row],[14 - Inst. Atuando no Local]]),0)</f>
        <v>0</v>
      </c>
      <c r="CP567" s="84" t="str">
        <f t="shared" si="269"/>
        <v/>
      </c>
      <c r="CQ567" s="84">
        <f>IFERROR(FIND("POLÍCIA CIVIL",consulta_completa__11[[#This Row],[14 - Inst. Atuando no Local]]),0)</f>
        <v>0</v>
      </c>
      <c r="CR567" s="84" t="str">
        <f t="shared" si="270"/>
        <v/>
      </c>
      <c r="CS567" s="84">
        <f>IFERROR(FIND("MARINHA DO BRASIL",consulta_completa__11[[#This Row],[14 - Inst. Atuando no Local]]),0)</f>
        <v>0</v>
      </c>
      <c r="CT567" s="84" t="str">
        <f t="shared" si="271"/>
        <v/>
      </c>
      <c r="CU567" s="84">
        <f>IFERROR(FIND("EMPRESA ESPECIALIZADA EM ATENDIMENTO",consulta_completa__11[[#This Row],[14 - Inst. Atuando no Local]]),0)</f>
        <v>0</v>
      </c>
      <c r="CV567" s="84" t="str">
        <f t="shared" si="272"/>
        <v/>
      </c>
      <c r="CW567" s="84">
        <f>IFERROR(FIND("IBAMA",consulta_completa__11[[#This Row],[14 - Inst. Atuando no Local]]),0)</f>
        <v>0</v>
      </c>
      <c r="CX567" s="84" t="str">
        <f t="shared" si="273"/>
        <v/>
      </c>
      <c r="CY567" s="84" t="str">
        <f>IF(consulta_completa__11[[#This Row],[14 - Inst. Atuando no Local]]="","X","")</f>
        <v>X</v>
      </c>
      <c r="CZ567" s="84">
        <f>IFERROR(FIND("OUTRA (S)",consulta_completa__11[[#This Row],[14 - Inst. Atuando no Local]]),0)</f>
        <v>0</v>
      </c>
      <c r="DA567" s="84" t="str">
        <f t="shared" si="274"/>
        <v/>
      </c>
      <c r="DB567" s="35" t="str">
        <f t="shared" si="275"/>
        <v>Sim</v>
      </c>
      <c r="DC567" s="35" t="str">
        <f t="shared" si="276"/>
        <v>Não</v>
      </c>
      <c r="DD567" s="35" t="str">
        <f t="shared" si="277"/>
        <v>Sim</v>
      </c>
      <c r="DE567" s="87" t="str">
        <f t="shared" si="279"/>
        <v>Sem informação</v>
      </c>
    </row>
    <row r="568" spans="1:109">
      <c r="A568" s="14">
        <v>20258557626</v>
      </c>
      <c r="B568" s="1">
        <v>45874</v>
      </c>
      <c r="C568" t="s">
        <v>4435</v>
      </c>
      <c r="D568" t="s">
        <v>161</v>
      </c>
      <c r="E568" t="s">
        <v>162</v>
      </c>
      <c r="F568" t="s">
        <v>163</v>
      </c>
      <c r="G568" t="s">
        <v>113</v>
      </c>
      <c r="H568" t="s">
        <v>114</v>
      </c>
      <c r="I568" t="s">
        <v>114</v>
      </c>
      <c r="J568" t="s">
        <v>3440</v>
      </c>
      <c r="K568" t="s">
        <v>113</v>
      </c>
      <c r="L568" t="s">
        <v>113</v>
      </c>
      <c r="M568" t="s">
        <v>140</v>
      </c>
      <c r="N568" t="s">
        <v>113</v>
      </c>
      <c r="O568" t="s">
        <v>239</v>
      </c>
      <c r="P568" t="s">
        <v>355</v>
      </c>
      <c r="Q568" t="s">
        <v>122</v>
      </c>
      <c r="R568" t="s">
        <v>123</v>
      </c>
      <c r="S568" t="s">
        <v>113</v>
      </c>
      <c r="T568" t="s">
        <v>5010</v>
      </c>
      <c r="U568" t="s">
        <v>5011</v>
      </c>
      <c r="V568" t="s">
        <v>5012</v>
      </c>
      <c r="Z568" t="s">
        <v>5013</v>
      </c>
      <c r="AA568" t="s">
        <v>1341</v>
      </c>
      <c r="AB568" t="s">
        <v>1345</v>
      </c>
      <c r="AC568" t="s">
        <v>173</v>
      </c>
      <c r="AD568">
        <v>1</v>
      </c>
      <c r="AE568" t="s">
        <v>113</v>
      </c>
      <c r="AF568" t="s">
        <v>113</v>
      </c>
      <c r="AG568" t="s">
        <v>113</v>
      </c>
      <c r="AH568" t="s">
        <v>131</v>
      </c>
      <c r="AI568" t="s">
        <v>131</v>
      </c>
      <c r="AJ568" t="s">
        <v>132</v>
      </c>
      <c r="AK568" t="s">
        <v>113</v>
      </c>
      <c r="AL568" t="s">
        <v>5014</v>
      </c>
      <c r="AM568" t="s">
        <v>1347</v>
      </c>
      <c r="AN568" t="s">
        <v>358</v>
      </c>
      <c r="AO568" t="s">
        <v>177</v>
      </c>
      <c r="AP568">
        <v>16991797303</v>
      </c>
      <c r="AQ568" t="s">
        <v>1348</v>
      </c>
      <c r="AR568" t="s">
        <v>113</v>
      </c>
      <c r="AS568" t="s">
        <v>113</v>
      </c>
      <c r="AT568" t="s">
        <v>113</v>
      </c>
      <c r="AU568" t="s">
        <v>113</v>
      </c>
      <c r="AW568" t="s">
        <v>113</v>
      </c>
      <c r="AX568" s="82">
        <f>IFERROR(FIND("Óbitos/feridos",consulta_completa__11[[#This Row],[13 - Ocorrências/Ambientes Atingidos]]),0)</f>
        <v>0</v>
      </c>
      <c r="AY568" s="83" t="str">
        <f t="shared" si="249"/>
        <v/>
      </c>
      <c r="AZ568" s="82">
        <f>IFERROR(FIND("População afetada/evacuada",consulta_completa__11[[#This Row],[13 - Ocorrências/Ambientes Atingidos]]),0)</f>
        <v>0</v>
      </c>
      <c r="BA568" s="82" t="str">
        <f t="shared" si="250"/>
        <v/>
      </c>
      <c r="BB568" s="82">
        <f>IFERROR(FIND("Suspensão de abastecimento de água",consulta_completa__11[[#This Row],[13 - Ocorrências/Ambientes Atingidos]]),0)</f>
        <v>0</v>
      </c>
      <c r="BC568" s="83" t="str">
        <f t="shared" si="278"/>
        <v/>
      </c>
      <c r="BD568" s="82">
        <f>IFERROR(FIND("Rio/córrego",consulta_completa__11[[#This Row],[13 - Ocorrências/Ambientes Atingidos]]),0)</f>
        <v>0</v>
      </c>
      <c r="BE568" s="83" t="str">
        <f t="shared" si="251"/>
        <v/>
      </c>
      <c r="BF568" s="82">
        <f>IFERROR(FIND("Lago",consulta_completa__11[[#This Row],[13 - Ocorrências/Ambientes Atingidos]]),0)</f>
        <v>0</v>
      </c>
      <c r="BG568" s="83" t="str">
        <f t="shared" si="252"/>
        <v/>
      </c>
      <c r="BH568" s="82">
        <f>IFERROR(FIND("Mar",consulta_completa__11[[#This Row],[13 - Ocorrências/Ambientes Atingidos]]),0)</f>
        <v>0</v>
      </c>
      <c r="BI568" s="83" t="str">
        <f t="shared" si="253"/>
        <v/>
      </c>
      <c r="BJ568" s="82">
        <f>IFERROR(FIND("Praia",consulta_completa__11[[#This Row],[13 - Ocorrências/Ambientes Atingidos]]),0)</f>
        <v>0</v>
      </c>
      <c r="BK568" s="83" t="str">
        <f t="shared" si="254"/>
        <v/>
      </c>
      <c r="BL568" s="82">
        <f>IFERROR(FIND("Solo",consulta_completa__11[[#This Row],[13 - Ocorrências/Ambientes Atingidos]]),0)</f>
        <v>1</v>
      </c>
      <c r="BM568" s="83" t="str">
        <f t="shared" si="255"/>
        <v>X</v>
      </c>
      <c r="BN568" s="82">
        <f>IFERROR(FIND("Águas subterrâneas",consulta_completa__11[[#This Row],[13 - Ocorrências/Ambientes Atingidos]]),0)</f>
        <v>0</v>
      </c>
      <c r="BO568" s="83" t="str">
        <f t="shared" si="256"/>
        <v/>
      </c>
      <c r="BP568" s="82">
        <f>IFERROR(FIND("Atmosfera",consulta_completa__11[[#This Row],[13 - Ocorrências/Ambientes Atingidos]]),0)</f>
        <v>0</v>
      </c>
      <c r="BQ568" s="83" t="str">
        <f t="shared" si="257"/>
        <v/>
      </c>
      <c r="BR568" s="82">
        <f>IFERROR(FIND("Flora",consulta_completa__11[[#This Row],[13 - Ocorrências/Ambientes Atingidos]]),0)</f>
        <v>0</v>
      </c>
      <c r="BS568" s="83" t="str">
        <f t="shared" si="258"/>
        <v/>
      </c>
      <c r="BT568" s="82">
        <f>IFERROR(FIND("Fauna",consulta_completa__11[[#This Row],[13 - Ocorrências/Ambientes Atingidos]]),0)</f>
        <v>0</v>
      </c>
      <c r="BU568" s="83" t="str">
        <f t="shared" si="259"/>
        <v/>
      </c>
      <c r="BV568" s="82">
        <f>IFERROR(FIND("UC federal",consulta_completa__11[[#This Row],[13 - Ocorrências/Ambientes Atingidos]]),0)</f>
        <v>0</v>
      </c>
      <c r="BW568" s="83" t="str">
        <f t="shared" si="260"/>
        <v/>
      </c>
      <c r="BX568" s="82">
        <f>IFERROR(FIND("UC estadual/municipal",consulta_completa__11[[#This Row],[13 - Ocorrências/Ambientes Atingidos]]),0)</f>
        <v>0</v>
      </c>
      <c r="BY568" s="83" t="str">
        <f t="shared" si="261"/>
        <v/>
      </c>
      <c r="BZ568" s="82">
        <f>IFERROR(FIND("Outro(s)",consulta_completa__11[[#This Row],[13 - Ocorrências/Ambientes Atingidos]]),0)</f>
        <v>0</v>
      </c>
      <c r="CA568" s="83" t="str">
        <f t="shared" si="262"/>
        <v/>
      </c>
      <c r="CB568" s="82">
        <f>IFERROR(FIND("Sem dano",consulta_completa__11[[#This Row],[13 - Ocorrências/Ambientes Atingidos]]),0)</f>
        <v>0</v>
      </c>
      <c r="CC568" s="83" t="str">
        <f t="shared" si="263"/>
        <v/>
      </c>
      <c r="CD568" s="82" t="str">
        <f>IF(consulta_completa__11[[#This Row],[13 - Ocorrências/Ambientes Atingidos]]="","X","")</f>
        <v/>
      </c>
      <c r="CE568" s="84">
        <f>IFERROR(FIND("IBAMA",consulta_completa__11[[#This Row],[14 - Inst. Atuando no Local]]),0)</f>
        <v>0</v>
      </c>
      <c r="CF568" s="84" t="str">
        <f t="shared" si="264"/>
        <v/>
      </c>
      <c r="CG568" s="84">
        <f>IFERROR(FIND("OEMA",consulta_completa__11[[#This Row],[14 - Inst. Atuando no Local]]),0)</f>
        <v>0</v>
      </c>
      <c r="CH568" s="84" t="str">
        <f t="shared" si="265"/>
        <v/>
      </c>
      <c r="CI568" s="84">
        <f>IFERROR(FIND("DEFESA CIVIL",consulta_completa__11[[#This Row],[14 - Inst. Atuando no Local]]),0)</f>
        <v>0</v>
      </c>
      <c r="CJ568" s="84" t="str">
        <f t="shared" si="266"/>
        <v/>
      </c>
      <c r="CK568" s="84">
        <f>IFERROR(FIND("CORPO DE BOMBEIROS",consulta_completa__11[[#This Row],[14 - Inst. Atuando no Local]]),0)</f>
        <v>0</v>
      </c>
      <c r="CL568" s="84" t="str">
        <f t="shared" si="267"/>
        <v/>
      </c>
      <c r="CM568" s="84">
        <f>IFERROR(FIND("POLÍCIA RODOVIÁRIA",consulta_completa__11[[#This Row],[14 - Inst. Atuando no Local]]),0)</f>
        <v>0</v>
      </c>
      <c r="CN568" s="84" t="str">
        <f t="shared" si="268"/>
        <v/>
      </c>
      <c r="CO568" s="84">
        <f>IFERROR(FIND("POLÍCIA MILITAR",consulta_completa__11[[#This Row],[14 - Inst. Atuando no Local]]),0)</f>
        <v>0</v>
      </c>
      <c r="CP568" s="84" t="str">
        <f t="shared" si="269"/>
        <v/>
      </c>
      <c r="CQ568" s="84">
        <f>IFERROR(FIND("POLÍCIA CIVIL",consulta_completa__11[[#This Row],[14 - Inst. Atuando no Local]]),0)</f>
        <v>0</v>
      </c>
      <c r="CR568" s="84" t="str">
        <f t="shared" si="270"/>
        <v/>
      </c>
      <c r="CS568" s="84">
        <f>IFERROR(FIND("MARINHA DO BRASIL",consulta_completa__11[[#This Row],[14 - Inst. Atuando no Local]]),0)</f>
        <v>0</v>
      </c>
      <c r="CT568" s="84" t="str">
        <f t="shared" si="271"/>
        <v/>
      </c>
      <c r="CU568" s="84">
        <f>IFERROR(FIND("EMPRESA ESPECIALIZADA EM ATENDIMENTO",consulta_completa__11[[#This Row],[14 - Inst. Atuando no Local]]),0)</f>
        <v>0</v>
      </c>
      <c r="CV568" s="84" t="str">
        <f t="shared" si="272"/>
        <v/>
      </c>
      <c r="CW568" s="84">
        <f>IFERROR(FIND("IBAMA",consulta_completa__11[[#This Row],[14 - Inst. Atuando no Local]]),0)</f>
        <v>0</v>
      </c>
      <c r="CX568" s="84" t="str">
        <f t="shared" si="273"/>
        <v/>
      </c>
      <c r="CY568" s="84" t="str">
        <f>IF(consulta_completa__11[[#This Row],[14 - Inst. Atuando no Local]]="","X","")</f>
        <v>X</v>
      </c>
      <c r="CZ568" s="84">
        <f>IFERROR(FIND("OUTRA (S)",consulta_completa__11[[#This Row],[14 - Inst. Atuando no Local]]),0)</f>
        <v>0</v>
      </c>
      <c r="DA568" s="84" t="str">
        <f t="shared" si="274"/>
        <v/>
      </c>
      <c r="DB568" s="35" t="str">
        <f t="shared" si="275"/>
        <v>Sim</v>
      </c>
      <c r="DC568" s="35" t="str">
        <f t="shared" si="276"/>
        <v>Não</v>
      </c>
      <c r="DD568" s="35" t="str">
        <f t="shared" si="277"/>
        <v>Sim</v>
      </c>
      <c r="DE568" s="87" t="str">
        <f t="shared" si="279"/>
        <v>Federal</v>
      </c>
    </row>
    <row r="569" spans="1:109">
      <c r="A569" s="14">
        <v>20258568435</v>
      </c>
      <c r="B569" s="1">
        <v>45874</v>
      </c>
      <c r="C569" t="s">
        <v>109</v>
      </c>
      <c r="D569" t="s">
        <v>212</v>
      </c>
      <c r="E569" t="s">
        <v>111</v>
      </c>
      <c r="F569" t="s">
        <v>112</v>
      </c>
      <c r="G569" t="s">
        <v>113</v>
      </c>
      <c r="H569" t="s">
        <v>114</v>
      </c>
      <c r="I569" t="s">
        <v>114</v>
      </c>
      <c r="J569" t="s">
        <v>113</v>
      </c>
      <c r="K569" t="s">
        <v>114</v>
      </c>
      <c r="L569" t="s">
        <v>114</v>
      </c>
      <c r="M569" t="s">
        <v>118</v>
      </c>
      <c r="N569" t="s">
        <v>141</v>
      </c>
      <c r="O569" t="s">
        <v>239</v>
      </c>
      <c r="P569" t="s">
        <v>355</v>
      </c>
      <c r="Q569" t="s">
        <v>122</v>
      </c>
      <c r="R569" t="s">
        <v>123</v>
      </c>
      <c r="S569" t="s">
        <v>201</v>
      </c>
      <c r="T569" t="s">
        <v>113</v>
      </c>
      <c r="U569" t="s">
        <v>5015</v>
      </c>
      <c r="V569" t="s">
        <v>113</v>
      </c>
      <c r="X569" t="b">
        <v>1</v>
      </c>
      <c r="Z569" t="s">
        <v>242</v>
      </c>
      <c r="AA569" t="s">
        <v>113</v>
      </c>
      <c r="AB569" t="s">
        <v>5016</v>
      </c>
      <c r="AC569" t="s">
        <v>2131</v>
      </c>
      <c r="AD569">
        <v>1</v>
      </c>
      <c r="AE569" t="s">
        <v>113</v>
      </c>
      <c r="AF569" t="s">
        <v>113</v>
      </c>
      <c r="AG569" t="s">
        <v>113</v>
      </c>
      <c r="AH569" t="s">
        <v>131</v>
      </c>
      <c r="AI569" t="s">
        <v>131</v>
      </c>
      <c r="AJ569" t="s">
        <v>131</v>
      </c>
      <c r="AK569" t="s">
        <v>5017</v>
      </c>
      <c r="AL569" t="s">
        <v>5018</v>
      </c>
      <c r="AM569" t="s">
        <v>2134</v>
      </c>
      <c r="AN569" t="s">
        <v>113</v>
      </c>
      <c r="AO569" t="s">
        <v>113</v>
      </c>
      <c r="AQ569" t="s">
        <v>2136</v>
      </c>
      <c r="AR569" t="s">
        <v>113</v>
      </c>
      <c r="AS569" t="s">
        <v>113</v>
      </c>
      <c r="AT569" t="s">
        <v>5019</v>
      </c>
      <c r="AU569" t="s">
        <v>3483</v>
      </c>
      <c r="AV569">
        <v>1280000000</v>
      </c>
      <c r="AW569" t="s">
        <v>159</v>
      </c>
      <c r="AX569" s="82">
        <f>IFERROR(FIND("Óbitos/feridos",consulta_completa__11[[#This Row],[13 - Ocorrências/Ambientes Atingidos]]),0)</f>
        <v>0</v>
      </c>
      <c r="AY569" s="83" t="str">
        <f t="shared" si="249"/>
        <v/>
      </c>
      <c r="AZ569" s="82">
        <f>IFERROR(FIND("População afetada/evacuada",consulta_completa__11[[#This Row],[13 - Ocorrências/Ambientes Atingidos]]),0)</f>
        <v>0</v>
      </c>
      <c r="BA569" s="82" t="str">
        <f t="shared" si="250"/>
        <v/>
      </c>
      <c r="BB569" s="82">
        <f>IFERROR(FIND("Suspensão de abastecimento de água",consulta_completa__11[[#This Row],[13 - Ocorrências/Ambientes Atingidos]]),0)</f>
        <v>0</v>
      </c>
      <c r="BC569" s="83" t="str">
        <f t="shared" si="278"/>
        <v/>
      </c>
      <c r="BD569" s="82">
        <f>IFERROR(FIND("Rio/córrego",consulta_completa__11[[#This Row],[13 - Ocorrências/Ambientes Atingidos]]),0)</f>
        <v>0</v>
      </c>
      <c r="BE569" s="83" t="str">
        <f t="shared" si="251"/>
        <v/>
      </c>
      <c r="BF569" s="82">
        <f>IFERROR(FIND("Lago",consulta_completa__11[[#This Row],[13 - Ocorrências/Ambientes Atingidos]]),0)</f>
        <v>0</v>
      </c>
      <c r="BG569" s="83" t="str">
        <f t="shared" si="252"/>
        <v/>
      </c>
      <c r="BH569" s="82">
        <f>IFERROR(FIND("Mar",consulta_completa__11[[#This Row],[13 - Ocorrências/Ambientes Atingidos]]),0)</f>
        <v>1</v>
      </c>
      <c r="BI569" s="83" t="str">
        <f t="shared" si="253"/>
        <v>X</v>
      </c>
      <c r="BJ569" s="82">
        <f>IFERROR(FIND("Praia",consulta_completa__11[[#This Row],[13 - Ocorrências/Ambientes Atingidos]]),0)</f>
        <v>0</v>
      </c>
      <c r="BK569" s="83" t="str">
        <f t="shared" si="254"/>
        <v/>
      </c>
      <c r="BL569" s="82">
        <f>IFERROR(FIND("Solo",consulta_completa__11[[#This Row],[13 - Ocorrências/Ambientes Atingidos]]),0)</f>
        <v>0</v>
      </c>
      <c r="BM569" s="83" t="str">
        <f t="shared" si="255"/>
        <v/>
      </c>
      <c r="BN569" s="82">
        <f>IFERROR(FIND("Águas subterrâneas",consulta_completa__11[[#This Row],[13 - Ocorrências/Ambientes Atingidos]]),0)</f>
        <v>0</v>
      </c>
      <c r="BO569" s="83" t="str">
        <f t="shared" si="256"/>
        <v/>
      </c>
      <c r="BP569" s="82">
        <f>IFERROR(FIND("Atmosfera",consulta_completa__11[[#This Row],[13 - Ocorrências/Ambientes Atingidos]]),0)</f>
        <v>0</v>
      </c>
      <c r="BQ569" s="83" t="str">
        <f t="shared" si="257"/>
        <v/>
      </c>
      <c r="BR569" s="82">
        <f>IFERROR(FIND("Flora",consulta_completa__11[[#This Row],[13 - Ocorrências/Ambientes Atingidos]]),0)</f>
        <v>0</v>
      </c>
      <c r="BS569" s="83" t="str">
        <f t="shared" si="258"/>
        <v/>
      </c>
      <c r="BT569" s="82">
        <f>IFERROR(FIND("Fauna",consulta_completa__11[[#This Row],[13 - Ocorrências/Ambientes Atingidos]]),0)</f>
        <v>0</v>
      </c>
      <c r="BU569" s="83" t="str">
        <f t="shared" si="259"/>
        <v/>
      </c>
      <c r="BV569" s="82">
        <f>IFERROR(FIND("UC federal",consulta_completa__11[[#This Row],[13 - Ocorrências/Ambientes Atingidos]]),0)</f>
        <v>0</v>
      </c>
      <c r="BW569" s="83" t="str">
        <f t="shared" si="260"/>
        <v/>
      </c>
      <c r="BX569" s="82">
        <f>IFERROR(FIND("UC estadual/municipal",consulta_completa__11[[#This Row],[13 - Ocorrências/Ambientes Atingidos]]),0)</f>
        <v>0</v>
      </c>
      <c r="BY569" s="83" t="str">
        <f t="shared" si="261"/>
        <v/>
      </c>
      <c r="BZ569" s="82">
        <f>IFERROR(FIND("Outro(s)",consulta_completa__11[[#This Row],[13 - Ocorrências/Ambientes Atingidos]]),0)</f>
        <v>0</v>
      </c>
      <c r="CA569" s="83" t="str">
        <f t="shared" si="262"/>
        <v/>
      </c>
      <c r="CB569" s="82">
        <f>IFERROR(FIND("Sem dano",consulta_completa__11[[#This Row],[13 - Ocorrências/Ambientes Atingidos]]),0)</f>
        <v>0</v>
      </c>
      <c r="CC569" s="83" t="str">
        <f t="shared" si="263"/>
        <v/>
      </c>
      <c r="CD569" s="82" t="str">
        <f>IF(consulta_completa__11[[#This Row],[13 - Ocorrências/Ambientes Atingidos]]="","X","")</f>
        <v/>
      </c>
      <c r="CE569" s="84">
        <f>IFERROR(FIND("IBAMA",consulta_completa__11[[#This Row],[14 - Inst. Atuando no Local]]),0)</f>
        <v>0</v>
      </c>
      <c r="CF569" s="84" t="str">
        <f t="shared" si="264"/>
        <v/>
      </c>
      <c r="CG569" s="84">
        <f>IFERROR(FIND("OEMA",consulta_completa__11[[#This Row],[14 - Inst. Atuando no Local]]),0)</f>
        <v>0</v>
      </c>
      <c r="CH569" s="84" t="str">
        <f t="shared" si="265"/>
        <v/>
      </c>
      <c r="CI569" s="84">
        <f>IFERROR(FIND("DEFESA CIVIL",consulta_completa__11[[#This Row],[14 - Inst. Atuando no Local]]),0)</f>
        <v>0</v>
      </c>
      <c r="CJ569" s="84" t="str">
        <f t="shared" si="266"/>
        <v/>
      </c>
      <c r="CK569" s="84">
        <f>IFERROR(FIND("CORPO DE BOMBEIROS",consulta_completa__11[[#This Row],[14 - Inst. Atuando no Local]]),0)</f>
        <v>0</v>
      </c>
      <c r="CL569" s="84" t="str">
        <f t="shared" si="267"/>
        <v/>
      </c>
      <c r="CM569" s="84">
        <f>IFERROR(FIND("POLÍCIA RODOVIÁRIA",consulta_completa__11[[#This Row],[14 - Inst. Atuando no Local]]),0)</f>
        <v>0</v>
      </c>
      <c r="CN569" s="84" t="str">
        <f t="shared" si="268"/>
        <v/>
      </c>
      <c r="CO569" s="84">
        <f>IFERROR(FIND("POLÍCIA MILITAR",consulta_completa__11[[#This Row],[14 - Inst. Atuando no Local]]),0)</f>
        <v>0</v>
      </c>
      <c r="CP569" s="84" t="str">
        <f t="shared" si="269"/>
        <v/>
      </c>
      <c r="CQ569" s="84">
        <f>IFERROR(FIND("POLÍCIA CIVIL",consulta_completa__11[[#This Row],[14 - Inst. Atuando no Local]]),0)</f>
        <v>0</v>
      </c>
      <c r="CR569" s="84" t="str">
        <f t="shared" si="270"/>
        <v/>
      </c>
      <c r="CS569" s="84">
        <f>IFERROR(FIND("MARINHA DO BRASIL",consulta_completa__11[[#This Row],[14 - Inst. Atuando no Local]]),0)</f>
        <v>0</v>
      </c>
      <c r="CT569" s="84" t="str">
        <f t="shared" si="271"/>
        <v/>
      </c>
      <c r="CU569" s="84">
        <f>IFERROR(FIND("EMPRESA ESPECIALIZADA EM ATENDIMENTO",consulta_completa__11[[#This Row],[14 - Inst. Atuando no Local]]),0)</f>
        <v>0</v>
      </c>
      <c r="CV569" s="84" t="str">
        <f t="shared" si="272"/>
        <v/>
      </c>
      <c r="CW569" s="84">
        <f>IFERROR(FIND("IBAMA",consulta_completa__11[[#This Row],[14 - Inst. Atuando no Local]]),0)</f>
        <v>0</v>
      </c>
      <c r="CX569" s="84" t="str">
        <f t="shared" si="273"/>
        <v/>
      </c>
      <c r="CY569" s="84" t="str">
        <f>IF(consulta_completa__11[[#This Row],[14 - Inst. Atuando no Local]]="","X","")</f>
        <v/>
      </c>
      <c r="CZ569" s="84">
        <f>IFERROR(FIND("OUTRA (S)",consulta_completa__11[[#This Row],[14 - Inst. Atuando no Local]]),0)</f>
        <v>0</v>
      </c>
      <c r="DA569" s="84" t="str">
        <f t="shared" si="274"/>
        <v/>
      </c>
      <c r="DB569" s="35" t="str">
        <f t="shared" si="275"/>
        <v>Sim</v>
      </c>
      <c r="DC569" s="35" t="str">
        <f t="shared" si="276"/>
        <v>Não</v>
      </c>
      <c r="DD569" s="35" t="str">
        <f t="shared" si="277"/>
        <v>Sim</v>
      </c>
      <c r="DE569" s="87" t="str">
        <f t="shared" si="279"/>
        <v>Federal</v>
      </c>
    </row>
    <row r="570" spans="1:109">
      <c r="A570" s="14">
        <v>20258664847</v>
      </c>
      <c r="B570" s="1">
        <v>45874</v>
      </c>
      <c r="C570" t="s">
        <v>109</v>
      </c>
      <c r="D570" t="s">
        <v>212</v>
      </c>
      <c r="E570" t="s">
        <v>452</v>
      </c>
      <c r="F570" t="s">
        <v>112</v>
      </c>
      <c r="G570" t="s">
        <v>439</v>
      </c>
      <c r="H570" t="s">
        <v>5020</v>
      </c>
      <c r="I570" t="s">
        <v>117</v>
      </c>
      <c r="J570" t="s">
        <v>113</v>
      </c>
      <c r="K570" t="s">
        <v>114</v>
      </c>
      <c r="L570" t="s">
        <v>114</v>
      </c>
      <c r="M570" t="s">
        <v>118</v>
      </c>
      <c r="N570" t="s">
        <v>119</v>
      </c>
      <c r="O570" t="s">
        <v>239</v>
      </c>
      <c r="P570" t="s">
        <v>355</v>
      </c>
      <c r="Q570" t="s">
        <v>143</v>
      </c>
      <c r="R570" t="s">
        <v>123</v>
      </c>
      <c r="S570" t="s">
        <v>201</v>
      </c>
      <c r="T570" t="s">
        <v>3930</v>
      </c>
      <c r="U570" t="s">
        <v>113</v>
      </c>
      <c r="V570" t="s">
        <v>5021</v>
      </c>
      <c r="Z570" t="s">
        <v>5022</v>
      </c>
      <c r="AA570" t="s">
        <v>113</v>
      </c>
      <c r="AB570" t="s">
        <v>1465</v>
      </c>
      <c r="AC570" t="s">
        <v>207</v>
      </c>
      <c r="AD570">
        <v>1</v>
      </c>
      <c r="AE570" t="s">
        <v>603</v>
      </c>
      <c r="AF570" t="s">
        <v>113</v>
      </c>
      <c r="AG570" t="s">
        <v>113</v>
      </c>
      <c r="AH570" t="s">
        <v>131</v>
      </c>
      <c r="AI570" t="s">
        <v>131</v>
      </c>
      <c r="AJ570" t="s">
        <v>131</v>
      </c>
      <c r="AK570" t="s">
        <v>5023</v>
      </c>
      <c r="AL570" t="s">
        <v>5024</v>
      </c>
      <c r="AM570" t="s">
        <v>210</v>
      </c>
      <c r="AN570" t="s">
        <v>113</v>
      </c>
      <c r="AO570" t="s">
        <v>113</v>
      </c>
      <c r="AQ570" t="s">
        <v>211</v>
      </c>
      <c r="AR570" t="s">
        <v>113</v>
      </c>
      <c r="AS570" t="s">
        <v>5025</v>
      </c>
      <c r="AT570" t="s">
        <v>113</v>
      </c>
      <c r="AU570" t="s">
        <v>113</v>
      </c>
      <c r="AW570" t="s">
        <v>159</v>
      </c>
      <c r="AX570" s="82">
        <f>IFERROR(FIND("Óbitos/feridos",consulta_completa__11[[#This Row],[13 - Ocorrências/Ambientes Atingidos]]),0)</f>
        <v>0</v>
      </c>
      <c r="AY570" s="83" t="str">
        <f t="shared" si="249"/>
        <v/>
      </c>
      <c r="AZ570" s="82">
        <f>IFERROR(FIND("População afetada/evacuada",consulta_completa__11[[#This Row],[13 - Ocorrências/Ambientes Atingidos]]),0)</f>
        <v>0</v>
      </c>
      <c r="BA570" s="82" t="str">
        <f t="shared" si="250"/>
        <v/>
      </c>
      <c r="BB570" s="82">
        <f>IFERROR(FIND("Suspensão de abastecimento de água",consulta_completa__11[[#This Row],[13 - Ocorrências/Ambientes Atingidos]]),0)</f>
        <v>0</v>
      </c>
      <c r="BC570" s="83" t="str">
        <f t="shared" si="278"/>
        <v/>
      </c>
      <c r="BD570" s="82">
        <f>IFERROR(FIND("Rio/córrego",consulta_completa__11[[#This Row],[13 - Ocorrências/Ambientes Atingidos]]),0)</f>
        <v>0</v>
      </c>
      <c r="BE570" s="83" t="str">
        <f t="shared" si="251"/>
        <v/>
      </c>
      <c r="BF570" s="82">
        <f>IFERROR(FIND("Lago",consulta_completa__11[[#This Row],[13 - Ocorrências/Ambientes Atingidos]]),0)</f>
        <v>0</v>
      </c>
      <c r="BG570" s="83" t="str">
        <f t="shared" si="252"/>
        <v/>
      </c>
      <c r="BH570" s="82">
        <f>IFERROR(FIND("Mar",consulta_completa__11[[#This Row],[13 - Ocorrências/Ambientes Atingidos]]),0)</f>
        <v>1</v>
      </c>
      <c r="BI570" s="83" t="str">
        <f t="shared" si="253"/>
        <v>X</v>
      </c>
      <c r="BJ570" s="82">
        <f>IFERROR(FIND("Praia",consulta_completa__11[[#This Row],[13 - Ocorrências/Ambientes Atingidos]]),0)</f>
        <v>0</v>
      </c>
      <c r="BK570" s="83" t="str">
        <f t="shared" si="254"/>
        <v/>
      </c>
      <c r="BL570" s="82">
        <f>IFERROR(FIND("Solo",consulta_completa__11[[#This Row],[13 - Ocorrências/Ambientes Atingidos]]),0)</f>
        <v>0</v>
      </c>
      <c r="BM570" s="83" t="str">
        <f t="shared" si="255"/>
        <v/>
      </c>
      <c r="BN570" s="82">
        <f>IFERROR(FIND("Águas subterrâneas",consulta_completa__11[[#This Row],[13 - Ocorrências/Ambientes Atingidos]]),0)</f>
        <v>0</v>
      </c>
      <c r="BO570" s="83" t="str">
        <f t="shared" si="256"/>
        <v/>
      </c>
      <c r="BP570" s="82">
        <f>IFERROR(FIND("Atmosfera",consulta_completa__11[[#This Row],[13 - Ocorrências/Ambientes Atingidos]]),0)</f>
        <v>0</v>
      </c>
      <c r="BQ570" s="83" t="str">
        <f t="shared" si="257"/>
        <v/>
      </c>
      <c r="BR570" s="82">
        <f>IFERROR(FIND("Flora",consulta_completa__11[[#This Row],[13 - Ocorrências/Ambientes Atingidos]]),0)</f>
        <v>0</v>
      </c>
      <c r="BS570" s="83" t="str">
        <f t="shared" si="258"/>
        <v/>
      </c>
      <c r="BT570" s="82">
        <f>IFERROR(FIND("Fauna",consulta_completa__11[[#This Row],[13 - Ocorrências/Ambientes Atingidos]]),0)</f>
        <v>0</v>
      </c>
      <c r="BU570" s="83" t="str">
        <f t="shared" si="259"/>
        <v/>
      </c>
      <c r="BV570" s="82">
        <f>IFERROR(FIND("UC federal",consulta_completa__11[[#This Row],[13 - Ocorrências/Ambientes Atingidos]]),0)</f>
        <v>0</v>
      </c>
      <c r="BW570" s="83" t="str">
        <f t="shared" si="260"/>
        <v/>
      </c>
      <c r="BX570" s="82">
        <f>IFERROR(FIND("UC estadual/municipal",consulta_completa__11[[#This Row],[13 - Ocorrências/Ambientes Atingidos]]),0)</f>
        <v>0</v>
      </c>
      <c r="BY570" s="83" t="str">
        <f t="shared" si="261"/>
        <v/>
      </c>
      <c r="BZ570" s="82">
        <f>IFERROR(FIND("Outro(s)",consulta_completa__11[[#This Row],[13 - Ocorrências/Ambientes Atingidos]]),0)</f>
        <v>0</v>
      </c>
      <c r="CA570" s="83" t="str">
        <f t="shared" si="262"/>
        <v/>
      </c>
      <c r="CB570" s="82">
        <f>IFERROR(FIND("Sem dano",consulta_completa__11[[#This Row],[13 - Ocorrências/Ambientes Atingidos]]),0)</f>
        <v>0</v>
      </c>
      <c r="CC570" s="83" t="str">
        <f t="shared" si="263"/>
        <v/>
      </c>
      <c r="CD570" s="82" t="str">
        <f>IF(consulta_completa__11[[#This Row],[13 - Ocorrências/Ambientes Atingidos]]="","X","")</f>
        <v/>
      </c>
      <c r="CE570" s="84">
        <f>IFERROR(FIND("IBAMA",consulta_completa__11[[#This Row],[14 - Inst. Atuando no Local]]),0)</f>
        <v>0</v>
      </c>
      <c r="CF570" s="84" t="str">
        <f t="shared" si="264"/>
        <v/>
      </c>
      <c r="CG570" s="84">
        <f>IFERROR(FIND("OEMA",consulta_completa__11[[#This Row],[14 - Inst. Atuando no Local]]),0)</f>
        <v>0</v>
      </c>
      <c r="CH570" s="84" t="str">
        <f t="shared" si="265"/>
        <v/>
      </c>
      <c r="CI570" s="84">
        <f>IFERROR(FIND("DEFESA CIVIL",consulta_completa__11[[#This Row],[14 - Inst. Atuando no Local]]),0)</f>
        <v>0</v>
      </c>
      <c r="CJ570" s="84" t="str">
        <f t="shared" si="266"/>
        <v/>
      </c>
      <c r="CK570" s="84">
        <f>IFERROR(FIND("CORPO DE BOMBEIROS",consulta_completa__11[[#This Row],[14 - Inst. Atuando no Local]]),0)</f>
        <v>0</v>
      </c>
      <c r="CL570" s="84" t="str">
        <f t="shared" si="267"/>
        <v/>
      </c>
      <c r="CM570" s="84">
        <f>IFERROR(FIND("POLÍCIA RODOVIÁRIA",consulta_completa__11[[#This Row],[14 - Inst. Atuando no Local]]),0)</f>
        <v>0</v>
      </c>
      <c r="CN570" s="84" t="str">
        <f t="shared" si="268"/>
        <v/>
      </c>
      <c r="CO570" s="84">
        <f>IFERROR(FIND("POLÍCIA MILITAR",consulta_completa__11[[#This Row],[14 - Inst. Atuando no Local]]),0)</f>
        <v>0</v>
      </c>
      <c r="CP570" s="84" t="str">
        <f t="shared" si="269"/>
        <v/>
      </c>
      <c r="CQ570" s="84">
        <f>IFERROR(FIND("POLÍCIA CIVIL",consulta_completa__11[[#This Row],[14 - Inst. Atuando no Local]]),0)</f>
        <v>0</v>
      </c>
      <c r="CR570" s="84" t="str">
        <f t="shared" si="270"/>
        <v/>
      </c>
      <c r="CS570" s="84">
        <f>IFERROR(FIND("MARINHA DO BRASIL",consulta_completa__11[[#This Row],[14 - Inst. Atuando no Local]]),0)</f>
        <v>0</v>
      </c>
      <c r="CT570" s="84" t="str">
        <f t="shared" si="271"/>
        <v/>
      </c>
      <c r="CU570" s="84">
        <f>IFERROR(FIND("EMPRESA ESPECIALIZADA EM ATENDIMENTO",consulta_completa__11[[#This Row],[14 - Inst. Atuando no Local]]),0)</f>
        <v>0</v>
      </c>
      <c r="CV570" s="84" t="str">
        <f t="shared" si="272"/>
        <v/>
      </c>
      <c r="CW570" s="84">
        <f>IFERROR(FIND("IBAMA",consulta_completa__11[[#This Row],[14 - Inst. Atuando no Local]]),0)</f>
        <v>0</v>
      </c>
      <c r="CX570" s="84" t="str">
        <f t="shared" si="273"/>
        <v/>
      </c>
      <c r="CY570" s="84" t="str">
        <f>IF(consulta_completa__11[[#This Row],[14 - Inst. Atuando no Local]]="","X","")</f>
        <v/>
      </c>
      <c r="CZ570" s="84">
        <f>IFERROR(FIND("OUTRA (S)",consulta_completa__11[[#This Row],[14 - Inst. Atuando no Local]]),0)</f>
        <v>0</v>
      </c>
      <c r="DA570" s="84" t="str">
        <f t="shared" si="274"/>
        <v/>
      </c>
      <c r="DB570" s="35" t="str">
        <f t="shared" si="275"/>
        <v>Sim</v>
      </c>
      <c r="DC570" s="35" t="str">
        <f t="shared" si="276"/>
        <v>Não</v>
      </c>
      <c r="DD570" s="35" t="str">
        <f t="shared" si="277"/>
        <v>Sim</v>
      </c>
      <c r="DE570" s="87" t="str">
        <f t="shared" si="279"/>
        <v>Federal</v>
      </c>
    </row>
    <row r="571" spans="1:109">
      <c r="A571" s="14">
        <v>20258764805</v>
      </c>
      <c r="B571" s="1">
        <v>45874</v>
      </c>
      <c r="C571" t="s">
        <v>1827</v>
      </c>
      <c r="D571" t="s">
        <v>180</v>
      </c>
      <c r="E571" t="s">
        <v>286</v>
      </c>
      <c r="F571" t="s">
        <v>163</v>
      </c>
      <c r="G571" t="s">
        <v>1845</v>
      </c>
      <c r="H571" t="s">
        <v>113</v>
      </c>
      <c r="I571" t="s">
        <v>113</v>
      </c>
      <c r="J571" t="s">
        <v>113</v>
      </c>
      <c r="K571" t="s">
        <v>114</v>
      </c>
      <c r="L571" t="s">
        <v>114</v>
      </c>
      <c r="M571" t="s">
        <v>140</v>
      </c>
      <c r="N571" t="s">
        <v>141</v>
      </c>
      <c r="O571" t="s">
        <v>185</v>
      </c>
      <c r="P571" t="s">
        <v>355</v>
      </c>
      <c r="Q571" t="s">
        <v>167</v>
      </c>
      <c r="R571" t="s">
        <v>123</v>
      </c>
      <c r="S571" t="s">
        <v>113</v>
      </c>
      <c r="T571" t="s">
        <v>5026</v>
      </c>
      <c r="U571" t="s">
        <v>631</v>
      </c>
      <c r="V571" t="s">
        <v>5027</v>
      </c>
      <c r="X571" t="b">
        <v>1</v>
      </c>
      <c r="Z571" t="s">
        <v>3410</v>
      </c>
      <c r="AA571" t="s">
        <v>5028</v>
      </c>
      <c r="AB571" t="s">
        <v>113</v>
      </c>
      <c r="AC571" t="s">
        <v>113</v>
      </c>
      <c r="AE571" t="s">
        <v>113</v>
      </c>
      <c r="AF571" t="s">
        <v>5029</v>
      </c>
      <c r="AG571" t="s">
        <v>113</v>
      </c>
      <c r="AH571" t="s">
        <v>113</v>
      </c>
      <c r="AI571" t="s">
        <v>132</v>
      </c>
      <c r="AJ571" t="s">
        <v>132</v>
      </c>
      <c r="AK571" t="s">
        <v>113</v>
      </c>
      <c r="AL571" t="s">
        <v>5030</v>
      </c>
      <c r="AM571" t="s">
        <v>153</v>
      </c>
      <c r="AN571" t="s">
        <v>154</v>
      </c>
      <c r="AO571" t="s">
        <v>155</v>
      </c>
      <c r="AP571">
        <v>6133161070</v>
      </c>
      <c r="AQ571" t="s">
        <v>156</v>
      </c>
      <c r="AR571" t="s">
        <v>113</v>
      </c>
      <c r="AS571" t="s">
        <v>113</v>
      </c>
      <c r="AT571" t="s">
        <v>113</v>
      </c>
      <c r="AU571" t="s">
        <v>113</v>
      </c>
      <c r="AW571" t="s">
        <v>113</v>
      </c>
      <c r="AX571" s="82">
        <f>IFERROR(FIND("Óbitos/feridos",consulta_completa__11[[#This Row],[13 - Ocorrências/Ambientes Atingidos]]),0)</f>
        <v>0</v>
      </c>
      <c r="AY571" s="83" t="str">
        <f t="shared" si="249"/>
        <v/>
      </c>
      <c r="AZ571" s="82">
        <f>IFERROR(FIND("População afetada/evacuada",consulta_completa__11[[#This Row],[13 - Ocorrências/Ambientes Atingidos]]),0)</f>
        <v>0</v>
      </c>
      <c r="BA571" s="82" t="str">
        <f t="shared" si="250"/>
        <v/>
      </c>
      <c r="BB571" s="82">
        <f>IFERROR(FIND("Suspensão de abastecimento de água",consulta_completa__11[[#This Row],[13 - Ocorrências/Ambientes Atingidos]]),0)</f>
        <v>0</v>
      </c>
      <c r="BC571" s="83" t="str">
        <f t="shared" si="278"/>
        <v/>
      </c>
      <c r="BD571" s="82">
        <f>IFERROR(FIND("Rio/córrego",consulta_completa__11[[#This Row],[13 - Ocorrências/Ambientes Atingidos]]),0)</f>
        <v>0</v>
      </c>
      <c r="BE571" s="83" t="str">
        <f t="shared" si="251"/>
        <v/>
      </c>
      <c r="BF571" s="82">
        <f>IFERROR(FIND("Lago",consulta_completa__11[[#This Row],[13 - Ocorrências/Ambientes Atingidos]]),0)</f>
        <v>0</v>
      </c>
      <c r="BG571" s="83" t="str">
        <f t="shared" si="252"/>
        <v/>
      </c>
      <c r="BH571" s="82">
        <f>IFERROR(FIND("Mar",consulta_completa__11[[#This Row],[13 - Ocorrências/Ambientes Atingidos]]),0)</f>
        <v>0</v>
      </c>
      <c r="BI571" s="83" t="str">
        <f t="shared" si="253"/>
        <v/>
      </c>
      <c r="BJ571" s="82">
        <f>IFERROR(FIND("Praia",consulta_completa__11[[#This Row],[13 - Ocorrências/Ambientes Atingidos]]),0)</f>
        <v>0</v>
      </c>
      <c r="BK571" s="83" t="str">
        <f t="shared" si="254"/>
        <v/>
      </c>
      <c r="BL571" s="82">
        <f>IFERROR(FIND("Solo",consulta_completa__11[[#This Row],[13 - Ocorrências/Ambientes Atingidos]]),0)</f>
        <v>1</v>
      </c>
      <c r="BM571" s="83" t="str">
        <f t="shared" si="255"/>
        <v>X</v>
      </c>
      <c r="BN571" s="82">
        <f>IFERROR(FIND("Águas subterrâneas",consulta_completa__11[[#This Row],[13 - Ocorrências/Ambientes Atingidos]]),0)</f>
        <v>0</v>
      </c>
      <c r="BO571" s="83" t="str">
        <f t="shared" si="256"/>
        <v/>
      </c>
      <c r="BP571" s="82">
        <f>IFERROR(FIND("Atmosfera",consulta_completa__11[[#This Row],[13 - Ocorrências/Ambientes Atingidos]]),0)</f>
        <v>0</v>
      </c>
      <c r="BQ571" s="83" t="str">
        <f t="shared" si="257"/>
        <v/>
      </c>
      <c r="BR571" s="82">
        <f>IFERROR(FIND("Flora",consulta_completa__11[[#This Row],[13 - Ocorrências/Ambientes Atingidos]]),0)</f>
        <v>0</v>
      </c>
      <c r="BS571" s="83" t="str">
        <f t="shared" si="258"/>
        <v/>
      </c>
      <c r="BT571" s="82">
        <f>IFERROR(FIND("Fauna",consulta_completa__11[[#This Row],[13 - Ocorrências/Ambientes Atingidos]]),0)</f>
        <v>0</v>
      </c>
      <c r="BU571" s="83" t="str">
        <f t="shared" si="259"/>
        <v/>
      </c>
      <c r="BV571" s="82">
        <f>IFERROR(FIND("UC federal",consulta_completa__11[[#This Row],[13 - Ocorrências/Ambientes Atingidos]]),0)</f>
        <v>0</v>
      </c>
      <c r="BW571" s="83" t="str">
        <f t="shared" si="260"/>
        <v/>
      </c>
      <c r="BX571" s="82">
        <f>IFERROR(FIND("UC estadual/municipal",consulta_completa__11[[#This Row],[13 - Ocorrências/Ambientes Atingidos]]),0)</f>
        <v>0</v>
      </c>
      <c r="BY571" s="83" t="str">
        <f t="shared" si="261"/>
        <v/>
      </c>
      <c r="BZ571" s="82">
        <f>IFERROR(FIND("Outro(s)",consulta_completa__11[[#This Row],[13 - Ocorrências/Ambientes Atingidos]]),0)</f>
        <v>0</v>
      </c>
      <c r="CA571" s="83" t="str">
        <f t="shared" si="262"/>
        <v/>
      </c>
      <c r="CB571" s="82">
        <f>IFERROR(FIND("Sem dano",consulta_completa__11[[#This Row],[13 - Ocorrências/Ambientes Atingidos]]),0)</f>
        <v>0</v>
      </c>
      <c r="CC571" s="83" t="str">
        <f t="shared" si="263"/>
        <v/>
      </c>
      <c r="CD571" s="82" t="str">
        <f>IF(consulta_completa__11[[#This Row],[13 - Ocorrências/Ambientes Atingidos]]="","X","")</f>
        <v/>
      </c>
      <c r="CE571" s="84">
        <f>IFERROR(FIND("IBAMA",consulta_completa__11[[#This Row],[14 - Inst. Atuando no Local]]),0)</f>
        <v>0</v>
      </c>
      <c r="CF571" s="84" t="str">
        <f t="shared" si="264"/>
        <v/>
      </c>
      <c r="CG571" s="84">
        <f>IFERROR(FIND("OEMA",consulta_completa__11[[#This Row],[14 - Inst. Atuando no Local]]),0)</f>
        <v>0</v>
      </c>
      <c r="CH571" s="84" t="str">
        <f t="shared" si="265"/>
        <v/>
      </c>
      <c r="CI571" s="84">
        <f>IFERROR(FIND("DEFESA CIVIL",consulta_completa__11[[#This Row],[14 - Inst. Atuando no Local]]),0)</f>
        <v>0</v>
      </c>
      <c r="CJ571" s="84" t="str">
        <f t="shared" si="266"/>
        <v/>
      </c>
      <c r="CK571" s="84">
        <f>IFERROR(FIND("CORPO DE BOMBEIROS",consulta_completa__11[[#This Row],[14 - Inst. Atuando no Local]]),0)</f>
        <v>0</v>
      </c>
      <c r="CL571" s="84" t="str">
        <f t="shared" si="267"/>
        <v/>
      </c>
      <c r="CM571" s="84">
        <f>IFERROR(FIND("POLÍCIA RODOVIÁRIA",consulta_completa__11[[#This Row],[14 - Inst. Atuando no Local]]),0)</f>
        <v>0</v>
      </c>
      <c r="CN571" s="84" t="str">
        <f t="shared" si="268"/>
        <v/>
      </c>
      <c r="CO571" s="84">
        <f>IFERROR(FIND("POLÍCIA MILITAR",consulta_completa__11[[#This Row],[14 - Inst. Atuando no Local]]),0)</f>
        <v>0</v>
      </c>
      <c r="CP571" s="84" t="str">
        <f t="shared" si="269"/>
        <v/>
      </c>
      <c r="CQ571" s="84">
        <f>IFERROR(FIND("POLÍCIA CIVIL",consulta_completa__11[[#This Row],[14 - Inst. Atuando no Local]]),0)</f>
        <v>0</v>
      </c>
      <c r="CR571" s="84" t="str">
        <f t="shared" si="270"/>
        <v/>
      </c>
      <c r="CS571" s="84">
        <f>IFERROR(FIND("MARINHA DO BRASIL",consulta_completa__11[[#This Row],[14 - Inst. Atuando no Local]]),0)</f>
        <v>0</v>
      </c>
      <c r="CT571" s="84" t="str">
        <f t="shared" si="271"/>
        <v/>
      </c>
      <c r="CU571" s="84">
        <f>IFERROR(FIND("EMPRESA ESPECIALIZADA EM ATENDIMENTO",consulta_completa__11[[#This Row],[14 - Inst. Atuando no Local]]),0)</f>
        <v>0</v>
      </c>
      <c r="CV571" s="84" t="str">
        <f t="shared" si="272"/>
        <v/>
      </c>
      <c r="CW571" s="84">
        <f>IFERROR(FIND("IBAMA",consulta_completa__11[[#This Row],[14 - Inst. Atuando no Local]]),0)</f>
        <v>0</v>
      </c>
      <c r="CX571" s="84" t="str">
        <f t="shared" si="273"/>
        <v/>
      </c>
      <c r="CY571" s="84" t="str">
        <f>IF(consulta_completa__11[[#This Row],[14 - Inst. Atuando no Local]]="","X","")</f>
        <v/>
      </c>
      <c r="CZ571" s="84">
        <f>IFERROR(FIND("OUTRA (S)",consulta_completa__11[[#This Row],[14 - Inst. Atuando no Local]]),0)</f>
        <v>0</v>
      </c>
      <c r="DA571" s="84" t="str">
        <f t="shared" si="274"/>
        <v/>
      </c>
      <c r="DB571" s="35" t="str">
        <f t="shared" si="275"/>
        <v>Sim</v>
      </c>
      <c r="DC571" s="35" t="str">
        <f t="shared" si="276"/>
        <v>Não</v>
      </c>
      <c r="DD571" s="35" t="str">
        <f t="shared" si="277"/>
        <v>Sim</v>
      </c>
      <c r="DE571" s="87" t="str">
        <f t="shared" si="279"/>
        <v>Sem informação</v>
      </c>
    </row>
    <row r="572" spans="1:109">
      <c r="A572" s="14">
        <v>20258782822</v>
      </c>
      <c r="B572" s="1">
        <v>45874</v>
      </c>
      <c r="C572" t="s">
        <v>109</v>
      </c>
      <c r="D572" t="s">
        <v>161</v>
      </c>
      <c r="E572" t="s">
        <v>111</v>
      </c>
      <c r="F572" t="s">
        <v>112</v>
      </c>
      <c r="G572" t="s">
        <v>113</v>
      </c>
      <c r="H572" t="s">
        <v>114</v>
      </c>
      <c r="I572" t="s">
        <v>114</v>
      </c>
      <c r="J572" t="s">
        <v>1310</v>
      </c>
      <c r="K572" t="s">
        <v>5031</v>
      </c>
      <c r="L572" t="s">
        <v>323</v>
      </c>
      <c r="M572" t="s">
        <v>118</v>
      </c>
      <c r="N572" t="s">
        <v>119</v>
      </c>
      <c r="O572" t="s">
        <v>239</v>
      </c>
      <c r="P572" t="s">
        <v>355</v>
      </c>
      <c r="Q572" t="s">
        <v>122</v>
      </c>
      <c r="R572" t="s">
        <v>123</v>
      </c>
      <c r="S572" t="s">
        <v>124</v>
      </c>
      <c r="T572" t="s">
        <v>4208</v>
      </c>
      <c r="U572" t="s">
        <v>5032</v>
      </c>
      <c r="V572" t="s">
        <v>5033</v>
      </c>
      <c r="Z572" t="s">
        <v>409</v>
      </c>
      <c r="AA572" t="s">
        <v>113</v>
      </c>
      <c r="AB572" t="s">
        <v>1465</v>
      </c>
      <c r="AC572" t="s">
        <v>130</v>
      </c>
      <c r="AD572">
        <v>1</v>
      </c>
      <c r="AE572" t="s">
        <v>603</v>
      </c>
      <c r="AF572" t="s">
        <v>113</v>
      </c>
      <c r="AG572" t="s">
        <v>113</v>
      </c>
      <c r="AH572" t="s">
        <v>131</v>
      </c>
      <c r="AI572" t="s">
        <v>132</v>
      </c>
      <c r="AJ572" t="s">
        <v>131</v>
      </c>
      <c r="AK572" t="s">
        <v>5034</v>
      </c>
      <c r="AL572" t="s">
        <v>5035</v>
      </c>
      <c r="AM572" t="s">
        <v>135</v>
      </c>
      <c r="AN572" t="s">
        <v>113</v>
      </c>
      <c r="AO572" t="s">
        <v>113</v>
      </c>
      <c r="AQ572" t="s">
        <v>136</v>
      </c>
      <c r="AR572" t="s">
        <v>113</v>
      </c>
      <c r="AS572" t="s">
        <v>113</v>
      </c>
      <c r="AT572" t="s">
        <v>113</v>
      </c>
      <c r="AU572" t="s">
        <v>113</v>
      </c>
      <c r="AW572" t="s">
        <v>113</v>
      </c>
      <c r="AX572" s="82">
        <f>IFERROR(FIND("Óbitos/feridos",consulta_completa__11[[#This Row],[13 - Ocorrências/Ambientes Atingidos]]),0)</f>
        <v>0</v>
      </c>
      <c r="AY572" s="83" t="str">
        <f t="shared" si="249"/>
        <v/>
      </c>
      <c r="AZ572" s="82">
        <f>IFERROR(FIND("População afetada/evacuada",consulta_completa__11[[#This Row],[13 - Ocorrências/Ambientes Atingidos]]),0)</f>
        <v>0</v>
      </c>
      <c r="BA572" s="82" t="str">
        <f t="shared" si="250"/>
        <v/>
      </c>
      <c r="BB572" s="82">
        <f>IFERROR(FIND("Suspensão de abastecimento de água",consulta_completa__11[[#This Row],[13 - Ocorrências/Ambientes Atingidos]]),0)</f>
        <v>0</v>
      </c>
      <c r="BC572" s="83" t="str">
        <f t="shared" si="278"/>
        <v/>
      </c>
      <c r="BD572" s="82">
        <f>IFERROR(FIND("Rio/córrego",consulta_completa__11[[#This Row],[13 - Ocorrências/Ambientes Atingidos]]),0)</f>
        <v>0</v>
      </c>
      <c r="BE572" s="83" t="str">
        <f t="shared" si="251"/>
        <v/>
      </c>
      <c r="BF572" s="82">
        <f>IFERROR(FIND("Lago",consulta_completa__11[[#This Row],[13 - Ocorrências/Ambientes Atingidos]]),0)</f>
        <v>0</v>
      </c>
      <c r="BG572" s="83" t="str">
        <f t="shared" si="252"/>
        <v/>
      </c>
      <c r="BH572" s="82">
        <f>IFERROR(FIND("Mar",consulta_completa__11[[#This Row],[13 - Ocorrências/Ambientes Atingidos]]),0)</f>
        <v>1</v>
      </c>
      <c r="BI572" s="83" t="str">
        <f t="shared" si="253"/>
        <v>X</v>
      </c>
      <c r="BJ572" s="82">
        <f>IFERROR(FIND("Praia",consulta_completa__11[[#This Row],[13 - Ocorrências/Ambientes Atingidos]]),0)</f>
        <v>0</v>
      </c>
      <c r="BK572" s="83" t="str">
        <f t="shared" si="254"/>
        <v/>
      </c>
      <c r="BL572" s="82">
        <f>IFERROR(FIND("Solo",consulta_completa__11[[#This Row],[13 - Ocorrências/Ambientes Atingidos]]),0)</f>
        <v>0</v>
      </c>
      <c r="BM572" s="83" t="str">
        <f t="shared" si="255"/>
        <v/>
      </c>
      <c r="BN572" s="82">
        <f>IFERROR(FIND("Águas subterrâneas",consulta_completa__11[[#This Row],[13 - Ocorrências/Ambientes Atingidos]]),0)</f>
        <v>0</v>
      </c>
      <c r="BO572" s="83" t="str">
        <f t="shared" si="256"/>
        <v/>
      </c>
      <c r="BP572" s="82">
        <f>IFERROR(FIND("Atmosfera",consulta_completa__11[[#This Row],[13 - Ocorrências/Ambientes Atingidos]]),0)</f>
        <v>0</v>
      </c>
      <c r="BQ572" s="83" t="str">
        <f t="shared" si="257"/>
        <v/>
      </c>
      <c r="BR572" s="82">
        <f>IFERROR(FIND("Flora",consulta_completa__11[[#This Row],[13 - Ocorrências/Ambientes Atingidos]]),0)</f>
        <v>0</v>
      </c>
      <c r="BS572" s="83" t="str">
        <f t="shared" si="258"/>
        <v/>
      </c>
      <c r="BT572" s="82">
        <f>IFERROR(FIND("Fauna",consulta_completa__11[[#This Row],[13 - Ocorrências/Ambientes Atingidos]]),0)</f>
        <v>0</v>
      </c>
      <c r="BU572" s="83" t="str">
        <f t="shared" si="259"/>
        <v/>
      </c>
      <c r="BV572" s="82">
        <f>IFERROR(FIND("UC federal",consulta_completa__11[[#This Row],[13 - Ocorrências/Ambientes Atingidos]]),0)</f>
        <v>0</v>
      </c>
      <c r="BW572" s="83" t="str">
        <f t="shared" si="260"/>
        <v/>
      </c>
      <c r="BX572" s="82">
        <f>IFERROR(FIND("UC estadual/municipal",consulta_completa__11[[#This Row],[13 - Ocorrências/Ambientes Atingidos]]),0)</f>
        <v>0</v>
      </c>
      <c r="BY572" s="83" t="str">
        <f t="shared" si="261"/>
        <v/>
      </c>
      <c r="BZ572" s="82">
        <f>IFERROR(FIND("Outro(s)",consulta_completa__11[[#This Row],[13 - Ocorrências/Ambientes Atingidos]]),0)</f>
        <v>0</v>
      </c>
      <c r="CA572" s="83" t="str">
        <f t="shared" si="262"/>
        <v/>
      </c>
      <c r="CB572" s="82">
        <f>IFERROR(FIND("Sem dano",consulta_completa__11[[#This Row],[13 - Ocorrências/Ambientes Atingidos]]),0)</f>
        <v>0</v>
      </c>
      <c r="CC572" s="83" t="str">
        <f t="shared" si="263"/>
        <v/>
      </c>
      <c r="CD572" s="82" t="str">
        <f>IF(consulta_completa__11[[#This Row],[13 - Ocorrências/Ambientes Atingidos]]="","X","")</f>
        <v/>
      </c>
      <c r="CE572" s="84">
        <f>IFERROR(FIND("IBAMA",consulta_completa__11[[#This Row],[14 - Inst. Atuando no Local]]),0)</f>
        <v>0</v>
      </c>
      <c r="CF572" s="84" t="str">
        <f t="shared" si="264"/>
        <v/>
      </c>
      <c r="CG572" s="84">
        <f>IFERROR(FIND("OEMA",consulta_completa__11[[#This Row],[14 - Inst. Atuando no Local]]),0)</f>
        <v>0</v>
      </c>
      <c r="CH572" s="84" t="str">
        <f t="shared" si="265"/>
        <v/>
      </c>
      <c r="CI572" s="84">
        <f>IFERROR(FIND("DEFESA CIVIL",consulta_completa__11[[#This Row],[14 - Inst. Atuando no Local]]),0)</f>
        <v>0</v>
      </c>
      <c r="CJ572" s="84" t="str">
        <f t="shared" si="266"/>
        <v/>
      </c>
      <c r="CK572" s="84">
        <f>IFERROR(FIND("CORPO DE BOMBEIROS",consulta_completa__11[[#This Row],[14 - Inst. Atuando no Local]]),0)</f>
        <v>0</v>
      </c>
      <c r="CL572" s="84" t="str">
        <f t="shared" si="267"/>
        <v/>
      </c>
      <c r="CM572" s="84">
        <f>IFERROR(FIND("POLÍCIA RODOVIÁRIA",consulta_completa__11[[#This Row],[14 - Inst. Atuando no Local]]),0)</f>
        <v>0</v>
      </c>
      <c r="CN572" s="84" t="str">
        <f t="shared" si="268"/>
        <v/>
      </c>
      <c r="CO572" s="84">
        <f>IFERROR(FIND("POLÍCIA MILITAR",consulta_completa__11[[#This Row],[14 - Inst. Atuando no Local]]),0)</f>
        <v>0</v>
      </c>
      <c r="CP572" s="84" t="str">
        <f t="shared" si="269"/>
        <v/>
      </c>
      <c r="CQ572" s="84">
        <f>IFERROR(FIND("POLÍCIA CIVIL",consulta_completa__11[[#This Row],[14 - Inst. Atuando no Local]]),0)</f>
        <v>0</v>
      </c>
      <c r="CR572" s="84" t="str">
        <f t="shared" si="270"/>
        <v/>
      </c>
      <c r="CS572" s="84">
        <f>IFERROR(FIND("MARINHA DO BRASIL",consulta_completa__11[[#This Row],[14 - Inst. Atuando no Local]]),0)</f>
        <v>0</v>
      </c>
      <c r="CT572" s="84" t="str">
        <f t="shared" si="271"/>
        <v/>
      </c>
      <c r="CU572" s="84">
        <f>IFERROR(FIND("EMPRESA ESPECIALIZADA EM ATENDIMENTO",consulta_completa__11[[#This Row],[14 - Inst. Atuando no Local]]),0)</f>
        <v>0</v>
      </c>
      <c r="CV572" s="84" t="str">
        <f t="shared" si="272"/>
        <v/>
      </c>
      <c r="CW572" s="84">
        <f>IFERROR(FIND("IBAMA",consulta_completa__11[[#This Row],[14 - Inst. Atuando no Local]]),0)</f>
        <v>0</v>
      </c>
      <c r="CX572" s="84" t="str">
        <f t="shared" si="273"/>
        <v/>
      </c>
      <c r="CY572" s="84" t="str">
        <f>IF(consulta_completa__11[[#This Row],[14 - Inst. Atuando no Local]]="","X","")</f>
        <v/>
      </c>
      <c r="CZ572" s="84">
        <f>IFERROR(FIND("OUTRA (S)",consulta_completa__11[[#This Row],[14 - Inst. Atuando no Local]]),0)</f>
        <v>0</v>
      </c>
      <c r="DA572" s="84" t="str">
        <f t="shared" si="274"/>
        <v/>
      </c>
      <c r="DB572" s="35" t="str">
        <f t="shared" si="275"/>
        <v>Sim</v>
      </c>
      <c r="DC572" s="35" t="str">
        <f t="shared" si="276"/>
        <v>Não</v>
      </c>
      <c r="DD572" s="35" t="str">
        <f t="shared" si="277"/>
        <v>Sim</v>
      </c>
      <c r="DE572" s="87" t="str">
        <f t="shared" si="279"/>
        <v>Federal</v>
      </c>
    </row>
    <row r="573" spans="1:109">
      <c r="A573" s="14">
        <v>20258668458</v>
      </c>
      <c r="B573" s="1">
        <v>45875</v>
      </c>
      <c r="C573" t="s">
        <v>109</v>
      </c>
      <c r="D573" t="s">
        <v>212</v>
      </c>
      <c r="E573" t="s">
        <v>111</v>
      </c>
      <c r="F573" t="s">
        <v>112</v>
      </c>
      <c r="G573" t="s">
        <v>311</v>
      </c>
      <c r="H573" t="s">
        <v>5036</v>
      </c>
      <c r="I573" t="s">
        <v>117</v>
      </c>
      <c r="J573" t="s">
        <v>113</v>
      </c>
      <c r="K573" t="s">
        <v>114</v>
      </c>
      <c r="L573" t="s">
        <v>114</v>
      </c>
      <c r="M573" t="s">
        <v>118</v>
      </c>
      <c r="N573" t="s">
        <v>119</v>
      </c>
      <c r="O573" t="s">
        <v>239</v>
      </c>
      <c r="P573" t="s">
        <v>121</v>
      </c>
      <c r="Q573" t="s">
        <v>143</v>
      </c>
      <c r="R573" t="s">
        <v>123</v>
      </c>
      <c r="S573" t="s">
        <v>201</v>
      </c>
      <c r="T573" t="s">
        <v>5037</v>
      </c>
      <c r="U573" t="s">
        <v>113</v>
      </c>
      <c r="V573" t="s">
        <v>5038</v>
      </c>
      <c r="Z573" t="s">
        <v>5039</v>
      </c>
      <c r="AA573" t="s">
        <v>113</v>
      </c>
      <c r="AB573" t="s">
        <v>1465</v>
      </c>
      <c r="AC573" t="s">
        <v>399</v>
      </c>
      <c r="AD573">
        <v>1</v>
      </c>
      <c r="AE573" t="s">
        <v>603</v>
      </c>
      <c r="AF573" t="s">
        <v>113</v>
      </c>
      <c r="AG573" t="s">
        <v>113</v>
      </c>
      <c r="AH573" t="s">
        <v>131</v>
      </c>
      <c r="AI573" t="s">
        <v>131</v>
      </c>
      <c r="AJ573" t="s">
        <v>131</v>
      </c>
      <c r="AK573" t="s">
        <v>5040</v>
      </c>
      <c r="AL573" t="s">
        <v>5041</v>
      </c>
      <c r="AM573" t="s">
        <v>402</v>
      </c>
      <c r="AN573" t="s">
        <v>113</v>
      </c>
      <c r="AO573" t="s">
        <v>113</v>
      </c>
      <c r="AQ573" t="s">
        <v>211</v>
      </c>
      <c r="AR573" t="s">
        <v>113</v>
      </c>
      <c r="AS573" t="s">
        <v>113</v>
      </c>
      <c r="AT573" t="s">
        <v>5042</v>
      </c>
      <c r="AU573" t="s">
        <v>113</v>
      </c>
      <c r="AW573" t="s">
        <v>159</v>
      </c>
      <c r="AX573" s="82">
        <f>IFERROR(FIND("Óbitos/feridos",consulta_completa__11[[#This Row],[13 - Ocorrências/Ambientes Atingidos]]),0)</f>
        <v>0</v>
      </c>
      <c r="AY573" s="83" t="str">
        <f t="shared" si="249"/>
        <v/>
      </c>
      <c r="AZ573" s="82">
        <f>IFERROR(FIND("População afetada/evacuada",consulta_completa__11[[#This Row],[13 - Ocorrências/Ambientes Atingidos]]),0)</f>
        <v>0</v>
      </c>
      <c r="BA573" s="82" t="str">
        <f t="shared" si="250"/>
        <v/>
      </c>
      <c r="BB573" s="82">
        <f>IFERROR(FIND("Suspensão de abastecimento de água",consulta_completa__11[[#This Row],[13 - Ocorrências/Ambientes Atingidos]]),0)</f>
        <v>0</v>
      </c>
      <c r="BC573" s="83" t="str">
        <f t="shared" si="278"/>
        <v/>
      </c>
      <c r="BD573" s="82">
        <f>IFERROR(FIND("Rio/córrego",consulta_completa__11[[#This Row],[13 - Ocorrências/Ambientes Atingidos]]),0)</f>
        <v>0</v>
      </c>
      <c r="BE573" s="83" t="str">
        <f t="shared" si="251"/>
        <v/>
      </c>
      <c r="BF573" s="82">
        <f>IFERROR(FIND("Lago",consulta_completa__11[[#This Row],[13 - Ocorrências/Ambientes Atingidos]]),0)</f>
        <v>0</v>
      </c>
      <c r="BG573" s="83" t="str">
        <f t="shared" si="252"/>
        <v/>
      </c>
      <c r="BH573" s="82">
        <f>IFERROR(FIND("Mar",consulta_completa__11[[#This Row],[13 - Ocorrências/Ambientes Atingidos]]),0)</f>
        <v>1</v>
      </c>
      <c r="BI573" s="83" t="str">
        <f t="shared" si="253"/>
        <v>X</v>
      </c>
      <c r="BJ573" s="82">
        <f>IFERROR(FIND("Praia",consulta_completa__11[[#This Row],[13 - Ocorrências/Ambientes Atingidos]]),0)</f>
        <v>0</v>
      </c>
      <c r="BK573" s="83" t="str">
        <f t="shared" si="254"/>
        <v/>
      </c>
      <c r="BL573" s="82">
        <f>IFERROR(FIND("Solo",consulta_completa__11[[#This Row],[13 - Ocorrências/Ambientes Atingidos]]),0)</f>
        <v>0</v>
      </c>
      <c r="BM573" s="83" t="str">
        <f t="shared" si="255"/>
        <v/>
      </c>
      <c r="BN573" s="82">
        <f>IFERROR(FIND("Águas subterrâneas",consulta_completa__11[[#This Row],[13 - Ocorrências/Ambientes Atingidos]]),0)</f>
        <v>0</v>
      </c>
      <c r="BO573" s="83" t="str">
        <f t="shared" si="256"/>
        <v/>
      </c>
      <c r="BP573" s="82">
        <f>IFERROR(FIND("Atmosfera",consulta_completa__11[[#This Row],[13 - Ocorrências/Ambientes Atingidos]]),0)</f>
        <v>0</v>
      </c>
      <c r="BQ573" s="83" t="str">
        <f t="shared" si="257"/>
        <v/>
      </c>
      <c r="BR573" s="82">
        <f>IFERROR(FIND("Flora",consulta_completa__11[[#This Row],[13 - Ocorrências/Ambientes Atingidos]]),0)</f>
        <v>0</v>
      </c>
      <c r="BS573" s="83" t="str">
        <f t="shared" si="258"/>
        <v/>
      </c>
      <c r="BT573" s="82">
        <f>IFERROR(FIND("Fauna",consulta_completa__11[[#This Row],[13 - Ocorrências/Ambientes Atingidos]]),0)</f>
        <v>0</v>
      </c>
      <c r="BU573" s="83" t="str">
        <f t="shared" si="259"/>
        <v/>
      </c>
      <c r="BV573" s="82">
        <f>IFERROR(FIND("UC federal",consulta_completa__11[[#This Row],[13 - Ocorrências/Ambientes Atingidos]]),0)</f>
        <v>0</v>
      </c>
      <c r="BW573" s="83" t="str">
        <f t="shared" si="260"/>
        <v/>
      </c>
      <c r="BX573" s="82">
        <f>IFERROR(FIND("UC estadual/municipal",consulta_completa__11[[#This Row],[13 - Ocorrências/Ambientes Atingidos]]),0)</f>
        <v>0</v>
      </c>
      <c r="BY573" s="83" t="str">
        <f t="shared" si="261"/>
        <v/>
      </c>
      <c r="BZ573" s="82">
        <f>IFERROR(FIND("Outro(s)",consulta_completa__11[[#This Row],[13 - Ocorrências/Ambientes Atingidos]]),0)</f>
        <v>0</v>
      </c>
      <c r="CA573" s="83" t="str">
        <f t="shared" si="262"/>
        <v/>
      </c>
      <c r="CB573" s="82">
        <f>IFERROR(FIND("Sem dano",consulta_completa__11[[#This Row],[13 - Ocorrências/Ambientes Atingidos]]),0)</f>
        <v>0</v>
      </c>
      <c r="CC573" s="83" t="str">
        <f t="shared" si="263"/>
        <v/>
      </c>
      <c r="CD573" s="82" t="str">
        <f>IF(consulta_completa__11[[#This Row],[13 - Ocorrências/Ambientes Atingidos]]="","X","")</f>
        <v/>
      </c>
      <c r="CE573" s="84">
        <f>IFERROR(FIND("IBAMA",consulta_completa__11[[#This Row],[14 - Inst. Atuando no Local]]),0)</f>
        <v>0</v>
      </c>
      <c r="CF573" s="84" t="str">
        <f t="shared" si="264"/>
        <v/>
      </c>
      <c r="CG573" s="84">
        <f>IFERROR(FIND("OEMA",consulta_completa__11[[#This Row],[14 - Inst. Atuando no Local]]),0)</f>
        <v>0</v>
      </c>
      <c r="CH573" s="84" t="str">
        <f t="shared" si="265"/>
        <v/>
      </c>
      <c r="CI573" s="84">
        <f>IFERROR(FIND("DEFESA CIVIL",consulta_completa__11[[#This Row],[14 - Inst. Atuando no Local]]),0)</f>
        <v>0</v>
      </c>
      <c r="CJ573" s="84" t="str">
        <f t="shared" si="266"/>
        <v/>
      </c>
      <c r="CK573" s="84">
        <f>IFERROR(FIND("CORPO DE BOMBEIROS",consulta_completa__11[[#This Row],[14 - Inst. Atuando no Local]]),0)</f>
        <v>0</v>
      </c>
      <c r="CL573" s="84" t="str">
        <f t="shared" si="267"/>
        <v/>
      </c>
      <c r="CM573" s="84">
        <f>IFERROR(FIND("POLÍCIA RODOVIÁRIA",consulta_completa__11[[#This Row],[14 - Inst. Atuando no Local]]),0)</f>
        <v>0</v>
      </c>
      <c r="CN573" s="84" t="str">
        <f t="shared" si="268"/>
        <v/>
      </c>
      <c r="CO573" s="84">
        <f>IFERROR(FIND("POLÍCIA MILITAR",consulta_completa__11[[#This Row],[14 - Inst. Atuando no Local]]),0)</f>
        <v>0</v>
      </c>
      <c r="CP573" s="84" t="str">
        <f t="shared" si="269"/>
        <v/>
      </c>
      <c r="CQ573" s="84">
        <f>IFERROR(FIND("POLÍCIA CIVIL",consulta_completa__11[[#This Row],[14 - Inst. Atuando no Local]]),0)</f>
        <v>0</v>
      </c>
      <c r="CR573" s="84" t="str">
        <f t="shared" si="270"/>
        <v/>
      </c>
      <c r="CS573" s="84">
        <f>IFERROR(FIND("MARINHA DO BRASIL",consulta_completa__11[[#This Row],[14 - Inst. Atuando no Local]]),0)</f>
        <v>0</v>
      </c>
      <c r="CT573" s="84" t="str">
        <f t="shared" si="271"/>
        <v/>
      </c>
      <c r="CU573" s="84">
        <f>IFERROR(FIND("EMPRESA ESPECIALIZADA EM ATENDIMENTO",consulta_completa__11[[#This Row],[14 - Inst. Atuando no Local]]),0)</f>
        <v>0</v>
      </c>
      <c r="CV573" s="84" t="str">
        <f t="shared" si="272"/>
        <v/>
      </c>
      <c r="CW573" s="84">
        <f>IFERROR(FIND("IBAMA",consulta_completa__11[[#This Row],[14 - Inst. Atuando no Local]]),0)</f>
        <v>0</v>
      </c>
      <c r="CX573" s="84" t="str">
        <f t="shared" si="273"/>
        <v/>
      </c>
      <c r="CY573" s="84" t="str">
        <f>IF(consulta_completa__11[[#This Row],[14 - Inst. Atuando no Local]]="","X","")</f>
        <v/>
      </c>
      <c r="CZ573" s="84">
        <f>IFERROR(FIND("OUTRA (S)",consulta_completa__11[[#This Row],[14 - Inst. Atuando no Local]]),0)</f>
        <v>0</v>
      </c>
      <c r="DA573" s="84" t="str">
        <f t="shared" si="274"/>
        <v/>
      </c>
      <c r="DB573" s="35" t="str">
        <f t="shared" si="275"/>
        <v>Sim</v>
      </c>
      <c r="DC573" s="35" t="str">
        <f t="shared" si="276"/>
        <v>Não</v>
      </c>
      <c r="DD573" s="35" t="str">
        <f t="shared" si="277"/>
        <v>Sim</v>
      </c>
      <c r="DE573" s="87" t="str">
        <f t="shared" si="279"/>
        <v>Federal</v>
      </c>
    </row>
    <row r="574" spans="1:109">
      <c r="A574" s="14">
        <v>20258739623</v>
      </c>
      <c r="B574" s="1">
        <v>45875</v>
      </c>
      <c r="C574" t="s">
        <v>238</v>
      </c>
      <c r="D574" t="s">
        <v>212</v>
      </c>
      <c r="E574" t="s">
        <v>111</v>
      </c>
      <c r="F574" t="s">
        <v>163</v>
      </c>
      <c r="G574" t="s">
        <v>113</v>
      </c>
      <c r="H574" t="s">
        <v>114</v>
      </c>
      <c r="I574" t="s">
        <v>114</v>
      </c>
      <c r="J574" t="s">
        <v>113</v>
      </c>
      <c r="K574" t="s">
        <v>114</v>
      </c>
      <c r="L574" t="s">
        <v>114</v>
      </c>
      <c r="M574" t="s">
        <v>118</v>
      </c>
      <c r="N574" t="s">
        <v>113</v>
      </c>
      <c r="O574" t="s">
        <v>239</v>
      </c>
      <c r="P574" t="s">
        <v>121</v>
      </c>
      <c r="Q574" t="s">
        <v>143</v>
      </c>
      <c r="R574" t="s">
        <v>123</v>
      </c>
      <c r="S574" t="s">
        <v>201</v>
      </c>
      <c r="T574" t="s">
        <v>5043</v>
      </c>
      <c r="U574" t="s">
        <v>5044</v>
      </c>
      <c r="V574" t="s">
        <v>5045</v>
      </c>
      <c r="W574" t="b">
        <v>1</v>
      </c>
      <c r="Z574" t="s">
        <v>409</v>
      </c>
      <c r="AA574" t="s">
        <v>5044</v>
      </c>
      <c r="AB574" t="s">
        <v>248</v>
      </c>
      <c r="AC574" t="s">
        <v>244</v>
      </c>
      <c r="AD574">
        <v>1</v>
      </c>
      <c r="AE574" t="s">
        <v>113</v>
      </c>
      <c r="AF574" t="s">
        <v>113</v>
      </c>
      <c r="AG574" t="s">
        <v>113</v>
      </c>
      <c r="AH574" t="s">
        <v>131</v>
      </c>
      <c r="AI574" t="s">
        <v>131</v>
      </c>
      <c r="AJ574" t="s">
        <v>131</v>
      </c>
      <c r="AK574" t="s">
        <v>5046</v>
      </c>
      <c r="AL574" t="s">
        <v>5047</v>
      </c>
      <c r="AM574" t="s">
        <v>247</v>
      </c>
      <c r="AN574" t="s">
        <v>5048</v>
      </c>
      <c r="AO574" t="s">
        <v>4545</v>
      </c>
      <c r="AP574">
        <v>21998863038</v>
      </c>
      <c r="AQ574" t="s">
        <v>250</v>
      </c>
      <c r="AR574" t="s">
        <v>113</v>
      </c>
      <c r="AS574" t="s">
        <v>113</v>
      </c>
      <c r="AT574" t="s">
        <v>2307</v>
      </c>
      <c r="AU574" t="s">
        <v>592</v>
      </c>
      <c r="AV574">
        <v>126000</v>
      </c>
      <c r="AW574" t="s">
        <v>159</v>
      </c>
      <c r="AX574" s="82">
        <f>IFERROR(FIND("Óbitos/feridos",consulta_completa__11[[#This Row],[13 - Ocorrências/Ambientes Atingidos]]),0)</f>
        <v>0</v>
      </c>
      <c r="AY574" s="83" t="str">
        <f t="shared" si="249"/>
        <v/>
      </c>
      <c r="AZ574" s="82">
        <f>IFERROR(FIND("População afetada/evacuada",consulta_completa__11[[#This Row],[13 - Ocorrências/Ambientes Atingidos]]),0)</f>
        <v>0</v>
      </c>
      <c r="BA574" s="82" t="str">
        <f t="shared" si="250"/>
        <v/>
      </c>
      <c r="BB574" s="82">
        <f>IFERROR(FIND("Suspensão de abastecimento de água",consulta_completa__11[[#This Row],[13 - Ocorrências/Ambientes Atingidos]]),0)</f>
        <v>0</v>
      </c>
      <c r="BC574" s="83" t="str">
        <f t="shared" si="278"/>
        <v/>
      </c>
      <c r="BD574" s="82">
        <f>IFERROR(FIND("Rio/córrego",consulta_completa__11[[#This Row],[13 - Ocorrências/Ambientes Atingidos]]),0)</f>
        <v>0</v>
      </c>
      <c r="BE574" s="83" t="str">
        <f t="shared" si="251"/>
        <v/>
      </c>
      <c r="BF574" s="82">
        <f>IFERROR(FIND("Lago",consulta_completa__11[[#This Row],[13 - Ocorrências/Ambientes Atingidos]]),0)</f>
        <v>0</v>
      </c>
      <c r="BG574" s="83" t="str">
        <f t="shared" si="252"/>
        <v/>
      </c>
      <c r="BH574" s="82">
        <f>IFERROR(FIND("Mar",consulta_completa__11[[#This Row],[13 - Ocorrências/Ambientes Atingidos]]),0)</f>
        <v>1</v>
      </c>
      <c r="BI574" s="83" t="str">
        <f t="shared" si="253"/>
        <v>X</v>
      </c>
      <c r="BJ574" s="82">
        <f>IFERROR(FIND("Praia",consulta_completa__11[[#This Row],[13 - Ocorrências/Ambientes Atingidos]]),0)</f>
        <v>0</v>
      </c>
      <c r="BK574" s="83" t="str">
        <f t="shared" si="254"/>
        <v/>
      </c>
      <c r="BL574" s="82">
        <f>IFERROR(FIND("Solo",consulta_completa__11[[#This Row],[13 - Ocorrências/Ambientes Atingidos]]),0)</f>
        <v>0</v>
      </c>
      <c r="BM574" s="83" t="str">
        <f t="shared" si="255"/>
        <v/>
      </c>
      <c r="BN574" s="82">
        <f>IFERROR(FIND("Águas subterrâneas",consulta_completa__11[[#This Row],[13 - Ocorrências/Ambientes Atingidos]]),0)</f>
        <v>0</v>
      </c>
      <c r="BO574" s="83" t="str">
        <f t="shared" si="256"/>
        <v/>
      </c>
      <c r="BP574" s="82">
        <f>IFERROR(FIND("Atmosfera",consulta_completa__11[[#This Row],[13 - Ocorrências/Ambientes Atingidos]]),0)</f>
        <v>0</v>
      </c>
      <c r="BQ574" s="83" t="str">
        <f t="shared" si="257"/>
        <v/>
      </c>
      <c r="BR574" s="82">
        <f>IFERROR(FIND("Flora",consulta_completa__11[[#This Row],[13 - Ocorrências/Ambientes Atingidos]]),0)</f>
        <v>0</v>
      </c>
      <c r="BS574" s="83" t="str">
        <f t="shared" si="258"/>
        <v/>
      </c>
      <c r="BT574" s="82">
        <f>IFERROR(FIND("Fauna",consulta_completa__11[[#This Row],[13 - Ocorrências/Ambientes Atingidos]]),0)</f>
        <v>0</v>
      </c>
      <c r="BU574" s="83" t="str">
        <f t="shared" si="259"/>
        <v/>
      </c>
      <c r="BV574" s="82">
        <f>IFERROR(FIND("UC federal",consulta_completa__11[[#This Row],[13 - Ocorrências/Ambientes Atingidos]]),0)</f>
        <v>0</v>
      </c>
      <c r="BW574" s="83" t="str">
        <f t="shared" si="260"/>
        <v/>
      </c>
      <c r="BX574" s="82">
        <f>IFERROR(FIND("UC estadual/municipal",consulta_completa__11[[#This Row],[13 - Ocorrências/Ambientes Atingidos]]),0)</f>
        <v>0</v>
      </c>
      <c r="BY574" s="83" t="str">
        <f t="shared" si="261"/>
        <v/>
      </c>
      <c r="BZ574" s="82">
        <f>IFERROR(FIND("Outro(s)",consulta_completa__11[[#This Row],[13 - Ocorrências/Ambientes Atingidos]]),0)</f>
        <v>0</v>
      </c>
      <c r="CA574" s="83" t="str">
        <f t="shared" si="262"/>
        <v/>
      </c>
      <c r="CB574" s="82">
        <f>IFERROR(FIND("Sem dano",consulta_completa__11[[#This Row],[13 - Ocorrências/Ambientes Atingidos]]),0)</f>
        <v>0</v>
      </c>
      <c r="CC574" s="83" t="str">
        <f t="shared" si="263"/>
        <v/>
      </c>
      <c r="CD574" s="82" t="str">
        <f>IF(consulta_completa__11[[#This Row],[13 - Ocorrências/Ambientes Atingidos]]="","X","")</f>
        <v/>
      </c>
      <c r="CE574" s="84">
        <f>IFERROR(FIND("IBAMA",consulta_completa__11[[#This Row],[14 - Inst. Atuando no Local]]),0)</f>
        <v>0</v>
      </c>
      <c r="CF574" s="84" t="str">
        <f t="shared" si="264"/>
        <v/>
      </c>
      <c r="CG574" s="84">
        <f>IFERROR(FIND("OEMA",consulta_completa__11[[#This Row],[14 - Inst. Atuando no Local]]),0)</f>
        <v>0</v>
      </c>
      <c r="CH574" s="84" t="str">
        <f t="shared" si="265"/>
        <v/>
      </c>
      <c r="CI574" s="84">
        <f>IFERROR(FIND("DEFESA CIVIL",consulta_completa__11[[#This Row],[14 - Inst. Atuando no Local]]),0)</f>
        <v>0</v>
      </c>
      <c r="CJ574" s="84" t="str">
        <f t="shared" si="266"/>
        <v/>
      </c>
      <c r="CK574" s="84">
        <f>IFERROR(FIND("CORPO DE BOMBEIROS",consulta_completa__11[[#This Row],[14 - Inst. Atuando no Local]]),0)</f>
        <v>0</v>
      </c>
      <c r="CL574" s="84" t="str">
        <f t="shared" si="267"/>
        <v/>
      </c>
      <c r="CM574" s="84">
        <f>IFERROR(FIND("POLÍCIA RODOVIÁRIA",consulta_completa__11[[#This Row],[14 - Inst. Atuando no Local]]),0)</f>
        <v>0</v>
      </c>
      <c r="CN574" s="84" t="str">
        <f t="shared" si="268"/>
        <v/>
      </c>
      <c r="CO574" s="84">
        <f>IFERROR(FIND("POLÍCIA MILITAR",consulta_completa__11[[#This Row],[14 - Inst. Atuando no Local]]),0)</f>
        <v>0</v>
      </c>
      <c r="CP574" s="84" t="str">
        <f t="shared" si="269"/>
        <v/>
      </c>
      <c r="CQ574" s="84">
        <f>IFERROR(FIND("POLÍCIA CIVIL",consulta_completa__11[[#This Row],[14 - Inst. Atuando no Local]]),0)</f>
        <v>0</v>
      </c>
      <c r="CR574" s="84" t="str">
        <f t="shared" si="270"/>
        <v/>
      </c>
      <c r="CS574" s="84">
        <f>IFERROR(FIND("MARINHA DO BRASIL",consulta_completa__11[[#This Row],[14 - Inst. Atuando no Local]]),0)</f>
        <v>0</v>
      </c>
      <c r="CT574" s="84" t="str">
        <f t="shared" si="271"/>
        <v/>
      </c>
      <c r="CU574" s="84">
        <f>IFERROR(FIND("EMPRESA ESPECIALIZADA EM ATENDIMENTO",consulta_completa__11[[#This Row],[14 - Inst. Atuando no Local]]),0)</f>
        <v>0</v>
      </c>
      <c r="CV574" s="84" t="str">
        <f t="shared" si="272"/>
        <v/>
      </c>
      <c r="CW574" s="84">
        <f>IFERROR(FIND("IBAMA",consulta_completa__11[[#This Row],[14 - Inst. Atuando no Local]]),0)</f>
        <v>0</v>
      </c>
      <c r="CX574" s="84" t="str">
        <f t="shared" si="273"/>
        <v/>
      </c>
      <c r="CY574" s="84" t="str">
        <f>IF(consulta_completa__11[[#This Row],[14 - Inst. Atuando no Local]]="","X","")</f>
        <v>X</v>
      </c>
      <c r="CZ574" s="84">
        <f>IFERROR(FIND("OUTRA (S)",consulta_completa__11[[#This Row],[14 - Inst. Atuando no Local]]),0)</f>
        <v>0</v>
      </c>
      <c r="DA574" s="84" t="str">
        <f t="shared" si="274"/>
        <v/>
      </c>
      <c r="DB574" s="35" t="str">
        <f t="shared" si="275"/>
        <v>Sim</v>
      </c>
      <c r="DC574" s="35" t="str">
        <f t="shared" si="276"/>
        <v>Não</v>
      </c>
      <c r="DD574" s="35" t="str">
        <f t="shared" si="277"/>
        <v>Sim</v>
      </c>
      <c r="DE574" s="87" t="str">
        <f t="shared" si="279"/>
        <v>Federal</v>
      </c>
    </row>
    <row r="575" spans="1:109">
      <c r="A575" s="14">
        <v>20258736052</v>
      </c>
      <c r="B575" s="1">
        <v>45876</v>
      </c>
      <c r="C575" t="s">
        <v>5049</v>
      </c>
      <c r="D575" t="s">
        <v>180</v>
      </c>
      <c r="E575" t="s">
        <v>286</v>
      </c>
      <c r="F575" t="s">
        <v>163</v>
      </c>
      <c r="G575" t="s">
        <v>5050</v>
      </c>
      <c r="H575" t="s">
        <v>5051</v>
      </c>
      <c r="I575" t="s">
        <v>166</v>
      </c>
      <c r="J575" t="s">
        <v>113</v>
      </c>
      <c r="K575" t="s">
        <v>114</v>
      </c>
      <c r="L575" t="s">
        <v>114</v>
      </c>
      <c r="M575" t="s">
        <v>140</v>
      </c>
      <c r="N575" t="s">
        <v>1505</v>
      </c>
      <c r="O575" t="s">
        <v>239</v>
      </c>
      <c r="P575" t="s">
        <v>142</v>
      </c>
      <c r="Q575" t="s">
        <v>230</v>
      </c>
      <c r="R575" t="s">
        <v>123</v>
      </c>
      <c r="S575" t="s">
        <v>113</v>
      </c>
      <c r="T575" t="s">
        <v>5052</v>
      </c>
      <c r="U575" t="s">
        <v>5052</v>
      </c>
      <c r="V575" t="s">
        <v>5053</v>
      </c>
      <c r="Z575" t="s">
        <v>5054</v>
      </c>
      <c r="AA575" t="s">
        <v>5055</v>
      </c>
      <c r="AB575" t="s">
        <v>5056</v>
      </c>
      <c r="AC575" t="s">
        <v>5057</v>
      </c>
      <c r="AD575">
        <v>2</v>
      </c>
      <c r="AE575" t="s">
        <v>770</v>
      </c>
      <c r="AF575" t="s">
        <v>5058</v>
      </c>
      <c r="AG575" t="s">
        <v>3571</v>
      </c>
      <c r="AH575" t="s">
        <v>131</v>
      </c>
      <c r="AI575" t="s">
        <v>132</v>
      </c>
      <c r="AJ575" t="s">
        <v>132</v>
      </c>
      <c r="AK575" t="s">
        <v>113</v>
      </c>
      <c r="AL575" t="s">
        <v>113</v>
      </c>
      <c r="AM575" t="s">
        <v>5059</v>
      </c>
      <c r="AN575" t="s">
        <v>5060</v>
      </c>
      <c r="AO575" t="s">
        <v>5061</v>
      </c>
      <c r="AP575">
        <v>6233798166</v>
      </c>
      <c r="AQ575" t="s">
        <v>5062</v>
      </c>
      <c r="AR575" t="s">
        <v>113</v>
      </c>
      <c r="AS575" t="s">
        <v>113</v>
      </c>
      <c r="AT575" t="s">
        <v>113</v>
      </c>
      <c r="AU575" t="s">
        <v>113</v>
      </c>
      <c r="AW575" t="s">
        <v>113</v>
      </c>
      <c r="AX575" s="82">
        <f>IFERROR(FIND("Óbitos/feridos",consulta_completa__11[[#This Row],[13 - Ocorrências/Ambientes Atingidos]]),0)</f>
        <v>0</v>
      </c>
      <c r="AY575" s="83" t="str">
        <f t="shared" si="249"/>
        <v/>
      </c>
      <c r="AZ575" s="82">
        <f>IFERROR(FIND("População afetada/evacuada",consulta_completa__11[[#This Row],[13 - Ocorrências/Ambientes Atingidos]]),0)</f>
        <v>0</v>
      </c>
      <c r="BA575" s="82" t="str">
        <f t="shared" si="250"/>
        <v/>
      </c>
      <c r="BB575" s="82">
        <f>IFERROR(FIND("Suspensão de abastecimento de água",consulta_completa__11[[#This Row],[13 - Ocorrências/Ambientes Atingidos]]),0)</f>
        <v>0</v>
      </c>
      <c r="BC575" s="83" t="str">
        <f t="shared" si="278"/>
        <v/>
      </c>
      <c r="BD575" s="82">
        <f>IFERROR(FIND("Rio/córrego",consulta_completa__11[[#This Row],[13 - Ocorrências/Ambientes Atingidos]]),0)</f>
        <v>0</v>
      </c>
      <c r="BE575" s="83" t="str">
        <f t="shared" si="251"/>
        <v/>
      </c>
      <c r="BF575" s="82">
        <f>IFERROR(FIND("Lago",consulta_completa__11[[#This Row],[13 - Ocorrências/Ambientes Atingidos]]),0)</f>
        <v>0</v>
      </c>
      <c r="BG575" s="83" t="str">
        <f t="shared" si="252"/>
        <v/>
      </c>
      <c r="BH575" s="82">
        <f>IFERROR(FIND("Mar",consulta_completa__11[[#This Row],[13 - Ocorrências/Ambientes Atingidos]]),0)</f>
        <v>0</v>
      </c>
      <c r="BI575" s="83" t="str">
        <f t="shared" si="253"/>
        <v/>
      </c>
      <c r="BJ575" s="82">
        <f>IFERROR(FIND("Praia",consulta_completa__11[[#This Row],[13 - Ocorrências/Ambientes Atingidos]]),0)</f>
        <v>0</v>
      </c>
      <c r="BK575" s="83" t="str">
        <f t="shared" si="254"/>
        <v/>
      </c>
      <c r="BL575" s="82">
        <f>IFERROR(FIND("Solo",consulta_completa__11[[#This Row],[13 - Ocorrências/Ambientes Atingidos]]),0)</f>
        <v>1</v>
      </c>
      <c r="BM575" s="83" t="str">
        <f t="shared" si="255"/>
        <v>X</v>
      </c>
      <c r="BN575" s="82">
        <f>IFERROR(FIND("Águas subterrâneas",consulta_completa__11[[#This Row],[13 - Ocorrências/Ambientes Atingidos]]),0)</f>
        <v>0</v>
      </c>
      <c r="BO575" s="83" t="str">
        <f t="shared" si="256"/>
        <v/>
      </c>
      <c r="BP575" s="82">
        <f>IFERROR(FIND("Atmosfera",consulta_completa__11[[#This Row],[13 - Ocorrências/Ambientes Atingidos]]),0)</f>
        <v>0</v>
      </c>
      <c r="BQ575" s="83" t="str">
        <f t="shared" si="257"/>
        <v/>
      </c>
      <c r="BR575" s="82">
        <f>IFERROR(FIND("Flora",consulta_completa__11[[#This Row],[13 - Ocorrências/Ambientes Atingidos]]),0)</f>
        <v>0</v>
      </c>
      <c r="BS575" s="83" t="str">
        <f t="shared" si="258"/>
        <v/>
      </c>
      <c r="BT575" s="82">
        <f>IFERROR(FIND("Fauna",consulta_completa__11[[#This Row],[13 - Ocorrências/Ambientes Atingidos]]),0)</f>
        <v>0</v>
      </c>
      <c r="BU575" s="83" t="str">
        <f t="shared" si="259"/>
        <v/>
      </c>
      <c r="BV575" s="82">
        <f>IFERROR(FIND("UC federal",consulta_completa__11[[#This Row],[13 - Ocorrências/Ambientes Atingidos]]),0)</f>
        <v>0</v>
      </c>
      <c r="BW575" s="83" t="str">
        <f t="shared" si="260"/>
        <v/>
      </c>
      <c r="BX575" s="82">
        <f>IFERROR(FIND("UC estadual/municipal",consulta_completa__11[[#This Row],[13 - Ocorrências/Ambientes Atingidos]]),0)</f>
        <v>0</v>
      </c>
      <c r="BY575" s="83" t="str">
        <f t="shared" si="261"/>
        <v/>
      </c>
      <c r="BZ575" s="82">
        <f>IFERROR(FIND("Outro(s)",consulta_completa__11[[#This Row],[13 - Ocorrências/Ambientes Atingidos]]),0)</f>
        <v>0</v>
      </c>
      <c r="CA575" s="83" t="str">
        <f t="shared" si="262"/>
        <v/>
      </c>
      <c r="CB575" s="82">
        <f>IFERROR(FIND("Sem dano",consulta_completa__11[[#This Row],[13 - Ocorrências/Ambientes Atingidos]]),0)</f>
        <v>0</v>
      </c>
      <c r="CC575" s="83" t="str">
        <f t="shared" si="263"/>
        <v/>
      </c>
      <c r="CD575" s="82" t="str">
        <f>IF(consulta_completa__11[[#This Row],[13 - Ocorrências/Ambientes Atingidos]]="","X","")</f>
        <v/>
      </c>
      <c r="CE575" s="84">
        <f>IFERROR(FIND("IBAMA",consulta_completa__11[[#This Row],[14 - Inst. Atuando no Local]]),0)</f>
        <v>0</v>
      </c>
      <c r="CF575" s="84" t="str">
        <f t="shared" si="264"/>
        <v/>
      </c>
      <c r="CG575" s="84">
        <f>IFERROR(FIND("OEMA",consulta_completa__11[[#This Row],[14 - Inst. Atuando no Local]]),0)</f>
        <v>0</v>
      </c>
      <c r="CH575" s="84" t="str">
        <f t="shared" si="265"/>
        <v/>
      </c>
      <c r="CI575" s="84">
        <f>IFERROR(FIND("DEFESA CIVIL",consulta_completa__11[[#This Row],[14 - Inst. Atuando no Local]]),0)</f>
        <v>0</v>
      </c>
      <c r="CJ575" s="84" t="str">
        <f t="shared" si="266"/>
        <v/>
      </c>
      <c r="CK575" s="84">
        <f>IFERROR(FIND("CORPO DE BOMBEIROS",consulta_completa__11[[#This Row],[14 - Inst. Atuando no Local]]),0)</f>
        <v>0</v>
      </c>
      <c r="CL575" s="84" t="str">
        <f t="shared" si="267"/>
        <v/>
      </c>
      <c r="CM575" s="84">
        <f>IFERROR(FIND("POLÍCIA RODOVIÁRIA",consulta_completa__11[[#This Row],[14 - Inst. Atuando no Local]]),0)</f>
        <v>0</v>
      </c>
      <c r="CN575" s="84" t="str">
        <f t="shared" si="268"/>
        <v/>
      </c>
      <c r="CO575" s="84">
        <f>IFERROR(FIND("POLÍCIA MILITAR",consulta_completa__11[[#This Row],[14 - Inst. Atuando no Local]]),0)</f>
        <v>0</v>
      </c>
      <c r="CP575" s="84" t="str">
        <f t="shared" si="269"/>
        <v/>
      </c>
      <c r="CQ575" s="84">
        <f>IFERROR(FIND("POLÍCIA CIVIL",consulta_completa__11[[#This Row],[14 - Inst. Atuando no Local]]),0)</f>
        <v>0</v>
      </c>
      <c r="CR575" s="84" t="str">
        <f t="shared" si="270"/>
        <v/>
      </c>
      <c r="CS575" s="84">
        <f>IFERROR(FIND("MARINHA DO BRASIL",consulta_completa__11[[#This Row],[14 - Inst. Atuando no Local]]),0)</f>
        <v>0</v>
      </c>
      <c r="CT575" s="84" t="str">
        <f t="shared" si="271"/>
        <v/>
      </c>
      <c r="CU575" s="84">
        <f>IFERROR(FIND("EMPRESA ESPECIALIZADA EM ATENDIMENTO",consulta_completa__11[[#This Row],[14 - Inst. Atuando no Local]]),0)</f>
        <v>0</v>
      </c>
      <c r="CV575" s="84" t="str">
        <f t="shared" si="272"/>
        <v/>
      </c>
      <c r="CW575" s="84">
        <f>IFERROR(FIND("IBAMA",consulta_completa__11[[#This Row],[14 - Inst. Atuando no Local]]),0)</f>
        <v>0</v>
      </c>
      <c r="CX575" s="84" t="str">
        <f t="shared" si="273"/>
        <v/>
      </c>
      <c r="CY575" s="84" t="str">
        <f>IF(consulta_completa__11[[#This Row],[14 - Inst. Atuando no Local]]="","X","")</f>
        <v/>
      </c>
      <c r="CZ575" s="84">
        <f>IFERROR(FIND("OUTRA (S)",consulta_completa__11[[#This Row],[14 - Inst. Atuando no Local]]),0)</f>
        <v>0</v>
      </c>
      <c r="DA575" s="84" t="str">
        <f t="shared" si="274"/>
        <v/>
      </c>
      <c r="DB575" s="35" t="str">
        <f t="shared" si="275"/>
        <v>Sim</v>
      </c>
      <c r="DC575" s="35" t="str">
        <f t="shared" si="276"/>
        <v>Não</v>
      </c>
      <c r="DD575" s="35" t="str">
        <f t="shared" si="277"/>
        <v>Sim</v>
      </c>
      <c r="DE575" s="87" t="str">
        <f t="shared" si="279"/>
        <v>Estadual</v>
      </c>
    </row>
    <row r="576" spans="1:109">
      <c r="A576" s="14">
        <v>20258743251</v>
      </c>
      <c r="B576" s="1">
        <v>45876</v>
      </c>
      <c r="C576" t="s">
        <v>2497</v>
      </c>
      <c r="D576" t="s">
        <v>374</v>
      </c>
      <c r="E576" t="s">
        <v>111</v>
      </c>
      <c r="F576" t="s">
        <v>112</v>
      </c>
      <c r="G576" t="s">
        <v>113</v>
      </c>
      <c r="H576" t="s">
        <v>114</v>
      </c>
      <c r="I576" t="s">
        <v>114</v>
      </c>
      <c r="J576" t="s">
        <v>5063</v>
      </c>
      <c r="K576" t="s">
        <v>5064</v>
      </c>
      <c r="L576" t="s">
        <v>117</v>
      </c>
      <c r="M576" t="s">
        <v>140</v>
      </c>
      <c r="N576" t="s">
        <v>141</v>
      </c>
      <c r="O576" t="s">
        <v>239</v>
      </c>
      <c r="P576" t="s">
        <v>142</v>
      </c>
      <c r="Q576" t="s">
        <v>143</v>
      </c>
      <c r="R576" t="s">
        <v>123</v>
      </c>
      <c r="S576" t="s">
        <v>113</v>
      </c>
      <c r="T576" t="s">
        <v>5065</v>
      </c>
      <c r="U576" t="s">
        <v>5066</v>
      </c>
      <c r="V576" t="s">
        <v>5067</v>
      </c>
      <c r="Z576" t="s">
        <v>5068</v>
      </c>
      <c r="AA576" t="s">
        <v>5069</v>
      </c>
      <c r="AB576" t="s">
        <v>380</v>
      </c>
      <c r="AC576" t="s">
        <v>2504</v>
      </c>
      <c r="AD576">
        <v>2</v>
      </c>
      <c r="AE576" t="s">
        <v>5070</v>
      </c>
      <c r="AF576" t="s">
        <v>113</v>
      </c>
      <c r="AG576" t="s">
        <v>113</v>
      </c>
      <c r="AH576" t="s">
        <v>131</v>
      </c>
      <c r="AI576" t="s">
        <v>132</v>
      </c>
      <c r="AJ576" t="s">
        <v>131</v>
      </c>
      <c r="AK576" t="s">
        <v>5071</v>
      </c>
      <c r="AL576" t="s">
        <v>5072</v>
      </c>
      <c r="AM576" t="s">
        <v>387</v>
      </c>
      <c r="AN576" t="s">
        <v>380</v>
      </c>
      <c r="AO576" t="s">
        <v>4027</v>
      </c>
      <c r="AP576">
        <v>82998006713</v>
      </c>
      <c r="AQ576" t="s">
        <v>389</v>
      </c>
      <c r="AR576" t="s">
        <v>113</v>
      </c>
      <c r="AS576" t="s">
        <v>113</v>
      </c>
      <c r="AT576" t="s">
        <v>113</v>
      </c>
      <c r="AU576" t="s">
        <v>113</v>
      </c>
      <c r="AW576" t="s">
        <v>113</v>
      </c>
      <c r="AX576" s="82">
        <f>IFERROR(FIND("Óbitos/feridos",consulta_completa__11[[#This Row],[13 - Ocorrências/Ambientes Atingidos]]),0)</f>
        <v>0</v>
      </c>
      <c r="AY576" s="83" t="str">
        <f t="shared" si="249"/>
        <v/>
      </c>
      <c r="AZ576" s="82">
        <f>IFERROR(FIND("População afetada/evacuada",consulta_completa__11[[#This Row],[13 - Ocorrências/Ambientes Atingidos]]),0)</f>
        <v>0</v>
      </c>
      <c r="BA576" s="82" t="str">
        <f t="shared" si="250"/>
        <v/>
      </c>
      <c r="BB576" s="82">
        <f>IFERROR(FIND("Suspensão de abastecimento de água",consulta_completa__11[[#This Row],[13 - Ocorrências/Ambientes Atingidos]]),0)</f>
        <v>0</v>
      </c>
      <c r="BC576" s="83" t="str">
        <f t="shared" si="278"/>
        <v/>
      </c>
      <c r="BD576" s="82">
        <f>IFERROR(FIND("Rio/córrego",consulta_completa__11[[#This Row],[13 - Ocorrências/Ambientes Atingidos]]),0)</f>
        <v>0</v>
      </c>
      <c r="BE576" s="83" t="str">
        <f t="shared" si="251"/>
        <v/>
      </c>
      <c r="BF576" s="82">
        <f>IFERROR(FIND("Lago",consulta_completa__11[[#This Row],[13 - Ocorrências/Ambientes Atingidos]]),0)</f>
        <v>0</v>
      </c>
      <c r="BG576" s="83" t="str">
        <f t="shared" si="252"/>
        <v/>
      </c>
      <c r="BH576" s="82">
        <f>IFERROR(FIND("Mar",consulta_completa__11[[#This Row],[13 - Ocorrências/Ambientes Atingidos]]),0)</f>
        <v>0</v>
      </c>
      <c r="BI576" s="83" t="str">
        <f t="shared" si="253"/>
        <v/>
      </c>
      <c r="BJ576" s="82">
        <f>IFERROR(FIND("Praia",consulta_completa__11[[#This Row],[13 - Ocorrências/Ambientes Atingidos]]),0)</f>
        <v>0</v>
      </c>
      <c r="BK576" s="83" t="str">
        <f t="shared" si="254"/>
        <v/>
      </c>
      <c r="BL576" s="82">
        <f>IFERROR(FIND("Solo",consulta_completa__11[[#This Row],[13 - Ocorrências/Ambientes Atingidos]]),0)</f>
        <v>1</v>
      </c>
      <c r="BM576" s="83" t="str">
        <f t="shared" si="255"/>
        <v>X</v>
      </c>
      <c r="BN576" s="82">
        <f>IFERROR(FIND("Águas subterrâneas",consulta_completa__11[[#This Row],[13 - Ocorrências/Ambientes Atingidos]]),0)</f>
        <v>0</v>
      </c>
      <c r="BO576" s="83" t="str">
        <f t="shared" si="256"/>
        <v/>
      </c>
      <c r="BP576" s="82">
        <f>IFERROR(FIND("Atmosfera",consulta_completa__11[[#This Row],[13 - Ocorrências/Ambientes Atingidos]]),0)</f>
        <v>0</v>
      </c>
      <c r="BQ576" s="83" t="str">
        <f t="shared" si="257"/>
        <v/>
      </c>
      <c r="BR576" s="82">
        <f>IFERROR(FIND("Flora",consulta_completa__11[[#This Row],[13 - Ocorrências/Ambientes Atingidos]]),0)</f>
        <v>0</v>
      </c>
      <c r="BS576" s="83" t="str">
        <f t="shared" si="258"/>
        <v/>
      </c>
      <c r="BT576" s="82">
        <f>IFERROR(FIND("Fauna",consulta_completa__11[[#This Row],[13 - Ocorrências/Ambientes Atingidos]]),0)</f>
        <v>0</v>
      </c>
      <c r="BU576" s="83" t="str">
        <f t="shared" si="259"/>
        <v/>
      </c>
      <c r="BV576" s="82">
        <f>IFERROR(FIND("UC federal",consulta_completa__11[[#This Row],[13 - Ocorrências/Ambientes Atingidos]]),0)</f>
        <v>0</v>
      </c>
      <c r="BW576" s="83" t="str">
        <f t="shared" si="260"/>
        <v/>
      </c>
      <c r="BX576" s="82">
        <f>IFERROR(FIND("UC estadual/municipal",consulta_completa__11[[#This Row],[13 - Ocorrências/Ambientes Atingidos]]),0)</f>
        <v>0</v>
      </c>
      <c r="BY576" s="83" t="str">
        <f t="shared" si="261"/>
        <v/>
      </c>
      <c r="BZ576" s="82">
        <f>IFERROR(FIND("Outro(s)",consulta_completa__11[[#This Row],[13 - Ocorrências/Ambientes Atingidos]]),0)</f>
        <v>0</v>
      </c>
      <c r="CA576" s="83" t="str">
        <f t="shared" si="262"/>
        <v/>
      </c>
      <c r="CB576" s="82">
        <f>IFERROR(FIND("Sem dano",consulta_completa__11[[#This Row],[13 - Ocorrências/Ambientes Atingidos]]),0)</f>
        <v>0</v>
      </c>
      <c r="CC576" s="83" t="str">
        <f t="shared" si="263"/>
        <v/>
      </c>
      <c r="CD576" s="82" t="str">
        <f>IF(consulta_completa__11[[#This Row],[13 - Ocorrências/Ambientes Atingidos]]="","X","")</f>
        <v/>
      </c>
      <c r="CE576" s="84">
        <f>IFERROR(FIND("IBAMA",consulta_completa__11[[#This Row],[14 - Inst. Atuando no Local]]),0)</f>
        <v>0</v>
      </c>
      <c r="CF576" s="84" t="str">
        <f t="shared" si="264"/>
        <v/>
      </c>
      <c r="CG576" s="84">
        <f>IFERROR(FIND("OEMA",consulta_completa__11[[#This Row],[14 - Inst. Atuando no Local]]),0)</f>
        <v>0</v>
      </c>
      <c r="CH576" s="84" t="str">
        <f t="shared" si="265"/>
        <v/>
      </c>
      <c r="CI576" s="84">
        <f>IFERROR(FIND("DEFESA CIVIL",consulta_completa__11[[#This Row],[14 - Inst. Atuando no Local]]),0)</f>
        <v>0</v>
      </c>
      <c r="CJ576" s="84" t="str">
        <f t="shared" si="266"/>
        <v/>
      </c>
      <c r="CK576" s="84">
        <f>IFERROR(FIND("CORPO DE BOMBEIROS",consulta_completa__11[[#This Row],[14 - Inst. Atuando no Local]]),0)</f>
        <v>0</v>
      </c>
      <c r="CL576" s="84" t="str">
        <f t="shared" si="267"/>
        <v/>
      </c>
      <c r="CM576" s="84">
        <f>IFERROR(FIND("POLÍCIA RODOVIÁRIA",consulta_completa__11[[#This Row],[14 - Inst. Atuando no Local]]),0)</f>
        <v>0</v>
      </c>
      <c r="CN576" s="84" t="str">
        <f t="shared" si="268"/>
        <v/>
      </c>
      <c r="CO576" s="84">
        <f>IFERROR(FIND("POLÍCIA MILITAR",consulta_completa__11[[#This Row],[14 - Inst. Atuando no Local]]),0)</f>
        <v>0</v>
      </c>
      <c r="CP576" s="84" t="str">
        <f t="shared" si="269"/>
        <v/>
      </c>
      <c r="CQ576" s="84">
        <f>IFERROR(FIND("POLÍCIA CIVIL",consulta_completa__11[[#This Row],[14 - Inst. Atuando no Local]]),0)</f>
        <v>0</v>
      </c>
      <c r="CR576" s="84" t="str">
        <f t="shared" si="270"/>
        <v/>
      </c>
      <c r="CS576" s="84">
        <f>IFERROR(FIND("MARINHA DO BRASIL",consulta_completa__11[[#This Row],[14 - Inst. Atuando no Local]]),0)</f>
        <v>0</v>
      </c>
      <c r="CT576" s="84" t="str">
        <f t="shared" si="271"/>
        <v/>
      </c>
      <c r="CU576" s="84">
        <f>IFERROR(FIND("EMPRESA ESPECIALIZADA EM ATENDIMENTO",consulta_completa__11[[#This Row],[14 - Inst. Atuando no Local]]),0)</f>
        <v>0</v>
      </c>
      <c r="CV576" s="84" t="str">
        <f t="shared" si="272"/>
        <v/>
      </c>
      <c r="CW576" s="84">
        <f>IFERROR(FIND("IBAMA",consulta_completa__11[[#This Row],[14 - Inst. Atuando no Local]]),0)</f>
        <v>0</v>
      </c>
      <c r="CX576" s="84" t="str">
        <f t="shared" si="273"/>
        <v/>
      </c>
      <c r="CY576" s="84" t="str">
        <f>IF(consulta_completa__11[[#This Row],[14 - Inst. Atuando no Local]]="","X","")</f>
        <v/>
      </c>
      <c r="CZ576" s="84">
        <f>IFERROR(FIND("OUTRA (S)",consulta_completa__11[[#This Row],[14 - Inst. Atuando no Local]]),0)</f>
        <v>0</v>
      </c>
      <c r="DA576" s="84" t="str">
        <f t="shared" si="274"/>
        <v/>
      </c>
      <c r="DB576" s="35" t="str">
        <f t="shared" si="275"/>
        <v>Sim</v>
      </c>
      <c r="DC576" s="35" t="str">
        <f t="shared" si="276"/>
        <v>Não</v>
      </c>
      <c r="DD576" s="35" t="str">
        <f t="shared" si="277"/>
        <v>Sim</v>
      </c>
      <c r="DE576" s="87" t="str">
        <f t="shared" si="279"/>
        <v>Estadual</v>
      </c>
    </row>
    <row r="577" spans="1:109">
      <c r="A577" s="14">
        <v>20258946859</v>
      </c>
      <c r="B577" s="1">
        <v>45876</v>
      </c>
      <c r="C577" t="s">
        <v>109</v>
      </c>
      <c r="D577" t="s">
        <v>110</v>
      </c>
      <c r="E577" t="s">
        <v>139</v>
      </c>
      <c r="F577" t="s">
        <v>112</v>
      </c>
      <c r="G577" t="s">
        <v>113</v>
      </c>
      <c r="H577" t="s">
        <v>114</v>
      </c>
      <c r="I577" t="s">
        <v>114</v>
      </c>
      <c r="J577" t="s">
        <v>5073</v>
      </c>
      <c r="K577" t="s">
        <v>5074</v>
      </c>
      <c r="L577" t="s">
        <v>323</v>
      </c>
      <c r="M577" t="s">
        <v>118</v>
      </c>
      <c r="N577" t="s">
        <v>119</v>
      </c>
      <c r="O577" t="s">
        <v>120</v>
      </c>
      <c r="P577" t="s">
        <v>142</v>
      </c>
      <c r="Q577" t="s">
        <v>167</v>
      </c>
      <c r="R577" t="s">
        <v>123</v>
      </c>
      <c r="S577" t="s">
        <v>113</v>
      </c>
      <c r="T577" t="s">
        <v>5075</v>
      </c>
      <c r="U577" t="s">
        <v>5075</v>
      </c>
      <c r="V577" t="s">
        <v>5076</v>
      </c>
      <c r="Z577" t="s">
        <v>242</v>
      </c>
      <c r="AA577" t="s">
        <v>410</v>
      </c>
      <c r="AB577" t="s">
        <v>206</v>
      </c>
      <c r="AC577" t="s">
        <v>207</v>
      </c>
      <c r="AD577">
        <v>1</v>
      </c>
      <c r="AE577" t="s">
        <v>206</v>
      </c>
      <c r="AF577" t="s">
        <v>113</v>
      </c>
      <c r="AG577" t="s">
        <v>113</v>
      </c>
      <c r="AH577" t="s">
        <v>131</v>
      </c>
      <c r="AI577" t="s">
        <v>132</v>
      </c>
      <c r="AJ577" t="s">
        <v>131</v>
      </c>
      <c r="AK577" t="s">
        <v>5077</v>
      </c>
      <c r="AL577" t="s">
        <v>5078</v>
      </c>
      <c r="AM577" t="s">
        <v>210</v>
      </c>
      <c r="AN577" t="s">
        <v>113</v>
      </c>
      <c r="AO577" t="s">
        <v>113</v>
      </c>
      <c r="AQ577" t="s">
        <v>211</v>
      </c>
      <c r="AR577" t="s">
        <v>113</v>
      </c>
      <c r="AS577" t="s">
        <v>113</v>
      </c>
      <c r="AT577" t="s">
        <v>113</v>
      </c>
      <c r="AU577" t="s">
        <v>113</v>
      </c>
      <c r="AW577" t="s">
        <v>113</v>
      </c>
      <c r="AX577" s="82">
        <f>IFERROR(FIND("Óbitos/feridos",consulta_completa__11[[#This Row],[13 - Ocorrências/Ambientes Atingidos]]),0)</f>
        <v>0</v>
      </c>
      <c r="AY577" s="83" t="str">
        <f t="shared" si="249"/>
        <v/>
      </c>
      <c r="AZ577" s="82">
        <f>IFERROR(FIND("População afetada/evacuada",consulta_completa__11[[#This Row],[13 - Ocorrências/Ambientes Atingidos]]),0)</f>
        <v>0</v>
      </c>
      <c r="BA577" s="82" t="str">
        <f t="shared" si="250"/>
        <v/>
      </c>
      <c r="BB577" s="82">
        <f>IFERROR(FIND("Suspensão de abastecimento de água",consulta_completa__11[[#This Row],[13 - Ocorrências/Ambientes Atingidos]]),0)</f>
        <v>0</v>
      </c>
      <c r="BC577" s="83" t="str">
        <f t="shared" si="278"/>
        <v/>
      </c>
      <c r="BD577" s="82">
        <f>IFERROR(FIND("Rio/córrego",consulta_completa__11[[#This Row],[13 - Ocorrências/Ambientes Atingidos]]),0)</f>
        <v>0</v>
      </c>
      <c r="BE577" s="83" t="str">
        <f t="shared" si="251"/>
        <v/>
      </c>
      <c r="BF577" s="82">
        <f>IFERROR(FIND("Lago",consulta_completa__11[[#This Row],[13 - Ocorrências/Ambientes Atingidos]]),0)</f>
        <v>0</v>
      </c>
      <c r="BG577" s="83" t="str">
        <f t="shared" si="252"/>
        <v/>
      </c>
      <c r="BH577" s="82">
        <f>IFERROR(FIND("Mar",consulta_completa__11[[#This Row],[13 - Ocorrências/Ambientes Atingidos]]),0)</f>
        <v>1</v>
      </c>
      <c r="BI577" s="83" t="str">
        <f t="shared" si="253"/>
        <v>X</v>
      </c>
      <c r="BJ577" s="82">
        <f>IFERROR(FIND("Praia",consulta_completa__11[[#This Row],[13 - Ocorrências/Ambientes Atingidos]]),0)</f>
        <v>0</v>
      </c>
      <c r="BK577" s="83" t="str">
        <f t="shared" si="254"/>
        <v/>
      </c>
      <c r="BL577" s="82">
        <f>IFERROR(FIND("Solo",consulta_completa__11[[#This Row],[13 - Ocorrências/Ambientes Atingidos]]),0)</f>
        <v>0</v>
      </c>
      <c r="BM577" s="83" t="str">
        <f t="shared" si="255"/>
        <v/>
      </c>
      <c r="BN577" s="82">
        <f>IFERROR(FIND("Águas subterrâneas",consulta_completa__11[[#This Row],[13 - Ocorrências/Ambientes Atingidos]]),0)</f>
        <v>0</v>
      </c>
      <c r="BO577" s="83" t="str">
        <f t="shared" si="256"/>
        <v/>
      </c>
      <c r="BP577" s="82">
        <f>IFERROR(FIND("Atmosfera",consulta_completa__11[[#This Row],[13 - Ocorrências/Ambientes Atingidos]]),0)</f>
        <v>0</v>
      </c>
      <c r="BQ577" s="83" t="str">
        <f t="shared" si="257"/>
        <v/>
      </c>
      <c r="BR577" s="82">
        <f>IFERROR(FIND("Flora",consulta_completa__11[[#This Row],[13 - Ocorrências/Ambientes Atingidos]]),0)</f>
        <v>0</v>
      </c>
      <c r="BS577" s="83" t="str">
        <f t="shared" si="258"/>
        <v/>
      </c>
      <c r="BT577" s="82">
        <f>IFERROR(FIND("Fauna",consulta_completa__11[[#This Row],[13 - Ocorrências/Ambientes Atingidos]]),0)</f>
        <v>0</v>
      </c>
      <c r="BU577" s="83" t="str">
        <f t="shared" si="259"/>
        <v/>
      </c>
      <c r="BV577" s="82">
        <f>IFERROR(FIND("UC federal",consulta_completa__11[[#This Row],[13 - Ocorrências/Ambientes Atingidos]]),0)</f>
        <v>0</v>
      </c>
      <c r="BW577" s="83" t="str">
        <f t="shared" si="260"/>
        <v/>
      </c>
      <c r="BX577" s="82">
        <f>IFERROR(FIND("UC estadual/municipal",consulta_completa__11[[#This Row],[13 - Ocorrências/Ambientes Atingidos]]),0)</f>
        <v>0</v>
      </c>
      <c r="BY577" s="83" t="str">
        <f t="shared" si="261"/>
        <v/>
      </c>
      <c r="BZ577" s="82">
        <f>IFERROR(FIND("Outro(s)",consulta_completa__11[[#This Row],[13 - Ocorrências/Ambientes Atingidos]]),0)</f>
        <v>0</v>
      </c>
      <c r="CA577" s="83" t="str">
        <f t="shared" si="262"/>
        <v/>
      </c>
      <c r="CB577" s="82">
        <f>IFERROR(FIND("Sem dano",consulta_completa__11[[#This Row],[13 - Ocorrências/Ambientes Atingidos]]),0)</f>
        <v>0</v>
      </c>
      <c r="CC577" s="83" t="str">
        <f t="shared" si="263"/>
        <v/>
      </c>
      <c r="CD577" s="82" t="str">
        <f>IF(consulta_completa__11[[#This Row],[13 - Ocorrências/Ambientes Atingidos]]="","X","")</f>
        <v/>
      </c>
      <c r="CE577" s="84">
        <f>IFERROR(FIND("IBAMA",consulta_completa__11[[#This Row],[14 - Inst. Atuando no Local]]),0)</f>
        <v>0</v>
      </c>
      <c r="CF577" s="84" t="str">
        <f t="shared" si="264"/>
        <v/>
      </c>
      <c r="CG577" s="84">
        <f>IFERROR(FIND("OEMA",consulta_completa__11[[#This Row],[14 - Inst. Atuando no Local]]),0)</f>
        <v>0</v>
      </c>
      <c r="CH577" s="84" t="str">
        <f t="shared" si="265"/>
        <v/>
      </c>
      <c r="CI577" s="84">
        <f>IFERROR(FIND("DEFESA CIVIL",consulta_completa__11[[#This Row],[14 - Inst. Atuando no Local]]),0)</f>
        <v>0</v>
      </c>
      <c r="CJ577" s="84" t="str">
        <f t="shared" si="266"/>
        <v/>
      </c>
      <c r="CK577" s="84">
        <f>IFERROR(FIND("CORPO DE BOMBEIROS",consulta_completa__11[[#This Row],[14 - Inst. Atuando no Local]]),0)</f>
        <v>0</v>
      </c>
      <c r="CL577" s="84" t="str">
        <f t="shared" si="267"/>
        <v/>
      </c>
      <c r="CM577" s="84">
        <f>IFERROR(FIND("POLÍCIA RODOVIÁRIA",consulta_completa__11[[#This Row],[14 - Inst. Atuando no Local]]),0)</f>
        <v>0</v>
      </c>
      <c r="CN577" s="84" t="str">
        <f t="shared" si="268"/>
        <v/>
      </c>
      <c r="CO577" s="84">
        <f>IFERROR(FIND("POLÍCIA MILITAR",consulta_completa__11[[#This Row],[14 - Inst. Atuando no Local]]),0)</f>
        <v>0</v>
      </c>
      <c r="CP577" s="84" t="str">
        <f t="shared" si="269"/>
        <v/>
      </c>
      <c r="CQ577" s="84">
        <f>IFERROR(FIND("POLÍCIA CIVIL",consulta_completa__11[[#This Row],[14 - Inst. Atuando no Local]]),0)</f>
        <v>0</v>
      </c>
      <c r="CR577" s="84" t="str">
        <f t="shared" si="270"/>
        <v/>
      </c>
      <c r="CS577" s="84">
        <f>IFERROR(FIND("MARINHA DO BRASIL",consulta_completa__11[[#This Row],[14 - Inst. Atuando no Local]]),0)</f>
        <v>0</v>
      </c>
      <c r="CT577" s="84" t="str">
        <f t="shared" si="271"/>
        <v/>
      </c>
      <c r="CU577" s="84">
        <f>IFERROR(FIND("EMPRESA ESPECIALIZADA EM ATENDIMENTO",consulta_completa__11[[#This Row],[14 - Inst. Atuando no Local]]),0)</f>
        <v>0</v>
      </c>
      <c r="CV577" s="84" t="str">
        <f t="shared" si="272"/>
        <v/>
      </c>
      <c r="CW577" s="84">
        <f>IFERROR(FIND("IBAMA",consulta_completa__11[[#This Row],[14 - Inst. Atuando no Local]]),0)</f>
        <v>0</v>
      </c>
      <c r="CX577" s="84" t="str">
        <f t="shared" si="273"/>
        <v/>
      </c>
      <c r="CY577" s="84" t="str">
        <f>IF(consulta_completa__11[[#This Row],[14 - Inst. Atuando no Local]]="","X","")</f>
        <v/>
      </c>
      <c r="CZ577" s="84">
        <f>IFERROR(FIND("OUTRA (S)",consulta_completa__11[[#This Row],[14 - Inst. Atuando no Local]]),0)</f>
        <v>0</v>
      </c>
      <c r="DA577" s="84" t="str">
        <f t="shared" si="274"/>
        <v/>
      </c>
      <c r="DB577" s="35" t="str">
        <f t="shared" si="275"/>
        <v>Sim</v>
      </c>
      <c r="DC577" s="35" t="str">
        <f t="shared" si="276"/>
        <v>Não</v>
      </c>
      <c r="DD577" s="35" t="str">
        <f t="shared" si="277"/>
        <v>Sim</v>
      </c>
      <c r="DE577" s="87" t="str">
        <f t="shared" si="279"/>
        <v>Federal</v>
      </c>
    </row>
    <row r="578" spans="1:109">
      <c r="A578" s="14">
        <v>202581154044</v>
      </c>
      <c r="B578" s="1">
        <v>45878</v>
      </c>
      <c r="C578" t="s">
        <v>745</v>
      </c>
      <c r="D578" t="s">
        <v>746</v>
      </c>
      <c r="E578" t="s">
        <v>139</v>
      </c>
      <c r="F578" t="s">
        <v>139</v>
      </c>
      <c r="G578" t="s">
        <v>113</v>
      </c>
      <c r="H578" t="s">
        <v>114</v>
      </c>
      <c r="I578" t="s">
        <v>114</v>
      </c>
      <c r="J578" t="s">
        <v>113</v>
      </c>
      <c r="K578" t="s">
        <v>114</v>
      </c>
      <c r="L578" t="s">
        <v>114</v>
      </c>
      <c r="M578" t="s">
        <v>629</v>
      </c>
      <c r="N578" t="s">
        <v>119</v>
      </c>
      <c r="O578" t="s">
        <v>120</v>
      </c>
      <c r="P578" t="s">
        <v>229</v>
      </c>
      <c r="Q578" t="s">
        <v>122</v>
      </c>
      <c r="R578" t="s">
        <v>123</v>
      </c>
      <c r="S578" t="s">
        <v>113</v>
      </c>
      <c r="T578" t="s">
        <v>2022</v>
      </c>
      <c r="U578" t="s">
        <v>5079</v>
      </c>
      <c r="V578" t="s">
        <v>5080</v>
      </c>
      <c r="X578" t="b">
        <v>1</v>
      </c>
      <c r="Z578" t="s">
        <v>5081</v>
      </c>
      <c r="AA578" t="s">
        <v>5082</v>
      </c>
      <c r="AB578" t="s">
        <v>3886</v>
      </c>
      <c r="AC578" t="s">
        <v>2026</v>
      </c>
      <c r="AD578">
        <v>1</v>
      </c>
      <c r="AE578" t="s">
        <v>5083</v>
      </c>
      <c r="AF578" t="s">
        <v>5084</v>
      </c>
      <c r="AG578" t="s">
        <v>5085</v>
      </c>
      <c r="AH578" t="s">
        <v>131</v>
      </c>
      <c r="AI578" t="s">
        <v>131</v>
      </c>
      <c r="AJ578" t="s">
        <v>132</v>
      </c>
      <c r="AK578" t="s">
        <v>113</v>
      </c>
      <c r="AL578" t="s">
        <v>5086</v>
      </c>
      <c r="AM578" t="s">
        <v>2031</v>
      </c>
      <c r="AN578" t="s">
        <v>5087</v>
      </c>
      <c r="AO578" t="s">
        <v>5088</v>
      </c>
      <c r="AP578">
        <v>98986026718</v>
      </c>
      <c r="AQ578" t="s">
        <v>2033</v>
      </c>
      <c r="AR578" t="s">
        <v>113</v>
      </c>
      <c r="AS578" t="s">
        <v>113</v>
      </c>
      <c r="AT578" t="s">
        <v>113</v>
      </c>
      <c r="AU578" t="s">
        <v>113</v>
      </c>
      <c r="AW578" t="s">
        <v>113</v>
      </c>
      <c r="AX578" s="82">
        <f>IFERROR(FIND("Óbitos/feridos",consulta_completa__11[[#This Row],[13 - Ocorrências/Ambientes Atingidos]]),0)</f>
        <v>0</v>
      </c>
      <c r="AY578" s="83" t="str">
        <f t="shared" si="249"/>
        <v/>
      </c>
      <c r="AZ578" s="82">
        <f>IFERROR(FIND("População afetada/evacuada",consulta_completa__11[[#This Row],[13 - Ocorrências/Ambientes Atingidos]]),0)</f>
        <v>0</v>
      </c>
      <c r="BA578" s="82" t="str">
        <f t="shared" si="250"/>
        <v/>
      </c>
      <c r="BB578" s="82">
        <f>IFERROR(FIND("Suspensão de abastecimento de água",consulta_completa__11[[#This Row],[13 - Ocorrências/Ambientes Atingidos]]),0)</f>
        <v>0</v>
      </c>
      <c r="BC578" s="83" t="str">
        <f t="shared" si="278"/>
        <v/>
      </c>
      <c r="BD578" s="82">
        <f>IFERROR(FIND("Rio/córrego",consulta_completa__11[[#This Row],[13 - Ocorrências/Ambientes Atingidos]]),0)</f>
        <v>0</v>
      </c>
      <c r="BE578" s="83" t="str">
        <f t="shared" si="251"/>
        <v/>
      </c>
      <c r="BF578" s="82">
        <f>IFERROR(FIND("Lago",consulta_completa__11[[#This Row],[13 - Ocorrências/Ambientes Atingidos]]),0)</f>
        <v>0</v>
      </c>
      <c r="BG578" s="83" t="str">
        <f t="shared" si="252"/>
        <v/>
      </c>
      <c r="BH578" s="82">
        <f>IFERROR(FIND("Mar",consulta_completa__11[[#This Row],[13 - Ocorrências/Ambientes Atingidos]]),0)</f>
        <v>0</v>
      </c>
      <c r="BI578" s="83" t="str">
        <f t="shared" si="253"/>
        <v/>
      </c>
      <c r="BJ578" s="82">
        <f>IFERROR(FIND("Praia",consulta_completa__11[[#This Row],[13 - Ocorrências/Ambientes Atingidos]]),0)</f>
        <v>0</v>
      </c>
      <c r="BK578" s="83" t="str">
        <f t="shared" si="254"/>
        <v/>
      </c>
      <c r="BL578" s="82">
        <f>IFERROR(FIND("Solo",consulta_completa__11[[#This Row],[13 - Ocorrências/Ambientes Atingidos]]),0)</f>
        <v>1</v>
      </c>
      <c r="BM578" s="83" t="str">
        <f t="shared" si="255"/>
        <v>X</v>
      </c>
      <c r="BN578" s="82">
        <f>IFERROR(FIND("Águas subterrâneas",consulta_completa__11[[#This Row],[13 - Ocorrências/Ambientes Atingidos]]),0)</f>
        <v>0</v>
      </c>
      <c r="BO578" s="83" t="str">
        <f t="shared" si="256"/>
        <v/>
      </c>
      <c r="BP578" s="82">
        <f>IFERROR(FIND("Atmosfera",consulta_completa__11[[#This Row],[13 - Ocorrências/Ambientes Atingidos]]),0)</f>
        <v>0</v>
      </c>
      <c r="BQ578" s="83" t="str">
        <f t="shared" si="257"/>
        <v/>
      </c>
      <c r="BR578" s="82">
        <f>IFERROR(FIND("Flora",consulta_completa__11[[#This Row],[13 - Ocorrências/Ambientes Atingidos]]),0)</f>
        <v>7</v>
      </c>
      <c r="BS578" s="83" t="str">
        <f t="shared" si="258"/>
        <v>X</v>
      </c>
      <c r="BT578" s="82">
        <f>IFERROR(FIND("Fauna",consulta_completa__11[[#This Row],[13 - Ocorrências/Ambientes Atingidos]]),0)</f>
        <v>0</v>
      </c>
      <c r="BU578" s="83" t="str">
        <f t="shared" si="259"/>
        <v/>
      </c>
      <c r="BV578" s="82">
        <f>IFERROR(FIND("UC federal",consulta_completa__11[[#This Row],[13 - Ocorrências/Ambientes Atingidos]]),0)</f>
        <v>0</v>
      </c>
      <c r="BW578" s="83" t="str">
        <f t="shared" si="260"/>
        <v/>
      </c>
      <c r="BX578" s="82">
        <f>IFERROR(FIND("UC estadual/municipal",consulta_completa__11[[#This Row],[13 - Ocorrências/Ambientes Atingidos]]),0)</f>
        <v>0</v>
      </c>
      <c r="BY578" s="83" t="str">
        <f t="shared" si="261"/>
        <v/>
      </c>
      <c r="BZ578" s="82">
        <f>IFERROR(FIND("Outro(s)",consulta_completa__11[[#This Row],[13 - Ocorrências/Ambientes Atingidos]]),0)</f>
        <v>0</v>
      </c>
      <c r="CA578" s="83" t="str">
        <f t="shared" si="262"/>
        <v/>
      </c>
      <c r="CB578" s="82">
        <f>IFERROR(FIND("Sem dano",consulta_completa__11[[#This Row],[13 - Ocorrências/Ambientes Atingidos]]),0)</f>
        <v>0</v>
      </c>
      <c r="CC578" s="83" t="str">
        <f t="shared" si="263"/>
        <v/>
      </c>
      <c r="CD578" s="82" t="str">
        <f>IF(consulta_completa__11[[#This Row],[13 - Ocorrências/Ambientes Atingidos]]="","X","")</f>
        <v/>
      </c>
      <c r="CE578" s="84">
        <f>IFERROR(FIND("IBAMA",consulta_completa__11[[#This Row],[14 - Inst. Atuando no Local]]),0)</f>
        <v>0</v>
      </c>
      <c r="CF578" s="84" t="str">
        <f t="shared" si="264"/>
        <v/>
      </c>
      <c r="CG578" s="84">
        <f>IFERROR(FIND("OEMA",consulta_completa__11[[#This Row],[14 - Inst. Atuando no Local]]),0)</f>
        <v>0</v>
      </c>
      <c r="CH578" s="84" t="str">
        <f t="shared" si="265"/>
        <v/>
      </c>
      <c r="CI578" s="84">
        <f>IFERROR(FIND("DEFESA CIVIL",consulta_completa__11[[#This Row],[14 - Inst. Atuando no Local]]),0)</f>
        <v>0</v>
      </c>
      <c r="CJ578" s="84" t="str">
        <f t="shared" si="266"/>
        <v/>
      </c>
      <c r="CK578" s="84">
        <f>IFERROR(FIND("CORPO DE BOMBEIROS",consulta_completa__11[[#This Row],[14 - Inst. Atuando no Local]]),0)</f>
        <v>0</v>
      </c>
      <c r="CL578" s="84" t="str">
        <f t="shared" si="267"/>
        <v/>
      </c>
      <c r="CM578" s="84">
        <f>IFERROR(FIND("POLÍCIA RODOVIÁRIA",consulta_completa__11[[#This Row],[14 - Inst. Atuando no Local]]),0)</f>
        <v>0</v>
      </c>
      <c r="CN578" s="84" t="str">
        <f t="shared" si="268"/>
        <v/>
      </c>
      <c r="CO578" s="84">
        <f>IFERROR(FIND("POLÍCIA MILITAR",consulta_completa__11[[#This Row],[14 - Inst. Atuando no Local]]),0)</f>
        <v>0</v>
      </c>
      <c r="CP578" s="84" t="str">
        <f t="shared" si="269"/>
        <v/>
      </c>
      <c r="CQ578" s="84">
        <f>IFERROR(FIND("POLÍCIA CIVIL",consulta_completa__11[[#This Row],[14 - Inst. Atuando no Local]]),0)</f>
        <v>0</v>
      </c>
      <c r="CR578" s="84" t="str">
        <f t="shared" si="270"/>
        <v/>
      </c>
      <c r="CS578" s="84">
        <f>IFERROR(FIND("MARINHA DO BRASIL",consulta_completa__11[[#This Row],[14 - Inst. Atuando no Local]]),0)</f>
        <v>0</v>
      </c>
      <c r="CT578" s="84" t="str">
        <f t="shared" si="271"/>
        <v/>
      </c>
      <c r="CU578" s="84">
        <f>IFERROR(FIND("EMPRESA ESPECIALIZADA EM ATENDIMENTO",consulta_completa__11[[#This Row],[14 - Inst. Atuando no Local]]),0)</f>
        <v>0</v>
      </c>
      <c r="CV578" s="84" t="str">
        <f t="shared" si="272"/>
        <v/>
      </c>
      <c r="CW578" s="84">
        <f>IFERROR(FIND("IBAMA",consulta_completa__11[[#This Row],[14 - Inst. Atuando no Local]]),0)</f>
        <v>0</v>
      </c>
      <c r="CX578" s="84" t="str">
        <f t="shared" si="273"/>
        <v/>
      </c>
      <c r="CY578" s="84" t="str">
        <f>IF(consulta_completa__11[[#This Row],[14 - Inst. Atuando no Local]]="","X","")</f>
        <v/>
      </c>
      <c r="CZ578" s="84">
        <f>IFERROR(FIND("OUTRA (S)",consulta_completa__11[[#This Row],[14 - Inst. Atuando no Local]]),0)</f>
        <v>0</v>
      </c>
      <c r="DA578" s="84" t="str">
        <f t="shared" si="274"/>
        <v/>
      </c>
      <c r="DB578" s="35" t="str">
        <f t="shared" si="275"/>
        <v>Sim</v>
      </c>
      <c r="DC578" s="35" t="str">
        <f t="shared" si="276"/>
        <v>Não</v>
      </c>
      <c r="DD578" s="35" t="str">
        <f t="shared" si="277"/>
        <v>Sim</v>
      </c>
      <c r="DE578" s="87" t="str">
        <f t="shared" si="279"/>
        <v>Federal</v>
      </c>
    </row>
    <row r="579" spans="1:109">
      <c r="A579" s="14">
        <v>202581372044</v>
      </c>
      <c r="B579" s="1">
        <v>45878</v>
      </c>
      <c r="C579" t="s">
        <v>238</v>
      </c>
      <c r="D579" t="s">
        <v>212</v>
      </c>
      <c r="E579" t="s">
        <v>111</v>
      </c>
      <c r="F579" t="s">
        <v>112</v>
      </c>
      <c r="G579" t="s">
        <v>113</v>
      </c>
      <c r="H579" t="s">
        <v>114</v>
      </c>
      <c r="I579" t="s">
        <v>114</v>
      </c>
      <c r="J579" t="s">
        <v>113</v>
      </c>
      <c r="K579" t="s">
        <v>114</v>
      </c>
      <c r="L579" t="s">
        <v>114</v>
      </c>
      <c r="M579" t="s">
        <v>118</v>
      </c>
      <c r="N579" t="s">
        <v>113</v>
      </c>
      <c r="O579" t="s">
        <v>239</v>
      </c>
      <c r="P579" t="s">
        <v>229</v>
      </c>
      <c r="Q579" t="s">
        <v>143</v>
      </c>
      <c r="R579" t="s">
        <v>123</v>
      </c>
      <c r="S579" t="s">
        <v>201</v>
      </c>
      <c r="T579" t="s">
        <v>240</v>
      </c>
      <c r="U579" t="s">
        <v>113</v>
      </c>
      <c r="V579" t="s">
        <v>5089</v>
      </c>
      <c r="Y579" t="b">
        <v>1</v>
      </c>
      <c r="Z579" t="s">
        <v>242</v>
      </c>
      <c r="AA579" t="s">
        <v>5090</v>
      </c>
      <c r="AB579" t="s">
        <v>3605</v>
      </c>
      <c r="AC579" t="s">
        <v>244</v>
      </c>
      <c r="AD579">
        <v>1</v>
      </c>
      <c r="AE579" t="s">
        <v>113</v>
      </c>
      <c r="AF579" t="s">
        <v>113</v>
      </c>
      <c r="AG579" t="s">
        <v>113</v>
      </c>
      <c r="AH579" t="s">
        <v>131</v>
      </c>
      <c r="AI579" t="s">
        <v>131</v>
      </c>
      <c r="AJ579" t="s">
        <v>131</v>
      </c>
      <c r="AK579" t="s">
        <v>5091</v>
      </c>
      <c r="AL579" t="s">
        <v>5092</v>
      </c>
      <c r="AM579" t="s">
        <v>247</v>
      </c>
      <c r="AN579" t="s">
        <v>3605</v>
      </c>
      <c r="AO579" t="s">
        <v>249</v>
      </c>
      <c r="AP579">
        <v>21998863038</v>
      </c>
      <c r="AQ579" t="s">
        <v>250</v>
      </c>
      <c r="AR579" t="s">
        <v>113</v>
      </c>
      <c r="AS579" t="s">
        <v>113</v>
      </c>
      <c r="AT579" t="s">
        <v>2392</v>
      </c>
      <c r="AU579" t="s">
        <v>592</v>
      </c>
      <c r="AV579">
        <v>180000</v>
      </c>
      <c r="AW579" t="s">
        <v>159</v>
      </c>
      <c r="AX579" s="82">
        <f>IFERROR(FIND("Óbitos/feridos",consulta_completa__11[[#This Row],[13 - Ocorrências/Ambientes Atingidos]]),0)</f>
        <v>0</v>
      </c>
      <c r="AY579" s="83" t="str">
        <f t="shared" ref="AY579:AY642" si="280">IF(AX579=0,"","X")</f>
        <v/>
      </c>
      <c r="AZ579" s="82">
        <f>IFERROR(FIND("População afetada/evacuada",consulta_completa__11[[#This Row],[13 - Ocorrências/Ambientes Atingidos]]),0)</f>
        <v>0</v>
      </c>
      <c r="BA579" s="82" t="str">
        <f t="shared" ref="BA579:BA642" si="281">IF(AZ579=0,"","X")</f>
        <v/>
      </c>
      <c r="BB579" s="82">
        <f>IFERROR(FIND("Suspensão de abastecimento de água",consulta_completa__11[[#This Row],[13 - Ocorrências/Ambientes Atingidos]]),0)</f>
        <v>0</v>
      </c>
      <c r="BC579" s="83" t="str">
        <f t="shared" si="278"/>
        <v/>
      </c>
      <c r="BD579" s="82">
        <f>IFERROR(FIND("Rio/córrego",consulta_completa__11[[#This Row],[13 - Ocorrências/Ambientes Atingidos]]),0)</f>
        <v>0</v>
      </c>
      <c r="BE579" s="83" t="str">
        <f t="shared" ref="BE579:BE642" si="282">IF(BD579=0,"","X")</f>
        <v/>
      </c>
      <c r="BF579" s="82">
        <f>IFERROR(FIND("Lago",consulta_completa__11[[#This Row],[13 - Ocorrências/Ambientes Atingidos]]),0)</f>
        <v>0</v>
      </c>
      <c r="BG579" s="83" t="str">
        <f t="shared" ref="BG579:BG642" si="283">IF(BF579=0,"","X")</f>
        <v/>
      </c>
      <c r="BH579" s="82">
        <f>IFERROR(FIND("Mar",consulta_completa__11[[#This Row],[13 - Ocorrências/Ambientes Atingidos]]),0)</f>
        <v>1</v>
      </c>
      <c r="BI579" s="83" t="str">
        <f t="shared" ref="BI579:BI642" si="284">IF(BH579=0,"","X")</f>
        <v>X</v>
      </c>
      <c r="BJ579" s="82">
        <f>IFERROR(FIND("Praia",consulta_completa__11[[#This Row],[13 - Ocorrências/Ambientes Atingidos]]),0)</f>
        <v>0</v>
      </c>
      <c r="BK579" s="83" t="str">
        <f t="shared" ref="BK579:BK642" si="285">IF(BJ579=0,"","X")</f>
        <v/>
      </c>
      <c r="BL579" s="82">
        <f>IFERROR(FIND("Solo",consulta_completa__11[[#This Row],[13 - Ocorrências/Ambientes Atingidos]]),0)</f>
        <v>0</v>
      </c>
      <c r="BM579" s="83" t="str">
        <f t="shared" ref="BM579:BM642" si="286">IF(BL579=0,"","X")</f>
        <v/>
      </c>
      <c r="BN579" s="82">
        <f>IFERROR(FIND("Águas subterrâneas",consulta_completa__11[[#This Row],[13 - Ocorrências/Ambientes Atingidos]]),0)</f>
        <v>0</v>
      </c>
      <c r="BO579" s="83" t="str">
        <f t="shared" ref="BO579:BO642" si="287">IF(BN579=0,"","X")</f>
        <v/>
      </c>
      <c r="BP579" s="82">
        <f>IFERROR(FIND("Atmosfera",consulta_completa__11[[#This Row],[13 - Ocorrências/Ambientes Atingidos]]),0)</f>
        <v>0</v>
      </c>
      <c r="BQ579" s="83" t="str">
        <f t="shared" ref="BQ579:BQ642" si="288">IF(BP579=0,"","X")</f>
        <v/>
      </c>
      <c r="BR579" s="82">
        <f>IFERROR(FIND("Flora",consulta_completa__11[[#This Row],[13 - Ocorrências/Ambientes Atingidos]]),0)</f>
        <v>0</v>
      </c>
      <c r="BS579" s="83" t="str">
        <f t="shared" ref="BS579:BS642" si="289">IF(BR579=0,"","X")</f>
        <v/>
      </c>
      <c r="BT579" s="82">
        <f>IFERROR(FIND("Fauna",consulta_completa__11[[#This Row],[13 - Ocorrências/Ambientes Atingidos]]),0)</f>
        <v>0</v>
      </c>
      <c r="BU579" s="83" t="str">
        <f t="shared" ref="BU579:BU642" si="290">IF(BT579=0,"","X")</f>
        <v/>
      </c>
      <c r="BV579" s="82">
        <f>IFERROR(FIND("UC federal",consulta_completa__11[[#This Row],[13 - Ocorrências/Ambientes Atingidos]]),0)</f>
        <v>0</v>
      </c>
      <c r="BW579" s="83" t="str">
        <f t="shared" ref="BW579:BW642" si="291">IF(BV579=0,"","X")</f>
        <v/>
      </c>
      <c r="BX579" s="82">
        <f>IFERROR(FIND("UC estadual/municipal",consulta_completa__11[[#This Row],[13 - Ocorrências/Ambientes Atingidos]]),0)</f>
        <v>0</v>
      </c>
      <c r="BY579" s="83" t="str">
        <f t="shared" ref="BY579:BY642" si="292">IF(BX579=0,"","X")</f>
        <v/>
      </c>
      <c r="BZ579" s="82">
        <f>IFERROR(FIND("Outro(s)",consulta_completa__11[[#This Row],[13 - Ocorrências/Ambientes Atingidos]]),0)</f>
        <v>0</v>
      </c>
      <c r="CA579" s="83" t="str">
        <f t="shared" ref="CA579:CA642" si="293">IF(BZ579=0,"","X")</f>
        <v/>
      </c>
      <c r="CB579" s="82">
        <f>IFERROR(FIND("Sem dano",consulta_completa__11[[#This Row],[13 - Ocorrências/Ambientes Atingidos]]),0)</f>
        <v>0</v>
      </c>
      <c r="CC579" s="83" t="str">
        <f t="shared" ref="CC579:CC642" si="294">IF(CB579=0,"","X")</f>
        <v/>
      </c>
      <c r="CD579" s="82" t="str">
        <f>IF(consulta_completa__11[[#This Row],[13 - Ocorrências/Ambientes Atingidos]]="","X","")</f>
        <v/>
      </c>
      <c r="CE579" s="84">
        <f>IFERROR(FIND("IBAMA",consulta_completa__11[[#This Row],[14 - Inst. Atuando no Local]]),0)</f>
        <v>0</v>
      </c>
      <c r="CF579" s="84" t="str">
        <f t="shared" ref="CF579:CF642" si="295">IF(CE579=0,"","X")</f>
        <v/>
      </c>
      <c r="CG579" s="84">
        <f>IFERROR(FIND("OEMA",consulta_completa__11[[#This Row],[14 - Inst. Atuando no Local]]),0)</f>
        <v>0</v>
      </c>
      <c r="CH579" s="84" t="str">
        <f t="shared" ref="CH579:CH642" si="296">IF(CG579=0,"","X")</f>
        <v/>
      </c>
      <c r="CI579" s="84">
        <f>IFERROR(FIND("DEFESA CIVIL",consulta_completa__11[[#This Row],[14 - Inst. Atuando no Local]]),0)</f>
        <v>0</v>
      </c>
      <c r="CJ579" s="84" t="str">
        <f t="shared" ref="CJ579:CJ642" si="297">IF(CI579=0,"","X")</f>
        <v/>
      </c>
      <c r="CK579" s="84">
        <f>IFERROR(FIND("CORPO DE BOMBEIROS",consulta_completa__11[[#This Row],[14 - Inst. Atuando no Local]]),0)</f>
        <v>0</v>
      </c>
      <c r="CL579" s="84" t="str">
        <f t="shared" ref="CL579:CL642" si="298">IF(CK579=0,"","X")</f>
        <v/>
      </c>
      <c r="CM579" s="84">
        <f>IFERROR(FIND("POLÍCIA RODOVIÁRIA",consulta_completa__11[[#This Row],[14 - Inst. Atuando no Local]]),0)</f>
        <v>0</v>
      </c>
      <c r="CN579" s="84" t="str">
        <f t="shared" ref="CN579:CN642" si="299">IF(CM579=0,"","X")</f>
        <v/>
      </c>
      <c r="CO579" s="84">
        <f>IFERROR(FIND("POLÍCIA MILITAR",consulta_completa__11[[#This Row],[14 - Inst. Atuando no Local]]),0)</f>
        <v>0</v>
      </c>
      <c r="CP579" s="84" t="str">
        <f t="shared" ref="CP579:CP642" si="300">IF(CO579=0,"","X")</f>
        <v/>
      </c>
      <c r="CQ579" s="84">
        <f>IFERROR(FIND("POLÍCIA CIVIL",consulta_completa__11[[#This Row],[14 - Inst. Atuando no Local]]),0)</f>
        <v>0</v>
      </c>
      <c r="CR579" s="84" t="str">
        <f t="shared" ref="CR579:CR642" si="301">IF(CQ579=0,"","X")</f>
        <v/>
      </c>
      <c r="CS579" s="84">
        <f>IFERROR(FIND("MARINHA DO BRASIL",consulta_completa__11[[#This Row],[14 - Inst. Atuando no Local]]),0)</f>
        <v>0</v>
      </c>
      <c r="CT579" s="84" t="str">
        <f t="shared" ref="CT579:CT642" si="302">IF(CS579=0,"","X")</f>
        <v/>
      </c>
      <c r="CU579" s="84">
        <f>IFERROR(FIND("EMPRESA ESPECIALIZADA EM ATENDIMENTO",consulta_completa__11[[#This Row],[14 - Inst. Atuando no Local]]),0)</f>
        <v>0</v>
      </c>
      <c r="CV579" s="84" t="str">
        <f t="shared" ref="CV579:CV642" si="303">IF(CU579=0,"","X")</f>
        <v/>
      </c>
      <c r="CW579" s="84">
        <f>IFERROR(FIND("IBAMA",consulta_completa__11[[#This Row],[14 - Inst. Atuando no Local]]),0)</f>
        <v>0</v>
      </c>
      <c r="CX579" s="84" t="str">
        <f t="shared" ref="CX579:CX642" si="304">IF(CW579=0,"","X")</f>
        <v/>
      </c>
      <c r="CY579" s="84" t="str">
        <f>IF(consulta_completa__11[[#This Row],[14 - Inst. Atuando no Local]]="","X","")</f>
        <v>X</v>
      </c>
      <c r="CZ579" s="84">
        <f>IFERROR(FIND("OUTRA (S)",consulta_completa__11[[#This Row],[14 - Inst. Atuando no Local]]),0)</f>
        <v>0</v>
      </c>
      <c r="DA579" s="84" t="str">
        <f t="shared" ref="DA579:DA642" si="305">IF(CZ579=0,"","X")</f>
        <v/>
      </c>
      <c r="DB579" s="35" t="str">
        <f t="shared" ref="DB579:DB642" si="306">IF(AH$2="","",IF(AH$2="S","Sim",IF(AH$2="N","Não", IF(AH$2="I","Sem Informação"))))</f>
        <v>Sim</v>
      </c>
      <c r="DC579" s="35" t="str">
        <f t="shared" ref="DC579:DC642" si="307">IF(AI$2="","",IF(AI$2="S","Sim",IF(AI$2="N","Não", IF(AI$2="I","Sem Informação"))))</f>
        <v>Não</v>
      </c>
      <c r="DD579" s="35" t="str">
        <f t="shared" ref="DD579:DD642" si="308">IF(AJ$2="","",IF(AJ$2="S","Sim",IF(AJ$2="N","Não", IF(AJ$2="I","Sem Informação"))))</f>
        <v>Sim</v>
      </c>
      <c r="DE579" s="87" t="str">
        <f t="shared" si="279"/>
        <v>Federal</v>
      </c>
    </row>
    <row r="580" spans="1:109">
      <c r="A580" s="14">
        <v>202581082807</v>
      </c>
      <c r="B580" s="1">
        <v>45879</v>
      </c>
      <c r="C580" t="s">
        <v>109</v>
      </c>
      <c r="D580" t="s">
        <v>110</v>
      </c>
      <c r="E580" t="s">
        <v>139</v>
      </c>
      <c r="F580" t="s">
        <v>112</v>
      </c>
      <c r="G580" t="s">
        <v>113</v>
      </c>
      <c r="H580" t="s">
        <v>114</v>
      </c>
      <c r="I580" t="s">
        <v>114</v>
      </c>
      <c r="J580" t="s">
        <v>5073</v>
      </c>
      <c r="K580" t="s">
        <v>5093</v>
      </c>
      <c r="L580" t="s">
        <v>323</v>
      </c>
      <c r="M580" t="s">
        <v>118</v>
      </c>
      <c r="N580" t="s">
        <v>119</v>
      </c>
      <c r="O580" t="s">
        <v>120</v>
      </c>
      <c r="P580" t="s">
        <v>272</v>
      </c>
      <c r="Q580" t="s">
        <v>230</v>
      </c>
      <c r="R580" t="s">
        <v>123</v>
      </c>
      <c r="S580" t="s">
        <v>201</v>
      </c>
      <c r="T580" t="s">
        <v>5094</v>
      </c>
      <c r="U580" t="s">
        <v>5095</v>
      </c>
      <c r="V580" t="s">
        <v>5096</v>
      </c>
      <c r="Z580" t="s">
        <v>5097</v>
      </c>
      <c r="AA580" t="s">
        <v>410</v>
      </c>
      <c r="AB580" t="s">
        <v>206</v>
      </c>
      <c r="AC580" t="s">
        <v>399</v>
      </c>
      <c r="AD580">
        <v>1</v>
      </c>
      <c r="AE580" t="s">
        <v>206</v>
      </c>
      <c r="AF580" t="s">
        <v>113</v>
      </c>
      <c r="AG580" t="s">
        <v>113</v>
      </c>
      <c r="AH580" t="s">
        <v>131</v>
      </c>
      <c r="AI580" t="s">
        <v>132</v>
      </c>
      <c r="AJ580" t="s">
        <v>131</v>
      </c>
      <c r="AK580" t="s">
        <v>5098</v>
      </c>
      <c r="AL580" t="s">
        <v>5099</v>
      </c>
      <c r="AM580" t="s">
        <v>402</v>
      </c>
      <c r="AN580" t="s">
        <v>113</v>
      </c>
      <c r="AO580" t="s">
        <v>113</v>
      </c>
      <c r="AQ580" t="s">
        <v>211</v>
      </c>
      <c r="AR580" t="s">
        <v>113</v>
      </c>
      <c r="AS580" t="s">
        <v>113</v>
      </c>
      <c r="AT580" t="s">
        <v>113</v>
      </c>
      <c r="AU580" t="s">
        <v>113</v>
      </c>
      <c r="AW580" t="s">
        <v>113</v>
      </c>
      <c r="AX580" s="82">
        <f>IFERROR(FIND("Óbitos/feridos",consulta_completa__11[[#This Row],[13 - Ocorrências/Ambientes Atingidos]]),0)</f>
        <v>0</v>
      </c>
      <c r="AY580" s="83" t="str">
        <f t="shared" si="280"/>
        <v/>
      </c>
      <c r="AZ580" s="82">
        <f>IFERROR(FIND("População afetada/evacuada",consulta_completa__11[[#This Row],[13 - Ocorrências/Ambientes Atingidos]]),0)</f>
        <v>0</v>
      </c>
      <c r="BA580" s="82" t="str">
        <f t="shared" si="281"/>
        <v/>
      </c>
      <c r="BB580" s="82">
        <f>IFERROR(FIND("Suspensão de abastecimento de água",consulta_completa__11[[#This Row],[13 - Ocorrências/Ambientes Atingidos]]),0)</f>
        <v>0</v>
      </c>
      <c r="BC580" s="83" t="str">
        <f t="shared" ref="BC580:BC643" si="309">IF(BB580=0,"","X")</f>
        <v/>
      </c>
      <c r="BD580" s="82">
        <f>IFERROR(FIND("Rio/córrego",consulta_completa__11[[#This Row],[13 - Ocorrências/Ambientes Atingidos]]),0)</f>
        <v>0</v>
      </c>
      <c r="BE580" s="83" t="str">
        <f t="shared" si="282"/>
        <v/>
      </c>
      <c r="BF580" s="82">
        <f>IFERROR(FIND("Lago",consulta_completa__11[[#This Row],[13 - Ocorrências/Ambientes Atingidos]]),0)</f>
        <v>0</v>
      </c>
      <c r="BG580" s="83" t="str">
        <f t="shared" si="283"/>
        <v/>
      </c>
      <c r="BH580" s="82">
        <f>IFERROR(FIND("Mar",consulta_completa__11[[#This Row],[13 - Ocorrências/Ambientes Atingidos]]),0)</f>
        <v>1</v>
      </c>
      <c r="BI580" s="83" t="str">
        <f t="shared" si="284"/>
        <v>X</v>
      </c>
      <c r="BJ580" s="82">
        <f>IFERROR(FIND("Praia",consulta_completa__11[[#This Row],[13 - Ocorrências/Ambientes Atingidos]]),0)</f>
        <v>0</v>
      </c>
      <c r="BK580" s="83" t="str">
        <f t="shared" si="285"/>
        <v/>
      </c>
      <c r="BL580" s="82">
        <f>IFERROR(FIND("Solo",consulta_completa__11[[#This Row],[13 - Ocorrências/Ambientes Atingidos]]),0)</f>
        <v>0</v>
      </c>
      <c r="BM580" s="83" t="str">
        <f t="shared" si="286"/>
        <v/>
      </c>
      <c r="BN580" s="82">
        <f>IFERROR(FIND("Águas subterrâneas",consulta_completa__11[[#This Row],[13 - Ocorrências/Ambientes Atingidos]]),0)</f>
        <v>0</v>
      </c>
      <c r="BO580" s="83" t="str">
        <f t="shared" si="287"/>
        <v/>
      </c>
      <c r="BP580" s="82">
        <f>IFERROR(FIND("Atmosfera",consulta_completa__11[[#This Row],[13 - Ocorrências/Ambientes Atingidos]]),0)</f>
        <v>0</v>
      </c>
      <c r="BQ580" s="83" t="str">
        <f t="shared" si="288"/>
        <v/>
      </c>
      <c r="BR580" s="82">
        <f>IFERROR(FIND("Flora",consulta_completa__11[[#This Row],[13 - Ocorrências/Ambientes Atingidos]]),0)</f>
        <v>0</v>
      </c>
      <c r="BS580" s="83" t="str">
        <f t="shared" si="289"/>
        <v/>
      </c>
      <c r="BT580" s="82">
        <f>IFERROR(FIND("Fauna",consulta_completa__11[[#This Row],[13 - Ocorrências/Ambientes Atingidos]]),0)</f>
        <v>0</v>
      </c>
      <c r="BU580" s="83" t="str">
        <f t="shared" si="290"/>
        <v/>
      </c>
      <c r="BV580" s="82">
        <f>IFERROR(FIND("UC federal",consulta_completa__11[[#This Row],[13 - Ocorrências/Ambientes Atingidos]]),0)</f>
        <v>0</v>
      </c>
      <c r="BW580" s="83" t="str">
        <f t="shared" si="291"/>
        <v/>
      </c>
      <c r="BX580" s="82">
        <f>IFERROR(FIND("UC estadual/municipal",consulta_completa__11[[#This Row],[13 - Ocorrências/Ambientes Atingidos]]),0)</f>
        <v>0</v>
      </c>
      <c r="BY580" s="83" t="str">
        <f t="shared" si="292"/>
        <v/>
      </c>
      <c r="BZ580" s="82">
        <f>IFERROR(FIND("Outro(s)",consulta_completa__11[[#This Row],[13 - Ocorrências/Ambientes Atingidos]]),0)</f>
        <v>0</v>
      </c>
      <c r="CA580" s="83" t="str">
        <f t="shared" si="293"/>
        <v/>
      </c>
      <c r="CB580" s="82">
        <f>IFERROR(FIND("Sem dano",consulta_completa__11[[#This Row],[13 - Ocorrências/Ambientes Atingidos]]),0)</f>
        <v>0</v>
      </c>
      <c r="CC580" s="83" t="str">
        <f t="shared" si="294"/>
        <v/>
      </c>
      <c r="CD580" s="82" t="str">
        <f>IF(consulta_completa__11[[#This Row],[13 - Ocorrências/Ambientes Atingidos]]="","X","")</f>
        <v/>
      </c>
      <c r="CE580" s="84">
        <f>IFERROR(FIND("IBAMA",consulta_completa__11[[#This Row],[14 - Inst. Atuando no Local]]),0)</f>
        <v>0</v>
      </c>
      <c r="CF580" s="84" t="str">
        <f t="shared" si="295"/>
        <v/>
      </c>
      <c r="CG580" s="84">
        <f>IFERROR(FIND("OEMA",consulta_completa__11[[#This Row],[14 - Inst. Atuando no Local]]),0)</f>
        <v>0</v>
      </c>
      <c r="CH580" s="84" t="str">
        <f t="shared" si="296"/>
        <v/>
      </c>
      <c r="CI580" s="84">
        <f>IFERROR(FIND("DEFESA CIVIL",consulta_completa__11[[#This Row],[14 - Inst. Atuando no Local]]),0)</f>
        <v>0</v>
      </c>
      <c r="CJ580" s="84" t="str">
        <f t="shared" si="297"/>
        <v/>
      </c>
      <c r="CK580" s="84">
        <f>IFERROR(FIND("CORPO DE BOMBEIROS",consulta_completa__11[[#This Row],[14 - Inst. Atuando no Local]]),0)</f>
        <v>0</v>
      </c>
      <c r="CL580" s="84" t="str">
        <f t="shared" si="298"/>
        <v/>
      </c>
      <c r="CM580" s="84">
        <f>IFERROR(FIND("POLÍCIA RODOVIÁRIA",consulta_completa__11[[#This Row],[14 - Inst. Atuando no Local]]),0)</f>
        <v>0</v>
      </c>
      <c r="CN580" s="84" t="str">
        <f t="shared" si="299"/>
        <v/>
      </c>
      <c r="CO580" s="84">
        <f>IFERROR(FIND("POLÍCIA MILITAR",consulta_completa__11[[#This Row],[14 - Inst. Atuando no Local]]),0)</f>
        <v>0</v>
      </c>
      <c r="CP580" s="84" t="str">
        <f t="shared" si="300"/>
        <v/>
      </c>
      <c r="CQ580" s="84">
        <f>IFERROR(FIND("POLÍCIA CIVIL",consulta_completa__11[[#This Row],[14 - Inst. Atuando no Local]]),0)</f>
        <v>0</v>
      </c>
      <c r="CR580" s="84" t="str">
        <f t="shared" si="301"/>
        <v/>
      </c>
      <c r="CS580" s="84">
        <f>IFERROR(FIND("MARINHA DO BRASIL",consulta_completa__11[[#This Row],[14 - Inst. Atuando no Local]]),0)</f>
        <v>0</v>
      </c>
      <c r="CT580" s="84" t="str">
        <f t="shared" si="302"/>
        <v/>
      </c>
      <c r="CU580" s="84">
        <f>IFERROR(FIND("EMPRESA ESPECIALIZADA EM ATENDIMENTO",consulta_completa__11[[#This Row],[14 - Inst. Atuando no Local]]),0)</f>
        <v>0</v>
      </c>
      <c r="CV580" s="84" t="str">
        <f t="shared" si="303"/>
        <v/>
      </c>
      <c r="CW580" s="84">
        <f>IFERROR(FIND("IBAMA",consulta_completa__11[[#This Row],[14 - Inst. Atuando no Local]]),0)</f>
        <v>0</v>
      </c>
      <c r="CX580" s="84" t="str">
        <f t="shared" si="304"/>
        <v/>
      </c>
      <c r="CY580" s="84" t="str">
        <f>IF(consulta_completa__11[[#This Row],[14 - Inst. Atuando no Local]]="","X","")</f>
        <v/>
      </c>
      <c r="CZ580" s="84">
        <f>IFERROR(FIND("OUTRA (S)",consulta_completa__11[[#This Row],[14 - Inst. Atuando no Local]]),0)</f>
        <v>0</v>
      </c>
      <c r="DA580" s="84" t="str">
        <f t="shared" si="305"/>
        <v/>
      </c>
      <c r="DB580" s="35" t="str">
        <f t="shared" si="306"/>
        <v>Sim</v>
      </c>
      <c r="DC580" s="35" t="str">
        <f t="shared" si="307"/>
        <v>Não</v>
      </c>
      <c r="DD580" s="35" t="str">
        <f t="shared" si="308"/>
        <v>Sim</v>
      </c>
      <c r="DE580" s="87" t="str">
        <f t="shared" ref="DE580:DE644" si="310">IF(AD580=1,"Federal",IF(AD580=2,"Estadual",IF(AD580=0,"Sem informação","")))</f>
        <v>Federal</v>
      </c>
    </row>
    <row r="581" spans="1:109">
      <c r="A581" s="14">
        <v>202581246825</v>
      </c>
      <c r="B581" s="1">
        <v>45880</v>
      </c>
      <c r="C581" t="s">
        <v>5100</v>
      </c>
      <c r="D581" t="s">
        <v>180</v>
      </c>
      <c r="E581" t="s">
        <v>162</v>
      </c>
      <c r="F581" t="s">
        <v>112</v>
      </c>
      <c r="G581" t="s">
        <v>113</v>
      </c>
      <c r="H581" t="s">
        <v>114</v>
      </c>
      <c r="I581" t="s">
        <v>114</v>
      </c>
      <c r="J581" t="s">
        <v>113</v>
      </c>
      <c r="K581" t="s">
        <v>114</v>
      </c>
      <c r="L581" t="s">
        <v>114</v>
      </c>
      <c r="M581" t="s">
        <v>140</v>
      </c>
      <c r="N581" t="s">
        <v>141</v>
      </c>
      <c r="O581" t="s">
        <v>239</v>
      </c>
      <c r="P581" t="s">
        <v>299</v>
      </c>
      <c r="Q581" t="s">
        <v>143</v>
      </c>
      <c r="R581" t="s">
        <v>123</v>
      </c>
      <c r="S581" t="s">
        <v>113</v>
      </c>
      <c r="T581" t="s">
        <v>5101</v>
      </c>
      <c r="U581" t="s">
        <v>113</v>
      </c>
      <c r="V581" t="s">
        <v>5102</v>
      </c>
      <c r="X581" t="b">
        <v>1</v>
      </c>
      <c r="Z581" t="s">
        <v>113</v>
      </c>
      <c r="AA581" t="s">
        <v>113</v>
      </c>
      <c r="AB581" t="s">
        <v>5103</v>
      </c>
      <c r="AC581" t="s">
        <v>113</v>
      </c>
      <c r="AD581">
        <v>1</v>
      </c>
      <c r="AE581" t="s">
        <v>5104</v>
      </c>
      <c r="AF581" t="s">
        <v>5105</v>
      </c>
      <c r="AG581" t="s">
        <v>5106</v>
      </c>
      <c r="AH581" t="s">
        <v>113</v>
      </c>
      <c r="AI581" t="s">
        <v>132</v>
      </c>
      <c r="AJ581" t="s">
        <v>132</v>
      </c>
      <c r="AK581" t="s">
        <v>113</v>
      </c>
      <c r="AL581" t="s">
        <v>5107</v>
      </c>
      <c r="AM581" t="s">
        <v>153</v>
      </c>
      <c r="AN581" t="s">
        <v>154</v>
      </c>
      <c r="AO581" t="s">
        <v>155</v>
      </c>
      <c r="AP581">
        <v>6133161070</v>
      </c>
      <c r="AQ581" t="s">
        <v>156</v>
      </c>
      <c r="AR581" t="s">
        <v>113</v>
      </c>
      <c r="AS581" t="s">
        <v>113</v>
      </c>
      <c r="AT581" t="s">
        <v>113</v>
      </c>
      <c r="AU581" t="s">
        <v>3966</v>
      </c>
      <c r="AW581" t="s">
        <v>637</v>
      </c>
      <c r="AX581" s="82">
        <f>IFERROR(FIND("Óbitos/feridos",consulta_completa__11[[#This Row],[13 - Ocorrências/Ambientes Atingidos]]),0)</f>
        <v>0</v>
      </c>
      <c r="AY581" s="83" t="str">
        <f t="shared" si="280"/>
        <v/>
      </c>
      <c r="AZ581" s="82">
        <f>IFERROR(FIND("População afetada/evacuada",consulta_completa__11[[#This Row],[13 - Ocorrências/Ambientes Atingidos]]),0)</f>
        <v>0</v>
      </c>
      <c r="BA581" s="82" t="str">
        <f t="shared" si="281"/>
        <v/>
      </c>
      <c r="BB581" s="82">
        <f>IFERROR(FIND("Suspensão de abastecimento de água",consulta_completa__11[[#This Row],[13 - Ocorrências/Ambientes Atingidos]]),0)</f>
        <v>0</v>
      </c>
      <c r="BC581" s="83" t="str">
        <f t="shared" si="309"/>
        <v/>
      </c>
      <c r="BD581" s="82">
        <f>IFERROR(FIND("Rio/córrego",consulta_completa__11[[#This Row],[13 - Ocorrências/Ambientes Atingidos]]),0)</f>
        <v>0</v>
      </c>
      <c r="BE581" s="83" t="str">
        <f t="shared" si="282"/>
        <v/>
      </c>
      <c r="BF581" s="82">
        <f>IFERROR(FIND("Lago",consulta_completa__11[[#This Row],[13 - Ocorrências/Ambientes Atingidos]]),0)</f>
        <v>0</v>
      </c>
      <c r="BG581" s="83" t="str">
        <f t="shared" si="283"/>
        <v/>
      </c>
      <c r="BH581" s="82">
        <f>IFERROR(FIND("Mar",consulta_completa__11[[#This Row],[13 - Ocorrências/Ambientes Atingidos]]),0)</f>
        <v>0</v>
      </c>
      <c r="BI581" s="83" t="str">
        <f t="shared" si="284"/>
        <v/>
      </c>
      <c r="BJ581" s="82">
        <f>IFERROR(FIND("Praia",consulta_completa__11[[#This Row],[13 - Ocorrências/Ambientes Atingidos]]),0)</f>
        <v>0</v>
      </c>
      <c r="BK581" s="83" t="str">
        <f t="shared" si="285"/>
        <v/>
      </c>
      <c r="BL581" s="82">
        <f>IFERROR(FIND("Solo",consulta_completa__11[[#This Row],[13 - Ocorrências/Ambientes Atingidos]]),0)</f>
        <v>1</v>
      </c>
      <c r="BM581" s="83" t="str">
        <f t="shared" si="286"/>
        <v>X</v>
      </c>
      <c r="BN581" s="82">
        <f>IFERROR(FIND("Águas subterrâneas",consulta_completa__11[[#This Row],[13 - Ocorrências/Ambientes Atingidos]]),0)</f>
        <v>0</v>
      </c>
      <c r="BO581" s="83" t="str">
        <f t="shared" si="287"/>
        <v/>
      </c>
      <c r="BP581" s="82">
        <f>IFERROR(FIND("Atmosfera",consulta_completa__11[[#This Row],[13 - Ocorrências/Ambientes Atingidos]]),0)</f>
        <v>0</v>
      </c>
      <c r="BQ581" s="83" t="str">
        <f t="shared" si="288"/>
        <v/>
      </c>
      <c r="BR581" s="82">
        <f>IFERROR(FIND("Flora",consulta_completa__11[[#This Row],[13 - Ocorrências/Ambientes Atingidos]]),0)</f>
        <v>0</v>
      </c>
      <c r="BS581" s="83" t="str">
        <f t="shared" si="289"/>
        <v/>
      </c>
      <c r="BT581" s="82">
        <f>IFERROR(FIND("Fauna",consulta_completa__11[[#This Row],[13 - Ocorrências/Ambientes Atingidos]]),0)</f>
        <v>0</v>
      </c>
      <c r="BU581" s="83" t="str">
        <f t="shared" si="290"/>
        <v/>
      </c>
      <c r="BV581" s="82">
        <f>IFERROR(FIND("UC federal",consulta_completa__11[[#This Row],[13 - Ocorrências/Ambientes Atingidos]]),0)</f>
        <v>0</v>
      </c>
      <c r="BW581" s="83" t="str">
        <f t="shared" si="291"/>
        <v/>
      </c>
      <c r="BX581" s="82">
        <f>IFERROR(FIND("UC estadual/municipal",consulta_completa__11[[#This Row],[13 - Ocorrências/Ambientes Atingidos]]),0)</f>
        <v>0</v>
      </c>
      <c r="BY581" s="83" t="str">
        <f t="shared" si="292"/>
        <v/>
      </c>
      <c r="BZ581" s="82">
        <f>IFERROR(FIND("Outro(s)",consulta_completa__11[[#This Row],[13 - Ocorrências/Ambientes Atingidos]]),0)</f>
        <v>0</v>
      </c>
      <c r="CA581" s="83" t="str">
        <f t="shared" si="293"/>
        <v/>
      </c>
      <c r="CB581" s="82">
        <f>IFERROR(FIND("Sem dano",consulta_completa__11[[#This Row],[13 - Ocorrências/Ambientes Atingidos]]),0)</f>
        <v>0</v>
      </c>
      <c r="CC581" s="83" t="str">
        <f t="shared" si="294"/>
        <v/>
      </c>
      <c r="CD581" s="82" t="str">
        <f>IF(consulta_completa__11[[#This Row],[13 - Ocorrências/Ambientes Atingidos]]="","X","")</f>
        <v/>
      </c>
      <c r="CE581" s="84">
        <f>IFERROR(FIND("IBAMA",consulta_completa__11[[#This Row],[14 - Inst. Atuando no Local]]),0)</f>
        <v>0</v>
      </c>
      <c r="CF581" s="84" t="str">
        <f t="shared" si="295"/>
        <v/>
      </c>
      <c r="CG581" s="84">
        <f>IFERROR(FIND("OEMA",consulta_completa__11[[#This Row],[14 - Inst. Atuando no Local]]),0)</f>
        <v>0</v>
      </c>
      <c r="CH581" s="84" t="str">
        <f t="shared" si="296"/>
        <v/>
      </c>
      <c r="CI581" s="84">
        <f>IFERROR(FIND("DEFESA CIVIL",consulta_completa__11[[#This Row],[14 - Inst. Atuando no Local]]),0)</f>
        <v>0</v>
      </c>
      <c r="CJ581" s="84" t="str">
        <f t="shared" si="297"/>
        <v/>
      </c>
      <c r="CK581" s="84">
        <f>IFERROR(FIND("CORPO DE BOMBEIROS",consulta_completa__11[[#This Row],[14 - Inst. Atuando no Local]]),0)</f>
        <v>0</v>
      </c>
      <c r="CL581" s="84" t="str">
        <f t="shared" si="298"/>
        <v/>
      </c>
      <c r="CM581" s="84">
        <f>IFERROR(FIND("POLÍCIA RODOVIÁRIA",consulta_completa__11[[#This Row],[14 - Inst. Atuando no Local]]),0)</f>
        <v>0</v>
      </c>
      <c r="CN581" s="84" t="str">
        <f t="shared" si="299"/>
        <v/>
      </c>
      <c r="CO581" s="84">
        <f>IFERROR(FIND("POLÍCIA MILITAR",consulta_completa__11[[#This Row],[14 - Inst. Atuando no Local]]),0)</f>
        <v>0</v>
      </c>
      <c r="CP581" s="84" t="str">
        <f t="shared" si="300"/>
        <v/>
      </c>
      <c r="CQ581" s="84">
        <f>IFERROR(FIND("POLÍCIA CIVIL",consulta_completa__11[[#This Row],[14 - Inst. Atuando no Local]]),0)</f>
        <v>0</v>
      </c>
      <c r="CR581" s="84" t="str">
        <f t="shared" si="301"/>
        <v/>
      </c>
      <c r="CS581" s="84">
        <f>IFERROR(FIND("MARINHA DO BRASIL",consulta_completa__11[[#This Row],[14 - Inst. Atuando no Local]]),0)</f>
        <v>0</v>
      </c>
      <c r="CT581" s="84" t="str">
        <f t="shared" si="302"/>
        <v/>
      </c>
      <c r="CU581" s="84">
        <f>IFERROR(FIND("EMPRESA ESPECIALIZADA EM ATENDIMENTO",consulta_completa__11[[#This Row],[14 - Inst. Atuando no Local]]),0)</f>
        <v>0</v>
      </c>
      <c r="CV581" s="84" t="str">
        <f t="shared" si="303"/>
        <v/>
      </c>
      <c r="CW581" s="84">
        <f>IFERROR(FIND("IBAMA",consulta_completa__11[[#This Row],[14 - Inst. Atuando no Local]]),0)</f>
        <v>0</v>
      </c>
      <c r="CX581" s="84" t="str">
        <f t="shared" si="304"/>
        <v/>
      </c>
      <c r="CY581" s="84" t="str">
        <f>IF(consulta_completa__11[[#This Row],[14 - Inst. Atuando no Local]]="","X","")</f>
        <v/>
      </c>
      <c r="CZ581" s="84">
        <f>IFERROR(FIND("OUTRA (S)",consulta_completa__11[[#This Row],[14 - Inst. Atuando no Local]]),0)</f>
        <v>0</v>
      </c>
      <c r="DA581" s="84" t="str">
        <f t="shared" si="305"/>
        <v/>
      </c>
      <c r="DB581" s="35" t="str">
        <f t="shared" si="306"/>
        <v>Sim</v>
      </c>
      <c r="DC581" s="35" t="str">
        <f t="shared" si="307"/>
        <v>Não</v>
      </c>
      <c r="DD581" s="35" t="str">
        <f t="shared" si="308"/>
        <v>Sim</v>
      </c>
      <c r="DE581" s="87" t="str">
        <f t="shared" si="310"/>
        <v>Federal</v>
      </c>
    </row>
    <row r="582" spans="1:109">
      <c r="A582" s="14">
        <v>202581268424</v>
      </c>
      <c r="B582" s="1">
        <v>45880</v>
      </c>
      <c r="C582" t="s">
        <v>5108</v>
      </c>
      <c r="D582" t="s">
        <v>998</v>
      </c>
      <c r="E582" t="s">
        <v>162</v>
      </c>
      <c r="F582" t="s">
        <v>1202</v>
      </c>
      <c r="G582" t="s">
        <v>113</v>
      </c>
      <c r="H582" t="s">
        <v>114</v>
      </c>
      <c r="I582" t="s">
        <v>114</v>
      </c>
      <c r="J582" t="s">
        <v>113</v>
      </c>
      <c r="K582" t="s">
        <v>114</v>
      </c>
      <c r="L582" t="s">
        <v>114</v>
      </c>
      <c r="M582" t="s">
        <v>140</v>
      </c>
      <c r="N582" t="s">
        <v>2139</v>
      </c>
      <c r="O582" t="s">
        <v>239</v>
      </c>
      <c r="P582" t="s">
        <v>299</v>
      </c>
      <c r="Q582" t="s">
        <v>122</v>
      </c>
      <c r="R582" t="s">
        <v>123</v>
      </c>
      <c r="S582" t="s">
        <v>113</v>
      </c>
      <c r="T582" t="s">
        <v>5109</v>
      </c>
      <c r="U582" t="s">
        <v>5110</v>
      </c>
      <c r="V582" t="s">
        <v>5111</v>
      </c>
      <c r="X582" t="b">
        <v>1</v>
      </c>
      <c r="Z582" t="s">
        <v>113</v>
      </c>
      <c r="AA582" t="s">
        <v>5111</v>
      </c>
      <c r="AB582" t="s">
        <v>3003</v>
      </c>
      <c r="AC582" t="s">
        <v>5112</v>
      </c>
      <c r="AD582">
        <v>1</v>
      </c>
      <c r="AE582" t="s">
        <v>5113</v>
      </c>
      <c r="AF582" t="s">
        <v>3009</v>
      </c>
      <c r="AG582" t="s">
        <v>4657</v>
      </c>
      <c r="AH582" t="s">
        <v>131</v>
      </c>
      <c r="AI582" t="s">
        <v>132</v>
      </c>
      <c r="AJ582" t="s">
        <v>131</v>
      </c>
      <c r="AK582" t="s">
        <v>5113</v>
      </c>
      <c r="AL582" t="s">
        <v>5114</v>
      </c>
      <c r="AM582" t="s">
        <v>5115</v>
      </c>
      <c r="AN582" t="s">
        <v>3009</v>
      </c>
      <c r="AO582" t="s">
        <v>3010</v>
      </c>
      <c r="AP582">
        <v>11974630583</v>
      </c>
      <c r="AQ582" t="s">
        <v>284</v>
      </c>
      <c r="AR582" t="s">
        <v>113</v>
      </c>
      <c r="AS582" t="s">
        <v>113</v>
      </c>
      <c r="AT582" t="s">
        <v>113</v>
      </c>
      <c r="AU582" t="s">
        <v>113</v>
      </c>
      <c r="AW582" t="s">
        <v>113</v>
      </c>
      <c r="AX582" s="82">
        <f>IFERROR(FIND("Óbitos/feridos",consulta_completa__11[[#This Row],[13 - Ocorrências/Ambientes Atingidos]]),0)</f>
        <v>0</v>
      </c>
      <c r="AY582" s="83" t="str">
        <f t="shared" si="280"/>
        <v/>
      </c>
      <c r="AZ582" s="82">
        <f>IFERROR(FIND("População afetada/evacuada",consulta_completa__11[[#This Row],[13 - Ocorrências/Ambientes Atingidos]]),0)</f>
        <v>0</v>
      </c>
      <c r="BA582" s="82" t="str">
        <f t="shared" si="281"/>
        <v/>
      </c>
      <c r="BB582" s="82">
        <f>IFERROR(FIND("Suspensão de abastecimento de água",consulta_completa__11[[#This Row],[13 - Ocorrências/Ambientes Atingidos]]),0)</f>
        <v>0</v>
      </c>
      <c r="BC582" s="83" t="str">
        <f t="shared" si="309"/>
        <v/>
      </c>
      <c r="BD582" s="82">
        <f>IFERROR(FIND("Rio/córrego",consulta_completa__11[[#This Row],[13 - Ocorrências/Ambientes Atingidos]]),0)</f>
        <v>0</v>
      </c>
      <c r="BE582" s="83" t="str">
        <f t="shared" si="282"/>
        <v/>
      </c>
      <c r="BF582" s="82">
        <f>IFERROR(FIND("Lago",consulta_completa__11[[#This Row],[13 - Ocorrências/Ambientes Atingidos]]),0)</f>
        <v>0</v>
      </c>
      <c r="BG582" s="83" t="str">
        <f t="shared" si="283"/>
        <v/>
      </c>
      <c r="BH582" s="82">
        <f>IFERROR(FIND("Mar",consulta_completa__11[[#This Row],[13 - Ocorrências/Ambientes Atingidos]]),0)</f>
        <v>0</v>
      </c>
      <c r="BI582" s="83" t="str">
        <f t="shared" si="284"/>
        <v/>
      </c>
      <c r="BJ582" s="82">
        <f>IFERROR(FIND("Praia",consulta_completa__11[[#This Row],[13 - Ocorrências/Ambientes Atingidos]]),0)</f>
        <v>0</v>
      </c>
      <c r="BK582" s="83" t="str">
        <f t="shared" si="285"/>
        <v/>
      </c>
      <c r="BL582" s="82">
        <f>IFERROR(FIND("Solo",consulta_completa__11[[#This Row],[13 - Ocorrências/Ambientes Atingidos]]),0)</f>
        <v>1</v>
      </c>
      <c r="BM582" s="83" t="str">
        <f t="shared" si="286"/>
        <v>X</v>
      </c>
      <c r="BN582" s="82">
        <f>IFERROR(FIND("Águas subterrâneas",consulta_completa__11[[#This Row],[13 - Ocorrências/Ambientes Atingidos]]),0)</f>
        <v>0</v>
      </c>
      <c r="BO582" s="83" t="str">
        <f t="shared" si="287"/>
        <v/>
      </c>
      <c r="BP582" s="82">
        <f>IFERROR(FIND("Atmosfera",consulta_completa__11[[#This Row],[13 - Ocorrências/Ambientes Atingidos]]),0)</f>
        <v>0</v>
      </c>
      <c r="BQ582" s="83" t="str">
        <f t="shared" si="288"/>
        <v/>
      </c>
      <c r="BR582" s="82">
        <f>IFERROR(FIND("Flora",consulta_completa__11[[#This Row],[13 - Ocorrências/Ambientes Atingidos]]),0)</f>
        <v>0</v>
      </c>
      <c r="BS582" s="83" t="str">
        <f t="shared" si="289"/>
        <v/>
      </c>
      <c r="BT582" s="82">
        <f>IFERROR(FIND("Fauna",consulta_completa__11[[#This Row],[13 - Ocorrências/Ambientes Atingidos]]),0)</f>
        <v>0</v>
      </c>
      <c r="BU582" s="83" t="str">
        <f t="shared" si="290"/>
        <v/>
      </c>
      <c r="BV582" s="82">
        <f>IFERROR(FIND("UC federal",consulta_completa__11[[#This Row],[13 - Ocorrências/Ambientes Atingidos]]),0)</f>
        <v>0</v>
      </c>
      <c r="BW582" s="83" t="str">
        <f t="shared" si="291"/>
        <v/>
      </c>
      <c r="BX582" s="82">
        <f>IFERROR(FIND("UC estadual/municipal",consulta_completa__11[[#This Row],[13 - Ocorrências/Ambientes Atingidos]]),0)</f>
        <v>0</v>
      </c>
      <c r="BY582" s="83" t="str">
        <f t="shared" si="292"/>
        <v/>
      </c>
      <c r="BZ582" s="82">
        <f>IFERROR(FIND("Outro(s)",consulta_completa__11[[#This Row],[13 - Ocorrências/Ambientes Atingidos]]),0)</f>
        <v>0</v>
      </c>
      <c r="CA582" s="83" t="str">
        <f t="shared" si="293"/>
        <v/>
      </c>
      <c r="CB582" s="82">
        <f>IFERROR(FIND("Sem dano",consulta_completa__11[[#This Row],[13 - Ocorrências/Ambientes Atingidos]]),0)</f>
        <v>0</v>
      </c>
      <c r="CC582" s="83" t="str">
        <f t="shared" si="294"/>
        <v/>
      </c>
      <c r="CD582" s="82" t="str">
        <f>IF(consulta_completa__11[[#This Row],[13 - Ocorrências/Ambientes Atingidos]]="","X","")</f>
        <v/>
      </c>
      <c r="CE582" s="84">
        <f>IFERROR(FIND("IBAMA",consulta_completa__11[[#This Row],[14 - Inst. Atuando no Local]]),0)</f>
        <v>0</v>
      </c>
      <c r="CF582" s="84" t="str">
        <f t="shared" si="295"/>
        <v/>
      </c>
      <c r="CG582" s="84">
        <f>IFERROR(FIND("OEMA",consulta_completa__11[[#This Row],[14 - Inst. Atuando no Local]]),0)</f>
        <v>0</v>
      </c>
      <c r="CH582" s="84" t="str">
        <f t="shared" si="296"/>
        <v/>
      </c>
      <c r="CI582" s="84">
        <f>IFERROR(FIND("DEFESA CIVIL",consulta_completa__11[[#This Row],[14 - Inst. Atuando no Local]]),0)</f>
        <v>0</v>
      </c>
      <c r="CJ582" s="84" t="str">
        <f t="shared" si="297"/>
        <v/>
      </c>
      <c r="CK582" s="84">
        <f>IFERROR(FIND("CORPO DE BOMBEIROS",consulta_completa__11[[#This Row],[14 - Inst. Atuando no Local]]),0)</f>
        <v>0</v>
      </c>
      <c r="CL582" s="84" t="str">
        <f t="shared" si="298"/>
        <v/>
      </c>
      <c r="CM582" s="84">
        <f>IFERROR(FIND("POLÍCIA RODOVIÁRIA",consulta_completa__11[[#This Row],[14 - Inst. Atuando no Local]]),0)</f>
        <v>0</v>
      </c>
      <c r="CN582" s="84" t="str">
        <f t="shared" si="299"/>
        <v/>
      </c>
      <c r="CO582" s="84">
        <f>IFERROR(FIND("POLÍCIA MILITAR",consulta_completa__11[[#This Row],[14 - Inst. Atuando no Local]]),0)</f>
        <v>0</v>
      </c>
      <c r="CP582" s="84" t="str">
        <f t="shared" si="300"/>
        <v/>
      </c>
      <c r="CQ582" s="84">
        <f>IFERROR(FIND("POLÍCIA CIVIL",consulta_completa__11[[#This Row],[14 - Inst. Atuando no Local]]),0)</f>
        <v>0</v>
      </c>
      <c r="CR582" s="84" t="str">
        <f t="shared" si="301"/>
        <v/>
      </c>
      <c r="CS582" s="84">
        <f>IFERROR(FIND("MARINHA DO BRASIL",consulta_completa__11[[#This Row],[14 - Inst. Atuando no Local]]),0)</f>
        <v>0</v>
      </c>
      <c r="CT582" s="84" t="str">
        <f t="shared" si="302"/>
        <v/>
      </c>
      <c r="CU582" s="84">
        <f>IFERROR(FIND("EMPRESA ESPECIALIZADA EM ATENDIMENTO",consulta_completa__11[[#This Row],[14 - Inst. Atuando no Local]]),0)</f>
        <v>0</v>
      </c>
      <c r="CV582" s="84" t="str">
        <f t="shared" si="303"/>
        <v/>
      </c>
      <c r="CW582" s="84">
        <f>IFERROR(FIND("IBAMA",consulta_completa__11[[#This Row],[14 - Inst. Atuando no Local]]),0)</f>
        <v>0</v>
      </c>
      <c r="CX582" s="84" t="str">
        <f t="shared" si="304"/>
        <v/>
      </c>
      <c r="CY582" s="84" t="str">
        <f>IF(consulta_completa__11[[#This Row],[14 - Inst. Atuando no Local]]="","X","")</f>
        <v/>
      </c>
      <c r="CZ582" s="84">
        <f>IFERROR(FIND("OUTRA (S)",consulta_completa__11[[#This Row],[14 - Inst. Atuando no Local]]),0)</f>
        <v>0</v>
      </c>
      <c r="DA582" s="84" t="str">
        <f t="shared" si="305"/>
        <v/>
      </c>
      <c r="DB582" s="35" t="str">
        <f t="shared" si="306"/>
        <v>Sim</v>
      </c>
      <c r="DC582" s="35" t="str">
        <f t="shared" si="307"/>
        <v>Não</v>
      </c>
      <c r="DD582" s="35" t="str">
        <f t="shared" si="308"/>
        <v>Sim</v>
      </c>
      <c r="DE582" s="87" t="str">
        <f t="shared" si="310"/>
        <v>Federal</v>
      </c>
    </row>
    <row r="583" spans="1:109">
      <c r="A583" s="14">
        <v>202581364811</v>
      </c>
      <c r="B583" s="1">
        <v>45880</v>
      </c>
      <c r="C583" t="s">
        <v>4990</v>
      </c>
      <c r="D583" t="s">
        <v>180</v>
      </c>
      <c r="E583" t="s">
        <v>286</v>
      </c>
      <c r="F583" t="s">
        <v>112</v>
      </c>
      <c r="G583" t="s">
        <v>5116</v>
      </c>
      <c r="H583" t="s">
        <v>113</v>
      </c>
      <c r="I583" t="s">
        <v>113</v>
      </c>
      <c r="J583" t="s">
        <v>113</v>
      </c>
      <c r="K583" t="s">
        <v>114</v>
      </c>
      <c r="L583" t="s">
        <v>114</v>
      </c>
      <c r="M583" t="s">
        <v>140</v>
      </c>
      <c r="N583" t="s">
        <v>5117</v>
      </c>
      <c r="O583" t="s">
        <v>185</v>
      </c>
      <c r="P583" t="s">
        <v>299</v>
      </c>
      <c r="Q583" t="s">
        <v>122</v>
      </c>
      <c r="R583" t="s">
        <v>123</v>
      </c>
      <c r="S583" t="s">
        <v>113</v>
      </c>
      <c r="T583" t="s">
        <v>5118</v>
      </c>
      <c r="U583" t="s">
        <v>966</v>
      </c>
      <c r="V583" t="s">
        <v>5119</v>
      </c>
      <c r="Z583" t="s">
        <v>633</v>
      </c>
      <c r="AA583" t="s">
        <v>113</v>
      </c>
      <c r="AB583" t="s">
        <v>5120</v>
      </c>
      <c r="AC583" t="s">
        <v>113</v>
      </c>
      <c r="AD583">
        <v>0</v>
      </c>
      <c r="AE583" t="s">
        <v>5121</v>
      </c>
      <c r="AF583" t="s">
        <v>5122</v>
      </c>
      <c r="AG583" t="s">
        <v>113</v>
      </c>
      <c r="AH583" t="s">
        <v>131</v>
      </c>
      <c r="AI583" t="s">
        <v>132</v>
      </c>
      <c r="AJ583" t="s">
        <v>131</v>
      </c>
      <c r="AK583" t="s">
        <v>5123</v>
      </c>
      <c r="AL583" t="s">
        <v>5124</v>
      </c>
      <c r="AM583" t="s">
        <v>153</v>
      </c>
      <c r="AN583" t="s">
        <v>154</v>
      </c>
      <c r="AO583" t="s">
        <v>155</v>
      </c>
      <c r="AP583">
        <v>6133161070</v>
      </c>
      <c r="AQ583" t="s">
        <v>156</v>
      </c>
      <c r="AR583" t="s">
        <v>113</v>
      </c>
      <c r="AS583" t="s">
        <v>113</v>
      </c>
      <c r="AT583" t="s">
        <v>113</v>
      </c>
      <c r="AU583" t="s">
        <v>113</v>
      </c>
      <c r="AW583" t="s">
        <v>113</v>
      </c>
      <c r="AX583" s="82">
        <f>IFERROR(FIND("Óbitos/feridos",consulta_completa__11[[#This Row],[13 - Ocorrências/Ambientes Atingidos]]),0)</f>
        <v>0</v>
      </c>
      <c r="AY583" s="83" t="str">
        <f t="shared" si="280"/>
        <v/>
      </c>
      <c r="AZ583" s="82">
        <f>IFERROR(FIND("População afetada/evacuada",consulta_completa__11[[#This Row],[13 - Ocorrências/Ambientes Atingidos]]),0)</f>
        <v>0</v>
      </c>
      <c r="BA583" s="82" t="str">
        <f t="shared" si="281"/>
        <v/>
      </c>
      <c r="BB583" s="82">
        <f>IFERROR(FIND("Suspensão de abastecimento de água",consulta_completa__11[[#This Row],[13 - Ocorrências/Ambientes Atingidos]]),0)</f>
        <v>0</v>
      </c>
      <c r="BC583" s="83" t="str">
        <f t="shared" si="309"/>
        <v/>
      </c>
      <c r="BD583" s="82">
        <f>IFERROR(FIND("Rio/córrego",consulta_completa__11[[#This Row],[13 - Ocorrências/Ambientes Atingidos]]),0)</f>
        <v>0</v>
      </c>
      <c r="BE583" s="83" t="str">
        <f t="shared" si="282"/>
        <v/>
      </c>
      <c r="BF583" s="82">
        <f>IFERROR(FIND("Lago",consulta_completa__11[[#This Row],[13 - Ocorrências/Ambientes Atingidos]]),0)</f>
        <v>0</v>
      </c>
      <c r="BG583" s="83" t="str">
        <f t="shared" si="283"/>
        <v/>
      </c>
      <c r="BH583" s="82">
        <f>IFERROR(FIND("Mar",consulta_completa__11[[#This Row],[13 - Ocorrências/Ambientes Atingidos]]),0)</f>
        <v>0</v>
      </c>
      <c r="BI583" s="83" t="str">
        <f t="shared" si="284"/>
        <v/>
      </c>
      <c r="BJ583" s="82">
        <f>IFERROR(FIND("Praia",consulta_completa__11[[#This Row],[13 - Ocorrências/Ambientes Atingidos]]),0)</f>
        <v>0</v>
      </c>
      <c r="BK583" s="83" t="str">
        <f t="shared" si="285"/>
        <v/>
      </c>
      <c r="BL583" s="82">
        <f>IFERROR(FIND("Solo",consulta_completa__11[[#This Row],[13 - Ocorrências/Ambientes Atingidos]]),0)</f>
        <v>1</v>
      </c>
      <c r="BM583" s="83" t="str">
        <f t="shared" si="286"/>
        <v>X</v>
      </c>
      <c r="BN583" s="82">
        <f>IFERROR(FIND("Águas subterrâneas",consulta_completa__11[[#This Row],[13 - Ocorrências/Ambientes Atingidos]]),0)</f>
        <v>0</v>
      </c>
      <c r="BO583" s="83" t="str">
        <f t="shared" si="287"/>
        <v/>
      </c>
      <c r="BP583" s="82">
        <f>IFERROR(FIND("Atmosfera",consulta_completa__11[[#This Row],[13 - Ocorrências/Ambientes Atingidos]]),0)</f>
        <v>0</v>
      </c>
      <c r="BQ583" s="83" t="str">
        <f t="shared" si="288"/>
        <v/>
      </c>
      <c r="BR583" s="82">
        <f>IFERROR(FIND("Flora",consulta_completa__11[[#This Row],[13 - Ocorrências/Ambientes Atingidos]]),0)</f>
        <v>0</v>
      </c>
      <c r="BS583" s="83" t="str">
        <f t="shared" si="289"/>
        <v/>
      </c>
      <c r="BT583" s="82">
        <f>IFERROR(FIND("Fauna",consulta_completa__11[[#This Row],[13 - Ocorrências/Ambientes Atingidos]]),0)</f>
        <v>0</v>
      </c>
      <c r="BU583" s="83" t="str">
        <f t="shared" si="290"/>
        <v/>
      </c>
      <c r="BV583" s="82">
        <f>IFERROR(FIND("UC federal",consulta_completa__11[[#This Row],[13 - Ocorrências/Ambientes Atingidos]]),0)</f>
        <v>0</v>
      </c>
      <c r="BW583" s="83" t="str">
        <f t="shared" si="291"/>
        <v/>
      </c>
      <c r="BX583" s="82">
        <f>IFERROR(FIND("UC estadual/municipal",consulta_completa__11[[#This Row],[13 - Ocorrências/Ambientes Atingidos]]),0)</f>
        <v>0</v>
      </c>
      <c r="BY583" s="83" t="str">
        <f t="shared" si="292"/>
        <v/>
      </c>
      <c r="BZ583" s="82">
        <f>IFERROR(FIND("Outro(s)",consulta_completa__11[[#This Row],[13 - Ocorrências/Ambientes Atingidos]]),0)</f>
        <v>0</v>
      </c>
      <c r="CA583" s="83" t="str">
        <f t="shared" si="293"/>
        <v/>
      </c>
      <c r="CB583" s="82">
        <f>IFERROR(FIND("Sem dano",consulta_completa__11[[#This Row],[13 - Ocorrências/Ambientes Atingidos]]),0)</f>
        <v>0</v>
      </c>
      <c r="CC583" s="83" t="str">
        <f t="shared" si="294"/>
        <v/>
      </c>
      <c r="CD583" s="82" t="str">
        <f>IF(consulta_completa__11[[#This Row],[13 - Ocorrências/Ambientes Atingidos]]="","X","")</f>
        <v/>
      </c>
      <c r="CE583" s="84">
        <f>IFERROR(FIND("IBAMA",consulta_completa__11[[#This Row],[14 - Inst. Atuando no Local]]),0)</f>
        <v>0</v>
      </c>
      <c r="CF583" s="84" t="str">
        <f t="shared" si="295"/>
        <v/>
      </c>
      <c r="CG583" s="84">
        <f>IFERROR(FIND("OEMA",consulta_completa__11[[#This Row],[14 - Inst. Atuando no Local]]),0)</f>
        <v>0</v>
      </c>
      <c r="CH583" s="84" t="str">
        <f t="shared" si="296"/>
        <v/>
      </c>
      <c r="CI583" s="84">
        <f>IFERROR(FIND("DEFESA CIVIL",consulta_completa__11[[#This Row],[14 - Inst. Atuando no Local]]),0)</f>
        <v>0</v>
      </c>
      <c r="CJ583" s="84" t="str">
        <f t="shared" si="297"/>
        <v/>
      </c>
      <c r="CK583" s="84">
        <f>IFERROR(FIND("CORPO DE BOMBEIROS",consulta_completa__11[[#This Row],[14 - Inst. Atuando no Local]]),0)</f>
        <v>0</v>
      </c>
      <c r="CL583" s="84" t="str">
        <f t="shared" si="298"/>
        <v/>
      </c>
      <c r="CM583" s="84">
        <f>IFERROR(FIND("POLÍCIA RODOVIÁRIA",consulta_completa__11[[#This Row],[14 - Inst. Atuando no Local]]),0)</f>
        <v>0</v>
      </c>
      <c r="CN583" s="84" t="str">
        <f t="shared" si="299"/>
        <v/>
      </c>
      <c r="CO583" s="84">
        <f>IFERROR(FIND("POLÍCIA MILITAR",consulta_completa__11[[#This Row],[14 - Inst. Atuando no Local]]),0)</f>
        <v>0</v>
      </c>
      <c r="CP583" s="84" t="str">
        <f t="shared" si="300"/>
        <v/>
      </c>
      <c r="CQ583" s="84">
        <f>IFERROR(FIND("POLÍCIA CIVIL",consulta_completa__11[[#This Row],[14 - Inst. Atuando no Local]]),0)</f>
        <v>0</v>
      </c>
      <c r="CR583" s="84" t="str">
        <f t="shared" si="301"/>
        <v/>
      </c>
      <c r="CS583" s="84">
        <f>IFERROR(FIND("MARINHA DO BRASIL",consulta_completa__11[[#This Row],[14 - Inst. Atuando no Local]]),0)</f>
        <v>0</v>
      </c>
      <c r="CT583" s="84" t="str">
        <f t="shared" si="302"/>
        <v/>
      </c>
      <c r="CU583" s="84">
        <f>IFERROR(FIND("EMPRESA ESPECIALIZADA EM ATENDIMENTO",consulta_completa__11[[#This Row],[14 - Inst. Atuando no Local]]),0)</f>
        <v>0</v>
      </c>
      <c r="CV583" s="84" t="str">
        <f t="shared" si="303"/>
        <v/>
      </c>
      <c r="CW583" s="84">
        <f>IFERROR(FIND("IBAMA",consulta_completa__11[[#This Row],[14 - Inst. Atuando no Local]]),0)</f>
        <v>0</v>
      </c>
      <c r="CX583" s="84" t="str">
        <f t="shared" si="304"/>
        <v/>
      </c>
      <c r="CY583" s="84" t="str">
        <f>IF(consulta_completa__11[[#This Row],[14 - Inst. Atuando no Local]]="","X","")</f>
        <v/>
      </c>
      <c r="CZ583" s="84">
        <f>IFERROR(FIND("OUTRA (S)",consulta_completa__11[[#This Row],[14 - Inst. Atuando no Local]]),0)</f>
        <v>0</v>
      </c>
      <c r="DA583" s="84" t="str">
        <f t="shared" si="305"/>
        <v/>
      </c>
      <c r="DB583" s="35" t="str">
        <f t="shared" si="306"/>
        <v>Sim</v>
      </c>
      <c r="DC583" s="35" t="str">
        <f t="shared" si="307"/>
        <v>Não</v>
      </c>
      <c r="DD583" s="35" t="str">
        <f t="shared" si="308"/>
        <v>Sim</v>
      </c>
      <c r="DE583" s="87" t="str">
        <f t="shared" si="310"/>
        <v>Sem informação</v>
      </c>
    </row>
    <row r="584" spans="1:109">
      <c r="A584" s="14">
        <v>202581972008</v>
      </c>
      <c r="B584" s="1">
        <v>45880</v>
      </c>
      <c r="C584" t="s">
        <v>5100</v>
      </c>
      <c r="D584" t="s">
        <v>180</v>
      </c>
      <c r="E584" t="s">
        <v>162</v>
      </c>
      <c r="F584" t="s">
        <v>112</v>
      </c>
      <c r="G584" t="s">
        <v>113</v>
      </c>
      <c r="H584" t="s">
        <v>114</v>
      </c>
      <c r="I584" t="s">
        <v>114</v>
      </c>
      <c r="J584" t="s">
        <v>5125</v>
      </c>
      <c r="K584" t="s">
        <v>1420</v>
      </c>
      <c r="L584" t="s">
        <v>648</v>
      </c>
      <c r="M584" t="s">
        <v>5126</v>
      </c>
      <c r="N584" t="s">
        <v>141</v>
      </c>
      <c r="O584" t="s">
        <v>185</v>
      </c>
      <c r="P584" t="s">
        <v>299</v>
      </c>
      <c r="Q584" t="s">
        <v>143</v>
      </c>
      <c r="R584" t="s">
        <v>123</v>
      </c>
      <c r="S584" t="s">
        <v>113</v>
      </c>
      <c r="T584" t="s">
        <v>5127</v>
      </c>
      <c r="U584" t="s">
        <v>5128</v>
      </c>
      <c r="V584" t="s">
        <v>5129</v>
      </c>
      <c r="X584" t="b">
        <v>1</v>
      </c>
      <c r="Z584" t="s">
        <v>5130</v>
      </c>
      <c r="AA584" t="s">
        <v>5131</v>
      </c>
      <c r="AB584" t="s">
        <v>5132</v>
      </c>
      <c r="AC584" t="s">
        <v>113</v>
      </c>
      <c r="AD584">
        <v>0</v>
      </c>
      <c r="AE584" t="s">
        <v>5133</v>
      </c>
      <c r="AF584" t="s">
        <v>113</v>
      </c>
      <c r="AG584" t="s">
        <v>113</v>
      </c>
      <c r="AH584" t="s">
        <v>113</v>
      </c>
      <c r="AI584" t="s">
        <v>132</v>
      </c>
      <c r="AJ584" t="s">
        <v>132</v>
      </c>
      <c r="AK584" t="s">
        <v>113</v>
      </c>
      <c r="AL584" t="s">
        <v>5134</v>
      </c>
      <c r="AM584" t="s">
        <v>153</v>
      </c>
      <c r="AN584" t="s">
        <v>154</v>
      </c>
      <c r="AO584" t="s">
        <v>155</v>
      </c>
      <c r="AP584">
        <v>6133161070</v>
      </c>
      <c r="AQ584" t="s">
        <v>156</v>
      </c>
      <c r="AR584" t="s">
        <v>113</v>
      </c>
      <c r="AS584" t="s">
        <v>113</v>
      </c>
      <c r="AT584" t="s">
        <v>113</v>
      </c>
      <c r="AU584" t="s">
        <v>113</v>
      </c>
      <c r="AW584" t="s">
        <v>113</v>
      </c>
      <c r="AX584" s="82">
        <f>IFERROR(FIND("Óbitos/feridos",consulta_completa__11[[#This Row],[13 - Ocorrências/Ambientes Atingidos]]),0)</f>
        <v>0</v>
      </c>
      <c r="AY584" s="83" t="str">
        <f t="shared" si="280"/>
        <v/>
      </c>
      <c r="AZ584" s="82">
        <f>IFERROR(FIND("População afetada/evacuada",consulta_completa__11[[#This Row],[13 - Ocorrências/Ambientes Atingidos]]),0)</f>
        <v>0</v>
      </c>
      <c r="BA584" s="82" t="str">
        <f t="shared" si="281"/>
        <v/>
      </c>
      <c r="BB584" s="82">
        <f>IFERROR(FIND("Suspensão de abastecimento de água",consulta_completa__11[[#This Row],[13 - Ocorrências/Ambientes Atingidos]]),0)</f>
        <v>0</v>
      </c>
      <c r="BC584" s="83" t="str">
        <f t="shared" si="309"/>
        <v/>
      </c>
      <c r="BD584" s="82">
        <f>IFERROR(FIND("Rio/córrego",consulta_completa__11[[#This Row],[13 - Ocorrências/Ambientes Atingidos]]),0)</f>
        <v>0</v>
      </c>
      <c r="BE584" s="83" t="str">
        <f t="shared" si="282"/>
        <v/>
      </c>
      <c r="BF584" s="82">
        <f>IFERROR(FIND("Lago",consulta_completa__11[[#This Row],[13 - Ocorrências/Ambientes Atingidos]]),0)</f>
        <v>0</v>
      </c>
      <c r="BG584" s="83" t="str">
        <f t="shared" si="283"/>
        <v/>
      </c>
      <c r="BH584" s="82">
        <f>IFERROR(FIND("Mar",consulta_completa__11[[#This Row],[13 - Ocorrências/Ambientes Atingidos]]),0)</f>
        <v>0</v>
      </c>
      <c r="BI584" s="83" t="str">
        <f t="shared" si="284"/>
        <v/>
      </c>
      <c r="BJ584" s="82">
        <f>IFERROR(FIND("Praia",consulta_completa__11[[#This Row],[13 - Ocorrências/Ambientes Atingidos]]),0)</f>
        <v>0</v>
      </c>
      <c r="BK584" s="83" t="str">
        <f t="shared" si="285"/>
        <v/>
      </c>
      <c r="BL584" s="82">
        <f>IFERROR(FIND("Solo",consulta_completa__11[[#This Row],[13 - Ocorrências/Ambientes Atingidos]]),0)</f>
        <v>1</v>
      </c>
      <c r="BM584" s="83" t="str">
        <f t="shared" si="286"/>
        <v>X</v>
      </c>
      <c r="BN584" s="82">
        <f>IFERROR(FIND("Águas subterrâneas",consulta_completa__11[[#This Row],[13 - Ocorrências/Ambientes Atingidos]]),0)</f>
        <v>0</v>
      </c>
      <c r="BO584" s="83" t="str">
        <f t="shared" si="287"/>
        <v/>
      </c>
      <c r="BP584" s="82">
        <f>IFERROR(FIND("Atmosfera",consulta_completa__11[[#This Row],[13 - Ocorrências/Ambientes Atingidos]]),0)</f>
        <v>0</v>
      </c>
      <c r="BQ584" s="83" t="str">
        <f t="shared" si="288"/>
        <v/>
      </c>
      <c r="BR584" s="82">
        <f>IFERROR(FIND("Flora",consulta_completa__11[[#This Row],[13 - Ocorrências/Ambientes Atingidos]]),0)</f>
        <v>0</v>
      </c>
      <c r="BS584" s="83" t="str">
        <f t="shared" si="289"/>
        <v/>
      </c>
      <c r="BT584" s="82">
        <f>IFERROR(FIND("Fauna",consulta_completa__11[[#This Row],[13 - Ocorrências/Ambientes Atingidos]]),0)</f>
        <v>7</v>
      </c>
      <c r="BU584" s="83" t="str">
        <f t="shared" si="290"/>
        <v>X</v>
      </c>
      <c r="BV584" s="82">
        <f>IFERROR(FIND("UC federal",consulta_completa__11[[#This Row],[13 - Ocorrências/Ambientes Atingidos]]),0)</f>
        <v>0</v>
      </c>
      <c r="BW584" s="83" t="str">
        <f t="shared" si="291"/>
        <v/>
      </c>
      <c r="BX584" s="82">
        <f>IFERROR(FIND("UC estadual/municipal",consulta_completa__11[[#This Row],[13 - Ocorrências/Ambientes Atingidos]]),0)</f>
        <v>0</v>
      </c>
      <c r="BY584" s="83" t="str">
        <f t="shared" si="292"/>
        <v/>
      </c>
      <c r="BZ584" s="82">
        <f>IFERROR(FIND("Outro(s)",consulta_completa__11[[#This Row],[13 - Ocorrências/Ambientes Atingidos]]),0)</f>
        <v>0</v>
      </c>
      <c r="CA584" s="83" t="str">
        <f t="shared" si="293"/>
        <v/>
      </c>
      <c r="CB584" s="82">
        <f>IFERROR(FIND("Sem dano",consulta_completa__11[[#This Row],[13 - Ocorrências/Ambientes Atingidos]]),0)</f>
        <v>0</v>
      </c>
      <c r="CC584" s="83" t="str">
        <f t="shared" si="294"/>
        <v/>
      </c>
      <c r="CD584" s="82" t="str">
        <f>IF(consulta_completa__11[[#This Row],[13 - Ocorrências/Ambientes Atingidos]]="","X","")</f>
        <v/>
      </c>
      <c r="CE584" s="84">
        <f>IFERROR(FIND("IBAMA",consulta_completa__11[[#This Row],[14 - Inst. Atuando no Local]]),0)</f>
        <v>0</v>
      </c>
      <c r="CF584" s="84" t="str">
        <f t="shared" si="295"/>
        <v/>
      </c>
      <c r="CG584" s="84">
        <f>IFERROR(FIND("OEMA",consulta_completa__11[[#This Row],[14 - Inst. Atuando no Local]]),0)</f>
        <v>0</v>
      </c>
      <c r="CH584" s="84" t="str">
        <f t="shared" si="296"/>
        <v/>
      </c>
      <c r="CI584" s="84">
        <f>IFERROR(FIND("DEFESA CIVIL",consulta_completa__11[[#This Row],[14 - Inst. Atuando no Local]]),0)</f>
        <v>0</v>
      </c>
      <c r="CJ584" s="84" t="str">
        <f t="shared" si="297"/>
        <v/>
      </c>
      <c r="CK584" s="84">
        <f>IFERROR(FIND("CORPO DE BOMBEIROS",consulta_completa__11[[#This Row],[14 - Inst. Atuando no Local]]),0)</f>
        <v>0</v>
      </c>
      <c r="CL584" s="84" t="str">
        <f t="shared" si="298"/>
        <v/>
      </c>
      <c r="CM584" s="84">
        <f>IFERROR(FIND("POLÍCIA RODOVIÁRIA",consulta_completa__11[[#This Row],[14 - Inst. Atuando no Local]]),0)</f>
        <v>0</v>
      </c>
      <c r="CN584" s="84" t="str">
        <f t="shared" si="299"/>
        <v/>
      </c>
      <c r="CO584" s="84">
        <f>IFERROR(FIND("POLÍCIA MILITAR",consulta_completa__11[[#This Row],[14 - Inst. Atuando no Local]]),0)</f>
        <v>0</v>
      </c>
      <c r="CP584" s="84" t="str">
        <f t="shared" si="300"/>
        <v/>
      </c>
      <c r="CQ584" s="84">
        <f>IFERROR(FIND("POLÍCIA CIVIL",consulta_completa__11[[#This Row],[14 - Inst. Atuando no Local]]),0)</f>
        <v>0</v>
      </c>
      <c r="CR584" s="84" t="str">
        <f t="shared" si="301"/>
        <v/>
      </c>
      <c r="CS584" s="84">
        <f>IFERROR(FIND("MARINHA DO BRASIL",consulta_completa__11[[#This Row],[14 - Inst. Atuando no Local]]),0)</f>
        <v>0</v>
      </c>
      <c r="CT584" s="84" t="str">
        <f t="shared" si="302"/>
        <v/>
      </c>
      <c r="CU584" s="84">
        <f>IFERROR(FIND("EMPRESA ESPECIALIZADA EM ATENDIMENTO",consulta_completa__11[[#This Row],[14 - Inst. Atuando no Local]]),0)</f>
        <v>0</v>
      </c>
      <c r="CV584" s="84" t="str">
        <f t="shared" si="303"/>
        <v/>
      </c>
      <c r="CW584" s="84">
        <f>IFERROR(FIND("IBAMA",consulta_completa__11[[#This Row],[14 - Inst. Atuando no Local]]),0)</f>
        <v>0</v>
      </c>
      <c r="CX584" s="84" t="str">
        <f t="shared" si="304"/>
        <v/>
      </c>
      <c r="CY584" s="84" t="str">
        <f>IF(consulta_completa__11[[#This Row],[14 - Inst. Atuando no Local]]="","X","")</f>
        <v/>
      </c>
      <c r="CZ584" s="84">
        <f>IFERROR(FIND("OUTRA (S)",consulta_completa__11[[#This Row],[14 - Inst. Atuando no Local]]),0)</f>
        <v>0</v>
      </c>
      <c r="DA584" s="84" t="str">
        <f t="shared" si="305"/>
        <v/>
      </c>
      <c r="DB584" s="35" t="str">
        <f t="shared" si="306"/>
        <v>Sim</v>
      </c>
      <c r="DC584" s="35" t="str">
        <f t="shared" si="307"/>
        <v>Não</v>
      </c>
      <c r="DD584" s="35" t="str">
        <f t="shared" si="308"/>
        <v>Sim</v>
      </c>
      <c r="DE584" s="87" t="str">
        <f t="shared" si="310"/>
        <v>Sem informação</v>
      </c>
    </row>
    <row r="585" spans="1:109">
      <c r="A585" s="14">
        <v>202581275631</v>
      </c>
      <c r="B585" s="1">
        <v>45881</v>
      </c>
      <c r="C585" t="s">
        <v>109</v>
      </c>
      <c r="D585" t="s">
        <v>110</v>
      </c>
      <c r="E585" t="s">
        <v>452</v>
      </c>
      <c r="F585" t="s">
        <v>112</v>
      </c>
      <c r="G585" t="s">
        <v>113</v>
      </c>
      <c r="H585" t="s">
        <v>114</v>
      </c>
      <c r="I585" t="s">
        <v>114</v>
      </c>
      <c r="J585" t="s">
        <v>514</v>
      </c>
      <c r="K585" t="s">
        <v>5135</v>
      </c>
      <c r="L585" t="s">
        <v>117</v>
      </c>
      <c r="M585" t="s">
        <v>118</v>
      </c>
      <c r="N585" t="s">
        <v>119</v>
      </c>
      <c r="O585" t="s">
        <v>120</v>
      </c>
      <c r="P585" t="s">
        <v>355</v>
      </c>
      <c r="Q585" t="s">
        <v>143</v>
      </c>
      <c r="R585" t="s">
        <v>123</v>
      </c>
      <c r="S585" t="s">
        <v>124</v>
      </c>
      <c r="T585" t="s">
        <v>516</v>
      </c>
      <c r="U585" t="s">
        <v>5136</v>
      </c>
      <c r="V585" t="s">
        <v>5137</v>
      </c>
      <c r="Z585" t="s">
        <v>5138</v>
      </c>
      <c r="AA585" t="s">
        <v>113</v>
      </c>
      <c r="AB585" t="s">
        <v>5139</v>
      </c>
      <c r="AC585" t="s">
        <v>130</v>
      </c>
      <c r="AD585">
        <v>1</v>
      </c>
      <c r="AE585" t="s">
        <v>206</v>
      </c>
      <c r="AF585" t="s">
        <v>113</v>
      </c>
      <c r="AG585" t="s">
        <v>113</v>
      </c>
      <c r="AH585" t="s">
        <v>131</v>
      </c>
      <c r="AI585" t="s">
        <v>132</v>
      </c>
      <c r="AJ585" t="s">
        <v>131</v>
      </c>
      <c r="AK585" t="s">
        <v>5140</v>
      </c>
      <c r="AL585" t="s">
        <v>5141</v>
      </c>
      <c r="AM585" t="s">
        <v>135</v>
      </c>
      <c r="AN585" t="s">
        <v>113</v>
      </c>
      <c r="AO585" t="s">
        <v>113</v>
      </c>
      <c r="AQ585" t="s">
        <v>136</v>
      </c>
      <c r="AR585" t="s">
        <v>113</v>
      </c>
      <c r="AS585" t="s">
        <v>113</v>
      </c>
      <c r="AT585" t="s">
        <v>113</v>
      </c>
      <c r="AU585" t="s">
        <v>113</v>
      </c>
      <c r="AW585" t="s">
        <v>113</v>
      </c>
      <c r="AX585" s="82">
        <f>IFERROR(FIND("Óbitos/feridos",consulta_completa__11[[#This Row],[13 - Ocorrências/Ambientes Atingidos]]),0)</f>
        <v>0</v>
      </c>
      <c r="AY585" s="83" t="str">
        <f t="shared" si="280"/>
        <v/>
      </c>
      <c r="AZ585" s="82">
        <f>IFERROR(FIND("População afetada/evacuada",consulta_completa__11[[#This Row],[13 - Ocorrências/Ambientes Atingidos]]),0)</f>
        <v>0</v>
      </c>
      <c r="BA585" s="82" t="str">
        <f t="shared" si="281"/>
        <v/>
      </c>
      <c r="BB585" s="82">
        <f>IFERROR(FIND("Suspensão de abastecimento de água",consulta_completa__11[[#This Row],[13 - Ocorrências/Ambientes Atingidos]]),0)</f>
        <v>0</v>
      </c>
      <c r="BC585" s="83" t="str">
        <f t="shared" si="309"/>
        <v/>
      </c>
      <c r="BD585" s="82">
        <f>IFERROR(FIND("Rio/córrego",consulta_completa__11[[#This Row],[13 - Ocorrências/Ambientes Atingidos]]),0)</f>
        <v>0</v>
      </c>
      <c r="BE585" s="83" t="str">
        <f t="shared" si="282"/>
        <v/>
      </c>
      <c r="BF585" s="82">
        <f>IFERROR(FIND("Lago",consulta_completa__11[[#This Row],[13 - Ocorrências/Ambientes Atingidos]]),0)</f>
        <v>0</v>
      </c>
      <c r="BG585" s="83" t="str">
        <f t="shared" si="283"/>
        <v/>
      </c>
      <c r="BH585" s="82">
        <f>IFERROR(FIND("Mar",consulta_completa__11[[#This Row],[13 - Ocorrências/Ambientes Atingidos]]),0)</f>
        <v>1</v>
      </c>
      <c r="BI585" s="83" t="str">
        <f t="shared" si="284"/>
        <v>X</v>
      </c>
      <c r="BJ585" s="82">
        <f>IFERROR(FIND("Praia",consulta_completa__11[[#This Row],[13 - Ocorrências/Ambientes Atingidos]]),0)</f>
        <v>0</v>
      </c>
      <c r="BK585" s="83" t="str">
        <f t="shared" si="285"/>
        <v/>
      </c>
      <c r="BL585" s="82">
        <f>IFERROR(FIND("Solo",consulta_completa__11[[#This Row],[13 - Ocorrências/Ambientes Atingidos]]),0)</f>
        <v>0</v>
      </c>
      <c r="BM585" s="83" t="str">
        <f t="shared" si="286"/>
        <v/>
      </c>
      <c r="BN585" s="82">
        <f>IFERROR(FIND("Águas subterrâneas",consulta_completa__11[[#This Row],[13 - Ocorrências/Ambientes Atingidos]]),0)</f>
        <v>0</v>
      </c>
      <c r="BO585" s="83" t="str">
        <f t="shared" si="287"/>
        <v/>
      </c>
      <c r="BP585" s="82">
        <f>IFERROR(FIND("Atmosfera",consulta_completa__11[[#This Row],[13 - Ocorrências/Ambientes Atingidos]]),0)</f>
        <v>0</v>
      </c>
      <c r="BQ585" s="83" t="str">
        <f t="shared" si="288"/>
        <v/>
      </c>
      <c r="BR585" s="82">
        <f>IFERROR(FIND("Flora",consulta_completa__11[[#This Row],[13 - Ocorrências/Ambientes Atingidos]]),0)</f>
        <v>0</v>
      </c>
      <c r="BS585" s="83" t="str">
        <f t="shared" si="289"/>
        <v/>
      </c>
      <c r="BT585" s="82">
        <f>IFERROR(FIND("Fauna",consulta_completa__11[[#This Row],[13 - Ocorrências/Ambientes Atingidos]]),0)</f>
        <v>0</v>
      </c>
      <c r="BU585" s="83" t="str">
        <f t="shared" si="290"/>
        <v/>
      </c>
      <c r="BV585" s="82">
        <f>IFERROR(FIND("UC federal",consulta_completa__11[[#This Row],[13 - Ocorrências/Ambientes Atingidos]]),0)</f>
        <v>0</v>
      </c>
      <c r="BW585" s="83" t="str">
        <f t="shared" si="291"/>
        <v/>
      </c>
      <c r="BX585" s="82">
        <f>IFERROR(FIND("UC estadual/municipal",consulta_completa__11[[#This Row],[13 - Ocorrências/Ambientes Atingidos]]),0)</f>
        <v>0</v>
      </c>
      <c r="BY585" s="83" t="str">
        <f t="shared" si="292"/>
        <v/>
      </c>
      <c r="BZ585" s="82">
        <f>IFERROR(FIND("Outro(s)",consulta_completa__11[[#This Row],[13 - Ocorrências/Ambientes Atingidos]]),0)</f>
        <v>0</v>
      </c>
      <c r="CA585" s="83" t="str">
        <f t="shared" si="293"/>
        <v/>
      </c>
      <c r="CB585" s="82">
        <f>IFERROR(FIND("Sem dano",consulta_completa__11[[#This Row],[13 - Ocorrências/Ambientes Atingidos]]),0)</f>
        <v>0</v>
      </c>
      <c r="CC585" s="83" t="str">
        <f t="shared" si="294"/>
        <v/>
      </c>
      <c r="CD585" s="82" t="str">
        <f>IF(consulta_completa__11[[#This Row],[13 - Ocorrências/Ambientes Atingidos]]="","X","")</f>
        <v/>
      </c>
      <c r="CE585" s="84">
        <f>IFERROR(FIND("IBAMA",consulta_completa__11[[#This Row],[14 - Inst. Atuando no Local]]),0)</f>
        <v>0</v>
      </c>
      <c r="CF585" s="84" t="str">
        <f t="shared" si="295"/>
        <v/>
      </c>
      <c r="CG585" s="84">
        <f>IFERROR(FIND("OEMA",consulta_completa__11[[#This Row],[14 - Inst. Atuando no Local]]),0)</f>
        <v>0</v>
      </c>
      <c r="CH585" s="84" t="str">
        <f t="shared" si="296"/>
        <v/>
      </c>
      <c r="CI585" s="84">
        <f>IFERROR(FIND("DEFESA CIVIL",consulta_completa__11[[#This Row],[14 - Inst. Atuando no Local]]),0)</f>
        <v>0</v>
      </c>
      <c r="CJ585" s="84" t="str">
        <f t="shared" si="297"/>
        <v/>
      </c>
      <c r="CK585" s="84">
        <f>IFERROR(FIND("CORPO DE BOMBEIROS",consulta_completa__11[[#This Row],[14 - Inst. Atuando no Local]]),0)</f>
        <v>0</v>
      </c>
      <c r="CL585" s="84" t="str">
        <f t="shared" si="298"/>
        <v/>
      </c>
      <c r="CM585" s="84">
        <f>IFERROR(FIND("POLÍCIA RODOVIÁRIA",consulta_completa__11[[#This Row],[14 - Inst. Atuando no Local]]),0)</f>
        <v>0</v>
      </c>
      <c r="CN585" s="84" t="str">
        <f t="shared" si="299"/>
        <v/>
      </c>
      <c r="CO585" s="84">
        <f>IFERROR(FIND("POLÍCIA MILITAR",consulta_completa__11[[#This Row],[14 - Inst. Atuando no Local]]),0)</f>
        <v>0</v>
      </c>
      <c r="CP585" s="84" t="str">
        <f t="shared" si="300"/>
        <v/>
      </c>
      <c r="CQ585" s="84">
        <f>IFERROR(FIND("POLÍCIA CIVIL",consulta_completa__11[[#This Row],[14 - Inst. Atuando no Local]]),0)</f>
        <v>0</v>
      </c>
      <c r="CR585" s="84" t="str">
        <f t="shared" si="301"/>
        <v/>
      </c>
      <c r="CS585" s="84">
        <f>IFERROR(FIND("MARINHA DO BRASIL",consulta_completa__11[[#This Row],[14 - Inst. Atuando no Local]]),0)</f>
        <v>0</v>
      </c>
      <c r="CT585" s="84" t="str">
        <f t="shared" si="302"/>
        <v/>
      </c>
      <c r="CU585" s="84">
        <f>IFERROR(FIND("EMPRESA ESPECIALIZADA EM ATENDIMENTO",consulta_completa__11[[#This Row],[14 - Inst. Atuando no Local]]),0)</f>
        <v>0</v>
      </c>
      <c r="CV585" s="84" t="str">
        <f t="shared" si="303"/>
        <v/>
      </c>
      <c r="CW585" s="84">
        <f>IFERROR(FIND("IBAMA",consulta_completa__11[[#This Row],[14 - Inst. Atuando no Local]]),0)</f>
        <v>0</v>
      </c>
      <c r="CX585" s="84" t="str">
        <f t="shared" si="304"/>
        <v/>
      </c>
      <c r="CY585" s="84" t="str">
        <f>IF(consulta_completa__11[[#This Row],[14 - Inst. Atuando no Local]]="","X","")</f>
        <v/>
      </c>
      <c r="CZ585" s="84">
        <f>IFERROR(FIND("OUTRA (S)",consulta_completa__11[[#This Row],[14 - Inst. Atuando no Local]]),0)</f>
        <v>0</v>
      </c>
      <c r="DA585" s="84" t="str">
        <f t="shared" si="305"/>
        <v/>
      </c>
      <c r="DB585" s="35" t="str">
        <f t="shared" si="306"/>
        <v>Sim</v>
      </c>
      <c r="DC585" s="35" t="str">
        <f t="shared" si="307"/>
        <v>Não</v>
      </c>
      <c r="DD585" s="35" t="str">
        <f t="shared" si="308"/>
        <v>Sim</v>
      </c>
      <c r="DE585" s="87" t="str">
        <f t="shared" si="310"/>
        <v>Federal</v>
      </c>
    </row>
    <row r="586" spans="1:109">
      <c r="A586" s="14">
        <v>202581375642</v>
      </c>
      <c r="B586" s="1">
        <v>45881</v>
      </c>
      <c r="C586" t="s">
        <v>109</v>
      </c>
      <c r="D586" t="s">
        <v>110</v>
      </c>
      <c r="E586" t="s">
        <v>452</v>
      </c>
      <c r="F586" t="s">
        <v>112</v>
      </c>
      <c r="G586" t="s">
        <v>113</v>
      </c>
      <c r="H586" t="s">
        <v>114</v>
      </c>
      <c r="I586" t="s">
        <v>114</v>
      </c>
      <c r="J586" t="s">
        <v>2935</v>
      </c>
      <c r="K586" t="s">
        <v>5142</v>
      </c>
      <c r="L586" t="s">
        <v>323</v>
      </c>
      <c r="M586" t="s">
        <v>118</v>
      </c>
      <c r="N586" t="s">
        <v>119</v>
      </c>
      <c r="O586" t="s">
        <v>239</v>
      </c>
      <c r="P586" t="s">
        <v>355</v>
      </c>
      <c r="Q586" t="s">
        <v>143</v>
      </c>
      <c r="R586" t="s">
        <v>123</v>
      </c>
      <c r="S586" t="s">
        <v>113</v>
      </c>
      <c r="T586" t="s">
        <v>600</v>
      </c>
      <c r="U586" t="s">
        <v>5143</v>
      </c>
      <c r="V586" t="s">
        <v>5144</v>
      </c>
      <c r="Z586" t="s">
        <v>409</v>
      </c>
      <c r="AA586" t="s">
        <v>113</v>
      </c>
      <c r="AB586" t="s">
        <v>206</v>
      </c>
      <c r="AC586" t="s">
        <v>207</v>
      </c>
      <c r="AD586">
        <v>1</v>
      </c>
      <c r="AE586" t="s">
        <v>668</v>
      </c>
      <c r="AF586" t="s">
        <v>113</v>
      </c>
      <c r="AG586" t="s">
        <v>113</v>
      </c>
      <c r="AH586" t="s">
        <v>131</v>
      </c>
      <c r="AI586" t="s">
        <v>132</v>
      </c>
      <c r="AJ586" t="s">
        <v>131</v>
      </c>
      <c r="AK586" t="s">
        <v>5145</v>
      </c>
      <c r="AL586" t="s">
        <v>5146</v>
      </c>
      <c r="AM586" t="s">
        <v>210</v>
      </c>
      <c r="AN586" t="s">
        <v>206</v>
      </c>
      <c r="AO586" t="s">
        <v>4044</v>
      </c>
      <c r="AP586">
        <v>2732951305</v>
      </c>
      <c r="AQ586" t="s">
        <v>211</v>
      </c>
      <c r="AR586" t="s">
        <v>113</v>
      </c>
      <c r="AS586" t="s">
        <v>5147</v>
      </c>
      <c r="AT586" t="s">
        <v>113</v>
      </c>
      <c r="AU586" t="s">
        <v>113</v>
      </c>
      <c r="AW586" t="s">
        <v>159</v>
      </c>
      <c r="AX586" s="82">
        <f>IFERROR(FIND("Óbitos/feridos",consulta_completa__11[[#This Row],[13 - Ocorrências/Ambientes Atingidos]]),0)</f>
        <v>0</v>
      </c>
      <c r="AY586" s="83" t="str">
        <f t="shared" si="280"/>
        <v/>
      </c>
      <c r="AZ586" s="82">
        <f>IFERROR(FIND("População afetada/evacuada",consulta_completa__11[[#This Row],[13 - Ocorrências/Ambientes Atingidos]]),0)</f>
        <v>0</v>
      </c>
      <c r="BA586" s="82" t="str">
        <f t="shared" si="281"/>
        <v/>
      </c>
      <c r="BB586" s="82">
        <f>IFERROR(FIND("Suspensão de abastecimento de água",consulta_completa__11[[#This Row],[13 - Ocorrências/Ambientes Atingidos]]),0)</f>
        <v>0</v>
      </c>
      <c r="BC586" s="83" t="str">
        <f t="shared" si="309"/>
        <v/>
      </c>
      <c r="BD586" s="82">
        <f>IFERROR(FIND("Rio/córrego",consulta_completa__11[[#This Row],[13 - Ocorrências/Ambientes Atingidos]]),0)</f>
        <v>0</v>
      </c>
      <c r="BE586" s="83" t="str">
        <f t="shared" si="282"/>
        <v/>
      </c>
      <c r="BF586" s="82">
        <f>IFERROR(FIND("Lago",consulta_completa__11[[#This Row],[13 - Ocorrências/Ambientes Atingidos]]),0)</f>
        <v>0</v>
      </c>
      <c r="BG586" s="83" t="str">
        <f t="shared" si="283"/>
        <v/>
      </c>
      <c r="BH586" s="82">
        <f>IFERROR(FIND("Mar",consulta_completa__11[[#This Row],[13 - Ocorrências/Ambientes Atingidos]]),0)</f>
        <v>1</v>
      </c>
      <c r="BI586" s="83" t="str">
        <f t="shared" si="284"/>
        <v>X</v>
      </c>
      <c r="BJ586" s="82">
        <f>IFERROR(FIND("Praia",consulta_completa__11[[#This Row],[13 - Ocorrências/Ambientes Atingidos]]),0)</f>
        <v>0</v>
      </c>
      <c r="BK586" s="83" t="str">
        <f t="shared" si="285"/>
        <v/>
      </c>
      <c r="BL586" s="82">
        <f>IFERROR(FIND("Solo",consulta_completa__11[[#This Row],[13 - Ocorrências/Ambientes Atingidos]]),0)</f>
        <v>0</v>
      </c>
      <c r="BM586" s="83" t="str">
        <f t="shared" si="286"/>
        <v/>
      </c>
      <c r="BN586" s="82">
        <f>IFERROR(FIND("Águas subterrâneas",consulta_completa__11[[#This Row],[13 - Ocorrências/Ambientes Atingidos]]),0)</f>
        <v>0</v>
      </c>
      <c r="BO586" s="83" t="str">
        <f t="shared" si="287"/>
        <v/>
      </c>
      <c r="BP586" s="82">
        <f>IFERROR(FIND("Atmosfera",consulta_completa__11[[#This Row],[13 - Ocorrências/Ambientes Atingidos]]),0)</f>
        <v>0</v>
      </c>
      <c r="BQ586" s="83" t="str">
        <f t="shared" si="288"/>
        <v/>
      </c>
      <c r="BR586" s="82">
        <f>IFERROR(FIND("Flora",consulta_completa__11[[#This Row],[13 - Ocorrências/Ambientes Atingidos]]),0)</f>
        <v>0</v>
      </c>
      <c r="BS586" s="83" t="str">
        <f t="shared" si="289"/>
        <v/>
      </c>
      <c r="BT586" s="82">
        <f>IFERROR(FIND("Fauna",consulta_completa__11[[#This Row],[13 - Ocorrências/Ambientes Atingidos]]),0)</f>
        <v>0</v>
      </c>
      <c r="BU586" s="83" t="str">
        <f t="shared" si="290"/>
        <v/>
      </c>
      <c r="BV586" s="82">
        <f>IFERROR(FIND("UC federal",consulta_completa__11[[#This Row],[13 - Ocorrências/Ambientes Atingidos]]),0)</f>
        <v>0</v>
      </c>
      <c r="BW586" s="83" t="str">
        <f t="shared" si="291"/>
        <v/>
      </c>
      <c r="BX586" s="82">
        <f>IFERROR(FIND("UC estadual/municipal",consulta_completa__11[[#This Row],[13 - Ocorrências/Ambientes Atingidos]]),0)</f>
        <v>0</v>
      </c>
      <c r="BY586" s="83" t="str">
        <f t="shared" si="292"/>
        <v/>
      </c>
      <c r="BZ586" s="82">
        <f>IFERROR(FIND("Outro(s)",consulta_completa__11[[#This Row],[13 - Ocorrências/Ambientes Atingidos]]),0)</f>
        <v>0</v>
      </c>
      <c r="CA586" s="83" t="str">
        <f t="shared" si="293"/>
        <v/>
      </c>
      <c r="CB586" s="82">
        <f>IFERROR(FIND("Sem dano",consulta_completa__11[[#This Row],[13 - Ocorrências/Ambientes Atingidos]]),0)</f>
        <v>0</v>
      </c>
      <c r="CC586" s="83" t="str">
        <f t="shared" si="294"/>
        <v/>
      </c>
      <c r="CD586" s="82" t="str">
        <f>IF(consulta_completa__11[[#This Row],[13 - Ocorrências/Ambientes Atingidos]]="","X","")</f>
        <v/>
      </c>
      <c r="CE586" s="84">
        <f>IFERROR(FIND("IBAMA",consulta_completa__11[[#This Row],[14 - Inst. Atuando no Local]]),0)</f>
        <v>0</v>
      </c>
      <c r="CF586" s="84" t="str">
        <f t="shared" si="295"/>
        <v/>
      </c>
      <c r="CG586" s="84">
        <f>IFERROR(FIND("OEMA",consulta_completa__11[[#This Row],[14 - Inst. Atuando no Local]]),0)</f>
        <v>0</v>
      </c>
      <c r="CH586" s="84" t="str">
        <f t="shared" si="296"/>
        <v/>
      </c>
      <c r="CI586" s="84">
        <f>IFERROR(FIND("DEFESA CIVIL",consulta_completa__11[[#This Row],[14 - Inst. Atuando no Local]]),0)</f>
        <v>0</v>
      </c>
      <c r="CJ586" s="84" t="str">
        <f t="shared" si="297"/>
        <v/>
      </c>
      <c r="CK586" s="84">
        <f>IFERROR(FIND("CORPO DE BOMBEIROS",consulta_completa__11[[#This Row],[14 - Inst. Atuando no Local]]),0)</f>
        <v>0</v>
      </c>
      <c r="CL586" s="84" t="str">
        <f t="shared" si="298"/>
        <v/>
      </c>
      <c r="CM586" s="84">
        <f>IFERROR(FIND("POLÍCIA RODOVIÁRIA",consulta_completa__11[[#This Row],[14 - Inst. Atuando no Local]]),0)</f>
        <v>0</v>
      </c>
      <c r="CN586" s="84" t="str">
        <f t="shared" si="299"/>
        <v/>
      </c>
      <c r="CO586" s="84">
        <f>IFERROR(FIND("POLÍCIA MILITAR",consulta_completa__11[[#This Row],[14 - Inst. Atuando no Local]]),0)</f>
        <v>0</v>
      </c>
      <c r="CP586" s="84" t="str">
        <f t="shared" si="300"/>
        <v/>
      </c>
      <c r="CQ586" s="84">
        <f>IFERROR(FIND("POLÍCIA CIVIL",consulta_completa__11[[#This Row],[14 - Inst. Atuando no Local]]),0)</f>
        <v>0</v>
      </c>
      <c r="CR586" s="84" t="str">
        <f t="shared" si="301"/>
        <v/>
      </c>
      <c r="CS586" s="84">
        <f>IFERROR(FIND("MARINHA DO BRASIL",consulta_completa__11[[#This Row],[14 - Inst. Atuando no Local]]),0)</f>
        <v>0</v>
      </c>
      <c r="CT586" s="84" t="str">
        <f t="shared" si="302"/>
        <v/>
      </c>
      <c r="CU586" s="84">
        <f>IFERROR(FIND("EMPRESA ESPECIALIZADA EM ATENDIMENTO",consulta_completa__11[[#This Row],[14 - Inst. Atuando no Local]]),0)</f>
        <v>0</v>
      </c>
      <c r="CV586" s="84" t="str">
        <f t="shared" si="303"/>
        <v/>
      </c>
      <c r="CW586" s="84">
        <f>IFERROR(FIND("IBAMA",consulta_completa__11[[#This Row],[14 - Inst. Atuando no Local]]),0)</f>
        <v>0</v>
      </c>
      <c r="CX586" s="84" t="str">
        <f t="shared" si="304"/>
        <v/>
      </c>
      <c r="CY586" s="84" t="str">
        <f>IF(consulta_completa__11[[#This Row],[14 - Inst. Atuando no Local]]="","X","")</f>
        <v/>
      </c>
      <c r="CZ586" s="84">
        <f>IFERROR(FIND("OUTRA (S)",consulta_completa__11[[#This Row],[14 - Inst. Atuando no Local]]),0)</f>
        <v>0</v>
      </c>
      <c r="DA586" s="84" t="str">
        <f t="shared" si="305"/>
        <v/>
      </c>
      <c r="DB586" s="35" t="str">
        <f t="shared" si="306"/>
        <v>Sim</v>
      </c>
      <c r="DC586" s="35" t="str">
        <f t="shared" si="307"/>
        <v>Não</v>
      </c>
      <c r="DD586" s="35" t="str">
        <f t="shared" si="308"/>
        <v>Sim</v>
      </c>
      <c r="DE586" s="87" t="str">
        <f t="shared" si="310"/>
        <v>Federal</v>
      </c>
    </row>
    <row r="587" spans="1:109">
      <c r="A587" s="14">
        <v>202581457610</v>
      </c>
      <c r="B587" s="1">
        <v>45881</v>
      </c>
      <c r="C587" t="s">
        <v>5148</v>
      </c>
      <c r="D587" t="s">
        <v>343</v>
      </c>
      <c r="E587" t="s">
        <v>113</v>
      </c>
      <c r="F587" t="s">
        <v>139</v>
      </c>
      <c r="G587" t="s">
        <v>113</v>
      </c>
      <c r="H587" t="s">
        <v>114</v>
      </c>
      <c r="I587" t="s">
        <v>114</v>
      </c>
      <c r="J587" t="s">
        <v>113</v>
      </c>
      <c r="K587" t="s">
        <v>114</v>
      </c>
      <c r="L587" t="s">
        <v>114</v>
      </c>
      <c r="M587" t="s">
        <v>2314</v>
      </c>
      <c r="N587" t="s">
        <v>119</v>
      </c>
      <c r="O587" t="s">
        <v>239</v>
      </c>
      <c r="P587" t="s">
        <v>355</v>
      </c>
      <c r="Q587" t="s">
        <v>122</v>
      </c>
      <c r="R587" t="s">
        <v>123</v>
      </c>
      <c r="S587" t="s">
        <v>113</v>
      </c>
      <c r="T587" t="s">
        <v>5149</v>
      </c>
      <c r="U587" t="s">
        <v>113</v>
      </c>
      <c r="V587" t="s">
        <v>5150</v>
      </c>
      <c r="Z587" t="s">
        <v>5151</v>
      </c>
      <c r="AA587" t="s">
        <v>113</v>
      </c>
      <c r="AB587" t="s">
        <v>113</v>
      </c>
      <c r="AC587" t="s">
        <v>113</v>
      </c>
      <c r="AE587" t="s">
        <v>5152</v>
      </c>
      <c r="AF587" t="s">
        <v>113</v>
      </c>
      <c r="AG587" t="s">
        <v>113</v>
      </c>
      <c r="AH587" t="s">
        <v>194</v>
      </c>
      <c r="AI587" t="s">
        <v>132</v>
      </c>
      <c r="AJ587" t="s">
        <v>132</v>
      </c>
      <c r="AK587" t="s">
        <v>113</v>
      </c>
      <c r="AL587" t="s">
        <v>5150</v>
      </c>
      <c r="AM587" t="s">
        <v>5153</v>
      </c>
      <c r="AN587" t="s">
        <v>113</v>
      </c>
      <c r="AO587" t="s">
        <v>113</v>
      </c>
      <c r="AQ587" t="s">
        <v>5154</v>
      </c>
      <c r="AR587" t="s">
        <v>113</v>
      </c>
      <c r="AS587" t="s">
        <v>113</v>
      </c>
      <c r="AT587" t="s">
        <v>113</v>
      </c>
      <c r="AU587" t="s">
        <v>113</v>
      </c>
      <c r="AW587" t="s">
        <v>113</v>
      </c>
      <c r="AX587" s="82">
        <f>IFERROR(FIND("Óbitos/feridos",consulta_completa__11[[#This Row],[13 - Ocorrências/Ambientes Atingidos]]),0)</f>
        <v>0</v>
      </c>
      <c r="AY587" s="83" t="str">
        <f t="shared" si="280"/>
        <v/>
      </c>
      <c r="AZ587" s="82">
        <f>IFERROR(FIND("População afetada/evacuada",consulta_completa__11[[#This Row],[13 - Ocorrências/Ambientes Atingidos]]),0)</f>
        <v>0</v>
      </c>
      <c r="BA587" s="82" t="str">
        <f t="shared" si="281"/>
        <v/>
      </c>
      <c r="BB587" s="82">
        <f>IFERROR(FIND("Suspensão de abastecimento de água",consulta_completa__11[[#This Row],[13 - Ocorrências/Ambientes Atingidos]]),0)</f>
        <v>0</v>
      </c>
      <c r="BC587" s="83" t="str">
        <f t="shared" si="309"/>
        <v/>
      </c>
      <c r="BD587" s="82">
        <f>IFERROR(FIND("Rio/córrego",consulta_completa__11[[#This Row],[13 - Ocorrências/Ambientes Atingidos]]),0)</f>
        <v>0</v>
      </c>
      <c r="BE587" s="83" t="str">
        <f t="shared" si="282"/>
        <v/>
      </c>
      <c r="BF587" s="82">
        <f>IFERROR(FIND("Lago",consulta_completa__11[[#This Row],[13 - Ocorrências/Ambientes Atingidos]]),0)</f>
        <v>0</v>
      </c>
      <c r="BG587" s="83" t="str">
        <f t="shared" si="283"/>
        <v/>
      </c>
      <c r="BH587" s="82">
        <f>IFERROR(FIND("Mar",consulta_completa__11[[#This Row],[13 - Ocorrências/Ambientes Atingidos]]),0)</f>
        <v>1</v>
      </c>
      <c r="BI587" s="83" t="str">
        <f t="shared" si="284"/>
        <v>X</v>
      </c>
      <c r="BJ587" s="82">
        <f>IFERROR(FIND("Praia",consulta_completa__11[[#This Row],[13 - Ocorrências/Ambientes Atingidos]]),0)</f>
        <v>0</v>
      </c>
      <c r="BK587" s="83" t="str">
        <f t="shared" si="285"/>
        <v/>
      </c>
      <c r="BL587" s="82">
        <f>IFERROR(FIND("Solo",consulta_completa__11[[#This Row],[13 - Ocorrências/Ambientes Atingidos]]),0)</f>
        <v>0</v>
      </c>
      <c r="BM587" s="83" t="str">
        <f t="shared" si="286"/>
        <v/>
      </c>
      <c r="BN587" s="82">
        <f>IFERROR(FIND("Águas subterrâneas",consulta_completa__11[[#This Row],[13 - Ocorrências/Ambientes Atingidos]]),0)</f>
        <v>0</v>
      </c>
      <c r="BO587" s="83" t="str">
        <f t="shared" si="287"/>
        <v/>
      </c>
      <c r="BP587" s="82">
        <f>IFERROR(FIND("Atmosfera",consulta_completa__11[[#This Row],[13 - Ocorrências/Ambientes Atingidos]]),0)</f>
        <v>0</v>
      </c>
      <c r="BQ587" s="83" t="str">
        <f t="shared" si="288"/>
        <v/>
      </c>
      <c r="BR587" s="82">
        <f>IFERROR(FIND("Flora",consulta_completa__11[[#This Row],[13 - Ocorrências/Ambientes Atingidos]]),0)</f>
        <v>0</v>
      </c>
      <c r="BS587" s="83" t="str">
        <f t="shared" si="289"/>
        <v/>
      </c>
      <c r="BT587" s="82">
        <f>IFERROR(FIND("Fauna",consulta_completa__11[[#This Row],[13 - Ocorrências/Ambientes Atingidos]]),0)</f>
        <v>0</v>
      </c>
      <c r="BU587" s="83" t="str">
        <f t="shared" si="290"/>
        <v/>
      </c>
      <c r="BV587" s="82">
        <f>IFERROR(FIND("UC federal",consulta_completa__11[[#This Row],[13 - Ocorrências/Ambientes Atingidos]]),0)</f>
        <v>0</v>
      </c>
      <c r="BW587" s="83" t="str">
        <f t="shared" si="291"/>
        <v/>
      </c>
      <c r="BX587" s="82">
        <f>IFERROR(FIND("UC estadual/municipal",consulta_completa__11[[#This Row],[13 - Ocorrências/Ambientes Atingidos]]),0)</f>
        <v>0</v>
      </c>
      <c r="BY587" s="83" t="str">
        <f t="shared" si="292"/>
        <v/>
      </c>
      <c r="BZ587" s="82">
        <f>IFERROR(FIND("Outro(s)",consulta_completa__11[[#This Row],[13 - Ocorrências/Ambientes Atingidos]]),0)</f>
        <v>0</v>
      </c>
      <c r="CA587" s="83" t="str">
        <f t="shared" si="293"/>
        <v/>
      </c>
      <c r="CB587" s="82">
        <f>IFERROR(FIND("Sem dano",consulta_completa__11[[#This Row],[13 - Ocorrências/Ambientes Atingidos]]),0)</f>
        <v>0</v>
      </c>
      <c r="CC587" s="83" t="str">
        <f t="shared" si="294"/>
        <v/>
      </c>
      <c r="CD587" s="82" t="str">
        <f>IF(consulta_completa__11[[#This Row],[13 - Ocorrências/Ambientes Atingidos]]="","X","")</f>
        <v/>
      </c>
      <c r="CE587" s="84">
        <f>IFERROR(FIND("IBAMA",consulta_completa__11[[#This Row],[14 - Inst. Atuando no Local]]),0)</f>
        <v>0</v>
      </c>
      <c r="CF587" s="84" t="str">
        <f t="shared" si="295"/>
        <v/>
      </c>
      <c r="CG587" s="84">
        <f>IFERROR(FIND("OEMA",consulta_completa__11[[#This Row],[14 - Inst. Atuando no Local]]),0)</f>
        <v>0</v>
      </c>
      <c r="CH587" s="84" t="str">
        <f t="shared" si="296"/>
        <v/>
      </c>
      <c r="CI587" s="84">
        <f>IFERROR(FIND("DEFESA CIVIL",consulta_completa__11[[#This Row],[14 - Inst. Atuando no Local]]),0)</f>
        <v>0</v>
      </c>
      <c r="CJ587" s="84" t="str">
        <f t="shared" si="297"/>
        <v/>
      </c>
      <c r="CK587" s="84">
        <f>IFERROR(FIND("CORPO DE BOMBEIROS",consulta_completa__11[[#This Row],[14 - Inst. Atuando no Local]]),0)</f>
        <v>0</v>
      </c>
      <c r="CL587" s="84" t="str">
        <f t="shared" si="298"/>
        <v/>
      </c>
      <c r="CM587" s="84">
        <f>IFERROR(FIND("POLÍCIA RODOVIÁRIA",consulta_completa__11[[#This Row],[14 - Inst. Atuando no Local]]),0)</f>
        <v>0</v>
      </c>
      <c r="CN587" s="84" t="str">
        <f t="shared" si="299"/>
        <v/>
      </c>
      <c r="CO587" s="84">
        <f>IFERROR(FIND("POLÍCIA MILITAR",consulta_completa__11[[#This Row],[14 - Inst. Atuando no Local]]),0)</f>
        <v>0</v>
      </c>
      <c r="CP587" s="84" t="str">
        <f t="shared" si="300"/>
        <v/>
      </c>
      <c r="CQ587" s="84">
        <f>IFERROR(FIND("POLÍCIA CIVIL",consulta_completa__11[[#This Row],[14 - Inst. Atuando no Local]]),0)</f>
        <v>0</v>
      </c>
      <c r="CR587" s="84" t="str">
        <f t="shared" si="301"/>
        <v/>
      </c>
      <c r="CS587" s="84">
        <f>IFERROR(FIND("MARINHA DO BRASIL",consulta_completa__11[[#This Row],[14 - Inst. Atuando no Local]]),0)</f>
        <v>0</v>
      </c>
      <c r="CT587" s="84" t="str">
        <f t="shared" si="302"/>
        <v/>
      </c>
      <c r="CU587" s="84">
        <f>IFERROR(FIND("EMPRESA ESPECIALIZADA EM ATENDIMENTO",consulta_completa__11[[#This Row],[14 - Inst. Atuando no Local]]),0)</f>
        <v>0</v>
      </c>
      <c r="CV587" s="84" t="str">
        <f t="shared" si="303"/>
        <v/>
      </c>
      <c r="CW587" s="84">
        <f>IFERROR(FIND("IBAMA",consulta_completa__11[[#This Row],[14 - Inst. Atuando no Local]]),0)</f>
        <v>0</v>
      </c>
      <c r="CX587" s="84" t="str">
        <f t="shared" si="304"/>
        <v/>
      </c>
      <c r="CY587" s="84" t="str">
        <f>IF(consulta_completa__11[[#This Row],[14 - Inst. Atuando no Local]]="","X","")</f>
        <v/>
      </c>
      <c r="CZ587" s="84">
        <f>IFERROR(FIND("OUTRA (S)",consulta_completa__11[[#This Row],[14 - Inst. Atuando no Local]]),0)</f>
        <v>0</v>
      </c>
      <c r="DA587" s="84" t="str">
        <f t="shared" si="305"/>
        <v/>
      </c>
      <c r="DB587" s="35" t="str">
        <f t="shared" si="306"/>
        <v>Sim</v>
      </c>
      <c r="DC587" s="35" t="str">
        <f t="shared" si="307"/>
        <v>Não</v>
      </c>
      <c r="DD587" s="35" t="str">
        <f t="shared" si="308"/>
        <v>Sim</v>
      </c>
      <c r="DE587" s="87" t="str">
        <f t="shared" si="310"/>
        <v>Sem informação</v>
      </c>
    </row>
    <row r="588" spans="1:109">
      <c r="A588" s="14">
        <v>202581546805</v>
      </c>
      <c r="B588" s="1">
        <v>45881</v>
      </c>
      <c r="C588" t="s">
        <v>179</v>
      </c>
      <c r="D588" t="s">
        <v>180</v>
      </c>
      <c r="E588" t="s">
        <v>286</v>
      </c>
      <c r="F588" t="s">
        <v>5155</v>
      </c>
      <c r="G588" t="s">
        <v>113</v>
      </c>
      <c r="H588" t="s">
        <v>114</v>
      </c>
      <c r="I588" t="s">
        <v>114</v>
      </c>
      <c r="J588" t="s">
        <v>113</v>
      </c>
      <c r="K588" t="s">
        <v>114</v>
      </c>
      <c r="L588" t="s">
        <v>114</v>
      </c>
      <c r="M588" t="s">
        <v>139</v>
      </c>
      <c r="N588" t="s">
        <v>2139</v>
      </c>
      <c r="O588" t="s">
        <v>185</v>
      </c>
      <c r="P588" t="s">
        <v>355</v>
      </c>
      <c r="Q588" t="s">
        <v>143</v>
      </c>
      <c r="R588" t="s">
        <v>123</v>
      </c>
      <c r="S588" t="s">
        <v>113</v>
      </c>
      <c r="T588" t="s">
        <v>5156</v>
      </c>
      <c r="U588" t="s">
        <v>5157</v>
      </c>
      <c r="V588" t="s">
        <v>5158</v>
      </c>
      <c r="Z588" t="s">
        <v>5158</v>
      </c>
      <c r="AA588" t="s">
        <v>5159</v>
      </c>
      <c r="AB588" t="s">
        <v>5160</v>
      </c>
      <c r="AC588" t="s">
        <v>5161</v>
      </c>
      <c r="AD588">
        <v>0</v>
      </c>
      <c r="AE588" t="s">
        <v>113</v>
      </c>
      <c r="AF588" t="s">
        <v>5162</v>
      </c>
      <c r="AG588" t="s">
        <v>113</v>
      </c>
      <c r="AH588" t="s">
        <v>194</v>
      </c>
      <c r="AI588" t="s">
        <v>132</v>
      </c>
      <c r="AJ588" t="s">
        <v>132</v>
      </c>
      <c r="AK588" t="s">
        <v>113</v>
      </c>
      <c r="AL588" t="s">
        <v>113</v>
      </c>
      <c r="AM588" t="s">
        <v>5153</v>
      </c>
      <c r="AN588" t="s">
        <v>113</v>
      </c>
      <c r="AO588" t="s">
        <v>113</v>
      </c>
      <c r="AQ588" t="s">
        <v>5154</v>
      </c>
      <c r="AR588" t="s">
        <v>113</v>
      </c>
      <c r="AS588" t="s">
        <v>113</v>
      </c>
      <c r="AT588" t="s">
        <v>113</v>
      </c>
      <c r="AU588" t="s">
        <v>113</v>
      </c>
      <c r="AW588" t="s">
        <v>113</v>
      </c>
      <c r="AX588" s="82">
        <f>IFERROR(FIND("Óbitos/feridos",consulta_completa__11[[#This Row],[13 - Ocorrências/Ambientes Atingidos]]),0)</f>
        <v>0</v>
      </c>
      <c r="AY588" s="83" t="str">
        <f t="shared" si="280"/>
        <v/>
      </c>
      <c r="AZ588" s="82">
        <f>IFERROR(FIND("População afetada/evacuada",consulta_completa__11[[#This Row],[13 - Ocorrências/Ambientes Atingidos]]),0)</f>
        <v>0</v>
      </c>
      <c r="BA588" s="82" t="str">
        <f t="shared" si="281"/>
        <v/>
      </c>
      <c r="BB588" s="82">
        <f>IFERROR(FIND("Suspensão de abastecimento de água",consulta_completa__11[[#This Row],[13 - Ocorrências/Ambientes Atingidos]]),0)</f>
        <v>0</v>
      </c>
      <c r="BC588" s="83" t="str">
        <f t="shared" si="309"/>
        <v/>
      </c>
      <c r="BD588" s="82">
        <f>IFERROR(FIND("Rio/córrego",consulta_completa__11[[#This Row],[13 - Ocorrências/Ambientes Atingidos]]),0)</f>
        <v>0</v>
      </c>
      <c r="BE588" s="83" t="str">
        <f t="shared" si="282"/>
        <v/>
      </c>
      <c r="BF588" s="82">
        <f>IFERROR(FIND("Lago",consulta_completa__11[[#This Row],[13 - Ocorrências/Ambientes Atingidos]]),0)</f>
        <v>0</v>
      </c>
      <c r="BG588" s="83" t="str">
        <f t="shared" si="283"/>
        <v/>
      </c>
      <c r="BH588" s="82">
        <f>IFERROR(FIND("Mar",consulta_completa__11[[#This Row],[13 - Ocorrências/Ambientes Atingidos]]),0)</f>
        <v>0</v>
      </c>
      <c r="BI588" s="83" t="str">
        <f t="shared" si="284"/>
        <v/>
      </c>
      <c r="BJ588" s="82">
        <f>IFERROR(FIND("Praia",consulta_completa__11[[#This Row],[13 - Ocorrências/Ambientes Atingidos]]),0)</f>
        <v>0</v>
      </c>
      <c r="BK588" s="83" t="str">
        <f t="shared" si="285"/>
        <v/>
      </c>
      <c r="BL588" s="82">
        <f>IFERROR(FIND("Solo",consulta_completa__11[[#This Row],[13 - Ocorrências/Ambientes Atingidos]]),0)</f>
        <v>0</v>
      </c>
      <c r="BM588" s="83" t="str">
        <f t="shared" si="286"/>
        <v/>
      </c>
      <c r="BN588" s="82">
        <f>IFERROR(FIND("Águas subterrâneas",consulta_completa__11[[#This Row],[13 - Ocorrências/Ambientes Atingidos]]),0)</f>
        <v>0</v>
      </c>
      <c r="BO588" s="83" t="str">
        <f t="shared" si="287"/>
        <v/>
      </c>
      <c r="BP588" s="82">
        <f>IFERROR(FIND("Atmosfera",consulta_completa__11[[#This Row],[13 - Ocorrências/Ambientes Atingidos]]),0)</f>
        <v>0</v>
      </c>
      <c r="BQ588" s="83" t="str">
        <f t="shared" si="288"/>
        <v/>
      </c>
      <c r="BR588" s="82">
        <f>IFERROR(FIND("Flora",consulta_completa__11[[#This Row],[13 - Ocorrências/Ambientes Atingidos]]),0)</f>
        <v>0</v>
      </c>
      <c r="BS588" s="83" t="str">
        <f t="shared" si="289"/>
        <v/>
      </c>
      <c r="BT588" s="82">
        <f>IFERROR(FIND("Fauna",consulta_completa__11[[#This Row],[13 - Ocorrências/Ambientes Atingidos]]),0)</f>
        <v>0</v>
      </c>
      <c r="BU588" s="83" t="str">
        <f t="shared" si="290"/>
        <v/>
      </c>
      <c r="BV588" s="82">
        <f>IFERROR(FIND("UC federal",consulta_completa__11[[#This Row],[13 - Ocorrências/Ambientes Atingidos]]),0)</f>
        <v>0</v>
      </c>
      <c r="BW588" s="83" t="str">
        <f t="shared" si="291"/>
        <v/>
      </c>
      <c r="BX588" s="82">
        <f>IFERROR(FIND("UC estadual/municipal",consulta_completa__11[[#This Row],[13 - Ocorrências/Ambientes Atingidos]]),0)</f>
        <v>0</v>
      </c>
      <c r="BY588" s="83" t="str">
        <f t="shared" si="292"/>
        <v/>
      </c>
      <c r="BZ588" s="82">
        <f>IFERROR(FIND("Outro(s)",consulta_completa__11[[#This Row],[13 - Ocorrências/Ambientes Atingidos]]),0)</f>
        <v>1</v>
      </c>
      <c r="CA588" s="83" t="str">
        <f t="shared" si="293"/>
        <v>X</v>
      </c>
      <c r="CB588" s="82">
        <f>IFERROR(FIND("Sem dano",consulta_completa__11[[#This Row],[13 - Ocorrências/Ambientes Atingidos]]),0)</f>
        <v>0</v>
      </c>
      <c r="CC588" s="83" t="str">
        <f t="shared" si="294"/>
        <v/>
      </c>
      <c r="CD588" s="82" t="str">
        <f>IF(consulta_completa__11[[#This Row],[13 - Ocorrências/Ambientes Atingidos]]="","X","")</f>
        <v/>
      </c>
      <c r="CE588" s="84">
        <f>IFERROR(FIND("IBAMA",consulta_completa__11[[#This Row],[14 - Inst. Atuando no Local]]),0)</f>
        <v>0</v>
      </c>
      <c r="CF588" s="84" t="str">
        <f t="shared" si="295"/>
        <v/>
      </c>
      <c r="CG588" s="84">
        <f>IFERROR(FIND("OEMA",consulta_completa__11[[#This Row],[14 - Inst. Atuando no Local]]),0)</f>
        <v>0</v>
      </c>
      <c r="CH588" s="84" t="str">
        <f t="shared" si="296"/>
        <v/>
      </c>
      <c r="CI588" s="84">
        <f>IFERROR(FIND("DEFESA CIVIL",consulta_completa__11[[#This Row],[14 - Inst. Atuando no Local]]),0)</f>
        <v>0</v>
      </c>
      <c r="CJ588" s="84" t="str">
        <f t="shared" si="297"/>
        <v/>
      </c>
      <c r="CK588" s="84">
        <f>IFERROR(FIND("CORPO DE BOMBEIROS",consulta_completa__11[[#This Row],[14 - Inst. Atuando no Local]]),0)</f>
        <v>0</v>
      </c>
      <c r="CL588" s="84" t="str">
        <f t="shared" si="298"/>
        <v/>
      </c>
      <c r="CM588" s="84">
        <f>IFERROR(FIND("POLÍCIA RODOVIÁRIA",consulta_completa__11[[#This Row],[14 - Inst. Atuando no Local]]),0)</f>
        <v>0</v>
      </c>
      <c r="CN588" s="84" t="str">
        <f t="shared" si="299"/>
        <v/>
      </c>
      <c r="CO588" s="84">
        <f>IFERROR(FIND("POLÍCIA MILITAR",consulta_completa__11[[#This Row],[14 - Inst. Atuando no Local]]),0)</f>
        <v>0</v>
      </c>
      <c r="CP588" s="84" t="str">
        <f t="shared" si="300"/>
        <v/>
      </c>
      <c r="CQ588" s="84">
        <f>IFERROR(FIND("POLÍCIA CIVIL",consulta_completa__11[[#This Row],[14 - Inst. Atuando no Local]]),0)</f>
        <v>0</v>
      </c>
      <c r="CR588" s="84" t="str">
        <f t="shared" si="301"/>
        <v/>
      </c>
      <c r="CS588" s="84">
        <f>IFERROR(FIND("MARINHA DO BRASIL",consulta_completa__11[[#This Row],[14 - Inst. Atuando no Local]]),0)</f>
        <v>0</v>
      </c>
      <c r="CT588" s="84" t="str">
        <f t="shared" si="302"/>
        <v/>
      </c>
      <c r="CU588" s="84">
        <f>IFERROR(FIND("EMPRESA ESPECIALIZADA EM ATENDIMENTO",consulta_completa__11[[#This Row],[14 - Inst. Atuando no Local]]),0)</f>
        <v>0</v>
      </c>
      <c r="CV588" s="84" t="str">
        <f t="shared" si="303"/>
        <v/>
      </c>
      <c r="CW588" s="84">
        <f>IFERROR(FIND("IBAMA",consulta_completa__11[[#This Row],[14 - Inst. Atuando no Local]]),0)</f>
        <v>0</v>
      </c>
      <c r="CX588" s="84" t="str">
        <f t="shared" si="304"/>
        <v/>
      </c>
      <c r="CY588" s="84" t="str">
        <f>IF(consulta_completa__11[[#This Row],[14 - Inst. Atuando no Local]]="","X","")</f>
        <v/>
      </c>
      <c r="CZ588" s="84">
        <f>IFERROR(FIND("OUTRA (S)",consulta_completa__11[[#This Row],[14 - Inst. Atuando no Local]]),0)</f>
        <v>0</v>
      </c>
      <c r="DA588" s="84" t="str">
        <f t="shared" si="305"/>
        <v/>
      </c>
      <c r="DB588" s="35" t="str">
        <f t="shared" si="306"/>
        <v>Sim</v>
      </c>
      <c r="DC588" s="35" t="str">
        <f t="shared" si="307"/>
        <v>Não</v>
      </c>
      <c r="DD588" s="35" t="str">
        <f t="shared" si="308"/>
        <v>Sim</v>
      </c>
      <c r="DE588" s="87" t="str">
        <f t="shared" si="310"/>
        <v>Sem informação</v>
      </c>
    </row>
    <row r="589" spans="1:109">
      <c r="A589" s="14">
        <v>202581357655</v>
      </c>
      <c r="B589" s="1">
        <v>45882</v>
      </c>
      <c r="C589" t="s">
        <v>5163</v>
      </c>
      <c r="D589" t="s">
        <v>161</v>
      </c>
      <c r="E589" t="s">
        <v>286</v>
      </c>
      <c r="F589" t="s">
        <v>112</v>
      </c>
      <c r="G589" t="s">
        <v>646</v>
      </c>
      <c r="H589" t="s">
        <v>113</v>
      </c>
      <c r="I589" t="s">
        <v>113</v>
      </c>
      <c r="J589" t="s">
        <v>113</v>
      </c>
      <c r="K589" t="s">
        <v>114</v>
      </c>
      <c r="L589" t="s">
        <v>114</v>
      </c>
      <c r="M589" t="s">
        <v>810</v>
      </c>
      <c r="N589" t="s">
        <v>1505</v>
      </c>
      <c r="O589" t="s">
        <v>120</v>
      </c>
      <c r="P589" t="s">
        <v>121</v>
      </c>
      <c r="Q589" t="s">
        <v>122</v>
      </c>
      <c r="R589" t="s">
        <v>123</v>
      </c>
      <c r="S589" t="s">
        <v>113</v>
      </c>
      <c r="T589" t="s">
        <v>5164</v>
      </c>
      <c r="U589" t="s">
        <v>113</v>
      </c>
      <c r="V589" t="s">
        <v>113</v>
      </c>
      <c r="Z589" t="s">
        <v>5165</v>
      </c>
      <c r="AA589" t="s">
        <v>113</v>
      </c>
      <c r="AB589" t="s">
        <v>5166</v>
      </c>
      <c r="AC589" t="s">
        <v>5167</v>
      </c>
      <c r="AD589">
        <v>0</v>
      </c>
      <c r="AE589" t="s">
        <v>5168</v>
      </c>
      <c r="AF589" t="s">
        <v>5166</v>
      </c>
      <c r="AG589" t="s">
        <v>5169</v>
      </c>
      <c r="AH589" t="s">
        <v>131</v>
      </c>
      <c r="AI589" t="s">
        <v>131</v>
      </c>
      <c r="AJ589" t="s">
        <v>131</v>
      </c>
      <c r="AK589" t="s">
        <v>5170</v>
      </c>
      <c r="AL589" t="s">
        <v>5171</v>
      </c>
      <c r="AM589" t="s">
        <v>113</v>
      </c>
      <c r="AN589" t="s">
        <v>113</v>
      </c>
      <c r="AO589" t="s">
        <v>113</v>
      </c>
      <c r="AQ589" t="s">
        <v>113</v>
      </c>
      <c r="AR589" t="s">
        <v>113</v>
      </c>
      <c r="AS589" t="s">
        <v>113</v>
      </c>
      <c r="AT589" t="s">
        <v>113</v>
      </c>
      <c r="AU589" t="s">
        <v>113</v>
      </c>
      <c r="AW589" t="s">
        <v>113</v>
      </c>
      <c r="AX589" s="82">
        <f>IFERROR(FIND("Óbitos/feridos",consulta_completa__11[[#This Row],[13 - Ocorrências/Ambientes Atingidos]]),0)</f>
        <v>0</v>
      </c>
      <c r="AY589" s="83" t="str">
        <f t="shared" si="280"/>
        <v/>
      </c>
      <c r="AZ589" s="82">
        <f>IFERROR(FIND("População afetada/evacuada",consulta_completa__11[[#This Row],[13 - Ocorrências/Ambientes Atingidos]]),0)</f>
        <v>0</v>
      </c>
      <c r="BA589" s="82" t="str">
        <f t="shared" si="281"/>
        <v/>
      </c>
      <c r="BB589" s="82">
        <f>IFERROR(FIND("Suspensão de abastecimento de água",consulta_completa__11[[#This Row],[13 - Ocorrências/Ambientes Atingidos]]),0)</f>
        <v>0</v>
      </c>
      <c r="BC589" s="83" t="str">
        <f t="shared" si="309"/>
        <v/>
      </c>
      <c r="BD589" s="82">
        <f>IFERROR(FIND("Rio/córrego",consulta_completa__11[[#This Row],[13 - Ocorrências/Ambientes Atingidos]]),0)</f>
        <v>1</v>
      </c>
      <c r="BE589" s="83" t="str">
        <f t="shared" si="282"/>
        <v>X</v>
      </c>
      <c r="BF589" s="82">
        <f>IFERROR(FIND("Lago",consulta_completa__11[[#This Row],[13 - Ocorrências/Ambientes Atingidos]]),0)</f>
        <v>0</v>
      </c>
      <c r="BG589" s="83" t="str">
        <f t="shared" si="283"/>
        <v/>
      </c>
      <c r="BH589" s="82">
        <f>IFERROR(FIND("Mar",consulta_completa__11[[#This Row],[13 - Ocorrências/Ambientes Atingidos]]),0)</f>
        <v>0</v>
      </c>
      <c r="BI589" s="83" t="str">
        <f t="shared" si="284"/>
        <v/>
      </c>
      <c r="BJ589" s="82">
        <f>IFERROR(FIND("Praia",consulta_completa__11[[#This Row],[13 - Ocorrências/Ambientes Atingidos]]),0)</f>
        <v>0</v>
      </c>
      <c r="BK589" s="83" t="str">
        <f t="shared" si="285"/>
        <v/>
      </c>
      <c r="BL589" s="82">
        <f>IFERROR(FIND("Solo",consulta_completa__11[[#This Row],[13 - Ocorrências/Ambientes Atingidos]]),0)</f>
        <v>14</v>
      </c>
      <c r="BM589" s="83" t="str">
        <f t="shared" si="286"/>
        <v>X</v>
      </c>
      <c r="BN589" s="82">
        <f>IFERROR(FIND("Águas subterrâneas",consulta_completa__11[[#This Row],[13 - Ocorrências/Ambientes Atingidos]]),0)</f>
        <v>0</v>
      </c>
      <c r="BO589" s="83" t="str">
        <f t="shared" si="287"/>
        <v/>
      </c>
      <c r="BP589" s="82">
        <f>IFERROR(FIND("Atmosfera",consulta_completa__11[[#This Row],[13 - Ocorrências/Ambientes Atingidos]]),0)</f>
        <v>0</v>
      </c>
      <c r="BQ589" s="83" t="str">
        <f t="shared" si="288"/>
        <v/>
      </c>
      <c r="BR589" s="82">
        <f>IFERROR(FIND("Flora",consulta_completa__11[[#This Row],[13 - Ocorrências/Ambientes Atingidos]]),0)</f>
        <v>0</v>
      </c>
      <c r="BS589" s="83" t="str">
        <f t="shared" si="289"/>
        <v/>
      </c>
      <c r="BT589" s="82">
        <f>IFERROR(FIND("Fauna",consulta_completa__11[[#This Row],[13 - Ocorrências/Ambientes Atingidos]]),0)</f>
        <v>0</v>
      </c>
      <c r="BU589" s="83" t="str">
        <f t="shared" si="290"/>
        <v/>
      </c>
      <c r="BV589" s="82">
        <f>IFERROR(FIND("UC federal",consulta_completa__11[[#This Row],[13 - Ocorrências/Ambientes Atingidos]]),0)</f>
        <v>0</v>
      </c>
      <c r="BW589" s="83" t="str">
        <f t="shared" si="291"/>
        <v/>
      </c>
      <c r="BX589" s="82">
        <f>IFERROR(FIND("UC estadual/municipal",consulta_completa__11[[#This Row],[13 - Ocorrências/Ambientes Atingidos]]),0)</f>
        <v>0</v>
      </c>
      <c r="BY589" s="83" t="str">
        <f t="shared" si="292"/>
        <v/>
      </c>
      <c r="BZ589" s="82">
        <f>IFERROR(FIND("Outro(s)",consulta_completa__11[[#This Row],[13 - Ocorrências/Ambientes Atingidos]]),0)</f>
        <v>0</v>
      </c>
      <c r="CA589" s="83" t="str">
        <f t="shared" si="293"/>
        <v/>
      </c>
      <c r="CB589" s="82">
        <f>IFERROR(FIND("Sem dano",consulta_completa__11[[#This Row],[13 - Ocorrências/Ambientes Atingidos]]),0)</f>
        <v>0</v>
      </c>
      <c r="CC589" s="83" t="str">
        <f t="shared" si="294"/>
        <v/>
      </c>
      <c r="CD589" s="82" t="str">
        <f>IF(consulta_completa__11[[#This Row],[13 - Ocorrências/Ambientes Atingidos]]="","X","")</f>
        <v/>
      </c>
      <c r="CE589" s="84">
        <f>IFERROR(FIND("IBAMA",consulta_completa__11[[#This Row],[14 - Inst. Atuando no Local]]),0)</f>
        <v>0</v>
      </c>
      <c r="CF589" s="84" t="str">
        <f t="shared" si="295"/>
        <v/>
      </c>
      <c r="CG589" s="84">
        <f>IFERROR(FIND("OEMA",consulta_completa__11[[#This Row],[14 - Inst. Atuando no Local]]),0)</f>
        <v>0</v>
      </c>
      <c r="CH589" s="84" t="str">
        <f t="shared" si="296"/>
        <v/>
      </c>
      <c r="CI589" s="84">
        <f>IFERROR(FIND("DEFESA CIVIL",consulta_completa__11[[#This Row],[14 - Inst. Atuando no Local]]),0)</f>
        <v>0</v>
      </c>
      <c r="CJ589" s="84" t="str">
        <f t="shared" si="297"/>
        <v/>
      </c>
      <c r="CK589" s="84">
        <f>IFERROR(FIND("CORPO DE BOMBEIROS",consulta_completa__11[[#This Row],[14 - Inst. Atuando no Local]]),0)</f>
        <v>0</v>
      </c>
      <c r="CL589" s="84" t="str">
        <f t="shared" si="298"/>
        <v/>
      </c>
      <c r="CM589" s="84">
        <f>IFERROR(FIND("POLÍCIA RODOVIÁRIA",consulta_completa__11[[#This Row],[14 - Inst. Atuando no Local]]),0)</f>
        <v>0</v>
      </c>
      <c r="CN589" s="84" t="str">
        <f t="shared" si="299"/>
        <v/>
      </c>
      <c r="CO589" s="84">
        <f>IFERROR(FIND("POLÍCIA MILITAR",consulta_completa__11[[#This Row],[14 - Inst. Atuando no Local]]),0)</f>
        <v>0</v>
      </c>
      <c r="CP589" s="84" t="str">
        <f t="shared" si="300"/>
        <v/>
      </c>
      <c r="CQ589" s="84">
        <f>IFERROR(FIND("POLÍCIA CIVIL",consulta_completa__11[[#This Row],[14 - Inst. Atuando no Local]]),0)</f>
        <v>0</v>
      </c>
      <c r="CR589" s="84" t="str">
        <f t="shared" si="301"/>
        <v/>
      </c>
      <c r="CS589" s="84">
        <f>IFERROR(FIND("MARINHA DO BRASIL",consulta_completa__11[[#This Row],[14 - Inst. Atuando no Local]]),0)</f>
        <v>0</v>
      </c>
      <c r="CT589" s="84" t="str">
        <f t="shared" si="302"/>
        <v/>
      </c>
      <c r="CU589" s="84">
        <f>IFERROR(FIND("EMPRESA ESPECIALIZADA EM ATENDIMENTO",consulta_completa__11[[#This Row],[14 - Inst. Atuando no Local]]),0)</f>
        <v>0</v>
      </c>
      <c r="CV589" s="84" t="str">
        <f t="shared" si="303"/>
        <v/>
      </c>
      <c r="CW589" s="84">
        <f>IFERROR(FIND("IBAMA",consulta_completa__11[[#This Row],[14 - Inst. Atuando no Local]]),0)</f>
        <v>0</v>
      </c>
      <c r="CX589" s="84" t="str">
        <f t="shared" si="304"/>
        <v/>
      </c>
      <c r="CY589" s="84" t="str">
        <f>IF(consulta_completa__11[[#This Row],[14 - Inst. Atuando no Local]]="","X","")</f>
        <v/>
      </c>
      <c r="CZ589" s="84">
        <f>IFERROR(FIND("OUTRA (S)",consulta_completa__11[[#This Row],[14 - Inst. Atuando no Local]]),0)</f>
        <v>0</v>
      </c>
      <c r="DA589" s="84" t="str">
        <f t="shared" si="305"/>
        <v/>
      </c>
      <c r="DB589" s="35" t="str">
        <f t="shared" si="306"/>
        <v>Sim</v>
      </c>
      <c r="DC589" s="35" t="str">
        <f t="shared" si="307"/>
        <v>Não</v>
      </c>
      <c r="DD589" s="35" t="str">
        <f t="shared" si="308"/>
        <v>Sim</v>
      </c>
      <c r="DE589" s="87" t="str">
        <f t="shared" si="310"/>
        <v>Sem informação</v>
      </c>
    </row>
    <row r="590" spans="1:109">
      <c r="A590" s="14">
        <v>202581450431</v>
      </c>
      <c r="B590" s="1">
        <v>45882</v>
      </c>
      <c r="C590" t="s">
        <v>4253</v>
      </c>
      <c r="D590" t="s">
        <v>849</v>
      </c>
      <c r="E590" t="s">
        <v>5172</v>
      </c>
      <c r="F590" t="s">
        <v>163</v>
      </c>
      <c r="G590" t="s">
        <v>113</v>
      </c>
      <c r="H590" t="s">
        <v>114</v>
      </c>
      <c r="I590" t="s">
        <v>114</v>
      </c>
      <c r="J590" t="s">
        <v>2882</v>
      </c>
      <c r="K590" t="s">
        <v>5173</v>
      </c>
      <c r="L590" t="s">
        <v>166</v>
      </c>
      <c r="M590" t="s">
        <v>140</v>
      </c>
      <c r="N590" t="s">
        <v>119</v>
      </c>
      <c r="O590" t="s">
        <v>239</v>
      </c>
      <c r="P590" t="s">
        <v>121</v>
      </c>
      <c r="Q590" t="s">
        <v>230</v>
      </c>
      <c r="R590" t="s">
        <v>123</v>
      </c>
      <c r="S590" t="s">
        <v>113</v>
      </c>
      <c r="T590" t="s">
        <v>5174</v>
      </c>
      <c r="U590" t="s">
        <v>5175</v>
      </c>
      <c r="V590" t="s">
        <v>5176</v>
      </c>
      <c r="Z590" t="s">
        <v>5175</v>
      </c>
      <c r="AA590" t="s">
        <v>113</v>
      </c>
      <c r="AB590" t="s">
        <v>867</v>
      </c>
      <c r="AC590" t="s">
        <v>868</v>
      </c>
      <c r="AD590">
        <v>1</v>
      </c>
      <c r="AE590" t="s">
        <v>5177</v>
      </c>
      <c r="AF590" t="s">
        <v>113</v>
      </c>
      <c r="AG590" t="s">
        <v>113</v>
      </c>
      <c r="AH590" t="s">
        <v>131</v>
      </c>
      <c r="AI590" t="s">
        <v>131</v>
      </c>
      <c r="AJ590" t="s">
        <v>132</v>
      </c>
      <c r="AK590" t="s">
        <v>113</v>
      </c>
      <c r="AL590" t="s">
        <v>5178</v>
      </c>
      <c r="AM590" t="s">
        <v>2984</v>
      </c>
      <c r="AN590" t="s">
        <v>2985</v>
      </c>
      <c r="AO590" t="s">
        <v>177</v>
      </c>
      <c r="AP590">
        <v>55991881168</v>
      </c>
      <c r="AQ590" t="s">
        <v>2986</v>
      </c>
      <c r="AR590" t="s">
        <v>113</v>
      </c>
      <c r="AS590" t="s">
        <v>113</v>
      </c>
      <c r="AT590" t="s">
        <v>113</v>
      </c>
      <c r="AU590" t="s">
        <v>113</v>
      </c>
      <c r="AW590" t="s">
        <v>113</v>
      </c>
      <c r="AX590" s="82">
        <f>IFERROR(FIND("Óbitos/feridos",consulta_completa__11[[#This Row],[13 - Ocorrências/Ambientes Atingidos]]),0)</f>
        <v>0</v>
      </c>
      <c r="AY590" s="83" t="str">
        <f t="shared" si="280"/>
        <v/>
      </c>
      <c r="AZ590" s="82">
        <f>IFERROR(FIND("População afetada/evacuada",consulta_completa__11[[#This Row],[13 - Ocorrências/Ambientes Atingidos]]),0)</f>
        <v>0</v>
      </c>
      <c r="BA590" s="82" t="str">
        <f t="shared" si="281"/>
        <v/>
      </c>
      <c r="BB590" s="82">
        <f>IFERROR(FIND("Suspensão de abastecimento de água",consulta_completa__11[[#This Row],[13 - Ocorrências/Ambientes Atingidos]]),0)</f>
        <v>0</v>
      </c>
      <c r="BC590" s="83" t="str">
        <f t="shared" si="309"/>
        <v/>
      </c>
      <c r="BD590" s="82">
        <f>IFERROR(FIND("Rio/córrego",consulta_completa__11[[#This Row],[13 - Ocorrências/Ambientes Atingidos]]),0)</f>
        <v>0</v>
      </c>
      <c r="BE590" s="83" t="str">
        <f t="shared" si="282"/>
        <v/>
      </c>
      <c r="BF590" s="82">
        <f>IFERROR(FIND("Lago",consulta_completa__11[[#This Row],[13 - Ocorrências/Ambientes Atingidos]]),0)</f>
        <v>0</v>
      </c>
      <c r="BG590" s="83" t="str">
        <f t="shared" si="283"/>
        <v/>
      </c>
      <c r="BH590" s="82">
        <f>IFERROR(FIND("Mar",consulta_completa__11[[#This Row],[13 - Ocorrências/Ambientes Atingidos]]),0)</f>
        <v>0</v>
      </c>
      <c r="BI590" s="83" t="str">
        <f t="shared" si="284"/>
        <v/>
      </c>
      <c r="BJ590" s="82">
        <f>IFERROR(FIND("Praia",consulta_completa__11[[#This Row],[13 - Ocorrências/Ambientes Atingidos]]),0)</f>
        <v>0</v>
      </c>
      <c r="BK590" s="83" t="str">
        <f t="shared" si="285"/>
        <v/>
      </c>
      <c r="BL590" s="82">
        <f>IFERROR(FIND("Solo",consulta_completa__11[[#This Row],[13 - Ocorrências/Ambientes Atingidos]]),0)</f>
        <v>1</v>
      </c>
      <c r="BM590" s="83" t="str">
        <f t="shared" si="286"/>
        <v>X</v>
      </c>
      <c r="BN590" s="82">
        <f>IFERROR(FIND("Águas subterrâneas",consulta_completa__11[[#This Row],[13 - Ocorrências/Ambientes Atingidos]]),0)</f>
        <v>0</v>
      </c>
      <c r="BO590" s="83" t="str">
        <f t="shared" si="287"/>
        <v/>
      </c>
      <c r="BP590" s="82">
        <f>IFERROR(FIND("Atmosfera",consulta_completa__11[[#This Row],[13 - Ocorrências/Ambientes Atingidos]]),0)</f>
        <v>0</v>
      </c>
      <c r="BQ590" s="83" t="str">
        <f t="shared" si="288"/>
        <v/>
      </c>
      <c r="BR590" s="82">
        <f>IFERROR(FIND("Flora",consulta_completa__11[[#This Row],[13 - Ocorrências/Ambientes Atingidos]]),0)</f>
        <v>0</v>
      </c>
      <c r="BS590" s="83" t="str">
        <f t="shared" si="289"/>
        <v/>
      </c>
      <c r="BT590" s="82">
        <f>IFERROR(FIND("Fauna",consulta_completa__11[[#This Row],[13 - Ocorrências/Ambientes Atingidos]]),0)</f>
        <v>0</v>
      </c>
      <c r="BU590" s="83" t="str">
        <f t="shared" si="290"/>
        <v/>
      </c>
      <c r="BV590" s="82">
        <f>IFERROR(FIND("UC federal",consulta_completa__11[[#This Row],[13 - Ocorrências/Ambientes Atingidos]]),0)</f>
        <v>0</v>
      </c>
      <c r="BW590" s="83" t="str">
        <f t="shared" si="291"/>
        <v/>
      </c>
      <c r="BX590" s="82">
        <f>IFERROR(FIND("UC estadual/municipal",consulta_completa__11[[#This Row],[13 - Ocorrências/Ambientes Atingidos]]),0)</f>
        <v>0</v>
      </c>
      <c r="BY590" s="83" t="str">
        <f t="shared" si="292"/>
        <v/>
      </c>
      <c r="BZ590" s="82">
        <f>IFERROR(FIND("Outro(s)",consulta_completa__11[[#This Row],[13 - Ocorrências/Ambientes Atingidos]]),0)</f>
        <v>0</v>
      </c>
      <c r="CA590" s="83" t="str">
        <f t="shared" si="293"/>
        <v/>
      </c>
      <c r="CB590" s="82">
        <f>IFERROR(FIND("Sem dano",consulta_completa__11[[#This Row],[13 - Ocorrências/Ambientes Atingidos]]),0)</f>
        <v>0</v>
      </c>
      <c r="CC590" s="83" t="str">
        <f t="shared" si="294"/>
        <v/>
      </c>
      <c r="CD590" s="82" t="str">
        <f>IF(consulta_completa__11[[#This Row],[13 - Ocorrências/Ambientes Atingidos]]="","X","")</f>
        <v/>
      </c>
      <c r="CE590" s="84">
        <f>IFERROR(FIND("IBAMA",consulta_completa__11[[#This Row],[14 - Inst. Atuando no Local]]),0)</f>
        <v>0</v>
      </c>
      <c r="CF590" s="84" t="str">
        <f t="shared" si="295"/>
        <v/>
      </c>
      <c r="CG590" s="84">
        <f>IFERROR(FIND("OEMA",consulta_completa__11[[#This Row],[14 - Inst. Atuando no Local]]),0)</f>
        <v>0</v>
      </c>
      <c r="CH590" s="84" t="str">
        <f t="shared" si="296"/>
        <v/>
      </c>
      <c r="CI590" s="84">
        <f>IFERROR(FIND("DEFESA CIVIL",consulta_completa__11[[#This Row],[14 - Inst. Atuando no Local]]),0)</f>
        <v>0</v>
      </c>
      <c r="CJ590" s="84" t="str">
        <f t="shared" si="297"/>
        <v/>
      </c>
      <c r="CK590" s="84">
        <f>IFERROR(FIND("CORPO DE BOMBEIROS",consulta_completa__11[[#This Row],[14 - Inst. Atuando no Local]]),0)</f>
        <v>0</v>
      </c>
      <c r="CL590" s="84" t="str">
        <f t="shared" si="298"/>
        <v/>
      </c>
      <c r="CM590" s="84">
        <f>IFERROR(FIND("POLÍCIA RODOVIÁRIA",consulta_completa__11[[#This Row],[14 - Inst. Atuando no Local]]),0)</f>
        <v>0</v>
      </c>
      <c r="CN590" s="84" t="str">
        <f t="shared" si="299"/>
        <v/>
      </c>
      <c r="CO590" s="84">
        <f>IFERROR(FIND("POLÍCIA MILITAR",consulta_completa__11[[#This Row],[14 - Inst. Atuando no Local]]),0)</f>
        <v>0</v>
      </c>
      <c r="CP590" s="84" t="str">
        <f t="shared" si="300"/>
        <v/>
      </c>
      <c r="CQ590" s="84">
        <f>IFERROR(FIND("POLÍCIA CIVIL",consulta_completa__11[[#This Row],[14 - Inst. Atuando no Local]]),0)</f>
        <v>0</v>
      </c>
      <c r="CR590" s="84" t="str">
        <f t="shared" si="301"/>
        <v/>
      </c>
      <c r="CS590" s="84">
        <f>IFERROR(FIND("MARINHA DO BRASIL",consulta_completa__11[[#This Row],[14 - Inst. Atuando no Local]]),0)</f>
        <v>0</v>
      </c>
      <c r="CT590" s="84" t="str">
        <f t="shared" si="302"/>
        <v/>
      </c>
      <c r="CU590" s="84">
        <f>IFERROR(FIND("EMPRESA ESPECIALIZADA EM ATENDIMENTO",consulta_completa__11[[#This Row],[14 - Inst. Atuando no Local]]),0)</f>
        <v>0</v>
      </c>
      <c r="CV590" s="84" t="str">
        <f t="shared" si="303"/>
        <v/>
      </c>
      <c r="CW590" s="84">
        <f>IFERROR(FIND("IBAMA",consulta_completa__11[[#This Row],[14 - Inst. Atuando no Local]]),0)</f>
        <v>0</v>
      </c>
      <c r="CX590" s="84" t="str">
        <f t="shared" si="304"/>
        <v/>
      </c>
      <c r="CY590" s="84" t="str">
        <f>IF(consulta_completa__11[[#This Row],[14 - Inst. Atuando no Local]]="","X","")</f>
        <v/>
      </c>
      <c r="CZ590" s="84">
        <f>IFERROR(FIND("OUTRA (S)",consulta_completa__11[[#This Row],[14 - Inst. Atuando no Local]]),0)</f>
        <v>0</v>
      </c>
      <c r="DA590" s="84" t="str">
        <f t="shared" si="305"/>
        <v/>
      </c>
      <c r="DB590" s="35" t="str">
        <f t="shared" si="306"/>
        <v>Sim</v>
      </c>
      <c r="DC590" s="35" t="str">
        <f t="shared" si="307"/>
        <v>Não</v>
      </c>
      <c r="DD590" s="35" t="str">
        <f t="shared" si="308"/>
        <v>Sim</v>
      </c>
      <c r="DE590" s="87" t="str">
        <f t="shared" si="310"/>
        <v>Federal</v>
      </c>
    </row>
    <row r="591" spans="1:109">
      <c r="A591" s="14">
        <v>202581454021</v>
      </c>
      <c r="B591" s="1">
        <v>45882</v>
      </c>
      <c r="C591" t="s">
        <v>3392</v>
      </c>
      <c r="D591" t="s">
        <v>212</v>
      </c>
      <c r="E591" t="s">
        <v>139</v>
      </c>
      <c r="F591" t="s">
        <v>139</v>
      </c>
      <c r="G591" t="s">
        <v>113</v>
      </c>
      <c r="H591" t="s">
        <v>114</v>
      </c>
      <c r="I591" t="s">
        <v>114</v>
      </c>
      <c r="J591" t="s">
        <v>113</v>
      </c>
      <c r="K591" t="s">
        <v>114</v>
      </c>
      <c r="L591" t="s">
        <v>114</v>
      </c>
      <c r="M591" t="s">
        <v>2314</v>
      </c>
      <c r="N591" t="s">
        <v>119</v>
      </c>
      <c r="O591" t="s">
        <v>239</v>
      </c>
      <c r="P591" t="s">
        <v>121</v>
      </c>
      <c r="Q591" t="s">
        <v>122</v>
      </c>
      <c r="R591" t="s">
        <v>123</v>
      </c>
      <c r="S591" t="s">
        <v>113</v>
      </c>
      <c r="T591" t="s">
        <v>5179</v>
      </c>
      <c r="U591" t="s">
        <v>5180</v>
      </c>
      <c r="V591" t="s">
        <v>5181</v>
      </c>
      <c r="Z591" t="s">
        <v>5182</v>
      </c>
      <c r="AA591" t="s">
        <v>5183</v>
      </c>
      <c r="AB591" t="s">
        <v>113</v>
      </c>
      <c r="AC591" t="s">
        <v>113</v>
      </c>
      <c r="AE591" t="s">
        <v>5184</v>
      </c>
      <c r="AF591" t="s">
        <v>5185</v>
      </c>
      <c r="AG591" t="s">
        <v>5186</v>
      </c>
      <c r="AH591" t="s">
        <v>131</v>
      </c>
      <c r="AI591" t="s">
        <v>131</v>
      </c>
      <c r="AJ591" t="s">
        <v>132</v>
      </c>
      <c r="AK591" t="s">
        <v>113</v>
      </c>
      <c r="AL591" t="s">
        <v>5187</v>
      </c>
      <c r="AM591" t="s">
        <v>5153</v>
      </c>
      <c r="AN591" t="s">
        <v>113</v>
      </c>
      <c r="AO591" t="s">
        <v>113</v>
      </c>
      <c r="AQ591" t="s">
        <v>5154</v>
      </c>
      <c r="AR591" t="s">
        <v>113</v>
      </c>
      <c r="AS591" t="s">
        <v>113</v>
      </c>
      <c r="AT591" t="s">
        <v>113</v>
      </c>
      <c r="AU591" t="s">
        <v>113</v>
      </c>
      <c r="AW591" t="s">
        <v>113</v>
      </c>
      <c r="AX591" s="82">
        <f>IFERROR(FIND("Óbitos/feridos",consulta_completa__11[[#This Row],[13 - Ocorrências/Ambientes Atingidos]]),0)</f>
        <v>0</v>
      </c>
      <c r="AY591" s="83" t="str">
        <f t="shared" si="280"/>
        <v/>
      </c>
      <c r="AZ591" s="82">
        <f>IFERROR(FIND("População afetada/evacuada",consulta_completa__11[[#This Row],[13 - Ocorrências/Ambientes Atingidos]]),0)</f>
        <v>0</v>
      </c>
      <c r="BA591" s="82" t="str">
        <f t="shared" si="281"/>
        <v/>
      </c>
      <c r="BB591" s="82">
        <f>IFERROR(FIND("Suspensão de abastecimento de água",consulta_completa__11[[#This Row],[13 - Ocorrências/Ambientes Atingidos]]),0)</f>
        <v>0</v>
      </c>
      <c r="BC591" s="83" t="str">
        <f t="shared" si="309"/>
        <v/>
      </c>
      <c r="BD591" s="82">
        <f>IFERROR(FIND("Rio/córrego",consulta_completa__11[[#This Row],[13 - Ocorrências/Ambientes Atingidos]]),0)</f>
        <v>0</v>
      </c>
      <c r="BE591" s="83" t="str">
        <f t="shared" si="282"/>
        <v/>
      </c>
      <c r="BF591" s="82">
        <f>IFERROR(FIND("Lago",consulta_completa__11[[#This Row],[13 - Ocorrências/Ambientes Atingidos]]),0)</f>
        <v>0</v>
      </c>
      <c r="BG591" s="83" t="str">
        <f t="shared" si="283"/>
        <v/>
      </c>
      <c r="BH591" s="82">
        <f>IFERROR(FIND("Mar",consulta_completa__11[[#This Row],[13 - Ocorrências/Ambientes Atingidos]]),0)</f>
        <v>1</v>
      </c>
      <c r="BI591" s="83" t="str">
        <f t="shared" si="284"/>
        <v>X</v>
      </c>
      <c r="BJ591" s="82">
        <f>IFERROR(FIND("Praia",consulta_completa__11[[#This Row],[13 - Ocorrências/Ambientes Atingidos]]),0)</f>
        <v>0</v>
      </c>
      <c r="BK591" s="83" t="str">
        <f t="shared" si="285"/>
        <v/>
      </c>
      <c r="BL591" s="82">
        <f>IFERROR(FIND("Solo",consulta_completa__11[[#This Row],[13 - Ocorrências/Ambientes Atingidos]]),0)</f>
        <v>0</v>
      </c>
      <c r="BM591" s="83" t="str">
        <f t="shared" si="286"/>
        <v/>
      </c>
      <c r="BN591" s="82">
        <f>IFERROR(FIND("Águas subterrâneas",consulta_completa__11[[#This Row],[13 - Ocorrências/Ambientes Atingidos]]),0)</f>
        <v>0</v>
      </c>
      <c r="BO591" s="83" t="str">
        <f t="shared" si="287"/>
        <v/>
      </c>
      <c r="BP591" s="82">
        <f>IFERROR(FIND("Atmosfera",consulta_completa__11[[#This Row],[13 - Ocorrências/Ambientes Atingidos]]),0)</f>
        <v>0</v>
      </c>
      <c r="BQ591" s="83" t="str">
        <f t="shared" si="288"/>
        <v/>
      </c>
      <c r="BR591" s="82">
        <f>IFERROR(FIND("Flora",consulta_completa__11[[#This Row],[13 - Ocorrências/Ambientes Atingidos]]),0)</f>
        <v>0</v>
      </c>
      <c r="BS591" s="83" t="str">
        <f t="shared" si="289"/>
        <v/>
      </c>
      <c r="BT591" s="82">
        <f>IFERROR(FIND("Fauna",consulta_completa__11[[#This Row],[13 - Ocorrências/Ambientes Atingidos]]),0)</f>
        <v>0</v>
      </c>
      <c r="BU591" s="83" t="str">
        <f t="shared" si="290"/>
        <v/>
      </c>
      <c r="BV591" s="82">
        <f>IFERROR(FIND("UC federal",consulta_completa__11[[#This Row],[13 - Ocorrências/Ambientes Atingidos]]),0)</f>
        <v>0</v>
      </c>
      <c r="BW591" s="83" t="str">
        <f t="shared" si="291"/>
        <v/>
      </c>
      <c r="BX591" s="82">
        <f>IFERROR(FIND("UC estadual/municipal",consulta_completa__11[[#This Row],[13 - Ocorrências/Ambientes Atingidos]]),0)</f>
        <v>0</v>
      </c>
      <c r="BY591" s="83" t="str">
        <f t="shared" si="292"/>
        <v/>
      </c>
      <c r="BZ591" s="82">
        <f>IFERROR(FIND("Outro(s)",consulta_completa__11[[#This Row],[13 - Ocorrências/Ambientes Atingidos]]),0)</f>
        <v>0</v>
      </c>
      <c r="CA591" s="83" t="str">
        <f t="shared" si="293"/>
        <v/>
      </c>
      <c r="CB591" s="82">
        <f>IFERROR(FIND("Sem dano",consulta_completa__11[[#This Row],[13 - Ocorrências/Ambientes Atingidos]]),0)</f>
        <v>0</v>
      </c>
      <c r="CC591" s="83" t="str">
        <f t="shared" si="294"/>
        <v/>
      </c>
      <c r="CD591" s="82" t="str">
        <f>IF(consulta_completa__11[[#This Row],[13 - Ocorrências/Ambientes Atingidos]]="","X","")</f>
        <v/>
      </c>
      <c r="CE591" s="84">
        <f>IFERROR(FIND("IBAMA",consulta_completa__11[[#This Row],[14 - Inst. Atuando no Local]]),0)</f>
        <v>0</v>
      </c>
      <c r="CF591" s="84" t="str">
        <f t="shared" si="295"/>
        <v/>
      </c>
      <c r="CG591" s="84">
        <f>IFERROR(FIND("OEMA",consulta_completa__11[[#This Row],[14 - Inst. Atuando no Local]]),0)</f>
        <v>0</v>
      </c>
      <c r="CH591" s="84" t="str">
        <f t="shared" si="296"/>
        <v/>
      </c>
      <c r="CI591" s="84">
        <f>IFERROR(FIND("DEFESA CIVIL",consulta_completa__11[[#This Row],[14 - Inst. Atuando no Local]]),0)</f>
        <v>0</v>
      </c>
      <c r="CJ591" s="84" t="str">
        <f t="shared" si="297"/>
        <v/>
      </c>
      <c r="CK591" s="84">
        <f>IFERROR(FIND("CORPO DE BOMBEIROS",consulta_completa__11[[#This Row],[14 - Inst. Atuando no Local]]),0)</f>
        <v>0</v>
      </c>
      <c r="CL591" s="84" t="str">
        <f t="shared" si="298"/>
        <v/>
      </c>
      <c r="CM591" s="84">
        <f>IFERROR(FIND("POLÍCIA RODOVIÁRIA",consulta_completa__11[[#This Row],[14 - Inst. Atuando no Local]]),0)</f>
        <v>0</v>
      </c>
      <c r="CN591" s="84" t="str">
        <f t="shared" si="299"/>
        <v/>
      </c>
      <c r="CO591" s="84">
        <f>IFERROR(FIND("POLÍCIA MILITAR",consulta_completa__11[[#This Row],[14 - Inst. Atuando no Local]]),0)</f>
        <v>0</v>
      </c>
      <c r="CP591" s="84" t="str">
        <f t="shared" si="300"/>
        <v/>
      </c>
      <c r="CQ591" s="84">
        <f>IFERROR(FIND("POLÍCIA CIVIL",consulta_completa__11[[#This Row],[14 - Inst. Atuando no Local]]),0)</f>
        <v>0</v>
      </c>
      <c r="CR591" s="84" t="str">
        <f t="shared" si="301"/>
        <v/>
      </c>
      <c r="CS591" s="84">
        <f>IFERROR(FIND("MARINHA DO BRASIL",consulta_completa__11[[#This Row],[14 - Inst. Atuando no Local]]),0)</f>
        <v>0</v>
      </c>
      <c r="CT591" s="84" t="str">
        <f t="shared" si="302"/>
        <v/>
      </c>
      <c r="CU591" s="84">
        <f>IFERROR(FIND("EMPRESA ESPECIALIZADA EM ATENDIMENTO",consulta_completa__11[[#This Row],[14 - Inst. Atuando no Local]]),0)</f>
        <v>0</v>
      </c>
      <c r="CV591" s="84" t="str">
        <f t="shared" si="303"/>
        <v/>
      </c>
      <c r="CW591" s="84">
        <f>IFERROR(FIND("IBAMA",consulta_completa__11[[#This Row],[14 - Inst. Atuando no Local]]),0)</f>
        <v>0</v>
      </c>
      <c r="CX591" s="84" t="str">
        <f t="shared" si="304"/>
        <v/>
      </c>
      <c r="CY591" s="84" t="str">
        <f>IF(consulta_completa__11[[#This Row],[14 - Inst. Atuando no Local]]="","X","")</f>
        <v/>
      </c>
      <c r="CZ591" s="84">
        <f>IFERROR(FIND("OUTRA (S)",consulta_completa__11[[#This Row],[14 - Inst. Atuando no Local]]),0)</f>
        <v>0</v>
      </c>
      <c r="DA591" s="84" t="str">
        <f t="shared" si="305"/>
        <v/>
      </c>
      <c r="DB591" s="35" t="str">
        <f t="shared" si="306"/>
        <v>Sim</v>
      </c>
      <c r="DC591" s="35" t="str">
        <f t="shared" si="307"/>
        <v>Não</v>
      </c>
      <c r="DD591" s="35" t="str">
        <f t="shared" si="308"/>
        <v>Sim</v>
      </c>
      <c r="DE591" s="87" t="str">
        <f t="shared" si="310"/>
        <v>Sem informação</v>
      </c>
    </row>
    <row r="592" spans="1:109">
      <c r="A592" s="14">
        <v>202581468444</v>
      </c>
      <c r="B592" s="1">
        <v>45882</v>
      </c>
      <c r="C592" t="s">
        <v>109</v>
      </c>
      <c r="D592" t="s">
        <v>110</v>
      </c>
      <c r="E592" t="s">
        <v>452</v>
      </c>
      <c r="F592" t="s">
        <v>112</v>
      </c>
      <c r="G592" t="s">
        <v>113</v>
      </c>
      <c r="H592" t="s">
        <v>114</v>
      </c>
      <c r="I592" t="s">
        <v>114</v>
      </c>
      <c r="J592" t="s">
        <v>226</v>
      </c>
      <c r="K592" t="s">
        <v>5188</v>
      </c>
      <c r="L592" t="s">
        <v>117</v>
      </c>
      <c r="M592" t="s">
        <v>118</v>
      </c>
      <c r="N592" t="s">
        <v>119</v>
      </c>
      <c r="O592" t="s">
        <v>239</v>
      </c>
      <c r="P592" t="s">
        <v>121</v>
      </c>
      <c r="Q592" t="s">
        <v>143</v>
      </c>
      <c r="R592" t="s">
        <v>123</v>
      </c>
      <c r="S592" t="s">
        <v>113</v>
      </c>
      <c r="T592" t="s">
        <v>600</v>
      </c>
      <c r="U592" t="s">
        <v>5189</v>
      </c>
      <c r="V592" t="s">
        <v>5190</v>
      </c>
      <c r="Z592" t="s">
        <v>409</v>
      </c>
      <c r="AA592" t="s">
        <v>113</v>
      </c>
      <c r="AB592" t="s">
        <v>206</v>
      </c>
      <c r="AC592" t="s">
        <v>207</v>
      </c>
      <c r="AD592">
        <v>1</v>
      </c>
      <c r="AE592" t="s">
        <v>668</v>
      </c>
      <c r="AF592" t="s">
        <v>113</v>
      </c>
      <c r="AG592" t="s">
        <v>113</v>
      </c>
      <c r="AH592" t="s">
        <v>131</v>
      </c>
      <c r="AI592" t="s">
        <v>132</v>
      </c>
      <c r="AJ592" t="s">
        <v>131</v>
      </c>
      <c r="AK592" t="s">
        <v>5191</v>
      </c>
      <c r="AL592" t="s">
        <v>5192</v>
      </c>
      <c r="AM592" t="s">
        <v>210</v>
      </c>
      <c r="AN592" t="s">
        <v>2388</v>
      </c>
      <c r="AO592" t="s">
        <v>4044</v>
      </c>
      <c r="AP592">
        <v>2732951305</v>
      </c>
      <c r="AQ592" t="s">
        <v>211</v>
      </c>
      <c r="AR592" t="s">
        <v>113</v>
      </c>
      <c r="AS592" t="s">
        <v>5193</v>
      </c>
      <c r="AT592" t="s">
        <v>113</v>
      </c>
      <c r="AU592" t="s">
        <v>113</v>
      </c>
      <c r="AW592" t="s">
        <v>159</v>
      </c>
      <c r="AX592" s="82">
        <f>IFERROR(FIND("Óbitos/feridos",consulta_completa__11[[#This Row],[13 - Ocorrências/Ambientes Atingidos]]),0)</f>
        <v>0</v>
      </c>
      <c r="AY592" s="83" t="str">
        <f t="shared" si="280"/>
        <v/>
      </c>
      <c r="AZ592" s="82">
        <f>IFERROR(FIND("População afetada/evacuada",consulta_completa__11[[#This Row],[13 - Ocorrências/Ambientes Atingidos]]),0)</f>
        <v>0</v>
      </c>
      <c r="BA592" s="82" t="str">
        <f t="shared" si="281"/>
        <v/>
      </c>
      <c r="BB592" s="82">
        <f>IFERROR(FIND("Suspensão de abastecimento de água",consulta_completa__11[[#This Row],[13 - Ocorrências/Ambientes Atingidos]]),0)</f>
        <v>0</v>
      </c>
      <c r="BC592" s="83" t="str">
        <f t="shared" si="309"/>
        <v/>
      </c>
      <c r="BD592" s="82">
        <f>IFERROR(FIND("Rio/córrego",consulta_completa__11[[#This Row],[13 - Ocorrências/Ambientes Atingidos]]),0)</f>
        <v>0</v>
      </c>
      <c r="BE592" s="83" t="str">
        <f t="shared" si="282"/>
        <v/>
      </c>
      <c r="BF592" s="82">
        <f>IFERROR(FIND("Lago",consulta_completa__11[[#This Row],[13 - Ocorrências/Ambientes Atingidos]]),0)</f>
        <v>0</v>
      </c>
      <c r="BG592" s="83" t="str">
        <f t="shared" si="283"/>
        <v/>
      </c>
      <c r="BH592" s="82">
        <f>IFERROR(FIND("Mar",consulta_completa__11[[#This Row],[13 - Ocorrências/Ambientes Atingidos]]),0)</f>
        <v>1</v>
      </c>
      <c r="BI592" s="83" t="str">
        <f t="shared" si="284"/>
        <v>X</v>
      </c>
      <c r="BJ592" s="82">
        <f>IFERROR(FIND("Praia",consulta_completa__11[[#This Row],[13 - Ocorrências/Ambientes Atingidos]]),0)</f>
        <v>0</v>
      </c>
      <c r="BK592" s="83" t="str">
        <f t="shared" si="285"/>
        <v/>
      </c>
      <c r="BL592" s="82">
        <f>IFERROR(FIND("Solo",consulta_completa__11[[#This Row],[13 - Ocorrências/Ambientes Atingidos]]),0)</f>
        <v>0</v>
      </c>
      <c r="BM592" s="83" t="str">
        <f t="shared" si="286"/>
        <v/>
      </c>
      <c r="BN592" s="82">
        <f>IFERROR(FIND("Águas subterrâneas",consulta_completa__11[[#This Row],[13 - Ocorrências/Ambientes Atingidos]]),0)</f>
        <v>0</v>
      </c>
      <c r="BO592" s="83" t="str">
        <f t="shared" si="287"/>
        <v/>
      </c>
      <c r="BP592" s="82">
        <f>IFERROR(FIND("Atmosfera",consulta_completa__11[[#This Row],[13 - Ocorrências/Ambientes Atingidos]]),0)</f>
        <v>0</v>
      </c>
      <c r="BQ592" s="83" t="str">
        <f t="shared" si="288"/>
        <v/>
      </c>
      <c r="BR592" s="82">
        <f>IFERROR(FIND("Flora",consulta_completa__11[[#This Row],[13 - Ocorrências/Ambientes Atingidos]]),0)</f>
        <v>0</v>
      </c>
      <c r="BS592" s="83" t="str">
        <f t="shared" si="289"/>
        <v/>
      </c>
      <c r="BT592" s="82">
        <f>IFERROR(FIND("Fauna",consulta_completa__11[[#This Row],[13 - Ocorrências/Ambientes Atingidos]]),0)</f>
        <v>0</v>
      </c>
      <c r="BU592" s="83" t="str">
        <f t="shared" si="290"/>
        <v/>
      </c>
      <c r="BV592" s="82">
        <f>IFERROR(FIND("UC federal",consulta_completa__11[[#This Row],[13 - Ocorrências/Ambientes Atingidos]]),0)</f>
        <v>0</v>
      </c>
      <c r="BW592" s="83" t="str">
        <f t="shared" si="291"/>
        <v/>
      </c>
      <c r="BX592" s="82">
        <f>IFERROR(FIND("UC estadual/municipal",consulta_completa__11[[#This Row],[13 - Ocorrências/Ambientes Atingidos]]),0)</f>
        <v>0</v>
      </c>
      <c r="BY592" s="83" t="str">
        <f t="shared" si="292"/>
        <v/>
      </c>
      <c r="BZ592" s="82">
        <f>IFERROR(FIND("Outro(s)",consulta_completa__11[[#This Row],[13 - Ocorrências/Ambientes Atingidos]]),0)</f>
        <v>0</v>
      </c>
      <c r="CA592" s="83" t="str">
        <f t="shared" si="293"/>
        <v/>
      </c>
      <c r="CB592" s="82">
        <f>IFERROR(FIND("Sem dano",consulta_completa__11[[#This Row],[13 - Ocorrências/Ambientes Atingidos]]),0)</f>
        <v>0</v>
      </c>
      <c r="CC592" s="83" t="str">
        <f t="shared" si="294"/>
        <v/>
      </c>
      <c r="CD592" s="82" t="str">
        <f>IF(consulta_completa__11[[#This Row],[13 - Ocorrências/Ambientes Atingidos]]="","X","")</f>
        <v/>
      </c>
      <c r="CE592" s="84">
        <f>IFERROR(FIND("IBAMA",consulta_completa__11[[#This Row],[14 - Inst. Atuando no Local]]),0)</f>
        <v>0</v>
      </c>
      <c r="CF592" s="84" t="str">
        <f t="shared" si="295"/>
        <v/>
      </c>
      <c r="CG592" s="84">
        <f>IFERROR(FIND("OEMA",consulta_completa__11[[#This Row],[14 - Inst. Atuando no Local]]),0)</f>
        <v>0</v>
      </c>
      <c r="CH592" s="84" t="str">
        <f t="shared" si="296"/>
        <v/>
      </c>
      <c r="CI592" s="84">
        <f>IFERROR(FIND("DEFESA CIVIL",consulta_completa__11[[#This Row],[14 - Inst. Atuando no Local]]),0)</f>
        <v>0</v>
      </c>
      <c r="CJ592" s="84" t="str">
        <f t="shared" si="297"/>
        <v/>
      </c>
      <c r="CK592" s="84">
        <f>IFERROR(FIND("CORPO DE BOMBEIROS",consulta_completa__11[[#This Row],[14 - Inst. Atuando no Local]]),0)</f>
        <v>0</v>
      </c>
      <c r="CL592" s="84" t="str">
        <f t="shared" si="298"/>
        <v/>
      </c>
      <c r="CM592" s="84">
        <f>IFERROR(FIND("POLÍCIA RODOVIÁRIA",consulta_completa__11[[#This Row],[14 - Inst. Atuando no Local]]),0)</f>
        <v>0</v>
      </c>
      <c r="CN592" s="84" t="str">
        <f t="shared" si="299"/>
        <v/>
      </c>
      <c r="CO592" s="84">
        <f>IFERROR(FIND("POLÍCIA MILITAR",consulta_completa__11[[#This Row],[14 - Inst. Atuando no Local]]),0)</f>
        <v>0</v>
      </c>
      <c r="CP592" s="84" t="str">
        <f t="shared" si="300"/>
        <v/>
      </c>
      <c r="CQ592" s="84">
        <f>IFERROR(FIND("POLÍCIA CIVIL",consulta_completa__11[[#This Row],[14 - Inst. Atuando no Local]]),0)</f>
        <v>0</v>
      </c>
      <c r="CR592" s="84" t="str">
        <f t="shared" si="301"/>
        <v/>
      </c>
      <c r="CS592" s="84">
        <f>IFERROR(FIND("MARINHA DO BRASIL",consulta_completa__11[[#This Row],[14 - Inst. Atuando no Local]]),0)</f>
        <v>0</v>
      </c>
      <c r="CT592" s="84" t="str">
        <f t="shared" si="302"/>
        <v/>
      </c>
      <c r="CU592" s="84">
        <f>IFERROR(FIND("EMPRESA ESPECIALIZADA EM ATENDIMENTO",consulta_completa__11[[#This Row],[14 - Inst. Atuando no Local]]),0)</f>
        <v>0</v>
      </c>
      <c r="CV592" s="84" t="str">
        <f t="shared" si="303"/>
        <v/>
      </c>
      <c r="CW592" s="84">
        <f>IFERROR(FIND("IBAMA",consulta_completa__11[[#This Row],[14 - Inst. Atuando no Local]]),0)</f>
        <v>0</v>
      </c>
      <c r="CX592" s="84" t="str">
        <f t="shared" si="304"/>
        <v/>
      </c>
      <c r="CY592" s="84" t="str">
        <f>IF(consulta_completa__11[[#This Row],[14 - Inst. Atuando no Local]]="","X","")</f>
        <v/>
      </c>
      <c r="CZ592" s="84">
        <f>IFERROR(FIND("OUTRA (S)",consulta_completa__11[[#This Row],[14 - Inst. Atuando no Local]]),0)</f>
        <v>0</v>
      </c>
      <c r="DA592" s="84" t="str">
        <f t="shared" si="305"/>
        <v/>
      </c>
      <c r="DB592" s="35" t="str">
        <f t="shared" si="306"/>
        <v>Sim</v>
      </c>
      <c r="DC592" s="35" t="str">
        <f t="shared" si="307"/>
        <v>Não</v>
      </c>
      <c r="DD592" s="35" t="str">
        <f t="shared" si="308"/>
        <v>Sim</v>
      </c>
      <c r="DE592" s="87" t="str">
        <f t="shared" si="310"/>
        <v>Federal</v>
      </c>
    </row>
    <row r="593" spans="1:109">
      <c r="A593" s="14">
        <v>20259328819</v>
      </c>
      <c r="B593" s="1">
        <v>45883</v>
      </c>
      <c r="C593" t="s">
        <v>5194</v>
      </c>
      <c r="D593" t="s">
        <v>180</v>
      </c>
      <c r="E593" t="s">
        <v>286</v>
      </c>
      <c r="F593" t="s">
        <v>1275</v>
      </c>
      <c r="G593" t="s">
        <v>5195</v>
      </c>
      <c r="H593" t="s">
        <v>5196</v>
      </c>
      <c r="I593" t="s">
        <v>1815</v>
      </c>
      <c r="J593" t="s">
        <v>113</v>
      </c>
      <c r="K593" t="s">
        <v>114</v>
      </c>
      <c r="L593" t="s">
        <v>114</v>
      </c>
      <c r="M593" t="s">
        <v>140</v>
      </c>
      <c r="N593" t="s">
        <v>2139</v>
      </c>
      <c r="O593" t="s">
        <v>239</v>
      </c>
      <c r="P593" t="s">
        <v>142</v>
      </c>
      <c r="Q593" t="s">
        <v>230</v>
      </c>
      <c r="R593" t="s">
        <v>123</v>
      </c>
      <c r="S593" t="s">
        <v>113</v>
      </c>
      <c r="T593" t="s">
        <v>5197</v>
      </c>
      <c r="U593" t="s">
        <v>5198</v>
      </c>
      <c r="V593" t="s">
        <v>5199</v>
      </c>
      <c r="Z593" t="s">
        <v>5199</v>
      </c>
      <c r="AA593" t="s">
        <v>5200</v>
      </c>
      <c r="AB593" t="s">
        <v>5201</v>
      </c>
      <c r="AC593" t="s">
        <v>5202</v>
      </c>
      <c r="AD593">
        <v>2</v>
      </c>
      <c r="AE593" t="s">
        <v>5203</v>
      </c>
      <c r="AF593" t="s">
        <v>113</v>
      </c>
      <c r="AG593" t="s">
        <v>113</v>
      </c>
      <c r="AH593" t="s">
        <v>131</v>
      </c>
      <c r="AI593" t="s">
        <v>131</v>
      </c>
      <c r="AJ593" t="s">
        <v>131</v>
      </c>
      <c r="AK593" t="s">
        <v>5204</v>
      </c>
      <c r="AL593" t="s">
        <v>5205</v>
      </c>
      <c r="AM593" t="s">
        <v>5206</v>
      </c>
      <c r="AN593" t="s">
        <v>5206</v>
      </c>
      <c r="AO593" t="s">
        <v>5207</v>
      </c>
      <c r="AP593">
        <v>3598594987</v>
      </c>
      <c r="AQ593" t="s">
        <v>5208</v>
      </c>
      <c r="AR593" t="s">
        <v>113</v>
      </c>
      <c r="AS593" t="s">
        <v>113</v>
      </c>
      <c r="AT593" t="s">
        <v>113</v>
      </c>
      <c r="AU593" t="s">
        <v>113</v>
      </c>
      <c r="AW593" t="s">
        <v>113</v>
      </c>
      <c r="AX593" s="82">
        <f>IFERROR(FIND("Óbitos/feridos",consulta_completa__11[[#This Row],[13 - Ocorrências/Ambientes Atingidos]]),0)</f>
        <v>0</v>
      </c>
      <c r="AY593" s="83" t="str">
        <f t="shared" si="280"/>
        <v/>
      </c>
      <c r="AZ593" s="82">
        <f>IFERROR(FIND("População afetada/evacuada",consulta_completa__11[[#This Row],[13 - Ocorrências/Ambientes Atingidos]]),0)</f>
        <v>0</v>
      </c>
      <c r="BA593" s="82" t="str">
        <f t="shared" si="281"/>
        <v/>
      </c>
      <c r="BB593" s="82">
        <f>IFERROR(FIND("Suspensão de abastecimento de água",consulta_completa__11[[#This Row],[13 - Ocorrências/Ambientes Atingidos]]),0)</f>
        <v>0</v>
      </c>
      <c r="BC593" s="83" t="str">
        <f t="shared" si="309"/>
        <v/>
      </c>
      <c r="BD593" s="82">
        <f>IFERROR(FIND("Rio/córrego",consulta_completa__11[[#This Row],[13 - Ocorrências/Ambientes Atingidos]]),0)</f>
        <v>0</v>
      </c>
      <c r="BE593" s="83" t="str">
        <f t="shared" si="282"/>
        <v/>
      </c>
      <c r="BF593" s="82">
        <f>IFERROR(FIND("Lago",consulta_completa__11[[#This Row],[13 - Ocorrências/Ambientes Atingidos]]),0)</f>
        <v>0</v>
      </c>
      <c r="BG593" s="83" t="str">
        <f t="shared" si="283"/>
        <v/>
      </c>
      <c r="BH593" s="82">
        <f>IFERROR(FIND("Mar",consulta_completa__11[[#This Row],[13 - Ocorrências/Ambientes Atingidos]]),0)</f>
        <v>0</v>
      </c>
      <c r="BI593" s="83" t="str">
        <f t="shared" si="284"/>
        <v/>
      </c>
      <c r="BJ593" s="82">
        <f>IFERROR(FIND("Praia",consulta_completa__11[[#This Row],[13 - Ocorrências/Ambientes Atingidos]]),0)</f>
        <v>0</v>
      </c>
      <c r="BK593" s="83" t="str">
        <f t="shared" si="285"/>
        <v/>
      </c>
      <c r="BL593" s="82">
        <f>IFERROR(FIND("Solo",consulta_completa__11[[#This Row],[13 - Ocorrências/Ambientes Atingidos]]),0)</f>
        <v>1</v>
      </c>
      <c r="BM593" s="83" t="str">
        <f t="shared" si="286"/>
        <v>X</v>
      </c>
      <c r="BN593" s="82">
        <f>IFERROR(FIND("Águas subterrâneas",consulta_completa__11[[#This Row],[13 - Ocorrências/Ambientes Atingidos]]),0)</f>
        <v>0</v>
      </c>
      <c r="BO593" s="83" t="str">
        <f t="shared" si="287"/>
        <v/>
      </c>
      <c r="BP593" s="82">
        <f>IFERROR(FIND("Atmosfera",consulta_completa__11[[#This Row],[13 - Ocorrências/Ambientes Atingidos]]),0)</f>
        <v>0</v>
      </c>
      <c r="BQ593" s="83" t="str">
        <f t="shared" si="288"/>
        <v/>
      </c>
      <c r="BR593" s="82">
        <f>IFERROR(FIND("Flora",consulta_completa__11[[#This Row],[13 - Ocorrências/Ambientes Atingidos]]),0)</f>
        <v>0</v>
      </c>
      <c r="BS593" s="83" t="str">
        <f t="shared" si="289"/>
        <v/>
      </c>
      <c r="BT593" s="82">
        <f>IFERROR(FIND("Fauna",consulta_completa__11[[#This Row],[13 - Ocorrências/Ambientes Atingidos]]),0)</f>
        <v>0</v>
      </c>
      <c r="BU593" s="83" t="str">
        <f t="shared" si="290"/>
        <v/>
      </c>
      <c r="BV593" s="82">
        <f>IFERROR(FIND("UC federal",consulta_completa__11[[#This Row],[13 - Ocorrências/Ambientes Atingidos]]),0)</f>
        <v>0</v>
      </c>
      <c r="BW593" s="83" t="str">
        <f t="shared" si="291"/>
        <v/>
      </c>
      <c r="BX593" s="82">
        <f>IFERROR(FIND("UC estadual/municipal",consulta_completa__11[[#This Row],[13 - Ocorrências/Ambientes Atingidos]]),0)</f>
        <v>0</v>
      </c>
      <c r="BY593" s="83" t="str">
        <f t="shared" si="292"/>
        <v/>
      </c>
      <c r="BZ593" s="82">
        <f>IFERROR(FIND("Outro(s)",consulta_completa__11[[#This Row],[13 - Ocorrências/Ambientes Atingidos]]),0)</f>
        <v>0</v>
      </c>
      <c r="CA593" s="83" t="str">
        <f t="shared" si="293"/>
        <v/>
      </c>
      <c r="CB593" s="82">
        <f>IFERROR(FIND("Sem dano",consulta_completa__11[[#This Row],[13 - Ocorrências/Ambientes Atingidos]]),0)</f>
        <v>0</v>
      </c>
      <c r="CC593" s="83" t="str">
        <f t="shared" si="294"/>
        <v/>
      </c>
      <c r="CD593" s="82" t="str">
        <f>IF(consulta_completa__11[[#This Row],[13 - Ocorrências/Ambientes Atingidos]]="","X","")</f>
        <v/>
      </c>
      <c r="CE593" s="84">
        <f>IFERROR(FIND("IBAMA",consulta_completa__11[[#This Row],[14 - Inst. Atuando no Local]]),0)</f>
        <v>0</v>
      </c>
      <c r="CF593" s="84" t="str">
        <f t="shared" si="295"/>
        <v/>
      </c>
      <c r="CG593" s="84">
        <f>IFERROR(FIND("OEMA",consulta_completa__11[[#This Row],[14 - Inst. Atuando no Local]]),0)</f>
        <v>0</v>
      </c>
      <c r="CH593" s="84" t="str">
        <f t="shared" si="296"/>
        <v/>
      </c>
      <c r="CI593" s="84">
        <f>IFERROR(FIND("DEFESA CIVIL",consulta_completa__11[[#This Row],[14 - Inst. Atuando no Local]]),0)</f>
        <v>0</v>
      </c>
      <c r="CJ593" s="84" t="str">
        <f t="shared" si="297"/>
        <v/>
      </c>
      <c r="CK593" s="84">
        <f>IFERROR(FIND("CORPO DE BOMBEIROS",consulta_completa__11[[#This Row],[14 - Inst. Atuando no Local]]),0)</f>
        <v>0</v>
      </c>
      <c r="CL593" s="84" t="str">
        <f t="shared" si="298"/>
        <v/>
      </c>
      <c r="CM593" s="84">
        <f>IFERROR(FIND("POLÍCIA RODOVIÁRIA",consulta_completa__11[[#This Row],[14 - Inst. Atuando no Local]]),0)</f>
        <v>0</v>
      </c>
      <c r="CN593" s="84" t="str">
        <f t="shared" si="299"/>
        <v/>
      </c>
      <c r="CO593" s="84">
        <f>IFERROR(FIND("POLÍCIA MILITAR",consulta_completa__11[[#This Row],[14 - Inst. Atuando no Local]]),0)</f>
        <v>0</v>
      </c>
      <c r="CP593" s="84" t="str">
        <f t="shared" si="300"/>
        <v/>
      </c>
      <c r="CQ593" s="84">
        <f>IFERROR(FIND("POLÍCIA CIVIL",consulta_completa__11[[#This Row],[14 - Inst. Atuando no Local]]),0)</f>
        <v>0</v>
      </c>
      <c r="CR593" s="84" t="str">
        <f t="shared" si="301"/>
        <v/>
      </c>
      <c r="CS593" s="84">
        <f>IFERROR(FIND("MARINHA DO BRASIL",consulta_completa__11[[#This Row],[14 - Inst. Atuando no Local]]),0)</f>
        <v>0</v>
      </c>
      <c r="CT593" s="84" t="str">
        <f t="shared" si="302"/>
        <v/>
      </c>
      <c r="CU593" s="84">
        <f>IFERROR(FIND("EMPRESA ESPECIALIZADA EM ATENDIMENTO",consulta_completa__11[[#This Row],[14 - Inst. Atuando no Local]]),0)</f>
        <v>0</v>
      </c>
      <c r="CV593" s="84" t="str">
        <f t="shared" si="303"/>
        <v/>
      </c>
      <c r="CW593" s="84">
        <f>IFERROR(FIND("IBAMA",consulta_completa__11[[#This Row],[14 - Inst. Atuando no Local]]),0)</f>
        <v>0</v>
      </c>
      <c r="CX593" s="84" t="str">
        <f t="shared" si="304"/>
        <v/>
      </c>
      <c r="CY593" s="84" t="str">
        <f>IF(consulta_completa__11[[#This Row],[14 - Inst. Atuando no Local]]="","X","")</f>
        <v/>
      </c>
      <c r="CZ593" s="84">
        <f>IFERROR(FIND("OUTRA (S)",consulta_completa__11[[#This Row],[14 - Inst. Atuando no Local]]),0)</f>
        <v>0</v>
      </c>
      <c r="DA593" s="84" t="str">
        <f t="shared" si="305"/>
        <v/>
      </c>
      <c r="DB593" s="35" t="str">
        <f t="shared" si="306"/>
        <v>Sim</v>
      </c>
      <c r="DC593" s="35" t="str">
        <f t="shared" si="307"/>
        <v>Não</v>
      </c>
      <c r="DD593" s="35" t="str">
        <f t="shared" si="308"/>
        <v>Sim</v>
      </c>
      <c r="DE593" s="87" t="str">
        <f t="shared" si="310"/>
        <v>Estadual</v>
      </c>
    </row>
    <row r="594" spans="1:109">
      <c r="A594" s="14">
        <v>202581525239</v>
      </c>
      <c r="B594" s="1">
        <v>45883</v>
      </c>
      <c r="C594" t="s">
        <v>373</v>
      </c>
      <c r="D594" t="s">
        <v>374</v>
      </c>
      <c r="E594" t="s">
        <v>139</v>
      </c>
      <c r="F594" t="s">
        <v>112</v>
      </c>
      <c r="G594" t="s">
        <v>113</v>
      </c>
      <c r="H594" t="s">
        <v>114</v>
      </c>
      <c r="I594" t="s">
        <v>114</v>
      </c>
      <c r="J594" t="s">
        <v>255</v>
      </c>
      <c r="K594" t="s">
        <v>5209</v>
      </c>
      <c r="L594" t="s">
        <v>117</v>
      </c>
      <c r="M594" t="s">
        <v>140</v>
      </c>
      <c r="N594" t="s">
        <v>119</v>
      </c>
      <c r="O594" t="s">
        <v>239</v>
      </c>
      <c r="P594" t="s">
        <v>142</v>
      </c>
      <c r="Q594" t="s">
        <v>143</v>
      </c>
      <c r="R594" t="s">
        <v>123</v>
      </c>
      <c r="S594" t="s">
        <v>113</v>
      </c>
      <c r="T594" t="s">
        <v>5210</v>
      </c>
      <c r="U594" t="s">
        <v>5211</v>
      </c>
      <c r="V594" t="s">
        <v>5212</v>
      </c>
      <c r="Z594" t="s">
        <v>5213</v>
      </c>
      <c r="AA594" t="s">
        <v>5214</v>
      </c>
      <c r="AB594" t="s">
        <v>380</v>
      </c>
      <c r="AC594" t="s">
        <v>381</v>
      </c>
      <c r="AD594">
        <v>2</v>
      </c>
      <c r="AE594" t="s">
        <v>5215</v>
      </c>
      <c r="AF594" t="s">
        <v>113</v>
      </c>
      <c r="AG594" t="s">
        <v>113</v>
      </c>
      <c r="AH594" t="s">
        <v>131</v>
      </c>
      <c r="AI594" t="s">
        <v>132</v>
      </c>
      <c r="AJ594" t="s">
        <v>131</v>
      </c>
      <c r="AK594" t="s">
        <v>5216</v>
      </c>
      <c r="AL594" t="s">
        <v>5217</v>
      </c>
      <c r="AM594" t="s">
        <v>387</v>
      </c>
      <c r="AN594" t="s">
        <v>380</v>
      </c>
      <c r="AO594" t="s">
        <v>4027</v>
      </c>
      <c r="AP594">
        <v>82998006713</v>
      </c>
      <c r="AQ594" t="s">
        <v>389</v>
      </c>
      <c r="AR594" t="s">
        <v>113</v>
      </c>
      <c r="AS594" t="s">
        <v>113</v>
      </c>
      <c r="AT594" t="s">
        <v>113</v>
      </c>
      <c r="AU594" t="s">
        <v>113</v>
      </c>
      <c r="AW594" t="s">
        <v>113</v>
      </c>
      <c r="AX594" s="82">
        <f>IFERROR(FIND("Óbitos/feridos",consulta_completa__11[[#This Row],[13 - Ocorrências/Ambientes Atingidos]]),0)</f>
        <v>0</v>
      </c>
      <c r="AY594" s="83" t="str">
        <f t="shared" si="280"/>
        <v/>
      </c>
      <c r="AZ594" s="82">
        <f>IFERROR(FIND("População afetada/evacuada",consulta_completa__11[[#This Row],[13 - Ocorrências/Ambientes Atingidos]]),0)</f>
        <v>0</v>
      </c>
      <c r="BA594" s="82" t="str">
        <f t="shared" si="281"/>
        <v/>
      </c>
      <c r="BB594" s="82">
        <f>IFERROR(FIND("Suspensão de abastecimento de água",consulta_completa__11[[#This Row],[13 - Ocorrências/Ambientes Atingidos]]),0)</f>
        <v>0</v>
      </c>
      <c r="BC594" s="83" t="str">
        <f t="shared" si="309"/>
        <v/>
      </c>
      <c r="BD594" s="82">
        <f>IFERROR(FIND("Rio/córrego",consulta_completa__11[[#This Row],[13 - Ocorrências/Ambientes Atingidos]]),0)</f>
        <v>0</v>
      </c>
      <c r="BE594" s="83" t="str">
        <f t="shared" si="282"/>
        <v/>
      </c>
      <c r="BF594" s="82">
        <f>IFERROR(FIND("Lago",consulta_completa__11[[#This Row],[13 - Ocorrências/Ambientes Atingidos]]),0)</f>
        <v>0</v>
      </c>
      <c r="BG594" s="83" t="str">
        <f t="shared" si="283"/>
        <v/>
      </c>
      <c r="BH594" s="82">
        <f>IFERROR(FIND("Mar",consulta_completa__11[[#This Row],[13 - Ocorrências/Ambientes Atingidos]]),0)</f>
        <v>0</v>
      </c>
      <c r="BI594" s="83" t="str">
        <f t="shared" si="284"/>
        <v/>
      </c>
      <c r="BJ594" s="82">
        <f>IFERROR(FIND("Praia",consulta_completa__11[[#This Row],[13 - Ocorrências/Ambientes Atingidos]]),0)</f>
        <v>0</v>
      </c>
      <c r="BK594" s="83" t="str">
        <f t="shared" si="285"/>
        <v/>
      </c>
      <c r="BL594" s="82">
        <f>IFERROR(FIND("Solo",consulta_completa__11[[#This Row],[13 - Ocorrências/Ambientes Atingidos]]),0)</f>
        <v>1</v>
      </c>
      <c r="BM594" s="83" t="str">
        <f t="shared" si="286"/>
        <v>X</v>
      </c>
      <c r="BN594" s="82">
        <f>IFERROR(FIND("Águas subterrâneas",consulta_completa__11[[#This Row],[13 - Ocorrências/Ambientes Atingidos]]),0)</f>
        <v>0</v>
      </c>
      <c r="BO594" s="83" t="str">
        <f t="shared" si="287"/>
        <v/>
      </c>
      <c r="BP594" s="82">
        <f>IFERROR(FIND("Atmosfera",consulta_completa__11[[#This Row],[13 - Ocorrências/Ambientes Atingidos]]),0)</f>
        <v>0</v>
      </c>
      <c r="BQ594" s="83" t="str">
        <f t="shared" si="288"/>
        <v/>
      </c>
      <c r="BR594" s="82">
        <f>IFERROR(FIND("Flora",consulta_completa__11[[#This Row],[13 - Ocorrências/Ambientes Atingidos]]),0)</f>
        <v>0</v>
      </c>
      <c r="BS594" s="83" t="str">
        <f t="shared" si="289"/>
        <v/>
      </c>
      <c r="BT594" s="82">
        <f>IFERROR(FIND("Fauna",consulta_completa__11[[#This Row],[13 - Ocorrências/Ambientes Atingidos]]),0)</f>
        <v>0</v>
      </c>
      <c r="BU594" s="83" t="str">
        <f t="shared" si="290"/>
        <v/>
      </c>
      <c r="BV594" s="82">
        <f>IFERROR(FIND("UC federal",consulta_completa__11[[#This Row],[13 - Ocorrências/Ambientes Atingidos]]),0)</f>
        <v>0</v>
      </c>
      <c r="BW594" s="83" t="str">
        <f t="shared" si="291"/>
        <v/>
      </c>
      <c r="BX594" s="82">
        <f>IFERROR(FIND("UC estadual/municipal",consulta_completa__11[[#This Row],[13 - Ocorrências/Ambientes Atingidos]]),0)</f>
        <v>0</v>
      </c>
      <c r="BY594" s="83" t="str">
        <f t="shared" si="292"/>
        <v/>
      </c>
      <c r="BZ594" s="82">
        <f>IFERROR(FIND("Outro(s)",consulta_completa__11[[#This Row],[13 - Ocorrências/Ambientes Atingidos]]),0)</f>
        <v>0</v>
      </c>
      <c r="CA594" s="83" t="str">
        <f t="shared" si="293"/>
        <v/>
      </c>
      <c r="CB594" s="82">
        <f>IFERROR(FIND("Sem dano",consulta_completa__11[[#This Row],[13 - Ocorrências/Ambientes Atingidos]]),0)</f>
        <v>0</v>
      </c>
      <c r="CC594" s="83" t="str">
        <f t="shared" si="294"/>
        <v/>
      </c>
      <c r="CD594" s="82" t="str">
        <f>IF(consulta_completa__11[[#This Row],[13 - Ocorrências/Ambientes Atingidos]]="","X","")</f>
        <v/>
      </c>
      <c r="CE594" s="84">
        <f>IFERROR(FIND("IBAMA",consulta_completa__11[[#This Row],[14 - Inst. Atuando no Local]]),0)</f>
        <v>0</v>
      </c>
      <c r="CF594" s="84" t="str">
        <f t="shared" si="295"/>
        <v/>
      </c>
      <c r="CG594" s="84">
        <f>IFERROR(FIND("OEMA",consulta_completa__11[[#This Row],[14 - Inst. Atuando no Local]]),0)</f>
        <v>0</v>
      </c>
      <c r="CH594" s="84" t="str">
        <f t="shared" si="296"/>
        <v/>
      </c>
      <c r="CI594" s="84">
        <f>IFERROR(FIND("DEFESA CIVIL",consulta_completa__11[[#This Row],[14 - Inst. Atuando no Local]]),0)</f>
        <v>0</v>
      </c>
      <c r="CJ594" s="84" t="str">
        <f t="shared" si="297"/>
        <v/>
      </c>
      <c r="CK594" s="84">
        <f>IFERROR(FIND("CORPO DE BOMBEIROS",consulta_completa__11[[#This Row],[14 - Inst. Atuando no Local]]),0)</f>
        <v>0</v>
      </c>
      <c r="CL594" s="84" t="str">
        <f t="shared" si="298"/>
        <v/>
      </c>
      <c r="CM594" s="84">
        <f>IFERROR(FIND("POLÍCIA RODOVIÁRIA",consulta_completa__11[[#This Row],[14 - Inst. Atuando no Local]]),0)</f>
        <v>0</v>
      </c>
      <c r="CN594" s="84" t="str">
        <f t="shared" si="299"/>
        <v/>
      </c>
      <c r="CO594" s="84">
        <f>IFERROR(FIND("POLÍCIA MILITAR",consulta_completa__11[[#This Row],[14 - Inst. Atuando no Local]]),0)</f>
        <v>0</v>
      </c>
      <c r="CP594" s="84" t="str">
        <f t="shared" si="300"/>
        <v/>
      </c>
      <c r="CQ594" s="84">
        <f>IFERROR(FIND("POLÍCIA CIVIL",consulta_completa__11[[#This Row],[14 - Inst. Atuando no Local]]),0)</f>
        <v>0</v>
      </c>
      <c r="CR594" s="84" t="str">
        <f t="shared" si="301"/>
        <v/>
      </c>
      <c r="CS594" s="84">
        <f>IFERROR(FIND("MARINHA DO BRASIL",consulta_completa__11[[#This Row],[14 - Inst. Atuando no Local]]),0)</f>
        <v>0</v>
      </c>
      <c r="CT594" s="84" t="str">
        <f t="shared" si="302"/>
        <v/>
      </c>
      <c r="CU594" s="84">
        <f>IFERROR(FIND("EMPRESA ESPECIALIZADA EM ATENDIMENTO",consulta_completa__11[[#This Row],[14 - Inst. Atuando no Local]]),0)</f>
        <v>0</v>
      </c>
      <c r="CV594" s="84" t="str">
        <f t="shared" si="303"/>
        <v/>
      </c>
      <c r="CW594" s="84">
        <f>IFERROR(FIND("IBAMA",consulta_completa__11[[#This Row],[14 - Inst. Atuando no Local]]),0)</f>
        <v>0</v>
      </c>
      <c r="CX594" s="84" t="str">
        <f t="shared" si="304"/>
        <v/>
      </c>
      <c r="CY594" s="84" t="str">
        <f>IF(consulta_completa__11[[#This Row],[14 - Inst. Atuando no Local]]="","X","")</f>
        <v/>
      </c>
      <c r="CZ594" s="84">
        <f>IFERROR(FIND("OUTRA (S)",consulta_completa__11[[#This Row],[14 - Inst. Atuando no Local]]),0)</f>
        <v>0</v>
      </c>
      <c r="DA594" s="84" t="str">
        <f t="shared" si="305"/>
        <v/>
      </c>
      <c r="DB594" s="35" t="str">
        <f t="shared" si="306"/>
        <v>Sim</v>
      </c>
      <c r="DC594" s="35" t="str">
        <f t="shared" si="307"/>
        <v>Não</v>
      </c>
      <c r="DD594" s="35" t="str">
        <f t="shared" si="308"/>
        <v>Sim</v>
      </c>
      <c r="DE594" s="87" t="str">
        <f t="shared" si="310"/>
        <v>Estadual</v>
      </c>
    </row>
    <row r="595" spans="1:109">
      <c r="A595" s="14">
        <v>202581975654</v>
      </c>
      <c r="B595" s="1">
        <v>45883</v>
      </c>
      <c r="C595" t="s">
        <v>179</v>
      </c>
      <c r="D595" t="s">
        <v>180</v>
      </c>
      <c r="E595" t="s">
        <v>286</v>
      </c>
      <c r="F595" t="s">
        <v>112</v>
      </c>
      <c r="G595" t="s">
        <v>646</v>
      </c>
      <c r="H595" t="s">
        <v>113</v>
      </c>
      <c r="I595" t="s">
        <v>113</v>
      </c>
      <c r="J595" t="s">
        <v>113</v>
      </c>
      <c r="K595" t="s">
        <v>114</v>
      </c>
      <c r="L595" t="s">
        <v>114</v>
      </c>
      <c r="M595" t="s">
        <v>5218</v>
      </c>
      <c r="N595" t="s">
        <v>141</v>
      </c>
      <c r="O595" t="s">
        <v>185</v>
      </c>
      <c r="P595" t="s">
        <v>142</v>
      </c>
      <c r="Q595" t="s">
        <v>143</v>
      </c>
      <c r="R595" t="s">
        <v>123</v>
      </c>
      <c r="S595" t="s">
        <v>113</v>
      </c>
      <c r="T595" t="s">
        <v>5219</v>
      </c>
      <c r="U595" t="s">
        <v>291</v>
      </c>
      <c r="V595" t="s">
        <v>5220</v>
      </c>
      <c r="Z595" t="s">
        <v>113</v>
      </c>
      <c r="AA595" t="s">
        <v>5221</v>
      </c>
      <c r="AB595" t="s">
        <v>113</v>
      </c>
      <c r="AC595" t="s">
        <v>113</v>
      </c>
      <c r="AE595" t="s">
        <v>5222</v>
      </c>
      <c r="AF595" t="s">
        <v>5223</v>
      </c>
      <c r="AG595" t="s">
        <v>113</v>
      </c>
      <c r="AH595" t="s">
        <v>131</v>
      </c>
      <c r="AI595" t="s">
        <v>131</v>
      </c>
      <c r="AJ595" t="s">
        <v>131</v>
      </c>
      <c r="AK595" t="s">
        <v>5224</v>
      </c>
      <c r="AL595" t="s">
        <v>5225</v>
      </c>
      <c r="AM595" t="s">
        <v>153</v>
      </c>
      <c r="AN595" t="s">
        <v>154</v>
      </c>
      <c r="AO595" t="s">
        <v>155</v>
      </c>
      <c r="AP595">
        <v>6133161070</v>
      </c>
      <c r="AQ595" t="s">
        <v>156</v>
      </c>
      <c r="AR595" t="s">
        <v>113</v>
      </c>
      <c r="AS595" t="s">
        <v>113</v>
      </c>
      <c r="AT595" t="s">
        <v>113</v>
      </c>
      <c r="AU595" t="s">
        <v>113</v>
      </c>
      <c r="AW595" t="s">
        <v>113</v>
      </c>
      <c r="AX595" s="82">
        <f>IFERROR(FIND("Óbitos/feridos",consulta_completa__11[[#This Row],[13 - Ocorrências/Ambientes Atingidos]]),0)</f>
        <v>0</v>
      </c>
      <c r="AY595" s="83" t="str">
        <f t="shared" si="280"/>
        <v/>
      </c>
      <c r="AZ595" s="82">
        <f>IFERROR(FIND("População afetada/evacuada",consulta_completa__11[[#This Row],[13 - Ocorrências/Ambientes Atingidos]]),0)</f>
        <v>0</v>
      </c>
      <c r="BA595" s="82" t="str">
        <f t="shared" si="281"/>
        <v/>
      </c>
      <c r="BB595" s="82">
        <f>IFERROR(FIND("Suspensão de abastecimento de água",consulta_completa__11[[#This Row],[13 - Ocorrências/Ambientes Atingidos]]),0)</f>
        <v>0</v>
      </c>
      <c r="BC595" s="83" t="str">
        <f t="shared" si="309"/>
        <v/>
      </c>
      <c r="BD595" s="82">
        <f>IFERROR(FIND("Rio/córrego",consulta_completa__11[[#This Row],[13 - Ocorrências/Ambientes Atingidos]]),0)</f>
        <v>1</v>
      </c>
      <c r="BE595" s="83" t="str">
        <f t="shared" si="282"/>
        <v>X</v>
      </c>
      <c r="BF595" s="82">
        <f>IFERROR(FIND("Lago",consulta_completa__11[[#This Row],[13 - Ocorrências/Ambientes Atingidos]]),0)</f>
        <v>0</v>
      </c>
      <c r="BG595" s="83" t="str">
        <f t="shared" si="283"/>
        <v/>
      </c>
      <c r="BH595" s="82">
        <f>IFERROR(FIND("Mar",consulta_completa__11[[#This Row],[13 - Ocorrências/Ambientes Atingidos]]),0)</f>
        <v>0</v>
      </c>
      <c r="BI595" s="83" t="str">
        <f t="shared" si="284"/>
        <v/>
      </c>
      <c r="BJ595" s="82">
        <f>IFERROR(FIND("Praia",consulta_completa__11[[#This Row],[13 - Ocorrências/Ambientes Atingidos]]),0)</f>
        <v>0</v>
      </c>
      <c r="BK595" s="83" t="str">
        <f t="shared" si="285"/>
        <v/>
      </c>
      <c r="BL595" s="82">
        <f>IFERROR(FIND("Solo",consulta_completa__11[[#This Row],[13 - Ocorrências/Ambientes Atingidos]]),0)</f>
        <v>14</v>
      </c>
      <c r="BM595" s="83" t="str">
        <f t="shared" si="286"/>
        <v>X</v>
      </c>
      <c r="BN595" s="82">
        <f>IFERROR(FIND("Águas subterrâneas",consulta_completa__11[[#This Row],[13 - Ocorrências/Ambientes Atingidos]]),0)</f>
        <v>0</v>
      </c>
      <c r="BO595" s="83" t="str">
        <f t="shared" si="287"/>
        <v/>
      </c>
      <c r="BP595" s="82">
        <f>IFERROR(FIND("Atmosfera",consulta_completa__11[[#This Row],[13 - Ocorrências/Ambientes Atingidos]]),0)</f>
        <v>0</v>
      </c>
      <c r="BQ595" s="83" t="str">
        <f t="shared" si="288"/>
        <v/>
      </c>
      <c r="BR595" s="82">
        <f>IFERROR(FIND("Flora",consulta_completa__11[[#This Row],[13 - Ocorrências/Ambientes Atingidos]]),0)</f>
        <v>0</v>
      </c>
      <c r="BS595" s="83" t="str">
        <f t="shared" si="289"/>
        <v/>
      </c>
      <c r="BT595" s="82">
        <f>IFERROR(FIND("Fauna",consulta_completa__11[[#This Row],[13 - Ocorrências/Ambientes Atingidos]]),0)</f>
        <v>0</v>
      </c>
      <c r="BU595" s="83" t="str">
        <f t="shared" si="290"/>
        <v/>
      </c>
      <c r="BV595" s="82">
        <f>IFERROR(FIND("UC federal",consulta_completa__11[[#This Row],[13 - Ocorrências/Ambientes Atingidos]]),0)</f>
        <v>0</v>
      </c>
      <c r="BW595" s="83" t="str">
        <f t="shared" si="291"/>
        <v/>
      </c>
      <c r="BX595" s="82">
        <f>IFERROR(FIND("UC estadual/municipal",consulta_completa__11[[#This Row],[13 - Ocorrências/Ambientes Atingidos]]),0)</f>
        <v>0</v>
      </c>
      <c r="BY595" s="83" t="str">
        <f t="shared" si="292"/>
        <v/>
      </c>
      <c r="BZ595" s="82">
        <f>IFERROR(FIND("Outro(s)",consulta_completa__11[[#This Row],[13 - Ocorrências/Ambientes Atingidos]]),0)</f>
        <v>20</v>
      </c>
      <c r="CA595" s="83" t="str">
        <f t="shared" si="293"/>
        <v>X</v>
      </c>
      <c r="CB595" s="82">
        <f>IFERROR(FIND("Sem dano",consulta_completa__11[[#This Row],[13 - Ocorrências/Ambientes Atingidos]]),0)</f>
        <v>0</v>
      </c>
      <c r="CC595" s="83" t="str">
        <f t="shared" si="294"/>
        <v/>
      </c>
      <c r="CD595" s="82" t="str">
        <f>IF(consulta_completa__11[[#This Row],[13 - Ocorrências/Ambientes Atingidos]]="","X","")</f>
        <v/>
      </c>
      <c r="CE595" s="84">
        <f>IFERROR(FIND("IBAMA",consulta_completa__11[[#This Row],[14 - Inst. Atuando no Local]]),0)</f>
        <v>0</v>
      </c>
      <c r="CF595" s="84" t="str">
        <f t="shared" si="295"/>
        <v/>
      </c>
      <c r="CG595" s="84">
        <f>IFERROR(FIND("OEMA",consulta_completa__11[[#This Row],[14 - Inst. Atuando no Local]]),0)</f>
        <v>0</v>
      </c>
      <c r="CH595" s="84" t="str">
        <f t="shared" si="296"/>
        <v/>
      </c>
      <c r="CI595" s="84">
        <f>IFERROR(FIND("DEFESA CIVIL",consulta_completa__11[[#This Row],[14 - Inst. Atuando no Local]]),0)</f>
        <v>0</v>
      </c>
      <c r="CJ595" s="84" t="str">
        <f t="shared" si="297"/>
        <v/>
      </c>
      <c r="CK595" s="84">
        <f>IFERROR(FIND("CORPO DE BOMBEIROS",consulta_completa__11[[#This Row],[14 - Inst. Atuando no Local]]),0)</f>
        <v>0</v>
      </c>
      <c r="CL595" s="84" t="str">
        <f t="shared" si="298"/>
        <v/>
      </c>
      <c r="CM595" s="84">
        <f>IFERROR(FIND("POLÍCIA RODOVIÁRIA",consulta_completa__11[[#This Row],[14 - Inst. Atuando no Local]]),0)</f>
        <v>0</v>
      </c>
      <c r="CN595" s="84" t="str">
        <f t="shared" si="299"/>
        <v/>
      </c>
      <c r="CO595" s="84">
        <f>IFERROR(FIND("POLÍCIA MILITAR",consulta_completa__11[[#This Row],[14 - Inst. Atuando no Local]]),0)</f>
        <v>0</v>
      </c>
      <c r="CP595" s="84" t="str">
        <f t="shared" si="300"/>
        <v/>
      </c>
      <c r="CQ595" s="84">
        <f>IFERROR(FIND("POLÍCIA CIVIL",consulta_completa__11[[#This Row],[14 - Inst. Atuando no Local]]),0)</f>
        <v>0</v>
      </c>
      <c r="CR595" s="84" t="str">
        <f t="shared" si="301"/>
        <v/>
      </c>
      <c r="CS595" s="84">
        <f>IFERROR(FIND("MARINHA DO BRASIL",consulta_completa__11[[#This Row],[14 - Inst. Atuando no Local]]),0)</f>
        <v>0</v>
      </c>
      <c r="CT595" s="84" t="str">
        <f t="shared" si="302"/>
        <v/>
      </c>
      <c r="CU595" s="84">
        <f>IFERROR(FIND("EMPRESA ESPECIALIZADA EM ATENDIMENTO",consulta_completa__11[[#This Row],[14 - Inst. Atuando no Local]]),0)</f>
        <v>0</v>
      </c>
      <c r="CV595" s="84" t="str">
        <f t="shared" si="303"/>
        <v/>
      </c>
      <c r="CW595" s="84">
        <f>IFERROR(FIND("IBAMA",consulta_completa__11[[#This Row],[14 - Inst. Atuando no Local]]),0)</f>
        <v>0</v>
      </c>
      <c r="CX595" s="84" t="str">
        <f t="shared" si="304"/>
        <v/>
      </c>
      <c r="CY595" s="84" t="str">
        <f>IF(consulta_completa__11[[#This Row],[14 - Inst. Atuando no Local]]="","X","")</f>
        <v/>
      </c>
      <c r="CZ595" s="84">
        <f>IFERROR(FIND("OUTRA (S)",consulta_completa__11[[#This Row],[14 - Inst. Atuando no Local]]),0)</f>
        <v>0</v>
      </c>
      <c r="DA595" s="84" t="str">
        <f t="shared" si="305"/>
        <v/>
      </c>
      <c r="DB595" s="35" t="str">
        <f t="shared" si="306"/>
        <v>Sim</v>
      </c>
      <c r="DC595" s="35" t="str">
        <f t="shared" si="307"/>
        <v>Não</v>
      </c>
      <c r="DD595" s="35" t="str">
        <f t="shared" si="308"/>
        <v>Sim</v>
      </c>
      <c r="DE595" s="87" t="str">
        <f t="shared" si="310"/>
        <v>Sem informação</v>
      </c>
    </row>
    <row r="596" spans="1:109">
      <c r="A596" s="14">
        <v>202581668446</v>
      </c>
      <c r="B596" s="1">
        <v>45884</v>
      </c>
      <c r="C596" t="s">
        <v>109</v>
      </c>
      <c r="D596" t="s">
        <v>110</v>
      </c>
      <c r="E596" t="s">
        <v>452</v>
      </c>
      <c r="F596" t="s">
        <v>112</v>
      </c>
      <c r="G596" t="s">
        <v>113</v>
      </c>
      <c r="H596" t="s">
        <v>114</v>
      </c>
      <c r="I596" t="s">
        <v>114</v>
      </c>
      <c r="J596" t="s">
        <v>1399</v>
      </c>
      <c r="K596" t="s">
        <v>4121</v>
      </c>
      <c r="L596" t="s">
        <v>117</v>
      </c>
      <c r="M596" t="s">
        <v>118</v>
      </c>
      <c r="N596" t="s">
        <v>119</v>
      </c>
      <c r="O596" t="s">
        <v>228</v>
      </c>
      <c r="P596" t="s">
        <v>200</v>
      </c>
      <c r="Q596" t="s">
        <v>122</v>
      </c>
      <c r="R596" t="s">
        <v>123</v>
      </c>
      <c r="S596" t="s">
        <v>124</v>
      </c>
      <c r="T596" t="s">
        <v>5226</v>
      </c>
      <c r="U596" t="s">
        <v>5227</v>
      </c>
      <c r="V596" t="s">
        <v>5228</v>
      </c>
      <c r="W596" t="b">
        <v>1</v>
      </c>
      <c r="Z596" t="s">
        <v>5229</v>
      </c>
      <c r="AA596" t="s">
        <v>113</v>
      </c>
      <c r="AB596" t="s">
        <v>206</v>
      </c>
      <c r="AC596" t="s">
        <v>130</v>
      </c>
      <c r="AD596">
        <v>1</v>
      </c>
      <c r="AE596" t="s">
        <v>206</v>
      </c>
      <c r="AF596" t="s">
        <v>113</v>
      </c>
      <c r="AG596" t="s">
        <v>113</v>
      </c>
      <c r="AH596" t="s">
        <v>131</v>
      </c>
      <c r="AI596" t="s">
        <v>132</v>
      </c>
      <c r="AJ596" t="s">
        <v>131</v>
      </c>
      <c r="AK596" t="s">
        <v>5230</v>
      </c>
      <c r="AL596" t="s">
        <v>5231</v>
      </c>
      <c r="AM596" t="s">
        <v>135</v>
      </c>
      <c r="AN596" t="s">
        <v>113</v>
      </c>
      <c r="AO596" t="s">
        <v>113</v>
      </c>
      <c r="AQ596" t="s">
        <v>136</v>
      </c>
      <c r="AR596" t="s">
        <v>113</v>
      </c>
      <c r="AS596" t="s">
        <v>113</v>
      </c>
      <c r="AT596" t="s">
        <v>113</v>
      </c>
      <c r="AU596" t="s">
        <v>113</v>
      </c>
      <c r="AW596" t="s">
        <v>113</v>
      </c>
      <c r="AX596" s="82">
        <f>IFERROR(FIND("Óbitos/feridos",consulta_completa__11[[#This Row],[13 - Ocorrências/Ambientes Atingidos]]),0)</f>
        <v>0</v>
      </c>
      <c r="AY596" s="83" t="str">
        <f t="shared" si="280"/>
        <v/>
      </c>
      <c r="AZ596" s="82">
        <f>IFERROR(FIND("População afetada/evacuada",consulta_completa__11[[#This Row],[13 - Ocorrências/Ambientes Atingidos]]),0)</f>
        <v>0</v>
      </c>
      <c r="BA596" s="82" t="str">
        <f t="shared" si="281"/>
        <v/>
      </c>
      <c r="BB596" s="82">
        <f>IFERROR(FIND("Suspensão de abastecimento de água",consulta_completa__11[[#This Row],[13 - Ocorrências/Ambientes Atingidos]]),0)</f>
        <v>0</v>
      </c>
      <c r="BC596" s="83" t="str">
        <f t="shared" si="309"/>
        <v/>
      </c>
      <c r="BD596" s="82">
        <f>IFERROR(FIND("Rio/córrego",consulta_completa__11[[#This Row],[13 - Ocorrências/Ambientes Atingidos]]),0)</f>
        <v>0</v>
      </c>
      <c r="BE596" s="83" t="str">
        <f t="shared" si="282"/>
        <v/>
      </c>
      <c r="BF596" s="82">
        <f>IFERROR(FIND("Lago",consulta_completa__11[[#This Row],[13 - Ocorrências/Ambientes Atingidos]]),0)</f>
        <v>0</v>
      </c>
      <c r="BG596" s="83" t="str">
        <f t="shared" si="283"/>
        <v/>
      </c>
      <c r="BH596" s="82">
        <f>IFERROR(FIND("Mar",consulta_completa__11[[#This Row],[13 - Ocorrências/Ambientes Atingidos]]),0)</f>
        <v>1</v>
      </c>
      <c r="BI596" s="83" t="str">
        <f t="shared" si="284"/>
        <v>X</v>
      </c>
      <c r="BJ596" s="82">
        <f>IFERROR(FIND("Praia",consulta_completa__11[[#This Row],[13 - Ocorrências/Ambientes Atingidos]]),0)</f>
        <v>0</v>
      </c>
      <c r="BK596" s="83" t="str">
        <f t="shared" si="285"/>
        <v/>
      </c>
      <c r="BL596" s="82">
        <f>IFERROR(FIND("Solo",consulta_completa__11[[#This Row],[13 - Ocorrências/Ambientes Atingidos]]),0)</f>
        <v>0</v>
      </c>
      <c r="BM596" s="83" t="str">
        <f t="shared" si="286"/>
        <v/>
      </c>
      <c r="BN596" s="82">
        <f>IFERROR(FIND("Águas subterrâneas",consulta_completa__11[[#This Row],[13 - Ocorrências/Ambientes Atingidos]]),0)</f>
        <v>0</v>
      </c>
      <c r="BO596" s="83" t="str">
        <f t="shared" si="287"/>
        <v/>
      </c>
      <c r="BP596" s="82">
        <f>IFERROR(FIND("Atmosfera",consulta_completa__11[[#This Row],[13 - Ocorrências/Ambientes Atingidos]]),0)</f>
        <v>0</v>
      </c>
      <c r="BQ596" s="83" t="str">
        <f t="shared" si="288"/>
        <v/>
      </c>
      <c r="BR596" s="82">
        <f>IFERROR(FIND("Flora",consulta_completa__11[[#This Row],[13 - Ocorrências/Ambientes Atingidos]]),0)</f>
        <v>0</v>
      </c>
      <c r="BS596" s="83" t="str">
        <f t="shared" si="289"/>
        <v/>
      </c>
      <c r="BT596" s="82">
        <f>IFERROR(FIND("Fauna",consulta_completa__11[[#This Row],[13 - Ocorrências/Ambientes Atingidos]]),0)</f>
        <v>0</v>
      </c>
      <c r="BU596" s="83" t="str">
        <f t="shared" si="290"/>
        <v/>
      </c>
      <c r="BV596" s="82">
        <f>IFERROR(FIND("UC federal",consulta_completa__11[[#This Row],[13 - Ocorrências/Ambientes Atingidos]]),0)</f>
        <v>0</v>
      </c>
      <c r="BW596" s="83" t="str">
        <f t="shared" si="291"/>
        <v/>
      </c>
      <c r="BX596" s="82">
        <f>IFERROR(FIND("UC estadual/municipal",consulta_completa__11[[#This Row],[13 - Ocorrências/Ambientes Atingidos]]),0)</f>
        <v>0</v>
      </c>
      <c r="BY596" s="83" t="str">
        <f t="shared" si="292"/>
        <v/>
      </c>
      <c r="BZ596" s="82">
        <f>IFERROR(FIND("Outro(s)",consulta_completa__11[[#This Row],[13 - Ocorrências/Ambientes Atingidos]]),0)</f>
        <v>0</v>
      </c>
      <c r="CA596" s="83" t="str">
        <f t="shared" si="293"/>
        <v/>
      </c>
      <c r="CB596" s="82">
        <f>IFERROR(FIND("Sem dano",consulta_completa__11[[#This Row],[13 - Ocorrências/Ambientes Atingidos]]),0)</f>
        <v>0</v>
      </c>
      <c r="CC596" s="83" t="str">
        <f t="shared" si="294"/>
        <v/>
      </c>
      <c r="CD596" s="82" t="str">
        <f>IF(consulta_completa__11[[#This Row],[13 - Ocorrências/Ambientes Atingidos]]="","X","")</f>
        <v/>
      </c>
      <c r="CE596" s="84">
        <f>IFERROR(FIND("IBAMA",consulta_completa__11[[#This Row],[14 - Inst. Atuando no Local]]),0)</f>
        <v>0</v>
      </c>
      <c r="CF596" s="84" t="str">
        <f t="shared" si="295"/>
        <v/>
      </c>
      <c r="CG596" s="84">
        <f>IFERROR(FIND("OEMA",consulta_completa__11[[#This Row],[14 - Inst. Atuando no Local]]),0)</f>
        <v>0</v>
      </c>
      <c r="CH596" s="84" t="str">
        <f t="shared" si="296"/>
        <v/>
      </c>
      <c r="CI596" s="84">
        <f>IFERROR(FIND("DEFESA CIVIL",consulta_completa__11[[#This Row],[14 - Inst. Atuando no Local]]),0)</f>
        <v>0</v>
      </c>
      <c r="CJ596" s="84" t="str">
        <f t="shared" si="297"/>
        <v/>
      </c>
      <c r="CK596" s="84">
        <f>IFERROR(FIND("CORPO DE BOMBEIROS",consulta_completa__11[[#This Row],[14 - Inst. Atuando no Local]]),0)</f>
        <v>0</v>
      </c>
      <c r="CL596" s="84" t="str">
        <f t="shared" si="298"/>
        <v/>
      </c>
      <c r="CM596" s="84">
        <f>IFERROR(FIND("POLÍCIA RODOVIÁRIA",consulta_completa__11[[#This Row],[14 - Inst. Atuando no Local]]),0)</f>
        <v>0</v>
      </c>
      <c r="CN596" s="84" t="str">
        <f t="shared" si="299"/>
        <v/>
      </c>
      <c r="CO596" s="84">
        <f>IFERROR(FIND("POLÍCIA MILITAR",consulta_completa__11[[#This Row],[14 - Inst. Atuando no Local]]),0)</f>
        <v>0</v>
      </c>
      <c r="CP596" s="84" t="str">
        <f t="shared" si="300"/>
        <v/>
      </c>
      <c r="CQ596" s="84">
        <f>IFERROR(FIND("POLÍCIA CIVIL",consulta_completa__11[[#This Row],[14 - Inst. Atuando no Local]]),0)</f>
        <v>0</v>
      </c>
      <c r="CR596" s="84" t="str">
        <f t="shared" si="301"/>
        <v/>
      </c>
      <c r="CS596" s="84">
        <f>IFERROR(FIND("MARINHA DO BRASIL",consulta_completa__11[[#This Row],[14 - Inst. Atuando no Local]]),0)</f>
        <v>0</v>
      </c>
      <c r="CT596" s="84" t="str">
        <f t="shared" si="302"/>
        <v/>
      </c>
      <c r="CU596" s="84">
        <f>IFERROR(FIND("EMPRESA ESPECIALIZADA EM ATENDIMENTO",consulta_completa__11[[#This Row],[14 - Inst. Atuando no Local]]),0)</f>
        <v>0</v>
      </c>
      <c r="CV596" s="84" t="str">
        <f t="shared" si="303"/>
        <v/>
      </c>
      <c r="CW596" s="84">
        <f>IFERROR(FIND("IBAMA",consulta_completa__11[[#This Row],[14 - Inst. Atuando no Local]]),0)</f>
        <v>0</v>
      </c>
      <c r="CX596" s="84" t="str">
        <f t="shared" si="304"/>
        <v/>
      </c>
      <c r="CY596" s="84" t="str">
        <f>IF(consulta_completa__11[[#This Row],[14 - Inst. Atuando no Local]]="","X","")</f>
        <v/>
      </c>
      <c r="CZ596" s="84">
        <f>IFERROR(FIND("OUTRA (S)",consulta_completa__11[[#This Row],[14 - Inst. Atuando no Local]]),0)</f>
        <v>0</v>
      </c>
      <c r="DA596" s="84" t="str">
        <f t="shared" si="305"/>
        <v/>
      </c>
      <c r="DB596" s="35" t="str">
        <f t="shared" si="306"/>
        <v>Sim</v>
      </c>
      <c r="DC596" s="35" t="str">
        <f t="shared" si="307"/>
        <v>Não</v>
      </c>
      <c r="DD596" s="35" t="str">
        <f t="shared" si="308"/>
        <v>Sim</v>
      </c>
      <c r="DE596" s="87" t="str">
        <f t="shared" si="310"/>
        <v>Federal</v>
      </c>
    </row>
    <row r="597" spans="1:109">
      <c r="A597" s="14">
        <v>202581850408</v>
      </c>
      <c r="B597" s="1">
        <v>45884</v>
      </c>
      <c r="C597" t="s">
        <v>5232</v>
      </c>
      <c r="D597" t="s">
        <v>161</v>
      </c>
      <c r="E597" t="s">
        <v>286</v>
      </c>
      <c r="F597" t="s">
        <v>112</v>
      </c>
      <c r="G597" t="s">
        <v>113</v>
      </c>
      <c r="H597" t="s">
        <v>114</v>
      </c>
      <c r="I597" t="s">
        <v>114</v>
      </c>
      <c r="J597" t="s">
        <v>113</v>
      </c>
      <c r="K597" t="s">
        <v>114</v>
      </c>
      <c r="L597" t="s">
        <v>114</v>
      </c>
      <c r="M597" t="s">
        <v>5233</v>
      </c>
      <c r="N597" t="s">
        <v>1598</v>
      </c>
      <c r="O597" t="s">
        <v>120</v>
      </c>
      <c r="P597" t="s">
        <v>200</v>
      </c>
      <c r="Q597" t="s">
        <v>143</v>
      </c>
      <c r="R597" t="s">
        <v>123</v>
      </c>
      <c r="S597" t="s">
        <v>113</v>
      </c>
      <c r="T597" t="s">
        <v>5234</v>
      </c>
      <c r="U597" t="s">
        <v>5235</v>
      </c>
      <c r="V597" t="s">
        <v>5236</v>
      </c>
      <c r="Z597" t="s">
        <v>5237</v>
      </c>
      <c r="AA597" t="s">
        <v>5238</v>
      </c>
      <c r="AB597" t="s">
        <v>5239</v>
      </c>
      <c r="AC597" t="s">
        <v>2951</v>
      </c>
      <c r="AD597">
        <v>0</v>
      </c>
      <c r="AE597" t="s">
        <v>113</v>
      </c>
      <c r="AF597" t="s">
        <v>5240</v>
      </c>
      <c r="AG597" t="s">
        <v>5241</v>
      </c>
      <c r="AH597" t="s">
        <v>131</v>
      </c>
      <c r="AI597" t="s">
        <v>131</v>
      </c>
      <c r="AJ597" t="s">
        <v>132</v>
      </c>
      <c r="AK597" t="s">
        <v>113</v>
      </c>
      <c r="AL597" t="s">
        <v>5242</v>
      </c>
      <c r="AM597" t="s">
        <v>5243</v>
      </c>
      <c r="AN597" t="s">
        <v>5244</v>
      </c>
      <c r="AO597" t="s">
        <v>5244</v>
      </c>
      <c r="AP597">
        <v>11964305095</v>
      </c>
      <c r="AQ597" t="s">
        <v>5245</v>
      </c>
      <c r="AR597" t="s">
        <v>113</v>
      </c>
      <c r="AS597" t="s">
        <v>113</v>
      </c>
      <c r="AT597" t="s">
        <v>113</v>
      </c>
      <c r="AU597" t="s">
        <v>113</v>
      </c>
      <c r="AW597" t="s">
        <v>113</v>
      </c>
      <c r="AX597" s="82">
        <f>IFERROR(FIND("Óbitos/feridos",consulta_completa__11[[#This Row],[13 - Ocorrências/Ambientes Atingidos]]),0)</f>
        <v>1</v>
      </c>
      <c r="AY597" s="83" t="str">
        <f t="shared" si="280"/>
        <v>X</v>
      </c>
      <c r="AZ597" s="82">
        <f>IFERROR(FIND("População afetada/evacuada",consulta_completa__11[[#This Row],[13 - Ocorrências/Ambientes Atingidos]]),0)</f>
        <v>0</v>
      </c>
      <c r="BA597" s="82" t="str">
        <f t="shared" si="281"/>
        <v/>
      </c>
      <c r="BB597" s="82">
        <f>IFERROR(FIND("Suspensão de abastecimento de água",consulta_completa__11[[#This Row],[13 - Ocorrências/Ambientes Atingidos]]),0)</f>
        <v>0</v>
      </c>
      <c r="BC597" s="83" t="str">
        <f t="shared" si="309"/>
        <v/>
      </c>
      <c r="BD597" s="82">
        <f>IFERROR(FIND("Rio/córrego",consulta_completa__11[[#This Row],[13 - Ocorrências/Ambientes Atingidos]]),0)</f>
        <v>17</v>
      </c>
      <c r="BE597" s="83" t="str">
        <f t="shared" si="282"/>
        <v>X</v>
      </c>
      <c r="BF597" s="82">
        <f>IFERROR(FIND("Lago",consulta_completa__11[[#This Row],[13 - Ocorrências/Ambientes Atingidos]]),0)</f>
        <v>0</v>
      </c>
      <c r="BG597" s="83" t="str">
        <f t="shared" si="283"/>
        <v/>
      </c>
      <c r="BH597" s="82">
        <f>IFERROR(FIND("Mar",consulta_completa__11[[#This Row],[13 - Ocorrências/Ambientes Atingidos]]),0)</f>
        <v>0</v>
      </c>
      <c r="BI597" s="83" t="str">
        <f t="shared" si="284"/>
        <v/>
      </c>
      <c r="BJ597" s="82">
        <f>IFERROR(FIND("Praia",consulta_completa__11[[#This Row],[13 - Ocorrências/Ambientes Atingidos]]),0)</f>
        <v>0</v>
      </c>
      <c r="BK597" s="83" t="str">
        <f t="shared" si="285"/>
        <v/>
      </c>
      <c r="BL597" s="82">
        <f>IFERROR(FIND("Solo",consulta_completa__11[[#This Row],[13 - Ocorrências/Ambientes Atingidos]]),0)</f>
        <v>0</v>
      </c>
      <c r="BM597" s="83" t="str">
        <f t="shared" si="286"/>
        <v/>
      </c>
      <c r="BN597" s="82">
        <f>IFERROR(FIND("Águas subterrâneas",consulta_completa__11[[#This Row],[13 - Ocorrências/Ambientes Atingidos]]),0)</f>
        <v>0</v>
      </c>
      <c r="BO597" s="83" t="str">
        <f t="shared" si="287"/>
        <v/>
      </c>
      <c r="BP597" s="82">
        <f>IFERROR(FIND("Atmosfera",consulta_completa__11[[#This Row],[13 - Ocorrências/Ambientes Atingidos]]),0)</f>
        <v>0</v>
      </c>
      <c r="BQ597" s="83" t="str">
        <f t="shared" si="288"/>
        <v/>
      </c>
      <c r="BR597" s="82">
        <f>IFERROR(FIND("Flora",consulta_completa__11[[#This Row],[13 - Ocorrências/Ambientes Atingidos]]),0)</f>
        <v>30</v>
      </c>
      <c r="BS597" s="83" t="str">
        <f t="shared" si="289"/>
        <v>X</v>
      </c>
      <c r="BT597" s="82">
        <f>IFERROR(FIND("Fauna",consulta_completa__11[[#This Row],[13 - Ocorrências/Ambientes Atingidos]]),0)</f>
        <v>0</v>
      </c>
      <c r="BU597" s="83" t="str">
        <f t="shared" si="290"/>
        <v/>
      </c>
      <c r="BV597" s="82">
        <f>IFERROR(FIND("UC federal",consulta_completa__11[[#This Row],[13 - Ocorrências/Ambientes Atingidos]]),0)</f>
        <v>0</v>
      </c>
      <c r="BW597" s="83" t="str">
        <f t="shared" si="291"/>
        <v/>
      </c>
      <c r="BX597" s="82">
        <f>IFERROR(FIND("UC estadual/municipal",consulta_completa__11[[#This Row],[13 - Ocorrências/Ambientes Atingidos]]),0)</f>
        <v>0</v>
      </c>
      <c r="BY597" s="83" t="str">
        <f t="shared" si="292"/>
        <v/>
      </c>
      <c r="BZ597" s="82">
        <f>IFERROR(FIND("Outro(s)",consulta_completa__11[[#This Row],[13 - Ocorrências/Ambientes Atingidos]]),0)</f>
        <v>0</v>
      </c>
      <c r="CA597" s="83" t="str">
        <f t="shared" si="293"/>
        <v/>
      </c>
      <c r="CB597" s="82">
        <f>IFERROR(FIND("Sem dano",consulta_completa__11[[#This Row],[13 - Ocorrências/Ambientes Atingidos]]),0)</f>
        <v>0</v>
      </c>
      <c r="CC597" s="83" t="str">
        <f t="shared" si="294"/>
        <v/>
      </c>
      <c r="CD597" s="82" t="str">
        <f>IF(consulta_completa__11[[#This Row],[13 - Ocorrências/Ambientes Atingidos]]="","X","")</f>
        <v/>
      </c>
      <c r="CE597" s="84">
        <f>IFERROR(FIND("IBAMA",consulta_completa__11[[#This Row],[14 - Inst. Atuando no Local]]),0)</f>
        <v>0</v>
      </c>
      <c r="CF597" s="84" t="str">
        <f t="shared" si="295"/>
        <v/>
      </c>
      <c r="CG597" s="84">
        <f>IFERROR(FIND("OEMA",consulta_completa__11[[#This Row],[14 - Inst. Atuando no Local]]),0)</f>
        <v>0</v>
      </c>
      <c r="CH597" s="84" t="str">
        <f t="shared" si="296"/>
        <v/>
      </c>
      <c r="CI597" s="84">
        <f>IFERROR(FIND("DEFESA CIVIL",consulta_completa__11[[#This Row],[14 - Inst. Atuando no Local]]),0)</f>
        <v>0</v>
      </c>
      <c r="CJ597" s="84" t="str">
        <f t="shared" si="297"/>
        <v/>
      </c>
      <c r="CK597" s="84">
        <f>IFERROR(FIND("CORPO DE BOMBEIROS",consulta_completa__11[[#This Row],[14 - Inst. Atuando no Local]]),0)</f>
        <v>0</v>
      </c>
      <c r="CL597" s="84" t="str">
        <f t="shared" si="298"/>
        <v/>
      </c>
      <c r="CM597" s="84">
        <f>IFERROR(FIND("POLÍCIA RODOVIÁRIA",consulta_completa__11[[#This Row],[14 - Inst. Atuando no Local]]),0)</f>
        <v>0</v>
      </c>
      <c r="CN597" s="84" t="str">
        <f t="shared" si="299"/>
        <v/>
      </c>
      <c r="CO597" s="84">
        <f>IFERROR(FIND("POLÍCIA MILITAR",consulta_completa__11[[#This Row],[14 - Inst. Atuando no Local]]),0)</f>
        <v>0</v>
      </c>
      <c r="CP597" s="84" t="str">
        <f t="shared" si="300"/>
        <v/>
      </c>
      <c r="CQ597" s="84">
        <f>IFERROR(FIND("POLÍCIA CIVIL",consulta_completa__11[[#This Row],[14 - Inst. Atuando no Local]]),0)</f>
        <v>0</v>
      </c>
      <c r="CR597" s="84" t="str">
        <f t="shared" si="301"/>
        <v/>
      </c>
      <c r="CS597" s="84">
        <f>IFERROR(FIND("MARINHA DO BRASIL",consulta_completa__11[[#This Row],[14 - Inst. Atuando no Local]]),0)</f>
        <v>0</v>
      </c>
      <c r="CT597" s="84" t="str">
        <f t="shared" si="302"/>
        <v/>
      </c>
      <c r="CU597" s="84">
        <f>IFERROR(FIND("EMPRESA ESPECIALIZADA EM ATENDIMENTO",consulta_completa__11[[#This Row],[14 - Inst. Atuando no Local]]),0)</f>
        <v>0</v>
      </c>
      <c r="CV597" s="84" t="str">
        <f t="shared" si="303"/>
        <v/>
      </c>
      <c r="CW597" s="84">
        <f>IFERROR(FIND("IBAMA",consulta_completa__11[[#This Row],[14 - Inst. Atuando no Local]]),0)</f>
        <v>0</v>
      </c>
      <c r="CX597" s="84" t="str">
        <f t="shared" si="304"/>
        <v/>
      </c>
      <c r="CY597" s="84" t="str">
        <f>IF(consulta_completa__11[[#This Row],[14 - Inst. Atuando no Local]]="","X","")</f>
        <v/>
      </c>
      <c r="CZ597" s="84">
        <f>IFERROR(FIND("OUTRA (S)",consulta_completa__11[[#This Row],[14 - Inst. Atuando no Local]]),0)</f>
        <v>0</v>
      </c>
      <c r="DA597" s="84" t="str">
        <f t="shared" si="305"/>
        <v/>
      </c>
      <c r="DB597" s="35" t="str">
        <f t="shared" si="306"/>
        <v>Sim</v>
      </c>
      <c r="DC597" s="35" t="str">
        <f t="shared" si="307"/>
        <v>Não</v>
      </c>
      <c r="DD597" s="35" t="str">
        <f t="shared" si="308"/>
        <v>Sim</v>
      </c>
      <c r="DE597" s="87" t="str">
        <f t="shared" si="310"/>
        <v>Sem informação</v>
      </c>
    </row>
    <row r="598" spans="1:109">
      <c r="A598" s="14">
        <v>202581636054</v>
      </c>
      <c r="B598" s="1">
        <v>45885</v>
      </c>
      <c r="C598" t="s">
        <v>5246</v>
      </c>
      <c r="D598" t="s">
        <v>645</v>
      </c>
      <c r="E598" t="s">
        <v>162</v>
      </c>
      <c r="F598" t="s">
        <v>139</v>
      </c>
      <c r="G598" t="s">
        <v>113</v>
      </c>
      <c r="H598" t="s">
        <v>114</v>
      </c>
      <c r="I598" t="s">
        <v>114</v>
      </c>
      <c r="J598" t="s">
        <v>113</v>
      </c>
      <c r="K598" t="s">
        <v>114</v>
      </c>
      <c r="L598" t="s">
        <v>114</v>
      </c>
      <c r="M598" t="s">
        <v>139</v>
      </c>
      <c r="N598" t="s">
        <v>141</v>
      </c>
      <c r="O598" t="s">
        <v>120</v>
      </c>
      <c r="P598" t="s">
        <v>229</v>
      </c>
      <c r="Q598" t="s">
        <v>230</v>
      </c>
      <c r="R598" t="s">
        <v>123</v>
      </c>
      <c r="S598" t="s">
        <v>113</v>
      </c>
      <c r="T598" t="s">
        <v>5247</v>
      </c>
      <c r="U598" t="s">
        <v>4973</v>
      </c>
      <c r="V598" t="s">
        <v>4973</v>
      </c>
      <c r="Z598" t="s">
        <v>4974</v>
      </c>
      <c r="AA598" t="s">
        <v>5248</v>
      </c>
      <c r="AB598" t="s">
        <v>4975</v>
      </c>
      <c r="AC598" t="s">
        <v>4976</v>
      </c>
      <c r="AD598">
        <v>1</v>
      </c>
      <c r="AE598" t="s">
        <v>4133</v>
      </c>
      <c r="AF598" t="s">
        <v>113</v>
      </c>
      <c r="AG598" t="s">
        <v>113</v>
      </c>
      <c r="AH598" t="s">
        <v>131</v>
      </c>
      <c r="AI598" t="s">
        <v>131</v>
      </c>
      <c r="AJ598" t="s">
        <v>132</v>
      </c>
      <c r="AK598" t="s">
        <v>113</v>
      </c>
      <c r="AL598" t="s">
        <v>4977</v>
      </c>
      <c r="AM598" t="s">
        <v>4978</v>
      </c>
      <c r="AN598" t="s">
        <v>5249</v>
      </c>
      <c r="AO598" t="s">
        <v>225</v>
      </c>
      <c r="AP598">
        <v>41988304777</v>
      </c>
      <c r="AQ598" t="s">
        <v>4492</v>
      </c>
      <c r="AR598" t="s">
        <v>113</v>
      </c>
      <c r="AS598" t="s">
        <v>113</v>
      </c>
      <c r="AT598" t="s">
        <v>113</v>
      </c>
      <c r="AU598" t="s">
        <v>113</v>
      </c>
      <c r="AW598" t="s">
        <v>113</v>
      </c>
      <c r="AX598" s="82">
        <f>IFERROR(FIND("Óbitos/feridos",consulta_completa__11[[#This Row],[13 - Ocorrências/Ambientes Atingidos]]),0)</f>
        <v>0</v>
      </c>
      <c r="AY598" s="83" t="str">
        <f t="shared" si="280"/>
        <v/>
      </c>
      <c r="AZ598" s="82">
        <f>IFERROR(FIND("População afetada/evacuada",consulta_completa__11[[#This Row],[13 - Ocorrências/Ambientes Atingidos]]),0)</f>
        <v>0</v>
      </c>
      <c r="BA598" s="82" t="str">
        <f t="shared" si="281"/>
        <v/>
      </c>
      <c r="BB598" s="82">
        <f>IFERROR(FIND("Suspensão de abastecimento de água",consulta_completa__11[[#This Row],[13 - Ocorrências/Ambientes Atingidos]]),0)</f>
        <v>0</v>
      </c>
      <c r="BC598" s="83" t="str">
        <f t="shared" si="309"/>
        <v/>
      </c>
      <c r="BD598" s="82">
        <f>IFERROR(FIND("Rio/córrego",consulta_completa__11[[#This Row],[13 - Ocorrências/Ambientes Atingidos]]),0)</f>
        <v>0</v>
      </c>
      <c r="BE598" s="83" t="str">
        <f t="shared" si="282"/>
        <v/>
      </c>
      <c r="BF598" s="82">
        <f>IFERROR(FIND("Lago",consulta_completa__11[[#This Row],[13 - Ocorrências/Ambientes Atingidos]]),0)</f>
        <v>0</v>
      </c>
      <c r="BG598" s="83" t="str">
        <f t="shared" si="283"/>
        <v/>
      </c>
      <c r="BH598" s="82">
        <f>IFERROR(FIND("Mar",consulta_completa__11[[#This Row],[13 - Ocorrências/Ambientes Atingidos]]),0)</f>
        <v>0</v>
      </c>
      <c r="BI598" s="83" t="str">
        <f t="shared" si="284"/>
        <v/>
      </c>
      <c r="BJ598" s="82">
        <f>IFERROR(FIND("Praia",consulta_completa__11[[#This Row],[13 - Ocorrências/Ambientes Atingidos]]),0)</f>
        <v>0</v>
      </c>
      <c r="BK598" s="83" t="str">
        <f t="shared" si="285"/>
        <v/>
      </c>
      <c r="BL598" s="82">
        <f>IFERROR(FIND("Solo",consulta_completa__11[[#This Row],[13 - Ocorrências/Ambientes Atingidos]]),0)</f>
        <v>0</v>
      </c>
      <c r="BM598" s="83" t="str">
        <f t="shared" si="286"/>
        <v/>
      </c>
      <c r="BN598" s="82">
        <f>IFERROR(FIND("Águas subterrâneas",consulta_completa__11[[#This Row],[13 - Ocorrências/Ambientes Atingidos]]),0)</f>
        <v>0</v>
      </c>
      <c r="BO598" s="83" t="str">
        <f t="shared" si="287"/>
        <v/>
      </c>
      <c r="BP598" s="82">
        <f>IFERROR(FIND("Atmosfera",consulta_completa__11[[#This Row],[13 - Ocorrências/Ambientes Atingidos]]),0)</f>
        <v>0</v>
      </c>
      <c r="BQ598" s="83" t="str">
        <f t="shared" si="288"/>
        <v/>
      </c>
      <c r="BR598" s="82">
        <f>IFERROR(FIND("Flora",consulta_completa__11[[#This Row],[13 - Ocorrências/Ambientes Atingidos]]),0)</f>
        <v>0</v>
      </c>
      <c r="BS598" s="83" t="str">
        <f t="shared" si="289"/>
        <v/>
      </c>
      <c r="BT598" s="82">
        <f>IFERROR(FIND("Fauna",consulta_completa__11[[#This Row],[13 - Ocorrências/Ambientes Atingidos]]),0)</f>
        <v>0</v>
      </c>
      <c r="BU598" s="83" t="str">
        <f t="shared" si="290"/>
        <v/>
      </c>
      <c r="BV598" s="82">
        <f>IFERROR(FIND("UC federal",consulta_completa__11[[#This Row],[13 - Ocorrências/Ambientes Atingidos]]),0)</f>
        <v>0</v>
      </c>
      <c r="BW598" s="83" t="str">
        <f t="shared" si="291"/>
        <v/>
      </c>
      <c r="BX598" s="82">
        <f>IFERROR(FIND("UC estadual/municipal",consulta_completa__11[[#This Row],[13 - Ocorrências/Ambientes Atingidos]]),0)</f>
        <v>0</v>
      </c>
      <c r="BY598" s="83" t="str">
        <f t="shared" si="292"/>
        <v/>
      </c>
      <c r="BZ598" s="82">
        <f>IFERROR(FIND("Outro(s)",consulta_completa__11[[#This Row],[13 - Ocorrências/Ambientes Atingidos]]),0)</f>
        <v>1</v>
      </c>
      <c r="CA598" s="83" t="str">
        <f t="shared" si="293"/>
        <v>X</v>
      </c>
      <c r="CB598" s="82">
        <f>IFERROR(FIND("Sem dano",consulta_completa__11[[#This Row],[13 - Ocorrências/Ambientes Atingidos]]),0)</f>
        <v>0</v>
      </c>
      <c r="CC598" s="83" t="str">
        <f t="shared" si="294"/>
        <v/>
      </c>
      <c r="CD598" s="82" t="str">
        <f>IF(consulta_completa__11[[#This Row],[13 - Ocorrências/Ambientes Atingidos]]="","X","")</f>
        <v/>
      </c>
      <c r="CE598" s="84">
        <f>IFERROR(FIND("IBAMA",consulta_completa__11[[#This Row],[14 - Inst. Atuando no Local]]),0)</f>
        <v>0</v>
      </c>
      <c r="CF598" s="84" t="str">
        <f t="shared" si="295"/>
        <v/>
      </c>
      <c r="CG598" s="84">
        <f>IFERROR(FIND("OEMA",consulta_completa__11[[#This Row],[14 - Inst. Atuando no Local]]),0)</f>
        <v>0</v>
      </c>
      <c r="CH598" s="84" t="str">
        <f t="shared" si="296"/>
        <v/>
      </c>
      <c r="CI598" s="84">
        <f>IFERROR(FIND("DEFESA CIVIL",consulta_completa__11[[#This Row],[14 - Inst. Atuando no Local]]),0)</f>
        <v>0</v>
      </c>
      <c r="CJ598" s="84" t="str">
        <f t="shared" si="297"/>
        <v/>
      </c>
      <c r="CK598" s="84">
        <f>IFERROR(FIND("CORPO DE BOMBEIROS",consulta_completa__11[[#This Row],[14 - Inst. Atuando no Local]]),0)</f>
        <v>0</v>
      </c>
      <c r="CL598" s="84" t="str">
        <f t="shared" si="298"/>
        <v/>
      </c>
      <c r="CM598" s="84">
        <f>IFERROR(FIND("POLÍCIA RODOVIÁRIA",consulta_completa__11[[#This Row],[14 - Inst. Atuando no Local]]),0)</f>
        <v>0</v>
      </c>
      <c r="CN598" s="84" t="str">
        <f t="shared" si="299"/>
        <v/>
      </c>
      <c r="CO598" s="84">
        <f>IFERROR(FIND("POLÍCIA MILITAR",consulta_completa__11[[#This Row],[14 - Inst. Atuando no Local]]),0)</f>
        <v>0</v>
      </c>
      <c r="CP598" s="84" t="str">
        <f t="shared" si="300"/>
        <v/>
      </c>
      <c r="CQ598" s="84">
        <f>IFERROR(FIND("POLÍCIA CIVIL",consulta_completa__11[[#This Row],[14 - Inst. Atuando no Local]]),0)</f>
        <v>0</v>
      </c>
      <c r="CR598" s="84" t="str">
        <f t="shared" si="301"/>
        <v/>
      </c>
      <c r="CS598" s="84">
        <f>IFERROR(FIND("MARINHA DO BRASIL",consulta_completa__11[[#This Row],[14 - Inst. Atuando no Local]]),0)</f>
        <v>0</v>
      </c>
      <c r="CT598" s="84" t="str">
        <f t="shared" si="302"/>
        <v/>
      </c>
      <c r="CU598" s="84">
        <f>IFERROR(FIND("EMPRESA ESPECIALIZADA EM ATENDIMENTO",consulta_completa__11[[#This Row],[14 - Inst. Atuando no Local]]),0)</f>
        <v>0</v>
      </c>
      <c r="CV598" s="84" t="str">
        <f t="shared" si="303"/>
        <v/>
      </c>
      <c r="CW598" s="84">
        <f>IFERROR(FIND("IBAMA",consulta_completa__11[[#This Row],[14 - Inst. Atuando no Local]]),0)</f>
        <v>0</v>
      </c>
      <c r="CX598" s="84" t="str">
        <f t="shared" si="304"/>
        <v/>
      </c>
      <c r="CY598" s="84" t="str">
        <f>IF(consulta_completa__11[[#This Row],[14 - Inst. Atuando no Local]]="","X","")</f>
        <v/>
      </c>
      <c r="CZ598" s="84">
        <f>IFERROR(FIND("OUTRA (S)",consulta_completa__11[[#This Row],[14 - Inst. Atuando no Local]]),0)</f>
        <v>0</v>
      </c>
      <c r="DA598" s="84" t="str">
        <f t="shared" si="305"/>
        <v/>
      </c>
      <c r="DB598" s="35" t="str">
        <f t="shared" si="306"/>
        <v>Sim</v>
      </c>
      <c r="DC598" s="35" t="str">
        <f t="shared" si="307"/>
        <v>Não</v>
      </c>
      <c r="DD598" s="35" t="str">
        <f t="shared" si="308"/>
        <v>Sim</v>
      </c>
      <c r="DE598" s="87" t="str">
        <f t="shared" si="310"/>
        <v>Federal</v>
      </c>
    </row>
    <row r="599" spans="1:109">
      <c r="A599" s="14">
        <v>202581654044</v>
      </c>
      <c r="B599" s="1">
        <v>45885</v>
      </c>
      <c r="C599" t="s">
        <v>1617</v>
      </c>
      <c r="D599" t="s">
        <v>374</v>
      </c>
      <c r="E599" t="s">
        <v>139</v>
      </c>
      <c r="F599" t="s">
        <v>112</v>
      </c>
      <c r="G599" t="s">
        <v>439</v>
      </c>
      <c r="H599" t="s">
        <v>2908</v>
      </c>
      <c r="I599" t="s">
        <v>117</v>
      </c>
      <c r="J599" t="s">
        <v>113</v>
      </c>
      <c r="K599" t="s">
        <v>114</v>
      </c>
      <c r="L599" t="s">
        <v>114</v>
      </c>
      <c r="M599" t="s">
        <v>113</v>
      </c>
      <c r="N599" t="s">
        <v>119</v>
      </c>
      <c r="O599" t="s">
        <v>120</v>
      </c>
      <c r="P599" t="s">
        <v>229</v>
      </c>
      <c r="Q599" t="s">
        <v>230</v>
      </c>
      <c r="R599" t="s">
        <v>123</v>
      </c>
      <c r="S599" t="s">
        <v>113</v>
      </c>
      <c r="T599" t="s">
        <v>5250</v>
      </c>
      <c r="U599" t="s">
        <v>5251</v>
      </c>
      <c r="V599" t="s">
        <v>113</v>
      </c>
      <c r="Z599" t="s">
        <v>5252</v>
      </c>
      <c r="AA599" t="s">
        <v>113</v>
      </c>
      <c r="AB599" t="s">
        <v>5253</v>
      </c>
      <c r="AC599" t="s">
        <v>113</v>
      </c>
      <c r="AD599">
        <v>2</v>
      </c>
      <c r="AE599" t="s">
        <v>113</v>
      </c>
      <c r="AF599" t="s">
        <v>113</v>
      </c>
      <c r="AG599" t="s">
        <v>113</v>
      </c>
      <c r="AH599" t="s">
        <v>131</v>
      </c>
      <c r="AI599" t="s">
        <v>132</v>
      </c>
      <c r="AJ599" t="s">
        <v>131</v>
      </c>
      <c r="AK599" t="s">
        <v>5254</v>
      </c>
      <c r="AL599" t="s">
        <v>113</v>
      </c>
      <c r="AM599" t="s">
        <v>2344</v>
      </c>
      <c r="AN599" t="s">
        <v>113</v>
      </c>
      <c r="AO599" t="s">
        <v>113</v>
      </c>
      <c r="AQ599" t="s">
        <v>2345</v>
      </c>
      <c r="AR599" t="s">
        <v>113</v>
      </c>
      <c r="AS599" t="s">
        <v>113</v>
      </c>
      <c r="AT599" t="s">
        <v>113</v>
      </c>
      <c r="AU599" t="s">
        <v>113</v>
      </c>
      <c r="AW599" t="s">
        <v>113</v>
      </c>
      <c r="AX599" s="82">
        <f>IFERROR(FIND("Óbitos/feridos",consulta_completa__11[[#This Row],[13 - Ocorrências/Ambientes Atingidos]]),0)</f>
        <v>0</v>
      </c>
      <c r="AY599" s="83" t="str">
        <f t="shared" si="280"/>
        <v/>
      </c>
      <c r="AZ599" s="82">
        <f>IFERROR(FIND("População afetada/evacuada",consulta_completa__11[[#This Row],[13 - Ocorrências/Ambientes Atingidos]]),0)</f>
        <v>0</v>
      </c>
      <c r="BA599" s="82" t="str">
        <f t="shared" si="281"/>
        <v/>
      </c>
      <c r="BB599" s="82">
        <f>IFERROR(FIND("Suspensão de abastecimento de água",consulta_completa__11[[#This Row],[13 - Ocorrências/Ambientes Atingidos]]),0)</f>
        <v>0</v>
      </c>
      <c r="BC599" s="83" t="str">
        <f t="shared" si="309"/>
        <v/>
      </c>
      <c r="BD599" s="82">
        <f>IFERROR(FIND("Rio/córrego",consulta_completa__11[[#This Row],[13 - Ocorrências/Ambientes Atingidos]]),0)</f>
        <v>0</v>
      </c>
      <c r="BE599" s="83" t="str">
        <f t="shared" si="282"/>
        <v/>
      </c>
      <c r="BF599" s="82">
        <f>IFERROR(FIND("Lago",consulta_completa__11[[#This Row],[13 - Ocorrências/Ambientes Atingidos]]),0)</f>
        <v>0</v>
      </c>
      <c r="BG599" s="83" t="str">
        <f t="shared" si="283"/>
        <v/>
      </c>
      <c r="BH599" s="82">
        <f>IFERROR(FIND("Mar",consulta_completa__11[[#This Row],[13 - Ocorrências/Ambientes Atingidos]]),0)</f>
        <v>0</v>
      </c>
      <c r="BI599" s="83" t="str">
        <f t="shared" si="284"/>
        <v/>
      </c>
      <c r="BJ599" s="82">
        <f>IFERROR(FIND("Praia",consulta_completa__11[[#This Row],[13 - Ocorrências/Ambientes Atingidos]]),0)</f>
        <v>0</v>
      </c>
      <c r="BK599" s="83" t="str">
        <f t="shared" si="285"/>
        <v/>
      </c>
      <c r="BL599" s="82">
        <f>IFERROR(FIND("Solo",consulta_completa__11[[#This Row],[13 - Ocorrências/Ambientes Atingidos]]),0)</f>
        <v>0</v>
      </c>
      <c r="BM599" s="83" t="str">
        <f t="shared" si="286"/>
        <v/>
      </c>
      <c r="BN599" s="82">
        <f>IFERROR(FIND("Águas subterrâneas",consulta_completa__11[[#This Row],[13 - Ocorrências/Ambientes Atingidos]]),0)</f>
        <v>0</v>
      </c>
      <c r="BO599" s="83" t="str">
        <f t="shared" si="287"/>
        <v/>
      </c>
      <c r="BP599" s="82">
        <f>IFERROR(FIND("Atmosfera",consulta_completa__11[[#This Row],[13 - Ocorrências/Ambientes Atingidos]]),0)</f>
        <v>0</v>
      </c>
      <c r="BQ599" s="83" t="str">
        <f t="shared" si="288"/>
        <v/>
      </c>
      <c r="BR599" s="82">
        <f>IFERROR(FIND("Flora",consulta_completa__11[[#This Row],[13 - Ocorrências/Ambientes Atingidos]]),0)</f>
        <v>0</v>
      </c>
      <c r="BS599" s="83" t="str">
        <f t="shared" si="289"/>
        <v/>
      </c>
      <c r="BT599" s="82">
        <f>IFERROR(FIND("Fauna",consulta_completa__11[[#This Row],[13 - Ocorrências/Ambientes Atingidos]]),0)</f>
        <v>0</v>
      </c>
      <c r="BU599" s="83" t="str">
        <f t="shared" si="290"/>
        <v/>
      </c>
      <c r="BV599" s="82">
        <f>IFERROR(FIND("UC federal",consulta_completa__11[[#This Row],[13 - Ocorrências/Ambientes Atingidos]]),0)</f>
        <v>0</v>
      </c>
      <c r="BW599" s="83" t="str">
        <f t="shared" si="291"/>
        <v/>
      </c>
      <c r="BX599" s="82">
        <f>IFERROR(FIND("UC estadual/municipal",consulta_completa__11[[#This Row],[13 - Ocorrências/Ambientes Atingidos]]),0)</f>
        <v>0</v>
      </c>
      <c r="BY599" s="83" t="str">
        <f t="shared" si="292"/>
        <v/>
      </c>
      <c r="BZ599" s="82">
        <f>IFERROR(FIND("Outro(s)",consulta_completa__11[[#This Row],[13 - Ocorrências/Ambientes Atingidos]]),0)</f>
        <v>0</v>
      </c>
      <c r="CA599" s="83" t="str">
        <f t="shared" si="293"/>
        <v/>
      </c>
      <c r="CB599" s="82">
        <f>IFERROR(FIND("Sem dano",consulta_completa__11[[#This Row],[13 - Ocorrências/Ambientes Atingidos]]),0)</f>
        <v>0</v>
      </c>
      <c r="CC599" s="83" t="str">
        <f t="shared" si="294"/>
        <v/>
      </c>
      <c r="CD599" s="82" t="str">
        <f>IF(consulta_completa__11[[#This Row],[13 - Ocorrências/Ambientes Atingidos]]="","X","")</f>
        <v>X</v>
      </c>
      <c r="CE599" s="84">
        <f>IFERROR(FIND("IBAMA",consulta_completa__11[[#This Row],[14 - Inst. Atuando no Local]]),0)</f>
        <v>0</v>
      </c>
      <c r="CF599" s="84" t="str">
        <f t="shared" si="295"/>
        <v/>
      </c>
      <c r="CG599" s="84">
        <f>IFERROR(FIND("OEMA",consulta_completa__11[[#This Row],[14 - Inst. Atuando no Local]]),0)</f>
        <v>0</v>
      </c>
      <c r="CH599" s="84" t="str">
        <f t="shared" si="296"/>
        <v/>
      </c>
      <c r="CI599" s="84">
        <f>IFERROR(FIND("DEFESA CIVIL",consulta_completa__11[[#This Row],[14 - Inst. Atuando no Local]]),0)</f>
        <v>0</v>
      </c>
      <c r="CJ599" s="84" t="str">
        <f t="shared" si="297"/>
        <v/>
      </c>
      <c r="CK599" s="84">
        <f>IFERROR(FIND("CORPO DE BOMBEIROS",consulta_completa__11[[#This Row],[14 - Inst. Atuando no Local]]),0)</f>
        <v>0</v>
      </c>
      <c r="CL599" s="84" t="str">
        <f t="shared" si="298"/>
        <v/>
      </c>
      <c r="CM599" s="84">
        <f>IFERROR(FIND("POLÍCIA RODOVIÁRIA",consulta_completa__11[[#This Row],[14 - Inst. Atuando no Local]]),0)</f>
        <v>0</v>
      </c>
      <c r="CN599" s="84" t="str">
        <f t="shared" si="299"/>
        <v/>
      </c>
      <c r="CO599" s="84">
        <f>IFERROR(FIND("POLÍCIA MILITAR",consulta_completa__11[[#This Row],[14 - Inst. Atuando no Local]]),0)</f>
        <v>0</v>
      </c>
      <c r="CP599" s="84" t="str">
        <f t="shared" si="300"/>
        <v/>
      </c>
      <c r="CQ599" s="84">
        <f>IFERROR(FIND("POLÍCIA CIVIL",consulta_completa__11[[#This Row],[14 - Inst. Atuando no Local]]),0)</f>
        <v>0</v>
      </c>
      <c r="CR599" s="84" t="str">
        <f t="shared" si="301"/>
        <v/>
      </c>
      <c r="CS599" s="84">
        <f>IFERROR(FIND("MARINHA DO BRASIL",consulta_completa__11[[#This Row],[14 - Inst. Atuando no Local]]),0)</f>
        <v>0</v>
      </c>
      <c r="CT599" s="84" t="str">
        <f t="shared" si="302"/>
        <v/>
      </c>
      <c r="CU599" s="84">
        <f>IFERROR(FIND("EMPRESA ESPECIALIZADA EM ATENDIMENTO",consulta_completa__11[[#This Row],[14 - Inst. Atuando no Local]]),0)</f>
        <v>0</v>
      </c>
      <c r="CV599" s="84" t="str">
        <f t="shared" si="303"/>
        <v/>
      </c>
      <c r="CW599" s="84">
        <f>IFERROR(FIND("IBAMA",consulta_completa__11[[#This Row],[14 - Inst. Atuando no Local]]),0)</f>
        <v>0</v>
      </c>
      <c r="CX599" s="84" t="str">
        <f t="shared" si="304"/>
        <v/>
      </c>
      <c r="CY599" s="84" t="str">
        <f>IF(consulta_completa__11[[#This Row],[14 - Inst. Atuando no Local]]="","X","")</f>
        <v/>
      </c>
      <c r="CZ599" s="84">
        <f>IFERROR(FIND("OUTRA (S)",consulta_completa__11[[#This Row],[14 - Inst. Atuando no Local]]),0)</f>
        <v>0</v>
      </c>
      <c r="DA599" s="84" t="str">
        <f t="shared" si="305"/>
        <v/>
      </c>
      <c r="DB599" s="35" t="str">
        <f t="shared" si="306"/>
        <v>Sim</v>
      </c>
      <c r="DC599" s="35" t="str">
        <f t="shared" si="307"/>
        <v>Não</v>
      </c>
      <c r="DD599" s="35" t="str">
        <f t="shared" si="308"/>
        <v>Sim</v>
      </c>
      <c r="DE599" s="87" t="str">
        <f t="shared" si="310"/>
        <v>Estadual</v>
      </c>
    </row>
    <row r="600" spans="1:109">
      <c r="A600" s="14">
        <v>202581664855</v>
      </c>
      <c r="B600" s="1">
        <v>45885</v>
      </c>
      <c r="C600" t="s">
        <v>109</v>
      </c>
      <c r="D600" t="s">
        <v>110</v>
      </c>
      <c r="E600" t="s">
        <v>452</v>
      </c>
      <c r="F600" t="s">
        <v>112</v>
      </c>
      <c r="G600" t="s">
        <v>113</v>
      </c>
      <c r="H600" t="s">
        <v>114</v>
      </c>
      <c r="I600" t="s">
        <v>114</v>
      </c>
      <c r="J600" t="s">
        <v>975</v>
      </c>
      <c r="K600" t="s">
        <v>213</v>
      </c>
      <c r="L600" t="s">
        <v>117</v>
      </c>
      <c r="M600" t="s">
        <v>118</v>
      </c>
      <c r="N600" t="s">
        <v>119</v>
      </c>
      <c r="O600" t="s">
        <v>228</v>
      </c>
      <c r="P600" t="s">
        <v>229</v>
      </c>
      <c r="Q600" t="s">
        <v>230</v>
      </c>
      <c r="R600" t="s">
        <v>123</v>
      </c>
      <c r="S600" t="s">
        <v>124</v>
      </c>
      <c r="T600" t="s">
        <v>5255</v>
      </c>
      <c r="U600" t="s">
        <v>5256</v>
      </c>
      <c r="V600" t="s">
        <v>5257</v>
      </c>
      <c r="W600" t="b">
        <v>1</v>
      </c>
      <c r="Z600" t="s">
        <v>5258</v>
      </c>
      <c r="AA600" t="s">
        <v>113</v>
      </c>
      <c r="AB600" t="s">
        <v>206</v>
      </c>
      <c r="AC600" t="s">
        <v>130</v>
      </c>
      <c r="AD600">
        <v>1</v>
      </c>
      <c r="AE600" t="s">
        <v>603</v>
      </c>
      <c r="AF600" t="s">
        <v>113</v>
      </c>
      <c r="AG600" t="s">
        <v>113</v>
      </c>
      <c r="AH600" t="s">
        <v>131</v>
      </c>
      <c r="AI600" t="s">
        <v>132</v>
      </c>
      <c r="AJ600" t="s">
        <v>131</v>
      </c>
      <c r="AK600" t="s">
        <v>5259</v>
      </c>
      <c r="AL600" t="s">
        <v>5260</v>
      </c>
      <c r="AM600" t="s">
        <v>135</v>
      </c>
      <c r="AN600" t="s">
        <v>113</v>
      </c>
      <c r="AO600" t="s">
        <v>113</v>
      </c>
      <c r="AQ600" t="s">
        <v>136</v>
      </c>
      <c r="AR600" t="s">
        <v>113</v>
      </c>
      <c r="AS600" t="s">
        <v>113</v>
      </c>
      <c r="AT600" t="s">
        <v>113</v>
      </c>
      <c r="AU600" t="s">
        <v>113</v>
      </c>
      <c r="AW600" t="s">
        <v>113</v>
      </c>
      <c r="AX600" s="82">
        <f>IFERROR(FIND("Óbitos/feridos",consulta_completa__11[[#This Row],[13 - Ocorrências/Ambientes Atingidos]]),0)</f>
        <v>0</v>
      </c>
      <c r="AY600" s="83" t="str">
        <f t="shared" si="280"/>
        <v/>
      </c>
      <c r="AZ600" s="82">
        <f>IFERROR(FIND("População afetada/evacuada",consulta_completa__11[[#This Row],[13 - Ocorrências/Ambientes Atingidos]]),0)</f>
        <v>0</v>
      </c>
      <c r="BA600" s="82" t="str">
        <f t="shared" si="281"/>
        <v/>
      </c>
      <c r="BB600" s="82">
        <f>IFERROR(FIND("Suspensão de abastecimento de água",consulta_completa__11[[#This Row],[13 - Ocorrências/Ambientes Atingidos]]),0)</f>
        <v>0</v>
      </c>
      <c r="BC600" s="83" t="str">
        <f t="shared" si="309"/>
        <v/>
      </c>
      <c r="BD600" s="82">
        <f>IFERROR(FIND("Rio/córrego",consulta_completa__11[[#This Row],[13 - Ocorrências/Ambientes Atingidos]]),0)</f>
        <v>0</v>
      </c>
      <c r="BE600" s="83" t="str">
        <f t="shared" si="282"/>
        <v/>
      </c>
      <c r="BF600" s="82">
        <f>IFERROR(FIND("Lago",consulta_completa__11[[#This Row],[13 - Ocorrências/Ambientes Atingidos]]),0)</f>
        <v>0</v>
      </c>
      <c r="BG600" s="83" t="str">
        <f t="shared" si="283"/>
        <v/>
      </c>
      <c r="BH600" s="82">
        <f>IFERROR(FIND("Mar",consulta_completa__11[[#This Row],[13 - Ocorrências/Ambientes Atingidos]]),0)</f>
        <v>1</v>
      </c>
      <c r="BI600" s="83" t="str">
        <f t="shared" si="284"/>
        <v>X</v>
      </c>
      <c r="BJ600" s="82">
        <f>IFERROR(FIND("Praia",consulta_completa__11[[#This Row],[13 - Ocorrências/Ambientes Atingidos]]),0)</f>
        <v>0</v>
      </c>
      <c r="BK600" s="83" t="str">
        <f t="shared" si="285"/>
        <v/>
      </c>
      <c r="BL600" s="82">
        <f>IFERROR(FIND("Solo",consulta_completa__11[[#This Row],[13 - Ocorrências/Ambientes Atingidos]]),0)</f>
        <v>0</v>
      </c>
      <c r="BM600" s="83" t="str">
        <f t="shared" si="286"/>
        <v/>
      </c>
      <c r="BN600" s="82">
        <f>IFERROR(FIND("Águas subterrâneas",consulta_completa__11[[#This Row],[13 - Ocorrências/Ambientes Atingidos]]),0)</f>
        <v>0</v>
      </c>
      <c r="BO600" s="83" t="str">
        <f t="shared" si="287"/>
        <v/>
      </c>
      <c r="BP600" s="82">
        <f>IFERROR(FIND("Atmosfera",consulta_completa__11[[#This Row],[13 - Ocorrências/Ambientes Atingidos]]),0)</f>
        <v>0</v>
      </c>
      <c r="BQ600" s="83" t="str">
        <f t="shared" si="288"/>
        <v/>
      </c>
      <c r="BR600" s="82">
        <f>IFERROR(FIND("Flora",consulta_completa__11[[#This Row],[13 - Ocorrências/Ambientes Atingidos]]),0)</f>
        <v>0</v>
      </c>
      <c r="BS600" s="83" t="str">
        <f t="shared" si="289"/>
        <v/>
      </c>
      <c r="BT600" s="82">
        <f>IFERROR(FIND("Fauna",consulta_completa__11[[#This Row],[13 - Ocorrências/Ambientes Atingidos]]),0)</f>
        <v>0</v>
      </c>
      <c r="BU600" s="83" t="str">
        <f t="shared" si="290"/>
        <v/>
      </c>
      <c r="BV600" s="82">
        <f>IFERROR(FIND("UC federal",consulta_completa__11[[#This Row],[13 - Ocorrências/Ambientes Atingidos]]),0)</f>
        <v>0</v>
      </c>
      <c r="BW600" s="83" t="str">
        <f t="shared" si="291"/>
        <v/>
      </c>
      <c r="BX600" s="82">
        <f>IFERROR(FIND("UC estadual/municipal",consulta_completa__11[[#This Row],[13 - Ocorrências/Ambientes Atingidos]]),0)</f>
        <v>0</v>
      </c>
      <c r="BY600" s="83" t="str">
        <f t="shared" si="292"/>
        <v/>
      </c>
      <c r="BZ600" s="82">
        <f>IFERROR(FIND("Outro(s)",consulta_completa__11[[#This Row],[13 - Ocorrências/Ambientes Atingidos]]),0)</f>
        <v>0</v>
      </c>
      <c r="CA600" s="83" t="str">
        <f t="shared" si="293"/>
        <v/>
      </c>
      <c r="CB600" s="82">
        <f>IFERROR(FIND("Sem dano",consulta_completa__11[[#This Row],[13 - Ocorrências/Ambientes Atingidos]]),0)</f>
        <v>0</v>
      </c>
      <c r="CC600" s="83" t="str">
        <f t="shared" si="294"/>
        <v/>
      </c>
      <c r="CD600" s="82" t="str">
        <f>IF(consulta_completa__11[[#This Row],[13 - Ocorrências/Ambientes Atingidos]]="","X","")</f>
        <v/>
      </c>
      <c r="CE600" s="84">
        <f>IFERROR(FIND("IBAMA",consulta_completa__11[[#This Row],[14 - Inst. Atuando no Local]]),0)</f>
        <v>0</v>
      </c>
      <c r="CF600" s="84" t="str">
        <f t="shared" si="295"/>
        <v/>
      </c>
      <c r="CG600" s="84">
        <f>IFERROR(FIND("OEMA",consulta_completa__11[[#This Row],[14 - Inst. Atuando no Local]]),0)</f>
        <v>0</v>
      </c>
      <c r="CH600" s="84" t="str">
        <f t="shared" si="296"/>
        <v/>
      </c>
      <c r="CI600" s="84">
        <f>IFERROR(FIND("DEFESA CIVIL",consulta_completa__11[[#This Row],[14 - Inst. Atuando no Local]]),0)</f>
        <v>0</v>
      </c>
      <c r="CJ600" s="84" t="str">
        <f t="shared" si="297"/>
        <v/>
      </c>
      <c r="CK600" s="84">
        <f>IFERROR(FIND("CORPO DE BOMBEIROS",consulta_completa__11[[#This Row],[14 - Inst. Atuando no Local]]),0)</f>
        <v>0</v>
      </c>
      <c r="CL600" s="84" t="str">
        <f t="shared" si="298"/>
        <v/>
      </c>
      <c r="CM600" s="84">
        <f>IFERROR(FIND("POLÍCIA RODOVIÁRIA",consulta_completa__11[[#This Row],[14 - Inst. Atuando no Local]]),0)</f>
        <v>0</v>
      </c>
      <c r="CN600" s="84" t="str">
        <f t="shared" si="299"/>
        <v/>
      </c>
      <c r="CO600" s="84">
        <f>IFERROR(FIND("POLÍCIA MILITAR",consulta_completa__11[[#This Row],[14 - Inst. Atuando no Local]]),0)</f>
        <v>0</v>
      </c>
      <c r="CP600" s="84" t="str">
        <f t="shared" si="300"/>
        <v/>
      </c>
      <c r="CQ600" s="84">
        <f>IFERROR(FIND("POLÍCIA CIVIL",consulta_completa__11[[#This Row],[14 - Inst. Atuando no Local]]),0)</f>
        <v>0</v>
      </c>
      <c r="CR600" s="84" t="str">
        <f t="shared" si="301"/>
        <v/>
      </c>
      <c r="CS600" s="84">
        <f>IFERROR(FIND("MARINHA DO BRASIL",consulta_completa__11[[#This Row],[14 - Inst. Atuando no Local]]),0)</f>
        <v>0</v>
      </c>
      <c r="CT600" s="84" t="str">
        <f t="shared" si="302"/>
        <v/>
      </c>
      <c r="CU600" s="84">
        <f>IFERROR(FIND("EMPRESA ESPECIALIZADA EM ATENDIMENTO",consulta_completa__11[[#This Row],[14 - Inst. Atuando no Local]]),0)</f>
        <v>0</v>
      </c>
      <c r="CV600" s="84" t="str">
        <f t="shared" si="303"/>
        <v/>
      </c>
      <c r="CW600" s="84">
        <f>IFERROR(FIND("IBAMA",consulta_completa__11[[#This Row],[14 - Inst. Atuando no Local]]),0)</f>
        <v>0</v>
      </c>
      <c r="CX600" s="84" t="str">
        <f t="shared" si="304"/>
        <v/>
      </c>
      <c r="CY600" s="84" t="str">
        <f>IF(consulta_completa__11[[#This Row],[14 - Inst. Atuando no Local]]="","X","")</f>
        <v/>
      </c>
      <c r="CZ600" s="84">
        <f>IFERROR(FIND("OUTRA (S)",consulta_completa__11[[#This Row],[14 - Inst. Atuando no Local]]),0)</f>
        <v>0</v>
      </c>
      <c r="DA600" s="84" t="str">
        <f t="shared" si="305"/>
        <v/>
      </c>
      <c r="DB600" s="35" t="str">
        <f t="shared" si="306"/>
        <v>Sim</v>
      </c>
      <c r="DC600" s="35" t="str">
        <f t="shared" si="307"/>
        <v>Não</v>
      </c>
      <c r="DD600" s="35" t="str">
        <f t="shared" si="308"/>
        <v>Sim</v>
      </c>
      <c r="DE600" s="87" t="str">
        <f t="shared" si="310"/>
        <v>Federal</v>
      </c>
    </row>
    <row r="601" spans="1:109">
      <c r="A601" s="14">
        <v>202581754009</v>
      </c>
      <c r="B601" s="1">
        <v>45886</v>
      </c>
      <c r="C601" t="s">
        <v>5261</v>
      </c>
      <c r="D601" t="s">
        <v>645</v>
      </c>
      <c r="E601" t="s">
        <v>286</v>
      </c>
      <c r="F601" t="s">
        <v>112</v>
      </c>
      <c r="G601" t="s">
        <v>113</v>
      </c>
      <c r="H601" t="s">
        <v>114</v>
      </c>
      <c r="I601" t="s">
        <v>114</v>
      </c>
      <c r="J601" t="s">
        <v>113</v>
      </c>
      <c r="K601" t="s">
        <v>114</v>
      </c>
      <c r="L601" t="s">
        <v>114</v>
      </c>
      <c r="M601" t="s">
        <v>810</v>
      </c>
      <c r="N601" t="s">
        <v>5262</v>
      </c>
      <c r="O601" t="s">
        <v>120</v>
      </c>
      <c r="P601" t="s">
        <v>272</v>
      </c>
      <c r="Q601" t="s">
        <v>122</v>
      </c>
      <c r="R601" t="s">
        <v>123</v>
      </c>
      <c r="S601" t="s">
        <v>113</v>
      </c>
      <c r="T601" t="s">
        <v>5263</v>
      </c>
      <c r="U601" t="s">
        <v>5264</v>
      </c>
      <c r="V601" t="s">
        <v>5265</v>
      </c>
      <c r="Z601" t="s">
        <v>5266</v>
      </c>
      <c r="AA601" t="s">
        <v>5267</v>
      </c>
      <c r="AB601" t="s">
        <v>5268</v>
      </c>
      <c r="AC601" t="s">
        <v>5269</v>
      </c>
      <c r="AD601">
        <v>0</v>
      </c>
      <c r="AE601" t="s">
        <v>5270</v>
      </c>
      <c r="AF601" t="s">
        <v>5271</v>
      </c>
      <c r="AG601" t="s">
        <v>660</v>
      </c>
      <c r="AH601" t="s">
        <v>131</v>
      </c>
      <c r="AI601" t="s">
        <v>131</v>
      </c>
      <c r="AJ601" t="s">
        <v>132</v>
      </c>
      <c r="AK601" t="s">
        <v>113</v>
      </c>
      <c r="AL601" t="s">
        <v>5272</v>
      </c>
      <c r="AM601" t="s">
        <v>5273</v>
      </c>
      <c r="AN601" t="s">
        <v>5274</v>
      </c>
      <c r="AO601" t="s">
        <v>283</v>
      </c>
      <c r="AP601">
        <v>6733579174</v>
      </c>
      <c r="AQ601" t="s">
        <v>5275</v>
      </c>
      <c r="AR601" t="s">
        <v>113</v>
      </c>
      <c r="AS601" t="s">
        <v>113</v>
      </c>
      <c r="AT601" t="s">
        <v>113</v>
      </c>
      <c r="AU601" t="s">
        <v>113</v>
      </c>
      <c r="AW601" t="s">
        <v>113</v>
      </c>
      <c r="AX601" s="82">
        <f>IFERROR(FIND("Óbitos/feridos",consulta_completa__11[[#This Row],[13 - Ocorrências/Ambientes Atingidos]]),0)</f>
        <v>0</v>
      </c>
      <c r="AY601" s="83" t="str">
        <f t="shared" si="280"/>
        <v/>
      </c>
      <c r="AZ601" s="82">
        <f>IFERROR(FIND("População afetada/evacuada",consulta_completa__11[[#This Row],[13 - Ocorrências/Ambientes Atingidos]]),0)</f>
        <v>0</v>
      </c>
      <c r="BA601" s="82" t="str">
        <f t="shared" si="281"/>
        <v/>
      </c>
      <c r="BB601" s="82">
        <f>IFERROR(FIND("Suspensão de abastecimento de água",consulta_completa__11[[#This Row],[13 - Ocorrências/Ambientes Atingidos]]),0)</f>
        <v>0</v>
      </c>
      <c r="BC601" s="83" t="str">
        <f t="shared" si="309"/>
        <v/>
      </c>
      <c r="BD601" s="82">
        <f>IFERROR(FIND("Rio/córrego",consulta_completa__11[[#This Row],[13 - Ocorrências/Ambientes Atingidos]]),0)</f>
        <v>1</v>
      </c>
      <c r="BE601" s="83" t="str">
        <f t="shared" si="282"/>
        <v>X</v>
      </c>
      <c r="BF601" s="82">
        <f>IFERROR(FIND("Lago",consulta_completa__11[[#This Row],[13 - Ocorrências/Ambientes Atingidos]]),0)</f>
        <v>0</v>
      </c>
      <c r="BG601" s="83" t="str">
        <f t="shared" si="283"/>
        <v/>
      </c>
      <c r="BH601" s="82">
        <f>IFERROR(FIND("Mar",consulta_completa__11[[#This Row],[13 - Ocorrências/Ambientes Atingidos]]),0)</f>
        <v>0</v>
      </c>
      <c r="BI601" s="83" t="str">
        <f t="shared" si="284"/>
        <v/>
      </c>
      <c r="BJ601" s="82">
        <f>IFERROR(FIND("Praia",consulta_completa__11[[#This Row],[13 - Ocorrências/Ambientes Atingidos]]),0)</f>
        <v>0</v>
      </c>
      <c r="BK601" s="83" t="str">
        <f t="shared" si="285"/>
        <v/>
      </c>
      <c r="BL601" s="82">
        <f>IFERROR(FIND("Solo",consulta_completa__11[[#This Row],[13 - Ocorrências/Ambientes Atingidos]]),0)</f>
        <v>14</v>
      </c>
      <c r="BM601" s="83" t="str">
        <f t="shared" si="286"/>
        <v>X</v>
      </c>
      <c r="BN601" s="82">
        <f>IFERROR(FIND("Águas subterrâneas",consulta_completa__11[[#This Row],[13 - Ocorrências/Ambientes Atingidos]]),0)</f>
        <v>0</v>
      </c>
      <c r="BO601" s="83" t="str">
        <f t="shared" si="287"/>
        <v/>
      </c>
      <c r="BP601" s="82">
        <f>IFERROR(FIND("Atmosfera",consulta_completa__11[[#This Row],[13 - Ocorrências/Ambientes Atingidos]]),0)</f>
        <v>0</v>
      </c>
      <c r="BQ601" s="83" t="str">
        <f t="shared" si="288"/>
        <v/>
      </c>
      <c r="BR601" s="82">
        <f>IFERROR(FIND("Flora",consulta_completa__11[[#This Row],[13 - Ocorrências/Ambientes Atingidos]]),0)</f>
        <v>0</v>
      </c>
      <c r="BS601" s="83" t="str">
        <f t="shared" si="289"/>
        <v/>
      </c>
      <c r="BT601" s="82">
        <f>IFERROR(FIND("Fauna",consulta_completa__11[[#This Row],[13 - Ocorrências/Ambientes Atingidos]]),0)</f>
        <v>0</v>
      </c>
      <c r="BU601" s="83" t="str">
        <f t="shared" si="290"/>
        <v/>
      </c>
      <c r="BV601" s="82">
        <f>IFERROR(FIND("UC federal",consulta_completa__11[[#This Row],[13 - Ocorrências/Ambientes Atingidos]]),0)</f>
        <v>0</v>
      </c>
      <c r="BW601" s="83" t="str">
        <f t="shared" si="291"/>
        <v/>
      </c>
      <c r="BX601" s="82">
        <f>IFERROR(FIND("UC estadual/municipal",consulta_completa__11[[#This Row],[13 - Ocorrências/Ambientes Atingidos]]),0)</f>
        <v>0</v>
      </c>
      <c r="BY601" s="83" t="str">
        <f t="shared" si="292"/>
        <v/>
      </c>
      <c r="BZ601" s="82">
        <f>IFERROR(FIND("Outro(s)",consulta_completa__11[[#This Row],[13 - Ocorrências/Ambientes Atingidos]]),0)</f>
        <v>0</v>
      </c>
      <c r="CA601" s="83" t="str">
        <f t="shared" si="293"/>
        <v/>
      </c>
      <c r="CB601" s="82">
        <f>IFERROR(FIND("Sem dano",consulta_completa__11[[#This Row],[13 - Ocorrências/Ambientes Atingidos]]),0)</f>
        <v>0</v>
      </c>
      <c r="CC601" s="83" t="str">
        <f t="shared" si="294"/>
        <v/>
      </c>
      <c r="CD601" s="82" t="str">
        <f>IF(consulta_completa__11[[#This Row],[13 - Ocorrências/Ambientes Atingidos]]="","X","")</f>
        <v/>
      </c>
      <c r="CE601" s="84">
        <f>IFERROR(FIND("IBAMA",consulta_completa__11[[#This Row],[14 - Inst. Atuando no Local]]),0)</f>
        <v>0</v>
      </c>
      <c r="CF601" s="84" t="str">
        <f t="shared" si="295"/>
        <v/>
      </c>
      <c r="CG601" s="84">
        <f>IFERROR(FIND("OEMA",consulta_completa__11[[#This Row],[14 - Inst. Atuando no Local]]),0)</f>
        <v>0</v>
      </c>
      <c r="CH601" s="84" t="str">
        <f t="shared" si="296"/>
        <v/>
      </c>
      <c r="CI601" s="84">
        <f>IFERROR(FIND("DEFESA CIVIL",consulta_completa__11[[#This Row],[14 - Inst. Atuando no Local]]),0)</f>
        <v>0</v>
      </c>
      <c r="CJ601" s="84" t="str">
        <f t="shared" si="297"/>
        <v/>
      </c>
      <c r="CK601" s="84">
        <f>IFERROR(FIND("CORPO DE BOMBEIROS",consulta_completa__11[[#This Row],[14 - Inst. Atuando no Local]]),0)</f>
        <v>0</v>
      </c>
      <c r="CL601" s="84" t="str">
        <f t="shared" si="298"/>
        <v/>
      </c>
      <c r="CM601" s="84">
        <f>IFERROR(FIND("POLÍCIA RODOVIÁRIA",consulta_completa__11[[#This Row],[14 - Inst. Atuando no Local]]),0)</f>
        <v>0</v>
      </c>
      <c r="CN601" s="84" t="str">
        <f t="shared" si="299"/>
        <v/>
      </c>
      <c r="CO601" s="84">
        <f>IFERROR(FIND("POLÍCIA MILITAR",consulta_completa__11[[#This Row],[14 - Inst. Atuando no Local]]),0)</f>
        <v>0</v>
      </c>
      <c r="CP601" s="84" t="str">
        <f t="shared" si="300"/>
        <v/>
      </c>
      <c r="CQ601" s="84">
        <f>IFERROR(FIND("POLÍCIA CIVIL",consulta_completa__11[[#This Row],[14 - Inst. Atuando no Local]]),0)</f>
        <v>0</v>
      </c>
      <c r="CR601" s="84" t="str">
        <f t="shared" si="301"/>
        <v/>
      </c>
      <c r="CS601" s="84">
        <f>IFERROR(FIND("MARINHA DO BRASIL",consulta_completa__11[[#This Row],[14 - Inst. Atuando no Local]]),0)</f>
        <v>0</v>
      </c>
      <c r="CT601" s="84" t="str">
        <f t="shared" si="302"/>
        <v/>
      </c>
      <c r="CU601" s="84">
        <f>IFERROR(FIND("EMPRESA ESPECIALIZADA EM ATENDIMENTO",consulta_completa__11[[#This Row],[14 - Inst. Atuando no Local]]),0)</f>
        <v>0</v>
      </c>
      <c r="CV601" s="84" t="str">
        <f t="shared" si="303"/>
        <v/>
      </c>
      <c r="CW601" s="84">
        <f>IFERROR(FIND("IBAMA",consulta_completa__11[[#This Row],[14 - Inst. Atuando no Local]]),0)</f>
        <v>0</v>
      </c>
      <c r="CX601" s="84" t="str">
        <f t="shared" si="304"/>
        <v/>
      </c>
      <c r="CY601" s="84" t="str">
        <f>IF(consulta_completa__11[[#This Row],[14 - Inst. Atuando no Local]]="","X","")</f>
        <v/>
      </c>
      <c r="CZ601" s="84">
        <f>IFERROR(FIND("OUTRA (S)",consulta_completa__11[[#This Row],[14 - Inst. Atuando no Local]]),0)</f>
        <v>0</v>
      </c>
      <c r="DA601" s="84" t="str">
        <f t="shared" si="305"/>
        <v/>
      </c>
      <c r="DB601" s="35" t="str">
        <f t="shared" si="306"/>
        <v>Sim</v>
      </c>
      <c r="DC601" s="35" t="str">
        <f t="shared" si="307"/>
        <v>Não</v>
      </c>
      <c r="DD601" s="35" t="str">
        <f t="shared" si="308"/>
        <v>Sim</v>
      </c>
      <c r="DE601" s="87" t="str">
        <f t="shared" si="310"/>
        <v>Sem informação</v>
      </c>
    </row>
    <row r="602" spans="1:109">
      <c r="A602" s="14">
        <v>202582650443</v>
      </c>
      <c r="B602" s="1">
        <v>45886</v>
      </c>
      <c r="C602" t="s">
        <v>5276</v>
      </c>
      <c r="D602" t="s">
        <v>212</v>
      </c>
      <c r="E602" t="s">
        <v>181</v>
      </c>
      <c r="F602" t="s">
        <v>182</v>
      </c>
      <c r="G602" t="s">
        <v>5277</v>
      </c>
      <c r="H602" t="s">
        <v>5278</v>
      </c>
      <c r="I602" t="s">
        <v>1352</v>
      </c>
      <c r="J602" t="s">
        <v>113</v>
      </c>
      <c r="K602" t="s">
        <v>114</v>
      </c>
      <c r="L602" t="s">
        <v>114</v>
      </c>
      <c r="M602" t="s">
        <v>139</v>
      </c>
      <c r="N602" t="s">
        <v>119</v>
      </c>
      <c r="O602" t="s">
        <v>239</v>
      </c>
      <c r="P602" t="s">
        <v>272</v>
      </c>
      <c r="Q602" t="s">
        <v>143</v>
      </c>
      <c r="R602" t="s">
        <v>123</v>
      </c>
      <c r="S602" t="s">
        <v>113</v>
      </c>
      <c r="T602" t="s">
        <v>5279</v>
      </c>
      <c r="U602" t="s">
        <v>5280</v>
      </c>
      <c r="V602" t="s">
        <v>5281</v>
      </c>
      <c r="Z602" t="s">
        <v>5282</v>
      </c>
      <c r="AA602" t="s">
        <v>5283</v>
      </c>
      <c r="AB602" t="s">
        <v>5284</v>
      </c>
      <c r="AC602" t="s">
        <v>5285</v>
      </c>
      <c r="AD602">
        <v>1</v>
      </c>
      <c r="AE602" t="s">
        <v>5286</v>
      </c>
      <c r="AF602" t="s">
        <v>5284</v>
      </c>
      <c r="AG602" t="s">
        <v>5287</v>
      </c>
      <c r="AH602" t="s">
        <v>131</v>
      </c>
      <c r="AI602" t="s">
        <v>132</v>
      </c>
      <c r="AJ602" t="s">
        <v>131</v>
      </c>
      <c r="AK602" t="s">
        <v>5288</v>
      </c>
      <c r="AL602" t="s">
        <v>5289</v>
      </c>
      <c r="AM602" t="s">
        <v>5290</v>
      </c>
      <c r="AN602" t="s">
        <v>5291</v>
      </c>
      <c r="AO602" t="s">
        <v>5292</v>
      </c>
      <c r="AP602">
        <v>2433218235</v>
      </c>
      <c r="AQ602" t="s">
        <v>5293</v>
      </c>
      <c r="AR602" t="s">
        <v>113</v>
      </c>
      <c r="AS602" t="s">
        <v>113</v>
      </c>
      <c r="AT602" t="s">
        <v>113</v>
      </c>
      <c r="AU602" t="s">
        <v>113</v>
      </c>
      <c r="AW602" t="s">
        <v>113</v>
      </c>
      <c r="AX602" s="82">
        <f>IFERROR(FIND("Óbitos/feridos",consulta_completa__11[[#This Row],[13 - Ocorrências/Ambientes Atingidos]]),0)</f>
        <v>0</v>
      </c>
      <c r="AY602" s="83" t="str">
        <f t="shared" si="280"/>
        <v/>
      </c>
      <c r="AZ602" s="82">
        <f>IFERROR(FIND("População afetada/evacuada",consulta_completa__11[[#This Row],[13 - Ocorrências/Ambientes Atingidos]]),0)</f>
        <v>0</v>
      </c>
      <c r="BA602" s="82" t="str">
        <f t="shared" si="281"/>
        <v/>
      </c>
      <c r="BB602" s="82">
        <f>IFERROR(FIND("Suspensão de abastecimento de água",consulta_completa__11[[#This Row],[13 - Ocorrências/Ambientes Atingidos]]),0)</f>
        <v>0</v>
      </c>
      <c r="BC602" s="83" t="str">
        <f t="shared" si="309"/>
        <v/>
      </c>
      <c r="BD602" s="82">
        <f>IFERROR(FIND("Rio/córrego",consulta_completa__11[[#This Row],[13 - Ocorrências/Ambientes Atingidos]]),0)</f>
        <v>0</v>
      </c>
      <c r="BE602" s="83" t="str">
        <f t="shared" si="282"/>
        <v/>
      </c>
      <c r="BF602" s="82">
        <f>IFERROR(FIND("Lago",consulta_completa__11[[#This Row],[13 - Ocorrências/Ambientes Atingidos]]),0)</f>
        <v>0</v>
      </c>
      <c r="BG602" s="83" t="str">
        <f t="shared" si="283"/>
        <v/>
      </c>
      <c r="BH602" s="82">
        <f>IFERROR(FIND("Mar",consulta_completa__11[[#This Row],[13 - Ocorrências/Ambientes Atingidos]]),0)</f>
        <v>0</v>
      </c>
      <c r="BI602" s="83" t="str">
        <f t="shared" si="284"/>
        <v/>
      </c>
      <c r="BJ602" s="82">
        <f>IFERROR(FIND("Praia",consulta_completa__11[[#This Row],[13 - Ocorrências/Ambientes Atingidos]]),0)</f>
        <v>0</v>
      </c>
      <c r="BK602" s="83" t="str">
        <f t="shared" si="285"/>
        <v/>
      </c>
      <c r="BL602" s="82">
        <f>IFERROR(FIND("Solo",consulta_completa__11[[#This Row],[13 - Ocorrências/Ambientes Atingidos]]),0)</f>
        <v>0</v>
      </c>
      <c r="BM602" s="83" t="str">
        <f t="shared" si="286"/>
        <v/>
      </c>
      <c r="BN602" s="82">
        <f>IFERROR(FIND("Águas subterrâneas",consulta_completa__11[[#This Row],[13 - Ocorrências/Ambientes Atingidos]]),0)</f>
        <v>0</v>
      </c>
      <c r="BO602" s="83" t="str">
        <f t="shared" si="287"/>
        <v/>
      </c>
      <c r="BP602" s="82">
        <f>IFERROR(FIND("Atmosfera",consulta_completa__11[[#This Row],[13 - Ocorrências/Ambientes Atingidos]]),0)</f>
        <v>0</v>
      </c>
      <c r="BQ602" s="83" t="str">
        <f t="shared" si="288"/>
        <v/>
      </c>
      <c r="BR602" s="82">
        <f>IFERROR(FIND("Flora",consulta_completa__11[[#This Row],[13 - Ocorrências/Ambientes Atingidos]]),0)</f>
        <v>0</v>
      </c>
      <c r="BS602" s="83" t="str">
        <f t="shared" si="289"/>
        <v/>
      </c>
      <c r="BT602" s="82">
        <f>IFERROR(FIND("Fauna",consulta_completa__11[[#This Row],[13 - Ocorrências/Ambientes Atingidos]]),0)</f>
        <v>0</v>
      </c>
      <c r="BU602" s="83" t="str">
        <f t="shared" si="290"/>
        <v/>
      </c>
      <c r="BV602" s="82">
        <f>IFERROR(FIND("UC federal",consulta_completa__11[[#This Row],[13 - Ocorrências/Ambientes Atingidos]]),0)</f>
        <v>0</v>
      </c>
      <c r="BW602" s="83" t="str">
        <f t="shared" si="291"/>
        <v/>
      </c>
      <c r="BX602" s="82">
        <f>IFERROR(FIND("UC estadual/municipal",consulta_completa__11[[#This Row],[13 - Ocorrências/Ambientes Atingidos]]),0)</f>
        <v>0</v>
      </c>
      <c r="BY602" s="83" t="str">
        <f t="shared" si="292"/>
        <v/>
      </c>
      <c r="BZ602" s="82">
        <f>IFERROR(FIND("Outro(s)",consulta_completa__11[[#This Row],[13 - Ocorrências/Ambientes Atingidos]]),0)</f>
        <v>1</v>
      </c>
      <c r="CA602" s="83" t="str">
        <f t="shared" si="293"/>
        <v>X</v>
      </c>
      <c r="CB602" s="82">
        <f>IFERROR(FIND("Sem dano",consulta_completa__11[[#This Row],[13 - Ocorrências/Ambientes Atingidos]]),0)</f>
        <v>0</v>
      </c>
      <c r="CC602" s="83" t="str">
        <f t="shared" si="294"/>
        <v/>
      </c>
      <c r="CD602" s="82" t="str">
        <f>IF(consulta_completa__11[[#This Row],[13 - Ocorrências/Ambientes Atingidos]]="","X","")</f>
        <v/>
      </c>
      <c r="CE602" s="84">
        <f>IFERROR(FIND("IBAMA",consulta_completa__11[[#This Row],[14 - Inst. Atuando no Local]]),0)</f>
        <v>0</v>
      </c>
      <c r="CF602" s="84" t="str">
        <f t="shared" si="295"/>
        <v/>
      </c>
      <c r="CG602" s="84">
        <f>IFERROR(FIND("OEMA",consulta_completa__11[[#This Row],[14 - Inst. Atuando no Local]]),0)</f>
        <v>0</v>
      </c>
      <c r="CH602" s="84" t="str">
        <f t="shared" si="296"/>
        <v/>
      </c>
      <c r="CI602" s="84">
        <f>IFERROR(FIND("DEFESA CIVIL",consulta_completa__11[[#This Row],[14 - Inst. Atuando no Local]]),0)</f>
        <v>0</v>
      </c>
      <c r="CJ602" s="84" t="str">
        <f t="shared" si="297"/>
        <v/>
      </c>
      <c r="CK602" s="84">
        <f>IFERROR(FIND("CORPO DE BOMBEIROS",consulta_completa__11[[#This Row],[14 - Inst. Atuando no Local]]),0)</f>
        <v>0</v>
      </c>
      <c r="CL602" s="84" t="str">
        <f t="shared" si="298"/>
        <v/>
      </c>
      <c r="CM602" s="84">
        <f>IFERROR(FIND("POLÍCIA RODOVIÁRIA",consulta_completa__11[[#This Row],[14 - Inst. Atuando no Local]]),0)</f>
        <v>0</v>
      </c>
      <c r="CN602" s="84" t="str">
        <f t="shared" si="299"/>
        <v/>
      </c>
      <c r="CO602" s="84">
        <f>IFERROR(FIND("POLÍCIA MILITAR",consulta_completa__11[[#This Row],[14 - Inst. Atuando no Local]]),0)</f>
        <v>0</v>
      </c>
      <c r="CP602" s="84" t="str">
        <f t="shared" si="300"/>
        <v/>
      </c>
      <c r="CQ602" s="84">
        <f>IFERROR(FIND("POLÍCIA CIVIL",consulta_completa__11[[#This Row],[14 - Inst. Atuando no Local]]),0)</f>
        <v>0</v>
      </c>
      <c r="CR602" s="84" t="str">
        <f t="shared" si="301"/>
        <v/>
      </c>
      <c r="CS602" s="84">
        <f>IFERROR(FIND("MARINHA DO BRASIL",consulta_completa__11[[#This Row],[14 - Inst. Atuando no Local]]),0)</f>
        <v>0</v>
      </c>
      <c r="CT602" s="84" t="str">
        <f t="shared" si="302"/>
        <v/>
      </c>
      <c r="CU602" s="84">
        <f>IFERROR(FIND("EMPRESA ESPECIALIZADA EM ATENDIMENTO",consulta_completa__11[[#This Row],[14 - Inst. Atuando no Local]]),0)</f>
        <v>0</v>
      </c>
      <c r="CV602" s="84" t="str">
        <f t="shared" si="303"/>
        <v/>
      </c>
      <c r="CW602" s="84">
        <f>IFERROR(FIND("IBAMA",consulta_completa__11[[#This Row],[14 - Inst. Atuando no Local]]),0)</f>
        <v>0</v>
      </c>
      <c r="CX602" s="84" t="str">
        <f t="shared" si="304"/>
        <v/>
      </c>
      <c r="CY602" s="84" t="str">
        <f>IF(consulta_completa__11[[#This Row],[14 - Inst. Atuando no Local]]="","X","")</f>
        <v/>
      </c>
      <c r="CZ602" s="84">
        <f>IFERROR(FIND("OUTRA (S)",consulta_completa__11[[#This Row],[14 - Inst. Atuando no Local]]),0)</f>
        <v>0</v>
      </c>
      <c r="DA602" s="84" t="str">
        <f t="shared" si="305"/>
        <v/>
      </c>
      <c r="DB602" s="35" t="str">
        <f t="shared" si="306"/>
        <v>Sim</v>
      </c>
      <c r="DC602" s="35" t="str">
        <f t="shared" si="307"/>
        <v>Não</v>
      </c>
      <c r="DD602" s="35" t="str">
        <f t="shared" si="308"/>
        <v>Sim</v>
      </c>
      <c r="DE602" s="87" t="str">
        <f t="shared" si="310"/>
        <v>Federal</v>
      </c>
    </row>
    <row r="603" spans="1:109">
      <c r="A603" s="14">
        <v>202581828829</v>
      </c>
      <c r="B603" s="1">
        <v>45887</v>
      </c>
      <c r="C603" t="s">
        <v>5294</v>
      </c>
      <c r="D603" t="s">
        <v>998</v>
      </c>
      <c r="E603" t="s">
        <v>1470</v>
      </c>
      <c r="F603" t="s">
        <v>139</v>
      </c>
      <c r="G603" t="s">
        <v>311</v>
      </c>
      <c r="H603" t="s">
        <v>113</v>
      </c>
      <c r="I603" t="s">
        <v>113</v>
      </c>
      <c r="J603" t="s">
        <v>113</v>
      </c>
      <c r="K603" t="s">
        <v>114</v>
      </c>
      <c r="L603" t="s">
        <v>114</v>
      </c>
      <c r="M603" t="s">
        <v>139</v>
      </c>
      <c r="N603" t="s">
        <v>119</v>
      </c>
      <c r="O603" t="s">
        <v>239</v>
      </c>
      <c r="P603" t="s">
        <v>299</v>
      </c>
      <c r="Q603" t="s">
        <v>143</v>
      </c>
      <c r="R603" t="s">
        <v>123</v>
      </c>
      <c r="S603" t="s">
        <v>113</v>
      </c>
      <c r="T603" t="s">
        <v>113</v>
      </c>
      <c r="U603" t="s">
        <v>5295</v>
      </c>
      <c r="V603" t="s">
        <v>4865</v>
      </c>
      <c r="Z603" t="s">
        <v>5296</v>
      </c>
      <c r="AA603" t="s">
        <v>1728</v>
      </c>
      <c r="AB603" t="s">
        <v>1474</v>
      </c>
      <c r="AC603" t="s">
        <v>1475</v>
      </c>
      <c r="AD603">
        <v>1</v>
      </c>
      <c r="AE603" t="s">
        <v>2448</v>
      </c>
      <c r="AF603" t="s">
        <v>2449</v>
      </c>
      <c r="AG603" t="s">
        <v>2450</v>
      </c>
      <c r="AH603" t="s">
        <v>131</v>
      </c>
      <c r="AI603" t="s">
        <v>131</v>
      </c>
      <c r="AJ603" t="s">
        <v>131</v>
      </c>
      <c r="AK603" t="s">
        <v>5297</v>
      </c>
      <c r="AL603" t="s">
        <v>113</v>
      </c>
      <c r="AM603" t="s">
        <v>1480</v>
      </c>
      <c r="AN603" t="s">
        <v>113</v>
      </c>
      <c r="AO603" t="s">
        <v>113</v>
      </c>
      <c r="AQ603" t="s">
        <v>1481</v>
      </c>
      <c r="AR603" t="s">
        <v>113</v>
      </c>
      <c r="AS603" t="s">
        <v>113</v>
      </c>
      <c r="AT603" t="s">
        <v>5298</v>
      </c>
      <c r="AU603" t="s">
        <v>2906</v>
      </c>
      <c r="AW603" t="s">
        <v>637</v>
      </c>
      <c r="AX603" s="82">
        <f>IFERROR(FIND("Óbitos/feridos",consulta_completa__11[[#This Row],[13 - Ocorrências/Ambientes Atingidos]]),0)</f>
        <v>0</v>
      </c>
      <c r="AY603" s="83" t="str">
        <f t="shared" si="280"/>
        <v/>
      </c>
      <c r="AZ603" s="82">
        <f>IFERROR(FIND("População afetada/evacuada",consulta_completa__11[[#This Row],[13 - Ocorrências/Ambientes Atingidos]]),0)</f>
        <v>0</v>
      </c>
      <c r="BA603" s="82" t="str">
        <f t="shared" si="281"/>
        <v/>
      </c>
      <c r="BB603" s="82">
        <f>IFERROR(FIND("Suspensão de abastecimento de água",consulta_completa__11[[#This Row],[13 - Ocorrências/Ambientes Atingidos]]),0)</f>
        <v>0</v>
      </c>
      <c r="BC603" s="83" t="str">
        <f t="shared" si="309"/>
        <v/>
      </c>
      <c r="BD603" s="82">
        <f>IFERROR(FIND("Rio/córrego",consulta_completa__11[[#This Row],[13 - Ocorrências/Ambientes Atingidos]]),0)</f>
        <v>0</v>
      </c>
      <c r="BE603" s="83" t="str">
        <f t="shared" si="282"/>
        <v/>
      </c>
      <c r="BF603" s="82">
        <f>IFERROR(FIND("Lago",consulta_completa__11[[#This Row],[13 - Ocorrências/Ambientes Atingidos]]),0)</f>
        <v>0</v>
      </c>
      <c r="BG603" s="83" t="str">
        <f t="shared" si="283"/>
        <v/>
      </c>
      <c r="BH603" s="82">
        <f>IFERROR(FIND("Mar",consulta_completa__11[[#This Row],[13 - Ocorrências/Ambientes Atingidos]]),0)</f>
        <v>0</v>
      </c>
      <c r="BI603" s="83" t="str">
        <f t="shared" si="284"/>
        <v/>
      </c>
      <c r="BJ603" s="82">
        <f>IFERROR(FIND("Praia",consulta_completa__11[[#This Row],[13 - Ocorrências/Ambientes Atingidos]]),0)</f>
        <v>0</v>
      </c>
      <c r="BK603" s="83" t="str">
        <f t="shared" si="285"/>
        <v/>
      </c>
      <c r="BL603" s="82">
        <f>IFERROR(FIND("Solo",consulta_completa__11[[#This Row],[13 - Ocorrências/Ambientes Atingidos]]),0)</f>
        <v>0</v>
      </c>
      <c r="BM603" s="83" t="str">
        <f t="shared" si="286"/>
        <v/>
      </c>
      <c r="BN603" s="82">
        <f>IFERROR(FIND("Águas subterrâneas",consulta_completa__11[[#This Row],[13 - Ocorrências/Ambientes Atingidos]]),0)</f>
        <v>0</v>
      </c>
      <c r="BO603" s="83" t="str">
        <f t="shared" si="287"/>
        <v/>
      </c>
      <c r="BP603" s="82">
        <f>IFERROR(FIND("Atmosfera",consulta_completa__11[[#This Row],[13 - Ocorrências/Ambientes Atingidos]]),0)</f>
        <v>0</v>
      </c>
      <c r="BQ603" s="83" t="str">
        <f t="shared" si="288"/>
        <v/>
      </c>
      <c r="BR603" s="82">
        <f>IFERROR(FIND("Flora",consulta_completa__11[[#This Row],[13 - Ocorrências/Ambientes Atingidos]]),0)</f>
        <v>0</v>
      </c>
      <c r="BS603" s="83" t="str">
        <f t="shared" si="289"/>
        <v/>
      </c>
      <c r="BT603" s="82">
        <f>IFERROR(FIND("Fauna",consulta_completa__11[[#This Row],[13 - Ocorrências/Ambientes Atingidos]]),0)</f>
        <v>0</v>
      </c>
      <c r="BU603" s="83" t="str">
        <f t="shared" si="290"/>
        <v/>
      </c>
      <c r="BV603" s="82">
        <f>IFERROR(FIND("UC federal",consulta_completa__11[[#This Row],[13 - Ocorrências/Ambientes Atingidos]]),0)</f>
        <v>0</v>
      </c>
      <c r="BW603" s="83" t="str">
        <f t="shared" si="291"/>
        <v/>
      </c>
      <c r="BX603" s="82">
        <f>IFERROR(FIND("UC estadual/municipal",consulta_completa__11[[#This Row],[13 - Ocorrências/Ambientes Atingidos]]),0)</f>
        <v>0</v>
      </c>
      <c r="BY603" s="83" t="str">
        <f t="shared" si="292"/>
        <v/>
      </c>
      <c r="BZ603" s="82">
        <f>IFERROR(FIND("Outro(s)",consulta_completa__11[[#This Row],[13 - Ocorrências/Ambientes Atingidos]]),0)</f>
        <v>1</v>
      </c>
      <c r="CA603" s="83" t="str">
        <f t="shared" si="293"/>
        <v>X</v>
      </c>
      <c r="CB603" s="82">
        <f>IFERROR(FIND("Sem dano",consulta_completa__11[[#This Row],[13 - Ocorrências/Ambientes Atingidos]]),0)</f>
        <v>0</v>
      </c>
      <c r="CC603" s="83" t="str">
        <f t="shared" si="294"/>
        <v/>
      </c>
      <c r="CD603" s="82" t="str">
        <f>IF(consulta_completa__11[[#This Row],[13 - Ocorrências/Ambientes Atingidos]]="","X","")</f>
        <v/>
      </c>
      <c r="CE603" s="84">
        <f>IFERROR(FIND("IBAMA",consulta_completa__11[[#This Row],[14 - Inst. Atuando no Local]]),0)</f>
        <v>0</v>
      </c>
      <c r="CF603" s="84" t="str">
        <f t="shared" si="295"/>
        <v/>
      </c>
      <c r="CG603" s="84">
        <f>IFERROR(FIND("OEMA",consulta_completa__11[[#This Row],[14 - Inst. Atuando no Local]]),0)</f>
        <v>0</v>
      </c>
      <c r="CH603" s="84" t="str">
        <f t="shared" si="296"/>
        <v/>
      </c>
      <c r="CI603" s="84">
        <f>IFERROR(FIND("DEFESA CIVIL",consulta_completa__11[[#This Row],[14 - Inst. Atuando no Local]]),0)</f>
        <v>0</v>
      </c>
      <c r="CJ603" s="84" t="str">
        <f t="shared" si="297"/>
        <v/>
      </c>
      <c r="CK603" s="84">
        <f>IFERROR(FIND("CORPO DE BOMBEIROS",consulta_completa__11[[#This Row],[14 - Inst. Atuando no Local]]),0)</f>
        <v>0</v>
      </c>
      <c r="CL603" s="84" t="str">
        <f t="shared" si="298"/>
        <v/>
      </c>
      <c r="CM603" s="84">
        <f>IFERROR(FIND("POLÍCIA RODOVIÁRIA",consulta_completa__11[[#This Row],[14 - Inst. Atuando no Local]]),0)</f>
        <v>0</v>
      </c>
      <c r="CN603" s="84" t="str">
        <f t="shared" si="299"/>
        <v/>
      </c>
      <c r="CO603" s="84">
        <f>IFERROR(FIND("POLÍCIA MILITAR",consulta_completa__11[[#This Row],[14 - Inst. Atuando no Local]]),0)</f>
        <v>0</v>
      </c>
      <c r="CP603" s="84" t="str">
        <f t="shared" si="300"/>
        <v/>
      </c>
      <c r="CQ603" s="84">
        <f>IFERROR(FIND("POLÍCIA CIVIL",consulta_completa__11[[#This Row],[14 - Inst. Atuando no Local]]),0)</f>
        <v>0</v>
      </c>
      <c r="CR603" s="84" t="str">
        <f t="shared" si="301"/>
        <v/>
      </c>
      <c r="CS603" s="84">
        <f>IFERROR(FIND("MARINHA DO BRASIL",consulta_completa__11[[#This Row],[14 - Inst. Atuando no Local]]),0)</f>
        <v>0</v>
      </c>
      <c r="CT603" s="84" t="str">
        <f t="shared" si="302"/>
        <v/>
      </c>
      <c r="CU603" s="84">
        <f>IFERROR(FIND("EMPRESA ESPECIALIZADA EM ATENDIMENTO",consulta_completa__11[[#This Row],[14 - Inst. Atuando no Local]]),0)</f>
        <v>0</v>
      </c>
      <c r="CV603" s="84" t="str">
        <f t="shared" si="303"/>
        <v/>
      </c>
      <c r="CW603" s="84">
        <f>IFERROR(FIND("IBAMA",consulta_completa__11[[#This Row],[14 - Inst. Atuando no Local]]),0)</f>
        <v>0</v>
      </c>
      <c r="CX603" s="84" t="str">
        <f t="shared" si="304"/>
        <v/>
      </c>
      <c r="CY603" s="84" t="str">
        <f>IF(consulta_completa__11[[#This Row],[14 - Inst. Atuando no Local]]="","X","")</f>
        <v/>
      </c>
      <c r="CZ603" s="84">
        <f>IFERROR(FIND("OUTRA (S)",consulta_completa__11[[#This Row],[14 - Inst. Atuando no Local]]),0)</f>
        <v>0</v>
      </c>
      <c r="DA603" s="84" t="str">
        <f t="shared" si="305"/>
        <v/>
      </c>
      <c r="DB603" s="35" t="str">
        <f t="shared" si="306"/>
        <v>Sim</v>
      </c>
      <c r="DC603" s="35" t="str">
        <f t="shared" si="307"/>
        <v>Não</v>
      </c>
      <c r="DD603" s="35" t="str">
        <f t="shared" si="308"/>
        <v>Sim</v>
      </c>
      <c r="DE603" s="87" t="str">
        <f t="shared" si="310"/>
        <v>Federal</v>
      </c>
    </row>
    <row r="604" spans="1:109">
      <c r="A604" s="14">
        <v>202581836034</v>
      </c>
      <c r="B604" s="1">
        <v>45887</v>
      </c>
      <c r="C604" t="s">
        <v>5005</v>
      </c>
      <c r="D604" t="s">
        <v>180</v>
      </c>
      <c r="E604" t="s">
        <v>286</v>
      </c>
      <c r="F604" t="s">
        <v>5299</v>
      </c>
      <c r="G604" t="s">
        <v>113</v>
      </c>
      <c r="H604" t="s">
        <v>114</v>
      </c>
      <c r="I604" t="s">
        <v>114</v>
      </c>
      <c r="J604" t="s">
        <v>5300</v>
      </c>
      <c r="K604" t="s">
        <v>256</v>
      </c>
      <c r="L604" t="s">
        <v>166</v>
      </c>
      <c r="M604" t="s">
        <v>113</v>
      </c>
      <c r="N604" t="s">
        <v>650</v>
      </c>
      <c r="O604" t="s">
        <v>239</v>
      </c>
      <c r="P604" t="s">
        <v>299</v>
      </c>
      <c r="Q604" t="s">
        <v>143</v>
      </c>
      <c r="R604" t="s">
        <v>123</v>
      </c>
      <c r="S604" t="s">
        <v>113</v>
      </c>
      <c r="T604" t="s">
        <v>5301</v>
      </c>
      <c r="U604" t="s">
        <v>5302</v>
      </c>
      <c r="V604" t="s">
        <v>5303</v>
      </c>
      <c r="Z604" t="s">
        <v>5304</v>
      </c>
      <c r="AA604" t="s">
        <v>113</v>
      </c>
      <c r="AB604" t="s">
        <v>5305</v>
      </c>
      <c r="AC604" t="s">
        <v>5306</v>
      </c>
      <c r="AD604">
        <v>0</v>
      </c>
      <c r="AE604" t="s">
        <v>5307</v>
      </c>
      <c r="AF604" t="s">
        <v>5308</v>
      </c>
      <c r="AG604" t="s">
        <v>5309</v>
      </c>
      <c r="AH604" t="s">
        <v>131</v>
      </c>
      <c r="AI604" t="s">
        <v>132</v>
      </c>
      <c r="AJ604" t="s">
        <v>132</v>
      </c>
      <c r="AK604" t="s">
        <v>113</v>
      </c>
      <c r="AL604" t="s">
        <v>5310</v>
      </c>
      <c r="AM604" t="s">
        <v>1592</v>
      </c>
      <c r="AN604" t="s">
        <v>1592</v>
      </c>
      <c r="AO604" t="s">
        <v>4507</v>
      </c>
      <c r="AP604">
        <v>31995232231</v>
      </c>
      <c r="AQ604" t="s">
        <v>1594</v>
      </c>
      <c r="AR604" t="s">
        <v>113</v>
      </c>
      <c r="AS604" t="s">
        <v>113</v>
      </c>
      <c r="AT604" t="s">
        <v>113</v>
      </c>
      <c r="AU604" t="s">
        <v>113</v>
      </c>
      <c r="AW604" t="s">
        <v>113</v>
      </c>
      <c r="AX604" s="82">
        <f>IFERROR(FIND("Óbitos/feridos",consulta_completa__11[[#This Row],[13 - Ocorrências/Ambientes Atingidos]]),0)</f>
        <v>0</v>
      </c>
      <c r="AY604" s="83" t="str">
        <f t="shared" si="280"/>
        <v/>
      </c>
      <c r="AZ604" s="82">
        <f>IFERROR(FIND("População afetada/evacuada",consulta_completa__11[[#This Row],[13 - Ocorrências/Ambientes Atingidos]]),0)</f>
        <v>0</v>
      </c>
      <c r="BA604" s="82" t="str">
        <f t="shared" si="281"/>
        <v/>
      </c>
      <c r="BB604" s="82">
        <f>IFERROR(FIND("Suspensão de abastecimento de água",consulta_completa__11[[#This Row],[13 - Ocorrências/Ambientes Atingidos]]),0)</f>
        <v>0</v>
      </c>
      <c r="BC604" s="83" t="str">
        <f t="shared" si="309"/>
        <v/>
      </c>
      <c r="BD604" s="82">
        <f>IFERROR(FIND("Rio/córrego",consulta_completa__11[[#This Row],[13 - Ocorrências/Ambientes Atingidos]]),0)</f>
        <v>0</v>
      </c>
      <c r="BE604" s="83" t="str">
        <f t="shared" si="282"/>
        <v/>
      </c>
      <c r="BF604" s="82">
        <f>IFERROR(FIND("Lago",consulta_completa__11[[#This Row],[13 - Ocorrências/Ambientes Atingidos]]),0)</f>
        <v>0</v>
      </c>
      <c r="BG604" s="83" t="str">
        <f t="shared" si="283"/>
        <v/>
      </c>
      <c r="BH604" s="82">
        <f>IFERROR(FIND("Mar",consulta_completa__11[[#This Row],[13 - Ocorrências/Ambientes Atingidos]]),0)</f>
        <v>0</v>
      </c>
      <c r="BI604" s="83" t="str">
        <f t="shared" si="284"/>
        <v/>
      </c>
      <c r="BJ604" s="82">
        <f>IFERROR(FIND("Praia",consulta_completa__11[[#This Row],[13 - Ocorrências/Ambientes Atingidos]]),0)</f>
        <v>0</v>
      </c>
      <c r="BK604" s="83" t="str">
        <f t="shared" si="285"/>
        <v/>
      </c>
      <c r="BL604" s="82">
        <f>IFERROR(FIND("Solo",consulta_completa__11[[#This Row],[13 - Ocorrências/Ambientes Atingidos]]),0)</f>
        <v>0</v>
      </c>
      <c r="BM604" s="83" t="str">
        <f t="shared" si="286"/>
        <v/>
      </c>
      <c r="BN604" s="82">
        <f>IFERROR(FIND("Águas subterrâneas",consulta_completa__11[[#This Row],[13 - Ocorrências/Ambientes Atingidos]]),0)</f>
        <v>0</v>
      </c>
      <c r="BO604" s="83" t="str">
        <f t="shared" si="287"/>
        <v/>
      </c>
      <c r="BP604" s="82">
        <f>IFERROR(FIND("Atmosfera",consulta_completa__11[[#This Row],[13 - Ocorrências/Ambientes Atingidos]]),0)</f>
        <v>0</v>
      </c>
      <c r="BQ604" s="83" t="str">
        <f t="shared" si="288"/>
        <v/>
      </c>
      <c r="BR604" s="82">
        <f>IFERROR(FIND("Flora",consulta_completa__11[[#This Row],[13 - Ocorrências/Ambientes Atingidos]]),0)</f>
        <v>0</v>
      </c>
      <c r="BS604" s="83" t="str">
        <f t="shared" si="289"/>
        <v/>
      </c>
      <c r="BT604" s="82">
        <f>IFERROR(FIND("Fauna",consulta_completa__11[[#This Row],[13 - Ocorrências/Ambientes Atingidos]]),0)</f>
        <v>0</v>
      </c>
      <c r="BU604" s="83" t="str">
        <f t="shared" si="290"/>
        <v/>
      </c>
      <c r="BV604" s="82">
        <f>IFERROR(FIND("UC federal",consulta_completa__11[[#This Row],[13 - Ocorrências/Ambientes Atingidos]]),0)</f>
        <v>0</v>
      </c>
      <c r="BW604" s="83" t="str">
        <f t="shared" si="291"/>
        <v/>
      </c>
      <c r="BX604" s="82">
        <f>IFERROR(FIND("UC estadual/municipal",consulta_completa__11[[#This Row],[13 - Ocorrências/Ambientes Atingidos]]),0)</f>
        <v>0</v>
      </c>
      <c r="BY604" s="83" t="str">
        <f t="shared" si="292"/>
        <v/>
      </c>
      <c r="BZ604" s="82">
        <f>IFERROR(FIND("Outro(s)",consulta_completa__11[[#This Row],[13 - Ocorrências/Ambientes Atingidos]]),0)</f>
        <v>0</v>
      </c>
      <c r="CA604" s="83" t="str">
        <f t="shared" si="293"/>
        <v/>
      </c>
      <c r="CB604" s="82">
        <f>IFERROR(FIND("Sem dano",consulta_completa__11[[#This Row],[13 - Ocorrências/Ambientes Atingidos]]),0)</f>
        <v>0</v>
      </c>
      <c r="CC604" s="83" t="str">
        <f t="shared" si="294"/>
        <v/>
      </c>
      <c r="CD604" s="82" t="str">
        <f>IF(consulta_completa__11[[#This Row],[13 - Ocorrências/Ambientes Atingidos]]="","X","")</f>
        <v>X</v>
      </c>
      <c r="CE604" s="84">
        <f>IFERROR(FIND("IBAMA",consulta_completa__11[[#This Row],[14 - Inst. Atuando no Local]]),0)</f>
        <v>0</v>
      </c>
      <c r="CF604" s="84" t="str">
        <f t="shared" si="295"/>
        <v/>
      </c>
      <c r="CG604" s="84">
        <f>IFERROR(FIND("OEMA",consulta_completa__11[[#This Row],[14 - Inst. Atuando no Local]]),0)</f>
        <v>0</v>
      </c>
      <c r="CH604" s="84" t="str">
        <f t="shared" si="296"/>
        <v/>
      </c>
      <c r="CI604" s="84">
        <f>IFERROR(FIND("DEFESA CIVIL",consulta_completa__11[[#This Row],[14 - Inst. Atuando no Local]]),0)</f>
        <v>0</v>
      </c>
      <c r="CJ604" s="84" t="str">
        <f t="shared" si="297"/>
        <v/>
      </c>
      <c r="CK604" s="84">
        <f>IFERROR(FIND("CORPO DE BOMBEIROS",consulta_completa__11[[#This Row],[14 - Inst. Atuando no Local]]),0)</f>
        <v>0</v>
      </c>
      <c r="CL604" s="84" t="str">
        <f t="shared" si="298"/>
        <v/>
      </c>
      <c r="CM604" s="84">
        <f>IFERROR(FIND("POLÍCIA RODOVIÁRIA",consulta_completa__11[[#This Row],[14 - Inst. Atuando no Local]]),0)</f>
        <v>0</v>
      </c>
      <c r="CN604" s="84" t="str">
        <f t="shared" si="299"/>
        <v/>
      </c>
      <c r="CO604" s="84">
        <f>IFERROR(FIND("POLÍCIA MILITAR",consulta_completa__11[[#This Row],[14 - Inst. Atuando no Local]]),0)</f>
        <v>0</v>
      </c>
      <c r="CP604" s="84" t="str">
        <f t="shared" si="300"/>
        <v/>
      </c>
      <c r="CQ604" s="84">
        <f>IFERROR(FIND("POLÍCIA CIVIL",consulta_completa__11[[#This Row],[14 - Inst. Atuando no Local]]),0)</f>
        <v>0</v>
      </c>
      <c r="CR604" s="84" t="str">
        <f t="shared" si="301"/>
        <v/>
      </c>
      <c r="CS604" s="84">
        <f>IFERROR(FIND("MARINHA DO BRASIL",consulta_completa__11[[#This Row],[14 - Inst. Atuando no Local]]),0)</f>
        <v>0</v>
      </c>
      <c r="CT604" s="84" t="str">
        <f t="shared" si="302"/>
        <v/>
      </c>
      <c r="CU604" s="84">
        <f>IFERROR(FIND("EMPRESA ESPECIALIZADA EM ATENDIMENTO",consulta_completa__11[[#This Row],[14 - Inst. Atuando no Local]]),0)</f>
        <v>0</v>
      </c>
      <c r="CV604" s="84" t="str">
        <f t="shared" si="303"/>
        <v/>
      </c>
      <c r="CW604" s="84">
        <f>IFERROR(FIND("IBAMA",consulta_completa__11[[#This Row],[14 - Inst. Atuando no Local]]),0)</f>
        <v>0</v>
      </c>
      <c r="CX604" s="84" t="str">
        <f t="shared" si="304"/>
        <v/>
      </c>
      <c r="CY604" s="84" t="str">
        <f>IF(consulta_completa__11[[#This Row],[14 - Inst. Atuando no Local]]="","X","")</f>
        <v/>
      </c>
      <c r="CZ604" s="84">
        <f>IFERROR(FIND("OUTRA (S)",consulta_completa__11[[#This Row],[14 - Inst. Atuando no Local]]),0)</f>
        <v>0</v>
      </c>
      <c r="DA604" s="84" t="str">
        <f t="shared" si="305"/>
        <v/>
      </c>
      <c r="DB604" s="35" t="str">
        <f t="shared" si="306"/>
        <v>Sim</v>
      </c>
      <c r="DC604" s="35" t="str">
        <f t="shared" si="307"/>
        <v>Não</v>
      </c>
      <c r="DD604" s="35" t="str">
        <f t="shared" si="308"/>
        <v>Sim</v>
      </c>
      <c r="DE604" s="87" t="str">
        <f t="shared" si="310"/>
        <v>Sem informação</v>
      </c>
    </row>
    <row r="605" spans="1:109">
      <c r="A605" s="14">
        <v>202581943210</v>
      </c>
      <c r="B605" s="1">
        <v>45887</v>
      </c>
      <c r="C605" t="s">
        <v>109</v>
      </c>
      <c r="D605" t="s">
        <v>110</v>
      </c>
      <c r="E605" t="s">
        <v>111</v>
      </c>
      <c r="F605" t="s">
        <v>112</v>
      </c>
      <c r="G605" t="s">
        <v>311</v>
      </c>
      <c r="H605" t="s">
        <v>5311</v>
      </c>
      <c r="I605" t="s">
        <v>117</v>
      </c>
      <c r="J605" t="s">
        <v>113</v>
      </c>
      <c r="K605" t="s">
        <v>114</v>
      </c>
      <c r="L605" t="s">
        <v>114</v>
      </c>
      <c r="M605" t="s">
        <v>118</v>
      </c>
      <c r="N605" t="s">
        <v>119</v>
      </c>
      <c r="O605" t="s">
        <v>239</v>
      </c>
      <c r="P605" t="s">
        <v>299</v>
      </c>
      <c r="Q605" t="s">
        <v>143</v>
      </c>
      <c r="R605" t="s">
        <v>123</v>
      </c>
      <c r="S605" t="s">
        <v>201</v>
      </c>
      <c r="T605" t="s">
        <v>5312</v>
      </c>
      <c r="U605" t="s">
        <v>113</v>
      </c>
      <c r="V605" t="s">
        <v>5313</v>
      </c>
      <c r="Z605" t="s">
        <v>5314</v>
      </c>
      <c r="AA605" t="s">
        <v>113</v>
      </c>
      <c r="AB605" t="s">
        <v>1465</v>
      </c>
      <c r="AC605" t="s">
        <v>399</v>
      </c>
      <c r="AD605">
        <v>1</v>
      </c>
      <c r="AE605" t="s">
        <v>603</v>
      </c>
      <c r="AF605" t="s">
        <v>113</v>
      </c>
      <c r="AG605" t="s">
        <v>113</v>
      </c>
      <c r="AH605" t="s">
        <v>131</v>
      </c>
      <c r="AI605" t="s">
        <v>132</v>
      </c>
      <c r="AJ605" t="s">
        <v>131</v>
      </c>
      <c r="AK605" t="s">
        <v>5315</v>
      </c>
      <c r="AL605" t="s">
        <v>5316</v>
      </c>
      <c r="AM605" t="s">
        <v>402</v>
      </c>
      <c r="AN605" t="s">
        <v>113</v>
      </c>
      <c r="AO605" t="s">
        <v>113</v>
      </c>
      <c r="AQ605" t="s">
        <v>211</v>
      </c>
      <c r="AR605" t="s">
        <v>113</v>
      </c>
      <c r="AS605" t="s">
        <v>113</v>
      </c>
      <c r="AT605" t="s">
        <v>5317</v>
      </c>
      <c r="AU605" t="s">
        <v>113</v>
      </c>
      <c r="AW605" t="s">
        <v>159</v>
      </c>
      <c r="AX605" s="82">
        <f>IFERROR(FIND("Óbitos/feridos",consulta_completa__11[[#This Row],[13 - Ocorrências/Ambientes Atingidos]]),0)</f>
        <v>0</v>
      </c>
      <c r="AY605" s="83" t="str">
        <f t="shared" si="280"/>
        <v/>
      </c>
      <c r="AZ605" s="82">
        <f>IFERROR(FIND("População afetada/evacuada",consulta_completa__11[[#This Row],[13 - Ocorrências/Ambientes Atingidos]]),0)</f>
        <v>0</v>
      </c>
      <c r="BA605" s="82" t="str">
        <f t="shared" si="281"/>
        <v/>
      </c>
      <c r="BB605" s="82">
        <f>IFERROR(FIND("Suspensão de abastecimento de água",consulta_completa__11[[#This Row],[13 - Ocorrências/Ambientes Atingidos]]),0)</f>
        <v>0</v>
      </c>
      <c r="BC605" s="83" t="str">
        <f t="shared" si="309"/>
        <v/>
      </c>
      <c r="BD605" s="82">
        <f>IFERROR(FIND("Rio/córrego",consulta_completa__11[[#This Row],[13 - Ocorrências/Ambientes Atingidos]]),0)</f>
        <v>0</v>
      </c>
      <c r="BE605" s="83" t="str">
        <f t="shared" si="282"/>
        <v/>
      </c>
      <c r="BF605" s="82">
        <f>IFERROR(FIND("Lago",consulta_completa__11[[#This Row],[13 - Ocorrências/Ambientes Atingidos]]),0)</f>
        <v>0</v>
      </c>
      <c r="BG605" s="83" t="str">
        <f t="shared" si="283"/>
        <v/>
      </c>
      <c r="BH605" s="82">
        <f>IFERROR(FIND("Mar",consulta_completa__11[[#This Row],[13 - Ocorrências/Ambientes Atingidos]]),0)</f>
        <v>1</v>
      </c>
      <c r="BI605" s="83" t="str">
        <f t="shared" si="284"/>
        <v>X</v>
      </c>
      <c r="BJ605" s="82">
        <f>IFERROR(FIND("Praia",consulta_completa__11[[#This Row],[13 - Ocorrências/Ambientes Atingidos]]),0)</f>
        <v>0</v>
      </c>
      <c r="BK605" s="83" t="str">
        <f t="shared" si="285"/>
        <v/>
      </c>
      <c r="BL605" s="82">
        <f>IFERROR(FIND("Solo",consulta_completa__11[[#This Row],[13 - Ocorrências/Ambientes Atingidos]]),0)</f>
        <v>0</v>
      </c>
      <c r="BM605" s="83" t="str">
        <f t="shared" si="286"/>
        <v/>
      </c>
      <c r="BN605" s="82">
        <f>IFERROR(FIND("Águas subterrâneas",consulta_completa__11[[#This Row],[13 - Ocorrências/Ambientes Atingidos]]),0)</f>
        <v>0</v>
      </c>
      <c r="BO605" s="83" t="str">
        <f t="shared" si="287"/>
        <v/>
      </c>
      <c r="BP605" s="82">
        <f>IFERROR(FIND("Atmosfera",consulta_completa__11[[#This Row],[13 - Ocorrências/Ambientes Atingidos]]),0)</f>
        <v>0</v>
      </c>
      <c r="BQ605" s="83" t="str">
        <f t="shared" si="288"/>
        <v/>
      </c>
      <c r="BR605" s="82">
        <f>IFERROR(FIND("Flora",consulta_completa__11[[#This Row],[13 - Ocorrências/Ambientes Atingidos]]),0)</f>
        <v>0</v>
      </c>
      <c r="BS605" s="83" t="str">
        <f t="shared" si="289"/>
        <v/>
      </c>
      <c r="BT605" s="82">
        <f>IFERROR(FIND("Fauna",consulta_completa__11[[#This Row],[13 - Ocorrências/Ambientes Atingidos]]),0)</f>
        <v>0</v>
      </c>
      <c r="BU605" s="83" t="str">
        <f t="shared" si="290"/>
        <v/>
      </c>
      <c r="BV605" s="82">
        <f>IFERROR(FIND("UC federal",consulta_completa__11[[#This Row],[13 - Ocorrências/Ambientes Atingidos]]),0)</f>
        <v>0</v>
      </c>
      <c r="BW605" s="83" t="str">
        <f t="shared" si="291"/>
        <v/>
      </c>
      <c r="BX605" s="82">
        <f>IFERROR(FIND("UC estadual/municipal",consulta_completa__11[[#This Row],[13 - Ocorrências/Ambientes Atingidos]]),0)</f>
        <v>0</v>
      </c>
      <c r="BY605" s="83" t="str">
        <f t="shared" si="292"/>
        <v/>
      </c>
      <c r="BZ605" s="82">
        <f>IFERROR(FIND("Outro(s)",consulta_completa__11[[#This Row],[13 - Ocorrências/Ambientes Atingidos]]),0)</f>
        <v>0</v>
      </c>
      <c r="CA605" s="83" t="str">
        <f t="shared" si="293"/>
        <v/>
      </c>
      <c r="CB605" s="82">
        <f>IFERROR(FIND("Sem dano",consulta_completa__11[[#This Row],[13 - Ocorrências/Ambientes Atingidos]]),0)</f>
        <v>0</v>
      </c>
      <c r="CC605" s="83" t="str">
        <f t="shared" si="294"/>
        <v/>
      </c>
      <c r="CD605" s="82" t="str">
        <f>IF(consulta_completa__11[[#This Row],[13 - Ocorrências/Ambientes Atingidos]]="","X","")</f>
        <v/>
      </c>
      <c r="CE605" s="84">
        <f>IFERROR(FIND("IBAMA",consulta_completa__11[[#This Row],[14 - Inst. Atuando no Local]]),0)</f>
        <v>0</v>
      </c>
      <c r="CF605" s="84" t="str">
        <f t="shared" si="295"/>
        <v/>
      </c>
      <c r="CG605" s="84">
        <f>IFERROR(FIND("OEMA",consulta_completa__11[[#This Row],[14 - Inst. Atuando no Local]]),0)</f>
        <v>0</v>
      </c>
      <c r="CH605" s="84" t="str">
        <f t="shared" si="296"/>
        <v/>
      </c>
      <c r="CI605" s="84">
        <f>IFERROR(FIND("DEFESA CIVIL",consulta_completa__11[[#This Row],[14 - Inst. Atuando no Local]]),0)</f>
        <v>0</v>
      </c>
      <c r="CJ605" s="84" t="str">
        <f t="shared" si="297"/>
        <v/>
      </c>
      <c r="CK605" s="84">
        <f>IFERROR(FIND("CORPO DE BOMBEIROS",consulta_completa__11[[#This Row],[14 - Inst. Atuando no Local]]),0)</f>
        <v>0</v>
      </c>
      <c r="CL605" s="84" t="str">
        <f t="shared" si="298"/>
        <v/>
      </c>
      <c r="CM605" s="84">
        <f>IFERROR(FIND("POLÍCIA RODOVIÁRIA",consulta_completa__11[[#This Row],[14 - Inst. Atuando no Local]]),0)</f>
        <v>0</v>
      </c>
      <c r="CN605" s="84" t="str">
        <f t="shared" si="299"/>
        <v/>
      </c>
      <c r="CO605" s="84">
        <f>IFERROR(FIND("POLÍCIA MILITAR",consulta_completa__11[[#This Row],[14 - Inst. Atuando no Local]]),0)</f>
        <v>0</v>
      </c>
      <c r="CP605" s="84" t="str">
        <f t="shared" si="300"/>
        <v/>
      </c>
      <c r="CQ605" s="84">
        <f>IFERROR(FIND("POLÍCIA CIVIL",consulta_completa__11[[#This Row],[14 - Inst. Atuando no Local]]),0)</f>
        <v>0</v>
      </c>
      <c r="CR605" s="84" t="str">
        <f t="shared" si="301"/>
        <v/>
      </c>
      <c r="CS605" s="84">
        <f>IFERROR(FIND("MARINHA DO BRASIL",consulta_completa__11[[#This Row],[14 - Inst. Atuando no Local]]),0)</f>
        <v>0</v>
      </c>
      <c r="CT605" s="84" t="str">
        <f t="shared" si="302"/>
        <v/>
      </c>
      <c r="CU605" s="84">
        <f>IFERROR(FIND("EMPRESA ESPECIALIZADA EM ATENDIMENTO",consulta_completa__11[[#This Row],[14 - Inst. Atuando no Local]]),0)</f>
        <v>0</v>
      </c>
      <c r="CV605" s="84" t="str">
        <f t="shared" si="303"/>
        <v/>
      </c>
      <c r="CW605" s="84">
        <f>IFERROR(FIND("IBAMA",consulta_completa__11[[#This Row],[14 - Inst. Atuando no Local]]),0)</f>
        <v>0</v>
      </c>
      <c r="CX605" s="84" t="str">
        <f t="shared" si="304"/>
        <v/>
      </c>
      <c r="CY605" s="84" t="str">
        <f>IF(consulta_completa__11[[#This Row],[14 - Inst. Atuando no Local]]="","X","")</f>
        <v/>
      </c>
      <c r="CZ605" s="84">
        <f>IFERROR(FIND("OUTRA (S)",consulta_completa__11[[#This Row],[14 - Inst. Atuando no Local]]),0)</f>
        <v>0</v>
      </c>
      <c r="DA605" s="84" t="str">
        <f t="shared" si="305"/>
        <v/>
      </c>
      <c r="DB605" s="35" t="str">
        <f t="shared" si="306"/>
        <v>Sim</v>
      </c>
      <c r="DC605" s="35" t="str">
        <f t="shared" si="307"/>
        <v>Não</v>
      </c>
      <c r="DD605" s="35" t="str">
        <f t="shared" si="308"/>
        <v>Sim</v>
      </c>
      <c r="DE605" s="87" t="str">
        <f t="shared" si="310"/>
        <v>Federal</v>
      </c>
    </row>
    <row r="606" spans="1:109">
      <c r="A606" s="14">
        <v>202581954041</v>
      </c>
      <c r="B606" s="1">
        <v>45887</v>
      </c>
      <c r="C606" t="s">
        <v>160</v>
      </c>
      <c r="D606" t="s">
        <v>161</v>
      </c>
      <c r="E606" t="s">
        <v>162</v>
      </c>
      <c r="F606" t="s">
        <v>163</v>
      </c>
      <c r="G606" t="s">
        <v>113</v>
      </c>
      <c r="H606" t="s">
        <v>114</v>
      </c>
      <c r="I606" t="s">
        <v>114</v>
      </c>
      <c r="J606" t="s">
        <v>365</v>
      </c>
      <c r="K606" t="s">
        <v>113</v>
      </c>
      <c r="L606" t="s">
        <v>113</v>
      </c>
      <c r="M606" t="s">
        <v>140</v>
      </c>
      <c r="N606" t="s">
        <v>119</v>
      </c>
      <c r="O606" t="s">
        <v>120</v>
      </c>
      <c r="P606" t="s">
        <v>299</v>
      </c>
      <c r="Q606" t="s">
        <v>167</v>
      </c>
      <c r="R606" t="s">
        <v>123</v>
      </c>
      <c r="S606" t="s">
        <v>113</v>
      </c>
      <c r="T606" t="s">
        <v>113</v>
      </c>
      <c r="U606" t="s">
        <v>5318</v>
      </c>
      <c r="V606" t="s">
        <v>5319</v>
      </c>
      <c r="Z606" t="s">
        <v>676</v>
      </c>
      <c r="AA606" t="s">
        <v>5320</v>
      </c>
      <c r="AB606" t="s">
        <v>172</v>
      </c>
      <c r="AC606" t="s">
        <v>173</v>
      </c>
      <c r="AD606">
        <v>1</v>
      </c>
      <c r="AE606" t="s">
        <v>5321</v>
      </c>
      <c r="AF606" t="s">
        <v>113</v>
      </c>
      <c r="AG606" t="s">
        <v>113</v>
      </c>
      <c r="AH606" t="s">
        <v>131</v>
      </c>
      <c r="AI606" t="s">
        <v>132</v>
      </c>
      <c r="AJ606" t="s">
        <v>131</v>
      </c>
      <c r="AK606" t="s">
        <v>372</v>
      </c>
      <c r="AL606" t="s">
        <v>5322</v>
      </c>
      <c r="AM606" t="s">
        <v>2042</v>
      </c>
      <c r="AN606" t="s">
        <v>172</v>
      </c>
      <c r="AO606" t="s">
        <v>225</v>
      </c>
      <c r="AP606">
        <v>41988207121</v>
      </c>
      <c r="AQ606" t="s">
        <v>178</v>
      </c>
      <c r="AR606" t="s">
        <v>113</v>
      </c>
      <c r="AS606" t="s">
        <v>113</v>
      </c>
      <c r="AT606" t="s">
        <v>113</v>
      </c>
      <c r="AU606" t="s">
        <v>113</v>
      </c>
      <c r="AW606" t="s">
        <v>113</v>
      </c>
      <c r="AX606" s="82">
        <f>IFERROR(FIND("Óbitos/feridos",consulta_completa__11[[#This Row],[13 - Ocorrências/Ambientes Atingidos]]),0)</f>
        <v>0</v>
      </c>
      <c r="AY606" s="83" t="str">
        <f t="shared" si="280"/>
        <v/>
      </c>
      <c r="AZ606" s="82">
        <f>IFERROR(FIND("População afetada/evacuada",consulta_completa__11[[#This Row],[13 - Ocorrências/Ambientes Atingidos]]),0)</f>
        <v>0</v>
      </c>
      <c r="BA606" s="82" t="str">
        <f t="shared" si="281"/>
        <v/>
      </c>
      <c r="BB606" s="82">
        <f>IFERROR(FIND("Suspensão de abastecimento de água",consulta_completa__11[[#This Row],[13 - Ocorrências/Ambientes Atingidos]]),0)</f>
        <v>0</v>
      </c>
      <c r="BC606" s="83" t="str">
        <f t="shared" si="309"/>
        <v/>
      </c>
      <c r="BD606" s="82">
        <f>IFERROR(FIND("Rio/córrego",consulta_completa__11[[#This Row],[13 - Ocorrências/Ambientes Atingidos]]),0)</f>
        <v>0</v>
      </c>
      <c r="BE606" s="83" t="str">
        <f t="shared" si="282"/>
        <v/>
      </c>
      <c r="BF606" s="82">
        <f>IFERROR(FIND("Lago",consulta_completa__11[[#This Row],[13 - Ocorrências/Ambientes Atingidos]]),0)</f>
        <v>0</v>
      </c>
      <c r="BG606" s="83" t="str">
        <f t="shared" si="283"/>
        <v/>
      </c>
      <c r="BH606" s="82">
        <f>IFERROR(FIND("Mar",consulta_completa__11[[#This Row],[13 - Ocorrências/Ambientes Atingidos]]),0)</f>
        <v>0</v>
      </c>
      <c r="BI606" s="83" t="str">
        <f t="shared" si="284"/>
        <v/>
      </c>
      <c r="BJ606" s="82">
        <f>IFERROR(FIND("Praia",consulta_completa__11[[#This Row],[13 - Ocorrências/Ambientes Atingidos]]),0)</f>
        <v>0</v>
      </c>
      <c r="BK606" s="83" t="str">
        <f t="shared" si="285"/>
        <v/>
      </c>
      <c r="BL606" s="82">
        <f>IFERROR(FIND("Solo",consulta_completa__11[[#This Row],[13 - Ocorrências/Ambientes Atingidos]]),0)</f>
        <v>1</v>
      </c>
      <c r="BM606" s="83" t="str">
        <f t="shared" si="286"/>
        <v>X</v>
      </c>
      <c r="BN606" s="82">
        <f>IFERROR(FIND("Águas subterrâneas",consulta_completa__11[[#This Row],[13 - Ocorrências/Ambientes Atingidos]]),0)</f>
        <v>0</v>
      </c>
      <c r="BO606" s="83" t="str">
        <f t="shared" si="287"/>
        <v/>
      </c>
      <c r="BP606" s="82">
        <f>IFERROR(FIND("Atmosfera",consulta_completa__11[[#This Row],[13 - Ocorrências/Ambientes Atingidos]]),0)</f>
        <v>0</v>
      </c>
      <c r="BQ606" s="83" t="str">
        <f t="shared" si="288"/>
        <v/>
      </c>
      <c r="BR606" s="82">
        <f>IFERROR(FIND("Flora",consulta_completa__11[[#This Row],[13 - Ocorrências/Ambientes Atingidos]]),0)</f>
        <v>0</v>
      </c>
      <c r="BS606" s="83" t="str">
        <f t="shared" si="289"/>
        <v/>
      </c>
      <c r="BT606" s="82">
        <f>IFERROR(FIND("Fauna",consulta_completa__11[[#This Row],[13 - Ocorrências/Ambientes Atingidos]]),0)</f>
        <v>0</v>
      </c>
      <c r="BU606" s="83" t="str">
        <f t="shared" si="290"/>
        <v/>
      </c>
      <c r="BV606" s="82">
        <f>IFERROR(FIND("UC federal",consulta_completa__11[[#This Row],[13 - Ocorrências/Ambientes Atingidos]]),0)</f>
        <v>0</v>
      </c>
      <c r="BW606" s="83" t="str">
        <f t="shared" si="291"/>
        <v/>
      </c>
      <c r="BX606" s="82">
        <f>IFERROR(FIND("UC estadual/municipal",consulta_completa__11[[#This Row],[13 - Ocorrências/Ambientes Atingidos]]),0)</f>
        <v>0</v>
      </c>
      <c r="BY606" s="83" t="str">
        <f t="shared" si="292"/>
        <v/>
      </c>
      <c r="BZ606" s="82">
        <f>IFERROR(FIND("Outro(s)",consulta_completa__11[[#This Row],[13 - Ocorrências/Ambientes Atingidos]]),0)</f>
        <v>0</v>
      </c>
      <c r="CA606" s="83" t="str">
        <f t="shared" si="293"/>
        <v/>
      </c>
      <c r="CB606" s="82">
        <f>IFERROR(FIND("Sem dano",consulta_completa__11[[#This Row],[13 - Ocorrências/Ambientes Atingidos]]),0)</f>
        <v>0</v>
      </c>
      <c r="CC606" s="83" t="str">
        <f t="shared" si="294"/>
        <v/>
      </c>
      <c r="CD606" s="82" t="str">
        <f>IF(consulta_completa__11[[#This Row],[13 - Ocorrências/Ambientes Atingidos]]="","X","")</f>
        <v/>
      </c>
      <c r="CE606" s="84">
        <f>IFERROR(FIND("IBAMA",consulta_completa__11[[#This Row],[14 - Inst. Atuando no Local]]),0)</f>
        <v>0</v>
      </c>
      <c r="CF606" s="84" t="str">
        <f t="shared" si="295"/>
        <v/>
      </c>
      <c r="CG606" s="84">
        <f>IFERROR(FIND("OEMA",consulta_completa__11[[#This Row],[14 - Inst. Atuando no Local]]),0)</f>
        <v>0</v>
      </c>
      <c r="CH606" s="84" t="str">
        <f t="shared" si="296"/>
        <v/>
      </c>
      <c r="CI606" s="84">
        <f>IFERROR(FIND("DEFESA CIVIL",consulta_completa__11[[#This Row],[14 - Inst. Atuando no Local]]),0)</f>
        <v>0</v>
      </c>
      <c r="CJ606" s="84" t="str">
        <f t="shared" si="297"/>
        <v/>
      </c>
      <c r="CK606" s="84">
        <f>IFERROR(FIND("CORPO DE BOMBEIROS",consulta_completa__11[[#This Row],[14 - Inst. Atuando no Local]]),0)</f>
        <v>0</v>
      </c>
      <c r="CL606" s="84" t="str">
        <f t="shared" si="298"/>
        <v/>
      </c>
      <c r="CM606" s="84">
        <f>IFERROR(FIND("POLÍCIA RODOVIÁRIA",consulta_completa__11[[#This Row],[14 - Inst. Atuando no Local]]),0)</f>
        <v>0</v>
      </c>
      <c r="CN606" s="84" t="str">
        <f t="shared" si="299"/>
        <v/>
      </c>
      <c r="CO606" s="84">
        <f>IFERROR(FIND("POLÍCIA MILITAR",consulta_completa__11[[#This Row],[14 - Inst. Atuando no Local]]),0)</f>
        <v>0</v>
      </c>
      <c r="CP606" s="84" t="str">
        <f t="shared" si="300"/>
        <v/>
      </c>
      <c r="CQ606" s="84">
        <f>IFERROR(FIND("POLÍCIA CIVIL",consulta_completa__11[[#This Row],[14 - Inst. Atuando no Local]]),0)</f>
        <v>0</v>
      </c>
      <c r="CR606" s="84" t="str">
        <f t="shared" si="301"/>
        <v/>
      </c>
      <c r="CS606" s="84">
        <f>IFERROR(FIND("MARINHA DO BRASIL",consulta_completa__11[[#This Row],[14 - Inst. Atuando no Local]]),0)</f>
        <v>0</v>
      </c>
      <c r="CT606" s="84" t="str">
        <f t="shared" si="302"/>
        <v/>
      </c>
      <c r="CU606" s="84">
        <f>IFERROR(FIND("EMPRESA ESPECIALIZADA EM ATENDIMENTO",consulta_completa__11[[#This Row],[14 - Inst. Atuando no Local]]),0)</f>
        <v>0</v>
      </c>
      <c r="CV606" s="84" t="str">
        <f t="shared" si="303"/>
        <v/>
      </c>
      <c r="CW606" s="84">
        <f>IFERROR(FIND("IBAMA",consulta_completa__11[[#This Row],[14 - Inst. Atuando no Local]]),0)</f>
        <v>0</v>
      </c>
      <c r="CX606" s="84" t="str">
        <f t="shared" si="304"/>
        <v/>
      </c>
      <c r="CY606" s="84" t="str">
        <f>IF(consulta_completa__11[[#This Row],[14 - Inst. Atuando no Local]]="","X","")</f>
        <v/>
      </c>
      <c r="CZ606" s="84">
        <f>IFERROR(FIND("OUTRA (S)",consulta_completa__11[[#This Row],[14 - Inst. Atuando no Local]]),0)</f>
        <v>0</v>
      </c>
      <c r="DA606" s="84" t="str">
        <f t="shared" si="305"/>
        <v/>
      </c>
      <c r="DB606" s="35" t="str">
        <f t="shared" si="306"/>
        <v>Sim</v>
      </c>
      <c r="DC606" s="35" t="str">
        <f t="shared" si="307"/>
        <v>Não</v>
      </c>
      <c r="DD606" s="35" t="str">
        <f t="shared" si="308"/>
        <v>Sim</v>
      </c>
      <c r="DE606" s="87" t="str">
        <f t="shared" si="310"/>
        <v>Federal</v>
      </c>
    </row>
    <row r="607" spans="1:109">
      <c r="A607" s="14">
        <v>202581979224</v>
      </c>
      <c r="B607" s="1">
        <v>45887</v>
      </c>
      <c r="C607" t="s">
        <v>109</v>
      </c>
      <c r="D607" t="s">
        <v>110</v>
      </c>
      <c r="E607" t="s">
        <v>403</v>
      </c>
      <c r="F607" t="s">
        <v>4583</v>
      </c>
      <c r="G607" t="s">
        <v>113</v>
      </c>
      <c r="H607" t="s">
        <v>114</v>
      </c>
      <c r="I607" t="s">
        <v>114</v>
      </c>
      <c r="J607" t="s">
        <v>252</v>
      </c>
      <c r="K607" t="s">
        <v>719</v>
      </c>
      <c r="L607" t="s">
        <v>117</v>
      </c>
      <c r="M607" t="s">
        <v>118</v>
      </c>
      <c r="N607" t="s">
        <v>119</v>
      </c>
      <c r="O607" t="s">
        <v>228</v>
      </c>
      <c r="P607" t="s">
        <v>299</v>
      </c>
      <c r="Q607" t="s">
        <v>143</v>
      </c>
      <c r="R607" t="s">
        <v>123</v>
      </c>
      <c r="S607" t="s">
        <v>201</v>
      </c>
      <c r="T607" t="s">
        <v>5323</v>
      </c>
      <c r="U607" t="s">
        <v>5324</v>
      </c>
      <c r="V607" t="s">
        <v>5325</v>
      </c>
      <c r="Z607" t="s">
        <v>409</v>
      </c>
      <c r="AA607" t="s">
        <v>113</v>
      </c>
      <c r="AB607" t="s">
        <v>206</v>
      </c>
      <c r="AC607" t="s">
        <v>399</v>
      </c>
      <c r="AD607">
        <v>1</v>
      </c>
      <c r="AE607" t="s">
        <v>206</v>
      </c>
      <c r="AF607" t="s">
        <v>113</v>
      </c>
      <c r="AG607" t="s">
        <v>113</v>
      </c>
      <c r="AH607" t="s">
        <v>131</v>
      </c>
      <c r="AI607" t="s">
        <v>132</v>
      </c>
      <c r="AJ607" t="s">
        <v>131</v>
      </c>
      <c r="AK607" t="s">
        <v>5326</v>
      </c>
      <c r="AL607" t="s">
        <v>5327</v>
      </c>
      <c r="AM607" t="s">
        <v>402</v>
      </c>
      <c r="AN607" t="s">
        <v>113</v>
      </c>
      <c r="AO607" t="s">
        <v>113</v>
      </c>
      <c r="AQ607" t="s">
        <v>211</v>
      </c>
      <c r="AR607" t="s">
        <v>113</v>
      </c>
      <c r="AS607" t="s">
        <v>113</v>
      </c>
      <c r="AT607" t="s">
        <v>5328</v>
      </c>
      <c r="AU607" t="s">
        <v>113</v>
      </c>
      <c r="AW607" t="s">
        <v>159</v>
      </c>
      <c r="AX607" s="82">
        <f>IFERROR(FIND("Óbitos/feridos",consulta_completa__11[[#This Row],[13 - Ocorrências/Ambientes Atingidos]]),0)</f>
        <v>0</v>
      </c>
      <c r="AY607" s="83" t="str">
        <f t="shared" si="280"/>
        <v/>
      </c>
      <c r="AZ607" s="82">
        <f>IFERROR(FIND("População afetada/evacuada",consulta_completa__11[[#This Row],[13 - Ocorrências/Ambientes Atingidos]]),0)</f>
        <v>0</v>
      </c>
      <c r="BA607" s="82" t="str">
        <f t="shared" si="281"/>
        <v/>
      </c>
      <c r="BB607" s="82">
        <f>IFERROR(FIND("Suspensão de abastecimento de água",consulta_completa__11[[#This Row],[13 - Ocorrências/Ambientes Atingidos]]),0)</f>
        <v>0</v>
      </c>
      <c r="BC607" s="83" t="str">
        <f t="shared" si="309"/>
        <v/>
      </c>
      <c r="BD607" s="82">
        <f>IFERROR(FIND("Rio/córrego",consulta_completa__11[[#This Row],[13 - Ocorrências/Ambientes Atingidos]]),0)</f>
        <v>0</v>
      </c>
      <c r="BE607" s="83" t="str">
        <f t="shared" si="282"/>
        <v/>
      </c>
      <c r="BF607" s="82">
        <f>IFERROR(FIND("Lago",consulta_completa__11[[#This Row],[13 - Ocorrências/Ambientes Atingidos]]),0)</f>
        <v>0</v>
      </c>
      <c r="BG607" s="83" t="str">
        <f t="shared" si="283"/>
        <v/>
      </c>
      <c r="BH607" s="82">
        <f>IFERROR(FIND("Mar",consulta_completa__11[[#This Row],[13 - Ocorrências/Ambientes Atingidos]]),0)</f>
        <v>1</v>
      </c>
      <c r="BI607" s="83" t="str">
        <f t="shared" si="284"/>
        <v>X</v>
      </c>
      <c r="BJ607" s="82">
        <f>IFERROR(FIND("Praia",consulta_completa__11[[#This Row],[13 - Ocorrências/Ambientes Atingidos]]),0)</f>
        <v>0</v>
      </c>
      <c r="BK607" s="83" t="str">
        <f t="shared" si="285"/>
        <v/>
      </c>
      <c r="BL607" s="82">
        <f>IFERROR(FIND("Solo",consulta_completa__11[[#This Row],[13 - Ocorrências/Ambientes Atingidos]]),0)</f>
        <v>0</v>
      </c>
      <c r="BM607" s="83" t="str">
        <f t="shared" si="286"/>
        <v/>
      </c>
      <c r="BN607" s="82">
        <f>IFERROR(FIND("Águas subterrâneas",consulta_completa__11[[#This Row],[13 - Ocorrências/Ambientes Atingidos]]),0)</f>
        <v>0</v>
      </c>
      <c r="BO607" s="83" t="str">
        <f t="shared" si="287"/>
        <v/>
      </c>
      <c r="BP607" s="82">
        <f>IFERROR(FIND("Atmosfera",consulta_completa__11[[#This Row],[13 - Ocorrências/Ambientes Atingidos]]),0)</f>
        <v>0</v>
      </c>
      <c r="BQ607" s="83" t="str">
        <f t="shared" si="288"/>
        <v/>
      </c>
      <c r="BR607" s="82">
        <f>IFERROR(FIND("Flora",consulta_completa__11[[#This Row],[13 - Ocorrências/Ambientes Atingidos]]),0)</f>
        <v>0</v>
      </c>
      <c r="BS607" s="83" t="str">
        <f t="shared" si="289"/>
        <v/>
      </c>
      <c r="BT607" s="82">
        <f>IFERROR(FIND("Fauna",consulta_completa__11[[#This Row],[13 - Ocorrências/Ambientes Atingidos]]),0)</f>
        <v>0</v>
      </c>
      <c r="BU607" s="83" t="str">
        <f t="shared" si="290"/>
        <v/>
      </c>
      <c r="BV607" s="82">
        <f>IFERROR(FIND("UC federal",consulta_completa__11[[#This Row],[13 - Ocorrências/Ambientes Atingidos]]),0)</f>
        <v>0</v>
      </c>
      <c r="BW607" s="83" t="str">
        <f t="shared" si="291"/>
        <v/>
      </c>
      <c r="BX607" s="82">
        <f>IFERROR(FIND("UC estadual/municipal",consulta_completa__11[[#This Row],[13 - Ocorrências/Ambientes Atingidos]]),0)</f>
        <v>0</v>
      </c>
      <c r="BY607" s="83" t="str">
        <f t="shared" si="292"/>
        <v/>
      </c>
      <c r="BZ607" s="82">
        <f>IFERROR(FIND("Outro(s)",consulta_completa__11[[#This Row],[13 - Ocorrências/Ambientes Atingidos]]),0)</f>
        <v>0</v>
      </c>
      <c r="CA607" s="83" t="str">
        <f t="shared" si="293"/>
        <v/>
      </c>
      <c r="CB607" s="82">
        <f>IFERROR(FIND("Sem dano",consulta_completa__11[[#This Row],[13 - Ocorrências/Ambientes Atingidos]]),0)</f>
        <v>0</v>
      </c>
      <c r="CC607" s="83" t="str">
        <f t="shared" si="294"/>
        <v/>
      </c>
      <c r="CD607" s="82" t="str">
        <f>IF(consulta_completa__11[[#This Row],[13 - Ocorrências/Ambientes Atingidos]]="","X","")</f>
        <v/>
      </c>
      <c r="CE607" s="84">
        <f>IFERROR(FIND("IBAMA",consulta_completa__11[[#This Row],[14 - Inst. Atuando no Local]]),0)</f>
        <v>0</v>
      </c>
      <c r="CF607" s="84" t="str">
        <f t="shared" si="295"/>
        <v/>
      </c>
      <c r="CG607" s="84">
        <f>IFERROR(FIND("OEMA",consulta_completa__11[[#This Row],[14 - Inst. Atuando no Local]]),0)</f>
        <v>0</v>
      </c>
      <c r="CH607" s="84" t="str">
        <f t="shared" si="296"/>
        <v/>
      </c>
      <c r="CI607" s="84">
        <f>IFERROR(FIND("DEFESA CIVIL",consulta_completa__11[[#This Row],[14 - Inst. Atuando no Local]]),0)</f>
        <v>0</v>
      </c>
      <c r="CJ607" s="84" t="str">
        <f t="shared" si="297"/>
        <v/>
      </c>
      <c r="CK607" s="84">
        <f>IFERROR(FIND("CORPO DE BOMBEIROS",consulta_completa__11[[#This Row],[14 - Inst. Atuando no Local]]),0)</f>
        <v>0</v>
      </c>
      <c r="CL607" s="84" t="str">
        <f t="shared" si="298"/>
        <v/>
      </c>
      <c r="CM607" s="84">
        <f>IFERROR(FIND("POLÍCIA RODOVIÁRIA",consulta_completa__11[[#This Row],[14 - Inst. Atuando no Local]]),0)</f>
        <v>0</v>
      </c>
      <c r="CN607" s="84" t="str">
        <f t="shared" si="299"/>
        <v/>
      </c>
      <c r="CO607" s="84">
        <f>IFERROR(FIND("POLÍCIA MILITAR",consulta_completa__11[[#This Row],[14 - Inst. Atuando no Local]]),0)</f>
        <v>0</v>
      </c>
      <c r="CP607" s="84" t="str">
        <f t="shared" si="300"/>
        <v/>
      </c>
      <c r="CQ607" s="84">
        <f>IFERROR(FIND("POLÍCIA CIVIL",consulta_completa__11[[#This Row],[14 - Inst. Atuando no Local]]),0)</f>
        <v>0</v>
      </c>
      <c r="CR607" s="84" t="str">
        <f t="shared" si="301"/>
        <v/>
      </c>
      <c r="CS607" s="84">
        <f>IFERROR(FIND("MARINHA DO BRASIL",consulta_completa__11[[#This Row],[14 - Inst. Atuando no Local]]),0)</f>
        <v>0</v>
      </c>
      <c r="CT607" s="84" t="str">
        <f t="shared" si="302"/>
        <v/>
      </c>
      <c r="CU607" s="84">
        <f>IFERROR(FIND("EMPRESA ESPECIALIZADA EM ATENDIMENTO",consulta_completa__11[[#This Row],[14 - Inst. Atuando no Local]]),0)</f>
        <v>0</v>
      </c>
      <c r="CV607" s="84" t="str">
        <f t="shared" si="303"/>
        <v/>
      </c>
      <c r="CW607" s="84">
        <f>IFERROR(FIND("IBAMA",consulta_completa__11[[#This Row],[14 - Inst. Atuando no Local]]),0)</f>
        <v>0</v>
      </c>
      <c r="CX607" s="84" t="str">
        <f t="shared" si="304"/>
        <v/>
      </c>
      <c r="CY607" s="84" t="str">
        <f>IF(consulta_completa__11[[#This Row],[14 - Inst. Atuando no Local]]="","X","")</f>
        <v/>
      </c>
      <c r="CZ607" s="84">
        <f>IFERROR(FIND("OUTRA (S)",consulta_completa__11[[#This Row],[14 - Inst. Atuando no Local]]),0)</f>
        <v>0</v>
      </c>
      <c r="DA607" s="84" t="str">
        <f t="shared" si="305"/>
        <v/>
      </c>
      <c r="DB607" s="35" t="str">
        <f t="shared" si="306"/>
        <v>Sim</v>
      </c>
      <c r="DC607" s="35" t="str">
        <f t="shared" si="307"/>
        <v>Não</v>
      </c>
      <c r="DD607" s="35" t="str">
        <f t="shared" si="308"/>
        <v>Sim</v>
      </c>
      <c r="DE607" s="87" t="str">
        <f t="shared" si="310"/>
        <v>Federal</v>
      </c>
    </row>
    <row r="608" spans="1:109">
      <c r="A608" s="14">
        <v>202582032458</v>
      </c>
      <c r="B608" s="1">
        <v>45887</v>
      </c>
      <c r="C608" t="s">
        <v>5329</v>
      </c>
      <c r="D608" t="s">
        <v>343</v>
      </c>
      <c r="E608" t="s">
        <v>139</v>
      </c>
      <c r="F608" t="s">
        <v>139</v>
      </c>
      <c r="G608" t="s">
        <v>113</v>
      </c>
      <c r="H608" t="s">
        <v>114</v>
      </c>
      <c r="I608" t="s">
        <v>114</v>
      </c>
      <c r="J608" t="s">
        <v>255</v>
      </c>
      <c r="K608" t="s">
        <v>697</v>
      </c>
      <c r="L608" t="s">
        <v>117</v>
      </c>
      <c r="M608" t="s">
        <v>139</v>
      </c>
      <c r="N608" t="s">
        <v>113</v>
      </c>
      <c r="O608" t="s">
        <v>239</v>
      </c>
      <c r="P608" t="s">
        <v>299</v>
      </c>
      <c r="Q608" t="s">
        <v>143</v>
      </c>
      <c r="R608" t="s">
        <v>123</v>
      </c>
      <c r="S608" t="s">
        <v>113</v>
      </c>
      <c r="T608" t="s">
        <v>5330</v>
      </c>
      <c r="U608" t="s">
        <v>5331</v>
      </c>
      <c r="V608" t="s">
        <v>255</v>
      </c>
      <c r="Z608" t="s">
        <v>259</v>
      </c>
      <c r="AA608" t="s">
        <v>5332</v>
      </c>
      <c r="AB608" t="s">
        <v>433</v>
      </c>
      <c r="AC608" t="s">
        <v>434</v>
      </c>
      <c r="AD608">
        <v>0</v>
      </c>
      <c r="AE608" t="s">
        <v>113</v>
      </c>
      <c r="AF608" t="s">
        <v>113</v>
      </c>
      <c r="AG608" t="s">
        <v>113</v>
      </c>
      <c r="AH608" t="s">
        <v>194</v>
      </c>
      <c r="AI608" t="s">
        <v>132</v>
      </c>
      <c r="AJ608" t="s">
        <v>132</v>
      </c>
      <c r="AK608" t="s">
        <v>113</v>
      </c>
      <c r="AL608" t="s">
        <v>5333</v>
      </c>
      <c r="AM608" t="s">
        <v>5334</v>
      </c>
      <c r="AN608" t="s">
        <v>265</v>
      </c>
      <c r="AO608" t="s">
        <v>5335</v>
      </c>
      <c r="AP608">
        <v>6133161070</v>
      </c>
      <c r="AQ608" t="s">
        <v>5336</v>
      </c>
      <c r="AR608" t="s">
        <v>113</v>
      </c>
      <c r="AS608" t="s">
        <v>113</v>
      </c>
      <c r="AT608" t="s">
        <v>5337</v>
      </c>
      <c r="AU608" t="s">
        <v>113</v>
      </c>
      <c r="AW608" t="s">
        <v>159</v>
      </c>
      <c r="AX608" s="82">
        <f>IFERROR(FIND("Óbitos/feridos",consulta_completa__11[[#This Row],[13 - Ocorrências/Ambientes Atingidos]]),0)</f>
        <v>0</v>
      </c>
      <c r="AY608" s="83" t="str">
        <f t="shared" si="280"/>
        <v/>
      </c>
      <c r="AZ608" s="82">
        <f>IFERROR(FIND("População afetada/evacuada",consulta_completa__11[[#This Row],[13 - Ocorrências/Ambientes Atingidos]]),0)</f>
        <v>0</v>
      </c>
      <c r="BA608" s="82" t="str">
        <f t="shared" si="281"/>
        <v/>
      </c>
      <c r="BB608" s="82">
        <f>IFERROR(FIND("Suspensão de abastecimento de água",consulta_completa__11[[#This Row],[13 - Ocorrências/Ambientes Atingidos]]),0)</f>
        <v>0</v>
      </c>
      <c r="BC608" s="83" t="str">
        <f t="shared" si="309"/>
        <v/>
      </c>
      <c r="BD608" s="82">
        <f>IFERROR(FIND("Rio/córrego",consulta_completa__11[[#This Row],[13 - Ocorrências/Ambientes Atingidos]]),0)</f>
        <v>0</v>
      </c>
      <c r="BE608" s="83" t="str">
        <f t="shared" si="282"/>
        <v/>
      </c>
      <c r="BF608" s="82">
        <f>IFERROR(FIND("Lago",consulta_completa__11[[#This Row],[13 - Ocorrências/Ambientes Atingidos]]),0)</f>
        <v>0</v>
      </c>
      <c r="BG608" s="83" t="str">
        <f t="shared" si="283"/>
        <v/>
      </c>
      <c r="BH608" s="82">
        <f>IFERROR(FIND("Mar",consulta_completa__11[[#This Row],[13 - Ocorrências/Ambientes Atingidos]]),0)</f>
        <v>0</v>
      </c>
      <c r="BI608" s="83" t="str">
        <f t="shared" si="284"/>
        <v/>
      </c>
      <c r="BJ608" s="82">
        <f>IFERROR(FIND("Praia",consulta_completa__11[[#This Row],[13 - Ocorrências/Ambientes Atingidos]]),0)</f>
        <v>0</v>
      </c>
      <c r="BK608" s="83" t="str">
        <f t="shared" si="285"/>
        <v/>
      </c>
      <c r="BL608" s="82">
        <f>IFERROR(FIND("Solo",consulta_completa__11[[#This Row],[13 - Ocorrências/Ambientes Atingidos]]),0)</f>
        <v>0</v>
      </c>
      <c r="BM608" s="83" t="str">
        <f t="shared" si="286"/>
        <v/>
      </c>
      <c r="BN608" s="82">
        <f>IFERROR(FIND("Águas subterrâneas",consulta_completa__11[[#This Row],[13 - Ocorrências/Ambientes Atingidos]]),0)</f>
        <v>0</v>
      </c>
      <c r="BO608" s="83" t="str">
        <f t="shared" si="287"/>
        <v/>
      </c>
      <c r="BP608" s="82">
        <f>IFERROR(FIND("Atmosfera",consulta_completa__11[[#This Row],[13 - Ocorrências/Ambientes Atingidos]]),0)</f>
        <v>0</v>
      </c>
      <c r="BQ608" s="83" t="str">
        <f t="shared" si="288"/>
        <v/>
      </c>
      <c r="BR608" s="82">
        <f>IFERROR(FIND("Flora",consulta_completa__11[[#This Row],[13 - Ocorrências/Ambientes Atingidos]]),0)</f>
        <v>0</v>
      </c>
      <c r="BS608" s="83" t="str">
        <f t="shared" si="289"/>
        <v/>
      </c>
      <c r="BT608" s="82">
        <f>IFERROR(FIND("Fauna",consulta_completa__11[[#This Row],[13 - Ocorrências/Ambientes Atingidos]]),0)</f>
        <v>0</v>
      </c>
      <c r="BU608" s="83" t="str">
        <f t="shared" si="290"/>
        <v/>
      </c>
      <c r="BV608" s="82">
        <f>IFERROR(FIND("UC federal",consulta_completa__11[[#This Row],[13 - Ocorrências/Ambientes Atingidos]]),0)</f>
        <v>0</v>
      </c>
      <c r="BW608" s="83" t="str">
        <f t="shared" si="291"/>
        <v/>
      </c>
      <c r="BX608" s="82">
        <f>IFERROR(FIND("UC estadual/municipal",consulta_completa__11[[#This Row],[13 - Ocorrências/Ambientes Atingidos]]),0)</f>
        <v>0</v>
      </c>
      <c r="BY608" s="83" t="str">
        <f t="shared" si="292"/>
        <v/>
      </c>
      <c r="BZ608" s="82">
        <f>IFERROR(FIND("Outro(s)",consulta_completa__11[[#This Row],[13 - Ocorrências/Ambientes Atingidos]]),0)</f>
        <v>1</v>
      </c>
      <c r="CA608" s="83" t="str">
        <f t="shared" si="293"/>
        <v>X</v>
      </c>
      <c r="CB608" s="82">
        <f>IFERROR(FIND("Sem dano",consulta_completa__11[[#This Row],[13 - Ocorrências/Ambientes Atingidos]]),0)</f>
        <v>0</v>
      </c>
      <c r="CC608" s="83" t="str">
        <f t="shared" si="294"/>
        <v/>
      </c>
      <c r="CD608" s="82" t="str">
        <f>IF(consulta_completa__11[[#This Row],[13 - Ocorrências/Ambientes Atingidos]]="","X","")</f>
        <v/>
      </c>
      <c r="CE608" s="84">
        <f>IFERROR(FIND("IBAMA",consulta_completa__11[[#This Row],[14 - Inst. Atuando no Local]]),0)</f>
        <v>0</v>
      </c>
      <c r="CF608" s="84" t="str">
        <f t="shared" si="295"/>
        <v/>
      </c>
      <c r="CG608" s="84">
        <f>IFERROR(FIND("OEMA",consulta_completa__11[[#This Row],[14 - Inst. Atuando no Local]]),0)</f>
        <v>0</v>
      </c>
      <c r="CH608" s="84" t="str">
        <f t="shared" si="296"/>
        <v/>
      </c>
      <c r="CI608" s="84">
        <f>IFERROR(FIND("DEFESA CIVIL",consulta_completa__11[[#This Row],[14 - Inst. Atuando no Local]]),0)</f>
        <v>0</v>
      </c>
      <c r="CJ608" s="84" t="str">
        <f t="shared" si="297"/>
        <v/>
      </c>
      <c r="CK608" s="84">
        <f>IFERROR(FIND("CORPO DE BOMBEIROS",consulta_completa__11[[#This Row],[14 - Inst. Atuando no Local]]),0)</f>
        <v>0</v>
      </c>
      <c r="CL608" s="84" t="str">
        <f t="shared" si="298"/>
        <v/>
      </c>
      <c r="CM608" s="84">
        <f>IFERROR(FIND("POLÍCIA RODOVIÁRIA",consulta_completa__11[[#This Row],[14 - Inst. Atuando no Local]]),0)</f>
        <v>0</v>
      </c>
      <c r="CN608" s="84" t="str">
        <f t="shared" si="299"/>
        <v/>
      </c>
      <c r="CO608" s="84">
        <f>IFERROR(FIND("POLÍCIA MILITAR",consulta_completa__11[[#This Row],[14 - Inst. Atuando no Local]]),0)</f>
        <v>0</v>
      </c>
      <c r="CP608" s="84" t="str">
        <f t="shared" si="300"/>
        <v/>
      </c>
      <c r="CQ608" s="84">
        <f>IFERROR(FIND("POLÍCIA CIVIL",consulta_completa__11[[#This Row],[14 - Inst. Atuando no Local]]),0)</f>
        <v>0</v>
      </c>
      <c r="CR608" s="84" t="str">
        <f t="shared" si="301"/>
        <v/>
      </c>
      <c r="CS608" s="84">
        <f>IFERROR(FIND("MARINHA DO BRASIL",consulta_completa__11[[#This Row],[14 - Inst. Atuando no Local]]),0)</f>
        <v>0</v>
      </c>
      <c r="CT608" s="84" t="str">
        <f t="shared" si="302"/>
        <v/>
      </c>
      <c r="CU608" s="84">
        <f>IFERROR(FIND("EMPRESA ESPECIALIZADA EM ATENDIMENTO",consulta_completa__11[[#This Row],[14 - Inst. Atuando no Local]]),0)</f>
        <v>0</v>
      </c>
      <c r="CV608" s="84" t="str">
        <f t="shared" si="303"/>
        <v/>
      </c>
      <c r="CW608" s="84">
        <f>IFERROR(FIND("IBAMA",consulta_completa__11[[#This Row],[14 - Inst. Atuando no Local]]),0)</f>
        <v>0</v>
      </c>
      <c r="CX608" s="84" t="str">
        <f t="shared" si="304"/>
        <v/>
      </c>
      <c r="CY608" s="84" t="str">
        <f>IF(consulta_completa__11[[#This Row],[14 - Inst. Atuando no Local]]="","X","")</f>
        <v>X</v>
      </c>
      <c r="CZ608" s="84">
        <f>IFERROR(FIND("OUTRA (S)",consulta_completa__11[[#This Row],[14 - Inst. Atuando no Local]]),0)</f>
        <v>0</v>
      </c>
      <c r="DA608" s="84" t="str">
        <f t="shared" si="305"/>
        <v/>
      </c>
      <c r="DB608" s="35" t="str">
        <f t="shared" si="306"/>
        <v>Sim</v>
      </c>
      <c r="DC608" s="35" t="str">
        <f t="shared" si="307"/>
        <v>Não</v>
      </c>
      <c r="DD608" s="35" t="str">
        <f t="shared" si="308"/>
        <v>Sim</v>
      </c>
      <c r="DE608" s="87" t="str">
        <f t="shared" si="310"/>
        <v>Sem informação</v>
      </c>
    </row>
    <row r="609" spans="1:109">
      <c r="A609" s="14">
        <v>202582132446</v>
      </c>
      <c r="B609" s="1">
        <v>45889</v>
      </c>
      <c r="C609" t="s">
        <v>5338</v>
      </c>
      <c r="D609" t="s">
        <v>998</v>
      </c>
      <c r="E609" t="s">
        <v>286</v>
      </c>
      <c r="F609" t="s">
        <v>139</v>
      </c>
      <c r="G609" t="s">
        <v>839</v>
      </c>
      <c r="H609" t="s">
        <v>5339</v>
      </c>
      <c r="I609" t="s">
        <v>2475</v>
      </c>
      <c r="J609" t="s">
        <v>113</v>
      </c>
      <c r="K609" t="s">
        <v>114</v>
      </c>
      <c r="L609" t="s">
        <v>114</v>
      </c>
      <c r="M609" t="s">
        <v>1227</v>
      </c>
      <c r="N609" t="s">
        <v>119</v>
      </c>
      <c r="O609" t="s">
        <v>120</v>
      </c>
      <c r="P609" t="s">
        <v>121</v>
      </c>
      <c r="Q609" t="s">
        <v>122</v>
      </c>
      <c r="R609" t="s">
        <v>123</v>
      </c>
      <c r="S609" t="s">
        <v>113</v>
      </c>
      <c r="T609" t="s">
        <v>5340</v>
      </c>
      <c r="U609" t="s">
        <v>5341</v>
      </c>
      <c r="V609" t="s">
        <v>5342</v>
      </c>
      <c r="Z609" t="s">
        <v>5343</v>
      </c>
      <c r="AA609" t="s">
        <v>5344</v>
      </c>
      <c r="AB609" t="s">
        <v>5345</v>
      </c>
      <c r="AC609" t="s">
        <v>5346</v>
      </c>
      <c r="AD609">
        <v>0</v>
      </c>
      <c r="AE609" t="s">
        <v>4330</v>
      </c>
      <c r="AF609" t="s">
        <v>113</v>
      </c>
      <c r="AG609" t="s">
        <v>113</v>
      </c>
      <c r="AH609" t="s">
        <v>131</v>
      </c>
      <c r="AI609" t="s">
        <v>131</v>
      </c>
      <c r="AJ609" t="s">
        <v>132</v>
      </c>
      <c r="AK609" t="s">
        <v>113</v>
      </c>
      <c r="AL609" t="s">
        <v>113</v>
      </c>
      <c r="AM609" t="s">
        <v>692</v>
      </c>
      <c r="AN609" t="s">
        <v>1543</v>
      </c>
      <c r="AO609" t="s">
        <v>1544</v>
      </c>
      <c r="AP609">
        <v>6236238900</v>
      </c>
      <c r="AQ609" t="s">
        <v>695</v>
      </c>
      <c r="AR609" t="s">
        <v>113</v>
      </c>
      <c r="AS609" t="s">
        <v>113</v>
      </c>
      <c r="AT609" t="s">
        <v>113</v>
      </c>
      <c r="AU609" t="s">
        <v>113</v>
      </c>
      <c r="AW609" t="s">
        <v>113</v>
      </c>
      <c r="AX609" s="82">
        <f>IFERROR(FIND("Óbitos/feridos",consulta_completa__11[[#This Row],[13 - Ocorrências/Ambientes Atingidos]]),0)</f>
        <v>0</v>
      </c>
      <c r="AY609" s="83" t="str">
        <f t="shared" si="280"/>
        <v/>
      </c>
      <c r="AZ609" s="82">
        <f>IFERROR(FIND("População afetada/evacuada",consulta_completa__11[[#This Row],[13 - Ocorrências/Ambientes Atingidos]]),0)</f>
        <v>0</v>
      </c>
      <c r="BA609" s="82" t="str">
        <f t="shared" si="281"/>
        <v/>
      </c>
      <c r="BB609" s="82">
        <f>IFERROR(FIND("Suspensão de abastecimento de água",consulta_completa__11[[#This Row],[13 - Ocorrências/Ambientes Atingidos]]),0)</f>
        <v>0</v>
      </c>
      <c r="BC609" s="83" t="str">
        <f t="shared" si="309"/>
        <v/>
      </c>
      <c r="BD609" s="82">
        <f>IFERROR(FIND("Rio/córrego",consulta_completa__11[[#This Row],[13 - Ocorrências/Ambientes Atingidos]]),0)</f>
        <v>0</v>
      </c>
      <c r="BE609" s="83" t="str">
        <f t="shared" si="282"/>
        <v/>
      </c>
      <c r="BF609" s="82">
        <f>IFERROR(FIND("Lago",consulta_completa__11[[#This Row],[13 - Ocorrências/Ambientes Atingidos]]),0)</f>
        <v>0</v>
      </c>
      <c r="BG609" s="83" t="str">
        <f t="shared" si="283"/>
        <v/>
      </c>
      <c r="BH609" s="82">
        <f>IFERROR(FIND("Mar",consulta_completa__11[[#This Row],[13 - Ocorrências/Ambientes Atingidos]]),0)</f>
        <v>0</v>
      </c>
      <c r="BI609" s="83" t="str">
        <f t="shared" si="284"/>
        <v/>
      </c>
      <c r="BJ609" s="82">
        <f>IFERROR(FIND("Praia",consulta_completa__11[[#This Row],[13 - Ocorrências/Ambientes Atingidos]]),0)</f>
        <v>0</v>
      </c>
      <c r="BK609" s="83" t="str">
        <f t="shared" si="285"/>
        <v/>
      </c>
      <c r="BL609" s="82">
        <f>IFERROR(FIND("Solo",consulta_completa__11[[#This Row],[13 - Ocorrências/Ambientes Atingidos]]),0)</f>
        <v>1</v>
      </c>
      <c r="BM609" s="83" t="str">
        <f t="shared" si="286"/>
        <v>X</v>
      </c>
      <c r="BN609" s="82">
        <f>IFERROR(FIND("Águas subterrâneas",consulta_completa__11[[#This Row],[13 - Ocorrências/Ambientes Atingidos]]),0)</f>
        <v>0</v>
      </c>
      <c r="BO609" s="83" t="str">
        <f t="shared" si="287"/>
        <v/>
      </c>
      <c r="BP609" s="82">
        <f>IFERROR(FIND("Atmosfera",consulta_completa__11[[#This Row],[13 - Ocorrências/Ambientes Atingidos]]),0)</f>
        <v>0</v>
      </c>
      <c r="BQ609" s="83" t="str">
        <f t="shared" si="288"/>
        <v/>
      </c>
      <c r="BR609" s="82">
        <f>IFERROR(FIND("Flora",consulta_completa__11[[#This Row],[13 - Ocorrências/Ambientes Atingidos]]),0)</f>
        <v>0</v>
      </c>
      <c r="BS609" s="83" t="str">
        <f t="shared" si="289"/>
        <v/>
      </c>
      <c r="BT609" s="82">
        <f>IFERROR(FIND("Fauna",consulta_completa__11[[#This Row],[13 - Ocorrências/Ambientes Atingidos]]),0)</f>
        <v>0</v>
      </c>
      <c r="BU609" s="83" t="str">
        <f t="shared" si="290"/>
        <v/>
      </c>
      <c r="BV609" s="82">
        <f>IFERROR(FIND("UC federal",consulta_completa__11[[#This Row],[13 - Ocorrências/Ambientes Atingidos]]),0)</f>
        <v>0</v>
      </c>
      <c r="BW609" s="83" t="str">
        <f t="shared" si="291"/>
        <v/>
      </c>
      <c r="BX609" s="82">
        <f>IFERROR(FIND("UC estadual/municipal",consulta_completa__11[[#This Row],[13 - Ocorrências/Ambientes Atingidos]]),0)</f>
        <v>0</v>
      </c>
      <c r="BY609" s="83" t="str">
        <f t="shared" si="292"/>
        <v/>
      </c>
      <c r="BZ609" s="82">
        <f>IFERROR(FIND("Outro(s)",consulta_completa__11[[#This Row],[13 - Ocorrências/Ambientes Atingidos]]),0)</f>
        <v>7</v>
      </c>
      <c r="CA609" s="83" t="str">
        <f t="shared" si="293"/>
        <v>X</v>
      </c>
      <c r="CB609" s="82">
        <f>IFERROR(FIND("Sem dano",consulta_completa__11[[#This Row],[13 - Ocorrências/Ambientes Atingidos]]),0)</f>
        <v>0</v>
      </c>
      <c r="CC609" s="83" t="str">
        <f t="shared" si="294"/>
        <v/>
      </c>
      <c r="CD609" s="82" t="str">
        <f>IF(consulta_completa__11[[#This Row],[13 - Ocorrências/Ambientes Atingidos]]="","X","")</f>
        <v/>
      </c>
      <c r="CE609" s="84">
        <f>IFERROR(FIND("IBAMA",consulta_completa__11[[#This Row],[14 - Inst. Atuando no Local]]),0)</f>
        <v>0</v>
      </c>
      <c r="CF609" s="84" t="str">
        <f t="shared" si="295"/>
        <v/>
      </c>
      <c r="CG609" s="84">
        <f>IFERROR(FIND("OEMA",consulta_completa__11[[#This Row],[14 - Inst. Atuando no Local]]),0)</f>
        <v>0</v>
      </c>
      <c r="CH609" s="84" t="str">
        <f t="shared" si="296"/>
        <v/>
      </c>
      <c r="CI609" s="84">
        <f>IFERROR(FIND("DEFESA CIVIL",consulta_completa__11[[#This Row],[14 - Inst. Atuando no Local]]),0)</f>
        <v>0</v>
      </c>
      <c r="CJ609" s="84" t="str">
        <f t="shared" si="297"/>
        <v/>
      </c>
      <c r="CK609" s="84">
        <f>IFERROR(FIND("CORPO DE BOMBEIROS",consulta_completa__11[[#This Row],[14 - Inst. Atuando no Local]]),0)</f>
        <v>0</v>
      </c>
      <c r="CL609" s="84" t="str">
        <f t="shared" si="298"/>
        <v/>
      </c>
      <c r="CM609" s="84">
        <f>IFERROR(FIND("POLÍCIA RODOVIÁRIA",consulta_completa__11[[#This Row],[14 - Inst. Atuando no Local]]),0)</f>
        <v>0</v>
      </c>
      <c r="CN609" s="84" t="str">
        <f t="shared" si="299"/>
        <v/>
      </c>
      <c r="CO609" s="84">
        <f>IFERROR(FIND("POLÍCIA MILITAR",consulta_completa__11[[#This Row],[14 - Inst. Atuando no Local]]),0)</f>
        <v>0</v>
      </c>
      <c r="CP609" s="84" t="str">
        <f t="shared" si="300"/>
        <v/>
      </c>
      <c r="CQ609" s="84">
        <f>IFERROR(FIND("POLÍCIA CIVIL",consulta_completa__11[[#This Row],[14 - Inst. Atuando no Local]]),0)</f>
        <v>0</v>
      </c>
      <c r="CR609" s="84" t="str">
        <f t="shared" si="301"/>
        <v/>
      </c>
      <c r="CS609" s="84">
        <f>IFERROR(FIND("MARINHA DO BRASIL",consulta_completa__11[[#This Row],[14 - Inst. Atuando no Local]]),0)</f>
        <v>0</v>
      </c>
      <c r="CT609" s="84" t="str">
        <f t="shared" si="302"/>
        <v/>
      </c>
      <c r="CU609" s="84">
        <f>IFERROR(FIND("EMPRESA ESPECIALIZADA EM ATENDIMENTO",consulta_completa__11[[#This Row],[14 - Inst. Atuando no Local]]),0)</f>
        <v>0</v>
      </c>
      <c r="CV609" s="84" t="str">
        <f t="shared" si="303"/>
        <v/>
      </c>
      <c r="CW609" s="84">
        <f>IFERROR(FIND("IBAMA",consulta_completa__11[[#This Row],[14 - Inst. Atuando no Local]]),0)</f>
        <v>0</v>
      </c>
      <c r="CX609" s="84" t="str">
        <f t="shared" si="304"/>
        <v/>
      </c>
      <c r="CY609" s="84" t="str">
        <f>IF(consulta_completa__11[[#This Row],[14 - Inst. Atuando no Local]]="","X","")</f>
        <v/>
      </c>
      <c r="CZ609" s="84">
        <f>IFERROR(FIND("OUTRA (S)",consulta_completa__11[[#This Row],[14 - Inst. Atuando no Local]]),0)</f>
        <v>0</v>
      </c>
      <c r="DA609" s="84" t="str">
        <f t="shared" si="305"/>
        <v/>
      </c>
      <c r="DB609" s="35" t="str">
        <f t="shared" si="306"/>
        <v>Sim</v>
      </c>
      <c r="DC609" s="35" t="str">
        <f t="shared" si="307"/>
        <v>Não</v>
      </c>
      <c r="DD609" s="35" t="str">
        <f t="shared" si="308"/>
        <v>Sim</v>
      </c>
      <c r="DE609" s="87" t="str">
        <f t="shared" si="310"/>
        <v>Sem informação</v>
      </c>
    </row>
    <row r="610" spans="1:109">
      <c r="A610" s="14">
        <v>202582246827</v>
      </c>
      <c r="B610" s="1">
        <v>45890</v>
      </c>
      <c r="C610" t="s">
        <v>4435</v>
      </c>
      <c r="D610" t="s">
        <v>161</v>
      </c>
      <c r="E610" t="s">
        <v>162</v>
      </c>
      <c r="F610" t="s">
        <v>163</v>
      </c>
      <c r="G610" t="s">
        <v>113</v>
      </c>
      <c r="H610" t="s">
        <v>114</v>
      </c>
      <c r="I610" t="s">
        <v>114</v>
      </c>
      <c r="J610" t="s">
        <v>365</v>
      </c>
      <c r="K610" t="s">
        <v>5347</v>
      </c>
      <c r="L610" t="s">
        <v>166</v>
      </c>
      <c r="M610" t="s">
        <v>140</v>
      </c>
      <c r="N610" t="s">
        <v>141</v>
      </c>
      <c r="O610" t="s">
        <v>239</v>
      </c>
      <c r="P610" t="s">
        <v>142</v>
      </c>
      <c r="Q610" t="s">
        <v>167</v>
      </c>
      <c r="R610" t="s">
        <v>123</v>
      </c>
      <c r="S610" t="s">
        <v>113</v>
      </c>
      <c r="T610" t="s">
        <v>5348</v>
      </c>
      <c r="U610" t="s">
        <v>113</v>
      </c>
      <c r="V610" t="s">
        <v>113</v>
      </c>
      <c r="Z610" t="s">
        <v>5349</v>
      </c>
      <c r="AA610" t="s">
        <v>113</v>
      </c>
      <c r="AB610" t="s">
        <v>358</v>
      </c>
      <c r="AC610" t="s">
        <v>113</v>
      </c>
      <c r="AD610">
        <v>1</v>
      </c>
      <c r="AE610" t="s">
        <v>5350</v>
      </c>
      <c r="AF610" t="s">
        <v>360</v>
      </c>
      <c r="AG610" t="s">
        <v>361</v>
      </c>
      <c r="AH610" t="s">
        <v>131</v>
      </c>
      <c r="AI610" t="s">
        <v>132</v>
      </c>
      <c r="AJ610" t="s">
        <v>132</v>
      </c>
      <c r="AK610" t="s">
        <v>113</v>
      </c>
      <c r="AL610" t="s">
        <v>5351</v>
      </c>
      <c r="AM610" t="s">
        <v>362</v>
      </c>
      <c r="AN610" t="s">
        <v>358</v>
      </c>
      <c r="AO610" t="s">
        <v>363</v>
      </c>
      <c r="AP610">
        <v>11981320058</v>
      </c>
      <c r="AQ610" t="s">
        <v>364</v>
      </c>
      <c r="AR610" t="s">
        <v>113</v>
      </c>
      <c r="AS610" t="s">
        <v>113</v>
      </c>
      <c r="AT610" t="s">
        <v>113</v>
      </c>
      <c r="AU610" t="s">
        <v>113</v>
      </c>
      <c r="AW610" t="s">
        <v>113</v>
      </c>
      <c r="AX610" s="82">
        <f>IFERROR(FIND("Óbitos/feridos",consulta_completa__11[[#This Row],[13 - Ocorrências/Ambientes Atingidos]]),0)</f>
        <v>0</v>
      </c>
      <c r="AY610" s="83" t="str">
        <f t="shared" si="280"/>
        <v/>
      </c>
      <c r="AZ610" s="82">
        <f>IFERROR(FIND("População afetada/evacuada",consulta_completa__11[[#This Row],[13 - Ocorrências/Ambientes Atingidos]]),0)</f>
        <v>0</v>
      </c>
      <c r="BA610" s="82" t="str">
        <f t="shared" si="281"/>
        <v/>
      </c>
      <c r="BB610" s="82">
        <f>IFERROR(FIND("Suspensão de abastecimento de água",consulta_completa__11[[#This Row],[13 - Ocorrências/Ambientes Atingidos]]),0)</f>
        <v>0</v>
      </c>
      <c r="BC610" s="83" t="str">
        <f t="shared" si="309"/>
        <v/>
      </c>
      <c r="BD610" s="82">
        <f>IFERROR(FIND("Rio/córrego",consulta_completa__11[[#This Row],[13 - Ocorrências/Ambientes Atingidos]]),0)</f>
        <v>0</v>
      </c>
      <c r="BE610" s="83" t="str">
        <f t="shared" si="282"/>
        <v/>
      </c>
      <c r="BF610" s="82">
        <f>IFERROR(FIND("Lago",consulta_completa__11[[#This Row],[13 - Ocorrências/Ambientes Atingidos]]),0)</f>
        <v>0</v>
      </c>
      <c r="BG610" s="83" t="str">
        <f t="shared" si="283"/>
        <v/>
      </c>
      <c r="BH610" s="82">
        <f>IFERROR(FIND("Mar",consulta_completa__11[[#This Row],[13 - Ocorrências/Ambientes Atingidos]]),0)</f>
        <v>0</v>
      </c>
      <c r="BI610" s="83" t="str">
        <f t="shared" si="284"/>
        <v/>
      </c>
      <c r="BJ610" s="82">
        <f>IFERROR(FIND("Praia",consulta_completa__11[[#This Row],[13 - Ocorrências/Ambientes Atingidos]]),0)</f>
        <v>0</v>
      </c>
      <c r="BK610" s="83" t="str">
        <f t="shared" si="285"/>
        <v/>
      </c>
      <c r="BL610" s="82">
        <f>IFERROR(FIND("Solo",consulta_completa__11[[#This Row],[13 - Ocorrências/Ambientes Atingidos]]),0)</f>
        <v>1</v>
      </c>
      <c r="BM610" s="83" t="str">
        <f t="shared" si="286"/>
        <v>X</v>
      </c>
      <c r="BN610" s="82">
        <f>IFERROR(FIND("Águas subterrâneas",consulta_completa__11[[#This Row],[13 - Ocorrências/Ambientes Atingidos]]),0)</f>
        <v>0</v>
      </c>
      <c r="BO610" s="83" t="str">
        <f t="shared" si="287"/>
        <v/>
      </c>
      <c r="BP610" s="82">
        <f>IFERROR(FIND("Atmosfera",consulta_completa__11[[#This Row],[13 - Ocorrências/Ambientes Atingidos]]),0)</f>
        <v>0</v>
      </c>
      <c r="BQ610" s="83" t="str">
        <f t="shared" si="288"/>
        <v/>
      </c>
      <c r="BR610" s="82">
        <f>IFERROR(FIND("Flora",consulta_completa__11[[#This Row],[13 - Ocorrências/Ambientes Atingidos]]),0)</f>
        <v>0</v>
      </c>
      <c r="BS610" s="83" t="str">
        <f t="shared" si="289"/>
        <v/>
      </c>
      <c r="BT610" s="82">
        <f>IFERROR(FIND("Fauna",consulta_completa__11[[#This Row],[13 - Ocorrências/Ambientes Atingidos]]),0)</f>
        <v>0</v>
      </c>
      <c r="BU610" s="83" t="str">
        <f t="shared" si="290"/>
        <v/>
      </c>
      <c r="BV610" s="82">
        <f>IFERROR(FIND("UC federal",consulta_completa__11[[#This Row],[13 - Ocorrências/Ambientes Atingidos]]),0)</f>
        <v>0</v>
      </c>
      <c r="BW610" s="83" t="str">
        <f t="shared" si="291"/>
        <v/>
      </c>
      <c r="BX610" s="82">
        <f>IFERROR(FIND("UC estadual/municipal",consulta_completa__11[[#This Row],[13 - Ocorrências/Ambientes Atingidos]]),0)</f>
        <v>0</v>
      </c>
      <c r="BY610" s="83" t="str">
        <f t="shared" si="292"/>
        <v/>
      </c>
      <c r="BZ610" s="82">
        <f>IFERROR(FIND("Outro(s)",consulta_completa__11[[#This Row],[13 - Ocorrências/Ambientes Atingidos]]),0)</f>
        <v>0</v>
      </c>
      <c r="CA610" s="83" t="str">
        <f t="shared" si="293"/>
        <v/>
      </c>
      <c r="CB610" s="82">
        <f>IFERROR(FIND("Sem dano",consulta_completa__11[[#This Row],[13 - Ocorrências/Ambientes Atingidos]]),0)</f>
        <v>0</v>
      </c>
      <c r="CC610" s="83" t="str">
        <f t="shared" si="294"/>
        <v/>
      </c>
      <c r="CD610" s="82" t="str">
        <f>IF(consulta_completa__11[[#This Row],[13 - Ocorrências/Ambientes Atingidos]]="","X","")</f>
        <v/>
      </c>
      <c r="CE610" s="84">
        <f>IFERROR(FIND("IBAMA",consulta_completa__11[[#This Row],[14 - Inst. Atuando no Local]]),0)</f>
        <v>0</v>
      </c>
      <c r="CF610" s="84" t="str">
        <f t="shared" si="295"/>
        <v/>
      </c>
      <c r="CG610" s="84">
        <f>IFERROR(FIND("OEMA",consulta_completa__11[[#This Row],[14 - Inst. Atuando no Local]]),0)</f>
        <v>0</v>
      </c>
      <c r="CH610" s="84" t="str">
        <f t="shared" si="296"/>
        <v/>
      </c>
      <c r="CI610" s="84">
        <f>IFERROR(FIND("DEFESA CIVIL",consulta_completa__11[[#This Row],[14 - Inst. Atuando no Local]]),0)</f>
        <v>0</v>
      </c>
      <c r="CJ610" s="84" t="str">
        <f t="shared" si="297"/>
        <v/>
      </c>
      <c r="CK610" s="84">
        <f>IFERROR(FIND("CORPO DE BOMBEIROS",consulta_completa__11[[#This Row],[14 - Inst. Atuando no Local]]),0)</f>
        <v>0</v>
      </c>
      <c r="CL610" s="84" t="str">
        <f t="shared" si="298"/>
        <v/>
      </c>
      <c r="CM610" s="84">
        <f>IFERROR(FIND("POLÍCIA RODOVIÁRIA",consulta_completa__11[[#This Row],[14 - Inst. Atuando no Local]]),0)</f>
        <v>0</v>
      </c>
      <c r="CN610" s="84" t="str">
        <f t="shared" si="299"/>
        <v/>
      </c>
      <c r="CO610" s="84">
        <f>IFERROR(FIND("POLÍCIA MILITAR",consulta_completa__11[[#This Row],[14 - Inst. Atuando no Local]]),0)</f>
        <v>0</v>
      </c>
      <c r="CP610" s="84" t="str">
        <f t="shared" si="300"/>
        <v/>
      </c>
      <c r="CQ610" s="84">
        <f>IFERROR(FIND("POLÍCIA CIVIL",consulta_completa__11[[#This Row],[14 - Inst. Atuando no Local]]),0)</f>
        <v>0</v>
      </c>
      <c r="CR610" s="84" t="str">
        <f t="shared" si="301"/>
        <v/>
      </c>
      <c r="CS610" s="84">
        <f>IFERROR(FIND("MARINHA DO BRASIL",consulta_completa__11[[#This Row],[14 - Inst. Atuando no Local]]),0)</f>
        <v>0</v>
      </c>
      <c r="CT610" s="84" t="str">
        <f t="shared" si="302"/>
        <v/>
      </c>
      <c r="CU610" s="84">
        <f>IFERROR(FIND("EMPRESA ESPECIALIZADA EM ATENDIMENTO",consulta_completa__11[[#This Row],[14 - Inst. Atuando no Local]]),0)</f>
        <v>0</v>
      </c>
      <c r="CV610" s="84" t="str">
        <f t="shared" si="303"/>
        <v/>
      </c>
      <c r="CW610" s="84">
        <f>IFERROR(FIND("IBAMA",consulta_completa__11[[#This Row],[14 - Inst. Atuando no Local]]),0)</f>
        <v>0</v>
      </c>
      <c r="CX610" s="84" t="str">
        <f t="shared" si="304"/>
        <v/>
      </c>
      <c r="CY610" s="84" t="str">
        <f>IF(consulta_completa__11[[#This Row],[14 - Inst. Atuando no Local]]="","X","")</f>
        <v/>
      </c>
      <c r="CZ610" s="84">
        <f>IFERROR(FIND("OUTRA (S)",consulta_completa__11[[#This Row],[14 - Inst. Atuando no Local]]),0)</f>
        <v>0</v>
      </c>
      <c r="DA610" s="84" t="str">
        <f t="shared" si="305"/>
        <v/>
      </c>
      <c r="DB610" s="35" t="str">
        <f t="shared" si="306"/>
        <v>Sim</v>
      </c>
      <c r="DC610" s="35" t="str">
        <f t="shared" si="307"/>
        <v>Não</v>
      </c>
      <c r="DD610" s="35" t="str">
        <f t="shared" si="308"/>
        <v>Sim</v>
      </c>
      <c r="DE610" s="87" t="str">
        <f t="shared" si="310"/>
        <v>Federal</v>
      </c>
    </row>
    <row r="611" spans="1:109">
      <c r="A611" s="14">
        <v>202582528809</v>
      </c>
      <c r="B611" s="1">
        <v>45890</v>
      </c>
      <c r="C611" t="s">
        <v>608</v>
      </c>
      <c r="D611" t="s">
        <v>609</v>
      </c>
      <c r="E611" t="s">
        <v>139</v>
      </c>
      <c r="F611" t="s">
        <v>112</v>
      </c>
      <c r="G611" t="s">
        <v>113</v>
      </c>
      <c r="H611" t="s">
        <v>114</v>
      </c>
      <c r="I611" t="s">
        <v>114</v>
      </c>
      <c r="J611" t="s">
        <v>255</v>
      </c>
      <c r="K611" t="s">
        <v>5352</v>
      </c>
      <c r="L611" t="s">
        <v>117</v>
      </c>
      <c r="M611" t="s">
        <v>113</v>
      </c>
      <c r="N611" t="s">
        <v>119</v>
      </c>
      <c r="O611" t="s">
        <v>120</v>
      </c>
      <c r="P611" t="s">
        <v>142</v>
      </c>
      <c r="Q611" t="s">
        <v>167</v>
      </c>
      <c r="R611" t="s">
        <v>123</v>
      </c>
      <c r="S611" t="s">
        <v>113</v>
      </c>
      <c r="T611" t="s">
        <v>5353</v>
      </c>
      <c r="U611" t="s">
        <v>145</v>
      </c>
      <c r="V611" t="s">
        <v>113</v>
      </c>
      <c r="Y611" t="b">
        <v>1</v>
      </c>
      <c r="Z611" t="s">
        <v>5354</v>
      </c>
      <c r="AA611" t="s">
        <v>113</v>
      </c>
      <c r="AB611" t="s">
        <v>5355</v>
      </c>
      <c r="AC611" t="s">
        <v>725</v>
      </c>
      <c r="AD611">
        <v>2</v>
      </c>
      <c r="AE611" t="s">
        <v>5356</v>
      </c>
      <c r="AF611" t="s">
        <v>3732</v>
      </c>
      <c r="AG611" t="s">
        <v>3733</v>
      </c>
      <c r="AH611" t="s">
        <v>131</v>
      </c>
      <c r="AI611" t="s">
        <v>131</v>
      </c>
      <c r="AJ611" t="s">
        <v>131</v>
      </c>
      <c r="AK611" t="s">
        <v>5357</v>
      </c>
      <c r="AL611" t="s">
        <v>5358</v>
      </c>
      <c r="AM611" t="s">
        <v>5359</v>
      </c>
      <c r="AN611" t="s">
        <v>265</v>
      </c>
      <c r="AO611" t="s">
        <v>5360</v>
      </c>
      <c r="AQ611" t="s">
        <v>5361</v>
      </c>
      <c r="AR611" t="s">
        <v>113</v>
      </c>
      <c r="AS611" t="s">
        <v>113</v>
      </c>
      <c r="AT611" t="s">
        <v>113</v>
      </c>
      <c r="AU611" t="s">
        <v>113</v>
      </c>
      <c r="AW611" t="s">
        <v>113</v>
      </c>
      <c r="AX611" s="82">
        <f>IFERROR(FIND("Óbitos/feridos",consulta_completa__11[[#This Row],[13 - Ocorrências/Ambientes Atingidos]]),0)</f>
        <v>0</v>
      </c>
      <c r="AY611" s="83" t="str">
        <f t="shared" si="280"/>
        <v/>
      </c>
      <c r="AZ611" s="82">
        <f>IFERROR(FIND("População afetada/evacuada",consulta_completa__11[[#This Row],[13 - Ocorrências/Ambientes Atingidos]]),0)</f>
        <v>0</v>
      </c>
      <c r="BA611" s="82" t="str">
        <f t="shared" si="281"/>
        <v/>
      </c>
      <c r="BB611" s="82">
        <f>IFERROR(FIND("Suspensão de abastecimento de água",consulta_completa__11[[#This Row],[13 - Ocorrências/Ambientes Atingidos]]),0)</f>
        <v>0</v>
      </c>
      <c r="BC611" s="83" t="str">
        <f t="shared" si="309"/>
        <v/>
      </c>
      <c r="BD611" s="82">
        <f>IFERROR(FIND("Rio/córrego",consulta_completa__11[[#This Row],[13 - Ocorrências/Ambientes Atingidos]]),0)</f>
        <v>0</v>
      </c>
      <c r="BE611" s="83" t="str">
        <f t="shared" si="282"/>
        <v/>
      </c>
      <c r="BF611" s="82">
        <f>IFERROR(FIND("Lago",consulta_completa__11[[#This Row],[13 - Ocorrências/Ambientes Atingidos]]),0)</f>
        <v>0</v>
      </c>
      <c r="BG611" s="83" t="str">
        <f t="shared" si="283"/>
        <v/>
      </c>
      <c r="BH611" s="82">
        <f>IFERROR(FIND("Mar",consulta_completa__11[[#This Row],[13 - Ocorrências/Ambientes Atingidos]]),0)</f>
        <v>0</v>
      </c>
      <c r="BI611" s="83" t="str">
        <f t="shared" si="284"/>
        <v/>
      </c>
      <c r="BJ611" s="82">
        <f>IFERROR(FIND("Praia",consulta_completa__11[[#This Row],[13 - Ocorrências/Ambientes Atingidos]]),0)</f>
        <v>0</v>
      </c>
      <c r="BK611" s="83" t="str">
        <f t="shared" si="285"/>
        <v/>
      </c>
      <c r="BL611" s="82">
        <f>IFERROR(FIND("Solo",consulta_completa__11[[#This Row],[13 - Ocorrências/Ambientes Atingidos]]),0)</f>
        <v>0</v>
      </c>
      <c r="BM611" s="83" t="str">
        <f t="shared" si="286"/>
        <v/>
      </c>
      <c r="BN611" s="82">
        <f>IFERROR(FIND("Águas subterrâneas",consulta_completa__11[[#This Row],[13 - Ocorrências/Ambientes Atingidos]]),0)</f>
        <v>0</v>
      </c>
      <c r="BO611" s="83" t="str">
        <f t="shared" si="287"/>
        <v/>
      </c>
      <c r="BP611" s="82">
        <f>IFERROR(FIND("Atmosfera",consulta_completa__11[[#This Row],[13 - Ocorrências/Ambientes Atingidos]]),0)</f>
        <v>0</v>
      </c>
      <c r="BQ611" s="83" t="str">
        <f t="shared" si="288"/>
        <v/>
      </c>
      <c r="BR611" s="82">
        <f>IFERROR(FIND("Flora",consulta_completa__11[[#This Row],[13 - Ocorrências/Ambientes Atingidos]]),0)</f>
        <v>0</v>
      </c>
      <c r="BS611" s="83" t="str">
        <f t="shared" si="289"/>
        <v/>
      </c>
      <c r="BT611" s="82">
        <f>IFERROR(FIND("Fauna",consulta_completa__11[[#This Row],[13 - Ocorrências/Ambientes Atingidos]]),0)</f>
        <v>0</v>
      </c>
      <c r="BU611" s="83" t="str">
        <f t="shared" si="290"/>
        <v/>
      </c>
      <c r="BV611" s="82">
        <f>IFERROR(FIND("UC federal",consulta_completa__11[[#This Row],[13 - Ocorrências/Ambientes Atingidos]]),0)</f>
        <v>0</v>
      </c>
      <c r="BW611" s="83" t="str">
        <f t="shared" si="291"/>
        <v/>
      </c>
      <c r="BX611" s="82">
        <f>IFERROR(FIND("UC estadual/municipal",consulta_completa__11[[#This Row],[13 - Ocorrências/Ambientes Atingidos]]),0)</f>
        <v>0</v>
      </c>
      <c r="BY611" s="83" t="str">
        <f t="shared" si="292"/>
        <v/>
      </c>
      <c r="BZ611" s="82">
        <f>IFERROR(FIND("Outro(s)",consulta_completa__11[[#This Row],[13 - Ocorrências/Ambientes Atingidos]]),0)</f>
        <v>0</v>
      </c>
      <c r="CA611" s="83" t="str">
        <f t="shared" si="293"/>
        <v/>
      </c>
      <c r="CB611" s="82">
        <f>IFERROR(FIND("Sem dano",consulta_completa__11[[#This Row],[13 - Ocorrências/Ambientes Atingidos]]),0)</f>
        <v>0</v>
      </c>
      <c r="CC611" s="83" t="str">
        <f t="shared" si="294"/>
        <v/>
      </c>
      <c r="CD611" s="82" t="str">
        <f>IF(consulta_completa__11[[#This Row],[13 - Ocorrências/Ambientes Atingidos]]="","X","")</f>
        <v>X</v>
      </c>
      <c r="CE611" s="84">
        <f>IFERROR(FIND("IBAMA",consulta_completa__11[[#This Row],[14 - Inst. Atuando no Local]]),0)</f>
        <v>0</v>
      </c>
      <c r="CF611" s="84" t="str">
        <f t="shared" si="295"/>
        <v/>
      </c>
      <c r="CG611" s="84">
        <f>IFERROR(FIND("OEMA",consulta_completa__11[[#This Row],[14 - Inst. Atuando no Local]]),0)</f>
        <v>0</v>
      </c>
      <c r="CH611" s="84" t="str">
        <f t="shared" si="296"/>
        <v/>
      </c>
      <c r="CI611" s="84">
        <f>IFERROR(FIND("DEFESA CIVIL",consulta_completa__11[[#This Row],[14 - Inst. Atuando no Local]]),0)</f>
        <v>0</v>
      </c>
      <c r="CJ611" s="84" t="str">
        <f t="shared" si="297"/>
        <v/>
      </c>
      <c r="CK611" s="84">
        <f>IFERROR(FIND("CORPO DE BOMBEIROS",consulta_completa__11[[#This Row],[14 - Inst. Atuando no Local]]),0)</f>
        <v>0</v>
      </c>
      <c r="CL611" s="84" t="str">
        <f t="shared" si="298"/>
        <v/>
      </c>
      <c r="CM611" s="84">
        <f>IFERROR(FIND("POLÍCIA RODOVIÁRIA",consulta_completa__11[[#This Row],[14 - Inst. Atuando no Local]]),0)</f>
        <v>0</v>
      </c>
      <c r="CN611" s="84" t="str">
        <f t="shared" si="299"/>
        <v/>
      </c>
      <c r="CO611" s="84">
        <f>IFERROR(FIND("POLÍCIA MILITAR",consulta_completa__11[[#This Row],[14 - Inst. Atuando no Local]]),0)</f>
        <v>0</v>
      </c>
      <c r="CP611" s="84" t="str">
        <f t="shared" si="300"/>
        <v/>
      </c>
      <c r="CQ611" s="84">
        <f>IFERROR(FIND("POLÍCIA CIVIL",consulta_completa__11[[#This Row],[14 - Inst. Atuando no Local]]),0)</f>
        <v>0</v>
      </c>
      <c r="CR611" s="84" t="str">
        <f t="shared" si="301"/>
        <v/>
      </c>
      <c r="CS611" s="84">
        <f>IFERROR(FIND("MARINHA DO BRASIL",consulta_completa__11[[#This Row],[14 - Inst. Atuando no Local]]),0)</f>
        <v>0</v>
      </c>
      <c r="CT611" s="84" t="str">
        <f t="shared" si="302"/>
        <v/>
      </c>
      <c r="CU611" s="84">
        <f>IFERROR(FIND("EMPRESA ESPECIALIZADA EM ATENDIMENTO",consulta_completa__11[[#This Row],[14 - Inst. Atuando no Local]]),0)</f>
        <v>0</v>
      </c>
      <c r="CV611" s="84" t="str">
        <f t="shared" si="303"/>
        <v/>
      </c>
      <c r="CW611" s="84">
        <f>IFERROR(FIND("IBAMA",consulta_completa__11[[#This Row],[14 - Inst. Atuando no Local]]),0)</f>
        <v>0</v>
      </c>
      <c r="CX611" s="84" t="str">
        <f t="shared" si="304"/>
        <v/>
      </c>
      <c r="CY611" s="84" t="str">
        <f>IF(consulta_completa__11[[#This Row],[14 - Inst. Atuando no Local]]="","X","")</f>
        <v/>
      </c>
      <c r="CZ611" s="84">
        <f>IFERROR(FIND("OUTRA (S)",consulta_completa__11[[#This Row],[14 - Inst. Atuando no Local]]),0)</f>
        <v>0</v>
      </c>
      <c r="DA611" s="84" t="str">
        <f t="shared" si="305"/>
        <v/>
      </c>
      <c r="DB611" s="35" t="str">
        <f t="shared" si="306"/>
        <v>Sim</v>
      </c>
      <c r="DC611" s="35" t="str">
        <f t="shared" si="307"/>
        <v>Não</v>
      </c>
      <c r="DD611" s="35" t="str">
        <f t="shared" si="308"/>
        <v>Sim</v>
      </c>
      <c r="DE611" s="87" t="str">
        <f t="shared" si="310"/>
        <v>Estadual</v>
      </c>
    </row>
    <row r="612" spans="1:109">
      <c r="A612" s="14">
        <v>202582225250</v>
      </c>
      <c r="B612" s="1">
        <v>45891</v>
      </c>
      <c r="C612" t="s">
        <v>5362</v>
      </c>
      <c r="D612" t="s">
        <v>254</v>
      </c>
      <c r="E612" t="s">
        <v>286</v>
      </c>
      <c r="F612" t="s">
        <v>112</v>
      </c>
      <c r="G612" t="s">
        <v>902</v>
      </c>
      <c r="H612" t="s">
        <v>875</v>
      </c>
      <c r="I612" t="s">
        <v>648</v>
      </c>
      <c r="J612" t="s">
        <v>113</v>
      </c>
      <c r="K612" t="s">
        <v>114</v>
      </c>
      <c r="L612" t="s">
        <v>114</v>
      </c>
      <c r="M612" t="s">
        <v>5363</v>
      </c>
      <c r="N612" t="s">
        <v>2184</v>
      </c>
      <c r="O612" t="s">
        <v>120</v>
      </c>
      <c r="P612" t="s">
        <v>200</v>
      </c>
      <c r="Q612" t="s">
        <v>143</v>
      </c>
      <c r="R612" t="s">
        <v>123</v>
      </c>
      <c r="S612" t="s">
        <v>113</v>
      </c>
      <c r="T612" t="s">
        <v>5364</v>
      </c>
      <c r="U612" t="s">
        <v>113</v>
      </c>
      <c r="V612" t="s">
        <v>113</v>
      </c>
      <c r="Z612" t="s">
        <v>5365</v>
      </c>
      <c r="AA612" t="s">
        <v>113</v>
      </c>
      <c r="AB612" t="s">
        <v>5366</v>
      </c>
      <c r="AC612" t="s">
        <v>5367</v>
      </c>
      <c r="AD612">
        <v>0</v>
      </c>
      <c r="AE612" t="s">
        <v>5368</v>
      </c>
      <c r="AF612" t="s">
        <v>5369</v>
      </c>
      <c r="AG612" t="s">
        <v>5370</v>
      </c>
      <c r="AH612" t="s">
        <v>194</v>
      </c>
      <c r="AI612" t="s">
        <v>132</v>
      </c>
      <c r="AJ612" t="s">
        <v>132</v>
      </c>
      <c r="AK612" t="s">
        <v>113</v>
      </c>
      <c r="AL612" t="s">
        <v>5371</v>
      </c>
      <c r="AM612" t="s">
        <v>5372</v>
      </c>
      <c r="AN612" t="s">
        <v>5373</v>
      </c>
      <c r="AO612" t="s">
        <v>5374</v>
      </c>
      <c r="AP612">
        <v>75982914509</v>
      </c>
      <c r="AQ612" t="s">
        <v>113</v>
      </c>
      <c r="AR612" t="s">
        <v>113</v>
      </c>
      <c r="AS612" t="s">
        <v>113</v>
      </c>
      <c r="AT612" t="s">
        <v>113</v>
      </c>
      <c r="AU612" t="s">
        <v>113</v>
      </c>
      <c r="AW612" t="s">
        <v>113</v>
      </c>
      <c r="AX612" s="82">
        <f>IFERROR(FIND("Óbitos/feridos",consulta_completa__11[[#This Row],[13 - Ocorrências/Ambientes Atingidos]]),0)</f>
        <v>1</v>
      </c>
      <c r="AY612" s="83" t="str">
        <f t="shared" si="280"/>
        <v>X</v>
      </c>
      <c r="AZ612" s="82">
        <f>IFERROR(FIND("População afetada/evacuada",consulta_completa__11[[#This Row],[13 - Ocorrências/Ambientes Atingidos]]),0)</f>
        <v>0</v>
      </c>
      <c r="BA612" s="82" t="str">
        <f t="shared" si="281"/>
        <v/>
      </c>
      <c r="BB612" s="82">
        <f>IFERROR(FIND("Suspensão de abastecimento de água",consulta_completa__11[[#This Row],[13 - Ocorrências/Ambientes Atingidos]]),0)</f>
        <v>0</v>
      </c>
      <c r="BC612" s="83" t="str">
        <f t="shared" si="309"/>
        <v/>
      </c>
      <c r="BD612" s="82">
        <f>IFERROR(FIND("Rio/córrego",consulta_completa__11[[#This Row],[13 - Ocorrências/Ambientes Atingidos]]),0)</f>
        <v>0</v>
      </c>
      <c r="BE612" s="83" t="str">
        <f t="shared" si="282"/>
        <v/>
      </c>
      <c r="BF612" s="82">
        <f>IFERROR(FIND("Lago",consulta_completa__11[[#This Row],[13 - Ocorrências/Ambientes Atingidos]]),0)</f>
        <v>0</v>
      </c>
      <c r="BG612" s="83" t="str">
        <f t="shared" si="283"/>
        <v/>
      </c>
      <c r="BH612" s="82">
        <f>IFERROR(FIND("Mar",consulta_completa__11[[#This Row],[13 - Ocorrências/Ambientes Atingidos]]),0)</f>
        <v>0</v>
      </c>
      <c r="BI612" s="83" t="str">
        <f t="shared" si="284"/>
        <v/>
      </c>
      <c r="BJ612" s="82">
        <f>IFERROR(FIND("Praia",consulta_completa__11[[#This Row],[13 - Ocorrências/Ambientes Atingidos]]),0)</f>
        <v>0</v>
      </c>
      <c r="BK612" s="83" t="str">
        <f t="shared" si="285"/>
        <v/>
      </c>
      <c r="BL612" s="82">
        <f>IFERROR(FIND("Solo",consulta_completa__11[[#This Row],[13 - Ocorrências/Ambientes Atingidos]]),0)</f>
        <v>17</v>
      </c>
      <c r="BM612" s="83" t="str">
        <f t="shared" si="286"/>
        <v>X</v>
      </c>
      <c r="BN612" s="82">
        <f>IFERROR(FIND("Águas subterrâneas",consulta_completa__11[[#This Row],[13 - Ocorrências/Ambientes Atingidos]]),0)</f>
        <v>0</v>
      </c>
      <c r="BO612" s="83" t="str">
        <f t="shared" si="287"/>
        <v/>
      </c>
      <c r="BP612" s="82">
        <f>IFERROR(FIND("Atmosfera",consulta_completa__11[[#This Row],[13 - Ocorrências/Ambientes Atingidos]]),0)</f>
        <v>0</v>
      </c>
      <c r="BQ612" s="83" t="str">
        <f t="shared" si="288"/>
        <v/>
      </c>
      <c r="BR612" s="82">
        <f>IFERROR(FIND("Flora",consulta_completa__11[[#This Row],[13 - Ocorrências/Ambientes Atingidos]]),0)</f>
        <v>0</v>
      </c>
      <c r="BS612" s="83" t="str">
        <f t="shared" si="289"/>
        <v/>
      </c>
      <c r="BT612" s="82">
        <f>IFERROR(FIND("Fauna",consulta_completa__11[[#This Row],[13 - Ocorrências/Ambientes Atingidos]]),0)</f>
        <v>0</v>
      </c>
      <c r="BU612" s="83" t="str">
        <f t="shared" si="290"/>
        <v/>
      </c>
      <c r="BV612" s="82">
        <f>IFERROR(FIND("UC federal",consulta_completa__11[[#This Row],[13 - Ocorrências/Ambientes Atingidos]]),0)</f>
        <v>0</v>
      </c>
      <c r="BW612" s="83" t="str">
        <f t="shared" si="291"/>
        <v/>
      </c>
      <c r="BX612" s="82">
        <f>IFERROR(FIND("UC estadual/municipal",consulta_completa__11[[#This Row],[13 - Ocorrências/Ambientes Atingidos]]),0)</f>
        <v>0</v>
      </c>
      <c r="BY612" s="83" t="str">
        <f t="shared" si="292"/>
        <v/>
      </c>
      <c r="BZ612" s="82">
        <f>IFERROR(FIND("Outro(s)",consulta_completa__11[[#This Row],[13 - Ocorrências/Ambientes Atingidos]]),0)</f>
        <v>0</v>
      </c>
      <c r="CA612" s="83" t="str">
        <f t="shared" si="293"/>
        <v/>
      </c>
      <c r="CB612" s="82">
        <f>IFERROR(FIND("Sem dano",consulta_completa__11[[#This Row],[13 - Ocorrências/Ambientes Atingidos]]),0)</f>
        <v>0</v>
      </c>
      <c r="CC612" s="83" t="str">
        <f t="shared" si="294"/>
        <v/>
      </c>
      <c r="CD612" s="82" t="str">
        <f>IF(consulta_completa__11[[#This Row],[13 - Ocorrências/Ambientes Atingidos]]="","X","")</f>
        <v/>
      </c>
      <c r="CE612" s="84">
        <f>IFERROR(FIND("IBAMA",consulta_completa__11[[#This Row],[14 - Inst. Atuando no Local]]),0)</f>
        <v>0</v>
      </c>
      <c r="CF612" s="84" t="str">
        <f t="shared" si="295"/>
        <v/>
      </c>
      <c r="CG612" s="84">
        <f>IFERROR(FIND("OEMA",consulta_completa__11[[#This Row],[14 - Inst. Atuando no Local]]),0)</f>
        <v>0</v>
      </c>
      <c r="CH612" s="84" t="str">
        <f t="shared" si="296"/>
        <v/>
      </c>
      <c r="CI612" s="84">
        <f>IFERROR(FIND("DEFESA CIVIL",consulta_completa__11[[#This Row],[14 - Inst. Atuando no Local]]),0)</f>
        <v>0</v>
      </c>
      <c r="CJ612" s="84" t="str">
        <f t="shared" si="297"/>
        <v/>
      </c>
      <c r="CK612" s="84">
        <f>IFERROR(FIND("CORPO DE BOMBEIROS",consulta_completa__11[[#This Row],[14 - Inst. Atuando no Local]]),0)</f>
        <v>0</v>
      </c>
      <c r="CL612" s="84" t="str">
        <f t="shared" si="298"/>
        <v/>
      </c>
      <c r="CM612" s="84">
        <f>IFERROR(FIND("POLÍCIA RODOVIÁRIA",consulta_completa__11[[#This Row],[14 - Inst. Atuando no Local]]),0)</f>
        <v>0</v>
      </c>
      <c r="CN612" s="84" t="str">
        <f t="shared" si="299"/>
        <v/>
      </c>
      <c r="CO612" s="84">
        <f>IFERROR(FIND("POLÍCIA MILITAR",consulta_completa__11[[#This Row],[14 - Inst. Atuando no Local]]),0)</f>
        <v>0</v>
      </c>
      <c r="CP612" s="84" t="str">
        <f t="shared" si="300"/>
        <v/>
      </c>
      <c r="CQ612" s="84">
        <f>IFERROR(FIND("POLÍCIA CIVIL",consulta_completa__11[[#This Row],[14 - Inst. Atuando no Local]]),0)</f>
        <v>0</v>
      </c>
      <c r="CR612" s="84" t="str">
        <f t="shared" si="301"/>
        <v/>
      </c>
      <c r="CS612" s="84">
        <f>IFERROR(FIND("MARINHA DO BRASIL",consulta_completa__11[[#This Row],[14 - Inst. Atuando no Local]]),0)</f>
        <v>0</v>
      </c>
      <c r="CT612" s="84" t="str">
        <f t="shared" si="302"/>
        <v/>
      </c>
      <c r="CU612" s="84">
        <f>IFERROR(FIND("EMPRESA ESPECIALIZADA EM ATENDIMENTO",consulta_completa__11[[#This Row],[14 - Inst. Atuando no Local]]),0)</f>
        <v>0</v>
      </c>
      <c r="CV612" s="84" t="str">
        <f t="shared" si="303"/>
        <v/>
      </c>
      <c r="CW612" s="84">
        <f>IFERROR(FIND("IBAMA",consulta_completa__11[[#This Row],[14 - Inst. Atuando no Local]]),0)</f>
        <v>0</v>
      </c>
      <c r="CX612" s="84" t="str">
        <f t="shared" si="304"/>
        <v/>
      </c>
      <c r="CY612" s="84" t="str">
        <f>IF(consulta_completa__11[[#This Row],[14 - Inst. Atuando no Local]]="","X","")</f>
        <v/>
      </c>
      <c r="CZ612" s="84">
        <f>IFERROR(FIND("OUTRA (S)",consulta_completa__11[[#This Row],[14 - Inst. Atuando no Local]]),0)</f>
        <v>0</v>
      </c>
      <c r="DA612" s="84" t="str">
        <f t="shared" si="305"/>
        <v/>
      </c>
      <c r="DB612" s="35" t="str">
        <f t="shared" si="306"/>
        <v>Sim</v>
      </c>
      <c r="DC612" s="35" t="str">
        <f t="shared" si="307"/>
        <v>Não</v>
      </c>
      <c r="DD612" s="35" t="str">
        <f t="shared" si="308"/>
        <v>Sim</v>
      </c>
      <c r="DE612" s="87" t="str">
        <f t="shared" si="310"/>
        <v>Sem informação</v>
      </c>
    </row>
    <row r="613" spans="1:109">
      <c r="A613" s="14">
        <v>202582232417</v>
      </c>
      <c r="B613" s="1">
        <v>45891</v>
      </c>
      <c r="C613" t="s">
        <v>2717</v>
      </c>
      <c r="D613" t="s">
        <v>180</v>
      </c>
      <c r="E613" t="s">
        <v>286</v>
      </c>
      <c r="F613" t="s">
        <v>139</v>
      </c>
      <c r="G613" t="s">
        <v>1328</v>
      </c>
      <c r="H613" t="s">
        <v>5375</v>
      </c>
      <c r="I613" t="s">
        <v>648</v>
      </c>
      <c r="J613" t="s">
        <v>113</v>
      </c>
      <c r="K613" t="s">
        <v>114</v>
      </c>
      <c r="L613" t="s">
        <v>114</v>
      </c>
      <c r="M613" t="s">
        <v>139</v>
      </c>
      <c r="N613" t="s">
        <v>650</v>
      </c>
      <c r="O613" t="s">
        <v>120</v>
      </c>
      <c r="P613" t="s">
        <v>200</v>
      </c>
      <c r="Q613" t="s">
        <v>230</v>
      </c>
      <c r="R613" t="s">
        <v>123</v>
      </c>
      <c r="S613" t="s">
        <v>113</v>
      </c>
      <c r="T613" t="s">
        <v>5376</v>
      </c>
      <c r="U613" t="s">
        <v>5377</v>
      </c>
      <c r="V613" t="s">
        <v>5378</v>
      </c>
      <c r="Z613" t="s">
        <v>5379</v>
      </c>
      <c r="AA613" t="s">
        <v>5380</v>
      </c>
      <c r="AB613" t="s">
        <v>5381</v>
      </c>
      <c r="AC613" t="s">
        <v>5382</v>
      </c>
      <c r="AD613">
        <v>0</v>
      </c>
      <c r="AE613" t="s">
        <v>5383</v>
      </c>
      <c r="AF613" t="s">
        <v>5384</v>
      </c>
      <c r="AG613" t="s">
        <v>5385</v>
      </c>
      <c r="AH613" t="s">
        <v>131</v>
      </c>
      <c r="AI613" t="s">
        <v>131</v>
      </c>
      <c r="AJ613" t="s">
        <v>132</v>
      </c>
      <c r="AK613" t="s">
        <v>113</v>
      </c>
      <c r="AL613" t="s">
        <v>5386</v>
      </c>
      <c r="AM613" t="s">
        <v>692</v>
      </c>
      <c r="AN613" t="s">
        <v>1543</v>
      </c>
      <c r="AO613" t="s">
        <v>1544</v>
      </c>
      <c r="AP613">
        <v>6236238900</v>
      </c>
      <c r="AQ613" t="s">
        <v>695</v>
      </c>
      <c r="AR613" t="s">
        <v>113</v>
      </c>
      <c r="AS613" t="s">
        <v>113</v>
      </c>
      <c r="AT613" t="s">
        <v>113</v>
      </c>
      <c r="AU613" t="s">
        <v>113</v>
      </c>
      <c r="AW613" t="s">
        <v>113</v>
      </c>
      <c r="AX613" s="82">
        <f>IFERROR(FIND("Óbitos/feridos",consulta_completa__11[[#This Row],[13 - Ocorrências/Ambientes Atingidos]]),0)</f>
        <v>0</v>
      </c>
      <c r="AY613" s="83" t="str">
        <f t="shared" si="280"/>
        <v/>
      </c>
      <c r="AZ613" s="82">
        <f>IFERROR(FIND("População afetada/evacuada",consulta_completa__11[[#This Row],[13 - Ocorrências/Ambientes Atingidos]]),0)</f>
        <v>0</v>
      </c>
      <c r="BA613" s="82" t="str">
        <f t="shared" si="281"/>
        <v/>
      </c>
      <c r="BB613" s="82">
        <f>IFERROR(FIND("Suspensão de abastecimento de água",consulta_completa__11[[#This Row],[13 - Ocorrências/Ambientes Atingidos]]),0)</f>
        <v>0</v>
      </c>
      <c r="BC613" s="83" t="str">
        <f t="shared" si="309"/>
        <v/>
      </c>
      <c r="BD613" s="82">
        <f>IFERROR(FIND("Rio/córrego",consulta_completa__11[[#This Row],[13 - Ocorrências/Ambientes Atingidos]]),0)</f>
        <v>0</v>
      </c>
      <c r="BE613" s="83" t="str">
        <f t="shared" si="282"/>
        <v/>
      </c>
      <c r="BF613" s="82">
        <f>IFERROR(FIND("Lago",consulta_completa__11[[#This Row],[13 - Ocorrências/Ambientes Atingidos]]),0)</f>
        <v>0</v>
      </c>
      <c r="BG613" s="83" t="str">
        <f t="shared" si="283"/>
        <v/>
      </c>
      <c r="BH613" s="82">
        <f>IFERROR(FIND("Mar",consulta_completa__11[[#This Row],[13 - Ocorrências/Ambientes Atingidos]]),0)</f>
        <v>0</v>
      </c>
      <c r="BI613" s="83" t="str">
        <f t="shared" si="284"/>
        <v/>
      </c>
      <c r="BJ613" s="82">
        <f>IFERROR(FIND("Praia",consulta_completa__11[[#This Row],[13 - Ocorrências/Ambientes Atingidos]]),0)</f>
        <v>0</v>
      </c>
      <c r="BK613" s="83" t="str">
        <f t="shared" si="285"/>
        <v/>
      </c>
      <c r="BL613" s="82">
        <f>IFERROR(FIND("Solo",consulta_completa__11[[#This Row],[13 - Ocorrências/Ambientes Atingidos]]),0)</f>
        <v>0</v>
      </c>
      <c r="BM613" s="83" t="str">
        <f t="shared" si="286"/>
        <v/>
      </c>
      <c r="BN613" s="82">
        <f>IFERROR(FIND("Águas subterrâneas",consulta_completa__11[[#This Row],[13 - Ocorrências/Ambientes Atingidos]]),0)</f>
        <v>0</v>
      </c>
      <c r="BO613" s="83" t="str">
        <f t="shared" si="287"/>
        <v/>
      </c>
      <c r="BP613" s="82">
        <f>IFERROR(FIND("Atmosfera",consulta_completa__11[[#This Row],[13 - Ocorrências/Ambientes Atingidos]]),0)</f>
        <v>0</v>
      </c>
      <c r="BQ613" s="83" t="str">
        <f t="shared" si="288"/>
        <v/>
      </c>
      <c r="BR613" s="82">
        <f>IFERROR(FIND("Flora",consulta_completa__11[[#This Row],[13 - Ocorrências/Ambientes Atingidos]]),0)</f>
        <v>0</v>
      </c>
      <c r="BS613" s="83" t="str">
        <f t="shared" si="289"/>
        <v/>
      </c>
      <c r="BT613" s="82">
        <f>IFERROR(FIND("Fauna",consulta_completa__11[[#This Row],[13 - Ocorrências/Ambientes Atingidos]]),0)</f>
        <v>0</v>
      </c>
      <c r="BU613" s="83" t="str">
        <f t="shared" si="290"/>
        <v/>
      </c>
      <c r="BV613" s="82">
        <f>IFERROR(FIND("UC federal",consulta_completa__11[[#This Row],[13 - Ocorrências/Ambientes Atingidos]]),0)</f>
        <v>0</v>
      </c>
      <c r="BW613" s="83" t="str">
        <f t="shared" si="291"/>
        <v/>
      </c>
      <c r="BX613" s="82">
        <f>IFERROR(FIND("UC estadual/municipal",consulta_completa__11[[#This Row],[13 - Ocorrências/Ambientes Atingidos]]),0)</f>
        <v>0</v>
      </c>
      <c r="BY613" s="83" t="str">
        <f t="shared" si="292"/>
        <v/>
      </c>
      <c r="BZ613" s="82">
        <f>IFERROR(FIND("Outro(s)",consulta_completa__11[[#This Row],[13 - Ocorrências/Ambientes Atingidos]]),0)</f>
        <v>1</v>
      </c>
      <c r="CA613" s="83" t="str">
        <f t="shared" si="293"/>
        <v>X</v>
      </c>
      <c r="CB613" s="82">
        <f>IFERROR(FIND("Sem dano",consulta_completa__11[[#This Row],[13 - Ocorrências/Ambientes Atingidos]]),0)</f>
        <v>0</v>
      </c>
      <c r="CC613" s="83" t="str">
        <f t="shared" si="294"/>
        <v/>
      </c>
      <c r="CD613" s="82" t="str">
        <f>IF(consulta_completa__11[[#This Row],[13 - Ocorrências/Ambientes Atingidos]]="","X","")</f>
        <v/>
      </c>
      <c r="CE613" s="84">
        <f>IFERROR(FIND("IBAMA",consulta_completa__11[[#This Row],[14 - Inst. Atuando no Local]]),0)</f>
        <v>0</v>
      </c>
      <c r="CF613" s="84" t="str">
        <f t="shared" si="295"/>
        <v/>
      </c>
      <c r="CG613" s="84">
        <f>IFERROR(FIND("OEMA",consulta_completa__11[[#This Row],[14 - Inst. Atuando no Local]]),0)</f>
        <v>0</v>
      </c>
      <c r="CH613" s="84" t="str">
        <f t="shared" si="296"/>
        <v/>
      </c>
      <c r="CI613" s="84">
        <f>IFERROR(FIND("DEFESA CIVIL",consulta_completa__11[[#This Row],[14 - Inst. Atuando no Local]]),0)</f>
        <v>0</v>
      </c>
      <c r="CJ613" s="84" t="str">
        <f t="shared" si="297"/>
        <v/>
      </c>
      <c r="CK613" s="84">
        <f>IFERROR(FIND("CORPO DE BOMBEIROS",consulta_completa__11[[#This Row],[14 - Inst. Atuando no Local]]),0)</f>
        <v>0</v>
      </c>
      <c r="CL613" s="84" t="str">
        <f t="shared" si="298"/>
        <v/>
      </c>
      <c r="CM613" s="84">
        <f>IFERROR(FIND("POLÍCIA RODOVIÁRIA",consulta_completa__11[[#This Row],[14 - Inst. Atuando no Local]]),0)</f>
        <v>0</v>
      </c>
      <c r="CN613" s="84" t="str">
        <f t="shared" si="299"/>
        <v/>
      </c>
      <c r="CO613" s="84">
        <f>IFERROR(FIND("POLÍCIA MILITAR",consulta_completa__11[[#This Row],[14 - Inst. Atuando no Local]]),0)</f>
        <v>0</v>
      </c>
      <c r="CP613" s="84" t="str">
        <f t="shared" si="300"/>
        <v/>
      </c>
      <c r="CQ613" s="84">
        <f>IFERROR(FIND("POLÍCIA CIVIL",consulta_completa__11[[#This Row],[14 - Inst. Atuando no Local]]),0)</f>
        <v>0</v>
      </c>
      <c r="CR613" s="84" t="str">
        <f t="shared" si="301"/>
        <v/>
      </c>
      <c r="CS613" s="84">
        <f>IFERROR(FIND("MARINHA DO BRASIL",consulta_completa__11[[#This Row],[14 - Inst. Atuando no Local]]),0)</f>
        <v>0</v>
      </c>
      <c r="CT613" s="84" t="str">
        <f t="shared" si="302"/>
        <v/>
      </c>
      <c r="CU613" s="84">
        <f>IFERROR(FIND("EMPRESA ESPECIALIZADA EM ATENDIMENTO",consulta_completa__11[[#This Row],[14 - Inst. Atuando no Local]]),0)</f>
        <v>0</v>
      </c>
      <c r="CV613" s="84" t="str">
        <f t="shared" si="303"/>
        <v/>
      </c>
      <c r="CW613" s="84">
        <f>IFERROR(FIND("IBAMA",consulta_completa__11[[#This Row],[14 - Inst. Atuando no Local]]),0)</f>
        <v>0</v>
      </c>
      <c r="CX613" s="84" t="str">
        <f t="shared" si="304"/>
        <v/>
      </c>
      <c r="CY613" s="84" t="str">
        <f>IF(consulta_completa__11[[#This Row],[14 - Inst. Atuando no Local]]="","X","")</f>
        <v/>
      </c>
      <c r="CZ613" s="84">
        <f>IFERROR(FIND("OUTRA (S)",consulta_completa__11[[#This Row],[14 - Inst. Atuando no Local]]),0)</f>
        <v>0</v>
      </c>
      <c r="DA613" s="84" t="str">
        <f t="shared" si="305"/>
        <v/>
      </c>
      <c r="DB613" s="35" t="str">
        <f t="shared" si="306"/>
        <v>Sim</v>
      </c>
      <c r="DC613" s="35" t="str">
        <f t="shared" si="307"/>
        <v>Não</v>
      </c>
      <c r="DD613" s="35" t="str">
        <f t="shared" si="308"/>
        <v>Sim</v>
      </c>
      <c r="DE613" s="87" t="str">
        <f t="shared" si="310"/>
        <v>Sem informação</v>
      </c>
    </row>
    <row r="614" spans="1:109">
      <c r="A614" s="14">
        <v>202582250427</v>
      </c>
      <c r="B614" s="1">
        <v>45891</v>
      </c>
      <c r="C614" t="s">
        <v>1097</v>
      </c>
      <c r="D614" t="s">
        <v>180</v>
      </c>
      <c r="E614" t="s">
        <v>286</v>
      </c>
      <c r="F614" t="s">
        <v>112</v>
      </c>
      <c r="G614" t="s">
        <v>5387</v>
      </c>
      <c r="H614" t="s">
        <v>1867</v>
      </c>
      <c r="I614" t="s">
        <v>166</v>
      </c>
      <c r="J614" t="s">
        <v>113</v>
      </c>
      <c r="K614" t="s">
        <v>114</v>
      </c>
      <c r="L614" t="s">
        <v>114</v>
      </c>
      <c r="M614" t="s">
        <v>139</v>
      </c>
      <c r="N614" t="s">
        <v>119</v>
      </c>
      <c r="O614" t="s">
        <v>113</v>
      </c>
      <c r="P614" t="s">
        <v>200</v>
      </c>
      <c r="Q614" t="s">
        <v>122</v>
      </c>
      <c r="R614" t="s">
        <v>123</v>
      </c>
      <c r="S614" t="s">
        <v>113</v>
      </c>
      <c r="T614" t="s">
        <v>5388</v>
      </c>
      <c r="U614" t="s">
        <v>113</v>
      </c>
      <c r="V614" t="s">
        <v>113</v>
      </c>
      <c r="Z614" t="s">
        <v>5389</v>
      </c>
      <c r="AA614" t="s">
        <v>113</v>
      </c>
      <c r="AB614" t="s">
        <v>5390</v>
      </c>
      <c r="AC614" t="s">
        <v>5391</v>
      </c>
      <c r="AD614">
        <v>0</v>
      </c>
      <c r="AE614" t="s">
        <v>5392</v>
      </c>
      <c r="AF614" t="s">
        <v>113</v>
      </c>
      <c r="AG614" t="s">
        <v>113</v>
      </c>
      <c r="AH614" t="s">
        <v>131</v>
      </c>
      <c r="AI614" t="s">
        <v>131</v>
      </c>
      <c r="AJ614" t="s">
        <v>131</v>
      </c>
      <c r="AK614" t="s">
        <v>5393</v>
      </c>
      <c r="AL614" t="s">
        <v>5394</v>
      </c>
      <c r="AM614" t="s">
        <v>113</v>
      </c>
      <c r="AN614" t="s">
        <v>113</v>
      </c>
      <c r="AO614" t="s">
        <v>113</v>
      </c>
      <c r="AQ614" t="s">
        <v>113</v>
      </c>
      <c r="AR614" t="s">
        <v>113</v>
      </c>
      <c r="AS614" t="s">
        <v>113</v>
      </c>
      <c r="AT614" t="s">
        <v>113</v>
      </c>
      <c r="AU614" t="s">
        <v>113</v>
      </c>
      <c r="AW614" t="s">
        <v>113</v>
      </c>
      <c r="AX614" s="82">
        <f>IFERROR(FIND("Óbitos/feridos",consulta_completa__11[[#This Row],[13 - Ocorrências/Ambientes Atingidos]]),0)</f>
        <v>0</v>
      </c>
      <c r="AY614" s="83" t="str">
        <f t="shared" si="280"/>
        <v/>
      </c>
      <c r="AZ614" s="82">
        <f>IFERROR(FIND("População afetada/evacuada",consulta_completa__11[[#This Row],[13 - Ocorrências/Ambientes Atingidos]]),0)</f>
        <v>0</v>
      </c>
      <c r="BA614" s="82" t="str">
        <f t="shared" si="281"/>
        <v/>
      </c>
      <c r="BB614" s="82">
        <f>IFERROR(FIND("Suspensão de abastecimento de água",consulta_completa__11[[#This Row],[13 - Ocorrências/Ambientes Atingidos]]),0)</f>
        <v>0</v>
      </c>
      <c r="BC614" s="83" t="str">
        <f t="shared" si="309"/>
        <v/>
      </c>
      <c r="BD614" s="82">
        <f>IFERROR(FIND("Rio/córrego",consulta_completa__11[[#This Row],[13 - Ocorrências/Ambientes Atingidos]]),0)</f>
        <v>0</v>
      </c>
      <c r="BE614" s="83" t="str">
        <f t="shared" si="282"/>
        <v/>
      </c>
      <c r="BF614" s="82">
        <f>IFERROR(FIND("Lago",consulta_completa__11[[#This Row],[13 - Ocorrências/Ambientes Atingidos]]),0)</f>
        <v>0</v>
      </c>
      <c r="BG614" s="83" t="str">
        <f t="shared" si="283"/>
        <v/>
      </c>
      <c r="BH614" s="82">
        <f>IFERROR(FIND("Mar",consulta_completa__11[[#This Row],[13 - Ocorrências/Ambientes Atingidos]]),0)</f>
        <v>0</v>
      </c>
      <c r="BI614" s="83" t="str">
        <f t="shared" si="284"/>
        <v/>
      </c>
      <c r="BJ614" s="82">
        <f>IFERROR(FIND("Praia",consulta_completa__11[[#This Row],[13 - Ocorrências/Ambientes Atingidos]]),0)</f>
        <v>0</v>
      </c>
      <c r="BK614" s="83" t="str">
        <f t="shared" si="285"/>
        <v/>
      </c>
      <c r="BL614" s="82">
        <f>IFERROR(FIND("Solo",consulta_completa__11[[#This Row],[13 - Ocorrências/Ambientes Atingidos]]),0)</f>
        <v>0</v>
      </c>
      <c r="BM614" s="83" t="str">
        <f t="shared" si="286"/>
        <v/>
      </c>
      <c r="BN614" s="82">
        <f>IFERROR(FIND("Águas subterrâneas",consulta_completa__11[[#This Row],[13 - Ocorrências/Ambientes Atingidos]]),0)</f>
        <v>0</v>
      </c>
      <c r="BO614" s="83" t="str">
        <f t="shared" si="287"/>
        <v/>
      </c>
      <c r="BP614" s="82">
        <f>IFERROR(FIND("Atmosfera",consulta_completa__11[[#This Row],[13 - Ocorrências/Ambientes Atingidos]]),0)</f>
        <v>0</v>
      </c>
      <c r="BQ614" s="83" t="str">
        <f t="shared" si="288"/>
        <v/>
      </c>
      <c r="BR614" s="82">
        <f>IFERROR(FIND("Flora",consulta_completa__11[[#This Row],[13 - Ocorrências/Ambientes Atingidos]]),0)</f>
        <v>0</v>
      </c>
      <c r="BS614" s="83" t="str">
        <f t="shared" si="289"/>
        <v/>
      </c>
      <c r="BT614" s="82">
        <f>IFERROR(FIND("Fauna",consulta_completa__11[[#This Row],[13 - Ocorrências/Ambientes Atingidos]]),0)</f>
        <v>0</v>
      </c>
      <c r="BU614" s="83" t="str">
        <f t="shared" si="290"/>
        <v/>
      </c>
      <c r="BV614" s="82">
        <f>IFERROR(FIND("UC federal",consulta_completa__11[[#This Row],[13 - Ocorrências/Ambientes Atingidos]]),0)</f>
        <v>0</v>
      </c>
      <c r="BW614" s="83" t="str">
        <f t="shared" si="291"/>
        <v/>
      </c>
      <c r="BX614" s="82">
        <f>IFERROR(FIND("UC estadual/municipal",consulta_completa__11[[#This Row],[13 - Ocorrências/Ambientes Atingidos]]),0)</f>
        <v>0</v>
      </c>
      <c r="BY614" s="83" t="str">
        <f t="shared" si="292"/>
        <v/>
      </c>
      <c r="BZ614" s="82">
        <f>IFERROR(FIND("Outro(s)",consulta_completa__11[[#This Row],[13 - Ocorrências/Ambientes Atingidos]]),0)</f>
        <v>1</v>
      </c>
      <c r="CA614" s="83" t="str">
        <f t="shared" si="293"/>
        <v>X</v>
      </c>
      <c r="CB614" s="82">
        <f>IFERROR(FIND("Sem dano",consulta_completa__11[[#This Row],[13 - Ocorrências/Ambientes Atingidos]]),0)</f>
        <v>0</v>
      </c>
      <c r="CC614" s="83" t="str">
        <f t="shared" si="294"/>
        <v/>
      </c>
      <c r="CD614" s="82" t="str">
        <f>IF(consulta_completa__11[[#This Row],[13 - Ocorrências/Ambientes Atingidos]]="","X","")</f>
        <v/>
      </c>
      <c r="CE614" s="84">
        <f>IFERROR(FIND("IBAMA",consulta_completa__11[[#This Row],[14 - Inst. Atuando no Local]]),0)</f>
        <v>0</v>
      </c>
      <c r="CF614" s="84" t="str">
        <f t="shared" si="295"/>
        <v/>
      </c>
      <c r="CG614" s="84">
        <f>IFERROR(FIND("OEMA",consulta_completa__11[[#This Row],[14 - Inst. Atuando no Local]]),0)</f>
        <v>0</v>
      </c>
      <c r="CH614" s="84" t="str">
        <f t="shared" si="296"/>
        <v/>
      </c>
      <c r="CI614" s="84">
        <f>IFERROR(FIND("DEFESA CIVIL",consulta_completa__11[[#This Row],[14 - Inst. Atuando no Local]]),0)</f>
        <v>0</v>
      </c>
      <c r="CJ614" s="84" t="str">
        <f t="shared" si="297"/>
        <v/>
      </c>
      <c r="CK614" s="84">
        <f>IFERROR(FIND("CORPO DE BOMBEIROS",consulta_completa__11[[#This Row],[14 - Inst. Atuando no Local]]),0)</f>
        <v>0</v>
      </c>
      <c r="CL614" s="84" t="str">
        <f t="shared" si="298"/>
        <v/>
      </c>
      <c r="CM614" s="84">
        <f>IFERROR(FIND("POLÍCIA RODOVIÁRIA",consulta_completa__11[[#This Row],[14 - Inst. Atuando no Local]]),0)</f>
        <v>0</v>
      </c>
      <c r="CN614" s="84" t="str">
        <f t="shared" si="299"/>
        <v/>
      </c>
      <c r="CO614" s="84">
        <f>IFERROR(FIND("POLÍCIA MILITAR",consulta_completa__11[[#This Row],[14 - Inst. Atuando no Local]]),0)</f>
        <v>0</v>
      </c>
      <c r="CP614" s="84" t="str">
        <f t="shared" si="300"/>
        <v/>
      </c>
      <c r="CQ614" s="84">
        <f>IFERROR(FIND("POLÍCIA CIVIL",consulta_completa__11[[#This Row],[14 - Inst. Atuando no Local]]),0)</f>
        <v>0</v>
      </c>
      <c r="CR614" s="84" t="str">
        <f t="shared" si="301"/>
        <v/>
      </c>
      <c r="CS614" s="84">
        <f>IFERROR(FIND("MARINHA DO BRASIL",consulta_completa__11[[#This Row],[14 - Inst. Atuando no Local]]),0)</f>
        <v>0</v>
      </c>
      <c r="CT614" s="84" t="str">
        <f t="shared" si="302"/>
        <v/>
      </c>
      <c r="CU614" s="84">
        <f>IFERROR(FIND("EMPRESA ESPECIALIZADA EM ATENDIMENTO",consulta_completa__11[[#This Row],[14 - Inst. Atuando no Local]]),0)</f>
        <v>0</v>
      </c>
      <c r="CV614" s="84" t="str">
        <f t="shared" si="303"/>
        <v/>
      </c>
      <c r="CW614" s="84">
        <f>IFERROR(FIND("IBAMA",consulta_completa__11[[#This Row],[14 - Inst. Atuando no Local]]),0)</f>
        <v>0</v>
      </c>
      <c r="CX614" s="84" t="str">
        <f t="shared" si="304"/>
        <v/>
      </c>
      <c r="CY614" s="84" t="str">
        <f>IF(consulta_completa__11[[#This Row],[14 - Inst. Atuando no Local]]="","X","")</f>
        <v/>
      </c>
      <c r="CZ614" s="84">
        <f>IFERROR(FIND("OUTRA (S)",consulta_completa__11[[#This Row],[14 - Inst. Atuando no Local]]),0)</f>
        <v>0</v>
      </c>
      <c r="DA614" s="84" t="str">
        <f t="shared" si="305"/>
        <v/>
      </c>
      <c r="DB614" s="35" t="str">
        <f t="shared" si="306"/>
        <v>Sim</v>
      </c>
      <c r="DC614" s="35" t="str">
        <f t="shared" si="307"/>
        <v>Não</v>
      </c>
      <c r="DD614" s="35" t="str">
        <f t="shared" si="308"/>
        <v>Sim</v>
      </c>
      <c r="DE614" s="87" t="str">
        <f t="shared" si="310"/>
        <v>Sem informação</v>
      </c>
    </row>
    <row r="615" spans="1:109">
      <c r="A615" s="14">
        <v>202582350454</v>
      </c>
      <c r="B615" s="1">
        <v>45892</v>
      </c>
      <c r="C615" t="s">
        <v>3029</v>
      </c>
      <c r="D615" t="s">
        <v>180</v>
      </c>
      <c r="E615" t="s">
        <v>286</v>
      </c>
      <c r="F615" t="s">
        <v>912</v>
      </c>
      <c r="G615" t="s">
        <v>113</v>
      </c>
      <c r="H615" t="s">
        <v>114</v>
      </c>
      <c r="I615" t="s">
        <v>114</v>
      </c>
      <c r="J615" t="s">
        <v>113</v>
      </c>
      <c r="K615" t="s">
        <v>114</v>
      </c>
      <c r="L615" t="s">
        <v>114</v>
      </c>
      <c r="M615" t="s">
        <v>140</v>
      </c>
      <c r="N615" t="s">
        <v>119</v>
      </c>
      <c r="O615" t="s">
        <v>113</v>
      </c>
      <c r="P615" t="s">
        <v>229</v>
      </c>
      <c r="Q615" t="s">
        <v>122</v>
      </c>
      <c r="R615" t="s">
        <v>123</v>
      </c>
      <c r="S615" t="s">
        <v>113</v>
      </c>
      <c r="T615" t="s">
        <v>5395</v>
      </c>
      <c r="U615" t="s">
        <v>4216</v>
      </c>
      <c r="V615" t="s">
        <v>113</v>
      </c>
      <c r="Y615" t="b">
        <v>1</v>
      </c>
      <c r="Z615" t="s">
        <v>5396</v>
      </c>
      <c r="AA615" t="s">
        <v>113</v>
      </c>
      <c r="AB615" t="s">
        <v>5397</v>
      </c>
      <c r="AC615" t="s">
        <v>5398</v>
      </c>
      <c r="AD615">
        <v>0</v>
      </c>
      <c r="AE615" t="s">
        <v>5399</v>
      </c>
      <c r="AF615" t="s">
        <v>113</v>
      </c>
      <c r="AG615" t="s">
        <v>113</v>
      </c>
      <c r="AH615" t="s">
        <v>131</v>
      </c>
      <c r="AI615" t="s">
        <v>131</v>
      </c>
      <c r="AJ615" t="s">
        <v>131</v>
      </c>
      <c r="AK615" t="s">
        <v>5400</v>
      </c>
      <c r="AL615" t="s">
        <v>113</v>
      </c>
      <c r="AM615" t="s">
        <v>113</v>
      </c>
      <c r="AN615" t="s">
        <v>113</v>
      </c>
      <c r="AO615" t="s">
        <v>113</v>
      </c>
      <c r="AQ615" t="s">
        <v>113</v>
      </c>
      <c r="AR615" t="s">
        <v>113</v>
      </c>
      <c r="AS615" t="s">
        <v>113</v>
      </c>
      <c r="AT615" t="s">
        <v>113</v>
      </c>
      <c r="AU615" t="s">
        <v>113</v>
      </c>
      <c r="AW615" t="s">
        <v>113</v>
      </c>
      <c r="AX615" s="82">
        <f>IFERROR(FIND("Óbitos/feridos",consulta_completa__11[[#This Row],[13 - Ocorrências/Ambientes Atingidos]]),0)</f>
        <v>0</v>
      </c>
      <c r="AY615" s="83" t="str">
        <f t="shared" si="280"/>
        <v/>
      </c>
      <c r="AZ615" s="82">
        <f>IFERROR(FIND("População afetada/evacuada",consulta_completa__11[[#This Row],[13 - Ocorrências/Ambientes Atingidos]]),0)</f>
        <v>0</v>
      </c>
      <c r="BA615" s="82" t="str">
        <f t="shared" si="281"/>
        <v/>
      </c>
      <c r="BB615" s="82">
        <f>IFERROR(FIND("Suspensão de abastecimento de água",consulta_completa__11[[#This Row],[13 - Ocorrências/Ambientes Atingidos]]),0)</f>
        <v>0</v>
      </c>
      <c r="BC615" s="83" t="str">
        <f t="shared" si="309"/>
        <v/>
      </c>
      <c r="BD615" s="82">
        <f>IFERROR(FIND("Rio/córrego",consulta_completa__11[[#This Row],[13 - Ocorrências/Ambientes Atingidos]]),0)</f>
        <v>0</v>
      </c>
      <c r="BE615" s="83" t="str">
        <f t="shared" si="282"/>
        <v/>
      </c>
      <c r="BF615" s="82">
        <f>IFERROR(FIND("Lago",consulta_completa__11[[#This Row],[13 - Ocorrências/Ambientes Atingidos]]),0)</f>
        <v>0</v>
      </c>
      <c r="BG615" s="83" t="str">
        <f t="shared" si="283"/>
        <v/>
      </c>
      <c r="BH615" s="82">
        <f>IFERROR(FIND("Mar",consulta_completa__11[[#This Row],[13 - Ocorrências/Ambientes Atingidos]]),0)</f>
        <v>0</v>
      </c>
      <c r="BI615" s="83" t="str">
        <f t="shared" si="284"/>
        <v/>
      </c>
      <c r="BJ615" s="82">
        <f>IFERROR(FIND("Praia",consulta_completa__11[[#This Row],[13 - Ocorrências/Ambientes Atingidos]]),0)</f>
        <v>0</v>
      </c>
      <c r="BK615" s="83" t="str">
        <f t="shared" si="285"/>
        <v/>
      </c>
      <c r="BL615" s="82">
        <f>IFERROR(FIND("Solo",consulta_completa__11[[#This Row],[13 - Ocorrências/Ambientes Atingidos]]),0)</f>
        <v>1</v>
      </c>
      <c r="BM615" s="83" t="str">
        <f t="shared" si="286"/>
        <v>X</v>
      </c>
      <c r="BN615" s="82">
        <f>IFERROR(FIND("Águas subterrâneas",consulta_completa__11[[#This Row],[13 - Ocorrências/Ambientes Atingidos]]),0)</f>
        <v>0</v>
      </c>
      <c r="BO615" s="83" t="str">
        <f t="shared" si="287"/>
        <v/>
      </c>
      <c r="BP615" s="82">
        <f>IFERROR(FIND("Atmosfera",consulta_completa__11[[#This Row],[13 - Ocorrências/Ambientes Atingidos]]),0)</f>
        <v>0</v>
      </c>
      <c r="BQ615" s="83" t="str">
        <f t="shared" si="288"/>
        <v/>
      </c>
      <c r="BR615" s="82">
        <f>IFERROR(FIND("Flora",consulta_completa__11[[#This Row],[13 - Ocorrências/Ambientes Atingidos]]),0)</f>
        <v>0</v>
      </c>
      <c r="BS615" s="83" t="str">
        <f t="shared" si="289"/>
        <v/>
      </c>
      <c r="BT615" s="82">
        <f>IFERROR(FIND("Fauna",consulta_completa__11[[#This Row],[13 - Ocorrências/Ambientes Atingidos]]),0)</f>
        <v>0</v>
      </c>
      <c r="BU615" s="83" t="str">
        <f t="shared" si="290"/>
        <v/>
      </c>
      <c r="BV615" s="82">
        <f>IFERROR(FIND("UC federal",consulta_completa__11[[#This Row],[13 - Ocorrências/Ambientes Atingidos]]),0)</f>
        <v>0</v>
      </c>
      <c r="BW615" s="83" t="str">
        <f t="shared" si="291"/>
        <v/>
      </c>
      <c r="BX615" s="82">
        <f>IFERROR(FIND("UC estadual/municipal",consulta_completa__11[[#This Row],[13 - Ocorrências/Ambientes Atingidos]]),0)</f>
        <v>0</v>
      </c>
      <c r="BY615" s="83" t="str">
        <f t="shared" si="292"/>
        <v/>
      </c>
      <c r="BZ615" s="82">
        <f>IFERROR(FIND("Outro(s)",consulta_completa__11[[#This Row],[13 - Ocorrências/Ambientes Atingidos]]),0)</f>
        <v>0</v>
      </c>
      <c r="CA615" s="83" t="str">
        <f t="shared" si="293"/>
        <v/>
      </c>
      <c r="CB615" s="82">
        <f>IFERROR(FIND("Sem dano",consulta_completa__11[[#This Row],[13 - Ocorrências/Ambientes Atingidos]]),0)</f>
        <v>0</v>
      </c>
      <c r="CC615" s="83" t="str">
        <f t="shared" si="294"/>
        <v/>
      </c>
      <c r="CD615" s="82" t="str">
        <f>IF(consulta_completa__11[[#This Row],[13 - Ocorrências/Ambientes Atingidos]]="","X","")</f>
        <v/>
      </c>
      <c r="CE615" s="84">
        <f>IFERROR(FIND("IBAMA",consulta_completa__11[[#This Row],[14 - Inst. Atuando no Local]]),0)</f>
        <v>0</v>
      </c>
      <c r="CF615" s="84" t="str">
        <f t="shared" si="295"/>
        <v/>
      </c>
      <c r="CG615" s="84">
        <f>IFERROR(FIND("OEMA",consulta_completa__11[[#This Row],[14 - Inst. Atuando no Local]]),0)</f>
        <v>0</v>
      </c>
      <c r="CH615" s="84" t="str">
        <f t="shared" si="296"/>
        <v/>
      </c>
      <c r="CI615" s="84">
        <f>IFERROR(FIND("DEFESA CIVIL",consulta_completa__11[[#This Row],[14 - Inst. Atuando no Local]]),0)</f>
        <v>0</v>
      </c>
      <c r="CJ615" s="84" t="str">
        <f t="shared" si="297"/>
        <v/>
      </c>
      <c r="CK615" s="84">
        <f>IFERROR(FIND("CORPO DE BOMBEIROS",consulta_completa__11[[#This Row],[14 - Inst. Atuando no Local]]),0)</f>
        <v>0</v>
      </c>
      <c r="CL615" s="84" t="str">
        <f t="shared" si="298"/>
        <v/>
      </c>
      <c r="CM615" s="84">
        <f>IFERROR(FIND("POLÍCIA RODOVIÁRIA",consulta_completa__11[[#This Row],[14 - Inst. Atuando no Local]]),0)</f>
        <v>0</v>
      </c>
      <c r="CN615" s="84" t="str">
        <f t="shared" si="299"/>
        <v/>
      </c>
      <c r="CO615" s="84">
        <f>IFERROR(FIND("POLÍCIA MILITAR",consulta_completa__11[[#This Row],[14 - Inst. Atuando no Local]]),0)</f>
        <v>0</v>
      </c>
      <c r="CP615" s="84" t="str">
        <f t="shared" si="300"/>
        <v/>
      </c>
      <c r="CQ615" s="84">
        <f>IFERROR(FIND("POLÍCIA CIVIL",consulta_completa__11[[#This Row],[14 - Inst. Atuando no Local]]),0)</f>
        <v>0</v>
      </c>
      <c r="CR615" s="84" t="str">
        <f t="shared" si="301"/>
        <v/>
      </c>
      <c r="CS615" s="84">
        <f>IFERROR(FIND("MARINHA DO BRASIL",consulta_completa__11[[#This Row],[14 - Inst. Atuando no Local]]),0)</f>
        <v>0</v>
      </c>
      <c r="CT615" s="84" t="str">
        <f t="shared" si="302"/>
        <v/>
      </c>
      <c r="CU615" s="84">
        <f>IFERROR(FIND("EMPRESA ESPECIALIZADA EM ATENDIMENTO",consulta_completa__11[[#This Row],[14 - Inst. Atuando no Local]]),0)</f>
        <v>0</v>
      </c>
      <c r="CV615" s="84" t="str">
        <f t="shared" si="303"/>
        <v/>
      </c>
      <c r="CW615" s="84">
        <f>IFERROR(FIND("IBAMA",consulta_completa__11[[#This Row],[14 - Inst. Atuando no Local]]),0)</f>
        <v>0</v>
      </c>
      <c r="CX615" s="84" t="str">
        <f t="shared" si="304"/>
        <v/>
      </c>
      <c r="CY615" s="84" t="str">
        <f>IF(consulta_completa__11[[#This Row],[14 - Inst. Atuando no Local]]="","X","")</f>
        <v/>
      </c>
      <c r="CZ615" s="84">
        <f>IFERROR(FIND("OUTRA (S)",consulta_completa__11[[#This Row],[14 - Inst. Atuando no Local]]),0)</f>
        <v>0</v>
      </c>
      <c r="DA615" s="84" t="str">
        <f t="shared" si="305"/>
        <v/>
      </c>
      <c r="DB615" s="35" t="str">
        <f t="shared" si="306"/>
        <v>Sim</v>
      </c>
      <c r="DC615" s="35" t="str">
        <f t="shared" si="307"/>
        <v>Não</v>
      </c>
      <c r="DD615" s="35" t="str">
        <f t="shared" si="308"/>
        <v>Sim</v>
      </c>
      <c r="DE615" s="87" t="str">
        <f t="shared" si="310"/>
        <v>Sem informação</v>
      </c>
    </row>
    <row r="616" spans="1:109">
      <c r="A616" s="14">
        <v>202582372022</v>
      </c>
      <c r="B616" s="1">
        <v>45892</v>
      </c>
      <c r="C616" t="s">
        <v>5401</v>
      </c>
      <c r="D616" t="s">
        <v>180</v>
      </c>
      <c r="E616" t="s">
        <v>286</v>
      </c>
      <c r="F616" t="s">
        <v>912</v>
      </c>
      <c r="G616" t="s">
        <v>113</v>
      </c>
      <c r="H616" t="s">
        <v>114</v>
      </c>
      <c r="I616" t="s">
        <v>114</v>
      </c>
      <c r="J616" t="s">
        <v>5402</v>
      </c>
      <c r="K616" t="s">
        <v>113</v>
      </c>
      <c r="L616" t="s">
        <v>117</v>
      </c>
      <c r="M616" t="s">
        <v>2612</v>
      </c>
      <c r="N616" t="s">
        <v>119</v>
      </c>
      <c r="O616" t="s">
        <v>120</v>
      </c>
      <c r="P616" t="s">
        <v>229</v>
      </c>
      <c r="Q616" t="s">
        <v>122</v>
      </c>
      <c r="R616" t="s">
        <v>123</v>
      </c>
      <c r="S616" t="s">
        <v>113</v>
      </c>
      <c r="T616" t="s">
        <v>5403</v>
      </c>
      <c r="U616" t="s">
        <v>113</v>
      </c>
      <c r="V616" t="s">
        <v>113</v>
      </c>
      <c r="W616" t="b">
        <v>1</v>
      </c>
      <c r="Z616" t="s">
        <v>5404</v>
      </c>
      <c r="AA616" t="s">
        <v>113</v>
      </c>
      <c r="AB616" t="s">
        <v>113</v>
      </c>
      <c r="AC616" t="s">
        <v>113</v>
      </c>
      <c r="AE616" t="s">
        <v>5405</v>
      </c>
      <c r="AF616" t="s">
        <v>113</v>
      </c>
      <c r="AG616" t="s">
        <v>113</v>
      </c>
      <c r="AH616" t="s">
        <v>131</v>
      </c>
      <c r="AI616" t="s">
        <v>131</v>
      </c>
      <c r="AJ616" t="s">
        <v>131</v>
      </c>
      <c r="AK616" t="s">
        <v>5406</v>
      </c>
      <c r="AL616" t="s">
        <v>113</v>
      </c>
      <c r="AM616" t="s">
        <v>113</v>
      </c>
      <c r="AN616" t="s">
        <v>113</v>
      </c>
      <c r="AO616" t="s">
        <v>113</v>
      </c>
      <c r="AQ616" t="s">
        <v>113</v>
      </c>
      <c r="AR616" t="s">
        <v>113</v>
      </c>
      <c r="AS616" t="s">
        <v>113</v>
      </c>
      <c r="AT616" t="s">
        <v>113</v>
      </c>
      <c r="AU616" t="s">
        <v>113</v>
      </c>
      <c r="AW616" t="s">
        <v>113</v>
      </c>
      <c r="AX616" s="82">
        <f>IFERROR(FIND("Óbitos/feridos",consulta_completa__11[[#This Row],[13 - Ocorrências/Ambientes Atingidos]]),0)</f>
        <v>0</v>
      </c>
      <c r="AY616" s="83" t="str">
        <f t="shared" si="280"/>
        <v/>
      </c>
      <c r="AZ616" s="82">
        <f>IFERROR(FIND("População afetada/evacuada",consulta_completa__11[[#This Row],[13 - Ocorrências/Ambientes Atingidos]]),0)</f>
        <v>0</v>
      </c>
      <c r="BA616" s="82" t="str">
        <f t="shared" si="281"/>
        <v/>
      </c>
      <c r="BB616" s="82">
        <f>IFERROR(FIND("Suspensão de abastecimento de água",consulta_completa__11[[#This Row],[13 - Ocorrências/Ambientes Atingidos]]),0)</f>
        <v>0</v>
      </c>
      <c r="BC616" s="83" t="str">
        <f t="shared" si="309"/>
        <v/>
      </c>
      <c r="BD616" s="82">
        <f>IFERROR(FIND("Rio/córrego",consulta_completa__11[[#This Row],[13 - Ocorrências/Ambientes Atingidos]]),0)</f>
        <v>0</v>
      </c>
      <c r="BE616" s="83" t="str">
        <f t="shared" si="282"/>
        <v/>
      </c>
      <c r="BF616" s="82">
        <f>IFERROR(FIND("Lago",consulta_completa__11[[#This Row],[13 - Ocorrências/Ambientes Atingidos]]),0)</f>
        <v>0</v>
      </c>
      <c r="BG616" s="83" t="str">
        <f t="shared" si="283"/>
        <v/>
      </c>
      <c r="BH616" s="82">
        <f>IFERROR(FIND("Mar",consulta_completa__11[[#This Row],[13 - Ocorrências/Ambientes Atingidos]]),0)</f>
        <v>0</v>
      </c>
      <c r="BI616" s="83" t="str">
        <f t="shared" si="284"/>
        <v/>
      </c>
      <c r="BJ616" s="82">
        <f>IFERROR(FIND("Praia",consulta_completa__11[[#This Row],[13 - Ocorrências/Ambientes Atingidos]]),0)</f>
        <v>0</v>
      </c>
      <c r="BK616" s="83" t="str">
        <f t="shared" si="285"/>
        <v/>
      </c>
      <c r="BL616" s="82">
        <f>IFERROR(FIND("Solo",consulta_completa__11[[#This Row],[13 - Ocorrências/Ambientes Atingidos]]),0)</f>
        <v>1</v>
      </c>
      <c r="BM616" s="83" t="str">
        <f t="shared" si="286"/>
        <v>X</v>
      </c>
      <c r="BN616" s="82">
        <f>IFERROR(FIND("Águas subterrâneas",consulta_completa__11[[#This Row],[13 - Ocorrências/Ambientes Atingidos]]),0)</f>
        <v>0</v>
      </c>
      <c r="BO616" s="83" t="str">
        <f t="shared" si="287"/>
        <v/>
      </c>
      <c r="BP616" s="82">
        <f>IFERROR(FIND("Atmosfera",consulta_completa__11[[#This Row],[13 - Ocorrências/Ambientes Atingidos]]),0)</f>
        <v>0</v>
      </c>
      <c r="BQ616" s="83" t="str">
        <f t="shared" si="288"/>
        <v/>
      </c>
      <c r="BR616" s="82">
        <f>IFERROR(FIND("Flora",consulta_completa__11[[#This Row],[13 - Ocorrências/Ambientes Atingidos]]),0)</f>
        <v>0</v>
      </c>
      <c r="BS616" s="83" t="str">
        <f t="shared" si="289"/>
        <v/>
      </c>
      <c r="BT616" s="82">
        <f>IFERROR(FIND("Fauna",consulta_completa__11[[#This Row],[13 - Ocorrências/Ambientes Atingidos]]),0)</f>
        <v>0</v>
      </c>
      <c r="BU616" s="83" t="str">
        <f t="shared" si="290"/>
        <v/>
      </c>
      <c r="BV616" s="82">
        <f>IFERROR(FIND("UC federal",consulta_completa__11[[#This Row],[13 - Ocorrências/Ambientes Atingidos]]),0)</f>
        <v>0</v>
      </c>
      <c r="BW616" s="83" t="str">
        <f t="shared" si="291"/>
        <v/>
      </c>
      <c r="BX616" s="82">
        <f>IFERROR(FIND("UC estadual/municipal",consulta_completa__11[[#This Row],[13 - Ocorrências/Ambientes Atingidos]]),0)</f>
        <v>0</v>
      </c>
      <c r="BY616" s="83" t="str">
        <f t="shared" si="292"/>
        <v/>
      </c>
      <c r="BZ616" s="82">
        <f>IFERROR(FIND("Outro(s)",consulta_completa__11[[#This Row],[13 - Ocorrências/Ambientes Atingidos]]),0)</f>
        <v>0</v>
      </c>
      <c r="CA616" s="83" t="str">
        <f t="shared" si="293"/>
        <v/>
      </c>
      <c r="CB616" s="82">
        <f>IFERROR(FIND("Sem dano",consulta_completa__11[[#This Row],[13 - Ocorrências/Ambientes Atingidos]]),0)</f>
        <v>0</v>
      </c>
      <c r="CC616" s="83" t="str">
        <f t="shared" si="294"/>
        <v/>
      </c>
      <c r="CD616" s="82" t="str">
        <f>IF(consulta_completa__11[[#This Row],[13 - Ocorrências/Ambientes Atingidos]]="","X","")</f>
        <v/>
      </c>
      <c r="CE616" s="84">
        <f>IFERROR(FIND("IBAMA",consulta_completa__11[[#This Row],[14 - Inst. Atuando no Local]]),0)</f>
        <v>0</v>
      </c>
      <c r="CF616" s="84" t="str">
        <f t="shared" si="295"/>
        <v/>
      </c>
      <c r="CG616" s="84">
        <f>IFERROR(FIND("OEMA",consulta_completa__11[[#This Row],[14 - Inst. Atuando no Local]]),0)</f>
        <v>0</v>
      </c>
      <c r="CH616" s="84" t="str">
        <f t="shared" si="296"/>
        <v/>
      </c>
      <c r="CI616" s="84">
        <f>IFERROR(FIND("DEFESA CIVIL",consulta_completa__11[[#This Row],[14 - Inst. Atuando no Local]]),0)</f>
        <v>0</v>
      </c>
      <c r="CJ616" s="84" t="str">
        <f t="shared" si="297"/>
        <v/>
      </c>
      <c r="CK616" s="84">
        <f>IFERROR(FIND("CORPO DE BOMBEIROS",consulta_completa__11[[#This Row],[14 - Inst. Atuando no Local]]),0)</f>
        <v>0</v>
      </c>
      <c r="CL616" s="84" t="str">
        <f t="shared" si="298"/>
        <v/>
      </c>
      <c r="CM616" s="84">
        <f>IFERROR(FIND("POLÍCIA RODOVIÁRIA",consulta_completa__11[[#This Row],[14 - Inst. Atuando no Local]]),0)</f>
        <v>0</v>
      </c>
      <c r="CN616" s="84" t="str">
        <f t="shared" si="299"/>
        <v/>
      </c>
      <c r="CO616" s="84">
        <f>IFERROR(FIND("POLÍCIA MILITAR",consulta_completa__11[[#This Row],[14 - Inst. Atuando no Local]]),0)</f>
        <v>0</v>
      </c>
      <c r="CP616" s="84" t="str">
        <f t="shared" si="300"/>
        <v/>
      </c>
      <c r="CQ616" s="84">
        <f>IFERROR(FIND("POLÍCIA CIVIL",consulta_completa__11[[#This Row],[14 - Inst. Atuando no Local]]),0)</f>
        <v>0</v>
      </c>
      <c r="CR616" s="84" t="str">
        <f t="shared" si="301"/>
        <v/>
      </c>
      <c r="CS616" s="84">
        <f>IFERROR(FIND("MARINHA DO BRASIL",consulta_completa__11[[#This Row],[14 - Inst. Atuando no Local]]),0)</f>
        <v>0</v>
      </c>
      <c r="CT616" s="84" t="str">
        <f t="shared" si="302"/>
        <v/>
      </c>
      <c r="CU616" s="84">
        <f>IFERROR(FIND("EMPRESA ESPECIALIZADA EM ATENDIMENTO",consulta_completa__11[[#This Row],[14 - Inst. Atuando no Local]]),0)</f>
        <v>0</v>
      </c>
      <c r="CV616" s="84" t="str">
        <f t="shared" si="303"/>
        <v/>
      </c>
      <c r="CW616" s="84">
        <f>IFERROR(FIND("IBAMA",consulta_completa__11[[#This Row],[14 - Inst. Atuando no Local]]),0)</f>
        <v>0</v>
      </c>
      <c r="CX616" s="84" t="str">
        <f t="shared" si="304"/>
        <v/>
      </c>
      <c r="CY616" s="84" t="str">
        <f>IF(consulta_completa__11[[#This Row],[14 - Inst. Atuando no Local]]="","X","")</f>
        <v/>
      </c>
      <c r="CZ616" s="84">
        <f>IFERROR(FIND("OUTRA (S)",consulta_completa__11[[#This Row],[14 - Inst. Atuando no Local]]),0)</f>
        <v>0</v>
      </c>
      <c r="DA616" s="84" t="str">
        <f t="shared" si="305"/>
        <v/>
      </c>
      <c r="DB616" s="35" t="str">
        <f t="shared" si="306"/>
        <v>Sim</v>
      </c>
      <c r="DC616" s="35" t="str">
        <f t="shared" si="307"/>
        <v>Não</v>
      </c>
      <c r="DD616" s="35" t="str">
        <f t="shared" si="308"/>
        <v>Sim</v>
      </c>
      <c r="DE616" s="87" t="str">
        <f t="shared" si="310"/>
        <v>Sem informação</v>
      </c>
    </row>
    <row r="617" spans="1:109">
      <c r="A617" s="14">
        <v>202582446845</v>
      </c>
      <c r="B617" s="1">
        <v>45892</v>
      </c>
      <c r="C617" t="s">
        <v>1884</v>
      </c>
      <c r="D617" t="s">
        <v>161</v>
      </c>
      <c r="E617" t="s">
        <v>5407</v>
      </c>
      <c r="F617" t="s">
        <v>112</v>
      </c>
      <c r="G617" t="s">
        <v>113</v>
      </c>
      <c r="H617" t="s">
        <v>114</v>
      </c>
      <c r="I617" t="s">
        <v>114</v>
      </c>
      <c r="J617" t="s">
        <v>113</v>
      </c>
      <c r="K617" t="s">
        <v>114</v>
      </c>
      <c r="L617" t="s">
        <v>114</v>
      </c>
      <c r="M617" t="s">
        <v>2314</v>
      </c>
      <c r="N617" t="s">
        <v>141</v>
      </c>
      <c r="O617" t="s">
        <v>120</v>
      </c>
      <c r="P617" t="s">
        <v>229</v>
      </c>
      <c r="Q617" t="s">
        <v>167</v>
      </c>
      <c r="R617" t="s">
        <v>123</v>
      </c>
      <c r="S617" t="s">
        <v>113</v>
      </c>
      <c r="T617" t="s">
        <v>5408</v>
      </c>
      <c r="U617" t="s">
        <v>5409</v>
      </c>
      <c r="V617" t="s">
        <v>113</v>
      </c>
      <c r="Z617" t="s">
        <v>5410</v>
      </c>
      <c r="AA617" t="s">
        <v>113</v>
      </c>
      <c r="AB617" t="s">
        <v>113</v>
      </c>
      <c r="AC617" t="s">
        <v>113</v>
      </c>
      <c r="AE617" t="s">
        <v>5411</v>
      </c>
      <c r="AF617" t="s">
        <v>5412</v>
      </c>
      <c r="AG617" t="s">
        <v>5413</v>
      </c>
      <c r="AH617" t="s">
        <v>131</v>
      </c>
      <c r="AI617" t="s">
        <v>131</v>
      </c>
      <c r="AJ617" t="s">
        <v>132</v>
      </c>
      <c r="AK617" t="s">
        <v>113</v>
      </c>
      <c r="AL617" t="s">
        <v>5414</v>
      </c>
      <c r="AM617" t="s">
        <v>5415</v>
      </c>
      <c r="AN617" t="s">
        <v>2175</v>
      </c>
      <c r="AO617" t="s">
        <v>5416</v>
      </c>
      <c r="AP617">
        <v>13988806599</v>
      </c>
      <c r="AQ617" t="s">
        <v>5417</v>
      </c>
      <c r="AR617" t="s">
        <v>113</v>
      </c>
      <c r="AS617" t="s">
        <v>113</v>
      </c>
      <c r="AT617" t="s">
        <v>113</v>
      </c>
      <c r="AU617" t="s">
        <v>113</v>
      </c>
      <c r="AW617" t="s">
        <v>469</v>
      </c>
      <c r="AX617" s="82">
        <f>IFERROR(FIND("Óbitos/feridos",consulta_completa__11[[#This Row],[13 - Ocorrências/Ambientes Atingidos]]),0)</f>
        <v>0</v>
      </c>
      <c r="AY617" s="83" t="str">
        <f t="shared" si="280"/>
        <v/>
      </c>
      <c r="AZ617" s="82">
        <f>IFERROR(FIND("População afetada/evacuada",consulta_completa__11[[#This Row],[13 - Ocorrências/Ambientes Atingidos]]),0)</f>
        <v>0</v>
      </c>
      <c r="BA617" s="82" t="str">
        <f t="shared" si="281"/>
        <v/>
      </c>
      <c r="BB617" s="82">
        <f>IFERROR(FIND("Suspensão de abastecimento de água",consulta_completa__11[[#This Row],[13 - Ocorrências/Ambientes Atingidos]]),0)</f>
        <v>0</v>
      </c>
      <c r="BC617" s="83" t="str">
        <f t="shared" si="309"/>
        <v/>
      </c>
      <c r="BD617" s="82">
        <f>IFERROR(FIND("Rio/córrego",consulta_completa__11[[#This Row],[13 - Ocorrências/Ambientes Atingidos]]),0)</f>
        <v>0</v>
      </c>
      <c r="BE617" s="83" t="str">
        <f t="shared" si="282"/>
        <v/>
      </c>
      <c r="BF617" s="82">
        <f>IFERROR(FIND("Lago",consulta_completa__11[[#This Row],[13 - Ocorrências/Ambientes Atingidos]]),0)</f>
        <v>0</v>
      </c>
      <c r="BG617" s="83" t="str">
        <f t="shared" si="283"/>
        <v/>
      </c>
      <c r="BH617" s="82">
        <f>IFERROR(FIND("Mar",consulta_completa__11[[#This Row],[13 - Ocorrências/Ambientes Atingidos]]),0)</f>
        <v>1</v>
      </c>
      <c r="BI617" s="83" t="str">
        <f t="shared" si="284"/>
        <v>X</v>
      </c>
      <c r="BJ617" s="82">
        <f>IFERROR(FIND("Praia",consulta_completa__11[[#This Row],[13 - Ocorrências/Ambientes Atingidos]]),0)</f>
        <v>0</v>
      </c>
      <c r="BK617" s="83" t="str">
        <f t="shared" si="285"/>
        <v/>
      </c>
      <c r="BL617" s="82">
        <f>IFERROR(FIND("Solo",consulta_completa__11[[#This Row],[13 - Ocorrências/Ambientes Atingidos]]),0)</f>
        <v>0</v>
      </c>
      <c r="BM617" s="83" t="str">
        <f t="shared" si="286"/>
        <v/>
      </c>
      <c r="BN617" s="82">
        <f>IFERROR(FIND("Águas subterrâneas",consulta_completa__11[[#This Row],[13 - Ocorrências/Ambientes Atingidos]]),0)</f>
        <v>0</v>
      </c>
      <c r="BO617" s="83" t="str">
        <f t="shared" si="287"/>
        <v/>
      </c>
      <c r="BP617" s="82">
        <f>IFERROR(FIND("Atmosfera",consulta_completa__11[[#This Row],[13 - Ocorrências/Ambientes Atingidos]]),0)</f>
        <v>0</v>
      </c>
      <c r="BQ617" s="83" t="str">
        <f t="shared" si="288"/>
        <v/>
      </c>
      <c r="BR617" s="82">
        <f>IFERROR(FIND("Flora",consulta_completa__11[[#This Row],[13 - Ocorrências/Ambientes Atingidos]]),0)</f>
        <v>0</v>
      </c>
      <c r="BS617" s="83" t="str">
        <f t="shared" si="289"/>
        <v/>
      </c>
      <c r="BT617" s="82">
        <f>IFERROR(FIND("Fauna",consulta_completa__11[[#This Row],[13 - Ocorrências/Ambientes Atingidos]]),0)</f>
        <v>0</v>
      </c>
      <c r="BU617" s="83" t="str">
        <f t="shared" si="290"/>
        <v/>
      </c>
      <c r="BV617" s="82">
        <f>IFERROR(FIND("UC federal",consulta_completa__11[[#This Row],[13 - Ocorrências/Ambientes Atingidos]]),0)</f>
        <v>0</v>
      </c>
      <c r="BW617" s="83" t="str">
        <f t="shared" si="291"/>
        <v/>
      </c>
      <c r="BX617" s="82">
        <f>IFERROR(FIND("UC estadual/municipal",consulta_completa__11[[#This Row],[13 - Ocorrências/Ambientes Atingidos]]),0)</f>
        <v>0</v>
      </c>
      <c r="BY617" s="83" t="str">
        <f t="shared" si="292"/>
        <v/>
      </c>
      <c r="BZ617" s="82">
        <f>IFERROR(FIND("Outro(s)",consulta_completa__11[[#This Row],[13 - Ocorrências/Ambientes Atingidos]]),0)</f>
        <v>0</v>
      </c>
      <c r="CA617" s="83" t="str">
        <f t="shared" si="293"/>
        <v/>
      </c>
      <c r="CB617" s="82">
        <f>IFERROR(FIND("Sem dano",consulta_completa__11[[#This Row],[13 - Ocorrências/Ambientes Atingidos]]),0)</f>
        <v>0</v>
      </c>
      <c r="CC617" s="83" t="str">
        <f t="shared" si="294"/>
        <v/>
      </c>
      <c r="CD617" s="82" t="str">
        <f>IF(consulta_completa__11[[#This Row],[13 - Ocorrências/Ambientes Atingidos]]="","X","")</f>
        <v/>
      </c>
      <c r="CE617" s="84">
        <f>IFERROR(FIND("IBAMA",consulta_completa__11[[#This Row],[14 - Inst. Atuando no Local]]),0)</f>
        <v>0</v>
      </c>
      <c r="CF617" s="84" t="str">
        <f t="shared" si="295"/>
        <v/>
      </c>
      <c r="CG617" s="84">
        <f>IFERROR(FIND("OEMA",consulta_completa__11[[#This Row],[14 - Inst. Atuando no Local]]),0)</f>
        <v>0</v>
      </c>
      <c r="CH617" s="84" t="str">
        <f t="shared" si="296"/>
        <v/>
      </c>
      <c r="CI617" s="84">
        <f>IFERROR(FIND("DEFESA CIVIL",consulta_completa__11[[#This Row],[14 - Inst. Atuando no Local]]),0)</f>
        <v>0</v>
      </c>
      <c r="CJ617" s="84" t="str">
        <f t="shared" si="297"/>
        <v/>
      </c>
      <c r="CK617" s="84">
        <f>IFERROR(FIND("CORPO DE BOMBEIROS",consulta_completa__11[[#This Row],[14 - Inst. Atuando no Local]]),0)</f>
        <v>0</v>
      </c>
      <c r="CL617" s="84" t="str">
        <f t="shared" si="298"/>
        <v/>
      </c>
      <c r="CM617" s="84">
        <f>IFERROR(FIND("POLÍCIA RODOVIÁRIA",consulta_completa__11[[#This Row],[14 - Inst. Atuando no Local]]),0)</f>
        <v>0</v>
      </c>
      <c r="CN617" s="84" t="str">
        <f t="shared" si="299"/>
        <v/>
      </c>
      <c r="CO617" s="84">
        <f>IFERROR(FIND("POLÍCIA MILITAR",consulta_completa__11[[#This Row],[14 - Inst. Atuando no Local]]),0)</f>
        <v>0</v>
      </c>
      <c r="CP617" s="84" t="str">
        <f t="shared" si="300"/>
        <v/>
      </c>
      <c r="CQ617" s="84">
        <f>IFERROR(FIND("POLÍCIA CIVIL",consulta_completa__11[[#This Row],[14 - Inst. Atuando no Local]]),0)</f>
        <v>0</v>
      </c>
      <c r="CR617" s="84" t="str">
        <f t="shared" si="301"/>
        <v/>
      </c>
      <c r="CS617" s="84">
        <f>IFERROR(FIND("MARINHA DO BRASIL",consulta_completa__11[[#This Row],[14 - Inst. Atuando no Local]]),0)</f>
        <v>0</v>
      </c>
      <c r="CT617" s="84" t="str">
        <f t="shared" si="302"/>
        <v/>
      </c>
      <c r="CU617" s="84">
        <f>IFERROR(FIND("EMPRESA ESPECIALIZADA EM ATENDIMENTO",consulta_completa__11[[#This Row],[14 - Inst. Atuando no Local]]),0)</f>
        <v>0</v>
      </c>
      <c r="CV617" s="84" t="str">
        <f t="shared" si="303"/>
        <v/>
      </c>
      <c r="CW617" s="84">
        <f>IFERROR(FIND("IBAMA",consulta_completa__11[[#This Row],[14 - Inst. Atuando no Local]]),0)</f>
        <v>0</v>
      </c>
      <c r="CX617" s="84" t="str">
        <f t="shared" si="304"/>
        <v/>
      </c>
      <c r="CY617" s="84" t="str">
        <f>IF(consulta_completa__11[[#This Row],[14 - Inst. Atuando no Local]]="","X","")</f>
        <v/>
      </c>
      <c r="CZ617" s="84">
        <f>IFERROR(FIND("OUTRA (S)",consulta_completa__11[[#This Row],[14 - Inst. Atuando no Local]]),0)</f>
        <v>0</v>
      </c>
      <c r="DA617" s="84" t="str">
        <f t="shared" si="305"/>
        <v/>
      </c>
      <c r="DB617" s="35" t="str">
        <f t="shared" si="306"/>
        <v>Sim</v>
      </c>
      <c r="DC617" s="35" t="str">
        <f t="shared" si="307"/>
        <v>Não</v>
      </c>
      <c r="DD617" s="35" t="str">
        <f t="shared" si="308"/>
        <v>Sim</v>
      </c>
      <c r="DE617" s="87" t="str">
        <f t="shared" si="310"/>
        <v>Sem informação</v>
      </c>
    </row>
    <row r="618" spans="1:109">
      <c r="A618" s="14">
        <v>202582550450</v>
      </c>
      <c r="B618" s="1">
        <v>45892</v>
      </c>
      <c r="C618" t="s">
        <v>1186</v>
      </c>
      <c r="D618" t="s">
        <v>212</v>
      </c>
      <c r="E618" t="s">
        <v>111</v>
      </c>
      <c r="F618" t="s">
        <v>112</v>
      </c>
      <c r="G618" t="s">
        <v>113</v>
      </c>
      <c r="H618" t="s">
        <v>114</v>
      </c>
      <c r="I618" t="s">
        <v>114</v>
      </c>
      <c r="J618" t="s">
        <v>113</v>
      </c>
      <c r="K618" t="s">
        <v>114</v>
      </c>
      <c r="L618" t="s">
        <v>114</v>
      </c>
      <c r="M618" t="s">
        <v>118</v>
      </c>
      <c r="N618" t="s">
        <v>113</v>
      </c>
      <c r="O618" t="s">
        <v>239</v>
      </c>
      <c r="P618" t="s">
        <v>229</v>
      </c>
      <c r="Q618" t="s">
        <v>122</v>
      </c>
      <c r="R618" t="s">
        <v>123</v>
      </c>
      <c r="S618" t="s">
        <v>201</v>
      </c>
      <c r="T618" t="s">
        <v>5418</v>
      </c>
      <c r="U618" t="s">
        <v>5419</v>
      </c>
      <c r="V618" t="s">
        <v>5420</v>
      </c>
      <c r="Y618" t="b">
        <v>1</v>
      </c>
      <c r="Z618" t="s">
        <v>242</v>
      </c>
      <c r="AA618" t="s">
        <v>5421</v>
      </c>
      <c r="AB618" t="s">
        <v>3605</v>
      </c>
      <c r="AC618" t="s">
        <v>244</v>
      </c>
      <c r="AD618">
        <v>1</v>
      </c>
      <c r="AE618" t="s">
        <v>113</v>
      </c>
      <c r="AF618" t="s">
        <v>113</v>
      </c>
      <c r="AG618" t="s">
        <v>113</v>
      </c>
      <c r="AH618" t="s">
        <v>131</v>
      </c>
      <c r="AI618" t="s">
        <v>131</v>
      </c>
      <c r="AJ618" t="s">
        <v>131</v>
      </c>
      <c r="AK618" t="s">
        <v>5422</v>
      </c>
      <c r="AL618" t="s">
        <v>5421</v>
      </c>
      <c r="AM618" t="s">
        <v>247</v>
      </c>
      <c r="AN618" t="s">
        <v>3605</v>
      </c>
      <c r="AO618" t="s">
        <v>249</v>
      </c>
      <c r="AP618">
        <v>21998863038</v>
      </c>
      <c r="AQ618" t="s">
        <v>250</v>
      </c>
      <c r="AR618" t="s">
        <v>113</v>
      </c>
      <c r="AS618" t="s">
        <v>113</v>
      </c>
      <c r="AT618" t="s">
        <v>5423</v>
      </c>
      <c r="AU618" t="s">
        <v>592</v>
      </c>
      <c r="AV618">
        <v>30000000</v>
      </c>
      <c r="AW618" t="s">
        <v>159</v>
      </c>
      <c r="AX618" s="82">
        <f>IFERROR(FIND("Óbitos/feridos",consulta_completa__11[[#This Row],[13 - Ocorrências/Ambientes Atingidos]]),0)</f>
        <v>0</v>
      </c>
      <c r="AY618" s="83" t="str">
        <f t="shared" si="280"/>
        <v/>
      </c>
      <c r="AZ618" s="82">
        <f>IFERROR(FIND("População afetada/evacuada",consulta_completa__11[[#This Row],[13 - Ocorrências/Ambientes Atingidos]]),0)</f>
        <v>0</v>
      </c>
      <c r="BA618" s="82" t="str">
        <f t="shared" si="281"/>
        <v/>
      </c>
      <c r="BB618" s="82">
        <f>IFERROR(FIND("Suspensão de abastecimento de água",consulta_completa__11[[#This Row],[13 - Ocorrências/Ambientes Atingidos]]),0)</f>
        <v>0</v>
      </c>
      <c r="BC618" s="83" t="str">
        <f t="shared" si="309"/>
        <v/>
      </c>
      <c r="BD618" s="82">
        <f>IFERROR(FIND("Rio/córrego",consulta_completa__11[[#This Row],[13 - Ocorrências/Ambientes Atingidos]]),0)</f>
        <v>0</v>
      </c>
      <c r="BE618" s="83" t="str">
        <f t="shared" si="282"/>
        <v/>
      </c>
      <c r="BF618" s="82">
        <f>IFERROR(FIND("Lago",consulta_completa__11[[#This Row],[13 - Ocorrências/Ambientes Atingidos]]),0)</f>
        <v>0</v>
      </c>
      <c r="BG618" s="83" t="str">
        <f t="shared" si="283"/>
        <v/>
      </c>
      <c r="BH618" s="82">
        <f>IFERROR(FIND("Mar",consulta_completa__11[[#This Row],[13 - Ocorrências/Ambientes Atingidos]]),0)</f>
        <v>1</v>
      </c>
      <c r="BI618" s="83" t="str">
        <f t="shared" si="284"/>
        <v>X</v>
      </c>
      <c r="BJ618" s="82">
        <f>IFERROR(FIND("Praia",consulta_completa__11[[#This Row],[13 - Ocorrências/Ambientes Atingidos]]),0)</f>
        <v>0</v>
      </c>
      <c r="BK618" s="83" t="str">
        <f t="shared" si="285"/>
        <v/>
      </c>
      <c r="BL618" s="82">
        <f>IFERROR(FIND("Solo",consulta_completa__11[[#This Row],[13 - Ocorrências/Ambientes Atingidos]]),0)</f>
        <v>0</v>
      </c>
      <c r="BM618" s="83" t="str">
        <f t="shared" si="286"/>
        <v/>
      </c>
      <c r="BN618" s="82">
        <f>IFERROR(FIND("Águas subterrâneas",consulta_completa__11[[#This Row],[13 - Ocorrências/Ambientes Atingidos]]),0)</f>
        <v>0</v>
      </c>
      <c r="BO618" s="83" t="str">
        <f t="shared" si="287"/>
        <v/>
      </c>
      <c r="BP618" s="82">
        <f>IFERROR(FIND("Atmosfera",consulta_completa__11[[#This Row],[13 - Ocorrências/Ambientes Atingidos]]),0)</f>
        <v>0</v>
      </c>
      <c r="BQ618" s="83" t="str">
        <f t="shared" si="288"/>
        <v/>
      </c>
      <c r="BR618" s="82">
        <f>IFERROR(FIND("Flora",consulta_completa__11[[#This Row],[13 - Ocorrências/Ambientes Atingidos]]),0)</f>
        <v>0</v>
      </c>
      <c r="BS618" s="83" t="str">
        <f t="shared" si="289"/>
        <v/>
      </c>
      <c r="BT618" s="82">
        <f>IFERROR(FIND("Fauna",consulta_completa__11[[#This Row],[13 - Ocorrências/Ambientes Atingidos]]),0)</f>
        <v>0</v>
      </c>
      <c r="BU618" s="83" t="str">
        <f t="shared" si="290"/>
        <v/>
      </c>
      <c r="BV618" s="82">
        <f>IFERROR(FIND("UC federal",consulta_completa__11[[#This Row],[13 - Ocorrências/Ambientes Atingidos]]),0)</f>
        <v>0</v>
      </c>
      <c r="BW618" s="83" t="str">
        <f t="shared" si="291"/>
        <v/>
      </c>
      <c r="BX618" s="82">
        <f>IFERROR(FIND("UC estadual/municipal",consulta_completa__11[[#This Row],[13 - Ocorrências/Ambientes Atingidos]]),0)</f>
        <v>0</v>
      </c>
      <c r="BY618" s="83" t="str">
        <f t="shared" si="292"/>
        <v/>
      </c>
      <c r="BZ618" s="82">
        <f>IFERROR(FIND("Outro(s)",consulta_completa__11[[#This Row],[13 - Ocorrências/Ambientes Atingidos]]),0)</f>
        <v>0</v>
      </c>
      <c r="CA618" s="83" t="str">
        <f t="shared" si="293"/>
        <v/>
      </c>
      <c r="CB618" s="82">
        <f>IFERROR(FIND("Sem dano",consulta_completa__11[[#This Row],[13 - Ocorrências/Ambientes Atingidos]]),0)</f>
        <v>0</v>
      </c>
      <c r="CC618" s="83" t="str">
        <f t="shared" si="294"/>
        <v/>
      </c>
      <c r="CD618" s="82" t="str">
        <f>IF(consulta_completa__11[[#This Row],[13 - Ocorrências/Ambientes Atingidos]]="","X","")</f>
        <v/>
      </c>
      <c r="CE618" s="84">
        <f>IFERROR(FIND("IBAMA",consulta_completa__11[[#This Row],[14 - Inst. Atuando no Local]]),0)</f>
        <v>0</v>
      </c>
      <c r="CF618" s="84" t="str">
        <f t="shared" si="295"/>
        <v/>
      </c>
      <c r="CG618" s="84">
        <f>IFERROR(FIND("OEMA",consulta_completa__11[[#This Row],[14 - Inst. Atuando no Local]]),0)</f>
        <v>0</v>
      </c>
      <c r="CH618" s="84" t="str">
        <f t="shared" si="296"/>
        <v/>
      </c>
      <c r="CI618" s="84">
        <f>IFERROR(FIND("DEFESA CIVIL",consulta_completa__11[[#This Row],[14 - Inst. Atuando no Local]]),0)</f>
        <v>0</v>
      </c>
      <c r="CJ618" s="84" t="str">
        <f t="shared" si="297"/>
        <v/>
      </c>
      <c r="CK618" s="84">
        <f>IFERROR(FIND("CORPO DE BOMBEIROS",consulta_completa__11[[#This Row],[14 - Inst. Atuando no Local]]),0)</f>
        <v>0</v>
      </c>
      <c r="CL618" s="84" t="str">
        <f t="shared" si="298"/>
        <v/>
      </c>
      <c r="CM618" s="84">
        <f>IFERROR(FIND("POLÍCIA RODOVIÁRIA",consulta_completa__11[[#This Row],[14 - Inst. Atuando no Local]]),0)</f>
        <v>0</v>
      </c>
      <c r="CN618" s="84" t="str">
        <f t="shared" si="299"/>
        <v/>
      </c>
      <c r="CO618" s="84">
        <f>IFERROR(FIND("POLÍCIA MILITAR",consulta_completa__11[[#This Row],[14 - Inst. Atuando no Local]]),0)</f>
        <v>0</v>
      </c>
      <c r="CP618" s="84" t="str">
        <f t="shared" si="300"/>
        <v/>
      </c>
      <c r="CQ618" s="84">
        <f>IFERROR(FIND("POLÍCIA CIVIL",consulta_completa__11[[#This Row],[14 - Inst. Atuando no Local]]),0)</f>
        <v>0</v>
      </c>
      <c r="CR618" s="84" t="str">
        <f t="shared" si="301"/>
        <v/>
      </c>
      <c r="CS618" s="84">
        <f>IFERROR(FIND("MARINHA DO BRASIL",consulta_completa__11[[#This Row],[14 - Inst. Atuando no Local]]),0)</f>
        <v>0</v>
      </c>
      <c r="CT618" s="84" t="str">
        <f t="shared" si="302"/>
        <v/>
      </c>
      <c r="CU618" s="84">
        <f>IFERROR(FIND("EMPRESA ESPECIALIZADA EM ATENDIMENTO",consulta_completa__11[[#This Row],[14 - Inst. Atuando no Local]]),0)</f>
        <v>0</v>
      </c>
      <c r="CV618" s="84" t="str">
        <f t="shared" si="303"/>
        <v/>
      </c>
      <c r="CW618" s="84">
        <f>IFERROR(FIND("IBAMA",consulta_completa__11[[#This Row],[14 - Inst. Atuando no Local]]),0)</f>
        <v>0</v>
      </c>
      <c r="CX618" s="84" t="str">
        <f t="shared" si="304"/>
        <v/>
      </c>
      <c r="CY618" s="84" t="str">
        <f>IF(consulta_completa__11[[#This Row],[14 - Inst. Atuando no Local]]="","X","")</f>
        <v>X</v>
      </c>
      <c r="CZ618" s="84">
        <f>IFERROR(FIND("OUTRA (S)",consulta_completa__11[[#This Row],[14 - Inst. Atuando no Local]]),0)</f>
        <v>0</v>
      </c>
      <c r="DA618" s="84" t="str">
        <f t="shared" si="305"/>
        <v/>
      </c>
      <c r="DB618" s="35" t="str">
        <f t="shared" si="306"/>
        <v>Sim</v>
      </c>
      <c r="DC618" s="35" t="str">
        <f t="shared" si="307"/>
        <v>Não</v>
      </c>
      <c r="DD618" s="35" t="str">
        <f t="shared" si="308"/>
        <v>Sim</v>
      </c>
      <c r="DE618" s="87" t="str">
        <f t="shared" si="310"/>
        <v>Federal</v>
      </c>
    </row>
    <row r="619" spans="1:109">
      <c r="A619" s="14">
        <v>202582572043</v>
      </c>
      <c r="B619" s="1">
        <v>45892</v>
      </c>
      <c r="C619" t="s">
        <v>5424</v>
      </c>
      <c r="D619" t="s">
        <v>180</v>
      </c>
      <c r="E619" t="s">
        <v>286</v>
      </c>
      <c r="F619" t="s">
        <v>112</v>
      </c>
      <c r="G619" t="s">
        <v>113</v>
      </c>
      <c r="H619" t="s">
        <v>114</v>
      </c>
      <c r="I619" t="s">
        <v>114</v>
      </c>
      <c r="J619" t="s">
        <v>3966</v>
      </c>
      <c r="K619" t="s">
        <v>256</v>
      </c>
      <c r="L619" t="s">
        <v>113</v>
      </c>
      <c r="M619" t="s">
        <v>140</v>
      </c>
      <c r="N619" t="s">
        <v>141</v>
      </c>
      <c r="O619" t="s">
        <v>185</v>
      </c>
      <c r="P619" t="s">
        <v>229</v>
      </c>
      <c r="Q619" t="s">
        <v>143</v>
      </c>
      <c r="R619" t="s">
        <v>123</v>
      </c>
      <c r="S619" t="s">
        <v>113</v>
      </c>
      <c r="T619" t="s">
        <v>5425</v>
      </c>
      <c r="U619" t="s">
        <v>113</v>
      </c>
      <c r="V619" t="s">
        <v>113</v>
      </c>
      <c r="Z619" t="s">
        <v>5426</v>
      </c>
      <c r="AA619" t="s">
        <v>5427</v>
      </c>
      <c r="AB619" t="s">
        <v>113</v>
      </c>
      <c r="AC619" t="s">
        <v>113</v>
      </c>
      <c r="AE619" t="s">
        <v>5428</v>
      </c>
      <c r="AF619" t="s">
        <v>113</v>
      </c>
      <c r="AG619" t="s">
        <v>113</v>
      </c>
      <c r="AH619" t="s">
        <v>194</v>
      </c>
      <c r="AI619" t="s">
        <v>132</v>
      </c>
      <c r="AJ619" t="s">
        <v>132</v>
      </c>
      <c r="AK619" t="s">
        <v>113</v>
      </c>
      <c r="AL619" t="s">
        <v>5429</v>
      </c>
      <c r="AM619" t="s">
        <v>2267</v>
      </c>
      <c r="AN619" t="s">
        <v>265</v>
      </c>
      <c r="AO619" t="s">
        <v>266</v>
      </c>
      <c r="AQ619" t="s">
        <v>2268</v>
      </c>
      <c r="AR619" t="s">
        <v>113</v>
      </c>
      <c r="AS619" t="s">
        <v>113</v>
      </c>
      <c r="AT619" t="s">
        <v>113</v>
      </c>
      <c r="AU619" t="s">
        <v>113</v>
      </c>
      <c r="AW619" t="s">
        <v>113</v>
      </c>
      <c r="AX619" s="82">
        <f>IFERROR(FIND("Óbitos/feridos",consulta_completa__11[[#This Row],[13 - Ocorrências/Ambientes Atingidos]]),0)</f>
        <v>0</v>
      </c>
      <c r="AY619" s="83" t="str">
        <f t="shared" si="280"/>
        <v/>
      </c>
      <c r="AZ619" s="82">
        <f>IFERROR(FIND("População afetada/evacuada",consulta_completa__11[[#This Row],[13 - Ocorrências/Ambientes Atingidos]]),0)</f>
        <v>0</v>
      </c>
      <c r="BA619" s="82" t="str">
        <f t="shared" si="281"/>
        <v/>
      </c>
      <c r="BB619" s="82">
        <f>IFERROR(FIND("Suspensão de abastecimento de água",consulta_completa__11[[#This Row],[13 - Ocorrências/Ambientes Atingidos]]),0)</f>
        <v>0</v>
      </c>
      <c r="BC619" s="83" t="str">
        <f t="shared" si="309"/>
        <v/>
      </c>
      <c r="BD619" s="82">
        <f>IFERROR(FIND("Rio/córrego",consulta_completa__11[[#This Row],[13 - Ocorrências/Ambientes Atingidos]]),0)</f>
        <v>0</v>
      </c>
      <c r="BE619" s="83" t="str">
        <f t="shared" si="282"/>
        <v/>
      </c>
      <c r="BF619" s="82">
        <f>IFERROR(FIND("Lago",consulta_completa__11[[#This Row],[13 - Ocorrências/Ambientes Atingidos]]),0)</f>
        <v>0</v>
      </c>
      <c r="BG619" s="83" t="str">
        <f t="shared" si="283"/>
        <v/>
      </c>
      <c r="BH619" s="82">
        <f>IFERROR(FIND("Mar",consulta_completa__11[[#This Row],[13 - Ocorrências/Ambientes Atingidos]]),0)</f>
        <v>0</v>
      </c>
      <c r="BI619" s="83" t="str">
        <f t="shared" si="284"/>
        <v/>
      </c>
      <c r="BJ619" s="82">
        <f>IFERROR(FIND("Praia",consulta_completa__11[[#This Row],[13 - Ocorrências/Ambientes Atingidos]]),0)</f>
        <v>0</v>
      </c>
      <c r="BK619" s="83" t="str">
        <f t="shared" si="285"/>
        <v/>
      </c>
      <c r="BL619" s="82">
        <f>IFERROR(FIND("Solo",consulta_completa__11[[#This Row],[13 - Ocorrências/Ambientes Atingidos]]),0)</f>
        <v>1</v>
      </c>
      <c r="BM619" s="83" t="str">
        <f t="shared" si="286"/>
        <v>X</v>
      </c>
      <c r="BN619" s="82">
        <f>IFERROR(FIND("Águas subterrâneas",consulta_completa__11[[#This Row],[13 - Ocorrências/Ambientes Atingidos]]),0)</f>
        <v>0</v>
      </c>
      <c r="BO619" s="83" t="str">
        <f t="shared" si="287"/>
        <v/>
      </c>
      <c r="BP619" s="82">
        <f>IFERROR(FIND("Atmosfera",consulta_completa__11[[#This Row],[13 - Ocorrências/Ambientes Atingidos]]),0)</f>
        <v>0</v>
      </c>
      <c r="BQ619" s="83" t="str">
        <f t="shared" si="288"/>
        <v/>
      </c>
      <c r="BR619" s="82">
        <f>IFERROR(FIND("Flora",consulta_completa__11[[#This Row],[13 - Ocorrências/Ambientes Atingidos]]),0)</f>
        <v>0</v>
      </c>
      <c r="BS619" s="83" t="str">
        <f t="shared" si="289"/>
        <v/>
      </c>
      <c r="BT619" s="82">
        <f>IFERROR(FIND("Fauna",consulta_completa__11[[#This Row],[13 - Ocorrências/Ambientes Atingidos]]),0)</f>
        <v>0</v>
      </c>
      <c r="BU619" s="83" t="str">
        <f t="shared" si="290"/>
        <v/>
      </c>
      <c r="BV619" s="82">
        <f>IFERROR(FIND("UC federal",consulta_completa__11[[#This Row],[13 - Ocorrências/Ambientes Atingidos]]),0)</f>
        <v>0</v>
      </c>
      <c r="BW619" s="83" t="str">
        <f t="shared" si="291"/>
        <v/>
      </c>
      <c r="BX619" s="82">
        <f>IFERROR(FIND("UC estadual/municipal",consulta_completa__11[[#This Row],[13 - Ocorrências/Ambientes Atingidos]]),0)</f>
        <v>0</v>
      </c>
      <c r="BY619" s="83" t="str">
        <f t="shared" si="292"/>
        <v/>
      </c>
      <c r="BZ619" s="82">
        <f>IFERROR(FIND("Outro(s)",consulta_completa__11[[#This Row],[13 - Ocorrências/Ambientes Atingidos]]),0)</f>
        <v>0</v>
      </c>
      <c r="CA619" s="83" t="str">
        <f t="shared" si="293"/>
        <v/>
      </c>
      <c r="CB619" s="82">
        <f>IFERROR(FIND("Sem dano",consulta_completa__11[[#This Row],[13 - Ocorrências/Ambientes Atingidos]]),0)</f>
        <v>0</v>
      </c>
      <c r="CC619" s="83" t="str">
        <f t="shared" si="294"/>
        <v/>
      </c>
      <c r="CD619" s="82" t="str">
        <f>IF(consulta_completa__11[[#This Row],[13 - Ocorrências/Ambientes Atingidos]]="","X","")</f>
        <v/>
      </c>
      <c r="CE619" s="84">
        <f>IFERROR(FIND("IBAMA",consulta_completa__11[[#This Row],[14 - Inst. Atuando no Local]]),0)</f>
        <v>0</v>
      </c>
      <c r="CF619" s="84" t="str">
        <f t="shared" si="295"/>
        <v/>
      </c>
      <c r="CG619" s="84">
        <f>IFERROR(FIND("OEMA",consulta_completa__11[[#This Row],[14 - Inst. Atuando no Local]]),0)</f>
        <v>0</v>
      </c>
      <c r="CH619" s="84" t="str">
        <f t="shared" si="296"/>
        <v/>
      </c>
      <c r="CI619" s="84">
        <f>IFERROR(FIND("DEFESA CIVIL",consulta_completa__11[[#This Row],[14 - Inst. Atuando no Local]]),0)</f>
        <v>0</v>
      </c>
      <c r="CJ619" s="84" t="str">
        <f t="shared" si="297"/>
        <v/>
      </c>
      <c r="CK619" s="84">
        <f>IFERROR(FIND("CORPO DE BOMBEIROS",consulta_completa__11[[#This Row],[14 - Inst. Atuando no Local]]),0)</f>
        <v>0</v>
      </c>
      <c r="CL619" s="84" t="str">
        <f t="shared" si="298"/>
        <v/>
      </c>
      <c r="CM619" s="84">
        <f>IFERROR(FIND("POLÍCIA RODOVIÁRIA",consulta_completa__11[[#This Row],[14 - Inst. Atuando no Local]]),0)</f>
        <v>0</v>
      </c>
      <c r="CN619" s="84" t="str">
        <f t="shared" si="299"/>
        <v/>
      </c>
      <c r="CO619" s="84">
        <f>IFERROR(FIND("POLÍCIA MILITAR",consulta_completa__11[[#This Row],[14 - Inst. Atuando no Local]]),0)</f>
        <v>0</v>
      </c>
      <c r="CP619" s="84" t="str">
        <f t="shared" si="300"/>
        <v/>
      </c>
      <c r="CQ619" s="84">
        <f>IFERROR(FIND("POLÍCIA CIVIL",consulta_completa__11[[#This Row],[14 - Inst. Atuando no Local]]),0)</f>
        <v>0</v>
      </c>
      <c r="CR619" s="84" t="str">
        <f t="shared" si="301"/>
        <v/>
      </c>
      <c r="CS619" s="84">
        <f>IFERROR(FIND("MARINHA DO BRASIL",consulta_completa__11[[#This Row],[14 - Inst. Atuando no Local]]),0)</f>
        <v>0</v>
      </c>
      <c r="CT619" s="84" t="str">
        <f t="shared" si="302"/>
        <v/>
      </c>
      <c r="CU619" s="84">
        <f>IFERROR(FIND("EMPRESA ESPECIALIZADA EM ATENDIMENTO",consulta_completa__11[[#This Row],[14 - Inst. Atuando no Local]]),0)</f>
        <v>0</v>
      </c>
      <c r="CV619" s="84" t="str">
        <f t="shared" si="303"/>
        <v/>
      </c>
      <c r="CW619" s="84">
        <f>IFERROR(FIND("IBAMA",consulta_completa__11[[#This Row],[14 - Inst. Atuando no Local]]),0)</f>
        <v>0</v>
      </c>
      <c r="CX619" s="84" t="str">
        <f t="shared" si="304"/>
        <v/>
      </c>
      <c r="CY619" s="84" t="str">
        <f>IF(consulta_completa__11[[#This Row],[14 - Inst. Atuando no Local]]="","X","")</f>
        <v/>
      </c>
      <c r="CZ619" s="84">
        <f>IFERROR(FIND("OUTRA (S)",consulta_completa__11[[#This Row],[14 - Inst. Atuando no Local]]),0)</f>
        <v>0</v>
      </c>
      <c r="DA619" s="84" t="str">
        <f t="shared" si="305"/>
        <v/>
      </c>
      <c r="DB619" s="35" t="str">
        <f t="shared" si="306"/>
        <v>Sim</v>
      </c>
      <c r="DC619" s="35" t="str">
        <f t="shared" si="307"/>
        <v>Não</v>
      </c>
      <c r="DD619" s="35" t="str">
        <f t="shared" si="308"/>
        <v>Sim</v>
      </c>
      <c r="DE619" s="87" t="str">
        <f t="shared" si="310"/>
        <v>Sem informação</v>
      </c>
    </row>
    <row r="620" spans="1:109">
      <c r="A620" s="14">
        <v>202582575647</v>
      </c>
      <c r="B620" s="1">
        <v>45893</v>
      </c>
      <c r="C620" t="s">
        <v>109</v>
      </c>
      <c r="D620" t="s">
        <v>110</v>
      </c>
      <c r="E620" t="s">
        <v>403</v>
      </c>
      <c r="F620" t="s">
        <v>112</v>
      </c>
      <c r="G620" t="s">
        <v>113</v>
      </c>
      <c r="H620" t="s">
        <v>114</v>
      </c>
      <c r="I620" t="s">
        <v>114</v>
      </c>
      <c r="J620" t="s">
        <v>1151</v>
      </c>
      <c r="K620" t="s">
        <v>3428</v>
      </c>
      <c r="L620" t="s">
        <v>117</v>
      </c>
      <c r="M620" t="s">
        <v>118</v>
      </c>
      <c r="N620" t="s">
        <v>119</v>
      </c>
      <c r="O620" t="s">
        <v>239</v>
      </c>
      <c r="P620" t="s">
        <v>272</v>
      </c>
      <c r="Q620" t="s">
        <v>143</v>
      </c>
      <c r="R620" t="s">
        <v>123</v>
      </c>
      <c r="S620" t="s">
        <v>124</v>
      </c>
      <c r="T620" t="s">
        <v>5430</v>
      </c>
      <c r="U620" t="s">
        <v>5431</v>
      </c>
      <c r="V620" t="s">
        <v>5432</v>
      </c>
      <c r="Z620" t="s">
        <v>409</v>
      </c>
      <c r="AA620" t="s">
        <v>113</v>
      </c>
      <c r="AB620" t="s">
        <v>5433</v>
      </c>
      <c r="AC620" t="s">
        <v>130</v>
      </c>
      <c r="AD620">
        <v>1</v>
      </c>
      <c r="AE620" t="s">
        <v>568</v>
      </c>
      <c r="AF620" t="s">
        <v>113</v>
      </c>
      <c r="AG620" t="s">
        <v>113</v>
      </c>
      <c r="AH620" t="s">
        <v>131</v>
      </c>
      <c r="AI620" t="s">
        <v>132</v>
      </c>
      <c r="AJ620" t="s">
        <v>131</v>
      </c>
      <c r="AK620" t="s">
        <v>5434</v>
      </c>
      <c r="AL620" t="s">
        <v>5435</v>
      </c>
      <c r="AM620" t="s">
        <v>135</v>
      </c>
      <c r="AN620" t="s">
        <v>5436</v>
      </c>
      <c r="AO620" t="s">
        <v>5437</v>
      </c>
      <c r="AP620">
        <v>2732951305</v>
      </c>
      <c r="AQ620" t="s">
        <v>136</v>
      </c>
      <c r="AR620" t="s">
        <v>113</v>
      </c>
      <c r="AS620" t="s">
        <v>113</v>
      </c>
      <c r="AT620" t="s">
        <v>5438</v>
      </c>
      <c r="AU620" t="s">
        <v>113</v>
      </c>
      <c r="AW620" t="s">
        <v>4031</v>
      </c>
      <c r="AX620" s="82">
        <f>IFERROR(FIND("Óbitos/feridos",consulta_completa__11[[#This Row],[13 - Ocorrências/Ambientes Atingidos]]),0)</f>
        <v>0</v>
      </c>
      <c r="AY620" s="83" t="str">
        <f t="shared" si="280"/>
        <v/>
      </c>
      <c r="AZ620" s="82">
        <f>IFERROR(FIND("População afetada/evacuada",consulta_completa__11[[#This Row],[13 - Ocorrências/Ambientes Atingidos]]),0)</f>
        <v>0</v>
      </c>
      <c r="BA620" s="82" t="str">
        <f t="shared" si="281"/>
        <v/>
      </c>
      <c r="BB620" s="82">
        <f>IFERROR(FIND("Suspensão de abastecimento de água",consulta_completa__11[[#This Row],[13 - Ocorrências/Ambientes Atingidos]]),0)</f>
        <v>0</v>
      </c>
      <c r="BC620" s="83" t="str">
        <f t="shared" si="309"/>
        <v/>
      </c>
      <c r="BD620" s="82">
        <f>IFERROR(FIND("Rio/córrego",consulta_completa__11[[#This Row],[13 - Ocorrências/Ambientes Atingidos]]),0)</f>
        <v>0</v>
      </c>
      <c r="BE620" s="83" t="str">
        <f t="shared" si="282"/>
        <v/>
      </c>
      <c r="BF620" s="82">
        <f>IFERROR(FIND("Lago",consulta_completa__11[[#This Row],[13 - Ocorrências/Ambientes Atingidos]]),0)</f>
        <v>0</v>
      </c>
      <c r="BG620" s="83" t="str">
        <f t="shared" si="283"/>
        <v/>
      </c>
      <c r="BH620" s="82">
        <f>IFERROR(FIND("Mar",consulta_completa__11[[#This Row],[13 - Ocorrências/Ambientes Atingidos]]),0)</f>
        <v>1</v>
      </c>
      <c r="BI620" s="83" t="str">
        <f t="shared" si="284"/>
        <v>X</v>
      </c>
      <c r="BJ620" s="82">
        <f>IFERROR(FIND("Praia",consulta_completa__11[[#This Row],[13 - Ocorrências/Ambientes Atingidos]]),0)</f>
        <v>0</v>
      </c>
      <c r="BK620" s="83" t="str">
        <f t="shared" si="285"/>
        <v/>
      </c>
      <c r="BL620" s="82">
        <f>IFERROR(FIND("Solo",consulta_completa__11[[#This Row],[13 - Ocorrências/Ambientes Atingidos]]),0)</f>
        <v>0</v>
      </c>
      <c r="BM620" s="83" t="str">
        <f t="shared" si="286"/>
        <v/>
      </c>
      <c r="BN620" s="82">
        <f>IFERROR(FIND("Águas subterrâneas",consulta_completa__11[[#This Row],[13 - Ocorrências/Ambientes Atingidos]]),0)</f>
        <v>0</v>
      </c>
      <c r="BO620" s="83" t="str">
        <f t="shared" si="287"/>
        <v/>
      </c>
      <c r="BP620" s="82">
        <f>IFERROR(FIND("Atmosfera",consulta_completa__11[[#This Row],[13 - Ocorrências/Ambientes Atingidos]]),0)</f>
        <v>0</v>
      </c>
      <c r="BQ620" s="83" t="str">
        <f t="shared" si="288"/>
        <v/>
      </c>
      <c r="BR620" s="82">
        <f>IFERROR(FIND("Flora",consulta_completa__11[[#This Row],[13 - Ocorrências/Ambientes Atingidos]]),0)</f>
        <v>0</v>
      </c>
      <c r="BS620" s="83" t="str">
        <f t="shared" si="289"/>
        <v/>
      </c>
      <c r="BT620" s="82">
        <f>IFERROR(FIND("Fauna",consulta_completa__11[[#This Row],[13 - Ocorrências/Ambientes Atingidos]]),0)</f>
        <v>0</v>
      </c>
      <c r="BU620" s="83" t="str">
        <f t="shared" si="290"/>
        <v/>
      </c>
      <c r="BV620" s="82">
        <f>IFERROR(FIND("UC federal",consulta_completa__11[[#This Row],[13 - Ocorrências/Ambientes Atingidos]]),0)</f>
        <v>0</v>
      </c>
      <c r="BW620" s="83" t="str">
        <f t="shared" si="291"/>
        <v/>
      </c>
      <c r="BX620" s="82">
        <f>IFERROR(FIND("UC estadual/municipal",consulta_completa__11[[#This Row],[13 - Ocorrências/Ambientes Atingidos]]),0)</f>
        <v>0</v>
      </c>
      <c r="BY620" s="83" t="str">
        <f t="shared" si="292"/>
        <v/>
      </c>
      <c r="BZ620" s="82">
        <f>IFERROR(FIND("Outro(s)",consulta_completa__11[[#This Row],[13 - Ocorrências/Ambientes Atingidos]]),0)</f>
        <v>0</v>
      </c>
      <c r="CA620" s="83" t="str">
        <f t="shared" si="293"/>
        <v/>
      </c>
      <c r="CB620" s="82">
        <f>IFERROR(FIND("Sem dano",consulta_completa__11[[#This Row],[13 - Ocorrências/Ambientes Atingidos]]),0)</f>
        <v>0</v>
      </c>
      <c r="CC620" s="83" t="str">
        <f t="shared" si="294"/>
        <v/>
      </c>
      <c r="CD620" s="82" t="str">
        <f>IF(consulta_completa__11[[#This Row],[13 - Ocorrências/Ambientes Atingidos]]="","X","")</f>
        <v/>
      </c>
      <c r="CE620" s="84">
        <f>IFERROR(FIND("IBAMA",consulta_completa__11[[#This Row],[14 - Inst. Atuando no Local]]),0)</f>
        <v>0</v>
      </c>
      <c r="CF620" s="84" t="str">
        <f t="shared" si="295"/>
        <v/>
      </c>
      <c r="CG620" s="84">
        <f>IFERROR(FIND("OEMA",consulta_completa__11[[#This Row],[14 - Inst. Atuando no Local]]),0)</f>
        <v>0</v>
      </c>
      <c r="CH620" s="84" t="str">
        <f t="shared" si="296"/>
        <v/>
      </c>
      <c r="CI620" s="84">
        <f>IFERROR(FIND("DEFESA CIVIL",consulta_completa__11[[#This Row],[14 - Inst. Atuando no Local]]),0)</f>
        <v>0</v>
      </c>
      <c r="CJ620" s="84" t="str">
        <f t="shared" si="297"/>
        <v/>
      </c>
      <c r="CK620" s="84">
        <f>IFERROR(FIND("CORPO DE BOMBEIROS",consulta_completa__11[[#This Row],[14 - Inst. Atuando no Local]]),0)</f>
        <v>0</v>
      </c>
      <c r="CL620" s="84" t="str">
        <f t="shared" si="298"/>
        <v/>
      </c>
      <c r="CM620" s="84">
        <f>IFERROR(FIND("POLÍCIA RODOVIÁRIA",consulta_completa__11[[#This Row],[14 - Inst. Atuando no Local]]),0)</f>
        <v>0</v>
      </c>
      <c r="CN620" s="84" t="str">
        <f t="shared" si="299"/>
        <v/>
      </c>
      <c r="CO620" s="84">
        <f>IFERROR(FIND("POLÍCIA MILITAR",consulta_completa__11[[#This Row],[14 - Inst. Atuando no Local]]),0)</f>
        <v>0</v>
      </c>
      <c r="CP620" s="84" t="str">
        <f t="shared" si="300"/>
        <v/>
      </c>
      <c r="CQ620" s="84">
        <f>IFERROR(FIND("POLÍCIA CIVIL",consulta_completa__11[[#This Row],[14 - Inst. Atuando no Local]]),0)</f>
        <v>0</v>
      </c>
      <c r="CR620" s="84" t="str">
        <f t="shared" si="301"/>
        <v/>
      </c>
      <c r="CS620" s="84">
        <f>IFERROR(FIND("MARINHA DO BRASIL",consulta_completa__11[[#This Row],[14 - Inst. Atuando no Local]]),0)</f>
        <v>0</v>
      </c>
      <c r="CT620" s="84" t="str">
        <f t="shared" si="302"/>
        <v/>
      </c>
      <c r="CU620" s="84">
        <f>IFERROR(FIND("EMPRESA ESPECIALIZADA EM ATENDIMENTO",consulta_completa__11[[#This Row],[14 - Inst. Atuando no Local]]),0)</f>
        <v>0</v>
      </c>
      <c r="CV620" s="84" t="str">
        <f t="shared" si="303"/>
        <v/>
      </c>
      <c r="CW620" s="84">
        <f>IFERROR(FIND("IBAMA",consulta_completa__11[[#This Row],[14 - Inst. Atuando no Local]]),0)</f>
        <v>0</v>
      </c>
      <c r="CX620" s="84" t="str">
        <f t="shared" si="304"/>
        <v/>
      </c>
      <c r="CY620" s="84" t="str">
        <f>IF(consulta_completa__11[[#This Row],[14 - Inst. Atuando no Local]]="","X","")</f>
        <v/>
      </c>
      <c r="CZ620" s="84">
        <f>IFERROR(FIND("OUTRA (S)",consulta_completa__11[[#This Row],[14 - Inst. Atuando no Local]]),0)</f>
        <v>0</v>
      </c>
      <c r="DA620" s="84" t="str">
        <f t="shared" si="305"/>
        <v/>
      </c>
      <c r="DB620" s="35" t="str">
        <f t="shared" si="306"/>
        <v>Sim</v>
      </c>
      <c r="DC620" s="35" t="str">
        <f t="shared" si="307"/>
        <v>Não</v>
      </c>
      <c r="DD620" s="35" t="str">
        <f t="shared" si="308"/>
        <v>Sim</v>
      </c>
      <c r="DE620" s="87" t="str">
        <f t="shared" si="310"/>
        <v>Federal</v>
      </c>
    </row>
    <row r="621" spans="1:109">
      <c r="A621" s="14">
        <v>202582572035</v>
      </c>
      <c r="B621" s="1">
        <v>45894</v>
      </c>
      <c r="C621" t="s">
        <v>5439</v>
      </c>
      <c r="D621" t="s">
        <v>180</v>
      </c>
      <c r="E621" t="s">
        <v>286</v>
      </c>
      <c r="F621" t="s">
        <v>112</v>
      </c>
      <c r="G621" t="s">
        <v>113</v>
      </c>
      <c r="H621" t="s">
        <v>114</v>
      </c>
      <c r="I621" t="s">
        <v>114</v>
      </c>
      <c r="J621" t="s">
        <v>5440</v>
      </c>
      <c r="K621" t="s">
        <v>2034</v>
      </c>
      <c r="L621" t="s">
        <v>648</v>
      </c>
      <c r="M621" t="s">
        <v>1227</v>
      </c>
      <c r="N621" t="s">
        <v>141</v>
      </c>
      <c r="O621" t="s">
        <v>185</v>
      </c>
      <c r="P621" t="s">
        <v>299</v>
      </c>
      <c r="Q621" t="s">
        <v>143</v>
      </c>
      <c r="R621" t="s">
        <v>123</v>
      </c>
      <c r="S621" t="s">
        <v>113</v>
      </c>
      <c r="T621" t="s">
        <v>5441</v>
      </c>
      <c r="U621" t="s">
        <v>5441</v>
      </c>
      <c r="V621" t="s">
        <v>113</v>
      </c>
      <c r="Z621" t="s">
        <v>5442</v>
      </c>
      <c r="AA621" t="s">
        <v>5443</v>
      </c>
      <c r="AB621" t="s">
        <v>113</v>
      </c>
      <c r="AC621" t="s">
        <v>113</v>
      </c>
      <c r="AE621" t="s">
        <v>5444</v>
      </c>
      <c r="AF621" t="s">
        <v>113</v>
      </c>
      <c r="AG621" t="s">
        <v>113</v>
      </c>
      <c r="AH621" t="s">
        <v>194</v>
      </c>
      <c r="AI621" t="s">
        <v>132</v>
      </c>
      <c r="AJ621" t="s">
        <v>132</v>
      </c>
      <c r="AK621" t="s">
        <v>113</v>
      </c>
      <c r="AL621" t="s">
        <v>113</v>
      </c>
      <c r="AM621" t="s">
        <v>2267</v>
      </c>
      <c r="AN621" t="s">
        <v>154</v>
      </c>
      <c r="AO621" t="s">
        <v>5445</v>
      </c>
      <c r="AQ621" t="s">
        <v>2268</v>
      </c>
      <c r="AR621" t="s">
        <v>113</v>
      </c>
      <c r="AS621" t="s">
        <v>113</v>
      </c>
      <c r="AT621" t="s">
        <v>113</v>
      </c>
      <c r="AU621" t="s">
        <v>113</v>
      </c>
      <c r="AW621" t="s">
        <v>113</v>
      </c>
      <c r="AX621" s="82">
        <f>IFERROR(FIND("Óbitos/feridos",consulta_completa__11[[#This Row],[13 - Ocorrências/Ambientes Atingidos]]),0)</f>
        <v>0</v>
      </c>
      <c r="AY621" s="83" t="str">
        <f t="shared" si="280"/>
        <v/>
      </c>
      <c r="AZ621" s="82">
        <f>IFERROR(FIND("População afetada/evacuada",consulta_completa__11[[#This Row],[13 - Ocorrências/Ambientes Atingidos]]),0)</f>
        <v>0</v>
      </c>
      <c r="BA621" s="82" t="str">
        <f t="shared" si="281"/>
        <v/>
      </c>
      <c r="BB621" s="82">
        <f>IFERROR(FIND("Suspensão de abastecimento de água",consulta_completa__11[[#This Row],[13 - Ocorrências/Ambientes Atingidos]]),0)</f>
        <v>0</v>
      </c>
      <c r="BC621" s="83" t="str">
        <f t="shared" si="309"/>
        <v/>
      </c>
      <c r="BD621" s="82">
        <f>IFERROR(FIND("Rio/córrego",consulta_completa__11[[#This Row],[13 - Ocorrências/Ambientes Atingidos]]),0)</f>
        <v>0</v>
      </c>
      <c r="BE621" s="83" t="str">
        <f t="shared" si="282"/>
        <v/>
      </c>
      <c r="BF621" s="82">
        <f>IFERROR(FIND("Lago",consulta_completa__11[[#This Row],[13 - Ocorrências/Ambientes Atingidos]]),0)</f>
        <v>0</v>
      </c>
      <c r="BG621" s="83" t="str">
        <f t="shared" si="283"/>
        <v/>
      </c>
      <c r="BH621" s="82">
        <f>IFERROR(FIND("Mar",consulta_completa__11[[#This Row],[13 - Ocorrências/Ambientes Atingidos]]),0)</f>
        <v>0</v>
      </c>
      <c r="BI621" s="83" t="str">
        <f t="shared" si="284"/>
        <v/>
      </c>
      <c r="BJ621" s="82">
        <f>IFERROR(FIND("Praia",consulta_completa__11[[#This Row],[13 - Ocorrências/Ambientes Atingidos]]),0)</f>
        <v>0</v>
      </c>
      <c r="BK621" s="83" t="str">
        <f t="shared" si="285"/>
        <v/>
      </c>
      <c r="BL621" s="82">
        <f>IFERROR(FIND("Solo",consulta_completa__11[[#This Row],[13 - Ocorrências/Ambientes Atingidos]]),0)</f>
        <v>1</v>
      </c>
      <c r="BM621" s="83" t="str">
        <f t="shared" si="286"/>
        <v>X</v>
      </c>
      <c r="BN621" s="82">
        <f>IFERROR(FIND("Águas subterrâneas",consulta_completa__11[[#This Row],[13 - Ocorrências/Ambientes Atingidos]]),0)</f>
        <v>0</v>
      </c>
      <c r="BO621" s="83" t="str">
        <f t="shared" si="287"/>
        <v/>
      </c>
      <c r="BP621" s="82">
        <f>IFERROR(FIND("Atmosfera",consulta_completa__11[[#This Row],[13 - Ocorrências/Ambientes Atingidos]]),0)</f>
        <v>0</v>
      </c>
      <c r="BQ621" s="83" t="str">
        <f t="shared" si="288"/>
        <v/>
      </c>
      <c r="BR621" s="82">
        <f>IFERROR(FIND("Flora",consulta_completa__11[[#This Row],[13 - Ocorrências/Ambientes Atingidos]]),0)</f>
        <v>0</v>
      </c>
      <c r="BS621" s="83" t="str">
        <f t="shared" si="289"/>
        <v/>
      </c>
      <c r="BT621" s="82">
        <f>IFERROR(FIND("Fauna",consulta_completa__11[[#This Row],[13 - Ocorrências/Ambientes Atingidos]]),0)</f>
        <v>0</v>
      </c>
      <c r="BU621" s="83" t="str">
        <f t="shared" si="290"/>
        <v/>
      </c>
      <c r="BV621" s="82">
        <f>IFERROR(FIND("UC federal",consulta_completa__11[[#This Row],[13 - Ocorrências/Ambientes Atingidos]]),0)</f>
        <v>0</v>
      </c>
      <c r="BW621" s="83" t="str">
        <f t="shared" si="291"/>
        <v/>
      </c>
      <c r="BX621" s="82">
        <f>IFERROR(FIND("UC estadual/municipal",consulta_completa__11[[#This Row],[13 - Ocorrências/Ambientes Atingidos]]),0)</f>
        <v>0</v>
      </c>
      <c r="BY621" s="83" t="str">
        <f t="shared" si="292"/>
        <v/>
      </c>
      <c r="BZ621" s="82">
        <f>IFERROR(FIND("Outro(s)",consulta_completa__11[[#This Row],[13 - Ocorrências/Ambientes Atingidos]]),0)</f>
        <v>7</v>
      </c>
      <c r="CA621" s="83" t="str">
        <f t="shared" si="293"/>
        <v>X</v>
      </c>
      <c r="CB621" s="82">
        <f>IFERROR(FIND("Sem dano",consulta_completa__11[[#This Row],[13 - Ocorrências/Ambientes Atingidos]]),0)</f>
        <v>0</v>
      </c>
      <c r="CC621" s="83" t="str">
        <f t="shared" si="294"/>
        <v/>
      </c>
      <c r="CD621" s="82" t="str">
        <f>IF(consulta_completa__11[[#This Row],[13 - Ocorrências/Ambientes Atingidos]]="","X","")</f>
        <v/>
      </c>
      <c r="CE621" s="84">
        <f>IFERROR(FIND("IBAMA",consulta_completa__11[[#This Row],[14 - Inst. Atuando no Local]]),0)</f>
        <v>0</v>
      </c>
      <c r="CF621" s="84" t="str">
        <f t="shared" si="295"/>
        <v/>
      </c>
      <c r="CG621" s="84">
        <f>IFERROR(FIND("OEMA",consulta_completa__11[[#This Row],[14 - Inst. Atuando no Local]]),0)</f>
        <v>0</v>
      </c>
      <c r="CH621" s="84" t="str">
        <f t="shared" si="296"/>
        <v/>
      </c>
      <c r="CI621" s="84">
        <f>IFERROR(FIND("DEFESA CIVIL",consulta_completa__11[[#This Row],[14 - Inst. Atuando no Local]]),0)</f>
        <v>0</v>
      </c>
      <c r="CJ621" s="84" t="str">
        <f t="shared" si="297"/>
        <v/>
      </c>
      <c r="CK621" s="84">
        <f>IFERROR(FIND("CORPO DE BOMBEIROS",consulta_completa__11[[#This Row],[14 - Inst. Atuando no Local]]),0)</f>
        <v>0</v>
      </c>
      <c r="CL621" s="84" t="str">
        <f t="shared" si="298"/>
        <v/>
      </c>
      <c r="CM621" s="84">
        <f>IFERROR(FIND("POLÍCIA RODOVIÁRIA",consulta_completa__11[[#This Row],[14 - Inst. Atuando no Local]]),0)</f>
        <v>0</v>
      </c>
      <c r="CN621" s="84" t="str">
        <f t="shared" si="299"/>
        <v/>
      </c>
      <c r="CO621" s="84">
        <f>IFERROR(FIND("POLÍCIA MILITAR",consulta_completa__11[[#This Row],[14 - Inst. Atuando no Local]]),0)</f>
        <v>0</v>
      </c>
      <c r="CP621" s="84" t="str">
        <f t="shared" si="300"/>
        <v/>
      </c>
      <c r="CQ621" s="84">
        <f>IFERROR(FIND("POLÍCIA CIVIL",consulta_completa__11[[#This Row],[14 - Inst. Atuando no Local]]),0)</f>
        <v>0</v>
      </c>
      <c r="CR621" s="84" t="str">
        <f t="shared" si="301"/>
        <v/>
      </c>
      <c r="CS621" s="84">
        <f>IFERROR(FIND("MARINHA DO BRASIL",consulta_completa__11[[#This Row],[14 - Inst. Atuando no Local]]),0)</f>
        <v>0</v>
      </c>
      <c r="CT621" s="84" t="str">
        <f t="shared" si="302"/>
        <v/>
      </c>
      <c r="CU621" s="84">
        <f>IFERROR(FIND("EMPRESA ESPECIALIZADA EM ATENDIMENTO",consulta_completa__11[[#This Row],[14 - Inst. Atuando no Local]]),0)</f>
        <v>0</v>
      </c>
      <c r="CV621" s="84" t="str">
        <f t="shared" si="303"/>
        <v/>
      </c>
      <c r="CW621" s="84">
        <f>IFERROR(FIND("IBAMA",consulta_completa__11[[#This Row],[14 - Inst. Atuando no Local]]),0)</f>
        <v>0</v>
      </c>
      <c r="CX621" s="84" t="str">
        <f t="shared" si="304"/>
        <v/>
      </c>
      <c r="CY621" s="84" t="str">
        <f>IF(consulta_completa__11[[#This Row],[14 - Inst. Atuando no Local]]="","X","")</f>
        <v/>
      </c>
      <c r="CZ621" s="84">
        <f>IFERROR(FIND("OUTRA (S)",consulta_completa__11[[#This Row],[14 - Inst. Atuando no Local]]),0)</f>
        <v>0</v>
      </c>
      <c r="DA621" s="84" t="str">
        <f t="shared" si="305"/>
        <v/>
      </c>
      <c r="DB621" s="35" t="str">
        <f t="shared" si="306"/>
        <v>Sim</v>
      </c>
      <c r="DC621" s="35" t="str">
        <f t="shared" si="307"/>
        <v>Não</v>
      </c>
      <c r="DD621" s="35" t="str">
        <f t="shared" si="308"/>
        <v>Sim</v>
      </c>
      <c r="DE621" s="87" t="str">
        <f t="shared" si="310"/>
        <v>Sem informação</v>
      </c>
    </row>
    <row r="622" spans="1:109">
      <c r="A622" s="14">
        <v>202582661256</v>
      </c>
      <c r="B622" s="1">
        <v>45894</v>
      </c>
      <c r="C622" t="s">
        <v>109</v>
      </c>
      <c r="D622" t="s">
        <v>212</v>
      </c>
      <c r="E622" t="s">
        <v>403</v>
      </c>
      <c r="F622" t="s">
        <v>112</v>
      </c>
      <c r="G622" t="s">
        <v>113</v>
      </c>
      <c r="H622" t="s">
        <v>114</v>
      </c>
      <c r="I622" t="s">
        <v>114</v>
      </c>
      <c r="J622" t="s">
        <v>5446</v>
      </c>
      <c r="K622" t="s">
        <v>5447</v>
      </c>
      <c r="L622" t="s">
        <v>323</v>
      </c>
      <c r="M622" t="s">
        <v>118</v>
      </c>
      <c r="N622" t="s">
        <v>119</v>
      </c>
      <c r="O622" t="s">
        <v>239</v>
      </c>
      <c r="P622" t="s">
        <v>299</v>
      </c>
      <c r="Q622" t="s">
        <v>230</v>
      </c>
      <c r="R622" t="s">
        <v>123</v>
      </c>
      <c r="S622" t="s">
        <v>201</v>
      </c>
      <c r="T622" t="s">
        <v>5143</v>
      </c>
      <c r="U622" t="s">
        <v>5143</v>
      </c>
      <c r="V622" t="s">
        <v>5448</v>
      </c>
      <c r="Z622" t="s">
        <v>5449</v>
      </c>
      <c r="AA622" t="s">
        <v>113</v>
      </c>
      <c r="AB622" t="s">
        <v>206</v>
      </c>
      <c r="AC622" t="s">
        <v>207</v>
      </c>
      <c r="AD622">
        <v>1</v>
      </c>
      <c r="AE622" t="s">
        <v>206</v>
      </c>
      <c r="AF622" t="s">
        <v>113</v>
      </c>
      <c r="AG622" t="s">
        <v>113</v>
      </c>
      <c r="AH622" t="s">
        <v>131</v>
      </c>
      <c r="AI622" t="s">
        <v>132</v>
      </c>
      <c r="AJ622" t="s">
        <v>131</v>
      </c>
      <c r="AK622" t="s">
        <v>5450</v>
      </c>
      <c r="AL622" t="s">
        <v>5451</v>
      </c>
      <c r="AM622" t="s">
        <v>210</v>
      </c>
      <c r="AN622" t="s">
        <v>113</v>
      </c>
      <c r="AO622" t="s">
        <v>113</v>
      </c>
      <c r="AQ622" t="s">
        <v>211</v>
      </c>
      <c r="AR622" t="s">
        <v>113</v>
      </c>
      <c r="AS622" t="s">
        <v>113</v>
      </c>
      <c r="AT622" t="s">
        <v>113</v>
      </c>
      <c r="AU622" t="s">
        <v>113</v>
      </c>
      <c r="AW622" t="s">
        <v>113</v>
      </c>
      <c r="AX622" s="82">
        <f>IFERROR(FIND("Óbitos/feridos",consulta_completa__11[[#This Row],[13 - Ocorrências/Ambientes Atingidos]]),0)</f>
        <v>0</v>
      </c>
      <c r="AY622" s="83" t="str">
        <f t="shared" si="280"/>
        <v/>
      </c>
      <c r="AZ622" s="82">
        <f>IFERROR(FIND("População afetada/evacuada",consulta_completa__11[[#This Row],[13 - Ocorrências/Ambientes Atingidos]]),0)</f>
        <v>0</v>
      </c>
      <c r="BA622" s="82" t="str">
        <f t="shared" si="281"/>
        <v/>
      </c>
      <c r="BB622" s="82">
        <f>IFERROR(FIND("Suspensão de abastecimento de água",consulta_completa__11[[#This Row],[13 - Ocorrências/Ambientes Atingidos]]),0)</f>
        <v>0</v>
      </c>
      <c r="BC622" s="83" t="str">
        <f t="shared" si="309"/>
        <v/>
      </c>
      <c r="BD622" s="82">
        <f>IFERROR(FIND("Rio/córrego",consulta_completa__11[[#This Row],[13 - Ocorrências/Ambientes Atingidos]]),0)</f>
        <v>0</v>
      </c>
      <c r="BE622" s="83" t="str">
        <f t="shared" si="282"/>
        <v/>
      </c>
      <c r="BF622" s="82">
        <f>IFERROR(FIND("Lago",consulta_completa__11[[#This Row],[13 - Ocorrências/Ambientes Atingidos]]),0)</f>
        <v>0</v>
      </c>
      <c r="BG622" s="83" t="str">
        <f t="shared" si="283"/>
        <v/>
      </c>
      <c r="BH622" s="82">
        <f>IFERROR(FIND("Mar",consulta_completa__11[[#This Row],[13 - Ocorrências/Ambientes Atingidos]]),0)</f>
        <v>1</v>
      </c>
      <c r="BI622" s="83" t="str">
        <f t="shared" si="284"/>
        <v>X</v>
      </c>
      <c r="BJ622" s="82">
        <f>IFERROR(FIND("Praia",consulta_completa__11[[#This Row],[13 - Ocorrências/Ambientes Atingidos]]),0)</f>
        <v>0</v>
      </c>
      <c r="BK622" s="83" t="str">
        <f t="shared" si="285"/>
        <v/>
      </c>
      <c r="BL622" s="82">
        <f>IFERROR(FIND("Solo",consulta_completa__11[[#This Row],[13 - Ocorrências/Ambientes Atingidos]]),0)</f>
        <v>0</v>
      </c>
      <c r="BM622" s="83" t="str">
        <f t="shared" si="286"/>
        <v/>
      </c>
      <c r="BN622" s="82">
        <f>IFERROR(FIND("Águas subterrâneas",consulta_completa__11[[#This Row],[13 - Ocorrências/Ambientes Atingidos]]),0)</f>
        <v>0</v>
      </c>
      <c r="BO622" s="83" t="str">
        <f t="shared" si="287"/>
        <v/>
      </c>
      <c r="BP622" s="82">
        <f>IFERROR(FIND("Atmosfera",consulta_completa__11[[#This Row],[13 - Ocorrências/Ambientes Atingidos]]),0)</f>
        <v>0</v>
      </c>
      <c r="BQ622" s="83" t="str">
        <f t="shared" si="288"/>
        <v/>
      </c>
      <c r="BR622" s="82">
        <f>IFERROR(FIND("Flora",consulta_completa__11[[#This Row],[13 - Ocorrências/Ambientes Atingidos]]),0)</f>
        <v>0</v>
      </c>
      <c r="BS622" s="83" t="str">
        <f t="shared" si="289"/>
        <v/>
      </c>
      <c r="BT622" s="82">
        <f>IFERROR(FIND("Fauna",consulta_completa__11[[#This Row],[13 - Ocorrências/Ambientes Atingidos]]),0)</f>
        <v>0</v>
      </c>
      <c r="BU622" s="83" t="str">
        <f t="shared" si="290"/>
        <v/>
      </c>
      <c r="BV622" s="82">
        <f>IFERROR(FIND("UC federal",consulta_completa__11[[#This Row],[13 - Ocorrências/Ambientes Atingidos]]),0)</f>
        <v>0</v>
      </c>
      <c r="BW622" s="83" t="str">
        <f t="shared" si="291"/>
        <v/>
      </c>
      <c r="BX622" s="82">
        <f>IFERROR(FIND("UC estadual/municipal",consulta_completa__11[[#This Row],[13 - Ocorrências/Ambientes Atingidos]]),0)</f>
        <v>0</v>
      </c>
      <c r="BY622" s="83" t="str">
        <f t="shared" si="292"/>
        <v/>
      </c>
      <c r="BZ622" s="82">
        <f>IFERROR(FIND("Outro(s)",consulta_completa__11[[#This Row],[13 - Ocorrências/Ambientes Atingidos]]),0)</f>
        <v>0</v>
      </c>
      <c r="CA622" s="83" t="str">
        <f t="shared" si="293"/>
        <v/>
      </c>
      <c r="CB622" s="82">
        <f>IFERROR(FIND("Sem dano",consulta_completa__11[[#This Row],[13 - Ocorrências/Ambientes Atingidos]]),0)</f>
        <v>0</v>
      </c>
      <c r="CC622" s="83" t="str">
        <f t="shared" si="294"/>
        <v/>
      </c>
      <c r="CD622" s="82" t="str">
        <f>IF(consulta_completa__11[[#This Row],[13 - Ocorrências/Ambientes Atingidos]]="","X","")</f>
        <v/>
      </c>
      <c r="CE622" s="84">
        <f>IFERROR(FIND("IBAMA",consulta_completa__11[[#This Row],[14 - Inst. Atuando no Local]]),0)</f>
        <v>0</v>
      </c>
      <c r="CF622" s="84" t="str">
        <f t="shared" si="295"/>
        <v/>
      </c>
      <c r="CG622" s="84">
        <f>IFERROR(FIND("OEMA",consulta_completa__11[[#This Row],[14 - Inst. Atuando no Local]]),0)</f>
        <v>0</v>
      </c>
      <c r="CH622" s="84" t="str">
        <f t="shared" si="296"/>
        <v/>
      </c>
      <c r="CI622" s="84">
        <f>IFERROR(FIND("DEFESA CIVIL",consulta_completa__11[[#This Row],[14 - Inst. Atuando no Local]]),0)</f>
        <v>0</v>
      </c>
      <c r="CJ622" s="84" t="str">
        <f t="shared" si="297"/>
        <v/>
      </c>
      <c r="CK622" s="84">
        <f>IFERROR(FIND("CORPO DE BOMBEIROS",consulta_completa__11[[#This Row],[14 - Inst. Atuando no Local]]),0)</f>
        <v>0</v>
      </c>
      <c r="CL622" s="84" t="str">
        <f t="shared" si="298"/>
        <v/>
      </c>
      <c r="CM622" s="84">
        <f>IFERROR(FIND("POLÍCIA RODOVIÁRIA",consulta_completa__11[[#This Row],[14 - Inst. Atuando no Local]]),0)</f>
        <v>0</v>
      </c>
      <c r="CN622" s="84" t="str">
        <f t="shared" si="299"/>
        <v/>
      </c>
      <c r="CO622" s="84">
        <f>IFERROR(FIND("POLÍCIA MILITAR",consulta_completa__11[[#This Row],[14 - Inst. Atuando no Local]]),0)</f>
        <v>0</v>
      </c>
      <c r="CP622" s="84" t="str">
        <f t="shared" si="300"/>
        <v/>
      </c>
      <c r="CQ622" s="84">
        <f>IFERROR(FIND("POLÍCIA CIVIL",consulta_completa__11[[#This Row],[14 - Inst. Atuando no Local]]),0)</f>
        <v>0</v>
      </c>
      <c r="CR622" s="84" t="str">
        <f t="shared" si="301"/>
        <v/>
      </c>
      <c r="CS622" s="84">
        <f>IFERROR(FIND("MARINHA DO BRASIL",consulta_completa__11[[#This Row],[14 - Inst. Atuando no Local]]),0)</f>
        <v>0</v>
      </c>
      <c r="CT622" s="84" t="str">
        <f t="shared" si="302"/>
        <v/>
      </c>
      <c r="CU622" s="84">
        <f>IFERROR(FIND("EMPRESA ESPECIALIZADA EM ATENDIMENTO",consulta_completa__11[[#This Row],[14 - Inst. Atuando no Local]]),0)</f>
        <v>0</v>
      </c>
      <c r="CV622" s="84" t="str">
        <f t="shared" si="303"/>
        <v/>
      </c>
      <c r="CW622" s="84">
        <f>IFERROR(FIND("IBAMA",consulta_completa__11[[#This Row],[14 - Inst. Atuando no Local]]),0)</f>
        <v>0</v>
      </c>
      <c r="CX622" s="84" t="str">
        <f t="shared" si="304"/>
        <v/>
      </c>
      <c r="CY622" s="84" t="str">
        <f>IF(consulta_completa__11[[#This Row],[14 - Inst. Atuando no Local]]="","X","")</f>
        <v/>
      </c>
      <c r="CZ622" s="84">
        <f>IFERROR(FIND("OUTRA (S)",consulta_completa__11[[#This Row],[14 - Inst. Atuando no Local]]),0)</f>
        <v>0</v>
      </c>
      <c r="DA622" s="84" t="str">
        <f t="shared" si="305"/>
        <v/>
      </c>
      <c r="DB622" s="35" t="str">
        <f t="shared" si="306"/>
        <v>Sim</v>
      </c>
      <c r="DC622" s="35" t="str">
        <f t="shared" si="307"/>
        <v>Não</v>
      </c>
      <c r="DD622" s="35" t="str">
        <f t="shared" si="308"/>
        <v>Sim</v>
      </c>
      <c r="DE622" s="87" t="str">
        <f t="shared" si="310"/>
        <v>Federal</v>
      </c>
    </row>
    <row r="623" spans="1:109">
      <c r="A623" s="14">
        <v>202582761228</v>
      </c>
      <c r="B623" s="1">
        <v>45894</v>
      </c>
      <c r="C623" t="s">
        <v>5452</v>
      </c>
      <c r="D623" t="s">
        <v>180</v>
      </c>
      <c r="E623" t="s">
        <v>286</v>
      </c>
      <c r="F623" t="s">
        <v>112</v>
      </c>
      <c r="G623" t="s">
        <v>5453</v>
      </c>
      <c r="H623" t="s">
        <v>113</v>
      </c>
      <c r="I623" t="s">
        <v>648</v>
      </c>
      <c r="J623" t="s">
        <v>113</v>
      </c>
      <c r="K623" t="s">
        <v>114</v>
      </c>
      <c r="L623" t="s">
        <v>114</v>
      </c>
      <c r="M623" t="s">
        <v>140</v>
      </c>
      <c r="N623" t="s">
        <v>141</v>
      </c>
      <c r="O623" t="s">
        <v>185</v>
      </c>
      <c r="P623" t="s">
        <v>299</v>
      </c>
      <c r="Q623" t="s">
        <v>143</v>
      </c>
      <c r="R623" t="s">
        <v>123</v>
      </c>
      <c r="S623" t="s">
        <v>113</v>
      </c>
      <c r="T623" t="s">
        <v>5454</v>
      </c>
      <c r="U623" t="s">
        <v>113</v>
      </c>
      <c r="V623" t="s">
        <v>113</v>
      </c>
      <c r="Z623" t="s">
        <v>5455</v>
      </c>
      <c r="AA623" t="s">
        <v>113</v>
      </c>
      <c r="AB623" t="s">
        <v>113</v>
      </c>
      <c r="AC623" t="s">
        <v>113</v>
      </c>
      <c r="AE623" t="s">
        <v>5456</v>
      </c>
      <c r="AF623" t="s">
        <v>113</v>
      </c>
      <c r="AG623" t="s">
        <v>113</v>
      </c>
      <c r="AH623" t="s">
        <v>194</v>
      </c>
      <c r="AI623" t="s">
        <v>132</v>
      </c>
      <c r="AJ623" t="s">
        <v>132</v>
      </c>
      <c r="AK623" t="s">
        <v>113</v>
      </c>
      <c r="AL623" t="s">
        <v>5457</v>
      </c>
      <c r="AM623" t="s">
        <v>2267</v>
      </c>
      <c r="AN623" t="s">
        <v>154</v>
      </c>
      <c r="AO623" t="s">
        <v>5445</v>
      </c>
      <c r="AQ623" t="s">
        <v>2268</v>
      </c>
      <c r="AR623" t="s">
        <v>113</v>
      </c>
      <c r="AS623" t="s">
        <v>113</v>
      </c>
      <c r="AT623" t="s">
        <v>113</v>
      </c>
      <c r="AU623" t="s">
        <v>113</v>
      </c>
      <c r="AW623" t="s">
        <v>113</v>
      </c>
      <c r="AX623" s="82">
        <f>IFERROR(FIND("Óbitos/feridos",consulta_completa__11[[#This Row],[13 - Ocorrências/Ambientes Atingidos]]),0)</f>
        <v>0</v>
      </c>
      <c r="AY623" s="83" t="str">
        <f t="shared" si="280"/>
        <v/>
      </c>
      <c r="AZ623" s="82">
        <f>IFERROR(FIND("População afetada/evacuada",consulta_completa__11[[#This Row],[13 - Ocorrências/Ambientes Atingidos]]),0)</f>
        <v>0</v>
      </c>
      <c r="BA623" s="82" t="str">
        <f t="shared" si="281"/>
        <v/>
      </c>
      <c r="BB623" s="82">
        <f>IFERROR(FIND("Suspensão de abastecimento de água",consulta_completa__11[[#This Row],[13 - Ocorrências/Ambientes Atingidos]]),0)</f>
        <v>0</v>
      </c>
      <c r="BC623" s="83" t="str">
        <f t="shared" si="309"/>
        <v/>
      </c>
      <c r="BD623" s="82">
        <f>IFERROR(FIND("Rio/córrego",consulta_completa__11[[#This Row],[13 - Ocorrências/Ambientes Atingidos]]),0)</f>
        <v>0</v>
      </c>
      <c r="BE623" s="83" t="str">
        <f t="shared" si="282"/>
        <v/>
      </c>
      <c r="BF623" s="82">
        <f>IFERROR(FIND("Lago",consulta_completa__11[[#This Row],[13 - Ocorrências/Ambientes Atingidos]]),0)</f>
        <v>0</v>
      </c>
      <c r="BG623" s="83" t="str">
        <f t="shared" si="283"/>
        <v/>
      </c>
      <c r="BH623" s="82">
        <f>IFERROR(FIND("Mar",consulta_completa__11[[#This Row],[13 - Ocorrências/Ambientes Atingidos]]),0)</f>
        <v>0</v>
      </c>
      <c r="BI623" s="83" t="str">
        <f t="shared" si="284"/>
        <v/>
      </c>
      <c r="BJ623" s="82">
        <f>IFERROR(FIND("Praia",consulta_completa__11[[#This Row],[13 - Ocorrências/Ambientes Atingidos]]),0)</f>
        <v>0</v>
      </c>
      <c r="BK623" s="83" t="str">
        <f t="shared" si="285"/>
        <v/>
      </c>
      <c r="BL623" s="82">
        <f>IFERROR(FIND("Solo",consulta_completa__11[[#This Row],[13 - Ocorrências/Ambientes Atingidos]]),0)</f>
        <v>1</v>
      </c>
      <c r="BM623" s="83" t="str">
        <f t="shared" si="286"/>
        <v>X</v>
      </c>
      <c r="BN623" s="82">
        <f>IFERROR(FIND("Águas subterrâneas",consulta_completa__11[[#This Row],[13 - Ocorrências/Ambientes Atingidos]]),0)</f>
        <v>0</v>
      </c>
      <c r="BO623" s="83" t="str">
        <f t="shared" si="287"/>
        <v/>
      </c>
      <c r="BP623" s="82">
        <f>IFERROR(FIND("Atmosfera",consulta_completa__11[[#This Row],[13 - Ocorrências/Ambientes Atingidos]]),0)</f>
        <v>0</v>
      </c>
      <c r="BQ623" s="83" t="str">
        <f t="shared" si="288"/>
        <v/>
      </c>
      <c r="BR623" s="82">
        <f>IFERROR(FIND("Flora",consulta_completa__11[[#This Row],[13 - Ocorrências/Ambientes Atingidos]]),0)</f>
        <v>0</v>
      </c>
      <c r="BS623" s="83" t="str">
        <f t="shared" si="289"/>
        <v/>
      </c>
      <c r="BT623" s="82">
        <f>IFERROR(FIND("Fauna",consulta_completa__11[[#This Row],[13 - Ocorrências/Ambientes Atingidos]]),0)</f>
        <v>0</v>
      </c>
      <c r="BU623" s="83" t="str">
        <f t="shared" si="290"/>
        <v/>
      </c>
      <c r="BV623" s="82">
        <f>IFERROR(FIND("UC federal",consulta_completa__11[[#This Row],[13 - Ocorrências/Ambientes Atingidos]]),0)</f>
        <v>0</v>
      </c>
      <c r="BW623" s="83" t="str">
        <f t="shared" si="291"/>
        <v/>
      </c>
      <c r="BX623" s="82">
        <f>IFERROR(FIND("UC estadual/municipal",consulta_completa__11[[#This Row],[13 - Ocorrências/Ambientes Atingidos]]),0)</f>
        <v>0</v>
      </c>
      <c r="BY623" s="83" t="str">
        <f t="shared" si="292"/>
        <v/>
      </c>
      <c r="BZ623" s="82">
        <f>IFERROR(FIND("Outro(s)",consulta_completa__11[[#This Row],[13 - Ocorrências/Ambientes Atingidos]]),0)</f>
        <v>0</v>
      </c>
      <c r="CA623" s="83" t="str">
        <f t="shared" si="293"/>
        <v/>
      </c>
      <c r="CB623" s="82">
        <f>IFERROR(FIND("Sem dano",consulta_completa__11[[#This Row],[13 - Ocorrências/Ambientes Atingidos]]),0)</f>
        <v>0</v>
      </c>
      <c r="CC623" s="83" t="str">
        <f t="shared" si="294"/>
        <v/>
      </c>
      <c r="CD623" s="82" t="str">
        <f>IF(consulta_completa__11[[#This Row],[13 - Ocorrências/Ambientes Atingidos]]="","X","")</f>
        <v/>
      </c>
      <c r="CE623" s="84">
        <f>IFERROR(FIND("IBAMA",consulta_completa__11[[#This Row],[14 - Inst. Atuando no Local]]),0)</f>
        <v>0</v>
      </c>
      <c r="CF623" s="84" t="str">
        <f t="shared" si="295"/>
        <v/>
      </c>
      <c r="CG623" s="84">
        <f>IFERROR(FIND("OEMA",consulta_completa__11[[#This Row],[14 - Inst. Atuando no Local]]),0)</f>
        <v>0</v>
      </c>
      <c r="CH623" s="84" t="str">
        <f t="shared" si="296"/>
        <v/>
      </c>
      <c r="CI623" s="84">
        <f>IFERROR(FIND("DEFESA CIVIL",consulta_completa__11[[#This Row],[14 - Inst. Atuando no Local]]),0)</f>
        <v>0</v>
      </c>
      <c r="CJ623" s="84" t="str">
        <f t="shared" si="297"/>
        <v/>
      </c>
      <c r="CK623" s="84">
        <f>IFERROR(FIND("CORPO DE BOMBEIROS",consulta_completa__11[[#This Row],[14 - Inst. Atuando no Local]]),0)</f>
        <v>0</v>
      </c>
      <c r="CL623" s="84" t="str">
        <f t="shared" si="298"/>
        <v/>
      </c>
      <c r="CM623" s="84">
        <f>IFERROR(FIND("POLÍCIA RODOVIÁRIA",consulta_completa__11[[#This Row],[14 - Inst. Atuando no Local]]),0)</f>
        <v>0</v>
      </c>
      <c r="CN623" s="84" t="str">
        <f t="shared" si="299"/>
        <v/>
      </c>
      <c r="CO623" s="84">
        <f>IFERROR(FIND("POLÍCIA MILITAR",consulta_completa__11[[#This Row],[14 - Inst. Atuando no Local]]),0)</f>
        <v>0</v>
      </c>
      <c r="CP623" s="84" t="str">
        <f t="shared" si="300"/>
        <v/>
      </c>
      <c r="CQ623" s="84">
        <f>IFERROR(FIND("POLÍCIA CIVIL",consulta_completa__11[[#This Row],[14 - Inst. Atuando no Local]]),0)</f>
        <v>0</v>
      </c>
      <c r="CR623" s="84" t="str">
        <f t="shared" si="301"/>
        <v/>
      </c>
      <c r="CS623" s="84">
        <f>IFERROR(FIND("MARINHA DO BRASIL",consulta_completa__11[[#This Row],[14 - Inst. Atuando no Local]]),0)</f>
        <v>0</v>
      </c>
      <c r="CT623" s="84" t="str">
        <f t="shared" si="302"/>
        <v/>
      </c>
      <c r="CU623" s="84">
        <f>IFERROR(FIND("EMPRESA ESPECIALIZADA EM ATENDIMENTO",consulta_completa__11[[#This Row],[14 - Inst. Atuando no Local]]),0)</f>
        <v>0</v>
      </c>
      <c r="CV623" s="84" t="str">
        <f t="shared" si="303"/>
        <v/>
      </c>
      <c r="CW623" s="84">
        <f>IFERROR(FIND("IBAMA",consulta_completa__11[[#This Row],[14 - Inst. Atuando no Local]]),0)</f>
        <v>0</v>
      </c>
      <c r="CX623" s="84" t="str">
        <f t="shared" si="304"/>
        <v/>
      </c>
      <c r="CY623" s="84" t="str">
        <f>IF(consulta_completa__11[[#This Row],[14 - Inst. Atuando no Local]]="","X","")</f>
        <v/>
      </c>
      <c r="CZ623" s="84">
        <f>IFERROR(FIND("OUTRA (S)",consulta_completa__11[[#This Row],[14 - Inst. Atuando no Local]]),0)</f>
        <v>0</v>
      </c>
      <c r="DA623" s="84" t="str">
        <f t="shared" si="305"/>
        <v/>
      </c>
      <c r="DB623" s="35" t="str">
        <f t="shared" si="306"/>
        <v>Sim</v>
      </c>
      <c r="DC623" s="35" t="str">
        <f t="shared" si="307"/>
        <v>Não</v>
      </c>
      <c r="DD623" s="35" t="str">
        <f t="shared" si="308"/>
        <v>Sim</v>
      </c>
      <c r="DE623" s="87" t="str">
        <f t="shared" si="310"/>
        <v>Sem informação</v>
      </c>
    </row>
    <row r="624" spans="1:109">
      <c r="A624" s="14">
        <v>202582764853</v>
      </c>
      <c r="B624" s="1">
        <v>45894</v>
      </c>
      <c r="C624" t="s">
        <v>2059</v>
      </c>
      <c r="D624" t="s">
        <v>609</v>
      </c>
      <c r="E624" t="s">
        <v>139</v>
      </c>
      <c r="F624" t="s">
        <v>112</v>
      </c>
      <c r="G624" t="s">
        <v>113</v>
      </c>
      <c r="H624" t="s">
        <v>114</v>
      </c>
      <c r="I624" t="s">
        <v>114</v>
      </c>
      <c r="J624" t="s">
        <v>2260</v>
      </c>
      <c r="K624" t="s">
        <v>5458</v>
      </c>
      <c r="L624" t="s">
        <v>117</v>
      </c>
      <c r="M624" t="s">
        <v>140</v>
      </c>
      <c r="N624" t="s">
        <v>113</v>
      </c>
      <c r="O624" t="s">
        <v>239</v>
      </c>
      <c r="P624" t="s">
        <v>299</v>
      </c>
      <c r="Q624" t="s">
        <v>122</v>
      </c>
      <c r="R624" t="s">
        <v>123</v>
      </c>
      <c r="S624" t="s">
        <v>113</v>
      </c>
      <c r="T624" t="s">
        <v>5459</v>
      </c>
      <c r="U624" t="s">
        <v>5460</v>
      </c>
      <c r="V624" t="s">
        <v>113</v>
      </c>
      <c r="Z624" t="s">
        <v>5461</v>
      </c>
      <c r="AA624" t="s">
        <v>113</v>
      </c>
      <c r="AB624" t="s">
        <v>724</v>
      </c>
      <c r="AC624" t="s">
        <v>725</v>
      </c>
      <c r="AD624">
        <v>0</v>
      </c>
      <c r="AE624" t="s">
        <v>113</v>
      </c>
      <c r="AF624" t="s">
        <v>113</v>
      </c>
      <c r="AG624" t="s">
        <v>113</v>
      </c>
      <c r="AH624" t="s">
        <v>131</v>
      </c>
      <c r="AI624" t="s">
        <v>132</v>
      </c>
      <c r="AJ624" t="s">
        <v>131</v>
      </c>
      <c r="AK624" t="s">
        <v>5462</v>
      </c>
      <c r="AL624" t="s">
        <v>5463</v>
      </c>
      <c r="AM624" t="s">
        <v>2267</v>
      </c>
      <c r="AN624" t="s">
        <v>154</v>
      </c>
      <c r="AO624" t="s">
        <v>266</v>
      </c>
      <c r="AQ624" t="s">
        <v>2268</v>
      </c>
      <c r="AR624" t="s">
        <v>113</v>
      </c>
      <c r="AS624" t="s">
        <v>113</v>
      </c>
      <c r="AT624" t="s">
        <v>113</v>
      </c>
      <c r="AU624" t="s">
        <v>113</v>
      </c>
      <c r="AW624" t="s">
        <v>113</v>
      </c>
      <c r="AX624" s="82">
        <f>IFERROR(FIND("Óbitos/feridos",consulta_completa__11[[#This Row],[13 - Ocorrências/Ambientes Atingidos]]),0)</f>
        <v>0</v>
      </c>
      <c r="AY624" s="83" t="str">
        <f t="shared" si="280"/>
        <v/>
      </c>
      <c r="AZ624" s="82">
        <f>IFERROR(FIND("População afetada/evacuada",consulta_completa__11[[#This Row],[13 - Ocorrências/Ambientes Atingidos]]),0)</f>
        <v>0</v>
      </c>
      <c r="BA624" s="82" t="str">
        <f t="shared" si="281"/>
        <v/>
      </c>
      <c r="BB624" s="82">
        <f>IFERROR(FIND("Suspensão de abastecimento de água",consulta_completa__11[[#This Row],[13 - Ocorrências/Ambientes Atingidos]]),0)</f>
        <v>0</v>
      </c>
      <c r="BC624" s="83" t="str">
        <f t="shared" si="309"/>
        <v/>
      </c>
      <c r="BD624" s="82">
        <f>IFERROR(FIND("Rio/córrego",consulta_completa__11[[#This Row],[13 - Ocorrências/Ambientes Atingidos]]),0)</f>
        <v>0</v>
      </c>
      <c r="BE624" s="83" t="str">
        <f t="shared" si="282"/>
        <v/>
      </c>
      <c r="BF624" s="82">
        <f>IFERROR(FIND("Lago",consulta_completa__11[[#This Row],[13 - Ocorrências/Ambientes Atingidos]]),0)</f>
        <v>0</v>
      </c>
      <c r="BG624" s="83" t="str">
        <f t="shared" si="283"/>
        <v/>
      </c>
      <c r="BH624" s="82">
        <f>IFERROR(FIND("Mar",consulta_completa__11[[#This Row],[13 - Ocorrências/Ambientes Atingidos]]),0)</f>
        <v>0</v>
      </c>
      <c r="BI624" s="83" t="str">
        <f t="shared" si="284"/>
        <v/>
      </c>
      <c r="BJ624" s="82">
        <f>IFERROR(FIND("Praia",consulta_completa__11[[#This Row],[13 - Ocorrências/Ambientes Atingidos]]),0)</f>
        <v>0</v>
      </c>
      <c r="BK624" s="83" t="str">
        <f t="shared" si="285"/>
        <v/>
      </c>
      <c r="BL624" s="82">
        <f>IFERROR(FIND("Solo",consulta_completa__11[[#This Row],[13 - Ocorrências/Ambientes Atingidos]]),0)</f>
        <v>1</v>
      </c>
      <c r="BM624" s="83" t="str">
        <f t="shared" si="286"/>
        <v>X</v>
      </c>
      <c r="BN624" s="82">
        <f>IFERROR(FIND("Águas subterrâneas",consulta_completa__11[[#This Row],[13 - Ocorrências/Ambientes Atingidos]]),0)</f>
        <v>0</v>
      </c>
      <c r="BO624" s="83" t="str">
        <f t="shared" si="287"/>
        <v/>
      </c>
      <c r="BP624" s="82">
        <f>IFERROR(FIND("Atmosfera",consulta_completa__11[[#This Row],[13 - Ocorrências/Ambientes Atingidos]]),0)</f>
        <v>0</v>
      </c>
      <c r="BQ624" s="83" t="str">
        <f t="shared" si="288"/>
        <v/>
      </c>
      <c r="BR624" s="82">
        <f>IFERROR(FIND("Flora",consulta_completa__11[[#This Row],[13 - Ocorrências/Ambientes Atingidos]]),0)</f>
        <v>0</v>
      </c>
      <c r="BS624" s="83" t="str">
        <f t="shared" si="289"/>
        <v/>
      </c>
      <c r="BT624" s="82">
        <f>IFERROR(FIND("Fauna",consulta_completa__11[[#This Row],[13 - Ocorrências/Ambientes Atingidos]]),0)</f>
        <v>0</v>
      </c>
      <c r="BU624" s="83" t="str">
        <f t="shared" si="290"/>
        <v/>
      </c>
      <c r="BV624" s="82">
        <f>IFERROR(FIND("UC federal",consulta_completa__11[[#This Row],[13 - Ocorrências/Ambientes Atingidos]]),0)</f>
        <v>0</v>
      </c>
      <c r="BW624" s="83" t="str">
        <f t="shared" si="291"/>
        <v/>
      </c>
      <c r="BX624" s="82">
        <f>IFERROR(FIND("UC estadual/municipal",consulta_completa__11[[#This Row],[13 - Ocorrências/Ambientes Atingidos]]),0)</f>
        <v>0</v>
      </c>
      <c r="BY624" s="83" t="str">
        <f t="shared" si="292"/>
        <v/>
      </c>
      <c r="BZ624" s="82">
        <f>IFERROR(FIND("Outro(s)",consulta_completa__11[[#This Row],[13 - Ocorrências/Ambientes Atingidos]]),0)</f>
        <v>0</v>
      </c>
      <c r="CA624" s="83" t="str">
        <f t="shared" si="293"/>
        <v/>
      </c>
      <c r="CB624" s="82">
        <f>IFERROR(FIND("Sem dano",consulta_completa__11[[#This Row],[13 - Ocorrências/Ambientes Atingidos]]),0)</f>
        <v>0</v>
      </c>
      <c r="CC624" s="83" t="str">
        <f t="shared" si="294"/>
        <v/>
      </c>
      <c r="CD624" s="82" t="str">
        <f>IF(consulta_completa__11[[#This Row],[13 - Ocorrências/Ambientes Atingidos]]="","X","")</f>
        <v/>
      </c>
      <c r="CE624" s="84">
        <f>IFERROR(FIND("IBAMA",consulta_completa__11[[#This Row],[14 - Inst. Atuando no Local]]),0)</f>
        <v>0</v>
      </c>
      <c r="CF624" s="84" t="str">
        <f t="shared" si="295"/>
        <v/>
      </c>
      <c r="CG624" s="84">
        <f>IFERROR(FIND("OEMA",consulta_completa__11[[#This Row],[14 - Inst. Atuando no Local]]),0)</f>
        <v>0</v>
      </c>
      <c r="CH624" s="84" t="str">
        <f t="shared" si="296"/>
        <v/>
      </c>
      <c r="CI624" s="84">
        <f>IFERROR(FIND("DEFESA CIVIL",consulta_completa__11[[#This Row],[14 - Inst. Atuando no Local]]),0)</f>
        <v>0</v>
      </c>
      <c r="CJ624" s="84" t="str">
        <f t="shared" si="297"/>
        <v/>
      </c>
      <c r="CK624" s="84">
        <f>IFERROR(FIND("CORPO DE BOMBEIROS",consulta_completa__11[[#This Row],[14 - Inst. Atuando no Local]]),0)</f>
        <v>0</v>
      </c>
      <c r="CL624" s="84" t="str">
        <f t="shared" si="298"/>
        <v/>
      </c>
      <c r="CM624" s="84">
        <f>IFERROR(FIND("POLÍCIA RODOVIÁRIA",consulta_completa__11[[#This Row],[14 - Inst. Atuando no Local]]),0)</f>
        <v>0</v>
      </c>
      <c r="CN624" s="84" t="str">
        <f t="shared" si="299"/>
        <v/>
      </c>
      <c r="CO624" s="84">
        <f>IFERROR(FIND("POLÍCIA MILITAR",consulta_completa__11[[#This Row],[14 - Inst. Atuando no Local]]),0)</f>
        <v>0</v>
      </c>
      <c r="CP624" s="84" t="str">
        <f t="shared" si="300"/>
        <v/>
      </c>
      <c r="CQ624" s="84">
        <f>IFERROR(FIND("POLÍCIA CIVIL",consulta_completa__11[[#This Row],[14 - Inst. Atuando no Local]]),0)</f>
        <v>0</v>
      </c>
      <c r="CR624" s="84" t="str">
        <f t="shared" si="301"/>
        <v/>
      </c>
      <c r="CS624" s="84">
        <f>IFERROR(FIND("MARINHA DO BRASIL",consulta_completa__11[[#This Row],[14 - Inst. Atuando no Local]]),0)</f>
        <v>0</v>
      </c>
      <c r="CT624" s="84" t="str">
        <f t="shared" si="302"/>
        <v/>
      </c>
      <c r="CU624" s="84">
        <f>IFERROR(FIND("EMPRESA ESPECIALIZADA EM ATENDIMENTO",consulta_completa__11[[#This Row],[14 - Inst. Atuando no Local]]),0)</f>
        <v>0</v>
      </c>
      <c r="CV624" s="84" t="str">
        <f t="shared" si="303"/>
        <v/>
      </c>
      <c r="CW624" s="84">
        <f>IFERROR(FIND("IBAMA",consulta_completa__11[[#This Row],[14 - Inst. Atuando no Local]]),0)</f>
        <v>0</v>
      </c>
      <c r="CX624" s="84" t="str">
        <f t="shared" si="304"/>
        <v/>
      </c>
      <c r="CY624" s="84" t="str">
        <f>IF(consulta_completa__11[[#This Row],[14 - Inst. Atuando no Local]]="","X","")</f>
        <v>X</v>
      </c>
      <c r="CZ624" s="84">
        <f>IFERROR(FIND("OUTRA (S)",consulta_completa__11[[#This Row],[14 - Inst. Atuando no Local]]),0)</f>
        <v>0</v>
      </c>
      <c r="DA624" s="84" t="str">
        <f t="shared" si="305"/>
        <v/>
      </c>
      <c r="DB624" s="35" t="str">
        <f t="shared" si="306"/>
        <v>Sim</v>
      </c>
      <c r="DC624" s="35" t="str">
        <f t="shared" si="307"/>
        <v>Não</v>
      </c>
      <c r="DD624" s="35" t="str">
        <f t="shared" si="308"/>
        <v>Sim</v>
      </c>
      <c r="DE624" s="87" t="str">
        <f t="shared" si="310"/>
        <v>Sem informação</v>
      </c>
    </row>
    <row r="625" spans="1:109">
      <c r="A625" s="14">
        <v>202582818028</v>
      </c>
      <c r="B625" s="1">
        <v>45895</v>
      </c>
      <c r="C625" t="s">
        <v>109</v>
      </c>
      <c r="D625" t="s">
        <v>110</v>
      </c>
      <c r="E625" t="s">
        <v>403</v>
      </c>
      <c r="F625" t="s">
        <v>112</v>
      </c>
      <c r="G625" t="s">
        <v>113</v>
      </c>
      <c r="H625" t="s">
        <v>114</v>
      </c>
      <c r="I625" t="s">
        <v>114</v>
      </c>
      <c r="J625" t="s">
        <v>2935</v>
      </c>
      <c r="K625" t="s">
        <v>5464</v>
      </c>
      <c r="L625" t="s">
        <v>323</v>
      </c>
      <c r="M625" t="s">
        <v>118</v>
      </c>
      <c r="N625" t="s">
        <v>119</v>
      </c>
      <c r="O625" t="s">
        <v>239</v>
      </c>
      <c r="P625" t="s">
        <v>355</v>
      </c>
      <c r="Q625" t="s">
        <v>167</v>
      </c>
      <c r="R625" t="s">
        <v>123</v>
      </c>
      <c r="S625" t="s">
        <v>113</v>
      </c>
      <c r="T625" t="s">
        <v>1631</v>
      </c>
      <c r="U625" t="s">
        <v>5465</v>
      </c>
      <c r="V625" t="s">
        <v>5466</v>
      </c>
      <c r="Z625" t="s">
        <v>5467</v>
      </c>
      <c r="AA625" t="s">
        <v>113</v>
      </c>
      <c r="AB625" t="s">
        <v>206</v>
      </c>
      <c r="AC625" t="s">
        <v>130</v>
      </c>
      <c r="AD625">
        <v>1</v>
      </c>
      <c r="AE625" t="s">
        <v>668</v>
      </c>
      <c r="AF625" t="s">
        <v>113</v>
      </c>
      <c r="AG625" t="s">
        <v>113</v>
      </c>
      <c r="AH625" t="s">
        <v>131</v>
      </c>
      <c r="AI625" t="s">
        <v>132</v>
      </c>
      <c r="AJ625" t="s">
        <v>131</v>
      </c>
      <c r="AK625" t="s">
        <v>5468</v>
      </c>
      <c r="AL625" t="s">
        <v>5469</v>
      </c>
      <c r="AM625" t="s">
        <v>135</v>
      </c>
      <c r="AN625" t="s">
        <v>206</v>
      </c>
      <c r="AO625" t="s">
        <v>4044</v>
      </c>
      <c r="AP625">
        <v>2732951305</v>
      </c>
      <c r="AQ625" t="s">
        <v>136</v>
      </c>
      <c r="AR625" t="s">
        <v>113</v>
      </c>
      <c r="AS625" t="s">
        <v>113</v>
      </c>
      <c r="AT625" t="s">
        <v>5470</v>
      </c>
      <c r="AU625" t="s">
        <v>113</v>
      </c>
      <c r="AW625" t="s">
        <v>159</v>
      </c>
      <c r="AX625" s="82">
        <f>IFERROR(FIND("Óbitos/feridos",consulta_completa__11[[#This Row],[13 - Ocorrências/Ambientes Atingidos]]),0)</f>
        <v>0</v>
      </c>
      <c r="AY625" s="83" t="str">
        <f t="shared" si="280"/>
        <v/>
      </c>
      <c r="AZ625" s="82">
        <f>IFERROR(FIND("População afetada/evacuada",consulta_completa__11[[#This Row],[13 - Ocorrências/Ambientes Atingidos]]),0)</f>
        <v>0</v>
      </c>
      <c r="BA625" s="82" t="str">
        <f t="shared" si="281"/>
        <v/>
      </c>
      <c r="BB625" s="82">
        <f>IFERROR(FIND("Suspensão de abastecimento de água",consulta_completa__11[[#This Row],[13 - Ocorrências/Ambientes Atingidos]]),0)</f>
        <v>0</v>
      </c>
      <c r="BC625" s="83" t="str">
        <f t="shared" si="309"/>
        <v/>
      </c>
      <c r="BD625" s="82">
        <f>IFERROR(FIND("Rio/córrego",consulta_completa__11[[#This Row],[13 - Ocorrências/Ambientes Atingidos]]),0)</f>
        <v>0</v>
      </c>
      <c r="BE625" s="83" t="str">
        <f t="shared" si="282"/>
        <v/>
      </c>
      <c r="BF625" s="82">
        <f>IFERROR(FIND("Lago",consulta_completa__11[[#This Row],[13 - Ocorrências/Ambientes Atingidos]]),0)</f>
        <v>0</v>
      </c>
      <c r="BG625" s="83" t="str">
        <f t="shared" si="283"/>
        <v/>
      </c>
      <c r="BH625" s="82">
        <f>IFERROR(FIND("Mar",consulta_completa__11[[#This Row],[13 - Ocorrências/Ambientes Atingidos]]),0)</f>
        <v>1</v>
      </c>
      <c r="BI625" s="83" t="str">
        <f t="shared" si="284"/>
        <v>X</v>
      </c>
      <c r="BJ625" s="82">
        <f>IFERROR(FIND("Praia",consulta_completa__11[[#This Row],[13 - Ocorrências/Ambientes Atingidos]]),0)</f>
        <v>0</v>
      </c>
      <c r="BK625" s="83" t="str">
        <f t="shared" si="285"/>
        <v/>
      </c>
      <c r="BL625" s="82">
        <f>IFERROR(FIND("Solo",consulta_completa__11[[#This Row],[13 - Ocorrências/Ambientes Atingidos]]),0)</f>
        <v>0</v>
      </c>
      <c r="BM625" s="83" t="str">
        <f t="shared" si="286"/>
        <v/>
      </c>
      <c r="BN625" s="82">
        <f>IFERROR(FIND("Águas subterrâneas",consulta_completa__11[[#This Row],[13 - Ocorrências/Ambientes Atingidos]]),0)</f>
        <v>0</v>
      </c>
      <c r="BO625" s="83" t="str">
        <f t="shared" si="287"/>
        <v/>
      </c>
      <c r="BP625" s="82">
        <f>IFERROR(FIND("Atmosfera",consulta_completa__11[[#This Row],[13 - Ocorrências/Ambientes Atingidos]]),0)</f>
        <v>0</v>
      </c>
      <c r="BQ625" s="83" t="str">
        <f t="shared" si="288"/>
        <v/>
      </c>
      <c r="BR625" s="82">
        <f>IFERROR(FIND("Flora",consulta_completa__11[[#This Row],[13 - Ocorrências/Ambientes Atingidos]]),0)</f>
        <v>0</v>
      </c>
      <c r="BS625" s="83" t="str">
        <f t="shared" si="289"/>
        <v/>
      </c>
      <c r="BT625" s="82">
        <f>IFERROR(FIND("Fauna",consulta_completa__11[[#This Row],[13 - Ocorrências/Ambientes Atingidos]]),0)</f>
        <v>0</v>
      </c>
      <c r="BU625" s="83" t="str">
        <f t="shared" si="290"/>
        <v/>
      </c>
      <c r="BV625" s="82">
        <f>IFERROR(FIND("UC federal",consulta_completa__11[[#This Row],[13 - Ocorrências/Ambientes Atingidos]]),0)</f>
        <v>0</v>
      </c>
      <c r="BW625" s="83" t="str">
        <f t="shared" si="291"/>
        <v/>
      </c>
      <c r="BX625" s="82">
        <f>IFERROR(FIND("UC estadual/municipal",consulta_completa__11[[#This Row],[13 - Ocorrências/Ambientes Atingidos]]),0)</f>
        <v>0</v>
      </c>
      <c r="BY625" s="83" t="str">
        <f t="shared" si="292"/>
        <v/>
      </c>
      <c r="BZ625" s="82">
        <f>IFERROR(FIND("Outro(s)",consulta_completa__11[[#This Row],[13 - Ocorrências/Ambientes Atingidos]]),0)</f>
        <v>0</v>
      </c>
      <c r="CA625" s="83" t="str">
        <f t="shared" si="293"/>
        <v/>
      </c>
      <c r="CB625" s="82">
        <f>IFERROR(FIND("Sem dano",consulta_completa__11[[#This Row],[13 - Ocorrências/Ambientes Atingidos]]),0)</f>
        <v>0</v>
      </c>
      <c r="CC625" s="83" t="str">
        <f t="shared" si="294"/>
        <v/>
      </c>
      <c r="CD625" s="82" t="str">
        <f>IF(consulta_completa__11[[#This Row],[13 - Ocorrências/Ambientes Atingidos]]="","X","")</f>
        <v/>
      </c>
      <c r="CE625" s="84">
        <f>IFERROR(FIND("IBAMA",consulta_completa__11[[#This Row],[14 - Inst. Atuando no Local]]),0)</f>
        <v>0</v>
      </c>
      <c r="CF625" s="84" t="str">
        <f t="shared" si="295"/>
        <v/>
      </c>
      <c r="CG625" s="84">
        <f>IFERROR(FIND("OEMA",consulta_completa__11[[#This Row],[14 - Inst. Atuando no Local]]),0)</f>
        <v>0</v>
      </c>
      <c r="CH625" s="84" t="str">
        <f t="shared" si="296"/>
        <v/>
      </c>
      <c r="CI625" s="84">
        <f>IFERROR(FIND("DEFESA CIVIL",consulta_completa__11[[#This Row],[14 - Inst. Atuando no Local]]),0)</f>
        <v>0</v>
      </c>
      <c r="CJ625" s="84" t="str">
        <f t="shared" si="297"/>
        <v/>
      </c>
      <c r="CK625" s="84">
        <f>IFERROR(FIND("CORPO DE BOMBEIROS",consulta_completa__11[[#This Row],[14 - Inst. Atuando no Local]]),0)</f>
        <v>0</v>
      </c>
      <c r="CL625" s="84" t="str">
        <f t="shared" si="298"/>
        <v/>
      </c>
      <c r="CM625" s="84">
        <f>IFERROR(FIND("POLÍCIA RODOVIÁRIA",consulta_completa__11[[#This Row],[14 - Inst. Atuando no Local]]),0)</f>
        <v>0</v>
      </c>
      <c r="CN625" s="84" t="str">
        <f t="shared" si="299"/>
        <v/>
      </c>
      <c r="CO625" s="84">
        <f>IFERROR(FIND("POLÍCIA MILITAR",consulta_completa__11[[#This Row],[14 - Inst. Atuando no Local]]),0)</f>
        <v>0</v>
      </c>
      <c r="CP625" s="84" t="str">
        <f t="shared" si="300"/>
        <v/>
      </c>
      <c r="CQ625" s="84">
        <f>IFERROR(FIND("POLÍCIA CIVIL",consulta_completa__11[[#This Row],[14 - Inst. Atuando no Local]]),0)</f>
        <v>0</v>
      </c>
      <c r="CR625" s="84" t="str">
        <f t="shared" si="301"/>
        <v/>
      </c>
      <c r="CS625" s="84">
        <f>IFERROR(FIND("MARINHA DO BRASIL",consulta_completa__11[[#This Row],[14 - Inst. Atuando no Local]]),0)</f>
        <v>0</v>
      </c>
      <c r="CT625" s="84" t="str">
        <f t="shared" si="302"/>
        <v/>
      </c>
      <c r="CU625" s="84">
        <f>IFERROR(FIND("EMPRESA ESPECIALIZADA EM ATENDIMENTO",consulta_completa__11[[#This Row],[14 - Inst. Atuando no Local]]),0)</f>
        <v>0</v>
      </c>
      <c r="CV625" s="84" t="str">
        <f t="shared" si="303"/>
        <v/>
      </c>
      <c r="CW625" s="84">
        <f>IFERROR(FIND("IBAMA",consulta_completa__11[[#This Row],[14 - Inst. Atuando no Local]]),0)</f>
        <v>0</v>
      </c>
      <c r="CX625" s="84" t="str">
        <f t="shared" si="304"/>
        <v/>
      </c>
      <c r="CY625" s="84" t="str">
        <f>IF(consulta_completa__11[[#This Row],[14 - Inst. Atuando no Local]]="","X","")</f>
        <v/>
      </c>
      <c r="CZ625" s="84">
        <f>IFERROR(FIND("OUTRA (S)",consulta_completa__11[[#This Row],[14 - Inst. Atuando no Local]]),0)</f>
        <v>0</v>
      </c>
      <c r="DA625" s="84" t="str">
        <f t="shared" si="305"/>
        <v/>
      </c>
      <c r="DB625" s="35" t="str">
        <f t="shared" si="306"/>
        <v>Sim</v>
      </c>
      <c r="DC625" s="35" t="str">
        <f t="shared" si="307"/>
        <v>Não</v>
      </c>
      <c r="DD625" s="35" t="str">
        <f t="shared" si="308"/>
        <v>Sim</v>
      </c>
      <c r="DE625" s="87" t="str">
        <f t="shared" si="310"/>
        <v>Federal</v>
      </c>
    </row>
    <row r="626" spans="1:109">
      <c r="A626" s="14">
        <v>202582861224</v>
      </c>
      <c r="B626" s="1">
        <v>45895</v>
      </c>
      <c r="C626" t="s">
        <v>884</v>
      </c>
      <c r="D626" t="s">
        <v>161</v>
      </c>
      <c r="E626" t="s">
        <v>286</v>
      </c>
      <c r="F626" t="s">
        <v>112</v>
      </c>
      <c r="G626" t="s">
        <v>113</v>
      </c>
      <c r="H626" t="s">
        <v>114</v>
      </c>
      <c r="I626" t="s">
        <v>114</v>
      </c>
      <c r="J626" t="s">
        <v>113</v>
      </c>
      <c r="K626" t="s">
        <v>114</v>
      </c>
      <c r="L626" t="s">
        <v>114</v>
      </c>
      <c r="M626" t="s">
        <v>139</v>
      </c>
      <c r="N626" t="s">
        <v>1505</v>
      </c>
      <c r="O626" t="s">
        <v>239</v>
      </c>
      <c r="P626" t="s">
        <v>355</v>
      </c>
      <c r="Q626" t="s">
        <v>167</v>
      </c>
      <c r="R626" t="s">
        <v>123</v>
      </c>
      <c r="S626" t="s">
        <v>113</v>
      </c>
      <c r="T626" t="s">
        <v>5471</v>
      </c>
      <c r="U626" t="s">
        <v>5472</v>
      </c>
      <c r="V626" t="s">
        <v>5473</v>
      </c>
      <c r="Y626" t="b">
        <v>1</v>
      </c>
      <c r="Z626" t="s">
        <v>5474</v>
      </c>
      <c r="AA626" t="s">
        <v>5475</v>
      </c>
      <c r="AB626" t="s">
        <v>5476</v>
      </c>
      <c r="AC626" t="s">
        <v>5477</v>
      </c>
      <c r="AD626">
        <v>0</v>
      </c>
      <c r="AE626" t="s">
        <v>5478</v>
      </c>
      <c r="AF626" t="s">
        <v>113</v>
      </c>
      <c r="AG626" t="s">
        <v>113</v>
      </c>
      <c r="AH626" t="s">
        <v>131</v>
      </c>
      <c r="AI626" t="s">
        <v>131</v>
      </c>
      <c r="AJ626" t="s">
        <v>132</v>
      </c>
      <c r="AK626" t="s">
        <v>113</v>
      </c>
      <c r="AL626" t="s">
        <v>113</v>
      </c>
      <c r="AM626" t="s">
        <v>309</v>
      </c>
      <c r="AN626" t="s">
        <v>5479</v>
      </c>
      <c r="AO626" t="s">
        <v>5480</v>
      </c>
      <c r="AP626">
        <v>11996223273</v>
      </c>
      <c r="AQ626" t="s">
        <v>5481</v>
      </c>
      <c r="AR626" t="s">
        <v>113</v>
      </c>
      <c r="AS626" t="s">
        <v>113</v>
      </c>
      <c r="AT626" t="s">
        <v>113</v>
      </c>
      <c r="AU626" t="s">
        <v>113</v>
      </c>
      <c r="AW626" t="s">
        <v>113</v>
      </c>
      <c r="AX626" s="82">
        <f>IFERROR(FIND("Óbitos/feridos",consulta_completa__11[[#This Row],[13 - Ocorrências/Ambientes Atingidos]]),0)</f>
        <v>0</v>
      </c>
      <c r="AY626" s="83" t="str">
        <f t="shared" si="280"/>
        <v/>
      </c>
      <c r="AZ626" s="82">
        <f>IFERROR(FIND("População afetada/evacuada",consulta_completa__11[[#This Row],[13 - Ocorrências/Ambientes Atingidos]]),0)</f>
        <v>0</v>
      </c>
      <c r="BA626" s="82" t="str">
        <f t="shared" si="281"/>
        <v/>
      </c>
      <c r="BB626" s="82">
        <f>IFERROR(FIND("Suspensão de abastecimento de água",consulta_completa__11[[#This Row],[13 - Ocorrências/Ambientes Atingidos]]),0)</f>
        <v>0</v>
      </c>
      <c r="BC626" s="83" t="str">
        <f t="shared" si="309"/>
        <v/>
      </c>
      <c r="BD626" s="82">
        <f>IFERROR(FIND("Rio/córrego",consulta_completa__11[[#This Row],[13 - Ocorrências/Ambientes Atingidos]]),0)</f>
        <v>0</v>
      </c>
      <c r="BE626" s="83" t="str">
        <f t="shared" si="282"/>
        <v/>
      </c>
      <c r="BF626" s="82">
        <f>IFERROR(FIND("Lago",consulta_completa__11[[#This Row],[13 - Ocorrências/Ambientes Atingidos]]),0)</f>
        <v>0</v>
      </c>
      <c r="BG626" s="83" t="str">
        <f t="shared" si="283"/>
        <v/>
      </c>
      <c r="BH626" s="82">
        <f>IFERROR(FIND("Mar",consulta_completa__11[[#This Row],[13 - Ocorrências/Ambientes Atingidos]]),0)</f>
        <v>0</v>
      </c>
      <c r="BI626" s="83" t="str">
        <f t="shared" si="284"/>
        <v/>
      </c>
      <c r="BJ626" s="82">
        <f>IFERROR(FIND("Praia",consulta_completa__11[[#This Row],[13 - Ocorrências/Ambientes Atingidos]]),0)</f>
        <v>0</v>
      </c>
      <c r="BK626" s="83" t="str">
        <f t="shared" si="285"/>
        <v/>
      </c>
      <c r="BL626" s="82">
        <f>IFERROR(FIND("Solo",consulta_completa__11[[#This Row],[13 - Ocorrências/Ambientes Atingidos]]),0)</f>
        <v>0</v>
      </c>
      <c r="BM626" s="83" t="str">
        <f t="shared" si="286"/>
        <v/>
      </c>
      <c r="BN626" s="82">
        <f>IFERROR(FIND("Águas subterrâneas",consulta_completa__11[[#This Row],[13 - Ocorrências/Ambientes Atingidos]]),0)</f>
        <v>0</v>
      </c>
      <c r="BO626" s="83" t="str">
        <f t="shared" si="287"/>
        <v/>
      </c>
      <c r="BP626" s="82">
        <f>IFERROR(FIND("Atmosfera",consulta_completa__11[[#This Row],[13 - Ocorrências/Ambientes Atingidos]]),0)</f>
        <v>0</v>
      </c>
      <c r="BQ626" s="83" t="str">
        <f t="shared" si="288"/>
        <v/>
      </c>
      <c r="BR626" s="82">
        <f>IFERROR(FIND("Flora",consulta_completa__11[[#This Row],[13 - Ocorrências/Ambientes Atingidos]]),0)</f>
        <v>0</v>
      </c>
      <c r="BS626" s="83" t="str">
        <f t="shared" si="289"/>
        <v/>
      </c>
      <c r="BT626" s="82">
        <f>IFERROR(FIND("Fauna",consulta_completa__11[[#This Row],[13 - Ocorrências/Ambientes Atingidos]]),0)</f>
        <v>0</v>
      </c>
      <c r="BU626" s="83" t="str">
        <f t="shared" si="290"/>
        <v/>
      </c>
      <c r="BV626" s="82">
        <f>IFERROR(FIND("UC federal",consulta_completa__11[[#This Row],[13 - Ocorrências/Ambientes Atingidos]]),0)</f>
        <v>0</v>
      </c>
      <c r="BW626" s="83" t="str">
        <f t="shared" si="291"/>
        <v/>
      </c>
      <c r="BX626" s="82">
        <f>IFERROR(FIND("UC estadual/municipal",consulta_completa__11[[#This Row],[13 - Ocorrências/Ambientes Atingidos]]),0)</f>
        <v>0</v>
      </c>
      <c r="BY626" s="83" t="str">
        <f t="shared" si="292"/>
        <v/>
      </c>
      <c r="BZ626" s="82">
        <f>IFERROR(FIND("Outro(s)",consulta_completa__11[[#This Row],[13 - Ocorrências/Ambientes Atingidos]]),0)</f>
        <v>1</v>
      </c>
      <c r="CA626" s="83" t="str">
        <f t="shared" si="293"/>
        <v>X</v>
      </c>
      <c r="CB626" s="82">
        <f>IFERROR(FIND("Sem dano",consulta_completa__11[[#This Row],[13 - Ocorrências/Ambientes Atingidos]]),0)</f>
        <v>0</v>
      </c>
      <c r="CC626" s="83" t="str">
        <f t="shared" si="294"/>
        <v/>
      </c>
      <c r="CD626" s="82" t="str">
        <f>IF(consulta_completa__11[[#This Row],[13 - Ocorrências/Ambientes Atingidos]]="","X","")</f>
        <v/>
      </c>
      <c r="CE626" s="84">
        <f>IFERROR(FIND("IBAMA",consulta_completa__11[[#This Row],[14 - Inst. Atuando no Local]]),0)</f>
        <v>0</v>
      </c>
      <c r="CF626" s="84" t="str">
        <f t="shared" si="295"/>
        <v/>
      </c>
      <c r="CG626" s="84">
        <f>IFERROR(FIND("OEMA",consulta_completa__11[[#This Row],[14 - Inst. Atuando no Local]]),0)</f>
        <v>0</v>
      </c>
      <c r="CH626" s="84" t="str">
        <f t="shared" si="296"/>
        <v/>
      </c>
      <c r="CI626" s="84">
        <f>IFERROR(FIND("DEFESA CIVIL",consulta_completa__11[[#This Row],[14 - Inst. Atuando no Local]]),0)</f>
        <v>0</v>
      </c>
      <c r="CJ626" s="84" t="str">
        <f t="shared" si="297"/>
        <v/>
      </c>
      <c r="CK626" s="84">
        <f>IFERROR(FIND("CORPO DE BOMBEIROS",consulta_completa__11[[#This Row],[14 - Inst. Atuando no Local]]),0)</f>
        <v>0</v>
      </c>
      <c r="CL626" s="84" t="str">
        <f t="shared" si="298"/>
        <v/>
      </c>
      <c r="CM626" s="84">
        <f>IFERROR(FIND("POLÍCIA RODOVIÁRIA",consulta_completa__11[[#This Row],[14 - Inst. Atuando no Local]]),0)</f>
        <v>0</v>
      </c>
      <c r="CN626" s="84" t="str">
        <f t="shared" si="299"/>
        <v/>
      </c>
      <c r="CO626" s="84">
        <f>IFERROR(FIND("POLÍCIA MILITAR",consulta_completa__11[[#This Row],[14 - Inst. Atuando no Local]]),0)</f>
        <v>0</v>
      </c>
      <c r="CP626" s="84" t="str">
        <f t="shared" si="300"/>
        <v/>
      </c>
      <c r="CQ626" s="84">
        <f>IFERROR(FIND("POLÍCIA CIVIL",consulta_completa__11[[#This Row],[14 - Inst. Atuando no Local]]),0)</f>
        <v>0</v>
      </c>
      <c r="CR626" s="84" t="str">
        <f t="shared" si="301"/>
        <v/>
      </c>
      <c r="CS626" s="84">
        <f>IFERROR(FIND("MARINHA DO BRASIL",consulta_completa__11[[#This Row],[14 - Inst. Atuando no Local]]),0)</f>
        <v>0</v>
      </c>
      <c r="CT626" s="84" t="str">
        <f t="shared" si="302"/>
        <v/>
      </c>
      <c r="CU626" s="84">
        <f>IFERROR(FIND("EMPRESA ESPECIALIZADA EM ATENDIMENTO",consulta_completa__11[[#This Row],[14 - Inst. Atuando no Local]]),0)</f>
        <v>0</v>
      </c>
      <c r="CV626" s="84" t="str">
        <f t="shared" si="303"/>
        <v/>
      </c>
      <c r="CW626" s="84">
        <f>IFERROR(FIND("IBAMA",consulta_completa__11[[#This Row],[14 - Inst. Atuando no Local]]),0)</f>
        <v>0</v>
      </c>
      <c r="CX626" s="84" t="str">
        <f t="shared" si="304"/>
        <v/>
      </c>
      <c r="CY626" s="84" t="str">
        <f>IF(consulta_completa__11[[#This Row],[14 - Inst. Atuando no Local]]="","X","")</f>
        <v/>
      </c>
      <c r="CZ626" s="84">
        <f>IFERROR(FIND("OUTRA (S)",consulta_completa__11[[#This Row],[14 - Inst. Atuando no Local]]),0)</f>
        <v>0</v>
      </c>
      <c r="DA626" s="84" t="str">
        <f t="shared" si="305"/>
        <v/>
      </c>
      <c r="DB626" s="35" t="str">
        <f t="shared" si="306"/>
        <v>Sim</v>
      </c>
      <c r="DC626" s="35" t="str">
        <f t="shared" si="307"/>
        <v>Não</v>
      </c>
      <c r="DD626" s="35" t="str">
        <f t="shared" si="308"/>
        <v>Sim</v>
      </c>
      <c r="DE626" s="87" t="str">
        <f t="shared" si="310"/>
        <v>Sem informação</v>
      </c>
    </row>
    <row r="627" spans="1:109">
      <c r="A627" s="14">
        <v>202582946855</v>
      </c>
      <c r="B627" s="1">
        <v>45895</v>
      </c>
      <c r="C627" t="s">
        <v>5482</v>
      </c>
      <c r="D627" t="s">
        <v>609</v>
      </c>
      <c r="E627" t="s">
        <v>139</v>
      </c>
      <c r="F627" t="s">
        <v>112</v>
      </c>
      <c r="G627" t="s">
        <v>113</v>
      </c>
      <c r="H627" t="s">
        <v>114</v>
      </c>
      <c r="I627" t="s">
        <v>114</v>
      </c>
      <c r="J627" t="s">
        <v>797</v>
      </c>
      <c r="K627" t="s">
        <v>5483</v>
      </c>
      <c r="L627" t="s">
        <v>117</v>
      </c>
      <c r="M627" t="s">
        <v>140</v>
      </c>
      <c r="N627" t="s">
        <v>141</v>
      </c>
      <c r="O627" t="s">
        <v>239</v>
      </c>
      <c r="P627" t="s">
        <v>355</v>
      </c>
      <c r="Q627" t="s">
        <v>122</v>
      </c>
      <c r="R627" t="s">
        <v>123</v>
      </c>
      <c r="S627" t="s">
        <v>113</v>
      </c>
      <c r="T627" t="s">
        <v>113</v>
      </c>
      <c r="U627" t="s">
        <v>1610</v>
      </c>
      <c r="V627" t="s">
        <v>5484</v>
      </c>
      <c r="Z627" t="s">
        <v>5485</v>
      </c>
      <c r="AA627" t="s">
        <v>113</v>
      </c>
      <c r="AB627" t="s">
        <v>613</v>
      </c>
      <c r="AC627" t="s">
        <v>113</v>
      </c>
      <c r="AD627">
        <v>2</v>
      </c>
      <c r="AE627" t="s">
        <v>113</v>
      </c>
      <c r="AF627" t="s">
        <v>5486</v>
      </c>
      <c r="AG627" t="s">
        <v>3733</v>
      </c>
      <c r="AH627" t="s">
        <v>131</v>
      </c>
      <c r="AI627" t="s">
        <v>132</v>
      </c>
      <c r="AJ627" t="s">
        <v>131</v>
      </c>
      <c r="AK627" t="s">
        <v>5487</v>
      </c>
      <c r="AL627" t="s">
        <v>5488</v>
      </c>
      <c r="AM627" t="s">
        <v>153</v>
      </c>
      <c r="AN627" t="s">
        <v>154</v>
      </c>
      <c r="AO627" t="s">
        <v>155</v>
      </c>
      <c r="AP627">
        <v>6133161070</v>
      </c>
      <c r="AQ627" t="s">
        <v>156</v>
      </c>
      <c r="AR627" t="s">
        <v>113</v>
      </c>
      <c r="AS627" t="s">
        <v>113</v>
      </c>
      <c r="AT627" t="s">
        <v>5489</v>
      </c>
      <c r="AU627" t="s">
        <v>592</v>
      </c>
      <c r="AV627">
        <v>669000000</v>
      </c>
      <c r="AW627" t="s">
        <v>159</v>
      </c>
      <c r="AX627" s="82">
        <f>IFERROR(FIND("Óbitos/feridos",consulta_completa__11[[#This Row],[13 - Ocorrências/Ambientes Atingidos]]),0)</f>
        <v>0</v>
      </c>
      <c r="AY627" s="83" t="str">
        <f t="shared" si="280"/>
        <v/>
      </c>
      <c r="AZ627" s="82">
        <f>IFERROR(FIND("População afetada/evacuada",consulta_completa__11[[#This Row],[13 - Ocorrências/Ambientes Atingidos]]),0)</f>
        <v>0</v>
      </c>
      <c r="BA627" s="82" t="str">
        <f t="shared" si="281"/>
        <v/>
      </c>
      <c r="BB627" s="82">
        <f>IFERROR(FIND("Suspensão de abastecimento de água",consulta_completa__11[[#This Row],[13 - Ocorrências/Ambientes Atingidos]]),0)</f>
        <v>0</v>
      </c>
      <c r="BC627" s="83" t="str">
        <f t="shared" si="309"/>
        <v/>
      </c>
      <c r="BD627" s="82">
        <f>IFERROR(FIND("Rio/córrego",consulta_completa__11[[#This Row],[13 - Ocorrências/Ambientes Atingidos]]),0)</f>
        <v>0</v>
      </c>
      <c r="BE627" s="83" t="str">
        <f t="shared" si="282"/>
        <v/>
      </c>
      <c r="BF627" s="82">
        <f>IFERROR(FIND("Lago",consulta_completa__11[[#This Row],[13 - Ocorrências/Ambientes Atingidos]]),0)</f>
        <v>0</v>
      </c>
      <c r="BG627" s="83" t="str">
        <f t="shared" si="283"/>
        <v/>
      </c>
      <c r="BH627" s="82">
        <f>IFERROR(FIND("Mar",consulta_completa__11[[#This Row],[13 - Ocorrências/Ambientes Atingidos]]),0)</f>
        <v>0</v>
      </c>
      <c r="BI627" s="83" t="str">
        <f t="shared" si="284"/>
        <v/>
      </c>
      <c r="BJ627" s="82">
        <f>IFERROR(FIND("Praia",consulta_completa__11[[#This Row],[13 - Ocorrências/Ambientes Atingidos]]),0)</f>
        <v>0</v>
      </c>
      <c r="BK627" s="83" t="str">
        <f t="shared" si="285"/>
        <v/>
      </c>
      <c r="BL627" s="82">
        <f>IFERROR(FIND("Solo",consulta_completa__11[[#This Row],[13 - Ocorrências/Ambientes Atingidos]]),0)</f>
        <v>1</v>
      </c>
      <c r="BM627" s="83" t="str">
        <f t="shared" si="286"/>
        <v>X</v>
      </c>
      <c r="BN627" s="82">
        <f>IFERROR(FIND("Águas subterrâneas",consulta_completa__11[[#This Row],[13 - Ocorrências/Ambientes Atingidos]]),0)</f>
        <v>0</v>
      </c>
      <c r="BO627" s="83" t="str">
        <f t="shared" si="287"/>
        <v/>
      </c>
      <c r="BP627" s="82">
        <f>IFERROR(FIND("Atmosfera",consulta_completa__11[[#This Row],[13 - Ocorrências/Ambientes Atingidos]]),0)</f>
        <v>0</v>
      </c>
      <c r="BQ627" s="83" t="str">
        <f t="shared" si="288"/>
        <v/>
      </c>
      <c r="BR627" s="82">
        <f>IFERROR(FIND("Flora",consulta_completa__11[[#This Row],[13 - Ocorrências/Ambientes Atingidos]]),0)</f>
        <v>0</v>
      </c>
      <c r="BS627" s="83" t="str">
        <f t="shared" si="289"/>
        <v/>
      </c>
      <c r="BT627" s="82">
        <f>IFERROR(FIND("Fauna",consulta_completa__11[[#This Row],[13 - Ocorrências/Ambientes Atingidos]]),0)</f>
        <v>0</v>
      </c>
      <c r="BU627" s="83" t="str">
        <f t="shared" si="290"/>
        <v/>
      </c>
      <c r="BV627" s="82">
        <f>IFERROR(FIND("UC federal",consulta_completa__11[[#This Row],[13 - Ocorrências/Ambientes Atingidos]]),0)</f>
        <v>0</v>
      </c>
      <c r="BW627" s="83" t="str">
        <f t="shared" si="291"/>
        <v/>
      </c>
      <c r="BX627" s="82">
        <f>IFERROR(FIND("UC estadual/municipal",consulta_completa__11[[#This Row],[13 - Ocorrências/Ambientes Atingidos]]),0)</f>
        <v>0</v>
      </c>
      <c r="BY627" s="83" t="str">
        <f t="shared" si="292"/>
        <v/>
      </c>
      <c r="BZ627" s="82">
        <f>IFERROR(FIND("Outro(s)",consulta_completa__11[[#This Row],[13 - Ocorrências/Ambientes Atingidos]]),0)</f>
        <v>0</v>
      </c>
      <c r="CA627" s="83" t="str">
        <f t="shared" si="293"/>
        <v/>
      </c>
      <c r="CB627" s="82">
        <f>IFERROR(FIND("Sem dano",consulta_completa__11[[#This Row],[13 - Ocorrências/Ambientes Atingidos]]),0)</f>
        <v>0</v>
      </c>
      <c r="CC627" s="83" t="str">
        <f t="shared" si="294"/>
        <v/>
      </c>
      <c r="CD627" s="82" t="str">
        <f>IF(consulta_completa__11[[#This Row],[13 - Ocorrências/Ambientes Atingidos]]="","X","")</f>
        <v/>
      </c>
      <c r="CE627" s="84">
        <f>IFERROR(FIND("IBAMA",consulta_completa__11[[#This Row],[14 - Inst. Atuando no Local]]),0)</f>
        <v>0</v>
      </c>
      <c r="CF627" s="84" t="str">
        <f t="shared" si="295"/>
        <v/>
      </c>
      <c r="CG627" s="84">
        <f>IFERROR(FIND("OEMA",consulta_completa__11[[#This Row],[14 - Inst. Atuando no Local]]),0)</f>
        <v>0</v>
      </c>
      <c r="CH627" s="84" t="str">
        <f t="shared" si="296"/>
        <v/>
      </c>
      <c r="CI627" s="84">
        <f>IFERROR(FIND("DEFESA CIVIL",consulta_completa__11[[#This Row],[14 - Inst. Atuando no Local]]),0)</f>
        <v>0</v>
      </c>
      <c r="CJ627" s="84" t="str">
        <f t="shared" si="297"/>
        <v/>
      </c>
      <c r="CK627" s="84">
        <f>IFERROR(FIND("CORPO DE BOMBEIROS",consulta_completa__11[[#This Row],[14 - Inst. Atuando no Local]]),0)</f>
        <v>0</v>
      </c>
      <c r="CL627" s="84" t="str">
        <f t="shared" si="298"/>
        <v/>
      </c>
      <c r="CM627" s="84">
        <f>IFERROR(FIND("POLÍCIA RODOVIÁRIA",consulta_completa__11[[#This Row],[14 - Inst. Atuando no Local]]),0)</f>
        <v>0</v>
      </c>
      <c r="CN627" s="84" t="str">
        <f t="shared" si="299"/>
        <v/>
      </c>
      <c r="CO627" s="84">
        <f>IFERROR(FIND("POLÍCIA MILITAR",consulta_completa__11[[#This Row],[14 - Inst. Atuando no Local]]),0)</f>
        <v>0</v>
      </c>
      <c r="CP627" s="84" t="str">
        <f t="shared" si="300"/>
        <v/>
      </c>
      <c r="CQ627" s="84">
        <f>IFERROR(FIND("POLÍCIA CIVIL",consulta_completa__11[[#This Row],[14 - Inst. Atuando no Local]]),0)</f>
        <v>0</v>
      </c>
      <c r="CR627" s="84" t="str">
        <f t="shared" si="301"/>
        <v/>
      </c>
      <c r="CS627" s="84">
        <f>IFERROR(FIND("MARINHA DO BRASIL",consulta_completa__11[[#This Row],[14 - Inst. Atuando no Local]]),0)</f>
        <v>0</v>
      </c>
      <c r="CT627" s="84" t="str">
        <f t="shared" si="302"/>
        <v/>
      </c>
      <c r="CU627" s="84">
        <f>IFERROR(FIND("EMPRESA ESPECIALIZADA EM ATENDIMENTO",consulta_completa__11[[#This Row],[14 - Inst. Atuando no Local]]),0)</f>
        <v>0</v>
      </c>
      <c r="CV627" s="84" t="str">
        <f t="shared" si="303"/>
        <v/>
      </c>
      <c r="CW627" s="84">
        <f>IFERROR(FIND("IBAMA",consulta_completa__11[[#This Row],[14 - Inst. Atuando no Local]]),0)</f>
        <v>0</v>
      </c>
      <c r="CX627" s="84" t="str">
        <f t="shared" si="304"/>
        <v/>
      </c>
      <c r="CY627" s="84" t="str">
        <f>IF(consulta_completa__11[[#This Row],[14 - Inst. Atuando no Local]]="","X","")</f>
        <v/>
      </c>
      <c r="CZ627" s="84">
        <f>IFERROR(FIND("OUTRA (S)",consulta_completa__11[[#This Row],[14 - Inst. Atuando no Local]]),0)</f>
        <v>0</v>
      </c>
      <c r="DA627" s="84" t="str">
        <f t="shared" si="305"/>
        <v/>
      </c>
      <c r="DB627" s="35" t="str">
        <f t="shared" si="306"/>
        <v>Sim</v>
      </c>
      <c r="DC627" s="35" t="str">
        <f t="shared" si="307"/>
        <v>Não</v>
      </c>
      <c r="DD627" s="35" t="str">
        <f t="shared" si="308"/>
        <v>Sim</v>
      </c>
      <c r="DE627" s="87" t="str">
        <f t="shared" si="310"/>
        <v>Estadual</v>
      </c>
    </row>
    <row r="628" spans="1:109">
      <c r="A628" s="14">
        <v>202582739644</v>
      </c>
      <c r="B628" s="1">
        <v>45896</v>
      </c>
      <c r="C628" t="s">
        <v>5490</v>
      </c>
      <c r="D628" t="s">
        <v>180</v>
      </c>
      <c r="E628" t="s">
        <v>1470</v>
      </c>
      <c r="F628" t="s">
        <v>4583</v>
      </c>
      <c r="G628" t="s">
        <v>113</v>
      </c>
      <c r="H628" t="s">
        <v>114</v>
      </c>
      <c r="I628" t="s">
        <v>114</v>
      </c>
      <c r="J628" t="s">
        <v>113</v>
      </c>
      <c r="K628" t="s">
        <v>114</v>
      </c>
      <c r="L628" t="s">
        <v>114</v>
      </c>
      <c r="M628" t="s">
        <v>140</v>
      </c>
      <c r="N628" t="s">
        <v>119</v>
      </c>
      <c r="O628" t="s">
        <v>239</v>
      </c>
      <c r="P628" t="s">
        <v>121</v>
      </c>
      <c r="Q628" t="s">
        <v>143</v>
      </c>
      <c r="R628" t="s">
        <v>123</v>
      </c>
      <c r="S628" t="s">
        <v>113</v>
      </c>
      <c r="T628" t="s">
        <v>5491</v>
      </c>
      <c r="U628" t="s">
        <v>5491</v>
      </c>
      <c r="V628" t="s">
        <v>5492</v>
      </c>
      <c r="Z628" t="s">
        <v>5493</v>
      </c>
      <c r="AA628" t="s">
        <v>5494</v>
      </c>
      <c r="AB628" t="s">
        <v>1474</v>
      </c>
      <c r="AC628" t="s">
        <v>1475</v>
      </c>
      <c r="AD628">
        <v>1</v>
      </c>
      <c r="AE628" t="s">
        <v>5495</v>
      </c>
      <c r="AF628" t="s">
        <v>113</v>
      </c>
      <c r="AG628" t="s">
        <v>113</v>
      </c>
      <c r="AH628" t="s">
        <v>131</v>
      </c>
      <c r="AI628" t="s">
        <v>131</v>
      </c>
      <c r="AJ628" t="s">
        <v>132</v>
      </c>
      <c r="AK628" t="s">
        <v>113</v>
      </c>
      <c r="AL628" t="s">
        <v>5496</v>
      </c>
      <c r="AM628" t="s">
        <v>5497</v>
      </c>
      <c r="AN628" t="s">
        <v>1480</v>
      </c>
      <c r="AO628" t="s">
        <v>5498</v>
      </c>
      <c r="AP628">
        <v>11996199918</v>
      </c>
      <c r="AQ628" t="s">
        <v>1481</v>
      </c>
      <c r="AR628" t="s">
        <v>113</v>
      </c>
      <c r="AS628" t="s">
        <v>113</v>
      </c>
      <c r="AT628" t="s">
        <v>113</v>
      </c>
      <c r="AU628" t="s">
        <v>113</v>
      </c>
      <c r="AW628" t="s">
        <v>113</v>
      </c>
      <c r="AX628" s="82">
        <f>IFERROR(FIND("Óbitos/feridos",consulta_completa__11[[#This Row],[13 - Ocorrências/Ambientes Atingidos]]),0)</f>
        <v>0</v>
      </c>
      <c r="AY628" s="83" t="str">
        <f t="shared" si="280"/>
        <v/>
      </c>
      <c r="AZ628" s="82">
        <f>IFERROR(FIND("População afetada/evacuada",consulta_completa__11[[#This Row],[13 - Ocorrências/Ambientes Atingidos]]),0)</f>
        <v>0</v>
      </c>
      <c r="BA628" s="82" t="str">
        <f t="shared" si="281"/>
        <v/>
      </c>
      <c r="BB628" s="82">
        <f>IFERROR(FIND("Suspensão de abastecimento de água",consulta_completa__11[[#This Row],[13 - Ocorrências/Ambientes Atingidos]]),0)</f>
        <v>0</v>
      </c>
      <c r="BC628" s="83" t="str">
        <f t="shared" si="309"/>
        <v/>
      </c>
      <c r="BD628" s="82">
        <f>IFERROR(FIND("Rio/córrego",consulta_completa__11[[#This Row],[13 - Ocorrências/Ambientes Atingidos]]),0)</f>
        <v>0</v>
      </c>
      <c r="BE628" s="83" t="str">
        <f t="shared" si="282"/>
        <v/>
      </c>
      <c r="BF628" s="82">
        <f>IFERROR(FIND("Lago",consulta_completa__11[[#This Row],[13 - Ocorrências/Ambientes Atingidos]]),0)</f>
        <v>0</v>
      </c>
      <c r="BG628" s="83" t="str">
        <f t="shared" si="283"/>
        <v/>
      </c>
      <c r="BH628" s="82">
        <f>IFERROR(FIND("Mar",consulta_completa__11[[#This Row],[13 - Ocorrências/Ambientes Atingidos]]),0)</f>
        <v>0</v>
      </c>
      <c r="BI628" s="83" t="str">
        <f t="shared" si="284"/>
        <v/>
      </c>
      <c r="BJ628" s="82">
        <f>IFERROR(FIND("Praia",consulta_completa__11[[#This Row],[13 - Ocorrências/Ambientes Atingidos]]),0)</f>
        <v>0</v>
      </c>
      <c r="BK628" s="83" t="str">
        <f t="shared" si="285"/>
        <v/>
      </c>
      <c r="BL628" s="82">
        <f>IFERROR(FIND("Solo",consulta_completa__11[[#This Row],[13 - Ocorrências/Ambientes Atingidos]]),0)</f>
        <v>1</v>
      </c>
      <c r="BM628" s="83" t="str">
        <f t="shared" si="286"/>
        <v>X</v>
      </c>
      <c r="BN628" s="82">
        <f>IFERROR(FIND("Águas subterrâneas",consulta_completa__11[[#This Row],[13 - Ocorrências/Ambientes Atingidos]]),0)</f>
        <v>0</v>
      </c>
      <c r="BO628" s="83" t="str">
        <f t="shared" si="287"/>
        <v/>
      </c>
      <c r="BP628" s="82">
        <f>IFERROR(FIND("Atmosfera",consulta_completa__11[[#This Row],[13 - Ocorrências/Ambientes Atingidos]]),0)</f>
        <v>0</v>
      </c>
      <c r="BQ628" s="83" t="str">
        <f t="shared" si="288"/>
        <v/>
      </c>
      <c r="BR628" s="82">
        <f>IFERROR(FIND("Flora",consulta_completa__11[[#This Row],[13 - Ocorrências/Ambientes Atingidos]]),0)</f>
        <v>0</v>
      </c>
      <c r="BS628" s="83" t="str">
        <f t="shared" si="289"/>
        <v/>
      </c>
      <c r="BT628" s="82">
        <f>IFERROR(FIND("Fauna",consulta_completa__11[[#This Row],[13 - Ocorrências/Ambientes Atingidos]]),0)</f>
        <v>0</v>
      </c>
      <c r="BU628" s="83" t="str">
        <f t="shared" si="290"/>
        <v/>
      </c>
      <c r="BV628" s="82">
        <f>IFERROR(FIND("UC federal",consulta_completa__11[[#This Row],[13 - Ocorrências/Ambientes Atingidos]]),0)</f>
        <v>0</v>
      </c>
      <c r="BW628" s="83" t="str">
        <f t="shared" si="291"/>
        <v/>
      </c>
      <c r="BX628" s="82">
        <f>IFERROR(FIND("UC estadual/municipal",consulta_completa__11[[#This Row],[13 - Ocorrências/Ambientes Atingidos]]),0)</f>
        <v>0</v>
      </c>
      <c r="BY628" s="83" t="str">
        <f t="shared" si="292"/>
        <v/>
      </c>
      <c r="BZ628" s="82">
        <f>IFERROR(FIND("Outro(s)",consulta_completa__11[[#This Row],[13 - Ocorrências/Ambientes Atingidos]]),0)</f>
        <v>0</v>
      </c>
      <c r="CA628" s="83" t="str">
        <f t="shared" si="293"/>
        <v/>
      </c>
      <c r="CB628" s="82">
        <f>IFERROR(FIND("Sem dano",consulta_completa__11[[#This Row],[13 - Ocorrências/Ambientes Atingidos]]),0)</f>
        <v>0</v>
      </c>
      <c r="CC628" s="83" t="str">
        <f t="shared" si="294"/>
        <v/>
      </c>
      <c r="CD628" s="82" t="str">
        <f>IF(consulta_completa__11[[#This Row],[13 - Ocorrências/Ambientes Atingidos]]="","X","")</f>
        <v/>
      </c>
      <c r="CE628" s="84">
        <f>IFERROR(FIND("IBAMA",consulta_completa__11[[#This Row],[14 - Inst. Atuando no Local]]),0)</f>
        <v>0</v>
      </c>
      <c r="CF628" s="84" t="str">
        <f t="shared" si="295"/>
        <v/>
      </c>
      <c r="CG628" s="84">
        <f>IFERROR(FIND("OEMA",consulta_completa__11[[#This Row],[14 - Inst. Atuando no Local]]),0)</f>
        <v>0</v>
      </c>
      <c r="CH628" s="84" t="str">
        <f t="shared" si="296"/>
        <v/>
      </c>
      <c r="CI628" s="84">
        <f>IFERROR(FIND("DEFESA CIVIL",consulta_completa__11[[#This Row],[14 - Inst. Atuando no Local]]),0)</f>
        <v>0</v>
      </c>
      <c r="CJ628" s="84" t="str">
        <f t="shared" si="297"/>
        <v/>
      </c>
      <c r="CK628" s="84">
        <f>IFERROR(FIND("CORPO DE BOMBEIROS",consulta_completa__11[[#This Row],[14 - Inst. Atuando no Local]]),0)</f>
        <v>0</v>
      </c>
      <c r="CL628" s="84" t="str">
        <f t="shared" si="298"/>
        <v/>
      </c>
      <c r="CM628" s="84">
        <f>IFERROR(FIND("POLÍCIA RODOVIÁRIA",consulta_completa__11[[#This Row],[14 - Inst. Atuando no Local]]),0)</f>
        <v>0</v>
      </c>
      <c r="CN628" s="84" t="str">
        <f t="shared" si="299"/>
        <v/>
      </c>
      <c r="CO628" s="84">
        <f>IFERROR(FIND("POLÍCIA MILITAR",consulta_completa__11[[#This Row],[14 - Inst. Atuando no Local]]),0)</f>
        <v>0</v>
      </c>
      <c r="CP628" s="84" t="str">
        <f t="shared" si="300"/>
        <v/>
      </c>
      <c r="CQ628" s="84">
        <f>IFERROR(FIND("POLÍCIA CIVIL",consulta_completa__11[[#This Row],[14 - Inst. Atuando no Local]]),0)</f>
        <v>0</v>
      </c>
      <c r="CR628" s="84" t="str">
        <f t="shared" si="301"/>
        <v/>
      </c>
      <c r="CS628" s="84">
        <f>IFERROR(FIND("MARINHA DO BRASIL",consulta_completa__11[[#This Row],[14 - Inst. Atuando no Local]]),0)</f>
        <v>0</v>
      </c>
      <c r="CT628" s="84" t="str">
        <f t="shared" si="302"/>
        <v/>
      </c>
      <c r="CU628" s="84">
        <f>IFERROR(FIND("EMPRESA ESPECIALIZADA EM ATENDIMENTO",consulta_completa__11[[#This Row],[14 - Inst. Atuando no Local]]),0)</f>
        <v>0</v>
      </c>
      <c r="CV628" s="84" t="str">
        <f t="shared" si="303"/>
        <v/>
      </c>
      <c r="CW628" s="84">
        <f>IFERROR(FIND("IBAMA",consulta_completa__11[[#This Row],[14 - Inst. Atuando no Local]]),0)</f>
        <v>0</v>
      </c>
      <c r="CX628" s="84" t="str">
        <f t="shared" si="304"/>
        <v/>
      </c>
      <c r="CY628" s="84" t="str">
        <f>IF(consulta_completa__11[[#This Row],[14 - Inst. Atuando no Local]]="","X","")</f>
        <v/>
      </c>
      <c r="CZ628" s="84">
        <f>IFERROR(FIND("OUTRA (S)",consulta_completa__11[[#This Row],[14 - Inst. Atuando no Local]]),0)</f>
        <v>0</v>
      </c>
      <c r="DA628" s="84" t="str">
        <f t="shared" si="305"/>
        <v/>
      </c>
      <c r="DB628" s="35" t="str">
        <f t="shared" si="306"/>
        <v>Sim</v>
      </c>
      <c r="DC628" s="35" t="str">
        <f t="shared" si="307"/>
        <v>Não</v>
      </c>
      <c r="DD628" s="35" t="str">
        <f t="shared" si="308"/>
        <v>Sim</v>
      </c>
      <c r="DE628" s="87" t="str">
        <f t="shared" si="310"/>
        <v>Federal</v>
      </c>
    </row>
    <row r="629" spans="1:109">
      <c r="A629" s="14">
        <v>202582836004</v>
      </c>
      <c r="B629" s="1">
        <v>45896</v>
      </c>
      <c r="C629" t="s">
        <v>5499</v>
      </c>
      <c r="D629" t="s">
        <v>451</v>
      </c>
      <c r="E629" t="s">
        <v>286</v>
      </c>
      <c r="F629" t="s">
        <v>112</v>
      </c>
      <c r="G629" t="s">
        <v>489</v>
      </c>
      <c r="H629" t="s">
        <v>113</v>
      </c>
      <c r="I629" t="s">
        <v>113</v>
      </c>
      <c r="J629" t="s">
        <v>113</v>
      </c>
      <c r="K629" t="s">
        <v>114</v>
      </c>
      <c r="L629" t="s">
        <v>114</v>
      </c>
      <c r="M629" t="s">
        <v>139</v>
      </c>
      <c r="N629" t="s">
        <v>141</v>
      </c>
      <c r="O629" t="s">
        <v>120</v>
      </c>
      <c r="P629" t="s">
        <v>121</v>
      </c>
      <c r="Q629" t="s">
        <v>167</v>
      </c>
      <c r="R629" t="s">
        <v>123</v>
      </c>
      <c r="S629" t="s">
        <v>113</v>
      </c>
      <c r="T629" t="s">
        <v>5500</v>
      </c>
      <c r="U629" t="s">
        <v>5501</v>
      </c>
      <c r="V629" t="s">
        <v>113</v>
      </c>
      <c r="Z629" t="s">
        <v>5502</v>
      </c>
      <c r="AA629" t="s">
        <v>5503</v>
      </c>
      <c r="AB629" t="s">
        <v>5504</v>
      </c>
      <c r="AC629" t="s">
        <v>5505</v>
      </c>
      <c r="AD629">
        <v>0</v>
      </c>
      <c r="AE629" t="s">
        <v>5506</v>
      </c>
      <c r="AF629" t="s">
        <v>113</v>
      </c>
      <c r="AG629" t="s">
        <v>113</v>
      </c>
      <c r="AH629" t="s">
        <v>194</v>
      </c>
      <c r="AI629" t="s">
        <v>132</v>
      </c>
      <c r="AJ629" t="s">
        <v>132</v>
      </c>
      <c r="AK629" t="s">
        <v>113</v>
      </c>
      <c r="AL629" t="s">
        <v>5507</v>
      </c>
      <c r="AM629" t="s">
        <v>2267</v>
      </c>
      <c r="AN629" t="s">
        <v>113</v>
      </c>
      <c r="AO629" t="s">
        <v>113</v>
      </c>
      <c r="AQ629" t="s">
        <v>2268</v>
      </c>
      <c r="AR629" t="s">
        <v>113</v>
      </c>
      <c r="AS629" t="s">
        <v>113</v>
      </c>
      <c r="AT629" t="s">
        <v>113</v>
      </c>
      <c r="AU629" t="s">
        <v>113</v>
      </c>
      <c r="AW629" t="s">
        <v>113</v>
      </c>
      <c r="AX629" s="82">
        <f>IFERROR(FIND("Óbitos/feridos",consulta_completa__11[[#This Row],[13 - Ocorrências/Ambientes Atingidos]]),0)</f>
        <v>0</v>
      </c>
      <c r="AY629" s="83" t="str">
        <f t="shared" si="280"/>
        <v/>
      </c>
      <c r="AZ629" s="82">
        <f>IFERROR(FIND("População afetada/evacuada",consulta_completa__11[[#This Row],[13 - Ocorrências/Ambientes Atingidos]]),0)</f>
        <v>0</v>
      </c>
      <c r="BA629" s="82" t="str">
        <f t="shared" si="281"/>
        <v/>
      </c>
      <c r="BB629" s="82">
        <f>IFERROR(FIND("Suspensão de abastecimento de água",consulta_completa__11[[#This Row],[13 - Ocorrências/Ambientes Atingidos]]),0)</f>
        <v>0</v>
      </c>
      <c r="BC629" s="83" t="str">
        <f t="shared" si="309"/>
        <v/>
      </c>
      <c r="BD629" s="82">
        <f>IFERROR(FIND("Rio/córrego",consulta_completa__11[[#This Row],[13 - Ocorrências/Ambientes Atingidos]]),0)</f>
        <v>0</v>
      </c>
      <c r="BE629" s="83" t="str">
        <f t="shared" si="282"/>
        <v/>
      </c>
      <c r="BF629" s="82">
        <f>IFERROR(FIND("Lago",consulta_completa__11[[#This Row],[13 - Ocorrências/Ambientes Atingidos]]),0)</f>
        <v>0</v>
      </c>
      <c r="BG629" s="83" t="str">
        <f t="shared" si="283"/>
        <v/>
      </c>
      <c r="BH629" s="82">
        <f>IFERROR(FIND("Mar",consulta_completa__11[[#This Row],[13 - Ocorrências/Ambientes Atingidos]]),0)</f>
        <v>0</v>
      </c>
      <c r="BI629" s="83" t="str">
        <f t="shared" si="284"/>
        <v/>
      </c>
      <c r="BJ629" s="82">
        <f>IFERROR(FIND("Praia",consulta_completa__11[[#This Row],[13 - Ocorrências/Ambientes Atingidos]]),0)</f>
        <v>0</v>
      </c>
      <c r="BK629" s="83" t="str">
        <f t="shared" si="285"/>
        <v/>
      </c>
      <c r="BL629" s="82">
        <f>IFERROR(FIND("Solo",consulta_completa__11[[#This Row],[13 - Ocorrências/Ambientes Atingidos]]),0)</f>
        <v>0</v>
      </c>
      <c r="BM629" s="83" t="str">
        <f t="shared" si="286"/>
        <v/>
      </c>
      <c r="BN629" s="82">
        <f>IFERROR(FIND("Águas subterrâneas",consulta_completa__11[[#This Row],[13 - Ocorrências/Ambientes Atingidos]]),0)</f>
        <v>0</v>
      </c>
      <c r="BO629" s="83" t="str">
        <f t="shared" si="287"/>
        <v/>
      </c>
      <c r="BP629" s="82">
        <f>IFERROR(FIND("Atmosfera",consulta_completa__11[[#This Row],[13 - Ocorrências/Ambientes Atingidos]]),0)</f>
        <v>0</v>
      </c>
      <c r="BQ629" s="83" t="str">
        <f t="shared" si="288"/>
        <v/>
      </c>
      <c r="BR629" s="82">
        <f>IFERROR(FIND("Flora",consulta_completa__11[[#This Row],[13 - Ocorrências/Ambientes Atingidos]]),0)</f>
        <v>0</v>
      </c>
      <c r="BS629" s="83" t="str">
        <f t="shared" si="289"/>
        <v/>
      </c>
      <c r="BT629" s="82">
        <f>IFERROR(FIND("Fauna",consulta_completa__11[[#This Row],[13 - Ocorrências/Ambientes Atingidos]]),0)</f>
        <v>0</v>
      </c>
      <c r="BU629" s="83" t="str">
        <f t="shared" si="290"/>
        <v/>
      </c>
      <c r="BV629" s="82">
        <f>IFERROR(FIND("UC federal",consulta_completa__11[[#This Row],[13 - Ocorrências/Ambientes Atingidos]]),0)</f>
        <v>0</v>
      </c>
      <c r="BW629" s="83" t="str">
        <f t="shared" si="291"/>
        <v/>
      </c>
      <c r="BX629" s="82">
        <f>IFERROR(FIND("UC estadual/municipal",consulta_completa__11[[#This Row],[13 - Ocorrências/Ambientes Atingidos]]),0)</f>
        <v>0</v>
      </c>
      <c r="BY629" s="83" t="str">
        <f t="shared" si="292"/>
        <v/>
      </c>
      <c r="BZ629" s="82">
        <f>IFERROR(FIND("Outro(s)",consulta_completa__11[[#This Row],[13 - Ocorrências/Ambientes Atingidos]]),0)</f>
        <v>1</v>
      </c>
      <c r="CA629" s="83" t="str">
        <f t="shared" si="293"/>
        <v>X</v>
      </c>
      <c r="CB629" s="82">
        <f>IFERROR(FIND("Sem dano",consulta_completa__11[[#This Row],[13 - Ocorrências/Ambientes Atingidos]]),0)</f>
        <v>0</v>
      </c>
      <c r="CC629" s="83" t="str">
        <f t="shared" si="294"/>
        <v/>
      </c>
      <c r="CD629" s="82" t="str">
        <f>IF(consulta_completa__11[[#This Row],[13 - Ocorrências/Ambientes Atingidos]]="","X","")</f>
        <v/>
      </c>
      <c r="CE629" s="84">
        <f>IFERROR(FIND("IBAMA",consulta_completa__11[[#This Row],[14 - Inst. Atuando no Local]]),0)</f>
        <v>0</v>
      </c>
      <c r="CF629" s="84" t="str">
        <f t="shared" si="295"/>
        <v/>
      </c>
      <c r="CG629" s="84">
        <f>IFERROR(FIND("OEMA",consulta_completa__11[[#This Row],[14 - Inst. Atuando no Local]]),0)</f>
        <v>0</v>
      </c>
      <c r="CH629" s="84" t="str">
        <f t="shared" si="296"/>
        <v/>
      </c>
      <c r="CI629" s="84">
        <f>IFERROR(FIND("DEFESA CIVIL",consulta_completa__11[[#This Row],[14 - Inst. Atuando no Local]]),0)</f>
        <v>0</v>
      </c>
      <c r="CJ629" s="84" t="str">
        <f t="shared" si="297"/>
        <v/>
      </c>
      <c r="CK629" s="84">
        <f>IFERROR(FIND("CORPO DE BOMBEIROS",consulta_completa__11[[#This Row],[14 - Inst. Atuando no Local]]),0)</f>
        <v>0</v>
      </c>
      <c r="CL629" s="84" t="str">
        <f t="shared" si="298"/>
        <v/>
      </c>
      <c r="CM629" s="84">
        <f>IFERROR(FIND("POLÍCIA RODOVIÁRIA",consulta_completa__11[[#This Row],[14 - Inst. Atuando no Local]]),0)</f>
        <v>0</v>
      </c>
      <c r="CN629" s="84" t="str">
        <f t="shared" si="299"/>
        <v/>
      </c>
      <c r="CO629" s="84">
        <f>IFERROR(FIND("POLÍCIA MILITAR",consulta_completa__11[[#This Row],[14 - Inst. Atuando no Local]]),0)</f>
        <v>0</v>
      </c>
      <c r="CP629" s="84" t="str">
        <f t="shared" si="300"/>
        <v/>
      </c>
      <c r="CQ629" s="84">
        <f>IFERROR(FIND("POLÍCIA CIVIL",consulta_completa__11[[#This Row],[14 - Inst. Atuando no Local]]),0)</f>
        <v>0</v>
      </c>
      <c r="CR629" s="84" t="str">
        <f t="shared" si="301"/>
        <v/>
      </c>
      <c r="CS629" s="84">
        <f>IFERROR(FIND("MARINHA DO BRASIL",consulta_completa__11[[#This Row],[14 - Inst. Atuando no Local]]),0)</f>
        <v>0</v>
      </c>
      <c r="CT629" s="84" t="str">
        <f t="shared" si="302"/>
        <v/>
      </c>
      <c r="CU629" s="84">
        <f>IFERROR(FIND("EMPRESA ESPECIALIZADA EM ATENDIMENTO",consulta_completa__11[[#This Row],[14 - Inst. Atuando no Local]]),0)</f>
        <v>0</v>
      </c>
      <c r="CV629" s="84" t="str">
        <f t="shared" si="303"/>
        <v/>
      </c>
      <c r="CW629" s="84">
        <f>IFERROR(FIND("IBAMA",consulta_completa__11[[#This Row],[14 - Inst. Atuando no Local]]),0)</f>
        <v>0</v>
      </c>
      <c r="CX629" s="84" t="str">
        <f t="shared" si="304"/>
        <v/>
      </c>
      <c r="CY629" s="84" t="str">
        <f>IF(consulta_completa__11[[#This Row],[14 - Inst. Atuando no Local]]="","X","")</f>
        <v/>
      </c>
      <c r="CZ629" s="84">
        <f>IFERROR(FIND("OUTRA (S)",consulta_completa__11[[#This Row],[14 - Inst. Atuando no Local]]),0)</f>
        <v>0</v>
      </c>
      <c r="DA629" s="84" t="str">
        <f t="shared" si="305"/>
        <v/>
      </c>
      <c r="DB629" s="35" t="str">
        <f t="shared" si="306"/>
        <v>Sim</v>
      </c>
      <c r="DC629" s="35" t="str">
        <f t="shared" si="307"/>
        <v>Não</v>
      </c>
      <c r="DD629" s="35" t="str">
        <f t="shared" si="308"/>
        <v>Sim</v>
      </c>
      <c r="DE629" s="87" t="str">
        <f t="shared" si="310"/>
        <v>Sem informação</v>
      </c>
    </row>
    <row r="630" spans="1:109">
      <c r="A630" s="14">
        <v>202582936036</v>
      </c>
      <c r="B630" s="1">
        <v>45896</v>
      </c>
      <c r="C630" t="s">
        <v>109</v>
      </c>
      <c r="D630" t="s">
        <v>110</v>
      </c>
      <c r="E630" t="s">
        <v>403</v>
      </c>
      <c r="F630" t="s">
        <v>112</v>
      </c>
      <c r="G630" t="s">
        <v>311</v>
      </c>
      <c r="H630" t="s">
        <v>5508</v>
      </c>
      <c r="I630" t="s">
        <v>648</v>
      </c>
      <c r="J630" t="s">
        <v>113</v>
      </c>
      <c r="K630" t="s">
        <v>114</v>
      </c>
      <c r="L630" t="s">
        <v>114</v>
      </c>
      <c r="M630" t="s">
        <v>118</v>
      </c>
      <c r="N630" t="s">
        <v>119</v>
      </c>
      <c r="O630" t="s">
        <v>228</v>
      </c>
      <c r="P630" t="s">
        <v>121</v>
      </c>
      <c r="Q630" t="s">
        <v>143</v>
      </c>
      <c r="R630" t="s">
        <v>123</v>
      </c>
      <c r="S630" t="s">
        <v>124</v>
      </c>
      <c r="T630" t="s">
        <v>5509</v>
      </c>
      <c r="U630" t="s">
        <v>5510</v>
      </c>
      <c r="V630" t="s">
        <v>5511</v>
      </c>
      <c r="Z630" t="s">
        <v>5512</v>
      </c>
      <c r="AA630" t="s">
        <v>113</v>
      </c>
      <c r="AB630" t="s">
        <v>206</v>
      </c>
      <c r="AC630" t="s">
        <v>482</v>
      </c>
      <c r="AD630">
        <v>1</v>
      </c>
      <c r="AE630" t="s">
        <v>206</v>
      </c>
      <c r="AF630" t="s">
        <v>113</v>
      </c>
      <c r="AG630" t="s">
        <v>113</v>
      </c>
      <c r="AH630" t="s">
        <v>131</v>
      </c>
      <c r="AI630" t="s">
        <v>131</v>
      </c>
      <c r="AJ630" t="s">
        <v>131</v>
      </c>
      <c r="AK630" t="s">
        <v>5513</v>
      </c>
      <c r="AL630" t="s">
        <v>113</v>
      </c>
      <c r="AM630" t="s">
        <v>485</v>
      </c>
      <c r="AN630" t="s">
        <v>113</v>
      </c>
      <c r="AO630" t="s">
        <v>113</v>
      </c>
      <c r="AQ630" t="s">
        <v>486</v>
      </c>
      <c r="AR630" t="s">
        <v>113</v>
      </c>
      <c r="AS630" t="s">
        <v>113</v>
      </c>
      <c r="AT630" t="s">
        <v>5514</v>
      </c>
      <c r="AU630" t="s">
        <v>113</v>
      </c>
      <c r="AW630" t="s">
        <v>159</v>
      </c>
      <c r="AX630" s="82">
        <f>IFERROR(FIND("Óbitos/feridos",consulta_completa__11[[#This Row],[13 - Ocorrências/Ambientes Atingidos]]),0)</f>
        <v>0</v>
      </c>
      <c r="AY630" s="83" t="str">
        <f t="shared" si="280"/>
        <v/>
      </c>
      <c r="AZ630" s="82">
        <f>IFERROR(FIND("População afetada/evacuada",consulta_completa__11[[#This Row],[13 - Ocorrências/Ambientes Atingidos]]),0)</f>
        <v>0</v>
      </c>
      <c r="BA630" s="82" t="str">
        <f t="shared" si="281"/>
        <v/>
      </c>
      <c r="BB630" s="82">
        <f>IFERROR(FIND("Suspensão de abastecimento de água",consulta_completa__11[[#This Row],[13 - Ocorrências/Ambientes Atingidos]]),0)</f>
        <v>0</v>
      </c>
      <c r="BC630" s="83" t="str">
        <f t="shared" si="309"/>
        <v/>
      </c>
      <c r="BD630" s="82">
        <f>IFERROR(FIND("Rio/córrego",consulta_completa__11[[#This Row],[13 - Ocorrências/Ambientes Atingidos]]),0)</f>
        <v>0</v>
      </c>
      <c r="BE630" s="83" t="str">
        <f t="shared" si="282"/>
        <v/>
      </c>
      <c r="BF630" s="82">
        <f>IFERROR(FIND("Lago",consulta_completa__11[[#This Row],[13 - Ocorrências/Ambientes Atingidos]]),0)</f>
        <v>0</v>
      </c>
      <c r="BG630" s="83" t="str">
        <f t="shared" si="283"/>
        <v/>
      </c>
      <c r="BH630" s="82">
        <f>IFERROR(FIND("Mar",consulta_completa__11[[#This Row],[13 - Ocorrências/Ambientes Atingidos]]),0)</f>
        <v>1</v>
      </c>
      <c r="BI630" s="83" t="str">
        <f t="shared" si="284"/>
        <v>X</v>
      </c>
      <c r="BJ630" s="82">
        <f>IFERROR(FIND("Praia",consulta_completa__11[[#This Row],[13 - Ocorrências/Ambientes Atingidos]]),0)</f>
        <v>0</v>
      </c>
      <c r="BK630" s="83" t="str">
        <f t="shared" si="285"/>
        <v/>
      </c>
      <c r="BL630" s="82">
        <f>IFERROR(FIND("Solo",consulta_completa__11[[#This Row],[13 - Ocorrências/Ambientes Atingidos]]),0)</f>
        <v>0</v>
      </c>
      <c r="BM630" s="83" t="str">
        <f t="shared" si="286"/>
        <v/>
      </c>
      <c r="BN630" s="82">
        <f>IFERROR(FIND("Águas subterrâneas",consulta_completa__11[[#This Row],[13 - Ocorrências/Ambientes Atingidos]]),0)</f>
        <v>0</v>
      </c>
      <c r="BO630" s="83" t="str">
        <f t="shared" si="287"/>
        <v/>
      </c>
      <c r="BP630" s="82">
        <f>IFERROR(FIND("Atmosfera",consulta_completa__11[[#This Row],[13 - Ocorrências/Ambientes Atingidos]]),0)</f>
        <v>0</v>
      </c>
      <c r="BQ630" s="83" t="str">
        <f t="shared" si="288"/>
        <v/>
      </c>
      <c r="BR630" s="82">
        <f>IFERROR(FIND("Flora",consulta_completa__11[[#This Row],[13 - Ocorrências/Ambientes Atingidos]]),0)</f>
        <v>0</v>
      </c>
      <c r="BS630" s="83" t="str">
        <f t="shared" si="289"/>
        <v/>
      </c>
      <c r="BT630" s="82">
        <f>IFERROR(FIND("Fauna",consulta_completa__11[[#This Row],[13 - Ocorrências/Ambientes Atingidos]]),0)</f>
        <v>0</v>
      </c>
      <c r="BU630" s="83" t="str">
        <f t="shared" si="290"/>
        <v/>
      </c>
      <c r="BV630" s="82">
        <f>IFERROR(FIND("UC federal",consulta_completa__11[[#This Row],[13 - Ocorrências/Ambientes Atingidos]]),0)</f>
        <v>0</v>
      </c>
      <c r="BW630" s="83" t="str">
        <f t="shared" si="291"/>
        <v/>
      </c>
      <c r="BX630" s="82">
        <f>IFERROR(FIND("UC estadual/municipal",consulta_completa__11[[#This Row],[13 - Ocorrências/Ambientes Atingidos]]),0)</f>
        <v>0</v>
      </c>
      <c r="BY630" s="83" t="str">
        <f t="shared" si="292"/>
        <v/>
      </c>
      <c r="BZ630" s="82">
        <f>IFERROR(FIND("Outro(s)",consulta_completa__11[[#This Row],[13 - Ocorrências/Ambientes Atingidos]]),0)</f>
        <v>0</v>
      </c>
      <c r="CA630" s="83" t="str">
        <f t="shared" si="293"/>
        <v/>
      </c>
      <c r="CB630" s="82">
        <f>IFERROR(FIND("Sem dano",consulta_completa__11[[#This Row],[13 - Ocorrências/Ambientes Atingidos]]),0)</f>
        <v>0</v>
      </c>
      <c r="CC630" s="83" t="str">
        <f t="shared" si="294"/>
        <v/>
      </c>
      <c r="CD630" s="82" t="str">
        <f>IF(consulta_completa__11[[#This Row],[13 - Ocorrências/Ambientes Atingidos]]="","X","")</f>
        <v/>
      </c>
      <c r="CE630" s="84">
        <f>IFERROR(FIND("IBAMA",consulta_completa__11[[#This Row],[14 - Inst. Atuando no Local]]),0)</f>
        <v>0</v>
      </c>
      <c r="CF630" s="84" t="str">
        <f t="shared" si="295"/>
        <v/>
      </c>
      <c r="CG630" s="84">
        <f>IFERROR(FIND("OEMA",consulta_completa__11[[#This Row],[14 - Inst. Atuando no Local]]),0)</f>
        <v>0</v>
      </c>
      <c r="CH630" s="84" t="str">
        <f t="shared" si="296"/>
        <v/>
      </c>
      <c r="CI630" s="84">
        <f>IFERROR(FIND("DEFESA CIVIL",consulta_completa__11[[#This Row],[14 - Inst. Atuando no Local]]),0)</f>
        <v>0</v>
      </c>
      <c r="CJ630" s="84" t="str">
        <f t="shared" si="297"/>
        <v/>
      </c>
      <c r="CK630" s="84">
        <f>IFERROR(FIND("CORPO DE BOMBEIROS",consulta_completa__11[[#This Row],[14 - Inst. Atuando no Local]]),0)</f>
        <v>0</v>
      </c>
      <c r="CL630" s="84" t="str">
        <f t="shared" si="298"/>
        <v/>
      </c>
      <c r="CM630" s="84">
        <f>IFERROR(FIND("POLÍCIA RODOVIÁRIA",consulta_completa__11[[#This Row],[14 - Inst. Atuando no Local]]),0)</f>
        <v>0</v>
      </c>
      <c r="CN630" s="84" t="str">
        <f t="shared" si="299"/>
        <v/>
      </c>
      <c r="CO630" s="84">
        <f>IFERROR(FIND("POLÍCIA MILITAR",consulta_completa__11[[#This Row],[14 - Inst. Atuando no Local]]),0)</f>
        <v>0</v>
      </c>
      <c r="CP630" s="84" t="str">
        <f t="shared" si="300"/>
        <v/>
      </c>
      <c r="CQ630" s="84">
        <f>IFERROR(FIND("POLÍCIA CIVIL",consulta_completa__11[[#This Row],[14 - Inst. Atuando no Local]]),0)</f>
        <v>0</v>
      </c>
      <c r="CR630" s="84" t="str">
        <f t="shared" si="301"/>
        <v/>
      </c>
      <c r="CS630" s="84">
        <f>IFERROR(FIND("MARINHA DO BRASIL",consulta_completa__11[[#This Row],[14 - Inst. Atuando no Local]]),0)</f>
        <v>0</v>
      </c>
      <c r="CT630" s="84" t="str">
        <f t="shared" si="302"/>
        <v/>
      </c>
      <c r="CU630" s="84">
        <f>IFERROR(FIND("EMPRESA ESPECIALIZADA EM ATENDIMENTO",consulta_completa__11[[#This Row],[14 - Inst. Atuando no Local]]),0)</f>
        <v>0</v>
      </c>
      <c r="CV630" s="84" t="str">
        <f t="shared" si="303"/>
        <v/>
      </c>
      <c r="CW630" s="84">
        <f>IFERROR(FIND("IBAMA",consulta_completa__11[[#This Row],[14 - Inst. Atuando no Local]]),0)</f>
        <v>0</v>
      </c>
      <c r="CX630" s="84" t="str">
        <f t="shared" si="304"/>
        <v/>
      </c>
      <c r="CY630" s="84" t="str">
        <f>IF(consulta_completa__11[[#This Row],[14 - Inst. Atuando no Local]]="","X","")</f>
        <v/>
      </c>
      <c r="CZ630" s="84">
        <f>IFERROR(FIND("OUTRA (S)",consulta_completa__11[[#This Row],[14 - Inst. Atuando no Local]]),0)</f>
        <v>0</v>
      </c>
      <c r="DA630" s="84" t="str">
        <f t="shared" si="305"/>
        <v/>
      </c>
      <c r="DB630" s="35" t="str">
        <f t="shared" si="306"/>
        <v>Sim</v>
      </c>
      <c r="DC630" s="35" t="str">
        <f t="shared" si="307"/>
        <v>Não</v>
      </c>
      <c r="DD630" s="35" t="str">
        <f t="shared" si="308"/>
        <v>Sim</v>
      </c>
      <c r="DE630" s="87" t="str">
        <f t="shared" si="310"/>
        <v>Federal</v>
      </c>
    </row>
    <row r="631" spans="1:109">
      <c r="A631" s="14">
        <v>202582839655</v>
      </c>
      <c r="B631" s="1">
        <v>45897</v>
      </c>
      <c r="C631" t="s">
        <v>109</v>
      </c>
      <c r="D631" t="s">
        <v>161</v>
      </c>
      <c r="E631" t="s">
        <v>452</v>
      </c>
      <c r="F631" t="s">
        <v>112</v>
      </c>
      <c r="G631" t="s">
        <v>113</v>
      </c>
      <c r="H631" t="s">
        <v>114</v>
      </c>
      <c r="I631" t="s">
        <v>114</v>
      </c>
      <c r="J631" t="s">
        <v>514</v>
      </c>
      <c r="K631" t="s">
        <v>5515</v>
      </c>
      <c r="L631" t="s">
        <v>648</v>
      </c>
      <c r="M631" t="s">
        <v>118</v>
      </c>
      <c r="N631" t="s">
        <v>141</v>
      </c>
      <c r="O631" t="s">
        <v>239</v>
      </c>
      <c r="P631" t="s">
        <v>142</v>
      </c>
      <c r="Q631" t="s">
        <v>230</v>
      </c>
      <c r="R631" t="s">
        <v>123</v>
      </c>
      <c r="S631" t="s">
        <v>124</v>
      </c>
      <c r="T631" t="s">
        <v>4767</v>
      </c>
      <c r="U631" t="s">
        <v>4768</v>
      </c>
      <c r="V631" t="s">
        <v>5516</v>
      </c>
      <c r="W631" t="b">
        <v>1</v>
      </c>
      <c r="Z631" t="s">
        <v>5517</v>
      </c>
      <c r="AA631" t="s">
        <v>5518</v>
      </c>
      <c r="AB631" t="s">
        <v>5519</v>
      </c>
      <c r="AC631" t="s">
        <v>4773</v>
      </c>
      <c r="AD631">
        <v>1</v>
      </c>
      <c r="AE631" t="s">
        <v>5520</v>
      </c>
      <c r="AF631" t="s">
        <v>113</v>
      </c>
      <c r="AG631" t="s">
        <v>113</v>
      </c>
      <c r="AH631" t="s">
        <v>131</v>
      </c>
      <c r="AI631" t="s">
        <v>132</v>
      </c>
      <c r="AJ631" t="s">
        <v>131</v>
      </c>
      <c r="AK631" t="s">
        <v>5521</v>
      </c>
      <c r="AL631" t="s">
        <v>5522</v>
      </c>
      <c r="AM631" t="s">
        <v>5523</v>
      </c>
      <c r="AN631" t="s">
        <v>4777</v>
      </c>
      <c r="AO631" t="s">
        <v>5524</v>
      </c>
      <c r="AP631">
        <v>21971541428</v>
      </c>
      <c r="AQ631" t="s">
        <v>5525</v>
      </c>
      <c r="AR631" t="s">
        <v>113</v>
      </c>
      <c r="AS631" t="s">
        <v>5526</v>
      </c>
      <c r="AT631" t="s">
        <v>113</v>
      </c>
      <c r="AU631" t="s">
        <v>113</v>
      </c>
      <c r="AW631" t="s">
        <v>159</v>
      </c>
      <c r="AX631" s="82">
        <f>IFERROR(FIND("Óbitos/feridos",consulta_completa__11[[#This Row],[13 - Ocorrências/Ambientes Atingidos]]),0)</f>
        <v>0</v>
      </c>
      <c r="AY631" s="83" t="str">
        <f t="shared" si="280"/>
        <v/>
      </c>
      <c r="AZ631" s="82">
        <f>IFERROR(FIND("População afetada/evacuada",consulta_completa__11[[#This Row],[13 - Ocorrências/Ambientes Atingidos]]),0)</f>
        <v>0</v>
      </c>
      <c r="BA631" s="82" t="str">
        <f t="shared" si="281"/>
        <v/>
      </c>
      <c r="BB631" s="82">
        <f>IFERROR(FIND("Suspensão de abastecimento de água",consulta_completa__11[[#This Row],[13 - Ocorrências/Ambientes Atingidos]]),0)</f>
        <v>0</v>
      </c>
      <c r="BC631" s="83" t="str">
        <f t="shared" si="309"/>
        <v/>
      </c>
      <c r="BD631" s="82">
        <f>IFERROR(FIND("Rio/córrego",consulta_completa__11[[#This Row],[13 - Ocorrências/Ambientes Atingidos]]),0)</f>
        <v>0</v>
      </c>
      <c r="BE631" s="83" t="str">
        <f t="shared" si="282"/>
        <v/>
      </c>
      <c r="BF631" s="82">
        <f>IFERROR(FIND("Lago",consulta_completa__11[[#This Row],[13 - Ocorrências/Ambientes Atingidos]]),0)</f>
        <v>0</v>
      </c>
      <c r="BG631" s="83" t="str">
        <f t="shared" si="283"/>
        <v/>
      </c>
      <c r="BH631" s="82">
        <f>IFERROR(FIND("Mar",consulta_completa__11[[#This Row],[13 - Ocorrências/Ambientes Atingidos]]),0)</f>
        <v>1</v>
      </c>
      <c r="BI631" s="83" t="str">
        <f t="shared" si="284"/>
        <v>X</v>
      </c>
      <c r="BJ631" s="82">
        <f>IFERROR(FIND("Praia",consulta_completa__11[[#This Row],[13 - Ocorrências/Ambientes Atingidos]]),0)</f>
        <v>0</v>
      </c>
      <c r="BK631" s="83" t="str">
        <f t="shared" si="285"/>
        <v/>
      </c>
      <c r="BL631" s="82">
        <f>IFERROR(FIND("Solo",consulta_completa__11[[#This Row],[13 - Ocorrências/Ambientes Atingidos]]),0)</f>
        <v>0</v>
      </c>
      <c r="BM631" s="83" t="str">
        <f t="shared" si="286"/>
        <v/>
      </c>
      <c r="BN631" s="82">
        <f>IFERROR(FIND("Águas subterrâneas",consulta_completa__11[[#This Row],[13 - Ocorrências/Ambientes Atingidos]]),0)</f>
        <v>0</v>
      </c>
      <c r="BO631" s="83" t="str">
        <f t="shared" si="287"/>
        <v/>
      </c>
      <c r="BP631" s="82">
        <f>IFERROR(FIND("Atmosfera",consulta_completa__11[[#This Row],[13 - Ocorrências/Ambientes Atingidos]]),0)</f>
        <v>0</v>
      </c>
      <c r="BQ631" s="83" t="str">
        <f t="shared" si="288"/>
        <v/>
      </c>
      <c r="BR631" s="82">
        <f>IFERROR(FIND("Flora",consulta_completa__11[[#This Row],[13 - Ocorrências/Ambientes Atingidos]]),0)</f>
        <v>0</v>
      </c>
      <c r="BS631" s="83" t="str">
        <f t="shared" si="289"/>
        <v/>
      </c>
      <c r="BT631" s="82">
        <f>IFERROR(FIND("Fauna",consulta_completa__11[[#This Row],[13 - Ocorrências/Ambientes Atingidos]]),0)</f>
        <v>0</v>
      </c>
      <c r="BU631" s="83" t="str">
        <f t="shared" si="290"/>
        <v/>
      </c>
      <c r="BV631" s="82">
        <f>IFERROR(FIND("UC federal",consulta_completa__11[[#This Row],[13 - Ocorrências/Ambientes Atingidos]]),0)</f>
        <v>0</v>
      </c>
      <c r="BW631" s="83" t="str">
        <f t="shared" si="291"/>
        <v/>
      </c>
      <c r="BX631" s="82">
        <f>IFERROR(FIND("UC estadual/municipal",consulta_completa__11[[#This Row],[13 - Ocorrências/Ambientes Atingidos]]),0)</f>
        <v>0</v>
      </c>
      <c r="BY631" s="83" t="str">
        <f t="shared" si="292"/>
        <v/>
      </c>
      <c r="BZ631" s="82">
        <f>IFERROR(FIND("Outro(s)",consulta_completa__11[[#This Row],[13 - Ocorrências/Ambientes Atingidos]]),0)</f>
        <v>0</v>
      </c>
      <c r="CA631" s="83" t="str">
        <f t="shared" si="293"/>
        <v/>
      </c>
      <c r="CB631" s="82">
        <f>IFERROR(FIND("Sem dano",consulta_completa__11[[#This Row],[13 - Ocorrências/Ambientes Atingidos]]),0)</f>
        <v>0</v>
      </c>
      <c r="CC631" s="83" t="str">
        <f t="shared" si="294"/>
        <v/>
      </c>
      <c r="CD631" s="82" t="str">
        <f>IF(consulta_completa__11[[#This Row],[13 - Ocorrências/Ambientes Atingidos]]="","X","")</f>
        <v/>
      </c>
      <c r="CE631" s="84">
        <f>IFERROR(FIND("IBAMA",consulta_completa__11[[#This Row],[14 - Inst. Atuando no Local]]),0)</f>
        <v>0</v>
      </c>
      <c r="CF631" s="84" t="str">
        <f t="shared" si="295"/>
        <v/>
      </c>
      <c r="CG631" s="84">
        <f>IFERROR(FIND("OEMA",consulta_completa__11[[#This Row],[14 - Inst. Atuando no Local]]),0)</f>
        <v>0</v>
      </c>
      <c r="CH631" s="84" t="str">
        <f t="shared" si="296"/>
        <v/>
      </c>
      <c r="CI631" s="84">
        <f>IFERROR(FIND("DEFESA CIVIL",consulta_completa__11[[#This Row],[14 - Inst. Atuando no Local]]),0)</f>
        <v>0</v>
      </c>
      <c r="CJ631" s="84" t="str">
        <f t="shared" si="297"/>
        <v/>
      </c>
      <c r="CK631" s="84">
        <f>IFERROR(FIND("CORPO DE BOMBEIROS",consulta_completa__11[[#This Row],[14 - Inst. Atuando no Local]]),0)</f>
        <v>0</v>
      </c>
      <c r="CL631" s="84" t="str">
        <f t="shared" si="298"/>
        <v/>
      </c>
      <c r="CM631" s="84">
        <f>IFERROR(FIND("POLÍCIA RODOVIÁRIA",consulta_completa__11[[#This Row],[14 - Inst. Atuando no Local]]),0)</f>
        <v>0</v>
      </c>
      <c r="CN631" s="84" t="str">
        <f t="shared" si="299"/>
        <v/>
      </c>
      <c r="CO631" s="84">
        <f>IFERROR(FIND("POLÍCIA MILITAR",consulta_completa__11[[#This Row],[14 - Inst. Atuando no Local]]),0)</f>
        <v>0</v>
      </c>
      <c r="CP631" s="84" t="str">
        <f t="shared" si="300"/>
        <v/>
      </c>
      <c r="CQ631" s="84">
        <f>IFERROR(FIND("POLÍCIA CIVIL",consulta_completa__11[[#This Row],[14 - Inst. Atuando no Local]]),0)</f>
        <v>0</v>
      </c>
      <c r="CR631" s="84" t="str">
        <f t="shared" si="301"/>
        <v/>
      </c>
      <c r="CS631" s="84">
        <f>IFERROR(FIND("MARINHA DO BRASIL",consulta_completa__11[[#This Row],[14 - Inst. Atuando no Local]]),0)</f>
        <v>0</v>
      </c>
      <c r="CT631" s="84" t="str">
        <f t="shared" si="302"/>
        <v/>
      </c>
      <c r="CU631" s="84">
        <f>IFERROR(FIND("EMPRESA ESPECIALIZADA EM ATENDIMENTO",consulta_completa__11[[#This Row],[14 - Inst. Atuando no Local]]),0)</f>
        <v>0</v>
      </c>
      <c r="CV631" s="84" t="str">
        <f t="shared" si="303"/>
        <v/>
      </c>
      <c r="CW631" s="84">
        <f>IFERROR(FIND("IBAMA",consulta_completa__11[[#This Row],[14 - Inst. Atuando no Local]]),0)</f>
        <v>0</v>
      </c>
      <c r="CX631" s="84" t="str">
        <f t="shared" si="304"/>
        <v/>
      </c>
      <c r="CY631" s="84" t="str">
        <f>IF(consulta_completa__11[[#This Row],[14 - Inst. Atuando no Local]]="","X","")</f>
        <v/>
      </c>
      <c r="CZ631" s="84">
        <f>IFERROR(FIND("OUTRA (S)",consulta_completa__11[[#This Row],[14 - Inst. Atuando no Local]]),0)</f>
        <v>0</v>
      </c>
      <c r="DA631" s="84" t="str">
        <f t="shared" si="305"/>
        <v/>
      </c>
      <c r="DB631" s="35" t="str">
        <f t="shared" si="306"/>
        <v>Sim</v>
      </c>
      <c r="DC631" s="35" t="str">
        <f t="shared" si="307"/>
        <v>Não</v>
      </c>
      <c r="DD631" s="35" t="str">
        <f t="shared" si="308"/>
        <v>Sim</v>
      </c>
      <c r="DE631" s="87" t="str">
        <f t="shared" si="310"/>
        <v>Federal</v>
      </c>
    </row>
    <row r="632" spans="1:109">
      <c r="A632" s="14">
        <v>202582864806</v>
      </c>
      <c r="B632" s="1">
        <v>45897</v>
      </c>
      <c r="C632" t="s">
        <v>3635</v>
      </c>
      <c r="D632" t="s">
        <v>180</v>
      </c>
      <c r="E632" t="s">
        <v>162</v>
      </c>
      <c r="F632" t="s">
        <v>1202</v>
      </c>
      <c r="G632" t="s">
        <v>113</v>
      </c>
      <c r="H632" t="s">
        <v>114</v>
      </c>
      <c r="I632" t="s">
        <v>114</v>
      </c>
      <c r="J632" t="s">
        <v>113</v>
      </c>
      <c r="K632" t="s">
        <v>114</v>
      </c>
      <c r="L632" t="s">
        <v>114</v>
      </c>
      <c r="M632" t="s">
        <v>1045</v>
      </c>
      <c r="N632" t="s">
        <v>2139</v>
      </c>
      <c r="O632" t="s">
        <v>239</v>
      </c>
      <c r="P632" t="s">
        <v>142</v>
      </c>
      <c r="Q632" t="s">
        <v>143</v>
      </c>
      <c r="R632" t="s">
        <v>123</v>
      </c>
      <c r="S632" t="s">
        <v>113</v>
      </c>
      <c r="T632" t="s">
        <v>5527</v>
      </c>
      <c r="U632" t="s">
        <v>5528</v>
      </c>
      <c r="V632" t="s">
        <v>5529</v>
      </c>
      <c r="X632" t="b">
        <v>1</v>
      </c>
      <c r="Z632" t="s">
        <v>113</v>
      </c>
      <c r="AA632" t="s">
        <v>5530</v>
      </c>
      <c r="AB632" t="s">
        <v>5531</v>
      </c>
      <c r="AC632" t="s">
        <v>276</v>
      </c>
      <c r="AD632">
        <v>1</v>
      </c>
      <c r="AE632" t="s">
        <v>5532</v>
      </c>
      <c r="AF632" t="s">
        <v>2462</v>
      </c>
      <c r="AG632" t="s">
        <v>2463</v>
      </c>
      <c r="AH632" t="s">
        <v>131</v>
      </c>
      <c r="AI632" t="s">
        <v>132</v>
      </c>
      <c r="AJ632" t="s">
        <v>131</v>
      </c>
      <c r="AK632" t="s">
        <v>5532</v>
      </c>
      <c r="AL632" t="s">
        <v>5533</v>
      </c>
      <c r="AM632" t="s">
        <v>281</v>
      </c>
      <c r="AN632" t="s">
        <v>2460</v>
      </c>
      <c r="AO632" t="s">
        <v>2426</v>
      </c>
      <c r="AP632">
        <v>35988044459</v>
      </c>
      <c r="AQ632" t="s">
        <v>284</v>
      </c>
      <c r="AR632" t="s">
        <v>113</v>
      </c>
      <c r="AS632" t="s">
        <v>113</v>
      </c>
      <c r="AT632" t="s">
        <v>113</v>
      </c>
      <c r="AU632" t="s">
        <v>113</v>
      </c>
      <c r="AW632" t="s">
        <v>113</v>
      </c>
      <c r="AX632" s="82">
        <f>IFERROR(FIND("Óbitos/feridos",consulta_completa__11[[#This Row],[13 - Ocorrências/Ambientes Atingidos]]),0)</f>
        <v>0</v>
      </c>
      <c r="AY632" s="83" t="str">
        <f t="shared" si="280"/>
        <v/>
      </c>
      <c r="AZ632" s="82">
        <f>IFERROR(FIND("População afetada/evacuada",consulta_completa__11[[#This Row],[13 - Ocorrências/Ambientes Atingidos]]),0)</f>
        <v>0</v>
      </c>
      <c r="BA632" s="82" t="str">
        <f t="shared" si="281"/>
        <v/>
      </c>
      <c r="BB632" s="82">
        <f>IFERROR(FIND("Suspensão de abastecimento de água",consulta_completa__11[[#This Row],[13 - Ocorrências/Ambientes Atingidos]]),0)</f>
        <v>0</v>
      </c>
      <c r="BC632" s="83" t="str">
        <f t="shared" si="309"/>
        <v/>
      </c>
      <c r="BD632" s="82">
        <f>IFERROR(FIND("Rio/córrego",consulta_completa__11[[#This Row],[13 - Ocorrências/Ambientes Atingidos]]),0)</f>
        <v>0</v>
      </c>
      <c r="BE632" s="83" t="str">
        <f t="shared" si="282"/>
        <v/>
      </c>
      <c r="BF632" s="82">
        <f>IFERROR(FIND("Lago",consulta_completa__11[[#This Row],[13 - Ocorrências/Ambientes Atingidos]]),0)</f>
        <v>0</v>
      </c>
      <c r="BG632" s="83" t="str">
        <f t="shared" si="283"/>
        <v/>
      </c>
      <c r="BH632" s="82">
        <f>IFERROR(FIND("Mar",consulta_completa__11[[#This Row],[13 - Ocorrências/Ambientes Atingidos]]),0)</f>
        <v>0</v>
      </c>
      <c r="BI632" s="83" t="str">
        <f t="shared" si="284"/>
        <v/>
      </c>
      <c r="BJ632" s="82">
        <f>IFERROR(FIND("Praia",consulta_completa__11[[#This Row],[13 - Ocorrências/Ambientes Atingidos]]),0)</f>
        <v>0</v>
      </c>
      <c r="BK632" s="83" t="str">
        <f t="shared" si="285"/>
        <v/>
      </c>
      <c r="BL632" s="82">
        <f>IFERROR(FIND("Solo",consulta_completa__11[[#This Row],[13 - Ocorrências/Ambientes Atingidos]]),0)</f>
        <v>0</v>
      </c>
      <c r="BM632" s="83" t="str">
        <f t="shared" si="286"/>
        <v/>
      </c>
      <c r="BN632" s="82">
        <f>IFERROR(FIND("Águas subterrâneas",consulta_completa__11[[#This Row],[13 - Ocorrências/Ambientes Atingidos]]),0)</f>
        <v>0</v>
      </c>
      <c r="BO632" s="83" t="str">
        <f t="shared" si="287"/>
        <v/>
      </c>
      <c r="BP632" s="82">
        <f>IFERROR(FIND("Atmosfera",consulta_completa__11[[#This Row],[13 - Ocorrências/Ambientes Atingidos]]),0)</f>
        <v>0</v>
      </c>
      <c r="BQ632" s="83" t="str">
        <f t="shared" si="288"/>
        <v/>
      </c>
      <c r="BR632" s="82">
        <f>IFERROR(FIND("Flora",consulta_completa__11[[#This Row],[13 - Ocorrências/Ambientes Atingidos]]),0)</f>
        <v>1</v>
      </c>
      <c r="BS632" s="83" t="str">
        <f t="shared" si="289"/>
        <v>X</v>
      </c>
      <c r="BT632" s="82">
        <f>IFERROR(FIND("Fauna",consulta_completa__11[[#This Row],[13 - Ocorrências/Ambientes Atingidos]]),0)</f>
        <v>0</v>
      </c>
      <c r="BU632" s="83" t="str">
        <f t="shared" si="290"/>
        <v/>
      </c>
      <c r="BV632" s="82">
        <f>IFERROR(FIND("UC federal",consulta_completa__11[[#This Row],[13 - Ocorrências/Ambientes Atingidos]]),0)</f>
        <v>0</v>
      </c>
      <c r="BW632" s="83" t="str">
        <f t="shared" si="291"/>
        <v/>
      </c>
      <c r="BX632" s="82">
        <f>IFERROR(FIND("UC estadual/municipal",consulta_completa__11[[#This Row],[13 - Ocorrências/Ambientes Atingidos]]),0)</f>
        <v>0</v>
      </c>
      <c r="BY632" s="83" t="str">
        <f t="shared" si="292"/>
        <v/>
      </c>
      <c r="BZ632" s="82">
        <f>IFERROR(FIND("Outro(s)",consulta_completa__11[[#This Row],[13 - Ocorrências/Ambientes Atingidos]]),0)</f>
        <v>0</v>
      </c>
      <c r="CA632" s="83" t="str">
        <f t="shared" si="293"/>
        <v/>
      </c>
      <c r="CB632" s="82">
        <f>IFERROR(FIND("Sem dano",consulta_completa__11[[#This Row],[13 - Ocorrências/Ambientes Atingidos]]),0)</f>
        <v>0</v>
      </c>
      <c r="CC632" s="83" t="str">
        <f t="shared" si="294"/>
        <v/>
      </c>
      <c r="CD632" s="82" t="str">
        <f>IF(consulta_completa__11[[#This Row],[13 - Ocorrências/Ambientes Atingidos]]="","X","")</f>
        <v/>
      </c>
      <c r="CE632" s="84">
        <f>IFERROR(FIND("IBAMA",consulta_completa__11[[#This Row],[14 - Inst. Atuando no Local]]),0)</f>
        <v>0</v>
      </c>
      <c r="CF632" s="84" t="str">
        <f t="shared" si="295"/>
        <v/>
      </c>
      <c r="CG632" s="84">
        <f>IFERROR(FIND("OEMA",consulta_completa__11[[#This Row],[14 - Inst. Atuando no Local]]),0)</f>
        <v>0</v>
      </c>
      <c r="CH632" s="84" t="str">
        <f t="shared" si="296"/>
        <v/>
      </c>
      <c r="CI632" s="84">
        <f>IFERROR(FIND("DEFESA CIVIL",consulta_completa__11[[#This Row],[14 - Inst. Atuando no Local]]),0)</f>
        <v>0</v>
      </c>
      <c r="CJ632" s="84" t="str">
        <f t="shared" si="297"/>
        <v/>
      </c>
      <c r="CK632" s="84">
        <f>IFERROR(FIND("CORPO DE BOMBEIROS",consulta_completa__11[[#This Row],[14 - Inst. Atuando no Local]]),0)</f>
        <v>0</v>
      </c>
      <c r="CL632" s="84" t="str">
        <f t="shared" si="298"/>
        <v/>
      </c>
      <c r="CM632" s="84">
        <f>IFERROR(FIND("POLÍCIA RODOVIÁRIA",consulta_completa__11[[#This Row],[14 - Inst. Atuando no Local]]),0)</f>
        <v>0</v>
      </c>
      <c r="CN632" s="84" t="str">
        <f t="shared" si="299"/>
        <v/>
      </c>
      <c r="CO632" s="84">
        <f>IFERROR(FIND("POLÍCIA MILITAR",consulta_completa__11[[#This Row],[14 - Inst. Atuando no Local]]),0)</f>
        <v>0</v>
      </c>
      <c r="CP632" s="84" t="str">
        <f t="shared" si="300"/>
        <v/>
      </c>
      <c r="CQ632" s="84">
        <f>IFERROR(FIND("POLÍCIA CIVIL",consulta_completa__11[[#This Row],[14 - Inst. Atuando no Local]]),0)</f>
        <v>0</v>
      </c>
      <c r="CR632" s="84" t="str">
        <f t="shared" si="301"/>
        <v/>
      </c>
      <c r="CS632" s="84">
        <f>IFERROR(FIND("MARINHA DO BRASIL",consulta_completa__11[[#This Row],[14 - Inst. Atuando no Local]]),0)</f>
        <v>0</v>
      </c>
      <c r="CT632" s="84" t="str">
        <f t="shared" si="302"/>
        <v/>
      </c>
      <c r="CU632" s="84">
        <f>IFERROR(FIND("EMPRESA ESPECIALIZADA EM ATENDIMENTO",consulta_completa__11[[#This Row],[14 - Inst. Atuando no Local]]),0)</f>
        <v>0</v>
      </c>
      <c r="CV632" s="84" t="str">
        <f t="shared" si="303"/>
        <v/>
      </c>
      <c r="CW632" s="84">
        <f>IFERROR(FIND("IBAMA",consulta_completa__11[[#This Row],[14 - Inst. Atuando no Local]]),0)</f>
        <v>0</v>
      </c>
      <c r="CX632" s="84" t="str">
        <f t="shared" si="304"/>
        <v/>
      </c>
      <c r="CY632" s="84" t="str">
        <f>IF(consulta_completa__11[[#This Row],[14 - Inst. Atuando no Local]]="","X","")</f>
        <v/>
      </c>
      <c r="CZ632" s="84">
        <f>IFERROR(FIND("OUTRA (S)",consulta_completa__11[[#This Row],[14 - Inst. Atuando no Local]]),0)</f>
        <v>0</v>
      </c>
      <c r="DA632" s="84" t="str">
        <f t="shared" si="305"/>
        <v/>
      </c>
      <c r="DB632" s="35" t="str">
        <f t="shared" si="306"/>
        <v>Sim</v>
      </c>
      <c r="DC632" s="35" t="str">
        <f t="shared" si="307"/>
        <v>Não</v>
      </c>
      <c r="DD632" s="35" t="str">
        <f t="shared" si="308"/>
        <v>Sim</v>
      </c>
      <c r="DE632" s="87" t="str">
        <f t="shared" si="310"/>
        <v>Federal</v>
      </c>
    </row>
    <row r="633" spans="1:109">
      <c r="A633" s="14">
        <v>202582946809</v>
      </c>
      <c r="B633" s="1">
        <v>45897</v>
      </c>
      <c r="C633" t="s">
        <v>109</v>
      </c>
      <c r="D633" t="s">
        <v>110</v>
      </c>
      <c r="E633" t="s">
        <v>111</v>
      </c>
      <c r="F633" t="s">
        <v>112</v>
      </c>
      <c r="G633" t="s">
        <v>113</v>
      </c>
      <c r="H633" t="s">
        <v>114</v>
      </c>
      <c r="I633" t="s">
        <v>114</v>
      </c>
      <c r="J633" t="s">
        <v>404</v>
      </c>
      <c r="K633" t="s">
        <v>5534</v>
      </c>
      <c r="L633" t="s">
        <v>117</v>
      </c>
      <c r="M633" t="s">
        <v>118</v>
      </c>
      <c r="N633" t="s">
        <v>119</v>
      </c>
      <c r="O633" t="s">
        <v>239</v>
      </c>
      <c r="P633" t="s">
        <v>142</v>
      </c>
      <c r="Q633" t="s">
        <v>122</v>
      </c>
      <c r="R633" t="s">
        <v>123</v>
      </c>
      <c r="S633" t="s">
        <v>201</v>
      </c>
      <c r="T633" t="s">
        <v>5535</v>
      </c>
      <c r="U633" t="s">
        <v>5536</v>
      </c>
      <c r="V633" t="s">
        <v>5537</v>
      </c>
      <c r="W633" t="b">
        <v>1</v>
      </c>
      <c r="Z633" t="s">
        <v>5538</v>
      </c>
      <c r="AA633" t="s">
        <v>600</v>
      </c>
      <c r="AB633" t="s">
        <v>5539</v>
      </c>
      <c r="AC633" t="s">
        <v>1091</v>
      </c>
      <c r="AD633">
        <v>1</v>
      </c>
      <c r="AE633" t="s">
        <v>5356</v>
      </c>
      <c r="AF633" t="s">
        <v>113</v>
      </c>
      <c r="AG633" t="s">
        <v>113</v>
      </c>
      <c r="AH633" t="s">
        <v>131</v>
      </c>
      <c r="AI633" t="s">
        <v>131</v>
      </c>
      <c r="AJ633" t="s">
        <v>131</v>
      </c>
      <c r="AK633" t="s">
        <v>5540</v>
      </c>
      <c r="AL633" t="s">
        <v>113</v>
      </c>
      <c r="AM633" t="s">
        <v>5541</v>
      </c>
      <c r="AN633" t="s">
        <v>2322</v>
      </c>
      <c r="AO633" t="s">
        <v>5542</v>
      </c>
      <c r="AQ633" t="s">
        <v>5543</v>
      </c>
      <c r="AR633" t="s">
        <v>113</v>
      </c>
      <c r="AS633" t="s">
        <v>113</v>
      </c>
      <c r="AT633" t="s">
        <v>113</v>
      </c>
      <c r="AU633" t="s">
        <v>113</v>
      </c>
      <c r="AW633" t="s">
        <v>113</v>
      </c>
      <c r="AX633" s="82">
        <f>IFERROR(FIND("Óbitos/feridos",consulta_completa__11[[#This Row],[13 - Ocorrências/Ambientes Atingidos]]),0)</f>
        <v>0</v>
      </c>
      <c r="AY633" s="83" t="str">
        <f t="shared" si="280"/>
        <v/>
      </c>
      <c r="AZ633" s="82">
        <f>IFERROR(FIND("População afetada/evacuada",consulta_completa__11[[#This Row],[13 - Ocorrências/Ambientes Atingidos]]),0)</f>
        <v>0</v>
      </c>
      <c r="BA633" s="82" t="str">
        <f t="shared" si="281"/>
        <v/>
      </c>
      <c r="BB633" s="82">
        <f>IFERROR(FIND("Suspensão de abastecimento de água",consulta_completa__11[[#This Row],[13 - Ocorrências/Ambientes Atingidos]]),0)</f>
        <v>0</v>
      </c>
      <c r="BC633" s="83" t="str">
        <f t="shared" si="309"/>
        <v/>
      </c>
      <c r="BD633" s="82">
        <f>IFERROR(FIND("Rio/córrego",consulta_completa__11[[#This Row],[13 - Ocorrências/Ambientes Atingidos]]),0)</f>
        <v>0</v>
      </c>
      <c r="BE633" s="83" t="str">
        <f t="shared" si="282"/>
        <v/>
      </c>
      <c r="BF633" s="82">
        <f>IFERROR(FIND("Lago",consulta_completa__11[[#This Row],[13 - Ocorrências/Ambientes Atingidos]]),0)</f>
        <v>0</v>
      </c>
      <c r="BG633" s="83" t="str">
        <f t="shared" si="283"/>
        <v/>
      </c>
      <c r="BH633" s="82">
        <f>IFERROR(FIND("Mar",consulta_completa__11[[#This Row],[13 - Ocorrências/Ambientes Atingidos]]),0)</f>
        <v>1</v>
      </c>
      <c r="BI633" s="83" t="str">
        <f t="shared" si="284"/>
        <v>X</v>
      </c>
      <c r="BJ633" s="82">
        <f>IFERROR(FIND("Praia",consulta_completa__11[[#This Row],[13 - Ocorrências/Ambientes Atingidos]]),0)</f>
        <v>0</v>
      </c>
      <c r="BK633" s="83" t="str">
        <f t="shared" si="285"/>
        <v/>
      </c>
      <c r="BL633" s="82">
        <f>IFERROR(FIND("Solo",consulta_completa__11[[#This Row],[13 - Ocorrências/Ambientes Atingidos]]),0)</f>
        <v>0</v>
      </c>
      <c r="BM633" s="83" t="str">
        <f t="shared" si="286"/>
        <v/>
      </c>
      <c r="BN633" s="82">
        <f>IFERROR(FIND("Águas subterrâneas",consulta_completa__11[[#This Row],[13 - Ocorrências/Ambientes Atingidos]]),0)</f>
        <v>0</v>
      </c>
      <c r="BO633" s="83" t="str">
        <f t="shared" si="287"/>
        <v/>
      </c>
      <c r="BP633" s="82">
        <f>IFERROR(FIND("Atmosfera",consulta_completa__11[[#This Row],[13 - Ocorrências/Ambientes Atingidos]]),0)</f>
        <v>0</v>
      </c>
      <c r="BQ633" s="83" t="str">
        <f t="shared" si="288"/>
        <v/>
      </c>
      <c r="BR633" s="82">
        <f>IFERROR(FIND("Flora",consulta_completa__11[[#This Row],[13 - Ocorrências/Ambientes Atingidos]]),0)</f>
        <v>0</v>
      </c>
      <c r="BS633" s="83" t="str">
        <f t="shared" si="289"/>
        <v/>
      </c>
      <c r="BT633" s="82">
        <f>IFERROR(FIND("Fauna",consulta_completa__11[[#This Row],[13 - Ocorrências/Ambientes Atingidos]]),0)</f>
        <v>0</v>
      </c>
      <c r="BU633" s="83" t="str">
        <f t="shared" si="290"/>
        <v/>
      </c>
      <c r="BV633" s="82">
        <f>IFERROR(FIND("UC federal",consulta_completa__11[[#This Row],[13 - Ocorrências/Ambientes Atingidos]]),0)</f>
        <v>0</v>
      </c>
      <c r="BW633" s="83" t="str">
        <f t="shared" si="291"/>
        <v/>
      </c>
      <c r="BX633" s="82">
        <f>IFERROR(FIND("UC estadual/municipal",consulta_completa__11[[#This Row],[13 - Ocorrências/Ambientes Atingidos]]),0)</f>
        <v>0</v>
      </c>
      <c r="BY633" s="83" t="str">
        <f t="shared" si="292"/>
        <v/>
      </c>
      <c r="BZ633" s="82">
        <f>IFERROR(FIND("Outro(s)",consulta_completa__11[[#This Row],[13 - Ocorrências/Ambientes Atingidos]]),0)</f>
        <v>0</v>
      </c>
      <c r="CA633" s="83" t="str">
        <f t="shared" si="293"/>
        <v/>
      </c>
      <c r="CB633" s="82">
        <f>IFERROR(FIND("Sem dano",consulta_completa__11[[#This Row],[13 - Ocorrências/Ambientes Atingidos]]),0)</f>
        <v>0</v>
      </c>
      <c r="CC633" s="83" t="str">
        <f t="shared" si="294"/>
        <v/>
      </c>
      <c r="CD633" s="82" t="str">
        <f>IF(consulta_completa__11[[#This Row],[13 - Ocorrências/Ambientes Atingidos]]="","X","")</f>
        <v/>
      </c>
      <c r="CE633" s="84">
        <f>IFERROR(FIND("IBAMA",consulta_completa__11[[#This Row],[14 - Inst. Atuando no Local]]),0)</f>
        <v>0</v>
      </c>
      <c r="CF633" s="84" t="str">
        <f t="shared" si="295"/>
        <v/>
      </c>
      <c r="CG633" s="84">
        <f>IFERROR(FIND("OEMA",consulta_completa__11[[#This Row],[14 - Inst. Atuando no Local]]),0)</f>
        <v>0</v>
      </c>
      <c r="CH633" s="84" t="str">
        <f t="shared" si="296"/>
        <v/>
      </c>
      <c r="CI633" s="84">
        <f>IFERROR(FIND("DEFESA CIVIL",consulta_completa__11[[#This Row],[14 - Inst. Atuando no Local]]),0)</f>
        <v>0</v>
      </c>
      <c r="CJ633" s="84" t="str">
        <f t="shared" si="297"/>
        <v/>
      </c>
      <c r="CK633" s="84">
        <f>IFERROR(FIND("CORPO DE BOMBEIROS",consulta_completa__11[[#This Row],[14 - Inst. Atuando no Local]]),0)</f>
        <v>0</v>
      </c>
      <c r="CL633" s="84" t="str">
        <f t="shared" si="298"/>
        <v/>
      </c>
      <c r="CM633" s="84">
        <f>IFERROR(FIND("POLÍCIA RODOVIÁRIA",consulta_completa__11[[#This Row],[14 - Inst. Atuando no Local]]),0)</f>
        <v>0</v>
      </c>
      <c r="CN633" s="84" t="str">
        <f t="shared" si="299"/>
        <v/>
      </c>
      <c r="CO633" s="84">
        <f>IFERROR(FIND("POLÍCIA MILITAR",consulta_completa__11[[#This Row],[14 - Inst. Atuando no Local]]),0)</f>
        <v>0</v>
      </c>
      <c r="CP633" s="84" t="str">
        <f t="shared" si="300"/>
        <v/>
      </c>
      <c r="CQ633" s="84">
        <f>IFERROR(FIND("POLÍCIA CIVIL",consulta_completa__11[[#This Row],[14 - Inst. Atuando no Local]]),0)</f>
        <v>0</v>
      </c>
      <c r="CR633" s="84" t="str">
        <f t="shared" si="301"/>
        <v/>
      </c>
      <c r="CS633" s="84">
        <f>IFERROR(FIND("MARINHA DO BRASIL",consulta_completa__11[[#This Row],[14 - Inst. Atuando no Local]]),0)</f>
        <v>0</v>
      </c>
      <c r="CT633" s="84" t="str">
        <f t="shared" si="302"/>
        <v/>
      </c>
      <c r="CU633" s="84">
        <f>IFERROR(FIND("EMPRESA ESPECIALIZADA EM ATENDIMENTO",consulta_completa__11[[#This Row],[14 - Inst. Atuando no Local]]),0)</f>
        <v>0</v>
      </c>
      <c r="CV633" s="84" t="str">
        <f t="shared" si="303"/>
        <v/>
      </c>
      <c r="CW633" s="84">
        <f>IFERROR(FIND("IBAMA",consulta_completa__11[[#This Row],[14 - Inst. Atuando no Local]]),0)</f>
        <v>0</v>
      </c>
      <c r="CX633" s="84" t="str">
        <f t="shared" si="304"/>
        <v/>
      </c>
      <c r="CY633" s="84" t="str">
        <f>IF(consulta_completa__11[[#This Row],[14 - Inst. Atuando no Local]]="","X","")</f>
        <v/>
      </c>
      <c r="CZ633" s="84">
        <f>IFERROR(FIND("OUTRA (S)",consulta_completa__11[[#This Row],[14 - Inst. Atuando no Local]]),0)</f>
        <v>0</v>
      </c>
      <c r="DA633" s="84" t="str">
        <f t="shared" si="305"/>
        <v/>
      </c>
      <c r="DB633" s="35" t="str">
        <f t="shared" si="306"/>
        <v>Sim</v>
      </c>
      <c r="DC633" s="35" t="str">
        <f t="shared" si="307"/>
        <v>Não</v>
      </c>
      <c r="DD633" s="35" t="str">
        <f t="shared" si="308"/>
        <v>Sim</v>
      </c>
      <c r="DE633" s="87" t="str">
        <f t="shared" si="310"/>
        <v>Federal</v>
      </c>
    </row>
    <row r="634" spans="1:109">
      <c r="A634" s="14">
        <v>20259132421</v>
      </c>
      <c r="B634" s="1">
        <v>45898</v>
      </c>
      <c r="C634" t="s">
        <v>3649</v>
      </c>
      <c r="D634" t="s">
        <v>998</v>
      </c>
      <c r="E634" t="s">
        <v>286</v>
      </c>
      <c r="F634" t="s">
        <v>139</v>
      </c>
      <c r="G634" t="s">
        <v>4229</v>
      </c>
      <c r="H634" t="s">
        <v>113</v>
      </c>
      <c r="I634" t="s">
        <v>113</v>
      </c>
      <c r="J634" t="s">
        <v>113</v>
      </c>
      <c r="K634" t="s">
        <v>114</v>
      </c>
      <c r="L634" t="s">
        <v>114</v>
      </c>
      <c r="M634" t="s">
        <v>5544</v>
      </c>
      <c r="N634" t="s">
        <v>1505</v>
      </c>
      <c r="O634" t="s">
        <v>120</v>
      </c>
      <c r="P634" t="s">
        <v>200</v>
      </c>
      <c r="Q634" t="s">
        <v>122</v>
      </c>
      <c r="R634" t="s">
        <v>123</v>
      </c>
      <c r="S634" t="s">
        <v>113</v>
      </c>
      <c r="T634" t="s">
        <v>5545</v>
      </c>
      <c r="U634" t="s">
        <v>5546</v>
      </c>
      <c r="V634" t="s">
        <v>5547</v>
      </c>
      <c r="Z634" t="s">
        <v>5546</v>
      </c>
      <c r="AA634" t="s">
        <v>5546</v>
      </c>
      <c r="AB634" t="s">
        <v>113</v>
      </c>
      <c r="AC634" t="s">
        <v>113</v>
      </c>
      <c r="AE634" t="s">
        <v>4330</v>
      </c>
      <c r="AF634" t="s">
        <v>113</v>
      </c>
      <c r="AG634" t="s">
        <v>113</v>
      </c>
      <c r="AH634" t="s">
        <v>131</v>
      </c>
      <c r="AI634" t="s">
        <v>131</v>
      </c>
      <c r="AJ634" t="s">
        <v>132</v>
      </c>
      <c r="AK634" t="s">
        <v>113</v>
      </c>
      <c r="AL634" t="s">
        <v>5548</v>
      </c>
      <c r="AM634" t="s">
        <v>692</v>
      </c>
      <c r="AN634" t="s">
        <v>1543</v>
      </c>
      <c r="AO634" t="s">
        <v>1544</v>
      </c>
      <c r="AP634">
        <v>6236238900</v>
      </c>
      <c r="AQ634" t="s">
        <v>695</v>
      </c>
      <c r="AR634" t="s">
        <v>113</v>
      </c>
      <c r="AS634" t="s">
        <v>113</v>
      </c>
      <c r="AT634" t="s">
        <v>113</v>
      </c>
      <c r="AU634" t="s">
        <v>113</v>
      </c>
      <c r="AW634" t="s">
        <v>113</v>
      </c>
      <c r="AX634" s="82">
        <f>IFERROR(FIND("Óbitos/feridos",consulta_completa__11[[#This Row],[13 - Ocorrências/Ambientes Atingidos]]),0)</f>
        <v>0</v>
      </c>
      <c r="AY634" s="83" t="str">
        <f t="shared" si="280"/>
        <v/>
      </c>
      <c r="AZ634" s="82">
        <f>IFERROR(FIND("População afetada/evacuada",consulta_completa__11[[#This Row],[13 - Ocorrências/Ambientes Atingidos]]),0)</f>
        <v>0</v>
      </c>
      <c r="BA634" s="82" t="str">
        <f t="shared" si="281"/>
        <v/>
      </c>
      <c r="BB634" s="82">
        <f>IFERROR(FIND("Suspensão de abastecimento de água",consulta_completa__11[[#This Row],[13 - Ocorrências/Ambientes Atingidos]]),0)</f>
        <v>0</v>
      </c>
      <c r="BC634" s="83" t="str">
        <f t="shared" si="309"/>
        <v/>
      </c>
      <c r="BD634" s="82">
        <f>IFERROR(FIND("Rio/córrego",consulta_completa__11[[#This Row],[13 - Ocorrências/Ambientes Atingidos]]),0)</f>
        <v>0</v>
      </c>
      <c r="BE634" s="83" t="str">
        <f t="shared" si="282"/>
        <v/>
      </c>
      <c r="BF634" s="82">
        <f>IFERROR(FIND("Lago",consulta_completa__11[[#This Row],[13 - Ocorrências/Ambientes Atingidos]]),0)</f>
        <v>0</v>
      </c>
      <c r="BG634" s="83" t="str">
        <f t="shared" si="283"/>
        <v/>
      </c>
      <c r="BH634" s="82">
        <f>IFERROR(FIND("Mar",consulta_completa__11[[#This Row],[13 - Ocorrências/Ambientes Atingidos]]),0)</f>
        <v>0</v>
      </c>
      <c r="BI634" s="83" t="str">
        <f t="shared" si="284"/>
        <v/>
      </c>
      <c r="BJ634" s="82">
        <f>IFERROR(FIND("Praia",consulta_completa__11[[#This Row],[13 - Ocorrências/Ambientes Atingidos]]),0)</f>
        <v>0</v>
      </c>
      <c r="BK634" s="83" t="str">
        <f t="shared" si="285"/>
        <v/>
      </c>
      <c r="BL634" s="82">
        <f>IFERROR(FIND("Solo",consulta_completa__11[[#This Row],[13 - Ocorrências/Ambientes Atingidos]]),0)</f>
        <v>1</v>
      </c>
      <c r="BM634" s="83" t="str">
        <f t="shared" si="286"/>
        <v>X</v>
      </c>
      <c r="BN634" s="82">
        <f>IFERROR(FIND("Águas subterrâneas",consulta_completa__11[[#This Row],[13 - Ocorrências/Ambientes Atingidos]]),0)</f>
        <v>0</v>
      </c>
      <c r="BO634" s="83" t="str">
        <f t="shared" si="287"/>
        <v/>
      </c>
      <c r="BP634" s="82">
        <f>IFERROR(FIND("Atmosfera",consulta_completa__11[[#This Row],[13 - Ocorrências/Ambientes Atingidos]]),0)</f>
        <v>0</v>
      </c>
      <c r="BQ634" s="83" t="str">
        <f t="shared" si="288"/>
        <v/>
      </c>
      <c r="BR634" s="82">
        <f>IFERROR(FIND("Flora",consulta_completa__11[[#This Row],[13 - Ocorrências/Ambientes Atingidos]]),0)</f>
        <v>13</v>
      </c>
      <c r="BS634" s="83" t="str">
        <f t="shared" si="289"/>
        <v>X</v>
      </c>
      <c r="BT634" s="82">
        <f>IFERROR(FIND("Fauna",consulta_completa__11[[#This Row],[13 - Ocorrências/Ambientes Atingidos]]),0)</f>
        <v>0</v>
      </c>
      <c r="BU634" s="83" t="str">
        <f t="shared" si="290"/>
        <v/>
      </c>
      <c r="BV634" s="82">
        <f>IFERROR(FIND("UC federal",consulta_completa__11[[#This Row],[13 - Ocorrências/Ambientes Atingidos]]),0)</f>
        <v>0</v>
      </c>
      <c r="BW634" s="83" t="str">
        <f t="shared" si="291"/>
        <v/>
      </c>
      <c r="BX634" s="82">
        <f>IFERROR(FIND("UC estadual/municipal",consulta_completa__11[[#This Row],[13 - Ocorrências/Ambientes Atingidos]]),0)</f>
        <v>0</v>
      </c>
      <c r="BY634" s="83" t="str">
        <f t="shared" si="292"/>
        <v/>
      </c>
      <c r="BZ634" s="82">
        <f>IFERROR(FIND("Outro(s)",consulta_completa__11[[#This Row],[13 - Ocorrências/Ambientes Atingidos]]),0)</f>
        <v>0</v>
      </c>
      <c r="CA634" s="83" t="str">
        <f t="shared" si="293"/>
        <v/>
      </c>
      <c r="CB634" s="82">
        <f>IFERROR(FIND("Sem dano",consulta_completa__11[[#This Row],[13 - Ocorrências/Ambientes Atingidos]]),0)</f>
        <v>0</v>
      </c>
      <c r="CC634" s="83" t="str">
        <f t="shared" si="294"/>
        <v/>
      </c>
      <c r="CD634" s="82" t="str">
        <f>IF(consulta_completa__11[[#This Row],[13 - Ocorrências/Ambientes Atingidos]]="","X","")</f>
        <v/>
      </c>
      <c r="CE634" s="84">
        <f>IFERROR(FIND("IBAMA",consulta_completa__11[[#This Row],[14 - Inst. Atuando no Local]]),0)</f>
        <v>0</v>
      </c>
      <c r="CF634" s="84" t="str">
        <f t="shared" si="295"/>
        <v/>
      </c>
      <c r="CG634" s="84">
        <f>IFERROR(FIND("OEMA",consulta_completa__11[[#This Row],[14 - Inst. Atuando no Local]]),0)</f>
        <v>0</v>
      </c>
      <c r="CH634" s="84" t="str">
        <f t="shared" si="296"/>
        <v/>
      </c>
      <c r="CI634" s="84">
        <f>IFERROR(FIND("DEFESA CIVIL",consulta_completa__11[[#This Row],[14 - Inst. Atuando no Local]]),0)</f>
        <v>0</v>
      </c>
      <c r="CJ634" s="84" t="str">
        <f t="shared" si="297"/>
        <v/>
      </c>
      <c r="CK634" s="84">
        <f>IFERROR(FIND("CORPO DE BOMBEIROS",consulta_completa__11[[#This Row],[14 - Inst. Atuando no Local]]),0)</f>
        <v>0</v>
      </c>
      <c r="CL634" s="84" t="str">
        <f t="shared" si="298"/>
        <v/>
      </c>
      <c r="CM634" s="84">
        <f>IFERROR(FIND("POLÍCIA RODOVIÁRIA",consulta_completa__11[[#This Row],[14 - Inst. Atuando no Local]]),0)</f>
        <v>0</v>
      </c>
      <c r="CN634" s="84" t="str">
        <f t="shared" si="299"/>
        <v/>
      </c>
      <c r="CO634" s="84">
        <f>IFERROR(FIND("POLÍCIA MILITAR",consulta_completa__11[[#This Row],[14 - Inst. Atuando no Local]]),0)</f>
        <v>0</v>
      </c>
      <c r="CP634" s="84" t="str">
        <f t="shared" si="300"/>
        <v/>
      </c>
      <c r="CQ634" s="84">
        <f>IFERROR(FIND("POLÍCIA CIVIL",consulta_completa__11[[#This Row],[14 - Inst. Atuando no Local]]),0)</f>
        <v>0</v>
      </c>
      <c r="CR634" s="84" t="str">
        <f t="shared" si="301"/>
        <v/>
      </c>
      <c r="CS634" s="84">
        <f>IFERROR(FIND("MARINHA DO BRASIL",consulta_completa__11[[#This Row],[14 - Inst. Atuando no Local]]),0)</f>
        <v>0</v>
      </c>
      <c r="CT634" s="84" t="str">
        <f t="shared" si="302"/>
        <v/>
      </c>
      <c r="CU634" s="84">
        <f>IFERROR(FIND("EMPRESA ESPECIALIZADA EM ATENDIMENTO",consulta_completa__11[[#This Row],[14 - Inst. Atuando no Local]]),0)</f>
        <v>0</v>
      </c>
      <c r="CV634" s="84" t="str">
        <f t="shared" si="303"/>
        <v/>
      </c>
      <c r="CW634" s="84">
        <f>IFERROR(FIND("IBAMA",consulta_completa__11[[#This Row],[14 - Inst. Atuando no Local]]),0)</f>
        <v>0</v>
      </c>
      <c r="CX634" s="84" t="str">
        <f t="shared" si="304"/>
        <v/>
      </c>
      <c r="CY634" s="84" t="str">
        <f>IF(consulta_completa__11[[#This Row],[14 - Inst. Atuando no Local]]="","X","")</f>
        <v/>
      </c>
      <c r="CZ634" s="84">
        <f>IFERROR(FIND("OUTRA (S)",consulta_completa__11[[#This Row],[14 - Inst. Atuando no Local]]),0)</f>
        <v>0</v>
      </c>
      <c r="DA634" s="84" t="str">
        <f t="shared" si="305"/>
        <v/>
      </c>
      <c r="DB634" s="35" t="str">
        <f t="shared" si="306"/>
        <v>Sim</v>
      </c>
      <c r="DC634" s="35" t="str">
        <f t="shared" si="307"/>
        <v>Não</v>
      </c>
      <c r="DD634" s="35" t="str">
        <f t="shared" si="308"/>
        <v>Sim</v>
      </c>
      <c r="DE634" s="87" t="str">
        <f t="shared" si="310"/>
        <v>Sem informação</v>
      </c>
    </row>
    <row r="635" spans="1:109">
      <c r="A635" s="14">
        <v>20259228838</v>
      </c>
      <c r="B635" s="1">
        <v>45898</v>
      </c>
      <c r="C635" t="s">
        <v>5549</v>
      </c>
      <c r="D635" t="s">
        <v>180</v>
      </c>
      <c r="E635" t="s">
        <v>181</v>
      </c>
      <c r="F635" t="s">
        <v>139</v>
      </c>
      <c r="G635" t="s">
        <v>113</v>
      </c>
      <c r="H635" t="s">
        <v>114</v>
      </c>
      <c r="I635" t="s">
        <v>114</v>
      </c>
      <c r="J635" t="s">
        <v>1791</v>
      </c>
      <c r="K635" t="s">
        <v>113</v>
      </c>
      <c r="L635" t="s">
        <v>113</v>
      </c>
      <c r="M635" t="s">
        <v>332</v>
      </c>
      <c r="N635" t="s">
        <v>185</v>
      </c>
      <c r="O635" t="s">
        <v>185</v>
      </c>
      <c r="P635" t="s">
        <v>200</v>
      </c>
      <c r="Q635" t="s">
        <v>143</v>
      </c>
      <c r="R635" t="s">
        <v>123</v>
      </c>
      <c r="S635" t="s">
        <v>113</v>
      </c>
      <c r="T635" t="s">
        <v>5550</v>
      </c>
      <c r="U635" t="s">
        <v>5551</v>
      </c>
      <c r="V635" t="s">
        <v>5552</v>
      </c>
      <c r="Z635" t="s">
        <v>113</v>
      </c>
      <c r="AA635" t="s">
        <v>5553</v>
      </c>
      <c r="AB635" t="s">
        <v>5554</v>
      </c>
      <c r="AC635" t="s">
        <v>113</v>
      </c>
      <c r="AD635">
        <v>0</v>
      </c>
      <c r="AE635" t="s">
        <v>5555</v>
      </c>
      <c r="AF635" t="s">
        <v>5556</v>
      </c>
      <c r="AG635" t="s">
        <v>113</v>
      </c>
      <c r="AH635" t="s">
        <v>194</v>
      </c>
      <c r="AI635" t="s">
        <v>132</v>
      </c>
      <c r="AJ635" t="s">
        <v>131</v>
      </c>
      <c r="AK635" t="s">
        <v>5557</v>
      </c>
      <c r="AL635" t="s">
        <v>5558</v>
      </c>
      <c r="AM635" t="s">
        <v>5559</v>
      </c>
      <c r="AN635" t="s">
        <v>265</v>
      </c>
      <c r="AO635" t="s">
        <v>266</v>
      </c>
      <c r="AQ635" t="s">
        <v>5560</v>
      </c>
      <c r="AR635" t="s">
        <v>113</v>
      </c>
      <c r="AS635" t="s">
        <v>113</v>
      </c>
      <c r="AT635" t="s">
        <v>113</v>
      </c>
      <c r="AU635" t="s">
        <v>113</v>
      </c>
      <c r="AW635" t="s">
        <v>113</v>
      </c>
      <c r="AX635" s="82">
        <f>IFERROR(FIND("Óbitos/feridos",consulta_completa__11[[#This Row],[13 - Ocorrências/Ambientes Atingidos]]),0)</f>
        <v>0</v>
      </c>
      <c r="AY635" s="83" t="str">
        <f t="shared" si="280"/>
        <v/>
      </c>
      <c r="AZ635" s="82">
        <f>IFERROR(FIND("População afetada/evacuada",consulta_completa__11[[#This Row],[13 - Ocorrências/Ambientes Atingidos]]),0)</f>
        <v>0</v>
      </c>
      <c r="BA635" s="82" t="str">
        <f t="shared" si="281"/>
        <v/>
      </c>
      <c r="BB635" s="82">
        <f>IFERROR(FIND("Suspensão de abastecimento de água",consulta_completa__11[[#This Row],[13 - Ocorrências/Ambientes Atingidos]]),0)</f>
        <v>0</v>
      </c>
      <c r="BC635" s="83" t="str">
        <f t="shared" si="309"/>
        <v/>
      </c>
      <c r="BD635" s="82">
        <f>IFERROR(FIND("Rio/córrego",consulta_completa__11[[#This Row],[13 - Ocorrências/Ambientes Atingidos]]),0)</f>
        <v>1</v>
      </c>
      <c r="BE635" s="83" t="str">
        <f t="shared" si="282"/>
        <v>X</v>
      </c>
      <c r="BF635" s="82">
        <f>IFERROR(FIND("Lago",consulta_completa__11[[#This Row],[13 - Ocorrências/Ambientes Atingidos]]),0)</f>
        <v>0</v>
      </c>
      <c r="BG635" s="83" t="str">
        <f t="shared" si="283"/>
        <v/>
      </c>
      <c r="BH635" s="82">
        <f>IFERROR(FIND("Mar",consulta_completa__11[[#This Row],[13 - Ocorrências/Ambientes Atingidos]]),0)</f>
        <v>0</v>
      </c>
      <c r="BI635" s="83" t="str">
        <f t="shared" si="284"/>
        <v/>
      </c>
      <c r="BJ635" s="82">
        <f>IFERROR(FIND("Praia",consulta_completa__11[[#This Row],[13 - Ocorrências/Ambientes Atingidos]]),0)</f>
        <v>0</v>
      </c>
      <c r="BK635" s="83" t="str">
        <f t="shared" si="285"/>
        <v/>
      </c>
      <c r="BL635" s="82">
        <f>IFERROR(FIND("Solo",consulta_completa__11[[#This Row],[13 - Ocorrências/Ambientes Atingidos]]),0)</f>
        <v>0</v>
      </c>
      <c r="BM635" s="83" t="str">
        <f t="shared" si="286"/>
        <v/>
      </c>
      <c r="BN635" s="82">
        <f>IFERROR(FIND("Águas subterrâneas",consulta_completa__11[[#This Row],[13 - Ocorrências/Ambientes Atingidos]]),0)</f>
        <v>0</v>
      </c>
      <c r="BO635" s="83" t="str">
        <f t="shared" si="287"/>
        <v/>
      </c>
      <c r="BP635" s="82">
        <f>IFERROR(FIND("Atmosfera",consulta_completa__11[[#This Row],[13 - Ocorrências/Ambientes Atingidos]]),0)</f>
        <v>0</v>
      </c>
      <c r="BQ635" s="83" t="str">
        <f t="shared" si="288"/>
        <v/>
      </c>
      <c r="BR635" s="82">
        <f>IFERROR(FIND("Flora",consulta_completa__11[[#This Row],[13 - Ocorrências/Ambientes Atingidos]]),0)</f>
        <v>0</v>
      </c>
      <c r="BS635" s="83" t="str">
        <f t="shared" si="289"/>
        <v/>
      </c>
      <c r="BT635" s="82">
        <f>IFERROR(FIND("Fauna",consulta_completa__11[[#This Row],[13 - Ocorrências/Ambientes Atingidos]]),0)</f>
        <v>0</v>
      </c>
      <c r="BU635" s="83" t="str">
        <f t="shared" si="290"/>
        <v/>
      </c>
      <c r="BV635" s="82">
        <f>IFERROR(FIND("UC federal",consulta_completa__11[[#This Row],[13 - Ocorrências/Ambientes Atingidos]]),0)</f>
        <v>0</v>
      </c>
      <c r="BW635" s="83" t="str">
        <f t="shared" si="291"/>
        <v/>
      </c>
      <c r="BX635" s="82">
        <f>IFERROR(FIND("UC estadual/municipal",consulta_completa__11[[#This Row],[13 - Ocorrências/Ambientes Atingidos]]),0)</f>
        <v>0</v>
      </c>
      <c r="BY635" s="83" t="str">
        <f t="shared" si="292"/>
        <v/>
      </c>
      <c r="BZ635" s="82">
        <f>IFERROR(FIND("Outro(s)",consulta_completa__11[[#This Row],[13 - Ocorrências/Ambientes Atingidos]]),0)</f>
        <v>0</v>
      </c>
      <c r="CA635" s="83" t="str">
        <f t="shared" si="293"/>
        <v/>
      </c>
      <c r="CB635" s="82">
        <f>IFERROR(FIND("Sem dano",consulta_completa__11[[#This Row],[13 - Ocorrências/Ambientes Atingidos]]),0)</f>
        <v>0</v>
      </c>
      <c r="CC635" s="83" t="str">
        <f t="shared" si="294"/>
        <v/>
      </c>
      <c r="CD635" s="82" t="str">
        <f>IF(consulta_completa__11[[#This Row],[13 - Ocorrências/Ambientes Atingidos]]="","X","")</f>
        <v/>
      </c>
      <c r="CE635" s="84">
        <f>IFERROR(FIND("IBAMA",consulta_completa__11[[#This Row],[14 - Inst. Atuando no Local]]),0)</f>
        <v>0</v>
      </c>
      <c r="CF635" s="84" t="str">
        <f t="shared" si="295"/>
        <v/>
      </c>
      <c r="CG635" s="84">
        <f>IFERROR(FIND("OEMA",consulta_completa__11[[#This Row],[14 - Inst. Atuando no Local]]),0)</f>
        <v>0</v>
      </c>
      <c r="CH635" s="84" t="str">
        <f t="shared" si="296"/>
        <v/>
      </c>
      <c r="CI635" s="84">
        <f>IFERROR(FIND("DEFESA CIVIL",consulta_completa__11[[#This Row],[14 - Inst. Atuando no Local]]),0)</f>
        <v>0</v>
      </c>
      <c r="CJ635" s="84" t="str">
        <f t="shared" si="297"/>
        <v/>
      </c>
      <c r="CK635" s="84">
        <f>IFERROR(FIND("CORPO DE BOMBEIROS",consulta_completa__11[[#This Row],[14 - Inst. Atuando no Local]]),0)</f>
        <v>0</v>
      </c>
      <c r="CL635" s="84" t="str">
        <f t="shared" si="298"/>
        <v/>
      </c>
      <c r="CM635" s="84">
        <f>IFERROR(FIND("POLÍCIA RODOVIÁRIA",consulta_completa__11[[#This Row],[14 - Inst. Atuando no Local]]),0)</f>
        <v>0</v>
      </c>
      <c r="CN635" s="84" t="str">
        <f t="shared" si="299"/>
        <v/>
      </c>
      <c r="CO635" s="84">
        <f>IFERROR(FIND("POLÍCIA MILITAR",consulta_completa__11[[#This Row],[14 - Inst. Atuando no Local]]),0)</f>
        <v>0</v>
      </c>
      <c r="CP635" s="84" t="str">
        <f t="shared" si="300"/>
        <v/>
      </c>
      <c r="CQ635" s="84">
        <f>IFERROR(FIND("POLÍCIA CIVIL",consulta_completa__11[[#This Row],[14 - Inst. Atuando no Local]]),0)</f>
        <v>0</v>
      </c>
      <c r="CR635" s="84" t="str">
        <f t="shared" si="301"/>
        <v/>
      </c>
      <c r="CS635" s="84">
        <f>IFERROR(FIND("MARINHA DO BRASIL",consulta_completa__11[[#This Row],[14 - Inst. Atuando no Local]]),0)</f>
        <v>0</v>
      </c>
      <c r="CT635" s="84" t="str">
        <f t="shared" si="302"/>
        <v/>
      </c>
      <c r="CU635" s="84">
        <f>IFERROR(FIND("EMPRESA ESPECIALIZADA EM ATENDIMENTO",consulta_completa__11[[#This Row],[14 - Inst. Atuando no Local]]),0)</f>
        <v>0</v>
      </c>
      <c r="CV635" s="84" t="str">
        <f t="shared" si="303"/>
        <v/>
      </c>
      <c r="CW635" s="84">
        <f>IFERROR(FIND("IBAMA",consulta_completa__11[[#This Row],[14 - Inst. Atuando no Local]]),0)</f>
        <v>0</v>
      </c>
      <c r="CX635" s="84" t="str">
        <f t="shared" si="304"/>
        <v/>
      </c>
      <c r="CY635" s="84" t="str">
        <f>IF(consulta_completa__11[[#This Row],[14 - Inst. Atuando no Local]]="","X","")</f>
        <v/>
      </c>
      <c r="CZ635" s="84">
        <f>IFERROR(FIND("OUTRA (S)",consulta_completa__11[[#This Row],[14 - Inst. Atuando no Local]]),0)</f>
        <v>0</v>
      </c>
      <c r="DA635" s="84" t="str">
        <f t="shared" si="305"/>
        <v/>
      </c>
      <c r="DB635" s="35" t="str">
        <f t="shared" si="306"/>
        <v>Sim</v>
      </c>
      <c r="DC635" s="35" t="str">
        <f t="shared" si="307"/>
        <v>Não</v>
      </c>
      <c r="DD635" s="35" t="str">
        <f t="shared" si="308"/>
        <v>Sim</v>
      </c>
      <c r="DE635" s="87" t="str">
        <f t="shared" si="310"/>
        <v>Sem informação</v>
      </c>
    </row>
    <row r="636" spans="1:109">
      <c r="A636" s="14">
        <v>202582954012</v>
      </c>
      <c r="B636" s="1">
        <v>45898</v>
      </c>
      <c r="C636" t="s">
        <v>581</v>
      </c>
      <c r="D636" t="s">
        <v>254</v>
      </c>
      <c r="E636" t="s">
        <v>1470</v>
      </c>
      <c r="F636" t="s">
        <v>112</v>
      </c>
      <c r="G636" t="s">
        <v>2354</v>
      </c>
      <c r="H636" t="s">
        <v>5561</v>
      </c>
      <c r="I636" t="s">
        <v>117</v>
      </c>
      <c r="J636" t="s">
        <v>1065</v>
      </c>
      <c r="K636" t="s">
        <v>5562</v>
      </c>
      <c r="L636" t="s">
        <v>117</v>
      </c>
      <c r="M636" t="s">
        <v>140</v>
      </c>
      <c r="N636" t="s">
        <v>141</v>
      </c>
      <c r="O636" t="s">
        <v>239</v>
      </c>
      <c r="P636" t="s">
        <v>200</v>
      </c>
      <c r="Q636" t="s">
        <v>143</v>
      </c>
      <c r="R636" t="s">
        <v>123</v>
      </c>
      <c r="S636" t="s">
        <v>113</v>
      </c>
      <c r="T636" t="s">
        <v>5563</v>
      </c>
      <c r="U636" t="s">
        <v>5564</v>
      </c>
      <c r="V636" t="s">
        <v>5565</v>
      </c>
      <c r="Z636" t="s">
        <v>113</v>
      </c>
      <c r="AA636" t="s">
        <v>5565</v>
      </c>
      <c r="AB636" t="s">
        <v>113</v>
      </c>
      <c r="AC636" t="s">
        <v>113</v>
      </c>
      <c r="AE636" t="s">
        <v>5566</v>
      </c>
      <c r="AF636" t="s">
        <v>113</v>
      </c>
      <c r="AG636" t="s">
        <v>113</v>
      </c>
      <c r="AH636" t="s">
        <v>194</v>
      </c>
      <c r="AI636" t="s">
        <v>132</v>
      </c>
      <c r="AJ636" t="s">
        <v>131</v>
      </c>
      <c r="AK636" t="s">
        <v>5567</v>
      </c>
      <c r="AL636" t="s">
        <v>5568</v>
      </c>
      <c r="AM636" t="s">
        <v>2566</v>
      </c>
      <c r="AN636" t="s">
        <v>265</v>
      </c>
      <c r="AO636" t="s">
        <v>2619</v>
      </c>
      <c r="AP636">
        <v>6133161070</v>
      </c>
      <c r="AQ636" t="s">
        <v>2568</v>
      </c>
      <c r="AR636" t="s">
        <v>113</v>
      </c>
      <c r="AS636" t="s">
        <v>113</v>
      </c>
      <c r="AT636" t="s">
        <v>5569</v>
      </c>
      <c r="AU636" t="s">
        <v>2270</v>
      </c>
      <c r="AV636">
        <v>7000000000</v>
      </c>
      <c r="AW636" t="s">
        <v>159</v>
      </c>
      <c r="AX636" s="82">
        <f>IFERROR(FIND("Óbitos/feridos",consulta_completa__11[[#This Row],[13 - Ocorrências/Ambientes Atingidos]]),0)</f>
        <v>0</v>
      </c>
      <c r="AY636" s="83" t="str">
        <f t="shared" si="280"/>
        <v/>
      </c>
      <c r="AZ636" s="82">
        <f>IFERROR(FIND("População afetada/evacuada",consulta_completa__11[[#This Row],[13 - Ocorrências/Ambientes Atingidos]]),0)</f>
        <v>0</v>
      </c>
      <c r="BA636" s="82" t="str">
        <f t="shared" si="281"/>
        <v/>
      </c>
      <c r="BB636" s="82">
        <f>IFERROR(FIND("Suspensão de abastecimento de água",consulta_completa__11[[#This Row],[13 - Ocorrências/Ambientes Atingidos]]),0)</f>
        <v>0</v>
      </c>
      <c r="BC636" s="83" t="str">
        <f t="shared" si="309"/>
        <v/>
      </c>
      <c r="BD636" s="82">
        <f>IFERROR(FIND("Rio/córrego",consulta_completa__11[[#This Row],[13 - Ocorrências/Ambientes Atingidos]]),0)</f>
        <v>0</v>
      </c>
      <c r="BE636" s="83" t="str">
        <f t="shared" si="282"/>
        <v/>
      </c>
      <c r="BF636" s="82">
        <f>IFERROR(FIND("Lago",consulta_completa__11[[#This Row],[13 - Ocorrências/Ambientes Atingidos]]),0)</f>
        <v>0</v>
      </c>
      <c r="BG636" s="83" t="str">
        <f t="shared" si="283"/>
        <v/>
      </c>
      <c r="BH636" s="82">
        <f>IFERROR(FIND("Mar",consulta_completa__11[[#This Row],[13 - Ocorrências/Ambientes Atingidos]]),0)</f>
        <v>0</v>
      </c>
      <c r="BI636" s="83" t="str">
        <f t="shared" si="284"/>
        <v/>
      </c>
      <c r="BJ636" s="82">
        <f>IFERROR(FIND("Praia",consulta_completa__11[[#This Row],[13 - Ocorrências/Ambientes Atingidos]]),0)</f>
        <v>0</v>
      </c>
      <c r="BK636" s="83" t="str">
        <f t="shared" si="285"/>
        <v/>
      </c>
      <c r="BL636" s="82">
        <f>IFERROR(FIND("Solo",consulta_completa__11[[#This Row],[13 - Ocorrências/Ambientes Atingidos]]),0)</f>
        <v>1</v>
      </c>
      <c r="BM636" s="83" t="str">
        <f t="shared" si="286"/>
        <v>X</v>
      </c>
      <c r="BN636" s="82">
        <f>IFERROR(FIND("Águas subterrâneas",consulta_completa__11[[#This Row],[13 - Ocorrências/Ambientes Atingidos]]),0)</f>
        <v>0</v>
      </c>
      <c r="BO636" s="83" t="str">
        <f t="shared" si="287"/>
        <v/>
      </c>
      <c r="BP636" s="82">
        <f>IFERROR(FIND("Atmosfera",consulta_completa__11[[#This Row],[13 - Ocorrências/Ambientes Atingidos]]),0)</f>
        <v>0</v>
      </c>
      <c r="BQ636" s="83" t="str">
        <f t="shared" si="288"/>
        <v/>
      </c>
      <c r="BR636" s="82">
        <f>IFERROR(FIND("Flora",consulta_completa__11[[#This Row],[13 - Ocorrências/Ambientes Atingidos]]),0)</f>
        <v>0</v>
      </c>
      <c r="BS636" s="83" t="str">
        <f t="shared" si="289"/>
        <v/>
      </c>
      <c r="BT636" s="82">
        <f>IFERROR(FIND("Fauna",consulta_completa__11[[#This Row],[13 - Ocorrências/Ambientes Atingidos]]),0)</f>
        <v>0</v>
      </c>
      <c r="BU636" s="83" t="str">
        <f t="shared" si="290"/>
        <v/>
      </c>
      <c r="BV636" s="82">
        <f>IFERROR(FIND("UC federal",consulta_completa__11[[#This Row],[13 - Ocorrências/Ambientes Atingidos]]),0)</f>
        <v>0</v>
      </c>
      <c r="BW636" s="83" t="str">
        <f t="shared" si="291"/>
        <v/>
      </c>
      <c r="BX636" s="82">
        <f>IFERROR(FIND("UC estadual/municipal",consulta_completa__11[[#This Row],[13 - Ocorrências/Ambientes Atingidos]]),0)</f>
        <v>0</v>
      </c>
      <c r="BY636" s="83" t="str">
        <f t="shared" si="292"/>
        <v/>
      </c>
      <c r="BZ636" s="82">
        <f>IFERROR(FIND("Outro(s)",consulta_completa__11[[#This Row],[13 - Ocorrências/Ambientes Atingidos]]),0)</f>
        <v>0</v>
      </c>
      <c r="CA636" s="83" t="str">
        <f t="shared" si="293"/>
        <v/>
      </c>
      <c r="CB636" s="82">
        <f>IFERROR(FIND("Sem dano",consulta_completa__11[[#This Row],[13 - Ocorrências/Ambientes Atingidos]]),0)</f>
        <v>0</v>
      </c>
      <c r="CC636" s="83" t="str">
        <f t="shared" si="294"/>
        <v/>
      </c>
      <c r="CD636" s="82" t="str">
        <f>IF(consulta_completa__11[[#This Row],[13 - Ocorrências/Ambientes Atingidos]]="","X","")</f>
        <v/>
      </c>
      <c r="CE636" s="84">
        <f>IFERROR(FIND("IBAMA",consulta_completa__11[[#This Row],[14 - Inst. Atuando no Local]]),0)</f>
        <v>0</v>
      </c>
      <c r="CF636" s="84" t="str">
        <f t="shared" si="295"/>
        <v/>
      </c>
      <c r="CG636" s="84">
        <f>IFERROR(FIND("OEMA",consulta_completa__11[[#This Row],[14 - Inst. Atuando no Local]]),0)</f>
        <v>0</v>
      </c>
      <c r="CH636" s="84" t="str">
        <f t="shared" si="296"/>
        <v/>
      </c>
      <c r="CI636" s="84">
        <f>IFERROR(FIND("DEFESA CIVIL",consulta_completa__11[[#This Row],[14 - Inst. Atuando no Local]]),0)</f>
        <v>0</v>
      </c>
      <c r="CJ636" s="84" t="str">
        <f t="shared" si="297"/>
        <v/>
      </c>
      <c r="CK636" s="84">
        <f>IFERROR(FIND("CORPO DE BOMBEIROS",consulta_completa__11[[#This Row],[14 - Inst. Atuando no Local]]),0)</f>
        <v>0</v>
      </c>
      <c r="CL636" s="84" t="str">
        <f t="shared" si="298"/>
        <v/>
      </c>
      <c r="CM636" s="84">
        <f>IFERROR(FIND("POLÍCIA RODOVIÁRIA",consulta_completa__11[[#This Row],[14 - Inst. Atuando no Local]]),0)</f>
        <v>0</v>
      </c>
      <c r="CN636" s="84" t="str">
        <f t="shared" si="299"/>
        <v/>
      </c>
      <c r="CO636" s="84">
        <f>IFERROR(FIND("POLÍCIA MILITAR",consulta_completa__11[[#This Row],[14 - Inst. Atuando no Local]]),0)</f>
        <v>0</v>
      </c>
      <c r="CP636" s="84" t="str">
        <f t="shared" si="300"/>
        <v/>
      </c>
      <c r="CQ636" s="84">
        <f>IFERROR(FIND("POLÍCIA CIVIL",consulta_completa__11[[#This Row],[14 - Inst. Atuando no Local]]),0)</f>
        <v>0</v>
      </c>
      <c r="CR636" s="84" t="str">
        <f t="shared" si="301"/>
        <v/>
      </c>
      <c r="CS636" s="84">
        <f>IFERROR(FIND("MARINHA DO BRASIL",consulta_completa__11[[#This Row],[14 - Inst. Atuando no Local]]),0)</f>
        <v>0</v>
      </c>
      <c r="CT636" s="84" t="str">
        <f t="shared" si="302"/>
        <v/>
      </c>
      <c r="CU636" s="84">
        <f>IFERROR(FIND("EMPRESA ESPECIALIZADA EM ATENDIMENTO",consulta_completa__11[[#This Row],[14 - Inst. Atuando no Local]]),0)</f>
        <v>0</v>
      </c>
      <c r="CV636" s="84" t="str">
        <f t="shared" si="303"/>
        <v/>
      </c>
      <c r="CW636" s="84">
        <f>IFERROR(FIND("IBAMA",consulta_completa__11[[#This Row],[14 - Inst. Atuando no Local]]),0)</f>
        <v>0</v>
      </c>
      <c r="CX636" s="84" t="str">
        <f t="shared" si="304"/>
        <v/>
      </c>
      <c r="CY636" s="84" t="str">
        <f>IF(consulta_completa__11[[#This Row],[14 - Inst. Atuando no Local]]="","X","")</f>
        <v/>
      </c>
      <c r="CZ636" s="84">
        <f>IFERROR(FIND("OUTRA (S)",consulta_completa__11[[#This Row],[14 - Inst. Atuando no Local]]),0)</f>
        <v>0</v>
      </c>
      <c r="DA636" s="84" t="str">
        <f t="shared" si="305"/>
        <v/>
      </c>
      <c r="DB636" s="35" t="str">
        <f t="shared" si="306"/>
        <v>Sim</v>
      </c>
      <c r="DC636" s="35" t="str">
        <f t="shared" si="307"/>
        <v>Não</v>
      </c>
      <c r="DD636" s="35" t="str">
        <f t="shared" si="308"/>
        <v>Sim</v>
      </c>
      <c r="DE636" s="87" t="str">
        <f t="shared" si="310"/>
        <v>Sem informação</v>
      </c>
    </row>
    <row r="637" spans="1:109">
      <c r="A637" s="14">
        <v>202582954015</v>
      </c>
      <c r="B637" s="1">
        <v>45898</v>
      </c>
      <c r="C637" t="s">
        <v>5194</v>
      </c>
      <c r="D637" t="s">
        <v>180</v>
      </c>
      <c r="E637" t="s">
        <v>286</v>
      </c>
      <c r="F637" t="s">
        <v>112</v>
      </c>
      <c r="G637" t="s">
        <v>5116</v>
      </c>
      <c r="H637" t="s">
        <v>113</v>
      </c>
      <c r="I637" t="s">
        <v>113</v>
      </c>
      <c r="J637" t="s">
        <v>113</v>
      </c>
      <c r="K637" t="s">
        <v>114</v>
      </c>
      <c r="L637" t="s">
        <v>114</v>
      </c>
      <c r="M637" t="s">
        <v>140</v>
      </c>
      <c r="N637" t="s">
        <v>141</v>
      </c>
      <c r="O637" t="s">
        <v>239</v>
      </c>
      <c r="P637" t="s">
        <v>200</v>
      </c>
      <c r="Q637" t="s">
        <v>143</v>
      </c>
      <c r="R637" t="s">
        <v>123</v>
      </c>
      <c r="S637" t="s">
        <v>113</v>
      </c>
      <c r="T637" t="s">
        <v>5570</v>
      </c>
      <c r="U637" t="s">
        <v>113</v>
      </c>
      <c r="V637" t="s">
        <v>113</v>
      </c>
      <c r="Z637" t="s">
        <v>5571</v>
      </c>
      <c r="AA637" t="s">
        <v>5572</v>
      </c>
      <c r="AB637" t="s">
        <v>5573</v>
      </c>
      <c r="AC637" t="s">
        <v>5574</v>
      </c>
      <c r="AD637">
        <v>1</v>
      </c>
      <c r="AE637" t="s">
        <v>5575</v>
      </c>
      <c r="AF637" t="s">
        <v>113</v>
      </c>
      <c r="AG637" t="s">
        <v>113</v>
      </c>
      <c r="AH637" t="s">
        <v>194</v>
      </c>
      <c r="AI637" t="s">
        <v>132</v>
      </c>
      <c r="AJ637" t="s">
        <v>131</v>
      </c>
      <c r="AK637" t="s">
        <v>5576</v>
      </c>
      <c r="AL637" t="s">
        <v>5577</v>
      </c>
      <c r="AM637" t="s">
        <v>2566</v>
      </c>
      <c r="AN637" t="s">
        <v>265</v>
      </c>
      <c r="AO637" t="s">
        <v>2619</v>
      </c>
      <c r="AP637">
        <v>6133161070</v>
      </c>
      <c r="AQ637" t="s">
        <v>2568</v>
      </c>
      <c r="AR637" t="s">
        <v>113</v>
      </c>
      <c r="AS637" t="s">
        <v>113</v>
      </c>
      <c r="AT637" t="s">
        <v>113</v>
      </c>
      <c r="AU637" t="s">
        <v>113</v>
      </c>
      <c r="AW637" t="s">
        <v>113</v>
      </c>
      <c r="AX637" s="82">
        <f>IFERROR(FIND("Óbitos/feridos",consulta_completa__11[[#This Row],[13 - Ocorrências/Ambientes Atingidos]]),0)</f>
        <v>0</v>
      </c>
      <c r="AY637" s="83" t="str">
        <f t="shared" si="280"/>
        <v/>
      </c>
      <c r="AZ637" s="82">
        <f>IFERROR(FIND("População afetada/evacuada",consulta_completa__11[[#This Row],[13 - Ocorrências/Ambientes Atingidos]]),0)</f>
        <v>0</v>
      </c>
      <c r="BA637" s="82" t="str">
        <f t="shared" si="281"/>
        <v/>
      </c>
      <c r="BB637" s="82">
        <f>IFERROR(FIND("Suspensão de abastecimento de água",consulta_completa__11[[#This Row],[13 - Ocorrências/Ambientes Atingidos]]),0)</f>
        <v>0</v>
      </c>
      <c r="BC637" s="83" t="str">
        <f t="shared" si="309"/>
        <v/>
      </c>
      <c r="BD637" s="82">
        <f>IFERROR(FIND("Rio/córrego",consulta_completa__11[[#This Row],[13 - Ocorrências/Ambientes Atingidos]]),0)</f>
        <v>0</v>
      </c>
      <c r="BE637" s="83" t="str">
        <f t="shared" si="282"/>
        <v/>
      </c>
      <c r="BF637" s="82">
        <f>IFERROR(FIND("Lago",consulta_completa__11[[#This Row],[13 - Ocorrências/Ambientes Atingidos]]),0)</f>
        <v>0</v>
      </c>
      <c r="BG637" s="83" t="str">
        <f t="shared" si="283"/>
        <v/>
      </c>
      <c r="BH637" s="82">
        <f>IFERROR(FIND("Mar",consulta_completa__11[[#This Row],[13 - Ocorrências/Ambientes Atingidos]]),0)</f>
        <v>0</v>
      </c>
      <c r="BI637" s="83" t="str">
        <f t="shared" si="284"/>
        <v/>
      </c>
      <c r="BJ637" s="82">
        <f>IFERROR(FIND("Praia",consulta_completa__11[[#This Row],[13 - Ocorrências/Ambientes Atingidos]]),0)</f>
        <v>0</v>
      </c>
      <c r="BK637" s="83" t="str">
        <f t="shared" si="285"/>
        <v/>
      </c>
      <c r="BL637" s="82">
        <f>IFERROR(FIND("Solo",consulta_completa__11[[#This Row],[13 - Ocorrências/Ambientes Atingidos]]),0)</f>
        <v>1</v>
      </c>
      <c r="BM637" s="83" t="str">
        <f t="shared" si="286"/>
        <v>X</v>
      </c>
      <c r="BN637" s="82">
        <f>IFERROR(FIND("Águas subterrâneas",consulta_completa__11[[#This Row],[13 - Ocorrências/Ambientes Atingidos]]),0)</f>
        <v>0</v>
      </c>
      <c r="BO637" s="83" t="str">
        <f t="shared" si="287"/>
        <v/>
      </c>
      <c r="BP637" s="82">
        <f>IFERROR(FIND("Atmosfera",consulta_completa__11[[#This Row],[13 - Ocorrências/Ambientes Atingidos]]),0)</f>
        <v>0</v>
      </c>
      <c r="BQ637" s="83" t="str">
        <f t="shared" si="288"/>
        <v/>
      </c>
      <c r="BR637" s="82">
        <f>IFERROR(FIND("Flora",consulta_completa__11[[#This Row],[13 - Ocorrências/Ambientes Atingidos]]),0)</f>
        <v>0</v>
      </c>
      <c r="BS637" s="83" t="str">
        <f t="shared" si="289"/>
        <v/>
      </c>
      <c r="BT637" s="82">
        <f>IFERROR(FIND("Fauna",consulta_completa__11[[#This Row],[13 - Ocorrências/Ambientes Atingidos]]),0)</f>
        <v>0</v>
      </c>
      <c r="BU637" s="83" t="str">
        <f t="shared" si="290"/>
        <v/>
      </c>
      <c r="BV637" s="82">
        <f>IFERROR(FIND("UC federal",consulta_completa__11[[#This Row],[13 - Ocorrências/Ambientes Atingidos]]),0)</f>
        <v>0</v>
      </c>
      <c r="BW637" s="83" t="str">
        <f t="shared" si="291"/>
        <v/>
      </c>
      <c r="BX637" s="82">
        <f>IFERROR(FIND("UC estadual/municipal",consulta_completa__11[[#This Row],[13 - Ocorrências/Ambientes Atingidos]]),0)</f>
        <v>0</v>
      </c>
      <c r="BY637" s="83" t="str">
        <f t="shared" si="292"/>
        <v/>
      </c>
      <c r="BZ637" s="82">
        <f>IFERROR(FIND("Outro(s)",consulta_completa__11[[#This Row],[13 - Ocorrências/Ambientes Atingidos]]),0)</f>
        <v>0</v>
      </c>
      <c r="CA637" s="83" t="str">
        <f t="shared" si="293"/>
        <v/>
      </c>
      <c r="CB637" s="82">
        <f>IFERROR(FIND("Sem dano",consulta_completa__11[[#This Row],[13 - Ocorrências/Ambientes Atingidos]]),0)</f>
        <v>0</v>
      </c>
      <c r="CC637" s="83" t="str">
        <f t="shared" si="294"/>
        <v/>
      </c>
      <c r="CD637" s="82" t="str">
        <f>IF(consulta_completa__11[[#This Row],[13 - Ocorrências/Ambientes Atingidos]]="","X","")</f>
        <v/>
      </c>
      <c r="CE637" s="84">
        <f>IFERROR(FIND("IBAMA",consulta_completa__11[[#This Row],[14 - Inst. Atuando no Local]]),0)</f>
        <v>0</v>
      </c>
      <c r="CF637" s="84" t="str">
        <f t="shared" si="295"/>
        <v/>
      </c>
      <c r="CG637" s="84">
        <f>IFERROR(FIND("OEMA",consulta_completa__11[[#This Row],[14 - Inst. Atuando no Local]]),0)</f>
        <v>0</v>
      </c>
      <c r="CH637" s="84" t="str">
        <f t="shared" si="296"/>
        <v/>
      </c>
      <c r="CI637" s="84">
        <f>IFERROR(FIND("DEFESA CIVIL",consulta_completa__11[[#This Row],[14 - Inst. Atuando no Local]]),0)</f>
        <v>0</v>
      </c>
      <c r="CJ637" s="84" t="str">
        <f t="shared" si="297"/>
        <v/>
      </c>
      <c r="CK637" s="84">
        <f>IFERROR(FIND("CORPO DE BOMBEIROS",consulta_completa__11[[#This Row],[14 - Inst. Atuando no Local]]),0)</f>
        <v>0</v>
      </c>
      <c r="CL637" s="84" t="str">
        <f t="shared" si="298"/>
        <v/>
      </c>
      <c r="CM637" s="84">
        <f>IFERROR(FIND("POLÍCIA RODOVIÁRIA",consulta_completa__11[[#This Row],[14 - Inst. Atuando no Local]]),0)</f>
        <v>0</v>
      </c>
      <c r="CN637" s="84" t="str">
        <f t="shared" si="299"/>
        <v/>
      </c>
      <c r="CO637" s="84">
        <f>IFERROR(FIND("POLÍCIA MILITAR",consulta_completa__11[[#This Row],[14 - Inst. Atuando no Local]]),0)</f>
        <v>0</v>
      </c>
      <c r="CP637" s="84" t="str">
        <f t="shared" si="300"/>
        <v/>
      </c>
      <c r="CQ637" s="84">
        <f>IFERROR(FIND("POLÍCIA CIVIL",consulta_completa__11[[#This Row],[14 - Inst. Atuando no Local]]),0)</f>
        <v>0</v>
      </c>
      <c r="CR637" s="84" t="str">
        <f t="shared" si="301"/>
        <v/>
      </c>
      <c r="CS637" s="84">
        <f>IFERROR(FIND("MARINHA DO BRASIL",consulta_completa__11[[#This Row],[14 - Inst. Atuando no Local]]),0)</f>
        <v>0</v>
      </c>
      <c r="CT637" s="84" t="str">
        <f t="shared" si="302"/>
        <v/>
      </c>
      <c r="CU637" s="84">
        <f>IFERROR(FIND("EMPRESA ESPECIALIZADA EM ATENDIMENTO",consulta_completa__11[[#This Row],[14 - Inst. Atuando no Local]]),0)</f>
        <v>0</v>
      </c>
      <c r="CV637" s="84" t="str">
        <f t="shared" si="303"/>
        <v/>
      </c>
      <c r="CW637" s="84">
        <f>IFERROR(FIND("IBAMA",consulta_completa__11[[#This Row],[14 - Inst. Atuando no Local]]),0)</f>
        <v>0</v>
      </c>
      <c r="CX637" s="84" t="str">
        <f t="shared" si="304"/>
        <v/>
      </c>
      <c r="CY637" s="84" t="str">
        <f>IF(consulta_completa__11[[#This Row],[14 - Inst. Atuando no Local]]="","X","")</f>
        <v/>
      </c>
      <c r="CZ637" s="84">
        <f>IFERROR(FIND("OUTRA (S)",consulta_completa__11[[#This Row],[14 - Inst. Atuando no Local]]),0)</f>
        <v>0</v>
      </c>
      <c r="DA637" s="84" t="str">
        <f t="shared" si="305"/>
        <v/>
      </c>
      <c r="DB637" s="35" t="str">
        <f t="shared" si="306"/>
        <v>Sim</v>
      </c>
      <c r="DC637" s="35" t="str">
        <f t="shared" si="307"/>
        <v>Não</v>
      </c>
      <c r="DD637" s="35" t="str">
        <f t="shared" si="308"/>
        <v>Sim</v>
      </c>
      <c r="DE637" s="87" t="str">
        <f t="shared" si="310"/>
        <v>Federal</v>
      </c>
    </row>
    <row r="638" spans="1:109">
      <c r="A638" s="14">
        <v>202583018050</v>
      </c>
      <c r="B638" s="1">
        <v>45898</v>
      </c>
      <c r="C638" t="s">
        <v>109</v>
      </c>
      <c r="D638" t="s">
        <v>110</v>
      </c>
      <c r="E638" t="s">
        <v>139</v>
      </c>
      <c r="F638" t="s">
        <v>112</v>
      </c>
      <c r="G638" t="s">
        <v>113</v>
      </c>
      <c r="H638" t="s">
        <v>114</v>
      </c>
      <c r="I638" t="s">
        <v>114</v>
      </c>
      <c r="J638" t="s">
        <v>514</v>
      </c>
      <c r="K638" t="s">
        <v>116</v>
      </c>
      <c r="L638" t="s">
        <v>117</v>
      </c>
      <c r="M638" t="s">
        <v>118</v>
      </c>
      <c r="N638" t="s">
        <v>119</v>
      </c>
      <c r="O638" t="s">
        <v>120</v>
      </c>
      <c r="P638" t="s">
        <v>200</v>
      </c>
      <c r="Q638" t="s">
        <v>230</v>
      </c>
      <c r="R638" t="s">
        <v>123</v>
      </c>
      <c r="S638" t="s">
        <v>124</v>
      </c>
      <c r="T638" t="s">
        <v>5578</v>
      </c>
      <c r="U638" t="s">
        <v>5579</v>
      </c>
      <c r="V638" t="s">
        <v>5580</v>
      </c>
      <c r="Z638" t="s">
        <v>5581</v>
      </c>
      <c r="AA638" t="s">
        <v>410</v>
      </c>
      <c r="AB638" t="s">
        <v>206</v>
      </c>
      <c r="AC638" t="s">
        <v>130</v>
      </c>
      <c r="AD638">
        <v>1</v>
      </c>
      <c r="AE638" t="s">
        <v>206</v>
      </c>
      <c r="AF638" t="s">
        <v>113</v>
      </c>
      <c r="AG638" t="s">
        <v>113</v>
      </c>
      <c r="AH638" t="s">
        <v>131</v>
      </c>
      <c r="AI638" t="s">
        <v>132</v>
      </c>
      <c r="AJ638" t="s">
        <v>131</v>
      </c>
      <c r="AK638" t="s">
        <v>5582</v>
      </c>
      <c r="AL638" t="s">
        <v>5583</v>
      </c>
      <c r="AM638" t="s">
        <v>135</v>
      </c>
      <c r="AN638" t="s">
        <v>113</v>
      </c>
      <c r="AO638" t="s">
        <v>113</v>
      </c>
      <c r="AQ638" t="s">
        <v>136</v>
      </c>
      <c r="AR638" t="s">
        <v>113</v>
      </c>
      <c r="AS638" t="s">
        <v>113</v>
      </c>
      <c r="AT638" t="s">
        <v>113</v>
      </c>
      <c r="AU638" t="s">
        <v>113</v>
      </c>
      <c r="AW638" t="s">
        <v>113</v>
      </c>
      <c r="AX638" s="82">
        <f>IFERROR(FIND("Óbitos/feridos",consulta_completa__11[[#This Row],[13 - Ocorrências/Ambientes Atingidos]]),0)</f>
        <v>0</v>
      </c>
      <c r="AY638" s="83" t="str">
        <f t="shared" si="280"/>
        <v/>
      </c>
      <c r="AZ638" s="82">
        <f>IFERROR(FIND("População afetada/evacuada",consulta_completa__11[[#This Row],[13 - Ocorrências/Ambientes Atingidos]]),0)</f>
        <v>0</v>
      </c>
      <c r="BA638" s="82" t="str">
        <f t="shared" si="281"/>
        <v/>
      </c>
      <c r="BB638" s="82">
        <f>IFERROR(FIND("Suspensão de abastecimento de água",consulta_completa__11[[#This Row],[13 - Ocorrências/Ambientes Atingidos]]),0)</f>
        <v>0</v>
      </c>
      <c r="BC638" s="83" t="str">
        <f t="shared" si="309"/>
        <v/>
      </c>
      <c r="BD638" s="82">
        <f>IFERROR(FIND("Rio/córrego",consulta_completa__11[[#This Row],[13 - Ocorrências/Ambientes Atingidos]]),0)</f>
        <v>0</v>
      </c>
      <c r="BE638" s="83" t="str">
        <f t="shared" si="282"/>
        <v/>
      </c>
      <c r="BF638" s="82">
        <f>IFERROR(FIND("Lago",consulta_completa__11[[#This Row],[13 - Ocorrências/Ambientes Atingidos]]),0)</f>
        <v>0</v>
      </c>
      <c r="BG638" s="83" t="str">
        <f t="shared" si="283"/>
        <v/>
      </c>
      <c r="BH638" s="82">
        <f>IFERROR(FIND("Mar",consulta_completa__11[[#This Row],[13 - Ocorrências/Ambientes Atingidos]]),0)</f>
        <v>1</v>
      </c>
      <c r="BI638" s="83" t="str">
        <f t="shared" si="284"/>
        <v>X</v>
      </c>
      <c r="BJ638" s="82">
        <f>IFERROR(FIND("Praia",consulta_completa__11[[#This Row],[13 - Ocorrências/Ambientes Atingidos]]),0)</f>
        <v>0</v>
      </c>
      <c r="BK638" s="83" t="str">
        <f t="shared" si="285"/>
        <v/>
      </c>
      <c r="BL638" s="82">
        <f>IFERROR(FIND("Solo",consulta_completa__11[[#This Row],[13 - Ocorrências/Ambientes Atingidos]]),0)</f>
        <v>0</v>
      </c>
      <c r="BM638" s="83" t="str">
        <f t="shared" si="286"/>
        <v/>
      </c>
      <c r="BN638" s="82">
        <f>IFERROR(FIND("Águas subterrâneas",consulta_completa__11[[#This Row],[13 - Ocorrências/Ambientes Atingidos]]),0)</f>
        <v>0</v>
      </c>
      <c r="BO638" s="83" t="str">
        <f t="shared" si="287"/>
        <v/>
      </c>
      <c r="BP638" s="82">
        <f>IFERROR(FIND("Atmosfera",consulta_completa__11[[#This Row],[13 - Ocorrências/Ambientes Atingidos]]),0)</f>
        <v>0</v>
      </c>
      <c r="BQ638" s="83" t="str">
        <f t="shared" si="288"/>
        <v/>
      </c>
      <c r="BR638" s="82">
        <f>IFERROR(FIND("Flora",consulta_completa__11[[#This Row],[13 - Ocorrências/Ambientes Atingidos]]),0)</f>
        <v>0</v>
      </c>
      <c r="BS638" s="83" t="str">
        <f t="shared" si="289"/>
        <v/>
      </c>
      <c r="BT638" s="82">
        <f>IFERROR(FIND("Fauna",consulta_completa__11[[#This Row],[13 - Ocorrências/Ambientes Atingidos]]),0)</f>
        <v>0</v>
      </c>
      <c r="BU638" s="83" t="str">
        <f t="shared" si="290"/>
        <v/>
      </c>
      <c r="BV638" s="82">
        <f>IFERROR(FIND("UC federal",consulta_completa__11[[#This Row],[13 - Ocorrências/Ambientes Atingidos]]),0)</f>
        <v>0</v>
      </c>
      <c r="BW638" s="83" t="str">
        <f t="shared" si="291"/>
        <v/>
      </c>
      <c r="BX638" s="82">
        <f>IFERROR(FIND("UC estadual/municipal",consulta_completa__11[[#This Row],[13 - Ocorrências/Ambientes Atingidos]]),0)</f>
        <v>0</v>
      </c>
      <c r="BY638" s="83" t="str">
        <f t="shared" si="292"/>
        <v/>
      </c>
      <c r="BZ638" s="82">
        <f>IFERROR(FIND("Outro(s)",consulta_completa__11[[#This Row],[13 - Ocorrências/Ambientes Atingidos]]),0)</f>
        <v>0</v>
      </c>
      <c r="CA638" s="83" t="str">
        <f t="shared" si="293"/>
        <v/>
      </c>
      <c r="CB638" s="82">
        <f>IFERROR(FIND("Sem dano",consulta_completa__11[[#This Row],[13 - Ocorrências/Ambientes Atingidos]]),0)</f>
        <v>0</v>
      </c>
      <c r="CC638" s="83" t="str">
        <f t="shared" si="294"/>
        <v/>
      </c>
      <c r="CD638" s="82" t="str">
        <f>IF(consulta_completa__11[[#This Row],[13 - Ocorrências/Ambientes Atingidos]]="","X","")</f>
        <v/>
      </c>
      <c r="CE638" s="84">
        <f>IFERROR(FIND("IBAMA",consulta_completa__11[[#This Row],[14 - Inst. Atuando no Local]]),0)</f>
        <v>0</v>
      </c>
      <c r="CF638" s="84" t="str">
        <f t="shared" si="295"/>
        <v/>
      </c>
      <c r="CG638" s="84">
        <f>IFERROR(FIND("OEMA",consulta_completa__11[[#This Row],[14 - Inst. Atuando no Local]]),0)</f>
        <v>0</v>
      </c>
      <c r="CH638" s="84" t="str">
        <f t="shared" si="296"/>
        <v/>
      </c>
      <c r="CI638" s="84">
        <f>IFERROR(FIND("DEFESA CIVIL",consulta_completa__11[[#This Row],[14 - Inst. Atuando no Local]]),0)</f>
        <v>0</v>
      </c>
      <c r="CJ638" s="84" t="str">
        <f t="shared" si="297"/>
        <v/>
      </c>
      <c r="CK638" s="84">
        <f>IFERROR(FIND("CORPO DE BOMBEIROS",consulta_completa__11[[#This Row],[14 - Inst. Atuando no Local]]),0)</f>
        <v>0</v>
      </c>
      <c r="CL638" s="84" t="str">
        <f t="shared" si="298"/>
        <v/>
      </c>
      <c r="CM638" s="84">
        <f>IFERROR(FIND("POLÍCIA RODOVIÁRIA",consulta_completa__11[[#This Row],[14 - Inst. Atuando no Local]]),0)</f>
        <v>0</v>
      </c>
      <c r="CN638" s="84" t="str">
        <f t="shared" si="299"/>
        <v/>
      </c>
      <c r="CO638" s="84">
        <f>IFERROR(FIND("POLÍCIA MILITAR",consulta_completa__11[[#This Row],[14 - Inst. Atuando no Local]]),0)</f>
        <v>0</v>
      </c>
      <c r="CP638" s="84" t="str">
        <f t="shared" si="300"/>
        <v/>
      </c>
      <c r="CQ638" s="84">
        <f>IFERROR(FIND("POLÍCIA CIVIL",consulta_completa__11[[#This Row],[14 - Inst. Atuando no Local]]),0)</f>
        <v>0</v>
      </c>
      <c r="CR638" s="84" t="str">
        <f t="shared" si="301"/>
        <v/>
      </c>
      <c r="CS638" s="84">
        <f>IFERROR(FIND("MARINHA DO BRASIL",consulta_completa__11[[#This Row],[14 - Inst. Atuando no Local]]),0)</f>
        <v>0</v>
      </c>
      <c r="CT638" s="84" t="str">
        <f t="shared" si="302"/>
        <v/>
      </c>
      <c r="CU638" s="84">
        <f>IFERROR(FIND("EMPRESA ESPECIALIZADA EM ATENDIMENTO",consulta_completa__11[[#This Row],[14 - Inst. Atuando no Local]]),0)</f>
        <v>0</v>
      </c>
      <c r="CV638" s="84" t="str">
        <f t="shared" si="303"/>
        <v/>
      </c>
      <c r="CW638" s="84">
        <f>IFERROR(FIND("IBAMA",consulta_completa__11[[#This Row],[14 - Inst. Atuando no Local]]),0)</f>
        <v>0</v>
      </c>
      <c r="CX638" s="84" t="str">
        <f t="shared" si="304"/>
        <v/>
      </c>
      <c r="CY638" s="84" t="str">
        <f>IF(consulta_completa__11[[#This Row],[14 - Inst. Atuando no Local]]="","X","")</f>
        <v/>
      </c>
      <c r="CZ638" s="84">
        <f>IFERROR(FIND("OUTRA (S)",consulta_completa__11[[#This Row],[14 - Inst. Atuando no Local]]),0)</f>
        <v>0</v>
      </c>
      <c r="DA638" s="84" t="str">
        <f t="shared" si="305"/>
        <v/>
      </c>
      <c r="DB638" s="35" t="str">
        <f t="shared" si="306"/>
        <v>Sim</v>
      </c>
      <c r="DC638" s="35" t="str">
        <f t="shared" si="307"/>
        <v>Não</v>
      </c>
      <c r="DD638" s="35" t="str">
        <f t="shared" si="308"/>
        <v>Sim</v>
      </c>
      <c r="DE638" s="87" t="str">
        <f t="shared" si="310"/>
        <v>Federal</v>
      </c>
    </row>
    <row r="639" spans="1:109">
      <c r="A639" s="14">
        <v>202583032438</v>
      </c>
      <c r="B639" s="1">
        <v>45898</v>
      </c>
      <c r="C639" t="s">
        <v>109</v>
      </c>
      <c r="D639" t="s">
        <v>110</v>
      </c>
      <c r="E639" t="s">
        <v>111</v>
      </c>
      <c r="F639" t="s">
        <v>112</v>
      </c>
      <c r="G639" t="s">
        <v>113</v>
      </c>
      <c r="H639" t="s">
        <v>114</v>
      </c>
      <c r="I639" t="s">
        <v>114</v>
      </c>
      <c r="J639" t="s">
        <v>5584</v>
      </c>
      <c r="K639" t="s">
        <v>1249</v>
      </c>
      <c r="L639" t="s">
        <v>117</v>
      </c>
      <c r="M639" t="s">
        <v>118</v>
      </c>
      <c r="N639" t="s">
        <v>113</v>
      </c>
      <c r="O639" t="s">
        <v>239</v>
      </c>
      <c r="P639" t="s">
        <v>200</v>
      </c>
      <c r="Q639" t="s">
        <v>122</v>
      </c>
      <c r="R639" t="s">
        <v>123</v>
      </c>
      <c r="S639" t="s">
        <v>201</v>
      </c>
      <c r="T639" t="s">
        <v>5585</v>
      </c>
      <c r="U639" t="s">
        <v>113</v>
      </c>
      <c r="V639" t="s">
        <v>5586</v>
      </c>
      <c r="Z639" t="s">
        <v>5587</v>
      </c>
      <c r="AA639" t="s">
        <v>113</v>
      </c>
      <c r="AB639" t="s">
        <v>1445</v>
      </c>
      <c r="AC639" t="s">
        <v>983</v>
      </c>
      <c r="AD639">
        <v>1</v>
      </c>
      <c r="AE639" t="s">
        <v>113</v>
      </c>
      <c r="AF639" t="s">
        <v>113</v>
      </c>
      <c r="AG639" t="s">
        <v>113</v>
      </c>
      <c r="AH639" t="s">
        <v>131</v>
      </c>
      <c r="AI639" t="s">
        <v>131</v>
      </c>
      <c r="AJ639" t="s">
        <v>132</v>
      </c>
      <c r="AK639" t="s">
        <v>113</v>
      </c>
      <c r="AL639" t="s">
        <v>5588</v>
      </c>
      <c r="AM639" t="s">
        <v>986</v>
      </c>
      <c r="AN639" t="s">
        <v>113</v>
      </c>
      <c r="AO639" t="s">
        <v>113</v>
      </c>
      <c r="AQ639" t="s">
        <v>989</v>
      </c>
      <c r="AR639" t="s">
        <v>113</v>
      </c>
      <c r="AS639" t="s">
        <v>113</v>
      </c>
      <c r="AT639" t="s">
        <v>5585</v>
      </c>
      <c r="AU639" t="s">
        <v>113</v>
      </c>
      <c r="AW639" t="s">
        <v>159</v>
      </c>
      <c r="AX639" s="82">
        <f>IFERROR(FIND("Óbitos/feridos",consulta_completa__11[[#This Row],[13 - Ocorrências/Ambientes Atingidos]]),0)</f>
        <v>0</v>
      </c>
      <c r="AY639" s="83" t="str">
        <f t="shared" si="280"/>
        <v/>
      </c>
      <c r="AZ639" s="82">
        <f>IFERROR(FIND("População afetada/evacuada",consulta_completa__11[[#This Row],[13 - Ocorrências/Ambientes Atingidos]]),0)</f>
        <v>0</v>
      </c>
      <c r="BA639" s="82" t="str">
        <f t="shared" si="281"/>
        <v/>
      </c>
      <c r="BB639" s="82">
        <f>IFERROR(FIND("Suspensão de abastecimento de água",consulta_completa__11[[#This Row],[13 - Ocorrências/Ambientes Atingidos]]),0)</f>
        <v>0</v>
      </c>
      <c r="BC639" s="83" t="str">
        <f t="shared" si="309"/>
        <v/>
      </c>
      <c r="BD639" s="82">
        <f>IFERROR(FIND("Rio/córrego",consulta_completa__11[[#This Row],[13 - Ocorrências/Ambientes Atingidos]]),0)</f>
        <v>0</v>
      </c>
      <c r="BE639" s="83" t="str">
        <f t="shared" si="282"/>
        <v/>
      </c>
      <c r="BF639" s="82">
        <f>IFERROR(FIND("Lago",consulta_completa__11[[#This Row],[13 - Ocorrências/Ambientes Atingidos]]),0)</f>
        <v>0</v>
      </c>
      <c r="BG639" s="83" t="str">
        <f t="shared" si="283"/>
        <v/>
      </c>
      <c r="BH639" s="82">
        <f>IFERROR(FIND("Mar",consulta_completa__11[[#This Row],[13 - Ocorrências/Ambientes Atingidos]]),0)</f>
        <v>1</v>
      </c>
      <c r="BI639" s="83" t="str">
        <f t="shared" si="284"/>
        <v>X</v>
      </c>
      <c r="BJ639" s="82">
        <f>IFERROR(FIND("Praia",consulta_completa__11[[#This Row],[13 - Ocorrências/Ambientes Atingidos]]),0)</f>
        <v>0</v>
      </c>
      <c r="BK639" s="83" t="str">
        <f t="shared" si="285"/>
        <v/>
      </c>
      <c r="BL639" s="82">
        <f>IFERROR(FIND("Solo",consulta_completa__11[[#This Row],[13 - Ocorrências/Ambientes Atingidos]]),0)</f>
        <v>0</v>
      </c>
      <c r="BM639" s="83" t="str">
        <f t="shared" si="286"/>
        <v/>
      </c>
      <c r="BN639" s="82">
        <f>IFERROR(FIND("Águas subterrâneas",consulta_completa__11[[#This Row],[13 - Ocorrências/Ambientes Atingidos]]),0)</f>
        <v>0</v>
      </c>
      <c r="BO639" s="83" t="str">
        <f t="shared" si="287"/>
        <v/>
      </c>
      <c r="BP639" s="82">
        <f>IFERROR(FIND("Atmosfera",consulta_completa__11[[#This Row],[13 - Ocorrências/Ambientes Atingidos]]),0)</f>
        <v>0</v>
      </c>
      <c r="BQ639" s="83" t="str">
        <f t="shared" si="288"/>
        <v/>
      </c>
      <c r="BR639" s="82">
        <f>IFERROR(FIND("Flora",consulta_completa__11[[#This Row],[13 - Ocorrências/Ambientes Atingidos]]),0)</f>
        <v>0</v>
      </c>
      <c r="BS639" s="83" t="str">
        <f t="shared" si="289"/>
        <v/>
      </c>
      <c r="BT639" s="82">
        <f>IFERROR(FIND("Fauna",consulta_completa__11[[#This Row],[13 - Ocorrências/Ambientes Atingidos]]),0)</f>
        <v>0</v>
      </c>
      <c r="BU639" s="83" t="str">
        <f t="shared" si="290"/>
        <v/>
      </c>
      <c r="BV639" s="82">
        <f>IFERROR(FIND("UC federal",consulta_completa__11[[#This Row],[13 - Ocorrências/Ambientes Atingidos]]),0)</f>
        <v>0</v>
      </c>
      <c r="BW639" s="83" t="str">
        <f t="shared" si="291"/>
        <v/>
      </c>
      <c r="BX639" s="82">
        <f>IFERROR(FIND("UC estadual/municipal",consulta_completa__11[[#This Row],[13 - Ocorrências/Ambientes Atingidos]]),0)</f>
        <v>0</v>
      </c>
      <c r="BY639" s="83" t="str">
        <f t="shared" si="292"/>
        <v/>
      </c>
      <c r="BZ639" s="82">
        <f>IFERROR(FIND("Outro(s)",consulta_completa__11[[#This Row],[13 - Ocorrências/Ambientes Atingidos]]),0)</f>
        <v>0</v>
      </c>
      <c r="CA639" s="83" t="str">
        <f t="shared" si="293"/>
        <v/>
      </c>
      <c r="CB639" s="82">
        <f>IFERROR(FIND("Sem dano",consulta_completa__11[[#This Row],[13 - Ocorrências/Ambientes Atingidos]]),0)</f>
        <v>0</v>
      </c>
      <c r="CC639" s="83" t="str">
        <f t="shared" si="294"/>
        <v/>
      </c>
      <c r="CD639" s="82" t="str">
        <f>IF(consulta_completa__11[[#This Row],[13 - Ocorrências/Ambientes Atingidos]]="","X","")</f>
        <v/>
      </c>
      <c r="CE639" s="84">
        <f>IFERROR(FIND("IBAMA",consulta_completa__11[[#This Row],[14 - Inst. Atuando no Local]]),0)</f>
        <v>0</v>
      </c>
      <c r="CF639" s="84" t="str">
        <f t="shared" si="295"/>
        <v/>
      </c>
      <c r="CG639" s="84">
        <f>IFERROR(FIND("OEMA",consulta_completa__11[[#This Row],[14 - Inst. Atuando no Local]]),0)</f>
        <v>0</v>
      </c>
      <c r="CH639" s="84" t="str">
        <f t="shared" si="296"/>
        <v/>
      </c>
      <c r="CI639" s="84">
        <f>IFERROR(FIND("DEFESA CIVIL",consulta_completa__11[[#This Row],[14 - Inst. Atuando no Local]]),0)</f>
        <v>0</v>
      </c>
      <c r="CJ639" s="84" t="str">
        <f t="shared" si="297"/>
        <v/>
      </c>
      <c r="CK639" s="84">
        <f>IFERROR(FIND("CORPO DE BOMBEIROS",consulta_completa__11[[#This Row],[14 - Inst. Atuando no Local]]),0)</f>
        <v>0</v>
      </c>
      <c r="CL639" s="84" t="str">
        <f t="shared" si="298"/>
        <v/>
      </c>
      <c r="CM639" s="84">
        <f>IFERROR(FIND("POLÍCIA RODOVIÁRIA",consulta_completa__11[[#This Row],[14 - Inst. Atuando no Local]]),0)</f>
        <v>0</v>
      </c>
      <c r="CN639" s="84" t="str">
        <f t="shared" si="299"/>
        <v/>
      </c>
      <c r="CO639" s="84">
        <f>IFERROR(FIND("POLÍCIA MILITAR",consulta_completa__11[[#This Row],[14 - Inst. Atuando no Local]]),0)</f>
        <v>0</v>
      </c>
      <c r="CP639" s="84" t="str">
        <f t="shared" si="300"/>
        <v/>
      </c>
      <c r="CQ639" s="84">
        <f>IFERROR(FIND("POLÍCIA CIVIL",consulta_completa__11[[#This Row],[14 - Inst. Atuando no Local]]),0)</f>
        <v>0</v>
      </c>
      <c r="CR639" s="84" t="str">
        <f t="shared" si="301"/>
        <v/>
      </c>
      <c r="CS639" s="84">
        <f>IFERROR(FIND("MARINHA DO BRASIL",consulta_completa__11[[#This Row],[14 - Inst. Atuando no Local]]),0)</f>
        <v>0</v>
      </c>
      <c r="CT639" s="84" t="str">
        <f t="shared" si="302"/>
        <v/>
      </c>
      <c r="CU639" s="84">
        <f>IFERROR(FIND("EMPRESA ESPECIALIZADA EM ATENDIMENTO",consulta_completa__11[[#This Row],[14 - Inst. Atuando no Local]]),0)</f>
        <v>0</v>
      </c>
      <c r="CV639" s="84" t="str">
        <f t="shared" si="303"/>
        <v/>
      </c>
      <c r="CW639" s="84">
        <f>IFERROR(FIND("IBAMA",consulta_completa__11[[#This Row],[14 - Inst. Atuando no Local]]),0)</f>
        <v>0</v>
      </c>
      <c r="CX639" s="84" t="str">
        <f t="shared" si="304"/>
        <v/>
      </c>
      <c r="CY639" s="84" t="str">
        <f>IF(consulta_completa__11[[#This Row],[14 - Inst. Atuando no Local]]="","X","")</f>
        <v>X</v>
      </c>
      <c r="CZ639" s="84">
        <f>IFERROR(FIND("OUTRA (S)",consulta_completa__11[[#This Row],[14 - Inst. Atuando no Local]]),0)</f>
        <v>0</v>
      </c>
      <c r="DA639" s="84" t="str">
        <f t="shared" si="305"/>
        <v/>
      </c>
      <c r="DB639" s="35" t="str">
        <f t="shared" si="306"/>
        <v>Sim</v>
      </c>
      <c r="DC639" s="35" t="str">
        <f t="shared" si="307"/>
        <v>Não</v>
      </c>
      <c r="DD639" s="35" t="str">
        <f t="shared" si="308"/>
        <v>Sim</v>
      </c>
      <c r="DE639" s="87" t="str">
        <f t="shared" si="310"/>
        <v>Federal</v>
      </c>
    </row>
    <row r="640" spans="1:109">
      <c r="A640" s="14">
        <v>20258317256</v>
      </c>
      <c r="B640" s="1">
        <v>45899</v>
      </c>
      <c r="C640" t="s">
        <v>3164</v>
      </c>
      <c r="D640" t="s">
        <v>180</v>
      </c>
      <c r="E640" t="s">
        <v>286</v>
      </c>
      <c r="F640" t="s">
        <v>1677</v>
      </c>
      <c r="G640" t="s">
        <v>113</v>
      </c>
      <c r="H640" t="s">
        <v>114</v>
      </c>
      <c r="I640" t="s">
        <v>114</v>
      </c>
      <c r="J640" t="s">
        <v>4509</v>
      </c>
      <c r="K640" t="s">
        <v>4547</v>
      </c>
      <c r="L640" t="s">
        <v>1352</v>
      </c>
      <c r="M640" t="s">
        <v>140</v>
      </c>
      <c r="N640" t="s">
        <v>852</v>
      </c>
      <c r="O640" t="s">
        <v>239</v>
      </c>
      <c r="P640" t="s">
        <v>229</v>
      </c>
      <c r="Q640" t="s">
        <v>122</v>
      </c>
      <c r="R640" t="s">
        <v>123</v>
      </c>
      <c r="S640" t="s">
        <v>113</v>
      </c>
      <c r="T640" t="s">
        <v>5589</v>
      </c>
      <c r="U640" t="s">
        <v>5590</v>
      </c>
      <c r="V640" t="s">
        <v>5591</v>
      </c>
      <c r="Z640" t="s">
        <v>5592</v>
      </c>
      <c r="AA640" t="s">
        <v>5593</v>
      </c>
      <c r="AB640" t="s">
        <v>5594</v>
      </c>
      <c r="AC640" t="s">
        <v>5595</v>
      </c>
      <c r="AD640">
        <v>0</v>
      </c>
      <c r="AE640" t="s">
        <v>5596</v>
      </c>
      <c r="AF640" t="s">
        <v>5597</v>
      </c>
      <c r="AG640" t="s">
        <v>5598</v>
      </c>
      <c r="AH640" t="s">
        <v>131</v>
      </c>
      <c r="AI640" t="s">
        <v>132</v>
      </c>
      <c r="AJ640" t="s">
        <v>131</v>
      </c>
      <c r="AK640" t="s">
        <v>5599</v>
      </c>
      <c r="AL640" t="s">
        <v>5600</v>
      </c>
      <c r="AM640" t="s">
        <v>5601</v>
      </c>
      <c r="AN640" t="s">
        <v>1271</v>
      </c>
      <c r="AO640" t="s">
        <v>1703</v>
      </c>
      <c r="AP640">
        <v>11934123210</v>
      </c>
      <c r="AQ640" t="s">
        <v>5602</v>
      </c>
      <c r="AR640" t="s">
        <v>113</v>
      </c>
      <c r="AS640" t="s">
        <v>113</v>
      </c>
      <c r="AT640" t="s">
        <v>113</v>
      </c>
      <c r="AU640" t="s">
        <v>113</v>
      </c>
      <c r="AW640" t="s">
        <v>113</v>
      </c>
      <c r="AX640" s="82">
        <f>IFERROR(FIND("Óbitos/feridos",consulta_completa__11[[#This Row],[13 - Ocorrências/Ambientes Atingidos]]),0)</f>
        <v>0</v>
      </c>
      <c r="AY640" s="83" t="str">
        <f t="shared" si="280"/>
        <v/>
      </c>
      <c r="AZ640" s="82">
        <f>IFERROR(FIND("População afetada/evacuada",consulta_completa__11[[#This Row],[13 - Ocorrências/Ambientes Atingidos]]),0)</f>
        <v>0</v>
      </c>
      <c r="BA640" s="82" t="str">
        <f t="shared" si="281"/>
        <v/>
      </c>
      <c r="BB640" s="82">
        <f>IFERROR(FIND("Suspensão de abastecimento de água",consulta_completa__11[[#This Row],[13 - Ocorrências/Ambientes Atingidos]]),0)</f>
        <v>0</v>
      </c>
      <c r="BC640" s="83" t="str">
        <f t="shared" si="309"/>
        <v/>
      </c>
      <c r="BD640" s="82">
        <f>IFERROR(FIND("Rio/córrego",consulta_completa__11[[#This Row],[13 - Ocorrências/Ambientes Atingidos]]),0)</f>
        <v>0</v>
      </c>
      <c r="BE640" s="83" t="str">
        <f t="shared" si="282"/>
        <v/>
      </c>
      <c r="BF640" s="82">
        <f>IFERROR(FIND("Lago",consulta_completa__11[[#This Row],[13 - Ocorrências/Ambientes Atingidos]]),0)</f>
        <v>0</v>
      </c>
      <c r="BG640" s="83" t="str">
        <f t="shared" si="283"/>
        <v/>
      </c>
      <c r="BH640" s="82">
        <f>IFERROR(FIND("Mar",consulta_completa__11[[#This Row],[13 - Ocorrências/Ambientes Atingidos]]),0)</f>
        <v>0</v>
      </c>
      <c r="BI640" s="83" t="str">
        <f t="shared" si="284"/>
        <v/>
      </c>
      <c r="BJ640" s="82">
        <f>IFERROR(FIND("Praia",consulta_completa__11[[#This Row],[13 - Ocorrências/Ambientes Atingidos]]),0)</f>
        <v>0</v>
      </c>
      <c r="BK640" s="83" t="str">
        <f t="shared" si="285"/>
        <v/>
      </c>
      <c r="BL640" s="82">
        <f>IFERROR(FIND("Solo",consulta_completa__11[[#This Row],[13 - Ocorrências/Ambientes Atingidos]]),0)</f>
        <v>1</v>
      </c>
      <c r="BM640" s="83" t="str">
        <f t="shared" si="286"/>
        <v>X</v>
      </c>
      <c r="BN640" s="82">
        <f>IFERROR(FIND("Águas subterrâneas",consulta_completa__11[[#This Row],[13 - Ocorrências/Ambientes Atingidos]]),0)</f>
        <v>0</v>
      </c>
      <c r="BO640" s="83" t="str">
        <f t="shared" si="287"/>
        <v/>
      </c>
      <c r="BP640" s="82">
        <f>IFERROR(FIND("Atmosfera",consulta_completa__11[[#This Row],[13 - Ocorrências/Ambientes Atingidos]]),0)</f>
        <v>0</v>
      </c>
      <c r="BQ640" s="83" t="str">
        <f t="shared" si="288"/>
        <v/>
      </c>
      <c r="BR640" s="82">
        <f>IFERROR(FIND("Flora",consulta_completa__11[[#This Row],[13 - Ocorrências/Ambientes Atingidos]]),0)</f>
        <v>0</v>
      </c>
      <c r="BS640" s="83" t="str">
        <f t="shared" si="289"/>
        <v/>
      </c>
      <c r="BT640" s="82">
        <f>IFERROR(FIND("Fauna",consulta_completa__11[[#This Row],[13 - Ocorrências/Ambientes Atingidos]]),0)</f>
        <v>0</v>
      </c>
      <c r="BU640" s="83" t="str">
        <f t="shared" si="290"/>
        <v/>
      </c>
      <c r="BV640" s="82">
        <f>IFERROR(FIND("UC federal",consulta_completa__11[[#This Row],[13 - Ocorrências/Ambientes Atingidos]]),0)</f>
        <v>0</v>
      </c>
      <c r="BW640" s="83" t="str">
        <f t="shared" si="291"/>
        <v/>
      </c>
      <c r="BX640" s="82">
        <f>IFERROR(FIND("UC estadual/municipal",consulta_completa__11[[#This Row],[13 - Ocorrências/Ambientes Atingidos]]),0)</f>
        <v>0</v>
      </c>
      <c r="BY640" s="83" t="str">
        <f t="shared" si="292"/>
        <v/>
      </c>
      <c r="BZ640" s="82">
        <f>IFERROR(FIND("Outro(s)",consulta_completa__11[[#This Row],[13 - Ocorrências/Ambientes Atingidos]]),0)</f>
        <v>0</v>
      </c>
      <c r="CA640" s="83" t="str">
        <f t="shared" si="293"/>
        <v/>
      </c>
      <c r="CB640" s="82">
        <f>IFERROR(FIND("Sem dano",consulta_completa__11[[#This Row],[13 - Ocorrências/Ambientes Atingidos]]),0)</f>
        <v>0</v>
      </c>
      <c r="CC640" s="83" t="str">
        <f t="shared" si="294"/>
        <v/>
      </c>
      <c r="CD640" s="82" t="str">
        <f>IF(consulta_completa__11[[#This Row],[13 - Ocorrências/Ambientes Atingidos]]="","X","")</f>
        <v/>
      </c>
      <c r="CE640" s="84">
        <f>IFERROR(FIND("IBAMA",consulta_completa__11[[#This Row],[14 - Inst. Atuando no Local]]),0)</f>
        <v>0</v>
      </c>
      <c r="CF640" s="84" t="str">
        <f t="shared" si="295"/>
        <v/>
      </c>
      <c r="CG640" s="84">
        <f>IFERROR(FIND("OEMA",consulta_completa__11[[#This Row],[14 - Inst. Atuando no Local]]),0)</f>
        <v>0</v>
      </c>
      <c r="CH640" s="84" t="str">
        <f t="shared" si="296"/>
        <v/>
      </c>
      <c r="CI640" s="84">
        <f>IFERROR(FIND("DEFESA CIVIL",consulta_completa__11[[#This Row],[14 - Inst. Atuando no Local]]),0)</f>
        <v>0</v>
      </c>
      <c r="CJ640" s="84" t="str">
        <f t="shared" si="297"/>
        <v/>
      </c>
      <c r="CK640" s="84">
        <f>IFERROR(FIND("CORPO DE BOMBEIROS",consulta_completa__11[[#This Row],[14 - Inst. Atuando no Local]]),0)</f>
        <v>0</v>
      </c>
      <c r="CL640" s="84" t="str">
        <f t="shared" si="298"/>
        <v/>
      </c>
      <c r="CM640" s="84">
        <f>IFERROR(FIND("POLÍCIA RODOVIÁRIA",consulta_completa__11[[#This Row],[14 - Inst. Atuando no Local]]),0)</f>
        <v>0</v>
      </c>
      <c r="CN640" s="84" t="str">
        <f t="shared" si="299"/>
        <v/>
      </c>
      <c r="CO640" s="84">
        <f>IFERROR(FIND("POLÍCIA MILITAR",consulta_completa__11[[#This Row],[14 - Inst. Atuando no Local]]),0)</f>
        <v>0</v>
      </c>
      <c r="CP640" s="84" t="str">
        <f t="shared" si="300"/>
        <v/>
      </c>
      <c r="CQ640" s="84">
        <f>IFERROR(FIND("POLÍCIA CIVIL",consulta_completa__11[[#This Row],[14 - Inst. Atuando no Local]]),0)</f>
        <v>0</v>
      </c>
      <c r="CR640" s="84" t="str">
        <f t="shared" si="301"/>
        <v/>
      </c>
      <c r="CS640" s="84">
        <f>IFERROR(FIND("MARINHA DO BRASIL",consulta_completa__11[[#This Row],[14 - Inst. Atuando no Local]]),0)</f>
        <v>0</v>
      </c>
      <c r="CT640" s="84" t="str">
        <f t="shared" si="302"/>
        <v/>
      </c>
      <c r="CU640" s="84">
        <f>IFERROR(FIND("EMPRESA ESPECIALIZADA EM ATENDIMENTO",consulta_completa__11[[#This Row],[14 - Inst. Atuando no Local]]),0)</f>
        <v>0</v>
      </c>
      <c r="CV640" s="84" t="str">
        <f t="shared" si="303"/>
        <v/>
      </c>
      <c r="CW640" s="84">
        <f>IFERROR(FIND("IBAMA",consulta_completa__11[[#This Row],[14 - Inst. Atuando no Local]]),0)</f>
        <v>0</v>
      </c>
      <c r="CX640" s="84" t="str">
        <f t="shared" si="304"/>
        <v/>
      </c>
      <c r="CY640" s="84" t="str">
        <f>IF(consulta_completa__11[[#This Row],[14 - Inst. Atuando no Local]]="","X","")</f>
        <v/>
      </c>
      <c r="CZ640" s="84">
        <f>IFERROR(FIND("OUTRA (S)",consulta_completa__11[[#This Row],[14 - Inst. Atuando no Local]]),0)</f>
        <v>0</v>
      </c>
      <c r="DA640" s="84" t="str">
        <f t="shared" si="305"/>
        <v/>
      </c>
      <c r="DB640" s="35" t="str">
        <f t="shared" si="306"/>
        <v>Sim</v>
      </c>
      <c r="DC640" s="35" t="str">
        <f t="shared" si="307"/>
        <v>Não</v>
      </c>
      <c r="DD640" s="35" t="str">
        <f t="shared" si="308"/>
        <v>Sim</v>
      </c>
      <c r="DE640" s="87" t="str">
        <f>IF(AD640=1,"Federal",IF(AD640=2,"Estadual",IF(AD640=0,"Sem informação","")))</f>
        <v>Sem informação</v>
      </c>
    </row>
    <row r="641" spans="1:109">
      <c r="A641" s="14">
        <v>202583072025</v>
      </c>
      <c r="B641" s="1">
        <v>45899</v>
      </c>
      <c r="C641" t="s">
        <v>109</v>
      </c>
      <c r="D641" t="s">
        <v>110</v>
      </c>
      <c r="E641" t="s">
        <v>111</v>
      </c>
      <c r="F641" t="s">
        <v>112</v>
      </c>
      <c r="G641" t="s">
        <v>113</v>
      </c>
      <c r="H641" t="s">
        <v>114</v>
      </c>
      <c r="I641" t="s">
        <v>114</v>
      </c>
      <c r="J641" t="s">
        <v>252</v>
      </c>
      <c r="K641" t="s">
        <v>3434</v>
      </c>
      <c r="L641" t="s">
        <v>117</v>
      </c>
      <c r="M641" t="s">
        <v>118</v>
      </c>
      <c r="N641" t="s">
        <v>119</v>
      </c>
      <c r="O641" t="s">
        <v>120</v>
      </c>
      <c r="P641" t="s">
        <v>229</v>
      </c>
      <c r="Q641" t="s">
        <v>230</v>
      </c>
      <c r="R641" t="s">
        <v>123</v>
      </c>
      <c r="S641" t="s">
        <v>201</v>
      </c>
      <c r="T641" t="s">
        <v>5603</v>
      </c>
      <c r="U641" t="s">
        <v>5042</v>
      </c>
      <c r="V641" t="s">
        <v>5604</v>
      </c>
      <c r="Z641" t="s">
        <v>5605</v>
      </c>
      <c r="AA641" t="s">
        <v>410</v>
      </c>
      <c r="AB641" t="s">
        <v>206</v>
      </c>
      <c r="AC641" t="s">
        <v>399</v>
      </c>
      <c r="AD641">
        <v>1</v>
      </c>
      <c r="AE641" t="s">
        <v>206</v>
      </c>
      <c r="AF641" t="s">
        <v>113</v>
      </c>
      <c r="AG641" t="s">
        <v>113</v>
      </c>
      <c r="AH641" t="s">
        <v>131</v>
      </c>
      <c r="AI641" t="s">
        <v>132</v>
      </c>
      <c r="AJ641" t="s">
        <v>131</v>
      </c>
      <c r="AK641" t="s">
        <v>5606</v>
      </c>
      <c r="AL641" t="s">
        <v>5607</v>
      </c>
      <c r="AM641" t="s">
        <v>402</v>
      </c>
      <c r="AN641" t="s">
        <v>113</v>
      </c>
      <c r="AO641" t="s">
        <v>113</v>
      </c>
      <c r="AQ641" t="s">
        <v>211</v>
      </c>
      <c r="AR641" t="s">
        <v>113</v>
      </c>
      <c r="AS641" t="s">
        <v>113</v>
      </c>
      <c r="AT641" t="s">
        <v>113</v>
      </c>
      <c r="AU641" t="s">
        <v>113</v>
      </c>
      <c r="AW641" t="s">
        <v>113</v>
      </c>
      <c r="AX641" s="82">
        <f>IFERROR(FIND("Óbitos/feridos",consulta_completa__11[[#This Row],[13 - Ocorrências/Ambientes Atingidos]]),0)</f>
        <v>0</v>
      </c>
      <c r="AY641" s="83" t="str">
        <f t="shared" si="280"/>
        <v/>
      </c>
      <c r="AZ641" s="82">
        <f>IFERROR(FIND("População afetada/evacuada",consulta_completa__11[[#This Row],[13 - Ocorrências/Ambientes Atingidos]]),0)</f>
        <v>0</v>
      </c>
      <c r="BA641" s="82" t="str">
        <f t="shared" si="281"/>
        <v/>
      </c>
      <c r="BB641" s="82">
        <f>IFERROR(FIND("Suspensão de abastecimento de água",consulta_completa__11[[#This Row],[13 - Ocorrências/Ambientes Atingidos]]),0)</f>
        <v>0</v>
      </c>
      <c r="BC641" s="83" t="str">
        <f t="shared" si="309"/>
        <v/>
      </c>
      <c r="BD641" s="82">
        <f>IFERROR(FIND("Rio/córrego",consulta_completa__11[[#This Row],[13 - Ocorrências/Ambientes Atingidos]]),0)</f>
        <v>0</v>
      </c>
      <c r="BE641" s="83" t="str">
        <f t="shared" si="282"/>
        <v/>
      </c>
      <c r="BF641" s="82">
        <f>IFERROR(FIND("Lago",consulta_completa__11[[#This Row],[13 - Ocorrências/Ambientes Atingidos]]),0)</f>
        <v>0</v>
      </c>
      <c r="BG641" s="83" t="str">
        <f t="shared" si="283"/>
        <v/>
      </c>
      <c r="BH641" s="82">
        <f>IFERROR(FIND("Mar",consulta_completa__11[[#This Row],[13 - Ocorrências/Ambientes Atingidos]]),0)</f>
        <v>1</v>
      </c>
      <c r="BI641" s="83" t="str">
        <f t="shared" si="284"/>
        <v>X</v>
      </c>
      <c r="BJ641" s="82">
        <f>IFERROR(FIND("Praia",consulta_completa__11[[#This Row],[13 - Ocorrências/Ambientes Atingidos]]),0)</f>
        <v>0</v>
      </c>
      <c r="BK641" s="83" t="str">
        <f t="shared" si="285"/>
        <v/>
      </c>
      <c r="BL641" s="82">
        <f>IFERROR(FIND("Solo",consulta_completa__11[[#This Row],[13 - Ocorrências/Ambientes Atingidos]]),0)</f>
        <v>0</v>
      </c>
      <c r="BM641" s="83" t="str">
        <f t="shared" si="286"/>
        <v/>
      </c>
      <c r="BN641" s="82">
        <f>IFERROR(FIND("Águas subterrâneas",consulta_completa__11[[#This Row],[13 - Ocorrências/Ambientes Atingidos]]),0)</f>
        <v>0</v>
      </c>
      <c r="BO641" s="83" t="str">
        <f t="shared" si="287"/>
        <v/>
      </c>
      <c r="BP641" s="82">
        <f>IFERROR(FIND("Atmosfera",consulta_completa__11[[#This Row],[13 - Ocorrências/Ambientes Atingidos]]),0)</f>
        <v>0</v>
      </c>
      <c r="BQ641" s="83" t="str">
        <f t="shared" si="288"/>
        <v/>
      </c>
      <c r="BR641" s="82">
        <f>IFERROR(FIND("Flora",consulta_completa__11[[#This Row],[13 - Ocorrências/Ambientes Atingidos]]),0)</f>
        <v>0</v>
      </c>
      <c r="BS641" s="83" t="str">
        <f t="shared" si="289"/>
        <v/>
      </c>
      <c r="BT641" s="82">
        <f>IFERROR(FIND("Fauna",consulta_completa__11[[#This Row],[13 - Ocorrências/Ambientes Atingidos]]),0)</f>
        <v>0</v>
      </c>
      <c r="BU641" s="83" t="str">
        <f t="shared" si="290"/>
        <v/>
      </c>
      <c r="BV641" s="82">
        <f>IFERROR(FIND("UC federal",consulta_completa__11[[#This Row],[13 - Ocorrências/Ambientes Atingidos]]),0)</f>
        <v>0</v>
      </c>
      <c r="BW641" s="83" t="str">
        <f t="shared" si="291"/>
        <v/>
      </c>
      <c r="BX641" s="82">
        <f>IFERROR(FIND("UC estadual/municipal",consulta_completa__11[[#This Row],[13 - Ocorrências/Ambientes Atingidos]]),0)</f>
        <v>0</v>
      </c>
      <c r="BY641" s="83" t="str">
        <f t="shared" si="292"/>
        <v/>
      </c>
      <c r="BZ641" s="82">
        <f>IFERROR(FIND("Outro(s)",consulta_completa__11[[#This Row],[13 - Ocorrências/Ambientes Atingidos]]),0)</f>
        <v>0</v>
      </c>
      <c r="CA641" s="83" t="str">
        <f t="shared" si="293"/>
        <v/>
      </c>
      <c r="CB641" s="82">
        <f>IFERROR(FIND("Sem dano",consulta_completa__11[[#This Row],[13 - Ocorrências/Ambientes Atingidos]]),0)</f>
        <v>0</v>
      </c>
      <c r="CC641" s="83" t="str">
        <f t="shared" si="294"/>
        <v/>
      </c>
      <c r="CD641" s="82" t="str">
        <f>IF(consulta_completa__11[[#This Row],[13 - Ocorrências/Ambientes Atingidos]]="","X","")</f>
        <v/>
      </c>
      <c r="CE641" s="84">
        <f>IFERROR(FIND("IBAMA",consulta_completa__11[[#This Row],[14 - Inst. Atuando no Local]]),0)</f>
        <v>0</v>
      </c>
      <c r="CF641" s="84" t="str">
        <f t="shared" si="295"/>
        <v/>
      </c>
      <c r="CG641" s="84">
        <f>IFERROR(FIND("OEMA",consulta_completa__11[[#This Row],[14 - Inst. Atuando no Local]]),0)</f>
        <v>0</v>
      </c>
      <c r="CH641" s="84" t="str">
        <f t="shared" si="296"/>
        <v/>
      </c>
      <c r="CI641" s="84">
        <f>IFERROR(FIND("DEFESA CIVIL",consulta_completa__11[[#This Row],[14 - Inst. Atuando no Local]]),0)</f>
        <v>0</v>
      </c>
      <c r="CJ641" s="84" t="str">
        <f t="shared" si="297"/>
        <v/>
      </c>
      <c r="CK641" s="84">
        <f>IFERROR(FIND("CORPO DE BOMBEIROS",consulta_completa__11[[#This Row],[14 - Inst. Atuando no Local]]),0)</f>
        <v>0</v>
      </c>
      <c r="CL641" s="84" t="str">
        <f t="shared" si="298"/>
        <v/>
      </c>
      <c r="CM641" s="84">
        <f>IFERROR(FIND("POLÍCIA RODOVIÁRIA",consulta_completa__11[[#This Row],[14 - Inst. Atuando no Local]]),0)</f>
        <v>0</v>
      </c>
      <c r="CN641" s="84" t="str">
        <f t="shared" si="299"/>
        <v/>
      </c>
      <c r="CO641" s="84">
        <f>IFERROR(FIND("POLÍCIA MILITAR",consulta_completa__11[[#This Row],[14 - Inst. Atuando no Local]]),0)</f>
        <v>0</v>
      </c>
      <c r="CP641" s="84" t="str">
        <f t="shared" si="300"/>
        <v/>
      </c>
      <c r="CQ641" s="84">
        <f>IFERROR(FIND("POLÍCIA CIVIL",consulta_completa__11[[#This Row],[14 - Inst. Atuando no Local]]),0)</f>
        <v>0</v>
      </c>
      <c r="CR641" s="84" t="str">
        <f t="shared" si="301"/>
        <v/>
      </c>
      <c r="CS641" s="84">
        <f>IFERROR(FIND("MARINHA DO BRASIL",consulta_completa__11[[#This Row],[14 - Inst. Atuando no Local]]),0)</f>
        <v>0</v>
      </c>
      <c r="CT641" s="84" t="str">
        <f t="shared" si="302"/>
        <v/>
      </c>
      <c r="CU641" s="84">
        <f>IFERROR(FIND("EMPRESA ESPECIALIZADA EM ATENDIMENTO",consulta_completa__11[[#This Row],[14 - Inst. Atuando no Local]]),0)</f>
        <v>0</v>
      </c>
      <c r="CV641" s="84" t="str">
        <f t="shared" si="303"/>
        <v/>
      </c>
      <c r="CW641" s="84">
        <f>IFERROR(FIND("IBAMA",consulta_completa__11[[#This Row],[14 - Inst. Atuando no Local]]),0)</f>
        <v>0</v>
      </c>
      <c r="CX641" s="84" t="str">
        <f t="shared" si="304"/>
        <v/>
      </c>
      <c r="CY641" s="84" t="str">
        <f>IF(consulta_completa__11[[#This Row],[14 - Inst. Atuando no Local]]="","X","")</f>
        <v/>
      </c>
      <c r="CZ641" s="84">
        <f>IFERROR(FIND("OUTRA (S)",consulta_completa__11[[#This Row],[14 - Inst. Atuando no Local]]),0)</f>
        <v>0</v>
      </c>
      <c r="DA641" s="84" t="str">
        <f t="shared" si="305"/>
        <v/>
      </c>
      <c r="DB641" s="35" t="str">
        <f t="shared" si="306"/>
        <v>Sim</v>
      </c>
      <c r="DC641" s="35" t="str">
        <f t="shared" si="307"/>
        <v>Não</v>
      </c>
      <c r="DD641" s="35" t="str">
        <f t="shared" si="308"/>
        <v>Sim</v>
      </c>
      <c r="DE641" s="87" t="str">
        <f t="shared" si="310"/>
        <v>Federal</v>
      </c>
    </row>
    <row r="642" spans="1:109">
      <c r="A642" s="14">
        <v>202583082845</v>
      </c>
      <c r="B642" s="1">
        <v>45899</v>
      </c>
      <c r="C642" t="s">
        <v>109</v>
      </c>
      <c r="D642" t="s">
        <v>110</v>
      </c>
      <c r="E642" t="s">
        <v>139</v>
      </c>
      <c r="F642" t="s">
        <v>112</v>
      </c>
      <c r="G642" t="s">
        <v>113</v>
      </c>
      <c r="H642" t="s">
        <v>114</v>
      </c>
      <c r="I642" t="s">
        <v>114</v>
      </c>
      <c r="J642" t="s">
        <v>4660</v>
      </c>
      <c r="K642" t="s">
        <v>5608</v>
      </c>
      <c r="L642" t="s">
        <v>323</v>
      </c>
      <c r="M642" t="s">
        <v>118</v>
      </c>
      <c r="N642" t="s">
        <v>119</v>
      </c>
      <c r="O642" t="s">
        <v>120</v>
      </c>
      <c r="P642" t="s">
        <v>229</v>
      </c>
      <c r="Q642" t="s">
        <v>143</v>
      </c>
      <c r="R642" t="s">
        <v>123</v>
      </c>
      <c r="S642" t="s">
        <v>201</v>
      </c>
      <c r="T642" t="s">
        <v>5609</v>
      </c>
      <c r="U642" t="s">
        <v>5610</v>
      </c>
      <c r="V642" t="s">
        <v>5611</v>
      </c>
      <c r="Z642" t="s">
        <v>5612</v>
      </c>
      <c r="AA642" t="s">
        <v>410</v>
      </c>
      <c r="AB642" t="s">
        <v>206</v>
      </c>
      <c r="AC642" t="s">
        <v>207</v>
      </c>
      <c r="AD642">
        <v>1</v>
      </c>
      <c r="AE642" t="s">
        <v>206</v>
      </c>
      <c r="AF642" t="s">
        <v>113</v>
      </c>
      <c r="AG642" t="s">
        <v>113</v>
      </c>
      <c r="AH642" t="s">
        <v>131</v>
      </c>
      <c r="AI642" t="s">
        <v>132</v>
      </c>
      <c r="AJ642" t="s">
        <v>131</v>
      </c>
      <c r="AK642" t="s">
        <v>5613</v>
      </c>
      <c r="AL642" t="s">
        <v>5614</v>
      </c>
      <c r="AM642" t="s">
        <v>210</v>
      </c>
      <c r="AN642" t="s">
        <v>113</v>
      </c>
      <c r="AO642" t="s">
        <v>113</v>
      </c>
      <c r="AQ642" t="s">
        <v>211</v>
      </c>
      <c r="AR642" t="s">
        <v>113</v>
      </c>
      <c r="AS642" t="s">
        <v>113</v>
      </c>
      <c r="AT642" t="s">
        <v>113</v>
      </c>
      <c r="AU642" t="s">
        <v>113</v>
      </c>
      <c r="AW642" t="s">
        <v>113</v>
      </c>
      <c r="AX642" s="82">
        <f>IFERROR(FIND("Óbitos/feridos",consulta_completa__11[[#This Row],[13 - Ocorrências/Ambientes Atingidos]]),0)</f>
        <v>0</v>
      </c>
      <c r="AY642" s="83" t="str">
        <f t="shared" si="280"/>
        <v/>
      </c>
      <c r="AZ642" s="82">
        <f>IFERROR(FIND("População afetada/evacuada",consulta_completa__11[[#This Row],[13 - Ocorrências/Ambientes Atingidos]]),0)</f>
        <v>0</v>
      </c>
      <c r="BA642" s="82" t="str">
        <f t="shared" si="281"/>
        <v/>
      </c>
      <c r="BB642" s="82">
        <f>IFERROR(FIND("Suspensão de abastecimento de água",consulta_completa__11[[#This Row],[13 - Ocorrências/Ambientes Atingidos]]),0)</f>
        <v>0</v>
      </c>
      <c r="BC642" s="83" t="str">
        <f t="shared" si="309"/>
        <v/>
      </c>
      <c r="BD642" s="82">
        <f>IFERROR(FIND("Rio/córrego",consulta_completa__11[[#This Row],[13 - Ocorrências/Ambientes Atingidos]]),0)</f>
        <v>0</v>
      </c>
      <c r="BE642" s="83" t="str">
        <f t="shared" si="282"/>
        <v/>
      </c>
      <c r="BF642" s="82">
        <f>IFERROR(FIND("Lago",consulta_completa__11[[#This Row],[13 - Ocorrências/Ambientes Atingidos]]),0)</f>
        <v>0</v>
      </c>
      <c r="BG642" s="83" t="str">
        <f t="shared" si="283"/>
        <v/>
      </c>
      <c r="BH642" s="82">
        <f>IFERROR(FIND("Mar",consulta_completa__11[[#This Row],[13 - Ocorrências/Ambientes Atingidos]]),0)</f>
        <v>1</v>
      </c>
      <c r="BI642" s="83" t="str">
        <f t="shared" si="284"/>
        <v>X</v>
      </c>
      <c r="BJ642" s="82">
        <f>IFERROR(FIND("Praia",consulta_completa__11[[#This Row],[13 - Ocorrências/Ambientes Atingidos]]),0)</f>
        <v>0</v>
      </c>
      <c r="BK642" s="83" t="str">
        <f t="shared" si="285"/>
        <v/>
      </c>
      <c r="BL642" s="82">
        <f>IFERROR(FIND("Solo",consulta_completa__11[[#This Row],[13 - Ocorrências/Ambientes Atingidos]]),0)</f>
        <v>0</v>
      </c>
      <c r="BM642" s="83" t="str">
        <f t="shared" si="286"/>
        <v/>
      </c>
      <c r="BN642" s="82">
        <f>IFERROR(FIND("Águas subterrâneas",consulta_completa__11[[#This Row],[13 - Ocorrências/Ambientes Atingidos]]),0)</f>
        <v>0</v>
      </c>
      <c r="BO642" s="83" t="str">
        <f t="shared" si="287"/>
        <v/>
      </c>
      <c r="BP642" s="82">
        <f>IFERROR(FIND("Atmosfera",consulta_completa__11[[#This Row],[13 - Ocorrências/Ambientes Atingidos]]),0)</f>
        <v>0</v>
      </c>
      <c r="BQ642" s="83" t="str">
        <f t="shared" si="288"/>
        <v/>
      </c>
      <c r="BR642" s="82">
        <f>IFERROR(FIND("Flora",consulta_completa__11[[#This Row],[13 - Ocorrências/Ambientes Atingidos]]),0)</f>
        <v>0</v>
      </c>
      <c r="BS642" s="83" t="str">
        <f t="shared" si="289"/>
        <v/>
      </c>
      <c r="BT642" s="82">
        <f>IFERROR(FIND("Fauna",consulta_completa__11[[#This Row],[13 - Ocorrências/Ambientes Atingidos]]),0)</f>
        <v>0</v>
      </c>
      <c r="BU642" s="83" t="str">
        <f t="shared" si="290"/>
        <v/>
      </c>
      <c r="BV642" s="82">
        <f>IFERROR(FIND("UC federal",consulta_completa__11[[#This Row],[13 - Ocorrências/Ambientes Atingidos]]),0)</f>
        <v>0</v>
      </c>
      <c r="BW642" s="83" t="str">
        <f t="shared" si="291"/>
        <v/>
      </c>
      <c r="BX642" s="82">
        <f>IFERROR(FIND("UC estadual/municipal",consulta_completa__11[[#This Row],[13 - Ocorrências/Ambientes Atingidos]]),0)</f>
        <v>0</v>
      </c>
      <c r="BY642" s="83" t="str">
        <f t="shared" si="292"/>
        <v/>
      </c>
      <c r="BZ642" s="82">
        <f>IFERROR(FIND("Outro(s)",consulta_completa__11[[#This Row],[13 - Ocorrências/Ambientes Atingidos]]),0)</f>
        <v>0</v>
      </c>
      <c r="CA642" s="83" t="str">
        <f t="shared" si="293"/>
        <v/>
      </c>
      <c r="CB642" s="82">
        <f>IFERROR(FIND("Sem dano",consulta_completa__11[[#This Row],[13 - Ocorrências/Ambientes Atingidos]]),0)</f>
        <v>0</v>
      </c>
      <c r="CC642" s="83" t="str">
        <f t="shared" si="294"/>
        <v/>
      </c>
      <c r="CD642" s="82" t="str">
        <f>IF(consulta_completa__11[[#This Row],[13 - Ocorrências/Ambientes Atingidos]]="","X","")</f>
        <v/>
      </c>
      <c r="CE642" s="84">
        <f>IFERROR(FIND("IBAMA",consulta_completa__11[[#This Row],[14 - Inst. Atuando no Local]]),0)</f>
        <v>0</v>
      </c>
      <c r="CF642" s="84" t="str">
        <f t="shared" si="295"/>
        <v/>
      </c>
      <c r="CG642" s="84">
        <f>IFERROR(FIND("OEMA",consulta_completa__11[[#This Row],[14 - Inst. Atuando no Local]]),0)</f>
        <v>0</v>
      </c>
      <c r="CH642" s="84" t="str">
        <f t="shared" si="296"/>
        <v/>
      </c>
      <c r="CI642" s="84">
        <f>IFERROR(FIND("DEFESA CIVIL",consulta_completa__11[[#This Row],[14 - Inst. Atuando no Local]]),0)</f>
        <v>0</v>
      </c>
      <c r="CJ642" s="84" t="str">
        <f t="shared" si="297"/>
        <v/>
      </c>
      <c r="CK642" s="84">
        <f>IFERROR(FIND("CORPO DE BOMBEIROS",consulta_completa__11[[#This Row],[14 - Inst. Atuando no Local]]),0)</f>
        <v>0</v>
      </c>
      <c r="CL642" s="84" t="str">
        <f t="shared" si="298"/>
        <v/>
      </c>
      <c r="CM642" s="84">
        <f>IFERROR(FIND("POLÍCIA RODOVIÁRIA",consulta_completa__11[[#This Row],[14 - Inst. Atuando no Local]]),0)</f>
        <v>0</v>
      </c>
      <c r="CN642" s="84" t="str">
        <f t="shared" si="299"/>
        <v/>
      </c>
      <c r="CO642" s="84">
        <f>IFERROR(FIND("POLÍCIA MILITAR",consulta_completa__11[[#This Row],[14 - Inst. Atuando no Local]]),0)</f>
        <v>0</v>
      </c>
      <c r="CP642" s="84" t="str">
        <f t="shared" si="300"/>
        <v/>
      </c>
      <c r="CQ642" s="84">
        <f>IFERROR(FIND("POLÍCIA CIVIL",consulta_completa__11[[#This Row],[14 - Inst. Atuando no Local]]),0)</f>
        <v>0</v>
      </c>
      <c r="CR642" s="84" t="str">
        <f t="shared" si="301"/>
        <v/>
      </c>
      <c r="CS642" s="84">
        <f>IFERROR(FIND("MARINHA DO BRASIL",consulta_completa__11[[#This Row],[14 - Inst. Atuando no Local]]),0)</f>
        <v>0</v>
      </c>
      <c r="CT642" s="84" t="str">
        <f t="shared" si="302"/>
        <v/>
      </c>
      <c r="CU642" s="84">
        <f>IFERROR(FIND("EMPRESA ESPECIALIZADA EM ATENDIMENTO",consulta_completa__11[[#This Row],[14 - Inst. Atuando no Local]]),0)</f>
        <v>0</v>
      </c>
      <c r="CV642" s="84" t="str">
        <f t="shared" si="303"/>
        <v/>
      </c>
      <c r="CW642" s="84">
        <f>IFERROR(FIND("IBAMA",consulta_completa__11[[#This Row],[14 - Inst. Atuando no Local]]),0)</f>
        <v>0</v>
      </c>
      <c r="CX642" s="84" t="str">
        <f t="shared" si="304"/>
        <v/>
      </c>
      <c r="CY642" s="84" t="str">
        <f>IF(consulta_completa__11[[#This Row],[14 - Inst. Atuando no Local]]="","X","")</f>
        <v/>
      </c>
      <c r="CZ642" s="84">
        <f>IFERROR(FIND("OUTRA (S)",consulta_completa__11[[#This Row],[14 - Inst. Atuando no Local]]),0)</f>
        <v>0</v>
      </c>
      <c r="DA642" s="84" t="str">
        <f t="shared" si="305"/>
        <v/>
      </c>
      <c r="DB642" s="35" t="str">
        <f t="shared" si="306"/>
        <v>Sim</v>
      </c>
      <c r="DC642" s="35" t="str">
        <f t="shared" si="307"/>
        <v>Não</v>
      </c>
      <c r="DD642" s="35" t="str">
        <f t="shared" si="308"/>
        <v>Sim</v>
      </c>
      <c r="DE642" s="87" t="str">
        <f t="shared" si="310"/>
        <v>Federal</v>
      </c>
    </row>
    <row r="643" spans="1:109">
      <c r="A643" s="14">
        <v>202583182849</v>
      </c>
      <c r="B643" s="1">
        <v>45900</v>
      </c>
      <c r="C643" t="s">
        <v>109</v>
      </c>
      <c r="D643" t="s">
        <v>212</v>
      </c>
      <c r="E643" t="s">
        <v>111</v>
      </c>
      <c r="F643" t="s">
        <v>112</v>
      </c>
      <c r="G643" t="s">
        <v>113</v>
      </c>
      <c r="H643" t="s">
        <v>114</v>
      </c>
      <c r="I643" t="s">
        <v>114</v>
      </c>
      <c r="J643" t="s">
        <v>2043</v>
      </c>
      <c r="K643" t="s">
        <v>5615</v>
      </c>
      <c r="L643" t="s">
        <v>117</v>
      </c>
      <c r="M643" t="s">
        <v>118</v>
      </c>
      <c r="N643" t="s">
        <v>113</v>
      </c>
      <c r="O643" t="s">
        <v>228</v>
      </c>
      <c r="P643" t="s">
        <v>272</v>
      </c>
      <c r="Q643" t="s">
        <v>143</v>
      </c>
      <c r="R643" t="s">
        <v>123</v>
      </c>
      <c r="S643" t="s">
        <v>201</v>
      </c>
      <c r="T643" t="s">
        <v>5616</v>
      </c>
      <c r="U643" t="s">
        <v>5617</v>
      </c>
      <c r="V643" t="s">
        <v>5618</v>
      </c>
      <c r="Z643" t="s">
        <v>5619</v>
      </c>
      <c r="AA643" t="s">
        <v>113</v>
      </c>
      <c r="AB643" t="s">
        <v>206</v>
      </c>
      <c r="AC643" t="s">
        <v>399</v>
      </c>
      <c r="AD643">
        <v>1</v>
      </c>
      <c r="AE643" t="s">
        <v>113</v>
      </c>
      <c r="AF643" t="s">
        <v>113</v>
      </c>
      <c r="AG643" t="s">
        <v>113</v>
      </c>
      <c r="AH643" t="s">
        <v>131</v>
      </c>
      <c r="AI643" t="s">
        <v>131</v>
      </c>
      <c r="AJ643" t="s">
        <v>131</v>
      </c>
      <c r="AK643" t="s">
        <v>5620</v>
      </c>
      <c r="AL643" t="s">
        <v>5621</v>
      </c>
      <c r="AM643" t="s">
        <v>402</v>
      </c>
      <c r="AN643" t="s">
        <v>113</v>
      </c>
      <c r="AO643" t="s">
        <v>113</v>
      </c>
      <c r="AQ643" t="s">
        <v>211</v>
      </c>
      <c r="AR643" t="s">
        <v>113</v>
      </c>
      <c r="AS643" t="s">
        <v>113</v>
      </c>
      <c r="AT643" t="s">
        <v>5622</v>
      </c>
      <c r="AU643" t="s">
        <v>113</v>
      </c>
      <c r="AW643" t="s">
        <v>159</v>
      </c>
      <c r="AX643" s="82">
        <f>IFERROR(FIND("Óbitos/feridos",consulta_completa__11[[#This Row],[13 - Ocorrências/Ambientes Atingidos]]),0)</f>
        <v>0</v>
      </c>
      <c r="AY643" s="83" t="str">
        <f t="shared" ref="AY643:AY706" si="311">IF(AX643=0,"","X")</f>
        <v/>
      </c>
      <c r="AZ643" s="82">
        <f>IFERROR(FIND("População afetada/evacuada",consulta_completa__11[[#This Row],[13 - Ocorrências/Ambientes Atingidos]]),0)</f>
        <v>0</v>
      </c>
      <c r="BA643" s="82" t="str">
        <f t="shared" ref="BA643:BA706" si="312">IF(AZ643=0,"","X")</f>
        <v/>
      </c>
      <c r="BB643" s="82">
        <f>IFERROR(FIND("Suspensão de abastecimento de água",consulta_completa__11[[#This Row],[13 - Ocorrências/Ambientes Atingidos]]),0)</f>
        <v>0</v>
      </c>
      <c r="BC643" s="83" t="str">
        <f t="shared" si="309"/>
        <v/>
      </c>
      <c r="BD643" s="82">
        <f>IFERROR(FIND("Rio/córrego",consulta_completa__11[[#This Row],[13 - Ocorrências/Ambientes Atingidos]]),0)</f>
        <v>0</v>
      </c>
      <c r="BE643" s="83" t="str">
        <f t="shared" ref="BE643:BE706" si="313">IF(BD643=0,"","X")</f>
        <v/>
      </c>
      <c r="BF643" s="82">
        <f>IFERROR(FIND("Lago",consulta_completa__11[[#This Row],[13 - Ocorrências/Ambientes Atingidos]]),0)</f>
        <v>0</v>
      </c>
      <c r="BG643" s="83" t="str">
        <f t="shared" ref="BG643:BG706" si="314">IF(BF643=0,"","X")</f>
        <v/>
      </c>
      <c r="BH643" s="82">
        <f>IFERROR(FIND("Mar",consulta_completa__11[[#This Row],[13 - Ocorrências/Ambientes Atingidos]]),0)</f>
        <v>1</v>
      </c>
      <c r="BI643" s="83" t="str">
        <f t="shared" ref="BI643:BI706" si="315">IF(BH643=0,"","X")</f>
        <v>X</v>
      </c>
      <c r="BJ643" s="82">
        <f>IFERROR(FIND("Praia",consulta_completa__11[[#This Row],[13 - Ocorrências/Ambientes Atingidos]]),0)</f>
        <v>0</v>
      </c>
      <c r="BK643" s="83" t="str">
        <f t="shared" ref="BK643:BK706" si="316">IF(BJ643=0,"","X")</f>
        <v/>
      </c>
      <c r="BL643" s="82">
        <f>IFERROR(FIND("Solo",consulta_completa__11[[#This Row],[13 - Ocorrências/Ambientes Atingidos]]),0)</f>
        <v>0</v>
      </c>
      <c r="BM643" s="83" t="str">
        <f t="shared" ref="BM643:BM706" si="317">IF(BL643=0,"","X")</f>
        <v/>
      </c>
      <c r="BN643" s="82">
        <f>IFERROR(FIND("Águas subterrâneas",consulta_completa__11[[#This Row],[13 - Ocorrências/Ambientes Atingidos]]),0)</f>
        <v>0</v>
      </c>
      <c r="BO643" s="83" t="str">
        <f t="shared" ref="BO643:BO706" si="318">IF(BN643=0,"","X")</f>
        <v/>
      </c>
      <c r="BP643" s="82">
        <f>IFERROR(FIND("Atmosfera",consulta_completa__11[[#This Row],[13 - Ocorrências/Ambientes Atingidos]]),0)</f>
        <v>0</v>
      </c>
      <c r="BQ643" s="83" t="str">
        <f t="shared" ref="BQ643:BQ706" si="319">IF(BP643=0,"","X")</f>
        <v/>
      </c>
      <c r="BR643" s="82">
        <f>IFERROR(FIND("Flora",consulta_completa__11[[#This Row],[13 - Ocorrências/Ambientes Atingidos]]),0)</f>
        <v>0</v>
      </c>
      <c r="BS643" s="83" t="str">
        <f t="shared" ref="BS643:BS706" si="320">IF(BR643=0,"","X")</f>
        <v/>
      </c>
      <c r="BT643" s="82">
        <f>IFERROR(FIND("Fauna",consulta_completa__11[[#This Row],[13 - Ocorrências/Ambientes Atingidos]]),0)</f>
        <v>0</v>
      </c>
      <c r="BU643" s="83" t="str">
        <f t="shared" ref="BU643:BU706" si="321">IF(BT643=0,"","X")</f>
        <v/>
      </c>
      <c r="BV643" s="82">
        <f>IFERROR(FIND("UC federal",consulta_completa__11[[#This Row],[13 - Ocorrências/Ambientes Atingidos]]),0)</f>
        <v>0</v>
      </c>
      <c r="BW643" s="83" t="str">
        <f t="shared" ref="BW643:BW706" si="322">IF(BV643=0,"","X")</f>
        <v/>
      </c>
      <c r="BX643" s="82">
        <f>IFERROR(FIND("UC estadual/municipal",consulta_completa__11[[#This Row],[13 - Ocorrências/Ambientes Atingidos]]),0)</f>
        <v>0</v>
      </c>
      <c r="BY643" s="83" t="str">
        <f t="shared" ref="BY643:BY706" si="323">IF(BX643=0,"","X")</f>
        <v/>
      </c>
      <c r="BZ643" s="82">
        <f>IFERROR(FIND("Outro(s)",consulta_completa__11[[#This Row],[13 - Ocorrências/Ambientes Atingidos]]),0)</f>
        <v>0</v>
      </c>
      <c r="CA643" s="83" t="str">
        <f t="shared" ref="CA643:CA706" si="324">IF(BZ643=0,"","X")</f>
        <v/>
      </c>
      <c r="CB643" s="82">
        <f>IFERROR(FIND("Sem dano",consulta_completa__11[[#This Row],[13 - Ocorrências/Ambientes Atingidos]]),0)</f>
        <v>0</v>
      </c>
      <c r="CC643" s="83" t="str">
        <f t="shared" ref="CC643:CC706" si="325">IF(CB643=0,"","X")</f>
        <v/>
      </c>
      <c r="CD643" s="82" t="str">
        <f>IF(consulta_completa__11[[#This Row],[13 - Ocorrências/Ambientes Atingidos]]="","X","")</f>
        <v/>
      </c>
      <c r="CE643" s="84">
        <f>IFERROR(FIND("IBAMA",consulta_completa__11[[#This Row],[14 - Inst. Atuando no Local]]),0)</f>
        <v>0</v>
      </c>
      <c r="CF643" s="84" t="str">
        <f t="shared" ref="CF643:CF706" si="326">IF(CE643=0,"","X")</f>
        <v/>
      </c>
      <c r="CG643" s="84">
        <f>IFERROR(FIND("OEMA",consulta_completa__11[[#This Row],[14 - Inst. Atuando no Local]]),0)</f>
        <v>0</v>
      </c>
      <c r="CH643" s="84" t="str">
        <f t="shared" ref="CH643:CH706" si="327">IF(CG643=0,"","X")</f>
        <v/>
      </c>
      <c r="CI643" s="84">
        <f>IFERROR(FIND("DEFESA CIVIL",consulta_completa__11[[#This Row],[14 - Inst. Atuando no Local]]),0)</f>
        <v>0</v>
      </c>
      <c r="CJ643" s="84" t="str">
        <f t="shared" ref="CJ643:CJ706" si="328">IF(CI643=0,"","X")</f>
        <v/>
      </c>
      <c r="CK643" s="84">
        <f>IFERROR(FIND("CORPO DE BOMBEIROS",consulta_completa__11[[#This Row],[14 - Inst. Atuando no Local]]),0)</f>
        <v>0</v>
      </c>
      <c r="CL643" s="84" t="str">
        <f t="shared" ref="CL643:CL706" si="329">IF(CK643=0,"","X")</f>
        <v/>
      </c>
      <c r="CM643" s="84">
        <f>IFERROR(FIND("POLÍCIA RODOVIÁRIA",consulta_completa__11[[#This Row],[14 - Inst. Atuando no Local]]),0)</f>
        <v>0</v>
      </c>
      <c r="CN643" s="84" t="str">
        <f t="shared" ref="CN643:CN706" si="330">IF(CM643=0,"","X")</f>
        <v/>
      </c>
      <c r="CO643" s="84">
        <f>IFERROR(FIND("POLÍCIA MILITAR",consulta_completa__11[[#This Row],[14 - Inst. Atuando no Local]]),0)</f>
        <v>0</v>
      </c>
      <c r="CP643" s="84" t="str">
        <f t="shared" ref="CP643:CP706" si="331">IF(CO643=0,"","X")</f>
        <v/>
      </c>
      <c r="CQ643" s="84">
        <f>IFERROR(FIND("POLÍCIA CIVIL",consulta_completa__11[[#This Row],[14 - Inst. Atuando no Local]]),0)</f>
        <v>0</v>
      </c>
      <c r="CR643" s="84" t="str">
        <f t="shared" ref="CR643:CR706" si="332">IF(CQ643=0,"","X")</f>
        <v/>
      </c>
      <c r="CS643" s="84">
        <f>IFERROR(FIND("MARINHA DO BRASIL",consulta_completa__11[[#This Row],[14 - Inst. Atuando no Local]]),0)</f>
        <v>0</v>
      </c>
      <c r="CT643" s="84" t="str">
        <f t="shared" ref="CT643:CT706" si="333">IF(CS643=0,"","X")</f>
        <v/>
      </c>
      <c r="CU643" s="84">
        <f>IFERROR(FIND("EMPRESA ESPECIALIZADA EM ATENDIMENTO",consulta_completa__11[[#This Row],[14 - Inst. Atuando no Local]]),0)</f>
        <v>0</v>
      </c>
      <c r="CV643" s="84" t="str">
        <f t="shared" ref="CV643:CV706" si="334">IF(CU643=0,"","X")</f>
        <v/>
      </c>
      <c r="CW643" s="84">
        <f>IFERROR(FIND("IBAMA",consulta_completa__11[[#This Row],[14 - Inst. Atuando no Local]]),0)</f>
        <v>0</v>
      </c>
      <c r="CX643" s="84" t="str">
        <f t="shared" ref="CX643:CX706" si="335">IF(CW643=0,"","X")</f>
        <v/>
      </c>
      <c r="CY643" s="84" t="str">
        <f>IF(consulta_completa__11[[#This Row],[14 - Inst. Atuando no Local]]="","X","")</f>
        <v>X</v>
      </c>
      <c r="CZ643" s="84">
        <f>IFERROR(FIND("OUTRA (S)",consulta_completa__11[[#This Row],[14 - Inst. Atuando no Local]]),0)</f>
        <v>0</v>
      </c>
      <c r="DA643" s="84" t="str">
        <f t="shared" ref="DA643:DA706" si="336">IF(CZ643=0,"","X")</f>
        <v/>
      </c>
      <c r="DB643" s="35" t="str">
        <f t="shared" ref="DB643:DB706" si="337">IF(AH$2="","",IF(AH$2="S","Sim",IF(AH$2="N","Não", IF(AH$2="I","Sem Informação"))))</f>
        <v>Sim</v>
      </c>
      <c r="DC643" s="35" t="str">
        <f t="shared" ref="DC643:DC706" si="338">IF(AI$2="","",IF(AI$2="S","Sim",IF(AI$2="N","Não", IF(AI$2="I","Sem Informação"))))</f>
        <v>Não</v>
      </c>
      <c r="DD643" s="35" t="str">
        <f t="shared" ref="DD643:DD706" si="339">IF(AJ$2="","",IF(AJ$2="S","Sim",IF(AJ$2="N","Não", IF(AJ$2="I","Sem Informação"))))</f>
        <v>Sim</v>
      </c>
      <c r="DE643" s="87" t="str">
        <f t="shared" si="310"/>
        <v>Federal</v>
      </c>
    </row>
    <row r="644" spans="1:109">
      <c r="A644" s="14">
        <v>202591664839</v>
      </c>
      <c r="B644" s="1">
        <v>45901</v>
      </c>
      <c r="C644" t="s">
        <v>5623</v>
      </c>
      <c r="D644" t="s">
        <v>5624</v>
      </c>
      <c r="E644" t="s">
        <v>452</v>
      </c>
      <c r="F644" t="s">
        <v>112</v>
      </c>
      <c r="G644" t="s">
        <v>113</v>
      </c>
      <c r="H644" t="s">
        <v>114</v>
      </c>
      <c r="I644" t="s">
        <v>114</v>
      </c>
      <c r="J644" t="s">
        <v>113</v>
      </c>
      <c r="K644" t="s">
        <v>114</v>
      </c>
      <c r="L644" t="s">
        <v>114</v>
      </c>
      <c r="M644" t="s">
        <v>5625</v>
      </c>
      <c r="N644" t="s">
        <v>185</v>
      </c>
      <c r="O644" t="s">
        <v>5626</v>
      </c>
      <c r="P644" t="s">
        <v>299</v>
      </c>
      <c r="Q644" t="s">
        <v>167</v>
      </c>
      <c r="R644" t="s">
        <v>123</v>
      </c>
      <c r="S644" t="s">
        <v>113</v>
      </c>
      <c r="T644" t="s">
        <v>5627</v>
      </c>
      <c r="U644" t="s">
        <v>5628</v>
      </c>
      <c r="V644" t="s">
        <v>5629</v>
      </c>
      <c r="Y644" t="b">
        <v>1</v>
      </c>
      <c r="Z644" t="s">
        <v>5630</v>
      </c>
      <c r="AA644" t="s">
        <v>5631</v>
      </c>
      <c r="AB644" t="s">
        <v>113</v>
      </c>
      <c r="AC644" t="s">
        <v>113</v>
      </c>
      <c r="AE644" t="s">
        <v>5632</v>
      </c>
      <c r="AF644" t="s">
        <v>5633</v>
      </c>
      <c r="AG644" t="s">
        <v>5634</v>
      </c>
      <c r="AH644" t="s">
        <v>113</v>
      </c>
      <c r="AI644" t="s">
        <v>132</v>
      </c>
      <c r="AJ644" t="s">
        <v>132</v>
      </c>
      <c r="AK644" t="s">
        <v>113</v>
      </c>
      <c r="AL644" t="s">
        <v>5635</v>
      </c>
      <c r="AM644" t="s">
        <v>5636</v>
      </c>
      <c r="AN644" t="s">
        <v>5637</v>
      </c>
      <c r="AO644" t="s">
        <v>266</v>
      </c>
      <c r="AP644">
        <v>68992141374</v>
      </c>
      <c r="AQ644" t="s">
        <v>5638</v>
      </c>
      <c r="AR644" t="s">
        <v>113</v>
      </c>
      <c r="AS644" t="s">
        <v>5639</v>
      </c>
      <c r="AT644" t="s">
        <v>113</v>
      </c>
      <c r="AU644" t="s">
        <v>5640</v>
      </c>
      <c r="AW644" t="s">
        <v>469</v>
      </c>
      <c r="AX644" s="82">
        <f>IFERROR(FIND("Óbitos/feridos",consulta_completa__11[[#This Row],[13 - Ocorrências/Ambientes Atingidos]]),0)</f>
        <v>0</v>
      </c>
      <c r="AY644" s="83" t="str">
        <f t="shared" si="311"/>
        <v/>
      </c>
      <c r="AZ644" s="82">
        <f>IFERROR(FIND("População afetada/evacuada",consulta_completa__11[[#This Row],[13 - Ocorrências/Ambientes Atingidos]]),0)</f>
        <v>0</v>
      </c>
      <c r="BA644" s="82" t="str">
        <f t="shared" si="312"/>
        <v/>
      </c>
      <c r="BB644" s="82">
        <f>IFERROR(FIND("Suspensão de abastecimento de água",consulta_completa__11[[#This Row],[13 - Ocorrências/Ambientes Atingidos]]),0)</f>
        <v>0</v>
      </c>
      <c r="BC644" s="83" t="str">
        <f t="shared" ref="BC644:BC707" si="340">IF(BB644=0,"","X")</f>
        <v/>
      </c>
      <c r="BD644" s="82">
        <f>IFERROR(FIND("Rio/córrego",consulta_completa__11[[#This Row],[13 - Ocorrências/Ambientes Atingidos]]),0)</f>
        <v>0</v>
      </c>
      <c r="BE644" s="83" t="str">
        <f t="shared" si="313"/>
        <v/>
      </c>
      <c r="BF644" s="82">
        <f>IFERROR(FIND("Lago",consulta_completa__11[[#This Row],[13 - Ocorrências/Ambientes Atingidos]]),0)</f>
        <v>1</v>
      </c>
      <c r="BG644" s="83" t="str">
        <f t="shared" si="314"/>
        <v>X</v>
      </c>
      <c r="BH644" s="82">
        <f>IFERROR(FIND("Mar",consulta_completa__11[[#This Row],[13 - Ocorrências/Ambientes Atingidos]]),0)</f>
        <v>0</v>
      </c>
      <c r="BI644" s="83" t="str">
        <f t="shared" si="315"/>
        <v/>
      </c>
      <c r="BJ644" s="82">
        <f>IFERROR(FIND("Praia",consulta_completa__11[[#This Row],[13 - Ocorrências/Ambientes Atingidos]]),0)</f>
        <v>0</v>
      </c>
      <c r="BK644" s="83" t="str">
        <f t="shared" si="316"/>
        <v/>
      </c>
      <c r="BL644" s="82">
        <f>IFERROR(FIND("Solo",consulta_completa__11[[#This Row],[13 - Ocorrências/Ambientes Atingidos]]),0)</f>
        <v>0</v>
      </c>
      <c r="BM644" s="83" t="str">
        <f t="shared" si="317"/>
        <v/>
      </c>
      <c r="BN644" s="82">
        <f>IFERROR(FIND("Águas subterrâneas",consulta_completa__11[[#This Row],[13 - Ocorrências/Ambientes Atingidos]]),0)</f>
        <v>0</v>
      </c>
      <c r="BO644" s="83" t="str">
        <f t="shared" si="318"/>
        <v/>
      </c>
      <c r="BP644" s="82">
        <f>IFERROR(FIND("Atmosfera",consulta_completa__11[[#This Row],[13 - Ocorrências/Ambientes Atingidos]]),0)</f>
        <v>0</v>
      </c>
      <c r="BQ644" s="83" t="str">
        <f t="shared" si="319"/>
        <v/>
      </c>
      <c r="BR644" s="82">
        <f>IFERROR(FIND("Flora",consulta_completa__11[[#This Row],[13 - Ocorrências/Ambientes Atingidos]]),0)</f>
        <v>0</v>
      </c>
      <c r="BS644" s="83" t="str">
        <f t="shared" si="320"/>
        <v/>
      </c>
      <c r="BT644" s="82">
        <f>IFERROR(FIND("Fauna",consulta_completa__11[[#This Row],[13 - Ocorrências/Ambientes Atingidos]]),0)</f>
        <v>0</v>
      </c>
      <c r="BU644" s="83" t="str">
        <f t="shared" si="321"/>
        <v/>
      </c>
      <c r="BV644" s="82">
        <f>IFERROR(FIND("UC federal",consulta_completa__11[[#This Row],[13 - Ocorrências/Ambientes Atingidos]]),0)</f>
        <v>0</v>
      </c>
      <c r="BW644" s="83" t="str">
        <f t="shared" si="322"/>
        <v/>
      </c>
      <c r="BX644" s="82">
        <f>IFERROR(FIND("UC estadual/municipal",consulta_completa__11[[#This Row],[13 - Ocorrências/Ambientes Atingidos]]),0)</f>
        <v>0</v>
      </c>
      <c r="BY644" s="83" t="str">
        <f t="shared" si="323"/>
        <v/>
      </c>
      <c r="BZ644" s="82">
        <f>IFERROR(FIND("Outro(s)",consulta_completa__11[[#This Row],[13 - Ocorrências/Ambientes Atingidos]]),0)</f>
        <v>0</v>
      </c>
      <c r="CA644" s="83" t="str">
        <f t="shared" si="324"/>
        <v/>
      </c>
      <c r="CB644" s="82">
        <f>IFERROR(FIND("Sem dano",consulta_completa__11[[#This Row],[13 - Ocorrências/Ambientes Atingidos]]),0)</f>
        <v>0</v>
      </c>
      <c r="CC644" s="83" t="str">
        <f t="shared" si="325"/>
        <v/>
      </c>
      <c r="CD644" s="82" t="str">
        <f>IF(consulta_completa__11[[#This Row],[13 - Ocorrências/Ambientes Atingidos]]="","X","")</f>
        <v/>
      </c>
      <c r="CE644" s="84">
        <f>IFERROR(FIND("IBAMA",consulta_completa__11[[#This Row],[14 - Inst. Atuando no Local]]),0)</f>
        <v>0</v>
      </c>
      <c r="CF644" s="84" t="str">
        <f t="shared" si="326"/>
        <v/>
      </c>
      <c r="CG644" s="84">
        <f>IFERROR(FIND("OEMA",consulta_completa__11[[#This Row],[14 - Inst. Atuando no Local]]),0)</f>
        <v>0</v>
      </c>
      <c r="CH644" s="84" t="str">
        <f t="shared" si="327"/>
        <v/>
      </c>
      <c r="CI644" s="84">
        <f>IFERROR(FIND("DEFESA CIVIL",consulta_completa__11[[#This Row],[14 - Inst. Atuando no Local]]),0)</f>
        <v>0</v>
      </c>
      <c r="CJ644" s="84" t="str">
        <f t="shared" si="328"/>
        <v/>
      </c>
      <c r="CK644" s="84">
        <f>IFERROR(FIND("CORPO DE BOMBEIROS",consulta_completa__11[[#This Row],[14 - Inst. Atuando no Local]]),0)</f>
        <v>0</v>
      </c>
      <c r="CL644" s="84" t="str">
        <f t="shared" si="329"/>
        <v/>
      </c>
      <c r="CM644" s="84">
        <f>IFERROR(FIND("POLÍCIA RODOVIÁRIA",consulta_completa__11[[#This Row],[14 - Inst. Atuando no Local]]),0)</f>
        <v>0</v>
      </c>
      <c r="CN644" s="84" t="str">
        <f t="shared" si="330"/>
        <v/>
      </c>
      <c r="CO644" s="84">
        <f>IFERROR(FIND("POLÍCIA MILITAR",consulta_completa__11[[#This Row],[14 - Inst. Atuando no Local]]),0)</f>
        <v>0</v>
      </c>
      <c r="CP644" s="84" t="str">
        <f t="shared" si="331"/>
        <v/>
      </c>
      <c r="CQ644" s="84">
        <f>IFERROR(FIND("POLÍCIA CIVIL",consulta_completa__11[[#This Row],[14 - Inst. Atuando no Local]]),0)</f>
        <v>0</v>
      </c>
      <c r="CR644" s="84" t="str">
        <f t="shared" si="332"/>
        <v/>
      </c>
      <c r="CS644" s="84">
        <f>IFERROR(FIND("MARINHA DO BRASIL",consulta_completa__11[[#This Row],[14 - Inst. Atuando no Local]]),0)</f>
        <v>0</v>
      </c>
      <c r="CT644" s="84" t="str">
        <f t="shared" si="333"/>
        <v/>
      </c>
      <c r="CU644" s="84">
        <f>IFERROR(FIND("EMPRESA ESPECIALIZADA EM ATENDIMENTO",consulta_completa__11[[#This Row],[14 - Inst. Atuando no Local]]),0)</f>
        <v>0</v>
      </c>
      <c r="CV644" s="84" t="str">
        <f t="shared" si="334"/>
        <v/>
      </c>
      <c r="CW644" s="84">
        <f>IFERROR(FIND("IBAMA",consulta_completa__11[[#This Row],[14 - Inst. Atuando no Local]]),0)</f>
        <v>0</v>
      </c>
      <c r="CX644" s="84" t="str">
        <f t="shared" si="335"/>
        <v/>
      </c>
      <c r="CY644" s="84" t="str">
        <f>IF(consulta_completa__11[[#This Row],[14 - Inst. Atuando no Local]]="","X","")</f>
        <v/>
      </c>
      <c r="CZ644" s="84">
        <f>IFERROR(FIND("OUTRA (S)",consulta_completa__11[[#This Row],[14 - Inst. Atuando no Local]]),0)</f>
        <v>0</v>
      </c>
      <c r="DA644" s="84" t="str">
        <f t="shared" si="336"/>
        <v/>
      </c>
      <c r="DB644" s="35" t="str">
        <f t="shared" si="337"/>
        <v>Sim</v>
      </c>
      <c r="DC644" s="35" t="str">
        <f t="shared" si="338"/>
        <v>Não</v>
      </c>
      <c r="DD644" s="35" t="str">
        <f t="shared" si="339"/>
        <v>Sim</v>
      </c>
      <c r="DE644" s="87" t="str">
        <f t="shared" si="310"/>
        <v>Sem informação</v>
      </c>
    </row>
    <row r="645" spans="1:109">
      <c r="A645" s="14">
        <v>20259261228</v>
      </c>
      <c r="B645" s="1">
        <v>45902</v>
      </c>
      <c r="C645" t="s">
        <v>5641</v>
      </c>
      <c r="D645" t="s">
        <v>838</v>
      </c>
      <c r="E645" t="s">
        <v>162</v>
      </c>
      <c r="F645" t="s">
        <v>163</v>
      </c>
      <c r="G645" t="s">
        <v>113</v>
      </c>
      <c r="H645" t="s">
        <v>114</v>
      </c>
      <c r="I645" t="s">
        <v>114</v>
      </c>
      <c r="J645" t="s">
        <v>354</v>
      </c>
      <c r="K645" t="s">
        <v>113</v>
      </c>
      <c r="L645" t="s">
        <v>113</v>
      </c>
      <c r="M645" t="s">
        <v>140</v>
      </c>
      <c r="N645" t="s">
        <v>141</v>
      </c>
      <c r="O645" t="s">
        <v>239</v>
      </c>
      <c r="P645" t="s">
        <v>355</v>
      </c>
      <c r="Q645" t="s">
        <v>143</v>
      </c>
      <c r="R645" t="s">
        <v>123</v>
      </c>
      <c r="S645" t="s">
        <v>113</v>
      </c>
      <c r="T645" t="s">
        <v>113</v>
      </c>
      <c r="U645" t="s">
        <v>113</v>
      </c>
      <c r="V645" t="s">
        <v>113</v>
      </c>
      <c r="Z645" t="s">
        <v>5642</v>
      </c>
      <c r="AA645" t="s">
        <v>113</v>
      </c>
      <c r="AB645" t="s">
        <v>867</v>
      </c>
      <c r="AC645" t="s">
        <v>868</v>
      </c>
      <c r="AD645">
        <v>1</v>
      </c>
      <c r="AE645" t="s">
        <v>113</v>
      </c>
      <c r="AF645" t="s">
        <v>113</v>
      </c>
      <c r="AG645" t="s">
        <v>113</v>
      </c>
      <c r="AH645" t="s">
        <v>131</v>
      </c>
      <c r="AI645" t="s">
        <v>131</v>
      </c>
      <c r="AJ645" t="s">
        <v>131</v>
      </c>
      <c r="AK645" t="s">
        <v>5643</v>
      </c>
      <c r="AL645" t="s">
        <v>5644</v>
      </c>
      <c r="AM645" t="s">
        <v>5645</v>
      </c>
      <c r="AN645" t="s">
        <v>867</v>
      </c>
      <c r="AO645" t="s">
        <v>225</v>
      </c>
      <c r="AP645">
        <v>41988549949</v>
      </c>
      <c r="AQ645" t="s">
        <v>872</v>
      </c>
      <c r="AR645" t="s">
        <v>113</v>
      </c>
      <c r="AS645" t="s">
        <v>113</v>
      </c>
      <c r="AT645" t="s">
        <v>113</v>
      </c>
      <c r="AU645" t="s">
        <v>113</v>
      </c>
      <c r="AW645" t="s">
        <v>113</v>
      </c>
      <c r="AX645" s="82">
        <f>IFERROR(FIND("Óbitos/feridos",consulta_completa__11[[#This Row],[13 - Ocorrências/Ambientes Atingidos]]),0)</f>
        <v>0</v>
      </c>
      <c r="AY645" s="83" t="str">
        <f t="shared" si="311"/>
        <v/>
      </c>
      <c r="AZ645" s="82">
        <f>IFERROR(FIND("População afetada/evacuada",consulta_completa__11[[#This Row],[13 - Ocorrências/Ambientes Atingidos]]),0)</f>
        <v>0</v>
      </c>
      <c r="BA645" s="82" t="str">
        <f t="shared" si="312"/>
        <v/>
      </c>
      <c r="BB645" s="82">
        <f>IFERROR(FIND("Suspensão de abastecimento de água",consulta_completa__11[[#This Row],[13 - Ocorrências/Ambientes Atingidos]]),0)</f>
        <v>0</v>
      </c>
      <c r="BC645" s="83" t="str">
        <f t="shared" si="340"/>
        <v/>
      </c>
      <c r="BD645" s="82">
        <f>IFERROR(FIND("Rio/córrego",consulta_completa__11[[#This Row],[13 - Ocorrências/Ambientes Atingidos]]),0)</f>
        <v>0</v>
      </c>
      <c r="BE645" s="83" t="str">
        <f t="shared" si="313"/>
        <v/>
      </c>
      <c r="BF645" s="82">
        <f>IFERROR(FIND("Lago",consulta_completa__11[[#This Row],[13 - Ocorrências/Ambientes Atingidos]]),0)</f>
        <v>0</v>
      </c>
      <c r="BG645" s="83" t="str">
        <f t="shared" si="314"/>
        <v/>
      </c>
      <c r="BH645" s="82">
        <f>IFERROR(FIND("Mar",consulta_completa__11[[#This Row],[13 - Ocorrências/Ambientes Atingidos]]),0)</f>
        <v>0</v>
      </c>
      <c r="BI645" s="83" t="str">
        <f t="shared" si="315"/>
        <v/>
      </c>
      <c r="BJ645" s="82">
        <f>IFERROR(FIND("Praia",consulta_completa__11[[#This Row],[13 - Ocorrências/Ambientes Atingidos]]),0)</f>
        <v>0</v>
      </c>
      <c r="BK645" s="83" t="str">
        <f t="shared" si="316"/>
        <v/>
      </c>
      <c r="BL645" s="82">
        <f>IFERROR(FIND("Solo",consulta_completa__11[[#This Row],[13 - Ocorrências/Ambientes Atingidos]]),0)</f>
        <v>1</v>
      </c>
      <c r="BM645" s="83" t="str">
        <f t="shared" si="317"/>
        <v>X</v>
      </c>
      <c r="BN645" s="82">
        <f>IFERROR(FIND("Águas subterrâneas",consulta_completa__11[[#This Row],[13 - Ocorrências/Ambientes Atingidos]]),0)</f>
        <v>0</v>
      </c>
      <c r="BO645" s="83" t="str">
        <f t="shared" si="318"/>
        <v/>
      </c>
      <c r="BP645" s="82">
        <f>IFERROR(FIND("Atmosfera",consulta_completa__11[[#This Row],[13 - Ocorrências/Ambientes Atingidos]]),0)</f>
        <v>0</v>
      </c>
      <c r="BQ645" s="83" t="str">
        <f t="shared" si="319"/>
        <v/>
      </c>
      <c r="BR645" s="82">
        <f>IFERROR(FIND("Flora",consulta_completa__11[[#This Row],[13 - Ocorrências/Ambientes Atingidos]]),0)</f>
        <v>0</v>
      </c>
      <c r="BS645" s="83" t="str">
        <f t="shared" si="320"/>
        <v/>
      </c>
      <c r="BT645" s="82">
        <f>IFERROR(FIND("Fauna",consulta_completa__11[[#This Row],[13 - Ocorrências/Ambientes Atingidos]]),0)</f>
        <v>0</v>
      </c>
      <c r="BU645" s="83" t="str">
        <f t="shared" si="321"/>
        <v/>
      </c>
      <c r="BV645" s="82">
        <f>IFERROR(FIND("UC federal",consulta_completa__11[[#This Row],[13 - Ocorrências/Ambientes Atingidos]]),0)</f>
        <v>0</v>
      </c>
      <c r="BW645" s="83" t="str">
        <f t="shared" si="322"/>
        <v/>
      </c>
      <c r="BX645" s="82">
        <f>IFERROR(FIND("UC estadual/municipal",consulta_completa__11[[#This Row],[13 - Ocorrências/Ambientes Atingidos]]),0)</f>
        <v>0</v>
      </c>
      <c r="BY645" s="83" t="str">
        <f t="shared" si="323"/>
        <v/>
      </c>
      <c r="BZ645" s="82">
        <f>IFERROR(FIND("Outro(s)",consulta_completa__11[[#This Row],[13 - Ocorrências/Ambientes Atingidos]]),0)</f>
        <v>0</v>
      </c>
      <c r="CA645" s="83" t="str">
        <f t="shared" si="324"/>
        <v/>
      </c>
      <c r="CB645" s="82">
        <f>IFERROR(FIND("Sem dano",consulta_completa__11[[#This Row],[13 - Ocorrências/Ambientes Atingidos]]),0)</f>
        <v>0</v>
      </c>
      <c r="CC645" s="83" t="str">
        <f t="shared" si="325"/>
        <v/>
      </c>
      <c r="CD645" s="82" t="str">
        <f>IF(consulta_completa__11[[#This Row],[13 - Ocorrências/Ambientes Atingidos]]="","X","")</f>
        <v/>
      </c>
      <c r="CE645" s="84">
        <f>IFERROR(FIND("IBAMA",consulta_completa__11[[#This Row],[14 - Inst. Atuando no Local]]),0)</f>
        <v>0</v>
      </c>
      <c r="CF645" s="84" t="str">
        <f t="shared" si="326"/>
        <v/>
      </c>
      <c r="CG645" s="84">
        <f>IFERROR(FIND("OEMA",consulta_completa__11[[#This Row],[14 - Inst. Atuando no Local]]),0)</f>
        <v>0</v>
      </c>
      <c r="CH645" s="84" t="str">
        <f t="shared" si="327"/>
        <v/>
      </c>
      <c r="CI645" s="84">
        <f>IFERROR(FIND("DEFESA CIVIL",consulta_completa__11[[#This Row],[14 - Inst. Atuando no Local]]),0)</f>
        <v>0</v>
      </c>
      <c r="CJ645" s="84" t="str">
        <f t="shared" si="328"/>
        <v/>
      </c>
      <c r="CK645" s="84">
        <f>IFERROR(FIND("CORPO DE BOMBEIROS",consulta_completa__11[[#This Row],[14 - Inst. Atuando no Local]]),0)</f>
        <v>0</v>
      </c>
      <c r="CL645" s="84" t="str">
        <f t="shared" si="329"/>
        <v/>
      </c>
      <c r="CM645" s="84">
        <f>IFERROR(FIND("POLÍCIA RODOVIÁRIA",consulta_completa__11[[#This Row],[14 - Inst. Atuando no Local]]),0)</f>
        <v>0</v>
      </c>
      <c r="CN645" s="84" t="str">
        <f t="shared" si="330"/>
        <v/>
      </c>
      <c r="CO645" s="84">
        <f>IFERROR(FIND("POLÍCIA MILITAR",consulta_completa__11[[#This Row],[14 - Inst. Atuando no Local]]),0)</f>
        <v>0</v>
      </c>
      <c r="CP645" s="84" t="str">
        <f t="shared" si="331"/>
        <v/>
      </c>
      <c r="CQ645" s="84">
        <f>IFERROR(FIND("POLÍCIA CIVIL",consulta_completa__11[[#This Row],[14 - Inst. Atuando no Local]]),0)</f>
        <v>0</v>
      </c>
      <c r="CR645" s="84" t="str">
        <f t="shared" si="332"/>
        <v/>
      </c>
      <c r="CS645" s="84">
        <f>IFERROR(FIND("MARINHA DO BRASIL",consulta_completa__11[[#This Row],[14 - Inst. Atuando no Local]]),0)</f>
        <v>0</v>
      </c>
      <c r="CT645" s="84" t="str">
        <f t="shared" si="333"/>
        <v/>
      </c>
      <c r="CU645" s="84">
        <f>IFERROR(FIND("EMPRESA ESPECIALIZADA EM ATENDIMENTO",consulta_completa__11[[#This Row],[14 - Inst. Atuando no Local]]),0)</f>
        <v>0</v>
      </c>
      <c r="CV645" s="84" t="str">
        <f t="shared" si="334"/>
        <v/>
      </c>
      <c r="CW645" s="84">
        <f>IFERROR(FIND("IBAMA",consulta_completa__11[[#This Row],[14 - Inst. Atuando no Local]]),0)</f>
        <v>0</v>
      </c>
      <c r="CX645" s="84" t="str">
        <f t="shared" si="335"/>
        <v/>
      </c>
      <c r="CY645" s="84" t="str">
        <f>IF(consulta_completa__11[[#This Row],[14 - Inst. Atuando no Local]]="","X","")</f>
        <v/>
      </c>
      <c r="CZ645" s="84">
        <f>IFERROR(FIND("OUTRA (S)",consulta_completa__11[[#This Row],[14 - Inst. Atuando no Local]]),0)</f>
        <v>0</v>
      </c>
      <c r="DA645" s="84" t="str">
        <f t="shared" si="336"/>
        <v/>
      </c>
      <c r="DB645" s="35" t="str">
        <f t="shared" si="337"/>
        <v>Sim</v>
      </c>
      <c r="DC645" s="35" t="str">
        <f t="shared" si="338"/>
        <v>Não</v>
      </c>
      <c r="DD645" s="35" t="str">
        <f t="shared" si="339"/>
        <v>Sim</v>
      </c>
      <c r="DE645" s="87" t="str">
        <f t="shared" ref="DE645:DE675" si="341">IF(AD645=1,"Federal",IF(AD645=2,"Estadual",IF(AD645=0,"Sem informação","")))</f>
        <v>Federal</v>
      </c>
    </row>
    <row r="646" spans="1:109">
      <c r="A646" s="14">
        <v>20259328853</v>
      </c>
      <c r="B646" s="1">
        <v>45902</v>
      </c>
      <c r="C646" t="s">
        <v>4323</v>
      </c>
      <c r="D646" t="s">
        <v>998</v>
      </c>
      <c r="E646" t="s">
        <v>286</v>
      </c>
      <c r="F646" t="s">
        <v>139</v>
      </c>
      <c r="G646" t="s">
        <v>1328</v>
      </c>
      <c r="H646" t="s">
        <v>5646</v>
      </c>
      <c r="I646" t="s">
        <v>166</v>
      </c>
      <c r="J646" t="s">
        <v>113</v>
      </c>
      <c r="K646" t="s">
        <v>114</v>
      </c>
      <c r="L646" t="s">
        <v>114</v>
      </c>
      <c r="M646" t="s">
        <v>139</v>
      </c>
      <c r="N646" t="s">
        <v>119</v>
      </c>
      <c r="O646" t="s">
        <v>120</v>
      </c>
      <c r="P646" t="s">
        <v>355</v>
      </c>
      <c r="Q646" t="s">
        <v>167</v>
      </c>
      <c r="R646" t="s">
        <v>123</v>
      </c>
      <c r="S646" t="s">
        <v>113</v>
      </c>
      <c r="T646" t="s">
        <v>5647</v>
      </c>
      <c r="U646" t="s">
        <v>5648</v>
      </c>
      <c r="V646" t="s">
        <v>5649</v>
      </c>
      <c r="Z646" t="s">
        <v>5648</v>
      </c>
      <c r="AA646" t="s">
        <v>5650</v>
      </c>
      <c r="AB646" t="s">
        <v>5651</v>
      </c>
      <c r="AC646" t="s">
        <v>5652</v>
      </c>
      <c r="AD646">
        <v>0</v>
      </c>
      <c r="AE646" t="s">
        <v>4330</v>
      </c>
      <c r="AF646" t="s">
        <v>113</v>
      </c>
      <c r="AG646" t="s">
        <v>113</v>
      </c>
      <c r="AH646" t="s">
        <v>113</v>
      </c>
      <c r="AI646" t="s">
        <v>132</v>
      </c>
      <c r="AJ646" t="s">
        <v>132</v>
      </c>
      <c r="AK646" t="s">
        <v>113</v>
      </c>
      <c r="AL646" t="s">
        <v>5653</v>
      </c>
      <c r="AM646" t="s">
        <v>692</v>
      </c>
      <c r="AN646" t="s">
        <v>1543</v>
      </c>
      <c r="AO646" t="s">
        <v>1544</v>
      </c>
      <c r="AP646">
        <v>6236238900</v>
      </c>
      <c r="AQ646" t="s">
        <v>695</v>
      </c>
      <c r="AR646" t="s">
        <v>113</v>
      </c>
      <c r="AS646" t="s">
        <v>113</v>
      </c>
      <c r="AT646" t="s">
        <v>113</v>
      </c>
      <c r="AU646" t="s">
        <v>113</v>
      </c>
      <c r="AW646" t="s">
        <v>113</v>
      </c>
      <c r="AX646" s="82">
        <f>IFERROR(FIND("Óbitos/feridos",consulta_completa__11[[#This Row],[13 - Ocorrências/Ambientes Atingidos]]),0)</f>
        <v>0</v>
      </c>
      <c r="AY646" s="83" t="str">
        <f t="shared" si="311"/>
        <v/>
      </c>
      <c r="AZ646" s="82">
        <f>IFERROR(FIND("População afetada/evacuada",consulta_completa__11[[#This Row],[13 - Ocorrências/Ambientes Atingidos]]),0)</f>
        <v>0</v>
      </c>
      <c r="BA646" s="82" t="str">
        <f t="shared" si="312"/>
        <v/>
      </c>
      <c r="BB646" s="82">
        <f>IFERROR(FIND("Suspensão de abastecimento de água",consulta_completa__11[[#This Row],[13 - Ocorrências/Ambientes Atingidos]]),0)</f>
        <v>0</v>
      </c>
      <c r="BC646" s="83" t="str">
        <f t="shared" si="340"/>
        <v/>
      </c>
      <c r="BD646" s="82">
        <f>IFERROR(FIND("Rio/córrego",consulta_completa__11[[#This Row],[13 - Ocorrências/Ambientes Atingidos]]),0)</f>
        <v>0</v>
      </c>
      <c r="BE646" s="83" t="str">
        <f t="shared" si="313"/>
        <v/>
      </c>
      <c r="BF646" s="82">
        <f>IFERROR(FIND("Lago",consulta_completa__11[[#This Row],[13 - Ocorrências/Ambientes Atingidos]]),0)</f>
        <v>0</v>
      </c>
      <c r="BG646" s="83" t="str">
        <f t="shared" si="314"/>
        <v/>
      </c>
      <c r="BH646" s="82">
        <f>IFERROR(FIND("Mar",consulta_completa__11[[#This Row],[13 - Ocorrências/Ambientes Atingidos]]),0)</f>
        <v>0</v>
      </c>
      <c r="BI646" s="83" t="str">
        <f t="shared" si="315"/>
        <v/>
      </c>
      <c r="BJ646" s="82">
        <f>IFERROR(FIND("Praia",consulta_completa__11[[#This Row],[13 - Ocorrências/Ambientes Atingidos]]),0)</f>
        <v>0</v>
      </c>
      <c r="BK646" s="83" t="str">
        <f t="shared" si="316"/>
        <v/>
      </c>
      <c r="BL646" s="82">
        <f>IFERROR(FIND("Solo",consulta_completa__11[[#This Row],[13 - Ocorrências/Ambientes Atingidos]]),0)</f>
        <v>0</v>
      </c>
      <c r="BM646" s="83" t="str">
        <f t="shared" si="317"/>
        <v/>
      </c>
      <c r="BN646" s="82">
        <f>IFERROR(FIND("Águas subterrâneas",consulta_completa__11[[#This Row],[13 - Ocorrências/Ambientes Atingidos]]),0)</f>
        <v>0</v>
      </c>
      <c r="BO646" s="83" t="str">
        <f t="shared" si="318"/>
        <v/>
      </c>
      <c r="BP646" s="82">
        <f>IFERROR(FIND("Atmosfera",consulta_completa__11[[#This Row],[13 - Ocorrências/Ambientes Atingidos]]),0)</f>
        <v>0</v>
      </c>
      <c r="BQ646" s="83" t="str">
        <f t="shared" si="319"/>
        <v/>
      </c>
      <c r="BR646" s="82">
        <f>IFERROR(FIND("Flora",consulta_completa__11[[#This Row],[13 - Ocorrências/Ambientes Atingidos]]),0)</f>
        <v>0</v>
      </c>
      <c r="BS646" s="83" t="str">
        <f t="shared" si="320"/>
        <v/>
      </c>
      <c r="BT646" s="82">
        <f>IFERROR(FIND("Fauna",consulta_completa__11[[#This Row],[13 - Ocorrências/Ambientes Atingidos]]),0)</f>
        <v>0</v>
      </c>
      <c r="BU646" s="83" t="str">
        <f t="shared" si="321"/>
        <v/>
      </c>
      <c r="BV646" s="82">
        <f>IFERROR(FIND("UC federal",consulta_completa__11[[#This Row],[13 - Ocorrências/Ambientes Atingidos]]),0)</f>
        <v>0</v>
      </c>
      <c r="BW646" s="83" t="str">
        <f t="shared" si="322"/>
        <v/>
      </c>
      <c r="BX646" s="82">
        <f>IFERROR(FIND("UC estadual/municipal",consulta_completa__11[[#This Row],[13 - Ocorrências/Ambientes Atingidos]]),0)</f>
        <v>0</v>
      </c>
      <c r="BY646" s="83" t="str">
        <f t="shared" si="323"/>
        <v/>
      </c>
      <c r="BZ646" s="82">
        <f>IFERROR(FIND("Outro(s)",consulta_completa__11[[#This Row],[13 - Ocorrências/Ambientes Atingidos]]),0)</f>
        <v>1</v>
      </c>
      <c r="CA646" s="83" t="str">
        <f t="shared" si="324"/>
        <v>X</v>
      </c>
      <c r="CB646" s="82">
        <f>IFERROR(FIND("Sem dano",consulta_completa__11[[#This Row],[13 - Ocorrências/Ambientes Atingidos]]),0)</f>
        <v>0</v>
      </c>
      <c r="CC646" s="83" t="str">
        <f t="shared" si="325"/>
        <v/>
      </c>
      <c r="CD646" s="82" t="str">
        <f>IF(consulta_completa__11[[#This Row],[13 - Ocorrências/Ambientes Atingidos]]="","X","")</f>
        <v/>
      </c>
      <c r="CE646" s="84">
        <f>IFERROR(FIND("IBAMA",consulta_completa__11[[#This Row],[14 - Inst. Atuando no Local]]),0)</f>
        <v>0</v>
      </c>
      <c r="CF646" s="84" t="str">
        <f t="shared" si="326"/>
        <v/>
      </c>
      <c r="CG646" s="84">
        <f>IFERROR(FIND("OEMA",consulta_completa__11[[#This Row],[14 - Inst. Atuando no Local]]),0)</f>
        <v>0</v>
      </c>
      <c r="CH646" s="84" t="str">
        <f t="shared" si="327"/>
        <v/>
      </c>
      <c r="CI646" s="84">
        <f>IFERROR(FIND("DEFESA CIVIL",consulta_completa__11[[#This Row],[14 - Inst. Atuando no Local]]),0)</f>
        <v>0</v>
      </c>
      <c r="CJ646" s="84" t="str">
        <f t="shared" si="328"/>
        <v/>
      </c>
      <c r="CK646" s="84">
        <f>IFERROR(FIND("CORPO DE BOMBEIROS",consulta_completa__11[[#This Row],[14 - Inst. Atuando no Local]]),0)</f>
        <v>0</v>
      </c>
      <c r="CL646" s="84" t="str">
        <f t="shared" si="329"/>
        <v/>
      </c>
      <c r="CM646" s="84">
        <f>IFERROR(FIND("POLÍCIA RODOVIÁRIA",consulta_completa__11[[#This Row],[14 - Inst. Atuando no Local]]),0)</f>
        <v>0</v>
      </c>
      <c r="CN646" s="84" t="str">
        <f t="shared" si="330"/>
        <v/>
      </c>
      <c r="CO646" s="84">
        <f>IFERROR(FIND("POLÍCIA MILITAR",consulta_completa__11[[#This Row],[14 - Inst. Atuando no Local]]),0)</f>
        <v>0</v>
      </c>
      <c r="CP646" s="84" t="str">
        <f t="shared" si="331"/>
        <v/>
      </c>
      <c r="CQ646" s="84">
        <f>IFERROR(FIND("POLÍCIA CIVIL",consulta_completa__11[[#This Row],[14 - Inst. Atuando no Local]]),0)</f>
        <v>0</v>
      </c>
      <c r="CR646" s="84" t="str">
        <f t="shared" si="332"/>
        <v/>
      </c>
      <c r="CS646" s="84">
        <f>IFERROR(FIND("MARINHA DO BRASIL",consulta_completa__11[[#This Row],[14 - Inst. Atuando no Local]]),0)</f>
        <v>0</v>
      </c>
      <c r="CT646" s="84" t="str">
        <f t="shared" si="333"/>
        <v/>
      </c>
      <c r="CU646" s="84">
        <f>IFERROR(FIND("EMPRESA ESPECIALIZADA EM ATENDIMENTO",consulta_completa__11[[#This Row],[14 - Inst. Atuando no Local]]),0)</f>
        <v>0</v>
      </c>
      <c r="CV646" s="84" t="str">
        <f t="shared" si="334"/>
        <v/>
      </c>
      <c r="CW646" s="84">
        <f>IFERROR(FIND("IBAMA",consulta_completa__11[[#This Row],[14 - Inst. Atuando no Local]]),0)</f>
        <v>0</v>
      </c>
      <c r="CX646" s="84" t="str">
        <f t="shared" si="335"/>
        <v/>
      </c>
      <c r="CY646" s="84" t="str">
        <f>IF(consulta_completa__11[[#This Row],[14 - Inst. Atuando no Local]]="","X","")</f>
        <v/>
      </c>
      <c r="CZ646" s="84">
        <f>IFERROR(FIND("OUTRA (S)",consulta_completa__11[[#This Row],[14 - Inst. Atuando no Local]]),0)</f>
        <v>0</v>
      </c>
      <c r="DA646" s="84" t="str">
        <f t="shared" si="336"/>
        <v/>
      </c>
      <c r="DB646" s="35" t="str">
        <f t="shared" si="337"/>
        <v>Sim</v>
      </c>
      <c r="DC646" s="35" t="str">
        <f t="shared" si="338"/>
        <v>Não</v>
      </c>
      <c r="DD646" s="35" t="str">
        <f t="shared" si="339"/>
        <v>Sim</v>
      </c>
      <c r="DE646" s="87" t="str">
        <f t="shared" si="341"/>
        <v>Sem informação</v>
      </c>
    </row>
    <row r="647" spans="1:109">
      <c r="A647" s="14">
        <v>20259461240</v>
      </c>
      <c r="B647" s="1">
        <v>45903</v>
      </c>
      <c r="C647" t="s">
        <v>109</v>
      </c>
      <c r="D647" t="s">
        <v>110</v>
      </c>
      <c r="E647" t="s">
        <v>139</v>
      </c>
      <c r="F647" t="s">
        <v>112</v>
      </c>
      <c r="G647" t="s">
        <v>113</v>
      </c>
      <c r="H647" t="s">
        <v>114</v>
      </c>
      <c r="I647" t="s">
        <v>114</v>
      </c>
      <c r="J647" t="s">
        <v>514</v>
      </c>
      <c r="K647" t="s">
        <v>5188</v>
      </c>
      <c r="L647" t="s">
        <v>117</v>
      </c>
      <c r="M647" t="s">
        <v>118</v>
      </c>
      <c r="N647" t="s">
        <v>119</v>
      </c>
      <c r="O647" t="s">
        <v>120</v>
      </c>
      <c r="P647" t="s">
        <v>121</v>
      </c>
      <c r="Q647" t="s">
        <v>167</v>
      </c>
      <c r="R647" t="s">
        <v>123</v>
      </c>
      <c r="S647" t="s">
        <v>201</v>
      </c>
      <c r="T647" t="s">
        <v>5654</v>
      </c>
      <c r="U647" t="s">
        <v>5655</v>
      </c>
      <c r="V647" t="s">
        <v>5656</v>
      </c>
      <c r="Z647" t="s">
        <v>242</v>
      </c>
      <c r="AA647" t="s">
        <v>113</v>
      </c>
      <c r="AB647" t="s">
        <v>206</v>
      </c>
      <c r="AC647" t="s">
        <v>399</v>
      </c>
      <c r="AD647">
        <v>1</v>
      </c>
      <c r="AE647" t="s">
        <v>206</v>
      </c>
      <c r="AF647" t="s">
        <v>113</v>
      </c>
      <c r="AG647" t="s">
        <v>113</v>
      </c>
      <c r="AH647" t="s">
        <v>131</v>
      </c>
      <c r="AI647" t="s">
        <v>132</v>
      </c>
      <c r="AJ647" t="s">
        <v>131</v>
      </c>
      <c r="AK647" t="s">
        <v>5657</v>
      </c>
      <c r="AL647" t="s">
        <v>5658</v>
      </c>
      <c r="AM647" t="s">
        <v>402</v>
      </c>
      <c r="AN647" t="s">
        <v>113</v>
      </c>
      <c r="AO647" t="s">
        <v>113</v>
      </c>
      <c r="AQ647" t="s">
        <v>211</v>
      </c>
      <c r="AR647" t="s">
        <v>113</v>
      </c>
      <c r="AS647" t="s">
        <v>113</v>
      </c>
      <c r="AT647" t="s">
        <v>113</v>
      </c>
      <c r="AU647" t="s">
        <v>113</v>
      </c>
      <c r="AW647" t="s">
        <v>113</v>
      </c>
      <c r="AX647" s="82">
        <f>IFERROR(FIND("Óbitos/feridos",consulta_completa__11[[#This Row],[13 - Ocorrências/Ambientes Atingidos]]),0)</f>
        <v>0</v>
      </c>
      <c r="AY647" s="83" t="str">
        <f t="shared" si="311"/>
        <v/>
      </c>
      <c r="AZ647" s="82">
        <f>IFERROR(FIND("População afetada/evacuada",consulta_completa__11[[#This Row],[13 - Ocorrências/Ambientes Atingidos]]),0)</f>
        <v>0</v>
      </c>
      <c r="BA647" s="82" t="str">
        <f t="shared" si="312"/>
        <v/>
      </c>
      <c r="BB647" s="82">
        <f>IFERROR(FIND("Suspensão de abastecimento de água",consulta_completa__11[[#This Row],[13 - Ocorrências/Ambientes Atingidos]]),0)</f>
        <v>0</v>
      </c>
      <c r="BC647" s="83" t="str">
        <f t="shared" si="340"/>
        <v/>
      </c>
      <c r="BD647" s="82">
        <f>IFERROR(FIND("Rio/córrego",consulta_completa__11[[#This Row],[13 - Ocorrências/Ambientes Atingidos]]),0)</f>
        <v>0</v>
      </c>
      <c r="BE647" s="83" t="str">
        <f t="shared" si="313"/>
        <v/>
      </c>
      <c r="BF647" s="82">
        <f>IFERROR(FIND("Lago",consulta_completa__11[[#This Row],[13 - Ocorrências/Ambientes Atingidos]]),0)</f>
        <v>0</v>
      </c>
      <c r="BG647" s="83" t="str">
        <f t="shared" si="314"/>
        <v/>
      </c>
      <c r="BH647" s="82">
        <f>IFERROR(FIND("Mar",consulta_completa__11[[#This Row],[13 - Ocorrências/Ambientes Atingidos]]),0)</f>
        <v>1</v>
      </c>
      <c r="BI647" s="83" t="str">
        <f t="shared" si="315"/>
        <v>X</v>
      </c>
      <c r="BJ647" s="82">
        <f>IFERROR(FIND("Praia",consulta_completa__11[[#This Row],[13 - Ocorrências/Ambientes Atingidos]]),0)</f>
        <v>0</v>
      </c>
      <c r="BK647" s="83" t="str">
        <f t="shared" si="316"/>
        <v/>
      </c>
      <c r="BL647" s="82">
        <f>IFERROR(FIND("Solo",consulta_completa__11[[#This Row],[13 - Ocorrências/Ambientes Atingidos]]),0)</f>
        <v>0</v>
      </c>
      <c r="BM647" s="83" t="str">
        <f t="shared" si="317"/>
        <v/>
      </c>
      <c r="BN647" s="82">
        <f>IFERROR(FIND("Águas subterrâneas",consulta_completa__11[[#This Row],[13 - Ocorrências/Ambientes Atingidos]]),0)</f>
        <v>0</v>
      </c>
      <c r="BO647" s="83" t="str">
        <f t="shared" si="318"/>
        <v/>
      </c>
      <c r="BP647" s="82">
        <f>IFERROR(FIND("Atmosfera",consulta_completa__11[[#This Row],[13 - Ocorrências/Ambientes Atingidos]]),0)</f>
        <v>0</v>
      </c>
      <c r="BQ647" s="83" t="str">
        <f t="shared" si="319"/>
        <v/>
      </c>
      <c r="BR647" s="82">
        <f>IFERROR(FIND("Flora",consulta_completa__11[[#This Row],[13 - Ocorrências/Ambientes Atingidos]]),0)</f>
        <v>0</v>
      </c>
      <c r="BS647" s="83" t="str">
        <f t="shared" si="320"/>
        <v/>
      </c>
      <c r="BT647" s="82">
        <f>IFERROR(FIND("Fauna",consulta_completa__11[[#This Row],[13 - Ocorrências/Ambientes Atingidos]]),0)</f>
        <v>0</v>
      </c>
      <c r="BU647" s="83" t="str">
        <f t="shared" si="321"/>
        <v/>
      </c>
      <c r="BV647" s="82">
        <f>IFERROR(FIND("UC federal",consulta_completa__11[[#This Row],[13 - Ocorrências/Ambientes Atingidos]]),0)</f>
        <v>0</v>
      </c>
      <c r="BW647" s="83" t="str">
        <f t="shared" si="322"/>
        <v/>
      </c>
      <c r="BX647" s="82">
        <f>IFERROR(FIND("UC estadual/municipal",consulta_completa__11[[#This Row],[13 - Ocorrências/Ambientes Atingidos]]),0)</f>
        <v>0</v>
      </c>
      <c r="BY647" s="83" t="str">
        <f t="shared" si="323"/>
        <v/>
      </c>
      <c r="BZ647" s="82">
        <f>IFERROR(FIND("Outro(s)",consulta_completa__11[[#This Row],[13 - Ocorrências/Ambientes Atingidos]]),0)</f>
        <v>0</v>
      </c>
      <c r="CA647" s="83" t="str">
        <f t="shared" si="324"/>
        <v/>
      </c>
      <c r="CB647" s="82">
        <f>IFERROR(FIND("Sem dano",consulta_completa__11[[#This Row],[13 - Ocorrências/Ambientes Atingidos]]),0)</f>
        <v>0</v>
      </c>
      <c r="CC647" s="83" t="str">
        <f t="shared" si="325"/>
        <v/>
      </c>
      <c r="CD647" s="82" t="str">
        <f>IF(consulta_completa__11[[#This Row],[13 - Ocorrências/Ambientes Atingidos]]="","X","")</f>
        <v/>
      </c>
      <c r="CE647" s="84">
        <f>IFERROR(FIND("IBAMA",consulta_completa__11[[#This Row],[14 - Inst. Atuando no Local]]),0)</f>
        <v>0</v>
      </c>
      <c r="CF647" s="84" t="str">
        <f t="shared" si="326"/>
        <v/>
      </c>
      <c r="CG647" s="84">
        <f>IFERROR(FIND("OEMA",consulta_completa__11[[#This Row],[14 - Inst. Atuando no Local]]),0)</f>
        <v>0</v>
      </c>
      <c r="CH647" s="84" t="str">
        <f t="shared" si="327"/>
        <v/>
      </c>
      <c r="CI647" s="84">
        <f>IFERROR(FIND("DEFESA CIVIL",consulta_completa__11[[#This Row],[14 - Inst. Atuando no Local]]),0)</f>
        <v>0</v>
      </c>
      <c r="CJ647" s="84" t="str">
        <f t="shared" si="328"/>
        <v/>
      </c>
      <c r="CK647" s="84">
        <f>IFERROR(FIND("CORPO DE BOMBEIROS",consulta_completa__11[[#This Row],[14 - Inst. Atuando no Local]]),0)</f>
        <v>0</v>
      </c>
      <c r="CL647" s="84" t="str">
        <f t="shared" si="329"/>
        <v/>
      </c>
      <c r="CM647" s="84">
        <f>IFERROR(FIND("POLÍCIA RODOVIÁRIA",consulta_completa__11[[#This Row],[14 - Inst. Atuando no Local]]),0)</f>
        <v>0</v>
      </c>
      <c r="CN647" s="84" t="str">
        <f t="shared" si="330"/>
        <v/>
      </c>
      <c r="CO647" s="84">
        <f>IFERROR(FIND("POLÍCIA MILITAR",consulta_completa__11[[#This Row],[14 - Inst. Atuando no Local]]),0)</f>
        <v>0</v>
      </c>
      <c r="CP647" s="84" t="str">
        <f t="shared" si="331"/>
        <v/>
      </c>
      <c r="CQ647" s="84">
        <f>IFERROR(FIND("POLÍCIA CIVIL",consulta_completa__11[[#This Row],[14 - Inst. Atuando no Local]]),0)</f>
        <v>0</v>
      </c>
      <c r="CR647" s="84" t="str">
        <f t="shared" si="332"/>
        <v/>
      </c>
      <c r="CS647" s="84">
        <f>IFERROR(FIND("MARINHA DO BRASIL",consulta_completa__11[[#This Row],[14 - Inst. Atuando no Local]]),0)</f>
        <v>0</v>
      </c>
      <c r="CT647" s="84" t="str">
        <f t="shared" si="333"/>
        <v/>
      </c>
      <c r="CU647" s="84">
        <f>IFERROR(FIND("EMPRESA ESPECIALIZADA EM ATENDIMENTO",consulta_completa__11[[#This Row],[14 - Inst. Atuando no Local]]),0)</f>
        <v>0</v>
      </c>
      <c r="CV647" s="84" t="str">
        <f t="shared" si="334"/>
        <v/>
      </c>
      <c r="CW647" s="84">
        <f>IFERROR(FIND("IBAMA",consulta_completa__11[[#This Row],[14 - Inst. Atuando no Local]]),0)</f>
        <v>0</v>
      </c>
      <c r="CX647" s="84" t="str">
        <f t="shared" si="335"/>
        <v/>
      </c>
      <c r="CY647" s="84" t="str">
        <f>IF(consulta_completa__11[[#This Row],[14 - Inst. Atuando no Local]]="","X","")</f>
        <v/>
      </c>
      <c r="CZ647" s="84">
        <f>IFERROR(FIND("OUTRA (S)",consulta_completa__11[[#This Row],[14 - Inst. Atuando no Local]]),0)</f>
        <v>0</v>
      </c>
      <c r="DA647" s="84" t="str">
        <f t="shared" si="336"/>
        <v/>
      </c>
      <c r="DB647" s="35" t="str">
        <f t="shared" si="337"/>
        <v>Sim</v>
      </c>
      <c r="DC647" s="35" t="str">
        <f t="shared" si="338"/>
        <v>Não</v>
      </c>
      <c r="DD647" s="35" t="str">
        <f t="shared" si="339"/>
        <v>Sim</v>
      </c>
      <c r="DE647" s="87" t="str">
        <f t="shared" si="341"/>
        <v>Federal</v>
      </c>
    </row>
    <row r="648" spans="1:109">
      <c r="A648" s="14">
        <v>20259475647</v>
      </c>
      <c r="B648" s="1">
        <v>45904</v>
      </c>
      <c r="C648" t="s">
        <v>5659</v>
      </c>
      <c r="D648" t="s">
        <v>1813</v>
      </c>
      <c r="E648" t="s">
        <v>162</v>
      </c>
      <c r="F648" t="s">
        <v>1202</v>
      </c>
      <c r="G648" t="s">
        <v>113</v>
      </c>
      <c r="H648" t="s">
        <v>114</v>
      </c>
      <c r="I648" t="s">
        <v>114</v>
      </c>
      <c r="J648" t="s">
        <v>113</v>
      </c>
      <c r="K648" t="s">
        <v>114</v>
      </c>
      <c r="L648" t="s">
        <v>114</v>
      </c>
      <c r="M648" t="s">
        <v>140</v>
      </c>
      <c r="N648" t="s">
        <v>811</v>
      </c>
      <c r="O648" t="s">
        <v>239</v>
      </c>
      <c r="P648" t="s">
        <v>142</v>
      </c>
      <c r="Q648" t="s">
        <v>122</v>
      </c>
      <c r="R648" t="s">
        <v>123</v>
      </c>
      <c r="S648" t="s">
        <v>113</v>
      </c>
      <c r="T648" t="s">
        <v>5660</v>
      </c>
      <c r="U648" t="s">
        <v>5661</v>
      </c>
      <c r="V648" t="s">
        <v>5661</v>
      </c>
      <c r="X648" t="b">
        <v>1</v>
      </c>
      <c r="Z648" t="s">
        <v>5661</v>
      </c>
      <c r="AA648" t="s">
        <v>113</v>
      </c>
      <c r="AB648" t="s">
        <v>758</v>
      </c>
      <c r="AC648" t="s">
        <v>753</v>
      </c>
      <c r="AD648">
        <v>1</v>
      </c>
      <c r="AE648" t="s">
        <v>5662</v>
      </c>
      <c r="AF648" t="s">
        <v>5663</v>
      </c>
      <c r="AG648" t="s">
        <v>5664</v>
      </c>
      <c r="AH648" t="s">
        <v>131</v>
      </c>
      <c r="AI648" t="s">
        <v>132</v>
      </c>
      <c r="AJ648" t="s">
        <v>132</v>
      </c>
      <c r="AK648" t="s">
        <v>113</v>
      </c>
      <c r="AL648" t="s">
        <v>5665</v>
      </c>
      <c r="AM648" t="s">
        <v>758</v>
      </c>
      <c r="AN648" t="s">
        <v>758</v>
      </c>
      <c r="AO648" t="s">
        <v>4473</v>
      </c>
      <c r="AP648">
        <v>98986026718</v>
      </c>
      <c r="AQ648" t="s">
        <v>2033</v>
      </c>
      <c r="AR648" t="s">
        <v>113</v>
      </c>
      <c r="AS648" t="s">
        <v>113</v>
      </c>
      <c r="AT648" t="s">
        <v>113</v>
      </c>
      <c r="AU648" t="s">
        <v>113</v>
      </c>
      <c r="AW648" t="s">
        <v>113</v>
      </c>
      <c r="AX648" s="82">
        <f>IFERROR(FIND("Óbitos/feridos",consulta_completa__11[[#This Row],[13 - Ocorrências/Ambientes Atingidos]]),0)</f>
        <v>0</v>
      </c>
      <c r="AY648" s="83" t="str">
        <f t="shared" si="311"/>
        <v/>
      </c>
      <c r="AZ648" s="82">
        <f>IFERROR(FIND("População afetada/evacuada",consulta_completa__11[[#This Row],[13 - Ocorrências/Ambientes Atingidos]]),0)</f>
        <v>0</v>
      </c>
      <c r="BA648" s="82" t="str">
        <f t="shared" si="312"/>
        <v/>
      </c>
      <c r="BB648" s="82">
        <f>IFERROR(FIND("Suspensão de abastecimento de água",consulta_completa__11[[#This Row],[13 - Ocorrências/Ambientes Atingidos]]),0)</f>
        <v>0</v>
      </c>
      <c r="BC648" s="83" t="str">
        <f t="shared" si="340"/>
        <v/>
      </c>
      <c r="BD648" s="82">
        <f>IFERROR(FIND("Rio/córrego",consulta_completa__11[[#This Row],[13 - Ocorrências/Ambientes Atingidos]]),0)</f>
        <v>0</v>
      </c>
      <c r="BE648" s="83" t="str">
        <f t="shared" si="313"/>
        <v/>
      </c>
      <c r="BF648" s="82">
        <f>IFERROR(FIND("Lago",consulta_completa__11[[#This Row],[13 - Ocorrências/Ambientes Atingidos]]),0)</f>
        <v>0</v>
      </c>
      <c r="BG648" s="83" t="str">
        <f t="shared" si="314"/>
        <v/>
      </c>
      <c r="BH648" s="82">
        <f>IFERROR(FIND("Mar",consulta_completa__11[[#This Row],[13 - Ocorrências/Ambientes Atingidos]]),0)</f>
        <v>0</v>
      </c>
      <c r="BI648" s="83" t="str">
        <f t="shared" si="315"/>
        <v/>
      </c>
      <c r="BJ648" s="82">
        <f>IFERROR(FIND("Praia",consulta_completa__11[[#This Row],[13 - Ocorrências/Ambientes Atingidos]]),0)</f>
        <v>0</v>
      </c>
      <c r="BK648" s="83" t="str">
        <f t="shared" si="316"/>
        <v/>
      </c>
      <c r="BL648" s="82">
        <f>IFERROR(FIND("Solo",consulta_completa__11[[#This Row],[13 - Ocorrências/Ambientes Atingidos]]),0)</f>
        <v>1</v>
      </c>
      <c r="BM648" s="83" t="str">
        <f t="shared" si="317"/>
        <v>X</v>
      </c>
      <c r="BN648" s="82">
        <f>IFERROR(FIND("Águas subterrâneas",consulta_completa__11[[#This Row],[13 - Ocorrências/Ambientes Atingidos]]),0)</f>
        <v>0</v>
      </c>
      <c r="BO648" s="83" t="str">
        <f t="shared" si="318"/>
        <v/>
      </c>
      <c r="BP648" s="82">
        <f>IFERROR(FIND("Atmosfera",consulta_completa__11[[#This Row],[13 - Ocorrências/Ambientes Atingidos]]),0)</f>
        <v>0</v>
      </c>
      <c r="BQ648" s="83" t="str">
        <f t="shared" si="319"/>
        <v/>
      </c>
      <c r="BR648" s="82">
        <f>IFERROR(FIND("Flora",consulta_completa__11[[#This Row],[13 - Ocorrências/Ambientes Atingidos]]),0)</f>
        <v>0</v>
      </c>
      <c r="BS648" s="83" t="str">
        <f t="shared" si="320"/>
        <v/>
      </c>
      <c r="BT648" s="82">
        <f>IFERROR(FIND("Fauna",consulta_completa__11[[#This Row],[13 - Ocorrências/Ambientes Atingidos]]),0)</f>
        <v>0</v>
      </c>
      <c r="BU648" s="83" t="str">
        <f t="shared" si="321"/>
        <v/>
      </c>
      <c r="BV648" s="82">
        <f>IFERROR(FIND("UC federal",consulta_completa__11[[#This Row],[13 - Ocorrências/Ambientes Atingidos]]),0)</f>
        <v>0</v>
      </c>
      <c r="BW648" s="83" t="str">
        <f t="shared" si="322"/>
        <v/>
      </c>
      <c r="BX648" s="82">
        <f>IFERROR(FIND("UC estadual/municipal",consulta_completa__11[[#This Row],[13 - Ocorrências/Ambientes Atingidos]]),0)</f>
        <v>0</v>
      </c>
      <c r="BY648" s="83" t="str">
        <f t="shared" si="323"/>
        <v/>
      </c>
      <c r="BZ648" s="82">
        <f>IFERROR(FIND("Outro(s)",consulta_completa__11[[#This Row],[13 - Ocorrências/Ambientes Atingidos]]),0)</f>
        <v>0</v>
      </c>
      <c r="CA648" s="83" t="str">
        <f t="shared" si="324"/>
        <v/>
      </c>
      <c r="CB648" s="82">
        <f>IFERROR(FIND("Sem dano",consulta_completa__11[[#This Row],[13 - Ocorrências/Ambientes Atingidos]]),0)</f>
        <v>0</v>
      </c>
      <c r="CC648" s="83" t="str">
        <f t="shared" si="325"/>
        <v/>
      </c>
      <c r="CD648" s="82" t="str">
        <f>IF(consulta_completa__11[[#This Row],[13 - Ocorrências/Ambientes Atingidos]]="","X","")</f>
        <v/>
      </c>
      <c r="CE648" s="84">
        <f>IFERROR(FIND("IBAMA",consulta_completa__11[[#This Row],[14 - Inst. Atuando no Local]]),0)</f>
        <v>0</v>
      </c>
      <c r="CF648" s="84" t="str">
        <f t="shared" si="326"/>
        <v/>
      </c>
      <c r="CG648" s="84">
        <f>IFERROR(FIND("OEMA",consulta_completa__11[[#This Row],[14 - Inst. Atuando no Local]]),0)</f>
        <v>0</v>
      </c>
      <c r="CH648" s="84" t="str">
        <f t="shared" si="327"/>
        <v/>
      </c>
      <c r="CI648" s="84">
        <f>IFERROR(FIND("DEFESA CIVIL",consulta_completa__11[[#This Row],[14 - Inst. Atuando no Local]]),0)</f>
        <v>0</v>
      </c>
      <c r="CJ648" s="84" t="str">
        <f t="shared" si="328"/>
        <v/>
      </c>
      <c r="CK648" s="84">
        <f>IFERROR(FIND("CORPO DE BOMBEIROS",consulta_completa__11[[#This Row],[14 - Inst. Atuando no Local]]),0)</f>
        <v>0</v>
      </c>
      <c r="CL648" s="84" t="str">
        <f t="shared" si="329"/>
        <v/>
      </c>
      <c r="CM648" s="84">
        <f>IFERROR(FIND("POLÍCIA RODOVIÁRIA",consulta_completa__11[[#This Row],[14 - Inst. Atuando no Local]]),0)</f>
        <v>0</v>
      </c>
      <c r="CN648" s="84" t="str">
        <f t="shared" si="330"/>
        <v/>
      </c>
      <c r="CO648" s="84">
        <f>IFERROR(FIND("POLÍCIA MILITAR",consulta_completa__11[[#This Row],[14 - Inst. Atuando no Local]]),0)</f>
        <v>0</v>
      </c>
      <c r="CP648" s="84" t="str">
        <f t="shared" si="331"/>
        <v/>
      </c>
      <c r="CQ648" s="84">
        <f>IFERROR(FIND("POLÍCIA CIVIL",consulta_completa__11[[#This Row],[14 - Inst. Atuando no Local]]),0)</f>
        <v>0</v>
      </c>
      <c r="CR648" s="84" t="str">
        <f t="shared" si="332"/>
        <v/>
      </c>
      <c r="CS648" s="84">
        <f>IFERROR(FIND("MARINHA DO BRASIL",consulta_completa__11[[#This Row],[14 - Inst. Atuando no Local]]),0)</f>
        <v>0</v>
      </c>
      <c r="CT648" s="84" t="str">
        <f t="shared" si="333"/>
        <v/>
      </c>
      <c r="CU648" s="84">
        <f>IFERROR(FIND("EMPRESA ESPECIALIZADA EM ATENDIMENTO",consulta_completa__11[[#This Row],[14 - Inst. Atuando no Local]]),0)</f>
        <v>0</v>
      </c>
      <c r="CV648" s="84" t="str">
        <f t="shared" si="334"/>
        <v/>
      </c>
      <c r="CW648" s="84">
        <f>IFERROR(FIND("IBAMA",consulta_completa__11[[#This Row],[14 - Inst. Atuando no Local]]),0)</f>
        <v>0</v>
      </c>
      <c r="CX648" s="84" t="str">
        <f t="shared" si="335"/>
        <v/>
      </c>
      <c r="CY648" s="84" t="str">
        <f>IF(consulta_completa__11[[#This Row],[14 - Inst. Atuando no Local]]="","X","")</f>
        <v/>
      </c>
      <c r="CZ648" s="84">
        <f>IFERROR(FIND("OUTRA (S)",consulta_completa__11[[#This Row],[14 - Inst. Atuando no Local]]),0)</f>
        <v>0</v>
      </c>
      <c r="DA648" s="84" t="str">
        <f t="shared" si="336"/>
        <v/>
      </c>
      <c r="DB648" s="35" t="str">
        <f t="shared" si="337"/>
        <v>Sim</v>
      </c>
      <c r="DC648" s="35" t="str">
        <f t="shared" si="338"/>
        <v>Não</v>
      </c>
      <c r="DD648" s="35" t="str">
        <f t="shared" si="339"/>
        <v>Sim</v>
      </c>
      <c r="DE648" s="87" t="str">
        <f t="shared" si="341"/>
        <v>Federal</v>
      </c>
    </row>
    <row r="649" spans="1:109">
      <c r="A649" s="14">
        <v>20259518037</v>
      </c>
      <c r="B649" s="1">
        <v>45904</v>
      </c>
      <c r="C649" t="s">
        <v>109</v>
      </c>
      <c r="D649" t="s">
        <v>110</v>
      </c>
      <c r="E649" t="s">
        <v>139</v>
      </c>
      <c r="F649" t="s">
        <v>112</v>
      </c>
      <c r="G649" t="s">
        <v>113</v>
      </c>
      <c r="H649" t="s">
        <v>114</v>
      </c>
      <c r="I649" t="s">
        <v>114</v>
      </c>
      <c r="J649" t="s">
        <v>2578</v>
      </c>
      <c r="K649" t="s">
        <v>5666</v>
      </c>
      <c r="L649" t="s">
        <v>117</v>
      </c>
      <c r="M649" t="s">
        <v>118</v>
      </c>
      <c r="N649" t="s">
        <v>119</v>
      </c>
      <c r="O649" t="s">
        <v>120</v>
      </c>
      <c r="P649" t="s">
        <v>142</v>
      </c>
      <c r="Q649" t="s">
        <v>230</v>
      </c>
      <c r="R649" t="s">
        <v>123</v>
      </c>
      <c r="S649" t="s">
        <v>124</v>
      </c>
      <c r="T649" t="s">
        <v>5667</v>
      </c>
      <c r="U649" t="s">
        <v>5668</v>
      </c>
      <c r="V649" t="s">
        <v>5669</v>
      </c>
      <c r="Z649" t="s">
        <v>409</v>
      </c>
      <c r="AA649" t="s">
        <v>5670</v>
      </c>
      <c r="AB649" t="s">
        <v>206</v>
      </c>
      <c r="AC649" t="s">
        <v>5671</v>
      </c>
      <c r="AD649">
        <v>1</v>
      </c>
      <c r="AE649" t="s">
        <v>206</v>
      </c>
      <c r="AF649" t="s">
        <v>113</v>
      </c>
      <c r="AG649" t="s">
        <v>113</v>
      </c>
      <c r="AH649" t="s">
        <v>131</v>
      </c>
      <c r="AI649" t="s">
        <v>132</v>
      </c>
      <c r="AJ649" t="s">
        <v>131</v>
      </c>
      <c r="AK649" t="s">
        <v>5672</v>
      </c>
      <c r="AL649" t="s">
        <v>5673</v>
      </c>
      <c r="AM649" t="s">
        <v>135</v>
      </c>
      <c r="AN649" t="s">
        <v>113</v>
      </c>
      <c r="AO649" t="s">
        <v>113</v>
      </c>
      <c r="AQ649" t="s">
        <v>136</v>
      </c>
      <c r="AR649" t="s">
        <v>113</v>
      </c>
      <c r="AS649" t="s">
        <v>113</v>
      </c>
      <c r="AT649" t="s">
        <v>113</v>
      </c>
      <c r="AU649" t="s">
        <v>113</v>
      </c>
      <c r="AW649" t="s">
        <v>113</v>
      </c>
      <c r="AX649" s="82">
        <f>IFERROR(FIND("Óbitos/feridos",consulta_completa__11[[#This Row],[13 - Ocorrências/Ambientes Atingidos]]),0)</f>
        <v>0</v>
      </c>
      <c r="AY649" s="83" t="str">
        <f t="shared" si="311"/>
        <v/>
      </c>
      <c r="AZ649" s="82">
        <f>IFERROR(FIND("População afetada/evacuada",consulta_completa__11[[#This Row],[13 - Ocorrências/Ambientes Atingidos]]),0)</f>
        <v>0</v>
      </c>
      <c r="BA649" s="82" t="str">
        <f t="shared" si="312"/>
        <v/>
      </c>
      <c r="BB649" s="82">
        <f>IFERROR(FIND("Suspensão de abastecimento de água",consulta_completa__11[[#This Row],[13 - Ocorrências/Ambientes Atingidos]]),0)</f>
        <v>0</v>
      </c>
      <c r="BC649" s="83" t="str">
        <f t="shared" si="340"/>
        <v/>
      </c>
      <c r="BD649" s="82">
        <f>IFERROR(FIND("Rio/córrego",consulta_completa__11[[#This Row],[13 - Ocorrências/Ambientes Atingidos]]),0)</f>
        <v>0</v>
      </c>
      <c r="BE649" s="83" t="str">
        <f t="shared" si="313"/>
        <v/>
      </c>
      <c r="BF649" s="82">
        <f>IFERROR(FIND("Lago",consulta_completa__11[[#This Row],[13 - Ocorrências/Ambientes Atingidos]]),0)</f>
        <v>0</v>
      </c>
      <c r="BG649" s="83" t="str">
        <f t="shared" si="314"/>
        <v/>
      </c>
      <c r="BH649" s="82">
        <f>IFERROR(FIND("Mar",consulta_completa__11[[#This Row],[13 - Ocorrências/Ambientes Atingidos]]),0)</f>
        <v>1</v>
      </c>
      <c r="BI649" s="83" t="str">
        <f t="shared" si="315"/>
        <v>X</v>
      </c>
      <c r="BJ649" s="82">
        <f>IFERROR(FIND("Praia",consulta_completa__11[[#This Row],[13 - Ocorrências/Ambientes Atingidos]]),0)</f>
        <v>0</v>
      </c>
      <c r="BK649" s="83" t="str">
        <f t="shared" si="316"/>
        <v/>
      </c>
      <c r="BL649" s="82">
        <f>IFERROR(FIND("Solo",consulta_completa__11[[#This Row],[13 - Ocorrências/Ambientes Atingidos]]),0)</f>
        <v>0</v>
      </c>
      <c r="BM649" s="83" t="str">
        <f t="shared" si="317"/>
        <v/>
      </c>
      <c r="BN649" s="82">
        <f>IFERROR(FIND("Águas subterrâneas",consulta_completa__11[[#This Row],[13 - Ocorrências/Ambientes Atingidos]]),0)</f>
        <v>0</v>
      </c>
      <c r="BO649" s="83" t="str">
        <f t="shared" si="318"/>
        <v/>
      </c>
      <c r="BP649" s="82">
        <f>IFERROR(FIND("Atmosfera",consulta_completa__11[[#This Row],[13 - Ocorrências/Ambientes Atingidos]]),0)</f>
        <v>0</v>
      </c>
      <c r="BQ649" s="83" t="str">
        <f t="shared" si="319"/>
        <v/>
      </c>
      <c r="BR649" s="82">
        <f>IFERROR(FIND("Flora",consulta_completa__11[[#This Row],[13 - Ocorrências/Ambientes Atingidos]]),0)</f>
        <v>0</v>
      </c>
      <c r="BS649" s="83" t="str">
        <f t="shared" si="320"/>
        <v/>
      </c>
      <c r="BT649" s="82">
        <f>IFERROR(FIND("Fauna",consulta_completa__11[[#This Row],[13 - Ocorrências/Ambientes Atingidos]]),0)</f>
        <v>0</v>
      </c>
      <c r="BU649" s="83" t="str">
        <f t="shared" si="321"/>
        <v/>
      </c>
      <c r="BV649" s="82">
        <f>IFERROR(FIND("UC federal",consulta_completa__11[[#This Row],[13 - Ocorrências/Ambientes Atingidos]]),0)</f>
        <v>0</v>
      </c>
      <c r="BW649" s="83" t="str">
        <f t="shared" si="322"/>
        <v/>
      </c>
      <c r="BX649" s="82">
        <f>IFERROR(FIND("UC estadual/municipal",consulta_completa__11[[#This Row],[13 - Ocorrências/Ambientes Atingidos]]),0)</f>
        <v>0</v>
      </c>
      <c r="BY649" s="83" t="str">
        <f t="shared" si="323"/>
        <v/>
      </c>
      <c r="BZ649" s="82">
        <f>IFERROR(FIND("Outro(s)",consulta_completa__11[[#This Row],[13 - Ocorrências/Ambientes Atingidos]]),0)</f>
        <v>0</v>
      </c>
      <c r="CA649" s="83" t="str">
        <f t="shared" si="324"/>
        <v/>
      </c>
      <c r="CB649" s="82">
        <f>IFERROR(FIND("Sem dano",consulta_completa__11[[#This Row],[13 - Ocorrências/Ambientes Atingidos]]),0)</f>
        <v>0</v>
      </c>
      <c r="CC649" s="83" t="str">
        <f t="shared" si="325"/>
        <v/>
      </c>
      <c r="CD649" s="82" t="str">
        <f>IF(consulta_completa__11[[#This Row],[13 - Ocorrências/Ambientes Atingidos]]="","X","")</f>
        <v/>
      </c>
      <c r="CE649" s="84">
        <f>IFERROR(FIND("IBAMA",consulta_completa__11[[#This Row],[14 - Inst. Atuando no Local]]),0)</f>
        <v>0</v>
      </c>
      <c r="CF649" s="84" t="str">
        <f t="shared" si="326"/>
        <v/>
      </c>
      <c r="CG649" s="84">
        <f>IFERROR(FIND("OEMA",consulta_completa__11[[#This Row],[14 - Inst. Atuando no Local]]),0)</f>
        <v>0</v>
      </c>
      <c r="CH649" s="84" t="str">
        <f t="shared" si="327"/>
        <v/>
      </c>
      <c r="CI649" s="84">
        <f>IFERROR(FIND("DEFESA CIVIL",consulta_completa__11[[#This Row],[14 - Inst. Atuando no Local]]),0)</f>
        <v>0</v>
      </c>
      <c r="CJ649" s="84" t="str">
        <f t="shared" si="328"/>
        <v/>
      </c>
      <c r="CK649" s="84">
        <f>IFERROR(FIND("CORPO DE BOMBEIROS",consulta_completa__11[[#This Row],[14 - Inst. Atuando no Local]]),0)</f>
        <v>0</v>
      </c>
      <c r="CL649" s="84" t="str">
        <f t="shared" si="329"/>
        <v/>
      </c>
      <c r="CM649" s="84">
        <f>IFERROR(FIND("POLÍCIA RODOVIÁRIA",consulta_completa__11[[#This Row],[14 - Inst. Atuando no Local]]),0)</f>
        <v>0</v>
      </c>
      <c r="CN649" s="84" t="str">
        <f t="shared" si="330"/>
        <v/>
      </c>
      <c r="CO649" s="84">
        <f>IFERROR(FIND("POLÍCIA MILITAR",consulta_completa__11[[#This Row],[14 - Inst. Atuando no Local]]),0)</f>
        <v>0</v>
      </c>
      <c r="CP649" s="84" t="str">
        <f t="shared" si="331"/>
        <v/>
      </c>
      <c r="CQ649" s="84">
        <f>IFERROR(FIND("POLÍCIA CIVIL",consulta_completa__11[[#This Row],[14 - Inst. Atuando no Local]]),0)</f>
        <v>0</v>
      </c>
      <c r="CR649" s="84" t="str">
        <f t="shared" si="332"/>
        <v/>
      </c>
      <c r="CS649" s="84">
        <f>IFERROR(FIND("MARINHA DO BRASIL",consulta_completa__11[[#This Row],[14 - Inst. Atuando no Local]]),0)</f>
        <v>0</v>
      </c>
      <c r="CT649" s="84" t="str">
        <f t="shared" si="333"/>
        <v/>
      </c>
      <c r="CU649" s="84">
        <f>IFERROR(FIND("EMPRESA ESPECIALIZADA EM ATENDIMENTO",consulta_completa__11[[#This Row],[14 - Inst. Atuando no Local]]),0)</f>
        <v>0</v>
      </c>
      <c r="CV649" s="84" t="str">
        <f t="shared" si="334"/>
        <v/>
      </c>
      <c r="CW649" s="84">
        <f>IFERROR(FIND("IBAMA",consulta_completa__11[[#This Row],[14 - Inst. Atuando no Local]]),0)</f>
        <v>0</v>
      </c>
      <c r="CX649" s="84" t="str">
        <f t="shared" si="335"/>
        <v/>
      </c>
      <c r="CY649" s="84" t="str">
        <f>IF(consulta_completa__11[[#This Row],[14 - Inst. Atuando no Local]]="","X","")</f>
        <v/>
      </c>
      <c r="CZ649" s="84">
        <f>IFERROR(FIND("OUTRA (S)",consulta_completa__11[[#This Row],[14 - Inst. Atuando no Local]]),0)</f>
        <v>0</v>
      </c>
      <c r="DA649" s="84" t="str">
        <f t="shared" si="336"/>
        <v/>
      </c>
      <c r="DB649" s="35" t="str">
        <f t="shared" si="337"/>
        <v>Sim</v>
      </c>
      <c r="DC649" s="35" t="str">
        <f t="shared" si="338"/>
        <v>Não</v>
      </c>
      <c r="DD649" s="35" t="str">
        <f t="shared" si="339"/>
        <v>Sim</v>
      </c>
      <c r="DE649" s="87" t="str">
        <f t="shared" si="341"/>
        <v>Federal</v>
      </c>
    </row>
    <row r="650" spans="1:109">
      <c r="A650" s="14">
        <v>20259850451</v>
      </c>
      <c r="B650" s="1">
        <v>45904</v>
      </c>
      <c r="C650" t="s">
        <v>5674</v>
      </c>
      <c r="D650" t="s">
        <v>1546</v>
      </c>
      <c r="E650" t="s">
        <v>286</v>
      </c>
      <c r="F650" t="s">
        <v>112</v>
      </c>
      <c r="G650" t="s">
        <v>646</v>
      </c>
      <c r="H650" t="s">
        <v>1932</v>
      </c>
      <c r="I650" t="s">
        <v>648</v>
      </c>
      <c r="J650" t="s">
        <v>113</v>
      </c>
      <c r="K650" t="s">
        <v>114</v>
      </c>
      <c r="L650" t="s">
        <v>114</v>
      </c>
      <c r="M650" t="s">
        <v>5675</v>
      </c>
      <c r="N650" t="s">
        <v>5676</v>
      </c>
      <c r="O650" t="s">
        <v>458</v>
      </c>
      <c r="P650" t="s">
        <v>142</v>
      </c>
      <c r="Q650" t="s">
        <v>122</v>
      </c>
      <c r="R650" t="s">
        <v>123</v>
      </c>
      <c r="S650" t="s">
        <v>113</v>
      </c>
      <c r="T650" t="s">
        <v>5677</v>
      </c>
      <c r="U650" t="s">
        <v>5678</v>
      </c>
      <c r="V650" t="s">
        <v>5679</v>
      </c>
      <c r="Z650" t="s">
        <v>5679</v>
      </c>
      <c r="AA650" t="s">
        <v>5680</v>
      </c>
      <c r="AB650" t="s">
        <v>5681</v>
      </c>
      <c r="AC650" t="s">
        <v>5682</v>
      </c>
      <c r="AD650">
        <v>0</v>
      </c>
      <c r="AE650" t="s">
        <v>5683</v>
      </c>
      <c r="AF650" t="s">
        <v>5684</v>
      </c>
      <c r="AG650" t="s">
        <v>5685</v>
      </c>
      <c r="AH650" t="s">
        <v>131</v>
      </c>
      <c r="AI650" t="s">
        <v>132</v>
      </c>
      <c r="AJ650" t="s">
        <v>131</v>
      </c>
      <c r="AK650" t="s">
        <v>5686</v>
      </c>
      <c r="AL650" t="s">
        <v>5687</v>
      </c>
      <c r="AM650" t="s">
        <v>5688</v>
      </c>
      <c r="AN650" t="s">
        <v>5689</v>
      </c>
      <c r="AO650" t="s">
        <v>5690</v>
      </c>
      <c r="AP650">
        <v>65999769528</v>
      </c>
      <c r="AQ650" t="s">
        <v>5691</v>
      </c>
      <c r="AR650" t="s">
        <v>113</v>
      </c>
      <c r="AS650" t="s">
        <v>113</v>
      </c>
      <c r="AT650" t="s">
        <v>113</v>
      </c>
      <c r="AU650" t="s">
        <v>113</v>
      </c>
      <c r="AW650" t="s">
        <v>637</v>
      </c>
      <c r="AX650" s="82">
        <f>IFERROR(FIND("Óbitos/feridos",consulta_completa__11[[#This Row],[13 - Ocorrências/Ambientes Atingidos]]),0)</f>
        <v>1</v>
      </c>
      <c r="AY650" s="83" t="str">
        <f t="shared" si="311"/>
        <v>X</v>
      </c>
      <c r="AZ650" s="82">
        <f>IFERROR(FIND("População afetada/evacuada",consulta_completa__11[[#This Row],[13 - Ocorrências/Ambientes Atingidos]]),0)</f>
        <v>0</v>
      </c>
      <c r="BA650" s="82" t="str">
        <f t="shared" si="312"/>
        <v/>
      </c>
      <c r="BB650" s="82">
        <f>IFERROR(FIND("Suspensão de abastecimento de água",consulta_completa__11[[#This Row],[13 - Ocorrências/Ambientes Atingidos]]),0)</f>
        <v>0</v>
      </c>
      <c r="BC650" s="83" t="str">
        <f t="shared" si="340"/>
        <v/>
      </c>
      <c r="BD650" s="82">
        <f>IFERROR(FIND("Rio/córrego",consulta_completa__11[[#This Row],[13 - Ocorrências/Ambientes Atingidos]]),0)</f>
        <v>17</v>
      </c>
      <c r="BE650" s="83" t="str">
        <f t="shared" si="313"/>
        <v>X</v>
      </c>
      <c r="BF650" s="82">
        <f>IFERROR(FIND("Lago",consulta_completa__11[[#This Row],[13 - Ocorrências/Ambientes Atingidos]]),0)</f>
        <v>30</v>
      </c>
      <c r="BG650" s="83" t="str">
        <f t="shared" si="314"/>
        <v>X</v>
      </c>
      <c r="BH650" s="82">
        <f>IFERROR(FIND("Mar",consulta_completa__11[[#This Row],[13 - Ocorrências/Ambientes Atingidos]]),0)</f>
        <v>0</v>
      </c>
      <c r="BI650" s="83" t="str">
        <f t="shared" si="315"/>
        <v/>
      </c>
      <c r="BJ650" s="82">
        <f>IFERROR(FIND("Praia",consulta_completa__11[[#This Row],[13 - Ocorrências/Ambientes Atingidos]]),0)</f>
        <v>0</v>
      </c>
      <c r="BK650" s="83" t="str">
        <f t="shared" si="316"/>
        <v/>
      </c>
      <c r="BL650" s="82">
        <f>IFERROR(FIND("Solo",consulta_completa__11[[#This Row],[13 - Ocorrências/Ambientes Atingidos]]),0)</f>
        <v>0</v>
      </c>
      <c r="BM650" s="83" t="str">
        <f t="shared" si="317"/>
        <v/>
      </c>
      <c r="BN650" s="82">
        <f>IFERROR(FIND("Águas subterrâneas",consulta_completa__11[[#This Row],[13 - Ocorrências/Ambientes Atingidos]]),0)</f>
        <v>0</v>
      </c>
      <c r="BO650" s="83" t="str">
        <f t="shared" si="318"/>
        <v/>
      </c>
      <c r="BP650" s="82">
        <f>IFERROR(FIND("Atmosfera",consulta_completa__11[[#This Row],[13 - Ocorrências/Ambientes Atingidos]]),0)</f>
        <v>0</v>
      </c>
      <c r="BQ650" s="83" t="str">
        <f t="shared" si="319"/>
        <v/>
      </c>
      <c r="BR650" s="82">
        <f>IFERROR(FIND("Flora",consulta_completa__11[[#This Row],[13 - Ocorrências/Ambientes Atingidos]]),0)</f>
        <v>0</v>
      </c>
      <c r="BS650" s="83" t="str">
        <f t="shared" si="320"/>
        <v/>
      </c>
      <c r="BT650" s="82">
        <f>IFERROR(FIND("Fauna",consulta_completa__11[[#This Row],[13 - Ocorrências/Ambientes Atingidos]]),0)</f>
        <v>0</v>
      </c>
      <c r="BU650" s="83" t="str">
        <f t="shared" si="321"/>
        <v/>
      </c>
      <c r="BV650" s="82">
        <f>IFERROR(FIND("UC federal",consulta_completa__11[[#This Row],[13 - Ocorrências/Ambientes Atingidos]]),0)</f>
        <v>0</v>
      </c>
      <c r="BW650" s="83" t="str">
        <f t="shared" si="322"/>
        <v/>
      </c>
      <c r="BX650" s="82">
        <f>IFERROR(FIND("UC estadual/municipal",consulta_completa__11[[#This Row],[13 - Ocorrências/Ambientes Atingidos]]),0)</f>
        <v>0</v>
      </c>
      <c r="BY650" s="83" t="str">
        <f t="shared" si="323"/>
        <v/>
      </c>
      <c r="BZ650" s="82">
        <f>IFERROR(FIND("Outro(s)",consulta_completa__11[[#This Row],[13 - Ocorrências/Ambientes Atingidos]]),0)</f>
        <v>36</v>
      </c>
      <c r="CA650" s="83" t="str">
        <f t="shared" si="324"/>
        <v>X</v>
      </c>
      <c r="CB650" s="82">
        <f>IFERROR(FIND("Sem dano",consulta_completa__11[[#This Row],[13 - Ocorrências/Ambientes Atingidos]]),0)</f>
        <v>0</v>
      </c>
      <c r="CC650" s="83" t="str">
        <f t="shared" si="325"/>
        <v/>
      </c>
      <c r="CD650" s="82" t="str">
        <f>IF(consulta_completa__11[[#This Row],[13 - Ocorrências/Ambientes Atingidos]]="","X","")</f>
        <v/>
      </c>
      <c r="CE650" s="84">
        <f>IFERROR(FIND("IBAMA",consulta_completa__11[[#This Row],[14 - Inst. Atuando no Local]]),0)</f>
        <v>116</v>
      </c>
      <c r="CF650" s="84" t="str">
        <f t="shared" si="326"/>
        <v>X</v>
      </c>
      <c r="CG650" s="84">
        <f>IFERROR(FIND("OEMA",consulta_completa__11[[#This Row],[14 - Inst. Atuando no Local]]),0)</f>
        <v>0</v>
      </c>
      <c r="CH650" s="84" t="str">
        <f t="shared" si="327"/>
        <v/>
      </c>
      <c r="CI650" s="84">
        <f>IFERROR(FIND("DEFESA CIVIL",consulta_completa__11[[#This Row],[14 - Inst. Atuando no Local]]),0)</f>
        <v>0</v>
      </c>
      <c r="CJ650" s="84" t="str">
        <f t="shared" si="328"/>
        <v/>
      </c>
      <c r="CK650" s="84">
        <f>IFERROR(FIND("CORPO DE BOMBEIROS",consulta_completa__11[[#This Row],[14 - Inst. Atuando no Local]]),0)</f>
        <v>0</v>
      </c>
      <c r="CL650" s="84" t="str">
        <f t="shared" si="329"/>
        <v/>
      </c>
      <c r="CM650" s="84">
        <f>IFERROR(FIND("POLÍCIA RODOVIÁRIA",consulta_completa__11[[#This Row],[14 - Inst. Atuando no Local]]),0)</f>
        <v>0</v>
      </c>
      <c r="CN650" s="84" t="str">
        <f t="shared" si="330"/>
        <v/>
      </c>
      <c r="CO650" s="84">
        <f>IFERROR(FIND("POLÍCIA MILITAR",consulta_completa__11[[#This Row],[14 - Inst. Atuando no Local]]),0)</f>
        <v>0</v>
      </c>
      <c r="CP650" s="84" t="str">
        <f t="shared" si="331"/>
        <v/>
      </c>
      <c r="CQ650" s="84">
        <f>IFERROR(FIND("POLÍCIA CIVIL",consulta_completa__11[[#This Row],[14 - Inst. Atuando no Local]]),0)</f>
        <v>0</v>
      </c>
      <c r="CR650" s="84" t="str">
        <f t="shared" si="332"/>
        <v/>
      </c>
      <c r="CS650" s="84">
        <f>IFERROR(FIND("MARINHA DO BRASIL",consulta_completa__11[[#This Row],[14 - Inst. Atuando no Local]]),0)</f>
        <v>0</v>
      </c>
      <c r="CT650" s="84" t="str">
        <f t="shared" si="333"/>
        <v/>
      </c>
      <c r="CU650" s="84">
        <f>IFERROR(FIND("EMPRESA ESPECIALIZADA EM ATENDIMENTO",consulta_completa__11[[#This Row],[14 - Inst. Atuando no Local]]),0)</f>
        <v>0</v>
      </c>
      <c r="CV650" s="84" t="str">
        <f t="shared" si="334"/>
        <v/>
      </c>
      <c r="CW650" s="84">
        <f>IFERROR(FIND("IBAMA",consulta_completa__11[[#This Row],[14 - Inst. Atuando no Local]]),0)</f>
        <v>116</v>
      </c>
      <c r="CX650" s="84" t="str">
        <f t="shared" si="335"/>
        <v>X</v>
      </c>
      <c r="CY650" s="84" t="str">
        <f>IF(consulta_completa__11[[#This Row],[14 - Inst. Atuando no Local]]="","X","")</f>
        <v/>
      </c>
      <c r="CZ650" s="84">
        <f>IFERROR(FIND("OUTRA (S)",consulta_completa__11[[#This Row],[14 - Inst. Atuando no Local]]),0)</f>
        <v>0</v>
      </c>
      <c r="DA650" s="84" t="str">
        <f t="shared" si="336"/>
        <v/>
      </c>
      <c r="DB650" s="35" t="str">
        <f t="shared" si="337"/>
        <v>Sim</v>
      </c>
      <c r="DC650" s="35" t="str">
        <f t="shared" si="338"/>
        <v>Não</v>
      </c>
      <c r="DD650" s="35" t="str">
        <f t="shared" si="339"/>
        <v>Sim</v>
      </c>
      <c r="DE650" s="87" t="str">
        <f t="shared" si="341"/>
        <v>Sem informação</v>
      </c>
    </row>
    <row r="651" spans="1:109">
      <c r="A651" s="14">
        <v>20259675616</v>
      </c>
      <c r="B651" s="1">
        <v>45905</v>
      </c>
      <c r="C651" t="s">
        <v>1097</v>
      </c>
      <c r="D651" t="s">
        <v>180</v>
      </c>
      <c r="E651" t="s">
        <v>286</v>
      </c>
      <c r="F651" t="s">
        <v>112</v>
      </c>
      <c r="G651" t="s">
        <v>113</v>
      </c>
      <c r="H651" t="s">
        <v>114</v>
      </c>
      <c r="I651" t="s">
        <v>114</v>
      </c>
      <c r="J651" t="s">
        <v>113</v>
      </c>
      <c r="K651" t="s">
        <v>114</v>
      </c>
      <c r="L651" t="s">
        <v>114</v>
      </c>
      <c r="M651" t="s">
        <v>140</v>
      </c>
      <c r="N651" t="s">
        <v>119</v>
      </c>
      <c r="O651" t="s">
        <v>239</v>
      </c>
      <c r="P651" t="s">
        <v>200</v>
      </c>
      <c r="Q651" t="s">
        <v>122</v>
      </c>
      <c r="R651" t="s">
        <v>123</v>
      </c>
      <c r="S651" t="s">
        <v>113</v>
      </c>
      <c r="T651" t="s">
        <v>5692</v>
      </c>
      <c r="U651" t="s">
        <v>5693</v>
      </c>
      <c r="V651" t="s">
        <v>5694</v>
      </c>
      <c r="W651" t="b">
        <v>1</v>
      </c>
      <c r="Z651" t="s">
        <v>5695</v>
      </c>
      <c r="AA651" t="s">
        <v>5696</v>
      </c>
      <c r="AB651" t="s">
        <v>5697</v>
      </c>
      <c r="AC651" t="s">
        <v>5698</v>
      </c>
      <c r="AD651">
        <v>0</v>
      </c>
      <c r="AE651" t="s">
        <v>5699</v>
      </c>
      <c r="AF651" t="s">
        <v>5700</v>
      </c>
      <c r="AG651" t="s">
        <v>5701</v>
      </c>
      <c r="AH651" t="s">
        <v>194</v>
      </c>
      <c r="AI651" t="s">
        <v>131</v>
      </c>
      <c r="AJ651" t="s">
        <v>132</v>
      </c>
      <c r="AK651" t="s">
        <v>113</v>
      </c>
      <c r="AL651" t="s">
        <v>113</v>
      </c>
      <c r="AM651" t="s">
        <v>1271</v>
      </c>
      <c r="AN651" t="s">
        <v>1271</v>
      </c>
      <c r="AO651" t="s">
        <v>5702</v>
      </c>
      <c r="AP651">
        <v>35344496600</v>
      </c>
      <c r="AQ651" t="s">
        <v>113</v>
      </c>
      <c r="AR651" t="s">
        <v>113</v>
      </c>
      <c r="AS651" t="s">
        <v>113</v>
      </c>
      <c r="AT651" t="s">
        <v>113</v>
      </c>
      <c r="AU651" t="s">
        <v>113</v>
      </c>
      <c r="AW651" t="s">
        <v>113</v>
      </c>
      <c r="AX651" s="82">
        <f>IFERROR(FIND("Óbitos/feridos",consulta_completa__11[[#This Row],[13 - Ocorrências/Ambientes Atingidos]]),0)</f>
        <v>0</v>
      </c>
      <c r="AY651" s="83" t="str">
        <f t="shared" si="311"/>
        <v/>
      </c>
      <c r="AZ651" s="82">
        <f>IFERROR(FIND("População afetada/evacuada",consulta_completa__11[[#This Row],[13 - Ocorrências/Ambientes Atingidos]]),0)</f>
        <v>0</v>
      </c>
      <c r="BA651" s="82" t="str">
        <f t="shared" si="312"/>
        <v/>
      </c>
      <c r="BB651" s="82">
        <f>IFERROR(FIND("Suspensão de abastecimento de água",consulta_completa__11[[#This Row],[13 - Ocorrências/Ambientes Atingidos]]),0)</f>
        <v>0</v>
      </c>
      <c r="BC651" s="83" t="str">
        <f t="shared" si="340"/>
        <v/>
      </c>
      <c r="BD651" s="82">
        <f>IFERROR(FIND("Rio/córrego",consulta_completa__11[[#This Row],[13 - Ocorrências/Ambientes Atingidos]]),0)</f>
        <v>0</v>
      </c>
      <c r="BE651" s="83" t="str">
        <f t="shared" si="313"/>
        <v/>
      </c>
      <c r="BF651" s="82">
        <f>IFERROR(FIND("Lago",consulta_completa__11[[#This Row],[13 - Ocorrências/Ambientes Atingidos]]),0)</f>
        <v>0</v>
      </c>
      <c r="BG651" s="83" t="str">
        <f t="shared" si="314"/>
        <v/>
      </c>
      <c r="BH651" s="82">
        <f>IFERROR(FIND("Mar",consulta_completa__11[[#This Row],[13 - Ocorrências/Ambientes Atingidos]]),0)</f>
        <v>0</v>
      </c>
      <c r="BI651" s="83" t="str">
        <f t="shared" si="315"/>
        <v/>
      </c>
      <c r="BJ651" s="82">
        <f>IFERROR(FIND("Praia",consulta_completa__11[[#This Row],[13 - Ocorrências/Ambientes Atingidos]]),0)</f>
        <v>0</v>
      </c>
      <c r="BK651" s="83" t="str">
        <f t="shared" si="316"/>
        <v/>
      </c>
      <c r="BL651" s="82">
        <f>IFERROR(FIND("Solo",consulta_completa__11[[#This Row],[13 - Ocorrências/Ambientes Atingidos]]),0)</f>
        <v>1</v>
      </c>
      <c r="BM651" s="83" t="str">
        <f t="shared" si="317"/>
        <v>X</v>
      </c>
      <c r="BN651" s="82">
        <f>IFERROR(FIND("Águas subterrâneas",consulta_completa__11[[#This Row],[13 - Ocorrências/Ambientes Atingidos]]),0)</f>
        <v>0</v>
      </c>
      <c r="BO651" s="83" t="str">
        <f t="shared" si="318"/>
        <v/>
      </c>
      <c r="BP651" s="82">
        <f>IFERROR(FIND("Atmosfera",consulta_completa__11[[#This Row],[13 - Ocorrências/Ambientes Atingidos]]),0)</f>
        <v>0</v>
      </c>
      <c r="BQ651" s="83" t="str">
        <f t="shared" si="319"/>
        <v/>
      </c>
      <c r="BR651" s="82">
        <f>IFERROR(FIND("Flora",consulta_completa__11[[#This Row],[13 - Ocorrências/Ambientes Atingidos]]),0)</f>
        <v>0</v>
      </c>
      <c r="BS651" s="83" t="str">
        <f t="shared" si="320"/>
        <v/>
      </c>
      <c r="BT651" s="82">
        <f>IFERROR(FIND("Fauna",consulta_completa__11[[#This Row],[13 - Ocorrências/Ambientes Atingidos]]),0)</f>
        <v>0</v>
      </c>
      <c r="BU651" s="83" t="str">
        <f t="shared" si="321"/>
        <v/>
      </c>
      <c r="BV651" s="82">
        <f>IFERROR(FIND("UC federal",consulta_completa__11[[#This Row],[13 - Ocorrências/Ambientes Atingidos]]),0)</f>
        <v>0</v>
      </c>
      <c r="BW651" s="83" t="str">
        <f t="shared" si="322"/>
        <v/>
      </c>
      <c r="BX651" s="82">
        <f>IFERROR(FIND("UC estadual/municipal",consulta_completa__11[[#This Row],[13 - Ocorrências/Ambientes Atingidos]]),0)</f>
        <v>0</v>
      </c>
      <c r="BY651" s="83" t="str">
        <f t="shared" si="323"/>
        <v/>
      </c>
      <c r="BZ651" s="82">
        <f>IFERROR(FIND("Outro(s)",consulta_completa__11[[#This Row],[13 - Ocorrências/Ambientes Atingidos]]),0)</f>
        <v>0</v>
      </c>
      <c r="CA651" s="83" t="str">
        <f t="shared" si="324"/>
        <v/>
      </c>
      <c r="CB651" s="82">
        <f>IFERROR(FIND("Sem dano",consulta_completa__11[[#This Row],[13 - Ocorrências/Ambientes Atingidos]]),0)</f>
        <v>0</v>
      </c>
      <c r="CC651" s="83" t="str">
        <f t="shared" si="325"/>
        <v/>
      </c>
      <c r="CD651" s="82" t="str">
        <f>IF(consulta_completa__11[[#This Row],[13 - Ocorrências/Ambientes Atingidos]]="","X","")</f>
        <v/>
      </c>
      <c r="CE651" s="84">
        <f>IFERROR(FIND("IBAMA",consulta_completa__11[[#This Row],[14 - Inst. Atuando no Local]]),0)</f>
        <v>0</v>
      </c>
      <c r="CF651" s="84" t="str">
        <f t="shared" si="326"/>
        <v/>
      </c>
      <c r="CG651" s="84">
        <f>IFERROR(FIND("OEMA",consulta_completa__11[[#This Row],[14 - Inst. Atuando no Local]]),0)</f>
        <v>0</v>
      </c>
      <c r="CH651" s="84" t="str">
        <f t="shared" si="327"/>
        <v/>
      </c>
      <c r="CI651" s="84">
        <f>IFERROR(FIND("DEFESA CIVIL",consulta_completa__11[[#This Row],[14 - Inst. Atuando no Local]]),0)</f>
        <v>0</v>
      </c>
      <c r="CJ651" s="84" t="str">
        <f t="shared" si="328"/>
        <v/>
      </c>
      <c r="CK651" s="84">
        <f>IFERROR(FIND("CORPO DE BOMBEIROS",consulta_completa__11[[#This Row],[14 - Inst. Atuando no Local]]),0)</f>
        <v>0</v>
      </c>
      <c r="CL651" s="84" t="str">
        <f t="shared" si="329"/>
        <v/>
      </c>
      <c r="CM651" s="84">
        <f>IFERROR(FIND("POLÍCIA RODOVIÁRIA",consulta_completa__11[[#This Row],[14 - Inst. Atuando no Local]]),0)</f>
        <v>0</v>
      </c>
      <c r="CN651" s="84" t="str">
        <f t="shared" si="330"/>
        <v/>
      </c>
      <c r="CO651" s="84">
        <f>IFERROR(FIND("POLÍCIA MILITAR",consulta_completa__11[[#This Row],[14 - Inst. Atuando no Local]]),0)</f>
        <v>0</v>
      </c>
      <c r="CP651" s="84" t="str">
        <f t="shared" si="331"/>
        <v/>
      </c>
      <c r="CQ651" s="84">
        <f>IFERROR(FIND("POLÍCIA CIVIL",consulta_completa__11[[#This Row],[14 - Inst. Atuando no Local]]),0)</f>
        <v>0</v>
      </c>
      <c r="CR651" s="84" t="str">
        <f t="shared" si="332"/>
        <v/>
      </c>
      <c r="CS651" s="84">
        <f>IFERROR(FIND("MARINHA DO BRASIL",consulta_completa__11[[#This Row],[14 - Inst. Atuando no Local]]),0)</f>
        <v>0</v>
      </c>
      <c r="CT651" s="84" t="str">
        <f t="shared" si="333"/>
        <v/>
      </c>
      <c r="CU651" s="84">
        <f>IFERROR(FIND("EMPRESA ESPECIALIZADA EM ATENDIMENTO",consulta_completa__11[[#This Row],[14 - Inst. Atuando no Local]]),0)</f>
        <v>0</v>
      </c>
      <c r="CV651" s="84" t="str">
        <f t="shared" si="334"/>
        <v/>
      </c>
      <c r="CW651" s="84">
        <f>IFERROR(FIND("IBAMA",consulta_completa__11[[#This Row],[14 - Inst. Atuando no Local]]),0)</f>
        <v>0</v>
      </c>
      <c r="CX651" s="84" t="str">
        <f t="shared" si="335"/>
        <v/>
      </c>
      <c r="CY651" s="84" t="str">
        <f>IF(consulta_completa__11[[#This Row],[14 - Inst. Atuando no Local]]="","X","")</f>
        <v/>
      </c>
      <c r="CZ651" s="84">
        <f>IFERROR(FIND("OUTRA (S)",consulta_completa__11[[#This Row],[14 - Inst. Atuando no Local]]),0)</f>
        <v>0</v>
      </c>
      <c r="DA651" s="84" t="str">
        <f t="shared" si="336"/>
        <v/>
      </c>
      <c r="DB651" s="35" t="str">
        <f t="shared" si="337"/>
        <v>Sim</v>
      </c>
      <c r="DC651" s="35" t="str">
        <f t="shared" si="338"/>
        <v>Não</v>
      </c>
      <c r="DD651" s="35" t="str">
        <f t="shared" si="339"/>
        <v>Sim</v>
      </c>
      <c r="DE651" s="87" t="str">
        <f t="shared" si="341"/>
        <v>Sem informação</v>
      </c>
    </row>
    <row r="652" spans="1:109">
      <c r="A652" s="14">
        <v>20259936041</v>
      </c>
      <c r="B652" s="1">
        <v>45905</v>
      </c>
      <c r="C652" t="s">
        <v>5703</v>
      </c>
      <c r="D652" t="s">
        <v>998</v>
      </c>
      <c r="E652" t="s">
        <v>286</v>
      </c>
      <c r="F652" t="s">
        <v>1275</v>
      </c>
      <c r="G652" t="s">
        <v>5704</v>
      </c>
      <c r="H652" t="s">
        <v>3698</v>
      </c>
      <c r="I652" t="s">
        <v>648</v>
      </c>
      <c r="J652" t="s">
        <v>113</v>
      </c>
      <c r="K652" t="s">
        <v>114</v>
      </c>
      <c r="L652" t="s">
        <v>114</v>
      </c>
      <c r="M652" t="s">
        <v>4950</v>
      </c>
      <c r="N652" t="s">
        <v>5705</v>
      </c>
      <c r="O652" t="s">
        <v>120</v>
      </c>
      <c r="P652" t="s">
        <v>200</v>
      </c>
      <c r="Q652" t="s">
        <v>122</v>
      </c>
      <c r="R652" t="s">
        <v>123</v>
      </c>
      <c r="S652" t="s">
        <v>113</v>
      </c>
      <c r="T652" t="s">
        <v>5706</v>
      </c>
      <c r="U652" t="s">
        <v>5707</v>
      </c>
      <c r="V652" t="s">
        <v>5708</v>
      </c>
      <c r="Z652" t="s">
        <v>5709</v>
      </c>
      <c r="AA652" t="s">
        <v>5710</v>
      </c>
      <c r="AB652" t="s">
        <v>686</v>
      </c>
      <c r="AC652" t="s">
        <v>5711</v>
      </c>
      <c r="AD652">
        <v>1</v>
      </c>
      <c r="AE652" t="s">
        <v>113</v>
      </c>
      <c r="AF652" t="s">
        <v>113</v>
      </c>
      <c r="AG652" t="s">
        <v>113</v>
      </c>
      <c r="AH652" t="s">
        <v>113</v>
      </c>
      <c r="AI652" t="s">
        <v>132</v>
      </c>
      <c r="AJ652" t="s">
        <v>132</v>
      </c>
      <c r="AK652" t="s">
        <v>113</v>
      </c>
      <c r="AL652" t="s">
        <v>5712</v>
      </c>
      <c r="AM652" t="s">
        <v>2566</v>
      </c>
      <c r="AN652" t="s">
        <v>265</v>
      </c>
      <c r="AO652" t="s">
        <v>2619</v>
      </c>
      <c r="AP652">
        <v>61981575541</v>
      </c>
      <c r="AQ652" t="s">
        <v>2568</v>
      </c>
      <c r="AR652" t="s">
        <v>113</v>
      </c>
      <c r="AS652" t="s">
        <v>113</v>
      </c>
      <c r="AT652" t="s">
        <v>113</v>
      </c>
      <c r="AU652" t="s">
        <v>113</v>
      </c>
      <c r="AW652" t="s">
        <v>113</v>
      </c>
      <c r="AX652" s="82">
        <f>IFERROR(FIND("Óbitos/feridos",consulta_completa__11[[#This Row],[13 - Ocorrências/Ambientes Atingidos]]),0)</f>
        <v>1</v>
      </c>
      <c r="AY652" s="83" t="str">
        <f t="shared" si="311"/>
        <v>X</v>
      </c>
      <c r="AZ652" s="82">
        <f>IFERROR(FIND("População afetada/evacuada",consulta_completa__11[[#This Row],[13 - Ocorrências/Ambientes Atingidos]]),0)</f>
        <v>0</v>
      </c>
      <c r="BA652" s="82" t="str">
        <f t="shared" si="312"/>
        <v/>
      </c>
      <c r="BB652" s="82">
        <f>IFERROR(FIND("Suspensão de abastecimento de água",consulta_completa__11[[#This Row],[13 - Ocorrências/Ambientes Atingidos]]),0)</f>
        <v>0</v>
      </c>
      <c r="BC652" s="83" t="str">
        <f t="shared" si="340"/>
        <v/>
      </c>
      <c r="BD652" s="82">
        <f>IFERROR(FIND("Rio/córrego",consulta_completa__11[[#This Row],[13 - Ocorrências/Ambientes Atingidos]]),0)</f>
        <v>0</v>
      </c>
      <c r="BE652" s="83" t="str">
        <f t="shared" si="313"/>
        <v/>
      </c>
      <c r="BF652" s="82">
        <f>IFERROR(FIND("Lago",consulta_completa__11[[#This Row],[13 - Ocorrências/Ambientes Atingidos]]),0)</f>
        <v>0</v>
      </c>
      <c r="BG652" s="83" t="str">
        <f t="shared" si="314"/>
        <v/>
      </c>
      <c r="BH652" s="82">
        <f>IFERROR(FIND("Mar",consulta_completa__11[[#This Row],[13 - Ocorrências/Ambientes Atingidos]]),0)</f>
        <v>0</v>
      </c>
      <c r="BI652" s="83" t="str">
        <f t="shared" si="315"/>
        <v/>
      </c>
      <c r="BJ652" s="82">
        <f>IFERROR(FIND("Praia",consulta_completa__11[[#This Row],[13 - Ocorrências/Ambientes Atingidos]]),0)</f>
        <v>0</v>
      </c>
      <c r="BK652" s="83" t="str">
        <f t="shared" si="316"/>
        <v/>
      </c>
      <c r="BL652" s="82">
        <f>IFERROR(FIND("Solo",consulta_completa__11[[#This Row],[13 - Ocorrências/Ambientes Atingidos]]),0)</f>
        <v>17</v>
      </c>
      <c r="BM652" s="83" t="str">
        <f t="shared" si="317"/>
        <v>X</v>
      </c>
      <c r="BN652" s="82">
        <f>IFERROR(FIND("Águas subterrâneas",consulta_completa__11[[#This Row],[13 - Ocorrências/Ambientes Atingidos]]),0)</f>
        <v>0</v>
      </c>
      <c r="BO652" s="83" t="str">
        <f t="shared" si="318"/>
        <v/>
      </c>
      <c r="BP652" s="82">
        <f>IFERROR(FIND("Atmosfera",consulta_completa__11[[#This Row],[13 - Ocorrências/Ambientes Atingidos]]),0)</f>
        <v>0</v>
      </c>
      <c r="BQ652" s="83" t="str">
        <f t="shared" si="319"/>
        <v/>
      </c>
      <c r="BR652" s="82">
        <f>IFERROR(FIND("Flora",consulta_completa__11[[#This Row],[13 - Ocorrências/Ambientes Atingidos]]),0)</f>
        <v>23</v>
      </c>
      <c r="BS652" s="83" t="str">
        <f t="shared" si="320"/>
        <v>X</v>
      </c>
      <c r="BT652" s="82">
        <f>IFERROR(FIND("Fauna",consulta_completa__11[[#This Row],[13 - Ocorrências/Ambientes Atingidos]]),0)</f>
        <v>0</v>
      </c>
      <c r="BU652" s="83" t="str">
        <f t="shared" si="321"/>
        <v/>
      </c>
      <c r="BV652" s="82">
        <f>IFERROR(FIND("UC federal",consulta_completa__11[[#This Row],[13 - Ocorrências/Ambientes Atingidos]]),0)</f>
        <v>0</v>
      </c>
      <c r="BW652" s="83" t="str">
        <f t="shared" si="322"/>
        <v/>
      </c>
      <c r="BX652" s="82">
        <f>IFERROR(FIND("UC estadual/municipal",consulta_completa__11[[#This Row],[13 - Ocorrências/Ambientes Atingidos]]),0)</f>
        <v>0</v>
      </c>
      <c r="BY652" s="83" t="str">
        <f t="shared" si="323"/>
        <v/>
      </c>
      <c r="BZ652" s="82">
        <f>IFERROR(FIND("Outro(s)",consulta_completa__11[[#This Row],[13 - Ocorrências/Ambientes Atingidos]]),0)</f>
        <v>0</v>
      </c>
      <c r="CA652" s="83" t="str">
        <f t="shared" si="324"/>
        <v/>
      </c>
      <c r="CB652" s="82">
        <f>IFERROR(FIND("Sem dano",consulta_completa__11[[#This Row],[13 - Ocorrências/Ambientes Atingidos]]),0)</f>
        <v>0</v>
      </c>
      <c r="CC652" s="83" t="str">
        <f t="shared" si="325"/>
        <v/>
      </c>
      <c r="CD652" s="82" t="str">
        <f>IF(consulta_completa__11[[#This Row],[13 - Ocorrências/Ambientes Atingidos]]="","X","")</f>
        <v/>
      </c>
      <c r="CE652" s="84">
        <f>IFERROR(FIND("IBAMA",consulta_completa__11[[#This Row],[14 - Inst. Atuando no Local]]),0)</f>
        <v>80</v>
      </c>
      <c r="CF652" s="84" t="str">
        <f t="shared" si="326"/>
        <v>X</v>
      </c>
      <c r="CG652" s="84">
        <f>IFERROR(FIND("OEMA",consulta_completa__11[[#This Row],[14 - Inst. Atuando no Local]]),0)</f>
        <v>0</v>
      </c>
      <c r="CH652" s="84" t="str">
        <f t="shared" si="327"/>
        <v/>
      </c>
      <c r="CI652" s="84">
        <f>IFERROR(FIND("DEFESA CIVIL",consulta_completa__11[[#This Row],[14 - Inst. Atuando no Local]]),0)</f>
        <v>0</v>
      </c>
      <c r="CJ652" s="84" t="str">
        <f t="shared" si="328"/>
        <v/>
      </c>
      <c r="CK652" s="84">
        <f>IFERROR(FIND("CORPO DE BOMBEIROS",consulta_completa__11[[#This Row],[14 - Inst. Atuando no Local]]),0)</f>
        <v>0</v>
      </c>
      <c r="CL652" s="84" t="str">
        <f t="shared" si="329"/>
        <v/>
      </c>
      <c r="CM652" s="84">
        <f>IFERROR(FIND("POLÍCIA RODOVIÁRIA",consulta_completa__11[[#This Row],[14 - Inst. Atuando no Local]]),0)</f>
        <v>0</v>
      </c>
      <c r="CN652" s="84" t="str">
        <f t="shared" si="330"/>
        <v/>
      </c>
      <c r="CO652" s="84">
        <f>IFERROR(FIND("POLÍCIA MILITAR",consulta_completa__11[[#This Row],[14 - Inst. Atuando no Local]]),0)</f>
        <v>0</v>
      </c>
      <c r="CP652" s="84" t="str">
        <f t="shared" si="331"/>
        <v/>
      </c>
      <c r="CQ652" s="84">
        <f>IFERROR(FIND("POLÍCIA CIVIL",consulta_completa__11[[#This Row],[14 - Inst. Atuando no Local]]),0)</f>
        <v>0</v>
      </c>
      <c r="CR652" s="84" t="str">
        <f t="shared" si="332"/>
        <v/>
      </c>
      <c r="CS652" s="84">
        <f>IFERROR(FIND("MARINHA DO BRASIL",consulta_completa__11[[#This Row],[14 - Inst. Atuando no Local]]),0)</f>
        <v>0</v>
      </c>
      <c r="CT652" s="84" t="str">
        <f t="shared" si="333"/>
        <v/>
      </c>
      <c r="CU652" s="84">
        <f>IFERROR(FIND("EMPRESA ESPECIALIZADA EM ATENDIMENTO",consulta_completa__11[[#This Row],[14 - Inst. Atuando no Local]]),0)</f>
        <v>0</v>
      </c>
      <c r="CV652" s="84" t="str">
        <f t="shared" si="334"/>
        <v/>
      </c>
      <c r="CW652" s="84">
        <f>IFERROR(FIND("IBAMA",consulta_completa__11[[#This Row],[14 - Inst. Atuando no Local]]),0)</f>
        <v>80</v>
      </c>
      <c r="CX652" s="84" t="str">
        <f t="shared" si="335"/>
        <v>X</v>
      </c>
      <c r="CY652" s="84" t="str">
        <f>IF(consulta_completa__11[[#This Row],[14 - Inst. Atuando no Local]]="","X","")</f>
        <v/>
      </c>
      <c r="CZ652" s="84">
        <f>IFERROR(FIND("OUTRA (S)",consulta_completa__11[[#This Row],[14 - Inst. Atuando no Local]]),0)</f>
        <v>0</v>
      </c>
      <c r="DA652" s="84" t="str">
        <f t="shared" si="336"/>
        <v/>
      </c>
      <c r="DB652" s="35" t="str">
        <f t="shared" si="337"/>
        <v>Sim</v>
      </c>
      <c r="DC652" s="35" t="str">
        <f t="shared" si="338"/>
        <v>Não</v>
      </c>
      <c r="DD652" s="35" t="str">
        <f t="shared" si="339"/>
        <v>Sim</v>
      </c>
      <c r="DE652" s="87" t="str">
        <f t="shared" si="341"/>
        <v>Federal</v>
      </c>
    </row>
    <row r="653" spans="1:109">
      <c r="A653" s="14">
        <v>20259732410</v>
      </c>
      <c r="B653" s="1">
        <v>45906</v>
      </c>
      <c r="C653" t="s">
        <v>1366</v>
      </c>
      <c r="D653" t="s">
        <v>254</v>
      </c>
      <c r="E653" t="s">
        <v>181</v>
      </c>
      <c r="F653" t="s">
        <v>112</v>
      </c>
      <c r="G653" t="s">
        <v>1367</v>
      </c>
      <c r="H653" t="s">
        <v>840</v>
      </c>
      <c r="I653" t="s">
        <v>648</v>
      </c>
      <c r="J653" t="s">
        <v>113</v>
      </c>
      <c r="K653" t="s">
        <v>114</v>
      </c>
      <c r="L653" t="s">
        <v>114</v>
      </c>
      <c r="M653" t="s">
        <v>140</v>
      </c>
      <c r="N653" t="s">
        <v>119</v>
      </c>
      <c r="O653" t="s">
        <v>239</v>
      </c>
      <c r="P653" t="s">
        <v>229</v>
      </c>
      <c r="Q653" t="s">
        <v>122</v>
      </c>
      <c r="R653" t="s">
        <v>123</v>
      </c>
      <c r="S653" t="s">
        <v>113</v>
      </c>
      <c r="T653" t="s">
        <v>4077</v>
      </c>
      <c r="U653" t="s">
        <v>5713</v>
      </c>
      <c r="V653" t="s">
        <v>5714</v>
      </c>
      <c r="Z653" t="s">
        <v>5715</v>
      </c>
      <c r="AA653" t="s">
        <v>5716</v>
      </c>
      <c r="AB653" t="s">
        <v>1426</v>
      </c>
      <c r="AC653" t="s">
        <v>1372</v>
      </c>
      <c r="AD653">
        <v>1</v>
      </c>
      <c r="AE653" t="s">
        <v>5717</v>
      </c>
      <c r="AF653" t="s">
        <v>1427</v>
      </c>
      <c r="AG653" t="s">
        <v>1375</v>
      </c>
      <c r="AH653" t="s">
        <v>131</v>
      </c>
      <c r="AI653" t="s">
        <v>131</v>
      </c>
      <c r="AJ653" t="s">
        <v>131</v>
      </c>
      <c r="AK653" t="s">
        <v>5718</v>
      </c>
      <c r="AL653" t="s">
        <v>5719</v>
      </c>
      <c r="AM653" t="s">
        <v>1377</v>
      </c>
      <c r="AN653" t="s">
        <v>1378</v>
      </c>
      <c r="AO653" t="s">
        <v>1095</v>
      </c>
      <c r="AP653">
        <v>7734544913</v>
      </c>
      <c r="AQ653" t="s">
        <v>1379</v>
      </c>
      <c r="AR653" t="s">
        <v>113</v>
      </c>
      <c r="AS653" t="s">
        <v>113</v>
      </c>
      <c r="AT653" t="s">
        <v>113</v>
      </c>
      <c r="AU653" t="s">
        <v>113</v>
      </c>
      <c r="AW653" t="s">
        <v>113</v>
      </c>
      <c r="AX653" s="82">
        <f>IFERROR(FIND("Óbitos/feridos",consulta_completa__11[[#This Row],[13 - Ocorrências/Ambientes Atingidos]]),0)</f>
        <v>0</v>
      </c>
      <c r="AY653" s="83" t="str">
        <f t="shared" si="311"/>
        <v/>
      </c>
      <c r="AZ653" s="82">
        <f>IFERROR(FIND("População afetada/evacuada",consulta_completa__11[[#This Row],[13 - Ocorrências/Ambientes Atingidos]]),0)</f>
        <v>0</v>
      </c>
      <c r="BA653" s="82" t="str">
        <f t="shared" si="312"/>
        <v/>
      </c>
      <c r="BB653" s="82">
        <f>IFERROR(FIND("Suspensão de abastecimento de água",consulta_completa__11[[#This Row],[13 - Ocorrências/Ambientes Atingidos]]),0)</f>
        <v>0</v>
      </c>
      <c r="BC653" s="83" t="str">
        <f t="shared" si="340"/>
        <v/>
      </c>
      <c r="BD653" s="82">
        <f>IFERROR(FIND("Rio/córrego",consulta_completa__11[[#This Row],[13 - Ocorrências/Ambientes Atingidos]]),0)</f>
        <v>0</v>
      </c>
      <c r="BE653" s="83" t="str">
        <f t="shared" si="313"/>
        <v/>
      </c>
      <c r="BF653" s="82">
        <f>IFERROR(FIND("Lago",consulta_completa__11[[#This Row],[13 - Ocorrências/Ambientes Atingidos]]),0)</f>
        <v>0</v>
      </c>
      <c r="BG653" s="83" t="str">
        <f t="shared" si="314"/>
        <v/>
      </c>
      <c r="BH653" s="82">
        <f>IFERROR(FIND("Mar",consulta_completa__11[[#This Row],[13 - Ocorrências/Ambientes Atingidos]]),0)</f>
        <v>0</v>
      </c>
      <c r="BI653" s="83" t="str">
        <f t="shared" si="315"/>
        <v/>
      </c>
      <c r="BJ653" s="82">
        <f>IFERROR(FIND("Praia",consulta_completa__11[[#This Row],[13 - Ocorrências/Ambientes Atingidos]]),0)</f>
        <v>0</v>
      </c>
      <c r="BK653" s="83" t="str">
        <f t="shared" si="316"/>
        <v/>
      </c>
      <c r="BL653" s="82">
        <f>IFERROR(FIND("Solo",consulta_completa__11[[#This Row],[13 - Ocorrências/Ambientes Atingidos]]),0)</f>
        <v>1</v>
      </c>
      <c r="BM653" s="83" t="str">
        <f t="shared" si="317"/>
        <v>X</v>
      </c>
      <c r="BN653" s="82">
        <f>IFERROR(FIND("Águas subterrâneas",consulta_completa__11[[#This Row],[13 - Ocorrências/Ambientes Atingidos]]),0)</f>
        <v>0</v>
      </c>
      <c r="BO653" s="83" t="str">
        <f t="shared" si="318"/>
        <v/>
      </c>
      <c r="BP653" s="82">
        <f>IFERROR(FIND("Atmosfera",consulta_completa__11[[#This Row],[13 - Ocorrências/Ambientes Atingidos]]),0)</f>
        <v>0</v>
      </c>
      <c r="BQ653" s="83" t="str">
        <f t="shared" si="319"/>
        <v/>
      </c>
      <c r="BR653" s="82">
        <f>IFERROR(FIND("Flora",consulta_completa__11[[#This Row],[13 - Ocorrências/Ambientes Atingidos]]),0)</f>
        <v>0</v>
      </c>
      <c r="BS653" s="83" t="str">
        <f t="shared" si="320"/>
        <v/>
      </c>
      <c r="BT653" s="82">
        <f>IFERROR(FIND("Fauna",consulta_completa__11[[#This Row],[13 - Ocorrências/Ambientes Atingidos]]),0)</f>
        <v>0</v>
      </c>
      <c r="BU653" s="83" t="str">
        <f t="shared" si="321"/>
        <v/>
      </c>
      <c r="BV653" s="82">
        <f>IFERROR(FIND("UC federal",consulta_completa__11[[#This Row],[13 - Ocorrências/Ambientes Atingidos]]),0)</f>
        <v>0</v>
      </c>
      <c r="BW653" s="83" t="str">
        <f t="shared" si="322"/>
        <v/>
      </c>
      <c r="BX653" s="82">
        <f>IFERROR(FIND("UC estadual/municipal",consulta_completa__11[[#This Row],[13 - Ocorrências/Ambientes Atingidos]]),0)</f>
        <v>0</v>
      </c>
      <c r="BY653" s="83" t="str">
        <f t="shared" si="323"/>
        <v/>
      </c>
      <c r="BZ653" s="82">
        <f>IFERROR(FIND("Outro(s)",consulta_completa__11[[#This Row],[13 - Ocorrências/Ambientes Atingidos]]),0)</f>
        <v>0</v>
      </c>
      <c r="CA653" s="83" t="str">
        <f t="shared" si="324"/>
        <v/>
      </c>
      <c r="CB653" s="82">
        <f>IFERROR(FIND("Sem dano",consulta_completa__11[[#This Row],[13 - Ocorrências/Ambientes Atingidos]]),0)</f>
        <v>0</v>
      </c>
      <c r="CC653" s="83" t="str">
        <f t="shared" si="325"/>
        <v/>
      </c>
      <c r="CD653" s="82" t="str">
        <f>IF(consulta_completa__11[[#This Row],[13 - Ocorrências/Ambientes Atingidos]]="","X","")</f>
        <v/>
      </c>
      <c r="CE653" s="84">
        <f>IFERROR(FIND("IBAMA",consulta_completa__11[[#This Row],[14 - Inst. Atuando no Local]]),0)</f>
        <v>0</v>
      </c>
      <c r="CF653" s="84" t="str">
        <f t="shared" si="326"/>
        <v/>
      </c>
      <c r="CG653" s="84">
        <f>IFERROR(FIND("OEMA",consulta_completa__11[[#This Row],[14 - Inst. Atuando no Local]]),0)</f>
        <v>0</v>
      </c>
      <c r="CH653" s="84" t="str">
        <f t="shared" si="327"/>
        <v/>
      </c>
      <c r="CI653" s="84">
        <f>IFERROR(FIND("DEFESA CIVIL",consulta_completa__11[[#This Row],[14 - Inst. Atuando no Local]]),0)</f>
        <v>0</v>
      </c>
      <c r="CJ653" s="84" t="str">
        <f t="shared" si="328"/>
        <v/>
      </c>
      <c r="CK653" s="84">
        <f>IFERROR(FIND("CORPO DE BOMBEIROS",consulta_completa__11[[#This Row],[14 - Inst. Atuando no Local]]),0)</f>
        <v>0</v>
      </c>
      <c r="CL653" s="84" t="str">
        <f t="shared" si="329"/>
        <v/>
      </c>
      <c r="CM653" s="84">
        <f>IFERROR(FIND("POLÍCIA RODOVIÁRIA",consulta_completa__11[[#This Row],[14 - Inst. Atuando no Local]]),0)</f>
        <v>0</v>
      </c>
      <c r="CN653" s="84" t="str">
        <f t="shared" si="330"/>
        <v/>
      </c>
      <c r="CO653" s="84">
        <f>IFERROR(FIND("POLÍCIA MILITAR",consulta_completa__11[[#This Row],[14 - Inst. Atuando no Local]]),0)</f>
        <v>0</v>
      </c>
      <c r="CP653" s="84" t="str">
        <f t="shared" si="331"/>
        <v/>
      </c>
      <c r="CQ653" s="84">
        <f>IFERROR(FIND("POLÍCIA CIVIL",consulta_completa__11[[#This Row],[14 - Inst. Atuando no Local]]),0)</f>
        <v>0</v>
      </c>
      <c r="CR653" s="84" t="str">
        <f t="shared" si="332"/>
        <v/>
      </c>
      <c r="CS653" s="84">
        <f>IFERROR(FIND("MARINHA DO BRASIL",consulta_completa__11[[#This Row],[14 - Inst. Atuando no Local]]),0)</f>
        <v>0</v>
      </c>
      <c r="CT653" s="84" t="str">
        <f t="shared" si="333"/>
        <v/>
      </c>
      <c r="CU653" s="84">
        <f>IFERROR(FIND("EMPRESA ESPECIALIZADA EM ATENDIMENTO",consulta_completa__11[[#This Row],[14 - Inst. Atuando no Local]]),0)</f>
        <v>0</v>
      </c>
      <c r="CV653" s="84" t="str">
        <f t="shared" si="334"/>
        <v/>
      </c>
      <c r="CW653" s="84">
        <f>IFERROR(FIND("IBAMA",consulta_completa__11[[#This Row],[14 - Inst. Atuando no Local]]),0)</f>
        <v>0</v>
      </c>
      <c r="CX653" s="84" t="str">
        <f t="shared" si="335"/>
        <v/>
      </c>
      <c r="CY653" s="84" t="str">
        <f>IF(consulta_completa__11[[#This Row],[14 - Inst. Atuando no Local]]="","X","")</f>
        <v/>
      </c>
      <c r="CZ653" s="84">
        <f>IFERROR(FIND("OUTRA (S)",consulta_completa__11[[#This Row],[14 - Inst. Atuando no Local]]),0)</f>
        <v>0</v>
      </c>
      <c r="DA653" s="84" t="str">
        <f t="shared" si="336"/>
        <v/>
      </c>
      <c r="DB653" s="35" t="str">
        <f t="shared" si="337"/>
        <v>Sim</v>
      </c>
      <c r="DC653" s="35" t="str">
        <f t="shared" si="338"/>
        <v>Não</v>
      </c>
      <c r="DD653" s="35" t="str">
        <f t="shared" si="339"/>
        <v>Sim</v>
      </c>
      <c r="DE653" s="87" t="str">
        <f t="shared" si="341"/>
        <v>Federal</v>
      </c>
    </row>
    <row r="654" spans="1:109">
      <c r="A654" s="14">
        <v>20259739618</v>
      </c>
      <c r="B654" s="1">
        <v>45906</v>
      </c>
      <c r="C654" t="s">
        <v>5720</v>
      </c>
      <c r="D654" t="s">
        <v>161</v>
      </c>
      <c r="E654" t="s">
        <v>162</v>
      </c>
      <c r="F654" t="s">
        <v>1202</v>
      </c>
      <c r="G654" t="s">
        <v>113</v>
      </c>
      <c r="H654" t="s">
        <v>114</v>
      </c>
      <c r="I654" t="s">
        <v>114</v>
      </c>
      <c r="J654" t="s">
        <v>113</v>
      </c>
      <c r="K654" t="s">
        <v>114</v>
      </c>
      <c r="L654" t="s">
        <v>114</v>
      </c>
      <c r="M654" t="s">
        <v>113</v>
      </c>
      <c r="N654" t="s">
        <v>2139</v>
      </c>
      <c r="O654" t="s">
        <v>120</v>
      </c>
      <c r="P654" t="s">
        <v>229</v>
      </c>
      <c r="Q654" t="s">
        <v>167</v>
      </c>
      <c r="R654" t="s">
        <v>123</v>
      </c>
      <c r="S654" t="s">
        <v>113</v>
      </c>
      <c r="T654" t="s">
        <v>5721</v>
      </c>
      <c r="U654" t="s">
        <v>5722</v>
      </c>
      <c r="V654" t="s">
        <v>5111</v>
      </c>
      <c r="X654" t="b">
        <v>1</v>
      </c>
      <c r="Z654" t="s">
        <v>113</v>
      </c>
      <c r="AA654" t="s">
        <v>113</v>
      </c>
      <c r="AB654" t="s">
        <v>113</v>
      </c>
      <c r="AC654" t="s">
        <v>113</v>
      </c>
      <c r="AE654" t="s">
        <v>113</v>
      </c>
      <c r="AF654" t="s">
        <v>5723</v>
      </c>
      <c r="AG654" t="s">
        <v>4657</v>
      </c>
      <c r="AH654" t="s">
        <v>113</v>
      </c>
      <c r="AI654" t="s">
        <v>132</v>
      </c>
      <c r="AJ654" t="s">
        <v>132</v>
      </c>
      <c r="AK654" t="s">
        <v>113</v>
      </c>
      <c r="AL654" t="s">
        <v>113</v>
      </c>
      <c r="AM654" t="s">
        <v>4659</v>
      </c>
      <c r="AN654" t="s">
        <v>5723</v>
      </c>
      <c r="AO654" t="s">
        <v>5724</v>
      </c>
      <c r="AP654">
        <v>11974630583</v>
      </c>
      <c r="AQ654" t="s">
        <v>284</v>
      </c>
      <c r="AR654" t="s">
        <v>113</v>
      </c>
      <c r="AS654" t="s">
        <v>113</v>
      </c>
      <c r="AT654" t="s">
        <v>113</v>
      </c>
      <c r="AU654" t="s">
        <v>113</v>
      </c>
      <c r="AW654" t="s">
        <v>113</v>
      </c>
      <c r="AX654" s="82">
        <f>IFERROR(FIND("Óbitos/feridos",consulta_completa__11[[#This Row],[13 - Ocorrências/Ambientes Atingidos]]),0)</f>
        <v>0</v>
      </c>
      <c r="AY654" s="83" t="str">
        <f t="shared" si="311"/>
        <v/>
      </c>
      <c r="AZ654" s="82">
        <f>IFERROR(FIND("População afetada/evacuada",consulta_completa__11[[#This Row],[13 - Ocorrências/Ambientes Atingidos]]),0)</f>
        <v>0</v>
      </c>
      <c r="BA654" s="82" t="str">
        <f t="shared" si="312"/>
        <v/>
      </c>
      <c r="BB654" s="82">
        <f>IFERROR(FIND("Suspensão de abastecimento de água",consulta_completa__11[[#This Row],[13 - Ocorrências/Ambientes Atingidos]]),0)</f>
        <v>0</v>
      </c>
      <c r="BC654" s="83" t="str">
        <f t="shared" si="340"/>
        <v/>
      </c>
      <c r="BD654" s="82">
        <f>IFERROR(FIND("Rio/córrego",consulta_completa__11[[#This Row],[13 - Ocorrências/Ambientes Atingidos]]),0)</f>
        <v>0</v>
      </c>
      <c r="BE654" s="83" t="str">
        <f t="shared" si="313"/>
        <v/>
      </c>
      <c r="BF654" s="82">
        <f>IFERROR(FIND("Lago",consulta_completa__11[[#This Row],[13 - Ocorrências/Ambientes Atingidos]]),0)</f>
        <v>0</v>
      </c>
      <c r="BG654" s="83" t="str">
        <f t="shared" si="314"/>
        <v/>
      </c>
      <c r="BH654" s="82">
        <f>IFERROR(FIND("Mar",consulta_completa__11[[#This Row],[13 - Ocorrências/Ambientes Atingidos]]),0)</f>
        <v>0</v>
      </c>
      <c r="BI654" s="83" t="str">
        <f t="shared" si="315"/>
        <v/>
      </c>
      <c r="BJ654" s="82">
        <f>IFERROR(FIND("Praia",consulta_completa__11[[#This Row],[13 - Ocorrências/Ambientes Atingidos]]),0)</f>
        <v>0</v>
      </c>
      <c r="BK654" s="83" t="str">
        <f t="shared" si="316"/>
        <v/>
      </c>
      <c r="BL654" s="82">
        <f>IFERROR(FIND("Solo",consulta_completa__11[[#This Row],[13 - Ocorrências/Ambientes Atingidos]]),0)</f>
        <v>0</v>
      </c>
      <c r="BM654" s="83" t="str">
        <f t="shared" si="317"/>
        <v/>
      </c>
      <c r="BN654" s="82">
        <f>IFERROR(FIND("Águas subterrâneas",consulta_completa__11[[#This Row],[13 - Ocorrências/Ambientes Atingidos]]),0)</f>
        <v>0</v>
      </c>
      <c r="BO654" s="83" t="str">
        <f t="shared" si="318"/>
        <v/>
      </c>
      <c r="BP654" s="82">
        <f>IFERROR(FIND("Atmosfera",consulta_completa__11[[#This Row],[13 - Ocorrências/Ambientes Atingidos]]),0)</f>
        <v>0</v>
      </c>
      <c r="BQ654" s="83" t="str">
        <f t="shared" si="319"/>
        <v/>
      </c>
      <c r="BR654" s="82">
        <f>IFERROR(FIND("Flora",consulta_completa__11[[#This Row],[13 - Ocorrências/Ambientes Atingidos]]),0)</f>
        <v>0</v>
      </c>
      <c r="BS654" s="83" t="str">
        <f t="shared" si="320"/>
        <v/>
      </c>
      <c r="BT654" s="82">
        <f>IFERROR(FIND("Fauna",consulta_completa__11[[#This Row],[13 - Ocorrências/Ambientes Atingidos]]),0)</f>
        <v>0</v>
      </c>
      <c r="BU654" s="83" t="str">
        <f t="shared" si="321"/>
        <v/>
      </c>
      <c r="BV654" s="82">
        <f>IFERROR(FIND("UC federal",consulta_completa__11[[#This Row],[13 - Ocorrências/Ambientes Atingidos]]),0)</f>
        <v>0</v>
      </c>
      <c r="BW654" s="83" t="str">
        <f t="shared" si="322"/>
        <v/>
      </c>
      <c r="BX654" s="82">
        <f>IFERROR(FIND("UC estadual/municipal",consulta_completa__11[[#This Row],[13 - Ocorrências/Ambientes Atingidos]]),0)</f>
        <v>0</v>
      </c>
      <c r="BY654" s="83" t="str">
        <f t="shared" si="323"/>
        <v/>
      </c>
      <c r="BZ654" s="82">
        <f>IFERROR(FIND("Outro(s)",consulta_completa__11[[#This Row],[13 - Ocorrências/Ambientes Atingidos]]),0)</f>
        <v>0</v>
      </c>
      <c r="CA654" s="83" t="str">
        <f t="shared" si="324"/>
        <v/>
      </c>
      <c r="CB654" s="82">
        <f>IFERROR(FIND("Sem dano",consulta_completa__11[[#This Row],[13 - Ocorrências/Ambientes Atingidos]]),0)</f>
        <v>0</v>
      </c>
      <c r="CC654" s="83" t="str">
        <f t="shared" si="325"/>
        <v/>
      </c>
      <c r="CD654" s="82" t="str">
        <f>IF(consulta_completa__11[[#This Row],[13 - Ocorrências/Ambientes Atingidos]]="","X","")</f>
        <v>X</v>
      </c>
      <c r="CE654" s="84">
        <f>IFERROR(FIND("IBAMA",consulta_completa__11[[#This Row],[14 - Inst. Atuando no Local]]),0)</f>
        <v>0</v>
      </c>
      <c r="CF654" s="84" t="str">
        <f t="shared" si="326"/>
        <v/>
      </c>
      <c r="CG654" s="84">
        <f>IFERROR(FIND("OEMA",consulta_completa__11[[#This Row],[14 - Inst. Atuando no Local]]),0)</f>
        <v>0</v>
      </c>
      <c r="CH654" s="84" t="str">
        <f t="shared" si="327"/>
        <v/>
      </c>
      <c r="CI654" s="84">
        <f>IFERROR(FIND("DEFESA CIVIL",consulta_completa__11[[#This Row],[14 - Inst. Atuando no Local]]),0)</f>
        <v>0</v>
      </c>
      <c r="CJ654" s="84" t="str">
        <f t="shared" si="328"/>
        <v/>
      </c>
      <c r="CK654" s="84">
        <f>IFERROR(FIND("CORPO DE BOMBEIROS",consulta_completa__11[[#This Row],[14 - Inst. Atuando no Local]]),0)</f>
        <v>0</v>
      </c>
      <c r="CL654" s="84" t="str">
        <f t="shared" si="329"/>
        <v/>
      </c>
      <c r="CM654" s="84">
        <f>IFERROR(FIND("POLÍCIA RODOVIÁRIA",consulta_completa__11[[#This Row],[14 - Inst. Atuando no Local]]),0)</f>
        <v>0</v>
      </c>
      <c r="CN654" s="84" t="str">
        <f t="shared" si="330"/>
        <v/>
      </c>
      <c r="CO654" s="84">
        <f>IFERROR(FIND("POLÍCIA MILITAR",consulta_completa__11[[#This Row],[14 - Inst. Atuando no Local]]),0)</f>
        <v>0</v>
      </c>
      <c r="CP654" s="84" t="str">
        <f t="shared" si="331"/>
        <v/>
      </c>
      <c r="CQ654" s="84">
        <f>IFERROR(FIND("POLÍCIA CIVIL",consulta_completa__11[[#This Row],[14 - Inst. Atuando no Local]]),0)</f>
        <v>0</v>
      </c>
      <c r="CR654" s="84" t="str">
        <f t="shared" si="332"/>
        <v/>
      </c>
      <c r="CS654" s="84">
        <f>IFERROR(FIND("MARINHA DO BRASIL",consulta_completa__11[[#This Row],[14 - Inst. Atuando no Local]]),0)</f>
        <v>0</v>
      </c>
      <c r="CT654" s="84" t="str">
        <f t="shared" si="333"/>
        <v/>
      </c>
      <c r="CU654" s="84">
        <f>IFERROR(FIND("EMPRESA ESPECIALIZADA EM ATENDIMENTO",consulta_completa__11[[#This Row],[14 - Inst. Atuando no Local]]),0)</f>
        <v>0</v>
      </c>
      <c r="CV654" s="84" t="str">
        <f t="shared" si="334"/>
        <v/>
      </c>
      <c r="CW654" s="84">
        <f>IFERROR(FIND("IBAMA",consulta_completa__11[[#This Row],[14 - Inst. Atuando no Local]]),0)</f>
        <v>0</v>
      </c>
      <c r="CX654" s="84" t="str">
        <f t="shared" si="335"/>
        <v/>
      </c>
      <c r="CY654" s="84" t="str">
        <f>IF(consulta_completa__11[[#This Row],[14 - Inst. Atuando no Local]]="","X","")</f>
        <v/>
      </c>
      <c r="CZ654" s="84">
        <f>IFERROR(FIND("OUTRA (S)",consulta_completa__11[[#This Row],[14 - Inst. Atuando no Local]]),0)</f>
        <v>0</v>
      </c>
      <c r="DA654" s="84" t="str">
        <f t="shared" si="336"/>
        <v/>
      </c>
      <c r="DB654" s="35" t="str">
        <f t="shared" si="337"/>
        <v>Sim</v>
      </c>
      <c r="DC654" s="35" t="str">
        <f t="shared" si="338"/>
        <v>Não</v>
      </c>
      <c r="DD654" s="35" t="str">
        <f t="shared" si="339"/>
        <v>Sim</v>
      </c>
      <c r="DE654" s="87" t="str">
        <f t="shared" si="341"/>
        <v>Sem informação</v>
      </c>
    </row>
    <row r="655" spans="1:109">
      <c r="A655" s="14">
        <v>20259761252</v>
      </c>
      <c r="B655" s="1">
        <v>45907</v>
      </c>
      <c r="C655" t="s">
        <v>109</v>
      </c>
      <c r="D655" t="s">
        <v>110</v>
      </c>
      <c r="E655" t="s">
        <v>111</v>
      </c>
      <c r="F655" t="s">
        <v>112</v>
      </c>
      <c r="G655" t="s">
        <v>439</v>
      </c>
      <c r="H655" t="s">
        <v>5725</v>
      </c>
      <c r="I655" t="s">
        <v>117</v>
      </c>
      <c r="J655" t="s">
        <v>113</v>
      </c>
      <c r="K655" t="s">
        <v>114</v>
      </c>
      <c r="L655" t="s">
        <v>114</v>
      </c>
      <c r="M655" t="s">
        <v>118</v>
      </c>
      <c r="N655" t="s">
        <v>119</v>
      </c>
      <c r="O655" t="s">
        <v>239</v>
      </c>
      <c r="P655" t="s">
        <v>272</v>
      </c>
      <c r="Q655" t="s">
        <v>143</v>
      </c>
      <c r="R655" t="s">
        <v>123</v>
      </c>
      <c r="S655" t="s">
        <v>201</v>
      </c>
      <c r="T655" t="s">
        <v>5726</v>
      </c>
      <c r="U655" t="s">
        <v>113</v>
      </c>
      <c r="V655" t="s">
        <v>5727</v>
      </c>
      <c r="Z655" t="s">
        <v>409</v>
      </c>
      <c r="AA655" t="s">
        <v>113</v>
      </c>
      <c r="AB655" t="s">
        <v>1465</v>
      </c>
      <c r="AC655" t="s">
        <v>207</v>
      </c>
      <c r="AD655">
        <v>1</v>
      </c>
      <c r="AE655" t="s">
        <v>603</v>
      </c>
      <c r="AF655" t="s">
        <v>113</v>
      </c>
      <c r="AG655" t="s">
        <v>113</v>
      </c>
      <c r="AH655" t="s">
        <v>131</v>
      </c>
      <c r="AI655" t="s">
        <v>131</v>
      </c>
      <c r="AJ655" t="s">
        <v>131</v>
      </c>
      <c r="AK655" t="s">
        <v>5728</v>
      </c>
      <c r="AL655" t="s">
        <v>5729</v>
      </c>
      <c r="AM655" t="s">
        <v>210</v>
      </c>
      <c r="AN655" t="s">
        <v>113</v>
      </c>
      <c r="AO655" t="s">
        <v>113</v>
      </c>
      <c r="AQ655" t="s">
        <v>211</v>
      </c>
      <c r="AR655" t="s">
        <v>113</v>
      </c>
      <c r="AS655" t="s">
        <v>113</v>
      </c>
      <c r="AT655" t="s">
        <v>5730</v>
      </c>
      <c r="AU655" t="s">
        <v>113</v>
      </c>
      <c r="AW655" t="s">
        <v>159</v>
      </c>
      <c r="AX655" s="82">
        <f>IFERROR(FIND("Óbitos/feridos",consulta_completa__11[[#This Row],[13 - Ocorrências/Ambientes Atingidos]]),0)</f>
        <v>0</v>
      </c>
      <c r="AY655" s="83" t="str">
        <f t="shared" si="311"/>
        <v/>
      </c>
      <c r="AZ655" s="82">
        <f>IFERROR(FIND("População afetada/evacuada",consulta_completa__11[[#This Row],[13 - Ocorrências/Ambientes Atingidos]]),0)</f>
        <v>0</v>
      </c>
      <c r="BA655" s="82" t="str">
        <f t="shared" si="312"/>
        <v/>
      </c>
      <c r="BB655" s="82">
        <f>IFERROR(FIND("Suspensão de abastecimento de água",consulta_completa__11[[#This Row],[13 - Ocorrências/Ambientes Atingidos]]),0)</f>
        <v>0</v>
      </c>
      <c r="BC655" s="83" t="str">
        <f t="shared" si="340"/>
        <v/>
      </c>
      <c r="BD655" s="82">
        <f>IFERROR(FIND("Rio/córrego",consulta_completa__11[[#This Row],[13 - Ocorrências/Ambientes Atingidos]]),0)</f>
        <v>0</v>
      </c>
      <c r="BE655" s="83" t="str">
        <f t="shared" si="313"/>
        <v/>
      </c>
      <c r="BF655" s="82">
        <f>IFERROR(FIND("Lago",consulta_completa__11[[#This Row],[13 - Ocorrências/Ambientes Atingidos]]),0)</f>
        <v>0</v>
      </c>
      <c r="BG655" s="83" t="str">
        <f t="shared" si="314"/>
        <v/>
      </c>
      <c r="BH655" s="82">
        <f>IFERROR(FIND("Mar",consulta_completa__11[[#This Row],[13 - Ocorrências/Ambientes Atingidos]]),0)</f>
        <v>1</v>
      </c>
      <c r="BI655" s="83" t="str">
        <f t="shared" si="315"/>
        <v>X</v>
      </c>
      <c r="BJ655" s="82">
        <f>IFERROR(FIND("Praia",consulta_completa__11[[#This Row],[13 - Ocorrências/Ambientes Atingidos]]),0)</f>
        <v>0</v>
      </c>
      <c r="BK655" s="83" t="str">
        <f t="shared" si="316"/>
        <v/>
      </c>
      <c r="BL655" s="82">
        <f>IFERROR(FIND("Solo",consulta_completa__11[[#This Row],[13 - Ocorrências/Ambientes Atingidos]]),0)</f>
        <v>0</v>
      </c>
      <c r="BM655" s="83" t="str">
        <f t="shared" si="317"/>
        <v/>
      </c>
      <c r="BN655" s="82">
        <f>IFERROR(FIND("Águas subterrâneas",consulta_completa__11[[#This Row],[13 - Ocorrências/Ambientes Atingidos]]),0)</f>
        <v>0</v>
      </c>
      <c r="BO655" s="83" t="str">
        <f t="shared" si="318"/>
        <v/>
      </c>
      <c r="BP655" s="82">
        <f>IFERROR(FIND("Atmosfera",consulta_completa__11[[#This Row],[13 - Ocorrências/Ambientes Atingidos]]),0)</f>
        <v>0</v>
      </c>
      <c r="BQ655" s="83" t="str">
        <f t="shared" si="319"/>
        <v/>
      </c>
      <c r="BR655" s="82">
        <f>IFERROR(FIND("Flora",consulta_completa__11[[#This Row],[13 - Ocorrências/Ambientes Atingidos]]),0)</f>
        <v>0</v>
      </c>
      <c r="BS655" s="83" t="str">
        <f t="shared" si="320"/>
        <v/>
      </c>
      <c r="BT655" s="82">
        <f>IFERROR(FIND("Fauna",consulta_completa__11[[#This Row],[13 - Ocorrências/Ambientes Atingidos]]),0)</f>
        <v>0</v>
      </c>
      <c r="BU655" s="83" t="str">
        <f t="shared" si="321"/>
        <v/>
      </c>
      <c r="BV655" s="82">
        <f>IFERROR(FIND("UC federal",consulta_completa__11[[#This Row],[13 - Ocorrências/Ambientes Atingidos]]),0)</f>
        <v>0</v>
      </c>
      <c r="BW655" s="83" t="str">
        <f t="shared" si="322"/>
        <v/>
      </c>
      <c r="BX655" s="82">
        <f>IFERROR(FIND("UC estadual/municipal",consulta_completa__11[[#This Row],[13 - Ocorrências/Ambientes Atingidos]]),0)</f>
        <v>0</v>
      </c>
      <c r="BY655" s="83" t="str">
        <f t="shared" si="323"/>
        <v/>
      </c>
      <c r="BZ655" s="82">
        <f>IFERROR(FIND("Outro(s)",consulta_completa__11[[#This Row],[13 - Ocorrências/Ambientes Atingidos]]),0)</f>
        <v>0</v>
      </c>
      <c r="CA655" s="83" t="str">
        <f t="shared" si="324"/>
        <v/>
      </c>
      <c r="CB655" s="82">
        <f>IFERROR(FIND("Sem dano",consulta_completa__11[[#This Row],[13 - Ocorrências/Ambientes Atingidos]]),0)</f>
        <v>0</v>
      </c>
      <c r="CC655" s="83" t="str">
        <f t="shared" si="325"/>
        <v/>
      </c>
      <c r="CD655" s="82" t="str">
        <f>IF(consulta_completa__11[[#This Row],[13 - Ocorrências/Ambientes Atingidos]]="","X","")</f>
        <v/>
      </c>
      <c r="CE655" s="84">
        <f>IFERROR(FIND("IBAMA",consulta_completa__11[[#This Row],[14 - Inst. Atuando no Local]]),0)</f>
        <v>0</v>
      </c>
      <c r="CF655" s="84" t="str">
        <f t="shared" si="326"/>
        <v/>
      </c>
      <c r="CG655" s="84">
        <f>IFERROR(FIND("OEMA",consulta_completa__11[[#This Row],[14 - Inst. Atuando no Local]]),0)</f>
        <v>0</v>
      </c>
      <c r="CH655" s="84" t="str">
        <f t="shared" si="327"/>
        <v/>
      </c>
      <c r="CI655" s="84">
        <f>IFERROR(FIND("DEFESA CIVIL",consulta_completa__11[[#This Row],[14 - Inst. Atuando no Local]]),0)</f>
        <v>0</v>
      </c>
      <c r="CJ655" s="84" t="str">
        <f t="shared" si="328"/>
        <v/>
      </c>
      <c r="CK655" s="84">
        <f>IFERROR(FIND("CORPO DE BOMBEIROS",consulta_completa__11[[#This Row],[14 - Inst. Atuando no Local]]),0)</f>
        <v>0</v>
      </c>
      <c r="CL655" s="84" t="str">
        <f t="shared" si="329"/>
        <v/>
      </c>
      <c r="CM655" s="84">
        <f>IFERROR(FIND("POLÍCIA RODOVIÁRIA",consulta_completa__11[[#This Row],[14 - Inst. Atuando no Local]]),0)</f>
        <v>0</v>
      </c>
      <c r="CN655" s="84" t="str">
        <f t="shared" si="330"/>
        <v/>
      </c>
      <c r="CO655" s="84">
        <f>IFERROR(FIND("POLÍCIA MILITAR",consulta_completa__11[[#This Row],[14 - Inst. Atuando no Local]]),0)</f>
        <v>0</v>
      </c>
      <c r="CP655" s="84" t="str">
        <f t="shared" si="331"/>
        <v/>
      </c>
      <c r="CQ655" s="84">
        <f>IFERROR(FIND("POLÍCIA CIVIL",consulta_completa__11[[#This Row],[14 - Inst. Atuando no Local]]),0)</f>
        <v>0</v>
      </c>
      <c r="CR655" s="84" t="str">
        <f t="shared" si="332"/>
        <v/>
      </c>
      <c r="CS655" s="84">
        <f>IFERROR(FIND("MARINHA DO BRASIL",consulta_completa__11[[#This Row],[14 - Inst. Atuando no Local]]),0)</f>
        <v>0</v>
      </c>
      <c r="CT655" s="84" t="str">
        <f t="shared" si="333"/>
        <v/>
      </c>
      <c r="CU655" s="84">
        <f>IFERROR(FIND("EMPRESA ESPECIALIZADA EM ATENDIMENTO",consulta_completa__11[[#This Row],[14 - Inst. Atuando no Local]]),0)</f>
        <v>0</v>
      </c>
      <c r="CV655" s="84" t="str">
        <f t="shared" si="334"/>
        <v/>
      </c>
      <c r="CW655" s="84">
        <f>IFERROR(FIND("IBAMA",consulta_completa__11[[#This Row],[14 - Inst. Atuando no Local]]),0)</f>
        <v>0</v>
      </c>
      <c r="CX655" s="84" t="str">
        <f t="shared" si="335"/>
        <v/>
      </c>
      <c r="CY655" s="84" t="str">
        <f>IF(consulta_completa__11[[#This Row],[14 - Inst. Atuando no Local]]="","X","")</f>
        <v/>
      </c>
      <c r="CZ655" s="84">
        <f>IFERROR(FIND("OUTRA (S)",consulta_completa__11[[#This Row],[14 - Inst. Atuando no Local]]),0)</f>
        <v>0</v>
      </c>
      <c r="DA655" s="84" t="str">
        <f t="shared" si="336"/>
        <v/>
      </c>
      <c r="DB655" s="35" t="str">
        <f t="shared" si="337"/>
        <v>Sim</v>
      </c>
      <c r="DC655" s="35" t="str">
        <f t="shared" si="338"/>
        <v>Não</v>
      </c>
      <c r="DD655" s="35" t="str">
        <f t="shared" si="339"/>
        <v>Sim</v>
      </c>
      <c r="DE655" s="87" t="str">
        <f t="shared" si="341"/>
        <v>Federal</v>
      </c>
    </row>
    <row r="656" spans="1:109">
      <c r="A656" s="14">
        <v>20259957620</v>
      </c>
      <c r="B656" s="1">
        <v>45907</v>
      </c>
      <c r="C656" t="s">
        <v>5731</v>
      </c>
      <c r="D656" t="s">
        <v>180</v>
      </c>
      <c r="E656" t="s">
        <v>286</v>
      </c>
      <c r="F656" t="s">
        <v>453</v>
      </c>
      <c r="G656" t="s">
        <v>113</v>
      </c>
      <c r="H656" t="s">
        <v>114</v>
      </c>
      <c r="I656" t="s">
        <v>114</v>
      </c>
      <c r="J656" t="s">
        <v>3966</v>
      </c>
      <c r="K656" t="s">
        <v>113</v>
      </c>
      <c r="L656" t="s">
        <v>113</v>
      </c>
      <c r="M656" t="s">
        <v>1597</v>
      </c>
      <c r="N656" t="s">
        <v>141</v>
      </c>
      <c r="O656" t="s">
        <v>113</v>
      </c>
      <c r="P656" t="s">
        <v>272</v>
      </c>
      <c r="Q656" t="s">
        <v>143</v>
      </c>
      <c r="R656" t="s">
        <v>123</v>
      </c>
      <c r="S656" t="s">
        <v>113</v>
      </c>
      <c r="T656" t="s">
        <v>5732</v>
      </c>
      <c r="U656" t="s">
        <v>5733</v>
      </c>
      <c r="V656" t="s">
        <v>5734</v>
      </c>
      <c r="Z656" t="s">
        <v>113</v>
      </c>
      <c r="AA656" t="s">
        <v>5735</v>
      </c>
      <c r="AB656" t="s">
        <v>113</v>
      </c>
      <c r="AC656" t="s">
        <v>113</v>
      </c>
      <c r="AE656" t="s">
        <v>2412</v>
      </c>
      <c r="AF656" t="s">
        <v>113</v>
      </c>
      <c r="AG656" t="s">
        <v>113</v>
      </c>
      <c r="AH656" t="s">
        <v>194</v>
      </c>
      <c r="AI656" t="s">
        <v>132</v>
      </c>
      <c r="AJ656" t="s">
        <v>131</v>
      </c>
      <c r="AK656" t="s">
        <v>5736</v>
      </c>
      <c r="AL656" t="s">
        <v>5737</v>
      </c>
      <c r="AM656" t="s">
        <v>2566</v>
      </c>
      <c r="AN656" t="s">
        <v>154</v>
      </c>
      <c r="AO656" t="s">
        <v>2619</v>
      </c>
      <c r="AP656">
        <v>6133161070</v>
      </c>
      <c r="AQ656" t="s">
        <v>2568</v>
      </c>
      <c r="AR656" t="s">
        <v>113</v>
      </c>
      <c r="AS656" t="s">
        <v>113</v>
      </c>
      <c r="AT656" t="s">
        <v>113</v>
      </c>
      <c r="AU656" t="s">
        <v>113</v>
      </c>
      <c r="AW656" t="s">
        <v>113</v>
      </c>
      <c r="AX656" s="82">
        <f>IFERROR(FIND("Óbitos/feridos",consulta_completa__11[[#This Row],[13 - Ocorrências/Ambientes Atingidos]]),0)</f>
        <v>0</v>
      </c>
      <c r="AY656" s="83" t="str">
        <f t="shared" si="311"/>
        <v/>
      </c>
      <c r="AZ656" s="82">
        <f>IFERROR(FIND("População afetada/evacuada",consulta_completa__11[[#This Row],[13 - Ocorrências/Ambientes Atingidos]]),0)</f>
        <v>0</v>
      </c>
      <c r="BA656" s="82" t="str">
        <f t="shared" si="312"/>
        <v/>
      </c>
      <c r="BB656" s="82">
        <f>IFERROR(FIND("Suspensão de abastecimento de água",consulta_completa__11[[#This Row],[13 - Ocorrências/Ambientes Atingidos]]),0)</f>
        <v>1</v>
      </c>
      <c r="BC656" s="83" t="str">
        <f t="shared" si="340"/>
        <v>X</v>
      </c>
      <c r="BD656" s="82">
        <f>IFERROR(FIND("Rio/córrego",consulta_completa__11[[#This Row],[13 - Ocorrências/Ambientes Atingidos]]),0)</f>
        <v>37</v>
      </c>
      <c r="BE656" s="83" t="str">
        <f t="shared" si="313"/>
        <v>X</v>
      </c>
      <c r="BF656" s="82">
        <f>IFERROR(FIND("Lago",consulta_completa__11[[#This Row],[13 - Ocorrências/Ambientes Atingidos]]),0)</f>
        <v>0</v>
      </c>
      <c r="BG656" s="83" t="str">
        <f t="shared" si="314"/>
        <v/>
      </c>
      <c r="BH656" s="82">
        <f>IFERROR(FIND("Mar",consulta_completa__11[[#This Row],[13 - Ocorrências/Ambientes Atingidos]]),0)</f>
        <v>0</v>
      </c>
      <c r="BI656" s="83" t="str">
        <f t="shared" si="315"/>
        <v/>
      </c>
      <c r="BJ656" s="82">
        <f>IFERROR(FIND("Praia",consulta_completa__11[[#This Row],[13 - Ocorrências/Ambientes Atingidos]]),0)</f>
        <v>0</v>
      </c>
      <c r="BK656" s="83" t="str">
        <f t="shared" si="316"/>
        <v/>
      </c>
      <c r="BL656" s="82">
        <f>IFERROR(FIND("Solo",consulta_completa__11[[#This Row],[13 - Ocorrências/Ambientes Atingidos]]),0)</f>
        <v>50</v>
      </c>
      <c r="BM656" s="83" t="str">
        <f t="shared" si="317"/>
        <v>X</v>
      </c>
      <c r="BN656" s="82">
        <f>IFERROR(FIND("Águas subterrâneas",consulta_completa__11[[#This Row],[13 - Ocorrências/Ambientes Atingidos]]),0)</f>
        <v>0</v>
      </c>
      <c r="BO656" s="83" t="str">
        <f t="shared" si="318"/>
        <v/>
      </c>
      <c r="BP656" s="82">
        <f>IFERROR(FIND("Atmosfera",consulta_completa__11[[#This Row],[13 - Ocorrências/Ambientes Atingidos]]),0)</f>
        <v>0</v>
      </c>
      <c r="BQ656" s="83" t="str">
        <f t="shared" si="319"/>
        <v/>
      </c>
      <c r="BR656" s="82">
        <f>IFERROR(FIND("Flora",consulta_completa__11[[#This Row],[13 - Ocorrências/Ambientes Atingidos]]),0)</f>
        <v>0</v>
      </c>
      <c r="BS656" s="83" t="str">
        <f t="shared" si="320"/>
        <v/>
      </c>
      <c r="BT656" s="82">
        <f>IFERROR(FIND("Fauna",consulta_completa__11[[#This Row],[13 - Ocorrências/Ambientes Atingidos]]),0)</f>
        <v>0</v>
      </c>
      <c r="BU656" s="83" t="str">
        <f t="shared" si="321"/>
        <v/>
      </c>
      <c r="BV656" s="82">
        <f>IFERROR(FIND("UC federal",consulta_completa__11[[#This Row],[13 - Ocorrências/Ambientes Atingidos]]),0)</f>
        <v>0</v>
      </c>
      <c r="BW656" s="83" t="str">
        <f t="shared" si="322"/>
        <v/>
      </c>
      <c r="BX656" s="82">
        <f>IFERROR(FIND("UC estadual/municipal",consulta_completa__11[[#This Row],[13 - Ocorrências/Ambientes Atingidos]]),0)</f>
        <v>0</v>
      </c>
      <c r="BY656" s="83" t="str">
        <f t="shared" si="323"/>
        <v/>
      </c>
      <c r="BZ656" s="82">
        <f>IFERROR(FIND("Outro(s)",consulta_completa__11[[#This Row],[13 - Ocorrências/Ambientes Atingidos]]),0)</f>
        <v>0</v>
      </c>
      <c r="CA656" s="83" t="str">
        <f t="shared" si="324"/>
        <v/>
      </c>
      <c r="CB656" s="82">
        <f>IFERROR(FIND("Sem dano",consulta_completa__11[[#This Row],[13 - Ocorrências/Ambientes Atingidos]]),0)</f>
        <v>0</v>
      </c>
      <c r="CC656" s="83" t="str">
        <f t="shared" si="325"/>
        <v/>
      </c>
      <c r="CD656" s="82" t="str">
        <f>IF(consulta_completa__11[[#This Row],[13 - Ocorrências/Ambientes Atingidos]]="","X","")</f>
        <v/>
      </c>
      <c r="CE656" s="84">
        <f>IFERROR(FIND("IBAMA",consulta_completa__11[[#This Row],[14 - Inst. Atuando no Local]]),0)</f>
        <v>0</v>
      </c>
      <c r="CF656" s="84" t="str">
        <f t="shared" si="326"/>
        <v/>
      </c>
      <c r="CG656" s="84">
        <f>IFERROR(FIND("OEMA",consulta_completa__11[[#This Row],[14 - Inst. Atuando no Local]]),0)</f>
        <v>0</v>
      </c>
      <c r="CH656" s="84" t="str">
        <f t="shared" si="327"/>
        <v/>
      </c>
      <c r="CI656" s="84">
        <f>IFERROR(FIND("DEFESA CIVIL",consulta_completa__11[[#This Row],[14 - Inst. Atuando no Local]]),0)</f>
        <v>0</v>
      </c>
      <c r="CJ656" s="84" t="str">
        <f t="shared" si="328"/>
        <v/>
      </c>
      <c r="CK656" s="84">
        <f>IFERROR(FIND("CORPO DE BOMBEIROS",consulta_completa__11[[#This Row],[14 - Inst. Atuando no Local]]),0)</f>
        <v>0</v>
      </c>
      <c r="CL656" s="84" t="str">
        <f t="shared" si="329"/>
        <v/>
      </c>
      <c r="CM656" s="84">
        <f>IFERROR(FIND("POLÍCIA RODOVIÁRIA",consulta_completa__11[[#This Row],[14 - Inst. Atuando no Local]]),0)</f>
        <v>0</v>
      </c>
      <c r="CN656" s="84" t="str">
        <f t="shared" si="330"/>
        <v/>
      </c>
      <c r="CO656" s="84">
        <f>IFERROR(FIND("POLÍCIA MILITAR",consulta_completa__11[[#This Row],[14 - Inst. Atuando no Local]]),0)</f>
        <v>0</v>
      </c>
      <c r="CP656" s="84" t="str">
        <f t="shared" si="331"/>
        <v/>
      </c>
      <c r="CQ656" s="84">
        <f>IFERROR(FIND("POLÍCIA CIVIL",consulta_completa__11[[#This Row],[14 - Inst. Atuando no Local]]),0)</f>
        <v>0</v>
      </c>
      <c r="CR656" s="84" t="str">
        <f t="shared" si="332"/>
        <v/>
      </c>
      <c r="CS656" s="84">
        <f>IFERROR(FIND("MARINHA DO BRASIL",consulta_completa__11[[#This Row],[14 - Inst. Atuando no Local]]),0)</f>
        <v>0</v>
      </c>
      <c r="CT656" s="84" t="str">
        <f t="shared" si="333"/>
        <v/>
      </c>
      <c r="CU656" s="84">
        <f>IFERROR(FIND("EMPRESA ESPECIALIZADA EM ATENDIMENTO",consulta_completa__11[[#This Row],[14 - Inst. Atuando no Local]]),0)</f>
        <v>0</v>
      </c>
      <c r="CV656" s="84" t="str">
        <f t="shared" si="334"/>
        <v/>
      </c>
      <c r="CW656" s="84">
        <f>IFERROR(FIND("IBAMA",consulta_completa__11[[#This Row],[14 - Inst. Atuando no Local]]),0)</f>
        <v>0</v>
      </c>
      <c r="CX656" s="84" t="str">
        <f t="shared" si="335"/>
        <v/>
      </c>
      <c r="CY656" s="84" t="str">
        <f>IF(consulta_completa__11[[#This Row],[14 - Inst. Atuando no Local]]="","X","")</f>
        <v/>
      </c>
      <c r="CZ656" s="84">
        <f>IFERROR(FIND("OUTRA (S)",consulta_completa__11[[#This Row],[14 - Inst. Atuando no Local]]),0)</f>
        <v>0</v>
      </c>
      <c r="DA656" s="84" t="str">
        <f t="shared" si="336"/>
        <v/>
      </c>
      <c r="DB656" s="35" t="str">
        <f t="shared" si="337"/>
        <v>Sim</v>
      </c>
      <c r="DC656" s="35" t="str">
        <f t="shared" si="338"/>
        <v>Não</v>
      </c>
      <c r="DD656" s="35" t="str">
        <f t="shared" si="339"/>
        <v>Sim</v>
      </c>
      <c r="DE656" s="87" t="str">
        <f t="shared" si="341"/>
        <v>Sem informação</v>
      </c>
    </row>
    <row r="657" spans="1:109">
      <c r="A657" s="14">
        <v>20259861222</v>
      </c>
      <c r="B657" s="1">
        <v>45908</v>
      </c>
      <c r="C657" t="s">
        <v>5738</v>
      </c>
      <c r="D657" t="s">
        <v>3595</v>
      </c>
      <c r="E657" t="s">
        <v>320</v>
      </c>
      <c r="F657" t="s">
        <v>1202</v>
      </c>
      <c r="G657" t="s">
        <v>113</v>
      </c>
      <c r="H657" t="s">
        <v>114</v>
      </c>
      <c r="I657" t="s">
        <v>114</v>
      </c>
      <c r="J657" t="s">
        <v>113</v>
      </c>
      <c r="K657" t="s">
        <v>114</v>
      </c>
      <c r="L657" t="s">
        <v>114</v>
      </c>
      <c r="M657" t="s">
        <v>629</v>
      </c>
      <c r="N657" t="s">
        <v>113</v>
      </c>
      <c r="O657" t="s">
        <v>120</v>
      </c>
      <c r="P657" t="s">
        <v>299</v>
      </c>
      <c r="Q657" t="s">
        <v>143</v>
      </c>
      <c r="R657" t="s">
        <v>123</v>
      </c>
      <c r="S657" t="s">
        <v>113</v>
      </c>
      <c r="T657" t="s">
        <v>5739</v>
      </c>
      <c r="U657" t="s">
        <v>5740</v>
      </c>
      <c r="V657" t="s">
        <v>5741</v>
      </c>
      <c r="X657" t="b">
        <v>1</v>
      </c>
      <c r="Z657" t="s">
        <v>5742</v>
      </c>
      <c r="AA657" t="s">
        <v>5743</v>
      </c>
      <c r="AB657" t="s">
        <v>5744</v>
      </c>
      <c r="AC657" t="s">
        <v>113</v>
      </c>
      <c r="AD657">
        <v>1</v>
      </c>
      <c r="AE657" t="s">
        <v>113</v>
      </c>
      <c r="AF657" t="s">
        <v>113</v>
      </c>
      <c r="AG657" t="s">
        <v>113</v>
      </c>
      <c r="AH657" t="s">
        <v>131</v>
      </c>
      <c r="AI657" t="s">
        <v>132</v>
      </c>
      <c r="AJ657" t="s">
        <v>131</v>
      </c>
      <c r="AK657" t="s">
        <v>5745</v>
      </c>
      <c r="AL657" t="s">
        <v>5746</v>
      </c>
      <c r="AM657" t="s">
        <v>5747</v>
      </c>
      <c r="AN657" t="s">
        <v>5744</v>
      </c>
      <c r="AO657" t="s">
        <v>5748</v>
      </c>
      <c r="AP657">
        <v>35988179537</v>
      </c>
      <c r="AQ657" t="s">
        <v>284</v>
      </c>
      <c r="AR657" t="s">
        <v>113</v>
      </c>
      <c r="AS657" t="s">
        <v>113</v>
      </c>
      <c r="AT657" t="s">
        <v>113</v>
      </c>
      <c r="AU657" t="s">
        <v>113</v>
      </c>
      <c r="AW657" t="s">
        <v>113</v>
      </c>
      <c r="AX657" s="82">
        <f>IFERROR(FIND("Óbitos/feridos",consulta_completa__11[[#This Row],[13 - Ocorrências/Ambientes Atingidos]]),0)</f>
        <v>0</v>
      </c>
      <c r="AY657" s="83" t="str">
        <f t="shared" si="311"/>
        <v/>
      </c>
      <c r="AZ657" s="82">
        <f>IFERROR(FIND("População afetada/evacuada",consulta_completa__11[[#This Row],[13 - Ocorrências/Ambientes Atingidos]]),0)</f>
        <v>0</v>
      </c>
      <c r="BA657" s="82" t="str">
        <f t="shared" si="312"/>
        <v/>
      </c>
      <c r="BB657" s="82">
        <f>IFERROR(FIND("Suspensão de abastecimento de água",consulta_completa__11[[#This Row],[13 - Ocorrências/Ambientes Atingidos]]),0)</f>
        <v>0</v>
      </c>
      <c r="BC657" s="83" t="str">
        <f t="shared" si="340"/>
        <v/>
      </c>
      <c r="BD657" s="82">
        <f>IFERROR(FIND("Rio/córrego",consulta_completa__11[[#This Row],[13 - Ocorrências/Ambientes Atingidos]]),0)</f>
        <v>0</v>
      </c>
      <c r="BE657" s="83" t="str">
        <f t="shared" si="313"/>
        <v/>
      </c>
      <c r="BF657" s="82">
        <f>IFERROR(FIND("Lago",consulta_completa__11[[#This Row],[13 - Ocorrências/Ambientes Atingidos]]),0)</f>
        <v>0</v>
      </c>
      <c r="BG657" s="83" t="str">
        <f t="shared" si="314"/>
        <v/>
      </c>
      <c r="BH657" s="82">
        <f>IFERROR(FIND("Mar",consulta_completa__11[[#This Row],[13 - Ocorrências/Ambientes Atingidos]]),0)</f>
        <v>0</v>
      </c>
      <c r="BI657" s="83" t="str">
        <f t="shared" si="315"/>
        <v/>
      </c>
      <c r="BJ657" s="82">
        <f>IFERROR(FIND("Praia",consulta_completa__11[[#This Row],[13 - Ocorrências/Ambientes Atingidos]]),0)</f>
        <v>0</v>
      </c>
      <c r="BK657" s="83" t="str">
        <f t="shared" si="316"/>
        <v/>
      </c>
      <c r="BL657" s="82">
        <f>IFERROR(FIND("Solo",consulta_completa__11[[#This Row],[13 - Ocorrências/Ambientes Atingidos]]),0)</f>
        <v>1</v>
      </c>
      <c r="BM657" s="83" t="str">
        <f t="shared" si="317"/>
        <v>X</v>
      </c>
      <c r="BN657" s="82">
        <f>IFERROR(FIND("Águas subterrâneas",consulta_completa__11[[#This Row],[13 - Ocorrências/Ambientes Atingidos]]),0)</f>
        <v>0</v>
      </c>
      <c r="BO657" s="83" t="str">
        <f t="shared" si="318"/>
        <v/>
      </c>
      <c r="BP657" s="82">
        <f>IFERROR(FIND("Atmosfera",consulta_completa__11[[#This Row],[13 - Ocorrências/Ambientes Atingidos]]),0)</f>
        <v>0</v>
      </c>
      <c r="BQ657" s="83" t="str">
        <f t="shared" si="319"/>
        <v/>
      </c>
      <c r="BR657" s="82">
        <f>IFERROR(FIND("Flora",consulta_completa__11[[#This Row],[13 - Ocorrências/Ambientes Atingidos]]),0)</f>
        <v>7</v>
      </c>
      <c r="BS657" s="83" t="str">
        <f t="shared" si="320"/>
        <v>X</v>
      </c>
      <c r="BT657" s="82">
        <f>IFERROR(FIND("Fauna",consulta_completa__11[[#This Row],[13 - Ocorrências/Ambientes Atingidos]]),0)</f>
        <v>0</v>
      </c>
      <c r="BU657" s="83" t="str">
        <f t="shared" si="321"/>
        <v/>
      </c>
      <c r="BV657" s="82">
        <f>IFERROR(FIND("UC federal",consulta_completa__11[[#This Row],[13 - Ocorrências/Ambientes Atingidos]]),0)</f>
        <v>0</v>
      </c>
      <c r="BW657" s="83" t="str">
        <f t="shared" si="322"/>
        <v/>
      </c>
      <c r="BX657" s="82">
        <f>IFERROR(FIND("UC estadual/municipal",consulta_completa__11[[#This Row],[13 - Ocorrências/Ambientes Atingidos]]),0)</f>
        <v>0</v>
      </c>
      <c r="BY657" s="83" t="str">
        <f t="shared" si="323"/>
        <v/>
      </c>
      <c r="BZ657" s="82">
        <f>IFERROR(FIND("Outro(s)",consulta_completa__11[[#This Row],[13 - Ocorrências/Ambientes Atingidos]]),0)</f>
        <v>0</v>
      </c>
      <c r="CA657" s="83" t="str">
        <f t="shared" si="324"/>
        <v/>
      </c>
      <c r="CB657" s="82">
        <f>IFERROR(FIND("Sem dano",consulta_completa__11[[#This Row],[13 - Ocorrências/Ambientes Atingidos]]),0)</f>
        <v>0</v>
      </c>
      <c r="CC657" s="83" t="str">
        <f t="shared" si="325"/>
        <v/>
      </c>
      <c r="CD657" s="82" t="str">
        <f>IF(consulta_completa__11[[#This Row],[13 - Ocorrências/Ambientes Atingidos]]="","X","")</f>
        <v/>
      </c>
      <c r="CE657" s="84">
        <f>IFERROR(FIND("IBAMA",consulta_completa__11[[#This Row],[14 - Inst. Atuando no Local]]),0)</f>
        <v>0</v>
      </c>
      <c r="CF657" s="84" t="str">
        <f t="shared" si="326"/>
        <v/>
      </c>
      <c r="CG657" s="84">
        <f>IFERROR(FIND("OEMA",consulta_completa__11[[#This Row],[14 - Inst. Atuando no Local]]),0)</f>
        <v>0</v>
      </c>
      <c r="CH657" s="84" t="str">
        <f t="shared" si="327"/>
        <v/>
      </c>
      <c r="CI657" s="84">
        <f>IFERROR(FIND("DEFESA CIVIL",consulta_completa__11[[#This Row],[14 - Inst. Atuando no Local]]),0)</f>
        <v>0</v>
      </c>
      <c r="CJ657" s="84" t="str">
        <f t="shared" si="328"/>
        <v/>
      </c>
      <c r="CK657" s="84">
        <f>IFERROR(FIND("CORPO DE BOMBEIROS",consulta_completa__11[[#This Row],[14 - Inst. Atuando no Local]]),0)</f>
        <v>0</v>
      </c>
      <c r="CL657" s="84" t="str">
        <f t="shared" si="329"/>
        <v/>
      </c>
      <c r="CM657" s="84">
        <f>IFERROR(FIND("POLÍCIA RODOVIÁRIA",consulta_completa__11[[#This Row],[14 - Inst. Atuando no Local]]),0)</f>
        <v>0</v>
      </c>
      <c r="CN657" s="84" t="str">
        <f t="shared" si="330"/>
        <v/>
      </c>
      <c r="CO657" s="84">
        <f>IFERROR(FIND("POLÍCIA MILITAR",consulta_completa__11[[#This Row],[14 - Inst. Atuando no Local]]),0)</f>
        <v>0</v>
      </c>
      <c r="CP657" s="84" t="str">
        <f t="shared" si="331"/>
        <v/>
      </c>
      <c r="CQ657" s="84">
        <f>IFERROR(FIND("POLÍCIA CIVIL",consulta_completa__11[[#This Row],[14 - Inst. Atuando no Local]]),0)</f>
        <v>0</v>
      </c>
      <c r="CR657" s="84" t="str">
        <f t="shared" si="332"/>
        <v/>
      </c>
      <c r="CS657" s="84">
        <f>IFERROR(FIND("MARINHA DO BRASIL",consulta_completa__11[[#This Row],[14 - Inst. Atuando no Local]]),0)</f>
        <v>0</v>
      </c>
      <c r="CT657" s="84" t="str">
        <f t="shared" si="333"/>
        <v/>
      </c>
      <c r="CU657" s="84">
        <f>IFERROR(FIND("EMPRESA ESPECIALIZADA EM ATENDIMENTO",consulta_completa__11[[#This Row],[14 - Inst. Atuando no Local]]),0)</f>
        <v>0</v>
      </c>
      <c r="CV657" s="84" t="str">
        <f t="shared" si="334"/>
        <v/>
      </c>
      <c r="CW657" s="84">
        <f>IFERROR(FIND("IBAMA",consulta_completa__11[[#This Row],[14 - Inst. Atuando no Local]]),0)</f>
        <v>0</v>
      </c>
      <c r="CX657" s="84" t="str">
        <f t="shared" si="335"/>
        <v/>
      </c>
      <c r="CY657" s="84" t="str">
        <f>IF(consulta_completa__11[[#This Row],[14 - Inst. Atuando no Local]]="","X","")</f>
        <v>X</v>
      </c>
      <c r="CZ657" s="84">
        <f>IFERROR(FIND("OUTRA (S)",consulta_completa__11[[#This Row],[14 - Inst. Atuando no Local]]),0)</f>
        <v>0</v>
      </c>
      <c r="DA657" s="84" t="str">
        <f t="shared" si="336"/>
        <v/>
      </c>
      <c r="DB657" s="35" t="str">
        <f t="shared" si="337"/>
        <v>Sim</v>
      </c>
      <c r="DC657" s="35" t="str">
        <f t="shared" si="338"/>
        <v>Não</v>
      </c>
      <c r="DD657" s="35" t="str">
        <f t="shared" si="339"/>
        <v>Sim</v>
      </c>
      <c r="DE657" s="87" t="str">
        <f t="shared" si="341"/>
        <v>Federal</v>
      </c>
    </row>
    <row r="658" spans="1:109">
      <c r="A658" s="14">
        <v>20259879228</v>
      </c>
      <c r="B658" s="1">
        <v>45908</v>
      </c>
      <c r="C658" t="s">
        <v>5749</v>
      </c>
      <c r="D658" t="s">
        <v>180</v>
      </c>
      <c r="E658" t="s">
        <v>162</v>
      </c>
      <c r="F658" t="s">
        <v>163</v>
      </c>
      <c r="G658" t="s">
        <v>113</v>
      </c>
      <c r="H658" t="s">
        <v>114</v>
      </c>
      <c r="I658" t="s">
        <v>114</v>
      </c>
      <c r="J658" t="s">
        <v>1492</v>
      </c>
      <c r="K658" t="s">
        <v>113</v>
      </c>
      <c r="L658" t="s">
        <v>113</v>
      </c>
      <c r="M658" t="s">
        <v>140</v>
      </c>
      <c r="N658" t="s">
        <v>119</v>
      </c>
      <c r="O658" t="s">
        <v>239</v>
      </c>
      <c r="P658" t="s">
        <v>299</v>
      </c>
      <c r="Q658" t="s">
        <v>167</v>
      </c>
      <c r="R658" t="s">
        <v>123</v>
      </c>
      <c r="S658" t="s">
        <v>113</v>
      </c>
      <c r="T658" t="s">
        <v>5750</v>
      </c>
      <c r="U658" t="s">
        <v>5751</v>
      </c>
      <c r="V658" t="s">
        <v>5752</v>
      </c>
      <c r="Z658" t="s">
        <v>113</v>
      </c>
      <c r="AA658" t="s">
        <v>113</v>
      </c>
      <c r="AB658" t="s">
        <v>2460</v>
      </c>
      <c r="AC658" t="s">
        <v>276</v>
      </c>
      <c r="AD658">
        <v>1</v>
      </c>
      <c r="AE658" t="s">
        <v>3796</v>
      </c>
      <c r="AF658" t="s">
        <v>5753</v>
      </c>
      <c r="AG658" t="s">
        <v>5754</v>
      </c>
      <c r="AH658" t="s">
        <v>131</v>
      </c>
      <c r="AI658" t="s">
        <v>131</v>
      </c>
      <c r="AJ658" t="s">
        <v>132</v>
      </c>
      <c r="AK658" t="s">
        <v>113</v>
      </c>
      <c r="AL658" t="s">
        <v>5755</v>
      </c>
      <c r="AM658" t="s">
        <v>281</v>
      </c>
      <c r="AN658" t="s">
        <v>282</v>
      </c>
      <c r="AO658" t="s">
        <v>283</v>
      </c>
      <c r="AP658">
        <v>31982725614</v>
      </c>
      <c r="AQ658" t="s">
        <v>284</v>
      </c>
      <c r="AR658" t="s">
        <v>113</v>
      </c>
      <c r="AS658" t="s">
        <v>113</v>
      </c>
      <c r="AT658" t="s">
        <v>113</v>
      </c>
      <c r="AU658" t="s">
        <v>113</v>
      </c>
      <c r="AW658" t="s">
        <v>113</v>
      </c>
      <c r="AX658" s="82">
        <f>IFERROR(FIND("Óbitos/feridos",consulta_completa__11[[#This Row],[13 - Ocorrências/Ambientes Atingidos]]),0)</f>
        <v>0</v>
      </c>
      <c r="AY658" s="83" t="str">
        <f t="shared" si="311"/>
        <v/>
      </c>
      <c r="AZ658" s="82">
        <f>IFERROR(FIND("População afetada/evacuada",consulta_completa__11[[#This Row],[13 - Ocorrências/Ambientes Atingidos]]),0)</f>
        <v>0</v>
      </c>
      <c r="BA658" s="82" t="str">
        <f t="shared" si="312"/>
        <v/>
      </c>
      <c r="BB658" s="82">
        <f>IFERROR(FIND("Suspensão de abastecimento de água",consulta_completa__11[[#This Row],[13 - Ocorrências/Ambientes Atingidos]]),0)</f>
        <v>0</v>
      </c>
      <c r="BC658" s="83" t="str">
        <f t="shared" si="340"/>
        <v/>
      </c>
      <c r="BD658" s="82">
        <f>IFERROR(FIND("Rio/córrego",consulta_completa__11[[#This Row],[13 - Ocorrências/Ambientes Atingidos]]),0)</f>
        <v>0</v>
      </c>
      <c r="BE658" s="83" t="str">
        <f t="shared" si="313"/>
        <v/>
      </c>
      <c r="BF658" s="82">
        <f>IFERROR(FIND("Lago",consulta_completa__11[[#This Row],[13 - Ocorrências/Ambientes Atingidos]]),0)</f>
        <v>0</v>
      </c>
      <c r="BG658" s="83" t="str">
        <f t="shared" si="314"/>
        <v/>
      </c>
      <c r="BH658" s="82">
        <f>IFERROR(FIND("Mar",consulta_completa__11[[#This Row],[13 - Ocorrências/Ambientes Atingidos]]),0)</f>
        <v>0</v>
      </c>
      <c r="BI658" s="83" t="str">
        <f t="shared" si="315"/>
        <v/>
      </c>
      <c r="BJ658" s="82">
        <f>IFERROR(FIND("Praia",consulta_completa__11[[#This Row],[13 - Ocorrências/Ambientes Atingidos]]),0)</f>
        <v>0</v>
      </c>
      <c r="BK658" s="83" t="str">
        <f t="shared" si="316"/>
        <v/>
      </c>
      <c r="BL658" s="82">
        <f>IFERROR(FIND("Solo",consulta_completa__11[[#This Row],[13 - Ocorrências/Ambientes Atingidos]]),0)</f>
        <v>1</v>
      </c>
      <c r="BM658" s="83" t="str">
        <f t="shared" si="317"/>
        <v>X</v>
      </c>
      <c r="BN658" s="82">
        <f>IFERROR(FIND("Águas subterrâneas",consulta_completa__11[[#This Row],[13 - Ocorrências/Ambientes Atingidos]]),0)</f>
        <v>0</v>
      </c>
      <c r="BO658" s="83" t="str">
        <f t="shared" si="318"/>
        <v/>
      </c>
      <c r="BP658" s="82">
        <f>IFERROR(FIND("Atmosfera",consulta_completa__11[[#This Row],[13 - Ocorrências/Ambientes Atingidos]]),0)</f>
        <v>0</v>
      </c>
      <c r="BQ658" s="83" t="str">
        <f t="shared" si="319"/>
        <v/>
      </c>
      <c r="BR658" s="82">
        <f>IFERROR(FIND("Flora",consulta_completa__11[[#This Row],[13 - Ocorrências/Ambientes Atingidos]]),0)</f>
        <v>0</v>
      </c>
      <c r="BS658" s="83" t="str">
        <f t="shared" si="320"/>
        <v/>
      </c>
      <c r="BT658" s="82">
        <f>IFERROR(FIND("Fauna",consulta_completa__11[[#This Row],[13 - Ocorrências/Ambientes Atingidos]]),0)</f>
        <v>0</v>
      </c>
      <c r="BU658" s="83" t="str">
        <f t="shared" si="321"/>
        <v/>
      </c>
      <c r="BV658" s="82">
        <f>IFERROR(FIND("UC federal",consulta_completa__11[[#This Row],[13 - Ocorrências/Ambientes Atingidos]]),0)</f>
        <v>0</v>
      </c>
      <c r="BW658" s="83" t="str">
        <f t="shared" si="322"/>
        <v/>
      </c>
      <c r="BX658" s="82">
        <f>IFERROR(FIND("UC estadual/municipal",consulta_completa__11[[#This Row],[13 - Ocorrências/Ambientes Atingidos]]),0)</f>
        <v>0</v>
      </c>
      <c r="BY658" s="83" t="str">
        <f t="shared" si="323"/>
        <v/>
      </c>
      <c r="BZ658" s="82">
        <f>IFERROR(FIND("Outro(s)",consulta_completa__11[[#This Row],[13 - Ocorrências/Ambientes Atingidos]]),0)</f>
        <v>0</v>
      </c>
      <c r="CA658" s="83" t="str">
        <f t="shared" si="324"/>
        <v/>
      </c>
      <c r="CB658" s="82">
        <f>IFERROR(FIND("Sem dano",consulta_completa__11[[#This Row],[13 - Ocorrências/Ambientes Atingidos]]),0)</f>
        <v>0</v>
      </c>
      <c r="CC658" s="83" t="str">
        <f t="shared" si="325"/>
        <v/>
      </c>
      <c r="CD658" s="82" t="str">
        <f>IF(consulta_completa__11[[#This Row],[13 - Ocorrências/Ambientes Atingidos]]="","X","")</f>
        <v/>
      </c>
      <c r="CE658" s="84">
        <f>IFERROR(FIND("IBAMA",consulta_completa__11[[#This Row],[14 - Inst. Atuando no Local]]),0)</f>
        <v>0</v>
      </c>
      <c r="CF658" s="84" t="str">
        <f t="shared" si="326"/>
        <v/>
      </c>
      <c r="CG658" s="84">
        <f>IFERROR(FIND("OEMA",consulta_completa__11[[#This Row],[14 - Inst. Atuando no Local]]),0)</f>
        <v>0</v>
      </c>
      <c r="CH658" s="84" t="str">
        <f t="shared" si="327"/>
        <v/>
      </c>
      <c r="CI658" s="84">
        <f>IFERROR(FIND("DEFESA CIVIL",consulta_completa__11[[#This Row],[14 - Inst. Atuando no Local]]),0)</f>
        <v>0</v>
      </c>
      <c r="CJ658" s="84" t="str">
        <f t="shared" si="328"/>
        <v/>
      </c>
      <c r="CK658" s="84">
        <f>IFERROR(FIND("CORPO DE BOMBEIROS",consulta_completa__11[[#This Row],[14 - Inst. Atuando no Local]]),0)</f>
        <v>0</v>
      </c>
      <c r="CL658" s="84" t="str">
        <f t="shared" si="329"/>
        <v/>
      </c>
      <c r="CM658" s="84">
        <f>IFERROR(FIND("POLÍCIA RODOVIÁRIA",consulta_completa__11[[#This Row],[14 - Inst. Atuando no Local]]),0)</f>
        <v>0</v>
      </c>
      <c r="CN658" s="84" t="str">
        <f t="shared" si="330"/>
        <v/>
      </c>
      <c r="CO658" s="84">
        <f>IFERROR(FIND("POLÍCIA MILITAR",consulta_completa__11[[#This Row],[14 - Inst. Atuando no Local]]),0)</f>
        <v>0</v>
      </c>
      <c r="CP658" s="84" t="str">
        <f t="shared" si="331"/>
        <v/>
      </c>
      <c r="CQ658" s="84">
        <f>IFERROR(FIND("POLÍCIA CIVIL",consulta_completa__11[[#This Row],[14 - Inst. Atuando no Local]]),0)</f>
        <v>0</v>
      </c>
      <c r="CR658" s="84" t="str">
        <f t="shared" si="332"/>
        <v/>
      </c>
      <c r="CS658" s="84">
        <f>IFERROR(FIND("MARINHA DO BRASIL",consulta_completa__11[[#This Row],[14 - Inst. Atuando no Local]]),0)</f>
        <v>0</v>
      </c>
      <c r="CT658" s="84" t="str">
        <f t="shared" si="333"/>
        <v/>
      </c>
      <c r="CU658" s="84">
        <f>IFERROR(FIND("EMPRESA ESPECIALIZADA EM ATENDIMENTO",consulta_completa__11[[#This Row],[14 - Inst. Atuando no Local]]),0)</f>
        <v>0</v>
      </c>
      <c r="CV658" s="84" t="str">
        <f t="shared" si="334"/>
        <v/>
      </c>
      <c r="CW658" s="84">
        <f>IFERROR(FIND("IBAMA",consulta_completa__11[[#This Row],[14 - Inst. Atuando no Local]]),0)</f>
        <v>0</v>
      </c>
      <c r="CX658" s="84" t="str">
        <f t="shared" si="335"/>
        <v/>
      </c>
      <c r="CY658" s="84" t="str">
        <f>IF(consulta_completa__11[[#This Row],[14 - Inst. Atuando no Local]]="","X","")</f>
        <v/>
      </c>
      <c r="CZ658" s="84">
        <f>IFERROR(FIND("OUTRA (S)",consulta_completa__11[[#This Row],[14 - Inst. Atuando no Local]]),0)</f>
        <v>0</v>
      </c>
      <c r="DA658" s="84" t="str">
        <f t="shared" si="336"/>
        <v/>
      </c>
      <c r="DB658" s="35" t="str">
        <f t="shared" si="337"/>
        <v>Sim</v>
      </c>
      <c r="DC658" s="35" t="str">
        <f t="shared" si="338"/>
        <v>Não</v>
      </c>
      <c r="DD658" s="35" t="str">
        <f t="shared" si="339"/>
        <v>Sim</v>
      </c>
      <c r="DE658" s="87" t="str">
        <f t="shared" si="341"/>
        <v>Federal</v>
      </c>
    </row>
    <row r="659" spans="1:109">
      <c r="A659" s="14">
        <v>20259928809</v>
      </c>
      <c r="B659" s="1">
        <v>45908</v>
      </c>
      <c r="C659" t="s">
        <v>777</v>
      </c>
      <c r="D659" t="s">
        <v>161</v>
      </c>
      <c r="E659" t="s">
        <v>286</v>
      </c>
      <c r="F659" t="s">
        <v>112</v>
      </c>
      <c r="G659" t="s">
        <v>646</v>
      </c>
      <c r="H659" t="s">
        <v>647</v>
      </c>
      <c r="I659" t="s">
        <v>648</v>
      </c>
      <c r="J659" t="s">
        <v>113</v>
      </c>
      <c r="K659" t="s">
        <v>114</v>
      </c>
      <c r="L659" t="s">
        <v>114</v>
      </c>
      <c r="M659" t="s">
        <v>140</v>
      </c>
      <c r="N659" t="s">
        <v>185</v>
      </c>
      <c r="O659" t="s">
        <v>120</v>
      </c>
      <c r="P659" t="s">
        <v>299</v>
      </c>
      <c r="Q659" t="s">
        <v>167</v>
      </c>
      <c r="R659" t="s">
        <v>123</v>
      </c>
      <c r="S659" t="s">
        <v>113</v>
      </c>
      <c r="T659" t="s">
        <v>5756</v>
      </c>
      <c r="U659" t="s">
        <v>5757</v>
      </c>
      <c r="V659" t="s">
        <v>5757</v>
      </c>
      <c r="Z659" t="s">
        <v>5758</v>
      </c>
      <c r="AA659" t="s">
        <v>5759</v>
      </c>
      <c r="AB659" t="s">
        <v>5760</v>
      </c>
      <c r="AC659" t="s">
        <v>113</v>
      </c>
      <c r="AD659">
        <v>0</v>
      </c>
      <c r="AE659" t="s">
        <v>3622</v>
      </c>
      <c r="AF659" t="s">
        <v>113</v>
      </c>
      <c r="AG659" t="s">
        <v>113</v>
      </c>
      <c r="AH659" t="s">
        <v>131</v>
      </c>
      <c r="AI659" t="s">
        <v>132</v>
      </c>
      <c r="AJ659" t="s">
        <v>131</v>
      </c>
      <c r="AK659" t="s">
        <v>5761</v>
      </c>
      <c r="AL659" t="s">
        <v>5762</v>
      </c>
      <c r="AM659" t="s">
        <v>787</v>
      </c>
      <c r="AN659" t="s">
        <v>787</v>
      </c>
      <c r="AO659" t="s">
        <v>5763</v>
      </c>
      <c r="AP659">
        <v>14350015858</v>
      </c>
      <c r="AQ659" t="s">
        <v>789</v>
      </c>
      <c r="AR659" t="s">
        <v>113</v>
      </c>
      <c r="AS659" t="s">
        <v>113</v>
      </c>
      <c r="AT659" t="s">
        <v>113</v>
      </c>
      <c r="AU659" t="s">
        <v>113</v>
      </c>
      <c r="AW659" t="s">
        <v>113</v>
      </c>
      <c r="AX659" s="82">
        <f>IFERROR(FIND("Óbitos/feridos",consulta_completa__11[[#This Row],[13 - Ocorrências/Ambientes Atingidos]]),0)</f>
        <v>0</v>
      </c>
      <c r="AY659" s="83" t="str">
        <f t="shared" si="311"/>
        <v/>
      </c>
      <c r="AZ659" s="82">
        <f>IFERROR(FIND("População afetada/evacuada",consulta_completa__11[[#This Row],[13 - Ocorrências/Ambientes Atingidos]]),0)</f>
        <v>0</v>
      </c>
      <c r="BA659" s="82" t="str">
        <f t="shared" si="312"/>
        <v/>
      </c>
      <c r="BB659" s="82">
        <f>IFERROR(FIND("Suspensão de abastecimento de água",consulta_completa__11[[#This Row],[13 - Ocorrências/Ambientes Atingidos]]),0)</f>
        <v>0</v>
      </c>
      <c r="BC659" s="83" t="str">
        <f t="shared" si="340"/>
        <v/>
      </c>
      <c r="BD659" s="82">
        <f>IFERROR(FIND("Rio/córrego",consulta_completa__11[[#This Row],[13 - Ocorrências/Ambientes Atingidos]]),0)</f>
        <v>0</v>
      </c>
      <c r="BE659" s="83" t="str">
        <f t="shared" si="313"/>
        <v/>
      </c>
      <c r="BF659" s="82">
        <f>IFERROR(FIND("Lago",consulta_completa__11[[#This Row],[13 - Ocorrências/Ambientes Atingidos]]),0)</f>
        <v>0</v>
      </c>
      <c r="BG659" s="83" t="str">
        <f t="shared" si="314"/>
        <v/>
      </c>
      <c r="BH659" s="82">
        <f>IFERROR(FIND("Mar",consulta_completa__11[[#This Row],[13 - Ocorrências/Ambientes Atingidos]]),0)</f>
        <v>0</v>
      </c>
      <c r="BI659" s="83" t="str">
        <f t="shared" si="315"/>
        <v/>
      </c>
      <c r="BJ659" s="82">
        <f>IFERROR(FIND("Praia",consulta_completa__11[[#This Row],[13 - Ocorrências/Ambientes Atingidos]]),0)</f>
        <v>0</v>
      </c>
      <c r="BK659" s="83" t="str">
        <f t="shared" si="316"/>
        <v/>
      </c>
      <c r="BL659" s="82">
        <f>IFERROR(FIND("Solo",consulta_completa__11[[#This Row],[13 - Ocorrências/Ambientes Atingidos]]),0)</f>
        <v>1</v>
      </c>
      <c r="BM659" s="83" t="str">
        <f t="shared" si="317"/>
        <v>X</v>
      </c>
      <c r="BN659" s="82">
        <f>IFERROR(FIND("Águas subterrâneas",consulta_completa__11[[#This Row],[13 - Ocorrências/Ambientes Atingidos]]),0)</f>
        <v>0</v>
      </c>
      <c r="BO659" s="83" t="str">
        <f t="shared" si="318"/>
        <v/>
      </c>
      <c r="BP659" s="82">
        <f>IFERROR(FIND("Atmosfera",consulta_completa__11[[#This Row],[13 - Ocorrências/Ambientes Atingidos]]),0)</f>
        <v>0</v>
      </c>
      <c r="BQ659" s="83" t="str">
        <f t="shared" si="319"/>
        <v/>
      </c>
      <c r="BR659" s="82">
        <f>IFERROR(FIND("Flora",consulta_completa__11[[#This Row],[13 - Ocorrências/Ambientes Atingidos]]),0)</f>
        <v>0</v>
      </c>
      <c r="BS659" s="83" t="str">
        <f t="shared" si="320"/>
        <v/>
      </c>
      <c r="BT659" s="82">
        <f>IFERROR(FIND("Fauna",consulta_completa__11[[#This Row],[13 - Ocorrências/Ambientes Atingidos]]),0)</f>
        <v>0</v>
      </c>
      <c r="BU659" s="83" t="str">
        <f t="shared" si="321"/>
        <v/>
      </c>
      <c r="BV659" s="82">
        <f>IFERROR(FIND("UC federal",consulta_completa__11[[#This Row],[13 - Ocorrências/Ambientes Atingidos]]),0)</f>
        <v>0</v>
      </c>
      <c r="BW659" s="83" t="str">
        <f t="shared" si="322"/>
        <v/>
      </c>
      <c r="BX659" s="82">
        <f>IFERROR(FIND("UC estadual/municipal",consulta_completa__11[[#This Row],[13 - Ocorrências/Ambientes Atingidos]]),0)</f>
        <v>0</v>
      </c>
      <c r="BY659" s="83" t="str">
        <f t="shared" si="323"/>
        <v/>
      </c>
      <c r="BZ659" s="82">
        <f>IFERROR(FIND("Outro(s)",consulta_completa__11[[#This Row],[13 - Ocorrências/Ambientes Atingidos]]),0)</f>
        <v>0</v>
      </c>
      <c r="CA659" s="83" t="str">
        <f t="shared" si="324"/>
        <v/>
      </c>
      <c r="CB659" s="82">
        <f>IFERROR(FIND("Sem dano",consulta_completa__11[[#This Row],[13 - Ocorrências/Ambientes Atingidos]]),0)</f>
        <v>0</v>
      </c>
      <c r="CC659" s="83" t="str">
        <f t="shared" si="325"/>
        <v/>
      </c>
      <c r="CD659" s="82" t="str">
        <f>IF(consulta_completa__11[[#This Row],[13 - Ocorrências/Ambientes Atingidos]]="","X","")</f>
        <v/>
      </c>
      <c r="CE659" s="84">
        <f>IFERROR(FIND("IBAMA",consulta_completa__11[[#This Row],[14 - Inst. Atuando no Local]]),0)</f>
        <v>0</v>
      </c>
      <c r="CF659" s="84" t="str">
        <f t="shared" si="326"/>
        <v/>
      </c>
      <c r="CG659" s="84">
        <f>IFERROR(FIND("OEMA",consulta_completa__11[[#This Row],[14 - Inst. Atuando no Local]]),0)</f>
        <v>0</v>
      </c>
      <c r="CH659" s="84" t="str">
        <f t="shared" si="327"/>
        <v/>
      </c>
      <c r="CI659" s="84">
        <f>IFERROR(FIND("DEFESA CIVIL",consulta_completa__11[[#This Row],[14 - Inst. Atuando no Local]]),0)</f>
        <v>0</v>
      </c>
      <c r="CJ659" s="84" t="str">
        <f t="shared" si="328"/>
        <v/>
      </c>
      <c r="CK659" s="84">
        <f>IFERROR(FIND("CORPO DE BOMBEIROS",consulta_completa__11[[#This Row],[14 - Inst. Atuando no Local]]),0)</f>
        <v>0</v>
      </c>
      <c r="CL659" s="84" t="str">
        <f t="shared" si="329"/>
        <v/>
      </c>
      <c r="CM659" s="84">
        <f>IFERROR(FIND("POLÍCIA RODOVIÁRIA",consulta_completa__11[[#This Row],[14 - Inst. Atuando no Local]]),0)</f>
        <v>0</v>
      </c>
      <c r="CN659" s="84" t="str">
        <f t="shared" si="330"/>
        <v/>
      </c>
      <c r="CO659" s="84">
        <f>IFERROR(FIND("POLÍCIA MILITAR",consulta_completa__11[[#This Row],[14 - Inst. Atuando no Local]]),0)</f>
        <v>0</v>
      </c>
      <c r="CP659" s="84" t="str">
        <f t="shared" si="331"/>
        <v/>
      </c>
      <c r="CQ659" s="84">
        <f>IFERROR(FIND("POLÍCIA CIVIL",consulta_completa__11[[#This Row],[14 - Inst. Atuando no Local]]),0)</f>
        <v>0</v>
      </c>
      <c r="CR659" s="84" t="str">
        <f t="shared" si="332"/>
        <v/>
      </c>
      <c r="CS659" s="84">
        <f>IFERROR(FIND("MARINHA DO BRASIL",consulta_completa__11[[#This Row],[14 - Inst. Atuando no Local]]),0)</f>
        <v>0</v>
      </c>
      <c r="CT659" s="84" t="str">
        <f t="shared" si="333"/>
        <v/>
      </c>
      <c r="CU659" s="84">
        <f>IFERROR(FIND("EMPRESA ESPECIALIZADA EM ATENDIMENTO",consulta_completa__11[[#This Row],[14 - Inst. Atuando no Local]]),0)</f>
        <v>0</v>
      </c>
      <c r="CV659" s="84" t="str">
        <f t="shared" si="334"/>
        <v/>
      </c>
      <c r="CW659" s="84">
        <f>IFERROR(FIND("IBAMA",consulta_completa__11[[#This Row],[14 - Inst. Atuando no Local]]),0)</f>
        <v>0</v>
      </c>
      <c r="CX659" s="84" t="str">
        <f t="shared" si="335"/>
        <v/>
      </c>
      <c r="CY659" s="84" t="str">
        <f>IF(consulta_completa__11[[#This Row],[14 - Inst. Atuando no Local]]="","X","")</f>
        <v/>
      </c>
      <c r="CZ659" s="84">
        <f>IFERROR(FIND("OUTRA (S)",consulta_completa__11[[#This Row],[14 - Inst. Atuando no Local]]),0)</f>
        <v>0</v>
      </c>
      <c r="DA659" s="84" t="str">
        <f t="shared" si="336"/>
        <v/>
      </c>
      <c r="DB659" s="35" t="str">
        <f t="shared" si="337"/>
        <v>Sim</v>
      </c>
      <c r="DC659" s="35" t="str">
        <f t="shared" si="338"/>
        <v>Não</v>
      </c>
      <c r="DD659" s="35" t="str">
        <f t="shared" si="339"/>
        <v>Sim</v>
      </c>
      <c r="DE659" s="87" t="str">
        <f t="shared" si="341"/>
        <v>Sem informação</v>
      </c>
    </row>
    <row r="660" spans="1:109">
      <c r="A660" s="14">
        <v>202591046828</v>
      </c>
      <c r="B660" s="1">
        <v>45908</v>
      </c>
      <c r="C660" t="s">
        <v>608</v>
      </c>
      <c r="D660" t="s">
        <v>609</v>
      </c>
      <c r="E660" t="s">
        <v>139</v>
      </c>
      <c r="F660" t="s">
        <v>112</v>
      </c>
      <c r="G660" t="s">
        <v>113</v>
      </c>
      <c r="H660" t="s">
        <v>114</v>
      </c>
      <c r="I660" t="s">
        <v>114</v>
      </c>
      <c r="J660" t="s">
        <v>5764</v>
      </c>
      <c r="K660" t="s">
        <v>5765</v>
      </c>
      <c r="L660" t="s">
        <v>117</v>
      </c>
      <c r="M660" t="s">
        <v>140</v>
      </c>
      <c r="N660" t="s">
        <v>141</v>
      </c>
      <c r="O660" t="s">
        <v>239</v>
      </c>
      <c r="P660" t="s">
        <v>299</v>
      </c>
      <c r="Q660" t="s">
        <v>122</v>
      </c>
      <c r="R660" t="s">
        <v>123</v>
      </c>
      <c r="S660" t="s">
        <v>113</v>
      </c>
      <c r="T660" t="s">
        <v>5766</v>
      </c>
      <c r="U660" t="s">
        <v>5767</v>
      </c>
      <c r="V660" t="s">
        <v>5768</v>
      </c>
      <c r="Z660" t="s">
        <v>5769</v>
      </c>
      <c r="AA660" t="s">
        <v>5770</v>
      </c>
      <c r="AB660" t="s">
        <v>5355</v>
      </c>
      <c r="AC660" t="s">
        <v>113</v>
      </c>
      <c r="AD660">
        <v>0</v>
      </c>
      <c r="AE660" t="s">
        <v>5771</v>
      </c>
      <c r="AF660" t="s">
        <v>113</v>
      </c>
      <c r="AG660" t="s">
        <v>113</v>
      </c>
      <c r="AH660" t="s">
        <v>131</v>
      </c>
      <c r="AI660" t="s">
        <v>131</v>
      </c>
      <c r="AJ660" t="s">
        <v>131</v>
      </c>
      <c r="AK660" t="s">
        <v>5772</v>
      </c>
      <c r="AL660" t="s">
        <v>5773</v>
      </c>
      <c r="AM660" t="s">
        <v>2566</v>
      </c>
      <c r="AN660" t="s">
        <v>154</v>
      </c>
      <c r="AO660" t="s">
        <v>2619</v>
      </c>
      <c r="AP660">
        <v>6133161070</v>
      </c>
      <c r="AQ660" t="s">
        <v>2568</v>
      </c>
      <c r="AR660" t="s">
        <v>113</v>
      </c>
      <c r="AS660" t="s">
        <v>113</v>
      </c>
      <c r="AT660" t="s">
        <v>5774</v>
      </c>
      <c r="AU660" t="s">
        <v>1903</v>
      </c>
      <c r="AV660">
        <v>6860000000</v>
      </c>
      <c r="AW660" t="s">
        <v>159</v>
      </c>
      <c r="AX660" s="82">
        <f>IFERROR(FIND("Óbitos/feridos",consulta_completa__11[[#This Row],[13 - Ocorrências/Ambientes Atingidos]]),0)</f>
        <v>0</v>
      </c>
      <c r="AY660" s="83" t="str">
        <f t="shared" si="311"/>
        <v/>
      </c>
      <c r="AZ660" s="82">
        <f>IFERROR(FIND("População afetada/evacuada",consulta_completa__11[[#This Row],[13 - Ocorrências/Ambientes Atingidos]]),0)</f>
        <v>0</v>
      </c>
      <c r="BA660" s="82" t="str">
        <f t="shared" si="312"/>
        <v/>
      </c>
      <c r="BB660" s="82">
        <f>IFERROR(FIND("Suspensão de abastecimento de água",consulta_completa__11[[#This Row],[13 - Ocorrências/Ambientes Atingidos]]),0)</f>
        <v>0</v>
      </c>
      <c r="BC660" s="83" t="str">
        <f t="shared" si="340"/>
        <v/>
      </c>
      <c r="BD660" s="82">
        <f>IFERROR(FIND("Rio/córrego",consulta_completa__11[[#This Row],[13 - Ocorrências/Ambientes Atingidos]]),0)</f>
        <v>0</v>
      </c>
      <c r="BE660" s="83" t="str">
        <f t="shared" si="313"/>
        <v/>
      </c>
      <c r="BF660" s="82">
        <f>IFERROR(FIND("Lago",consulta_completa__11[[#This Row],[13 - Ocorrências/Ambientes Atingidos]]),0)</f>
        <v>0</v>
      </c>
      <c r="BG660" s="83" t="str">
        <f t="shared" si="314"/>
        <v/>
      </c>
      <c r="BH660" s="82">
        <f>IFERROR(FIND("Mar",consulta_completa__11[[#This Row],[13 - Ocorrências/Ambientes Atingidos]]),0)</f>
        <v>0</v>
      </c>
      <c r="BI660" s="83" t="str">
        <f t="shared" si="315"/>
        <v/>
      </c>
      <c r="BJ660" s="82">
        <f>IFERROR(FIND("Praia",consulta_completa__11[[#This Row],[13 - Ocorrências/Ambientes Atingidos]]),0)</f>
        <v>0</v>
      </c>
      <c r="BK660" s="83" t="str">
        <f t="shared" si="316"/>
        <v/>
      </c>
      <c r="BL660" s="82">
        <f>IFERROR(FIND("Solo",consulta_completa__11[[#This Row],[13 - Ocorrências/Ambientes Atingidos]]),0)</f>
        <v>1</v>
      </c>
      <c r="BM660" s="83" t="str">
        <f t="shared" si="317"/>
        <v>X</v>
      </c>
      <c r="BN660" s="82">
        <f>IFERROR(FIND("Águas subterrâneas",consulta_completa__11[[#This Row],[13 - Ocorrências/Ambientes Atingidos]]),0)</f>
        <v>0</v>
      </c>
      <c r="BO660" s="83" t="str">
        <f t="shared" si="318"/>
        <v/>
      </c>
      <c r="BP660" s="82">
        <f>IFERROR(FIND("Atmosfera",consulta_completa__11[[#This Row],[13 - Ocorrências/Ambientes Atingidos]]),0)</f>
        <v>0</v>
      </c>
      <c r="BQ660" s="83" t="str">
        <f t="shared" si="319"/>
        <v/>
      </c>
      <c r="BR660" s="82">
        <f>IFERROR(FIND("Flora",consulta_completa__11[[#This Row],[13 - Ocorrências/Ambientes Atingidos]]),0)</f>
        <v>0</v>
      </c>
      <c r="BS660" s="83" t="str">
        <f t="shared" si="320"/>
        <v/>
      </c>
      <c r="BT660" s="82">
        <f>IFERROR(FIND("Fauna",consulta_completa__11[[#This Row],[13 - Ocorrências/Ambientes Atingidos]]),0)</f>
        <v>0</v>
      </c>
      <c r="BU660" s="83" t="str">
        <f t="shared" si="321"/>
        <v/>
      </c>
      <c r="BV660" s="82">
        <f>IFERROR(FIND("UC federal",consulta_completa__11[[#This Row],[13 - Ocorrências/Ambientes Atingidos]]),0)</f>
        <v>0</v>
      </c>
      <c r="BW660" s="83" t="str">
        <f t="shared" si="322"/>
        <v/>
      </c>
      <c r="BX660" s="82">
        <f>IFERROR(FIND("UC estadual/municipal",consulta_completa__11[[#This Row],[13 - Ocorrências/Ambientes Atingidos]]),0)</f>
        <v>0</v>
      </c>
      <c r="BY660" s="83" t="str">
        <f t="shared" si="323"/>
        <v/>
      </c>
      <c r="BZ660" s="82">
        <f>IFERROR(FIND("Outro(s)",consulta_completa__11[[#This Row],[13 - Ocorrências/Ambientes Atingidos]]),0)</f>
        <v>0</v>
      </c>
      <c r="CA660" s="83" t="str">
        <f t="shared" si="324"/>
        <v/>
      </c>
      <c r="CB660" s="82">
        <f>IFERROR(FIND("Sem dano",consulta_completa__11[[#This Row],[13 - Ocorrências/Ambientes Atingidos]]),0)</f>
        <v>0</v>
      </c>
      <c r="CC660" s="83" t="str">
        <f t="shared" si="325"/>
        <v/>
      </c>
      <c r="CD660" s="82" t="str">
        <f>IF(consulta_completa__11[[#This Row],[13 - Ocorrências/Ambientes Atingidos]]="","X","")</f>
        <v/>
      </c>
      <c r="CE660" s="84">
        <f>IFERROR(FIND("IBAMA",consulta_completa__11[[#This Row],[14 - Inst. Atuando no Local]]),0)</f>
        <v>0</v>
      </c>
      <c r="CF660" s="84" t="str">
        <f t="shared" si="326"/>
        <v/>
      </c>
      <c r="CG660" s="84">
        <f>IFERROR(FIND("OEMA",consulta_completa__11[[#This Row],[14 - Inst. Atuando no Local]]),0)</f>
        <v>0</v>
      </c>
      <c r="CH660" s="84" t="str">
        <f t="shared" si="327"/>
        <v/>
      </c>
      <c r="CI660" s="84">
        <f>IFERROR(FIND("DEFESA CIVIL",consulta_completa__11[[#This Row],[14 - Inst. Atuando no Local]]),0)</f>
        <v>0</v>
      </c>
      <c r="CJ660" s="84" t="str">
        <f t="shared" si="328"/>
        <v/>
      </c>
      <c r="CK660" s="84">
        <f>IFERROR(FIND("CORPO DE BOMBEIROS",consulta_completa__11[[#This Row],[14 - Inst. Atuando no Local]]),0)</f>
        <v>0</v>
      </c>
      <c r="CL660" s="84" t="str">
        <f t="shared" si="329"/>
        <v/>
      </c>
      <c r="CM660" s="84">
        <f>IFERROR(FIND("POLÍCIA RODOVIÁRIA",consulta_completa__11[[#This Row],[14 - Inst. Atuando no Local]]),0)</f>
        <v>0</v>
      </c>
      <c r="CN660" s="84" t="str">
        <f t="shared" si="330"/>
        <v/>
      </c>
      <c r="CO660" s="84">
        <f>IFERROR(FIND("POLÍCIA MILITAR",consulta_completa__11[[#This Row],[14 - Inst. Atuando no Local]]),0)</f>
        <v>0</v>
      </c>
      <c r="CP660" s="84" t="str">
        <f t="shared" si="331"/>
        <v/>
      </c>
      <c r="CQ660" s="84">
        <f>IFERROR(FIND("POLÍCIA CIVIL",consulta_completa__11[[#This Row],[14 - Inst. Atuando no Local]]),0)</f>
        <v>0</v>
      </c>
      <c r="CR660" s="84" t="str">
        <f t="shared" si="332"/>
        <v/>
      </c>
      <c r="CS660" s="84">
        <f>IFERROR(FIND("MARINHA DO BRASIL",consulta_completa__11[[#This Row],[14 - Inst. Atuando no Local]]),0)</f>
        <v>0</v>
      </c>
      <c r="CT660" s="84" t="str">
        <f t="shared" si="333"/>
        <v/>
      </c>
      <c r="CU660" s="84">
        <f>IFERROR(FIND("EMPRESA ESPECIALIZADA EM ATENDIMENTO",consulta_completa__11[[#This Row],[14 - Inst. Atuando no Local]]),0)</f>
        <v>0</v>
      </c>
      <c r="CV660" s="84" t="str">
        <f t="shared" si="334"/>
        <v/>
      </c>
      <c r="CW660" s="84">
        <f>IFERROR(FIND("IBAMA",consulta_completa__11[[#This Row],[14 - Inst. Atuando no Local]]),0)</f>
        <v>0</v>
      </c>
      <c r="CX660" s="84" t="str">
        <f t="shared" si="335"/>
        <v/>
      </c>
      <c r="CY660" s="84" t="str">
        <f>IF(consulta_completa__11[[#This Row],[14 - Inst. Atuando no Local]]="","X","")</f>
        <v/>
      </c>
      <c r="CZ660" s="84">
        <f>IFERROR(FIND("OUTRA (S)",consulta_completa__11[[#This Row],[14 - Inst. Atuando no Local]]),0)</f>
        <v>0</v>
      </c>
      <c r="DA660" s="84" t="str">
        <f t="shared" si="336"/>
        <v/>
      </c>
      <c r="DB660" s="35" t="str">
        <f t="shared" si="337"/>
        <v>Sim</v>
      </c>
      <c r="DC660" s="35" t="str">
        <f t="shared" si="338"/>
        <v>Não</v>
      </c>
      <c r="DD660" s="35" t="str">
        <f t="shared" si="339"/>
        <v>Sim</v>
      </c>
      <c r="DE660" s="87" t="str">
        <f t="shared" si="341"/>
        <v>Sem informação</v>
      </c>
    </row>
    <row r="661" spans="1:109">
      <c r="A661" s="14">
        <v>202591061212</v>
      </c>
      <c r="B661" s="1">
        <v>45908</v>
      </c>
      <c r="C661" t="s">
        <v>109</v>
      </c>
      <c r="D661" t="s">
        <v>110</v>
      </c>
      <c r="E661" t="s">
        <v>452</v>
      </c>
      <c r="F661" t="s">
        <v>112</v>
      </c>
      <c r="G661" t="s">
        <v>113</v>
      </c>
      <c r="H661" t="s">
        <v>114</v>
      </c>
      <c r="I661" t="s">
        <v>114</v>
      </c>
      <c r="J661" t="s">
        <v>2380</v>
      </c>
      <c r="K661" t="s">
        <v>5775</v>
      </c>
      <c r="L661" t="s">
        <v>323</v>
      </c>
      <c r="M661" t="s">
        <v>118</v>
      </c>
      <c r="N661" t="s">
        <v>119</v>
      </c>
      <c r="O661" t="s">
        <v>239</v>
      </c>
      <c r="P661" t="s">
        <v>299</v>
      </c>
      <c r="Q661" t="s">
        <v>167</v>
      </c>
      <c r="R661" t="s">
        <v>123</v>
      </c>
      <c r="S661" t="s">
        <v>124</v>
      </c>
      <c r="T661" t="s">
        <v>5776</v>
      </c>
      <c r="U661" t="s">
        <v>5777</v>
      </c>
      <c r="V661" t="s">
        <v>5778</v>
      </c>
      <c r="Z661" t="s">
        <v>409</v>
      </c>
      <c r="AA661" t="s">
        <v>5779</v>
      </c>
      <c r="AB661" t="s">
        <v>206</v>
      </c>
      <c r="AC661" t="s">
        <v>130</v>
      </c>
      <c r="AD661">
        <v>1</v>
      </c>
      <c r="AE661" t="s">
        <v>568</v>
      </c>
      <c r="AF661" t="s">
        <v>113</v>
      </c>
      <c r="AG661" t="s">
        <v>113</v>
      </c>
      <c r="AH661" t="s">
        <v>131</v>
      </c>
      <c r="AI661" t="s">
        <v>132</v>
      </c>
      <c r="AJ661" t="s">
        <v>131</v>
      </c>
      <c r="AK661" t="s">
        <v>5780</v>
      </c>
      <c r="AL661" t="s">
        <v>5781</v>
      </c>
      <c r="AM661" t="s">
        <v>135</v>
      </c>
      <c r="AN661" t="s">
        <v>2388</v>
      </c>
      <c r="AO661" t="s">
        <v>5782</v>
      </c>
      <c r="AP661">
        <v>2732951305</v>
      </c>
      <c r="AQ661" t="s">
        <v>136</v>
      </c>
      <c r="AR661" t="s">
        <v>113</v>
      </c>
      <c r="AS661" t="s">
        <v>5783</v>
      </c>
      <c r="AT661" t="s">
        <v>113</v>
      </c>
      <c r="AU661" t="s">
        <v>113</v>
      </c>
      <c r="AW661" t="s">
        <v>159</v>
      </c>
      <c r="AX661" s="82">
        <f>IFERROR(FIND("Óbitos/feridos",consulta_completa__11[[#This Row],[13 - Ocorrências/Ambientes Atingidos]]),0)</f>
        <v>0</v>
      </c>
      <c r="AY661" s="83" t="str">
        <f t="shared" si="311"/>
        <v/>
      </c>
      <c r="AZ661" s="82">
        <f>IFERROR(FIND("População afetada/evacuada",consulta_completa__11[[#This Row],[13 - Ocorrências/Ambientes Atingidos]]),0)</f>
        <v>0</v>
      </c>
      <c r="BA661" s="82" t="str">
        <f t="shared" si="312"/>
        <v/>
      </c>
      <c r="BB661" s="82">
        <f>IFERROR(FIND("Suspensão de abastecimento de água",consulta_completa__11[[#This Row],[13 - Ocorrências/Ambientes Atingidos]]),0)</f>
        <v>0</v>
      </c>
      <c r="BC661" s="83" t="str">
        <f t="shared" si="340"/>
        <v/>
      </c>
      <c r="BD661" s="82">
        <f>IFERROR(FIND("Rio/córrego",consulta_completa__11[[#This Row],[13 - Ocorrências/Ambientes Atingidos]]),0)</f>
        <v>0</v>
      </c>
      <c r="BE661" s="83" t="str">
        <f t="shared" si="313"/>
        <v/>
      </c>
      <c r="BF661" s="82">
        <f>IFERROR(FIND("Lago",consulta_completa__11[[#This Row],[13 - Ocorrências/Ambientes Atingidos]]),0)</f>
        <v>0</v>
      </c>
      <c r="BG661" s="83" t="str">
        <f t="shared" si="314"/>
        <v/>
      </c>
      <c r="BH661" s="82">
        <f>IFERROR(FIND("Mar",consulta_completa__11[[#This Row],[13 - Ocorrências/Ambientes Atingidos]]),0)</f>
        <v>1</v>
      </c>
      <c r="BI661" s="83" t="str">
        <f t="shared" si="315"/>
        <v>X</v>
      </c>
      <c r="BJ661" s="82">
        <f>IFERROR(FIND("Praia",consulta_completa__11[[#This Row],[13 - Ocorrências/Ambientes Atingidos]]),0)</f>
        <v>0</v>
      </c>
      <c r="BK661" s="83" t="str">
        <f t="shared" si="316"/>
        <v/>
      </c>
      <c r="BL661" s="82">
        <f>IFERROR(FIND("Solo",consulta_completa__11[[#This Row],[13 - Ocorrências/Ambientes Atingidos]]),0)</f>
        <v>0</v>
      </c>
      <c r="BM661" s="83" t="str">
        <f t="shared" si="317"/>
        <v/>
      </c>
      <c r="BN661" s="82">
        <f>IFERROR(FIND("Águas subterrâneas",consulta_completa__11[[#This Row],[13 - Ocorrências/Ambientes Atingidos]]),0)</f>
        <v>0</v>
      </c>
      <c r="BO661" s="83" t="str">
        <f t="shared" si="318"/>
        <v/>
      </c>
      <c r="BP661" s="82">
        <f>IFERROR(FIND("Atmosfera",consulta_completa__11[[#This Row],[13 - Ocorrências/Ambientes Atingidos]]),0)</f>
        <v>0</v>
      </c>
      <c r="BQ661" s="83" t="str">
        <f t="shared" si="319"/>
        <v/>
      </c>
      <c r="BR661" s="82">
        <f>IFERROR(FIND("Flora",consulta_completa__11[[#This Row],[13 - Ocorrências/Ambientes Atingidos]]),0)</f>
        <v>0</v>
      </c>
      <c r="BS661" s="83" t="str">
        <f t="shared" si="320"/>
        <v/>
      </c>
      <c r="BT661" s="82">
        <f>IFERROR(FIND("Fauna",consulta_completa__11[[#This Row],[13 - Ocorrências/Ambientes Atingidos]]),0)</f>
        <v>0</v>
      </c>
      <c r="BU661" s="83" t="str">
        <f t="shared" si="321"/>
        <v/>
      </c>
      <c r="BV661" s="82">
        <f>IFERROR(FIND("UC federal",consulta_completa__11[[#This Row],[13 - Ocorrências/Ambientes Atingidos]]),0)</f>
        <v>0</v>
      </c>
      <c r="BW661" s="83" t="str">
        <f t="shared" si="322"/>
        <v/>
      </c>
      <c r="BX661" s="82">
        <f>IFERROR(FIND("UC estadual/municipal",consulta_completa__11[[#This Row],[13 - Ocorrências/Ambientes Atingidos]]),0)</f>
        <v>0</v>
      </c>
      <c r="BY661" s="83" t="str">
        <f t="shared" si="323"/>
        <v/>
      </c>
      <c r="BZ661" s="82">
        <f>IFERROR(FIND("Outro(s)",consulta_completa__11[[#This Row],[13 - Ocorrências/Ambientes Atingidos]]),0)</f>
        <v>0</v>
      </c>
      <c r="CA661" s="83" t="str">
        <f t="shared" si="324"/>
        <v/>
      </c>
      <c r="CB661" s="82">
        <f>IFERROR(FIND("Sem dano",consulta_completa__11[[#This Row],[13 - Ocorrências/Ambientes Atingidos]]),0)</f>
        <v>0</v>
      </c>
      <c r="CC661" s="83" t="str">
        <f t="shared" si="325"/>
        <v/>
      </c>
      <c r="CD661" s="82" t="str">
        <f>IF(consulta_completa__11[[#This Row],[13 - Ocorrências/Ambientes Atingidos]]="","X","")</f>
        <v/>
      </c>
      <c r="CE661" s="84">
        <f>IFERROR(FIND("IBAMA",consulta_completa__11[[#This Row],[14 - Inst. Atuando no Local]]),0)</f>
        <v>0</v>
      </c>
      <c r="CF661" s="84" t="str">
        <f t="shared" si="326"/>
        <v/>
      </c>
      <c r="CG661" s="84">
        <f>IFERROR(FIND("OEMA",consulta_completa__11[[#This Row],[14 - Inst. Atuando no Local]]),0)</f>
        <v>0</v>
      </c>
      <c r="CH661" s="84" t="str">
        <f t="shared" si="327"/>
        <v/>
      </c>
      <c r="CI661" s="84">
        <f>IFERROR(FIND("DEFESA CIVIL",consulta_completa__11[[#This Row],[14 - Inst. Atuando no Local]]),0)</f>
        <v>0</v>
      </c>
      <c r="CJ661" s="84" t="str">
        <f t="shared" si="328"/>
        <v/>
      </c>
      <c r="CK661" s="84">
        <f>IFERROR(FIND("CORPO DE BOMBEIROS",consulta_completa__11[[#This Row],[14 - Inst. Atuando no Local]]),0)</f>
        <v>0</v>
      </c>
      <c r="CL661" s="84" t="str">
        <f t="shared" si="329"/>
        <v/>
      </c>
      <c r="CM661" s="84">
        <f>IFERROR(FIND("POLÍCIA RODOVIÁRIA",consulta_completa__11[[#This Row],[14 - Inst. Atuando no Local]]),0)</f>
        <v>0</v>
      </c>
      <c r="CN661" s="84" t="str">
        <f t="shared" si="330"/>
        <v/>
      </c>
      <c r="CO661" s="84">
        <f>IFERROR(FIND("POLÍCIA MILITAR",consulta_completa__11[[#This Row],[14 - Inst. Atuando no Local]]),0)</f>
        <v>0</v>
      </c>
      <c r="CP661" s="84" t="str">
        <f t="shared" si="331"/>
        <v/>
      </c>
      <c r="CQ661" s="84">
        <f>IFERROR(FIND("POLÍCIA CIVIL",consulta_completa__11[[#This Row],[14 - Inst. Atuando no Local]]),0)</f>
        <v>0</v>
      </c>
      <c r="CR661" s="84" t="str">
        <f t="shared" si="332"/>
        <v/>
      </c>
      <c r="CS661" s="84">
        <f>IFERROR(FIND("MARINHA DO BRASIL",consulta_completa__11[[#This Row],[14 - Inst. Atuando no Local]]),0)</f>
        <v>0</v>
      </c>
      <c r="CT661" s="84" t="str">
        <f t="shared" si="333"/>
        <v/>
      </c>
      <c r="CU661" s="84">
        <f>IFERROR(FIND("EMPRESA ESPECIALIZADA EM ATENDIMENTO",consulta_completa__11[[#This Row],[14 - Inst. Atuando no Local]]),0)</f>
        <v>0</v>
      </c>
      <c r="CV661" s="84" t="str">
        <f t="shared" si="334"/>
        <v/>
      </c>
      <c r="CW661" s="84">
        <f>IFERROR(FIND("IBAMA",consulta_completa__11[[#This Row],[14 - Inst. Atuando no Local]]),0)</f>
        <v>0</v>
      </c>
      <c r="CX661" s="84" t="str">
        <f t="shared" si="335"/>
        <v/>
      </c>
      <c r="CY661" s="84" t="str">
        <f>IF(consulta_completa__11[[#This Row],[14 - Inst. Atuando no Local]]="","X","")</f>
        <v/>
      </c>
      <c r="CZ661" s="84">
        <f>IFERROR(FIND("OUTRA (S)",consulta_completa__11[[#This Row],[14 - Inst. Atuando no Local]]),0)</f>
        <v>0</v>
      </c>
      <c r="DA661" s="84" t="str">
        <f t="shared" si="336"/>
        <v/>
      </c>
      <c r="DB661" s="35" t="str">
        <f t="shared" si="337"/>
        <v>Sim</v>
      </c>
      <c r="DC661" s="35" t="str">
        <f t="shared" si="338"/>
        <v>Não</v>
      </c>
      <c r="DD661" s="35" t="str">
        <f t="shared" si="339"/>
        <v>Sim</v>
      </c>
      <c r="DE661" s="87" t="str">
        <f t="shared" si="341"/>
        <v>Federal</v>
      </c>
    </row>
    <row r="662" spans="1:109">
      <c r="A662" s="14">
        <v>202591250405</v>
      </c>
      <c r="B662" s="1">
        <v>45908</v>
      </c>
      <c r="C662" t="s">
        <v>5784</v>
      </c>
      <c r="D662" t="s">
        <v>180</v>
      </c>
      <c r="E662" t="s">
        <v>181</v>
      </c>
      <c r="F662" t="s">
        <v>112</v>
      </c>
      <c r="G662" t="s">
        <v>113</v>
      </c>
      <c r="H662" t="s">
        <v>114</v>
      </c>
      <c r="I662" t="s">
        <v>114</v>
      </c>
      <c r="J662" t="s">
        <v>5785</v>
      </c>
      <c r="K662" t="s">
        <v>113</v>
      </c>
      <c r="L662" t="s">
        <v>113</v>
      </c>
      <c r="M662" t="s">
        <v>140</v>
      </c>
      <c r="N662" t="s">
        <v>141</v>
      </c>
      <c r="O662" t="s">
        <v>5786</v>
      </c>
      <c r="P662" t="s">
        <v>299</v>
      </c>
      <c r="Q662" t="s">
        <v>143</v>
      </c>
      <c r="R662" t="s">
        <v>123</v>
      </c>
      <c r="S662" t="s">
        <v>113</v>
      </c>
      <c r="T662" t="s">
        <v>5787</v>
      </c>
      <c r="U662" t="s">
        <v>5788</v>
      </c>
      <c r="V662" t="s">
        <v>5789</v>
      </c>
      <c r="Z662" t="s">
        <v>5790</v>
      </c>
      <c r="AA662" t="s">
        <v>113</v>
      </c>
      <c r="AB662" t="s">
        <v>5791</v>
      </c>
      <c r="AC662" t="s">
        <v>113</v>
      </c>
      <c r="AD662">
        <v>1</v>
      </c>
      <c r="AE662" t="s">
        <v>5792</v>
      </c>
      <c r="AF662" t="s">
        <v>113</v>
      </c>
      <c r="AG662" t="s">
        <v>113</v>
      </c>
      <c r="AH662" t="s">
        <v>194</v>
      </c>
      <c r="AI662" t="s">
        <v>132</v>
      </c>
      <c r="AJ662" t="s">
        <v>131</v>
      </c>
      <c r="AK662" t="s">
        <v>5793</v>
      </c>
      <c r="AL662" t="s">
        <v>5794</v>
      </c>
      <c r="AM662" t="s">
        <v>2566</v>
      </c>
      <c r="AN662" t="s">
        <v>265</v>
      </c>
      <c r="AO662" t="s">
        <v>2619</v>
      </c>
      <c r="AP662">
        <v>6133161070</v>
      </c>
      <c r="AQ662" t="s">
        <v>2568</v>
      </c>
      <c r="AR662" t="s">
        <v>113</v>
      </c>
      <c r="AS662" t="s">
        <v>113</v>
      </c>
      <c r="AT662" t="s">
        <v>113</v>
      </c>
      <c r="AU662" t="s">
        <v>113</v>
      </c>
      <c r="AW662" t="s">
        <v>113</v>
      </c>
      <c r="AX662" s="82">
        <f>IFERROR(FIND("Óbitos/feridos",consulta_completa__11[[#This Row],[13 - Ocorrências/Ambientes Atingidos]]),0)</f>
        <v>0</v>
      </c>
      <c r="AY662" s="83" t="str">
        <f t="shared" si="311"/>
        <v/>
      </c>
      <c r="AZ662" s="82">
        <f>IFERROR(FIND("População afetada/evacuada",consulta_completa__11[[#This Row],[13 - Ocorrências/Ambientes Atingidos]]),0)</f>
        <v>0</v>
      </c>
      <c r="BA662" s="82" t="str">
        <f t="shared" si="312"/>
        <v/>
      </c>
      <c r="BB662" s="82">
        <f>IFERROR(FIND("Suspensão de abastecimento de água",consulta_completa__11[[#This Row],[13 - Ocorrências/Ambientes Atingidos]]),0)</f>
        <v>0</v>
      </c>
      <c r="BC662" s="83" t="str">
        <f t="shared" si="340"/>
        <v/>
      </c>
      <c r="BD662" s="82">
        <f>IFERROR(FIND("Rio/córrego",consulta_completa__11[[#This Row],[13 - Ocorrências/Ambientes Atingidos]]),0)</f>
        <v>0</v>
      </c>
      <c r="BE662" s="83" t="str">
        <f t="shared" si="313"/>
        <v/>
      </c>
      <c r="BF662" s="82">
        <f>IFERROR(FIND("Lago",consulta_completa__11[[#This Row],[13 - Ocorrências/Ambientes Atingidos]]),0)</f>
        <v>0</v>
      </c>
      <c r="BG662" s="83" t="str">
        <f t="shared" si="314"/>
        <v/>
      </c>
      <c r="BH662" s="82">
        <f>IFERROR(FIND("Mar",consulta_completa__11[[#This Row],[13 - Ocorrências/Ambientes Atingidos]]),0)</f>
        <v>0</v>
      </c>
      <c r="BI662" s="83" t="str">
        <f t="shared" si="315"/>
        <v/>
      </c>
      <c r="BJ662" s="82">
        <f>IFERROR(FIND("Praia",consulta_completa__11[[#This Row],[13 - Ocorrências/Ambientes Atingidos]]),0)</f>
        <v>0</v>
      </c>
      <c r="BK662" s="83" t="str">
        <f t="shared" si="316"/>
        <v/>
      </c>
      <c r="BL662" s="82">
        <f>IFERROR(FIND("Solo",consulta_completa__11[[#This Row],[13 - Ocorrências/Ambientes Atingidos]]),0)</f>
        <v>1</v>
      </c>
      <c r="BM662" s="83" t="str">
        <f t="shared" si="317"/>
        <v>X</v>
      </c>
      <c r="BN662" s="82">
        <f>IFERROR(FIND("Águas subterrâneas",consulta_completa__11[[#This Row],[13 - Ocorrências/Ambientes Atingidos]]),0)</f>
        <v>0</v>
      </c>
      <c r="BO662" s="83" t="str">
        <f t="shared" si="318"/>
        <v/>
      </c>
      <c r="BP662" s="82">
        <f>IFERROR(FIND("Atmosfera",consulta_completa__11[[#This Row],[13 - Ocorrências/Ambientes Atingidos]]),0)</f>
        <v>0</v>
      </c>
      <c r="BQ662" s="83" t="str">
        <f t="shared" si="319"/>
        <v/>
      </c>
      <c r="BR662" s="82">
        <f>IFERROR(FIND("Flora",consulta_completa__11[[#This Row],[13 - Ocorrências/Ambientes Atingidos]]),0)</f>
        <v>0</v>
      </c>
      <c r="BS662" s="83" t="str">
        <f t="shared" si="320"/>
        <v/>
      </c>
      <c r="BT662" s="82">
        <f>IFERROR(FIND("Fauna",consulta_completa__11[[#This Row],[13 - Ocorrências/Ambientes Atingidos]]),0)</f>
        <v>0</v>
      </c>
      <c r="BU662" s="83" t="str">
        <f t="shared" si="321"/>
        <v/>
      </c>
      <c r="BV662" s="82">
        <f>IFERROR(FIND("UC federal",consulta_completa__11[[#This Row],[13 - Ocorrências/Ambientes Atingidos]]),0)</f>
        <v>0</v>
      </c>
      <c r="BW662" s="83" t="str">
        <f t="shared" si="322"/>
        <v/>
      </c>
      <c r="BX662" s="82">
        <f>IFERROR(FIND("UC estadual/municipal",consulta_completa__11[[#This Row],[13 - Ocorrências/Ambientes Atingidos]]),0)</f>
        <v>0</v>
      </c>
      <c r="BY662" s="83" t="str">
        <f t="shared" si="323"/>
        <v/>
      </c>
      <c r="BZ662" s="82">
        <f>IFERROR(FIND("Outro(s)",consulta_completa__11[[#This Row],[13 - Ocorrências/Ambientes Atingidos]]),0)</f>
        <v>0</v>
      </c>
      <c r="CA662" s="83" t="str">
        <f t="shared" si="324"/>
        <v/>
      </c>
      <c r="CB662" s="82">
        <f>IFERROR(FIND("Sem dano",consulta_completa__11[[#This Row],[13 - Ocorrências/Ambientes Atingidos]]),0)</f>
        <v>0</v>
      </c>
      <c r="CC662" s="83" t="str">
        <f t="shared" si="325"/>
        <v/>
      </c>
      <c r="CD662" s="82" t="str">
        <f>IF(consulta_completa__11[[#This Row],[13 - Ocorrências/Ambientes Atingidos]]="","X","")</f>
        <v/>
      </c>
      <c r="CE662" s="84">
        <f>IFERROR(FIND("IBAMA",consulta_completa__11[[#This Row],[14 - Inst. Atuando no Local]]),0)</f>
        <v>0</v>
      </c>
      <c r="CF662" s="84" t="str">
        <f t="shared" si="326"/>
        <v/>
      </c>
      <c r="CG662" s="84">
        <f>IFERROR(FIND("OEMA",consulta_completa__11[[#This Row],[14 - Inst. Atuando no Local]]),0)</f>
        <v>0</v>
      </c>
      <c r="CH662" s="84" t="str">
        <f t="shared" si="327"/>
        <v/>
      </c>
      <c r="CI662" s="84">
        <f>IFERROR(FIND("DEFESA CIVIL",consulta_completa__11[[#This Row],[14 - Inst. Atuando no Local]]),0)</f>
        <v>0</v>
      </c>
      <c r="CJ662" s="84" t="str">
        <f t="shared" si="328"/>
        <v/>
      </c>
      <c r="CK662" s="84">
        <f>IFERROR(FIND("CORPO DE BOMBEIROS",consulta_completa__11[[#This Row],[14 - Inst. Atuando no Local]]),0)</f>
        <v>0</v>
      </c>
      <c r="CL662" s="84" t="str">
        <f t="shared" si="329"/>
        <v/>
      </c>
      <c r="CM662" s="84">
        <f>IFERROR(FIND("POLÍCIA RODOVIÁRIA",consulta_completa__11[[#This Row],[14 - Inst. Atuando no Local]]),0)</f>
        <v>0</v>
      </c>
      <c r="CN662" s="84" t="str">
        <f t="shared" si="330"/>
        <v/>
      </c>
      <c r="CO662" s="84">
        <f>IFERROR(FIND("POLÍCIA MILITAR",consulta_completa__11[[#This Row],[14 - Inst. Atuando no Local]]),0)</f>
        <v>0</v>
      </c>
      <c r="CP662" s="84" t="str">
        <f t="shared" si="331"/>
        <v/>
      </c>
      <c r="CQ662" s="84">
        <f>IFERROR(FIND("POLÍCIA CIVIL",consulta_completa__11[[#This Row],[14 - Inst. Atuando no Local]]),0)</f>
        <v>0</v>
      </c>
      <c r="CR662" s="84" t="str">
        <f t="shared" si="332"/>
        <v/>
      </c>
      <c r="CS662" s="84">
        <f>IFERROR(FIND("MARINHA DO BRASIL",consulta_completa__11[[#This Row],[14 - Inst. Atuando no Local]]),0)</f>
        <v>0</v>
      </c>
      <c r="CT662" s="84" t="str">
        <f t="shared" si="333"/>
        <v/>
      </c>
      <c r="CU662" s="84">
        <f>IFERROR(FIND("EMPRESA ESPECIALIZADA EM ATENDIMENTO",consulta_completa__11[[#This Row],[14 - Inst. Atuando no Local]]),0)</f>
        <v>0</v>
      </c>
      <c r="CV662" s="84" t="str">
        <f t="shared" si="334"/>
        <v/>
      </c>
      <c r="CW662" s="84">
        <f>IFERROR(FIND("IBAMA",consulta_completa__11[[#This Row],[14 - Inst. Atuando no Local]]),0)</f>
        <v>0</v>
      </c>
      <c r="CX662" s="84" t="str">
        <f t="shared" si="335"/>
        <v/>
      </c>
      <c r="CY662" s="84" t="str">
        <f>IF(consulta_completa__11[[#This Row],[14 - Inst. Atuando no Local]]="","X","")</f>
        <v/>
      </c>
      <c r="CZ662" s="84">
        <f>IFERROR(FIND("OUTRA (S)",consulta_completa__11[[#This Row],[14 - Inst. Atuando no Local]]),0)</f>
        <v>0</v>
      </c>
      <c r="DA662" s="84" t="str">
        <f t="shared" si="336"/>
        <v/>
      </c>
      <c r="DB662" s="35" t="str">
        <f t="shared" si="337"/>
        <v>Sim</v>
      </c>
      <c r="DC662" s="35" t="str">
        <f t="shared" si="338"/>
        <v>Não</v>
      </c>
      <c r="DD662" s="35" t="str">
        <f t="shared" si="339"/>
        <v>Sim</v>
      </c>
      <c r="DE662" s="87" t="str">
        <f t="shared" si="341"/>
        <v>Federal</v>
      </c>
    </row>
    <row r="663" spans="1:109">
      <c r="A663" s="14">
        <v>202591250421</v>
      </c>
      <c r="B663" s="1">
        <v>45908</v>
      </c>
      <c r="C663" t="s">
        <v>179</v>
      </c>
      <c r="D663" t="s">
        <v>180</v>
      </c>
      <c r="E663" t="s">
        <v>286</v>
      </c>
      <c r="F663" t="s">
        <v>112</v>
      </c>
      <c r="G663" t="s">
        <v>113</v>
      </c>
      <c r="H663" t="s">
        <v>114</v>
      </c>
      <c r="I663" t="s">
        <v>114</v>
      </c>
      <c r="J663" t="s">
        <v>5785</v>
      </c>
      <c r="K663" t="s">
        <v>875</v>
      </c>
      <c r="L663" t="s">
        <v>648</v>
      </c>
      <c r="M663" t="s">
        <v>810</v>
      </c>
      <c r="N663" t="s">
        <v>113</v>
      </c>
      <c r="O663" t="s">
        <v>2537</v>
      </c>
      <c r="P663" t="s">
        <v>299</v>
      </c>
      <c r="Q663" t="s">
        <v>122</v>
      </c>
      <c r="R663" t="s">
        <v>123</v>
      </c>
      <c r="S663" t="s">
        <v>113</v>
      </c>
      <c r="T663" t="s">
        <v>5795</v>
      </c>
      <c r="U663" t="s">
        <v>5796</v>
      </c>
      <c r="V663" t="s">
        <v>5797</v>
      </c>
      <c r="Z663" t="s">
        <v>5798</v>
      </c>
      <c r="AA663" t="s">
        <v>5799</v>
      </c>
      <c r="AB663" t="s">
        <v>113</v>
      </c>
      <c r="AC663" t="s">
        <v>113</v>
      </c>
      <c r="AE663" t="s">
        <v>113</v>
      </c>
      <c r="AF663" t="s">
        <v>113</v>
      </c>
      <c r="AG663" t="s">
        <v>113</v>
      </c>
      <c r="AH663" t="s">
        <v>113</v>
      </c>
      <c r="AI663" t="s">
        <v>132</v>
      </c>
      <c r="AJ663" t="s">
        <v>132</v>
      </c>
      <c r="AK663" t="s">
        <v>113</v>
      </c>
      <c r="AL663" t="s">
        <v>5800</v>
      </c>
      <c r="AM663" t="s">
        <v>2566</v>
      </c>
      <c r="AN663" t="s">
        <v>265</v>
      </c>
      <c r="AO663" t="s">
        <v>5801</v>
      </c>
      <c r="AP663">
        <v>6133161070</v>
      </c>
      <c r="AQ663" t="s">
        <v>2568</v>
      </c>
      <c r="AR663" t="s">
        <v>113</v>
      </c>
      <c r="AS663" t="s">
        <v>113</v>
      </c>
      <c r="AT663" t="s">
        <v>113</v>
      </c>
      <c r="AU663" t="s">
        <v>113</v>
      </c>
      <c r="AW663" t="s">
        <v>113</v>
      </c>
      <c r="AX663" s="82">
        <f>IFERROR(FIND("Óbitos/feridos",consulta_completa__11[[#This Row],[13 - Ocorrências/Ambientes Atingidos]]),0)</f>
        <v>0</v>
      </c>
      <c r="AY663" s="83" t="str">
        <f t="shared" si="311"/>
        <v/>
      </c>
      <c r="AZ663" s="82">
        <f>IFERROR(FIND("População afetada/evacuada",consulta_completa__11[[#This Row],[13 - Ocorrências/Ambientes Atingidos]]),0)</f>
        <v>0</v>
      </c>
      <c r="BA663" s="82" t="str">
        <f t="shared" si="312"/>
        <v/>
      </c>
      <c r="BB663" s="82">
        <f>IFERROR(FIND("Suspensão de abastecimento de água",consulta_completa__11[[#This Row],[13 - Ocorrências/Ambientes Atingidos]]),0)</f>
        <v>0</v>
      </c>
      <c r="BC663" s="83" t="str">
        <f t="shared" si="340"/>
        <v/>
      </c>
      <c r="BD663" s="82">
        <f>IFERROR(FIND("Rio/córrego",consulta_completa__11[[#This Row],[13 - Ocorrências/Ambientes Atingidos]]),0)</f>
        <v>1</v>
      </c>
      <c r="BE663" s="83" t="str">
        <f t="shared" si="313"/>
        <v>X</v>
      </c>
      <c r="BF663" s="82">
        <f>IFERROR(FIND("Lago",consulta_completa__11[[#This Row],[13 - Ocorrências/Ambientes Atingidos]]),0)</f>
        <v>0</v>
      </c>
      <c r="BG663" s="83" t="str">
        <f t="shared" si="314"/>
        <v/>
      </c>
      <c r="BH663" s="82">
        <f>IFERROR(FIND("Mar",consulta_completa__11[[#This Row],[13 - Ocorrências/Ambientes Atingidos]]),0)</f>
        <v>0</v>
      </c>
      <c r="BI663" s="83" t="str">
        <f t="shared" si="315"/>
        <v/>
      </c>
      <c r="BJ663" s="82">
        <f>IFERROR(FIND("Praia",consulta_completa__11[[#This Row],[13 - Ocorrências/Ambientes Atingidos]]),0)</f>
        <v>0</v>
      </c>
      <c r="BK663" s="83" t="str">
        <f t="shared" si="316"/>
        <v/>
      </c>
      <c r="BL663" s="82">
        <f>IFERROR(FIND("Solo",consulta_completa__11[[#This Row],[13 - Ocorrências/Ambientes Atingidos]]),0)</f>
        <v>14</v>
      </c>
      <c r="BM663" s="83" t="str">
        <f t="shared" si="317"/>
        <v>X</v>
      </c>
      <c r="BN663" s="82">
        <f>IFERROR(FIND("Águas subterrâneas",consulta_completa__11[[#This Row],[13 - Ocorrências/Ambientes Atingidos]]),0)</f>
        <v>0</v>
      </c>
      <c r="BO663" s="83" t="str">
        <f t="shared" si="318"/>
        <v/>
      </c>
      <c r="BP663" s="82">
        <f>IFERROR(FIND("Atmosfera",consulta_completa__11[[#This Row],[13 - Ocorrências/Ambientes Atingidos]]),0)</f>
        <v>0</v>
      </c>
      <c r="BQ663" s="83" t="str">
        <f t="shared" si="319"/>
        <v/>
      </c>
      <c r="BR663" s="82">
        <f>IFERROR(FIND("Flora",consulta_completa__11[[#This Row],[13 - Ocorrências/Ambientes Atingidos]]),0)</f>
        <v>0</v>
      </c>
      <c r="BS663" s="83" t="str">
        <f t="shared" si="320"/>
        <v/>
      </c>
      <c r="BT663" s="82">
        <f>IFERROR(FIND("Fauna",consulta_completa__11[[#This Row],[13 - Ocorrências/Ambientes Atingidos]]),0)</f>
        <v>0</v>
      </c>
      <c r="BU663" s="83" t="str">
        <f t="shared" si="321"/>
        <v/>
      </c>
      <c r="BV663" s="82">
        <f>IFERROR(FIND("UC federal",consulta_completa__11[[#This Row],[13 - Ocorrências/Ambientes Atingidos]]),0)</f>
        <v>0</v>
      </c>
      <c r="BW663" s="83" t="str">
        <f t="shared" si="322"/>
        <v/>
      </c>
      <c r="BX663" s="82">
        <f>IFERROR(FIND("UC estadual/municipal",consulta_completa__11[[#This Row],[13 - Ocorrências/Ambientes Atingidos]]),0)</f>
        <v>0</v>
      </c>
      <c r="BY663" s="83" t="str">
        <f t="shared" si="323"/>
        <v/>
      </c>
      <c r="BZ663" s="82">
        <f>IFERROR(FIND("Outro(s)",consulta_completa__11[[#This Row],[13 - Ocorrências/Ambientes Atingidos]]),0)</f>
        <v>0</v>
      </c>
      <c r="CA663" s="83" t="str">
        <f t="shared" si="324"/>
        <v/>
      </c>
      <c r="CB663" s="82">
        <f>IFERROR(FIND("Sem dano",consulta_completa__11[[#This Row],[13 - Ocorrências/Ambientes Atingidos]]),0)</f>
        <v>0</v>
      </c>
      <c r="CC663" s="83" t="str">
        <f t="shared" si="325"/>
        <v/>
      </c>
      <c r="CD663" s="82" t="str">
        <f>IF(consulta_completa__11[[#This Row],[13 - Ocorrências/Ambientes Atingidos]]="","X","")</f>
        <v/>
      </c>
      <c r="CE663" s="84">
        <f>IFERROR(FIND("IBAMA",consulta_completa__11[[#This Row],[14 - Inst. Atuando no Local]]),0)</f>
        <v>0</v>
      </c>
      <c r="CF663" s="84" t="str">
        <f t="shared" si="326"/>
        <v/>
      </c>
      <c r="CG663" s="84">
        <f>IFERROR(FIND("OEMA",consulta_completa__11[[#This Row],[14 - Inst. Atuando no Local]]),0)</f>
        <v>0</v>
      </c>
      <c r="CH663" s="84" t="str">
        <f t="shared" si="327"/>
        <v/>
      </c>
      <c r="CI663" s="84">
        <f>IFERROR(FIND("DEFESA CIVIL",consulta_completa__11[[#This Row],[14 - Inst. Atuando no Local]]),0)</f>
        <v>0</v>
      </c>
      <c r="CJ663" s="84" t="str">
        <f t="shared" si="328"/>
        <v/>
      </c>
      <c r="CK663" s="84">
        <f>IFERROR(FIND("CORPO DE BOMBEIROS",consulta_completa__11[[#This Row],[14 - Inst. Atuando no Local]]),0)</f>
        <v>0</v>
      </c>
      <c r="CL663" s="84" t="str">
        <f t="shared" si="329"/>
        <v/>
      </c>
      <c r="CM663" s="84">
        <f>IFERROR(FIND("POLÍCIA RODOVIÁRIA",consulta_completa__11[[#This Row],[14 - Inst. Atuando no Local]]),0)</f>
        <v>0</v>
      </c>
      <c r="CN663" s="84" t="str">
        <f t="shared" si="330"/>
        <v/>
      </c>
      <c r="CO663" s="84">
        <f>IFERROR(FIND("POLÍCIA MILITAR",consulta_completa__11[[#This Row],[14 - Inst. Atuando no Local]]),0)</f>
        <v>0</v>
      </c>
      <c r="CP663" s="84" t="str">
        <f t="shared" si="331"/>
        <v/>
      </c>
      <c r="CQ663" s="84">
        <f>IFERROR(FIND("POLÍCIA CIVIL",consulta_completa__11[[#This Row],[14 - Inst. Atuando no Local]]),0)</f>
        <v>0</v>
      </c>
      <c r="CR663" s="84" t="str">
        <f t="shared" si="332"/>
        <v/>
      </c>
      <c r="CS663" s="84">
        <f>IFERROR(FIND("MARINHA DO BRASIL",consulta_completa__11[[#This Row],[14 - Inst. Atuando no Local]]),0)</f>
        <v>0</v>
      </c>
      <c r="CT663" s="84" t="str">
        <f t="shared" si="333"/>
        <v/>
      </c>
      <c r="CU663" s="84">
        <f>IFERROR(FIND("EMPRESA ESPECIALIZADA EM ATENDIMENTO",consulta_completa__11[[#This Row],[14 - Inst. Atuando no Local]]),0)</f>
        <v>0</v>
      </c>
      <c r="CV663" s="84" t="str">
        <f t="shared" si="334"/>
        <v/>
      </c>
      <c r="CW663" s="84">
        <f>IFERROR(FIND("IBAMA",consulta_completa__11[[#This Row],[14 - Inst. Atuando no Local]]),0)</f>
        <v>0</v>
      </c>
      <c r="CX663" s="84" t="str">
        <f t="shared" si="335"/>
        <v/>
      </c>
      <c r="CY663" s="84" t="str">
        <f>IF(consulta_completa__11[[#This Row],[14 - Inst. Atuando no Local]]="","X","")</f>
        <v>X</v>
      </c>
      <c r="CZ663" s="84">
        <f>IFERROR(FIND("OUTRA (S)",consulta_completa__11[[#This Row],[14 - Inst. Atuando no Local]]),0)</f>
        <v>0</v>
      </c>
      <c r="DA663" s="84" t="str">
        <f t="shared" si="336"/>
        <v/>
      </c>
      <c r="DB663" s="35" t="str">
        <f t="shared" si="337"/>
        <v>Sim</v>
      </c>
      <c r="DC663" s="35" t="str">
        <f t="shared" si="338"/>
        <v>Não</v>
      </c>
      <c r="DD663" s="35" t="str">
        <f t="shared" si="339"/>
        <v>Sim</v>
      </c>
      <c r="DE663" s="87" t="str">
        <f t="shared" si="341"/>
        <v>Sem informação</v>
      </c>
    </row>
    <row r="664" spans="1:109">
      <c r="A664" s="14">
        <v>20259972040</v>
      </c>
      <c r="B664" s="1">
        <v>45909</v>
      </c>
      <c r="C664" t="s">
        <v>109</v>
      </c>
      <c r="D664" t="s">
        <v>110</v>
      </c>
      <c r="E664" t="s">
        <v>111</v>
      </c>
      <c r="F664" t="s">
        <v>112</v>
      </c>
      <c r="G664" t="s">
        <v>113</v>
      </c>
      <c r="H664" t="s">
        <v>114</v>
      </c>
      <c r="I664" t="s">
        <v>114</v>
      </c>
      <c r="J664" t="s">
        <v>1714</v>
      </c>
      <c r="K664" t="s">
        <v>5802</v>
      </c>
      <c r="L664" t="s">
        <v>117</v>
      </c>
      <c r="M664" t="s">
        <v>118</v>
      </c>
      <c r="N664" t="s">
        <v>119</v>
      </c>
      <c r="O664" t="s">
        <v>239</v>
      </c>
      <c r="P664" t="s">
        <v>355</v>
      </c>
      <c r="Q664" t="s">
        <v>143</v>
      </c>
      <c r="R664" t="s">
        <v>123</v>
      </c>
      <c r="S664" t="s">
        <v>201</v>
      </c>
      <c r="T664" t="s">
        <v>5803</v>
      </c>
      <c r="U664" t="s">
        <v>5804</v>
      </c>
      <c r="V664" t="s">
        <v>113</v>
      </c>
      <c r="Z664" t="s">
        <v>242</v>
      </c>
      <c r="AA664" t="s">
        <v>113</v>
      </c>
      <c r="AB664" t="s">
        <v>5016</v>
      </c>
      <c r="AC664" t="s">
        <v>2131</v>
      </c>
      <c r="AD664">
        <v>1</v>
      </c>
      <c r="AE664" t="s">
        <v>113</v>
      </c>
      <c r="AF664" t="s">
        <v>113</v>
      </c>
      <c r="AG664" t="s">
        <v>113</v>
      </c>
      <c r="AH664" t="s">
        <v>131</v>
      </c>
      <c r="AI664" t="s">
        <v>132</v>
      </c>
      <c r="AJ664" t="s">
        <v>131</v>
      </c>
      <c r="AK664" t="s">
        <v>5805</v>
      </c>
      <c r="AL664" t="s">
        <v>5806</v>
      </c>
      <c r="AM664" t="s">
        <v>2134</v>
      </c>
      <c r="AN664" t="s">
        <v>113</v>
      </c>
      <c r="AO664" t="s">
        <v>113</v>
      </c>
      <c r="AQ664" t="s">
        <v>2136</v>
      </c>
      <c r="AR664" t="s">
        <v>113</v>
      </c>
      <c r="AS664" t="s">
        <v>113</v>
      </c>
      <c r="AT664" t="s">
        <v>5019</v>
      </c>
      <c r="AU664" t="s">
        <v>113</v>
      </c>
      <c r="AW664" t="s">
        <v>159</v>
      </c>
      <c r="AX664" s="82">
        <f>IFERROR(FIND("Óbitos/feridos",consulta_completa__11[[#This Row],[13 - Ocorrências/Ambientes Atingidos]]),0)</f>
        <v>0</v>
      </c>
      <c r="AY664" s="83" t="str">
        <f t="shared" si="311"/>
        <v/>
      </c>
      <c r="AZ664" s="82">
        <f>IFERROR(FIND("População afetada/evacuada",consulta_completa__11[[#This Row],[13 - Ocorrências/Ambientes Atingidos]]),0)</f>
        <v>0</v>
      </c>
      <c r="BA664" s="82" t="str">
        <f t="shared" si="312"/>
        <v/>
      </c>
      <c r="BB664" s="82">
        <f>IFERROR(FIND("Suspensão de abastecimento de água",consulta_completa__11[[#This Row],[13 - Ocorrências/Ambientes Atingidos]]),0)</f>
        <v>0</v>
      </c>
      <c r="BC664" s="83" t="str">
        <f t="shared" si="340"/>
        <v/>
      </c>
      <c r="BD664" s="82">
        <f>IFERROR(FIND("Rio/córrego",consulta_completa__11[[#This Row],[13 - Ocorrências/Ambientes Atingidos]]),0)</f>
        <v>0</v>
      </c>
      <c r="BE664" s="83" t="str">
        <f t="shared" si="313"/>
        <v/>
      </c>
      <c r="BF664" s="82">
        <f>IFERROR(FIND("Lago",consulta_completa__11[[#This Row],[13 - Ocorrências/Ambientes Atingidos]]),0)</f>
        <v>0</v>
      </c>
      <c r="BG664" s="83" t="str">
        <f t="shared" si="314"/>
        <v/>
      </c>
      <c r="BH664" s="82">
        <f>IFERROR(FIND("Mar",consulta_completa__11[[#This Row],[13 - Ocorrências/Ambientes Atingidos]]),0)</f>
        <v>1</v>
      </c>
      <c r="BI664" s="83" t="str">
        <f t="shared" si="315"/>
        <v>X</v>
      </c>
      <c r="BJ664" s="82">
        <f>IFERROR(FIND("Praia",consulta_completa__11[[#This Row],[13 - Ocorrências/Ambientes Atingidos]]),0)</f>
        <v>0</v>
      </c>
      <c r="BK664" s="83" t="str">
        <f t="shared" si="316"/>
        <v/>
      </c>
      <c r="BL664" s="82">
        <f>IFERROR(FIND("Solo",consulta_completa__11[[#This Row],[13 - Ocorrências/Ambientes Atingidos]]),0)</f>
        <v>0</v>
      </c>
      <c r="BM664" s="83" t="str">
        <f t="shared" si="317"/>
        <v/>
      </c>
      <c r="BN664" s="82">
        <f>IFERROR(FIND("Águas subterrâneas",consulta_completa__11[[#This Row],[13 - Ocorrências/Ambientes Atingidos]]),0)</f>
        <v>0</v>
      </c>
      <c r="BO664" s="83" t="str">
        <f t="shared" si="318"/>
        <v/>
      </c>
      <c r="BP664" s="82">
        <f>IFERROR(FIND("Atmosfera",consulta_completa__11[[#This Row],[13 - Ocorrências/Ambientes Atingidos]]),0)</f>
        <v>0</v>
      </c>
      <c r="BQ664" s="83" t="str">
        <f t="shared" si="319"/>
        <v/>
      </c>
      <c r="BR664" s="82">
        <f>IFERROR(FIND("Flora",consulta_completa__11[[#This Row],[13 - Ocorrências/Ambientes Atingidos]]),0)</f>
        <v>0</v>
      </c>
      <c r="BS664" s="83" t="str">
        <f t="shared" si="320"/>
        <v/>
      </c>
      <c r="BT664" s="82">
        <f>IFERROR(FIND("Fauna",consulta_completa__11[[#This Row],[13 - Ocorrências/Ambientes Atingidos]]),0)</f>
        <v>0</v>
      </c>
      <c r="BU664" s="83" t="str">
        <f t="shared" si="321"/>
        <v/>
      </c>
      <c r="BV664" s="82">
        <f>IFERROR(FIND("UC federal",consulta_completa__11[[#This Row],[13 - Ocorrências/Ambientes Atingidos]]),0)</f>
        <v>0</v>
      </c>
      <c r="BW664" s="83" t="str">
        <f t="shared" si="322"/>
        <v/>
      </c>
      <c r="BX664" s="82">
        <f>IFERROR(FIND("UC estadual/municipal",consulta_completa__11[[#This Row],[13 - Ocorrências/Ambientes Atingidos]]),0)</f>
        <v>0</v>
      </c>
      <c r="BY664" s="83" t="str">
        <f t="shared" si="323"/>
        <v/>
      </c>
      <c r="BZ664" s="82">
        <f>IFERROR(FIND("Outro(s)",consulta_completa__11[[#This Row],[13 - Ocorrências/Ambientes Atingidos]]),0)</f>
        <v>0</v>
      </c>
      <c r="CA664" s="83" t="str">
        <f t="shared" si="324"/>
        <v/>
      </c>
      <c r="CB664" s="82">
        <f>IFERROR(FIND("Sem dano",consulta_completa__11[[#This Row],[13 - Ocorrências/Ambientes Atingidos]]),0)</f>
        <v>0</v>
      </c>
      <c r="CC664" s="83" t="str">
        <f t="shared" si="325"/>
        <v/>
      </c>
      <c r="CD664" s="82" t="str">
        <f>IF(consulta_completa__11[[#This Row],[13 - Ocorrências/Ambientes Atingidos]]="","X","")</f>
        <v/>
      </c>
      <c r="CE664" s="84">
        <f>IFERROR(FIND("IBAMA",consulta_completa__11[[#This Row],[14 - Inst. Atuando no Local]]),0)</f>
        <v>0</v>
      </c>
      <c r="CF664" s="84" t="str">
        <f t="shared" si="326"/>
        <v/>
      </c>
      <c r="CG664" s="84">
        <f>IFERROR(FIND("OEMA",consulta_completa__11[[#This Row],[14 - Inst. Atuando no Local]]),0)</f>
        <v>0</v>
      </c>
      <c r="CH664" s="84" t="str">
        <f t="shared" si="327"/>
        <v/>
      </c>
      <c r="CI664" s="84">
        <f>IFERROR(FIND("DEFESA CIVIL",consulta_completa__11[[#This Row],[14 - Inst. Atuando no Local]]),0)</f>
        <v>0</v>
      </c>
      <c r="CJ664" s="84" t="str">
        <f t="shared" si="328"/>
        <v/>
      </c>
      <c r="CK664" s="84">
        <f>IFERROR(FIND("CORPO DE BOMBEIROS",consulta_completa__11[[#This Row],[14 - Inst. Atuando no Local]]),0)</f>
        <v>0</v>
      </c>
      <c r="CL664" s="84" t="str">
        <f t="shared" si="329"/>
        <v/>
      </c>
      <c r="CM664" s="84">
        <f>IFERROR(FIND("POLÍCIA RODOVIÁRIA",consulta_completa__11[[#This Row],[14 - Inst. Atuando no Local]]),0)</f>
        <v>0</v>
      </c>
      <c r="CN664" s="84" t="str">
        <f t="shared" si="330"/>
        <v/>
      </c>
      <c r="CO664" s="84">
        <f>IFERROR(FIND("POLÍCIA MILITAR",consulta_completa__11[[#This Row],[14 - Inst. Atuando no Local]]),0)</f>
        <v>0</v>
      </c>
      <c r="CP664" s="84" t="str">
        <f t="shared" si="331"/>
        <v/>
      </c>
      <c r="CQ664" s="84">
        <f>IFERROR(FIND("POLÍCIA CIVIL",consulta_completa__11[[#This Row],[14 - Inst. Atuando no Local]]),0)</f>
        <v>0</v>
      </c>
      <c r="CR664" s="84" t="str">
        <f t="shared" si="332"/>
        <v/>
      </c>
      <c r="CS664" s="84">
        <f>IFERROR(FIND("MARINHA DO BRASIL",consulta_completa__11[[#This Row],[14 - Inst. Atuando no Local]]),0)</f>
        <v>0</v>
      </c>
      <c r="CT664" s="84" t="str">
        <f t="shared" si="333"/>
        <v/>
      </c>
      <c r="CU664" s="84">
        <f>IFERROR(FIND("EMPRESA ESPECIALIZADA EM ATENDIMENTO",consulta_completa__11[[#This Row],[14 - Inst. Atuando no Local]]),0)</f>
        <v>0</v>
      </c>
      <c r="CV664" s="84" t="str">
        <f t="shared" si="334"/>
        <v/>
      </c>
      <c r="CW664" s="84">
        <f>IFERROR(FIND("IBAMA",consulta_completa__11[[#This Row],[14 - Inst. Atuando no Local]]),0)</f>
        <v>0</v>
      </c>
      <c r="CX664" s="84" t="str">
        <f t="shared" si="335"/>
        <v/>
      </c>
      <c r="CY664" s="84" t="str">
        <f>IF(consulta_completa__11[[#This Row],[14 - Inst. Atuando no Local]]="","X","")</f>
        <v/>
      </c>
      <c r="CZ664" s="84">
        <f>IFERROR(FIND("OUTRA (S)",consulta_completa__11[[#This Row],[14 - Inst. Atuando no Local]]),0)</f>
        <v>0</v>
      </c>
      <c r="DA664" s="84" t="str">
        <f t="shared" si="336"/>
        <v/>
      </c>
      <c r="DB664" s="35" t="str">
        <f t="shared" si="337"/>
        <v>Sim</v>
      </c>
      <c r="DC664" s="35" t="str">
        <f t="shared" si="338"/>
        <v>Não</v>
      </c>
      <c r="DD664" s="35" t="str">
        <f t="shared" si="339"/>
        <v>Sim</v>
      </c>
      <c r="DE664" s="87" t="str">
        <f t="shared" si="341"/>
        <v>Federal</v>
      </c>
    </row>
    <row r="665" spans="1:109">
      <c r="A665" s="14">
        <v>202591032429</v>
      </c>
      <c r="B665" s="1">
        <v>45909</v>
      </c>
      <c r="C665" t="s">
        <v>5807</v>
      </c>
      <c r="D665" t="s">
        <v>161</v>
      </c>
      <c r="E665" t="s">
        <v>162</v>
      </c>
      <c r="F665" t="s">
        <v>163</v>
      </c>
      <c r="G665" t="s">
        <v>113</v>
      </c>
      <c r="H665" t="s">
        <v>114</v>
      </c>
      <c r="I665" t="s">
        <v>114</v>
      </c>
      <c r="J665" t="s">
        <v>365</v>
      </c>
      <c r="K665" t="s">
        <v>113</v>
      </c>
      <c r="L665" t="s">
        <v>113</v>
      </c>
      <c r="M665" t="s">
        <v>140</v>
      </c>
      <c r="N665" t="s">
        <v>113</v>
      </c>
      <c r="O665" t="s">
        <v>239</v>
      </c>
      <c r="P665" t="s">
        <v>355</v>
      </c>
      <c r="Q665" t="s">
        <v>167</v>
      </c>
      <c r="R665" t="s">
        <v>123</v>
      </c>
      <c r="S665" t="s">
        <v>113</v>
      </c>
      <c r="T665" t="s">
        <v>5808</v>
      </c>
      <c r="U665" t="s">
        <v>4529</v>
      </c>
      <c r="V665" t="s">
        <v>4244</v>
      </c>
      <c r="Z665" t="s">
        <v>5809</v>
      </c>
      <c r="AA665" t="s">
        <v>4244</v>
      </c>
      <c r="AB665" t="s">
        <v>5810</v>
      </c>
      <c r="AC665" t="s">
        <v>173</v>
      </c>
      <c r="AD665">
        <v>1</v>
      </c>
      <c r="AE665" t="s">
        <v>113</v>
      </c>
      <c r="AF665" t="s">
        <v>113</v>
      </c>
      <c r="AG665" t="s">
        <v>113</v>
      </c>
      <c r="AH665" t="s">
        <v>131</v>
      </c>
      <c r="AI665" t="s">
        <v>131</v>
      </c>
      <c r="AJ665" t="s">
        <v>132</v>
      </c>
      <c r="AK665" t="s">
        <v>113</v>
      </c>
      <c r="AL665" t="s">
        <v>5811</v>
      </c>
      <c r="AM665" t="s">
        <v>1347</v>
      </c>
      <c r="AN665" t="s">
        <v>5812</v>
      </c>
      <c r="AO665" t="s">
        <v>177</v>
      </c>
      <c r="AP665">
        <v>16991797303</v>
      </c>
      <c r="AQ665" t="s">
        <v>1348</v>
      </c>
      <c r="AR665" t="s">
        <v>113</v>
      </c>
      <c r="AS665" t="s">
        <v>113</v>
      </c>
      <c r="AT665" t="s">
        <v>113</v>
      </c>
      <c r="AU665" t="s">
        <v>113</v>
      </c>
      <c r="AW665" t="s">
        <v>113</v>
      </c>
      <c r="AX665" s="82">
        <f>IFERROR(FIND("Óbitos/feridos",consulta_completa__11[[#This Row],[13 - Ocorrências/Ambientes Atingidos]]),0)</f>
        <v>0</v>
      </c>
      <c r="AY665" s="83" t="str">
        <f t="shared" si="311"/>
        <v/>
      </c>
      <c r="AZ665" s="82">
        <f>IFERROR(FIND("População afetada/evacuada",consulta_completa__11[[#This Row],[13 - Ocorrências/Ambientes Atingidos]]),0)</f>
        <v>0</v>
      </c>
      <c r="BA665" s="82" t="str">
        <f t="shared" si="312"/>
        <v/>
      </c>
      <c r="BB665" s="82">
        <f>IFERROR(FIND("Suspensão de abastecimento de água",consulta_completa__11[[#This Row],[13 - Ocorrências/Ambientes Atingidos]]),0)</f>
        <v>0</v>
      </c>
      <c r="BC665" s="83" t="str">
        <f t="shared" si="340"/>
        <v/>
      </c>
      <c r="BD665" s="82">
        <f>IFERROR(FIND("Rio/córrego",consulta_completa__11[[#This Row],[13 - Ocorrências/Ambientes Atingidos]]),0)</f>
        <v>0</v>
      </c>
      <c r="BE665" s="83" t="str">
        <f t="shared" si="313"/>
        <v/>
      </c>
      <c r="BF665" s="82">
        <f>IFERROR(FIND("Lago",consulta_completa__11[[#This Row],[13 - Ocorrências/Ambientes Atingidos]]),0)</f>
        <v>0</v>
      </c>
      <c r="BG665" s="83" t="str">
        <f t="shared" si="314"/>
        <v/>
      </c>
      <c r="BH665" s="82">
        <f>IFERROR(FIND("Mar",consulta_completa__11[[#This Row],[13 - Ocorrências/Ambientes Atingidos]]),0)</f>
        <v>0</v>
      </c>
      <c r="BI665" s="83" t="str">
        <f t="shared" si="315"/>
        <v/>
      </c>
      <c r="BJ665" s="82">
        <f>IFERROR(FIND("Praia",consulta_completa__11[[#This Row],[13 - Ocorrências/Ambientes Atingidos]]),0)</f>
        <v>0</v>
      </c>
      <c r="BK665" s="83" t="str">
        <f t="shared" si="316"/>
        <v/>
      </c>
      <c r="BL665" s="82">
        <f>IFERROR(FIND("Solo",consulta_completa__11[[#This Row],[13 - Ocorrências/Ambientes Atingidos]]),0)</f>
        <v>1</v>
      </c>
      <c r="BM665" s="83" t="str">
        <f t="shared" si="317"/>
        <v>X</v>
      </c>
      <c r="BN665" s="82">
        <f>IFERROR(FIND("Águas subterrâneas",consulta_completa__11[[#This Row],[13 - Ocorrências/Ambientes Atingidos]]),0)</f>
        <v>0</v>
      </c>
      <c r="BO665" s="83" t="str">
        <f t="shared" si="318"/>
        <v/>
      </c>
      <c r="BP665" s="82">
        <f>IFERROR(FIND("Atmosfera",consulta_completa__11[[#This Row],[13 - Ocorrências/Ambientes Atingidos]]),0)</f>
        <v>0</v>
      </c>
      <c r="BQ665" s="83" t="str">
        <f t="shared" si="319"/>
        <v/>
      </c>
      <c r="BR665" s="82">
        <f>IFERROR(FIND("Flora",consulta_completa__11[[#This Row],[13 - Ocorrências/Ambientes Atingidos]]),0)</f>
        <v>0</v>
      </c>
      <c r="BS665" s="83" t="str">
        <f t="shared" si="320"/>
        <v/>
      </c>
      <c r="BT665" s="82">
        <f>IFERROR(FIND("Fauna",consulta_completa__11[[#This Row],[13 - Ocorrências/Ambientes Atingidos]]),0)</f>
        <v>0</v>
      </c>
      <c r="BU665" s="83" t="str">
        <f t="shared" si="321"/>
        <v/>
      </c>
      <c r="BV665" s="82">
        <f>IFERROR(FIND("UC federal",consulta_completa__11[[#This Row],[13 - Ocorrências/Ambientes Atingidos]]),0)</f>
        <v>0</v>
      </c>
      <c r="BW665" s="83" t="str">
        <f t="shared" si="322"/>
        <v/>
      </c>
      <c r="BX665" s="82">
        <f>IFERROR(FIND("UC estadual/municipal",consulta_completa__11[[#This Row],[13 - Ocorrências/Ambientes Atingidos]]),0)</f>
        <v>0</v>
      </c>
      <c r="BY665" s="83" t="str">
        <f t="shared" si="323"/>
        <v/>
      </c>
      <c r="BZ665" s="82">
        <f>IFERROR(FIND("Outro(s)",consulta_completa__11[[#This Row],[13 - Ocorrências/Ambientes Atingidos]]),0)</f>
        <v>0</v>
      </c>
      <c r="CA665" s="83" t="str">
        <f t="shared" si="324"/>
        <v/>
      </c>
      <c r="CB665" s="82">
        <f>IFERROR(FIND("Sem dano",consulta_completa__11[[#This Row],[13 - Ocorrências/Ambientes Atingidos]]),0)</f>
        <v>0</v>
      </c>
      <c r="CC665" s="83" t="str">
        <f t="shared" si="325"/>
        <v/>
      </c>
      <c r="CD665" s="82" t="str">
        <f>IF(consulta_completa__11[[#This Row],[13 - Ocorrências/Ambientes Atingidos]]="","X","")</f>
        <v/>
      </c>
      <c r="CE665" s="84">
        <f>IFERROR(FIND("IBAMA",consulta_completa__11[[#This Row],[14 - Inst. Atuando no Local]]),0)</f>
        <v>0</v>
      </c>
      <c r="CF665" s="84" t="str">
        <f t="shared" si="326"/>
        <v/>
      </c>
      <c r="CG665" s="84">
        <f>IFERROR(FIND("OEMA",consulta_completa__11[[#This Row],[14 - Inst. Atuando no Local]]),0)</f>
        <v>0</v>
      </c>
      <c r="CH665" s="84" t="str">
        <f t="shared" si="327"/>
        <v/>
      </c>
      <c r="CI665" s="84">
        <f>IFERROR(FIND("DEFESA CIVIL",consulta_completa__11[[#This Row],[14 - Inst. Atuando no Local]]),0)</f>
        <v>0</v>
      </c>
      <c r="CJ665" s="84" t="str">
        <f t="shared" si="328"/>
        <v/>
      </c>
      <c r="CK665" s="84">
        <f>IFERROR(FIND("CORPO DE BOMBEIROS",consulta_completa__11[[#This Row],[14 - Inst. Atuando no Local]]),0)</f>
        <v>0</v>
      </c>
      <c r="CL665" s="84" t="str">
        <f t="shared" si="329"/>
        <v/>
      </c>
      <c r="CM665" s="84">
        <f>IFERROR(FIND("POLÍCIA RODOVIÁRIA",consulta_completa__11[[#This Row],[14 - Inst. Atuando no Local]]),0)</f>
        <v>0</v>
      </c>
      <c r="CN665" s="84" t="str">
        <f t="shared" si="330"/>
        <v/>
      </c>
      <c r="CO665" s="84">
        <f>IFERROR(FIND("POLÍCIA MILITAR",consulta_completa__11[[#This Row],[14 - Inst. Atuando no Local]]),0)</f>
        <v>0</v>
      </c>
      <c r="CP665" s="84" t="str">
        <f t="shared" si="331"/>
        <v/>
      </c>
      <c r="CQ665" s="84">
        <f>IFERROR(FIND("POLÍCIA CIVIL",consulta_completa__11[[#This Row],[14 - Inst. Atuando no Local]]),0)</f>
        <v>0</v>
      </c>
      <c r="CR665" s="84" t="str">
        <f t="shared" si="332"/>
        <v/>
      </c>
      <c r="CS665" s="84">
        <f>IFERROR(FIND("MARINHA DO BRASIL",consulta_completa__11[[#This Row],[14 - Inst. Atuando no Local]]),0)</f>
        <v>0</v>
      </c>
      <c r="CT665" s="84" t="str">
        <f t="shared" si="333"/>
        <v/>
      </c>
      <c r="CU665" s="84">
        <f>IFERROR(FIND("EMPRESA ESPECIALIZADA EM ATENDIMENTO",consulta_completa__11[[#This Row],[14 - Inst. Atuando no Local]]),0)</f>
        <v>0</v>
      </c>
      <c r="CV665" s="84" t="str">
        <f t="shared" si="334"/>
        <v/>
      </c>
      <c r="CW665" s="84">
        <f>IFERROR(FIND("IBAMA",consulta_completa__11[[#This Row],[14 - Inst. Atuando no Local]]),0)</f>
        <v>0</v>
      </c>
      <c r="CX665" s="84" t="str">
        <f t="shared" si="335"/>
        <v/>
      </c>
      <c r="CY665" s="84" t="str">
        <f>IF(consulta_completa__11[[#This Row],[14 - Inst. Atuando no Local]]="","X","")</f>
        <v>X</v>
      </c>
      <c r="CZ665" s="84">
        <f>IFERROR(FIND("OUTRA (S)",consulta_completa__11[[#This Row],[14 - Inst. Atuando no Local]]),0)</f>
        <v>0</v>
      </c>
      <c r="DA665" s="84" t="str">
        <f t="shared" si="336"/>
        <v/>
      </c>
      <c r="DB665" s="35" t="str">
        <f t="shared" si="337"/>
        <v>Sim</v>
      </c>
      <c r="DC665" s="35" t="str">
        <f t="shared" si="338"/>
        <v>Não</v>
      </c>
      <c r="DD665" s="35" t="str">
        <f t="shared" si="339"/>
        <v>Sim</v>
      </c>
      <c r="DE665" s="87" t="str">
        <f t="shared" si="341"/>
        <v>Federal</v>
      </c>
    </row>
    <row r="666" spans="1:109">
      <c r="A666" s="14">
        <v>202591068436</v>
      </c>
      <c r="B666" s="1">
        <v>45909</v>
      </c>
      <c r="C666" t="s">
        <v>109</v>
      </c>
      <c r="D666" t="s">
        <v>110</v>
      </c>
      <c r="E666" t="s">
        <v>5813</v>
      </c>
      <c r="F666" t="s">
        <v>112</v>
      </c>
      <c r="G666" t="s">
        <v>113</v>
      </c>
      <c r="H666" t="s">
        <v>114</v>
      </c>
      <c r="I666" t="s">
        <v>114</v>
      </c>
      <c r="J666" t="s">
        <v>1399</v>
      </c>
      <c r="K666" t="s">
        <v>3434</v>
      </c>
      <c r="L666" t="s">
        <v>117</v>
      </c>
      <c r="M666" t="s">
        <v>118</v>
      </c>
      <c r="N666" t="s">
        <v>119</v>
      </c>
      <c r="O666" t="s">
        <v>239</v>
      </c>
      <c r="P666" t="s">
        <v>355</v>
      </c>
      <c r="Q666" t="s">
        <v>143</v>
      </c>
      <c r="R666" t="s">
        <v>123</v>
      </c>
      <c r="S666" t="s">
        <v>201</v>
      </c>
      <c r="T666" t="s">
        <v>5814</v>
      </c>
      <c r="U666" t="s">
        <v>5815</v>
      </c>
      <c r="V666" t="s">
        <v>5816</v>
      </c>
      <c r="Z666" t="s">
        <v>409</v>
      </c>
      <c r="AA666" t="s">
        <v>5817</v>
      </c>
      <c r="AB666" t="s">
        <v>206</v>
      </c>
      <c r="AC666" t="s">
        <v>207</v>
      </c>
      <c r="AD666">
        <v>1</v>
      </c>
      <c r="AE666" t="s">
        <v>668</v>
      </c>
      <c r="AF666" t="s">
        <v>113</v>
      </c>
      <c r="AG666" t="s">
        <v>113</v>
      </c>
      <c r="AH666" t="s">
        <v>131</v>
      </c>
      <c r="AI666" t="s">
        <v>132</v>
      </c>
      <c r="AJ666" t="s">
        <v>131</v>
      </c>
      <c r="AK666" t="s">
        <v>5818</v>
      </c>
      <c r="AL666" t="s">
        <v>5819</v>
      </c>
      <c r="AM666" t="s">
        <v>210</v>
      </c>
      <c r="AN666" t="s">
        <v>5820</v>
      </c>
      <c r="AO666" t="s">
        <v>4044</v>
      </c>
      <c r="AQ666" t="s">
        <v>211</v>
      </c>
      <c r="AR666" t="s">
        <v>113</v>
      </c>
      <c r="AS666" t="s">
        <v>113</v>
      </c>
      <c r="AT666" t="s">
        <v>5821</v>
      </c>
      <c r="AU666" t="s">
        <v>113</v>
      </c>
      <c r="AW666" t="s">
        <v>159</v>
      </c>
      <c r="AX666" s="82">
        <f>IFERROR(FIND("Óbitos/feridos",consulta_completa__11[[#This Row],[13 - Ocorrências/Ambientes Atingidos]]),0)</f>
        <v>0</v>
      </c>
      <c r="AY666" s="83" t="str">
        <f t="shared" si="311"/>
        <v/>
      </c>
      <c r="AZ666" s="82">
        <f>IFERROR(FIND("População afetada/evacuada",consulta_completa__11[[#This Row],[13 - Ocorrências/Ambientes Atingidos]]),0)</f>
        <v>0</v>
      </c>
      <c r="BA666" s="82" t="str">
        <f t="shared" si="312"/>
        <v/>
      </c>
      <c r="BB666" s="82">
        <f>IFERROR(FIND("Suspensão de abastecimento de água",consulta_completa__11[[#This Row],[13 - Ocorrências/Ambientes Atingidos]]),0)</f>
        <v>0</v>
      </c>
      <c r="BC666" s="83" t="str">
        <f t="shared" si="340"/>
        <v/>
      </c>
      <c r="BD666" s="82">
        <f>IFERROR(FIND("Rio/córrego",consulta_completa__11[[#This Row],[13 - Ocorrências/Ambientes Atingidos]]),0)</f>
        <v>0</v>
      </c>
      <c r="BE666" s="83" t="str">
        <f t="shared" si="313"/>
        <v/>
      </c>
      <c r="BF666" s="82">
        <f>IFERROR(FIND("Lago",consulta_completa__11[[#This Row],[13 - Ocorrências/Ambientes Atingidos]]),0)</f>
        <v>0</v>
      </c>
      <c r="BG666" s="83" t="str">
        <f t="shared" si="314"/>
        <v/>
      </c>
      <c r="BH666" s="82">
        <f>IFERROR(FIND("Mar",consulta_completa__11[[#This Row],[13 - Ocorrências/Ambientes Atingidos]]),0)</f>
        <v>1</v>
      </c>
      <c r="BI666" s="83" t="str">
        <f t="shared" si="315"/>
        <v>X</v>
      </c>
      <c r="BJ666" s="82">
        <f>IFERROR(FIND("Praia",consulta_completa__11[[#This Row],[13 - Ocorrências/Ambientes Atingidos]]),0)</f>
        <v>0</v>
      </c>
      <c r="BK666" s="83" t="str">
        <f t="shared" si="316"/>
        <v/>
      </c>
      <c r="BL666" s="82">
        <f>IFERROR(FIND("Solo",consulta_completa__11[[#This Row],[13 - Ocorrências/Ambientes Atingidos]]),0)</f>
        <v>0</v>
      </c>
      <c r="BM666" s="83" t="str">
        <f t="shared" si="317"/>
        <v/>
      </c>
      <c r="BN666" s="82">
        <f>IFERROR(FIND("Águas subterrâneas",consulta_completa__11[[#This Row],[13 - Ocorrências/Ambientes Atingidos]]),0)</f>
        <v>0</v>
      </c>
      <c r="BO666" s="83" t="str">
        <f t="shared" si="318"/>
        <v/>
      </c>
      <c r="BP666" s="82">
        <f>IFERROR(FIND("Atmosfera",consulta_completa__11[[#This Row],[13 - Ocorrências/Ambientes Atingidos]]),0)</f>
        <v>0</v>
      </c>
      <c r="BQ666" s="83" t="str">
        <f t="shared" si="319"/>
        <v/>
      </c>
      <c r="BR666" s="82">
        <f>IFERROR(FIND("Flora",consulta_completa__11[[#This Row],[13 - Ocorrências/Ambientes Atingidos]]),0)</f>
        <v>0</v>
      </c>
      <c r="BS666" s="83" t="str">
        <f t="shared" si="320"/>
        <v/>
      </c>
      <c r="BT666" s="82">
        <f>IFERROR(FIND("Fauna",consulta_completa__11[[#This Row],[13 - Ocorrências/Ambientes Atingidos]]),0)</f>
        <v>0</v>
      </c>
      <c r="BU666" s="83" t="str">
        <f t="shared" si="321"/>
        <v/>
      </c>
      <c r="BV666" s="82">
        <f>IFERROR(FIND("UC federal",consulta_completa__11[[#This Row],[13 - Ocorrências/Ambientes Atingidos]]),0)</f>
        <v>0</v>
      </c>
      <c r="BW666" s="83" t="str">
        <f t="shared" si="322"/>
        <v/>
      </c>
      <c r="BX666" s="82">
        <f>IFERROR(FIND("UC estadual/municipal",consulta_completa__11[[#This Row],[13 - Ocorrências/Ambientes Atingidos]]),0)</f>
        <v>0</v>
      </c>
      <c r="BY666" s="83" t="str">
        <f t="shared" si="323"/>
        <v/>
      </c>
      <c r="BZ666" s="82">
        <f>IFERROR(FIND("Outro(s)",consulta_completa__11[[#This Row],[13 - Ocorrências/Ambientes Atingidos]]),0)</f>
        <v>0</v>
      </c>
      <c r="CA666" s="83" t="str">
        <f t="shared" si="324"/>
        <v/>
      </c>
      <c r="CB666" s="82">
        <f>IFERROR(FIND("Sem dano",consulta_completa__11[[#This Row],[13 - Ocorrências/Ambientes Atingidos]]),0)</f>
        <v>0</v>
      </c>
      <c r="CC666" s="83" t="str">
        <f t="shared" si="325"/>
        <v/>
      </c>
      <c r="CD666" s="82" t="str">
        <f>IF(consulta_completa__11[[#This Row],[13 - Ocorrências/Ambientes Atingidos]]="","X","")</f>
        <v/>
      </c>
      <c r="CE666" s="84">
        <f>IFERROR(FIND("IBAMA",consulta_completa__11[[#This Row],[14 - Inst. Atuando no Local]]),0)</f>
        <v>0</v>
      </c>
      <c r="CF666" s="84" t="str">
        <f t="shared" si="326"/>
        <v/>
      </c>
      <c r="CG666" s="84">
        <f>IFERROR(FIND("OEMA",consulta_completa__11[[#This Row],[14 - Inst. Atuando no Local]]),0)</f>
        <v>0</v>
      </c>
      <c r="CH666" s="84" t="str">
        <f t="shared" si="327"/>
        <v/>
      </c>
      <c r="CI666" s="84">
        <f>IFERROR(FIND("DEFESA CIVIL",consulta_completa__11[[#This Row],[14 - Inst. Atuando no Local]]),0)</f>
        <v>0</v>
      </c>
      <c r="CJ666" s="84" t="str">
        <f t="shared" si="328"/>
        <v/>
      </c>
      <c r="CK666" s="84">
        <f>IFERROR(FIND("CORPO DE BOMBEIROS",consulta_completa__11[[#This Row],[14 - Inst. Atuando no Local]]),0)</f>
        <v>0</v>
      </c>
      <c r="CL666" s="84" t="str">
        <f t="shared" si="329"/>
        <v/>
      </c>
      <c r="CM666" s="84">
        <f>IFERROR(FIND("POLÍCIA RODOVIÁRIA",consulta_completa__11[[#This Row],[14 - Inst. Atuando no Local]]),0)</f>
        <v>0</v>
      </c>
      <c r="CN666" s="84" t="str">
        <f t="shared" si="330"/>
        <v/>
      </c>
      <c r="CO666" s="84">
        <f>IFERROR(FIND("POLÍCIA MILITAR",consulta_completa__11[[#This Row],[14 - Inst. Atuando no Local]]),0)</f>
        <v>0</v>
      </c>
      <c r="CP666" s="84" t="str">
        <f t="shared" si="331"/>
        <v/>
      </c>
      <c r="CQ666" s="84">
        <f>IFERROR(FIND("POLÍCIA CIVIL",consulta_completa__11[[#This Row],[14 - Inst. Atuando no Local]]),0)</f>
        <v>0</v>
      </c>
      <c r="CR666" s="84" t="str">
        <f t="shared" si="332"/>
        <v/>
      </c>
      <c r="CS666" s="84">
        <f>IFERROR(FIND("MARINHA DO BRASIL",consulta_completa__11[[#This Row],[14 - Inst. Atuando no Local]]),0)</f>
        <v>0</v>
      </c>
      <c r="CT666" s="84" t="str">
        <f t="shared" si="333"/>
        <v/>
      </c>
      <c r="CU666" s="84">
        <f>IFERROR(FIND("EMPRESA ESPECIALIZADA EM ATENDIMENTO",consulta_completa__11[[#This Row],[14 - Inst. Atuando no Local]]),0)</f>
        <v>0</v>
      </c>
      <c r="CV666" s="84" t="str">
        <f t="shared" si="334"/>
        <v/>
      </c>
      <c r="CW666" s="84">
        <f>IFERROR(FIND("IBAMA",consulta_completa__11[[#This Row],[14 - Inst. Atuando no Local]]),0)</f>
        <v>0</v>
      </c>
      <c r="CX666" s="84" t="str">
        <f t="shared" si="335"/>
        <v/>
      </c>
      <c r="CY666" s="84" t="str">
        <f>IF(consulta_completa__11[[#This Row],[14 - Inst. Atuando no Local]]="","X","")</f>
        <v/>
      </c>
      <c r="CZ666" s="84">
        <f>IFERROR(FIND("OUTRA (S)",consulta_completa__11[[#This Row],[14 - Inst. Atuando no Local]]),0)</f>
        <v>0</v>
      </c>
      <c r="DA666" s="84" t="str">
        <f t="shared" si="336"/>
        <v/>
      </c>
      <c r="DB666" s="35" t="str">
        <f t="shared" si="337"/>
        <v>Sim</v>
      </c>
      <c r="DC666" s="35" t="str">
        <f t="shared" si="338"/>
        <v>Não</v>
      </c>
      <c r="DD666" s="35" t="str">
        <f t="shared" si="339"/>
        <v>Sim</v>
      </c>
      <c r="DE666" s="87" t="str">
        <f t="shared" si="341"/>
        <v>Federal</v>
      </c>
    </row>
    <row r="667" spans="1:109">
      <c r="A667" s="14">
        <v>202591650446</v>
      </c>
      <c r="B667" s="1">
        <v>45909</v>
      </c>
      <c r="C667" t="s">
        <v>1865</v>
      </c>
      <c r="D667" t="s">
        <v>1813</v>
      </c>
      <c r="E667" t="s">
        <v>320</v>
      </c>
      <c r="F667" t="s">
        <v>1202</v>
      </c>
      <c r="G667" t="s">
        <v>113</v>
      </c>
      <c r="H667" t="s">
        <v>114</v>
      </c>
      <c r="I667" t="s">
        <v>114</v>
      </c>
      <c r="J667" t="s">
        <v>113</v>
      </c>
      <c r="K667" t="s">
        <v>114</v>
      </c>
      <c r="L667" t="s">
        <v>114</v>
      </c>
      <c r="M667" t="s">
        <v>139</v>
      </c>
      <c r="N667" t="s">
        <v>141</v>
      </c>
      <c r="O667" t="s">
        <v>239</v>
      </c>
      <c r="P667" t="s">
        <v>355</v>
      </c>
      <c r="Q667" t="s">
        <v>143</v>
      </c>
      <c r="R667" t="s">
        <v>123</v>
      </c>
      <c r="S667" t="s">
        <v>113</v>
      </c>
      <c r="T667" t="s">
        <v>5822</v>
      </c>
      <c r="U667" t="s">
        <v>5823</v>
      </c>
      <c r="V667" t="s">
        <v>5824</v>
      </c>
      <c r="X667" t="b">
        <v>1</v>
      </c>
      <c r="Z667" t="s">
        <v>5825</v>
      </c>
      <c r="AA667" t="s">
        <v>5826</v>
      </c>
      <c r="AB667" t="s">
        <v>752</v>
      </c>
      <c r="AC667" t="s">
        <v>4672</v>
      </c>
      <c r="AD667">
        <v>1</v>
      </c>
      <c r="AE667" t="s">
        <v>5827</v>
      </c>
      <c r="AF667" t="s">
        <v>4674</v>
      </c>
      <c r="AG667" t="s">
        <v>4675</v>
      </c>
      <c r="AH667" t="s">
        <v>131</v>
      </c>
      <c r="AI667" t="s">
        <v>131</v>
      </c>
      <c r="AJ667" t="s">
        <v>132</v>
      </c>
      <c r="AK667" t="s">
        <v>113</v>
      </c>
      <c r="AL667" t="s">
        <v>5825</v>
      </c>
      <c r="AM667" t="s">
        <v>752</v>
      </c>
      <c r="AN667" t="s">
        <v>4676</v>
      </c>
      <c r="AO667" t="s">
        <v>4473</v>
      </c>
      <c r="AP667">
        <v>98986026718</v>
      </c>
      <c r="AQ667" t="s">
        <v>2033</v>
      </c>
      <c r="AR667" t="s">
        <v>113</v>
      </c>
      <c r="AS667" t="s">
        <v>113</v>
      </c>
      <c r="AT667" t="s">
        <v>113</v>
      </c>
      <c r="AU667" t="s">
        <v>113</v>
      </c>
      <c r="AW667" t="s">
        <v>113</v>
      </c>
      <c r="AX667" s="82">
        <f>IFERROR(FIND("Óbitos/feridos",consulta_completa__11[[#This Row],[13 - Ocorrências/Ambientes Atingidos]]),0)</f>
        <v>0</v>
      </c>
      <c r="AY667" s="83" t="str">
        <f t="shared" si="311"/>
        <v/>
      </c>
      <c r="AZ667" s="82">
        <f>IFERROR(FIND("População afetada/evacuada",consulta_completa__11[[#This Row],[13 - Ocorrências/Ambientes Atingidos]]),0)</f>
        <v>0</v>
      </c>
      <c r="BA667" s="82" t="str">
        <f t="shared" si="312"/>
        <v/>
      </c>
      <c r="BB667" s="82">
        <f>IFERROR(FIND("Suspensão de abastecimento de água",consulta_completa__11[[#This Row],[13 - Ocorrências/Ambientes Atingidos]]),0)</f>
        <v>0</v>
      </c>
      <c r="BC667" s="83" t="str">
        <f t="shared" si="340"/>
        <v/>
      </c>
      <c r="BD667" s="82">
        <f>IFERROR(FIND("Rio/córrego",consulta_completa__11[[#This Row],[13 - Ocorrências/Ambientes Atingidos]]),0)</f>
        <v>0</v>
      </c>
      <c r="BE667" s="83" t="str">
        <f t="shared" si="313"/>
        <v/>
      </c>
      <c r="BF667" s="82">
        <f>IFERROR(FIND("Lago",consulta_completa__11[[#This Row],[13 - Ocorrências/Ambientes Atingidos]]),0)</f>
        <v>0</v>
      </c>
      <c r="BG667" s="83" t="str">
        <f t="shared" si="314"/>
        <v/>
      </c>
      <c r="BH667" s="82">
        <f>IFERROR(FIND("Mar",consulta_completa__11[[#This Row],[13 - Ocorrências/Ambientes Atingidos]]),0)</f>
        <v>0</v>
      </c>
      <c r="BI667" s="83" t="str">
        <f t="shared" si="315"/>
        <v/>
      </c>
      <c r="BJ667" s="82">
        <f>IFERROR(FIND("Praia",consulta_completa__11[[#This Row],[13 - Ocorrências/Ambientes Atingidos]]),0)</f>
        <v>0</v>
      </c>
      <c r="BK667" s="83" t="str">
        <f t="shared" si="316"/>
        <v/>
      </c>
      <c r="BL667" s="82">
        <f>IFERROR(FIND("Solo",consulta_completa__11[[#This Row],[13 - Ocorrências/Ambientes Atingidos]]),0)</f>
        <v>0</v>
      </c>
      <c r="BM667" s="83" t="str">
        <f t="shared" si="317"/>
        <v/>
      </c>
      <c r="BN667" s="82">
        <f>IFERROR(FIND("Águas subterrâneas",consulta_completa__11[[#This Row],[13 - Ocorrências/Ambientes Atingidos]]),0)</f>
        <v>0</v>
      </c>
      <c r="BO667" s="83" t="str">
        <f t="shared" si="318"/>
        <v/>
      </c>
      <c r="BP667" s="82">
        <f>IFERROR(FIND("Atmosfera",consulta_completa__11[[#This Row],[13 - Ocorrências/Ambientes Atingidos]]),0)</f>
        <v>0</v>
      </c>
      <c r="BQ667" s="83" t="str">
        <f t="shared" si="319"/>
        <v/>
      </c>
      <c r="BR667" s="82">
        <f>IFERROR(FIND("Flora",consulta_completa__11[[#This Row],[13 - Ocorrências/Ambientes Atingidos]]),0)</f>
        <v>0</v>
      </c>
      <c r="BS667" s="83" t="str">
        <f t="shared" si="320"/>
        <v/>
      </c>
      <c r="BT667" s="82">
        <f>IFERROR(FIND("Fauna",consulta_completa__11[[#This Row],[13 - Ocorrências/Ambientes Atingidos]]),0)</f>
        <v>0</v>
      </c>
      <c r="BU667" s="83" t="str">
        <f t="shared" si="321"/>
        <v/>
      </c>
      <c r="BV667" s="82">
        <f>IFERROR(FIND("UC federal",consulta_completa__11[[#This Row],[13 - Ocorrências/Ambientes Atingidos]]),0)</f>
        <v>0</v>
      </c>
      <c r="BW667" s="83" t="str">
        <f t="shared" si="322"/>
        <v/>
      </c>
      <c r="BX667" s="82">
        <f>IFERROR(FIND("UC estadual/municipal",consulta_completa__11[[#This Row],[13 - Ocorrências/Ambientes Atingidos]]),0)</f>
        <v>0</v>
      </c>
      <c r="BY667" s="83" t="str">
        <f t="shared" si="323"/>
        <v/>
      </c>
      <c r="BZ667" s="82">
        <f>IFERROR(FIND("Outro(s)",consulta_completa__11[[#This Row],[13 - Ocorrências/Ambientes Atingidos]]),0)</f>
        <v>1</v>
      </c>
      <c r="CA667" s="83" t="str">
        <f t="shared" si="324"/>
        <v>X</v>
      </c>
      <c r="CB667" s="82">
        <f>IFERROR(FIND("Sem dano",consulta_completa__11[[#This Row],[13 - Ocorrências/Ambientes Atingidos]]),0)</f>
        <v>0</v>
      </c>
      <c r="CC667" s="83" t="str">
        <f t="shared" si="325"/>
        <v/>
      </c>
      <c r="CD667" s="82" t="str">
        <f>IF(consulta_completa__11[[#This Row],[13 - Ocorrências/Ambientes Atingidos]]="","X","")</f>
        <v/>
      </c>
      <c r="CE667" s="84">
        <f>IFERROR(FIND("IBAMA",consulta_completa__11[[#This Row],[14 - Inst. Atuando no Local]]),0)</f>
        <v>0</v>
      </c>
      <c r="CF667" s="84" t="str">
        <f t="shared" si="326"/>
        <v/>
      </c>
      <c r="CG667" s="84">
        <f>IFERROR(FIND("OEMA",consulta_completa__11[[#This Row],[14 - Inst. Atuando no Local]]),0)</f>
        <v>0</v>
      </c>
      <c r="CH667" s="84" t="str">
        <f t="shared" si="327"/>
        <v/>
      </c>
      <c r="CI667" s="84">
        <f>IFERROR(FIND("DEFESA CIVIL",consulta_completa__11[[#This Row],[14 - Inst. Atuando no Local]]),0)</f>
        <v>0</v>
      </c>
      <c r="CJ667" s="84" t="str">
        <f t="shared" si="328"/>
        <v/>
      </c>
      <c r="CK667" s="84">
        <f>IFERROR(FIND("CORPO DE BOMBEIROS",consulta_completa__11[[#This Row],[14 - Inst. Atuando no Local]]),0)</f>
        <v>0</v>
      </c>
      <c r="CL667" s="84" t="str">
        <f t="shared" si="329"/>
        <v/>
      </c>
      <c r="CM667" s="84">
        <f>IFERROR(FIND("POLÍCIA RODOVIÁRIA",consulta_completa__11[[#This Row],[14 - Inst. Atuando no Local]]),0)</f>
        <v>0</v>
      </c>
      <c r="CN667" s="84" t="str">
        <f t="shared" si="330"/>
        <v/>
      </c>
      <c r="CO667" s="84">
        <f>IFERROR(FIND("POLÍCIA MILITAR",consulta_completa__11[[#This Row],[14 - Inst. Atuando no Local]]),0)</f>
        <v>0</v>
      </c>
      <c r="CP667" s="84" t="str">
        <f t="shared" si="331"/>
        <v/>
      </c>
      <c r="CQ667" s="84">
        <f>IFERROR(FIND("POLÍCIA CIVIL",consulta_completa__11[[#This Row],[14 - Inst. Atuando no Local]]),0)</f>
        <v>0</v>
      </c>
      <c r="CR667" s="84" t="str">
        <f t="shared" si="332"/>
        <v/>
      </c>
      <c r="CS667" s="84">
        <f>IFERROR(FIND("MARINHA DO BRASIL",consulta_completa__11[[#This Row],[14 - Inst. Atuando no Local]]),0)</f>
        <v>0</v>
      </c>
      <c r="CT667" s="84" t="str">
        <f t="shared" si="333"/>
        <v/>
      </c>
      <c r="CU667" s="84">
        <f>IFERROR(FIND("EMPRESA ESPECIALIZADA EM ATENDIMENTO",consulta_completa__11[[#This Row],[14 - Inst. Atuando no Local]]),0)</f>
        <v>0</v>
      </c>
      <c r="CV667" s="84" t="str">
        <f t="shared" si="334"/>
        <v/>
      </c>
      <c r="CW667" s="84">
        <f>IFERROR(FIND("IBAMA",consulta_completa__11[[#This Row],[14 - Inst. Atuando no Local]]),0)</f>
        <v>0</v>
      </c>
      <c r="CX667" s="84" t="str">
        <f t="shared" si="335"/>
        <v/>
      </c>
      <c r="CY667" s="84" t="str">
        <f>IF(consulta_completa__11[[#This Row],[14 - Inst. Atuando no Local]]="","X","")</f>
        <v/>
      </c>
      <c r="CZ667" s="84">
        <f>IFERROR(FIND("OUTRA (S)",consulta_completa__11[[#This Row],[14 - Inst. Atuando no Local]]),0)</f>
        <v>0</v>
      </c>
      <c r="DA667" s="84" t="str">
        <f t="shared" si="336"/>
        <v/>
      </c>
      <c r="DB667" s="35" t="str">
        <f t="shared" si="337"/>
        <v>Sim</v>
      </c>
      <c r="DC667" s="35" t="str">
        <f t="shared" si="338"/>
        <v>Não</v>
      </c>
      <c r="DD667" s="35" t="str">
        <f t="shared" si="339"/>
        <v>Sim</v>
      </c>
      <c r="DE667" s="87" t="str">
        <f t="shared" si="341"/>
        <v>Federal</v>
      </c>
    </row>
    <row r="668" spans="1:109">
      <c r="A668" s="14">
        <v>202591157615</v>
      </c>
      <c r="B668" s="1">
        <v>45910</v>
      </c>
      <c r="C668" t="s">
        <v>829</v>
      </c>
      <c r="D668" t="s">
        <v>830</v>
      </c>
      <c r="E668" t="s">
        <v>286</v>
      </c>
      <c r="F668" t="s">
        <v>1275</v>
      </c>
      <c r="G668" t="s">
        <v>113</v>
      </c>
      <c r="H668" t="s">
        <v>114</v>
      </c>
      <c r="I668" t="s">
        <v>114</v>
      </c>
      <c r="J668" t="s">
        <v>562</v>
      </c>
      <c r="K668" t="s">
        <v>113</v>
      </c>
      <c r="L668" t="s">
        <v>113</v>
      </c>
      <c r="M668" t="s">
        <v>5828</v>
      </c>
      <c r="N668" t="s">
        <v>5829</v>
      </c>
      <c r="O668" t="s">
        <v>120</v>
      </c>
      <c r="P668" t="s">
        <v>121</v>
      </c>
      <c r="Q668" t="s">
        <v>122</v>
      </c>
      <c r="R668" t="s">
        <v>123</v>
      </c>
      <c r="S668" t="s">
        <v>113</v>
      </c>
      <c r="T668" t="s">
        <v>5830</v>
      </c>
      <c r="U668" t="s">
        <v>5831</v>
      </c>
      <c r="V668" t="s">
        <v>113</v>
      </c>
      <c r="Z668" t="s">
        <v>5832</v>
      </c>
      <c r="AA668" t="s">
        <v>5833</v>
      </c>
      <c r="AB668" t="s">
        <v>5834</v>
      </c>
      <c r="AC668" t="s">
        <v>113</v>
      </c>
      <c r="AD668">
        <v>0</v>
      </c>
      <c r="AE668" t="s">
        <v>5835</v>
      </c>
      <c r="AF668" t="s">
        <v>113</v>
      </c>
      <c r="AG668" t="s">
        <v>113</v>
      </c>
      <c r="AH668" t="s">
        <v>131</v>
      </c>
      <c r="AI668" t="s">
        <v>131</v>
      </c>
      <c r="AJ668" t="s">
        <v>131</v>
      </c>
      <c r="AK668" t="s">
        <v>5836</v>
      </c>
      <c r="AL668" t="s">
        <v>5837</v>
      </c>
      <c r="AM668" t="s">
        <v>2480</v>
      </c>
      <c r="AN668" t="s">
        <v>5838</v>
      </c>
      <c r="AO668" t="s">
        <v>4027</v>
      </c>
      <c r="AP668">
        <v>47991767337</v>
      </c>
      <c r="AQ668" t="s">
        <v>2482</v>
      </c>
      <c r="AR668" t="s">
        <v>113</v>
      </c>
      <c r="AS668" t="s">
        <v>113</v>
      </c>
      <c r="AT668" t="s">
        <v>113</v>
      </c>
      <c r="AU668" t="s">
        <v>113</v>
      </c>
      <c r="AW668" t="s">
        <v>113</v>
      </c>
      <c r="AX668" s="82">
        <f>IFERROR(FIND("Óbitos/feridos",consulta_completa__11[[#This Row],[13 - Ocorrências/Ambientes Atingidos]]),0)</f>
        <v>0</v>
      </c>
      <c r="AY668" s="83" t="str">
        <f t="shared" si="311"/>
        <v/>
      </c>
      <c r="AZ668" s="82">
        <f>IFERROR(FIND("População afetada/evacuada",consulta_completa__11[[#This Row],[13 - Ocorrências/Ambientes Atingidos]]),0)</f>
        <v>0</v>
      </c>
      <c r="BA668" s="82" t="str">
        <f t="shared" si="312"/>
        <v/>
      </c>
      <c r="BB668" s="82">
        <f>IFERROR(FIND("Suspensão de abastecimento de água",consulta_completa__11[[#This Row],[13 - Ocorrências/Ambientes Atingidos]]),0)</f>
        <v>0</v>
      </c>
      <c r="BC668" s="83" t="str">
        <f t="shared" si="340"/>
        <v/>
      </c>
      <c r="BD668" s="82">
        <f>IFERROR(FIND("Rio/córrego",consulta_completa__11[[#This Row],[13 - Ocorrências/Ambientes Atingidos]]),0)</f>
        <v>1</v>
      </c>
      <c r="BE668" s="83" t="str">
        <f t="shared" si="313"/>
        <v>X</v>
      </c>
      <c r="BF668" s="82">
        <f>IFERROR(FIND("Lago",consulta_completa__11[[#This Row],[13 - Ocorrências/Ambientes Atingidos]]),0)</f>
        <v>0</v>
      </c>
      <c r="BG668" s="83" t="str">
        <f t="shared" si="314"/>
        <v/>
      </c>
      <c r="BH668" s="82">
        <f>IFERROR(FIND("Mar",consulta_completa__11[[#This Row],[13 - Ocorrências/Ambientes Atingidos]]),0)</f>
        <v>0</v>
      </c>
      <c r="BI668" s="83" t="str">
        <f t="shared" si="315"/>
        <v/>
      </c>
      <c r="BJ668" s="82">
        <f>IFERROR(FIND("Praia",consulta_completa__11[[#This Row],[13 - Ocorrências/Ambientes Atingidos]]),0)</f>
        <v>0</v>
      </c>
      <c r="BK668" s="83" t="str">
        <f t="shared" si="316"/>
        <v/>
      </c>
      <c r="BL668" s="82">
        <f>IFERROR(FIND("Solo",consulta_completa__11[[#This Row],[13 - Ocorrências/Ambientes Atingidos]]),0)</f>
        <v>0</v>
      </c>
      <c r="BM668" s="83" t="str">
        <f t="shared" si="317"/>
        <v/>
      </c>
      <c r="BN668" s="82">
        <f>IFERROR(FIND("Águas subterrâneas",consulta_completa__11[[#This Row],[13 - Ocorrências/Ambientes Atingidos]]),0)</f>
        <v>0</v>
      </c>
      <c r="BO668" s="83" t="str">
        <f t="shared" si="318"/>
        <v/>
      </c>
      <c r="BP668" s="82">
        <f>IFERROR(FIND("Atmosfera",consulta_completa__11[[#This Row],[13 - Ocorrências/Ambientes Atingidos]]),0)</f>
        <v>14</v>
      </c>
      <c r="BQ668" s="83" t="str">
        <f t="shared" si="319"/>
        <v>X</v>
      </c>
      <c r="BR668" s="82">
        <f>IFERROR(FIND("Flora",consulta_completa__11[[#This Row],[13 - Ocorrências/Ambientes Atingidos]]),0)</f>
        <v>0</v>
      </c>
      <c r="BS668" s="83" t="str">
        <f t="shared" si="320"/>
        <v/>
      </c>
      <c r="BT668" s="82">
        <f>IFERROR(FIND("Fauna",consulta_completa__11[[#This Row],[13 - Ocorrências/Ambientes Atingidos]]),0)</f>
        <v>0</v>
      </c>
      <c r="BU668" s="83" t="str">
        <f t="shared" si="321"/>
        <v/>
      </c>
      <c r="BV668" s="82">
        <f>IFERROR(FIND("UC federal",consulta_completa__11[[#This Row],[13 - Ocorrências/Ambientes Atingidos]]),0)</f>
        <v>0</v>
      </c>
      <c r="BW668" s="83" t="str">
        <f t="shared" si="322"/>
        <v/>
      </c>
      <c r="BX668" s="82">
        <f>IFERROR(FIND("UC estadual/municipal",consulta_completa__11[[#This Row],[13 - Ocorrências/Ambientes Atingidos]]),0)</f>
        <v>0</v>
      </c>
      <c r="BY668" s="83" t="str">
        <f t="shared" si="323"/>
        <v/>
      </c>
      <c r="BZ668" s="82">
        <f>IFERROR(FIND("Outro(s)",consulta_completa__11[[#This Row],[13 - Ocorrências/Ambientes Atingidos]]),0)</f>
        <v>0</v>
      </c>
      <c r="CA668" s="83" t="str">
        <f t="shared" si="324"/>
        <v/>
      </c>
      <c r="CB668" s="82">
        <f>IFERROR(FIND("Sem dano",consulta_completa__11[[#This Row],[13 - Ocorrências/Ambientes Atingidos]]),0)</f>
        <v>0</v>
      </c>
      <c r="CC668" s="83" t="str">
        <f t="shared" si="325"/>
        <v/>
      </c>
      <c r="CD668" s="82" t="str">
        <f>IF(consulta_completa__11[[#This Row],[13 - Ocorrências/Ambientes Atingidos]]="","X","")</f>
        <v/>
      </c>
      <c r="CE668" s="84">
        <f>IFERROR(FIND("IBAMA",consulta_completa__11[[#This Row],[14 - Inst. Atuando no Local]]),0)</f>
        <v>0</v>
      </c>
      <c r="CF668" s="84" t="str">
        <f t="shared" si="326"/>
        <v/>
      </c>
      <c r="CG668" s="84">
        <f>IFERROR(FIND("OEMA",consulta_completa__11[[#This Row],[14 - Inst. Atuando no Local]]),0)</f>
        <v>0</v>
      </c>
      <c r="CH668" s="84" t="str">
        <f t="shared" si="327"/>
        <v/>
      </c>
      <c r="CI668" s="84">
        <f>IFERROR(FIND("DEFESA CIVIL",consulta_completa__11[[#This Row],[14 - Inst. Atuando no Local]]),0)</f>
        <v>0</v>
      </c>
      <c r="CJ668" s="84" t="str">
        <f t="shared" si="328"/>
        <v/>
      </c>
      <c r="CK668" s="84">
        <f>IFERROR(FIND("CORPO DE BOMBEIROS",consulta_completa__11[[#This Row],[14 - Inst. Atuando no Local]]),0)</f>
        <v>0</v>
      </c>
      <c r="CL668" s="84" t="str">
        <f t="shared" si="329"/>
        <v/>
      </c>
      <c r="CM668" s="84">
        <f>IFERROR(FIND("POLÍCIA RODOVIÁRIA",consulta_completa__11[[#This Row],[14 - Inst. Atuando no Local]]),0)</f>
        <v>0</v>
      </c>
      <c r="CN668" s="84" t="str">
        <f t="shared" si="330"/>
        <v/>
      </c>
      <c r="CO668" s="84">
        <f>IFERROR(FIND("POLÍCIA MILITAR",consulta_completa__11[[#This Row],[14 - Inst. Atuando no Local]]),0)</f>
        <v>0</v>
      </c>
      <c r="CP668" s="84" t="str">
        <f t="shared" si="331"/>
        <v/>
      </c>
      <c r="CQ668" s="84">
        <f>IFERROR(FIND("POLÍCIA CIVIL",consulta_completa__11[[#This Row],[14 - Inst. Atuando no Local]]),0)</f>
        <v>0</v>
      </c>
      <c r="CR668" s="84" t="str">
        <f t="shared" si="332"/>
        <v/>
      </c>
      <c r="CS668" s="84">
        <f>IFERROR(FIND("MARINHA DO BRASIL",consulta_completa__11[[#This Row],[14 - Inst. Atuando no Local]]),0)</f>
        <v>0</v>
      </c>
      <c r="CT668" s="84" t="str">
        <f t="shared" si="333"/>
        <v/>
      </c>
      <c r="CU668" s="84">
        <f>IFERROR(FIND("EMPRESA ESPECIALIZADA EM ATENDIMENTO",consulta_completa__11[[#This Row],[14 - Inst. Atuando no Local]]),0)</f>
        <v>0</v>
      </c>
      <c r="CV668" s="84" t="str">
        <f t="shared" si="334"/>
        <v/>
      </c>
      <c r="CW668" s="84">
        <f>IFERROR(FIND("IBAMA",consulta_completa__11[[#This Row],[14 - Inst. Atuando no Local]]),0)</f>
        <v>0</v>
      </c>
      <c r="CX668" s="84" t="str">
        <f t="shared" si="335"/>
        <v/>
      </c>
      <c r="CY668" s="84" t="str">
        <f>IF(consulta_completa__11[[#This Row],[14 - Inst. Atuando no Local]]="","X","")</f>
        <v/>
      </c>
      <c r="CZ668" s="84">
        <f>IFERROR(FIND("OUTRA (S)",consulta_completa__11[[#This Row],[14 - Inst. Atuando no Local]]),0)</f>
        <v>0</v>
      </c>
      <c r="DA668" s="84" t="str">
        <f t="shared" si="336"/>
        <v/>
      </c>
      <c r="DB668" s="35" t="str">
        <f t="shared" si="337"/>
        <v>Sim</v>
      </c>
      <c r="DC668" s="35" t="str">
        <f t="shared" si="338"/>
        <v>Não</v>
      </c>
      <c r="DD668" s="35" t="str">
        <f t="shared" si="339"/>
        <v>Sim</v>
      </c>
      <c r="DE668" s="87" t="str">
        <f t="shared" si="341"/>
        <v>Sem informação</v>
      </c>
    </row>
    <row r="669" spans="1:109">
      <c r="A669" s="14">
        <v>20259133603</v>
      </c>
      <c r="B669" s="1">
        <v>45911</v>
      </c>
      <c r="C669" t="s">
        <v>109</v>
      </c>
      <c r="D669" t="s">
        <v>110</v>
      </c>
      <c r="E669" t="s">
        <v>1470</v>
      </c>
      <c r="F669" t="s">
        <v>112</v>
      </c>
      <c r="G669" t="s">
        <v>311</v>
      </c>
      <c r="H669" t="s">
        <v>5839</v>
      </c>
      <c r="I669" t="s">
        <v>117</v>
      </c>
      <c r="J669" t="s">
        <v>113</v>
      </c>
      <c r="K669" t="s">
        <v>114</v>
      </c>
      <c r="L669" t="s">
        <v>114</v>
      </c>
      <c r="M669" t="s">
        <v>118</v>
      </c>
      <c r="N669" t="s">
        <v>119</v>
      </c>
      <c r="O669" t="s">
        <v>239</v>
      </c>
      <c r="P669" t="s">
        <v>142</v>
      </c>
      <c r="Q669" t="s">
        <v>143</v>
      </c>
      <c r="R669" t="s">
        <v>123</v>
      </c>
      <c r="S669" t="s">
        <v>201</v>
      </c>
      <c r="T669" t="s">
        <v>5840</v>
      </c>
      <c r="U669" t="s">
        <v>5841</v>
      </c>
      <c r="V669" t="s">
        <v>5842</v>
      </c>
      <c r="Z669" t="s">
        <v>5843</v>
      </c>
      <c r="AA669" t="s">
        <v>113</v>
      </c>
      <c r="AB669" t="s">
        <v>206</v>
      </c>
      <c r="AC669" t="s">
        <v>262</v>
      </c>
      <c r="AD669">
        <v>1</v>
      </c>
      <c r="AE669" t="s">
        <v>568</v>
      </c>
      <c r="AF669" t="s">
        <v>113</v>
      </c>
      <c r="AG669" t="s">
        <v>113</v>
      </c>
      <c r="AH669" t="s">
        <v>131</v>
      </c>
      <c r="AI669" t="s">
        <v>132</v>
      </c>
      <c r="AJ669" t="s">
        <v>131</v>
      </c>
      <c r="AK669" t="s">
        <v>5844</v>
      </c>
      <c r="AL669" t="s">
        <v>5845</v>
      </c>
      <c r="AM669" t="s">
        <v>210</v>
      </c>
      <c r="AN669" t="s">
        <v>5846</v>
      </c>
      <c r="AO669" t="s">
        <v>4044</v>
      </c>
      <c r="AP669">
        <v>2732951305</v>
      </c>
      <c r="AQ669" t="s">
        <v>211</v>
      </c>
      <c r="AR669" t="s">
        <v>113</v>
      </c>
      <c r="AS669" t="s">
        <v>113</v>
      </c>
      <c r="AT669" t="s">
        <v>3935</v>
      </c>
      <c r="AU669" t="s">
        <v>113</v>
      </c>
      <c r="AW669" t="s">
        <v>159</v>
      </c>
      <c r="AX669" s="82">
        <f>IFERROR(FIND("Óbitos/feridos",consulta_completa__11[[#This Row],[13 - Ocorrências/Ambientes Atingidos]]),0)</f>
        <v>0</v>
      </c>
      <c r="AY669" s="83" t="str">
        <f t="shared" si="311"/>
        <v/>
      </c>
      <c r="AZ669" s="82">
        <f>IFERROR(FIND("População afetada/evacuada",consulta_completa__11[[#This Row],[13 - Ocorrências/Ambientes Atingidos]]),0)</f>
        <v>0</v>
      </c>
      <c r="BA669" s="82" t="str">
        <f t="shared" si="312"/>
        <v/>
      </c>
      <c r="BB669" s="82">
        <f>IFERROR(FIND("Suspensão de abastecimento de água",consulta_completa__11[[#This Row],[13 - Ocorrências/Ambientes Atingidos]]),0)</f>
        <v>0</v>
      </c>
      <c r="BC669" s="83" t="str">
        <f t="shared" si="340"/>
        <v/>
      </c>
      <c r="BD669" s="82">
        <f>IFERROR(FIND("Rio/córrego",consulta_completa__11[[#This Row],[13 - Ocorrências/Ambientes Atingidos]]),0)</f>
        <v>0</v>
      </c>
      <c r="BE669" s="83" t="str">
        <f t="shared" si="313"/>
        <v/>
      </c>
      <c r="BF669" s="82">
        <f>IFERROR(FIND("Lago",consulta_completa__11[[#This Row],[13 - Ocorrências/Ambientes Atingidos]]),0)</f>
        <v>0</v>
      </c>
      <c r="BG669" s="83" t="str">
        <f t="shared" si="314"/>
        <v/>
      </c>
      <c r="BH669" s="82">
        <f>IFERROR(FIND("Mar",consulta_completa__11[[#This Row],[13 - Ocorrências/Ambientes Atingidos]]),0)</f>
        <v>1</v>
      </c>
      <c r="BI669" s="83" t="str">
        <f t="shared" si="315"/>
        <v>X</v>
      </c>
      <c r="BJ669" s="82">
        <f>IFERROR(FIND("Praia",consulta_completa__11[[#This Row],[13 - Ocorrências/Ambientes Atingidos]]),0)</f>
        <v>0</v>
      </c>
      <c r="BK669" s="83" t="str">
        <f t="shared" si="316"/>
        <v/>
      </c>
      <c r="BL669" s="82">
        <f>IFERROR(FIND("Solo",consulta_completa__11[[#This Row],[13 - Ocorrências/Ambientes Atingidos]]),0)</f>
        <v>0</v>
      </c>
      <c r="BM669" s="83" t="str">
        <f t="shared" si="317"/>
        <v/>
      </c>
      <c r="BN669" s="82">
        <f>IFERROR(FIND("Águas subterrâneas",consulta_completa__11[[#This Row],[13 - Ocorrências/Ambientes Atingidos]]),0)</f>
        <v>0</v>
      </c>
      <c r="BO669" s="83" t="str">
        <f t="shared" si="318"/>
        <v/>
      </c>
      <c r="BP669" s="82">
        <f>IFERROR(FIND("Atmosfera",consulta_completa__11[[#This Row],[13 - Ocorrências/Ambientes Atingidos]]),0)</f>
        <v>0</v>
      </c>
      <c r="BQ669" s="83" t="str">
        <f t="shared" si="319"/>
        <v/>
      </c>
      <c r="BR669" s="82">
        <f>IFERROR(FIND("Flora",consulta_completa__11[[#This Row],[13 - Ocorrências/Ambientes Atingidos]]),0)</f>
        <v>0</v>
      </c>
      <c r="BS669" s="83" t="str">
        <f t="shared" si="320"/>
        <v/>
      </c>
      <c r="BT669" s="82">
        <f>IFERROR(FIND("Fauna",consulta_completa__11[[#This Row],[13 - Ocorrências/Ambientes Atingidos]]),0)</f>
        <v>0</v>
      </c>
      <c r="BU669" s="83" t="str">
        <f t="shared" si="321"/>
        <v/>
      </c>
      <c r="BV669" s="82">
        <f>IFERROR(FIND("UC federal",consulta_completa__11[[#This Row],[13 - Ocorrências/Ambientes Atingidos]]),0)</f>
        <v>0</v>
      </c>
      <c r="BW669" s="83" t="str">
        <f t="shared" si="322"/>
        <v/>
      </c>
      <c r="BX669" s="82">
        <f>IFERROR(FIND("UC estadual/municipal",consulta_completa__11[[#This Row],[13 - Ocorrências/Ambientes Atingidos]]),0)</f>
        <v>0</v>
      </c>
      <c r="BY669" s="83" t="str">
        <f t="shared" si="323"/>
        <v/>
      </c>
      <c r="BZ669" s="82">
        <f>IFERROR(FIND("Outro(s)",consulta_completa__11[[#This Row],[13 - Ocorrências/Ambientes Atingidos]]),0)</f>
        <v>0</v>
      </c>
      <c r="CA669" s="83" t="str">
        <f t="shared" si="324"/>
        <v/>
      </c>
      <c r="CB669" s="82">
        <f>IFERROR(FIND("Sem dano",consulta_completa__11[[#This Row],[13 - Ocorrências/Ambientes Atingidos]]),0)</f>
        <v>0</v>
      </c>
      <c r="CC669" s="83" t="str">
        <f t="shared" si="325"/>
        <v/>
      </c>
      <c r="CD669" s="82" t="str">
        <f>IF(consulta_completa__11[[#This Row],[13 - Ocorrências/Ambientes Atingidos]]="","X","")</f>
        <v/>
      </c>
      <c r="CE669" s="84">
        <f>IFERROR(FIND("IBAMA",consulta_completa__11[[#This Row],[14 - Inst. Atuando no Local]]),0)</f>
        <v>0</v>
      </c>
      <c r="CF669" s="84" t="str">
        <f t="shared" si="326"/>
        <v/>
      </c>
      <c r="CG669" s="84">
        <f>IFERROR(FIND("OEMA",consulta_completa__11[[#This Row],[14 - Inst. Atuando no Local]]),0)</f>
        <v>0</v>
      </c>
      <c r="CH669" s="84" t="str">
        <f t="shared" si="327"/>
        <v/>
      </c>
      <c r="CI669" s="84">
        <f>IFERROR(FIND("DEFESA CIVIL",consulta_completa__11[[#This Row],[14 - Inst. Atuando no Local]]),0)</f>
        <v>0</v>
      </c>
      <c r="CJ669" s="84" t="str">
        <f t="shared" si="328"/>
        <v/>
      </c>
      <c r="CK669" s="84">
        <f>IFERROR(FIND("CORPO DE BOMBEIROS",consulta_completa__11[[#This Row],[14 - Inst. Atuando no Local]]),0)</f>
        <v>0</v>
      </c>
      <c r="CL669" s="84" t="str">
        <f t="shared" si="329"/>
        <v/>
      </c>
      <c r="CM669" s="84">
        <f>IFERROR(FIND("POLÍCIA RODOVIÁRIA",consulta_completa__11[[#This Row],[14 - Inst. Atuando no Local]]),0)</f>
        <v>0</v>
      </c>
      <c r="CN669" s="84" t="str">
        <f t="shared" si="330"/>
        <v/>
      </c>
      <c r="CO669" s="84">
        <f>IFERROR(FIND("POLÍCIA MILITAR",consulta_completa__11[[#This Row],[14 - Inst. Atuando no Local]]),0)</f>
        <v>0</v>
      </c>
      <c r="CP669" s="84" t="str">
        <f t="shared" si="331"/>
        <v/>
      </c>
      <c r="CQ669" s="84">
        <f>IFERROR(FIND("POLÍCIA CIVIL",consulta_completa__11[[#This Row],[14 - Inst. Atuando no Local]]),0)</f>
        <v>0</v>
      </c>
      <c r="CR669" s="84" t="str">
        <f t="shared" si="332"/>
        <v/>
      </c>
      <c r="CS669" s="84">
        <f>IFERROR(FIND("MARINHA DO BRASIL",consulta_completa__11[[#This Row],[14 - Inst. Atuando no Local]]),0)</f>
        <v>0</v>
      </c>
      <c r="CT669" s="84" t="str">
        <f t="shared" si="333"/>
        <v/>
      </c>
      <c r="CU669" s="84">
        <f>IFERROR(FIND("EMPRESA ESPECIALIZADA EM ATENDIMENTO",consulta_completa__11[[#This Row],[14 - Inst. Atuando no Local]]),0)</f>
        <v>0</v>
      </c>
      <c r="CV669" s="84" t="str">
        <f t="shared" si="334"/>
        <v/>
      </c>
      <c r="CW669" s="84">
        <f>IFERROR(FIND("IBAMA",consulta_completa__11[[#This Row],[14 - Inst. Atuando no Local]]),0)</f>
        <v>0</v>
      </c>
      <c r="CX669" s="84" t="str">
        <f t="shared" si="335"/>
        <v/>
      </c>
      <c r="CY669" s="84" t="str">
        <f>IF(consulta_completa__11[[#This Row],[14 - Inst. Atuando no Local]]="","X","")</f>
        <v/>
      </c>
      <c r="CZ669" s="84">
        <f>IFERROR(FIND("OUTRA (S)",consulta_completa__11[[#This Row],[14 - Inst. Atuando no Local]]),0)</f>
        <v>0</v>
      </c>
      <c r="DA669" s="84" t="str">
        <f t="shared" si="336"/>
        <v/>
      </c>
      <c r="DB669" s="35" t="str">
        <f t="shared" si="337"/>
        <v>Sim</v>
      </c>
      <c r="DC669" s="35" t="str">
        <f t="shared" si="338"/>
        <v>Não</v>
      </c>
      <c r="DD669" s="35" t="str">
        <f t="shared" si="339"/>
        <v>Sim</v>
      </c>
      <c r="DE669" s="87" t="str">
        <f t="shared" si="341"/>
        <v>Federal</v>
      </c>
    </row>
    <row r="670" spans="1:109">
      <c r="A670" s="14">
        <v>202591668426</v>
      </c>
      <c r="B670" s="1">
        <v>45911</v>
      </c>
      <c r="C670" t="s">
        <v>2659</v>
      </c>
      <c r="D670" t="s">
        <v>180</v>
      </c>
      <c r="E670" t="s">
        <v>286</v>
      </c>
      <c r="F670" t="s">
        <v>453</v>
      </c>
      <c r="G670" t="s">
        <v>113</v>
      </c>
      <c r="H670" t="s">
        <v>114</v>
      </c>
      <c r="I670" t="s">
        <v>114</v>
      </c>
      <c r="J670" t="s">
        <v>5847</v>
      </c>
      <c r="K670" t="s">
        <v>113</v>
      </c>
      <c r="L670" t="s">
        <v>113</v>
      </c>
      <c r="M670" t="s">
        <v>332</v>
      </c>
      <c r="N670" t="s">
        <v>141</v>
      </c>
      <c r="O670" t="s">
        <v>239</v>
      </c>
      <c r="P670" t="s">
        <v>142</v>
      </c>
      <c r="Q670" t="s">
        <v>143</v>
      </c>
      <c r="R670" t="s">
        <v>123</v>
      </c>
      <c r="S670" t="s">
        <v>113</v>
      </c>
      <c r="T670" t="s">
        <v>5848</v>
      </c>
      <c r="U670" t="s">
        <v>631</v>
      </c>
      <c r="V670" t="s">
        <v>5849</v>
      </c>
      <c r="Z670" t="s">
        <v>633</v>
      </c>
      <c r="AA670" t="s">
        <v>5850</v>
      </c>
      <c r="AB670" t="s">
        <v>113</v>
      </c>
      <c r="AC670" t="s">
        <v>113</v>
      </c>
      <c r="AE670" t="s">
        <v>113</v>
      </c>
      <c r="AF670" t="s">
        <v>113</v>
      </c>
      <c r="AG670" t="s">
        <v>113</v>
      </c>
      <c r="AH670" t="s">
        <v>131</v>
      </c>
      <c r="AI670" t="s">
        <v>132</v>
      </c>
      <c r="AJ670" t="s">
        <v>131</v>
      </c>
      <c r="AK670" t="s">
        <v>2412</v>
      </c>
      <c r="AL670" t="s">
        <v>5851</v>
      </c>
      <c r="AM670" t="s">
        <v>153</v>
      </c>
      <c r="AN670" t="s">
        <v>154</v>
      </c>
      <c r="AO670" t="s">
        <v>155</v>
      </c>
      <c r="AP670">
        <v>6133161070</v>
      </c>
      <c r="AQ670" t="s">
        <v>156</v>
      </c>
      <c r="AR670" t="s">
        <v>113</v>
      </c>
      <c r="AS670" t="s">
        <v>113</v>
      </c>
      <c r="AT670" t="s">
        <v>113</v>
      </c>
      <c r="AU670" t="s">
        <v>113</v>
      </c>
      <c r="AW670" t="s">
        <v>113</v>
      </c>
      <c r="AX670" s="82">
        <f>IFERROR(FIND("Óbitos/feridos",consulta_completa__11[[#This Row],[13 - Ocorrências/Ambientes Atingidos]]),0)</f>
        <v>0</v>
      </c>
      <c r="AY670" s="83" t="str">
        <f t="shared" si="311"/>
        <v/>
      </c>
      <c r="AZ670" s="82">
        <f>IFERROR(FIND("População afetada/evacuada",consulta_completa__11[[#This Row],[13 - Ocorrências/Ambientes Atingidos]]),0)</f>
        <v>0</v>
      </c>
      <c r="BA670" s="82" t="str">
        <f t="shared" si="312"/>
        <v/>
      </c>
      <c r="BB670" s="82">
        <f>IFERROR(FIND("Suspensão de abastecimento de água",consulta_completa__11[[#This Row],[13 - Ocorrências/Ambientes Atingidos]]),0)</f>
        <v>0</v>
      </c>
      <c r="BC670" s="83" t="str">
        <f t="shared" si="340"/>
        <v/>
      </c>
      <c r="BD670" s="82">
        <f>IFERROR(FIND("Rio/córrego",consulta_completa__11[[#This Row],[13 - Ocorrências/Ambientes Atingidos]]),0)</f>
        <v>1</v>
      </c>
      <c r="BE670" s="83" t="str">
        <f t="shared" si="313"/>
        <v>X</v>
      </c>
      <c r="BF670" s="82">
        <f>IFERROR(FIND("Lago",consulta_completa__11[[#This Row],[13 - Ocorrências/Ambientes Atingidos]]),0)</f>
        <v>0</v>
      </c>
      <c r="BG670" s="83" t="str">
        <f t="shared" si="314"/>
        <v/>
      </c>
      <c r="BH670" s="82">
        <f>IFERROR(FIND("Mar",consulta_completa__11[[#This Row],[13 - Ocorrências/Ambientes Atingidos]]),0)</f>
        <v>0</v>
      </c>
      <c r="BI670" s="83" t="str">
        <f t="shared" si="315"/>
        <v/>
      </c>
      <c r="BJ670" s="82">
        <f>IFERROR(FIND("Praia",consulta_completa__11[[#This Row],[13 - Ocorrências/Ambientes Atingidos]]),0)</f>
        <v>0</v>
      </c>
      <c r="BK670" s="83" t="str">
        <f t="shared" si="316"/>
        <v/>
      </c>
      <c r="BL670" s="82">
        <f>IFERROR(FIND("Solo",consulta_completa__11[[#This Row],[13 - Ocorrências/Ambientes Atingidos]]),0)</f>
        <v>0</v>
      </c>
      <c r="BM670" s="83" t="str">
        <f t="shared" si="317"/>
        <v/>
      </c>
      <c r="BN670" s="82">
        <f>IFERROR(FIND("Águas subterrâneas",consulta_completa__11[[#This Row],[13 - Ocorrências/Ambientes Atingidos]]),0)</f>
        <v>0</v>
      </c>
      <c r="BO670" s="83" t="str">
        <f t="shared" si="318"/>
        <v/>
      </c>
      <c r="BP670" s="82">
        <f>IFERROR(FIND("Atmosfera",consulta_completa__11[[#This Row],[13 - Ocorrências/Ambientes Atingidos]]),0)</f>
        <v>0</v>
      </c>
      <c r="BQ670" s="83" t="str">
        <f t="shared" si="319"/>
        <v/>
      </c>
      <c r="BR670" s="82">
        <f>IFERROR(FIND("Flora",consulta_completa__11[[#This Row],[13 - Ocorrências/Ambientes Atingidos]]),0)</f>
        <v>0</v>
      </c>
      <c r="BS670" s="83" t="str">
        <f t="shared" si="320"/>
        <v/>
      </c>
      <c r="BT670" s="82">
        <f>IFERROR(FIND("Fauna",consulta_completa__11[[#This Row],[13 - Ocorrências/Ambientes Atingidos]]),0)</f>
        <v>0</v>
      </c>
      <c r="BU670" s="83" t="str">
        <f t="shared" si="321"/>
        <v/>
      </c>
      <c r="BV670" s="82">
        <f>IFERROR(FIND("UC federal",consulta_completa__11[[#This Row],[13 - Ocorrências/Ambientes Atingidos]]),0)</f>
        <v>0</v>
      </c>
      <c r="BW670" s="83" t="str">
        <f t="shared" si="322"/>
        <v/>
      </c>
      <c r="BX670" s="82">
        <f>IFERROR(FIND("UC estadual/municipal",consulta_completa__11[[#This Row],[13 - Ocorrências/Ambientes Atingidos]]),0)</f>
        <v>0</v>
      </c>
      <c r="BY670" s="83" t="str">
        <f t="shared" si="323"/>
        <v/>
      </c>
      <c r="BZ670" s="82">
        <f>IFERROR(FIND("Outro(s)",consulta_completa__11[[#This Row],[13 - Ocorrências/Ambientes Atingidos]]),0)</f>
        <v>0</v>
      </c>
      <c r="CA670" s="83" t="str">
        <f t="shared" si="324"/>
        <v/>
      </c>
      <c r="CB670" s="82">
        <f>IFERROR(FIND("Sem dano",consulta_completa__11[[#This Row],[13 - Ocorrências/Ambientes Atingidos]]),0)</f>
        <v>0</v>
      </c>
      <c r="CC670" s="83" t="str">
        <f t="shared" si="325"/>
        <v/>
      </c>
      <c r="CD670" s="82" t="str">
        <f>IF(consulta_completa__11[[#This Row],[13 - Ocorrências/Ambientes Atingidos]]="","X","")</f>
        <v/>
      </c>
      <c r="CE670" s="84">
        <f>IFERROR(FIND("IBAMA",consulta_completa__11[[#This Row],[14 - Inst. Atuando no Local]]),0)</f>
        <v>0</v>
      </c>
      <c r="CF670" s="84" t="str">
        <f t="shared" si="326"/>
        <v/>
      </c>
      <c r="CG670" s="84">
        <f>IFERROR(FIND("OEMA",consulta_completa__11[[#This Row],[14 - Inst. Atuando no Local]]),0)</f>
        <v>0</v>
      </c>
      <c r="CH670" s="84" t="str">
        <f t="shared" si="327"/>
        <v/>
      </c>
      <c r="CI670" s="84">
        <f>IFERROR(FIND("DEFESA CIVIL",consulta_completa__11[[#This Row],[14 - Inst. Atuando no Local]]),0)</f>
        <v>0</v>
      </c>
      <c r="CJ670" s="84" t="str">
        <f t="shared" si="328"/>
        <v/>
      </c>
      <c r="CK670" s="84">
        <f>IFERROR(FIND("CORPO DE BOMBEIROS",consulta_completa__11[[#This Row],[14 - Inst. Atuando no Local]]),0)</f>
        <v>0</v>
      </c>
      <c r="CL670" s="84" t="str">
        <f t="shared" si="329"/>
        <v/>
      </c>
      <c r="CM670" s="84">
        <f>IFERROR(FIND("POLÍCIA RODOVIÁRIA",consulta_completa__11[[#This Row],[14 - Inst. Atuando no Local]]),0)</f>
        <v>0</v>
      </c>
      <c r="CN670" s="84" t="str">
        <f t="shared" si="330"/>
        <v/>
      </c>
      <c r="CO670" s="84">
        <f>IFERROR(FIND("POLÍCIA MILITAR",consulta_completa__11[[#This Row],[14 - Inst. Atuando no Local]]),0)</f>
        <v>0</v>
      </c>
      <c r="CP670" s="84" t="str">
        <f t="shared" si="331"/>
        <v/>
      </c>
      <c r="CQ670" s="84">
        <f>IFERROR(FIND("POLÍCIA CIVIL",consulta_completa__11[[#This Row],[14 - Inst. Atuando no Local]]),0)</f>
        <v>0</v>
      </c>
      <c r="CR670" s="84" t="str">
        <f t="shared" si="332"/>
        <v/>
      </c>
      <c r="CS670" s="84">
        <f>IFERROR(FIND("MARINHA DO BRASIL",consulta_completa__11[[#This Row],[14 - Inst. Atuando no Local]]),0)</f>
        <v>0</v>
      </c>
      <c r="CT670" s="84" t="str">
        <f t="shared" si="333"/>
        <v/>
      </c>
      <c r="CU670" s="84">
        <f>IFERROR(FIND("EMPRESA ESPECIALIZADA EM ATENDIMENTO",consulta_completa__11[[#This Row],[14 - Inst. Atuando no Local]]),0)</f>
        <v>0</v>
      </c>
      <c r="CV670" s="84" t="str">
        <f t="shared" si="334"/>
        <v/>
      </c>
      <c r="CW670" s="84">
        <f>IFERROR(FIND("IBAMA",consulta_completa__11[[#This Row],[14 - Inst. Atuando no Local]]),0)</f>
        <v>0</v>
      </c>
      <c r="CX670" s="84" t="str">
        <f t="shared" si="335"/>
        <v/>
      </c>
      <c r="CY670" s="84" t="str">
        <f>IF(consulta_completa__11[[#This Row],[14 - Inst. Atuando no Local]]="","X","")</f>
        <v/>
      </c>
      <c r="CZ670" s="84">
        <f>IFERROR(FIND("OUTRA (S)",consulta_completa__11[[#This Row],[14 - Inst. Atuando no Local]]),0)</f>
        <v>0</v>
      </c>
      <c r="DA670" s="84" t="str">
        <f t="shared" si="336"/>
        <v/>
      </c>
      <c r="DB670" s="35" t="str">
        <f t="shared" si="337"/>
        <v>Sim</v>
      </c>
      <c r="DC670" s="35" t="str">
        <f t="shared" si="338"/>
        <v>Não</v>
      </c>
      <c r="DD670" s="35" t="str">
        <f t="shared" si="339"/>
        <v>Sim</v>
      </c>
      <c r="DE670" s="87" t="str">
        <f t="shared" si="341"/>
        <v>Sem informação</v>
      </c>
    </row>
    <row r="671" spans="1:109">
      <c r="A671" s="14">
        <v>202591675627</v>
      </c>
      <c r="B671" s="1">
        <v>45911</v>
      </c>
      <c r="C671" t="s">
        <v>627</v>
      </c>
      <c r="D671" t="s">
        <v>180</v>
      </c>
      <c r="E671" t="s">
        <v>286</v>
      </c>
      <c r="F671" t="s">
        <v>112</v>
      </c>
      <c r="G671" t="s">
        <v>5852</v>
      </c>
      <c r="H671" t="s">
        <v>113</v>
      </c>
      <c r="I671" t="s">
        <v>113</v>
      </c>
      <c r="J671" t="s">
        <v>113</v>
      </c>
      <c r="K671" t="s">
        <v>114</v>
      </c>
      <c r="L671" t="s">
        <v>114</v>
      </c>
      <c r="M671" t="s">
        <v>140</v>
      </c>
      <c r="N671" t="s">
        <v>333</v>
      </c>
      <c r="O671" t="s">
        <v>185</v>
      </c>
      <c r="P671" t="s">
        <v>142</v>
      </c>
      <c r="Q671" t="s">
        <v>143</v>
      </c>
      <c r="R671" t="s">
        <v>123</v>
      </c>
      <c r="S671" t="s">
        <v>113</v>
      </c>
      <c r="T671" t="s">
        <v>5853</v>
      </c>
      <c r="U671" t="s">
        <v>631</v>
      </c>
      <c r="V671" t="s">
        <v>5854</v>
      </c>
      <c r="Z671" t="s">
        <v>633</v>
      </c>
      <c r="AA671" t="s">
        <v>5855</v>
      </c>
      <c r="AB671" t="s">
        <v>113</v>
      </c>
      <c r="AC671" t="s">
        <v>113</v>
      </c>
      <c r="AE671" t="s">
        <v>5856</v>
      </c>
      <c r="AF671" t="s">
        <v>113</v>
      </c>
      <c r="AG671" t="s">
        <v>113</v>
      </c>
      <c r="AH671" t="s">
        <v>131</v>
      </c>
      <c r="AI671" t="s">
        <v>132</v>
      </c>
      <c r="AJ671" t="s">
        <v>131</v>
      </c>
      <c r="AK671" t="s">
        <v>5857</v>
      </c>
      <c r="AL671" t="s">
        <v>5858</v>
      </c>
      <c r="AM671" t="s">
        <v>153</v>
      </c>
      <c r="AN671" t="s">
        <v>154</v>
      </c>
      <c r="AO671" t="s">
        <v>155</v>
      </c>
      <c r="AP671">
        <v>6133161070</v>
      </c>
      <c r="AQ671" t="s">
        <v>156</v>
      </c>
      <c r="AR671" t="s">
        <v>113</v>
      </c>
      <c r="AS671" t="s">
        <v>113</v>
      </c>
      <c r="AT671" t="s">
        <v>113</v>
      </c>
      <c r="AU671" t="s">
        <v>113</v>
      </c>
      <c r="AW671" t="s">
        <v>113</v>
      </c>
      <c r="AX671" s="82">
        <f>IFERROR(FIND("Óbitos/feridos",consulta_completa__11[[#This Row],[13 - Ocorrências/Ambientes Atingidos]]),0)</f>
        <v>0</v>
      </c>
      <c r="AY671" s="83" t="str">
        <f t="shared" si="311"/>
        <v/>
      </c>
      <c r="AZ671" s="82">
        <f>IFERROR(FIND("População afetada/evacuada",consulta_completa__11[[#This Row],[13 - Ocorrências/Ambientes Atingidos]]),0)</f>
        <v>0</v>
      </c>
      <c r="BA671" s="82" t="str">
        <f t="shared" si="312"/>
        <v/>
      </c>
      <c r="BB671" s="82">
        <f>IFERROR(FIND("Suspensão de abastecimento de água",consulta_completa__11[[#This Row],[13 - Ocorrências/Ambientes Atingidos]]),0)</f>
        <v>0</v>
      </c>
      <c r="BC671" s="83" t="str">
        <f t="shared" si="340"/>
        <v/>
      </c>
      <c r="BD671" s="82">
        <f>IFERROR(FIND("Rio/córrego",consulta_completa__11[[#This Row],[13 - Ocorrências/Ambientes Atingidos]]),0)</f>
        <v>0</v>
      </c>
      <c r="BE671" s="83" t="str">
        <f t="shared" si="313"/>
        <v/>
      </c>
      <c r="BF671" s="82">
        <f>IFERROR(FIND("Lago",consulta_completa__11[[#This Row],[13 - Ocorrências/Ambientes Atingidos]]),0)</f>
        <v>0</v>
      </c>
      <c r="BG671" s="83" t="str">
        <f t="shared" si="314"/>
        <v/>
      </c>
      <c r="BH671" s="82">
        <f>IFERROR(FIND("Mar",consulta_completa__11[[#This Row],[13 - Ocorrências/Ambientes Atingidos]]),0)</f>
        <v>0</v>
      </c>
      <c r="BI671" s="83" t="str">
        <f t="shared" si="315"/>
        <v/>
      </c>
      <c r="BJ671" s="82">
        <f>IFERROR(FIND("Praia",consulta_completa__11[[#This Row],[13 - Ocorrências/Ambientes Atingidos]]),0)</f>
        <v>0</v>
      </c>
      <c r="BK671" s="83" t="str">
        <f t="shared" si="316"/>
        <v/>
      </c>
      <c r="BL671" s="82">
        <f>IFERROR(FIND("Solo",consulta_completa__11[[#This Row],[13 - Ocorrências/Ambientes Atingidos]]),0)</f>
        <v>1</v>
      </c>
      <c r="BM671" s="83" t="str">
        <f t="shared" si="317"/>
        <v>X</v>
      </c>
      <c r="BN671" s="82">
        <f>IFERROR(FIND("Águas subterrâneas",consulta_completa__11[[#This Row],[13 - Ocorrências/Ambientes Atingidos]]),0)</f>
        <v>0</v>
      </c>
      <c r="BO671" s="83" t="str">
        <f t="shared" si="318"/>
        <v/>
      </c>
      <c r="BP671" s="82">
        <f>IFERROR(FIND("Atmosfera",consulta_completa__11[[#This Row],[13 - Ocorrências/Ambientes Atingidos]]),0)</f>
        <v>0</v>
      </c>
      <c r="BQ671" s="83" t="str">
        <f t="shared" si="319"/>
        <v/>
      </c>
      <c r="BR671" s="82">
        <f>IFERROR(FIND("Flora",consulta_completa__11[[#This Row],[13 - Ocorrências/Ambientes Atingidos]]),0)</f>
        <v>0</v>
      </c>
      <c r="BS671" s="83" t="str">
        <f t="shared" si="320"/>
        <v/>
      </c>
      <c r="BT671" s="82">
        <f>IFERROR(FIND("Fauna",consulta_completa__11[[#This Row],[13 - Ocorrências/Ambientes Atingidos]]),0)</f>
        <v>0</v>
      </c>
      <c r="BU671" s="83" t="str">
        <f t="shared" si="321"/>
        <v/>
      </c>
      <c r="BV671" s="82">
        <f>IFERROR(FIND("UC federal",consulta_completa__11[[#This Row],[13 - Ocorrências/Ambientes Atingidos]]),0)</f>
        <v>0</v>
      </c>
      <c r="BW671" s="83" t="str">
        <f t="shared" si="322"/>
        <v/>
      </c>
      <c r="BX671" s="82">
        <f>IFERROR(FIND("UC estadual/municipal",consulta_completa__11[[#This Row],[13 - Ocorrências/Ambientes Atingidos]]),0)</f>
        <v>0</v>
      </c>
      <c r="BY671" s="83" t="str">
        <f t="shared" si="323"/>
        <v/>
      </c>
      <c r="BZ671" s="82">
        <f>IFERROR(FIND("Outro(s)",consulta_completa__11[[#This Row],[13 - Ocorrências/Ambientes Atingidos]]),0)</f>
        <v>0</v>
      </c>
      <c r="CA671" s="83" t="str">
        <f t="shared" si="324"/>
        <v/>
      </c>
      <c r="CB671" s="82">
        <f>IFERROR(FIND("Sem dano",consulta_completa__11[[#This Row],[13 - Ocorrências/Ambientes Atingidos]]),0)</f>
        <v>0</v>
      </c>
      <c r="CC671" s="83" t="str">
        <f t="shared" si="325"/>
        <v/>
      </c>
      <c r="CD671" s="82" t="str">
        <f>IF(consulta_completa__11[[#This Row],[13 - Ocorrências/Ambientes Atingidos]]="","X","")</f>
        <v/>
      </c>
      <c r="CE671" s="84">
        <f>IFERROR(FIND("IBAMA",consulta_completa__11[[#This Row],[14 - Inst. Atuando no Local]]),0)</f>
        <v>0</v>
      </c>
      <c r="CF671" s="84" t="str">
        <f t="shared" si="326"/>
        <v/>
      </c>
      <c r="CG671" s="84">
        <f>IFERROR(FIND("OEMA",consulta_completa__11[[#This Row],[14 - Inst. Atuando no Local]]),0)</f>
        <v>0</v>
      </c>
      <c r="CH671" s="84" t="str">
        <f t="shared" si="327"/>
        <v/>
      </c>
      <c r="CI671" s="84">
        <f>IFERROR(FIND("DEFESA CIVIL",consulta_completa__11[[#This Row],[14 - Inst. Atuando no Local]]),0)</f>
        <v>0</v>
      </c>
      <c r="CJ671" s="84" t="str">
        <f t="shared" si="328"/>
        <v/>
      </c>
      <c r="CK671" s="84">
        <f>IFERROR(FIND("CORPO DE BOMBEIROS",consulta_completa__11[[#This Row],[14 - Inst. Atuando no Local]]),0)</f>
        <v>0</v>
      </c>
      <c r="CL671" s="84" t="str">
        <f t="shared" si="329"/>
        <v/>
      </c>
      <c r="CM671" s="84">
        <f>IFERROR(FIND("POLÍCIA RODOVIÁRIA",consulta_completa__11[[#This Row],[14 - Inst. Atuando no Local]]),0)</f>
        <v>0</v>
      </c>
      <c r="CN671" s="84" t="str">
        <f t="shared" si="330"/>
        <v/>
      </c>
      <c r="CO671" s="84">
        <f>IFERROR(FIND("POLÍCIA MILITAR",consulta_completa__11[[#This Row],[14 - Inst. Atuando no Local]]),0)</f>
        <v>0</v>
      </c>
      <c r="CP671" s="84" t="str">
        <f t="shared" si="331"/>
        <v/>
      </c>
      <c r="CQ671" s="84">
        <f>IFERROR(FIND("POLÍCIA CIVIL",consulta_completa__11[[#This Row],[14 - Inst. Atuando no Local]]),0)</f>
        <v>0</v>
      </c>
      <c r="CR671" s="84" t="str">
        <f t="shared" si="332"/>
        <v/>
      </c>
      <c r="CS671" s="84">
        <f>IFERROR(FIND("MARINHA DO BRASIL",consulta_completa__11[[#This Row],[14 - Inst. Atuando no Local]]),0)</f>
        <v>0</v>
      </c>
      <c r="CT671" s="84" t="str">
        <f t="shared" si="333"/>
        <v/>
      </c>
      <c r="CU671" s="84">
        <f>IFERROR(FIND("EMPRESA ESPECIALIZADA EM ATENDIMENTO",consulta_completa__11[[#This Row],[14 - Inst. Atuando no Local]]),0)</f>
        <v>0</v>
      </c>
      <c r="CV671" s="84" t="str">
        <f t="shared" si="334"/>
        <v/>
      </c>
      <c r="CW671" s="84">
        <f>IFERROR(FIND("IBAMA",consulta_completa__11[[#This Row],[14 - Inst. Atuando no Local]]),0)</f>
        <v>0</v>
      </c>
      <c r="CX671" s="84" t="str">
        <f t="shared" si="335"/>
        <v/>
      </c>
      <c r="CY671" s="84" t="str">
        <f>IF(consulta_completa__11[[#This Row],[14 - Inst. Atuando no Local]]="","X","")</f>
        <v/>
      </c>
      <c r="CZ671" s="84">
        <f>IFERROR(FIND("OUTRA (S)",consulta_completa__11[[#This Row],[14 - Inst. Atuando no Local]]),0)</f>
        <v>0</v>
      </c>
      <c r="DA671" s="84" t="str">
        <f t="shared" si="336"/>
        <v/>
      </c>
      <c r="DB671" s="35" t="str">
        <f t="shared" si="337"/>
        <v>Sim</v>
      </c>
      <c r="DC671" s="35" t="str">
        <f t="shared" si="338"/>
        <v>Não</v>
      </c>
      <c r="DD671" s="35" t="str">
        <f t="shared" si="339"/>
        <v>Sim</v>
      </c>
      <c r="DE671" s="87" t="str">
        <f t="shared" si="341"/>
        <v>Sem informação</v>
      </c>
    </row>
    <row r="672" spans="1:109">
      <c r="A672" s="14">
        <v>202591532421</v>
      </c>
      <c r="B672" s="1">
        <v>45912</v>
      </c>
      <c r="C672" t="s">
        <v>5859</v>
      </c>
      <c r="D672" t="s">
        <v>849</v>
      </c>
      <c r="E672" t="s">
        <v>286</v>
      </c>
      <c r="F672" t="s">
        <v>112</v>
      </c>
      <c r="G672" t="s">
        <v>1328</v>
      </c>
      <c r="H672" t="s">
        <v>778</v>
      </c>
      <c r="I672" t="s">
        <v>648</v>
      </c>
      <c r="J672" t="s">
        <v>113</v>
      </c>
      <c r="K672" t="s">
        <v>114</v>
      </c>
      <c r="L672" t="s">
        <v>114</v>
      </c>
      <c r="M672" t="s">
        <v>139</v>
      </c>
      <c r="N672" t="s">
        <v>904</v>
      </c>
      <c r="O672" t="s">
        <v>113</v>
      </c>
      <c r="P672" t="s">
        <v>200</v>
      </c>
      <c r="Q672" t="s">
        <v>167</v>
      </c>
      <c r="R672" t="s">
        <v>123</v>
      </c>
      <c r="S672" t="s">
        <v>113</v>
      </c>
      <c r="T672" t="s">
        <v>5860</v>
      </c>
      <c r="U672" t="s">
        <v>5861</v>
      </c>
      <c r="V672" t="s">
        <v>5862</v>
      </c>
      <c r="Z672" t="s">
        <v>113</v>
      </c>
      <c r="AA672" t="s">
        <v>5863</v>
      </c>
      <c r="AB672" t="s">
        <v>5864</v>
      </c>
      <c r="AC672" t="s">
        <v>5865</v>
      </c>
      <c r="AD672">
        <v>2</v>
      </c>
      <c r="AE672" t="s">
        <v>113</v>
      </c>
      <c r="AF672" t="s">
        <v>113</v>
      </c>
      <c r="AG672" t="s">
        <v>113</v>
      </c>
      <c r="AH672" t="s">
        <v>131</v>
      </c>
      <c r="AI672" t="s">
        <v>131</v>
      </c>
      <c r="AJ672" t="s">
        <v>131</v>
      </c>
      <c r="AK672" t="s">
        <v>5866</v>
      </c>
      <c r="AL672" t="s">
        <v>113</v>
      </c>
      <c r="AM672" t="s">
        <v>5867</v>
      </c>
      <c r="AN672" t="s">
        <v>113</v>
      </c>
      <c r="AO672" t="s">
        <v>113</v>
      </c>
      <c r="AQ672" t="s">
        <v>5868</v>
      </c>
      <c r="AR672" t="s">
        <v>113</v>
      </c>
      <c r="AS672" t="s">
        <v>113</v>
      </c>
      <c r="AT672" t="s">
        <v>113</v>
      </c>
      <c r="AU672" t="s">
        <v>113</v>
      </c>
      <c r="AW672" t="s">
        <v>113</v>
      </c>
      <c r="AX672" s="82">
        <f>IFERROR(FIND("Óbitos/feridos",consulta_completa__11[[#This Row],[13 - Ocorrências/Ambientes Atingidos]]),0)</f>
        <v>0</v>
      </c>
      <c r="AY672" s="83" t="str">
        <f t="shared" si="311"/>
        <v/>
      </c>
      <c r="AZ672" s="82">
        <f>IFERROR(FIND("População afetada/evacuada",consulta_completa__11[[#This Row],[13 - Ocorrências/Ambientes Atingidos]]),0)</f>
        <v>0</v>
      </c>
      <c r="BA672" s="82" t="str">
        <f t="shared" si="312"/>
        <v/>
      </c>
      <c r="BB672" s="82">
        <f>IFERROR(FIND("Suspensão de abastecimento de água",consulta_completa__11[[#This Row],[13 - Ocorrências/Ambientes Atingidos]]),0)</f>
        <v>0</v>
      </c>
      <c r="BC672" s="83" t="str">
        <f t="shared" si="340"/>
        <v/>
      </c>
      <c r="BD672" s="82">
        <f>IFERROR(FIND("Rio/córrego",consulta_completa__11[[#This Row],[13 - Ocorrências/Ambientes Atingidos]]),0)</f>
        <v>0</v>
      </c>
      <c r="BE672" s="83" t="str">
        <f t="shared" si="313"/>
        <v/>
      </c>
      <c r="BF672" s="82">
        <f>IFERROR(FIND("Lago",consulta_completa__11[[#This Row],[13 - Ocorrências/Ambientes Atingidos]]),0)</f>
        <v>0</v>
      </c>
      <c r="BG672" s="83" t="str">
        <f t="shared" si="314"/>
        <v/>
      </c>
      <c r="BH672" s="82">
        <f>IFERROR(FIND("Mar",consulta_completa__11[[#This Row],[13 - Ocorrências/Ambientes Atingidos]]),0)</f>
        <v>0</v>
      </c>
      <c r="BI672" s="83" t="str">
        <f t="shared" si="315"/>
        <v/>
      </c>
      <c r="BJ672" s="82">
        <f>IFERROR(FIND("Praia",consulta_completa__11[[#This Row],[13 - Ocorrências/Ambientes Atingidos]]),0)</f>
        <v>0</v>
      </c>
      <c r="BK672" s="83" t="str">
        <f t="shared" si="316"/>
        <v/>
      </c>
      <c r="BL672" s="82">
        <f>IFERROR(FIND("Solo",consulta_completa__11[[#This Row],[13 - Ocorrências/Ambientes Atingidos]]),0)</f>
        <v>0</v>
      </c>
      <c r="BM672" s="83" t="str">
        <f t="shared" si="317"/>
        <v/>
      </c>
      <c r="BN672" s="82">
        <f>IFERROR(FIND("Águas subterrâneas",consulta_completa__11[[#This Row],[13 - Ocorrências/Ambientes Atingidos]]),0)</f>
        <v>0</v>
      </c>
      <c r="BO672" s="83" t="str">
        <f t="shared" si="318"/>
        <v/>
      </c>
      <c r="BP672" s="82">
        <f>IFERROR(FIND("Atmosfera",consulta_completa__11[[#This Row],[13 - Ocorrências/Ambientes Atingidos]]),0)</f>
        <v>0</v>
      </c>
      <c r="BQ672" s="83" t="str">
        <f t="shared" si="319"/>
        <v/>
      </c>
      <c r="BR672" s="82">
        <f>IFERROR(FIND("Flora",consulta_completa__11[[#This Row],[13 - Ocorrências/Ambientes Atingidos]]),0)</f>
        <v>0</v>
      </c>
      <c r="BS672" s="83" t="str">
        <f t="shared" si="320"/>
        <v/>
      </c>
      <c r="BT672" s="82">
        <f>IFERROR(FIND("Fauna",consulta_completa__11[[#This Row],[13 - Ocorrências/Ambientes Atingidos]]),0)</f>
        <v>0</v>
      </c>
      <c r="BU672" s="83" t="str">
        <f t="shared" si="321"/>
        <v/>
      </c>
      <c r="BV672" s="82">
        <f>IFERROR(FIND("UC federal",consulta_completa__11[[#This Row],[13 - Ocorrências/Ambientes Atingidos]]),0)</f>
        <v>0</v>
      </c>
      <c r="BW672" s="83" t="str">
        <f t="shared" si="322"/>
        <v/>
      </c>
      <c r="BX672" s="82">
        <f>IFERROR(FIND("UC estadual/municipal",consulta_completa__11[[#This Row],[13 - Ocorrências/Ambientes Atingidos]]),0)</f>
        <v>0</v>
      </c>
      <c r="BY672" s="83" t="str">
        <f t="shared" si="323"/>
        <v/>
      </c>
      <c r="BZ672" s="82">
        <f>IFERROR(FIND("Outro(s)",consulta_completa__11[[#This Row],[13 - Ocorrências/Ambientes Atingidos]]),0)</f>
        <v>1</v>
      </c>
      <c r="CA672" s="83" t="str">
        <f t="shared" si="324"/>
        <v>X</v>
      </c>
      <c r="CB672" s="82">
        <f>IFERROR(FIND("Sem dano",consulta_completa__11[[#This Row],[13 - Ocorrências/Ambientes Atingidos]]),0)</f>
        <v>0</v>
      </c>
      <c r="CC672" s="83" t="str">
        <f t="shared" si="325"/>
        <v/>
      </c>
      <c r="CD672" s="82" t="str">
        <f>IF(consulta_completa__11[[#This Row],[13 - Ocorrências/Ambientes Atingidos]]="","X","")</f>
        <v/>
      </c>
      <c r="CE672" s="84">
        <f>IFERROR(FIND("IBAMA",consulta_completa__11[[#This Row],[14 - Inst. Atuando no Local]]),0)</f>
        <v>0</v>
      </c>
      <c r="CF672" s="84" t="str">
        <f t="shared" si="326"/>
        <v/>
      </c>
      <c r="CG672" s="84">
        <f>IFERROR(FIND("OEMA",consulta_completa__11[[#This Row],[14 - Inst. Atuando no Local]]),0)</f>
        <v>0</v>
      </c>
      <c r="CH672" s="84" t="str">
        <f t="shared" si="327"/>
        <v/>
      </c>
      <c r="CI672" s="84">
        <f>IFERROR(FIND("DEFESA CIVIL",consulta_completa__11[[#This Row],[14 - Inst. Atuando no Local]]),0)</f>
        <v>0</v>
      </c>
      <c r="CJ672" s="84" t="str">
        <f t="shared" si="328"/>
        <v/>
      </c>
      <c r="CK672" s="84">
        <f>IFERROR(FIND("CORPO DE BOMBEIROS",consulta_completa__11[[#This Row],[14 - Inst. Atuando no Local]]),0)</f>
        <v>0</v>
      </c>
      <c r="CL672" s="84" t="str">
        <f t="shared" si="329"/>
        <v/>
      </c>
      <c r="CM672" s="84">
        <f>IFERROR(FIND("POLÍCIA RODOVIÁRIA",consulta_completa__11[[#This Row],[14 - Inst. Atuando no Local]]),0)</f>
        <v>0</v>
      </c>
      <c r="CN672" s="84" t="str">
        <f t="shared" si="330"/>
        <v/>
      </c>
      <c r="CO672" s="84">
        <f>IFERROR(FIND("POLÍCIA MILITAR",consulta_completa__11[[#This Row],[14 - Inst. Atuando no Local]]),0)</f>
        <v>0</v>
      </c>
      <c r="CP672" s="84" t="str">
        <f t="shared" si="331"/>
        <v/>
      </c>
      <c r="CQ672" s="84">
        <f>IFERROR(FIND("POLÍCIA CIVIL",consulta_completa__11[[#This Row],[14 - Inst. Atuando no Local]]),0)</f>
        <v>0</v>
      </c>
      <c r="CR672" s="84" t="str">
        <f t="shared" si="332"/>
        <v/>
      </c>
      <c r="CS672" s="84">
        <f>IFERROR(FIND("MARINHA DO BRASIL",consulta_completa__11[[#This Row],[14 - Inst. Atuando no Local]]),0)</f>
        <v>0</v>
      </c>
      <c r="CT672" s="84" t="str">
        <f t="shared" si="333"/>
        <v/>
      </c>
      <c r="CU672" s="84">
        <f>IFERROR(FIND("EMPRESA ESPECIALIZADA EM ATENDIMENTO",consulta_completa__11[[#This Row],[14 - Inst. Atuando no Local]]),0)</f>
        <v>0</v>
      </c>
      <c r="CV672" s="84" t="str">
        <f t="shared" si="334"/>
        <v/>
      </c>
      <c r="CW672" s="84">
        <f>IFERROR(FIND("IBAMA",consulta_completa__11[[#This Row],[14 - Inst. Atuando no Local]]),0)</f>
        <v>0</v>
      </c>
      <c r="CX672" s="84" t="str">
        <f t="shared" si="335"/>
        <v/>
      </c>
      <c r="CY672" s="84" t="str">
        <f>IF(consulta_completa__11[[#This Row],[14 - Inst. Atuando no Local]]="","X","")</f>
        <v/>
      </c>
      <c r="CZ672" s="84">
        <f>IFERROR(FIND("OUTRA (S)",consulta_completa__11[[#This Row],[14 - Inst. Atuando no Local]]),0)</f>
        <v>0</v>
      </c>
      <c r="DA672" s="84" t="str">
        <f t="shared" si="336"/>
        <v/>
      </c>
      <c r="DB672" s="35" t="str">
        <f t="shared" si="337"/>
        <v>Sim</v>
      </c>
      <c r="DC672" s="35" t="str">
        <f t="shared" si="338"/>
        <v>Não</v>
      </c>
      <c r="DD672" s="35" t="str">
        <f t="shared" si="339"/>
        <v>Sim</v>
      </c>
      <c r="DE672" s="87" t="str">
        <f t="shared" si="341"/>
        <v>Estadual</v>
      </c>
    </row>
    <row r="673" spans="1:109">
      <c r="A673" s="14">
        <v>202591668411</v>
      </c>
      <c r="B673" s="1">
        <v>45912</v>
      </c>
      <c r="C673" t="s">
        <v>5869</v>
      </c>
      <c r="D673" t="s">
        <v>180</v>
      </c>
      <c r="E673" t="s">
        <v>286</v>
      </c>
      <c r="F673" t="s">
        <v>453</v>
      </c>
      <c r="G673" t="s">
        <v>113</v>
      </c>
      <c r="H673" t="s">
        <v>114</v>
      </c>
      <c r="I673" t="s">
        <v>114</v>
      </c>
      <c r="J673" t="s">
        <v>5870</v>
      </c>
      <c r="K673" t="s">
        <v>113</v>
      </c>
      <c r="L673" t="s">
        <v>113</v>
      </c>
      <c r="M673" t="s">
        <v>5871</v>
      </c>
      <c r="N673" t="s">
        <v>333</v>
      </c>
      <c r="O673" t="s">
        <v>239</v>
      </c>
      <c r="P673" t="s">
        <v>200</v>
      </c>
      <c r="Q673" t="s">
        <v>143</v>
      </c>
      <c r="R673" t="s">
        <v>123</v>
      </c>
      <c r="S673" t="s">
        <v>113</v>
      </c>
      <c r="T673" t="s">
        <v>5872</v>
      </c>
      <c r="U673" t="s">
        <v>966</v>
      </c>
      <c r="V673" t="s">
        <v>5873</v>
      </c>
      <c r="Z673" t="s">
        <v>5874</v>
      </c>
      <c r="AA673" t="s">
        <v>5875</v>
      </c>
      <c r="AB673" t="s">
        <v>113</v>
      </c>
      <c r="AC673" t="s">
        <v>113</v>
      </c>
      <c r="AE673" t="s">
        <v>113</v>
      </c>
      <c r="AF673" t="s">
        <v>5876</v>
      </c>
      <c r="AG673" t="s">
        <v>113</v>
      </c>
      <c r="AH673" t="s">
        <v>113</v>
      </c>
      <c r="AI673" t="s">
        <v>132</v>
      </c>
      <c r="AJ673" t="s">
        <v>132</v>
      </c>
      <c r="AK673" t="s">
        <v>113</v>
      </c>
      <c r="AL673" t="s">
        <v>5877</v>
      </c>
      <c r="AM673" t="s">
        <v>153</v>
      </c>
      <c r="AN673" t="s">
        <v>154</v>
      </c>
      <c r="AO673" t="s">
        <v>155</v>
      </c>
      <c r="AP673">
        <v>6133161070</v>
      </c>
      <c r="AQ673" t="s">
        <v>156</v>
      </c>
      <c r="AR673" t="s">
        <v>113</v>
      </c>
      <c r="AS673" t="s">
        <v>113</v>
      </c>
      <c r="AT673" t="s">
        <v>113</v>
      </c>
      <c r="AU673" t="s">
        <v>113</v>
      </c>
      <c r="AW673" t="s">
        <v>113</v>
      </c>
      <c r="AX673" s="82">
        <f>IFERROR(FIND("Óbitos/feridos",consulta_completa__11[[#This Row],[13 - Ocorrências/Ambientes Atingidos]]),0)</f>
        <v>1</v>
      </c>
      <c r="AY673" s="83" t="str">
        <f t="shared" si="311"/>
        <v>X</v>
      </c>
      <c r="AZ673" s="82">
        <f>IFERROR(FIND("População afetada/evacuada",consulta_completa__11[[#This Row],[13 - Ocorrências/Ambientes Atingidos]]),0)</f>
        <v>0</v>
      </c>
      <c r="BA673" s="82" t="str">
        <f t="shared" si="312"/>
        <v/>
      </c>
      <c r="BB673" s="82">
        <f>IFERROR(FIND("Suspensão de abastecimento de água",consulta_completa__11[[#This Row],[13 - Ocorrências/Ambientes Atingidos]]),0)</f>
        <v>0</v>
      </c>
      <c r="BC673" s="83" t="str">
        <f t="shared" si="340"/>
        <v/>
      </c>
      <c r="BD673" s="82">
        <f>IFERROR(FIND("Rio/córrego",consulta_completa__11[[#This Row],[13 - Ocorrências/Ambientes Atingidos]]),0)</f>
        <v>17</v>
      </c>
      <c r="BE673" s="83" t="str">
        <f t="shared" si="313"/>
        <v>X</v>
      </c>
      <c r="BF673" s="82">
        <f>IFERROR(FIND("Lago",consulta_completa__11[[#This Row],[13 - Ocorrências/Ambientes Atingidos]]),0)</f>
        <v>0</v>
      </c>
      <c r="BG673" s="83" t="str">
        <f t="shared" si="314"/>
        <v/>
      </c>
      <c r="BH673" s="82">
        <f>IFERROR(FIND("Mar",consulta_completa__11[[#This Row],[13 - Ocorrências/Ambientes Atingidos]]),0)</f>
        <v>0</v>
      </c>
      <c r="BI673" s="83" t="str">
        <f t="shared" si="315"/>
        <v/>
      </c>
      <c r="BJ673" s="82">
        <f>IFERROR(FIND("Praia",consulta_completa__11[[#This Row],[13 - Ocorrências/Ambientes Atingidos]]),0)</f>
        <v>0</v>
      </c>
      <c r="BK673" s="83" t="str">
        <f t="shared" si="316"/>
        <v/>
      </c>
      <c r="BL673" s="82">
        <f>IFERROR(FIND("Solo",consulta_completa__11[[#This Row],[13 - Ocorrências/Ambientes Atingidos]]),0)</f>
        <v>30</v>
      </c>
      <c r="BM673" s="83" t="str">
        <f t="shared" si="317"/>
        <v>X</v>
      </c>
      <c r="BN673" s="82">
        <f>IFERROR(FIND("Águas subterrâneas",consulta_completa__11[[#This Row],[13 - Ocorrências/Ambientes Atingidos]]),0)</f>
        <v>0</v>
      </c>
      <c r="BO673" s="83" t="str">
        <f t="shared" si="318"/>
        <v/>
      </c>
      <c r="BP673" s="82">
        <f>IFERROR(FIND("Atmosfera",consulta_completa__11[[#This Row],[13 - Ocorrências/Ambientes Atingidos]]),0)</f>
        <v>0</v>
      </c>
      <c r="BQ673" s="83" t="str">
        <f t="shared" si="319"/>
        <v/>
      </c>
      <c r="BR673" s="82">
        <f>IFERROR(FIND("Flora",consulta_completa__11[[#This Row],[13 - Ocorrências/Ambientes Atingidos]]),0)</f>
        <v>36</v>
      </c>
      <c r="BS673" s="83" t="str">
        <f t="shared" si="320"/>
        <v>X</v>
      </c>
      <c r="BT673" s="82">
        <f>IFERROR(FIND("Fauna",consulta_completa__11[[#This Row],[13 - Ocorrências/Ambientes Atingidos]]),0)</f>
        <v>0</v>
      </c>
      <c r="BU673" s="83" t="str">
        <f t="shared" si="321"/>
        <v/>
      </c>
      <c r="BV673" s="82">
        <f>IFERROR(FIND("UC federal",consulta_completa__11[[#This Row],[13 - Ocorrências/Ambientes Atingidos]]),0)</f>
        <v>0</v>
      </c>
      <c r="BW673" s="83" t="str">
        <f t="shared" si="322"/>
        <v/>
      </c>
      <c r="BX673" s="82">
        <f>IFERROR(FIND("UC estadual/municipal",consulta_completa__11[[#This Row],[13 - Ocorrências/Ambientes Atingidos]]),0)</f>
        <v>0</v>
      </c>
      <c r="BY673" s="83" t="str">
        <f t="shared" si="323"/>
        <v/>
      </c>
      <c r="BZ673" s="82">
        <f>IFERROR(FIND("Outro(s)",consulta_completa__11[[#This Row],[13 - Ocorrências/Ambientes Atingidos]]),0)</f>
        <v>0</v>
      </c>
      <c r="CA673" s="83" t="str">
        <f t="shared" si="324"/>
        <v/>
      </c>
      <c r="CB673" s="82">
        <f>IFERROR(FIND("Sem dano",consulta_completa__11[[#This Row],[13 - Ocorrências/Ambientes Atingidos]]),0)</f>
        <v>0</v>
      </c>
      <c r="CC673" s="83" t="str">
        <f t="shared" si="325"/>
        <v/>
      </c>
      <c r="CD673" s="82" t="str">
        <f>IF(consulta_completa__11[[#This Row],[13 - Ocorrências/Ambientes Atingidos]]="","X","")</f>
        <v/>
      </c>
      <c r="CE673" s="84">
        <f>IFERROR(FIND("IBAMA",consulta_completa__11[[#This Row],[14 - Inst. Atuando no Local]]),0)</f>
        <v>0</v>
      </c>
      <c r="CF673" s="84" t="str">
        <f t="shared" si="326"/>
        <v/>
      </c>
      <c r="CG673" s="84">
        <f>IFERROR(FIND("OEMA",consulta_completa__11[[#This Row],[14 - Inst. Atuando no Local]]),0)</f>
        <v>0</v>
      </c>
      <c r="CH673" s="84" t="str">
        <f t="shared" si="327"/>
        <v/>
      </c>
      <c r="CI673" s="84">
        <f>IFERROR(FIND("DEFESA CIVIL",consulta_completa__11[[#This Row],[14 - Inst. Atuando no Local]]),0)</f>
        <v>0</v>
      </c>
      <c r="CJ673" s="84" t="str">
        <f t="shared" si="328"/>
        <v/>
      </c>
      <c r="CK673" s="84">
        <f>IFERROR(FIND("CORPO DE BOMBEIROS",consulta_completa__11[[#This Row],[14 - Inst. Atuando no Local]]),0)</f>
        <v>0</v>
      </c>
      <c r="CL673" s="84" t="str">
        <f t="shared" si="329"/>
        <v/>
      </c>
      <c r="CM673" s="84">
        <f>IFERROR(FIND("POLÍCIA RODOVIÁRIA",consulta_completa__11[[#This Row],[14 - Inst. Atuando no Local]]),0)</f>
        <v>0</v>
      </c>
      <c r="CN673" s="84" t="str">
        <f t="shared" si="330"/>
        <v/>
      </c>
      <c r="CO673" s="84">
        <f>IFERROR(FIND("POLÍCIA MILITAR",consulta_completa__11[[#This Row],[14 - Inst. Atuando no Local]]),0)</f>
        <v>0</v>
      </c>
      <c r="CP673" s="84" t="str">
        <f t="shared" si="331"/>
        <v/>
      </c>
      <c r="CQ673" s="84">
        <f>IFERROR(FIND("POLÍCIA CIVIL",consulta_completa__11[[#This Row],[14 - Inst. Atuando no Local]]),0)</f>
        <v>0</v>
      </c>
      <c r="CR673" s="84" t="str">
        <f t="shared" si="332"/>
        <v/>
      </c>
      <c r="CS673" s="84">
        <f>IFERROR(FIND("MARINHA DO BRASIL",consulta_completa__11[[#This Row],[14 - Inst. Atuando no Local]]),0)</f>
        <v>0</v>
      </c>
      <c r="CT673" s="84" t="str">
        <f t="shared" si="333"/>
        <v/>
      </c>
      <c r="CU673" s="84">
        <f>IFERROR(FIND("EMPRESA ESPECIALIZADA EM ATENDIMENTO",consulta_completa__11[[#This Row],[14 - Inst. Atuando no Local]]),0)</f>
        <v>0</v>
      </c>
      <c r="CV673" s="84" t="str">
        <f t="shared" si="334"/>
        <v/>
      </c>
      <c r="CW673" s="84">
        <f>IFERROR(FIND("IBAMA",consulta_completa__11[[#This Row],[14 - Inst. Atuando no Local]]),0)</f>
        <v>0</v>
      </c>
      <c r="CX673" s="84" t="str">
        <f t="shared" si="335"/>
        <v/>
      </c>
      <c r="CY673" s="84" t="str">
        <f>IF(consulta_completa__11[[#This Row],[14 - Inst. Atuando no Local]]="","X","")</f>
        <v/>
      </c>
      <c r="CZ673" s="84">
        <f>IFERROR(FIND("OUTRA (S)",consulta_completa__11[[#This Row],[14 - Inst. Atuando no Local]]),0)</f>
        <v>0</v>
      </c>
      <c r="DA673" s="84" t="str">
        <f t="shared" si="336"/>
        <v/>
      </c>
      <c r="DB673" s="35" t="str">
        <f t="shared" si="337"/>
        <v>Sim</v>
      </c>
      <c r="DC673" s="35" t="str">
        <f t="shared" si="338"/>
        <v>Não</v>
      </c>
      <c r="DD673" s="35" t="str">
        <f t="shared" si="339"/>
        <v>Sim</v>
      </c>
      <c r="DE673" s="87" t="str">
        <f t="shared" si="341"/>
        <v>Sem informação</v>
      </c>
    </row>
    <row r="674" spans="1:109">
      <c r="A674" s="14">
        <v>202591468451</v>
      </c>
      <c r="B674" s="1">
        <v>45913</v>
      </c>
      <c r="C674" t="s">
        <v>109</v>
      </c>
      <c r="D674" t="s">
        <v>110</v>
      </c>
      <c r="E674" t="s">
        <v>452</v>
      </c>
      <c r="F674" t="s">
        <v>112</v>
      </c>
      <c r="G674" t="s">
        <v>113</v>
      </c>
      <c r="H674" t="s">
        <v>114</v>
      </c>
      <c r="I674" t="s">
        <v>114</v>
      </c>
      <c r="J674" t="s">
        <v>113</v>
      </c>
      <c r="K674" t="s">
        <v>114</v>
      </c>
      <c r="L674" t="s">
        <v>114</v>
      </c>
      <c r="M674" t="s">
        <v>118</v>
      </c>
      <c r="N674" t="s">
        <v>119</v>
      </c>
      <c r="O674" t="s">
        <v>239</v>
      </c>
      <c r="P674" t="s">
        <v>229</v>
      </c>
      <c r="Q674" t="s">
        <v>230</v>
      </c>
      <c r="R674" t="s">
        <v>123</v>
      </c>
      <c r="S674" t="s">
        <v>201</v>
      </c>
      <c r="T674" t="s">
        <v>600</v>
      </c>
      <c r="U674" t="s">
        <v>5878</v>
      </c>
      <c r="V674" t="s">
        <v>5879</v>
      </c>
      <c r="Z674" t="s">
        <v>5880</v>
      </c>
      <c r="AA674" t="s">
        <v>113</v>
      </c>
      <c r="AB674" t="s">
        <v>206</v>
      </c>
      <c r="AC674" t="s">
        <v>5881</v>
      </c>
      <c r="AD674">
        <v>1</v>
      </c>
      <c r="AE674" t="s">
        <v>668</v>
      </c>
      <c r="AF674" t="s">
        <v>113</v>
      </c>
      <c r="AG674" t="s">
        <v>113</v>
      </c>
      <c r="AH674" t="s">
        <v>131</v>
      </c>
      <c r="AI674" t="s">
        <v>132</v>
      </c>
      <c r="AJ674" t="s">
        <v>131</v>
      </c>
      <c r="AK674" t="s">
        <v>5882</v>
      </c>
      <c r="AL674" t="s">
        <v>5883</v>
      </c>
      <c r="AM674" t="s">
        <v>210</v>
      </c>
      <c r="AN674" t="s">
        <v>206</v>
      </c>
      <c r="AO674" t="s">
        <v>4044</v>
      </c>
      <c r="AQ674" t="s">
        <v>211</v>
      </c>
      <c r="AR674" t="s">
        <v>113</v>
      </c>
      <c r="AS674" t="s">
        <v>113</v>
      </c>
      <c r="AT674" t="s">
        <v>3930</v>
      </c>
      <c r="AU674" t="s">
        <v>113</v>
      </c>
      <c r="AW674" t="s">
        <v>469</v>
      </c>
      <c r="AX674" s="82">
        <f>IFERROR(FIND("Óbitos/feridos",consulta_completa__11[[#This Row],[13 - Ocorrências/Ambientes Atingidos]]),0)</f>
        <v>0</v>
      </c>
      <c r="AY674" s="83" t="str">
        <f t="shared" si="311"/>
        <v/>
      </c>
      <c r="AZ674" s="82">
        <f>IFERROR(FIND("População afetada/evacuada",consulta_completa__11[[#This Row],[13 - Ocorrências/Ambientes Atingidos]]),0)</f>
        <v>0</v>
      </c>
      <c r="BA674" s="82" t="str">
        <f t="shared" si="312"/>
        <v/>
      </c>
      <c r="BB674" s="82">
        <f>IFERROR(FIND("Suspensão de abastecimento de água",consulta_completa__11[[#This Row],[13 - Ocorrências/Ambientes Atingidos]]),0)</f>
        <v>0</v>
      </c>
      <c r="BC674" s="83" t="str">
        <f t="shared" si="340"/>
        <v/>
      </c>
      <c r="BD674" s="82">
        <f>IFERROR(FIND("Rio/córrego",consulta_completa__11[[#This Row],[13 - Ocorrências/Ambientes Atingidos]]),0)</f>
        <v>0</v>
      </c>
      <c r="BE674" s="83" t="str">
        <f t="shared" si="313"/>
        <v/>
      </c>
      <c r="BF674" s="82">
        <f>IFERROR(FIND("Lago",consulta_completa__11[[#This Row],[13 - Ocorrências/Ambientes Atingidos]]),0)</f>
        <v>0</v>
      </c>
      <c r="BG674" s="83" t="str">
        <f t="shared" si="314"/>
        <v/>
      </c>
      <c r="BH674" s="82">
        <f>IFERROR(FIND("Mar",consulta_completa__11[[#This Row],[13 - Ocorrências/Ambientes Atingidos]]),0)</f>
        <v>1</v>
      </c>
      <c r="BI674" s="83" t="str">
        <f t="shared" si="315"/>
        <v>X</v>
      </c>
      <c r="BJ674" s="82">
        <f>IFERROR(FIND("Praia",consulta_completa__11[[#This Row],[13 - Ocorrências/Ambientes Atingidos]]),0)</f>
        <v>0</v>
      </c>
      <c r="BK674" s="83" t="str">
        <f t="shared" si="316"/>
        <v/>
      </c>
      <c r="BL674" s="82">
        <f>IFERROR(FIND("Solo",consulta_completa__11[[#This Row],[13 - Ocorrências/Ambientes Atingidos]]),0)</f>
        <v>0</v>
      </c>
      <c r="BM674" s="83" t="str">
        <f t="shared" si="317"/>
        <v/>
      </c>
      <c r="BN674" s="82">
        <f>IFERROR(FIND("Águas subterrâneas",consulta_completa__11[[#This Row],[13 - Ocorrências/Ambientes Atingidos]]),0)</f>
        <v>0</v>
      </c>
      <c r="BO674" s="83" t="str">
        <f t="shared" si="318"/>
        <v/>
      </c>
      <c r="BP674" s="82">
        <f>IFERROR(FIND("Atmosfera",consulta_completa__11[[#This Row],[13 - Ocorrências/Ambientes Atingidos]]),0)</f>
        <v>0</v>
      </c>
      <c r="BQ674" s="83" t="str">
        <f t="shared" si="319"/>
        <v/>
      </c>
      <c r="BR674" s="82">
        <f>IFERROR(FIND("Flora",consulta_completa__11[[#This Row],[13 - Ocorrências/Ambientes Atingidos]]),0)</f>
        <v>0</v>
      </c>
      <c r="BS674" s="83" t="str">
        <f t="shared" si="320"/>
        <v/>
      </c>
      <c r="BT674" s="82">
        <f>IFERROR(FIND("Fauna",consulta_completa__11[[#This Row],[13 - Ocorrências/Ambientes Atingidos]]),0)</f>
        <v>0</v>
      </c>
      <c r="BU674" s="83" t="str">
        <f t="shared" si="321"/>
        <v/>
      </c>
      <c r="BV674" s="82">
        <f>IFERROR(FIND("UC federal",consulta_completa__11[[#This Row],[13 - Ocorrências/Ambientes Atingidos]]),0)</f>
        <v>0</v>
      </c>
      <c r="BW674" s="83" t="str">
        <f t="shared" si="322"/>
        <v/>
      </c>
      <c r="BX674" s="82">
        <f>IFERROR(FIND("UC estadual/municipal",consulta_completa__11[[#This Row],[13 - Ocorrências/Ambientes Atingidos]]),0)</f>
        <v>0</v>
      </c>
      <c r="BY674" s="83" t="str">
        <f t="shared" si="323"/>
        <v/>
      </c>
      <c r="BZ674" s="82">
        <f>IFERROR(FIND("Outro(s)",consulta_completa__11[[#This Row],[13 - Ocorrências/Ambientes Atingidos]]),0)</f>
        <v>0</v>
      </c>
      <c r="CA674" s="83" t="str">
        <f t="shared" si="324"/>
        <v/>
      </c>
      <c r="CB674" s="82">
        <f>IFERROR(FIND("Sem dano",consulta_completa__11[[#This Row],[13 - Ocorrências/Ambientes Atingidos]]),0)</f>
        <v>0</v>
      </c>
      <c r="CC674" s="83" t="str">
        <f t="shared" si="325"/>
        <v/>
      </c>
      <c r="CD674" s="82" t="str">
        <f>IF(consulta_completa__11[[#This Row],[13 - Ocorrências/Ambientes Atingidos]]="","X","")</f>
        <v/>
      </c>
      <c r="CE674" s="84">
        <f>IFERROR(FIND("IBAMA",consulta_completa__11[[#This Row],[14 - Inst. Atuando no Local]]),0)</f>
        <v>0</v>
      </c>
      <c r="CF674" s="84" t="str">
        <f t="shared" si="326"/>
        <v/>
      </c>
      <c r="CG674" s="84">
        <f>IFERROR(FIND("OEMA",consulta_completa__11[[#This Row],[14 - Inst. Atuando no Local]]),0)</f>
        <v>0</v>
      </c>
      <c r="CH674" s="84" t="str">
        <f t="shared" si="327"/>
        <v/>
      </c>
      <c r="CI674" s="84">
        <f>IFERROR(FIND("DEFESA CIVIL",consulta_completa__11[[#This Row],[14 - Inst. Atuando no Local]]),0)</f>
        <v>0</v>
      </c>
      <c r="CJ674" s="84" t="str">
        <f t="shared" si="328"/>
        <v/>
      </c>
      <c r="CK674" s="84">
        <f>IFERROR(FIND("CORPO DE BOMBEIROS",consulta_completa__11[[#This Row],[14 - Inst. Atuando no Local]]),0)</f>
        <v>0</v>
      </c>
      <c r="CL674" s="84" t="str">
        <f t="shared" si="329"/>
        <v/>
      </c>
      <c r="CM674" s="84">
        <f>IFERROR(FIND("POLÍCIA RODOVIÁRIA",consulta_completa__11[[#This Row],[14 - Inst. Atuando no Local]]),0)</f>
        <v>0</v>
      </c>
      <c r="CN674" s="84" t="str">
        <f t="shared" si="330"/>
        <v/>
      </c>
      <c r="CO674" s="84">
        <f>IFERROR(FIND("POLÍCIA MILITAR",consulta_completa__11[[#This Row],[14 - Inst. Atuando no Local]]),0)</f>
        <v>0</v>
      </c>
      <c r="CP674" s="84" t="str">
        <f t="shared" si="331"/>
        <v/>
      </c>
      <c r="CQ674" s="84">
        <f>IFERROR(FIND("POLÍCIA CIVIL",consulta_completa__11[[#This Row],[14 - Inst. Atuando no Local]]),0)</f>
        <v>0</v>
      </c>
      <c r="CR674" s="84" t="str">
        <f t="shared" si="332"/>
        <v/>
      </c>
      <c r="CS674" s="84">
        <f>IFERROR(FIND("MARINHA DO BRASIL",consulta_completa__11[[#This Row],[14 - Inst. Atuando no Local]]),0)</f>
        <v>0</v>
      </c>
      <c r="CT674" s="84" t="str">
        <f t="shared" si="333"/>
        <v/>
      </c>
      <c r="CU674" s="84">
        <f>IFERROR(FIND("EMPRESA ESPECIALIZADA EM ATENDIMENTO",consulta_completa__11[[#This Row],[14 - Inst. Atuando no Local]]),0)</f>
        <v>0</v>
      </c>
      <c r="CV674" s="84" t="str">
        <f t="shared" si="334"/>
        <v/>
      </c>
      <c r="CW674" s="84">
        <f>IFERROR(FIND("IBAMA",consulta_completa__11[[#This Row],[14 - Inst. Atuando no Local]]),0)</f>
        <v>0</v>
      </c>
      <c r="CX674" s="84" t="str">
        <f t="shared" si="335"/>
        <v/>
      </c>
      <c r="CY674" s="84" t="str">
        <f>IF(consulta_completa__11[[#This Row],[14 - Inst. Atuando no Local]]="","X","")</f>
        <v/>
      </c>
      <c r="CZ674" s="84">
        <f>IFERROR(FIND("OUTRA (S)",consulta_completa__11[[#This Row],[14 - Inst. Atuando no Local]]),0)</f>
        <v>0</v>
      </c>
      <c r="DA674" s="84" t="str">
        <f t="shared" si="336"/>
        <v/>
      </c>
      <c r="DB674" s="35" t="str">
        <f t="shared" si="337"/>
        <v>Sim</v>
      </c>
      <c r="DC674" s="35" t="str">
        <f t="shared" si="338"/>
        <v>Não</v>
      </c>
      <c r="DD674" s="35" t="str">
        <f t="shared" si="339"/>
        <v>Sim</v>
      </c>
      <c r="DE674" s="87" t="str">
        <f t="shared" si="341"/>
        <v>Federal</v>
      </c>
    </row>
    <row r="675" spans="1:109">
      <c r="A675" s="14">
        <v>202591525231</v>
      </c>
      <c r="B675" s="1">
        <v>45914</v>
      </c>
      <c r="C675" t="s">
        <v>5884</v>
      </c>
      <c r="D675" t="s">
        <v>609</v>
      </c>
      <c r="E675" t="s">
        <v>139</v>
      </c>
      <c r="F675" t="s">
        <v>112</v>
      </c>
      <c r="G675" t="s">
        <v>113</v>
      </c>
      <c r="H675" t="s">
        <v>114</v>
      </c>
      <c r="I675" t="s">
        <v>114</v>
      </c>
      <c r="J675" t="s">
        <v>113</v>
      </c>
      <c r="K675" t="s">
        <v>114</v>
      </c>
      <c r="L675" t="s">
        <v>114</v>
      </c>
      <c r="M675" t="s">
        <v>140</v>
      </c>
      <c r="N675" t="s">
        <v>119</v>
      </c>
      <c r="O675" t="s">
        <v>120</v>
      </c>
      <c r="P675" t="s">
        <v>272</v>
      </c>
      <c r="Q675" t="s">
        <v>143</v>
      </c>
      <c r="R675" t="s">
        <v>123</v>
      </c>
      <c r="S675" t="s">
        <v>113</v>
      </c>
      <c r="T675" t="s">
        <v>5885</v>
      </c>
      <c r="U675" t="s">
        <v>145</v>
      </c>
      <c r="V675" t="s">
        <v>113</v>
      </c>
      <c r="Z675" t="s">
        <v>5886</v>
      </c>
      <c r="AA675" t="s">
        <v>113</v>
      </c>
      <c r="AB675" t="s">
        <v>724</v>
      </c>
      <c r="AC675" t="s">
        <v>113</v>
      </c>
      <c r="AD675">
        <v>2</v>
      </c>
      <c r="AE675" t="s">
        <v>5887</v>
      </c>
      <c r="AF675" t="s">
        <v>113</v>
      </c>
      <c r="AG675" t="s">
        <v>113</v>
      </c>
      <c r="AH675" t="s">
        <v>131</v>
      </c>
      <c r="AI675" t="s">
        <v>132</v>
      </c>
      <c r="AJ675" t="s">
        <v>131</v>
      </c>
      <c r="AK675" t="s">
        <v>5888</v>
      </c>
      <c r="AL675" t="s">
        <v>5889</v>
      </c>
      <c r="AM675" t="s">
        <v>2344</v>
      </c>
      <c r="AN675" t="s">
        <v>113</v>
      </c>
      <c r="AO675" t="s">
        <v>113</v>
      </c>
      <c r="AQ675" t="s">
        <v>2345</v>
      </c>
      <c r="AR675" t="s">
        <v>113</v>
      </c>
      <c r="AS675" t="s">
        <v>113</v>
      </c>
      <c r="AT675" t="s">
        <v>113</v>
      </c>
      <c r="AU675" t="s">
        <v>113</v>
      </c>
      <c r="AW675" t="s">
        <v>113</v>
      </c>
      <c r="AX675" s="82">
        <f>IFERROR(FIND("Óbitos/feridos",consulta_completa__11[[#This Row],[13 - Ocorrências/Ambientes Atingidos]]),0)</f>
        <v>0</v>
      </c>
      <c r="AY675" s="83" t="str">
        <f t="shared" si="311"/>
        <v/>
      </c>
      <c r="AZ675" s="82">
        <f>IFERROR(FIND("População afetada/evacuada",consulta_completa__11[[#This Row],[13 - Ocorrências/Ambientes Atingidos]]),0)</f>
        <v>0</v>
      </c>
      <c r="BA675" s="82" t="str">
        <f t="shared" si="312"/>
        <v/>
      </c>
      <c r="BB675" s="82">
        <f>IFERROR(FIND("Suspensão de abastecimento de água",consulta_completa__11[[#This Row],[13 - Ocorrências/Ambientes Atingidos]]),0)</f>
        <v>0</v>
      </c>
      <c r="BC675" s="83" t="str">
        <f t="shared" si="340"/>
        <v/>
      </c>
      <c r="BD675" s="82">
        <f>IFERROR(FIND("Rio/córrego",consulta_completa__11[[#This Row],[13 - Ocorrências/Ambientes Atingidos]]),0)</f>
        <v>0</v>
      </c>
      <c r="BE675" s="83" t="str">
        <f t="shared" si="313"/>
        <v/>
      </c>
      <c r="BF675" s="82">
        <f>IFERROR(FIND("Lago",consulta_completa__11[[#This Row],[13 - Ocorrências/Ambientes Atingidos]]),0)</f>
        <v>0</v>
      </c>
      <c r="BG675" s="83" t="str">
        <f t="shared" si="314"/>
        <v/>
      </c>
      <c r="BH675" s="82">
        <f>IFERROR(FIND("Mar",consulta_completa__11[[#This Row],[13 - Ocorrências/Ambientes Atingidos]]),0)</f>
        <v>0</v>
      </c>
      <c r="BI675" s="83" t="str">
        <f t="shared" si="315"/>
        <v/>
      </c>
      <c r="BJ675" s="82">
        <f>IFERROR(FIND("Praia",consulta_completa__11[[#This Row],[13 - Ocorrências/Ambientes Atingidos]]),0)</f>
        <v>0</v>
      </c>
      <c r="BK675" s="83" t="str">
        <f t="shared" si="316"/>
        <v/>
      </c>
      <c r="BL675" s="82">
        <f>IFERROR(FIND("Solo",consulta_completa__11[[#This Row],[13 - Ocorrências/Ambientes Atingidos]]),0)</f>
        <v>1</v>
      </c>
      <c r="BM675" s="83" t="str">
        <f t="shared" si="317"/>
        <v>X</v>
      </c>
      <c r="BN675" s="82">
        <f>IFERROR(FIND("Águas subterrâneas",consulta_completa__11[[#This Row],[13 - Ocorrências/Ambientes Atingidos]]),0)</f>
        <v>0</v>
      </c>
      <c r="BO675" s="83" t="str">
        <f t="shared" si="318"/>
        <v/>
      </c>
      <c r="BP675" s="82">
        <f>IFERROR(FIND("Atmosfera",consulta_completa__11[[#This Row],[13 - Ocorrências/Ambientes Atingidos]]),0)</f>
        <v>0</v>
      </c>
      <c r="BQ675" s="83" t="str">
        <f t="shared" si="319"/>
        <v/>
      </c>
      <c r="BR675" s="82">
        <f>IFERROR(FIND("Flora",consulta_completa__11[[#This Row],[13 - Ocorrências/Ambientes Atingidos]]),0)</f>
        <v>0</v>
      </c>
      <c r="BS675" s="83" t="str">
        <f t="shared" si="320"/>
        <v/>
      </c>
      <c r="BT675" s="82">
        <f>IFERROR(FIND("Fauna",consulta_completa__11[[#This Row],[13 - Ocorrências/Ambientes Atingidos]]),0)</f>
        <v>0</v>
      </c>
      <c r="BU675" s="83" t="str">
        <f t="shared" si="321"/>
        <v/>
      </c>
      <c r="BV675" s="82">
        <f>IFERROR(FIND("UC federal",consulta_completa__11[[#This Row],[13 - Ocorrências/Ambientes Atingidos]]),0)</f>
        <v>0</v>
      </c>
      <c r="BW675" s="83" t="str">
        <f t="shared" si="322"/>
        <v/>
      </c>
      <c r="BX675" s="82">
        <f>IFERROR(FIND("UC estadual/municipal",consulta_completa__11[[#This Row],[13 - Ocorrências/Ambientes Atingidos]]),0)</f>
        <v>0</v>
      </c>
      <c r="BY675" s="83" t="str">
        <f t="shared" si="323"/>
        <v/>
      </c>
      <c r="BZ675" s="82">
        <f>IFERROR(FIND("Outro(s)",consulta_completa__11[[#This Row],[13 - Ocorrências/Ambientes Atingidos]]),0)</f>
        <v>0</v>
      </c>
      <c r="CA675" s="83" t="str">
        <f t="shared" si="324"/>
        <v/>
      </c>
      <c r="CB675" s="82">
        <f>IFERROR(FIND("Sem dano",consulta_completa__11[[#This Row],[13 - Ocorrências/Ambientes Atingidos]]),0)</f>
        <v>0</v>
      </c>
      <c r="CC675" s="83" t="str">
        <f t="shared" si="325"/>
        <v/>
      </c>
      <c r="CD675" s="82" t="str">
        <f>IF(consulta_completa__11[[#This Row],[13 - Ocorrências/Ambientes Atingidos]]="","X","")</f>
        <v/>
      </c>
      <c r="CE675" s="84">
        <f>IFERROR(FIND("IBAMA",consulta_completa__11[[#This Row],[14 - Inst. Atuando no Local]]),0)</f>
        <v>0</v>
      </c>
      <c r="CF675" s="84" t="str">
        <f t="shared" si="326"/>
        <v/>
      </c>
      <c r="CG675" s="84">
        <f>IFERROR(FIND("OEMA",consulta_completa__11[[#This Row],[14 - Inst. Atuando no Local]]),0)</f>
        <v>0</v>
      </c>
      <c r="CH675" s="84" t="str">
        <f t="shared" si="327"/>
        <v/>
      </c>
      <c r="CI675" s="84">
        <f>IFERROR(FIND("DEFESA CIVIL",consulta_completa__11[[#This Row],[14 - Inst. Atuando no Local]]),0)</f>
        <v>0</v>
      </c>
      <c r="CJ675" s="84" t="str">
        <f t="shared" si="328"/>
        <v/>
      </c>
      <c r="CK675" s="84">
        <f>IFERROR(FIND("CORPO DE BOMBEIROS",consulta_completa__11[[#This Row],[14 - Inst. Atuando no Local]]),0)</f>
        <v>0</v>
      </c>
      <c r="CL675" s="84" t="str">
        <f t="shared" si="329"/>
        <v/>
      </c>
      <c r="CM675" s="84">
        <f>IFERROR(FIND("POLÍCIA RODOVIÁRIA",consulta_completa__11[[#This Row],[14 - Inst. Atuando no Local]]),0)</f>
        <v>0</v>
      </c>
      <c r="CN675" s="84" t="str">
        <f t="shared" si="330"/>
        <v/>
      </c>
      <c r="CO675" s="84">
        <f>IFERROR(FIND("POLÍCIA MILITAR",consulta_completa__11[[#This Row],[14 - Inst. Atuando no Local]]),0)</f>
        <v>0</v>
      </c>
      <c r="CP675" s="84" t="str">
        <f t="shared" si="331"/>
        <v/>
      </c>
      <c r="CQ675" s="84">
        <f>IFERROR(FIND("POLÍCIA CIVIL",consulta_completa__11[[#This Row],[14 - Inst. Atuando no Local]]),0)</f>
        <v>0</v>
      </c>
      <c r="CR675" s="84" t="str">
        <f t="shared" si="332"/>
        <v/>
      </c>
      <c r="CS675" s="84">
        <f>IFERROR(FIND("MARINHA DO BRASIL",consulta_completa__11[[#This Row],[14 - Inst. Atuando no Local]]),0)</f>
        <v>0</v>
      </c>
      <c r="CT675" s="84" t="str">
        <f t="shared" si="333"/>
        <v/>
      </c>
      <c r="CU675" s="84">
        <f>IFERROR(FIND("EMPRESA ESPECIALIZADA EM ATENDIMENTO",consulta_completa__11[[#This Row],[14 - Inst. Atuando no Local]]),0)</f>
        <v>0</v>
      </c>
      <c r="CV675" s="84" t="str">
        <f t="shared" si="334"/>
        <v/>
      </c>
      <c r="CW675" s="84">
        <f>IFERROR(FIND("IBAMA",consulta_completa__11[[#This Row],[14 - Inst. Atuando no Local]]),0)</f>
        <v>0</v>
      </c>
      <c r="CX675" s="84" t="str">
        <f t="shared" si="335"/>
        <v/>
      </c>
      <c r="CY675" s="84" t="str">
        <f>IF(consulta_completa__11[[#This Row],[14 - Inst. Atuando no Local]]="","X","")</f>
        <v/>
      </c>
      <c r="CZ675" s="84">
        <f>IFERROR(FIND("OUTRA (S)",consulta_completa__11[[#This Row],[14 - Inst. Atuando no Local]]),0)</f>
        <v>0</v>
      </c>
      <c r="DA675" s="84" t="str">
        <f t="shared" si="336"/>
        <v/>
      </c>
      <c r="DB675" s="35" t="str">
        <f t="shared" si="337"/>
        <v>Sim</v>
      </c>
      <c r="DC675" s="35" t="str">
        <f t="shared" si="338"/>
        <v>Não</v>
      </c>
      <c r="DD675" s="35" t="str">
        <f t="shared" si="339"/>
        <v>Sim</v>
      </c>
      <c r="DE675" s="87" t="str">
        <f t="shared" si="341"/>
        <v>Estadual</v>
      </c>
    </row>
    <row r="676" spans="1:109">
      <c r="A676" s="14">
        <v>202591532427</v>
      </c>
      <c r="B676" s="1">
        <v>45914</v>
      </c>
      <c r="C676" t="s">
        <v>2590</v>
      </c>
      <c r="D676" t="s">
        <v>161</v>
      </c>
      <c r="E676" t="s">
        <v>162</v>
      </c>
      <c r="F676" t="s">
        <v>163</v>
      </c>
      <c r="G676" t="s">
        <v>113</v>
      </c>
      <c r="H676" t="s">
        <v>114</v>
      </c>
      <c r="I676" t="s">
        <v>114</v>
      </c>
      <c r="J676" t="s">
        <v>365</v>
      </c>
      <c r="K676" t="s">
        <v>840</v>
      </c>
      <c r="L676" t="s">
        <v>166</v>
      </c>
      <c r="M676" t="s">
        <v>140</v>
      </c>
      <c r="N676" t="s">
        <v>119</v>
      </c>
      <c r="O676" t="s">
        <v>120</v>
      </c>
      <c r="P676" t="s">
        <v>272</v>
      </c>
      <c r="Q676" t="s">
        <v>122</v>
      </c>
      <c r="R676" t="s">
        <v>123</v>
      </c>
      <c r="S676" t="s">
        <v>113</v>
      </c>
      <c r="T676" t="s">
        <v>113</v>
      </c>
      <c r="U676" t="s">
        <v>5890</v>
      </c>
      <c r="V676" t="s">
        <v>5891</v>
      </c>
      <c r="Z676" t="s">
        <v>4610</v>
      </c>
      <c r="AA676" t="s">
        <v>2592</v>
      </c>
      <c r="AB676" t="s">
        <v>172</v>
      </c>
      <c r="AC676" t="s">
        <v>173</v>
      </c>
      <c r="AD676">
        <v>1</v>
      </c>
      <c r="AE676" t="s">
        <v>371</v>
      </c>
      <c r="AF676" t="s">
        <v>113</v>
      </c>
      <c r="AG676" t="s">
        <v>113</v>
      </c>
      <c r="AH676" t="s">
        <v>131</v>
      </c>
      <c r="AI676" t="s">
        <v>132</v>
      </c>
      <c r="AJ676" t="s">
        <v>131</v>
      </c>
      <c r="AK676" t="s">
        <v>2587</v>
      </c>
      <c r="AL676" t="s">
        <v>113</v>
      </c>
      <c r="AM676" t="s">
        <v>2042</v>
      </c>
      <c r="AN676" t="s">
        <v>172</v>
      </c>
      <c r="AO676" t="s">
        <v>225</v>
      </c>
      <c r="AP676">
        <v>41988207121</v>
      </c>
      <c r="AQ676" t="s">
        <v>178</v>
      </c>
      <c r="AR676" t="s">
        <v>113</v>
      </c>
      <c r="AS676" t="s">
        <v>113</v>
      </c>
      <c r="AT676" t="s">
        <v>113</v>
      </c>
      <c r="AU676" t="s">
        <v>113</v>
      </c>
      <c r="AW676" t="s">
        <v>113</v>
      </c>
      <c r="AX676" s="82">
        <f>IFERROR(FIND("Óbitos/feridos",consulta_completa__11[[#This Row],[13 - Ocorrências/Ambientes Atingidos]]),0)</f>
        <v>0</v>
      </c>
      <c r="AY676" s="83" t="str">
        <f t="shared" si="311"/>
        <v/>
      </c>
      <c r="AZ676" s="82">
        <f>IFERROR(FIND("População afetada/evacuada",consulta_completa__11[[#This Row],[13 - Ocorrências/Ambientes Atingidos]]),0)</f>
        <v>0</v>
      </c>
      <c r="BA676" s="82" t="str">
        <f t="shared" si="312"/>
        <v/>
      </c>
      <c r="BB676" s="82">
        <f>IFERROR(FIND("Suspensão de abastecimento de água",consulta_completa__11[[#This Row],[13 - Ocorrências/Ambientes Atingidos]]),0)</f>
        <v>0</v>
      </c>
      <c r="BC676" s="83" t="str">
        <f t="shared" si="340"/>
        <v/>
      </c>
      <c r="BD676" s="82">
        <f>IFERROR(FIND("Rio/córrego",consulta_completa__11[[#This Row],[13 - Ocorrências/Ambientes Atingidos]]),0)</f>
        <v>0</v>
      </c>
      <c r="BE676" s="83" t="str">
        <f t="shared" si="313"/>
        <v/>
      </c>
      <c r="BF676" s="82">
        <f>IFERROR(FIND("Lago",consulta_completa__11[[#This Row],[13 - Ocorrências/Ambientes Atingidos]]),0)</f>
        <v>0</v>
      </c>
      <c r="BG676" s="83" t="str">
        <f t="shared" si="314"/>
        <v/>
      </c>
      <c r="BH676" s="82">
        <f>IFERROR(FIND("Mar",consulta_completa__11[[#This Row],[13 - Ocorrências/Ambientes Atingidos]]),0)</f>
        <v>0</v>
      </c>
      <c r="BI676" s="83" t="str">
        <f t="shared" si="315"/>
        <v/>
      </c>
      <c r="BJ676" s="82">
        <f>IFERROR(FIND("Praia",consulta_completa__11[[#This Row],[13 - Ocorrências/Ambientes Atingidos]]),0)</f>
        <v>0</v>
      </c>
      <c r="BK676" s="83" t="str">
        <f t="shared" si="316"/>
        <v/>
      </c>
      <c r="BL676" s="82">
        <f>IFERROR(FIND("Solo",consulta_completa__11[[#This Row],[13 - Ocorrências/Ambientes Atingidos]]),0)</f>
        <v>1</v>
      </c>
      <c r="BM676" s="83" t="str">
        <f t="shared" si="317"/>
        <v>X</v>
      </c>
      <c r="BN676" s="82">
        <f>IFERROR(FIND("Águas subterrâneas",consulta_completa__11[[#This Row],[13 - Ocorrências/Ambientes Atingidos]]),0)</f>
        <v>0</v>
      </c>
      <c r="BO676" s="83" t="str">
        <f t="shared" si="318"/>
        <v/>
      </c>
      <c r="BP676" s="82">
        <f>IFERROR(FIND("Atmosfera",consulta_completa__11[[#This Row],[13 - Ocorrências/Ambientes Atingidos]]),0)</f>
        <v>0</v>
      </c>
      <c r="BQ676" s="83" t="str">
        <f t="shared" si="319"/>
        <v/>
      </c>
      <c r="BR676" s="82">
        <f>IFERROR(FIND("Flora",consulta_completa__11[[#This Row],[13 - Ocorrências/Ambientes Atingidos]]),0)</f>
        <v>0</v>
      </c>
      <c r="BS676" s="83" t="str">
        <f t="shared" si="320"/>
        <v/>
      </c>
      <c r="BT676" s="82">
        <f>IFERROR(FIND("Fauna",consulta_completa__11[[#This Row],[13 - Ocorrências/Ambientes Atingidos]]),0)</f>
        <v>0</v>
      </c>
      <c r="BU676" s="83" t="str">
        <f t="shared" si="321"/>
        <v/>
      </c>
      <c r="BV676" s="82">
        <f>IFERROR(FIND("UC federal",consulta_completa__11[[#This Row],[13 - Ocorrências/Ambientes Atingidos]]),0)</f>
        <v>0</v>
      </c>
      <c r="BW676" s="83" t="str">
        <f t="shared" si="322"/>
        <v/>
      </c>
      <c r="BX676" s="82">
        <f>IFERROR(FIND("UC estadual/municipal",consulta_completa__11[[#This Row],[13 - Ocorrências/Ambientes Atingidos]]),0)</f>
        <v>0</v>
      </c>
      <c r="BY676" s="83" t="str">
        <f t="shared" si="323"/>
        <v/>
      </c>
      <c r="BZ676" s="82">
        <f>IFERROR(FIND("Outro(s)",consulta_completa__11[[#This Row],[13 - Ocorrências/Ambientes Atingidos]]),0)</f>
        <v>0</v>
      </c>
      <c r="CA676" s="83" t="str">
        <f t="shared" si="324"/>
        <v/>
      </c>
      <c r="CB676" s="82">
        <f>IFERROR(FIND("Sem dano",consulta_completa__11[[#This Row],[13 - Ocorrências/Ambientes Atingidos]]),0)</f>
        <v>0</v>
      </c>
      <c r="CC676" s="83" t="str">
        <f t="shared" si="325"/>
        <v/>
      </c>
      <c r="CD676" s="82" t="str">
        <f>IF(consulta_completa__11[[#This Row],[13 - Ocorrências/Ambientes Atingidos]]="","X","")</f>
        <v/>
      </c>
      <c r="CE676" s="84">
        <f>IFERROR(FIND("IBAMA",consulta_completa__11[[#This Row],[14 - Inst. Atuando no Local]]),0)</f>
        <v>0</v>
      </c>
      <c r="CF676" s="84" t="str">
        <f t="shared" si="326"/>
        <v/>
      </c>
      <c r="CG676" s="84">
        <f>IFERROR(FIND("OEMA",consulta_completa__11[[#This Row],[14 - Inst. Atuando no Local]]),0)</f>
        <v>0</v>
      </c>
      <c r="CH676" s="84" t="str">
        <f t="shared" si="327"/>
        <v/>
      </c>
      <c r="CI676" s="84">
        <f>IFERROR(FIND("DEFESA CIVIL",consulta_completa__11[[#This Row],[14 - Inst. Atuando no Local]]),0)</f>
        <v>0</v>
      </c>
      <c r="CJ676" s="84" t="str">
        <f t="shared" si="328"/>
        <v/>
      </c>
      <c r="CK676" s="84">
        <f>IFERROR(FIND("CORPO DE BOMBEIROS",consulta_completa__11[[#This Row],[14 - Inst. Atuando no Local]]),0)</f>
        <v>0</v>
      </c>
      <c r="CL676" s="84" t="str">
        <f t="shared" si="329"/>
        <v/>
      </c>
      <c r="CM676" s="84">
        <f>IFERROR(FIND("POLÍCIA RODOVIÁRIA",consulta_completa__11[[#This Row],[14 - Inst. Atuando no Local]]),0)</f>
        <v>0</v>
      </c>
      <c r="CN676" s="84" t="str">
        <f t="shared" si="330"/>
        <v/>
      </c>
      <c r="CO676" s="84">
        <f>IFERROR(FIND("POLÍCIA MILITAR",consulta_completa__11[[#This Row],[14 - Inst. Atuando no Local]]),0)</f>
        <v>0</v>
      </c>
      <c r="CP676" s="84" t="str">
        <f t="shared" si="331"/>
        <v/>
      </c>
      <c r="CQ676" s="84">
        <f>IFERROR(FIND("POLÍCIA CIVIL",consulta_completa__11[[#This Row],[14 - Inst. Atuando no Local]]),0)</f>
        <v>0</v>
      </c>
      <c r="CR676" s="84" t="str">
        <f t="shared" si="332"/>
        <v/>
      </c>
      <c r="CS676" s="84">
        <f>IFERROR(FIND("MARINHA DO BRASIL",consulta_completa__11[[#This Row],[14 - Inst. Atuando no Local]]),0)</f>
        <v>0</v>
      </c>
      <c r="CT676" s="84" t="str">
        <f t="shared" si="333"/>
        <v/>
      </c>
      <c r="CU676" s="84">
        <f>IFERROR(FIND("EMPRESA ESPECIALIZADA EM ATENDIMENTO",consulta_completa__11[[#This Row],[14 - Inst. Atuando no Local]]),0)</f>
        <v>0</v>
      </c>
      <c r="CV676" s="84" t="str">
        <f t="shared" si="334"/>
        <v/>
      </c>
      <c r="CW676" s="84">
        <f>IFERROR(FIND("IBAMA",consulta_completa__11[[#This Row],[14 - Inst. Atuando no Local]]),0)</f>
        <v>0</v>
      </c>
      <c r="CX676" s="84" t="str">
        <f t="shared" si="335"/>
        <v/>
      </c>
      <c r="CY676" s="84" t="str">
        <f>IF(consulta_completa__11[[#This Row],[14 - Inst. Atuando no Local]]="","X","")</f>
        <v/>
      </c>
      <c r="CZ676" s="84">
        <f>IFERROR(FIND("OUTRA (S)",consulta_completa__11[[#This Row],[14 - Inst. Atuando no Local]]),0)</f>
        <v>0</v>
      </c>
      <c r="DA676" s="84" t="str">
        <f t="shared" si="336"/>
        <v/>
      </c>
      <c r="DB676" s="35" t="str">
        <f t="shared" si="337"/>
        <v>Sim</v>
      </c>
      <c r="DC676" s="35" t="str">
        <f t="shared" si="338"/>
        <v>Não</v>
      </c>
      <c r="DD676" s="35" t="str">
        <f t="shared" si="339"/>
        <v>Sim</v>
      </c>
      <c r="DE676" s="87" t="str">
        <f t="shared" ref="DE676:DE694" si="342">IF(AC676=1,"Federal",IF(AC676=2,"Estadual",IF(AC676=0,"Sem informação","")))</f>
        <v/>
      </c>
    </row>
    <row r="677" spans="1:109">
      <c r="A677" s="14">
        <v>202591536049</v>
      </c>
      <c r="B677" s="1">
        <v>45914</v>
      </c>
      <c r="C677" t="s">
        <v>5892</v>
      </c>
      <c r="D677" t="s">
        <v>180</v>
      </c>
      <c r="E677" t="s">
        <v>162</v>
      </c>
      <c r="F677" t="s">
        <v>1202</v>
      </c>
      <c r="G677" t="s">
        <v>113</v>
      </c>
      <c r="H677" t="s">
        <v>114</v>
      </c>
      <c r="I677" t="s">
        <v>114</v>
      </c>
      <c r="J677" t="s">
        <v>113</v>
      </c>
      <c r="K677" t="s">
        <v>114</v>
      </c>
      <c r="L677" t="s">
        <v>114</v>
      </c>
      <c r="M677" t="s">
        <v>4452</v>
      </c>
      <c r="N677" t="s">
        <v>141</v>
      </c>
      <c r="O677" t="s">
        <v>239</v>
      </c>
      <c r="P677" t="s">
        <v>272</v>
      </c>
      <c r="Q677" t="s">
        <v>122</v>
      </c>
      <c r="R677" t="s">
        <v>123</v>
      </c>
      <c r="S677" t="s">
        <v>113</v>
      </c>
      <c r="T677" t="s">
        <v>5893</v>
      </c>
      <c r="U677" t="s">
        <v>113</v>
      </c>
      <c r="V677" t="s">
        <v>5894</v>
      </c>
      <c r="Z677" t="s">
        <v>3041</v>
      </c>
      <c r="AA677" t="s">
        <v>5895</v>
      </c>
      <c r="AB677" t="s">
        <v>4651</v>
      </c>
      <c r="AC677" t="s">
        <v>113</v>
      </c>
      <c r="AD677">
        <v>0</v>
      </c>
      <c r="AE677" t="s">
        <v>113</v>
      </c>
      <c r="AF677" t="s">
        <v>5896</v>
      </c>
      <c r="AG677" t="s">
        <v>5897</v>
      </c>
      <c r="AH677" t="s">
        <v>131</v>
      </c>
      <c r="AI677" t="s">
        <v>132</v>
      </c>
      <c r="AJ677" t="s">
        <v>131</v>
      </c>
      <c r="AK677" t="s">
        <v>5898</v>
      </c>
      <c r="AL677" t="s">
        <v>5899</v>
      </c>
      <c r="AM677" t="s">
        <v>153</v>
      </c>
      <c r="AN677" t="s">
        <v>154</v>
      </c>
      <c r="AO677" t="s">
        <v>155</v>
      </c>
      <c r="AP677">
        <v>6133161070</v>
      </c>
      <c r="AQ677" t="s">
        <v>156</v>
      </c>
      <c r="AR677" t="s">
        <v>113</v>
      </c>
      <c r="AS677" t="s">
        <v>113</v>
      </c>
      <c r="AT677" t="s">
        <v>113</v>
      </c>
      <c r="AU677" t="s">
        <v>113</v>
      </c>
      <c r="AW677" t="s">
        <v>113</v>
      </c>
      <c r="AX677" s="82">
        <f>IFERROR(FIND("Óbitos/feridos",consulta_completa__11[[#This Row],[13 - Ocorrências/Ambientes Atingidos]]),0)</f>
        <v>0</v>
      </c>
      <c r="AY677" s="83" t="str">
        <f t="shared" si="311"/>
        <v/>
      </c>
      <c r="AZ677" s="82">
        <f>IFERROR(FIND("População afetada/evacuada",consulta_completa__11[[#This Row],[13 - Ocorrências/Ambientes Atingidos]]),0)</f>
        <v>0</v>
      </c>
      <c r="BA677" s="82" t="str">
        <f t="shared" si="312"/>
        <v/>
      </c>
      <c r="BB677" s="82">
        <f>IFERROR(FIND("Suspensão de abastecimento de água",consulta_completa__11[[#This Row],[13 - Ocorrências/Ambientes Atingidos]]),0)</f>
        <v>0</v>
      </c>
      <c r="BC677" s="83" t="str">
        <f t="shared" si="340"/>
        <v/>
      </c>
      <c r="BD677" s="82">
        <f>IFERROR(FIND("Rio/córrego",consulta_completa__11[[#This Row],[13 - Ocorrências/Ambientes Atingidos]]),0)</f>
        <v>0</v>
      </c>
      <c r="BE677" s="83" t="str">
        <f t="shared" si="313"/>
        <v/>
      </c>
      <c r="BF677" s="82">
        <f>IFERROR(FIND("Lago",consulta_completa__11[[#This Row],[13 - Ocorrências/Ambientes Atingidos]]),0)</f>
        <v>0</v>
      </c>
      <c r="BG677" s="83" t="str">
        <f t="shared" si="314"/>
        <v/>
      </c>
      <c r="BH677" s="82">
        <f>IFERROR(FIND("Mar",consulta_completa__11[[#This Row],[13 - Ocorrências/Ambientes Atingidos]]),0)</f>
        <v>0</v>
      </c>
      <c r="BI677" s="83" t="str">
        <f t="shared" si="315"/>
        <v/>
      </c>
      <c r="BJ677" s="82">
        <f>IFERROR(FIND("Praia",consulta_completa__11[[#This Row],[13 - Ocorrências/Ambientes Atingidos]]),0)</f>
        <v>0</v>
      </c>
      <c r="BK677" s="83" t="str">
        <f t="shared" si="316"/>
        <v/>
      </c>
      <c r="BL677" s="82">
        <f>IFERROR(FIND("Solo",consulta_completa__11[[#This Row],[13 - Ocorrências/Ambientes Atingidos]]),0)</f>
        <v>0</v>
      </c>
      <c r="BM677" s="83" t="str">
        <f t="shared" si="317"/>
        <v/>
      </c>
      <c r="BN677" s="82">
        <f>IFERROR(FIND("Águas subterrâneas",consulta_completa__11[[#This Row],[13 - Ocorrências/Ambientes Atingidos]]),0)</f>
        <v>0</v>
      </c>
      <c r="BO677" s="83" t="str">
        <f t="shared" si="318"/>
        <v/>
      </c>
      <c r="BP677" s="82">
        <f>IFERROR(FIND("Atmosfera",consulta_completa__11[[#This Row],[13 - Ocorrências/Ambientes Atingidos]]),0)</f>
        <v>0</v>
      </c>
      <c r="BQ677" s="83" t="str">
        <f t="shared" si="319"/>
        <v/>
      </c>
      <c r="BR677" s="82">
        <f>IFERROR(FIND("Flora",consulta_completa__11[[#This Row],[13 - Ocorrências/Ambientes Atingidos]]),0)</f>
        <v>0</v>
      </c>
      <c r="BS677" s="83" t="str">
        <f t="shared" si="320"/>
        <v/>
      </c>
      <c r="BT677" s="82">
        <f>IFERROR(FIND("Fauna",consulta_completa__11[[#This Row],[13 - Ocorrências/Ambientes Atingidos]]),0)</f>
        <v>1</v>
      </c>
      <c r="BU677" s="83" t="str">
        <f t="shared" si="321"/>
        <v>X</v>
      </c>
      <c r="BV677" s="82">
        <f>IFERROR(FIND("UC federal",consulta_completa__11[[#This Row],[13 - Ocorrências/Ambientes Atingidos]]),0)</f>
        <v>0</v>
      </c>
      <c r="BW677" s="83" t="str">
        <f t="shared" si="322"/>
        <v/>
      </c>
      <c r="BX677" s="82">
        <f>IFERROR(FIND("UC estadual/municipal",consulta_completa__11[[#This Row],[13 - Ocorrências/Ambientes Atingidos]]),0)</f>
        <v>0</v>
      </c>
      <c r="BY677" s="83" t="str">
        <f t="shared" si="323"/>
        <v/>
      </c>
      <c r="BZ677" s="82">
        <f>IFERROR(FIND("Outro(s)",consulta_completa__11[[#This Row],[13 - Ocorrências/Ambientes Atingidos]]),0)</f>
        <v>0</v>
      </c>
      <c r="CA677" s="83" t="str">
        <f t="shared" si="324"/>
        <v/>
      </c>
      <c r="CB677" s="82">
        <f>IFERROR(FIND("Sem dano",consulta_completa__11[[#This Row],[13 - Ocorrências/Ambientes Atingidos]]),0)</f>
        <v>0</v>
      </c>
      <c r="CC677" s="83" t="str">
        <f t="shared" si="325"/>
        <v/>
      </c>
      <c r="CD677" s="82" t="str">
        <f>IF(consulta_completa__11[[#This Row],[13 - Ocorrências/Ambientes Atingidos]]="","X","")</f>
        <v/>
      </c>
      <c r="CE677" s="84">
        <f>IFERROR(FIND("IBAMA",consulta_completa__11[[#This Row],[14 - Inst. Atuando no Local]]),0)</f>
        <v>0</v>
      </c>
      <c r="CF677" s="84" t="str">
        <f t="shared" si="326"/>
        <v/>
      </c>
      <c r="CG677" s="84">
        <f>IFERROR(FIND("OEMA",consulta_completa__11[[#This Row],[14 - Inst. Atuando no Local]]),0)</f>
        <v>0</v>
      </c>
      <c r="CH677" s="84" t="str">
        <f t="shared" si="327"/>
        <v/>
      </c>
      <c r="CI677" s="84">
        <f>IFERROR(FIND("DEFESA CIVIL",consulta_completa__11[[#This Row],[14 - Inst. Atuando no Local]]),0)</f>
        <v>0</v>
      </c>
      <c r="CJ677" s="84" t="str">
        <f t="shared" si="328"/>
        <v/>
      </c>
      <c r="CK677" s="84">
        <f>IFERROR(FIND("CORPO DE BOMBEIROS",consulta_completa__11[[#This Row],[14 - Inst. Atuando no Local]]),0)</f>
        <v>0</v>
      </c>
      <c r="CL677" s="84" t="str">
        <f t="shared" si="329"/>
        <v/>
      </c>
      <c r="CM677" s="84">
        <f>IFERROR(FIND("POLÍCIA RODOVIÁRIA",consulta_completa__11[[#This Row],[14 - Inst. Atuando no Local]]),0)</f>
        <v>0</v>
      </c>
      <c r="CN677" s="84" t="str">
        <f t="shared" si="330"/>
        <v/>
      </c>
      <c r="CO677" s="84">
        <f>IFERROR(FIND("POLÍCIA MILITAR",consulta_completa__11[[#This Row],[14 - Inst. Atuando no Local]]),0)</f>
        <v>0</v>
      </c>
      <c r="CP677" s="84" t="str">
        <f t="shared" si="331"/>
        <v/>
      </c>
      <c r="CQ677" s="84">
        <f>IFERROR(FIND("POLÍCIA CIVIL",consulta_completa__11[[#This Row],[14 - Inst. Atuando no Local]]),0)</f>
        <v>0</v>
      </c>
      <c r="CR677" s="84" t="str">
        <f t="shared" si="332"/>
        <v/>
      </c>
      <c r="CS677" s="84">
        <f>IFERROR(FIND("MARINHA DO BRASIL",consulta_completa__11[[#This Row],[14 - Inst. Atuando no Local]]),0)</f>
        <v>0</v>
      </c>
      <c r="CT677" s="84" t="str">
        <f t="shared" si="333"/>
        <v/>
      </c>
      <c r="CU677" s="84">
        <f>IFERROR(FIND("EMPRESA ESPECIALIZADA EM ATENDIMENTO",consulta_completa__11[[#This Row],[14 - Inst. Atuando no Local]]),0)</f>
        <v>0</v>
      </c>
      <c r="CV677" s="84" t="str">
        <f t="shared" si="334"/>
        <v/>
      </c>
      <c r="CW677" s="84">
        <f>IFERROR(FIND("IBAMA",consulta_completa__11[[#This Row],[14 - Inst. Atuando no Local]]),0)</f>
        <v>0</v>
      </c>
      <c r="CX677" s="84" t="str">
        <f t="shared" si="335"/>
        <v/>
      </c>
      <c r="CY677" s="84" t="str">
        <f>IF(consulta_completa__11[[#This Row],[14 - Inst. Atuando no Local]]="","X","")</f>
        <v/>
      </c>
      <c r="CZ677" s="84">
        <f>IFERROR(FIND("OUTRA (S)",consulta_completa__11[[#This Row],[14 - Inst. Atuando no Local]]),0)</f>
        <v>0</v>
      </c>
      <c r="DA677" s="84" t="str">
        <f t="shared" si="336"/>
        <v/>
      </c>
      <c r="DB677" s="35" t="str">
        <f t="shared" si="337"/>
        <v>Sim</v>
      </c>
      <c r="DC677" s="35" t="str">
        <f t="shared" si="338"/>
        <v>Não</v>
      </c>
      <c r="DD677" s="35" t="str">
        <f t="shared" si="339"/>
        <v>Sim</v>
      </c>
      <c r="DE677" s="87" t="str">
        <f t="shared" si="342"/>
        <v/>
      </c>
    </row>
    <row r="678" spans="1:109">
      <c r="A678" s="14">
        <v>202591664843</v>
      </c>
      <c r="B678" s="1">
        <v>45914</v>
      </c>
      <c r="C678" t="s">
        <v>109</v>
      </c>
      <c r="D678" t="s">
        <v>110</v>
      </c>
      <c r="E678" t="s">
        <v>403</v>
      </c>
      <c r="F678" t="s">
        <v>4583</v>
      </c>
      <c r="G678" t="s">
        <v>113</v>
      </c>
      <c r="H678" t="s">
        <v>114</v>
      </c>
      <c r="I678" t="s">
        <v>114</v>
      </c>
      <c r="J678" t="s">
        <v>5900</v>
      </c>
      <c r="K678" t="s">
        <v>5901</v>
      </c>
      <c r="L678" t="s">
        <v>323</v>
      </c>
      <c r="M678" t="s">
        <v>118</v>
      </c>
      <c r="N678" t="s">
        <v>119</v>
      </c>
      <c r="O678" t="s">
        <v>228</v>
      </c>
      <c r="P678" t="s">
        <v>272</v>
      </c>
      <c r="Q678" t="s">
        <v>167</v>
      </c>
      <c r="R678" t="s">
        <v>123</v>
      </c>
      <c r="S678" t="s">
        <v>201</v>
      </c>
      <c r="T678" t="s">
        <v>5902</v>
      </c>
      <c r="U678" t="s">
        <v>5903</v>
      </c>
      <c r="V678" t="s">
        <v>5904</v>
      </c>
      <c r="Z678" t="s">
        <v>5905</v>
      </c>
      <c r="AA678" t="s">
        <v>113</v>
      </c>
      <c r="AB678" t="s">
        <v>206</v>
      </c>
      <c r="AC678" t="s">
        <v>207</v>
      </c>
      <c r="AD678">
        <v>1</v>
      </c>
      <c r="AE678" t="s">
        <v>206</v>
      </c>
      <c r="AF678" t="s">
        <v>113</v>
      </c>
      <c r="AG678" t="s">
        <v>113</v>
      </c>
      <c r="AH678" t="s">
        <v>131</v>
      </c>
      <c r="AI678" t="s">
        <v>132</v>
      </c>
      <c r="AJ678" t="s">
        <v>131</v>
      </c>
      <c r="AK678" t="s">
        <v>5906</v>
      </c>
      <c r="AL678" t="s">
        <v>5907</v>
      </c>
      <c r="AM678" t="s">
        <v>210</v>
      </c>
      <c r="AN678" t="s">
        <v>113</v>
      </c>
      <c r="AO678" t="s">
        <v>113</v>
      </c>
      <c r="AQ678" t="s">
        <v>211</v>
      </c>
      <c r="AR678" t="s">
        <v>113</v>
      </c>
      <c r="AS678" t="s">
        <v>113</v>
      </c>
      <c r="AT678" t="s">
        <v>113</v>
      </c>
      <c r="AU678" t="s">
        <v>113</v>
      </c>
      <c r="AW678" t="s">
        <v>113</v>
      </c>
      <c r="AX678" s="82">
        <f>IFERROR(FIND("Óbitos/feridos",consulta_completa__11[[#This Row],[13 - Ocorrências/Ambientes Atingidos]]),0)</f>
        <v>0</v>
      </c>
      <c r="AY678" s="83" t="str">
        <f t="shared" si="311"/>
        <v/>
      </c>
      <c r="AZ678" s="82">
        <f>IFERROR(FIND("População afetada/evacuada",consulta_completa__11[[#This Row],[13 - Ocorrências/Ambientes Atingidos]]),0)</f>
        <v>0</v>
      </c>
      <c r="BA678" s="82" t="str">
        <f t="shared" si="312"/>
        <v/>
      </c>
      <c r="BB678" s="82">
        <f>IFERROR(FIND("Suspensão de abastecimento de água",consulta_completa__11[[#This Row],[13 - Ocorrências/Ambientes Atingidos]]),0)</f>
        <v>0</v>
      </c>
      <c r="BC678" s="83" t="str">
        <f t="shared" si="340"/>
        <v/>
      </c>
      <c r="BD678" s="82">
        <f>IFERROR(FIND("Rio/córrego",consulta_completa__11[[#This Row],[13 - Ocorrências/Ambientes Atingidos]]),0)</f>
        <v>0</v>
      </c>
      <c r="BE678" s="83" t="str">
        <f t="shared" si="313"/>
        <v/>
      </c>
      <c r="BF678" s="82">
        <f>IFERROR(FIND("Lago",consulta_completa__11[[#This Row],[13 - Ocorrências/Ambientes Atingidos]]),0)</f>
        <v>0</v>
      </c>
      <c r="BG678" s="83" t="str">
        <f t="shared" si="314"/>
        <v/>
      </c>
      <c r="BH678" s="82">
        <f>IFERROR(FIND("Mar",consulta_completa__11[[#This Row],[13 - Ocorrências/Ambientes Atingidos]]),0)</f>
        <v>1</v>
      </c>
      <c r="BI678" s="83" t="str">
        <f t="shared" si="315"/>
        <v>X</v>
      </c>
      <c r="BJ678" s="82">
        <f>IFERROR(FIND("Praia",consulta_completa__11[[#This Row],[13 - Ocorrências/Ambientes Atingidos]]),0)</f>
        <v>0</v>
      </c>
      <c r="BK678" s="83" t="str">
        <f t="shared" si="316"/>
        <v/>
      </c>
      <c r="BL678" s="82">
        <f>IFERROR(FIND("Solo",consulta_completa__11[[#This Row],[13 - Ocorrências/Ambientes Atingidos]]),0)</f>
        <v>0</v>
      </c>
      <c r="BM678" s="83" t="str">
        <f t="shared" si="317"/>
        <v/>
      </c>
      <c r="BN678" s="82">
        <f>IFERROR(FIND("Águas subterrâneas",consulta_completa__11[[#This Row],[13 - Ocorrências/Ambientes Atingidos]]),0)</f>
        <v>0</v>
      </c>
      <c r="BO678" s="83" t="str">
        <f t="shared" si="318"/>
        <v/>
      </c>
      <c r="BP678" s="82">
        <f>IFERROR(FIND("Atmosfera",consulta_completa__11[[#This Row],[13 - Ocorrências/Ambientes Atingidos]]),0)</f>
        <v>0</v>
      </c>
      <c r="BQ678" s="83" t="str">
        <f t="shared" si="319"/>
        <v/>
      </c>
      <c r="BR678" s="82">
        <f>IFERROR(FIND("Flora",consulta_completa__11[[#This Row],[13 - Ocorrências/Ambientes Atingidos]]),0)</f>
        <v>0</v>
      </c>
      <c r="BS678" s="83" t="str">
        <f t="shared" si="320"/>
        <v/>
      </c>
      <c r="BT678" s="82">
        <f>IFERROR(FIND("Fauna",consulta_completa__11[[#This Row],[13 - Ocorrências/Ambientes Atingidos]]),0)</f>
        <v>0</v>
      </c>
      <c r="BU678" s="83" t="str">
        <f t="shared" si="321"/>
        <v/>
      </c>
      <c r="BV678" s="82">
        <f>IFERROR(FIND("UC federal",consulta_completa__11[[#This Row],[13 - Ocorrências/Ambientes Atingidos]]),0)</f>
        <v>0</v>
      </c>
      <c r="BW678" s="83" t="str">
        <f t="shared" si="322"/>
        <v/>
      </c>
      <c r="BX678" s="82">
        <f>IFERROR(FIND("UC estadual/municipal",consulta_completa__11[[#This Row],[13 - Ocorrências/Ambientes Atingidos]]),0)</f>
        <v>0</v>
      </c>
      <c r="BY678" s="83" t="str">
        <f t="shared" si="323"/>
        <v/>
      </c>
      <c r="BZ678" s="82">
        <f>IFERROR(FIND("Outro(s)",consulta_completa__11[[#This Row],[13 - Ocorrências/Ambientes Atingidos]]),0)</f>
        <v>0</v>
      </c>
      <c r="CA678" s="83" t="str">
        <f t="shared" si="324"/>
        <v/>
      </c>
      <c r="CB678" s="82">
        <f>IFERROR(FIND("Sem dano",consulta_completa__11[[#This Row],[13 - Ocorrências/Ambientes Atingidos]]),0)</f>
        <v>0</v>
      </c>
      <c r="CC678" s="83" t="str">
        <f t="shared" si="325"/>
        <v/>
      </c>
      <c r="CD678" s="82" t="str">
        <f>IF(consulta_completa__11[[#This Row],[13 - Ocorrências/Ambientes Atingidos]]="","X","")</f>
        <v/>
      </c>
      <c r="CE678" s="84">
        <f>IFERROR(FIND("IBAMA",consulta_completa__11[[#This Row],[14 - Inst. Atuando no Local]]),0)</f>
        <v>0</v>
      </c>
      <c r="CF678" s="84" t="str">
        <f t="shared" si="326"/>
        <v/>
      </c>
      <c r="CG678" s="84">
        <f>IFERROR(FIND("OEMA",consulta_completa__11[[#This Row],[14 - Inst. Atuando no Local]]),0)</f>
        <v>0</v>
      </c>
      <c r="CH678" s="84" t="str">
        <f t="shared" si="327"/>
        <v/>
      </c>
      <c r="CI678" s="84">
        <f>IFERROR(FIND("DEFESA CIVIL",consulta_completa__11[[#This Row],[14 - Inst. Atuando no Local]]),0)</f>
        <v>0</v>
      </c>
      <c r="CJ678" s="84" t="str">
        <f t="shared" si="328"/>
        <v/>
      </c>
      <c r="CK678" s="84">
        <f>IFERROR(FIND("CORPO DE BOMBEIROS",consulta_completa__11[[#This Row],[14 - Inst. Atuando no Local]]),0)</f>
        <v>0</v>
      </c>
      <c r="CL678" s="84" t="str">
        <f t="shared" si="329"/>
        <v/>
      </c>
      <c r="CM678" s="84">
        <f>IFERROR(FIND("POLÍCIA RODOVIÁRIA",consulta_completa__11[[#This Row],[14 - Inst. Atuando no Local]]),0)</f>
        <v>0</v>
      </c>
      <c r="CN678" s="84" t="str">
        <f t="shared" si="330"/>
        <v/>
      </c>
      <c r="CO678" s="84">
        <f>IFERROR(FIND("POLÍCIA MILITAR",consulta_completa__11[[#This Row],[14 - Inst. Atuando no Local]]),0)</f>
        <v>0</v>
      </c>
      <c r="CP678" s="84" t="str">
        <f t="shared" si="331"/>
        <v/>
      </c>
      <c r="CQ678" s="84">
        <f>IFERROR(FIND("POLÍCIA CIVIL",consulta_completa__11[[#This Row],[14 - Inst. Atuando no Local]]),0)</f>
        <v>0</v>
      </c>
      <c r="CR678" s="84" t="str">
        <f t="shared" si="332"/>
        <v/>
      </c>
      <c r="CS678" s="84">
        <f>IFERROR(FIND("MARINHA DO BRASIL",consulta_completa__11[[#This Row],[14 - Inst. Atuando no Local]]),0)</f>
        <v>0</v>
      </c>
      <c r="CT678" s="84" t="str">
        <f t="shared" si="333"/>
        <v/>
      </c>
      <c r="CU678" s="84">
        <f>IFERROR(FIND("EMPRESA ESPECIALIZADA EM ATENDIMENTO",consulta_completa__11[[#This Row],[14 - Inst. Atuando no Local]]),0)</f>
        <v>0</v>
      </c>
      <c r="CV678" s="84" t="str">
        <f t="shared" si="334"/>
        <v/>
      </c>
      <c r="CW678" s="84">
        <f>IFERROR(FIND("IBAMA",consulta_completa__11[[#This Row],[14 - Inst. Atuando no Local]]),0)</f>
        <v>0</v>
      </c>
      <c r="CX678" s="84" t="str">
        <f t="shared" si="335"/>
        <v/>
      </c>
      <c r="CY678" s="84" t="str">
        <f>IF(consulta_completa__11[[#This Row],[14 - Inst. Atuando no Local]]="","X","")</f>
        <v/>
      </c>
      <c r="CZ678" s="84">
        <f>IFERROR(FIND("OUTRA (S)",consulta_completa__11[[#This Row],[14 - Inst. Atuando no Local]]),0)</f>
        <v>0</v>
      </c>
      <c r="DA678" s="84" t="str">
        <f t="shared" si="336"/>
        <v/>
      </c>
      <c r="DB678" s="35" t="str">
        <f t="shared" si="337"/>
        <v>Sim</v>
      </c>
      <c r="DC678" s="35" t="str">
        <f t="shared" si="338"/>
        <v>Não</v>
      </c>
      <c r="DD678" s="35" t="str">
        <f t="shared" si="339"/>
        <v>Sim</v>
      </c>
      <c r="DE678" s="87" t="str">
        <f t="shared" si="342"/>
        <v/>
      </c>
    </row>
    <row r="679" spans="1:109">
      <c r="A679" s="14">
        <v>202591736023</v>
      </c>
      <c r="B679" s="1">
        <v>45915</v>
      </c>
      <c r="C679" t="s">
        <v>238</v>
      </c>
      <c r="D679" t="s">
        <v>212</v>
      </c>
      <c r="E679" t="s">
        <v>452</v>
      </c>
      <c r="F679" t="s">
        <v>112</v>
      </c>
      <c r="G679" t="s">
        <v>113</v>
      </c>
      <c r="H679" t="s">
        <v>114</v>
      </c>
      <c r="I679" t="s">
        <v>114</v>
      </c>
      <c r="J679" t="s">
        <v>113</v>
      </c>
      <c r="K679" t="s">
        <v>114</v>
      </c>
      <c r="L679" t="s">
        <v>114</v>
      </c>
      <c r="M679" t="s">
        <v>118</v>
      </c>
      <c r="N679" t="s">
        <v>113</v>
      </c>
      <c r="O679" t="s">
        <v>239</v>
      </c>
      <c r="P679" t="s">
        <v>299</v>
      </c>
      <c r="Q679" t="s">
        <v>122</v>
      </c>
      <c r="R679" t="s">
        <v>123</v>
      </c>
      <c r="S679" t="s">
        <v>201</v>
      </c>
      <c r="T679" t="s">
        <v>240</v>
      </c>
      <c r="U679" t="s">
        <v>113</v>
      </c>
      <c r="V679" t="s">
        <v>5908</v>
      </c>
      <c r="X679" t="b">
        <v>1</v>
      </c>
      <c r="Z679" t="s">
        <v>409</v>
      </c>
      <c r="AA679" t="s">
        <v>113</v>
      </c>
      <c r="AB679" t="s">
        <v>1759</v>
      </c>
      <c r="AC679" t="s">
        <v>244</v>
      </c>
      <c r="AD679">
        <v>1</v>
      </c>
      <c r="AE679" t="s">
        <v>113</v>
      </c>
      <c r="AF679" t="s">
        <v>113</v>
      </c>
      <c r="AG679" t="s">
        <v>113</v>
      </c>
      <c r="AH679" t="s">
        <v>131</v>
      </c>
      <c r="AI679" t="s">
        <v>131</v>
      </c>
      <c r="AJ679" t="s">
        <v>131</v>
      </c>
      <c r="AK679" t="s">
        <v>5909</v>
      </c>
      <c r="AL679" t="s">
        <v>5910</v>
      </c>
      <c r="AM679" t="s">
        <v>247</v>
      </c>
      <c r="AN679" t="s">
        <v>248</v>
      </c>
      <c r="AO679" t="s">
        <v>249</v>
      </c>
      <c r="AP679">
        <v>21998863038</v>
      </c>
      <c r="AQ679" t="s">
        <v>250</v>
      </c>
      <c r="AR679" t="s">
        <v>113</v>
      </c>
      <c r="AS679" t="s">
        <v>5911</v>
      </c>
      <c r="AT679" t="s">
        <v>113</v>
      </c>
      <c r="AU679" t="s">
        <v>592</v>
      </c>
      <c r="AV679">
        <v>200000</v>
      </c>
      <c r="AW679" t="s">
        <v>159</v>
      </c>
      <c r="AX679" s="82">
        <f>IFERROR(FIND("Óbitos/feridos",consulta_completa__11[[#This Row],[13 - Ocorrências/Ambientes Atingidos]]),0)</f>
        <v>0</v>
      </c>
      <c r="AY679" s="83" t="str">
        <f t="shared" si="311"/>
        <v/>
      </c>
      <c r="AZ679" s="82">
        <f>IFERROR(FIND("População afetada/evacuada",consulta_completa__11[[#This Row],[13 - Ocorrências/Ambientes Atingidos]]),0)</f>
        <v>0</v>
      </c>
      <c r="BA679" s="82" t="str">
        <f t="shared" si="312"/>
        <v/>
      </c>
      <c r="BB679" s="82">
        <f>IFERROR(FIND("Suspensão de abastecimento de água",consulta_completa__11[[#This Row],[13 - Ocorrências/Ambientes Atingidos]]),0)</f>
        <v>0</v>
      </c>
      <c r="BC679" s="83" t="str">
        <f t="shared" si="340"/>
        <v/>
      </c>
      <c r="BD679" s="82">
        <f>IFERROR(FIND("Rio/córrego",consulta_completa__11[[#This Row],[13 - Ocorrências/Ambientes Atingidos]]),0)</f>
        <v>0</v>
      </c>
      <c r="BE679" s="83" t="str">
        <f t="shared" si="313"/>
        <v/>
      </c>
      <c r="BF679" s="82">
        <f>IFERROR(FIND("Lago",consulta_completa__11[[#This Row],[13 - Ocorrências/Ambientes Atingidos]]),0)</f>
        <v>0</v>
      </c>
      <c r="BG679" s="83" t="str">
        <f t="shared" si="314"/>
        <v/>
      </c>
      <c r="BH679" s="82">
        <f>IFERROR(FIND("Mar",consulta_completa__11[[#This Row],[13 - Ocorrências/Ambientes Atingidos]]),0)</f>
        <v>1</v>
      </c>
      <c r="BI679" s="83" t="str">
        <f t="shared" si="315"/>
        <v>X</v>
      </c>
      <c r="BJ679" s="82">
        <f>IFERROR(FIND("Praia",consulta_completa__11[[#This Row],[13 - Ocorrências/Ambientes Atingidos]]),0)</f>
        <v>0</v>
      </c>
      <c r="BK679" s="83" t="str">
        <f t="shared" si="316"/>
        <v/>
      </c>
      <c r="BL679" s="82">
        <f>IFERROR(FIND("Solo",consulta_completa__11[[#This Row],[13 - Ocorrências/Ambientes Atingidos]]),0)</f>
        <v>0</v>
      </c>
      <c r="BM679" s="83" t="str">
        <f t="shared" si="317"/>
        <v/>
      </c>
      <c r="BN679" s="82">
        <f>IFERROR(FIND("Águas subterrâneas",consulta_completa__11[[#This Row],[13 - Ocorrências/Ambientes Atingidos]]),0)</f>
        <v>0</v>
      </c>
      <c r="BO679" s="83" t="str">
        <f t="shared" si="318"/>
        <v/>
      </c>
      <c r="BP679" s="82">
        <f>IFERROR(FIND("Atmosfera",consulta_completa__11[[#This Row],[13 - Ocorrências/Ambientes Atingidos]]),0)</f>
        <v>0</v>
      </c>
      <c r="BQ679" s="83" t="str">
        <f t="shared" si="319"/>
        <v/>
      </c>
      <c r="BR679" s="82">
        <f>IFERROR(FIND("Flora",consulta_completa__11[[#This Row],[13 - Ocorrências/Ambientes Atingidos]]),0)</f>
        <v>0</v>
      </c>
      <c r="BS679" s="83" t="str">
        <f t="shared" si="320"/>
        <v/>
      </c>
      <c r="BT679" s="82">
        <f>IFERROR(FIND("Fauna",consulta_completa__11[[#This Row],[13 - Ocorrências/Ambientes Atingidos]]),0)</f>
        <v>0</v>
      </c>
      <c r="BU679" s="83" t="str">
        <f t="shared" si="321"/>
        <v/>
      </c>
      <c r="BV679" s="82">
        <f>IFERROR(FIND("UC federal",consulta_completa__11[[#This Row],[13 - Ocorrências/Ambientes Atingidos]]),0)</f>
        <v>0</v>
      </c>
      <c r="BW679" s="83" t="str">
        <f t="shared" si="322"/>
        <v/>
      </c>
      <c r="BX679" s="82">
        <f>IFERROR(FIND("UC estadual/municipal",consulta_completa__11[[#This Row],[13 - Ocorrências/Ambientes Atingidos]]),0)</f>
        <v>0</v>
      </c>
      <c r="BY679" s="83" t="str">
        <f t="shared" si="323"/>
        <v/>
      </c>
      <c r="BZ679" s="82">
        <f>IFERROR(FIND("Outro(s)",consulta_completa__11[[#This Row],[13 - Ocorrências/Ambientes Atingidos]]),0)</f>
        <v>0</v>
      </c>
      <c r="CA679" s="83" t="str">
        <f t="shared" si="324"/>
        <v/>
      </c>
      <c r="CB679" s="82">
        <f>IFERROR(FIND("Sem dano",consulta_completa__11[[#This Row],[13 - Ocorrências/Ambientes Atingidos]]),0)</f>
        <v>0</v>
      </c>
      <c r="CC679" s="83" t="str">
        <f t="shared" si="325"/>
        <v/>
      </c>
      <c r="CD679" s="82" t="str">
        <f>IF(consulta_completa__11[[#This Row],[13 - Ocorrências/Ambientes Atingidos]]="","X","")</f>
        <v/>
      </c>
      <c r="CE679" s="84">
        <f>IFERROR(FIND("IBAMA",consulta_completa__11[[#This Row],[14 - Inst. Atuando no Local]]),0)</f>
        <v>0</v>
      </c>
      <c r="CF679" s="84" t="str">
        <f t="shared" si="326"/>
        <v/>
      </c>
      <c r="CG679" s="84">
        <f>IFERROR(FIND("OEMA",consulta_completa__11[[#This Row],[14 - Inst. Atuando no Local]]),0)</f>
        <v>0</v>
      </c>
      <c r="CH679" s="84" t="str">
        <f t="shared" si="327"/>
        <v/>
      </c>
      <c r="CI679" s="84">
        <f>IFERROR(FIND("DEFESA CIVIL",consulta_completa__11[[#This Row],[14 - Inst. Atuando no Local]]),0)</f>
        <v>0</v>
      </c>
      <c r="CJ679" s="84" t="str">
        <f t="shared" si="328"/>
        <v/>
      </c>
      <c r="CK679" s="84">
        <f>IFERROR(FIND("CORPO DE BOMBEIROS",consulta_completa__11[[#This Row],[14 - Inst. Atuando no Local]]),0)</f>
        <v>0</v>
      </c>
      <c r="CL679" s="84" t="str">
        <f t="shared" si="329"/>
        <v/>
      </c>
      <c r="CM679" s="84">
        <f>IFERROR(FIND("POLÍCIA RODOVIÁRIA",consulta_completa__11[[#This Row],[14 - Inst. Atuando no Local]]),0)</f>
        <v>0</v>
      </c>
      <c r="CN679" s="84" t="str">
        <f t="shared" si="330"/>
        <v/>
      </c>
      <c r="CO679" s="84">
        <f>IFERROR(FIND("POLÍCIA MILITAR",consulta_completa__11[[#This Row],[14 - Inst. Atuando no Local]]),0)</f>
        <v>0</v>
      </c>
      <c r="CP679" s="84" t="str">
        <f t="shared" si="331"/>
        <v/>
      </c>
      <c r="CQ679" s="84">
        <f>IFERROR(FIND("POLÍCIA CIVIL",consulta_completa__11[[#This Row],[14 - Inst. Atuando no Local]]),0)</f>
        <v>0</v>
      </c>
      <c r="CR679" s="84" t="str">
        <f t="shared" si="332"/>
        <v/>
      </c>
      <c r="CS679" s="84">
        <f>IFERROR(FIND("MARINHA DO BRASIL",consulta_completa__11[[#This Row],[14 - Inst. Atuando no Local]]),0)</f>
        <v>0</v>
      </c>
      <c r="CT679" s="84" t="str">
        <f t="shared" si="333"/>
        <v/>
      </c>
      <c r="CU679" s="84">
        <f>IFERROR(FIND("EMPRESA ESPECIALIZADA EM ATENDIMENTO",consulta_completa__11[[#This Row],[14 - Inst. Atuando no Local]]),0)</f>
        <v>0</v>
      </c>
      <c r="CV679" s="84" t="str">
        <f t="shared" si="334"/>
        <v/>
      </c>
      <c r="CW679" s="84">
        <f>IFERROR(FIND("IBAMA",consulta_completa__11[[#This Row],[14 - Inst. Atuando no Local]]),0)</f>
        <v>0</v>
      </c>
      <c r="CX679" s="84" t="str">
        <f t="shared" si="335"/>
        <v/>
      </c>
      <c r="CY679" s="84" t="str">
        <f>IF(consulta_completa__11[[#This Row],[14 - Inst. Atuando no Local]]="","X","")</f>
        <v>X</v>
      </c>
      <c r="CZ679" s="84">
        <f>IFERROR(FIND("OUTRA (S)",consulta_completa__11[[#This Row],[14 - Inst. Atuando no Local]]),0)</f>
        <v>0</v>
      </c>
      <c r="DA679" s="84" t="str">
        <f t="shared" si="336"/>
        <v/>
      </c>
      <c r="DB679" s="35" t="str">
        <f t="shared" si="337"/>
        <v>Sim</v>
      </c>
      <c r="DC679" s="35" t="str">
        <f t="shared" si="338"/>
        <v>Não</v>
      </c>
      <c r="DD679" s="35" t="str">
        <f t="shared" si="339"/>
        <v>Sim</v>
      </c>
      <c r="DE679" s="87" t="str">
        <f t="shared" si="342"/>
        <v/>
      </c>
    </row>
    <row r="680" spans="1:109">
      <c r="A680" s="14">
        <v>202591657606</v>
      </c>
      <c r="B680" s="1">
        <v>45916</v>
      </c>
      <c r="C680" t="s">
        <v>5912</v>
      </c>
      <c r="D680" t="s">
        <v>998</v>
      </c>
      <c r="E680" t="s">
        <v>286</v>
      </c>
      <c r="F680" t="s">
        <v>139</v>
      </c>
      <c r="G680" t="s">
        <v>5050</v>
      </c>
      <c r="H680" t="s">
        <v>5913</v>
      </c>
      <c r="I680" t="s">
        <v>166</v>
      </c>
      <c r="J680" t="s">
        <v>113</v>
      </c>
      <c r="K680" t="s">
        <v>114</v>
      </c>
      <c r="L680" t="s">
        <v>114</v>
      </c>
      <c r="M680" t="s">
        <v>139</v>
      </c>
      <c r="N680" t="s">
        <v>119</v>
      </c>
      <c r="O680" t="s">
        <v>113</v>
      </c>
      <c r="P680" t="s">
        <v>355</v>
      </c>
      <c r="Q680" t="s">
        <v>143</v>
      </c>
      <c r="R680" t="s">
        <v>123</v>
      </c>
      <c r="S680" t="s">
        <v>113</v>
      </c>
      <c r="T680" t="s">
        <v>5914</v>
      </c>
      <c r="U680" t="s">
        <v>5915</v>
      </c>
      <c r="V680" t="s">
        <v>5916</v>
      </c>
      <c r="Z680" t="s">
        <v>5917</v>
      </c>
      <c r="AA680" t="s">
        <v>5918</v>
      </c>
      <c r="AB680" t="s">
        <v>5919</v>
      </c>
      <c r="AC680" t="s">
        <v>5920</v>
      </c>
      <c r="AD680">
        <v>2</v>
      </c>
      <c r="AE680" t="s">
        <v>5921</v>
      </c>
      <c r="AF680" t="s">
        <v>5922</v>
      </c>
      <c r="AG680" t="s">
        <v>5923</v>
      </c>
      <c r="AH680" t="s">
        <v>131</v>
      </c>
      <c r="AI680" t="s">
        <v>132</v>
      </c>
      <c r="AJ680" t="s">
        <v>132</v>
      </c>
      <c r="AK680" t="s">
        <v>113</v>
      </c>
      <c r="AL680" t="s">
        <v>113</v>
      </c>
      <c r="AM680" t="s">
        <v>5059</v>
      </c>
      <c r="AN680" t="s">
        <v>5924</v>
      </c>
      <c r="AO680" t="s">
        <v>5061</v>
      </c>
      <c r="AP680">
        <v>6233798127</v>
      </c>
      <c r="AQ680" t="s">
        <v>5062</v>
      </c>
      <c r="AR680" t="s">
        <v>113</v>
      </c>
      <c r="AS680" t="s">
        <v>113</v>
      </c>
      <c r="AT680" t="s">
        <v>113</v>
      </c>
      <c r="AU680" t="s">
        <v>113</v>
      </c>
      <c r="AW680" t="s">
        <v>113</v>
      </c>
      <c r="AX680" s="82">
        <f>IFERROR(FIND("Óbitos/feridos",consulta_completa__11[[#This Row],[13 - Ocorrências/Ambientes Atingidos]]),0)</f>
        <v>0</v>
      </c>
      <c r="AY680" s="83" t="str">
        <f t="shared" si="311"/>
        <v/>
      </c>
      <c r="AZ680" s="82">
        <f>IFERROR(FIND("População afetada/evacuada",consulta_completa__11[[#This Row],[13 - Ocorrências/Ambientes Atingidos]]),0)</f>
        <v>0</v>
      </c>
      <c r="BA680" s="82" t="str">
        <f t="shared" si="312"/>
        <v/>
      </c>
      <c r="BB680" s="82">
        <f>IFERROR(FIND("Suspensão de abastecimento de água",consulta_completa__11[[#This Row],[13 - Ocorrências/Ambientes Atingidos]]),0)</f>
        <v>0</v>
      </c>
      <c r="BC680" s="83" t="str">
        <f t="shared" si="340"/>
        <v/>
      </c>
      <c r="BD680" s="82">
        <f>IFERROR(FIND("Rio/córrego",consulta_completa__11[[#This Row],[13 - Ocorrências/Ambientes Atingidos]]),0)</f>
        <v>0</v>
      </c>
      <c r="BE680" s="83" t="str">
        <f t="shared" si="313"/>
        <v/>
      </c>
      <c r="BF680" s="82">
        <f>IFERROR(FIND("Lago",consulta_completa__11[[#This Row],[13 - Ocorrências/Ambientes Atingidos]]),0)</f>
        <v>0</v>
      </c>
      <c r="BG680" s="83" t="str">
        <f t="shared" si="314"/>
        <v/>
      </c>
      <c r="BH680" s="82">
        <f>IFERROR(FIND("Mar",consulta_completa__11[[#This Row],[13 - Ocorrências/Ambientes Atingidos]]),0)</f>
        <v>0</v>
      </c>
      <c r="BI680" s="83" t="str">
        <f t="shared" si="315"/>
        <v/>
      </c>
      <c r="BJ680" s="82">
        <f>IFERROR(FIND("Praia",consulta_completa__11[[#This Row],[13 - Ocorrências/Ambientes Atingidos]]),0)</f>
        <v>0</v>
      </c>
      <c r="BK680" s="83" t="str">
        <f t="shared" si="316"/>
        <v/>
      </c>
      <c r="BL680" s="82">
        <f>IFERROR(FIND("Solo",consulta_completa__11[[#This Row],[13 - Ocorrências/Ambientes Atingidos]]),0)</f>
        <v>0</v>
      </c>
      <c r="BM680" s="83" t="str">
        <f t="shared" si="317"/>
        <v/>
      </c>
      <c r="BN680" s="82">
        <f>IFERROR(FIND("Águas subterrâneas",consulta_completa__11[[#This Row],[13 - Ocorrências/Ambientes Atingidos]]),0)</f>
        <v>0</v>
      </c>
      <c r="BO680" s="83" t="str">
        <f t="shared" si="318"/>
        <v/>
      </c>
      <c r="BP680" s="82">
        <f>IFERROR(FIND("Atmosfera",consulta_completa__11[[#This Row],[13 - Ocorrências/Ambientes Atingidos]]),0)</f>
        <v>0</v>
      </c>
      <c r="BQ680" s="83" t="str">
        <f t="shared" si="319"/>
        <v/>
      </c>
      <c r="BR680" s="82">
        <f>IFERROR(FIND("Flora",consulta_completa__11[[#This Row],[13 - Ocorrências/Ambientes Atingidos]]),0)</f>
        <v>0</v>
      </c>
      <c r="BS680" s="83" t="str">
        <f t="shared" si="320"/>
        <v/>
      </c>
      <c r="BT680" s="82">
        <f>IFERROR(FIND("Fauna",consulta_completa__11[[#This Row],[13 - Ocorrências/Ambientes Atingidos]]),0)</f>
        <v>0</v>
      </c>
      <c r="BU680" s="83" t="str">
        <f t="shared" si="321"/>
        <v/>
      </c>
      <c r="BV680" s="82">
        <f>IFERROR(FIND("UC federal",consulta_completa__11[[#This Row],[13 - Ocorrências/Ambientes Atingidos]]),0)</f>
        <v>0</v>
      </c>
      <c r="BW680" s="83" t="str">
        <f t="shared" si="322"/>
        <v/>
      </c>
      <c r="BX680" s="82">
        <f>IFERROR(FIND("UC estadual/municipal",consulta_completa__11[[#This Row],[13 - Ocorrências/Ambientes Atingidos]]),0)</f>
        <v>0</v>
      </c>
      <c r="BY680" s="83" t="str">
        <f t="shared" si="323"/>
        <v/>
      </c>
      <c r="BZ680" s="82">
        <f>IFERROR(FIND("Outro(s)",consulta_completa__11[[#This Row],[13 - Ocorrências/Ambientes Atingidos]]),0)</f>
        <v>1</v>
      </c>
      <c r="CA680" s="83" t="str">
        <f t="shared" si="324"/>
        <v>X</v>
      </c>
      <c r="CB680" s="82">
        <f>IFERROR(FIND("Sem dano",consulta_completa__11[[#This Row],[13 - Ocorrências/Ambientes Atingidos]]),0)</f>
        <v>0</v>
      </c>
      <c r="CC680" s="83" t="str">
        <f t="shared" si="325"/>
        <v/>
      </c>
      <c r="CD680" s="82" t="str">
        <f>IF(consulta_completa__11[[#This Row],[13 - Ocorrências/Ambientes Atingidos]]="","X","")</f>
        <v/>
      </c>
      <c r="CE680" s="84">
        <f>IFERROR(FIND("IBAMA",consulta_completa__11[[#This Row],[14 - Inst. Atuando no Local]]),0)</f>
        <v>0</v>
      </c>
      <c r="CF680" s="84" t="str">
        <f t="shared" si="326"/>
        <v/>
      </c>
      <c r="CG680" s="84">
        <f>IFERROR(FIND("OEMA",consulta_completa__11[[#This Row],[14 - Inst. Atuando no Local]]),0)</f>
        <v>0</v>
      </c>
      <c r="CH680" s="84" t="str">
        <f t="shared" si="327"/>
        <v/>
      </c>
      <c r="CI680" s="84">
        <f>IFERROR(FIND("DEFESA CIVIL",consulta_completa__11[[#This Row],[14 - Inst. Atuando no Local]]),0)</f>
        <v>0</v>
      </c>
      <c r="CJ680" s="84" t="str">
        <f t="shared" si="328"/>
        <v/>
      </c>
      <c r="CK680" s="84">
        <f>IFERROR(FIND("CORPO DE BOMBEIROS",consulta_completa__11[[#This Row],[14 - Inst. Atuando no Local]]),0)</f>
        <v>0</v>
      </c>
      <c r="CL680" s="84" t="str">
        <f t="shared" si="329"/>
        <v/>
      </c>
      <c r="CM680" s="84">
        <f>IFERROR(FIND("POLÍCIA RODOVIÁRIA",consulta_completa__11[[#This Row],[14 - Inst. Atuando no Local]]),0)</f>
        <v>0</v>
      </c>
      <c r="CN680" s="84" t="str">
        <f t="shared" si="330"/>
        <v/>
      </c>
      <c r="CO680" s="84">
        <f>IFERROR(FIND("POLÍCIA MILITAR",consulta_completa__11[[#This Row],[14 - Inst. Atuando no Local]]),0)</f>
        <v>0</v>
      </c>
      <c r="CP680" s="84" t="str">
        <f t="shared" si="331"/>
        <v/>
      </c>
      <c r="CQ680" s="84">
        <f>IFERROR(FIND("POLÍCIA CIVIL",consulta_completa__11[[#This Row],[14 - Inst. Atuando no Local]]),0)</f>
        <v>0</v>
      </c>
      <c r="CR680" s="84" t="str">
        <f t="shared" si="332"/>
        <v/>
      </c>
      <c r="CS680" s="84">
        <f>IFERROR(FIND("MARINHA DO BRASIL",consulta_completa__11[[#This Row],[14 - Inst. Atuando no Local]]),0)</f>
        <v>0</v>
      </c>
      <c r="CT680" s="84" t="str">
        <f t="shared" si="333"/>
        <v/>
      </c>
      <c r="CU680" s="84">
        <f>IFERROR(FIND("EMPRESA ESPECIALIZADA EM ATENDIMENTO",consulta_completa__11[[#This Row],[14 - Inst. Atuando no Local]]),0)</f>
        <v>0</v>
      </c>
      <c r="CV680" s="84" t="str">
        <f t="shared" si="334"/>
        <v/>
      </c>
      <c r="CW680" s="84">
        <f>IFERROR(FIND("IBAMA",consulta_completa__11[[#This Row],[14 - Inst. Atuando no Local]]),0)</f>
        <v>0</v>
      </c>
      <c r="CX680" s="84" t="str">
        <f t="shared" si="335"/>
        <v/>
      </c>
      <c r="CY680" s="84" t="str">
        <f>IF(consulta_completa__11[[#This Row],[14 - Inst. Atuando no Local]]="","X","")</f>
        <v/>
      </c>
      <c r="CZ680" s="84">
        <f>IFERROR(FIND("OUTRA (S)",consulta_completa__11[[#This Row],[14 - Inst. Atuando no Local]]),0)</f>
        <v>0</v>
      </c>
      <c r="DA680" s="84" t="str">
        <f t="shared" si="336"/>
        <v/>
      </c>
      <c r="DB680" s="35" t="str">
        <f t="shared" si="337"/>
        <v>Sim</v>
      </c>
      <c r="DC680" s="35" t="str">
        <f t="shared" si="338"/>
        <v>Não</v>
      </c>
      <c r="DD680" s="35" t="str">
        <f t="shared" si="339"/>
        <v>Sim</v>
      </c>
      <c r="DE680" s="87" t="str">
        <f t="shared" si="342"/>
        <v/>
      </c>
    </row>
    <row r="681" spans="1:109">
      <c r="A681" s="14">
        <v>202591839614</v>
      </c>
      <c r="B681" s="1">
        <v>45916</v>
      </c>
      <c r="C681" t="s">
        <v>5925</v>
      </c>
      <c r="D681" t="s">
        <v>2632</v>
      </c>
      <c r="E681" t="s">
        <v>139</v>
      </c>
      <c r="F681" t="s">
        <v>139</v>
      </c>
      <c r="G681" t="s">
        <v>439</v>
      </c>
      <c r="H681" t="s">
        <v>113</v>
      </c>
      <c r="I681" t="s">
        <v>113</v>
      </c>
      <c r="J681" t="s">
        <v>113</v>
      </c>
      <c r="K681" t="s">
        <v>114</v>
      </c>
      <c r="L681" t="s">
        <v>114</v>
      </c>
      <c r="M681" t="s">
        <v>5926</v>
      </c>
      <c r="N681" t="s">
        <v>5927</v>
      </c>
      <c r="O681" t="s">
        <v>120</v>
      </c>
      <c r="P681" t="s">
        <v>355</v>
      </c>
      <c r="Q681" t="s">
        <v>143</v>
      </c>
      <c r="R681" t="s">
        <v>123</v>
      </c>
      <c r="S681" t="s">
        <v>113</v>
      </c>
      <c r="T681" t="s">
        <v>5928</v>
      </c>
      <c r="U681" t="s">
        <v>5929</v>
      </c>
      <c r="V681" t="s">
        <v>5930</v>
      </c>
      <c r="Z681" t="s">
        <v>113</v>
      </c>
      <c r="AA681" t="s">
        <v>5931</v>
      </c>
      <c r="AB681" t="s">
        <v>113</v>
      </c>
      <c r="AC681" t="s">
        <v>113</v>
      </c>
      <c r="AE681" t="s">
        <v>5932</v>
      </c>
      <c r="AF681" t="s">
        <v>113</v>
      </c>
      <c r="AG681" t="s">
        <v>113</v>
      </c>
      <c r="AH681" t="s">
        <v>131</v>
      </c>
      <c r="AI681" t="s">
        <v>132</v>
      </c>
      <c r="AJ681" t="s">
        <v>131</v>
      </c>
      <c r="AK681" t="s">
        <v>5933</v>
      </c>
      <c r="AL681" t="s">
        <v>5934</v>
      </c>
      <c r="AM681" t="s">
        <v>5935</v>
      </c>
      <c r="AN681" t="s">
        <v>5936</v>
      </c>
      <c r="AO681" t="s">
        <v>266</v>
      </c>
      <c r="AP681">
        <v>85991448144</v>
      </c>
      <c r="AQ681" t="s">
        <v>5937</v>
      </c>
      <c r="AR681" t="s">
        <v>113</v>
      </c>
      <c r="AS681" t="s">
        <v>113</v>
      </c>
      <c r="AT681" t="s">
        <v>113</v>
      </c>
      <c r="AU681" t="s">
        <v>113</v>
      </c>
      <c r="AW681" t="s">
        <v>113</v>
      </c>
      <c r="AX681" s="82">
        <f>IFERROR(FIND("Óbitos/feridos",consulta_completa__11[[#This Row],[13 - Ocorrências/Ambientes Atingidos]]),0)</f>
        <v>0</v>
      </c>
      <c r="AY681" s="83" t="str">
        <f t="shared" si="311"/>
        <v/>
      </c>
      <c r="AZ681" s="82">
        <f>IFERROR(FIND("População afetada/evacuada",consulta_completa__11[[#This Row],[13 - Ocorrências/Ambientes Atingidos]]),0)</f>
        <v>0</v>
      </c>
      <c r="BA681" s="82" t="str">
        <f t="shared" si="312"/>
        <v/>
      </c>
      <c r="BB681" s="82">
        <f>IFERROR(FIND("Suspensão de abastecimento de água",consulta_completa__11[[#This Row],[13 - Ocorrências/Ambientes Atingidos]]),0)</f>
        <v>0</v>
      </c>
      <c r="BC681" s="83" t="str">
        <f t="shared" si="340"/>
        <v/>
      </c>
      <c r="BD681" s="82">
        <f>IFERROR(FIND("Rio/córrego",consulta_completa__11[[#This Row],[13 - Ocorrências/Ambientes Atingidos]]),0)</f>
        <v>0</v>
      </c>
      <c r="BE681" s="83" t="str">
        <f t="shared" si="313"/>
        <v/>
      </c>
      <c r="BF681" s="82">
        <f>IFERROR(FIND("Lago",consulta_completa__11[[#This Row],[13 - Ocorrências/Ambientes Atingidos]]),0)</f>
        <v>0</v>
      </c>
      <c r="BG681" s="83" t="str">
        <f t="shared" si="314"/>
        <v/>
      </c>
      <c r="BH681" s="82">
        <f>IFERROR(FIND("Mar",consulta_completa__11[[#This Row],[13 - Ocorrências/Ambientes Atingidos]]),0)</f>
        <v>0</v>
      </c>
      <c r="BI681" s="83" t="str">
        <f t="shared" si="315"/>
        <v/>
      </c>
      <c r="BJ681" s="82">
        <f>IFERROR(FIND("Praia",consulta_completa__11[[#This Row],[13 - Ocorrências/Ambientes Atingidos]]),0)</f>
        <v>1</v>
      </c>
      <c r="BK681" s="83" t="str">
        <f t="shared" si="316"/>
        <v>X</v>
      </c>
      <c r="BL681" s="82">
        <f>IFERROR(FIND("Solo",consulta_completa__11[[#This Row],[13 - Ocorrências/Ambientes Atingidos]]),0)</f>
        <v>0</v>
      </c>
      <c r="BM681" s="83" t="str">
        <f t="shared" si="317"/>
        <v/>
      </c>
      <c r="BN681" s="82">
        <f>IFERROR(FIND("Águas subterrâneas",consulta_completa__11[[#This Row],[13 - Ocorrências/Ambientes Atingidos]]),0)</f>
        <v>0</v>
      </c>
      <c r="BO681" s="83" t="str">
        <f t="shared" si="318"/>
        <v/>
      </c>
      <c r="BP681" s="82">
        <f>IFERROR(FIND("Atmosfera",consulta_completa__11[[#This Row],[13 - Ocorrências/Ambientes Atingidos]]),0)</f>
        <v>0</v>
      </c>
      <c r="BQ681" s="83" t="str">
        <f t="shared" si="319"/>
        <v/>
      </c>
      <c r="BR681" s="82">
        <f>IFERROR(FIND("Flora",consulta_completa__11[[#This Row],[13 - Ocorrências/Ambientes Atingidos]]),0)</f>
        <v>0</v>
      </c>
      <c r="BS681" s="83" t="str">
        <f t="shared" si="320"/>
        <v/>
      </c>
      <c r="BT681" s="82">
        <f>IFERROR(FIND("Fauna",consulta_completa__11[[#This Row],[13 - Ocorrências/Ambientes Atingidos]]),0)</f>
        <v>0</v>
      </c>
      <c r="BU681" s="83" t="str">
        <f t="shared" si="321"/>
        <v/>
      </c>
      <c r="BV681" s="82">
        <f>IFERROR(FIND("UC federal",consulta_completa__11[[#This Row],[13 - Ocorrências/Ambientes Atingidos]]),0)</f>
        <v>0</v>
      </c>
      <c r="BW681" s="83" t="str">
        <f t="shared" si="322"/>
        <v/>
      </c>
      <c r="BX681" s="82">
        <f>IFERROR(FIND("UC estadual/municipal",consulta_completa__11[[#This Row],[13 - Ocorrências/Ambientes Atingidos]]),0)</f>
        <v>0</v>
      </c>
      <c r="BY681" s="83" t="str">
        <f t="shared" si="323"/>
        <v/>
      </c>
      <c r="BZ681" s="82">
        <f>IFERROR(FIND("Outro(s)",consulta_completa__11[[#This Row],[13 - Ocorrências/Ambientes Atingidos]]),0)</f>
        <v>0</v>
      </c>
      <c r="CA681" s="83" t="str">
        <f t="shared" si="324"/>
        <v/>
      </c>
      <c r="CB681" s="82">
        <f>IFERROR(FIND("Sem dano",consulta_completa__11[[#This Row],[13 - Ocorrências/Ambientes Atingidos]]),0)</f>
        <v>0</v>
      </c>
      <c r="CC681" s="83" t="str">
        <f t="shared" si="325"/>
        <v/>
      </c>
      <c r="CD681" s="82" t="str">
        <f>IF(consulta_completa__11[[#This Row],[13 - Ocorrências/Ambientes Atingidos]]="","X","")</f>
        <v/>
      </c>
      <c r="CE681" s="84">
        <f>IFERROR(FIND("IBAMA",consulta_completa__11[[#This Row],[14 - Inst. Atuando no Local]]),0)</f>
        <v>90</v>
      </c>
      <c r="CF681" s="84" t="str">
        <f t="shared" si="326"/>
        <v>X</v>
      </c>
      <c r="CG681" s="84">
        <f>IFERROR(FIND("OEMA",consulta_completa__11[[#This Row],[14 - Inst. Atuando no Local]]),0)</f>
        <v>0</v>
      </c>
      <c r="CH681" s="84" t="str">
        <f t="shared" si="327"/>
        <v/>
      </c>
      <c r="CI681" s="84">
        <f>IFERROR(FIND("DEFESA CIVIL",consulta_completa__11[[#This Row],[14 - Inst. Atuando no Local]]),0)</f>
        <v>0</v>
      </c>
      <c r="CJ681" s="84" t="str">
        <f t="shared" si="328"/>
        <v/>
      </c>
      <c r="CK681" s="84">
        <f>IFERROR(FIND("CORPO DE BOMBEIROS",consulta_completa__11[[#This Row],[14 - Inst. Atuando no Local]]),0)</f>
        <v>0</v>
      </c>
      <c r="CL681" s="84" t="str">
        <f t="shared" si="329"/>
        <v/>
      </c>
      <c r="CM681" s="84">
        <f>IFERROR(FIND("POLÍCIA RODOVIÁRIA",consulta_completa__11[[#This Row],[14 - Inst. Atuando no Local]]),0)</f>
        <v>0</v>
      </c>
      <c r="CN681" s="84" t="str">
        <f t="shared" si="330"/>
        <v/>
      </c>
      <c r="CO681" s="84">
        <f>IFERROR(FIND("POLÍCIA MILITAR",consulta_completa__11[[#This Row],[14 - Inst. Atuando no Local]]),0)</f>
        <v>0</v>
      </c>
      <c r="CP681" s="84" t="str">
        <f t="shared" si="331"/>
        <v/>
      </c>
      <c r="CQ681" s="84">
        <f>IFERROR(FIND("POLÍCIA CIVIL",consulta_completa__11[[#This Row],[14 - Inst. Atuando no Local]]),0)</f>
        <v>0</v>
      </c>
      <c r="CR681" s="84" t="str">
        <f t="shared" si="332"/>
        <v/>
      </c>
      <c r="CS681" s="84">
        <f>IFERROR(FIND("MARINHA DO BRASIL",consulta_completa__11[[#This Row],[14 - Inst. Atuando no Local]]),0)</f>
        <v>0</v>
      </c>
      <c r="CT681" s="84" t="str">
        <f t="shared" si="333"/>
        <v/>
      </c>
      <c r="CU681" s="84">
        <f>IFERROR(FIND("EMPRESA ESPECIALIZADA EM ATENDIMENTO",consulta_completa__11[[#This Row],[14 - Inst. Atuando no Local]]),0)</f>
        <v>0</v>
      </c>
      <c r="CV681" s="84" t="str">
        <f t="shared" si="334"/>
        <v/>
      </c>
      <c r="CW681" s="84">
        <f>IFERROR(FIND("IBAMA",consulta_completa__11[[#This Row],[14 - Inst. Atuando no Local]]),0)</f>
        <v>90</v>
      </c>
      <c r="CX681" s="84" t="str">
        <f t="shared" si="335"/>
        <v>X</v>
      </c>
      <c r="CY681" s="84" t="str">
        <f>IF(consulta_completa__11[[#This Row],[14 - Inst. Atuando no Local]]="","X","")</f>
        <v/>
      </c>
      <c r="CZ681" s="84">
        <f>IFERROR(FIND("OUTRA (S)",consulta_completa__11[[#This Row],[14 - Inst. Atuando no Local]]),0)</f>
        <v>0</v>
      </c>
      <c r="DA681" s="84" t="str">
        <f t="shared" si="336"/>
        <v/>
      </c>
      <c r="DB681" s="35" t="str">
        <f t="shared" si="337"/>
        <v>Sim</v>
      </c>
      <c r="DC681" s="35" t="str">
        <f t="shared" si="338"/>
        <v>Não</v>
      </c>
      <c r="DD681" s="35" t="str">
        <f t="shared" si="339"/>
        <v>Sim</v>
      </c>
      <c r="DE681" s="87" t="str">
        <f t="shared" si="342"/>
        <v/>
      </c>
    </row>
    <row r="682" spans="1:109">
      <c r="A682" s="14">
        <v>202591850436</v>
      </c>
      <c r="B682" s="1">
        <v>45916</v>
      </c>
      <c r="C682" t="s">
        <v>109</v>
      </c>
      <c r="D682" t="s">
        <v>110</v>
      </c>
      <c r="E682" t="s">
        <v>5813</v>
      </c>
      <c r="F682" t="s">
        <v>112</v>
      </c>
      <c r="G682" t="s">
        <v>439</v>
      </c>
      <c r="H682" t="s">
        <v>5938</v>
      </c>
      <c r="I682" t="s">
        <v>117</v>
      </c>
      <c r="J682" t="s">
        <v>113</v>
      </c>
      <c r="K682" t="s">
        <v>114</v>
      </c>
      <c r="L682" t="s">
        <v>114</v>
      </c>
      <c r="M682" t="s">
        <v>118</v>
      </c>
      <c r="N682" t="s">
        <v>119</v>
      </c>
      <c r="O682" t="s">
        <v>239</v>
      </c>
      <c r="P682" t="s">
        <v>355</v>
      </c>
      <c r="Q682" t="s">
        <v>122</v>
      </c>
      <c r="R682" t="s">
        <v>123</v>
      </c>
      <c r="S682" t="s">
        <v>201</v>
      </c>
      <c r="T682" t="s">
        <v>5939</v>
      </c>
      <c r="U682" t="s">
        <v>113</v>
      </c>
      <c r="V682" t="s">
        <v>5940</v>
      </c>
      <c r="Z682" t="s">
        <v>5941</v>
      </c>
      <c r="AA682" t="s">
        <v>113</v>
      </c>
      <c r="AB682" t="s">
        <v>1465</v>
      </c>
      <c r="AC682" t="s">
        <v>399</v>
      </c>
      <c r="AD682">
        <v>1</v>
      </c>
      <c r="AE682" t="s">
        <v>603</v>
      </c>
      <c r="AF682" t="s">
        <v>113</v>
      </c>
      <c r="AG682" t="s">
        <v>113</v>
      </c>
      <c r="AH682" t="s">
        <v>131</v>
      </c>
      <c r="AI682" t="s">
        <v>131</v>
      </c>
      <c r="AJ682" t="s">
        <v>131</v>
      </c>
      <c r="AK682" t="s">
        <v>5942</v>
      </c>
      <c r="AL682" t="s">
        <v>5943</v>
      </c>
      <c r="AM682" t="s">
        <v>402</v>
      </c>
      <c r="AN682" t="s">
        <v>113</v>
      </c>
      <c r="AO682" t="s">
        <v>113</v>
      </c>
      <c r="AQ682" t="s">
        <v>211</v>
      </c>
      <c r="AR682" t="s">
        <v>113</v>
      </c>
      <c r="AS682" t="s">
        <v>113</v>
      </c>
      <c r="AT682" t="s">
        <v>5944</v>
      </c>
      <c r="AU682" t="s">
        <v>113</v>
      </c>
      <c r="AW682" t="s">
        <v>159</v>
      </c>
      <c r="AX682" s="82">
        <f>IFERROR(FIND("Óbitos/feridos",consulta_completa__11[[#This Row],[13 - Ocorrências/Ambientes Atingidos]]),0)</f>
        <v>0</v>
      </c>
      <c r="AY682" s="83" t="str">
        <f t="shared" si="311"/>
        <v/>
      </c>
      <c r="AZ682" s="82">
        <f>IFERROR(FIND("População afetada/evacuada",consulta_completa__11[[#This Row],[13 - Ocorrências/Ambientes Atingidos]]),0)</f>
        <v>0</v>
      </c>
      <c r="BA682" s="82" t="str">
        <f t="shared" si="312"/>
        <v/>
      </c>
      <c r="BB682" s="82">
        <f>IFERROR(FIND("Suspensão de abastecimento de água",consulta_completa__11[[#This Row],[13 - Ocorrências/Ambientes Atingidos]]),0)</f>
        <v>0</v>
      </c>
      <c r="BC682" s="83" t="str">
        <f t="shared" si="340"/>
        <v/>
      </c>
      <c r="BD682" s="82">
        <f>IFERROR(FIND("Rio/córrego",consulta_completa__11[[#This Row],[13 - Ocorrências/Ambientes Atingidos]]),0)</f>
        <v>0</v>
      </c>
      <c r="BE682" s="83" t="str">
        <f t="shared" si="313"/>
        <v/>
      </c>
      <c r="BF682" s="82">
        <f>IFERROR(FIND("Lago",consulta_completa__11[[#This Row],[13 - Ocorrências/Ambientes Atingidos]]),0)</f>
        <v>0</v>
      </c>
      <c r="BG682" s="83" t="str">
        <f t="shared" si="314"/>
        <v/>
      </c>
      <c r="BH682" s="82">
        <f>IFERROR(FIND("Mar",consulta_completa__11[[#This Row],[13 - Ocorrências/Ambientes Atingidos]]),0)</f>
        <v>1</v>
      </c>
      <c r="BI682" s="83" t="str">
        <f t="shared" si="315"/>
        <v>X</v>
      </c>
      <c r="BJ682" s="82">
        <f>IFERROR(FIND("Praia",consulta_completa__11[[#This Row],[13 - Ocorrências/Ambientes Atingidos]]),0)</f>
        <v>0</v>
      </c>
      <c r="BK682" s="83" t="str">
        <f t="shared" si="316"/>
        <v/>
      </c>
      <c r="BL682" s="82">
        <f>IFERROR(FIND("Solo",consulta_completa__11[[#This Row],[13 - Ocorrências/Ambientes Atingidos]]),0)</f>
        <v>0</v>
      </c>
      <c r="BM682" s="83" t="str">
        <f t="shared" si="317"/>
        <v/>
      </c>
      <c r="BN682" s="82">
        <f>IFERROR(FIND("Águas subterrâneas",consulta_completa__11[[#This Row],[13 - Ocorrências/Ambientes Atingidos]]),0)</f>
        <v>0</v>
      </c>
      <c r="BO682" s="83" t="str">
        <f t="shared" si="318"/>
        <v/>
      </c>
      <c r="BP682" s="82">
        <f>IFERROR(FIND("Atmosfera",consulta_completa__11[[#This Row],[13 - Ocorrências/Ambientes Atingidos]]),0)</f>
        <v>0</v>
      </c>
      <c r="BQ682" s="83" t="str">
        <f t="shared" si="319"/>
        <v/>
      </c>
      <c r="BR682" s="82">
        <f>IFERROR(FIND("Flora",consulta_completa__11[[#This Row],[13 - Ocorrências/Ambientes Atingidos]]),0)</f>
        <v>0</v>
      </c>
      <c r="BS682" s="83" t="str">
        <f t="shared" si="320"/>
        <v/>
      </c>
      <c r="BT682" s="82">
        <f>IFERROR(FIND("Fauna",consulta_completa__11[[#This Row],[13 - Ocorrências/Ambientes Atingidos]]),0)</f>
        <v>0</v>
      </c>
      <c r="BU682" s="83" t="str">
        <f t="shared" si="321"/>
        <v/>
      </c>
      <c r="BV682" s="82">
        <f>IFERROR(FIND("UC federal",consulta_completa__11[[#This Row],[13 - Ocorrências/Ambientes Atingidos]]),0)</f>
        <v>0</v>
      </c>
      <c r="BW682" s="83" t="str">
        <f t="shared" si="322"/>
        <v/>
      </c>
      <c r="BX682" s="82">
        <f>IFERROR(FIND("UC estadual/municipal",consulta_completa__11[[#This Row],[13 - Ocorrências/Ambientes Atingidos]]),0)</f>
        <v>0</v>
      </c>
      <c r="BY682" s="83" t="str">
        <f t="shared" si="323"/>
        <v/>
      </c>
      <c r="BZ682" s="82">
        <f>IFERROR(FIND("Outro(s)",consulta_completa__11[[#This Row],[13 - Ocorrências/Ambientes Atingidos]]),0)</f>
        <v>0</v>
      </c>
      <c r="CA682" s="83" t="str">
        <f t="shared" si="324"/>
        <v/>
      </c>
      <c r="CB682" s="82">
        <f>IFERROR(FIND("Sem dano",consulta_completa__11[[#This Row],[13 - Ocorrências/Ambientes Atingidos]]),0)</f>
        <v>0</v>
      </c>
      <c r="CC682" s="83" t="str">
        <f t="shared" si="325"/>
        <v/>
      </c>
      <c r="CD682" s="82" t="str">
        <f>IF(consulta_completa__11[[#This Row],[13 - Ocorrências/Ambientes Atingidos]]="","X","")</f>
        <v/>
      </c>
      <c r="CE682" s="84">
        <f>IFERROR(FIND("IBAMA",consulta_completa__11[[#This Row],[14 - Inst. Atuando no Local]]),0)</f>
        <v>0</v>
      </c>
      <c r="CF682" s="84" t="str">
        <f t="shared" si="326"/>
        <v/>
      </c>
      <c r="CG682" s="84">
        <f>IFERROR(FIND("OEMA",consulta_completa__11[[#This Row],[14 - Inst. Atuando no Local]]),0)</f>
        <v>0</v>
      </c>
      <c r="CH682" s="84" t="str">
        <f t="shared" si="327"/>
        <v/>
      </c>
      <c r="CI682" s="84">
        <f>IFERROR(FIND("DEFESA CIVIL",consulta_completa__11[[#This Row],[14 - Inst. Atuando no Local]]),0)</f>
        <v>0</v>
      </c>
      <c r="CJ682" s="84" t="str">
        <f t="shared" si="328"/>
        <v/>
      </c>
      <c r="CK682" s="84">
        <f>IFERROR(FIND("CORPO DE BOMBEIROS",consulta_completa__11[[#This Row],[14 - Inst. Atuando no Local]]),0)</f>
        <v>0</v>
      </c>
      <c r="CL682" s="84" t="str">
        <f t="shared" si="329"/>
        <v/>
      </c>
      <c r="CM682" s="84">
        <f>IFERROR(FIND("POLÍCIA RODOVIÁRIA",consulta_completa__11[[#This Row],[14 - Inst. Atuando no Local]]),0)</f>
        <v>0</v>
      </c>
      <c r="CN682" s="84" t="str">
        <f t="shared" si="330"/>
        <v/>
      </c>
      <c r="CO682" s="84">
        <f>IFERROR(FIND("POLÍCIA MILITAR",consulta_completa__11[[#This Row],[14 - Inst. Atuando no Local]]),0)</f>
        <v>0</v>
      </c>
      <c r="CP682" s="84" t="str">
        <f t="shared" si="331"/>
        <v/>
      </c>
      <c r="CQ682" s="84">
        <f>IFERROR(FIND("POLÍCIA CIVIL",consulta_completa__11[[#This Row],[14 - Inst. Atuando no Local]]),0)</f>
        <v>0</v>
      </c>
      <c r="CR682" s="84" t="str">
        <f t="shared" si="332"/>
        <v/>
      </c>
      <c r="CS682" s="84">
        <f>IFERROR(FIND("MARINHA DO BRASIL",consulta_completa__11[[#This Row],[14 - Inst. Atuando no Local]]),0)</f>
        <v>0</v>
      </c>
      <c r="CT682" s="84" t="str">
        <f t="shared" si="333"/>
        <v/>
      </c>
      <c r="CU682" s="84">
        <f>IFERROR(FIND("EMPRESA ESPECIALIZADA EM ATENDIMENTO",consulta_completa__11[[#This Row],[14 - Inst. Atuando no Local]]),0)</f>
        <v>0</v>
      </c>
      <c r="CV682" s="84" t="str">
        <f t="shared" si="334"/>
        <v/>
      </c>
      <c r="CW682" s="84">
        <f>IFERROR(FIND("IBAMA",consulta_completa__11[[#This Row],[14 - Inst. Atuando no Local]]),0)</f>
        <v>0</v>
      </c>
      <c r="CX682" s="84" t="str">
        <f t="shared" si="335"/>
        <v/>
      </c>
      <c r="CY682" s="84" t="str">
        <f>IF(consulta_completa__11[[#This Row],[14 - Inst. Atuando no Local]]="","X","")</f>
        <v/>
      </c>
      <c r="CZ682" s="84">
        <f>IFERROR(FIND("OUTRA (S)",consulta_completa__11[[#This Row],[14 - Inst. Atuando no Local]]),0)</f>
        <v>0</v>
      </c>
      <c r="DA682" s="84" t="str">
        <f t="shared" si="336"/>
        <v/>
      </c>
      <c r="DB682" s="35" t="str">
        <f t="shared" si="337"/>
        <v>Sim</v>
      </c>
      <c r="DC682" s="35" t="str">
        <f t="shared" si="338"/>
        <v>Não</v>
      </c>
      <c r="DD682" s="35" t="str">
        <f t="shared" si="339"/>
        <v>Sim</v>
      </c>
      <c r="DE682" s="87" t="str">
        <f t="shared" si="342"/>
        <v/>
      </c>
    </row>
    <row r="683" spans="1:109">
      <c r="A683" s="14">
        <v>202591875606</v>
      </c>
      <c r="B683" s="1">
        <v>45916</v>
      </c>
      <c r="C683" t="s">
        <v>5945</v>
      </c>
      <c r="D683" t="s">
        <v>180</v>
      </c>
      <c r="E683" t="s">
        <v>286</v>
      </c>
      <c r="F683" t="s">
        <v>163</v>
      </c>
      <c r="G683" t="s">
        <v>1845</v>
      </c>
      <c r="H683" t="s">
        <v>113</v>
      </c>
      <c r="I683" t="s">
        <v>113</v>
      </c>
      <c r="J683" t="s">
        <v>113</v>
      </c>
      <c r="K683" t="s">
        <v>114</v>
      </c>
      <c r="L683" t="s">
        <v>114</v>
      </c>
      <c r="M683" t="s">
        <v>140</v>
      </c>
      <c r="N683" t="s">
        <v>141</v>
      </c>
      <c r="O683" t="s">
        <v>185</v>
      </c>
      <c r="P683" t="s">
        <v>355</v>
      </c>
      <c r="Q683" t="s">
        <v>143</v>
      </c>
      <c r="R683" t="s">
        <v>123</v>
      </c>
      <c r="S683" t="s">
        <v>113</v>
      </c>
      <c r="T683" t="s">
        <v>5946</v>
      </c>
      <c r="U683" t="s">
        <v>113</v>
      </c>
      <c r="V683" t="s">
        <v>5947</v>
      </c>
      <c r="Z683" t="s">
        <v>633</v>
      </c>
      <c r="AA683" t="s">
        <v>5948</v>
      </c>
      <c r="AB683" t="s">
        <v>113</v>
      </c>
      <c r="AC683" t="s">
        <v>113</v>
      </c>
      <c r="AE683" t="s">
        <v>3089</v>
      </c>
      <c r="AF683" t="s">
        <v>113</v>
      </c>
      <c r="AG683" t="s">
        <v>113</v>
      </c>
      <c r="AH683" t="s">
        <v>131</v>
      </c>
      <c r="AI683" t="s">
        <v>131</v>
      </c>
      <c r="AJ683" t="s">
        <v>131</v>
      </c>
      <c r="AK683" t="s">
        <v>5949</v>
      </c>
      <c r="AL683" t="s">
        <v>5950</v>
      </c>
      <c r="AM683" t="s">
        <v>153</v>
      </c>
      <c r="AN683" t="s">
        <v>154</v>
      </c>
      <c r="AO683" t="s">
        <v>155</v>
      </c>
      <c r="AP683">
        <v>6133161070</v>
      </c>
      <c r="AQ683" t="s">
        <v>156</v>
      </c>
      <c r="AR683" t="s">
        <v>113</v>
      </c>
      <c r="AS683" t="s">
        <v>113</v>
      </c>
      <c r="AT683" t="s">
        <v>113</v>
      </c>
      <c r="AU683" t="s">
        <v>113</v>
      </c>
      <c r="AW683" t="s">
        <v>113</v>
      </c>
      <c r="AX683" s="82">
        <f>IFERROR(FIND("Óbitos/feridos",consulta_completa__11[[#This Row],[13 - Ocorrências/Ambientes Atingidos]]),0)</f>
        <v>0</v>
      </c>
      <c r="AY683" s="83" t="str">
        <f t="shared" si="311"/>
        <v/>
      </c>
      <c r="AZ683" s="82">
        <f>IFERROR(FIND("População afetada/evacuada",consulta_completa__11[[#This Row],[13 - Ocorrências/Ambientes Atingidos]]),0)</f>
        <v>0</v>
      </c>
      <c r="BA683" s="82" t="str">
        <f t="shared" si="312"/>
        <v/>
      </c>
      <c r="BB683" s="82">
        <f>IFERROR(FIND("Suspensão de abastecimento de água",consulta_completa__11[[#This Row],[13 - Ocorrências/Ambientes Atingidos]]),0)</f>
        <v>0</v>
      </c>
      <c r="BC683" s="83" t="str">
        <f t="shared" si="340"/>
        <v/>
      </c>
      <c r="BD683" s="82">
        <f>IFERROR(FIND("Rio/córrego",consulta_completa__11[[#This Row],[13 - Ocorrências/Ambientes Atingidos]]),0)</f>
        <v>0</v>
      </c>
      <c r="BE683" s="83" t="str">
        <f t="shared" si="313"/>
        <v/>
      </c>
      <c r="BF683" s="82">
        <f>IFERROR(FIND("Lago",consulta_completa__11[[#This Row],[13 - Ocorrências/Ambientes Atingidos]]),0)</f>
        <v>0</v>
      </c>
      <c r="BG683" s="83" t="str">
        <f t="shared" si="314"/>
        <v/>
      </c>
      <c r="BH683" s="82">
        <f>IFERROR(FIND("Mar",consulta_completa__11[[#This Row],[13 - Ocorrências/Ambientes Atingidos]]),0)</f>
        <v>0</v>
      </c>
      <c r="BI683" s="83" t="str">
        <f t="shared" si="315"/>
        <v/>
      </c>
      <c r="BJ683" s="82">
        <f>IFERROR(FIND("Praia",consulta_completa__11[[#This Row],[13 - Ocorrências/Ambientes Atingidos]]),0)</f>
        <v>0</v>
      </c>
      <c r="BK683" s="83" t="str">
        <f t="shared" si="316"/>
        <v/>
      </c>
      <c r="BL683" s="82">
        <f>IFERROR(FIND("Solo",consulta_completa__11[[#This Row],[13 - Ocorrências/Ambientes Atingidos]]),0)</f>
        <v>1</v>
      </c>
      <c r="BM683" s="83" t="str">
        <f t="shared" si="317"/>
        <v>X</v>
      </c>
      <c r="BN683" s="82">
        <f>IFERROR(FIND("Águas subterrâneas",consulta_completa__11[[#This Row],[13 - Ocorrências/Ambientes Atingidos]]),0)</f>
        <v>0</v>
      </c>
      <c r="BO683" s="83" t="str">
        <f t="shared" si="318"/>
        <v/>
      </c>
      <c r="BP683" s="82">
        <f>IFERROR(FIND("Atmosfera",consulta_completa__11[[#This Row],[13 - Ocorrências/Ambientes Atingidos]]),0)</f>
        <v>0</v>
      </c>
      <c r="BQ683" s="83" t="str">
        <f t="shared" si="319"/>
        <v/>
      </c>
      <c r="BR683" s="82">
        <f>IFERROR(FIND("Flora",consulta_completa__11[[#This Row],[13 - Ocorrências/Ambientes Atingidos]]),0)</f>
        <v>0</v>
      </c>
      <c r="BS683" s="83" t="str">
        <f t="shared" si="320"/>
        <v/>
      </c>
      <c r="BT683" s="82">
        <f>IFERROR(FIND("Fauna",consulta_completa__11[[#This Row],[13 - Ocorrências/Ambientes Atingidos]]),0)</f>
        <v>0</v>
      </c>
      <c r="BU683" s="83" t="str">
        <f t="shared" si="321"/>
        <v/>
      </c>
      <c r="BV683" s="82">
        <f>IFERROR(FIND("UC federal",consulta_completa__11[[#This Row],[13 - Ocorrências/Ambientes Atingidos]]),0)</f>
        <v>0</v>
      </c>
      <c r="BW683" s="83" t="str">
        <f t="shared" si="322"/>
        <v/>
      </c>
      <c r="BX683" s="82">
        <f>IFERROR(FIND("UC estadual/municipal",consulta_completa__11[[#This Row],[13 - Ocorrências/Ambientes Atingidos]]),0)</f>
        <v>0</v>
      </c>
      <c r="BY683" s="83" t="str">
        <f t="shared" si="323"/>
        <v/>
      </c>
      <c r="BZ683" s="82">
        <f>IFERROR(FIND("Outro(s)",consulta_completa__11[[#This Row],[13 - Ocorrências/Ambientes Atingidos]]),0)</f>
        <v>0</v>
      </c>
      <c r="CA683" s="83" t="str">
        <f t="shared" si="324"/>
        <v/>
      </c>
      <c r="CB683" s="82">
        <f>IFERROR(FIND("Sem dano",consulta_completa__11[[#This Row],[13 - Ocorrências/Ambientes Atingidos]]),0)</f>
        <v>0</v>
      </c>
      <c r="CC683" s="83" t="str">
        <f t="shared" si="325"/>
        <v/>
      </c>
      <c r="CD683" s="82" t="str">
        <f>IF(consulta_completa__11[[#This Row],[13 - Ocorrências/Ambientes Atingidos]]="","X","")</f>
        <v/>
      </c>
      <c r="CE683" s="84">
        <f>IFERROR(FIND("IBAMA",consulta_completa__11[[#This Row],[14 - Inst. Atuando no Local]]),0)</f>
        <v>0</v>
      </c>
      <c r="CF683" s="84" t="str">
        <f t="shared" si="326"/>
        <v/>
      </c>
      <c r="CG683" s="84">
        <f>IFERROR(FIND("OEMA",consulta_completa__11[[#This Row],[14 - Inst. Atuando no Local]]),0)</f>
        <v>0</v>
      </c>
      <c r="CH683" s="84" t="str">
        <f t="shared" si="327"/>
        <v/>
      </c>
      <c r="CI683" s="84">
        <f>IFERROR(FIND("DEFESA CIVIL",consulta_completa__11[[#This Row],[14 - Inst. Atuando no Local]]),0)</f>
        <v>0</v>
      </c>
      <c r="CJ683" s="84" t="str">
        <f t="shared" si="328"/>
        <v/>
      </c>
      <c r="CK683" s="84">
        <f>IFERROR(FIND("CORPO DE BOMBEIROS",consulta_completa__11[[#This Row],[14 - Inst. Atuando no Local]]),0)</f>
        <v>0</v>
      </c>
      <c r="CL683" s="84" t="str">
        <f t="shared" si="329"/>
        <v/>
      </c>
      <c r="CM683" s="84">
        <f>IFERROR(FIND("POLÍCIA RODOVIÁRIA",consulta_completa__11[[#This Row],[14 - Inst. Atuando no Local]]),0)</f>
        <v>0</v>
      </c>
      <c r="CN683" s="84" t="str">
        <f t="shared" si="330"/>
        <v/>
      </c>
      <c r="CO683" s="84">
        <f>IFERROR(FIND("POLÍCIA MILITAR",consulta_completa__11[[#This Row],[14 - Inst. Atuando no Local]]),0)</f>
        <v>0</v>
      </c>
      <c r="CP683" s="84" t="str">
        <f t="shared" si="331"/>
        <v/>
      </c>
      <c r="CQ683" s="84">
        <f>IFERROR(FIND("POLÍCIA CIVIL",consulta_completa__11[[#This Row],[14 - Inst. Atuando no Local]]),0)</f>
        <v>0</v>
      </c>
      <c r="CR683" s="84" t="str">
        <f t="shared" si="332"/>
        <v/>
      </c>
      <c r="CS683" s="84">
        <f>IFERROR(FIND("MARINHA DO BRASIL",consulta_completa__11[[#This Row],[14 - Inst. Atuando no Local]]),0)</f>
        <v>0</v>
      </c>
      <c r="CT683" s="84" t="str">
        <f t="shared" si="333"/>
        <v/>
      </c>
      <c r="CU683" s="84">
        <f>IFERROR(FIND("EMPRESA ESPECIALIZADA EM ATENDIMENTO",consulta_completa__11[[#This Row],[14 - Inst. Atuando no Local]]),0)</f>
        <v>0</v>
      </c>
      <c r="CV683" s="84" t="str">
        <f t="shared" si="334"/>
        <v/>
      </c>
      <c r="CW683" s="84">
        <f>IFERROR(FIND("IBAMA",consulta_completa__11[[#This Row],[14 - Inst. Atuando no Local]]),0)</f>
        <v>0</v>
      </c>
      <c r="CX683" s="84" t="str">
        <f t="shared" si="335"/>
        <v/>
      </c>
      <c r="CY683" s="84" t="str">
        <f>IF(consulta_completa__11[[#This Row],[14 - Inst. Atuando no Local]]="","X","")</f>
        <v/>
      </c>
      <c r="CZ683" s="84">
        <f>IFERROR(FIND("OUTRA (S)",consulta_completa__11[[#This Row],[14 - Inst. Atuando no Local]]),0)</f>
        <v>0</v>
      </c>
      <c r="DA683" s="84" t="str">
        <f t="shared" si="336"/>
        <v/>
      </c>
      <c r="DB683" s="35" t="str">
        <f t="shared" si="337"/>
        <v>Sim</v>
      </c>
      <c r="DC683" s="35" t="str">
        <f t="shared" si="338"/>
        <v>Não</v>
      </c>
      <c r="DD683" s="35" t="str">
        <f t="shared" si="339"/>
        <v>Sim</v>
      </c>
      <c r="DE683" s="87" t="str">
        <f t="shared" si="342"/>
        <v/>
      </c>
    </row>
    <row r="684" spans="1:109">
      <c r="A684" s="14">
        <v>202591879207</v>
      </c>
      <c r="B684" s="1">
        <v>45916</v>
      </c>
      <c r="C684" t="s">
        <v>5951</v>
      </c>
      <c r="D684" t="s">
        <v>180</v>
      </c>
      <c r="E684" t="s">
        <v>286</v>
      </c>
      <c r="F684" t="s">
        <v>112</v>
      </c>
      <c r="G684" t="s">
        <v>839</v>
      </c>
      <c r="H684" t="s">
        <v>113</v>
      </c>
      <c r="I684" t="s">
        <v>113</v>
      </c>
      <c r="J684" t="s">
        <v>113</v>
      </c>
      <c r="K684" t="s">
        <v>114</v>
      </c>
      <c r="L684" t="s">
        <v>114</v>
      </c>
      <c r="M684" t="s">
        <v>140</v>
      </c>
      <c r="N684" t="s">
        <v>2139</v>
      </c>
      <c r="O684" t="s">
        <v>185</v>
      </c>
      <c r="P684" t="s">
        <v>355</v>
      </c>
      <c r="Q684" t="s">
        <v>143</v>
      </c>
      <c r="R684" t="s">
        <v>123</v>
      </c>
      <c r="S684" t="s">
        <v>113</v>
      </c>
      <c r="T684" t="s">
        <v>5952</v>
      </c>
      <c r="U684" t="s">
        <v>631</v>
      </c>
      <c r="V684" t="s">
        <v>5953</v>
      </c>
      <c r="Z684" t="s">
        <v>5954</v>
      </c>
      <c r="AA684" t="s">
        <v>5955</v>
      </c>
      <c r="AB684" t="s">
        <v>113</v>
      </c>
      <c r="AC684" t="s">
        <v>113</v>
      </c>
      <c r="AE684" t="s">
        <v>113</v>
      </c>
      <c r="AF684" t="s">
        <v>5956</v>
      </c>
      <c r="AG684" t="s">
        <v>113</v>
      </c>
      <c r="AH684" t="s">
        <v>194</v>
      </c>
      <c r="AI684" t="s">
        <v>132</v>
      </c>
      <c r="AJ684" t="s">
        <v>131</v>
      </c>
      <c r="AK684" t="s">
        <v>5957</v>
      </c>
      <c r="AL684" t="s">
        <v>5958</v>
      </c>
      <c r="AM684" t="s">
        <v>153</v>
      </c>
      <c r="AN684" t="s">
        <v>154</v>
      </c>
      <c r="AO684" t="s">
        <v>155</v>
      </c>
      <c r="AP684">
        <v>6133161070</v>
      </c>
      <c r="AQ684" t="s">
        <v>156</v>
      </c>
      <c r="AR684" t="s">
        <v>113</v>
      </c>
      <c r="AS684" t="s">
        <v>113</v>
      </c>
      <c r="AT684" t="s">
        <v>113</v>
      </c>
      <c r="AU684" t="s">
        <v>113</v>
      </c>
      <c r="AW684" t="s">
        <v>113</v>
      </c>
      <c r="AX684" s="82">
        <f>IFERROR(FIND("Óbitos/feridos",consulta_completa__11[[#This Row],[13 - Ocorrências/Ambientes Atingidos]]),0)</f>
        <v>0</v>
      </c>
      <c r="AY684" s="83" t="str">
        <f t="shared" si="311"/>
        <v/>
      </c>
      <c r="AZ684" s="82">
        <f>IFERROR(FIND("População afetada/evacuada",consulta_completa__11[[#This Row],[13 - Ocorrências/Ambientes Atingidos]]),0)</f>
        <v>0</v>
      </c>
      <c r="BA684" s="82" t="str">
        <f t="shared" si="312"/>
        <v/>
      </c>
      <c r="BB684" s="82">
        <f>IFERROR(FIND("Suspensão de abastecimento de água",consulta_completa__11[[#This Row],[13 - Ocorrências/Ambientes Atingidos]]),0)</f>
        <v>0</v>
      </c>
      <c r="BC684" s="83" t="str">
        <f t="shared" si="340"/>
        <v/>
      </c>
      <c r="BD684" s="82">
        <f>IFERROR(FIND("Rio/córrego",consulta_completa__11[[#This Row],[13 - Ocorrências/Ambientes Atingidos]]),0)</f>
        <v>0</v>
      </c>
      <c r="BE684" s="83" t="str">
        <f t="shared" si="313"/>
        <v/>
      </c>
      <c r="BF684" s="82">
        <f>IFERROR(FIND("Lago",consulta_completa__11[[#This Row],[13 - Ocorrências/Ambientes Atingidos]]),0)</f>
        <v>0</v>
      </c>
      <c r="BG684" s="83" t="str">
        <f t="shared" si="314"/>
        <v/>
      </c>
      <c r="BH684" s="82">
        <f>IFERROR(FIND("Mar",consulta_completa__11[[#This Row],[13 - Ocorrências/Ambientes Atingidos]]),0)</f>
        <v>0</v>
      </c>
      <c r="BI684" s="83" t="str">
        <f t="shared" si="315"/>
        <v/>
      </c>
      <c r="BJ684" s="82">
        <f>IFERROR(FIND("Praia",consulta_completa__11[[#This Row],[13 - Ocorrências/Ambientes Atingidos]]),0)</f>
        <v>0</v>
      </c>
      <c r="BK684" s="83" t="str">
        <f t="shared" si="316"/>
        <v/>
      </c>
      <c r="BL684" s="82">
        <f>IFERROR(FIND("Solo",consulta_completa__11[[#This Row],[13 - Ocorrências/Ambientes Atingidos]]),0)</f>
        <v>1</v>
      </c>
      <c r="BM684" s="83" t="str">
        <f t="shared" si="317"/>
        <v>X</v>
      </c>
      <c r="BN684" s="82">
        <f>IFERROR(FIND("Águas subterrâneas",consulta_completa__11[[#This Row],[13 - Ocorrências/Ambientes Atingidos]]),0)</f>
        <v>0</v>
      </c>
      <c r="BO684" s="83" t="str">
        <f t="shared" si="318"/>
        <v/>
      </c>
      <c r="BP684" s="82">
        <f>IFERROR(FIND("Atmosfera",consulta_completa__11[[#This Row],[13 - Ocorrências/Ambientes Atingidos]]),0)</f>
        <v>0</v>
      </c>
      <c r="BQ684" s="83" t="str">
        <f t="shared" si="319"/>
        <v/>
      </c>
      <c r="BR684" s="82">
        <f>IFERROR(FIND("Flora",consulta_completa__11[[#This Row],[13 - Ocorrências/Ambientes Atingidos]]),0)</f>
        <v>0</v>
      </c>
      <c r="BS684" s="83" t="str">
        <f t="shared" si="320"/>
        <v/>
      </c>
      <c r="BT684" s="82">
        <f>IFERROR(FIND("Fauna",consulta_completa__11[[#This Row],[13 - Ocorrências/Ambientes Atingidos]]),0)</f>
        <v>0</v>
      </c>
      <c r="BU684" s="83" t="str">
        <f t="shared" si="321"/>
        <v/>
      </c>
      <c r="BV684" s="82">
        <f>IFERROR(FIND("UC federal",consulta_completa__11[[#This Row],[13 - Ocorrências/Ambientes Atingidos]]),0)</f>
        <v>0</v>
      </c>
      <c r="BW684" s="83" t="str">
        <f t="shared" si="322"/>
        <v/>
      </c>
      <c r="BX684" s="82">
        <f>IFERROR(FIND("UC estadual/municipal",consulta_completa__11[[#This Row],[13 - Ocorrências/Ambientes Atingidos]]),0)</f>
        <v>0</v>
      </c>
      <c r="BY684" s="83" t="str">
        <f t="shared" si="323"/>
        <v/>
      </c>
      <c r="BZ684" s="82">
        <f>IFERROR(FIND("Outro(s)",consulta_completa__11[[#This Row],[13 - Ocorrências/Ambientes Atingidos]]),0)</f>
        <v>0</v>
      </c>
      <c r="CA684" s="83" t="str">
        <f t="shared" si="324"/>
        <v/>
      </c>
      <c r="CB684" s="82">
        <f>IFERROR(FIND("Sem dano",consulta_completa__11[[#This Row],[13 - Ocorrências/Ambientes Atingidos]]),0)</f>
        <v>0</v>
      </c>
      <c r="CC684" s="83" t="str">
        <f t="shared" si="325"/>
        <v/>
      </c>
      <c r="CD684" s="82" t="str">
        <f>IF(consulta_completa__11[[#This Row],[13 - Ocorrências/Ambientes Atingidos]]="","X","")</f>
        <v/>
      </c>
      <c r="CE684" s="84">
        <f>IFERROR(FIND("IBAMA",consulta_completa__11[[#This Row],[14 - Inst. Atuando no Local]]),0)</f>
        <v>0</v>
      </c>
      <c r="CF684" s="84" t="str">
        <f t="shared" si="326"/>
        <v/>
      </c>
      <c r="CG684" s="84">
        <f>IFERROR(FIND("OEMA",consulta_completa__11[[#This Row],[14 - Inst. Atuando no Local]]),0)</f>
        <v>0</v>
      </c>
      <c r="CH684" s="84" t="str">
        <f t="shared" si="327"/>
        <v/>
      </c>
      <c r="CI684" s="84">
        <f>IFERROR(FIND("DEFESA CIVIL",consulta_completa__11[[#This Row],[14 - Inst. Atuando no Local]]),0)</f>
        <v>0</v>
      </c>
      <c r="CJ684" s="84" t="str">
        <f t="shared" si="328"/>
        <v/>
      </c>
      <c r="CK684" s="84">
        <f>IFERROR(FIND("CORPO DE BOMBEIROS",consulta_completa__11[[#This Row],[14 - Inst. Atuando no Local]]),0)</f>
        <v>0</v>
      </c>
      <c r="CL684" s="84" t="str">
        <f t="shared" si="329"/>
        <v/>
      </c>
      <c r="CM684" s="84">
        <f>IFERROR(FIND("POLÍCIA RODOVIÁRIA",consulta_completa__11[[#This Row],[14 - Inst. Atuando no Local]]),0)</f>
        <v>0</v>
      </c>
      <c r="CN684" s="84" t="str">
        <f t="shared" si="330"/>
        <v/>
      </c>
      <c r="CO684" s="84">
        <f>IFERROR(FIND("POLÍCIA MILITAR",consulta_completa__11[[#This Row],[14 - Inst. Atuando no Local]]),0)</f>
        <v>0</v>
      </c>
      <c r="CP684" s="84" t="str">
        <f t="shared" si="331"/>
        <v/>
      </c>
      <c r="CQ684" s="84">
        <f>IFERROR(FIND("POLÍCIA CIVIL",consulta_completa__11[[#This Row],[14 - Inst. Atuando no Local]]),0)</f>
        <v>0</v>
      </c>
      <c r="CR684" s="84" t="str">
        <f t="shared" si="332"/>
        <v/>
      </c>
      <c r="CS684" s="84">
        <f>IFERROR(FIND("MARINHA DO BRASIL",consulta_completa__11[[#This Row],[14 - Inst. Atuando no Local]]),0)</f>
        <v>0</v>
      </c>
      <c r="CT684" s="84" t="str">
        <f t="shared" si="333"/>
        <v/>
      </c>
      <c r="CU684" s="84">
        <f>IFERROR(FIND("EMPRESA ESPECIALIZADA EM ATENDIMENTO",consulta_completa__11[[#This Row],[14 - Inst. Atuando no Local]]),0)</f>
        <v>0</v>
      </c>
      <c r="CV684" s="84" t="str">
        <f t="shared" si="334"/>
        <v/>
      </c>
      <c r="CW684" s="84">
        <f>IFERROR(FIND("IBAMA",consulta_completa__11[[#This Row],[14 - Inst. Atuando no Local]]),0)</f>
        <v>0</v>
      </c>
      <c r="CX684" s="84" t="str">
        <f t="shared" si="335"/>
        <v/>
      </c>
      <c r="CY684" s="84" t="str">
        <f>IF(consulta_completa__11[[#This Row],[14 - Inst. Atuando no Local]]="","X","")</f>
        <v/>
      </c>
      <c r="CZ684" s="84">
        <f>IFERROR(FIND("OUTRA (S)",consulta_completa__11[[#This Row],[14 - Inst. Atuando no Local]]),0)</f>
        <v>0</v>
      </c>
      <c r="DA684" s="84" t="str">
        <f t="shared" si="336"/>
        <v/>
      </c>
      <c r="DB684" s="35" t="str">
        <f t="shared" si="337"/>
        <v>Sim</v>
      </c>
      <c r="DC684" s="35" t="str">
        <f t="shared" si="338"/>
        <v>Não</v>
      </c>
      <c r="DD684" s="35" t="str">
        <f t="shared" si="339"/>
        <v>Sim</v>
      </c>
      <c r="DE684" s="87" t="str">
        <f t="shared" si="342"/>
        <v/>
      </c>
    </row>
    <row r="685" spans="1:109">
      <c r="A685" s="14">
        <v>202591942</v>
      </c>
      <c r="B685" s="1">
        <v>45917</v>
      </c>
      <c r="C685" t="s">
        <v>109</v>
      </c>
      <c r="D685" t="s">
        <v>110</v>
      </c>
      <c r="E685" t="s">
        <v>139</v>
      </c>
      <c r="F685" t="s">
        <v>112</v>
      </c>
      <c r="G685" t="s">
        <v>113</v>
      </c>
      <c r="H685" t="s">
        <v>114</v>
      </c>
      <c r="I685" t="s">
        <v>114</v>
      </c>
      <c r="J685" t="s">
        <v>975</v>
      </c>
      <c r="K685" t="s">
        <v>5959</v>
      </c>
      <c r="L685" t="s">
        <v>117</v>
      </c>
      <c r="M685" t="s">
        <v>118</v>
      </c>
      <c r="N685" t="s">
        <v>119</v>
      </c>
      <c r="O685" t="s">
        <v>228</v>
      </c>
      <c r="P685" t="s">
        <v>121</v>
      </c>
      <c r="Q685" t="s">
        <v>143</v>
      </c>
      <c r="R685" t="s">
        <v>123</v>
      </c>
      <c r="S685" t="s">
        <v>201</v>
      </c>
      <c r="T685" t="s">
        <v>5960</v>
      </c>
      <c r="U685" t="s">
        <v>5961</v>
      </c>
      <c r="V685" t="s">
        <v>5962</v>
      </c>
      <c r="Z685" t="s">
        <v>5963</v>
      </c>
      <c r="AA685" t="s">
        <v>113</v>
      </c>
      <c r="AB685" t="s">
        <v>206</v>
      </c>
      <c r="AC685" t="s">
        <v>207</v>
      </c>
      <c r="AD685">
        <v>1</v>
      </c>
      <c r="AE685" t="s">
        <v>603</v>
      </c>
      <c r="AF685" t="s">
        <v>113</v>
      </c>
      <c r="AG685" t="s">
        <v>113</v>
      </c>
      <c r="AH685" t="s">
        <v>131</v>
      </c>
      <c r="AI685" t="s">
        <v>132</v>
      </c>
      <c r="AJ685" t="s">
        <v>131</v>
      </c>
      <c r="AK685" t="s">
        <v>5964</v>
      </c>
      <c r="AL685" t="s">
        <v>5965</v>
      </c>
      <c r="AM685" t="s">
        <v>210</v>
      </c>
      <c r="AN685" t="s">
        <v>113</v>
      </c>
      <c r="AO685" t="s">
        <v>113</v>
      </c>
      <c r="AQ685" t="s">
        <v>211</v>
      </c>
      <c r="AR685" t="s">
        <v>113</v>
      </c>
      <c r="AS685" t="s">
        <v>113</v>
      </c>
      <c r="AT685" t="s">
        <v>113</v>
      </c>
      <c r="AU685" t="s">
        <v>113</v>
      </c>
      <c r="AW685" t="s">
        <v>113</v>
      </c>
      <c r="AX685" s="82">
        <f>IFERROR(FIND("Óbitos/feridos",consulta_completa__11[[#This Row],[13 - Ocorrências/Ambientes Atingidos]]),0)</f>
        <v>0</v>
      </c>
      <c r="AY685" s="83" t="str">
        <f t="shared" si="311"/>
        <v/>
      </c>
      <c r="AZ685" s="82">
        <f>IFERROR(FIND("População afetada/evacuada",consulta_completa__11[[#This Row],[13 - Ocorrências/Ambientes Atingidos]]),0)</f>
        <v>0</v>
      </c>
      <c r="BA685" s="82" t="str">
        <f t="shared" si="312"/>
        <v/>
      </c>
      <c r="BB685" s="82">
        <f>IFERROR(FIND("Suspensão de abastecimento de água",consulta_completa__11[[#This Row],[13 - Ocorrências/Ambientes Atingidos]]),0)</f>
        <v>0</v>
      </c>
      <c r="BC685" s="83" t="str">
        <f t="shared" si="340"/>
        <v/>
      </c>
      <c r="BD685" s="82">
        <f>IFERROR(FIND("Rio/córrego",consulta_completa__11[[#This Row],[13 - Ocorrências/Ambientes Atingidos]]),0)</f>
        <v>0</v>
      </c>
      <c r="BE685" s="83" t="str">
        <f t="shared" si="313"/>
        <v/>
      </c>
      <c r="BF685" s="82">
        <f>IFERROR(FIND("Lago",consulta_completa__11[[#This Row],[13 - Ocorrências/Ambientes Atingidos]]),0)</f>
        <v>0</v>
      </c>
      <c r="BG685" s="83" t="str">
        <f t="shared" si="314"/>
        <v/>
      </c>
      <c r="BH685" s="82">
        <f>IFERROR(FIND("Mar",consulta_completa__11[[#This Row],[13 - Ocorrências/Ambientes Atingidos]]),0)</f>
        <v>1</v>
      </c>
      <c r="BI685" s="83" t="str">
        <f t="shared" si="315"/>
        <v>X</v>
      </c>
      <c r="BJ685" s="82">
        <f>IFERROR(FIND("Praia",consulta_completa__11[[#This Row],[13 - Ocorrências/Ambientes Atingidos]]),0)</f>
        <v>0</v>
      </c>
      <c r="BK685" s="83" t="str">
        <f t="shared" si="316"/>
        <v/>
      </c>
      <c r="BL685" s="82">
        <f>IFERROR(FIND("Solo",consulta_completa__11[[#This Row],[13 - Ocorrências/Ambientes Atingidos]]),0)</f>
        <v>0</v>
      </c>
      <c r="BM685" s="83" t="str">
        <f t="shared" si="317"/>
        <v/>
      </c>
      <c r="BN685" s="82">
        <f>IFERROR(FIND("Águas subterrâneas",consulta_completa__11[[#This Row],[13 - Ocorrências/Ambientes Atingidos]]),0)</f>
        <v>0</v>
      </c>
      <c r="BO685" s="83" t="str">
        <f t="shared" si="318"/>
        <v/>
      </c>
      <c r="BP685" s="82">
        <f>IFERROR(FIND("Atmosfera",consulta_completa__11[[#This Row],[13 - Ocorrências/Ambientes Atingidos]]),0)</f>
        <v>0</v>
      </c>
      <c r="BQ685" s="83" t="str">
        <f t="shared" si="319"/>
        <v/>
      </c>
      <c r="BR685" s="82">
        <f>IFERROR(FIND("Flora",consulta_completa__11[[#This Row],[13 - Ocorrências/Ambientes Atingidos]]),0)</f>
        <v>0</v>
      </c>
      <c r="BS685" s="83" t="str">
        <f t="shared" si="320"/>
        <v/>
      </c>
      <c r="BT685" s="82">
        <f>IFERROR(FIND("Fauna",consulta_completa__11[[#This Row],[13 - Ocorrências/Ambientes Atingidos]]),0)</f>
        <v>0</v>
      </c>
      <c r="BU685" s="83" t="str">
        <f t="shared" si="321"/>
        <v/>
      </c>
      <c r="BV685" s="82">
        <f>IFERROR(FIND("UC federal",consulta_completa__11[[#This Row],[13 - Ocorrências/Ambientes Atingidos]]),0)</f>
        <v>0</v>
      </c>
      <c r="BW685" s="83" t="str">
        <f t="shared" si="322"/>
        <v/>
      </c>
      <c r="BX685" s="82">
        <f>IFERROR(FIND("UC estadual/municipal",consulta_completa__11[[#This Row],[13 - Ocorrências/Ambientes Atingidos]]),0)</f>
        <v>0</v>
      </c>
      <c r="BY685" s="83" t="str">
        <f t="shared" si="323"/>
        <v/>
      </c>
      <c r="BZ685" s="82">
        <f>IFERROR(FIND("Outro(s)",consulta_completa__11[[#This Row],[13 - Ocorrências/Ambientes Atingidos]]),0)</f>
        <v>0</v>
      </c>
      <c r="CA685" s="83" t="str">
        <f t="shared" si="324"/>
        <v/>
      </c>
      <c r="CB685" s="82">
        <f>IFERROR(FIND("Sem dano",consulta_completa__11[[#This Row],[13 - Ocorrências/Ambientes Atingidos]]),0)</f>
        <v>0</v>
      </c>
      <c r="CC685" s="83" t="str">
        <f t="shared" si="325"/>
        <v/>
      </c>
      <c r="CD685" s="82" t="str">
        <f>IF(consulta_completa__11[[#This Row],[13 - Ocorrências/Ambientes Atingidos]]="","X","")</f>
        <v/>
      </c>
      <c r="CE685" s="84">
        <f>IFERROR(FIND("IBAMA",consulta_completa__11[[#This Row],[14 - Inst. Atuando no Local]]),0)</f>
        <v>0</v>
      </c>
      <c r="CF685" s="84" t="str">
        <f t="shared" si="326"/>
        <v/>
      </c>
      <c r="CG685" s="84">
        <f>IFERROR(FIND("OEMA",consulta_completa__11[[#This Row],[14 - Inst. Atuando no Local]]),0)</f>
        <v>0</v>
      </c>
      <c r="CH685" s="84" t="str">
        <f t="shared" si="327"/>
        <v/>
      </c>
      <c r="CI685" s="84">
        <f>IFERROR(FIND("DEFESA CIVIL",consulta_completa__11[[#This Row],[14 - Inst. Atuando no Local]]),0)</f>
        <v>0</v>
      </c>
      <c r="CJ685" s="84" t="str">
        <f t="shared" si="328"/>
        <v/>
      </c>
      <c r="CK685" s="84">
        <f>IFERROR(FIND("CORPO DE BOMBEIROS",consulta_completa__11[[#This Row],[14 - Inst. Atuando no Local]]),0)</f>
        <v>0</v>
      </c>
      <c r="CL685" s="84" t="str">
        <f t="shared" si="329"/>
        <v/>
      </c>
      <c r="CM685" s="84">
        <f>IFERROR(FIND("POLÍCIA RODOVIÁRIA",consulta_completa__11[[#This Row],[14 - Inst. Atuando no Local]]),0)</f>
        <v>0</v>
      </c>
      <c r="CN685" s="84" t="str">
        <f t="shared" si="330"/>
        <v/>
      </c>
      <c r="CO685" s="84">
        <f>IFERROR(FIND("POLÍCIA MILITAR",consulta_completa__11[[#This Row],[14 - Inst. Atuando no Local]]),0)</f>
        <v>0</v>
      </c>
      <c r="CP685" s="84" t="str">
        <f t="shared" si="331"/>
        <v/>
      </c>
      <c r="CQ685" s="84">
        <f>IFERROR(FIND("POLÍCIA CIVIL",consulta_completa__11[[#This Row],[14 - Inst. Atuando no Local]]),0)</f>
        <v>0</v>
      </c>
      <c r="CR685" s="84" t="str">
        <f t="shared" si="332"/>
        <v/>
      </c>
      <c r="CS685" s="84">
        <f>IFERROR(FIND("MARINHA DO BRASIL",consulta_completa__11[[#This Row],[14 - Inst. Atuando no Local]]),0)</f>
        <v>0</v>
      </c>
      <c r="CT685" s="84" t="str">
        <f t="shared" si="333"/>
        <v/>
      </c>
      <c r="CU685" s="84">
        <f>IFERROR(FIND("EMPRESA ESPECIALIZADA EM ATENDIMENTO",consulta_completa__11[[#This Row],[14 - Inst. Atuando no Local]]),0)</f>
        <v>0</v>
      </c>
      <c r="CV685" s="84" t="str">
        <f t="shared" si="334"/>
        <v/>
      </c>
      <c r="CW685" s="84">
        <f>IFERROR(FIND("IBAMA",consulta_completa__11[[#This Row],[14 - Inst. Atuando no Local]]),0)</f>
        <v>0</v>
      </c>
      <c r="CX685" s="84" t="str">
        <f t="shared" si="335"/>
        <v/>
      </c>
      <c r="CY685" s="84" t="str">
        <f>IF(consulta_completa__11[[#This Row],[14 - Inst. Atuando no Local]]="","X","")</f>
        <v/>
      </c>
      <c r="CZ685" s="84">
        <f>IFERROR(FIND("OUTRA (S)",consulta_completa__11[[#This Row],[14 - Inst. Atuando no Local]]),0)</f>
        <v>0</v>
      </c>
      <c r="DA685" s="84" t="str">
        <f t="shared" si="336"/>
        <v/>
      </c>
      <c r="DB685" s="35" t="str">
        <f t="shared" si="337"/>
        <v>Sim</v>
      </c>
      <c r="DC685" s="35" t="str">
        <f t="shared" si="338"/>
        <v>Não</v>
      </c>
      <c r="DD685" s="35" t="str">
        <f t="shared" si="339"/>
        <v>Sim</v>
      </c>
      <c r="DE685" s="87" t="str">
        <f t="shared" si="342"/>
        <v/>
      </c>
    </row>
    <row r="686" spans="1:109">
      <c r="A686" s="14">
        <v>202591732421</v>
      </c>
      <c r="B686" s="1">
        <v>45917</v>
      </c>
      <c r="C686" t="s">
        <v>5966</v>
      </c>
      <c r="D686" t="s">
        <v>161</v>
      </c>
      <c r="E686" t="s">
        <v>1470</v>
      </c>
      <c r="F686" t="s">
        <v>139</v>
      </c>
      <c r="G686" t="s">
        <v>2770</v>
      </c>
      <c r="H686" t="s">
        <v>113</v>
      </c>
      <c r="I686" t="s">
        <v>113</v>
      </c>
      <c r="J686" t="s">
        <v>113</v>
      </c>
      <c r="K686" t="s">
        <v>114</v>
      </c>
      <c r="L686" t="s">
        <v>114</v>
      </c>
      <c r="M686" t="s">
        <v>139</v>
      </c>
      <c r="N686" t="s">
        <v>119</v>
      </c>
      <c r="O686" t="s">
        <v>239</v>
      </c>
      <c r="P686" t="s">
        <v>121</v>
      </c>
      <c r="Q686" t="s">
        <v>143</v>
      </c>
      <c r="R686" t="s">
        <v>123</v>
      </c>
      <c r="S686" t="s">
        <v>113</v>
      </c>
      <c r="T686" t="s">
        <v>113</v>
      </c>
      <c r="U686" t="s">
        <v>5967</v>
      </c>
      <c r="V686" t="s">
        <v>2446</v>
      </c>
      <c r="Z686" t="s">
        <v>5968</v>
      </c>
      <c r="AA686" t="s">
        <v>1728</v>
      </c>
      <c r="AB686" t="s">
        <v>1474</v>
      </c>
      <c r="AC686" t="s">
        <v>5969</v>
      </c>
      <c r="AD686">
        <v>1</v>
      </c>
      <c r="AE686" t="s">
        <v>5970</v>
      </c>
      <c r="AF686" t="s">
        <v>2449</v>
      </c>
      <c r="AG686" t="s">
        <v>2450</v>
      </c>
      <c r="AH686" t="s">
        <v>131</v>
      </c>
      <c r="AI686" t="s">
        <v>131</v>
      </c>
      <c r="AJ686" t="s">
        <v>131</v>
      </c>
      <c r="AK686" t="s">
        <v>2451</v>
      </c>
      <c r="AL686" t="s">
        <v>5971</v>
      </c>
      <c r="AM686" t="s">
        <v>1480</v>
      </c>
      <c r="AN686" t="s">
        <v>113</v>
      </c>
      <c r="AO686" t="s">
        <v>113</v>
      </c>
      <c r="AQ686" t="s">
        <v>1481</v>
      </c>
      <c r="AR686" t="s">
        <v>113</v>
      </c>
      <c r="AS686" t="s">
        <v>113</v>
      </c>
      <c r="AT686" t="s">
        <v>4868</v>
      </c>
      <c r="AU686" t="s">
        <v>4869</v>
      </c>
      <c r="AW686" t="s">
        <v>113</v>
      </c>
      <c r="AX686" s="82">
        <f>IFERROR(FIND("Óbitos/feridos",consulta_completa__11[[#This Row],[13 - Ocorrências/Ambientes Atingidos]]),0)</f>
        <v>0</v>
      </c>
      <c r="AY686" s="83" t="str">
        <f t="shared" si="311"/>
        <v/>
      </c>
      <c r="AZ686" s="82">
        <f>IFERROR(FIND("População afetada/evacuada",consulta_completa__11[[#This Row],[13 - Ocorrências/Ambientes Atingidos]]),0)</f>
        <v>0</v>
      </c>
      <c r="BA686" s="82" t="str">
        <f t="shared" si="312"/>
        <v/>
      </c>
      <c r="BB686" s="82">
        <f>IFERROR(FIND("Suspensão de abastecimento de água",consulta_completa__11[[#This Row],[13 - Ocorrências/Ambientes Atingidos]]),0)</f>
        <v>0</v>
      </c>
      <c r="BC686" s="83" t="str">
        <f t="shared" si="340"/>
        <v/>
      </c>
      <c r="BD686" s="82">
        <f>IFERROR(FIND("Rio/córrego",consulta_completa__11[[#This Row],[13 - Ocorrências/Ambientes Atingidos]]),0)</f>
        <v>0</v>
      </c>
      <c r="BE686" s="83" t="str">
        <f t="shared" si="313"/>
        <v/>
      </c>
      <c r="BF686" s="82">
        <f>IFERROR(FIND("Lago",consulta_completa__11[[#This Row],[13 - Ocorrências/Ambientes Atingidos]]),0)</f>
        <v>0</v>
      </c>
      <c r="BG686" s="83" t="str">
        <f t="shared" si="314"/>
        <v/>
      </c>
      <c r="BH686" s="82">
        <f>IFERROR(FIND("Mar",consulta_completa__11[[#This Row],[13 - Ocorrências/Ambientes Atingidos]]),0)</f>
        <v>0</v>
      </c>
      <c r="BI686" s="83" t="str">
        <f t="shared" si="315"/>
        <v/>
      </c>
      <c r="BJ686" s="82">
        <f>IFERROR(FIND("Praia",consulta_completa__11[[#This Row],[13 - Ocorrências/Ambientes Atingidos]]),0)</f>
        <v>0</v>
      </c>
      <c r="BK686" s="83" t="str">
        <f t="shared" si="316"/>
        <v/>
      </c>
      <c r="BL686" s="82">
        <f>IFERROR(FIND("Solo",consulta_completa__11[[#This Row],[13 - Ocorrências/Ambientes Atingidos]]),0)</f>
        <v>0</v>
      </c>
      <c r="BM686" s="83" t="str">
        <f t="shared" si="317"/>
        <v/>
      </c>
      <c r="BN686" s="82">
        <f>IFERROR(FIND("Águas subterrâneas",consulta_completa__11[[#This Row],[13 - Ocorrências/Ambientes Atingidos]]),0)</f>
        <v>0</v>
      </c>
      <c r="BO686" s="83" t="str">
        <f t="shared" si="318"/>
        <v/>
      </c>
      <c r="BP686" s="82">
        <f>IFERROR(FIND("Atmosfera",consulta_completa__11[[#This Row],[13 - Ocorrências/Ambientes Atingidos]]),0)</f>
        <v>0</v>
      </c>
      <c r="BQ686" s="83" t="str">
        <f t="shared" si="319"/>
        <v/>
      </c>
      <c r="BR686" s="82">
        <f>IFERROR(FIND("Flora",consulta_completa__11[[#This Row],[13 - Ocorrências/Ambientes Atingidos]]),0)</f>
        <v>0</v>
      </c>
      <c r="BS686" s="83" t="str">
        <f t="shared" si="320"/>
        <v/>
      </c>
      <c r="BT686" s="82">
        <f>IFERROR(FIND("Fauna",consulta_completa__11[[#This Row],[13 - Ocorrências/Ambientes Atingidos]]),0)</f>
        <v>0</v>
      </c>
      <c r="BU686" s="83" t="str">
        <f t="shared" si="321"/>
        <v/>
      </c>
      <c r="BV686" s="82">
        <f>IFERROR(FIND("UC federal",consulta_completa__11[[#This Row],[13 - Ocorrências/Ambientes Atingidos]]),0)</f>
        <v>0</v>
      </c>
      <c r="BW686" s="83" t="str">
        <f t="shared" si="322"/>
        <v/>
      </c>
      <c r="BX686" s="82">
        <f>IFERROR(FIND("UC estadual/municipal",consulta_completa__11[[#This Row],[13 - Ocorrências/Ambientes Atingidos]]),0)</f>
        <v>0</v>
      </c>
      <c r="BY686" s="83" t="str">
        <f t="shared" si="323"/>
        <v/>
      </c>
      <c r="BZ686" s="82">
        <f>IFERROR(FIND("Outro(s)",consulta_completa__11[[#This Row],[13 - Ocorrências/Ambientes Atingidos]]),0)</f>
        <v>1</v>
      </c>
      <c r="CA686" s="83" t="str">
        <f t="shared" si="324"/>
        <v>X</v>
      </c>
      <c r="CB686" s="82">
        <f>IFERROR(FIND("Sem dano",consulta_completa__11[[#This Row],[13 - Ocorrências/Ambientes Atingidos]]),0)</f>
        <v>0</v>
      </c>
      <c r="CC686" s="83" t="str">
        <f t="shared" si="325"/>
        <v/>
      </c>
      <c r="CD686" s="82" t="str">
        <f>IF(consulta_completa__11[[#This Row],[13 - Ocorrências/Ambientes Atingidos]]="","X","")</f>
        <v/>
      </c>
      <c r="CE686" s="84">
        <f>IFERROR(FIND("IBAMA",consulta_completa__11[[#This Row],[14 - Inst. Atuando no Local]]),0)</f>
        <v>0</v>
      </c>
      <c r="CF686" s="84" t="str">
        <f t="shared" si="326"/>
        <v/>
      </c>
      <c r="CG686" s="84">
        <f>IFERROR(FIND("OEMA",consulta_completa__11[[#This Row],[14 - Inst. Atuando no Local]]),0)</f>
        <v>0</v>
      </c>
      <c r="CH686" s="84" t="str">
        <f t="shared" si="327"/>
        <v/>
      </c>
      <c r="CI686" s="84">
        <f>IFERROR(FIND("DEFESA CIVIL",consulta_completa__11[[#This Row],[14 - Inst. Atuando no Local]]),0)</f>
        <v>0</v>
      </c>
      <c r="CJ686" s="84" t="str">
        <f t="shared" si="328"/>
        <v/>
      </c>
      <c r="CK686" s="84">
        <f>IFERROR(FIND("CORPO DE BOMBEIROS",consulta_completa__11[[#This Row],[14 - Inst. Atuando no Local]]),0)</f>
        <v>0</v>
      </c>
      <c r="CL686" s="84" t="str">
        <f t="shared" si="329"/>
        <v/>
      </c>
      <c r="CM686" s="84">
        <f>IFERROR(FIND("POLÍCIA RODOVIÁRIA",consulta_completa__11[[#This Row],[14 - Inst. Atuando no Local]]),0)</f>
        <v>0</v>
      </c>
      <c r="CN686" s="84" t="str">
        <f t="shared" si="330"/>
        <v/>
      </c>
      <c r="CO686" s="84">
        <f>IFERROR(FIND("POLÍCIA MILITAR",consulta_completa__11[[#This Row],[14 - Inst. Atuando no Local]]),0)</f>
        <v>0</v>
      </c>
      <c r="CP686" s="84" t="str">
        <f t="shared" si="331"/>
        <v/>
      </c>
      <c r="CQ686" s="84">
        <f>IFERROR(FIND("POLÍCIA CIVIL",consulta_completa__11[[#This Row],[14 - Inst. Atuando no Local]]),0)</f>
        <v>0</v>
      </c>
      <c r="CR686" s="84" t="str">
        <f t="shared" si="332"/>
        <v/>
      </c>
      <c r="CS686" s="84">
        <f>IFERROR(FIND("MARINHA DO BRASIL",consulta_completa__11[[#This Row],[14 - Inst. Atuando no Local]]),0)</f>
        <v>0</v>
      </c>
      <c r="CT686" s="84" t="str">
        <f t="shared" si="333"/>
        <v/>
      </c>
      <c r="CU686" s="84">
        <f>IFERROR(FIND("EMPRESA ESPECIALIZADA EM ATENDIMENTO",consulta_completa__11[[#This Row],[14 - Inst. Atuando no Local]]),0)</f>
        <v>0</v>
      </c>
      <c r="CV686" s="84" t="str">
        <f t="shared" si="334"/>
        <v/>
      </c>
      <c r="CW686" s="84">
        <f>IFERROR(FIND("IBAMA",consulta_completa__11[[#This Row],[14 - Inst. Atuando no Local]]),0)</f>
        <v>0</v>
      </c>
      <c r="CX686" s="84" t="str">
        <f t="shared" si="335"/>
        <v/>
      </c>
      <c r="CY686" s="84" t="str">
        <f>IF(consulta_completa__11[[#This Row],[14 - Inst. Atuando no Local]]="","X","")</f>
        <v/>
      </c>
      <c r="CZ686" s="84">
        <f>IFERROR(FIND("OUTRA (S)",consulta_completa__11[[#This Row],[14 - Inst. Atuando no Local]]),0)</f>
        <v>0</v>
      </c>
      <c r="DA686" s="84" t="str">
        <f t="shared" si="336"/>
        <v/>
      </c>
      <c r="DB686" s="35" t="str">
        <f t="shared" si="337"/>
        <v>Sim</v>
      </c>
      <c r="DC686" s="35" t="str">
        <f t="shared" si="338"/>
        <v>Não</v>
      </c>
      <c r="DD686" s="35" t="str">
        <f t="shared" si="339"/>
        <v>Sim</v>
      </c>
      <c r="DE686" s="87" t="str">
        <f t="shared" si="342"/>
        <v/>
      </c>
    </row>
    <row r="687" spans="1:109">
      <c r="A687" s="14">
        <v>202591754006</v>
      </c>
      <c r="B687" s="1">
        <v>45917</v>
      </c>
      <c r="C687" t="s">
        <v>5972</v>
      </c>
      <c r="D687" t="s">
        <v>838</v>
      </c>
      <c r="E687" t="s">
        <v>320</v>
      </c>
      <c r="F687" t="s">
        <v>112</v>
      </c>
      <c r="G687" t="s">
        <v>113</v>
      </c>
      <c r="H687" t="s">
        <v>114</v>
      </c>
      <c r="I687" t="s">
        <v>114</v>
      </c>
      <c r="J687" t="s">
        <v>5973</v>
      </c>
      <c r="K687" t="s">
        <v>1420</v>
      </c>
      <c r="L687" t="s">
        <v>648</v>
      </c>
      <c r="M687" t="s">
        <v>456</v>
      </c>
      <c r="N687" t="s">
        <v>141</v>
      </c>
      <c r="O687" t="s">
        <v>239</v>
      </c>
      <c r="P687" t="s">
        <v>121</v>
      </c>
      <c r="Q687" t="s">
        <v>143</v>
      </c>
      <c r="R687" t="s">
        <v>123</v>
      </c>
      <c r="S687" t="s">
        <v>113</v>
      </c>
      <c r="T687" t="s">
        <v>5974</v>
      </c>
      <c r="U687" t="s">
        <v>5975</v>
      </c>
      <c r="V687" t="s">
        <v>5976</v>
      </c>
      <c r="W687" t="b">
        <v>1</v>
      </c>
      <c r="Z687" t="s">
        <v>5977</v>
      </c>
      <c r="AA687" t="s">
        <v>5978</v>
      </c>
      <c r="AB687" t="s">
        <v>5979</v>
      </c>
      <c r="AC687" t="s">
        <v>5980</v>
      </c>
      <c r="AD687">
        <v>1</v>
      </c>
      <c r="AE687" t="s">
        <v>5981</v>
      </c>
      <c r="AF687" t="s">
        <v>5982</v>
      </c>
      <c r="AG687" t="s">
        <v>5983</v>
      </c>
      <c r="AH687" t="s">
        <v>131</v>
      </c>
      <c r="AI687" t="s">
        <v>131</v>
      </c>
      <c r="AJ687" t="s">
        <v>132</v>
      </c>
      <c r="AK687" t="s">
        <v>113</v>
      </c>
      <c r="AL687" t="s">
        <v>5984</v>
      </c>
      <c r="AM687" t="s">
        <v>5985</v>
      </c>
      <c r="AN687" t="s">
        <v>5986</v>
      </c>
      <c r="AO687" t="s">
        <v>5987</v>
      </c>
      <c r="AP687">
        <v>47991028238</v>
      </c>
      <c r="AQ687" t="s">
        <v>5988</v>
      </c>
      <c r="AR687" t="s">
        <v>113</v>
      </c>
      <c r="AS687" t="s">
        <v>113</v>
      </c>
      <c r="AT687" t="s">
        <v>5979</v>
      </c>
      <c r="AU687" t="s">
        <v>5989</v>
      </c>
      <c r="AV687">
        <v>2000000000</v>
      </c>
      <c r="AW687" t="s">
        <v>159</v>
      </c>
      <c r="AX687" s="82">
        <f>IFERROR(FIND("Óbitos/feridos",consulta_completa__11[[#This Row],[13 - Ocorrências/Ambientes Atingidos]]),0)</f>
        <v>0</v>
      </c>
      <c r="AY687" s="83" t="str">
        <f t="shared" si="311"/>
        <v/>
      </c>
      <c r="AZ687" s="82">
        <f>IFERROR(FIND("População afetada/evacuada",consulta_completa__11[[#This Row],[13 - Ocorrências/Ambientes Atingidos]]),0)</f>
        <v>0</v>
      </c>
      <c r="BA687" s="82" t="str">
        <f t="shared" si="312"/>
        <v/>
      </c>
      <c r="BB687" s="82">
        <f>IFERROR(FIND("Suspensão de abastecimento de água",consulta_completa__11[[#This Row],[13 - Ocorrências/Ambientes Atingidos]]),0)</f>
        <v>0</v>
      </c>
      <c r="BC687" s="83" t="str">
        <f t="shared" si="340"/>
        <v/>
      </c>
      <c r="BD687" s="82">
        <f>IFERROR(FIND("Rio/córrego",consulta_completa__11[[#This Row],[13 - Ocorrências/Ambientes Atingidos]]),0)</f>
        <v>0</v>
      </c>
      <c r="BE687" s="83" t="str">
        <f t="shared" si="313"/>
        <v/>
      </c>
      <c r="BF687" s="82">
        <f>IFERROR(FIND("Lago",consulta_completa__11[[#This Row],[13 - Ocorrências/Ambientes Atingidos]]),0)</f>
        <v>0</v>
      </c>
      <c r="BG687" s="83" t="str">
        <f t="shared" si="314"/>
        <v/>
      </c>
      <c r="BH687" s="82">
        <f>IFERROR(FIND("Mar",consulta_completa__11[[#This Row],[13 - Ocorrências/Ambientes Atingidos]]),0)</f>
        <v>0</v>
      </c>
      <c r="BI687" s="83" t="str">
        <f t="shared" si="315"/>
        <v/>
      </c>
      <c r="BJ687" s="82">
        <f>IFERROR(FIND("Praia",consulta_completa__11[[#This Row],[13 - Ocorrências/Ambientes Atingidos]]),0)</f>
        <v>1</v>
      </c>
      <c r="BK687" s="83" t="str">
        <f t="shared" si="316"/>
        <v>X</v>
      </c>
      <c r="BL687" s="82">
        <f>IFERROR(FIND("Solo",consulta_completa__11[[#This Row],[13 - Ocorrências/Ambientes Atingidos]]),0)</f>
        <v>0</v>
      </c>
      <c r="BM687" s="83" t="str">
        <f t="shared" si="317"/>
        <v/>
      </c>
      <c r="BN687" s="82">
        <f>IFERROR(FIND("Águas subterrâneas",consulta_completa__11[[#This Row],[13 - Ocorrências/Ambientes Atingidos]]),0)</f>
        <v>0</v>
      </c>
      <c r="BO687" s="83" t="str">
        <f t="shared" si="318"/>
        <v/>
      </c>
      <c r="BP687" s="82">
        <f>IFERROR(FIND("Atmosfera",consulta_completa__11[[#This Row],[13 - Ocorrências/Ambientes Atingidos]]),0)</f>
        <v>0</v>
      </c>
      <c r="BQ687" s="83" t="str">
        <f t="shared" si="319"/>
        <v/>
      </c>
      <c r="BR687" s="82">
        <f>IFERROR(FIND("Flora",consulta_completa__11[[#This Row],[13 - Ocorrências/Ambientes Atingidos]]),0)</f>
        <v>0</v>
      </c>
      <c r="BS687" s="83" t="str">
        <f t="shared" si="320"/>
        <v/>
      </c>
      <c r="BT687" s="82">
        <f>IFERROR(FIND("Fauna",consulta_completa__11[[#This Row],[13 - Ocorrências/Ambientes Atingidos]]),0)</f>
        <v>0</v>
      </c>
      <c r="BU687" s="83" t="str">
        <f t="shared" si="321"/>
        <v/>
      </c>
      <c r="BV687" s="82">
        <f>IFERROR(FIND("UC federal",consulta_completa__11[[#This Row],[13 - Ocorrências/Ambientes Atingidos]]),0)</f>
        <v>0</v>
      </c>
      <c r="BW687" s="83" t="str">
        <f t="shared" si="322"/>
        <v/>
      </c>
      <c r="BX687" s="82">
        <f>IFERROR(FIND("UC estadual/municipal",consulta_completa__11[[#This Row],[13 - Ocorrências/Ambientes Atingidos]]),0)</f>
        <v>0</v>
      </c>
      <c r="BY687" s="83" t="str">
        <f t="shared" si="323"/>
        <v/>
      </c>
      <c r="BZ687" s="82">
        <f>IFERROR(FIND("Outro(s)",consulta_completa__11[[#This Row],[13 - Ocorrências/Ambientes Atingidos]]),0)</f>
        <v>0</v>
      </c>
      <c r="CA687" s="83" t="str">
        <f t="shared" si="324"/>
        <v/>
      </c>
      <c r="CB687" s="82">
        <f>IFERROR(FIND("Sem dano",consulta_completa__11[[#This Row],[13 - Ocorrências/Ambientes Atingidos]]),0)</f>
        <v>0</v>
      </c>
      <c r="CC687" s="83" t="str">
        <f t="shared" si="325"/>
        <v/>
      </c>
      <c r="CD687" s="82" t="str">
        <f>IF(consulta_completa__11[[#This Row],[13 - Ocorrências/Ambientes Atingidos]]="","X","")</f>
        <v/>
      </c>
      <c r="CE687" s="84">
        <f>IFERROR(FIND("IBAMA",consulta_completa__11[[#This Row],[14 - Inst. Atuando no Local]]),0)</f>
        <v>0</v>
      </c>
      <c r="CF687" s="84" t="str">
        <f t="shared" si="326"/>
        <v/>
      </c>
      <c r="CG687" s="84">
        <f>IFERROR(FIND("OEMA",consulta_completa__11[[#This Row],[14 - Inst. Atuando no Local]]),0)</f>
        <v>0</v>
      </c>
      <c r="CH687" s="84" t="str">
        <f t="shared" si="327"/>
        <v/>
      </c>
      <c r="CI687" s="84">
        <f>IFERROR(FIND("DEFESA CIVIL",consulta_completa__11[[#This Row],[14 - Inst. Atuando no Local]]),0)</f>
        <v>0</v>
      </c>
      <c r="CJ687" s="84" t="str">
        <f t="shared" si="328"/>
        <v/>
      </c>
      <c r="CK687" s="84">
        <f>IFERROR(FIND("CORPO DE BOMBEIROS",consulta_completa__11[[#This Row],[14 - Inst. Atuando no Local]]),0)</f>
        <v>0</v>
      </c>
      <c r="CL687" s="84" t="str">
        <f t="shared" si="329"/>
        <v/>
      </c>
      <c r="CM687" s="84">
        <f>IFERROR(FIND("POLÍCIA RODOVIÁRIA",consulta_completa__11[[#This Row],[14 - Inst. Atuando no Local]]),0)</f>
        <v>0</v>
      </c>
      <c r="CN687" s="84" t="str">
        <f t="shared" si="330"/>
        <v/>
      </c>
      <c r="CO687" s="84">
        <f>IFERROR(FIND("POLÍCIA MILITAR",consulta_completa__11[[#This Row],[14 - Inst. Atuando no Local]]),0)</f>
        <v>0</v>
      </c>
      <c r="CP687" s="84" t="str">
        <f t="shared" si="331"/>
        <v/>
      </c>
      <c r="CQ687" s="84">
        <f>IFERROR(FIND("POLÍCIA CIVIL",consulta_completa__11[[#This Row],[14 - Inst. Atuando no Local]]),0)</f>
        <v>0</v>
      </c>
      <c r="CR687" s="84" t="str">
        <f t="shared" si="332"/>
        <v/>
      </c>
      <c r="CS687" s="84">
        <f>IFERROR(FIND("MARINHA DO BRASIL",consulta_completa__11[[#This Row],[14 - Inst. Atuando no Local]]),0)</f>
        <v>0</v>
      </c>
      <c r="CT687" s="84" t="str">
        <f t="shared" si="333"/>
        <v/>
      </c>
      <c r="CU687" s="84">
        <f>IFERROR(FIND("EMPRESA ESPECIALIZADA EM ATENDIMENTO",consulta_completa__11[[#This Row],[14 - Inst. Atuando no Local]]),0)</f>
        <v>0</v>
      </c>
      <c r="CV687" s="84" t="str">
        <f t="shared" si="334"/>
        <v/>
      </c>
      <c r="CW687" s="84">
        <f>IFERROR(FIND("IBAMA",consulta_completa__11[[#This Row],[14 - Inst. Atuando no Local]]),0)</f>
        <v>0</v>
      </c>
      <c r="CX687" s="84" t="str">
        <f t="shared" si="335"/>
        <v/>
      </c>
      <c r="CY687" s="84" t="str">
        <f>IF(consulta_completa__11[[#This Row],[14 - Inst. Atuando no Local]]="","X","")</f>
        <v/>
      </c>
      <c r="CZ687" s="84">
        <f>IFERROR(FIND("OUTRA (S)",consulta_completa__11[[#This Row],[14 - Inst. Atuando no Local]]),0)</f>
        <v>0</v>
      </c>
      <c r="DA687" s="84" t="str">
        <f t="shared" si="336"/>
        <v/>
      </c>
      <c r="DB687" s="35" t="str">
        <f t="shared" si="337"/>
        <v>Sim</v>
      </c>
      <c r="DC687" s="35" t="str">
        <f t="shared" si="338"/>
        <v>Não</v>
      </c>
      <c r="DD687" s="35" t="str">
        <f t="shared" si="339"/>
        <v>Sim</v>
      </c>
      <c r="DE687" s="87" t="str">
        <f t="shared" si="342"/>
        <v/>
      </c>
    </row>
    <row r="688" spans="1:109">
      <c r="A688" s="14">
        <v>202591964818</v>
      </c>
      <c r="B688" s="1">
        <v>45917</v>
      </c>
      <c r="C688" t="s">
        <v>109</v>
      </c>
      <c r="D688" t="s">
        <v>110</v>
      </c>
      <c r="E688" t="s">
        <v>111</v>
      </c>
      <c r="F688" t="s">
        <v>112</v>
      </c>
      <c r="G688" t="s">
        <v>113</v>
      </c>
      <c r="H688" t="s">
        <v>114</v>
      </c>
      <c r="I688" t="s">
        <v>114</v>
      </c>
      <c r="J688" t="s">
        <v>514</v>
      </c>
      <c r="K688" t="s">
        <v>5990</v>
      </c>
      <c r="L688" t="s">
        <v>117</v>
      </c>
      <c r="M688" t="s">
        <v>118</v>
      </c>
      <c r="N688" t="s">
        <v>119</v>
      </c>
      <c r="O688" t="s">
        <v>239</v>
      </c>
      <c r="P688" t="s">
        <v>121</v>
      </c>
      <c r="Q688" t="s">
        <v>167</v>
      </c>
      <c r="R688" t="s">
        <v>123</v>
      </c>
      <c r="S688" t="s">
        <v>124</v>
      </c>
      <c r="T688" t="s">
        <v>5991</v>
      </c>
      <c r="U688" t="s">
        <v>5992</v>
      </c>
      <c r="V688" t="s">
        <v>5993</v>
      </c>
      <c r="W688" t="b">
        <v>1</v>
      </c>
      <c r="Z688" t="s">
        <v>409</v>
      </c>
      <c r="AA688" t="s">
        <v>113</v>
      </c>
      <c r="AB688" t="s">
        <v>1465</v>
      </c>
      <c r="AC688" t="s">
        <v>130</v>
      </c>
      <c r="AD688">
        <v>1</v>
      </c>
      <c r="AE688" t="s">
        <v>603</v>
      </c>
      <c r="AF688" t="s">
        <v>113</v>
      </c>
      <c r="AG688" t="s">
        <v>113</v>
      </c>
      <c r="AH688" t="s">
        <v>131</v>
      </c>
      <c r="AI688" t="s">
        <v>132</v>
      </c>
      <c r="AJ688" t="s">
        <v>131</v>
      </c>
      <c r="AK688" t="s">
        <v>5994</v>
      </c>
      <c r="AL688" t="s">
        <v>5995</v>
      </c>
      <c r="AM688" t="s">
        <v>135</v>
      </c>
      <c r="AN688" t="s">
        <v>113</v>
      </c>
      <c r="AO688" t="s">
        <v>113</v>
      </c>
      <c r="AQ688" t="s">
        <v>136</v>
      </c>
      <c r="AR688" t="s">
        <v>113</v>
      </c>
      <c r="AS688" t="s">
        <v>113</v>
      </c>
      <c r="AT688" t="s">
        <v>113</v>
      </c>
      <c r="AU688" t="s">
        <v>113</v>
      </c>
      <c r="AW688" t="s">
        <v>113</v>
      </c>
      <c r="AX688" s="82">
        <f>IFERROR(FIND("Óbitos/feridos",consulta_completa__11[[#This Row],[13 - Ocorrências/Ambientes Atingidos]]),0)</f>
        <v>0</v>
      </c>
      <c r="AY688" s="83" t="str">
        <f t="shared" si="311"/>
        <v/>
      </c>
      <c r="AZ688" s="82">
        <f>IFERROR(FIND("População afetada/evacuada",consulta_completa__11[[#This Row],[13 - Ocorrências/Ambientes Atingidos]]),0)</f>
        <v>0</v>
      </c>
      <c r="BA688" s="82" t="str">
        <f t="shared" si="312"/>
        <v/>
      </c>
      <c r="BB688" s="82">
        <f>IFERROR(FIND("Suspensão de abastecimento de água",consulta_completa__11[[#This Row],[13 - Ocorrências/Ambientes Atingidos]]),0)</f>
        <v>0</v>
      </c>
      <c r="BC688" s="83" t="str">
        <f t="shared" si="340"/>
        <v/>
      </c>
      <c r="BD688" s="82">
        <f>IFERROR(FIND("Rio/córrego",consulta_completa__11[[#This Row],[13 - Ocorrências/Ambientes Atingidos]]),0)</f>
        <v>0</v>
      </c>
      <c r="BE688" s="83" t="str">
        <f t="shared" si="313"/>
        <v/>
      </c>
      <c r="BF688" s="82">
        <f>IFERROR(FIND("Lago",consulta_completa__11[[#This Row],[13 - Ocorrências/Ambientes Atingidos]]),0)</f>
        <v>0</v>
      </c>
      <c r="BG688" s="83" t="str">
        <f t="shared" si="314"/>
        <v/>
      </c>
      <c r="BH688" s="82">
        <f>IFERROR(FIND("Mar",consulta_completa__11[[#This Row],[13 - Ocorrências/Ambientes Atingidos]]),0)</f>
        <v>1</v>
      </c>
      <c r="BI688" s="83" t="str">
        <f t="shared" si="315"/>
        <v>X</v>
      </c>
      <c r="BJ688" s="82">
        <f>IFERROR(FIND("Praia",consulta_completa__11[[#This Row],[13 - Ocorrências/Ambientes Atingidos]]),0)</f>
        <v>0</v>
      </c>
      <c r="BK688" s="83" t="str">
        <f t="shared" si="316"/>
        <v/>
      </c>
      <c r="BL688" s="82">
        <f>IFERROR(FIND("Solo",consulta_completa__11[[#This Row],[13 - Ocorrências/Ambientes Atingidos]]),0)</f>
        <v>0</v>
      </c>
      <c r="BM688" s="83" t="str">
        <f t="shared" si="317"/>
        <v/>
      </c>
      <c r="BN688" s="82">
        <f>IFERROR(FIND("Águas subterrâneas",consulta_completa__11[[#This Row],[13 - Ocorrências/Ambientes Atingidos]]),0)</f>
        <v>0</v>
      </c>
      <c r="BO688" s="83" t="str">
        <f t="shared" si="318"/>
        <v/>
      </c>
      <c r="BP688" s="82">
        <f>IFERROR(FIND("Atmosfera",consulta_completa__11[[#This Row],[13 - Ocorrências/Ambientes Atingidos]]),0)</f>
        <v>0</v>
      </c>
      <c r="BQ688" s="83" t="str">
        <f t="shared" si="319"/>
        <v/>
      </c>
      <c r="BR688" s="82">
        <f>IFERROR(FIND("Flora",consulta_completa__11[[#This Row],[13 - Ocorrências/Ambientes Atingidos]]),0)</f>
        <v>0</v>
      </c>
      <c r="BS688" s="83" t="str">
        <f t="shared" si="320"/>
        <v/>
      </c>
      <c r="BT688" s="82">
        <f>IFERROR(FIND("Fauna",consulta_completa__11[[#This Row],[13 - Ocorrências/Ambientes Atingidos]]),0)</f>
        <v>0</v>
      </c>
      <c r="BU688" s="83" t="str">
        <f t="shared" si="321"/>
        <v/>
      </c>
      <c r="BV688" s="82">
        <f>IFERROR(FIND("UC federal",consulta_completa__11[[#This Row],[13 - Ocorrências/Ambientes Atingidos]]),0)</f>
        <v>0</v>
      </c>
      <c r="BW688" s="83" t="str">
        <f t="shared" si="322"/>
        <v/>
      </c>
      <c r="BX688" s="82">
        <f>IFERROR(FIND("UC estadual/municipal",consulta_completa__11[[#This Row],[13 - Ocorrências/Ambientes Atingidos]]),0)</f>
        <v>0</v>
      </c>
      <c r="BY688" s="83" t="str">
        <f t="shared" si="323"/>
        <v/>
      </c>
      <c r="BZ688" s="82">
        <f>IFERROR(FIND("Outro(s)",consulta_completa__11[[#This Row],[13 - Ocorrências/Ambientes Atingidos]]),0)</f>
        <v>0</v>
      </c>
      <c r="CA688" s="83" t="str">
        <f t="shared" si="324"/>
        <v/>
      </c>
      <c r="CB688" s="82">
        <f>IFERROR(FIND("Sem dano",consulta_completa__11[[#This Row],[13 - Ocorrências/Ambientes Atingidos]]),0)</f>
        <v>0</v>
      </c>
      <c r="CC688" s="83" t="str">
        <f t="shared" si="325"/>
        <v/>
      </c>
      <c r="CD688" s="82" t="str">
        <f>IF(consulta_completa__11[[#This Row],[13 - Ocorrências/Ambientes Atingidos]]="","X","")</f>
        <v/>
      </c>
      <c r="CE688" s="84">
        <f>IFERROR(FIND("IBAMA",consulta_completa__11[[#This Row],[14 - Inst. Atuando no Local]]),0)</f>
        <v>0</v>
      </c>
      <c r="CF688" s="84" t="str">
        <f t="shared" si="326"/>
        <v/>
      </c>
      <c r="CG688" s="84">
        <f>IFERROR(FIND("OEMA",consulta_completa__11[[#This Row],[14 - Inst. Atuando no Local]]),0)</f>
        <v>0</v>
      </c>
      <c r="CH688" s="84" t="str">
        <f t="shared" si="327"/>
        <v/>
      </c>
      <c r="CI688" s="84">
        <f>IFERROR(FIND("DEFESA CIVIL",consulta_completa__11[[#This Row],[14 - Inst. Atuando no Local]]),0)</f>
        <v>0</v>
      </c>
      <c r="CJ688" s="84" t="str">
        <f t="shared" si="328"/>
        <v/>
      </c>
      <c r="CK688" s="84">
        <f>IFERROR(FIND("CORPO DE BOMBEIROS",consulta_completa__11[[#This Row],[14 - Inst. Atuando no Local]]),0)</f>
        <v>0</v>
      </c>
      <c r="CL688" s="84" t="str">
        <f t="shared" si="329"/>
        <v/>
      </c>
      <c r="CM688" s="84">
        <f>IFERROR(FIND("POLÍCIA RODOVIÁRIA",consulta_completa__11[[#This Row],[14 - Inst. Atuando no Local]]),0)</f>
        <v>0</v>
      </c>
      <c r="CN688" s="84" t="str">
        <f t="shared" si="330"/>
        <v/>
      </c>
      <c r="CO688" s="84">
        <f>IFERROR(FIND("POLÍCIA MILITAR",consulta_completa__11[[#This Row],[14 - Inst. Atuando no Local]]),0)</f>
        <v>0</v>
      </c>
      <c r="CP688" s="84" t="str">
        <f t="shared" si="331"/>
        <v/>
      </c>
      <c r="CQ688" s="84">
        <f>IFERROR(FIND("POLÍCIA CIVIL",consulta_completa__11[[#This Row],[14 - Inst. Atuando no Local]]),0)</f>
        <v>0</v>
      </c>
      <c r="CR688" s="84" t="str">
        <f t="shared" si="332"/>
        <v/>
      </c>
      <c r="CS688" s="84">
        <f>IFERROR(FIND("MARINHA DO BRASIL",consulta_completa__11[[#This Row],[14 - Inst. Atuando no Local]]),0)</f>
        <v>0</v>
      </c>
      <c r="CT688" s="84" t="str">
        <f t="shared" si="333"/>
        <v/>
      </c>
      <c r="CU688" s="84">
        <f>IFERROR(FIND("EMPRESA ESPECIALIZADA EM ATENDIMENTO",consulta_completa__11[[#This Row],[14 - Inst. Atuando no Local]]),0)</f>
        <v>0</v>
      </c>
      <c r="CV688" s="84" t="str">
        <f t="shared" si="334"/>
        <v/>
      </c>
      <c r="CW688" s="84">
        <f>IFERROR(FIND("IBAMA",consulta_completa__11[[#This Row],[14 - Inst. Atuando no Local]]),0)</f>
        <v>0</v>
      </c>
      <c r="CX688" s="84" t="str">
        <f t="shared" si="335"/>
        <v/>
      </c>
      <c r="CY688" s="84" t="str">
        <f>IF(consulta_completa__11[[#This Row],[14 - Inst. Atuando no Local]]="","X","")</f>
        <v/>
      </c>
      <c r="CZ688" s="84">
        <f>IFERROR(FIND("OUTRA (S)",consulta_completa__11[[#This Row],[14 - Inst. Atuando no Local]]),0)</f>
        <v>0</v>
      </c>
      <c r="DA688" s="84" t="str">
        <f t="shared" si="336"/>
        <v/>
      </c>
      <c r="DB688" s="35" t="str">
        <f t="shared" si="337"/>
        <v>Sim</v>
      </c>
      <c r="DC688" s="35" t="str">
        <f t="shared" si="338"/>
        <v>Não</v>
      </c>
      <c r="DD688" s="35" t="str">
        <f t="shared" si="339"/>
        <v>Sim</v>
      </c>
      <c r="DE688" s="87" t="str">
        <f t="shared" si="342"/>
        <v/>
      </c>
    </row>
    <row r="689" spans="1:109">
      <c r="A689" s="14">
        <v>202592432457</v>
      </c>
      <c r="B689" s="1">
        <v>45917</v>
      </c>
      <c r="C689" t="s">
        <v>109</v>
      </c>
      <c r="D689" t="s">
        <v>110</v>
      </c>
      <c r="E689" t="s">
        <v>452</v>
      </c>
      <c r="F689" t="s">
        <v>112</v>
      </c>
      <c r="G689" t="s">
        <v>113</v>
      </c>
      <c r="H689" t="s">
        <v>114</v>
      </c>
      <c r="I689" t="s">
        <v>114</v>
      </c>
      <c r="J689" t="s">
        <v>5996</v>
      </c>
      <c r="K689" t="s">
        <v>5997</v>
      </c>
      <c r="L689" t="s">
        <v>648</v>
      </c>
      <c r="M689" t="s">
        <v>118</v>
      </c>
      <c r="N689" t="s">
        <v>113</v>
      </c>
      <c r="O689" t="s">
        <v>239</v>
      </c>
      <c r="P689" t="s">
        <v>121</v>
      </c>
      <c r="Q689" t="s">
        <v>167</v>
      </c>
      <c r="R689" t="s">
        <v>123</v>
      </c>
      <c r="S689" t="s">
        <v>124</v>
      </c>
      <c r="T689" t="s">
        <v>113</v>
      </c>
      <c r="U689" t="s">
        <v>5998</v>
      </c>
      <c r="V689" t="s">
        <v>5999</v>
      </c>
      <c r="Z689" t="s">
        <v>6000</v>
      </c>
      <c r="AA689" t="s">
        <v>113</v>
      </c>
      <c r="AB689" t="s">
        <v>6001</v>
      </c>
      <c r="AC689" t="s">
        <v>6002</v>
      </c>
      <c r="AD689">
        <v>0</v>
      </c>
      <c r="AE689" t="s">
        <v>113</v>
      </c>
      <c r="AF689" t="s">
        <v>113</v>
      </c>
      <c r="AG689" t="s">
        <v>113</v>
      </c>
      <c r="AH689" t="s">
        <v>194</v>
      </c>
      <c r="AI689" t="s">
        <v>132</v>
      </c>
      <c r="AJ689" t="s">
        <v>131</v>
      </c>
      <c r="AK689" t="s">
        <v>6003</v>
      </c>
      <c r="AL689" t="s">
        <v>6004</v>
      </c>
      <c r="AM689" t="s">
        <v>6005</v>
      </c>
      <c r="AN689" t="s">
        <v>154</v>
      </c>
      <c r="AO689" t="s">
        <v>266</v>
      </c>
      <c r="AP689">
        <v>61991612493</v>
      </c>
      <c r="AQ689" t="s">
        <v>6006</v>
      </c>
      <c r="AR689" t="s">
        <v>113</v>
      </c>
      <c r="AS689" t="s">
        <v>6007</v>
      </c>
      <c r="AT689" t="s">
        <v>113</v>
      </c>
      <c r="AU689" t="s">
        <v>113</v>
      </c>
      <c r="AW689" t="s">
        <v>159</v>
      </c>
      <c r="AX689" s="82">
        <f>IFERROR(FIND("Óbitos/feridos",consulta_completa__11[[#This Row],[13 - Ocorrências/Ambientes Atingidos]]),0)</f>
        <v>0</v>
      </c>
      <c r="AY689" s="83" t="str">
        <f t="shared" si="311"/>
        <v/>
      </c>
      <c r="AZ689" s="82">
        <f>IFERROR(FIND("População afetada/evacuada",consulta_completa__11[[#This Row],[13 - Ocorrências/Ambientes Atingidos]]),0)</f>
        <v>0</v>
      </c>
      <c r="BA689" s="82" t="str">
        <f t="shared" si="312"/>
        <v/>
      </c>
      <c r="BB689" s="82">
        <f>IFERROR(FIND("Suspensão de abastecimento de água",consulta_completa__11[[#This Row],[13 - Ocorrências/Ambientes Atingidos]]),0)</f>
        <v>0</v>
      </c>
      <c r="BC689" s="83" t="str">
        <f t="shared" si="340"/>
        <v/>
      </c>
      <c r="BD689" s="82">
        <f>IFERROR(FIND("Rio/córrego",consulta_completa__11[[#This Row],[13 - Ocorrências/Ambientes Atingidos]]),0)</f>
        <v>0</v>
      </c>
      <c r="BE689" s="83" t="str">
        <f t="shared" si="313"/>
        <v/>
      </c>
      <c r="BF689" s="82">
        <f>IFERROR(FIND("Lago",consulta_completa__11[[#This Row],[13 - Ocorrências/Ambientes Atingidos]]),0)</f>
        <v>0</v>
      </c>
      <c r="BG689" s="83" t="str">
        <f t="shared" si="314"/>
        <v/>
      </c>
      <c r="BH689" s="82">
        <f>IFERROR(FIND("Mar",consulta_completa__11[[#This Row],[13 - Ocorrências/Ambientes Atingidos]]),0)</f>
        <v>1</v>
      </c>
      <c r="BI689" s="83" t="str">
        <f t="shared" si="315"/>
        <v>X</v>
      </c>
      <c r="BJ689" s="82">
        <f>IFERROR(FIND("Praia",consulta_completa__11[[#This Row],[13 - Ocorrências/Ambientes Atingidos]]),0)</f>
        <v>0</v>
      </c>
      <c r="BK689" s="83" t="str">
        <f t="shared" si="316"/>
        <v/>
      </c>
      <c r="BL689" s="82">
        <f>IFERROR(FIND("Solo",consulta_completa__11[[#This Row],[13 - Ocorrências/Ambientes Atingidos]]),0)</f>
        <v>0</v>
      </c>
      <c r="BM689" s="83" t="str">
        <f t="shared" si="317"/>
        <v/>
      </c>
      <c r="BN689" s="82">
        <f>IFERROR(FIND("Águas subterrâneas",consulta_completa__11[[#This Row],[13 - Ocorrências/Ambientes Atingidos]]),0)</f>
        <v>0</v>
      </c>
      <c r="BO689" s="83" t="str">
        <f t="shared" si="318"/>
        <v/>
      </c>
      <c r="BP689" s="82">
        <f>IFERROR(FIND("Atmosfera",consulta_completa__11[[#This Row],[13 - Ocorrências/Ambientes Atingidos]]),0)</f>
        <v>0</v>
      </c>
      <c r="BQ689" s="83" t="str">
        <f t="shared" si="319"/>
        <v/>
      </c>
      <c r="BR689" s="82">
        <f>IFERROR(FIND("Flora",consulta_completa__11[[#This Row],[13 - Ocorrências/Ambientes Atingidos]]),0)</f>
        <v>0</v>
      </c>
      <c r="BS689" s="83" t="str">
        <f t="shared" si="320"/>
        <v/>
      </c>
      <c r="BT689" s="82">
        <f>IFERROR(FIND("Fauna",consulta_completa__11[[#This Row],[13 - Ocorrências/Ambientes Atingidos]]),0)</f>
        <v>0</v>
      </c>
      <c r="BU689" s="83" t="str">
        <f t="shared" si="321"/>
        <v/>
      </c>
      <c r="BV689" s="82">
        <f>IFERROR(FIND("UC federal",consulta_completa__11[[#This Row],[13 - Ocorrências/Ambientes Atingidos]]),0)</f>
        <v>0</v>
      </c>
      <c r="BW689" s="83" t="str">
        <f t="shared" si="322"/>
        <v/>
      </c>
      <c r="BX689" s="82">
        <f>IFERROR(FIND("UC estadual/municipal",consulta_completa__11[[#This Row],[13 - Ocorrências/Ambientes Atingidos]]),0)</f>
        <v>0</v>
      </c>
      <c r="BY689" s="83" t="str">
        <f t="shared" si="323"/>
        <v/>
      </c>
      <c r="BZ689" s="82">
        <f>IFERROR(FIND("Outro(s)",consulta_completa__11[[#This Row],[13 - Ocorrências/Ambientes Atingidos]]),0)</f>
        <v>0</v>
      </c>
      <c r="CA689" s="83" t="str">
        <f t="shared" si="324"/>
        <v/>
      </c>
      <c r="CB689" s="82">
        <f>IFERROR(FIND("Sem dano",consulta_completa__11[[#This Row],[13 - Ocorrências/Ambientes Atingidos]]),0)</f>
        <v>0</v>
      </c>
      <c r="CC689" s="83" t="str">
        <f t="shared" si="325"/>
        <v/>
      </c>
      <c r="CD689" s="82" t="str">
        <f>IF(consulta_completa__11[[#This Row],[13 - Ocorrências/Ambientes Atingidos]]="","X","")</f>
        <v/>
      </c>
      <c r="CE689" s="84">
        <f>IFERROR(FIND("IBAMA",consulta_completa__11[[#This Row],[14 - Inst. Atuando no Local]]),0)</f>
        <v>0</v>
      </c>
      <c r="CF689" s="84" t="str">
        <f t="shared" si="326"/>
        <v/>
      </c>
      <c r="CG689" s="84">
        <f>IFERROR(FIND("OEMA",consulta_completa__11[[#This Row],[14 - Inst. Atuando no Local]]),0)</f>
        <v>0</v>
      </c>
      <c r="CH689" s="84" t="str">
        <f t="shared" si="327"/>
        <v/>
      </c>
      <c r="CI689" s="84">
        <f>IFERROR(FIND("DEFESA CIVIL",consulta_completa__11[[#This Row],[14 - Inst. Atuando no Local]]),0)</f>
        <v>0</v>
      </c>
      <c r="CJ689" s="84" t="str">
        <f t="shared" si="328"/>
        <v/>
      </c>
      <c r="CK689" s="84">
        <f>IFERROR(FIND("CORPO DE BOMBEIROS",consulta_completa__11[[#This Row],[14 - Inst. Atuando no Local]]),0)</f>
        <v>0</v>
      </c>
      <c r="CL689" s="84" t="str">
        <f t="shared" si="329"/>
        <v/>
      </c>
      <c r="CM689" s="84">
        <f>IFERROR(FIND("POLÍCIA RODOVIÁRIA",consulta_completa__11[[#This Row],[14 - Inst. Atuando no Local]]),0)</f>
        <v>0</v>
      </c>
      <c r="CN689" s="84" t="str">
        <f t="shared" si="330"/>
        <v/>
      </c>
      <c r="CO689" s="84">
        <f>IFERROR(FIND("POLÍCIA MILITAR",consulta_completa__11[[#This Row],[14 - Inst. Atuando no Local]]),0)</f>
        <v>0</v>
      </c>
      <c r="CP689" s="84" t="str">
        <f t="shared" si="331"/>
        <v/>
      </c>
      <c r="CQ689" s="84">
        <f>IFERROR(FIND("POLÍCIA CIVIL",consulta_completa__11[[#This Row],[14 - Inst. Atuando no Local]]),0)</f>
        <v>0</v>
      </c>
      <c r="CR689" s="84" t="str">
        <f t="shared" si="332"/>
        <v/>
      </c>
      <c r="CS689" s="84">
        <f>IFERROR(FIND("MARINHA DO BRASIL",consulta_completa__11[[#This Row],[14 - Inst. Atuando no Local]]),0)</f>
        <v>0</v>
      </c>
      <c r="CT689" s="84" t="str">
        <f t="shared" si="333"/>
        <v/>
      </c>
      <c r="CU689" s="84">
        <f>IFERROR(FIND("EMPRESA ESPECIALIZADA EM ATENDIMENTO",consulta_completa__11[[#This Row],[14 - Inst. Atuando no Local]]),0)</f>
        <v>0</v>
      </c>
      <c r="CV689" s="84" t="str">
        <f t="shared" si="334"/>
        <v/>
      </c>
      <c r="CW689" s="84">
        <f>IFERROR(FIND("IBAMA",consulta_completa__11[[#This Row],[14 - Inst. Atuando no Local]]),0)</f>
        <v>0</v>
      </c>
      <c r="CX689" s="84" t="str">
        <f t="shared" si="335"/>
        <v/>
      </c>
      <c r="CY689" s="84" t="str">
        <f>IF(consulta_completa__11[[#This Row],[14 - Inst. Atuando no Local]]="","X","")</f>
        <v>X</v>
      </c>
      <c r="CZ689" s="84">
        <f>IFERROR(FIND("OUTRA (S)",consulta_completa__11[[#This Row],[14 - Inst. Atuando no Local]]),0)</f>
        <v>0</v>
      </c>
      <c r="DA689" s="84" t="str">
        <f t="shared" si="336"/>
        <v/>
      </c>
      <c r="DB689" s="35" t="str">
        <f t="shared" si="337"/>
        <v>Sim</v>
      </c>
      <c r="DC689" s="35" t="str">
        <f t="shared" si="338"/>
        <v>Não</v>
      </c>
      <c r="DD689" s="35" t="str">
        <f t="shared" si="339"/>
        <v>Sim</v>
      </c>
      <c r="DE689" s="87" t="str">
        <f t="shared" si="342"/>
        <v/>
      </c>
    </row>
    <row r="690" spans="1:109">
      <c r="A690" s="14">
        <v>202592018041</v>
      </c>
      <c r="B690" s="1">
        <v>45918</v>
      </c>
      <c r="C690" t="s">
        <v>109</v>
      </c>
      <c r="D690" t="s">
        <v>110</v>
      </c>
      <c r="E690" t="s">
        <v>111</v>
      </c>
      <c r="F690" t="s">
        <v>112</v>
      </c>
      <c r="G690" t="s">
        <v>113</v>
      </c>
      <c r="H690" t="s">
        <v>114</v>
      </c>
      <c r="I690" t="s">
        <v>114</v>
      </c>
      <c r="J690" t="s">
        <v>321</v>
      </c>
      <c r="K690" t="s">
        <v>6008</v>
      </c>
      <c r="L690" t="s">
        <v>323</v>
      </c>
      <c r="M690" t="s">
        <v>118</v>
      </c>
      <c r="N690" t="s">
        <v>119</v>
      </c>
      <c r="O690" t="s">
        <v>228</v>
      </c>
      <c r="P690" t="s">
        <v>142</v>
      </c>
      <c r="Q690" t="s">
        <v>143</v>
      </c>
      <c r="R690" t="s">
        <v>123</v>
      </c>
      <c r="S690" t="s">
        <v>201</v>
      </c>
      <c r="T690" t="s">
        <v>6009</v>
      </c>
      <c r="U690" t="s">
        <v>6010</v>
      </c>
      <c r="V690" t="s">
        <v>6011</v>
      </c>
      <c r="W690" t="b">
        <v>1</v>
      </c>
      <c r="Z690" t="s">
        <v>409</v>
      </c>
      <c r="AA690" t="s">
        <v>113</v>
      </c>
      <c r="AB690" t="s">
        <v>206</v>
      </c>
      <c r="AC690" t="s">
        <v>399</v>
      </c>
      <c r="AD690">
        <v>1</v>
      </c>
      <c r="AE690" t="s">
        <v>603</v>
      </c>
      <c r="AF690" t="s">
        <v>113</v>
      </c>
      <c r="AG690" t="s">
        <v>113</v>
      </c>
      <c r="AH690" t="s">
        <v>131</v>
      </c>
      <c r="AI690" t="s">
        <v>132</v>
      </c>
      <c r="AJ690" t="s">
        <v>131</v>
      </c>
      <c r="AK690" t="s">
        <v>6012</v>
      </c>
      <c r="AL690" t="s">
        <v>6013</v>
      </c>
      <c r="AM690" t="s">
        <v>402</v>
      </c>
      <c r="AN690" t="s">
        <v>113</v>
      </c>
      <c r="AO690" t="s">
        <v>113</v>
      </c>
      <c r="AQ690" t="s">
        <v>211</v>
      </c>
      <c r="AR690" t="s">
        <v>113</v>
      </c>
      <c r="AS690" t="s">
        <v>113</v>
      </c>
      <c r="AT690" t="s">
        <v>113</v>
      </c>
      <c r="AU690" t="s">
        <v>113</v>
      </c>
      <c r="AW690" t="s">
        <v>113</v>
      </c>
      <c r="AX690" s="82">
        <f>IFERROR(FIND("Óbitos/feridos",consulta_completa__11[[#This Row],[13 - Ocorrências/Ambientes Atingidos]]),0)</f>
        <v>0</v>
      </c>
      <c r="AY690" s="83" t="str">
        <f t="shared" si="311"/>
        <v/>
      </c>
      <c r="AZ690" s="82">
        <f>IFERROR(FIND("População afetada/evacuada",consulta_completa__11[[#This Row],[13 - Ocorrências/Ambientes Atingidos]]),0)</f>
        <v>0</v>
      </c>
      <c r="BA690" s="82" t="str">
        <f t="shared" si="312"/>
        <v/>
      </c>
      <c r="BB690" s="82">
        <f>IFERROR(FIND("Suspensão de abastecimento de água",consulta_completa__11[[#This Row],[13 - Ocorrências/Ambientes Atingidos]]),0)</f>
        <v>0</v>
      </c>
      <c r="BC690" s="83" t="str">
        <f t="shared" si="340"/>
        <v/>
      </c>
      <c r="BD690" s="82">
        <f>IFERROR(FIND("Rio/córrego",consulta_completa__11[[#This Row],[13 - Ocorrências/Ambientes Atingidos]]),0)</f>
        <v>0</v>
      </c>
      <c r="BE690" s="83" t="str">
        <f t="shared" si="313"/>
        <v/>
      </c>
      <c r="BF690" s="82">
        <f>IFERROR(FIND("Lago",consulta_completa__11[[#This Row],[13 - Ocorrências/Ambientes Atingidos]]),0)</f>
        <v>0</v>
      </c>
      <c r="BG690" s="83" t="str">
        <f t="shared" si="314"/>
        <v/>
      </c>
      <c r="BH690" s="82">
        <f>IFERROR(FIND("Mar",consulta_completa__11[[#This Row],[13 - Ocorrências/Ambientes Atingidos]]),0)</f>
        <v>1</v>
      </c>
      <c r="BI690" s="83" t="str">
        <f t="shared" si="315"/>
        <v>X</v>
      </c>
      <c r="BJ690" s="82">
        <f>IFERROR(FIND("Praia",consulta_completa__11[[#This Row],[13 - Ocorrências/Ambientes Atingidos]]),0)</f>
        <v>0</v>
      </c>
      <c r="BK690" s="83" t="str">
        <f t="shared" si="316"/>
        <v/>
      </c>
      <c r="BL690" s="82">
        <f>IFERROR(FIND("Solo",consulta_completa__11[[#This Row],[13 - Ocorrências/Ambientes Atingidos]]),0)</f>
        <v>0</v>
      </c>
      <c r="BM690" s="83" t="str">
        <f t="shared" si="317"/>
        <v/>
      </c>
      <c r="BN690" s="82">
        <f>IFERROR(FIND("Águas subterrâneas",consulta_completa__11[[#This Row],[13 - Ocorrências/Ambientes Atingidos]]),0)</f>
        <v>0</v>
      </c>
      <c r="BO690" s="83" t="str">
        <f t="shared" si="318"/>
        <v/>
      </c>
      <c r="BP690" s="82">
        <f>IFERROR(FIND("Atmosfera",consulta_completa__11[[#This Row],[13 - Ocorrências/Ambientes Atingidos]]),0)</f>
        <v>0</v>
      </c>
      <c r="BQ690" s="83" t="str">
        <f t="shared" si="319"/>
        <v/>
      </c>
      <c r="BR690" s="82">
        <f>IFERROR(FIND("Flora",consulta_completa__11[[#This Row],[13 - Ocorrências/Ambientes Atingidos]]),0)</f>
        <v>0</v>
      </c>
      <c r="BS690" s="83" t="str">
        <f t="shared" si="320"/>
        <v/>
      </c>
      <c r="BT690" s="82">
        <f>IFERROR(FIND("Fauna",consulta_completa__11[[#This Row],[13 - Ocorrências/Ambientes Atingidos]]),0)</f>
        <v>0</v>
      </c>
      <c r="BU690" s="83" t="str">
        <f t="shared" si="321"/>
        <v/>
      </c>
      <c r="BV690" s="82">
        <f>IFERROR(FIND("UC federal",consulta_completa__11[[#This Row],[13 - Ocorrências/Ambientes Atingidos]]),0)</f>
        <v>0</v>
      </c>
      <c r="BW690" s="83" t="str">
        <f t="shared" si="322"/>
        <v/>
      </c>
      <c r="BX690" s="82">
        <f>IFERROR(FIND("UC estadual/municipal",consulta_completa__11[[#This Row],[13 - Ocorrências/Ambientes Atingidos]]),0)</f>
        <v>0</v>
      </c>
      <c r="BY690" s="83" t="str">
        <f t="shared" si="323"/>
        <v/>
      </c>
      <c r="BZ690" s="82">
        <f>IFERROR(FIND("Outro(s)",consulta_completa__11[[#This Row],[13 - Ocorrências/Ambientes Atingidos]]),0)</f>
        <v>0</v>
      </c>
      <c r="CA690" s="83" t="str">
        <f t="shared" si="324"/>
        <v/>
      </c>
      <c r="CB690" s="82">
        <f>IFERROR(FIND("Sem dano",consulta_completa__11[[#This Row],[13 - Ocorrências/Ambientes Atingidos]]),0)</f>
        <v>0</v>
      </c>
      <c r="CC690" s="83" t="str">
        <f t="shared" si="325"/>
        <v/>
      </c>
      <c r="CD690" s="82" t="str">
        <f>IF(consulta_completa__11[[#This Row],[13 - Ocorrências/Ambientes Atingidos]]="","X","")</f>
        <v/>
      </c>
      <c r="CE690" s="84">
        <f>IFERROR(FIND("IBAMA",consulta_completa__11[[#This Row],[14 - Inst. Atuando no Local]]),0)</f>
        <v>0</v>
      </c>
      <c r="CF690" s="84" t="str">
        <f t="shared" si="326"/>
        <v/>
      </c>
      <c r="CG690" s="84">
        <f>IFERROR(FIND("OEMA",consulta_completa__11[[#This Row],[14 - Inst. Atuando no Local]]),0)</f>
        <v>0</v>
      </c>
      <c r="CH690" s="84" t="str">
        <f t="shared" si="327"/>
        <v/>
      </c>
      <c r="CI690" s="84">
        <f>IFERROR(FIND("DEFESA CIVIL",consulta_completa__11[[#This Row],[14 - Inst. Atuando no Local]]),0)</f>
        <v>0</v>
      </c>
      <c r="CJ690" s="84" t="str">
        <f t="shared" si="328"/>
        <v/>
      </c>
      <c r="CK690" s="84">
        <f>IFERROR(FIND("CORPO DE BOMBEIROS",consulta_completa__11[[#This Row],[14 - Inst. Atuando no Local]]),0)</f>
        <v>0</v>
      </c>
      <c r="CL690" s="84" t="str">
        <f t="shared" si="329"/>
        <v/>
      </c>
      <c r="CM690" s="84">
        <f>IFERROR(FIND("POLÍCIA RODOVIÁRIA",consulta_completa__11[[#This Row],[14 - Inst. Atuando no Local]]),0)</f>
        <v>0</v>
      </c>
      <c r="CN690" s="84" t="str">
        <f t="shared" si="330"/>
        <v/>
      </c>
      <c r="CO690" s="84">
        <f>IFERROR(FIND("POLÍCIA MILITAR",consulta_completa__11[[#This Row],[14 - Inst. Atuando no Local]]),0)</f>
        <v>0</v>
      </c>
      <c r="CP690" s="84" t="str">
        <f t="shared" si="331"/>
        <v/>
      </c>
      <c r="CQ690" s="84">
        <f>IFERROR(FIND("POLÍCIA CIVIL",consulta_completa__11[[#This Row],[14 - Inst. Atuando no Local]]),0)</f>
        <v>0</v>
      </c>
      <c r="CR690" s="84" t="str">
        <f t="shared" si="332"/>
        <v/>
      </c>
      <c r="CS690" s="84">
        <f>IFERROR(FIND("MARINHA DO BRASIL",consulta_completa__11[[#This Row],[14 - Inst. Atuando no Local]]),0)</f>
        <v>0</v>
      </c>
      <c r="CT690" s="84" t="str">
        <f t="shared" si="333"/>
        <v/>
      </c>
      <c r="CU690" s="84">
        <f>IFERROR(FIND("EMPRESA ESPECIALIZADA EM ATENDIMENTO",consulta_completa__11[[#This Row],[14 - Inst. Atuando no Local]]),0)</f>
        <v>0</v>
      </c>
      <c r="CV690" s="84" t="str">
        <f t="shared" si="334"/>
        <v/>
      </c>
      <c r="CW690" s="84">
        <f>IFERROR(FIND("IBAMA",consulta_completa__11[[#This Row],[14 - Inst. Atuando no Local]]),0)</f>
        <v>0</v>
      </c>
      <c r="CX690" s="84" t="str">
        <f t="shared" si="335"/>
        <v/>
      </c>
      <c r="CY690" s="84" t="str">
        <f>IF(consulta_completa__11[[#This Row],[14 - Inst. Atuando no Local]]="","X","")</f>
        <v/>
      </c>
      <c r="CZ690" s="84">
        <f>IFERROR(FIND("OUTRA (S)",consulta_completa__11[[#This Row],[14 - Inst. Atuando no Local]]),0)</f>
        <v>0</v>
      </c>
      <c r="DA690" s="84" t="str">
        <f t="shared" si="336"/>
        <v/>
      </c>
      <c r="DB690" s="35" t="str">
        <f t="shared" si="337"/>
        <v>Sim</v>
      </c>
      <c r="DC690" s="35" t="str">
        <f t="shared" si="338"/>
        <v>Não</v>
      </c>
      <c r="DD690" s="35" t="str">
        <f t="shared" si="339"/>
        <v>Sim</v>
      </c>
      <c r="DE690" s="87" t="str">
        <f t="shared" si="342"/>
        <v/>
      </c>
    </row>
    <row r="691" spans="1:109">
      <c r="A691" s="14">
        <v>202592014439</v>
      </c>
      <c r="B691" s="1">
        <v>45919</v>
      </c>
      <c r="C691" t="s">
        <v>762</v>
      </c>
      <c r="D691" t="s">
        <v>180</v>
      </c>
      <c r="E691" t="s">
        <v>286</v>
      </c>
      <c r="F691" t="s">
        <v>139</v>
      </c>
      <c r="G691" t="s">
        <v>113</v>
      </c>
      <c r="H691" t="s">
        <v>114</v>
      </c>
      <c r="I691" t="s">
        <v>114</v>
      </c>
      <c r="J691" t="s">
        <v>2857</v>
      </c>
      <c r="K691" t="s">
        <v>1576</v>
      </c>
      <c r="L691" t="s">
        <v>1352</v>
      </c>
      <c r="M691" t="s">
        <v>140</v>
      </c>
      <c r="N691" t="s">
        <v>141</v>
      </c>
      <c r="O691" t="s">
        <v>120</v>
      </c>
      <c r="P691" t="s">
        <v>200</v>
      </c>
      <c r="Q691" t="s">
        <v>230</v>
      </c>
      <c r="R691" t="s">
        <v>123</v>
      </c>
      <c r="S691" t="s">
        <v>113</v>
      </c>
      <c r="T691" t="s">
        <v>6014</v>
      </c>
      <c r="U691" t="s">
        <v>113</v>
      </c>
      <c r="V691" t="s">
        <v>6015</v>
      </c>
      <c r="W691" t="b">
        <v>1</v>
      </c>
      <c r="Z691" t="s">
        <v>6016</v>
      </c>
      <c r="AA691" t="s">
        <v>113</v>
      </c>
      <c r="AB691" t="s">
        <v>6017</v>
      </c>
      <c r="AC691" t="s">
        <v>6018</v>
      </c>
      <c r="AD691">
        <v>0</v>
      </c>
      <c r="AE691" t="s">
        <v>113</v>
      </c>
      <c r="AF691" t="s">
        <v>113</v>
      </c>
      <c r="AG691" t="s">
        <v>113</v>
      </c>
      <c r="AH691" t="s">
        <v>131</v>
      </c>
      <c r="AI691" t="s">
        <v>132</v>
      </c>
      <c r="AJ691" t="s">
        <v>131</v>
      </c>
      <c r="AK691" t="s">
        <v>6019</v>
      </c>
      <c r="AL691" t="s">
        <v>6020</v>
      </c>
      <c r="AM691" t="s">
        <v>6021</v>
      </c>
      <c r="AN691" t="s">
        <v>774</v>
      </c>
      <c r="AO691" t="s">
        <v>6022</v>
      </c>
      <c r="AP691">
        <v>11934123210</v>
      </c>
      <c r="AQ691" t="s">
        <v>5602</v>
      </c>
      <c r="AR691" t="s">
        <v>113</v>
      </c>
      <c r="AS691" t="s">
        <v>113</v>
      </c>
      <c r="AT691" t="s">
        <v>113</v>
      </c>
      <c r="AU691" t="s">
        <v>113</v>
      </c>
      <c r="AW691" t="s">
        <v>113</v>
      </c>
      <c r="AX691" s="82">
        <f>IFERROR(FIND("Óbitos/feridos",consulta_completa__11[[#This Row],[13 - Ocorrências/Ambientes Atingidos]]),0)</f>
        <v>0</v>
      </c>
      <c r="AY691" s="83" t="str">
        <f t="shared" si="311"/>
        <v/>
      </c>
      <c r="AZ691" s="82">
        <f>IFERROR(FIND("População afetada/evacuada",consulta_completa__11[[#This Row],[13 - Ocorrências/Ambientes Atingidos]]),0)</f>
        <v>0</v>
      </c>
      <c r="BA691" s="82" t="str">
        <f t="shared" si="312"/>
        <v/>
      </c>
      <c r="BB691" s="82">
        <f>IFERROR(FIND("Suspensão de abastecimento de água",consulta_completa__11[[#This Row],[13 - Ocorrências/Ambientes Atingidos]]),0)</f>
        <v>0</v>
      </c>
      <c r="BC691" s="83" t="str">
        <f t="shared" si="340"/>
        <v/>
      </c>
      <c r="BD691" s="82">
        <f>IFERROR(FIND("Rio/córrego",consulta_completa__11[[#This Row],[13 - Ocorrências/Ambientes Atingidos]]),0)</f>
        <v>0</v>
      </c>
      <c r="BE691" s="83" t="str">
        <f t="shared" si="313"/>
        <v/>
      </c>
      <c r="BF691" s="82">
        <f>IFERROR(FIND("Lago",consulta_completa__11[[#This Row],[13 - Ocorrências/Ambientes Atingidos]]),0)</f>
        <v>0</v>
      </c>
      <c r="BG691" s="83" t="str">
        <f t="shared" si="314"/>
        <v/>
      </c>
      <c r="BH691" s="82">
        <f>IFERROR(FIND("Mar",consulta_completa__11[[#This Row],[13 - Ocorrências/Ambientes Atingidos]]),0)</f>
        <v>0</v>
      </c>
      <c r="BI691" s="83" t="str">
        <f t="shared" si="315"/>
        <v/>
      </c>
      <c r="BJ691" s="82">
        <f>IFERROR(FIND("Praia",consulta_completa__11[[#This Row],[13 - Ocorrências/Ambientes Atingidos]]),0)</f>
        <v>0</v>
      </c>
      <c r="BK691" s="83" t="str">
        <f t="shared" si="316"/>
        <v/>
      </c>
      <c r="BL691" s="82">
        <f>IFERROR(FIND("Solo",consulta_completa__11[[#This Row],[13 - Ocorrências/Ambientes Atingidos]]),0)</f>
        <v>1</v>
      </c>
      <c r="BM691" s="83" t="str">
        <f t="shared" si="317"/>
        <v>X</v>
      </c>
      <c r="BN691" s="82">
        <f>IFERROR(FIND("Águas subterrâneas",consulta_completa__11[[#This Row],[13 - Ocorrências/Ambientes Atingidos]]),0)</f>
        <v>0</v>
      </c>
      <c r="BO691" s="83" t="str">
        <f t="shared" si="318"/>
        <v/>
      </c>
      <c r="BP691" s="82">
        <f>IFERROR(FIND("Atmosfera",consulta_completa__11[[#This Row],[13 - Ocorrências/Ambientes Atingidos]]),0)</f>
        <v>0</v>
      </c>
      <c r="BQ691" s="83" t="str">
        <f t="shared" si="319"/>
        <v/>
      </c>
      <c r="BR691" s="82">
        <f>IFERROR(FIND("Flora",consulta_completa__11[[#This Row],[13 - Ocorrências/Ambientes Atingidos]]),0)</f>
        <v>0</v>
      </c>
      <c r="BS691" s="83" t="str">
        <f t="shared" si="320"/>
        <v/>
      </c>
      <c r="BT691" s="82">
        <f>IFERROR(FIND("Fauna",consulta_completa__11[[#This Row],[13 - Ocorrências/Ambientes Atingidos]]),0)</f>
        <v>0</v>
      </c>
      <c r="BU691" s="83" t="str">
        <f t="shared" si="321"/>
        <v/>
      </c>
      <c r="BV691" s="82">
        <f>IFERROR(FIND("UC federal",consulta_completa__11[[#This Row],[13 - Ocorrências/Ambientes Atingidos]]),0)</f>
        <v>0</v>
      </c>
      <c r="BW691" s="83" t="str">
        <f t="shared" si="322"/>
        <v/>
      </c>
      <c r="BX691" s="82">
        <f>IFERROR(FIND("UC estadual/municipal",consulta_completa__11[[#This Row],[13 - Ocorrências/Ambientes Atingidos]]),0)</f>
        <v>0</v>
      </c>
      <c r="BY691" s="83" t="str">
        <f t="shared" si="323"/>
        <v/>
      </c>
      <c r="BZ691" s="82">
        <f>IFERROR(FIND("Outro(s)",consulta_completa__11[[#This Row],[13 - Ocorrências/Ambientes Atingidos]]),0)</f>
        <v>0</v>
      </c>
      <c r="CA691" s="83" t="str">
        <f t="shared" si="324"/>
        <v/>
      </c>
      <c r="CB691" s="82">
        <f>IFERROR(FIND("Sem dano",consulta_completa__11[[#This Row],[13 - Ocorrências/Ambientes Atingidos]]),0)</f>
        <v>0</v>
      </c>
      <c r="CC691" s="83" t="str">
        <f t="shared" si="325"/>
        <v/>
      </c>
      <c r="CD691" s="82" t="str">
        <f>IF(consulta_completa__11[[#This Row],[13 - Ocorrências/Ambientes Atingidos]]="","X","")</f>
        <v/>
      </c>
      <c r="CE691" s="84">
        <f>IFERROR(FIND("IBAMA",consulta_completa__11[[#This Row],[14 - Inst. Atuando no Local]]),0)</f>
        <v>0</v>
      </c>
      <c r="CF691" s="84" t="str">
        <f t="shared" si="326"/>
        <v/>
      </c>
      <c r="CG691" s="84">
        <f>IFERROR(FIND("OEMA",consulta_completa__11[[#This Row],[14 - Inst. Atuando no Local]]),0)</f>
        <v>0</v>
      </c>
      <c r="CH691" s="84" t="str">
        <f t="shared" si="327"/>
        <v/>
      </c>
      <c r="CI691" s="84">
        <f>IFERROR(FIND("DEFESA CIVIL",consulta_completa__11[[#This Row],[14 - Inst. Atuando no Local]]),0)</f>
        <v>0</v>
      </c>
      <c r="CJ691" s="84" t="str">
        <f t="shared" si="328"/>
        <v/>
      </c>
      <c r="CK691" s="84">
        <f>IFERROR(FIND("CORPO DE BOMBEIROS",consulta_completa__11[[#This Row],[14 - Inst. Atuando no Local]]),0)</f>
        <v>0</v>
      </c>
      <c r="CL691" s="84" t="str">
        <f t="shared" si="329"/>
        <v/>
      </c>
      <c r="CM691" s="84">
        <f>IFERROR(FIND("POLÍCIA RODOVIÁRIA",consulta_completa__11[[#This Row],[14 - Inst. Atuando no Local]]),0)</f>
        <v>0</v>
      </c>
      <c r="CN691" s="84" t="str">
        <f t="shared" si="330"/>
        <v/>
      </c>
      <c r="CO691" s="84">
        <f>IFERROR(FIND("POLÍCIA MILITAR",consulta_completa__11[[#This Row],[14 - Inst. Atuando no Local]]),0)</f>
        <v>0</v>
      </c>
      <c r="CP691" s="84" t="str">
        <f t="shared" si="331"/>
        <v/>
      </c>
      <c r="CQ691" s="84">
        <f>IFERROR(FIND("POLÍCIA CIVIL",consulta_completa__11[[#This Row],[14 - Inst. Atuando no Local]]),0)</f>
        <v>0</v>
      </c>
      <c r="CR691" s="84" t="str">
        <f t="shared" si="332"/>
        <v/>
      </c>
      <c r="CS691" s="84">
        <f>IFERROR(FIND("MARINHA DO BRASIL",consulta_completa__11[[#This Row],[14 - Inst. Atuando no Local]]),0)</f>
        <v>0</v>
      </c>
      <c r="CT691" s="84" t="str">
        <f t="shared" si="333"/>
        <v/>
      </c>
      <c r="CU691" s="84">
        <f>IFERROR(FIND("EMPRESA ESPECIALIZADA EM ATENDIMENTO",consulta_completa__11[[#This Row],[14 - Inst. Atuando no Local]]),0)</f>
        <v>0</v>
      </c>
      <c r="CV691" s="84" t="str">
        <f t="shared" si="334"/>
        <v/>
      </c>
      <c r="CW691" s="84">
        <f>IFERROR(FIND("IBAMA",consulta_completa__11[[#This Row],[14 - Inst. Atuando no Local]]),0)</f>
        <v>0</v>
      </c>
      <c r="CX691" s="84" t="str">
        <f t="shared" si="335"/>
        <v/>
      </c>
      <c r="CY691" s="84" t="str">
        <f>IF(consulta_completa__11[[#This Row],[14 - Inst. Atuando no Local]]="","X","")</f>
        <v/>
      </c>
      <c r="CZ691" s="84">
        <f>IFERROR(FIND("OUTRA (S)",consulta_completa__11[[#This Row],[14 - Inst. Atuando no Local]]),0)</f>
        <v>0</v>
      </c>
      <c r="DA691" s="84" t="str">
        <f t="shared" si="336"/>
        <v/>
      </c>
      <c r="DB691" s="35" t="str">
        <f t="shared" si="337"/>
        <v>Sim</v>
      </c>
      <c r="DC691" s="35" t="str">
        <f t="shared" si="338"/>
        <v>Não</v>
      </c>
      <c r="DD691" s="35" t="str">
        <f t="shared" si="339"/>
        <v>Sim</v>
      </c>
      <c r="DE691" s="87" t="str">
        <f t="shared" si="342"/>
        <v/>
      </c>
    </row>
    <row r="692" spans="1:109">
      <c r="A692" s="14">
        <v>202592079200</v>
      </c>
      <c r="B692" s="1">
        <v>45919</v>
      </c>
      <c r="C692" t="s">
        <v>109</v>
      </c>
      <c r="D692" t="s">
        <v>110</v>
      </c>
      <c r="E692" t="s">
        <v>111</v>
      </c>
      <c r="F692" t="s">
        <v>112</v>
      </c>
      <c r="G692" t="s">
        <v>113</v>
      </c>
      <c r="H692" t="s">
        <v>114</v>
      </c>
      <c r="I692" t="s">
        <v>114</v>
      </c>
      <c r="J692" t="s">
        <v>321</v>
      </c>
      <c r="K692" t="s">
        <v>6023</v>
      </c>
      <c r="L692" t="s">
        <v>323</v>
      </c>
      <c r="M692" t="s">
        <v>118</v>
      </c>
      <c r="N692" t="s">
        <v>119</v>
      </c>
      <c r="O692" t="s">
        <v>228</v>
      </c>
      <c r="P692" t="s">
        <v>200</v>
      </c>
      <c r="Q692" t="s">
        <v>122</v>
      </c>
      <c r="R692" t="s">
        <v>123</v>
      </c>
      <c r="S692" t="s">
        <v>201</v>
      </c>
      <c r="T692" t="s">
        <v>6024</v>
      </c>
      <c r="U692" t="s">
        <v>6025</v>
      </c>
      <c r="V692" t="s">
        <v>6026</v>
      </c>
      <c r="W692" t="b">
        <v>1</v>
      </c>
      <c r="Z692" t="s">
        <v>409</v>
      </c>
      <c r="AA692" t="s">
        <v>113</v>
      </c>
      <c r="AB692" t="s">
        <v>206</v>
      </c>
      <c r="AC692" t="s">
        <v>207</v>
      </c>
      <c r="AD692">
        <v>1</v>
      </c>
      <c r="AE692" t="s">
        <v>206</v>
      </c>
      <c r="AF692" t="s">
        <v>113</v>
      </c>
      <c r="AG692" t="s">
        <v>113</v>
      </c>
      <c r="AH692" t="s">
        <v>131</v>
      </c>
      <c r="AI692" t="s">
        <v>132</v>
      </c>
      <c r="AJ692" t="s">
        <v>131</v>
      </c>
      <c r="AK692" t="s">
        <v>6027</v>
      </c>
      <c r="AL692" t="s">
        <v>6028</v>
      </c>
      <c r="AM692" t="s">
        <v>210</v>
      </c>
      <c r="AN692" t="s">
        <v>113</v>
      </c>
      <c r="AO692" t="s">
        <v>113</v>
      </c>
      <c r="AQ692" t="s">
        <v>211</v>
      </c>
      <c r="AR692" t="s">
        <v>113</v>
      </c>
      <c r="AS692" t="s">
        <v>113</v>
      </c>
      <c r="AT692" t="s">
        <v>113</v>
      </c>
      <c r="AU692" t="s">
        <v>113</v>
      </c>
      <c r="AW692" t="s">
        <v>113</v>
      </c>
      <c r="AX692" s="82">
        <f>IFERROR(FIND("Óbitos/feridos",consulta_completa__11[[#This Row],[13 - Ocorrências/Ambientes Atingidos]]),0)</f>
        <v>0</v>
      </c>
      <c r="AY692" s="83" t="str">
        <f t="shared" si="311"/>
        <v/>
      </c>
      <c r="AZ692" s="82">
        <f>IFERROR(FIND("População afetada/evacuada",consulta_completa__11[[#This Row],[13 - Ocorrências/Ambientes Atingidos]]),0)</f>
        <v>0</v>
      </c>
      <c r="BA692" s="82" t="str">
        <f t="shared" si="312"/>
        <v/>
      </c>
      <c r="BB692" s="82">
        <f>IFERROR(FIND("Suspensão de abastecimento de água",consulta_completa__11[[#This Row],[13 - Ocorrências/Ambientes Atingidos]]),0)</f>
        <v>0</v>
      </c>
      <c r="BC692" s="83" t="str">
        <f t="shared" si="340"/>
        <v/>
      </c>
      <c r="BD692" s="82">
        <f>IFERROR(FIND("Rio/córrego",consulta_completa__11[[#This Row],[13 - Ocorrências/Ambientes Atingidos]]),0)</f>
        <v>0</v>
      </c>
      <c r="BE692" s="83" t="str">
        <f t="shared" si="313"/>
        <v/>
      </c>
      <c r="BF692" s="82">
        <f>IFERROR(FIND("Lago",consulta_completa__11[[#This Row],[13 - Ocorrências/Ambientes Atingidos]]),0)</f>
        <v>0</v>
      </c>
      <c r="BG692" s="83" t="str">
        <f t="shared" si="314"/>
        <v/>
      </c>
      <c r="BH692" s="82">
        <f>IFERROR(FIND("Mar",consulta_completa__11[[#This Row],[13 - Ocorrências/Ambientes Atingidos]]),0)</f>
        <v>1</v>
      </c>
      <c r="BI692" s="83" t="str">
        <f t="shared" si="315"/>
        <v>X</v>
      </c>
      <c r="BJ692" s="82">
        <f>IFERROR(FIND("Praia",consulta_completa__11[[#This Row],[13 - Ocorrências/Ambientes Atingidos]]),0)</f>
        <v>0</v>
      </c>
      <c r="BK692" s="83" t="str">
        <f t="shared" si="316"/>
        <v/>
      </c>
      <c r="BL692" s="82">
        <f>IFERROR(FIND("Solo",consulta_completa__11[[#This Row],[13 - Ocorrências/Ambientes Atingidos]]),0)</f>
        <v>0</v>
      </c>
      <c r="BM692" s="83" t="str">
        <f t="shared" si="317"/>
        <v/>
      </c>
      <c r="BN692" s="82">
        <f>IFERROR(FIND("Águas subterrâneas",consulta_completa__11[[#This Row],[13 - Ocorrências/Ambientes Atingidos]]),0)</f>
        <v>0</v>
      </c>
      <c r="BO692" s="83" t="str">
        <f t="shared" si="318"/>
        <v/>
      </c>
      <c r="BP692" s="82">
        <f>IFERROR(FIND("Atmosfera",consulta_completa__11[[#This Row],[13 - Ocorrências/Ambientes Atingidos]]),0)</f>
        <v>0</v>
      </c>
      <c r="BQ692" s="83" t="str">
        <f t="shared" si="319"/>
        <v/>
      </c>
      <c r="BR692" s="82">
        <f>IFERROR(FIND("Flora",consulta_completa__11[[#This Row],[13 - Ocorrências/Ambientes Atingidos]]),0)</f>
        <v>0</v>
      </c>
      <c r="BS692" s="83" t="str">
        <f t="shared" si="320"/>
        <v/>
      </c>
      <c r="BT692" s="82">
        <f>IFERROR(FIND("Fauna",consulta_completa__11[[#This Row],[13 - Ocorrências/Ambientes Atingidos]]),0)</f>
        <v>0</v>
      </c>
      <c r="BU692" s="83" t="str">
        <f t="shared" si="321"/>
        <v/>
      </c>
      <c r="BV692" s="82">
        <f>IFERROR(FIND("UC federal",consulta_completa__11[[#This Row],[13 - Ocorrências/Ambientes Atingidos]]),0)</f>
        <v>0</v>
      </c>
      <c r="BW692" s="83" t="str">
        <f t="shared" si="322"/>
        <v/>
      </c>
      <c r="BX692" s="82">
        <f>IFERROR(FIND("UC estadual/municipal",consulta_completa__11[[#This Row],[13 - Ocorrências/Ambientes Atingidos]]),0)</f>
        <v>0</v>
      </c>
      <c r="BY692" s="83" t="str">
        <f t="shared" si="323"/>
        <v/>
      </c>
      <c r="BZ692" s="82">
        <f>IFERROR(FIND("Outro(s)",consulta_completa__11[[#This Row],[13 - Ocorrências/Ambientes Atingidos]]),0)</f>
        <v>0</v>
      </c>
      <c r="CA692" s="83" t="str">
        <f t="shared" si="324"/>
        <v/>
      </c>
      <c r="CB692" s="82">
        <f>IFERROR(FIND("Sem dano",consulta_completa__11[[#This Row],[13 - Ocorrências/Ambientes Atingidos]]),0)</f>
        <v>0</v>
      </c>
      <c r="CC692" s="83" t="str">
        <f t="shared" si="325"/>
        <v/>
      </c>
      <c r="CD692" s="82" t="str">
        <f>IF(consulta_completa__11[[#This Row],[13 - Ocorrências/Ambientes Atingidos]]="","X","")</f>
        <v/>
      </c>
      <c r="CE692" s="84">
        <f>IFERROR(FIND("IBAMA",consulta_completa__11[[#This Row],[14 - Inst. Atuando no Local]]),0)</f>
        <v>0</v>
      </c>
      <c r="CF692" s="84" t="str">
        <f t="shared" si="326"/>
        <v/>
      </c>
      <c r="CG692" s="84">
        <f>IFERROR(FIND("OEMA",consulta_completa__11[[#This Row],[14 - Inst. Atuando no Local]]),0)</f>
        <v>0</v>
      </c>
      <c r="CH692" s="84" t="str">
        <f t="shared" si="327"/>
        <v/>
      </c>
      <c r="CI692" s="84">
        <f>IFERROR(FIND("DEFESA CIVIL",consulta_completa__11[[#This Row],[14 - Inst. Atuando no Local]]),0)</f>
        <v>0</v>
      </c>
      <c r="CJ692" s="84" t="str">
        <f t="shared" si="328"/>
        <v/>
      </c>
      <c r="CK692" s="84">
        <f>IFERROR(FIND("CORPO DE BOMBEIROS",consulta_completa__11[[#This Row],[14 - Inst. Atuando no Local]]),0)</f>
        <v>0</v>
      </c>
      <c r="CL692" s="84" t="str">
        <f t="shared" si="329"/>
        <v/>
      </c>
      <c r="CM692" s="84">
        <f>IFERROR(FIND("POLÍCIA RODOVIÁRIA",consulta_completa__11[[#This Row],[14 - Inst. Atuando no Local]]),0)</f>
        <v>0</v>
      </c>
      <c r="CN692" s="84" t="str">
        <f t="shared" si="330"/>
        <v/>
      </c>
      <c r="CO692" s="84">
        <f>IFERROR(FIND("POLÍCIA MILITAR",consulta_completa__11[[#This Row],[14 - Inst. Atuando no Local]]),0)</f>
        <v>0</v>
      </c>
      <c r="CP692" s="84" t="str">
        <f t="shared" si="331"/>
        <v/>
      </c>
      <c r="CQ692" s="84">
        <f>IFERROR(FIND("POLÍCIA CIVIL",consulta_completa__11[[#This Row],[14 - Inst. Atuando no Local]]),0)</f>
        <v>0</v>
      </c>
      <c r="CR692" s="84" t="str">
        <f t="shared" si="332"/>
        <v/>
      </c>
      <c r="CS692" s="84">
        <f>IFERROR(FIND("MARINHA DO BRASIL",consulta_completa__11[[#This Row],[14 - Inst. Atuando no Local]]),0)</f>
        <v>0</v>
      </c>
      <c r="CT692" s="84" t="str">
        <f t="shared" si="333"/>
        <v/>
      </c>
      <c r="CU692" s="84">
        <f>IFERROR(FIND("EMPRESA ESPECIALIZADA EM ATENDIMENTO",consulta_completa__11[[#This Row],[14 - Inst. Atuando no Local]]),0)</f>
        <v>0</v>
      </c>
      <c r="CV692" s="84" t="str">
        <f t="shared" si="334"/>
        <v/>
      </c>
      <c r="CW692" s="84">
        <f>IFERROR(FIND("IBAMA",consulta_completa__11[[#This Row],[14 - Inst. Atuando no Local]]),0)</f>
        <v>0</v>
      </c>
      <c r="CX692" s="84" t="str">
        <f t="shared" si="335"/>
        <v/>
      </c>
      <c r="CY692" s="84" t="str">
        <f>IF(consulta_completa__11[[#This Row],[14 - Inst. Atuando no Local]]="","X","")</f>
        <v/>
      </c>
      <c r="CZ692" s="84">
        <f>IFERROR(FIND("OUTRA (S)",consulta_completa__11[[#This Row],[14 - Inst. Atuando no Local]]),0)</f>
        <v>0</v>
      </c>
      <c r="DA692" s="84" t="str">
        <f t="shared" si="336"/>
        <v/>
      </c>
      <c r="DB692" s="35" t="str">
        <f t="shared" si="337"/>
        <v>Sim</v>
      </c>
      <c r="DC692" s="35" t="str">
        <f t="shared" si="338"/>
        <v>Não</v>
      </c>
      <c r="DD692" s="35" t="str">
        <f t="shared" si="339"/>
        <v>Sim</v>
      </c>
      <c r="DE692" s="87" t="str">
        <f t="shared" si="342"/>
        <v/>
      </c>
    </row>
    <row r="693" spans="1:109">
      <c r="A693" s="14">
        <v>202592061215</v>
      </c>
      <c r="B693" s="1">
        <v>45920</v>
      </c>
      <c r="C693" t="s">
        <v>6029</v>
      </c>
      <c r="D693" t="s">
        <v>1546</v>
      </c>
      <c r="E693" t="s">
        <v>286</v>
      </c>
      <c r="F693" t="s">
        <v>112</v>
      </c>
      <c r="G693" t="s">
        <v>839</v>
      </c>
      <c r="H693" t="s">
        <v>1329</v>
      </c>
      <c r="I693" t="s">
        <v>648</v>
      </c>
      <c r="J693" t="s">
        <v>113</v>
      </c>
      <c r="K693" t="s">
        <v>114</v>
      </c>
      <c r="L693" t="s">
        <v>114</v>
      </c>
      <c r="M693" t="s">
        <v>140</v>
      </c>
      <c r="N693" t="s">
        <v>119</v>
      </c>
      <c r="O693" t="s">
        <v>120</v>
      </c>
      <c r="P693" t="s">
        <v>229</v>
      </c>
      <c r="Q693" t="s">
        <v>143</v>
      </c>
      <c r="R693" t="s">
        <v>123</v>
      </c>
      <c r="S693" t="s">
        <v>113</v>
      </c>
      <c r="T693" t="s">
        <v>6030</v>
      </c>
      <c r="U693" t="s">
        <v>113</v>
      </c>
      <c r="V693" t="s">
        <v>6031</v>
      </c>
      <c r="Z693" t="s">
        <v>6032</v>
      </c>
      <c r="AA693" t="s">
        <v>113</v>
      </c>
      <c r="AB693" t="s">
        <v>6033</v>
      </c>
      <c r="AC693" t="s">
        <v>6034</v>
      </c>
      <c r="AD693">
        <v>0</v>
      </c>
      <c r="AE693" t="s">
        <v>6035</v>
      </c>
      <c r="AF693" t="s">
        <v>6036</v>
      </c>
      <c r="AG693" t="s">
        <v>6037</v>
      </c>
      <c r="AH693" t="s">
        <v>131</v>
      </c>
      <c r="AI693" t="s">
        <v>132</v>
      </c>
      <c r="AJ693" t="s">
        <v>132</v>
      </c>
      <c r="AK693" t="s">
        <v>113</v>
      </c>
      <c r="AL693" t="s">
        <v>6038</v>
      </c>
      <c r="AM693" t="s">
        <v>6039</v>
      </c>
      <c r="AN693" t="s">
        <v>6040</v>
      </c>
      <c r="AO693" t="s">
        <v>6041</v>
      </c>
      <c r="AP693">
        <v>65992286899</v>
      </c>
      <c r="AQ693" t="s">
        <v>6042</v>
      </c>
      <c r="AR693" t="s">
        <v>113</v>
      </c>
      <c r="AS693" t="s">
        <v>113</v>
      </c>
      <c r="AT693" t="s">
        <v>113</v>
      </c>
      <c r="AU693" t="s">
        <v>113</v>
      </c>
      <c r="AW693" t="s">
        <v>113</v>
      </c>
      <c r="AX693" s="82">
        <f>IFERROR(FIND("Óbitos/feridos",consulta_completa__11[[#This Row],[13 - Ocorrências/Ambientes Atingidos]]),0)</f>
        <v>0</v>
      </c>
      <c r="AY693" s="83" t="str">
        <f t="shared" si="311"/>
        <v/>
      </c>
      <c r="AZ693" s="82">
        <f>IFERROR(FIND("População afetada/evacuada",consulta_completa__11[[#This Row],[13 - Ocorrências/Ambientes Atingidos]]),0)</f>
        <v>0</v>
      </c>
      <c r="BA693" s="82" t="str">
        <f t="shared" si="312"/>
        <v/>
      </c>
      <c r="BB693" s="82">
        <f>IFERROR(FIND("Suspensão de abastecimento de água",consulta_completa__11[[#This Row],[13 - Ocorrências/Ambientes Atingidos]]),0)</f>
        <v>0</v>
      </c>
      <c r="BC693" s="83" t="str">
        <f t="shared" si="340"/>
        <v/>
      </c>
      <c r="BD693" s="82">
        <f>IFERROR(FIND("Rio/córrego",consulta_completa__11[[#This Row],[13 - Ocorrências/Ambientes Atingidos]]),0)</f>
        <v>0</v>
      </c>
      <c r="BE693" s="83" t="str">
        <f t="shared" si="313"/>
        <v/>
      </c>
      <c r="BF693" s="82">
        <f>IFERROR(FIND("Lago",consulta_completa__11[[#This Row],[13 - Ocorrências/Ambientes Atingidos]]),0)</f>
        <v>0</v>
      </c>
      <c r="BG693" s="83" t="str">
        <f t="shared" si="314"/>
        <v/>
      </c>
      <c r="BH693" s="82">
        <f>IFERROR(FIND("Mar",consulta_completa__11[[#This Row],[13 - Ocorrências/Ambientes Atingidos]]),0)</f>
        <v>0</v>
      </c>
      <c r="BI693" s="83" t="str">
        <f t="shared" si="315"/>
        <v/>
      </c>
      <c r="BJ693" s="82">
        <f>IFERROR(FIND("Praia",consulta_completa__11[[#This Row],[13 - Ocorrências/Ambientes Atingidos]]),0)</f>
        <v>0</v>
      </c>
      <c r="BK693" s="83" t="str">
        <f t="shared" si="316"/>
        <v/>
      </c>
      <c r="BL693" s="82">
        <f>IFERROR(FIND("Solo",consulta_completa__11[[#This Row],[13 - Ocorrências/Ambientes Atingidos]]),0)</f>
        <v>1</v>
      </c>
      <c r="BM693" s="83" t="str">
        <f t="shared" si="317"/>
        <v>X</v>
      </c>
      <c r="BN693" s="82">
        <f>IFERROR(FIND("Águas subterrâneas",consulta_completa__11[[#This Row],[13 - Ocorrências/Ambientes Atingidos]]),0)</f>
        <v>0</v>
      </c>
      <c r="BO693" s="83" t="str">
        <f t="shared" si="318"/>
        <v/>
      </c>
      <c r="BP693" s="82">
        <f>IFERROR(FIND("Atmosfera",consulta_completa__11[[#This Row],[13 - Ocorrências/Ambientes Atingidos]]),0)</f>
        <v>0</v>
      </c>
      <c r="BQ693" s="83" t="str">
        <f t="shared" si="319"/>
        <v/>
      </c>
      <c r="BR693" s="82">
        <f>IFERROR(FIND("Flora",consulta_completa__11[[#This Row],[13 - Ocorrências/Ambientes Atingidos]]),0)</f>
        <v>0</v>
      </c>
      <c r="BS693" s="83" t="str">
        <f t="shared" si="320"/>
        <v/>
      </c>
      <c r="BT693" s="82">
        <f>IFERROR(FIND("Fauna",consulta_completa__11[[#This Row],[13 - Ocorrências/Ambientes Atingidos]]),0)</f>
        <v>0</v>
      </c>
      <c r="BU693" s="83" t="str">
        <f t="shared" si="321"/>
        <v/>
      </c>
      <c r="BV693" s="82">
        <f>IFERROR(FIND("UC federal",consulta_completa__11[[#This Row],[13 - Ocorrências/Ambientes Atingidos]]),0)</f>
        <v>0</v>
      </c>
      <c r="BW693" s="83" t="str">
        <f t="shared" si="322"/>
        <v/>
      </c>
      <c r="BX693" s="82">
        <f>IFERROR(FIND("UC estadual/municipal",consulta_completa__11[[#This Row],[13 - Ocorrências/Ambientes Atingidos]]),0)</f>
        <v>0</v>
      </c>
      <c r="BY693" s="83" t="str">
        <f t="shared" si="323"/>
        <v/>
      </c>
      <c r="BZ693" s="82">
        <f>IFERROR(FIND("Outro(s)",consulta_completa__11[[#This Row],[13 - Ocorrências/Ambientes Atingidos]]),0)</f>
        <v>0</v>
      </c>
      <c r="CA693" s="83" t="str">
        <f t="shared" si="324"/>
        <v/>
      </c>
      <c r="CB693" s="82">
        <f>IFERROR(FIND("Sem dano",consulta_completa__11[[#This Row],[13 - Ocorrências/Ambientes Atingidos]]),0)</f>
        <v>0</v>
      </c>
      <c r="CC693" s="83" t="str">
        <f t="shared" si="325"/>
        <v/>
      </c>
      <c r="CD693" s="82" t="str">
        <f>IF(consulta_completa__11[[#This Row],[13 - Ocorrências/Ambientes Atingidos]]="","X","")</f>
        <v/>
      </c>
      <c r="CE693" s="84">
        <f>IFERROR(FIND("IBAMA",consulta_completa__11[[#This Row],[14 - Inst. Atuando no Local]]),0)</f>
        <v>0</v>
      </c>
      <c r="CF693" s="84" t="str">
        <f t="shared" si="326"/>
        <v/>
      </c>
      <c r="CG693" s="84">
        <f>IFERROR(FIND("OEMA",consulta_completa__11[[#This Row],[14 - Inst. Atuando no Local]]),0)</f>
        <v>0</v>
      </c>
      <c r="CH693" s="84" t="str">
        <f t="shared" si="327"/>
        <v/>
      </c>
      <c r="CI693" s="84">
        <f>IFERROR(FIND("DEFESA CIVIL",consulta_completa__11[[#This Row],[14 - Inst. Atuando no Local]]),0)</f>
        <v>0</v>
      </c>
      <c r="CJ693" s="84" t="str">
        <f t="shared" si="328"/>
        <v/>
      </c>
      <c r="CK693" s="84">
        <f>IFERROR(FIND("CORPO DE BOMBEIROS",consulta_completa__11[[#This Row],[14 - Inst. Atuando no Local]]),0)</f>
        <v>0</v>
      </c>
      <c r="CL693" s="84" t="str">
        <f t="shared" si="329"/>
        <v/>
      </c>
      <c r="CM693" s="84">
        <f>IFERROR(FIND("POLÍCIA RODOVIÁRIA",consulta_completa__11[[#This Row],[14 - Inst. Atuando no Local]]),0)</f>
        <v>0</v>
      </c>
      <c r="CN693" s="84" t="str">
        <f t="shared" si="330"/>
        <v/>
      </c>
      <c r="CO693" s="84">
        <f>IFERROR(FIND("POLÍCIA MILITAR",consulta_completa__11[[#This Row],[14 - Inst. Atuando no Local]]),0)</f>
        <v>0</v>
      </c>
      <c r="CP693" s="84" t="str">
        <f t="shared" si="331"/>
        <v/>
      </c>
      <c r="CQ693" s="84">
        <f>IFERROR(FIND("POLÍCIA CIVIL",consulta_completa__11[[#This Row],[14 - Inst. Atuando no Local]]),0)</f>
        <v>0</v>
      </c>
      <c r="CR693" s="84" t="str">
        <f t="shared" si="332"/>
        <v/>
      </c>
      <c r="CS693" s="84">
        <f>IFERROR(FIND("MARINHA DO BRASIL",consulta_completa__11[[#This Row],[14 - Inst. Atuando no Local]]),0)</f>
        <v>0</v>
      </c>
      <c r="CT693" s="84" t="str">
        <f t="shared" si="333"/>
        <v/>
      </c>
      <c r="CU693" s="84">
        <f>IFERROR(FIND("EMPRESA ESPECIALIZADA EM ATENDIMENTO",consulta_completa__11[[#This Row],[14 - Inst. Atuando no Local]]),0)</f>
        <v>0</v>
      </c>
      <c r="CV693" s="84" t="str">
        <f t="shared" si="334"/>
        <v/>
      </c>
      <c r="CW693" s="84">
        <f>IFERROR(FIND("IBAMA",consulta_completa__11[[#This Row],[14 - Inst. Atuando no Local]]),0)</f>
        <v>0</v>
      </c>
      <c r="CX693" s="84" t="str">
        <f t="shared" si="335"/>
        <v/>
      </c>
      <c r="CY693" s="84" t="str">
        <f>IF(consulta_completa__11[[#This Row],[14 - Inst. Atuando no Local]]="","X","")</f>
        <v/>
      </c>
      <c r="CZ693" s="84">
        <f>IFERROR(FIND("OUTRA (S)",consulta_completa__11[[#This Row],[14 - Inst. Atuando no Local]]),0)</f>
        <v>0</v>
      </c>
      <c r="DA693" s="84" t="str">
        <f t="shared" si="336"/>
        <v/>
      </c>
      <c r="DB693" s="35" t="str">
        <f t="shared" si="337"/>
        <v>Sim</v>
      </c>
      <c r="DC693" s="35" t="str">
        <f t="shared" si="338"/>
        <v>Não</v>
      </c>
      <c r="DD693" s="35" t="str">
        <f t="shared" si="339"/>
        <v>Sim</v>
      </c>
      <c r="DE693" s="87" t="str">
        <f t="shared" si="342"/>
        <v/>
      </c>
    </row>
    <row r="694" spans="1:109">
      <c r="A694" s="14">
        <v>202592354020</v>
      </c>
      <c r="B694" s="1">
        <v>45921</v>
      </c>
      <c r="C694" t="s">
        <v>608</v>
      </c>
      <c r="D694" t="s">
        <v>609</v>
      </c>
      <c r="E694" t="s">
        <v>139</v>
      </c>
      <c r="F694" t="s">
        <v>112</v>
      </c>
      <c r="G694" t="s">
        <v>113</v>
      </c>
      <c r="H694" t="s">
        <v>114</v>
      </c>
      <c r="I694" t="s">
        <v>114</v>
      </c>
      <c r="J694" t="s">
        <v>255</v>
      </c>
      <c r="K694" t="s">
        <v>6043</v>
      </c>
      <c r="L694" t="s">
        <v>117</v>
      </c>
      <c r="M694" t="s">
        <v>113</v>
      </c>
      <c r="N694" t="s">
        <v>141</v>
      </c>
      <c r="O694" t="s">
        <v>239</v>
      </c>
      <c r="P694" t="s">
        <v>272</v>
      </c>
      <c r="Q694" t="s">
        <v>143</v>
      </c>
      <c r="R694" t="s">
        <v>123</v>
      </c>
      <c r="S694" t="s">
        <v>113</v>
      </c>
      <c r="T694" t="s">
        <v>6044</v>
      </c>
      <c r="U694" t="s">
        <v>145</v>
      </c>
      <c r="V694" t="s">
        <v>6045</v>
      </c>
      <c r="W694" t="b">
        <v>1</v>
      </c>
      <c r="Z694" t="s">
        <v>6046</v>
      </c>
      <c r="AA694" t="s">
        <v>113</v>
      </c>
      <c r="AB694" t="s">
        <v>5355</v>
      </c>
      <c r="AC694" t="s">
        <v>725</v>
      </c>
      <c r="AD694">
        <v>1</v>
      </c>
      <c r="AE694" t="s">
        <v>6047</v>
      </c>
      <c r="AF694" t="s">
        <v>3732</v>
      </c>
      <c r="AG694" t="s">
        <v>3733</v>
      </c>
      <c r="AH694" t="s">
        <v>131</v>
      </c>
      <c r="AI694" t="s">
        <v>131</v>
      </c>
      <c r="AJ694" t="s">
        <v>131</v>
      </c>
      <c r="AK694" t="s">
        <v>6048</v>
      </c>
      <c r="AL694" t="s">
        <v>6049</v>
      </c>
      <c r="AM694" t="s">
        <v>6005</v>
      </c>
      <c r="AN694" t="s">
        <v>154</v>
      </c>
      <c r="AO694" t="s">
        <v>266</v>
      </c>
      <c r="AP694">
        <v>61991612493</v>
      </c>
      <c r="AQ694" t="s">
        <v>6006</v>
      </c>
      <c r="AR694" t="s">
        <v>113</v>
      </c>
      <c r="AS694" t="s">
        <v>113</v>
      </c>
      <c r="AT694" t="s">
        <v>6050</v>
      </c>
      <c r="AU694" t="s">
        <v>113</v>
      </c>
      <c r="AW694" t="s">
        <v>113</v>
      </c>
      <c r="AX694" s="82">
        <f>IFERROR(FIND("Óbitos/feridos",consulta_completa__11[[#This Row],[13 - Ocorrências/Ambientes Atingidos]]),0)</f>
        <v>0</v>
      </c>
      <c r="AY694" s="83" t="str">
        <f t="shared" si="311"/>
        <v/>
      </c>
      <c r="AZ694" s="82">
        <f>IFERROR(FIND("População afetada/evacuada",consulta_completa__11[[#This Row],[13 - Ocorrências/Ambientes Atingidos]]),0)</f>
        <v>0</v>
      </c>
      <c r="BA694" s="82" t="str">
        <f t="shared" si="312"/>
        <v/>
      </c>
      <c r="BB694" s="82">
        <f>IFERROR(FIND("Suspensão de abastecimento de água",consulta_completa__11[[#This Row],[13 - Ocorrências/Ambientes Atingidos]]),0)</f>
        <v>0</v>
      </c>
      <c r="BC694" s="83" t="str">
        <f t="shared" si="340"/>
        <v/>
      </c>
      <c r="BD694" s="82">
        <f>IFERROR(FIND("Rio/córrego",consulta_completa__11[[#This Row],[13 - Ocorrências/Ambientes Atingidos]]),0)</f>
        <v>0</v>
      </c>
      <c r="BE694" s="83" t="str">
        <f t="shared" si="313"/>
        <v/>
      </c>
      <c r="BF694" s="82">
        <f>IFERROR(FIND("Lago",consulta_completa__11[[#This Row],[13 - Ocorrências/Ambientes Atingidos]]),0)</f>
        <v>0</v>
      </c>
      <c r="BG694" s="83" t="str">
        <f t="shared" si="314"/>
        <v/>
      </c>
      <c r="BH694" s="82">
        <f>IFERROR(FIND("Mar",consulta_completa__11[[#This Row],[13 - Ocorrências/Ambientes Atingidos]]),0)</f>
        <v>0</v>
      </c>
      <c r="BI694" s="83" t="str">
        <f t="shared" si="315"/>
        <v/>
      </c>
      <c r="BJ694" s="82">
        <f>IFERROR(FIND("Praia",consulta_completa__11[[#This Row],[13 - Ocorrências/Ambientes Atingidos]]),0)</f>
        <v>0</v>
      </c>
      <c r="BK694" s="83" t="str">
        <f t="shared" si="316"/>
        <v/>
      </c>
      <c r="BL694" s="82">
        <f>IFERROR(FIND("Solo",consulta_completa__11[[#This Row],[13 - Ocorrências/Ambientes Atingidos]]),0)</f>
        <v>0</v>
      </c>
      <c r="BM694" s="83" t="str">
        <f t="shared" si="317"/>
        <v/>
      </c>
      <c r="BN694" s="82">
        <f>IFERROR(FIND("Águas subterrâneas",consulta_completa__11[[#This Row],[13 - Ocorrências/Ambientes Atingidos]]),0)</f>
        <v>0</v>
      </c>
      <c r="BO694" s="83" t="str">
        <f t="shared" si="318"/>
        <v/>
      </c>
      <c r="BP694" s="82">
        <f>IFERROR(FIND("Atmosfera",consulta_completa__11[[#This Row],[13 - Ocorrências/Ambientes Atingidos]]),0)</f>
        <v>0</v>
      </c>
      <c r="BQ694" s="83" t="str">
        <f t="shared" si="319"/>
        <v/>
      </c>
      <c r="BR694" s="82">
        <f>IFERROR(FIND("Flora",consulta_completa__11[[#This Row],[13 - Ocorrências/Ambientes Atingidos]]),0)</f>
        <v>0</v>
      </c>
      <c r="BS694" s="83" t="str">
        <f t="shared" si="320"/>
        <v/>
      </c>
      <c r="BT694" s="82">
        <f>IFERROR(FIND("Fauna",consulta_completa__11[[#This Row],[13 - Ocorrências/Ambientes Atingidos]]),0)</f>
        <v>0</v>
      </c>
      <c r="BU694" s="83" t="str">
        <f t="shared" si="321"/>
        <v/>
      </c>
      <c r="BV694" s="82">
        <f>IFERROR(FIND("UC federal",consulta_completa__11[[#This Row],[13 - Ocorrências/Ambientes Atingidos]]),0)</f>
        <v>0</v>
      </c>
      <c r="BW694" s="83" t="str">
        <f t="shared" si="322"/>
        <v/>
      </c>
      <c r="BX694" s="82">
        <f>IFERROR(FIND("UC estadual/municipal",consulta_completa__11[[#This Row],[13 - Ocorrências/Ambientes Atingidos]]),0)</f>
        <v>0</v>
      </c>
      <c r="BY694" s="83" t="str">
        <f t="shared" si="323"/>
        <v/>
      </c>
      <c r="BZ694" s="82">
        <f>IFERROR(FIND("Outro(s)",consulta_completa__11[[#This Row],[13 - Ocorrências/Ambientes Atingidos]]),0)</f>
        <v>0</v>
      </c>
      <c r="CA694" s="83" t="str">
        <f t="shared" si="324"/>
        <v/>
      </c>
      <c r="CB694" s="82">
        <f>IFERROR(FIND("Sem dano",consulta_completa__11[[#This Row],[13 - Ocorrências/Ambientes Atingidos]]),0)</f>
        <v>0</v>
      </c>
      <c r="CC694" s="83" t="str">
        <f t="shared" si="325"/>
        <v/>
      </c>
      <c r="CD694" s="82" t="str">
        <f>IF(consulta_completa__11[[#This Row],[13 - Ocorrências/Ambientes Atingidos]]="","X","")</f>
        <v>X</v>
      </c>
      <c r="CE694" s="84">
        <f>IFERROR(FIND("IBAMA",consulta_completa__11[[#This Row],[14 - Inst. Atuando no Local]]),0)</f>
        <v>0</v>
      </c>
      <c r="CF694" s="84" t="str">
        <f t="shared" si="326"/>
        <v/>
      </c>
      <c r="CG694" s="84">
        <f>IFERROR(FIND("OEMA",consulta_completa__11[[#This Row],[14 - Inst. Atuando no Local]]),0)</f>
        <v>0</v>
      </c>
      <c r="CH694" s="84" t="str">
        <f t="shared" si="327"/>
        <v/>
      </c>
      <c r="CI694" s="84">
        <f>IFERROR(FIND("DEFESA CIVIL",consulta_completa__11[[#This Row],[14 - Inst. Atuando no Local]]),0)</f>
        <v>0</v>
      </c>
      <c r="CJ694" s="84" t="str">
        <f t="shared" si="328"/>
        <v/>
      </c>
      <c r="CK694" s="84">
        <f>IFERROR(FIND("CORPO DE BOMBEIROS",consulta_completa__11[[#This Row],[14 - Inst. Atuando no Local]]),0)</f>
        <v>0</v>
      </c>
      <c r="CL694" s="84" t="str">
        <f t="shared" si="329"/>
        <v/>
      </c>
      <c r="CM694" s="84">
        <f>IFERROR(FIND("POLÍCIA RODOVIÁRIA",consulta_completa__11[[#This Row],[14 - Inst. Atuando no Local]]),0)</f>
        <v>0</v>
      </c>
      <c r="CN694" s="84" t="str">
        <f t="shared" si="330"/>
        <v/>
      </c>
      <c r="CO694" s="84">
        <f>IFERROR(FIND("POLÍCIA MILITAR",consulta_completa__11[[#This Row],[14 - Inst. Atuando no Local]]),0)</f>
        <v>0</v>
      </c>
      <c r="CP694" s="84" t="str">
        <f t="shared" si="331"/>
        <v/>
      </c>
      <c r="CQ694" s="84">
        <f>IFERROR(FIND("POLÍCIA CIVIL",consulta_completa__11[[#This Row],[14 - Inst. Atuando no Local]]),0)</f>
        <v>0</v>
      </c>
      <c r="CR694" s="84" t="str">
        <f t="shared" si="332"/>
        <v/>
      </c>
      <c r="CS694" s="84">
        <f>IFERROR(FIND("MARINHA DO BRASIL",consulta_completa__11[[#This Row],[14 - Inst. Atuando no Local]]),0)</f>
        <v>0</v>
      </c>
      <c r="CT694" s="84" t="str">
        <f t="shared" si="333"/>
        <v/>
      </c>
      <c r="CU694" s="84">
        <f>IFERROR(FIND("EMPRESA ESPECIALIZADA EM ATENDIMENTO",consulta_completa__11[[#This Row],[14 - Inst. Atuando no Local]]),0)</f>
        <v>0</v>
      </c>
      <c r="CV694" s="84" t="str">
        <f t="shared" si="334"/>
        <v/>
      </c>
      <c r="CW694" s="84">
        <f>IFERROR(FIND("IBAMA",consulta_completa__11[[#This Row],[14 - Inst. Atuando no Local]]),0)</f>
        <v>0</v>
      </c>
      <c r="CX694" s="84" t="str">
        <f t="shared" si="335"/>
        <v/>
      </c>
      <c r="CY694" s="84" t="str">
        <f>IF(consulta_completa__11[[#This Row],[14 - Inst. Atuando no Local]]="","X","")</f>
        <v/>
      </c>
      <c r="CZ694" s="84">
        <f>IFERROR(FIND("OUTRA (S)",consulta_completa__11[[#This Row],[14 - Inst. Atuando no Local]]),0)</f>
        <v>0</v>
      </c>
      <c r="DA694" s="84" t="str">
        <f t="shared" si="336"/>
        <v/>
      </c>
      <c r="DB694" s="35" t="str">
        <f t="shared" si="337"/>
        <v>Sim</v>
      </c>
      <c r="DC694" s="35" t="str">
        <f t="shared" si="338"/>
        <v>Não</v>
      </c>
      <c r="DD694" s="35" t="str">
        <f t="shared" si="339"/>
        <v>Sim</v>
      </c>
      <c r="DE694" s="87" t="str">
        <f t="shared" si="342"/>
        <v/>
      </c>
    </row>
    <row r="695" spans="1:109">
      <c r="A695" s="14">
        <v>202592239655</v>
      </c>
      <c r="B695" s="1">
        <v>45922</v>
      </c>
      <c r="C695" t="s">
        <v>6051</v>
      </c>
      <c r="D695" t="s">
        <v>645</v>
      </c>
      <c r="E695" t="s">
        <v>286</v>
      </c>
      <c r="F695" t="s">
        <v>112</v>
      </c>
      <c r="G695" t="s">
        <v>839</v>
      </c>
      <c r="H695" t="s">
        <v>5339</v>
      </c>
      <c r="I695" t="s">
        <v>648</v>
      </c>
      <c r="J695" t="s">
        <v>113</v>
      </c>
      <c r="K695" t="s">
        <v>114</v>
      </c>
      <c r="L695" t="s">
        <v>114</v>
      </c>
      <c r="M695" t="s">
        <v>1670</v>
      </c>
      <c r="N695" t="s">
        <v>6052</v>
      </c>
      <c r="O695" t="s">
        <v>239</v>
      </c>
      <c r="P695" t="s">
        <v>299</v>
      </c>
      <c r="Q695" t="s">
        <v>143</v>
      </c>
      <c r="R695" t="s">
        <v>123</v>
      </c>
      <c r="S695" t="s">
        <v>113</v>
      </c>
      <c r="T695" t="s">
        <v>6053</v>
      </c>
      <c r="U695" t="s">
        <v>6054</v>
      </c>
      <c r="V695" t="s">
        <v>6055</v>
      </c>
      <c r="Z695" t="s">
        <v>6056</v>
      </c>
      <c r="AA695" t="s">
        <v>6057</v>
      </c>
      <c r="AB695" t="s">
        <v>113</v>
      </c>
      <c r="AC695" t="s">
        <v>113</v>
      </c>
      <c r="AE695" t="s">
        <v>6058</v>
      </c>
      <c r="AF695" t="s">
        <v>4096</v>
      </c>
      <c r="AG695" t="s">
        <v>660</v>
      </c>
      <c r="AH695" t="s">
        <v>131</v>
      </c>
      <c r="AI695" t="s">
        <v>131</v>
      </c>
      <c r="AJ695" t="s">
        <v>132</v>
      </c>
      <c r="AK695" t="s">
        <v>113</v>
      </c>
      <c r="AL695" t="s">
        <v>6059</v>
      </c>
      <c r="AM695" t="s">
        <v>5273</v>
      </c>
      <c r="AN695" t="s">
        <v>6058</v>
      </c>
      <c r="AO695" t="s">
        <v>283</v>
      </c>
      <c r="AP695">
        <v>6733579174</v>
      </c>
      <c r="AQ695" t="s">
        <v>5275</v>
      </c>
      <c r="AR695" t="s">
        <v>113</v>
      </c>
      <c r="AS695" t="s">
        <v>113</v>
      </c>
      <c r="AT695" t="s">
        <v>113</v>
      </c>
      <c r="AU695" t="s">
        <v>113</v>
      </c>
      <c r="AW695" t="s">
        <v>113</v>
      </c>
      <c r="AX695" s="82">
        <f>IFERROR(FIND("Óbitos/feridos",consulta_completa__11[[#This Row],[13 - Ocorrências/Ambientes Atingidos]]),0)</f>
        <v>1</v>
      </c>
      <c r="AY695" s="83" t="str">
        <f t="shared" si="311"/>
        <v>X</v>
      </c>
      <c r="AZ695" s="82">
        <f>IFERROR(FIND("População afetada/evacuada",consulta_completa__11[[#This Row],[13 - Ocorrências/Ambientes Atingidos]]),0)</f>
        <v>0</v>
      </c>
      <c r="BA695" s="82" t="str">
        <f t="shared" si="312"/>
        <v/>
      </c>
      <c r="BB695" s="82">
        <f>IFERROR(FIND("Suspensão de abastecimento de água",consulta_completa__11[[#This Row],[13 - Ocorrências/Ambientes Atingidos]]),0)</f>
        <v>0</v>
      </c>
      <c r="BC695" s="83" t="str">
        <f t="shared" si="340"/>
        <v/>
      </c>
      <c r="BD695" s="82">
        <f>IFERROR(FIND("Rio/córrego",consulta_completa__11[[#This Row],[13 - Ocorrências/Ambientes Atingidos]]),0)</f>
        <v>0</v>
      </c>
      <c r="BE695" s="83" t="str">
        <f t="shared" si="313"/>
        <v/>
      </c>
      <c r="BF695" s="82">
        <f>IFERROR(FIND("Lago",consulta_completa__11[[#This Row],[13 - Ocorrências/Ambientes Atingidos]]),0)</f>
        <v>0</v>
      </c>
      <c r="BG695" s="83" t="str">
        <f t="shared" si="314"/>
        <v/>
      </c>
      <c r="BH695" s="82">
        <f>IFERROR(FIND("Mar",consulta_completa__11[[#This Row],[13 - Ocorrências/Ambientes Atingidos]]),0)</f>
        <v>0</v>
      </c>
      <c r="BI695" s="83" t="str">
        <f t="shared" si="315"/>
        <v/>
      </c>
      <c r="BJ695" s="82">
        <f>IFERROR(FIND("Praia",consulta_completa__11[[#This Row],[13 - Ocorrências/Ambientes Atingidos]]),0)</f>
        <v>0</v>
      </c>
      <c r="BK695" s="83" t="str">
        <f t="shared" si="316"/>
        <v/>
      </c>
      <c r="BL695" s="82">
        <f>IFERROR(FIND("Solo",consulta_completa__11[[#This Row],[13 - Ocorrências/Ambientes Atingidos]]),0)</f>
        <v>33</v>
      </c>
      <c r="BM695" s="83" t="str">
        <f t="shared" si="317"/>
        <v>X</v>
      </c>
      <c r="BN695" s="82">
        <f>IFERROR(FIND("Águas subterrâneas",consulta_completa__11[[#This Row],[13 - Ocorrências/Ambientes Atingidos]]),0)</f>
        <v>0</v>
      </c>
      <c r="BO695" s="83" t="str">
        <f t="shared" si="318"/>
        <v/>
      </c>
      <c r="BP695" s="82">
        <f>IFERROR(FIND("Atmosfera",consulta_completa__11[[#This Row],[13 - Ocorrências/Ambientes Atingidos]]),0)</f>
        <v>0</v>
      </c>
      <c r="BQ695" s="83" t="str">
        <f t="shared" si="319"/>
        <v/>
      </c>
      <c r="BR695" s="82">
        <f>IFERROR(FIND("Flora",consulta_completa__11[[#This Row],[13 - Ocorrências/Ambientes Atingidos]]),0)</f>
        <v>0</v>
      </c>
      <c r="BS695" s="83" t="str">
        <f t="shared" si="320"/>
        <v/>
      </c>
      <c r="BT695" s="82">
        <f>IFERROR(FIND("Fauna",consulta_completa__11[[#This Row],[13 - Ocorrências/Ambientes Atingidos]]),0)</f>
        <v>0</v>
      </c>
      <c r="BU695" s="83" t="str">
        <f t="shared" si="321"/>
        <v/>
      </c>
      <c r="BV695" s="82">
        <f>IFERROR(FIND("UC federal",consulta_completa__11[[#This Row],[13 - Ocorrências/Ambientes Atingidos]]),0)</f>
        <v>0</v>
      </c>
      <c r="BW695" s="83" t="str">
        <f t="shared" si="322"/>
        <v/>
      </c>
      <c r="BX695" s="82">
        <f>IFERROR(FIND("UC estadual/municipal",consulta_completa__11[[#This Row],[13 - Ocorrências/Ambientes Atingidos]]),0)</f>
        <v>0</v>
      </c>
      <c r="BY695" s="83" t="str">
        <f t="shared" si="323"/>
        <v/>
      </c>
      <c r="BZ695" s="82">
        <f>IFERROR(FIND("Outro(s)",consulta_completa__11[[#This Row],[13 - Ocorrências/Ambientes Atingidos]]),0)</f>
        <v>0</v>
      </c>
      <c r="CA695" s="83" t="str">
        <f t="shared" si="324"/>
        <v/>
      </c>
      <c r="CB695" s="82">
        <f>IFERROR(FIND("Sem dano",consulta_completa__11[[#This Row],[13 - Ocorrências/Ambientes Atingidos]]),0)</f>
        <v>0</v>
      </c>
      <c r="CC695" s="83" t="str">
        <f t="shared" si="325"/>
        <v/>
      </c>
      <c r="CD695" s="82" t="str">
        <f>IF(consulta_completa__11[[#This Row],[13 - Ocorrências/Ambientes Atingidos]]="","X","")</f>
        <v/>
      </c>
      <c r="CE695" s="84">
        <f>IFERROR(FIND("IBAMA",consulta_completa__11[[#This Row],[14 - Inst. Atuando no Local]]),0)</f>
        <v>0</v>
      </c>
      <c r="CF695" s="84" t="str">
        <f t="shared" si="326"/>
        <v/>
      </c>
      <c r="CG695" s="84">
        <f>IFERROR(FIND("OEMA",consulta_completa__11[[#This Row],[14 - Inst. Atuando no Local]]),0)</f>
        <v>0</v>
      </c>
      <c r="CH695" s="84" t="str">
        <f t="shared" si="327"/>
        <v/>
      </c>
      <c r="CI695" s="84">
        <f>IFERROR(FIND("DEFESA CIVIL",consulta_completa__11[[#This Row],[14 - Inst. Atuando no Local]]),0)</f>
        <v>0</v>
      </c>
      <c r="CJ695" s="84" t="str">
        <f t="shared" si="328"/>
        <v/>
      </c>
      <c r="CK695" s="84">
        <f>IFERROR(FIND("CORPO DE BOMBEIROS",consulta_completa__11[[#This Row],[14 - Inst. Atuando no Local]]),0)</f>
        <v>0</v>
      </c>
      <c r="CL695" s="84" t="str">
        <f t="shared" si="329"/>
        <v/>
      </c>
      <c r="CM695" s="84">
        <f>IFERROR(FIND("POLÍCIA RODOVIÁRIA",consulta_completa__11[[#This Row],[14 - Inst. Atuando no Local]]),0)</f>
        <v>0</v>
      </c>
      <c r="CN695" s="84" t="str">
        <f t="shared" si="330"/>
        <v/>
      </c>
      <c r="CO695" s="84">
        <f>IFERROR(FIND("POLÍCIA MILITAR",consulta_completa__11[[#This Row],[14 - Inst. Atuando no Local]]),0)</f>
        <v>0</v>
      </c>
      <c r="CP695" s="84" t="str">
        <f t="shared" si="331"/>
        <v/>
      </c>
      <c r="CQ695" s="84">
        <f>IFERROR(FIND("POLÍCIA CIVIL",consulta_completa__11[[#This Row],[14 - Inst. Atuando no Local]]),0)</f>
        <v>0</v>
      </c>
      <c r="CR695" s="84" t="str">
        <f t="shared" si="332"/>
        <v/>
      </c>
      <c r="CS695" s="84">
        <f>IFERROR(FIND("MARINHA DO BRASIL",consulta_completa__11[[#This Row],[14 - Inst. Atuando no Local]]),0)</f>
        <v>0</v>
      </c>
      <c r="CT695" s="84" t="str">
        <f t="shared" si="333"/>
        <v/>
      </c>
      <c r="CU695" s="84">
        <f>IFERROR(FIND("EMPRESA ESPECIALIZADA EM ATENDIMENTO",consulta_completa__11[[#This Row],[14 - Inst. Atuando no Local]]),0)</f>
        <v>0</v>
      </c>
      <c r="CV695" s="84" t="str">
        <f t="shared" si="334"/>
        <v/>
      </c>
      <c r="CW695" s="84">
        <f>IFERROR(FIND("IBAMA",consulta_completa__11[[#This Row],[14 - Inst. Atuando no Local]]),0)</f>
        <v>0</v>
      </c>
      <c r="CX695" s="84" t="str">
        <f t="shared" si="335"/>
        <v/>
      </c>
      <c r="CY695" s="84" t="str">
        <f>IF(consulta_completa__11[[#This Row],[14 - Inst. Atuando no Local]]="","X","")</f>
        <v/>
      </c>
      <c r="CZ695" s="84">
        <f>IFERROR(FIND("OUTRA (S)",consulta_completa__11[[#This Row],[14 - Inst. Atuando no Local]]),0)</f>
        <v>0</v>
      </c>
      <c r="DA695" s="84" t="str">
        <f t="shared" si="336"/>
        <v/>
      </c>
      <c r="DB695" s="35" t="str">
        <f t="shared" si="337"/>
        <v>Sim</v>
      </c>
      <c r="DC695" s="35" t="str">
        <f t="shared" si="338"/>
        <v>Não</v>
      </c>
      <c r="DD695" s="35" t="str">
        <f t="shared" si="339"/>
        <v>Sim</v>
      </c>
      <c r="DE695" s="87" t="str">
        <f>IF(AD695=1,"Federal",IF(AD695=2,"Estadual",IF(AD695=0,"Sem informação","")))</f>
        <v>Sem informação</v>
      </c>
    </row>
    <row r="696" spans="1:109">
      <c r="A696" s="14">
        <v>202592264859</v>
      </c>
      <c r="B696" s="1">
        <v>45922</v>
      </c>
      <c r="C696" t="s">
        <v>6060</v>
      </c>
      <c r="D696" t="s">
        <v>830</v>
      </c>
      <c r="E696" t="s">
        <v>286</v>
      </c>
      <c r="F696" t="s">
        <v>112</v>
      </c>
      <c r="G696" t="s">
        <v>1814</v>
      </c>
      <c r="H696" t="s">
        <v>6061</v>
      </c>
      <c r="I696" t="s">
        <v>323</v>
      </c>
      <c r="J696" t="s">
        <v>113</v>
      </c>
      <c r="K696" t="s">
        <v>114</v>
      </c>
      <c r="L696" t="s">
        <v>114</v>
      </c>
      <c r="M696" t="s">
        <v>629</v>
      </c>
      <c r="N696" t="s">
        <v>6062</v>
      </c>
      <c r="O696" t="s">
        <v>120</v>
      </c>
      <c r="P696" t="s">
        <v>299</v>
      </c>
      <c r="Q696" t="s">
        <v>122</v>
      </c>
      <c r="R696" t="s">
        <v>123</v>
      </c>
      <c r="S696" t="s">
        <v>113</v>
      </c>
      <c r="T696" t="s">
        <v>6063</v>
      </c>
      <c r="U696" t="s">
        <v>113</v>
      </c>
      <c r="V696" t="s">
        <v>113</v>
      </c>
      <c r="Z696" t="s">
        <v>6064</v>
      </c>
      <c r="AA696" t="s">
        <v>113</v>
      </c>
      <c r="AB696" t="s">
        <v>6065</v>
      </c>
      <c r="AC696" t="s">
        <v>113</v>
      </c>
      <c r="AD696">
        <v>0</v>
      </c>
      <c r="AE696" t="s">
        <v>113</v>
      </c>
      <c r="AF696" t="s">
        <v>113</v>
      </c>
      <c r="AG696" t="s">
        <v>113</v>
      </c>
      <c r="AH696" t="s">
        <v>194</v>
      </c>
      <c r="AI696" t="s">
        <v>132</v>
      </c>
      <c r="AJ696" t="s">
        <v>131</v>
      </c>
      <c r="AK696" t="s">
        <v>6066</v>
      </c>
      <c r="AL696" t="s">
        <v>6067</v>
      </c>
      <c r="AM696" t="s">
        <v>6068</v>
      </c>
      <c r="AN696" t="s">
        <v>113</v>
      </c>
      <c r="AO696" t="s">
        <v>113</v>
      </c>
      <c r="AQ696" t="s">
        <v>6069</v>
      </c>
      <c r="AR696" t="s">
        <v>113</v>
      </c>
      <c r="AS696" t="s">
        <v>113</v>
      </c>
      <c r="AT696" t="s">
        <v>113</v>
      </c>
      <c r="AU696" t="s">
        <v>113</v>
      </c>
      <c r="AW696" t="s">
        <v>113</v>
      </c>
      <c r="AX696" s="82">
        <f>IFERROR(FIND("Óbitos/feridos",consulta_completa__11[[#This Row],[13 - Ocorrências/Ambientes Atingidos]]),0)</f>
        <v>0</v>
      </c>
      <c r="AY696" s="83" t="str">
        <f t="shared" si="311"/>
        <v/>
      </c>
      <c r="AZ696" s="82">
        <f>IFERROR(FIND("População afetada/evacuada",consulta_completa__11[[#This Row],[13 - Ocorrências/Ambientes Atingidos]]),0)</f>
        <v>0</v>
      </c>
      <c r="BA696" s="82" t="str">
        <f t="shared" si="312"/>
        <v/>
      </c>
      <c r="BB696" s="82">
        <f>IFERROR(FIND("Suspensão de abastecimento de água",consulta_completa__11[[#This Row],[13 - Ocorrências/Ambientes Atingidos]]),0)</f>
        <v>0</v>
      </c>
      <c r="BC696" s="83" t="str">
        <f t="shared" si="340"/>
        <v/>
      </c>
      <c r="BD696" s="82">
        <f>IFERROR(FIND("Rio/córrego",consulta_completa__11[[#This Row],[13 - Ocorrências/Ambientes Atingidos]]),0)</f>
        <v>0</v>
      </c>
      <c r="BE696" s="83" t="str">
        <f t="shared" si="313"/>
        <v/>
      </c>
      <c r="BF696" s="82">
        <f>IFERROR(FIND("Lago",consulta_completa__11[[#This Row],[13 - Ocorrências/Ambientes Atingidos]]),0)</f>
        <v>0</v>
      </c>
      <c r="BG696" s="83" t="str">
        <f t="shared" si="314"/>
        <v/>
      </c>
      <c r="BH696" s="82">
        <f>IFERROR(FIND("Mar",consulta_completa__11[[#This Row],[13 - Ocorrências/Ambientes Atingidos]]),0)</f>
        <v>0</v>
      </c>
      <c r="BI696" s="83" t="str">
        <f t="shared" si="315"/>
        <v/>
      </c>
      <c r="BJ696" s="82">
        <f>IFERROR(FIND("Praia",consulta_completa__11[[#This Row],[13 - Ocorrências/Ambientes Atingidos]]),0)</f>
        <v>0</v>
      </c>
      <c r="BK696" s="83" t="str">
        <f t="shared" si="316"/>
        <v/>
      </c>
      <c r="BL696" s="82">
        <f>IFERROR(FIND("Solo",consulta_completa__11[[#This Row],[13 - Ocorrências/Ambientes Atingidos]]),0)</f>
        <v>1</v>
      </c>
      <c r="BM696" s="83" t="str">
        <f t="shared" si="317"/>
        <v>X</v>
      </c>
      <c r="BN696" s="82">
        <f>IFERROR(FIND("Águas subterrâneas",consulta_completa__11[[#This Row],[13 - Ocorrências/Ambientes Atingidos]]),0)</f>
        <v>0</v>
      </c>
      <c r="BO696" s="83" t="str">
        <f t="shared" si="318"/>
        <v/>
      </c>
      <c r="BP696" s="82">
        <f>IFERROR(FIND("Atmosfera",consulta_completa__11[[#This Row],[13 - Ocorrências/Ambientes Atingidos]]),0)</f>
        <v>0</v>
      </c>
      <c r="BQ696" s="83" t="str">
        <f t="shared" si="319"/>
        <v/>
      </c>
      <c r="BR696" s="82">
        <f>IFERROR(FIND("Flora",consulta_completa__11[[#This Row],[13 - Ocorrências/Ambientes Atingidos]]),0)</f>
        <v>7</v>
      </c>
      <c r="BS696" s="83" t="str">
        <f t="shared" si="320"/>
        <v>X</v>
      </c>
      <c r="BT696" s="82">
        <f>IFERROR(FIND("Fauna",consulta_completa__11[[#This Row],[13 - Ocorrências/Ambientes Atingidos]]),0)</f>
        <v>0</v>
      </c>
      <c r="BU696" s="83" t="str">
        <f t="shared" si="321"/>
        <v/>
      </c>
      <c r="BV696" s="82">
        <f>IFERROR(FIND("UC federal",consulta_completa__11[[#This Row],[13 - Ocorrências/Ambientes Atingidos]]),0)</f>
        <v>0</v>
      </c>
      <c r="BW696" s="83" t="str">
        <f t="shared" si="322"/>
        <v/>
      </c>
      <c r="BX696" s="82">
        <f>IFERROR(FIND("UC estadual/municipal",consulta_completa__11[[#This Row],[13 - Ocorrências/Ambientes Atingidos]]),0)</f>
        <v>0</v>
      </c>
      <c r="BY696" s="83" t="str">
        <f t="shared" si="323"/>
        <v/>
      </c>
      <c r="BZ696" s="82">
        <f>IFERROR(FIND("Outro(s)",consulta_completa__11[[#This Row],[13 - Ocorrências/Ambientes Atingidos]]),0)</f>
        <v>0</v>
      </c>
      <c r="CA696" s="83" t="str">
        <f t="shared" si="324"/>
        <v/>
      </c>
      <c r="CB696" s="82">
        <f>IFERROR(FIND("Sem dano",consulta_completa__11[[#This Row],[13 - Ocorrências/Ambientes Atingidos]]),0)</f>
        <v>0</v>
      </c>
      <c r="CC696" s="83" t="str">
        <f t="shared" si="325"/>
        <v/>
      </c>
      <c r="CD696" s="82" t="str">
        <f>IF(consulta_completa__11[[#This Row],[13 - Ocorrências/Ambientes Atingidos]]="","X","")</f>
        <v/>
      </c>
      <c r="CE696" s="84">
        <f>IFERROR(FIND("IBAMA",consulta_completa__11[[#This Row],[14 - Inst. Atuando no Local]]),0)</f>
        <v>0</v>
      </c>
      <c r="CF696" s="84" t="str">
        <f t="shared" si="326"/>
        <v/>
      </c>
      <c r="CG696" s="84">
        <f>IFERROR(FIND("OEMA",consulta_completa__11[[#This Row],[14 - Inst. Atuando no Local]]),0)</f>
        <v>0</v>
      </c>
      <c r="CH696" s="84" t="str">
        <f t="shared" si="327"/>
        <v/>
      </c>
      <c r="CI696" s="84">
        <f>IFERROR(FIND("DEFESA CIVIL",consulta_completa__11[[#This Row],[14 - Inst. Atuando no Local]]),0)</f>
        <v>0</v>
      </c>
      <c r="CJ696" s="84" t="str">
        <f t="shared" si="328"/>
        <v/>
      </c>
      <c r="CK696" s="84">
        <f>IFERROR(FIND("CORPO DE BOMBEIROS",consulta_completa__11[[#This Row],[14 - Inst. Atuando no Local]]),0)</f>
        <v>0</v>
      </c>
      <c r="CL696" s="84" t="str">
        <f t="shared" si="329"/>
        <v/>
      </c>
      <c r="CM696" s="84">
        <f>IFERROR(FIND("POLÍCIA RODOVIÁRIA",consulta_completa__11[[#This Row],[14 - Inst. Atuando no Local]]),0)</f>
        <v>0</v>
      </c>
      <c r="CN696" s="84" t="str">
        <f t="shared" si="330"/>
        <v/>
      </c>
      <c r="CO696" s="84">
        <f>IFERROR(FIND("POLÍCIA MILITAR",consulta_completa__11[[#This Row],[14 - Inst. Atuando no Local]]),0)</f>
        <v>0</v>
      </c>
      <c r="CP696" s="84" t="str">
        <f t="shared" si="331"/>
        <v/>
      </c>
      <c r="CQ696" s="84">
        <f>IFERROR(FIND("POLÍCIA CIVIL",consulta_completa__11[[#This Row],[14 - Inst. Atuando no Local]]),0)</f>
        <v>0</v>
      </c>
      <c r="CR696" s="84" t="str">
        <f t="shared" si="332"/>
        <v/>
      </c>
      <c r="CS696" s="84">
        <f>IFERROR(FIND("MARINHA DO BRASIL",consulta_completa__11[[#This Row],[14 - Inst. Atuando no Local]]),0)</f>
        <v>0</v>
      </c>
      <c r="CT696" s="84" t="str">
        <f t="shared" si="333"/>
        <v/>
      </c>
      <c r="CU696" s="84">
        <f>IFERROR(FIND("EMPRESA ESPECIALIZADA EM ATENDIMENTO",consulta_completa__11[[#This Row],[14 - Inst. Atuando no Local]]),0)</f>
        <v>0</v>
      </c>
      <c r="CV696" s="84" t="str">
        <f t="shared" si="334"/>
        <v/>
      </c>
      <c r="CW696" s="84">
        <f>IFERROR(FIND("IBAMA",consulta_completa__11[[#This Row],[14 - Inst. Atuando no Local]]),0)</f>
        <v>0</v>
      </c>
      <c r="CX696" s="84" t="str">
        <f t="shared" si="335"/>
        <v/>
      </c>
      <c r="CY696" s="84" t="str">
        <f>IF(consulta_completa__11[[#This Row],[14 - Inst. Atuando no Local]]="","X","")</f>
        <v/>
      </c>
      <c r="CZ696" s="84">
        <f>IFERROR(FIND("OUTRA (S)",consulta_completa__11[[#This Row],[14 - Inst. Atuando no Local]]),0)</f>
        <v>0</v>
      </c>
      <c r="DA696" s="84" t="str">
        <f t="shared" si="336"/>
        <v/>
      </c>
      <c r="DB696" s="35" t="str">
        <f t="shared" si="337"/>
        <v>Sim</v>
      </c>
      <c r="DC696" s="35" t="str">
        <f t="shared" si="338"/>
        <v>Não</v>
      </c>
      <c r="DD696" s="35" t="str">
        <f t="shared" si="339"/>
        <v>Sim</v>
      </c>
      <c r="DE696" s="87" t="str">
        <f>IF(AD696=1,"Federal",IF(AD696=2,"Estadual",IF(AD696=0,"Sem informação","")))</f>
        <v>Sem informação</v>
      </c>
    </row>
    <row r="697" spans="1:109">
      <c r="A697" s="14">
        <v>202592421648</v>
      </c>
      <c r="B697" s="1">
        <v>45923</v>
      </c>
      <c r="C697" t="s">
        <v>109</v>
      </c>
      <c r="D697" t="s">
        <v>110</v>
      </c>
      <c r="E697" t="s">
        <v>452</v>
      </c>
      <c r="F697" t="s">
        <v>112</v>
      </c>
      <c r="G697" t="s">
        <v>113</v>
      </c>
      <c r="H697" t="s">
        <v>114</v>
      </c>
      <c r="I697" t="s">
        <v>114</v>
      </c>
      <c r="J697" t="s">
        <v>391</v>
      </c>
      <c r="K697" t="s">
        <v>6070</v>
      </c>
      <c r="L697" t="s">
        <v>117</v>
      </c>
      <c r="M697" t="s">
        <v>118</v>
      </c>
      <c r="N697" t="s">
        <v>119</v>
      </c>
      <c r="O697" t="s">
        <v>239</v>
      </c>
      <c r="P697" t="s">
        <v>355</v>
      </c>
      <c r="Q697" t="s">
        <v>122</v>
      </c>
      <c r="R697" t="s">
        <v>123</v>
      </c>
      <c r="S697" t="s">
        <v>201</v>
      </c>
      <c r="T697" t="s">
        <v>6071</v>
      </c>
      <c r="U697" t="s">
        <v>6072</v>
      </c>
      <c r="V697" t="s">
        <v>6073</v>
      </c>
      <c r="Z697" t="s">
        <v>409</v>
      </c>
      <c r="AA697" t="s">
        <v>113</v>
      </c>
      <c r="AB697" t="s">
        <v>1465</v>
      </c>
      <c r="AC697" t="s">
        <v>207</v>
      </c>
      <c r="AD697">
        <v>1</v>
      </c>
      <c r="AE697" t="s">
        <v>603</v>
      </c>
      <c r="AF697" t="s">
        <v>113</v>
      </c>
      <c r="AG697" t="s">
        <v>113</v>
      </c>
      <c r="AH697" t="s">
        <v>131</v>
      </c>
      <c r="AI697" t="s">
        <v>132</v>
      </c>
      <c r="AJ697" t="s">
        <v>131</v>
      </c>
      <c r="AK697" t="s">
        <v>6074</v>
      </c>
      <c r="AL697" t="s">
        <v>6075</v>
      </c>
      <c r="AM697" t="s">
        <v>210</v>
      </c>
      <c r="AN697" t="s">
        <v>113</v>
      </c>
      <c r="AO697" t="s">
        <v>113</v>
      </c>
      <c r="AQ697" t="s">
        <v>211</v>
      </c>
      <c r="AR697" t="s">
        <v>113</v>
      </c>
      <c r="AS697" t="s">
        <v>113</v>
      </c>
      <c r="AT697" t="s">
        <v>113</v>
      </c>
      <c r="AU697" t="s">
        <v>113</v>
      </c>
      <c r="AW697" t="s">
        <v>113</v>
      </c>
      <c r="AX697" s="82">
        <f>IFERROR(FIND("Óbitos/feridos",consulta_completa__11[[#This Row],[13 - Ocorrências/Ambientes Atingidos]]),0)</f>
        <v>0</v>
      </c>
      <c r="AY697" s="83" t="str">
        <f t="shared" si="311"/>
        <v/>
      </c>
      <c r="AZ697" s="82">
        <f>IFERROR(FIND("População afetada/evacuada",consulta_completa__11[[#This Row],[13 - Ocorrências/Ambientes Atingidos]]),0)</f>
        <v>0</v>
      </c>
      <c r="BA697" s="82" t="str">
        <f t="shared" si="312"/>
        <v/>
      </c>
      <c r="BB697" s="82">
        <f>IFERROR(FIND("Suspensão de abastecimento de água",consulta_completa__11[[#This Row],[13 - Ocorrências/Ambientes Atingidos]]),0)</f>
        <v>0</v>
      </c>
      <c r="BC697" s="83" t="str">
        <f t="shared" si="340"/>
        <v/>
      </c>
      <c r="BD697" s="82">
        <f>IFERROR(FIND("Rio/córrego",consulta_completa__11[[#This Row],[13 - Ocorrências/Ambientes Atingidos]]),0)</f>
        <v>0</v>
      </c>
      <c r="BE697" s="83" t="str">
        <f t="shared" si="313"/>
        <v/>
      </c>
      <c r="BF697" s="82">
        <f>IFERROR(FIND("Lago",consulta_completa__11[[#This Row],[13 - Ocorrências/Ambientes Atingidos]]),0)</f>
        <v>0</v>
      </c>
      <c r="BG697" s="83" t="str">
        <f t="shared" si="314"/>
        <v/>
      </c>
      <c r="BH697" s="82">
        <f>IFERROR(FIND("Mar",consulta_completa__11[[#This Row],[13 - Ocorrências/Ambientes Atingidos]]),0)</f>
        <v>1</v>
      </c>
      <c r="BI697" s="83" t="str">
        <f t="shared" si="315"/>
        <v>X</v>
      </c>
      <c r="BJ697" s="82">
        <f>IFERROR(FIND("Praia",consulta_completa__11[[#This Row],[13 - Ocorrências/Ambientes Atingidos]]),0)</f>
        <v>0</v>
      </c>
      <c r="BK697" s="83" t="str">
        <f t="shared" si="316"/>
        <v/>
      </c>
      <c r="BL697" s="82">
        <f>IFERROR(FIND("Solo",consulta_completa__11[[#This Row],[13 - Ocorrências/Ambientes Atingidos]]),0)</f>
        <v>0</v>
      </c>
      <c r="BM697" s="83" t="str">
        <f t="shared" si="317"/>
        <v/>
      </c>
      <c r="BN697" s="82">
        <f>IFERROR(FIND("Águas subterrâneas",consulta_completa__11[[#This Row],[13 - Ocorrências/Ambientes Atingidos]]),0)</f>
        <v>0</v>
      </c>
      <c r="BO697" s="83" t="str">
        <f t="shared" si="318"/>
        <v/>
      </c>
      <c r="BP697" s="82">
        <f>IFERROR(FIND("Atmosfera",consulta_completa__11[[#This Row],[13 - Ocorrências/Ambientes Atingidos]]),0)</f>
        <v>0</v>
      </c>
      <c r="BQ697" s="83" t="str">
        <f t="shared" si="319"/>
        <v/>
      </c>
      <c r="BR697" s="82">
        <f>IFERROR(FIND("Flora",consulta_completa__11[[#This Row],[13 - Ocorrências/Ambientes Atingidos]]),0)</f>
        <v>0</v>
      </c>
      <c r="BS697" s="83" t="str">
        <f t="shared" si="320"/>
        <v/>
      </c>
      <c r="BT697" s="82">
        <f>IFERROR(FIND("Fauna",consulta_completa__11[[#This Row],[13 - Ocorrências/Ambientes Atingidos]]),0)</f>
        <v>0</v>
      </c>
      <c r="BU697" s="83" t="str">
        <f t="shared" si="321"/>
        <v/>
      </c>
      <c r="BV697" s="82">
        <f>IFERROR(FIND("UC federal",consulta_completa__11[[#This Row],[13 - Ocorrências/Ambientes Atingidos]]),0)</f>
        <v>0</v>
      </c>
      <c r="BW697" s="83" t="str">
        <f t="shared" si="322"/>
        <v/>
      </c>
      <c r="BX697" s="82">
        <f>IFERROR(FIND("UC estadual/municipal",consulta_completa__11[[#This Row],[13 - Ocorrências/Ambientes Atingidos]]),0)</f>
        <v>0</v>
      </c>
      <c r="BY697" s="83" t="str">
        <f t="shared" si="323"/>
        <v/>
      </c>
      <c r="BZ697" s="82">
        <f>IFERROR(FIND("Outro(s)",consulta_completa__11[[#This Row],[13 - Ocorrências/Ambientes Atingidos]]),0)</f>
        <v>0</v>
      </c>
      <c r="CA697" s="83" t="str">
        <f t="shared" si="324"/>
        <v/>
      </c>
      <c r="CB697" s="82">
        <f>IFERROR(FIND("Sem dano",consulta_completa__11[[#This Row],[13 - Ocorrências/Ambientes Atingidos]]),0)</f>
        <v>0</v>
      </c>
      <c r="CC697" s="83" t="str">
        <f t="shared" si="325"/>
        <v/>
      </c>
      <c r="CD697" s="82" t="str">
        <f>IF(consulta_completa__11[[#This Row],[13 - Ocorrências/Ambientes Atingidos]]="","X","")</f>
        <v/>
      </c>
      <c r="CE697" s="84">
        <f>IFERROR(FIND("IBAMA",consulta_completa__11[[#This Row],[14 - Inst. Atuando no Local]]),0)</f>
        <v>0</v>
      </c>
      <c r="CF697" s="84" t="str">
        <f t="shared" si="326"/>
        <v/>
      </c>
      <c r="CG697" s="84">
        <f>IFERROR(FIND("OEMA",consulta_completa__11[[#This Row],[14 - Inst. Atuando no Local]]),0)</f>
        <v>0</v>
      </c>
      <c r="CH697" s="84" t="str">
        <f t="shared" si="327"/>
        <v/>
      </c>
      <c r="CI697" s="84">
        <f>IFERROR(FIND("DEFESA CIVIL",consulta_completa__11[[#This Row],[14 - Inst. Atuando no Local]]),0)</f>
        <v>0</v>
      </c>
      <c r="CJ697" s="84" t="str">
        <f t="shared" si="328"/>
        <v/>
      </c>
      <c r="CK697" s="84">
        <f>IFERROR(FIND("CORPO DE BOMBEIROS",consulta_completa__11[[#This Row],[14 - Inst. Atuando no Local]]),0)</f>
        <v>0</v>
      </c>
      <c r="CL697" s="84" t="str">
        <f t="shared" si="329"/>
        <v/>
      </c>
      <c r="CM697" s="84">
        <f>IFERROR(FIND("POLÍCIA RODOVIÁRIA",consulta_completa__11[[#This Row],[14 - Inst. Atuando no Local]]),0)</f>
        <v>0</v>
      </c>
      <c r="CN697" s="84" t="str">
        <f t="shared" si="330"/>
        <v/>
      </c>
      <c r="CO697" s="84">
        <f>IFERROR(FIND("POLÍCIA MILITAR",consulta_completa__11[[#This Row],[14 - Inst. Atuando no Local]]),0)</f>
        <v>0</v>
      </c>
      <c r="CP697" s="84" t="str">
        <f t="shared" si="331"/>
        <v/>
      </c>
      <c r="CQ697" s="84">
        <f>IFERROR(FIND("POLÍCIA CIVIL",consulta_completa__11[[#This Row],[14 - Inst. Atuando no Local]]),0)</f>
        <v>0</v>
      </c>
      <c r="CR697" s="84" t="str">
        <f t="shared" si="332"/>
        <v/>
      </c>
      <c r="CS697" s="84">
        <f>IFERROR(FIND("MARINHA DO BRASIL",consulta_completa__11[[#This Row],[14 - Inst. Atuando no Local]]),0)</f>
        <v>0</v>
      </c>
      <c r="CT697" s="84" t="str">
        <f t="shared" si="333"/>
        <v/>
      </c>
      <c r="CU697" s="84">
        <f>IFERROR(FIND("EMPRESA ESPECIALIZADA EM ATENDIMENTO",consulta_completa__11[[#This Row],[14 - Inst. Atuando no Local]]),0)</f>
        <v>0</v>
      </c>
      <c r="CV697" s="84" t="str">
        <f t="shared" si="334"/>
        <v/>
      </c>
      <c r="CW697" s="84">
        <f>IFERROR(FIND("IBAMA",consulta_completa__11[[#This Row],[14 - Inst. Atuando no Local]]),0)</f>
        <v>0</v>
      </c>
      <c r="CX697" s="84" t="str">
        <f t="shared" si="335"/>
        <v/>
      </c>
      <c r="CY697" s="84" t="str">
        <f>IF(consulta_completa__11[[#This Row],[14 - Inst. Atuando no Local]]="","X","")</f>
        <v/>
      </c>
      <c r="CZ697" s="84">
        <f>IFERROR(FIND("OUTRA (S)",consulta_completa__11[[#This Row],[14 - Inst. Atuando no Local]]),0)</f>
        <v>0</v>
      </c>
      <c r="DA697" s="84" t="str">
        <f t="shared" si="336"/>
        <v/>
      </c>
      <c r="DB697" s="35" t="str">
        <f t="shared" si="337"/>
        <v>Sim</v>
      </c>
      <c r="DC697" s="35" t="str">
        <f t="shared" si="338"/>
        <v>Não</v>
      </c>
      <c r="DD697" s="35" t="str">
        <f t="shared" si="339"/>
        <v>Sim</v>
      </c>
      <c r="DE697" s="87" t="str">
        <f t="shared" ref="DE697:DE760" si="343">IF(AC697=1,"Federal",IF(AC697=2,"Estadual",IF(AC697=0,"Sem informação","")))</f>
        <v/>
      </c>
    </row>
    <row r="698" spans="1:109">
      <c r="A698" s="14">
        <v>202592454050</v>
      </c>
      <c r="B698" s="1">
        <v>45923</v>
      </c>
      <c r="C698" t="s">
        <v>109</v>
      </c>
      <c r="D698" t="s">
        <v>110</v>
      </c>
      <c r="E698" t="s">
        <v>111</v>
      </c>
      <c r="F698" t="s">
        <v>112</v>
      </c>
      <c r="G698" t="s">
        <v>439</v>
      </c>
      <c r="H698" t="s">
        <v>6076</v>
      </c>
      <c r="I698" t="s">
        <v>117</v>
      </c>
      <c r="J698" t="s">
        <v>113</v>
      </c>
      <c r="K698" t="s">
        <v>114</v>
      </c>
      <c r="L698" t="s">
        <v>114</v>
      </c>
      <c r="M698" t="s">
        <v>118</v>
      </c>
      <c r="N698" t="s">
        <v>119</v>
      </c>
      <c r="O698" t="s">
        <v>239</v>
      </c>
      <c r="P698" t="s">
        <v>355</v>
      </c>
      <c r="Q698" t="s">
        <v>143</v>
      </c>
      <c r="R698" t="s">
        <v>123</v>
      </c>
      <c r="S698" t="s">
        <v>113</v>
      </c>
      <c r="T698" t="s">
        <v>600</v>
      </c>
      <c r="U698" t="s">
        <v>6077</v>
      </c>
      <c r="V698" t="s">
        <v>6078</v>
      </c>
      <c r="Z698" t="s">
        <v>409</v>
      </c>
      <c r="AA698" t="s">
        <v>113</v>
      </c>
      <c r="AB698" t="s">
        <v>206</v>
      </c>
      <c r="AC698" t="s">
        <v>207</v>
      </c>
      <c r="AD698">
        <v>1</v>
      </c>
      <c r="AE698" t="s">
        <v>248</v>
      </c>
      <c r="AF698" t="s">
        <v>113</v>
      </c>
      <c r="AG698" t="s">
        <v>113</v>
      </c>
      <c r="AH698" t="s">
        <v>131</v>
      </c>
      <c r="AI698" t="s">
        <v>132</v>
      </c>
      <c r="AJ698" t="s">
        <v>131</v>
      </c>
      <c r="AK698" t="s">
        <v>6079</v>
      </c>
      <c r="AL698" t="s">
        <v>6080</v>
      </c>
      <c r="AM698" t="s">
        <v>210</v>
      </c>
      <c r="AN698" t="s">
        <v>248</v>
      </c>
      <c r="AO698" t="s">
        <v>6081</v>
      </c>
      <c r="AP698">
        <v>21974444311</v>
      </c>
      <c r="AQ698" t="s">
        <v>211</v>
      </c>
      <c r="AR698" t="s">
        <v>113</v>
      </c>
      <c r="AS698" t="s">
        <v>6082</v>
      </c>
      <c r="AT698" t="s">
        <v>113</v>
      </c>
      <c r="AU698" t="s">
        <v>113</v>
      </c>
      <c r="AW698" t="s">
        <v>159</v>
      </c>
      <c r="AX698" s="82">
        <f>IFERROR(FIND("Óbitos/feridos",consulta_completa__11[[#This Row],[13 - Ocorrências/Ambientes Atingidos]]),0)</f>
        <v>0</v>
      </c>
      <c r="AY698" s="83" t="str">
        <f t="shared" si="311"/>
        <v/>
      </c>
      <c r="AZ698" s="82">
        <f>IFERROR(FIND("População afetada/evacuada",consulta_completa__11[[#This Row],[13 - Ocorrências/Ambientes Atingidos]]),0)</f>
        <v>0</v>
      </c>
      <c r="BA698" s="82" t="str">
        <f t="shared" si="312"/>
        <v/>
      </c>
      <c r="BB698" s="82">
        <f>IFERROR(FIND("Suspensão de abastecimento de água",consulta_completa__11[[#This Row],[13 - Ocorrências/Ambientes Atingidos]]),0)</f>
        <v>0</v>
      </c>
      <c r="BC698" s="83" t="str">
        <f t="shared" si="340"/>
        <v/>
      </c>
      <c r="BD698" s="82">
        <f>IFERROR(FIND("Rio/córrego",consulta_completa__11[[#This Row],[13 - Ocorrências/Ambientes Atingidos]]),0)</f>
        <v>0</v>
      </c>
      <c r="BE698" s="83" t="str">
        <f t="shared" si="313"/>
        <v/>
      </c>
      <c r="BF698" s="82">
        <f>IFERROR(FIND("Lago",consulta_completa__11[[#This Row],[13 - Ocorrências/Ambientes Atingidos]]),0)</f>
        <v>0</v>
      </c>
      <c r="BG698" s="83" t="str">
        <f t="shared" si="314"/>
        <v/>
      </c>
      <c r="BH698" s="82">
        <f>IFERROR(FIND("Mar",consulta_completa__11[[#This Row],[13 - Ocorrências/Ambientes Atingidos]]),0)</f>
        <v>1</v>
      </c>
      <c r="BI698" s="83" t="str">
        <f t="shared" si="315"/>
        <v>X</v>
      </c>
      <c r="BJ698" s="82">
        <f>IFERROR(FIND("Praia",consulta_completa__11[[#This Row],[13 - Ocorrências/Ambientes Atingidos]]),0)</f>
        <v>0</v>
      </c>
      <c r="BK698" s="83" t="str">
        <f t="shared" si="316"/>
        <v/>
      </c>
      <c r="BL698" s="82">
        <f>IFERROR(FIND("Solo",consulta_completa__11[[#This Row],[13 - Ocorrências/Ambientes Atingidos]]),0)</f>
        <v>0</v>
      </c>
      <c r="BM698" s="83" t="str">
        <f t="shared" si="317"/>
        <v/>
      </c>
      <c r="BN698" s="82">
        <f>IFERROR(FIND("Águas subterrâneas",consulta_completa__11[[#This Row],[13 - Ocorrências/Ambientes Atingidos]]),0)</f>
        <v>0</v>
      </c>
      <c r="BO698" s="83" t="str">
        <f t="shared" si="318"/>
        <v/>
      </c>
      <c r="BP698" s="82">
        <f>IFERROR(FIND("Atmosfera",consulta_completa__11[[#This Row],[13 - Ocorrências/Ambientes Atingidos]]),0)</f>
        <v>0</v>
      </c>
      <c r="BQ698" s="83" t="str">
        <f t="shared" si="319"/>
        <v/>
      </c>
      <c r="BR698" s="82">
        <f>IFERROR(FIND("Flora",consulta_completa__11[[#This Row],[13 - Ocorrências/Ambientes Atingidos]]),0)</f>
        <v>0</v>
      </c>
      <c r="BS698" s="83" t="str">
        <f t="shared" si="320"/>
        <v/>
      </c>
      <c r="BT698" s="82">
        <f>IFERROR(FIND("Fauna",consulta_completa__11[[#This Row],[13 - Ocorrências/Ambientes Atingidos]]),0)</f>
        <v>0</v>
      </c>
      <c r="BU698" s="83" t="str">
        <f t="shared" si="321"/>
        <v/>
      </c>
      <c r="BV698" s="82">
        <f>IFERROR(FIND("UC federal",consulta_completa__11[[#This Row],[13 - Ocorrências/Ambientes Atingidos]]),0)</f>
        <v>0</v>
      </c>
      <c r="BW698" s="83" t="str">
        <f t="shared" si="322"/>
        <v/>
      </c>
      <c r="BX698" s="82">
        <f>IFERROR(FIND("UC estadual/municipal",consulta_completa__11[[#This Row],[13 - Ocorrências/Ambientes Atingidos]]),0)</f>
        <v>0</v>
      </c>
      <c r="BY698" s="83" t="str">
        <f t="shared" si="323"/>
        <v/>
      </c>
      <c r="BZ698" s="82">
        <f>IFERROR(FIND("Outro(s)",consulta_completa__11[[#This Row],[13 - Ocorrências/Ambientes Atingidos]]),0)</f>
        <v>0</v>
      </c>
      <c r="CA698" s="83" t="str">
        <f t="shared" si="324"/>
        <v/>
      </c>
      <c r="CB698" s="82">
        <f>IFERROR(FIND("Sem dano",consulta_completa__11[[#This Row],[13 - Ocorrências/Ambientes Atingidos]]),0)</f>
        <v>0</v>
      </c>
      <c r="CC698" s="83" t="str">
        <f t="shared" si="325"/>
        <v/>
      </c>
      <c r="CD698" s="82" t="str">
        <f>IF(consulta_completa__11[[#This Row],[13 - Ocorrências/Ambientes Atingidos]]="","X","")</f>
        <v/>
      </c>
      <c r="CE698" s="84">
        <f>IFERROR(FIND("IBAMA",consulta_completa__11[[#This Row],[14 - Inst. Atuando no Local]]),0)</f>
        <v>0</v>
      </c>
      <c r="CF698" s="84" t="str">
        <f t="shared" si="326"/>
        <v/>
      </c>
      <c r="CG698" s="84">
        <f>IFERROR(FIND("OEMA",consulta_completa__11[[#This Row],[14 - Inst. Atuando no Local]]),0)</f>
        <v>0</v>
      </c>
      <c r="CH698" s="84" t="str">
        <f t="shared" si="327"/>
        <v/>
      </c>
      <c r="CI698" s="84">
        <f>IFERROR(FIND("DEFESA CIVIL",consulta_completa__11[[#This Row],[14 - Inst. Atuando no Local]]),0)</f>
        <v>0</v>
      </c>
      <c r="CJ698" s="84" t="str">
        <f t="shared" si="328"/>
        <v/>
      </c>
      <c r="CK698" s="84">
        <f>IFERROR(FIND("CORPO DE BOMBEIROS",consulta_completa__11[[#This Row],[14 - Inst. Atuando no Local]]),0)</f>
        <v>0</v>
      </c>
      <c r="CL698" s="84" t="str">
        <f t="shared" si="329"/>
        <v/>
      </c>
      <c r="CM698" s="84">
        <f>IFERROR(FIND("POLÍCIA RODOVIÁRIA",consulta_completa__11[[#This Row],[14 - Inst. Atuando no Local]]),0)</f>
        <v>0</v>
      </c>
      <c r="CN698" s="84" t="str">
        <f t="shared" si="330"/>
        <v/>
      </c>
      <c r="CO698" s="84">
        <f>IFERROR(FIND("POLÍCIA MILITAR",consulta_completa__11[[#This Row],[14 - Inst. Atuando no Local]]),0)</f>
        <v>0</v>
      </c>
      <c r="CP698" s="84" t="str">
        <f t="shared" si="331"/>
        <v/>
      </c>
      <c r="CQ698" s="84">
        <f>IFERROR(FIND("POLÍCIA CIVIL",consulta_completa__11[[#This Row],[14 - Inst. Atuando no Local]]),0)</f>
        <v>0</v>
      </c>
      <c r="CR698" s="84" t="str">
        <f t="shared" si="332"/>
        <v/>
      </c>
      <c r="CS698" s="84">
        <f>IFERROR(FIND("MARINHA DO BRASIL",consulta_completa__11[[#This Row],[14 - Inst. Atuando no Local]]),0)</f>
        <v>0</v>
      </c>
      <c r="CT698" s="84" t="str">
        <f t="shared" si="333"/>
        <v/>
      </c>
      <c r="CU698" s="84">
        <f>IFERROR(FIND("EMPRESA ESPECIALIZADA EM ATENDIMENTO",consulta_completa__11[[#This Row],[14 - Inst. Atuando no Local]]),0)</f>
        <v>0</v>
      </c>
      <c r="CV698" s="84" t="str">
        <f t="shared" si="334"/>
        <v/>
      </c>
      <c r="CW698" s="84">
        <f>IFERROR(FIND("IBAMA",consulta_completa__11[[#This Row],[14 - Inst. Atuando no Local]]),0)</f>
        <v>0</v>
      </c>
      <c r="CX698" s="84" t="str">
        <f t="shared" si="335"/>
        <v/>
      </c>
      <c r="CY698" s="84" t="str">
        <f>IF(consulta_completa__11[[#This Row],[14 - Inst. Atuando no Local]]="","X","")</f>
        <v/>
      </c>
      <c r="CZ698" s="84">
        <f>IFERROR(FIND("OUTRA (S)",consulta_completa__11[[#This Row],[14 - Inst. Atuando no Local]]),0)</f>
        <v>0</v>
      </c>
      <c r="DA698" s="84" t="str">
        <f t="shared" si="336"/>
        <v/>
      </c>
      <c r="DB698" s="35" t="str">
        <f t="shared" si="337"/>
        <v>Sim</v>
      </c>
      <c r="DC698" s="35" t="str">
        <f t="shared" si="338"/>
        <v>Não</v>
      </c>
      <c r="DD698" s="35" t="str">
        <f t="shared" si="339"/>
        <v>Sim</v>
      </c>
      <c r="DE698" s="87" t="str">
        <f t="shared" si="343"/>
        <v/>
      </c>
    </row>
    <row r="699" spans="1:109">
      <c r="A699" s="14">
        <v>202592436034</v>
      </c>
      <c r="B699" s="1">
        <v>45924</v>
      </c>
      <c r="C699" t="s">
        <v>3226</v>
      </c>
      <c r="D699" t="s">
        <v>180</v>
      </c>
      <c r="E699" t="s">
        <v>286</v>
      </c>
      <c r="F699" t="s">
        <v>6083</v>
      </c>
      <c r="G699" t="s">
        <v>113</v>
      </c>
      <c r="H699" t="s">
        <v>114</v>
      </c>
      <c r="I699" t="s">
        <v>114</v>
      </c>
      <c r="J699" t="s">
        <v>6084</v>
      </c>
      <c r="K699" t="s">
        <v>6085</v>
      </c>
      <c r="L699" t="s">
        <v>1339</v>
      </c>
      <c r="M699" t="s">
        <v>140</v>
      </c>
      <c r="N699" t="s">
        <v>1857</v>
      </c>
      <c r="O699" t="s">
        <v>239</v>
      </c>
      <c r="P699" t="s">
        <v>121</v>
      </c>
      <c r="Q699" t="s">
        <v>143</v>
      </c>
      <c r="R699" t="s">
        <v>123</v>
      </c>
      <c r="S699" t="s">
        <v>113</v>
      </c>
      <c r="T699" t="s">
        <v>6086</v>
      </c>
      <c r="U699" t="s">
        <v>113</v>
      </c>
      <c r="V699" t="s">
        <v>113</v>
      </c>
      <c r="Z699" t="s">
        <v>113</v>
      </c>
      <c r="AA699" t="s">
        <v>6087</v>
      </c>
      <c r="AB699" t="s">
        <v>6088</v>
      </c>
      <c r="AC699" t="s">
        <v>6089</v>
      </c>
      <c r="AD699">
        <v>0</v>
      </c>
      <c r="AE699" t="s">
        <v>113</v>
      </c>
      <c r="AF699" t="s">
        <v>113</v>
      </c>
      <c r="AG699" t="s">
        <v>113</v>
      </c>
      <c r="AH699" t="s">
        <v>131</v>
      </c>
      <c r="AI699" t="s">
        <v>131</v>
      </c>
      <c r="AJ699" t="s">
        <v>132</v>
      </c>
      <c r="AK699" t="s">
        <v>113</v>
      </c>
      <c r="AL699" t="s">
        <v>113</v>
      </c>
      <c r="AM699" t="s">
        <v>1673</v>
      </c>
      <c r="AN699" t="s">
        <v>6090</v>
      </c>
      <c r="AO699" t="s">
        <v>4712</v>
      </c>
      <c r="AP699">
        <v>21998491289</v>
      </c>
      <c r="AQ699" t="s">
        <v>1675</v>
      </c>
      <c r="AR699" t="s">
        <v>113</v>
      </c>
      <c r="AS699" t="s">
        <v>113</v>
      </c>
      <c r="AT699" t="s">
        <v>113</v>
      </c>
      <c r="AU699" t="s">
        <v>113</v>
      </c>
      <c r="AW699" t="s">
        <v>113</v>
      </c>
      <c r="AX699" s="82">
        <f>IFERROR(FIND("Óbitos/feridos",consulta_completa__11[[#This Row],[13 - Ocorrências/Ambientes Atingidos]]),0)</f>
        <v>0</v>
      </c>
      <c r="AY699" s="83" t="str">
        <f t="shared" si="311"/>
        <v/>
      </c>
      <c r="AZ699" s="82">
        <f>IFERROR(FIND("População afetada/evacuada",consulta_completa__11[[#This Row],[13 - Ocorrências/Ambientes Atingidos]]),0)</f>
        <v>0</v>
      </c>
      <c r="BA699" s="82" t="str">
        <f t="shared" si="312"/>
        <v/>
      </c>
      <c r="BB699" s="82">
        <f>IFERROR(FIND("Suspensão de abastecimento de água",consulta_completa__11[[#This Row],[13 - Ocorrências/Ambientes Atingidos]]),0)</f>
        <v>0</v>
      </c>
      <c r="BC699" s="83" t="str">
        <f t="shared" si="340"/>
        <v/>
      </c>
      <c r="BD699" s="82">
        <f>IFERROR(FIND("Rio/córrego",consulta_completa__11[[#This Row],[13 - Ocorrências/Ambientes Atingidos]]),0)</f>
        <v>0</v>
      </c>
      <c r="BE699" s="83" t="str">
        <f t="shared" si="313"/>
        <v/>
      </c>
      <c r="BF699" s="82">
        <f>IFERROR(FIND("Lago",consulta_completa__11[[#This Row],[13 - Ocorrências/Ambientes Atingidos]]),0)</f>
        <v>0</v>
      </c>
      <c r="BG699" s="83" t="str">
        <f t="shared" si="314"/>
        <v/>
      </c>
      <c r="BH699" s="82">
        <f>IFERROR(FIND("Mar",consulta_completa__11[[#This Row],[13 - Ocorrências/Ambientes Atingidos]]),0)</f>
        <v>0</v>
      </c>
      <c r="BI699" s="83" t="str">
        <f t="shared" si="315"/>
        <v/>
      </c>
      <c r="BJ699" s="82">
        <f>IFERROR(FIND("Praia",consulta_completa__11[[#This Row],[13 - Ocorrências/Ambientes Atingidos]]),0)</f>
        <v>0</v>
      </c>
      <c r="BK699" s="83" t="str">
        <f t="shared" si="316"/>
        <v/>
      </c>
      <c r="BL699" s="82">
        <f>IFERROR(FIND("Solo",consulta_completa__11[[#This Row],[13 - Ocorrências/Ambientes Atingidos]]),0)</f>
        <v>1</v>
      </c>
      <c r="BM699" s="83" t="str">
        <f t="shared" si="317"/>
        <v>X</v>
      </c>
      <c r="BN699" s="82">
        <f>IFERROR(FIND("Águas subterrâneas",consulta_completa__11[[#This Row],[13 - Ocorrências/Ambientes Atingidos]]),0)</f>
        <v>0</v>
      </c>
      <c r="BO699" s="83" t="str">
        <f t="shared" si="318"/>
        <v/>
      </c>
      <c r="BP699" s="82">
        <f>IFERROR(FIND("Atmosfera",consulta_completa__11[[#This Row],[13 - Ocorrências/Ambientes Atingidos]]),0)</f>
        <v>0</v>
      </c>
      <c r="BQ699" s="83" t="str">
        <f t="shared" si="319"/>
        <v/>
      </c>
      <c r="BR699" s="82">
        <f>IFERROR(FIND("Flora",consulta_completa__11[[#This Row],[13 - Ocorrências/Ambientes Atingidos]]),0)</f>
        <v>0</v>
      </c>
      <c r="BS699" s="83" t="str">
        <f t="shared" si="320"/>
        <v/>
      </c>
      <c r="BT699" s="82">
        <f>IFERROR(FIND("Fauna",consulta_completa__11[[#This Row],[13 - Ocorrências/Ambientes Atingidos]]),0)</f>
        <v>0</v>
      </c>
      <c r="BU699" s="83" t="str">
        <f t="shared" si="321"/>
        <v/>
      </c>
      <c r="BV699" s="82">
        <f>IFERROR(FIND("UC federal",consulta_completa__11[[#This Row],[13 - Ocorrências/Ambientes Atingidos]]),0)</f>
        <v>0</v>
      </c>
      <c r="BW699" s="83" t="str">
        <f t="shared" si="322"/>
        <v/>
      </c>
      <c r="BX699" s="82">
        <f>IFERROR(FIND("UC estadual/municipal",consulta_completa__11[[#This Row],[13 - Ocorrências/Ambientes Atingidos]]),0)</f>
        <v>0</v>
      </c>
      <c r="BY699" s="83" t="str">
        <f t="shared" si="323"/>
        <v/>
      </c>
      <c r="BZ699" s="82">
        <f>IFERROR(FIND("Outro(s)",consulta_completa__11[[#This Row],[13 - Ocorrências/Ambientes Atingidos]]),0)</f>
        <v>0</v>
      </c>
      <c r="CA699" s="83" t="str">
        <f t="shared" si="324"/>
        <v/>
      </c>
      <c r="CB699" s="82">
        <f>IFERROR(FIND("Sem dano",consulta_completa__11[[#This Row],[13 - Ocorrências/Ambientes Atingidos]]),0)</f>
        <v>0</v>
      </c>
      <c r="CC699" s="83" t="str">
        <f t="shared" si="325"/>
        <v/>
      </c>
      <c r="CD699" s="82" t="str">
        <f>IF(consulta_completa__11[[#This Row],[13 - Ocorrências/Ambientes Atingidos]]="","X","")</f>
        <v/>
      </c>
      <c r="CE699" s="84">
        <f>IFERROR(FIND("IBAMA",consulta_completa__11[[#This Row],[14 - Inst. Atuando no Local]]),0)</f>
        <v>0</v>
      </c>
      <c r="CF699" s="84" t="str">
        <f t="shared" si="326"/>
        <v/>
      </c>
      <c r="CG699" s="84">
        <f>IFERROR(FIND("OEMA",consulta_completa__11[[#This Row],[14 - Inst. Atuando no Local]]),0)</f>
        <v>0</v>
      </c>
      <c r="CH699" s="84" t="str">
        <f t="shared" si="327"/>
        <v/>
      </c>
      <c r="CI699" s="84">
        <f>IFERROR(FIND("DEFESA CIVIL",consulta_completa__11[[#This Row],[14 - Inst. Atuando no Local]]),0)</f>
        <v>0</v>
      </c>
      <c r="CJ699" s="84" t="str">
        <f t="shared" si="328"/>
        <v/>
      </c>
      <c r="CK699" s="84">
        <f>IFERROR(FIND("CORPO DE BOMBEIROS",consulta_completa__11[[#This Row],[14 - Inst. Atuando no Local]]),0)</f>
        <v>0</v>
      </c>
      <c r="CL699" s="84" t="str">
        <f t="shared" si="329"/>
        <v/>
      </c>
      <c r="CM699" s="84">
        <f>IFERROR(FIND("POLÍCIA RODOVIÁRIA",consulta_completa__11[[#This Row],[14 - Inst. Atuando no Local]]),0)</f>
        <v>0</v>
      </c>
      <c r="CN699" s="84" t="str">
        <f t="shared" si="330"/>
        <v/>
      </c>
      <c r="CO699" s="84">
        <f>IFERROR(FIND("POLÍCIA MILITAR",consulta_completa__11[[#This Row],[14 - Inst. Atuando no Local]]),0)</f>
        <v>0</v>
      </c>
      <c r="CP699" s="84" t="str">
        <f t="shared" si="331"/>
        <v/>
      </c>
      <c r="CQ699" s="84">
        <f>IFERROR(FIND("POLÍCIA CIVIL",consulta_completa__11[[#This Row],[14 - Inst. Atuando no Local]]),0)</f>
        <v>0</v>
      </c>
      <c r="CR699" s="84" t="str">
        <f t="shared" si="332"/>
        <v/>
      </c>
      <c r="CS699" s="84">
        <f>IFERROR(FIND("MARINHA DO BRASIL",consulta_completa__11[[#This Row],[14 - Inst. Atuando no Local]]),0)</f>
        <v>0</v>
      </c>
      <c r="CT699" s="84" t="str">
        <f t="shared" si="333"/>
        <v/>
      </c>
      <c r="CU699" s="84">
        <f>IFERROR(FIND("EMPRESA ESPECIALIZADA EM ATENDIMENTO",consulta_completa__11[[#This Row],[14 - Inst. Atuando no Local]]),0)</f>
        <v>0</v>
      </c>
      <c r="CV699" s="84" t="str">
        <f t="shared" si="334"/>
        <v/>
      </c>
      <c r="CW699" s="84">
        <f>IFERROR(FIND("IBAMA",consulta_completa__11[[#This Row],[14 - Inst. Atuando no Local]]),0)</f>
        <v>0</v>
      </c>
      <c r="CX699" s="84" t="str">
        <f t="shared" si="335"/>
        <v/>
      </c>
      <c r="CY699" s="84" t="str">
        <f>IF(consulta_completa__11[[#This Row],[14 - Inst. Atuando no Local]]="","X","")</f>
        <v/>
      </c>
      <c r="CZ699" s="84">
        <f>IFERROR(FIND("OUTRA (S)",consulta_completa__11[[#This Row],[14 - Inst. Atuando no Local]]),0)</f>
        <v>0</v>
      </c>
      <c r="DA699" s="84" t="str">
        <f t="shared" si="336"/>
        <v/>
      </c>
      <c r="DB699" s="35" t="str">
        <f t="shared" si="337"/>
        <v>Sim</v>
      </c>
      <c r="DC699" s="35" t="str">
        <f t="shared" si="338"/>
        <v>Não</v>
      </c>
      <c r="DD699" s="35" t="str">
        <f t="shared" si="339"/>
        <v>Sim</v>
      </c>
      <c r="DE699" s="87" t="str">
        <f t="shared" si="343"/>
        <v/>
      </c>
    </row>
    <row r="700" spans="1:109">
      <c r="A700" s="14">
        <v>202592636042</v>
      </c>
      <c r="B700" s="1">
        <v>45924</v>
      </c>
      <c r="C700" t="s">
        <v>109</v>
      </c>
      <c r="D700" t="s">
        <v>110</v>
      </c>
      <c r="E700" t="s">
        <v>452</v>
      </c>
      <c r="F700" t="s">
        <v>112</v>
      </c>
      <c r="G700" t="s">
        <v>113</v>
      </c>
      <c r="H700" t="s">
        <v>114</v>
      </c>
      <c r="I700" t="s">
        <v>114</v>
      </c>
      <c r="J700" t="s">
        <v>1399</v>
      </c>
      <c r="K700" t="s">
        <v>5311</v>
      </c>
      <c r="L700" t="s">
        <v>117</v>
      </c>
      <c r="M700" t="s">
        <v>118</v>
      </c>
      <c r="N700" t="s">
        <v>119</v>
      </c>
      <c r="O700" t="s">
        <v>239</v>
      </c>
      <c r="P700" t="s">
        <v>121</v>
      </c>
      <c r="Q700" t="s">
        <v>167</v>
      </c>
      <c r="R700" t="s">
        <v>123</v>
      </c>
      <c r="S700" t="s">
        <v>113</v>
      </c>
      <c r="T700" t="s">
        <v>2989</v>
      </c>
      <c r="U700" t="s">
        <v>6091</v>
      </c>
      <c r="V700" t="s">
        <v>6092</v>
      </c>
      <c r="Z700" t="s">
        <v>6093</v>
      </c>
      <c r="AA700" t="s">
        <v>113</v>
      </c>
      <c r="AB700" t="s">
        <v>206</v>
      </c>
      <c r="AC700" t="s">
        <v>130</v>
      </c>
      <c r="AD700">
        <v>1</v>
      </c>
      <c r="AE700" t="s">
        <v>568</v>
      </c>
      <c r="AF700" t="s">
        <v>113</v>
      </c>
      <c r="AG700" t="s">
        <v>113</v>
      </c>
      <c r="AH700" t="s">
        <v>131</v>
      </c>
      <c r="AI700" t="s">
        <v>132</v>
      </c>
      <c r="AJ700" t="s">
        <v>131</v>
      </c>
      <c r="AK700" t="s">
        <v>6094</v>
      </c>
      <c r="AL700" t="s">
        <v>6095</v>
      </c>
      <c r="AM700" t="s">
        <v>135</v>
      </c>
      <c r="AN700" t="s">
        <v>2388</v>
      </c>
      <c r="AO700" t="s">
        <v>4044</v>
      </c>
      <c r="AP700">
        <v>2732951305</v>
      </c>
      <c r="AQ700" t="s">
        <v>136</v>
      </c>
      <c r="AR700" t="s">
        <v>113</v>
      </c>
      <c r="AS700" t="s">
        <v>6007</v>
      </c>
      <c r="AT700" t="s">
        <v>113</v>
      </c>
      <c r="AU700" t="s">
        <v>113</v>
      </c>
      <c r="AW700" t="s">
        <v>159</v>
      </c>
      <c r="AX700" s="82">
        <f>IFERROR(FIND("Óbitos/feridos",consulta_completa__11[[#This Row],[13 - Ocorrências/Ambientes Atingidos]]),0)</f>
        <v>0</v>
      </c>
      <c r="AY700" s="83" t="str">
        <f t="shared" si="311"/>
        <v/>
      </c>
      <c r="AZ700" s="82">
        <f>IFERROR(FIND("População afetada/evacuada",consulta_completa__11[[#This Row],[13 - Ocorrências/Ambientes Atingidos]]),0)</f>
        <v>0</v>
      </c>
      <c r="BA700" s="82" t="str">
        <f t="shared" si="312"/>
        <v/>
      </c>
      <c r="BB700" s="82">
        <f>IFERROR(FIND("Suspensão de abastecimento de água",consulta_completa__11[[#This Row],[13 - Ocorrências/Ambientes Atingidos]]),0)</f>
        <v>0</v>
      </c>
      <c r="BC700" s="83" t="str">
        <f t="shared" si="340"/>
        <v/>
      </c>
      <c r="BD700" s="82">
        <f>IFERROR(FIND("Rio/córrego",consulta_completa__11[[#This Row],[13 - Ocorrências/Ambientes Atingidos]]),0)</f>
        <v>0</v>
      </c>
      <c r="BE700" s="83" t="str">
        <f t="shared" si="313"/>
        <v/>
      </c>
      <c r="BF700" s="82">
        <f>IFERROR(FIND("Lago",consulta_completa__11[[#This Row],[13 - Ocorrências/Ambientes Atingidos]]),0)</f>
        <v>0</v>
      </c>
      <c r="BG700" s="83" t="str">
        <f t="shared" si="314"/>
        <v/>
      </c>
      <c r="BH700" s="82">
        <f>IFERROR(FIND("Mar",consulta_completa__11[[#This Row],[13 - Ocorrências/Ambientes Atingidos]]),0)</f>
        <v>1</v>
      </c>
      <c r="BI700" s="83" t="str">
        <f t="shared" si="315"/>
        <v>X</v>
      </c>
      <c r="BJ700" s="82">
        <f>IFERROR(FIND("Praia",consulta_completa__11[[#This Row],[13 - Ocorrências/Ambientes Atingidos]]),0)</f>
        <v>0</v>
      </c>
      <c r="BK700" s="83" t="str">
        <f t="shared" si="316"/>
        <v/>
      </c>
      <c r="BL700" s="82">
        <f>IFERROR(FIND("Solo",consulta_completa__11[[#This Row],[13 - Ocorrências/Ambientes Atingidos]]),0)</f>
        <v>0</v>
      </c>
      <c r="BM700" s="83" t="str">
        <f t="shared" si="317"/>
        <v/>
      </c>
      <c r="BN700" s="82">
        <f>IFERROR(FIND("Águas subterrâneas",consulta_completa__11[[#This Row],[13 - Ocorrências/Ambientes Atingidos]]),0)</f>
        <v>0</v>
      </c>
      <c r="BO700" s="83" t="str">
        <f t="shared" si="318"/>
        <v/>
      </c>
      <c r="BP700" s="82">
        <f>IFERROR(FIND("Atmosfera",consulta_completa__11[[#This Row],[13 - Ocorrências/Ambientes Atingidos]]),0)</f>
        <v>0</v>
      </c>
      <c r="BQ700" s="83" t="str">
        <f t="shared" si="319"/>
        <v/>
      </c>
      <c r="BR700" s="82">
        <f>IFERROR(FIND("Flora",consulta_completa__11[[#This Row],[13 - Ocorrências/Ambientes Atingidos]]),0)</f>
        <v>0</v>
      </c>
      <c r="BS700" s="83" t="str">
        <f t="shared" si="320"/>
        <v/>
      </c>
      <c r="BT700" s="82">
        <f>IFERROR(FIND("Fauna",consulta_completa__11[[#This Row],[13 - Ocorrências/Ambientes Atingidos]]),0)</f>
        <v>0</v>
      </c>
      <c r="BU700" s="83" t="str">
        <f t="shared" si="321"/>
        <v/>
      </c>
      <c r="BV700" s="82">
        <f>IFERROR(FIND("UC federal",consulta_completa__11[[#This Row],[13 - Ocorrências/Ambientes Atingidos]]),0)</f>
        <v>0</v>
      </c>
      <c r="BW700" s="83" t="str">
        <f t="shared" si="322"/>
        <v/>
      </c>
      <c r="BX700" s="82">
        <f>IFERROR(FIND("UC estadual/municipal",consulta_completa__11[[#This Row],[13 - Ocorrências/Ambientes Atingidos]]),0)</f>
        <v>0</v>
      </c>
      <c r="BY700" s="83" t="str">
        <f t="shared" si="323"/>
        <v/>
      </c>
      <c r="BZ700" s="82">
        <f>IFERROR(FIND("Outro(s)",consulta_completa__11[[#This Row],[13 - Ocorrências/Ambientes Atingidos]]),0)</f>
        <v>0</v>
      </c>
      <c r="CA700" s="83" t="str">
        <f t="shared" si="324"/>
        <v/>
      </c>
      <c r="CB700" s="82">
        <f>IFERROR(FIND("Sem dano",consulta_completa__11[[#This Row],[13 - Ocorrências/Ambientes Atingidos]]),0)</f>
        <v>0</v>
      </c>
      <c r="CC700" s="83" t="str">
        <f t="shared" si="325"/>
        <v/>
      </c>
      <c r="CD700" s="82" t="str">
        <f>IF(consulta_completa__11[[#This Row],[13 - Ocorrências/Ambientes Atingidos]]="","X","")</f>
        <v/>
      </c>
      <c r="CE700" s="84">
        <f>IFERROR(FIND("IBAMA",consulta_completa__11[[#This Row],[14 - Inst. Atuando no Local]]),0)</f>
        <v>0</v>
      </c>
      <c r="CF700" s="84" t="str">
        <f t="shared" si="326"/>
        <v/>
      </c>
      <c r="CG700" s="84">
        <f>IFERROR(FIND("OEMA",consulta_completa__11[[#This Row],[14 - Inst. Atuando no Local]]),0)</f>
        <v>0</v>
      </c>
      <c r="CH700" s="84" t="str">
        <f t="shared" si="327"/>
        <v/>
      </c>
      <c r="CI700" s="84">
        <f>IFERROR(FIND("DEFESA CIVIL",consulta_completa__11[[#This Row],[14 - Inst. Atuando no Local]]),0)</f>
        <v>0</v>
      </c>
      <c r="CJ700" s="84" t="str">
        <f t="shared" si="328"/>
        <v/>
      </c>
      <c r="CK700" s="84">
        <f>IFERROR(FIND("CORPO DE BOMBEIROS",consulta_completa__11[[#This Row],[14 - Inst. Atuando no Local]]),0)</f>
        <v>0</v>
      </c>
      <c r="CL700" s="84" t="str">
        <f t="shared" si="329"/>
        <v/>
      </c>
      <c r="CM700" s="84">
        <f>IFERROR(FIND("POLÍCIA RODOVIÁRIA",consulta_completa__11[[#This Row],[14 - Inst. Atuando no Local]]),0)</f>
        <v>0</v>
      </c>
      <c r="CN700" s="84" t="str">
        <f t="shared" si="330"/>
        <v/>
      </c>
      <c r="CO700" s="84">
        <f>IFERROR(FIND("POLÍCIA MILITAR",consulta_completa__11[[#This Row],[14 - Inst. Atuando no Local]]),0)</f>
        <v>0</v>
      </c>
      <c r="CP700" s="84" t="str">
        <f t="shared" si="331"/>
        <v/>
      </c>
      <c r="CQ700" s="84">
        <f>IFERROR(FIND("POLÍCIA CIVIL",consulta_completa__11[[#This Row],[14 - Inst. Atuando no Local]]),0)</f>
        <v>0</v>
      </c>
      <c r="CR700" s="84" t="str">
        <f t="shared" si="332"/>
        <v/>
      </c>
      <c r="CS700" s="84">
        <f>IFERROR(FIND("MARINHA DO BRASIL",consulta_completa__11[[#This Row],[14 - Inst. Atuando no Local]]),0)</f>
        <v>0</v>
      </c>
      <c r="CT700" s="84" t="str">
        <f t="shared" si="333"/>
        <v/>
      </c>
      <c r="CU700" s="84">
        <f>IFERROR(FIND("EMPRESA ESPECIALIZADA EM ATENDIMENTO",consulta_completa__11[[#This Row],[14 - Inst. Atuando no Local]]),0)</f>
        <v>0</v>
      </c>
      <c r="CV700" s="84" t="str">
        <f t="shared" si="334"/>
        <v/>
      </c>
      <c r="CW700" s="84">
        <f>IFERROR(FIND("IBAMA",consulta_completa__11[[#This Row],[14 - Inst. Atuando no Local]]),0)</f>
        <v>0</v>
      </c>
      <c r="CX700" s="84" t="str">
        <f t="shared" si="335"/>
        <v/>
      </c>
      <c r="CY700" s="84" t="str">
        <f>IF(consulta_completa__11[[#This Row],[14 - Inst. Atuando no Local]]="","X","")</f>
        <v/>
      </c>
      <c r="CZ700" s="84">
        <f>IFERROR(FIND("OUTRA (S)",consulta_completa__11[[#This Row],[14 - Inst. Atuando no Local]]),0)</f>
        <v>0</v>
      </c>
      <c r="DA700" s="84" t="str">
        <f t="shared" si="336"/>
        <v/>
      </c>
      <c r="DB700" s="35" t="str">
        <f t="shared" si="337"/>
        <v>Sim</v>
      </c>
      <c r="DC700" s="35" t="str">
        <f t="shared" si="338"/>
        <v>Não</v>
      </c>
      <c r="DD700" s="35" t="str">
        <f t="shared" si="339"/>
        <v>Sim</v>
      </c>
      <c r="DE700" s="87" t="str">
        <f t="shared" si="343"/>
        <v/>
      </c>
    </row>
    <row r="701" spans="1:109">
      <c r="A701" s="14">
        <v>202592972008</v>
      </c>
      <c r="B701" s="1">
        <v>45924</v>
      </c>
      <c r="C701" t="s">
        <v>6096</v>
      </c>
      <c r="D701" t="s">
        <v>180</v>
      </c>
      <c r="E701" t="s">
        <v>286</v>
      </c>
      <c r="F701" t="s">
        <v>112</v>
      </c>
      <c r="G701" t="s">
        <v>839</v>
      </c>
      <c r="H701" t="s">
        <v>113</v>
      </c>
      <c r="I701" t="s">
        <v>113</v>
      </c>
      <c r="J701" t="s">
        <v>113</v>
      </c>
      <c r="K701" t="s">
        <v>114</v>
      </c>
      <c r="L701" t="s">
        <v>114</v>
      </c>
      <c r="M701" t="s">
        <v>140</v>
      </c>
      <c r="N701" t="s">
        <v>141</v>
      </c>
      <c r="O701" t="s">
        <v>185</v>
      </c>
      <c r="P701" t="s">
        <v>121</v>
      </c>
      <c r="Q701" t="s">
        <v>122</v>
      </c>
      <c r="R701" t="s">
        <v>123</v>
      </c>
      <c r="S701" t="s">
        <v>113</v>
      </c>
      <c r="T701" t="s">
        <v>6097</v>
      </c>
      <c r="U701" t="s">
        <v>113</v>
      </c>
      <c r="V701" t="s">
        <v>6098</v>
      </c>
      <c r="Z701" t="s">
        <v>5874</v>
      </c>
      <c r="AA701" t="s">
        <v>113</v>
      </c>
      <c r="AB701" t="s">
        <v>113</v>
      </c>
      <c r="AC701" t="s">
        <v>113</v>
      </c>
      <c r="AE701" t="s">
        <v>6099</v>
      </c>
      <c r="AF701" t="s">
        <v>113</v>
      </c>
      <c r="AG701" t="s">
        <v>113</v>
      </c>
      <c r="AH701" t="s">
        <v>131</v>
      </c>
      <c r="AI701" t="s">
        <v>132</v>
      </c>
      <c r="AJ701" t="s">
        <v>131</v>
      </c>
      <c r="AK701" t="s">
        <v>6100</v>
      </c>
      <c r="AL701" t="s">
        <v>6101</v>
      </c>
      <c r="AM701" t="s">
        <v>153</v>
      </c>
      <c r="AN701" t="s">
        <v>154</v>
      </c>
      <c r="AO701" t="s">
        <v>155</v>
      </c>
      <c r="AP701">
        <v>6133161070</v>
      </c>
      <c r="AQ701" t="s">
        <v>156</v>
      </c>
      <c r="AR701" t="s">
        <v>113</v>
      </c>
      <c r="AS701" t="s">
        <v>113</v>
      </c>
      <c r="AT701" t="s">
        <v>113</v>
      </c>
      <c r="AU701" t="s">
        <v>113</v>
      </c>
      <c r="AW701" t="s">
        <v>113</v>
      </c>
      <c r="AX701" s="82">
        <f>IFERROR(FIND("Óbitos/feridos",consulta_completa__11[[#This Row],[13 - Ocorrências/Ambientes Atingidos]]),0)</f>
        <v>0</v>
      </c>
      <c r="AY701" s="83" t="str">
        <f t="shared" si="311"/>
        <v/>
      </c>
      <c r="AZ701" s="82">
        <f>IFERROR(FIND("População afetada/evacuada",consulta_completa__11[[#This Row],[13 - Ocorrências/Ambientes Atingidos]]),0)</f>
        <v>0</v>
      </c>
      <c r="BA701" s="82" t="str">
        <f t="shared" si="312"/>
        <v/>
      </c>
      <c r="BB701" s="82">
        <f>IFERROR(FIND("Suspensão de abastecimento de água",consulta_completa__11[[#This Row],[13 - Ocorrências/Ambientes Atingidos]]),0)</f>
        <v>0</v>
      </c>
      <c r="BC701" s="83" t="str">
        <f t="shared" si="340"/>
        <v/>
      </c>
      <c r="BD701" s="82">
        <f>IFERROR(FIND("Rio/córrego",consulta_completa__11[[#This Row],[13 - Ocorrências/Ambientes Atingidos]]),0)</f>
        <v>0</v>
      </c>
      <c r="BE701" s="83" t="str">
        <f t="shared" si="313"/>
        <v/>
      </c>
      <c r="BF701" s="82">
        <f>IFERROR(FIND("Lago",consulta_completa__11[[#This Row],[13 - Ocorrências/Ambientes Atingidos]]),0)</f>
        <v>0</v>
      </c>
      <c r="BG701" s="83" t="str">
        <f t="shared" si="314"/>
        <v/>
      </c>
      <c r="BH701" s="82">
        <f>IFERROR(FIND("Mar",consulta_completa__11[[#This Row],[13 - Ocorrências/Ambientes Atingidos]]),0)</f>
        <v>0</v>
      </c>
      <c r="BI701" s="83" t="str">
        <f t="shared" si="315"/>
        <v/>
      </c>
      <c r="BJ701" s="82">
        <f>IFERROR(FIND("Praia",consulta_completa__11[[#This Row],[13 - Ocorrências/Ambientes Atingidos]]),0)</f>
        <v>0</v>
      </c>
      <c r="BK701" s="83" t="str">
        <f t="shared" si="316"/>
        <v/>
      </c>
      <c r="BL701" s="82">
        <f>IFERROR(FIND("Solo",consulta_completa__11[[#This Row],[13 - Ocorrências/Ambientes Atingidos]]),0)</f>
        <v>1</v>
      </c>
      <c r="BM701" s="83" t="str">
        <f t="shared" si="317"/>
        <v>X</v>
      </c>
      <c r="BN701" s="82">
        <f>IFERROR(FIND("Águas subterrâneas",consulta_completa__11[[#This Row],[13 - Ocorrências/Ambientes Atingidos]]),0)</f>
        <v>0</v>
      </c>
      <c r="BO701" s="83" t="str">
        <f t="shared" si="318"/>
        <v/>
      </c>
      <c r="BP701" s="82">
        <f>IFERROR(FIND("Atmosfera",consulta_completa__11[[#This Row],[13 - Ocorrências/Ambientes Atingidos]]),0)</f>
        <v>0</v>
      </c>
      <c r="BQ701" s="83" t="str">
        <f t="shared" si="319"/>
        <v/>
      </c>
      <c r="BR701" s="82">
        <f>IFERROR(FIND("Flora",consulta_completa__11[[#This Row],[13 - Ocorrências/Ambientes Atingidos]]),0)</f>
        <v>0</v>
      </c>
      <c r="BS701" s="83" t="str">
        <f t="shared" si="320"/>
        <v/>
      </c>
      <c r="BT701" s="82">
        <f>IFERROR(FIND("Fauna",consulta_completa__11[[#This Row],[13 - Ocorrências/Ambientes Atingidos]]),0)</f>
        <v>0</v>
      </c>
      <c r="BU701" s="83" t="str">
        <f t="shared" si="321"/>
        <v/>
      </c>
      <c r="BV701" s="82">
        <f>IFERROR(FIND("UC federal",consulta_completa__11[[#This Row],[13 - Ocorrências/Ambientes Atingidos]]),0)</f>
        <v>0</v>
      </c>
      <c r="BW701" s="83" t="str">
        <f t="shared" si="322"/>
        <v/>
      </c>
      <c r="BX701" s="82">
        <f>IFERROR(FIND("UC estadual/municipal",consulta_completa__11[[#This Row],[13 - Ocorrências/Ambientes Atingidos]]),0)</f>
        <v>0</v>
      </c>
      <c r="BY701" s="83" t="str">
        <f t="shared" si="323"/>
        <v/>
      </c>
      <c r="BZ701" s="82">
        <f>IFERROR(FIND("Outro(s)",consulta_completa__11[[#This Row],[13 - Ocorrências/Ambientes Atingidos]]),0)</f>
        <v>0</v>
      </c>
      <c r="CA701" s="83" t="str">
        <f t="shared" si="324"/>
        <v/>
      </c>
      <c r="CB701" s="82">
        <f>IFERROR(FIND("Sem dano",consulta_completa__11[[#This Row],[13 - Ocorrências/Ambientes Atingidos]]),0)</f>
        <v>0</v>
      </c>
      <c r="CC701" s="83" t="str">
        <f t="shared" si="325"/>
        <v/>
      </c>
      <c r="CD701" s="82" t="str">
        <f>IF(consulta_completa__11[[#This Row],[13 - Ocorrências/Ambientes Atingidos]]="","X","")</f>
        <v/>
      </c>
      <c r="CE701" s="84">
        <f>IFERROR(FIND("IBAMA",consulta_completa__11[[#This Row],[14 - Inst. Atuando no Local]]),0)</f>
        <v>0</v>
      </c>
      <c r="CF701" s="84" t="str">
        <f t="shared" si="326"/>
        <v/>
      </c>
      <c r="CG701" s="84">
        <f>IFERROR(FIND("OEMA",consulta_completa__11[[#This Row],[14 - Inst. Atuando no Local]]),0)</f>
        <v>0</v>
      </c>
      <c r="CH701" s="84" t="str">
        <f t="shared" si="327"/>
        <v/>
      </c>
      <c r="CI701" s="84">
        <f>IFERROR(FIND("DEFESA CIVIL",consulta_completa__11[[#This Row],[14 - Inst. Atuando no Local]]),0)</f>
        <v>0</v>
      </c>
      <c r="CJ701" s="84" t="str">
        <f t="shared" si="328"/>
        <v/>
      </c>
      <c r="CK701" s="84">
        <f>IFERROR(FIND("CORPO DE BOMBEIROS",consulta_completa__11[[#This Row],[14 - Inst. Atuando no Local]]),0)</f>
        <v>0</v>
      </c>
      <c r="CL701" s="84" t="str">
        <f t="shared" si="329"/>
        <v/>
      </c>
      <c r="CM701" s="84">
        <f>IFERROR(FIND("POLÍCIA RODOVIÁRIA",consulta_completa__11[[#This Row],[14 - Inst. Atuando no Local]]),0)</f>
        <v>0</v>
      </c>
      <c r="CN701" s="84" t="str">
        <f t="shared" si="330"/>
        <v/>
      </c>
      <c r="CO701" s="84">
        <f>IFERROR(FIND("POLÍCIA MILITAR",consulta_completa__11[[#This Row],[14 - Inst. Atuando no Local]]),0)</f>
        <v>0</v>
      </c>
      <c r="CP701" s="84" t="str">
        <f t="shared" si="331"/>
        <v/>
      </c>
      <c r="CQ701" s="84">
        <f>IFERROR(FIND("POLÍCIA CIVIL",consulta_completa__11[[#This Row],[14 - Inst. Atuando no Local]]),0)</f>
        <v>0</v>
      </c>
      <c r="CR701" s="84" t="str">
        <f t="shared" si="332"/>
        <v/>
      </c>
      <c r="CS701" s="84">
        <f>IFERROR(FIND("MARINHA DO BRASIL",consulta_completa__11[[#This Row],[14 - Inst. Atuando no Local]]),0)</f>
        <v>0</v>
      </c>
      <c r="CT701" s="84" t="str">
        <f t="shared" si="333"/>
        <v/>
      </c>
      <c r="CU701" s="84">
        <f>IFERROR(FIND("EMPRESA ESPECIALIZADA EM ATENDIMENTO",consulta_completa__11[[#This Row],[14 - Inst. Atuando no Local]]),0)</f>
        <v>0</v>
      </c>
      <c r="CV701" s="84" t="str">
        <f t="shared" si="334"/>
        <v/>
      </c>
      <c r="CW701" s="84">
        <f>IFERROR(FIND("IBAMA",consulta_completa__11[[#This Row],[14 - Inst. Atuando no Local]]),0)</f>
        <v>0</v>
      </c>
      <c r="CX701" s="84" t="str">
        <f t="shared" si="335"/>
        <v/>
      </c>
      <c r="CY701" s="84" t="str">
        <f>IF(consulta_completa__11[[#This Row],[14 - Inst. Atuando no Local]]="","X","")</f>
        <v/>
      </c>
      <c r="CZ701" s="84">
        <f>IFERROR(FIND("OUTRA (S)",consulta_completa__11[[#This Row],[14 - Inst. Atuando no Local]]),0)</f>
        <v>0</v>
      </c>
      <c r="DA701" s="84" t="str">
        <f t="shared" si="336"/>
        <v/>
      </c>
      <c r="DB701" s="35" t="str">
        <f t="shared" si="337"/>
        <v>Sim</v>
      </c>
      <c r="DC701" s="35" t="str">
        <f t="shared" si="338"/>
        <v>Não</v>
      </c>
      <c r="DD701" s="35" t="str">
        <f t="shared" si="339"/>
        <v>Sim</v>
      </c>
      <c r="DE701" s="87" t="str">
        <f t="shared" si="343"/>
        <v/>
      </c>
    </row>
    <row r="702" spans="1:109">
      <c r="A702" s="14">
        <v>202592728</v>
      </c>
      <c r="B702" s="1">
        <v>45925</v>
      </c>
      <c r="C702" t="s">
        <v>109</v>
      </c>
      <c r="D702" t="s">
        <v>110</v>
      </c>
      <c r="E702" t="s">
        <v>111</v>
      </c>
      <c r="F702" t="s">
        <v>112</v>
      </c>
      <c r="G702" t="s">
        <v>113</v>
      </c>
      <c r="H702" t="s">
        <v>114</v>
      </c>
      <c r="I702" t="s">
        <v>114</v>
      </c>
      <c r="J702" t="s">
        <v>113</v>
      </c>
      <c r="K702" t="s">
        <v>114</v>
      </c>
      <c r="L702" t="s">
        <v>114</v>
      </c>
      <c r="M702" t="s">
        <v>118</v>
      </c>
      <c r="N702" t="s">
        <v>119</v>
      </c>
      <c r="O702" t="s">
        <v>239</v>
      </c>
      <c r="P702" t="s">
        <v>142</v>
      </c>
      <c r="Q702" t="s">
        <v>143</v>
      </c>
      <c r="R702" t="s">
        <v>123</v>
      </c>
      <c r="S702" t="s">
        <v>931</v>
      </c>
      <c r="T702" t="s">
        <v>6102</v>
      </c>
      <c r="U702" t="s">
        <v>6103</v>
      </c>
      <c r="V702" t="s">
        <v>6104</v>
      </c>
      <c r="W702" t="b">
        <v>1</v>
      </c>
      <c r="Z702" t="s">
        <v>6105</v>
      </c>
      <c r="AA702" t="s">
        <v>113</v>
      </c>
      <c r="AB702" t="s">
        <v>6106</v>
      </c>
      <c r="AC702" t="s">
        <v>2258</v>
      </c>
      <c r="AD702">
        <v>1</v>
      </c>
      <c r="AE702" t="s">
        <v>6107</v>
      </c>
      <c r="AF702" t="s">
        <v>113</v>
      </c>
      <c r="AG702" t="s">
        <v>113</v>
      </c>
      <c r="AH702" t="s">
        <v>131</v>
      </c>
      <c r="AI702" t="s">
        <v>131</v>
      </c>
      <c r="AJ702" t="s">
        <v>131</v>
      </c>
      <c r="AK702" t="s">
        <v>6108</v>
      </c>
      <c r="AL702" t="s">
        <v>6109</v>
      </c>
      <c r="AM702" t="s">
        <v>823</v>
      </c>
      <c r="AN702" t="s">
        <v>113</v>
      </c>
      <c r="AO702" t="s">
        <v>113</v>
      </c>
      <c r="AQ702" t="s">
        <v>1712</v>
      </c>
      <c r="AR702" t="s">
        <v>113</v>
      </c>
      <c r="AS702" t="s">
        <v>113</v>
      </c>
      <c r="AT702" t="s">
        <v>6110</v>
      </c>
      <c r="AU702" t="s">
        <v>6111</v>
      </c>
      <c r="AV702">
        <v>10000000</v>
      </c>
      <c r="AW702" t="s">
        <v>159</v>
      </c>
      <c r="AX702" s="82">
        <f>IFERROR(FIND("Óbitos/feridos",consulta_completa__11[[#This Row],[13 - Ocorrências/Ambientes Atingidos]]),0)</f>
        <v>0</v>
      </c>
      <c r="AY702" s="83" t="str">
        <f t="shared" si="311"/>
        <v/>
      </c>
      <c r="AZ702" s="82">
        <f>IFERROR(FIND("População afetada/evacuada",consulta_completa__11[[#This Row],[13 - Ocorrências/Ambientes Atingidos]]),0)</f>
        <v>0</v>
      </c>
      <c r="BA702" s="82" t="str">
        <f t="shared" si="312"/>
        <v/>
      </c>
      <c r="BB702" s="82">
        <f>IFERROR(FIND("Suspensão de abastecimento de água",consulta_completa__11[[#This Row],[13 - Ocorrências/Ambientes Atingidos]]),0)</f>
        <v>0</v>
      </c>
      <c r="BC702" s="83" t="str">
        <f t="shared" si="340"/>
        <v/>
      </c>
      <c r="BD702" s="82">
        <f>IFERROR(FIND("Rio/córrego",consulta_completa__11[[#This Row],[13 - Ocorrências/Ambientes Atingidos]]),0)</f>
        <v>0</v>
      </c>
      <c r="BE702" s="83" t="str">
        <f t="shared" si="313"/>
        <v/>
      </c>
      <c r="BF702" s="82">
        <f>IFERROR(FIND("Lago",consulta_completa__11[[#This Row],[13 - Ocorrências/Ambientes Atingidos]]),0)</f>
        <v>0</v>
      </c>
      <c r="BG702" s="83" t="str">
        <f t="shared" si="314"/>
        <v/>
      </c>
      <c r="BH702" s="82">
        <f>IFERROR(FIND("Mar",consulta_completa__11[[#This Row],[13 - Ocorrências/Ambientes Atingidos]]),0)</f>
        <v>1</v>
      </c>
      <c r="BI702" s="83" t="str">
        <f t="shared" si="315"/>
        <v>X</v>
      </c>
      <c r="BJ702" s="82">
        <f>IFERROR(FIND("Praia",consulta_completa__11[[#This Row],[13 - Ocorrências/Ambientes Atingidos]]),0)</f>
        <v>0</v>
      </c>
      <c r="BK702" s="83" t="str">
        <f t="shared" si="316"/>
        <v/>
      </c>
      <c r="BL702" s="82">
        <f>IFERROR(FIND("Solo",consulta_completa__11[[#This Row],[13 - Ocorrências/Ambientes Atingidos]]),0)</f>
        <v>0</v>
      </c>
      <c r="BM702" s="83" t="str">
        <f t="shared" si="317"/>
        <v/>
      </c>
      <c r="BN702" s="82">
        <f>IFERROR(FIND("Águas subterrâneas",consulta_completa__11[[#This Row],[13 - Ocorrências/Ambientes Atingidos]]),0)</f>
        <v>0</v>
      </c>
      <c r="BO702" s="83" t="str">
        <f t="shared" si="318"/>
        <v/>
      </c>
      <c r="BP702" s="82">
        <f>IFERROR(FIND("Atmosfera",consulta_completa__11[[#This Row],[13 - Ocorrências/Ambientes Atingidos]]),0)</f>
        <v>0</v>
      </c>
      <c r="BQ702" s="83" t="str">
        <f t="shared" si="319"/>
        <v/>
      </c>
      <c r="BR702" s="82">
        <f>IFERROR(FIND("Flora",consulta_completa__11[[#This Row],[13 - Ocorrências/Ambientes Atingidos]]),0)</f>
        <v>0</v>
      </c>
      <c r="BS702" s="83" t="str">
        <f t="shared" si="320"/>
        <v/>
      </c>
      <c r="BT702" s="82">
        <f>IFERROR(FIND("Fauna",consulta_completa__11[[#This Row],[13 - Ocorrências/Ambientes Atingidos]]),0)</f>
        <v>0</v>
      </c>
      <c r="BU702" s="83" t="str">
        <f t="shared" si="321"/>
        <v/>
      </c>
      <c r="BV702" s="82">
        <f>IFERROR(FIND("UC federal",consulta_completa__11[[#This Row],[13 - Ocorrências/Ambientes Atingidos]]),0)</f>
        <v>0</v>
      </c>
      <c r="BW702" s="83" t="str">
        <f t="shared" si="322"/>
        <v/>
      </c>
      <c r="BX702" s="82">
        <f>IFERROR(FIND("UC estadual/municipal",consulta_completa__11[[#This Row],[13 - Ocorrências/Ambientes Atingidos]]),0)</f>
        <v>0</v>
      </c>
      <c r="BY702" s="83" t="str">
        <f t="shared" si="323"/>
        <v/>
      </c>
      <c r="BZ702" s="82">
        <f>IFERROR(FIND("Outro(s)",consulta_completa__11[[#This Row],[13 - Ocorrências/Ambientes Atingidos]]),0)</f>
        <v>0</v>
      </c>
      <c r="CA702" s="83" t="str">
        <f t="shared" si="324"/>
        <v/>
      </c>
      <c r="CB702" s="82">
        <f>IFERROR(FIND("Sem dano",consulta_completa__11[[#This Row],[13 - Ocorrências/Ambientes Atingidos]]),0)</f>
        <v>0</v>
      </c>
      <c r="CC702" s="83" t="str">
        <f t="shared" si="325"/>
        <v/>
      </c>
      <c r="CD702" s="82" t="str">
        <f>IF(consulta_completa__11[[#This Row],[13 - Ocorrências/Ambientes Atingidos]]="","X","")</f>
        <v/>
      </c>
      <c r="CE702" s="84">
        <f>IFERROR(FIND("IBAMA",consulta_completa__11[[#This Row],[14 - Inst. Atuando no Local]]),0)</f>
        <v>0</v>
      </c>
      <c r="CF702" s="84" t="str">
        <f t="shared" si="326"/>
        <v/>
      </c>
      <c r="CG702" s="84">
        <f>IFERROR(FIND("OEMA",consulta_completa__11[[#This Row],[14 - Inst. Atuando no Local]]),0)</f>
        <v>0</v>
      </c>
      <c r="CH702" s="84" t="str">
        <f t="shared" si="327"/>
        <v/>
      </c>
      <c r="CI702" s="84">
        <f>IFERROR(FIND("DEFESA CIVIL",consulta_completa__11[[#This Row],[14 - Inst. Atuando no Local]]),0)</f>
        <v>0</v>
      </c>
      <c r="CJ702" s="84" t="str">
        <f t="shared" si="328"/>
        <v/>
      </c>
      <c r="CK702" s="84">
        <f>IFERROR(FIND("CORPO DE BOMBEIROS",consulta_completa__11[[#This Row],[14 - Inst. Atuando no Local]]),0)</f>
        <v>0</v>
      </c>
      <c r="CL702" s="84" t="str">
        <f t="shared" si="329"/>
        <v/>
      </c>
      <c r="CM702" s="84">
        <f>IFERROR(FIND("POLÍCIA RODOVIÁRIA",consulta_completa__11[[#This Row],[14 - Inst. Atuando no Local]]),0)</f>
        <v>0</v>
      </c>
      <c r="CN702" s="84" t="str">
        <f t="shared" si="330"/>
        <v/>
      </c>
      <c r="CO702" s="84">
        <f>IFERROR(FIND("POLÍCIA MILITAR",consulta_completa__11[[#This Row],[14 - Inst. Atuando no Local]]),0)</f>
        <v>0</v>
      </c>
      <c r="CP702" s="84" t="str">
        <f t="shared" si="331"/>
        <v/>
      </c>
      <c r="CQ702" s="84">
        <f>IFERROR(FIND("POLÍCIA CIVIL",consulta_completa__11[[#This Row],[14 - Inst. Atuando no Local]]),0)</f>
        <v>0</v>
      </c>
      <c r="CR702" s="84" t="str">
        <f t="shared" si="332"/>
        <v/>
      </c>
      <c r="CS702" s="84">
        <f>IFERROR(FIND("MARINHA DO BRASIL",consulta_completa__11[[#This Row],[14 - Inst. Atuando no Local]]),0)</f>
        <v>0</v>
      </c>
      <c r="CT702" s="84" t="str">
        <f t="shared" si="333"/>
        <v/>
      </c>
      <c r="CU702" s="84">
        <f>IFERROR(FIND("EMPRESA ESPECIALIZADA EM ATENDIMENTO",consulta_completa__11[[#This Row],[14 - Inst. Atuando no Local]]),0)</f>
        <v>0</v>
      </c>
      <c r="CV702" s="84" t="str">
        <f t="shared" si="334"/>
        <v/>
      </c>
      <c r="CW702" s="84">
        <f>IFERROR(FIND("IBAMA",consulta_completa__11[[#This Row],[14 - Inst. Atuando no Local]]),0)</f>
        <v>0</v>
      </c>
      <c r="CX702" s="84" t="str">
        <f t="shared" si="335"/>
        <v/>
      </c>
      <c r="CY702" s="84" t="str">
        <f>IF(consulta_completa__11[[#This Row],[14 - Inst. Atuando no Local]]="","X","")</f>
        <v/>
      </c>
      <c r="CZ702" s="84">
        <f>IFERROR(FIND("OUTRA (S)",consulta_completa__11[[#This Row],[14 - Inst. Atuando no Local]]),0)</f>
        <v>0</v>
      </c>
      <c r="DA702" s="84" t="str">
        <f t="shared" si="336"/>
        <v/>
      </c>
      <c r="DB702" s="35" t="str">
        <f t="shared" si="337"/>
        <v>Sim</v>
      </c>
      <c r="DC702" s="35" t="str">
        <f t="shared" si="338"/>
        <v>Não</v>
      </c>
      <c r="DD702" s="35" t="str">
        <f t="shared" si="339"/>
        <v>Sim</v>
      </c>
      <c r="DE702" s="87" t="str">
        <f t="shared" si="343"/>
        <v/>
      </c>
    </row>
    <row r="703" spans="1:109">
      <c r="A703" s="14">
        <v>202592625246</v>
      </c>
      <c r="B703" s="1">
        <v>45925</v>
      </c>
      <c r="C703" t="s">
        <v>109</v>
      </c>
      <c r="D703" t="s">
        <v>110</v>
      </c>
      <c r="E703" t="s">
        <v>452</v>
      </c>
      <c r="F703" t="s">
        <v>112</v>
      </c>
      <c r="G703" t="s">
        <v>113</v>
      </c>
      <c r="H703" t="s">
        <v>114</v>
      </c>
      <c r="I703" t="s">
        <v>114</v>
      </c>
      <c r="J703" t="s">
        <v>1399</v>
      </c>
      <c r="K703" t="s">
        <v>6112</v>
      </c>
      <c r="L703" t="s">
        <v>117</v>
      </c>
      <c r="M703" t="s">
        <v>118</v>
      </c>
      <c r="N703" t="s">
        <v>119</v>
      </c>
      <c r="O703" t="s">
        <v>239</v>
      </c>
      <c r="P703" t="s">
        <v>142</v>
      </c>
      <c r="Q703" t="s">
        <v>122</v>
      </c>
      <c r="R703" t="s">
        <v>123</v>
      </c>
      <c r="S703" t="s">
        <v>113</v>
      </c>
      <c r="T703" t="s">
        <v>1631</v>
      </c>
      <c r="U703" t="s">
        <v>6113</v>
      </c>
      <c r="V703" t="s">
        <v>6114</v>
      </c>
      <c r="Z703" t="s">
        <v>6115</v>
      </c>
      <c r="AA703" t="s">
        <v>113</v>
      </c>
      <c r="AB703" t="s">
        <v>206</v>
      </c>
      <c r="AC703" t="s">
        <v>130</v>
      </c>
      <c r="AD703">
        <v>1</v>
      </c>
      <c r="AE703" t="s">
        <v>668</v>
      </c>
      <c r="AF703" t="s">
        <v>113</v>
      </c>
      <c r="AG703" t="s">
        <v>113</v>
      </c>
      <c r="AH703" t="s">
        <v>131</v>
      </c>
      <c r="AI703" t="s">
        <v>132</v>
      </c>
      <c r="AJ703" t="s">
        <v>131</v>
      </c>
      <c r="AK703" t="s">
        <v>6116</v>
      </c>
      <c r="AL703" t="s">
        <v>6117</v>
      </c>
      <c r="AM703" t="s">
        <v>135</v>
      </c>
      <c r="AN703" t="s">
        <v>2103</v>
      </c>
      <c r="AO703" t="s">
        <v>4044</v>
      </c>
      <c r="AP703">
        <v>2732951305</v>
      </c>
      <c r="AQ703" t="s">
        <v>136</v>
      </c>
      <c r="AR703" t="s">
        <v>113</v>
      </c>
      <c r="AS703" t="s">
        <v>6118</v>
      </c>
      <c r="AT703" t="s">
        <v>113</v>
      </c>
      <c r="AU703" t="s">
        <v>113</v>
      </c>
      <c r="AW703" t="s">
        <v>159</v>
      </c>
      <c r="AX703" s="82">
        <f>IFERROR(FIND("Óbitos/feridos",consulta_completa__11[[#This Row],[13 - Ocorrências/Ambientes Atingidos]]),0)</f>
        <v>0</v>
      </c>
      <c r="AY703" s="83" t="str">
        <f t="shared" si="311"/>
        <v/>
      </c>
      <c r="AZ703" s="82">
        <f>IFERROR(FIND("População afetada/evacuada",consulta_completa__11[[#This Row],[13 - Ocorrências/Ambientes Atingidos]]),0)</f>
        <v>0</v>
      </c>
      <c r="BA703" s="82" t="str">
        <f t="shared" si="312"/>
        <v/>
      </c>
      <c r="BB703" s="82">
        <f>IFERROR(FIND("Suspensão de abastecimento de água",consulta_completa__11[[#This Row],[13 - Ocorrências/Ambientes Atingidos]]),0)</f>
        <v>0</v>
      </c>
      <c r="BC703" s="83" t="str">
        <f t="shared" si="340"/>
        <v/>
      </c>
      <c r="BD703" s="82">
        <f>IFERROR(FIND("Rio/córrego",consulta_completa__11[[#This Row],[13 - Ocorrências/Ambientes Atingidos]]),0)</f>
        <v>0</v>
      </c>
      <c r="BE703" s="83" t="str">
        <f t="shared" si="313"/>
        <v/>
      </c>
      <c r="BF703" s="82">
        <f>IFERROR(FIND("Lago",consulta_completa__11[[#This Row],[13 - Ocorrências/Ambientes Atingidos]]),0)</f>
        <v>0</v>
      </c>
      <c r="BG703" s="83" t="str">
        <f t="shared" si="314"/>
        <v/>
      </c>
      <c r="BH703" s="82">
        <f>IFERROR(FIND("Mar",consulta_completa__11[[#This Row],[13 - Ocorrências/Ambientes Atingidos]]),0)</f>
        <v>1</v>
      </c>
      <c r="BI703" s="83" t="str">
        <f t="shared" si="315"/>
        <v>X</v>
      </c>
      <c r="BJ703" s="82">
        <f>IFERROR(FIND("Praia",consulta_completa__11[[#This Row],[13 - Ocorrências/Ambientes Atingidos]]),0)</f>
        <v>0</v>
      </c>
      <c r="BK703" s="83" t="str">
        <f t="shared" si="316"/>
        <v/>
      </c>
      <c r="BL703" s="82">
        <f>IFERROR(FIND("Solo",consulta_completa__11[[#This Row],[13 - Ocorrências/Ambientes Atingidos]]),0)</f>
        <v>0</v>
      </c>
      <c r="BM703" s="83" t="str">
        <f t="shared" si="317"/>
        <v/>
      </c>
      <c r="BN703" s="82">
        <f>IFERROR(FIND("Águas subterrâneas",consulta_completa__11[[#This Row],[13 - Ocorrências/Ambientes Atingidos]]),0)</f>
        <v>0</v>
      </c>
      <c r="BO703" s="83" t="str">
        <f t="shared" si="318"/>
        <v/>
      </c>
      <c r="BP703" s="82">
        <f>IFERROR(FIND("Atmosfera",consulta_completa__11[[#This Row],[13 - Ocorrências/Ambientes Atingidos]]),0)</f>
        <v>0</v>
      </c>
      <c r="BQ703" s="83" t="str">
        <f t="shared" si="319"/>
        <v/>
      </c>
      <c r="BR703" s="82">
        <f>IFERROR(FIND("Flora",consulta_completa__11[[#This Row],[13 - Ocorrências/Ambientes Atingidos]]),0)</f>
        <v>0</v>
      </c>
      <c r="BS703" s="83" t="str">
        <f t="shared" si="320"/>
        <v/>
      </c>
      <c r="BT703" s="82">
        <f>IFERROR(FIND("Fauna",consulta_completa__11[[#This Row],[13 - Ocorrências/Ambientes Atingidos]]),0)</f>
        <v>0</v>
      </c>
      <c r="BU703" s="83" t="str">
        <f t="shared" si="321"/>
        <v/>
      </c>
      <c r="BV703" s="82">
        <f>IFERROR(FIND("UC federal",consulta_completa__11[[#This Row],[13 - Ocorrências/Ambientes Atingidos]]),0)</f>
        <v>0</v>
      </c>
      <c r="BW703" s="83" t="str">
        <f t="shared" si="322"/>
        <v/>
      </c>
      <c r="BX703" s="82">
        <f>IFERROR(FIND("UC estadual/municipal",consulta_completa__11[[#This Row],[13 - Ocorrências/Ambientes Atingidos]]),0)</f>
        <v>0</v>
      </c>
      <c r="BY703" s="83" t="str">
        <f t="shared" si="323"/>
        <v/>
      </c>
      <c r="BZ703" s="82">
        <f>IFERROR(FIND("Outro(s)",consulta_completa__11[[#This Row],[13 - Ocorrências/Ambientes Atingidos]]),0)</f>
        <v>0</v>
      </c>
      <c r="CA703" s="83" t="str">
        <f t="shared" si="324"/>
        <v/>
      </c>
      <c r="CB703" s="82">
        <f>IFERROR(FIND("Sem dano",consulta_completa__11[[#This Row],[13 - Ocorrências/Ambientes Atingidos]]),0)</f>
        <v>0</v>
      </c>
      <c r="CC703" s="83" t="str">
        <f t="shared" si="325"/>
        <v/>
      </c>
      <c r="CD703" s="82" t="str">
        <f>IF(consulta_completa__11[[#This Row],[13 - Ocorrências/Ambientes Atingidos]]="","X","")</f>
        <v/>
      </c>
      <c r="CE703" s="84">
        <f>IFERROR(FIND("IBAMA",consulta_completa__11[[#This Row],[14 - Inst. Atuando no Local]]),0)</f>
        <v>0</v>
      </c>
      <c r="CF703" s="84" t="str">
        <f t="shared" si="326"/>
        <v/>
      </c>
      <c r="CG703" s="84">
        <f>IFERROR(FIND("OEMA",consulta_completa__11[[#This Row],[14 - Inst. Atuando no Local]]),0)</f>
        <v>0</v>
      </c>
      <c r="CH703" s="84" t="str">
        <f t="shared" si="327"/>
        <v/>
      </c>
      <c r="CI703" s="84">
        <f>IFERROR(FIND("DEFESA CIVIL",consulta_completa__11[[#This Row],[14 - Inst. Atuando no Local]]),0)</f>
        <v>0</v>
      </c>
      <c r="CJ703" s="84" t="str">
        <f t="shared" si="328"/>
        <v/>
      </c>
      <c r="CK703" s="84">
        <f>IFERROR(FIND("CORPO DE BOMBEIROS",consulta_completa__11[[#This Row],[14 - Inst. Atuando no Local]]),0)</f>
        <v>0</v>
      </c>
      <c r="CL703" s="84" t="str">
        <f t="shared" si="329"/>
        <v/>
      </c>
      <c r="CM703" s="84">
        <f>IFERROR(FIND("POLÍCIA RODOVIÁRIA",consulta_completa__11[[#This Row],[14 - Inst. Atuando no Local]]),0)</f>
        <v>0</v>
      </c>
      <c r="CN703" s="84" t="str">
        <f t="shared" si="330"/>
        <v/>
      </c>
      <c r="CO703" s="84">
        <f>IFERROR(FIND("POLÍCIA MILITAR",consulta_completa__11[[#This Row],[14 - Inst. Atuando no Local]]),0)</f>
        <v>0</v>
      </c>
      <c r="CP703" s="84" t="str">
        <f t="shared" si="331"/>
        <v/>
      </c>
      <c r="CQ703" s="84">
        <f>IFERROR(FIND("POLÍCIA CIVIL",consulta_completa__11[[#This Row],[14 - Inst. Atuando no Local]]),0)</f>
        <v>0</v>
      </c>
      <c r="CR703" s="84" t="str">
        <f t="shared" si="332"/>
        <v/>
      </c>
      <c r="CS703" s="84">
        <f>IFERROR(FIND("MARINHA DO BRASIL",consulta_completa__11[[#This Row],[14 - Inst. Atuando no Local]]),0)</f>
        <v>0</v>
      </c>
      <c r="CT703" s="84" t="str">
        <f t="shared" si="333"/>
        <v/>
      </c>
      <c r="CU703" s="84">
        <f>IFERROR(FIND("EMPRESA ESPECIALIZADA EM ATENDIMENTO",consulta_completa__11[[#This Row],[14 - Inst. Atuando no Local]]),0)</f>
        <v>0</v>
      </c>
      <c r="CV703" s="84" t="str">
        <f t="shared" si="334"/>
        <v/>
      </c>
      <c r="CW703" s="84">
        <f>IFERROR(FIND("IBAMA",consulta_completa__11[[#This Row],[14 - Inst. Atuando no Local]]),0)</f>
        <v>0</v>
      </c>
      <c r="CX703" s="84" t="str">
        <f t="shared" si="335"/>
        <v/>
      </c>
      <c r="CY703" s="84" t="str">
        <f>IF(consulta_completa__11[[#This Row],[14 - Inst. Atuando no Local]]="","X","")</f>
        <v/>
      </c>
      <c r="CZ703" s="84">
        <f>IFERROR(FIND("OUTRA (S)",consulta_completa__11[[#This Row],[14 - Inst. Atuando no Local]]),0)</f>
        <v>0</v>
      </c>
      <c r="DA703" s="84" t="str">
        <f t="shared" si="336"/>
        <v/>
      </c>
      <c r="DB703" s="35" t="str">
        <f t="shared" si="337"/>
        <v>Sim</v>
      </c>
      <c r="DC703" s="35" t="str">
        <f t="shared" si="338"/>
        <v>Não</v>
      </c>
      <c r="DD703" s="35" t="str">
        <f t="shared" si="339"/>
        <v>Sim</v>
      </c>
      <c r="DE703" s="87" t="str">
        <f t="shared" si="343"/>
        <v/>
      </c>
    </row>
    <row r="704" spans="1:109">
      <c r="A704" s="14">
        <v>202592682822</v>
      </c>
      <c r="B704" s="1">
        <v>45925</v>
      </c>
      <c r="C704" t="s">
        <v>109</v>
      </c>
      <c r="D704" t="s">
        <v>110</v>
      </c>
      <c r="E704" t="s">
        <v>111</v>
      </c>
      <c r="F704" t="s">
        <v>112</v>
      </c>
      <c r="G704" t="s">
        <v>113</v>
      </c>
      <c r="H704" t="s">
        <v>114</v>
      </c>
      <c r="I704" t="s">
        <v>114</v>
      </c>
      <c r="J704" t="s">
        <v>113</v>
      </c>
      <c r="K704" t="s">
        <v>114</v>
      </c>
      <c r="L704" t="s">
        <v>114</v>
      </c>
      <c r="M704" t="s">
        <v>118</v>
      </c>
      <c r="N704" t="s">
        <v>119</v>
      </c>
      <c r="O704" t="s">
        <v>239</v>
      </c>
      <c r="P704" t="s">
        <v>142</v>
      </c>
      <c r="Q704" t="s">
        <v>143</v>
      </c>
      <c r="R704" t="s">
        <v>123</v>
      </c>
      <c r="S704" t="s">
        <v>931</v>
      </c>
      <c r="T704" t="s">
        <v>6102</v>
      </c>
      <c r="U704" t="s">
        <v>6103</v>
      </c>
      <c r="V704" t="s">
        <v>6104</v>
      </c>
      <c r="W704" t="b">
        <v>1</v>
      </c>
      <c r="Z704" t="s">
        <v>6105</v>
      </c>
      <c r="AA704" t="s">
        <v>113</v>
      </c>
      <c r="AB704" t="s">
        <v>6106</v>
      </c>
      <c r="AC704" t="s">
        <v>2258</v>
      </c>
      <c r="AD704">
        <v>1</v>
      </c>
      <c r="AE704" t="s">
        <v>6107</v>
      </c>
      <c r="AF704" t="s">
        <v>113</v>
      </c>
      <c r="AG704" t="s">
        <v>113</v>
      </c>
      <c r="AH704" t="s">
        <v>131</v>
      </c>
      <c r="AI704" t="s">
        <v>131</v>
      </c>
      <c r="AJ704" t="s">
        <v>131</v>
      </c>
      <c r="AK704" t="s">
        <v>6119</v>
      </c>
      <c r="AL704" t="s">
        <v>6120</v>
      </c>
      <c r="AM704" t="s">
        <v>823</v>
      </c>
      <c r="AN704" t="s">
        <v>113</v>
      </c>
      <c r="AO704" t="s">
        <v>113</v>
      </c>
      <c r="AQ704" t="s">
        <v>1712</v>
      </c>
      <c r="AR704" t="s">
        <v>113</v>
      </c>
      <c r="AS704" t="s">
        <v>113</v>
      </c>
      <c r="AT704" t="s">
        <v>6110</v>
      </c>
      <c r="AU704" t="s">
        <v>6111</v>
      </c>
      <c r="AV704">
        <v>100000000</v>
      </c>
      <c r="AW704" t="s">
        <v>159</v>
      </c>
      <c r="AX704" s="82">
        <f>IFERROR(FIND("Óbitos/feridos",consulta_completa__11[[#This Row],[13 - Ocorrências/Ambientes Atingidos]]),0)</f>
        <v>0</v>
      </c>
      <c r="AY704" s="83" t="str">
        <f t="shared" si="311"/>
        <v/>
      </c>
      <c r="AZ704" s="82">
        <f>IFERROR(FIND("População afetada/evacuada",consulta_completa__11[[#This Row],[13 - Ocorrências/Ambientes Atingidos]]),0)</f>
        <v>0</v>
      </c>
      <c r="BA704" s="82" t="str">
        <f t="shared" si="312"/>
        <v/>
      </c>
      <c r="BB704" s="82">
        <f>IFERROR(FIND("Suspensão de abastecimento de água",consulta_completa__11[[#This Row],[13 - Ocorrências/Ambientes Atingidos]]),0)</f>
        <v>0</v>
      </c>
      <c r="BC704" s="83" t="str">
        <f t="shared" si="340"/>
        <v/>
      </c>
      <c r="BD704" s="82">
        <f>IFERROR(FIND("Rio/córrego",consulta_completa__11[[#This Row],[13 - Ocorrências/Ambientes Atingidos]]),0)</f>
        <v>0</v>
      </c>
      <c r="BE704" s="83" t="str">
        <f t="shared" si="313"/>
        <v/>
      </c>
      <c r="BF704" s="82">
        <f>IFERROR(FIND("Lago",consulta_completa__11[[#This Row],[13 - Ocorrências/Ambientes Atingidos]]),0)</f>
        <v>0</v>
      </c>
      <c r="BG704" s="83" t="str">
        <f t="shared" si="314"/>
        <v/>
      </c>
      <c r="BH704" s="82">
        <f>IFERROR(FIND("Mar",consulta_completa__11[[#This Row],[13 - Ocorrências/Ambientes Atingidos]]),0)</f>
        <v>1</v>
      </c>
      <c r="BI704" s="83" t="str">
        <f t="shared" si="315"/>
        <v>X</v>
      </c>
      <c r="BJ704" s="82">
        <f>IFERROR(FIND("Praia",consulta_completa__11[[#This Row],[13 - Ocorrências/Ambientes Atingidos]]),0)</f>
        <v>0</v>
      </c>
      <c r="BK704" s="83" t="str">
        <f t="shared" si="316"/>
        <v/>
      </c>
      <c r="BL704" s="82">
        <f>IFERROR(FIND("Solo",consulta_completa__11[[#This Row],[13 - Ocorrências/Ambientes Atingidos]]),0)</f>
        <v>0</v>
      </c>
      <c r="BM704" s="83" t="str">
        <f t="shared" si="317"/>
        <v/>
      </c>
      <c r="BN704" s="82">
        <f>IFERROR(FIND("Águas subterrâneas",consulta_completa__11[[#This Row],[13 - Ocorrências/Ambientes Atingidos]]),0)</f>
        <v>0</v>
      </c>
      <c r="BO704" s="83" t="str">
        <f t="shared" si="318"/>
        <v/>
      </c>
      <c r="BP704" s="82">
        <f>IFERROR(FIND("Atmosfera",consulta_completa__11[[#This Row],[13 - Ocorrências/Ambientes Atingidos]]),0)</f>
        <v>0</v>
      </c>
      <c r="BQ704" s="83" t="str">
        <f t="shared" si="319"/>
        <v/>
      </c>
      <c r="BR704" s="82">
        <f>IFERROR(FIND("Flora",consulta_completa__11[[#This Row],[13 - Ocorrências/Ambientes Atingidos]]),0)</f>
        <v>0</v>
      </c>
      <c r="BS704" s="83" t="str">
        <f t="shared" si="320"/>
        <v/>
      </c>
      <c r="BT704" s="82">
        <f>IFERROR(FIND("Fauna",consulta_completa__11[[#This Row],[13 - Ocorrências/Ambientes Atingidos]]),0)</f>
        <v>0</v>
      </c>
      <c r="BU704" s="83" t="str">
        <f t="shared" si="321"/>
        <v/>
      </c>
      <c r="BV704" s="82">
        <f>IFERROR(FIND("UC federal",consulta_completa__11[[#This Row],[13 - Ocorrências/Ambientes Atingidos]]),0)</f>
        <v>0</v>
      </c>
      <c r="BW704" s="83" t="str">
        <f t="shared" si="322"/>
        <v/>
      </c>
      <c r="BX704" s="82">
        <f>IFERROR(FIND("UC estadual/municipal",consulta_completa__11[[#This Row],[13 - Ocorrências/Ambientes Atingidos]]),0)</f>
        <v>0</v>
      </c>
      <c r="BY704" s="83" t="str">
        <f t="shared" si="323"/>
        <v/>
      </c>
      <c r="BZ704" s="82">
        <f>IFERROR(FIND("Outro(s)",consulta_completa__11[[#This Row],[13 - Ocorrências/Ambientes Atingidos]]),0)</f>
        <v>0</v>
      </c>
      <c r="CA704" s="83" t="str">
        <f t="shared" si="324"/>
        <v/>
      </c>
      <c r="CB704" s="82">
        <f>IFERROR(FIND("Sem dano",consulta_completa__11[[#This Row],[13 - Ocorrências/Ambientes Atingidos]]),0)</f>
        <v>0</v>
      </c>
      <c r="CC704" s="83" t="str">
        <f t="shared" si="325"/>
        <v/>
      </c>
      <c r="CD704" s="82" t="str">
        <f>IF(consulta_completa__11[[#This Row],[13 - Ocorrências/Ambientes Atingidos]]="","X","")</f>
        <v/>
      </c>
      <c r="CE704" s="84">
        <f>IFERROR(FIND("IBAMA",consulta_completa__11[[#This Row],[14 - Inst. Atuando no Local]]),0)</f>
        <v>0</v>
      </c>
      <c r="CF704" s="84" t="str">
        <f t="shared" si="326"/>
        <v/>
      </c>
      <c r="CG704" s="84">
        <f>IFERROR(FIND("OEMA",consulta_completa__11[[#This Row],[14 - Inst. Atuando no Local]]),0)</f>
        <v>0</v>
      </c>
      <c r="CH704" s="84" t="str">
        <f t="shared" si="327"/>
        <v/>
      </c>
      <c r="CI704" s="84">
        <f>IFERROR(FIND("DEFESA CIVIL",consulta_completa__11[[#This Row],[14 - Inst. Atuando no Local]]),0)</f>
        <v>0</v>
      </c>
      <c r="CJ704" s="84" t="str">
        <f t="shared" si="328"/>
        <v/>
      </c>
      <c r="CK704" s="84">
        <f>IFERROR(FIND("CORPO DE BOMBEIROS",consulta_completa__11[[#This Row],[14 - Inst. Atuando no Local]]),0)</f>
        <v>0</v>
      </c>
      <c r="CL704" s="84" t="str">
        <f t="shared" si="329"/>
        <v/>
      </c>
      <c r="CM704" s="84">
        <f>IFERROR(FIND("POLÍCIA RODOVIÁRIA",consulta_completa__11[[#This Row],[14 - Inst. Atuando no Local]]),0)</f>
        <v>0</v>
      </c>
      <c r="CN704" s="84" t="str">
        <f t="shared" si="330"/>
        <v/>
      </c>
      <c r="CO704" s="84">
        <f>IFERROR(FIND("POLÍCIA MILITAR",consulta_completa__11[[#This Row],[14 - Inst. Atuando no Local]]),0)</f>
        <v>0</v>
      </c>
      <c r="CP704" s="84" t="str">
        <f t="shared" si="331"/>
        <v/>
      </c>
      <c r="CQ704" s="84">
        <f>IFERROR(FIND("POLÍCIA CIVIL",consulta_completa__11[[#This Row],[14 - Inst. Atuando no Local]]),0)</f>
        <v>0</v>
      </c>
      <c r="CR704" s="84" t="str">
        <f t="shared" si="332"/>
        <v/>
      </c>
      <c r="CS704" s="84">
        <f>IFERROR(FIND("MARINHA DO BRASIL",consulta_completa__11[[#This Row],[14 - Inst. Atuando no Local]]),0)</f>
        <v>0</v>
      </c>
      <c r="CT704" s="84" t="str">
        <f t="shared" si="333"/>
        <v/>
      </c>
      <c r="CU704" s="84">
        <f>IFERROR(FIND("EMPRESA ESPECIALIZADA EM ATENDIMENTO",consulta_completa__11[[#This Row],[14 - Inst. Atuando no Local]]),0)</f>
        <v>0</v>
      </c>
      <c r="CV704" s="84" t="str">
        <f t="shared" si="334"/>
        <v/>
      </c>
      <c r="CW704" s="84">
        <f>IFERROR(FIND("IBAMA",consulta_completa__11[[#This Row],[14 - Inst. Atuando no Local]]),0)</f>
        <v>0</v>
      </c>
      <c r="CX704" s="84" t="str">
        <f t="shared" si="335"/>
        <v/>
      </c>
      <c r="CY704" s="84" t="str">
        <f>IF(consulta_completa__11[[#This Row],[14 - Inst. Atuando no Local]]="","X","")</f>
        <v/>
      </c>
      <c r="CZ704" s="84">
        <f>IFERROR(FIND("OUTRA (S)",consulta_completa__11[[#This Row],[14 - Inst. Atuando no Local]]),0)</f>
        <v>0</v>
      </c>
      <c r="DA704" s="84" t="str">
        <f t="shared" si="336"/>
        <v/>
      </c>
      <c r="DB704" s="35" t="str">
        <f t="shared" si="337"/>
        <v>Sim</v>
      </c>
      <c r="DC704" s="35" t="str">
        <f t="shared" si="338"/>
        <v>Não</v>
      </c>
      <c r="DD704" s="35" t="str">
        <f t="shared" si="339"/>
        <v>Sim</v>
      </c>
      <c r="DE704" s="87" t="str">
        <f t="shared" si="343"/>
        <v/>
      </c>
    </row>
    <row r="705" spans="1:109">
      <c r="A705" s="14">
        <v>202592814437</v>
      </c>
      <c r="B705" s="1">
        <v>45926</v>
      </c>
      <c r="C705" t="s">
        <v>109</v>
      </c>
      <c r="D705" t="s">
        <v>110</v>
      </c>
      <c r="E705" t="s">
        <v>452</v>
      </c>
      <c r="F705" t="s">
        <v>112</v>
      </c>
      <c r="G705" t="s">
        <v>113</v>
      </c>
      <c r="H705" t="s">
        <v>114</v>
      </c>
      <c r="I705" t="s">
        <v>114</v>
      </c>
      <c r="J705" t="s">
        <v>2935</v>
      </c>
      <c r="K705" t="s">
        <v>6121</v>
      </c>
      <c r="L705" t="s">
        <v>323</v>
      </c>
      <c r="M705" t="s">
        <v>118</v>
      </c>
      <c r="N705" t="s">
        <v>119</v>
      </c>
      <c r="O705" t="s">
        <v>239</v>
      </c>
      <c r="P705" t="s">
        <v>200</v>
      </c>
      <c r="Q705" t="s">
        <v>167</v>
      </c>
      <c r="R705" t="s">
        <v>123</v>
      </c>
      <c r="S705" t="s">
        <v>113</v>
      </c>
      <c r="T705" t="s">
        <v>600</v>
      </c>
      <c r="U705" t="s">
        <v>6122</v>
      </c>
      <c r="V705" t="s">
        <v>6123</v>
      </c>
      <c r="Z705" t="s">
        <v>409</v>
      </c>
      <c r="AA705" t="s">
        <v>113</v>
      </c>
      <c r="AB705" t="s">
        <v>206</v>
      </c>
      <c r="AC705" t="s">
        <v>207</v>
      </c>
      <c r="AD705">
        <v>1</v>
      </c>
      <c r="AE705" t="s">
        <v>568</v>
      </c>
      <c r="AF705" t="s">
        <v>113</v>
      </c>
      <c r="AG705" t="s">
        <v>113</v>
      </c>
      <c r="AH705" t="s">
        <v>131</v>
      </c>
      <c r="AI705" t="s">
        <v>132</v>
      </c>
      <c r="AJ705" t="s">
        <v>131</v>
      </c>
      <c r="AK705" t="s">
        <v>6124</v>
      </c>
      <c r="AL705" t="s">
        <v>6125</v>
      </c>
      <c r="AM705" t="s">
        <v>210</v>
      </c>
      <c r="AN705" t="s">
        <v>2388</v>
      </c>
      <c r="AO705" t="s">
        <v>4044</v>
      </c>
      <c r="AP705">
        <v>2732951305</v>
      </c>
      <c r="AQ705" t="s">
        <v>211</v>
      </c>
      <c r="AR705" t="s">
        <v>113</v>
      </c>
      <c r="AS705" t="s">
        <v>6126</v>
      </c>
      <c r="AT705" t="s">
        <v>113</v>
      </c>
      <c r="AU705" t="s">
        <v>113</v>
      </c>
      <c r="AW705" t="s">
        <v>159</v>
      </c>
      <c r="AX705" s="82">
        <f>IFERROR(FIND("Óbitos/feridos",consulta_completa__11[[#This Row],[13 - Ocorrências/Ambientes Atingidos]]),0)</f>
        <v>0</v>
      </c>
      <c r="AY705" s="83" t="str">
        <f t="shared" si="311"/>
        <v/>
      </c>
      <c r="AZ705" s="82">
        <f>IFERROR(FIND("População afetada/evacuada",consulta_completa__11[[#This Row],[13 - Ocorrências/Ambientes Atingidos]]),0)</f>
        <v>0</v>
      </c>
      <c r="BA705" s="82" t="str">
        <f t="shared" si="312"/>
        <v/>
      </c>
      <c r="BB705" s="82">
        <f>IFERROR(FIND("Suspensão de abastecimento de água",consulta_completa__11[[#This Row],[13 - Ocorrências/Ambientes Atingidos]]),0)</f>
        <v>0</v>
      </c>
      <c r="BC705" s="83" t="str">
        <f t="shared" si="340"/>
        <v/>
      </c>
      <c r="BD705" s="82">
        <f>IFERROR(FIND("Rio/córrego",consulta_completa__11[[#This Row],[13 - Ocorrências/Ambientes Atingidos]]),0)</f>
        <v>0</v>
      </c>
      <c r="BE705" s="83" t="str">
        <f t="shared" si="313"/>
        <v/>
      </c>
      <c r="BF705" s="82">
        <f>IFERROR(FIND("Lago",consulta_completa__11[[#This Row],[13 - Ocorrências/Ambientes Atingidos]]),0)</f>
        <v>0</v>
      </c>
      <c r="BG705" s="83" t="str">
        <f t="shared" si="314"/>
        <v/>
      </c>
      <c r="BH705" s="82">
        <f>IFERROR(FIND("Mar",consulta_completa__11[[#This Row],[13 - Ocorrências/Ambientes Atingidos]]),0)</f>
        <v>1</v>
      </c>
      <c r="BI705" s="83" t="str">
        <f t="shared" si="315"/>
        <v>X</v>
      </c>
      <c r="BJ705" s="82">
        <f>IFERROR(FIND("Praia",consulta_completa__11[[#This Row],[13 - Ocorrências/Ambientes Atingidos]]),0)</f>
        <v>0</v>
      </c>
      <c r="BK705" s="83" t="str">
        <f t="shared" si="316"/>
        <v/>
      </c>
      <c r="BL705" s="82">
        <f>IFERROR(FIND("Solo",consulta_completa__11[[#This Row],[13 - Ocorrências/Ambientes Atingidos]]),0)</f>
        <v>0</v>
      </c>
      <c r="BM705" s="83" t="str">
        <f t="shared" si="317"/>
        <v/>
      </c>
      <c r="BN705" s="82">
        <f>IFERROR(FIND("Águas subterrâneas",consulta_completa__11[[#This Row],[13 - Ocorrências/Ambientes Atingidos]]),0)</f>
        <v>0</v>
      </c>
      <c r="BO705" s="83" t="str">
        <f t="shared" si="318"/>
        <v/>
      </c>
      <c r="BP705" s="82">
        <f>IFERROR(FIND("Atmosfera",consulta_completa__11[[#This Row],[13 - Ocorrências/Ambientes Atingidos]]),0)</f>
        <v>0</v>
      </c>
      <c r="BQ705" s="83" t="str">
        <f t="shared" si="319"/>
        <v/>
      </c>
      <c r="BR705" s="82">
        <f>IFERROR(FIND("Flora",consulta_completa__11[[#This Row],[13 - Ocorrências/Ambientes Atingidos]]),0)</f>
        <v>0</v>
      </c>
      <c r="BS705" s="83" t="str">
        <f t="shared" si="320"/>
        <v/>
      </c>
      <c r="BT705" s="82">
        <f>IFERROR(FIND("Fauna",consulta_completa__11[[#This Row],[13 - Ocorrências/Ambientes Atingidos]]),0)</f>
        <v>0</v>
      </c>
      <c r="BU705" s="83" t="str">
        <f t="shared" si="321"/>
        <v/>
      </c>
      <c r="BV705" s="82">
        <f>IFERROR(FIND("UC federal",consulta_completa__11[[#This Row],[13 - Ocorrências/Ambientes Atingidos]]),0)</f>
        <v>0</v>
      </c>
      <c r="BW705" s="83" t="str">
        <f t="shared" si="322"/>
        <v/>
      </c>
      <c r="BX705" s="82">
        <f>IFERROR(FIND("UC estadual/municipal",consulta_completa__11[[#This Row],[13 - Ocorrências/Ambientes Atingidos]]),0)</f>
        <v>0</v>
      </c>
      <c r="BY705" s="83" t="str">
        <f t="shared" si="323"/>
        <v/>
      </c>
      <c r="BZ705" s="82">
        <f>IFERROR(FIND("Outro(s)",consulta_completa__11[[#This Row],[13 - Ocorrências/Ambientes Atingidos]]),0)</f>
        <v>0</v>
      </c>
      <c r="CA705" s="83" t="str">
        <f t="shared" si="324"/>
        <v/>
      </c>
      <c r="CB705" s="82">
        <f>IFERROR(FIND("Sem dano",consulta_completa__11[[#This Row],[13 - Ocorrências/Ambientes Atingidos]]),0)</f>
        <v>0</v>
      </c>
      <c r="CC705" s="83" t="str">
        <f t="shared" si="325"/>
        <v/>
      </c>
      <c r="CD705" s="82" t="str">
        <f>IF(consulta_completa__11[[#This Row],[13 - Ocorrências/Ambientes Atingidos]]="","X","")</f>
        <v/>
      </c>
      <c r="CE705" s="84">
        <f>IFERROR(FIND("IBAMA",consulta_completa__11[[#This Row],[14 - Inst. Atuando no Local]]),0)</f>
        <v>0</v>
      </c>
      <c r="CF705" s="84" t="str">
        <f t="shared" si="326"/>
        <v/>
      </c>
      <c r="CG705" s="84">
        <f>IFERROR(FIND("OEMA",consulta_completa__11[[#This Row],[14 - Inst. Atuando no Local]]),0)</f>
        <v>0</v>
      </c>
      <c r="CH705" s="84" t="str">
        <f t="shared" si="327"/>
        <v/>
      </c>
      <c r="CI705" s="84">
        <f>IFERROR(FIND("DEFESA CIVIL",consulta_completa__11[[#This Row],[14 - Inst. Atuando no Local]]),0)</f>
        <v>0</v>
      </c>
      <c r="CJ705" s="84" t="str">
        <f t="shared" si="328"/>
        <v/>
      </c>
      <c r="CK705" s="84">
        <f>IFERROR(FIND("CORPO DE BOMBEIROS",consulta_completa__11[[#This Row],[14 - Inst. Atuando no Local]]),0)</f>
        <v>0</v>
      </c>
      <c r="CL705" s="84" t="str">
        <f t="shared" si="329"/>
        <v/>
      </c>
      <c r="CM705" s="84">
        <f>IFERROR(FIND("POLÍCIA RODOVIÁRIA",consulta_completa__11[[#This Row],[14 - Inst. Atuando no Local]]),0)</f>
        <v>0</v>
      </c>
      <c r="CN705" s="84" t="str">
        <f t="shared" si="330"/>
        <v/>
      </c>
      <c r="CO705" s="84">
        <f>IFERROR(FIND("POLÍCIA MILITAR",consulta_completa__11[[#This Row],[14 - Inst. Atuando no Local]]),0)</f>
        <v>0</v>
      </c>
      <c r="CP705" s="84" t="str">
        <f t="shared" si="331"/>
        <v/>
      </c>
      <c r="CQ705" s="84">
        <f>IFERROR(FIND("POLÍCIA CIVIL",consulta_completa__11[[#This Row],[14 - Inst. Atuando no Local]]),0)</f>
        <v>0</v>
      </c>
      <c r="CR705" s="84" t="str">
        <f t="shared" si="332"/>
        <v/>
      </c>
      <c r="CS705" s="84">
        <f>IFERROR(FIND("MARINHA DO BRASIL",consulta_completa__11[[#This Row],[14 - Inst. Atuando no Local]]),0)</f>
        <v>0</v>
      </c>
      <c r="CT705" s="84" t="str">
        <f t="shared" si="333"/>
        <v/>
      </c>
      <c r="CU705" s="84">
        <f>IFERROR(FIND("EMPRESA ESPECIALIZADA EM ATENDIMENTO",consulta_completa__11[[#This Row],[14 - Inst. Atuando no Local]]),0)</f>
        <v>0</v>
      </c>
      <c r="CV705" s="84" t="str">
        <f t="shared" si="334"/>
        <v/>
      </c>
      <c r="CW705" s="84">
        <f>IFERROR(FIND("IBAMA",consulta_completa__11[[#This Row],[14 - Inst. Atuando no Local]]),0)</f>
        <v>0</v>
      </c>
      <c r="CX705" s="84" t="str">
        <f t="shared" si="335"/>
        <v/>
      </c>
      <c r="CY705" s="84" t="str">
        <f>IF(consulta_completa__11[[#This Row],[14 - Inst. Atuando no Local]]="","X","")</f>
        <v/>
      </c>
      <c r="CZ705" s="84">
        <f>IFERROR(FIND("OUTRA (S)",consulta_completa__11[[#This Row],[14 - Inst. Atuando no Local]]),0)</f>
        <v>0</v>
      </c>
      <c r="DA705" s="84" t="str">
        <f t="shared" si="336"/>
        <v/>
      </c>
      <c r="DB705" s="35" t="str">
        <f t="shared" si="337"/>
        <v>Sim</v>
      </c>
      <c r="DC705" s="35" t="str">
        <f t="shared" si="338"/>
        <v>Não</v>
      </c>
      <c r="DD705" s="35" t="str">
        <f t="shared" si="339"/>
        <v>Sim</v>
      </c>
      <c r="DE705" s="87" t="str">
        <f t="shared" si="343"/>
        <v/>
      </c>
    </row>
    <row r="706" spans="1:109">
      <c r="A706" s="14">
        <v>202592975612</v>
      </c>
      <c r="B706" s="1">
        <v>45926</v>
      </c>
      <c r="C706" t="s">
        <v>6127</v>
      </c>
      <c r="D706" t="s">
        <v>180</v>
      </c>
      <c r="E706" t="s">
        <v>286</v>
      </c>
      <c r="F706" t="s">
        <v>112</v>
      </c>
      <c r="G706" t="s">
        <v>311</v>
      </c>
      <c r="H706" t="s">
        <v>113</v>
      </c>
      <c r="I706" t="s">
        <v>113</v>
      </c>
      <c r="J706" t="s">
        <v>113</v>
      </c>
      <c r="K706" t="s">
        <v>114</v>
      </c>
      <c r="L706" t="s">
        <v>114</v>
      </c>
      <c r="M706" t="s">
        <v>2612</v>
      </c>
      <c r="N706" t="s">
        <v>141</v>
      </c>
      <c r="O706" t="s">
        <v>185</v>
      </c>
      <c r="P706" t="s">
        <v>200</v>
      </c>
      <c r="Q706" t="s">
        <v>167</v>
      </c>
      <c r="R706" t="s">
        <v>123</v>
      </c>
      <c r="S706" t="s">
        <v>113</v>
      </c>
      <c r="T706" t="s">
        <v>6128</v>
      </c>
      <c r="U706" t="s">
        <v>291</v>
      </c>
      <c r="V706" t="s">
        <v>6129</v>
      </c>
      <c r="Z706" t="s">
        <v>6130</v>
      </c>
      <c r="AA706" t="s">
        <v>6131</v>
      </c>
      <c r="AB706" t="s">
        <v>113</v>
      </c>
      <c r="AC706" t="s">
        <v>113</v>
      </c>
      <c r="AE706" t="s">
        <v>6132</v>
      </c>
      <c r="AF706" t="s">
        <v>113</v>
      </c>
      <c r="AG706" t="s">
        <v>113</v>
      </c>
      <c r="AH706" t="s">
        <v>131</v>
      </c>
      <c r="AI706" t="s">
        <v>132</v>
      </c>
      <c r="AJ706" t="s">
        <v>131</v>
      </c>
      <c r="AK706" t="s">
        <v>6133</v>
      </c>
      <c r="AL706" t="s">
        <v>6134</v>
      </c>
      <c r="AM706" t="s">
        <v>153</v>
      </c>
      <c r="AN706" t="s">
        <v>154</v>
      </c>
      <c r="AO706" t="s">
        <v>155</v>
      </c>
      <c r="AP706">
        <v>61331610710</v>
      </c>
      <c r="AQ706" t="s">
        <v>156</v>
      </c>
      <c r="AR706" t="s">
        <v>113</v>
      </c>
      <c r="AS706" t="s">
        <v>113</v>
      </c>
      <c r="AT706" t="s">
        <v>113</v>
      </c>
      <c r="AU706" t="s">
        <v>113</v>
      </c>
      <c r="AW706" t="s">
        <v>113</v>
      </c>
      <c r="AX706" s="82">
        <f>IFERROR(FIND("Óbitos/feridos",consulta_completa__11[[#This Row],[13 - Ocorrências/Ambientes Atingidos]]),0)</f>
        <v>0</v>
      </c>
      <c r="AY706" s="83" t="str">
        <f t="shared" si="311"/>
        <v/>
      </c>
      <c r="AZ706" s="82">
        <f>IFERROR(FIND("População afetada/evacuada",consulta_completa__11[[#This Row],[13 - Ocorrências/Ambientes Atingidos]]),0)</f>
        <v>0</v>
      </c>
      <c r="BA706" s="82" t="str">
        <f t="shared" si="312"/>
        <v/>
      </c>
      <c r="BB706" s="82">
        <f>IFERROR(FIND("Suspensão de abastecimento de água",consulta_completa__11[[#This Row],[13 - Ocorrências/Ambientes Atingidos]]),0)</f>
        <v>0</v>
      </c>
      <c r="BC706" s="83" t="str">
        <f t="shared" si="340"/>
        <v/>
      </c>
      <c r="BD706" s="82">
        <f>IFERROR(FIND("Rio/córrego",consulta_completa__11[[#This Row],[13 - Ocorrências/Ambientes Atingidos]]),0)</f>
        <v>0</v>
      </c>
      <c r="BE706" s="83" t="str">
        <f t="shared" si="313"/>
        <v/>
      </c>
      <c r="BF706" s="82">
        <f>IFERROR(FIND("Lago",consulta_completa__11[[#This Row],[13 - Ocorrências/Ambientes Atingidos]]),0)</f>
        <v>0</v>
      </c>
      <c r="BG706" s="83" t="str">
        <f t="shared" si="314"/>
        <v/>
      </c>
      <c r="BH706" s="82">
        <f>IFERROR(FIND("Mar",consulta_completa__11[[#This Row],[13 - Ocorrências/Ambientes Atingidos]]),0)</f>
        <v>0</v>
      </c>
      <c r="BI706" s="83" t="str">
        <f t="shared" si="315"/>
        <v/>
      </c>
      <c r="BJ706" s="82">
        <f>IFERROR(FIND("Praia",consulta_completa__11[[#This Row],[13 - Ocorrências/Ambientes Atingidos]]),0)</f>
        <v>0</v>
      </c>
      <c r="BK706" s="83" t="str">
        <f t="shared" si="316"/>
        <v/>
      </c>
      <c r="BL706" s="82">
        <f>IFERROR(FIND("Solo",consulta_completa__11[[#This Row],[13 - Ocorrências/Ambientes Atingidos]]),0)</f>
        <v>1</v>
      </c>
      <c r="BM706" s="83" t="str">
        <f t="shared" si="317"/>
        <v>X</v>
      </c>
      <c r="BN706" s="82">
        <f>IFERROR(FIND("Águas subterrâneas",consulta_completa__11[[#This Row],[13 - Ocorrências/Ambientes Atingidos]]),0)</f>
        <v>0</v>
      </c>
      <c r="BO706" s="83" t="str">
        <f t="shared" si="318"/>
        <v/>
      </c>
      <c r="BP706" s="82">
        <f>IFERROR(FIND("Atmosfera",consulta_completa__11[[#This Row],[13 - Ocorrências/Ambientes Atingidos]]),0)</f>
        <v>0</v>
      </c>
      <c r="BQ706" s="83" t="str">
        <f t="shared" si="319"/>
        <v/>
      </c>
      <c r="BR706" s="82">
        <f>IFERROR(FIND("Flora",consulta_completa__11[[#This Row],[13 - Ocorrências/Ambientes Atingidos]]),0)</f>
        <v>0</v>
      </c>
      <c r="BS706" s="83" t="str">
        <f t="shared" si="320"/>
        <v/>
      </c>
      <c r="BT706" s="82">
        <f>IFERROR(FIND("Fauna",consulta_completa__11[[#This Row],[13 - Ocorrências/Ambientes Atingidos]]),0)</f>
        <v>0</v>
      </c>
      <c r="BU706" s="83" t="str">
        <f t="shared" si="321"/>
        <v/>
      </c>
      <c r="BV706" s="82">
        <f>IFERROR(FIND("UC federal",consulta_completa__11[[#This Row],[13 - Ocorrências/Ambientes Atingidos]]),0)</f>
        <v>0</v>
      </c>
      <c r="BW706" s="83" t="str">
        <f t="shared" si="322"/>
        <v/>
      </c>
      <c r="BX706" s="82">
        <f>IFERROR(FIND("UC estadual/municipal",consulta_completa__11[[#This Row],[13 - Ocorrências/Ambientes Atingidos]]),0)</f>
        <v>0</v>
      </c>
      <c r="BY706" s="83" t="str">
        <f t="shared" si="323"/>
        <v/>
      </c>
      <c r="BZ706" s="82">
        <f>IFERROR(FIND("Outro(s)",consulta_completa__11[[#This Row],[13 - Ocorrências/Ambientes Atingidos]]),0)</f>
        <v>0</v>
      </c>
      <c r="CA706" s="83" t="str">
        <f t="shared" si="324"/>
        <v/>
      </c>
      <c r="CB706" s="82">
        <f>IFERROR(FIND("Sem dano",consulta_completa__11[[#This Row],[13 - Ocorrências/Ambientes Atingidos]]),0)</f>
        <v>0</v>
      </c>
      <c r="CC706" s="83" t="str">
        <f t="shared" si="325"/>
        <v/>
      </c>
      <c r="CD706" s="82" t="str">
        <f>IF(consulta_completa__11[[#This Row],[13 - Ocorrências/Ambientes Atingidos]]="","X","")</f>
        <v/>
      </c>
      <c r="CE706" s="84">
        <f>IFERROR(FIND("IBAMA",consulta_completa__11[[#This Row],[14 - Inst. Atuando no Local]]),0)</f>
        <v>0</v>
      </c>
      <c r="CF706" s="84" t="str">
        <f t="shared" si="326"/>
        <v/>
      </c>
      <c r="CG706" s="84">
        <f>IFERROR(FIND("OEMA",consulta_completa__11[[#This Row],[14 - Inst. Atuando no Local]]),0)</f>
        <v>0</v>
      </c>
      <c r="CH706" s="84" t="str">
        <f t="shared" si="327"/>
        <v/>
      </c>
      <c r="CI706" s="84">
        <f>IFERROR(FIND("DEFESA CIVIL",consulta_completa__11[[#This Row],[14 - Inst. Atuando no Local]]),0)</f>
        <v>0</v>
      </c>
      <c r="CJ706" s="84" t="str">
        <f t="shared" si="328"/>
        <v/>
      </c>
      <c r="CK706" s="84">
        <f>IFERROR(FIND("CORPO DE BOMBEIROS",consulta_completa__11[[#This Row],[14 - Inst. Atuando no Local]]),0)</f>
        <v>0</v>
      </c>
      <c r="CL706" s="84" t="str">
        <f t="shared" si="329"/>
        <v/>
      </c>
      <c r="CM706" s="84">
        <f>IFERROR(FIND("POLÍCIA RODOVIÁRIA",consulta_completa__11[[#This Row],[14 - Inst. Atuando no Local]]),0)</f>
        <v>0</v>
      </c>
      <c r="CN706" s="84" t="str">
        <f t="shared" si="330"/>
        <v/>
      </c>
      <c r="CO706" s="84">
        <f>IFERROR(FIND("POLÍCIA MILITAR",consulta_completa__11[[#This Row],[14 - Inst. Atuando no Local]]),0)</f>
        <v>0</v>
      </c>
      <c r="CP706" s="84" t="str">
        <f t="shared" si="331"/>
        <v/>
      </c>
      <c r="CQ706" s="84">
        <f>IFERROR(FIND("POLÍCIA CIVIL",consulta_completa__11[[#This Row],[14 - Inst. Atuando no Local]]),0)</f>
        <v>0</v>
      </c>
      <c r="CR706" s="84" t="str">
        <f t="shared" si="332"/>
        <v/>
      </c>
      <c r="CS706" s="84">
        <f>IFERROR(FIND("MARINHA DO BRASIL",consulta_completa__11[[#This Row],[14 - Inst. Atuando no Local]]),0)</f>
        <v>0</v>
      </c>
      <c r="CT706" s="84" t="str">
        <f t="shared" si="333"/>
        <v/>
      </c>
      <c r="CU706" s="84">
        <f>IFERROR(FIND("EMPRESA ESPECIALIZADA EM ATENDIMENTO",consulta_completa__11[[#This Row],[14 - Inst. Atuando no Local]]),0)</f>
        <v>0</v>
      </c>
      <c r="CV706" s="84" t="str">
        <f t="shared" si="334"/>
        <v/>
      </c>
      <c r="CW706" s="84">
        <f>IFERROR(FIND("IBAMA",consulta_completa__11[[#This Row],[14 - Inst. Atuando no Local]]),0)</f>
        <v>0</v>
      </c>
      <c r="CX706" s="84" t="str">
        <f t="shared" si="335"/>
        <v/>
      </c>
      <c r="CY706" s="84" t="str">
        <f>IF(consulta_completa__11[[#This Row],[14 - Inst. Atuando no Local]]="","X","")</f>
        <v/>
      </c>
      <c r="CZ706" s="84">
        <f>IFERROR(FIND("OUTRA (S)",consulta_completa__11[[#This Row],[14 - Inst. Atuando no Local]]),0)</f>
        <v>0</v>
      </c>
      <c r="DA706" s="84" t="str">
        <f t="shared" si="336"/>
        <v/>
      </c>
      <c r="DB706" s="35" t="str">
        <f t="shared" si="337"/>
        <v>Sim</v>
      </c>
      <c r="DC706" s="35" t="str">
        <f t="shared" si="338"/>
        <v>Não</v>
      </c>
      <c r="DD706" s="35" t="str">
        <f t="shared" si="339"/>
        <v>Sim</v>
      </c>
      <c r="DE706" s="87" t="str">
        <f t="shared" si="343"/>
        <v/>
      </c>
    </row>
    <row r="707" spans="1:109">
      <c r="A707" s="14">
        <v>202592836033</v>
      </c>
      <c r="B707" s="1">
        <v>45927</v>
      </c>
      <c r="C707" t="s">
        <v>4563</v>
      </c>
      <c r="D707" t="s">
        <v>746</v>
      </c>
      <c r="E707" t="s">
        <v>286</v>
      </c>
      <c r="F707" t="s">
        <v>112</v>
      </c>
      <c r="G707" t="s">
        <v>646</v>
      </c>
      <c r="H707" t="s">
        <v>6135</v>
      </c>
      <c r="I707" t="s">
        <v>648</v>
      </c>
      <c r="J707" t="s">
        <v>113</v>
      </c>
      <c r="K707" t="s">
        <v>114</v>
      </c>
      <c r="L707" t="s">
        <v>114</v>
      </c>
      <c r="M707" t="s">
        <v>629</v>
      </c>
      <c r="N707" t="s">
        <v>6136</v>
      </c>
      <c r="O707" t="s">
        <v>120</v>
      </c>
      <c r="P707" t="s">
        <v>229</v>
      </c>
      <c r="Q707" t="s">
        <v>143</v>
      </c>
      <c r="R707" t="s">
        <v>123</v>
      </c>
      <c r="S707" t="s">
        <v>113</v>
      </c>
      <c r="T707" t="s">
        <v>6137</v>
      </c>
      <c r="U707" t="s">
        <v>6138</v>
      </c>
      <c r="V707" t="s">
        <v>6139</v>
      </c>
      <c r="Z707" t="s">
        <v>6140</v>
      </c>
      <c r="AA707" t="s">
        <v>6141</v>
      </c>
      <c r="AB707" t="s">
        <v>6142</v>
      </c>
      <c r="AC707" t="s">
        <v>6143</v>
      </c>
      <c r="AD707">
        <v>2</v>
      </c>
      <c r="AE707" t="s">
        <v>6144</v>
      </c>
      <c r="AF707" t="s">
        <v>6145</v>
      </c>
      <c r="AG707" t="s">
        <v>6146</v>
      </c>
      <c r="AH707" t="s">
        <v>194</v>
      </c>
      <c r="AI707" t="s">
        <v>132</v>
      </c>
      <c r="AJ707" t="s">
        <v>131</v>
      </c>
      <c r="AK707" t="s">
        <v>6147</v>
      </c>
      <c r="AL707" t="s">
        <v>113</v>
      </c>
      <c r="AM707" t="s">
        <v>1553</v>
      </c>
      <c r="AN707" t="s">
        <v>1555</v>
      </c>
      <c r="AO707" t="s">
        <v>1606</v>
      </c>
      <c r="AP707">
        <v>66981380860</v>
      </c>
      <c r="AQ707" t="s">
        <v>1556</v>
      </c>
      <c r="AR707" t="s">
        <v>113</v>
      </c>
      <c r="AS707" t="s">
        <v>113</v>
      </c>
      <c r="AT707" t="s">
        <v>113</v>
      </c>
      <c r="AU707" t="s">
        <v>113</v>
      </c>
      <c r="AW707" t="s">
        <v>113</v>
      </c>
      <c r="AX707" s="82">
        <f>IFERROR(FIND("Óbitos/feridos",consulta_completa__11[[#This Row],[13 - Ocorrências/Ambientes Atingidos]]),0)</f>
        <v>0</v>
      </c>
      <c r="AY707" s="83" t="str">
        <f t="shared" ref="AY707:AY770" si="344">IF(AX707=0,"","X")</f>
        <v/>
      </c>
      <c r="AZ707" s="82">
        <f>IFERROR(FIND("População afetada/evacuada",consulta_completa__11[[#This Row],[13 - Ocorrências/Ambientes Atingidos]]),0)</f>
        <v>0</v>
      </c>
      <c r="BA707" s="82" t="str">
        <f t="shared" ref="BA707:BA770" si="345">IF(AZ707=0,"","X")</f>
        <v/>
      </c>
      <c r="BB707" s="82">
        <f>IFERROR(FIND("Suspensão de abastecimento de água",consulta_completa__11[[#This Row],[13 - Ocorrências/Ambientes Atingidos]]),0)</f>
        <v>0</v>
      </c>
      <c r="BC707" s="83" t="str">
        <f t="shared" si="340"/>
        <v/>
      </c>
      <c r="BD707" s="82">
        <f>IFERROR(FIND("Rio/córrego",consulta_completa__11[[#This Row],[13 - Ocorrências/Ambientes Atingidos]]),0)</f>
        <v>0</v>
      </c>
      <c r="BE707" s="83" t="str">
        <f t="shared" ref="BE707:BE770" si="346">IF(BD707=0,"","X")</f>
        <v/>
      </c>
      <c r="BF707" s="82">
        <f>IFERROR(FIND("Lago",consulta_completa__11[[#This Row],[13 - Ocorrências/Ambientes Atingidos]]),0)</f>
        <v>0</v>
      </c>
      <c r="BG707" s="83" t="str">
        <f t="shared" ref="BG707:BG770" si="347">IF(BF707=0,"","X")</f>
        <v/>
      </c>
      <c r="BH707" s="82">
        <f>IFERROR(FIND("Mar",consulta_completa__11[[#This Row],[13 - Ocorrências/Ambientes Atingidos]]),0)</f>
        <v>0</v>
      </c>
      <c r="BI707" s="83" t="str">
        <f t="shared" ref="BI707:BI770" si="348">IF(BH707=0,"","X")</f>
        <v/>
      </c>
      <c r="BJ707" s="82">
        <f>IFERROR(FIND("Praia",consulta_completa__11[[#This Row],[13 - Ocorrências/Ambientes Atingidos]]),0)</f>
        <v>0</v>
      </c>
      <c r="BK707" s="83" t="str">
        <f t="shared" ref="BK707:BK770" si="349">IF(BJ707=0,"","X")</f>
        <v/>
      </c>
      <c r="BL707" s="82">
        <f>IFERROR(FIND("Solo",consulta_completa__11[[#This Row],[13 - Ocorrências/Ambientes Atingidos]]),0)</f>
        <v>1</v>
      </c>
      <c r="BM707" s="83" t="str">
        <f t="shared" ref="BM707:BM770" si="350">IF(BL707=0,"","X")</f>
        <v>X</v>
      </c>
      <c r="BN707" s="82">
        <f>IFERROR(FIND("Águas subterrâneas",consulta_completa__11[[#This Row],[13 - Ocorrências/Ambientes Atingidos]]),0)</f>
        <v>0</v>
      </c>
      <c r="BO707" s="83" t="str">
        <f t="shared" ref="BO707:BO770" si="351">IF(BN707=0,"","X")</f>
        <v/>
      </c>
      <c r="BP707" s="82">
        <f>IFERROR(FIND("Atmosfera",consulta_completa__11[[#This Row],[13 - Ocorrências/Ambientes Atingidos]]),0)</f>
        <v>0</v>
      </c>
      <c r="BQ707" s="83" t="str">
        <f t="shared" ref="BQ707:BQ770" si="352">IF(BP707=0,"","X")</f>
        <v/>
      </c>
      <c r="BR707" s="82">
        <f>IFERROR(FIND("Flora",consulta_completa__11[[#This Row],[13 - Ocorrências/Ambientes Atingidos]]),0)</f>
        <v>7</v>
      </c>
      <c r="BS707" s="83" t="str">
        <f t="shared" ref="BS707:BS770" si="353">IF(BR707=0,"","X")</f>
        <v>X</v>
      </c>
      <c r="BT707" s="82">
        <f>IFERROR(FIND("Fauna",consulta_completa__11[[#This Row],[13 - Ocorrências/Ambientes Atingidos]]),0)</f>
        <v>0</v>
      </c>
      <c r="BU707" s="83" t="str">
        <f t="shared" ref="BU707:BU770" si="354">IF(BT707=0,"","X")</f>
        <v/>
      </c>
      <c r="BV707" s="82">
        <f>IFERROR(FIND("UC federal",consulta_completa__11[[#This Row],[13 - Ocorrências/Ambientes Atingidos]]),0)</f>
        <v>0</v>
      </c>
      <c r="BW707" s="83" t="str">
        <f t="shared" ref="BW707:BW770" si="355">IF(BV707=0,"","X")</f>
        <v/>
      </c>
      <c r="BX707" s="82">
        <f>IFERROR(FIND("UC estadual/municipal",consulta_completa__11[[#This Row],[13 - Ocorrências/Ambientes Atingidos]]),0)</f>
        <v>0</v>
      </c>
      <c r="BY707" s="83" t="str">
        <f t="shared" ref="BY707:BY770" si="356">IF(BX707=0,"","X")</f>
        <v/>
      </c>
      <c r="BZ707" s="82">
        <f>IFERROR(FIND("Outro(s)",consulta_completa__11[[#This Row],[13 - Ocorrências/Ambientes Atingidos]]),0)</f>
        <v>0</v>
      </c>
      <c r="CA707" s="83" t="str">
        <f t="shared" ref="CA707:CA770" si="357">IF(BZ707=0,"","X")</f>
        <v/>
      </c>
      <c r="CB707" s="82">
        <f>IFERROR(FIND("Sem dano",consulta_completa__11[[#This Row],[13 - Ocorrências/Ambientes Atingidos]]),0)</f>
        <v>0</v>
      </c>
      <c r="CC707" s="83" t="str">
        <f t="shared" ref="CC707:CC770" si="358">IF(CB707=0,"","X")</f>
        <v/>
      </c>
      <c r="CD707" s="82" t="str">
        <f>IF(consulta_completa__11[[#This Row],[13 - Ocorrências/Ambientes Atingidos]]="","X","")</f>
        <v/>
      </c>
      <c r="CE707" s="84">
        <f>IFERROR(FIND("IBAMA",consulta_completa__11[[#This Row],[14 - Inst. Atuando no Local]]),0)</f>
        <v>0</v>
      </c>
      <c r="CF707" s="84" t="str">
        <f t="shared" ref="CF707:CF770" si="359">IF(CE707=0,"","X")</f>
        <v/>
      </c>
      <c r="CG707" s="84">
        <f>IFERROR(FIND("OEMA",consulta_completa__11[[#This Row],[14 - Inst. Atuando no Local]]),0)</f>
        <v>0</v>
      </c>
      <c r="CH707" s="84" t="str">
        <f t="shared" ref="CH707:CH770" si="360">IF(CG707=0,"","X")</f>
        <v/>
      </c>
      <c r="CI707" s="84">
        <f>IFERROR(FIND("DEFESA CIVIL",consulta_completa__11[[#This Row],[14 - Inst. Atuando no Local]]),0)</f>
        <v>0</v>
      </c>
      <c r="CJ707" s="84" t="str">
        <f t="shared" ref="CJ707:CJ770" si="361">IF(CI707=0,"","X")</f>
        <v/>
      </c>
      <c r="CK707" s="84">
        <f>IFERROR(FIND("CORPO DE BOMBEIROS",consulta_completa__11[[#This Row],[14 - Inst. Atuando no Local]]),0)</f>
        <v>0</v>
      </c>
      <c r="CL707" s="84" t="str">
        <f t="shared" ref="CL707:CL770" si="362">IF(CK707=0,"","X")</f>
        <v/>
      </c>
      <c r="CM707" s="84">
        <f>IFERROR(FIND("POLÍCIA RODOVIÁRIA",consulta_completa__11[[#This Row],[14 - Inst. Atuando no Local]]),0)</f>
        <v>0</v>
      </c>
      <c r="CN707" s="84" t="str">
        <f t="shared" ref="CN707:CN770" si="363">IF(CM707=0,"","X")</f>
        <v/>
      </c>
      <c r="CO707" s="84">
        <f>IFERROR(FIND("POLÍCIA MILITAR",consulta_completa__11[[#This Row],[14 - Inst. Atuando no Local]]),0)</f>
        <v>0</v>
      </c>
      <c r="CP707" s="84" t="str">
        <f t="shared" ref="CP707:CP770" si="364">IF(CO707=0,"","X")</f>
        <v/>
      </c>
      <c r="CQ707" s="84">
        <f>IFERROR(FIND("POLÍCIA CIVIL",consulta_completa__11[[#This Row],[14 - Inst. Atuando no Local]]),0)</f>
        <v>0</v>
      </c>
      <c r="CR707" s="84" t="str">
        <f t="shared" ref="CR707:CR770" si="365">IF(CQ707=0,"","X")</f>
        <v/>
      </c>
      <c r="CS707" s="84">
        <f>IFERROR(FIND("MARINHA DO BRASIL",consulta_completa__11[[#This Row],[14 - Inst. Atuando no Local]]),0)</f>
        <v>0</v>
      </c>
      <c r="CT707" s="84" t="str">
        <f t="shared" ref="CT707:CT770" si="366">IF(CS707=0,"","X")</f>
        <v/>
      </c>
      <c r="CU707" s="84">
        <f>IFERROR(FIND("EMPRESA ESPECIALIZADA EM ATENDIMENTO",consulta_completa__11[[#This Row],[14 - Inst. Atuando no Local]]),0)</f>
        <v>0</v>
      </c>
      <c r="CV707" s="84" t="str">
        <f t="shared" ref="CV707:CV770" si="367">IF(CU707=0,"","X")</f>
        <v/>
      </c>
      <c r="CW707" s="84">
        <f>IFERROR(FIND("IBAMA",consulta_completa__11[[#This Row],[14 - Inst. Atuando no Local]]),0)</f>
        <v>0</v>
      </c>
      <c r="CX707" s="84" t="str">
        <f t="shared" ref="CX707:CX770" si="368">IF(CW707=0,"","X")</f>
        <v/>
      </c>
      <c r="CY707" s="84" t="str">
        <f>IF(consulta_completa__11[[#This Row],[14 - Inst. Atuando no Local]]="","X","")</f>
        <v/>
      </c>
      <c r="CZ707" s="84">
        <f>IFERROR(FIND("OUTRA (S)",consulta_completa__11[[#This Row],[14 - Inst. Atuando no Local]]),0)</f>
        <v>0</v>
      </c>
      <c r="DA707" s="84" t="str">
        <f t="shared" ref="DA707:DA770" si="369">IF(CZ707=0,"","X")</f>
        <v/>
      </c>
      <c r="DB707" s="35" t="str">
        <f t="shared" ref="DB707:DB770" si="370">IF(AH$2="","",IF(AH$2="S","Sim",IF(AH$2="N","Não", IF(AH$2="I","Sem Informação"))))</f>
        <v>Sim</v>
      </c>
      <c r="DC707" s="35" t="str">
        <f t="shared" ref="DC707:DC770" si="371">IF(AI$2="","",IF(AI$2="S","Sim",IF(AI$2="N","Não", IF(AI$2="I","Sem Informação"))))</f>
        <v>Não</v>
      </c>
      <c r="DD707" s="35" t="str">
        <f t="shared" ref="DD707:DD770" si="372">IF(AJ$2="","",IF(AJ$2="S","Sim",IF(AJ$2="N","Não", IF(AJ$2="I","Sem Informação"))))</f>
        <v>Sim</v>
      </c>
      <c r="DE707" s="87" t="str">
        <f t="shared" si="343"/>
        <v/>
      </c>
    </row>
    <row r="708" spans="1:109">
      <c r="A708" s="14">
        <v>202593075611</v>
      </c>
      <c r="B708" s="1">
        <v>45927</v>
      </c>
      <c r="C708" t="s">
        <v>6148</v>
      </c>
      <c r="D708" t="s">
        <v>838</v>
      </c>
      <c r="E708" t="s">
        <v>139</v>
      </c>
      <c r="F708" t="s">
        <v>182</v>
      </c>
      <c r="G708" t="s">
        <v>113</v>
      </c>
      <c r="H708" t="s">
        <v>114</v>
      </c>
      <c r="I708" t="s">
        <v>114</v>
      </c>
      <c r="J708" t="s">
        <v>6149</v>
      </c>
      <c r="K708" t="s">
        <v>113</v>
      </c>
      <c r="L708" t="s">
        <v>113</v>
      </c>
      <c r="M708" t="s">
        <v>456</v>
      </c>
      <c r="N708" t="s">
        <v>113</v>
      </c>
      <c r="O708" t="s">
        <v>120</v>
      </c>
      <c r="P708" t="s">
        <v>229</v>
      </c>
      <c r="Q708" t="s">
        <v>143</v>
      </c>
      <c r="R708" t="s">
        <v>123</v>
      </c>
      <c r="S708" t="s">
        <v>113</v>
      </c>
      <c r="T708" t="s">
        <v>6150</v>
      </c>
      <c r="U708" t="s">
        <v>6151</v>
      </c>
      <c r="V708" t="s">
        <v>6152</v>
      </c>
      <c r="Z708" t="s">
        <v>113</v>
      </c>
      <c r="AA708" t="s">
        <v>113</v>
      </c>
      <c r="AB708" t="s">
        <v>113</v>
      </c>
      <c r="AC708" t="s">
        <v>113</v>
      </c>
      <c r="AE708" t="s">
        <v>113</v>
      </c>
      <c r="AF708" t="s">
        <v>113</v>
      </c>
      <c r="AG708" t="s">
        <v>113</v>
      </c>
      <c r="AH708" t="s">
        <v>131</v>
      </c>
      <c r="AI708" t="s">
        <v>132</v>
      </c>
      <c r="AJ708" t="s">
        <v>131</v>
      </c>
      <c r="AK708" t="s">
        <v>6153</v>
      </c>
      <c r="AL708" t="s">
        <v>6154</v>
      </c>
      <c r="AM708" t="s">
        <v>153</v>
      </c>
      <c r="AN708" t="s">
        <v>154</v>
      </c>
      <c r="AO708" t="s">
        <v>155</v>
      </c>
      <c r="AP708">
        <v>6133161070</v>
      </c>
      <c r="AQ708" t="s">
        <v>156</v>
      </c>
      <c r="AR708" t="s">
        <v>113</v>
      </c>
      <c r="AS708" t="s">
        <v>113</v>
      </c>
      <c r="AT708" t="s">
        <v>113</v>
      </c>
      <c r="AU708" t="s">
        <v>113</v>
      </c>
      <c r="AW708" t="s">
        <v>637</v>
      </c>
      <c r="AX708" s="82">
        <f>IFERROR(FIND("Óbitos/feridos",consulta_completa__11[[#This Row],[13 - Ocorrências/Ambientes Atingidos]]),0)</f>
        <v>0</v>
      </c>
      <c r="AY708" s="83" t="str">
        <f t="shared" si="344"/>
        <v/>
      </c>
      <c r="AZ708" s="82">
        <f>IFERROR(FIND("População afetada/evacuada",consulta_completa__11[[#This Row],[13 - Ocorrências/Ambientes Atingidos]]),0)</f>
        <v>0</v>
      </c>
      <c r="BA708" s="82" t="str">
        <f t="shared" si="345"/>
        <v/>
      </c>
      <c r="BB708" s="82">
        <f>IFERROR(FIND("Suspensão de abastecimento de água",consulta_completa__11[[#This Row],[13 - Ocorrências/Ambientes Atingidos]]),0)</f>
        <v>0</v>
      </c>
      <c r="BC708" s="83" t="str">
        <f t="shared" ref="BC708:BC771" si="373">IF(BB708=0,"","X")</f>
        <v/>
      </c>
      <c r="BD708" s="82">
        <f>IFERROR(FIND("Rio/córrego",consulta_completa__11[[#This Row],[13 - Ocorrências/Ambientes Atingidos]]),0)</f>
        <v>0</v>
      </c>
      <c r="BE708" s="83" t="str">
        <f t="shared" si="346"/>
        <v/>
      </c>
      <c r="BF708" s="82">
        <f>IFERROR(FIND("Lago",consulta_completa__11[[#This Row],[13 - Ocorrências/Ambientes Atingidos]]),0)</f>
        <v>0</v>
      </c>
      <c r="BG708" s="83" t="str">
        <f t="shared" si="347"/>
        <v/>
      </c>
      <c r="BH708" s="82">
        <f>IFERROR(FIND("Mar",consulta_completa__11[[#This Row],[13 - Ocorrências/Ambientes Atingidos]]),0)</f>
        <v>0</v>
      </c>
      <c r="BI708" s="83" t="str">
        <f t="shared" si="348"/>
        <v/>
      </c>
      <c r="BJ708" s="82">
        <f>IFERROR(FIND("Praia",consulta_completa__11[[#This Row],[13 - Ocorrências/Ambientes Atingidos]]),0)</f>
        <v>1</v>
      </c>
      <c r="BK708" s="83" t="str">
        <f t="shared" si="349"/>
        <v>X</v>
      </c>
      <c r="BL708" s="82">
        <f>IFERROR(FIND("Solo",consulta_completa__11[[#This Row],[13 - Ocorrências/Ambientes Atingidos]]),0)</f>
        <v>0</v>
      </c>
      <c r="BM708" s="83" t="str">
        <f t="shared" si="350"/>
        <v/>
      </c>
      <c r="BN708" s="82">
        <f>IFERROR(FIND("Águas subterrâneas",consulta_completa__11[[#This Row],[13 - Ocorrências/Ambientes Atingidos]]),0)</f>
        <v>0</v>
      </c>
      <c r="BO708" s="83" t="str">
        <f t="shared" si="351"/>
        <v/>
      </c>
      <c r="BP708" s="82">
        <f>IFERROR(FIND("Atmosfera",consulta_completa__11[[#This Row],[13 - Ocorrências/Ambientes Atingidos]]),0)</f>
        <v>0</v>
      </c>
      <c r="BQ708" s="83" t="str">
        <f t="shared" si="352"/>
        <v/>
      </c>
      <c r="BR708" s="82">
        <f>IFERROR(FIND("Flora",consulta_completa__11[[#This Row],[13 - Ocorrências/Ambientes Atingidos]]),0)</f>
        <v>0</v>
      </c>
      <c r="BS708" s="83" t="str">
        <f t="shared" si="353"/>
        <v/>
      </c>
      <c r="BT708" s="82">
        <f>IFERROR(FIND("Fauna",consulta_completa__11[[#This Row],[13 - Ocorrências/Ambientes Atingidos]]),0)</f>
        <v>0</v>
      </c>
      <c r="BU708" s="83" t="str">
        <f t="shared" si="354"/>
        <v/>
      </c>
      <c r="BV708" s="82">
        <f>IFERROR(FIND("UC federal",consulta_completa__11[[#This Row],[13 - Ocorrências/Ambientes Atingidos]]),0)</f>
        <v>0</v>
      </c>
      <c r="BW708" s="83" t="str">
        <f t="shared" si="355"/>
        <v/>
      </c>
      <c r="BX708" s="82">
        <f>IFERROR(FIND("UC estadual/municipal",consulta_completa__11[[#This Row],[13 - Ocorrências/Ambientes Atingidos]]),0)</f>
        <v>0</v>
      </c>
      <c r="BY708" s="83" t="str">
        <f t="shared" si="356"/>
        <v/>
      </c>
      <c r="BZ708" s="82">
        <f>IFERROR(FIND("Outro(s)",consulta_completa__11[[#This Row],[13 - Ocorrências/Ambientes Atingidos]]),0)</f>
        <v>0</v>
      </c>
      <c r="CA708" s="83" t="str">
        <f t="shared" si="357"/>
        <v/>
      </c>
      <c r="CB708" s="82">
        <f>IFERROR(FIND("Sem dano",consulta_completa__11[[#This Row],[13 - Ocorrências/Ambientes Atingidos]]),0)</f>
        <v>0</v>
      </c>
      <c r="CC708" s="83" t="str">
        <f t="shared" si="358"/>
        <v/>
      </c>
      <c r="CD708" s="82" t="str">
        <f>IF(consulta_completa__11[[#This Row],[13 - Ocorrências/Ambientes Atingidos]]="","X","")</f>
        <v/>
      </c>
      <c r="CE708" s="84">
        <f>IFERROR(FIND("IBAMA",consulta_completa__11[[#This Row],[14 - Inst. Atuando no Local]]),0)</f>
        <v>0</v>
      </c>
      <c r="CF708" s="84" t="str">
        <f t="shared" si="359"/>
        <v/>
      </c>
      <c r="CG708" s="84">
        <f>IFERROR(FIND("OEMA",consulta_completa__11[[#This Row],[14 - Inst. Atuando no Local]]),0)</f>
        <v>0</v>
      </c>
      <c r="CH708" s="84" t="str">
        <f t="shared" si="360"/>
        <v/>
      </c>
      <c r="CI708" s="84">
        <f>IFERROR(FIND("DEFESA CIVIL",consulta_completa__11[[#This Row],[14 - Inst. Atuando no Local]]),0)</f>
        <v>0</v>
      </c>
      <c r="CJ708" s="84" t="str">
        <f t="shared" si="361"/>
        <v/>
      </c>
      <c r="CK708" s="84">
        <f>IFERROR(FIND("CORPO DE BOMBEIROS",consulta_completa__11[[#This Row],[14 - Inst. Atuando no Local]]),0)</f>
        <v>0</v>
      </c>
      <c r="CL708" s="84" t="str">
        <f t="shared" si="362"/>
        <v/>
      </c>
      <c r="CM708" s="84">
        <f>IFERROR(FIND("POLÍCIA RODOVIÁRIA",consulta_completa__11[[#This Row],[14 - Inst. Atuando no Local]]),0)</f>
        <v>0</v>
      </c>
      <c r="CN708" s="84" t="str">
        <f t="shared" si="363"/>
        <v/>
      </c>
      <c r="CO708" s="84">
        <f>IFERROR(FIND("POLÍCIA MILITAR",consulta_completa__11[[#This Row],[14 - Inst. Atuando no Local]]),0)</f>
        <v>0</v>
      </c>
      <c r="CP708" s="84" t="str">
        <f t="shared" si="364"/>
        <v/>
      </c>
      <c r="CQ708" s="84">
        <f>IFERROR(FIND("POLÍCIA CIVIL",consulta_completa__11[[#This Row],[14 - Inst. Atuando no Local]]),0)</f>
        <v>0</v>
      </c>
      <c r="CR708" s="84" t="str">
        <f t="shared" si="365"/>
        <v/>
      </c>
      <c r="CS708" s="84">
        <f>IFERROR(FIND("MARINHA DO BRASIL",consulta_completa__11[[#This Row],[14 - Inst. Atuando no Local]]),0)</f>
        <v>0</v>
      </c>
      <c r="CT708" s="84" t="str">
        <f t="shared" si="366"/>
        <v/>
      </c>
      <c r="CU708" s="84">
        <f>IFERROR(FIND("EMPRESA ESPECIALIZADA EM ATENDIMENTO",consulta_completa__11[[#This Row],[14 - Inst. Atuando no Local]]),0)</f>
        <v>0</v>
      </c>
      <c r="CV708" s="84" t="str">
        <f t="shared" si="367"/>
        <v/>
      </c>
      <c r="CW708" s="84">
        <f>IFERROR(FIND("IBAMA",consulta_completa__11[[#This Row],[14 - Inst. Atuando no Local]]),0)</f>
        <v>0</v>
      </c>
      <c r="CX708" s="84" t="str">
        <f t="shared" si="368"/>
        <v/>
      </c>
      <c r="CY708" s="84" t="str">
        <f>IF(consulta_completa__11[[#This Row],[14 - Inst. Atuando no Local]]="","X","")</f>
        <v>X</v>
      </c>
      <c r="CZ708" s="84">
        <f>IFERROR(FIND("OUTRA (S)",consulta_completa__11[[#This Row],[14 - Inst. Atuando no Local]]),0)</f>
        <v>0</v>
      </c>
      <c r="DA708" s="84" t="str">
        <f t="shared" si="369"/>
        <v/>
      </c>
      <c r="DB708" s="35" t="str">
        <f t="shared" si="370"/>
        <v>Sim</v>
      </c>
      <c r="DC708" s="35" t="str">
        <f t="shared" si="371"/>
        <v>Não</v>
      </c>
      <c r="DD708" s="35" t="str">
        <f t="shared" si="372"/>
        <v>Sim</v>
      </c>
      <c r="DE708" s="87" t="str">
        <f t="shared" si="343"/>
        <v/>
      </c>
    </row>
    <row r="709" spans="1:109">
      <c r="A709" s="14">
        <v>2025111128834</v>
      </c>
      <c r="B709" s="1">
        <v>45928</v>
      </c>
      <c r="C709" t="s">
        <v>1186</v>
      </c>
      <c r="D709" t="s">
        <v>212</v>
      </c>
      <c r="E709" t="s">
        <v>320</v>
      </c>
      <c r="F709" t="s">
        <v>112</v>
      </c>
      <c r="G709" t="s">
        <v>696</v>
      </c>
      <c r="H709" t="s">
        <v>6155</v>
      </c>
      <c r="I709" t="s">
        <v>648</v>
      </c>
      <c r="J709" t="s">
        <v>113</v>
      </c>
      <c r="K709" t="s">
        <v>114</v>
      </c>
      <c r="L709" t="s">
        <v>114</v>
      </c>
      <c r="M709" t="s">
        <v>118</v>
      </c>
      <c r="N709" t="s">
        <v>141</v>
      </c>
      <c r="O709" t="s">
        <v>239</v>
      </c>
      <c r="P709" t="s">
        <v>272</v>
      </c>
      <c r="Q709" t="s">
        <v>230</v>
      </c>
      <c r="R709" t="s">
        <v>123</v>
      </c>
      <c r="S709" t="s">
        <v>113</v>
      </c>
      <c r="T709" t="s">
        <v>6156</v>
      </c>
      <c r="U709" t="s">
        <v>6157</v>
      </c>
      <c r="V709" t="s">
        <v>6158</v>
      </c>
      <c r="Z709" t="s">
        <v>6159</v>
      </c>
      <c r="AA709" t="s">
        <v>113</v>
      </c>
      <c r="AB709" t="s">
        <v>6160</v>
      </c>
      <c r="AC709" t="s">
        <v>113</v>
      </c>
      <c r="AD709">
        <v>2</v>
      </c>
      <c r="AE709" t="s">
        <v>6161</v>
      </c>
      <c r="AF709" t="s">
        <v>113</v>
      </c>
      <c r="AG709" t="s">
        <v>113</v>
      </c>
      <c r="AH709" t="s">
        <v>194</v>
      </c>
      <c r="AI709" t="s">
        <v>132</v>
      </c>
      <c r="AJ709" t="s">
        <v>131</v>
      </c>
      <c r="AK709" t="s">
        <v>6159</v>
      </c>
      <c r="AL709" t="s">
        <v>6162</v>
      </c>
      <c r="AM709" t="s">
        <v>2087</v>
      </c>
      <c r="AN709" t="s">
        <v>265</v>
      </c>
      <c r="AO709" t="s">
        <v>113</v>
      </c>
      <c r="AQ709" t="s">
        <v>2088</v>
      </c>
      <c r="AR709" t="s">
        <v>113</v>
      </c>
      <c r="AS709" t="s">
        <v>6163</v>
      </c>
      <c r="AT709" t="s">
        <v>113</v>
      </c>
      <c r="AU709" t="s">
        <v>113</v>
      </c>
      <c r="AW709" t="s">
        <v>159</v>
      </c>
      <c r="AX709" s="82">
        <f>IFERROR(FIND("Óbitos/feridos",consulta_completa__11[[#This Row],[13 - Ocorrências/Ambientes Atingidos]]),0)</f>
        <v>0</v>
      </c>
      <c r="AY709" s="83" t="str">
        <f t="shared" si="344"/>
        <v/>
      </c>
      <c r="AZ709" s="82">
        <f>IFERROR(FIND("População afetada/evacuada",consulta_completa__11[[#This Row],[13 - Ocorrências/Ambientes Atingidos]]),0)</f>
        <v>0</v>
      </c>
      <c r="BA709" s="82" t="str">
        <f t="shared" si="345"/>
        <v/>
      </c>
      <c r="BB709" s="82">
        <f>IFERROR(FIND("Suspensão de abastecimento de água",consulta_completa__11[[#This Row],[13 - Ocorrências/Ambientes Atingidos]]),0)</f>
        <v>0</v>
      </c>
      <c r="BC709" s="83" t="str">
        <f t="shared" si="373"/>
        <v/>
      </c>
      <c r="BD709" s="82">
        <f>IFERROR(FIND("Rio/córrego",consulta_completa__11[[#This Row],[13 - Ocorrências/Ambientes Atingidos]]),0)</f>
        <v>0</v>
      </c>
      <c r="BE709" s="83" t="str">
        <f t="shared" si="346"/>
        <v/>
      </c>
      <c r="BF709" s="82">
        <f>IFERROR(FIND("Lago",consulta_completa__11[[#This Row],[13 - Ocorrências/Ambientes Atingidos]]),0)</f>
        <v>0</v>
      </c>
      <c r="BG709" s="83" t="str">
        <f t="shared" si="347"/>
        <v/>
      </c>
      <c r="BH709" s="82">
        <f>IFERROR(FIND("Mar",consulta_completa__11[[#This Row],[13 - Ocorrências/Ambientes Atingidos]]),0)</f>
        <v>1</v>
      </c>
      <c r="BI709" s="83" t="str">
        <f t="shared" si="348"/>
        <v>X</v>
      </c>
      <c r="BJ709" s="82">
        <f>IFERROR(FIND("Praia",consulta_completa__11[[#This Row],[13 - Ocorrências/Ambientes Atingidos]]),0)</f>
        <v>0</v>
      </c>
      <c r="BK709" s="83" t="str">
        <f t="shared" si="349"/>
        <v/>
      </c>
      <c r="BL709" s="82">
        <f>IFERROR(FIND("Solo",consulta_completa__11[[#This Row],[13 - Ocorrências/Ambientes Atingidos]]),0)</f>
        <v>0</v>
      </c>
      <c r="BM709" s="83" t="str">
        <f t="shared" si="350"/>
        <v/>
      </c>
      <c r="BN709" s="82">
        <f>IFERROR(FIND("Águas subterrâneas",consulta_completa__11[[#This Row],[13 - Ocorrências/Ambientes Atingidos]]),0)</f>
        <v>0</v>
      </c>
      <c r="BO709" s="83" t="str">
        <f t="shared" si="351"/>
        <v/>
      </c>
      <c r="BP709" s="82">
        <f>IFERROR(FIND("Atmosfera",consulta_completa__11[[#This Row],[13 - Ocorrências/Ambientes Atingidos]]),0)</f>
        <v>0</v>
      </c>
      <c r="BQ709" s="83" t="str">
        <f t="shared" si="352"/>
        <v/>
      </c>
      <c r="BR709" s="82">
        <f>IFERROR(FIND("Flora",consulta_completa__11[[#This Row],[13 - Ocorrências/Ambientes Atingidos]]),0)</f>
        <v>0</v>
      </c>
      <c r="BS709" s="83" t="str">
        <f t="shared" si="353"/>
        <v/>
      </c>
      <c r="BT709" s="82">
        <f>IFERROR(FIND("Fauna",consulta_completa__11[[#This Row],[13 - Ocorrências/Ambientes Atingidos]]),0)</f>
        <v>0</v>
      </c>
      <c r="BU709" s="83" t="str">
        <f t="shared" si="354"/>
        <v/>
      </c>
      <c r="BV709" s="82">
        <f>IFERROR(FIND("UC federal",consulta_completa__11[[#This Row],[13 - Ocorrências/Ambientes Atingidos]]),0)</f>
        <v>0</v>
      </c>
      <c r="BW709" s="83" t="str">
        <f t="shared" si="355"/>
        <v/>
      </c>
      <c r="BX709" s="82">
        <f>IFERROR(FIND("UC estadual/municipal",consulta_completa__11[[#This Row],[13 - Ocorrências/Ambientes Atingidos]]),0)</f>
        <v>0</v>
      </c>
      <c r="BY709" s="83" t="str">
        <f t="shared" si="356"/>
        <v/>
      </c>
      <c r="BZ709" s="82">
        <f>IFERROR(FIND("Outro(s)",consulta_completa__11[[#This Row],[13 - Ocorrências/Ambientes Atingidos]]),0)</f>
        <v>0</v>
      </c>
      <c r="CA709" s="83" t="str">
        <f t="shared" si="357"/>
        <v/>
      </c>
      <c r="CB709" s="82">
        <f>IFERROR(FIND("Sem dano",consulta_completa__11[[#This Row],[13 - Ocorrências/Ambientes Atingidos]]),0)</f>
        <v>0</v>
      </c>
      <c r="CC709" s="83" t="str">
        <f t="shared" si="358"/>
        <v/>
      </c>
      <c r="CD709" s="82" t="str">
        <f>IF(consulta_completa__11[[#This Row],[13 - Ocorrências/Ambientes Atingidos]]="","X","")</f>
        <v/>
      </c>
      <c r="CE709" s="84">
        <f>IFERROR(FIND("IBAMA",consulta_completa__11[[#This Row],[14 - Inst. Atuando no Local]]),0)</f>
        <v>0</v>
      </c>
      <c r="CF709" s="84" t="str">
        <f t="shared" si="359"/>
        <v/>
      </c>
      <c r="CG709" s="84">
        <f>IFERROR(FIND("OEMA",consulta_completa__11[[#This Row],[14 - Inst. Atuando no Local]]),0)</f>
        <v>0</v>
      </c>
      <c r="CH709" s="84" t="str">
        <f t="shared" si="360"/>
        <v/>
      </c>
      <c r="CI709" s="84">
        <f>IFERROR(FIND("DEFESA CIVIL",consulta_completa__11[[#This Row],[14 - Inst. Atuando no Local]]),0)</f>
        <v>0</v>
      </c>
      <c r="CJ709" s="84" t="str">
        <f t="shared" si="361"/>
        <v/>
      </c>
      <c r="CK709" s="84">
        <f>IFERROR(FIND("CORPO DE BOMBEIROS",consulta_completa__11[[#This Row],[14 - Inst. Atuando no Local]]),0)</f>
        <v>0</v>
      </c>
      <c r="CL709" s="84" t="str">
        <f t="shared" si="362"/>
        <v/>
      </c>
      <c r="CM709" s="84">
        <f>IFERROR(FIND("POLÍCIA RODOVIÁRIA",consulta_completa__11[[#This Row],[14 - Inst. Atuando no Local]]),0)</f>
        <v>0</v>
      </c>
      <c r="CN709" s="84" t="str">
        <f t="shared" si="363"/>
        <v/>
      </c>
      <c r="CO709" s="84">
        <f>IFERROR(FIND("POLÍCIA MILITAR",consulta_completa__11[[#This Row],[14 - Inst. Atuando no Local]]),0)</f>
        <v>0</v>
      </c>
      <c r="CP709" s="84" t="str">
        <f t="shared" si="364"/>
        <v/>
      </c>
      <c r="CQ709" s="84">
        <f>IFERROR(FIND("POLÍCIA CIVIL",consulta_completa__11[[#This Row],[14 - Inst. Atuando no Local]]),0)</f>
        <v>0</v>
      </c>
      <c r="CR709" s="84" t="str">
        <f t="shared" si="365"/>
        <v/>
      </c>
      <c r="CS709" s="84">
        <f>IFERROR(FIND("MARINHA DO BRASIL",consulta_completa__11[[#This Row],[14 - Inst. Atuando no Local]]),0)</f>
        <v>0</v>
      </c>
      <c r="CT709" s="84" t="str">
        <f t="shared" si="366"/>
        <v/>
      </c>
      <c r="CU709" s="84">
        <f>IFERROR(FIND("EMPRESA ESPECIALIZADA EM ATENDIMENTO",consulta_completa__11[[#This Row],[14 - Inst. Atuando no Local]]),0)</f>
        <v>0</v>
      </c>
      <c r="CV709" s="84" t="str">
        <f t="shared" si="367"/>
        <v/>
      </c>
      <c r="CW709" s="84">
        <f>IFERROR(FIND("IBAMA",consulta_completa__11[[#This Row],[14 - Inst. Atuando no Local]]),0)</f>
        <v>0</v>
      </c>
      <c r="CX709" s="84" t="str">
        <f t="shared" si="368"/>
        <v/>
      </c>
      <c r="CY709" s="84" t="str">
        <f>IF(consulta_completa__11[[#This Row],[14 - Inst. Atuando no Local]]="","X","")</f>
        <v/>
      </c>
      <c r="CZ709" s="84">
        <f>IFERROR(FIND("OUTRA (S)",consulta_completa__11[[#This Row],[14 - Inst. Atuando no Local]]),0)</f>
        <v>0</v>
      </c>
      <c r="DA709" s="84" t="str">
        <f t="shared" si="369"/>
        <v/>
      </c>
      <c r="DB709" s="35" t="str">
        <f t="shared" si="370"/>
        <v>Sim</v>
      </c>
      <c r="DC709" s="35" t="str">
        <f t="shared" si="371"/>
        <v>Não</v>
      </c>
      <c r="DD709" s="35" t="str">
        <f t="shared" si="372"/>
        <v>Sim</v>
      </c>
      <c r="DE709" s="87" t="str">
        <f t="shared" si="343"/>
        <v/>
      </c>
    </row>
    <row r="710" spans="1:109">
      <c r="A710" s="14">
        <v>202593046819</v>
      </c>
      <c r="B710" s="1">
        <v>45929</v>
      </c>
      <c r="C710" t="s">
        <v>109</v>
      </c>
      <c r="D710" t="s">
        <v>212</v>
      </c>
      <c r="E710" t="s">
        <v>111</v>
      </c>
      <c r="F710" t="s">
        <v>112</v>
      </c>
      <c r="G710" t="s">
        <v>113</v>
      </c>
      <c r="H710" t="s">
        <v>114</v>
      </c>
      <c r="I710" t="s">
        <v>114</v>
      </c>
      <c r="J710" t="s">
        <v>252</v>
      </c>
      <c r="K710" t="s">
        <v>6164</v>
      </c>
      <c r="L710" t="s">
        <v>117</v>
      </c>
      <c r="M710" t="s">
        <v>118</v>
      </c>
      <c r="N710" t="s">
        <v>119</v>
      </c>
      <c r="O710" t="s">
        <v>228</v>
      </c>
      <c r="P710" t="s">
        <v>299</v>
      </c>
      <c r="Q710" t="s">
        <v>143</v>
      </c>
      <c r="R710" t="s">
        <v>123</v>
      </c>
      <c r="S710" t="s">
        <v>201</v>
      </c>
      <c r="T710" t="s">
        <v>6165</v>
      </c>
      <c r="U710" t="s">
        <v>6166</v>
      </c>
      <c r="V710" t="s">
        <v>6167</v>
      </c>
      <c r="Z710" t="s">
        <v>409</v>
      </c>
      <c r="AA710" t="s">
        <v>113</v>
      </c>
      <c r="AB710" t="s">
        <v>206</v>
      </c>
      <c r="AC710" t="s">
        <v>6168</v>
      </c>
      <c r="AD710">
        <v>1</v>
      </c>
      <c r="AE710" t="s">
        <v>248</v>
      </c>
      <c r="AF710" t="s">
        <v>113</v>
      </c>
      <c r="AG710" t="s">
        <v>113</v>
      </c>
      <c r="AH710" t="s">
        <v>131</v>
      </c>
      <c r="AI710" t="s">
        <v>131</v>
      </c>
      <c r="AJ710" t="s">
        <v>131</v>
      </c>
      <c r="AK710" t="s">
        <v>6169</v>
      </c>
      <c r="AL710" t="s">
        <v>6170</v>
      </c>
      <c r="AM710" t="s">
        <v>210</v>
      </c>
      <c r="AN710" t="s">
        <v>248</v>
      </c>
      <c r="AO710" t="s">
        <v>6171</v>
      </c>
      <c r="AP710">
        <v>21987857123</v>
      </c>
      <c r="AQ710" t="s">
        <v>211</v>
      </c>
      <c r="AR710" t="s">
        <v>113</v>
      </c>
      <c r="AS710" t="s">
        <v>113</v>
      </c>
      <c r="AT710" t="s">
        <v>6172</v>
      </c>
      <c r="AU710" t="s">
        <v>113</v>
      </c>
      <c r="AW710" t="s">
        <v>159</v>
      </c>
      <c r="AX710" s="82">
        <f>IFERROR(FIND("Óbitos/feridos",consulta_completa__11[[#This Row],[13 - Ocorrências/Ambientes Atingidos]]),0)</f>
        <v>0</v>
      </c>
      <c r="AY710" s="83" t="str">
        <f t="shared" si="344"/>
        <v/>
      </c>
      <c r="AZ710" s="82">
        <f>IFERROR(FIND("População afetada/evacuada",consulta_completa__11[[#This Row],[13 - Ocorrências/Ambientes Atingidos]]),0)</f>
        <v>0</v>
      </c>
      <c r="BA710" s="82" t="str">
        <f t="shared" si="345"/>
        <v/>
      </c>
      <c r="BB710" s="82">
        <f>IFERROR(FIND("Suspensão de abastecimento de água",consulta_completa__11[[#This Row],[13 - Ocorrências/Ambientes Atingidos]]),0)</f>
        <v>0</v>
      </c>
      <c r="BC710" s="83" t="str">
        <f t="shared" si="373"/>
        <v/>
      </c>
      <c r="BD710" s="82">
        <f>IFERROR(FIND("Rio/córrego",consulta_completa__11[[#This Row],[13 - Ocorrências/Ambientes Atingidos]]),0)</f>
        <v>0</v>
      </c>
      <c r="BE710" s="83" t="str">
        <f t="shared" si="346"/>
        <v/>
      </c>
      <c r="BF710" s="82">
        <f>IFERROR(FIND("Lago",consulta_completa__11[[#This Row],[13 - Ocorrências/Ambientes Atingidos]]),0)</f>
        <v>0</v>
      </c>
      <c r="BG710" s="83" t="str">
        <f t="shared" si="347"/>
        <v/>
      </c>
      <c r="BH710" s="82">
        <f>IFERROR(FIND("Mar",consulta_completa__11[[#This Row],[13 - Ocorrências/Ambientes Atingidos]]),0)</f>
        <v>1</v>
      </c>
      <c r="BI710" s="83" t="str">
        <f t="shared" si="348"/>
        <v>X</v>
      </c>
      <c r="BJ710" s="82">
        <f>IFERROR(FIND("Praia",consulta_completa__11[[#This Row],[13 - Ocorrências/Ambientes Atingidos]]),0)</f>
        <v>0</v>
      </c>
      <c r="BK710" s="83" t="str">
        <f t="shared" si="349"/>
        <v/>
      </c>
      <c r="BL710" s="82">
        <f>IFERROR(FIND("Solo",consulta_completa__11[[#This Row],[13 - Ocorrências/Ambientes Atingidos]]),0)</f>
        <v>0</v>
      </c>
      <c r="BM710" s="83" t="str">
        <f t="shared" si="350"/>
        <v/>
      </c>
      <c r="BN710" s="82">
        <f>IFERROR(FIND("Águas subterrâneas",consulta_completa__11[[#This Row],[13 - Ocorrências/Ambientes Atingidos]]),0)</f>
        <v>0</v>
      </c>
      <c r="BO710" s="83" t="str">
        <f t="shared" si="351"/>
        <v/>
      </c>
      <c r="BP710" s="82">
        <f>IFERROR(FIND("Atmosfera",consulta_completa__11[[#This Row],[13 - Ocorrências/Ambientes Atingidos]]),0)</f>
        <v>0</v>
      </c>
      <c r="BQ710" s="83" t="str">
        <f t="shared" si="352"/>
        <v/>
      </c>
      <c r="BR710" s="82">
        <f>IFERROR(FIND("Flora",consulta_completa__11[[#This Row],[13 - Ocorrências/Ambientes Atingidos]]),0)</f>
        <v>0</v>
      </c>
      <c r="BS710" s="83" t="str">
        <f t="shared" si="353"/>
        <v/>
      </c>
      <c r="BT710" s="82">
        <f>IFERROR(FIND("Fauna",consulta_completa__11[[#This Row],[13 - Ocorrências/Ambientes Atingidos]]),0)</f>
        <v>0</v>
      </c>
      <c r="BU710" s="83" t="str">
        <f t="shared" si="354"/>
        <v/>
      </c>
      <c r="BV710" s="82">
        <f>IFERROR(FIND("UC federal",consulta_completa__11[[#This Row],[13 - Ocorrências/Ambientes Atingidos]]),0)</f>
        <v>0</v>
      </c>
      <c r="BW710" s="83" t="str">
        <f t="shared" si="355"/>
        <v/>
      </c>
      <c r="BX710" s="82">
        <f>IFERROR(FIND("UC estadual/municipal",consulta_completa__11[[#This Row],[13 - Ocorrências/Ambientes Atingidos]]),0)</f>
        <v>0</v>
      </c>
      <c r="BY710" s="83" t="str">
        <f t="shared" si="356"/>
        <v/>
      </c>
      <c r="BZ710" s="82">
        <f>IFERROR(FIND("Outro(s)",consulta_completa__11[[#This Row],[13 - Ocorrências/Ambientes Atingidos]]),0)</f>
        <v>0</v>
      </c>
      <c r="CA710" s="83" t="str">
        <f t="shared" si="357"/>
        <v/>
      </c>
      <c r="CB710" s="82">
        <f>IFERROR(FIND("Sem dano",consulta_completa__11[[#This Row],[13 - Ocorrências/Ambientes Atingidos]]),0)</f>
        <v>0</v>
      </c>
      <c r="CC710" s="83" t="str">
        <f t="shared" si="358"/>
        <v/>
      </c>
      <c r="CD710" s="82" t="str">
        <f>IF(consulta_completa__11[[#This Row],[13 - Ocorrências/Ambientes Atingidos]]="","X","")</f>
        <v/>
      </c>
      <c r="CE710" s="84">
        <f>IFERROR(FIND("IBAMA",consulta_completa__11[[#This Row],[14 - Inst. Atuando no Local]]),0)</f>
        <v>0</v>
      </c>
      <c r="CF710" s="84" t="str">
        <f t="shared" si="359"/>
        <v/>
      </c>
      <c r="CG710" s="84">
        <f>IFERROR(FIND("OEMA",consulta_completa__11[[#This Row],[14 - Inst. Atuando no Local]]),0)</f>
        <v>0</v>
      </c>
      <c r="CH710" s="84" t="str">
        <f t="shared" si="360"/>
        <v/>
      </c>
      <c r="CI710" s="84">
        <f>IFERROR(FIND("DEFESA CIVIL",consulta_completa__11[[#This Row],[14 - Inst. Atuando no Local]]),0)</f>
        <v>0</v>
      </c>
      <c r="CJ710" s="84" t="str">
        <f t="shared" si="361"/>
        <v/>
      </c>
      <c r="CK710" s="84">
        <f>IFERROR(FIND("CORPO DE BOMBEIROS",consulta_completa__11[[#This Row],[14 - Inst. Atuando no Local]]),0)</f>
        <v>0</v>
      </c>
      <c r="CL710" s="84" t="str">
        <f t="shared" si="362"/>
        <v/>
      </c>
      <c r="CM710" s="84">
        <f>IFERROR(FIND("POLÍCIA RODOVIÁRIA",consulta_completa__11[[#This Row],[14 - Inst. Atuando no Local]]),0)</f>
        <v>0</v>
      </c>
      <c r="CN710" s="84" t="str">
        <f t="shared" si="363"/>
        <v/>
      </c>
      <c r="CO710" s="84">
        <f>IFERROR(FIND("POLÍCIA MILITAR",consulta_completa__11[[#This Row],[14 - Inst. Atuando no Local]]),0)</f>
        <v>0</v>
      </c>
      <c r="CP710" s="84" t="str">
        <f t="shared" si="364"/>
        <v/>
      </c>
      <c r="CQ710" s="84">
        <f>IFERROR(FIND("POLÍCIA CIVIL",consulta_completa__11[[#This Row],[14 - Inst. Atuando no Local]]),0)</f>
        <v>0</v>
      </c>
      <c r="CR710" s="84" t="str">
        <f t="shared" si="365"/>
        <v/>
      </c>
      <c r="CS710" s="84">
        <f>IFERROR(FIND("MARINHA DO BRASIL",consulta_completa__11[[#This Row],[14 - Inst. Atuando no Local]]),0)</f>
        <v>0</v>
      </c>
      <c r="CT710" s="84" t="str">
        <f t="shared" si="366"/>
        <v/>
      </c>
      <c r="CU710" s="84">
        <f>IFERROR(FIND("EMPRESA ESPECIALIZADA EM ATENDIMENTO",consulta_completa__11[[#This Row],[14 - Inst. Atuando no Local]]),0)</f>
        <v>0</v>
      </c>
      <c r="CV710" s="84" t="str">
        <f t="shared" si="367"/>
        <v/>
      </c>
      <c r="CW710" s="84">
        <f>IFERROR(FIND("IBAMA",consulta_completa__11[[#This Row],[14 - Inst. Atuando no Local]]),0)</f>
        <v>0</v>
      </c>
      <c r="CX710" s="84" t="str">
        <f t="shared" si="368"/>
        <v/>
      </c>
      <c r="CY710" s="84" t="str">
        <f>IF(consulta_completa__11[[#This Row],[14 - Inst. Atuando no Local]]="","X","")</f>
        <v/>
      </c>
      <c r="CZ710" s="84">
        <f>IFERROR(FIND("OUTRA (S)",consulta_completa__11[[#This Row],[14 - Inst. Atuando no Local]]),0)</f>
        <v>0</v>
      </c>
      <c r="DA710" s="84" t="str">
        <f t="shared" si="369"/>
        <v/>
      </c>
      <c r="DB710" s="35" t="str">
        <f t="shared" si="370"/>
        <v>Sim</v>
      </c>
      <c r="DC710" s="35" t="str">
        <f t="shared" si="371"/>
        <v>Não</v>
      </c>
      <c r="DD710" s="35" t="str">
        <f t="shared" si="372"/>
        <v>Sim</v>
      </c>
      <c r="DE710" s="87" t="str">
        <f t="shared" si="343"/>
        <v/>
      </c>
    </row>
    <row r="711" spans="1:109">
      <c r="A711" s="14">
        <v>202593072025</v>
      </c>
      <c r="B711" s="1">
        <v>45929</v>
      </c>
      <c r="C711" t="s">
        <v>929</v>
      </c>
      <c r="D711" t="s">
        <v>343</v>
      </c>
      <c r="E711" t="s">
        <v>139</v>
      </c>
      <c r="F711" t="s">
        <v>112</v>
      </c>
      <c r="G711" t="s">
        <v>113</v>
      </c>
      <c r="H711" t="s">
        <v>114</v>
      </c>
      <c r="I711" t="s">
        <v>114</v>
      </c>
      <c r="J711" t="s">
        <v>441</v>
      </c>
      <c r="K711" t="s">
        <v>6173</v>
      </c>
      <c r="L711" t="s">
        <v>117</v>
      </c>
      <c r="M711" t="s">
        <v>118</v>
      </c>
      <c r="N711" t="s">
        <v>141</v>
      </c>
      <c r="O711" t="s">
        <v>239</v>
      </c>
      <c r="P711" t="s">
        <v>299</v>
      </c>
      <c r="Q711" t="s">
        <v>230</v>
      </c>
      <c r="R711" t="s">
        <v>123</v>
      </c>
      <c r="S711" t="s">
        <v>113</v>
      </c>
      <c r="T711" t="s">
        <v>6174</v>
      </c>
      <c r="U711" t="s">
        <v>145</v>
      </c>
      <c r="V711" t="s">
        <v>6175</v>
      </c>
      <c r="Z711" t="s">
        <v>6176</v>
      </c>
      <c r="AA711" t="s">
        <v>6177</v>
      </c>
      <c r="AB711" t="s">
        <v>1040</v>
      </c>
      <c r="AC711" t="s">
        <v>113</v>
      </c>
      <c r="AD711">
        <v>2</v>
      </c>
      <c r="AE711" t="s">
        <v>113</v>
      </c>
      <c r="AF711" t="s">
        <v>6178</v>
      </c>
      <c r="AG711" t="s">
        <v>6179</v>
      </c>
      <c r="AH711" t="s">
        <v>131</v>
      </c>
      <c r="AI711" t="s">
        <v>131</v>
      </c>
      <c r="AJ711" t="s">
        <v>131</v>
      </c>
      <c r="AK711" t="s">
        <v>6180</v>
      </c>
      <c r="AL711" t="s">
        <v>6181</v>
      </c>
      <c r="AM711" t="s">
        <v>153</v>
      </c>
      <c r="AN711" t="s">
        <v>154</v>
      </c>
      <c r="AO711" t="s">
        <v>155</v>
      </c>
      <c r="AP711">
        <v>6133161070</v>
      </c>
      <c r="AQ711" t="s">
        <v>156</v>
      </c>
      <c r="AR711" t="s">
        <v>113</v>
      </c>
      <c r="AS711" t="s">
        <v>113</v>
      </c>
      <c r="AT711" t="s">
        <v>6182</v>
      </c>
      <c r="AU711" t="s">
        <v>796</v>
      </c>
      <c r="AV711">
        <v>9500000000</v>
      </c>
      <c r="AW711" t="s">
        <v>159</v>
      </c>
      <c r="AX711" s="82">
        <f>IFERROR(FIND("Óbitos/feridos",consulta_completa__11[[#This Row],[13 - Ocorrências/Ambientes Atingidos]]),0)</f>
        <v>0</v>
      </c>
      <c r="AY711" s="83" t="str">
        <f t="shared" si="344"/>
        <v/>
      </c>
      <c r="AZ711" s="82">
        <f>IFERROR(FIND("População afetada/evacuada",consulta_completa__11[[#This Row],[13 - Ocorrências/Ambientes Atingidos]]),0)</f>
        <v>0</v>
      </c>
      <c r="BA711" s="82" t="str">
        <f t="shared" si="345"/>
        <v/>
      </c>
      <c r="BB711" s="82">
        <f>IFERROR(FIND("Suspensão de abastecimento de água",consulta_completa__11[[#This Row],[13 - Ocorrências/Ambientes Atingidos]]),0)</f>
        <v>0</v>
      </c>
      <c r="BC711" s="83" t="str">
        <f t="shared" si="373"/>
        <v/>
      </c>
      <c r="BD711" s="82">
        <f>IFERROR(FIND("Rio/córrego",consulta_completa__11[[#This Row],[13 - Ocorrências/Ambientes Atingidos]]),0)</f>
        <v>0</v>
      </c>
      <c r="BE711" s="83" t="str">
        <f t="shared" si="346"/>
        <v/>
      </c>
      <c r="BF711" s="82">
        <f>IFERROR(FIND("Lago",consulta_completa__11[[#This Row],[13 - Ocorrências/Ambientes Atingidos]]),0)</f>
        <v>0</v>
      </c>
      <c r="BG711" s="83" t="str">
        <f t="shared" si="347"/>
        <v/>
      </c>
      <c r="BH711" s="82">
        <f>IFERROR(FIND("Mar",consulta_completa__11[[#This Row],[13 - Ocorrências/Ambientes Atingidos]]),0)</f>
        <v>1</v>
      </c>
      <c r="BI711" s="83" t="str">
        <f t="shared" si="348"/>
        <v>X</v>
      </c>
      <c r="BJ711" s="82">
        <f>IFERROR(FIND("Praia",consulta_completa__11[[#This Row],[13 - Ocorrências/Ambientes Atingidos]]),0)</f>
        <v>0</v>
      </c>
      <c r="BK711" s="83" t="str">
        <f t="shared" si="349"/>
        <v/>
      </c>
      <c r="BL711" s="82">
        <f>IFERROR(FIND("Solo",consulta_completa__11[[#This Row],[13 - Ocorrências/Ambientes Atingidos]]),0)</f>
        <v>0</v>
      </c>
      <c r="BM711" s="83" t="str">
        <f t="shared" si="350"/>
        <v/>
      </c>
      <c r="BN711" s="82">
        <f>IFERROR(FIND("Águas subterrâneas",consulta_completa__11[[#This Row],[13 - Ocorrências/Ambientes Atingidos]]),0)</f>
        <v>0</v>
      </c>
      <c r="BO711" s="83" t="str">
        <f t="shared" si="351"/>
        <v/>
      </c>
      <c r="BP711" s="82">
        <f>IFERROR(FIND("Atmosfera",consulta_completa__11[[#This Row],[13 - Ocorrências/Ambientes Atingidos]]),0)</f>
        <v>0</v>
      </c>
      <c r="BQ711" s="83" t="str">
        <f t="shared" si="352"/>
        <v/>
      </c>
      <c r="BR711" s="82">
        <f>IFERROR(FIND("Flora",consulta_completa__11[[#This Row],[13 - Ocorrências/Ambientes Atingidos]]),0)</f>
        <v>0</v>
      </c>
      <c r="BS711" s="83" t="str">
        <f t="shared" si="353"/>
        <v/>
      </c>
      <c r="BT711" s="82">
        <f>IFERROR(FIND("Fauna",consulta_completa__11[[#This Row],[13 - Ocorrências/Ambientes Atingidos]]),0)</f>
        <v>0</v>
      </c>
      <c r="BU711" s="83" t="str">
        <f t="shared" si="354"/>
        <v/>
      </c>
      <c r="BV711" s="82">
        <f>IFERROR(FIND("UC federal",consulta_completa__11[[#This Row],[13 - Ocorrências/Ambientes Atingidos]]),0)</f>
        <v>0</v>
      </c>
      <c r="BW711" s="83" t="str">
        <f t="shared" si="355"/>
        <v/>
      </c>
      <c r="BX711" s="82">
        <f>IFERROR(FIND("UC estadual/municipal",consulta_completa__11[[#This Row],[13 - Ocorrências/Ambientes Atingidos]]),0)</f>
        <v>0</v>
      </c>
      <c r="BY711" s="83" t="str">
        <f t="shared" si="356"/>
        <v/>
      </c>
      <c r="BZ711" s="82">
        <f>IFERROR(FIND("Outro(s)",consulta_completa__11[[#This Row],[13 - Ocorrências/Ambientes Atingidos]]),0)</f>
        <v>0</v>
      </c>
      <c r="CA711" s="83" t="str">
        <f t="shared" si="357"/>
        <v/>
      </c>
      <c r="CB711" s="82">
        <f>IFERROR(FIND("Sem dano",consulta_completa__11[[#This Row],[13 - Ocorrências/Ambientes Atingidos]]),0)</f>
        <v>0</v>
      </c>
      <c r="CC711" s="83" t="str">
        <f t="shared" si="358"/>
        <v/>
      </c>
      <c r="CD711" s="82" t="str">
        <f>IF(consulta_completa__11[[#This Row],[13 - Ocorrências/Ambientes Atingidos]]="","X","")</f>
        <v/>
      </c>
      <c r="CE711" s="84">
        <f>IFERROR(FIND("IBAMA",consulta_completa__11[[#This Row],[14 - Inst. Atuando no Local]]),0)</f>
        <v>0</v>
      </c>
      <c r="CF711" s="84" t="str">
        <f t="shared" si="359"/>
        <v/>
      </c>
      <c r="CG711" s="84">
        <f>IFERROR(FIND("OEMA",consulta_completa__11[[#This Row],[14 - Inst. Atuando no Local]]),0)</f>
        <v>0</v>
      </c>
      <c r="CH711" s="84" t="str">
        <f t="shared" si="360"/>
        <v/>
      </c>
      <c r="CI711" s="84">
        <f>IFERROR(FIND("DEFESA CIVIL",consulta_completa__11[[#This Row],[14 - Inst. Atuando no Local]]),0)</f>
        <v>0</v>
      </c>
      <c r="CJ711" s="84" t="str">
        <f t="shared" si="361"/>
        <v/>
      </c>
      <c r="CK711" s="84">
        <f>IFERROR(FIND("CORPO DE BOMBEIROS",consulta_completa__11[[#This Row],[14 - Inst. Atuando no Local]]),0)</f>
        <v>0</v>
      </c>
      <c r="CL711" s="84" t="str">
        <f t="shared" si="362"/>
        <v/>
      </c>
      <c r="CM711" s="84">
        <f>IFERROR(FIND("POLÍCIA RODOVIÁRIA",consulta_completa__11[[#This Row],[14 - Inst. Atuando no Local]]),0)</f>
        <v>0</v>
      </c>
      <c r="CN711" s="84" t="str">
        <f t="shared" si="363"/>
        <v/>
      </c>
      <c r="CO711" s="84">
        <f>IFERROR(FIND("POLÍCIA MILITAR",consulta_completa__11[[#This Row],[14 - Inst. Atuando no Local]]),0)</f>
        <v>0</v>
      </c>
      <c r="CP711" s="84" t="str">
        <f t="shared" si="364"/>
        <v/>
      </c>
      <c r="CQ711" s="84">
        <f>IFERROR(FIND("POLÍCIA CIVIL",consulta_completa__11[[#This Row],[14 - Inst. Atuando no Local]]),0)</f>
        <v>0</v>
      </c>
      <c r="CR711" s="84" t="str">
        <f t="shared" si="365"/>
        <v/>
      </c>
      <c r="CS711" s="84">
        <f>IFERROR(FIND("MARINHA DO BRASIL",consulta_completa__11[[#This Row],[14 - Inst. Atuando no Local]]),0)</f>
        <v>0</v>
      </c>
      <c r="CT711" s="84" t="str">
        <f t="shared" si="366"/>
        <v/>
      </c>
      <c r="CU711" s="84">
        <f>IFERROR(FIND("EMPRESA ESPECIALIZADA EM ATENDIMENTO",consulta_completa__11[[#This Row],[14 - Inst. Atuando no Local]]),0)</f>
        <v>0</v>
      </c>
      <c r="CV711" s="84" t="str">
        <f t="shared" si="367"/>
        <v/>
      </c>
      <c r="CW711" s="84">
        <f>IFERROR(FIND("IBAMA",consulta_completa__11[[#This Row],[14 - Inst. Atuando no Local]]),0)</f>
        <v>0</v>
      </c>
      <c r="CX711" s="84" t="str">
        <f t="shared" si="368"/>
        <v/>
      </c>
      <c r="CY711" s="84" t="str">
        <f>IF(consulta_completa__11[[#This Row],[14 - Inst. Atuando no Local]]="","X","")</f>
        <v/>
      </c>
      <c r="CZ711" s="84">
        <f>IFERROR(FIND("OUTRA (S)",consulta_completa__11[[#This Row],[14 - Inst. Atuando no Local]]),0)</f>
        <v>0</v>
      </c>
      <c r="DA711" s="84" t="str">
        <f t="shared" si="369"/>
        <v/>
      </c>
      <c r="DB711" s="35" t="str">
        <f t="shared" si="370"/>
        <v>Sim</v>
      </c>
      <c r="DC711" s="35" t="str">
        <f t="shared" si="371"/>
        <v>Não</v>
      </c>
      <c r="DD711" s="35" t="str">
        <f t="shared" si="372"/>
        <v>Sim</v>
      </c>
      <c r="DE711" s="87" t="str">
        <f t="shared" si="343"/>
        <v/>
      </c>
    </row>
    <row r="712" spans="1:109">
      <c r="A712" s="14">
        <v>202510736000</v>
      </c>
      <c r="B712" s="1">
        <v>45930</v>
      </c>
      <c r="C712" t="s">
        <v>6183</v>
      </c>
      <c r="D712" t="s">
        <v>180</v>
      </c>
      <c r="E712" t="s">
        <v>286</v>
      </c>
      <c r="F712" t="s">
        <v>163</v>
      </c>
      <c r="G712" t="s">
        <v>113</v>
      </c>
      <c r="H712" t="s">
        <v>114</v>
      </c>
      <c r="I712" t="s">
        <v>114</v>
      </c>
      <c r="J712" t="s">
        <v>6184</v>
      </c>
      <c r="K712" t="s">
        <v>113</v>
      </c>
      <c r="L712" t="s">
        <v>113</v>
      </c>
      <c r="M712" t="s">
        <v>140</v>
      </c>
      <c r="N712" t="s">
        <v>141</v>
      </c>
      <c r="O712" t="s">
        <v>185</v>
      </c>
      <c r="P712" t="s">
        <v>355</v>
      </c>
      <c r="Q712" t="s">
        <v>122</v>
      </c>
      <c r="R712" t="s">
        <v>123</v>
      </c>
      <c r="S712" t="s">
        <v>113</v>
      </c>
      <c r="T712" t="s">
        <v>6185</v>
      </c>
      <c r="U712" t="s">
        <v>631</v>
      </c>
      <c r="V712" t="s">
        <v>6186</v>
      </c>
      <c r="Z712" t="s">
        <v>3410</v>
      </c>
      <c r="AA712" t="s">
        <v>6187</v>
      </c>
      <c r="AB712" t="s">
        <v>113</v>
      </c>
      <c r="AC712" t="s">
        <v>113</v>
      </c>
      <c r="AE712" t="s">
        <v>1560</v>
      </c>
      <c r="AF712" t="s">
        <v>113</v>
      </c>
      <c r="AG712" t="s">
        <v>113</v>
      </c>
      <c r="AH712" t="s">
        <v>131</v>
      </c>
      <c r="AI712" t="s">
        <v>132</v>
      </c>
      <c r="AJ712" t="s">
        <v>131</v>
      </c>
      <c r="AK712" t="s">
        <v>6188</v>
      </c>
      <c r="AL712" t="s">
        <v>6189</v>
      </c>
      <c r="AM712" t="s">
        <v>153</v>
      </c>
      <c r="AN712" t="s">
        <v>154</v>
      </c>
      <c r="AO712" t="s">
        <v>155</v>
      </c>
      <c r="AP712">
        <v>6133161070</v>
      </c>
      <c r="AQ712" t="s">
        <v>156</v>
      </c>
      <c r="AR712" t="s">
        <v>113</v>
      </c>
      <c r="AS712" t="s">
        <v>113</v>
      </c>
      <c r="AT712" t="s">
        <v>113</v>
      </c>
      <c r="AU712" t="s">
        <v>113</v>
      </c>
      <c r="AW712" t="s">
        <v>113</v>
      </c>
      <c r="AX712" s="82">
        <f>IFERROR(FIND("Óbitos/feridos",consulta_completa__11[[#This Row],[13 - Ocorrências/Ambientes Atingidos]]),0)</f>
        <v>0</v>
      </c>
      <c r="AY712" s="83" t="str">
        <f t="shared" si="344"/>
        <v/>
      </c>
      <c r="AZ712" s="82">
        <f>IFERROR(FIND("População afetada/evacuada",consulta_completa__11[[#This Row],[13 - Ocorrências/Ambientes Atingidos]]),0)</f>
        <v>0</v>
      </c>
      <c r="BA712" s="82" t="str">
        <f t="shared" si="345"/>
        <v/>
      </c>
      <c r="BB712" s="82">
        <f>IFERROR(FIND("Suspensão de abastecimento de água",consulta_completa__11[[#This Row],[13 - Ocorrências/Ambientes Atingidos]]),0)</f>
        <v>0</v>
      </c>
      <c r="BC712" s="83" t="str">
        <f t="shared" si="373"/>
        <v/>
      </c>
      <c r="BD712" s="82">
        <f>IFERROR(FIND("Rio/córrego",consulta_completa__11[[#This Row],[13 - Ocorrências/Ambientes Atingidos]]),0)</f>
        <v>0</v>
      </c>
      <c r="BE712" s="83" t="str">
        <f t="shared" si="346"/>
        <v/>
      </c>
      <c r="BF712" s="82">
        <f>IFERROR(FIND("Lago",consulta_completa__11[[#This Row],[13 - Ocorrências/Ambientes Atingidos]]),0)</f>
        <v>0</v>
      </c>
      <c r="BG712" s="83" t="str">
        <f t="shared" si="347"/>
        <v/>
      </c>
      <c r="BH712" s="82">
        <f>IFERROR(FIND("Mar",consulta_completa__11[[#This Row],[13 - Ocorrências/Ambientes Atingidos]]),0)</f>
        <v>0</v>
      </c>
      <c r="BI712" s="83" t="str">
        <f t="shared" si="348"/>
        <v/>
      </c>
      <c r="BJ712" s="82">
        <f>IFERROR(FIND("Praia",consulta_completa__11[[#This Row],[13 - Ocorrências/Ambientes Atingidos]]),0)</f>
        <v>0</v>
      </c>
      <c r="BK712" s="83" t="str">
        <f t="shared" si="349"/>
        <v/>
      </c>
      <c r="BL712" s="82">
        <f>IFERROR(FIND("Solo",consulta_completa__11[[#This Row],[13 - Ocorrências/Ambientes Atingidos]]),0)</f>
        <v>1</v>
      </c>
      <c r="BM712" s="83" t="str">
        <f t="shared" si="350"/>
        <v>X</v>
      </c>
      <c r="BN712" s="82">
        <f>IFERROR(FIND("Águas subterrâneas",consulta_completa__11[[#This Row],[13 - Ocorrências/Ambientes Atingidos]]),0)</f>
        <v>0</v>
      </c>
      <c r="BO712" s="83" t="str">
        <f t="shared" si="351"/>
        <v/>
      </c>
      <c r="BP712" s="82">
        <f>IFERROR(FIND("Atmosfera",consulta_completa__11[[#This Row],[13 - Ocorrências/Ambientes Atingidos]]),0)</f>
        <v>0</v>
      </c>
      <c r="BQ712" s="83" t="str">
        <f t="shared" si="352"/>
        <v/>
      </c>
      <c r="BR712" s="82">
        <f>IFERROR(FIND("Flora",consulta_completa__11[[#This Row],[13 - Ocorrências/Ambientes Atingidos]]),0)</f>
        <v>0</v>
      </c>
      <c r="BS712" s="83" t="str">
        <f t="shared" si="353"/>
        <v/>
      </c>
      <c r="BT712" s="82">
        <f>IFERROR(FIND("Fauna",consulta_completa__11[[#This Row],[13 - Ocorrências/Ambientes Atingidos]]),0)</f>
        <v>0</v>
      </c>
      <c r="BU712" s="83" t="str">
        <f t="shared" si="354"/>
        <v/>
      </c>
      <c r="BV712" s="82">
        <f>IFERROR(FIND("UC federal",consulta_completa__11[[#This Row],[13 - Ocorrências/Ambientes Atingidos]]),0)</f>
        <v>0</v>
      </c>
      <c r="BW712" s="83" t="str">
        <f t="shared" si="355"/>
        <v/>
      </c>
      <c r="BX712" s="82">
        <f>IFERROR(FIND("UC estadual/municipal",consulta_completa__11[[#This Row],[13 - Ocorrências/Ambientes Atingidos]]),0)</f>
        <v>0</v>
      </c>
      <c r="BY712" s="83" t="str">
        <f t="shared" si="356"/>
        <v/>
      </c>
      <c r="BZ712" s="82">
        <f>IFERROR(FIND("Outro(s)",consulta_completa__11[[#This Row],[13 - Ocorrências/Ambientes Atingidos]]),0)</f>
        <v>0</v>
      </c>
      <c r="CA712" s="83" t="str">
        <f t="shared" si="357"/>
        <v/>
      </c>
      <c r="CB712" s="82">
        <f>IFERROR(FIND("Sem dano",consulta_completa__11[[#This Row],[13 - Ocorrências/Ambientes Atingidos]]),0)</f>
        <v>0</v>
      </c>
      <c r="CC712" s="83" t="str">
        <f t="shared" si="358"/>
        <v/>
      </c>
      <c r="CD712" s="82" t="str">
        <f>IF(consulta_completa__11[[#This Row],[13 - Ocorrências/Ambientes Atingidos]]="","X","")</f>
        <v/>
      </c>
      <c r="CE712" s="84">
        <f>IFERROR(FIND("IBAMA",consulta_completa__11[[#This Row],[14 - Inst. Atuando no Local]]),0)</f>
        <v>0</v>
      </c>
      <c r="CF712" s="84" t="str">
        <f t="shared" si="359"/>
        <v/>
      </c>
      <c r="CG712" s="84">
        <f>IFERROR(FIND("OEMA",consulta_completa__11[[#This Row],[14 - Inst. Atuando no Local]]),0)</f>
        <v>0</v>
      </c>
      <c r="CH712" s="84" t="str">
        <f t="shared" si="360"/>
        <v/>
      </c>
      <c r="CI712" s="84">
        <f>IFERROR(FIND("DEFESA CIVIL",consulta_completa__11[[#This Row],[14 - Inst. Atuando no Local]]),0)</f>
        <v>0</v>
      </c>
      <c r="CJ712" s="84" t="str">
        <f t="shared" si="361"/>
        <v/>
      </c>
      <c r="CK712" s="84">
        <f>IFERROR(FIND("CORPO DE BOMBEIROS",consulta_completa__11[[#This Row],[14 - Inst. Atuando no Local]]),0)</f>
        <v>0</v>
      </c>
      <c r="CL712" s="84" t="str">
        <f t="shared" si="362"/>
        <v/>
      </c>
      <c r="CM712" s="84">
        <f>IFERROR(FIND("POLÍCIA RODOVIÁRIA",consulta_completa__11[[#This Row],[14 - Inst. Atuando no Local]]),0)</f>
        <v>0</v>
      </c>
      <c r="CN712" s="84" t="str">
        <f t="shared" si="363"/>
        <v/>
      </c>
      <c r="CO712" s="84">
        <f>IFERROR(FIND("POLÍCIA MILITAR",consulta_completa__11[[#This Row],[14 - Inst. Atuando no Local]]),0)</f>
        <v>0</v>
      </c>
      <c r="CP712" s="84" t="str">
        <f t="shared" si="364"/>
        <v/>
      </c>
      <c r="CQ712" s="84">
        <f>IFERROR(FIND("POLÍCIA CIVIL",consulta_completa__11[[#This Row],[14 - Inst. Atuando no Local]]),0)</f>
        <v>0</v>
      </c>
      <c r="CR712" s="84" t="str">
        <f t="shared" si="365"/>
        <v/>
      </c>
      <c r="CS712" s="84">
        <f>IFERROR(FIND("MARINHA DO BRASIL",consulta_completa__11[[#This Row],[14 - Inst. Atuando no Local]]),0)</f>
        <v>0</v>
      </c>
      <c r="CT712" s="84" t="str">
        <f t="shared" si="366"/>
        <v/>
      </c>
      <c r="CU712" s="84">
        <f>IFERROR(FIND("EMPRESA ESPECIALIZADA EM ATENDIMENTO",consulta_completa__11[[#This Row],[14 - Inst. Atuando no Local]]),0)</f>
        <v>0</v>
      </c>
      <c r="CV712" s="84" t="str">
        <f t="shared" si="367"/>
        <v/>
      </c>
      <c r="CW712" s="84">
        <f>IFERROR(FIND("IBAMA",consulta_completa__11[[#This Row],[14 - Inst. Atuando no Local]]),0)</f>
        <v>0</v>
      </c>
      <c r="CX712" s="84" t="str">
        <f t="shared" si="368"/>
        <v/>
      </c>
      <c r="CY712" s="84" t="str">
        <f>IF(consulta_completa__11[[#This Row],[14 - Inst. Atuando no Local]]="","X","")</f>
        <v/>
      </c>
      <c r="CZ712" s="84">
        <f>IFERROR(FIND("OUTRA (S)",consulta_completa__11[[#This Row],[14 - Inst. Atuando no Local]]),0)</f>
        <v>0</v>
      </c>
      <c r="DA712" s="84" t="str">
        <f t="shared" si="369"/>
        <v/>
      </c>
      <c r="DB712" s="35" t="str">
        <f t="shared" si="370"/>
        <v>Sim</v>
      </c>
      <c r="DC712" s="35" t="str">
        <f t="shared" si="371"/>
        <v>Não</v>
      </c>
      <c r="DD712" s="35" t="str">
        <f t="shared" si="372"/>
        <v>Sim</v>
      </c>
      <c r="DE712" s="87" t="str">
        <f t="shared" si="343"/>
        <v/>
      </c>
    </row>
    <row r="713" spans="1:109">
      <c r="A713" s="14">
        <v>202510743253</v>
      </c>
      <c r="B713" s="1">
        <v>45931</v>
      </c>
      <c r="C713" t="s">
        <v>6190</v>
      </c>
      <c r="D713" t="s">
        <v>180</v>
      </c>
      <c r="E713" t="s">
        <v>286</v>
      </c>
      <c r="F713" t="s">
        <v>163</v>
      </c>
      <c r="G713" t="s">
        <v>1845</v>
      </c>
      <c r="H713" t="s">
        <v>113</v>
      </c>
      <c r="I713" t="s">
        <v>113</v>
      </c>
      <c r="J713" t="s">
        <v>113</v>
      </c>
      <c r="K713" t="s">
        <v>114</v>
      </c>
      <c r="L713" t="s">
        <v>114</v>
      </c>
      <c r="M713" t="s">
        <v>140</v>
      </c>
      <c r="N713" t="s">
        <v>141</v>
      </c>
      <c r="O713" t="s">
        <v>185</v>
      </c>
      <c r="P713" t="s">
        <v>121</v>
      </c>
      <c r="Q713" t="s">
        <v>122</v>
      </c>
      <c r="R713" t="s">
        <v>123</v>
      </c>
      <c r="S713" t="s">
        <v>113</v>
      </c>
      <c r="T713" t="s">
        <v>6191</v>
      </c>
      <c r="U713" t="s">
        <v>631</v>
      </c>
      <c r="V713" t="s">
        <v>6192</v>
      </c>
      <c r="Z713" t="s">
        <v>6193</v>
      </c>
      <c r="AA713" t="s">
        <v>6194</v>
      </c>
      <c r="AB713" t="s">
        <v>113</v>
      </c>
      <c r="AC713" t="s">
        <v>113</v>
      </c>
      <c r="AE713" t="s">
        <v>1560</v>
      </c>
      <c r="AF713" t="s">
        <v>113</v>
      </c>
      <c r="AG713" t="s">
        <v>113</v>
      </c>
      <c r="AH713" t="s">
        <v>131</v>
      </c>
      <c r="AI713" t="s">
        <v>132</v>
      </c>
      <c r="AJ713" t="s">
        <v>131</v>
      </c>
      <c r="AK713" t="s">
        <v>6195</v>
      </c>
      <c r="AL713" t="s">
        <v>6196</v>
      </c>
      <c r="AM713" t="s">
        <v>153</v>
      </c>
      <c r="AN713" t="s">
        <v>154</v>
      </c>
      <c r="AO713" t="s">
        <v>155</v>
      </c>
      <c r="AP713">
        <v>6133161070</v>
      </c>
      <c r="AQ713" t="s">
        <v>156</v>
      </c>
      <c r="AR713" t="s">
        <v>113</v>
      </c>
      <c r="AS713" t="s">
        <v>113</v>
      </c>
      <c r="AT713" t="s">
        <v>113</v>
      </c>
      <c r="AU713" t="s">
        <v>113</v>
      </c>
      <c r="AW713" t="s">
        <v>113</v>
      </c>
      <c r="AX713" s="82">
        <f>IFERROR(FIND("Óbitos/feridos",consulta_completa__11[[#This Row],[13 - Ocorrências/Ambientes Atingidos]]),0)</f>
        <v>0</v>
      </c>
      <c r="AY713" s="83" t="str">
        <f t="shared" si="344"/>
        <v/>
      </c>
      <c r="AZ713" s="82">
        <f>IFERROR(FIND("População afetada/evacuada",consulta_completa__11[[#This Row],[13 - Ocorrências/Ambientes Atingidos]]),0)</f>
        <v>0</v>
      </c>
      <c r="BA713" s="82" t="str">
        <f t="shared" si="345"/>
        <v/>
      </c>
      <c r="BB713" s="82">
        <f>IFERROR(FIND("Suspensão de abastecimento de água",consulta_completa__11[[#This Row],[13 - Ocorrências/Ambientes Atingidos]]),0)</f>
        <v>0</v>
      </c>
      <c r="BC713" s="83" t="str">
        <f t="shared" si="373"/>
        <v/>
      </c>
      <c r="BD713" s="82">
        <f>IFERROR(FIND("Rio/córrego",consulta_completa__11[[#This Row],[13 - Ocorrências/Ambientes Atingidos]]),0)</f>
        <v>0</v>
      </c>
      <c r="BE713" s="83" t="str">
        <f t="shared" si="346"/>
        <v/>
      </c>
      <c r="BF713" s="82">
        <f>IFERROR(FIND("Lago",consulta_completa__11[[#This Row],[13 - Ocorrências/Ambientes Atingidos]]),0)</f>
        <v>0</v>
      </c>
      <c r="BG713" s="83" t="str">
        <f t="shared" si="347"/>
        <v/>
      </c>
      <c r="BH713" s="82">
        <f>IFERROR(FIND("Mar",consulta_completa__11[[#This Row],[13 - Ocorrências/Ambientes Atingidos]]),0)</f>
        <v>0</v>
      </c>
      <c r="BI713" s="83" t="str">
        <f t="shared" si="348"/>
        <v/>
      </c>
      <c r="BJ713" s="82">
        <f>IFERROR(FIND("Praia",consulta_completa__11[[#This Row],[13 - Ocorrências/Ambientes Atingidos]]),0)</f>
        <v>0</v>
      </c>
      <c r="BK713" s="83" t="str">
        <f t="shared" si="349"/>
        <v/>
      </c>
      <c r="BL713" s="82">
        <f>IFERROR(FIND("Solo",consulta_completa__11[[#This Row],[13 - Ocorrências/Ambientes Atingidos]]),0)</f>
        <v>1</v>
      </c>
      <c r="BM713" s="83" t="str">
        <f t="shared" si="350"/>
        <v>X</v>
      </c>
      <c r="BN713" s="82">
        <f>IFERROR(FIND("Águas subterrâneas",consulta_completa__11[[#This Row],[13 - Ocorrências/Ambientes Atingidos]]),0)</f>
        <v>0</v>
      </c>
      <c r="BO713" s="83" t="str">
        <f t="shared" si="351"/>
        <v/>
      </c>
      <c r="BP713" s="82">
        <f>IFERROR(FIND("Atmosfera",consulta_completa__11[[#This Row],[13 - Ocorrências/Ambientes Atingidos]]),0)</f>
        <v>0</v>
      </c>
      <c r="BQ713" s="83" t="str">
        <f t="shared" si="352"/>
        <v/>
      </c>
      <c r="BR713" s="82">
        <f>IFERROR(FIND("Flora",consulta_completa__11[[#This Row],[13 - Ocorrências/Ambientes Atingidos]]),0)</f>
        <v>0</v>
      </c>
      <c r="BS713" s="83" t="str">
        <f t="shared" si="353"/>
        <v/>
      </c>
      <c r="BT713" s="82">
        <f>IFERROR(FIND("Fauna",consulta_completa__11[[#This Row],[13 - Ocorrências/Ambientes Atingidos]]),0)</f>
        <v>0</v>
      </c>
      <c r="BU713" s="83" t="str">
        <f t="shared" si="354"/>
        <v/>
      </c>
      <c r="BV713" s="82">
        <f>IFERROR(FIND("UC federal",consulta_completa__11[[#This Row],[13 - Ocorrências/Ambientes Atingidos]]),0)</f>
        <v>0</v>
      </c>
      <c r="BW713" s="83" t="str">
        <f t="shared" si="355"/>
        <v/>
      </c>
      <c r="BX713" s="82">
        <f>IFERROR(FIND("UC estadual/municipal",consulta_completa__11[[#This Row],[13 - Ocorrências/Ambientes Atingidos]]),0)</f>
        <v>0</v>
      </c>
      <c r="BY713" s="83" t="str">
        <f t="shared" si="356"/>
        <v/>
      </c>
      <c r="BZ713" s="82">
        <f>IFERROR(FIND("Outro(s)",consulta_completa__11[[#This Row],[13 - Ocorrências/Ambientes Atingidos]]),0)</f>
        <v>0</v>
      </c>
      <c r="CA713" s="83" t="str">
        <f t="shared" si="357"/>
        <v/>
      </c>
      <c r="CB713" s="82">
        <f>IFERROR(FIND("Sem dano",consulta_completa__11[[#This Row],[13 - Ocorrências/Ambientes Atingidos]]),0)</f>
        <v>0</v>
      </c>
      <c r="CC713" s="83" t="str">
        <f t="shared" si="358"/>
        <v/>
      </c>
      <c r="CD713" s="82" t="str">
        <f>IF(consulta_completa__11[[#This Row],[13 - Ocorrências/Ambientes Atingidos]]="","X","")</f>
        <v/>
      </c>
      <c r="CE713" s="84">
        <f>IFERROR(FIND("IBAMA",consulta_completa__11[[#This Row],[14 - Inst. Atuando no Local]]),0)</f>
        <v>0</v>
      </c>
      <c r="CF713" s="84" t="str">
        <f t="shared" si="359"/>
        <v/>
      </c>
      <c r="CG713" s="84">
        <f>IFERROR(FIND("OEMA",consulta_completa__11[[#This Row],[14 - Inst. Atuando no Local]]),0)</f>
        <v>0</v>
      </c>
      <c r="CH713" s="84" t="str">
        <f t="shared" si="360"/>
        <v/>
      </c>
      <c r="CI713" s="84">
        <f>IFERROR(FIND("DEFESA CIVIL",consulta_completa__11[[#This Row],[14 - Inst. Atuando no Local]]),0)</f>
        <v>0</v>
      </c>
      <c r="CJ713" s="84" t="str">
        <f t="shared" si="361"/>
        <v/>
      </c>
      <c r="CK713" s="84">
        <f>IFERROR(FIND("CORPO DE BOMBEIROS",consulta_completa__11[[#This Row],[14 - Inst. Atuando no Local]]),0)</f>
        <v>0</v>
      </c>
      <c r="CL713" s="84" t="str">
        <f t="shared" si="362"/>
        <v/>
      </c>
      <c r="CM713" s="84">
        <f>IFERROR(FIND("POLÍCIA RODOVIÁRIA",consulta_completa__11[[#This Row],[14 - Inst. Atuando no Local]]),0)</f>
        <v>0</v>
      </c>
      <c r="CN713" s="84" t="str">
        <f t="shared" si="363"/>
        <v/>
      </c>
      <c r="CO713" s="84">
        <f>IFERROR(FIND("POLÍCIA MILITAR",consulta_completa__11[[#This Row],[14 - Inst. Atuando no Local]]),0)</f>
        <v>0</v>
      </c>
      <c r="CP713" s="84" t="str">
        <f t="shared" si="364"/>
        <v/>
      </c>
      <c r="CQ713" s="84">
        <f>IFERROR(FIND("POLÍCIA CIVIL",consulta_completa__11[[#This Row],[14 - Inst. Atuando no Local]]),0)</f>
        <v>0</v>
      </c>
      <c r="CR713" s="84" t="str">
        <f t="shared" si="365"/>
        <v/>
      </c>
      <c r="CS713" s="84">
        <f>IFERROR(FIND("MARINHA DO BRASIL",consulta_completa__11[[#This Row],[14 - Inst. Atuando no Local]]),0)</f>
        <v>0</v>
      </c>
      <c r="CT713" s="84" t="str">
        <f t="shared" si="366"/>
        <v/>
      </c>
      <c r="CU713" s="84">
        <f>IFERROR(FIND("EMPRESA ESPECIALIZADA EM ATENDIMENTO",consulta_completa__11[[#This Row],[14 - Inst. Atuando no Local]]),0)</f>
        <v>0</v>
      </c>
      <c r="CV713" s="84" t="str">
        <f t="shared" si="367"/>
        <v/>
      </c>
      <c r="CW713" s="84">
        <f>IFERROR(FIND("IBAMA",consulta_completa__11[[#This Row],[14 - Inst. Atuando no Local]]),0)</f>
        <v>0</v>
      </c>
      <c r="CX713" s="84" t="str">
        <f t="shared" si="368"/>
        <v/>
      </c>
      <c r="CY713" s="84" t="str">
        <f>IF(consulta_completa__11[[#This Row],[14 - Inst. Atuando no Local]]="","X","")</f>
        <v/>
      </c>
      <c r="CZ713" s="84">
        <f>IFERROR(FIND("OUTRA (S)",consulta_completa__11[[#This Row],[14 - Inst. Atuando no Local]]),0)</f>
        <v>0</v>
      </c>
      <c r="DA713" s="84" t="str">
        <f t="shared" si="369"/>
        <v/>
      </c>
      <c r="DB713" s="35" t="str">
        <f t="shared" si="370"/>
        <v>Sim</v>
      </c>
      <c r="DC713" s="35" t="str">
        <f t="shared" si="371"/>
        <v>Não</v>
      </c>
      <c r="DD713" s="35" t="str">
        <f t="shared" si="372"/>
        <v>Sim</v>
      </c>
      <c r="DE713" s="87" t="str">
        <f t="shared" si="343"/>
        <v/>
      </c>
    </row>
    <row r="714" spans="1:109">
      <c r="A714" s="14">
        <v>202510221646</v>
      </c>
      <c r="B714" s="1">
        <v>45932</v>
      </c>
      <c r="C714" t="s">
        <v>6197</v>
      </c>
      <c r="D714" t="s">
        <v>830</v>
      </c>
      <c r="E714" t="s">
        <v>286</v>
      </c>
      <c r="F714" t="s">
        <v>112</v>
      </c>
      <c r="G714" t="s">
        <v>113</v>
      </c>
      <c r="H714" t="s">
        <v>114</v>
      </c>
      <c r="I714" t="s">
        <v>114</v>
      </c>
      <c r="J714" t="s">
        <v>3366</v>
      </c>
      <c r="K714" t="s">
        <v>6198</v>
      </c>
      <c r="L714" t="s">
        <v>648</v>
      </c>
      <c r="M714" t="s">
        <v>1100</v>
      </c>
      <c r="N714" t="s">
        <v>6199</v>
      </c>
      <c r="O714" t="s">
        <v>120</v>
      </c>
      <c r="P714" t="s">
        <v>142</v>
      </c>
      <c r="Q714" t="s">
        <v>230</v>
      </c>
      <c r="R714" t="s">
        <v>123</v>
      </c>
      <c r="S714" t="s">
        <v>113</v>
      </c>
      <c r="T714" t="s">
        <v>6200</v>
      </c>
      <c r="U714" t="s">
        <v>6201</v>
      </c>
      <c r="V714" t="s">
        <v>113</v>
      </c>
      <c r="Z714" t="s">
        <v>6202</v>
      </c>
      <c r="AA714" t="s">
        <v>6203</v>
      </c>
      <c r="AB714" t="s">
        <v>113</v>
      </c>
      <c r="AC714" t="s">
        <v>113</v>
      </c>
      <c r="AE714" t="s">
        <v>113</v>
      </c>
      <c r="AF714" t="s">
        <v>113</v>
      </c>
      <c r="AG714" t="s">
        <v>113</v>
      </c>
      <c r="AH714" t="s">
        <v>131</v>
      </c>
      <c r="AI714" t="s">
        <v>132</v>
      </c>
      <c r="AJ714" t="s">
        <v>132</v>
      </c>
      <c r="AK714" t="s">
        <v>113</v>
      </c>
      <c r="AL714" t="s">
        <v>113</v>
      </c>
      <c r="AM714" t="s">
        <v>1289</v>
      </c>
      <c r="AN714" t="s">
        <v>1290</v>
      </c>
      <c r="AO714" t="s">
        <v>730</v>
      </c>
      <c r="AP714">
        <v>41997153372</v>
      </c>
      <c r="AQ714" t="s">
        <v>1292</v>
      </c>
      <c r="AR714" t="s">
        <v>113</v>
      </c>
      <c r="AS714" t="s">
        <v>113</v>
      </c>
      <c r="AT714" t="s">
        <v>113</v>
      </c>
      <c r="AU714" t="s">
        <v>113</v>
      </c>
      <c r="AW714" t="s">
        <v>113</v>
      </c>
      <c r="AX714" s="82">
        <f>IFERROR(FIND("Óbitos/feridos",consulta_completa__11[[#This Row],[13 - Ocorrências/Ambientes Atingidos]]),0)</f>
        <v>0</v>
      </c>
      <c r="AY714" s="83" t="str">
        <f t="shared" si="344"/>
        <v/>
      </c>
      <c r="AZ714" s="82">
        <f>IFERROR(FIND("População afetada/evacuada",consulta_completa__11[[#This Row],[13 - Ocorrências/Ambientes Atingidos]]),0)</f>
        <v>0</v>
      </c>
      <c r="BA714" s="82" t="str">
        <f t="shared" si="345"/>
        <v/>
      </c>
      <c r="BB714" s="82">
        <f>IFERROR(FIND("Suspensão de abastecimento de água",consulta_completa__11[[#This Row],[13 - Ocorrências/Ambientes Atingidos]]),0)</f>
        <v>0</v>
      </c>
      <c r="BC714" s="83" t="str">
        <f t="shared" si="373"/>
        <v/>
      </c>
      <c r="BD714" s="82">
        <f>IFERROR(FIND("Rio/córrego",consulta_completa__11[[#This Row],[13 - Ocorrências/Ambientes Atingidos]]),0)</f>
        <v>1</v>
      </c>
      <c r="BE714" s="83" t="str">
        <f t="shared" si="346"/>
        <v>X</v>
      </c>
      <c r="BF714" s="82">
        <f>IFERROR(FIND("Lago",consulta_completa__11[[#This Row],[13 - Ocorrências/Ambientes Atingidos]]),0)</f>
        <v>0</v>
      </c>
      <c r="BG714" s="83" t="str">
        <f t="shared" si="347"/>
        <v/>
      </c>
      <c r="BH714" s="82">
        <f>IFERROR(FIND("Mar",consulta_completa__11[[#This Row],[13 - Ocorrências/Ambientes Atingidos]]),0)</f>
        <v>0</v>
      </c>
      <c r="BI714" s="83" t="str">
        <f t="shared" si="348"/>
        <v/>
      </c>
      <c r="BJ714" s="82">
        <f>IFERROR(FIND("Praia",consulta_completa__11[[#This Row],[13 - Ocorrências/Ambientes Atingidos]]),0)</f>
        <v>0</v>
      </c>
      <c r="BK714" s="83" t="str">
        <f t="shared" si="349"/>
        <v/>
      </c>
      <c r="BL714" s="82">
        <f>IFERROR(FIND("Solo",consulta_completa__11[[#This Row],[13 - Ocorrências/Ambientes Atingidos]]),0)</f>
        <v>27</v>
      </c>
      <c r="BM714" s="83" t="str">
        <f t="shared" si="350"/>
        <v>X</v>
      </c>
      <c r="BN714" s="82">
        <f>IFERROR(FIND("Águas subterrâneas",consulta_completa__11[[#This Row],[13 - Ocorrências/Ambientes Atingidos]]),0)</f>
        <v>0</v>
      </c>
      <c r="BO714" s="83" t="str">
        <f t="shared" si="351"/>
        <v/>
      </c>
      <c r="BP714" s="82">
        <f>IFERROR(FIND("Atmosfera",consulta_completa__11[[#This Row],[13 - Ocorrências/Ambientes Atingidos]]),0)</f>
        <v>0</v>
      </c>
      <c r="BQ714" s="83" t="str">
        <f t="shared" si="352"/>
        <v/>
      </c>
      <c r="BR714" s="82">
        <f>IFERROR(FIND("Flora",consulta_completa__11[[#This Row],[13 - Ocorrências/Ambientes Atingidos]]),0)</f>
        <v>0</v>
      </c>
      <c r="BS714" s="83" t="str">
        <f t="shared" si="353"/>
        <v/>
      </c>
      <c r="BT714" s="82">
        <f>IFERROR(FIND("Fauna",consulta_completa__11[[#This Row],[13 - Ocorrências/Ambientes Atingidos]]),0)</f>
        <v>0</v>
      </c>
      <c r="BU714" s="83" t="str">
        <f t="shared" si="354"/>
        <v/>
      </c>
      <c r="BV714" s="82">
        <f>IFERROR(FIND("UC federal",consulta_completa__11[[#This Row],[13 - Ocorrências/Ambientes Atingidos]]),0)</f>
        <v>0</v>
      </c>
      <c r="BW714" s="83" t="str">
        <f t="shared" si="355"/>
        <v/>
      </c>
      <c r="BX714" s="82">
        <f>IFERROR(FIND("UC estadual/municipal",consulta_completa__11[[#This Row],[13 - Ocorrências/Ambientes Atingidos]]),0)</f>
        <v>0</v>
      </c>
      <c r="BY714" s="83" t="str">
        <f t="shared" si="356"/>
        <v/>
      </c>
      <c r="BZ714" s="82">
        <f>IFERROR(FIND("Outro(s)",consulta_completa__11[[#This Row],[13 - Ocorrências/Ambientes Atingidos]]),0)</f>
        <v>0</v>
      </c>
      <c r="CA714" s="83" t="str">
        <f t="shared" si="357"/>
        <v/>
      </c>
      <c r="CB714" s="82">
        <f>IFERROR(FIND("Sem dano",consulta_completa__11[[#This Row],[13 - Ocorrências/Ambientes Atingidos]]),0)</f>
        <v>0</v>
      </c>
      <c r="CC714" s="83" t="str">
        <f t="shared" si="358"/>
        <v/>
      </c>
      <c r="CD714" s="82" t="str">
        <f>IF(consulta_completa__11[[#This Row],[13 - Ocorrências/Ambientes Atingidos]]="","X","")</f>
        <v/>
      </c>
      <c r="CE714" s="84">
        <f>IFERROR(FIND("IBAMA",consulta_completa__11[[#This Row],[14 - Inst. Atuando no Local]]),0)</f>
        <v>0</v>
      </c>
      <c r="CF714" s="84" t="str">
        <f t="shared" si="359"/>
        <v/>
      </c>
      <c r="CG714" s="84">
        <f>IFERROR(FIND("OEMA",consulta_completa__11[[#This Row],[14 - Inst. Atuando no Local]]),0)</f>
        <v>0</v>
      </c>
      <c r="CH714" s="84" t="str">
        <f t="shared" si="360"/>
        <v/>
      </c>
      <c r="CI714" s="84">
        <f>IFERROR(FIND("DEFESA CIVIL",consulta_completa__11[[#This Row],[14 - Inst. Atuando no Local]]),0)</f>
        <v>0</v>
      </c>
      <c r="CJ714" s="84" t="str">
        <f t="shared" si="361"/>
        <v/>
      </c>
      <c r="CK714" s="84">
        <f>IFERROR(FIND("CORPO DE BOMBEIROS",consulta_completa__11[[#This Row],[14 - Inst. Atuando no Local]]),0)</f>
        <v>0</v>
      </c>
      <c r="CL714" s="84" t="str">
        <f t="shared" si="362"/>
        <v/>
      </c>
      <c r="CM714" s="84">
        <f>IFERROR(FIND("POLÍCIA RODOVIÁRIA",consulta_completa__11[[#This Row],[14 - Inst. Atuando no Local]]),0)</f>
        <v>0</v>
      </c>
      <c r="CN714" s="84" t="str">
        <f t="shared" si="363"/>
        <v/>
      </c>
      <c r="CO714" s="84">
        <f>IFERROR(FIND("POLÍCIA MILITAR",consulta_completa__11[[#This Row],[14 - Inst. Atuando no Local]]),0)</f>
        <v>0</v>
      </c>
      <c r="CP714" s="84" t="str">
        <f t="shared" si="364"/>
        <v/>
      </c>
      <c r="CQ714" s="84">
        <f>IFERROR(FIND("POLÍCIA CIVIL",consulta_completa__11[[#This Row],[14 - Inst. Atuando no Local]]),0)</f>
        <v>0</v>
      </c>
      <c r="CR714" s="84" t="str">
        <f t="shared" si="365"/>
        <v/>
      </c>
      <c r="CS714" s="84">
        <f>IFERROR(FIND("MARINHA DO BRASIL",consulta_completa__11[[#This Row],[14 - Inst. Atuando no Local]]),0)</f>
        <v>0</v>
      </c>
      <c r="CT714" s="84" t="str">
        <f t="shared" si="366"/>
        <v/>
      </c>
      <c r="CU714" s="84">
        <f>IFERROR(FIND("EMPRESA ESPECIALIZADA EM ATENDIMENTO",consulta_completa__11[[#This Row],[14 - Inst. Atuando no Local]]),0)</f>
        <v>0</v>
      </c>
      <c r="CV714" s="84" t="str">
        <f t="shared" si="367"/>
        <v/>
      </c>
      <c r="CW714" s="84">
        <f>IFERROR(FIND("IBAMA",consulta_completa__11[[#This Row],[14 - Inst. Atuando no Local]]),0)</f>
        <v>0</v>
      </c>
      <c r="CX714" s="84" t="str">
        <f t="shared" si="368"/>
        <v/>
      </c>
      <c r="CY714" s="84" t="str">
        <f>IF(consulta_completa__11[[#This Row],[14 - Inst. Atuando no Local]]="","X","")</f>
        <v/>
      </c>
      <c r="CZ714" s="84">
        <f>IFERROR(FIND("OUTRA (S)",consulta_completa__11[[#This Row],[14 - Inst. Atuando no Local]]),0)</f>
        <v>0</v>
      </c>
      <c r="DA714" s="84" t="str">
        <f t="shared" si="369"/>
        <v/>
      </c>
      <c r="DB714" s="35" t="str">
        <f t="shared" si="370"/>
        <v>Sim</v>
      </c>
      <c r="DC714" s="35" t="str">
        <f t="shared" si="371"/>
        <v>Não</v>
      </c>
      <c r="DD714" s="35" t="str">
        <f t="shared" si="372"/>
        <v>Sim</v>
      </c>
      <c r="DE714" s="87" t="str">
        <f t="shared" si="343"/>
        <v/>
      </c>
    </row>
    <row r="715" spans="1:109">
      <c r="A715" s="14">
        <v>202510261209</v>
      </c>
      <c r="B715" s="1">
        <v>45932</v>
      </c>
      <c r="C715" t="s">
        <v>6204</v>
      </c>
      <c r="D715" t="s">
        <v>161</v>
      </c>
      <c r="E715" t="s">
        <v>162</v>
      </c>
      <c r="F715" t="s">
        <v>163</v>
      </c>
      <c r="G715" t="s">
        <v>113</v>
      </c>
      <c r="H715" t="s">
        <v>114</v>
      </c>
      <c r="I715" t="s">
        <v>114</v>
      </c>
      <c r="J715" t="s">
        <v>365</v>
      </c>
      <c r="K715" t="s">
        <v>113</v>
      </c>
      <c r="L715" t="s">
        <v>113</v>
      </c>
      <c r="M715" t="s">
        <v>140</v>
      </c>
      <c r="N715" t="s">
        <v>141</v>
      </c>
      <c r="O715" t="s">
        <v>239</v>
      </c>
      <c r="P715" t="s">
        <v>142</v>
      </c>
      <c r="Q715" t="s">
        <v>122</v>
      </c>
      <c r="R715" t="s">
        <v>123</v>
      </c>
      <c r="S715" t="s">
        <v>113</v>
      </c>
      <c r="T715" t="s">
        <v>6205</v>
      </c>
      <c r="U715" t="s">
        <v>6206</v>
      </c>
      <c r="V715" t="s">
        <v>6207</v>
      </c>
      <c r="Z715" t="s">
        <v>6208</v>
      </c>
      <c r="AA715" t="s">
        <v>1341</v>
      </c>
      <c r="AB715" t="s">
        <v>1345</v>
      </c>
      <c r="AC715" t="s">
        <v>173</v>
      </c>
      <c r="AD715">
        <v>1</v>
      </c>
      <c r="AE715" t="s">
        <v>6209</v>
      </c>
      <c r="AF715" t="s">
        <v>1347</v>
      </c>
      <c r="AG715" t="s">
        <v>361</v>
      </c>
      <c r="AH715" t="s">
        <v>131</v>
      </c>
      <c r="AI715" t="s">
        <v>131</v>
      </c>
      <c r="AJ715" t="s">
        <v>132</v>
      </c>
      <c r="AK715" t="s">
        <v>113</v>
      </c>
      <c r="AL715" t="s">
        <v>6210</v>
      </c>
      <c r="AM715" t="s">
        <v>1347</v>
      </c>
      <c r="AN715" t="s">
        <v>1345</v>
      </c>
      <c r="AO715" t="s">
        <v>177</v>
      </c>
      <c r="AP715">
        <v>16991797303</v>
      </c>
      <c r="AQ715" t="s">
        <v>1348</v>
      </c>
      <c r="AR715" t="s">
        <v>113</v>
      </c>
      <c r="AS715" t="s">
        <v>113</v>
      </c>
      <c r="AT715" t="s">
        <v>113</v>
      </c>
      <c r="AU715" t="s">
        <v>113</v>
      </c>
      <c r="AW715" t="s">
        <v>113</v>
      </c>
      <c r="AX715" s="82">
        <f>IFERROR(FIND("Óbitos/feridos",consulta_completa__11[[#This Row],[13 - Ocorrências/Ambientes Atingidos]]),0)</f>
        <v>0</v>
      </c>
      <c r="AY715" s="83" t="str">
        <f t="shared" si="344"/>
        <v/>
      </c>
      <c r="AZ715" s="82">
        <f>IFERROR(FIND("População afetada/evacuada",consulta_completa__11[[#This Row],[13 - Ocorrências/Ambientes Atingidos]]),0)</f>
        <v>0</v>
      </c>
      <c r="BA715" s="82" t="str">
        <f t="shared" si="345"/>
        <v/>
      </c>
      <c r="BB715" s="82">
        <f>IFERROR(FIND("Suspensão de abastecimento de água",consulta_completa__11[[#This Row],[13 - Ocorrências/Ambientes Atingidos]]),0)</f>
        <v>0</v>
      </c>
      <c r="BC715" s="83" t="str">
        <f t="shared" si="373"/>
        <v/>
      </c>
      <c r="BD715" s="82">
        <f>IFERROR(FIND("Rio/córrego",consulta_completa__11[[#This Row],[13 - Ocorrências/Ambientes Atingidos]]),0)</f>
        <v>0</v>
      </c>
      <c r="BE715" s="83" t="str">
        <f t="shared" si="346"/>
        <v/>
      </c>
      <c r="BF715" s="82">
        <f>IFERROR(FIND("Lago",consulta_completa__11[[#This Row],[13 - Ocorrências/Ambientes Atingidos]]),0)</f>
        <v>0</v>
      </c>
      <c r="BG715" s="83" t="str">
        <f t="shared" si="347"/>
        <v/>
      </c>
      <c r="BH715" s="82">
        <f>IFERROR(FIND("Mar",consulta_completa__11[[#This Row],[13 - Ocorrências/Ambientes Atingidos]]),0)</f>
        <v>0</v>
      </c>
      <c r="BI715" s="83" t="str">
        <f t="shared" si="348"/>
        <v/>
      </c>
      <c r="BJ715" s="82">
        <f>IFERROR(FIND("Praia",consulta_completa__11[[#This Row],[13 - Ocorrências/Ambientes Atingidos]]),0)</f>
        <v>0</v>
      </c>
      <c r="BK715" s="83" t="str">
        <f t="shared" si="349"/>
        <v/>
      </c>
      <c r="BL715" s="82">
        <f>IFERROR(FIND("Solo",consulta_completa__11[[#This Row],[13 - Ocorrências/Ambientes Atingidos]]),0)</f>
        <v>1</v>
      </c>
      <c r="BM715" s="83" t="str">
        <f t="shared" si="350"/>
        <v>X</v>
      </c>
      <c r="BN715" s="82">
        <f>IFERROR(FIND("Águas subterrâneas",consulta_completa__11[[#This Row],[13 - Ocorrências/Ambientes Atingidos]]),0)</f>
        <v>0</v>
      </c>
      <c r="BO715" s="83" t="str">
        <f t="shared" si="351"/>
        <v/>
      </c>
      <c r="BP715" s="82">
        <f>IFERROR(FIND("Atmosfera",consulta_completa__11[[#This Row],[13 - Ocorrências/Ambientes Atingidos]]),0)</f>
        <v>0</v>
      </c>
      <c r="BQ715" s="83" t="str">
        <f t="shared" si="352"/>
        <v/>
      </c>
      <c r="BR715" s="82">
        <f>IFERROR(FIND("Flora",consulta_completa__11[[#This Row],[13 - Ocorrências/Ambientes Atingidos]]),0)</f>
        <v>0</v>
      </c>
      <c r="BS715" s="83" t="str">
        <f t="shared" si="353"/>
        <v/>
      </c>
      <c r="BT715" s="82">
        <f>IFERROR(FIND("Fauna",consulta_completa__11[[#This Row],[13 - Ocorrências/Ambientes Atingidos]]),0)</f>
        <v>0</v>
      </c>
      <c r="BU715" s="83" t="str">
        <f t="shared" si="354"/>
        <v/>
      </c>
      <c r="BV715" s="82">
        <f>IFERROR(FIND("UC federal",consulta_completa__11[[#This Row],[13 - Ocorrências/Ambientes Atingidos]]),0)</f>
        <v>0</v>
      </c>
      <c r="BW715" s="83" t="str">
        <f t="shared" si="355"/>
        <v/>
      </c>
      <c r="BX715" s="82">
        <f>IFERROR(FIND("UC estadual/municipal",consulta_completa__11[[#This Row],[13 - Ocorrências/Ambientes Atingidos]]),0)</f>
        <v>0</v>
      </c>
      <c r="BY715" s="83" t="str">
        <f t="shared" si="356"/>
        <v/>
      </c>
      <c r="BZ715" s="82">
        <f>IFERROR(FIND("Outro(s)",consulta_completa__11[[#This Row],[13 - Ocorrências/Ambientes Atingidos]]),0)</f>
        <v>0</v>
      </c>
      <c r="CA715" s="83" t="str">
        <f t="shared" si="357"/>
        <v/>
      </c>
      <c r="CB715" s="82">
        <f>IFERROR(FIND("Sem dano",consulta_completa__11[[#This Row],[13 - Ocorrências/Ambientes Atingidos]]),0)</f>
        <v>0</v>
      </c>
      <c r="CC715" s="83" t="str">
        <f t="shared" si="358"/>
        <v/>
      </c>
      <c r="CD715" s="82" t="str">
        <f>IF(consulta_completa__11[[#This Row],[13 - Ocorrências/Ambientes Atingidos]]="","X","")</f>
        <v/>
      </c>
      <c r="CE715" s="84">
        <f>IFERROR(FIND("IBAMA",consulta_completa__11[[#This Row],[14 - Inst. Atuando no Local]]),0)</f>
        <v>0</v>
      </c>
      <c r="CF715" s="84" t="str">
        <f t="shared" si="359"/>
        <v/>
      </c>
      <c r="CG715" s="84">
        <f>IFERROR(FIND("OEMA",consulta_completa__11[[#This Row],[14 - Inst. Atuando no Local]]),0)</f>
        <v>0</v>
      </c>
      <c r="CH715" s="84" t="str">
        <f t="shared" si="360"/>
        <v/>
      </c>
      <c r="CI715" s="84">
        <f>IFERROR(FIND("DEFESA CIVIL",consulta_completa__11[[#This Row],[14 - Inst. Atuando no Local]]),0)</f>
        <v>0</v>
      </c>
      <c r="CJ715" s="84" t="str">
        <f t="shared" si="361"/>
        <v/>
      </c>
      <c r="CK715" s="84">
        <f>IFERROR(FIND("CORPO DE BOMBEIROS",consulta_completa__11[[#This Row],[14 - Inst. Atuando no Local]]),0)</f>
        <v>0</v>
      </c>
      <c r="CL715" s="84" t="str">
        <f t="shared" si="362"/>
        <v/>
      </c>
      <c r="CM715" s="84">
        <f>IFERROR(FIND("POLÍCIA RODOVIÁRIA",consulta_completa__11[[#This Row],[14 - Inst. Atuando no Local]]),0)</f>
        <v>0</v>
      </c>
      <c r="CN715" s="84" t="str">
        <f t="shared" si="363"/>
        <v/>
      </c>
      <c r="CO715" s="84">
        <f>IFERROR(FIND("POLÍCIA MILITAR",consulta_completa__11[[#This Row],[14 - Inst. Atuando no Local]]),0)</f>
        <v>0</v>
      </c>
      <c r="CP715" s="84" t="str">
        <f t="shared" si="364"/>
        <v/>
      </c>
      <c r="CQ715" s="84">
        <f>IFERROR(FIND("POLÍCIA CIVIL",consulta_completa__11[[#This Row],[14 - Inst. Atuando no Local]]),0)</f>
        <v>0</v>
      </c>
      <c r="CR715" s="84" t="str">
        <f t="shared" si="365"/>
        <v/>
      </c>
      <c r="CS715" s="84">
        <f>IFERROR(FIND("MARINHA DO BRASIL",consulta_completa__11[[#This Row],[14 - Inst. Atuando no Local]]),0)</f>
        <v>0</v>
      </c>
      <c r="CT715" s="84" t="str">
        <f t="shared" si="366"/>
        <v/>
      </c>
      <c r="CU715" s="84">
        <f>IFERROR(FIND("EMPRESA ESPECIALIZADA EM ATENDIMENTO",consulta_completa__11[[#This Row],[14 - Inst. Atuando no Local]]),0)</f>
        <v>0</v>
      </c>
      <c r="CV715" s="84" t="str">
        <f t="shared" si="367"/>
        <v/>
      </c>
      <c r="CW715" s="84">
        <f>IFERROR(FIND("IBAMA",consulta_completa__11[[#This Row],[14 - Inst. Atuando no Local]]),0)</f>
        <v>0</v>
      </c>
      <c r="CX715" s="84" t="str">
        <f t="shared" si="368"/>
        <v/>
      </c>
      <c r="CY715" s="84" t="str">
        <f>IF(consulta_completa__11[[#This Row],[14 - Inst. Atuando no Local]]="","X","")</f>
        <v/>
      </c>
      <c r="CZ715" s="84">
        <f>IFERROR(FIND("OUTRA (S)",consulta_completa__11[[#This Row],[14 - Inst. Atuando no Local]]),0)</f>
        <v>0</v>
      </c>
      <c r="DA715" s="84" t="str">
        <f t="shared" si="369"/>
        <v/>
      </c>
      <c r="DB715" s="35" t="str">
        <f t="shared" si="370"/>
        <v>Sim</v>
      </c>
      <c r="DC715" s="35" t="str">
        <f t="shared" si="371"/>
        <v>Não</v>
      </c>
      <c r="DD715" s="35" t="str">
        <f t="shared" si="372"/>
        <v>Sim</v>
      </c>
      <c r="DE715" s="87" t="str">
        <f t="shared" si="343"/>
        <v/>
      </c>
    </row>
    <row r="716" spans="1:109">
      <c r="A716" s="14">
        <v>202510357608</v>
      </c>
      <c r="B716" s="1">
        <v>45932</v>
      </c>
      <c r="C716" t="s">
        <v>296</v>
      </c>
      <c r="D716" t="s">
        <v>212</v>
      </c>
      <c r="E716" t="s">
        <v>286</v>
      </c>
      <c r="F716" t="s">
        <v>1275</v>
      </c>
      <c r="G716" t="s">
        <v>678</v>
      </c>
      <c r="H716" t="s">
        <v>113</v>
      </c>
      <c r="I716" t="s">
        <v>113</v>
      </c>
      <c r="J716" t="s">
        <v>113</v>
      </c>
      <c r="K716" t="s">
        <v>114</v>
      </c>
      <c r="L716" t="s">
        <v>114</v>
      </c>
      <c r="M716" t="s">
        <v>886</v>
      </c>
      <c r="N716" t="s">
        <v>680</v>
      </c>
      <c r="O716" t="s">
        <v>239</v>
      </c>
      <c r="P716" t="s">
        <v>142</v>
      </c>
      <c r="Q716" t="s">
        <v>167</v>
      </c>
      <c r="R716" t="s">
        <v>123</v>
      </c>
      <c r="S716" t="s">
        <v>113</v>
      </c>
      <c r="T716" t="s">
        <v>6211</v>
      </c>
      <c r="U716" t="s">
        <v>6212</v>
      </c>
      <c r="V716" t="s">
        <v>6213</v>
      </c>
      <c r="Z716" t="s">
        <v>6214</v>
      </c>
      <c r="AA716" t="s">
        <v>6215</v>
      </c>
      <c r="AB716" t="s">
        <v>6216</v>
      </c>
      <c r="AC716" t="s">
        <v>6217</v>
      </c>
      <c r="AD716">
        <v>1</v>
      </c>
      <c r="AE716" t="s">
        <v>6218</v>
      </c>
      <c r="AF716" t="s">
        <v>6219</v>
      </c>
      <c r="AG716" t="s">
        <v>6220</v>
      </c>
      <c r="AH716" t="s">
        <v>131</v>
      </c>
      <c r="AI716" t="s">
        <v>132</v>
      </c>
      <c r="AJ716" t="s">
        <v>131</v>
      </c>
      <c r="AK716" t="s">
        <v>6221</v>
      </c>
      <c r="AL716" t="s">
        <v>6222</v>
      </c>
      <c r="AM716" t="s">
        <v>6219</v>
      </c>
      <c r="AN716" t="s">
        <v>6216</v>
      </c>
      <c r="AO716" t="s">
        <v>6223</v>
      </c>
      <c r="AP716">
        <v>11998734249</v>
      </c>
      <c r="AQ716" t="s">
        <v>6224</v>
      </c>
      <c r="AR716" t="s">
        <v>113</v>
      </c>
      <c r="AS716" t="s">
        <v>113</v>
      </c>
      <c r="AT716" t="s">
        <v>113</v>
      </c>
      <c r="AU716" t="s">
        <v>113</v>
      </c>
      <c r="AW716" t="s">
        <v>113</v>
      </c>
      <c r="AX716" s="82">
        <f>IFERROR(FIND("Óbitos/feridos",consulta_completa__11[[#This Row],[13 - Ocorrências/Ambientes Atingidos]]),0)</f>
        <v>1</v>
      </c>
      <c r="AY716" s="83" t="str">
        <f t="shared" si="344"/>
        <v>X</v>
      </c>
      <c r="AZ716" s="82">
        <f>IFERROR(FIND("População afetada/evacuada",consulta_completa__11[[#This Row],[13 - Ocorrências/Ambientes Atingidos]]),0)</f>
        <v>0</v>
      </c>
      <c r="BA716" s="82" t="str">
        <f t="shared" si="345"/>
        <v/>
      </c>
      <c r="BB716" s="82">
        <f>IFERROR(FIND("Suspensão de abastecimento de água",consulta_completa__11[[#This Row],[13 - Ocorrências/Ambientes Atingidos]]),0)</f>
        <v>0</v>
      </c>
      <c r="BC716" s="83" t="str">
        <f t="shared" si="373"/>
        <v/>
      </c>
      <c r="BD716" s="82">
        <f>IFERROR(FIND("Rio/córrego",consulta_completa__11[[#This Row],[13 - Ocorrências/Ambientes Atingidos]]),0)</f>
        <v>0</v>
      </c>
      <c r="BE716" s="83" t="str">
        <f t="shared" si="346"/>
        <v/>
      </c>
      <c r="BF716" s="82">
        <f>IFERROR(FIND("Lago",consulta_completa__11[[#This Row],[13 - Ocorrências/Ambientes Atingidos]]),0)</f>
        <v>0</v>
      </c>
      <c r="BG716" s="83" t="str">
        <f t="shared" si="347"/>
        <v/>
      </c>
      <c r="BH716" s="82">
        <f>IFERROR(FIND("Mar",consulta_completa__11[[#This Row],[13 - Ocorrências/Ambientes Atingidos]]),0)</f>
        <v>0</v>
      </c>
      <c r="BI716" s="83" t="str">
        <f t="shared" si="348"/>
        <v/>
      </c>
      <c r="BJ716" s="82">
        <f>IFERROR(FIND("Praia",consulta_completa__11[[#This Row],[13 - Ocorrências/Ambientes Atingidos]]),0)</f>
        <v>0</v>
      </c>
      <c r="BK716" s="83" t="str">
        <f t="shared" si="349"/>
        <v/>
      </c>
      <c r="BL716" s="82">
        <f>IFERROR(FIND("Solo",consulta_completa__11[[#This Row],[13 - Ocorrências/Ambientes Atingidos]]),0)</f>
        <v>0</v>
      </c>
      <c r="BM716" s="83" t="str">
        <f t="shared" si="350"/>
        <v/>
      </c>
      <c r="BN716" s="82">
        <f>IFERROR(FIND("Águas subterrâneas",consulta_completa__11[[#This Row],[13 - Ocorrências/Ambientes Atingidos]]),0)</f>
        <v>0</v>
      </c>
      <c r="BO716" s="83" t="str">
        <f t="shared" si="351"/>
        <v/>
      </c>
      <c r="BP716" s="82">
        <f>IFERROR(FIND("Atmosfera",consulta_completa__11[[#This Row],[13 - Ocorrências/Ambientes Atingidos]]),0)</f>
        <v>0</v>
      </c>
      <c r="BQ716" s="83" t="str">
        <f t="shared" si="352"/>
        <v/>
      </c>
      <c r="BR716" s="82">
        <f>IFERROR(FIND("Flora",consulta_completa__11[[#This Row],[13 - Ocorrências/Ambientes Atingidos]]),0)</f>
        <v>0</v>
      </c>
      <c r="BS716" s="83" t="str">
        <f t="shared" si="353"/>
        <v/>
      </c>
      <c r="BT716" s="82">
        <f>IFERROR(FIND("Fauna",consulta_completa__11[[#This Row],[13 - Ocorrências/Ambientes Atingidos]]),0)</f>
        <v>0</v>
      </c>
      <c r="BU716" s="83" t="str">
        <f t="shared" si="354"/>
        <v/>
      </c>
      <c r="BV716" s="82">
        <f>IFERROR(FIND("UC federal",consulta_completa__11[[#This Row],[13 - Ocorrências/Ambientes Atingidos]]),0)</f>
        <v>0</v>
      </c>
      <c r="BW716" s="83" t="str">
        <f t="shared" si="355"/>
        <v/>
      </c>
      <c r="BX716" s="82">
        <f>IFERROR(FIND("UC estadual/municipal",consulta_completa__11[[#This Row],[13 - Ocorrências/Ambientes Atingidos]]),0)</f>
        <v>0</v>
      </c>
      <c r="BY716" s="83" t="str">
        <f t="shared" si="356"/>
        <v/>
      </c>
      <c r="BZ716" s="82">
        <f>IFERROR(FIND("Outro(s)",consulta_completa__11[[#This Row],[13 - Ocorrências/Ambientes Atingidos]]),0)</f>
        <v>0</v>
      </c>
      <c r="CA716" s="83" t="str">
        <f t="shared" si="357"/>
        <v/>
      </c>
      <c r="CB716" s="82">
        <f>IFERROR(FIND("Sem dano",consulta_completa__11[[#This Row],[13 - Ocorrências/Ambientes Atingidos]]),0)</f>
        <v>0</v>
      </c>
      <c r="CC716" s="83" t="str">
        <f t="shared" si="358"/>
        <v/>
      </c>
      <c r="CD716" s="82" t="str">
        <f>IF(consulta_completa__11[[#This Row],[13 - Ocorrências/Ambientes Atingidos]]="","X","")</f>
        <v/>
      </c>
      <c r="CE716" s="84">
        <f>IFERROR(FIND("IBAMA",consulta_completa__11[[#This Row],[14 - Inst. Atuando no Local]]),0)</f>
        <v>0</v>
      </c>
      <c r="CF716" s="84" t="str">
        <f t="shared" si="359"/>
        <v/>
      </c>
      <c r="CG716" s="84">
        <f>IFERROR(FIND("OEMA",consulta_completa__11[[#This Row],[14 - Inst. Atuando no Local]]),0)</f>
        <v>0</v>
      </c>
      <c r="CH716" s="84" t="str">
        <f t="shared" si="360"/>
        <v/>
      </c>
      <c r="CI716" s="84">
        <f>IFERROR(FIND("DEFESA CIVIL",consulta_completa__11[[#This Row],[14 - Inst. Atuando no Local]]),0)</f>
        <v>0</v>
      </c>
      <c r="CJ716" s="84" t="str">
        <f t="shared" si="361"/>
        <v/>
      </c>
      <c r="CK716" s="84">
        <f>IFERROR(FIND("CORPO DE BOMBEIROS",consulta_completa__11[[#This Row],[14 - Inst. Atuando no Local]]),0)</f>
        <v>0</v>
      </c>
      <c r="CL716" s="84" t="str">
        <f t="shared" si="362"/>
        <v/>
      </c>
      <c r="CM716" s="84">
        <f>IFERROR(FIND("POLÍCIA RODOVIÁRIA",consulta_completa__11[[#This Row],[14 - Inst. Atuando no Local]]),0)</f>
        <v>0</v>
      </c>
      <c r="CN716" s="84" t="str">
        <f t="shared" si="363"/>
        <v/>
      </c>
      <c r="CO716" s="84">
        <f>IFERROR(FIND("POLÍCIA MILITAR",consulta_completa__11[[#This Row],[14 - Inst. Atuando no Local]]),0)</f>
        <v>0</v>
      </c>
      <c r="CP716" s="84" t="str">
        <f t="shared" si="364"/>
        <v/>
      </c>
      <c r="CQ716" s="84">
        <f>IFERROR(FIND("POLÍCIA CIVIL",consulta_completa__11[[#This Row],[14 - Inst. Atuando no Local]]),0)</f>
        <v>0</v>
      </c>
      <c r="CR716" s="84" t="str">
        <f t="shared" si="365"/>
        <v/>
      </c>
      <c r="CS716" s="84">
        <f>IFERROR(FIND("MARINHA DO BRASIL",consulta_completa__11[[#This Row],[14 - Inst. Atuando no Local]]),0)</f>
        <v>0</v>
      </c>
      <c r="CT716" s="84" t="str">
        <f t="shared" si="366"/>
        <v/>
      </c>
      <c r="CU716" s="84">
        <f>IFERROR(FIND("EMPRESA ESPECIALIZADA EM ATENDIMENTO",consulta_completa__11[[#This Row],[14 - Inst. Atuando no Local]]),0)</f>
        <v>0</v>
      </c>
      <c r="CV716" s="84" t="str">
        <f t="shared" si="367"/>
        <v/>
      </c>
      <c r="CW716" s="84">
        <f>IFERROR(FIND("IBAMA",consulta_completa__11[[#This Row],[14 - Inst. Atuando no Local]]),0)</f>
        <v>0</v>
      </c>
      <c r="CX716" s="84" t="str">
        <f t="shared" si="368"/>
        <v/>
      </c>
      <c r="CY716" s="84" t="str">
        <f>IF(consulta_completa__11[[#This Row],[14 - Inst. Atuando no Local]]="","X","")</f>
        <v/>
      </c>
      <c r="CZ716" s="84">
        <f>IFERROR(FIND("OUTRA (S)",consulta_completa__11[[#This Row],[14 - Inst. Atuando no Local]]),0)</f>
        <v>0</v>
      </c>
      <c r="DA716" s="84" t="str">
        <f t="shared" si="369"/>
        <v/>
      </c>
      <c r="DB716" s="35" t="str">
        <f t="shared" si="370"/>
        <v>Sim</v>
      </c>
      <c r="DC716" s="35" t="str">
        <f t="shared" si="371"/>
        <v>Não</v>
      </c>
      <c r="DD716" s="35" t="str">
        <f t="shared" si="372"/>
        <v>Sim</v>
      </c>
      <c r="DE716" s="87" t="str">
        <f t="shared" si="343"/>
        <v/>
      </c>
    </row>
    <row r="717" spans="1:109">
      <c r="A717" s="14">
        <v>202510357644</v>
      </c>
      <c r="B717" s="1">
        <v>45932</v>
      </c>
      <c r="C717" t="s">
        <v>296</v>
      </c>
      <c r="D717" t="s">
        <v>212</v>
      </c>
      <c r="E717" t="s">
        <v>286</v>
      </c>
      <c r="F717" t="s">
        <v>112</v>
      </c>
      <c r="G717" t="s">
        <v>113</v>
      </c>
      <c r="H717" t="s">
        <v>114</v>
      </c>
      <c r="I717" t="s">
        <v>114</v>
      </c>
      <c r="J717" t="s">
        <v>113</v>
      </c>
      <c r="K717" t="s">
        <v>114</v>
      </c>
      <c r="L717" t="s">
        <v>114</v>
      </c>
      <c r="M717" t="s">
        <v>1045</v>
      </c>
      <c r="N717" t="s">
        <v>4034</v>
      </c>
      <c r="O717" t="s">
        <v>239</v>
      </c>
      <c r="P717" t="s">
        <v>142</v>
      </c>
      <c r="Q717" t="s">
        <v>167</v>
      </c>
      <c r="R717" t="s">
        <v>123</v>
      </c>
      <c r="S717" t="s">
        <v>113</v>
      </c>
      <c r="T717" t="s">
        <v>6225</v>
      </c>
      <c r="U717" t="s">
        <v>6226</v>
      </c>
      <c r="V717" t="s">
        <v>6227</v>
      </c>
      <c r="Z717" t="s">
        <v>6228</v>
      </c>
      <c r="AA717" t="s">
        <v>6229</v>
      </c>
      <c r="AB717" t="s">
        <v>6230</v>
      </c>
      <c r="AC717" t="s">
        <v>113</v>
      </c>
      <c r="AD717">
        <v>0</v>
      </c>
      <c r="AE717" t="s">
        <v>6231</v>
      </c>
      <c r="AF717" t="s">
        <v>6232</v>
      </c>
      <c r="AG717" t="s">
        <v>6233</v>
      </c>
      <c r="AH717" t="s">
        <v>131</v>
      </c>
      <c r="AI717" t="s">
        <v>131</v>
      </c>
      <c r="AJ717" t="s">
        <v>132</v>
      </c>
      <c r="AK717" t="s">
        <v>113</v>
      </c>
      <c r="AL717" t="s">
        <v>6234</v>
      </c>
      <c r="AM717" t="s">
        <v>309</v>
      </c>
      <c r="AN717" t="s">
        <v>6235</v>
      </c>
      <c r="AO717" t="s">
        <v>6236</v>
      </c>
      <c r="AQ717" t="s">
        <v>5481</v>
      </c>
      <c r="AR717" t="s">
        <v>113</v>
      </c>
      <c r="AS717" t="s">
        <v>113</v>
      </c>
      <c r="AT717" t="s">
        <v>113</v>
      </c>
      <c r="AU717" t="s">
        <v>113</v>
      </c>
      <c r="AW717" t="s">
        <v>113</v>
      </c>
      <c r="AX717" s="82">
        <f>IFERROR(FIND("Óbitos/feridos",consulta_completa__11[[#This Row],[13 - Ocorrências/Ambientes Atingidos]]),0)</f>
        <v>0</v>
      </c>
      <c r="AY717" s="83" t="str">
        <f t="shared" si="344"/>
        <v/>
      </c>
      <c r="AZ717" s="82">
        <f>IFERROR(FIND("População afetada/evacuada",consulta_completa__11[[#This Row],[13 - Ocorrências/Ambientes Atingidos]]),0)</f>
        <v>0</v>
      </c>
      <c r="BA717" s="82" t="str">
        <f t="shared" si="345"/>
        <v/>
      </c>
      <c r="BB717" s="82">
        <f>IFERROR(FIND("Suspensão de abastecimento de água",consulta_completa__11[[#This Row],[13 - Ocorrências/Ambientes Atingidos]]),0)</f>
        <v>0</v>
      </c>
      <c r="BC717" s="83" t="str">
        <f t="shared" si="373"/>
        <v/>
      </c>
      <c r="BD717" s="82">
        <f>IFERROR(FIND("Rio/córrego",consulta_completa__11[[#This Row],[13 - Ocorrências/Ambientes Atingidos]]),0)</f>
        <v>0</v>
      </c>
      <c r="BE717" s="83" t="str">
        <f t="shared" si="346"/>
        <v/>
      </c>
      <c r="BF717" s="82">
        <f>IFERROR(FIND("Lago",consulta_completa__11[[#This Row],[13 - Ocorrências/Ambientes Atingidos]]),0)</f>
        <v>0</v>
      </c>
      <c r="BG717" s="83" t="str">
        <f t="shared" si="347"/>
        <v/>
      </c>
      <c r="BH717" s="82">
        <f>IFERROR(FIND("Mar",consulta_completa__11[[#This Row],[13 - Ocorrências/Ambientes Atingidos]]),0)</f>
        <v>0</v>
      </c>
      <c r="BI717" s="83" t="str">
        <f t="shared" si="348"/>
        <v/>
      </c>
      <c r="BJ717" s="82">
        <f>IFERROR(FIND("Praia",consulta_completa__11[[#This Row],[13 - Ocorrências/Ambientes Atingidos]]),0)</f>
        <v>0</v>
      </c>
      <c r="BK717" s="83" t="str">
        <f t="shared" si="349"/>
        <v/>
      </c>
      <c r="BL717" s="82">
        <f>IFERROR(FIND("Solo",consulta_completa__11[[#This Row],[13 - Ocorrências/Ambientes Atingidos]]),0)</f>
        <v>0</v>
      </c>
      <c r="BM717" s="83" t="str">
        <f t="shared" si="350"/>
        <v/>
      </c>
      <c r="BN717" s="82">
        <f>IFERROR(FIND("Águas subterrâneas",consulta_completa__11[[#This Row],[13 - Ocorrências/Ambientes Atingidos]]),0)</f>
        <v>0</v>
      </c>
      <c r="BO717" s="83" t="str">
        <f t="shared" si="351"/>
        <v/>
      </c>
      <c r="BP717" s="82">
        <f>IFERROR(FIND("Atmosfera",consulta_completa__11[[#This Row],[13 - Ocorrências/Ambientes Atingidos]]),0)</f>
        <v>0</v>
      </c>
      <c r="BQ717" s="83" t="str">
        <f t="shared" si="352"/>
        <v/>
      </c>
      <c r="BR717" s="82">
        <f>IFERROR(FIND("Flora",consulta_completa__11[[#This Row],[13 - Ocorrências/Ambientes Atingidos]]),0)</f>
        <v>1</v>
      </c>
      <c r="BS717" s="83" t="str">
        <f t="shared" si="353"/>
        <v>X</v>
      </c>
      <c r="BT717" s="82">
        <f>IFERROR(FIND("Fauna",consulta_completa__11[[#This Row],[13 - Ocorrências/Ambientes Atingidos]]),0)</f>
        <v>0</v>
      </c>
      <c r="BU717" s="83" t="str">
        <f t="shared" si="354"/>
        <v/>
      </c>
      <c r="BV717" s="82">
        <f>IFERROR(FIND("UC federal",consulta_completa__11[[#This Row],[13 - Ocorrências/Ambientes Atingidos]]),0)</f>
        <v>0</v>
      </c>
      <c r="BW717" s="83" t="str">
        <f t="shared" si="355"/>
        <v/>
      </c>
      <c r="BX717" s="82">
        <f>IFERROR(FIND("UC estadual/municipal",consulta_completa__11[[#This Row],[13 - Ocorrências/Ambientes Atingidos]]),0)</f>
        <v>0</v>
      </c>
      <c r="BY717" s="83" t="str">
        <f t="shared" si="356"/>
        <v/>
      </c>
      <c r="BZ717" s="82">
        <f>IFERROR(FIND("Outro(s)",consulta_completa__11[[#This Row],[13 - Ocorrências/Ambientes Atingidos]]),0)</f>
        <v>0</v>
      </c>
      <c r="CA717" s="83" t="str">
        <f t="shared" si="357"/>
        <v/>
      </c>
      <c r="CB717" s="82">
        <f>IFERROR(FIND("Sem dano",consulta_completa__11[[#This Row],[13 - Ocorrências/Ambientes Atingidos]]),0)</f>
        <v>0</v>
      </c>
      <c r="CC717" s="83" t="str">
        <f t="shared" si="358"/>
        <v/>
      </c>
      <c r="CD717" s="82" t="str">
        <f>IF(consulta_completa__11[[#This Row],[13 - Ocorrências/Ambientes Atingidos]]="","X","")</f>
        <v/>
      </c>
      <c r="CE717" s="84">
        <f>IFERROR(FIND("IBAMA",consulta_completa__11[[#This Row],[14 - Inst. Atuando no Local]]),0)</f>
        <v>106</v>
      </c>
      <c r="CF717" s="84" t="str">
        <f t="shared" si="359"/>
        <v>X</v>
      </c>
      <c r="CG717" s="84">
        <f>IFERROR(FIND("OEMA",consulta_completa__11[[#This Row],[14 - Inst. Atuando no Local]]),0)</f>
        <v>0</v>
      </c>
      <c r="CH717" s="84" t="str">
        <f t="shared" si="360"/>
        <v/>
      </c>
      <c r="CI717" s="84">
        <f>IFERROR(FIND("DEFESA CIVIL",consulta_completa__11[[#This Row],[14 - Inst. Atuando no Local]]),0)</f>
        <v>0</v>
      </c>
      <c r="CJ717" s="84" t="str">
        <f t="shared" si="361"/>
        <v/>
      </c>
      <c r="CK717" s="84">
        <f>IFERROR(FIND("CORPO DE BOMBEIROS",consulta_completa__11[[#This Row],[14 - Inst. Atuando no Local]]),0)</f>
        <v>0</v>
      </c>
      <c r="CL717" s="84" t="str">
        <f t="shared" si="362"/>
        <v/>
      </c>
      <c r="CM717" s="84">
        <f>IFERROR(FIND("POLÍCIA RODOVIÁRIA",consulta_completa__11[[#This Row],[14 - Inst. Atuando no Local]]),0)</f>
        <v>0</v>
      </c>
      <c r="CN717" s="84" t="str">
        <f t="shared" si="363"/>
        <v/>
      </c>
      <c r="CO717" s="84">
        <f>IFERROR(FIND("POLÍCIA MILITAR",consulta_completa__11[[#This Row],[14 - Inst. Atuando no Local]]),0)</f>
        <v>0</v>
      </c>
      <c r="CP717" s="84" t="str">
        <f t="shared" si="364"/>
        <v/>
      </c>
      <c r="CQ717" s="84">
        <f>IFERROR(FIND("POLÍCIA CIVIL",consulta_completa__11[[#This Row],[14 - Inst. Atuando no Local]]),0)</f>
        <v>0</v>
      </c>
      <c r="CR717" s="84" t="str">
        <f t="shared" si="365"/>
        <v/>
      </c>
      <c r="CS717" s="84">
        <f>IFERROR(FIND("MARINHA DO BRASIL",consulta_completa__11[[#This Row],[14 - Inst. Atuando no Local]]),0)</f>
        <v>0</v>
      </c>
      <c r="CT717" s="84" t="str">
        <f t="shared" si="366"/>
        <v/>
      </c>
      <c r="CU717" s="84">
        <f>IFERROR(FIND("EMPRESA ESPECIALIZADA EM ATENDIMENTO",consulta_completa__11[[#This Row],[14 - Inst. Atuando no Local]]),0)</f>
        <v>0</v>
      </c>
      <c r="CV717" s="84" t="str">
        <f t="shared" si="367"/>
        <v/>
      </c>
      <c r="CW717" s="84">
        <f>IFERROR(FIND("IBAMA",consulta_completa__11[[#This Row],[14 - Inst. Atuando no Local]]),0)</f>
        <v>106</v>
      </c>
      <c r="CX717" s="84" t="str">
        <f t="shared" si="368"/>
        <v>X</v>
      </c>
      <c r="CY717" s="84" t="str">
        <f>IF(consulta_completa__11[[#This Row],[14 - Inst. Atuando no Local]]="","X","")</f>
        <v/>
      </c>
      <c r="CZ717" s="84">
        <f>IFERROR(FIND("OUTRA (S)",consulta_completa__11[[#This Row],[14 - Inst. Atuando no Local]]),0)</f>
        <v>0</v>
      </c>
      <c r="DA717" s="84" t="str">
        <f t="shared" si="369"/>
        <v/>
      </c>
      <c r="DB717" s="35" t="str">
        <f t="shared" si="370"/>
        <v>Sim</v>
      </c>
      <c r="DC717" s="35" t="str">
        <f t="shared" si="371"/>
        <v>Não</v>
      </c>
      <c r="DD717" s="35" t="str">
        <f t="shared" si="372"/>
        <v>Sim</v>
      </c>
      <c r="DE717" s="87" t="str">
        <f t="shared" si="343"/>
        <v/>
      </c>
    </row>
    <row r="718" spans="1:109">
      <c r="A718" s="14">
        <v>202510361222</v>
      </c>
      <c r="B718" s="1">
        <v>45932</v>
      </c>
      <c r="C718" t="s">
        <v>561</v>
      </c>
      <c r="D718" t="s">
        <v>212</v>
      </c>
      <c r="E718" t="s">
        <v>320</v>
      </c>
      <c r="F718" t="s">
        <v>112</v>
      </c>
      <c r="G718" t="s">
        <v>113</v>
      </c>
      <c r="H718" t="s">
        <v>114</v>
      </c>
      <c r="I718" t="s">
        <v>114</v>
      </c>
      <c r="J718" t="s">
        <v>6237</v>
      </c>
      <c r="K718" t="s">
        <v>1181</v>
      </c>
      <c r="L718" t="s">
        <v>117</v>
      </c>
      <c r="M718" t="s">
        <v>6238</v>
      </c>
      <c r="N718" t="s">
        <v>141</v>
      </c>
      <c r="O718" t="s">
        <v>239</v>
      </c>
      <c r="P718" t="s">
        <v>142</v>
      </c>
      <c r="Q718" t="s">
        <v>143</v>
      </c>
      <c r="R718" t="s">
        <v>123</v>
      </c>
      <c r="S718" t="s">
        <v>113</v>
      </c>
      <c r="T718" t="s">
        <v>6239</v>
      </c>
      <c r="U718" t="s">
        <v>6240</v>
      </c>
      <c r="V718" t="s">
        <v>6241</v>
      </c>
      <c r="Z718" t="s">
        <v>113</v>
      </c>
      <c r="AA718" t="s">
        <v>6242</v>
      </c>
      <c r="AB718" t="s">
        <v>2118</v>
      </c>
      <c r="AC718" t="s">
        <v>113</v>
      </c>
      <c r="AD718">
        <v>0</v>
      </c>
      <c r="AE718" t="s">
        <v>113</v>
      </c>
      <c r="AF718" t="s">
        <v>6243</v>
      </c>
      <c r="AG718" t="s">
        <v>6244</v>
      </c>
      <c r="AH718" t="s">
        <v>131</v>
      </c>
      <c r="AI718" t="s">
        <v>132</v>
      </c>
      <c r="AJ718" t="s">
        <v>131</v>
      </c>
      <c r="AK718" t="s">
        <v>6245</v>
      </c>
      <c r="AL718" t="s">
        <v>6246</v>
      </c>
      <c r="AM718" t="s">
        <v>153</v>
      </c>
      <c r="AN718" t="s">
        <v>154</v>
      </c>
      <c r="AO718" t="s">
        <v>155</v>
      </c>
      <c r="AP718">
        <v>6133161070</v>
      </c>
      <c r="AQ718" t="s">
        <v>156</v>
      </c>
      <c r="AR718" t="s">
        <v>113</v>
      </c>
      <c r="AS718" t="s">
        <v>113</v>
      </c>
      <c r="AT718" t="s">
        <v>6247</v>
      </c>
      <c r="AU718" t="s">
        <v>113</v>
      </c>
      <c r="AW718" t="s">
        <v>159</v>
      </c>
      <c r="AX718" s="82">
        <f>IFERROR(FIND("Óbitos/feridos",consulta_completa__11[[#This Row],[13 - Ocorrências/Ambientes Atingidos]]),0)</f>
        <v>0</v>
      </c>
      <c r="AY718" s="83" t="str">
        <f t="shared" si="344"/>
        <v/>
      </c>
      <c r="AZ718" s="82">
        <f>IFERROR(FIND("População afetada/evacuada",consulta_completa__11[[#This Row],[13 - Ocorrências/Ambientes Atingidos]]),0)</f>
        <v>0</v>
      </c>
      <c r="BA718" s="82" t="str">
        <f t="shared" si="345"/>
        <v/>
      </c>
      <c r="BB718" s="82">
        <f>IFERROR(FIND("Suspensão de abastecimento de água",consulta_completa__11[[#This Row],[13 - Ocorrências/Ambientes Atingidos]]),0)</f>
        <v>0</v>
      </c>
      <c r="BC718" s="83" t="str">
        <f t="shared" si="373"/>
        <v/>
      </c>
      <c r="BD718" s="82">
        <f>IFERROR(FIND("Rio/córrego",consulta_completa__11[[#This Row],[13 - Ocorrências/Ambientes Atingidos]]),0)</f>
        <v>0</v>
      </c>
      <c r="BE718" s="83" t="str">
        <f t="shared" si="346"/>
        <v/>
      </c>
      <c r="BF718" s="82">
        <f>IFERROR(FIND("Lago",consulta_completa__11[[#This Row],[13 - Ocorrências/Ambientes Atingidos]]),0)</f>
        <v>0</v>
      </c>
      <c r="BG718" s="83" t="str">
        <f t="shared" si="347"/>
        <v/>
      </c>
      <c r="BH718" s="82">
        <f>IFERROR(FIND("Mar",consulta_completa__11[[#This Row],[13 - Ocorrências/Ambientes Atingidos]]),0)</f>
        <v>1</v>
      </c>
      <c r="BI718" s="83" t="str">
        <f t="shared" si="348"/>
        <v>X</v>
      </c>
      <c r="BJ718" s="82">
        <f>IFERROR(FIND("Praia",consulta_completa__11[[#This Row],[13 - Ocorrências/Ambientes Atingidos]]),0)</f>
        <v>0</v>
      </c>
      <c r="BK718" s="83" t="str">
        <f t="shared" si="349"/>
        <v/>
      </c>
      <c r="BL718" s="82">
        <f>IFERROR(FIND("Solo",consulta_completa__11[[#This Row],[13 - Ocorrências/Ambientes Atingidos]]),0)</f>
        <v>0</v>
      </c>
      <c r="BM718" s="83" t="str">
        <f t="shared" si="350"/>
        <v/>
      </c>
      <c r="BN718" s="82">
        <f>IFERROR(FIND("Águas subterrâneas",consulta_completa__11[[#This Row],[13 - Ocorrências/Ambientes Atingidos]]),0)</f>
        <v>0</v>
      </c>
      <c r="BO718" s="83" t="str">
        <f t="shared" si="351"/>
        <v/>
      </c>
      <c r="BP718" s="82">
        <f>IFERROR(FIND("Atmosfera",consulta_completa__11[[#This Row],[13 - Ocorrências/Ambientes Atingidos]]),0)</f>
        <v>0</v>
      </c>
      <c r="BQ718" s="83" t="str">
        <f t="shared" si="352"/>
        <v/>
      </c>
      <c r="BR718" s="82">
        <f>IFERROR(FIND("Flora",consulta_completa__11[[#This Row],[13 - Ocorrências/Ambientes Atingidos]]),0)</f>
        <v>0</v>
      </c>
      <c r="BS718" s="83" t="str">
        <f t="shared" si="353"/>
        <v/>
      </c>
      <c r="BT718" s="82">
        <f>IFERROR(FIND("Fauna",consulta_completa__11[[#This Row],[13 - Ocorrências/Ambientes Atingidos]]),0)</f>
        <v>0</v>
      </c>
      <c r="BU718" s="83" t="str">
        <f t="shared" si="354"/>
        <v/>
      </c>
      <c r="BV718" s="82">
        <f>IFERROR(FIND("UC federal",consulta_completa__11[[#This Row],[13 - Ocorrências/Ambientes Atingidos]]),0)</f>
        <v>0</v>
      </c>
      <c r="BW718" s="83" t="str">
        <f t="shared" si="355"/>
        <v/>
      </c>
      <c r="BX718" s="82">
        <f>IFERROR(FIND("UC estadual/municipal",consulta_completa__11[[#This Row],[13 - Ocorrências/Ambientes Atingidos]]),0)</f>
        <v>0</v>
      </c>
      <c r="BY718" s="83" t="str">
        <f t="shared" si="356"/>
        <v/>
      </c>
      <c r="BZ718" s="82">
        <f>IFERROR(FIND("Outro(s)",consulta_completa__11[[#This Row],[13 - Ocorrências/Ambientes Atingidos]]),0)</f>
        <v>6</v>
      </c>
      <c r="CA718" s="83" t="str">
        <f t="shared" si="357"/>
        <v>X</v>
      </c>
      <c r="CB718" s="82">
        <f>IFERROR(FIND("Sem dano",consulta_completa__11[[#This Row],[13 - Ocorrências/Ambientes Atingidos]]),0)</f>
        <v>0</v>
      </c>
      <c r="CC718" s="83" t="str">
        <f t="shared" si="358"/>
        <v/>
      </c>
      <c r="CD718" s="82" t="str">
        <f>IF(consulta_completa__11[[#This Row],[13 - Ocorrências/Ambientes Atingidos]]="","X","")</f>
        <v/>
      </c>
      <c r="CE718" s="84">
        <f>IFERROR(FIND("IBAMA",consulta_completa__11[[#This Row],[14 - Inst. Atuando no Local]]),0)</f>
        <v>0</v>
      </c>
      <c r="CF718" s="84" t="str">
        <f t="shared" si="359"/>
        <v/>
      </c>
      <c r="CG718" s="84">
        <f>IFERROR(FIND("OEMA",consulta_completa__11[[#This Row],[14 - Inst. Atuando no Local]]),0)</f>
        <v>0</v>
      </c>
      <c r="CH718" s="84" t="str">
        <f t="shared" si="360"/>
        <v/>
      </c>
      <c r="CI718" s="84">
        <f>IFERROR(FIND("DEFESA CIVIL",consulta_completa__11[[#This Row],[14 - Inst. Atuando no Local]]),0)</f>
        <v>0</v>
      </c>
      <c r="CJ718" s="84" t="str">
        <f t="shared" si="361"/>
        <v/>
      </c>
      <c r="CK718" s="84">
        <f>IFERROR(FIND("CORPO DE BOMBEIROS",consulta_completa__11[[#This Row],[14 - Inst. Atuando no Local]]),0)</f>
        <v>0</v>
      </c>
      <c r="CL718" s="84" t="str">
        <f t="shared" si="362"/>
        <v/>
      </c>
      <c r="CM718" s="84">
        <f>IFERROR(FIND("POLÍCIA RODOVIÁRIA",consulta_completa__11[[#This Row],[14 - Inst. Atuando no Local]]),0)</f>
        <v>0</v>
      </c>
      <c r="CN718" s="84" t="str">
        <f t="shared" si="363"/>
        <v/>
      </c>
      <c r="CO718" s="84">
        <f>IFERROR(FIND("POLÍCIA MILITAR",consulta_completa__11[[#This Row],[14 - Inst. Atuando no Local]]),0)</f>
        <v>0</v>
      </c>
      <c r="CP718" s="84" t="str">
        <f t="shared" si="364"/>
        <v/>
      </c>
      <c r="CQ718" s="84">
        <f>IFERROR(FIND("POLÍCIA CIVIL",consulta_completa__11[[#This Row],[14 - Inst. Atuando no Local]]),0)</f>
        <v>0</v>
      </c>
      <c r="CR718" s="84" t="str">
        <f t="shared" si="365"/>
        <v/>
      </c>
      <c r="CS718" s="84">
        <f>IFERROR(FIND("MARINHA DO BRASIL",consulta_completa__11[[#This Row],[14 - Inst. Atuando no Local]]),0)</f>
        <v>0</v>
      </c>
      <c r="CT718" s="84" t="str">
        <f t="shared" si="366"/>
        <v/>
      </c>
      <c r="CU718" s="84">
        <f>IFERROR(FIND("EMPRESA ESPECIALIZADA EM ATENDIMENTO",consulta_completa__11[[#This Row],[14 - Inst. Atuando no Local]]),0)</f>
        <v>0</v>
      </c>
      <c r="CV718" s="84" t="str">
        <f t="shared" si="367"/>
        <v/>
      </c>
      <c r="CW718" s="84">
        <f>IFERROR(FIND("IBAMA",consulta_completa__11[[#This Row],[14 - Inst. Atuando no Local]]),0)</f>
        <v>0</v>
      </c>
      <c r="CX718" s="84" t="str">
        <f t="shared" si="368"/>
        <v/>
      </c>
      <c r="CY718" s="84" t="str">
        <f>IF(consulta_completa__11[[#This Row],[14 - Inst. Atuando no Local]]="","X","")</f>
        <v/>
      </c>
      <c r="CZ718" s="84">
        <f>IFERROR(FIND("OUTRA (S)",consulta_completa__11[[#This Row],[14 - Inst. Atuando no Local]]),0)</f>
        <v>0</v>
      </c>
      <c r="DA718" s="84" t="str">
        <f t="shared" si="369"/>
        <v/>
      </c>
      <c r="DB718" s="35" t="str">
        <f t="shared" si="370"/>
        <v>Sim</v>
      </c>
      <c r="DC718" s="35" t="str">
        <f t="shared" si="371"/>
        <v>Não</v>
      </c>
      <c r="DD718" s="35" t="str">
        <f t="shared" si="372"/>
        <v>Sim</v>
      </c>
      <c r="DE718" s="87" t="str">
        <f t="shared" si="343"/>
        <v/>
      </c>
    </row>
    <row r="719" spans="1:109">
      <c r="A719" s="14">
        <v>202510364826</v>
      </c>
      <c r="B719" s="1">
        <v>45932</v>
      </c>
      <c r="C719" t="s">
        <v>109</v>
      </c>
      <c r="D719" t="s">
        <v>161</v>
      </c>
      <c r="E719" t="s">
        <v>111</v>
      </c>
      <c r="F719" t="s">
        <v>112</v>
      </c>
      <c r="G719" t="s">
        <v>113</v>
      </c>
      <c r="H719" t="s">
        <v>114</v>
      </c>
      <c r="I719" t="s">
        <v>114</v>
      </c>
      <c r="J719" t="s">
        <v>5073</v>
      </c>
      <c r="K719" t="s">
        <v>6248</v>
      </c>
      <c r="L719" t="s">
        <v>6249</v>
      </c>
      <c r="M719" t="s">
        <v>118</v>
      </c>
      <c r="N719" t="s">
        <v>119</v>
      </c>
      <c r="O719" t="s">
        <v>239</v>
      </c>
      <c r="P719" t="s">
        <v>142</v>
      </c>
      <c r="Q719" t="s">
        <v>143</v>
      </c>
      <c r="R719" t="s">
        <v>123</v>
      </c>
      <c r="S719" t="s">
        <v>124</v>
      </c>
      <c r="T719" t="s">
        <v>3429</v>
      </c>
      <c r="U719" t="s">
        <v>6250</v>
      </c>
      <c r="V719" t="s">
        <v>6251</v>
      </c>
      <c r="Z719" t="s">
        <v>6252</v>
      </c>
      <c r="AA719" t="s">
        <v>113</v>
      </c>
      <c r="AB719" t="s">
        <v>1465</v>
      </c>
      <c r="AC719" t="s">
        <v>130</v>
      </c>
      <c r="AD719">
        <v>1</v>
      </c>
      <c r="AE719" t="s">
        <v>603</v>
      </c>
      <c r="AF719" t="s">
        <v>113</v>
      </c>
      <c r="AG719" t="s">
        <v>113</v>
      </c>
      <c r="AH719" t="s">
        <v>131</v>
      </c>
      <c r="AI719" t="s">
        <v>132</v>
      </c>
      <c r="AJ719" t="s">
        <v>131</v>
      </c>
      <c r="AK719" t="s">
        <v>6253</v>
      </c>
      <c r="AL719" t="s">
        <v>6254</v>
      </c>
      <c r="AM719" t="s">
        <v>135</v>
      </c>
      <c r="AN719" t="s">
        <v>113</v>
      </c>
      <c r="AO719" t="s">
        <v>113</v>
      </c>
      <c r="AQ719" t="s">
        <v>136</v>
      </c>
      <c r="AR719" t="s">
        <v>113</v>
      </c>
      <c r="AS719" t="s">
        <v>113</v>
      </c>
      <c r="AT719" t="s">
        <v>113</v>
      </c>
      <c r="AU719" t="s">
        <v>113</v>
      </c>
      <c r="AW719" t="s">
        <v>113</v>
      </c>
      <c r="AX719" s="82">
        <f>IFERROR(FIND("Óbitos/feridos",consulta_completa__11[[#This Row],[13 - Ocorrências/Ambientes Atingidos]]),0)</f>
        <v>0</v>
      </c>
      <c r="AY719" s="83" t="str">
        <f t="shared" si="344"/>
        <v/>
      </c>
      <c r="AZ719" s="82">
        <f>IFERROR(FIND("População afetada/evacuada",consulta_completa__11[[#This Row],[13 - Ocorrências/Ambientes Atingidos]]),0)</f>
        <v>0</v>
      </c>
      <c r="BA719" s="82" t="str">
        <f t="shared" si="345"/>
        <v/>
      </c>
      <c r="BB719" s="82">
        <f>IFERROR(FIND("Suspensão de abastecimento de água",consulta_completa__11[[#This Row],[13 - Ocorrências/Ambientes Atingidos]]),0)</f>
        <v>0</v>
      </c>
      <c r="BC719" s="83" t="str">
        <f t="shared" si="373"/>
        <v/>
      </c>
      <c r="BD719" s="82">
        <f>IFERROR(FIND("Rio/córrego",consulta_completa__11[[#This Row],[13 - Ocorrências/Ambientes Atingidos]]),0)</f>
        <v>0</v>
      </c>
      <c r="BE719" s="83" t="str">
        <f t="shared" si="346"/>
        <v/>
      </c>
      <c r="BF719" s="82">
        <f>IFERROR(FIND("Lago",consulta_completa__11[[#This Row],[13 - Ocorrências/Ambientes Atingidos]]),0)</f>
        <v>0</v>
      </c>
      <c r="BG719" s="83" t="str">
        <f t="shared" si="347"/>
        <v/>
      </c>
      <c r="BH719" s="82">
        <f>IFERROR(FIND("Mar",consulta_completa__11[[#This Row],[13 - Ocorrências/Ambientes Atingidos]]),0)</f>
        <v>1</v>
      </c>
      <c r="BI719" s="83" t="str">
        <f t="shared" si="348"/>
        <v>X</v>
      </c>
      <c r="BJ719" s="82">
        <f>IFERROR(FIND("Praia",consulta_completa__11[[#This Row],[13 - Ocorrências/Ambientes Atingidos]]),0)</f>
        <v>0</v>
      </c>
      <c r="BK719" s="83" t="str">
        <f t="shared" si="349"/>
        <v/>
      </c>
      <c r="BL719" s="82">
        <f>IFERROR(FIND("Solo",consulta_completa__11[[#This Row],[13 - Ocorrências/Ambientes Atingidos]]),0)</f>
        <v>0</v>
      </c>
      <c r="BM719" s="83" t="str">
        <f t="shared" si="350"/>
        <v/>
      </c>
      <c r="BN719" s="82">
        <f>IFERROR(FIND("Águas subterrâneas",consulta_completa__11[[#This Row],[13 - Ocorrências/Ambientes Atingidos]]),0)</f>
        <v>0</v>
      </c>
      <c r="BO719" s="83" t="str">
        <f t="shared" si="351"/>
        <v/>
      </c>
      <c r="BP719" s="82">
        <f>IFERROR(FIND("Atmosfera",consulta_completa__11[[#This Row],[13 - Ocorrências/Ambientes Atingidos]]),0)</f>
        <v>0</v>
      </c>
      <c r="BQ719" s="83" t="str">
        <f t="shared" si="352"/>
        <v/>
      </c>
      <c r="BR719" s="82">
        <f>IFERROR(FIND("Flora",consulta_completa__11[[#This Row],[13 - Ocorrências/Ambientes Atingidos]]),0)</f>
        <v>0</v>
      </c>
      <c r="BS719" s="83" t="str">
        <f t="shared" si="353"/>
        <v/>
      </c>
      <c r="BT719" s="82">
        <f>IFERROR(FIND("Fauna",consulta_completa__11[[#This Row],[13 - Ocorrências/Ambientes Atingidos]]),0)</f>
        <v>0</v>
      </c>
      <c r="BU719" s="83" t="str">
        <f t="shared" si="354"/>
        <v/>
      </c>
      <c r="BV719" s="82">
        <f>IFERROR(FIND("UC federal",consulta_completa__11[[#This Row],[13 - Ocorrências/Ambientes Atingidos]]),0)</f>
        <v>0</v>
      </c>
      <c r="BW719" s="83" t="str">
        <f t="shared" si="355"/>
        <v/>
      </c>
      <c r="BX719" s="82">
        <f>IFERROR(FIND("UC estadual/municipal",consulta_completa__11[[#This Row],[13 - Ocorrências/Ambientes Atingidos]]),0)</f>
        <v>0</v>
      </c>
      <c r="BY719" s="83" t="str">
        <f t="shared" si="356"/>
        <v/>
      </c>
      <c r="BZ719" s="82">
        <f>IFERROR(FIND("Outro(s)",consulta_completa__11[[#This Row],[13 - Ocorrências/Ambientes Atingidos]]),0)</f>
        <v>0</v>
      </c>
      <c r="CA719" s="83" t="str">
        <f t="shared" si="357"/>
        <v/>
      </c>
      <c r="CB719" s="82">
        <f>IFERROR(FIND("Sem dano",consulta_completa__11[[#This Row],[13 - Ocorrências/Ambientes Atingidos]]),0)</f>
        <v>0</v>
      </c>
      <c r="CC719" s="83" t="str">
        <f t="shared" si="358"/>
        <v/>
      </c>
      <c r="CD719" s="82" t="str">
        <f>IF(consulta_completa__11[[#This Row],[13 - Ocorrências/Ambientes Atingidos]]="","X","")</f>
        <v/>
      </c>
      <c r="CE719" s="84">
        <f>IFERROR(FIND("IBAMA",consulta_completa__11[[#This Row],[14 - Inst. Atuando no Local]]),0)</f>
        <v>0</v>
      </c>
      <c r="CF719" s="84" t="str">
        <f t="shared" si="359"/>
        <v/>
      </c>
      <c r="CG719" s="84">
        <f>IFERROR(FIND("OEMA",consulta_completa__11[[#This Row],[14 - Inst. Atuando no Local]]),0)</f>
        <v>0</v>
      </c>
      <c r="CH719" s="84" t="str">
        <f t="shared" si="360"/>
        <v/>
      </c>
      <c r="CI719" s="84">
        <f>IFERROR(FIND("DEFESA CIVIL",consulta_completa__11[[#This Row],[14 - Inst. Atuando no Local]]),0)</f>
        <v>0</v>
      </c>
      <c r="CJ719" s="84" t="str">
        <f t="shared" si="361"/>
        <v/>
      </c>
      <c r="CK719" s="84">
        <f>IFERROR(FIND("CORPO DE BOMBEIROS",consulta_completa__11[[#This Row],[14 - Inst. Atuando no Local]]),0)</f>
        <v>0</v>
      </c>
      <c r="CL719" s="84" t="str">
        <f t="shared" si="362"/>
        <v/>
      </c>
      <c r="CM719" s="84">
        <f>IFERROR(FIND("POLÍCIA RODOVIÁRIA",consulta_completa__11[[#This Row],[14 - Inst. Atuando no Local]]),0)</f>
        <v>0</v>
      </c>
      <c r="CN719" s="84" t="str">
        <f t="shared" si="363"/>
        <v/>
      </c>
      <c r="CO719" s="84">
        <f>IFERROR(FIND("POLÍCIA MILITAR",consulta_completa__11[[#This Row],[14 - Inst. Atuando no Local]]),0)</f>
        <v>0</v>
      </c>
      <c r="CP719" s="84" t="str">
        <f t="shared" si="364"/>
        <v/>
      </c>
      <c r="CQ719" s="84">
        <f>IFERROR(FIND("POLÍCIA CIVIL",consulta_completa__11[[#This Row],[14 - Inst. Atuando no Local]]),0)</f>
        <v>0</v>
      </c>
      <c r="CR719" s="84" t="str">
        <f t="shared" si="365"/>
        <v/>
      </c>
      <c r="CS719" s="84">
        <f>IFERROR(FIND("MARINHA DO BRASIL",consulta_completa__11[[#This Row],[14 - Inst. Atuando no Local]]),0)</f>
        <v>0</v>
      </c>
      <c r="CT719" s="84" t="str">
        <f t="shared" si="366"/>
        <v/>
      </c>
      <c r="CU719" s="84">
        <f>IFERROR(FIND("EMPRESA ESPECIALIZADA EM ATENDIMENTO",consulta_completa__11[[#This Row],[14 - Inst. Atuando no Local]]),0)</f>
        <v>0</v>
      </c>
      <c r="CV719" s="84" t="str">
        <f t="shared" si="367"/>
        <v/>
      </c>
      <c r="CW719" s="84">
        <f>IFERROR(FIND("IBAMA",consulta_completa__11[[#This Row],[14 - Inst. Atuando no Local]]),0)</f>
        <v>0</v>
      </c>
      <c r="CX719" s="84" t="str">
        <f t="shared" si="368"/>
        <v/>
      </c>
      <c r="CY719" s="84" t="str">
        <f>IF(consulta_completa__11[[#This Row],[14 - Inst. Atuando no Local]]="","X","")</f>
        <v/>
      </c>
      <c r="CZ719" s="84">
        <f>IFERROR(FIND("OUTRA (S)",consulta_completa__11[[#This Row],[14 - Inst. Atuando no Local]]),0)</f>
        <v>0</v>
      </c>
      <c r="DA719" s="84" t="str">
        <f t="shared" si="369"/>
        <v/>
      </c>
      <c r="DB719" s="35" t="str">
        <f t="shared" si="370"/>
        <v>Sim</v>
      </c>
      <c r="DC719" s="35" t="str">
        <f t="shared" si="371"/>
        <v>Não</v>
      </c>
      <c r="DD719" s="35" t="str">
        <f t="shared" si="372"/>
        <v>Sim</v>
      </c>
      <c r="DE719" s="87" t="str">
        <f t="shared" si="343"/>
        <v/>
      </c>
    </row>
    <row r="720" spans="1:109">
      <c r="A720" s="14">
        <v>202510650402</v>
      </c>
      <c r="B720" s="1">
        <v>45932</v>
      </c>
      <c r="C720" t="s">
        <v>109</v>
      </c>
      <c r="D720" t="s">
        <v>110</v>
      </c>
      <c r="E720" t="s">
        <v>139</v>
      </c>
      <c r="F720" t="s">
        <v>112</v>
      </c>
      <c r="G720" t="s">
        <v>113</v>
      </c>
      <c r="H720" t="s">
        <v>114</v>
      </c>
      <c r="I720" t="s">
        <v>114</v>
      </c>
      <c r="J720" t="s">
        <v>5073</v>
      </c>
      <c r="K720" t="s">
        <v>6255</v>
      </c>
      <c r="L720" t="s">
        <v>323</v>
      </c>
      <c r="M720" t="s">
        <v>118</v>
      </c>
      <c r="N720" t="s">
        <v>119</v>
      </c>
      <c r="O720" t="s">
        <v>239</v>
      </c>
      <c r="P720" t="s">
        <v>142</v>
      </c>
      <c r="Q720" t="s">
        <v>167</v>
      </c>
      <c r="R720" t="s">
        <v>123</v>
      </c>
      <c r="S720" t="s">
        <v>124</v>
      </c>
      <c r="T720" t="s">
        <v>478</v>
      </c>
      <c r="U720" t="s">
        <v>6256</v>
      </c>
      <c r="V720" t="s">
        <v>6257</v>
      </c>
      <c r="Z720" t="s">
        <v>6258</v>
      </c>
      <c r="AA720" t="s">
        <v>410</v>
      </c>
      <c r="AB720" t="s">
        <v>206</v>
      </c>
      <c r="AC720" t="s">
        <v>6259</v>
      </c>
      <c r="AD720">
        <v>1</v>
      </c>
      <c r="AE720" t="s">
        <v>206</v>
      </c>
      <c r="AF720" t="s">
        <v>113</v>
      </c>
      <c r="AG720" t="s">
        <v>113</v>
      </c>
      <c r="AH720" t="s">
        <v>131</v>
      </c>
      <c r="AI720" t="s">
        <v>132</v>
      </c>
      <c r="AJ720" t="s">
        <v>131</v>
      </c>
      <c r="AK720" t="s">
        <v>6260</v>
      </c>
      <c r="AL720" t="s">
        <v>6261</v>
      </c>
      <c r="AM720" t="s">
        <v>485</v>
      </c>
      <c r="AN720" t="s">
        <v>113</v>
      </c>
      <c r="AO720" t="s">
        <v>113</v>
      </c>
      <c r="AQ720" t="s">
        <v>486</v>
      </c>
      <c r="AR720" t="s">
        <v>113</v>
      </c>
      <c r="AS720" t="s">
        <v>113</v>
      </c>
      <c r="AT720" t="s">
        <v>113</v>
      </c>
      <c r="AU720" t="s">
        <v>113</v>
      </c>
      <c r="AW720" t="s">
        <v>113</v>
      </c>
      <c r="AX720" s="82">
        <f>IFERROR(FIND("Óbitos/feridos",consulta_completa__11[[#This Row],[13 - Ocorrências/Ambientes Atingidos]]),0)</f>
        <v>0</v>
      </c>
      <c r="AY720" s="83" t="str">
        <f t="shared" si="344"/>
        <v/>
      </c>
      <c r="AZ720" s="82">
        <f>IFERROR(FIND("População afetada/evacuada",consulta_completa__11[[#This Row],[13 - Ocorrências/Ambientes Atingidos]]),0)</f>
        <v>0</v>
      </c>
      <c r="BA720" s="82" t="str">
        <f t="shared" si="345"/>
        <v/>
      </c>
      <c r="BB720" s="82">
        <f>IFERROR(FIND("Suspensão de abastecimento de água",consulta_completa__11[[#This Row],[13 - Ocorrências/Ambientes Atingidos]]),0)</f>
        <v>0</v>
      </c>
      <c r="BC720" s="83" t="str">
        <f t="shared" si="373"/>
        <v/>
      </c>
      <c r="BD720" s="82">
        <f>IFERROR(FIND("Rio/córrego",consulta_completa__11[[#This Row],[13 - Ocorrências/Ambientes Atingidos]]),0)</f>
        <v>0</v>
      </c>
      <c r="BE720" s="83" t="str">
        <f t="shared" si="346"/>
        <v/>
      </c>
      <c r="BF720" s="82">
        <f>IFERROR(FIND("Lago",consulta_completa__11[[#This Row],[13 - Ocorrências/Ambientes Atingidos]]),0)</f>
        <v>0</v>
      </c>
      <c r="BG720" s="83" t="str">
        <f t="shared" si="347"/>
        <v/>
      </c>
      <c r="BH720" s="82">
        <f>IFERROR(FIND("Mar",consulta_completa__11[[#This Row],[13 - Ocorrências/Ambientes Atingidos]]),0)</f>
        <v>1</v>
      </c>
      <c r="BI720" s="83" t="str">
        <f t="shared" si="348"/>
        <v>X</v>
      </c>
      <c r="BJ720" s="82">
        <f>IFERROR(FIND("Praia",consulta_completa__11[[#This Row],[13 - Ocorrências/Ambientes Atingidos]]),0)</f>
        <v>0</v>
      </c>
      <c r="BK720" s="83" t="str">
        <f t="shared" si="349"/>
        <v/>
      </c>
      <c r="BL720" s="82">
        <f>IFERROR(FIND("Solo",consulta_completa__11[[#This Row],[13 - Ocorrências/Ambientes Atingidos]]),0)</f>
        <v>0</v>
      </c>
      <c r="BM720" s="83" t="str">
        <f t="shared" si="350"/>
        <v/>
      </c>
      <c r="BN720" s="82">
        <f>IFERROR(FIND("Águas subterrâneas",consulta_completa__11[[#This Row],[13 - Ocorrências/Ambientes Atingidos]]),0)</f>
        <v>0</v>
      </c>
      <c r="BO720" s="83" t="str">
        <f t="shared" si="351"/>
        <v/>
      </c>
      <c r="BP720" s="82">
        <f>IFERROR(FIND("Atmosfera",consulta_completa__11[[#This Row],[13 - Ocorrências/Ambientes Atingidos]]),0)</f>
        <v>0</v>
      </c>
      <c r="BQ720" s="83" t="str">
        <f t="shared" si="352"/>
        <v/>
      </c>
      <c r="BR720" s="82">
        <f>IFERROR(FIND("Flora",consulta_completa__11[[#This Row],[13 - Ocorrências/Ambientes Atingidos]]),0)</f>
        <v>0</v>
      </c>
      <c r="BS720" s="83" t="str">
        <f t="shared" si="353"/>
        <v/>
      </c>
      <c r="BT720" s="82">
        <f>IFERROR(FIND("Fauna",consulta_completa__11[[#This Row],[13 - Ocorrências/Ambientes Atingidos]]),0)</f>
        <v>0</v>
      </c>
      <c r="BU720" s="83" t="str">
        <f t="shared" si="354"/>
        <v/>
      </c>
      <c r="BV720" s="82">
        <f>IFERROR(FIND("UC federal",consulta_completa__11[[#This Row],[13 - Ocorrências/Ambientes Atingidos]]),0)</f>
        <v>0</v>
      </c>
      <c r="BW720" s="83" t="str">
        <f t="shared" si="355"/>
        <v/>
      </c>
      <c r="BX720" s="82">
        <f>IFERROR(FIND("UC estadual/municipal",consulta_completa__11[[#This Row],[13 - Ocorrências/Ambientes Atingidos]]),0)</f>
        <v>0</v>
      </c>
      <c r="BY720" s="83" t="str">
        <f t="shared" si="356"/>
        <v/>
      </c>
      <c r="BZ720" s="82">
        <f>IFERROR(FIND("Outro(s)",consulta_completa__11[[#This Row],[13 - Ocorrências/Ambientes Atingidos]]),0)</f>
        <v>0</v>
      </c>
      <c r="CA720" s="83" t="str">
        <f t="shared" si="357"/>
        <v/>
      </c>
      <c r="CB720" s="82">
        <f>IFERROR(FIND("Sem dano",consulta_completa__11[[#This Row],[13 - Ocorrências/Ambientes Atingidos]]),0)</f>
        <v>0</v>
      </c>
      <c r="CC720" s="83" t="str">
        <f t="shared" si="358"/>
        <v/>
      </c>
      <c r="CD720" s="82" t="str">
        <f>IF(consulta_completa__11[[#This Row],[13 - Ocorrências/Ambientes Atingidos]]="","X","")</f>
        <v/>
      </c>
      <c r="CE720" s="84">
        <f>IFERROR(FIND("IBAMA",consulta_completa__11[[#This Row],[14 - Inst. Atuando no Local]]),0)</f>
        <v>0</v>
      </c>
      <c r="CF720" s="84" t="str">
        <f t="shared" si="359"/>
        <v/>
      </c>
      <c r="CG720" s="84">
        <f>IFERROR(FIND("OEMA",consulta_completa__11[[#This Row],[14 - Inst. Atuando no Local]]),0)</f>
        <v>0</v>
      </c>
      <c r="CH720" s="84" t="str">
        <f t="shared" si="360"/>
        <v/>
      </c>
      <c r="CI720" s="84">
        <f>IFERROR(FIND("DEFESA CIVIL",consulta_completa__11[[#This Row],[14 - Inst. Atuando no Local]]),0)</f>
        <v>0</v>
      </c>
      <c r="CJ720" s="84" t="str">
        <f t="shared" si="361"/>
        <v/>
      </c>
      <c r="CK720" s="84">
        <f>IFERROR(FIND("CORPO DE BOMBEIROS",consulta_completa__11[[#This Row],[14 - Inst. Atuando no Local]]),0)</f>
        <v>0</v>
      </c>
      <c r="CL720" s="84" t="str">
        <f t="shared" si="362"/>
        <v/>
      </c>
      <c r="CM720" s="84">
        <f>IFERROR(FIND("POLÍCIA RODOVIÁRIA",consulta_completa__11[[#This Row],[14 - Inst. Atuando no Local]]),0)</f>
        <v>0</v>
      </c>
      <c r="CN720" s="84" t="str">
        <f t="shared" si="363"/>
        <v/>
      </c>
      <c r="CO720" s="84">
        <f>IFERROR(FIND("POLÍCIA MILITAR",consulta_completa__11[[#This Row],[14 - Inst. Atuando no Local]]),0)</f>
        <v>0</v>
      </c>
      <c r="CP720" s="84" t="str">
        <f t="shared" si="364"/>
        <v/>
      </c>
      <c r="CQ720" s="84">
        <f>IFERROR(FIND("POLÍCIA CIVIL",consulta_completa__11[[#This Row],[14 - Inst. Atuando no Local]]),0)</f>
        <v>0</v>
      </c>
      <c r="CR720" s="84" t="str">
        <f t="shared" si="365"/>
        <v/>
      </c>
      <c r="CS720" s="84">
        <f>IFERROR(FIND("MARINHA DO BRASIL",consulta_completa__11[[#This Row],[14 - Inst. Atuando no Local]]),0)</f>
        <v>0</v>
      </c>
      <c r="CT720" s="84" t="str">
        <f t="shared" si="366"/>
        <v/>
      </c>
      <c r="CU720" s="84">
        <f>IFERROR(FIND("EMPRESA ESPECIALIZADA EM ATENDIMENTO",consulta_completa__11[[#This Row],[14 - Inst. Atuando no Local]]),0)</f>
        <v>0</v>
      </c>
      <c r="CV720" s="84" t="str">
        <f t="shared" si="367"/>
        <v/>
      </c>
      <c r="CW720" s="84">
        <f>IFERROR(FIND("IBAMA",consulta_completa__11[[#This Row],[14 - Inst. Atuando no Local]]),0)</f>
        <v>0</v>
      </c>
      <c r="CX720" s="84" t="str">
        <f t="shared" si="368"/>
        <v/>
      </c>
      <c r="CY720" s="84" t="str">
        <f>IF(consulta_completa__11[[#This Row],[14 - Inst. Atuando no Local]]="","X","")</f>
        <v/>
      </c>
      <c r="CZ720" s="84">
        <f>IFERROR(FIND("OUTRA (S)",consulta_completa__11[[#This Row],[14 - Inst. Atuando no Local]]),0)</f>
        <v>0</v>
      </c>
      <c r="DA720" s="84" t="str">
        <f t="shared" si="369"/>
        <v/>
      </c>
      <c r="DB720" s="35" t="str">
        <f t="shared" si="370"/>
        <v>Sim</v>
      </c>
      <c r="DC720" s="35" t="str">
        <f t="shared" si="371"/>
        <v>Não</v>
      </c>
      <c r="DD720" s="35" t="str">
        <f t="shared" si="372"/>
        <v>Sim</v>
      </c>
      <c r="DE720" s="87" t="str">
        <f t="shared" si="343"/>
        <v/>
      </c>
    </row>
    <row r="721" spans="1:109">
      <c r="A721" s="14">
        <v>202510739648</v>
      </c>
      <c r="B721" s="1">
        <v>45932</v>
      </c>
      <c r="C721" t="s">
        <v>4990</v>
      </c>
      <c r="D721" t="s">
        <v>180</v>
      </c>
      <c r="E721" t="s">
        <v>139</v>
      </c>
      <c r="F721" t="s">
        <v>163</v>
      </c>
      <c r="G721" t="s">
        <v>113</v>
      </c>
      <c r="H721" t="s">
        <v>114</v>
      </c>
      <c r="I721" t="s">
        <v>114</v>
      </c>
      <c r="J721" t="s">
        <v>6262</v>
      </c>
      <c r="K721" t="s">
        <v>113</v>
      </c>
      <c r="L721" t="s">
        <v>113</v>
      </c>
      <c r="M721" t="s">
        <v>332</v>
      </c>
      <c r="N721" t="s">
        <v>141</v>
      </c>
      <c r="O721" t="s">
        <v>185</v>
      </c>
      <c r="P721" t="s">
        <v>142</v>
      </c>
      <c r="Q721" t="s">
        <v>122</v>
      </c>
      <c r="R721" t="s">
        <v>123</v>
      </c>
      <c r="S721" t="s">
        <v>113</v>
      </c>
      <c r="T721" t="s">
        <v>6263</v>
      </c>
      <c r="U721" t="s">
        <v>6264</v>
      </c>
      <c r="V721" t="s">
        <v>6265</v>
      </c>
      <c r="Z721" t="s">
        <v>6266</v>
      </c>
      <c r="AA721" t="s">
        <v>6267</v>
      </c>
      <c r="AB721" t="s">
        <v>113</v>
      </c>
      <c r="AC721" t="s">
        <v>113</v>
      </c>
      <c r="AE721" t="s">
        <v>2411</v>
      </c>
      <c r="AF721" t="s">
        <v>113</v>
      </c>
      <c r="AG721" t="s">
        <v>113</v>
      </c>
      <c r="AH721" t="s">
        <v>131</v>
      </c>
      <c r="AI721" t="s">
        <v>132</v>
      </c>
      <c r="AJ721" t="s">
        <v>131</v>
      </c>
      <c r="AK721" t="s">
        <v>6268</v>
      </c>
      <c r="AL721" t="s">
        <v>6269</v>
      </c>
      <c r="AM721" t="s">
        <v>153</v>
      </c>
      <c r="AN721" t="s">
        <v>154</v>
      </c>
      <c r="AO721" t="s">
        <v>155</v>
      </c>
      <c r="AP721">
        <v>6133161070</v>
      </c>
      <c r="AQ721" t="s">
        <v>156</v>
      </c>
      <c r="AR721" t="s">
        <v>113</v>
      </c>
      <c r="AS721" t="s">
        <v>113</v>
      </c>
      <c r="AT721" t="s">
        <v>113</v>
      </c>
      <c r="AU721" t="s">
        <v>113</v>
      </c>
      <c r="AW721" t="s">
        <v>113</v>
      </c>
      <c r="AX721" s="82">
        <f>IFERROR(FIND("Óbitos/feridos",consulta_completa__11[[#This Row],[13 - Ocorrências/Ambientes Atingidos]]),0)</f>
        <v>0</v>
      </c>
      <c r="AY721" s="83" t="str">
        <f t="shared" si="344"/>
        <v/>
      </c>
      <c r="AZ721" s="82">
        <f>IFERROR(FIND("População afetada/evacuada",consulta_completa__11[[#This Row],[13 - Ocorrências/Ambientes Atingidos]]),0)</f>
        <v>0</v>
      </c>
      <c r="BA721" s="82" t="str">
        <f t="shared" si="345"/>
        <v/>
      </c>
      <c r="BB721" s="82">
        <f>IFERROR(FIND("Suspensão de abastecimento de água",consulta_completa__11[[#This Row],[13 - Ocorrências/Ambientes Atingidos]]),0)</f>
        <v>0</v>
      </c>
      <c r="BC721" s="83" t="str">
        <f t="shared" si="373"/>
        <v/>
      </c>
      <c r="BD721" s="82">
        <f>IFERROR(FIND("Rio/córrego",consulta_completa__11[[#This Row],[13 - Ocorrências/Ambientes Atingidos]]),0)</f>
        <v>1</v>
      </c>
      <c r="BE721" s="83" t="str">
        <f t="shared" si="346"/>
        <v>X</v>
      </c>
      <c r="BF721" s="82">
        <f>IFERROR(FIND("Lago",consulta_completa__11[[#This Row],[13 - Ocorrências/Ambientes Atingidos]]),0)</f>
        <v>0</v>
      </c>
      <c r="BG721" s="83" t="str">
        <f t="shared" si="347"/>
        <v/>
      </c>
      <c r="BH721" s="82">
        <f>IFERROR(FIND("Mar",consulta_completa__11[[#This Row],[13 - Ocorrências/Ambientes Atingidos]]),0)</f>
        <v>0</v>
      </c>
      <c r="BI721" s="83" t="str">
        <f t="shared" si="348"/>
        <v/>
      </c>
      <c r="BJ721" s="82">
        <f>IFERROR(FIND("Praia",consulta_completa__11[[#This Row],[13 - Ocorrências/Ambientes Atingidos]]),0)</f>
        <v>0</v>
      </c>
      <c r="BK721" s="83" t="str">
        <f t="shared" si="349"/>
        <v/>
      </c>
      <c r="BL721" s="82">
        <f>IFERROR(FIND("Solo",consulta_completa__11[[#This Row],[13 - Ocorrências/Ambientes Atingidos]]),0)</f>
        <v>0</v>
      </c>
      <c r="BM721" s="83" t="str">
        <f t="shared" si="350"/>
        <v/>
      </c>
      <c r="BN721" s="82">
        <f>IFERROR(FIND("Águas subterrâneas",consulta_completa__11[[#This Row],[13 - Ocorrências/Ambientes Atingidos]]),0)</f>
        <v>0</v>
      </c>
      <c r="BO721" s="83" t="str">
        <f t="shared" si="351"/>
        <v/>
      </c>
      <c r="BP721" s="82">
        <f>IFERROR(FIND("Atmosfera",consulta_completa__11[[#This Row],[13 - Ocorrências/Ambientes Atingidos]]),0)</f>
        <v>0</v>
      </c>
      <c r="BQ721" s="83" t="str">
        <f t="shared" si="352"/>
        <v/>
      </c>
      <c r="BR721" s="82">
        <f>IFERROR(FIND("Flora",consulta_completa__11[[#This Row],[13 - Ocorrências/Ambientes Atingidos]]),0)</f>
        <v>0</v>
      </c>
      <c r="BS721" s="83" t="str">
        <f t="shared" si="353"/>
        <v/>
      </c>
      <c r="BT721" s="82">
        <f>IFERROR(FIND("Fauna",consulta_completa__11[[#This Row],[13 - Ocorrências/Ambientes Atingidos]]),0)</f>
        <v>0</v>
      </c>
      <c r="BU721" s="83" t="str">
        <f t="shared" si="354"/>
        <v/>
      </c>
      <c r="BV721" s="82">
        <f>IFERROR(FIND("UC federal",consulta_completa__11[[#This Row],[13 - Ocorrências/Ambientes Atingidos]]),0)</f>
        <v>0</v>
      </c>
      <c r="BW721" s="83" t="str">
        <f t="shared" si="355"/>
        <v/>
      </c>
      <c r="BX721" s="82">
        <f>IFERROR(FIND("UC estadual/municipal",consulta_completa__11[[#This Row],[13 - Ocorrências/Ambientes Atingidos]]),0)</f>
        <v>0</v>
      </c>
      <c r="BY721" s="83" t="str">
        <f t="shared" si="356"/>
        <v/>
      </c>
      <c r="BZ721" s="82">
        <f>IFERROR(FIND("Outro(s)",consulta_completa__11[[#This Row],[13 - Ocorrências/Ambientes Atingidos]]),0)</f>
        <v>0</v>
      </c>
      <c r="CA721" s="83" t="str">
        <f t="shared" si="357"/>
        <v/>
      </c>
      <c r="CB721" s="82">
        <f>IFERROR(FIND("Sem dano",consulta_completa__11[[#This Row],[13 - Ocorrências/Ambientes Atingidos]]),0)</f>
        <v>0</v>
      </c>
      <c r="CC721" s="83" t="str">
        <f t="shared" si="358"/>
        <v/>
      </c>
      <c r="CD721" s="82" t="str">
        <f>IF(consulta_completa__11[[#This Row],[13 - Ocorrências/Ambientes Atingidos]]="","X","")</f>
        <v/>
      </c>
      <c r="CE721" s="84">
        <f>IFERROR(FIND("IBAMA",consulta_completa__11[[#This Row],[14 - Inst. Atuando no Local]]),0)</f>
        <v>0</v>
      </c>
      <c r="CF721" s="84" t="str">
        <f t="shared" si="359"/>
        <v/>
      </c>
      <c r="CG721" s="84">
        <f>IFERROR(FIND("OEMA",consulta_completa__11[[#This Row],[14 - Inst. Atuando no Local]]),0)</f>
        <v>0</v>
      </c>
      <c r="CH721" s="84" t="str">
        <f t="shared" si="360"/>
        <v/>
      </c>
      <c r="CI721" s="84">
        <f>IFERROR(FIND("DEFESA CIVIL",consulta_completa__11[[#This Row],[14 - Inst. Atuando no Local]]),0)</f>
        <v>0</v>
      </c>
      <c r="CJ721" s="84" t="str">
        <f t="shared" si="361"/>
        <v/>
      </c>
      <c r="CK721" s="84">
        <f>IFERROR(FIND("CORPO DE BOMBEIROS",consulta_completa__11[[#This Row],[14 - Inst. Atuando no Local]]),0)</f>
        <v>0</v>
      </c>
      <c r="CL721" s="84" t="str">
        <f t="shared" si="362"/>
        <v/>
      </c>
      <c r="CM721" s="84">
        <f>IFERROR(FIND("POLÍCIA RODOVIÁRIA",consulta_completa__11[[#This Row],[14 - Inst. Atuando no Local]]),0)</f>
        <v>0</v>
      </c>
      <c r="CN721" s="84" t="str">
        <f t="shared" si="363"/>
        <v/>
      </c>
      <c r="CO721" s="84">
        <f>IFERROR(FIND("POLÍCIA MILITAR",consulta_completa__11[[#This Row],[14 - Inst. Atuando no Local]]),0)</f>
        <v>0</v>
      </c>
      <c r="CP721" s="84" t="str">
        <f t="shared" si="364"/>
        <v/>
      </c>
      <c r="CQ721" s="84">
        <f>IFERROR(FIND("POLÍCIA CIVIL",consulta_completa__11[[#This Row],[14 - Inst. Atuando no Local]]),0)</f>
        <v>0</v>
      </c>
      <c r="CR721" s="84" t="str">
        <f t="shared" si="365"/>
        <v/>
      </c>
      <c r="CS721" s="84">
        <f>IFERROR(FIND("MARINHA DO BRASIL",consulta_completa__11[[#This Row],[14 - Inst. Atuando no Local]]),0)</f>
        <v>0</v>
      </c>
      <c r="CT721" s="84" t="str">
        <f t="shared" si="366"/>
        <v/>
      </c>
      <c r="CU721" s="84">
        <f>IFERROR(FIND("EMPRESA ESPECIALIZADA EM ATENDIMENTO",consulta_completa__11[[#This Row],[14 - Inst. Atuando no Local]]),0)</f>
        <v>0</v>
      </c>
      <c r="CV721" s="84" t="str">
        <f t="shared" si="367"/>
        <v/>
      </c>
      <c r="CW721" s="84">
        <f>IFERROR(FIND("IBAMA",consulta_completa__11[[#This Row],[14 - Inst. Atuando no Local]]),0)</f>
        <v>0</v>
      </c>
      <c r="CX721" s="84" t="str">
        <f t="shared" si="368"/>
        <v/>
      </c>
      <c r="CY721" s="84" t="str">
        <f>IF(consulta_completa__11[[#This Row],[14 - Inst. Atuando no Local]]="","X","")</f>
        <v/>
      </c>
      <c r="CZ721" s="84">
        <f>IFERROR(FIND("OUTRA (S)",consulta_completa__11[[#This Row],[14 - Inst. Atuando no Local]]),0)</f>
        <v>0</v>
      </c>
      <c r="DA721" s="84" t="str">
        <f t="shared" si="369"/>
        <v/>
      </c>
      <c r="DB721" s="35" t="str">
        <f t="shared" si="370"/>
        <v>Sim</v>
      </c>
      <c r="DC721" s="35" t="str">
        <f t="shared" si="371"/>
        <v>Não</v>
      </c>
      <c r="DD721" s="35" t="str">
        <f t="shared" si="372"/>
        <v>Sim</v>
      </c>
      <c r="DE721" s="87" t="str">
        <f t="shared" si="343"/>
        <v/>
      </c>
    </row>
    <row r="722" spans="1:109">
      <c r="A722" s="14">
        <v>202510925231</v>
      </c>
      <c r="B722" s="1">
        <v>45933</v>
      </c>
      <c r="C722" t="s">
        <v>238</v>
      </c>
      <c r="D722" t="s">
        <v>212</v>
      </c>
      <c r="E722" t="s">
        <v>111</v>
      </c>
      <c r="F722" t="s">
        <v>112</v>
      </c>
      <c r="G722" t="s">
        <v>311</v>
      </c>
      <c r="H722" t="s">
        <v>6270</v>
      </c>
      <c r="I722" t="s">
        <v>117</v>
      </c>
      <c r="J722" t="s">
        <v>113</v>
      </c>
      <c r="K722" t="s">
        <v>114</v>
      </c>
      <c r="L722" t="s">
        <v>114</v>
      </c>
      <c r="M722" t="s">
        <v>118</v>
      </c>
      <c r="N722" t="s">
        <v>113</v>
      </c>
      <c r="O722" t="s">
        <v>239</v>
      </c>
      <c r="P722" t="s">
        <v>200</v>
      </c>
      <c r="Q722" t="s">
        <v>122</v>
      </c>
      <c r="R722" t="s">
        <v>123</v>
      </c>
      <c r="S722" t="s">
        <v>201</v>
      </c>
      <c r="T722" t="s">
        <v>240</v>
      </c>
      <c r="U722" t="s">
        <v>113</v>
      </c>
      <c r="V722" t="s">
        <v>113</v>
      </c>
      <c r="Z722" t="s">
        <v>242</v>
      </c>
      <c r="AA722" t="s">
        <v>6271</v>
      </c>
      <c r="AB722" t="s">
        <v>248</v>
      </c>
      <c r="AC722" t="s">
        <v>244</v>
      </c>
      <c r="AD722">
        <v>1</v>
      </c>
      <c r="AE722" t="s">
        <v>113</v>
      </c>
      <c r="AF722" t="s">
        <v>113</v>
      </c>
      <c r="AG722" t="s">
        <v>113</v>
      </c>
      <c r="AH722" t="s">
        <v>131</v>
      </c>
      <c r="AI722" t="s">
        <v>131</v>
      </c>
      <c r="AJ722" t="s">
        <v>131</v>
      </c>
      <c r="AK722" t="s">
        <v>6272</v>
      </c>
      <c r="AL722" t="s">
        <v>6273</v>
      </c>
      <c r="AM722" t="s">
        <v>247</v>
      </c>
      <c r="AN722" t="s">
        <v>248</v>
      </c>
      <c r="AO722" t="s">
        <v>6274</v>
      </c>
      <c r="AQ722" t="s">
        <v>250</v>
      </c>
      <c r="AR722" t="s">
        <v>113</v>
      </c>
      <c r="AS722" t="s">
        <v>113</v>
      </c>
      <c r="AT722" t="s">
        <v>6275</v>
      </c>
      <c r="AU722" t="s">
        <v>252</v>
      </c>
      <c r="AV722">
        <v>224000000</v>
      </c>
      <c r="AW722" t="s">
        <v>159</v>
      </c>
      <c r="AX722" s="82">
        <f>IFERROR(FIND("Óbitos/feridos",consulta_completa__11[[#This Row],[13 - Ocorrências/Ambientes Atingidos]]),0)</f>
        <v>0</v>
      </c>
      <c r="AY722" s="83" t="str">
        <f t="shared" si="344"/>
        <v/>
      </c>
      <c r="AZ722" s="82">
        <f>IFERROR(FIND("População afetada/evacuada",consulta_completa__11[[#This Row],[13 - Ocorrências/Ambientes Atingidos]]),0)</f>
        <v>0</v>
      </c>
      <c r="BA722" s="82" t="str">
        <f t="shared" si="345"/>
        <v/>
      </c>
      <c r="BB722" s="82">
        <f>IFERROR(FIND("Suspensão de abastecimento de água",consulta_completa__11[[#This Row],[13 - Ocorrências/Ambientes Atingidos]]),0)</f>
        <v>0</v>
      </c>
      <c r="BC722" s="83" t="str">
        <f t="shared" si="373"/>
        <v/>
      </c>
      <c r="BD722" s="82">
        <f>IFERROR(FIND("Rio/córrego",consulta_completa__11[[#This Row],[13 - Ocorrências/Ambientes Atingidos]]),0)</f>
        <v>0</v>
      </c>
      <c r="BE722" s="83" t="str">
        <f t="shared" si="346"/>
        <v/>
      </c>
      <c r="BF722" s="82">
        <f>IFERROR(FIND("Lago",consulta_completa__11[[#This Row],[13 - Ocorrências/Ambientes Atingidos]]),0)</f>
        <v>0</v>
      </c>
      <c r="BG722" s="83" t="str">
        <f t="shared" si="347"/>
        <v/>
      </c>
      <c r="BH722" s="82">
        <f>IFERROR(FIND("Mar",consulta_completa__11[[#This Row],[13 - Ocorrências/Ambientes Atingidos]]),0)</f>
        <v>1</v>
      </c>
      <c r="BI722" s="83" t="str">
        <f t="shared" si="348"/>
        <v>X</v>
      </c>
      <c r="BJ722" s="82">
        <f>IFERROR(FIND("Praia",consulta_completa__11[[#This Row],[13 - Ocorrências/Ambientes Atingidos]]),0)</f>
        <v>0</v>
      </c>
      <c r="BK722" s="83" t="str">
        <f t="shared" si="349"/>
        <v/>
      </c>
      <c r="BL722" s="82">
        <f>IFERROR(FIND("Solo",consulta_completa__11[[#This Row],[13 - Ocorrências/Ambientes Atingidos]]),0)</f>
        <v>0</v>
      </c>
      <c r="BM722" s="83" t="str">
        <f t="shared" si="350"/>
        <v/>
      </c>
      <c r="BN722" s="82">
        <f>IFERROR(FIND("Águas subterrâneas",consulta_completa__11[[#This Row],[13 - Ocorrências/Ambientes Atingidos]]),0)</f>
        <v>0</v>
      </c>
      <c r="BO722" s="83" t="str">
        <f t="shared" si="351"/>
        <v/>
      </c>
      <c r="BP722" s="82">
        <f>IFERROR(FIND("Atmosfera",consulta_completa__11[[#This Row],[13 - Ocorrências/Ambientes Atingidos]]),0)</f>
        <v>0</v>
      </c>
      <c r="BQ722" s="83" t="str">
        <f t="shared" si="352"/>
        <v/>
      </c>
      <c r="BR722" s="82">
        <f>IFERROR(FIND("Flora",consulta_completa__11[[#This Row],[13 - Ocorrências/Ambientes Atingidos]]),0)</f>
        <v>0</v>
      </c>
      <c r="BS722" s="83" t="str">
        <f t="shared" si="353"/>
        <v/>
      </c>
      <c r="BT722" s="82">
        <f>IFERROR(FIND("Fauna",consulta_completa__11[[#This Row],[13 - Ocorrências/Ambientes Atingidos]]),0)</f>
        <v>0</v>
      </c>
      <c r="BU722" s="83" t="str">
        <f t="shared" si="354"/>
        <v/>
      </c>
      <c r="BV722" s="82">
        <f>IFERROR(FIND("UC federal",consulta_completa__11[[#This Row],[13 - Ocorrências/Ambientes Atingidos]]),0)</f>
        <v>0</v>
      </c>
      <c r="BW722" s="83" t="str">
        <f t="shared" si="355"/>
        <v/>
      </c>
      <c r="BX722" s="82">
        <f>IFERROR(FIND("UC estadual/municipal",consulta_completa__11[[#This Row],[13 - Ocorrências/Ambientes Atingidos]]),0)</f>
        <v>0</v>
      </c>
      <c r="BY722" s="83" t="str">
        <f t="shared" si="356"/>
        <v/>
      </c>
      <c r="BZ722" s="82">
        <f>IFERROR(FIND("Outro(s)",consulta_completa__11[[#This Row],[13 - Ocorrências/Ambientes Atingidos]]),0)</f>
        <v>0</v>
      </c>
      <c r="CA722" s="83" t="str">
        <f t="shared" si="357"/>
        <v/>
      </c>
      <c r="CB722" s="82">
        <f>IFERROR(FIND("Sem dano",consulta_completa__11[[#This Row],[13 - Ocorrências/Ambientes Atingidos]]),0)</f>
        <v>0</v>
      </c>
      <c r="CC722" s="83" t="str">
        <f t="shared" si="358"/>
        <v/>
      </c>
      <c r="CD722" s="82" t="str">
        <f>IF(consulta_completa__11[[#This Row],[13 - Ocorrências/Ambientes Atingidos]]="","X","")</f>
        <v/>
      </c>
      <c r="CE722" s="84">
        <f>IFERROR(FIND("IBAMA",consulta_completa__11[[#This Row],[14 - Inst. Atuando no Local]]),0)</f>
        <v>0</v>
      </c>
      <c r="CF722" s="84" t="str">
        <f t="shared" si="359"/>
        <v/>
      </c>
      <c r="CG722" s="84">
        <f>IFERROR(FIND("OEMA",consulta_completa__11[[#This Row],[14 - Inst. Atuando no Local]]),0)</f>
        <v>0</v>
      </c>
      <c r="CH722" s="84" t="str">
        <f t="shared" si="360"/>
        <v/>
      </c>
      <c r="CI722" s="84">
        <f>IFERROR(FIND("DEFESA CIVIL",consulta_completa__11[[#This Row],[14 - Inst. Atuando no Local]]),0)</f>
        <v>0</v>
      </c>
      <c r="CJ722" s="84" t="str">
        <f t="shared" si="361"/>
        <v/>
      </c>
      <c r="CK722" s="84">
        <f>IFERROR(FIND("CORPO DE BOMBEIROS",consulta_completa__11[[#This Row],[14 - Inst. Atuando no Local]]),0)</f>
        <v>0</v>
      </c>
      <c r="CL722" s="84" t="str">
        <f t="shared" si="362"/>
        <v/>
      </c>
      <c r="CM722" s="84">
        <f>IFERROR(FIND("POLÍCIA RODOVIÁRIA",consulta_completa__11[[#This Row],[14 - Inst. Atuando no Local]]),0)</f>
        <v>0</v>
      </c>
      <c r="CN722" s="84" t="str">
        <f t="shared" si="363"/>
        <v/>
      </c>
      <c r="CO722" s="84">
        <f>IFERROR(FIND("POLÍCIA MILITAR",consulta_completa__11[[#This Row],[14 - Inst. Atuando no Local]]),0)</f>
        <v>0</v>
      </c>
      <c r="CP722" s="84" t="str">
        <f t="shared" si="364"/>
        <v/>
      </c>
      <c r="CQ722" s="84">
        <f>IFERROR(FIND("POLÍCIA CIVIL",consulta_completa__11[[#This Row],[14 - Inst. Atuando no Local]]),0)</f>
        <v>0</v>
      </c>
      <c r="CR722" s="84" t="str">
        <f t="shared" si="365"/>
        <v/>
      </c>
      <c r="CS722" s="84">
        <f>IFERROR(FIND("MARINHA DO BRASIL",consulta_completa__11[[#This Row],[14 - Inst. Atuando no Local]]),0)</f>
        <v>0</v>
      </c>
      <c r="CT722" s="84" t="str">
        <f t="shared" si="366"/>
        <v/>
      </c>
      <c r="CU722" s="84">
        <f>IFERROR(FIND("EMPRESA ESPECIALIZADA EM ATENDIMENTO",consulta_completa__11[[#This Row],[14 - Inst. Atuando no Local]]),0)</f>
        <v>0</v>
      </c>
      <c r="CV722" s="84" t="str">
        <f t="shared" si="367"/>
        <v/>
      </c>
      <c r="CW722" s="84">
        <f>IFERROR(FIND("IBAMA",consulta_completa__11[[#This Row],[14 - Inst. Atuando no Local]]),0)</f>
        <v>0</v>
      </c>
      <c r="CX722" s="84" t="str">
        <f t="shared" si="368"/>
        <v/>
      </c>
      <c r="CY722" s="84" t="str">
        <f>IF(consulta_completa__11[[#This Row],[14 - Inst. Atuando no Local]]="","X","")</f>
        <v>X</v>
      </c>
      <c r="CZ722" s="84">
        <f>IFERROR(FIND("OUTRA (S)",consulta_completa__11[[#This Row],[14 - Inst. Atuando no Local]]),0)</f>
        <v>0</v>
      </c>
      <c r="DA722" s="84" t="str">
        <f t="shared" si="369"/>
        <v/>
      </c>
      <c r="DB722" s="35" t="str">
        <f t="shared" si="370"/>
        <v>Sim</v>
      </c>
      <c r="DC722" s="35" t="str">
        <f t="shared" si="371"/>
        <v>Não</v>
      </c>
      <c r="DD722" s="35" t="str">
        <f t="shared" si="372"/>
        <v>Sim</v>
      </c>
      <c r="DE722" s="87" t="str">
        <f t="shared" si="343"/>
        <v/>
      </c>
    </row>
    <row r="723" spans="1:109">
      <c r="A723" s="14">
        <v>202510646815</v>
      </c>
      <c r="B723" s="1">
        <v>45934</v>
      </c>
      <c r="C723" t="s">
        <v>109</v>
      </c>
      <c r="D723" t="s">
        <v>110</v>
      </c>
      <c r="E723" t="s">
        <v>111</v>
      </c>
      <c r="F723" t="s">
        <v>112</v>
      </c>
      <c r="G723" t="s">
        <v>113</v>
      </c>
      <c r="H723" t="s">
        <v>114</v>
      </c>
      <c r="I723" t="s">
        <v>114</v>
      </c>
      <c r="J723" t="s">
        <v>2043</v>
      </c>
      <c r="K723" t="s">
        <v>6276</v>
      </c>
      <c r="L723" t="s">
        <v>117</v>
      </c>
      <c r="M723" t="s">
        <v>118</v>
      </c>
      <c r="N723" t="s">
        <v>119</v>
      </c>
      <c r="O723" t="s">
        <v>239</v>
      </c>
      <c r="P723" t="s">
        <v>229</v>
      </c>
      <c r="Q723" t="s">
        <v>122</v>
      </c>
      <c r="R723" t="s">
        <v>123</v>
      </c>
      <c r="S723" t="s">
        <v>124</v>
      </c>
      <c r="T723" t="s">
        <v>3435</v>
      </c>
      <c r="U723" t="s">
        <v>6277</v>
      </c>
      <c r="V723" t="s">
        <v>6278</v>
      </c>
      <c r="Z723" t="s">
        <v>6279</v>
      </c>
      <c r="AA723" t="s">
        <v>6280</v>
      </c>
      <c r="AB723" t="s">
        <v>206</v>
      </c>
      <c r="AC723" t="s">
        <v>482</v>
      </c>
      <c r="AD723">
        <v>1</v>
      </c>
      <c r="AE723" t="s">
        <v>206</v>
      </c>
      <c r="AF723" t="s">
        <v>113</v>
      </c>
      <c r="AG723" t="s">
        <v>113</v>
      </c>
      <c r="AH723" t="s">
        <v>131</v>
      </c>
      <c r="AI723" t="s">
        <v>132</v>
      </c>
      <c r="AJ723" t="s">
        <v>131</v>
      </c>
      <c r="AK723" t="s">
        <v>6281</v>
      </c>
      <c r="AL723" t="s">
        <v>6282</v>
      </c>
      <c r="AM723" t="s">
        <v>485</v>
      </c>
      <c r="AN723" t="s">
        <v>113</v>
      </c>
      <c r="AO723" t="s">
        <v>113</v>
      </c>
      <c r="AQ723" t="s">
        <v>486</v>
      </c>
      <c r="AR723" t="s">
        <v>113</v>
      </c>
      <c r="AS723" t="s">
        <v>113</v>
      </c>
      <c r="AT723" t="s">
        <v>113</v>
      </c>
      <c r="AU723" t="s">
        <v>113</v>
      </c>
      <c r="AW723" t="s">
        <v>113</v>
      </c>
      <c r="AX723" s="82">
        <f>IFERROR(FIND("Óbitos/feridos",consulta_completa__11[[#This Row],[13 - Ocorrências/Ambientes Atingidos]]),0)</f>
        <v>0</v>
      </c>
      <c r="AY723" s="83" t="str">
        <f t="shared" si="344"/>
        <v/>
      </c>
      <c r="AZ723" s="82">
        <f>IFERROR(FIND("População afetada/evacuada",consulta_completa__11[[#This Row],[13 - Ocorrências/Ambientes Atingidos]]),0)</f>
        <v>0</v>
      </c>
      <c r="BA723" s="82" t="str">
        <f t="shared" si="345"/>
        <v/>
      </c>
      <c r="BB723" s="82">
        <f>IFERROR(FIND("Suspensão de abastecimento de água",consulta_completa__11[[#This Row],[13 - Ocorrências/Ambientes Atingidos]]),0)</f>
        <v>0</v>
      </c>
      <c r="BC723" s="83" t="str">
        <f t="shared" si="373"/>
        <v/>
      </c>
      <c r="BD723" s="82">
        <f>IFERROR(FIND("Rio/córrego",consulta_completa__11[[#This Row],[13 - Ocorrências/Ambientes Atingidos]]),0)</f>
        <v>0</v>
      </c>
      <c r="BE723" s="83" t="str">
        <f t="shared" si="346"/>
        <v/>
      </c>
      <c r="BF723" s="82">
        <f>IFERROR(FIND("Lago",consulta_completa__11[[#This Row],[13 - Ocorrências/Ambientes Atingidos]]),0)</f>
        <v>0</v>
      </c>
      <c r="BG723" s="83" t="str">
        <f t="shared" si="347"/>
        <v/>
      </c>
      <c r="BH723" s="82">
        <f>IFERROR(FIND("Mar",consulta_completa__11[[#This Row],[13 - Ocorrências/Ambientes Atingidos]]),0)</f>
        <v>1</v>
      </c>
      <c r="BI723" s="83" t="str">
        <f t="shared" si="348"/>
        <v>X</v>
      </c>
      <c r="BJ723" s="82">
        <f>IFERROR(FIND("Praia",consulta_completa__11[[#This Row],[13 - Ocorrências/Ambientes Atingidos]]),0)</f>
        <v>0</v>
      </c>
      <c r="BK723" s="83" t="str">
        <f t="shared" si="349"/>
        <v/>
      </c>
      <c r="BL723" s="82">
        <f>IFERROR(FIND("Solo",consulta_completa__11[[#This Row],[13 - Ocorrências/Ambientes Atingidos]]),0)</f>
        <v>0</v>
      </c>
      <c r="BM723" s="83" t="str">
        <f t="shared" si="350"/>
        <v/>
      </c>
      <c r="BN723" s="82">
        <f>IFERROR(FIND("Águas subterrâneas",consulta_completa__11[[#This Row],[13 - Ocorrências/Ambientes Atingidos]]),0)</f>
        <v>0</v>
      </c>
      <c r="BO723" s="83" t="str">
        <f t="shared" si="351"/>
        <v/>
      </c>
      <c r="BP723" s="82">
        <f>IFERROR(FIND("Atmosfera",consulta_completa__11[[#This Row],[13 - Ocorrências/Ambientes Atingidos]]),0)</f>
        <v>0</v>
      </c>
      <c r="BQ723" s="83" t="str">
        <f t="shared" si="352"/>
        <v/>
      </c>
      <c r="BR723" s="82">
        <f>IFERROR(FIND("Flora",consulta_completa__11[[#This Row],[13 - Ocorrências/Ambientes Atingidos]]),0)</f>
        <v>0</v>
      </c>
      <c r="BS723" s="83" t="str">
        <f t="shared" si="353"/>
        <v/>
      </c>
      <c r="BT723" s="82">
        <f>IFERROR(FIND("Fauna",consulta_completa__11[[#This Row],[13 - Ocorrências/Ambientes Atingidos]]),0)</f>
        <v>0</v>
      </c>
      <c r="BU723" s="83" t="str">
        <f t="shared" si="354"/>
        <v/>
      </c>
      <c r="BV723" s="82">
        <f>IFERROR(FIND("UC federal",consulta_completa__11[[#This Row],[13 - Ocorrências/Ambientes Atingidos]]),0)</f>
        <v>0</v>
      </c>
      <c r="BW723" s="83" t="str">
        <f t="shared" si="355"/>
        <v/>
      </c>
      <c r="BX723" s="82">
        <f>IFERROR(FIND("UC estadual/municipal",consulta_completa__11[[#This Row],[13 - Ocorrências/Ambientes Atingidos]]),0)</f>
        <v>0</v>
      </c>
      <c r="BY723" s="83" t="str">
        <f t="shared" si="356"/>
        <v/>
      </c>
      <c r="BZ723" s="82">
        <f>IFERROR(FIND("Outro(s)",consulta_completa__11[[#This Row],[13 - Ocorrências/Ambientes Atingidos]]),0)</f>
        <v>0</v>
      </c>
      <c r="CA723" s="83" t="str">
        <f t="shared" si="357"/>
        <v/>
      </c>
      <c r="CB723" s="82">
        <f>IFERROR(FIND("Sem dano",consulta_completa__11[[#This Row],[13 - Ocorrências/Ambientes Atingidos]]),0)</f>
        <v>0</v>
      </c>
      <c r="CC723" s="83" t="str">
        <f t="shared" si="358"/>
        <v/>
      </c>
      <c r="CD723" s="82" t="str">
        <f>IF(consulta_completa__11[[#This Row],[13 - Ocorrências/Ambientes Atingidos]]="","X","")</f>
        <v/>
      </c>
      <c r="CE723" s="84">
        <f>IFERROR(FIND("IBAMA",consulta_completa__11[[#This Row],[14 - Inst. Atuando no Local]]),0)</f>
        <v>0</v>
      </c>
      <c r="CF723" s="84" t="str">
        <f t="shared" si="359"/>
        <v/>
      </c>
      <c r="CG723" s="84">
        <f>IFERROR(FIND("OEMA",consulta_completa__11[[#This Row],[14 - Inst. Atuando no Local]]),0)</f>
        <v>0</v>
      </c>
      <c r="CH723" s="84" t="str">
        <f t="shared" si="360"/>
        <v/>
      </c>
      <c r="CI723" s="84">
        <f>IFERROR(FIND("DEFESA CIVIL",consulta_completa__11[[#This Row],[14 - Inst. Atuando no Local]]),0)</f>
        <v>0</v>
      </c>
      <c r="CJ723" s="84" t="str">
        <f t="shared" si="361"/>
        <v/>
      </c>
      <c r="CK723" s="84">
        <f>IFERROR(FIND("CORPO DE BOMBEIROS",consulta_completa__11[[#This Row],[14 - Inst. Atuando no Local]]),0)</f>
        <v>0</v>
      </c>
      <c r="CL723" s="84" t="str">
        <f t="shared" si="362"/>
        <v/>
      </c>
      <c r="CM723" s="84">
        <f>IFERROR(FIND("POLÍCIA RODOVIÁRIA",consulta_completa__11[[#This Row],[14 - Inst. Atuando no Local]]),0)</f>
        <v>0</v>
      </c>
      <c r="CN723" s="84" t="str">
        <f t="shared" si="363"/>
        <v/>
      </c>
      <c r="CO723" s="84">
        <f>IFERROR(FIND("POLÍCIA MILITAR",consulta_completa__11[[#This Row],[14 - Inst. Atuando no Local]]),0)</f>
        <v>0</v>
      </c>
      <c r="CP723" s="84" t="str">
        <f t="shared" si="364"/>
        <v/>
      </c>
      <c r="CQ723" s="84">
        <f>IFERROR(FIND("POLÍCIA CIVIL",consulta_completa__11[[#This Row],[14 - Inst. Atuando no Local]]),0)</f>
        <v>0</v>
      </c>
      <c r="CR723" s="84" t="str">
        <f t="shared" si="365"/>
        <v/>
      </c>
      <c r="CS723" s="84">
        <f>IFERROR(FIND("MARINHA DO BRASIL",consulta_completa__11[[#This Row],[14 - Inst. Atuando no Local]]),0)</f>
        <v>0</v>
      </c>
      <c r="CT723" s="84" t="str">
        <f t="shared" si="366"/>
        <v/>
      </c>
      <c r="CU723" s="84">
        <f>IFERROR(FIND("EMPRESA ESPECIALIZADA EM ATENDIMENTO",consulta_completa__11[[#This Row],[14 - Inst. Atuando no Local]]),0)</f>
        <v>0</v>
      </c>
      <c r="CV723" s="84" t="str">
        <f t="shared" si="367"/>
        <v/>
      </c>
      <c r="CW723" s="84">
        <f>IFERROR(FIND("IBAMA",consulta_completa__11[[#This Row],[14 - Inst. Atuando no Local]]),0)</f>
        <v>0</v>
      </c>
      <c r="CX723" s="84" t="str">
        <f t="shared" si="368"/>
        <v/>
      </c>
      <c r="CY723" s="84" t="str">
        <f>IF(consulta_completa__11[[#This Row],[14 - Inst. Atuando no Local]]="","X","")</f>
        <v/>
      </c>
      <c r="CZ723" s="84">
        <f>IFERROR(FIND("OUTRA (S)",consulta_completa__11[[#This Row],[14 - Inst. Atuando no Local]]),0)</f>
        <v>0</v>
      </c>
      <c r="DA723" s="84" t="str">
        <f t="shared" si="369"/>
        <v/>
      </c>
      <c r="DB723" s="35" t="str">
        <f t="shared" si="370"/>
        <v>Sim</v>
      </c>
      <c r="DC723" s="35" t="str">
        <f t="shared" si="371"/>
        <v>Não</v>
      </c>
      <c r="DD723" s="35" t="str">
        <f t="shared" si="372"/>
        <v>Sim</v>
      </c>
      <c r="DE723" s="87" t="str">
        <f t="shared" si="343"/>
        <v/>
      </c>
    </row>
    <row r="724" spans="1:109">
      <c r="A724" s="14">
        <v>202510661216</v>
      </c>
      <c r="B724" s="1">
        <v>45934</v>
      </c>
      <c r="C724" t="s">
        <v>1884</v>
      </c>
      <c r="D724" t="s">
        <v>161</v>
      </c>
      <c r="E724" t="s">
        <v>320</v>
      </c>
      <c r="F724" t="s">
        <v>112</v>
      </c>
      <c r="G724" t="s">
        <v>311</v>
      </c>
      <c r="H724" t="s">
        <v>113</v>
      </c>
      <c r="I724" t="s">
        <v>113</v>
      </c>
      <c r="J724" t="s">
        <v>113</v>
      </c>
      <c r="K724" t="s">
        <v>114</v>
      </c>
      <c r="L724" t="s">
        <v>114</v>
      </c>
      <c r="M724" t="s">
        <v>118</v>
      </c>
      <c r="N724" t="s">
        <v>141</v>
      </c>
      <c r="O724" t="s">
        <v>120</v>
      </c>
      <c r="P724" t="s">
        <v>229</v>
      </c>
      <c r="Q724" t="s">
        <v>122</v>
      </c>
      <c r="R724" t="s">
        <v>123</v>
      </c>
      <c r="S724" t="s">
        <v>113</v>
      </c>
      <c r="T724" t="s">
        <v>113</v>
      </c>
      <c r="U724" t="s">
        <v>6283</v>
      </c>
      <c r="V724" t="s">
        <v>113</v>
      </c>
      <c r="Z724" t="s">
        <v>6283</v>
      </c>
      <c r="AA724" t="s">
        <v>113</v>
      </c>
      <c r="AB724" t="s">
        <v>6284</v>
      </c>
      <c r="AC724" t="s">
        <v>6285</v>
      </c>
      <c r="AD724">
        <v>0</v>
      </c>
      <c r="AE724" t="s">
        <v>6286</v>
      </c>
      <c r="AF724" t="s">
        <v>113</v>
      </c>
      <c r="AG724" t="s">
        <v>113</v>
      </c>
      <c r="AH724" t="s">
        <v>131</v>
      </c>
      <c r="AI724" t="s">
        <v>131</v>
      </c>
      <c r="AJ724" t="s">
        <v>131</v>
      </c>
      <c r="AK724" t="s">
        <v>6287</v>
      </c>
      <c r="AL724" t="s">
        <v>113</v>
      </c>
      <c r="AM724" t="s">
        <v>6288</v>
      </c>
      <c r="AN724" t="s">
        <v>6289</v>
      </c>
      <c r="AO724" t="s">
        <v>6290</v>
      </c>
      <c r="AP724">
        <v>11958383153</v>
      </c>
      <c r="AQ724" t="s">
        <v>6291</v>
      </c>
      <c r="AR724" t="s">
        <v>113</v>
      </c>
      <c r="AS724" t="s">
        <v>113</v>
      </c>
      <c r="AT724" t="s">
        <v>113</v>
      </c>
      <c r="AU724" t="s">
        <v>113</v>
      </c>
      <c r="AW724" t="s">
        <v>159</v>
      </c>
      <c r="AX724" s="82">
        <f>IFERROR(FIND("Óbitos/feridos",consulta_completa__11[[#This Row],[13 - Ocorrências/Ambientes Atingidos]]),0)</f>
        <v>0</v>
      </c>
      <c r="AY724" s="83" t="str">
        <f t="shared" si="344"/>
        <v/>
      </c>
      <c r="AZ724" s="82">
        <f>IFERROR(FIND("População afetada/evacuada",consulta_completa__11[[#This Row],[13 - Ocorrências/Ambientes Atingidos]]),0)</f>
        <v>0</v>
      </c>
      <c r="BA724" s="82" t="str">
        <f t="shared" si="345"/>
        <v/>
      </c>
      <c r="BB724" s="82">
        <f>IFERROR(FIND("Suspensão de abastecimento de água",consulta_completa__11[[#This Row],[13 - Ocorrências/Ambientes Atingidos]]),0)</f>
        <v>0</v>
      </c>
      <c r="BC724" s="83" t="str">
        <f t="shared" si="373"/>
        <v/>
      </c>
      <c r="BD724" s="82">
        <f>IFERROR(FIND("Rio/córrego",consulta_completa__11[[#This Row],[13 - Ocorrências/Ambientes Atingidos]]),0)</f>
        <v>0</v>
      </c>
      <c r="BE724" s="83" t="str">
        <f t="shared" si="346"/>
        <v/>
      </c>
      <c r="BF724" s="82">
        <f>IFERROR(FIND("Lago",consulta_completa__11[[#This Row],[13 - Ocorrências/Ambientes Atingidos]]),0)</f>
        <v>0</v>
      </c>
      <c r="BG724" s="83" t="str">
        <f t="shared" si="347"/>
        <v/>
      </c>
      <c r="BH724" s="82">
        <f>IFERROR(FIND("Mar",consulta_completa__11[[#This Row],[13 - Ocorrências/Ambientes Atingidos]]),0)</f>
        <v>1</v>
      </c>
      <c r="BI724" s="83" t="str">
        <f t="shared" si="348"/>
        <v>X</v>
      </c>
      <c r="BJ724" s="82">
        <f>IFERROR(FIND("Praia",consulta_completa__11[[#This Row],[13 - Ocorrências/Ambientes Atingidos]]),0)</f>
        <v>0</v>
      </c>
      <c r="BK724" s="83" t="str">
        <f t="shared" si="349"/>
        <v/>
      </c>
      <c r="BL724" s="82">
        <f>IFERROR(FIND("Solo",consulta_completa__11[[#This Row],[13 - Ocorrências/Ambientes Atingidos]]),0)</f>
        <v>0</v>
      </c>
      <c r="BM724" s="83" t="str">
        <f t="shared" si="350"/>
        <v/>
      </c>
      <c r="BN724" s="82">
        <f>IFERROR(FIND("Águas subterrâneas",consulta_completa__11[[#This Row],[13 - Ocorrências/Ambientes Atingidos]]),0)</f>
        <v>0</v>
      </c>
      <c r="BO724" s="83" t="str">
        <f t="shared" si="351"/>
        <v/>
      </c>
      <c r="BP724" s="82">
        <f>IFERROR(FIND("Atmosfera",consulta_completa__11[[#This Row],[13 - Ocorrências/Ambientes Atingidos]]),0)</f>
        <v>0</v>
      </c>
      <c r="BQ724" s="83" t="str">
        <f t="shared" si="352"/>
        <v/>
      </c>
      <c r="BR724" s="82">
        <f>IFERROR(FIND("Flora",consulta_completa__11[[#This Row],[13 - Ocorrências/Ambientes Atingidos]]),0)</f>
        <v>0</v>
      </c>
      <c r="BS724" s="83" t="str">
        <f t="shared" si="353"/>
        <v/>
      </c>
      <c r="BT724" s="82">
        <f>IFERROR(FIND("Fauna",consulta_completa__11[[#This Row],[13 - Ocorrências/Ambientes Atingidos]]),0)</f>
        <v>0</v>
      </c>
      <c r="BU724" s="83" t="str">
        <f t="shared" si="354"/>
        <v/>
      </c>
      <c r="BV724" s="82">
        <f>IFERROR(FIND("UC federal",consulta_completa__11[[#This Row],[13 - Ocorrências/Ambientes Atingidos]]),0)</f>
        <v>0</v>
      </c>
      <c r="BW724" s="83" t="str">
        <f t="shared" si="355"/>
        <v/>
      </c>
      <c r="BX724" s="82">
        <f>IFERROR(FIND("UC estadual/municipal",consulta_completa__11[[#This Row],[13 - Ocorrências/Ambientes Atingidos]]),0)</f>
        <v>0</v>
      </c>
      <c r="BY724" s="83" t="str">
        <f t="shared" si="356"/>
        <v/>
      </c>
      <c r="BZ724" s="82">
        <f>IFERROR(FIND("Outro(s)",consulta_completa__11[[#This Row],[13 - Ocorrências/Ambientes Atingidos]]),0)</f>
        <v>0</v>
      </c>
      <c r="CA724" s="83" t="str">
        <f t="shared" si="357"/>
        <v/>
      </c>
      <c r="CB724" s="82">
        <f>IFERROR(FIND("Sem dano",consulta_completa__11[[#This Row],[13 - Ocorrências/Ambientes Atingidos]]),0)</f>
        <v>0</v>
      </c>
      <c r="CC724" s="83" t="str">
        <f t="shared" si="358"/>
        <v/>
      </c>
      <c r="CD724" s="82" t="str">
        <f>IF(consulta_completa__11[[#This Row],[13 - Ocorrências/Ambientes Atingidos]]="","X","")</f>
        <v/>
      </c>
      <c r="CE724" s="84">
        <f>IFERROR(FIND("IBAMA",consulta_completa__11[[#This Row],[14 - Inst. Atuando no Local]]),0)</f>
        <v>0</v>
      </c>
      <c r="CF724" s="84" t="str">
        <f t="shared" si="359"/>
        <v/>
      </c>
      <c r="CG724" s="84">
        <f>IFERROR(FIND("OEMA",consulta_completa__11[[#This Row],[14 - Inst. Atuando no Local]]),0)</f>
        <v>0</v>
      </c>
      <c r="CH724" s="84" t="str">
        <f t="shared" si="360"/>
        <v/>
      </c>
      <c r="CI724" s="84">
        <f>IFERROR(FIND("DEFESA CIVIL",consulta_completa__11[[#This Row],[14 - Inst. Atuando no Local]]),0)</f>
        <v>0</v>
      </c>
      <c r="CJ724" s="84" t="str">
        <f t="shared" si="361"/>
        <v/>
      </c>
      <c r="CK724" s="84">
        <f>IFERROR(FIND("CORPO DE BOMBEIROS",consulta_completa__11[[#This Row],[14 - Inst. Atuando no Local]]),0)</f>
        <v>0</v>
      </c>
      <c r="CL724" s="84" t="str">
        <f t="shared" si="362"/>
        <v/>
      </c>
      <c r="CM724" s="84">
        <f>IFERROR(FIND("POLÍCIA RODOVIÁRIA",consulta_completa__11[[#This Row],[14 - Inst. Atuando no Local]]),0)</f>
        <v>0</v>
      </c>
      <c r="CN724" s="84" t="str">
        <f t="shared" si="363"/>
        <v/>
      </c>
      <c r="CO724" s="84">
        <f>IFERROR(FIND("POLÍCIA MILITAR",consulta_completa__11[[#This Row],[14 - Inst. Atuando no Local]]),0)</f>
        <v>0</v>
      </c>
      <c r="CP724" s="84" t="str">
        <f t="shared" si="364"/>
        <v/>
      </c>
      <c r="CQ724" s="84">
        <f>IFERROR(FIND("POLÍCIA CIVIL",consulta_completa__11[[#This Row],[14 - Inst. Atuando no Local]]),0)</f>
        <v>0</v>
      </c>
      <c r="CR724" s="84" t="str">
        <f t="shared" si="365"/>
        <v/>
      </c>
      <c r="CS724" s="84">
        <f>IFERROR(FIND("MARINHA DO BRASIL",consulta_completa__11[[#This Row],[14 - Inst. Atuando no Local]]),0)</f>
        <v>0</v>
      </c>
      <c r="CT724" s="84" t="str">
        <f t="shared" si="366"/>
        <v/>
      </c>
      <c r="CU724" s="84">
        <f>IFERROR(FIND("EMPRESA ESPECIALIZADA EM ATENDIMENTO",consulta_completa__11[[#This Row],[14 - Inst. Atuando no Local]]),0)</f>
        <v>0</v>
      </c>
      <c r="CV724" s="84" t="str">
        <f t="shared" si="367"/>
        <v/>
      </c>
      <c r="CW724" s="84">
        <f>IFERROR(FIND("IBAMA",consulta_completa__11[[#This Row],[14 - Inst. Atuando no Local]]),0)</f>
        <v>0</v>
      </c>
      <c r="CX724" s="84" t="str">
        <f t="shared" si="368"/>
        <v/>
      </c>
      <c r="CY724" s="84" t="str">
        <f>IF(consulta_completa__11[[#This Row],[14 - Inst. Atuando no Local]]="","X","")</f>
        <v/>
      </c>
      <c r="CZ724" s="84">
        <f>IFERROR(FIND("OUTRA (S)",consulta_completa__11[[#This Row],[14 - Inst. Atuando no Local]]),0)</f>
        <v>0</v>
      </c>
      <c r="DA724" s="84" t="str">
        <f t="shared" si="369"/>
        <v/>
      </c>
      <c r="DB724" s="35" t="str">
        <f t="shared" si="370"/>
        <v>Sim</v>
      </c>
      <c r="DC724" s="35" t="str">
        <f t="shared" si="371"/>
        <v>Não</v>
      </c>
      <c r="DD724" s="35" t="str">
        <f t="shared" si="372"/>
        <v>Sim</v>
      </c>
      <c r="DE724" s="87" t="str">
        <f t="shared" si="343"/>
        <v/>
      </c>
    </row>
    <row r="725" spans="1:109">
      <c r="A725" s="14">
        <v>202510654052</v>
      </c>
      <c r="B725" s="1">
        <v>45936</v>
      </c>
      <c r="C725" t="s">
        <v>6292</v>
      </c>
      <c r="D725" t="s">
        <v>161</v>
      </c>
      <c r="E725" t="s">
        <v>162</v>
      </c>
      <c r="F725" t="s">
        <v>113</v>
      </c>
      <c r="G725" t="s">
        <v>113</v>
      </c>
      <c r="H725" t="s">
        <v>114</v>
      </c>
      <c r="I725" t="s">
        <v>114</v>
      </c>
      <c r="J725" t="s">
        <v>113</v>
      </c>
      <c r="K725" t="s">
        <v>114</v>
      </c>
      <c r="L725" t="s">
        <v>114</v>
      </c>
      <c r="M725" t="s">
        <v>113</v>
      </c>
      <c r="N725" t="s">
        <v>113</v>
      </c>
      <c r="O725" t="s">
        <v>239</v>
      </c>
      <c r="P725" t="s">
        <v>299</v>
      </c>
      <c r="Q725" t="s">
        <v>143</v>
      </c>
      <c r="R725" t="s">
        <v>123</v>
      </c>
      <c r="S725" t="s">
        <v>113</v>
      </c>
      <c r="T725" t="s">
        <v>6293</v>
      </c>
      <c r="U725" t="s">
        <v>6294</v>
      </c>
      <c r="V725" t="s">
        <v>113</v>
      </c>
      <c r="Z725" t="s">
        <v>1496</v>
      </c>
      <c r="AA725" t="s">
        <v>113</v>
      </c>
      <c r="AB725" t="s">
        <v>358</v>
      </c>
      <c r="AC725" t="s">
        <v>113</v>
      </c>
      <c r="AD725">
        <v>1</v>
      </c>
      <c r="AE725" t="s">
        <v>113</v>
      </c>
      <c r="AF725" t="s">
        <v>113</v>
      </c>
      <c r="AG725" t="s">
        <v>113</v>
      </c>
      <c r="AH725" t="s">
        <v>131</v>
      </c>
      <c r="AI725" t="s">
        <v>132</v>
      </c>
      <c r="AJ725" t="s">
        <v>132</v>
      </c>
      <c r="AK725" t="s">
        <v>113</v>
      </c>
      <c r="AL725" t="s">
        <v>1496</v>
      </c>
      <c r="AM725" t="s">
        <v>1347</v>
      </c>
      <c r="AN725" t="s">
        <v>358</v>
      </c>
      <c r="AO725" t="s">
        <v>6295</v>
      </c>
      <c r="AP725">
        <v>16991797303</v>
      </c>
      <c r="AQ725" t="s">
        <v>1348</v>
      </c>
      <c r="AR725" t="s">
        <v>113</v>
      </c>
      <c r="AS725" t="s">
        <v>113</v>
      </c>
      <c r="AT725" t="s">
        <v>113</v>
      </c>
      <c r="AU725" t="s">
        <v>113</v>
      </c>
      <c r="AW725" t="s">
        <v>113</v>
      </c>
      <c r="AX725" s="82">
        <f>IFERROR(FIND("Óbitos/feridos",consulta_completa__11[[#This Row],[13 - Ocorrências/Ambientes Atingidos]]),0)</f>
        <v>0</v>
      </c>
      <c r="AY725" s="83" t="str">
        <f t="shared" si="344"/>
        <v/>
      </c>
      <c r="AZ725" s="82">
        <f>IFERROR(FIND("População afetada/evacuada",consulta_completa__11[[#This Row],[13 - Ocorrências/Ambientes Atingidos]]),0)</f>
        <v>0</v>
      </c>
      <c r="BA725" s="82" t="str">
        <f t="shared" si="345"/>
        <v/>
      </c>
      <c r="BB725" s="82">
        <f>IFERROR(FIND("Suspensão de abastecimento de água",consulta_completa__11[[#This Row],[13 - Ocorrências/Ambientes Atingidos]]),0)</f>
        <v>0</v>
      </c>
      <c r="BC725" s="83" t="str">
        <f t="shared" si="373"/>
        <v/>
      </c>
      <c r="BD725" s="82">
        <f>IFERROR(FIND("Rio/córrego",consulta_completa__11[[#This Row],[13 - Ocorrências/Ambientes Atingidos]]),0)</f>
        <v>0</v>
      </c>
      <c r="BE725" s="83" t="str">
        <f t="shared" si="346"/>
        <v/>
      </c>
      <c r="BF725" s="82">
        <f>IFERROR(FIND("Lago",consulta_completa__11[[#This Row],[13 - Ocorrências/Ambientes Atingidos]]),0)</f>
        <v>0</v>
      </c>
      <c r="BG725" s="83" t="str">
        <f t="shared" si="347"/>
        <v/>
      </c>
      <c r="BH725" s="82">
        <f>IFERROR(FIND("Mar",consulta_completa__11[[#This Row],[13 - Ocorrências/Ambientes Atingidos]]),0)</f>
        <v>0</v>
      </c>
      <c r="BI725" s="83" t="str">
        <f t="shared" si="348"/>
        <v/>
      </c>
      <c r="BJ725" s="82">
        <f>IFERROR(FIND("Praia",consulta_completa__11[[#This Row],[13 - Ocorrências/Ambientes Atingidos]]),0)</f>
        <v>0</v>
      </c>
      <c r="BK725" s="83" t="str">
        <f t="shared" si="349"/>
        <v/>
      </c>
      <c r="BL725" s="82">
        <f>IFERROR(FIND("Solo",consulta_completa__11[[#This Row],[13 - Ocorrências/Ambientes Atingidos]]),0)</f>
        <v>0</v>
      </c>
      <c r="BM725" s="83" t="str">
        <f t="shared" si="350"/>
        <v/>
      </c>
      <c r="BN725" s="82">
        <f>IFERROR(FIND("Águas subterrâneas",consulta_completa__11[[#This Row],[13 - Ocorrências/Ambientes Atingidos]]),0)</f>
        <v>0</v>
      </c>
      <c r="BO725" s="83" t="str">
        <f t="shared" si="351"/>
        <v/>
      </c>
      <c r="BP725" s="82">
        <f>IFERROR(FIND("Atmosfera",consulta_completa__11[[#This Row],[13 - Ocorrências/Ambientes Atingidos]]),0)</f>
        <v>0</v>
      </c>
      <c r="BQ725" s="83" t="str">
        <f t="shared" si="352"/>
        <v/>
      </c>
      <c r="BR725" s="82">
        <f>IFERROR(FIND("Flora",consulta_completa__11[[#This Row],[13 - Ocorrências/Ambientes Atingidos]]),0)</f>
        <v>0</v>
      </c>
      <c r="BS725" s="83" t="str">
        <f t="shared" si="353"/>
        <v/>
      </c>
      <c r="BT725" s="82">
        <f>IFERROR(FIND("Fauna",consulta_completa__11[[#This Row],[13 - Ocorrências/Ambientes Atingidos]]),0)</f>
        <v>0</v>
      </c>
      <c r="BU725" s="83" t="str">
        <f t="shared" si="354"/>
        <v/>
      </c>
      <c r="BV725" s="82">
        <f>IFERROR(FIND("UC federal",consulta_completa__11[[#This Row],[13 - Ocorrências/Ambientes Atingidos]]),0)</f>
        <v>0</v>
      </c>
      <c r="BW725" s="83" t="str">
        <f t="shared" si="355"/>
        <v/>
      </c>
      <c r="BX725" s="82">
        <f>IFERROR(FIND("UC estadual/municipal",consulta_completa__11[[#This Row],[13 - Ocorrências/Ambientes Atingidos]]),0)</f>
        <v>0</v>
      </c>
      <c r="BY725" s="83" t="str">
        <f t="shared" si="356"/>
        <v/>
      </c>
      <c r="BZ725" s="82">
        <f>IFERROR(FIND("Outro(s)",consulta_completa__11[[#This Row],[13 - Ocorrências/Ambientes Atingidos]]),0)</f>
        <v>0</v>
      </c>
      <c r="CA725" s="83" t="str">
        <f t="shared" si="357"/>
        <v/>
      </c>
      <c r="CB725" s="82">
        <f>IFERROR(FIND("Sem dano",consulta_completa__11[[#This Row],[13 - Ocorrências/Ambientes Atingidos]]),0)</f>
        <v>0</v>
      </c>
      <c r="CC725" s="83" t="str">
        <f t="shared" si="358"/>
        <v/>
      </c>
      <c r="CD725" s="82" t="str">
        <f>IF(consulta_completa__11[[#This Row],[13 - Ocorrências/Ambientes Atingidos]]="","X","")</f>
        <v>X</v>
      </c>
      <c r="CE725" s="84">
        <f>IFERROR(FIND("IBAMA",consulta_completa__11[[#This Row],[14 - Inst. Atuando no Local]]),0)</f>
        <v>0</v>
      </c>
      <c r="CF725" s="84" t="str">
        <f t="shared" si="359"/>
        <v/>
      </c>
      <c r="CG725" s="84">
        <f>IFERROR(FIND("OEMA",consulta_completa__11[[#This Row],[14 - Inst. Atuando no Local]]),0)</f>
        <v>0</v>
      </c>
      <c r="CH725" s="84" t="str">
        <f t="shared" si="360"/>
        <v/>
      </c>
      <c r="CI725" s="84">
        <f>IFERROR(FIND("DEFESA CIVIL",consulta_completa__11[[#This Row],[14 - Inst. Atuando no Local]]),0)</f>
        <v>0</v>
      </c>
      <c r="CJ725" s="84" t="str">
        <f t="shared" si="361"/>
        <v/>
      </c>
      <c r="CK725" s="84">
        <f>IFERROR(FIND("CORPO DE BOMBEIROS",consulta_completa__11[[#This Row],[14 - Inst. Atuando no Local]]),0)</f>
        <v>0</v>
      </c>
      <c r="CL725" s="84" t="str">
        <f t="shared" si="362"/>
        <v/>
      </c>
      <c r="CM725" s="84">
        <f>IFERROR(FIND("POLÍCIA RODOVIÁRIA",consulta_completa__11[[#This Row],[14 - Inst. Atuando no Local]]),0)</f>
        <v>0</v>
      </c>
      <c r="CN725" s="84" t="str">
        <f t="shared" si="363"/>
        <v/>
      </c>
      <c r="CO725" s="84">
        <f>IFERROR(FIND("POLÍCIA MILITAR",consulta_completa__11[[#This Row],[14 - Inst. Atuando no Local]]),0)</f>
        <v>0</v>
      </c>
      <c r="CP725" s="84" t="str">
        <f t="shared" si="364"/>
        <v/>
      </c>
      <c r="CQ725" s="84">
        <f>IFERROR(FIND("POLÍCIA CIVIL",consulta_completa__11[[#This Row],[14 - Inst. Atuando no Local]]),0)</f>
        <v>0</v>
      </c>
      <c r="CR725" s="84" t="str">
        <f t="shared" si="365"/>
        <v/>
      </c>
      <c r="CS725" s="84">
        <f>IFERROR(FIND("MARINHA DO BRASIL",consulta_completa__11[[#This Row],[14 - Inst. Atuando no Local]]),0)</f>
        <v>0</v>
      </c>
      <c r="CT725" s="84" t="str">
        <f t="shared" si="366"/>
        <v/>
      </c>
      <c r="CU725" s="84">
        <f>IFERROR(FIND("EMPRESA ESPECIALIZADA EM ATENDIMENTO",consulta_completa__11[[#This Row],[14 - Inst. Atuando no Local]]),0)</f>
        <v>0</v>
      </c>
      <c r="CV725" s="84" t="str">
        <f t="shared" si="367"/>
        <v/>
      </c>
      <c r="CW725" s="84">
        <f>IFERROR(FIND("IBAMA",consulta_completa__11[[#This Row],[14 - Inst. Atuando no Local]]),0)</f>
        <v>0</v>
      </c>
      <c r="CX725" s="84" t="str">
        <f t="shared" si="368"/>
        <v/>
      </c>
      <c r="CY725" s="84" t="str">
        <f>IF(consulta_completa__11[[#This Row],[14 - Inst. Atuando no Local]]="","X","")</f>
        <v>X</v>
      </c>
      <c r="CZ725" s="84">
        <f>IFERROR(FIND("OUTRA (S)",consulta_completa__11[[#This Row],[14 - Inst. Atuando no Local]]),0)</f>
        <v>0</v>
      </c>
      <c r="DA725" s="84" t="str">
        <f t="shared" si="369"/>
        <v/>
      </c>
      <c r="DB725" s="35" t="str">
        <f t="shared" si="370"/>
        <v>Sim</v>
      </c>
      <c r="DC725" s="35" t="str">
        <f t="shared" si="371"/>
        <v>Não</v>
      </c>
      <c r="DD725" s="35" t="str">
        <f t="shared" si="372"/>
        <v>Sim</v>
      </c>
      <c r="DE725" s="87" t="str">
        <f t="shared" si="343"/>
        <v/>
      </c>
    </row>
    <row r="726" spans="1:109">
      <c r="A726" s="14">
        <v>202510732404</v>
      </c>
      <c r="B726" s="1">
        <v>45936</v>
      </c>
      <c r="C726" t="s">
        <v>6296</v>
      </c>
      <c r="D726" t="s">
        <v>1546</v>
      </c>
      <c r="E726" t="s">
        <v>162</v>
      </c>
      <c r="F726" t="s">
        <v>163</v>
      </c>
      <c r="G726" t="s">
        <v>113</v>
      </c>
      <c r="H726" t="s">
        <v>114</v>
      </c>
      <c r="I726" t="s">
        <v>114</v>
      </c>
      <c r="J726" t="s">
        <v>113</v>
      </c>
      <c r="K726" t="s">
        <v>114</v>
      </c>
      <c r="L726" t="s">
        <v>114</v>
      </c>
      <c r="M726" t="s">
        <v>140</v>
      </c>
      <c r="N726" t="s">
        <v>119</v>
      </c>
      <c r="O726" t="s">
        <v>120</v>
      </c>
      <c r="P726" t="s">
        <v>299</v>
      </c>
      <c r="Q726" t="s">
        <v>143</v>
      </c>
      <c r="R726" t="s">
        <v>123</v>
      </c>
      <c r="S726" t="s">
        <v>113</v>
      </c>
      <c r="T726" t="s">
        <v>113</v>
      </c>
      <c r="U726" t="s">
        <v>6297</v>
      </c>
      <c r="V726" t="s">
        <v>6297</v>
      </c>
      <c r="Z726" t="s">
        <v>6298</v>
      </c>
      <c r="AA726" t="s">
        <v>6299</v>
      </c>
      <c r="AB726" t="s">
        <v>4487</v>
      </c>
      <c r="AC726" t="s">
        <v>4976</v>
      </c>
      <c r="AD726">
        <v>1</v>
      </c>
      <c r="AE726" t="s">
        <v>6300</v>
      </c>
      <c r="AF726" t="s">
        <v>6301</v>
      </c>
      <c r="AG726" t="s">
        <v>4489</v>
      </c>
      <c r="AH726" t="s">
        <v>131</v>
      </c>
      <c r="AI726" t="s">
        <v>132</v>
      </c>
      <c r="AJ726" t="s">
        <v>132</v>
      </c>
      <c r="AK726" t="s">
        <v>113</v>
      </c>
      <c r="AL726" t="s">
        <v>113</v>
      </c>
      <c r="AM726" t="s">
        <v>6302</v>
      </c>
      <c r="AN726" t="s">
        <v>4487</v>
      </c>
      <c r="AO726" t="s">
        <v>225</v>
      </c>
      <c r="AP726">
        <v>41988304777</v>
      </c>
      <c r="AQ726" t="s">
        <v>4492</v>
      </c>
      <c r="AR726" t="s">
        <v>113</v>
      </c>
      <c r="AS726" t="s">
        <v>113</v>
      </c>
      <c r="AT726" t="s">
        <v>113</v>
      </c>
      <c r="AU726" t="s">
        <v>113</v>
      </c>
      <c r="AW726" t="s">
        <v>113</v>
      </c>
      <c r="AX726" s="82">
        <f>IFERROR(FIND("Óbitos/feridos",consulta_completa__11[[#This Row],[13 - Ocorrências/Ambientes Atingidos]]),0)</f>
        <v>0</v>
      </c>
      <c r="AY726" s="83" t="str">
        <f t="shared" si="344"/>
        <v/>
      </c>
      <c r="AZ726" s="82">
        <f>IFERROR(FIND("População afetada/evacuada",consulta_completa__11[[#This Row],[13 - Ocorrências/Ambientes Atingidos]]),0)</f>
        <v>0</v>
      </c>
      <c r="BA726" s="82" t="str">
        <f t="shared" si="345"/>
        <v/>
      </c>
      <c r="BB726" s="82">
        <f>IFERROR(FIND("Suspensão de abastecimento de água",consulta_completa__11[[#This Row],[13 - Ocorrências/Ambientes Atingidos]]),0)</f>
        <v>0</v>
      </c>
      <c r="BC726" s="83" t="str">
        <f t="shared" si="373"/>
        <v/>
      </c>
      <c r="BD726" s="82">
        <f>IFERROR(FIND("Rio/córrego",consulta_completa__11[[#This Row],[13 - Ocorrências/Ambientes Atingidos]]),0)</f>
        <v>0</v>
      </c>
      <c r="BE726" s="83" t="str">
        <f t="shared" si="346"/>
        <v/>
      </c>
      <c r="BF726" s="82">
        <f>IFERROR(FIND("Lago",consulta_completa__11[[#This Row],[13 - Ocorrências/Ambientes Atingidos]]),0)</f>
        <v>0</v>
      </c>
      <c r="BG726" s="83" t="str">
        <f t="shared" si="347"/>
        <v/>
      </c>
      <c r="BH726" s="82">
        <f>IFERROR(FIND("Mar",consulta_completa__11[[#This Row],[13 - Ocorrências/Ambientes Atingidos]]),0)</f>
        <v>0</v>
      </c>
      <c r="BI726" s="83" t="str">
        <f t="shared" si="348"/>
        <v/>
      </c>
      <c r="BJ726" s="82">
        <f>IFERROR(FIND("Praia",consulta_completa__11[[#This Row],[13 - Ocorrências/Ambientes Atingidos]]),0)</f>
        <v>0</v>
      </c>
      <c r="BK726" s="83" t="str">
        <f t="shared" si="349"/>
        <v/>
      </c>
      <c r="BL726" s="82">
        <f>IFERROR(FIND("Solo",consulta_completa__11[[#This Row],[13 - Ocorrências/Ambientes Atingidos]]),0)</f>
        <v>1</v>
      </c>
      <c r="BM726" s="83" t="str">
        <f t="shared" si="350"/>
        <v>X</v>
      </c>
      <c r="BN726" s="82">
        <f>IFERROR(FIND("Águas subterrâneas",consulta_completa__11[[#This Row],[13 - Ocorrências/Ambientes Atingidos]]),0)</f>
        <v>0</v>
      </c>
      <c r="BO726" s="83" t="str">
        <f t="shared" si="351"/>
        <v/>
      </c>
      <c r="BP726" s="82">
        <f>IFERROR(FIND("Atmosfera",consulta_completa__11[[#This Row],[13 - Ocorrências/Ambientes Atingidos]]),0)</f>
        <v>0</v>
      </c>
      <c r="BQ726" s="83" t="str">
        <f t="shared" si="352"/>
        <v/>
      </c>
      <c r="BR726" s="82">
        <f>IFERROR(FIND("Flora",consulta_completa__11[[#This Row],[13 - Ocorrências/Ambientes Atingidos]]),0)</f>
        <v>0</v>
      </c>
      <c r="BS726" s="83" t="str">
        <f t="shared" si="353"/>
        <v/>
      </c>
      <c r="BT726" s="82">
        <f>IFERROR(FIND("Fauna",consulta_completa__11[[#This Row],[13 - Ocorrências/Ambientes Atingidos]]),0)</f>
        <v>0</v>
      </c>
      <c r="BU726" s="83" t="str">
        <f t="shared" si="354"/>
        <v/>
      </c>
      <c r="BV726" s="82">
        <f>IFERROR(FIND("UC federal",consulta_completa__11[[#This Row],[13 - Ocorrências/Ambientes Atingidos]]),0)</f>
        <v>0</v>
      </c>
      <c r="BW726" s="83" t="str">
        <f t="shared" si="355"/>
        <v/>
      </c>
      <c r="BX726" s="82">
        <f>IFERROR(FIND("UC estadual/municipal",consulta_completa__11[[#This Row],[13 - Ocorrências/Ambientes Atingidos]]),0)</f>
        <v>0</v>
      </c>
      <c r="BY726" s="83" t="str">
        <f t="shared" si="356"/>
        <v/>
      </c>
      <c r="BZ726" s="82">
        <f>IFERROR(FIND("Outro(s)",consulta_completa__11[[#This Row],[13 - Ocorrências/Ambientes Atingidos]]),0)</f>
        <v>0</v>
      </c>
      <c r="CA726" s="83" t="str">
        <f t="shared" si="357"/>
        <v/>
      </c>
      <c r="CB726" s="82">
        <f>IFERROR(FIND("Sem dano",consulta_completa__11[[#This Row],[13 - Ocorrências/Ambientes Atingidos]]),0)</f>
        <v>0</v>
      </c>
      <c r="CC726" s="83" t="str">
        <f t="shared" si="358"/>
        <v/>
      </c>
      <c r="CD726" s="82" t="str">
        <f>IF(consulta_completa__11[[#This Row],[13 - Ocorrências/Ambientes Atingidos]]="","X","")</f>
        <v/>
      </c>
      <c r="CE726" s="84">
        <f>IFERROR(FIND("IBAMA",consulta_completa__11[[#This Row],[14 - Inst. Atuando no Local]]),0)</f>
        <v>0</v>
      </c>
      <c r="CF726" s="84" t="str">
        <f t="shared" si="359"/>
        <v/>
      </c>
      <c r="CG726" s="84">
        <f>IFERROR(FIND("OEMA",consulta_completa__11[[#This Row],[14 - Inst. Atuando no Local]]),0)</f>
        <v>0</v>
      </c>
      <c r="CH726" s="84" t="str">
        <f t="shared" si="360"/>
        <v/>
      </c>
      <c r="CI726" s="84">
        <f>IFERROR(FIND("DEFESA CIVIL",consulta_completa__11[[#This Row],[14 - Inst. Atuando no Local]]),0)</f>
        <v>0</v>
      </c>
      <c r="CJ726" s="84" t="str">
        <f t="shared" si="361"/>
        <v/>
      </c>
      <c r="CK726" s="84">
        <f>IFERROR(FIND("CORPO DE BOMBEIROS",consulta_completa__11[[#This Row],[14 - Inst. Atuando no Local]]),0)</f>
        <v>0</v>
      </c>
      <c r="CL726" s="84" t="str">
        <f t="shared" si="362"/>
        <v/>
      </c>
      <c r="CM726" s="84">
        <f>IFERROR(FIND("POLÍCIA RODOVIÁRIA",consulta_completa__11[[#This Row],[14 - Inst. Atuando no Local]]),0)</f>
        <v>0</v>
      </c>
      <c r="CN726" s="84" t="str">
        <f t="shared" si="363"/>
        <v/>
      </c>
      <c r="CO726" s="84">
        <f>IFERROR(FIND("POLÍCIA MILITAR",consulta_completa__11[[#This Row],[14 - Inst. Atuando no Local]]),0)</f>
        <v>0</v>
      </c>
      <c r="CP726" s="84" t="str">
        <f t="shared" si="364"/>
        <v/>
      </c>
      <c r="CQ726" s="84">
        <f>IFERROR(FIND("POLÍCIA CIVIL",consulta_completa__11[[#This Row],[14 - Inst. Atuando no Local]]),0)</f>
        <v>0</v>
      </c>
      <c r="CR726" s="84" t="str">
        <f t="shared" si="365"/>
        <v/>
      </c>
      <c r="CS726" s="84">
        <f>IFERROR(FIND("MARINHA DO BRASIL",consulta_completa__11[[#This Row],[14 - Inst. Atuando no Local]]),0)</f>
        <v>0</v>
      </c>
      <c r="CT726" s="84" t="str">
        <f t="shared" si="366"/>
        <v/>
      </c>
      <c r="CU726" s="84">
        <f>IFERROR(FIND("EMPRESA ESPECIALIZADA EM ATENDIMENTO",consulta_completa__11[[#This Row],[14 - Inst. Atuando no Local]]),0)</f>
        <v>0</v>
      </c>
      <c r="CV726" s="84" t="str">
        <f t="shared" si="367"/>
        <v/>
      </c>
      <c r="CW726" s="84">
        <f>IFERROR(FIND("IBAMA",consulta_completa__11[[#This Row],[14 - Inst. Atuando no Local]]),0)</f>
        <v>0</v>
      </c>
      <c r="CX726" s="84" t="str">
        <f t="shared" si="368"/>
        <v/>
      </c>
      <c r="CY726" s="84" t="str">
        <f>IF(consulta_completa__11[[#This Row],[14 - Inst. Atuando no Local]]="","X","")</f>
        <v/>
      </c>
      <c r="CZ726" s="84">
        <f>IFERROR(FIND("OUTRA (S)",consulta_completa__11[[#This Row],[14 - Inst. Atuando no Local]]),0)</f>
        <v>0</v>
      </c>
      <c r="DA726" s="84" t="str">
        <f t="shared" si="369"/>
        <v/>
      </c>
      <c r="DB726" s="35" t="str">
        <f t="shared" si="370"/>
        <v>Sim</v>
      </c>
      <c r="DC726" s="35" t="str">
        <f t="shared" si="371"/>
        <v>Não</v>
      </c>
      <c r="DD726" s="35" t="str">
        <f t="shared" si="372"/>
        <v>Sim</v>
      </c>
      <c r="DE726" s="87" t="str">
        <f t="shared" si="343"/>
        <v/>
      </c>
    </row>
    <row r="727" spans="1:109">
      <c r="A727" s="14">
        <v>202510764836</v>
      </c>
      <c r="B727" s="1">
        <v>45937</v>
      </c>
      <c r="C727" t="s">
        <v>109</v>
      </c>
      <c r="D727" t="s">
        <v>110</v>
      </c>
      <c r="E727" t="s">
        <v>139</v>
      </c>
      <c r="F727" t="s">
        <v>112</v>
      </c>
      <c r="G727" t="s">
        <v>113</v>
      </c>
      <c r="H727" t="s">
        <v>114</v>
      </c>
      <c r="I727" t="s">
        <v>114</v>
      </c>
      <c r="J727" t="s">
        <v>113</v>
      </c>
      <c r="K727" t="s">
        <v>114</v>
      </c>
      <c r="L727" t="s">
        <v>114</v>
      </c>
      <c r="M727" t="s">
        <v>118</v>
      </c>
      <c r="N727" t="s">
        <v>119</v>
      </c>
      <c r="O727" t="s">
        <v>120</v>
      </c>
      <c r="P727" t="s">
        <v>355</v>
      </c>
      <c r="Q727" t="s">
        <v>122</v>
      </c>
      <c r="R727" t="s">
        <v>123</v>
      </c>
      <c r="S727" t="s">
        <v>1780</v>
      </c>
      <c r="T727" t="s">
        <v>6303</v>
      </c>
      <c r="U727" t="s">
        <v>6304</v>
      </c>
      <c r="V727" t="s">
        <v>6305</v>
      </c>
      <c r="Z727" t="s">
        <v>6306</v>
      </c>
      <c r="AA727" t="s">
        <v>113</v>
      </c>
      <c r="AB727" t="s">
        <v>206</v>
      </c>
      <c r="AC727" t="s">
        <v>1785</v>
      </c>
      <c r="AD727">
        <v>1</v>
      </c>
      <c r="AE727" t="s">
        <v>206</v>
      </c>
      <c r="AF727" t="s">
        <v>113</v>
      </c>
      <c r="AG727" t="s">
        <v>113</v>
      </c>
      <c r="AH727" t="s">
        <v>131</v>
      </c>
      <c r="AI727" t="s">
        <v>132</v>
      </c>
      <c r="AJ727" t="s">
        <v>131</v>
      </c>
      <c r="AK727" t="s">
        <v>6307</v>
      </c>
      <c r="AL727" t="s">
        <v>6308</v>
      </c>
      <c r="AM727" t="s">
        <v>1788</v>
      </c>
      <c r="AN727" t="s">
        <v>113</v>
      </c>
      <c r="AO727" t="s">
        <v>113</v>
      </c>
      <c r="AQ727" t="s">
        <v>1789</v>
      </c>
      <c r="AR727" t="s">
        <v>113</v>
      </c>
      <c r="AS727" t="s">
        <v>113</v>
      </c>
      <c r="AT727" t="s">
        <v>113</v>
      </c>
      <c r="AU727" t="s">
        <v>113</v>
      </c>
      <c r="AW727" t="s">
        <v>113</v>
      </c>
      <c r="AX727" s="82">
        <f>IFERROR(FIND("Óbitos/feridos",consulta_completa__11[[#This Row],[13 - Ocorrências/Ambientes Atingidos]]),0)</f>
        <v>0</v>
      </c>
      <c r="AY727" s="83" t="str">
        <f t="shared" si="344"/>
        <v/>
      </c>
      <c r="AZ727" s="82">
        <f>IFERROR(FIND("População afetada/evacuada",consulta_completa__11[[#This Row],[13 - Ocorrências/Ambientes Atingidos]]),0)</f>
        <v>0</v>
      </c>
      <c r="BA727" s="82" t="str">
        <f t="shared" si="345"/>
        <v/>
      </c>
      <c r="BB727" s="82">
        <f>IFERROR(FIND("Suspensão de abastecimento de água",consulta_completa__11[[#This Row],[13 - Ocorrências/Ambientes Atingidos]]),0)</f>
        <v>0</v>
      </c>
      <c r="BC727" s="83" t="str">
        <f t="shared" si="373"/>
        <v/>
      </c>
      <c r="BD727" s="82">
        <f>IFERROR(FIND("Rio/córrego",consulta_completa__11[[#This Row],[13 - Ocorrências/Ambientes Atingidos]]),0)</f>
        <v>0</v>
      </c>
      <c r="BE727" s="83" t="str">
        <f t="shared" si="346"/>
        <v/>
      </c>
      <c r="BF727" s="82">
        <f>IFERROR(FIND("Lago",consulta_completa__11[[#This Row],[13 - Ocorrências/Ambientes Atingidos]]),0)</f>
        <v>0</v>
      </c>
      <c r="BG727" s="83" t="str">
        <f t="shared" si="347"/>
        <v/>
      </c>
      <c r="BH727" s="82">
        <f>IFERROR(FIND("Mar",consulta_completa__11[[#This Row],[13 - Ocorrências/Ambientes Atingidos]]),0)</f>
        <v>1</v>
      </c>
      <c r="BI727" s="83" t="str">
        <f t="shared" si="348"/>
        <v>X</v>
      </c>
      <c r="BJ727" s="82">
        <f>IFERROR(FIND("Praia",consulta_completa__11[[#This Row],[13 - Ocorrências/Ambientes Atingidos]]),0)</f>
        <v>0</v>
      </c>
      <c r="BK727" s="83" t="str">
        <f t="shared" si="349"/>
        <v/>
      </c>
      <c r="BL727" s="82">
        <f>IFERROR(FIND("Solo",consulta_completa__11[[#This Row],[13 - Ocorrências/Ambientes Atingidos]]),0)</f>
        <v>0</v>
      </c>
      <c r="BM727" s="83" t="str">
        <f t="shared" si="350"/>
        <v/>
      </c>
      <c r="BN727" s="82">
        <f>IFERROR(FIND("Águas subterrâneas",consulta_completa__11[[#This Row],[13 - Ocorrências/Ambientes Atingidos]]),0)</f>
        <v>0</v>
      </c>
      <c r="BO727" s="83" t="str">
        <f t="shared" si="351"/>
        <v/>
      </c>
      <c r="BP727" s="82">
        <f>IFERROR(FIND("Atmosfera",consulta_completa__11[[#This Row],[13 - Ocorrências/Ambientes Atingidos]]),0)</f>
        <v>0</v>
      </c>
      <c r="BQ727" s="83" t="str">
        <f t="shared" si="352"/>
        <v/>
      </c>
      <c r="BR727" s="82">
        <f>IFERROR(FIND("Flora",consulta_completa__11[[#This Row],[13 - Ocorrências/Ambientes Atingidos]]),0)</f>
        <v>0</v>
      </c>
      <c r="BS727" s="83" t="str">
        <f t="shared" si="353"/>
        <v/>
      </c>
      <c r="BT727" s="82">
        <f>IFERROR(FIND("Fauna",consulta_completa__11[[#This Row],[13 - Ocorrências/Ambientes Atingidos]]),0)</f>
        <v>0</v>
      </c>
      <c r="BU727" s="83" t="str">
        <f t="shared" si="354"/>
        <v/>
      </c>
      <c r="BV727" s="82">
        <f>IFERROR(FIND("UC federal",consulta_completa__11[[#This Row],[13 - Ocorrências/Ambientes Atingidos]]),0)</f>
        <v>0</v>
      </c>
      <c r="BW727" s="83" t="str">
        <f t="shared" si="355"/>
        <v/>
      </c>
      <c r="BX727" s="82">
        <f>IFERROR(FIND("UC estadual/municipal",consulta_completa__11[[#This Row],[13 - Ocorrências/Ambientes Atingidos]]),0)</f>
        <v>0</v>
      </c>
      <c r="BY727" s="83" t="str">
        <f t="shared" si="356"/>
        <v/>
      </c>
      <c r="BZ727" s="82">
        <f>IFERROR(FIND("Outro(s)",consulta_completa__11[[#This Row],[13 - Ocorrências/Ambientes Atingidos]]),0)</f>
        <v>0</v>
      </c>
      <c r="CA727" s="83" t="str">
        <f t="shared" si="357"/>
        <v/>
      </c>
      <c r="CB727" s="82">
        <f>IFERROR(FIND("Sem dano",consulta_completa__11[[#This Row],[13 - Ocorrências/Ambientes Atingidos]]),0)</f>
        <v>0</v>
      </c>
      <c r="CC727" s="83" t="str">
        <f t="shared" si="358"/>
        <v/>
      </c>
      <c r="CD727" s="82" t="str">
        <f>IF(consulta_completa__11[[#This Row],[13 - Ocorrências/Ambientes Atingidos]]="","X","")</f>
        <v/>
      </c>
      <c r="CE727" s="84">
        <f>IFERROR(FIND("IBAMA",consulta_completa__11[[#This Row],[14 - Inst. Atuando no Local]]),0)</f>
        <v>0</v>
      </c>
      <c r="CF727" s="84" t="str">
        <f t="shared" si="359"/>
        <v/>
      </c>
      <c r="CG727" s="84">
        <f>IFERROR(FIND("OEMA",consulta_completa__11[[#This Row],[14 - Inst. Atuando no Local]]),0)</f>
        <v>0</v>
      </c>
      <c r="CH727" s="84" t="str">
        <f t="shared" si="360"/>
        <v/>
      </c>
      <c r="CI727" s="84">
        <f>IFERROR(FIND("DEFESA CIVIL",consulta_completa__11[[#This Row],[14 - Inst. Atuando no Local]]),0)</f>
        <v>0</v>
      </c>
      <c r="CJ727" s="84" t="str">
        <f t="shared" si="361"/>
        <v/>
      </c>
      <c r="CK727" s="84">
        <f>IFERROR(FIND("CORPO DE BOMBEIROS",consulta_completa__11[[#This Row],[14 - Inst. Atuando no Local]]),0)</f>
        <v>0</v>
      </c>
      <c r="CL727" s="84" t="str">
        <f t="shared" si="362"/>
        <v/>
      </c>
      <c r="CM727" s="84">
        <f>IFERROR(FIND("POLÍCIA RODOVIÁRIA",consulta_completa__11[[#This Row],[14 - Inst. Atuando no Local]]),0)</f>
        <v>0</v>
      </c>
      <c r="CN727" s="84" t="str">
        <f t="shared" si="363"/>
        <v/>
      </c>
      <c r="CO727" s="84">
        <f>IFERROR(FIND("POLÍCIA MILITAR",consulta_completa__11[[#This Row],[14 - Inst. Atuando no Local]]),0)</f>
        <v>0</v>
      </c>
      <c r="CP727" s="84" t="str">
        <f t="shared" si="364"/>
        <v/>
      </c>
      <c r="CQ727" s="84">
        <f>IFERROR(FIND("POLÍCIA CIVIL",consulta_completa__11[[#This Row],[14 - Inst. Atuando no Local]]),0)</f>
        <v>0</v>
      </c>
      <c r="CR727" s="84" t="str">
        <f t="shared" si="365"/>
        <v/>
      </c>
      <c r="CS727" s="84">
        <f>IFERROR(FIND("MARINHA DO BRASIL",consulta_completa__11[[#This Row],[14 - Inst. Atuando no Local]]),0)</f>
        <v>0</v>
      </c>
      <c r="CT727" s="84" t="str">
        <f t="shared" si="366"/>
        <v/>
      </c>
      <c r="CU727" s="84">
        <f>IFERROR(FIND("EMPRESA ESPECIALIZADA EM ATENDIMENTO",consulta_completa__11[[#This Row],[14 - Inst. Atuando no Local]]),0)</f>
        <v>0</v>
      </c>
      <c r="CV727" s="84" t="str">
        <f t="shared" si="367"/>
        <v/>
      </c>
      <c r="CW727" s="84">
        <f>IFERROR(FIND("IBAMA",consulta_completa__11[[#This Row],[14 - Inst. Atuando no Local]]),0)</f>
        <v>0</v>
      </c>
      <c r="CX727" s="84" t="str">
        <f t="shared" si="368"/>
        <v/>
      </c>
      <c r="CY727" s="84" t="str">
        <f>IF(consulta_completa__11[[#This Row],[14 - Inst. Atuando no Local]]="","X","")</f>
        <v/>
      </c>
      <c r="CZ727" s="84">
        <f>IFERROR(FIND("OUTRA (S)",consulta_completa__11[[#This Row],[14 - Inst. Atuando no Local]]),0)</f>
        <v>0</v>
      </c>
      <c r="DA727" s="84" t="str">
        <f t="shared" si="369"/>
        <v/>
      </c>
      <c r="DB727" s="35" t="str">
        <f t="shared" si="370"/>
        <v>Sim</v>
      </c>
      <c r="DC727" s="35" t="str">
        <f t="shared" si="371"/>
        <v>Não</v>
      </c>
      <c r="DD727" s="35" t="str">
        <f t="shared" si="372"/>
        <v>Sim</v>
      </c>
      <c r="DE727" s="87" t="str">
        <f t="shared" si="343"/>
        <v/>
      </c>
    </row>
    <row r="728" spans="1:109">
      <c r="A728" s="14">
        <v>202510946830</v>
      </c>
      <c r="B728" s="1">
        <v>45938</v>
      </c>
      <c r="C728" t="s">
        <v>109</v>
      </c>
      <c r="D728" t="s">
        <v>110</v>
      </c>
      <c r="E728" t="s">
        <v>111</v>
      </c>
      <c r="F728" t="s">
        <v>112</v>
      </c>
      <c r="G728" t="s">
        <v>439</v>
      </c>
      <c r="H728" t="s">
        <v>6309</v>
      </c>
      <c r="I728" t="s">
        <v>117</v>
      </c>
      <c r="J728" t="s">
        <v>113</v>
      </c>
      <c r="K728" t="s">
        <v>114</v>
      </c>
      <c r="L728" t="s">
        <v>114</v>
      </c>
      <c r="M728" t="s">
        <v>118</v>
      </c>
      <c r="N728" t="s">
        <v>119</v>
      </c>
      <c r="O728" t="s">
        <v>239</v>
      </c>
      <c r="P728" t="s">
        <v>121</v>
      </c>
      <c r="Q728" t="s">
        <v>143</v>
      </c>
      <c r="R728" t="s">
        <v>123</v>
      </c>
      <c r="S728" t="s">
        <v>113</v>
      </c>
      <c r="T728" t="s">
        <v>6310</v>
      </c>
      <c r="U728" t="s">
        <v>6311</v>
      </c>
      <c r="V728" t="s">
        <v>6312</v>
      </c>
      <c r="Z728" t="s">
        <v>431</v>
      </c>
      <c r="AA728" t="s">
        <v>113</v>
      </c>
      <c r="AB728" t="s">
        <v>206</v>
      </c>
      <c r="AC728" t="s">
        <v>1785</v>
      </c>
      <c r="AD728">
        <v>1</v>
      </c>
      <c r="AE728" t="s">
        <v>568</v>
      </c>
      <c r="AF728" t="s">
        <v>113</v>
      </c>
      <c r="AG728" t="s">
        <v>113</v>
      </c>
      <c r="AH728" t="s">
        <v>131</v>
      </c>
      <c r="AI728" t="s">
        <v>132</v>
      </c>
      <c r="AJ728" t="s">
        <v>131</v>
      </c>
      <c r="AK728" t="s">
        <v>6313</v>
      </c>
      <c r="AL728" t="s">
        <v>6314</v>
      </c>
      <c r="AM728" t="s">
        <v>1788</v>
      </c>
      <c r="AN728" t="s">
        <v>6315</v>
      </c>
      <c r="AO728" t="s">
        <v>4044</v>
      </c>
      <c r="AP728">
        <v>2732951305</v>
      </c>
      <c r="AQ728" t="s">
        <v>1789</v>
      </c>
      <c r="AR728" t="s">
        <v>113</v>
      </c>
      <c r="AS728" t="s">
        <v>6316</v>
      </c>
      <c r="AT728" t="s">
        <v>113</v>
      </c>
      <c r="AU728" t="s">
        <v>113</v>
      </c>
      <c r="AW728" t="s">
        <v>159</v>
      </c>
      <c r="AX728" s="82">
        <f>IFERROR(FIND("Óbitos/feridos",consulta_completa__11[[#This Row],[13 - Ocorrências/Ambientes Atingidos]]),0)</f>
        <v>0</v>
      </c>
      <c r="AY728" s="83" t="str">
        <f t="shared" si="344"/>
        <v/>
      </c>
      <c r="AZ728" s="82">
        <f>IFERROR(FIND("População afetada/evacuada",consulta_completa__11[[#This Row],[13 - Ocorrências/Ambientes Atingidos]]),0)</f>
        <v>0</v>
      </c>
      <c r="BA728" s="82" t="str">
        <f t="shared" si="345"/>
        <v/>
      </c>
      <c r="BB728" s="82">
        <f>IFERROR(FIND("Suspensão de abastecimento de água",consulta_completa__11[[#This Row],[13 - Ocorrências/Ambientes Atingidos]]),0)</f>
        <v>0</v>
      </c>
      <c r="BC728" s="83" t="str">
        <f t="shared" si="373"/>
        <v/>
      </c>
      <c r="BD728" s="82">
        <f>IFERROR(FIND("Rio/córrego",consulta_completa__11[[#This Row],[13 - Ocorrências/Ambientes Atingidos]]),0)</f>
        <v>0</v>
      </c>
      <c r="BE728" s="83" t="str">
        <f t="shared" si="346"/>
        <v/>
      </c>
      <c r="BF728" s="82">
        <f>IFERROR(FIND("Lago",consulta_completa__11[[#This Row],[13 - Ocorrências/Ambientes Atingidos]]),0)</f>
        <v>0</v>
      </c>
      <c r="BG728" s="83" t="str">
        <f t="shared" si="347"/>
        <v/>
      </c>
      <c r="BH728" s="82">
        <f>IFERROR(FIND("Mar",consulta_completa__11[[#This Row],[13 - Ocorrências/Ambientes Atingidos]]),0)</f>
        <v>1</v>
      </c>
      <c r="BI728" s="83" t="str">
        <f t="shared" si="348"/>
        <v>X</v>
      </c>
      <c r="BJ728" s="82">
        <f>IFERROR(FIND("Praia",consulta_completa__11[[#This Row],[13 - Ocorrências/Ambientes Atingidos]]),0)</f>
        <v>0</v>
      </c>
      <c r="BK728" s="83" t="str">
        <f t="shared" si="349"/>
        <v/>
      </c>
      <c r="BL728" s="82">
        <f>IFERROR(FIND("Solo",consulta_completa__11[[#This Row],[13 - Ocorrências/Ambientes Atingidos]]),0)</f>
        <v>0</v>
      </c>
      <c r="BM728" s="83" t="str">
        <f t="shared" si="350"/>
        <v/>
      </c>
      <c r="BN728" s="82">
        <f>IFERROR(FIND("Águas subterrâneas",consulta_completa__11[[#This Row],[13 - Ocorrências/Ambientes Atingidos]]),0)</f>
        <v>0</v>
      </c>
      <c r="BO728" s="83" t="str">
        <f t="shared" si="351"/>
        <v/>
      </c>
      <c r="BP728" s="82">
        <f>IFERROR(FIND("Atmosfera",consulta_completa__11[[#This Row],[13 - Ocorrências/Ambientes Atingidos]]),0)</f>
        <v>0</v>
      </c>
      <c r="BQ728" s="83" t="str">
        <f t="shared" si="352"/>
        <v/>
      </c>
      <c r="BR728" s="82">
        <f>IFERROR(FIND("Flora",consulta_completa__11[[#This Row],[13 - Ocorrências/Ambientes Atingidos]]),0)</f>
        <v>0</v>
      </c>
      <c r="BS728" s="83" t="str">
        <f t="shared" si="353"/>
        <v/>
      </c>
      <c r="BT728" s="82">
        <f>IFERROR(FIND("Fauna",consulta_completa__11[[#This Row],[13 - Ocorrências/Ambientes Atingidos]]),0)</f>
        <v>0</v>
      </c>
      <c r="BU728" s="83" t="str">
        <f t="shared" si="354"/>
        <v/>
      </c>
      <c r="BV728" s="82">
        <f>IFERROR(FIND("UC federal",consulta_completa__11[[#This Row],[13 - Ocorrências/Ambientes Atingidos]]),0)</f>
        <v>0</v>
      </c>
      <c r="BW728" s="83" t="str">
        <f t="shared" si="355"/>
        <v/>
      </c>
      <c r="BX728" s="82">
        <f>IFERROR(FIND("UC estadual/municipal",consulta_completa__11[[#This Row],[13 - Ocorrências/Ambientes Atingidos]]),0)</f>
        <v>0</v>
      </c>
      <c r="BY728" s="83" t="str">
        <f t="shared" si="356"/>
        <v/>
      </c>
      <c r="BZ728" s="82">
        <f>IFERROR(FIND("Outro(s)",consulta_completa__11[[#This Row],[13 - Ocorrências/Ambientes Atingidos]]),0)</f>
        <v>0</v>
      </c>
      <c r="CA728" s="83" t="str">
        <f t="shared" si="357"/>
        <v/>
      </c>
      <c r="CB728" s="82">
        <f>IFERROR(FIND("Sem dano",consulta_completa__11[[#This Row],[13 - Ocorrências/Ambientes Atingidos]]),0)</f>
        <v>0</v>
      </c>
      <c r="CC728" s="83" t="str">
        <f t="shared" si="358"/>
        <v/>
      </c>
      <c r="CD728" s="82" t="str">
        <f>IF(consulta_completa__11[[#This Row],[13 - Ocorrências/Ambientes Atingidos]]="","X","")</f>
        <v/>
      </c>
      <c r="CE728" s="84">
        <f>IFERROR(FIND("IBAMA",consulta_completa__11[[#This Row],[14 - Inst. Atuando no Local]]),0)</f>
        <v>0</v>
      </c>
      <c r="CF728" s="84" t="str">
        <f t="shared" si="359"/>
        <v/>
      </c>
      <c r="CG728" s="84">
        <f>IFERROR(FIND("OEMA",consulta_completa__11[[#This Row],[14 - Inst. Atuando no Local]]),0)</f>
        <v>0</v>
      </c>
      <c r="CH728" s="84" t="str">
        <f t="shared" si="360"/>
        <v/>
      </c>
      <c r="CI728" s="84">
        <f>IFERROR(FIND("DEFESA CIVIL",consulta_completa__11[[#This Row],[14 - Inst. Atuando no Local]]),0)</f>
        <v>0</v>
      </c>
      <c r="CJ728" s="84" t="str">
        <f t="shared" si="361"/>
        <v/>
      </c>
      <c r="CK728" s="84">
        <f>IFERROR(FIND("CORPO DE BOMBEIROS",consulta_completa__11[[#This Row],[14 - Inst. Atuando no Local]]),0)</f>
        <v>0</v>
      </c>
      <c r="CL728" s="84" t="str">
        <f t="shared" si="362"/>
        <v/>
      </c>
      <c r="CM728" s="84">
        <f>IFERROR(FIND("POLÍCIA RODOVIÁRIA",consulta_completa__11[[#This Row],[14 - Inst. Atuando no Local]]),0)</f>
        <v>0</v>
      </c>
      <c r="CN728" s="84" t="str">
        <f t="shared" si="363"/>
        <v/>
      </c>
      <c r="CO728" s="84">
        <f>IFERROR(FIND("POLÍCIA MILITAR",consulta_completa__11[[#This Row],[14 - Inst. Atuando no Local]]),0)</f>
        <v>0</v>
      </c>
      <c r="CP728" s="84" t="str">
        <f t="shared" si="364"/>
        <v/>
      </c>
      <c r="CQ728" s="84">
        <f>IFERROR(FIND("POLÍCIA CIVIL",consulta_completa__11[[#This Row],[14 - Inst. Atuando no Local]]),0)</f>
        <v>0</v>
      </c>
      <c r="CR728" s="84" t="str">
        <f t="shared" si="365"/>
        <v/>
      </c>
      <c r="CS728" s="84">
        <f>IFERROR(FIND("MARINHA DO BRASIL",consulta_completa__11[[#This Row],[14 - Inst. Atuando no Local]]),0)</f>
        <v>0</v>
      </c>
      <c r="CT728" s="84" t="str">
        <f t="shared" si="366"/>
        <v/>
      </c>
      <c r="CU728" s="84">
        <f>IFERROR(FIND("EMPRESA ESPECIALIZADA EM ATENDIMENTO",consulta_completa__11[[#This Row],[14 - Inst. Atuando no Local]]),0)</f>
        <v>0</v>
      </c>
      <c r="CV728" s="84" t="str">
        <f t="shared" si="367"/>
        <v/>
      </c>
      <c r="CW728" s="84">
        <f>IFERROR(FIND("IBAMA",consulta_completa__11[[#This Row],[14 - Inst. Atuando no Local]]),0)</f>
        <v>0</v>
      </c>
      <c r="CX728" s="84" t="str">
        <f t="shared" si="368"/>
        <v/>
      </c>
      <c r="CY728" s="84" t="str">
        <f>IF(consulta_completa__11[[#This Row],[14 - Inst. Atuando no Local]]="","X","")</f>
        <v/>
      </c>
      <c r="CZ728" s="84">
        <f>IFERROR(FIND("OUTRA (S)",consulta_completa__11[[#This Row],[14 - Inst. Atuando no Local]]),0)</f>
        <v>0</v>
      </c>
      <c r="DA728" s="84" t="str">
        <f t="shared" si="369"/>
        <v/>
      </c>
      <c r="DB728" s="35" t="str">
        <f t="shared" si="370"/>
        <v>Sim</v>
      </c>
      <c r="DC728" s="35" t="str">
        <f t="shared" si="371"/>
        <v>Não</v>
      </c>
      <c r="DD728" s="35" t="str">
        <f t="shared" si="372"/>
        <v>Sim</v>
      </c>
      <c r="DE728" s="87" t="str">
        <f t="shared" si="343"/>
        <v/>
      </c>
    </row>
    <row r="729" spans="1:109">
      <c r="A729" s="14">
        <v>202510950406</v>
      </c>
      <c r="B729" s="1">
        <v>45938</v>
      </c>
      <c r="C729" t="s">
        <v>6317</v>
      </c>
      <c r="D729" t="s">
        <v>161</v>
      </c>
      <c r="E729" t="s">
        <v>162</v>
      </c>
      <c r="F729" t="s">
        <v>163</v>
      </c>
      <c r="G729" t="s">
        <v>113</v>
      </c>
      <c r="H729" t="s">
        <v>114</v>
      </c>
      <c r="I729" t="s">
        <v>114</v>
      </c>
      <c r="J729" t="s">
        <v>365</v>
      </c>
      <c r="K729" t="s">
        <v>113</v>
      </c>
      <c r="L729" t="s">
        <v>113</v>
      </c>
      <c r="M729" t="s">
        <v>140</v>
      </c>
      <c r="N729" t="s">
        <v>141</v>
      </c>
      <c r="O729" t="s">
        <v>239</v>
      </c>
      <c r="P729" t="s">
        <v>121</v>
      </c>
      <c r="Q729" t="s">
        <v>167</v>
      </c>
      <c r="R729" t="s">
        <v>123</v>
      </c>
      <c r="S729" t="s">
        <v>113</v>
      </c>
      <c r="T729" t="s">
        <v>6318</v>
      </c>
      <c r="U729" t="s">
        <v>6319</v>
      </c>
      <c r="V729" t="s">
        <v>6320</v>
      </c>
      <c r="Z729" t="s">
        <v>6321</v>
      </c>
      <c r="AA729" t="s">
        <v>6322</v>
      </c>
      <c r="AB729" t="s">
        <v>1345</v>
      </c>
      <c r="AC729" t="s">
        <v>173</v>
      </c>
      <c r="AD729">
        <v>1</v>
      </c>
      <c r="AE729" t="s">
        <v>6323</v>
      </c>
      <c r="AF729" t="s">
        <v>113</v>
      </c>
      <c r="AG729" t="s">
        <v>113</v>
      </c>
      <c r="AH729" t="s">
        <v>131</v>
      </c>
      <c r="AI729" t="s">
        <v>131</v>
      </c>
      <c r="AJ729" t="s">
        <v>132</v>
      </c>
      <c r="AK729" t="s">
        <v>113</v>
      </c>
      <c r="AL729" t="s">
        <v>6324</v>
      </c>
      <c r="AM729" t="s">
        <v>6325</v>
      </c>
      <c r="AN729" t="s">
        <v>6326</v>
      </c>
      <c r="AO729" t="s">
        <v>225</v>
      </c>
      <c r="AP729">
        <v>41996004241</v>
      </c>
      <c r="AQ729" t="s">
        <v>4142</v>
      </c>
      <c r="AR729" t="s">
        <v>113</v>
      </c>
      <c r="AS729" t="s">
        <v>113</v>
      </c>
      <c r="AT729" t="s">
        <v>113</v>
      </c>
      <c r="AU729" t="s">
        <v>113</v>
      </c>
      <c r="AW729" t="s">
        <v>113</v>
      </c>
      <c r="AX729" s="82">
        <f>IFERROR(FIND("Óbitos/feridos",consulta_completa__11[[#This Row],[13 - Ocorrências/Ambientes Atingidos]]),0)</f>
        <v>0</v>
      </c>
      <c r="AY729" s="83" t="str">
        <f t="shared" si="344"/>
        <v/>
      </c>
      <c r="AZ729" s="82">
        <f>IFERROR(FIND("População afetada/evacuada",consulta_completa__11[[#This Row],[13 - Ocorrências/Ambientes Atingidos]]),0)</f>
        <v>0</v>
      </c>
      <c r="BA729" s="82" t="str">
        <f t="shared" si="345"/>
        <v/>
      </c>
      <c r="BB729" s="82">
        <f>IFERROR(FIND("Suspensão de abastecimento de água",consulta_completa__11[[#This Row],[13 - Ocorrências/Ambientes Atingidos]]),0)</f>
        <v>0</v>
      </c>
      <c r="BC729" s="83" t="str">
        <f t="shared" si="373"/>
        <v/>
      </c>
      <c r="BD729" s="82">
        <f>IFERROR(FIND("Rio/córrego",consulta_completa__11[[#This Row],[13 - Ocorrências/Ambientes Atingidos]]),0)</f>
        <v>0</v>
      </c>
      <c r="BE729" s="83" t="str">
        <f t="shared" si="346"/>
        <v/>
      </c>
      <c r="BF729" s="82">
        <f>IFERROR(FIND("Lago",consulta_completa__11[[#This Row],[13 - Ocorrências/Ambientes Atingidos]]),0)</f>
        <v>0</v>
      </c>
      <c r="BG729" s="83" t="str">
        <f t="shared" si="347"/>
        <v/>
      </c>
      <c r="BH729" s="82">
        <f>IFERROR(FIND("Mar",consulta_completa__11[[#This Row],[13 - Ocorrências/Ambientes Atingidos]]),0)</f>
        <v>0</v>
      </c>
      <c r="BI729" s="83" t="str">
        <f t="shared" si="348"/>
        <v/>
      </c>
      <c r="BJ729" s="82">
        <f>IFERROR(FIND("Praia",consulta_completa__11[[#This Row],[13 - Ocorrências/Ambientes Atingidos]]),0)</f>
        <v>0</v>
      </c>
      <c r="BK729" s="83" t="str">
        <f t="shared" si="349"/>
        <v/>
      </c>
      <c r="BL729" s="82">
        <f>IFERROR(FIND("Solo",consulta_completa__11[[#This Row],[13 - Ocorrências/Ambientes Atingidos]]),0)</f>
        <v>1</v>
      </c>
      <c r="BM729" s="83" t="str">
        <f t="shared" si="350"/>
        <v>X</v>
      </c>
      <c r="BN729" s="82">
        <f>IFERROR(FIND("Águas subterrâneas",consulta_completa__11[[#This Row],[13 - Ocorrências/Ambientes Atingidos]]),0)</f>
        <v>0</v>
      </c>
      <c r="BO729" s="83" t="str">
        <f t="shared" si="351"/>
        <v/>
      </c>
      <c r="BP729" s="82">
        <f>IFERROR(FIND("Atmosfera",consulta_completa__11[[#This Row],[13 - Ocorrências/Ambientes Atingidos]]),0)</f>
        <v>0</v>
      </c>
      <c r="BQ729" s="83" t="str">
        <f t="shared" si="352"/>
        <v/>
      </c>
      <c r="BR729" s="82">
        <f>IFERROR(FIND("Flora",consulta_completa__11[[#This Row],[13 - Ocorrências/Ambientes Atingidos]]),0)</f>
        <v>0</v>
      </c>
      <c r="BS729" s="83" t="str">
        <f t="shared" si="353"/>
        <v/>
      </c>
      <c r="BT729" s="82">
        <f>IFERROR(FIND("Fauna",consulta_completa__11[[#This Row],[13 - Ocorrências/Ambientes Atingidos]]),0)</f>
        <v>0</v>
      </c>
      <c r="BU729" s="83" t="str">
        <f t="shared" si="354"/>
        <v/>
      </c>
      <c r="BV729" s="82">
        <f>IFERROR(FIND("UC federal",consulta_completa__11[[#This Row],[13 - Ocorrências/Ambientes Atingidos]]),0)</f>
        <v>0</v>
      </c>
      <c r="BW729" s="83" t="str">
        <f t="shared" si="355"/>
        <v/>
      </c>
      <c r="BX729" s="82">
        <f>IFERROR(FIND("UC estadual/municipal",consulta_completa__11[[#This Row],[13 - Ocorrências/Ambientes Atingidos]]),0)</f>
        <v>0</v>
      </c>
      <c r="BY729" s="83" t="str">
        <f t="shared" si="356"/>
        <v/>
      </c>
      <c r="BZ729" s="82">
        <f>IFERROR(FIND("Outro(s)",consulta_completa__11[[#This Row],[13 - Ocorrências/Ambientes Atingidos]]),0)</f>
        <v>0</v>
      </c>
      <c r="CA729" s="83" t="str">
        <f t="shared" si="357"/>
        <v/>
      </c>
      <c r="CB729" s="82">
        <f>IFERROR(FIND("Sem dano",consulta_completa__11[[#This Row],[13 - Ocorrências/Ambientes Atingidos]]),0)</f>
        <v>0</v>
      </c>
      <c r="CC729" s="83" t="str">
        <f t="shared" si="358"/>
        <v/>
      </c>
      <c r="CD729" s="82" t="str">
        <f>IF(consulta_completa__11[[#This Row],[13 - Ocorrências/Ambientes Atingidos]]="","X","")</f>
        <v/>
      </c>
      <c r="CE729" s="84">
        <f>IFERROR(FIND("IBAMA",consulta_completa__11[[#This Row],[14 - Inst. Atuando no Local]]),0)</f>
        <v>0</v>
      </c>
      <c r="CF729" s="84" t="str">
        <f t="shared" si="359"/>
        <v/>
      </c>
      <c r="CG729" s="84">
        <f>IFERROR(FIND("OEMA",consulta_completa__11[[#This Row],[14 - Inst. Atuando no Local]]),0)</f>
        <v>0</v>
      </c>
      <c r="CH729" s="84" t="str">
        <f t="shared" si="360"/>
        <v/>
      </c>
      <c r="CI729" s="84">
        <f>IFERROR(FIND("DEFESA CIVIL",consulta_completa__11[[#This Row],[14 - Inst. Atuando no Local]]),0)</f>
        <v>0</v>
      </c>
      <c r="CJ729" s="84" t="str">
        <f t="shared" si="361"/>
        <v/>
      </c>
      <c r="CK729" s="84">
        <f>IFERROR(FIND("CORPO DE BOMBEIROS",consulta_completa__11[[#This Row],[14 - Inst. Atuando no Local]]),0)</f>
        <v>0</v>
      </c>
      <c r="CL729" s="84" t="str">
        <f t="shared" si="362"/>
        <v/>
      </c>
      <c r="CM729" s="84">
        <f>IFERROR(FIND("POLÍCIA RODOVIÁRIA",consulta_completa__11[[#This Row],[14 - Inst. Atuando no Local]]),0)</f>
        <v>0</v>
      </c>
      <c r="CN729" s="84" t="str">
        <f t="shared" si="363"/>
        <v/>
      </c>
      <c r="CO729" s="84">
        <f>IFERROR(FIND("POLÍCIA MILITAR",consulta_completa__11[[#This Row],[14 - Inst. Atuando no Local]]),0)</f>
        <v>0</v>
      </c>
      <c r="CP729" s="84" t="str">
        <f t="shared" si="364"/>
        <v/>
      </c>
      <c r="CQ729" s="84">
        <f>IFERROR(FIND("POLÍCIA CIVIL",consulta_completa__11[[#This Row],[14 - Inst. Atuando no Local]]),0)</f>
        <v>0</v>
      </c>
      <c r="CR729" s="84" t="str">
        <f t="shared" si="365"/>
        <v/>
      </c>
      <c r="CS729" s="84">
        <f>IFERROR(FIND("MARINHA DO BRASIL",consulta_completa__11[[#This Row],[14 - Inst. Atuando no Local]]),0)</f>
        <v>0</v>
      </c>
      <c r="CT729" s="84" t="str">
        <f t="shared" si="366"/>
        <v/>
      </c>
      <c r="CU729" s="84">
        <f>IFERROR(FIND("EMPRESA ESPECIALIZADA EM ATENDIMENTO",consulta_completa__11[[#This Row],[14 - Inst. Atuando no Local]]),0)</f>
        <v>0</v>
      </c>
      <c r="CV729" s="84" t="str">
        <f t="shared" si="367"/>
        <v/>
      </c>
      <c r="CW729" s="84">
        <f>IFERROR(FIND("IBAMA",consulta_completa__11[[#This Row],[14 - Inst. Atuando no Local]]),0)</f>
        <v>0</v>
      </c>
      <c r="CX729" s="84" t="str">
        <f t="shared" si="368"/>
        <v/>
      </c>
      <c r="CY729" s="84" t="str">
        <f>IF(consulta_completa__11[[#This Row],[14 - Inst. Atuando no Local]]="","X","")</f>
        <v/>
      </c>
      <c r="CZ729" s="84">
        <f>IFERROR(FIND("OUTRA (S)",consulta_completa__11[[#This Row],[14 - Inst. Atuando no Local]]),0)</f>
        <v>0</v>
      </c>
      <c r="DA729" s="84" t="str">
        <f t="shared" si="369"/>
        <v/>
      </c>
      <c r="DB729" s="35" t="str">
        <f t="shared" si="370"/>
        <v>Sim</v>
      </c>
      <c r="DC729" s="35" t="str">
        <f t="shared" si="371"/>
        <v>Não</v>
      </c>
      <c r="DD729" s="35" t="str">
        <f t="shared" si="372"/>
        <v>Sim</v>
      </c>
      <c r="DE729" s="87" t="str">
        <f t="shared" si="343"/>
        <v/>
      </c>
    </row>
    <row r="730" spans="1:109">
      <c r="A730" s="14">
        <v>2025101032455</v>
      </c>
      <c r="B730" s="1">
        <v>45938</v>
      </c>
      <c r="C730" t="s">
        <v>109</v>
      </c>
      <c r="D730" t="s">
        <v>110</v>
      </c>
      <c r="E730" t="s">
        <v>452</v>
      </c>
      <c r="F730" t="s">
        <v>112</v>
      </c>
      <c r="G730" t="s">
        <v>439</v>
      </c>
      <c r="H730" t="s">
        <v>6327</v>
      </c>
      <c r="I730" t="s">
        <v>117</v>
      </c>
      <c r="J730" t="s">
        <v>113</v>
      </c>
      <c r="K730" t="s">
        <v>114</v>
      </c>
      <c r="L730" t="s">
        <v>114</v>
      </c>
      <c r="M730" t="s">
        <v>118</v>
      </c>
      <c r="N730" t="s">
        <v>119</v>
      </c>
      <c r="O730" t="s">
        <v>239</v>
      </c>
      <c r="P730" t="s">
        <v>121</v>
      </c>
      <c r="Q730" t="s">
        <v>143</v>
      </c>
      <c r="R730" t="s">
        <v>123</v>
      </c>
      <c r="S730" t="s">
        <v>113</v>
      </c>
      <c r="T730" t="s">
        <v>1631</v>
      </c>
      <c r="U730" t="s">
        <v>6328</v>
      </c>
      <c r="V730" t="s">
        <v>6329</v>
      </c>
      <c r="Z730" t="s">
        <v>6330</v>
      </c>
      <c r="AA730" t="s">
        <v>113</v>
      </c>
      <c r="AB730" t="s">
        <v>206</v>
      </c>
      <c r="AC730" t="s">
        <v>482</v>
      </c>
      <c r="AD730">
        <v>1</v>
      </c>
      <c r="AE730" t="s">
        <v>568</v>
      </c>
      <c r="AF730" t="s">
        <v>113</v>
      </c>
      <c r="AG730" t="s">
        <v>113</v>
      </c>
      <c r="AH730" t="s">
        <v>131</v>
      </c>
      <c r="AI730" t="s">
        <v>132</v>
      </c>
      <c r="AJ730" t="s">
        <v>131</v>
      </c>
      <c r="AK730" t="s">
        <v>6331</v>
      </c>
      <c r="AL730" t="s">
        <v>6332</v>
      </c>
      <c r="AM730" t="s">
        <v>485</v>
      </c>
      <c r="AN730" t="s">
        <v>6333</v>
      </c>
      <c r="AO730" t="s">
        <v>4044</v>
      </c>
      <c r="AP730">
        <v>2732951305</v>
      </c>
      <c r="AQ730" t="s">
        <v>486</v>
      </c>
      <c r="AR730" t="s">
        <v>113</v>
      </c>
      <c r="AS730" t="s">
        <v>6334</v>
      </c>
      <c r="AT730" t="s">
        <v>113</v>
      </c>
      <c r="AU730" t="s">
        <v>113</v>
      </c>
      <c r="AW730" t="s">
        <v>159</v>
      </c>
      <c r="AX730" s="82">
        <f>IFERROR(FIND("Óbitos/feridos",consulta_completa__11[[#This Row],[13 - Ocorrências/Ambientes Atingidos]]),0)</f>
        <v>0</v>
      </c>
      <c r="AY730" s="83" t="str">
        <f t="shared" si="344"/>
        <v/>
      </c>
      <c r="AZ730" s="82">
        <f>IFERROR(FIND("População afetada/evacuada",consulta_completa__11[[#This Row],[13 - Ocorrências/Ambientes Atingidos]]),0)</f>
        <v>0</v>
      </c>
      <c r="BA730" s="82" t="str">
        <f t="shared" si="345"/>
        <v/>
      </c>
      <c r="BB730" s="82">
        <f>IFERROR(FIND("Suspensão de abastecimento de água",consulta_completa__11[[#This Row],[13 - Ocorrências/Ambientes Atingidos]]),0)</f>
        <v>0</v>
      </c>
      <c r="BC730" s="83" t="str">
        <f t="shared" si="373"/>
        <v/>
      </c>
      <c r="BD730" s="82">
        <f>IFERROR(FIND("Rio/córrego",consulta_completa__11[[#This Row],[13 - Ocorrências/Ambientes Atingidos]]),0)</f>
        <v>0</v>
      </c>
      <c r="BE730" s="83" t="str">
        <f t="shared" si="346"/>
        <v/>
      </c>
      <c r="BF730" s="82">
        <f>IFERROR(FIND("Lago",consulta_completa__11[[#This Row],[13 - Ocorrências/Ambientes Atingidos]]),0)</f>
        <v>0</v>
      </c>
      <c r="BG730" s="83" t="str">
        <f t="shared" si="347"/>
        <v/>
      </c>
      <c r="BH730" s="82">
        <f>IFERROR(FIND("Mar",consulta_completa__11[[#This Row],[13 - Ocorrências/Ambientes Atingidos]]),0)</f>
        <v>1</v>
      </c>
      <c r="BI730" s="83" t="str">
        <f t="shared" si="348"/>
        <v>X</v>
      </c>
      <c r="BJ730" s="82">
        <f>IFERROR(FIND("Praia",consulta_completa__11[[#This Row],[13 - Ocorrências/Ambientes Atingidos]]),0)</f>
        <v>0</v>
      </c>
      <c r="BK730" s="83" t="str">
        <f t="shared" si="349"/>
        <v/>
      </c>
      <c r="BL730" s="82">
        <f>IFERROR(FIND("Solo",consulta_completa__11[[#This Row],[13 - Ocorrências/Ambientes Atingidos]]),0)</f>
        <v>0</v>
      </c>
      <c r="BM730" s="83" t="str">
        <f t="shared" si="350"/>
        <v/>
      </c>
      <c r="BN730" s="82">
        <f>IFERROR(FIND("Águas subterrâneas",consulta_completa__11[[#This Row],[13 - Ocorrências/Ambientes Atingidos]]),0)</f>
        <v>0</v>
      </c>
      <c r="BO730" s="83" t="str">
        <f t="shared" si="351"/>
        <v/>
      </c>
      <c r="BP730" s="82">
        <f>IFERROR(FIND("Atmosfera",consulta_completa__11[[#This Row],[13 - Ocorrências/Ambientes Atingidos]]),0)</f>
        <v>0</v>
      </c>
      <c r="BQ730" s="83" t="str">
        <f t="shared" si="352"/>
        <v/>
      </c>
      <c r="BR730" s="82">
        <f>IFERROR(FIND("Flora",consulta_completa__11[[#This Row],[13 - Ocorrências/Ambientes Atingidos]]),0)</f>
        <v>0</v>
      </c>
      <c r="BS730" s="83" t="str">
        <f t="shared" si="353"/>
        <v/>
      </c>
      <c r="BT730" s="82">
        <f>IFERROR(FIND("Fauna",consulta_completa__11[[#This Row],[13 - Ocorrências/Ambientes Atingidos]]),0)</f>
        <v>0</v>
      </c>
      <c r="BU730" s="83" t="str">
        <f t="shared" si="354"/>
        <v/>
      </c>
      <c r="BV730" s="82">
        <f>IFERROR(FIND("UC federal",consulta_completa__11[[#This Row],[13 - Ocorrências/Ambientes Atingidos]]),0)</f>
        <v>0</v>
      </c>
      <c r="BW730" s="83" t="str">
        <f t="shared" si="355"/>
        <v/>
      </c>
      <c r="BX730" s="82">
        <f>IFERROR(FIND("UC estadual/municipal",consulta_completa__11[[#This Row],[13 - Ocorrências/Ambientes Atingidos]]),0)</f>
        <v>0</v>
      </c>
      <c r="BY730" s="83" t="str">
        <f t="shared" si="356"/>
        <v/>
      </c>
      <c r="BZ730" s="82">
        <f>IFERROR(FIND("Outro(s)",consulta_completa__11[[#This Row],[13 - Ocorrências/Ambientes Atingidos]]),0)</f>
        <v>0</v>
      </c>
      <c r="CA730" s="83" t="str">
        <f t="shared" si="357"/>
        <v/>
      </c>
      <c r="CB730" s="82">
        <f>IFERROR(FIND("Sem dano",consulta_completa__11[[#This Row],[13 - Ocorrências/Ambientes Atingidos]]),0)</f>
        <v>0</v>
      </c>
      <c r="CC730" s="83" t="str">
        <f t="shared" si="358"/>
        <v/>
      </c>
      <c r="CD730" s="82" t="str">
        <f>IF(consulta_completa__11[[#This Row],[13 - Ocorrências/Ambientes Atingidos]]="","X","")</f>
        <v/>
      </c>
      <c r="CE730" s="84">
        <f>IFERROR(FIND("IBAMA",consulta_completa__11[[#This Row],[14 - Inst. Atuando no Local]]),0)</f>
        <v>0</v>
      </c>
      <c r="CF730" s="84" t="str">
        <f t="shared" si="359"/>
        <v/>
      </c>
      <c r="CG730" s="84">
        <f>IFERROR(FIND("OEMA",consulta_completa__11[[#This Row],[14 - Inst. Atuando no Local]]),0)</f>
        <v>0</v>
      </c>
      <c r="CH730" s="84" t="str">
        <f t="shared" si="360"/>
        <v/>
      </c>
      <c r="CI730" s="84">
        <f>IFERROR(FIND("DEFESA CIVIL",consulta_completa__11[[#This Row],[14 - Inst. Atuando no Local]]),0)</f>
        <v>0</v>
      </c>
      <c r="CJ730" s="84" t="str">
        <f t="shared" si="361"/>
        <v/>
      </c>
      <c r="CK730" s="84">
        <f>IFERROR(FIND("CORPO DE BOMBEIROS",consulta_completa__11[[#This Row],[14 - Inst. Atuando no Local]]),0)</f>
        <v>0</v>
      </c>
      <c r="CL730" s="84" t="str">
        <f t="shared" si="362"/>
        <v/>
      </c>
      <c r="CM730" s="84">
        <f>IFERROR(FIND("POLÍCIA RODOVIÁRIA",consulta_completa__11[[#This Row],[14 - Inst. Atuando no Local]]),0)</f>
        <v>0</v>
      </c>
      <c r="CN730" s="84" t="str">
        <f t="shared" si="363"/>
        <v/>
      </c>
      <c r="CO730" s="84">
        <f>IFERROR(FIND("POLÍCIA MILITAR",consulta_completa__11[[#This Row],[14 - Inst. Atuando no Local]]),0)</f>
        <v>0</v>
      </c>
      <c r="CP730" s="84" t="str">
        <f t="shared" si="364"/>
        <v/>
      </c>
      <c r="CQ730" s="84">
        <f>IFERROR(FIND("POLÍCIA CIVIL",consulta_completa__11[[#This Row],[14 - Inst. Atuando no Local]]),0)</f>
        <v>0</v>
      </c>
      <c r="CR730" s="84" t="str">
        <f t="shared" si="365"/>
        <v/>
      </c>
      <c r="CS730" s="84">
        <f>IFERROR(FIND("MARINHA DO BRASIL",consulta_completa__11[[#This Row],[14 - Inst. Atuando no Local]]),0)</f>
        <v>0</v>
      </c>
      <c r="CT730" s="84" t="str">
        <f t="shared" si="366"/>
        <v/>
      </c>
      <c r="CU730" s="84">
        <f>IFERROR(FIND("EMPRESA ESPECIALIZADA EM ATENDIMENTO",consulta_completa__11[[#This Row],[14 - Inst. Atuando no Local]]),0)</f>
        <v>0</v>
      </c>
      <c r="CV730" s="84" t="str">
        <f t="shared" si="367"/>
        <v/>
      </c>
      <c r="CW730" s="84">
        <f>IFERROR(FIND("IBAMA",consulta_completa__11[[#This Row],[14 - Inst. Atuando no Local]]),0)</f>
        <v>0</v>
      </c>
      <c r="CX730" s="84" t="str">
        <f t="shared" si="368"/>
        <v/>
      </c>
      <c r="CY730" s="84" t="str">
        <f>IF(consulta_completa__11[[#This Row],[14 - Inst. Atuando no Local]]="","X","")</f>
        <v/>
      </c>
      <c r="CZ730" s="84">
        <f>IFERROR(FIND("OUTRA (S)",consulta_completa__11[[#This Row],[14 - Inst. Atuando no Local]]),0)</f>
        <v>0</v>
      </c>
      <c r="DA730" s="84" t="str">
        <f t="shared" si="369"/>
        <v/>
      </c>
      <c r="DB730" s="35" t="str">
        <f t="shared" si="370"/>
        <v>Sim</v>
      </c>
      <c r="DC730" s="35" t="str">
        <f t="shared" si="371"/>
        <v>Não</v>
      </c>
      <c r="DD730" s="35" t="str">
        <f t="shared" si="372"/>
        <v>Sim</v>
      </c>
      <c r="DE730" s="87" t="str">
        <f t="shared" si="343"/>
        <v/>
      </c>
    </row>
    <row r="731" spans="1:109">
      <c r="A731" s="14">
        <v>2025101354014</v>
      </c>
      <c r="B731" s="1">
        <v>45938</v>
      </c>
      <c r="C731" t="s">
        <v>6335</v>
      </c>
      <c r="D731" t="s">
        <v>180</v>
      </c>
      <c r="E731" t="s">
        <v>286</v>
      </c>
      <c r="F731" t="s">
        <v>112</v>
      </c>
      <c r="G731" t="s">
        <v>3303</v>
      </c>
      <c r="H731" t="s">
        <v>6336</v>
      </c>
      <c r="I731" t="s">
        <v>117</v>
      </c>
      <c r="J731" t="s">
        <v>113</v>
      </c>
      <c r="K731" t="s">
        <v>114</v>
      </c>
      <c r="L731" t="s">
        <v>114</v>
      </c>
      <c r="M731" t="s">
        <v>810</v>
      </c>
      <c r="N731" t="s">
        <v>6337</v>
      </c>
      <c r="O731" t="s">
        <v>185</v>
      </c>
      <c r="P731" t="s">
        <v>121</v>
      </c>
      <c r="Q731" t="s">
        <v>122</v>
      </c>
      <c r="R731" t="s">
        <v>123</v>
      </c>
      <c r="S731" t="s">
        <v>113</v>
      </c>
      <c r="T731" t="s">
        <v>6338</v>
      </c>
      <c r="U731" t="s">
        <v>6339</v>
      </c>
      <c r="V731" t="s">
        <v>113</v>
      </c>
      <c r="Z731" t="s">
        <v>113</v>
      </c>
      <c r="AA731" t="s">
        <v>113</v>
      </c>
      <c r="AB731" t="s">
        <v>113</v>
      </c>
      <c r="AC731" t="s">
        <v>113</v>
      </c>
      <c r="AE731" t="s">
        <v>113</v>
      </c>
      <c r="AF731" t="s">
        <v>113</v>
      </c>
      <c r="AG731" t="s">
        <v>113</v>
      </c>
      <c r="AH731" t="s">
        <v>194</v>
      </c>
      <c r="AI731" t="s">
        <v>132</v>
      </c>
      <c r="AJ731" t="s">
        <v>131</v>
      </c>
      <c r="AK731" t="s">
        <v>6340</v>
      </c>
      <c r="AL731" t="s">
        <v>6341</v>
      </c>
      <c r="AM731" t="s">
        <v>2087</v>
      </c>
      <c r="AN731" t="s">
        <v>265</v>
      </c>
      <c r="AO731" t="s">
        <v>113</v>
      </c>
      <c r="AQ731" t="s">
        <v>2088</v>
      </c>
      <c r="AR731" t="s">
        <v>113</v>
      </c>
      <c r="AS731" t="s">
        <v>113</v>
      </c>
      <c r="AT731" t="s">
        <v>6342</v>
      </c>
      <c r="AU731" t="s">
        <v>113</v>
      </c>
      <c r="AW731" t="s">
        <v>159</v>
      </c>
      <c r="AX731" s="82">
        <f>IFERROR(FIND("Óbitos/feridos",consulta_completa__11[[#This Row],[13 - Ocorrências/Ambientes Atingidos]]),0)</f>
        <v>0</v>
      </c>
      <c r="AY731" s="83" t="str">
        <f t="shared" si="344"/>
        <v/>
      </c>
      <c r="AZ731" s="82">
        <f>IFERROR(FIND("População afetada/evacuada",consulta_completa__11[[#This Row],[13 - Ocorrências/Ambientes Atingidos]]),0)</f>
        <v>0</v>
      </c>
      <c r="BA731" s="82" t="str">
        <f t="shared" si="345"/>
        <v/>
      </c>
      <c r="BB731" s="82">
        <f>IFERROR(FIND("Suspensão de abastecimento de água",consulta_completa__11[[#This Row],[13 - Ocorrências/Ambientes Atingidos]]),0)</f>
        <v>0</v>
      </c>
      <c r="BC731" s="83" t="str">
        <f t="shared" si="373"/>
        <v/>
      </c>
      <c r="BD731" s="82">
        <f>IFERROR(FIND("Rio/córrego",consulta_completa__11[[#This Row],[13 - Ocorrências/Ambientes Atingidos]]),0)</f>
        <v>1</v>
      </c>
      <c r="BE731" s="83" t="str">
        <f t="shared" si="346"/>
        <v>X</v>
      </c>
      <c r="BF731" s="82">
        <f>IFERROR(FIND("Lago",consulta_completa__11[[#This Row],[13 - Ocorrências/Ambientes Atingidos]]),0)</f>
        <v>0</v>
      </c>
      <c r="BG731" s="83" t="str">
        <f t="shared" si="347"/>
        <v/>
      </c>
      <c r="BH731" s="82">
        <f>IFERROR(FIND("Mar",consulta_completa__11[[#This Row],[13 - Ocorrências/Ambientes Atingidos]]),0)</f>
        <v>0</v>
      </c>
      <c r="BI731" s="83" t="str">
        <f t="shared" si="348"/>
        <v/>
      </c>
      <c r="BJ731" s="82">
        <f>IFERROR(FIND("Praia",consulta_completa__11[[#This Row],[13 - Ocorrências/Ambientes Atingidos]]),0)</f>
        <v>0</v>
      </c>
      <c r="BK731" s="83" t="str">
        <f t="shared" si="349"/>
        <v/>
      </c>
      <c r="BL731" s="82">
        <f>IFERROR(FIND("Solo",consulta_completa__11[[#This Row],[13 - Ocorrências/Ambientes Atingidos]]),0)</f>
        <v>14</v>
      </c>
      <c r="BM731" s="83" t="str">
        <f t="shared" si="350"/>
        <v>X</v>
      </c>
      <c r="BN731" s="82">
        <f>IFERROR(FIND("Águas subterrâneas",consulta_completa__11[[#This Row],[13 - Ocorrências/Ambientes Atingidos]]),0)</f>
        <v>0</v>
      </c>
      <c r="BO731" s="83" t="str">
        <f t="shared" si="351"/>
        <v/>
      </c>
      <c r="BP731" s="82">
        <f>IFERROR(FIND("Atmosfera",consulta_completa__11[[#This Row],[13 - Ocorrências/Ambientes Atingidos]]),0)</f>
        <v>0</v>
      </c>
      <c r="BQ731" s="83" t="str">
        <f t="shared" si="352"/>
        <v/>
      </c>
      <c r="BR731" s="82">
        <f>IFERROR(FIND("Flora",consulta_completa__11[[#This Row],[13 - Ocorrências/Ambientes Atingidos]]),0)</f>
        <v>0</v>
      </c>
      <c r="BS731" s="83" t="str">
        <f t="shared" si="353"/>
        <v/>
      </c>
      <c r="BT731" s="82">
        <f>IFERROR(FIND("Fauna",consulta_completa__11[[#This Row],[13 - Ocorrências/Ambientes Atingidos]]),0)</f>
        <v>0</v>
      </c>
      <c r="BU731" s="83" t="str">
        <f t="shared" si="354"/>
        <v/>
      </c>
      <c r="BV731" s="82">
        <f>IFERROR(FIND("UC federal",consulta_completa__11[[#This Row],[13 - Ocorrências/Ambientes Atingidos]]),0)</f>
        <v>0</v>
      </c>
      <c r="BW731" s="83" t="str">
        <f t="shared" si="355"/>
        <v/>
      </c>
      <c r="BX731" s="82">
        <f>IFERROR(FIND("UC estadual/municipal",consulta_completa__11[[#This Row],[13 - Ocorrências/Ambientes Atingidos]]),0)</f>
        <v>0</v>
      </c>
      <c r="BY731" s="83" t="str">
        <f t="shared" si="356"/>
        <v/>
      </c>
      <c r="BZ731" s="82">
        <f>IFERROR(FIND("Outro(s)",consulta_completa__11[[#This Row],[13 - Ocorrências/Ambientes Atingidos]]),0)</f>
        <v>0</v>
      </c>
      <c r="CA731" s="83" t="str">
        <f t="shared" si="357"/>
        <v/>
      </c>
      <c r="CB731" s="82">
        <f>IFERROR(FIND("Sem dano",consulta_completa__11[[#This Row],[13 - Ocorrências/Ambientes Atingidos]]),0)</f>
        <v>0</v>
      </c>
      <c r="CC731" s="83" t="str">
        <f t="shared" si="358"/>
        <v/>
      </c>
      <c r="CD731" s="82" t="str">
        <f>IF(consulta_completa__11[[#This Row],[13 - Ocorrências/Ambientes Atingidos]]="","X","")</f>
        <v/>
      </c>
      <c r="CE731" s="84">
        <f>IFERROR(FIND("IBAMA",consulta_completa__11[[#This Row],[14 - Inst. Atuando no Local]]),0)</f>
        <v>0</v>
      </c>
      <c r="CF731" s="84" t="str">
        <f t="shared" si="359"/>
        <v/>
      </c>
      <c r="CG731" s="84">
        <f>IFERROR(FIND("OEMA",consulta_completa__11[[#This Row],[14 - Inst. Atuando no Local]]),0)</f>
        <v>0</v>
      </c>
      <c r="CH731" s="84" t="str">
        <f t="shared" si="360"/>
        <v/>
      </c>
      <c r="CI731" s="84">
        <f>IFERROR(FIND("DEFESA CIVIL",consulta_completa__11[[#This Row],[14 - Inst. Atuando no Local]]),0)</f>
        <v>0</v>
      </c>
      <c r="CJ731" s="84" t="str">
        <f t="shared" si="361"/>
        <v/>
      </c>
      <c r="CK731" s="84">
        <f>IFERROR(FIND("CORPO DE BOMBEIROS",consulta_completa__11[[#This Row],[14 - Inst. Atuando no Local]]),0)</f>
        <v>0</v>
      </c>
      <c r="CL731" s="84" t="str">
        <f t="shared" si="362"/>
        <v/>
      </c>
      <c r="CM731" s="84">
        <f>IFERROR(FIND("POLÍCIA RODOVIÁRIA",consulta_completa__11[[#This Row],[14 - Inst. Atuando no Local]]),0)</f>
        <v>0</v>
      </c>
      <c r="CN731" s="84" t="str">
        <f t="shared" si="363"/>
        <v/>
      </c>
      <c r="CO731" s="84">
        <f>IFERROR(FIND("POLÍCIA MILITAR",consulta_completa__11[[#This Row],[14 - Inst. Atuando no Local]]),0)</f>
        <v>0</v>
      </c>
      <c r="CP731" s="84" t="str">
        <f t="shared" si="364"/>
        <v/>
      </c>
      <c r="CQ731" s="84">
        <f>IFERROR(FIND("POLÍCIA CIVIL",consulta_completa__11[[#This Row],[14 - Inst. Atuando no Local]]),0)</f>
        <v>0</v>
      </c>
      <c r="CR731" s="84" t="str">
        <f t="shared" si="365"/>
        <v/>
      </c>
      <c r="CS731" s="84">
        <f>IFERROR(FIND("MARINHA DO BRASIL",consulta_completa__11[[#This Row],[14 - Inst. Atuando no Local]]),0)</f>
        <v>0</v>
      </c>
      <c r="CT731" s="84" t="str">
        <f t="shared" si="366"/>
        <v/>
      </c>
      <c r="CU731" s="84">
        <f>IFERROR(FIND("EMPRESA ESPECIALIZADA EM ATENDIMENTO",consulta_completa__11[[#This Row],[14 - Inst. Atuando no Local]]),0)</f>
        <v>0</v>
      </c>
      <c r="CV731" s="84" t="str">
        <f t="shared" si="367"/>
        <v/>
      </c>
      <c r="CW731" s="84">
        <f>IFERROR(FIND("IBAMA",consulta_completa__11[[#This Row],[14 - Inst. Atuando no Local]]),0)</f>
        <v>0</v>
      </c>
      <c r="CX731" s="84" t="str">
        <f t="shared" si="368"/>
        <v/>
      </c>
      <c r="CY731" s="84" t="str">
        <f>IF(consulta_completa__11[[#This Row],[14 - Inst. Atuando no Local]]="","X","")</f>
        <v/>
      </c>
      <c r="CZ731" s="84">
        <f>IFERROR(FIND("OUTRA (S)",consulta_completa__11[[#This Row],[14 - Inst. Atuando no Local]]),0)</f>
        <v>0</v>
      </c>
      <c r="DA731" s="84" t="str">
        <f t="shared" si="369"/>
        <v/>
      </c>
      <c r="DB731" s="35" t="str">
        <f t="shared" si="370"/>
        <v>Sim</v>
      </c>
      <c r="DC731" s="35" t="str">
        <f t="shared" si="371"/>
        <v>Não</v>
      </c>
      <c r="DD731" s="35" t="str">
        <f t="shared" si="372"/>
        <v>Sim</v>
      </c>
      <c r="DE731" s="87" t="str">
        <f t="shared" si="343"/>
        <v/>
      </c>
    </row>
    <row r="732" spans="1:109">
      <c r="A732" s="14">
        <v>202510979242</v>
      </c>
      <c r="B732" s="1">
        <v>45939</v>
      </c>
      <c r="C732" t="s">
        <v>6343</v>
      </c>
      <c r="D732" t="s">
        <v>161</v>
      </c>
      <c r="E732" t="s">
        <v>286</v>
      </c>
      <c r="F732" t="s">
        <v>112</v>
      </c>
      <c r="G732" t="s">
        <v>6344</v>
      </c>
      <c r="H732" t="s">
        <v>6345</v>
      </c>
      <c r="I732" t="s">
        <v>1352</v>
      </c>
      <c r="J732" t="s">
        <v>113</v>
      </c>
      <c r="K732" t="s">
        <v>114</v>
      </c>
      <c r="L732" t="s">
        <v>114</v>
      </c>
      <c r="M732" t="s">
        <v>6346</v>
      </c>
      <c r="N732" t="s">
        <v>6347</v>
      </c>
      <c r="O732" t="s">
        <v>120</v>
      </c>
      <c r="P732" t="s">
        <v>142</v>
      </c>
      <c r="Q732" t="s">
        <v>122</v>
      </c>
      <c r="R732" t="s">
        <v>123</v>
      </c>
      <c r="S732" t="s">
        <v>113</v>
      </c>
      <c r="T732" t="s">
        <v>6348</v>
      </c>
      <c r="U732" t="s">
        <v>113</v>
      </c>
      <c r="V732" t="s">
        <v>6349</v>
      </c>
      <c r="Z732" t="s">
        <v>6350</v>
      </c>
      <c r="AA732" t="s">
        <v>113</v>
      </c>
      <c r="AB732" t="s">
        <v>6351</v>
      </c>
      <c r="AC732" t="s">
        <v>6352</v>
      </c>
      <c r="AD732">
        <v>0</v>
      </c>
      <c r="AE732" t="s">
        <v>113</v>
      </c>
      <c r="AF732" t="s">
        <v>113</v>
      </c>
      <c r="AG732" t="s">
        <v>113</v>
      </c>
      <c r="AH732" t="s">
        <v>194</v>
      </c>
      <c r="AI732" t="s">
        <v>132</v>
      </c>
      <c r="AJ732" t="s">
        <v>132</v>
      </c>
      <c r="AK732" t="s">
        <v>113</v>
      </c>
      <c r="AL732" t="s">
        <v>6353</v>
      </c>
      <c r="AM732" t="s">
        <v>5373</v>
      </c>
      <c r="AN732" t="s">
        <v>5373</v>
      </c>
      <c r="AO732" t="s">
        <v>6354</v>
      </c>
      <c r="AP732">
        <v>11977690478</v>
      </c>
      <c r="AQ732" t="s">
        <v>113</v>
      </c>
      <c r="AR732" t="s">
        <v>113</v>
      </c>
      <c r="AS732" t="s">
        <v>113</v>
      </c>
      <c r="AT732" t="s">
        <v>113</v>
      </c>
      <c r="AU732" t="s">
        <v>113</v>
      </c>
      <c r="AW732" t="s">
        <v>113</v>
      </c>
      <c r="AX732" s="82">
        <f>IFERROR(FIND("Óbitos/feridos",consulta_completa__11[[#This Row],[13 - Ocorrências/Ambientes Atingidos]]),0)</f>
        <v>0</v>
      </c>
      <c r="AY732" s="83" t="str">
        <f t="shared" si="344"/>
        <v/>
      </c>
      <c r="AZ732" s="82">
        <f>IFERROR(FIND("População afetada/evacuada",consulta_completa__11[[#This Row],[13 - Ocorrências/Ambientes Atingidos]]),0)</f>
        <v>0</v>
      </c>
      <c r="BA732" s="82" t="str">
        <f t="shared" si="345"/>
        <v/>
      </c>
      <c r="BB732" s="82">
        <f>IFERROR(FIND("Suspensão de abastecimento de água",consulta_completa__11[[#This Row],[13 - Ocorrências/Ambientes Atingidos]]),0)</f>
        <v>0</v>
      </c>
      <c r="BC732" s="83" t="str">
        <f t="shared" si="373"/>
        <v/>
      </c>
      <c r="BD732" s="82">
        <f>IFERROR(FIND("Rio/córrego",consulta_completa__11[[#This Row],[13 - Ocorrências/Ambientes Atingidos]]),0)</f>
        <v>0</v>
      </c>
      <c r="BE732" s="83" t="str">
        <f t="shared" si="346"/>
        <v/>
      </c>
      <c r="BF732" s="82">
        <f>IFERROR(FIND("Lago",consulta_completa__11[[#This Row],[13 - Ocorrências/Ambientes Atingidos]]),0)</f>
        <v>0</v>
      </c>
      <c r="BG732" s="83" t="str">
        <f t="shared" si="347"/>
        <v/>
      </c>
      <c r="BH732" s="82">
        <f>IFERROR(FIND("Mar",consulta_completa__11[[#This Row],[13 - Ocorrências/Ambientes Atingidos]]),0)</f>
        <v>0</v>
      </c>
      <c r="BI732" s="83" t="str">
        <f t="shared" si="348"/>
        <v/>
      </c>
      <c r="BJ732" s="82">
        <f>IFERROR(FIND("Praia",consulta_completa__11[[#This Row],[13 - Ocorrências/Ambientes Atingidos]]),0)</f>
        <v>0</v>
      </c>
      <c r="BK732" s="83" t="str">
        <f t="shared" si="349"/>
        <v/>
      </c>
      <c r="BL732" s="82">
        <f>IFERROR(FIND("Solo",consulta_completa__11[[#This Row],[13 - Ocorrências/Ambientes Atingidos]]),0)</f>
        <v>1</v>
      </c>
      <c r="BM732" s="83" t="str">
        <f t="shared" si="350"/>
        <v>X</v>
      </c>
      <c r="BN732" s="82">
        <f>IFERROR(FIND("Águas subterrâneas",consulta_completa__11[[#This Row],[13 - Ocorrências/Ambientes Atingidos]]),0)</f>
        <v>0</v>
      </c>
      <c r="BO732" s="83" t="str">
        <f t="shared" si="351"/>
        <v/>
      </c>
      <c r="BP732" s="82">
        <f>IFERROR(FIND("Atmosfera",consulta_completa__11[[#This Row],[13 - Ocorrências/Ambientes Atingidos]]),0)</f>
        <v>0</v>
      </c>
      <c r="BQ732" s="83" t="str">
        <f t="shared" si="352"/>
        <v/>
      </c>
      <c r="BR732" s="82">
        <f>IFERROR(FIND("Flora",consulta_completa__11[[#This Row],[13 - Ocorrências/Ambientes Atingidos]]),0)</f>
        <v>7</v>
      </c>
      <c r="BS732" s="83" t="str">
        <f t="shared" si="353"/>
        <v>X</v>
      </c>
      <c r="BT732" s="82">
        <f>IFERROR(FIND("Fauna",consulta_completa__11[[#This Row],[13 - Ocorrências/Ambientes Atingidos]]),0)</f>
        <v>14</v>
      </c>
      <c r="BU732" s="83" t="str">
        <f t="shared" si="354"/>
        <v>X</v>
      </c>
      <c r="BV732" s="82">
        <f>IFERROR(FIND("UC federal",consulta_completa__11[[#This Row],[13 - Ocorrências/Ambientes Atingidos]]),0)</f>
        <v>0</v>
      </c>
      <c r="BW732" s="83" t="str">
        <f t="shared" si="355"/>
        <v/>
      </c>
      <c r="BX732" s="82">
        <f>IFERROR(FIND("UC estadual/municipal",consulta_completa__11[[#This Row],[13 - Ocorrências/Ambientes Atingidos]]),0)</f>
        <v>0</v>
      </c>
      <c r="BY732" s="83" t="str">
        <f t="shared" si="356"/>
        <v/>
      </c>
      <c r="BZ732" s="82">
        <f>IFERROR(FIND("Outro(s)",consulta_completa__11[[#This Row],[13 - Ocorrências/Ambientes Atingidos]]),0)</f>
        <v>0</v>
      </c>
      <c r="CA732" s="83" t="str">
        <f t="shared" si="357"/>
        <v/>
      </c>
      <c r="CB732" s="82">
        <f>IFERROR(FIND("Sem dano",consulta_completa__11[[#This Row],[13 - Ocorrências/Ambientes Atingidos]]),0)</f>
        <v>0</v>
      </c>
      <c r="CC732" s="83" t="str">
        <f t="shared" si="358"/>
        <v/>
      </c>
      <c r="CD732" s="82" t="str">
        <f>IF(consulta_completa__11[[#This Row],[13 - Ocorrências/Ambientes Atingidos]]="","X","")</f>
        <v/>
      </c>
      <c r="CE732" s="84">
        <f>IFERROR(FIND("IBAMA",consulta_completa__11[[#This Row],[14 - Inst. Atuando no Local]]),0)</f>
        <v>0</v>
      </c>
      <c r="CF732" s="84" t="str">
        <f t="shared" si="359"/>
        <v/>
      </c>
      <c r="CG732" s="84">
        <f>IFERROR(FIND("OEMA",consulta_completa__11[[#This Row],[14 - Inst. Atuando no Local]]),0)</f>
        <v>0</v>
      </c>
      <c r="CH732" s="84" t="str">
        <f t="shared" si="360"/>
        <v/>
      </c>
      <c r="CI732" s="84">
        <f>IFERROR(FIND("DEFESA CIVIL",consulta_completa__11[[#This Row],[14 - Inst. Atuando no Local]]),0)</f>
        <v>0</v>
      </c>
      <c r="CJ732" s="84" t="str">
        <f t="shared" si="361"/>
        <v/>
      </c>
      <c r="CK732" s="84">
        <f>IFERROR(FIND("CORPO DE BOMBEIROS",consulta_completa__11[[#This Row],[14 - Inst. Atuando no Local]]),0)</f>
        <v>0</v>
      </c>
      <c r="CL732" s="84" t="str">
        <f t="shared" si="362"/>
        <v/>
      </c>
      <c r="CM732" s="84">
        <f>IFERROR(FIND("POLÍCIA RODOVIÁRIA",consulta_completa__11[[#This Row],[14 - Inst. Atuando no Local]]),0)</f>
        <v>0</v>
      </c>
      <c r="CN732" s="84" t="str">
        <f t="shared" si="363"/>
        <v/>
      </c>
      <c r="CO732" s="84">
        <f>IFERROR(FIND("POLÍCIA MILITAR",consulta_completa__11[[#This Row],[14 - Inst. Atuando no Local]]),0)</f>
        <v>0</v>
      </c>
      <c r="CP732" s="84" t="str">
        <f t="shared" si="364"/>
        <v/>
      </c>
      <c r="CQ732" s="84">
        <f>IFERROR(FIND("POLÍCIA CIVIL",consulta_completa__11[[#This Row],[14 - Inst. Atuando no Local]]),0)</f>
        <v>0</v>
      </c>
      <c r="CR732" s="84" t="str">
        <f t="shared" si="365"/>
        <v/>
      </c>
      <c r="CS732" s="84">
        <f>IFERROR(FIND("MARINHA DO BRASIL",consulta_completa__11[[#This Row],[14 - Inst. Atuando no Local]]),0)</f>
        <v>0</v>
      </c>
      <c r="CT732" s="84" t="str">
        <f t="shared" si="366"/>
        <v/>
      </c>
      <c r="CU732" s="84">
        <f>IFERROR(FIND("EMPRESA ESPECIALIZADA EM ATENDIMENTO",consulta_completa__11[[#This Row],[14 - Inst. Atuando no Local]]),0)</f>
        <v>0</v>
      </c>
      <c r="CV732" s="84" t="str">
        <f t="shared" si="367"/>
        <v/>
      </c>
      <c r="CW732" s="84">
        <f>IFERROR(FIND("IBAMA",consulta_completa__11[[#This Row],[14 - Inst. Atuando no Local]]),0)</f>
        <v>0</v>
      </c>
      <c r="CX732" s="84" t="str">
        <f t="shared" si="368"/>
        <v/>
      </c>
      <c r="CY732" s="84" t="str">
        <f>IF(consulta_completa__11[[#This Row],[14 - Inst. Atuando no Local]]="","X","")</f>
        <v/>
      </c>
      <c r="CZ732" s="84">
        <f>IFERROR(FIND("OUTRA (S)",consulta_completa__11[[#This Row],[14 - Inst. Atuando no Local]]),0)</f>
        <v>0</v>
      </c>
      <c r="DA732" s="84" t="str">
        <f t="shared" si="369"/>
        <v/>
      </c>
      <c r="DB732" s="35" t="str">
        <f t="shared" si="370"/>
        <v>Sim</v>
      </c>
      <c r="DC732" s="35" t="str">
        <f t="shared" si="371"/>
        <v>Não</v>
      </c>
      <c r="DD732" s="35" t="str">
        <f t="shared" si="372"/>
        <v>Sim</v>
      </c>
      <c r="DE732" s="87" t="str">
        <f t="shared" si="343"/>
        <v/>
      </c>
    </row>
    <row r="733" spans="1:109">
      <c r="A733" s="14">
        <v>2025101057609</v>
      </c>
      <c r="B733" s="1">
        <v>45939</v>
      </c>
      <c r="C733" t="s">
        <v>718</v>
      </c>
      <c r="D733" t="s">
        <v>609</v>
      </c>
      <c r="E733" t="s">
        <v>139</v>
      </c>
      <c r="F733" t="s">
        <v>112</v>
      </c>
      <c r="G733" t="s">
        <v>113</v>
      </c>
      <c r="H733" t="s">
        <v>114</v>
      </c>
      <c r="I733" t="s">
        <v>114</v>
      </c>
      <c r="J733" t="s">
        <v>797</v>
      </c>
      <c r="K733" t="s">
        <v>2338</v>
      </c>
      <c r="L733" t="s">
        <v>117</v>
      </c>
      <c r="M733" t="s">
        <v>140</v>
      </c>
      <c r="N733" t="s">
        <v>141</v>
      </c>
      <c r="O733" t="s">
        <v>185</v>
      </c>
      <c r="P733" t="s">
        <v>142</v>
      </c>
      <c r="Q733" t="s">
        <v>230</v>
      </c>
      <c r="R733" t="s">
        <v>123</v>
      </c>
      <c r="S733" t="s">
        <v>113</v>
      </c>
      <c r="T733" t="s">
        <v>6355</v>
      </c>
      <c r="U733" t="s">
        <v>145</v>
      </c>
      <c r="V733" t="s">
        <v>6356</v>
      </c>
      <c r="Z733" t="s">
        <v>409</v>
      </c>
      <c r="AA733" t="s">
        <v>113</v>
      </c>
      <c r="AB733" t="s">
        <v>613</v>
      </c>
      <c r="AC733" t="s">
        <v>113</v>
      </c>
      <c r="AD733">
        <v>2</v>
      </c>
      <c r="AE733" t="s">
        <v>113</v>
      </c>
      <c r="AF733" t="s">
        <v>3732</v>
      </c>
      <c r="AG733" t="s">
        <v>6357</v>
      </c>
      <c r="AH733" t="s">
        <v>131</v>
      </c>
      <c r="AI733" t="s">
        <v>132</v>
      </c>
      <c r="AJ733" t="s">
        <v>131</v>
      </c>
      <c r="AK733" t="s">
        <v>6358</v>
      </c>
      <c r="AL733" t="s">
        <v>6359</v>
      </c>
      <c r="AM733" t="s">
        <v>153</v>
      </c>
      <c r="AN733" t="s">
        <v>154</v>
      </c>
      <c r="AO733" t="s">
        <v>155</v>
      </c>
      <c r="AP733">
        <v>6133161070</v>
      </c>
      <c r="AQ733" t="s">
        <v>156</v>
      </c>
      <c r="AR733" t="s">
        <v>113</v>
      </c>
      <c r="AS733" t="s">
        <v>113</v>
      </c>
      <c r="AT733" t="s">
        <v>731</v>
      </c>
      <c r="AU733" t="s">
        <v>592</v>
      </c>
      <c r="AV733">
        <v>290000000</v>
      </c>
      <c r="AW733" t="s">
        <v>159</v>
      </c>
      <c r="AX733" s="82">
        <f>IFERROR(FIND("Óbitos/feridos",consulta_completa__11[[#This Row],[13 - Ocorrências/Ambientes Atingidos]]),0)</f>
        <v>0</v>
      </c>
      <c r="AY733" s="83" t="str">
        <f t="shared" si="344"/>
        <v/>
      </c>
      <c r="AZ733" s="82">
        <f>IFERROR(FIND("População afetada/evacuada",consulta_completa__11[[#This Row],[13 - Ocorrências/Ambientes Atingidos]]),0)</f>
        <v>0</v>
      </c>
      <c r="BA733" s="82" t="str">
        <f t="shared" si="345"/>
        <v/>
      </c>
      <c r="BB733" s="82">
        <f>IFERROR(FIND("Suspensão de abastecimento de água",consulta_completa__11[[#This Row],[13 - Ocorrências/Ambientes Atingidos]]),0)</f>
        <v>0</v>
      </c>
      <c r="BC733" s="83" t="str">
        <f t="shared" si="373"/>
        <v/>
      </c>
      <c r="BD733" s="82">
        <f>IFERROR(FIND("Rio/córrego",consulta_completa__11[[#This Row],[13 - Ocorrências/Ambientes Atingidos]]),0)</f>
        <v>0</v>
      </c>
      <c r="BE733" s="83" t="str">
        <f t="shared" si="346"/>
        <v/>
      </c>
      <c r="BF733" s="82">
        <f>IFERROR(FIND("Lago",consulta_completa__11[[#This Row],[13 - Ocorrências/Ambientes Atingidos]]),0)</f>
        <v>0</v>
      </c>
      <c r="BG733" s="83" t="str">
        <f t="shared" si="347"/>
        <v/>
      </c>
      <c r="BH733" s="82">
        <f>IFERROR(FIND("Mar",consulta_completa__11[[#This Row],[13 - Ocorrências/Ambientes Atingidos]]),0)</f>
        <v>0</v>
      </c>
      <c r="BI733" s="83" t="str">
        <f t="shared" si="348"/>
        <v/>
      </c>
      <c r="BJ733" s="82">
        <f>IFERROR(FIND("Praia",consulta_completa__11[[#This Row],[13 - Ocorrências/Ambientes Atingidos]]),0)</f>
        <v>0</v>
      </c>
      <c r="BK733" s="83" t="str">
        <f t="shared" si="349"/>
        <v/>
      </c>
      <c r="BL733" s="82">
        <f>IFERROR(FIND("Solo",consulta_completa__11[[#This Row],[13 - Ocorrências/Ambientes Atingidos]]),0)</f>
        <v>1</v>
      </c>
      <c r="BM733" s="83" t="str">
        <f t="shared" si="350"/>
        <v>X</v>
      </c>
      <c r="BN733" s="82">
        <f>IFERROR(FIND("Águas subterrâneas",consulta_completa__11[[#This Row],[13 - Ocorrências/Ambientes Atingidos]]),0)</f>
        <v>0</v>
      </c>
      <c r="BO733" s="83" t="str">
        <f t="shared" si="351"/>
        <v/>
      </c>
      <c r="BP733" s="82">
        <f>IFERROR(FIND("Atmosfera",consulta_completa__11[[#This Row],[13 - Ocorrências/Ambientes Atingidos]]),0)</f>
        <v>0</v>
      </c>
      <c r="BQ733" s="83" t="str">
        <f t="shared" si="352"/>
        <v/>
      </c>
      <c r="BR733" s="82">
        <f>IFERROR(FIND("Flora",consulta_completa__11[[#This Row],[13 - Ocorrências/Ambientes Atingidos]]),0)</f>
        <v>0</v>
      </c>
      <c r="BS733" s="83" t="str">
        <f t="shared" si="353"/>
        <v/>
      </c>
      <c r="BT733" s="82">
        <f>IFERROR(FIND("Fauna",consulta_completa__11[[#This Row],[13 - Ocorrências/Ambientes Atingidos]]),0)</f>
        <v>0</v>
      </c>
      <c r="BU733" s="83" t="str">
        <f t="shared" si="354"/>
        <v/>
      </c>
      <c r="BV733" s="82">
        <f>IFERROR(FIND("UC federal",consulta_completa__11[[#This Row],[13 - Ocorrências/Ambientes Atingidos]]),0)</f>
        <v>0</v>
      </c>
      <c r="BW733" s="83" t="str">
        <f t="shared" si="355"/>
        <v/>
      </c>
      <c r="BX733" s="82">
        <f>IFERROR(FIND("UC estadual/municipal",consulta_completa__11[[#This Row],[13 - Ocorrências/Ambientes Atingidos]]),0)</f>
        <v>0</v>
      </c>
      <c r="BY733" s="83" t="str">
        <f t="shared" si="356"/>
        <v/>
      </c>
      <c r="BZ733" s="82">
        <f>IFERROR(FIND("Outro(s)",consulta_completa__11[[#This Row],[13 - Ocorrências/Ambientes Atingidos]]),0)</f>
        <v>0</v>
      </c>
      <c r="CA733" s="83" t="str">
        <f t="shared" si="357"/>
        <v/>
      </c>
      <c r="CB733" s="82">
        <f>IFERROR(FIND("Sem dano",consulta_completa__11[[#This Row],[13 - Ocorrências/Ambientes Atingidos]]),0)</f>
        <v>0</v>
      </c>
      <c r="CC733" s="83" t="str">
        <f t="shared" si="358"/>
        <v/>
      </c>
      <c r="CD733" s="82" t="str">
        <f>IF(consulta_completa__11[[#This Row],[13 - Ocorrências/Ambientes Atingidos]]="","X","")</f>
        <v/>
      </c>
      <c r="CE733" s="84">
        <f>IFERROR(FIND("IBAMA",consulta_completa__11[[#This Row],[14 - Inst. Atuando no Local]]),0)</f>
        <v>0</v>
      </c>
      <c r="CF733" s="84" t="str">
        <f t="shared" si="359"/>
        <v/>
      </c>
      <c r="CG733" s="84">
        <f>IFERROR(FIND("OEMA",consulta_completa__11[[#This Row],[14 - Inst. Atuando no Local]]),0)</f>
        <v>0</v>
      </c>
      <c r="CH733" s="84" t="str">
        <f t="shared" si="360"/>
        <v/>
      </c>
      <c r="CI733" s="84">
        <f>IFERROR(FIND("DEFESA CIVIL",consulta_completa__11[[#This Row],[14 - Inst. Atuando no Local]]),0)</f>
        <v>0</v>
      </c>
      <c r="CJ733" s="84" t="str">
        <f t="shared" si="361"/>
        <v/>
      </c>
      <c r="CK733" s="84">
        <f>IFERROR(FIND("CORPO DE BOMBEIROS",consulta_completa__11[[#This Row],[14 - Inst. Atuando no Local]]),0)</f>
        <v>0</v>
      </c>
      <c r="CL733" s="84" t="str">
        <f t="shared" si="362"/>
        <v/>
      </c>
      <c r="CM733" s="84">
        <f>IFERROR(FIND("POLÍCIA RODOVIÁRIA",consulta_completa__11[[#This Row],[14 - Inst. Atuando no Local]]),0)</f>
        <v>0</v>
      </c>
      <c r="CN733" s="84" t="str">
        <f t="shared" si="363"/>
        <v/>
      </c>
      <c r="CO733" s="84">
        <f>IFERROR(FIND("POLÍCIA MILITAR",consulta_completa__11[[#This Row],[14 - Inst. Atuando no Local]]),0)</f>
        <v>0</v>
      </c>
      <c r="CP733" s="84" t="str">
        <f t="shared" si="364"/>
        <v/>
      </c>
      <c r="CQ733" s="84">
        <f>IFERROR(FIND("POLÍCIA CIVIL",consulta_completa__11[[#This Row],[14 - Inst. Atuando no Local]]),0)</f>
        <v>0</v>
      </c>
      <c r="CR733" s="84" t="str">
        <f t="shared" si="365"/>
        <v/>
      </c>
      <c r="CS733" s="84">
        <f>IFERROR(FIND("MARINHA DO BRASIL",consulta_completa__11[[#This Row],[14 - Inst. Atuando no Local]]),0)</f>
        <v>0</v>
      </c>
      <c r="CT733" s="84" t="str">
        <f t="shared" si="366"/>
        <v/>
      </c>
      <c r="CU733" s="84">
        <f>IFERROR(FIND("EMPRESA ESPECIALIZADA EM ATENDIMENTO",consulta_completa__11[[#This Row],[14 - Inst. Atuando no Local]]),0)</f>
        <v>0</v>
      </c>
      <c r="CV733" s="84" t="str">
        <f t="shared" si="367"/>
        <v/>
      </c>
      <c r="CW733" s="84">
        <f>IFERROR(FIND("IBAMA",consulta_completa__11[[#This Row],[14 - Inst. Atuando no Local]]),0)</f>
        <v>0</v>
      </c>
      <c r="CX733" s="84" t="str">
        <f t="shared" si="368"/>
        <v/>
      </c>
      <c r="CY733" s="84" t="str">
        <f>IF(consulta_completa__11[[#This Row],[14 - Inst. Atuando no Local]]="","X","")</f>
        <v/>
      </c>
      <c r="CZ733" s="84">
        <f>IFERROR(FIND("OUTRA (S)",consulta_completa__11[[#This Row],[14 - Inst. Atuando no Local]]),0)</f>
        <v>0</v>
      </c>
      <c r="DA733" s="84" t="str">
        <f t="shared" si="369"/>
        <v/>
      </c>
      <c r="DB733" s="35" t="str">
        <f t="shared" si="370"/>
        <v>Sim</v>
      </c>
      <c r="DC733" s="35" t="str">
        <f t="shared" si="371"/>
        <v>Não</v>
      </c>
      <c r="DD733" s="35" t="str">
        <f t="shared" si="372"/>
        <v>Sim</v>
      </c>
      <c r="DE733" s="87" t="str">
        <f t="shared" si="343"/>
        <v/>
      </c>
    </row>
    <row r="734" spans="1:109">
      <c r="A734" s="14">
        <v>2025101061203</v>
      </c>
      <c r="B734" s="1">
        <v>45939</v>
      </c>
      <c r="C734" t="s">
        <v>6360</v>
      </c>
      <c r="D734" t="s">
        <v>180</v>
      </c>
      <c r="E734" t="s">
        <v>286</v>
      </c>
      <c r="F734" t="s">
        <v>112</v>
      </c>
      <c r="G734" t="s">
        <v>4346</v>
      </c>
      <c r="H734" t="s">
        <v>113</v>
      </c>
      <c r="I734" t="s">
        <v>113</v>
      </c>
      <c r="J734" t="s">
        <v>113</v>
      </c>
      <c r="K734" t="s">
        <v>114</v>
      </c>
      <c r="L734" t="s">
        <v>114</v>
      </c>
      <c r="M734" t="s">
        <v>140</v>
      </c>
      <c r="N734" t="s">
        <v>6361</v>
      </c>
      <c r="O734" t="s">
        <v>113</v>
      </c>
      <c r="P734" t="s">
        <v>142</v>
      </c>
      <c r="Q734" t="s">
        <v>230</v>
      </c>
      <c r="R734" t="s">
        <v>123</v>
      </c>
      <c r="S734" t="s">
        <v>113</v>
      </c>
      <c r="T734" t="s">
        <v>6362</v>
      </c>
      <c r="U734" t="s">
        <v>6363</v>
      </c>
      <c r="V734" t="s">
        <v>6364</v>
      </c>
      <c r="Z734" t="s">
        <v>3410</v>
      </c>
      <c r="AA734" t="s">
        <v>113</v>
      </c>
      <c r="AB734" t="s">
        <v>113</v>
      </c>
      <c r="AC734" t="s">
        <v>113</v>
      </c>
      <c r="AE734" t="s">
        <v>6365</v>
      </c>
      <c r="AF734" t="s">
        <v>113</v>
      </c>
      <c r="AG734" t="s">
        <v>113</v>
      </c>
      <c r="AH734" t="s">
        <v>131</v>
      </c>
      <c r="AI734" t="s">
        <v>132</v>
      </c>
      <c r="AJ734" t="s">
        <v>131</v>
      </c>
      <c r="AK734" t="s">
        <v>6366</v>
      </c>
      <c r="AL734" t="s">
        <v>6367</v>
      </c>
      <c r="AM734" t="s">
        <v>153</v>
      </c>
      <c r="AN734" t="s">
        <v>113</v>
      </c>
      <c r="AO734" t="s">
        <v>113</v>
      </c>
      <c r="AQ734" t="s">
        <v>156</v>
      </c>
      <c r="AR734" t="s">
        <v>113</v>
      </c>
      <c r="AS734" t="s">
        <v>113</v>
      </c>
      <c r="AT734" t="s">
        <v>113</v>
      </c>
      <c r="AU734" t="s">
        <v>113</v>
      </c>
      <c r="AW734" t="s">
        <v>113</v>
      </c>
      <c r="AX734" s="82">
        <f>IFERROR(FIND("Óbitos/feridos",consulta_completa__11[[#This Row],[13 - Ocorrências/Ambientes Atingidos]]),0)</f>
        <v>0</v>
      </c>
      <c r="AY734" s="83" t="str">
        <f t="shared" si="344"/>
        <v/>
      </c>
      <c r="AZ734" s="82">
        <f>IFERROR(FIND("População afetada/evacuada",consulta_completa__11[[#This Row],[13 - Ocorrências/Ambientes Atingidos]]),0)</f>
        <v>0</v>
      </c>
      <c r="BA734" s="82" t="str">
        <f t="shared" si="345"/>
        <v/>
      </c>
      <c r="BB734" s="82">
        <f>IFERROR(FIND("Suspensão de abastecimento de água",consulta_completa__11[[#This Row],[13 - Ocorrências/Ambientes Atingidos]]),0)</f>
        <v>0</v>
      </c>
      <c r="BC734" s="83" t="str">
        <f t="shared" si="373"/>
        <v/>
      </c>
      <c r="BD734" s="82">
        <f>IFERROR(FIND("Rio/córrego",consulta_completa__11[[#This Row],[13 - Ocorrências/Ambientes Atingidos]]),0)</f>
        <v>0</v>
      </c>
      <c r="BE734" s="83" t="str">
        <f t="shared" si="346"/>
        <v/>
      </c>
      <c r="BF734" s="82">
        <f>IFERROR(FIND("Lago",consulta_completa__11[[#This Row],[13 - Ocorrências/Ambientes Atingidos]]),0)</f>
        <v>0</v>
      </c>
      <c r="BG734" s="83" t="str">
        <f t="shared" si="347"/>
        <v/>
      </c>
      <c r="BH734" s="82">
        <f>IFERROR(FIND("Mar",consulta_completa__11[[#This Row],[13 - Ocorrências/Ambientes Atingidos]]),0)</f>
        <v>0</v>
      </c>
      <c r="BI734" s="83" t="str">
        <f t="shared" si="348"/>
        <v/>
      </c>
      <c r="BJ734" s="82">
        <f>IFERROR(FIND("Praia",consulta_completa__11[[#This Row],[13 - Ocorrências/Ambientes Atingidos]]),0)</f>
        <v>0</v>
      </c>
      <c r="BK734" s="83" t="str">
        <f t="shared" si="349"/>
        <v/>
      </c>
      <c r="BL734" s="82">
        <f>IFERROR(FIND("Solo",consulta_completa__11[[#This Row],[13 - Ocorrências/Ambientes Atingidos]]),0)</f>
        <v>1</v>
      </c>
      <c r="BM734" s="83" t="str">
        <f t="shared" si="350"/>
        <v>X</v>
      </c>
      <c r="BN734" s="82">
        <f>IFERROR(FIND("Águas subterrâneas",consulta_completa__11[[#This Row],[13 - Ocorrências/Ambientes Atingidos]]),0)</f>
        <v>0</v>
      </c>
      <c r="BO734" s="83" t="str">
        <f t="shared" si="351"/>
        <v/>
      </c>
      <c r="BP734" s="82">
        <f>IFERROR(FIND("Atmosfera",consulta_completa__11[[#This Row],[13 - Ocorrências/Ambientes Atingidos]]),0)</f>
        <v>0</v>
      </c>
      <c r="BQ734" s="83" t="str">
        <f t="shared" si="352"/>
        <v/>
      </c>
      <c r="BR734" s="82">
        <f>IFERROR(FIND("Flora",consulta_completa__11[[#This Row],[13 - Ocorrências/Ambientes Atingidos]]),0)</f>
        <v>0</v>
      </c>
      <c r="BS734" s="83" t="str">
        <f t="shared" si="353"/>
        <v/>
      </c>
      <c r="BT734" s="82">
        <f>IFERROR(FIND("Fauna",consulta_completa__11[[#This Row],[13 - Ocorrências/Ambientes Atingidos]]),0)</f>
        <v>0</v>
      </c>
      <c r="BU734" s="83" t="str">
        <f t="shared" si="354"/>
        <v/>
      </c>
      <c r="BV734" s="82">
        <f>IFERROR(FIND("UC federal",consulta_completa__11[[#This Row],[13 - Ocorrências/Ambientes Atingidos]]),0)</f>
        <v>0</v>
      </c>
      <c r="BW734" s="83" t="str">
        <f t="shared" si="355"/>
        <v/>
      </c>
      <c r="BX734" s="82">
        <f>IFERROR(FIND("UC estadual/municipal",consulta_completa__11[[#This Row],[13 - Ocorrências/Ambientes Atingidos]]),0)</f>
        <v>0</v>
      </c>
      <c r="BY734" s="83" t="str">
        <f t="shared" si="356"/>
        <v/>
      </c>
      <c r="BZ734" s="82">
        <f>IFERROR(FIND("Outro(s)",consulta_completa__11[[#This Row],[13 - Ocorrências/Ambientes Atingidos]]),0)</f>
        <v>0</v>
      </c>
      <c r="CA734" s="83" t="str">
        <f t="shared" si="357"/>
        <v/>
      </c>
      <c r="CB734" s="82">
        <f>IFERROR(FIND("Sem dano",consulta_completa__11[[#This Row],[13 - Ocorrências/Ambientes Atingidos]]),0)</f>
        <v>0</v>
      </c>
      <c r="CC734" s="83" t="str">
        <f t="shared" si="358"/>
        <v/>
      </c>
      <c r="CD734" s="82" t="str">
        <f>IF(consulta_completa__11[[#This Row],[13 - Ocorrências/Ambientes Atingidos]]="","X","")</f>
        <v/>
      </c>
      <c r="CE734" s="84">
        <f>IFERROR(FIND("IBAMA",consulta_completa__11[[#This Row],[14 - Inst. Atuando no Local]]),0)</f>
        <v>0</v>
      </c>
      <c r="CF734" s="84" t="str">
        <f t="shared" si="359"/>
        <v/>
      </c>
      <c r="CG734" s="84">
        <f>IFERROR(FIND("OEMA",consulta_completa__11[[#This Row],[14 - Inst. Atuando no Local]]),0)</f>
        <v>0</v>
      </c>
      <c r="CH734" s="84" t="str">
        <f t="shared" si="360"/>
        <v/>
      </c>
      <c r="CI734" s="84">
        <f>IFERROR(FIND("DEFESA CIVIL",consulta_completa__11[[#This Row],[14 - Inst. Atuando no Local]]),0)</f>
        <v>0</v>
      </c>
      <c r="CJ734" s="84" t="str">
        <f t="shared" si="361"/>
        <v/>
      </c>
      <c r="CK734" s="84">
        <f>IFERROR(FIND("CORPO DE BOMBEIROS",consulta_completa__11[[#This Row],[14 - Inst. Atuando no Local]]),0)</f>
        <v>0</v>
      </c>
      <c r="CL734" s="84" t="str">
        <f t="shared" si="362"/>
        <v/>
      </c>
      <c r="CM734" s="84">
        <f>IFERROR(FIND("POLÍCIA RODOVIÁRIA",consulta_completa__11[[#This Row],[14 - Inst. Atuando no Local]]),0)</f>
        <v>0</v>
      </c>
      <c r="CN734" s="84" t="str">
        <f t="shared" si="363"/>
        <v/>
      </c>
      <c r="CO734" s="84">
        <f>IFERROR(FIND("POLÍCIA MILITAR",consulta_completa__11[[#This Row],[14 - Inst. Atuando no Local]]),0)</f>
        <v>0</v>
      </c>
      <c r="CP734" s="84" t="str">
        <f t="shared" si="364"/>
        <v/>
      </c>
      <c r="CQ734" s="84">
        <f>IFERROR(FIND("POLÍCIA CIVIL",consulta_completa__11[[#This Row],[14 - Inst. Atuando no Local]]),0)</f>
        <v>0</v>
      </c>
      <c r="CR734" s="84" t="str">
        <f t="shared" si="365"/>
        <v/>
      </c>
      <c r="CS734" s="84">
        <f>IFERROR(FIND("MARINHA DO BRASIL",consulta_completa__11[[#This Row],[14 - Inst. Atuando no Local]]),0)</f>
        <v>0</v>
      </c>
      <c r="CT734" s="84" t="str">
        <f t="shared" si="366"/>
        <v/>
      </c>
      <c r="CU734" s="84">
        <f>IFERROR(FIND("EMPRESA ESPECIALIZADA EM ATENDIMENTO",consulta_completa__11[[#This Row],[14 - Inst. Atuando no Local]]),0)</f>
        <v>0</v>
      </c>
      <c r="CV734" s="84" t="str">
        <f t="shared" si="367"/>
        <v/>
      </c>
      <c r="CW734" s="84">
        <f>IFERROR(FIND("IBAMA",consulta_completa__11[[#This Row],[14 - Inst. Atuando no Local]]),0)</f>
        <v>0</v>
      </c>
      <c r="CX734" s="84" t="str">
        <f t="shared" si="368"/>
        <v/>
      </c>
      <c r="CY734" s="84" t="str">
        <f>IF(consulta_completa__11[[#This Row],[14 - Inst. Atuando no Local]]="","X","")</f>
        <v/>
      </c>
      <c r="CZ734" s="84">
        <f>IFERROR(FIND("OUTRA (S)",consulta_completa__11[[#This Row],[14 - Inst. Atuando no Local]]),0)</f>
        <v>0</v>
      </c>
      <c r="DA734" s="84" t="str">
        <f t="shared" si="369"/>
        <v/>
      </c>
      <c r="DB734" s="35" t="str">
        <f t="shared" si="370"/>
        <v>Sim</v>
      </c>
      <c r="DC734" s="35" t="str">
        <f t="shared" si="371"/>
        <v>Não</v>
      </c>
      <c r="DD734" s="35" t="str">
        <f t="shared" si="372"/>
        <v>Sim</v>
      </c>
      <c r="DE734" s="87" t="str">
        <f t="shared" si="343"/>
        <v/>
      </c>
    </row>
    <row r="735" spans="1:109">
      <c r="A735" s="14">
        <v>2025101046823</v>
      </c>
      <c r="B735" s="1">
        <v>45940</v>
      </c>
      <c r="C735" t="s">
        <v>373</v>
      </c>
      <c r="D735" t="s">
        <v>374</v>
      </c>
      <c r="E735" t="s">
        <v>139</v>
      </c>
      <c r="F735" t="s">
        <v>139</v>
      </c>
      <c r="G735" t="s">
        <v>113</v>
      </c>
      <c r="H735" t="s">
        <v>114</v>
      </c>
      <c r="I735" t="s">
        <v>114</v>
      </c>
      <c r="J735" t="s">
        <v>255</v>
      </c>
      <c r="K735" t="s">
        <v>1368</v>
      </c>
      <c r="L735" t="s">
        <v>117</v>
      </c>
      <c r="M735" t="s">
        <v>140</v>
      </c>
      <c r="N735" t="s">
        <v>119</v>
      </c>
      <c r="O735" t="s">
        <v>239</v>
      </c>
      <c r="P735" t="s">
        <v>200</v>
      </c>
      <c r="Q735" t="s">
        <v>143</v>
      </c>
      <c r="R735" t="s">
        <v>123</v>
      </c>
      <c r="S735" t="s">
        <v>113</v>
      </c>
      <c r="T735" t="s">
        <v>6368</v>
      </c>
      <c r="U735" t="s">
        <v>5211</v>
      </c>
      <c r="V735" t="s">
        <v>5212</v>
      </c>
      <c r="Z735" t="s">
        <v>6369</v>
      </c>
      <c r="AA735" t="s">
        <v>5214</v>
      </c>
      <c r="AB735" t="s">
        <v>380</v>
      </c>
      <c r="AC735" t="s">
        <v>381</v>
      </c>
      <c r="AD735">
        <v>2</v>
      </c>
      <c r="AE735" t="s">
        <v>5215</v>
      </c>
      <c r="AF735" t="s">
        <v>113</v>
      </c>
      <c r="AG735" t="s">
        <v>113</v>
      </c>
      <c r="AH735" t="s">
        <v>131</v>
      </c>
      <c r="AI735" t="s">
        <v>132</v>
      </c>
      <c r="AJ735" t="s">
        <v>131</v>
      </c>
      <c r="AK735" t="s">
        <v>6370</v>
      </c>
      <c r="AL735" t="s">
        <v>6371</v>
      </c>
      <c r="AM735" t="s">
        <v>387</v>
      </c>
      <c r="AN735" t="s">
        <v>387</v>
      </c>
      <c r="AO735" t="s">
        <v>4027</v>
      </c>
      <c r="AP735">
        <v>82998006713</v>
      </c>
      <c r="AQ735" t="s">
        <v>389</v>
      </c>
      <c r="AR735" t="s">
        <v>113</v>
      </c>
      <c r="AS735" t="s">
        <v>113</v>
      </c>
      <c r="AT735" t="s">
        <v>113</v>
      </c>
      <c r="AU735" t="s">
        <v>113</v>
      </c>
      <c r="AW735" t="s">
        <v>113</v>
      </c>
      <c r="AX735" s="82">
        <f>IFERROR(FIND("Óbitos/feridos",consulta_completa__11[[#This Row],[13 - Ocorrências/Ambientes Atingidos]]),0)</f>
        <v>0</v>
      </c>
      <c r="AY735" s="83" t="str">
        <f t="shared" si="344"/>
        <v/>
      </c>
      <c r="AZ735" s="82">
        <f>IFERROR(FIND("População afetada/evacuada",consulta_completa__11[[#This Row],[13 - Ocorrências/Ambientes Atingidos]]),0)</f>
        <v>0</v>
      </c>
      <c r="BA735" s="82" t="str">
        <f t="shared" si="345"/>
        <v/>
      </c>
      <c r="BB735" s="82">
        <f>IFERROR(FIND("Suspensão de abastecimento de água",consulta_completa__11[[#This Row],[13 - Ocorrências/Ambientes Atingidos]]),0)</f>
        <v>0</v>
      </c>
      <c r="BC735" s="83" t="str">
        <f t="shared" si="373"/>
        <v/>
      </c>
      <c r="BD735" s="82">
        <f>IFERROR(FIND("Rio/córrego",consulta_completa__11[[#This Row],[13 - Ocorrências/Ambientes Atingidos]]),0)</f>
        <v>0</v>
      </c>
      <c r="BE735" s="83" t="str">
        <f t="shared" si="346"/>
        <v/>
      </c>
      <c r="BF735" s="82">
        <f>IFERROR(FIND("Lago",consulta_completa__11[[#This Row],[13 - Ocorrências/Ambientes Atingidos]]),0)</f>
        <v>0</v>
      </c>
      <c r="BG735" s="83" t="str">
        <f t="shared" si="347"/>
        <v/>
      </c>
      <c r="BH735" s="82">
        <f>IFERROR(FIND("Mar",consulta_completa__11[[#This Row],[13 - Ocorrências/Ambientes Atingidos]]),0)</f>
        <v>0</v>
      </c>
      <c r="BI735" s="83" t="str">
        <f t="shared" si="348"/>
        <v/>
      </c>
      <c r="BJ735" s="82">
        <f>IFERROR(FIND("Praia",consulta_completa__11[[#This Row],[13 - Ocorrências/Ambientes Atingidos]]),0)</f>
        <v>0</v>
      </c>
      <c r="BK735" s="83" t="str">
        <f t="shared" si="349"/>
        <v/>
      </c>
      <c r="BL735" s="82">
        <f>IFERROR(FIND("Solo",consulta_completa__11[[#This Row],[13 - Ocorrências/Ambientes Atingidos]]),0)</f>
        <v>1</v>
      </c>
      <c r="BM735" s="83" t="str">
        <f t="shared" si="350"/>
        <v>X</v>
      </c>
      <c r="BN735" s="82">
        <f>IFERROR(FIND("Águas subterrâneas",consulta_completa__11[[#This Row],[13 - Ocorrências/Ambientes Atingidos]]),0)</f>
        <v>0</v>
      </c>
      <c r="BO735" s="83" t="str">
        <f t="shared" si="351"/>
        <v/>
      </c>
      <c r="BP735" s="82">
        <f>IFERROR(FIND("Atmosfera",consulta_completa__11[[#This Row],[13 - Ocorrências/Ambientes Atingidos]]),0)</f>
        <v>0</v>
      </c>
      <c r="BQ735" s="83" t="str">
        <f t="shared" si="352"/>
        <v/>
      </c>
      <c r="BR735" s="82">
        <f>IFERROR(FIND("Flora",consulta_completa__11[[#This Row],[13 - Ocorrências/Ambientes Atingidos]]),0)</f>
        <v>0</v>
      </c>
      <c r="BS735" s="83" t="str">
        <f t="shared" si="353"/>
        <v/>
      </c>
      <c r="BT735" s="82">
        <f>IFERROR(FIND("Fauna",consulta_completa__11[[#This Row],[13 - Ocorrências/Ambientes Atingidos]]),0)</f>
        <v>0</v>
      </c>
      <c r="BU735" s="83" t="str">
        <f t="shared" si="354"/>
        <v/>
      </c>
      <c r="BV735" s="82">
        <f>IFERROR(FIND("UC federal",consulta_completa__11[[#This Row],[13 - Ocorrências/Ambientes Atingidos]]),0)</f>
        <v>0</v>
      </c>
      <c r="BW735" s="83" t="str">
        <f t="shared" si="355"/>
        <v/>
      </c>
      <c r="BX735" s="82">
        <f>IFERROR(FIND("UC estadual/municipal",consulta_completa__11[[#This Row],[13 - Ocorrências/Ambientes Atingidos]]),0)</f>
        <v>0</v>
      </c>
      <c r="BY735" s="83" t="str">
        <f t="shared" si="356"/>
        <v/>
      </c>
      <c r="BZ735" s="82">
        <f>IFERROR(FIND("Outro(s)",consulta_completa__11[[#This Row],[13 - Ocorrências/Ambientes Atingidos]]),0)</f>
        <v>0</v>
      </c>
      <c r="CA735" s="83" t="str">
        <f t="shared" si="357"/>
        <v/>
      </c>
      <c r="CB735" s="82">
        <f>IFERROR(FIND("Sem dano",consulta_completa__11[[#This Row],[13 - Ocorrências/Ambientes Atingidos]]),0)</f>
        <v>0</v>
      </c>
      <c r="CC735" s="83" t="str">
        <f t="shared" si="358"/>
        <v/>
      </c>
      <c r="CD735" s="82" t="str">
        <f>IF(consulta_completa__11[[#This Row],[13 - Ocorrências/Ambientes Atingidos]]="","X","")</f>
        <v/>
      </c>
      <c r="CE735" s="84">
        <f>IFERROR(FIND("IBAMA",consulta_completa__11[[#This Row],[14 - Inst. Atuando no Local]]),0)</f>
        <v>0</v>
      </c>
      <c r="CF735" s="84" t="str">
        <f t="shared" si="359"/>
        <v/>
      </c>
      <c r="CG735" s="84">
        <f>IFERROR(FIND("OEMA",consulta_completa__11[[#This Row],[14 - Inst. Atuando no Local]]),0)</f>
        <v>0</v>
      </c>
      <c r="CH735" s="84" t="str">
        <f t="shared" si="360"/>
        <v/>
      </c>
      <c r="CI735" s="84">
        <f>IFERROR(FIND("DEFESA CIVIL",consulta_completa__11[[#This Row],[14 - Inst. Atuando no Local]]),0)</f>
        <v>0</v>
      </c>
      <c r="CJ735" s="84" t="str">
        <f t="shared" si="361"/>
        <v/>
      </c>
      <c r="CK735" s="84">
        <f>IFERROR(FIND("CORPO DE BOMBEIROS",consulta_completa__11[[#This Row],[14 - Inst. Atuando no Local]]),0)</f>
        <v>0</v>
      </c>
      <c r="CL735" s="84" t="str">
        <f t="shared" si="362"/>
        <v/>
      </c>
      <c r="CM735" s="84">
        <f>IFERROR(FIND("POLÍCIA RODOVIÁRIA",consulta_completa__11[[#This Row],[14 - Inst. Atuando no Local]]),0)</f>
        <v>0</v>
      </c>
      <c r="CN735" s="84" t="str">
        <f t="shared" si="363"/>
        <v/>
      </c>
      <c r="CO735" s="84">
        <f>IFERROR(FIND("POLÍCIA MILITAR",consulta_completa__11[[#This Row],[14 - Inst. Atuando no Local]]),0)</f>
        <v>0</v>
      </c>
      <c r="CP735" s="84" t="str">
        <f t="shared" si="364"/>
        <v/>
      </c>
      <c r="CQ735" s="84">
        <f>IFERROR(FIND("POLÍCIA CIVIL",consulta_completa__11[[#This Row],[14 - Inst. Atuando no Local]]),0)</f>
        <v>0</v>
      </c>
      <c r="CR735" s="84" t="str">
        <f t="shared" si="365"/>
        <v/>
      </c>
      <c r="CS735" s="84">
        <f>IFERROR(FIND("MARINHA DO BRASIL",consulta_completa__11[[#This Row],[14 - Inst. Atuando no Local]]),0)</f>
        <v>0</v>
      </c>
      <c r="CT735" s="84" t="str">
        <f t="shared" si="366"/>
        <v/>
      </c>
      <c r="CU735" s="84">
        <f>IFERROR(FIND("EMPRESA ESPECIALIZADA EM ATENDIMENTO",consulta_completa__11[[#This Row],[14 - Inst. Atuando no Local]]),0)</f>
        <v>0</v>
      </c>
      <c r="CV735" s="84" t="str">
        <f t="shared" si="367"/>
        <v/>
      </c>
      <c r="CW735" s="84">
        <f>IFERROR(FIND("IBAMA",consulta_completa__11[[#This Row],[14 - Inst. Atuando no Local]]),0)</f>
        <v>0</v>
      </c>
      <c r="CX735" s="84" t="str">
        <f t="shared" si="368"/>
        <v/>
      </c>
      <c r="CY735" s="84" t="str">
        <f>IF(consulta_completa__11[[#This Row],[14 - Inst. Atuando no Local]]="","X","")</f>
        <v/>
      </c>
      <c r="CZ735" s="84">
        <f>IFERROR(FIND("OUTRA (S)",consulta_completa__11[[#This Row],[14 - Inst. Atuando no Local]]),0)</f>
        <v>0</v>
      </c>
      <c r="DA735" s="84" t="str">
        <f t="shared" si="369"/>
        <v/>
      </c>
      <c r="DB735" s="35" t="str">
        <f t="shared" si="370"/>
        <v>Sim</v>
      </c>
      <c r="DC735" s="35" t="str">
        <f t="shared" si="371"/>
        <v>Não</v>
      </c>
      <c r="DD735" s="35" t="str">
        <f t="shared" si="372"/>
        <v>Sim</v>
      </c>
      <c r="DE735" s="87" t="str">
        <f t="shared" si="343"/>
        <v/>
      </c>
    </row>
    <row r="736" spans="1:109">
      <c r="A736" s="14">
        <v>2025101439622</v>
      </c>
      <c r="B736" s="1">
        <v>45940</v>
      </c>
      <c r="C736" t="s">
        <v>1186</v>
      </c>
      <c r="D736" t="s">
        <v>212</v>
      </c>
      <c r="E736" t="s">
        <v>111</v>
      </c>
      <c r="F736" t="s">
        <v>112</v>
      </c>
      <c r="G736" t="s">
        <v>439</v>
      </c>
      <c r="H736" t="s">
        <v>840</v>
      </c>
      <c r="I736" t="s">
        <v>117</v>
      </c>
      <c r="J736" t="s">
        <v>113</v>
      </c>
      <c r="K736" t="s">
        <v>114</v>
      </c>
      <c r="L736" t="s">
        <v>114</v>
      </c>
      <c r="M736" t="s">
        <v>118</v>
      </c>
      <c r="N736" t="s">
        <v>6372</v>
      </c>
      <c r="O736" t="s">
        <v>239</v>
      </c>
      <c r="P736" t="s">
        <v>200</v>
      </c>
      <c r="Q736" t="s">
        <v>122</v>
      </c>
      <c r="R736" t="s">
        <v>123</v>
      </c>
      <c r="S736" t="s">
        <v>201</v>
      </c>
      <c r="T736" t="s">
        <v>6373</v>
      </c>
      <c r="U736" t="s">
        <v>113</v>
      </c>
      <c r="V736" t="s">
        <v>113</v>
      </c>
      <c r="Z736" t="s">
        <v>113</v>
      </c>
      <c r="AA736" t="s">
        <v>113</v>
      </c>
      <c r="AB736" t="s">
        <v>6374</v>
      </c>
      <c r="AC736" t="s">
        <v>6375</v>
      </c>
      <c r="AD736">
        <v>1</v>
      </c>
      <c r="AE736" t="s">
        <v>113</v>
      </c>
      <c r="AF736" t="s">
        <v>6376</v>
      </c>
      <c r="AG736" t="s">
        <v>6377</v>
      </c>
      <c r="AH736" t="s">
        <v>131</v>
      </c>
      <c r="AI736" t="s">
        <v>131</v>
      </c>
      <c r="AJ736" t="s">
        <v>132</v>
      </c>
      <c r="AK736" t="s">
        <v>113</v>
      </c>
      <c r="AL736" t="s">
        <v>6378</v>
      </c>
      <c r="AM736" t="s">
        <v>2533</v>
      </c>
      <c r="AN736" t="s">
        <v>6379</v>
      </c>
      <c r="AO736" t="s">
        <v>6380</v>
      </c>
      <c r="AP736">
        <v>6133161070</v>
      </c>
      <c r="AQ736" t="s">
        <v>2535</v>
      </c>
      <c r="AR736" t="s">
        <v>113</v>
      </c>
      <c r="AS736" t="s">
        <v>113</v>
      </c>
      <c r="AT736" t="s">
        <v>6381</v>
      </c>
      <c r="AU736" t="s">
        <v>113</v>
      </c>
      <c r="AW736" t="s">
        <v>159</v>
      </c>
      <c r="AX736" s="82">
        <f>IFERROR(FIND("Óbitos/feridos",consulta_completa__11[[#This Row],[13 - Ocorrências/Ambientes Atingidos]]),0)</f>
        <v>0</v>
      </c>
      <c r="AY736" s="83" t="str">
        <f t="shared" si="344"/>
        <v/>
      </c>
      <c r="AZ736" s="82">
        <f>IFERROR(FIND("População afetada/evacuada",consulta_completa__11[[#This Row],[13 - Ocorrências/Ambientes Atingidos]]),0)</f>
        <v>0</v>
      </c>
      <c r="BA736" s="82" t="str">
        <f t="shared" si="345"/>
        <v/>
      </c>
      <c r="BB736" s="82">
        <f>IFERROR(FIND("Suspensão de abastecimento de água",consulta_completa__11[[#This Row],[13 - Ocorrências/Ambientes Atingidos]]),0)</f>
        <v>0</v>
      </c>
      <c r="BC736" s="83" t="str">
        <f t="shared" si="373"/>
        <v/>
      </c>
      <c r="BD736" s="82">
        <f>IFERROR(FIND("Rio/córrego",consulta_completa__11[[#This Row],[13 - Ocorrências/Ambientes Atingidos]]),0)</f>
        <v>0</v>
      </c>
      <c r="BE736" s="83" t="str">
        <f t="shared" si="346"/>
        <v/>
      </c>
      <c r="BF736" s="82">
        <f>IFERROR(FIND("Lago",consulta_completa__11[[#This Row],[13 - Ocorrências/Ambientes Atingidos]]),0)</f>
        <v>0</v>
      </c>
      <c r="BG736" s="83" t="str">
        <f t="shared" si="347"/>
        <v/>
      </c>
      <c r="BH736" s="82">
        <f>IFERROR(FIND("Mar",consulta_completa__11[[#This Row],[13 - Ocorrências/Ambientes Atingidos]]),0)</f>
        <v>1</v>
      </c>
      <c r="BI736" s="83" t="str">
        <f t="shared" si="348"/>
        <v>X</v>
      </c>
      <c r="BJ736" s="82">
        <f>IFERROR(FIND("Praia",consulta_completa__11[[#This Row],[13 - Ocorrências/Ambientes Atingidos]]),0)</f>
        <v>0</v>
      </c>
      <c r="BK736" s="83" t="str">
        <f t="shared" si="349"/>
        <v/>
      </c>
      <c r="BL736" s="82">
        <f>IFERROR(FIND("Solo",consulta_completa__11[[#This Row],[13 - Ocorrências/Ambientes Atingidos]]),0)</f>
        <v>0</v>
      </c>
      <c r="BM736" s="83" t="str">
        <f t="shared" si="350"/>
        <v/>
      </c>
      <c r="BN736" s="82">
        <f>IFERROR(FIND("Águas subterrâneas",consulta_completa__11[[#This Row],[13 - Ocorrências/Ambientes Atingidos]]),0)</f>
        <v>0</v>
      </c>
      <c r="BO736" s="83" t="str">
        <f t="shared" si="351"/>
        <v/>
      </c>
      <c r="BP736" s="82">
        <f>IFERROR(FIND("Atmosfera",consulta_completa__11[[#This Row],[13 - Ocorrências/Ambientes Atingidos]]),0)</f>
        <v>0</v>
      </c>
      <c r="BQ736" s="83" t="str">
        <f t="shared" si="352"/>
        <v/>
      </c>
      <c r="BR736" s="82">
        <f>IFERROR(FIND("Flora",consulta_completa__11[[#This Row],[13 - Ocorrências/Ambientes Atingidos]]),0)</f>
        <v>0</v>
      </c>
      <c r="BS736" s="83" t="str">
        <f t="shared" si="353"/>
        <v/>
      </c>
      <c r="BT736" s="82">
        <f>IFERROR(FIND("Fauna",consulta_completa__11[[#This Row],[13 - Ocorrências/Ambientes Atingidos]]),0)</f>
        <v>0</v>
      </c>
      <c r="BU736" s="83" t="str">
        <f t="shared" si="354"/>
        <v/>
      </c>
      <c r="BV736" s="82">
        <f>IFERROR(FIND("UC federal",consulta_completa__11[[#This Row],[13 - Ocorrências/Ambientes Atingidos]]),0)</f>
        <v>0</v>
      </c>
      <c r="BW736" s="83" t="str">
        <f t="shared" si="355"/>
        <v/>
      </c>
      <c r="BX736" s="82">
        <f>IFERROR(FIND("UC estadual/municipal",consulta_completa__11[[#This Row],[13 - Ocorrências/Ambientes Atingidos]]),0)</f>
        <v>0</v>
      </c>
      <c r="BY736" s="83" t="str">
        <f t="shared" si="356"/>
        <v/>
      </c>
      <c r="BZ736" s="82">
        <f>IFERROR(FIND("Outro(s)",consulta_completa__11[[#This Row],[13 - Ocorrências/Ambientes Atingidos]]),0)</f>
        <v>0</v>
      </c>
      <c r="CA736" s="83" t="str">
        <f t="shared" si="357"/>
        <v/>
      </c>
      <c r="CB736" s="82">
        <f>IFERROR(FIND("Sem dano",consulta_completa__11[[#This Row],[13 - Ocorrências/Ambientes Atingidos]]),0)</f>
        <v>0</v>
      </c>
      <c r="CC736" s="83" t="str">
        <f t="shared" si="358"/>
        <v/>
      </c>
      <c r="CD736" s="82" t="str">
        <f>IF(consulta_completa__11[[#This Row],[13 - Ocorrências/Ambientes Atingidos]]="","X","")</f>
        <v/>
      </c>
      <c r="CE736" s="84">
        <f>IFERROR(FIND("IBAMA",consulta_completa__11[[#This Row],[14 - Inst. Atuando no Local]]),0)</f>
        <v>40</v>
      </c>
      <c r="CF736" s="84" t="str">
        <f t="shared" si="359"/>
        <v>X</v>
      </c>
      <c r="CG736" s="84">
        <f>IFERROR(FIND("OEMA",consulta_completa__11[[#This Row],[14 - Inst. Atuando no Local]]),0)</f>
        <v>0</v>
      </c>
      <c r="CH736" s="84" t="str">
        <f t="shared" si="360"/>
        <v/>
      </c>
      <c r="CI736" s="84">
        <f>IFERROR(FIND("DEFESA CIVIL",consulta_completa__11[[#This Row],[14 - Inst. Atuando no Local]]),0)</f>
        <v>0</v>
      </c>
      <c r="CJ736" s="84" t="str">
        <f t="shared" si="361"/>
        <v/>
      </c>
      <c r="CK736" s="84">
        <f>IFERROR(FIND("CORPO DE BOMBEIROS",consulta_completa__11[[#This Row],[14 - Inst. Atuando no Local]]),0)</f>
        <v>0</v>
      </c>
      <c r="CL736" s="84" t="str">
        <f t="shared" si="362"/>
        <v/>
      </c>
      <c r="CM736" s="84">
        <f>IFERROR(FIND("POLÍCIA RODOVIÁRIA",consulta_completa__11[[#This Row],[14 - Inst. Atuando no Local]]),0)</f>
        <v>0</v>
      </c>
      <c r="CN736" s="84" t="str">
        <f t="shared" si="363"/>
        <v/>
      </c>
      <c r="CO736" s="84">
        <f>IFERROR(FIND("POLÍCIA MILITAR",consulta_completa__11[[#This Row],[14 - Inst. Atuando no Local]]),0)</f>
        <v>0</v>
      </c>
      <c r="CP736" s="84" t="str">
        <f t="shared" si="364"/>
        <v/>
      </c>
      <c r="CQ736" s="84">
        <f>IFERROR(FIND("POLÍCIA CIVIL",consulta_completa__11[[#This Row],[14 - Inst. Atuando no Local]]),0)</f>
        <v>0</v>
      </c>
      <c r="CR736" s="84" t="str">
        <f t="shared" si="365"/>
        <v/>
      </c>
      <c r="CS736" s="84">
        <f>IFERROR(FIND("MARINHA DO BRASIL",consulta_completa__11[[#This Row],[14 - Inst. Atuando no Local]]),0)</f>
        <v>0</v>
      </c>
      <c r="CT736" s="84" t="str">
        <f t="shared" si="366"/>
        <v/>
      </c>
      <c r="CU736" s="84">
        <f>IFERROR(FIND("EMPRESA ESPECIALIZADA EM ATENDIMENTO",consulta_completa__11[[#This Row],[14 - Inst. Atuando no Local]]),0)</f>
        <v>0</v>
      </c>
      <c r="CV736" s="84" t="str">
        <f t="shared" si="367"/>
        <v/>
      </c>
      <c r="CW736" s="84">
        <f>IFERROR(FIND("IBAMA",consulta_completa__11[[#This Row],[14 - Inst. Atuando no Local]]),0)</f>
        <v>40</v>
      </c>
      <c r="CX736" s="84" t="str">
        <f t="shared" si="368"/>
        <v>X</v>
      </c>
      <c r="CY736" s="84" t="str">
        <f>IF(consulta_completa__11[[#This Row],[14 - Inst. Atuando no Local]]="","X","")</f>
        <v/>
      </c>
      <c r="CZ736" s="84">
        <f>IFERROR(FIND("OUTRA (S)",consulta_completa__11[[#This Row],[14 - Inst. Atuando no Local]]),0)</f>
        <v>0</v>
      </c>
      <c r="DA736" s="84" t="str">
        <f t="shared" si="369"/>
        <v/>
      </c>
      <c r="DB736" s="35" t="str">
        <f t="shared" si="370"/>
        <v>Sim</v>
      </c>
      <c r="DC736" s="35" t="str">
        <f t="shared" si="371"/>
        <v>Não</v>
      </c>
      <c r="DD736" s="35" t="str">
        <f t="shared" si="372"/>
        <v>Sim</v>
      </c>
      <c r="DE736" s="87" t="str">
        <f t="shared" si="343"/>
        <v/>
      </c>
    </row>
    <row r="737" spans="1:109">
      <c r="A737" s="14">
        <v>2025101636005</v>
      </c>
      <c r="B737" s="1">
        <v>45941</v>
      </c>
      <c r="C737" t="s">
        <v>109</v>
      </c>
      <c r="D737" t="s">
        <v>212</v>
      </c>
      <c r="E737" t="s">
        <v>111</v>
      </c>
      <c r="F737" t="s">
        <v>112</v>
      </c>
      <c r="G737" t="s">
        <v>113</v>
      </c>
      <c r="H737" t="s">
        <v>114</v>
      </c>
      <c r="I737" t="s">
        <v>114</v>
      </c>
      <c r="J737" t="s">
        <v>3357</v>
      </c>
      <c r="K737" t="s">
        <v>6382</v>
      </c>
      <c r="L737" t="s">
        <v>117</v>
      </c>
      <c r="M737" t="s">
        <v>118</v>
      </c>
      <c r="N737" t="s">
        <v>141</v>
      </c>
      <c r="O737" t="s">
        <v>239</v>
      </c>
      <c r="P737" t="s">
        <v>229</v>
      </c>
      <c r="Q737" t="s">
        <v>230</v>
      </c>
      <c r="R737" t="s">
        <v>123</v>
      </c>
      <c r="S737" t="s">
        <v>201</v>
      </c>
      <c r="T737" t="s">
        <v>6383</v>
      </c>
      <c r="U737" t="s">
        <v>6384</v>
      </c>
      <c r="V737" t="s">
        <v>6385</v>
      </c>
      <c r="Z737" t="s">
        <v>242</v>
      </c>
      <c r="AA737" t="s">
        <v>6386</v>
      </c>
      <c r="AB737" t="s">
        <v>206</v>
      </c>
      <c r="AC737" t="s">
        <v>262</v>
      </c>
      <c r="AD737">
        <v>1</v>
      </c>
      <c r="AE737" t="s">
        <v>6387</v>
      </c>
      <c r="AF737" t="s">
        <v>113</v>
      </c>
      <c r="AG737" t="s">
        <v>113</v>
      </c>
      <c r="AH737" t="s">
        <v>131</v>
      </c>
      <c r="AI737" t="s">
        <v>132</v>
      </c>
      <c r="AJ737" t="s">
        <v>131</v>
      </c>
      <c r="AK737" t="s">
        <v>6388</v>
      </c>
      <c r="AL737" t="s">
        <v>6389</v>
      </c>
      <c r="AM737" t="s">
        <v>2971</v>
      </c>
      <c r="AN737" t="s">
        <v>206</v>
      </c>
      <c r="AO737" t="s">
        <v>6390</v>
      </c>
      <c r="AP737">
        <v>2732951305</v>
      </c>
      <c r="AQ737" t="s">
        <v>6391</v>
      </c>
      <c r="AR737" t="s">
        <v>113</v>
      </c>
      <c r="AS737" t="s">
        <v>113</v>
      </c>
      <c r="AT737" t="s">
        <v>6392</v>
      </c>
      <c r="AU737" t="s">
        <v>113</v>
      </c>
      <c r="AW737" t="s">
        <v>159</v>
      </c>
      <c r="AX737" s="82">
        <f>IFERROR(FIND("Óbitos/feridos",consulta_completa__11[[#This Row],[13 - Ocorrências/Ambientes Atingidos]]),0)</f>
        <v>0</v>
      </c>
      <c r="AY737" s="83" t="str">
        <f t="shared" si="344"/>
        <v/>
      </c>
      <c r="AZ737" s="82">
        <f>IFERROR(FIND("População afetada/evacuada",consulta_completa__11[[#This Row],[13 - Ocorrências/Ambientes Atingidos]]),0)</f>
        <v>0</v>
      </c>
      <c r="BA737" s="82" t="str">
        <f t="shared" si="345"/>
        <v/>
      </c>
      <c r="BB737" s="82">
        <f>IFERROR(FIND("Suspensão de abastecimento de água",consulta_completa__11[[#This Row],[13 - Ocorrências/Ambientes Atingidos]]),0)</f>
        <v>0</v>
      </c>
      <c r="BC737" s="83" t="str">
        <f t="shared" si="373"/>
        <v/>
      </c>
      <c r="BD737" s="82">
        <f>IFERROR(FIND("Rio/córrego",consulta_completa__11[[#This Row],[13 - Ocorrências/Ambientes Atingidos]]),0)</f>
        <v>0</v>
      </c>
      <c r="BE737" s="83" t="str">
        <f t="shared" si="346"/>
        <v/>
      </c>
      <c r="BF737" s="82">
        <f>IFERROR(FIND("Lago",consulta_completa__11[[#This Row],[13 - Ocorrências/Ambientes Atingidos]]),0)</f>
        <v>0</v>
      </c>
      <c r="BG737" s="83" t="str">
        <f t="shared" si="347"/>
        <v/>
      </c>
      <c r="BH737" s="82">
        <f>IFERROR(FIND("Mar",consulta_completa__11[[#This Row],[13 - Ocorrências/Ambientes Atingidos]]),0)</f>
        <v>1</v>
      </c>
      <c r="BI737" s="83" t="str">
        <f t="shared" si="348"/>
        <v>X</v>
      </c>
      <c r="BJ737" s="82">
        <f>IFERROR(FIND("Praia",consulta_completa__11[[#This Row],[13 - Ocorrências/Ambientes Atingidos]]),0)</f>
        <v>0</v>
      </c>
      <c r="BK737" s="83" t="str">
        <f t="shared" si="349"/>
        <v/>
      </c>
      <c r="BL737" s="82">
        <f>IFERROR(FIND("Solo",consulta_completa__11[[#This Row],[13 - Ocorrências/Ambientes Atingidos]]),0)</f>
        <v>0</v>
      </c>
      <c r="BM737" s="83" t="str">
        <f t="shared" si="350"/>
        <v/>
      </c>
      <c r="BN737" s="82">
        <f>IFERROR(FIND("Águas subterrâneas",consulta_completa__11[[#This Row],[13 - Ocorrências/Ambientes Atingidos]]),0)</f>
        <v>0</v>
      </c>
      <c r="BO737" s="83" t="str">
        <f t="shared" si="351"/>
        <v/>
      </c>
      <c r="BP737" s="82">
        <f>IFERROR(FIND("Atmosfera",consulta_completa__11[[#This Row],[13 - Ocorrências/Ambientes Atingidos]]),0)</f>
        <v>0</v>
      </c>
      <c r="BQ737" s="83" t="str">
        <f t="shared" si="352"/>
        <v/>
      </c>
      <c r="BR737" s="82">
        <f>IFERROR(FIND("Flora",consulta_completa__11[[#This Row],[13 - Ocorrências/Ambientes Atingidos]]),0)</f>
        <v>0</v>
      </c>
      <c r="BS737" s="83" t="str">
        <f t="shared" si="353"/>
        <v/>
      </c>
      <c r="BT737" s="82">
        <f>IFERROR(FIND("Fauna",consulta_completa__11[[#This Row],[13 - Ocorrências/Ambientes Atingidos]]),0)</f>
        <v>0</v>
      </c>
      <c r="BU737" s="83" t="str">
        <f t="shared" si="354"/>
        <v/>
      </c>
      <c r="BV737" s="82">
        <f>IFERROR(FIND("UC federal",consulta_completa__11[[#This Row],[13 - Ocorrências/Ambientes Atingidos]]),0)</f>
        <v>0</v>
      </c>
      <c r="BW737" s="83" t="str">
        <f t="shared" si="355"/>
        <v/>
      </c>
      <c r="BX737" s="82">
        <f>IFERROR(FIND("UC estadual/municipal",consulta_completa__11[[#This Row],[13 - Ocorrências/Ambientes Atingidos]]),0)</f>
        <v>0</v>
      </c>
      <c r="BY737" s="83" t="str">
        <f t="shared" si="356"/>
        <v/>
      </c>
      <c r="BZ737" s="82">
        <f>IFERROR(FIND("Outro(s)",consulta_completa__11[[#This Row],[13 - Ocorrências/Ambientes Atingidos]]),0)</f>
        <v>0</v>
      </c>
      <c r="CA737" s="83" t="str">
        <f t="shared" si="357"/>
        <v/>
      </c>
      <c r="CB737" s="82">
        <f>IFERROR(FIND("Sem dano",consulta_completa__11[[#This Row],[13 - Ocorrências/Ambientes Atingidos]]),0)</f>
        <v>0</v>
      </c>
      <c r="CC737" s="83" t="str">
        <f t="shared" si="358"/>
        <v/>
      </c>
      <c r="CD737" s="82" t="str">
        <f>IF(consulta_completa__11[[#This Row],[13 - Ocorrências/Ambientes Atingidos]]="","X","")</f>
        <v/>
      </c>
      <c r="CE737" s="84">
        <f>IFERROR(FIND("IBAMA",consulta_completa__11[[#This Row],[14 - Inst. Atuando no Local]]),0)</f>
        <v>0</v>
      </c>
      <c r="CF737" s="84" t="str">
        <f t="shared" si="359"/>
        <v/>
      </c>
      <c r="CG737" s="84">
        <f>IFERROR(FIND("OEMA",consulta_completa__11[[#This Row],[14 - Inst. Atuando no Local]]),0)</f>
        <v>0</v>
      </c>
      <c r="CH737" s="84" t="str">
        <f t="shared" si="360"/>
        <v/>
      </c>
      <c r="CI737" s="84">
        <f>IFERROR(FIND("DEFESA CIVIL",consulta_completa__11[[#This Row],[14 - Inst. Atuando no Local]]),0)</f>
        <v>0</v>
      </c>
      <c r="CJ737" s="84" t="str">
        <f t="shared" si="361"/>
        <v/>
      </c>
      <c r="CK737" s="84">
        <f>IFERROR(FIND("CORPO DE BOMBEIROS",consulta_completa__11[[#This Row],[14 - Inst. Atuando no Local]]),0)</f>
        <v>0</v>
      </c>
      <c r="CL737" s="84" t="str">
        <f t="shared" si="362"/>
        <v/>
      </c>
      <c r="CM737" s="84">
        <f>IFERROR(FIND("POLÍCIA RODOVIÁRIA",consulta_completa__11[[#This Row],[14 - Inst. Atuando no Local]]),0)</f>
        <v>0</v>
      </c>
      <c r="CN737" s="84" t="str">
        <f t="shared" si="363"/>
        <v/>
      </c>
      <c r="CO737" s="84">
        <f>IFERROR(FIND("POLÍCIA MILITAR",consulta_completa__11[[#This Row],[14 - Inst. Atuando no Local]]),0)</f>
        <v>0</v>
      </c>
      <c r="CP737" s="84" t="str">
        <f t="shared" si="364"/>
        <v/>
      </c>
      <c r="CQ737" s="84">
        <f>IFERROR(FIND("POLÍCIA CIVIL",consulta_completa__11[[#This Row],[14 - Inst. Atuando no Local]]),0)</f>
        <v>0</v>
      </c>
      <c r="CR737" s="84" t="str">
        <f t="shared" si="365"/>
        <v/>
      </c>
      <c r="CS737" s="84">
        <f>IFERROR(FIND("MARINHA DO BRASIL",consulta_completa__11[[#This Row],[14 - Inst. Atuando no Local]]),0)</f>
        <v>0</v>
      </c>
      <c r="CT737" s="84" t="str">
        <f t="shared" si="366"/>
        <v/>
      </c>
      <c r="CU737" s="84">
        <f>IFERROR(FIND("EMPRESA ESPECIALIZADA EM ATENDIMENTO",consulta_completa__11[[#This Row],[14 - Inst. Atuando no Local]]),0)</f>
        <v>0</v>
      </c>
      <c r="CV737" s="84" t="str">
        <f t="shared" si="367"/>
        <v/>
      </c>
      <c r="CW737" s="84">
        <f>IFERROR(FIND("IBAMA",consulta_completa__11[[#This Row],[14 - Inst. Atuando no Local]]),0)</f>
        <v>0</v>
      </c>
      <c r="CX737" s="84" t="str">
        <f t="shared" si="368"/>
        <v/>
      </c>
      <c r="CY737" s="84" t="str">
        <f>IF(consulta_completa__11[[#This Row],[14 - Inst. Atuando no Local]]="","X","")</f>
        <v/>
      </c>
      <c r="CZ737" s="84">
        <f>IFERROR(FIND("OUTRA (S)",consulta_completa__11[[#This Row],[14 - Inst. Atuando no Local]]),0)</f>
        <v>0</v>
      </c>
      <c r="DA737" s="84" t="str">
        <f t="shared" si="369"/>
        <v/>
      </c>
      <c r="DB737" s="35" t="str">
        <f t="shared" si="370"/>
        <v>Sim</v>
      </c>
      <c r="DC737" s="35" t="str">
        <f t="shared" si="371"/>
        <v>Não</v>
      </c>
      <c r="DD737" s="35" t="str">
        <f t="shared" si="372"/>
        <v>Sim</v>
      </c>
      <c r="DE737" s="87" t="str">
        <f t="shared" si="343"/>
        <v/>
      </c>
    </row>
    <row r="738" spans="1:109">
      <c r="A738" s="14">
        <v>2025101450434</v>
      </c>
      <c r="B738" s="1">
        <v>45942</v>
      </c>
      <c r="C738" t="s">
        <v>581</v>
      </c>
      <c r="D738" t="s">
        <v>254</v>
      </c>
      <c r="E738" t="s">
        <v>139</v>
      </c>
      <c r="F738" t="s">
        <v>112</v>
      </c>
      <c r="G738" t="s">
        <v>2354</v>
      </c>
      <c r="H738" t="s">
        <v>1400</v>
      </c>
      <c r="I738" t="s">
        <v>117</v>
      </c>
      <c r="J738" t="s">
        <v>441</v>
      </c>
      <c r="K738" t="s">
        <v>6393</v>
      </c>
      <c r="L738" t="s">
        <v>117</v>
      </c>
      <c r="M738" t="s">
        <v>140</v>
      </c>
      <c r="N738" t="s">
        <v>141</v>
      </c>
      <c r="O738" t="s">
        <v>120</v>
      </c>
      <c r="P738" t="s">
        <v>272</v>
      </c>
      <c r="Q738" t="s">
        <v>143</v>
      </c>
      <c r="R738" t="s">
        <v>123</v>
      </c>
      <c r="S738" t="s">
        <v>113</v>
      </c>
      <c r="T738" t="s">
        <v>6394</v>
      </c>
      <c r="U738" t="s">
        <v>145</v>
      </c>
      <c r="V738" t="s">
        <v>6395</v>
      </c>
      <c r="Z738" t="s">
        <v>6396</v>
      </c>
      <c r="AA738" t="s">
        <v>113</v>
      </c>
      <c r="AB738" t="s">
        <v>433</v>
      </c>
      <c r="AC738" t="s">
        <v>113</v>
      </c>
      <c r="AD738">
        <v>0</v>
      </c>
      <c r="AE738" t="s">
        <v>113</v>
      </c>
      <c r="AF738" t="s">
        <v>113</v>
      </c>
      <c r="AG738" t="s">
        <v>113</v>
      </c>
      <c r="AH738" t="s">
        <v>194</v>
      </c>
      <c r="AI738" t="s">
        <v>132</v>
      </c>
      <c r="AJ738" t="s">
        <v>131</v>
      </c>
      <c r="AK738" t="s">
        <v>6397</v>
      </c>
      <c r="AL738" t="s">
        <v>6398</v>
      </c>
      <c r="AM738" t="s">
        <v>2087</v>
      </c>
      <c r="AN738" t="s">
        <v>265</v>
      </c>
      <c r="AO738" t="s">
        <v>266</v>
      </c>
      <c r="AQ738" t="s">
        <v>2088</v>
      </c>
      <c r="AR738" t="s">
        <v>113</v>
      </c>
      <c r="AS738" t="s">
        <v>113</v>
      </c>
      <c r="AT738" t="s">
        <v>6399</v>
      </c>
      <c r="AU738" t="s">
        <v>113</v>
      </c>
      <c r="AW738" t="s">
        <v>159</v>
      </c>
      <c r="AX738" s="82">
        <f>IFERROR(FIND("Óbitos/feridos",consulta_completa__11[[#This Row],[13 - Ocorrências/Ambientes Atingidos]]),0)</f>
        <v>0</v>
      </c>
      <c r="AY738" s="83" t="str">
        <f t="shared" si="344"/>
        <v/>
      </c>
      <c r="AZ738" s="82">
        <f>IFERROR(FIND("População afetada/evacuada",consulta_completa__11[[#This Row],[13 - Ocorrências/Ambientes Atingidos]]),0)</f>
        <v>0</v>
      </c>
      <c r="BA738" s="82" t="str">
        <f t="shared" si="345"/>
        <v/>
      </c>
      <c r="BB738" s="82">
        <f>IFERROR(FIND("Suspensão de abastecimento de água",consulta_completa__11[[#This Row],[13 - Ocorrências/Ambientes Atingidos]]),0)</f>
        <v>0</v>
      </c>
      <c r="BC738" s="83" t="str">
        <f t="shared" si="373"/>
        <v/>
      </c>
      <c r="BD738" s="82">
        <f>IFERROR(FIND("Rio/córrego",consulta_completa__11[[#This Row],[13 - Ocorrências/Ambientes Atingidos]]),0)</f>
        <v>0</v>
      </c>
      <c r="BE738" s="83" t="str">
        <f t="shared" si="346"/>
        <v/>
      </c>
      <c r="BF738" s="82">
        <f>IFERROR(FIND("Lago",consulta_completa__11[[#This Row],[13 - Ocorrências/Ambientes Atingidos]]),0)</f>
        <v>0</v>
      </c>
      <c r="BG738" s="83" t="str">
        <f t="shared" si="347"/>
        <v/>
      </c>
      <c r="BH738" s="82">
        <f>IFERROR(FIND("Mar",consulta_completa__11[[#This Row],[13 - Ocorrências/Ambientes Atingidos]]),0)</f>
        <v>0</v>
      </c>
      <c r="BI738" s="83" t="str">
        <f t="shared" si="348"/>
        <v/>
      </c>
      <c r="BJ738" s="82">
        <f>IFERROR(FIND("Praia",consulta_completa__11[[#This Row],[13 - Ocorrências/Ambientes Atingidos]]),0)</f>
        <v>0</v>
      </c>
      <c r="BK738" s="83" t="str">
        <f t="shared" si="349"/>
        <v/>
      </c>
      <c r="BL738" s="82">
        <f>IFERROR(FIND("Solo",consulta_completa__11[[#This Row],[13 - Ocorrências/Ambientes Atingidos]]),0)</f>
        <v>1</v>
      </c>
      <c r="BM738" s="83" t="str">
        <f t="shared" si="350"/>
        <v>X</v>
      </c>
      <c r="BN738" s="82">
        <f>IFERROR(FIND("Águas subterrâneas",consulta_completa__11[[#This Row],[13 - Ocorrências/Ambientes Atingidos]]),0)</f>
        <v>0</v>
      </c>
      <c r="BO738" s="83" t="str">
        <f t="shared" si="351"/>
        <v/>
      </c>
      <c r="BP738" s="82">
        <f>IFERROR(FIND("Atmosfera",consulta_completa__11[[#This Row],[13 - Ocorrências/Ambientes Atingidos]]),0)</f>
        <v>0</v>
      </c>
      <c r="BQ738" s="83" t="str">
        <f t="shared" si="352"/>
        <v/>
      </c>
      <c r="BR738" s="82">
        <f>IFERROR(FIND("Flora",consulta_completa__11[[#This Row],[13 - Ocorrências/Ambientes Atingidos]]),0)</f>
        <v>0</v>
      </c>
      <c r="BS738" s="83" t="str">
        <f t="shared" si="353"/>
        <v/>
      </c>
      <c r="BT738" s="82">
        <f>IFERROR(FIND("Fauna",consulta_completa__11[[#This Row],[13 - Ocorrências/Ambientes Atingidos]]),0)</f>
        <v>0</v>
      </c>
      <c r="BU738" s="83" t="str">
        <f t="shared" si="354"/>
        <v/>
      </c>
      <c r="BV738" s="82">
        <f>IFERROR(FIND("UC federal",consulta_completa__11[[#This Row],[13 - Ocorrências/Ambientes Atingidos]]),0)</f>
        <v>0</v>
      </c>
      <c r="BW738" s="83" t="str">
        <f t="shared" si="355"/>
        <v/>
      </c>
      <c r="BX738" s="82">
        <f>IFERROR(FIND("UC estadual/municipal",consulta_completa__11[[#This Row],[13 - Ocorrências/Ambientes Atingidos]]),0)</f>
        <v>0</v>
      </c>
      <c r="BY738" s="83" t="str">
        <f t="shared" si="356"/>
        <v/>
      </c>
      <c r="BZ738" s="82">
        <f>IFERROR(FIND("Outro(s)",consulta_completa__11[[#This Row],[13 - Ocorrências/Ambientes Atingidos]]),0)</f>
        <v>0</v>
      </c>
      <c r="CA738" s="83" t="str">
        <f t="shared" si="357"/>
        <v/>
      </c>
      <c r="CB738" s="82">
        <f>IFERROR(FIND("Sem dano",consulta_completa__11[[#This Row],[13 - Ocorrências/Ambientes Atingidos]]),0)</f>
        <v>0</v>
      </c>
      <c r="CC738" s="83" t="str">
        <f t="shared" si="358"/>
        <v/>
      </c>
      <c r="CD738" s="82" t="str">
        <f>IF(consulta_completa__11[[#This Row],[13 - Ocorrências/Ambientes Atingidos]]="","X","")</f>
        <v/>
      </c>
      <c r="CE738" s="84">
        <f>IFERROR(FIND("IBAMA",consulta_completa__11[[#This Row],[14 - Inst. Atuando no Local]]),0)</f>
        <v>0</v>
      </c>
      <c r="CF738" s="84" t="str">
        <f t="shared" si="359"/>
        <v/>
      </c>
      <c r="CG738" s="84">
        <f>IFERROR(FIND("OEMA",consulta_completa__11[[#This Row],[14 - Inst. Atuando no Local]]),0)</f>
        <v>0</v>
      </c>
      <c r="CH738" s="84" t="str">
        <f t="shared" si="360"/>
        <v/>
      </c>
      <c r="CI738" s="84">
        <f>IFERROR(FIND("DEFESA CIVIL",consulta_completa__11[[#This Row],[14 - Inst. Atuando no Local]]),0)</f>
        <v>0</v>
      </c>
      <c r="CJ738" s="84" t="str">
        <f t="shared" si="361"/>
        <v/>
      </c>
      <c r="CK738" s="84">
        <f>IFERROR(FIND("CORPO DE BOMBEIROS",consulta_completa__11[[#This Row],[14 - Inst. Atuando no Local]]),0)</f>
        <v>0</v>
      </c>
      <c r="CL738" s="84" t="str">
        <f t="shared" si="362"/>
        <v/>
      </c>
      <c r="CM738" s="84">
        <f>IFERROR(FIND("POLÍCIA RODOVIÁRIA",consulta_completa__11[[#This Row],[14 - Inst. Atuando no Local]]),0)</f>
        <v>0</v>
      </c>
      <c r="CN738" s="84" t="str">
        <f t="shared" si="363"/>
        <v/>
      </c>
      <c r="CO738" s="84">
        <f>IFERROR(FIND("POLÍCIA MILITAR",consulta_completa__11[[#This Row],[14 - Inst. Atuando no Local]]),0)</f>
        <v>0</v>
      </c>
      <c r="CP738" s="84" t="str">
        <f t="shared" si="364"/>
        <v/>
      </c>
      <c r="CQ738" s="84">
        <f>IFERROR(FIND("POLÍCIA CIVIL",consulta_completa__11[[#This Row],[14 - Inst. Atuando no Local]]),0)</f>
        <v>0</v>
      </c>
      <c r="CR738" s="84" t="str">
        <f t="shared" si="365"/>
        <v/>
      </c>
      <c r="CS738" s="84">
        <f>IFERROR(FIND("MARINHA DO BRASIL",consulta_completa__11[[#This Row],[14 - Inst. Atuando no Local]]),0)</f>
        <v>0</v>
      </c>
      <c r="CT738" s="84" t="str">
        <f t="shared" si="366"/>
        <v/>
      </c>
      <c r="CU738" s="84">
        <f>IFERROR(FIND("EMPRESA ESPECIALIZADA EM ATENDIMENTO",consulta_completa__11[[#This Row],[14 - Inst. Atuando no Local]]),0)</f>
        <v>0</v>
      </c>
      <c r="CV738" s="84" t="str">
        <f t="shared" si="367"/>
        <v/>
      </c>
      <c r="CW738" s="84">
        <f>IFERROR(FIND("IBAMA",consulta_completa__11[[#This Row],[14 - Inst. Atuando no Local]]),0)</f>
        <v>0</v>
      </c>
      <c r="CX738" s="84" t="str">
        <f t="shared" si="368"/>
        <v/>
      </c>
      <c r="CY738" s="84" t="str">
        <f>IF(consulta_completa__11[[#This Row],[14 - Inst. Atuando no Local]]="","X","")</f>
        <v/>
      </c>
      <c r="CZ738" s="84">
        <f>IFERROR(FIND("OUTRA (S)",consulta_completa__11[[#This Row],[14 - Inst. Atuando no Local]]),0)</f>
        <v>0</v>
      </c>
      <c r="DA738" s="84" t="str">
        <f t="shared" si="369"/>
        <v/>
      </c>
      <c r="DB738" s="35" t="str">
        <f t="shared" si="370"/>
        <v>Sim</v>
      </c>
      <c r="DC738" s="35" t="str">
        <f t="shared" si="371"/>
        <v>Não</v>
      </c>
      <c r="DD738" s="35" t="str">
        <f t="shared" si="372"/>
        <v>Sim</v>
      </c>
      <c r="DE738" s="87" t="str">
        <f t="shared" si="343"/>
        <v/>
      </c>
    </row>
    <row r="739" spans="1:109">
      <c r="A739" s="14">
        <v>2025101346821</v>
      </c>
      <c r="B739" s="1">
        <v>45943</v>
      </c>
      <c r="C739" t="s">
        <v>6400</v>
      </c>
      <c r="D739" t="s">
        <v>161</v>
      </c>
      <c r="E739" t="s">
        <v>286</v>
      </c>
      <c r="F739" t="s">
        <v>112</v>
      </c>
      <c r="G739" t="s">
        <v>5387</v>
      </c>
      <c r="H739" t="s">
        <v>113</v>
      </c>
      <c r="I739" t="s">
        <v>113</v>
      </c>
      <c r="J739" t="s">
        <v>113</v>
      </c>
      <c r="K739" t="s">
        <v>114</v>
      </c>
      <c r="L739" t="s">
        <v>114</v>
      </c>
      <c r="M739" t="s">
        <v>332</v>
      </c>
      <c r="N739" t="s">
        <v>6401</v>
      </c>
      <c r="O739" t="s">
        <v>120</v>
      </c>
      <c r="P739" t="s">
        <v>299</v>
      </c>
      <c r="Q739" t="s">
        <v>230</v>
      </c>
      <c r="R739" t="s">
        <v>123</v>
      </c>
      <c r="S739" t="s">
        <v>113</v>
      </c>
      <c r="T739" t="s">
        <v>6402</v>
      </c>
      <c r="U739" t="s">
        <v>6403</v>
      </c>
      <c r="V739" t="s">
        <v>6404</v>
      </c>
      <c r="Z739" t="s">
        <v>113</v>
      </c>
      <c r="AA739" t="s">
        <v>6405</v>
      </c>
      <c r="AB739" t="s">
        <v>845</v>
      </c>
      <c r="AC739" t="s">
        <v>846</v>
      </c>
      <c r="AD739">
        <v>0</v>
      </c>
      <c r="AE739" t="s">
        <v>6406</v>
      </c>
      <c r="AF739" t="s">
        <v>113</v>
      </c>
      <c r="AG739" t="s">
        <v>113</v>
      </c>
      <c r="AH739" t="s">
        <v>194</v>
      </c>
      <c r="AI739" t="s">
        <v>132</v>
      </c>
      <c r="AJ739" t="s">
        <v>132</v>
      </c>
      <c r="AK739" t="s">
        <v>113</v>
      </c>
      <c r="AL739" t="s">
        <v>6407</v>
      </c>
      <c r="AM739" t="s">
        <v>2087</v>
      </c>
      <c r="AN739" t="s">
        <v>265</v>
      </c>
      <c r="AO739" t="s">
        <v>113</v>
      </c>
      <c r="AQ739" t="s">
        <v>2088</v>
      </c>
      <c r="AR739" t="s">
        <v>113</v>
      </c>
      <c r="AS739" t="s">
        <v>113</v>
      </c>
      <c r="AT739" t="s">
        <v>113</v>
      </c>
      <c r="AU739" t="s">
        <v>113</v>
      </c>
      <c r="AW739" t="s">
        <v>113</v>
      </c>
      <c r="AX739" s="82">
        <f>IFERROR(FIND("Óbitos/feridos",consulta_completa__11[[#This Row],[13 - Ocorrências/Ambientes Atingidos]]),0)</f>
        <v>0</v>
      </c>
      <c r="AY739" s="83" t="str">
        <f t="shared" si="344"/>
        <v/>
      </c>
      <c r="AZ739" s="82">
        <f>IFERROR(FIND("População afetada/evacuada",consulta_completa__11[[#This Row],[13 - Ocorrências/Ambientes Atingidos]]),0)</f>
        <v>0</v>
      </c>
      <c r="BA739" s="82" t="str">
        <f t="shared" si="345"/>
        <v/>
      </c>
      <c r="BB739" s="82">
        <f>IFERROR(FIND("Suspensão de abastecimento de água",consulta_completa__11[[#This Row],[13 - Ocorrências/Ambientes Atingidos]]),0)</f>
        <v>0</v>
      </c>
      <c r="BC739" s="83" t="str">
        <f t="shared" si="373"/>
        <v/>
      </c>
      <c r="BD739" s="82">
        <f>IFERROR(FIND("Rio/córrego",consulta_completa__11[[#This Row],[13 - Ocorrências/Ambientes Atingidos]]),0)</f>
        <v>1</v>
      </c>
      <c r="BE739" s="83" t="str">
        <f t="shared" si="346"/>
        <v>X</v>
      </c>
      <c r="BF739" s="82">
        <f>IFERROR(FIND("Lago",consulta_completa__11[[#This Row],[13 - Ocorrências/Ambientes Atingidos]]),0)</f>
        <v>0</v>
      </c>
      <c r="BG739" s="83" t="str">
        <f t="shared" si="347"/>
        <v/>
      </c>
      <c r="BH739" s="82">
        <f>IFERROR(FIND("Mar",consulta_completa__11[[#This Row],[13 - Ocorrências/Ambientes Atingidos]]),0)</f>
        <v>0</v>
      </c>
      <c r="BI739" s="83" t="str">
        <f t="shared" si="348"/>
        <v/>
      </c>
      <c r="BJ739" s="82">
        <f>IFERROR(FIND("Praia",consulta_completa__11[[#This Row],[13 - Ocorrências/Ambientes Atingidos]]),0)</f>
        <v>0</v>
      </c>
      <c r="BK739" s="83" t="str">
        <f t="shared" si="349"/>
        <v/>
      </c>
      <c r="BL739" s="82">
        <f>IFERROR(FIND("Solo",consulta_completa__11[[#This Row],[13 - Ocorrências/Ambientes Atingidos]]),0)</f>
        <v>0</v>
      </c>
      <c r="BM739" s="83" t="str">
        <f t="shared" si="350"/>
        <v/>
      </c>
      <c r="BN739" s="82">
        <f>IFERROR(FIND("Águas subterrâneas",consulta_completa__11[[#This Row],[13 - Ocorrências/Ambientes Atingidos]]),0)</f>
        <v>0</v>
      </c>
      <c r="BO739" s="83" t="str">
        <f t="shared" si="351"/>
        <v/>
      </c>
      <c r="BP739" s="82">
        <f>IFERROR(FIND("Atmosfera",consulta_completa__11[[#This Row],[13 - Ocorrências/Ambientes Atingidos]]),0)</f>
        <v>0</v>
      </c>
      <c r="BQ739" s="83" t="str">
        <f t="shared" si="352"/>
        <v/>
      </c>
      <c r="BR739" s="82">
        <f>IFERROR(FIND("Flora",consulta_completa__11[[#This Row],[13 - Ocorrências/Ambientes Atingidos]]),0)</f>
        <v>0</v>
      </c>
      <c r="BS739" s="83" t="str">
        <f t="shared" si="353"/>
        <v/>
      </c>
      <c r="BT739" s="82">
        <f>IFERROR(FIND("Fauna",consulta_completa__11[[#This Row],[13 - Ocorrências/Ambientes Atingidos]]),0)</f>
        <v>0</v>
      </c>
      <c r="BU739" s="83" t="str">
        <f t="shared" si="354"/>
        <v/>
      </c>
      <c r="BV739" s="82">
        <f>IFERROR(FIND("UC federal",consulta_completa__11[[#This Row],[13 - Ocorrências/Ambientes Atingidos]]),0)</f>
        <v>0</v>
      </c>
      <c r="BW739" s="83" t="str">
        <f t="shared" si="355"/>
        <v/>
      </c>
      <c r="BX739" s="82">
        <f>IFERROR(FIND("UC estadual/municipal",consulta_completa__11[[#This Row],[13 - Ocorrências/Ambientes Atingidos]]),0)</f>
        <v>0</v>
      </c>
      <c r="BY739" s="83" t="str">
        <f t="shared" si="356"/>
        <v/>
      </c>
      <c r="BZ739" s="82">
        <f>IFERROR(FIND("Outro(s)",consulta_completa__11[[#This Row],[13 - Ocorrências/Ambientes Atingidos]]),0)</f>
        <v>0</v>
      </c>
      <c r="CA739" s="83" t="str">
        <f t="shared" si="357"/>
        <v/>
      </c>
      <c r="CB739" s="82">
        <f>IFERROR(FIND("Sem dano",consulta_completa__11[[#This Row],[13 - Ocorrências/Ambientes Atingidos]]),0)</f>
        <v>0</v>
      </c>
      <c r="CC739" s="83" t="str">
        <f t="shared" si="358"/>
        <v/>
      </c>
      <c r="CD739" s="82" t="str">
        <f>IF(consulta_completa__11[[#This Row],[13 - Ocorrências/Ambientes Atingidos]]="","X","")</f>
        <v/>
      </c>
      <c r="CE739" s="84">
        <f>IFERROR(FIND("IBAMA",consulta_completa__11[[#This Row],[14 - Inst. Atuando no Local]]),0)</f>
        <v>0</v>
      </c>
      <c r="CF739" s="84" t="str">
        <f t="shared" si="359"/>
        <v/>
      </c>
      <c r="CG739" s="84">
        <f>IFERROR(FIND("OEMA",consulta_completa__11[[#This Row],[14 - Inst. Atuando no Local]]),0)</f>
        <v>0</v>
      </c>
      <c r="CH739" s="84" t="str">
        <f t="shared" si="360"/>
        <v/>
      </c>
      <c r="CI739" s="84">
        <f>IFERROR(FIND("DEFESA CIVIL",consulta_completa__11[[#This Row],[14 - Inst. Atuando no Local]]),0)</f>
        <v>0</v>
      </c>
      <c r="CJ739" s="84" t="str">
        <f t="shared" si="361"/>
        <v/>
      </c>
      <c r="CK739" s="84">
        <f>IFERROR(FIND("CORPO DE BOMBEIROS",consulta_completa__11[[#This Row],[14 - Inst. Atuando no Local]]),0)</f>
        <v>0</v>
      </c>
      <c r="CL739" s="84" t="str">
        <f t="shared" si="362"/>
        <v/>
      </c>
      <c r="CM739" s="84">
        <f>IFERROR(FIND("POLÍCIA RODOVIÁRIA",consulta_completa__11[[#This Row],[14 - Inst. Atuando no Local]]),0)</f>
        <v>0</v>
      </c>
      <c r="CN739" s="84" t="str">
        <f t="shared" si="363"/>
        <v/>
      </c>
      <c r="CO739" s="84">
        <f>IFERROR(FIND("POLÍCIA MILITAR",consulta_completa__11[[#This Row],[14 - Inst. Atuando no Local]]),0)</f>
        <v>0</v>
      </c>
      <c r="CP739" s="84" t="str">
        <f t="shared" si="364"/>
        <v/>
      </c>
      <c r="CQ739" s="84">
        <f>IFERROR(FIND("POLÍCIA CIVIL",consulta_completa__11[[#This Row],[14 - Inst. Atuando no Local]]),0)</f>
        <v>0</v>
      </c>
      <c r="CR739" s="84" t="str">
        <f t="shared" si="365"/>
        <v/>
      </c>
      <c r="CS739" s="84">
        <f>IFERROR(FIND("MARINHA DO BRASIL",consulta_completa__11[[#This Row],[14 - Inst. Atuando no Local]]),0)</f>
        <v>0</v>
      </c>
      <c r="CT739" s="84" t="str">
        <f t="shared" si="366"/>
        <v/>
      </c>
      <c r="CU739" s="84">
        <f>IFERROR(FIND("EMPRESA ESPECIALIZADA EM ATENDIMENTO",consulta_completa__11[[#This Row],[14 - Inst. Atuando no Local]]),0)</f>
        <v>0</v>
      </c>
      <c r="CV739" s="84" t="str">
        <f t="shared" si="367"/>
        <v/>
      </c>
      <c r="CW739" s="84">
        <f>IFERROR(FIND("IBAMA",consulta_completa__11[[#This Row],[14 - Inst. Atuando no Local]]),0)</f>
        <v>0</v>
      </c>
      <c r="CX739" s="84" t="str">
        <f t="shared" si="368"/>
        <v/>
      </c>
      <c r="CY739" s="84" t="str">
        <f>IF(consulta_completa__11[[#This Row],[14 - Inst. Atuando no Local]]="","X","")</f>
        <v/>
      </c>
      <c r="CZ739" s="84">
        <f>IFERROR(FIND("OUTRA (S)",consulta_completa__11[[#This Row],[14 - Inst. Atuando no Local]]),0)</f>
        <v>0</v>
      </c>
      <c r="DA739" s="84" t="str">
        <f t="shared" si="369"/>
        <v/>
      </c>
      <c r="DB739" s="35" t="str">
        <f t="shared" si="370"/>
        <v>Sim</v>
      </c>
      <c r="DC739" s="35" t="str">
        <f t="shared" si="371"/>
        <v>Não</v>
      </c>
      <c r="DD739" s="35" t="str">
        <f t="shared" si="372"/>
        <v>Sim</v>
      </c>
      <c r="DE739" s="87" t="str">
        <f t="shared" si="343"/>
        <v/>
      </c>
    </row>
    <row r="740" spans="1:109">
      <c r="A740" s="14">
        <v>2025101361224</v>
      </c>
      <c r="B740" s="1">
        <v>45943</v>
      </c>
      <c r="C740" t="s">
        <v>6400</v>
      </c>
      <c r="D740" t="s">
        <v>161</v>
      </c>
      <c r="E740" t="s">
        <v>286</v>
      </c>
      <c r="F740" t="s">
        <v>139</v>
      </c>
      <c r="G740" t="s">
        <v>6408</v>
      </c>
      <c r="H740" t="s">
        <v>113</v>
      </c>
      <c r="I740" t="s">
        <v>113</v>
      </c>
      <c r="J740" t="s">
        <v>113</v>
      </c>
      <c r="K740" t="s">
        <v>114</v>
      </c>
      <c r="L740" t="s">
        <v>114</v>
      </c>
      <c r="M740" t="s">
        <v>332</v>
      </c>
      <c r="N740" t="s">
        <v>1166</v>
      </c>
      <c r="O740" t="s">
        <v>239</v>
      </c>
      <c r="P740" t="s">
        <v>299</v>
      </c>
      <c r="Q740" t="s">
        <v>122</v>
      </c>
      <c r="R740" t="s">
        <v>123</v>
      </c>
      <c r="S740" t="s">
        <v>113</v>
      </c>
      <c r="T740" t="s">
        <v>6409</v>
      </c>
      <c r="U740" t="s">
        <v>966</v>
      </c>
      <c r="V740" t="s">
        <v>6410</v>
      </c>
      <c r="Z740" t="s">
        <v>6411</v>
      </c>
      <c r="AA740" t="s">
        <v>113</v>
      </c>
      <c r="AB740" t="s">
        <v>845</v>
      </c>
      <c r="AC740" t="s">
        <v>846</v>
      </c>
      <c r="AD740">
        <v>0</v>
      </c>
      <c r="AE740" t="s">
        <v>6412</v>
      </c>
      <c r="AF740" t="s">
        <v>6413</v>
      </c>
      <c r="AG740" t="s">
        <v>6414</v>
      </c>
      <c r="AH740" t="s">
        <v>131</v>
      </c>
      <c r="AI740" t="s">
        <v>132</v>
      </c>
      <c r="AJ740" t="s">
        <v>131</v>
      </c>
      <c r="AK740" t="s">
        <v>6415</v>
      </c>
      <c r="AL740" t="s">
        <v>6416</v>
      </c>
      <c r="AM740" t="s">
        <v>153</v>
      </c>
      <c r="AN740" t="s">
        <v>154</v>
      </c>
      <c r="AO740" t="s">
        <v>155</v>
      </c>
      <c r="AP740">
        <v>6133161070</v>
      </c>
      <c r="AQ740" t="s">
        <v>156</v>
      </c>
      <c r="AR740" t="s">
        <v>113</v>
      </c>
      <c r="AS740" t="s">
        <v>113</v>
      </c>
      <c r="AT740" t="s">
        <v>113</v>
      </c>
      <c r="AU740" t="s">
        <v>113</v>
      </c>
      <c r="AW740" t="s">
        <v>113</v>
      </c>
      <c r="AX740" s="82">
        <f>IFERROR(FIND("Óbitos/feridos",consulta_completa__11[[#This Row],[13 - Ocorrências/Ambientes Atingidos]]),0)</f>
        <v>0</v>
      </c>
      <c r="AY740" s="83" t="str">
        <f t="shared" si="344"/>
        <v/>
      </c>
      <c r="AZ740" s="82">
        <f>IFERROR(FIND("População afetada/evacuada",consulta_completa__11[[#This Row],[13 - Ocorrências/Ambientes Atingidos]]),0)</f>
        <v>0</v>
      </c>
      <c r="BA740" s="82" t="str">
        <f t="shared" si="345"/>
        <v/>
      </c>
      <c r="BB740" s="82">
        <f>IFERROR(FIND("Suspensão de abastecimento de água",consulta_completa__11[[#This Row],[13 - Ocorrências/Ambientes Atingidos]]),0)</f>
        <v>0</v>
      </c>
      <c r="BC740" s="83" t="str">
        <f t="shared" si="373"/>
        <v/>
      </c>
      <c r="BD740" s="82">
        <f>IFERROR(FIND("Rio/córrego",consulta_completa__11[[#This Row],[13 - Ocorrências/Ambientes Atingidos]]),0)</f>
        <v>1</v>
      </c>
      <c r="BE740" s="83" t="str">
        <f t="shared" si="346"/>
        <v>X</v>
      </c>
      <c r="BF740" s="82">
        <f>IFERROR(FIND("Lago",consulta_completa__11[[#This Row],[13 - Ocorrências/Ambientes Atingidos]]),0)</f>
        <v>0</v>
      </c>
      <c r="BG740" s="83" t="str">
        <f t="shared" si="347"/>
        <v/>
      </c>
      <c r="BH740" s="82">
        <f>IFERROR(FIND("Mar",consulta_completa__11[[#This Row],[13 - Ocorrências/Ambientes Atingidos]]),0)</f>
        <v>0</v>
      </c>
      <c r="BI740" s="83" t="str">
        <f t="shared" si="348"/>
        <v/>
      </c>
      <c r="BJ740" s="82">
        <f>IFERROR(FIND("Praia",consulta_completa__11[[#This Row],[13 - Ocorrências/Ambientes Atingidos]]),0)</f>
        <v>0</v>
      </c>
      <c r="BK740" s="83" t="str">
        <f t="shared" si="349"/>
        <v/>
      </c>
      <c r="BL740" s="82">
        <f>IFERROR(FIND("Solo",consulta_completa__11[[#This Row],[13 - Ocorrências/Ambientes Atingidos]]),0)</f>
        <v>0</v>
      </c>
      <c r="BM740" s="83" t="str">
        <f t="shared" si="350"/>
        <v/>
      </c>
      <c r="BN740" s="82">
        <f>IFERROR(FIND("Águas subterrâneas",consulta_completa__11[[#This Row],[13 - Ocorrências/Ambientes Atingidos]]),0)</f>
        <v>0</v>
      </c>
      <c r="BO740" s="83" t="str">
        <f t="shared" si="351"/>
        <v/>
      </c>
      <c r="BP740" s="82">
        <f>IFERROR(FIND("Atmosfera",consulta_completa__11[[#This Row],[13 - Ocorrências/Ambientes Atingidos]]),0)</f>
        <v>0</v>
      </c>
      <c r="BQ740" s="83" t="str">
        <f t="shared" si="352"/>
        <v/>
      </c>
      <c r="BR740" s="82">
        <f>IFERROR(FIND("Flora",consulta_completa__11[[#This Row],[13 - Ocorrências/Ambientes Atingidos]]),0)</f>
        <v>0</v>
      </c>
      <c r="BS740" s="83" t="str">
        <f t="shared" si="353"/>
        <v/>
      </c>
      <c r="BT740" s="82">
        <f>IFERROR(FIND("Fauna",consulta_completa__11[[#This Row],[13 - Ocorrências/Ambientes Atingidos]]),0)</f>
        <v>0</v>
      </c>
      <c r="BU740" s="83" t="str">
        <f t="shared" si="354"/>
        <v/>
      </c>
      <c r="BV740" s="82">
        <f>IFERROR(FIND("UC federal",consulta_completa__11[[#This Row],[13 - Ocorrências/Ambientes Atingidos]]),0)</f>
        <v>0</v>
      </c>
      <c r="BW740" s="83" t="str">
        <f t="shared" si="355"/>
        <v/>
      </c>
      <c r="BX740" s="82">
        <f>IFERROR(FIND("UC estadual/municipal",consulta_completa__11[[#This Row],[13 - Ocorrências/Ambientes Atingidos]]),0)</f>
        <v>0</v>
      </c>
      <c r="BY740" s="83" t="str">
        <f t="shared" si="356"/>
        <v/>
      </c>
      <c r="BZ740" s="82">
        <f>IFERROR(FIND("Outro(s)",consulta_completa__11[[#This Row],[13 - Ocorrências/Ambientes Atingidos]]),0)</f>
        <v>0</v>
      </c>
      <c r="CA740" s="83" t="str">
        <f t="shared" si="357"/>
        <v/>
      </c>
      <c r="CB740" s="82">
        <f>IFERROR(FIND("Sem dano",consulta_completa__11[[#This Row],[13 - Ocorrências/Ambientes Atingidos]]),0)</f>
        <v>0</v>
      </c>
      <c r="CC740" s="83" t="str">
        <f t="shared" si="358"/>
        <v/>
      </c>
      <c r="CD740" s="82" t="str">
        <f>IF(consulta_completa__11[[#This Row],[13 - Ocorrências/Ambientes Atingidos]]="","X","")</f>
        <v/>
      </c>
      <c r="CE740" s="84">
        <f>IFERROR(FIND("IBAMA",consulta_completa__11[[#This Row],[14 - Inst. Atuando no Local]]),0)</f>
        <v>0</v>
      </c>
      <c r="CF740" s="84" t="str">
        <f t="shared" si="359"/>
        <v/>
      </c>
      <c r="CG740" s="84">
        <f>IFERROR(FIND("OEMA",consulta_completa__11[[#This Row],[14 - Inst. Atuando no Local]]),0)</f>
        <v>0</v>
      </c>
      <c r="CH740" s="84" t="str">
        <f t="shared" si="360"/>
        <v/>
      </c>
      <c r="CI740" s="84">
        <f>IFERROR(FIND("DEFESA CIVIL",consulta_completa__11[[#This Row],[14 - Inst. Atuando no Local]]),0)</f>
        <v>0</v>
      </c>
      <c r="CJ740" s="84" t="str">
        <f t="shared" si="361"/>
        <v/>
      </c>
      <c r="CK740" s="84">
        <f>IFERROR(FIND("CORPO DE BOMBEIROS",consulta_completa__11[[#This Row],[14 - Inst. Atuando no Local]]),0)</f>
        <v>0</v>
      </c>
      <c r="CL740" s="84" t="str">
        <f t="shared" si="362"/>
        <v/>
      </c>
      <c r="CM740" s="84">
        <f>IFERROR(FIND("POLÍCIA RODOVIÁRIA",consulta_completa__11[[#This Row],[14 - Inst. Atuando no Local]]),0)</f>
        <v>0</v>
      </c>
      <c r="CN740" s="84" t="str">
        <f t="shared" si="363"/>
        <v/>
      </c>
      <c r="CO740" s="84">
        <f>IFERROR(FIND("POLÍCIA MILITAR",consulta_completa__11[[#This Row],[14 - Inst. Atuando no Local]]),0)</f>
        <v>0</v>
      </c>
      <c r="CP740" s="84" t="str">
        <f t="shared" si="364"/>
        <v/>
      </c>
      <c r="CQ740" s="84">
        <f>IFERROR(FIND("POLÍCIA CIVIL",consulta_completa__11[[#This Row],[14 - Inst. Atuando no Local]]),0)</f>
        <v>0</v>
      </c>
      <c r="CR740" s="84" t="str">
        <f t="shared" si="365"/>
        <v/>
      </c>
      <c r="CS740" s="84">
        <f>IFERROR(FIND("MARINHA DO BRASIL",consulta_completa__11[[#This Row],[14 - Inst. Atuando no Local]]),0)</f>
        <v>0</v>
      </c>
      <c r="CT740" s="84" t="str">
        <f t="shared" si="366"/>
        <v/>
      </c>
      <c r="CU740" s="84">
        <f>IFERROR(FIND("EMPRESA ESPECIALIZADA EM ATENDIMENTO",consulta_completa__11[[#This Row],[14 - Inst. Atuando no Local]]),0)</f>
        <v>0</v>
      </c>
      <c r="CV740" s="84" t="str">
        <f t="shared" si="367"/>
        <v/>
      </c>
      <c r="CW740" s="84">
        <f>IFERROR(FIND("IBAMA",consulta_completa__11[[#This Row],[14 - Inst. Atuando no Local]]),0)</f>
        <v>0</v>
      </c>
      <c r="CX740" s="84" t="str">
        <f t="shared" si="368"/>
        <v/>
      </c>
      <c r="CY740" s="84" t="str">
        <f>IF(consulta_completa__11[[#This Row],[14 - Inst. Atuando no Local]]="","X","")</f>
        <v/>
      </c>
      <c r="CZ740" s="84">
        <f>IFERROR(FIND("OUTRA (S)",consulta_completa__11[[#This Row],[14 - Inst. Atuando no Local]]),0)</f>
        <v>0</v>
      </c>
      <c r="DA740" s="84" t="str">
        <f t="shared" si="369"/>
        <v/>
      </c>
      <c r="DB740" s="35" t="str">
        <f t="shared" si="370"/>
        <v>Sim</v>
      </c>
      <c r="DC740" s="35" t="str">
        <f t="shared" si="371"/>
        <v>Não</v>
      </c>
      <c r="DD740" s="35" t="str">
        <f t="shared" si="372"/>
        <v>Sim</v>
      </c>
      <c r="DE740" s="87" t="str">
        <f t="shared" si="343"/>
        <v/>
      </c>
    </row>
    <row r="741" spans="1:109">
      <c r="A741" s="14">
        <v>2025101446813</v>
      </c>
      <c r="B741" s="1">
        <v>45943</v>
      </c>
      <c r="C741" t="s">
        <v>608</v>
      </c>
      <c r="D741" t="s">
        <v>609</v>
      </c>
      <c r="E741" t="s">
        <v>139</v>
      </c>
      <c r="F741" t="s">
        <v>112</v>
      </c>
      <c r="G741" t="s">
        <v>113</v>
      </c>
      <c r="H741" t="s">
        <v>114</v>
      </c>
      <c r="I741" t="s">
        <v>114</v>
      </c>
      <c r="J741" t="s">
        <v>255</v>
      </c>
      <c r="K741" t="s">
        <v>4834</v>
      </c>
      <c r="L741" t="s">
        <v>117</v>
      </c>
      <c r="M741" t="s">
        <v>140</v>
      </c>
      <c r="N741" t="s">
        <v>141</v>
      </c>
      <c r="O741" t="s">
        <v>120</v>
      </c>
      <c r="P741" t="s">
        <v>299</v>
      </c>
      <c r="Q741" t="s">
        <v>230</v>
      </c>
      <c r="R741" t="s">
        <v>123</v>
      </c>
      <c r="S741" t="s">
        <v>113</v>
      </c>
      <c r="T741" t="s">
        <v>6417</v>
      </c>
      <c r="U741" t="s">
        <v>1610</v>
      </c>
      <c r="V741" t="s">
        <v>255</v>
      </c>
      <c r="Z741" t="s">
        <v>6418</v>
      </c>
      <c r="AA741" t="s">
        <v>113</v>
      </c>
      <c r="AB741" t="s">
        <v>724</v>
      </c>
      <c r="AC741" t="s">
        <v>113</v>
      </c>
      <c r="AD741">
        <v>0</v>
      </c>
      <c r="AE741" t="s">
        <v>113</v>
      </c>
      <c r="AF741" t="s">
        <v>113</v>
      </c>
      <c r="AG741" t="s">
        <v>113</v>
      </c>
      <c r="AH741" t="s">
        <v>131</v>
      </c>
      <c r="AI741" t="s">
        <v>131</v>
      </c>
      <c r="AJ741" t="s">
        <v>132</v>
      </c>
      <c r="AK741" t="s">
        <v>113</v>
      </c>
      <c r="AL741" t="s">
        <v>6419</v>
      </c>
      <c r="AM741" t="s">
        <v>2087</v>
      </c>
      <c r="AN741" t="s">
        <v>265</v>
      </c>
      <c r="AO741" t="s">
        <v>266</v>
      </c>
      <c r="AQ741" t="s">
        <v>2088</v>
      </c>
      <c r="AR741" t="s">
        <v>113</v>
      </c>
      <c r="AS741" t="s">
        <v>113</v>
      </c>
      <c r="AT741" t="s">
        <v>731</v>
      </c>
      <c r="AU741" t="s">
        <v>113</v>
      </c>
      <c r="AW741" t="s">
        <v>159</v>
      </c>
      <c r="AX741" s="82">
        <f>IFERROR(FIND("Óbitos/feridos",consulta_completa__11[[#This Row],[13 - Ocorrências/Ambientes Atingidos]]),0)</f>
        <v>0</v>
      </c>
      <c r="AY741" s="83" t="str">
        <f t="shared" si="344"/>
        <v/>
      </c>
      <c r="AZ741" s="82">
        <f>IFERROR(FIND("População afetada/evacuada",consulta_completa__11[[#This Row],[13 - Ocorrências/Ambientes Atingidos]]),0)</f>
        <v>0</v>
      </c>
      <c r="BA741" s="82" t="str">
        <f t="shared" si="345"/>
        <v/>
      </c>
      <c r="BB741" s="82">
        <f>IFERROR(FIND("Suspensão de abastecimento de água",consulta_completa__11[[#This Row],[13 - Ocorrências/Ambientes Atingidos]]),0)</f>
        <v>0</v>
      </c>
      <c r="BC741" s="83" t="str">
        <f t="shared" si="373"/>
        <v/>
      </c>
      <c r="BD741" s="82">
        <f>IFERROR(FIND("Rio/córrego",consulta_completa__11[[#This Row],[13 - Ocorrências/Ambientes Atingidos]]),0)</f>
        <v>0</v>
      </c>
      <c r="BE741" s="83" t="str">
        <f t="shared" si="346"/>
        <v/>
      </c>
      <c r="BF741" s="82">
        <f>IFERROR(FIND("Lago",consulta_completa__11[[#This Row],[13 - Ocorrências/Ambientes Atingidos]]),0)</f>
        <v>0</v>
      </c>
      <c r="BG741" s="83" t="str">
        <f t="shared" si="347"/>
        <v/>
      </c>
      <c r="BH741" s="82">
        <f>IFERROR(FIND("Mar",consulta_completa__11[[#This Row],[13 - Ocorrências/Ambientes Atingidos]]),0)</f>
        <v>0</v>
      </c>
      <c r="BI741" s="83" t="str">
        <f t="shared" si="348"/>
        <v/>
      </c>
      <c r="BJ741" s="82">
        <f>IFERROR(FIND("Praia",consulta_completa__11[[#This Row],[13 - Ocorrências/Ambientes Atingidos]]),0)</f>
        <v>0</v>
      </c>
      <c r="BK741" s="83" t="str">
        <f t="shared" si="349"/>
        <v/>
      </c>
      <c r="BL741" s="82">
        <f>IFERROR(FIND("Solo",consulta_completa__11[[#This Row],[13 - Ocorrências/Ambientes Atingidos]]),0)</f>
        <v>1</v>
      </c>
      <c r="BM741" s="83" t="str">
        <f t="shared" si="350"/>
        <v>X</v>
      </c>
      <c r="BN741" s="82">
        <f>IFERROR(FIND("Águas subterrâneas",consulta_completa__11[[#This Row],[13 - Ocorrências/Ambientes Atingidos]]),0)</f>
        <v>0</v>
      </c>
      <c r="BO741" s="83" t="str">
        <f t="shared" si="351"/>
        <v/>
      </c>
      <c r="BP741" s="82">
        <f>IFERROR(FIND("Atmosfera",consulta_completa__11[[#This Row],[13 - Ocorrências/Ambientes Atingidos]]),0)</f>
        <v>0</v>
      </c>
      <c r="BQ741" s="83" t="str">
        <f t="shared" si="352"/>
        <v/>
      </c>
      <c r="BR741" s="82">
        <f>IFERROR(FIND("Flora",consulta_completa__11[[#This Row],[13 - Ocorrências/Ambientes Atingidos]]),0)</f>
        <v>0</v>
      </c>
      <c r="BS741" s="83" t="str">
        <f t="shared" si="353"/>
        <v/>
      </c>
      <c r="BT741" s="82">
        <f>IFERROR(FIND("Fauna",consulta_completa__11[[#This Row],[13 - Ocorrências/Ambientes Atingidos]]),0)</f>
        <v>0</v>
      </c>
      <c r="BU741" s="83" t="str">
        <f t="shared" si="354"/>
        <v/>
      </c>
      <c r="BV741" s="82">
        <f>IFERROR(FIND("UC federal",consulta_completa__11[[#This Row],[13 - Ocorrências/Ambientes Atingidos]]),0)</f>
        <v>0</v>
      </c>
      <c r="BW741" s="83" t="str">
        <f t="shared" si="355"/>
        <v/>
      </c>
      <c r="BX741" s="82">
        <f>IFERROR(FIND("UC estadual/municipal",consulta_completa__11[[#This Row],[13 - Ocorrências/Ambientes Atingidos]]),0)</f>
        <v>0</v>
      </c>
      <c r="BY741" s="83" t="str">
        <f t="shared" si="356"/>
        <v/>
      </c>
      <c r="BZ741" s="82">
        <f>IFERROR(FIND("Outro(s)",consulta_completa__11[[#This Row],[13 - Ocorrências/Ambientes Atingidos]]),0)</f>
        <v>0</v>
      </c>
      <c r="CA741" s="83" t="str">
        <f t="shared" si="357"/>
        <v/>
      </c>
      <c r="CB741" s="82">
        <f>IFERROR(FIND("Sem dano",consulta_completa__11[[#This Row],[13 - Ocorrências/Ambientes Atingidos]]),0)</f>
        <v>0</v>
      </c>
      <c r="CC741" s="83" t="str">
        <f t="shared" si="358"/>
        <v/>
      </c>
      <c r="CD741" s="82" t="str">
        <f>IF(consulta_completa__11[[#This Row],[13 - Ocorrências/Ambientes Atingidos]]="","X","")</f>
        <v/>
      </c>
      <c r="CE741" s="84">
        <f>IFERROR(FIND("IBAMA",consulta_completa__11[[#This Row],[14 - Inst. Atuando no Local]]),0)</f>
        <v>0</v>
      </c>
      <c r="CF741" s="84" t="str">
        <f t="shared" si="359"/>
        <v/>
      </c>
      <c r="CG741" s="84">
        <f>IFERROR(FIND("OEMA",consulta_completa__11[[#This Row],[14 - Inst. Atuando no Local]]),0)</f>
        <v>0</v>
      </c>
      <c r="CH741" s="84" t="str">
        <f t="shared" si="360"/>
        <v/>
      </c>
      <c r="CI741" s="84">
        <f>IFERROR(FIND("DEFESA CIVIL",consulta_completa__11[[#This Row],[14 - Inst. Atuando no Local]]),0)</f>
        <v>0</v>
      </c>
      <c r="CJ741" s="84" t="str">
        <f t="shared" si="361"/>
        <v/>
      </c>
      <c r="CK741" s="84">
        <f>IFERROR(FIND("CORPO DE BOMBEIROS",consulta_completa__11[[#This Row],[14 - Inst. Atuando no Local]]),0)</f>
        <v>0</v>
      </c>
      <c r="CL741" s="84" t="str">
        <f t="shared" si="362"/>
        <v/>
      </c>
      <c r="CM741" s="84">
        <f>IFERROR(FIND("POLÍCIA RODOVIÁRIA",consulta_completa__11[[#This Row],[14 - Inst. Atuando no Local]]),0)</f>
        <v>0</v>
      </c>
      <c r="CN741" s="84" t="str">
        <f t="shared" si="363"/>
        <v/>
      </c>
      <c r="CO741" s="84">
        <f>IFERROR(FIND("POLÍCIA MILITAR",consulta_completa__11[[#This Row],[14 - Inst. Atuando no Local]]),0)</f>
        <v>0</v>
      </c>
      <c r="CP741" s="84" t="str">
        <f t="shared" si="364"/>
        <v/>
      </c>
      <c r="CQ741" s="84">
        <f>IFERROR(FIND("POLÍCIA CIVIL",consulta_completa__11[[#This Row],[14 - Inst. Atuando no Local]]),0)</f>
        <v>0</v>
      </c>
      <c r="CR741" s="84" t="str">
        <f t="shared" si="365"/>
        <v/>
      </c>
      <c r="CS741" s="84">
        <f>IFERROR(FIND("MARINHA DO BRASIL",consulta_completa__11[[#This Row],[14 - Inst. Atuando no Local]]),0)</f>
        <v>0</v>
      </c>
      <c r="CT741" s="84" t="str">
        <f t="shared" si="366"/>
        <v/>
      </c>
      <c r="CU741" s="84">
        <f>IFERROR(FIND("EMPRESA ESPECIALIZADA EM ATENDIMENTO",consulta_completa__11[[#This Row],[14 - Inst. Atuando no Local]]),0)</f>
        <v>0</v>
      </c>
      <c r="CV741" s="84" t="str">
        <f t="shared" si="367"/>
        <v/>
      </c>
      <c r="CW741" s="84">
        <f>IFERROR(FIND("IBAMA",consulta_completa__11[[#This Row],[14 - Inst. Atuando no Local]]),0)</f>
        <v>0</v>
      </c>
      <c r="CX741" s="84" t="str">
        <f t="shared" si="368"/>
        <v/>
      </c>
      <c r="CY741" s="84" t="str">
        <f>IF(consulta_completa__11[[#This Row],[14 - Inst. Atuando no Local]]="","X","")</f>
        <v/>
      </c>
      <c r="CZ741" s="84">
        <f>IFERROR(FIND("OUTRA (S)",consulta_completa__11[[#This Row],[14 - Inst. Atuando no Local]]),0)</f>
        <v>0</v>
      </c>
      <c r="DA741" s="84" t="str">
        <f t="shared" si="369"/>
        <v/>
      </c>
      <c r="DB741" s="35" t="str">
        <f t="shared" si="370"/>
        <v>Sim</v>
      </c>
      <c r="DC741" s="35" t="str">
        <f t="shared" si="371"/>
        <v>Não</v>
      </c>
      <c r="DD741" s="35" t="str">
        <f t="shared" si="372"/>
        <v>Sim</v>
      </c>
      <c r="DE741" s="87" t="str">
        <f t="shared" si="343"/>
        <v/>
      </c>
    </row>
    <row r="742" spans="1:109">
      <c r="A742" s="14">
        <v>2025101536020</v>
      </c>
      <c r="B742" s="1">
        <v>45943</v>
      </c>
      <c r="C742" t="s">
        <v>109</v>
      </c>
      <c r="D742" t="s">
        <v>212</v>
      </c>
      <c r="E742" t="s">
        <v>111</v>
      </c>
      <c r="F742" t="s">
        <v>112</v>
      </c>
      <c r="G742" t="s">
        <v>839</v>
      </c>
      <c r="H742" t="s">
        <v>6420</v>
      </c>
      <c r="I742" t="s">
        <v>117</v>
      </c>
      <c r="J742" t="s">
        <v>113</v>
      </c>
      <c r="K742" t="s">
        <v>114</v>
      </c>
      <c r="L742" t="s">
        <v>114</v>
      </c>
      <c r="M742" t="s">
        <v>118</v>
      </c>
      <c r="N742" t="s">
        <v>141</v>
      </c>
      <c r="O742" t="s">
        <v>239</v>
      </c>
      <c r="P742" t="s">
        <v>299</v>
      </c>
      <c r="Q742" t="s">
        <v>230</v>
      </c>
      <c r="R742" t="s">
        <v>123</v>
      </c>
      <c r="S742" t="s">
        <v>201</v>
      </c>
      <c r="T742" t="s">
        <v>6421</v>
      </c>
      <c r="U742" t="s">
        <v>6422</v>
      </c>
      <c r="V742" t="s">
        <v>6423</v>
      </c>
      <c r="Z742" t="s">
        <v>6424</v>
      </c>
      <c r="AA742" t="s">
        <v>6425</v>
      </c>
      <c r="AB742" t="s">
        <v>206</v>
      </c>
      <c r="AC742" t="s">
        <v>262</v>
      </c>
      <c r="AD742">
        <v>1</v>
      </c>
      <c r="AE742" t="s">
        <v>113</v>
      </c>
      <c r="AF742" t="s">
        <v>113</v>
      </c>
      <c r="AG742" t="s">
        <v>113</v>
      </c>
      <c r="AH742" t="s">
        <v>131</v>
      </c>
      <c r="AI742" t="s">
        <v>132</v>
      </c>
      <c r="AJ742" t="s">
        <v>131</v>
      </c>
      <c r="AK742" t="s">
        <v>6426</v>
      </c>
      <c r="AL742" t="s">
        <v>6427</v>
      </c>
      <c r="AM742" t="s">
        <v>2087</v>
      </c>
      <c r="AN742" t="s">
        <v>265</v>
      </c>
      <c r="AO742" t="s">
        <v>266</v>
      </c>
      <c r="AQ742" t="s">
        <v>2088</v>
      </c>
      <c r="AR742" t="s">
        <v>113</v>
      </c>
      <c r="AS742" t="s">
        <v>113</v>
      </c>
      <c r="AT742" t="s">
        <v>6421</v>
      </c>
      <c r="AU742" t="s">
        <v>113</v>
      </c>
      <c r="AW742" t="s">
        <v>4031</v>
      </c>
      <c r="AX742" s="82">
        <f>IFERROR(FIND("Óbitos/feridos",consulta_completa__11[[#This Row],[13 - Ocorrências/Ambientes Atingidos]]),0)</f>
        <v>0</v>
      </c>
      <c r="AY742" s="83" t="str">
        <f t="shared" si="344"/>
        <v/>
      </c>
      <c r="AZ742" s="82">
        <f>IFERROR(FIND("População afetada/evacuada",consulta_completa__11[[#This Row],[13 - Ocorrências/Ambientes Atingidos]]),0)</f>
        <v>0</v>
      </c>
      <c r="BA742" s="82" t="str">
        <f t="shared" si="345"/>
        <v/>
      </c>
      <c r="BB742" s="82">
        <f>IFERROR(FIND("Suspensão de abastecimento de água",consulta_completa__11[[#This Row],[13 - Ocorrências/Ambientes Atingidos]]),0)</f>
        <v>0</v>
      </c>
      <c r="BC742" s="83" t="str">
        <f t="shared" si="373"/>
        <v/>
      </c>
      <c r="BD742" s="82">
        <f>IFERROR(FIND("Rio/córrego",consulta_completa__11[[#This Row],[13 - Ocorrências/Ambientes Atingidos]]),0)</f>
        <v>0</v>
      </c>
      <c r="BE742" s="83" t="str">
        <f t="shared" si="346"/>
        <v/>
      </c>
      <c r="BF742" s="82">
        <f>IFERROR(FIND("Lago",consulta_completa__11[[#This Row],[13 - Ocorrências/Ambientes Atingidos]]),0)</f>
        <v>0</v>
      </c>
      <c r="BG742" s="83" t="str">
        <f t="shared" si="347"/>
        <v/>
      </c>
      <c r="BH742" s="82">
        <f>IFERROR(FIND("Mar",consulta_completa__11[[#This Row],[13 - Ocorrências/Ambientes Atingidos]]),0)</f>
        <v>1</v>
      </c>
      <c r="BI742" s="83" t="str">
        <f t="shared" si="348"/>
        <v>X</v>
      </c>
      <c r="BJ742" s="82">
        <f>IFERROR(FIND("Praia",consulta_completa__11[[#This Row],[13 - Ocorrências/Ambientes Atingidos]]),0)</f>
        <v>0</v>
      </c>
      <c r="BK742" s="83" t="str">
        <f t="shared" si="349"/>
        <v/>
      </c>
      <c r="BL742" s="82">
        <f>IFERROR(FIND("Solo",consulta_completa__11[[#This Row],[13 - Ocorrências/Ambientes Atingidos]]),0)</f>
        <v>0</v>
      </c>
      <c r="BM742" s="83" t="str">
        <f t="shared" si="350"/>
        <v/>
      </c>
      <c r="BN742" s="82">
        <f>IFERROR(FIND("Águas subterrâneas",consulta_completa__11[[#This Row],[13 - Ocorrências/Ambientes Atingidos]]),0)</f>
        <v>0</v>
      </c>
      <c r="BO742" s="83" t="str">
        <f t="shared" si="351"/>
        <v/>
      </c>
      <c r="BP742" s="82">
        <f>IFERROR(FIND("Atmosfera",consulta_completa__11[[#This Row],[13 - Ocorrências/Ambientes Atingidos]]),0)</f>
        <v>0</v>
      </c>
      <c r="BQ742" s="83" t="str">
        <f t="shared" si="352"/>
        <v/>
      </c>
      <c r="BR742" s="82">
        <f>IFERROR(FIND("Flora",consulta_completa__11[[#This Row],[13 - Ocorrências/Ambientes Atingidos]]),0)</f>
        <v>0</v>
      </c>
      <c r="BS742" s="83" t="str">
        <f t="shared" si="353"/>
        <v/>
      </c>
      <c r="BT742" s="82">
        <f>IFERROR(FIND("Fauna",consulta_completa__11[[#This Row],[13 - Ocorrências/Ambientes Atingidos]]),0)</f>
        <v>0</v>
      </c>
      <c r="BU742" s="83" t="str">
        <f t="shared" si="354"/>
        <v/>
      </c>
      <c r="BV742" s="82">
        <f>IFERROR(FIND("UC federal",consulta_completa__11[[#This Row],[13 - Ocorrências/Ambientes Atingidos]]),0)</f>
        <v>0</v>
      </c>
      <c r="BW742" s="83" t="str">
        <f t="shared" si="355"/>
        <v/>
      </c>
      <c r="BX742" s="82">
        <f>IFERROR(FIND("UC estadual/municipal",consulta_completa__11[[#This Row],[13 - Ocorrências/Ambientes Atingidos]]),0)</f>
        <v>0</v>
      </c>
      <c r="BY742" s="83" t="str">
        <f t="shared" si="356"/>
        <v/>
      </c>
      <c r="BZ742" s="82">
        <f>IFERROR(FIND("Outro(s)",consulta_completa__11[[#This Row],[13 - Ocorrências/Ambientes Atingidos]]),0)</f>
        <v>0</v>
      </c>
      <c r="CA742" s="83" t="str">
        <f t="shared" si="357"/>
        <v/>
      </c>
      <c r="CB742" s="82">
        <f>IFERROR(FIND("Sem dano",consulta_completa__11[[#This Row],[13 - Ocorrências/Ambientes Atingidos]]),0)</f>
        <v>0</v>
      </c>
      <c r="CC742" s="83" t="str">
        <f t="shared" si="358"/>
        <v/>
      </c>
      <c r="CD742" s="82" t="str">
        <f>IF(consulta_completa__11[[#This Row],[13 - Ocorrências/Ambientes Atingidos]]="","X","")</f>
        <v/>
      </c>
      <c r="CE742" s="84">
        <f>IFERROR(FIND("IBAMA",consulta_completa__11[[#This Row],[14 - Inst. Atuando no Local]]),0)</f>
        <v>0</v>
      </c>
      <c r="CF742" s="84" t="str">
        <f t="shared" si="359"/>
        <v/>
      </c>
      <c r="CG742" s="84">
        <f>IFERROR(FIND("OEMA",consulta_completa__11[[#This Row],[14 - Inst. Atuando no Local]]),0)</f>
        <v>0</v>
      </c>
      <c r="CH742" s="84" t="str">
        <f t="shared" si="360"/>
        <v/>
      </c>
      <c r="CI742" s="84">
        <f>IFERROR(FIND("DEFESA CIVIL",consulta_completa__11[[#This Row],[14 - Inst. Atuando no Local]]),0)</f>
        <v>0</v>
      </c>
      <c r="CJ742" s="84" t="str">
        <f t="shared" si="361"/>
        <v/>
      </c>
      <c r="CK742" s="84">
        <f>IFERROR(FIND("CORPO DE BOMBEIROS",consulta_completa__11[[#This Row],[14 - Inst. Atuando no Local]]),0)</f>
        <v>0</v>
      </c>
      <c r="CL742" s="84" t="str">
        <f t="shared" si="362"/>
        <v/>
      </c>
      <c r="CM742" s="84">
        <f>IFERROR(FIND("POLÍCIA RODOVIÁRIA",consulta_completa__11[[#This Row],[14 - Inst. Atuando no Local]]),0)</f>
        <v>0</v>
      </c>
      <c r="CN742" s="84" t="str">
        <f t="shared" si="363"/>
        <v/>
      </c>
      <c r="CO742" s="84">
        <f>IFERROR(FIND("POLÍCIA MILITAR",consulta_completa__11[[#This Row],[14 - Inst. Atuando no Local]]),0)</f>
        <v>0</v>
      </c>
      <c r="CP742" s="84" t="str">
        <f t="shared" si="364"/>
        <v/>
      </c>
      <c r="CQ742" s="84">
        <f>IFERROR(FIND("POLÍCIA CIVIL",consulta_completa__11[[#This Row],[14 - Inst. Atuando no Local]]),0)</f>
        <v>0</v>
      </c>
      <c r="CR742" s="84" t="str">
        <f t="shared" si="365"/>
        <v/>
      </c>
      <c r="CS742" s="84">
        <f>IFERROR(FIND("MARINHA DO BRASIL",consulta_completa__11[[#This Row],[14 - Inst. Atuando no Local]]),0)</f>
        <v>0</v>
      </c>
      <c r="CT742" s="84" t="str">
        <f t="shared" si="366"/>
        <v/>
      </c>
      <c r="CU742" s="84">
        <f>IFERROR(FIND("EMPRESA ESPECIALIZADA EM ATENDIMENTO",consulta_completa__11[[#This Row],[14 - Inst. Atuando no Local]]),0)</f>
        <v>0</v>
      </c>
      <c r="CV742" s="84" t="str">
        <f t="shared" si="367"/>
        <v/>
      </c>
      <c r="CW742" s="84">
        <f>IFERROR(FIND("IBAMA",consulta_completa__11[[#This Row],[14 - Inst. Atuando no Local]]),0)</f>
        <v>0</v>
      </c>
      <c r="CX742" s="84" t="str">
        <f t="shared" si="368"/>
        <v/>
      </c>
      <c r="CY742" s="84" t="str">
        <f>IF(consulta_completa__11[[#This Row],[14 - Inst. Atuando no Local]]="","X","")</f>
        <v/>
      </c>
      <c r="CZ742" s="84">
        <f>IFERROR(FIND("OUTRA (S)",consulta_completa__11[[#This Row],[14 - Inst. Atuando no Local]]),0)</f>
        <v>0</v>
      </c>
      <c r="DA742" s="84" t="str">
        <f t="shared" si="369"/>
        <v/>
      </c>
      <c r="DB742" s="35" t="str">
        <f t="shared" si="370"/>
        <v>Sim</v>
      </c>
      <c r="DC742" s="35" t="str">
        <f t="shared" si="371"/>
        <v>Não</v>
      </c>
      <c r="DD742" s="35" t="str">
        <f t="shared" si="372"/>
        <v>Sim</v>
      </c>
      <c r="DE742" s="87" t="str">
        <f t="shared" si="343"/>
        <v/>
      </c>
    </row>
    <row r="743" spans="1:109">
      <c r="A743" s="14">
        <v>2025101454027</v>
      </c>
      <c r="B743" s="1">
        <v>45944</v>
      </c>
      <c r="C743" t="s">
        <v>179</v>
      </c>
      <c r="D743" t="s">
        <v>180</v>
      </c>
      <c r="E743" t="s">
        <v>286</v>
      </c>
      <c r="F743" t="s">
        <v>112</v>
      </c>
      <c r="G743" t="s">
        <v>311</v>
      </c>
      <c r="H743" t="s">
        <v>763</v>
      </c>
      <c r="I743" t="s">
        <v>648</v>
      </c>
      <c r="J743" t="s">
        <v>113</v>
      </c>
      <c r="K743" t="s">
        <v>114</v>
      </c>
      <c r="L743" t="s">
        <v>114</v>
      </c>
      <c r="M743" t="s">
        <v>139</v>
      </c>
      <c r="N743" t="s">
        <v>141</v>
      </c>
      <c r="O743" t="s">
        <v>239</v>
      </c>
      <c r="P743" t="s">
        <v>355</v>
      </c>
      <c r="Q743" t="s">
        <v>143</v>
      </c>
      <c r="R743" t="s">
        <v>123</v>
      </c>
      <c r="S743" t="s">
        <v>113</v>
      </c>
      <c r="T743" t="s">
        <v>6428</v>
      </c>
      <c r="U743" t="s">
        <v>6429</v>
      </c>
      <c r="V743" t="s">
        <v>2906</v>
      </c>
      <c r="Z743" t="s">
        <v>6430</v>
      </c>
      <c r="AA743" t="s">
        <v>6431</v>
      </c>
      <c r="AB743" t="s">
        <v>6432</v>
      </c>
      <c r="AC743" t="s">
        <v>2290</v>
      </c>
      <c r="AD743">
        <v>0</v>
      </c>
      <c r="AE743" t="s">
        <v>6433</v>
      </c>
      <c r="AF743" t="s">
        <v>113</v>
      </c>
      <c r="AG743" t="s">
        <v>113</v>
      </c>
      <c r="AH743" t="s">
        <v>194</v>
      </c>
      <c r="AI743" t="s">
        <v>132</v>
      </c>
      <c r="AJ743" t="s">
        <v>131</v>
      </c>
      <c r="AK743" t="s">
        <v>6434</v>
      </c>
      <c r="AL743" t="s">
        <v>6435</v>
      </c>
      <c r="AM743" t="s">
        <v>2087</v>
      </c>
      <c r="AN743" t="s">
        <v>265</v>
      </c>
      <c r="AO743" t="s">
        <v>266</v>
      </c>
      <c r="AQ743" t="s">
        <v>2088</v>
      </c>
      <c r="AR743" t="s">
        <v>113</v>
      </c>
      <c r="AS743" t="s">
        <v>113</v>
      </c>
      <c r="AT743" t="s">
        <v>113</v>
      </c>
      <c r="AU743" t="s">
        <v>113</v>
      </c>
      <c r="AW743" t="s">
        <v>159</v>
      </c>
      <c r="AX743" s="82">
        <f>IFERROR(FIND("Óbitos/feridos",consulta_completa__11[[#This Row],[13 - Ocorrências/Ambientes Atingidos]]),0)</f>
        <v>0</v>
      </c>
      <c r="AY743" s="83" t="str">
        <f t="shared" si="344"/>
        <v/>
      </c>
      <c r="AZ743" s="82">
        <f>IFERROR(FIND("População afetada/evacuada",consulta_completa__11[[#This Row],[13 - Ocorrências/Ambientes Atingidos]]),0)</f>
        <v>0</v>
      </c>
      <c r="BA743" s="82" t="str">
        <f t="shared" si="345"/>
        <v/>
      </c>
      <c r="BB743" s="82">
        <f>IFERROR(FIND("Suspensão de abastecimento de água",consulta_completa__11[[#This Row],[13 - Ocorrências/Ambientes Atingidos]]),0)</f>
        <v>0</v>
      </c>
      <c r="BC743" s="83" t="str">
        <f t="shared" si="373"/>
        <v/>
      </c>
      <c r="BD743" s="82">
        <f>IFERROR(FIND("Rio/córrego",consulta_completa__11[[#This Row],[13 - Ocorrências/Ambientes Atingidos]]),0)</f>
        <v>0</v>
      </c>
      <c r="BE743" s="83" t="str">
        <f t="shared" si="346"/>
        <v/>
      </c>
      <c r="BF743" s="82">
        <f>IFERROR(FIND("Lago",consulta_completa__11[[#This Row],[13 - Ocorrências/Ambientes Atingidos]]),0)</f>
        <v>0</v>
      </c>
      <c r="BG743" s="83" t="str">
        <f t="shared" si="347"/>
        <v/>
      </c>
      <c r="BH743" s="82">
        <f>IFERROR(FIND("Mar",consulta_completa__11[[#This Row],[13 - Ocorrências/Ambientes Atingidos]]),0)</f>
        <v>0</v>
      </c>
      <c r="BI743" s="83" t="str">
        <f t="shared" si="348"/>
        <v/>
      </c>
      <c r="BJ743" s="82">
        <f>IFERROR(FIND("Praia",consulta_completa__11[[#This Row],[13 - Ocorrências/Ambientes Atingidos]]),0)</f>
        <v>0</v>
      </c>
      <c r="BK743" s="83" t="str">
        <f t="shared" si="349"/>
        <v/>
      </c>
      <c r="BL743" s="82">
        <f>IFERROR(FIND("Solo",consulta_completa__11[[#This Row],[13 - Ocorrências/Ambientes Atingidos]]),0)</f>
        <v>0</v>
      </c>
      <c r="BM743" s="83" t="str">
        <f t="shared" si="350"/>
        <v/>
      </c>
      <c r="BN743" s="82">
        <f>IFERROR(FIND("Águas subterrâneas",consulta_completa__11[[#This Row],[13 - Ocorrências/Ambientes Atingidos]]),0)</f>
        <v>0</v>
      </c>
      <c r="BO743" s="83" t="str">
        <f t="shared" si="351"/>
        <v/>
      </c>
      <c r="BP743" s="82">
        <f>IFERROR(FIND("Atmosfera",consulta_completa__11[[#This Row],[13 - Ocorrências/Ambientes Atingidos]]),0)</f>
        <v>0</v>
      </c>
      <c r="BQ743" s="83" t="str">
        <f t="shared" si="352"/>
        <v/>
      </c>
      <c r="BR743" s="82">
        <f>IFERROR(FIND("Flora",consulta_completa__11[[#This Row],[13 - Ocorrências/Ambientes Atingidos]]),0)</f>
        <v>0</v>
      </c>
      <c r="BS743" s="83" t="str">
        <f t="shared" si="353"/>
        <v/>
      </c>
      <c r="BT743" s="82">
        <f>IFERROR(FIND("Fauna",consulta_completa__11[[#This Row],[13 - Ocorrências/Ambientes Atingidos]]),0)</f>
        <v>0</v>
      </c>
      <c r="BU743" s="83" t="str">
        <f t="shared" si="354"/>
        <v/>
      </c>
      <c r="BV743" s="82">
        <f>IFERROR(FIND("UC federal",consulta_completa__11[[#This Row],[13 - Ocorrências/Ambientes Atingidos]]),0)</f>
        <v>0</v>
      </c>
      <c r="BW743" s="83" t="str">
        <f t="shared" si="355"/>
        <v/>
      </c>
      <c r="BX743" s="82">
        <f>IFERROR(FIND("UC estadual/municipal",consulta_completa__11[[#This Row],[13 - Ocorrências/Ambientes Atingidos]]),0)</f>
        <v>0</v>
      </c>
      <c r="BY743" s="83" t="str">
        <f t="shared" si="356"/>
        <v/>
      </c>
      <c r="BZ743" s="82">
        <f>IFERROR(FIND("Outro(s)",consulta_completa__11[[#This Row],[13 - Ocorrências/Ambientes Atingidos]]),0)</f>
        <v>1</v>
      </c>
      <c r="CA743" s="83" t="str">
        <f t="shared" si="357"/>
        <v>X</v>
      </c>
      <c r="CB743" s="82">
        <f>IFERROR(FIND("Sem dano",consulta_completa__11[[#This Row],[13 - Ocorrências/Ambientes Atingidos]]),0)</f>
        <v>0</v>
      </c>
      <c r="CC743" s="83" t="str">
        <f t="shared" si="358"/>
        <v/>
      </c>
      <c r="CD743" s="82" t="str">
        <f>IF(consulta_completa__11[[#This Row],[13 - Ocorrências/Ambientes Atingidos]]="","X","")</f>
        <v/>
      </c>
      <c r="CE743" s="84">
        <f>IFERROR(FIND("IBAMA",consulta_completa__11[[#This Row],[14 - Inst. Atuando no Local]]),0)</f>
        <v>0</v>
      </c>
      <c r="CF743" s="84" t="str">
        <f t="shared" si="359"/>
        <v/>
      </c>
      <c r="CG743" s="84">
        <f>IFERROR(FIND("OEMA",consulta_completa__11[[#This Row],[14 - Inst. Atuando no Local]]),0)</f>
        <v>0</v>
      </c>
      <c r="CH743" s="84" t="str">
        <f t="shared" si="360"/>
        <v/>
      </c>
      <c r="CI743" s="84">
        <f>IFERROR(FIND("DEFESA CIVIL",consulta_completa__11[[#This Row],[14 - Inst. Atuando no Local]]),0)</f>
        <v>0</v>
      </c>
      <c r="CJ743" s="84" t="str">
        <f t="shared" si="361"/>
        <v/>
      </c>
      <c r="CK743" s="84">
        <f>IFERROR(FIND("CORPO DE BOMBEIROS",consulta_completa__11[[#This Row],[14 - Inst. Atuando no Local]]),0)</f>
        <v>0</v>
      </c>
      <c r="CL743" s="84" t="str">
        <f t="shared" si="362"/>
        <v/>
      </c>
      <c r="CM743" s="84">
        <f>IFERROR(FIND("POLÍCIA RODOVIÁRIA",consulta_completa__11[[#This Row],[14 - Inst. Atuando no Local]]),0)</f>
        <v>0</v>
      </c>
      <c r="CN743" s="84" t="str">
        <f t="shared" si="363"/>
        <v/>
      </c>
      <c r="CO743" s="84">
        <f>IFERROR(FIND("POLÍCIA MILITAR",consulta_completa__11[[#This Row],[14 - Inst. Atuando no Local]]),0)</f>
        <v>0</v>
      </c>
      <c r="CP743" s="84" t="str">
        <f t="shared" si="364"/>
        <v/>
      </c>
      <c r="CQ743" s="84">
        <f>IFERROR(FIND("POLÍCIA CIVIL",consulta_completa__11[[#This Row],[14 - Inst. Atuando no Local]]),0)</f>
        <v>0</v>
      </c>
      <c r="CR743" s="84" t="str">
        <f t="shared" si="365"/>
        <v/>
      </c>
      <c r="CS743" s="84">
        <f>IFERROR(FIND("MARINHA DO BRASIL",consulta_completa__11[[#This Row],[14 - Inst. Atuando no Local]]),0)</f>
        <v>0</v>
      </c>
      <c r="CT743" s="84" t="str">
        <f t="shared" si="366"/>
        <v/>
      </c>
      <c r="CU743" s="84">
        <f>IFERROR(FIND("EMPRESA ESPECIALIZADA EM ATENDIMENTO",consulta_completa__11[[#This Row],[14 - Inst. Atuando no Local]]),0)</f>
        <v>0</v>
      </c>
      <c r="CV743" s="84" t="str">
        <f t="shared" si="367"/>
        <v/>
      </c>
      <c r="CW743" s="84">
        <f>IFERROR(FIND("IBAMA",consulta_completa__11[[#This Row],[14 - Inst. Atuando no Local]]),0)</f>
        <v>0</v>
      </c>
      <c r="CX743" s="84" t="str">
        <f t="shared" si="368"/>
        <v/>
      </c>
      <c r="CY743" s="84" t="str">
        <f>IF(consulta_completa__11[[#This Row],[14 - Inst. Atuando no Local]]="","X","")</f>
        <v/>
      </c>
      <c r="CZ743" s="84">
        <f>IFERROR(FIND("OUTRA (S)",consulta_completa__11[[#This Row],[14 - Inst. Atuando no Local]]),0)</f>
        <v>0</v>
      </c>
      <c r="DA743" s="84" t="str">
        <f t="shared" si="369"/>
        <v/>
      </c>
      <c r="DB743" s="35" t="str">
        <f t="shared" si="370"/>
        <v>Sim</v>
      </c>
      <c r="DC743" s="35" t="str">
        <f t="shared" si="371"/>
        <v>Não</v>
      </c>
      <c r="DD743" s="35" t="str">
        <f t="shared" si="372"/>
        <v>Sim</v>
      </c>
      <c r="DE743" s="87" t="str">
        <f t="shared" si="343"/>
        <v/>
      </c>
    </row>
    <row r="744" spans="1:109">
      <c r="A744" s="14">
        <v>2025101564826</v>
      </c>
      <c r="B744" s="1">
        <v>45944</v>
      </c>
      <c r="C744" t="s">
        <v>6436</v>
      </c>
      <c r="D744" t="s">
        <v>161</v>
      </c>
      <c r="E744" t="s">
        <v>162</v>
      </c>
      <c r="F744" t="s">
        <v>163</v>
      </c>
      <c r="G744" t="s">
        <v>113</v>
      </c>
      <c r="H744" t="s">
        <v>114</v>
      </c>
      <c r="I744" t="s">
        <v>114</v>
      </c>
      <c r="J744" t="s">
        <v>365</v>
      </c>
      <c r="K744" t="s">
        <v>113</v>
      </c>
      <c r="L744" t="s">
        <v>113</v>
      </c>
      <c r="M744" t="s">
        <v>140</v>
      </c>
      <c r="N744" t="s">
        <v>113</v>
      </c>
      <c r="O744" t="s">
        <v>239</v>
      </c>
      <c r="P744" t="s">
        <v>355</v>
      </c>
      <c r="Q744" t="s">
        <v>167</v>
      </c>
      <c r="R744" t="s">
        <v>123</v>
      </c>
      <c r="S744" t="s">
        <v>113</v>
      </c>
      <c r="T744" t="s">
        <v>6437</v>
      </c>
      <c r="U744" t="s">
        <v>6438</v>
      </c>
      <c r="V744" t="s">
        <v>4687</v>
      </c>
      <c r="Z744" t="s">
        <v>1496</v>
      </c>
      <c r="AA744" t="s">
        <v>4244</v>
      </c>
      <c r="AB744" t="s">
        <v>1345</v>
      </c>
      <c r="AC744" t="s">
        <v>173</v>
      </c>
      <c r="AD744">
        <v>1</v>
      </c>
      <c r="AE744" t="s">
        <v>113</v>
      </c>
      <c r="AF744" t="s">
        <v>113</v>
      </c>
      <c r="AG744" t="s">
        <v>113</v>
      </c>
      <c r="AH744" t="s">
        <v>131</v>
      </c>
      <c r="AI744" t="s">
        <v>131</v>
      </c>
      <c r="AJ744" t="s">
        <v>132</v>
      </c>
      <c r="AK744" t="s">
        <v>113</v>
      </c>
      <c r="AL744" t="s">
        <v>6439</v>
      </c>
      <c r="AM744" t="s">
        <v>1347</v>
      </c>
      <c r="AN744" t="s">
        <v>1345</v>
      </c>
      <c r="AO744" t="s">
        <v>177</v>
      </c>
      <c r="AP744">
        <v>16991797303</v>
      </c>
      <c r="AQ744" t="s">
        <v>1348</v>
      </c>
      <c r="AR744" t="s">
        <v>113</v>
      </c>
      <c r="AS744" t="s">
        <v>113</v>
      </c>
      <c r="AT744" t="s">
        <v>113</v>
      </c>
      <c r="AU744" t="s">
        <v>113</v>
      </c>
      <c r="AW744" t="s">
        <v>113</v>
      </c>
      <c r="AX744" s="82">
        <f>IFERROR(FIND("Óbitos/feridos",consulta_completa__11[[#This Row],[13 - Ocorrências/Ambientes Atingidos]]),0)</f>
        <v>0</v>
      </c>
      <c r="AY744" s="83" t="str">
        <f t="shared" si="344"/>
        <v/>
      </c>
      <c r="AZ744" s="82">
        <f>IFERROR(FIND("População afetada/evacuada",consulta_completa__11[[#This Row],[13 - Ocorrências/Ambientes Atingidos]]),0)</f>
        <v>0</v>
      </c>
      <c r="BA744" s="82" t="str">
        <f t="shared" si="345"/>
        <v/>
      </c>
      <c r="BB744" s="82">
        <f>IFERROR(FIND("Suspensão de abastecimento de água",consulta_completa__11[[#This Row],[13 - Ocorrências/Ambientes Atingidos]]),0)</f>
        <v>0</v>
      </c>
      <c r="BC744" s="83" t="str">
        <f t="shared" si="373"/>
        <v/>
      </c>
      <c r="BD744" s="82">
        <f>IFERROR(FIND("Rio/córrego",consulta_completa__11[[#This Row],[13 - Ocorrências/Ambientes Atingidos]]),0)</f>
        <v>0</v>
      </c>
      <c r="BE744" s="83" t="str">
        <f t="shared" si="346"/>
        <v/>
      </c>
      <c r="BF744" s="82">
        <f>IFERROR(FIND("Lago",consulta_completa__11[[#This Row],[13 - Ocorrências/Ambientes Atingidos]]),0)</f>
        <v>0</v>
      </c>
      <c r="BG744" s="83" t="str">
        <f t="shared" si="347"/>
        <v/>
      </c>
      <c r="BH744" s="82">
        <f>IFERROR(FIND("Mar",consulta_completa__11[[#This Row],[13 - Ocorrências/Ambientes Atingidos]]),0)</f>
        <v>0</v>
      </c>
      <c r="BI744" s="83" t="str">
        <f t="shared" si="348"/>
        <v/>
      </c>
      <c r="BJ744" s="82">
        <f>IFERROR(FIND("Praia",consulta_completa__11[[#This Row],[13 - Ocorrências/Ambientes Atingidos]]),0)</f>
        <v>0</v>
      </c>
      <c r="BK744" s="83" t="str">
        <f t="shared" si="349"/>
        <v/>
      </c>
      <c r="BL744" s="82">
        <f>IFERROR(FIND("Solo",consulta_completa__11[[#This Row],[13 - Ocorrências/Ambientes Atingidos]]),0)</f>
        <v>1</v>
      </c>
      <c r="BM744" s="83" t="str">
        <f t="shared" si="350"/>
        <v>X</v>
      </c>
      <c r="BN744" s="82">
        <f>IFERROR(FIND("Águas subterrâneas",consulta_completa__11[[#This Row],[13 - Ocorrências/Ambientes Atingidos]]),0)</f>
        <v>0</v>
      </c>
      <c r="BO744" s="83" t="str">
        <f t="shared" si="351"/>
        <v/>
      </c>
      <c r="BP744" s="82">
        <f>IFERROR(FIND("Atmosfera",consulta_completa__11[[#This Row],[13 - Ocorrências/Ambientes Atingidos]]),0)</f>
        <v>0</v>
      </c>
      <c r="BQ744" s="83" t="str">
        <f t="shared" si="352"/>
        <v/>
      </c>
      <c r="BR744" s="82">
        <f>IFERROR(FIND("Flora",consulta_completa__11[[#This Row],[13 - Ocorrências/Ambientes Atingidos]]),0)</f>
        <v>0</v>
      </c>
      <c r="BS744" s="83" t="str">
        <f t="shared" si="353"/>
        <v/>
      </c>
      <c r="BT744" s="82">
        <f>IFERROR(FIND("Fauna",consulta_completa__11[[#This Row],[13 - Ocorrências/Ambientes Atingidos]]),0)</f>
        <v>0</v>
      </c>
      <c r="BU744" s="83" t="str">
        <f t="shared" si="354"/>
        <v/>
      </c>
      <c r="BV744" s="82">
        <f>IFERROR(FIND("UC federal",consulta_completa__11[[#This Row],[13 - Ocorrências/Ambientes Atingidos]]),0)</f>
        <v>0</v>
      </c>
      <c r="BW744" s="83" t="str">
        <f t="shared" si="355"/>
        <v/>
      </c>
      <c r="BX744" s="82">
        <f>IFERROR(FIND("UC estadual/municipal",consulta_completa__11[[#This Row],[13 - Ocorrências/Ambientes Atingidos]]),0)</f>
        <v>0</v>
      </c>
      <c r="BY744" s="83" t="str">
        <f t="shared" si="356"/>
        <v/>
      </c>
      <c r="BZ744" s="82">
        <f>IFERROR(FIND("Outro(s)",consulta_completa__11[[#This Row],[13 - Ocorrências/Ambientes Atingidos]]),0)</f>
        <v>0</v>
      </c>
      <c r="CA744" s="83" t="str">
        <f t="shared" si="357"/>
        <v/>
      </c>
      <c r="CB744" s="82">
        <f>IFERROR(FIND("Sem dano",consulta_completa__11[[#This Row],[13 - Ocorrências/Ambientes Atingidos]]),0)</f>
        <v>0</v>
      </c>
      <c r="CC744" s="83" t="str">
        <f t="shared" si="358"/>
        <v/>
      </c>
      <c r="CD744" s="82" t="str">
        <f>IF(consulta_completa__11[[#This Row],[13 - Ocorrências/Ambientes Atingidos]]="","X","")</f>
        <v/>
      </c>
      <c r="CE744" s="84">
        <f>IFERROR(FIND("IBAMA",consulta_completa__11[[#This Row],[14 - Inst. Atuando no Local]]),0)</f>
        <v>0</v>
      </c>
      <c r="CF744" s="84" t="str">
        <f t="shared" si="359"/>
        <v/>
      </c>
      <c r="CG744" s="84">
        <f>IFERROR(FIND("OEMA",consulta_completa__11[[#This Row],[14 - Inst. Atuando no Local]]),0)</f>
        <v>0</v>
      </c>
      <c r="CH744" s="84" t="str">
        <f t="shared" si="360"/>
        <v/>
      </c>
      <c r="CI744" s="84">
        <f>IFERROR(FIND("DEFESA CIVIL",consulta_completa__11[[#This Row],[14 - Inst. Atuando no Local]]),0)</f>
        <v>0</v>
      </c>
      <c r="CJ744" s="84" t="str">
        <f t="shared" si="361"/>
        <v/>
      </c>
      <c r="CK744" s="84">
        <f>IFERROR(FIND("CORPO DE BOMBEIROS",consulta_completa__11[[#This Row],[14 - Inst. Atuando no Local]]),0)</f>
        <v>0</v>
      </c>
      <c r="CL744" s="84" t="str">
        <f t="shared" si="362"/>
        <v/>
      </c>
      <c r="CM744" s="84">
        <f>IFERROR(FIND("POLÍCIA RODOVIÁRIA",consulta_completa__11[[#This Row],[14 - Inst. Atuando no Local]]),0)</f>
        <v>0</v>
      </c>
      <c r="CN744" s="84" t="str">
        <f t="shared" si="363"/>
        <v/>
      </c>
      <c r="CO744" s="84">
        <f>IFERROR(FIND("POLÍCIA MILITAR",consulta_completa__11[[#This Row],[14 - Inst. Atuando no Local]]),0)</f>
        <v>0</v>
      </c>
      <c r="CP744" s="84" t="str">
        <f t="shared" si="364"/>
        <v/>
      </c>
      <c r="CQ744" s="84">
        <f>IFERROR(FIND("POLÍCIA CIVIL",consulta_completa__11[[#This Row],[14 - Inst. Atuando no Local]]),0)</f>
        <v>0</v>
      </c>
      <c r="CR744" s="84" t="str">
        <f t="shared" si="365"/>
        <v/>
      </c>
      <c r="CS744" s="84">
        <f>IFERROR(FIND("MARINHA DO BRASIL",consulta_completa__11[[#This Row],[14 - Inst. Atuando no Local]]),0)</f>
        <v>0</v>
      </c>
      <c r="CT744" s="84" t="str">
        <f t="shared" si="366"/>
        <v/>
      </c>
      <c r="CU744" s="84">
        <f>IFERROR(FIND("EMPRESA ESPECIALIZADA EM ATENDIMENTO",consulta_completa__11[[#This Row],[14 - Inst. Atuando no Local]]),0)</f>
        <v>0</v>
      </c>
      <c r="CV744" s="84" t="str">
        <f t="shared" si="367"/>
        <v/>
      </c>
      <c r="CW744" s="84">
        <f>IFERROR(FIND("IBAMA",consulta_completa__11[[#This Row],[14 - Inst. Atuando no Local]]),0)</f>
        <v>0</v>
      </c>
      <c r="CX744" s="84" t="str">
        <f t="shared" si="368"/>
        <v/>
      </c>
      <c r="CY744" s="84" t="str">
        <f>IF(consulta_completa__11[[#This Row],[14 - Inst. Atuando no Local]]="","X","")</f>
        <v>X</v>
      </c>
      <c r="CZ744" s="84">
        <f>IFERROR(FIND("OUTRA (S)",consulta_completa__11[[#This Row],[14 - Inst. Atuando no Local]]),0)</f>
        <v>0</v>
      </c>
      <c r="DA744" s="84" t="str">
        <f t="shared" si="369"/>
        <v/>
      </c>
      <c r="DB744" s="35" t="str">
        <f t="shared" si="370"/>
        <v>Sim</v>
      </c>
      <c r="DC744" s="35" t="str">
        <f t="shared" si="371"/>
        <v>Não</v>
      </c>
      <c r="DD744" s="35" t="str">
        <f t="shared" si="372"/>
        <v>Sim</v>
      </c>
      <c r="DE744" s="87" t="str">
        <f t="shared" si="343"/>
        <v/>
      </c>
    </row>
    <row r="745" spans="1:109">
      <c r="A745" s="14">
        <v>2025101561219</v>
      </c>
      <c r="B745" s="1">
        <v>45945</v>
      </c>
      <c r="C745" t="s">
        <v>3998</v>
      </c>
      <c r="D745" t="s">
        <v>161</v>
      </c>
      <c r="E745" t="s">
        <v>162</v>
      </c>
      <c r="F745" t="s">
        <v>163</v>
      </c>
      <c r="G745" t="s">
        <v>113</v>
      </c>
      <c r="H745" t="s">
        <v>114</v>
      </c>
      <c r="I745" t="s">
        <v>114</v>
      </c>
      <c r="J745" t="s">
        <v>365</v>
      </c>
      <c r="K745" t="s">
        <v>113</v>
      </c>
      <c r="L745" t="s">
        <v>113</v>
      </c>
      <c r="M745" t="s">
        <v>140</v>
      </c>
      <c r="N745" t="s">
        <v>113</v>
      </c>
      <c r="O745" t="s">
        <v>239</v>
      </c>
      <c r="P745" t="s">
        <v>121</v>
      </c>
      <c r="Q745" t="s">
        <v>167</v>
      </c>
      <c r="R745" t="s">
        <v>123</v>
      </c>
      <c r="S745" t="s">
        <v>113</v>
      </c>
      <c r="T745" t="s">
        <v>6440</v>
      </c>
      <c r="U745" t="s">
        <v>4882</v>
      </c>
      <c r="V745" t="s">
        <v>6441</v>
      </c>
      <c r="Z745" t="s">
        <v>242</v>
      </c>
      <c r="AA745" t="s">
        <v>1341</v>
      </c>
      <c r="AB745" t="s">
        <v>1345</v>
      </c>
      <c r="AC745" t="s">
        <v>173</v>
      </c>
      <c r="AD745">
        <v>1</v>
      </c>
      <c r="AE745" t="s">
        <v>113</v>
      </c>
      <c r="AF745" t="s">
        <v>113</v>
      </c>
      <c r="AG745" t="s">
        <v>113</v>
      </c>
      <c r="AH745" t="s">
        <v>131</v>
      </c>
      <c r="AI745" t="s">
        <v>131</v>
      </c>
      <c r="AJ745" t="s">
        <v>132</v>
      </c>
      <c r="AK745" t="s">
        <v>113</v>
      </c>
      <c r="AL745" t="s">
        <v>6442</v>
      </c>
      <c r="AM745" t="s">
        <v>1347</v>
      </c>
      <c r="AN745" t="s">
        <v>358</v>
      </c>
      <c r="AO745" t="s">
        <v>177</v>
      </c>
      <c r="AP745">
        <v>16991797303</v>
      </c>
      <c r="AQ745" t="s">
        <v>1348</v>
      </c>
      <c r="AR745" t="s">
        <v>113</v>
      </c>
      <c r="AS745" t="s">
        <v>113</v>
      </c>
      <c r="AT745" t="s">
        <v>113</v>
      </c>
      <c r="AU745" t="s">
        <v>113</v>
      </c>
      <c r="AW745" t="s">
        <v>113</v>
      </c>
      <c r="AX745" s="82">
        <f>IFERROR(FIND("Óbitos/feridos",consulta_completa__11[[#This Row],[13 - Ocorrências/Ambientes Atingidos]]),0)</f>
        <v>0</v>
      </c>
      <c r="AY745" s="83" t="str">
        <f t="shared" si="344"/>
        <v/>
      </c>
      <c r="AZ745" s="82">
        <f>IFERROR(FIND("População afetada/evacuada",consulta_completa__11[[#This Row],[13 - Ocorrências/Ambientes Atingidos]]),0)</f>
        <v>0</v>
      </c>
      <c r="BA745" s="82" t="str">
        <f t="shared" si="345"/>
        <v/>
      </c>
      <c r="BB745" s="82">
        <f>IFERROR(FIND("Suspensão de abastecimento de água",consulta_completa__11[[#This Row],[13 - Ocorrências/Ambientes Atingidos]]),0)</f>
        <v>0</v>
      </c>
      <c r="BC745" s="83" t="str">
        <f t="shared" si="373"/>
        <v/>
      </c>
      <c r="BD745" s="82">
        <f>IFERROR(FIND("Rio/córrego",consulta_completa__11[[#This Row],[13 - Ocorrências/Ambientes Atingidos]]),0)</f>
        <v>0</v>
      </c>
      <c r="BE745" s="83" t="str">
        <f t="shared" si="346"/>
        <v/>
      </c>
      <c r="BF745" s="82">
        <f>IFERROR(FIND("Lago",consulta_completa__11[[#This Row],[13 - Ocorrências/Ambientes Atingidos]]),0)</f>
        <v>0</v>
      </c>
      <c r="BG745" s="83" t="str">
        <f t="shared" si="347"/>
        <v/>
      </c>
      <c r="BH745" s="82">
        <f>IFERROR(FIND("Mar",consulta_completa__11[[#This Row],[13 - Ocorrências/Ambientes Atingidos]]),0)</f>
        <v>0</v>
      </c>
      <c r="BI745" s="83" t="str">
        <f t="shared" si="348"/>
        <v/>
      </c>
      <c r="BJ745" s="82">
        <f>IFERROR(FIND("Praia",consulta_completa__11[[#This Row],[13 - Ocorrências/Ambientes Atingidos]]),0)</f>
        <v>0</v>
      </c>
      <c r="BK745" s="83" t="str">
        <f t="shared" si="349"/>
        <v/>
      </c>
      <c r="BL745" s="82">
        <f>IFERROR(FIND("Solo",consulta_completa__11[[#This Row],[13 - Ocorrências/Ambientes Atingidos]]),0)</f>
        <v>1</v>
      </c>
      <c r="BM745" s="83" t="str">
        <f t="shared" si="350"/>
        <v>X</v>
      </c>
      <c r="BN745" s="82">
        <f>IFERROR(FIND("Águas subterrâneas",consulta_completa__11[[#This Row],[13 - Ocorrências/Ambientes Atingidos]]),0)</f>
        <v>0</v>
      </c>
      <c r="BO745" s="83" t="str">
        <f t="shared" si="351"/>
        <v/>
      </c>
      <c r="BP745" s="82">
        <f>IFERROR(FIND("Atmosfera",consulta_completa__11[[#This Row],[13 - Ocorrências/Ambientes Atingidos]]),0)</f>
        <v>0</v>
      </c>
      <c r="BQ745" s="83" t="str">
        <f t="shared" si="352"/>
        <v/>
      </c>
      <c r="BR745" s="82">
        <f>IFERROR(FIND("Flora",consulta_completa__11[[#This Row],[13 - Ocorrências/Ambientes Atingidos]]),0)</f>
        <v>0</v>
      </c>
      <c r="BS745" s="83" t="str">
        <f t="shared" si="353"/>
        <v/>
      </c>
      <c r="BT745" s="82">
        <f>IFERROR(FIND("Fauna",consulta_completa__11[[#This Row],[13 - Ocorrências/Ambientes Atingidos]]),0)</f>
        <v>0</v>
      </c>
      <c r="BU745" s="83" t="str">
        <f t="shared" si="354"/>
        <v/>
      </c>
      <c r="BV745" s="82">
        <f>IFERROR(FIND("UC federal",consulta_completa__11[[#This Row],[13 - Ocorrências/Ambientes Atingidos]]),0)</f>
        <v>0</v>
      </c>
      <c r="BW745" s="83" t="str">
        <f t="shared" si="355"/>
        <v/>
      </c>
      <c r="BX745" s="82">
        <f>IFERROR(FIND("UC estadual/municipal",consulta_completa__11[[#This Row],[13 - Ocorrências/Ambientes Atingidos]]),0)</f>
        <v>0</v>
      </c>
      <c r="BY745" s="83" t="str">
        <f t="shared" si="356"/>
        <v/>
      </c>
      <c r="BZ745" s="82">
        <f>IFERROR(FIND("Outro(s)",consulta_completa__11[[#This Row],[13 - Ocorrências/Ambientes Atingidos]]),0)</f>
        <v>0</v>
      </c>
      <c r="CA745" s="83" t="str">
        <f t="shared" si="357"/>
        <v/>
      </c>
      <c r="CB745" s="82">
        <f>IFERROR(FIND("Sem dano",consulta_completa__11[[#This Row],[13 - Ocorrências/Ambientes Atingidos]]),0)</f>
        <v>0</v>
      </c>
      <c r="CC745" s="83" t="str">
        <f t="shared" si="358"/>
        <v/>
      </c>
      <c r="CD745" s="82" t="str">
        <f>IF(consulta_completa__11[[#This Row],[13 - Ocorrências/Ambientes Atingidos]]="","X","")</f>
        <v/>
      </c>
      <c r="CE745" s="84">
        <f>IFERROR(FIND("IBAMA",consulta_completa__11[[#This Row],[14 - Inst. Atuando no Local]]),0)</f>
        <v>0</v>
      </c>
      <c r="CF745" s="84" t="str">
        <f t="shared" si="359"/>
        <v/>
      </c>
      <c r="CG745" s="84">
        <f>IFERROR(FIND("OEMA",consulta_completa__11[[#This Row],[14 - Inst. Atuando no Local]]),0)</f>
        <v>0</v>
      </c>
      <c r="CH745" s="84" t="str">
        <f t="shared" si="360"/>
        <v/>
      </c>
      <c r="CI745" s="84">
        <f>IFERROR(FIND("DEFESA CIVIL",consulta_completa__11[[#This Row],[14 - Inst. Atuando no Local]]),0)</f>
        <v>0</v>
      </c>
      <c r="CJ745" s="84" t="str">
        <f t="shared" si="361"/>
        <v/>
      </c>
      <c r="CK745" s="84">
        <f>IFERROR(FIND("CORPO DE BOMBEIROS",consulta_completa__11[[#This Row],[14 - Inst. Atuando no Local]]),0)</f>
        <v>0</v>
      </c>
      <c r="CL745" s="84" t="str">
        <f t="shared" si="362"/>
        <v/>
      </c>
      <c r="CM745" s="84">
        <f>IFERROR(FIND("POLÍCIA RODOVIÁRIA",consulta_completa__11[[#This Row],[14 - Inst. Atuando no Local]]),0)</f>
        <v>0</v>
      </c>
      <c r="CN745" s="84" t="str">
        <f t="shared" si="363"/>
        <v/>
      </c>
      <c r="CO745" s="84">
        <f>IFERROR(FIND("POLÍCIA MILITAR",consulta_completa__11[[#This Row],[14 - Inst. Atuando no Local]]),0)</f>
        <v>0</v>
      </c>
      <c r="CP745" s="84" t="str">
        <f t="shared" si="364"/>
        <v/>
      </c>
      <c r="CQ745" s="84">
        <f>IFERROR(FIND("POLÍCIA CIVIL",consulta_completa__11[[#This Row],[14 - Inst. Atuando no Local]]),0)</f>
        <v>0</v>
      </c>
      <c r="CR745" s="84" t="str">
        <f t="shared" si="365"/>
        <v/>
      </c>
      <c r="CS745" s="84">
        <f>IFERROR(FIND("MARINHA DO BRASIL",consulta_completa__11[[#This Row],[14 - Inst. Atuando no Local]]),0)</f>
        <v>0</v>
      </c>
      <c r="CT745" s="84" t="str">
        <f t="shared" si="366"/>
        <v/>
      </c>
      <c r="CU745" s="84">
        <f>IFERROR(FIND("EMPRESA ESPECIALIZADA EM ATENDIMENTO",consulta_completa__11[[#This Row],[14 - Inst. Atuando no Local]]),0)</f>
        <v>0</v>
      </c>
      <c r="CV745" s="84" t="str">
        <f t="shared" si="367"/>
        <v/>
      </c>
      <c r="CW745" s="84">
        <f>IFERROR(FIND("IBAMA",consulta_completa__11[[#This Row],[14 - Inst. Atuando no Local]]),0)</f>
        <v>0</v>
      </c>
      <c r="CX745" s="84" t="str">
        <f t="shared" si="368"/>
        <v/>
      </c>
      <c r="CY745" s="84" t="str">
        <f>IF(consulta_completa__11[[#This Row],[14 - Inst. Atuando no Local]]="","X","")</f>
        <v>X</v>
      </c>
      <c r="CZ745" s="84">
        <f>IFERROR(FIND("OUTRA (S)",consulta_completa__11[[#This Row],[14 - Inst. Atuando no Local]]),0)</f>
        <v>0</v>
      </c>
      <c r="DA745" s="84" t="str">
        <f t="shared" si="369"/>
        <v/>
      </c>
      <c r="DB745" s="35" t="str">
        <f t="shared" si="370"/>
        <v>Sim</v>
      </c>
      <c r="DC745" s="35" t="str">
        <f t="shared" si="371"/>
        <v>Não</v>
      </c>
      <c r="DD745" s="35" t="str">
        <f t="shared" si="372"/>
        <v>Sim</v>
      </c>
      <c r="DE745" s="87" t="str">
        <f t="shared" si="343"/>
        <v/>
      </c>
    </row>
    <row r="746" spans="1:109">
      <c r="A746" s="14">
        <v>2025101632426</v>
      </c>
      <c r="B746" s="1">
        <v>45945</v>
      </c>
      <c r="C746" t="s">
        <v>109</v>
      </c>
      <c r="D746" t="s">
        <v>161</v>
      </c>
      <c r="E746" t="s">
        <v>452</v>
      </c>
      <c r="F746" t="s">
        <v>112</v>
      </c>
      <c r="G746" t="s">
        <v>113</v>
      </c>
      <c r="H746" t="s">
        <v>114</v>
      </c>
      <c r="I746" t="s">
        <v>114</v>
      </c>
      <c r="J746" t="s">
        <v>1399</v>
      </c>
      <c r="K746" t="s">
        <v>6443</v>
      </c>
      <c r="L746" t="s">
        <v>117</v>
      </c>
      <c r="M746" t="s">
        <v>118</v>
      </c>
      <c r="N746" t="s">
        <v>141</v>
      </c>
      <c r="O746" t="s">
        <v>239</v>
      </c>
      <c r="P746" t="s">
        <v>121</v>
      </c>
      <c r="Q746" t="s">
        <v>122</v>
      </c>
      <c r="R746" t="s">
        <v>123</v>
      </c>
      <c r="S746" t="s">
        <v>124</v>
      </c>
      <c r="T746" t="s">
        <v>6444</v>
      </c>
      <c r="U746" t="s">
        <v>6445</v>
      </c>
      <c r="V746" t="s">
        <v>6446</v>
      </c>
      <c r="Z746" t="s">
        <v>6447</v>
      </c>
      <c r="AA746" t="s">
        <v>113</v>
      </c>
      <c r="AB746" t="s">
        <v>206</v>
      </c>
      <c r="AC746" t="s">
        <v>262</v>
      </c>
      <c r="AD746">
        <v>1</v>
      </c>
      <c r="AE746" t="s">
        <v>113</v>
      </c>
      <c r="AF746" t="s">
        <v>113</v>
      </c>
      <c r="AG746" t="s">
        <v>113</v>
      </c>
      <c r="AH746" t="s">
        <v>131</v>
      </c>
      <c r="AI746" t="s">
        <v>132</v>
      </c>
      <c r="AJ746" t="s">
        <v>131</v>
      </c>
      <c r="AK746" t="s">
        <v>6448</v>
      </c>
      <c r="AL746" t="s">
        <v>6449</v>
      </c>
      <c r="AM746" t="s">
        <v>2087</v>
      </c>
      <c r="AN746" t="s">
        <v>265</v>
      </c>
      <c r="AO746" t="s">
        <v>266</v>
      </c>
      <c r="AQ746" t="s">
        <v>2088</v>
      </c>
      <c r="AR746" t="s">
        <v>113</v>
      </c>
      <c r="AS746" t="s">
        <v>113</v>
      </c>
      <c r="AT746" t="s">
        <v>113</v>
      </c>
      <c r="AU746" t="s">
        <v>113</v>
      </c>
      <c r="AW746" t="s">
        <v>113</v>
      </c>
      <c r="AX746" s="82">
        <f>IFERROR(FIND("Óbitos/feridos",consulta_completa__11[[#This Row],[13 - Ocorrências/Ambientes Atingidos]]),0)</f>
        <v>0</v>
      </c>
      <c r="AY746" s="83" t="str">
        <f t="shared" si="344"/>
        <v/>
      </c>
      <c r="AZ746" s="82">
        <f>IFERROR(FIND("População afetada/evacuada",consulta_completa__11[[#This Row],[13 - Ocorrências/Ambientes Atingidos]]),0)</f>
        <v>0</v>
      </c>
      <c r="BA746" s="82" t="str">
        <f t="shared" si="345"/>
        <v/>
      </c>
      <c r="BB746" s="82">
        <f>IFERROR(FIND("Suspensão de abastecimento de água",consulta_completa__11[[#This Row],[13 - Ocorrências/Ambientes Atingidos]]),0)</f>
        <v>0</v>
      </c>
      <c r="BC746" s="83" t="str">
        <f t="shared" si="373"/>
        <v/>
      </c>
      <c r="BD746" s="82">
        <f>IFERROR(FIND("Rio/córrego",consulta_completa__11[[#This Row],[13 - Ocorrências/Ambientes Atingidos]]),0)</f>
        <v>0</v>
      </c>
      <c r="BE746" s="83" t="str">
        <f t="shared" si="346"/>
        <v/>
      </c>
      <c r="BF746" s="82">
        <f>IFERROR(FIND("Lago",consulta_completa__11[[#This Row],[13 - Ocorrências/Ambientes Atingidos]]),0)</f>
        <v>0</v>
      </c>
      <c r="BG746" s="83" t="str">
        <f t="shared" si="347"/>
        <v/>
      </c>
      <c r="BH746" s="82">
        <f>IFERROR(FIND("Mar",consulta_completa__11[[#This Row],[13 - Ocorrências/Ambientes Atingidos]]),0)</f>
        <v>1</v>
      </c>
      <c r="BI746" s="83" t="str">
        <f t="shared" si="348"/>
        <v>X</v>
      </c>
      <c r="BJ746" s="82">
        <f>IFERROR(FIND("Praia",consulta_completa__11[[#This Row],[13 - Ocorrências/Ambientes Atingidos]]),0)</f>
        <v>0</v>
      </c>
      <c r="BK746" s="83" t="str">
        <f t="shared" si="349"/>
        <v/>
      </c>
      <c r="BL746" s="82">
        <f>IFERROR(FIND("Solo",consulta_completa__11[[#This Row],[13 - Ocorrências/Ambientes Atingidos]]),0)</f>
        <v>0</v>
      </c>
      <c r="BM746" s="83" t="str">
        <f t="shared" si="350"/>
        <v/>
      </c>
      <c r="BN746" s="82">
        <f>IFERROR(FIND("Águas subterrâneas",consulta_completa__11[[#This Row],[13 - Ocorrências/Ambientes Atingidos]]),0)</f>
        <v>0</v>
      </c>
      <c r="BO746" s="83" t="str">
        <f t="shared" si="351"/>
        <v/>
      </c>
      <c r="BP746" s="82">
        <f>IFERROR(FIND("Atmosfera",consulta_completa__11[[#This Row],[13 - Ocorrências/Ambientes Atingidos]]),0)</f>
        <v>0</v>
      </c>
      <c r="BQ746" s="83" t="str">
        <f t="shared" si="352"/>
        <v/>
      </c>
      <c r="BR746" s="82">
        <f>IFERROR(FIND("Flora",consulta_completa__11[[#This Row],[13 - Ocorrências/Ambientes Atingidos]]),0)</f>
        <v>0</v>
      </c>
      <c r="BS746" s="83" t="str">
        <f t="shared" si="353"/>
        <v/>
      </c>
      <c r="BT746" s="82">
        <f>IFERROR(FIND("Fauna",consulta_completa__11[[#This Row],[13 - Ocorrências/Ambientes Atingidos]]),0)</f>
        <v>0</v>
      </c>
      <c r="BU746" s="83" t="str">
        <f t="shared" si="354"/>
        <v/>
      </c>
      <c r="BV746" s="82">
        <f>IFERROR(FIND("UC federal",consulta_completa__11[[#This Row],[13 - Ocorrências/Ambientes Atingidos]]),0)</f>
        <v>0</v>
      </c>
      <c r="BW746" s="83" t="str">
        <f t="shared" si="355"/>
        <v/>
      </c>
      <c r="BX746" s="82">
        <f>IFERROR(FIND("UC estadual/municipal",consulta_completa__11[[#This Row],[13 - Ocorrências/Ambientes Atingidos]]),0)</f>
        <v>0</v>
      </c>
      <c r="BY746" s="83" t="str">
        <f t="shared" si="356"/>
        <v/>
      </c>
      <c r="BZ746" s="82">
        <f>IFERROR(FIND("Outro(s)",consulta_completa__11[[#This Row],[13 - Ocorrências/Ambientes Atingidos]]),0)</f>
        <v>0</v>
      </c>
      <c r="CA746" s="83" t="str">
        <f t="shared" si="357"/>
        <v/>
      </c>
      <c r="CB746" s="82">
        <f>IFERROR(FIND("Sem dano",consulta_completa__11[[#This Row],[13 - Ocorrências/Ambientes Atingidos]]),0)</f>
        <v>0</v>
      </c>
      <c r="CC746" s="83" t="str">
        <f t="shared" si="358"/>
        <v/>
      </c>
      <c r="CD746" s="82" t="str">
        <f>IF(consulta_completa__11[[#This Row],[13 - Ocorrências/Ambientes Atingidos]]="","X","")</f>
        <v/>
      </c>
      <c r="CE746" s="84">
        <f>IFERROR(FIND("IBAMA",consulta_completa__11[[#This Row],[14 - Inst. Atuando no Local]]),0)</f>
        <v>0</v>
      </c>
      <c r="CF746" s="84" t="str">
        <f t="shared" si="359"/>
        <v/>
      </c>
      <c r="CG746" s="84">
        <f>IFERROR(FIND("OEMA",consulta_completa__11[[#This Row],[14 - Inst. Atuando no Local]]),0)</f>
        <v>0</v>
      </c>
      <c r="CH746" s="84" t="str">
        <f t="shared" si="360"/>
        <v/>
      </c>
      <c r="CI746" s="84">
        <f>IFERROR(FIND("DEFESA CIVIL",consulta_completa__11[[#This Row],[14 - Inst. Atuando no Local]]),0)</f>
        <v>0</v>
      </c>
      <c r="CJ746" s="84" t="str">
        <f t="shared" si="361"/>
        <v/>
      </c>
      <c r="CK746" s="84">
        <f>IFERROR(FIND("CORPO DE BOMBEIROS",consulta_completa__11[[#This Row],[14 - Inst. Atuando no Local]]),0)</f>
        <v>0</v>
      </c>
      <c r="CL746" s="84" t="str">
        <f t="shared" si="362"/>
        <v/>
      </c>
      <c r="CM746" s="84">
        <f>IFERROR(FIND("POLÍCIA RODOVIÁRIA",consulta_completa__11[[#This Row],[14 - Inst. Atuando no Local]]),0)</f>
        <v>0</v>
      </c>
      <c r="CN746" s="84" t="str">
        <f t="shared" si="363"/>
        <v/>
      </c>
      <c r="CO746" s="84">
        <f>IFERROR(FIND("POLÍCIA MILITAR",consulta_completa__11[[#This Row],[14 - Inst. Atuando no Local]]),0)</f>
        <v>0</v>
      </c>
      <c r="CP746" s="84" t="str">
        <f t="shared" si="364"/>
        <v/>
      </c>
      <c r="CQ746" s="84">
        <f>IFERROR(FIND("POLÍCIA CIVIL",consulta_completa__11[[#This Row],[14 - Inst. Atuando no Local]]),0)</f>
        <v>0</v>
      </c>
      <c r="CR746" s="84" t="str">
        <f t="shared" si="365"/>
        <v/>
      </c>
      <c r="CS746" s="84">
        <f>IFERROR(FIND("MARINHA DO BRASIL",consulta_completa__11[[#This Row],[14 - Inst. Atuando no Local]]),0)</f>
        <v>0</v>
      </c>
      <c r="CT746" s="84" t="str">
        <f t="shared" si="366"/>
        <v/>
      </c>
      <c r="CU746" s="84">
        <f>IFERROR(FIND("EMPRESA ESPECIALIZADA EM ATENDIMENTO",consulta_completa__11[[#This Row],[14 - Inst. Atuando no Local]]),0)</f>
        <v>0</v>
      </c>
      <c r="CV746" s="84" t="str">
        <f t="shared" si="367"/>
        <v/>
      </c>
      <c r="CW746" s="84">
        <f>IFERROR(FIND("IBAMA",consulta_completa__11[[#This Row],[14 - Inst. Atuando no Local]]),0)</f>
        <v>0</v>
      </c>
      <c r="CX746" s="84" t="str">
        <f t="shared" si="368"/>
        <v/>
      </c>
      <c r="CY746" s="84" t="str">
        <f>IF(consulta_completa__11[[#This Row],[14 - Inst. Atuando no Local]]="","X","")</f>
        <v/>
      </c>
      <c r="CZ746" s="84">
        <f>IFERROR(FIND("OUTRA (S)",consulta_completa__11[[#This Row],[14 - Inst. Atuando no Local]]),0)</f>
        <v>0</v>
      </c>
      <c r="DA746" s="84" t="str">
        <f t="shared" si="369"/>
        <v/>
      </c>
      <c r="DB746" s="35" t="str">
        <f t="shared" si="370"/>
        <v>Sim</v>
      </c>
      <c r="DC746" s="35" t="str">
        <f t="shared" si="371"/>
        <v>Não</v>
      </c>
      <c r="DD746" s="35" t="str">
        <f t="shared" si="372"/>
        <v>Sim</v>
      </c>
      <c r="DE746" s="87" t="str">
        <f t="shared" si="343"/>
        <v/>
      </c>
    </row>
    <row r="747" spans="1:109">
      <c r="A747" s="14">
        <v>2025101636009</v>
      </c>
      <c r="B747" s="1">
        <v>45945</v>
      </c>
      <c r="C747" t="s">
        <v>6450</v>
      </c>
      <c r="D747" t="s">
        <v>343</v>
      </c>
      <c r="E747" t="s">
        <v>139</v>
      </c>
      <c r="F747" t="s">
        <v>112</v>
      </c>
      <c r="G747" t="s">
        <v>3129</v>
      </c>
      <c r="H747" t="s">
        <v>4612</v>
      </c>
      <c r="I747" t="s">
        <v>117</v>
      </c>
      <c r="J747" t="s">
        <v>441</v>
      </c>
      <c r="K747" t="s">
        <v>6451</v>
      </c>
      <c r="L747" t="s">
        <v>117</v>
      </c>
      <c r="M747" t="s">
        <v>140</v>
      </c>
      <c r="N747" t="s">
        <v>141</v>
      </c>
      <c r="O747" t="s">
        <v>120</v>
      </c>
      <c r="P747" t="s">
        <v>121</v>
      </c>
      <c r="Q747" t="s">
        <v>143</v>
      </c>
      <c r="R747" t="s">
        <v>123</v>
      </c>
      <c r="S747" t="s">
        <v>113</v>
      </c>
      <c r="T747" t="s">
        <v>6452</v>
      </c>
      <c r="U747" t="s">
        <v>1610</v>
      </c>
      <c r="V747" t="s">
        <v>113</v>
      </c>
      <c r="Z747" t="s">
        <v>6453</v>
      </c>
      <c r="AA747" t="s">
        <v>113</v>
      </c>
      <c r="AB747" t="s">
        <v>823</v>
      </c>
      <c r="AC747" t="s">
        <v>113</v>
      </c>
      <c r="AD747">
        <v>2</v>
      </c>
      <c r="AE747" t="s">
        <v>113</v>
      </c>
      <c r="AF747" t="s">
        <v>824</v>
      </c>
      <c r="AG747" t="s">
        <v>825</v>
      </c>
      <c r="AH747" t="s">
        <v>131</v>
      </c>
      <c r="AI747" t="s">
        <v>132</v>
      </c>
      <c r="AJ747" t="s">
        <v>131</v>
      </c>
      <c r="AK747" t="s">
        <v>6454</v>
      </c>
      <c r="AL747" t="s">
        <v>6455</v>
      </c>
      <c r="AM747" t="s">
        <v>2087</v>
      </c>
      <c r="AN747" t="s">
        <v>265</v>
      </c>
      <c r="AO747" t="s">
        <v>266</v>
      </c>
      <c r="AQ747" t="s">
        <v>2088</v>
      </c>
      <c r="AR747" t="s">
        <v>113</v>
      </c>
      <c r="AS747" t="s">
        <v>113</v>
      </c>
      <c r="AT747" t="s">
        <v>6456</v>
      </c>
      <c r="AU747" t="s">
        <v>113</v>
      </c>
      <c r="AW747" t="s">
        <v>159</v>
      </c>
      <c r="AX747" s="82">
        <f>IFERROR(FIND("Óbitos/feridos",consulta_completa__11[[#This Row],[13 - Ocorrências/Ambientes Atingidos]]),0)</f>
        <v>0</v>
      </c>
      <c r="AY747" s="83" t="str">
        <f t="shared" si="344"/>
        <v/>
      </c>
      <c r="AZ747" s="82">
        <f>IFERROR(FIND("População afetada/evacuada",consulta_completa__11[[#This Row],[13 - Ocorrências/Ambientes Atingidos]]),0)</f>
        <v>0</v>
      </c>
      <c r="BA747" s="82" t="str">
        <f t="shared" si="345"/>
        <v/>
      </c>
      <c r="BB747" s="82">
        <f>IFERROR(FIND("Suspensão de abastecimento de água",consulta_completa__11[[#This Row],[13 - Ocorrências/Ambientes Atingidos]]),0)</f>
        <v>0</v>
      </c>
      <c r="BC747" s="83" t="str">
        <f t="shared" si="373"/>
        <v/>
      </c>
      <c r="BD747" s="82">
        <f>IFERROR(FIND("Rio/córrego",consulta_completa__11[[#This Row],[13 - Ocorrências/Ambientes Atingidos]]),0)</f>
        <v>0</v>
      </c>
      <c r="BE747" s="83" t="str">
        <f t="shared" si="346"/>
        <v/>
      </c>
      <c r="BF747" s="82">
        <f>IFERROR(FIND("Lago",consulta_completa__11[[#This Row],[13 - Ocorrências/Ambientes Atingidos]]),0)</f>
        <v>0</v>
      </c>
      <c r="BG747" s="83" t="str">
        <f t="shared" si="347"/>
        <v/>
      </c>
      <c r="BH747" s="82">
        <f>IFERROR(FIND("Mar",consulta_completa__11[[#This Row],[13 - Ocorrências/Ambientes Atingidos]]),0)</f>
        <v>0</v>
      </c>
      <c r="BI747" s="83" t="str">
        <f t="shared" si="348"/>
        <v/>
      </c>
      <c r="BJ747" s="82">
        <f>IFERROR(FIND("Praia",consulta_completa__11[[#This Row],[13 - Ocorrências/Ambientes Atingidos]]),0)</f>
        <v>0</v>
      </c>
      <c r="BK747" s="83" t="str">
        <f t="shared" si="349"/>
        <v/>
      </c>
      <c r="BL747" s="82">
        <f>IFERROR(FIND("Solo",consulta_completa__11[[#This Row],[13 - Ocorrências/Ambientes Atingidos]]),0)</f>
        <v>1</v>
      </c>
      <c r="BM747" s="83" t="str">
        <f t="shared" si="350"/>
        <v>X</v>
      </c>
      <c r="BN747" s="82">
        <f>IFERROR(FIND("Águas subterrâneas",consulta_completa__11[[#This Row],[13 - Ocorrências/Ambientes Atingidos]]),0)</f>
        <v>0</v>
      </c>
      <c r="BO747" s="83" t="str">
        <f t="shared" si="351"/>
        <v/>
      </c>
      <c r="BP747" s="82">
        <f>IFERROR(FIND("Atmosfera",consulta_completa__11[[#This Row],[13 - Ocorrências/Ambientes Atingidos]]),0)</f>
        <v>0</v>
      </c>
      <c r="BQ747" s="83" t="str">
        <f t="shared" si="352"/>
        <v/>
      </c>
      <c r="BR747" s="82">
        <f>IFERROR(FIND("Flora",consulta_completa__11[[#This Row],[13 - Ocorrências/Ambientes Atingidos]]),0)</f>
        <v>0</v>
      </c>
      <c r="BS747" s="83" t="str">
        <f t="shared" si="353"/>
        <v/>
      </c>
      <c r="BT747" s="82">
        <f>IFERROR(FIND("Fauna",consulta_completa__11[[#This Row],[13 - Ocorrências/Ambientes Atingidos]]),0)</f>
        <v>0</v>
      </c>
      <c r="BU747" s="83" t="str">
        <f t="shared" si="354"/>
        <v/>
      </c>
      <c r="BV747" s="82">
        <f>IFERROR(FIND("UC federal",consulta_completa__11[[#This Row],[13 - Ocorrências/Ambientes Atingidos]]),0)</f>
        <v>0</v>
      </c>
      <c r="BW747" s="83" t="str">
        <f t="shared" si="355"/>
        <v/>
      </c>
      <c r="BX747" s="82">
        <f>IFERROR(FIND("UC estadual/municipal",consulta_completa__11[[#This Row],[13 - Ocorrências/Ambientes Atingidos]]),0)</f>
        <v>0</v>
      </c>
      <c r="BY747" s="83" t="str">
        <f t="shared" si="356"/>
        <v/>
      </c>
      <c r="BZ747" s="82">
        <f>IFERROR(FIND("Outro(s)",consulta_completa__11[[#This Row],[13 - Ocorrências/Ambientes Atingidos]]),0)</f>
        <v>0</v>
      </c>
      <c r="CA747" s="83" t="str">
        <f t="shared" si="357"/>
        <v/>
      </c>
      <c r="CB747" s="82">
        <f>IFERROR(FIND("Sem dano",consulta_completa__11[[#This Row],[13 - Ocorrências/Ambientes Atingidos]]),0)</f>
        <v>0</v>
      </c>
      <c r="CC747" s="83" t="str">
        <f t="shared" si="358"/>
        <v/>
      </c>
      <c r="CD747" s="82" t="str">
        <f>IF(consulta_completa__11[[#This Row],[13 - Ocorrências/Ambientes Atingidos]]="","X","")</f>
        <v/>
      </c>
      <c r="CE747" s="84">
        <f>IFERROR(FIND("IBAMA",consulta_completa__11[[#This Row],[14 - Inst. Atuando no Local]]),0)</f>
        <v>0</v>
      </c>
      <c r="CF747" s="84" t="str">
        <f t="shared" si="359"/>
        <v/>
      </c>
      <c r="CG747" s="84">
        <f>IFERROR(FIND("OEMA",consulta_completa__11[[#This Row],[14 - Inst. Atuando no Local]]),0)</f>
        <v>0</v>
      </c>
      <c r="CH747" s="84" t="str">
        <f t="shared" si="360"/>
        <v/>
      </c>
      <c r="CI747" s="84">
        <f>IFERROR(FIND("DEFESA CIVIL",consulta_completa__11[[#This Row],[14 - Inst. Atuando no Local]]),0)</f>
        <v>0</v>
      </c>
      <c r="CJ747" s="84" t="str">
        <f t="shared" si="361"/>
        <v/>
      </c>
      <c r="CK747" s="84">
        <f>IFERROR(FIND("CORPO DE BOMBEIROS",consulta_completa__11[[#This Row],[14 - Inst. Atuando no Local]]),0)</f>
        <v>0</v>
      </c>
      <c r="CL747" s="84" t="str">
        <f t="shared" si="362"/>
        <v/>
      </c>
      <c r="CM747" s="84">
        <f>IFERROR(FIND("POLÍCIA RODOVIÁRIA",consulta_completa__11[[#This Row],[14 - Inst. Atuando no Local]]),0)</f>
        <v>0</v>
      </c>
      <c r="CN747" s="84" t="str">
        <f t="shared" si="363"/>
        <v/>
      </c>
      <c r="CO747" s="84">
        <f>IFERROR(FIND("POLÍCIA MILITAR",consulta_completa__11[[#This Row],[14 - Inst. Atuando no Local]]),0)</f>
        <v>0</v>
      </c>
      <c r="CP747" s="84" t="str">
        <f t="shared" si="364"/>
        <v/>
      </c>
      <c r="CQ747" s="84">
        <f>IFERROR(FIND("POLÍCIA CIVIL",consulta_completa__11[[#This Row],[14 - Inst. Atuando no Local]]),0)</f>
        <v>0</v>
      </c>
      <c r="CR747" s="84" t="str">
        <f t="shared" si="365"/>
        <v/>
      </c>
      <c r="CS747" s="84">
        <f>IFERROR(FIND("MARINHA DO BRASIL",consulta_completa__11[[#This Row],[14 - Inst. Atuando no Local]]),0)</f>
        <v>0</v>
      </c>
      <c r="CT747" s="84" t="str">
        <f t="shared" si="366"/>
        <v/>
      </c>
      <c r="CU747" s="84">
        <f>IFERROR(FIND("EMPRESA ESPECIALIZADA EM ATENDIMENTO",consulta_completa__11[[#This Row],[14 - Inst. Atuando no Local]]),0)</f>
        <v>0</v>
      </c>
      <c r="CV747" s="84" t="str">
        <f t="shared" si="367"/>
        <v/>
      </c>
      <c r="CW747" s="84">
        <f>IFERROR(FIND("IBAMA",consulta_completa__11[[#This Row],[14 - Inst. Atuando no Local]]),0)</f>
        <v>0</v>
      </c>
      <c r="CX747" s="84" t="str">
        <f t="shared" si="368"/>
        <v/>
      </c>
      <c r="CY747" s="84" t="str">
        <f>IF(consulta_completa__11[[#This Row],[14 - Inst. Atuando no Local]]="","X","")</f>
        <v/>
      </c>
      <c r="CZ747" s="84">
        <f>IFERROR(FIND("OUTRA (S)",consulta_completa__11[[#This Row],[14 - Inst. Atuando no Local]]),0)</f>
        <v>0</v>
      </c>
      <c r="DA747" s="84" t="str">
        <f t="shared" si="369"/>
        <v/>
      </c>
      <c r="DB747" s="35" t="str">
        <f t="shared" si="370"/>
        <v>Sim</v>
      </c>
      <c r="DC747" s="35" t="str">
        <f t="shared" si="371"/>
        <v>Não</v>
      </c>
      <c r="DD747" s="35" t="str">
        <f t="shared" si="372"/>
        <v>Sim</v>
      </c>
      <c r="DE747" s="87" t="str">
        <f t="shared" si="343"/>
        <v/>
      </c>
    </row>
    <row r="748" spans="1:109">
      <c r="A748" s="14">
        <v>2025101761247</v>
      </c>
      <c r="B748" s="1">
        <v>45945</v>
      </c>
      <c r="C748" t="s">
        <v>6457</v>
      </c>
      <c r="D748" t="s">
        <v>998</v>
      </c>
      <c r="E748" t="s">
        <v>286</v>
      </c>
      <c r="F748" t="s">
        <v>453</v>
      </c>
      <c r="G748" t="s">
        <v>113</v>
      </c>
      <c r="H748" t="s">
        <v>114</v>
      </c>
      <c r="I748" t="s">
        <v>114</v>
      </c>
      <c r="J748" t="s">
        <v>6458</v>
      </c>
      <c r="K748" t="s">
        <v>113</v>
      </c>
      <c r="L748" t="s">
        <v>113</v>
      </c>
      <c r="M748" t="s">
        <v>810</v>
      </c>
      <c r="N748" t="s">
        <v>141</v>
      </c>
      <c r="O748" t="s">
        <v>239</v>
      </c>
      <c r="P748" t="s">
        <v>121</v>
      </c>
      <c r="Q748" t="s">
        <v>167</v>
      </c>
      <c r="R748" t="s">
        <v>123</v>
      </c>
      <c r="S748" t="s">
        <v>113</v>
      </c>
      <c r="T748" t="s">
        <v>6459</v>
      </c>
      <c r="U748" t="s">
        <v>6460</v>
      </c>
      <c r="V748" t="s">
        <v>6461</v>
      </c>
      <c r="Y748" t="b">
        <v>1</v>
      </c>
      <c r="Z748" t="s">
        <v>6462</v>
      </c>
      <c r="AA748" t="s">
        <v>6463</v>
      </c>
      <c r="AB748" t="s">
        <v>113</v>
      </c>
      <c r="AC748" t="s">
        <v>113</v>
      </c>
      <c r="AE748" t="s">
        <v>6464</v>
      </c>
      <c r="AF748" t="s">
        <v>113</v>
      </c>
      <c r="AG748" t="s">
        <v>113</v>
      </c>
      <c r="AH748" t="s">
        <v>131</v>
      </c>
      <c r="AI748" t="s">
        <v>131</v>
      </c>
      <c r="AJ748" t="s">
        <v>131</v>
      </c>
      <c r="AK748" t="s">
        <v>6465</v>
      </c>
      <c r="AL748" t="s">
        <v>6466</v>
      </c>
      <c r="AM748" t="s">
        <v>2087</v>
      </c>
      <c r="AN748" t="s">
        <v>265</v>
      </c>
      <c r="AO748" t="s">
        <v>266</v>
      </c>
      <c r="AQ748" t="s">
        <v>2088</v>
      </c>
      <c r="AR748" t="s">
        <v>113</v>
      </c>
      <c r="AS748" t="s">
        <v>113</v>
      </c>
      <c r="AT748" t="s">
        <v>113</v>
      </c>
      <c r="AU748" t="s">
        <v>113</v>
      </c>
      <c r="AW748" t="s">
        <v>113</v>
      </c>
      <c r="AX748" s="82">
        <f>IFERROR(FIND("Óbitos/feridos",consulta_completa__11[[#This Row],[13 - Ocorrências/Ambientes Atingidos]]),0)</f>
        <v>0</v>
      </c>
      <c r="AY748" s="83" t="str">
        <f t="shared" si="344"/>
        <v/>
      </c>
      <c r="AZ748" s="82">
        <f>IFERROR(FIND("População afetada/evacuada",consulta_completa__11[[#This Row],[13 - Ocorrências/Ambientes Atingidos]]),0)</f>
        <v>0</v>
      </c>
      <c r="BA748" s="82" t="str">
        <f t="shared" si="345"/>
        <v/>
      </c>
      <c r="BB748" s="82">
        <f>IFERROR(FIND("Suspensão de abastecimento de água",consulta_completa__11[[#This Row],[13 - Ocorrências/Ambientes Atingidos]]),0)</f>
        <v>0</v>
      </c>
      <c r="BC748" s="83" t="str">
        <f t="shared" si="373"/>
        <v/>
      </c>
      <c r="BD748" s="82">
        <f>IFERROR(FIND("Rio/córrego",consulta_completa__11[[#This Row],[13 - Ocorrências/Ambientes Atingidos]]),0)</f>
        <v>1</v>
      </c>
      <c r="BE748" s="83" t="str">
        <f t="shared" si="346"/>
        <v>X</v>
      </c>
      <c r="BF748" s="82">
        <f>IFERROR(FIND("Lago",consulta_completa__11[[#This Row],[13 - Ocorrências/Ambientes Atingidos]]),0)</f>
        <v>0</v>
      </c>
      <c r="BG748" s="83" t="str">
        <f t="shared" si="347"/>
        <v/>
      </c>
      <c r="BH748" s="82">
        <f>IFERROR(FIND("Mar",consulta_completa__11[[#This Row],[13 - Ocorrências/Ambientes Atingidos]]),0)</f>
        <v>0</v>
      </c>
      <c r="BI748" s="83" t="str">
        <f t="shared" si="348"/>
        <v/>
      </c>
      <c r="BJ748" s="82">
        <f>IFERROR(FIND("Praia",consulta_completa__11[[#This Row],[13 - Ocorrências/Ambientes Atingidos]]),0)</f>
        <v>0</v>
      </c>
      <c r="BK748" s="83" t="str">
        <f t="shared" si="349"/>
        <v/>
      </c>
      <c r="BL748" s="82">
        <f>IFERROR(FIND("Solo",consulta_completa__11[[#This Row],[13 - Ocorrências/Ambientes Atingidos]]),0)</f>
        <v>14</v>
      </c>
      <c r="BM748" s="83" t="str">
        <f t="shared" si="350"/>
        <v>X</v>
      </c>
      <c r="BN748" s="82">
        <f>IFERROR(FIND("Águas subterrâneas",consulta_completa__11[[#This Row],[13 - Ocorrências/Ambientes Atingidos]]),0)</f>
        <v>0</v>
      </c>
      <c r="BO748" s="83" t="str">
        <f t="shared" si="351"/>
        <v/>
      </c>
      <c r="BP748" s="82">
        <f>IFERROR(FIND("Atmosfera",consulta_completa__11[[#This Row],[13 - Ocorrências/Ambientes Atingidos]]),0)</f>
        <v>0</v>
      </c>
      <c r="BQ748" s="83" t="str">
        <f t="shared" si="352"/>
        <v/>
      </c>
      <c r="BR748" s="82">
        <f>IFERROR(FIND("Flora",consulta_completa__11[[#This Row],[13 - Ocorrências/Ambientes Atingidos]]),0)</f>
        <v>0</v>
      </c>
      <c r="BS748" s="83" t="str">
        <f t="shared" si="353"/>
        <v/>
      </c>
      <c r="BT748" s="82">
        <f>IFERROR(FIND("Fauna",consulta_completa__11[[#This Row],[13 - Ocorrências/Ambientes Atingidos]]),0)</f>
        <v>0</v>
      </c>
      <c r="BU748" s="83" t="str">
        <f t="shared" si="354"/>
        <v/>
      </c>
      <c r="BV748" s="82">
        <f>IFERROR(FIND("UC federal",consulta_completa__11[[#This Row],[13 - Ocorrências/Ambientes Atingidos]]),0)</f>
        <v>0</v>
      </c>
      <c r="BW748" s="83" t="str">
        <f t="shared" si="355"/>
        <v/>
      </c>
      <c r="BX748" s="82">
        <f>IFERROR(FIND("UC estadual/municipal",consulta_completa__11[[#This Row],[13 - Ocorrências/Ambientes Atingidos]]),0)</f>
        <v>0</v>
      </c>
      <c r="BY748" s="83" t="str">
        <f t="shared" si="356"/>
        <v/>
      </c>
      <c r="BZ748" s="82">
        <f>IFERROR(FIND("Outro(s)",consulta_completa__11[[#This Row],[13 - Ocorrências/Ambientes Atingidos]]),0)</f>
        <v>0</v>
      </c>
      <c r="CA748" s="83" t="str">
        <f t="shared" si="357"/>
        <v/>
      </c>
      <c r="CB748" s="82">
        <f>IFERROR(FIND("Sem dano",consulta_completa__11[[#This Row],[13 - Ocorrências/Ambientes Atingidos]]),0)</f>
        <v>0</v>
      </c>
      <c r="CC748" s="83" t="str">
        <f t="shared" si="358"/>
        <v/>
      </c>
      <c r="CD748" s="82" t="str">
        <f>IF(consulta_completa__11[[#This Row],[13 - Ocorrências/Ambientes Atingidos]]="","X","")</f>
        <v/>
      </c>
      <c r="CE748" s="84">
        <f>IFERROR(FIND("IBAMA",consulta_completa__11[[#This Row],[14 - Inst. Atuando no Local]]),0)</f>
        <v>0</v>
      </c>
      <c r="CF748" s="84" t="str">
        <f t="shared" si="359"/>
        <v/>
      </c>
      <c r="CG748" s="84">
        <f>IFERROR(FIND("OEMA",consulta_completa__11[[#This Row],[14 - Inst. Atuando no Local]]),0)</f>
        <v>0</v>
      </c>
      <c r="CH748" s="84" t="str">
        <f t="shared" si="360"/>
        <v/>
      </c>
      <c r="CI748" s="84">
        <f>IFERROR(FIND("DEFESA CIVIL",consulta_completa__11[[#This Row],[14 - Inst. Atuando no Local]]),0)</f>
        <v>0</v>
      </c>
      <c r="CJ748" s="84" t="str">
        <f t="shared" si="361"/>
        <v/>
      </c>
      <c r="CK748" s="84">
        <f>IFERROR(FIND("CORPO DE BOMBEIROS",consulta_completa__11[[#This Row],[14 - Inst. Atuando no Local]]),0)</f>
        <v>0</v>
      </c>
      <c r="CL748" s="84" t="str">
        <f t="shared" si="362"/>
        <v/>
      </c>
      <c r="CM748" s="84">
        <f>IFERROR(FIND("POLÍCIA RODOVIÁRIA",consulta_completa__11[[#This Row],[14 - Inst. Atuando no Local]]),0)</f>
        <v>0</v>
      </c>
      <c r="CN748" s="84" t="str">
        <f t="shared" si="363"/>
        <v/>
      </c>
      <c r="CO748" s="84">
        <f>IFERROR(FIND("POLÍCIA MILITAR",consulta_completa__11[[#This Row],[14 - Inst. Atuando no Local]]),0)</f>
        <v>0</v>
      </c>
      <c r="CP748" s="84" t="str">
        <f t="shared" si="364"/>
        <v/>
      </c>
      <c r="CQ748" s="84">
        <f>IFERROR(FIND("POLÍCIA CIVIL",consulta_completa__11[[#This Row],[14 - Inst. Atuando no Local]]),0)</f>
        <v>0</v>
      </c>
      <c r="CR748" s="84" t="str">
        <f t="shared" si="365"/>
        <v/>
      </c>
      <c r="CS748" s="84">
        <f>IFERROR(FIND("MARINHA DO BRASIL",consulta_completa__11[[#This Row],[14 - Inst. Atuando no Local]]),0)</f>
        <v>0</v>
      </c>
      <c r="CT748" s="84" t="str">
        <f t="shared" si="366"/>
        <v/>
      </c>
      <c r="CU748" s="84">
        <f>IFERROR(FIND("EMPRESA ESPECIALIZADA EM ATENDIMENTO",consulta_completa__11[[#This Row],[14 - Inst. Atuando no Local]]),0)</f>
        <v>0</v>
      </c>
      <c r="CV748" s="84" t="str">
        <f t="shared" si="367"/>
        <v/>
      </c>
      <c r="CW748" s="84">
        <f>IFERROR(FIND("IBAMA",consulta_completa__11[[#This Row],[14 - Inst. Atuando no Local]]),0)</f>
        <v>0</v>
      </c>
      <c r="CX748" s="84" t="str">
        <f t="shared" si="368"/>
        <v/>
      </c>
      <c r="CY748" s="84" t="str">
        <f>IF(consulta_completa__11[[#This Row],[14 - Inst. Atuando no Local]]="","X","")</f>
        <v/>
      </c>
      <c r="CZ748" s="84">
        <f>IFERROR(FIND("OUTRA (S)",consulta_completa__11[[#This Row],[14 - Inst. Atuando no Local]]),0)</f>
        <v>0</v>
      </c>
      <c r="DA748" s="84" t="str">
        <f t="shared" si="369"/>
        <v/>
      </c>
      <c r="DB748" s="35" t="str">
        <f t="shared" si="370"/>
        <v>Sim</v>
      </c>
      <c r="DC748" s="35" t="str">
        <f t="shared" si="371"/>
        <v>Não</v>
      </c>
      <c r="DD748" s="35" t="str">
        <f t="shared" si="372"/>
        <v>Sim</v>
      </c>
      <c r="DE748" s="87" t="str">
        <f t="shared" si="343"/>
        <v/>
      </c>
    </row>
    <row r="749" spans="1:109">
      <c r="A749" s="14">
        <v>2025101754058</v>
      </c>
      <c r="B749" s="1">
        <v>45946</v>
      </c>
      <c r="C749" t="s">
        <v>6467</v>
      </c>
      <c r="D749" t="s">
        <v>2856</v>
      </c>
      <c r="E749" t="s">
        <v>162</v>
      </c>
      <c r="F749" t="s">
        <v>139</v>
      </c>
      <c r="G749" t="s">
        <v>113</v>
      </c>
      <c r="H749" t="s">
        <v>114</v>
      </c>
      <c r="I749" t="s">
        <v>114</v>
      </c>
      <c r="J749" t="s">
        <v>2857</v>
      </c>
      <c r="K749" t="s">
        <v>113</v>
      </c>
      <c r="L749" t="s">
        <v>113</v>
      </c>
      <c r="M749" t="s">
        <v>140</v>
      </c>
      <c r="N749" t="s">
        <v>141</v>
      </c>
      <c r="O749" t="s">
        <v>239</v>
      </c>
      <c r="P749" t="s">
        <v>142</v>
      </c>
      <c r="Q749" t="s">
        <v>230</v>
      </c>
      <c r="R749" t="s">
        <v>123</v>
      </c>
      <c r="S749" t="s">
        <v>113</v>
      </c>
      <c r="T749" t="s">
        <v>113</v>
      </c>
      <c r="U749" t="s">
        <v>6468</v>
      </c>
      <c r="V749" t="s">
        <v>6469</v>
      </c>
      <c r="Z749" t="s">
        <v>113</v>
      </c>
      <c r="AA749" t="s">
        <v>113</v>
      </c>
      <c r="AB749" t="s">
        <v>1820</v>
      </c>
      <c r="AC749" t="s">
        <v>1821</v>
      </c>
      <c r="AD749">
        <v>1</v>
      </c>
      <c r="AE749" t="s">
        <v>6470</v>
      </c>
      <c r="AF749" t="s">
        <v>113</v>
      </c>
      <c r="AG749" t="s">
        <v>113</v>
      </c>
      <c r="AH749" t="s">
        <v>131</v>
      </c>
      <c r="AI749" t="s">
        <v>131</v>
      </c>
      <c r="AJ749" t="s">
        <v>132</v>
      </c>
      <c r="AK749" t="s">
        <v>113</v>
      </c>
      <c r="AL749" t="s">
        <v>6471</v>
      </c>
      <c r="AM749" t="s">
        <v>2087</v>
      </c>
      <c r="AN749" t="s">
        <v>265</v>
      </c>
      <c r="AO749" t="s">
        <v>266</v>
      </c>
      <c r="AQ749" t="s">
        <v>2088</v>
      </c>
      <c r="AR749" t="s">
        <v>113</v>
      </c>
      <c r="AS749" t="s">
        <v>113</v>
      </c>
      <c r="AT749" t="s">
        <v>113</v>
      </c>
      <c r="AU749" t="s">
        <v>113</v>
      </c>
      <c r="AW749" t="s">
        <v>113</v>
      </c>
      <c r="AX749" s="82">
        <f>IFERROR(FIND("Óbitos/feridos",consulta_completa__11[[#This Row],[13 - Ocorrências/Ambientes Atingidos]]),0)</f>
        <v>0</v>
      </c>
      <c r="AY749" s="83" t="str">
        <f t="shared" si="344"/>
        <v/>
      </c>
      <c r="AZ749" s="82">
        <f>IFERROR(FIND("População afetada/evacuada",consulta_completa__11[[#This Row],[13 - Ocorrências/Ambientes Atingidos]]),0)</f>
        <v>0</v>
      </c>
      <c r="BA749" s="82" t="str">
        <f t="shared" si="345"/>
        <v/>
      </c>
      <c r="BB749" s="82">
        <f>IFERROR(FIND("Suspensão de abastecimento de água",consulta_completa__11[[#This Row],[13 - Ocorrências/Ambientes Atingidos]]),0)</f>
        <v>0</v>
      </c>
      <c r="BC749" s="83" t="str">
        <f t="shared" si="373"/>
        <v/>
      </c>
      <c r="BD749" s="82">
        <f>IFERROR(FIND("Rio/córrego",consulta_completa__11[[#This Row],[13 - Ocorrências/Ambientes Atingidos]]),0)</f>
        <v>0</v>
      </c>
      <c r="BE749" s="83" t="str">
        <f t="shared" si="346"/>
        <v/>
      </c>
      <c r="BF749" s="82">
        <f>IFERROR(FIND("Lago",consulta_completa__11[[#This Row],[13 - Ocorrências/Ambientes Atingidos]]),0)</f>
        <v>0</v>
      </c>
      <c r="BG749" s="83" t="str">
        <f t="shared" si="347"/>
        <v/>
      </c>
      <c r="BH749" s="82">
        <f>IFERROR(FIND("Mar",consulta_completa__11[[#This Row],[13 - Ocorrências/Ambientes Atingidos]]),0)</f>
        <v>0</v>
      </c>
      <c r="BI749" s="83" t="str">
        <f t="shared" si="348"/>
        <v/>
      </c>
      <c r="BJ749" s="82">
        <f>IFERROR(FIND("Praia",consulta_completa__11[[#This Row],[13 - Ocorrências/Ambientes Atingidos]]),0)</f>
        <v>0</v>
      </c>
      <c r="BK749" s="83" t="str">
        <f t="shared" si="349"/>
        <v/>
      </c>
      <c r="BL749" s="82">
        <f>IFERROR(FIND("Solo",consulta_completa__11[[#This Row],[13 - Ocorrências/Ambientes Atingidos]]),0)</f>
        <v>1</v>
      </c>
      <c r="BM749" s="83" t="str">
        <f t="shared" si="350"/>
        <v>X</v>
      </c>
      <c r="BN749" s="82">
        <f>IFERROR(FIND("Águas subterrâneas",consulta_completa__11[[#This Row],[13 - Ocorrências/Ambientes Atingidos]]),0)</f>
        <v>0</v>
      </c>
      <c r="BO749" s="83" t="str">
        <f t="shared" si="351"/>
        <v/>
      </c>
      <c r="BP749" s="82">
        <f>IFERROR(FIND("Atmosfera",consulta_completa__11[[#This Row],[13 - Ocorrências/Ambientes Atingidos]]),0)</f>
        <v>0</v>
      </c>
      <c r="BQ749" s="83" t="str">
        <f t="shared" si="352"/>
        <v/>
      </c>
      <c r="BR749" s="82">
        <f>IFERROR(FIND("Flora",consulta_completa__11[[#This Row],[13 - Ocorrências/Ambientes Atingidos]]),0)</f>
        <v>0</v>
      </c>
      <c r="BS749" s="83" t="str">
        <f t="shared" si="353"/>
        <v/>
      </c>
      <c r="BT749" s="82">
        <f>IFERROR(FIND("Fauna",consulta_completa__11[[#This Row],[13 - Ocorrências/Ambientes Atingidos]]),0)</f>
        <v>0</v>
      </c>
      <c r="BU749" s="83" t="str">
        <f t="shared" si="354"/>
        <v/>
      </c>
      <c r="BV749" s="82">
        <f>IFERROR(FIND("UC federal",consulta_completa__11[[#This Row],[13 - Ocorrências/Ambientes Atingidos]]),0)</f>
        <v>0</v>
      </c>
      <c r="BW749" s="83" t="str">
        <f t="shared" si="355"/>
        <v/>
      </c>
      <c r="BX749" s="82">
        <f>IFERROR(FIND("UC estadual/municipal",consulta_completa__11[[#This Row],[13 - Ocorrências/Ambientes Atingidos]]),0)</f>
        <v>0</v>
      </c>
      <c r="BY749" s="83" t="str">
        <f t="shared" si="356"/>
        <v/>
      </c>
      <c r="BZ749" s="82">
        <f>IFERROR(FIND("Outro(s)",consulta_completa__11[[#This Row],[13 - Ocorrências/Ambientes Atingidos]]),0)</f>
        <v>0</v>
      </c>
      <c r="CA749" s="83" t="str">
        <f t="shared" si="357"/>
        <v/>
      </c>
      <c r="CB749" s="82">
        <f>IFERROR(FIND("Sem dano",consulta_completa__11[[#This Row],[13 - Ocorrências/Ambientes Atingidos]]),0)</f>
        <v>0</v>
      </c>
      <c r="CC749" s="83" t="str">
        <f t="shared" si="358"/>
        <v/>
      </c>
      <c r="CD749" s="82" t="str">
        <f>IF(consulta_completa__11[[#This Row],[13 - Ocorrências/Ambientes Atingidos]]="","X","")</f>
        <v/>
      </c>
      <c r="CE749" s="84">
        <f>IFERROR(FIND("IBAMA",consulta_completa__11[[#This Row],[14 - Inst. Atuando no Local]]),0)</f>
        <v>0</v>
      </c>
      <c r="CF749" s="84" t="str">
        <f t="shared" si="359"/>
        <v/>
      </c>
      <c r="CG749" s="84">
        <f>IFERROR(FIND("OEMA",consulta_completa__11[[#This Row],[14 - Inst. Atuando no Local]]),0)</f>
        <v>0</v>
      </c>
      <c r="CH749" s="84" t="str">
        <f t="shared" si="360"/>
        <v/>
      </c>
      <c r="CI749" s="84">
        <f>IFERROR(FIND("DEFESA CIVIL",consulta_completa__11[[#This Row],[14 - Inst. Atuando no Local]]),0)</f>
        <v>0</v>
      </c>
      <c r="CJ749" s="84" t="str">
        <f t="shared" si="361"/>
        <v/>
      </c>
      <c r="CK749" s="84">
        <f>IFERROR(FIND("CORPO DE BOMBEIROS",consulta_completa__11[[#This Row],[14 - Inst. Atuando no Local]]),0)</f>
        <v>0</v>
      </c>
      <c r="CL749" s="84" t="str">
        <f t="shared" si="362"/>
        <v/>
      </c>
      <c r="CM749" s="84">
        <f>IFERROR(FIND("POLÍCIA RODOVIÁRIA",consulta_completa__11[[#This Row],[14 - Inst. Atuando no Local]]),0)</f>
        <v>0</v>
      </c>
      <c r="CN749" s="84" t="str">
        <f t="shared" si="363"/>
        <v/>
      </c>
      <c r="CO749" s="84">
        <f>IFERROR(FIND("POLÍCIA MILITAR",consulta_completa__11[[#This Row],[14 - Inst. Atuando no Local]]),0)</f>
        <v>0</v>
      </c>
      <c r="CP749" s="84" t="str">
        <f t="shared" si="364"/>
        <v/>
      </c>
      <c r="CQ749" s="84">
        <f>IFERROR(FIND("POLÍCIA CIVIL",consulta_completa__11[[#This Row],[14 - Inst. Atuando no Local]]),0)</f>
        <v>0</v>
      </c>
      <c r="CR749" s="84" t="str">
        <f t="shared" si="365"/>
        <v/>
      </c>
      <c r="CS749" s="84">
        <f>IFERROR(FIND("MARINHA DO BRASIL",consulta_completa__11[[#This Row],[14 - Inst. Atuando no Local]]),0)</f>
        <v>0</v>
      </c>
      <c r="CT749" s="84" t="str">
        <f t="shared" si="366"/>
        <v/>
      </c>
      <c r="CU749" s="84">
        <f>IFERROR(FIND("EMPRESA ESPECIALIZADA EM ATENDIMENTO",consulta_completa__11[[#This Row],[14 - Inst. Atuando no Local]]),0)</f>
        <v>0</v>
      </c>
      <c r="CV749" s="84" t="str">
        <f t="shared" si="367"/>
        <v/>
      </c>
      <c r="CW749" s="84">
        <f>IFERROR(FIND("IBAMA",consulta_completa__11[[#This Row],[14 - Inst. Atuando no Local]]),0)</f>
        <v>0</v>
      </c>
      <c r="CX749" s="84" t="str">
        <f t="shared" si="368"/>
        <v/>
      </c>
      <c r="CY749" s="84" t="str">
        <f>IF(consulta_completa__11[[#This Row],[14 - Inst. Atuando no Local]]="","X","")</f>
        <v/>
      </c>
      <c r="CZ749" s="84">
        <f>IFERROR(FIND("OUTRA (S)",consulta_completa__11[[#This Row],[14 - Inst. Atuando no Local]]),0)</f>
        <v>0</v>
      </c>
      <c r="DA749" s="84" t="str">
        <f t="shared" si="369"/>
        <v/>
      </c>
      <c r="DB749" s="35" t="str">
        <f t="shared" si="370"/>
        <v>Sim</v>
      </c>
      <c r="DC749" s="35" t="str">
        <f t="shared" si="371"/>
        <v>Não</v>
      </c>
      <c r="DD749" s="35" t="str">
        <f t="shared" si="372"/>
        <v>Sim</v>
      </c>
      <c r="DE749" s="87" t="str">
        <f t="shared" si="343"/>
        <v/>
      </c>
    </row>
    <row r="750" spans="1:109">
      <c r="A750" s="14">
        <v>2025101757606</v>
      </c>
      <c r="B750" s="1">
        <v>45946</v>
      </c>
      <c r="C750" t="s">
        <v>6472</v>
      </c>
      <c r="D750" t="s">
        <v>161</v>
      </c>
      <c r="E750" t="s">
        <v>162</v>
      </c>
      <c r="F750" t="s">
        <v>163</v>
      </c>
      <c r="G750" t="s">
        <v>113</v>
      </c>
      <c r="H750" t="s">
        <v>114</v>
      </c>
      <c r="I750" t="s">
        <v>114</v>
      </c>
      <c r="J750" t="s">
        <v>3440</v>
      </c>
      <c r="K750" t="s">
        <v>113</v>
      </c>
      <c r="L750" t="s">
        <v>113</v>
      </c>
      <c r="M750" t="s">
        <v>140</v>
      </c>
      <c r="N750" t="s">
        <v>141</v>
      </c>
      <c r="O750" t="s">
        <v>239</v>
      </c>
      <c r="P750" t="s">
        <v>142</v>
      </c>
      <c r="Q750" t="s">
        <v>230</v>
      </c>
      <c r="R750" t="s">
        <v>123</v>
      </c>
      <c r="S750" t="s">
        <v>113</v>
      </c>
      <c r="T750" t="s">
        <v>6473</v>
      </c>
      <c r="U750" t="s">
        <v>2529</v>
      </c>
      <c r="V750" t="s">
        <v>3440</v>
      </c>
      <c r="Z750" t="s">
        <v>6474</v>
      </c>
      <c r="AA750" t="s">
        <v>6475</v>
      </c>
      <c r="AB750" t="s">
        <v>5132</v>
      </c>
      <c r="AC750" t="s">
        <v>113</v>
      </c>
      <c r="AD750">
        <v>1</v>
      </c>
      <c r="AE750" t="s">
        <v>6476</v>
      </c>
      <c r="AF750" t="s">
        <v>113</v>
      </c>
      <c r="AG750" t="s">
        <v>113</v>
      </c>
      <c r="AH750" t="s">
        <v>131</v>
      </c>
      <c r="AI750" t="s">
        <v>131</v>
      </c>
      <c r="AJ750" t="s">
        <v>132</v>
      </c>
      <c r="AK750" t="s">
        <v>113</v>
      </c>
      <c r="AL750" t="s">
        <v>6477</v>
      </c>
      <c r="AM750" t="s">
        <v>2087</v>
      </c>
      <c r="AN750" t="s">
        <v>265</v>
      </c>
      <c r="AO750" t="s">
        <v>266</v>
      </c>
      <c r="AQ750" t="s">
        <v>2088</v>
      </c>
      <c r="AR750" t="s">
        <v>113</v>
      </c>
      <c r="AS750" t="s">
        <v>113</v>
      </c>
      <c r="AT750" t="s">
        <v>113</v>
      </c>
      <c r="AU750" t="s">
        <v>113</v>
      </c>
      <c r="AW750" t="s">
        <v>113</v>
      </c>
      <c r="AX750" s="82">
        <f>IFERROR(FIND("Óbitos/feridos",consulta_completa__11[[#This Row],[13 - Ocorrências/Ambientes Atingidos]]),0)</f>
        <v>0</v>
      </c>
      <c r="AY750" s="83" t="str">
        <f t="shared" si="344"/>
        <v/>
      </c>
      <c r="AZ750" s="82">
        <f>IFERROR(FIND("População afetada/evacuada",consulta_completa__11[[#This Row],[13 - Ocorrências/Ambientes Atingidos]]),0)</f>
        <v>0</v>
      </c>
      <c r="BA750" s="82" t="str">
        <f t="shared" si="345"/>
        <v/>
      </c>
      <c r="BB750" s="82">
        <f>IFERROR(FIND("Suspensão de abastecimento de água",consulta_completa__11[[#This Row],[13 - Ocorrências/Ambientes Atingidos]]),0)</f>
        <v>0</v>
      </c>
      <c r="BC750" s="83" t="str">
        <f t="shared" si="373"/>
        <v/>
      </c>
      <c r="BD750" s="82">
        <f>IFERROR(FIND("Rio/córrego",consulta_completa__11[[#This Row],[13 - Ocorrências/Ambientes Atingidos]]),0)</f>
        <v>0</v>
      </c>
      <c r="BE750" s="83" t="str">
        <f t="shared" si="346"/>
        <v/>
      </c>
      <c r="BF750" s="82">
        <f>IFERROR(FIND("Lago",consulta_completa__11[[#This Row],[13 - Ocorrências/Ambientes Atingidos]]),0)</f>
        <v>0</v>
      </c>
      <c r="BG750" s="83" t="str">
        <f t="shared" si="347"/>
        <v/>
      </c>
      <c r="BH750" s="82">
        <f>IFERROR(FIND("Mar",consulta_completa__11[[#This Row],[13 - Ocorrências/Ambientes Atingidos]]),0)</f>
        <v>0</v>
      </c>
      <c r="BI750" s="83" t="str">
        <f t="shared" si="348"/>
        <v/>
      </c>
      <c r="BJ750" s="82">
        <f>IFERROR(FIND("Praia",consulta_completa__11[[#This Row],[13 - Ocorrências/Ambientes Atingidos]]),0)</f>
        <v>0</v>
      </c>
      <c r="BK750" s="83" t="str">
        <f t="shared" si="349"/>
        <v/>
      </c>
      <c r="BL750" s="82">
        <f>IFERROR(FIND("Solo",consulta_completa__11[[#This Row],[13 - Ocorrências/Ambientes Atingidos]]),0)</f>
        <v>1</v>
      </c>
      <c r="BM750" s="83" t="str">
        <f t="shared" si="350"/>
        <v>X</v>
      </c>
      <c r="BN750" s="82">
        <f>IFERROR(FIND("Águas subterrâneas",consulta_completa__11[[#This Row],[13 - Ocorrências/Ambientes Atingidos]]),0)</f>
        <v>0</v>
      </c>
      <c r="BO750" s="83" t="str">
        <f t="shared" si="351"/>
        <v/>
      </c>
      <c r="BP750" s="82">
        <f>IFERROR(FIND("Atmosfera",consulta_completa__11[[#This Row],[13 - Ocorrências/Ambientes Atingidos]]),0)</f>
        <v>0</v>
      </c>
      <c r="BQ750" s="83" t="str">
        <f t="shared" si="352"/>
        <v/>
      </c>
      <c r="BR750" s="82">
        <f>IFERROR(FIND("Flora",consulta_completa__11[[#This Row],[13 - Ocorrências/Ambientes Atingidos]]),0)</f>
        <v>0</v>
      </c>
      <c r="BS750" s="83" t="str">
        <f t="shared" si="353"/>
        <v/>
      </c>
      <c r="BT750" s="82">
        <f>IFERROR(FIND("Fauna",consulta_completa__11[[#This Row],[13 - Ocorrências/Ambientes Atingidos]]),0)</f>
        <v>0</v>
      </c>
      <c r="BU750" s="83" t="str">
        <f t="shared" si="354"/>
        <v/>
      </c>
      <c r="BV750" s="82">
        <f>IFERROR(FIND("UC federal",consulta_completa__11[[#This Row],[13 - Ocorrências/Ambientes Atingidos]]),0)</f>
        <v>0</v>
      </c>
      <c r="BW750" s="83" t="str">
        <f t="shared" si="355"/>
        <v/>
      </c>
      <c r="BX750" s="82">
        <f>IFERROR(FIND("UC estadual/municipal",consulta_completa__11[[#This Row],[13 - Ocorrências/Ambientes Atingidos]]),0)</f>
        <v>0</v>
      </c>
      <c r="BY750" s="83" t="str">
        <f t="shared" si="356"/>
        <v/>
      </c>
      <c r="BZ750" s="82">
        <f>IFERROR(FIND("Outro(s)",consulta_completa__11[[#This Row],[13 - Ocorrências/Ambientes Atingidos]]),0)</f>
        <v>0</v>
      </c>
      <c r="CA750" s="83" t="str">
        <f t="shared" si="357"/>
        <v/>
      </c>
      <c r="CB750" s="82">
        <f>IFERROR(FIND("Sem dano",consulta_completa__11[[#This Row],[13 - Ocorrências/Ambientes Atingidos]]),0)</f>
        <v>0</v>
      </c>
      <c r="CC750" s="83" t="str">
        <f t="shared" si="358"/>
        <v/>
      </c>
      <c r="CD750" s="82" t="str">
        <f>IF(consulta_completa__11[[#This Row],[13 - Ocorrências/Ambientes Atingidos]]="","X","")</f>
        <v/>
      </c>
      <c r="CE750" s="84">
        <f>IFERROR(FIND("IBAMA",consulta_completa__11[[#This Row],[14 - Inst. Atuando no Local]]),0)</f>
        <v>0</v>
      </c>
      <c r="CF750" s="84" t="str">
        <f t="shared" si="359"/>
        <v/>
      </c>
      <c r="CG750" s="84">
        <f>IFERROR(FIND("OEMA",consulta_completa__11[[#This Row],[14 - Inst. Atuando no Local]]),0)</f>
        <v>0</v>
      </c>
      <c r="CH750" s="84" t="str">
        <f t="shared" si="360"/>
        <v/>
      </c>
      <c r="CI750" s="84">
        <f>IFERROR(FIND("DEFESA CIVIL",consulta_completa__11[[#This Row],[14 - Inst. Atuando no Local]]),0)</f>
        <v>0</v>
      </c>
      <c r="CJ750" s="84" t="str">
        <f t="shared" si="361"/>
        <v/>
      </c>
      <c r="CK750" s="84">
        <f>IFERROR(FIND("CORPO DE BOMBEIROS",consulta_completa__11[[#This Row],[14 - Inst. Atuando no Local]]),0)</f>
        <v>0</v>
      </c>
      <c r="CL750" s="84" t="str">
        <f t="shared" si="362"/>
        <v/>
      </c>
      <c r="CM750" s="84">
        <f>IFERROR(FIND("POLÍCIA RODOVIÁRIA",consulta_completa__11[[#This Row],[14 - Inst. Atuando no Local]]),0)</f>
        <v>0</v>
      </c>
      <c r="CN750" s="84" t="str">
        <f t="shared" si="363"/>
        <v/>
      </c>
      <c r="CO750" s="84">
        <f>IFERROR(FIND("POLÍCIA MILITAR",consulta_completa__11[[#This Row],[14 - Inst. Atuando no Local]]),0)</f>
        <v>0</v>
      </c>
      <c r="CP750" s="84" t="str">
        <f t="shared" si="364"/>
        <v/>
      </c>
      <c r="CQ750" s="84">
        <f>IFERROR(FIND("POLÍCIA CIVIL",consulta_completa__11[[#This Row],[14 - Inst. Atuando no Local]]),0)</f>
        <v>0</v>
      </c>
      <c r="CR750" s="84" t="str">
        <f t="shared" si="365"/>
        <v/>
      </c>
      <c r="CS750" s="84">
        <f>IFERROR(FIND("MARINHA DO BRASIL",consulta_completa__11[[#This Row],[14 - Inst. Atuando no Local]]),0)</f>
        <v>0</v>
      </c>
      <c r="CT750" s="84" t="str">
        <f t="shared" si="366"/>
        <v/>
      </c>
      <c r="CU750" s="84">
        <f>IFERROR(FIND("EMPRESA ESPECIALIZADA EM ATENDIMENTO",consulta_completa__11[[#This Row],[14 - Inst. Atuando no Local]]),0)</f>
        <v>0</v>
      </c>
      <c r="CV750" s="84" t="str">
        <f t="shared" si="367"/>
        <v/>
      </c>
      <c r="CW750" s="84">
        <f>IFERROR(FIND("IBAMA",consulta_completa__11[[#This Row],[14 - Inst. Atuando no Local]]),0)</f>
        <v>0</v>
      </c>
      <c r="CX750" s="84" t="str">
        <f t="shared" si="368"/>
        <v/>
      </c>
      <c r="CY750" s="84" t="str">
        <f>IF(consulta_completa__11[[#This Row],[14 - Inst. Atuando no Local]]="","X","")</f>
        <v/>
      </c>
      <c r="CZ750" s="84">
        <f>IFERROR(FIND("OUTRA (S)",consulta_completa__11[[#This Row],[14 - Inst. Atuando no Local]]),0)</f>
        <v>0</v>
      </c>
      <c r="DA750" s="84" t="str">
        <f t="shared" si="369"/>
        <v/>
      </c>
      <c r="DB750" s="35" t="str">
        <f t="shared" si="370"/>
        <v>Sim</v>
      </c>
      <c r="DC750" s="35" t="str">
        <f t="shared" si="371"/>
        <v>Não</v>
      </c>
      <c r="DD750" s="35" t="str">
        <f t="shared" si="372"/>
        <v>Sim</v>
      </c>
      <c r="DE750" s="87" t="str">
        <f t="shared" si="343"/>
        <v/>
      </c>
    </row>
    <row r="751" spans="1:109">
      <c r="A751" s="14">
        <v>2025102236026</v>
      </c>
      <c r="B751" s="1">
        <v>45946</v>
      </c>
      <c r="C751" t="s">
        <v>6478</v>
      </c>
      <c r="D751" t="s">
        <v>180</v>
      </c>
      <c r="E751" t="s">
        <v>286</v>
      </c>
      <c r="F751" t="s">
        <v>163</v>
      </c>
      <c r="G751" t="s">
        <v>113</v>
      </c>
      <c r="H751" t="s">
        <v>114</v>
      </c>
      <c r="I751" t="s">
        <v>114</v>
      </c>
      <c r="J751" t="s">
        <v>6479</v>
      </c>
      <c r="K751" t="s">
        <v>6480</v>
      </c>
      <c r="L751" t="s">
        <v>166</v>
      </c>
      <c r="M751" t="s">
        <v>810</v>
      </c>
      <c r="N751" t="s">
        <v>185</v>
      </c>
      <c r="O751" t="s">
        <v>185</v>
      </c>
      <c r="P751" t="s">
        <v>142</v>
      </c>
      <c r="Q751" t="s">
        <v>143</v>
      </c>
      <c r="R751" t="s">
        <v>123</v>
      </c>
      <c r="S751" t="s">
        <v>113</v>
      </c>
      <c r="T751" t="s">
        <v>6481</v>
      </c>
      <c r="U751" t="s">
        <v>6482</v>
      </c>
      <c r="V751" t="s">
        <v>6483</v>
      </c>
      <c r="Z751" t="s">
        <v>113</v>
      </c>
      <c r="AA751" t="s">
        <v>113</v>
      </c>
      <c r="AB751" t="s">
        <v>6484</v>
      </c>
      <c r="AC751" t="s">
        <v>6485</v>
      </c>
      <c r="AD751">
        <v>0</v>
      </c>
      <c r="AE751" t="s">
        <v>113</v>
      </c>
      <c r="AF751" t="s">
        <v>113</v>
      </c>
      <c r="AG751" t="s">
        <v>113</v>
      </c>
      <c r="AH751" t="s">
        <v>194</v>
      </c>
      <c r="AI751" t="s">
        <v>132</v>
      </c>
      <c r="AJ751" t="s">
        <v>131</v>
      </c>
      <c r="AK751" t="s">
        <v>6486</v>
      </c>
      <c r="AL751" t="s">
        <v>6487</v>
      </c>
      <c r="AM751" t="s">
        <v>5559</v>
      </c>
      <c r="AN751" t="s">
        <v>265</v>
      </c>
      <c r="AO751" t="s">
        <v>266</v>
      </c>
      <c r="AP751">
        <v>6133161070</v>
      </c>
      <c r="AQ751" t="s">
        <v>5560</v>
      </c>
      <c r="AR751" t="s">
        <v>113</v>
      </c>
      <c r="AS751" t="s">
        <v>113</v>
      </c>
      <c r="AT751" t="s">
        <v>113</v>
      </c>
      <c r="AU751" t="s">
        <v>113</v>
      </c>
      <c r="AW751" t="s">
        <v>113</v>
      </c>
      <c r="AX751" s="82">
        <f>IFERROR(FIND("Óbitos/feridos",consulta_completa__11[[#This Row],[13 - Ocorrências/Ambientes Atingidos]]),0)</f>
        <v>0</v>
      </c>
      <c r="AY751" s="83" t="str">
        <f t="shared" si="344"/>
        <v/>
      </c>
      <c r="AZ751" s="82">
        <f>IFERROR(FIND("População afetada/evacuada",consulta_completa__11[[#This Row],[13 - Ocorrências/Ambientes Atingidos]]),0)</f>
        <v>0</v>
      </c>
      <c r="BA751" s="82" t="str">
        <f t="shared" si="345"/>
        <v/>
      </c>
      <c r="BB751" s="82">
        <f>IFERROR(FIND("Suspensão de abastecimento de água",consulta_completa__11[[#This Row],[13 - Ocorrências/Ambientes Atingidos]]),0)</f>
        <v>0</v>
      </c>
      <c r="BC751" s="83" t="str">
        <f t="shared" si="373"/>
        <v/>
      </c>
      <c r="BD751" s="82">
        <f>IFERROR(FIND("Rio/córrego",consulta_completa__11[[#This Row],[13 - Ocorrências/Ambientes Atingidos]]),0)</f>
        <v>1</v>
      </c>
      <c r="BE751" s="83" t="str">
        <f t="shared" si="346"/>
        <v>X</v>
      </c>
      <c r="BF751" s="82">
        <f>IFERROR(FIND("Lago",consulta_completa__11[[#This Row],[13 - Ocorrências/Ambientes Atingidos]]),0)</f>
        <v>0</v>
      </c>
      <c r="BG751" s="83" t="str">
        <f t="shared" si="347"/>
        <v/>
      </c>
      <c r="BH751" s="82">
        <f>IFERROR(FIND("Mar",consulta_completa__11[[#This Row],[13 - Ocorrências/Ambientes Atingidos]]),0)</f>
        <v>0</v>
      </c>
      <c r="BI751" s="83" t="str">
        <f t="shared" si="348"/>
        <v/>
      </c>
      <c r="BJ751" s="82">
        <f>IFERROR(FIND("Praia",consulta_completa__11[[#This Row],[13 - Ocorrências/Ambientes Atingidos]]),0)</f>
        <v>0</v>
      </c>
      <c r="BK751" s="83" t="str">
        <f t="shared" si="349"/>
        <v/>
      </c>
      <c r="BL751" s="82">
        <f>IFERROR(FIND("Solo",consulta_completa__11[[#This Row],[13 - Ocorrências/Ambientes Atingidos]]),0)</f>
        <v>14</v>
      </c>
      <c r="BM751" s="83" t="str">
        <f t="shared" si="350"/>
        <v>X</v>
      </c>
      <c r="BN751" s="82">
        <f>IFERROR(FIND("Águas subterrâneas",consulta_completa__11[[#This Row],[13 - Ocorrências/Ambientes Atingidos]]),0)</f>
        <v>0</v>
      </c>
      <c r="BO751" s="83" t="str">
        <f t="shared" si="351"/>
        <v/>
      </c>
      <c r="BP751" s="82">
        <f>IFERROR(FIND("Atmosfera",consulta_completa__11[[#This Row],[13 - Ocorrências/Ambientes Atingidos]]),0)</f>
        <v>0</v>
      </c>
      <c r="BQ751" s="83" t="str">
        <f t="shared" si="352"/>
        <v/>
      </c>
      <c r="BR751" s="82">
        <f>IFERROR(FIND("Flora",consulta_completa__11[[#This Row],[13 - Ocorrências/Ambientes Atingidos]]),0)</f>
        <v>0</v>
      </c>
      <c r="BS751" s="83" t="str">
        <f t="shared" si="353"/>
        <v/>
      </c>
      <c r="BT751" s="82">
        <f>IFERROR(FIND("Fauna",consulta_completa__11[[#This Row],[13 - Ocorrências/Ambientes Atingidos]]),0)</f>
        <v>0</v>
      </c>
      <c r="BU751" s="83" t="str">
        <f t="shared" si="354"/>
        <v/>
      </c>
      <c r="BV751" s="82">
        <f>IFERROR(FIND("UC federal",consulta_completa__11[[#This Row],[13 - Ocorrências/Ambientes Atingidos]]),0)</f>
        <v>0</v>
      </c>
      <c r="BW751" s="83" t="str">
        <f t="shared" si="355"/>
        <v/>
      </c>
      <c r="BX751" s="82">
        <f>IFERROR(FIND("UC estadual/municipal",consulta_completa__11[[#This Row],[13 - Ocorrências/Ambientes Atingidos]]),0)</f>
        <v>0</v>
      </c>
      <c r="BY751" s="83" t="str">
        <f t="shared" si="356"/>
        <v/>
      </c>
      <c r="BZ751" s="82">
        <f>IFERROR(FIND("Outro(s)",consulta_completa__11[[#This Row],[13 - Ocorrências/Ambientes Atingidos]]),0)</f>
        <v>0</v>
      </c>
      <c r="CA751" s="83" t="str">
        <f t="shared" si="357"/>
        <v/>
      </c>
      <c r="CB751" s="82">
        <f>IFERROR(FIND("Sem dano",consulta_completa__11[[#This Row],[13 - Ocorrências/Ambientes Atingidos]]),0)</f>
        <v>0</v>
      </c>
      <c r="CC751" s="83" t="str">
        <f t="shared" si="358"/>
        <v/>
      </c>
      <c r="CD751" s="82" t="str">
        <f>IF(consulta_completa__11[[#This Row],[13 - Ocorrências/Ambientes Atingidos]]="","X","")</f>
        <v/>
      </c>
      <c r="CE751" s="84">
        <f>IFERROR(FIND("IBAMA",consulta_completa__11[[#This Row],[14 - Inst. Atuando no Local]]),0)</f>
        <v>0</v>
      </c>
      <c r="CF751" s="84" t="str">
        <f t="shared" si="359"/>
        <v/>
      </c>
      <c r="CG751" s="84">
        <f>IFERROR(FIND("OEMA",consulta_completa__11[[#This Row],[14 - Inst. Atuando no Local]]),0)</f>
        <v>0</v>
      </c>
      <c r="CH751" s="84" t="str">
        <f t="shared" si="360"/>
        <v/>
      </c>
      <c r="CI751" s="84">
        <f>IFERROR(FIND("DEFESA CIVIL",consulta_completa__11[[#This Row],[14 - Inst. Atuando no Local]]),0)</f>
        <v>0</v>
      </c>
      <c r="CJ751" s="84" t="str">
        <f t="shared" si="361"/>
        <v/>
      </c>
      <c r="CK751" s="84">
        <f>IFERROR(FIND("CORPO DE BOMBEIROS",consulta_completa__11[[#This Row],[14 - Inst. Atuando no Local]]),0)</f>
        <v>0</v>
      </c>
      <c r="CL751" s="84" t="str">
        <f t="shared" si="362"/>
        <v/>
      </c>
      <c r="CM751" s="84">
        <f>IFERROR(FIND("POLÍCIA RODOVIÁRIA",consulta_completa__11[[#This Row],[14 - Inst. Atuando no Local]]),0)</f>
        <v>0</v>
      </c>
      <c r="CN751" s="84" t="str">
        <f t="shared" si="363"/>
        <v/>
      </c>
      <c r="CO751" s="84">
        <f>IFERROR(FIND("POLÍCIA MILITAR",consulta_completa__11[[#This Row],[14 - Inst. Atuando no Local]]),0)</f>
        <v>0</v>
      </c>
      <c r="CP751" s="84" t="str">
        <f t="shared" si="364"/>
        <v/>
      </c>
      <c r="CQ751" s="84">
        <f>IFERROR(FIND("POLÍCIA CIVIL",consulta_completa__11[[#This Row],[14 - Inst. Atuando no Local]]),0)</f>
        <v>0</v>
      </c>
      <c r="CR751" s="84" t="str">
        <f t="shared" si="365"/>
        <v/>
      </c>
      <c r="CS751" s="84">
        <f>IFERROR(FIND("MARINHA DO BRASIL",consulta_completa__11[[#This Row],[14 - Inst. Atuando no Local]]),0)</f>
        <v>0</v>
      </c>
      <c r="CT751" s="84" t="str">
        <f t="shared" si="366"/>
        <v/>
      </c>
      <c r="CU751" s="84">
        <f>IFERROR(FIND("EMPRESA ESPECIALIZADA EM ATENDIMENTO",consulta_completa__11[[#This Row],[14 - Inst. Atuando no Local]]),0)</f>
        <v>0</v>
      </c>
      <c r="CV751" s="84" t="str">
        <f t="shared" si="367"/>
        <v/>
      </c>
      <c r="CW751" s="84">
        <f>IFERROR(FIND("IBAMA",consulta_completa__11[[#This Row],[14 - Inst. Atuando no Local]]),0)</f>
        <v>0</v>
      </c>
      <c r="CX751" s="84" t="str">
        <f t="shared" si="368"/>
        <v/>
      </c>
      <c r="CY751" s="84" t="str">
        <f>IF(consulta_completa__11[[#This Row],[14 - Inst. Atuando no Local]]="","X","")</f>
        <v/>
      </c>
      <c r="CZ751" s="84">
        <f>IFERROR(FIND("OUTRA (S)",consulta_completa__11[[#This Row],[14 - Inst. Atuando no Local]]),0)</f>
        <v>0</v>
      </c>
      <c r="DA751" s="84" t="str">
        <f t="shared" si="369"/>
        <v/>
      </c>
      <c r="DB751" s="35" t="str">
        <f t="shared" si="370"/>
        <v>Sim</v>
      </c>
      <c r="DC751" s="35" t="str">
        <f t="shared" si="371"/>
        <v>Não</v>
      </c>
      <c r="DD751" s="35" t="str">
        <f t="shared" si="372"/>
        <v>Sim</v>
      </c>
      <c r="DE751" s="87" t="str">
        <f t="shared" si="343"/>
        <v/>
      </c>
    </row>
    <row r="752" spans="1:109">
      <c r="A752" s="14">
        <v>2025102032443</v>
      </c>
      <c r="B752" s="1">
        <v>45948</v>
      </c>
      <c r="C752" t="s">
        <v>2059</v>
      </c>
      <c r="D752" t="s">
        <v>609</v>
      </c>
      <c r="E752" t="s">
        <v>139</v>
      </c>
      <c r="F752" t="s">
        <v>112</v>
      </c>
      <c r="G752" t="s">
        <v>439</v>
      </c>
      <c r="H752" t="s">
        <v>6488</v>
      </c>
      <c r="I752" t="s">
        <v>117</v>
      </c>
      <c r="J752" t="s">
        <v>1065</v>
      </c>
      <c r="K752" t="s">
        <v>6489</v>
      </c>
      <c r="L752" t="s">
        <v>117</v>
      </c>
      <c r="M752" t="s">
        <v>140</v>
      </c>
      <c r="N752" t="s">
        <v>113</v>
      </c>
      <c r="O752" t="s">
        <v>120</v>
      </c>
      <c r="P752" t="s">
        <v>229</v>
      </c>
      <c r="Q752" t="s">
        <v>143</v>
      </c>
      <c r="R752" t="s">
        <v>123</v>
      </c>
      <c r="S752" t="s">
        <v>113</v>
      </c>
      <c r="T752" t="s">
        <v>6490</v>
      </c>
      <c r="U752" t="s">
        <v>6491</v>
      </c>
      <c r="V752" t="s">
        <v>6492</v>
      </c>
      <c r="Z752" t="s">
        <v>259</v>
      </c>
      <c r="AA752" t="s">
        <v>113</v>
      </c>
      <c r="AB752" t="s">
        <v>724</v>
      </c>
      <c r="AC752" t="s">
        <v>725</v>
      </c>
      <c r="AD752">
        <v>0</v>
      </c>
      <c r="AE752" t="s">
        <v>113</v>
      </c>
      <c r="AF752" t="s">
        <v>113</v>
      </c>
      <c r="AG752" t="s">
        <v>113</v>
      </c>
      <c r="AH752" t="s">
        <v>131</v>
      </c>
      <c r="AI752" t="s">
        <v>131</v>
      </c>
      <c r="AJ752" t="s">
        <v>131</v>
      </c>
      <c r="AK752" t="s">
        <v>6493</v>
      </c>
      <c r="AL752" t="s">
        <v>6494</v>
      </c>
      <c r="AM752" t="s">
        <v>5559</v>
      </c>
      <c r="AN752" t="s">
        <v>265</v>
      </c>
      <c r="AO752" t="s">
        <v>266</v>
      </c>
      <c r="AP752">
        <v>6133161070</v>
      </c>
      <c r="AQ752" t="s">
        <v>5560</v>
      </c>
      <c r="AR752" t="s">
        <v>113</v>
      </c>
      <c r="AS752" t="s">
        <v>113</v>
      </c>
      <c r="AT752" t="s">
        <v>6495</v>
      </c>
      <c r="AU752" t="s">
        <v>1714</v>
      </c>
      <c r="AV752">
        <v>3000000000</v>
      </c>
      <c r="AW752" t="s">
        <v>159</v>
      </c>
      <c r="AX752" s="82">
        <f>IFERROR(FIND("Óbitos/feridos",consulta_completa__11[[#This Row],[13 - Ocorrências/Ambientes Atingidos]]),0)</f>
        <v>0</v>
      </c>
      <c r="AY752" s="83" t="str">
        <f t="shared" si="344"/>
        <v/>
      </c>
      <c r="AZ752" s="82">
        <f>IFERROR(FIND("População afetada/evacuada",consulta_completa__11[[#This Row],[13 - Ocorrências/Ambientes Atingidos]]),0)</f>
        <v>0</v>
      </c>
      <c r="BA752" s="82" t="str">
        <f t="shared" si="345"/>
        <v/>
      </c>
      <c r="BB752" s="82">
        <f>IFERROR(FIND("Suspensão de abastecimento de água",consulta_completa__11[[#This Row],[13 - Ocorrências/Ambientes Atingidos]]),0)</f>
        <v>0</v>
      </c>
      <c r="BC752" s="83" t="str">
        <f t="shared" si="373"/>
        <v/>
      </c>
      <c r="BD752" s="82">
        <f>IFERROR(FIND("Rio/córrego",consulta_completa__11[[#This Row],[13 - Ocorrências/Ambientes Atingidos]]),0)</f>
        <v>0</v>
      </c>
      <c r="BE752" s="83" t="str">
        <f t="shared" si="346"/>
        <v/>
      </c>
      <c r="BF752" s="82">
        <f>IFERROR(FIND("Lago",consulta_completa__11[[#This Row],[13 - Ocorrências/Ambientes Atingidos]]),0)</f>
        <v>0</v>
      </c>
      <c r="BG752" s="83" t="str">
        <f t="shared" si="347"/>
        <v/>
      </c>
      <c r="BH752" s="82">
        <f>IFERROR(FIND("Mar",consulta_completa__11[[#This Row],[13 - Ocorrências/Ambientes Atingidos]]),0)</f>
        <v>0</v>
      </c>
      <c r="BI752" s="83" t="str">
        <f t="shared" si="348"/>
        <v/>
      </c>
      <c r="BJ752" s="82">
        <f>IFERROR(FIND("Praia",consulta_completa__11[[#This Row],[13 - Ocorrências/Ambientes Atingidos]]),0)</f>
        <v>0</v>
      </c>
      <c r="BK752" s="83" t="str">
        <f t="shared" si="349"/>
        <v/>
      </c>
      <c r="BL752" s="82">
        <f>IFERROR(FIND("Solo",consulta_completa__11[[#This Row],[13 - Ocorrências/Ambientes Atingidos]]),0)</f>
        <v>1</v>
      </c>
      <c r="BM752" s="83" t="str">
        <f t="shared" si="350"/>
        <v>X</v>
      </c>
      <c r="BN752" s="82">
        <f>IFERROR(FIND("Águas subterrâneas",consulta_completa__11[[#This Row],[13 - Ocorrências/Ambientes Atingidos]]),0)</f>
        <v>0</v>
      </c>
      <c r="BO752" s="83" t="str">
        <f t="shared" si="351"/>
        <v/>
      </c>
      <c r="BP752" s="82">
        <f>IFERROR(FIND("Atmosfera",consulta_completa__11[[#This Row],[13 - Ocorrências/Ambientes Atingidos]]),0)</f>
        <v>0</v>
      </c>
      <c r="BQ752" s="83" t="str">
        <f t="shared" si="352"/>
        <v/>
      </c>
      <c r="BR752" s="82">
        <f>IFERROR(FIND("Flora",consulta_completa__11[[#This Row],[13 - Ocorrências/Ambientes Atingidos]]),0)</f>
        <v>0</v>
      </c>
      <c r="BS752" s="83" t="str">
        <f t="shared" si="353"/>
        <v/>
      </c>
      <c r="BT752" s="82">
        <f>IFERROR(FIND("Fauna",consulta_completa__11[[#This Row],[13 - Ocorrências/Ambientes Atingidos]]),0)</f>
        <v>0</v>
      </c>
      <c r="BU752" s="83" t="str">
        <f t="shared" si="354"/>
        <v/>
      </c>
      <c r="BV752" s="82">
        <f>IFERROR(FIND("UC federal",consulta_completa__11[[#This Row],[13 - Ocorrências/Ambientes Atingidos]]),0)</f>
        <v>0</v>
      </c>
      <c r="BW752" s="83" t="str">
        <f t="shared" si="355"/>
        <v/>
      </c>
      <c r="BX752" s="82">
        <f>IFERROR(FIND("UC estadual/municipal",consulta_completa__11[[#This Row],[13 - Ocorrências/Ambientes Atingidos]]),0)</f>
        <v>0</v>
      </c>
      <c r="BY752" s="83" t="str">
        <f t="shared" si="356"/>
        <v/>
      </c>
      <c r="BZ752" s="82">
        <f>IFERROR(FIND("Outro(s)",consulta_completa__11[[#This Row],[13 - Ocorrências/Ambientes Atingidos]]),0)</f>
        <v>0</v>
      </c>
      <c r="CA752" s="83" t="str">
        <f t="shared" si="357"/>
        <v/>
      </c>
      <c r="CB752" s="82">
        <f>IFERROR(FIND("Sem dano",consulta_completa__11[[#This Row],[13 - Ocorrências/Ambientes Atingidos]]),0)</f>
        <v>0</v>
      </c>
      <c r="CC752" s="83" t="str">
        <f t="shared" si="358"/>
        <v/>
      </c>
      <c r="CD752" s="82" t="str">
        <f>IF(consulta_completa__11[[#This Row],[13 - Ocorrências/Ambientes Atingidos]]="","X","")</f>
        <v/>
      </c>
      <c r="CE752" s="84">
        <f>IFERROR(FIND("IBAMA",consulta_completa__11[[#This Row],[14 - Inst. Atuando no Local]]),0)</f>
        <v>0</v>
      </c>
      <c r="CF752" s="84" t="str">
        <f t="shared" si="359"/>
        <v/>
      </c>
      <c r="CG752" s="84">
        <f>IFERROR(FIND("OEMA",consulta_completa__11[[#This Row],[14 - Inst. Atuando no Local]]),0)</f>
        <v>0</v>
      </c>
      <c r="CH752" s="84" t="str">
        <f t="shared" si="360"/>
        <v/>
      </c>
      <c r="CI752" s="84">
        <f>IFERROR(FIND("DEFESA CIVIL",consulta_completa__11[[#This Row],[14 - Inst. Atuando no Local]]),0)</f>
        <v>0</v>
      </c>
      <c r="CJ752" s="84" t="str">
        <f t="shared" si="361"/>
        <v/>
      </c>
      <c r="CK752" s="84">
        <f>IFERROR(FIND("CORPO DE BOMBEIROS",consulta_completa__11[[#This Row],[14 - Inst. Atuando no Local]]),0)</f>
        <v>0</v>
      </c>
      <c r="CL752" s="84" t="str">
        <f t="shared" si="362"/>
        <v/>
      </c>
      <c r="CM752" s="84">
        <f>IFERROR(FIND("POLÍCIA RODOVIÁRIA",consulta_completa__11[[#This Row],[14 - Inst. Atuando no Local]]),0)</f>
        <v>0</v>
      </c>
      <c r="CN752" s="84" t="str">
        <f t="shared" si="363"/>
        <v/>
      </c>
      <c r="CO752" s="84">
        <f>IFERROR(FIND("POLÍCIA MILITAR",consulta_completa__11[[#This Row],[14 - Inst. Atuando no Local]]),0)</f>
        <v>0</v>
      </c>
      <c r="CP752" s="84" t="str">
        <f t="shared" si="364"/>
        <v/>
      </c>
      <c r="CQ752" s="84">
        <f>IFERROR(FIND("POLÍCIA CIVIL",consulta_completa__11[[#This Row],[14 - Inst. Atuando no Local]]),0)</f>
        <v>0</v>
      </c>
      <c r="CR752" s="84" t="str">
        <f t="shared" si="365"/>
        <v/>
      </c>
      <c r="CS752" s="84">
        <f>IFERROR(FIND("MARINHA DO BRASIL",consulta_completa__11[[#This Row],[14 - Inst. Atuando no Local]]),0)</f>
        <v>0</v>
      </c>
      <c r="CT752" s="84" t="str">
        <f t="shared" si="366"/>
        <v/>
      </c>
      <c r="CU752" s="84">
        <f>IFERROR(FIND("EMPRESA ESPECIALIZADA EM ATENDIMENTO",consulta_completa__11[[#This Row],[14 - Inst. Atuando no Local]]),0)</f>
        <v>0</v>
      </c>
      <c r="CV752" s="84" t="str">
        <f t="shared" si="367"/>
        <v/>
      </c>
      <c r="CW752" s="84">
        <f>IFERROR(FIND("IBAMA",consulta_completa__11[[#This Row],[14 - Inst. Atuando no Local]]),0)</f>
        <v>0</v>
      </c>
      <c r="CX752" s="84" t="str">
        <f t="shared" si="368"/>
        <v/>
      </c>
      <c r="CY752" s="84" t="str">
        <f>IF(consulta_completa__11[[#This Row],[14 - Inst. Atuando no Local]]="","X","")</f>
        <v>X</v>
      </c>
      <c r="CZ752" s="84">
        <f>IFERROR(FIND("OUTRA (S)",consulta_completa__11[[#This Row],[14 - Inst. Atuando no Local]]),0)</f>
        <v>0</v>
      </c>
      <c r="DA752" s="84" t="str">
        <f t="shared" si="369"/>
        <v/>
      </c>
      <c r="DB752" s="35" t="str">
        <f t="shared" si="370"/>
        <v>Sim</v>
      </c>
      <c r="DC752" s="35" t="str">
        <f t="shared" si="371"/>
        <v>Não</v>
      </c>
      <c r="DD752" s="35" t="str">
        <f t="shared" si="372"/>
        <v>Sim</v>
      </c>
      <c r="DE752" s="87" t="str">
        <f t="shared" si="343"/>
        <v/>
      </c>
    </row>
    <row r="753" spans="1:109">
      <c r="A753" s="14">
        <v>2025102132419</v>
      </c>
      <c r="B753" s="1">
        <v>45948</v>
      </c>
      <c r="C753" t="s">
        <v>109</v>
      </c>
      <c r="D753" t="s">
        <v>110</v>
      </c>
      <c r="E753" t="s">
        <v>452</v>
      </c>
      <c r="F753" t="s">
        <v>112</v>
      </c>
      <c r="G753" t="s">
        <v>113</v>
      </c>
      <c r="H753" t="s">
        <v>114</v>
      </c>
      <c r="I753" t="s">
        <v>114</v>
      </c>
      <c r="J753" t="s">
        <v>113</v>
      </c>
      <c r="K753" t="s">
        <v>114</v>
      </c>
      <c r="L753" t="s">
        <v>114</v>
      </c>
      <c r="M753" t="s">
        <v>118</v>
      </c>
      <c r="N753" t="s">
        <v>119</v>
      </c>
      <c r="O753" t="s">
        <v>239</v>
      </c>
      <c r="P753" t="s">
        <v>229</v>
      </c>
      <c r="Q753" t="s">
        <v>143</v>
      </c>
      <c r="R753" t="s">
        <v>123</v>
      </c>
      <c r="S753" t="s">
        <v>124</v>
      </c>
      <c r="T753" t="s">
        <v>6496</v>
      </c>
      <c r="U753" t="s">
        <v>6497</v>
      </c>
      <c r="V753" t="s">
        <v>113</v>
      </c>
      <c r="W753" t="b">
        <v>1</v>
      </c>
      <c r="Z753" t="s">
        <v>409</v>
      </c>
      <c r="AA753" t="s">
        <v>6498</v>
      </c>
      <c r="AB753" t="s">
        <v>6499</v>
      </c>
      <c r="AC753" t="s">
        <v>4773</v>
      </c>
      <c r="AD753">
        <v>0</v>
      </c>
      <c r="AE753" t="s">
        <v>6500</v>
      </c>
      <c r="AF753" t="s">
        <v>113</v>
      </c>
      <c r="AG753" t="s">
        <v>113</v>
      </c>
      <c r="AH753" t="s">
        <v>131</v>
      </c>
      <c r="AI753" t="s">
        <v>132</v>
      </c>
      <c r="AJ753" t="s">
        <v>131</v>
      </c>
      <c r="AK753" t="s">
        <v>6501</v>
      </c>
      <c r="AL753" t="s">
        <v>6502</v>
      </c>
      <c r="AM753" t="s">
        <v>5559</v>
      </c>
      <c r="AN753" t="s">
        <v>265</v>
      </c>
      <c r="AO753" t="s">
        <v>266</v>
      </c>
      <c r="AP753">
        <v>6133161070</v>
      </c>
      <c r="AQ753" t="s">
        <v>5560</v>
      </c>
      <c r="AR753" t="s">
        <v>113</v>
      </c>
      <c r="AS753" t="s">
        <v>6503</v>
      </c>
      <c r="AT753" t="s">
        <v>113</v>
      </c>
      <c r="AU753" t="s">
        <v>6504</v>
      </c>
      <c r="AV753">
        <v>5000000</v>
      </c>
      <c r="AW753" t="s">
        <v>159</v>
      </c>
      <c r="AX753" s="82">
        <f>IFERROR(FIND("Óbitos/feridos",consulta_completa__11[[#This Row],[13 - Ocorrências/Ambientes Atingidos]]),0)</f>
        <v>0</v>
      </c>
      <c r="AY753" s="83" t="str">
        <f t="shared" si="344"/>
        <v/>
      </c>
      <c r="AZ753" s="82">
        <f>IFERROR(FIND("População afetada/evacuada",consulta_completa__11[[#This Row],[13 - Ocorrências/Ambientes Atingidos]]),0)</f>
        <v>0</v>
      </c>
      <c r="BA753" s="82" t="str">
        <f t="shared" si="345"/>
        <v/>
      </c>
      <c r="BB753" s="82">
        <f>IFERROR(FIND("Suspensão de abastecimento de água",consulta_completa__11[[#This Row],[13 - Ocorrências/Ambientes Atingidos]]),0)</f>
        <v>0</v>
      </c>
      <c r="BC753" s="83" t="str">
        <f t="shared" si="373"/>
        <v/>
      </c>
      <c r="BD753" s="82">
        <f>IFERROR(FIND("Rio/córrego",consulta_completa__11[[#This Row],[13 - Ocorrências/Ambientes Atingidos]]),0)</f>
        <v>0</v>
      </c>
      <c r="BE753" s="83" t="str">
        <f t="shared" si="346"/>
        <v/>
      </c>
      <c r="BF753" s="82">
        <f>IFERROR(FIND("Lago",consulta_completa__11[[#This Row],[13 - Ocorrências/Ambientes Atingidos]]),0)</f>
        <v>0</v>
      </c>
      <c r="BG753" s="83" t="str">
        <f t="shared" si="347"/>
        <v/>
      </c>
      <c r="BH753" s="82">
        <f>IFERROR(FIND("Mar",consulta_completa__11[[#This Row],[13 - Ocorrências/Ambientes Atingidos]]),0)</f>
        <v>1</v>
      </c>
      <c r="BI753" s="83" t="str">
        <f t="shared" si="348"/>
        <v>X</v>
      </c>
      <c r="BJ753" s="82">
        <f>IFERROR(FIND("Praia",consulta_completa__11[[#This Row],[13 - Ocorrências/Ambientes Atingidos]]),0)</f>
        <v>0</v>
      </c>
      <c r="BK753" s="83" t="str">
        <f t="shared" si="349"/>
        <v/>
      </c>
      <c r="BL753" s="82">
        <f>IFERROR(FIND("Solo",consulta_completa__11[[#This Row],[13 - Ocorrências/Ambientes Atingidos]]),0)</f>
        <v>0</v>
      </c>
      <c r="BM753" s="83" t="str">
        <f t="shared" si="350"/>
        <v/>
      </c>
      <c r="BN753" s="82">
        <f>IFERROR(FIND("Águas subterrâneas",consulta_completa__11[[#This Row],[13 - Ocorrências/Ambientes Atingidos]]),0)</f>
        <v>0</v>
      </c>
      <c r="BO753" s="83" t="str">
        <f t="shared" si="351"/>
        <v/>
      </c>
      <c r="BP753" s="82">
        <f>IFERROR(FIND("Atmosfera",consulta_completa__11[[#This Row],[13 - Ocorrências/Ambientes Atingidos]]),0)</f>
        <v>0</v>
      </c>
      <c r="BQ753" s="83" t="str">
        <f t="shared" si="352"/>
        <v/>
      </c>
      <c r="BR753" s="82">
        <f>IFERROR(FIND("Flora",consulta_completa__11[[#This Row],[13 - Ocorrências/Ambientes Atingidos]]),0)</f>
        <v>0</v>
      </c>
      <c r="BS753" s="83" t="str">
        <f t="shared" si="353"/>
        <v/>
      </c>
      <c r="BT753" s="82">
        <f>IFERROR(FIND("Fauna",consulta_completa__11[[#This Row],[13 - Ocorrências/Ambientes Atingidos]]),0)</f>
        <v>0</v>
      </c>
      <c r="BU753" s="83" t="str">
        <f t="shared" si="354"/>
        <v/>
      </c>
      <c r="BV753" s="82">
        <f>IFERROR(FIND("UC federal",consulta_completa__11[[#This Row],[13 - Ocorrências/Ambientes Atingidos]]),0)</f>
        <v>0</v>
      </c>
      <c r="BW753" s="83" t="str">
        <f t="shared" si="355"/>
        <v/>
      </c>
      <c r="BX753" s="82">
        <f>IFERROR(FIND("UC estadual/municipal",consulta_completa__11[[#This Row],[13 - Ocorrências/Ambientes Atingidos]]),0)</f>
        <v>0</v>
      </c>
      <c r="BY753" s="83" t="str">
        <f t="shared" si="356"/>
        <v/>
      </c>
      <c r="BZ753" s="82">
        <f>IFERROR(FIND("Outro(s)",consulta_completa__11[[#This Row],[13 - Ocorrências/Ambientes Atingidos]]),0)</f>
        <v>0</v>
      </c>
      <c r="CA753" s="83" t="str">
        <f t="shared" si="357"/>
        <v/>
      </c>
      <c r="CB753" s="82">
        <f>IFERROR(FIND("Sem dano",consulta_completa__11[[#This Row],[13 - Ocorrências/Ambientes Atingidos]]),0)</f>
        <v>0</v>
      </c>
      <c r="CC753" s="83" t="str">
        <f t="shared" si="358"/>
        <v/>
      </c>
      <c r="CD753" s="82" t="str">
        <f>IF(consulta_completa__11[[#This Row],[13 - Ocorrências/Ambientes Atingidos]]="","X","")</f>
        <v/>
      </c>
      <c r="CE753" s="84">
        <f>IFERROR(FIND("IBAMA",consulta_completa__11[[#This Row],[14 - Inst. Atuando no Local]]),0)</f>
        <v>0</v>
      </c>
      <c r="CF753" s="84" t="str">
        <f t="shared" si="359"/>
        <v/>
      </c>
      <c r="CG753" s="84">
        <f>IFERROR(FIND("OEMA",consulta_completa__11[[#This Row],[14 - Inst. Atuando no Local]]),0)</f>
        <v>0</v>
      </c>
      <c r="CH753" s="84" t="str">
        <f t="shared" si="360"/>
        <v/>
      </c>
      <c r="CI753" s="84">
        <f>IFERROR(FIND("DEFESA CIVIL",consulta_completa__11[[#This Row],[14 - Inst. Atuando no Local]]),0)</f>
        <v>0</v>
      </c>
      <c r="CJ753" s="84" t="str">
        <f t="shared" si="361"/>
        <v/>
      </c>
      <c r="CK753" s="84">
        <f>IFERROR(FIND("CORPO DE BOMBEIROS",consulta_completa__11[[#This Row],[14 - Inst. Atuando no Local]]),0)</f>
        <v>0</v>
      </c>
      <c r="CL753" s="84" t="str">
        <f t="shared" si="362"/>
        <v/>
      </c>
      <c r="CM753" s="84">
        <f>IFERROR(FIND("POLÍCIA RODOVIÁRIA",consulta_completa__11[[#This Row],[14 - Inst. Atuando no Local]]),0)</f>
        <v>0</v>
      </c>
      <c r="CN753" s="84" t="str">
        <f t="shared" si="363"/>
        <v/>
      </c>
      <c r="CO753" s="84">
        <f>IFERROR(FIND("POLÍCIA MILITAR",consulta_completa__11[[#This Row],[14 - Inst. Atuando no Local]]),0)</f>
        <v>0</v>
      </c>
      <c r="CP753" s="84" t="str">
        <f t="shared" si="364"/>
        <v/>
      </c>
      <c r="CQ753" s="84">
        <f>IFERROR(FIND("POLÍCIA CIVIL",consulta_completa__11[[#This Row],[14 - Inst. Atuando no Local]]),0)</f>
        <v>0</v>
      </c>
      <c r="CR753" s="84" t="str">
        <f t="shared" si="365"/>
        <v/>
      </c>
      <c r="CS753" s="84">
        <f>IFERROR(FIND("MARINHA DO BRASIL",consulta_completa__11[[#This Row],[14 - Inst. Atuando no Local]]),0)</f>
        <v>0</v>
      </c>
      <c r="CT753" s="84" t="str">
        <f t="shared" si="366"/>
        <v/>
      </c>
      <c r="CU753" s="84">
        <f>IFERROR(FIND("EMPRESA ESPECIALIZADA EM ATENDIMENTO",consulta_completa__11[[#This Row],[14 - Inst. Atuando no Local]]),0)</f>
        <v>0</v>
      </c>
      <c r="CV753" s="84" t="str">
        <f t="shared" si="367"/>
        <v/>
      </c>
      <c r="CW753" s="84">
        <f>IFERROR(FIND("IBAMA",consulta_completa__11[[#This Row],[14 - Inst. Atuando no Local]]),0)</f>
        <v>0</v>
      </c>
      <c r="CX753" s="84" t="str">
        <f t="shared" si="368"/>
        <v/>
      </c>
      <c r="CY753" s="84" t="str">
        <f>IF(consulta_completa__11[[#This Row],[14 - Inst. Atuando no Local]]="","X","")</f>
        <v/>
      </c>
      <c r="CZ753" s="84">
        <f>IFERROR(FIND("OUTRA (S)",consulta_completa__11[[#This Row],[14 - Inst. Atuando no Local]]),0)</f>
        <v>0</v>
      </c>
      <c r="DA753" s="84" t="str">
        <f t="shared" si="369"/>
        <v/>
      </c>
      <c r="DB753" s="35" t="str">
        <f t="shared" si="370"/>
        <v>Sim</v>
      </c>
      <c r="DC753" s="35" t="str">
        <f t="shared" si="371"/>
        <v>Não</v>
      </c>
      <c r="DD753" s="35" t="str">
        <f t="shared" si="372"/>
        <v>Sim</v>
      </c>
      <c r="DE753" s="87" t="str">
        <f t="shared" si="343"/>
        <v/>
      </c>
    </row>
    <row r="754" spans="1:109">
      <c r="A754" s="14">
        <v>2025102050419</v>
      </c>
      <c r="B754" s="1">
        <v>45949</v>
      </c>
      <c r="C754" t="s">
        <v>6505</v>
      </c>
      <c r="D754" t="s">
        <v>212</v>
      </c>
      <c r="E754" t="s">
        <v>452</v>
      </c>
      <c r="F754" t="s">
        <v>112</v>
      </c>
      <c r="G754" t="s">
        <v>311</v>
      </c>
      <c r="H754" t="s">
        <v>113</v>
      </c>
      <c r="I754" t="s">
        <v>113</v>
      </c>
      <c r="J754" t="s">
        <v>113</v>
      </c>
      <c r="K754" t="s">
        <v>114</v>
      </c>
      <c r="L754" t="s">
        <v>114</v>
      </c>
      <c r="M754" t="s">
        <v>2314</v>
      </c>
      <c r="N754" t="s">
        <v>185</v>
      </c>
      <c r="O754" t="s">
        <v>185</v>
      </c>
      <c r="P754" t="s">
        <v>272</v>
      </c>
      <c r="Q754" t="s">
        <v>122</v>
      </c>
      <c r="R754" t="s">
        <v>123</v>
      </c>
      <c r="S754" t="s">
        <v>113</v>
      </c>
      <c r="T754" t="s">
        <v>6506</v>
      </c>
      <c r="U754" t="s">
        <v>6507</v>
      </c>
      <c r="V754" t="s">
        <v>6508</v>
      </c>
      <c r="Z754" t="s">
        <v>113</v>
      </c>
      <c r="AA754" t="s">
        <v>6509</v>
      </c>
      <c r="AB754" t="s">
        <v>113</v>
      </c>
      <c r="AC754" t="s">
        <v>113</v>
      </c>
      <c r="AE754" t="s">
        <v>113</v>
      </c>
      <c r="AF754" t="s">
        <v>113</v>
      </c>
      <c r="AG754" t="s">
        <v>113</v>
      </c>
      <c r="AH754" t="s">
        <v>113</v>
      </c>
      <c r="AI754" t="s">
        <v>132</v>
      </c>
      <c r="AJ754" t="s">
        <v>132</v>
      </c>
      <c r="AK754" t="s">
        <v>113</v>
      </c>
      <c r="AL754" t="s">
        <v>6510</v>
      </c>
      <c r="AM754" t="s">
        <v>5559</v>
      </c>
      <c r="AN754" t="s">
        <v>265</v>
      </c>
      <c r="AO754" t="s">
        <v>266</v>
      </c>
      <c r="AP754">
        <v>6133161070</v>
      </c>
      <c r="AQ754" t="s">
        <v>5560</v>
      </c>
      <c r="AR754" t="s">
        <v>113</v>
      </c>
      <c r="AS754" t="s">
        <v>6511</v>
      </c>
      <c r="AT754" t="s">
        <v>113</v>
      </c>
      <c r="AU754" t="s">
        <v>113</v>
      </c>
      <c r="AW754" t="s">
        <v>4031</v>
      </c>
      <c r="AX754" s="82">
        <f>IFERROR(FIND("Óbitos/feridos",consulta_completa__11[[#This Row],[13 - Ocorrências/Ambientes Atingidos]]),0)</f>
        <v>0</v>
      </c>
      <c r="AY754" s="83" t="str">
        <f t="shared" si="344"/>
        <v/>
      </c>
      <c r="AZ754" s="82">
        <f>IFERROR(FIND("População afetada/evacuada",consulta_completa__11[[#This Row],[13 - Ocorrências/Ambientes Atingidos]]),0)</f>
        <v>0</v>
      </c>
      <c r="BA754" s="82" t="str">
        <f t="shared" si="345"/>
        <v/>
      </c>
      <c r="BB754" s="82">
        <f>IFERROR(FIND("Suspensão de abastecimento de água",consulta_completa__11[[#This Row],[13 - Ocorrências/Ambientes Atingidos]]),0)</f>
        <v>0</v>
      </c>
      <c r="BC754" s="83" t="str">
        <f t="shared" si="373"/>
        <v/>
      </c>
      <c r="BD754" s="82">
        <f>IFERROR(FIND("Rio/córrego",consulta_completa__11[[#This Row],[13 - Ocorrências/Ambientes Atingidos]]),0)</f>
        <v>0</v>
      </c>
      <c r="BE754" s="83" t="str">
        <f t="shared" si="346"/>
        <v/>
      </c>
      <c r="BF754" s="82">
        <f>IFERROR(FIND("Lago",consulta_completa__11[[#This Row],[13 - Ocorrências/Ambientes Atingidos]]),0)</f>
        <v>0</v>
      </c>
      <c r="BG754" s="83" t="str">
        <f t="shared" si="347"/>
        <v/>
      </c>
      <c r="BH754" s="82">
        <f>IFERROR(FIND("Mar",consulta_completa__11[[#This Row],[13 - Ocorrências/Ambientes Atingidos]]),0)</f>
        <v>1</v>
      </c>
      <c r="BI754" s="83" t="str">
        <f t="shared" si="348"/>
        <v>X</v>
      </c>
      <c r="BJ754" s="82">
        <f>IFERROR(FIND("Praia",consulta_completa__11[[#This Row],[13 - Ocorrências/Ambientes Atingidos]]),0)</f>
        <v>0</v>
      </c>
      <c r="BK754" s="83" t="str">
        <f t="shared" si="349"/>
        <v/>
      </c>
      <c r="BL754" s="82">
        <f>IFERROR(FIND("Solo",consulta_completa__11[[#This Row],[13 - Ocorrências/Ambientes Atingidos]]),0)</f>
        <v>0</v>
      </c>
      <c r="BM754" s="83" t="str">
        <f t="shared" si="350"/>
        <v/>
      </c>
      <c r="BN754" s="82">
        <f>IFERROR(FIND("Águas subterrâneas",consulta_completa__11[[#This Row],[13 - Ocorrências/Ambientes Atingidos]]),0)</f>
        <v>0</v>
      </c>
      <c r="BO754" s="83" t="str">
        <f t="shared" si="351"/>
        <v/>
      </c>
      <c r="BP754" s="82">
        <f>IFERROR(FIND("Atmosfera",consulta_completa__11[[#This Row],[13 - Ocorrências/Ambientes Atingidos]]),0)</f>
        <v>0</v>
      </c>
      <c r="BQ754" s="83" t="str">
        <f t="shared" si="352"/>
        <v/>
      </c>
      <c r="BR754" s="82">
        <f>IFERROR(FIND("Flora",consulta_completa__11[[#This Row],[13 - Ocorrências/Ambientes Atingidos]]),0)</f>
        <v>0</v>
      </c>
      <c r="BS754" s="83" t="str">
        <f t="shared" si="353"/>
        <v/>
      </c>
      <c r="BT754" s="82">
        <f>IFERROR(FIND("Fauna",consulta_completa__11[[#This Row],[13 - Ocorrências/Ambientes Atingidos]]),0)</f>
        <v>0</v>
      </c>
      <c r="BU754" s="83" t="str">
        <f t="shared" si="354"/>
        <v/>
      </c>
      <c r="BV754" s="82">
        <f>IFERROR(FIND("UC federal",consulta_completa__11[[#This Row],[13 - Ocorrências/Ambientes Atingidos]]),0)</f>
        <v>0</v>
      </c>
      <c r="BW754" s="83" t="str">
        <f t="shared" si="355"/>
        <v/>
      </c>
      <c r="BX754" s="82">
        <f>IFERROR(FIND("UC estadual/municipal",consulta_completa__11[[#This Row],[13 - Ocorrências/Ambientes Atingidos]]),0)</f>
        <v>0</v>
      </c>
      <c r="BY754" s="83" t="str">
        <f t="shared" si="356"/>
        <v/>
      </c>
      <c r="BZ754" s="82">
        <f>IFERROR(FIND("Outro(s)",consulta_completa__11[[#This Row],[13 - Ocorrências/Ambientes Atingidos]]),0)</f>
        <v>0</v>
      </c>
      <c r="CA754" s="83" t="str">
        <f t="shared" si="357"/>
        <v/>
      </c>
      <c r="CB754" s="82">
        <f>IFERROR(FIND("Sem dano",consulta_completa__11[[#This Row],[13 - Ocorrências/Ambientes Atingidos]]),0)</f>
        <v>0</v>
      </c>
      <c r="CC754" s="83" t="str">
        <f t="shared" si="358"/>
        <v/>
      </c>
      <c r="CD754" s="82" t="str">
        <f>IF(consulta_completa__11[[#This Row],[13 - Ocorrências/Ambientes Atingidos]]="","X","")</f>
        <v/>
      </c>
      <c r="CE754" s="84">
        <f>IFERROR(FIND("IBAMA",consulta_completa__11[[#This Row],[14 - Inst. Atuando no Local]]),0)</f>
        <v>0</v>
      </c>
      <c r="CF754" s="84" t="str">
        <f t="shared" si="359"/>
        <v/>
      </c>
      <c r="CG754" s="84">
        <f>IFERROR(FIND("OEMA",consulta_completa__11[[#This Row],[14 - Inst. Atuando no Local]]),0)</f>
        <v>0</v>
      </c>
      <c r="CH754" s="84" t="str">
        <f t="shared" si="360"/>
        <v/>
      </c>
      <c r="CI754" s="84">
        <f>IFERROR(FIND("DEFESA CIVIL",consulta_completa__11[[#This Row],[14 - Inst. Atuando no Local]]),0)</f>
        <v>0</v>
      </c>
      <c r="CJ754" s="84" t="str">
        <f t="shared" si="361"/>
        <v/>
      </c>
      <c r="CK754" s="84">
        <f>IFERROR(FIND("CORPO DE BOMBEIROS",consulta_completa__11[[#This Row],[14 - Inst. Atuando no Local]]),0)</f>
        <v>0</v>
      </c>
      <c r="CL754" s="84" t="str">
        <f t="shared" si="362"/>
        <v/>
      </c>
      <c r="CM754" s="84">
        <f>IFERROR(FIND("POLÍCIA RODOVIÁRIA",consulta_completa__11[[#This Row],[14 - Inst. Atuando no Local]]),0)</f>
        <v>0</v>
      </c>
      <c r="CN754" s="84" t="str">
        <f t="shared" si="363"/>
        <v/>
      </c>
      <c r="CO754" s="84">
        <f>IFERROR(FIND("POLÍCIA MILITAR",consulta_completa__11[[#This Row],[14 - Inst. Atuando no Local]]),0)</f>
        <v>0</v>
      </c>
      <c r="CP754" s="84" t="str">
        <f t="shared" si="364"/>
        <v/>
      </c>
      <c r="CQ754" s="84">
        <f>IFERROR(FIND("POLÍCIA CIVIL",consulta_completa__11[[#This Row],[14 - Inst. Atuando no Local]]),0)</f>
        <v>0</v>
      </c>
      <c r="CR754" s="84" t="str">
        <f t="shared" si="365"/>
        <v/>
      </c>
      <c r="CS754" s="84">
        <f>IFERROR(FIND("MARINHA DO BRASIL",consulta_completa__11[[#This Row],[14 - Inst. Atuando no Local]]),0)</f>
        <v>0</v>
      </c>
      <c r="CT754" s="84" t="str">
        <f t="shared" si="366"/>
        <v/>
      </c>
      <c r="CU754" s="84">
        <f>IFERROR(FIND("EMPRESA ESPECIALIZADA EM ATENDIMENTO",consulta_completa__11[[#This Row],[14 - Inst. Atuando no Local]]),0)</f>
        <v>0</v>
      </c>
      <c r="CV754" s="84" t="str">
        <f t="shared" si="367"/>
        <v/>
      </c>
      <c r="CW754" s="84">
        <f>IFERROR(FIND("IBAMA",consulta_completa__11[[#This Row],[14 - Inst. Atuando no Local]]),0)</f>
        <v>0</v>
      </c>
      <c r="CX754" s="84" t="str">
        <f t="shared" si="368"/>
        <v/>
      </c>
      <c r="CY754" s="84" t="str">
        <f>IF(consulta_completa__11[[#This Row],[14 - Inst. Atuando no Local]]="","X","")</f>
        <v/>
      </c>
      <c r="CZ754" s="84">
        <f>IFERROR(FIND("OUTRA (S)",consulta_completa__11[[#This Row],[14 - Inst. Atuando no Local]]),0)</f>
        <v>0</v>
      </c>
      <c r="DA754" s="84" t="str">
        <f t="shared" si="369"/>
        <v/>
      </c>
      <c r="DB754" s="35" t="str">
        <f t="shared" si="370"/>
        <v>Sim</v>
      </c>
      <c r="DC754" s="35" t="str">
        <f t="shared" si="371"/>
        <v>Não</v>
      </c>
      <c r="DD754" s="35" t="str">
        <f t="shared" si="372"/>
        <v>Sim</v>
      </c>
      <c r="DE754" s="87" t="str">
        <f t="shared" si="343"/>
        <v/>
      </c>
    </row>
    <row r="755" spans="1:109">
      <c r="A755" s="14">
        <v>2025102154003</v>
      </c>
      <c r="B755" s="1">
        <v>45949</v>
      </c>
      <c r="C755" t="s">
        <v>6512</v>
      </c>
      <c r="D755" t="s">
        <v>998</v>
      </c>
      <c r="E755" t="s">
        <v>286</v>
      </c>
      <c r="F755" t="s">
        <v>112</v>
      </c>
      <c r="G755" t="s">
        <v>113</v>
      </c>
      <c r="H755" t="s">
        <v>114</v>
      </c>
      <c r="I755" t="s">
        <v>114</v>
      </c>
      <c r="J755" t="s">
        <v>6513</v>
      </c>
      <c r="K755" t="s">
        <v>6514</v>
      </c>
      <c r="L755" t="s">
        <v>648</v>
      </c>
      <c r="M755" t="s">
        <v>5871</v>
      </c>
      <c r="N755" t="s">
        <v>1353</v>
      </c>
      <c r="O755" t="s">
        <v>239</v>
      </c>
      <c r="P755" t="s">
        <v>272</v>
      </c>
      <c r="Q755" t="s">
        <v>167</v>
      </c>
      <c r="R755" t="s">
        <v>123</v>
      </c>
      <c r="S755" t="s">
        <v>113</v>
      </c>
      <c r="T755" t="s">
        <v>6515</v>
      </c>
      <c r="U755" t="s">
        <v>6516</v>
      </c>
      <c r="V755" t="s">
        <v>6517</v>
      </c>
      <c r="Z755" t="s">
        <v>6518</v>
      </c>
      <c r="AA755" t="s">
        <v>6519</v>
      </c>
      <c r="AB755" t="s">
        <v>6520</v>
      </c>
      <c r="AC755" t="s">
        <v>6521</v>
      </c>
      <c r="AD755">
        <v>0</v>
      </c>
      <c r="AE755" t="s">
        <v>6522</v>
      </c>
      <c r="AF755" t="s">
        <v>113</v>
      </c>
      <c r="AG755" t="s">
        <v>113</v>
      </c>
      <c r="AH755" t="s">
        <v>131</v>
      </c>
      <c r="AI755" t="s">
        <v>132</v>
      </c>
      <c r="AJ755" t="s">
        <v>131</v>
      </c>
      <c r="AK755" t="s">
        <v>6523</v>
      </c>
      <c r="AL755" t="s">
        <v>6524</v>
      </c>
      <c r="AM755" t="s">
        <v>5559</v>
      </c>
      <c r="AN755" t="s">
        <v>265</v>
      </c>
      <c r="AO755" t="s">
        <v>266</v>
      </c>
      <c r="AP755">
        <v>6133161070</v>
      </c>
      <c r="AQ755" t="s">
        <v>5560</v>
      </c>
      <c r="AR755" t="s">
        <v>113</v>
      </c>
      <c r="AS755" t="s">
        <v>113</v>
      </c>
      <c r="AT755" t="s">
        <v>113</v>
      </c>
      <c r="AU755" t="s">
        <v>113</v>
      </c>
      <c r="AW755" t="s">
        <v>113</v>
      </c>
      <c r="AX755" s="82">
        <f>IFERROR(FIND("Óbitos/feridos",consulta_completa__11[[#This Row],[13 - Ocorrências/Ambientes Atingidos]]),0)</f>
        <v>1</v>
      </c>
      <c r="AY755" s="83" t="str">
        <f t="shared" si="344"/>
        <v>X</v>
      </c>
      <c r="AZ755" s="82">
        <f>IFERROR(FIND("População afetada/evacuada",consulta_completa__11[[#This Row],[13 - Ocorrências/Ambientes Atingidos]]),0)</f>
        <v>0</v>
      </c>
      <c r="BA755" s="82" t="str">
        <f t="shared" si="345"/>
        <v/>
      </c>
      <c r="BB755" s="82">
        <f>IFERROR(FIND("Suspensão de abastecimento de água",consulta_completa__11[[#This Row],[13 - Ocorrências/Ambientes Atingidos]]),0)</f>
        <v>0</v>
      </c>
      <c r="BC755" s="83" t="str">
        <f t="shared" si="373"/>
        <v/>
      </c>
      <c r="BD755" s="82">
        <f>IFERROR(FIND("Rio/córrego",consulta_completa__11[[#This Row],[13 - Ocorrências/Ambientes Atingidos]]),0)</f>
        <v>17</v>
      </c>
      <c r="BE755" s="83" t="str">
        <f t="shared" si="346"/>
        <v>X</v>
      </c>
      <c r="BF755" s="82">
        <f>IFERROR(FIND("Lago",consulta_completa__11[[#This Row],[13 - Ocorrências/Ambientes Atingidos]]),0)</f>
        <v>0</v>
      </c>
      <c r="BG755" s="83" t="str">
        <f t="shared" si="347"/>
        <v/>
      </c>
      <c r="BH755" s="82">
        <f>IFERROR(FIND("Mar",consulta_completa__11[[#This Row],[13 - Ocorrências/Ambientes Atingidos]]),0)</f>
        <v>0</v>
      </c>
      <c r="BI755" s="83" t="str">
        <f t="shared" si="348"/>
        <v/>
      </c>
      <c r="BJ755" s="82">
        <f>IFERROR(FIND("Praia",consulta_completa__11[[#This Row],[13 - Ocorrências/Ambientes Atingidos]]),0)</f>
        <v>0</v>
      </c>
      <c r="BK755" s="83" t="str">
        <f t="shared" si="349"/>
        <v/>
      </c>
      <c r="BL755" s="82">
        <f>IFERROR(FIND("Solo",consulta_completa__11[[#This Row],[13 - Ocorrências/Ambientes Atingidos]]),0)</f>
        <v>30</v>
      </c>
      <c r="BM755" s="83" t="str">
        <f t="shared" si="350"/>
        <v>X</v>
      </c>
      <c r="BN755" s="82">
        <f>IFERROR(FIND("Águas subterrâneas",consulta_completa__11[[#This Row],[13 - Ocorrências/Ambientes Atingidos]]),0)</f>
        <v>0</v>
      </c>
      <c r="BO755" s="83" t="str">
        <f t="shared" si="351"/>
        <v/>
      </c>
      <c r="BP755" s="82">
        <f>IFERROR(FIND("Atmosfera",consulta_completa__11[[#This Row],[13 - Ocorrências/Ambientes Atingidos]]),0)</f>
        <v>0</v>
      </c>
      <c r="BQ755" s="83" t="str">
        <f t="shared" si="352"/>
        <v/>
      </c>
      <c r="BR755" s="82">
        <f>IFERROR(FIND("Flora",consulta_completa__11[[#This Row],[13 - Ocorrências/Ambientes Atingidos]]),0)</f>
        <v>36</v>
      </c>
      <c r="BS755" s="83" t="str">
        <f t="shared" si="353"/>
        <v>X</v>
      </c>
      <c r="BT755" s="82">
        <f>IFERROR(FIND("Fauna",consulta_completa__11[[#This Row],[13 - Ocorrências/Ambientes Atingidos]]),0)</f>
        <v>0</v>
      </c>
      <c r="BU755" s="83" t="str">
        <f t="shared" si="354"/>
        <v/>
      </c>
      <c r="BV755" s="82">
        <f>IFERROR(FIND("UC federal",consulta_completa__11[[#This Row],[13 - Ocorrências/Ambientes Atingidos]]),0)</f>
        <v>0</v>
      </c>
      <c r="BW755" s="83" t="str">
        <f t="shared" si="355"/>
        <v/>
      </c>
      <c r="BX755" s="82">
        <f>IFERROR(FIND("UC estadual/municipal",consulta_completa__11[[#This Row],[13 - Ocorrências/Ambientes Atingidos]]),0)</f>
        <v>0</v>
      </c>
      <c r="BY755" s="83" t="str">
        <f t="shared" si="356"/>
        <v/>
      </c>
      <c r="BZ755" s="82">
        <f>IFERROR(FIND("Outro(s)",consulta_completa__11[[#This Row],[13 - Ocorrências/Ambientes Atingidos]]),0)</f>
        <v>0</v>
      </c>
      <c r="CA755" s="83" t="str">
        <f t="shared" si="357"/>
        <v/>
      </c>
      <c r="CB755" s="82">
        <f>IFERROR(FIND("Sem dano",consulta_completa__11[[#This Row],[13 - Ocorrências/Ambientes Atingidos]]),0)</f>
        <v>0</v>
      </c>
      <c r="CC755" s="83" t="str">
        <f t="shared" si="358"/>
        <v/>
      </c>
      <c r="CD755" s="82" t="str">
        <f>IF(consulta_completa__11[[#This Row],[13 - Ocorrências/Ambientes Atingidos]]="","X","")</f>
        <v/>
      </c>
      <c r="CE755" s="84">
        <f>IFERROR(FIND("IBAMA",consulta_completa__11[[#This Row],[14 - Inst. Atuando no Local]]),0)</f>
        <v>0</v>
      </c>
      <c r="CF755" s="84" t="str">
        <f t="shared" si="359"/>
        <v/>
      </c>
      <c r="CG755" s="84">
        <f>IFERROR(FIND("OEMA",consulta_completa__11[[#This Row],[14 - Inst. Atuando no Local]]),0)</f>
        <v>0</v>
      </c>
      <c r="CH755" s="84" t="str">
        <f t="shared" si="360"/>
        <v/>
      </c>
      <c r="CI755" s="84">
        <f>IFERROR(FIND("DEFESA CIVIL",consulta_completa__11[[#This Row],[14 - Inst. Atuando no Local]]),0)</f>
        <v>0</v>
      </c>
      <c r="CJ755" s="84" t="str">
        <f t="shared" si="361"/>
        <v/>
      </c>
      <c r="CK755" s="84">
        <f>IFERROR(FIND("CORPO DE BOMBEIROS",consulta_completa__11[[#This Row],[14 - Inst. Atuando no Local]]),0)</f>
        <v>0</v>
      </c>
      <c r="CL755" s="84" t="str">
        <f t="shared" si="362"/>
        <v/>
      </c>
      <c r="CM755" s="84">
        <f>IFERROR(FIND("POLÍCIA RODOVIÁRIA",consulta_completa__11[[#This Row],[14 - Inst. Atuando no Local]]),0)</f>
        <v>0</v>
      </c>
      <c r="CN755" s="84" t="str">
        <f t="shared" si="363"/>
        <v/>
      </c>
      <c r="CO755" s="84">
        <f>IFERROR(FIND("POLÍCIA MILITAR",consulta_completa__11[[#This Row],[14 - Inst. Atuando no Local]]),0)</f>
        <v>0</v>
      </c>
      <c r="CP755" s="84" t="str">
        <f t="shared" si="364"/>
        <v/>
      </c>
      <c r="CQ755" s="84">
        <f>IFERROR(FIND("POLÍCIA CIVIL",consulta_completa__11[[#This Row],[14 - Inst. Atuando no Local]]),0)</f>
        <v>0</v>
      </c>
      <c r="CR755" s="84" t="str">
        <f t="shared" si="365"/>
        <v/>
      </c>
      <c r="CS755" s="84">
        <f>IFERROR(FIND("MARINHA DO BRASIL",consulta_completa__11[[#This Row],[14 - Inst. Atuando no Local]]),0)</f>
        <v>0</v>
      </c>
      <c r="CT755" s="84" t="str">
        <f t="shared" si="366"/>
        <v/>
      </c>
      <c r="CU755" s="84">
        <f>IFERROR(FIND("EMPRESA ESPECIALIZADA EM ATENDIMENTO",consulta_completa__11[[#This Row],[14 - Inst. Atuando no Local]]),0)</f>
        <v>0</v>
      </c>
      <c r="CV755" s="84" t="str">
        <f t="shared" si="367"/>
        <v/>
      </c>
      <c r="CW755" s="84">
        <f>IFERROR(FIND("IBAMA",consulta_completa__11[[#This Row],[14 - Inst. Atuando no Local]]),0)</f>
        <v>0</v>
      </c>
      <c r="CX755" s="84" t="str">
        <f t="shared" si="368"/>
        <v/>
      </c>
      <c r="CY755" s="84" t="str">
        <f>IF(consulta_completa__11[[#This Row],[14 - Inst. Atuando no Local]]="","X","")</f>
        <v/>
      </c>
      <c r="CZ755" s="84">
        <f>IFERROR(FIND("OUTRA (S)",consulta_completa__11[[#This Row],[14 - Inst. Atuando no Local]]),0)</f>
        <v>0</v>
      </c>
      <c r="DA755" s="84" t="str">
        <f t="shared" si="369"/>
        <v/>
      </c>
      <c r="DB755" s="35" t="str">
        <f t="shared" si="370"/>
        <v>Sim</v>
      </c>
      <c r="DC755" s="35" t="str">
        <f t="shared" si="371"/>
        <v>Não</v>
      </c>
      <c r="DD755" s="35" t="str">
        <f t="shared" si="372"/>
        <v>Sim</v>
      </c>
      <c r="DE755" s="87" t="str">
        <f t="shared" si="343"/>
        <v/>
      </c>
    </row>
    <row r="756" spans="1:109">
      <c r="A756" s="14">
        <v>2025102854020</v>
      </c>
      <c r="B756" s="1">
        <v>45949</v>
      </c>
      <c r="C756" t="s">
        <v>5892</v>
      </c>
      <c r="D756" t="s">
        <v>180</v>
      </c>
      <c r="E756" t="s">
        <v>162</v>
      </c>
      <c r="F756" t="s">
        <v>112</v>
      </c>
      <c r="G756" t="s">
        <v>113</v>
      </c>
      <c r="H756" t="s">
        <v>114</v>
      </c>
      <c r="I756" t="s">
        <v>114</v>
      </c>
      <c r="J756" t="s">
        <v>113</v>
      </c>
      <c r="K756" t="s">
        <v>114</v>
      </c>
      <c r="L756" t="s">
        <v>114</v>
      </c>
      <c r="M756" t="s">
        <v>140</v>
      </c>
      <c r="N756" t="s">
        <v>113</v>
      </c>
      <c r="O756" t="s">
        <v>239</v>
      </c>
      <c r="P756" t="s">
        <v>272</v>
      </c>
      <c r="Q756" t="s">
        <v>143</v>
      </c>
      <c r="R756" t="s">
        <v>123</v>
      </c>
      <c r="S756" t="s">
        <v>113</v>
      </c>
      <c r="T756" t="s">
        <v>6525</v>
      </c>
      <c r="U756" t="s">
        <v>113</v>
      </c>
      <c r="V756" t="s">
        <v>6526</v>
      </c>
      <c r="Z756" t="s">
        <v>6527</v>
      </c>
      <c r="AA756" t="s">
        <v>6528</v>
      </c>
      <c r="AB756" t="s">
        <v>6529</v>
      </c>
      <c r="AC756" t="s">
        <v>113</v>
      </c>
      <c r="AD756">
        <v>0</v>
      </c>
      <c r="AE756" t="s">
        <v>113</v>
      </c>
      <c r="AF756" t="s">
        <v>113</v>
      </c>
      <c r="AG756" t="s">
        <v>113</v>
      </c>
      <c r="AH756" t="s">
        <v>113</v>
      </c>
      <c r="AI756" t="s">
        <v>132</v>
      </c>
      <c r="AJ756" t="s">
        <v>132</v>
      </c>
      <c r="AK756" t="s">
        <v>113</v>
      </c>
      <c r="AL756" t="s">
        <v>6530</v>
      </c>
      <c r="AM756" t="s">
        <v>5334</v>
      </c>
      <c r="AN756" t="s">
        <v>113</v>
      </c>
      <c r="AO756" t="s">
        <v>5335</v>
      </c>
      <c r="AP756">
        <v>6133161070</v>
      </c>
      <c r="AQ756" t="s">
        <v>5336</v>
      </c>
      <c r="AR756" t="s">
        <v>113</v>
      </c>
      <c r="AS756" t="s">
        <v>113</v>
      </c>
      <c r="AT756" t="s">
        <v>113</v>
      </c>
      <c r="AU756" t="s">
        <v>113</v>
      </c>
      <c r="AW756" t="s">
        <v>113</v>
      </c>
      <c r="AX756" s="82">
        <f>IFERROR(FIND("Óbitos/feridos",consulta_completa__11[[#This Row],[13 - Ocorrências/Ambientes Atingidos]]),0)</f>
        <v>0</v>
      </c>
      <c r="AY756" s="83" t="str">
        <f t="shared" si="344"/>
        <v/>
      </c>
      <c r="AZ756" s="82">
        <f>IFERROR(FIND("População afetada/evacuada",consulta_completa__11[[#This Row],[13 - Ocorrências/Ambientes Atingidos]]),0)</f>
        <v>0</v>
      </c>
      <c r="BA756" s="82" t="str">
        <f t="shared" si="345"/>
        <v/>
      </c>
      <c r="BB756" s="82">
        <f>IFERROR(FIND("Suspensão de abastecimento de água",consulta_completa__11[[#This Row],[13 - Ocorrências/Ambientes Atingidos]]),0)</f>
        <v>0</v>
      </c>
      <c r="BC756" s="83" t="str">
        <f t="shared" si="373"/>
        <v/>
      </c>
      <c r="BD756" s="82">
        <f>IFERROR(FIND("Rio/córrego",consulta_completa__11[[#This Row],[13 - Ocorrências/Ambientes Atingidos]]),0)</f>
        <v>0</v>
      </c>
      <c r="BE756" s="83" t="str">
        <f t="shared" si="346"/>
        <v/>
      </c>
      <c r="BF756" s="82">
        <f>IFERROR(FIND("Lago",consulta_completa__11[[#This Row],[13 - Ocorrências/Ambientes Atingidos]]),0)</f>
        <v>0</v>
      </c>
      <c r="BG756" s="83" t="str">
        <f t="shared" si="347"/>
        <v/>
      </c>
      <c r="BH756" s="82">
        <f>IFERROR(FIND("Mar",consulta_completa__11[[#This Row],[13 - Ocorrências/Ambientes Atingidos]]),0)</f>
        <v>0</v>
      </c>
      <c r="BI756" s="83" t="str">
        <f t="shared" si="348"/>
        <v/>
      </c>
      <c r="BJ756" s="82">
        <f>IFERROR(FIND("Praia",consulta_completa__11[[#This Row],[13 - Ocorrências/Ambientes Atingidos]]),0)</f>
        <v>0</v>
      </c>
      <c r="BK756" s="83" t="str">
        <f t="shared" si="349"/>
        <v/>
      </c>
      <c r="BL756" s="82">
        <f>IFERROR(FIND("Solo",consulta_completa__11[[#This Row],[13 - Ocorrências/Ambientes Atingidos]]),0)</f>
        <v>1</v>
      </c>
      <c r="BM756" s="83" t="str">
        <f t="shared" si="350"/>
        <v>X</v>
      </c>
      <c r="BN756" s="82">
        <f>IFERROR(FIND("Águas subterrâneas",consulta_completa__11[[#This Row],[13 - Ocorrências/Ambientes Atingidos]]),0)</f>
        <v>0</v>
      </c>
      <c r="BO756" s="83" t="str">
        <f t="shared" si="351"/>
        <v/>
      </c>
      <c r="BP756" s="82">
        <f>IFERROR(FIND("Atmosfera",consulta_completa__11[[#This Row],[13 - Ocorrências/Ambientes Atingidos]]),0)</f>
        <v>0</v>
      </c>
      <c r="BQ756" s="83" t="str">
        <f t="shared" si="352"/>
        <v/>
      </c>
      <c r="BR756" s="82">
        <f>IFERROR(FIND("Flora",consulta_completa__11[[#This Row],[13 - Ocorrências/Ambientes Atingidos]]),0)</f>
        <v>0</v>
      </c>
      <c r="BS756" s="83" t="str">
        <f t="shared" si="353"/>
        <v/>
      </c>
      <c r="BT756" s="82">
        <f>IFERROR(FIND("Fauna",consulta_completa__11[[#This Row],[13 - Ocorrências/Ambientes Atingidos]]),0)</f>
        <v>0</v>
      </c>
      <c r="BU756" s="83" t="str">
        <f t="shared" si="354"/>
        <v/>
      </c>
      <c r="BV756" s="82">
        <f>IFERROR(FIND("UC federal",consulta_completa__11[[#This Row],[13 - Ocorrências/Ambientes Atingidos]]),0)</f>
        <v>0</v>
      </c>
      <c r="BW756" s="83" t="str">
        <f t="shared" si="355"/>
        <v/>
      </c>
      <c r="BX756" s="82">
        <f>IFERROR(FIND("UC estadual/municipal",consulta_completa__11[[#This Row],[13 - Ocorrências/Ambientes Atingidos]]),0)</f>
        <v>0</v>
      </c>
      <c r="BY756" s="83" t="str">
        <f t="shared" si="356"/>
        <v/>
      </c>
      <c r="BZ756" s="82">
        <f>IFERROR(FIND("Outro(s)",consulta_completa__11[[#This Row],[13 - Ocorrências/Ambientes Atingidos]]),0)</f>
        <v>0</v>
      </c>
      <c r="CA756" s="83" t="str">
        <f t="shared" si="357"/>
        <v/>
      </c>
      <c r="CB756" s="82">
        <f>IFERROR(FIND("Sem dano",consulta_completa__11[[#This Row],[13 - Ocorrências/Ambientes Atingidos]]),0)</f>
        <v>0</v>
      </c>
      <c r="CC756" s="83" t="str">
        <f t="shared" si="358"/>
        <v/>
      </c>
      <c r="CD756" s="82" t="str">
        <f>IF(consulta_completa__11[[#This Row],[13 - Ocorrências/Ambientes Atingidos]]="","X","")</f>
        <v/>
      </c>
      <c r="CE756" s="84">
        <f>IFERROR(FIND("IBAMA",consulta_completa__11[[#This Row],[14 - Inst. Atuando no Local]]),0)</f>
        <v>0</v>
      </c>
      <c r="CF756" s="84" t="str">
        <f t="shared" si="359"/>
        <v/>
      </c>
      <c r="CG756" s="84">
        <f>IFERROR(FIND("OEMA",consulta_completa__11[[#This Row],[14 - Inst. Atuando no Local]]),0)</f>
        <v>0</v>
      </c>
      <c r="CH756" s="84" t="str">
        <f t="shared" si="360"/>
        <v/>
      </c>
      <c r="CI756" s="84">
        <f>IFERROR(FIND("DEFESA CIVIL",consulta_completa__11[[#This Row],[14 - Inst. Atuando no Local]]),0)</f>
        <v>0</v>
      </c>
      <c r="CJ756" s="84" t="str">
        <f t="shared" si="361"/>
        <v/>
      </c>
      <c r="CK756" s="84">
        <f>IFERROR(FIND("CORPO DE BOMBEIROS",consulta_completa__11[[#This Row],[14 - Inst. Atuando no Local]]),0)</f>
        <v>0</v>
      </c>
      <c r="CL756" s="84" t="str">
        <f t="shared" si="362"/>
        <v/>
      </c>
      <c r="CM756" s="84">
        <f>IFERROR(FIND("POLÍCIA RODOVIÁRIA",consulta_completa__11[[#This Row],[14 - Inst. Atuando no Local]]),0)</f>
        <v>0</v>
      </c>
      <c r="CN756" s="84" t="str">
        <f t="shared" si="363"/>
        <v/>
      </c>
      <c r="CO756" s="84">
        <f>IFERROR(FIND("POLÍCIA MILITAR",consulta_completa__11[[#This Row],[14 - Inst. Atuando no Local]]),0)</f>
        <v>0</v>
      </c>
      <c r="CP756" s="84" t="str">
        <f t="shared" si="364"/>
        <v/>
      </c>
      <c r="CQ756" s="84">
        <f>IFERROR(FIND("POLÍCIA CIVIL",consulta_completa__11[[#This Row],[14 - Inst. Atuando no Local]]),0)</f>
        <v>0</v>
      </c>
      <c r="CR756" s="84" t="str">
        <f t="shared" si="365"/>
        <v/>
      </c>
      <c r="CS756" s="84">
        <f>IFERROR(FIND("MARINHA DO BRASIL",consulta_completa__11[[#This Row],[14 - Inst. Atuando no Local]]),0)</f>
        <v>0</v>
      </c>
      <c r="CT756" s="84" t="str">
        <f t="shared" si="366"/>
        <v/>
      </c>
      <c r="CU756" s="84">
        <f>IFERROR(FIND("EMPRESA ESPECIALIZADA EM ATENDIMENTO",consulta_completa__11[[#This Row],[14 - Inst. Atuando no Local]]),0)</f>
        <v>0</v>
      </c>
      <c r="CV756" s="84" t="str">
        <f t="shared" si="367"/>
        <v/>
      </c>
      <c r="CW756" s="84">
        <f>IFERROR(FIND("IBAMA",consulta_completa__11[[#This Row],[14 - Inst. Atuando no Local]]),0)</f>
        <v>0</v>
      </c>
      <c r="CX756" s="84" t="str">
        <f t="shared" si="368"/>
        <v/>
      </c>
      <c r="CY756" s="84" t="str">
        <f>IF(consulta_completa__11[[#This Row],[14 - Inst. Atuando no Local]]="","X","")</f>
        <v>X</v>
      </c>
      <c r="CZ756" s="84">
        <f>IFERROR(FIND("OUTRA (S)",consulta_completa__11[[#This Row],[14 - Inst. Atuando no Local]]),0)</f>
        <v>0</v>
      </c>
      <c r="DA756" s="84" t="str">
        <f t="shared" si="369"/>
        <v/>
      </c>
      <c r="DB756" s="35" t="str">
        <f t="shared" si="370"/>
        <v>Sim</v>
      </c>
      <c r="DC756" s="35" t="str">
        <f t="shared" si="371"/>
        <v>Não</v>
      </c>
      <c r="DD756" s="35" t="str">
        <f t="shared" si="372"/>
        <v>Sim</v>
      </c>
      <c r="DE756" s="87" t="str">
        <f t="shared" si="343"/>
        <v/>
      </c>
    </row>
    <row r="757" spans="1:109">
      <c r="A757" s="14">
        <v>2025102346843</v>
      </c>
      <c r="B757" s="1">
        <v>45950</v>
      </c>
      <c r="C757" t="s">
        <v>608</v>
      </c>
      <c r="D757" t="s">
        <v>609</v>
      </c>
      <c r="E757" t="s">
        <v>6531</v>
      </c>
      <c r="F757" t="s">
        <v>112</v>
      </c>
      <c r="G757" t="s">
        <v>113</v>
      </c>
      <c r="H757" t="s">
        <v>114</v>
      </c>
      <c r="I757" t="s">
        <v>114</v>
      </c>
      <c r="J757" t="s">
        <v>255</v>
      </c>
      <c r="K757" t="s">
        <v>6532</v>
      </c>
      <c r="L757" t="s">
        <v>117</v>
      </c>
      <c r="M757" t="s">
        <v>113</v>
      </c>
      <c r="N757" t="s">
        <v>119</v>
      </c>
      <c r="O757" t="s">
        <v>120</v>
      </c>
      <c r="P757" t="s">
        <v>299</v>
      </c>
      <c r="Q757" t="s">
        <v>167</v>
      </c>
      <c r="R757" t="s">
        <v>123</v>
      </c>
      <c r="S757" t="s">
        <v>113</v>
      </c>
      <c r="T757" t="s">
        <v>6533</v>
      </c>
      <c r="U757" t="s">
        <v>6534</v>
      </c>
      <c r="V757" t="s">
        <v>6535</v>
      </c>
      <c r="Z757" t="s">
        <v>6536</v>
      </c>
      <c r="AA757" t="s">
        <v>113</v>
      </c>
      <c r="AB757" t="s">
        <v>724</v>
      </c>
      <c r="AC757" t="s">
        <v>725</v>
      </c>
      <c r="AD757">
        <v>1</v>
      </c>
      <c r="AE757" t="s">
        <v>6537</v>
      </c>
      <c r="AF757" t="s">
        <v>113</v>
      </c>
      <c r="AG757" t="s">
        <v>113</v>
      </c>
      <c r="AH757" t="s">
        <v>131</v>
      </c>
      <c r="AI757" t="s">
        <v>131</v>
      </c>
      <c r="AJ757" t="s">
        <v>131</v>
      </c>
      <c r="AK757" t="s">
        <v>6538</v>
      </c>
      <c r="AL757" t="s">
        <v>6539</v>
      </c>
      <c r="AM757" t="s">
        <v>5559</v>
      </c>
      <c r="AN757" t="s">
        <v>265</v>
      </c>
      <c r="AO757" t="s">
        <v>266</v>
      </c>
      <c r="AP757">
        <v>6133161070</v>
      </c>
      <c r="AQ757" t="s">
        <v>5560</v>
      </c>
      <c r="AR757" t="s">
        <v>113</v>
      </c>
      <c r="AS757" t="s">
        <v>113</v>
      </c>
      <c r="AT757" t="s">
        <v>113</v>
      </c>
      <c r="AU757" t="s">
        <v>113</v>
      </c>
      <c r="AW757" t="s">
        <v>113</v>
      </c>
      <c r="AX757" s="82">
        <f>IFERROR(FIND("Óbitos/feridos",consulta_completa__11[[#This Row],[13 - Ocorrências/Ambientes Atingidos]]),0)</f>
        <v>0</v>
      </c>
      <c r="AY757" s="83" t="str">
        <f t="shared" si="344"/>
        <v/>
      </c>
      <c r="AZ757" s="82">
        <f>IFERROR(FIND("População afetada/evacuada",consulta_completa__11[[#This Row],[13 - Ocorrências/Ambientes Atingidos]]),0)</f>
        <v>0</v>
      </c>
      <c r="BA757" s="82" t="str">
        <f t="shared" si="345"/>
        <v/>
      </c>
      <c r="BB757" s="82">
        <f>IFERROR(FIND("Suspensão de abastecimento de água",consulta_completa__11[[#This Row],[13 - Ocorrências/Ambientes Atingidos]]),0)</f>
        <v>0</v>
      </c>
      <c r="BC757" s="83" t="str">
        <f t="shared" si="373"/>
        <v/>
      </c>
      <c r="BD757" s="82">
        <f>IFERROR(FIND("Rio/córrego",consulta_completa__11[[#This Row],[13 - Ocorrências/Ambientes Atingidos]]),0)</f>
        <v>0</v>
      </c>
      <c r="BE757" s="83" t="str">
        <f t="shared" si="346"/>
        <v/>
      </c>
      <c r="BF757" s="82">
        <f>IFERROR(FIND("Lago",consulta_completa__11[[#This Row],[13 - Ocorrências/Ambientes Atingidos]]),0)</f>
        <v>0</v>
      </c>
      <c r="BG757" s="83" t="str">
        <f t="shared" si="347"/>
        <v/>
      </c>
      <c r="BH757" s="82">
        <f>IFERROR(FIND("Mar",consulta_completa__11[[#This Row],[13 - Ocorrências/Ambientes Atingidos]]),0)</f>
        <v>0</v>
      </c>
      <c r="BI757" s="83" t="str">
        <f t="shared" si="348"/>
        <v/>
      </c>
      <c r="BJ757" s="82">
        <f>IFERROR(FIND("Praia",consulta_completa__11[[#This Row],[13 - Ocorrências/Ambientes Atingidos]]),0)</f>
        <v>0</v>
      </c>
      <c r="BK757" s="83" t="str">
        <f t="shared" si="349"/>
        <v/>
      </c>
      <c r="BL757" s="82">
        <f>IFERROR(FIND("Solo",consulta_completa__11[[#This Row],[13 - Ocorrências/Ambientes Atingidos]]),0)</f>
        <v>0</v>
      </c>
      <c r="BM757" s="83" t="str">
        <f t="shared" si="350"/>
        <v/>
      </c>
      <c r="BN757" s="82">
        <f>IFERROR(FIND("Águas subterrâneas",consulta_completa__11[[#This Row],[13 - Ocorrências/Ambientes Atingidos]]),0)</f>
        <v>0</v>
      </c>
      <c r="BO757" s="83" t="str">
        <f t="shared" si="351"/>
        <v/>
      </c>
      <c r="BP757" s="82">
        <f>IFERROR(FIND("Atmosfera",consulta_completa__11[[#This Row],[13 - Ocorrências/Ambientes Atingidos]]),0)</f>
        <v>0</v>
      </c>
      <c r="BQ757" s="83" t="str">
        <f t="shared" si="352"/>
        <v/>
      </c>
      <c r="BR757" s="82">
        <f>IFERROR(FIND("Flora",consulta_completa__11[[#This Row],[13 - Ocorrências/Ambientes Atingidos]]),0)</f>
        <v>0</v>
      </c>
      <c r="BS757" s="83" t="str">
        <f t="shared" si="353"/>
        <v/>
      </c>
      <c r="BT757" s="82">
        <f>IFERROR(FIND("Fauna",consulta_completa__11[[#This Row],[13 - Ocorrências/Ambientes Atingidos]]),0)</f>
        <v>0</v>
      </c>
      <c r="BU757" s="83" t="str">
        <f t="shared" si="354"/>
        <v/>
      </c>
      <c r="BV757" s="82">
        <f>IFERROR(FIND("UC federal",consulta_completa__11[[#This Row],[13 - Ocorrências/Ambientes Atingidos]]),0)</f>
        <v>0</v>
      </c>
      <c r="BW757" s="83" t="str">
        <f t="shared" si="355"/>
        <v/>
      </c>
      <c r="BX757" s="82">
        <f>IFERROR(FIND("UC estadual/municipal",consulta_completa__11[[#This Row],[13 - Ocorrências/Ambientes Atingidos]]),0)</f>
        <v>0</v>
      </c>
      <c r="BY757" s="83" t="str">
        <f t="shared" si="356"/>
        <v/>
      </c>
      <c r="BZ757" s="82">
        <f>IFERROR(FIND("Outro(s)",consulta_completa__11[[#This Row],[13 - Ocorrências/Ambientes Atingidos]]),0)</f>
        <v>0</v>
      </c>
      <c r="CA757" s="83" t="str">
        <f t="shared" si="357"/>
        <v/>
      </c>
      <c r="CB757" s="82">
        <f>IFERROR(FIND("Sem dano",consulta_completa__11[[#This Row],[13 - Ocorrências/Ambientes Atingidos]]),0)</f>
        <v>0</v>
      </c>
      <c r="CC757" s="83" t="str">
        <f t="shared" si="358"/>
        <v/>
      </c>
      <c r="CD757" s="82" t="str">
        <f>IF(consulta_completa__11[[#This Row],[13 - Ocorrências/Ambientes Atingidos]]="","X","")</f>
        <v>X</v>
      </c>
      <c r="CE757" s="84">
        <f>IFERROR(FIND("IBAMA",consulta_completa__11[[#This Row],[14 - Inst. Atuando no Local]]),0)</f>
        <v>0</v>
      </c>
      <c r="CF757" s="84" t="str">
        <f t="shared" si="359"/>
        <v/>
      </c>
      <c r="CG757" s="84">
        <f>IFERROR(FIND("OEMA",consulta_completa__11[[#This Row],[14 - Inst. Atuando no Local]]),0)</f>
        <v>0</v>
      </c>
      <c r="CH757" s="84" t="str">
        <f t="shared" si="360"/>
        <v/>
      </c>
      <c r="CI757" s="84">
        <f>IFERROR(FIND("DEFESA CIVIL",consulta_completa__11[[#This Row],[14 - Inst. Atuando no Local]]),0)</f>
        <v>0</v>
      </c>
      <c r="CJ757" s="84" t="str">
        <f t="shared" si="361"/>
        <v/>
      </c>
      <c r="CK757" s="84">
        <f>IFERROR(FIND("CORPO DE BOMBEIROS",consulta_completa__11[[#This Row],[14 - Inst. Atuando no Local]]),0)</f>
        <v>0</v>
      </c>
      <c r="CL757" s="84" t="str">
        <f t="shared" si="362"/>
        <v/>
      </c>
      <c r="CM757" s="84">
        <f>IFERROR(FIND("POLÍCIA RODOVIÁRIA",consulta_completa__11[[#This Row],[14 - Inst. Atuando no Local]]),0)</f>
        <v>0</v>
      </c>
      <c r="CN757" s="84" t="str">
        <f t="shared" si="363"/>
        <v/>
      </c>
      <c r="CO757" s="84">
        <f>IFERROR(FIND("POLÍCIA MILITAR",consulta_completa__11[[#This Row],[14 - Inst. Atuando no Local]]),0)</f>
        <v>0</v>
      </c>
      <c r="CP757" s="84" t="str">
        <f t="shared" si="364"/>
        <v/>
      </c>
      <c r="CQ757" s="84">
        <f>IFERROR(FIND("POLÍCIA CIVIL",consulta_completa__11[[#This Row],[14 - Inst. Atuando no Local]]),0)</f>
        <v>0</v>
      </c>
      <c r="CR757" s="84" t="str">
        <f t="shared" si="365"/>
        <v/>
      </c>
      <c r="CS757" s="84">
        <f>IFERROR(FIND("MARINHA DO BRASIL",consulta_completa__11[[#This Row],[14 - Inst. Atuando no Local]]),0)</f>
        <v>0</v>
      </c>
      <c r="CT757" s="84" t="str">
        <f t="shared" si="366"/>
        <v/>
      </c>
      <c r="CU757" s="84">
        <f>IFERROR(FIND("EMPRESA ESPECIALIZADA EM ATENDIMENTO",consulta_completa__11[[#This Row],[14 - Inst. Atuando no Local]]),0)</f>
        <v>0</v>
      </c>
      <c r="CV757" s="84" t="str">
        <f t="shared" si="367"/>
        <v/>
      </c>
      <c r="CW757" s="84">
        <f>IFERROR(FIND("IBAMA",consulta_completa__11[[#This Row],[14 - Inst. Atuando no Local]]),0)</f>
        <v>0</v>
      </c>
      <c r="CX757" s="84" t="str">
        <f t="shared" si="368"/>
        <v/>
      </c>
      <c r="CY757" s="84" t="str">
        <f>IF(consulta_completa__11[[#This Row],[14 - Inst. Atuando no Local]]="","X","")</f>
        <v/>
      </c>
      <c r="CZ757" s="84">
        <f>IFERROR(FIND("OUTRA (S)",consulta_completa__11[[#This Row],[14 - Inst. Atuando no Local]]),0)</f>
        <v>0</v>
      </c>
      <c r="DA757" s="84" t="str">
        <f t="shared" si="369"/>
        <v/>
      </c>
      <c r="DB757" s="35" t="str">
        <f t="shared" si="370"/>
        <v>Sim</v>
      </c>
      <c r="DC757" s="35" t="str">
        <f t="shared" si="371"/>
        <v>Não</v>
      </c>
      <c r="DD757" s="35" t="str">
        <f t="shared" si="372"/>
        <v>Sim</v>
      </c>
      <c r="DE757" s="87" t="str">
        <f t="shared" si="343"/>
        <v/>
      </c>
    </row>
    <row r="758" spans="1:109">
      <c r="A758" s="14">
        <v>202511150432</v>
      </c>
      <c r="B758" s="1">
        <v>45951</v>
      </c>
      <c r="C758" t="s">
        <v>1693</v>
      </c>
      <c r="D758" t="s">
        <v>161</v>
      </c>
      <c r="E758" t="s">
        <v>162</v>
      </c>
      <c r="F758" t="s">
        <v>1202</v>
      </c>
      <c r="G758" t="s">
        <v>113</v>
      </c>
      <c r="H758" t="s">
        <v>114</v>
      </c>
      <c r="I758" t="s">
        <v>114</v>
      </c>
      <c r="J758" t="s">
        <v>3241</v>
      </c>
      <c r="K758" t="s">
        <v>113</v>
      </c>
      <c r="L758" t="s">
        <v>113</v>
      </c>
      <c r="M758" t="s">
        <v>113</v>
      </c>
      <c r="N758" t="s">
        <v>119</v>
      </c>
      <c r="O758" t="s">
        <v>239</v>
      </c>
      <c r="P758" t="s">
        <v>355</v>
      </c>
      <c r="Q758" t="s">
        <v>167</v>
      </c>
      <c r="R758" t="s">
        <v>123</v>
      </c>
      <c r="S758" t="s">
        <v>113</v>
      </c>
      <c r="T758" t="s">
        <v>6540</v>
      </c>
      <c r="U758" t="s">
        <v>6541</v>
      </c>
      <c r="V758" t="s">
        <v>6542</v>
      </c>
      <c r="X758" t="b">
        <v>1</v>
      </c>
      <c r="Z758" t="s">
        <v>6543</v>
      </c>
      <c r="AA758" t="s">
        <v>113</v>
      </c>
      <c r="AB758" t="s">
        <v>358</v>
      </c>
      <c r="AC758" t="s">
        <v>173</v>
      </c>
      <c r="AD758">
        <v>1</v>
      </c>
      <c r="AE758" t="s">
        <v>5887</v>
      </c>
      <c r="AF758" t="s">
        <v>6544</v>
      </c>
      <c r="AG758" t="s">
        <v>6545</v>
      </c>
      <c r="AH758" t="s">
        <v>131</v>
      </c>
      <c r="AI758" t="s">
        <v>132</v>
      </c>
      <c r="AJ758" t="s">
        <v>131</v>
      </c>
      <c r="AK758" t="s">
        <v>6546</v>
      </c>
      <c r="AL758" t="s">
        <v>6547</v>
      </c>
      <c r="AM758" t="s">
        <v>5559</v>
      </c>
      <c r="AN758" t="s">
        <v>265</v>
      </c>
      <c r="AO758" t="s">
        <v>266</v>
      </c>
      <c r="AP758">
        <v>6133161070</v>
      </c>
      <c r="AQ758" t="s">
        <v>5560</v>
      </c>
      <c r="AR758" t="s">
        <v>113</v>
      </c>
      <c r="AS758" t="s">
        <v>113</v>
      </c>
      <c r="AT758" t="s">
        <v>113</v>
      </c>
      <c r="AU758" t="s">
        <v>113</v>
      </c>
      <c r="AW758" t="s">
        <v>113</v>
      </c>
      <c r="AX758" s="82">
        <f>IFERROR(FIND("Óbitos/feridos",consulta_completa__11[[#This Row],[13 - Ocorrências/Ambientes Atingidos]]),0)</f>
        <v>0</v>
      </c>
      <c r="AY758" s="83" t="str">
        <f t="shared" si="344"/>
        <v/>
      </c>
      <c r="AZ758" s="82">
        <f>IFERROR(FIND("População afetada/evacuada",consulta_completa__11[[#This Row],[13 - Ocorrências/Ambientes Atingidos]]),0)</f>
        <v>0</v>
      </c>
      <c r="BA758" s="82" t="str">
        <f t="shared" si="345"/>
        <v/>
      </c>
      <c r="BB758" s="82">
        <f>IFERROR(FIND("Suspensão de abastecimento de água",consulta_completa__11[[#This Row],[13 - Ocorrências/Ambientes Atingidos]]),0)</f>
        <v>0</v>
      </c>
      <c r="BC758" s="83" t="str">
        <f t="shared" si="373"/>
        <v/>
      </c>
      <c r="BD758" s="82">
        <f>IFERROR(FIND("Rio/córrego",consulta_completa__11[[#This Row],[13 - Ocorrências/Ambientes Atingidos]]),0)</f>
        <v>0</v>
      </c>
      <c r="BE758" s="83" t="str">
        <f t="shared" si="346"/>
        <v/>
      </c>
      <c r="BF758" s="82">
        <f>IFERROR(FIND("Lago",consulta_completa__11[[#This Row],[13 - Ocorrências/Ambientes Atingidos]]),0)</f>
        <v>0</v>
      </c>
      <c r="BG758" s="83" t="str">
        <f t="shared" si="347"/>
        <v/>
      </c>
      <c r="BH758" s="82">
        <f>IFERROR(FIND("Mar",consulta_completa__11[[#This Row],[13 - Ocorrências/Ambientes Atingidos]]),0)</f>
        <v>0</v>
      </c>
      <c r="BI758" s="83" t="str">
        <f t="shared" si="348"/>
        <v/>
      </c>
      <c r="BJ758" s="82">
        <f>IFERROR(FIND("Praia",consulta_completa__11[[#This Row],[13 - Ocorrências/Ambientes Atingidos]]),0)</f>
        <v>0</v>
      </c>
      <c r="BK758" s="83" t="str">
        <f t="shared" si="349"/>
        <v/>
      </c>
      <c r="BL758" s="82">
        <f>IFERROR(FIND("Solo",consulta_completa__11[[#This Row],[13 - Ocorrências/Ambientes Atingidos]]),0)</f>
        <v>0</v>
      </c>
      <c r="BM758" s="83" t="str">
        <f t="shared" si="350"/>
        <v/>
      </c>
      <c r="BN758" s="82">
        <f>IFERROR(FIND("Águas subterrâneas",consulta_completa__11[[#This Row],[13 - Ocorrências/Ambientes Atingidos]]),0)</f>
        <v>0</v>
      </c>
      <c r="BO758" s="83" t="str">
        <f t="shared" si="351"/>
        <v/>
      </c>
      <c r="BP758" s="82">
        <f>IFERROR(FIND("Atmosfera",consulta_completa__11[[#This Row],[13 - Ocorrências/Ambientes Atingidos]]),0)</f>
        <v>0</v>
      </c>
      <c r="BQ758" s="83" t="str">
        <f t="shared" si="352"/>
        <v/>
      </c>
      <c r="BR758" s="82">
        <f>IFERROR(FIND("Flora",consulta_completa__11[[#This Row],[13 - Ocorrências/Ambientes Atingidos]]),0)</f>
        <v>0</v>
      </c>
      <c r="BS758" s="83" t="str">
        <f t="shared" si="353"/>
        <v/>
      </c>
      <c r="BT758" s="82">
        <f>IFERROR(FIND("Fauna",consulta_completa__11[[#This Row],[13 - Ocorrências/Ambientes Atingidos]]),0)</f>
        <v>0</v>
      </c>
      <c r="BU758" s="83" t="str">
        <f t="shared" si="354"/>
        <v/>
      </c>
      <c r="BV758" s="82">
        <f>IFERROR(FIND("UC federal",consulta_completa__11[[#This Row],[13 - Ocorrências/Ambientes Atingidos]]),0)</f>
        <v>0</v>
      </c>
      <c r="BW758" s="83" t="str">
        <f t="shared" si="355"/>
        <v/>
      </c>
      <c r="BX758" s="82">
        <f>IFERROR(FIND("UC estadual/municipal",consulta_completa__11[[#This Row],[13 - Ocorrências/Ambientes Atingidos]]),0)</f>
        <v>0</v>
      </c>
      <c r="BY758" s="83" t="str">
        <f t="shared" si="356"/>
        <v/>
      </c>
      <c r="BZ758" s="82">
        <f>IFERROR(FIND("Outro(s)",consulta_completa__11[[#This Row],[13 - Ocorrências/Ambientes Atingidos]]),0)</f>
        <v>0</v>
      </c>
      <c r="CA758" s="83" t="str">
        <f t="shared" si="357"/>
        <v/>
      </c>
      <c r="CB758" s="82">
        <f>IFERROR(FIND("Sem dano",consulta_completa__11[[#This Row],[13 - Ocorrências/Ambientes Atingidos]]),0)</f>
        <v>0</v>
      </c>
      <c r="CC758" s="83" t="str">
        <f t="shared" si="358"/>
        <v/>
      </c>
      <c r="CD758" s="82" t="str">
        <f>IF(consulta_completa__11[[#This Row],[13 - Ocorrências/Ambientes Atingidos]]="","X","")</f>
        <v>X</v>
      </c>
      <c r="CE758" s="84">
        <f>IFERROR(FIND("IBAMA",consulta_completa__11[[#This Row],[14 - Inst. Atuando no Local]]),0)</f>
        <v>0</v>
      </c>
      <c r="CF758" s="84" t="str">
        <f t="shared" si="359"/>
        <v/>
      </c>
      <c r="CG758" s="84">
        <f>IFERROR(FIND("OEMA",consulta_completa__11[[#This Row],[14 - Inst. Atuando no Local]]),0)</f>
        <v>0</v>
      </c>
      <c r="CH758" s="84" t="str">
        <f t="shared" si="360"/>
        <v/>
      </c>
      <c r="CI758" s="84">
        <f>IFERROR(FIND("DEFESA CIVIL",consulta_completa__11[[#This Row],[14 - Inst. Atuando no Local]]),0)</f>
        <v>0</v>
      </c>
      <c r="CJ758" s="84" t="str">
        <f t="shared" si="361"/>
        <v/>
      </c>
      <c r="CK758" s="84">
        <f>IFERROR(FIND("CORPO DE BOMBEIROS",consulta_completa__11[[#This Row],[14 - Inst. Atuando no Local]]),0)</f>
        <v>0</v>
      </c>
      <c r="CL758" s="84" t="str">
        <f t="shared" si="362"/>
        <v/>
      </c>
      <c r="CM758" s="84">
        <f>IFERROR(FIND("POLÍCIA RODOVIÁRIA",consulta_completa__11[[#This Row],[14 - Inst. Atuando no Local]]),0)</f>
        <v>0</v>
      </c>
      <c r="CN758" s="84" t="str">
        <f t="shared" si="363"/>
        <v/>
      </c>
      <c r="CO758" s="84">
        <f>IFERROR(FIND("POLÍCIA MILITAR",consulta_completa__11[[#This Row],[14 - Inst. Atuando no Local]]),0)</f>
        <v>0</v>
      </c>
      <c r="CP758" s="84" t="str">
        <f t="shared" si="364"/>
        <v/>
      </c>
      <c r="CQ758" s="84">
        <f>IFERROR(FIND("POLÍCIA CIVIL",consulta_completa__11[[#This Row],[14 - Inst. Atuando no Local]]),0)</f>
        <v>0</v>
      </c>
      <c r="CR758" s="84" t="str">
        <f t="shared" si="365"/>
        <v/>
      </c>
      <c r="CS758" s="84">
        <f>IFERROR(FIND("MARINHA DO BRASIL",consulta_completa__11[[#This Row],[14 - Inst. Atuando no Local]]),0)</f>
        <v>0</v>
      </c>
      <c r="CT758" s="84" t="str">
        <f t="shared" si="366"/>
        <v/>
      </c>
      <c r="CU758" s="84">
        <f>IFERROR(FIND("EMPRESA ESPECIALIZADA EM ATENDIMENTO",consulta_completa__11[[#This Row],[14 - Inst. Atuando no Local]]),0)</f>
        <v>0</v>
      </c>
      <c r="CV758" s="84" t="str">
        <f t="shared" si="367"/>
        <v/>
      </c>
      <c r="CW758" s="84">
        <f>IFERROR(FIND("IBAMA",consulta_completa__11[[#This Row],[14 - Inst. Atuando no Local]]),0)</f>
        <v>0</v>
      </c>
      <c r="CX758" s="84" t="str">
        <f t="shared" si="368"/>
        <v/>
      </c>
      <c r="CY758" s="84" t="str">
        <f>IF(consulta_completa__11[[#This Row],[14 - Inst. Atuando no Local]]="","X","")</f>
        <v/>
      </c>
      <c r="CZ758" s="84">
        <f>IFERROR(FIND("OUTRA (S)",consulta_completa__11[[#This Row],[14 - Inst. Atuando no Local]]),0)</f>
        <v>0</v>
      </c>
      <c r="DA758" s="84" t="str">
        <f t="shared" si="369"/>
        <v/>
      </c>
      <c r="DB758" s="35" t="str">
        <f t="shared" si="370"/>
        <v>Sim</v>
      </c>
      <c r="DC758" s="35" t="str">
        <f t="shared" si="371"/>
        <v>Não</v>
      </c>
      <c r="DD758" s="35" t="str">
        <f t="shared" si="372"/>
        <v>Sim</v>
      </c>
      <c r="DE758" s="87" t="str">
        <f t="shared" si="343"/>
        <v/>
      </c>
    </row>
    <row r="759" spans="1:109">
      <c r="A759" s="14">
        <v>2025102239612</v>
      </c>
      <c r="B759" s="1">
        <v>45951</v>
      </c>
      <c r="C759" t="s">
        <v>373</v>
      </c>
      <c r="D759" t="s">
        <v>374</v>
      </c>
      <c r="E759" t="s">
        <v>6531</v>
      </c>
      <c r="F759" t="s">
        <v>112</v>
      </c>
      <c r="G759" t="s">
        <v>113</v>
      </c>
      <c r="H759" t="s">
        <v>114</v>
      </c>
      <c r="I759" t="s">
        <v>114</v>
      </c>
      <c r="J759" t="s">
        <v>255</v>
      </c>
      <c r="K759" t="s">
        <v>2633</v>
      </c>
      <c r="L759" t="s">
        <v>117</v>
      </c>
      <c r="M759" t="s">
        <v>140</v>
      </c>
      <c r="N759" t="s">
        <v>119</v>
      </c>
      <c r="O759" t="s">
        <v>239</v>
      </c>
      <c r="P759" t="s">
        <v>355</v>
      </c>
      <c r="Q759" t="s">
        <v>122</v>
      </c>
      <c r="R759" t="s">
        <v>123</v>
      </c>
      <c r="S759" t="s">
        <v>113</v>
      </c>
      <c r="T759" t="s">
        <v>6548</v>
      </c>
      <c r="U759" t="s">
        <v>145</v>
      </c>
      <c r="V759" t="s">
        <v>6549</v>
      </c>
      <c r="Z759" t="s">
        <v>113</v>
      </c>
      <c r="AA759" t="s">
        <v>113</v>
      </c>
      <c r="AB759" t="s">
        <v>2503</v>
      </c>
      <c r="AC759" t="s">
        <v>381</v>
      </c>
      <c r="AD759">
        <v>0</v>
      </c>
      <c r="AE759" t="s">
        <v>6550</v>
      </c>
      <c r="AF759" t="s">
        <v>113</v>
      </c>
      <c r="AG759" t="s">
        <v>113</v>
      </c>
      <c r="AH759" t="s">
        <v>131</v>
      </c>
      <c r="AI759" t="s">
        <v>132</v>
      </c>
      <c r="AJ759" t="s">
        <v>131</v>
      </c>
      <c r="AK759" t="s">
        <v>6551</v>
      </c>
      <c r="AL759" t="s">
        <v>6552</v>
      </c>
      <c r="AM759" t="s">
        <v>5559</v>
      </c>
      <c r="AN759" t="s">
        <v>265</v>
      </c>
      <c r="AO759" t="s">
        <v>266</v>
      </c>
      <c r="AP759">
        <v>6133161070</v>
      </c>
      <c r="AQ759" t="s">
        <v>5560</v>
      </c>
      <c r="AR759" t="s">
        <v>113</v>
      </c>
      <c r="AS759" t="s">
        <v>113</v>
      </c>
      <c r="AT759" t="s">
        <v>113</v>
      </c>
      <c r="AU759" t="s">
        <v>113</v>
      </c>
      <c r="AW759" t="s">
        <v>113</v>
      </c>
      <c r="AX759" s="82">
        <f>IFERROR(FIND("Óbitos/feridos",consulta_completa__11[[#This Row],[13 - Ocorrências/Ambientes Atingidos]]),0)</f>
        <v>0</v>
      </c>
      <c r="AY759" s="83" t="str">
        <f t="shared" si="344"/>
        <v/>
      </c>
      <c r="AZ759" s="82">
        <f>IFERROR(FIND("População afetada/evacuada",consulta_completa__11[[#This Row],[13 - Ocorrências/Ambientes Atingidos]]),0)</f>
        <v>0</v>
      </c>
      <c r="BA759" s="82" t="str">
        <f t="shared" si="345"/>
        <v/>
      </c>
      <c r="BB759" s="82">
        <f>IFERROR(FIND("Suspensão de abastecimento de água",consulta_completa__11[[#This Row],[13 - Ocorrências/Ambientes Atingidos]]),0)</f>
        <v>0</v>
      </c>
      <c r="BC759" s="83" t="str">
        <f t="shared" si="373"/>
        <v/>
      </c>
      <c r="BD759" s="82">
        <f>IFERROR(FIND("Rio/córrego",consulta_completa__11[[#This Row],[13 - Ocorrências/Ambientes Atingidos]]),0)</f>
        <v>0</v>
      </c>
      <c r="BE759" s="83" t="str">
        <f t="shared" si="346"/>
        <v/>
      </c>
      <c r="BF759" s="82">
        <f>IFERROR(FIND("Lago",consulta_completa__11[[#This Row],[13 - Ocorrências/Ambientes Atingidos]]),0)</f>
        <v>0</v>
      </c>
      <c r="BG759" s="83" t="str">
        <f t="shared" si="347"/>
        <v/>
      </c>
      <c r="BH759" s="82">
        <f>IFERROR(FIND("Mar",consulta_completa__11[[#This Row],[13 - Ocorrências/Ambientes Atingidos]]),0)</f>
        <v>0</v>
      </c>
      <c r="BI759" s="83" t="str">
        <f t="shared" si="348"/>
        <v/>
      </c>
      <c r="BJ759" s="82">
        <f>IFERROR(FIND("Praia",consulta_completa__11[[#This Row],[13 - Ocorrências/Ambientes Atingidos]]),0)</f>
        <v>0</v>
      </c>
      <c r="BK759" s="83" t="str">
        <f t="shared" si="349"/>
        <v/>
      </c>
      <c r="BL759" s="82">
        <f>IFERROR(FIND("Solo",consulta_completa__11[[#This Row],[13 - Ocorrências/Ambientes Atingidos]]),0)</f>
        <v>1</v>
      </c>
      <c r="BM759" s="83" t="str">
        <f t="shared" si="350"/>
        <v>X</v>
      </c>
      <c r="BN759" s="82">
        <f>IFERROR(FIND("Águas subterrâneas",consulta_completa__11[[#This Row],[13 - Ocorrências/Ambientes Atingidos]]),0)</f>
        <v>0</v>
      </c>
      <c r="BO759" s="83" t="str">
        <f t="shared" si="351"/>
        <v/>
      </c>
      <c r="BP759" s="82">
        <f>IFERROR(FIND("Atmosfera",consulta_completa__11[[#This Row],[13 - Ocorrências/Ambientes Atingidos]]),0)</f>
        <v>0</v>
      </c>
      <c r="BQ759" s="83" t="str">
        <f t="shared" si="352"/>
        <v/>
      </c>
      <c r="BR759" s="82">
        <f>IFERROR(FIND("Flora",consulta_completa__11[[#This Row],[13 - Ocorrências/Ambientes Atingidos]]),0)</f>
        <v>0</v>
      </c>
      <c r="BS759" s="83" t="str">
        <f t="shared" si="353"/>
        <v/>
      </c>
      <c r="BT759" s="82">
        <f>IFERROR(FIND("Fauna",consulta_completa__11[[#This Row],[13 - Ocorrências/Ambientes Atingidos]]),0)</f>
        <v>0</v>
      </c>
      <c r="BU759" s="83" t="str">
        <f t="shared" si="354"/>
        <v/>
      </c>
      <c r="BV759" s="82">
        <f>IFERROR(FIND("UC federal",consulta_completa__11[[#This Row],[13 - Ocorrências/Ambientes Atingidos]]),0)</f>
        <v>0</v>
      </c>
      <c r="BW759" s="83" t="str">
        <f t="shared" si="355"/>
        <v/>
      </c>
      <c r="BX759" s="82">
        <f>IFERROR(FIND("UC estadual/municipal",consulta_completa__11[[#This Row],[13 - Ocorrências/Ambientes Atingidos]]),0)</f>
        <v>0</v>
      </c>
      <c r="BY759" s="83" t="str">
        <f t="shared" si="356"/>
        <v/>
      </c>
      <c r="BZ759" s="82">
        <f>IFERROR(FIND("Outro(s)",consulta_completa__11[[#This Row],[13 - Ocorrências/Ambientes Atingidos]]),0)</f>
        <v>0</v>
      </c>
      <c r="CA759" s="83" t="str">
        <f t="shared" si="357"/>
        <v/>
      </c>
      <c r="CB759" s="82">
        <f>IFERROR(FIND("Sem dano",consulta_completa__11[[#This Row],[13 - Ocorrências/Ambientes Atingidos]]),0)</f>
        <v>0</v>
      </c>
      <c r="CC759" s="83" t="str">
        <f t="shared" si="358"/>
        <v/>
      </c>
      <c r="CD759" s="82" t="str">
        <f>IF(consulta_completa__11[[#This Row],[13 - Ocorrências/Ambientes Atingidos]]="","X","")</f>
        <v/>
      </c>
      <c r="CE759" s="84">
        <f>IFERROR(FIND("IBAMA",consulta_completa__11[[#This Row],[14 - Inst. Atuando no Local]]),0)</f>
        <v>0</v>
      </c>
      <c r="CF759" s="84" t="str">
        <f t="shared" si="359"/>
        <v/>
      </c>
      <c r="CG759" s="84">
        <f>IFERROR(FIND("OEMA",consulta_completa__11[[#This Row],[14 - Inst. Atuando no Local]]),0)</f>
        <v>0</v>
      </c>
      <c r="CH759" s="84" t="str">
        <f t="shared" si="360"/>
        <v/>
      </c>
      <c r="CI759" s="84">
        <f>IFERROR(FIND("DEFESA CIVIL",consulta_completa__11[[#This Row],[14 - Inst. Atuando no Local]]),0)</f>
        <v>0</v>
      </c>
      <c r="CJ759" s="84" t="str">
        <f t="shared" si="361"/>
        <v/>
      </c>
      <c r="CK759" s="84">
        <f>IFERROR(FIND("CORPO DE BOMBEIROS",consulta_completa__11[[#This Row],[14 - Inst. Atuando no Local]]),0)</f>
        <v>0</v>
      </c>
      <c r="CL759" s="84" t="str">
        <f t="shared" si="362"/>
        <v/>
      </c>
      <c r="CM759" s="84">
        <f>IFERROR(FIND("POLÍCIA RODOVIÁRIA",consulta_completa__11[[#This Row],[14 - Inst. Atuando no Local]]),0)</f>
        <v>0</v>
      </c>
      <c r="CN759" s="84" t="str">
        <f t="shared" si="363"/>
        <v/>
      </c>
      <c r="CO759" s="84">
        <f>IFERROR(FIND("POLÍCIA MILITAR",consulta_completa__11[[#This Row],[14 - Inst. Atuando no Local]]),0)</f>
        <v>0</v>
      </c>
      <c r="CP759" s="84" t="str">
        <f t="shared" si="364"/>
        <v/>
      </c>
      <c r="CQ759" s="84">
        <f>IFERROR(FIND("POLÍCIA CIVIL",consulta_completa__11[[#This Row],[14 - Inst. Atuando no Local]]),0)</f>
        <v>0</v>
      </c>
      <c r="CR759" s="84" t="str">
        <f t="shared" si="365"/>
        <v/>
      </c>
      <c r="CS759" s="84">
        <f>IFERROR(FIND("MARINHA DO BRASIL",consulta_completa__11[[#This Row],[14 - Inst. Atuando no Local]]),0)</f>
        <v>0</v>
      </c>
      <c r="CT759" s="84" t="str">
        <f t="shared" si="366"/>
        <v/>
      </c>
      <c r="CU759" s="84">
        <f>IFERROR(FIND("EMPRESA ESPECIALIZADA EM ATENDIMENTO",consulta_completa__11[[#This Row],[14 - Inst. Atuando no Local]]),0)</f>
        <v>0</v>
      </c>
      <c r="CV759" s="84" t="str">
        <f t="shared" si="367"/>
        <v/>
      </c>
      <c r="CW759" s="84">
        <f>IFERROR(FIND("IBAMA",consulta_completa__11[[#This Row],[14 - Inst. Atuando no Local]]),0)</f>
        <v>0</v>
      </c>
      <c r="CX759" s="84" t="str">
        <f t="shared" si="368"/>
        <v/>
      </c>
      <c r="CY759" s="84" t="str">
        <f>IF(consulta_completa__11[[#This Row],[14 - Inst. Atuando no Local]]="","X","")</f>
        <v/>
      </c>
      <c r="CZ759" s="84">
        <f>IFERROR(FIND("OUTRA (S)",consulta_completa__11[[#This Row],[14 - Inst. Atuando no Local]]),0)</f>
        <v>0</v>
      </c>
      <c r="DA759" s="84" t="str">
        <f t="shared" si="369"/>
        <v/>
      </c>
      <c r="DB759" s="35" t="str">
        <f t="shared" si="370"/>
        <v>Sim</v>
      </c>
      <c r="DC759" s="35" t="str">
        <f t="shared" si="371"/>
        <v>Não</v>
      </c>
      <c r="DD759" s="35" t="str">
        <f t="shared" si="372"/>
        <v>Sim</v>
      </c>
      <c r="DE759" s="87" t="str">
        <f t="shared" si="343"/>
        <v/>
      </c>
    </row>
    <row r="760" spans="1:109">
      <c r="A760" s="14">
        <v>2025102357611</v>
      </c>
      <c r="B760" s="1">
        <v>45951</v>
      </c>
      <c r="C760" t="s">
        <v>2590</v>
      </c>
      <c r="D760" t="s">
        <v>161</v>
      </c>
      <c r="E760" t="s">
        <v>162</v>
      </c>
      <c r="F760" t="s">
        <v>163</v>
      </c>
      <c r="G760" t="s">
        <v>113</v>
      </c>
      <c r="H760" t="s">
        <v>114</v>
      </c>
      <c r="I760" t="s">
        <v>114</v>
      </c>
      <c r="J760" t="s">
        <v>354</v>
      </c>
      <c r="K760" t="s">
        <v>113</v>
      </c>
      <c r="L760" t="s">
        <v>113</v>
      </c>
      <c r="M760" t="s">
        <v>140</v>
      </c>
      <c r="N760" t="s">
        <v>119</v>
      </c>
      <c r="O760" t="s">
        <v>239</v>
      </c>
      <c r="P760" t="s">
        <v>355</v>
      </c>
      <c r="Q760" t="s">
        <v>122</v>
      </c>
      <c r="R760" t="s">
        <v>123</v>
      </c>
      <c r="S760" t="s">
        <v>113</v>
      </c>
      <c r="T760" t="s">
        <v>6553</v>
      </c>
      <c r="U760" t="s">
        <v>113</v>
      </c>
      <c r="V760" t="s">
        <v>6554</v>
      </c>
      <c r="Z760" t="s">
        <v>6555</v>
      </c>
      <c r="AA760" t="s">
        <v>6555</v>
      </c>
      <c r="AB760" t="s">
        <v>358</v>
      </c>
      <c r="AC760" t="s">
        <v>173</v>
      </c>
      <c r="AD760">
        <v>1</v>
      </c>
      <c r="AE760" t="s">
        <v>358</v>
      </c>
      <c r="AF760" t="s">
        <v>113</v>
      </c>
      <c r="AG760" t="s">
        <v>113</v>
      </c>
      <c r="AH760" t="s">
        <v>131</v>
      </c>
      <c r="AI760" t="s">
        <v>132</v>
      </c>
      <c r="AJ760" t="s">
        <v>131</v>
      </c>
      <c r="AK760" t="s">
        <v>6556</v>
      </c>
      <c r="AL760" t="s">
        <v>6557</v>
      </c>
      <c r="AM760" t="s">
        <v>5559</v>
      </c>
      <c r="AN760" t="s">
        <v>265</v>
      </c>
      <c r="AO760" t="s">
        <v>266</v>
      </c>
      <c r="AP760">
        <v>6133161070</v>
      </c>
      <c r="AQ760" t="s">
        <v>5560</v>
      </c>
      <c r="AR760" t="s">
        <v>113</v>
      </c>
      <c r="AS760" t="s">
        <v>113</v>
      </c>
      <c r="AT760" t="s">
        <v>113</v>
      </c>
      <c r="AU760" t="s">
        <v>113</v>
      </c>
      <c r="AW760" t="s">
        <v>113</v>
      </c>
      <c r="AX760" s="82">
        <f>IFERROR(FIND("Óbitos/feridos",consulta_completa__11[[#This Row],[13 - Ocorrências/Ambientes Atingidos]]),0)</f>
        <v>0</v>
      </c>
      <c r="AY760" s="83" t="str">
        <f t="shared" si="344"/>
        <v/>
      </c>
      <c r="AZ760" s="82">
        <f>IFERROR(FIND("População afetada/evacuada",consulta_completa__11[[#This Row],[13 - Ocorrências/Ambientes Atingidos]]),0)</f>
        <v>0</v>
      </c>
      <c r="BA760" s="82" t="str">
        <f t="shared" si="345"/>
        <v/>
      </c>
      <c r="BB760" s="82">
        <f>IFERROR(FIND("Suspensão de abastecimento de água",consulta_completa__11[[#This Row],[13 - Ocorrências/Ambientes Atingidos]]),0)</f>
        <v>0</v>
      </c>
      <c r="BC760" s="83" t="str">
        <f t="shared" si="373"/>
        <v/>
      </c>
      <c r="BD760" s="82">
        <f>IFERROR(FIND("Rio/córrego",consulta_completa__11[[#This Row],[13 - Ocorrências/Ambientes Atingidos]]),0)</f>
        <v>0</v>
      </c>
      <c r="BE760" s="83" t="str">
        <f t="shared" si="346"/>
        <v/>
      </c>
      <c r="BF760" s="82">
        <f>IFERROR(FIND("Lago",consulta_completa__11[[#This Row],[13 - Ocorrências/Ambientes Atingidos]]),0)</f>
        <v>0</v>
      </c>
      <c r="BG760" s="83" t="str">
        <f t="shared" si="347"/>
        <v/>
      </c>
      <c r="BH760" s="82">
        <f>IFERROR(FIND("Mar",consulta_completa__11[[#This Row],[13 - Ocorrências/Ambientes Atingidos]]),0)</f>
        <v>0</v>
      </c>
      <c r="BI760" s="83" t="str">
        <f t="shared" si="348"/>
        <v/>
      </c>
      <c r="BJ760" s="82">
        <f>IFERROR(FIND("Praia",consulta_completa__11[[#This Row],[13 - Ocorrências/Ambientes Atingidos]]),0)</f>
        <v>0</v>
      </c>
      <c r="BK760" s="83" t="str">
        <f t="shared" si="349"/>
        <v/>
      </c>
      <c r="BL760" s="82">
        <f>IFERROR(FIND("Solo",consulta_completa__11[[#This Row],[13 - Ocorrências/Ambientes Atingidos]]),0)</f>
        <v>1</v>
      </c>
      <c r="BM760" s="83" t="str">
        <f t="shared" si="350"/>
        <v>X</v>
      </c>
      <c r="BN760" s="82">
        <f>IFERROR(FIND("Águas subterrâneas",consulta_completa__11[[#This Row],[13 - Ocorrências/Ambientes Atingidos]]),0)</f>
        <v>0</v>
      </c>
      <c r="BO760" s="83" t="str">
        <f t="shared" si="351"/>
        <v/>
      </c>
      <c r="BP760" s="82">
        <f>IFERROR(FIND("Atmosfera",consulta_completa__11[[#This Row],[13 - Ocorrências/Ambientes Atingidos]]),0)</f>
        <v>0</v>
      </c>
      <c r="BQ760" s="83" t="str">
        <f t="shared" si="352"/>
        <v/>
      </c>
      <c r="BR760" s="82">
        <f>IFERROR(FIND("Flora",consulta_completa__11[[#This Row],[13 - Ocorrências/Ambientes Atingidos]]),0)</f>
        <v>0</v>
      </c>
      <c r="BS760" s="83" t="str">
        <f t="shared" si="353"/>
        <v/>
      </c>
      <c r="BT760" s="82">
        <f>IFERROR(FIND("Fauna",consulta_completa__11[[#This Row],[13 - Ocorrências/Ambientes Atingidos]]),0)</f>
        <v>0</v>
      </c>
      <c r="BU760" s="83" t="str">
        <f t="shared" si="354"/>
        <v/>
      </c>
      <c r="BV760" s="82">
        <f>IFERROR(FIND("UC federal",consulta_completa__11[[#This Row],[13 - Ocorrências/Ambientes Atingidos]]),0)</f>
        <v>0</v>
      </c>
      <c r="BW760" s="83" t="str">
        <f t="shared" si="355"/>
        <v/>
      </c>
      <c r="BX760" s="82">
        <f>IFERROR(FIND("UC estadual/municipal",consulta_completa__11[[#This Row],[13 - Ocorrências/Ambientes Atingidos]]),0)</f>
        <v>0</v>
      </c>
      <c r="BY760" s="83" t="str">
        <f t="shared" si="356"/>
        <v/>
      </c>
      <c r="BZ760" s="82">
        <f>IFERROR(FIND("Outro(s)",consulta_completa__11[[#This Row],[13 - Ocorrências/Ambientes Atingidos]]),0)</f>
        <v>0</v>
      </c>
      <c r="CA760" s="83" t="str">
        <f t="shared" si="357"/>
        <v/>
      </c>
      <c r="CB760" s="82">
        <f>IFERROR(FIND("Sem dano",consulta_completa__11[[#This Row],[13 - Ocorrências/Ambientes Atingidos]]),0)</f>
        <v>0</v>
      </c>
      <c r="CC760" s="83" t="str">
        <f t="shared" si="358"/>
        <v/>
      </c>
      <c r="CD760" s="82" t="str">
        <f>IF(consulta_completa__11[[#This Row],[13 - Ocorrências/Ambientes Atingidos]]="","X","")</f>
        <v/>
      </c>
      <c r="CE760" s="84">
        <f>IFERROR(FIND("IBAMA",consulta_completa__11[[#This Row],[14 - Inst. Atuando no Local]]),0)</f>
        <v>0</v>
      </c>
      <c r="CF760" s="84" t="str">
        <f t="shared" si="359"/>
        <v/>
      </c>
      <c r="CG760" s="84">
        <f>IFERROR(FIND("OEMA",consulta_completa__11[[#This Row],[14 - Inst. Atuando no Local]]),0)</f>
        <v>0</v>
      </c>
      <c r="CH760" s="84" t="str">
        <f t="shared" si="360"/>
        <v/>
      </c>
      <c r="CI760" s="84">
        <f>IFERROR(FIND("DEFESA CIVIL",consulta_completa__11[[#This Row],[14 - Inst. Atuando no Local]]),0)</f>
        <v>0</v>
      </c>
      <c r="CJ760" s="84" t="str">
        <f t="shared" si="361"/>
        <v/>
      </c>
      <c r="CK760" s="84">
        <f>IFERROR(FIND("CORPO DE BOMBEIROS",consulta_completa__11[[#This Row],[14 - Inst. Atuando no Local]]),0)</f>
        <v>0</v>
      </c>
      <c r="CL760" s="84" t="str">
        <f t="shared" si="362"/>
        <v/>
      </c>
      <c r="CM760" s="84">
        <f>IFERROR(FIND("POLÍCIA RODOVIÁRIA",consulta_completa__11[[#This Row],[14 - Inst. Atuando no Local]]),0)</f>
        <v>0</v>
      </c>
      <c r="CN760" s="84" t="str">
        <f t="shared" si="363"/>
        <v/>
      </c>
      <c r="CO760" s="84">
        <f>IFERROR(FIND("POLÍCIA MILITAR",consulta_completa__11[[#This Row],[14 - Inst. Atuando no Local]]),0)</f>
        <v>0</v>
      </c>
      <c r="CP760" s="84" t="str">
        <f t="shared" si="364"/>
        <v/>
      </c>
      <c r="CQ760" s="84">
        <f>IFERROR(FIND("POLÍCIA CIVIL",consulta_completa__11[[#This Row],[14 - Inst. Atuando no Local]]),0)</f>
        <v>0</v>
      </c>
      <c r="CR760" s="84" t="str">
        <f t="shared" si="365"/>
        <v/>
      </c>
      <c r="CS760" s="84">
        <f>IFERROR(FIND("MARINHA DO BRASIL",consulta_completa__11[[#This Row],[14 - Inst. Atuando no Local]]),0)</f>
        <v>0</v>
      </c>
      <c r="CT760" s="84" t="str">
        <f t="shared" si="366"/>
        <v/>
      </c>
      <c r="CU760" s="84">
        <f>IFERROR(FIND("EMPRESA ESPECIALIZADA EM ATENDIMENTO",consulta_completa__11[[#This Row],[14 - Inst. Atuando no Local]]),0)</f>
        <v>0</v>
      </c>
      <c r="CV760" s="84" t="str">
        <f t="shared" si="367"/>
        <v/>
      </c>
      <c r="CW760" s="84">
        <f>IFERROR(FIND("IBAMA",consulta_completa__11[[#This Row],[14 - Inst. Atuando no Local]]),0)</f>
        <v>0</v>
      </c>
      <c r="CX760" s="84" t="str">
        <f t="shared" si="368"/>
        <v/>
      </c>
      <c r="CY760" s="84" t="str">
        <f>IF(consulta_completa__11[[#This Row],[14 - Inst. Atuando no Local]]="","X","")</f>
        <v/>
      </c>
      <c r="CZ760" s="84">
        <f>IFERROR(FIND("OUTRA (S)",consulta_completa__11[[#This Row],[14 - Inst. Atuando no Local]]),0)</f>
        <v>0</v>
      </c>
      <c r="DA760" s="84" t="str">
        <f t="shared" si="369"/>
        <v/>
      </c>
      <c r="DB760" s="35" t="str">
        <f t="shared" si="370"/>
        <v>Sim</v>
      </c>
      <c r="DC760" s="35" t="str">
        <f t="shared" si="371"/>
        <v>Não</v>
      </c>
      <c r="DD760" s="35" t="str">
        <f t="shared" si="372"/>
        <v>Sim</v>
      </c>
      <c r="DE760" s="87" t="str">
        <f t="shared" si="343"/>
        <v/>
      </c>
    </row>
    <row r="761" spans="1:109">
      <c r="A761" s="14">
        <v>2025102454003</v>
      </c>
      <c r="B761" s="1">
        <v>45951</v>
      </c>
      <c r="C761" t="s">
        <v>6558</v>
      </c>
      <c r="D761" t="s">
        <v>180</v>
      </c>
      <c r="E761" t="s">
        <v>286</v>
      </c>
      <c r="F761" t="s">
        <v>163</v>
      </c>
      <c r="G761" t="s">
        <v>1845</v>
      </c>
      <c r="H761" t="s">
        <v>113</v>
      </c>
      <c r="I761" t="s">
        <v>113</v>
      </c>
      <c r="J761" t="s">
        <v>113</v>
      </c>
      <c r="K761" t="s">
        <v>114</v>
      </c>
      <c r="L761" t="s">
        <v>114</v>
      </c>
      <c r="M761" t="s">
        <v>113</v>
      </c>
      <c r="N761" t="s">
        <v>113</v>
      </c>
      <c r="O761" t="s">
        <v>185</v>
      </c>
      <c r="P761" t="s">
        <v>355</v>
      </c>
      <c r="Q761" t="s">
        <v>230</v>
      </c>
      <c r="R761" t="s">
        <v>123</v>
      </c>
      <c r="S761" t="s">
        <v>113</v>
      </c>
      <c r="T761" t="s">
        <v>6559</v>
      </c>
      <c r="U761" t="s">
        <v>6559</v>
      </c>
      <c r="V761" t="s">
        <v>6560</v>
      </c>
      <c r="Z761" t="s">
        <v>113</v>
      </c>
      <c r="AA761" t="s">
        <v>113</v>
      </c>
      <c r="AB761" t="s">
        <v>6561</v>
      </c>
      <c r="AC761" t="s">
        <v>113</v>
      </c>
      <c r="AD761">
        <v>0</v>
      </c>
      <c r="AE761" t="s">
        <v>113</v>
      </c>
      <c r="AF761" t="s">
        <v>113</v>
      </c>
      <c r="AG761" t="s">
        <v>113</v>
      </c>
      <c r="AH761" t="s">
        <v>113</v>
      </c>
      <c r="AI761" t="s">
        <v>132</v>
      </c>
      <c r="AJ761" t="s">
        <v>132</v>
      </c>
      <c r="AK761" t="s">
        <v>113</v>
      </c>
      <c r="AL761" t="s">
        <v>6562</v>
      </c>
      <c r="AM761" t="s">
        <v>5559</v>
      </c>
      <c r="AN761" t="s">
        <v>265</v>
      </c>
      <c r="AO761" t="s">
        <v>266</v>
      </c>
      <c r="AP761">
        <v>6133161070</v>
      </c>
      <c r="AQ761" t="s">
        <v>5560</v>
      </c>
      <c r="AR761" t="s">
        <v>113</v>
      </c>
      <c r="AS761" t="s">
        <v>113</v>
      </c>
      <c r="AT761" t="s">
        <v>113</v>
      </c>
      <c r="AU761" t="s">
        <v>113</v>
      </c>
      <c r="AW761" t="s">
        <v>113</v>
      </c>
      <c r="AX761" s="82">
        <f>IFERROR(FIND("Óbitos/feridos",consulta_completa__11[[#This Row],[13 - Ocorrências/Ambientes Atingidos]]),0)</f>
        <v>0</v>
      </c>
      <c r="AY761" s="83" t="str">
        <f t="shared" si="344"/>
        <v/>
      </c>
      <c r="AZ761" s="82">
        <f>IFERROR(FIND("População afetada/evacuada",consulta_completa__11[[#This Row],[13 - Ocorrências/Ambientes Atingidos]]),0)</f>
        <v>0</v>
      </c>
      <c r="BA761" s="82" t="str">
        <f t="shared" si="345"/>
        <v/>
      </c>
      <c r="BB761" s="82">
        <f>IFERROR(FIND("Suspensão de abastecimento de água",consulta_completa__11[[#This Row],[13 - Ocorrências/Ambientes Atingidos]]),0)</f>
        <v>0</v>
      </c>
      <c r="BC761" s="83" t="str">
        <f t="shared" si="373"/>
        <v/>
      </c>
      <c r="BD761" s="82">
        <f>IFERROR(FIND("Rio/córrego",consulta_completa__11[[#This Row],[13 - Ocorrências/Ambientes Atingidos]]),0)</f>
        <v>0</v>
      </c>
      <c r="BE761" s="83" t="str">
        <f t="shared" si="346"/>
        <v/>
      </c>
      <c r="BF761" s="82">
        <f>IFERROR(FIND("Lago",consulta_completa__11[[#This Row],[13 - Ocorrências/Ambientes Atingidos]]),0)</f>
        <v>0</v>
      </c>
      <c r="BG761" s="83" t="str">
        <f t="shared" si="347"/>
        <v/>
      </c>
      <c r="BH761" s="82">
        <f>IFERROR(FIND("Mar",consulta_completa__11[[#This Row],[13 - Ocorrências/Ambientes Atingidos]]),0)</f>
        <v>0</v>
      </c>
      <c r="BI761" s="83" t="str">
        <f t="shared" si="348"/>
        <v/>
      </c>
      <c r="BJ761" s="82">
        <f>IFERROR(FIND("Praia",consulta_completa__11[[#This Row],[13 - Ocorrências/Ambientes Atingidos]]),0)</f>
        <v>0</v>
      </c>
      <c r="BK761" s="83" t="str">
        <f t="shared" si="349"/>
        <v/>
      </c>
      <c r="BL761" s="82">
        <f>IFERROR(FIND("Solo",consulta_completa__11[[#This Row],[13 - Ocorrências/Ambientes Atingidos]]),0)</f>
        <v>0</v>
      </c>
      <c r="BM761" s="83" t="str">
        <f t="shared" si="350"/>
        <v/>
      </c>
      <c r="BN761" s="82">
        <f>IFERROR(FIND("Águas subterrâneas",consulta_completa__11[[#This Row],[13 - Ocorrências/Ambientes Atingidos]]),0)</f>
        <v>0</v>
      </c>
      <c r="BO761" s="83" t="str">
        <f t="shared" si="351"/>
        <v/>
      </c>
      <c r="BP761" s="82">
        <f>IFERROR(FIND("Atmosfera",consulta_completa__11[[#This Row],[13 - Ocorrências/Ambientes Atingidos]]),0)</f>
        <v>0</v>
      </c>
      <c r="BQ761" s="83" t="str">
        <f t="shared" si="352"/>
        <v/>
      </c>
      <c r="BR761" s="82">
        <f>IFERROR(FIND("Flora",consulta_completa__11[[#This Row],[13 - Ocorrências/Ambientes Atingidos]]),0)</f>
        <v>0</v>
      </c>
      <c r="BS761" s="83" t="str">
        <f t="shared" si="353"/>
        <v/>
      </c>
      <c r="BT761" s="82">
        <f>IFERROR(FIND("Fauna",consulta_completa__11[[#This Row],[13 - Ocorrências/Ambientes Atingidos]]),0)</f>
        <v>0</v>
      </c>
      <c r="BU761" s="83" t="str">
        <f t="shared" si="354"/>
        <v/>
      </c>
      <c r="BV761" s="82">
        <f>IFERROR(FIND("UC federal",consulta_completa__11[[#This Row],[13 - Ocorrências/Ambientes Atingidos]]),0)</f>
        <v>0</v>
      </c>
      <c r="BW761" s="83" t="str">
        <f t="shared" si="355"/>
        <v/>
      </c>
      <c r="BX761" s="82">
        <f>IFERROR(FIND("UC estadual/municipal",consulta_completa__11[[#This Row],[13 - Ocorrências/Ambientes Atingidos]]),0)</f>
        <v>0</v>
      </c>
      <c r="BY761" s="83" t="str">
        <f t="shared" si="356"/>
        <v/>
      </c>
      <c r="BZ761" s="82">
        <f>IFERROR(FIND("Outro(s)",consulta_completa__11[[#This Row],[13 - Ocorrências/Ambientes Atingidos]]),0)</f>
        <v>0</v>
      </c>
      <c r="CA761" s="83" t="str">
        <f t="shared" si="357"/>
        <v/>
      </c>
      <c r="CB761" s="82">
        <f>IFERROR(FIND("Sem dano",consulta_completa__11[[#This Row],[13 - Ocorrências/Ambientes Atingidos]]),0)</f>
        <v>0</v>
      </c>
      <c r="CC761" s="83" t="str">
        <f t="shared" si="358"/>
        <v/>
      </c>
      <c r="CD761" s="82" t="str">
        <f>IF(consulta_completa__11[[#This Row],[13 - Ocorrências/Ambientes Atingidos]]="","X","")</f>
        <v>X</v>
      </c>
      <c r="CE761" s="84">
        <f>IFERROR(FIND("IBAMA",consulta_completa__11[[#This Row],[14 - Inst. Atuando no Local]]),0)</f>
        <v>0</v>
      </c>
      <c r="CF761" s="84" t="str">
        <f t="shared" si="359"/>
        <v/>
      </c>
      <c r="CG761" s="84">
        <f>IFERROR(FIND("OEMA",consulta_completa__11[[#This Row],[14 - Inst. Atuando no Local]]),0)</f>
        <v>0</v>
      </c>
      <c r="CH761" s="84" t="str">
        <f t="shared" si="360"/>
        <v/>
      </c>
      <c r="CI761" s="84">
        <f>IFERROR(FIND("DEFESA CIVIL",consulta_completa__11[[#This Row],[14 - Inst. Atuando no Local]]),0)</f>
        <v>0</v>
      </c>
      <c r="CJ761" s="84" t="str">
        <f t="shared" si="361"/>
        <v/>
      </c>
      <c r="CK761" s="84">
        <f>IFERROR(FIND("CORPO DE BOMBEIROS",consulta_completa__11[[#This Row],[14 - Inst. Atuando no Local]]),0)</f>
        <v>0</v>
      </c>
      <c r="CL761" s="84" t="str">
        <f t="shared" si="362"/>
        <v/>
      </c>
      <c r="CM761" s="84">
        <f>IFERROR(FIND("POLÍCIA RODOVIÁRIA",consulta_completa__11[[#This Row],[14 - Inst. Atuando no Local]]),0)</f>
        <v>0</v>
      </c>
      <c r="CN761" s="84" t="str">
        <f t="shared" si="363"/>
        <v/>
      </c>
      <c r="CO761" s="84">
        <f>IFERROR(FIND("POLÍCIA MILITAR",consulta_completa__11[[#This Row],[14 - Inst. Atuando no Local]]),0)</f>
        <v>0</v>
      </c>
      <c r="CP761" s="84" t="str">
        <f t="shared" si="364"/>
        <v/>
      </c>
      <c r="CQ761" s="84">
        <f>IFERROR(FIND("POLÍCIA CIVIL",consulta_completa__11[[#This Row],[14 - Inst. Atuando no Local]]),0)</f>
        <v>0</v>
      </c>
      <c r="CR761" s="84" t="str">
        <f t="shared" si="365"/>
        <v/>
      </c>
      <c r="CS761" s="84">
        <f>IFERROR(FIND("MARINHA DO BRASIL",consulta_completa__11[[#This Row],[14 - Inst. Atuando no Local]]),0)</f>
        <v>0</v>
      </c>
      <c r="CT761" s="84" t="str">
        <f t="shared" si="366"/>
        <v/>
      </c>
      <c r="CU761" s="84">
        <f>IFERROR(FIND("EMPRESA ESPECIALIZADA EM ATENDIMENTO",consulta_completa__11[[#This Row],[14 - Inst. Atuando no Local]]),0)</f>
        <v>0</v>
      </c>
      <c r="CV761" s="84" t="str">
        <f t="shared" si="367"/>
        <v/>
      </c>
      <c r="CW761" s="84">
        <f>IFERROR(FIND("IBAMA",consulta_completa__11[[#This Row],[14 - Inst. Atuando no Local]]),0)</f>
        <v>0</v>
      </c>
      <c r="CX761" s="84" t="str">
        <f t="shared" si="368"/>
        <v/>
      </c>
      <c r="CY761" s="84" t="str">
        <f>IF(consulta_completa__11[[#This Row],[14 - Inst. Atuando no Local]]="","X","")</f>
        <v>X</v>
      </c>
      <c r="CZ761" s="84">
        <f>IFERROR(FIND("OUTRA (S)",consulta_completa__11[[#This Row],[14 - Inst. Atuando no Local]]),0)</f>
        <v>0</v>
      </c>
      <c r="DA761" s="84" t="str">
        <f t="shared" si="369"/>
        <v/>
      </c>
      <c r="DB761" s="35" t="str">
        <f t="shared" si="370"/>
        <v>Sim</v>
      </c>
      <c r="DC761" s="35" t="str">
        <f t="shared" si="371"/>
        <v>Não</v>
      </c>
      <c r="DD761" s="35" t="str">
        <f t="shared" si="372"/>
        <v>Sim</v>
      </c>
      <c r="DE761" s="87" t="str">
        <f t="shared" ref="DE761:DE785" si="374">IF(AC761=1,"Federal",IF(AC761=2,"Estadual",IF(AC761=0,"Sem informação","")))</f>
        <v/>
      </c>
    </row>
    <row r="762" spans="1:109">
      <c r="A762" s="14">
        <v>2025102810812</v>
      </c>
      <c r="B762" s="1">
        <v>45951</v>
      </c>
      <c r="C762" t="s">
        <v>4451</v>
      </c>
      <c r="D762" t="s">
        <v>212</v>
      </c>
      <c r="E762" t="s">
        <v>286</v>
      </c>
      <c r="F762" t="s">
        <v>1275</v>
      </c>
      <c r="G762" t="s">
        <v>696</v>
      </c>
      <c r="H762" t="s">
        <v>3503</v>
      </c>
      <c r="I762" t="s">
        <v>648</v>
      </c>
      <c r="J762" t="s">
        <v>113</v>
      </c>
      <c r="K762" t="s">
        <v>114</v>
      </c>
      <c r="L762" t="s">
        <v>114</v>
      </c>
      <c r="M762" t="s">
        <v>297</v>
      </c>
      <c r="N762" t="s">
        <v>904</v>
      </c>
      <c r="O762" t="s">
        <v>239</v>
      </c>
      <c r="P762" t="s">
        <v>355</v>
      </c>
      <c r="Q762" t="s">
        <v>167</v>
      </c>
      <c r="R762" t="s">
        <v>123</v>
      </c>
      <c r="S762" t="s">
        <v>113</v>
      </c>
      <c r="T762" t="s">
        <v>6563</v>
      </c>
      <c r="U762" t="s">
        <v>6564</v>
      </c>
      <c r="V762" t="s">
        <v>6565</v>
      </c>
      <c r="Z762" t="s">
        <v>6566</v>
      </c>
      <c r="AA762" t="s">
        <v>6567</v>
      </c>
      <c r="AB762" t="s">
        <v>6568</v>
      </c>
      <c r="AC762" t="s">
        <v>6569</v>
      </c>
      <c r="AD762">
        <v>1</v>
      </c>
      <c r="AE762" t="s">
        <v>6570</v>
      </c>
      <c r="AF762" t="s">
        <v>113</v>
      </c>
      <c r="AG762" t="s">
        <v>113</v>
      </c>
      <c r="AH762" t="s">
        <v>131</v>
      </c>
      <c r="AI762" t="s">
        <v>132</v>
      </c>
      <c r="AJ762" t="s">
        <v>132</v>
      </c>
      <c r="AK762" t="s">
        <v>113</v>
      </c>
      <c r="AL762" t="s">
        <v>6571</v>
      </c>
      <c r="AM762" t="s">
        <v>264</v>
      </c>
      <c r="AN762" t="s">
        <v>265</v>
      </c>
      <c r="AO762" t="s">
        <v>266</v>
      </c>
      <c r="AQ762" t="s">
        <v>267</v>
      </c>
      <c r="AR762" t="s">
        <v>113</v>
      </c>
      <c r="AS762" t="s">
        <v>113</v>
      </c>
      <c r="AT762" t="s">
        <v>113</v>
      </c>
      <c r="AU762" t="s">
        <v>6572</v>
      </c>
      <c r="AW762" t="s">
        <v>113</v>
      </c>
      <c r="AX762" s="82">
        <f>IFERROR(FIND("Óbitos/feridos",consulta_completa__11[[#This Row],[13 - Ocorrências/Ambientes Atingidos]]),0)</f>
        <v>1</v>
      </c>
      <c r="AY762" s="83" t="str">
        <f t="shared" si="344"/>
        <v>X</v>
      </c>
      <c r="AZ762" s="82">
        <f>IFERROR(FIND("População afetada/evacuada",consulta_completa__11[[#This Row],[13 - Ocorrências/Ambientes Atingidos]]),0)</f>
        <v>0</v>
      </c>
      <c r="BA762" s="82" t="str">
        <f t="shared" si="345"/>
        <v/>
      </c>
      <c r="BB762" s="82">
        <f>IFERROR(FIND("Suspensão de abastecimento de água",consulta_completa__11[[#This Row],[13 - Ocorrências/Ambientes Atingidos]]),0)</f>
        <v>0</v>
      </c>
      <c r="BC762" s="83" t="str">
        <f t="shared" si="373"/>
        <v/>
      </c>
      <c r="BD762" s="82">
        <f>IFERROR(FIND("Rio/córrego",consulta_completa__11[[#This Row],[13 - Ocorrências/Ambientes Atingidos]]),0)</f>
        <v>0</v>
      </c>
      <c r="BE762" s="83" t="str">
        <f t="shared" si="346"/>
        <v/>
      </c>
      <c r="BF762" s="82">
        <f>IFERROR(FIND("Lago",consulta_completa__11[[#This Row],[13 - Ocorrências/Ambientes Atingidos]]),0)</f>
        <v>0</v>
      </c>
      <c r="BG762" s="83" t="str">
        <f t="shared" si="347"/>
        <v/>
      </c>
      <c r="BH762" s="82">
        <f>IFERROR(FIND("Mar",consulta_completa__11[[#This Row],[13 - Ocorrências/Ambientes Atingidos]]),0)</f>
        <v>0</v>
      </c>
      <c r="BI762" s="83" t="str">
        <f t="shared" si="348"/>
        <v/>
      </c>
      <c r="BJ762" s="82">
        <f>IFERROR(FIND("Praia",consulta_completa__11[[#This Row],[13 - Ocorrências/Ambientes Atingidos]]),0)</f>
        <v>0</v>
      </c>
      <c r="BK762" s="83" t="str">
        <f t="shared" si="349"/>
        <v/>
      </c>
      <c r="BL762" s="82">
        <f>IFERROR(FIND("Solo",consulta_completa__11[[#This Row],[13 - Ocorrências/Ambientes Atingidos]]),0)</f>
        <v>17</v>
      </c>
      <c r="BM762" s="83" t="str">
        <f t="shared" si="350"/>
        <v>X</v>
      </c>
      <c r="BN762" s="82">
        <f>IFERROR(FIND("Águas subterrâneas",consulta_completa__11[[#This Row],[13 - Ocorrências/Ambientes Atingidos]]),0)</f>
        <v>0</v>
      </c>
      <c r="BO762" s="83" t="str">
        <f t="shared" si="351"/>
        <v/>
      </c>
      <c r="BP762" s="82">
        <f>IFERROR(FIND("Atmosfera",consulta_completa__11[[#This Row],[13 - Ocorrências/Ambientes Atingidos]]),0)</f>
        <v>0</v>
      </c>
      <c r="BQ762" s="83" t="str">
        <f t="shared" si="352"/>
        <v/>
      </c>
      <c r="BR762" s="82">
        <f>IFERROR(FIND("Flora",consulta_completa__11[[#This Row],[13 - Ocorrências/Ambientes Atingidos]]),0)</f>
        <v>0</v>
      </c>
      <c r="BS762" s="83" t="str">
        <f t="shared" si="353"/>
        <v/>
      </c>
      <c r="BT762" s="82">
        <f>IFERROR(FIND("Fauna",consulta_completa__11[[#This Row],[13 - Ocorrências/Ambientes Atingidos]]),0)</f>
        <v>0</v>
      </c>
      <c r="BU762" s="83" t="str">
        <f t="shared" si="354"/>
        <v/>
      </c>
      <c r="BV762" s="82">
        <f>IFERROR(FIND("UC federal",consulta_completa__11[[#This Row],[13 - Ocorrências/Ambientes Atingidos]]),0)</f>
        <v>0</v>
      </c>
      <c r="BW762" s="83" t="str">
        <f t="shared" si="355"/>
        <v/>
      </c>
      <c r="BX762" s="82">
        <f>IFERROR(FIND("UC estadual/municipal",consulta_completa__11[[#This Row],[13 - Ocorrências/Ambientes Atingidos]]),0)</f>
        <v>0</v>
      </c>
      <c r="BY762" s="83" t="str">
        <f t="shared" si="356"/>
        <v/>
      </c>
      <c r="BZ762" s="82">
        <f>IFERROR(FIND("Outro(s)",consulta_completa__11[[#This Row],[13 - Ocorrências/Ambientes Atingidos]]),0)</f>
        <v>0</v>
      </c>
      <c r="CA762" s="83" t="str">
        <f t="shared" si="357"/>
        <v/>
      </c>
      <c r="CB762" s="82">
        <f>IFERROR(FIND("Sem dano",consulta_completa__11[[#This Row],[13 - Ocorrências/Ambientes Atingidos]]),0)</f>
        <v>0</v>
      </c>
      <c r="CC762" s="83" t="str">
        <f t="shared" si="358"/>
        <v/>
      </c>
      <c r="CD762" s="82" t="str">
        <f>IF(consulta_completa__11[[#This Row],[13 - Ocorrências/Ambientes Atingidos]]="","X","")</f>
        <v/>
      </c>
      <c r="CE762" s="84">
        <f>IFERROR(FIND("IBAMA",consulta_completa__11[[#This Row],[14 - Inst. Atuando no Local]]),0)</f>
        <v>0</v>
      </c>
      <c r="CF762" s="84" t="str">
        <f t="shared" si="359"/>
        <v/>
      </c>
      <c r="CG762" s="84">
        <f>IFERROR(FIND("OEMA",consulta_completa__11[[#This Row],[14 - Inst. Atuando no Local]]),0)</f>
        <v>0</v>
      </c>
      <c r="CH762" s="84" t="str">
        <f t="shared" si="360"/>
        <v/>
      </c>
      <c r="CI762" s="84">
        <f>IFERROR(FIND("DEFESA CIVIL",consulta_completa__11[[#This Row],[14 - Inst. Atuando no Local]]),0)</f>
        <v>0</v>
      </c>
      <c r="CJ762" s="84" t="str">
        <f t="shared" si="361"/>
        <v/>
      </c>
      <c r="CK762" s="84">
        <f>IFERROR(FIND("CORPO DE BOMBEIROS",consulta_completa__11[[#This Row],[14 - Inst. Atuando no Local]]),0)</f>
        <v>0</v>
      </c>
      <c r="CL762" s="84" t="str">
        <f t="shared" si="362"/>
        <v/>
      </c>
      <c r="CM762" s="84">
        <f>IFERROR(FIND("POLÍCIA RODOVIÁRIA",consulta_completa__11[[#This Row],[14 - Inst. Atuando no Local]]),0)</f>
        <v>0</v>
      </c>
      <c r="CN762" s="84" t="str">
        <f t="shared" si="363"/>
        <v/>
      </c>
      <c r="CO762" s="84">
        <f>IFERROR(FIND("POLÍCIA MILITAR",consulta_completa__11[[#This Row],[14 - Inst. Atuando no Local]]),0)</f>
        <v>0</v>
      </c>
      <c r="CP762" s="84" t="str">
        <f t="shared" si="364"/>
        <v/>
      </c>
      <c r="CQ762" s="84">
        <f>IFERROR(FIND("POLÍCIA CIVIL",consulta_completa__11[[#This Row],[14 - Inst. Atuando no Local]]),0)</f>
        <v>0</v>
      </c>
      <c r="CR762" s="84" t="str">
        <f t="shared" si="365"/>
        <v/>
      </c>
      <c r="CS762" s="84">
        <f>IFERROR(FIND("MARINHA DO BRASIL",consulta_completa__11[[#This Row],[14 - Inst. Atuando no Local]]),0)</f>
        <v>0</v>
      </c>
      <c r="CT762" s="84" t="str">
        <f t="shared" si="366"/>
        <v/>
      </c>
      <c r="CU762" s="84">
        <f>IFERROR(FIND("EMPRESA ESPECIALIZADA EM ATENDIMENTO",consulta_completa__11[[#This Row],[14 - Inst. Atuando no Local]]),0)</f>
        <v>0</v>
      </c>
      <c r="CV762" s="84" t="str">
        <f t="shared" si="367"/>
        <v/>
      </c>
      <c r="CW762" s="84">
        <f>IFERROR(FIND("IBAMA",consulta_completa__11[[#This Row],[14 - Inst. Atuando no Local]]),0)</f>
        <v>0</v>
      </c>
      <c r="CX762" s="84" t="str">
        <f t="shared" si="368"/>
        <v/>
      </c>
      <c r="CY762" s="84" t="str">
        <f>IF(consulta_completa__11[[#This Row],[14 - Inst. Atuando no Local]]="","X","")</f>
        <v/>
      </c>
      <c r="CZ762" s="84">
        <f>IFERROR(FIND("OUTRA (S)",consulta_completa__11[[#This Row],[14 - Inst. Atuando no Local]]),0)</f>
        <v>0</v>
      </c>
      <c r="DA762" s="84" t="str">
        <f t="shared" si="369"/>
        <v/>
      </c>
      <c r="DB762" s="35" t="str">
        <f t="shared" si="370"/>
        <v>Sim</v>
      </c>
      <c r="DC762" s="35" t="str">
        <f t="shared" si="371"/>
        <v>Não</v>
      </c>
      <c r="DD762" s="35" t="str">
        <f t="shared" si="372"/>
        <v>Sim</v>
      </c>
      <c r="DE762" s="87" t="str">
        <f t="shared" si="374"/>
        <v/>
      </c>
    </row>
    <row r="763" spans="1:109">
      <c r="A763" s="14">
        <v>2025102246850</v>
      </c>
      <c r="B763" s="1">
        <v>45952</v>
      </c>
      <c r="C763" t="s">
        <v>109</v>
      </c>
      <c r="D763" t="s">
        <v>110</v>
      </c>
      <c r="E763" t="s">
        <v>111</v>
      </c>
      <c r="F763" t="s">
        <v>182</v>
      </c>
      <c r="G763" t="s">
        <v>113</v>
      </c>
      <c r="H763" t="s">
        <v>114</v>
      </c>
      <c r="I763" t="s">
        <v>114</v>
      </c>
      <c r="J763" t="s">
        <v>6573</v>
      </c>
      <c r="K763" t="s">
        <v>113</v>
      </c>
      <c r="L763" t="s">
        <v>113</v>
      </c>
      <c r="M763" t="s">
        <v>1912</v>
      </c>
      <c r="N763" t="s">
        <v>113</v>
      </c>
      <c r="O763" t="s">
        <v>239</v>
      </c>
      <c r="P763" t="s">
        <v>121</v>
      </c>
      <c r="Q763" t="s">
        <v>230</v>
      </c>
      <c r="R763" t="s">
        <v>123</v>
      </c>
      <c r="S763" t="s">
        <v>201</v>
      </c>
      <c r="T763" t="s">
        <v>6574</v>
      </c>
      <c r="U763" t="s">
        <v>113</v>
      </c>
      <c r="V763" t="s">
        <v>6575</v>
      </c>
      <c r="Y763" t="b">
        <v>1</v>
      </c>
      <c r="Z763" t="s">
        <v>6576</v>
      </c>
      <c r="AA763" t="s">
        <v>6577</v>
      </c>
      <c r="AB763" t="s">
        <v>3528</v>
      </c>
      <c r="AC763" t="s">
        <v>262</v>
      </c>
      <c r="AD763">
        <v>1</v>
      </c>
      <c r="AE763" t="s">
        <v>113</v>
      </c>
      <c r="AF763" t="s">
        <v>113</v>
      </c>
      <c r="AG763" t="s">
        <v>113</v>
      </c>
      <c r="AH763" t="s">
        <v>131</v>
      </c>
      <c r="AI763" t="s">
        <v>132</v>
      </c>
      <c r="AJ763" t="s">
        <v>131</v>
      </c>
      <c r="AK763" t="s">
        <v>6578</v>
      </c>
      <c r="AL763" t="s">
        <v>6579</v>
      </c>
      <c r="AM763" t="s">
        <v>5559</v>
      </c>
      <c r="AN763" t="s">
        <v>265</v>
      </c>
      <c r="AO763" t="s">
        <v>266</v>
      </c>
      <c r="AP763">
        <v>6133161070</v>
      </c>
      <c r="AQ763" t="s">
        <v>5560</v>
      </c>
      <c r="AR763" t="s">
        <v>113</v>
      </c>
      <c r="AS763" t="s">
        <v>113</v>
      </c>
      <c r="AT763" t="s">
        <v>113</v>
      </c>
      <c r="AU763" t="s">
        <v>113</v>
      </c>
      <c r="AW763" t="s">
        <v>113</v>
      </c>
      <c r="AX763" s="82">
        <f>IFERROR(FIND("Óbitos/feridos",consulta_completa__11[[#This Row],[13 - Ocorrências/Ambientes Atingidos]]),0)</f>
        <v>0</v>
      </c>
      <c r="AY763" s="83" t="str">
        <f t="shared" si="344"/>
        <v/>
      </c>
      <c r="AZ763" s="82">
        <f>IFERROR(FIND("População afetada/evacuada",consulta_completa__11[[#This Row],[13 - Ocorrências/Ambientes Atingidos]]),0)</f>
        <v>0</v>
      </c>
      <c r="BA763" s="82" t="str">
        <f t="shared" si="345"/>
        <v/>
      </c>
      <c r="BB763" s="82">
        <f>IFERROR(FIND("Suspensão de abastecimento de água",consulta_completa__11[[#This Row],[13 - Ocorrências/Ambientes Atingidos]]),0)</f>
        <v>0</v>
      </c>
      <c r="BC763" s="83" t="str">
        <f t="shared" si="373"/>
        <v/>
      </c>
      <c r="BD763" s="82">
        <f>IFERROR(FIND("Rio/córrego",consulta_completa__11[[#This Row],[13 - Ocorrências/Ambientes Atingidos]]),0)</f>
        <v>0</v>
      </c>
      <c r="BE763" s="83" t="str">
        <f t="shared" si="346"/>
        <v/>
      </c>
      <c r="BF763" s="82">
        <f>IFERROR(FIND("Lago",consulta_completa__11[[#This Row],[13 - Ocorrências/Ambientes Atingidos]]),0)</f>
        <v>0</v>
      </c>
      <c r="BG763" s="83" t="str">
        <f t="shared" si="347"/>
        <v/>
      </c>
      <c r="BH763" s="82">
        <f>IFERROR(FIND("Mar",consulta_completa__11[[#This Row],[13 - Ocorrências/Ambientes Atingidos]]),0)</f>
        <v>0</v>
      </c>
      <c r="BI763" s="83" t="str">
        <f t="shared" si="348"/>
        <v/>
      </c>
      <c r="BJ763" s="82">
        <f>IFERROR(FIND("Praia",consulta_completa__11[[#This Row],[13 - Ocorrências/Ambientes Atingidos]]),0)</f>
        <v>0</v>
      </c>
      <c r="BK763" s="83" t="str">
        <f t="shared" si="349"/>
        <v/>
      </c>
      <c r="BL763" s="82">
        <f>IFERROR(FIND("Solo",consulta_completa__11[[#This Row],[13 - Ocorrências/Ambientes Atingidos]]),0)</f>
        <v>0</v>
      </c>
      <c r="BM763" s="83" t="str">
        <f t="shared" si="350"/>
        <v/>
      </c>
      <c r="BN763" s="82">
        <f>IFERROR(FIND("Águas subterrâneas",consulta_completa__11[[#This Row],[13 - Ocorrências/Ambientes Atingidos]]),0)</f>
        <v>0</v>
      </c>
      <c r="BO763" s="83" t="str">
        <f t="shared" si="351"/>
        <v/>
      </c>
      <c r="BP763" s="82">
        <f>IFERROR(FIND("Atmosfera",consulta_completa__11[[#This Row],[13 - Ocorrências/Ambientes Atingidos]]),0)</f>
        <v>1</v>
      </c>
      <c r="BQ763" s="83" t="str">
        <f t="shared" si="352"/>
        <v>X</v>
      </c>
      <c r="BR763" s="82">
        <f>IFERROR(FIND("Flora",consulta_completa__11[[#This Row],[13 - Ocorrências/Ambientes Atingidos]]),0)</f>
        <v>0</v>
      </c>
      <c r="BS763" s="83" t="str">
        <f t="shared" si="353"/>
        <v/>
      </c>
      <c r="BT763" s="82">
        <f>IFERROR(FIND("Fauna",consulta_completa__11[[#This Row],[13 - Ocorrências/Ambientes Atingidos]]),0)</f>
        <v>0</v>
      </c>
      <c r="BU763" s="83" t="str">
        <f t="shared" si="354"/>
        <v/>
      </c>
      <c r="BV763" s="82">
        <f>IFERROR(FIND("UC federal",consulta_completa__11[[#This Row],[13 - Ocorrências/Ambientes Atingidos]]),0)</f>
        <v>0</v>
      </c>
      <c r="BW763" s="83" t="str">
        <f t="shared" si="355"/>
        <v/>
      </c>
      <c r="BX763" s="82">
        <f>IFERROR(FIND("UC estadual/municipal",consulta_completa__11[[#This Row],[13 - Ocorrências/Ambientes Atingidos]]),0)</f>
        <v>0</v>
      </c>
      <c r="BY763" s="83" t="str">
        <f t="shared" si="356"/>
        <v/>
      </c>
      <c r="BZ763" s="82">
        <f>IFERROR(FIND("Outro(s)",consulta_completa__11[[#This Row],[13 - Ocorrências/Ambientes Atingidos]]),0)</f>
        <v>0</v>
      </c>
      <c r="CA763" s="83" t="str">
        <f t="shared" si="357"/>
        <v/>
      </c>
      <c r="CB763" s="82">
        <f>IFERROR(FIND("Sem dano",consulta_completa__11[[#This Row],[13 - Ocorrências/Ambientes Atingidos]]),0)</f>
        <v>0</v>
      </c>
      <c r="CC763" s="83" t="str">
        <f t="shared" si="358"/>
        <v/>
      </c>
      <c r="CD763" s="82" t="str">
        <f>IF(consulta_completa__11[[#This Row],[13 - Ocorrências/Ambientes Atingidos]]="","X","")</f>
        <v/>
      </c>
      <c r="CE763" s="84">
        <f>IFERROR(FIND("IBAMA",consulta_completa__11[[#This Row],[14 - Inst. Atuando no Local]]),0)</f>
        <v>0</v>
      </c>
      <c r="CF763" s="84" t="str">
        <f t="shared" si="359"/>
        <v/>
      </c>
      <c r="CG763" s="84">
        <f>IFERROR(FIND("OEMA",consulta_completa__11[[#This Row],[14 - Inst. Atuando no Local]]),0)</f>
        <v>0</v>
      </c>
      <c r="CH763" s="84" t="str">
        <f t="shared" si="360"/>
        <v/>
      </c>
      <c r="CI763" s="84">
        <f>IFERROR(FIND("DEFESA CIVIL",consulta_completa__11[[#This Row],[14 - Inst. Atuando no Local]]),0)</f>
        <v>0</v>
      </c>
      <c r="CJ763" s="84" t="str">
        <f t="shared" si="361"/>
        <v/>
      </c>
      <c r="CK763" s="84">
        <f>IFERROR(FIND("CORPO DE BOMBEIROS",consulta_completa__11[[#This Row],[14 - Inst. Atuando no Local]]),0)</f>
        <v>0</v>
      </c>
      <c r="CL763" s="84" t="str">
        <f t="shared" si="362"/>
        <v/>
      </c>
      <c r="CM763" s="84">
        <f>IFERROR(FIND("POLÍCIA RODOVIÁRIA",consulta_completa__11[[#This Row],[14 - Inst. Atuando no Local]]),0)</f>
        <v>0</v>
      </c>
      <c r="CN763" s="84" t="str">
        <f t="shared" si="363"/>
        <v/>
      </c>
      <c r="CO763" s="84">
        <f>IFERROR(FIND("POLÍCIA MILITAR",consulta_completa__11[[#This Row],[14 - Inst. Atuando no Local]]),0)</f>
        <v>0</v>
      </c>
      <c r="CP763" s="84" t="str">
        <f t="shared" si="364"/>
        <v/>
      </c>
      <c r="CQ763" s="84">
        <f>IFERROR(FIND("POLÍCIA CIVIL",consulta_completa__11[[#This Row],[14 - Inst. Atuando no Local]]),0)</f>
        <v>0</v>
      </c>
      <c r="CR763" s="84" t="str">
        <f t="shared" si="365"/>
        <v/>
      </c>
      <c r="CS763" s="84">
        <f>IFERROR(FIND("MARINHA DO BRASIL",consulta_completa__11[[#This Row],[14 - Inst. Atuando no Local]]),0)</f>
        <v>0</v>
      </c>
      <c r="CT763" s="84" t="str">
        <f t="shared" si="366"/>
        <v/>
      </c>
      <c r="CU763" s="84">
        <f>IFERROR(FIND("EMPRESA ESPECIALIZADA EM ATENDIMENTO",consulta_completa__11[[#This Row],[14 - Inst. Atuando no Local]]),0)</f>
        <v>0</v>
      </c>
      <c r="CV763" s="84" t="str">
        <f t="shared" si="367"/>
        <v/>
      </c>
      <c r="CW763" s="84">
        <f>IFERROR(FIND("IBAMA",consulta_completa__11[[#This Row],[14 - Inst. Atuando no Local]]),0)</f>
        <v>0</v>
      </c>
      <c r="CX763" s="84" t="str">
        <f t="shared" si="368"/>
        <v/>
      </c>
      <c r="CY763" s="84" t="str">
        <f>IF(consulta_completa__11[[#This Row],[14 - Inst. Atuando no Local]]="","X","")</f>
        <v>X</v>
      </c>
      <c r="CZ763" s="84">
        <f>IFERROR(FIND("OUTRA (S)",consulta_completa__11[[#This Row],[14 - Inst. Atuando no Local]]),0)</f>
        <v>0</v>
      </c>
      <c r="DA763" s="84" t="str">
        <f t="shared" si="369"/>
        <v/>
      </c>
      <c r="DB763" s="35" t="str">
        <f t="shared" si="370"/>
        <v>Sim</v>
      </c>
      <c r="DC763" s="35" t="str">
        <f t="shared" si="371"/>
        <v>Não</v>
      </c>
      <c r="DD763" s="35" t="str">
        <f t="shared" si="372"/>
        <v>Sim</v>
      </c>
      <c r="DE763" s="87" t="str">
        <f t="shared" si="374"/>
        <v/>
      </c>
    </row>
    <row r="764" spans="1:109">
      <c r="A764" s="14">
        <v>2025102457654</v>
      </c>
      <c r="B764" s="1">
        <v>45952</v>
      </c>
      <c r="C764" t="s">
        <v>502</v>
      </c>
      <c r="D764" t="s">
        <v>254</v>
      </c>
      <c r="E764" t="s">
        <v>1470</v>
      </c>
      <c r="F764" t="s">
        <v>112</v>
      </c>
      <c r="G764" t="s">
        <v>3129</v>
      </c>
      <c r="H764" t="s">
        <v>6580</v>
      </c>
      <c r="I764" t="s">
        <v>117</v>
      </c>
      <c r="J764" t="s">
        <v>1065</v>
      </c>
      <c r="K764" t="s">
        <v>6581</v>
      </c>
      <c r="L764" t="s">
        <v>117</v>
      </c>
      <c r="M764" t="s">
        <v>810</v>
      </c>
      <c r="N764" t="s">
        <v>119</v>
      </c>
      <c r="O764" t="s">
        <v>239</v>
      </c>
      <c r="P764" t="s">
        <v>121</v>
      </c>
      <c r="Q764" t="s">
        <v>122</v>
      </c>
      <c r="R764" t="s">
        <v>123</v>
      </c>
      <c r="S764" t="s">
        <v>113</v>
      </c>
      <c r="T764" t="s">
        <v>6582</v>
      </c>
      <c r="U764" t="s">
        <v>6583</v>
      </c>
      <c r="V764" t="s">
        <v>6584</v>
      </c>
      <c r="Z764" t="s">
        <v>6585</v>
      </c>
      <c r="AA764" t="s">
        <v>6586</v>
      </c>
      <c r="AB764" t="s">
        <v>261</v>
      </c>
      <c r="AC764" t="s">
        <v>262</v>
      </c>
      <c r="AD764">
        <v>1</v>
      </c>
      <c r="AE764" t="s">
        <v>5887</v>
      </c>
      <c r="AF764" t="s">
        <v>6587</v>
      </c>
      <c r="AG764" t="s">
        <v>1322</v>
      </c>
      <c r="AH764" t="s">
        <v>131</v>
      </c>
      <c r="AI764" t="s">
        <v>132</v>
      </c>
      <c r="AJ764" t="s">
        <v>131</v>
      </c>
      <c r="AK764" t="s">
        <v>6588</v>
      </c>
      <c r="AL764" t="s">
        <v>6589</v>
      </c>
      <c r="AM764" t="s">
        <v>5559</v>
      </c>
      <c r="AN764" t="s">
        <v>265</v>
      </c>
      <c r="AO764" t="s">
        <v>266</v>
      </c>
      <c r="AP764">
        <v>6133161070</v>
      </c>
      <c r="AQ764" t="s">
        <v>5560</v>
      </c>
      <c r="AR764" t="s">
        <v>113</v>
      </c>
      <c r="AS764" t="s">
        <v>113</v>
      </c>
      <c r="AT764" t="s">
        <v>113</v>
      </c>
      <c r="AU764" t="s">
        <v>113</v>
      </c>
      <c r="AW764" t="s">
        <v>113</v>
      </c>
      <c r="AX764" s="82">
        <f>IFERROR(FIND("Óbitos/feridos",consulta_completa__11[[#This Row],[13 - Ocorrências/Ambientes Atingidos]]),0)</f>
        <v>0</v>
      </c>
      <c r="AY764" s="83" t="str">
        <f t="shared" si="344"/>
        <v/>
      </c>
      <c r="AZ764" s="82">
        <f>IFERROR(FIND("População afetada/evacuada",consulta_completa__11[[#This Row],[13 - Ocorrências/Ambientes Atingidos]]),0)</f>
        <v>0</v>
      </c>
      <c r="BA764" s="82" t="str">
        <f t="shared" si="345"/>
        <v/>
      </c>
      <c r="BB764" s="82">
        <f>IFERROR(FIND("Suspensão de abastecimento de água",consulta_completa__11[[#This Row],[13 - Ocorrências/Ambientes Atingidos]]),0)</f>
        <v>0</v>
      </c>
      <c r="BC764" s="83" t="str">
        <f t="shared" si="373"/>
        <v/>
      </c>
      <c r="BD764" s="82">
        <f>IFERROR(FIND("Rio/córrego",consulta_completa__11[[#This Row],[13 - Ocorrências/Ambientes Atingidos]]),0)</f>
        <v>1</v>
      </c>
      <c r="BE764" s="83" t="str">
        <f t="shared" si="346"/>
        <v>X</v>
      </c>
      <c r="BF764" s="82">
        <f>IFERROR(FIND("Lago",consulta_completa__11[[#This Row],[13 - Ocorrências/Ambientes Atingidos]]),0)</f>
        <v>0</v>
      </c>
      <c r="BG764" s="83" t="str">
        <f t="shared" si="347"/>
        <v/>
      </c>
      <c r="BH764" s="82">
        <f>IFERROR(FIND("Mar",consulta_completa__11[[#This Row],[13 - Ocorrências/Ambientes Atingidos]]),0)</f>
        <v>0</v>
      </c>
      <c r="BI764" s="83" t="str">
        <f t="shared" si="348"/>
        <v/>
      </c>
      <c r="BJ764" s="82">
        <f>IFERROR(FIND("Praia",consulta_completa__11[[#This Row],[13 - Ocorrências/Ambientes Atingidos]]),0)</f>
        <v>0</v>
      </c>
      <c r="BK764" s="83" t="str">
        <f t="shared" si="349"/>
        <v/>
      </c>
      <c r="BL764" s="82">
        <f>IFERROR(FIND("Solo",consulta_completa__11[[#This Row],[13 - Ocorrências/Ambientes Atingidos]]),0)</f>
        <v>14</v>
      </c>
      <c r="BM764" s="83" t="str">
        <f t="shared" si="350"/>
        <v>X</v>
      </c>
      <c r="BN764" s="82">
        <f>IFERROR(FIND("Águas subterrâneas",consulta_completa__11[[#This Row],[13 - Ocorrências/Ambientes Atingidos]]),0)</f>
        <v>0</v>
      </c>
      <c r="BO764" s="83" t="str">
        <f t="shared" si="351"/>
        <v/>
      </c>
      <c r="BP764" s="82">
        <f>IFERROR(FIND("Atmosfera",consulta_completa__11[[#This Row],[13 - Ocorrências/Ambientes Atingidos]]),0)</f>
        <v>0</v>
      </c>
      <c r="BQ764" s="83" t="str">
        <f t="shared" si="352"/>
        <v/>
      </c>
      <c r="BR764" s="82">
        <f>IFERROR(FIND("Flora",consulta_completa__11[[#This Row],[13 - Ocorrências/Ambientes Atingidos]]),0)</f>
        <v>0</v>
      </c>
      <c r="BS764" s="83" t="str">
        <f t="shared" si="353"/>
        <v/>
      </c>
      <c r="BT764" s="82">
        <f>IFERROR(FIND("Fauna",consulta_completa__11[[#This Row],[13 - Ocorrências/Ambientes Atingidos]]),0)</f>
        <v>0</v>
      </c>
      <c r="BU764" s="83" t="str">
        <f t="shared" si="354"/>
        <v/>
      </c>
      <c r="BV764" s="82">
        <f>IFERROR(FIND("UC federal",consulta_completa__11[[#This Row],[13 - Ocorrências/Ambientes Atingidos]]),0)</f>
        <v>0</v>
      </c>
      <c r="BW764" s="83" t="str">
        <f t="shared" si="355"/>
        <v/>
      </c>
      <c r="BX764" s="82">
        <f>IFERROR(FIND("UC estadual/municipal",consulta_completa__11[[#This Row],[13 - Ocorrências/Ambientes Atingidos]]),0)</f>
        <v>0</v>
      </c>
      <c r="BY764" s="83" t="str">
        <f t="shared" si="356"/>
        <v/>
      </c>
      <c r="BZ764" s="82">
        <f>IFERROR(FIND("Outro(s)",consulta_completa__11[[#This Row],[13 - Ocorrências/Ambientes Atingidos]]),0)</f>
        <v>0</v>
      </c>
      <c r="CA764" s="83" t="str">
        <f t="shared" si="357"/>
        <v/>
      </c>
      <c r="CB764" s="82">
        <f>IFERROR(FIND("Sem dano",consulta_completa__11[[#This Row],[13 - Ocorrências/Ambientes Atingidos]]),0)</f>
        <v>0</v>
      </c>
      <c r="CC764" s="83" t="str">
        <f t="shared" si="358"/>
        <v/>
      </c>
      <c r="CD764" s="82" t="str">
        <f>IF(consulta_completa__11[[#This Row],[13 - Ocorrências/Ambientes Atingidos]]="","X","")</f>
        <v/>
      </c>
      <c r="CE764" s="84">
        <f>IFERROR(FIND("IBAMA",consulta_completa__11[[#This Row],[14 - Inst. Atuando no Local]]),0)</f>
        <v>0</v>
      </c>
      <c r="CF764" s="84" t="str">
        <f t="shared" si="359"/>
        <v/>
      </c>
      <c r="CG764" s="84">
        <f>IFERROR(FIND("OEMA",consulta_completa__11[[#This Row],[14 - Inst. Atuando no Local]]),0)</f>
        <v>0</v>
      </c>
      <c r="CH764" s="84" t="str">
        <f t="shared" si="360"/>
        <v/>
      </c>
      <c r="CI764" s="84">
        <f>IFERROR(FIND("DEFESA CIVIL",consulta_completa__11[[#This Row],[14 - Inst. Atuando no Local]]),0)</f>
        <v>0</v>
      </c>
      <c r="CJ764" s="84" t="str">
        <f t="shared" si="361"/>
        <v/>
      </c>
      <c r="CK764" s="84">
        <f>IFERROR(FIND("CORPO DE BOMBEIROS",consulta_completa__11[[#This Row],[14 - Inst. Atuando no Local]]),0)</f>
        <v>0</v>
      </c>
      <c r="CL764" s="84" t="str">
        <f t="shared" si="362"/>
        <v/>
      </c>
      <c r="CM764" s="84">
        <f>IFERROR(FIND("POLÍCIA RODOVIÁRIA",consulta_completa__11[[#This Row],[14 - Inst. Atuando no Local]]),0)</f>
        <v>0</v>
      </c>
      <c r="CN764" s="84" t="str">
        <f t="shared" si="363"/>
        <v/>
      </c>
      <c r="CO764" s="84">
        <f>IFERROR(FIND("POLÍCIA MILITAR",consulta_completa__11[[#This Row],[14 - Inst. Atuando no Local]]),0)</f>
        <v>0</v>
      </c>
      <c r="CP764" s="84" t="str">
        <f t="shared" si="364"/>
        <v/>
      </c>
      <c r="CQ764" s="84">
        <f>IFERROR(FIND("POLÍCIA CIVIL",consulta_completa__11[[#This Row],[14 - Inst. Atuando no Local]]),0)</f>
        <v>0</v>
      </c>
      <c r="CR764" s="84" t="str">
        <f t="shared" si="365"/>
        <v/>
      </c>
      <c r="CS764" s="84">
        <f>IFERROR(FIND("MARINHA DO BRASIL",consulta_completa__11[[#This Row],[14 - Inst. Atuando no Local]]),0)</f>
        <v>0</v>
      </c>
      <c r="CT764" s="84" t="str">
        <f t="shared" si="366"/>
        <v/>
      </c>
      <c r="CU764" s="84">
        <f>IFERROR(FIND("EMPRESA ESPECIALIZADA EM ATENDIMENTO",consulta_completa__11[[#This Row],[14 - Inst. Atuando no Local]]),0)</f>
        <v>0</v>
      </c>
      <c r="CV764" s="84" t="str">
        <f t="shared" si="367"/>
        <v/>
      </c>
      <c r="CW764" s="84">
        <f>IFERROR(FIND("IBAMA",consulta_completa__11[[#This Row],[14 - Inst. Atuando no Local]]),0)</f>
        <v>0</v>
      </c>
      <c r="CX764" s="84" t="str">
        <f t="shared" si="368"/>
        <v/>
      </c>
      <c r="CY764" s="84" t="str">
        <f>IF(consulta_completa__11[[#This Row],[14 - Inst. Atuando no Local]]="","X","")</f>
        <v/>
      </c>
      <c r="CZ764" s="84">
        <f>IFERROR(FIND("OUTRA (S)",consulta_completa__11[[#This Row],[14 - Inst. Atuando no Local]]),0)</f>
        <v>0</v>
      </c>
      <c r="DA764" s="84" t="str">
        <f t="shared" si="369"/>
        <v/>
      </c>
      <c r="DB764" s="35" t="str">
        <f t="shared" si="370"/>
        <v>Sim</v>
      </c>
      <c r="DC764" s="35" t="str">
        <f t="shared" si="371"/>
        <v>Não</v>
      </c>
      <c r="DD764" s="35" t="str">
        <f t="shared" si="372"/>
        <v>Sim</v>
      </c>
      <c r="DE764" s="87" t="str">
        <f t="shared" si="374"/>
        <v/>
      </c>
    </row>
    <row r="765" spans="1:109">
      <c r="A765" s="14">
        <v>2025102350439</v>
      </c>
      <c r="B765" s="1">
        <v>45953</v>
      </c>
      <c r="C765" t="s">
        <v>6590</v>
      </c>
      <c r="D765" t="s">
        <v>3485</v>
      </c>
      <c r="E765" t="s">
        <v>286</v>
      </c>
      <c r="F765" t="s">
        <v>112</v>
      </c>
      <c r="G765" t="s">
        <v>311</v>
      </c>
      <c r="H765" t="s">
        <v>113</v>
      </c>
      <c r="I765" t="s">
        <v>113</v>
      </c>
      <c r="J765" t="s">
        <v>113</v>
      </c>
      <c r="K765" t="s">
        <v>114</v>
      </c>
      <c r="L765" t="s">
        <v>114</v>
      </c>
      <c r="M765" t="s">
        <v>140</v>
      </c>
      <c r="N765" t="s">
        <v>852</v>
      </c>
      <c r="O765" t="s">
        <v>120</v>
      </c>
      <c r="P765" t="s">
        <v>142</v>
      </c>
      <c r="Q765" t="s">
        <v>230</v>
      </c>
      <c r="R765" t="s">
        <v>123</v>
      </c>
      <c r="S765" t="s">
        <v>113</v>
      </c>
      <c r="T765" t="s">
        <v>6591</v>
      </c>
      <c r="U765" t="s">
        <v>6592</v>
      </c>
      <c r="V765" t="s">
        <v>6593</v>
      </c>
      <c r="Z765" t="s">
        <v>113</v>
      </c>
      <c r="AA765" t="s">
        <v>6594</v>
      </c>
      <c r="AB765" t="s">
        <v>113</v>
      </c>
      <c r="AC765" t="s">
        <v>113</v>
      </c>
      <c r="AE765" t="s">
        <v>6595</v>
      </c>
      <c r="AF765" t="s">
        <v>113</v>
      </c>
      <c r="AG765" t="s">
        <v>113</v>
      </c>
      <c r="AH765" t="s">
        <v>194</v>
      </c>
      <c r="AI765" t="s">
        <v>132</v>
      </c>
      <c r="AJ765" t="s">
        <v>131</v>
      </c>
      <c r="AK765" t="s">
        <v>6596</v>
      </c>
      <c r="AL765" t="s">
        <v>6597</v>
      </c>
      <c r="AM765" t="s">
        <v>5559</v>
      </c>
      <c r="AN765" t="s">
        <v>265</v>
      </c>
      <c r="AO765" t="s">
        <v>266</v>
      </c>
      <c r="AP765">
        <v>6133161070</v>
      </c>
      <c r="AQ765" t="s">
        <v>5560</v>
      </c>
      <c r="AR765" t="s">
        <v>113</v>
      </c>
      <c r="AS765" t="s">
        <v>113</v>
      </c>
      <c r="AT765" t="s">
        <v>113</v>
      </c>
      <c r="AU765" t="s">
        <v>113</v>
      </c>
      <c r="AW765" t="s">
        <v>113</v>
      </c>
      <c r="AX765" s="82">
        <f>IFERROR(FIND("Óbitos/feridos",consulta_completa__11[[#This Row],[13 - Ocorrências/Ambientes Atingidos]]),0)</f>
        <v>0</v>
      </c>
      <c r="AY765" s="83" t="str">
        <f t="shared" si="344"/>
        <v/>
      </c>
      <c r="AZ765" s="82">
        <f>IFERROR(FIND("População afetada/evacuada",consulta_completa__11[[#This Row],[13 - Ocorrências/Ambientes Atingidos]]),0)</f>
        <v>0</v>
      </c>
      <c r="BA765" s="82" t="str">
        <f t="shared" si="345"/>
        <v/>
      </c>
      <c r="BB765" s="82">
        <f>IFERROR(FIND("Suspensão de abastecimento de água",consulta_completa__11[[#This Row],[13 - Ocorrências/Ambientes Atingidos]]),0)</f>
        <v>0</v>
      </c>
      <c r="BC765" s="83" t="str">
        <f t="shared" si="373"/>
        <v/>
      </c>
      <c r="BD765" s="82">
        <f>IFERROR(FIND("Rio/córrego",consulta_completa__11[[#This Row],[13 - Ocorrências/Ambientes Atingidos]]),0)</f>
        <v>0</v>
      </c>
      <c r="BE765" s="83" t="str">
        <f t="shared" si="346"/>
        <v/>
      </c>
      <c r="BF765" s="82">
        <f>IFERROR(FIND("Lago",consulta_completa__11[[#This Row],[13 - Ocorrências/Ambientes Atingidos]]),0)</f>
        <v>0</v>
      </c>
      <c r="BG765" s="83" t="str">
        <f t="shared" si="347"/>
        <v/>
      </c>
      <c r="BH765" s="82">
        <f>IFERROR(FIND("Mar",consulta_completa__11[[#This Row],[13 - Ocorrências/Ambientes Atingidos]]),0)</f>
        <v>0</v>
      </c>
      <c r="BI765" s="83" t="str">
        <f t="shared" si="348"/>
        <v/>
      </c>
      <c r="BJ765" s="82">
        <f>IFERROR(FIND("Praia",consulta_completa__11[[#This Row],[13 - Ocorrências/Ambientes Atingidos]]),0)</f>
        <v>0</v>
      </c>
      <c r="BK765" s="83" t="str">
        <f t="shared" si="349"/>
        <v/>
      </c>
      <c r="BL765" s="82">
        <f>IFERROR(FIND("Solo",consulta_completa__11[[#This Row],[13 - Ocorrências/Ambientes Atingidos]]),0)</f>
        <v>1</v>
      </c>
      <c r="BM765" s="83" t="str">
        <f t="shared" si="350"/>
        <v>X</v>
      </c>
      <c r="BN765" s="82">
        <f>IFERROR(FIND("Águas subterrâneas",consulta_completa__11[[#This Row],[13 - Ocorrências/Ambientes Atingidos]]),0)</f>
        <v>0</v>
      </c>
      <c r="BO765" s="83" t="str">
        <f t="shared" si="351"/>
        <v/>
      </c>
      <c r="BP765" s="82">
        <f>IFERROR(FIND("Atmosfera",consulta_completa__11[[#This Row],[13 - Ocorrências/Ambientes Atingidos]]),0)</f>
        <v>0</v>
      </c>
      <c r="BQ765" s="83" t="str">
        <f t="shared" si="352"/>
        <v/>
      </c>
      <c r="BR765" s="82">
        <f>IFERROR(FIND("Flora",consulta_completa__11[[#This Row],[13 - Ocorrências/Ambientes Atingidos]]),0)</f>
        <v>0</v>
      </c>
      <c r="BS765" s="83" t="str">
        <f t="shared" si="353"/>
        <v/>
      </c>
      <c r="BT765" s="82">
        <f>IFERROR(FIND("Fauna",consulta_completa__11[[#This Row],[13 - Ocorrências/Ambientes Atingidos]]),0)</f>
        <v>0</v>
      </c>
      <c r="BU765" s="83" t="str">
        <f t="shared" si="354"/>
        <v/>
      </c>
      <c r="BV765" s="82">
        <f>IFERROR(FIND("UC federal",consulta_completa__11[[#This Row],[13 - Ocorrências/Ambientes Atingidos]]),0)</f>
        <v>0</v>
      </c>
      <c r="BW765" s="83" t="str">
        <f t="shared" si="355"/>
        <v/>
      </c>
      <c r="BX765" s="82">
        <f>IFERROR(FIND("UC estadual/municipal",consulta_completa__11[[#This Row],[13 - Ocorrências/Ambientes Atingidos]]),0)</f>
        <v>0</v>
      </c>
      <c r="BY765" s="83" t="str">
        <f t="shared" si="356"/>
        <v/>
      </c>
      <c r="BZ765" s="82">
        <f>IFERROR(FIND("Outro(s)",consulta_completa__11[[#This Row],[13 - Ocorrências/Ambientes Atingidos]]),0)</f>
        <v>0</v>
      </c>
      <c r="CA765" s="83" t="str">
        <f t="shared" si="357"/>
        <v/>
      </c>
      <c r="CB765" s="82">
        <f>IFERROR(FIND("Sem dano",consulta_completa__11[[#This Row],[13 - Ocorrências/Ambientes Atingidos]]),0)</f>
        <v>0</v>
      </c>
      <c r="CC765" s="83" t="str">
        <f t="shared" si="358"/>
        <v/>
      </c>
      <c r="CD765" s="82" t="str">
        <f>IF(consulta_completa__11[[#This Row],[13 - Ocorrências/Ambientes Atingidos]]="","X","")</f>
        <v/>
      </c>
      <c r="CE765" s="84">
        <f>IFERROR(FIND("IBAMA",consulta_completa__11[[#This Row],[14 - Inst. Atuando no Local]]),0)</f>
        <v>0</v>
      </c>
      <c r="CF765" s="84" t="str">
        <f t="shared" si="359"/>
        <v/>
      </c>
      <c r="CG765" s="84">
        <f>IFERROR(FIND("OEMA",consulta_completa__11[[#This Row],[14 - Inst. Atuando no Local]]),0)</f>
        <v>0</v>
      </c>
      <c r="CH765" s="84" t="str">
        <f t="shared" si="360"/>
        <v/>
      </c>
      <c r="CI765" s="84">
        <f>IFERROR(FIND("DEFESA CIVIL",consulta_completa__11[[#This Row],[14 - Inst. Atuando no Local]]),0)</f>
        <v>0</v>
      </c>
      <c r="CJ765" s="84" t="str">
        <f t="shared" si="361"/>
        <v/>
      </c>
      <c r="CK765" s="84">
        <f>IFERROR(FIND("CORPO DE BOMBEIROS",consulta_completa__11[[#This Row],[14 - Inst. Atuando no Local]]),0)</f>
        <v>0</v>
      </c>
      <c r="CL765" s="84" t="str">
        <f t="shared" si="362"/>
        <v/>
      </c>
      <c r="CM765" s="84">
        <f>IFERROR(FIND("POLÍCIA RODOVIÁRIA",consulta_completa__11[[#This Row],[14 - Inst. Atuando no Local]]),0)</f>
        <v>0</v>
      </c>
      <c r="CN765" s="84" t="str">
        <f t="shared" si="363"/>
        <v/>
      </c>
      <c r="CO765" s="84">
        <f>IFERROR(FIND("POLÍCIA MILITAR",consulta_completa__11[[#This Row],[14 - Inst. Atuando no Local]]),0)</f>
        <v>0</v>
      </c>
      <c r="CP765" s="84" t="str">
        <f t="shared" si="364"/>
        <v/>
      </c>
      <c r="CQ765" s="84">
        <f>IFERROR(FIND("POLÍCIA CIVIL",consulta_completa__11[[#This Row],[14 - Inst. Atuando no Local]]),0)</f>
        <v>0</v>
      </c>
      <c r="CR765" s="84" t="str">
        <f t="shared" si="365"/>
        <v/>
      </c>
      <c r="CS765" s="84">
        <f>IFERROR(FIND("MARINHA DO BRASIL",consulta_completa__11[[#This Row],[14 - Inst. Atuando no Local]]),0)</f>
        <v>0</v>
      </c>
      <c r="CT765" s="84" t="str">
        <f t="shared" si="366"/>
        <v/>
      </c>
      <c r="CU765" s="84">
        <f>IFERROR(FIND("EMPRESA ESPECIALIZADA EM ATENDIMENTO",consulta_completa__11[[#This Row],[14 - Inst. Atuando no Local]]),0)</f>
        <v>0</v>
      </c>
      <c r="CV765" s="84" t="str">
        <f t="shared" si="367"/>
        <v/>
      </c>
      <c r="CW765" s="84">
        <f>IFERROR(FIND("IBAMA",consulta_completa__11[[#This Row],[14 - Inst. Atuando no Local]]),0)</f>
        <v>0</v>
      </c>
      <c r="CX765" s="84" t="str">
        <f t="shared" si="368"/>
        <v/>
      </c>
      <c r="CY765" s="84" t="str">
        <f>IF(consulta_completa__11[[#This Row],[14 - Inst. Atuando no Local]]="","X","")</f>
        <v/>
      </c>
      <c r="CZ765" s="84">
        <f>IFERROR(FIND("OUTRA (S)",consulta_completa__11[[#This Row],[14 - Inst. Atuando no Local]]),0)</f>
        <v>0</v>
      </c>
      <c r="DA765" s="84" t="str">
        <f t="shared" si="369"/>
        <v/>
      </c>
      <c r="DB765" s="35" t="str">
        <f t="shared" si="370"/>
        <v>Sim</v>
      </c>
      <c r="DC765" s="35" t="str">
        <f t="shared" si="371"/>
        <v>Não</v>
      </c>
      <c r="DD765" s="35" t="str">
        <f t="shared" si="372"/>
        <v>Sim</v>
      </c>
      <c r="DE765" s="87" t="str">
        <f t="shared" si="374"/>
        <v/>
      </c>
    </row>
    <row r="766" spans="1:109">
      <c r="A766" s="14">
        <v>2025102432402</v>
      </c>
      <c r="B766" s="1">
        <v>45953</v>
      </c>
      <c r="C766" t="s">
        <v>6598</v>
      </c>
      <c r="D766" t="s">
        <v>161</v>
      </c>
      <c r="E766" t="s">
        <v>286</v>
      </c>
      <c r="F766" t="s">
        <v>112</v>
      </c>
      <c r="G766" t="s">
        <v>113</v>
      </c>
      <c r="H766" t="s">
        <v>114</v>
      </c>
      <c r="I766" t="s">
        <v>114</v>
      </c>
      <c r="J766" t="s">
        <v>6599</v>
      </c>
      <c r="K766" t="s">
        <v>6600</v>
      </c>
      <c r="L766" t="s">
        <v>1352</v>
      </c>
      <c r="M766" t="s">
        <v>139</v>
      </c>
      <c r="N766" t="s">
        <v>141</v>
      </c>
      <c r="O766" t="s">
        <v>239</v>
      </c>
      <c r="P766" t="s">
        <v>142</v>
      </c>
      <c r="Q766" t="s">
        <v>122</v>
      </c>
      <c r="R766" t="s">
        <v>123</v>
      </c>
      <c r="S766" t="s">
        <v>113</v>
      </c>
      <c r="T766" t="s">
        <v>6601</v>
      </c>
      <c r="U766" t="s">
        <v>6602</v>
      </c>
      <c r="V766" t="s">
        <v>6602</v>
      </c>
      <c r="Z766" t="s">
        <v>113</v>
      </c>
      <c r="AA766" t="s">
        <v>6603</v>
      </c>
      <c r="AB766" t="s">
        <v>6604</v>
      </c>
      <c r="AC766" t="s">
        <v>6605</v>
      </c>
      <c r="AD766">
        <v>0</v>
      </c>
      <c r="AE766" t="s">
        <v>6606</v>
      </c>
      <c r="AF766" t="s">
        <v>6607</v>
      </c>
      <c r="AG766" t="s">
        <v>6608</v>
      </c>
      <c r="AH766" t="s">
        <v>194</v>
      </c>
      <c r="AI766" t="s">
        <v>132</v>
      </c>
      <c r="AJ766" t="s">
        <v>131</v>
      </c>
      <c r="AK766" t="s">
        <v>6606</v>
      </c>
      <c r="AL766" t="s">
        <v>6609</v>
      </c>
      <c r="AM766" t="s">
        <v>5559</v>
      </c>
      <c r="AN766" t="s">
        <v>265</v>
      </c>
      <c r="AO766" t="s">
        <v>266</v>
      </c>
      <c r="AP766">
        <v>6133161070</v>
      </c>
      <c r="AQ766" t="s">
        <v>5560</v>
      </c>
      <c r="AR766" t="s">
        <v>113</v>
      </c>
      <c r="AS766" t="s">
        <v>113</v>
      </c>
      <c r="AT766" t="s">
        <v>113</v>
      </c>
      <c r="AU766" t="s">
        <v>113</v>
      </c>
      <c r="AW766" t="s">
        <v>113</v>
      </c>
      <c r="AX766" s="82">
        <f>IFERROR(FIND("Óbitos/feridos",consulta_completa__11[[#This Row],[13 - Ocorrências/Ambientes Atingidos]]),0)</f>
        <v>0</v>
      </c>
      <c r="AY766" s="83" t="str">
        <f t="shared" si="344"/>
        <v/>
      </c>
      <c r="AZ766" s="82">
        <f>IFERROR(FIND("População afetada/evacuada",consulta_completa__11[[#This Row],[13 - Ocorrências/Ambientes Atingidos]]),0)</f>
        <v>0</v>
      </c>
      <c r="BA766" s="82" t="str">
        <f t="shared" si="345"/>
        <v/>
      </c>
      <c r="BB766" s="82">
        <f>IFERROR(FIND("Suspensão de abastecimento de água",consulta_completa__11[[#This Row],[13 - Ocorrências/Ambientes Atingidos]]),0)</f>
        <v>0</v>
      </c>
      <c r="BC766" s="83" t="str">
        <f t="shared" si="373"/>
        <v/>
      </c>
      <c r="BD766" s="82">
        <f>IFERROR(FIND("Rio/córrego",consulta_completa__11[[#This Row],[13 - Ocorrências/Ambientes Atingidos]]),0)</f>
        <v>0</v>
      </c>
      <c r="BE766" s="83" t="str">
        <f t="shared" si="346"/>
        <v/>
      </c>
      <c r="BF766" s="82">
        <f>IFERROR(FIND("Lago",consulta_completa__11[[#This Row],[13 - Ocorrências/Ambientes Atingidos]]),0)</f>
        <v>0</v>
      </c>
      <c r="BG766" s="83" t="str">
        <f t="shared" si="347"/>
        <v/>
      </c>
      <c r="BH766" s="82">
        <f>IFERROR(FIND("Mar",consulta_completa__11[[#This Row],[13 - Ocorrências/Ambientes Atingidos]]),0)</f>
        <v>0</v>
      </c>
      <c r="BI766" s="83" t="str">
        <f t="shared" si="348"/>
        <v/>
      </c>
      <c r="BJ766" s="82">
        <f>IFERROR(FIND("Praia",consulta_completa__11[[#This Row],[13 - Ocorrências/Ambientes Atingidos]]),0)</f>
        <v>0</v>
      </c>
      <c r="BK766" s="83" t="str">
        <f t="shared" si="349"/>
        <v/>
      </c>
      <c r="BL766" s="82">
        <f>IFERROR(FIND("Solo",consulta_completa__11[[#This Row],[13 - Ocorrências/Ambientes Atingidos]]),0)</f>
        <v>0</v>
      </c>
      <c r="BM766" s="83" t="str">
        <f t="shared" si="350"/>
        <v/>
      </c>
      <c r="BN766" s="82">
        <f>IFERROR(FIND("Águas subterrâneas",consulta_completa__11[[#This Row],[13 - Ocorrências/Ambientes Atingidos]]),0)</f>
        <v>0</v>
      </c>
      <c r="BO766" s="83" t="str">
        <f t="shared" si="351"/>
        <v/>
      </c>
      <c r="BP766" s="82">
        <f>IFERROR(FIND("Atmosfera",consulta_completa__11[[#This Row],[13 - Ocorrências/Ambientes Atingidos]]),0)</f>
        <v>0</v>
      </c>
      <c r="BQ766" s="83" t="str">
        <f t="shared" si="352"/>
        <v/>
      </c>
      <c r="BR766" s="82">
        <f>IFERROR(FIND("Flora",consulta_completa__11[[#This Row],[13 - Ocorrências/Ambientes Atingidos]]),0)</f>
        <v>0</v>
      </c>
      <c r="BS766" s="83" t="str">
        <f t="shared" si="353"/>
        <v/>
      </c>
      <c r="BT766" s="82">
        <f>IFERROR(FIND("Fauna",consulta_completa__11[[#This Row],[13 - Ocorrências/Ambientes Atingidos]]),0)</f>
        <v>0</v>
      </c>
      <c r="BU766" s="83" t="str">
        <f t="shared" si="354"/>
        <v/>
      </c>
      <c r="BV766" s="82">
        <f>IFERROR(FIND("UC federal",consulta_completa__11[[#This Row],[13 - Ocorrências/Ambientes Atingidos]]),0)</f>
        <v>0</v>
      </c>
      <c r="BW766" s="83" t="str">
        <f t="shared" si="355"/>
        <v/>
      </c>
      <c r="BX766" s="82">
        <f>IFERROR(FIND("UC estadual/municipal",consulta_completa__11[[#This Row],[13 - Ocorrências/Ambientes Atingidos]]),0)</f>
        <v>0</v>
      </c>
      <c r="BY766" s="83" t="str">
        <f t="shared" si="356"/>
        <v/>
      </c>
      <c r="BZ766" s="82">
        <f>IFERROR(FIND("Outro(s)",consulta_completa__11[[#This Row],[13 - Ocorrências/Ambientes Atingidos]]),0)</f>
        <v>1</v>
      </c>
      <c r="CA766" s="83" t="str">
        <f t="shared" si="357"/>
        <v>X</v>
      </c>
      <c r="CB766" s="82">
        <f>IFERROR(FIND("Sem dano",consulta_completa__11[[#This Row],[13 - Ocorrências/Ambientes Atingidos]]),0)</f>
        <v>0</v>
      </c>
      <c r="CC766" s="83" t="str">
        <f t="shared" si="358"/>
        <v/>
      </c>
      <c r="CD766" s="82" t="str">
        <f>IF(consulta_completa__11[[#This Row],[13 - Ocorrências/Ambientes Atingidos]]="","X","")</f>
        <v/>
      </c>
      <c r="CE766" s="84">
        <f>IFERROR(FIND("IBAMA",consulta_completa__11[[#This Row],[14 - Inst. Atuando no Local]]),0)</f>
        <v>0</v>
      </c>
      <c r="CF766" s="84" t="str">
        <f t="shared" si="359"/>
        <v/>
      </c>
      <c r="CG766" s="84">
        <f>IFERROR(FIND("OEMA",consulta_completa__11[[#This Row],[14 - Inst. Atuando no Local]]),0)</f>
        <v>0</v>
      </c>
      <c r="CH766" s="84" t="str">
        <f t="shared" si="360"/>
        <v/>
      </c>
      <c r="CI766" s="84">
        <f>IFERROR(FIND("DEFESA CIVIL",consulta_completa__11[[#This Row],[14 - Inst. Atuando no Local]]),0)</f>
        <v>0</v>
      </c>
      <c r="CJ766" s="84" t="str">
        <f t="shared" si="361"/>
        <v/>
      </c>
      <c r="CK766" s="84">
        <f>IFERROR(FIND("CORPO DE BOMBEIROS",consulta_completa__11[[#This Row],[14 - Inst. Atuando no Local]]),0)</f>
        <v>0</v>
      </c>
      <c r="CL766" s="84" t="str">
        <f t="shared" si="362"/>
        <v/>
      </c>
      <c r="CM766" s="84">
        <f>IFERROR(FIND("POLÍCIA RODOVIÁRIA",consulta_completa__11[[#This Row],[14 - Inst. Atuando no Local]]),0)</f>
        <v>0</v>
      </c>
      <c r="CN766" s="84" t="str">
        <f t="shared" si="363"/>
        <v/>
      </c>
      <c r="CO766" s="84">
        <f>IFERROR(FIND("POLÍCIA MILITAR",consulta_completa__11[[#This Row],[14 - Inst. Atuando no Local]]),0)</f>
        <v>0</v>
      </c>
      <c r="CP766" s="84" t="str">
        <f t="shared" si="364"/>
        <v/>
      </c>
      <c r="CQ766" s="84">
        <f>IFERROR(FIND("POLÍCIA CIVIL",consulta_completa__11[[#This Row],[14 - Inst. Atuando no Local]]),0)</f>
        <v>0</v>
      </c>
      <c r="CR766" s="84" t="str">
        <f t="shared" si="365"/>
        <v/>
      </c>
      <c r="CS766" s="84">
        <f>IFERROR(FIND("MARINHA DO BRASIL",consulta_completa__11[[#This Row],[14 - Inst. Atuando no Local]]),0)</f>
        <v>0</v>
      </c>
      <c r="CT766" s="84" t="str">
        <f t="shared" si="366"/>
        <v/>
      </c>
      <c r="CU766" s="84">
        <f>IFERROR(FIND("EMPRESA ESPECIALIZADA EM ATENDIMENTO",consulta_completa__11[[#This Row],[14 - Inst. Atuando no Local]]),0)</f>
        <v>0</v>
      </c>
      <c r="CV766" s="84" t="str">
        <f t="shared" si="367"/>
        <v/>
      </c>
      <c r="CW766" s="84">
        <f>IFERROR(FIND("IBAMA",consulta_completa__11[[#This Row],[14 - Inst. Atuando no Local]]),0)</f>
        <v>0</v>
      </c>
      <c r="CX766" s="84" t="str">
        <f t="shared" si="368"/>
        <v/>
      </c>
      <c r="CY766" s="84" t="str">
        <f>IF(consulta_completa__11[[#This Row],[14 - Inst. Atuando no Local]]="","X","")</f>
        <v/>
      </c>
      <c r="CZ766" s="84">
        <f>IFERROR(FIND("OUTRA (S)",consulta_completa__11[[#This Row],[14 - Inst. Atuando no Local]]),0)</f>
        <v>0</v>
      </c>
      <c r="DA766" s="84" t="str">
        <f t="shared" si="369"/>
        <v/>
      </c>
      <c r="DB766" s="35" t="str">
        <f t="shared" si="370"/>
        <v>Sim</v>
      </c>
      <c r="DC766" s="35" t="str">
        <f t="shared" si="371"/>
        <v>Não</v>
      </c>
      <c r="DD766" s="35" t="str">
        <f t="shared" si="372"/>
        <v>Sim</v>
      </c>
      <c r="DE766" s="87" t="str">
        <f t="shared" si="374"/>
        <v/>
      </c>
    </row>
    <row r="767" spans="1:109">
      <c r="A767" s="14">
        <v>2025102457617</v>
      </c>
      <c r="B767" s="1">
        <v>45953</v>
      </c>
      <c r="C767" t="s">
        <v>2678</v>
      </c>
      <c r="D767" t="s">
        <v>180</v>
      </c>
      <c r="E767" t="s">
        <v>162</v>
      </c>
      <c r="F767" t="s">
        <v>163</v>
      </c>
      <c r="G767" t="s">
        <v>113</v>
      </c>
      <c r="H767" t="s">
        <v>114</v>
      </c>
      <c r="I767" t="s">
        <v>114</v>
      </c>
      <c r="J767" t="s">
        <v>6610</v>
      </c>
      <c r="K767" t="s">
        <v>113</v>
      </c>
      <c r="L767" t="s">
        <v>113</v>
      </c>
      <c r="M767" t="s">
        <v>139</v>
      </c>
      <c r="N767" t="s">
        <v>119</v>
      </c>
      <c r="O767" t="s">
        <v>239</v>
      </c>
      <c r="P767" t="s">
        <v>142</v>
      </c>
      <c r="Q767" t="s">
        <v>167</v>
      </c>
      <c r="R767" t="s">
        <v>123</v>
      </c>
      <c r="S767" t="s">
        <v>113</v>
      </c>
      <c r="T767" t="s">
        <v>6611</v>
      </c>
      <c r="U767" t="s">
        <v>6612</v>
      </c>
      <c r="V767" t="s">
        <v>6613</v>
      </c>
      <c r="Y767" t="b">
        <v>1</v>
      </c>
      <c r="Z767" t="s">
        <v>6612</v>
      </c>
      <c r="AA767" t="s">
        <v>6614</v>
      </c>
      <c r="AB767" t="s">
        <v>5132</v>
      </c>
      <c r="AC767" t="s">
        <v>6615</v>
      </c>
      <c r="AD767">
        <v>1</v>
      </c>
      <c r="AE767" t="s">
        <v>5887</v>
      </c>
      <c r="AF767" t="s">
        <v>282</v>
      </c>
      <c r="AG767" t="s">
        <v>6616</v>
      </c>
      <c r="AH767" t="s">
        <v>113</v>
      </c>
      <c r="AI767" t="s">
        <v>132</v>
      </c>
      <c r="AJ767" t="s">
        <v>132</v>
      </c>
      <c r="AK767" t="s">
        <v>113</v>
      </c>
      <c r="AL767" t="s">
        <v>6617</v>
      </c>
      <c r="AM767" t="s">
        <v>5559</v>
      </c>
      <c r="AN767" t="s">
        <v>265</v>
      </c>
      <c r="AO767" t="s">
        <v>266</v>
      </c>
      <c r="AP767">
        <v>6133161070</v>
      </c>
      <c r="AQ767" t="s">
        <v>5560</v>
      </c>
      <c r="AR767" t="s">
        <v>113</v>
      </c>
      <c r="AS767" t="s">
        <v>113</v>
      </c>
      <c r="AT767" t="s">
        <v>113</v>
      </c>
      <c r="AU767" t="s">
        <v>113</v>
      </c>
      <c r="AW767" t="s">
        <v>113</v>
      </c>
      <c r="AX767" s="82">
        <f>IFERROR(FIND("Óbitos/feridos",consulta_completa__11[[#This Row],[13 - Ocorrências/Ambientes Atingidos]]),0)</f>
        <v>0</v>
      </c>
      <c r="AY767" s="83" t="str">
        <f t="shared" si="344"/>
        <v/>
      </c>
      <c r="AZ767" s="82">
        <f>IFERROR(FIND("População afetada/evacuada",consulta_completa__11[[#This Row],[13 - Ocorrências/Ambientes Atingidos]]),0)</f>
        <v>0</v>
      </c>
      <c r="BA767" s="82" t="str">
        <f t="shared" si="345"/>
        <v/>
      </c>
      <c r="BB767" s="82">
        <f>IFERROR(FIND("Suspensão de abastecimento de água",consulta_completa__11[[#This Row],[13 - Ocorrências/Ambientes Atingidos]]),0)</f>
        <v>0</v>
      </c>
      <c r="BC767" s="83" t="str">
        <f t="shared" si="373"/>
        <v/>
      </c>
      <c r="BD767" s="82">
        <f>IFERROR(FIND("Rio/córrego",consulta_completa__11[[#This Row],[13 - Ocorrências/Ambientes Atingidos]]),0)</f>
        <v>0</v>
      </c>
      <c r="BE767" s="83" t="str">
        <f t="shared" si="346"/>
        <v/>
      </c>
      <c r="BF767" s="82">
        <f>IFERROR(FIND("Lago",consulta_completa__11[[#This Row],[13 - Ocorrências/Ambientes Atingidos]]),0)</f>
        <v>0</v>
      </c>
      <c r="BG767" s="83" t="str">
        <f t="shared" si="347"/>
        <v/>
      </c>
      <c r="BH767" s="82">
        <f>IFERROR(FIND("Mar",consulta_completa__11[[#This Row],[13 - Ocorrências/Ambientes Atingidos]]),0)</f>
        <v>0</v>
      </c>
      <c r="BI767" s="83" t="str">
        <f t="shared" si="348"/>
        <v/>
      </c>
      <c r="BJ767" s="82">
        <f>IFERROR(FIND("Praia",consulta_completa__11[[#This Row],[13 - Ocorrências/Ambientes Atingidos]]),0)</f>
        <v>0</v>
      </c>
      <c r="BK767" s="83" t="str">
        <f t="shared" si="349"/>
        <v/>
      </c>
      <c r="BL767" s="82">
        <f>IFERROR(FIND("Solo",consulta_completa__11[[#This Row],[13 - Ocorrências/Ambientes Atingidos]]),0)</f>
        <v>0</v>
      </c>
      <c r="BM767" s="83" t="str">
        <f t="shared" si="350"/>
        <v/>
      </c>
      <c r="BN767" s="82">
        <f>IFERROR(FIND("Águas subterrâneas",consulta_completa__11[[#This Row],[13 - Ocorrências/Ambientes Atingidos]]),0)</f>
        <v>0</v>
      </c>
      <c r="BO767" s="83" t="str">
        <f t="shared" si="351"/>
        <v/>
      </c>
      <c r="BP767" s="82">
        <f>IFERROR(FIND("Atmosfera",consulta_completa__11[[#This Row],[13 - Ocorrências/Ambientes Atingidos]]),0)</f>
        <v>0</v>
      </c>
      <c r="BQ767" s="83" t="str">
        <f t="shared" si="352"/>
        <v/>
      </c>
      <c r="BR767" s="82">
        <f>IFERROR(FIND("Flora",consulta_completa__11[[#This Row],[13 - Ocorrências/Ambientes Atingidos]]),0)</f>
        <v>0</v>
      </c>
      <c r="BS767" s="83" t="str">
        <f t="shared" si="353"/>
        <v/>
      </c>
      <c r="BT767" s="82">
        <f>IFERROR(FIND("Fauna",consulta_completa__11[[#This Row],[13 - Ocorrências/Ambientes Atingidos]]),0)</f>
        <v>0</v>
      </c>
      <c r="BU767" s="83" t="str">
        <f t="shared" si="354"/>
        <v/>
      </c>
      <c r="BV767" s="82">
        <f>IFERROR(FIND("UC federal",consulta_completa__11[[#This Row],[13 - Ocorrências/Ambientes Atingidos]]),0)</f>
        <v>0</v>
      </c>
      <c r="BW767" s="83" t="str">
        <f t="shared" si="355"/>
        <v/>
      </c>
      <c r="BX767" s="82">
        <f>IFERROR(FIND("UC estadual/municipal",consulta_completa__11[[#This Row],[13 - Ocorrências/Ambientes Atingidos]]),0)</f>
        <v>0</v>
      </c>
      <c r="BY767" s="83" t="str">
        <f t="shared" si="356"/>
        <v/>
      </c>
      <c r="BZ767" s="82">
        <f>IFERROR(FIND("Outro(s)",consulta_completa__11[[#This Row],[13 - Ocorrências/Ambientes Atingidos]]),0)</f>
        <v>1</v>
      </c>
      <c r="CA767" s="83" t="str">
        <f t="shared" si="357"/>
        <v>X</v>
      </c>
      <c r="CB767" s="82">
        <f>IFERROR(FIND("Sem dano",consulta_completa__11[[#This Row],[13 - Ocorrências/Ambientes Atingidos]]),0)</f>
        <v>0</v>
      </c>
      <c r="CC767" s="83" t="str">
        <f t="shared" si="358"/>
        <v/>
      </c>
      <c r="CD767" s="82" t="str">
        <f>IF(consulta_completa__11[[#This Row],[13 - Ocorrências/Ambientes Atingidos]]="","X","")</f>
        <v/>
      </c>
      <c r="CE767" s="84">
        <f>IFERROR(FIND("IBAMA",consulta_completa__11[[#This Row],[14 - Inst. Atuando no Local]]),0)</f>
        <v>0</v>
      </c>
      <c r="CF767" s="84" t="str">
        <f t="shared" si="359"/>
        <v/>
      </c>
      <c r="CG767" s="84">
        <f>IFERROR(FIND("OEMA",consulta_completa__11[[#This Row],[14 - Inst. Atuando no Local]]),0)</f>
        <v>0</v>
      </c>
      <c r="CH767" s="84" t="str">
        <f t="shared" si="360"/>
        <v/>
      </c>
      <c r="CI767" s="84">
        <f>IFERROR(FIND("DEFESA CIVIL",consulta_completa__11[[#This Row],[14 - Inst. Atuando no Local]]),0)</f>
        <v>0</v>
      </c>
      <c r="CJ767" s="84" t="str">
        <f t="shared" si="361"/>
        <v/>
      </c>
      <c r="CK767" s="84">
        <f>IFERROR(FIND("CORPO DE BOMBEIROS",consulta_completa__11[[#This Row],[14 - Inst. Atuando no Local]]),0)</f>
        <v>0</v>
      </c>
      <c r="CL767" s="84" t="str">
        <f t="shared" si="362"/>
        <v/>
      </c>
      <c r="CM767" s="84">
        <f>IFERROR(FIND("POLÍCIA RODOVIÁRIA",consulta_completa__11[[#This Row],[14 - Inst. Atuando no Local]]),0)</f>
        <v>0</v>
      </c>
      <c r="CN767" s="84" t="str">
        <f t="shared" si="363"/>
        <v/>
      </c>
      <c r="CO767" s="84">
        <f>IFERROR(FIND("POLÍCIA MILITAR",consulta_completa__11[[#This Row],[14 - Inst. Atuando no Local]]),0)</f>
        <v>0</v>
      </c>
      <c r="CP767" s="84" t="str">
        <f t="shared" si="364"/>
        <v/>
      </c>
      <c r="CQ767" s="84">
        <f>IFERROR(FIND("POLÍCIA CIVIL",consulta_completa__11[[#This Row],[14 - Inst. Atuando no Local]]),0)</f>
        <v>0</v>
      </c>
      <c r="CR767" s="84" t="str">
        <f t="shared" si="365"/>
        <v/>
      </c>
      <c r="CS767" s="84">
        <f>IFERROR(FIND("MARINHA DO BRASIL",consulta_completa__11[[#This Row],[14 - Inst. Atuando no Local]]),0)</f>
        <v>0</v>
      </c>
      <c r="CT767" s="84" t="str">
        <f t="shared" si="366"/>
        <v/>
      </c>
      <c r="CU767" s="84">
        <f>IFERROR(FIND("EMPRESA ESPECIALIZADA EM ATENDIMENTO",consulta_completa__11[[#This Row],[14 - Inst. Atuando no Local]]),0)</f>
        <v>0</v>
      </c>
      <c r="CV767" s="84" t="str">
        <f t="shared" si="367"/>
        <v/>
      </c>
      <c r="CW767" s="84">
        <f>IFERROR(FIND("IBAMA",consulta_completa__11[[#This Row],[14 - Inst. Atuando no Local]]),0)</f>
        <v>0</v>
      </c>
      <c r="CX767" s="84" t="str">
        <f t="shared" si="368"/>
        <v/>
      </c>
      <c r="CY767" s="84" t="str">
        <f>IF(consulta_completa__11[[#This Row],[14 - Inst. Atuando no Local]]="","X","")</f>
        <v/>
      </c>
      <c r="CZ767" s="84">
        <f>IFERROR(FIND("OUTRA (S)",consulta_completa__11[[#This Row],[14 - Inst. Atuando no Local]]),0)</f>
        <v>0</v>
      </c>
      <c r="DA767" s="84" t="str">
        <f t="shared" si="369"/>
        <v/>
      </c>
      <c r="DB767" s="35" t="str">
        <f t="shared" si="370"/>
        <v>Sim</v>
      </c>
      <c r="DC767" s="35" t="str">
        <f t="shared" si="371"/>
        <v>Não</v>
      </c>
      <c r="DD767" s="35" t="str">
        <f t="shared" si="372"/>
        <v>Sim</v>
      </c>
      <c r="DE767" s="87" t="str">
        <f t="shared" si="374"/>
        <v/>
      </c>
    </row>
    <row r="768" spans="1:109">
      <c r="A768" s="14">
        <v>2025102461224</v>
      </c>
      <c r="B768" s="1">
        <v>45953</v>
      </c>
      <c r="C768" t="s">
        <v>6618</v>
      </c>
      <c r="D768" t="s">
        <v>390</v>
      </c>
      <c r="E768" t="s">
        <v>320</v>
      </c>
      <c r="F768" t="s">
        <v>112</v>
      </c>
      <c r="G768" t="s">
        <v>311</v>
      </c>
      <c r="H768" t="s">
        <v>673</v>
      </c>
      <c r="I768" t="s">
        <v>648</v>
      </c>
      <c r="J768" t="s">
        <v>113</v>
      </c>
      <c r="K768" t="s">
        <v>114</v>
      </c>
      <c r="L768" t="s">
        <v>114</v>
      </c>
      <c r="M768" t="s">
        <v>118</v>
      </c>
      <c r="N768" t="s">
        <v>119</v>
      </c>
      <c r="O768" t="s">
        <v>239</v>
      </c>
      <c r="P768" t="s">
        <v>142</v>
      </c>
      <c r="Q768" t="s">
        <v>122</v>
      </c>
      <c r="R768" t="s">
        <v>123</v>
      </c>
      <c r="S768" t="s">
        <v>393</v>
      </c>
      <c r="T768" t="s">
        <v>6619</v>
      </c>
      <c r="U768" t="s">
        <v>6620</v>
      </c>
      <c r="V768" t="s">
        <v>6621</v>
      </c>
      <c r="Z768" t="s">
        <v>6622</v>
      </c>
      <c r="AA768" t="s">
        <v>113</v>
      </c>
      <c r="AB768" t="s">
        <v>6623</v>
      </c>
      <c r="AC768" t="s">
        <v>6624</v>
      </c>
      <c r="AD768">
        <v>0</v>
      </c>
      <c r="AE768" t="s">
        <v>6625</v>
      </c>
      <c r="AF768" t="s">
        <v>113</v>
      </c>
      <c r="AG768" t="s">
        <v>113</v>
      </c>
      <c r="AH768" t="s">
        <v>131</v>
      </c>
      <c r="AI768" t="s">
        <v>131</v>
      </c>
      <c r="AJ768" t="s">
        <v>131</v>
      </c>
      <c r="AK768" t="s">
        <v>6626</v>
      </c>
      <c r="AL768" t="s">
        <v>6627</v>
      </c>
      <c r="AM768" t="s">
        <v>5559</v>
      </c>
      <c r="AN768" t="s">
        <v>265</v>
      </c>
      <c r="AO768" t="s">
        <v>266</v>
      </c>
      <c r="AP768">
        <v>6133161070</v>
      </c>
      <c r="AQ768" t="s">
        <v>5560</v>
      </c>
      <c r="AR768" t="s">
        <v>113</v>
      </c>
      <c r="AS768" t="s">
        <v>6628</v>
      </c>
      <c r="AT768" t="s">
        <v>113</v>
      </c>
      <c r="AU768" t="s">
        <v>6629</v>
      </c>
      <c r="AV768">
        <v>20000000</v>
      </c>
      <c r="AW768" t="s">
        <v>159</v>
      </c>
      <c r="AX768" s="82">
        <f>IFERROR(FIND("Óbitos/feridos",consulta_completa__11[[#This Row],[13 - Ocorrências/Ambientes Atingidos]]),0)</f>
        <v>0</v>
      </c>
      <c r="AY768" s="83" t="str">
        <f t="shared" si="344"/>
        <v/>
      </c>
      <c r="AZ768" s="82">
        <f>IFERROR(FIND("População afetada/evacuada",consulta_completa__11[[#This Row],[13 - Ocorrências/Ambientes Atingidos]]),0)</f>
        <v>0</v>
      </c>
      <c r="BA768" s="82" t="str">
        <f t="shared" si="345"/>
        <v/>
      </c>
      <c r="BB768" s="82">
        <f>IFERROR(FIND("Suspensão de abastecimento de água",consulta_completa__11[[#This Row],[13 - Ocorrências/Ambientes Atingidos]]),0)</f>
        <v>0</v>
      </c>
      <c r="BC768" s="83" t="str">
        <f t="shared" si="373"/>
        <v/>
      </c>
      <c r="BD768" s="82">
        <f>IFERROR(FIND("Rio/córrego",consulta_completa__11[[#This Row],[13 - Ocorrências/Ambientes Atingidos]]),0)</f>
        <v>0</v>
      </c>
      <c r="BE768" s="83" t="str">
        <f t="shared" si="346"/>
        <v/>
      </c>
      <c r="BF768" s="82">
        <f>IFERROR(FIND("Lago",consulta_completa__11[[#This Row],[13 - Ocorrências/Ambientes Atingidos]]),0)</f>
        <v>0</v>
      </c>
      <c r="BG768" s="83" t="str">
        <f t="shared" si="347"/>
        <v/>
      </c>
      <c r="BH768" s="82">
        <f>IFERROR(FIND("Mar",consulta_completa__11[[#This Row],[13 - Ocorrências/Ambientes Atingidos]]),0)</f>
        <v>1</v>
      </c>
      <c r="BI768" s="83" t="str">
        <f t="shared" si="348"/>
        <v>X</v>
      </c>
      <c r="BJ768" s="82">
        <f>IFERROR(FIND("Praia",consulta_completa__11[[#This Row],[13 - Ocorrências/Ambientes Atingidos]]),0)</f>
        <v>0</v>
      </c>
      <c r="BK768" s="83" t="str">
        <f t="shared" si="349"/>
        <v/>
      </c>
      <c r="BL768" s="82">
        <f>IFERROR(FIND("Solo",consulta_completa__11[[#This Row],[13 - Ocorrências/Ambientes Atingidos]]),0)</f>
        <v>0</v>
      </c>
      <c r="BM768" s="83" t="str">
        <f t="shared" si="350"/>
        <v/>
      </c>
      <c r="BN768" s="82">
        <f>IFERROR(FIND("Águas subterrâneas",consulta_completa__11[[#This Row],[13 - Ocorrências/Ambientes Atingidos]]),0)</f>
        <v>0</v>
      </c>
      <c r="BO768" s="83" t="str">
        <f t="shared" si="351"/>
        <v/>
      </c>
      <c r="BP768" s="82">
        <f>IFERROR(FIND("Atmosfera",consulta_completa__11[[#This Row],[13 - Ocorrências/Ambientes Atingidos]]),0)</f>
        <v>0</v>
      </c>
      <c r="BQ768" s="83" t="str">
        <f t="shared" si="352"/>
        <v/>
      </c>
      <c r="BR768" s="82">
        <f>IFERROR(FIND("Flora",consulta_completa__11[[#This Row],[13 - Ocorrências/Ambientes Atingidos]]),0)</f>
        <v>0</v>
      </c>
      <c r="BS768" s="83" t="str">
        <f t="shared" si="353"/>
        <v/>
      </c>
      <c r="BT768" s="82">
        <f>IFERROR(FIND("Fauna",consulta_completa__11[[#This Row],[13 - Ocorrências/Ambientes Atingidos]]),0)</f>
        <v>0</v>
      </c>
      <c r="BU768" s="83" t="str">
        <f t="shared" si="354"/>
        <v/>
      </c>
      <c r="BV768" s="82">
        <f>IFERROR(FIND("UC federal",consulta_completa__11[[#This Row],[13 - Ocorrências/Ambientes Atingidos]]),0)</f>
        <v>0</v>
      </c>
      <c r="BW768" s="83" t="str">
        <f t="shared" si="355"/>
        <v/>
      </c>
      <c r="BX768" s="82">
        <f>IFERROR(FIND("UC estadual/municipal",consulta_completa__11[[#This Row],[13 - Ocorrências/Ambientes Atingidos]]),0)</f>
        <v>0</v>
      </c>
      <c r="BY768" s="83" t="str">
        <f t="shared" si="356"/>
        <v/>
      </c>
      <c r="BZ768" s="82">
        <f>IFERROR(FIND("Outro(s)",consulta_completa__11[[#This Row],[13 - Ocorrências/Ambientes Atingidos]]),0)</f>
        <v>0</v>
      </c>
      <c r="CA768" s="83" t="str">
        <f t="shared" si="357"/>
        <v/>
      </c>
      <c r="CB768" s="82">
        <f>IFERROR(FIND("Sem dano",consulta_completa__11[[#This Row],[13 - Ocorrências/Ambientes Atingidos]]),0)</f>
        <v>0</v>
      </c>
      <c r="CC768" s="83" t="str">
        <f t="shared" si="358"/>
        <v/>
      </c>
      <c r="CD768" s="82" t="str">
        <f>IF(consulta_completa__11[[#This Row],[13 - Ocorrências/Ambientes Atingidos]]="","X","")</f>
        <v/>
      </c>
      <c r="CE768" s="84">
        <f>IFERROR(FIND("IBAMA",consulta_completa__11[[#This Row],[14 - Inst. Atuando no Local]]),0)</f>
        <v>0</v>
      </c>
      <c r="CF768" s="84" t="str">
        <f t="shared" si="359"/>
        <v/>
      </c>
      <c r="CG768" s="84">
        <f>IFERROR(FIND("OEMA",consulta_completa__11[[#This Row],[14 - Inst. Atuando no Local]]),0)</f>
        <v>0</v>
      </c>
      <c r="CH768" s="84" t="str">
        <f t="shared" si="360"/>
        <v/>
      </c>
      <c r="CI768" s="84">
        <f>IFERROR(FIND("DEFESA CIVIL",consulta_completa__11[[#This Row],[14 - Inst. Atuando no Local]]),0)</f>
        <v>0</v>
      </c>
      <c r="CJ768" s="84" t="str">
        <f t="shared" si="361"/>
        <v/>
      </c>
      <c r="CK768" s="84">
        <f>IFERROR(FIND("CORPO DE BOMBEIROS",consulta_completa__11[[#This Row],[14 - Inst. Atuando no Local]]),0)</f>
        <v>0</v>
      </c>
      <c r="CL768" s="84" t="str">
        <f t="shared" si="362"/>
        <v/>
      </c>
      <c r="CM768" s="84">
        <f>IFERROR(FIND("POLÍCIA RODOVIÁRIA",consulta_completa__11[[#This Row],[14 - Inst. Atuando no Local]]),0)</f>
        <v>0</v>
      </c>
      <c r="CN768" s="84" t="str">
        <f t="shared" si="363"/>
        <v/>
      </c>
      <c r="CO768" s="84">
        <f>IFERROR(FIND("POLÍCIA MILITAR",consulta_completa__11[[#This Row],[14 - Inst. Atuando no Local]]),0)</f>
        <v>0</v>
      </c>
      <c r="CP768" s="84" t="str">
        <f t="shared" si="364"/>
        <v/>
      </c>
      <c r="CQ768" s="84">
        <f>IFERROR(FIND("POLÍCIA CIVIL",consulta_completa__11[[#This Row],[14 - Inst. Atuando no Local]]),0)</f>
        <v>0</v>
      </c>
      <c r="CR768" s="84" t="str">
        <f t="shared" si="365"/>
        <v/>
      </c>
      <c r="CS768" s="84">
        <f>IFERROR(FIND("MARINHA DO BRASIL",consulta_completa__11[[#This Row],[14 - Inst. Atuando no Local]]),0)</f>
        <v>0</v>
      </c>
      <c r="CT768" s="84" t="str">
        <f t="shared" si="366"/>
        <v/>
      </c>
      <c r="CU768" s="84">
        <f>IFERROR(FIND("EMPRESA ESPECIALIZADA EM ATENDIMENTO",consulta_completa__11[[#This Row],[14 - Inst. Atuando no Local]]),0)</f>
        <v>0</v>
      </c>
      <c r="CV768" s="84" t="str">
        <f t="shared" si="367"/>
        <v/>
      </c>
      <c r="CW768" s="84">
        <f>IFERROR(FIND("IBAMA",consulta_completa__11[[#This Row],[14 - Inst. Atuando no Local]]),0)</f>
        <v>0</v>
      </c>
      <c r="CX768" s="84" t="str">
        <f t="shared" si="368"/>
        <v/>
      </c>
      <c r="CY768" s="84" t="str">
        <f>IF(consulta_completa__11[[#This Row],[14 - Inst. Atuando no Local]]="","X","")</f>
        <v/>
      </c>
      <c r="CZ768" s="84">
        <f>IFERROR(FIND("OUTRA (S)",consulta_completa__11[[#This Row],[14 - Inst. Atuando no Local]]),0)</f>
        <v>0</v>
      </c>
      <c r="DA768" s="84" t="str">
        <f t="shared" si="369"/>
        <v/>
      </c>
      <c r="DB768" s="35" t="str">
        <f t="shared" si="370"/>
        <v>Sim</v>
      </c>
      <c r="DC768" s="35" t="str">
        <f t="shared" si="371"/>
        <v>Não</v>
      </c>
      <c r="DD768" s="35" t="str">
        <f t="shared" si="372"/>
        <v>Sim</v>
      </c>
      <c r="DE768" s="87" t="str">
        <f t="shared" si="374"/>
        <v/>
      </c>
    </row>
    <row r="769" spans="1:109">
      <c r="A769" s="14">
        <v>2025102810823</v>
      </c>
      <c r="B769" s="1">
        <v>45953</v>
      </c>
      <c r="C769" t="s">
        <v>608</v>
      </c>
      <c r="D769" t="s">
        <v>609</v>
      </c>
      <c r="E769" t="s">
        <v>111</v>
      </c>
      <c r="F769" t="s">
        <v>112</v>
      </c>
      <c r="G769" t="s">
        <v>113</v>
      </c>
      <c r="H769" t="s">
        <v>114</v>
      </c>
      <c r="I769" t="s">
        <v>114</v>
      </c>
      <c r="J769" t="s">
        <v>1065</v>
      </c>
      <c r="K769" t="s">
        <v>6630</v>
      </c>
      <c r="L769" t="s">
        <v>117</v>
      </c>
      <c r="M769" t="s">
        <v>140</v>
      </c>
      <c r="N769" t="s">
        <v>141</v>
      </c>
      <c r="O769" t="s">
        <v>239</v>
      </c>
      <c r="P769" t="s">
        <v>142</v>
      </c>
      <c r="Q769" t="s">
        <v>143</v>
      </c>
      <c r="R769" t="s">
        <v>123</v>
      </c>
      <c r="S769" t="s">
        <v>113</v>
      </c>
      <c r="T769" t="s">
        <v>6631</v>
      </c>
      <c r="U769" t="s">
        <v>6632</v>
      </c>
      <c r="V769" t="s">
        <v>6633</v>
      </c>
      <c r="Z769" t="s">
        <v>6634</v>
      </c>
      <c r="AA769" t="s">
        <v>113</v>
      </c>
      <c r="AB769" t="s">
        <v>724</v>
      </c>
      <c r="AC769" t="s">
        <v>725</v>
      </c>
      <c r="AD769">
        <v>2</v>
      </c>
      <c r="AE769" t="s">
        <v>6635</v>
      </c>
      <c r="AF769" t="s">
        <v>113</v>
      </c>
      <c r="AG769" t="s">
        <v>113</v>
      </c>
      <c r="AH769" t="s">
        <v>131</v>
      </c>
      <c r="AI769" t="s">
        <v>131</v>
      </c>
      <c r="AJ769" t="s">
        <v>131</v>
      </c>
      <c r="AK769" t="s">
        <v>6636</v>
      </c>
      <c r="AL769" t="s">
        <v>113</v>
      </c>
      <c r="AM769" t="s">
        <v>264</v>
      </c>
      <c r="AN769" t="s">
        <v>265</v>
      </c>
      <c r="AO769" t="s">
        <v>266</v>
      </c>
      <c r="AQ769" t="s">
        <v>267</v>
      </c>
      <c r="AR769" t="s">
        <v>113</v>
      </c>
      <c r="AS769" t="s">
        <v>113</v>
      </c>
      <c r="AT769" t="s">
        <v>795</v>
      </c>
      <c r="AU769" t="s">
        <v>113</v>
      </c>
      <c r="AW769" t="s">
        <v>113</v>
      </c>
      <c r="AX769" s="82">
        <f>IFERROR(FIND("Óbitos/feridos",consulta_completa__11[[#This Row],[13 - Ocorrências/Ambientes Atingidos]]),0)</f>
        <v>0</v>
      </c>
      <c r="AY769" s="83" t="str">
        <f t="shared" si="344"/>
        <v/>
      </c>
      <c r="AZ769" s="82">
        <f>IFERROR(FIND("População afetada/evacuada",consulta_completa__11[[#This Row],[13 - Ocorrências/Ambientes Atingidos]]),0)</f>
        <v>0</v>
      </c>
      <c r="BA769" s="82" t="str">
        <f t="shared" si="345"/>
        <v/>
      </c>
      <c r="BB769" s="82">
        <f>IFERROR(FIND("Suspensão de abastecimento de água",consulta_completa__11[[#This Row],[13 - Ocorrências/Ambientes Atingidos]]),0)</f>
        <v>0</v>
      </c>
      <c r="BC769" s="83" t="str">
        <f t="shared" si="373"/>
        <v/>
      </c>
      <c r="BD769" s="82">
        <f>IFERROR(FIND("Rio/córrego",consulta_completa__11[[#This Row],[13 - Ocorrências/Ambientes Atingidos]]),0)</f>
        <v>0</v>
      </c>
      <c r="BE769" s="83" t="str">
        <f t="shared" si="346"/>
        <v/>
      </c>
      <c r="BF769" s="82">
        <f>IFERROR(FIND("Lago",consulta_completa__11[[#This Row],[13 - Ocorrências/Ambientes Atingidos]]),0)</f>
        <v>0</v>
      </c>
      <c r="BG769" s="83" t="str">
        <f t="shared" si="347"/>
        <v/>
      </c>
      <c r="BH769" s="82">
        <f>IFERROR(FIND("Mar",consulta_completa__11[[#This Row],[13 - Ocorrências/Ambientes Atingidos]]),0)</f>
        <v>0</v>
      </c>
      <c r="BI769" s="83" t="str">
        <f t="shared" si="348"/>
        <v/>
      </c>
      <c r="BJ769" s="82">
        <f>IFERROR(FIND("Praia",consulta_completa__11[[#This Row],[13 - Ocorrências/Ambientes Atingidos]]),0)</f>
        <v>0</v>
      </c>
      <c r="BK769" s="83" t="str">
        <f t="shared" si="349"/>
        <v/>
      </c>
      <c r="BL769" s="82">
        <f>IFERROR(FIND("Solo",consulta_completa__11[[#This Row],[13 - Ocorrências/Ambientes Atingidos]]),0)</f>
        <v>1</v>
      </c>
      <c r="BM769" s="83" t="str">
        <f t="shared" si="350"/>
        <v>X</v>
      </c>
      <c r="BN769" s="82">
        <f>IFERROR(FIND("Águas subterrâneas",consulta_completa__11[[#This Row],[13 - Ocorrências/Ambientes Atingidos]]),0)</f>
        <v>0</v>
      </c>
      <c r="BO769" s="83" t="str">
        <f t="shared" si="351"/>
        <v/>
      </c>
      <c r="BP769" s="82">
        <f>IFERROR(FIND("Atmosfera",consulta_completa__11[[#This Row],[13 - Ocorrências/Ambientes Atingidos]]),0)</f>
        <v>0</v>
      </c>
      <c r="BQ769" s="83" t="str">
        <f t="shared" si="352"/>
        <v/>
      </c>
      <c r="BR769" s="82">
        <f>IFERROR(FIND("Flora",consulta_completa__11[[#This Row],[13 - Ocorrências/Ambientes Atingidos]]),0)</f>
        <v>0</v>
      </c>
      <c r="BS769" s="83" t="str">
        <f t="shared" si="353"/>
        <v/>
      </c>
      <c r="BT769" s="82">
        <f>IFERROR(FIND("Fauna",consulta_completa__11[[#This Row],[13 - Ocorrências/Ambientes Atingidos]]),0)</f>
        <v>0</v>
      </c>
      <c r="BU769" s="83" t="str">
        <f t="shared" si="354"/>
        <v/>
      </c>
      <c r="BV769" s="82">
        <f>IFERROR(FIND("UC federal",consulta_completa__11[[#This Row],[13 - Ocorrências/Ambientes Atingidos]]),0)</f>
        <v>0</v>
      </c>
      <c r="BW769" s="83" t="str">
        <f t="shared" si="355"/>
        <v/>
      </c>
      <c r="BX769" s="82">
        <f>IFERROR(FIND("UC estadual/municipal",consulta_completa__11[[#This Row],[13 - Ocorrências/Ambientes Atingidos]]),0)</f>
        <v>0</v>
      </c>
      <c r="BY769" s="83" t="str">
        <f t="shared" si="356"/>
        <v/>
      </c>
      <c r="BZ769" s="82">
        <f>IFERROR(FIND("Outro(s)",consulta_completa__11[[#This Row],[13 - Ocorrências/Ambientes Atingidos]]),0)</f>
        <v>0</v>
      </c>
      <c r="CA769" s="83" t="str">
        <f t="shared" si="357"/>
        <v/>
      </c>
      <c r="CB769" s="82">
        <f>IFERROR(FIND("Sem dano",consulta_completa__11[[#This Row],[13 - Ocorrências/Ambientes Atingidos]]),0)</f>
        <v>0</v>
      </c>
      <c r="CC769" s="83" t="str">
        <f t="shared" si="358"/>
        <v/>
      </c>
      <c r="CD769" s="82" t="str">
        <f>IF(consulta_completa__11[[#This Row],[13 - Ocorrências/Ambientes Atingidos]]="","X","")</f>
        <v/>
      </c>
      <c r="CE769" s="84">
        <f>IFERROR(FIND("IBAMA",consulta_completa__11[[#This Row],[14 - Inst. Atuando no Local]]),0)</f>
        <v>0</v>
      </c>
      <c r="CF769" s="84" t="str">
        <f t="shared" si="359"/>
        <v/>
      </c>
      <c r="CG769" s="84">
        <f>IFERROR(FIND("OEMA",consulta_completa__11[[#This Row],[14 - Inst. Atuando no Local]]),0)</f>
        <v>0</v>
      </c>
      <c r="CH769" s="84" t="str">
        <f t="shared" si="360"/>
        <v/>
      </c>
      <c r="CI769" s="84">
        <f>IFERROR(FIND("DEFESA CIVIL",consulta_completa__11[[#This Row],[14 - Inst. Atuando no Local]]),0)</f>
        <v>0</v>
      </c>
      <c r="CJ769" s="84" t="str">
        <f t="shared" si="361"/>
        <v/>
      </c>
      <c r="CK769" s="84">
        <f>IFERROR(FIND("CORPO DE BOMBEIROS",consulta_completa__11[[#This Row],[14 - Inst. Atuando no Local]]),0)</f>
        <v>0</v>
      </c>
      <c r="CL769" s="84" t="str">
        <f t="shared" si="362"/>
        <v/>
      </c>
      <c r="CM769" s="84">
        <f>IFERROR(FIND("POLÍCIA RODOVIÁRIA",consulta_completa__11[[#This Row],[14 - Inst. Atuando no Local]]),0)</f>
        <v>0</v>
      </c>
      <c r="CN769" s="84" t="str">
        <f t="shared" si="363"/>
        <v/>
      </c>
      <c r="CO769" s="84">
        <f>IFERROR(FIND("POLÍCIA MILITAR",consulta_completa__11[[#This Row],[14 - Inst. Atuando no Local]]),0)</f>
        <v>0</v>
      </c>
      <c r="CP769" s="84" t="str">
        <f t="shared" si="364"/>
        <v/>
      </c>
      <c r="CQ769" s="84">
        <f>IFERROR(FIND("POLÍCIA CIVIL",consulta_completa__11[[#This Row],[14 - Inst. Atuando no Local]]),0)</f>
        <v>0</v>
      </c>
      <c r="CR769" s="84" t="str">
        <f t="shared" si="365"/>
        <v/>
      </c>
      <c r="CS769" s="84">
        <f>IFERROR(FIND("MARINHA DO BRASIL",consulta_completa__11[[#This Row],[14 - Inst. Atuando no Local]]),0)</f>
        <v>0</v>
      </c>
      <c r="CT769" s="84" t="str">
        <f t="shared" si="366"/>
        <v/>
      </c>
      <c r="CU769" s="84">
        <f>IFERROR(FIND("EMPRESA ESPECIALIZADA EM ATENDIMENTO",consulta_completa__11[[#This Row],[14 - Inst. Atuando no Local]]),0)</f>
        <v>0</v>
      </c>
      <c r="CV769" s="84" t="str">
        <f t="shared" si="367"/>
        <v/>
      </c>
      <c r="CW769" s="84">
        <f>IFERROR(FIND("IBAMA",consulta_completa__11[[#This Row],[14 - Inst. Atuando no Local]]),0)</f>
        <v>0</v>
      </c>
      <c r="CX769" s="84" t="str">
        <f t="shared" si="368"/>
        <v/>
      </c>
      <c r="CY769" s="84" t="str">
        <f>IF(consulta_completa__11[[#This Row],[14 - Inst. Atuando no Local]]="","X","")</f>
        <v/>
      </c>
      <c r="CZ769" s="84">
        <f>IFERROR(FIND("OUTRA (S)",consulta_completa__11[[#This Row],[14 - Inst. Atuando no Local]]),0)</f>
        <v>0</v>
      </c>
      <c r="DA769" s="84" t="str">
        <f t="shared" si="369"/>
        <v/>
      </c>
      <c r="DB769" s="35" t="str">
        <f t="shared" si="370"/>
        <v>Sim</v>
      </c>
      <c r="DC769" s="35" t="str">
        <f t="shared" si="371"/>
        <v>Não</v>
      </c>
      <c r="DD769" s="35" t="str">
        <f t="shared" si="372"/>
        <v>Sim</v>
      </c>
      <c r="DE769" s="87" t="str">
        <f t="shared" si="374"/>
        <v/>
      </c>
    </row>
    <row r="770" spans="1:109">
      <c r="A770" s="14">
        <v>2025102810835</v>
      </c>
      <c r="B770" s="1">
        <v>45953</v>
      </c>
      <c r="C770" t="s">
        <v>608</v>
      </c>
      <c r="D770" t="s">
        <v>609</v>
      </c>
      <c r="E770" t="s">
        <v>111</v>
      </c>
      <c r="F770" t="s">
        <v>112</v>
      </c>
      <c r="G770" t="s">
        <v>113</v>
      </c>
      <c r="H770" t="s">
        <v>114</v>
      </c>
      <c r="I770" t="s">
        <v>114</v>
      </c>
      <c r="J770" t="s">
        <v>255</v>
      </c>
      <c r="K770" t="s">
        <v>6637</v>
      </c>
      <c r="L770" t="s">
        <v>117</v>
      </c>
      <c r="M770" t="s">
        <v>140</v>
      </c>
      <c r="N770" t="s">
        <v>141</v>
      </c>
      <c r="O770" t="s">
        <v>239</v>
      </c>
      <c r="P770" t="s">
        <v>142</v>
      </c>
      <c r="Q770" t="s">
        <v>143</v>
      </c>
      <c r="R770" t="s">
        <v>123</v>
      </c>
      <c r="S770" t="s">
        <v>113</v>
      </c>
      <c r="T770" t="s">
        <v>6638</v>
      </c>
      <c r="U770" t="s">
        <v>6639</v>
      </c>
      <c r="V770" t="s">
        <v>6639</v>
      </c>
      <c r="Z770" t="s">
        <v>6640</v>
      </c>
      <c r="AA770" t="s">
        <v>113</v>
      </c>
      <c r="AB770" t="s">
        <v>724</v>
      </c>
      <c r="AC770" t="s">
        <v>725</v>
      </c>
      <c r="AD770">
        <v>2</v>
      </c>
      <c r="AE770" t="s">
        <v>6641</v>
      </c>
      <c r="AF770" t="s">
        <v>113</v>
      </c>
      <c r="AG770" t="s">
        <v>113</v>
      </c>
      <c r="AH770" t="s">
        <v>131</v>
      </c>
      <c r="AI770" t="s">
        <v>131</v>
      </c>
      <c r="AJ770" t="s">
        <v>131</v>
      </c>
      <c r="AK770" t="s">
        <v>6636</v>
      </c>
      <c r="AL770" t="s">
        <v>113</v>
      </c>
      <c r="AM770" t="s">
        <v>264</v>
      </c>
      <c r="AN770" t="s">
        <v>265</v>
      </c>
      <c r="AO770" t="s">
        <v>266</v>
      </c>
      <c r="AQ770" t="s">
        <v>267</v>
      </c>
      <c r="AR770" t="s">
        <v>113</v>
      </c>
      <c r="AS770" t="s">
        <v>113</v>
      </c>
      <c r="AT770" t="s">
        <v>731</v>
      </c>
      <c r="AU770" t="s">
        <v>113</v>
      </c>
      <c r="AW770" t="s">
        <v>159</v>
      </c>
      <c r="AX770" s="82">
        <f>IFERROR(FIND("Óbitos/feridos",consulta_completa__11[[#This Row],[13 - Ocorrências/Ambientes Atingidos]]),0)</f>
        <v>0</v>
      </c>
      <c r="AY770" s="83" t="str">
        <f t="shared" si="344"/>
        <v/>
      </c>
      <c r="AZ770" s="82">
        <f>IFERROR(FIND("População afetada/evacuada",consulta_completa__11[[#This Row],[13 - Ocorrências/Ambientes Atingidos]]),0)</f>
        <v>0</v>
      </c>
      <c r="BA770" s="82" t="str">
        <f t="shared" si="345"/>
        <v/>
      </c>
      <c r="BB770" s="82">
        <f>IFERROR(FIND("Suspensão de abastecimento de água",consulta_completa__11[[#This Row],[13 - Ocorrências/Ambientes Atingidos]]),0)</f>
        <v>0</v>
      </c>
      <c r="BC770" s="83" t="str">
        <f t="shared" si="373"/>
        <v/>
      </c>
      <c r="BD770" s="82">
        <f>IFERROR(FIND("Rio/córrego",consulta_completa__11[[#This Row],[13 - Ocorrências/Ambientes Atingidos]]),0)</f>
        <v>0</v>
      </c>
      <c r="BE770" s="83" t="str">
        <f t="shared" si="346"/>
        <v/>
      </c>
      <c r="BF770" s="82">
        <f>IFERROR(FIND("Lago",consulta_completa__11[[#This Row],[13 - Ocorrências/Ambientes Atingidos]]),0)</f>
        <v>0</v>
      </c>
      <c r="BG770" s="83" t="str">
        <f t="shared" si="347"/>
        <v/>
      </c>
      <c r="BH770" s="82">
        <f>IFERROR(FIND("Mar",consulta_completa__11[[#This Row],[13 - Ocorrências/Ambientes Atingidos]]),0)</f>
        <v>0</v>
      </c>
      <c r="BI770" s="83" t="str">
        <f t="shared" si="348"/>
        <v/>
      </c>
      <c r="BJ770" s="82">
        <f>IFERROR(FIND("Praia",consulta_completa__11[[#This Row],[13 - Ocorrências/Ambientes Atingidos]]),0)</f>
        <v>0</v>
      </c>
      <c r="BK770" s="83" t="str">
        <f t="shared" si="349"/>
        <v/>
      </c>
      <c r="BL770" s="82">
        <f>IFERROR(FIND("Solo",consulta_completa__11[[#This Row],[13 - Ocorrências/Ambientes Atingidos]]),0)</f>
        <v>1</v>
      </c>
      <c r="BM770" s="83" t="str">
        <f t="shared" si="350"/>
        <v>X</v>
      </c>
      <c r="BN770" s="82">
        <f>IFERROR(FIND("Águas subterrâneas",consulta_completa__11[[#This Row],[13 - Ocorrências/Ambientes Atingidos]]),0)</f>
        <v>0</v>
      </c>
      <c r="BO770" s="83" t="str">
        <f t="shared" si="351"/>
        <v/>
      </c>
      <c r="BP770" s="82">
        <f>IFERROR(FIND("Atmosfera",consulta_completa__11[[#This Row],[13 - Ocorrências/Ambientes Atingidos]]),0)</f>
        <v>0</v>
      </c>
      <c r="BQ770" s="83" t="str">
        <f t="shared" si="352"/>
        <v/>
      </c>
      <c r="BR770" s="82">
        <f>IFERROR(FIND("Flora",consulta_completa__11[[#This Row],[13 - Ocorrências/Ambientes Atingidos]]),0)</f>
        <v>0</v>
      </c>
      <c r="BS770" s="83" t="str">
        <f t="shared" si="353"/>
        <v/>
      </c>
      <c r="BT770" s="82">
        <f>IFERROR(FIND("Fauna",consulta_completa__11[[#This Row],[13 - Ocorrências/Ambientes Atingidos]]),0)</f>
        <v>0</v>
      </c>
      <c r="BU770" s="83" t="str">
        <f t="shared" si="354"/>
        <v/>
      </c>
      <c r="BV770" s="82">
        <f>IFERROR(FIND("UC federal",consulta_completa__11[[#This Row],[13 - Ocorrências/Ambientes Atingidos]]),0)</f>
        <v>0</v>
      </c>
      <c r="BW770" s="83" t="str">
        <f t="shared" si="355"/>
        <v/>
      </c>
      <c r="BX770" s="82">
        <f>IFERROR(FIND("UC estadual/municipal",consulta_completa__11[[#This Row],[13 - Ocorrências/Ambientes Atingidos]]),0)</f>
        <v>0</v>
      </c>
      <c r="BY770" s="83" t="str">
        <f t="shared" si="356"/>
        <v/>
      </c>
      <c r="BZ770" s="82">
        <f>IFERROR(FIND("Outro(s)",consulta_completa__11[[#This Row],[13 - Ocorrências/Ambientes Atingidos]]),0)</f>
        <v>0</v>
      </c>
      <c r="CA770" s="83" t="str">
        <f t="shared" si="357"/>
        <v/>
      </c>
      <c r="CB770" s="82">
        <f>IFERROR(FIND("Sem dano",consulta_completa__11[[#This Row],[13 - Ocorrências/Ambientes Atingidos]]),0)</f>
        <v>0</v>
      </c>
      <c r="CC770" s="83" t="str">
        <f t="shared" si="358"/>
        <v/>
      </c>
      <c r="CD770" s="82" t="str">
        <f>IF(consulta_completa__11[[#This Row],[13 - Ocorrências/Ambientes Atingidos]]="","X","")</f>
        <v/>
      </c>
      <c r="CE770" s="84">
        <f>IFERROR(FIND("IBAMA",consulta_completa__11[[#This Row],[14 - Inst. Atuando no Local]]),0)</f>
        <v>0</v>
      </c>
      <c r="CF770" s="84" t="str">
        <f t="shared" si="359"/>
        <v/>
      </c>
      <c r="CG770" s="84">
        <f>IFERROR(FIND("OEMA",consulta_completa__11[[#This Row],[14 - Inst. Atuando no Local]]),0)</f>
        <v>0</v>
      </c>
      <c r="CH770" s="84" t="str">
        <f t="shared" si="360"/>
        <v/>
      </c>
      <c r="CI770" s="84">
        <f>IFERROR(FIND("DEFESA CIVIL",consulta_completa__11[[#This Row],[14 - Inst. Atuando no Local]]),0)</f>
        <v>0</v>
      </c>
      <c r="CJ770" s="84" t="str">
        <f t="shared" si="361"/>
        <v/>
      </c>
      <c r="CK770" s="84">
        <f>IFERROR(FIND("CORPO DE BOMBEIROS",consulta_completa__11[[#This Row],[14 - Inst. Atuando no Local]]),0)</f>
        <v>0</v>
      </c>
      <c r="CL770" s="84" t="str">
        <f t="shared" si="362"/>
        <v/>
      </c>
      <c r="CM770" s="84">
        <f>IFERROR(FIND("POLÍCIA RODOVIÁRIA",consulta_completa__11[[#This Row],[14 - Inst. Atuando no Local]]),0)</f>
        <v>0</v>
      </c>
      <c r="CN770" s="84" t="str">
        <f t="shared" si="363"/>
        <v/>
      </c>
      <c r="CO770" s="84">
        <f>IFERROR(FIND("POLÍCIA MILITAR",consulta_completa__11[[#This Row],[14 - Inst. Atuando no Local]]),0)</f>
        <v>0</v>
      </c>
      <c r="CP770" s="84" t="str">
        <f t="shared" si="364"/>
        <v/>
      </c>
      <c r="CQ770" s="84">
        <f>IFERROR(FIND("POLÍCIA CIVIL",consulta_completa__11[[#This Row],[14 - Inst. Atuando no Local]]),0)</f>
        <v>0</v>
      </c>
      <c r="CR770" s="84" t="str">
        <f t="shared" si="365"/>
        <v/>
      </c>
      <c r="CS770" s="84">
        <f>IFERROR(FIND("MARINHA DO BRASIL",consulta_completa__11[[#This Row],[14 - Inst. Atuando no Local]]),0)</f>
        <v>0</v>
      </c>
      <c r="CT770" s="84" t="str">
        <f t="shared" si="366"/>
        <v/>
      </c>
      <c r="CU770" s="84">
        <f>IFERROR(FIND("EMPRESA ESPECIALIZADA EM ATENDIMENTO",consulta_completa__11[[#This Row],[14 - Inst. Atuando no Local]]),0)</f>
        <v>0</v>
      </c>
      <c r="CV770" s="84" t="str">
        <f t="shared" si="367"/>
        <v/>
      </c>
      <c r="CW770" s="84">
        <f>IFERROR(FIND("IBAMA",consulta_completa__11[[#This Row],[14 - Inst. Atuando no Local]]),0)</f>
        <v>0</v>
      </c>
      <c r="CX770" s="84" t="str">
        <f t="shared" si="368"/>
        <v/>
      </c>
      <c r="CY770" s="84" t="str">
        <f>IF(consulta_completa__11[[#This Row],[14 - Inst. Atuando no Local]]="","X","")</f>
        <v/>
      </c>
      <c r="CZ770" s="84">
        <f>IFERROR(FIND("OUTRA (S)",consulta_completa__11[[#This Row],[14 - Inst. Atuando no Local]]),0)</f>
        <v>0</v>
      </c>
      <c r="DA770" s="84" t="str">
        <f t="shared" si="369"/>
        <v/>
      </c>
      <c r="DB770" s="35" t="str">
        <f t="shared" si="370"/>
        <v>Sim</v>
      </c>
      <c r="DC770" s="35" t="str">
        <f t="shared" si="371"/>
        <v>Não</v>
      </c>
      <c r="DD770" s="35" t="str">
        <f t="shared" si="372"/>
        <v>Sim</v>
      </c>
      <c r="DE770" s="87" t="str">
        <f t="shared" si="374"/>
        <v/>
      </c>
    </row>
    <row r="771" spans="1:109">
      <c r="A771" s="14">
        <v>2025102814440</v>
      </c>
      <c r="B771" s="1">
        <v>45954</v>
      </c>
      <c r="C771" t="s">
        <v>137</v>
      </c>
      <c r="D771" t="s">
        <v>138</v>
      </c>
      <c r="E771" t="s">
        <v>111</v>
      </c>
      <c r="F771" t="s">
        <v>112</v>
      </c>
      <c r="G771" t="s">
        <v>113</v>
      </c>
      <c r="H771" t="s">
        <v>114</v>
      </c>
      <c r="I771" t="s">
        <v>114</v>
      </c>
      <c r="J771" t="s">
        <v>255</v>
      </c>
      <c r="K771" t="s">
        <v>6155</v>
      </c>
      <c r="L771" t="s">
        <v>117</v>
      </c>
      <c r="M771" t="s">
        <v>140</v>
      </c>
      <c r="N771" t="s">
        <v>113</v>
      </c>
      <c r="O771" t="s">
        <v>239</v>
      </c>
      <c r="P771" t="s">
        <v>200</v>
      </c>
      <c r="Q771" t="s">
        <v>143</v>
      </c>
      <c r="R771" t="s">
        <v>123</v>
      </c>
      <c r="S771" t="s">
        <v>113</v>
      </c>
      <c r="T771" t="s">
        <v>6642</v>
      </c>
      <c r="U771" t="s">
        <v>6643</v>
      </c>
      <c r="V771" t="s">
        <v>6644</v>
      </c>
      <c r="Z771" t="s">
        <v>6645</v>
      </c>
      <c r="AA771" t="s">
        <v>6646</v>
      </c>
      <c r="AB771" t="s">
        <v>433</v>
      </c>
      <c r="AC771" t="s">
        <v>434</v>
      </c>
      <c r="AD771">
        <v>2</v>
      </c>
      <c r="AE771" t="s">
        <v>113</v>
      </c>
      <c r="AF771" t="s">
        <v>113</v>
      </c>
      <c r="AG771" t="s">
        <v>113</v>
      </c>
      <c r="AH771" t="s">
        <v>194</v>
      </c>
      <c r="AI771" t="s">
        <v>132</v>
      </c>
      <c r="AJ771" t="s">
        <v>131</v>
      </c>
      <c r="AK771" t="s">
        <v>351</v>
      </c>
      <c r="AL771" t="s">
        <v>113</v>
      </c>
      <c r="AM771" t="s">
        <v>264</v>
      </c>
      <c r="AN771" t="s">
        <v>265</v>
      </c>
      <c r="AO771" t="s">
        <v>266</v>
      </c>
      <c r="AQ771" t="s">
        <v>267</v>
      </c>
      <c r="AR771" t="s">
        <v>113</v>
      </c>
      <c r="AS771" t="s">
        <v>113</v>
      </c>
      <c r="AT771" t="s">
        <v>6647</v>
      </c>
      <c r="AU771" t="s">
        <v>113</v>
      </c>
      <c r="AW771" t="s">
        <v>159</v>
      </c>
      <c r="AX771" s="82">
        <f>IFERROR(FIND("Óbitos/feridos",consulta_completa__11[[#This Row],[13 - Ocorrências/Ambientes Atingidos]]),0)</f>
        <v>0</v>
      </c>
      <c r="AY771" s="83" t="str">
        <f t="shared" ref="AY771:AY834" si="375">IF(AX771=0,"","X")</f>
        <v/>
      </c>
      <c r="AZ771" s="82">
        <f>IFERROR(FIND("População afetada/evacuada",consulta_completa__11[[#This Row],[13 - Ocorrências/Ambientes Atingidos]]),0)</f>
        <v>0</v>
      </c>
      <c r="BA771" s="82" t="str">
        <f t="shared" ref="BA771:BA834" si="376">IF(AZ771=0,"","X")</f>
        <v/>
      </c>
      <c r="BB771" s="82">
        <f>IFERROR(FIND("Suspensão de abastecimento de água",consulta_completa__11[[#This Row],[13 - Ocorrências/Ambientes Atingidos]]),0)</f>
        <v>0</v>
      </c>
      <c r="BC771" s="83" t="str">
        <f t="shared" si="373"/>
        <v/>
      </c>
      <c r="BD771" s="82">
        <f>IFERROR(FIND("Rio/córrego",consulta_completa__11[[#This Row],[13 - Ocorrências/Ambientes Atingidos]]),0)</f>
        <v>0</v>
      </c>
      <c r="BE771" s="83" t="str">
        <f t="shared" ref="BE771:BE834" si="377">IF(BD771=0,"","X")</f>
        <v/>
      </c>
      <c r="BF771" s="82">
        <f>IFERROR(FIND("Lago",consulta_completa__11[[#This Row],[13 - Ocorrências/Ambientes Atingidos]]),0)</f>
        <v>0</v>
      </c>
      <c r="BG771" s="83" t="str">
        <f t="shared" ref="BG771:BG834" si="378">IF(BF771=0,"","X")</f>
        <v/>
      </c>
      <c r="BH771" s="82">
        <f>IFERROR(FIND("Mar",consulta_completa__11[[#This Row],[13 - Ocorrências/Ambientes Atingidos]]),0)</f>
        <v>0</v>
      </c>
      <c r="BI771" s="83" t="str">
        <f t="shared" ref="BI771:BI834" si="379">IF(BH771=0,"","X")</f>
        <v/>
      </c>
      <c r="BJ771" s="82">
        <f>IFERROR(FIND("Praia",consulta_completa__11[[#This Row],[13 - Ocorrências/Ambientes Atingidos]]),0)</f>
        <v>0</v>
      </c>
      <c r="BK771" s="83" t="str">
        <f t="shared" ref="BK771:BK834" si="380">IF(BJ771=0,"","X")</f>
        <v/>
      </c>
      <c r="BL771" s="82">
        <f>IFERROR(FIND("Solo",consulta_completa__11[[#This Row],[13 - Ocorrências/Ambientes Atingidos]]),0)</f>
        <v>1</v>
      </c>
      <c r="BM771" s="83" t="str">
        <f t="shared" ref="BM771:BM834" si="381">IF(BL771=0,"","X")</f>
        <v>X</v>
      </c>
      <c r="BN771" s="82">
        <f>IFERROR(FIND("Águas subterrâneas",consulta_completa__11[[#This Row],[13 - Ocorrências/Ambientes Atingidos]]),0)</f>
        <v>0</v>
      </c>
      <c r="BO771" s="83" t="str">
        <f t="shared" ref="BO771:BO834" si="382">IF(BN771=0,"","X")</f>
        <v/>
      </c>
      <c r="BP771" s="82">
        <f>IFERROR(FIND("Atmosfera",consulta_completa__11[[#This Row],[13 - Ocorrências/Ambientes Atingidos]]),0)</f>
        <v>0</v>
      </c>
      <c r="BQ771" s="83" t="str">
        <f t="shared" ref="BQ771:BQ834" si="383">IF(BP771=0,"","X")</f>
        <v/>
      </c>
      <c r="BR771" s="82">
        <f>IFERROR(FIND("Flora",consulta_completa__11[[#This Row],[13 - Ocorrências/Ambientes Atingidos]]),0)</f>
        <v>0</v>
      </c>
      <c r="BS771" s="83" t="str">
        <f t="shared" ref="BS771:BS834" si="384">IF(BR771=0,"","X")</f>
        <v/>
      </c>
      <c r="BT771" s="82">
        <f>IFERROR(FIND("Fauna",consulta_completa__11[[#This Row],[13 - Ocorrências/Ambientes Atingidos]]),0)</f>
        <v>0</v>
      </c>
      <c r="BU771" s="83" t="str">
        <f t="shared" ref="BU771:BU834" si="385">IF(BT771=0,"","X")</f>
        <v/>
      </c>
      <c r="BV771" s="82">
        <f>IFERROR(FIND("UC federal",consulta_completa__11[[#This Row],[13 - Ocorrências/Ambientes Atingidos]]),0)</f>
        <v>0</v>
      </c>
      <c r="BW771" s="83" t="str">
        <f t="shared" ref="BW771:BW834" si="386">IF(BV771=0,"","X")</f>
        <v/>
      </c>
      <c r="BX771" s="82">
        <f>IFERROR(FIND("UC estadual/municipal",consulta_completa__11[[#This Row],[13 - Ocorrências/Ambientes Atingidos]]),0)</f>
        <v>0</v>
      </c>
      <c r="BY771" s="83" t="str">
        <f t="shared" ref="BY771:BY834" si="387">IF(BX771=0,"","X")</f>
        <v/>
      </c>
      <c r="BZ771" s="82">
        <f>IFERROR(FIND("Outro(s)",consulta_completa__11[[#This Row],[13 - Ocorrências/Ambientes Atingidos]]),0)</f>
        <v>0</v>
      </c>
      <c r="CA771" s="83" t="str">
        <f t="shared" ref="CA771:CA834" si="388">IF(BZ771=0,"","X")</f>
        <v/>
      </c>
      <c r="CB771" s="82">
        <f>IFERROR(FIND("Sem dano",consulta_completa__11[[#This Row],[13 - Ocorrências/Ambientes Atingidos]]),0)</f>
        <v>0</v>
      </c>
      <c r="CC771" s="83" t="str">
        <f t="shared" ref="CC771:CC834" si="389">IF(CB771=0,"","X")</f>
        <v/>
      </c>
      <c r="CD771" s="82" t="str">
        <f>IF(consulta_completa__11[[#This Row],[13 - Ocorrências/Ambientes Atingidos]]="","X","")</f>
        <v/>
      </c>
      <c r="CE771" s="84">
        <f>IFERROR(FIND("IBAMA",consulta_completa__11[[#This Row],[14 - Inst. Atuando no Local]]),0)</f>
        <v>0</v>
      </c>
      <c r="CF771" s="84" t="str">
        <f t="shared" ref="CF771:CF834" si="390">IF(CE771=0,"","X")</f>
        <v/>
      </c>
      <c r="CG771" s="84">
        <f>IFERROR(FIND("OEMA",consulta_completa__11[[#This Row],[14 - Inst. Atuando no Local]]),0)</f>
        <v>0</v>
      </c>
      <c r="CH771" s="84" t="str">
        <f t="shared" ref="CH771:CH834" si="391">IF(CG771=0,"","X")</f>
        <v/>
      </c>
      <c r="CI771" s="84">
        <f>IFERROR(FIND("DEFESA CIVIL",consulta_completa__11[[#This Row],[14 - Inst. Atuando no Local]]),0)</f>
        <v>0</v>
      </c>
      <c r="CJ771" s="84" t="str">
        <f t="shared" ref="CJ771:CJ834" si="392">IF(CI771=0,"","X")</f>
        <v/>
      </c>
      <c r="CK771" s="84">
        <f>IFERROR(FIND("CORPO DE BOMBEIROS",consulta_completa__11[[#This Row],[14 - Inst. Atuando no Local]]),0)</f>
        <v>0</v>
      </c>
      <c r="CL771" s="84" t="str">
        <f t="shared" ref="CL771:CL834" si="393">IF(CK771=0,"","X")</f>
        <v/>
      </c>
      <c r="CM771" s="84">
        <f>IFERROR(FIND("POLÍCIA RODOVIÁRIA",consulta_completa__11[[#This Row],[14 - Inst. Atuando no Local]]),0)</f>
        <v>0</v>
      </c>
      <c r="CN771" s="84" t="str">
        <f t="shared" ref="CN771:CN834" si="394">IF(CM771=0,"","X")</f>
        <v/>
      </c>
      <c r="CO771" s="84">
        <f>IFERROR(FIND("POLÍCIA MILITAR",consulta_completa__11[[#This Row],[14 - Inst. Atuando no Local]]),0)</f>
        <v>0</v>
      </c>
      <c r="CP771" s="84" t="str">
        <f t="shared" ref="CP771:CP834" si="395">IF(CO771=0,"","X")</f>
        <v/>
      </c>
      <c r="CQ771" s="84">
        <f>IFERROR(FIND("POLÍCIA CIVIL",consulta_completa__11[[#This Row],[14 - Inst. Atuando no Local]]),0)</f>
        <v>0</v>
      </c>
      <c r="CR771" s="84" t="str">
        <f t="shared" ref="CR771:CR834" si="396">IF(CQ771=0,"","X")</f>
        <v/>
      </c>
      <c r="CS771" s="84">
        <f>IFERROR(FIND("MARINHA DO BRASIL",consulta_completa__11[[#This Row],[14 - Inst. Atuando no Local]]),0)</f>
        <v>0</v>
      </c>
      <c r="CT771" s="84" t="str">
        <f t="shared" ref="CT771:CT834" si="397">IF(CS771=0,"","X")</f>
        <v/>
      </c>
      <c r="CU771" s="84">
        <f>IFERROR(FIND("EMPRESA ESPECIALIZADA EM ATENDIMENTO",consulta_completa__11[[#This Row],[14 - Inst. Atuando no Local]]),0)</f>
        <v>0</v>
      </c>
      <c r="CV771" s="84" t="str">
        <f t="shared" ref="CV771:CV834" si="398">IF(CU771=0,"","X")</f>
        <v/>
      </c>
      <c r="CW771" s="84">
        <f>IFERROR(FIND("IBAMA",consulta_completa__11[[#This Row],[14 - Inst. Atuando no Local]]),0)</f>
        <v>0</v>
      </c>
      <c r="CX771" s="84" t="str">
        <f t="shared" ref="CX771:CX834" si="399">IF(CW771=0,"","X")</f>
        <v/>
      </c>
      <c r="CY771" s="84" t="str">
        <f>IF(consulta_completa__11[[#This Row],[14 - Inst. Atuando no Local]]="","X","")</f>
        <v>X</v>
      </c>
      <c r="CZ771" s="84">
        <f>IFERROR(FIND("OUTRA (S)",consulta_completa__11[[#This Row],[14 - Inst. Atuando no Local]]),0)</f>
        <v>0</v>
      </c>
      <c r="DA771" s="84" t="str">
        <f t="shared" ref="DA771:DA834" si="400">IF(CZ771=0,"","X")</f>
        <v/>
      </c>
      <c r="DB771" s="35" t="str">
        <f t="shared" ref="DB771:DB834" si="401">IF(AH$2="","",IF(AH$2="S","Sim",IF(AH$2="N","Não", IF(AH$2="I","Sem Informação"))))</f>
        <v>Sim</v>
      </c>
      <c r="DC771" s="35" t="str">
        <f t="shared" ref="DC771:DC834" si="402">IF(AI$2="","",IF(AI$2="S","Sim",IF(AI$2="N","Não", IF(AI$2="I","Sem Informação"))))</f>
        <v>Não</v>
      </c>
      <c r="DD771" s="35" t="str">
        <f t="shared" ref="DD771:DD834" si="403">IF(AJ$2="","",IF(AJ$2="S","Sim",IF(AJ$2="N","Não", IF(AJ$2="I","Sem Informação"))))</f>
        <v>Sim</v>
      </c>
      <c r="DE771" s="87" t="str">
        <f t="shared" si="374"/>
        <v/>
      </c>
    </row>
    <row r="772" spans="1:109">
      <c r="A772" s="14">
        <v>2025112557624</v>
      </c>
      <c r="B772" s="1">
        <v>45954</v>
      </c>
      <c r="C772" t="s">
        <v>109</v>
      </c>
      <c r="D772" t="s">
        <v>212</v>
      </c>
      <c r="E772" t="s">
        <v>111</v>
      </c>
      <c r="F772" t="s">
        <v>112</v>
      </c>
      <c r="G772" t="s">
        <v>439</v>
      </c>
      <c r="H772" t="s">
        <v>6648</v>
      </c>
      <c r="I772" t="s">
        <v>117</v>
      </c>
      <c r="J772" t="s">
        <v>113</v>
      </c>
      <c r="K772" t="s">
        <v>114</v>
      </c>
      <c r="L772" t="s">
        <v>114</v>
      </c>
      <c r="M772" t="s">
        <v>118</v>
      </c>
      <c r="N772" t="s">
        <v>141</v>
      </c>
      <c r="O772" t="s">
        <v>239</v>
      </c>
      <c r="P772" t="s">
        <v>200</v>
      </c>
      <c r="Q772" t="s">
        <v>167</v>
      </c>
      <c r="R772" t="s">
        <v>123</v>
      </c>
      <c r="S772" t="s">
        <v>201</v>
      </c>
      <c r="T772" t="s">
        <v>6649</v>
      </c>
      <c r="U772" t="s">
        <v>6650</v>
      </c>
      <c r="V772" t="s">
        <v>6651</v>
      </c>
      <c r="Z772" t="s">
        <v>6652</v>
      </c>
      <c r="AA772" t="s">
        <v>6653</v>
      </c>
      <c r="AB772" t="s">
        <v>206</v>
      </c>
      <c r="AC772" t="s">
        <v>262</v>
      </c>
      <c r="AD772">
        <v>1</v>
      </c>
      <c r="AE772" t="s">
        <v>6654</v>
      </c>
      <c r="AF772" t="s">
        <v>113</v>
      </c>
      <c r="AG772" t="s">
        <v>113</v>
      </c>
      <c r="AH772" t="s">
        <v>131</v>
      </c>
      <c r="AI772" t="s">
        <v>132</v>
      </c>
      <c r="AJ772" t="s">
        <v>131</v>
      </c>
      <c r="AK772" t="s">
        <v>6655</v>
      </c>
      <c r="AL772" t="s">
        <v>113</v>
      </c>
      <c r="AM772" t="s">
        <v>264</v>
      </c>
      <c r="AN772" t="s">
        <v>265</v>
      </c>
      <c r="AO772" t="s">
        <v>266</v>
      </c>
      <c r="AQ772" t="s">
        <v>267</v>
      </c>
      <c r="AR772" t="s">
        <v>113</v>
      </c>
      <c r="AS772" t="s">
        <v>113</v>
      </c>
      <c r="AT772" t="s">
        <v>6656</v>
      </c>
      <c r="AU772" t="s">
        <v>113</v>
      </c>
      <c r="AW772" t="s">
        <v>159</v>
      </c>
      <c r="AX772" s="82">
        <f>IFERROR(FIND("Óbitos/feridos",consulta_completa__11[[#This Row],[13 - Ocorrências/Ambientes Atingidos]]),0)</f>
        <v>0</v>
      </c>
      <c r="AY772" s="83" t="str">
        <f t="shared" si="375"/>
        <v/>
      </c>
      <c r="AZ772" s="82">
        <f>IFERROR(FIND("População afetada/evacuada",consulta_completa__11[[#This Row],[13 - Ocorrências/Ambientes Atingidos]]),0)</f>
        <v>0</v>
      </c>
      <c r="BA772" s="82" t="str">
        <f t="shared" si="376"/>
        <v/>
      </c>
      <c r="BB772" s="82">
        <f>IFERROR(FIND("Suspensão de abastecimento de água",consulta_completa__11[[#This Row],[13 - Ocorrências/Ambientes Atingidos]]),0)</f>
        <v>0</v>
      </c>
      <c r="BC772" s="83" t="str">
        <f t="shared" ref="BC772:BC835" si="404">IF(BB772=0,"","X")</f>
        <v/>
      </c>
      <c r="BD772" s="82">
        <f>IFERROR(FIND("Rio/córrego",consulta_completa__11[[#This Row],[13 - Ocorrências/Ambientes Atingidos]]),0)</f>
        <v>0</v>
      </c>
      <c r="BE772" s="83" t="str">
        <f t="shared" si="377"/>
        <v/>
      </c>
      <c r="BF772" s="82">
        <f>IFERROR(FIND("Lago",consulta_completa__11[[#This Row],[13 - Ocorrências/Ambientes Atingidos]]),0)</f>
        <v>0</v>
      </c>
      <c r="BG772" s="83" t="str">
        <f t="shared" si="378"/>
        <v/>
      </c>
      <c r="BH772" s="82">
        <f>IFERROR(FIND("Mar",consulta_completa__11[[#This Row],[13 - Ocorrências/Ambientes Atingidos]]),0)</f>
        <v>1</v>
      </c>
      <c r="BI772" s="83" t="str">
        <f t="shared" si="379"/>
        <v>X</v>
      </c>
      <c r="BJ772" s="82">
        <f>IFERROR(FIND("Praia",consulta_completa__11[[#This Row],[13 - Ocorrências/Ambientes Atingidos]]),0)</f>
        <v>0</v>
      </c>
      <c r="BK772" s="83" t="str">
        <f t="shared" si="380"/>
        <v/>
      </c>
      <c r="BL772" s="82">
        <f>IFERROR(FIND("Solo",consulta_completa__11[[#This Row],[13 - Ocorrências/Ambientes Atingidos]]),0)</f>
        <v>0</v>
      </c>
      <c r="BM772" s="83" t="str">
        <f t="shared" si="381"/>
        <v/>
      </c>
      <c r="BN772" s="82">
        <f>IFERROR(FIND("Águas subterrâneas",consulta_completa__11[[#This Row],[13 - Ocorrências/Ambientes Atingidos]]),0)</f>
        <v>0</v>
      </c>
      <c r="BO772" s="83" t="str">
        <f t="shared" si="382"/>
        <v/>
      </c>
      <c r="BP772" s="82">
        <f>IFERROR(FIND("Atmosfera",consulta_completa__11[[#This Row],[13 - Ocorrências/Ambientes Atingidos]]),0)</f>
        <v>0</v>
      </c>
      <c r="BQ772" s="83" t="str">
        <f t="shared" si="383"/>
        <v/>
      </c>
      <c r="BR772" s="82">
        <f>IFERROR(FIND("Flora",consulta_completa__11[[#This Row],[13 - Ocorrências/Ambientes Atingidos]]),0)</f>
        <v>0</v>
      </c>
      <c r="BS772" s="83" t="str">
        <f t="shared" si="384"/>
        <v/>
      </c>
      <c r="BT772" s="82">
        <f>IFERROR(FIND("Fauna",consulta_completa__11[[#This Row],[13 - Ocorrências/Ambientes Atingidos]]),0)</f>
        <v>0</v>
      </c>
      <c r="BU772" s="83" t="str">
        <f t="shared" si="385"/>
        <v/>
      </c>
      <c r="BV772" s="82">
        <f>IFERROR(FIND("UC federal",consulta_completa__11[[#This Row],[13 - Ocorrências/Ambientes Atingidos]]),0)</f>
        <v>0</v>
      </c>
      <c r="BW772" s="83" t="str">
        <f t="shared" si="386"/>
        <v/>
      </c>
      <c r="BX772" s="82">
        <f>IFERROR(FIND("UC estadual/municipal",consulta_completa__11[[#This Row],[13 - Ocorrências/Ambientes Atingidos]]),0)</f>
        <v>0</v>
      </c>
      <c r="BY772" s="83" t="str">
        <f t="shared" si="387"/>
        <v/>
      </c>
      <c r="BZ772" s="82">
        <f>IFERROR(FIND("Outro(s)",consulta_completa__11[[#This Row],[13 - Ocorrências/Ambientes Atingidos]]),0)</f>
        <v>0</v>
      </c>
      <c r="CA772" s="83" t="str">
        <f t="shared" si="388"/>
        <v/>
      </c>
      <c r="CB772" s="82">
        <f>IFERROR(FIND("Sem dano",consulta_completa__11[[#This Row],[13 - Ocorrências/Ambientes Atingidos]]),0)</f>
        <v>0</v>
      </c>
      <c r="CC772" s="83" t="str">
        <f t="shared" si="389"/>
        <v/>
      </c>
      <c r="CD772" s="82" t="str">
        <f>IF(consulta_completa__11[[#This Row],[13 - Ocorrências/Ambientes Atingidos]]="","X","")</f>
        <v/>
      </c>
      <c r="CE772" s="84">
        <f>IFERROR(FIND("IBAMA",consulta_completa__11[[#This Row],[14 - Inst. Atuando no Local]]),0)</f>
        <v>0</v>
      </c>
      <c r="CF772" s="84" t="str">
        <f t="shared" si="390"/>
        <v/>
      </c>
      <c r="CG772" s="84">
        <f>IFERROR(FIND("OEMA",consulta_completa__11[[#This Row],[14 - Inst. Atuando no Local]]),0)</f>
        <v>0</v>
      </c>
      <c r="CH772" s="84" t="str">
        <f t="shared" si="391"/>
        <v/>
      </c>
      <c r="CI772" s="84">
        <f>IFERROR(FIND("DEFESA CIVIL",consulta_completa__11[[#This Row],[14 - Inst. Atuando no Local]]),0)</f>
        <v>0</v>
      </c>
      <c r="CJ772" s="84" t="str">
        <f t="shared" si="392"/>
        <v/>
      </c>
      <c r="CK772" s="84">
        <f>IFERROR(FIND("CORPO DE BOMBEIROS",consulta_completa__11[[#This Row],[14 - Inst. Atuando no Local]]),0)</f>
        <v>0</v>
      </c>
      <c r="CL772" s="84" t="str">
        <f t="shared" si="393"/>
        <v/>
      </c>
      <c r="CM772" s="84">
        <f>IFERROR(FIND("POLÍCIA RODOVIÁRIA",consulta_completa__11[[#This Row],[14 - Inst. Atuando no Local]]),0)</f>
        <v>0</v>
      </c>
      <c r="CN772" s="84" t="str">
        <f t="shared" si="394"/>
        <v/>
      </c>
      <c r="CO772" s="84">
        <f>IFERROR(FIND("POLÍCIA MILITAR",consulta_completa__11[[#This Row],[14 - Inst. Atuando no Local]]),0)</f>
        <v>0</v>
      </c>
      <c r="CP772" s="84" t="str">
        <f t="shared" si="395"/>
        <v/>
      </c>
      <c r="CQ772" s="84">
        <f>IFERROR(FIND("POLÍCIA CIVIL",consulta_completa__11[[#This Row],[14 - Inst. Atuando no Local]]),0)</f>
        <v>0</v>
      </c>
      <c r="CR772" s="84" t="str">
        <f t="shared" si="396"/>
        <v/>
      </c>
      <c r="CS772" s="84">
        <f>IFERROR(FIND("MARINHA DO BRASIL",consulta_completa__11[[#This Row],[14 - Inst. Atuando no Local]]),0)</f>
        <v>0</v>
      </c>
      <c r="CT772" s="84" t="str">
        <f t="shared" si="397"/>
        <v/>
      </c>
      <c r="CU772" s="84">
        <f>IFERROR(FIND("EMPRESA ESPECIALIZADA EM ATENDIMENTO",consulta_completa__11[[#This Row],[14 - Inst. Atuando no Local]]),0)</f>
        <v>0</v>
      </c>
      <c r="CV772" s="84" t="str">
        <f t="shared" si="398"/>
        <v/>
      </c>
      <c r="CW772" s="84">
        <f>IFERROR(FIND("IBAMA",consulta_completa__11[[#This Row],[14 - Inst. Atuando no Local]]),0)</f>
        <v>0</v>
      </c>
      <c r="CX772" s="84" t="str">
        <f t="shared" si="399"/>
        <v/>
      </c>
      <c r="CY772" s="84" t="str">
        <f>IF(consulta_completa__11[[#This Row],[14 - Inst. Atuando no Local]]="","X","")</f>
        <v/>
      </c>
      <c r="CZ772" s="84">
        <f>IFERROR(FIND("OUTRA (S)",consulta_completa__11[[#This Row],[14 - Inst. Atuando no Local]]),0)</f>
        <v>0</v>
      </c>
      <c r="DA772" s="84" t="str">
        <f t="shared" si="400"/>
        <v/>
      </c>
      <c r="DB772" s="35" t="str">
        <f t="shared" si="401"/>
        <v>Sim</v>
      </c>
      <c r="DC772" s="35" t="str">
        <f t="shared" si="402"/>
        <v>Não</v>
      </c>
      <c r="DD772" s="35" t="str">
        <f t="shared" si="403"/>
        <v>Sim</v>
      </c>
      <c r="DE772" s="87" t="str">
        <f t="shared" si="374"/>
        <v/>
      </c>
    </row>
    <row r="773" spans="1:109">
      <c r="A773" s="14">
        <v>2025102814441</v>
      </c>
      <c r="B773" s="1">
        <v>45955</v>
      </c>
      <c r="C773" t="s">
        <v>6657</v>
      </c>
      <c r="D773" t="s">
        <v>746</v>
      </c>
      <c r="E773" t="s">
        <v>162</v>
      </c>
      <c r="F773" t="s">
        <v>112</v>
      </c>
      <c r="G773" t="s">
        <v>113</v>
      </c>
      <c r="H773" t="s">
        <v>114</v>
      </c>
      <c r="I773" t="s">
        <v>114</v>
      </c>
      <c r="J773" t="s">
        <v>562</v>
      </c>
      <c r="K773" t="s">
        <v>6658</v>
      </c>
      <c r="L773" t="s">
        <v>648</v>
      </c>
      <c r="M773" t="s">
        <v>140</v>
      </c>
      <c r="N773" t="s">
        <v>141</v>
      </c>
      <c r="O773" t="s">
        <v>239</v>
      </c>
      <c r="P773" t="s">
        <v>229</v>
      </c>
      <c r="Q773" t="s">
        <v>143</v>
      </c>
      <c r="R773" t="s">
        <v>2696</v>
      </c>
      <c r="S773" t="s">
        <v>113</v>
      </c>
      <c r="T773" t="s">
        <v>6659</v>
      </c>
      <c r="U773" t="s">
        <v>6660</v>
      </c>
      <c r="V773" t="s">
        <v>6661</v>
      </c>
      <c r="Z773" t="s">
        <v>6662</v>
      </c>
      <c r="AA773" t="s">
        <v>6663</v>
      </c>
      <c r="AB773" t="s">
        <v>6664</v>
      </c>
      <c r="AC773" t="s">
        <v>753</v>
      </c>
      <c r="AD773">
        <v>1</v>
      </c>
      <c r="AE773" t="s">
        <v>6665</v>
      </c>
      <c r="AF773" t="s">
        <v>113</v>
      </c>
      <c r="AG773" t="s">
        <v>113</v>
      </c>
      <c r="AH773" t="s">
        <v>131</v>
      </c>
      <c r="AI773" t="s">
        <v>131</v>
      </c>
      <c r="AJ773" t="s">
        <v>131</v>
      </c>
      <c r="AK773" t="s">
        <v>6666</v>
      </c>
      <c r="AL773" t="s">
        <v>113</v>
      </c>
      <c r="AM773" t="s">
        <v>264</v>
      </c>
      <c r="AN773" t="s">
        <v>265</v>
      </c>
      <c r="AO773" t="s">
        <v>266</v>
      </c>
      <c r="AQ773" t="s">
        <v>267</v>
      </c>
      <c r="AR773" t="s">
        <v>113</v>
      </c>
      <c r="AS773" t="s">
        <v>113</v>
      </c>
      <c r="AT773" t="s">
        <v>113</v>
      </c>
      <c r="AU773" t="s">
        <v>113</v>
      </c>
      <c r="AW773" t="s">
        <v>113</v>
      </c>
      <c r="AX773" s="82">
        <f>IFERROR(FIND("Óbitos/feridos",consulta_completa__11[[#This Row],[13 - Ocorrências/Ambientes Atingidos]]),0)</f>
        <v>0</v>
      </c>
      <c r="AY773" s="83" t="str">
        <f t="shared" si="375"/>
        <v/>
      </c>
      <c r="AZ773" s="82">
        <f>IFERROR(FIND("População afetada/evacuada",consulta_completa__11[[#This Row],[13 - Ocorrências/Ambientes Atingidos]]),0)</f>
        <v>0</v>
      </c>
      <c r="BA773" s="82" t="str">
        <f t="shared" si="376"/>
        <v/>
      </c>
      <c r="BB773" s="82">
        <f>IFERROR(FIND("Suspensão de abastecimento de água",consulta_completa__11[[#This Row],[13 - Ocorrências/Ambientes Atingidos]]),0)</f>
        <v>0</v>
      </c>
      <c r="BC773" s="83" t="str">
        <f t="shared" si="404"/>
        <v/>
      </c>
      <c r="BD773" s="82">
        <f>IFERROR(FIND("Rio/córrego",consulta_completa__11[[#This Row],[13 - Ocorrências/Ambientes Atingidos]]),0)</f>
        <v>0</v>
      </c>
      <c r="BE773" s="83" t="str">
        <f t="shared" si="377"/>
        <v/>
      </c>
      <c r="BF773" s="82">
        <f>IFERROR(FIND("Lago",consulta_completa__11[[#This Row],[13 - Ocorrências/Ambientes Atingidos]]),0)</f>
        <v>0</v>
      </c>
      <c r="BG773" s="83" t="str">
        <f t="shared" si="378"/>
        <v/>
      </c>
      <c r="BH773" s="82">
        <f>IFERROR(FIND("Mar",consulta_completa__11[[#This Row],[13 - Ocorrências/Ambientes Atingidos]]),0)</f>
        <v>0</v>
      </c>
      <c r="BI773" s="83" t="str">
        <f t="shared" si="379"/>
        <v/>
      </c>
      <c r="BJ773" s="82">
        <f>IFERROR(FIND("Praia",consulta_completa__11[[#This Row],[13 - Ocorrências/Ambientes Atingidos]]),0)</f>
        <v>0</v>
      </c>
      <c r="BK773" s="83" t="str">
        <f t="shared" si="380"/>
        <v/>
      </c>
      <c r="BL773" s="82">
        <f>IFERROR(FIND("Solo",consulta_completa__11[[#This Row],[13 - Ocorrências/Ambientes Atingidos]]),0)</f>
        <v>1</v>
      </c>
      <c r="BM773" s="83" t="str">
        <f t="shared" si="381"/>
        <v>X</v>
      </c>
      <c r="BN773" s="82">
        <f>IFERROR(FIND("Águas subterrâneas",consulta_completa__11[[#This Row],[13 - Ocorrências/Ambientes Atingidos]]),0)</f>
        <v>0</v>
      </c>
      <c r="BO773" s="83" t="str">
        <f t="shared" si="382"/>
        <v/>
      </c>
      <c r="BP773" s="82">
        <f>IFERROR(FIND("Atmosfera",consulta_completa__11[[#This Row],[13 - Ocorrências/Ambientes Atingidos]]),0)</f>
        <v>0</v>
      </c>
      <c r="BQ773" s="83" t="str">
        <f t="shared" si="383"/>
        <v/>
      </c>
      <c r="BR773" s="82">
        <f>IFERROR(FIND("Flora",consulta_completa__11[[#This Row],[13 - Ocorrências/Ambientes Atingidos]]),0)</f>
        <v>0</v>
      </c>
      <c r="BS773" s="83" t="str">
        <f t="shared" si="384"/>
        <v/>
      </c>
      <c r="BT773" s="82">
        <f>IFERROR(FIND("Fauna",consulta_completa__11[[#This Row],[13 - Ocorrências/Ambientes Atingidos]]),0)</f>
        <v>0</v>
      </c>
      <c r="BU773" s="83" t="str">
        <f t="shared" si="385"/>
        <v/>
      </c>
      <c r="BV773" s="82">
        <f>IFERROR(FIND("UC federal",consulta_completa__11[[#This Row],[13 - Ocorrências/Ambientes Atingidos]]),0)</f>
        <v>0</v>
      </c>
      <c r="BW773" s="83" t="str">
        <f t="shared" si="386"/>
        <v/>
      </c>
      <c r="BX773" s="82">
        <f>IFERROR(FIND("UC estadual/municipal",consulta_completa__11[[#This Row],[13 - Ocorrências/Ambientes Atingidos]]),0)</f>
        <v>0</v>
      </c>
      <c r="BY773" s="83" t="str">
        <f t="shared" si="387"/>
        <v/>
      </c>
      <c r="BZ773" s="82">
        <f>IFERROR(FIND("Outro(s)",consulta_completa__11[[#This Row],[13 - Ocorrências/Ambientes Atingidos]]),0)</f>
        <v>0</v>
      </c>
      <c r="CA773" s="83" t="str">
        <f t="shared" si="388"/>
        <v/>
      </c>
      <c r="CB773" s="82">
        <f>IFERROR(FIND("Sem dano",consulta_completa__11[[#This Row],[13 - Ocorrências/Ambientes Atingidos]]),0)</f>
        <v>0</v>
      </c>
      <c r="CC773" s="83" t="str">
        <f t="shared" si="389"/>
        <v/>
      </c>
      <c r="CD773" s="82" t="str">
        <f>IF(consulta_completa__11[[#This Row],[13 - Ocorrências/Ambientes Atingidos]]="","X","")</f>
        <v/>
      </c>
      <c r="CE773" s="84">
        <f>IFERROR(FIND("IBAMA",consulta_completa__11[[#This Row],[14 - Inst. Atuando no Local]]),0)</f>
        <v>0</v>
      </c>
      <c r="CF773" s="84" t="str">
        <f t="shared" si="390"/>
        <v/>
      </c>
      <c r="CG773" s="84">
        <f>IFERROR(FIND("OEMA",consulta_completa__11[[#This Row],[14 - Inst. Atuando no Local]]),0)</f>
        <v>0</v>
      </c>
      <c r="CH773" s="84" t="str">
        <f t="shared" si="391"/>
        <v/>
      </c>
      <c r="CI773" s="84">
        <f>IFERROR(FIND("DEFESA CIVIL",consulta_completa__11[[#This Row],[14 - Inst. Atuando no Local]]),0)</f>
        <v>0</v>
      </c>
      <c r="CJ773" s="84" t="str">
        <f t="shared" si="392"/>
        <v/>
      </c>
      <c r="CK773" s="84">
        <f>IFERROR(FIND("CORPO DE BOMBEIROS",consulta_completa__11[[#This Row],[14 - Inst. Atuando no Local]]),0)</f>
        <v>0</v>
      </c>
      <c r="CL773" s="84" t="str">
        <f t="shared" si="393"/>
        <v/>
      </c>
      <c r="CM773" s="84">
        <f>IFERROR(FIND("POLÍCIA RODOVIÁRIA",consulta_completa__11[[#This Row],[14 - Inst. Atuando no Local]]),0)</f>
        <v>0</v>
      </c>
      <c r="CN773" s="84" t="str">
        <f t="shared" si="394"/>
        <v/>
      </c>
      <c r="CO773" s="84">
        <f>IFERROR(FIND("POLÍCIA MILITAR",consulta_completa__11[[#This Row],[14 - Inst. Atuando no Local]]),0)</f>
        <v>0</v>
      </c>
      <c r="CP773" s="84" t="str">
        <f t="shared" si="395"/>
        <v/>
      </c>
      <c r="CQ773" s="84">
        <f>IFERROR(FIND("POLÍCIA CIVIL",consulta_completa__11[[#This Row],[14 - Inst. Atuando no Local]]),0)</f>
        <v>0</v>
      </c>
      <c r="CR773" s="84" t="str">
        <f t="shared" si="396"/>
        <v/>
      </c>
      <c r="CS773" s="84">
        <f>IFERROR(FIND("MARINHA DO BRASIL",consulta_completa__11[[#This Row],[14 - Inst. Atuando no Local]]),0)</f>
        <v>0</v>
      </c>
      <c r="CT773" s="84" t="str">
        <f t="shared" si="397"/>
        <v/>
      </c>
      <c r="CU773" s="84">
        <f>IFERROR(FIND("EMPRESA ESPECIALIZADA EM ATENDIMENTO",consulta_completa__11[[#This Row],[14 - Inst. Atuando no Local]]),0)</f>
        <v>0</v>
      </c>
      <c r="CV773" s="84" t="str">
        <f t="shared" si="398"/>
        <v/>
      </c>
      <c r="CW773" s="84">
        <f>IFERROR(FIND("IBAMA",consulta_completa__11[[#This Row],[14 - Inst. Atuando no Local]]),0)</f>
        <v>0</v>
      </c>
      <c r="CX773" s="84" t="str">
        <f t="shared" si="399"/>
        <v/>
      </c>
      <c r="CY773" s="84" t="str">
        <f>IF(consulta_completa__11[[#This Row],[14 - Inst. Atuando no Local]]="","X","")</f>
        <v/>
      </c>
      <c r="CZ773" s="84">
        <f>IFERROR(FIND("OUTRA (S)",consulta_completa__11[[#This Row],[14 - Inst. Atuando no Local]]),0)</f>
        <v>0</v>
      </c>
      <c r="DA773" s="84" t="str">
        <f t="shared" si="400"/>
        <v/>
      </c>
      <c r="DB773" s="35" t="str">
        <f t="shared" si="401"/>
        <v>Sim</v>
      </c>
      <c r="DC773" s="35" t="str">
        <f t="shared" si="402"/>
        <v>Não</v>
      </c>
      <c r="DD773" s="35" t="str">
        <f t="shared" si="403"/>
        <v>Sim</v>
      </c>
      <c r="DE773" s="87" t="str">
        <f t="shared" si="374"/>
        <v/>
      </c>
    </row>
    <row r="774" spans="1:109">
      <c r="A774" s="14">
        <v>2025102857652</v>
      </c>
      <c r="B774" s="1">
        <v>45956</v>
      </c>
      <c r="C774" t="s">
        <v>3998</v>
      </c>
      <c r="D774" t="s">
        <v>161</v>
      </c>
      <c r="E774" t="s">
        <v>162</v>
      </c>
      <c r="F774" t="s">
        <v>163</v>
      </c>
      <c r="G774" t="s">
        <v>113</v>
      </c>
      <c r="H774" t="s">
        <v>114</v>
      </c>
      <c r="I774" t="s">
        <v>114</v>
      </c>
      <c r="J774" t="s">
        <v>113</v>
      </c>
      <c r="K774" t="s">
        <v>114</v>
      </c>
      <c r="L774" t="s">
        <v>114</v>
      </c>
      <c r="M774" t="s">
        <v>140</v>
      </c>
      <c r="N774" t="s">
        <v>141</v>
      </c>
      <c r="O774" t="s">
        <v>239</v>
      </c>
      <c r="P774" t="s">
        <v>272</v>
      </c>
      <c r="Q774" t="s">
        <v>230</v>
      </c>
      <c r="R774" t="s">
        <v>123</v>
      </c>
      <c r="S774" t="s">
        <v>113</v>
      </c>
      <c r="T774" t="s">
        <v>6667</v>
      </c>
      <c r="U774" t="s">
        <v>113</v>
      </c>
      <c r="V774" t="s">
        <v>6668</v>
      </c>
      <c r="Z774" t="s">
        <v>6669</v>
      </c>
      <c r="AA774" t="s">
        <v>6668</v>
      </c>
      <c r="AB774" t="s">
        <v>5249</v>
      </c>
      <c r="AC774" t="s">
        <v>113</v>
      </c>
      <c r="AD774">
        <v>0</v>
      </c>
      <c r="AE774" t="s">
        <v>6670</v>
      </c>
      <c r="AF774" t="s">
        <v>113</v>
      </c>
      <c r="AG774" t="s">
        <v>113</v>
      </c>
      <c r="AH774" t="s">
        <v>194</v>
      </c>
      <c r="AI774" t="s">
        <v>132</v>
      </c>
      <c r="AJ774" t="s">
        <v>131</v>
      </c>
      <c r="AK774" t="s">
        <v>6671</v>
      </c>
      <c r="AL774" t="s">
        <v>6672</v>
      </c>
      <c r="AM774" t="s">
        <v>5334</v>
      </c>
      <c r="AN774" t="s">
        <v>154</v>
      </c>
      <c r="AO774" t="s">
        <v>5335</v>
      </c>
      <c r="AP774">
        <v>6133161070</v>
      </c>
      <c r="AQ774" t="s">
        <v>5336</v>
      </c>
      <c r="AR774" t="s">
        <v>113</v>
      </c>
      <c r="AS774" t="s">
        <v>113</v>
      </c>
      <c r="AT774" t="s">
        <v>113</v>
      </c>
      <c r="AU774" t="s">
        <v>113</v>
      </c>
      <c r="AW774" t="s">
        <v>113</v>
      </c>
      <c r="AX774" s="82">
        <f>IFERROR(FIND("Óbitos/feridos",consulta_completa__11[[#This Row],[13 - Ocorrências/Ambientes Atingidos]]),0)</f>
        <v>0</v>
      </c>
      <c r="AY774" s="83" t="str">
        <f t="shared" si="375"/>
        <v/>
      </c>
      <c r="AZ774" s="82">
        <f>IFERROR(FIND("População afetada/evacuada",consulta_completa__11[[#This Row],[13 - Ocorrências/Ambientes Atingidos]]),0)</f>
        <v>0</v>
      </c>
      <c r="BA774" s="82" t="str">
        <f t="shared" si="376"/>
        <v/>
      </c>
      <c r="BB774" s="82">
        <f>IFERROR(FIND("Suspensão de abastecimento de água",consulta_completa__11[[#This Row],[13 - Ocorrências/Ambientes Atingidos]]),0)</f>
        <v>0</v>
      </c>
      <c r="BC774" s="83" t="str">
        <f t="shared" si="404"/>
        <v/>
      </c>
      <c r="BD774" s="82">
        <f>IFERROR(FIND("Rio/córrego",consulta_completa__11[[#This Row],[13 - Ocorrências/Ambientes Atingidos]]),0)</f>
        <v>0</v>
      </c>
      <c r="BE774" s="83" t="str">
        <f t="shared" si="377"/>
        <v/>
      </c>
      <c r="BF774" s="82">
        <f>IFERROR(FIND("Lago",consulta_completa__11[[#This Row],[13 - Ocorrências/Ambientes Atingidos]]),0)</f>
        <v>0</v>
      </c>
      <c r="BG774" s="83" t="str">
        <f t="shared" si="378"/>
        <v/>
      </c>
      <c r="BH774" s="82">
        <f>IFERROR(FIND("Mar",consulta_completa__11[[#This Row],[13 - Ocorrências/Ambientes Atingidos]]),0)</f>
        <v>0</v>
      </c>
      <c r="BI774" s="83" t="str">
        <f t="shared" si="379"/>
        <v/>
      </c>
      <c r="BJ774" s="82">
        <f>IFERROR(FIND("Praia",consulta_completa__11[[#This Row],[13 - Ocorrências/Ambientes Atingidos]]),0)</f>
        <v>0</v>
      </c>
      <c r="BK774" s="83" t="str">
        <f t="shared" si="380"/>
        <v/>
      </c>
      <c r="BL774" s="82">
        <f>IFERROR(FIND("Solo",consulta_completa__11[[#This Row],[13 - Ocorrências/Ambientes Atingidos]]),0)</f>
        <v>1</v>
      </c>
      <c r="BM774" s="83" t="str">
        <f t="shared" si="381"/>
        <v>X</v>
      </c>
      <c r="BN774" s="82">
        <f>IFERROR(FIND("Águas subterrâneas",consulta_completa__11[[#This Row],[13 - Ocorrências/Ambientes Atingidos]]),0)</f>
        <v>0</v>
      </c>
      <c r="BO774" s="83" t="str">
        <f t="shared" si="382"/>
        <v/>
      </c>
      <c r="BP774" s="82">
        <f>IFERROR(FIND("Atmosfera",consulta_completa__11[[#This Row],[13 - Ocorrências/Ambientes Atingidos]]),0)</f>
        <v>0</v>
      </c>
      <c r="BQ774" s="83" t="str">
        <f t="shared" si="383"/>
        <v/>
      </c>
      <c r="BR774" s="82">
        <f>IFERROR(FIND("Flora",consulta_completa__11[[#This Row],[13 - Ocorrências/Ambientes Atingidos]]),0)</f>
        <v>0</v>
      </c>
      <c r="BS774" s="83" t="str">
        <f t="shared" si="384"/>
        <v/>
      </c>
      <c r="BT774" s="82">
        <f>IFERROR(FIND("Fauna",consulta_completa__11[[#This Row],[13 - Ocorrências/Ambientes Atingidos]]),0)</f>
        <v>0</v>
      </c>
      <c r="BU774" s="83" t="str">
        <f t="shared" si="385"/>
        <v/>
      </c>
      <c r="BV774" s="82">
        <f>IFERROR(FIND("UC federal",consulta_completa__11[[#This Row],[13 - Ocorrências/Ambientes Atingidos]]),0)</f>
        <v>0</v>
      </c>
      <c r="BW774" s="83" t="str">
        <f t="shared" si="386"/>
        <v/>
      </c>
      <c r="BX774" s="82">
        <f>IFERROR(FIND("UC estadual/municipal",consulta_completa__11[[#This Row],[13 - Ocorrências/Ambientes Atingidos]]),0)</f>
        <v>0</v>
      </c>
      <c r="BY774" s="83" t="str">
        <f t="shared" si="387"/>
        <v/>
      </c>
      <c r="BZ774" s="82">
        <f>IFERROR(FIND("Outro(s)",consulta_completa__11[[#This Row],[13 - Ocorrências/Ambientes Atingidos]]),0)</f>
        <v>0</v>
      </c>
      <c r="CA774" s="83" t="str">
        <f t="shared" si="388"/>
        <v/>
      </c>
      <c r="CB774" s="82">
        <f>IFERROR(FIND("Sem dano",consulta_completa__11[[#This Row],[13 - Ocorrências/Ambientes Atingidos]]),0)</f>
        <v>0</v>
      </c>
      <c r="CC774" s="83" t="str">
        <f t="shared" si="389"/>
        <v/>
      </c>
      <c r="CD774" s="82" t="str">
        <f>IF(consulta_completa__11[[#This Row],[13 - Ocorrências/Ambientes Atingidos]]="","X","")</f>
        <v/>
      </c>
      <c r="CE774" s="84">
        <f>IFERROR(FIND("IBAMA",consulta_completa__11[[#This Row],[14 - Inst. Atuando no Local]]),0)</f>
        <v>0</v>
      </c>
      <c r="CF774" s="84" t="str">
        <f t="shared" si="390"/>
        <v/>
      </c>
      <c r="CG774" s="84">
        <f>IFERROR(FIND("OEMA",consulta_completa__11[[#This Row],[14 - Inst. Atuando no Local]]),0)</f>
        <v>0</v>
      </c>
      <c r="CH774" s="84" t="str">
        <f t="shared" si="391"/>
        <v/>
      </c>
      <c r="CI774" s="84">
        <f>IFERROR(FIND("DEFESA CIVIL",consulta_completa__11[[#This Row],[14 - Inst. Atuando no Local]]),0)</f>
        <v>0</v>
      </c>
      <c r="CJ774" s="84" t="str">
        <f t="shared" si="392"/>
        <v/>
      </c>
      <c r="CK774" s="84">
        <f>IFERROR(FIND("CORPO DE BOMBEIROS",consulta_completa__11[[#This Row],[14 - Inst. Atuando no Local]]),0)</f>
        <v>0</v>
      </c>
      <c r="CL774" s="84" t="str">
        <f t="shared" si="393"/>
        <v/>
      </c>
      <c r="CM774" s="84">
        <f>IFERROR(FIND("POLÍCIA RODOVIÁRIA",consulta_completa__11[[#This Row],[14 - Inst. Atuando no Local]]),0)</f>
        <v>0</v>
      </c>
      <c r="CN774" s="84" t="str">
        <f t="shared" si="394"/>
        <v/>
      </c>
      <c r="CO774" s="84">
        <f>IFERROR(FIND("POLÍCIA MILITAR",consulta_completa__11[[#This Row],[14 - Inst. Atuando no Local]]),0)</f>
        <v>0</v>
      </c>
      <c r="CP774" s="84" t="str">
        <f t="shared" si="395"/>
        <v/>
      </c>
      <c r="CQ774" s="84">
        <f>IFERROR(FIND("POLÍCIA CIVIL",consulta_completa__11[[#This Row],[14 - Inst. Atuando no Local]]),0)</f>
        <v>0</v>
      </c>
      <c r="CR774" s="84" t="str">
        <f t="shared" si="396"/>
        <v/>
      </c>
      <c r="CS774" s="84">
        <f>IFERROR(FIND("MARINHA DO BRASIL",consulta_completa__11[[#This Row],[14 - Inst. Atuando no Local]]),0)</f>
        <v>0</v>
      </c>
      <c r="CT774" s="84" t="str">
        <f t="shared" si="397"/>
        <v/>
      </c>
      <c r="CU774" s="84">
        <f>IFERROR(FIND("EMPRESA ESPECIALIZADA EM ATENDIMENTO",consulta_completa__11[[#This Row],[14 - Inst. Atuando no Local]]),0)</f>
        <v>0</v>
      </c>
      <c r="CV774" s="84" t="str">
        <f t="shared" si="398"/>
        <v/>
      </c>
      <c r="CW774" s="84">
        <f>IFERROR(FIND("IBAMA",consulta_completa__11[[#This Row],[14 - Inst. Atuando no Local]]),0)</f>
        <v>0</v>
      </c>
      <c r="CX774" s="84" t="str">
        <f t="shared" si="399"/>
        <v/>
      </c>
      <c r="CY774" s="84" t="str">
        <f>IF(consulta_completa__11[[#This Row],[14 - Inst. Atuando no Local]]="","X","")</f>
        <v/>
      </c>
      <c r="CZ774" s="84">
        <f>IFERROR(FIND("OUTRA (S)",consulta_completa__11[[#This Row],[14 - Inst. Atuando no Local]]),0)</f>
        <v>0</v>
      </c>
      <c r="DA774" s="84" t="str">
        <f t="shared" si="400"/>
        <v/>
      </c>
      <c r="DB774" s="35" t="str">
        <f t="shared" si="401"/>
        <v>Sim</v>
      </c>
      <c r="DC774" s="35" t="str">
        <f t="shared" si="402"/>
        <v>Não</v>
      </c>
      <c r="DD774" s="35" t="str">
        <f t="shared" si="403"/>
        <v>Sim</v>
      </c>
      <c r="DE774" s="87" t="str">
        <f t="shared" si="374"/>
        <v/>
      </c>
    </row>
    <row r="775" spans="1:109">
      <c r="A775" s="14">
        <v>2025102950443</v>
      </c>
      <c r="B775" s="1">
        <v>45956</v>
      </c>
      <c r="C775" t="s">
        <v>160</v>
      </c>
      <c r="D775" t="s">
        <v>161</v>
      </c>
      <c r="E775" t="s">
        <v>162</v>
      </c>
      <c r="F775" t="s">
        <v>163</v>
      </c>
      <c r="G775" t="s">
        <v>113</v>
      </c>
      <c r="H775" t="s">
        <v>114</v>
      </c>
      <c r="I775" t="s">
        <v>114</v>
      </c>
      <c r="J775" t="s">
        <v>113</v>
      </c>
      <c r="K775" t="s">
        <v>114</v>
      </c>
      <c r="L775" t="s">
        <v>114</v>
      </c>
      <c r="M775" t="s">
        <v>140</v>
      </c>
      <c r="N775" t="s">
        <v>141</v>
      </c>
      <c r="O775" t="s">
        <v>239</v>
      </c>
      <c r="P775" t="s">
        <v>272</v>
      </c>
      <c r="Q775" t="s">
        <v>122</v>
      </c>
      <c r="R775" t="s">
        <v>123</v>
      </c>
      <c r="S775" t="s">
        <v>113</v>
      </c>
      <c r="T775" t="s">
        <v>6673</v>
      </c>
      <c r="U775" t="s">
        <v>113</v>
      </c>
      <c r="V775" t="s">
        <v>6674</v>
      </c>
      <c r="Z775" t="s">
        <v>6675</v>
      </c>
      <c r="AA775" t="s">
        <v>6674</v>
      </c>
      <c r="AB775" t="s">
        <v>358</v>
      </c>
      <c r="AC775" t="s">
        <v>113</v>
      </c>
      <c r="AD775">
        <v>0</v>
      </c>
      <c r="AE775" t="s">
        <v>6556</v>
      </c>
      <c r="AF775" t="s">
        <v>113</v>
      </c>
      <c r="AG775" t="s">
        <v>113</v>
      </c>
      <c r="AH775" t="s">
        <v>194</v>
      </c>
      <c r="AI775" t="s">
        <v>132</v>
      </c>
      <c r="AJ775" t="s">
        <v>131</v>
      </c>
      <c r="AK775" t="s">
        <v>6556</v>
      </c>
      <c r="AL775" t="s">
        <v>113</v>
      </c>
      <c r="AM775" t="s">
        <v>5334</v>
      </c>
      <c r="AN775" t="s">
        <v>265</v>
      </c>
      <c r="AO775" t="s">
        <v>5335</v>
      </c>
      <c r="AP775">
        <v>6033161070</v>
      </c>
      <c r="AQ775" t="s">
        <v>5336</v>
      </c>
      <c r="AR775" t="s">
        <v>113</v>
      </c>
      <c r="AS775" t="s">
        <v>113</v>
      </c>
      <c r="AT775" t="s">
        <v>113</v>
      </c>
      <c r="AU775" t="s">
        <v>113</v>
      </c>
      <c r="AW775" t="s">
        <v>113</v>
      </c>
      <c r="AX775" s="82">
        <f>IFERROR(FIND("Óbitos/feridos",consulta_completa__11[[#This Row],[13 - Ocorrências/Ambientes Atingidos]]),0)</f>
        <v>0</v>
      </c>
      <c r="AY775" s="83" t="str">
        <f t="shared" si="375"/>
        <v/>
      </c>
      <c r="AZ775" s="82">
        <f>IFERROR(FIND("População afetada/evacuada",consulta_completa__11[[#This Row],[13 - Ocorrências/Ambientes Atingidos]]),0)</f>
        <v>0</v>
      </c>
      <c r="BA775" s="82" t="str">
        <f t="shared" si="376"/>
        <v/>
      </c>
      <c r="BB775" s="82">
        <f>IFERROR(FIND("Suspensão de abastecimento de água",consulta_completa__11[[#This Row],[13 - Ocorrências/Ambientes Atingidos]]),0)</f>
        <v>0</v>
      </c>
      <c r="BC775" s="83" t="str">
        <f t="shared" si="404"/>
        <v/>
      </c>
      <c r="BD775" s="82">
        <f>IFERROR(FIND("Rio/córrego",consulta_completa__11[[#This Row],[13 - Ocorrências/Ambientes Atingidos]]),0)</f>
        <v>0</v>
      </c>
      <c r="BE775" s="83" t="str">
        <f t="shared" si="377"/>
        <v/>
      </c>
      <c r="BF775" s="82">
        <f>IFERROR(FIND("Lago",consulta_completa__11[[#This Row],[13 - Ocorrências/Ambientes Atingidos]]),0)</f>
        <v>0</v>
      </c>
      <c r="BG775" s="83" t="str">
        <f t="shared" si="378"/>
        <v/>
      </c>
      <c r="BH775" s="82">
        <f>IFERROR(FIND("Mar",consulta_completa__11[[#This Row],[13 - Ocorrências/Ambientes Atingidos]]),0)</f>
        <v>0</v>
      </c>
      <c r="BI775" s="83" t="str">
        <f t="shared" si="379"/>
        <v/>
      </c>
      <c r="BJ775" s="82">
        <f>IFERROR(FIND("Praia",consulta_completa__11[[#This Row],[13 - Ocorrências/Ambientes Atingidos]]),0)</f>
        <v>0</v>
      </c>
      <c r="BK775" s="83" t="str">
        <f t="shared" si="380"/>
        <v/>
      </c>
      <c r="BL775" s="82">
        <f>IFERROR(FIND("Solo",consulta_completa__11[[#This Row],[13 - Ocorrências/Ambientes Atingidos]]),0)</f>
        <v>1</v>
      </c>
      <c r="BM775" s="83" t="str">
        <f t="shared" si="381"/>
        <v>X</v>
      </c>
      <c r="BN775" s="82">
        <f>IFERROR(FIND("Águas subterrâneas",consulta_completa__11[[#This Row],[13 - Ocorrências/Ambientes Atingidos]]),0)</f>
        <v>0</v>
      </c>
      <c r="BO775" s="83" t="str">
        <f t="shared" si="382"/>
        <v/>
      </c>
      <c r="BP775" s="82">
        <f>IFERROR(FIND("Atmosfera",consulta_completa__11[[#This Row],[13 - Ocorrências/Ambientes Atingidos]]),0)</f>
        <v>0</v>
      </c>
      <c r="BQ775" s="83" t="str">
        <f t="shared" si="383"/>
        <v/>
      </c>
      <c r="BR775" s="82">
        <f>IFERROR(FIND("Flora",consulta_completa__11[[#This Row],[13 - Ocorrências/Ambientes Atingidos]]),0)</f>
        <v>0</v>
      </c>
      <c r="BS775" s="83" t="str">
        <f t="shared" si="384"/>
        <v/>
      </c>
      <c r="BT775" s="82">
        <f>IFERROR(FIND("Fauna",consulta_completa__11[[#This Row],[13 - Ocorrências/Ambientes Atingidos]]),0)</f>
        <v>0</v>
      </c>
      <c r="BU775" s="83" t="str">
        <f t="shared" si="385"/>
        <v/>
      </c>
      <c r="BV775" s="82">
        <f>IFERROR(FIND("UC federal",consulta_completa__11[[#This Row],[13 - Ocorrências/Ambientes Atingidos]]),0)</f>
        <v>0</v>
      </c>
      <c r="BW775" s="83" t="str">
        <f t="shared" si="386"/>
        <v/>
      </c>
      <c r="BX775" s="82">
        <f>IFERROR(FIND("UC estadual/municipal",consulta_completa__11[[#This Row],[13 - Ocorrências/Ambientes Atingidos]]),0)</f>
        <v>0</v>
      </c>
      <c r="BY775" s="83" t="str">
        <f t="shared" si="387"/>
        <v/>
      </c>
      <c r="BZ775" s="82">
        <f>IFERROR(FIND("Outro(s)",consulta_completa__11[[#This Row],[13 - Ocorrências/Ambientes Atingidos]]),0)</f>
        <v>0</v>
      </c>
      <c r="CA775" s="83" t="str">
        <f t="shared" si="388"/>
        <v/>
      </c>
      <c r="CB775" s="82">
        <f>IFERROR(FIND("Sem dano",consulta_completa__11[[#This Row],[13 - Ocorrências/Ambientes Atingidos]]),0)</f>
        <v>0</v>
      </c>
      <c r="CC775" s="83" t="str">
        <f t="shared" si="389"/>
        <v/>
      </c>
      <c r="CD775" s="82" t="str">
        <f>IF(consulta_completa__11[[#This Row],[13 - Ocorrências/Ambientes Atingidos]]="","X","")</f>
        <v/>
      </c>
      <c r="CE775" s="84">
        <f>IFERROR(FIND("IBAMA",consulta_completa__11[[#This Row],[14 - Inst. Atuando no Local]]),0)</f>
        <v>0</v>
      </c>
      <c r="CF775" s="84" t="str">
        <f t="shared" si="390"/>
        <v/>
      </c>
      <c r="CG775" s="84">
        <f>IFERROR(FIND("OEMA",consulta_completa__11[[#This Row],[14 - Inst. Atuando no Local]]),0)</f>
        <v>0</v>
      </c>
      <c r="CH775" s="84" t="str">
        <f t="shared" si="391"/>
        <v/>
      </c>
      <c r="CI775" s="84">
        <f>IFERROR(FIND("DEFESA CIVIL",consulta_completa__11[[#This Row],[14 - Inst. Atuando no Local]]),0)</f>
        <v>0</v>
      </c>
      <c r="CJ775" s="84" t="str">
        <f t="shared" si="392"/>
        <v/>
      </c>
      <c r="CK775" s="84">
        <f>IFERROR(FIND("CORPO DE BOMBEIROS",consulta_completa__11[[#This Row],[14 - Inst. Atuando no Local]]),0)</f>
        <v>0</v>
      </c>
      <c r="CL775" s="84" t="str">
        <f t="shared" si="393"/>
        <v/>
      </c>
      <c r="CM775" s="84">
        <f>IFERROR(FIND("POLÍCIA RODOVIÁRIA",consulta_completa__11[[#This Row],[14 - Inst. Atuando no Local]]),0)</f>
        <v>0</v>
      </c>
      <c r="CN775" s="84" t="str">
        <f t="shared" si="394"/>
        <v/>
      </c>
      <c r="CO775" s="84">
        <f>IFERROR(FIND("POLÍCIA MILITAR",consulta_completa__11[[#This Row],[14 - Inst. Atuando no Local]]),0)</f>
        <v>0</v>
      </c>
      <c r="CP775" s="84" t="str">
        <f t="shared" si="395"/>
        <v/>
      </c>
      <c r="CQ775" s="84">
        <f>IFERROR(FIND("POLÍCIA CIVIL",consulta_completa__11[[#This Row],[14 - Inst. Atuando no Local]]),0)</f>
        <v>0</v>
      </c>
      <c r="CR775" s="84" t="str">
        <f t="shared" si="396"/>
        <v/>
      </c>
      <c r="CS775" s="84">
        <f>IFERROR(FIND("MARINHA DO BRASIL",consulta_completa__11[[#This Row],[14 - Inst. Atuando no Local]]),0)</f>
        <v>0</v>
      </c>
      <c r="CT775" s="84" t="str">
        <f t="shared" si="397"/>
        <v/>
      </c>
      <c r="CU775" s="84">
        <f>IFERROR(FIND("EMPRESA ESPECIALIZADA EM ATENDIMENTO",consulta_completa__11[[#This Row],[14 - Inst. Atuando no Local]]),0)</f>
        <v>0</v>
      </c>
      <c r="CV775" s="84" t="str">
        <f t="shared" si="398"/>
        <v/>
      </c>
      <c r="CW775" s="84">
        <f>IFERROR(FIND("IBAMA",consulta_completa__11[[#This Row],[14 - Inst. Atuando no Local]]),0)</f>
        <v>0</v>
      </c>
      <c r="CX775" s="84" t="str">
        <f t="shared" si="399"/>
        <v/>
      </c>
      <c r="CY775" s="84" t="str">
        <f>IF(consulta_completa__11[[#This Row],[14 - Inst. Atuando no Local]]="","X","")</f>
        <v/>
      </c>
      <c r="CZ775" s="84">
        <f>IFERROR(FIND("OUTRA (S)",consulta_completa__11[[#This Row],[14 - Inst. Atuando no Local]]),0)</f>
        <v>0</v>
      </c>
      <c r="DA775" s="84" t="str">
        <f t="shared" si="400"/>
        <v/>
      </c>
      <c r="DB775" s="35" t="str">
        <f t="shared" si="401"/>
        <v>Sim</v>
      </c>
      <c r="DC775" s="35" t="str">
        <f t="shared" si="402"/>
        <v>Não</v>
      </c>
      <c r="DD775" s="35" t="str">
        <f t="shared" si="403"/>
        <v>Sim</v>
      </c>
      <c r="DE775" s="87" t="str">
        <f t="shared" si="374"/>
        <v/>
      </c>
    </row>
    <row r="776" spans="1:109">
      <c r="A776" s="14">
        <v>2025112450404</v>
      </c>
      <c r="B776" s="1">
        <v>45956</v>
      </c>
      <c r="C776" t="s">
        <v>109</v>
      </c>
      <c r="D776" t="s">
        <v>161</v>
      </c>
      <c r="E776" t="s">
        <v>452</v>
      </c>
      <c r="F776" t="s">
        <v>112</v>
      </c>
      <c r="G776" t="s">
        <v>113</v>
      </c>
      <c r="H776" t="s">
        <v>114</v>
      </c>
      <c r="I776" t="s">
        <v>114</v>
      </c>
      <c r="J776" t="s">
        <v>113</v>
      </c>
      <c r="K776" t="s">
        <v>114</v>
      </c>
      <c r="L776" t="s">
        <v>114</v>
      </c>
      <c r="M776" t="s">
        <v>118</v>
      </c>
      <c r="N776" t="s">
        <v>141</v>
      </c>
      <c r="O776" t="s">
        <v>239</v>
      </c>
      <c r="P776" t="s">
        <v>272</v>
      </c>
      <c r="Q776" t="s">
        <v>143</v>
      </c>
      <c r="R776" t="s">
        <v>123</v>
      </c>
      <c r="S776" t="s">
        <v>124</v>
      </c>
      <c r="T776" t="s">
        <v>113</v>
      </c>
      <c r="U776" t="s">
        <v>113</v>
      </c>
      <c r="V776" t="s">
        <v>6676</v>
      </c>
      <c r="X776" t="b">
        <v>1</v>
      </c>
      <c r="Z776" t="s">
        <v>6677</v>
      </c>
      <c r="AA776" t="s">
        <v>113</v>
      </c>
      <c r="AB776" t="s">
        <v>1320</v>
      </c>
      <c r="AC776" t="s">
        <v>262</v>
      </c>
      <c r="AD776">
        <v>1</v>
      </c>
      <c r="AE776" t="s">
        <v>113</v>
      </c>
      <c r="AF776" t="s">
        <v>2971</v>
      </c>
      <c r="AG776" t="s">
        <v>1322</v>
      </c>
      <c r="AH776" t="s">
        <v>131</v>
      </c>
      <c r="AI776" t="s">
        <v>131</v>
      </c>
      <c r="AJ776" t="s">
        <v>131</v>
      </c>
      <c r="AK776" t="s">
        <v>6678</v>
      </c>
      <c r="AL776" t="s">
        <v>6679</v>
      </c>
      <c r="AM776" t="s">
        <v>153</v>
      </c>
      <c r="AN776" t="s">
        <v>154</v>
      </c>
      <c r="AO776" t="s">
        <v>113</v>
      </c>
      <c r="AP776">
        <v>6133161070</v>
      </c>
      <c r="AQ776" t="s">
        <v>156</v>
      </c>
      <c r="AR776" t="s">
        <v>113</v>
      </c>
      <c r="AS776" t="s">
        <v>6680</v>
      </c>
      <c r="AT776" t="s">
        <v>113</v>
      </c>
      <c r="AU776" t="s">
        <v>6681</v>
      </c>
      <c r="AV776">
        <v>10000000</v>
      </c>
      <c r="AW776" t="s">
        <v>159</v>
      </c>
      <c r="AX776" s="82">
        <f>IFERROR(FIND("Óbitos/feridos",consulta_completa__11[[#This Row],[13 - Ocorrências/Ambientes Atingidos]]),0)</f>
        <v>0</v>
      </c>
      <c r="AY776" s="83" t="str">
        <f t="shared" si="375"/>
        <v/>
      </c>
      <c r="AZ776" s="82">
        <f>IFERROR(FIND("População afetada/evacuada",consulta_completa__11[[#This Row],[13 - Ocorrências/Ambientes Atingidos]]),0)</f>
        <v>0</v>
      </c>
      <c r="BA776" s="82" t="str">
        <f t="shared" si="376"/>
        <v/>
      </c>
      <c r="BB776" s="82">
        <f>IFERROR(FIND("Suspensão de abastecimento de água",consulta_completa__11[[#This Row],[13 - Ocorrências/Ambientes Atingidos]]),0)</f>
        <v>0</v>
      </c>
      <c r="BC776" s="83" t="str">
        <f t="shared" si="404"/>
        <v/>
      </c>
      <c r="BD776" s="82">
        <f>IFERROR(FIND("Rio/córrego",consulta_completa__11[[#This Row],[13 - Ocorrências/Ambientes Atingidos]]),0)</f>
        <v>0</v>
      </c>
      <c r="BE776" s="83" t="str">
        <f t="shared" si="377"/>
        <v/>
      </c>
      <c r="BF776" s="82">
        <f>IFERROR(FIND("Lago",consulta_completa__11[[#This Row],[13 - Ocorrências/Ambientes Atingidos]]),0)</f>
        <v>0</v>
      </c>
      <c r="BG776" s="83" t="str">
        <f t="shared" si="378"/>
        <v/>
      </c>
      <c r="BH776" s="82">
        <f>IFERROR(FIND("Mar",consulta_completa__11[[#This Row],[13 - Ocorrências/Ambientes Atingidos]]),0)</f>
        <v>1</v>
      </c>
      <c r="BI776" s="83" t="str">
        <f t="shared" si="379"/>
        <v>X</v>
      </c>
      <c r="BJ776" s="82">
        <f>IFERROR(FIND("Praia",consulta_completa__11[[#This Row],[13 - Ocorrências/Ambientes Atingidos]]),0)</f>
        <v>0</v>
      </c>
      <c r="BK776" s="83" t="str">
        <f t="shared" si="380"/>
        <v/>
      </c>
      <c r="BL776" s="82">
        <f>IFERROR(FIND("Solo",consulta_completa__11[[#This Row],[13 - Ocorrências/Ambientes Atingidos]]),0)</f>
        <v>0</v>
      </c>
      <c r="BM776" s="83" t="str">
        <f t="shared" si="381"/>
        <v/>
      </c>
      <c r="BN776" s="82">
        <f>IFERROR(FIND("Águas subterrâneas",consulta_completa__11[[#This Row],[13 - Ocorrências/Ambientes Atingidos]]),0)</f>
        <v>0</v>
      </c>
      <c r="BO776" s="83" t="str">
        <f t="shared" si="382"/>
        <v/>
      </c>
      <c r="BP776" s="82">
        <f>IFERROR(FIND("Atmosfera",consulta_completa__11[[#This Row],[13 - Ocorrências/Ambientes Atingidos]]),0)</f>
        <v>0</v>
      </c>
      <c r="BQ776" s="83" t="str">
        <f t="shared" si="383"/>
        <v/>
      </c>
      <c r="BR776" s="82">
        <f>IFERROR(FIND("Flora",consulta_completa__11[[#This Row],[13 - Ocorrências/Ambientes Atingidos]]),0)</f>
        <v>0</v>
      </c>
      <c r="BS776" s="83" t="str">
        <f t="shared" si="384"/>
        <v/>
      </c>
      <c r="BT776" s="82">
        <f>IFERROR(FIND("Fauna",consulta_completa__11[[#This Row],[13 - Ocorrências/Ambientes Atingidos]]),0)</f>
        <v>0</v>
      </c>
      <c r="BU776" s="83" t="str">
        <f t="shared" si="385"/>
        <v/>
      </c>
      <c r="BV776" s="82">
        <f>IFERROR(FIND("UC federal",consulta_completa__11[[#This Row],[13 - Ocorrências/Ambientes Atingidos]]),0)</f>
        <v>0</v>
      </c>
      <c r="BW776" s="83" t="str">
        <f t="shared" si="386"/>
        <v/>
      </c>
      <c r="BX776" s="82">
        <f>IFERROR(FIND("UC estadual/municipal",consulta_completa__11[[#This Row],[13 - Ocorrências/Ambientes Atingidos]]),0)</f>
        <v>0</v>
      </c>
      <c r="BY776" s="83" t="str">
        <f t="shared" si="387"/>
        <v/>
      </c>
      <c r="BZ776" s="82">
        <f>IFERROR(FIND("Outro(s)",consulta_completa__11[[#This Row],[13 - Ocorrências/Ambientes Atingidos]]),0)</f>
        <v>0</v>
      </c>
      <c r="CA776" s="83" t="str">
        <f t="shared" si="388"/>
        <v/>
      </c>
      <c r="CB776" s="82">
        <f>IFERROR(FIND("Sem dano",consulta_completa__11[[#This Row],[13 - Ocorrências/Ambientes Atingidos]]),0)</f>
        <v>0</v>
      </c>
      <c r="CC776" s="83" t="str">
        <f t="shared" si="389"/>
        <v/>
      </c>
      <c r="CD776" s="82" t="str">
        <f>IF(consulta_completa__11[[#This Row],[13 - Ocorrências/Ambientes Atingidos]]="","X","")</f>
        <v/>
      </c>
      <c r="CE776" s="84">
        <f>IFERROR(FIND("IBAMA",consulta_completa__11[[#This Row],[14 - Inst. Atuando no Local]]),0)</f>
        <v>0</v>
      </c>
      <c r="CF776" s="84" t="str">
        <f t="shared" si="390"/>
        <v/>
      </c>
      <c r="CG776" s="84">
        <f>IFERROR(FIND("OEMA",consulta_completa__11[[#This Row],[14 - Inst. Atuando no Local]]),0)</f>
        <v>0</v>
      </c>
      <c r="CH776" s="84" t="str">
        <f t="shared" si="391"/>
        <v/>
      </c>
      <c r="CI776" s="84">
        <f>IFERROR(FIND("DEFESA CIVIL",consulta_completa__11[[#This Row],[14 - Inst. Atuando no Local]]),0)</f>
        <v>0</v>
      </c>
      <c r="CJ776" s="84" t="str">
        <f t="shared" si="392"/>
        <v/>
      </c>
      <c r="CK776" s="84">
        <f>IFERROR(FIND("CORPO DE BOMBEIROS",consulta_completa__11[[#This Row],[14 - Inst. Atuando no Local]]),0)</f>
        <v>0</v>
      </c>
      <c r="CL776" s="84" t="str">
        <f t="shared" si="393"/>
        <v/>
      </c>
      <c r="CM776" s="84">
        <f>IFERROR(FIND("POLÍCIA RODOVIÁRIA",consulta_completa__11[[#This Row],[14 - Inst. Atuando no Local]]),0)</f>
        <v>0</v>
      </c>
      <c r="CN776" s="84" t="str">
        <f t="shared" si="394"/>
        <v/>
      </c>
      <c r="CO776" s="84">
        <f>IFERROR(FIND("POLÍCIA MILITAR",consulta_completa__11[[#This Row],[14 - Inst. Atuando no Local]]),0)</f>
        <v>0</v>
      </c>
      <c r="CP776" s="84" t="str">
        <f t="shared" si="395"/>
        <v/>
      </c>
      <c r="CQ776" s="84">
        <f>IFERROR(FIND("POLÍCIA CIVIL",consulta_completa__11[[#This Row],[14 - Inst. Atuando no Local]]),0)</f>
        <v>0</v>
      </c>
      <c r="CR776" s="84" t="str">
        <f t="shared" si="396"/>
        <v/>
      </c>
      <c r="CS776" s="84">
        <f>IFERROR(FIND("MARINHA DO BRASIL",consulta_completa__11[[#This Row],[14 - Inst. Atuando no Local]]),0)</f>
        <v>0</v>
      </c>
      <c r="CT776" s="84" t="str">
        <f t="shared" si="397"/>
        <v/>
      </c>
      <c r="CU776" s="84">
        <f>IFERROR(FIND("EMPRESA ESPECIALIZADA EM ATENDIMENTO",consulta_completa__11[[#This Row],[14 - Inst. Atuando no Local]]),0)</f>
        <v>0</v>
      </c>
      <c r="CV776" s="84" t="str">
        <f t="shared" si="398"/>
        <v/>
      </c>
      <c r="CW776" s="84">
        <f>IFERROR(FIND("IBAMA",consulta_completa__11[[#This Row],[14 - Inst. Atuando no Local]]),0)</f>
        <v>0</v>
      </c>
      <c r="CX776" s="84" t="str">
        <f t="shared" si="399"/>
        <v/>
      </c>
      <c r="CY776" s="84" t="str">
        <f>IF(consulta_completa__11[[#This Row],[14 - Inst. Atuando no Local]]="","X","")</f>
        <v/>
      </c>
      <c r="CZ776" s="84">
        <f>IFERROR(FIND("OUTRA (S)",consulta_completa__11[[#This Row],[14 - Inst. Atuando no Local]]),0)</f>
        <v>0</v>
      </c>
      <c r="DA776" s="84" t="str">
        <f t="shared" si="400"/>
        <v/>
      </c>
      <c r="DB776" s="35" t="str">
        <f t="shared" si="401"/>
        <v>Sim</v>
      </c>
      <c r="DC776" s="35" t="str">
        <f t="shared" si="402"/>
        <v>Não</v>
      </c>
      <c r="DD776" s="35" t="str">
        <f t="shared" si="403"/>
        <v>Sim</v>
      </c>
      <c r="DE776" s="87" t="str">
        <f t="shared" si="374"/>
        <v/>
      </c>
    </row>
    <row r="777" spans="1:109">
      <c r="A777" s="14">
        <v>2025102936031</v>
      </c>
      <c r="B777" s="1">
        <v>45958</v>
      </c>
      <c r="C777" t="s">
        <v>820</v>
      </c>
      <c r="D777" t="s">
        <v>343</v>
      </c>
      <c r="E777" t="s">
        <v>111</v>
      </c>
      <c r="F777" t="s">
        <v>112</v>
      </c>
      <c r="G777" t="s">
        <v>113</v>
      </c>
      <c r="H777" t="s">
        <v>114</v>
      </c>
      <c r="I777" t="s">
        <v>114</v>
      </c>
      <c r="J777" t="s">
        <v>113</v>
      </c>
      <c r="K777" t="s">
        <v>114</v>
      </c>
      <c r="L777" t="s">
        <v>114</v>
      </c>
      <c r="M777" t="s">
        <v>118</v>
      </c>
      <c r="N777" t="s">
        <v>113</v>
      </c>
      <c r="O777" t="s">
        <v>239</v>
      </c>
      <c r="P777" t="s">
        <v>355</v>
      </c>
      <c r="Q777" t="s">
        <v>143</v>
      </c>
      <c r="R777" t="s">
        <v>123</v>
      </c>
      <c r="S777" t="s">
        <v>931</v>
      </c>
      <c r="T777" t="s">
        <v>6682</v>
      </c>
      <c r="U777" t="s">
        <v>6683</v>
      </c>
      <c r="V777" t="s">
        <v>6684</v>
      </c>
      <c r="Z777" t="s">
        <v>6685</v>
      </c>
      <c r="AA777" t="s">
        <v>6686</v>
      </c>
      <c r="AB777" t="s">
        <v>6687</v>
      </c>
      <c r="AC777" t="s">
        <v>2258</v>
      </c>
      <c r="AD777">
        <v>1</v>
      </c>
      <c r="AE777" t="s">
        <v>113</v>
      </c>
      <c r="AF777" t="s">
        <v>113</v>
      </c>
      <c r="AG777" t="s">
        <v>113</v>
      </c>
      <c r="AH777" t="s">
        <v>131</v>
      </c>
      <c r="AI777" t="s">
        <v>131</v>
      </c>
      <c r="AJ777" t="s">
        <v>131</v>
      </c>
      <c r="AK777" t="s">
        <v>6688</v>
      </c>
      <c r="AL777" t="s">
        <v>113</v>
      </c>
      <c r="AM777" t="s">
        <v>5334</v>
      </c>
      <c r="AN777" t="s">
        <v>113</v>
      </c>
      <c r="AO777" t="s">
        <v>5335</v>
      </c>
      <c r="AP777">
        <v>6133161070</v>
      </c>
      <c r="AQ777" t="s">
        <v>5336</v>
      </c>
      <c r="AR777" t="s">
        <v>113</v>
      </c>
      <c r="AS777" t="s">
        <v>113</v>
      </c>
      <c r="AT777" t="s">
        <v>6689</v>
      </c>
      <c r="AU777" t="s">
        <v>113</v>
      </c>
      <c r="AW777" t="s">
        <v>159</v>
      </c>
      <c r="AX777" s="82">
        <f>IFERROR(FIND("Óbitos/feridos",consulta_completa__11[[#This Row],[13 - Ocorrências/Ambientes Atingidos]]),0)</f>
        <v>0</v>
      </c>
      <c r="AY777" s="83" t="str">
        <f t="shared" si="375"/>
        <v/>
      </c>
      <c r="AZ777" s="82">
        <f>IFERROR(FIND("População afetada/evacuada",consulta_completa__11[[#This Row],[13 - Ocorrências/Ambientes Atingidos]]),0)</f>
        <v>0</v>
      </c>
      <c r="BA777" s="82" t="str">
        <f t="shared" si="376"/>
        <v/>
      </c>
      <c r="BB777" s="82">
        <f>IFERROR(FIND("Suspensão de abastecimento de água",consulta_completa__11[[#This Row],[13 - Ocorrências/Ambientes Atingidos]]),0)</f>
        <v>0</v>
      </c>
      <c r="BC777" s="83" t="str">
        <f t="shared" si="404"/>
        <v/>
      </c>
      <c r="BD777" s="82">
        <f>IFERROR(FIND("Rio/córrego",consulta_completa__11[[#This Row],[13 - Ocorrências/Ambientes Atingidos]]),0)</f>
        <v>0</v>
      </c>
      <c r="BE777" s="83" t="str">
        <f t="shared" si="377"/>
        <v/>
      </c>
      <c r="BF777" s="82">
        <f>IFERROR(FIND("Lago",consulta_completa__11[[#This Row],[13 - Ocorrências/Ambientes Atingidos]]),0)</f>
        <v>0</v>
      </c>
      <c r="BG777" s="83" t="str">
        <f t="shared" si="378"/>
        <v/>
      </c>
      <c r="BH777" s="82">
        <f>IFERROR(FIND("Mar",consulta_completa__11[[#This Row],[13 - Ocorrências/Ambientes Atingidos]]),0)</f>
        <v>1</v>
      </c>
      <c r="BI777" s="83" t="str">
        <f t="shared" si="379"/>
        <v>X</v>
      </c>
      <c r="BJ777" s="82">
        <f>IFERROR(FIND("Praia",consulta_completa__11[[#This Row],[13 - Ocorrências/Ambientes Atingidos]]),0)</f>
        <v>0</v>
      </c>
      <c r="BK777" s="83" t="str">
        <f t="shared" si="380"/>
        <v/>
      </c>
      <c r="BL777" s="82">
        <f>IFERROR(FIND("Solo",consulta_completa__11[[#This Row],[13 - Ocorrências/Ambientes Atingidos]]),0)</f>
        <v>0</v>
      </c>
      <c r="BM777" s="83" t="str">
        <f t="shared" si="381"/>
        <v/>
      </c>
      <c r="BN777" s="82">
        <f>IFERROR(FIND("Águas subterrâneas",consulta_completa__11[[#This Row],[13 - Ocorrências/Ambientes Atingidos]]),0)</f>
        <v>0</v>
      </c>
      <c r="BO777" s="83" t="str">
        <f t="shared" si="382"/>
        <v/>
      </c>
      <c r="BP777" s="82">
        <f>IFERROR(FIND("Atmosfera",consulta_completa__11[[#This Row],[13 - Ocorrências/Ambientes Atingidos]]),0)</f>
        <v>0</v>
      </c>
      <c r="BQ777" s="83" t="str">
        <f t="shared" si="383"/>
        <v/>
      </c>
      <c r="BR777" s="82">
        <f>IFERROR(FIND("Flora",consulta_completa__11[[#This Row],[13 - Ocorrências/Ambientes Atingidos]]),0)</f>
        <v>0</v>
      </c>
      <c r="BS777" s="83" t="str">
        <f t="shared" si="384"/>
        <v/>
      </c>
      <c r="BT777" s="82">
        <f>IFERROR(FIND("Fauna",consulta_completa__11[[#This Row],[13 - Ocorrências/Ambientes Atingidos]]),0)</f>
        <v>0</v>
      </c>
      <c r="BU777" s="83" t="str">
        <f t="shared" si="385"/>
        <v/>
      </c>
      <c r="BV777" s="82">
        <f>IFERROR(FIND("UC federal",consulta_completa__11[[#This Row],[13 - Ocorrências/Ambientes Atingidos]]),0)</f>
        <v>0</v>
      </c>
      <c r="BW777" s="83" t="str">
        <f t="shared" si="386"/>
        <v/>
      </c>
      <c r="BX777" s="82">
        <f>IFERROR(FIND("UC estadual/municipal",consulta_completa__11[[#This Row],[13 - Ocorrências/Ambientes Atingidos]]),0)</f>
        <v>0</v>
      </c>
      <c r="BY777" s="83" t="str">
        <f t="shared" si="387"/>
        <v/>
      </c>
      <c r="BZ777" s="82">
        <f>IFERROR(FIND("Outro(s)",consulta_completa__11[[#This Row],[13 - Ocorrências/Ambientes Atingidos]]),0)</f>
        <v>0</v>
      </c>
      <c r="CA777" s="83" t="str">
        <f t="shared" si="388"/>
        <v/>
      </c>
      <c r="CB777" s="82">
        <f>IFERROR(FIND("Sem dano",consulta_completa__11[[#This Row],[13 - Ocorrências/Ambientes Atingidos]]),0)</f>
        <v>0</v>
      </c>
      <c r="CC777" s="83" t="str">
        <f t="shared" si="389"/>
        <v/>
      </c>
      <c r="CD777" s="82" t="str">
        <f>IF(consulta_completa__11[[#This Row],[13 - Ocorrências/Ambientes Atingidos]]="","X","")</f>
        <v/>
      </c>
      <c r="CE777" s="84">
        <f>IFERROR(FIND("IBAMA",consulta_completa__11[[#This Row],[14 - Inst. Atuando no Local]]),0)</f>
        <v>0</v>
      </c>
      <c r="CF777" s="84" t="str">
        <f t="shared" si="390"/>
        <v/>
      </c>
      <c r="CG777" s="84">
        <f>IFERROR(FIND("OEMA",consulta_completa__11[[#This Row],[14 - Inst. Atuando no Local]]),0)</f>
        <v>0</v>
      </c>
      <c r="CH777" s="84" t="str">
        <f t="shared" si="391"/>
        <v/>
      </c>
      <c r="CI777" s="84">
        <f>IFERROR(FIND("DEFESA CIVIL",consulta_completa__11[[#This Row],[14 - Inst. Atuando no Local]]),0)</f>
        <v>0</v>
      </c>
      <c r="CJ777" s="84" t="str">
        <f t="shared" si="392"/>
        <v/>
      </c>
      <c r="CK777" s="84">
        <f>IFERROR(FIND("CORPO DE BOMBEIROS",consulta_completa__11[[#This Row],[14 - Inst. Atuando no Local]]),0)</f>
        <v>0</v>
      </c>
      <c r="CL777" s="84" t="str">
        <f t="shared" si="393"/>
        <v/>
      </c>
      <c r="CM777" s="84">
        <f>IFERROR(FIND("POLÍCIA RODOVIÁRIA",consulta_completa__11[[#This Row],[14 - Inst. Atuando no Local]]),0)</f>
        <v>0</v>
      </c>
      <c r="CN777" s="84" t="str">
        <f t="shared" si="394"/>
        <v/>
      </c>
      <c r="CO777" s="84">
        <f>IFERROR(FIND("POLÍCIA MILITAR",consulta_completa__11[[#This Row],[14 - Inst. Atuando no Local]]),0)</f>
        <v>0</v>
      </c>
      <c r="CP777" s="84" t="str">
        <f t="shared" si="395"/>
        <v/>
      </c>
      <c r="CQ777" s="84">
        <f>IFERROR(FIND("POLÍCIA CIVIL",consulta_completa__11[[#This Row],[14 - Inst. Atuando no Local]]),0)</f>
        <v>0</v>
      </c>
      <c r="CR777" s="84" t="str">
        <f t="shared" si="396"/>
        <v/>
      </c>
      <c r="CS777" s="84">
        <f>IFERROR(FIND("MARINHA DO BRASIL",consulta_completa__11[[#This Row],[14 - Inst. Atuando no Local]]),0)</f>
        <v>0</v>
      </c>
      <c r="CT777" s="84" t="str">
        <f t="shared" si="397"/>
        <v/>
      </c>
      <c r="CU777" s="84">
        <f>IFERROR(FIND("EMPRESA ESPECIALIZADA EM ATENDIMENTO",consulta_completa__11[[#This Row],[14 - Inst. Atuando no Local]]),0)</f>
        <v>0</v>
      </c>
      <c r="CV777" s="84" t="str">
        <f t="shared" si="398"/>
        <v/>
      </c>
      <c r="CW777" s="84">
        <f>IFERROR(FIND("IBAMA",consulta_completa__11[[#This Row],[14 - Inst. Atuando no Local]]),0)</f>
        <v>0</v>
      </c>
      <c r="CX777" s="84" t="str">
        <f t="shared" si="399"/>
        <v/>
      </c>
      <c r="CY777" s="84" t="str">
        <f>IF(consulta_completa__11[[#This Row],[14 - Inst. Atuando no Local]]="","X","")</f>
        <v>X</v>
      </c>
      <c r="CZ777" s="84">
        <f>IFERROR(FIND("OUTRA (S)",consulta_completa__11[[#This Row],[14 - Inst. Atuando no Local]]),0)</f>
        <v>0</v>
      </c>
      <c r="DA777" s="84" t="str">
        <f t="shared" si="400"/>
        <v/>
      </c>
      <c r="DB777" s="35" t="str">
        <f t="shared" si="401"/>
        <v>Sim</v>
      </c>
      <c r="DC777" s="35" t="str">
        <f t="shared" si="402"/>
        <v>Não</v>
      </c>
      <c r="DD777" s="35" t="str">
        <f t="shared" si="403"/>
        <v>Sim</v>
      </c>
      <c r="DE777" s="87" t="str">
        <f t="shared" si="374"/>
        <v/>
      </c>
    </row>
    <row r="778" spans="1:109">
      <c r="A778" s="14">
        <v>2025102954019</v>
      </c>
      <c r="B778" s="1">
        <v>45958</v>
      </c>
      <c r="C778" t="s">
        <v>2590</v>
      </c>
      <c r="D778" t="s">
        <v>161</v>
      </c>
      <c r="E778" t="s">
        <v>162</v>
      </c>
      <c r="F778" t="s">
        <v>163</v>
      </c>
      <c r="G778" t="s">
        <v>113</v>
      </c>
      <c r="H778" t="s">
        <v>114</v>
      </c>
      <c r="I778" t="s">
        <v>114</v>
      </c>
      <c r="J778" t="s">
        <v>113</v>
      </c>
      <c r="K778" t="s">
        <v>114</v>
      </c>
      <c r="L778" t="s">
        <v>114</v>
      </c>
      <c r="M778" t="s">
        <v>140</v>
      </c>
      <c r="N778" t="s">
        <v>113</v>
      </c>
      <c r="O778" t="s">
        <v>239</v>
      </c>
      <c r="P778" t="s">
        <v>355</v>
      </c>
      <c r="Q778" t="s">
        <v>167</v>
      </c>
      <c r="R778" t="s">
        <v>123</v>
      </c>
      <c r="S778" t="s">
        <v>113</v>
      </c>
      <c r="T778" t="s">
        <v>6690</v>
      </c>
      <c r="U778" t="s">
        <v>113</v>
      </c>
      <c r="V778" t="s">
        <v>6691</v>
      </c>
      <c r="Z778" t="s">
        <v>6692</v>
      </c>
      <c r="AA778" t="s">
        <v>113</v>
      </c>
      <c r="AB778" t="s">
        <v>6693</v>
      </c>
      <c r="AC778" t="s">
        <v>113</v>
      </c>
      <c r="AD778">
        <v>0</v>
      </c>
      <c r="AE778" t="s">
        <v>113</v>
      </c>
      <c r="AF778" t="s">
        <v>113</v>
      </c>
      <c r="AG778" t="s">
        <v>113</v>
      </c>
      <c r="AH778" t="s">
        <v>194</v>
      </c>
      <c r="AI778" t="s">
        <v>132</v>
      </c>
      <c r="AJ778" t="s">
        <v>131</v>
      </c>
      <c r="AK778" t="s">
        <v>6556</v>
      </c>
      <c r="AL778" t="s">
        <v>113</v>
      </c>
      <c r="AM778" t="s">
        <v>5334</v>
      </c>
      <c r="AN778" t="s">
        <v>265</v>
      </c>
      <c r="AO778" t="s">
        <v>5335</v>
      </c>
      <c r="AP778">
        <v>6133161070</v>
      </c>
      <c r="AQ778" t="s">
        <v>5336</v>
      </c>
      <c r="AR778" t="s">
        <v>113</v>
      </c>
      <c r="AS778" t="s">
        <v>113</v>
      </c>
      <c r="AT778" t="s">
        <v>113</v>
      </c>
      <c r="AU778" t="s">
        <v>113</v>
      </c>
      <c r="AW778" t="s">
        <v>113</v>
      </c>
      <c r="AX778" s="82">
        <f>IFERROR(FIND("Óbitos/feridos",consulta_completa__11[[#This Row],[13 - Ocorrências/Ambientes Atingidos]]),0)</f>
        <v>0</v>
      </c>
      <c r="AY778" s="83" t="str">
        <f t="shared" si="375"/>
        <v/>
      </c>
      <c r="AZ778" s="82">
        <f>IFERROR(FIND("População afetada/evacuada",consulta_completa__11[[#This Row],[13 - Ocorrências/Ambientes Atingidos]]),0)</f>
        <v>0</v>
      </c>
      <c r="BA778" s="82" t="str">
        <f t="shared" si="376"/>
        <v/>
      </c>
      <c r="BB778" s="82">
        <f>IFERROR(FIND("Suspensão de abastecimento de água",consulta_completa__11[[#This Row],[13 - Ocorrências/Ambientes Atingidos]]),0)</f>
        <v>0</v>
      </c>
      <c r="BC778" s="83" t="str">
        <f t="shared" si="404"/>
        <v/>
      </c>
      <c r="BD778" s="82">
        <f>IFERROR(FIND("Rio/córrego",consulta_completa__11[[#This Row],[13 - Ocorrências/Ambientes Atingidos]]),0)</f>
        <v>0</v>
      </c>
      <c r="BE778" s="83" t="str">
        <f t="shared" si="377"/>
        <v/>
      </c>
      <c r="BF778" s="82">
        <f>IFERROR(FIND("Lago",consulta_completa__11[[#This Row],[13 - Ocorrências/Ambientes Atingidos]]),0)</f>
        <v>0</v>
      </c>
      <c r="BG778" s="83" t="str">
        <f t="shared" si="378"/>
        <v/>
      </c>
      <c r="BH778" s="82">
        <f>IFERROR(FIND("Mar",consulta_completa__11[[#This Row],[13 - Ocorrências/Ambientes Atingidos]]),0)</f>
        <v>0</v>
      </c>
      <c r="BI778" s="83" t="str">
        <f t="shared" si="379"/>
        <v/>
      </c>
      <c r="BJ778" s="82">
        <f>IFERROR(FIND("Praia",consulta_completa__11[[#This Row],[13 - Ocorrências/Ambientes Atingidos]]),0)</f>
        <v>0</v>
      </c>
      <c r="BK778" s="83" t="str">
        <f t="shared" si="380"/>
        <v/>
      </c>
      <c r="BL778" s="82">
        <f>IFERROR(FIND("Solo",consulta_completa__11[[#This Row],[13 - Ocorrências/Ambientes Atingidos]]),0)</f>
        <v>1</v>
      </c>
      <c r="BM778" s="83" t="str">
        <f t="shared" si="381"/>
        <v>X</v>
      </c>
      <c r="BN778" s="82">
        <f>IFERROR(FIND("Águas subterrâneas",consulta_completa__11[[#This Row],[13 - Ocorrências/Ambientes Atingidos]]),0)</f>
        <v>0</v>
      </c>
      <c r="BO778" s="83" t="str">
        <f t="shared" si="382"/>
        <v/>
      </c>
      <c r="BP778" s="82">
        <f>IFERROR(FIND("Atmosfera",consulta_completa__11[[#This Row],[13 - Ocorrências/Ambientes Atingidos]]),0)</f>
        <v>0</v>
      </c>
      <c r="BQ778" s="83" t="str">
        <f t="shared" si="383"/>
        <v/>
      </c>
      <c r="BR778" s="82">
        <f>IFERROR(FIND("Flora",consulta_completa__11[[#This Row],[13 - Ocorrências/Ambientes Atingidos]]),0)</f>
        <v>0</v>
      </c>
      <c r="BS778" s="83" t="str">
        <f t="shared" si="384"/>
        <v/>
      </c>
      <c r="BT778" s="82">
        <f>IFERROR(FIND("Fauna",consulta_completa__11[[#This Row],[13 - Ocorrências/Ambientes Atingidos]]),0)</f>
        <v>0</v>
      </c>
      <c r="BU778" s="83" t="str">
        <f t="shared" si="385"/>
        <v/>
      </c>
      <c r="BV778" s="82">
        <f>IFERROR(FIND("UC federal",consulta_completa__11[[#This Row],[13 - Ocorrências/Ambientes Atingidos]]),0)</f>
        <v>0</v>
      </c>
      <c r="BW778" s="83" t="str">
        <f t="shared" si="386"/>
        <v/>
      </c>
      <c r="BX778" s="82">
        <f>IFERROR(FIND("UC estadual/municipal",consulta_completa__11[[#This Row],[13 - Ocorrências/Ambientes Atingidos]]),0)</f>
        <v>0</v>
      </c>
      <c r="BY778" s="83" t="str">
        <f t="shared" si="387"/>
        <v/>
      </c>
      <c r="BZ778" s="82">
        <f>IFERROR(FIND("Outro(s)",consulta_completa__11[[#This Row],[13 - Ocorrências/Ambientes Atingidos]]),0)</f>
        <v>0</v>
      </c>
      <c r="CA778" s="83" t="str">
        <f t="shared" si="388"/>
        <v/>
      </c>
      <c r="CB778" s="82">
        <f>IFERROR(FIND("Sem dano",consulta_completa__11[[#This Row],[13 - Ocorrências/Ambientes Atingidos]]),0)</f>
        <v>0</v>
      </c>
      <c r="CC778" s="83" t="str">
        <f t="shared" si="389"/>
        <v/>
      </c>
      <c r="CD778" s="82" t="str">
        <f>IF(consulta_completa__11[[#This Row],[13 - Ocorrências/Ambientes Atingidos]]="","X","")</f>
        <v/>
      </c>
      <c r="CE778" s="84">
        <f>IFERROR(FIND("IBAMA",consulta_completa__11[[#This Row],[14 - Inst. Atuando no Local]]),0)</f>
        <v>0</v>
      </c>
      <c r="CF778" s="84" t="str">
        <f t="shared" si="390"/>
        <v/>
      </c>
      <c r="CG778" s="84">
        <f>IFERROR(FIND("OEMA",consulta_completa__11[[#This Row],[14 - Inst. Atuando no Local]]),0)</f>
        <v>0</v>
      </c>
      <c r="CH778" s="84" t="str">
        <f t="shared" si="391"/>
        <v/>
      </c>
      <c r="CI778" s="84">
        <f>IFERROR(FIND("DEFESA CIVIL",consulta_completa__11[[#This Row],[14 - Inst. Atuando no Local]]),0)</f>
        <v>0</v>
      </c>
      <c r="CJ778" s="84" t="str">
        <f t="shared" si="392"/>
        <v/>
      </c>
      <c r="CK778" s="84">
        <f>IFERROR(FIND("CORPO DE BOMBEIROS",consulta_completa__11[[#This Row],[14 - Inst. Atuando no Local]]),0)</f>
        <v>0</v>
      </c>
      <c r="CL778" s="84" t="str">
        <f t="shared" si="393"/>
        <v/>
      </c>
      <c r="CM778" s="84">
        <f>IFERROR(FIND("POLÍCIA RODOVIÁRIA",consulta_completa__11[[#This Row],[14 - Inst. Atuando no Local]]),0)</f>
        <v>0</v>
      </c>
      <c r="CN778" s="84" t="str">
        <f t="shared" si="394"/>
        <v/>
      </c>
      <c r="CO778" s="84">
        <f>IFERROR(FIND("POLÍCIA MILITAR",consulta_completa__11[[#This Row],[14 - Inst. Atuando no Local]]),0)</f>
        <v>0</v>
      </c>
      <c r="CP778" s="84" t="str">
        <f t="shared" si="395"/>
        <v/>
      </c>
      <c r="CQ778" s="84">
        <f>IFERROR(FIND("POLÍCIA CIVIL",consulta_completa__11[[#This Row],[14 - Inst. Atuando no Local]]),0)</f>
        <v>0</v>
      </c>
      <c r="CR778" s="84" t="str">
        <f t="shared" si="396"/>
        <v/>
      </c>
      <c r="CS778" s="84">
        <f>IFERROR(FIND("MARINHA DO BRASIL",consulta_completa__11[[#This Row],[14 - Inst. Atuando no Local]]),0)</f>
        <v>0</v>
      </c>
      <c r="CT778" s="84" t="str">
        <f t="shared" si="397"/>
        <v/>
      </c>
      <c r="CU778" s="84">
        <f>IFERROR(FIND("EMPRESA ESPECIALIZADA EM ATENDIMENTO",consulta_completa__11[[#This Row],[14 - Inst. Atuando no Local]]),0)</f>
        <v>0</v>
      </c>
      <c r="CV778" s="84" t="str">
        <f t="shared" si="398"/>
        <v/>
      </c>
      <c r="CW778" s="84">
        <f>IFERROR(FIND("IBAMA",consulta_completa__11[[#This Row],[14 - Inst. Atuando no Local]]),0)</f>
        <v>0</v>
      </c>
      <c r="CX778" s="84" t="str">
        <f t="shared" si="399"/>
        <v/>
      </c>
      <c r="CY778" s="84" t="str">
        <f>IF(consulta_completa__11[[#This Row],[14 - Inst. Atuando no Local]]="","X","")</f>
        <v>X</v>
      </c>
      <c r="CZ778" s="84">
        <f>IFERROR(FIND("OUTRA (S)",consulta_completa__11[[#This Row],[14 - Inst. Atuando no Local]]),0)</f>
        <v>0</v>
      </c>
      <c r="DA778" s="84" t="str">
        <f t="shared" si="400"/>
        <v/>
      </c>
      <c r="DB778" s="35" t="str">
        <f t="shared" si="401"/>
        <v>Sim</v>
      </c>
      <c r="DC778" s="35" t="str">
        <f t="shared" si="402"/>
        <v>Não</v>
      </c>
      <c r="DD778" s="35" t="str">
        <f t="shared" si="403"/>
        <v>Sim</v>
      </c>
      <c r="DE778" s="87" t="str">
        <f t="shared" si="374"/>
        <v/>
      </c>
    </row>
    <row r="779" spans="1:109">
      <c r="A779" s="14">
        <v>2025103050439</v>
      </c>
      <c r="B779" s="1">
        <v>45958</v>
      </c>
      <c r="C779" t="s">
        <v>6694</v>
      </c>
      <c r="D779" t="s">
        <v>254</v>
      </c>
      <c r="E779" t="s">
        <v>111</v>
      </c>
      <c r="F779" t="s">
        <v>112</v>
      </c>
      <c r="G779" t="s">
        <v>113</v>
      </c>
      <c r="H779" t="s">
        <v>114</v>
      </c>
      <c r="I779" t="s">
        <v>114</v>
      </c>
      <c r="J779" t="s">
        <v>6695</v>
      </c>
      <c r="K779" t="s">
        <v>6696</v>
      </c>
      <c r="L779" t="s">
        <v>323</v>
      </c>
      <c r="M779" t="s">
        <v>113</v>
      </c>
      <c r="N779" t="s">
        <v>113</v>
      </c>
      <c r="O779" t="s">
        <v>239</v>
      </c>
      <c r="P779" t="s">
        <v>355</v>
      </c>
      <c r="Q779" t="s">
        <v>122</v>
      </c>
      <c r="R779" t="s">
        <v>123</v>
      </c>
      <c r="S779" t="s">
        <v>113</v>
      </c>
      <c r="T779" t="s">
        <v>6697</v>
      </c>
      <c r="U779" t="s">
        <v>6698</v>
      </c>
      <c r="V779" t="s">
        <v>444</v>
      </c>
      <c r="Z779" t="s">
        <v>6699</v>
      </c>
      <c r="AA779" t="s">
        <v>113</v>
      </c>
      <c r="AB779" t="s">
        <v>6700</v>
      </c>
      <c r="AC779" t="s">
        <v>434</v>
      </c>
      <c r="AD779">
        <v>2</v>
      </c>
      <c r="AE779" t="s">
        <v>113</v>
      </c>
      <c r="AF779" t="s">
        <v>113</v>
      </c>
      <c r="AG779" t="s">
        <v>113</v>
      </c>
      <c r="AH779" t="s">
        <v>113</v>
      </c>
      <c r="AI779" t="s">
        <v>132</v>
      </c>
      <c r="AJ779" t="s">
        <v>132</v>
      </c>
      <c r="AK779" t="s">
        <v>113</v>
      </c>
      <c r="AL779" t="s">
        <v>6701</v>
      </c>
      <c r="AM779" t="s">
        <v>5334</v>
      </c>
      <c r="AN779" t="s">
        <v>265</v>
      </c>
      <c r="AO779" t="s">
        <v>6702</v>
      </c>
      <c r="AP779">
        <v>6133161070</v>
      </c>
      <c r="AQ779" t="s">
        <v>5336</v>
      </c>
      <c r="AR779" t="s">
        <v>113</v>
      </c>
      <c r="AS779" t="s">
        <v>113</v>
      </c>
      <c r="AT779" t="s">
        <v>437</v>
      </c>
      <c r="AU779" t="s">
        <v>113</v>
      </c>
      <c r="AW779" t="s">
        <v>159</v>
      </c>
      <c r="AX779" s="82">
        <f>IFERROR(FIND("Óbitos/feridos",consulta_completa__11[[#This Row],[13 - Ocorrências/Ambientes Atingidos]]),0)</f>
        <v>0</v>
      </c>
      <c r="AY779" s="83" t="str">
        <f t="shared" si="375"/>
        <v/>
      </c>
      <c r="AZ779" s="82">
        <f>IFERROR(FIND("População afetada/evacuada",consulta_completa__11[[#This Row],[13 - Ocorrências/Ambientes Atingidos]]),0)</f>
        <v>0</v>
      </c>
      <c r="BA779" s="82" t="str">
        <f t="shared" si="376"/>
        <v/>
      </c>
      <c r="BB779" s="82">
        <f>IFERROR(FIND("Suspensão de abastecimento de água",consulta_completa__11[[#This Row],[13 - Ocorrências/Ambientes Atingidos]]),0)</f>
        <v>0</v>
      </c>
      <c r="BC779" s="83" t="str">
        <f t="shared" si="404"/>
        <v/>
      </c>
      <c r="BD779" s="82">
        <f>IFERROR(FIND("Rio/córrego",consulta_completa__11[[#This Row],[13 - Ocorrências/Ambientes Atingidos]]),0)</f>
        <v>0</v>
      </c>
      <c r="BE779" s="83" t="str">
        <f t="shared" si="377"/>
        <v/>
      </c>
      <c r="BF779" s="82">
        <f>IFERROR(FIND("Lago",consulta_completa__11[[#This Row],[13 - Ocorrências/Ambientes Atingidos]]),0)</f>
        <v>0</v>
      </c>
      <c r="BG779" s="83" t="str">
        <f t="shared" si="378"/>
        <v/>
      </c>
      <c r="BH779" s="82">
        <f>IFERROR(FIND("Mar",consulta_completa__11[[#This Row],[13 - Ocorrências/Ambientes Atingidos]]),0)</f>
        <v>0</v>
      </c>
      <c r="BI779" s="83" t="str">
        <f t="shared" si="379"/>
        <v/>
      </c>
      <c r="BJ779" s="82">
        <f>IFERROR(FIND("Praia",consulta_completa__11[[#This Row],[13 - Ocorrências/Ambientes Atingidos]]),0)</f>
        <v>0</v>
      </c>
      <c r="BK779" s="83" t="str">
        <f t="shared" si="380"/>
        <v/>
      </c>
      <c r="BL779" s="82">
        <f>IFERROR(FIND("Solo",consulta_completa__11[[#This Row],[13 - Ocorrências/Ambientes Atingidos]]),0)</f>
        <v>0</v>
      </c>
      <c r="BM779" s="83" t="str">
        <f t="shared" si="381"/>
        <v/>
      </c>
      <c r="BN779" s="82">
        <f>IFERROR(FIND("Águas subterrâneas",consulta_completa__11[[#This Row],[13 - Ocorrências/Ambientes Atingidos]]),0)</f>
        <v>0</v>
      </c>
      <c r="BO779" s="83" t="str">
        <f t="shared" si="382"/>
        <v/>
      </c>
      <c r="BP779" s="82">
        <f>IFERROR(FIND("Atmosfera",consulta_completa__11[[#This Row],[13 - Ocorrências/Ambientes Atingidos]]),0)</f>
        <v>0</v>
      </c>
      <c r="BQ779" s="83" t="str">
        <f t="shared" si="383"/>
        <v/>
      </c>
      <c r="BR779" s="82">
        <f>IFERROR(FIND("Flora",consulta_completa__11[[#This Row],[13 - Ocorrências/Ambientes Atingidos]]),0)</f>
        <v>0</v>
      </c>
      <c r="BS779" s="83" t="str">
        <f t="shared" si="384"/>
        <v/>
      </c>
      <c r="BT779" s="82">
        <f>IFERROR(FIND("Fauna",consulta_completa__11[[#This Row],[13 - Ocorrências/Ambientes Atingidos]]),0)</f>
        <v>0</v>
      </c>
      <c r="BU779" s="83" t="str">
        <f t="shared" si="385"/>
        <v/>
      </c>
      <c r="BV779" s="82">
        <f>IFERROR(FIND("UC federal",consulta_completa__11[[#This Row],[13 - Ocorrências/Ambientes Atingidos]]),0)</f>
        <v>0</v>
      </c>
      <c r="BW779" s="83" t="str">
        <f t="shared" si="386"/>
        <v/>
      </c>
      <c r="BX779" s="82">
        <f>IFERROR(FIND("UC estadual/municipal",consulta_completa__11[[#This Row],[13 - Ocorrências/Ambientes Atingidos]]),0)</f>
        <v>0</v>
      </c>
      <c r="BY779" s="83" t="str">
        <f t="shared" si="387"/>
        <v/>
      </c>
      <c r="BZ779" s="82">
        <f>IFERROR(FIND("Outro(s)",consulta_completa__11[[#This Row],[13 - Ocorrências/Ambientes Atingidos]]),0)</f>
        <v>0</v>
      </c>
      <c r="CA779" s="83" t="str">
        <f t="shared" si="388"/>
        <v/>
      </c>
      <c r="CB779" s="82">
        <f>IFERROR(FIND("Sem dano",consulta_completa__11[[#This Row],[13 - Ocorrências/Ambientes Atingidos]]),0)</f>
        <v>0</v>
      </c>
      <c r="CC779" s="83" t="str">
        <f t="shared" si="389"/>
        <v/>
      </c>
      <c r="CD779" s="82" t="str">
        <f>IF(consulta_completa__11[[#This Row],[13 - Ocorrências/Ambientes Atingidos]]="","X","")</f>
        <v>X</v>
      </c>
      <c r="CE779" s="84">
        <f>IFERROR(FIND("IBAMA",consulta_completa__11[[#This Row],[14 - Inst. Atuando no Local]]),0)</f>
        <v>0</v>
      </c>
      <c r="CF779" s="84" t="str">
        <f t="shared" si="390"/>
        <v/>
      </c>
      <c r="CG779" s="84">
        <f>IFERROR(FIND("OEMA",consulta_completa__11[[#This Row],[14 - Inst. Atuando no Local]]),0)</f>
        <v>0</v>
      </c>
      <c r="CH779" s="84" t="str">
        <f t="shared" si="391"/>
        <v/>
      </c>
      <c r="CI779" s="84">
        <f>IFERROR(FIND("DEFESA CIVIL",consulta_completa__11[[#This Row],[14 - Inst. Atuando no Local]]),0)</f>
        <v>0</v>
      </c>
      <c r="CJ779" s="84" t="str">
        <f t="shared" si="392"/>
        <v/>
      </c>
      <c r="CK779" s="84">
        <f>IFERROR(FIND("CORPO DE BOMBEIROS",consulta_completa__11[[#This Row],[14 - Inst. Atuando no Local]]),0)</f>
        <v>0</v>
      </c>
      <c r="CL779" s="84" t="str">
        <f t="shared" si="393"/>
        <v/>
      </c>
      <c r="CM779" s="84">
        <f>IFERROR(FIND("POLÍCIA RODOVIÁRIA",consulta_completa__11[[#This Row],[14 - Inst. Atuando no Local]]),0)</f>
        <v>0</v>
      </c>
      <c r="CN779" s="84" t="str">
        <f t="shared" si="394"/>
        <v/>
      </c>
      <c r="CO779" s="84">
        <f>IFERROR(FIND("POLÍCIA MILITAR",consulta_completa__11[[#This Row],[14 - Inst. Atuando no Local]]),0)</f>
        <v>0</v>
      </c>
      <c r="CP779" s="84" t="str">
        <f t="shared" si="395"/>
        <v/>
      </c>
      <c r="CQ779" s="84">
        <f>IFERROR(FIND("POLÍCIA CIVIL",consulta_completa__11[[#This Row],[14 - Inst. Atuando no Local]]),0)</f>
        <v>0</v>
      </c>
      <c r="CR779" s="84" t="str">
        <f t="shared" si="396"/>
        <v/>
      </c>
      <c r="CS779" s="84">
        <f>IFERROR(FIND("MARINHA DO BRASIL",consulta_completa__11[[#This Row],[14 - Inst. Atuando no Local]]),0)</f>
        <v>0</v>
      </c>
      <c r="CT779" s="84" t="str">
        <f t="shared" si="397"/>
        <v/>
      </c>
      <c r="CU779" s="84">
        <f>IFERROR(FIND("EMPRESA ESPECIALIZADA EM ATENDIMENTO",consulta_completa__11[[#This Row],[14 - Inst. Atuando no Local]]),0)</f>
        <v>0</v>
      </c>
      <c r="CV779" s="84" t="str">
        <f t="shared" si="398"/>
        <v/>
      </c>
      <c r="CW779" s="84">
        <f>IFERROR(FIND("IBAMA",consulta_completa__11[[#This Row],[14 - Inst. Atuando no Local]]),0)</f>
        <v>0</v>
      </c>
      <c r="CX779" s="84" t="str">
        <f t="shared" si="399"/>
        <v/>
      </c>
      <c r="CY779" s="84" t="str">
        <f>IF(consulta_completa__11[[#This Row],[14 - Inst. Atuando no Local]]="","X","")</f>
        <v>X</v>
      </c>
      <c r="CZ779" s="84">
        <f>IFERROR(FIND("OUTRA (S)",consulta_completa__11[[#This Row],[14 - Inst. Atuando no Local]]),0)</f>
        <v>0</v>
      </c>
      <c r="DA779" s="84" t="str">
        <f t="shared" si="400"/>
        <v/>
      </c>
      <c r="DB779" s="35" t="str">
        <f t="shared" si="401"/>
        <v>Sim</v>
      </c>
      <c r="DC779" s="35" t="str">
        <f t="shared" si="402"/>
        <v>Não</v>
      </c>
      <c r="DD779" s="35" t="str">
        <f t="shared" si="403"/>
        <v>Sim</v>
      </c>
      <c r="DE779" s="87" t="str">
        <f t="shared" si="374"/>
        <v/>
      </c>
    </row>
    <row r="780" spans="1:109">
      <c r="A780" s="14">
        <v>2025103128819</v>
      </c>
      <c r="B780" s="1">
        <v>45959</v>
      </c>
      <c r="C780" t="s">
        <v>109</v>
      </c>
      <c r="D780" t="s">
        <v>110</v>
      </c>
      <c r="E780" t="s">
        <v>111</v>
      </c>
      <c r="F780" t="s">
        <v>112</v>
      </c>
      <c r="G780" t="s">
        <v>113</v>
      </c>
      <c r="H780" t="s">
        <v>114</v>
      </c>
      <c r="I780" t="s">
        <v>114</v>
      </c>
      <c r="J780" t="s">
        <v>1399</v>
      </c>
      <c r="K780" t="s">
        <v>2052</v>
      </c>
      <c r="L780" t="s">
        <v>117</v>
      </c>
      <c r="M780" t="s">
        <v>118</v>
      </c>
      <c r="N780" t="s">
        <v>113</v>
      </c>
      <c r="O780" t="s">
        <v>239</v>
      </c>
      <c r="P780" t="s">
        <v>121</v>
      </c>
      <c r="Q780" t="s">
        <v>230</v>
      </c>
      <c r="R780" t="s">
        <v>123</v>
      </c>
      <c r="S780" t="s">
        <v>201</v>
      </c>
      <c r="T780" t="s">
        <v>6703</v>
      </c>
      <c r="U780" t="s">
        <v>6704</v>
      </c>
      <c r="V780" t="s">
        <v>113</v>
      </c>
      <c r="Z780" t="s">
        <v>409</v>
      </c>
      <c r="AA780" t="s">
        <v>6705</v>
      </c>
      <c r="AB780" t="s">
        <v>6706</v>
      </c>
      <c r="AC780" t="s">
        <v>6707</v>
      </c>
      <c r="AD780">
        <v>1</v>
      </c>
      <c r="AE780" t="s">
        <v>113</v>
      </c>
      <c r="AF780" t="s">
        <v>113</v>
      </c>
      <c r="AG780" t="s">
        <v>113</v>
      </c>
      <c r="AH780" t="s">
        <v>194</v>
      </c>
      <c r="AI780" t="s">
        <v>132</v>
      </c>
      <c r="AJ780" t="s">
        <v>131</v>
      </c>
      <c r="AK780" t="s">
        <v>6708</v>
      </c>
      <c r="AL780" t="s">
        <v>6709</v>
      </c>
      <c r="AM780" t="s">
        <v>5334</v>
      </c>
      <c r="AN780" t="s">
        <v>265</v>
      </c>
      <c r="AO780" t="s">
        <v>5335</v>
      </c>
      <c r="AP780">
        <v>6133161070</v>
      </c>
      <c r="AQ780" t="s">
        <v>5336</v>
      </c>
      <c r="AR780" t="s">
        <v>113</v>
      </c>
      <c r="AS780" t="s">
        <v>113</v>
      </c>
      <c r="AT780" t="s">
        <v>113</v>
      </c>
      <c r="AU780" t="s">
        <v>113</v>
      </c>
      <c r="AW780" t="s">
        <v>113</v>
      </c>
      <c r="AX780" s="82">
        <f>IFERROR(FIND("Óbitos/feridos",consulta_completa__11[[#This Row],[13 - Ocorrências/Ambientes Atingidos]]),0)</f>
        <v>0</v>
      </c>
      <c r="AY780" s="83" t="str">
        <f t="shared" si="375"/>
        <v/>
      </c>
      <c r="AZ780" s="82">
        <f>IFERROR(FIND("População afetada/evacuada",consulta_completa__11[[#This Row],[13 - Ocorrências/Ambientes Atingidos]]),0)</f>
        <v>0</v>
      </c>
      <c r="BA780" s="82" t="str">
        <f t="shared" si="376"/>
        <v/>
      </c>
      <c r="BB780" s="82">
        <f>IFERROR(FIND("Suspensão de abastecimento de água",consulta_completa__11[[#This Row],[13 - Ocorrências/Ambientes Atingidos]]),0)</f>
        <v>0</v>
      </c>
      <c r="BC780" s="83" t="str">
        <f t="shared" si="404"/>
        <v/>
      </c>
      <c r="BD780" s="82">
        <f>IFERROR(FIND("Rio/córrego",consulta_completa__11[[#This Row],[13 - Ocorrências/Ambientes Atingidos]]),0)</f>
        <v>0</v>
      </c>
      <c r="BE780" s="83" t="str">
        <f t="shared" si="377"/>
        <v/>
      </c>
      <c r="BF780" s="82">
        <f>IFERROR(FIND("Lago",consulta_completa__11[[#This Row],[13 - Ocorrências/Ambientes Atingidos]]),0)</f>
        <v>0</v>
      </c>
      <c r="BG780" s="83" t="str">
        <f t="shared" si="378"/>
        <v/>
      </c>
      <c r="BH780" s="82">
        <f>IFERROR(FIND("Mar",consulta_completa__11[[#This Row],[13 - Ocorrências/Ambientes Atingidos]]),0)</f>
        <v>1</v>
      </c>
      <c r="BI780" s="83" t="str">
        <f t="shared" si="379"/>
        <v>X</v>
      </c>
      <c r="BJ780" s="82">
        <f>IFERROR(FIND("Praia",consulta_completa__11[[#This Row],[13 - Ocorrências/Ambientes Atingidos]]),0)</f>
        <v>0</v>
      </c>
      <c r="BK780" s="83" t="str">
        <f t="shared" si="380"/>
        <v/>
      </c>
      <c r="BL780" s="82">
        <f>IFERROR(FIND("Solo",consulta_completa__11[[#This Row],[13 - Ocorrências/Ambientes Atingidos]]),0)</f>
        <v>0</v>
      </c>
      <c r="BM780" s="83" t="str">
        <f t="shared" si="381"/>
        <v/>
      </c>
      <c r="BN780" s="82">
        <f>IFERROR(FIND("Águas subterrâneas",consulta_completa__11[[#This Row],[13 - Ocorrências/Ambientes Atingidos]]),0)</f>
        <v>0</v>
      </c>
      <c r="BO780" s="83" t="str">
        <f t="shared" si="382"/>
        <v/>
      </c>
      <c r="BP780" s="82">
        <f>IFERROR(FIND("Atmosfera",consulta_completa__11[[#This Row],[13 - Ocorrências/Ambientes Atingidos]]),0)</f>
        <v>0</v>
      </c>
      <c r="BQ780" s="83" t="str">
        <f t="shared" si="383"/>
        <v/>
      </c>
      <c r="BR780" s="82">
        <f>IFERROR(FIND("Flora",consulta_completa__11[[#This Row],[13 - Ocorrências/Ambientes Atingidos]]),0)</f>
        <v>0</v>
      </c>
      <c r="BS780" s="83" t="str">
        <f t="shared" si="384"/>
        <v/>
      </c>
      <c r="BT780" s="82">
        <f>IFERROR(FIND("Fauna",consulta_completa__11[[#This Row],[13 - Ocorrências/Ambientes Atingidos]]),0)</f>
        <v>0</v>
      </c>
      <c r="BU780" s="83" t="str">
        <f t="shared" si="385"/>
        <v/>
      </c>
      <c r="BV780" s="82">
        <f>IFERROR(FIND("UC federal",consulta_completa__11[[#This Row],[13 - Ocorrências/Ambientes Atingidos]]),0)</f>
        <v>0</v>
      </c>
      <c r="BW780" s="83" t="str">
        <f t="shared" si="386"/>
        <v/>
      </c>
      <c r="BX780" s="82">
        <f>IFERROR(FIND("UC estadual/municipal",consulta_completa__11[[#This Row],[13 - Ocorrências/Ambientes Atingidos]]),0)</f>
        <v>0</v>
      </c>
      <c r="BY780" s="83" t="str">
        <f t="shared" si="387"/>
        <v/>
      </c>
      <c r="BZ780" s="82">
        <f>IFERROR(FIND("Outro(s)",consulta_completa__11[[#This Row],[13 - Ocorrências/Ambientes Atingidos]]),0)</f>
        <v>0</v>
      </c>
      <c r="CA780" s="83" t="str">
        <f t="shared" si="388"/>
        <v/>
      </c>
      <c r="CB780" s="82">
        <f>IFERROR(FIND("Sem dano",consulta_completa__11[[#This Row],[13 - Ocorrências/Ambientes Atingidos]]),0)</f>
        <v>0</v>
      </c>
      <c r="CC780" s="83" t="str">
        <f t="shared" si="389"/>
        <v/>
      </c>
      <c r="CD780" s="82" t="str">
        <f>IF(consulta_completa__11[[#This Row],[13 - Ocorrências/Ambientes Atingidos]]="","X","")</f>
        <v/>
      </c>
      <c r="CE780" s="84">
        <f>IFERROR(FIND("IBAMA",consulta_completa__11[[#This Row],[14 - Inst. Atuando no Local]]),0)</f>
        <v>0</v>
      </c>
      <c r="CF780" s="84" t="str">
        <f t="shared" si="390"/>
        <v/>
      </c>
      <c r="CG780" s="84">
        <f>IFERROR(FIND("OEMA",consulta_completa__11[[#This Row],[14 - Inst. Atuando no Local]]),0)</f>
        <v>0</v>
      </c>
      <c r="CH780" s="84" t="str">
        <f t="shared" si="391"/>
        <v/>
      </c>
      <c r="CI780" s="84">
        <f>IFERROR(FIND("DEFESA CIVIL",consulta_completa__11[[#This Row],[14 - Inst. Atuando no Local]]),0)</f>
        <v>0</v>
      </c>
      <c r="CJ780" s="84" t="str">
        <f t="shared" si="392"/>
        <v/>
      </c>
      <c r="CK780" s="84">
        <f>IFERROR(FIND("CORPO DE BOMBEIROS",consulta_completa__11[[#This Row],[14 - Inst. Atuando no Local]]),0)</f>
        <v>0</v>
      </c>
      <c r="CL780" s="84" t="str">
        <f t="shared" si="393"/>
        <v/>
      </c>
      <c r="CM780" s="84">
        <f>IFERROR(FIND("POLÍCIA RODOVIÁRIA",consulta_completa__11[[#This Row],[14 - Inst. Atuando no Local]]),0)</f>
        <v>0</v>
      </c>
      <c r="CN780" s="84" t="str">
        <f t="shared" si="394"/>
        <v/>
      </c>
      <c r="CO780" s="84">
        <f>IFERROR(FIND("POLÍCIA MILITAR",consulta_completa__11[[#This Row],[14 - Inst. Atuando no Local]]),0)</f>
        <v>0</v>
      </c>
      <c r="CP780" s="84" t="str">
        <f t="shared" si="395"/>
        <v/>
      </c>
      <c r="CQ780" s="84">
        <f>IFERROR(FIND("POLÍCIA CIVIL",consulta_completa__11[[#This Row],[14 - Inst. Atuando no Local]]),0)</f>
        <v>0</v>
      </c>
      <c r="CR780" s="84" t="str">
        <f t="shared" si="396"/>
        <v/>
      </c>
      <c r="CS780" s="84">
        <f>IFERROR(FIND("MARINHA DO BRASIL",consulta_completa__11[[#This Row],[14 - Inst. Atuando no Local]]),0)</f>
        <v>0</v>
      </c>
      <c r="CT780" s="84" t="str">
        <f t="shared" si="397"/>
        <v/>
      </c>
      <c r="CU780" s="84">
        <f>IFERROR(FIND("EMPRESA ESPECIALIZADA EM ATENDIMENTO",consulta_completa__11[[#This Row],[14 - Inst. Atuando no Local]]),0)</f>
        <v>0</v>
      </c>
      <c r="CV780" s="84" t="str">
        <f t="shared" si="398"/>
        <v/>
      </c>
      <c r="CW780" s="84">
        <f>IFERROR(FIND("IBAMA",consulta_completa__11[[#This Row],[14 - Inst. Atuando no Local]]),0)</f>
        <v>0</v>
      </c>
      <c r="CX780" s="84" t="str">
        <f t="shared" si="399"/>
        <v/>
      </c>
      <c r="CY780" s="84" t="str">
        <f>IF(consulta_completa__11[[#This Row],[14 - Inst. Atuando no Local]]="","X","")</f>
        <v>X</v>
      </c>
      <c r="CZ780" s="84">
        <f>IFERROR(FIND("OUTRA (S)",consulta_completa__11[[#This Row],[14 - Inst. Atuando no Local]]),0)</f>
        <v>0</v>
      </c>
      <c r="DA780" s="84" t="str">
        <f t="shared" si="400"/>
        <v/>
      </c>
      <c r="DB780" s="35" t="str">
        <f t="shared" si="401"/>
        <v>Sim</v>
      </c>
      <c r="DC780" s="35" t="str">
        <f t="shared" si="402"/>
        <v>Não</v>
      </c>
      <c r="DD780" s="35" t="str">
        <f t="shared" si="403"/>
        <v>Sim</v>
      </c>
      <c r="DE780" s="87" t="str">
        <f t="shared" si="374"/>
        <v/>
      </c>
    </row>
    <row r="781" spans="1:109">
      <c r="A781" s="14">
        <v>202511328807</v>
      </c>
      <c r="B781" s="1">
        <v>45960</v>
      </c>
      <c r="C781" t="s">
        <v>109</v>
      </c>
      <c r="D781" t="s">
        <v>390</v>
      </c>
      <c r="E781" t="s">
        <v>111</v>
      </c>
      <c r="F781" t="s">
        <v>112</v>
      </c>
      <c r="G781" t="s">
        <v>439</v>
      </c>
      <c r="H781" t="s">
        <v>6710</v>
      </c>
      <c r="I781" t="s">
        <v>117</v>
      </c>
      <c r="J781" t="s">
        <v>113</v>
      </c>
      <c r="K781" t="s">
        <v>114</v>
      </c>
      <c r="L781" t="s">
        <v>114</v>
      </c>
      <c r="M781" t="s">
        <v>118</v>
      </c>
      <c r="N781" t="s">
        <v>113</v>
      </c>
      <c r="O781" t="s">
        <v>239</v>
      </c>
      <c r="P781" t="s">
        <v>142</v>
      </c>
      <c r="Q781" t="s">
        <v>122</v>
      </c>
      <c r="R781" t="s">
        <v>123</v>
      </c>
      <c r="S781" t="s">
        <v>201</v>
      </c>
      <c r="T781" t="s">
        <v>6711</v>
      </c>
      <c r="U781" t="s">
        <v>5328</v>
      </c>
      <c r="V781" t="s">
        <v>6712</v>
      </c>
      <c r="Z781" t="s">
        <v>409</v>
      </c>
      <c r="AA781" t="s">
        <v>6713</v>
      </c>
      <c r="AB781" t="s">
        <v>2369</v>
      </c>
      <c r="AC781" t="s">
        <v>262</v>
      </c>
      <c r="AD781">
        <v>1</v>
      </c>
      <c r="AE781" t="s">
        <v>113</v>
      </c>
      <c r="AF781" t="s">
        <v>113</v>
      </c>
      <c r="AG781" t="s">
        <v>113</v>
      </c>
      <c r="AH781" t="s">
        <v>194</v>
      </c>
      <c r="AI781" t="s">
        <v>131</v>
      </c>
      <c r="AJ781" t="s">
        <v>132</v>
      </c>
      <c r="AK781" t="s">
        <v>113</v>
      </c>
      <c r="AL781" t="s">
        <v>6714</v>
      </c>
      <c r="AM781" t="s">
        <v>5334</v>
      </c>
      <c r="AN781" t="s">
        <v>113</v>
      </c>
      <c r="AO781" t="s">
        <v>5335</v>
      </c>
      <c r="AP781">
        <v>6133161070</v>
      </c>
      <c r="AQ781" t="s">
        <v>5336</v>
      </c>
      <c r="AR781" t="s">
        <v>113</v>
      </c>
      <c r="AS781" t="s">
        <v>113</v>
      </c>
      <c r="AT781" t="s">
        <v>5328</v>
      </c>
      <c r="AU781" t="s">
        <v>113</v>
      </c>
      <c r="AW781" t="s">
        <v>159</v>
      </c>
      <c r="AX781" s="82">
        <f>IFERROR(FIND("Óbitos/feridos",consulta_completa__11[[#This Row],[13 - Ocorrências/Ambientes Atingidos]]),0)</f>
        <v>0</v>
      </c>
      <c r="AY781" s="83" t="str">
        <f t="shared" si="375"/>
        <v/>
      </c>
      <c r="AZ781" s="82">
        <f>IFERROR(FIND("População afetada/evacuada",consulta_completa__11[[#This Row],[13 - Ocorrências/Ambientes Atingidos]]),0)</f>
        <v>0</v>
      </c>
      <c r="BA781" s="82" t="str">
        <f t="shared" si="376"/>
        <v/>
      </c>
      <c r="BB781" s="82">
        <f>IFERROR(FIND("Suspensão de abastecimento de água",consulta_completa__11[[#This Row],[13 - Ocorrências/Ambientes Atingidos]]),0)</f>
        <v>0</v>
      </c>
      <c r="BC781" s="83" t="str">
        <f t="shared" si="404"/>
        <v/>
      </c>
      <c r="BD781" s="82">
        <f>IFERROR(FIND("Rio/córrego",consulta_completa__11[[#This Row],[13 - Ocorrências/Ambientes Atingidos]]),0)</f>
        <v>0</v>
      </c>
      <c r="BE781" s="83" t="str">
        <f t="shared" si="377"/>
        <v/>
      </c>
      <c r="BF781" s="82">
        <f>IFERROR(FIND("Lago",consulta_completa__11[[#This Row],[13 - Ocorrências/Ambientes Atingidos]]),0)</f>
        <v>0</v>
      </c>
      <c r="BG781" s="83" t="str">
        <f t="shared" si="378"/>
        <v/>
      </c>
      <c r="BH781" s="82">
        <f>IFERROR(FIND("Mar",consulta_completa__11[[#This Row],[13 - Ocorrências/Ambientes Atingidos]]),0)</f>
        <v>1</v>
      </c>
      <c r="BI781" s="83" t="str">
        <f t="shared" si="379"/>
        <v>X</v>
      </c>
      <c r="BJ781" s="82">
        <f>IFERROR(FIND("Praia",consulta_completa__11[[#This Row],[13 - Ocorrências/Ambientes Atingidos]]),0)</f>
        <v>0</v>
      </c>
      <c r="BK781" s="83" t="str">
        <f t="shared" si="380"/>
        <v/>
      </c>
      <c r="BL781" s="82">
        <f>IFERROR(FIND("Solo",consulta_completa__11[[#This Row],[13 - Ocorrências/Ambientes Atingidos]]),0)</f>
        <v>0</v>
      </c>
      <c r="BM781" s="83" t="str">
        <f t="shared" si="381"/>
        <v/>
      </c>
      <c r="BN781" s="82">
        <f>IFERROR(FIND("Águas subterrâneas",consulta_completa__11[[#This Row],[13 - Ocorrências/Ambientes Atingidos]]),0)</f>
        <v>0</v>
      </c>
      <c r="BO781" s="83" t="str">
        <f t="shared" si="382"/>
        <v/>
      </c>
      <c r="BP781" s="82">
        <f>IFERROR(FIND("Atmosfera",consulta_completa__11[[#This Row],[13 - Ocorrências/Ambientes Atingidos]]),0)</f>
        <v>0</v>
      </c>
      <c r="BQ781" s="83" t="str">
        <f t="shared" si="383"/>
        <v/>
      </c>
      <c r="BR781" s="82">
        <f>IFERROR(FIND("Flora",consulta_completa__11[[#This Row],[13 - Ocorrências/Ambientes Atingidos]]),0)</f>
        <v>0</v>
      </c>
      <c r="BS781" s="83" t="str">
        <f t="shared" si="384"/>
        <v/>
      </c>
      <c r="BT781" s="82">
        <f>IFERROR(FIND("Fauna",consulta_completa__11[[#This Row],[13 - Ocorrências/Ambientes Atingidos]]),0)</f>
        <v>0</v>
      </c>
      <c r="BU781" s="83" t="str">
        <f t="shared" si="385"/>
        <v/>
      </c>
      <c r="BV781" s="82">
        <f>IFERROR(FIND("UC federal",consulta_completa__11[[#This Row],[13 - Ocorrências/Ambientes Atingidos]]),0)</f>
        <v>0</v>
      </c>
      <c r="BW781" s="83" t="str">
        <f t="shared" si="386"/>
        <v/>
      </c>
      <c r="BX781" s="82">
        <f>IFERROR(FIND("UC estadual/municipal",consulta_completa__11[[#This Row],[13 - Ocorrências/Ambientes Atingidos]]),0)</f>
        <v>0</v>
      </c>
      <c r="BY781" s="83" t="str">
        <f t="shared" si="387"/>
        <v/>
      </c>
      <c r="BZ781" s="82">
        <f>IFERROR(FIND("Outro(s)",consulta_completa__11[[#This Row],[13 - Ocorrências/Ambientes Atingidos]]),0)</f>
        <v>0</v>
      </c>
      <c r="CA781" s="83" t="str">
        <f t="shared" si="388"/>
        <v/>
      </c>
      <c r="CB781" s="82">
        <f>IFERROR(FIND("Sem dano",consulta_completa__11[[#This Row],[13 - Ocorrências/Ambientes Atingidos]]),0)</f>
        <v>0</v>
      </c>
      <c r="CC781" s="83" t="str">
        <f t="shared" si="389"/>
        <v/>
      </c>
      <c r="CD781" s="82" t="str">
        <f>IF(consulta_completa__11[[#This Row],[13 - Ocorrências/Ambientes Atingidos]]="","X","")</f>
        <v/>
      </c>
      <c r="CE781" s="84">
        <f>IFERROR(FIND("IBAMA",consulta_completa__11[[#This Row],[14 - Inst. Atuando no Local]]),0)</f>
        <v>0</v>
      </c>
      <c r="CF781" s="84" t="str">
        <f t="shared" si="390"/>
        <v/>
      </c>
      <c r="CG781" s="84">
        <f>IFERROR(FIND("OEMA",consulta_completa__11[[#This Row],[14 - Inst. Atuando no Local]]),0)</f>
        <v>0</v>
      </c>
      <c r="CH781" s="84" t="str">
        <f t="shared" si="391"/>
        <v/>
      </c>
      <c r="CI781" s="84">
        <f>IFERROR(FIND("DEFESA CIVIL",consulta_completa__11[[#This Row],[14 - Inst. Atuando no Local]]),0)</f>
        <v>0</v>
      </c>
      <c r="CJ781" s="84" t="str">
        <f t="shared" si="392"/>
        <v/>
      </c>
      <c r="CK781" s="84">
        <f>IFERROR(FIND("CORPO DE BOMBEIROS",consulta_completa__11[[#This Row],[14 - Inst. Atuando no Local]]),0)</f>
        <v>0</v>
      </c>
      <c r="CL781" s="84" t="str">
        <f t="shared" si="393"/>
        <v/>
      </c>
      <c r="CM781" s="84">
        <f>IFERROR(FIND("POLÍCIA RODOVIÁRIA",consulta_completa__11[[#This Row],[14 - Inst. Atuando no Local]]),0)</f>
        <v>0</v>
      </c>
      <c r="CN781" s="84" t="str">
        <f t="shared" si="394"/>
        <v/>
      </c>
      <c r="CO781" s="84">
        <f>IFERROR(FIND("POLÍCIA MILITAR",consulta_completa__11[[#This Row],[14 - Inst. Atuando no Local]]),0)</f>
        <v>0</v>
      </c>
      <c r="CP781" s="84" t="str">
        <f t="shared" si="395"/>
        <v/>
      </c>
      <c r="CQ781" s="84">
        <f>IFERROR(FIND("POLÍCIA CIVIL",consulta_completa__11[[#This Row],[14 - Inst. Atuando no Local]]),0)</f>
        <v>0</v>
      </c>
      <c r="CR781" s="84" t="str">
        <f t="shared" si="396"/>
        <v/>
      </c>
      <c r="CS781" s="84">
        <f>IFERROR(FIND("MARINHA DO BRASIL",consulta_completa__11[[#This Row],[14 - Inst. Atuando no Local]]),0)</f>
        <v>0</v>
      </c>
      <c r="CT781" s="84" t="str">
        <f t="shared" si="397"/>
        <v/>
      </c>
      <c r="CU781" s="84">
        <f>IFERROR(FIND("EMPRESA ESPECIALIZADA EM ATENDIMENTO",consulta_completa__11[[#This Row],[14 - Inst. Atuando no Local]]),0)</f>
        <v>0</v>
      </c>
      <c r="CV781" s="84" t="str">
        <f t="shared" si="398"/>
        <v/>
      </c>
      <c r="CW781" s="84">
        <f>IFERROR(FIND("IBAMA",consulta_completa__11[[#This Row],[14 - Inst. Atuando no Local]]),0)</f>
        <v>0</v>
      </c>
      <c r="CX781" s="84" t="str">
        <f t="shared" si="399"/>
        <v/>
      </c>
      <c r="CY781" s="84" t="str">
        <f>IF(consulta_completa__11[[#This Row],[14 - Inst. Atuando no Local]]="","X","")</f>
        <v>X</v>
      </c>
      <c r="CZ781" s="84">
        <f>IFERROR(FIND("OUTRA (S)",consulta_completa__11[[#This Row],[14 - Inst. Atuando no Local]]),0)</f>
        <v>0</v>
      </c>
      <c r="DA781" s="84" t="str">
        <f t="shared" si="400"/>
        <v/>
      </c>
      <c r="DB781" s="35" t="str">
        <f t="shared" si="401"/>
        <v>Sim</v>
      </c>
      <c r="DC781" s="35" t="str">
        <f t="shared" si="402"/>
        <v>Não</v>
      </c>
      <c r="DD781" s="35" t="str">
        <f t="shared" si="403"/>
        <v>Sim</v>
      </c>
      <c r="DE781" s="87" t="str">
        <f t="shared" si="374"/>
        <v/>
      </c>
    </row>
    <row r="782" spans="1:109">
      <c r="A782" s="14">
        <v>202511436038</v>
      </c>
      <c r="B782" s="1">
        <v>45960</v>
      </c>
      <c r="C782" t="s">
        <v>6715</v>
      </c>
      <c r="D782" t="s">
        <v>180</v>
      </c>
      <c r="E782" t="s">
        <v>286</v>
      </c>
      <c r="F782" t="s">
        <v>112</v>
      </c>
      <c r="G782" t="s">
        <v>311</v>
      </c>
      <c r="H782" t="s">
        <v>113</v>
      </c>
      <c r="I782" t="s">
        <v>113</v>
      </c>
      <c r="J782" t="s">
        <v>113</v>
      </c>
      <c r="K782" t="s">
        <v>114</v>
      </c>
      <c r="L782" t="s">
        <v>114</v>
      </c>
      <c r="M782" t="s">
        <v>297</v>
      </c>
      <c r="N782" t="s">
        <v>2139</v>
      </c>
      <c r="O782" t="s">
        <v>185</v>
      </c>
      <c r="P782" t="s">
        <v>142</v>
      </c>
      <c r="Q782" t="s">
        <v>143</v>
      </c>
      <c r="R782" t="s">
        <v>123</v>
      </c>
      <c r="S782" t="s">
        <v>113</v>
      </c>
      <c r="T782" t="s">
        <v>6716</v>
      </c>
      <c r="U782" t="s">
        <v>291</v>
      </c>
      <c r="V782" t="s">
        <v>6717</v>
      </c>
      <c r="Z782" t="s">
        <v>5874</v>
      </c>
      <c r="AA782" t="s">
        <v>6718</v>
      </c>
      <c r="AB782" t="s">
        <v>113</v>
      </c>
      <c r="AC782" t="s">
        <v>113</v>
      </c>
      <c r="AE782" t="s">
        <v>6719</v>
      </c>
      <c r="AF782" t="s">
        <v>113</v>
      </c>
      <c r="AG782" t="s">
        <v>113</v>
      </c>
      <c r="AH782" t="s">
        <v>113</v>
      </c>
      <c r="AI782" t="s">
        <v>132</v>
      </c>
      <c r="AJ782" t="s">
        <v>132</v>
      </c>
      <c r="AK782" t="s">
        <v>113</v>
      </c>
      <c r="AL782" t="s">
        <v>6720</v>
      </c>
      <c r="AM782" t="s">
        <v>153</v>
      </c>
      <c r="AN782" t="s">
        <v>6721</v>
      </c>
      <c r="AO782" t="s">
        <v>113</v>
      </c>
      <c r="AP782">
        <v>6133161070</v>
      </c>
      <c r="AQ782" t="s">
        <v>156</v>
      </c>
      <c r="AR782" t="s">
        <v>113</v>
      </c>
      <c r="AS782" t="s">
        <v>113</v>
      </c>
      <c r="AT782" t="s">
        <v>113</v>
      </c>
      <c r="AU782" t="s">
        <v>113</v>
      </c>
      <c r="AW782" t="s">
        <v>113</v>
      </c>
      <c r="AX782" s="82">
        <f>IFERROR(FIND("Óbitos/feridos",consulta_completa__11[[#This Row],[13 - Ocorrências/Ambientes Atingidos]]),0)</f>
        <v>1</v>
      </c>
      <c r="AY782" s="83" t="str">
        <f t="shared" si="375"/>
        <v>X</v>
      </c>
      <c r="AZ782" s="82">
        <f>IFERROR(FIND("População afetada/evacuada",consulta_completa__11[[#This Row],[13 - Ocorrências/Ambientes Atingidos]]),0)</f>
        <v>0</v>
      </c>
      <c r="BA782" s="82" t="str">
        <f t="shared" si="376"/>
        <v/>
      </c>
      <c r="BB782" s="82">
        <f>IFERROR(FIND("Suspensão de abastecimento de água",consulta_completa__11[[#This Row],[13 - Ocorrências/Ambientes Atingidos]]),0)</f>
        <v>0</v>
      </c>
      <c r="BC782" s="83" t="str">
        <f t="shared" si="404"/>
        <v/>
      </c>
      <c r="BD782" s="82">
        <f>IFERROR(FIND("Rio/córrego",consulta_completa__11[[#This Row],[13 - Ocorrências/Ambientes Atingidos]]),0)</f>
        <v>0</v>
      </c>
      <c r="BE782" s="83" t="str">
        <f t="shared" si="377"/>
        <v/>
      </c>
      <c r="BF782" s="82">
        <f>IFERROR(FIND("Lago",consulta_completa__11[[#This Row],[13 - Ocorrências/Ambientes Atingidos]]),0)</f>
        <v>0</v>
      </c>
      <c r="BG782" s="83" t="str">
        <f t="shared" si="378"/>
        <v/>
      </c>
      <c r="BH782" s="82">
        <f>IFERROR(FIND("Mar",consulta_completa__11[[#This Row],[13 - Ocorrências/Ambientes Atingidos]]),0)</f>
        <v>0</v>
      </c>
      <c r="BI782" s="83" t="str">
        <f t="shared" si="379"/>
        <v/>
      </c>
      <c r="BJ782" s="82">
        <f>IFERROR(FIND("Praia",consulta_completa__11[[#This Row],[13 - Ocorrências/Ambientes Atingidos]]),0)</f>
        <v>0</v>
      </c>
      <c r="BK782" s="83" t="str">
        <f t="shared" si="380"/>
        <v/>
      </c>
      <c r="BL782" s="82">
        <f>IFERROR(FIND("Solo",consulta_completa__11[[#This Row],[13 - Ocorrências/Ambientes Atingidos]]),0)</f>
        <v>17</v>
      </c>
      <c r="BM782" s="83" t="str">
        <f t="shared" si="381"/>
        <v>X</v>
      </c>
      <c r="BN782" s="82">
        <f>IFERROR(FIND("Águas subterrâneas",consulta_completa__11[[#This Row],[13 - Ocorrências/Ambientes Atingidos]]),0)</f>
        <v>0</v>
      </c>
      <c r="BO782" s="83" t="str">
        <f t="shared" si="382"/>
        <v/>
      </c>
      <c r="BP782" s="82">
        <f>IFERROR(FIND("Atmosfera",consulta_completa__11[[#This Row],[13 - Ocorrências/Ambientes Atingidos]]),0)</f>
        <v>0</v>
      </c>
      <c r="BQ782" s="83" t="str">
        <f t="shared" si="383"/>
        <v/>
      </c>
      <c r="BR782" s="82">
        <f>IFERROR(FIND("Flora",consulta_completa__11[[#This Row],[13 - Ocorrências/Ambientes Atingidos]]),0)</f>
        <v>0</v>
      </c>
      <c r="BS782" s="83" t="str">
        <f t="shared" si="384"/>
        <v/>
      </c>
      <c r="BT782" s="82">
        <f>IFERROR(FIND("Fauna",consulta_completa__11[[#This Row],[13 - Ocorrências/Ambientes Atingidos]]),0)</f>
        <v>0</v>
      </c>
      <c r="BU782" s="83" t="str">
        <f t="shared" si="385"/>
        <v/>
      </c>
      <c r="BV782" s="82">
        <f>IFERROR(FIND("UC federal",consulta_completa__11[[#This Row],[13 - Ocorrências/Ambientes Atingidos]]),0)</f>
        <v>0</v>
      </c>
      <c r="BW782" s="83" t="str">
        <f t="shared" si="386"/>
        <v/>
      </c>
      <c r="BX782" s="82">
        <f>IFERROR(FIND("UC estadual/municipal",consulta_completa__11[[#This Row],[13 - Ocorrências/Ambientes Atingidos]]),0)</f>
        <v>0</v>
      </c>
      <c r="BY782" s="83" t="str">
        <f t="shared" si="387"/>
        <v/>
      </c>
      <c r="BZ782" s="82">
        <f>IFERROR(FIND("Outro(s)",consulta_completa__11[[#This Row],[13 - Ocorrências/Ambientes Atingidos]]),0)</f>
        <v>0</v>
      </c>
      <c r="CA782" s="83" t="str">
        <f t="shared" si="388"/>
        <v/>
      </c>
      <c r="CB782" s="82">
        <f>IFERROR(FIND("Sem dano",consulta_completa__11[[#This Row],[13 - Ocorrências/Ambientes Atingidos]]),0)</f>
        <v>0</v>
      </c>
      <c r="CC782" s="83" t="str">
        <f t="shared" si="389"/>
        <v/>
      </c>
      <c r="CD782" s="82" t="str">
        <f>IF(consulta_completa__11[[#This Row],[13 - Ocorrências/Ambientes Atingidos]]="","X","")</f>
        <v/>
      </c>
      <c r="CE782" s="84">
        <f>IFERROR(FIND("IBAMA",consulta_completa__11[[#This Row],[14 - Inst. Atuando no Local]]),0)</f>
        <v>0</v>
      </c>
      <c r="CF782" s="84" t="str">
        <f t="shared" si="390"/>
        <v/>
      </c>
      <c r="CG782" s="84">
        <f>IFERROR(FIND("OEMA",consulta_completa__11[[#This Row],[14 - Inst. Atuando no Local]]),0)</f>
        <v>0</v>
      </c>
      <c r="CH782" s="84" t="str">
        <f t="shared" si="391"/>
        <v/>
      </c>
      <c r="CI782" s="84">
        <f>IFERROR(FIND("DEFESA CIVIL",consulta_completa__11[[#This Row],[14 - Inst. Atuando no Local]]),0)</f>
        <v>0</v>
      </c>
      <c r="CJ782" s="84" t="str">
        <f t="shared" si="392"/>
        <v/>
      </c>
      <c r="CK782" s="84">
        <f>IFERROR(FIND("CORPO DE BOMBEIROS",consulta_completa__11[[#This Row],[14 - Inst. Atuando no Local]]),0)</f>
        <v>0</v>
      </c>
      <c r="CL782" s="84" t="str">
        <f t="shared" si="393"/>
        <v/>
      </c>
      <c r="CM782" s="84">
        <f>IFERROR(FIND("POLÍCIA RODOVIÁRIA",consulta_completa__11[[#This Row],[14 - Inst. Atuando no Local]]),0)</f>
        <v>0</v>
      </c>
      <c r="CN782" s="84" t="str">
        <f t="shared" si="394"/>
        <v/>
      </c>
      <c r="CO782" s="84">
        <f>IFERROR(FIND("POLÍCIA MILITAR",consulta_completa__11[[#This Row],[14 - Inst. Atuando no Local]]),0)</f>
        <v>0</v>
      </c>
      <c r="CP782" s="84" t="str">
        <f t="shared" si="395"/>
        <v/>
      </c>
      <c r="CQ782" s="84">
        <f>IFERROR(FIND("POLÍCIA CIVIL",consulta_completa__11[[#This Row],[14 - Inst. Atuando no Local]]),0)</f>
        <v>0</v>
      </c>
      <c r="CR782" s="84" t="str">
        <f t="shared" si="396"/>
        <v/>
      </c>
      <c r="CS782" s="84">
        <f>IFERROR(FIND("MARINHA DO BRASIL",consulta_completa__11[[#This Row],[14 - Inst. Atuando no Local]]),0)</f>
        <v>0</v>
      </c>
      <c r="CT782" s="84" t="str">
        <f t="shared" si="397"/>
        <v/>
      </c>
      <c r="CU782" s="84">
        <f>IFERROR(FIND("EMPRESA ESPECIALIZADA EM ATENDIMENTO",consulta_completa__11[[#This Row],[14 - Inst. Atuando no Local]]),0)</f>
        <v>0</v>
      </c>
      <c r="CV782" s="84" t="str">
        <f t="shared" si="398"/>
        <v/>
      </c>
      <c r="CW782" s="84">
        <f>IFERROR(FIND("IBAMA",consulta_completa__11[[#This Row],[14 - Inst. Atuando no Local]]),0)</f>
        <v>0</v>
      </c>
      <c r="CX782" s="84" t="str">
        <f t="shared" si="399"/>
        <v/>
      </c>
      <c r="CY782" s="84" t="str">
        <f>IF(consulta_completa__11[[#This Row],[14 - Inst. Atuando no Local]]="","X","")</f>
        <v/>
      </c>
      <c r="CZ782" s="84">
        <f>IFERROR(FIND("OUTRA (S)",consulta_completa__11[[#This Row],[14 - Inst. Atuando no Local]]),0)</f>
        <v>0</v>
      </c>
      <c r="DA782" s="84" t="str">
        <f t="shared" si="400"/>
        <v/>
      </c>
      <c r="DB782" s="35" t="str">
        <f t="shared" si="401"/>
        <v>Sim</v>
      </c>
      <c r="DC782" s="35" t="str">
        <f t="shared" si="402"/>
        <v>Não</v>
      </c>
      <c r="DD782" s="35" t="str">
        <f t="shared" si="403"/>
        <v>Sim</v>
      </c>
      <c r="DE782" s="87" t="str">
        <f t="shared" si="374"/>
        <v/>
      </c>
    </row>
    <row r="783" spans="1:109">
      <c r="A783" s="14">
        <v>2025111361226</v>
      </c>
      <c r="B783" s="1">
        <v>45961</v>
      </c>
      <c r="C783" t="s">
        <v>109</v>
      </c>
      <c r="D783" t="s">
        <v>212</v>
      </c>
      <c r="E783" t="s">
        <v>320</v>
      </c>
      <c r="F783" t="s">
        <v>112</v>
      </c>
      <c r="G783" t="s">
        <v>113</v>
      </c>
      <c r="H783" t="s">
        <v>114</v>
      </c>
      <c r="I783" t="s">
        <v>114</v>
      </c>
      <c r="J783" t="s">
        <v>6722</v>
      </c>
      <c r="K783" t="s">
        <v>6723</v>
      </c>
      <c r="L783" t="s">
        <v>117</v>
      </c>
      <c r="M783" t="s">
        <v>118</v>
      </c>
      <c r="N783" t="s">
        <v>141</v>
      </c>
      <c r="O783" t="s">
        <v>239</v>
      </c>
      <c r="P783" t="s">
        <v>200</v>
      </c>
      <c r="Q783" t="s">
        <v>122</v>
      </c>
      <c r="R783" t="s">
        <v>123</v>
      </c>
      <c r="S783" t="s">
        <v>201</v>
      </c>
      <c r="T783" t="s">
        <v>6724</v>
      </c>
      <c r="U783" t="s">
        <v>6725</v>
      </c>
      <c r="V783" t="s">
        <v>6726</v>
      </c>
      <c r="Z783" t="s">
        <v>6727</v>
      </c>
      <c r="AA783" t="s">
        <v>6728</v>
      </c>
      <c r="AB783" t="s">
        <v>206</v>
      </c>
      <c r="AC783" t="s">
        <v>262</v>
      </c>
      <c r="AD783">
        <v>1</v>
      </c>
      <c r="AE783" t="s">
        <v>6729</v>
      </c>
      <c r="AF783" t="s">
        <v>113</v>
      </c>
      <c r="AG783" t="s">
        <v>113</v>
      </c>
      <c r="AH783" t="s">
        <v>131</v>
      </c>
      <c r="AI783" t="s">
        <v>132</v>
      </c>
      <c r="AJ783" t="s">
        <v>131</v>
      </c>
      <c r="AK783" t="s">
        <v>6730</v>
      </c>
      <c r="AL783" t="s">
        <v>6731</v>
      </c>
      <c r="AM783" t="s">
        <v>264</v>
      </c>
      <c r="AN783" t="s">
        <v>265</v>
      </c>
      <c r="AO783" t="s">
        <v>266</v>
      </c>
      <c r="AQ783" t="s">
        <v>267</v>
      </c>
      <c r="AR783" t="s">
        <v>113</v>
      </c>
      <c r="AS783" t="s">
        <v>113</v>
      </c>
      <c r="AT783" t="s">
        <v>6732</v>
      </c>
      <c r="AU783" t="s">
        <v>113</v>
      </c>
      <c r="AW783" t="s">
        <v>159</v>
      </c>
      <c r="AX783" s="82">
        <f>IFERROR(FIND("Óbitos/feridos",consulta_completa__11[[#This Row],[13 - Ocorrências/Ambientes Atingidos]]),0)</f>
        <v>0</v>
      </c>
      <c r="AY783" s="83" t="str">
        <f t="shared" si="375"/>
        <v/>
      </c>
      <c r="AZ783" s="82">
        <f>IFERROR(FIND("População afetada/evacuada",consulta_completa__11[[#This Row],[13 - Ocorrências/Ambientes Atingidos]]),0)</f>
        <v>0</v>
      </c>
      <c r="BA783" s="82" t="str">
        <f t="shared" si="376"/>
        <v/>
      </c>
      <c r="BB783" s="82">
        <f>IFERROR(FIND("Suspensão de abastecimento de água",consulta_completa__11[[#This Row],[13 - Ocorrências/Ambientes Atingidos]]),0)</f>
        <v>0</v>
      </c>
      <c r="BC783" s="83" t="str">
        <f t="shared" si="404"/>
        <v/>
      </c>
      <c r="BD783" s="82">
        <f>IFERROR(FIND("Rio/córrego",consulta_completa__11[[#This Row],[13 - Ocorrências/Ambientes Atingidos]]),0)</f>
        <v>0</v>
      </c>
      <c r="BE783" s="83" t="str">
        <f t="shared" si="377"/>
        <v/>
      </c>
      <c r="BF783" s="82">
        <f>IFERROR(FIND("Lago",consulta_completa__11[[#This Row],[13 - Ocorrências/Ambientes Atingidos]]),0)</f>
        <v>0</v>
      </c>
      <c r="BG783" s="83" t="str">
        <f t="shared" si="378"/>
        <v/>
      </c>
      <c r="BH783" s="82">
        <f>IFERROR(FIND("Mar",consulta_completa__11[[#This Row],[13 - Ocorrências/Ambientes Atingidos]]),0)</f>
        <v>1</v>
      </c>
      <c r="BI783" s="83" t="str">
        <f t="shared" si="379"/>
        <v>X</v>
      </c>
      <c r="BJ783" s="82">
        <f>IFERROR(FIND("Praia",consulta_completa__11[[#This Row],[13 - Ocorrências/Ambientes Atingidos]]),0)</f>
        <v>0</v>
      </c>
      <c r="BK783" s="83" t="str">
        <f t="shared" si="380"/>
        <v/>
      </c>
      <c r="BL783" s="82">
        <f>IFERROR(FIND("Solo",consulta_completa__11[[#This Row],[13 - Ocorrências/Ambientes Atingidos]]),0)</f>
        <v>0</v>
      </c>
      <c r="BM783" s="83" t="str">
        <f t="shared" si="381"/>
        <v/>
      </c>
      <c r="BN783" s="82">
        <f>IFERROR(FIND("Águas subterrâneas",consulta_completa__11[[#This Row],[13 - Ocorrências/Ambientes Atingidos]]),0)</f>
        <v>0</v>
      </c>
      <c r="BO783" s="83" t="str">
        <f t="shared" si="382"/>
        <v/>
      </c>
      <c r="BP783" s="82">
        <f>IFERROR(FIND("Atmosfera",consulta_completa__11[[#This Row],[13 - Ocorrências/Ambientes Atingidos]]),0)</f>
        <v>0</v>
      </c>
      <c r="BQ783" s="83" t="str">
        <f t="shared" si="383"/>
        <v/>
      </c>
      <c r="BR783" s="82">
        <f>IFERROR(FIND("Flora",consulta_completa__11[[#This Row],[13 - Ocorrências/Ambientes Atingidos]]),0)</f>
        <v>0</v>
      </c>
      <c r="BS783" s="83" t="str">
        <f t="shared" si="384"/>
        <v/>
      </c>
      <c r="BT783" s="82">
        <f>IFERROR(FIND("Fauna",consulta_completa__11[[#This Row],[13 - Ocorrências/Ambientes Atingidos]]),0)</f>
        <v>0</v>
      </c>
      <c r="BU783" s="83" t="str">
        <f t="shared" si="385"/>
        <v/>
      </c>
      <c r="BV783" s="82">
        <f>IFERROR(FIND("UC federal",consulta_completa__11[[#This Row],[13 - Ocorrências/Ambientes Atingidos]]),0)</f>
        <v>0</v>
      </c>
      <c r="BW783" s="83" t="str">
        <f t="shared" si="386"/>
        <v/>
      </c>
      <c r="BX783" s="82">
        <f>IFERROR(FIND("UC estadual/municipal",consulta_completa__11[[#This Row],[13 - Ocorrências/Ambientes Atingidos]]),0)</f>
        <v>0</v>
      </c>
      <c r="BY783" s="83" t="str">
        <f t="shared" si="387"/>
        <v/>
      </c>
      <c r="BZ783" s="82">
        <f>IFERROR(FIND("Outro(s)",consulta_completa__11[[#This Row],[13 - Ocorrências/Ambientes Atingidos]]),0)</f>
        <v>0</v>
      </c>
      <c r="CA783" s="83" t="str">
        <f t="shared" si="388"/>
        <v/>
      </c>
      <c r="CB783" s="82">
        <f>IFERROR(FIND("Sem dano",consulta_completa__11[[#This Row],[13 - Ocorrências/Ambientes Atingidos]]),0)</f>
        <v>0</v>
      </c>
      <c r="CC783" s="83" t="str">
        <f t="shared" si="389"/>
        <v/>
      </c>
      <c r="CD783" s="82" t="str">
        <f>IF(consulta_completa__11[[#This Row],[13 - Ocorrências/Ambientes Atingidos]]="","X","")</f>
        <v/>
      </c>
      <c r="CE783" s="84">
        <f>IFERROR(FIND("IBAMA",consulta_completa__11[[#This Row],[14 - Inst. Atuando no Local]]),0)</f>
        <v>0</v>
      </c>
      <c r="CF783" s="84" t="str">
        <f t="shared" si="390"/>
        <v/>
      </c>
      <c r="CG783" s="84">
        <f>IFERROR(FIND("OEMA",consulta_completa__11[[#This Row],[14 - Inst. Atuando no Local]]),0)</f>
        <v>0</v>
      </c>
      <c r="CH783" s="84" t="str">
        <f t="shared" si="391"/>
        <v/>
      </c>
      <c r="CI783" s="84">
        <f>IFERROR(FIND("DEFESA CIVIL",consulta_completa__11[[#This Row],[14 - Inst. Atuando no Local]]),0)</f>
        <v>0</v>
      </c>
      <c r="CJ783" s="84" t="str">
        <f t="shared" si="392"/>
        <v/>
      </c>
      <c r="CK783" s="84">
        <f>IFERROR(FIND("CORPO DE BOMBEIROS",consulta_completa__11[[#This Row],[14 - Inst. Atuando no Local]]),0)</f>
        <v>0</v>
      </c>
      <c r="CL783" s="84" t="str">
        <f t="shared" si="393"/>
        <v/>
      </c>
      <c r="CM783" s="84">
        <f>IFERROR(FIND("POLÍCIA RODOVIÁRIA",consulta_completa__11[[#This Row],[14 - Inst. Atuando no Local]]),0)</f>
        <v>0</v>
      </c>
      <c r="CN783" s="84" t="str">
        <f t="shared" si="394"/>
        <v/>
      </c>
      <c r="CO783" s="84">
        <f>IFERROR(FIND("POLÍCIA MILITAR",consulta_completa__11[[#This Row],[14 - Inst. Atuando no Local]]),0)</f>
        <v>0</v>
      </c>
      <c r="CP783" s="84" t="str">
        <f t="shared" si="395"/>
        <v/>
      </c>
      <c r="CQ783" s="84">
        <f>IFERROR(FIND("POLÍCIA CIVIL",consulta_completa__11[[#This Row],[14 - Inst. Atuando no Local]]),0)</f>
        <v>0</v>
      </c>
      <c r="CR783" s="84" t="str">
        <f t="shared" si="396"/>
        <v/>
      </c>
      <c r="CS783" s="84">
        <f>IFERROR(FIND("MARINHA DO BRASIL",consulta_completa__11[[#This Row],[14 - Inst. Atuando no Local]]),0)</f>
        <v>0</v>
      </c>
      <c r="CT783" s="84" t="str">
        <f t="shared" si="397"/>
        <v/>
      </c>
      <c r="CU783" s="84">
        <f>IFERROR(FIND("EMPRESA ESPECIALIZADA EM ATENDIMENTO",consulta_completa__11[[#This Row],[14 - Inst. Atuando no Local]]),0)</f>
        <v>0</v>
      </c>
      <c r="CV783" s="84" t="str">
        <f t="shared" si="398"/>
        <v/>
      </c>
      <c r="CW783" s="84">
        <f>IFERROR(FIND("IBAMA",consulta_completa__11[[#This Row],[14 - Inst. Atuando no Local]]),0)</f>
        <v>0</v>
      </c>
      <c r="CX783" s="84" t="str">
        <f t="shared" si="399"/>
        <v/>
      </c>
      <c r="CY783" s="84" t="str">
        <f>IF(consulta_completa__11[[#This Row],[14 - Inst. Atuando no Local]]="","X","")</f>
        <v/>
      </c>
      <c r="CZ783" s="84">
        <f>IFERROR(FIND("OUTRA (S)",consulta_completa__11[[#This Row],[14 - Inst. Atuando no Local]]),0)</f>
        <v>0</v>
      </c>
      <c r="DA783" s="84" t="str">
        <f t="shared" si="400"/>
        <v/>
      </c>
      <c r="DB783" s="35" t="str">
        <f t="shared" si="401"/>
        <v>Sim</v>
      </c>
      <c r="DC783" s="35" t="str">
        <f t="shared" si="402"/>
        <v>Não</v>
      </c>
      <c r="DD783" s="35" t="str">
        <f t="shared" si="403"/>
        <v>Sim</v>
      </c>
      <c r="DE783" s="87" t="str">
        <f t="shared" si="374"/>
        <v/>
      </c>
    </row>
    <row r="784" spans="1:109">
      <c r="A784" s="14">
        <v>202511361206</v>
      </c>
      <c r="B784" s="1">
        <v>45962</v>
      </c>
      <c r="C784" t="s">
        <v>109</v>
      </c>
      <c r="D784" t="s">
        <v>212</v>
      </c>
      <c r="E784" t="s">
        <v>452</v>
      </c>
      <c r="F784" t="s">
        <v>112</v>
      </c>
      <c r="G784" t="s">
        <v>113</v>
      </c>
      <c r="H784" t="s">
        <v>114</v>
      </c>
      <c r="I784" t="s">
        <v>114</v>
      </c>
      <c r="J784" t="s">
        <v>113</v>
      </c>
      <c r="K784" t="s">
        <v>114</v>
      </c>
      <c r="L784" t="s">
        <v>114</v>
      </c>
      <c r="M784" t="s">
        <v>118</v>
      </c>
      <c r="N784" t="s">
        <v>141</v>
      </c>
      <c r="O784" t="s">
        <v>239</v>
      </c>
      <c r="P784" t="s">
        <v>229</v>
      </c>
      <c r="Q784" t="s">
        <v>167</v>
      </c>
      <c r="R784" t="s">
        <v>123</v>
      </c>
      <c r="S784" t="s">
        <v>201</v>
      </c>
      <c r="T784" t="s">
        <v>6733</v>
      </c>
      <c r="U784" t="s">
        <v>113</v>
      </c>
      <c r="V784" t="s">
        <v>6734</v>
      </c>
      <c r="W784" t="b">
        <v>1</v>
      </c>
      <c r="Z784" t="s">
        <v>409</v>
      </c>
      <c r="AA784" t="s">
        <v>113</v>
      </c>
      <c r="AB784" t="s">
        <v>1320</v>
      </c>
      <c r="AC784" t="s">
        <v>262</v>
      </c>
      <c r="AD784">
        <v>1</v>
      </c>
      <c r="AE784" t="s">
        <v>113</v>
      </c>
      <c r="AF784" t="s">
        <v>6735</v>
      </c>
      <c r="AG784" t="s">
        <v>1322</v>
      </c>
      <c r="AH784" t="s">
        <v>131</v>
      </c>
      <c r="AI784" t="s">
        <v>132</v>
      </c>
      <c r="AJ784" t="s">
        <v>131</v>
      </c>
      <c r="AK784" t="s">
        <v>6736</v>
      </c>
      <c r="AL784" t="s">
        <v>6737</v>
      </c>
      <c r="AM784" t="s">
        <v>153</v>
      </c>
      <c r="AN784" t="s">
        <v>154</v>
      </c>
      <c r="AO784" t="s">
        <v>113</v>
      </c>
      <c r="AP784">
        <v>6133161070</v>
      </c>
      <c r="AQ784" t="s">
        <v>156</v>
      </c>
      <c r="AR784" t="s">
        <v>113</v>
      </c>
      <c r="AS784" t="s">
        <v>6738</v>
      </c>
      <c r="AT784" t="s">
        <v>113</v>
      </c>
      <c r="AU784" t="s">
        <v>6739</v>
      </c>
      <c r="AV784">
        <v>258000000</v>
      </c>
      <c r="AW784" t="s">
        <v>159</v>
      </c>
      <c r="AX784" s="82">
        <f>IFERROR(FIND("Óbitos/feridos",consulta_completa__11[[#This Row],[13 - Ocorrências/Ambientes Atingidos]]),0)</f>
        <v>0</v>
      </c>
      <c r="AY784" s="83" t="str">
        <f t="shared" si="375"/>
        <v/>
      </c>
      <c r="AZ784" s="82">
        <f>IFERROR(FIND("População afetada/evacuada",consulta_completa__11[[#This Row],[13 - Ocorrências/Ambientes Atingidos]]),0)</f>
        <v>0</v>
      </c>
      <c r="BA784" s="82" t="str">
        <f t="shared" si="376"/>
        <v/>
      </c>
      <c r="BB784" s="82">
        <f>IFERROR(FIND("Suspensão de abastecimento de água",consulta_completa__11[[#This Row],[13 - Ocorrências/Ambientes Atingidos]]),0)</f>
        <v>0</v>
      </c>
      <c r="BC784" s="83" t="str">
        <f t="shared" si="404"/>
        <v/>
      </c>
      <c r="BD784" s="82">
        <f>IFERROR(FIND("Rio/córrego",consulta_completa__11[[#This Row],[13 - Ocorrências/Ambientes Atingidos]]),0)</f>
        <v>0</v>
      </c>
      <c r="BE784" s="83" t="str">
        <f t="shared" si="377"/>
        <v/>
      </c>
      <c r="BF784" s="82">
        <f>IFERROR(FIND("Lago",consulta_completa__11[[#This Row],[13 - Ocorrências/Ambientes Atingidos]]),0)</f>
        <v>0</v>
      </c>
      <c r="BG784" s="83" t="str">
        <f t="shared" si="378"/>
        <v/>
      </c>
      <c r="BH784" s="82">
        <f>IFERROR(FIND("Mar",consulta_completa__11[[#This Row],[13 - Ocorrências/Ambientes Atingidos]]),0)</f>
        <v>1</v>
      </c>
      <c r="BI784" s="83" t="str">
        <f t="shared" si="379"/>
        <v>X</v>
      </c>
      <c r="BJ784" s="82">
        <f>IFERROR(FIND("Praia",consulta_completa__11[[#This Row],[13 - Ocorrências/Ambientes Atingidos]]),0)</f>
        <v>0</v>
      </c>
      <c r="BK784" s="83" t="str">
        <f t="shared" si="380"/>
        <v/>
      </c>
      <c r="BL784" s="82">
        <f>IFERROR(FIND("Solo",consulta_completa__11[[#This Row],[13 - Ocorrências/Ambientes Atingidos]]),0)</f>
        <v>0</v>
      </c>
      <c r="BM784" s="83" t="str">
        <f t="shared" si="381"/>
        <v/>
      </c>
      <c r="BN784" s="82">
        <f>IFERROR(FIND("Águas subterrâneas",consulta_completa__11[[#This Row],[13 - Ocorrências/Ambientes Atingidos]]),0)</f>
        <v>0</v>
      </c>
      <c r="BO784" s="83" t="str">
        <f t="shared" si="382"/>
        <v/>
      </c>
      <c r="BP784" s="82">
        <f>IFERROR(FIND("Atmosfera",consulta_completa__11[[#This Row],[13 - Ocorrências/Ambientes Atingidos]]),0)</f>
        <v>0</v>
      </c>
      <c r="BQ784" s="83" t="str">
        <f t="shared" si="383"/>
        <v/>
      </c>
      <c r="BR784" s="82">
        <f>IFERROR(FIND("Flora",consulta_completa__11[[#This Row],[13 - Ocorrências/Ambientes Atingidos]]),0)</f>
        <v>0</v>
      </c>
      <c r="BS784" s="83" t="str">
        <f t="shared" si="384"/>
        <v/>
      </c>
      <c r="BT784" s="82">
        <f>IFERROR(FIND("Fauna",consulta_completa__11[[#This Row],[13 - Ocorrências/Ambientes Atingidos]]),0)</f>
        <v>0</v>
      </c>
      <c r="BU784" s="83" t="str">
        <f t="shared" si="385"/>
        <v/>
      </c>
      <c r="BV784" s="82">
        <f>IFERROR(FIND("UC federal",consulta_completa__11[[#This Row],[13 - Ocorrências/Ambientes Atingidos]]),0)</f>
        <v>0</v>
      </c>
      <c r="BW784" s="83" t="str">
        <f t="shared" si="386"/>
        <v/>
      </c>
      <c r="BX784" s="82">
        <f>IFERROR(FIND("UC estadual/municipal",consulta_completa__11[[#This Row],[13 - Ocorrências/Ambientes Atingidos]]),0)</f>
        <v>0</v>
      </c>
      <c r="BY784" s="83" t="str">
        <f t="shared" si="387"/>
        <v/>
      </c>
      <c r="BZ784" s="82">
        <f>IFERROR(FIND("Outro(s)",consulta_completa__11[[#This Row],[13 - Ocorrências/Ambientes Atingidos]]),0)</f>
        <v>0</v>
      </c>
      <c r="CA784" s="83" t="str">
        <f t="shared" si="388"/>
        <v/>
      </c>
      <c r="CB784" s="82">
        <f>IFERROR(FIND("Sem dano",consulta_completa__11[[#This Row],[13 - Ocorrências/Ambientes Atingidos]]),0)</f>
        <v>0</v>
      </c>
      <c r="CC784" s="83" t="str">
        <f t="shared" si="389"/>
        <v/>
      </c>
      <c r="CD784" s="82" t="str">
        <f>IF(consulta_completa__11[[#This Row],[13 - Ocorrências/Ambientes Atingidos]]="","X","")</f>
        <v/>
      </c>
      <c r="CE784" s="84">
        <f>IFERROR(FIND("IBAMA",consulta_completa__11[[#This Row],[14 - Inst. Atuando no Local]]),0)</f>
        <v>0</v>
      </c>
      <c r="CF784" s="84" t="str">
        <f t="shared" si="390"/>
        <v/>
      </c>
      <c r="CG784" s="84">
        <f>IFERROR(FIND("OEMA",consulta_completa__11[[#This Row],[14 - Inst. Atuando no Local]]),0)</f>
        <v>0</v>
      </c>
      <c r="CH784" s="84" t="str">
        <f t="shared" si="391"/>
        <v/>
      </c>
      <c r="CI784" s="84">
        <f>IFERROR(FIND("DEFESA CIVIL",consulta_completa__11[[#This Row],[14 - Inst. Atuando no Local]]),0)</f>
        <v>0</v>
      </c>
      <c r="CJ784" s="84" t="str">
        <f t="shared" si="392"/>
        <v/>
      </c>
      <c r="CK784" s="84">
        <f>IFERROR(FIND("CORPO DE BOMBEIROS",consulta_completa__11[[#This Row],[14 - Inst. Atuando no Local]]),0)</f>
        <v>0</v>
      </c>
      <c r="CL784" s="84" t="str">
        <f t="shared" si="393"/>
        <v/>
      </c>
      <c r="CM784" s="84">
        <f>IFERROR(FIND("POLÍCIA RODOVIÁRIA",consulta_completa__11[[#This Row],[14 - Inst. Atuando no Local]]),0)</f>
        <v>0</v>
      </c>
      <c r="CN784" s="84" t="str">
        <f t="shared" si="394"/>
        <v/>
      </c>
      <c r="CO784" s="84">
        <f>IFERROR(FIND("POLÍCIA MILITAR",consulta_completa__11[[#This Row],[14 - Inst. Atuando no Local]]),0)</f>
        <v>0</v>
      </c>
      <c r="CP784" s="84" t="str">
        <f t="shared" si="395"/>
        <v/>
      </c>
      <c r="CQ784" s="84">
        <f>IFERROR(FIND("POLÍCIA CIVIL",consulta_completa__11[[#This Row],[14 - Inst. Atuando no Local]]),0)</f>
        <v>0</v>
      </c>
      <c r="CR784" s="84" t="str">
        <f t="shared" si="396"/>
        <v/>
      </c>
      <c r="CS784" s="84">
        <f>IFERROR(FIND("MARINHA DO BRASIL",consulta_completa__11[[#This Row],[14 - Inst. Atuando no Local]]),0)</f>
        <v>0</v>
      </c>
      <c r="CT784" s="84" t="str">
        <f t="shared" si="397"/>
        <v/>
      </c>
      <c r="CU784" s="84">
        <f>IFERROR(FIND("EMPRESA ESPECIALIZADA EM ATENDIMENTO",consulta_completa__11[[#This Row],[14 - Inst. Atuando no Local]]),0)</f>
        <v>0</v>
      </c>
      <c r="CV784" s="84" t="str">
        <f t="shared" si="398"/>
        <v/>
      </c>
      <c r="CW784" s="84">
        <f>IFERROR(FIND("IBAMA",consulta_completa__11[[#This Row],[14 - Inst. Atuando no Local]]),0)</f>
        <v>0</v>
      </c>
      <c r="CX784" s="84" t="str">
        <f t="shared" si="399"/>
        <v/>
      </c>
      <c r="CY784" s="84" t="str">
        <f>IF(consulta_completa__11[[#This Row],[14 - Inst. Atuando no Local]]="","X","")</f>
        <v/>
      </c>
      <c r="CZ784" s="84">
        <f>IFERROR(FIND("OUTRA (S)",consulta_completa__11[[#This Row],[14 - Inst. Atuando no Local]]),0)</f>
        <v>0</v>
      </c>
      <c r="DA784" s="84" t="str">
        <f t="shared" si="400"/>
        <v/>
      </c>
      <c r="DB784" s="35" t="str">
        <f t="shared" si="401"/>
        <v>Sim</v>
      </c>
      <c r="DC784" s="35" t="str">
        <f t="shared" si="402"/>
        <v>Não</v>
      </c>
      <c r="DD784" s="35" t="str">
        <f t="shared" si="403"/>
        <v>Sim</v>
      </c>
      <c r="DE784" s="87" t="str">
        <f t="shared" si="374"/>
        <v/>
      </c>
    </row>
    <row r="785" spans="1:109">
      <c r="A785" s="14">
        <v>202511368408</v>
      </c>
      <c r="B785" s="1">
        <v>45962</v>
      </c>
      <c r="C785" t="s">
        <v>6740</v>
      </c>
      <c r="D785" t="s">
        <v>180</v>
      </c>
      <c r="E785" t="s">
        <v>286</v>
      </c>
      <c r="F785" t="s">
        <v>112</v>
      </c>
      <c r="G785" t="s">
        <v>113</v>
      </c>
      <c r="H785" t="s">
        <v>114</v>
      </c>
      <c r="I785" t="s">
        <v>114</v>
      </c>
      <c r="J785" t="s">
        <v>6741</v>
      </c>
      <c r="K785" t="s">
        <v>6742</v>
      </c>
      <c r="L785" t="s">
        <v>648</v>
      </c>
      <c r="M785" t="s">
        <v>140</v>
      </c>
      <c r="N785" t="s">
        <v>1166</v>
      </c>
      <c r="O785" t="s">
        <v>185</v>
      </c>
      <c r="P785" t="s">
        <v>229</v>
      </c>
      <c r="Q785" t="s">
        <v>230</v>
      </c>
      <c r="R785" t="s">
        <v>123</v>
      </c>
      <c r="S785" t="s">
        <v>113</v>
      </c>
      <c r="T785" t="s">
        <v>6743</v>
      </c>
      <c r="U785" t="s">
        <v>291</v>
      </c>
      <c r="V785" t="s">
        <v>6744</v>
      </c>
      <c r="Z785" t="s">
        <v>113</v>
      </c>
      <c r="AA785" t="s">
        <v>6745</v>
      </c>
      <c r="AB785" t="s">
        <v>6746</v>
      </c>
      <c r="AC785" t="s">
        <v>6747</v>
      </c>
      <c r="AD785">
        <v>0</v>
      </c>
      <c r="AE785" t="s">
        <v>113</v>
      </c>
      <c r="AF785" t="s">
        <v>113</v>
      </c>
      <c r="AG785" t="s">
        <v>113</v>
      </c>
      <c r="AH785" t="s">
        <v>113</v>
      </c>
      <c r="AI785" t="s">
        <v>132</v>
      </c>
      <c r="AJ785" t="s">
        <v>132</v>
      </c>
      <c r="AK785" t="s">
        <v>113</v>
      </c>
      <c r="AL785" t="s">
        <v>6748</v>
      </c>
      <c r="AM785" t="s">
        <v>153</v>
      </c>
      <c r="AN785" t="s">
        <v>154</v>
      </c>
      <c r="AO785" t="s">
        <v>113</v>
      </c>
      <c r="AP785">
        <v>6133161070</v>
      </c>
      <c r="AQ785" t="s">
        <v>156</v>
      </c>
      <c r="AR785" t="s">
        <v>113</v>
      </c>
      <c r="AS785" t="s">
        <v>113</v>
      </c>
      <c r="AT785" t="s">
        <v>113</v>
      </c>
      <c r="AU785" t="s">
        <v>113</v>
      </c>
      <c r="AW785" t="s">
        <v>113</v>
      </c>
      <c r="AX785" s="82">
        <f>IFERROR(FIND("Óbitos/feridos",consulta_completa__11[[#This Row],[13 - Ocorrências/Ambientes Atingidos]]),0)</f>
        <v>0</v>
      </c>
      <c r="AY785" s="83" t="str">
        <f t="shared" si="375"/>
        <v/>
      </c>
      <c r="AZ785" s="82">
        <f>IFERROR(FIND("População afetada/evacuada",consulta_completa__11[[#This Row],[13 - Ocorrências/Ambientes Atingidos]]),0)</f>
        <v>0</v>
      </c>
      <c r="BA785" s="82" t="str">
        <f t="shared" si="376"/>
        <v/>
      </c>
      <c r="BB785" s="82">
        <f>IFERROR(FIND("Suspensão de abastecimento de água",consulta_completa__11[[#This Row],[13 - Ocorrências/Ambientes Atingidos]]),0)</f>
        <v>0</v>
      </c>
      <c r="BC785" s="83" t="str">
        <f t="shared" si="404"/>
        <v/>
      </c>
      <c r="BD785" s="82">
        <f>IFERROR(FIND("Rio/córrego",consulta_completa__11[[#This Row],[13 - Ocorrências/Ambientes Atingidos]]),0)</f>
        <v>0</v>
      </c>
      <c r="BE785" s="83" t="str">
        <f t="shared" si="377"/>
        <v/>
      </c>
      <c r="BF785" s="82">
        <f>IFERROR(FIND("Lago",consulta_completa__11[[#This Row],[13 - Ocorrências/Ambientes Atingidos]]),0)</f>
        <v>0</v>
      </c>
      <c r="BG785" s="83" t="str">
        <f t="shared" si="378"/>
        <v/>
      </c>
      <c r="BH785" s="82">
        <f>IFERROR(FIND("Mar",consulta_completa__11[[#This Row],[13 - Ocorrências/Ambientes Atingidos]]),0)</f>
        <v>0</v>
      </c>
      <c r="BI785" s="83" t="str">
        <f t="shared" si="379"/>
        <v/>
      </c>
      <c r="BJ785" s="82">
        <f>IFERROR(FIND("Praia",consulta_completa__11[[#This Row],[13 - Ocorrências/Ambientes Atingidos]]),0)</f>
        <v>0</v>
      </c>
      <c r="BK785" s="83" t="str">
        <f t="shared" si="380"/>
        <v/>
      </c>
      <c r="BL785" s="82">
        <f>IFERROR(FIND("Solo",consulta_completa__11[[#This Row],[13 - Ocorrências/Ambientes Atingidos]]),0)</f>
        <v>1</v>
      </c>
      <c r="BM785" s="83" t="str">
        <f t="shared" si="381"/>
        <v>X</v>
      </c>
      <c r="BN785" s="82">
        <f>IFERROR(FIND("Águas subterrâneas",consulta_completa__11[[#This Row],[13 - Ocorrências/Ambientes Atingidos]]),0)</f>
        <v>0</v>
      </c>
      <c r="BO785" s="83" t="str">
        <f t="shared" si="382"/>
        <v/>
      </c>
      <c r="BP785" s="82">
        <f>IFERROR(FIND("Atmosfera",consulta_completa__11[[#This Row],[13 - Ocorrências/Ambientes Atingidos]]),0)</f>
        <v>0</v>
      </c>
      <c r="BQ785" s="83" t="str">
        <f t="shared" si="383"/>
        <v/>
      </c>
      <c r="BR785" s="82">
        <f>IFERROR(FIND("Flora",consulta_completa__11[[#This Row],[13 - Ocorrências/Ambientes Atingidos]]),0)</f>
        <v>0</v>
      </c>
      <c r="BS785" s="83" t="str">
        <f t="shared" si="384"/>
        <v/>
      </c>
      <c r="BT785" s="82">
        <f>IFERROR(FIND("Fauna",consulta_completa__11[[#This Row],[13 - Ocorrências/Ambientes Atingidos]]),0)</f>
        <v>0</v>
      </c>
      <c r="BU785" s="83" t="str">
        <f t="shared" si="385"/>
        <v/>
      </c>
      <c r="BV785" s="82">
        <f>IFERROR(FIND("UC federal",consulta_completa__11[[#This Row],[13 - Ocorrências/Ambientes Atingidos]]),0)</f>
        <v>0</v>
      </c>
      <c r="BW785" s="83" t="str">
        <f t="shared" si="386"/>
        <v/>
      </c>
      <c r="BX785" s="82">
        <f>IFERROR(FIND("UC estadual/municipal",consulta_completa__11[[#This Row],[13 - Ocorrências/Ambientes Atingidos]]),0)</f>
        <v>0</v>
      </c>
      <c r="BY785" s="83" t="str">
        <f t="shared" si="387"/>
        <v/>
      </c>
      <c r="BZ785" s="82">
        <f>IFERROR(FIND("Outro(s)",consulta_completa__11[[#This Row],[13 - Ocorrências/Ambientes Atingidos]]),0)</f>
        <v>0</v>
      </c>
      <c r="CA785" s="83" t="str">
        <f t="shared" si="388"/>
        <v/>
      </c>
      <c r="CB785" s="82">
        <f>IFERROR(FIND("Sem dano",consulta_completa__11[[#This Row],[13 - Ocorrências/Ambientes Atingidos]]),0)</f>
        <v>0</v>
      </c>
      <c r="CC785" s="83" t="str">
        <f t="shared" si="389"/>
        <v/>
      </c>
      <c r="CD785" s="82" t="str">
        <f>IF(consulta_completa__11[[#This Row],[13 - Ocorrências/Ambientes Atingidos]]="","X","")</f>
        <v/>
      </c>
      <c r="CE785" s="84">
        <f>IFERROR(FIND("IBAMA",consulta_completa__11[[#This Row],[14 - Inst. Atuando no Local]]),0)</f>
        <v>0</v>
      </c>
      <c r="CF785" s="84" t="str">
        <f t="shared" si="390"/>
        <v/>
      </c>
      <c r="CG785" s="84">
        <f>IFERROR(FIND("OEMA",consulta_completa__11[[#This Row],[14 - Inst. Atuando no Local]]),0)</f>
        <v>0</v>
      </c>
      <c r="CH785" s="84" t="str">
        <f t="shared" si="391"/>
        <v/>
      </c>
      <c r="CI785" s="84">
        <f>IFERROR(FIND("DEFESA CIVIL",consulta_completa__11[[#This Row],[14 - Inst. Atuando no Local]]),0)</f>
        <v>0</v>
      </c>
      <c r="CJ785" s="84" t="str">
        <f t="shared" si="392"/>
        <v/>
      </c>
      <c r="CK785" s="84">
        <f>IFERROR(FIND("CORPO DE BOMBEIROS",consulta_completa__11[[#This Row],[14 - Inst. Atuando no Local]]),0)</f>
        <v>0</v>
      </c>
      <c r="CL785" s="84" t="str">
        <f t="shared" si="393"/>
        <v/>
      </c>
      <c r="CM785" s="84">
        <f>IFERROR(FIND("POLÍCIA RODOVIÁRIA",consulta_completa__11[[#This Row],[14 - Inst. Atuando no Local]]),0)</f>
        <v>0</v>
      </c>
      <c r="CN785" s="84" t="str">
        <f t="shared" si="394"/>
        <v/>
      </c>
      <c r="CO785" s="84">
        <f>IFERROR(FIND("POLÍCIA MILITAR",consulta_completa__11[[#This Row],[14 - Inst. Atuando no Local]]),0)</f>
        <v>0</v>
      </c>
      <c r="CP785" s="84" t="str">
        <f t="shared" si="395"/>
        <v/>
      </c>
      <c r="CQ785" s="84">
        <f>IFERROR(FIND("POLÍCIA CIVIL",consulta_completa__11[[#This Row],[14 - Inst. Atuando no Local]]),0)</f>
        <v>0</v>
      </c>
      <c r="CR785" s="84" t="str">
        <f t="shared" si="396"/>
        <v/>
      </c>
      <c r="CS785" s="84">
        <f>IFERROR(FIND("MARINHA DO BRASIL",consulta_completa__11[[#This Row],[14 - Inst. Atuando no Local]]),0)</f>
        <v>0</v>
      </c>
      <c r="CT785" s="84" t="str">
        <f t="shared" si="397"/>
        <v/>
      </c>
      <c r="CU785" s="84">
        <f>IFERROR(FIND("EMPRESA ESPECIALIZADA EM ATENDIMENTO",consulta_completa__11[[#This Row],[14 - Inst. Atuando no Local]]),0)</f>
        <v>0</v>
      </c>
      <c r="CV785" s="84" t="str">
        <f t="shared" si="398"/>
        <v/>
      </c>
      <c r="CW785" s="84">
        <f>IFERROR(FIND("IBAMA",consulta_completa__11[[#This Row],[14 - Inst. Atuando no Local]]),0)</f>
        <v>0</v>
      </c>
      <c r="CX785" s="84" t="str">
        <f t="shared" si="399"/>
        <v/>
      </c>
      <c r="CY785" s="84" t="str">
        <f>IF(consulta_completa__11[[#This Row],[14 - Inst. Atuando no Local]]="","X","")</f>
        <v/>
      </c>
      <c r="CZ785" s="84">
        <f>IFERROR(FIND("OUTRA (S)",consulta_completa__11[[#This Row],[14 - Inst. Atuando no Local]]),0)</f>
        <v>0</v>
      </c>
      <c r="DA785" s="84" t="str">
        <f t="shared" si="400"/>
        <v/>
      </c>
      <c r="DB785" s="35" t="str">
        <f t="shared" si="401"/>
        <v>Sim</v>
      </c>
      <c r="DC785" s="35" t="str">
        <f t="shared" si="402"/>
        <v>Não</v>
      </c>
      <c r="DD785" s="35" t="str">
        <f t="shared" si="403"/>
        <v>Sim</v>
      </c>
      <c r="DE785" s="87" t="str">
        <f t="shared" si="374"/>
        <v/>
      </c>
    </row>
    <row r="786" spans="1:109">
      <c r="A786" s="14">
        <v>202511354027</v>
      </c>
      <c r="B786" s="1">
        <v>45963</v>
      </c>
      <c r="C786" t="s">
        <v>109</v>
      </c>
      <c r="D786" t="s">
        <v>212</v>
      </c>
      <c r="E786" t="s">
        <v>452</v>
      </c>
      <c r="F786" t="s">
        <v>112</v>
      </c>
      <c r="G786" t="s">
        <v>113</v>
      </c>
      <c r="H786" t="s">
        <v>114</v>
      </c>
      <c r="I786" t="s">
        <v>114</v>
      </c>
      <c r="J786" t="s">
        <v>6749</v>
      </c>
      <c r="K786" t="s">
        <v>1014</v>
      </c>
      <c r="L786" t="s">
        <v>117</v>
      </c>
      <c r="M786" t="s">
        <v>118</v>
      </c>
      <c r="N786" t="s">
        <v>141</v>
      </c>
      <c r="O786" t="s">
        <v>239</v>
      </c>
      <c r="P786" t="s">
        <v>272</v>
      </c>
      <c r="Q786" t="s">
        <v>122</v>
      </c>
      <c r="R786" t="s">
        <v>123</v>
      </c>
      <c r="S786" t="s">
        <v>201</v>
      </c>
      <c r="T786" t="s">
        <v>6750</v>
      </c>
      <c r="U786" t="s">
        <v>6751</v>
      </c>
      <c r="V786" t="s">
        <v>6752</v>
      </c>
      <c r="Z786" t="s">
        <v>409</v>
      </c>
      <c r="AA786" t="s">
        <v>113</v>
      </c>
      <c r="AB786" t="s">
        <v>206</v>
      </c>
      <c r="AC786" t="s">
        <v>262</v>
      </c>
      <c r="AD786">
        <v>1</v>
      </c>
      <c r="AE786" t="s">
        <v>113</v>
      </c>
      <c r="AF786" t="s">
        <v>6735</v>
      </c>
      <c r="AG786" t="s">
        <v>1322</v>
      </c>
      <c r="AH786" t="s">
        <v>131</v>
      </c>
      <c r="AI786" t="s">
        <v>132</v>
      </c>
      <c r="AJ786" t="s">
        <v>131</v>
      </c>
      <c r="AK786" t="s">
        <v>6753</v>
      </c>
      <c r="AL786" t="s">
        <v>6754</v>
      </c>
      <c r="AM786" t="s">
        <v>153</v>
      </c>
      <c r="AN786" t="s">
        <v>154</v>
      </c>
      <c r="AO786" t="s">
        <v>113</v>
      </c>
      <c r="AP786">
        <v>6133161070</v>
      </c>
      <c r="AQ786" t="s">
        <v>156</v>
      </c>
      <c r="AR786" t="s">
        <v>113</v>
      </c>
      <c r="AS786" t="s">
        <v>113</v>
      </c>
      <c r="AT786" t="s">
        <v>113</v>
      </c>
      <c r="AU786" t="s">
        <v>113</v>
      </c>
      <c r="AW786" t="s">
        <v>113</v>
      </c>
      <c r="AX786" s="82">
        <f>IFERROR(FIND("Óbitos/feridos",consulta_completa__11[[#This Row],[13 - Ocorrências/Ambientes Atingidos]]),0)</f>
        <v>0</v>
      </c>
      <c r="AY786" s="83" t="str">
        <f t="shared" si="375"/>
        <v/>
      </c>
      <c r="AZ786" s="82">
        <f>IFERROR(FIND("População afetada/evacuada",consulta_completa__11[[#This Row],[13 - Ocorrências/Ambientes Atingidos]]),0)</f>
        <v>0</v>
      </c>
      <c r="BA786" s="82" t="str">
        <f t="shared" si="376"/>
        <v/>
      </c>
      <c r="BB786" s="82">
        <f>IFERROR(FIND("Suspensão de abastecimento de água",consulta_completa__11[[#This Row],[13 - Ocorrências/Ambientes Atingidos]]),0)</f>
        <v>0</v>
      </c>
      <c r="BC786" s="83" t="str">
        <f t="shared" si="404"/>
        <v/>
      </c>
      <c r="BD786" s="82">
        <f>IFERROR(FIND("Rio/córrego",consulta_completa__11[[#This Row],[13 - Ocorrências/Ambientes Atingidos]]),0)</f>
        <v>0</v>
      </c>
      <c r="BE786" s="83" t="str">
        <f t="shared" si="377"/>
        <v/>
      </c>
      <c r="BF786" s="82">
        <f>IFERROR(FIND("Lago",consulta_completa__11[[#This Row],[13 - Ocorrências/Ambientes Atingidos]]),0)</f>
        <v>0</v>
      </c>
      <c r="BG786" s="83" t="str">
        <f t="shared" si="378"/>
        <v/>
      </c>
      <c r="BH786" s="82">
        <f>IFERROR(FIND("Mar",consulta_completa__11[[#This Row],[13 - Ocorrências/Ambientes Atingidos]]),0)</f>
        <v>1</v>
      </c>
      <c r="BI786" s="83" t="str">
        <f t="shared" si="379"/>
        <v>X</v>
      </c>
      <c r="BJ786" s="82">
        <f>IFERROR(FIND("Praia",consulta_completa__11[[#This Row],[13 - Ocorrências/Ambientes Atingidos]]),0)</f>
        <v>0</v>
      </c>
      <c r="BK786" s="83" t="str">
        <f t="shared" si="380"/>
        <v/>
      </c>
      <c r="BL786" s="82">
        <f>IFERROR(FIND("Solo",consulta_completa__11[[#This Row],[13 - Ocorrências/Ambientes Atingidos]]),0)</f>
        <v>0</v>
      </c>
      <c r="BM786" s="83" t="str">
        <f t="shared" si="381"/>
        <v/>
      </c>
      <c r="BN786" s="82">
        <f>IFERROR(FIND("Águas subterrâneas",consulta_completa__11[[#This Row],[13 - Ocorrências/Ambientes Atingidos]]),0)</f>
        <v>0</v>
      </c>
      <c r="BO786" s="83" t="str">
        <f t="shared" si="382"/>
        <v/>
      </c>
      <c r="BP786" s="82">
        <f>IFERROR(FIND("Atmosfera",consulta_completa__11[[#This Row],[13 - Ocorrências/Ambientes Atingidos]]),0)</f>
        <v>0</v>
      </c>
      <c r="BQ786" s="83" t="str">
        <f t="shared" si="383"/>
        <v/>
      </c>
      <c r="BR786" s="82">
        <f>IFERROR(FIND("Flora",consulta_completa__11[[#This Row],[13 - Ocorrências/Ambientes Atingidos]]),0)</f>
        <v>0</v>
      </c>
      <c r="BS786" s="83" t="str">
        <f t="shared" si="384"/>
        <v/>
      </c>
      <c r="BT786" s="82">
        <f>IFERROR(FIND("Fauna",consulta_completa__11[[#This Row],[13 - Ocorrências/Ambientes Atingidos]]),0)</f>
        <v>0</v>
      </c>
      <c r="BU786" s="83" t="str">
        <f t="shared" si="385"/>
        <v/>
      </c>
      <c r="BV786" s="82">
        <f>IFERROR(FIND("UC federal",consulta_completa__11[[#This Row],[13 - Ocorrências/Ambientes Atingidos]]),0)</f>
        <v>0</v>
      </c>
      <c r="BW786" s="83" t="str">
        <f t="shared" si="386"/>
        <v/>
      </c>
      <c r="BX786" s="82">
        <f>IFERROR(FIND("UC estadual/municipal",consulta_completa__11[[#This Row],[13 - Ocorrências/Ambientes Atingidos]]),0)</f>
        <v>0</v>
      </c>
      <c r="BY786" s="83" t="str">
        <f t="shared" si="387"/>
        <v/>
      </c>
      <c r="BZ786" s="82">
        <f>IFERROR(FIND("Outro(s)",consulta_completa__11[[#This Row],[13 - Ocorrências/Ambientes Atingidos]]),0)</f>
        <v>0</v>
      </c>
      <c r="CA786" s="83" t="str">
        <f t="shared" si="388"/>
        <v/>
      </c>
      <c r="CB786" s="82">
        <f>IFERROR(FIND("Sem dano",consulta_completa__11[[#This Row],[13 - Ocorrências/Ambientes Atingidos]]),0)</f>
        <v>0</v>
      </c>
      <c r="CC786" s="83" t="str">
        <f t="shared" si="389"/>
        <v/>
      </c>
      <c r="CD786" s="82" t="str">
        <f>IF(consulta_completa__11[[#This Row],[13 - Ocorrências/Ambientes Atingidos]]="","X","")</f>
        <v/>
      </c>
      <c r="CE786" s="84">
        <f>IFERROR(FIND("IBAMA",consulta_completa__11[[#This Row],[14 - Inst. Atuando no Local]]),0)</f>
        <v>0</v>
      </c>
      <c r="CF786" s="84" t="str">
        <f t="shared" si="390"/>
        <v/>
      </c>
      <c r="CG786" s="84">
        <f>IFERROR(FIND("OEMA",consulta_completa__11[[#This Row],[14 - Inst. Atuando no Local]]),0)</f>
        <v>0</v>
      </c>
      <c r="CH786" s="84" t="str">
        <f t="shared" si="391"/>
        <v/>
      </c>
      <c r="CI786" s="84">
        <f>IFERROR(FIND("DEFESA CIVIL",consulta_completa__11[[#This Row],[14 - Inst. Atuando no Local]]),0)</f>
        <v>0</v>
      </c>
      <c r="CJ786" s="84" t="str">
        <f t="shared" si="392"/>
        <v/>
      </c>
      <c r="CK786" s="84">
        <f>IFERROR(FIND("CORPO DE BOMBEIROS",consulta_completa__11[[#This Row],[14 - Inst. Atuando no Local]]),0)</f>
        <v>0</v>
      </c>
      <c r="CL786" s="84" t="str">
        <f t="shared" si="393"/>
        <v/>
      </c>
      <c r="CM786" s="84">
        <f>IFERROR(FIND("POLÍCIA RODOVIÁRIA",consulta_completa__11[[#This Row],[14 - Inst. Atuando no Local]]),0)</f>
        <v>0</v>
      </c>
      <c r="CN786" s="84" t="str">
        <f t="shared" si="394"/>
        <v/>
      </c>
      <c r="CO786" s="84">
        <f>IFERROR(FIND("POLÍCIA MILITAR",consulta_completa__11[[#This Row],[14 - Inst. Atuando no Local]]),0)</f>
        <v>0</v>
      </c>
      <c r="CP786" s="84" t="str">
        <f t="shared" si="395"/>
        <v/>
      </c>
      <c r="CQ786" s="84">
        <f>IFERROR(FIND("POLÍCIA CIVIL",consulta_completa__11[[#This Row],[14 - Inst. Atuando no Local]]),0)</f>
        <v>0</v>
      </c>
      <c r="CR786" s="84" t="str">
        <f t="shared" si="396"/>
        <v/>
      </c>
      <c r="CS786" s="84">
        <f>IFERROR(FIND("MARINHA DO BRASIL",consulta_completa__11[[#This Row],[14 - Inst. Atuando no Local]]),0)</f>
        <v>0</v>
      </c>
      <c r="CT786" s="84" t="str">
        <f t="shared" si="397"/>
        <v/>
      </c>
      <c r="CU786" s="84">
        <f>IFERROR(FIND("EMPRESA ESPECIALIZADA EM ATENDIMENTO",consulta_completa__11[[#This Row],[14 - Inst. Atuando no Local]]),0)</f>
        <v>0</v>
      </c>
      <c r="CV786" s="84" t="str">
        <f t="shared" si="398"/>
        <v/>
      </c>
      <c r="CW786" s="84">
        <f>IFERROR(FIND("IBAMA",consulta_completa__11[[#This Row],[14 - Inst. Atuando no Local]]),0)</f>
        <v>0</v>
      </c>
      <c r="CX786" s="84" t="str">
        <f t="shared" si="399"/>
        <v/>
      </c>
      <c r="CY786" s="84" t="str">
        <f>IF(consulta_completa__11[[#This Row],[14 - Inst. Atuando no Local]]="","X","")</f>
        <v/>
      </c>
      <c r="CZ786" s="84">
        <f>IFERROR(FIND("OUTRA (S)",consulta_completa__11[[#This Row],[14 - Inst. Atuando no Local]]),0)</f>
        <v>0</v>
      </c>
      <c r="DA786" s="84" t="str">
        <f t="shared" si="400"/>
        <v/>
      </c>
      <c r="DB786" s="35" t="str">
        <f t="shared" si="401"/>
        <v>Sim</v>
      </c>
      <c r="DC786" s="35" t="str">
        <f t="shared" si="402"/>
        <v>Não</v>
      </c>
      <c r="DD786" s="35" t="str">
        <f t="shared" si="403"/>
        <v>Sim</v>
      </c>
      <c r="DE786" s="87" t="str">
        <f t="shared" ref="DE786:DE849" si="405">IF(AD786=1,"Federal",IF(AD786=2,"Estadual",IF(AD786=0,"Sem informação","")))</f>
        <v>Federal</v>
      </c>
    </row>
    <row r="787" spans="1:109">
      <c r="A787" s="14">
        <v>2025111032437</v>
      </c>
      <c r="B787" s="1">
        <v>45964</v>
      </c>
      <c r="C787" t="s">
        <v>5892</v>
      </c>
      <c r="D787" t="s">
        <v>180</v>
      </c>
      <c r="E787" t="s">
        <v>286</v>
      </c>
      <c r="F787" t="s">
        <v>112</v>
      </c>
      <c r="G787" t="s">
        <v>839</v>
      </c>
      <c r="H787" t="s">
        <v>6755</v>
      </c>
      <c r="I787" t="s">
        <v>648</v>
      </c>
      <c r="J787" t="s">
        <v>113</v>
      </c>
      <c r="K787" t="s">
        <v>114</v>
      </c>
      <c r="L787" t="s">
        <v>114</v>
      </c>
      <c r="M787" t="s">
        <v>297</v>
      </c>
      <c r="N787" t="s">
        <v>1598</v>
      </c>
      <c r="O787" t="s">
        <v>239</v>
      </c>
      <c r="P787" t="s">
        <v>299</v>
      </c>
      <c r="Q787" t="s">
        <v>143</v>
      </c>
      <c r="R787" t="s">
        <v>123</v>
      </c>
      <c r="S787" t="s">
        <v>113</v>
      </c>
      <c r="T787" t="s">
        <v>6756</v>
      </c>
      <c r="U787" t="s">
        <v>6757</v>
      </c>
      <c r="V787" t="s">
        <v>6758</v>
      </c>
      <c r="Z787" t="s">
        <v>2529</v>
      </c>
      <c r="AA787" t="s">
        <v>6759</v>
      </c>
      <c r="AB787" t="s">
        <v>6760</v>
      </c>
      <c r="AC787" t="s">
        <v>6761</v>
      </c>
      <c r="AD787">
        <v>0</v>
      </c>
      <c r="AE787" t="s">
        <v>6762</v>
      </c>
      <c r="AF787" t="s">
        <v>113</v>
      </c>
      <c r="AG787" t="s">
        <v>113</v>
      </c>
      <c r="AH787" t="s">
        <v>194</v>
      </c>
      <c r="AI787" t="s">
        <v>132</v>
      </c>
      <c r="AJ787" t="s">
        <v>131</v>
      </c>
      <c r="AK787" t="s">
        <v>6763</v>
      </c>
      <c r="AL787" t="s">
        <v>113</v>
      </c>
      <c r="AM787" t="s">
        <v>264</v>
      </c>
      <c r="AN787" t="s">
        <v>265</v>
      </c>
      <c r="AO787" t="s">
        <v>266</v>
      </c>
      <c r="AQ787" t="s">
        <v>267</v>
      </c>
      <c r="AR787" t="s">
        <v>113</v>
      </c>
      <c r="AS787" t="s">
        <v>113</v>
      </c>
      <c r="AT787" t="s">
        <v>6764</v>
      </c>
      <c r="AU787" t="s">
        <v>6765</v>
      </c>
      <c r="AW787" t="s">
        <v>637</v>
      </c>
      <c r="AX787" s="82">
        <f>IFERROR(FIND("Óbitos/feridos",consulta_completa__11[[#This Row],[13 - Ocorrências/Ambientes Atingidos]]),0)</f>
        <v>1</v>
      </c>
      <c r="AY787" s="83" t="str">
        <f t="shared" si="375"/>
        <v>X</v>
      </c>
      <c r="AZ787" s="82">
        <f>IFERROR(FIND("População afetada/evacuada",consulta_completa__11[[#This Row],[13 - Ocorrências/Ambientes Atingidos]]),0)</f>
        <v>0</v>
      </c>
      <c r="BA787" s="82" t="str">
        <f t="shared" si="376"/>
        <v/>
      </c>
      <c r="BB787" s="82">
        <f>IFERROR(FIND("Suspensão de abastecimento de água",consulta_completa__11[[#This Row],[13 - Ocorrências/Ambientes Atingidos]]),0)</f>
        <v>0</v>
      </c>
      <c r="BC787" s="83" t="str">
        <f t="shared" si="404"/>
        <v/>
      </c>
      <c r="BD787" s="82">
        <f>IFERROR(FIND("Rio/córrego",consulta_completa__11[[#This Row],[13 - Ocorrências/Ambientes Atingidos]]),0)</f>
        <v>0</v>
      </c>
      <c r="BE787" s="83" t="str">
        <f t="shared" si="377"/>
        <v/>
      </c>
      <c r="BF787" s="82">
        <f>IFERROR(FIND("Lago",consulta_completa__11[[#This Row],[13 - Ocorrências/Ambientes Atingidos]]),0)</f>
        <v>0</v>
      </c>
      <c r="BG787" s="83" t="str">
        <f t="shared" si="378"/>
        <v/>
      </c>
      <c r="BH787" s="82">
        <f>IFERROR(FIND("Mar",consulta_completa__11[[#This Row],[13 - Ocorrências/Ambientes Atingidos]]),0)</f>
        <v>0</v>
      </c>
      <c r="BI787" s="83" t="str">
        <f t="shared" si="379"/>
        <v/>
      </c>
      <c r="BJ787" s="82">
        <f>IFERROR(FIND("Praia",consulta_completa__11[[#This Row],[13 - Ocorrências/Ambientes Atingidos]]),0)</f>
        <v>0</v>
      </c>
      <c r="BK787" s="83" t="str">
        <f t="shared" si="380"/>
        <v/>
      </c>
      <c r="BL787" s="82">
        <f>IFERROR(FIND("Solo",consulta_completa__11[[#This Row],[13 - Ocorrências/Ambientes Atingidos]]),0)</f>
        <v>17</v>
      </c>
      <c r="BM787" s="83" t="str">
        <f t="shared" si="381"/>
        <v>X</v>
      </c>
      <c r="BN787" s="82">
        <f>IFERROR(FIND("Águas subterrâneas",consulta_completa__11[[#This Row],[13 - Ocorrências/Ambientes Atingidos]]),0)</f>
        <v>0</v>
      </c>
      <c r="BO787" s="83" t="str">
        <f t="shared" si="382"/>
        <v/>
      </c>
      <c r="BP787" s="82">
        <f>IFERROR(FIND("Atmosfera",consulta_completa__11[[#This Row],[13 - Ocorrências/Ambientes Atingidos]]),0)</f>
        <v>0</v>
      </c>
      <c r="BQ787" s="83" t="str">
        <f t="shared" si="383"/>
        <v/>
      </c>
      <c r="BR787" s="82">
        <f>IFERROR(FIND("Flora",consulta_completa__11[[#This Row],[13 - Ocorrências/Ambientes Atingidos]]),0)</f>
        <v>0</v>
      </c>
      <c r="BS787" s="83" t="str">
        <f t="shared" si="384"/>
        <v/>
      </c>
      <c r="BT787" s="82">
        <f>IFERROR(FIND("Fauna",consulta_completa__11[[#This Row],[13 - Ocorrências/Ambientes Atingidos]]),0)</f>
        <v>0</v>
      </c>
      <c r="BU787" s="83" t="str">
        <f t="shared" si="385"/>
        <v/>
      </c>
      <c r="BV787" s="82">
        <f>IFERROR(FIND("UC federal",consulta_completa__11[[#This Row],[13 - Ocorrências/Ambientes Atingidos]]),0)</f>
        <v>0</v>
      </c>
      <c r="BW787" s="83" t="str">
        <f t="shared" si="386"/>
        <v/>
      </c>
      <c r="BX787" s="82">
        <f>IFERROR(FIND("UC estadual/municipal",consulta_completa__11[[#This Row],[13 - Ocorrências/Ambientes Atingidos]]),0)</f>
        <v>0</v>
      </c>
      <c r="BY787" s="83" t="str">
        <f t="shared" si="387"/>
        <v/>
      </c>
      <c r="BZ787" s="82">
        <f>IFERROR(FIND("Outro(s)",consulta_completa__11[[#This Row],[13 - Ocorrências/Ambientes Atingidos]]),0)</f>
        <v>0</v>
      </c>
      <c r="CA787" s="83" t="str">
        <f t="shared" si="388"/>
        <v/>
      </c>
      <c r="CB787" s="82">
        <f>IFERROR(FIND("Sem dano",consulta_completa__11[[#This Row],[13 - Ocorrências/Ambientes Atingidos]]),0)</f>
        <v>0</v>
      </c>
      <c r="CC787" s="83" t="str">
        <f t="shared" si="389"/>
        <v/>
      </c>
      <c r="CD787" s="82" t="str">
        <f>IF(consulta_completa__11[[#This Row],[13 - Ocorrências/Ambientes Atingidos]]="","X","")</f>
        <v/>
      </c>
      <c r="CE787" s="84">
        <f>IFERROR(FIND("IBAMA",consulta_completa__11[[#This Row],[14 - Inst. Atuando no Local]]),0)</f>
        <v>0</v>
      </c>
      <c r="CF787" s="84" t="str">
        <f t="shared" si="390"/>
        <v/>
      </c>
      <c r="CG787" s="84">
        <f>IFERROR(FIND("OEMA",consulta_completa__11[[#This Row],[14 - Inst. Atuando no Local]]),0)</f>
        <v>0</v>
      </c>
      <c r="CH787" s="84" t="str">
        <f t="shared" si="391"/>
        <v/>
      </c>
      <c r="CI787" s="84">
        <f>IFERROR(FIND("DEFESA CIVIL",consulta_completa__11[[#This Row],[14 - Inst. Atuando no Local]]),0)</f>
        <v>0</v>
      </c>
      <c r="CJ787" s="84" t="str">
        <f t="shared" si="392"/>
        <v/>
      </c>
      <c r="CK787" s="84">
        <f>IFERROR(FIND("CORPO DE BOMBEIROS",consulta_completa__11[[#This Row],[14 - Inst. Atuando no Local]]),0)</f>
        <v>0</v>
      </c>
      <c r="CL787" s="84" t="str">
        <f t="shared" si="393"/>
        <v/>
      </c>
      <c r="CM787" s="84">
        <f>IFERROR(FIND("POLÍCIA RODOVIÁRIA",consulta_completa__11[[#This Row],[14 - Inst. Atuando no Local]]),0)</f>
        <v>0</v>
      </c>
      <c r="CN787" s="84" t="str">
        <f t="shared" si="394"/>
        <v/>
      </c>
      <c r="CO787" s="84">
        <f>IFERROR(FIND("POLÍCIA MILITAR",consulta_completa__11[[#This Row],[14 - Inst. Atuando no Local]]),0)</f>
        <v>0</v>
      </c>
      <c r="CP787" s="84" t="str">
        <f t="shared" si="395"/>
        <v/>
      </c>
      <c r="CQ787" s="84">
        <f>IFERROR(FIND("POLÍCIA CIVIL",consulta_completa__11[[#This Row],[14 - Inst. Atuando no Local]]),0)</f>
        <v>0</v>
      </c>
      <c r="CR787" s="84" t="str">
        <f t="shared" si="396"/>
        <v/>
      </c>
      <c r="CS787" s="84">
        <f>IFERROR(FIND("MARINHA DO BRASIL",consulta_completa__11[[#This Row],[14 - Inst. Atuando no Local]]),0)</f>
        <v>0</v>
      </c>
      <c r="CT787" s="84" t="str">
        <f t="shared" si="397"/>
        <v/>
      </c>
      <c r="CU787" s="84">
        <f>IFERROR(FIND("EMPRESA ESPECIALIZADA EM ATENDIMENTO",consulta_completa__11[[#This Row],[14 - Inst. Atuando no Local]]),0)</f>
        <v>0</v>
      </c>
      <c r="CV787" s="84" t="str">
        <f t="shared" si="398"/>
        <v/>
      </c>
      <c r="CW787" s="84">
        <f>IFERROR(FIND("IBAMA",consulta_completa__11[[#This Row],[14 - Inst. Atuando no Local]]),0)</f>
        <v>0</v>
      </c>
      <c r="CX787" s="84" t="str">
        <f t="shared" si="399"/>
        <v/>
      </c>
      <c r="CY787" s="84" t="str">
        <f>IF(consulta_completa__11[[#This Row],[14 - Inst. Atuando no Local]]="","X","")</f>
        <v/>
      </c>
      <c r="CZ787" s="84">
        <f>IFERROR(FIND("OUTRA (S)",consulta_completa__11[[#This Row],[14 - Inst. Atuando no Local]]),0)</f>
        <v>0</v>
      </c>
      <c r="DA787" s="84" t="str">
        <f t="shared" si="400"/>
        <v/>
      </c>
      <c r="DB787" s="35" t="str">
        <f t="shared" si="401"/>
        <v>Sim</v>
      </c>
      <c r="DC787" s="35" t="str">
        <f t="shared" si="402"/>
        <v>Não</v>
      </c>
      <c r="DD787" s="35" t="str">
        <f t="shared" si="403"/>
        <v>Sim</v>
      </c>
      <c r="DE787" s="87" t="str">
        <f t="shared" si="405"/>
        <v>Sem informação</v>
      </c>
    </row>
    <row r="788" spans="1:109">
      <c r="A788" s="14">
        <v>202511643216</v>
      </c>
      <c r="B788" s="1">
        <v>45965</v>
      </c>
      <c r="C788" t="s">
        <v>502</v>
      </c>
      <c r="D788" t="s">
        <v>254</v>
      </c>
      <c r="E788" t="s">
        <v>139</v>
      </c>
      <c r="F788" t="s">
        <v>112</v>
      </c>
      <c r="G788" t="s">
        <v>113</v>
      </c>
      <c r="H788" t="s">
        <v>114</v>
      </c>
      <c r="I788" t="s">
        <v>114</v>
      </c>
      <c r="J788" t="s">
        <v>113</v>
      </c>
      <c r="K788" t="s">
        <v>114</v>
      </c>
      <c r="L788" t="s">
        <v>114</v>
      </c>
      <c r="M788" t="s">
        <v>140</v>
      </c>
      <c r="N788" t="s">
        <v>141</v>
      </c>
      <c r="O788" t="s">
        <v>113</v>
      </c>
      <c r="P788" t="s">
        <v>355</v>
      </c>
      <c r="Q788" t="s">
        <v>230</v>
      </c>
      <c r="R788" t="s">
        <v>123</v>
      </c>
      <c r="S788" t="s">
        <v>113</v>
      </c>
      <c r="T788" t="s">
        <v>6766</v>
      </c>
      <c r="U788" t="s">
        <v>145</v>
      </c>
      <c r="V788" t="s">
        <v>6767</v>
      </c>
      <c r="X788" t="b">
        <v>1</v>
      </c>
      <c r="Z788" t="s">
        <v>6768</v>
      </c>
      <c r="AA788" t="s">
        <v>113</v>
      </c>
      <c r="AB788" t="s">
        <v>261</v>
      </c>
      <c r="AC788" t="s">
        <v>113</v>
      </c>
      <c r="AD788">
        <v>2</v>
      </c>
      <c r="AE788" t="s">
        <v>113</v>
      </c>
      <c r="AF788" t="s">
        <v>3994</v>
      </c>
      <c r="AG788" t="s">
        <v>2972</v>
      </c>
      <c r="AH788" t="s">
        <v>131</v>
      </c>
      <c r="AI788" t="s">
        <v>131</v>
      </c>
      <c r="AJ788" t="s">
        <v>131</v>
      </c>
      <c r="AK788" t="s">
        <v>6769</v>
      </c>
      <c r="AL788" t="s">
        <v>6770</v>
      </c>
      <c r="AM788" t="s">
        <v>153</v>
      </c>
      <c r="AN788" t="s">
        <v>154</v>
      </c>
      <c r="AO788" t="s">
        <v>113</v>
      </c>
      <c r="AP788">
        <v>6133161070</v>
      </c>
      <c r="AQ788" t="s">
        <v>156</v>
      </c>
      <c r="AR788" t="s">
        <v>113</v>
      </c>
      <c r="AS788" t="s">
        <v>113</v>
      </c>
      <c r="AT788" t="s">
        <v>6771</v>
      </c>
      <c r="AU788" t="s">
        <v>6772</v>
      </c>
      <c r="AV788">
        <v>2380000000</v>
      </c>
      <c r="AW788" t="s">
        <v>159</v>
      </c>
      <c r="AX788" s="82">
        <f>IFERROR(FIND("Óbitos/feridos",consulta_completa__11[[#This Row],[13 - Ocorrências/Ambientes Atingidos]]),0)</f>
        <v>0</v>
      </c>
      <c r="AY788" s="83" t="str">
        <f t="shared" si="375"/>
        <v/>
      </c>
      <c r="AZ788" s="82">
        <f>IFERROR(FIND("População afetada/evacuada",consulta_completa__11[[#This Row],[13 - Ocorrências/Ambientes Atingidos]]),0)</f>
        <v>0</v>
      </c>
      <c r="BA788" s="82" t="str">
        <f t="shared" si="376"/>
        <v/>
      </c>
      <c r="BB788" s="82">
        <f>IFERROR(FIND("Suspensão de abastecimento de água",consulta_completa__11[[#This Row],[13 - Ocorrências/Ambientes Atingidos]]),0)</f>
        <v>0</v>
      </c>
      <c r="BC788" s="83" t="str">
        <f t="shared" si="404"/>
        <v/>
      </c>
      <c r="BD788" s="82">
        <f>IFERROR(FIND("Rio/córrego",consulta_completa__11[[#This Row],[13 - Ocorrências/Ambientes Atingidos]]),0)</f>
        <v>0</v>
      </c>
      <c r="BE788" s="83" t="str">
        <f t="shared" si="377"/>
        <v/>
      </c>
      <c r="BF788" s="82">
        <f>IFERROR(FIND("Lago",consulta_completa__11[[#This Row],[13 - Ocorrências/Ambientes Atingidos]]),0)</f>
        <v>0</v>
      </c>
      <c r="BG788" s="83" t="str">
        <f t="shared" si="378"/>
        <v/>
      </c>
      <c r="BH788" s="82">
        <f>IFERROR(FIND("Mar",consulta_completa__11[[#This Row],[13 - Ocorrências/Ambientes Atingidos]]),0)</f>
        <v>0</v>
      </c>
      <c r="BI788" s="83" t="str">
        <f t="shared" si="379"/>
        <v/>
      </c>
      <c r="BJ788" s="82">
        <f>IFERROR(FIND("Praia",consulta_completa__11[[#This Row],[13 - Ocorrências/Ambientes Atingidos]]),0)</f>
        <v>0</v>
      </c>
      <c r="BK788" s="83" t="str">
        <f t="shared" si="380"/>
        <v/>
      </c>
      <c r="BL788" s="82">
        <f>IFERROR(FIND("Solo",consulta_completa__11[[#This Row],[13 - Ocorrências/Ambientes Atingidos]]),0)</f>
        <v>1</v>
      </c>
      <c r="BM788" s="83" t="str">
        <f t="shared" si="381"/>
        <v>X</v>
      </c>
      <c r="BN788" s="82">
        <f>IFERROR(FIND("Águas subterrâneas",consulta_completa__11[[#This Row],[13 - Ocorrências/Ambientes Atingidos]]),0)</f>
        <v>0</v>
      </c>
      <c r="BO788" s="83" t="str">
        <f t="shared" si="382"/>
        <v/>
      </c>
      <c r="BP788" s="82">
        <f>IFERROR(FIND("Atmosfera",consulta_completa__11[[#This Row],[13 - Ocorrências/Ambientes Atingidos]]),0)</f>
        <v>0</v>
      </c>
      <c r="BQ788" s="83" t="str">
        <f t="shared" si="383"/>
        <v/>
      </c>
      <c r="BR788" s="82">
        <f>IFERROR(FIND("Flora",consulta_completa__11[[#This Row],[13 - Ocorrências/Ambientes Atingidos]]),0)</f>
        <v>0</v>
      </c>
      <c r="BS788" s="83" t="str">
        <f t="shared" si="384"/>
        <v/>
      </c>
      <c r="BT788" s="82">
        <f>IFERROR(FIND("Fauna",consulta_completa__11[[#This Row],[13 - Ocorrências/Ambientes Atingidos]]),0)</f>
        <v>0</v>
      </c>
      <c r="BU788" s="83" t="str">
        <f t="shared" si="385"/>
        <v/>
      </c>
      <c r="BV788" s="82">
        <f>IFERROR(FIND("UC federal",consulta_completa__11[[#This Row],[13 - Ocorrências/Ambientes Atingidos]]),0)</f>
        <v>0</v>
      </c>
      <c r="BW788" s="83" t="str">
        <f t="shared" si="386"/>
        <v/>
      </c>
      <c r="BX788" s="82">
        <f>IFERROR(FIND("UC estadual/municipal",consulta_completa__11[[#This Row],[13 - Ocorrências/Ambientes Atingidos]]),0)</f>
        <v>0</v>
      </c>
      <c r="BY788" s="83" t="str">
        <f t="shared" si="387"/>
        <v/>
      </c>
      <c r="BZ788" s="82">
        <f>IFERROR(FIND("Outro(s)",consulta_completa__11[[#This Row],[13 - Ocorrências/Ambientes Atingidos]]),0)</f>
        <v>0</v>
      </c>
      <c r="CA788" s="83" t="str">
        <f t="shared" si="388"/>
        <v/>
      </c>
      <c r="CB788" s="82">
        <f>IFERROR(FIND("Sem dano",consulta_completa__11[[#This Row],[13 - Ocorrências/Ambientes Atingidos]]),0)</f>
        <v>0</v>
      </c>
      <c r="CC788" s="83" t="str">
        <f t="shared" si="389"/>
        <v/>
      </c>
      <c r="CD788" s="82" t="str">
        <f>IF(consulta_completa__11[[#This Row],[13 - Ocorrências/Ambientes Atingidos]]="","X","")</f>
        <v/>
      </c>
      <c r="CE788" s="84">
        <f>IFERROR(FIND("IBAMA",consulta_completa__11[[#This Row],[14 - Inst. Atuando no Local]]),0)</f>
        <v>0</v>
      </c>
      <c r="CF788" s="84" t="str">
        <f t="shared" si="390"/>
        <v/>
      </c>
      <c r="CG788" s="84">
        <f>IFERROR(FIND("OEMA",consulta_completa__11[[#This Row],[14 - Inst. Atuando no Local]]),0)</f>
        <v>0</v>
      </c>
      <c r="CH788" s="84" t="str">
        <f t="shared" si="391"/>
        <v/>
      </c>
      <c r="CI788" s="84">
        <f>IFERROR(FIND("DEFESA CIVIL",consulta_completa__11[[#This Row],[14 - Inst. Atuando no Local]]),0)</f>
        <v>0</v>
      </c>
      <c r="CJ788" s="84" t="str">
        <f t="shared" si="392"/>
        <v/>
      </c>
      <c r="CK788" s="84">
        <f>IFERROR(FIND("CORPO DE BOMBEIROS",consulta_completa__11[[#This Row],[14 - Inst. Atuando no Local]]),0)</f>
        <v>0</v>
      </c>
      <c r="CL788" s="84" t="str">
        <f t="shared" si="393"/>
        <v/>
      </c>
      <c r="CM788" s="84">
        <f>IFERROR(FIND("POLÍCIA RODOVIÁRIA",consulta_completa__11[[#This Row],[14 - Inst. Atuando no Local]]),0)</f>
        <v>0</v>
      </c>
      <c r="CN788" s="84" t="str">
        <f t="shared" si="394"/>
        <v/>
      </c>
      <c r="CO788" s="84">
        <f>IFERROR(FIND("POLÍCIA MILITAR",consulta_completa__11[[#This Row],[14 - Inst. Atuando no Local]]),0)</f>
        <v>0</v>
      </c>
      <c r="CP788" s="84" t="str">
        <f t="shared" si="395"/>
        <v/>
      </c>
      <c r="CQ788" s="84">
        <f>IFERROR(FIND("POLÍCIA CIVIL",consulta_completa__11[[#This Row],[14 - Inst. Atuando no Local]]),0)</f>
        <v>0</v>
      </c>
      <c r="CR788" s="84" t="str">
        <f t="shared" si="396"/>
        <v/>
      </c>
      <c r="CS788" s="84">
        <f>IFERROR(FIND("MARINHA DO BRASIL",consulta_completa__11[[#This Row],[14 - Inst. Atuando no Local]]),0)</f>
        <v>0</v>
      </c>
      <c r="CT788" s="84" t="str">
        <f t="shared" si="397"/>
        <v/>
      </c>
      <c r="CU788" s="84">
        <f>IFERROR(FIND("EMPRESA ESPECIALIZADA EM ATENDIMENTO",consulta_completa__11[[#This Row],[14 - Inst. Atuando no Local]]),0)</f>
        <v>0</v>
      </c>
      <c r="CV788" s="84" t="str">
        <f t="shared" si="398"/>
        <v/>
      </c>
      <c r="CW788" s="84">
        <f>IFERROR(FIND("IBAMA",consulta_completa__11[[#This Row],[14 - Inst. Atuando no Local]]),0)</f>
        <v>0</v>
      </c>
      <c r="CX788" s="84" t="str">
        <f t="shared" si="399"/>
        <v/>
      </c>
      <c r="CY788" s="84" t="str">
        <f>IF(consulta_completa__11[[#This Row],[14 - Inst. Atuando no Local]]="","X","")</f>
        <v/>
      </c>
      <c r="CZ788" s="84">
        <f>IFERROR(FIND("OUTRA (S)",consulta_completa__11[[#This Row],[14 - Inst. Atuando no Local]]),0)</f>
        <v>0</v>
      </c>
      <c r="DA788" s="84" t="str">
        <f t="shared" si="400"/>
        <v/>
      </c>
      <c r="DB788" s="35" t="str">
        <f t="shared" si="401"/>
        <v>Sim</v>
      </c>
      <c r="DC788" s="35" t="str">
        <f t="shared" si="402"/>
        <v>Não</v>
      </c>
      <c r="DD788" s="35" t="str">
        <f t="shared" si="403"/>
        <v>Sim</v>
      </c>
      <c r="DE788" s="87" t="str">
        <f t="shared" si="405"/>
        <v>Estadual</v>
      </c>
    </row>
    <row r="789" spans="1:109">
      <c r="A789" s="14">
        <v>202511732449</v>
      </c>
      <c r="B789" s="1">
        <v>45966</v>
      </c>
      <c r="C789" t="s">
        <v>718</v>
      </c>
      <c r="D789" t="s">
        <v>609</v>
      </c>
      <c r="E789" t="s">
        <v>111</v>
      </c>
      <c r="F789" t="s">
        <v>112</v>
      </c>
      <c r="G789" t="s">
        <v>439</v>
      </c>
      <c r="H789" t="s">
        <v>6773</v>
      </c>
      <c r="I789" t="s">
        <v>117</v>
      </c>
      <c r="J789" t="s">
        <v>6774</v>
      </c>
      <c r="K789" t="s">
        <v>6775</v>
      </c>
      <c r="L789" t="s">
        <v>117</v>
      </c>
      <c r="M789" t="s">
        <v>140</v>
      </c>
      <c r="N789" t="s">
        <v>141</v>
      </c>
      <c r="O789" t="s">
        <v>239</v>
      </c>
      <c r="P789" t="s">
        <v>121</v>
      </c>
      <c r="Q789" t="s">
        <v>143</v>
      </c>
      <c r="R789" t="s">
        <v>123</v>
      </c>
      <c r="S789" t="s">
        <v>113</v>
      </c>
      <c r="T789" t="s">
        <v>6776</v>
      </c>
      <c r="U789" t="s">
        <v>6777</v>
      </c>
      <c r="V789" t="s">
        <v>6778</v>
      </c>
      <c r="Z789" t="s">
        <v>6779</v>
      </c>
      <c r="AA789" t="s">
        <v>6780</v>
      </c>
      <c r="AB789" t="s">
        <v>724</v>
      </c>
      <c r="AC789" t="s">
        <v>725</v>
      </c>
      <c r="AD789">
        <v>2</v>
      </c>
      <c r="AE789" t="s">
        <v>6781</v>
      </c>
      <c r="AF789" t="s">
        <v>113</v>
      </c>
      <c r="AG789" t="s">
        <v>113</v>
      </c>
      <c r="AH789" t="s">
        <v>131</v>
      </c>
      <c r="AI789" t="s">
        <v>131</v>
      </c>
      <c r="AJ789" t="s">
        <v>131</v>
      </c>
      <c r="AK789" t="s">
        <v>2811</v>
      </c>
      <c r="AL789" t="s">
        <v>6782</v>
      </c>
      <c r="AM789" t="s">
        <v>264</v>
      </c>
      <c r="AN789" t="s">
        <v>265</v>
      </c>
      <c r="AO789" t="s">
        <v>266</v>
      </c>
      <c r="AQ789" t="s">
        <v>267</v>
      </c>
      <c r="AR789" t="s">
        <v>113</v>
      </c>
      <c r="AS789" t="s">
        <v>113</v>
      </c>
      <c r="AT789" t="s">
        <v>731</v>
      </c>
      <c r="AU789" t="s">
        <v>113</v>
      </c>
      <c r="AW789" t="s">
        <v>159</v>
      </c>
      <c r="AX789" s="82">
        <f>IFERROR(FIND("Óbitos/feridos",consulta_completa__11[[#This Row],[13 - Ocorrências/Ambientes Atingidos]]),0)</f>
        <v>0</v>
      </c>
      <c r="AY789" s="83" t="str">
        <f t="shared" si="375"/>
        <v/>
      </c>
      <c r="AZ789" s="82">
        <f>IFERROR(FIND("População afetada/evacuada",consulta_completa__11[[#This Row],[13 - Ocorrências/Ambientes Atingidos]]),0)</f>
        <v>0</v>
      </c>
      <c r="BA789" s="82" t="str">
        <f t="shared" si="376"/>
        <v/>
      </c>
      <c r="BB789" s="82">
        <f>IFERROR(FIND("Suspensão de abastecimento de água",consulta_completa__11[[#This Row],[13 - Ocorrências/Ambientes Atingidos]]),0)</f>
        <v>0</v>
      </c>
      <c r="BC789" s="83" t="str">
        <f t="shared" si="404"/>
        <v/>
      </c>
      <c r="BD789" s="82">
        <f>IFERROR(FIND("Rio/córrego",consulta_completa__11[[#This Row],[13 - Ocorrências/Ambientes Atingidos]]),0)</f>
        <v>0</v>
      </c>
      <c r="BE789" s="83" t="str">
        <f t="shared" si="377"/>
        <v/>
      </c>
      <c r="BF789" s="82">
        <f>IFERROR(FIND("Lago",consulta_completa__11[[#This Row],[13 - Ocorrências/Ambientes Atingidos]]),0)</f>
        <v>0</v>
      </c>
      <c r="BG789" s="83" t="str">
        <f t="shared" si="378"/>
        <v/>
      </c>
      <c r="BH789" s="82">
        <f>IFERROR(FIND("Mar",consulta_completa__11[[#This Row],[13 - Ocorrências/Ambientes Atingidos]]),0)</f>
        <v>0</v>
      </c>
      <c r="BI789" s="83" t="str">
        <f t="shared" si="379"/>
        <v/>
      </c>
      <c r="BJ789" s="82">
        <f>IFERROR(FIND("Praia",consulta_completa__11[[#This Row],[13 - Ocorrências/Ambientes Atingidos]]),0)</f>
        <v>0</v>
      </c>
      <c r="BK789" s="83" t="str">
        <f t="shared" si="380"/>
        <v/>
      </c>
      <c r="BL789" s="82">
        <f>IFERROR(FIND("Solo",consulta_completa__11[[#This Row],[13 - Ocorrências/Ambientes Atingidos]]),0)</f>
        <v>1</v>
      </c>
      <c r="BM789" s="83" t="str">
        <f t="shared" si="381"/>
        <v>X</v>
      </c>
      <c r="BN789" s="82">
        <f>IFERROR(FIND("Águas subterrâneas",consulta_completa__11[[#This Row],[13 - Ocorrências/Ambientes Atingidos]]),0)</f>
        <v>0</v>
      </c>
      <c r="BO789" s="83" t="str">
        <f t="shared" si="382"/>
        <v/>
      </c>
      <c r="BP789" s="82">
        <f>IFERROR(FIND("Atmosfera",consulta_completa__11[[#This Row],[13 - Ocorrências/Ambientes Atingidos]]),0)</f>
        <v>0</v>
      </c>
      <c r="BQ789" s="83" t="str">
        <f t="shared" si="383"/>
        <v/>
      </c>
      <c r="BR789" s="82">
        <f>IFERROR(FIND("Flora",consulta_completa__11[[#This Row],[13 - Ocorrências/Ambientes Atingidos]]),0)</f>
        <v>0</v>
      </c>
      <c r="BS789" s="83" t="str">
        <f t="shared" si="384"/>
        <v/>
      </c>
      <c r="BT789" s="82">
        <f>IFERROR(FIND("Fauna",consulta_completa__11[[#This Row],[13 - Ocorrências/Ambientes Atingidos]]),0)</f>
        <v>0</v>
      </c>
      <c r="BU789" s="83" t="str">
        <f t="shared" si="385"/>
        <v/>
      </c>
      <c r="BV789" s="82">
        <f>IFERROR(FIND("UC federal",consulta_completa__11[[#This Row],[13 - Ocorrências/Ambientes Atingidos]]),0)</f>
        <v>0</v>
      </c>
      <c r="BW789" s="83" t="str">
        <f t="shared" si="386"/>
        <v/>
      </c>
      <c r="BX789" s="82">
        <f>IFERROR(FIND("UC estadual/municipal",consulta_completa__11[[#This Row],[13 - Ocorrências/Ambientes Atingidos]]),0)</f>
        <v>0</v>
      </c>
      <c r="BY789" s="83" t="str">
        <f t="shared" si="387"/>
        <v/>
      </c>
      <c r="BZ789" s="82">
        <f>IFERROR(FIND("Outro(s)",consulta_completa__11[[#This Row],[13 - Ocorrências/Ambientes Atingidos]]),0)</f>
        <v>0</v>
      </c>
      <c r="CA789" s="83" t="str">
        <f t="shared" si="388"/>
        <v/>
      </c>
      <c r="CB789" s="82">
        <f>IFERROR(FIND("Sem dano",consulta_completa__11[[#This Row],[13 - Ocorrências/Ambientes Atingidos]]),0)</f>
        <v>0</v>
      </c>
      <c r="CC789" s="83" t="str">
        <f t="shared" si="389"/>
        <v/>
      </c>
      <c r="CD789" s="82" t="str">
        <f>IF(consulta_completa__11[[#This Row],[13 - Ocorrências/Ambientes Atingidos]]="","X","")</f>
        <v/>
      </c>
      <c r="CE789" s="84">
        <f>IFERROR(FIND("IBAMA",consulta_completa__11[[#This Row],[14 - Inst. Atuando no Local]]),0)</f>
        <v>0</v>
      </c>
      <c r="CF789" s="84" t="str">
        <f t="shared" si="390"/>
        <v/>
      </c>
      <c r="CG789" s="84">
        <f>IFERROR(FIND("OEMA",consulta_completa__11[[#This Row],[14 - Inst. Atuando no Local]]),0)</f>
        <v>0</v>
      </c>
      <c r="CH789" s="84" t="str">
        <f t="shared" si="391"/>
        <v/>
      </c>
      <c r="CI789" s="84">
        <f>IFERROR(FIND("DEFESA CIVIL",consulta_completa__11[[#This Row],[14 - Inst. Atuando no Local]]),0)</f>
        <v>0</v>
      </c>
      <c r="CJ789" s="84" t="str">
        <f t="shared" si="392"/>
        <v/>
      </c>
      <c r="CK789" s="84">
        <f>IFERROR(FIND("CORPO DE BOMBEIROS",consulta_completa__11[[#This Row],[14 - Inst. Atuando no Local]]),0)</f>
        <v>0</v>
      </c>
      <c r="CL789" s="84" t="str">
        <f t="shared" si="393"/>
        <v/>
      </c>
      <c r="CM789" s="84">
        <f>IFERROR(FIND("POLÍCIA RODOVIÁRIA",consulta_completa__11[[#This Row],[14 - Inst. Atuando no Local]]),0)</f>
        <v>0</v>
      </c>
      <c r="CN789" s="84" t="str">
        <f t="shared" si="394"/>
        <v/>
      </c>
      <c r="CO789" s="84">
        <f>IFERROR(FIND("POLÍCIA MILITAR",consulta_completa__11[[#This Row],[14 - Inst. Atuando no Local]]),0)</f>
        <v>0</v>
      </c>
      <c r="CP789" s="84" t="str">
        <f t="shared" si="395"/>
        <v/>
      </c>
      <c r="CQ789" s="84">
        <f>IFERROR(FIND("POLÍCIA CIVIL",consulta_completa__11[[#This Row],[14 - Inst. Atuando no Local]]),0)</f>
        <v>0</v>
      </c>
      <c r="CR789" s="84" t="str">
        <f t="shared" si="396"/>
        <v/>
      </c>
      <c r="CS789" s="84">
        <f>IFERROR(FIND("MARINHA DO BRASIL",consulta_completa__11[[#This Row],[14 - Inst. Atuando no Local]]),0)</f>
        <v>0</v>
      </c>
      <c r="CT789" s="84" t="str">
        <f t="shared" si="397"/>
        <v/>
      </c>
      <c r="CU789" s="84">
        <f>IFERROR(FIND("EMPRESA ESPECIALIZADA EM ATENDIMENTO",consulta_completa__11[[#This Row],[14 - Inst. Atuando no Local]]),0)</f>
        <v>0</v>
      </c>
      <c r="CV789" s="84" t="str">
        <f t="shared" si="398"/>
        <v/>
      </c>
      <c r="CW789" s="84">
        <f>IFERROR(FIND("IBAMA",consulta_completa__11[[#This Row],[14 - Inst. Atuando no Local]]),0)</f>
        <v>0</v>
      </c>
      <c r="CX789" s="84" t="str">
        <f t="shared" si="399"/>
        <v/>
      </c>
      <c r="CY789" s="84" t="str">
        <f>IF(consulta_completa__11[[#This Row],[14 - Inst. Atuando no Local]]="","X","")</f>
        <v/>
      </c>
      <c r="CZ789" s="84">
        <f>IFERROR(FIND("OUTRA (S)",consulta_completa__11[[#This Row],[14 - Inst. Atuando no Local]]),0)</f>
        <v>0</v>
      </c>
      <c r="DA789" s="84" t="str">
        <f t="shared" si="400"/>
        <v/>
      </c>
      <c r="DB789" s="35" t="str">
        <f t="shared" si="401"/>
        <v>Sim</v>
      </c>
      <c r="DC789" s="35" t="str">
        <f t="shared" si="402"/>
        <v>Não</v>
      </c>
      <c r="DD789" s="35" t="str">
        <f t="shared" si="403"/>
        <v>Sim</v>
      </c>
      <c r="DE789" s="87" t="str">
        <f t="shared" si="405"/>
        <v>Estadual</v>
      </c>
    </row>
    <row r="790" spans="1:109">
      <c r="A790" s="14">
        <v>2025111332425</v>
      </c>
      <c r="B790" s="1">
        <v>45966</v>
      </c>
      <c r="C790" t="s">
        <v>2059</v>
      </c>
      <c r="D790" t="s">
        <v>609</v>
      </c>
      <c r="E790" t="s">
        <v>320</v>
      </c>
      <c r="F790" t="s">
        <v>112</v>
      </c>
      <c r="G790" t="s">
        <v>113</v>
      </c>
      <c r="H790" t="s">
        <v>114</v>
      </c>
      <c r="I790" t="s">
        <v>114</v>
      </c>
      <c r="J790" t="s">
        <v>2849</v>
      </c>
      <c r="K790" t="s">
        <v>6783</v>
      </c>
      <c r="L790" t="s">
        <v>117</v>
      </c>
      <c r="M790" t="s">
        <v>140</v>
      </c>
      <c r="N790" t="s">
        <v>141</v>
      </c>
      <c r="O790" t="s">
        <v>239</v>
      </c>
      <c r="P790" t="s">
        <v>121</v>
      </c>
      <c r="Q790" t="s">
        <v>143</v>
      </c>
      <c r="R790" t="s">
        <v>123</v>
      </c>
      <c r="S790" t="s">
        <v>113</v>
      </c>
      <c r="T790" t="s">
        <v>6784</v>
      </c>
      <c r="U790" t="s">
        <v>6785</v>
      </c>
      <c r="V790" t="s">
        <v>6786</v>
      </c>
      <c r="Z790" t="s">
        <v>259</v>
      </c>
      <c r="AA790" t="s">
        <v>6787</v>
      </c>
      <c r="AB790" t="s">
        <v>724</v>
      </c>
      <c r="AC790" t="s">
        <v>725</v>
      </c>
      <c r="AD790">
        <v>2</v>
      </c>
      <c r="AE790" t="s">
        <v>113</v>
      </c>
      <c r="AF790" t="s">
        <v>113</v>
      </c>
      <c r="AG790" t="s">
        <v>113</v>
      </c>
      <c r="AH790" t="s">
        <v>194</v>
      </c>
      <c r="AI790" t="s">
        <v>132</v>
      </c>
      <c r="AJ790" t="s">
        <v>131</v>
      </c>
      <c r="AK790" t="s">
        <v>2625</v>
      </c>
      <c r="AL790" t="s">
        <v>6788</v>
      </c>
      <c r="AM790" t="s">
        <v>264</v>
      </c>
      <c r="AN790" t="s">
        <v>265</v>
      </c>
      <c r="AO790" t="s">
        <v>266</v>
      </c>
      <c r="AQ790" t="s">
        <v>267</v>
      </c>
      <c r="AR790" t="s">
        <v>113</v>
      </c>
      <c r="AS790" t="s">
        <v>113</v>
      </c>
      <c r="AT790" t="s">
        <v>113</v>
      </c>
      <c r="AU790" t="s">
        <v>113</v>
      </c>
      <c r="AW790" t="s">
        <v>113</v>
      </c>
      <c r="AX790" s="82">
        <f>IFERROR(FIND("Óbitos/feridos",consulta_completa__11[[#This Row],[13 - Ocorrências/Ambientes Atingidos]]),0)</f>
        <v>0</v>
      </c>
      <c r="AY790" s="83" t="str">
        <f t="shared" si="375"/>
        <v/>
      </c>
      <c r="AZ790" s="82">
        <f>IFERROR(FIND("População afetada/evacuada",consulta_completa__11[[#This Row],[13 - Ocorrências/Ambientes Atingidos]]),0)</f>
        <v>0</v>
      </c>
      <c r="BA790" s="82" t="str">
        <f t="shared" si="376"/>
        <v/>
      </c>
      <c r="BB790" s="82">
        <f>IFERROR(FIND("Suspensão de abastecimento de água",consulta_completa__11[[#This Row],[13 - Ocorrências/Ambientes Atingidos]]),0)</f>
        <v>0</v>
      </c>
      <c r="BC790" s="83" t="str">
        <f t="shared" si="404"/>
        <v/>
      </c>
      <c r="BD790" s="82">
        <f>IFERROR(FIND("Rio/córrego",consulta_completa__11[[#This Row],[13 - Ocorrências/Ambientes Atingidos]]),0)</f>
        <v>0</v>
      </c>
      <c r="BE790" s="83" t="str">
        <f t="shared" si="377"/>
        <v/>
      </c>
      <c r="BF790" s="82">
        <f>IFERROR(FIND("Lago",consulta_completa__11[[#This Row],[13 - Ocorrências/Ambientes Atingidos]]),0)</f>
        <v>0</v>
      </c>
      <c r="BG790" s="83" t="str">
        <f t="shared" si="378"/>
        <v/>
      </c>
      <c r="BH790" s="82">
        <f>IFERROR(FIND("Mar",consulta_completa__11[[#This Row],[13 - Ocorrências/Ambientes Atingidos]]),0)</f>
        <v>0</v>
      </c>
      <c r="BI790" s="83" t="str">
        <f t="shared" si="379"/>
        <v/>
      </c>
      <c r="BJ790" s="82">
        <f>IFERROR(FIND("Praia",consulta_completa__11[[#This Row],[13 - Ocorrências/Ambientes Atingidos]]),0)</f>
        <v>0</v>
      </c>
      <c r="BK790" s="83" t="str">
        <f t="shared" si="380"/>
        <v/>
      </c>
      <c r="BL790" s="82">
        <f>IFERROR(FIND("Solo",consulta_completa__11[[#This Row],[13 - Ocorrências/Ambientes Atingidos]]),0)</f>
        <v>1</v>
      </c>
      <c r="BM790" s="83" t="str">
        <f t="shared" si="381"/>
        <v>X</v>
      </c>
      <c r="BN790" s="82">
        <f>IFERROR(FIND("Águas subterrâneas",consulta_completa__11[[#This Row],[13 - Ocorrências/Ambientes Atingidos]]),0)</f>
        <v>0</v>
      </c>
      <c r="BO790" s="83" t="str">
        <f t="shared" si="382"/>
        <v/>
      </c>
      <c r="BP790" s="82">
        <f>IFERROR(FIND("Atmosfera",consulta_completa__11[[#This Row],[13 - Ocorrências/Ambientes Atingidos]]),0)</f>
        <v>0</v>
      </c>
      <c r="BQ790" s="83" t="str">
        <f t="shared" si="383"/>
        <v/>
      </c>
      <c r="BR790" s="82">
        <f>IFERROR(FIND("Flora",consulta_completa__11[[#This Row],[13 - Ocorrências/Ambientes Atingidos]]),0)</f>
        <v>0</v>
      </c>
      <c r="BS790" s="83" t="str">
        <f t="shared" si="384"/>
        <v/>
      </c>
      <c r="BT790" s="82">
        <f>IFERROR(FIND("Fauna",consulta_completa__11[[#This Row],[13 - Ocorrências/Ambientes Atingidos]]),0)</f>
        <v>0</v>
      </c>
      <c r="BU790" s="83" t="str">
        <f t="shared" si="385"/>
        <v/>
      </c>
      <c r="BV790" s="82">
        <f>IFERROR(FIND("UC federal",consulta_completa__11[[#This Row],[13 - Ocorrências/Ambientes Atingidos]]),0)</f>
        <v>0</v>
      </c>
      <c r="BW790" s="83" t="str">
        <f t="shared" si="386"/>
        <v/>
      </c>
      <c r="BX790" s="82">
        <f>IFERROR(FIND("UC estadual/municipal",consulta_completa__11[[#This Row],[13 - Ocorrências/Ambientes Atingidos]]),0)</f>
        <v>0</v>
      </c>
      <c r="BY790" s="83" t="str">
        <f t="shared" si="387"/>
        <v/>
      </c>
      <c r="BZ790" s="82">
        <f>IFERROR(FIND("Outro(s)",consulta_completa__11[[#This Row],[13 - Ocorrências/Ambientes Atingidos]]),0)</f>
        <v>0</v>
      </c>
      <c r="CA790" s="83" t="str">
        <f t="shared" si="388"/>
        <v/>
      </c>
      <c r="CB790" s="82">
        <f>IFERROR(FIND("Sem dano",consulta_completa__11[[#This Row],[13 - Ocorrências/Ambientes Atingidos]]),0)</f>
        <v>0</v>
      </c>
      <c r="CC790" s="83" t="str">
        <f t="shared" si="389"/>
        <v/>
      </c>
      <c r="CD790" s="82" t="str">
        <f>IF(consulta_completa__11[[#This Row],[13 - Ocorrências/Ambientes Atingidos]]="","X","")</f>
        <v/>
      </c>
      <c r="CE790" s="84">
        <f>IFERROR(FIND("IBAMA",consulta_completa__11[[#This Row],[14 - Inst. Atuando no Local]]),0)</f>
        <v>0</v>
      </c>
      <c r="CF790" s="84" t="str">
        <f t="shared" si="390"/>
        <v/>
      </c>
      <c r="CG790" s="84">
        <f>IFERROR(FIND("OEMA",consulta_completa__11[[#This Row],[14 - Inst. Atuando no Local]]),0)</f>
        <v>0</v>
      </c>
      <c r="CH790" s="84" t="str">
        <f t="shared" si="391"/>
        <v/>
      </c>
      <c r="CI790" s="84">
        <f>IFERROR(FIND("DEFESA CIVIL",consulta_completa__11[[#This Row],[14 - Inst. Atuando no Local]]),0)</f>
        <v>0</v>
      </c>
      <c r="CJ790" s="84" t="str">
        <f t="shared" si="392"/>
        <v/>
      </c>
      <c r="CK790" s="84">
        <f>IFERROR(FIND("CORPO DE BOMBEIROS",consulta_completa__11[[#This Row],[14 - Inst. Atuando no Local]]),0)</f>
        <v>0</v>
      </c>
      <c r="CL790" s="84" t="str">
        <f t="shared" si="393"/>
        <v/>
      </c>
      <c r="CM790" s="84">
        <f>IFERROR(FIND("POLÍCIA RODOVIÁRIA",consulta_completa__11[[#This Row],[14 - Inst. Atuando no Local]]),0)</f>
        <v>0</v>
      </c>
      <c r="CN790" s="84" t="str">
        <f t="shared" si="394"/>
        <v/>
      </c>
      <c r="CO790" s="84">
        <f>IFERROR(FIND("POLÍCIA MILITAR",consulta_completa__11[[#This Row],[14 - Inst. Atuando no Local]]),0)</f>
        <v>0</v>
      </c>
      <c r="CP790" s="84" t="str">
        <f t="shared" si="395"/>
        <v/>
      </c>
      <c r="CQ790" s="84">
        <f>IFERROR(FIND("POLÍCIA CIVIL",consulta_completa__11[[#This Row],[14 - Inst. Atuando no Local]]),0)</f>
        <v>0</v>
      </c>
      <c r="CR790" s="84" t="str">
        <f t="shared" si="396"/>
        <v/>
      </c>
      <c r="CS790" s="84">
        <f>IFERROR(FIND("MARINHA DO BRASIL",consulta_completa__11[[#This Row],[14 - Inst. Atuando no Local]]),0)</f>
        <v>0</v>
      </c>
      <c r="CT790" s="84" t="str">
        <f t="shared" si="397"/>
        <v/>
      </c>
      <c r="CU790" s="84">
        <f>IFERROR(FIND("EMPRESA ESPECIALIZADA EM ATENDIMENTO",consulta_completa__11[[#This Row],[14 - Inst. Atuando no Local]]),0)</f>
        <v>0</v>
      </c>
      <c r="CV790" s="84" t="str">
        <f t="shared" si="398"/>
        <v/>
      </c>
      <c r="CW790" s="84">
        <f>IFERROR(FIND("IBAMA",consulta_completa__11[[#This Row],[14 - Inst. Atuando no Local]]),0)</f>
        <v>0</v>
      </c>
      <c r="CX790" s="84" t="str">
        <f t="shared" si="399"/>
        <v/>
      </c>
      <c r="CY790" s="84" t="str">
        <f>IF(consulta_completa__11[[#This Row],[14 - Inst. Atuando no Local]]="","X","")</f>
        <v/>
      </c>
      <c r="CZ790" s="84">
        <f>IFERROR(FIND("OUTRA (S)",consulta_completa__11[[#This Row],[14 - Inst. Atuando no Local]]),0)</f>
        <v>0</v>
      </c>
      <c r="DA790" s="84" t="str">
        <f t="shared" si="400"/>
        <v/>
      </c>
      <c r="DB790" s="35" t="str">
        <f t="shared" si="401"/>
        <v>Sim</v>
      </c>
      <c r="DC790" s="35" t="str">
        <f t="shared" si="402"/>
        <v>Não</v>
      </c>
      <c r="DD790" s="35" t="str">
        <f t="shared" si="403"/>
        <v>Sim</v>
      </c>
      <c r="DE790" s="87" t="str">
        <f t="shared" si="405"/>
        <v>Estadual</v>
      </c>
    </row>
    <row r="791" spans="1:109">
      <c r="A791" s="14">
        <v>202511761228</v>
      </c>
      <c r="B791" s="1">
        <v>45968</v>
      </c>
      <c r="C791" t="s">
        <v>238</v>
      </c>
      <c r="D791" t="s">
        <v>212</v>
      </c>
      <c r="E791" t="s">
        <v>320</v>
      </c>
      <c r="F791" t="s">
        <v>112</v>
      </c>
      <c r="G791" t="s">
        <v>113</v>
      </c>
      <c r="H791" t="s">
        <v>114</v>
      </c>
      <c r="I791" t="s">
        <v>114</v>
      </c>
      <c r="J791" t="s">
        <v>113</v>
      </c>
      <c r="K791" t="s">
        <v>114</v>
      </c>
      <c r="L791" t="s">
        <v>114</v>
      </c>
      <c r="M791" t="s">
        <v>118</v>
      </c>
      <c r="N791" t="s">
        <v>141</v>
      </c>
      <c r="O791" t="s">
        <v>239</v>
      </c>
      <c r="P791" t="s">
        <v>200</v>
      </c>
      <c r="Q791" t="s">
        <v>143</v>
      </c>
      <c r="R791" t="s">
        <v>123</v>
      </c>
      <c r="S791" t="s">
        <v>113</v>
      </c>
      <c r="T791" t="s">
        <v>6789</v>
      </c>
      <c r="U791" t="s">
        <v>6790</v>
      </c>
      <c r="V791" t="s">
        <v>6791</v>
      </c>
      <c r="W791" t="b">
        <v>1</v>
      </c>
      <c r="Z791" t="s">
        <v>6792</v>
      </c>
      <c r="AA791" t="s">
        <v>6793</v>
      </c>
      <c r="AB791" t="s">
        <v>206</v>
      </c>
      <c r="AC791" t="s">
        <v>262</v>
      </c>
      <c r="AD791">
        <v>1</v>
      </c>
      <c r="AE791" t="s">
        <v>113</v>
      </c>
      <c r="AF791" t="s">
        <v>113</v>
      </c>
      <c r="AG791" t="s">
        <v>113</v>
      </c>
      <c r="AH791" t="s">
        <v>131</v>
      </c>
      <c r="AI791" t="s">
        <v>132</v>
      </c>
      <c r="AJ791" t="s">
        <v>131</v>
      </c>
      <c r="AK791" t="s">
        <v>6794</v>
      </c>
      <c r="AL791" t="s">
        <v>6795</v>
      </c>
      <c r="AM791" t="s">
        <v>264</v>
      </c>
      <c r="AN791" t="s">
        <v>265</v>
      </c>
      <c r="AO791" t="s">
        <v>266</v>
      </c>
      <c r="AQ791" t="s">
        <v>267</v>
      </c>
      <c r="AR791" t="s">
        <v>113</v>
      </c>
      <c r="AS791" t="s">
        <v>113</v>
      </c>
      <c r="AT791" t="s">
        <v>6796</v>
      </c>
      <c r="AU791" t="s">
        <v>113</v>
      </c>
      <c r="AW791" t="s">
        <v>637</v>
      </c>
      <c r="AX791" s="82">
        <f>IFERROR(FIND("Óbitos/feridos",consulta_completa__11[[#This Row],[13 - Ocorrências/Ambientes Atingidos]]),0)</f>
        <v>0</v>
      </c>
      <c r="AY791" s="83" t="str">
        <f t="shared" si="375"/>
        <v/>
      </c>
      <c r="AZ791" s="82">
        <f>IFERROR(FIND("População afetada/evacuada",consulta_completa__11[[#This Row],[13 - Ocorrências/Ambientes Atingidos]]),0)</f>
        <v>0</v>
      </c>
      <c r="BA791" s="82" t="str">
        <f t="shared" si="376"/>
        <v/>
      </c>
      <c r="BB791" s="82">
        <f>IFERROR(FIND("Suspensão de abastecimento de água",consulta_completa__11[[#This Row],[13 - Ocorrências/Ambientes Atingidos]]),0)</f>
        <v>0</v>
      </c>
      <c r="BC791" s="83" t="str">
        <f t="shared" si="404"/>
        <v/>
      </c>
      <c r="BD791" s="82">
        <f>IFERROR(FIND("Rio/córrego",consulta_completa__11[[#This Row],[13 - Ocorrências/Ambientes Atingidos]]),0)</f>
        <v>0</v>
      </c>
      <c r="BE791" s="83" t="str">
        <f t="shared" si="377"/>
        <v/>
      </c>
      <c r="BF791" s="82">
        <f>IFERROR(FIND("Lago",consulta_completa__11[[#This Row],[13 - Ocorrências/Ambientes Atingidos]]),0)</f>
        <v>0</v>
      </c>
      <c r="BG791" s="83" t="str">
        <f t="shared" si="378"/>
        <v/>
      </c>
      <c r="BH791" s="82">
        <f>IFERROR(FIND("Mar",consulta_completa__11[[#This Row],[13 - Ocorrências/Ambientes Atingidos]]),0)</f>
        <v>1</v>
      </c>
      <c r="BI791" s="83" t="str">
        <f t="shared" si="379"/>
        <v>X</v>
      </c>
      <c r="BJ791" s="82">
        <f>IFERROR(FIND("Praia",consulta_completa__11[[#This Row],[13 - Ocorrências/Ambientes Atingidos]]),0)</f>
        <v>0</v>
      </c>
      <c r="BK791" s="83" t="str">
        <f t="shared" si="380"/>
        <v/>
      </c>
      <c r="BL791" s="82">
        <f>IFERROR(FIND("Solo",consulta_completa__11[[#This Row],[13 - Ocorrências/Ambientes Atingidos]]),0)</f>
        <v>0</v>
      </c>
      <c r="BM791" s="83" t="str">
        <f t="shared" si="381"/>
        <v/>
      </c>
      <c r="BN791" s="82">
        <f>IFERROR(FIND("Águas subterrâneas",consulta_completa__11[[#This Row],[13 - Ocorrências/Ambientes Atingidos]]),0)</f>
        <v>0</v>
      </c>
      <c r="BO791" s="83" t="str">
        <f t="shared" si="382"/>
        <v/>
      </c>
      <c r="BP791" s="82">
        <f>IFERROR(FIND("Atmosfera",consulta_completa__11[[#This Row],[13 - Ocorrências/Ambientes Atingidos]]),0)</f>
        <v>0</v>
      </c>
      <c r="BQ791" s="83" t="str">
        <f t="shared" si="383"/>
        <v/>
      </c>
      <c r="BR791" s="82">
        <f>IFERROR(FIND("Flora",consulta_completa__11[[#This Row],[13 - Ocorrências/Ambientes Atingidos]]),0)</f>
        <v>0</v>
      </c>
      <c r="BS791" s="83" t="str">
        <f t="shared" si="384"/>
        <v/>
      </c>
      <c r="BT791" s="82">
        <f>IFERROR(FIND("Fauna",consulta_completa__11[[#This Row],[13 - Ocorrências/Ambientes Atingidos]]),0)</f>
        <v>0</v>
      </c>
      <c r="BU791" s="83" t="str">
        <f t="shared" si="385"/>
        <v/>
      </c>
      <c r="BV791" s="82">
        <f>IFERROR(FIND("UC federal",consulta_completa__11[[#This Row],[13 - Ocorrências/Ambientes Atingidos]]),0)</f>
        <v>0</v>
      </c>
      <c r="BW791" s="83" t="str">
        <f t="shared" si="386"/>
        <v/>
      </c>
      <c r="BX791" s="82">
        <f>IFERROR(FIND("UC estadual/municipal",consulta_completa__11[[#This Row],[13 - Ocorrências/Ambientes Atingidos]]),0)</f>
        <v>0</v>
      </c>
      <c r="BY791" s="83" t="str">
        <f t="shared" si="387"/>
        <v/>
      </c>
      <c r="BZ791" s="82">
        <f>IFERROR(FIND("Outro(s)",consulta_completa__11[[#This Row],[13 - Ocorrências/Ambientes Atingidos]]),0)</f>
        <v>0</v>
      </c>
      <c r="CA791" s="83" t="str">
        <f t="shared" si="388"/>
        <v/>
      </c>
      <c r="CB791" s="82">
        <f>IFERROR(FIND("Sem dano",consulta_completa__11[[#This Row],[13 - Ocorrências/Ambientes Atingidos]]),0)</f>
        <v>0</v>
      </c>
      <c r="CC791" s="83" t="str">
        <f t="shared" si="389"/>
        <v/>
      </c>
      <c r="CD791" s="82" t="str">
        <f>IF(consulta_completa__11[[#This Row],[13 - Ocorrências/Ambientes Atingidos]]="","X","")</f>
        <v/>
      </c>
      <c r="CE791" s="84">
        <f>IFERROR(FIND("IBAMA",consulta_completa__11[[#This Row],[14 - Inst. Atuando no Local]]),0)</f>
        <v>0</v>
      </c>
      <c r="CF791" s="84" t="str">
        <f t="shared" si="390"/>
        <v/>
      </c>
      <c r="CG791" s="84">
        <f>IFERROR(FIND("OEMA",consulta_completa__11[[#This Row],[14 - Inst. Atuando no Local]]),0)</f>
        <v>0</v>
      </c>
      <c r="CH791" s="84" t="str">
        <f t="shared" si="391"/>
        <v/>
      </c>
      <c r="CI791" s="84">
        <f>IFERROR(FIND("DEFESA CIVIL",consulta_completa__11[[#This Row],[14 - Inst. Atuando no Local]]),0)</f>
        <v>0</v>
      </c>
      <c r="CJ791" s="84" t="str">
        <f t="shared" si="392"/>
        <v/>
      </c>
      <c r="CK791" s="84">
        <f>IFERROR(FIND("CORPO DE BOMBEIROS",consulta_completa__11[[#This Row],[14 - Inst. Atuando no Local]]),0)</f>
        <v>0</v>
      </c>
      <c r="CL791" s="84" t="str">
        <f t="shared" si="393"/>
        <v/>
      </c>
      <c r="CM791" s="84">
        <f>IFERROR(FIND("POLÍCIA RODOVIÁRIA",consulta_completa__11[[#This Row],[14 - Inst. Atuando no Local]]),0)</f>
        <v>0</v>
      </c>
      <c r="CN791" s="84" t="str">
        <f t="shared" si="394"/>
        <v/>
      </c>
      <c r="CO791" s="84">
        <f>IFERROR(FIND("POLÍCIA MILITAR",consulta_completa__11[[#This Row],[14 - Inst. Atuando no Local]]),0)</f>
        <v>0</v>
      </c>
      <c r="CP791" s="84" t="str">
        <f t="shared" si="395"/>
        <v/>
      </c>
      <c r="CQ791" s="84">
        <f>IFERROR(FIND("POLÍCIA CIVIL",consulta_completa__11[[#This Row],[14 - Inst. Atuando no Local]]),0)</f>
        <v>0</v>
      </c>
      <c r="CR791" s="84" t="str">
        <f t="shared" si="396"/>
        <v/>
      </c>
      <c r="CS791" s="84">
        <f>IFERROR(FIND("MARINHA DO BRASIL",consulta_completa__11[[#This Row],[14 - Inst. Atuando no Local]]),0)</f>
        <v>0</v>
      </c>
      <c r="CT791" s="84" t="str">
        <f t="shared" si="397"/>
        <v/>
      </c>
      <c r="CU791" s="84">
        <f>IFERROR(FIND("EMPRESA ESPECIALIZADA EM ATENDIMENTO",consulta_completa__11[[#This Row],[14 - Inst. Atuando no Local]]),0)</f>
        <v>0</v>
      </c>
      <c r="CV791" s="84" t="str">
        <f t="shared" si="398"/>
        <v/>
      </c>
      <c r="CW791" s="84">
        <f>IFERROR(FIND("IBAMA",consulta_completa__11[[#This Row],[14 - Inst. Atuando no Local]]),0)</f>
        <v>0</v>
      </c>
      <c r="CX791" s="84" t="str">
        <f t="shared" si="399"/>
        <v/>
      </c>
      <c r="CY791" s="84" t="str">
        <f>IF(consulta_completa__11[[#This Row],[14 - Inst. Atuando no Local]]="","X","")</f>
        <v/>
      </c>
      <c r="CZ791" s="84">
        <f>IFERROR(FIND("OUTRA (S)",consulta_completa__11[[#This Row],[14 - Inst. Atuando no Local]]),0)</f>
        <v>0</v>
      </c>
      <c r="DA791" s="84" t="str">
        <f t="shared" si="400"/>
        <v/>
      </c>
      <c r="DB791" s="35" t="str">
        <f t="shared" si="401"/>
        <v>Sim</v>
      </c>
      <c r="DC791" s="35" t="str">
        <f t="shared" si="402"/>
        <v>Não</v>
      </c>
      <c r="DD791" s="35" t="str">
        <f t="shared" si="403"/>
        <v>Sim</v>
      </c>
      <c r="DE791" s="87" t="str">
        <f t="shared" si="405"/>
        <v>Federal</v>
      </c>
    </row>
    <row r="792" spans="1:109">
      <c r="A792" s="14">
        <v>2025111472050</v>
      </c>
      <c r="B792" s="1">
        <v>45969</v>
      </c>
      <c r="C792" t="s">
        <v>238</v>
      </c>
      <c r="D792" t="s">
        <v>212</v>
      </c>
      <c r="E792" t="s">
        <v>452</v>
      </c>
      <c r="F792" t="s">
        <v>112</v>
      </c>
      <c r="G792" t="s">
        <v>113</v>
      </c>
      <c r="H792" t="s">
        <v>114</v>
      </c>
      <c r="I792" t="s">
        <v>114</v>
      </c>
      <c r="J792" t="s">
        <v>562</v>
      </c>
      <c r="K792" t="s">
        <v>563</v>
      </c>
      <c r="L792" t="s">
        <v>117</v>
      </c>
      <c r="M792" t="s">
        <v>118</v>
      </c>
      <c r="N792" t="s">
        <v>113</v>
      </c>
      <c r="O792" t="s">
        <v>239</v>
      </c>
      <c r="P792" t="s">
        <v>229</v>
      </c>
      <c r="Q792" t="s">
        <v>143</v>
      </c>
      <c r="R792" t="s">
        <v>123</v>
      </c>
      <c r="S792" t="s">
        <v>201</v>
      </c>
      <c r="T792" t="s">
        <v>6797</v>
      </c>
      <c r="U792" t="s">
        <v>113</v>
      </c>
      <c r="V792" t="s">
        <v>6798</v>
      </c>
      <c r="Z792" t="s">
        <v>6799</v>
      </c>
      <c r="AA792" t="s">
        <v>113</v>
      </c>
      <c r="AB792" t="s">
        <v>2118</v>
      </c>
      <c r="AC792" t="s">
        <v>113</v>
      </c>
      <c r="AD792">
        <v>0</v>
      </c>
      <c r="AE792" t="s">
        <v>113</v>
      </c>
      <c r="AF792" t="s">
        <v>113</v>
      </c>
      <c r="AG792" t="s">
        <v>113</v>
      </c>
      <c r="AH792" t="s">
        <v>131</v>
      </c>
      <c r="AI792" t="s">
        <v>132</v>
      </c>
      <c r="AJ792" t="s">
        <v>131</v>
      </c>
      <c r="AK792" t="s">
        <v>6800</v>
      </c>
      <c r="AL792" t="s">
        <v>6801</v>
      </c>
      <c r="AM792" t="s">
        <v>153</v>
      </c>
      <c r="AN792" t="s">
        <v>154</v>
      </c>
      <c r="AO792" t="s">
        <v>113</v>
      </c>
      <c r="AP792">
        <v>6133161070</v>
      </c>
      <c r="AQ792" t="s">
        <v>156</v>
      </c>
      <c r="AR792" t="s">
        <v>113</v>
      </c>
      <c r="AS792" t="s">
        <v>6802</v>
      </c>
      <c r="AT792" t="s">
        <v>113</v>
      </c>
      <c r="AU792" t="s">
        <v>113</v>
      </c>
      <c r="AW792" t="s">
        <v>159</v>
      </c>
      <c r="AX792" s="82">
        <f>IFERROR(FIND("Óbitos/feridos",consulta_completa__11[[#This Row],[13 - Ocorrências/Ambientes Atingidos]]),0)</f>
        <v>0</v>
      </c>
      <c r="AY792" s="83" t="str">
        <f t="shared" si="375"/>
        <v/>
      </c>
      <c r="AZ792" s="82">
        <f>IFERROR(FIND("População afetada/evacuada",consulta_completa__11[[#This Row],[13 - Ocorrências/Ambientes Atingidos]]),0)</f>
        <v>0</v>
      </c>
      <c r="BA792" s="82" t="str">
        <f t="shared" si="376"/>
        <v/>
      </c>
      <c r="BB792" s="82">
        <f>IFERROR(FIND("Suspensão de abastecimento de água",consulta_completa__11[[#This Row],[13 - Ocorrências/Ambientes Atingidos]]),0)</f>
        <v>0</v>
      </c>
      <c r="BC792" s="83" t="str">
        <f t="shared" si="404"/>
        <v/>
      </c>
      <c r="BD792" s="82">
        <f>IFERROR(FIND("Rio/córrego",consulta_completa__11[[#This Row],[13 - Ocorrências/Ambientes Atingidos]]),0)</f>
        <v>0</v>
      </c>
      <c r="BE792" s="83" t="str">
        <f t="shared" si="377"/>
        <v/>
      </c>
      <c r="BF792" s="82">
        <f>IFERROR(FIND("Lago",consulta_completa__11[[#This Row],[13 - Ocorrências/Ambientes Atingidos]]),0)</f>
        <v>0</v>
      </c>
      <c r="BG792" s="83" t="str">
        <f t="shared" si="378"/>
        <v/>
      </c>
      <c r="BH792" s="82">
        <f>IFERROR(FIND("Mar",consulta_completa__11[[#This Row],[13 - Ocorrências/Ambientes Atingidos]]),0)</f>
        <v>1</v>
      </c>
      <c r="BI792" s="83" t="str">
        <f t="shared" si="379"/>
        <v>X</v>
      </c>
      <c r="BJ792" s="82">
        <f>IFERROR(FIND("Praia",consulta_completa__11[[#This Row],[13 - Ocorrências/Ambientes Atingidos]]),0)</f>
        <v>0</v>
      </c>
      <c r="BK792" s="83" t="str">
        <f t="shared" si="380"/>
        <v/>
      </c>
      <c r="BL792" s="82">
        <f>IFERROR(FIND("Solo",consulta_completa__11[[#This Row],[13 - Ocorrências/Ambientes Atingidos]]),0)</f>
        <v>0</v>
      </c>
      <c r="BM792" s="83" t="str">
        <f t="shared" si="381"/>
        <v/>
      </c>
      <c r="BN792" s="82">
        <f>IFERROR(FIND("Águas subterrâneas",consulta_completa__11[[#This Row],[13 - Ocorrências/Ambientes Atingidos]]),0)</f>
        <v>0</v>
      </c>
      <c r="BO792" s="83" t="str">
        <f t="shared" si="382"/>
        <v/>
      </c>
      <c r="BP792" s="82">
        <f>IFERROR(FIND("Atmosfera",consulta_completa__11[[#This Row],[13 - Ocorrências/Ambientes Atingidos]]),0)</f>
        <v>0</v>
      </c>
      <c r="BQ792" s="83" t="str">
        <f t="shared" si="383"/>
        <v/>
      </c>
      <c r="BR792" s="82">
        <f>IFERROR(FIND("Flora",consulta_completa__11[[#This Row],[13 - Ocorrências/Ambientes Atingidos]]),0)</f>
        <v>0</v>
      </c>
      <c r="BS792" s="83" t="str">
        <f t="shared" si="384"/>
        <v/>
      </c>
      <c r="BT792" s="82">
        <f>IFERROR(FIND("Fauna",consulta_completa__11[[#This Row],[13 - Ocorrências/Ambientes Atingidos]]),0)</f>
        <v>0</v>
      </c>
      <c r="BU792" s="83" t="str">
        <f t="shared" si="385"/>
        <v/>
      </c>
      <c r="BV792" s="82">
        <f>IFERROR(FIND("UC federal",consulta_completa__11[[#This Row],[13 - Ocorrências/Ambientes Atingidos]]),0)</f>
        <v>0</v>
      </c>
      <c r="BW792" s="83" t="str">
        <f t="shared" si="386"/>
        <v/>
      </c>
      <c r="BX792" s="82">
        <f>IFERROR(FIND("UC estadual/municipal",consulta_completa__11[[#This Row],[13 - Ocorrências/Ambientes Atingidos]]),0)</f>
        <v>0</v>
      </c>
      <c r="BY792" s="83" t="str">
        <f t="shared" si="387"/>
        <v/>
      </c>
      <c r="BZ792" s="82">
        <f>IFERROR(FIND("Outro(s)",consulta_completa__11[[#This Row],[13 - Ocorrências/Ambientes Atingidos]]),0)</f>
        <v>0</v>
      </c>
      <c r="CA792" s="83" t="str">
        <f t="shared" si="388"/>
        <v/>
      </c>
      <c r="CB792" s="82">
        <f>IFERROR(FIND("Sem dano",consulta_completa__11[[#This Row],[13 - Ocorrências/Ambientes Atingidos]]),0)</f>
        <v>0</v>
      </c>
      <c r="CC792" s="83" t="str">
        <f t="shared" si="389"/>
        <v/>
      </c>
      <c r="CD792" s="82" t="str">
        <f>IF(consulta_completa__11[[#This Row],[13 - Ocorrências/Ambientes Atingidos]]="","X","")</f>
        <v/>
      </c>
      <c r="CE792" s="84">
        <f>IFERROR(FIND("IBAMA",consulta_completa__11[[#This Row],[14 - Inst. Atuando no Local]]),0)</f>
        <v>0</v>
      </c>
      <c r="CF792" s="84" t="str">
        <f t="shared" si="390"/>
        <v/>
      </c>
      <c r="CG792" s="84">
        <f>IFERROR(FIND("OEMA",consulta_completa__11[[#This Row],[14 - Inst. Atuando no Local]]),0)</f>
        <v>0</v>
      </c>
      <c r="CH792" s="84" t="str">
        <f t="shared" si="391"/>
        <v/>
      </c>
      <c r="CI792" s="84">
        <f>IFERROR(FIND("DEFESA CIVIL",consulta_completa__11[[#This Row],[14 - Inst. Atuando no Local]]),0)</f>
        <v>0</v>
      </c>
      <c r="CJ792" s="84" t="str">
        <f t="shared" si="392"/>
        <v/>
      </c>
      <c r="CK792" s="84">
        <f>IFERROR(FIND("CORPO DE BOMBEIROS",consulta_completa__11[[#This Row],[14 - Inst. Atuando no Local]]),0)</f>
        <v>0</v>
      </c>
      <c r="CL792" s="84" t="str">
        <f t="shared" si="393"/>
        <v/>
      </c>
      <c r="CM792" s="84">
        <f>IFERROR(FIND("POLÍCIA RODOVIÁRIA",consulta_completa__11[[#This Row],[14 - Inst. Atuando no Local]]),0)</f>
        <v>0</v>
      </c>
      <c r="CN792" s="84" t="str">
        <f t="shared" si="394"/>
        <v/>
      </c>
      <c r="CO792" s="84">
        <f>IFERROR(FIND("POLÍCIA MILITAR",consulta_completa__11[[#This Row],[14 - Inst. Atuando no Local]]),0)</f>
        <v>0</v>
      </c>
      <c r="CP792" s="84" t="str">
        <f t="shared" si="395"/>
        <v/>
      </c>
      <c r="CQ792" s="84">
        <f>IFERROR(FIND("POLÍCIA CIVIL",consulta_completa__11[[#This Row],[14 - Inst. Atuando no Local]]),0)</f>
        <v>0</v>
      </c>
      <c r="CR792" s="84" t="str">
        <f t="shared" si="396"/>
        <v/>
      </c>
      <c r="CS792" s="84">
        <f>IFERROR(FIND("MARINHA DO BRASIL",consulta_completa__11[[#This Row],[14 - Inst. Atuando no Local]]),0)</f>
        <v>0</v>
      </c>
      <c r="CT792" s="84" t="str">
        <f t="shared" si="397"/>
        <v/>
      </c>
      <c r="CU792" s="84">
        <f>IFERROR(FIND("EMPRESA ESPECIALIZADA EM ATENDIMENTO",consulta_completa__11[[#This Row],[14 - Inst. Atuando no Local]]),0)</f>
        <v>0</v>
      </c>
      <c r="CV792" s="84" t="str">
        <f t="shared" si="398"/>
        <v/>
      </c>
      <c r="CW792" s="84">
        <f>IFERROR(FIND("IBAMA",consulta_completa__11[[#This Row],[14 - Inst. Atuando no Local]]),0)</f>
        <v>0</v>
      </c>
      <c r="CX792" s="84" t="str">
        <f t="shared" si="399"/>
        <v/>
      </c>
      <c r="CY792" s="84" t="str">
        <f>IF(consulta_completa__11[[#This Row],[14 - Inst. Atuando no Local]]="","X","")</f>
        <v>X</v>
      </c>
      <c r="CZ792" s="84">
        <f>IFERROR(FIND("OUTRA (S)",consulta_completa__11[[#This Row],[14 - Inst. Atuando no Local]]),0)</f>
        <v>0</v>
      </c>
      <c r="DA792" s="84" t="str">
        <f t="shared" si="400"/>
        <v/>
      </c>
      <c r="DB792" s="35" t="str">
        <f t="shared" si="401"/>
        <v>Sim</v>
      </c>
      <c r="DC792" s="35" t="str">
        <f t="shared" si="402"/>
        <v>Não</v>
      </c>
      <c r="DD792" s="35" t="str">
        <f t="shared" si="403"/>
        <v>Sim</v>
      </c>
      <c r="DE792" s="87" t="str">
        <f t="shared" si="405"/>
        <v>Sem informação</v>
      </c>
    </row>
    <row r="793" spans="1:109">
      <c r="A793" s="14">
        <v>2025111432437</v>
      </c>
      <c r="B793" s="1">
        <v>45970</v>
      </c>
      <c r="C793" t="s">
        <v>109</v>
      </c>
      <c r="D793" t="s">
        <v>212</v>
      </c>
      <c r="E793" t="s">
        <v>320</v>
      </c>
      <c r="F793" t="s">
        <v>112</v>
      </c>
      <c r="G793" t="s">
        <v>439</v>
      </c>
      <c r="H793" t="s">
        <v>6803</v>
      </c>
      <c r="I793" t="s">
        <v>117</v>
      </c>
      <c r="J793" t="s">
        <v>113</v>
      </c>
      <c r="K793" t="s">
        <v>114</v>
      </c>
      <c r="L793" t="s">
        <v>114</v>
      </c>
      <c r="M793" t="s">
        <v>118</v>
      </c>
      <c r="N793" t="s">
        <v>141</v>
      </c>
      <c r="O793" t="s">
        <v>239</v>
      </c>
      <c r="P793" t="s">
        <v>272</v>
      </c>
      <c r="Q793" t="s">
        <v>143</v>
      </c>
      <c r="R793" t="s">
        <v>123</v>
      </c>
      <c r="S793" t="s">
        <v>201</v>
      </c>
      <c r="T793" t="s">
        <v>6804</v>
      </c>
      <c r="U793" t="s">
        <v>6805</v>
      </c>
      <c r="V793" t="s">
        <v>6806</v>
      </c>
      <c r="Z793" t="s">
        <v>6807</v>
      </c>
      <c r="AA793" t="s">
        <v>6808</v>
      </c>
      <c r="AB793" t="s">
        <v>2369</v>
      </c>
      <c r="AC793" t="s">
        <v>262</v>
      </c>
      <c r="AD793">
        <v>1</v>
      </c>
      <c r="AE793" t="s">
        <v>6729</v>
      </c>
      <c r="AF793" t="s">
        <v>113</v>
      </c>
      <c r="AG793" t="s">
        <v>113</v>
      </c>
      <c r="AH793" t="s">
        <v>131</v>
      </c>
      <c r="AI793" t="s">
        <v>132</v>
      </c>
      <c r="AJ793" t="s">
        <v>131</v>
      </c>
      <c r="AK793" t="s">
        <v>6809</v>
      </c>
      <c r="AL793" t="s">
        <v>6810</v>
      </c>
      <c r="AM793" t="s">
        <v>264</v>
      </c>
      <c r="AN793" t="s">
        <v>265</v>
      </c>
      <c r="AO793" t="s">
        <v>266</v>
      </c>
      <c r="AQ793" t="s">
        <v>267</v>
      </c>
      <c r="AR793" t="s">
        <v>113</v>
      </c>
      <c r="AS793" t="s">
        <v>113</v>
      </c>
      <c r="AT793" t="s">
        <v>6811</v>
      </c>
      <c r="AU793" t="s">
        <v>113</v>
      </c>
      <c r="AW793" t="s">
        <v>159</v>
      </c>
      <c r="AX793" s="82">
        <f>IFERROR(FIND("Óbitos/feridos",consulta_completa__11[[#This Row],[13 - Ocorrências/Ambientes Atingidos]]),0)</f>
        <v>0</v>
      </c>
      <c r="AY793" s="83" t="str">
        <f t="shared" si="375"/>
        <v/>
      </c>
      <c r="AZ793" s="82">
        <f>IFERROR(FIND("População afetada/evacuada",consulta_completa__11[[#This Row],[13 - Ocorrências/Ambientes Atingidos]]),0)</f>
        <v>0</v>
      </c>
      <c r="BA793" s="82" t="str">
        <f t="shared" si="376"/>
        <v/>
      </c>
      <c r="BB793" s="82">
        <f>IFERROR(FIND("Suspensão de abastecimento de água",consulta_completa__11[[#This Row],[13 - Ocorrências/Ambientes Atingidos]]),0)</f>
        <v>0</v>
      </c>
      <c r="BC793" s="83" t="str">
        <f t="shared" si="404"/>
        <v/>
      </c>
      <c r="BD793" s="82">
        <f>IFERROR(FIND("Rio/córrego",consulta_completa__11[[#This Row],[13 - Ocorrências/Ambientes Atingidos]]),0)</f>
        <v>0</v>
      </c>
      <c r="BE793" s="83" t="str">
        <f t="shared" si="377"/>
        <v/>
      </c>
      <c r="BF793" s="82">
        <f>IFERROR(FIND("Lago",consulta_completa__11[[#This Row],[13 - Ocorrências/Ambientes Atingidos]]),0)</f>
        <v>0</v>
      </c>
      <c r="BG793" s="83" t="str">
        <f t="shared" si="378"/>
        <v/>
      </c>
      <c r="BH793" s="82">
        <f>IFERROR(FIND("Mar",consulta_completa__11[[#This Row],[13 - Ocorrências/Ambientes Atingidos]]),0)</f>
        <v>1</v>
      </c>
      <c r="BI793" s="83" t="str">
        <f t="shared" si="379"/>
        <v>X</v>
      </c>
      <c r="BJ793" s="82">
        <f>IFERROR(FIND("Praia",consulta_completa__11[[#This Row],[13 - Ocorrências/Ambientes Atingidos]]),0)</f>
        <v>0</v>
      </c>
      <c r="BK793" s="83" t="str">
        <f t="shared" si="380"/>
        <v/>
      </c>
      <c r="BL793" s="82">
        <f>IFERROR(FIND("Solo",consulta_completa__11[[#This Row],[13 - Ocorrências/Ambientes Atingidos]]),0)</f>
        <v>0</v>
      </c>
      <c r="BM793" s="83" t="str">
        <f t="shared" si="381"/>
        <v/>
      </c>
      <c r="BN793" s="82">
        <f>IFERROR(FIND("Águas subterrâneas",consulta_completa__11[[#This Row],[13 - Ocorrências/Ambientes Atingidos]]),0)</f>
        <v>0</v>
      </c>
      <c r="BO793" s="83" t="str">
        <f t="shared" si="382"/>
        <v/>
      </c>
      <c r="BP793" s="82">
        <f>IFERROR(FIND("Atmosfera",consulta_completa__11[[#This Row],[13 - Ocorrências/Ambientes Atingidos]]),0)</f>
        <v>0</v>
      </c>
      <c r="BQ793" s="83" t="str">
        <f t="shared" si="383"/>
        <v/>
      </c>
      <c r="BR793" s="82">
        <f>IFERROR(FIND("Flora",consulta_completa__11[[#This Row],[13 - Ocorrências/Ambientes Atingidos]]),0)</f>
        <v>0</v>
      </c>
      <c r="BS793" s="83" t="str">
        <f t="shared" si="384"/>
        <v/>
      </c>
      <c r="BT793" s="82">
        <f>IFERROR(FIND("Fauna",consulta_completa__11[[#This Row],[13 - Ocorrências/Ambientes Atingidos]]),0)</f>
        <v>0</v>
      </c>
      <c r="BU793" s="83" t="str">
        <f t="shared" si="385"/>
        <v/>
      </c>
      <c r="BV793" s="82">
        <f>IFERROR(FIND("UC federal",consulta_completa__11[[#This Row],[13 - Ocorrências/Ambientes Atingidos]]),0)</f>
        <v>0</v>
      </c>
      <c r="BW793" s="83" t="str">
        <f t="shared" si="386"/>
        <v/>
      </c>
      <c r="BX793" s="82">
        <f>IFERROR(FIND("UC estadual/municipal",consulta_completa__11[[#This Row],[13 - Ocorrências/Ambientes Atingidos]]),0)</f>
        <v>0</v>
      </c>
      <c r="BY793" s="83" t="str">
        <f t="shared" si="387"/>
        <v/>
      </c>
      <c r="BZ793" s="82">
        <f>IFERROR(FIND("Outro(s)",consulta_completa__11[[#This Row],[13 - Ocorrências/Ambientes Atingidos]]),0)</f>
        <v>0</v>
      </c>
      <c r="CA793" s="83" t="str">
        <f t="shared" si="388"/>
        <v/>
      </c>
      <c r="CB793" s="82">
        <f>IFERROR(FIND("Sem dano",consulta_completa__11[[#This Row],[13 - Ocorrências/Ambientes Atingidos]]),0)</f>
        <v>0</v>
      </c>
      <c r="CC793" s="83" t="str">
        <f t="shared" si="389"/>
        <v/>
      </c>
      <c r="CD793" s="82" t="str">
        <f>IF(consulta_completa__11[[#This Row],[13 - Ocorrências/Ambientes Atingidos]]="","X","")</f>
        <v/>
      </c>
      <c r="CE793" s="84">
        <f>IFERROR(FIND("IBAMA",consulta_completa__11[[#This Row],[14 - Inst. Atuando no Local]]),0)</f>
        <v>0</v>
      </c>
      <c r="CF793" s="84" t="str">
        <f t="shared" si="390"/>
        <v/>
      </c>
      <c r="CG793" s="84">
        <f>IFERROR(FIND("OEMA",consulta_completa__11[[#This Row],[14 - Inst. Atuando no Local]]),0)</f>
        <v>0</v>
      </c>
      <c r="CH793" s="84" t="str">
        <f t="shared" si="391"/>
        <v/>
      </c>
      <c r="CI793" s="84">
        <f>IFERROR(FIND("DEFESA CIVIL",consulta_completa__11[[#This Row],[14 - Inst. Atuando no Local]]),0)</f>
        <v>0</v>
      </c>
      <c r="CJ793" s="84" t="str">
        <f t="shared" si="392"/>
        <v/>
      </c>
      <c r="CK793" s="84">
        <f>IFERROR(FIND("CORPO DE BOMBEIROS",consulta_completa__11[[#This Row],[14 - Inst. Atuando no Local]]),0)</f>
        <v>0</v>
      </c>
      <c r="CL793" s="84" t="str">
        <f t="shared" si="393"/>
        <v/>
      </c>
      <c r="CM793" s="84">
        <f>IFERROR(FIND("POLÍCIA RODOVIÁRIA",consulta_completa__11[[#This Row],[14 - Inst. Atuando no Local]]),0)</f>
        <v>0</v>
      </c>
      <c r="CN793" s="84" t="str">
        <f t="shared" si="394"/>
        <v/>
      </c>
      <c r="CO793" s="84">
        <f>IFERROR(FIND("POLÍCIA MILITAR",consulta_completa__11[[#This Row],[14 - Inst. Atuando no Local]]),0)</f>
        <v>0</v>
      </c>
      <c r="CP793" s="84" t="str">
        <f t="shared" si="395"/>
        <v/>
      </c>
      <c r="CQ793" s="84">
        <f>IFERROR(FIND("POLÍCIA CIVIL",consulta_completa__11[[#This Row],[14 - Inst. Atuando no Local]]),0)</f>
        <v>0</v>
      </c>
      <c r="CR793" s="84" t="str">
        <f t="shared" si="396"/>
        <v/>
      </c>
      <c r="CS793" s="84">
        <f>IFERROR(FIND("MARINHA DO BRASIL",consulta_completa__11[[#This Row],[14 - Inst. Atuando no Local]]),0)</f>
        <v>0</v>
      </c>
      <c r="CT793" s="84" t="str">
        <f t="shared" si="397"/>
        <v/>
      </c>
      <c r="CU793" s="84">
        <f>IFERROR(FIND("EMPRESA ESPECIALIZADA EM ATENDIMENTO",consulta_completa__11[[#This Row],[14 - Inst. Atuando no Local]]),0)</f>
        <v>0</v>
      </c>
      <c r="CV793" s="84" t="str">
        <f t="shared" si="398"/>
        <v/>
      </c>
      <c r="CW793" s="84">
        <f>IFERROR(FIND("IBAMA",consulta_completa__11[[#This Row],[14 - Inst. Atuando no Local]]),0)</f>
        <v>0</v>
      </c>
      <c r="CX793" s="84" t="str">
        <f t="shared" si="399"/>
        <v/>
      </c>
      <c r="CY793" s="84" t="str">
        <f>IF(consulta_completa__11[[#This Row],[14 - Inst. Atuando no Local]]="","X","")</f>
        <v/>
      </c>
      <c r="CZ793" s="84">
        <f>IFERROR(FIND("OUTRA (S)",consulta_completa__11[[#This Row],[14 - Inst. Atuando no Local]]),0)</f>
        <v>0</v>
      </c>
      <c r="DA793" s="84" t="str">
        <f t="shared" si="400"/>
        <v/>
      </c>
      <c r="DB793" s="35" t="str">
        <f t="shared" si="401"/>
        <v>Sim</v>
      </c>
      <c r="DC793" s="35" t="str">
        <f t="shared" si="402"/>
        <v>Não</v>
      </c>
      <c r="DD793" s="35" t="str">
        <f t="shared" si="403"/>
        <v>Sim</v>
      </c>
      <c r="DE793" s="87" t="str">
        <f t="shared" si="405"/>
        <v>Federal</v>
      </c>
    </row>
    <row r="794" spans="1:109">
      <c r="A794" s="14">
        <v>2025111454042</v>
      </c>
      <c r="B794" s="1">
        <v>45970</v>
      </c>
      <c r="C794" t="s">
        <v>109</v>
      </c>
      <c r="D794" t="s">
        <v>161</v>
      </c>
      <c r="E794" t="s">
        <v>320</v>
      </c>
      <c r="F794" t="s">
        <v>112</v>
      </c>
      <c r="G794" t="s">
        <v>5453</v>
      </c>
      <c r="H794" t="s">
        <v>6812</v>
      </c>
      <c r="I794" t="s">
        <v>117</v>
      </c>
      <c r="J794" t="s">
        <v>113</v>
      </c>
      <c r="K794" t="s">
        <v>114</v>
      </c>
      <c r="L794" t="s">
        <v>114</v>
      </c>
      <c r="M794" t="s">
        <v>118</v>
      </c>
      <c r="N794" t="s">
        <v>141</v>
      </c>
      <c r="O794" t="s">
        <v>239</v>
      </c>
      <c r="P794" t="s">
        <v>272</v>
      </c>
      <c r="Q794" t="s">
        <v>167</v>
      </c>
      <c r="R794" t="s">
        <v>123</v>
      </c>
      <c r="S794" t="s">
        <v>124</v>
      </c>
      <c r="T794" t="s">
        <v>6813</v>
      </c>
      <c r="U794" t="s">
        <v>6814</v>
      </c>
      <c r="V794" t="s">
        <v>6815</v>
      </c>
      <c r="Z794" t="s">
        <v>242</v>
      </c>
      <c r="AA794" t="s">
        <v>6816</v>
      </c>
      <c r="AB794" t="s">
        <v>206</v>
      </c>
      <c r="AC794" t="s">
        <v>262</v>
      </c>
      <c r="AD794">
        <v>1</v>
      </c>
      <c r="AE794" t="s">
        <v>6817</v>
      </c>
      <c r="AF794" t="s">
        <v>113</v>
      </c>
      <c r="AG794" t="s">
        <v>113</v>
      </c>
      <c r="AH794" t="s">
        <v>131</v>
      </c>
      <c r="AI794" t="s">
        <v>131</v>
      </c>
      <c r="AJ794" t="s">
        <v>131</v>
      </c>
      <c r="AK794" t="s">
        <v>6818</v>
      </c>
      <c r="AL794" t="s">
        <v>6819</v>
      </c>
      <c r="AM794" t="s">
        <v>264</v>
      </c>
      <c r="AN794" t="s">
        <v>265</v>
      </c>
      <c r="AO794" t="s">
        <v>266</v>
      </c>
      <c r="AQ794" t="s">
        <v>267</v>
      </c>
      <c r="AR794" t="s">
        <v>113</v>
      </c>
      <c r="AS794" t="s">
        <v>113</v>
      </c>
      <c r="AT794" t="s">
        <v>6820</v>
      </c>
      <c r="AU794" t="s">
        <v>113</v>
      </c>
      <c r="AW794" t="s">
        <v>159</v>
      </c>
      <c r="AX794" s="82">
        <f>IFERROR(FIND("Óbitos/feridos",consulta_completa__11[[#This Row],[13 - Ocorrências/Ambientes Atingidos]]),0)</f>
        <v>0</v>
      </c>
      <c r="AY794" s="83" t="str">
        <f t="shared" si="375"/>
        <v/>
      </c>
      <c r="AZ794" s="82">
        <f>IFERROR(FIND("População afetada/evacuada",consulta_completa__11[[#This Row],[13 - Ocorrências/Ambientes Atingidos]]),0)</f>
        <v>0</v>
      </c>
      <c r="BA794" s="82" t="str">
        <f t="shared" si="376"/>
        <v/>
      </c>
      <c r="BB794" s="82">
        <f>IFERROR(FIND("Suspensão de abastecimento de água",consulta_completa__11[[#This Row],[13 - Ocorrências/Ambientes Atingidos]]),0)</f>
        <v>0</v>
      </c>
      <c r="BC794" s="83" t="str">
        <f t="shared" si="404"/>
        <v/>
      </c>
      <c r="BD794" s="82">
        <f>IFERROR(FIND("Rio/córrego",consulta_completa__11[[#This Row],[13 - Ocorrências/Ambientes Atingidos]]),0)</f>
        <v>0</v>
      </c>
      <c r="BE794" s="83" t="str">
        <f t="shared" si="377"/>
        <v/>
      </c>
      <c r="BF794" s="82">
        <f>IFERROR(FIND("Lago",consulta_completa__11[[#This Row],[13 - Ocorrências/Ambientes Atingidos]]),0)</f>
        <v>0</v>
      </c>
      <c r="BG794" s="83" t="str">
        <f t="shared" si="378"/>
        <v/>
      </c>
      <c r="BH794" s="82">
        <f>IFERROR(FIND("Mar",consulta_completa__11[[#This Row],[13 - Ocorrências/Ambientes Atingidos]]),0)</f>
        <v>1</v>
      </c>
      <c r="BI794" s="83" t="str">
        <f t="shared" si="379"/>
        <v>X</v>
      </c>
      <c r="BJ794" s="82">
        <f>IFERROR(FIND("Praia",consulta_completa__11[[#This Row],[13 - Ocorrências/Ambientes Atingidos]]),0)</f>
        <v>0</v>
      </c>
      <c r="BK794" s="83" t="str">
        <f t="shared" si="380"/>
        <v/>
      </c>
      <c r="BL794" s="82">
        <f>IFERROR(FIND("Solo",consulta_completa__11[[#This Row],[13 - Ocorrências/Ambientes Atingidos]]),0)</f>
        <v>0</v>
      </c>
      <c r="BM794" s="83" t="str">
        <f t="shared" si="381"/>
        <v/>
      </c>
      <c r="BN794" s="82">
        <f>IFERROR(FIND("Águas subterrâneas",consulta_completa__11[[#This Row],[13 - Ocorrências/Ambientes Atingidos]]),0)</f>
        <v>0</v>
      </c>
      <c r="BO794" s="83" t="str">
        <f t="shared" si="382"/>
        <v/>
      </c>
      <c r="BP794" s="82">
        <f>IFERROR(FIND("Atmosfera",consulta_completa__11[[#This Row],[13 - Ocorrências/Ambientes Atingidos]]),0)</f>
        <v>0</v>
      </c>
      <c r="BQ794" s="83" t="str">
        <f t="shared" si="383"/>
        <v/>
      </c>
      <c r="BR794" s="82">
        <f>IFERROR(FIND("Flora",consulta_completa__11[[#This Row],[13 - Ocorrências/Ambientes Atingidos]]),0)</f>
        <v>0</v>
      </c>
      <c r="BS794" s="83" t="str">
        <f t="shared" si="384"/>
        <v/>
      </c>
      <c r="BT794" s="82">
        <f>IFERROR(FIND("Fauna",consulta_completa__11[[#This Row],[13 - Ocorrências/Ambientes Atingidos]]),0)</f>
        <v>0</v>
      </c>
      <c r="BU794" s="83" t="str">
        <f t="shared" si="385"/>
        <v/>
      </c>
      <c r="BV794" s="82">
        <f>IFERROR(FIND("UC federal",consulta_completa__11[[#This Row],[13 - Ocorrências/Ambientes Atingidos]]),0)</f>
        <v>0</v>
      </c>
      <c r="BW794" s="83" t="str">
        <f t="shared" si="386"/>
        <v/>
      </c>
      <c r="BX794" s="82">
        <f>IFERROR(FIND("UC estadual/municipal",consulta_completa__11[[#This Row],[13 - Ocorrências/Ambientes Atingidos]]),0)</f>
        <v>0</v>
      </c>
      <c r="BY794" s="83" t="str">
        <f t="shared" si="387"/>
        <v/>
      </c>
      <c r="BZ794" s="82">
        <f>IFERROR(FIND("Outro(s)",consulta_completa__11[[#This Row],[13 - Ocorrências/Ambientes Atingidos]]),0)</f>
        <v>0</v>
      </c>
      <c r="CA794" s="83" t="str">
        <f t="shared" si="388"/>
        <v/>
      </c>
      <c r="CB794" s="82">
        <f>IFERROR(FIND("Sem dano",consulta_completa__11[[#This Row],[13 - Ocorrências/Ambientes Atingidos]]),0)</f>
        <v>0</v>
      </c>
      <c r="CC794" s="83" t="str">
        <f t="shared" si="389"/>
        <v/>
      </c>
      <c r="CD794" s="82" t="str">
        <f>IF(consulta_completa__11[[#This Row],[13 - Ocorrências/Ambientes Atingidos]]="","X","")</f>
        <v/>
      </c>
      <c r="CE794" s="84">
        <f>IFERROR(FIND("IBAMA",consulta_completa__11[[#This Row],[14 - Inst. Atuando no Local]]),0)</f>
        <v>0</v>
      </c>
      <c r="CF794" s="84" t="str">
        <f t="shared" si="390"/>
        <v/>
      </c>
      <c r="CG794" s="84">
        <f>IFERROR(FIND("OEMA",consulta_completa__11[[#This Row],[14 - Inst. Atuando no Local]]),0)</f>
        <v>0</v>
      </c>
      <c r="CH794" s="84" t="str">
        <f t="shared" si="391"/>
        <v/>
      </c>
      <c r="CI794" s="84">
        <f>IFERROR(FIND("DEFESA CIVIL",consulta_completa__11[[#This Row],[14 - Inst. Atuando no Local]]),0)</f>
        <v>0</v>
      </c>
      <c r="CJ794" s="84" t="str">
        <f t="shared" si="392"/>
        <v/>
      </c>
      <c r="CK794" s="84">
        <f>IFERROR(FIND("CORPO DE BOMBEIROS",consulta_completa__11[[#This Row],[14 - Inst. Atuando no Local]]),0)</f>
        <v>0</v>
      </c>
      <c r="CL794" s="84" t="str">
        <f t="shared" si="393"/>
        <v/>
      </c>
      <c r="CM794" s="84">
        <f>IFERROR(FIND("POLÍCIA RODOVIÁRIA",consulta_completa__11[[#This Row],[14 - Inst. Atuando no Local]]),0)</f>
        <v>0</v>
      </c>
      <c r="CN794" s="84" t="str">
        <f t="shared" si="394"/>
        <v/>
      </c>
      <c r="CO794" s="84">
        <f>IFERROR(FIND("POLÍCIA MILITAR",consulta_completa__11[[#This Row],[14 - Inst. Atuando no Local]]),0)</f>
        <v>0</v>
      </c>
      <c r="CP794" s="84" t="str">
        <f t="shared" si="395"/>
        <v/>
      </c>
      <c r="CQ794" s="84">
        <f>IFERROR(FIND("POLÍCIA CIVIL",consulta_completa__11[[#This Row],[14 - Inst. Atuando no Local]]),0)</f>
        <v>0</v>
      </c>
      <c r="CR794" s="84" t="str">
        <f t="shared" si="396"/>
        <v/>
      </c>
      <c r="CS794" s="84">
        <f>IFERROR(FIND("MARINHA DO BRASIL",consulta_completa__11[[#This Row],[14 - Inst. Atuando no Local]]),0)</f>
        <v>0</v>
      </c>
      <c r="CT794" s="84" t="str">
        <f t="shared" si="397"/>
        <v/>
      </c>
      <c r="CU794" s="84">
        <f>IFERROR(FIND("EMPRESA ESPECIALIZADA EM ATENDIMENTO",consulta_completa__11[[#This Row],[14 - Inst. Atuando no Local]]),0)</f>
        <v>0</v>
      </c>
      <c r="CV794" s="84" t="str">
        <f t="shared" si="398"/>
        <v/>
      </c>
      <c r="CW794" s="84">
        <f>IFERROR(FIND("IBAMA",consulta_completa__11[[#This Row],[14 - Inst. Atuando no Local]]),0)</f>
        <v>0</v>
      </c>
      <c r="CX794" s="84" t="str">
        <f t="shared" si="399"/>
        <v/>
      </c>
      <c r="CY794" s="84" t="str">
        <f>IF(consulta_completa__11[[#This Row],[14 - Inst. Atuando no Local]]="","X","")</f>
        <v/>
      </c>
      <c r="CZ794" s="84">
        <f>IFERROR(FIND("OUTRA (S)",consulta_completa__11[[#This Row],[14 - Inst. Atuando no Local]]),0)</f>
        <v>0</v>
      </c>
      <c r="DA794" s="84" t="str">
        <f t="shared" si="400"/>
        <v/>
      </c>
      <c r="DB794" s="35" t="str">
        <f t="shared" si="401"/>
        <v>Sim</v>
      </c>
      <c r="DC794" s="35" t="str">
        <f t="shared" si="402"/>
        <v>Não</v>
      </c>
      <c r="DD794" s="35" t="str">
        <f t="shared" si="403"/>
        <v>Sim</v>
      </c>
      <c r="DE794" s="87" t="str">
        <f t="shared" si="405"/>
        <v>Federal</v>
      </c>
    </row>
    <row r="795" spans="1:109">
      <c r="A795" s="14">
        <v>2025111257604</v>
      </c>
      <c r="B795" s="1">
        <v>45971</v>
      </c>
      <c r="C795" t="s">
        <v>6821</v>
      </c>
      <c r="D795" t="s">
        <v>645</v>
      </c>
      <c r="E795" t="s">
        <v>286</v>
      </c>
      <c r="F795" t="s">
        <v>112</v>
      </c>
      <c r="G795" t="s">
        <v>646</v>
      </c>
      <c r="H795" t="s">
        <v>840</v>
      </c>
      <c r="I795" t="s">
        <v>648</v>
      </c>
      <c r="J795" t="s">
        <v>113</v>
      </c>
      <c r="K795" t="s">
        <v>114</v>
      </c>
      <c r="L795" t="s">
        <v>114</v>
      </c>
      <c r="M795" t="s">
        <v>886</v>
      </c>
      <c r="N795" t="s">
        <v>1857</v>
      </c>
      <c r="O795" t="s">
        <v>239</v>
      </c>
      <c r="P795" t="s">
        <v>299</v>
      </c>
      <c r="Q795" t="s">
        <v>143</v>
      </c>
      <c r="R795" t="s">
        <v>123</v>
      </c>
      <c r="S795" t="s">
        <v>113</v>
      </c>
      <c r="T795" t="s">
        <v>6822</v>
      </c>
      <c r="U795" t="s">
        <v>6823</v>
      </c>
      <c r="V795" t="s">
        <v>6824</v>
      </c>
      <c r="Z795" t="s">
        <v>6825</v>
      </c>
      <c r="AA795" t="s">
        <v>6826</v>
      </c>
      <c r="AB795" t="s">
        <v>113</v>
      </c>
      <c r="AC795" t="s">
        <v>113</v>
      </c>
      <c r="AE795" t="s">
        <v>6827</v>
      </c>
      <c r="AF795" t="s">
        <v>113</v>
      </c>
      <c r="AG795" t="s">
        <v>113</v>
      </c>
      <c r="AH795" t="s">
        <v>131</v>
      </c>
      <c r="AI795" t="s">
        <v>131</v>
      </c>
      <c r="AJ795" t="s">
        <v>131</v>
      </c>
      <c r="AK795" t="s">
        <v>6828</v>
      </c>
      <c r="AL795" t="s">
        <v>6829</v>
      </c>
      <c r="AM795" t="s">
        <v>264</v>
      </c>
      <c r="AN795" t="s">
        <v>265</v>
      </c>
      <c r="AO795" t="s">
        <v>266</v>
      </c>
      <c r="AQ795" t="s">
        <v>267</v>
      </c>
      <c r="AR795" t="s">
        <v>113</v>
      </c>
      <c r="AS795" t="s">
        <v>113</v>
      </c>
      <c r="AT795" t="s">
        <v>113</v>
      </c>
      <c r="AU795" t="s">
        <v>113</v>
      </c>
      <c r="AW795" t="s">
        <v>113</v>
      </c>
      <c r="AX795" s="82">
        <f>IFERROR(FIND("Óbitos/feridos",consulta_completa__11[[#This Row],[13 - Ocorrências/Ambientes Atingidos]]),0)</f>
        <v>1</v>
      </c>
      <c r="AY795" s="83" t="str">
        <f t="shared" si="375"/>
        <v>X</v>
      </c>
      <c r="AZ795" s="82">
        <f>IFERROR(FIND("População afetada/evacuada",consulta_completa__11[[#This Row],[13 - Ocorrências/Ambientes Atingidos]]),0)</f>
        <v>0</v>
      </c>
      <c r="BA795" s="82" t="str">
        <f t="shared" si="376"/>
        <v/>
      </c>
      <c r="BB795" s="82">
        <f>IFERROR(FIND("Suspensão de abastecimento de água",consulta_completa__11[[#This Row],[13 - Ocorrências/Ambientes Atingidos]]),0)</f>
        <v>0</v>
      </c>
      <c r="BC795" s="83" t="str">
        <f t="shared" si="404"/>
        <v/>
      </c>
      <c r="BD795" s="82">
        <f>IFERROR(FIND("Rio/córrego",consulta_completa__11[[#This Row],[13 - Ocorrências/Ambientes Atingidos]]),0)</f>
        <v>0</v>
      </c>
      <c r="BE795" s="83" t="str">
        <f t="shared" si="377"/>
        <v/>
      </c>
      <c r="BF795" s="82">
        <f>IFERROR(FIND("Lago",consulta_completa__11[[#This Row],[13 - Ocorrências/Ambientes Atingidos]]),0)</f>
        <v>0</v>
      </c>
      <c r="BG795" s="83" t="str">
        <f t="shared" si="378"/>
        <v/>
      </c>
      <c r="BH795" s="82">
        <f>IFERROR(FIND("Mar",consulta_completa__11[[#This Row],[13 - Ocorrências/Ambientes Atingidos]]),0)</f>
        <v>0</v>
      </c>
      <c r="BI795" s="83" t="str">
        <f t="shared" si="379"/>
        <v/>
      </c>
      <c r="BJ795" s="82">
        <f>IFERROR(FIND("Praia",consulta_completa__11[[#This Row],[13 - Ocorrências/Ambientes Atingidos]]),0)</f>
        <v>0</v>
      </c>
      <c r="BK795" s="83" t="str">
        <f t="shared" si="380"/>
        <v/>
      </c>
      <c r="BL795" s="82">
        <f>IFERROR(FIND("Solo",consulta_completa__11[[#This Row],[13 - Ocorrências/Ambientes Atingidos]]),0)</f>
        <v>0</v>
      </c>
      <c r="BM795" s="83" t="str">
        <f t="shared" si="381"/>
        <v/>
      </c>
      <c r="BN795" s="82">
        <f>IFERROR(FIND("Águas subterrâneas",consulta_completa__11[[#This Row],[13 - Ocorrências/Ambientes Atingidos]]),0)</f>
        <v>0</v>
      </c>
      <c r="BO795" s="83" t="str">
        <f t="shared" si="382"/>
        <v/>
      </c>
      <c r="BP795" s="82">
        <f>IFERROR(FIND("Atmosfera",consulta_completa__11[[#This Row],[13 - Ocorrências/Ambientes Atingidos]]),0)</f>
        <v>0</v>
      </c>
      <c r="BQ795" s="83" t="str">
        <f t="shared" si="383"/>
        <v/>
      </c>
      <c r="BR795" s="82">
        <f>IFERROR(FIND("Flora",consulta_completa__11[[#This Row],[13 - Ocorrências/Ambientes Atingidos]]),0)</f>
        <v>0</v>
      </c>
      <c r="BS795" s="83" t="str">
        <f t="shared" si="384"/>
        <v/>
      </c>
      <c r="BT795" s="82">
        <f>IFERROR(FIND("Fauna",consulta_completa__11[[#This Row],[13 - Ocorrências/Ambientes Atingidos]]),0)</f>
        <v>0</v>
      </c>
      <c r="BU795" s="83" t="str">
        <f t="shared" si="385"/>
        <v/>
      </c>
      <c r="BV795" s="82">
        <f>IFERROR(FIND("UC federal",consulta_completa__11[[#This Row],[13 - Ocorrências/Ambientes Atingidos]]),0)</f>
        <v>0</v>
      </c>
      <c r="BW795" s="83" t="str">
        <f t="shared" si="386"/>
        <v/>
      </c>
      <c r="BX795" s="82">
        <f>IFERROR(FIND("UC estadual/municipal",consulta_completa__11[[#This Row],[13 - Ocorrências/Ambientes Atingidos]]),0)</f>
        <v>0</v>
      </c>
      <c r="BY795" s="83" t="str">
        <f t="shared" si="387"/>
        <v/>
      </c>
      <c r="BZ795" s="82">
        <f>IFERROR(FIND("Outro(s)",consulta_completa__11[[#This Row],[13 - Ocorrências/Ambientes Atingidos]]),0)</f>
        <v>0</v>
      </c>
      <c r="CA795" s="83" t="str">
        <f t="shared" si="388"/>
        <v/>
      </c>
      <c r="CB795" s="82">
        <f>IFERROR(FIND("Sem dano",consulta_completa__11[[#This Row],[13 - Ocorrências/Ambientes Atingidos]]),0)</f>
        <v>0</v>
      </c>
      <c r="CC795" s="83" t="str">
        <f t="shared" si="389"/>
        <v/>
      </c>
      <c r="CD795" s="82" t="str">
        <f>IF(consulta_completa__11[[#This Row],[13 - Ocorrências/Ambientes Atingidos]]="","X","")</f>
        <v/>
      </c>
      <c r="CE795" s="84">
        <f>IFERROR(FIND("IBAMA",consulta_completa__11[[#This Row],[14 - Inst. Atuando no Local]]),0)</f>
        <v>0</v>
      </c>
      <c r="CF795" s="84" t="str">
        <f t="shared" si="390"/>
        <v/>
      </c>
      <c r="CG795" s="84">
        <f>IFERROR(FIND("OEMA",consulta_completa__11[[#This Row],[14 - Inst. Atuando no Local]]),0)</f>
        <v>0</v>
      </c>
      <c r="CH795" s="84" t="str">
        <f t="shared" si="391"/>
        <v/>
      </c>
      <c r="CI795" s="84">
        <f>IFERROR(FIND("DEFESA CIVIL",consulta_completa__11[[#This Row],[14 - Inst. Atuando no Local]]),0)</f>
        <v>0</v>
      </c>
      <c r="CJ795" s="84" t="str">
        <f t="shared" si="392"/>
        <v/>
      </c>
      <c r="CK795" s="84">
        <f>IFERROR(FIND("CORPO DE BOMBEIROS",consulta_completa__11[[#This Row],[14 - Inst. Atuando no Local]]),0)</f>
        <v>0</v>
      </c>
      <c r="CL795" s="84" t="str">
        <f t="shared" si="393"/>
        <v/>
      </c>
      <c r="CM795" s="84">
        <f>IFERROR(FIND("POLÍCIA RODOVIÁRIA",consulta_completa__11[[#This Row],[14 - Inst. Atuando no Local]]),0)</f>
        <v>0</v>
      </c>
      <c r="CN795" s="84" t="str">
        <f t="shared" si="394"/>
        <v/>
      </c>
      <c r="CO795" s="84">
        <f>IFERROR(FIND("POLÍCIA MILITAR",consulta_completa__11[[#This Row],[14 - Inst. Atuando no Local]]),0)</f>
        <v>0</v>
      </c>
      <c r="CP795" s="84" t="str">
        <f t="shared" si="395"/>
        <v/>
      </c>
      <c r="CQ795" s="84">
        <f>IFERROR(FIND("POLÍCIA CIVIL",consulta_completa__11[[#This Row],[14 - Inst. Atuando no Local]]),0)</f>
        <v>0</v>
      </c>
      <c r="CR795" s="84" t="str">
        <f t="shared" si="396"/>
        <v/>
      </c>
      <c r="CS795" s="84">
        <f>IFERROR(FIND("MARINHA DO BRASIL",consulta_completa__11[[#This Row],[14 - Inst. Atuando no Local]]),0)</f>
        <v>0</v>
      </c>
      <c r="CT795" s="84" t="str">
        <f t="shared" si="397"/>
        <v/>
      </c>
      <c r="CU795" s="84">
        <f>IFERROR(FIND("EMPRESA ESPECIALIZADA EM ATENDIMENTO",consulta_completa__11[[#This Row],[14 - Inst. Atuando no Local]]),0)</f>
        <v>0</v>
      </c>
      <c r="CV795" s="84" t="str">
        <f t="shared" si="398"/>
        <v/>
      </c>
      <c r="CW795" s="84">
        <f>IFERROR(FIND("IBAMA",consulta_completa__11[[#This Row],[14 - Inst. Atuando no Local]]),0)</f>
        <v>0</v>
      </c>
      <c r="CX795" s="84" t="str">
        <f t="shared" si="399"/>
        <v/>
      </c>
      <c r="CY795" s="84" t="str">
        <f>IF(consulta_completa__11[[#This Row],[14 - Inst. Atuando no Local]]="","X","")</f>
        <v/>
      </c>
      <c r="CZ795" s="84">
        <f>IFERROR(FIND("OUTRA (S)",consulta_completa__11[[#This Row],[14 - Inst. Atuando no Local]]),0)</f>
        <v>0</v>
      </c>
      <c r="DA795" s="84" t="str">
        <f t="shared" si="400"/>
        <v/>
      </c>
      <c r="DB795" s="35" t="str">
        <f t="shared" si="401"/>
        <v>Sim</v>
      </c>
      <c r="DC795" s="35" t="str">
        <f t="shared" si="402"/>
        <v>Não</v>
      </c>
      <c r="DD795" s="35" t="str">
        <f t="shared" si="403"/>
        <v>Sim</v>
      </c>
      <c r="DE795" s="87" t="str">
        <f t="shared" si="405"/>
        <v>Sem informação</v>
      </c>
    </row>
    <row r="796" spans="1:109">
      <c r="A796" s="14">
        <v>2025111279235</v>
      </c>
      <c r="B796" s="1">
        <v>45972</v>
      </c>
      <c r="C796" t="s">
        <v>6830</v>
      </c>
      <c r="D796" t="s">
        <v>180</v>
      </c>
      <c r="E796" t="s">
        <v>162</v>
      </c>
      <c r="F796" t="s">
        <v>112</v>
      </c>
      <c r="G796" t="s">
        <v>113</v>
      </c>
      <c r="H796" t="s">
        <v>114</v>
      </c>
      <c r="I796" t="s">
        <v>114</v>
      </c>
      <c r="J796" t="s">
        <v>113</v>
      </c>
      <c r="K796" t="s">
        <v>114</v>
      </c>
      <c r="L796" t="s">
        <v>114</v>
      </c>
      <c r="M796" t="s">
        <v>139</v>
      </c>
      <c r="N796" t="s">
        <v>141</v>
      </c>
      <c r="O796" t="s">
        <v>185</v>
      </c>
      <c r="P796" t="s">
        <v>355</v>
      </c>
      <c r="Q796" t="s">
        <v>122</v>
      </c>
      <c r="R796" t="s">
        <v>123</v>
      </c>
      <c r="S796" t="s">
        <v>113</v>
      </c>
      <c r="T796" t="s">
        <v>6831</v>
      </c>
      <c r="U796" t="s">
        <v>6832</v>
      </c>
      <c r="V796" t="s">
        <v>6833</v>
      </c>
      <c r="Z796" t="s">
        <v>113</v>
      </c>
      <c r="AA796" t="s">
        <v>6834</v>
      </c>
      <c r="AB796" t="s">
        <v>6835</v>
      </c>
      <c r="AC796" t="s">
        <v>113</v>
      </c>
      <c r="AD796">
        <v>1</v>
      </c>
      <c r="AE796" t="s">
        <v>113</v>
      </c>
      <c r="AF796" t="s">
        <v>113</v>
      </c>
      <c r="AG796" t="s">
        <v>113</v>
      </c>
      <c r="AH796" t="s">
        <v>131</v>
      </c>
      <c r="AI796" t="s">
        <v>131</v>
      </c>
      <c r="AJ796" t="s">
        <v>131</v>
      </c>
      <c r="AK796" t="s">
        <v>6836</v>
      </c>
      <c r="AL796" t="s">
        <v>6837</v>
      </c>
      <c r="AM796" t="s">
        <v>153</v>
      </c>
      <c r="AN796" t="s">
        <v>154</v>
      </c>
      <c r="AO796" t="s">
        <v>113</v>
      </c>
      <c r="AP796">
        <v>6133161070</v>
      </c>
      <c r="AQ796" t="s">
        <v>156</v>
      </c>
      <c r="AR796" t="s">
        <v>113</v>
      </c>
      <c r="AS796" t="s">
        <v>113</v>
      </c>
      <c r="AT796" t="s">
        <v>113</v>
      </c>
      <c r="AU796" t="s">
        <v>113</v>
      </c>
      <c r="AW796" t="s">
        <v>637</v>
      </c>
      <c r="AX796" s="82">
        <f>IFERROR(FIND("Óbitos/feridos",consulta_completa__11[[#This Row],[13 - Ocorrências/Ambientes Atingidos]]),0)</f>
        <v>0</v>
      </c>
      <c r="AY796" s="83" t="str">
        <f t="shared" si="375"/>
        <v/>
      </c>
      <c r="AZ796" s="82">
        <f>IFERROR(FIND("População afetada/evacuada",consulta_completa__11[[#This Row],[13 - Ocorrências/Ambientes Atingidos]]),0)</f>
        <v>0</v>
      </c>
      <c r="BA796" s="82" t="str">
        <f t="shared" si="376"/>
        <v/>
      </c>
      <c r="BB796" s="82">
        <f>IFERROR(FIND("Suspensão de abastecimento de água",consulta_completa__11[[#This Row],[13 - Ocorrências/Ambientes Atingidos]]),0)</f>
        <v>0</v>
      </c>
      <c r="BC796" s="83" t="str">
        <f t="shared" si="404"/>
        <v/>
      </c>
      <c r="BD796" s="82">
        <f>IFERROR(FIND("Rio/córrego",consulta_completa__11[[#This Row],[13 - Ocorrências/Ambientes Atingidos]]),0)</f>
        <v>0</v>
      </c>
      <c r="BE796" s="83" t="str">
        <f t="shared" si="377"/>
        <v/>
      </c>
      <c r="BF796" s="82">
        <f>IFERROR(FIND("Lago",consulta_completa__11[[#This Row],[13 - Ocorrências/Ambientes Atingidos]]),0)</f>
        <v>0</v>
      </c>
      <c r="BG796" s="83" t="str">
        <f t="shared" si="378"/>
        <v/>
      </c>
      <c r="BH796" s="82">
        <f>IFERROR(FIND("Mar",consulta_completa__11[[#This Row],[13 - Ocorrências/Ambientes Atingidos]]),0)</f>
        <v>0</v>
      </c>
      <c r="BI796" s="83" t="str">
        <f t="shared" si="379"/>
        <v/>
      </c>
      <c r="BJ796" s="82">
        <f>IFERROR(FIND("Praia",consulta_completa__11[[#This Row],[13 - Ocorrências/Ambientes Atingidos]]),0)</f>
        <v>0</v>
      </c>
      <c r="BK796" s="83" t="str">
        <f t="shared" si="380"/>
        <v/>
      </c>
      <c r="BL796" s="82">
        <f>IFERROR(FIND("Solo",consulta_completa__11[[#This Row],[13 - Ocorrências/Ambientes Atingidos]]),0)</f>
        <v>0</v>
      </c>
      <c r="BM796" s="83" t="str">
        <f t="shared" si="381"/>
        <v/>
      </c>
      <c r="BN796" s="82">
        <f>IFERROR(FIND("Águas subterrâneas",consulta_completa__11[[#This Row],[13 - Ocorrências/Ambientes Atingidos]]),0)</f>
        <v>0</v>
      </c>
      <c r="BO796" s="83" t="str">
        <f t="shared" si="382"/>
        <v/>
      </c>
      <c r="BP796" s="82">
        <f>IFERROR(FIND("Atmosfera",consulta_completa__11[[#This Row],[13 - Ocorrências/Ambientes Atingidos]]),0)</f>
        <v>0</v>
      </c>
      <c r="BQ796" s="83" t="str">
        <f t="shared" si="383"/>
        <v/>
      </c>
      <c r="BR796" s="82">
        <f>IFERROR(FIND("Flora",consulta_completa__11[[#This Row],[13 - Ocorrências/Ambientes Atingidos]]),0)</f>
        <v>0</v>
      </c>
      <c r="BS796" s="83" t="str">
        <f t="shared" si="384"/>
        <v/>
      </c>
      <c r="BT796" s="82">
        <f>IFERROR(FIND("Fauna",consulta_completa__11[[#This Row],[13 - Ocorrências/Ambientes Atingidos]]),0)</f>
        <v>0</v>
      </c>
      <c r="BU796" s="83" t="str">
        <f t="shared" si="385"/>
        <v/>
      </c>
      <c r="BV796" s="82">
        <f>IFERROR(FIND("UC federal",consulta_completa__11[[#This Row],[13 - Ocorrências/Ambientes Atingidos]]),0)</f>
        <v>0</v>
      </c>
      <c r="BW796" s="83" t="str">
        <f t="shared" si="386"/>
        <v/>
      </c>
      <c r="BX796" s="82">
        <f>IFERROR(FIND("UC estadual/municipal",consulta_completa__11[[#This Row],[13 - Ocorrências/Ambientes Atingidos]]),0)</f>
        <v>0</v>
      </c>
      <c r="BY796" s="83" t="str">
        <f t="shared" si="387"/>
        <v/>
      </c>
      <c r="BZ796" s="82">
        <f>IFERROR(FIND("Outro(s)",consulta_completa__11[[#This Row],[13 - Ocorrências/Ambientes Atingidos]]),0)</f>
        <v>1</v>
      </c>
      <c r="CA796" s="83" t="str">
        <f t="shared" si="388"/>
        <v>X</v>
      </c>
      <c r="CB796" s="82">
        <f>IFERROR(FIND("Sem dano",consulta_completa__11[[#This Row],[13 - Ocorrências/Ambientes Atingidos]]),0)</f>
        <v>0</v>
      </c>
      <c r="CC796" s="83" t="str">
        <f t="shared" si="389"/>
        <v/>
      </c>
      <c r="CD796" s="82" t="str">
        <f>IF(consulta_completa__11[[#This Row],[13 - Ocorrências/Ambientes Atingidos]]="","X","")</f>
        <v/>
      </c>
      <c r="CE796" s="84">
        <f>IFERROR(FIND("IBAMA",consulta_completa__11[[#This Row],[14 - Inst. Atuando no Local]]),0)</f>
        <v>0</v>
      </c>
      <c r="CF796" s="84" t="str">
        <f t="shared" si="390"/>
        <v/>
      </c>
      <c r="CG796" s="84">
        <f>IFERROR(FIND("OEMA",consulta_completa__11[[#This Row],[14 - Inst. Atuando no Local]]),0)</f>
        <v>0</v>
      </c>
      <c r="CH796" s="84" t="str">
        <f t="shared" si="391"/>
        <v/>
      </c>
      <c r="CI796" s="84">
        <f>IFERROR(FIND("DEFESA CIVIL",consulta_completa__11[[#This Row],[14 - Inst. Atuando no Local]]),0)</f>
        <v>0</v>
      </c>
      <c r="CJ796" s="84" t="str">
        <f t="shared" si="392"/>
        <v/>
      </c>
      <c r="CK796" s="84">
        <f>IFERROR(FIND("CORPO DE BOMBEIROS",consulta_completa__11[[#This Row],[14 - Inst. Atuando no Local]]),0)</f>
        <v>0</v>
      </c>
      <c r="CL796" s="84" t="str">
        <f t="shared" si="393"/>
        <v/>
      </c>
      <c r="CM796" s="84">
        <f>IFERROR(FIND("POLÍCIA RODOVIÁRIA",consulta_completa__11[[#This Row],[14 - Inst. Atuando no Local]]),0)</f>
        <v>0</v>
      </c>
      <c r="CN796" s="84" t="str">
        <f t="shared" si="394"/>
        <v/>
      </c>
      <c r="CO796" s="84">
        <f>IFERROR(FIND("POLÍCIA MILITAR",consulta_completa__11[[#This Row],[14 - Inst. Atuando no Local]]),0)</f>
        <v>0</v>
      </c>
      <c r="CP796" s="84" t="str">
        <f t="shared" si="395"/>
        <v/>
      </c>
      <c r="CQ796" s="84">
        <f>IFERROR(FIND("POLÍCIA CIVIL",consulta_completa__11[[#This Row],[14 - Inst. Atuando no Local]]),0)</f>
        <v>0</v>
      </c>
      <c r="CR796" s="84" t="str">
        <f t="shared" si="396"/>
        <v/>
      </c>
      <c r="CS796" s="84">
        <f>IFERROR(FIND("MARINHA DO BRASIL",consulta_completa__11[[#This Row],[14 - Inst. Atuando no Local]]),0)</f>
        <v>0</v>
      </c>
      <c r="CT796" s="84" t="str">
        <f t="shared" si="397"/>
        <v/>
      </c>
      <c r="CU796" s="84">
        <f>IFERROR(FIND("EMPRESA ESPECIALIZADA EM ATENDIMENTO",consulta_completa__11[[#This Row],[14 - Inst. Atuando no Local]]),0)</f>
        <v>0</v>
      </c>
      <c r="CV796" s="84" t="str">
        <f t="shared" si="398"/>
        <v/>
      </c>
      <c r="CW796" s="84">
        <f>IFERROR(FIND("IBAMA",consulta_completa__11[[#This Row],[14 - Inst. Atuando no Local]]),0)</f>
        <v>0</v>
      </c>
      <c r="CX796" s="84" t="str">
        <f t="shared" si="399"/>
        <v/>
      </c>
      <c r="CY796" s="84" t="str">
        <f>IF(consulta_completa__11[[#This Row],[14 - Inst. Atuando no Local]]="","X","")</f>
        <v/>
      </c>
      <c r="CZ796" s="84">
        <f>IFERROR(FIND("OUTRA (S)",consulta_completa__11[[#This Row],[14 - Inst. Atuando no Local]]),0)</f>
        <v>0</v>
      </c>
      <c r="DA796" s="84" t="str">
        <f t="shared" si="400"/>
        <v/>
      </c>
      <c r="DB796" s="35" t="str">
        <f t="shared" si="401"/>
        <v>Sim</v>
      </c>
      <c r="DC796" s="35" t="str">
        <f t="shared" si="402"/>
        <v>Não</v>
      </c>
      <c r="DD796" s="35" t="str">
        <f t="shared" si="403"/>
        <v>Sim</v>
      </c>
      <c r="DE796" s="87" t="str">
        <f t="shared" si="405"/>
        <v>Federal</v>
      </c>
    </row>
    <row r="797" spans="1:109">
      <c r="A797" s="14">
        <v>2025112436057</v>
      </c>
      <c r="B797" s="1">
        <v>45972</v>
      </c>
      <c r="C797" t="s">
        <v>109</v>
      </c>
      <c r="D797" t="s">
        <v>161</v>
      </c>
      <c r="E797" t="s">
        <v>111</v>
      </c>
      <c r="F797" t="s">
        <v>112</v>
      </c>
      <c r="G797" t="s">
        <v>439</v>
      </c>
      <c r="H797" t="s">
        <v>3434</v>
      </c>
      <c r="I797" t="s">
        <v>117</v>
      </c>
      <c r="J797" t="s">
        <v>113</v>
      </c>
      <c r="K797" t="s">
        <v>114</v>
      </c>
      <c r="L797" t="s">
        <v>114</v>
      </c>
      <c r="M797" t="s">
        <v>118</v>
      </c>
      <c r="N797" t="s">
        <v>141</v>
      </c>
      <c r="O797" t="s">
        <v>239</v>
      </c>
      <c r="P797" t="s">
        <v>355</v>
      </c>
      <c r="Q797" t="s">
        <v>122</v>
      </c>
      <c r="R797" t="s">
        <v>123</v>
      </c>
      <c r="S797" t="s">
        <v>124</v>
      </c>
      <c r="T797" t="s">
        <v>6838</v>
      </c>
      <c r="U797" t="s">
        <v>6839</v>
      </c>
      <c r="V797" t="s">
        <v>6840</v>
      </c>
      <c r="Z797" t="s">
        <v>6841</v>
      </c>
      <c r="AA797" t="s">
        <v>6842</v>
      </c>
      <c r="AB797" t="s">
        <v>206</v>
      </c>
      <c r="AC797" t="s">
        <v>262</v>
      </c>
      <c r="AD797">
        <v>0</v>
      </c>
      <c r="AE797" t="s">
        <v>6843</v>
      </c>
      <c r="AF797" t="s">
        <v>113</v>
      </c>
      <c r="AG797" t="s">
        <v>113</v>
      </c>
      <c r="AH797" t="s">
        <v>194</v>
      </c>
      <c r="AI797" t="s">
        <v>132</v>
      </c>
      <c r="AJ797" t="s">
        <v>131</v>
      </c>
      <c r="AK797" t="s">
        <v>6844</v>
      </c>
      <c r="AL797" t="s">
        <v>6845</v>
      </c>
      <c r="AM797" t="s">
        <v>264</v>
      </c>
      <c r="AN797" t="s">
        <v>265</v>
      </c>
      <c r="AO797" t="s">
        <v>266</v>
      </c>
      <c r="AQ797" t="s">
        <v>267</v>
      </c>
      <c r="AR797" t="s">
        <v>113</v>
      </c>
      <c r="AS797" t="s">
        <v>113</v>
      </c>
      <c r="AT797" t="s">
        <v>6680</v>
      </c>
      <c r="AU797" t="s">
        <v>113</v>
      </c>
      <c r="AW797" t="s">
        <v>113</v>
      </c>
      <c r="AX797" s="82">
        <f>IFERROR(FIND("Óbitos/feridos",consulta_completa__11[[#This Row],[13 - Ocorrências/Ambientes Atingidos]]),0)</f>
        <v>0</v>
      </c>
      <c r="AY797" s="83" t="str">
        <f t="shared" si="375"/>
        <v/>
      </c>
      <c r="AZ797" s="82">
        <f>IFERROR(FIND("População afetada/evacuada",consulta_completa__11[[#This Row],[13 - Ocorrências/Ambientes Atingidos]]),0)</f>
        <v>0</v>
      </c>
      <c r="BA797" s="82" t="str">
        <f t="shared" si="376"/>
        <v/>
      </c>
      <c r="BB797" s="82">
        <f>IFERROR(FIND("Suspensão de abastecimento de água",consulta_completa__11[[#This Row],[13 - Ocorrências/Ambientes Atingidos]]),0)</f>
        <v>0</v>
      </c>
      <c r="BC797" s="83" t="str">
        <f t="shared" si="404"/>
        <v/>
      </c>
      <c r="BD797" s="82">
        <f>IFERROR(FIND("Rio/córrego",consulta_completa__11[[#This Row],[13 - Ocorrências/Ambientes Atingidos]]),0)</f>
        <v>0</v>
      </c>
      <c r="BE797" s="83" t="str">
        <f t="shared" si="377"/>
        <v/>
      </c>
      <c r="BF797" s="82">
        <f>IFERROR(FIND("Lago",consulta_completa__11[[#This Row],[13 - Ocorrências/Ambientes Atingidos]]),0)</f>
        <v>0</v>
      </c>
      <c r="BG797" s="83" t="str">
        <f t="shared" si="378"/>
        <v/>
      </c>
      <c r="BH797" s="82">
        <f>IFERROR(FIND("Mar",consulta_completa__11[[#This Row],[13 - Ocorrências/Ambientes Atingidos]]),0)</f>
        <v>1</v>
      </c>
      <c r="BI797" s="83" t="str">
        <f t="shared" si="379"/>
        <v>X</v>
      </c>
      <c r="BJ797" s="82">
        <f>IFERROR(FIND("Praia",consulta_completa__11[[#This Row],[13 - Ocorrências/Ambientes Atingidos]]),0)</f>
        <v>0</v>
      </c>
      <c r="BK797" s="83" t="str">
        <f t="shared" si="380"/>
        <v/>
      </c>
      <c r="BL797" s="82">
        <f>IFERROR(FIND("Solo",consulta_completa__11[[#This Row],[13 - Ocorrências/Ambientes Atingidos]]),0)</f>
        <v>0</v>
      </c>
      <c r="BM797" s="83" t="str">
        <f t="shared" si="381"/>
        <v/>
      </c>
      <c r="BN797" s="82">
        <f>IFERROR(FIND("Águas subterrâneas",consulta_completa__11[[#This Row],[13 - Ocorrências/Ambientes Atingidos]]),0)</f>
        <v>0</v>
      </c>
      <c r="BO797" s="83" t="str">
        <f t="shared" si="382"/>
        <v/>
      </c>
      <c r="BP797" s="82">
        <f>IFERROR(FIND("Atmosfera",consulta_completa__11[[#This Row],[13 - Ocorrências/Ambientes Atingidos]]),0)</f>
        <v>0</v>
      </c>
      <c r="BQ797" s="83" t="str">
        <f t="shared" si="383"/>
        <v/>
      </c>
      <c r="BR797" s="82">
        <f>IFERROR(FIND("Flora",consulta_completa__11[[#This Row],[13 - Ocorrências/Ambientes Atingidos]]),0)</f>
        <v>0</v>
      </c>
      <c r="BS797" s="83" t="str">
        <f t="shared" si="384"/>
        <v/>
      </c>
      <c r="BT797" s="82">
        <f>IFERROR(FIND("Fauna",consulta_completa__11[[#This Row],[13 - Ocorrências/Ambientes Atingidos]]),0)</f>
        <v>0</v>
      </c>
      <c r="BU797" s="83" t="str">
        <f t="shared" si="385"/>
        <v/>
      </c>
      <c r="BV797" s="82">
        <f>IFERROR(FIND("UC federal",consulta_completa__11[[#This Row],[13 - Ocorrências/Ambientes Atingidos]]),0)</f>
        <v>0</v>
      </c>
      <c r="BW797" s="83" t="str">
        <f t="shared" si="386"/>
        <v/>
      </c>
      <c r="BX797" s="82">
        <f>IFERROR(FIND("UC estadual/municipal",consulta_completa__11[[#This Row],[13 - Ocorrências/Ambientes Atingidos]]),0)</f>
        <v>0</v>
      </c>
      <c r="BY797" s="83" t="str">
        <f t="shared" si="387"/>
        <v/>
      </c>
      <c r="BZ797" s="82">
        <f>IFERROR(FIND("Outro(s)",consulta_completa__11[[#This Row],[13 - Ocorrências/Ambientes Atingidos]]),0)</f>
        <v>0</v>
      </c>
      <c r="CA797" s="83" t="str">
        <f t="shared" si="388"/>
        <v/>
      </c>
      <c r="CB797" s="82">
        <f>IFERROR(FIND("Sem dano",consulta_completa__11[[#This Row],[13 - Ocorrências/Ambientes Atingidos]]),0)</f>
        <v>0</v>
      </c>
      <c r="CC797" s="83" t="str">
        <f t="shared" si="389"/>
        <v/>
      </c>
      <c r="CD797" s="82" t="str">
        <f>IF(consulta_completa__11[[#This Row],[13 - Ocorrências/Ambientes Atingidos]]="","X","")</f>
        <v/>
      </c>
      <c r="CE797" s="84">
        <f>IFERROR(FIND("IBAMA",consulta_completa__11[[#This Row],[14 - Inst. Atuando no Local]]),0)</f>
        <v>0</v>
      </c>
      <c r="CF797" s="84" t="str">
        <f t="shared" si="390"/>
        <v/>
      </c>
      <c r="CG797" s="84">
        <f>IFERROR(FIND("OEMA",consulta_completa__11[[#This Row],[14 - Inst. Atuando no Local]]),0)</f>
        <v>0</v>
      </c>
      <c r="CH797" s="84" t="str">
        <f t="shared" si="391"/>
        <v/>
      </c>
      <c r="CI797" s="84">
        <f>IFERROR(FIND("DEFESA CIVIL",consulta_completa__11[[#This Row],[14 - Inst. Atuando no Local]]),0)</f>
        <v>0</v>
      </c>
      <c r="CJ797" s="84" t="str">
        <f t="shared" si="392"/>
        <v/>
      </c>
      <c r="CK797" s="84">
        <f>IFERROR(FIND("CORPO DE BOMBEIROS",consulta_completa__11[[#This Row],[14 - Inst. Atuando no Local]]),0)</f>
        <v>0</v>
      </c>
      <c r="CL797" s="84" t="str">
        <f t="shared" si="393"/>
        <v/>
      </c>
      <c r="CM797" s="84">
        <f>IFERROR(FIND("POLÍCIA RODOVIÁRIA",consulta_completa__11[[#This Row],[14 - Inst. Atuando no Local]]),0)</f>
        <v>0</v>
      </c>
      <c r="CN797" s="84" t="str">
        <f t="shared" si="394"/>
        <v/>
      </c>
      <c r="CO797" s="84">
        <f>IFERROR(FIND("POLÍCIA MILITAR",consulta_completa__11[[#This Row],[14 - Inst. Atuando no Local]]),0)</f>
        <v>0</v>
      </c>
      <c r="CP797" s="84" t="str">
        <f t="shared" si="395"/>
        <v/>
      </c>
      <c r="CQ797" s="84">
        <f>IFERROR(FIND("POLÍCIA CIVIL",consulta_completa__11[[#This Row],[14 - Inst. Atuando no Local]]),0)</f>
        <v>0</v>
      </c>
      <c r="CR797" s="84" t="str">
        <f t="shared" si="396"/>
        <v/>
      </c>
      <c r="CS797" s="84">
        <f>IFERROR(FIND("MARINHA DO BRASIL",consulta_completa__11[[#This Row],[14 - Inst. Atuando no Local]]),0)</f>
        <v>0</v>
      </c>
      <c r="CT797" s="84" t="str">
        <f t="shared" si="397"/>
        <v/>
      </c>
      <c r="CU797" s="84">
        <f>IFERROR(FIND("EMPRESA ESPECIALIZADA EM ATENDIMENTO",consulta_completa__11[[#This Row],[14 - Inst. Atuando no Local]]),0)</f>
        <v>0</v>
      </c>
      <c r="CV797" s="84" t="str">
        <f t="shared" si="398"/>
        <v/>
      </c>
      <c r="CW797" s="84">
        <f>IFERROR(FIND("IBAMA",consulta_completa__11[[#This Row],[14 - Inst. Atuando no Local]]),0)</f>
        <v>0</v>
      </c>
      <c r="CX797" s="84" t="str">
        <f t="shared" si="399"/>
        <v/>
      </c>
      <c r="CY797" s="84" t="str">
        <f>IF(consulta_completa__11[[#This Row],[14 - Inst. Atuando no Local]]="","X","")</f>
        <v/>
      </c>
      <c r="CZ797" s="84">
        <f>IFERROR(FIND("OUTRA (S)",consulta_completa__11[[#This Row],[14 - Inst. Atuando no Local]]),0)</f>
        <v>0</v>
      </c>
      <c r="DA797" s="84" t="str">
        <f t="shared" si="400"/>
        <v/>
      </c>
      <c r="DB797" s="35" t="str">
        <f t="shared" si="401"/>
        <v>Sim</v>
      </c>
      <c r="DC797" s="35" t="str">
        <f t="shared" si="402"/>
        <v>Não</v>
      </c>
      <c r="DD797" s="35" t="str">
        <f t="shared" si="403"/>
        <v>Sim</v>
      </c>
      <c r="DE797" s="87" t="str">
        <f t="shared" si="405"/>
        <v>Sem informação</v>
      </c>
    </row>
    <row r="798" spans="1:109">
      <c r="A798" s="14">
        <v>2025111457643</v>
      </c>
      <c r="B798" s="1">
        <v>45973</v>
      </c>
      <c r="C798" t="s">
        <v>1036</v>
      </c>
      <c r="D798" t="s">
        <v>343</v>
      </c>
      <c r="E798" t="s">
        <v>139</v>
      </c>
      <c r="F798" t="s">
        <v>112</v>
      </c>
      <c r="G798" t="s">
        <v>113</v>
      </c>
      <c r="H798" t="s">
        <v>114</v>
      </c>
      <c r="I798" t="s">
        <v>114</v>
      </c>
      <c r="J798" t="s">
        <v>441</v>
      </c>
      <c r="K798" t="s">
        <v>6846</v>
      </c>
      <c r="L798" t="s">
        <v>117</v>
      </c>
      <c r="M798" t="s">
        <v>140</v>
      </c>
      <c r="N798" t="s">
        <v>141</v>
      </c>
      <c r="O798" t="s">
        <v>185</v>
      </c>
      <c r="P798" t="s">
        <v>121</v>
      </c>
      <c r="Q798" t="s">
        <v>122</v>
      </c>
      <c r="R798" t="s">
        <v>123</v>
      </c>
      <c r="S798" t="s">
        <v>113</v>
      </c>
      <c r="T798" t="s">
        <v>6847</v>
      </c>
      <c r="U798" t="s">
        <v>145</v>
      </c>
      <c r="V798" t="s">
        <v>6848</v>
      </c>
      <c r="Z798" t="s">
        <v>6849</v>
      </c>
      <c r="AA798" t="s">
        <v>113</v>
      </c>
      <c r="AB798" t="s">
        <v>1040</v>
      </c>
      <c r="AC798" t="s">
        <v>113</v>
      </c>
      <c r="AD798">
        <v>2</v>
      </c>
      <c r="AE798" t="s">
        <v>113</v>
      </c>
      <c r="AF798" t="s">
        <v>1436</v>
      </c>
      <c r="AG798" t="s">
        <v>3471</v>
      </c>
      <c r="AH798" t="s">
        <v>131</v>
      </c>
      <c r="AI798" t="s">
        <v>132</v>
      </c>
      <c r="AJ798" t="s">
        <v>131</v>
      </c>
      <c r="AK798" t="s">
        <v>6850</v>
      </c>
      <c r="AL798" t="s">
        <v>6851</v>
      </c>
      <c r="AM798" t="s">
        <v>153</v>
      </c>
      <c r="AN798" t="s">
        <v>154</v>
      </c>
      <c r="AO798" t="s">
        <v>113</v>
      </c>
      <c r="AP798">
        <v>6133161070</v>
      </c>
      <c r="AQ798" t="s">
        <v>156</v>
      </c>
      <c r="AR798" t="s">
        <v>113</v>
      </c>
      <c r="AS798" t="s">
        <v>113</v>
      </c>
      <c r="AT798" t="s">
        <v>6456</v>
      </c>
      <c r="AU798" t="s">
        <v>592</v>
      </c>
      <c r="AV798">
        <v>440000000</v>
      </c>
      <c r="AW798" t="s">
        <v>159</v>
      </c>
      <c r="AX798" s="82">
        <f>IFERROR(FIND("Óbitos/feridos",consulta_completa__11[[#This Row],[13 - Ocorrências/Ambientes Atingidos]]),0)</f>
        <v>0</v>
      </c>
      <c r="AY798" s="83" t="str">
        <f t="shared" si="375"/>
        <v/>
      </c>
      <c r="AZ798" s="82">
        <f>IFERROR(FIND("População afetada/evacuada",consulta_completa__11[[#This Row],[13 - Ocorrências/Ambientes Atingidos]]),0)</f>
        <v>0</v>
      </c>
      <c r="BA798" s="82" t="str">
        <f t="shared" si="376"/>
        <v/>
      </c>
      <c r="BB798" s="82">
        <f>IFERROR(FIND("Suspensão de abastecimento de água",consulta_completa__11[[#This Row],[13 - Ocorrências/Ambientes Atingidos]]),0)</f>
        <v>0</v>
      </c>
      <c r="BC798" s="83" t="str">
        <f t="shared" si="404"/>
        <v/>
      </c>
      <c r="BD798" s="82">
        <f>IFERROR(FIND("Rio/córrego",consulta_completa__11[[#This Row],[13 - Ocorrências/Ambientes Atingidos]]),0)</f>
        <v>0</v>
      </c>
      <c r="BE798" s="83" t="str">
        <f t="shared" si="377"/>
        <v/>
      </c>
      <c r="BF798" s="82">
        <f>IFERROR(FIND("Lago",consulta_completa__11[[#This Row],[13 - Ocorrências/Ambientes Atingidos]]),0)</f>
        <v>0</v>
      </c>
      <c r="BG798" s="83" t="str">
        <f t="shared" si="378"/>
        <v/>
      </c>
      <c r="BH798" s="82">
        <f>IFERROR(FIND("Mar",consulta_completa__11[[#This Row],[13 - Ocorrências/Ambientes Atingidos]]),0)</f>
        <v>0</v>
      </c>
      <c r="BI798" s="83" t="str">
        <f t="shared" si="379"/>
        <v/>
      </c>
      <c r="BJ798" s="82">
        <f>IFERROR(FIND("Praia",consulta_completa__11[[#This Row],[13 - Ocorrências/Ambientes Atingidos]]),0)</f>
        <v>0</v>
      </c>
      <c r="BK798" s="83" t="str">
        <f t="shared" si="380"/>
        <v/>
      </c>
      <c r="BL798" s="82">
        <f>IFERROR(FIND("Solo",consulta_completa__11[[#This Row],[13 - Ocorrências/Ambientes Atingidos]]),0)</f>
        <v>1</v>
      </c>
      <c r="BM798" s="83" t="str">
        <f t="shared" si="381"/>
        <v>X</v>
      </c>
      <c r="BN798" s="82">
        <f>IFERROR(FIND("Águas subterrâneas",consulta_completa__11[[#This Row],[13 - Ocorrências/Ambientes Atingidos]]),0)</f>
        <v>0</v>
      </c>
      <c r="BO798" s="83" t="str">
        <f t="shared" si="382"/>
        <v/>
      </c>
      <c r="BP798" s="82">
        <f>IFERROR(FIND("Atmosfera",consulta_completa__11[[#This Row],[13 - Ocorrências/Ambientes Atingidos]]),0)</f>
        <v>0</v>
      </c>
      <c r="BQ798" s="83" t="str">
        <f t="shared" si="383"/>
        <v/>
      </c>
      <c r="BR798" s="82">
        <f>IFERROR(FIND("Flora",consulta_completa__11[[#This Row],[13 - Ocorrências/Ambientes Atingidos]]),0)</f>
        <v>0</v>
      </c>
      <c r="BS798" s="83" t="str">
        <f t="shared" si="384"/>
        <v/>
      </c>
      <c r="BT798" s="82">
        <f>IFERROR(FIND("Fauna",consulta_completa__11[[#This Row],[13 - Ocorrências/Ambientes Atingidos]]),0)</f>
        <v>0</v>
      </c>
      <c r="BU798" s="83" t="str">
        <f t="shared" si="385"/>
        <v/>
      </c>
      <c r="BV798" s="82">
        <f>IFERROR(FIND("UC federal",consulta_completa__11[[#This Row],[13 - Ocorrências/Ambientes Atingidos]]),0)</f>
        <v>0</v>
      </c>
      <c r="BW798" s="83" t="str">
        <f t="shared" si="386"/>
        <v/>
      </c>
      <c r="BX798" s="82">
        <f>IFERROR(FIND("UC estadual/municipal",consulta_completa__11[[#This Row],[13 - Ocorrências/Ambientes Atingidos]]),0)</f>
        <v>0</v>
      </c>
      <c r="BY798" s="83" t="str">
        <f t="shared" si="387"/>
        <v/>
      </c>
      <c r="BZ798" s="82">
        <f>IFERROR(FIND("Outro(s)",consulta_completa__11[[#This Row],[13 - Ocorrências/Ambientes Atingidos]]),0)</f>
        <v>0</v>
      </c>
      <c r="CA798" s="83" t="str">
        <f t="shared" si="388"/>
        <v/>
      </c>
      <c r="CB798" s="82">
        <f>IFERROR(FIND("Sem dano",consulta_completa__11[[#This Row],[13 - Ocorrências/Ambientes Atingidos]]),0)</f>
        <v>0</v>
      </c>
      <c r="CC798" s="83" t="str">
        <f t="shared" si="389"/>
        <v/>
      </c>
      <c r="CD798" s="82" t="str">
        <f>IF(consulta_completa__11[[#This Row],[13 - Ocorrências/Ambientes Atingidos]]="","X","")</f>
        <v/>
      </c>
      <c r="CE798" s="84">
        <f>IFERROR(FIND("IBAMA",consulta_completa__11[[#This Row],[14 - Inst. Atuando no Local]]),0)</f>
        <v>0</v>
      </c>
      <c r="CF798" s="84" t="str">
        <f t="shared" si="390"/>
        <v/>
      </c>
      <c r="CG798" s="84">
        <f>IFERROR(FIND("OEMA",consulta_completa__11[[#This Row],[14 - Inst. Atuando no Local]]),0)</f>
        <v>0</v>
      </c>
      <c r="CH798" s="84" t="str">
        <f t="shared" si="391"/>
        <v/>
      </c>
      <c r="CI798" s="84">
        <f>IFERROR(FIND("DEFESA CIVIL",consulta_completa__11[[#This Row],[14 - Inst. Atuando no Local]]),0)</f>
        <v>0</v>
      </c>
      <c r="CJ798" s="84" t="str">
        <f t="shared" si="392"/>
        <v/>
      </c>
      <c r="CK798" s="84">
        <f>IFERROR(FIND("CORPO DE BOMBEIROS",consulta_completa__11[[#This Row],[14 - Inst. Atuando no Local]]),0)</f>
        <v>0</v>
      </c>
      <c r="CL798" s="84" t="str">
        <f t="shared" si="393"/>
        <v/>
      </c>
      <c r="CM798" s="84">
        <f>IFERROR(FIND("POLÍCIA RODOVIÁRIA",consulta_completa__11[[#This Row],[14 - Inst. Atuando no Local]]),0)</f>
        <v>0</v>
      </c>
      <c r="CN798" s="84" t="str">
        <f t="shared" si="394"/>
        <v/>
      </c>
      <c r="CO798" s="84">
        <f>IFERROR(FIND("POLÍCIA MILITAR",consulta_completa__11[[#This Row],[14 - Inst. Atuando no Local]]),0)</f>
        <v>0</v>
      </c>
      <c r="CP798" s="84" t="str">
        <f t="shared" si="395"/>
        <v/>
      </c>
      <c r="CQ798" s="84">
        <f>IFERROR(FIND("POLÍCIA CIVIL",consulta_completa__11[[#This Row],[14 - Inst. Atuando no Local]]),0)</f>
        <v>0</v>
      </c>
      <c r="CR798" s="84" t="str">
        <f t="shared" si="396"/>
        <v/>
      </c>
      <c r="CS798" s="84">
        <f>IFERROR(FIND("MARINHA DO BRASIL",consulta_completa__11[[#This Row],[14 - Inst. Atuando no Local]]),0)</f>
        <v>0</v>
      </c>
      <c r="CT798" s="84" t="str">
        <f t="shared" si="397"/>
        <v/>
      </c>
      <c r="CU798" s="84">
        <f>IFERROR(FIND("EMPRESA ESPECIALIZADA EM ATENDIMENTO",consulta_completa__11[[#This Row],[14 - Inst. Atuando no Local]]),0)</f>
        <v>0</v>
      </c>
      <c r="CV798" s="84" t="str">
        <f t="shared" si="398"/>
        <v/>
      </c>
      <c r="CW798" s="84">
        <f>IFERROR(FIND("IBAMA",consulta_completa__11[[#This Row],[14 - Inst. Atuando no Local]]),0)</f>
        <v>0</v>
      </c>
      <c r="CX798" s="84" t="str">
        <f t="shared" si="399"/>
        <v/>
      </c>
      <c r="CY798" s="84" t="str">
        <f>IF(consulta_completa__11[[#This Row],[14 - Inst. Atuando no Local]]="","X","")</f>
        <v/>
      </c>
      <c r="CZ798" s="84">
        <f>IFERROR(FIND("OUTRA (S)",consulta_completa__11[[#This Row],[14 - Inst. Atuando no Local]]),0)</f>
        <v>0</v>
      </c>
      <c r="DA798" s="84" t="str">
        <f t="shared" si="400"/>
        <v/>
      </c>
      <c r="DB798" s="35" t="str">
        <f t="shared" si="401"/>
        <v>Sim</v>
      </c>
      <c r="DC798" s="35" t="str">
        <f t="shared" si="402"/>
        <v>Não</v>
      </c>
      <c r="DD798" s="35" t="str">
        <f t="shared" si="403"/>
        <v>Sim</v>
      </c>
      <c r="DE798" s="87" t="str">
        <f t="shared" si="405"/>
        <v>Estadual</v>
      </c>
    </row>
    <row r="799" spans="1:109">
      <c r="A799" s="14">
        <v>2025112672024</v>
      </c>
      <c r="B799" s="1">
        <v>45973</v>
      </c>
      <c r="C799" t="s">
        <v>109</v>
      </c>
      <c r="D799" t="s">
        <v>110</v>
      </c>
      <c r="E799" t="s">
        <v>452</v>
      </c>
      <c r="F799" t="s">
        <v>112</v>
      </c>
      <c r="G799" t="s">
        <v>113</v>
      </c>
      <c r="H799" t="s">
        <v>114</v>
      </c>
      <c r="I799" t="s">
        <v>114</v>
      </c>
      <c r="J799" t="s">
        <v>113</v>
      </c>
      <c r="K799" t="s">
        <v>114</v>
      </c>
      <c r="L799" t="s">
        <v>114</v>
      </c>
      <c r="M799" t="s">
        <v>118</v>
      </c>
      <c r="N799" t="s">
        <v>6372</v>
      </c>
      <c r="O799" t="s">
        <v>239</v>
      </c>
      <c r="P799" t="s">
        <v>121</v>
      </c>
      <c r="Q799" t="s">
        <v>122</v>
      </c>
      <c r="R799" t="s">
        <v>123</v>
      </c>
      <c r="S799" t="s">
        <v>201</v>
      </c>
      <c r="T799" t="s">
        <v>113</v>
      </c>
      <c r="U799" t="s">
        <v>113</v>
      </c>
      <c r="V799" t="s">
        <v>6852</v>
      </c>
      <c r="X799" t="b">
        <v>1</v>
      </c>
      <c r="Z799" t="s">
        <v>6853</v>
      </c>
      <c r="AA799" t="s">
        <v>113</v>
      </c>
      <c r="AB799" t="s">
        <v>206</v>
      </c>
      <c r="AC799" t="s">
        <v>6854</v>
      </c>
      <c r="AD799">
        <v>1</v>
      </c>
      <c r="AE799" t="s">
        <v>6855</v>
      </c>
      <c r="AF799" t="s">
        <v>1321</v>
      </c>
      <c r="AG799" t="s">
        <v>1322</v>
      </c>
      <c r="AH799" t="s">
        <v>131</v>
      </c>
      <c r="AI799" t="s">
        <v>131</v>
      </c>
      <c r="AJ799" t="s">
        <v>131</v>
      </c>
      <c r="AK799" t="s">
        <v>6856</v>
      </c>
      <c r="AL799" t="s">
        <v>6857</v>
      </c>
      <c r="AM799" t="s">
        <v>153</v>
      </c>
      <c r="AN799" t="s">
        <v>154</v>
      </c>
      <c r="AO799" t="s">
        <v>113</v>
      </c>
      <c r="AP799">
        <v>6133161070</v>
      </c>
      <c r="AQ799" t="s">
        <v>156</v>
      </c>
      <c r="AR799" t="s">
        <v>113</v>
      </c>
      <c r="AS799" t="s">
        <v>113</v>
      </c>
      <c r="AT799" t="s">
        <v>6858</v>
      </c>
      <c r="AU799" t="s">
        <v>6859</v>
      </c>
      <c r="AV799">
        <v>20000000</v>
      </c>
      <c r="AW799" t="s">
        <v>159</v>
      </c>
      <c r="AX799" s="82">
        <f>IFERROR(FIND("Óbitos/feridos",consulta_completa__11[[#This Row],[13 - Ocorrências/Ambientes Atingidos]]),0)</f>
        <v>0</v>
      </c>
      <c r="AY799" s="83" t="str">
        <f t="shared" si="375"/>
        <v/>
      </c>
      <c r="AZ799" s="82">
        <f>IFERROR(FIND("População afetada/evacuada",consulta_completa__11[[#This Row],[13 - Ocorrências/Ambientes Atingidos]]),0)</f>
        <v>0</v>
      </c>
      <c r="BA799" s="82" t="str">
        <f t="shared" si="376"/>
        <v/>
      </c>
      <c r="BB799" s="82">
        <f>IFERROR(FIND("Suspensão de abastecimento de água",consulta_completa__11[[#This Row],[13 - Ocorrências/Ambientes Atingidos]]),0)</f>
        <v>0</v>
      </c>
      <c r="BC799" s="83" t="str">
        <f t="shared" si="404"/>
        <v/>
      </c>
      <c r="BD799" s="82">
        <f>IFERROR(FIND("Rio/córrego",consulta_completa__11[[#This Row],[13 - Ocorrências/Ambientes Atingidos]]),0)</f>
        <v>0</v>
      </c>
      <c r="BE799" s="83" t="str">
        <f t="shared" si="377"/>
        <v/>
      </c>
      <c r="BF799" s="82">
        <f>IFERROR(FIND("Lago",consulta_completa__11[[#This Row],[13 - Ocorrências/Ambientes Atingidos]]),0)</f>
        <v>0</v>
      </c>
      <c r="BG799" s="83" t="str">
        <f t="shared" si="378"/>
        <v/>
      </c>
      <c r="BH799" s="82">
        <f>IFERROR(FIND("Mar",consulta_completa__11[[#This Row],[13 - Ocorrências/Ambientes Atingidos]]),0)</f>
        <v>1</v>
      </c>
      <c r="BI799" s="83" t="str">
        <f t="shared" si="379"/>
        <v>X</v>
      </c>
      <c r="BJ799" s="82">
        <f>IFERROR(FIND("Praia",consulta_completa__11[[#This Row],[13 - Ocorrências/Ambientes Atingidos]]),0)</f>
        <v>0</v>
      </c>
      <c r="BK799" s="83" t="str">
        <f t="shared" si="380"/>
        <v/>
      </c>
      <c r="BL799" s="82">
        <f>IFERROR(FIND("Solo",consulta_completa__11[[#This Row],[13 - Ocorrências/Ambientes Atingidos]]),0)</f>
        <v>0</v>
      </c>
      <c r="BM799" s="83" t="str">
        <f t="shared" si="381"/>
        <v/>
      </c>
      <c r="BN799" s="82">
        <f>IFERROR(FIND("Águas subterrâneas",consulta_completa__11[[#This Row],[13 - Ocorrências/Ambientes Atingidos]]),0)</f>
        <v>0</v>
      </c>
      <c r="BO799" s="83" t="str">
        <f t="shared" si="382"/>
        <v/>
      </c>
      <c r="BP799" s="82">
        <f>IFERROR(FIND("Atmosfera",consulta_completa__11[[#This Row],[13 - Ocorrências/Ambientes Atingidos]]),0)</f>
        <v>0</v>
      </c>
      <c r="BQ799" s="83" t="str">
        <f t="shared" si="383"/>
        <v/>
      </c>
      <c r="BR799" s="82">
        <f>IFERROR(FIND("Flora",consulta_completa__11[[#This Row],[13 - Ocorrências/Ambientes Atingidos]]),0)</f>
        <v>0</v>
      </c>
      <c r="BS799" s="83" t="str">
        <f t="shared" si="384"/>
        <v/>
      </c>
      <c r="BT799" s="82">
        <f>IFERROR(FIND("Fauna",consulta_completa__11[[#This Row],[13 - Ocorrências/Ambientes Atingidos]]),0)</f>
        <v>0</v>
      </c>
      <c r="BU799" s="83" t="str">
        <f t="shared" si="385"/>
        <v/>
      </c>
      <c r="BV799" s="82">
        <f>IFERROR(FIND("UC federal",consulta_completa__11[[#This Row],[13 - Ocorrências/Ambientes Atingidos]]),0)</f>
        <v>0</v>
      </c>
      <c r="BW799" s="83" t="str">
        <f t="shared" si="386"/>
        <v/>
      </c>
      <c r="BX799" s="82">
        <f>IFERROR(FIND("UC estadual/municipal",consulta_completa__11[[#This Row],[13 - Ocorrências/Ambientes Atingidos]]),0)</f>
        <v>0</v>
      </c>
      <c r="BY799" s="83" t="str">
        <f t="shared" si="387"/>
        <v/>
      </c>
      <c r="BZ799" s="82">
        <f>IFERROR(FIND("Outro(s)",consulta_completa__11[[#This Row],[13 - Ocorrências/Ambientes Atingidos]]),0)</f>
        <v>0</v>
      </c>
      <c r="CA799" s="83" t="str">
        <f t="shared" si="388"/>
        <v/>
      </c>
      <c r="CB799" s="82">
        <f>IFERROR(FIND("Sem dano",consulta_completa__11[[#This Row],[13 - Ocorrências/Ambientes Atingidos]]),0)</f>
        <v>0</v>
      </c>
      <c r="CC799" s="83" t="str">
        <f t="shared" si="389"/>
        <v/>
      </c>
      <c r="CD799" s="82" t="str">
        <f>IF(consulta_completa__11[[#This Row],[13 - Ocorrências/Ambientes Atingidos]]="","X","")</f>
        <v/>
      </c>
      <c r="CE799" s="84">
        <f>IFERROR(FIND("IBAMA",consulta_completa__11[[#This Row],[14 - Inst. Atuando no Local]]),0)</f>
        <v>40</v>
      </c>
      <c r="CF799" s="84" t="str">
        <f t="shared" si="390"/>
        <v>X</v>
      </c>
      <c r="CG799" s="84">
        <f>IFERROR(FIND("OEMA",consulta_completa__11[[#This Row],[14 - Inst. Atuando no Local]]),0)</f>
        <v>0</v>
      </c>
      <c r="CH799" s="84" t="str">
        <f t="shared" si="391"/>
        <v/>
      </c>
      <c r="CI799" s="84">
        <f>IFERROR(FIND("DEFESA CIVIL",consulta_completa__11[[#This Row],[14 - Inst. Atuando no Local]]),0)</f>
        <v>0</v>
      </c>
      <c r="CJ799" s="84" t="str">
        <f t="shared" si="392"/>
        <v/>
      </c>
      <c r="CK799" s="84">
        <f>IFERROR(FIND("CORPO DE BOMBEIROS",consulta_completa__11[[#This Row],[14 - Inst. Atuando no Local]]),0)</f>
        <v>0</v>
      </c>
      <c r="CL799" s="84" t="str">
        <f t="shared" si="393"/>
        <v/>
      </c>
      <c r="CM799" s="84">
        <f>IFERROR(FIND("POLÍCIA RODOVIÁRIA",consulta_completa__11[[#This Row],[14 - Inst. Atuando no Local]]),0)</f>
        <v>0</v>
      </c>
      <c r="CN799" s="84" t="str">
        <f t="shared" si="394"/>
        <v/>
      </c>
      <c r="CO799" s="84">
        <f>IFERROR(FIND("POLÍCIA MILITAR",consulta_completa__11[[#This Row],[14 - Inst. Atuando no Local]]),0)</f>
        <v>0</v>
      </c>
      <c r="CP799" s="84" t="str">
        <f t="shared" si="395"/>
        <v/>
      </c>
      <c r="CQ799" s="84">
        <f>IFERROR(FIND("POLÍCIA CIVIL",consulta_completa__11[[#This Row],[14 - Inst. Atuando no Local]]),0)</f>
        <v>0</v>
      </c>
      <c r="CR799" s="84" t="str">
        <f t="shared" si="396"/>
        <v/>
      </c>
      <c r="CS799" s="84">
        <f>IFERROR(FIND("MARINHA DO BRASIL",consulta_completa__11[[#This Row],[14 - Inst. Atuando no Local]]),0)</f>
        <v>0</v>
      </c>
      <c r="CT799" s="84" t="str">
        <f t="shared" si="397"/>
        <v/>
      </c>
      <c r="CU799" s="84">
        <f>IFERROR(FIND("EMPRESA ESPECIALIZADA EM ATENDIMENTO",consulta_completa__11[[#This Row],[14 - Inst. Atuando no Local]]),0)</f>
        <v>0</v>
      </c>
      <c r="CV799" s="84" t="str">
        <f t="shared" si="398"/>
        <v/>
      </c>
      <c r="CW799" s="84">
        <f>IFERROR(FIND("IBAMA",consulta_completa__11[[#This Row],[14 - Inst. Atuando no Local]]),0)</f>
        <v>40</v>
      </c>
      <c r="CX799" s="84" t="str">
        <f t="shared" si="399"/>
        <v>X</v>
      </c>
      <c r="CY799" s="84" t="str">
        <f>IF(consulta_completa__11[[#This Row],[14 - Inst. Atuando no Local]]="","X","")</f>
        <v/>
      </c>
      <c r="CZ799" s="84">
        <f>IFERROR(FIND("OUTRA (S)",consulta_completa__11[[#This Row],[14 - Inst. Atuando no Local]]),0)</f>
        <v>0</v>
      </c>
      <c r="DA799" s="84" t="str">
        <f t="shared" si="400"/>
        <v/>
      </c>
      <c r="DB799" s="35" t="str">
        <f t="shared" si="401"/>
        <v>Sim</v>
      </c>
      <c r="DC799" s="35" t="str">
        <f t="shared" si="402"/>
        <v>Não</v>
      </c>
      <c r="DD799" s="35" t="str">
        <f t="shared" si="403"/>
        <v>Sim</v>
      </c>
      <c r="DE799" s="87" t="str">
        <f t="shared" si="405"/>
        <v>Federal</v>
      </c>
    </row>
    <row r="800" spans="1:109">
      <c r="A800" s="14">
        <v>2025111743247</v>
      </c>
      <c r="B800" s="1">
        <v>45975</v>
      </c>
      <c r="C800" t="s">
        <v>6860</v>
      </c>
      <c r="D800" t="s">
        <v>998</v>
      </c>
      <c r="E800" t="s">
        <v>286</v>
      </c>
      <c r="F800" t="s">
        <v>1275</v>
      </c>
      <c r="G800" t="s">
        <v>6861</v>
      </c>
      <c r="H800" t="s">
        <v>6862</v>
      </c>
      <c r="I800" t="s">
        <v>2198</v>
      </c>
      <c r="J800" t="s">
        <v>113</v>
      </c>
      <c r="K800" t="s">
        <v>114</v>
      </c>
      <c r="L800" t="s">
        <v>114</v>
      </c>
      <c r="M800" t="s">
        <v>3169</v>
      </c>
      <c r="N800" t="s">
        <v>6863</v>
      </c>
      <c r="O800" t="s">
        <v>239</v>
      </c>
      <c r="P800" t="s">
        <v>200</v>
      </c>
      <c r="Q800" t="s">
        <v>122</v>
      </c>
      <c r="R800" t="s">
        <v>123</v>
      </c>
      <c r="S800" t="s">
        <v>113</v>
      </c>
      <c r="T800" t="s">
        <v>6864</v>
      </c>
      <c r="U800" t="s">
        <v>6864</v>
      </c>
      <c r="V800" t="s">
        <v>6865</v>
      </c>
      <c r="Z800" t="s">
        <v>6866</v>
      </c>
      <c r="AA800" t="s">
        <v>6867</v>
      </c>
      <c r="AB800" t="s">
        <v>6868</v>
      </c>
      <c r="AC800" t="s">
        <v>113</v>
      </c>
      <c r="AD800">
        <v>0</v>
      </c>
      <c r="AE800" t="s">
        <v>6869</v>
      </c>
      <c r="AF800" t="s">
        <v>113</v>
      </c>
      <c r="AG800" t="s">
        <v>113</v>
      </c>
      <c r="AH800" t="s">
        <v>131</v>
      </c>
      <c r="AI800" t="s">
        <v>131</v>
      </c>
      <c r="AJ800" t="s">
        <v>131</v>
      </c>
      <c r="AK800" t="s">
        <v>6870</v>
      </c>
      <c r="AL800" t="s">
        <v>6871</v>
      </c>
      <c r="AM800" t="s">
        <v>2544</v>
      </c>
      <c r="AN800" t="s">
        <v>154</v>
      </c>
      <c r="AO800" t="s">
        <v>266</v>
      </c>
      <c r="AP800">
        <v>6133161070</v>
      </c>
      <c r="AQ800" t="s">
        <v>2545</v>
      </c>
      <c r="AR800" t="s">
        <v>113</v>
      </c>
      <c r="AS800" t="s">
        <v>113</v>
      </c>
      <c r="AT800" t="s">
        <v>113</v>
      </c>
      <c r="AU800" t="s">
        <v>113</v>
      </c>
      <c r="AW800" t="s">
        <v>113</v>
      </c>
      <c r="AX800" s="82">
        <f>IFERROR(FIND("Óbitos/feridos",consulta_completa__11[[#This Row],[13 - Ocorrências/Ambientes Atingidos]]),0)</f>
        <v>0</v>
      </c>
      <c r="AY800" s="83" t="str">
        <f t="shared" si="375"/>
        <v/>
      </c>
      <c r="AZ800" s="82">
        <f>IFERROR(FIND("População afetada/evacuada",consulta_completa__11[[#This Row],[13 - Ocorrências/Ambientes Atingidos]]),0)</f>
        <v>0</v>
      </c>
      <c r="BA800" s="82" t="str">
        <f t="shared" si="376"/>
        <v/>
      </c>
      <c r="BB800" s="82">
        <f>IFERROR(FIND("Suspensão de abastecimento de água",consulta_completa__11[[#This Row],[13 - Ocorrências/Ambientes Atingidos]]),0)</f>
        <v>0</v>
      </c>
      <c r="BC800" s="83" t="str">
        <f t="shared" si="404"/>
        <v/>
      </c>
      <c r="BD800" s="82">
        <f>IFERROR(FIND("Rio/córrego",consulta_completa__11[[#This Row],[13 - Ocorrências/Ambientes Atingidos]]),0)</f>
        <v>0</v>
      </c>
      <c r="BE800" s="83" t="str">
        <f t="shared" si="377"/>
        <v/>
      </c>
      <c r="BF800" s="82">
        <f>IFERROR(FIND("Lago",consulta_completa__11[[#This Row],[13 - Ocorrências/Ambientes Atingidos]]),0)</f>
        <v>0</v>
      </c>
      <c r="BG800" s="83" t="str">
        <f t="shared" si="378"/>
        <v/>
      </c>
      <c r="BH800" s="82">
        <f>IFERROR(FIND("Mar",consulta_completa__11[[#This Row],[13 - Ocorrências/Ambientes Atingidos]]),0)</f>
        <v>0</v>
      </c>
      <c r="BI800" s="83" t="str">
        <f t="shared" si="379"/>
        <v/>
      </c>
      <c r="BJ800" s="82">
        <f>IFERROR(FIND("Praia",consulta_completa__11[[#This Row],[13 - Ocorrências/Ambientes Atingidos]]),0)</f>
        <v>0</v>
      </c>
      <c r="BK800" s="83" t="str">
        <f t="shared" si="380"/>
        <v/>
      </c>
      <c r="BL800" s="82">
        <f>IFERROR(FIND("Solo",consulta_completa__11[[#This Row],[13 - Ocorrências/Ambientes Atingidos]]),0)</f>
        <v>1</v>
      </c>
      <c r="BM800" s="83" t="str">
        <f t="shared" si="381"/>
        <v>X</v>
      </c>
      <c r="BN800" s="82">
        <f>IFERROR(FIND("Águas subterrâneas",consulta_completa__11[[#This Row],[13 - Ocorrências/Ambientes Atingidos]]),0)</f>
        <v>0</v>
      </c>
      <c r="BO800" s="83" t="str">
        <f t="shared" si="382"/>
        <v/>
      </c>
      <c r="BP800" s="82">
        <f>IFERROR(FIND("Atmosfera",consulta_completa__11[[#This Row],[13 - Ocorrências/Ambientes Atingidos]]),0)</f>
        <v>7</v>
      </c>
      <c r="BQ800" s="83" t="str">
        <f t="shared" si="383"/>
        <v>X</v>
      </c>
      <c r="BR800" s="82">
        <f>IFERROR(FIND("Flora",consulta_completa__11[[#This Row],[13 - Ocorrências/Ambientes Atingidos]]),0)</f>
        <v>0</v>
      </c>
      <c r="BS800" s="83" t="str">
        <f t="shared" si="384"/>
        <v/>
      </c>
      <c r="BT800" s="82">
        <f>IFERROR(FIND("Fauna",consulta_completa__11[[#This Row],[13 - Ocorrências/Ambientes Atingidos]]),0)</f>
        <v>0</v>
      </c>
      <c r="BU800" s="83" t="str">
        <f t="shared" si="385"/>
        <v/>
      </c>
      <c r="BV800" s="82">
        <f>IFERROR(FIND("UC federal",consulta_completa__11[[#This Row],[13 - Ocorrências/Ambientes Atingidos]]),0)</f>
        <v>0</v>
      </c>
      <c r="BW800" s="83" t="str">
        <f t="shared" si="386"/>
        <v/>
      </c>
      <c r="BX800" s="82">
        <f>IFERROR(FIND("UC estadual/municipal",consulta_completa__11[[#This Row],[13 - Ocorrências/Ambientes Atingidos]]),0)</f>
        <v>0</v>
      </c>
      <c r="BY800" s="83" t="str">
        <f t="shared" si="387"/>
        <v/>
      </c>
      <c r="BZ800" s="82">
        <f>IFERROR(FIND("Outro(s)",consulta_completa__11[[#This Row],[13 - Ocorrências/Ambientes Atingidos]]),0)</f>
        <v>0</v>
      </c>
      <c r="CA800" s="83" t="str">
        <f t="shared" si="388"/>
        <v/>
      </c>
      <c r="CB800" s="82">
        <f>IFERROR(FIND("Sem dano",consulta_completa__11[[#This Row],[13 - Ocorrências/Ambientes Atingidos]]),0)</f>
        <v>0</v>
      </c>
      <c r="CC800" s="83" t="str">
        <f t="shared" si="389"/>
        <v/>
      </c>
      <c r="CD800" s="82" t="str">
        <f>IF(consulta_completa__11[[#This Row],[13 - Ocorrências/Ambientes Atingidos]]="","X","")</f>
        <v/>
      </c>
      <c r="CE800" s="84">
        <f>IFERROR(FIND("IBAMA",consulta_completa__11[[#This Row],[14 - Inst. Atuando no Local]]),0)</f>
        <v>90</v>
      </c>
      <c r="CF800" s="84" t="str">
        <f t="shared" si="390"/>
        <v>X</v>
      </c>
      <c r="CG800" s="84">
        <f>IFERROR(FIND("OEMA",consulta_completa__11[[#This Row],[14 - Inst. Atuando no Local]]),0)</f>
        <v>0</v>
      </c>
      <c r="CH800" s="84" t="str">
        <f t="shared" si="391"/>
        <v/>
      </c>
      <c r="CI800" s="84">
        <f>IFERROR(FIND("DEFESA CIVIL",consulta_completa__11[[#This Row],[14 - Inst. Atuando no Local]]),0)</f>
        <v>0</v>
      </c>
      <c r="CJ800" s="84" t="str">
        <f t="shared" si="392"/>
        <v/>
      </c>
      <c r="CK800" s="84">
        <f>IFERROR(FIND("CORPO DE BOMBEIROS",consulta_completa__11[[#This Row],[14 - Inst. Atuando no Local]]),0)</f>
        <v>0</v>
      </c>
      <c r="CL800" s="84" t="str">
        <f t="shared" si="393"/>
        <v/>
      </c>
      <c r="CM800" s="84">
        <f>IFERROR(FIND("POLÍCIA RODOVIÁRIA",consulta_completa__11[[#This Row],[14 - Inst. Atuando no Local]]),0)</f>
        <v>0</v>
      </c>
      <c r="CN800" s="84" t="str">
        <f t="shared" si="394"/>
        <v/>
      </c>
      <c r="CO800" s="84">
        <f>IFERROR(FIND("POLÍCIA MILITAR",consulta_completa__11[[#This Row],[14 - Inst. Atuando no Local]]),0)</f>
        <v>0</v>
      </c>
      <c r="CP800" s="84" t="str">
        <f t="shared" si="395"/>
        <v/>
      </c>
      <c r="CQ800" s="84">
        <f>IFERROR(FIND("POLÍCIA CIVIL",consulta_completa__11[[#This Row],[14 - Inst. Atuando no Local]]),0)</f>
        <v>0</v>
      </c>
      <c r="CR800" s="84" t="str">
        <f t="shared" si="396"/>
        <v/>
      </c>
      <c r="CS800" s="84">
        <f>IFERROR(FIND("MARINHA DO BRASIL",consulta_completa__11[[#This Row],[14 - Inst. Atuando no Local]]),0)</f>
        <v>0</v>
      </c>
      <c r="CT800" s="84" t="str">
        <f t="shared" si="397"/>
        <v/>
      </c>
      <c r="CU800" s="84">
        <f>IFERROR(FIND("EMPRESA ESPECIALIZADA EM ATENDIMENTO",consulta_completa__11[[#This Row],[14 - Inst. Atuando no Local]]),0)</f>
        <v>0</v>
      </c>
      <c r="CV800" s="84" t="str">
        <f t="shared" si="398"/>
        <v/>
      </c>
      <c r="CW800" s="84">
        <f>IFERROR(FIND("IBAMA",consulta_completa__11[[#This Row],[14 - Inst. Atuando no Local]]),0)</f>
        <v>90</v>
      </c>
      <c r="CX800" s="84" t="str">
        <f t="shared" si="399"/>
        <v>X</v>
      </c>
      <c r="CY800" s="84" t="str">
        <f>IF(consulta_completa__11[[#This Row],[14 - Inst. Atuando no Local]]="","X","")</f>
        <v/>
      </c>
      <c r="CZ800" s="84">
        <f>IFERROR(FIND("OUTRA (S)",consulta_completa__11[[#This Row],[14 - Inst. Atuando no Local]]),0)</f>
        <v>0</v>
      </c>
      <c r="DA800" s="84" t="str">
        <f t="shared" si="400"/>
        <v/>
      </c>
      <c r="DB800" s="35" t="str">
        <f t="shared" si="401"/>
        <v>Sim</v>
      </c>
      <c r="DC800" s="35" t="str">
        <f t="shared" si="402"/>
        <v>Não</v>
      </c>
      <c r="DD800" s="35" t="str">
        <f t="shared" si="403"/>
        <v>Sim</v>
      </c>
      <c r="DE800" s="87" t="str">
        <f t="shared" si="405"/>
        <v>Sem informação</v>
      </c>
    </row>
    <row r="801" spans="1:109">
      <c r="A801" s="14">
        <v>2025111836038</v>
      </c>
      <c r="B801" s="1">
        <v>45977</v>
      </c>
      <c r="C801" t="s">
        <v>109</v>
      </c>
      <c r="D801" t="s">
        <v>110</v>
      </c>
      <c r="E801" t="s">
        <v>452</v>
      </c>
      <c r="F801" t="s">
        <v>112</v>
      </c>
      <c r="G801" t="s">
        <v>113</v>
      </c>
      <c r="H801" t="s">
        <v>114</v>
      </c>
      <c r="I801" t="s">
        <v>114</v>
      </c>
      <c r="J801" t="s">
        <v>113</v>
      </c>
      <c r="K801" t="s">
        <v>114</v>
      </c>
      <c r="L801" t="s">
        <v>114</v>
      </c>
      <c r="M801" t="s">
        <v>118</v>
      </c>
      <c r="N801" t="s">
        <v>141</v>
      </c>
      <c r="O801" t="s">
        <v>239</v>
      </c>
      <c r="P801" t="s">
        <v>272</v>
      </c>
      <c r="Q801" t="s">
        <v>122</v>
      </c>
      <c r="R801" t="s">
        <v>123</v>
      </c>
      <c r="S801" t="s">
        <v>201</v>
      </c>
      <c r="T801" t="s">
        <v>113</v>
      </c>
      <c r="U801" t="s">
        <v>113</v>
      </c>
      <c r="V801" t="s">
        <v>6872</v>
      </c>
      <c r="X801" t="b">
        <v>1</v>
      </c>
      <c r="Z801" t="s">
        <v>6873</v>
      </c>
      <c r="AA801" t="s">
        <v>113</v>
      </c>
      <c r="AB801" t="s">
        <v>206</v>
      </c>
      <c r="AC801" t="s">
        <v>6854</v>
      </c>
      <c r="AD801">
        <v>1</v>
      </c>
      <c r="AE801" t="s">
        <v>113</v>
      </c>
      <c r="AF801" t="s">
        <v>6735</v>
      </c>
      <c r="AG801" t="s">
        <v>1322</v>
      </c>
      <c r="AH801" t="s">
        <v>131</v>
      </c>
      <c r="AI801" t="s">
        <v>131</v>
      </c>
      <c r="AJ801" t="s">
        <v>131</v>
      </c>
      <c r="AK801" t="s">
        <v>6874</v>
      </c>
      <c r="AL801" t="s">
        <v>6875</v>
      </c>
      <c r="AM801" t="s">
        <v>153</v>
      </c>
      <c r="AN801" t="s">
        <v>154</v>
      </c>
      <c r="AO801" t="s">
        <v>113</v>
      </c>
      <c r="AP801">
        <v>6133161070</v>
      </c>
      <c r="AQ801" t="s">
        <v>156</v>
      </c>
      <c r="AR801" t="s">
        <v>113</v>
      </c>
      <c r="AS801" t="s">
        <v>113</v>
      </c>
      <c r="AT801" t="s">
        <v>6421</v>
      </c>
      <c r="AU801" t="s">
        <v>6876</v>
      </c>
      <c r="AV801">
        <v>-121000000</v>
      </c>
      <c r="AW801" t="s">
        <v>159</v>
      </c>
      <c r="AX801" s="82">
        <f>IFERROR(FIND("Óbitos/feridos",consulta_completa__11[[#This Row],[13 - Ocorrências/Ambientes Atingidos]]),0)</f>
        <v>0</v>
      </c>
      <c r="AY801" s="83" t="str">
        <f t="shared" si="375"/>
        <v/>
      </c>
      <c r="AZ801" s="82">
        <f>IFERROR(FIND("População afetada/evacuada",consulta_completa__11[[#This Row],[13 - Ocorrências/Ambientes Atingidos]]),0)</f>
        <v>0</v>
      </c>
      <c r="BA801" s="82" t="str">
        <f t="shared" si="376"/>
        <v/>
      </c>
      <c r="BB801" s="82">
        <f>IFERROR(FIND("Suspensão de abastecimento de água",consulta_completa__11[[#This Row],[13 - Ocorrências/Ambientes Atingidos]]),0)</f>
        <v>0</v>
      </c>
      <c r="BC801" s="83" t="str">
        <f t="shared" si="404"/>
        <v/>
      </c>
      <c r="BD801" s="82">
        <f>IFERROR(FIND("Rio/córrego",consulta_completa__11[[#This Row],[13 - Ocorrências/Ambientes Atingidos]]),0)</f>
        <v>0</v>
      </c>
      <c r="BE801" s="83" t="str">
        <f t="shared" si="377"/>
        <v/>
      </c>
      <c r="BF801" s="82">
        <f>IFERROR(FIND("Lago",consulta_completa__11[[#This Row],[13 - Ocorrências/Ambientes Atingidos]]),0)</f>
        <v>0</v>
      </c>
      <c r="BG801" s="83" t="str">
        <f t="shared" si="378"/>
        <v/>
      </c>
      <c r="BH801" s="82">
        <f>IFERROR(FIND("Mar",consulta_completa__11[[#This Row],[13 - Ocorrências/Ambientes Atingidos]]),0)</f>
        <v>1</v>
      </c>
      <c r="BI801" s="83" t="str">
        <f t="shared" si="379"/>
        <v>X</v>
      </c>
      <c r="BJ801" s="82">
        <f>IFERROR(FIND("Praia",consulta_completa__11[[#This Row],[13 - Ocorrências/Ambientes Atingidos]]),0)</f>
        <v>0</v>
      </c>
      <c r="BK801" s="83" t="str">
        <f t="shared" si="380"/>
        <v/>
      </c>
      <c r="BL801" s="82">
        <f>IFERROR(FIND("Solo",consulta_completa__11[[#This Row],[13 - Ocorrências/Ambientes Atingidos]]),0)</f>
        <v>0</v>
      </c>
      <c r="BM801" s="83" t="str">
        <f t="shared" si="381"/>
        <v/>
      </c>
      <c r="BN801" s="82">
        <f>IFERROR(FIND("Águas subterrâneas",consulta_completa__11[[#This Row],[13 - Ocorrências/Ambientes Atingidos]]),0)</f>
        <v>0</v>
      </c>
      <c r="BO801" s="83" t="str">
        <f t="shared" si="382"/>
        <v/>
      </c>
      <c r="BP801" s="82">
        <f>IFERROR(FIND("Atmosfera",consulta_completa__11[[#This Row],[13 - Ocorrências/Ambientes Atingidos]]),0)</f>
        <v>0</v>
      </c>
      <c r="BQ801" s="83" t="str">
        <f t="shared" si="383"/>
        <v/>
      </c>
      <c r="BR801" s="82">
        <f>IFERROR(FIND("Flora",consulta_completa__11[[#This Row],[13 - Ocorrências/Ambientes Atingidos]]),0)</f>
        <v>0</v>
      </c>
      <c r="BS801" s="83" t="str">
        <f t="shared" si="384"/>
        <v/>
      </c>
      <c r="BT801" s="82">
        <f>IFERROR(FIND("Fauna",consulta_completa__11[[#This Row],[13 - Ocorrências/Ambientes Atingidos]]),0)</f>
        <v>0</v>
      </c>
      <c r="BU801" s="83" t="str">
        <f t="shared" si="385"/>
        <v/>
      </c>
      <c r="BV801" s="82">
        <f>IFERROR(FIND("UC federal",consulta_completa__11[[#This Row],[13 - Ocorrências/Ambientes Atingidos]]),0)</f>
        <v>0</v>
      </c>
      <c r="BW801" s="83" t="str">
        <f t="shared" si="386"/>
        <v/>
      </c>
      <c r="BX801" s="82">
        <f>IFERROR(FIND("UC estadual/municipal",consulta_completa__11[[#This Row],[13 - Ocorrências/Ambientes Atingidos]]),0)</f>
        <v>0</v>
      </c>
      <c r="BY801" s="83" t="str">
        <f t="shared" si="387"/>
        <v/>
      </c>
      <c r="BZ801" s="82">
        <f>IFERROR(FIND("Outro(s)",consulta_completa__11[[#This Row],[13 - Ocorrências/Ambientes Atingidos]]),0)</f>
        <v>0</v>
      </c>
      <c r="CA801" s="83" t="str">
        <f t="shared" si="388"/>
        <v/>
      </c>
      <c r="CB801" s="82">
        <f>IFERROR(FIND("Sem dano",consulta_completa__11[[#This Row],[13 - Ocorrências/Ambientes Atingidos]]),0)</f>
        <v>0</v>
      </c>
      <c r="CC801" s="83" t="str">
        <f t="shared" si="389"/>
        <v/>
      </c>
      <c r="CD801" s="82" t="str">
        <f>IF(consulta_completa__11[[#This Row],[13 - Ocorrências/Ambientes Atingidos]]="","X","")</f>
        <v/>
      </c>
      <c r="CE801" s="84">
        <f>IFERROR(FIND("IBAMA",consulta_completa__11[[#This Row],[14 - Inst. Atuando no Local]]),0)</f>
        <v>0</v>
      </c>
      <c r="CF801" s="84" t="str">
        <f t="shared" si="390"/>
        <v/>
      </c>
      <c r="CG801" s="84">
        <f>IFERROR(FIND("OEMA",consulta_completa__11[[#This Row],[14 - Inst. Atuando no Local]]),0)</f>
        <v>0</v>
      </c>
      <c r="CH801" s="84" t="str">
        <f t="shared" si="391"/>
        <v/>
      </c>
      <c r="CI801" s="84">
        <f>IFERROR(FIND("DEFESA CIVIL",consulta_completa__11[[#This Row],[14 - Inst. Atuando no Local]]),0)</f>
        <v>0</v>
      </c>
      <c r="CJ801" s="84" t="str">
        <f t="shared" si="392"/>
        <v/>
      </c>
      <c r="CK801" s="84">
        <f>IFERROR(FIND("CORPO DE BOMBEIROS",consulta_completa__11[[#This Row],[14 - Inst. Atuando no Local]]),0)</f>
        <v>0</v>
      </c>
      <c r="CL801" s="84" t="str">
        <f t="shared" si="393"/>
        <v/>
      </c>
      <c r="CM801" s="84">
        <f>IFERROR(FIND("POLÍCIA RODOVIÁRIA",consulta_completa__11[[#This Row],[14 - Inst. Atuando no Local]]),0)</f>
        <v>0</v>
      </c>
      <c r="CN801" s="84" t="str">
        <f t="shared" si="394"/>
        <v/>
      </c>
      <c r="CO801" s="84">
        <f>IFERROR(FIND("POLÍCIA MILITAR",consulta_completa__11[[#This Row],[14 - Inst. Atuando no Local]]),0)</f>
        <v>0</v>
      </c>
      <c r="CP801" s="84" t="str">
        <f t="shared" si="395"/>
        <v/>
      </c>
      <c r="CQ801" s="84">
        <f>IFERROR(FIND("POLÍCIA CIVIL",consulta_completa__11[[#This Row],[14 - Inst. Atuando no Local]]),0)</f>
        <v>0</v>
      </c>
      <c r="CR801" s="84" t="str">
        <f t="shared" si="396"/>
        <v/>
      </c>
      <c r="CS801" s="84">
        <f>IFERROR(FIND("MARINHA DO BRASIL",consulta_completa__11[[#This Row],[14 - Inst. Atuando no Local]]),0)</f>
        <v>0</v>
      </c>
      <c r="CT801" s="84" t="str">
        <f t="shared" si="397"/>
        <v/>
      </c>
      <c r="CU801" s="84">
        <f>IFERROR(FIND("EMPRESA ESPECIALIZADA EM ATENDIMENTO",consulta_completa__11[[#This Row],[14 - Inst. Atuando no Local]]),0)</f>
        <v>0</v>
      </c>
      <c r="CV801" s="84" t="str">
        <f t="shared" si="398"/>
        <v/>
      </c>
      <c r="CW801" s="84">
        <f>IFERROR(FIND("IBAMA",consulta_completa__11[[#This Row],[14 - Inst. Atuando no Local]]),0)</f>
        <v>0</v>
      </c>
      <c r="CX801" s="84" t="str">
        <f t="shared" si="399"/>
        <v/>
      </c>
      <c r="CY801" s="84" t="str">
        <f>IF(consulta_completa__11[[#This Row],[14 - Inst. Atuando no Local]]="","X","")</f>
        <v/>
      </c>
      <c r="CZ801" s="84">
        <f>IFERROR(FIND("OUTRA (S)",consulta_completa__11[[#This Row],[14 - Inst. Atuando no Local]]),0)</f>
        <v>0</v>
      </c>
      <c r="DA801" s="84" t="str">
        <f t="shared" si="400"/>
        <v/>
      </c>
      <c r="DB801" s="35" t="str">
        <f t="shared" si="401"/>
        <v>Sim</v>
      </c>
      <c r="DC801" s="35" t="str">
        <f t="shared" si="402"/>
        <v>Não</v>
      </c>
      <c r="DD801" s="35" t="str">
        <f t="shared" si="403"/>
        <v>Sim</v>
      </c>
      <c r="DE801" s="87" t="str">
        <f t="shared" si="405"/>
        <v>Federal</v>
      </c>
    </row>
    <row r="802" spans="1:109">
      <c r="A802" s="14">
        <v>2025111936045</v>
      </c>
      <c r="B802" s="1">
        <v>45978</v>
      </c>
      <c r="C802" t="s">
        <v>109</v>
      </c>
      <c r="D802" t="s">
        <v>110</v>
      </c>
      <c r="E802" t="s">
        <v>111</v>
      </c>
      <c r="F802" t="s">
        <v>112</v>
      </c>
      <c r="G802" t="s">
        <v>113</v>
      </c>
      <c r="H802" t="s">
        <v>114</v>
      </c>
      <c r="I802" t="s">
        <v>114</v>
      </c>
      <c r="J802" t="s">
        <v>6877</v>
      </c>
      <c r="K802" t="s">
        <v>6878</v>
      </c>
      <c r="L802" t="s">
        <v>323</v>
      </c>
      <c r="M802" t="s">
        <v>118</v>
      </c>
      <c r="N802" t="s">
        <v>113</v>
      </c>
      <c r="O802" t="s">
        <v>239</v>
      </c>
      <c r="P802" t="s">
        <v>299</v>
      </c>
      <c r="Q802" t="s">
        <v>143</v>
      </c>
      <c r="R802" t="s">
        <v>123</v>
      </c>
      <c r="S802" t="s">
        <v>124</v>
      </c>
      <c r="T802" t="s">
        <v>6879</v>
      </c>
      <c r="U802" t="s">
        <v>6880</v>
      </c>
      <c r="V802" t="s">
        <v>6881</v>
      </c>
      <c r="Z802" t="s">
        <v>6882</v>
      </c>
      <c r="AA802" t="s">
        <v>113</v>
      </c>
      <c r="AB802" t="s">
        <v>1320</v>
      </c>
      <c r="AC802" t="s">
        <v>262</v>
      </c>
      <c r="AD802">
        <v>1</v>
      </c>
      <c r="AE802" t="s">
        <v>113</v>
      </c>
      <c r="AF802" t="s">
        <v>113</v>
      </c>
      <c r="AG802" t="s">
        <v>113</v>
      </c>
      <c r="AH802" t="s">
        <v>131</v>
      </c>
      <c r="AI802" t="s">
        <v>132</v>
      </c>
      <c r="AJ802" t="s">
        <v>131</v>
      </c>
      <c r="AK802" t="s">
        <v>6883</v>
      </c>
      <c r="AL802" t="s">
        <v>6884</v>
      </c>
      <c r="AM802" t="s">
        <v>2544</v>
      </c>
      <c r="AN802" t="s">
        <v>154</v>
      </c>
      <c r="AO802" t="s">
        <v>266</v>
      </c>
      <c r="AP802">
        <v>6133161070</v>
      </c>
      <c r="AQ802" t="s">
        <v>2545</v>
      </c>
      <c r="AR802" t="s">
        <v>113</v>
      </c>
      <c r="AS802" t="s">
        <v>113</v>
      </c>
      <c r="AT802" t="s">
        <v>113</v>
      </c>
      <c r="AU802" t="s">
        <v>113</v>
      </c>
      <c r="AW802" t="s">
        <v>113</v>
      </c>
      <c r="AX802" s="82">
        <f>IFERROR(FIND("Óbitos/feridos",consulta_completa__11[[#This Row],[13 - Ocorrências/Ambientes Atingidos]]),0)</f>
        <v>0</v>
      </c>
      <c r="AY802" s="83" t="str">
        <f t="shared" si="375"/>
        <v/>
      </c>
      <c r="AZ802" s="82">
        <f>IFERROR(FIND("População afetada/evacuada",consulta_completa__11[[#This Row],[13 - Ocorrências/Ambientes Atingidos]]),0)</f>
        <v>0</v>
      </c>
      <c r="BA802" s="82" t="str">
        <f t="shared" si="376"/>
        <v/>
      </c>
      <c r="BB802" s="82">
        <f>IFERROR(FIND("Suspensão de abastecimento de água",consulta_completa__11[[#This Row],[13 - Ocorrências/Ambientes Atingidos]]),0)</f>
        <v>0</v>
      </c>
      <c r="BC802" s="83" t="str">
        <f t="shared" si="404"/>
        <v/>
      </c>
      <c r="BD802" s="82">
        <f>IFERROR(FIND("Rio/córrego",consulta_completa__11[[#This Row],[13 - Ocorrências/Ambientes Atingidos]]),0)</f>
        <v>0</v>
      </c>
      <c r="BE802" s="83" t="str">
        <f t="shared" si="377"/>
        <v/>
      </c>
      <c r="BF802" s="82">
        <f>IFERROR(FIND("Lago",consulta_completa__11[[#This Row],[13 - Ocorrências/Ambientes Atingidos]]),0)</f>
        <v>0</v>
      </c>
      <c r="BG802" s="83" t="str">
        <f t="shared" si="378"/>
        <v/>
      </c>
      <c r="BH802" s="82">
        <f>IFERROR(FIND("Mar",consulta_completa__11[[#This Row],[13 - Ocorrências/Ambientes Atingidos]]),0)</f>
        <v>1</v>
      </c>
      <c r="BI802" s="83" t="str">
        <f t="shared" si="379"/>
        <v>X</v>
      </c>
      <c r="BJ802" s="82">
        <f>IFERROR(FIND("Praia",consulta_completa__11[[#This Row],[13 - Ocorrências/Ambientes Atingidos]]),0)</f>
        <v>0</v>
      </c>
      <c r="BK802" s="83" t="str">
        <f t="shared" si="380"/>
        <v/>
      </c>
      <c r="BL802" s="82">
        <f>IFERROR(FIND("Solo",consulta_completa__11[[#This Row],[13 - Ocorrências/Ambientes Atingidos]]),0)</f>
        <v>0</v>
      </c>
      <c r="BM802" s="83" t="str">
        <f t="shared" si="381"/>
        <v/>
      </c>
      <c r="BN802" s="82">
        <f>IFERROR(FIND("Águas subterrâneas",consulta_completa__11[[#This Row],[13 - Ocorrências/Ambientes Atingidos]]),0)</f>
        <v>0</v>
      </c>
      <c r="BO802" s="83" t="str">
        <f t="shared" si="382"/>
        <v/>
      </c>
      <c r="BP802" s="82">
        <f>IFERROR(FIND("Atmosfera",consulta_completa__11[[#This Row],[13 - Ocorrências/Ambientes Atingidos]]),0)</f>
        <v>0</v>
      </c>
      <c r="BQ802" s="83" t="str">
        <f t="shared" si="383"/>
        <v/>
      </c>
      <c r="BR802" s="82">
        <f>IFERROR(FIND("Flora",consulta_completa__11[[#This Row],[13 - Ocorrências/Ambientes Atingidos]]),0)</f>
        <v>0</v>
      </c>
      <c r="BS802" s="83" t="str">
        <f t="shared" si="384"/>
        <v/>
      </c>
      <c r="BT802" s="82">
        <f>IFERROR(FIND("Fauna",consulta_completa__11[[#This Row],[13 - Ocorrências/Ambientes Atingidos]]),0)</f>
        <v>0</v>
      </c>
      <c r="BU802" s="83" t="str">
        <f t="shared" si="385"/>
        <v/>
      </c>
      <c r="BV802" s="82">
        <f>IFERROR(FIND("UC federal",consulta_completa__11[[#This Row],[13 - Ocorrências/Ambientes Atingidos]]),0)</f>
        <v>0</v>
      </c>
      <c r="BW802" s="83" t="str">
        <f t="shared" si="386"/>
        <v/>
      </c>
      <c r="BX802" s="82">
        <f>IFERROR(FIND("UC estadual/municipal",consulta_completa__11[[#This Row],[13 - Ocorrências/Ambientes Atingidos]]),0)</f>
        <v>0</v>
      </c>
      <c r="BY802" s="83" t="str">
        <f t="shared" si="387"/>
        <v/>
      </c>
      <c r="BZ802" s="82">
        <f>IFERROR(FIND("Outro(s)",consulta_completa__11[[#This Row],[13 - Ocorrências/Ambientes Atingidos]]),0)</f>
        <v>0</v>
      </c>
      <c r="CA802" s="83" t="str">
        <f t="shared" si="388"/>
        <v/>
      </c>
      <c r="CB802" s="82">
        <f>IFERROR(FIND("Sem dano",consulta_completa__11[[#This Row],[13 - Ocorrências/Ambientes Atingidos]]),0)</f>
        <v>0</v>
      </c>
      <c r="CC802" s="83" t="str">
        <f t="shared" si="389"/>
        <v/>
      </c>
      <c r="CD802" s="82" t="str">
        <f>IF(consulta_completa__11[[#This Row],[13 - Ocorrências/Ambientes Atingidos]]="","X","")</f>
        <v/>
      </c>
      <c r="CE802" s="84">
        <f>IFERROR(FIND("IBAMA",consulta_completa__11[[#This Row],[14 - Inst. Atuando no Local]]),0)</f>
        <v>0</v>
      </c>
      <c r="CF802" s="84" t="str">
        <f t="shared" si="390"/>
        <v/>
      </c>
      <c r="CG802" s="84">
        <f>IFERROR(FIND("OEMA",consulta_completa__11[[#This Row],[14 - Inst. Atuando no Local]]),0)</f>
        <v>0</v>
      </c>
      <c r="CH802" s="84" t="str">
        <f t="shared" si="391"/>
        <v/>
      </c>
      <c r="CI802" s="84">
        <f>IFERROR(FIND("DEFESA CIVIL",consulta_completa__11[[#This Row],[14 - Inst. Atuando no Local]]),0)</f>
        <v>0</v>
      </c>
      <c r="CJ802" s="84" t="str">
        <f t="shared" si="392"/>
        <v/>
      </c>
      <c r="CK802" s="84">
        <f>IFERROR(FIND("CORPO DE BOMBEIROS",consulta_completa__11[[#This Row],[14 - Inst. Atuando no Local]]),0)</f>
        <v>0</v>
      </c>
      <c r="CL802" s="84" t="str">
        <f t="shared" si="393"/>
        <v/>
      </c>
      <c r="CM802" s="84">
        <f>IFERROR(FIND("POLÍCIA RODOVIÁRIA",consulta_completa__11[[#This Row],[14 - Inst. Atuando no Local]]),0)</f>
        <v>0</v>
      </c>
      <c r="CN802" s="84" t="str">
        <f t="shared" si="394"/>
        <v/>
      </c>
      <c r="CO802" s="84">
        <f>IFERROR(FIND("POLÍCIA MILITAR",consulta_completa__11[[#This Row],[14 - Inst. Atuando no Local]]),0)</f>
        <v>0</v>
      </c>
      <c r="CP802" s="84" t="str">
        <f t="shared" si="395"/>
        <v/>
      </c>
      <c r="CQ802" s="84">
        <f>IFERROR(FIND("POLÍCIA CIVIL",consulta_completa__11[[#This Row],[14 - Inst. Atuando no Local]]),0)</f>
        <v>0</v>
      </c>
      <c r="CR802" s="84" t="str">
        <f t="shared" si="396"/>
        <v/>
      </c>
      <c r="CS802" s="84">
        <f>IFERROR(FIND("MARINHA DO BRASIL",consulta_completa__11[[#This Row],[14 - Inst. Atuando no Local]]),0)</f>
        <v>0</v>
      </c>
      <c r="CT802" s="84" t="str">
        <f t="shared" si="397"/>
        <v/>
      </c>
      <c r="CU802" s="84">
        <f>IFERROR(FIND("EMPRESA ESPECIALIZADA EM ATENDIMENTO",consulta_completa__11[[#This Row],[14 - Inst. Atuando no Local]]),0)</f>
        <v>0</v>
      </c>
      <c r="CV802" s="84" t="str">
        <f t="shared" si="398"/>
        <v/>
      </c>
      <c r="CW802" s="84">
        <f>IFERROR(FIND("IBAMA",consulta_completa__11[[#This Row],[14 - Inst. Atuando no Local]]),0)</f>
        <v>0</v>
      </c>
      <c r="CX802" s="84" t="str">
        <f t="shared" si="399"/>
        <v/>
      </c>
      <c r="CY802" s="84" t="str">
        <f>IF(consulta_completa__11[[#This Row],[14 - Inst. Atuando no Local]]="","X","")</f>
        <v>X</v>
      </c>
      <c r="CZ802" s="84">
        <f>IFERROR(FIND("OUTRA (S)",consulta_completa__11[[#This Row],[14 - Inst. Atuando no Local]]),0)</f>
        <v>0</v>
      </c>
      <c r="DA802" s="84" t="str">
        <f t="shared" si="400"/>
        <v/>
      </c>
      <c r="DB802" s="35" t="str">
        <f t="shared" si="401"/>
        <v>Sim</v>
      </c>
      <c r="DC802" s="35" t="str">
        <f t="shared" si="402"/>
        <v>Não</v>
      </c>
      <c r="DD802" s="35" t="str">
        <f t="shared" si="403"/>
        <v>Sim</v>
      </c>
      <c r="DE802" s="87" t="str">
        <f t="shared" si="405"/>
        <v>Federal</v>
      </c>
    </row>
    <row r="803" spans="1:109">
      <c r="A803" s="14">
        <v>2025111950449</v>
      </c>
      <c r="B803" s="1">
        <v>45979</v>
      </c>
      <c r="C803" t="s">
        <v>6885</v>
      </c>
      <c r="D803" t="s">
        <v>838</v>
      </c>
      <c r="E803" t="s">
        <v>320</v>
      </c>
      <c r="F803" t="s">
        <v>112</v>
      </c>
      <c r="G803" t="s">
        <v>113</v>
      </c>
      <c r="H803" t="s">
        <v>114</v>
      </c>
      <c r="I803" t="s">
        <v>114</v>
      </c>
      <c r="J803" t="s">
        <v>6886</v>
      </c>
      <c r="K803" t="s">
        <v>1173</v>
      </c>
      <c r="L803" t="s">
        <v>648</v>
      </c>
      <c r="M803" t="s">
        <v>118</v>
      </c>
      <c r="N803" t="s">
        <v>141</v>
      </c>
      <c r="O803" t="s">
        <v>113</v>
      </c>
      <c r="P803" t="s">
        <v>355</v>
      </c>
      <c r="Q803" t="s">
        <v>143</v>
      </c>
      <c r="R803" t="s">
        <v>123</v>
      </c>
      <c r="S803" t="s">
        <v>113</v>
      </c>
      <c r="T803" t="s">
        <v>113</v>
      </c>
      <c r="U803" t="s">
        <v>113</v>
      </c>
      <c r="V803" t="s">
        <v>6887</v>
      </c>
      <c r="Z803" t="s">
        <v>6888</v>
      </c>
      <c r="AA803" t="s">
        <v>113</v>
      </c>
      <c r="AB803" t="s">
        <v>6889</v>
      </c>
      <c r="AC803" t="s">
        <v>113</v>
      </c>
      <c r="AD803">
        <v>2</v>
      </c>
      <c r="AE803" t="s">
        <v>6890</v>
      </c>
      <c r="AF803" t="s">
        <v>113</v>
      </c>
      <c r="AG803" t="s">
        <v>113</v>
      </c>
      <c r="AH803" t="s">
        <v>131</v>
      </c>
      <c r="AI803" t="s">
        <v>132</v>
      </c>
      <c r="AJ803" t="s">
        <v>131</v>
      </c>
      <c r="AK803" t="s">
        <v>6891</v>
      </c>
      <c r="AL803" t="s">
        <v>6892</v>
      </c>
      <c r="AM803" t="s">
        <v>153</v>
      </c>
      <c r="AN803" t="s">
        <v>154</v>
      </c>
      <c r="AO803" t="s">
        <v>113</v>
      </c>
      <c r="AP803">
        <v>6133161070</v>
      </c>
      <c r="AQ803" t="s">
        <v>156</v>
      </c>
      <c r="AR803" t="s">
        <v>113</v>
      </c>
      <c r="AS803" t="s">
        <v>113</v>
      </c>
      <c r="AT803" t="s">
        <v>113</v>
      </c>
      <c r="AU803" t="s">
        <v>113</v>
      </c>
      <c r="AW803" t="s">
        <v>113</v>
      </c>
      <c r="AX803" s="82">
        <f>IFERROR(FIND("Óbitos/feridos",consulta_completa__11[[#This Row],[13 - Ocorrências/Ambientes Atingidos]]),0)</f>
        <v>0</v>
      </c>
      <c r="AY803" s="83" t="str">
        <f t="shared" si="375"/>
        <v/>
      </c>
      <c r="AZ803" s="82">
        <f>IFERROR(FIND("População afetada/evacuada",consulta_completa__11[[#This Row],[13 - Ocorrências/Ambientes Atingidos]]),0)</f>
        <v>0</v>
      </c>
      <c r="BA803" s="82" t="str">
        <f t="shared" si="376"/>
        <v/>
      </c>
      <c r="BB803" s="82">
        <f>IFERROR(FIND("Suspensão de abastecimento de água",consulta_completa__11[[#This Row],[13 - Ocorrências/Ambientes Atingidos]]),0)</f>
        <v>0</v>
      </c>
      <c r="BC803" s="83" t="str">
        <f t="shared" si="404"/>
        <v/>
      </c>
      <c r="BD803" s="82">
        <f>IFERROR(FIND("Rio/córrego",consulta_completa__11[[#This Row],[13 - Ocorrências/Ambientes Atingidos]]),0)</f>
        <v>0</v>
      </c>
      <c r="BE803" s="83" t="str">
        <f t="shared" si="377"/>
        <v/>
      </c>
      <c r="BF803" s="82">
        <f>IFERROR(FIND("Lago",consulta_completa__11[[#This Row],[13 - Ocorrências/Ambientes Atingidos]]),0)</f>
        <v>0</v>
      </c>
      <c r="BG803" s="83" t="str">
        <f t="shared" si="378"/>
        <v/>
      </c>
      <c r="BH803" s="82">
        <f>IFERROR(FIND("Mar",consulta_completa__11[[#This Row],[13 - Ocorrências/Ambientes Atingidos]]),0)</f>
        <v>1</v>
      </c>
      <c r="BI803" s="83" t="str">
        <f t="shared" si="379"/>
        <v>X</v>
      </c>
      <c r="BJ803" s="82">
        <f>IFERROR(FIND("Praia",consulta_completa__11[[#This Row],[13 - Ocorrências/Ambientes Atingidos]]),0)</f>
        <v>0</v>
      </c>
      <c r="BK803" s="83" t="str">
        <f t="shared" si="380"/>
        <v/>
      </c>
      <c r="BL803" s="82">
        <f>IFERROR(FIND("Solo",consulta_completa__11[[#This Row],[13 - Ocorrências/Ambientes Atingidos]]),0)</f>
        <v>0</v>
      </c>
      <c r="BM803" s="83" t="str">
        <f t="shared" si="381"/>
        <v/>
      </c>
      <c r="BN803" s="82">
        <f>IFERROR(FIND("Águas subterrâneas",consulta_completa__11[[#This Row],[13 - Ocorrências/Ambientes Atingidos]]),0)</f>
        <v>0</v>
      </c>
      <c r="BO803" s="83" t="str">
        <f t="shared" si="382"/>
        <v/>
      </c>
      <c r="BP803" s="82">
        <f>IFERROR(FIND("Atmosfera",consulta_completa__11[[#This Row],[13 - Ocorrências/Ambientes Atingidos]]),0)</f>
        <v>0</v>
      </c>
      <c r="BQ803" s="83" t="str">
        <f t="shared" si="383"/>
        <v/>
      </c>
      <c r="BR803" s="82">
        <f>IFERROR(FIND("Flora",consulta_completa__11[[#This Row],[13 - Ocorrências/Ambientes Atingidos]]),0)</f>
        <v>0</v>
      </c>
      <c r="BS803" s="83" t="str">
        <f t="shared" si="384"/>
        <v/>
      </c>
      <c r="BT803" s="82">
        <f>IFERROR(FIND("Fauna",consulta_completa__11[[#This Row],[13 - Ocorrências/Ambientes Atingidos]]),0)</f>
        <v>0</v>
      </c>
      <c r="BU803" s="83" t="str">
        <f t="shared" si="385"/>
        <v/>
      </c>
      <c r="BV803" s="82">
        <f>IFERROR(FIND("UC federal",consulta_completa__11[[#This Row],[13 - Ocorrências/Ambientes Atingidos]]),0)</f>
        <v>0</v>
      </c>
      <c r="BW803" s="83" t="str">
        <f t="shared" si="386"/>
        <v/>
      </c>
      <c r="BX803" s="82">
        <f>IFERROR(FIND("UC estadual/municipal",consulta_completa__11[[#This Row],[13 - Ocorrências/Ambientes Atingidos]]),0)</f>
        <v>0</v>
      </c>
      <c r="BY803" s="83" t="str">
        <f t="shared" si="387"/>
        <v/>
      </c>
      <c r="BZ803" s="82">
        <f>IFERROR(FIND("Outro(s)",consulta_completa__11[[#This Row],[13 - Ocorrências/Ambientes Atingidos]]),0)</f>
        <v>0</v>
      </c>
      <c r="CA803" s="83" t="str">
        <f t="shared" si="388"/>
        <v/>
      </c>
      <c r="CB803" s="82">
        <f>IFERROR(FIND("Sem dano",consulta_completa__11[[#This Row],[13 - Ocorrências/Ambientes Atingidos]]),0)</f>
        <v>0</v>
      </c>
      <c r="CC803" s="83" t="str">
        <f t="shared" si="389"/>
        <v/>
      </c>
      <c r="CD803" s="82" t="str">
        <f>IF(consulta_completa__11[[#This Row],[13 - Ocorrências/Ambientes Atingidos]]="","X","")</f>
        <v/>
      </c>
      <c r="CE803" s="84">
        <f>IFERROR(FIND("IBAMA",consulta_completa__11[[#This Row],[14 - Inst. Atuando no Local]]),0)</f>
        <v>0</v>
      </c>
      <c r="CF803" s="84" t="str">
        <f t="shared" si="390"/>
        <v/>
      </c>
      <c r="CG803" s="84">
        <f>IFERROR(FIND("OEMA",consulta_completa__11[[#This Row],[14 - Inst. Atuando no Local]]),0)</f>
        <v>0</v>
      </c>
      <c r="CH803" s="84" t="str">
        <f t="shared" si="391"/>
        <v/>
      </c>
      <c r="CI803" s="84">
        <f>IFERROR(FIND("DEFESA CIVIL",consulta_completa__11[[#This Row],[14 - Inst. Atuando no Local]]),0)</f>
        <v>0</v>
      </c>
      <c r="CJ803" s="84" t="str">
        <f t="shared" si="392"/>
        <v/>
      </c>
      <c r="CK803" s="84">
        <f>IFERROR(FIND("CORPO DE BOMBEIROS",consulta_completa__11[[#This Row],[14 - Inst. Atuando no Local]]),0)</f>
        <v>0</v>
      </c>
      <c r="CL803" s="84" t="str">
        <f t="shared" si="393"/>
        <v/>
      </c>
      <c r="CM803" s="84">
        <f>IFERROR(FIND("POLÍCIA RODOVIÁRIA",consulta_completa__11[[#This Row],[14 - Inst. Atuando no Local]]),0)</f>
        <v>0</v>
      </c>
      <c r="CN803" s="84" t="str">
        <f t="shared" si="394"/>
        <v/>
      </c>
      <c r="CO803" s="84">
        <f>IFERROR(FIND("POLÍCIA MILITAR",consulta_completa__11[[#This Row],[14 - Inst. Atuando no Local]]),0)</f>
        <v>0</v>
      </c>
      <c r="CP803" s="84" t="str">
        <f t="shared" si="395"/>
        <v/>
      </c>
      <c r="CQ803" s="84">
        <f>IFERROR(FIND("POLÍCIA CIVIL",consulta_completa__11[[#This Row],[14 - Inst. Atuando no Local]]),0)</f>
        <v>0</v>
      </c>
      <c r="CR803" s="84" t="str">
        <f t="shared" si="396"/>
        <v/>
      </c>
      <c r="CS803" s="84">
        <f>IFERROR(FIND("MARINHA DO BRASIL",consulta_completa__11[[#This Row],[14 - Inst. Atuando no Local]]),0)</f>
        <v>0</v>
      </c>
      <c r="CT803" s="84" t="str">
        <f t="shared" si="397"/>
        <v/>
      </c>
      <c r="CU803" s="84">
        <f>IFERROR(FIND("EMPRESA ESPECIALIZADA EM ATENDIMENTO",consulta_completa__11[[#This Row],[14 - Inst. Atuando no Local]]),0)</f>
        <v>0</v>
      </c>
      <c r="CV803" s="84" t="str">
        <f t="shared" si="398"/>
        <v/>
      </c>
      <c r="CW803" s="84">
        <f>IFERROR(FIND("IBAMA",consulta_completa__11[[#This Row],[14 - Inst. Atuando no Local]]),0)</f>
        <v>0</v>
      </c>
      <c r="CX803" s="84" t="str">
        <f t="shared" si="399"/>
        <v/>
      </c>
      <c r="CY803" s="84" t="str">
        <f>IF(consulta_completa__11[[#This Row],[14 - Inst. Atuando no Local]]="","X","")</f>
        <v/>
      </c>
      <c r="CZ803" s="84">
        <f>IFERROR(FIND("OUTRA (S)",consulta_completa__11[[#This Row],[14 - Inst. Atuando no Local]]),0)</f>
        <v>0</v>
      </c>
      <c r="DA803" s="84" t="str">
        <f t="shared" si="400"/>
        <v/>
      </c>
      <c r="DB803" s="35" t="str">
        <f t="shared" si="401"/>
        <v>Sim</v>
      </c>
      <c r="DC803" s="35" t="str">
        <f t="shared" si="402"/>
        <v>Não</v>
      </c>
      <c r="DD803" s="35" t="str">
        <f t="shared" si="403"/>
        <v>Sim</v>
      </c>
      <c r="DE803" s="87" t="str">
        <f t="shared" si="405"/>
        <v>Estadual</v>
      </c>
    </row>
    <row r="804" spans="1:109">
      <c r="A804" s="14">
        <v>2025111950450</v>
      </c>
      <c r="B804" s="1">
        <v>45979</v>
      </c>
      <c r="C804" t="s">
        <v>109</v>
      </c>
      <c r="D804" t="s">
        <v>110</v>
      </c>
      <c r="E804" t="s">
        <v>452</v>
      </c>
      <c r="F804" t="s">
        <v>112</v>
      </c>
      <c r="G804" t="s">
        <v>113</v>
      </c>
      <c r="H804" t="s">
        <v>114</v>
      </c>
      <c r="I804" t="s">
        <v>114</v>
      </c>
      <c r="J804" t="s">
        <v>6893</v>
      </c>
      <c r="K804" t="s">
        <v>6894</v>
      </c>
      <c r="L804" t="s">
        <v>117</v>
      </c>
      <c r="M804" t="s">
        <v>118</v>
      </c>
      <c r="N804" t="s">
        <v>141</v>
      </c>
      <c r="O804" t="s">
        <v>239</v>
      </c>
      <c r="P804" t="s">
        <v>355</v>
      </c>
      <c r="Q804" t="s">
        <v>230</v>
      </c>
      <c r="R804" t="s">
        <v>123</v>
      </c>
      <c r="S804" t="s">
        <v>201</v>
      </c>
      <c r="T804" t="s">
        <v>6895</v>
      </c>
      <c r="U804" t="s">
        <v>4944</v>
      </c>
      <c r="V804" t="s">
        <v>6896</v>
      </c>
      <c r="X804" t="b">
        <v>1</v>
      </c>
      <c r="Z804" t="s">
        <v>6897</v>
      </c>
      <c r="AA804" t="s">
        <v>6898</v>
      </c>
      <c r="AB804" t="s">
        <v>1320</v>
      </c>
      <c r="AC804" t="s">
        <v>262</v>
      </c>
      <c r="AD804">
        <v>1</v>
      </c>
      <c r="AE804" t="s">
        <v>113</v>
      </c>
      <c r="AF804" t="s">
        <v>6899</v>
      </c>
      <c r="AG804" t="s">
        <v>1322</v>
      </c>
      <c r="AH804" t="s">
        <v>131</v>
      </c>
      <c r="AI804" t="s">
        <v>131</v>
      </c>
      <c r="AJ804" t="s">
        <v>131</v>
      </c>
      <c r="AK804" t="s">
        <v>6900</v>
      </c>
      <c r="AL804" t="s">
        <v>6901</v>
      </c>
      <c r="AM804" t="s">
        <v>153</v>
      </c>
      <c r="AN804" t="s">
        <v>154</v>
      </c>
      <c r="AO804" t="s">
        <v>113</v>
      </c>
      <c r="AP804">
        <v>6133161070</v>
      </c>
      <c r="AQ804" t="s">
        <v>156</v>
      </c>
      <c r="AR804" t="s">
        <v>113</v>
      </c>
      <c r="AS804" t="s">
        <v>113</v>
      </c>
      <c r="AT804" t="s">
        <v>113</v>
      </c>
      <c r="AU804" t="s">
        <v>113</v>
      </c>
      <c r="AW804" t="s">
        <v>113</v>
      </c>
      <c r="AX804" s="82">
        <f>IFERROR(FIND("Óbitos/feridos",consulta_completa__11[[#This Row],[13 - Ocorrências/Ambientes Atingidos]]),0)</f>
        <v>0</v>
      </c>
      <c r="AY804" s="83" t="str">
        <f t="shared" si="375"/>
        <v/>
      </c>
      <c r="AZ804" s="82">
        <f>IFERROR(FIND("População afetada/evacuada",consulta_completa__11[[#This Row],[13 - Ocorrências/Ambientes Atingidos]]),0)</f>
        <v>0</v>
      </c>
      <c r="BA804" s="82" t="str">
        <f t="shared" si="376"/>
        <v/>
      </c>
      <c r="BB804" s="82">
        <f>IFERROR(FIND("Suspensão de abastecimento de água",consulta_completa__11[[#This Row],[13 - Ocorrências/Ambientes Atingidos]]),0)</f>
        <v>0</v>
      </c>
      <c r="BC804" s="83" t="str">
        <f t="shared" si="404"/>
        <v/>
      </c>
      <c r="BD804" s="82">
        <f>IFERROR(FIND("Rio/córrego",consulta_completa__11[[#This Row],[13 - Ocorrências/Ambientes Atingidos]]),0)</f>
        <v>0</v>
      </c>
      <c r="BE804" s="83" t="str">
        <f t="shared" si="377"/>
        <v/>
      </c>
      <c r="BF804" s="82">
        <f>IFERROR(FIND("Lago",consulta_completa__11[[#This Row],[13 - Ocorrências/Ambientes Atingidos]]),0)</f>
        <v>0</v>
      </c>
      <c r="BG804" s="83" t="str">
        <f t="shared" si="378"/>
        <v/>
      </c>
      <c r="BH804" s="82">
        <f>IFERROR(FIND("Mar",consulta_completa__11[[#This Row],[13 - Ocorrências/Ambientes Atingidos]]),0)</f>
        <v>1</v>
      </c>
      <c r="BI804" s="83" t="str">
        <f t="shared" si="379"/>
        <v>X</v>
      </c>
      <c r="BJ804" s="82">
        <f>IFERROR(FIND("Praia",consulta_completa__11[[#This Row],[13 - Ocorrências/Ambientes Atingidos]]),0)</f>
        <v>0</v>
      </c>
      <c r="BK804" s="83" t="str">
        <f t="shared" si="380"/>
        <v/>
      </c>
      <c r="BL804" s="82">
        <f>IFERROR(FIND("Solo",consulta_completa__11[[#This Row],[13 - Ocorrências/Ambientes Atingidos]]),0)</f>
        <v>0</v>
      </c>
      <c r="BM804" s="83" t="str">
        <f t="shared" si="381"/>
        <v/>
      </c>
      <c r="BN804" s="82">
        <f>IFERROR(FIND("Águas subterrâneas",consulta_completa__11[[#This Row],[13 - Ocorrências/Ambientes Atingidos]]),0)</f>
        <v>0</v>
      </c>
      <c r="BO804" s="83" t="str">
        <f t="shared" si="382"/>
        <v/>
      </c>
      <c r="BP804" s="82">
        <f>IFERROR(FIND("Atmosfera",consulta_completa__11[[#This Row],[13 - Ocorrências/Ambientes Atingidos]]),0)</f>
        <v>0</v>
      </c>
      <c r="BQ804" s="83" t="str">
        <f t="shared" si="383"/>
        <v/>
      </c>
      <c r="BR804" s="82">
        <f>IFERROR(FIND("Flora",consulta_completa__11[[#This Row],[13 - Ocorrências/Ambientes Atingidos]]),0)</f>
        <v>0</v>
      </c>
      <c r="BS804" s="83" t="str">
        <f t="shared" si="384"/>
        <v/>
      </c>
      <c r="BT804" s="82">
        <f>IFERROR(FIND("Fauna",consulta_completa__11[[#This Row],[13 - Ocorrências/Ambientes Atingidos]]),0)</f>
        <v>0</v>
      </c>
      <c r="BU804" s="83" t="str">
        <f t="shared" si="385"/>
        <v/>
      </c>
      <c r="BV804" s="82">
        <f>IFERROR(FIND("UC federal",consulta_completa__11[[#This Row],[13 - Ocorrências/Ambientes Atingidos]]),0)</f>
        <v>0</v>
      </c>
      <c r="BW804" s="83" t="str">
        <f t="shared" si="386"/>
        <v/>
      </c>
      <c r="BX804" s="82">
        <f>IFERROR(FIND("UC estadual/municipal",consulta_completa__11[[#This Row],[13 - Ocorrências/Ambientes Atingidos]]),0)</f>
        <v>0</v>
      </c>
      <c r="BY804" s="83" t="str">
        <f t="shared" si="387"/>
        <v/>
      </c>
      <c r="BZ804" s="82">
        <f>IFERROR(FIND("Outro(s)",consulta_completa__11[[#This Row],[13 - Ocorrências/Ambientes Atingidos]]),0)</f>
        <v>0</v>
      </c>
      <c r="CA804" s="83" t="str">
        <f t="shared" si="388"/>
        <v/>
      </c>
      <c r="CB804" s="82">
        <f>IFERROR(FIND("Sem dano",consulta_completa__11[[#This Row],[13 - Ocorrências/Ambientes Atingidos]]),0)</f>
        <v>0</v>
      </c>
      <c r="CC804" s="83" t="str">
        <f t="shared" si="389"/>
        <v/>
      </c>
      <c r="CD804" s="82" t="str">
        <f>IF(consulta_completa__11[[#This Row],[13 - Ocorrências/Ambientes Atingidos]]="","X","")</f>
        <v/>
      </c>
      <c r="CE804" s="84">
        <f>IFERROR(FIND("IBAMA",consulta_completa__11[[#This Row],[14 - Inst. Atuando no Local]]),0)</f>
        <v>0</v>
      </c>
      <c r="CF804" s="84" t="str">
        <f t="shared" si="390"/>
        <v/>
      </c>
      <c r="CG804" s="84">
        <f>IFERROR(FIND("OEMA",consulta_completa__11[[#This Row],[14 - Inst. Atuando no Local]]),0)</f>
        <v>0</v>
      </c>
      <c r="CH804" s="84" t="str">
        <f t="shared" si="391"/>
        <v/>
      </c>
      <c r="CI804" s="84">
        <f>IFERROR(FIND("DEFESA CIVIL",consulta_completa__11[[#This Row],[14 - Inst. Atuando no Local]]),0)</f>
        <v>0</v>
      </c>
      <c r="CJ804" s="84" t="str">
        <f t="shared" si="392"/>
        <v/>
      </c>
      <c r="CK804" s="84">
        <f>IFERROR(FIND("CORPO DE BOMBEIROS",consulta_completa__11[[#This Row],[14 - Inst. Atuando no Local]]),0)</f>
        <v>0</v>
      </c>
      <c r="CL804" s="84" t="str">
        <f t="shared" si="393"/>
        <v/>
      </c>
      <c r="CM804" s="84">
        <f>IFERROR(FIND("POLÍCIA RODOVIÁRIA",consulta_completa__11[[#This Row],[14 - Inst. Atuando no Local]]),0)</f>
        <v>0</v>
      </c>
      <c r="CN804" s="84" t="str">
        <f t="shared" si="394"/>
        <v/>
      </c>
      <c r="CO804" s="84">
        <f>IFERROR(FIND("POLÍCIA MILITAR",consulta_completa__11[[#This Row],[14 - Inst. Atuando no Local]]),0)</f>
        <v>0</v>
      </c>
      <c r="CP804" s="84" t="str">
        <f t="shared" si="395"/>
        <v/>
      </c>
      <c r="CQ804" s="84">
        <f>IFERROR(FIND("POLÍCIA CIVIL",consulta_completa__11[[#This Row],[14 - Inst. Atuando no Local]]),0)</f>
        <v>0</v>
      </c>
      <c r="CR804" s="84" t="str">
        <f t="shared" si="396"/>
        <v/>
      </c>
      <c r="CS804" s="84">
        <f>IFERROR(FIND("MARINHA DO BRASIL",consulta_completa__11[[#This Row],[14 - Inst. Atuando no Local]]),0)</f>
        <v>0</v>
      </c>
      <c r="CT804" s="84" t="str">
        <f t="shared" si="397"/>
        <v/>
      </c>
      <c r="CU804" s="84">
        <f>IFERROR(FIND("EMPRESA ESPECIALIZADA EM ATENDIMENTO",consulta_completa__11[[#This Row],[14 - Inst. Atuando no Local]]),0)</f>
        <v>0</v>
      </c>
      <c r="CV804" s="84" t="str">
        <f t="shared" si="398"/>
        <v/>
      </c>
      <c r="CW804" s="84">
        <f>IFERROR(FIND("IBAMA",consulta_completa__11[[#This Row],[14 - Inst. Atuando no Local]]),0)</f>
        <v>0</v>
      </c>
      <c r="CX804" s="84" t="str">
        <f t="shared" si="399"/>
        <v/>
      </c>
      <c r="CY804" s="84" t="str">
        <f>IF(consulta_completa__11[[#This Row],[14 - Inst. Atuando no Local]]="","X","")</f>
        <v/>
      </c>
      <c r="CZ804" s="84">
        <f>IFERROR(FIND("OUTRA (S)",consulta_completa__11[[#This Row],[14 - Inst. Atuando no Local]]),0)</f>
        <v>0</v>
      </c>
      <c r="DA804" s="84" t="str">
        <f t="shared" si="400"/>
        <v/>
      </c>
      <c r="DB804" s="35" t="str">
        <f t="shared" si="401"/>
        <v>Sim</v>
      </c>
      <c r="DC804" s="35" t="str">
        <f t="shared" si="402"/>
        <v>Não</v>
      </c>
      <c r="DD804" s="35" t="str">
        <f t="shared" si="403"/>
        <v>Sim</v>
      </c>
      <c r="DE804" s="87" t="str">
        <f t="shared" si="405"/>
        <v>Federal</v>
      </c>
    </row>
    <row r="805" spans="1:109">
      <c r="A805" s="14">
        <v>2025111961247</v>
      </c>
      <c r="B805" s="1">
        <v>45979</v>
      </c>
      <c r="C805" t="s">
        <v>109</v>
      </c>
      <c r="D805" t="s">
        <v>110</v>
      </c>
      <c r="E805" t="s">
        <v>452</v>
      </c>
      <c r="F805" t="s">
        <v>112</v>
      </c>
      <c r="G805" t="s">
        <v>113</v>
      </c>
      <c r="H805" t="s">
        <v>114</v>
      </c>
      <c r="I805" t="s">
        <v>114</v>
      </c>
      <c r="J805" t="s">
        <v>6902</v>
      </c>
      <c r="K805" t="s">
        <v>6903</v>
      </c>
      <c r="L805" t="s">
        <v>117</v>
      </c>
      <c r="M805" t="s">
        <v>118</v>
      </c>
      <c r="N805" t="s">
        <v>141</v>
      </c>
      <c r="O805" t="s">
        <v>113</v>
      </c>
      <c r="P805" t="s">
        <v>355</v>
      </c>
      <c r="Q805" t="s">
        <v>143</v>
      </c>
      <c r="R805" t="s">
        <v>123</v>
      </c>
      <c r="S805" t="s">
        <v>124</v>
      </c>
      <c r="T805" t="s">
        <v>6904</v>
      </c>
      <c r="U805" t="s">
        <v>6905</v>
      </c>
      <c r="V805" t="s">
        <v>6906</v>
      </c>
      <c r="Z805" t="s">
        <v>6907</v>
      </c>
      <c r="AA805" t="s">
        <v>113</v>
      </c>
      <c r="AB805" t="s">
        <v>206</v>
      </c>
      <c r="AC805" t="s">
        <v>262</v>
      </c>
      <c r="AD805">
        <v>0</v>
      </c>
      <c r="AE805" t="s">
        <v>113</v>
      </c>
      <c r="AF805" t="s">
        <v>6899</v>
      </c>
      <c r="AG805" t="s">
        <v>1322</v>
      </c>
      <c r="AH805" t="s">
        <v>131</v>
      </c>
      <c r="AI805" t="s">
        <v>131</v>
      </c>
      <c r="AJ805" t="s">
        <v>131</v>
      </c>
      <c r="AK805" t="s">
        <v>6908</v>
      </c>
      <c r="AL805" t="s">
        <v>6909</v>
      </c>
      <c r="AM805" t="s">
        <v>153</v>
      </c>
      <c r="AN805" t="s">
        <v>154</v>
      </c>
      <c r="AO805" t="s">
        <v>113</v>
      </c>
      <c r="AP805">
        <v>6133161070</v>
      </c>
      <c r="AQ805" t="s">
        <v>156</v>
      </c>
      <c r="AR805" t="s">
        <v>113</v>
      </c>
      <c r="AS805" t="s">
        <v>113</v>
      </c>
      <c r="AT805" t="s">
        <v>113</v>
      </c>
      <c r="AU805" t="s">
        <v>113</v>
      </c>
      <c r="AW805" t="s">
        <v>113</v>
      </c>
      <c r="AX805" s="82">
        <f>IFERROR(FIND("Óbitos/feridos",consulta_completa__11[[#This Row],[13 - Ocorrências/Ambientes Atingidos]]),0)</f>
        <v>0</v>
      </c>
      <c r="AY805" s="83" t="str">
        <f t="shared" si="375"/>
        <v/>
      </c>
      <c r="AZ805" s="82">
        <f>IFERROR(FIND("População afetada/evacuada",consulta_completa__11[[#This Row],[13 - Ocorrências/Ambientes Atingidos]]),0)</f>
        <v>0</v>
      </c>
      <c r="BA805" s="82" t="str">
        <f t="shared" si="376"/>
        <v/>
      </c>
      <c r="BB805" s="82">
        <f>IFERROR(FIND("Suspensão de abastecimento de água",consulta_completa__11[[#This Row],[13 - Ocorrências/Ambientes Atingidos]]),0)</f>
        <v>0</v>
      </c>
      <c r="BC805" s="83" t="str">
        <f t="shared" si="404"/>
        <v/>
      </c>
      <c r="BD805" s="82">
        <f>IFERROR(FIND("Rio/córrego",consulta_completa__11[[#This Row],[13 - Ocorrências/Ambientes Atingidos]]),0)</f>
        <v>0</v>
      </c>
      <c r="BE805" s="83" t="str">
        <f t="shared" si="377"/>
        <v/>
      </c>
      <c r="BF805" s="82">
        <f>IFERROR(FIND("Lago",consulta_completa__11[[#This Row],[13 - Ocorrências/Ambientes Atingidos]]),0)</f>
        <v>0</v>
      </c>
      <c r="BG805" s="83" t="str">
        <f t="shared" si="378"/>
        <v/>
      </c>
      <c r="BH805" s="82">
        <f>IFERROR(FIND("Mar",consulta_completa__11[[#This Row],[13 - Ocorrências/Ambientes Atingidos]]),0)</f>
        <v>1</v>
      </c>
      <c r="BI805" s="83" t="str">
        <f t="shared" si="379"/>
        <v>X</v>
      </c>
      <c r="BJ805" s="82">
        <f>IFERROR(FIND("Praia",consulta_completa__11[[#This Row],[13 - Ocorrências/Ambientes Atingidos]]),0)</f>
        <v>0</v>
      </c>
      <c r="BK805" s="83" t="str">
        <f t="shared" si="380"/>
        <v/>
      </c>
      <c r="BL805" s="82">
        <f>IFERROR(FIND("Solo",consulta_completa__11[[#This Row],[13 - Ocorrências/Ambientes Atingidos]]),0)</f>
        <v>0</v>
      </c>
      <c r="BM805" s="83" t="str">
        <f t="shared" si="381"/>
        <v/>
      </c>
      <c r="BN805" s="82">
        <f>IFERROR(FIND("Águas subterrâneas",consulta_completa__11[[#This Row],[13 - Ocorrências/Ambientes Atingidos]]),0)</f>
        <v>0</v>
      </c>
      <c r="BO805" s="83" t="str">
        <f t="shared" si="382"/>
        <v/>
      </c>
      <c r="BP805" s="82">
        <f>IFERROR(FIND("Atmosfera",consulta_completa__11[[#This Row],[13 - Ocorrências/Ambientes Atingidos]]),0)</f>
        <v>0</v>
      </c>
      <c r="BQ805" s="83" t="str">
        <f t="shared" si="383"/>
        <v/>
      </c>
      <c r="BR805" s="82">
        <f>IFERROR(FIND("Flora",consulta_completa__11[[#This Row],[13 - Ocorrências/Ambientes Atingidos]]),0)</f>
        <v>0</v>
      </c>
      <c r="BS805" s="83" t="str">
        <f t="shared" si="384"/>
        <v/>
      </c>
      <c r="BT805" s="82">
        <f>IFERROR(FIND("Fauna",consulta_completa__11[[#This Row],[13 - Ocorrências/Ambientes Atingidos]]),0)</f>
        <v>0</v>
      </c>
      <c r="BU805" s="83" t="str">
        <f t="shared" si="385"/>
        <v/>
      </c>
      <c r="BV805" s="82">
        <f>IFERROR(FIND("UC federal",consulta_completa__11[[#This Row],[13 - Ocorrências/Ambientes Atingidos]]),0)</f>
        <v>0</v>
      </c>
      <c r="BW805" s="83" t="str">
        <f t="shared" si="386"/>
        <v/>
      </c>
      <c r="BX805" s="82">
        <f>IFERROR(FIND("UC estadual/municipal",consulta_completa__11[[#This Row],[13 - Ocorrências/Ambientes Atingidos]]),0)</f>
        <v>0</v>
      </c>
      <c r="BY805" s="83" t="str">
        <f t="shared" si="387"/>
        <v/>
      </c>
      <c r="BZ805" s="82">
        <f>IFERROR(FIND("Outro(s)",consulta_completa__11[[#This Row],[13 - Ocorrências/Ambientes Atingidos]]),0)</f>
        <v>0</v>
      </c>
      <c r="CA805" s="83" t="str">
        <f t="shared" si="388"/>
        <v/>
      </c>
      <c r="CB805" s="82">
        <f>IFERROR(FIND("Sem dano",consulta_completa__11[[#This Row],[13 - Ocorrências/Ambientes Atingidos]]),0)</f>
        <v>0</v>
      </c>
      <c r="CC805" s="83" t="str">
        <f t="shared" si="389"/>
        <v/>
      </c>
      <c r="CD805" s="82" t="str">
        <f>IF(consulta_completa__11[[#This Row],[13 - Ocorrências/Ambientes Atingidos]]="","X","")</f>
        <v/>
      </c>
      <c r="CE805" s="84">
        <f>IFERROR(FIND("IBAMA",consulta_completa__11[[#This Row],[14 - Inst. Atuando no Local]]),0)</f>
        <v>0</v>
      </c>
      <c r="CF805" s="84" t="str">
        <f t="shared" si="390"/>
        <v/>
      </c>
      <c r="CG805" s="84">
        <f>IFERROR(FIND("OEMA",consulta_completa__11[[#This Row],[14 - Inst. Atuando no Local]]),0)</f>
        <v>0</v>
      </c>
      <c r="CH805" s="84" t="str">
        <f t="shared" si="391"/>
        <v/>
      </c>
      <c r="CI805" s="84">
        <f>IFERROR(FIND("DEFESA CIVIL",consulta_completa__11[[#This Row],[14 - Inst. Atuando no Local]]),0)</f>
        <v>0</v>
      </c>
      <c r="CJ805" s="84" t="str">
        <f t="shared" si="392"/>
        <v/>
      </c>
      <c r="CK805" s="84">
        <f>IFERROR(FIND("CORPO DE BOMBEIROS",consulta_completa__11[[#This Row],[14 - Inst. Atuando no Local]]),0)</f>
        <v>0</v>
      </c>
      <c r="CL805" s="84" t="str">
        <f t="shared" si="393"/>
        <v/>
      </c>
      <c r="CM805" s="84">
        <f>IFERROR(FIND("POLÍCIA RODOVIÁRIA",consulta_completa__11[[#This Row],[14 - Inst. Atuando no Local]]),0)</f>
        <v>0</v>
      </c>
      <c r="CN805" s="84" t="str">
        <f t="shared" si="394"/>
        <v/>
      </c>
      <c r="CO805" s="84">
        <f>IFERROR(FIND("POLÍCIA MILITAR",consulta_completa__11[[#This Row],[14 - Inst. Atuando no Local]]),0)</f>
        <v>0</v>
      </c>
      <c r="CP805" s="84" t="str">
        <f t="shared" si="395"/>
        <v/>
      </c>
      <c r="CQ805" s="84">
        <f>IFERROR(FIND("POLÍCIA CIVIL",consulta_completa__11[[#This Row],[14 - Inst. Atuando no Local]]),0)</f>
        <v>0</v>
      </c>
      <c r="CR805" s="84" t="str">
        <f t="shared" si="396"/>
        <v/>
      </c>
      <c r="CS805" s="84">
        <f>IFERROR(FIND("MARINHA DO BRASIL",consulta_completa__11[[#This Row],[14 - Inst. Atuando no Local]]),0)</f>
        <v>0</v>
      </c>
      <c r="CT805" s="84" t="str">
        <f t="shared" si="397"/>
        <v/>
      </c>
      <c r="CU805" s="84">
        <f>IFERROR(FIND("EMPRESA ESPECIALIZADA EM ATENDIMENTO",consulta_completa__11[[#This Row],[14 - Inst. Atuando no Local]]),0)</f>
        <v>0</v>
      </c>
      <c r="CV805" s="84" t="str">
        <f t="shared" si="398"/>
        <v/>
      </c>
      <c r="CW805" s="84">
        <f>IFERROR(FIND("IBAMA",consulta_completa__11[[#This Row],[14 - Inst. Atuando no Local]]),0)</f>
        <v>0</v>
      </c>
      <c r="CX805" s="84" t="str">
        <f t="shared" si="399"/>
        <v/>
      </c>
      <c r="CY805" s="84" t="str">
        <f>IF(consulta_completa__11[[#This Row],[14 - Inst. Atuando no Local]]="","X","")</f>
        <v/>
      </c>
      <c r="CZ805" s="84">
        <f>IFERROR(FIND("OUTRA (S)",consulta_completa__11[[#This Row],[14 - Inst. Atuando no Local]]),0)</f>
        <v>0</v>
      </c>
      <c r="DA805" s="84" t="str">
        <f t="shared" si="400"/>
        <v/>
      </c>
      <c r="DB805" s="35" t="str">
        <f t="shared" si="401"/>
        <v>Sim</v>
      </c>
      <c r="DC805" s="35" t="str">
        <f t="shared" si="402"/>
        <v>Não</v>
      </c>
      <c r="DD805" s="35" t="str">
        <f t="shared" si="403"/>
        <v>Sim</v>
      </c>
      <c r="DE805" s="87" t="str">
        <f t="shared" si="405"/>
        <v>Sem informação</v>
      </c>
    </row>
    <row r="806" spans="1:109">
      <c r="A806" s="14">
        <v>2025112136046</v>
      </c>
      <c r="B806" s="1">
        <v>45980</v>
      </c>
      <c r="C806" t="s">
        <v>109</v>
      </c>
      <c r="D806" t="s">
        <v>110</v>
      </c>
      <c r="E806" t="s">
        <v>139</v>
      </c>
      <c r="F806" t="s">
        <v>112</v>
      </c>
      <c r="G806" t="s">
        <v>113</v>
      </c>
      <c r="H806" t="s">
        <v>114</v>
      </c>
      <c r="I806" t="s">
        <v>114</v>
      </c>
      <c r="J806" t="s">
        <v>1399</v>
      </c>
      <c r="K806" t="s">
        <v>6910</v>
      </c>
      <c r="L806" t="s">
        <v>117</v>
      </c>
      <c r="M806" t="s">
        <v>118</v>
      </c>
      <c r="N806" t="s">
        <v>119</v>
      </c>
      <c r="O806" t="s">
        <v>239</v>
      </c>
      <c r="P806" t="s">
        <v>121</v>
      </c>
      <c r="Q806" t="s">
        <v>122</v>
      </c>
      <c r="R806" t="s">
        <v>123</v>
      </c>
      <c r="S806" t="s">
        <v>124</v>
      </c>
      <c r="T806" t="s">
        <v>6911</v>
      </c>
      <c r="U806" t="s">
        <v>6911</v>
      </c>
      <c r="V806" t="s">
        <v>6912</v>
      </c>
      <c r="Z806" t="s">
        <v>6913</v>
      </c>
      <c r="AA806" t="s">
        <v>113</v>
      </c>
      <c r="AB806" t="s">
        <v>1320</v>
      </c>
      <c r="AC806" t="s">
        <v>262</v>
      </c>
      <c r="AD806">
        <v>1</v>
      </c>
      <c r="AE806" t="s">
        <v>206</v>
      </c>
      <c r="AF806" t="s">
        <v>113</v>
      </c>
      <c r="AG806" t="s">
        <v>113</v>
      </c>
      <c r="AH806" t="s">
        <v>131</v>
      </c>
      <c r="AI806" t="s">
        <v>132</v>
      </c>
      <c r="AJ806" t="s">
        <v>131</v>
      </c>
      <c r="AK806" t="s">
        <v>6914</v>
      </c>
      <c r="AL806" t="s">
        <v>6915</v>
      </c>
      <c r="AM806" t="s">
        <v>2544</v>
      </c>
      <c r="AN806" t="s">
        <v>154</v>
      </c>
      <c r="AO806" t="s">
        <v>266</v>
      </c>
      <c r="AP806">
        <v>6133161070</v>
      </c>
      <c r="AQ806" t="s">
        <v>2545</v>
      </c>
      <c r="AR806" t="s">
        <v>113</v>
      </c>
      <c r="AS806" t="s">
        <v>113</v>
      </c>
      <c r="AT806" t="s">
        <v>113</v>
      </c>
      <c r="AU806" t="s">
        <v>113</v>
      </c>
      <c r="AW806" t="s">
        <v>113</v>
      </c>
      <c r="AX806" s="82">
        <f>IFERROR(FIND("Óbitos/feridos",consulta_completa__11[[#This Row],[13 - Ocorrências/Ambientes Atingidos]]),0)</f>
        <v>0</v>
      </c>
      <c r="AY806" s="83" t="str">
        <f t="shared" si="375"/>
        <v/>
      </c>
      <c r="AZ806" s="82">
        <f>IFERROR(FIND("População afetada/evacuada",consulta_completa__11[[#This Row],[13 - Ocorrências/Ambientes Atingidos]]),0)</f>
        <v>0</v>
      </c>
      <c r="BA806" s="82" t="str">
        <f t="shared" si="376"/>
        <v/>
      </c>
      <c r="BB806" s="82">
        <f>IFERROR(FIND("Suspensão de abastecimento de água",consulta_completa__11[[#This Row],[13 - Ocorrências/Ambientes Atingidos]]),0)</f>
        <v>0</v>
      </c>
      <c r="BC806" s="83" t="str">
        <f t="shared" si="404"/>
        <v/>
      </c>
      <c r="BD806" s="82">
        <f>IFERROR(FIND("Rio/córrego",consulta_completa__11[[#This Row],[13 - Ocorrências/Ambientes Atingidos]]),0)</f>
        <v>0</v>
      </c>
      <c r="BE806" s="83" t="str">
        <f t="shared" si="377"/>
        <v/>
      </c>
      <c r="BF806" s="82">
        <f>IFERROR(FIND("Lago",consulta_completa__11[[#This Row],[13 - Ocorrências/Ambientes Atingidos]]),0)</f>
        <v>0</v>
      </c>
      <c r="BG806" s="83" t="str">
        <f t="shared" si="378"/>
        <v/>
      </c>
      <c r="BH806" s="82">
        <f>IFERROR(FIND("Mar",consulta_completa__11[[#This Row],[13 - Ocorrências/Ambientes Atingidos]]),0)</f>
        <v>1</v>
      </c>
      <c r="BI806" s="83" t="str">
        <f t="shared" si="379"/>
        <v>X</v>
      </c>
      <c r="BJ806" s="82">
        <f>IFERROR(FIND("Praia",consulta_completa__11[[#This Row],[13 - Ocorrências/Ambientes Atingidos]]),0)</f>
        <v>0</v>
      </c>
      <c r="BK806" s="83" t="str">
        <f t="shared" si="380"/>
        <v/>
      </c>
      <c r="BL806" s="82">
        <f>IFERROR(FIND("Solo",consulta_completa__11[[#This Row],[13 - Ocorrências/Ambientes Atingidos]]),0)</f>
        <v>0</v>
      </c>
      <c r="BM806" s="83" t="str">
        <f t="shared" si="381"/>
        <v/>
      </c>
      <c r="BN806" s="82">
        <f>IFERROR(FIND("Águas subterrâneas",consulta_completa__11[[#This Row],[13 - Ocorrências/Ambientes Atingidos]]),0)</f>
        <v>0</v>
      </c>
      <c r="BO806" s="83" t="str">
        <f t="shared" si="382"/>
        <v/>
      </c>
      <c r="BP806" s="82">
        <f>IFERROR(FIND("Atmosfera",consulta_completa__11[[#This Row],[13 - Ocorrências/Ambientes Atingidos]]),0)</f>
        <v>0</v>
      </c>
      <c r="BQ806" s="83" t="str">
        <f t="shared" si="383"/>
        <v/>
      </c>
      <c r="BR806" s="82">
        <f>IFERROR(FIND("Flora",consulta_completa__11[[#This Row],[13 - Ocorrências/Ambientes Atingidos]]),0)</f>
        <v>0</v>
      </c>
      <c r="BS806" s="83" t="str">
        <f t="shared" si="384"/>
        <v/>
      </c>
      <c r="BT806" s="82">
        <f>IFERROR(FIND("Fauna",consulta_completa__11[[#This Row],[13 - Ocorrências/Ambientes Atingidos]]),0)</f>
        <v>0</v>
      </c>
      <c r="BU806" s="83" t="str">
        <f t="shared" si="385"/>
        <v/>
      </c>
      <c r="BV806" s="82">
        <f>IFERROR(FIND("UC federal",consulta_completa__11[[#This Row],[13 - Ocorrências/Ambientes Atingidos]]),0)</f>
        <v>0</v>
      </c>
      <c r="BW806" s="83" t="str">
        <f t="shared" si="386"/>
        <v/>
      </c>
      <c r="BX806" s="82">
        <f>IFERROR(FIND("UC estadual/municipal",consulta_completa__11[[#This Row],[13 - Ocorrências/Ambientes Atingidos]]),0)</f>
        <v>0</v>
      </c>
      <c r="BY806" s="83" t="str">
        <f t="shared" si="387"/>
        <v/>
      </c>
      <c r="BZ806" s="82">
        <f>IFERROR(FIND("Outro(s)",consulta_completa__11[[#This Row],[13 - Ocorrências/Ambientes Atingidos]]),0)</f>
        <v>0</v>
      </c>
      <c r="CA806" s="83" t="str">
        <f t="shared" si="388"/>
        <v/>
      </c>
      <c r="CB806" s="82">
        <f>IFERROR(FIND("Sem dano",consulta_completa__11[[#This Row],[13 - Ocorrências/Ambientes Atingidos]]),0)</f>
        <v>0</v>
      </c>
      <c r="CC806" s="83" t="str">
        <f t="shared" si="389"/>
        <v/>
      </c>
      <c r="CD806" s="82" t="str">
        <f>IF(consulta_completa__11[[#This Row],[13 - Ocorrências/Ambientes Atingidos]]="","X","")</f>
        <v/>
      </c>
      <c r="CE806" s="84">
        <f>IFERROR(FIND("IBAMA",consulta_completa__11[[#This Row],[14 - Inst. Atuando no Local]]),0)</f>
        <v>0</v>
      </c>
      <c r="CF806" s="84" t="str">
        <f t="shared" si="390"/>
        <v/>
      </c>
      <c r="CG806" s="84">
        <f>IFERROR(FIND("OEMA",consulta_completa__11[[#This Row],[14 - Inst. Atuando no Local]]),0)</f>
        <v>0</v>
      </c>
      <c r="CH806" s="84" t="str">
        <f t="shared" si="391"/>
        <v/>
      </c>
      <c r="CI806" s="84">
        <f>IFERROR(FIND("DEFESA CIVIL",consulta_completa__11[[#This Row],[14 - Inst. Atuando no Local]]),0)</f>
        <v>0</v>
      </c>
      <c r="CJ806" s="84" t="str">
        <f t="shared" si="392"/>
        <v/>
      </c>
      <c r="CK806" s="84">
        <f>IFERROR(FIND("CORPO DE BOMBEIROS",consulta_completa__11[[#This Row],[14 - Inst. Atuando no Local]]),0)</f>
        <v>0</v>
      </c>
      <c r="CL806" s="84" t="str">
        <f t="shared" si="393"/>
        <v/>
      </c>
      <c r="CM806" s="84">
        <f>IFERROR(FIND("POLÍCIA RODOVIÁRIA",consulta_completa__11[[#This Row],[14 - Inst. Atuando no Local]]),0)</f>
        <v>0</v>
      </c>
      <c r="CN806" s="84" t="str">
        <f t="shared" si="394"/>
        <v/>
      </c>
      <c r="CO806" s="84">
        <f>IFERROR(FIND("POLÍCIA MILITAR",consulta_completa__11[[#This Row],[14 - Inst. Atuando no Local]]),0)</f>
        <v>0</v>
      </c>
      <c r="CP806" s="84" t="str">
        <f t="shared" si="395"/>
        <v/>
      </c>
      <c r="CQ806" s="84">
        <f>IFERROR(FIND("POLÍCIA CIVIL",consulta_completa__11[[#This Row],[14 - Inst. Atuando no Local]]),0)</f>
        <v>0</v>
      </c>
      <c r="CR806" s="84" t="str">
        <f t="shared" si="396"/>
        <v/>
      </c>
      <c r="CS806" s="84">
        <f>IFERROR(FIND("MARINHA DO BRASIL",consulta_completa__11[[#This Row],[14 - Inst. Atuando no Local]]),0)</f>
        <v>0</v>
      </c>
      <c r="CT806" s="84" t="str">
        <f t="shared" si="397"/>
        <v/>
      </c>
      <c r="CU806" s="84">
        <f>IFERROR(FIND("EMPRESA ESPECIALIZADA EM ATENDIMENTO",consulta_completa__11[[#This Row],[14 - Inst. Atuando no Local]]),0)</f>
        <v>0</v>
      </c>
      <c r="CV806" s="84" t="str">
        <f t="shared" si="398"/>
        <v/>
      </c>
      <c r="CW806" s="84">
        <f>IFERROR(FIND("IBAMA",consulta_completa__11[[#This Row],[14 - Inst. Atuando no Local]]),0)</f>
        <v>0</v>
      </c>
      <c r="CX806" s="84" t="str">
        <f t="shared" si="399"/>
        <v/>
      </c>
      <c r="CY806" s="84" t="str">
        <f>IF(consulta_completa__11[[#This Row],[14 - Inst. Atuando no Local]]="","X","")</f>
        <v/>
      </c>
      <c r="CZ806" s="84">
        <f>IFERROR(FIND("OUTRA (S)",consulta_completa__11[[#This Row],[14 - Inst. Atuando no Local]]),0)</f>
        <v>0</v>
      </c>
      <c r="DA806" s="84" t="str">
        <f t="shared" si="400"/>
        <v/>
      </c>
      <c r="DB806" s="35" t="str">
        <f t="shared" si="401"/>
        <v>Sim</v>
      </c>
      <c r="DC806" s="35" t="str">
        <f t="shared" si="402"/>
        <v>Não</v>
      </c>
      <c r="DD806" s="35" t="str">
        <f t="shared" si="403"/>
        <v>Sim</v>
      </c>
      <c r="DE806" s="87" t="str">
        <f t="shared" si="405"/>
        <v>Federal</v>
      </c>
    </row>
    <row r="807" spans="1:109">
      <c r="A807" s="14">
        <v>2025112454046</v>
      </c>
      <c r="B807" s="1">
        <v>45980</v>
      </c>
      <c r="C807" t="s">
        <v>2678</v>
      </c>
      <c r="D807" t="s">
        <v>180</v>
      </c>
      <c r="E807" t="s">
        <v>1470</v>
      </c>
      <c r="F807" t="s">
        <v>182</v>
      </c>
      <c r="G807" t="s">
        <v>6916</v>
      </c>
      <c r="H807" t="s">
        <v>113</v>
      </c>
      <c r="I807" t="s">
        <v>113</v>
      </c>
      <c r="J807" t="s">
        <v>113</v>
      </c>
      <c r="K807" t="s">
        <v>114</v>
      </c>
      <c r="L807" t="s">
        <v>114</v>
      </c>
      <c r="M807" t="s">
        <v>140</v>
      </c>
      <c r="N807" t="s">
        <v>113</v>
      </c>
      <c r="O807" t="s">
        <v>239</v>
      </c>
      <c r="P807" t="s">
        <v>121</v>
      </c>
      <c r="Q807" t="s">
        <v>143</v>
      </c>
      <c r="R807" t="s">
        <v>123</v>
      </c>
      <c r="S807" t="s">
        <v>113</v>
      </c>
      <c r="T807" t="s">
        <v>6917</v>
      </c>
      <c r="U807" t="s">
        <v>6918</v>
      </c>
      <c r="V807" t="s">
        <v>6918</v>
      </c>
      <c r="Z807" t="s">
        <v>6919</v>
      </c>
      <c r="AA807" t="s">
        <v>113</v>
      </c>
      <c r="AB807" t="s">
        <v>6920</v>
      </c>
      <c r="AC807" t="s">
        <v>113</v>
      </c>
      <c r="AD807">
        <v>0</v>
      </c>
      <c r="AE807" t="s">
        <v>113</v>
      </c>
      <c r="AF807" t="s">
        <v>113</v>
      </c>
      <c r="AG807" t="s">
        <v>113</v>
      </c>
      <c r="AH807" t="s">
        <v>194</v>
      </c>
      <c r="AI807" t="s">
        <v>132</v>
      </c>
      <c r="AJ807" t="s">
        <v>131</v>
      </c>
      <c r="AK807" t="s">
        <v>6921</v>
      </c>
      <c r="AL807" t="s">
        <v>113</v>
      </c>
      <c r="AM807" t="s">
        <v>2933</v>
      </c>
      <c r="AN807" t="s">
        <v>154</v>
      </c>
      <c r="AO807" t="s">
        <v>266</v>
      </c>
      <c r="AQ807" t="s">
        <v>2934</v>
      </c>
      <c r="AR807" t="s">
        <v>113</v>
      </c>
      <c r="AS807" t="s">
        <v>113</v>
      </c>
      <c r="AT807" t="s">
        <v>113</v>
      </c>
      <c r="AU807" t="s">
        <v>113</v>
      </c>
      <c r="AW807" t="s">
        <v>113</v>
      </c>
      <c r="AX807" s="82">
        <f>IFERROR(FIND("Óbitos/feridos",consulta_completa__11[[#This Row],[13 - Ocorrências/Ambientes Atingidos]]),0)</f>
        <v>0</v>
      </c>
      <c r="AY807" s="83" t="str">
        <f t="shared" si="375"/>
        <v/>
      </c>
      <c r="AZ807" s="82">
        <f>IFERROR(FIND("População afetada/evacuada",consulta_completa__11[[#This Row],[13 - Ocorrências/Ambientes Atingidos]]),0)</f>
        <v>0</v>
      </c>
      <c r="BA807" s="82" t="str">
        <f t="shared" si="376"/>
        <v/>
      </c>
      <c r="BB807" s="82">
        <f>IFERROR(FIND("Suspensão de abastecimento de água",consulta_completa__11[[#This Row],[13 - Ocorrências/Ambientes Atingidos]]),0)</f>
        <v>0</v>
      </c>
      <c r="BC807" s="83" t="str">
        <f t="shared" si="404"/>
        <v/>
      </c>
      <c r="BD807" s="82">
        <f>IFERROR(FIND("Rio/córrego",consulta_completa__11[[#This Row],[13 - Ocorrências/Ambientes Atingidos]]),0)</f>
        <v>0</v>
      </c>
      <c r="BE807" s="83" t="str">
        <f t="shared" si="377"/>
        <v/>
      </c>
      <c r="BF807" s="82">
        <f>IFERROR(FIND("Lago",consulta_completa__11[[#This Row],[13 - Ocorrências/Ambientes Atingidos]]),0)</f>
        <v>0</v>
      </c>
      <c r="BG807" s="83" t="str">
        <f t="shared" si="378"/>
        <v/>
      </c>
      <c r="BH807" s="82">
        <f>IFERROR(FIND("Mar",consulta_completa__11[[#This Row],[13 - Ocorrências/Ambientes Atingidos]]),0)</f>
        <v>0</v>
      </c>
      <c r="BI807" s="83" t="str">
        <f t="shared" si="379"/>
        <v/>
      </c>
      <c r="BJ807" s="82">
        <f>IFERROR(FIND("Praia",consulta_completa__11[[#This Row],[13 - Ocorrências/Ambientes Atingidos]]),0)</f>
        <v>0</v>
      </c>
      <c r="BK807" s="83" t="str">
        <f t="shared" si="380"/>
        <v/>
      </c>
      <c r="BL807" s="82">
        <f>IFERROR(FIND("Solo",consulta_completa__11[[#This Row],[13 - Ocorrências/Ambientes Atingidos]]),0)</f>
        <v>1</v>
      </c>
      <c r="BM807" s="83" t="str">
        <f t="shared" si="381"/>
        <v>X</v>
      </c>
      <c r="BN807" s="82">
        <f>IFERROR(FIND("Águas subterrâneas",consulta_completa__11[[#This Row],[13 - Ocorrências/Ambientes Atingidos]]),0)</f>
        <v>0</v>
      </c>
      <c r="BO807" s="83" t="str">
        <f t="shared" si="382"/>
        <v/>
      </c>
      <c r="BP807" s="82">
        <f>IFERROR(FIND("Atmosfera",consulta_completa__11[[#This Row],[13 - Ocorrências/Ambientes Atingidos]]),0)</f>
        <v>0</v>
      </c>
      <c r="BQ807" s="83" t="str">
        <f t="shared" si="383"/>
        <v/>
      </c>
      <c r="BR807" s="82">
        <f>IFERROR(FIND("Flora",consulta_completa__11[[#This Row],[13 - Ocorrências/Ambientes Atingidos]]),0)</f>
        <v>0</v>
      </c>
      <c r="BS807" s="83" t="str">
        <f t="shared" si="384"/>
        <v/>
      </c>
      <c r="BT807" s="82">
        <f>IFERROR(FIND("Fauna",consulta_completa__11[[#This Row],[13 - Ocorrências/Ambientes Atingidos]]),0)</f>
        <v>0</v>
      </c>
      <c r="BU807" s="83" t="str">
        <f t="shared" si="385"/>
        <v/>
      </c>
      <c r="BV807" s="82">
        <f>IFERROR(FIND("UC federal",consulta_completa__11[[#This Row],[13 - Ocorrências/Ambientes Atingidos]]),0)</f>
        <v>0</v>
      </c>
      <c r="BW807" s="83" t="str">
        <f t="shared" si="386"/>
        <v/>
      </c>
      <c r="BX807" s="82">
        <f>IFERROR(FIND("UC estadual/municipal",consulta_completa__11[[#This Row],[13 - Ocorrências/Ambientes Atingidos]]),0)</f>
        <v>0</v>
      </c>
      <c r="BY807" s="83" t="str">
        <f t="shared" si="387"/>
        <v/>
      </c>
      <c r="BZ807" s="82">
        <f>IFERROR(FIND("Outro(s)",consulta_completa__11[[#This Row],[13 - Ocorrências/Ambientes Atingidos]]),0)</f>
        <v>0</v>
      </c>
      <c r="CA807" s="83" t="str">
        <f t="shared" si="388"/>
        <v/>
      </c>
      <c r="CB807" s="82">
        <f>IFERROR(FIND("Sem dano",consulta_completa__11[[#This Row],[13 - Ocorrências/Ambientes Atingidos]]),0)</f>
        <v>0</v>
      </c>
      <c r="CC807" s="83" t="str">
        <f t="shared" si="389"/>
        <v/>
      </c>
      <c r="CD807" s="82" t="str">
        <f>IF(consulta_completa__11[[#This Row],[13 - Ocorrências/Ambientes Atingidos]]="","X","")</f>
        <v/>
      </c>
      <c r="CE807" s="84">
        <f>IFERROR(FIND("IBAMA",consulta_completa__11[[#This Row],[14 - Inst. Atuando no Local]]),0)</f>
        <v>0</v>
      </c>
      <c r="CF807" s="84" t="str">
        <f t="shared" si="390"/>
        <v/>
      </c>
      <c r="CG807" s="84">
        <f>IFERROR(FIND("OEMA",consulta_completa__11[[#This Row],[14 - Inst. Atuando no Local]]),0)</f>
        <v>0</v>
      </c>
      <c r="CH807" s="84" t="str">
        <f t="shared" si="391"/>
        <v/>
      </c>
      <c r="CI807" s="84">
        <f>IFERROR(FIND("DEFESA CIVIL",consulta_completa__11[[#This Row],[14 - Inst. Atuando no Local]]),0)</f>
        <v>0</v>
      </c>
      <c r="CJ807" s="84" t="str">
        <f t="shared" si="392"/>
        <v/>
      </c>
      <c r="CK807" s="84">
        <f>IFERROR(FIND("CORPO DE BOMBEIROS",consulta_completa__11[[#This Row],[14 - Inst. Atuando no Local]]),0)</f>
        <v>0</v>
      </c>
      <c r="CL807" s="84" t="str">
        <f t="shared" si="393"/>
        <v/>
      </c>
      <c r="CM807" s="84">
        <f>IFERROR(FIND("POLÍCIA RODOVIÁRIA",consulta_completa__11[[#This Row],[14 - Inst. Atuando no Local]]),0)</f>
        <v>0</v>
      </c>
      <c r="CN807" s="84" t="str">
        <f t="shared" si="394"/>
        <v/>
      </c>
      <c r="CO807" s="84">
        <f>IFERROR(FIND("POLÍCIA MILITAR",consulta_completa__11[[#This Row],[14 - Inst. Atuando no Local]]),0)</f>
        <v>0</v>
      </c>
      <c r="CP807" s="84" t="str">
        <f t="shared" si="395"/>
        <v/>
      </c>
      <c r="CQ807" s="84">
        <f>IFERROR(FIND("POLÍCIA CIVIL",consulta_completa__11[[#This Row],[14 - Inst. Atuando no Local]]),0)</f>
        <v>0</v>
      </c>
      <c r="CR807" s="84" t="str">
        <f t="shared" si="396"/>
        <v/>
      </c>
      <c r="CS807" s="84">
        <f>IFERROR(FIND("MARINHA DO BRASIL",consulta_completa__11[[#This Row],[14 - Inst. Atuando no Local]]),0)</f>
        <v>0</v>
      </c>
      <c r="CT807" s="84" t="str">
        <f t="shared" si="397"/>
        <v/>
      </c>
      <c r="CU807" s="84">
        <f>IFERROR(FIND("EMPRESA ESPECIALIZADA EM ATENDIMENTO",consulta_completa__11[[#This Row],[14 - Inst. Atuando no Local]]),0)</f>
        <v>0</v>
      </c>
      <c r="CV807" s="84" t="str">
        <f t="shared" si="398"/>
        <v/>
      </c>
      <c r="CW807" s="84">
        <f>IFERROR(FIND("IBAMA",consulta_completa__11[[#This Row],[14 - Inst. Atuando no Local]]),0)</f>
        <v>0</v>
      </c>
      <c r="CX807" s="84" t="str">
        <f t="shared" si="399"/>
        <v/>
      </c>
      <c r="CY807" s="84" t="str">
        <f>IF(consulta_completa__11[[#This Row],[14 - Inst. Atuando no Local]]="","X","")</f>
        <v>X</v>
      </c>
      <c r="CZ807" s="84">
        <f>IFERROR(FIND("OUTRA (S)",consulta_completa__11[[#This Row],[14 - Inst. Atuando no Local]]),0)</f>
        <v>0</v>
      </c>
      <c r="DA807" s="84" t="str">
        <f t="shared" si="400"/>
        <v/>
      </c>
      <c r="DB807" s="35" t="str">
        <f t="shared" si="401"/>
        <v>Sim</v>
      </c>
      <c r="DC807" s="35" t="str">
        <f t="shared" si="402"/>
        <v>Não</v>
      </c>
      <c r="DD807" s="35" t="str">
        <f t="shared" si="403"/>
        <v>Sim</v>
      </c>
      <c r="DE807" s="87" t="str">
        <f t="shared" si="405"/>
        <v>Sem informação</v>
      </c>
    </row>
    <row r="808" spans="1:109">
      <c r="A808" s="14">
        <v>2025112132417</v>
      </c>
      <c r="B808" s="1">
        <v>45981</v>
      </c>
      <c r="C808" t="s">
        <v>6922</v>
      </c>
      <c r="D808" t="s">
        <v>180</v>
      </c>
      <c r="E808" t="s">
        <v>286</v>
      </c>
      <c r="F808" t="s">
        <v>112</v>
      </c>
      <c r="G808" t="s">
        <v>113</v>
      </c>
      <c r="H808" t="s">
        <v>114</v>
      </c>
      <c r="I808" t="s">
        <v>114</v>
      </c>
      <c r="J808" t="s">
        <v>562</v>
      </c>
      <c r="K808" t="s">
        <v>113</v>
      </c>
      <c r="L808" t="s">
        <v>113</v>
      </c>
      <c r="M808" t="s">
        <v>139</v>
      </c>
      <c r="N808" t="s">
        <v>6923</v>
      </c>
      <c r="O808" t="s">
        <v>120</v>
      </c>
      <c r="P808" t="s">
        <v>142</v>
      </c>
      <c r="Q808" t="s">
        <v>122</v>
      </c>
      <c r="R808" t="s">
        <v>123</v>
      </c>
      <c r="S808" t="s">
        <v>113</v>
      </c>
      <c r="T808" t="s">
        <v>6924</v>
      </c>
      <c r="U808" t="s">
        <v>6924</v>
      </c>
      <c r="V808" t="s">
        <v>6925</v>
      </c>
      <c r="Z808" t="s">
        <v>6926</v>
      </c>
      <c r="AA808" t="s">
        <v>6927</v>
      </c>
      <c r="AB808" t="s">
        <v>6928</v>
      </c>
      <c r="AC808" t="s">
        <v>113</v>
      </c>
      <c r="AD808">
        <v>0</v>
      </c>
      <c r="AE808" t="s">
        <v>6929</v>
      </c>
      <c r="AF808" t="s">
        <v>113</v>
      </c>
      <c r="AG808" t="s">
        <v>113</v>
      </c>
      <c r="AH808" t="s">
        <v>194</v>
      </c>
      <c r="AI808" t="s">
        <v>132</v>
      </c>
      <c r="AJ808" t="s">
        <v>131</v>
      </c>
      <c r="AK808" t="s">
        <v>6930</v>
      </c>
      <c r="AL808" t="s">
        <v>6931</v>
      </c>
      <c r="AM808" t="s">
        <v>2544</v>
      </c>
      <c r="AN808" t="s">
        <v>154</v>
      </c>
      <c r="AO808" t="s">
        <v>266</v>
      </c>
      <c r="AP808">
        <v>6133161070</v>
      </c>
      <c r="AQ808" t="s">
        <v>2545</v>
      </c>
      <c r="AR808" t="s">
        <v>113</v>
      </c>
      <c r="AS808" t="s">
        <v>113</v>
      </c>
      <c r="AT808" t="s">
        <v>113</v>
      </c>
      <c r="AU808" t="s">
        <v>113</v>
      </c>
      <c r="AW808" t="s">
        <v>113</v>
      </c>
      <c r="AX808" s="82">
        <f>IFERROR(FIND("Óbitos/feridos",consulta_completa__11[[#This Row],[13 - Ocorrências/Ambientes Atingidos]]),0)</f>
        <v>0</v>
      </c>
      <c r="AY808" s="83" t="str">
        <f t="shared" si="375"/>
        <v/>
      </c>
      <c r="AZ808" s="82">
        <f>IFERROR(FIND("População afetada/evacuada",consulta_completa__11[[#This Row],[13 - Ocorrências/Ambientes Atingidos]]),0)</f>
        <v>0</v>
      </c>
      <c r="BA808" s="82" t="str">
        <f t="shared" si="376"/>
        <v/>
      </c>
      <c r="BB808" s="82">
        <f>IFERROR(FIND("Suspensão de abastecimento de água",consulta_completa__11[[#This Row],[13 - Ocorrências/Ambientes Atingidos]]),0)</f>
        <v>0</v>
      </c>
      <c r="BC808" s="83" t="str">
        <f t="shared" si="404"/>
        <v/>
      </c>
      <c r="BD808" s="82">
        <f>IFERROR(FIND("Rio/córrego",consulta_completa__11[[#This Row],[13 - Ocorrências/Ambientes Atingidos]]),0)</f>
        <v>0</v>
      </c>
      <c r="BE808" s="83" t="str">
        <f t="shared" si="377"/>
        <v/>
      </c>
      <c r="BF808" s="82">
        <f>IFERROR(FIND("Lago",consulta_completa__11[[#This Row],[13 - Ocorrências/Ambientes Atingidos]]),0)</f>
        <v>0</v>
      </c>
      <c r="BG808" s="83" t="str">
        <f t="shared" si="378"/>
        <v/>
      </c>
      <c r="BH808" s="82">
        <f>IFERROR(FIND("Mar",consulta_completa__11[[#This Row],[13 - Ocorrências/Ambientes Atingidos]]),0)</f>
        <v>0</v>
      </c>
      <c r="BI808" s="83" t="str">
        <f t="shared" si="379"/>
        <v/>
      </c>
      <c r="BJ808" s="82">
        <f>IFERROR(FIND("Praia",consulta_completa__11[[#This Row],[13 - Ocorrências/Ambientes Atingidos]]),0)</f>
        <v>0</v>
      </c>
      <c r="BK808" s="83" t="str">
        <f t="shared" si="380"/>
        <v/>
      </c>
      <c r="BL808" s="82">
        <f>IFERROR(FIND("Solo",consulta_completa__11[[#This Row],[13 - Ocorrências/Ambientes Atingidos]]),0)</f>
        <v>0</v>
      </c>
      <c r="BM808" s="83" t="str">
        <f t="shared" si="381"/>
        <v/>
      </c>
      <c r="BN808" s="82">
        <f>IFERROR(FIND("Águas subterrâneas",consulta_completa__11[[#This Row],[13 - Ocorrências/Ambientes Atingidos]]),0)</f>
        <v>0</v>
      </c>
      <c r="BO808" s="83" t="str">
        <f t="shared" si="382"/>
        <v/>
      </c>
      <c r="BP808" s="82">
        <f>IFERROR(FIND("Atmosfera",consulta_completa__11[[#This Row],[13 - Ocorrências/Ambientes Atingidos]]),0)</f>
        <v>0</v>
      </c>
      <c r="BQ808" s="83" t="str">
        <f t="shared" si="383"/>
        <v/>
      </c>
      <c r="BR808" s="82">
        <f>IFERROR(FIND("Flora",consulta_completa__11[[#This Row],[13 - Ocorrências/Ambientes Atingidos]]),0)</f>
        <v>0</v>
      </c>
      <c r="BS808" s="83" t="str">
        <f t="shared" si="384"/>
        <v/>
      </c>
      <c r="BT808" s="82">
        <f>IFERROR(FIND("Fauna",consulta_completa__11[[#This Row],[13 - Ocorrências/Ambientes Atingidos]]),0)</f>
        <v>0</v>
      </c>
      <c r="BU808" s="83" t="str">
        <f t="shared" si="385"/>
        <v/>
      </c>
      <c r="BV808" s="82">
        <f>IFERROR(FIND("UC federal",consulta_completa__11[[#This Row],[13 - Ocorrências/Ambientes Atingidos]]),0)</f>
        <v>0</v>
      </c>
      <c r="BW808" s="83" t="str">
        <f t="shared" si="386"/>
        <v/>
      </c>
      <c r="BX808" s="82">
        <f>IFERROR(FIND("UC estadual/municipal",consulta_completa__11[[#This Row],[13 - Ocorrências/Ambientes Atingidos]]),0)</f>
        <v>0</v>
      </c>
      <c r="BY808" s="83" t="str">
        <f t="shared" si="387"/>
        <v/>
      </c>
      <c r="BZ808" s="82">
        <f>IFERROR(FIND("Outro(s)",consulta_completa__11[[#This Row],[13 - Ocorrências/Ambientes Atingidos]]),0)</f>
        <v>1</v>
      </c>
      <c r="CA808" s="83" t="str">
        <f t="shared" si="388"/>
        <v>X</v>
      </c>
      <c r="CB808" s="82">
        <f>IFERROR(FIND("Sem dano",consulta_completa__11[[#This Row],[13 - Ocorrências/Ambientes Atingidos]]),0)</f>
        <v>0</v>
      </c>
      <c r="CC808" s="83" t="str">
        <f t="shared" si="389"/>
        <v/>
      </c>
      <c r="CD808" s="82" t="str">
        <f>IF(consulta_completa__11[[#This Row],[13 - Ocorrências/Ambientes Atingidos]]="","X","")</f>
        <v/>
      </c>
      <c r="CE808" s="84">
        <f>IFERROR(FIND("IBAMA",consulta_completa__11[[#This Row],[14 - Inst. Atuando no Local]]),0)</f>
        <v>0</v>
      </c>
      <c r="CF808" s="84" t="str">
        <f t="shared" si="390"/>
        <v/>
      </c>
      <c r="CG808" s="84">
        <f>IFERROR(FIND("OEMA",consulta_completa__11[[#This Row],[14 - Inst. Atuando no Local]]),0)</f>
        <v>0</v>
      </c>
      <c r="CH808" s="84" t="str">
        <f t="shared" si="391"/>
        <v/>
      </c>
      <c r="CI808" s="84">
        <f>IFERROR(FIND("DEFESA CIVIL",consulta_completa__11[[#This Row],[14 - Inst. Atuando no Local]]),0)</f>
        <v>0</v>
      </c>
      <c r="CJ808" s="84" t="str">
        <f t="shared" si="392"/>
        <v/>
      </c>
      <c r="CK808" s="84">
        <f>IFERROR(FIND("CORPO DE BOMBEIROS",consulta_completa__11[[#This Row],[14 - Inst. Atuando no Local]]),0)</f>
        <v>0</v>
      </c>
      <c r="CL808" s="84" t="str">
        <f t="shared" si="393"/>
        <v/>
      </c>
      <c r="CM808" s="84">
        <f>IFERROR(FIND("POLÍCIA RODOVIÁRIA",consulta_completa__11[[#This Row],[14 - Inst. Atuando no Local]]),0)</f>
        <v>0</v>
      </c>
      <c r="CN808" s="84" t="str">
        <f t="shared" si="394"/>
        <v/>
      </c>
      <c r="CO808" s="84">
        <f>IFERROR(FIND("POLÍCIA MILITAR",consulta_completa__11[[#This Row],[14 - Inst. Atuando no Local]]),0)</f>
        <v>0</v>
      </c>
      <c r="CP808" s="84" t="str">
        <f t="shared" si="395"/>
        <v/>
      </c>
      <c r="CQ808" s="84">
        <f>IFERROR(FIND("POLÍCIA CIVIL",consulta_completa__11[[#This Row],[14 - Inst. Atuando no Local]]),0)</f>
        <v>0</v>
      </c>
      <c r="CR808" s="84" t="str">
        <f t="shared" si="396"/>
        <v/>
      </c>
      <c r="CS808" s="84">
        <f>IFERROR(FIND("MARINHA DO BRASIL",consulta_completa__11[[#This Row],[14 - Inst. Atuando no Local]]),0)</f>
        <v>0</v>
      </c>
      <c r="CT808" s="84" t="str">
        <f t="shared" si="397"/>
        <v/>
      </c>
      <c r="CU808" s="84">
        <f>IFERROR(FIND("EMPRESA ESPECIALIZADA EM ATENDIMENTO",consulta_completa__11[[#This Row],[14 - Inst. Atuando no Local]]),0)</f>
        <v>0</v>
      </c>
      <c r="CV808" s="84" t="str">
        <f t="shared" si="398"/>
        <v/>
      </c>
      <c r="CW808" s="84">
        <f>IFERROR(FIND("IBAMA",consulta_completa__11[[#This Row],[14 - Inst. Atuando no Local]]),0)</f>
        <v>0</v>
      </c>
      <c r="CX808" s="84" t="str">
        <f t="shared" si="399"/>
        <v/>
      </c>
      <c r="CY808" s="84" t="str">
        <f>IF(consulta_completa__11[[#This Row],[14 - Inst. Atuando no Local]]="","X","")</f>
        <v/>
      </c>
      <c r="CZ808" s="84">
        <f>IFERROR(FIND("OUTRA (S)",consulta_completa__11[[#This Row],[14 - Inst. Atuando no Local]]),0)</f>
        <v>0</v>
      </c>
      <c r="DA808" s="84" t="str">
        <f t="shared" si="400"/>
        <v/>
      </c>
      <c r="DB808" s="35" t="str">
        <f t="shared" si="401"/>
        <v>Sim</v>
      </c>
      <c r="DC808" s="35" t="str">
        <f t="shared" si="402"/>
        <v>Não</v>
      </c>
      <c r="DD808" s="35" t="str">
        <f t="shared" si="403"/>
        <v>Sim</v>
      </c>
      <c r="DE808" s="87" t="str">
        <f t="shared" si="405"/>
        <v>Sem informação</v>
      </c>
    </row>
    <row r="809" spans="1:109">
      <c r="A809" s="14">
        <v>2025112528822</v>
      </c>
      <c r="B809" s="1">
        <v>45981</v>
      </c>
      <c r="C809" t="s">
        <v>6922</v>
      </c>
      <c r="D809" t="s">
        <v>180</v>
      </c>
      <c r="E809" t="s">
        <v>286</v>
      </c>
      <c r="F809" t="s">
        <v>112</v>
      </c>
      <c r="G809" t="s">
        <v>113</v>
      </c>
      <c r="H809" t="s">
        <v>114</v>
      </c>
      <c r="I809" t="s">
        <v>114</v>
      </c>
      <c r="J809" t="s">
        <v>6932</v>
      </c>
      <c r="K809" t="s">
        <v>113</v>
      </c>
      <c r="L809" t="s">
        <v>113</v>
      </c>
      <c r="M809" t="s">
        <v>140</v>
      </c>
      <c r="N809" t="s">
        <v>113</v>
      </c>
      <c r="O809" t="s">
        <v>185</v>
      </c>
      <c r="P809" t="s">
        <v>142</v>
      </c>
      <c r="Q809" t="s">
        <v>122</v>
      </c>
      <c r="R809" t="s">
        <v>123</v>
      </c>
      <c r="S809" t="s">
        <v>113</v>
      </c>
      <c r="T809" t="s">
        <v>6933</v>
      </c>
      <c r="U809" t="s">
        <v>6934</v>
      </c>
      <c r="V809" t="s">
        <v>6934</v>
      </c>
      <c r="W809" t="b">
        <v>1</v>
      </c>
      <c r="Z809" t="s">
        <v>6935</v>
      </c>
      <c r="AA809" t="s">
        <v>6934</v>
      </c>
      <c r="AB809" t="s">
        <v>113</v>
      </c>
      <c r="AC809" t="s">
        <v>113</v>
      </c>
      <c r="AE809" t="s">
        <v>113</v>
      </c>
      <c r="AF809" t="s">
        <v>113</v>
      </c>
      <c r="AG809" t="s">
        <v>113</v>
      </c>
      <c r="AH809" t="s">
        <v>194</v>
      </c>
      <c r="AI809" t="s">
        <v>132</v>
      </c>
      <c r="AJ809" t="s">
        <v>131</v>
      </c>
      <c r="AK809" t="s">
        <v>6936</v>
      </c>
      <c r="AL809" t="s">
        <v>113</v>
      </c>
      <c r="AM809" t="s">
        <v>2933</v>
      </c>
      <c r="AN809" t="s">
        <v>154</v>
      </c>
      <c r="AO809" t="s">
        <v>266</v>
      </c>
      <c r="AQ809" t="s">
        <v>2934</v>
      </c>
      <c r="AR809" t="s">
        <v>113</v>
      </c>
      <c r="AS809" t="s">
        <v>113</v>
      </c>
      <c r="AT809" t="s">
        <v>113</v>
      </c>
      <c r="AU809" t="s">
        <v>113</v>
      </c>
      <c r="AW809" t="s">
        <v>113</v>
      </c>
      <c r="AX809" s="82">
        <f>IFERROR(FIND("Óbitos/feridos",consulta_completa__11[[#This Row],[13 - Ocorrências/Ambientes Atingidos]]),0)</f>
        <v>0</v>
      </c>
      <c r="AY809" s="83" t="str">
        <f t="shared" si="375"/>
        <v/>
      </c>
      <c r="AZ809" s="82">
        <f>IFERROR(FIND("População afetada/evacuada",consulta_completa__11[[#This Row],[13 - Ocorrências/Ambientes Atingidos]]),0)</f>
        <v>0</v>
      </c>
      <c r="BA809" s="82" t="str">
        <f t="shared" si="376"/>
        <v/>
      </c>
      <c r="BB809" s="82">
        <f>IFERROR(FIND("Suspensão de abastecimento de água",consulta_completa__11[[#This Row],[13 - Ocorrências/Ambientes Atingidos]]),0)</f>
        <v>0</v>
      </c>
      <c r="BC809" s="83" t="str">
        <f t="shared" si="404"/>
        <v/>
      </c>
      <c r="BD809" s="82">
        <f>IFERROR(FIND("Rio/córrego",consulta_completa__11[[#This Row],[13 - Ocorrências/Ambientes Atingidos]]),0)</f>
        <v>0</v>
      </c>
      <c r="BE809" s="83" t="str">
        <f t="shared" si="377"/>
        <v/>
      </c>
      <c r="BF809" s="82">
        <f>IFERROR(FIND("Lago",consulta_completa__11[[#This Row],[13 - Ocorrências/Ambientes Atingidos]]),0)</f>
        <v>0</v>
      </c>
      <c r="BG809" s="83" t="str">
        <f t="shared" si="378"/>
        <v/>
      </c>
      <c r="BH809" s="82">
        <f>IFERROR(FIND("Mar",consulta_completa__11[[#This Row],[13 - Ocorrências/Ambientes Atingidos]]),0)</f>
        <v>0</v>
      </c>
      <c r="BI809" s="83" t="str">
        <f t="shared" si="379"/>
        <v/>
      </c>
      <c r="BJ809" s="82">
        <f>IFERROR(FIND("Praia",consulta_completa__11[[#This Row],[13 - Ocorrências/Ambientes Atingidos]]),0)</f>
        <v>0</v>
      </c>
      <c r="BK809" s="83" t="str">
        <f t="shared" si="380"/>
        <v/>
      </c>
      <c r="BL809" s="82">
        <f>IFERROR(FIND("Solo",consulta_completa__11[[#This Row],[13 - Ocorrências/Ambientes Atingidos]]),0)</f>
        <v>1</v>
      </c>
      <c r="BM809" s="83" t="str">
        <f t="shared" si="381"/>
        <v>X</v>
      </c>
      <c r="BN809" s="82">
        <f>IFERROR(FIND("Águas subterrâneas",consulta_completa__11[[#This Row],[13 - Ocorrências/Ambientes Atingidos]]),0)</f>
        <v>0</v>
      </c>
      <c r="BO809" s="83" t="str">
        <f t="shared" si="382"/>
        <v/>
      </c>
      <c r="BP809" s="82">
        <f>IFERROR(FIND("Atmosfera",consulta_completa__11[[#This Row],[13 - Ocorrências/Ambientes Atingidos]]),0)</f>
        <v>0</v>
      </c>
      <c r="BQ809" s="83" t="str">
        <f t="shared" si="383"/>
        <v/>
      </c>
      <c r="BR809" s="82">
        <f>IFERROR(FIND("Flora",consulta_completa__11[[#This Row],[13 - Ocorrências/Ambientes Atingidos]]),0)</f>
        <v>0</v>
      </c>
      <c r="BS809" s="83" t="str">
        <f t="shared" si="384"/>
        <v/>
      </c>
      <c r="BT809" s="82">
        <f>IFERROR(FIND("Fauna",consulta_completa__11[[#This Row],[13 - Ocorrências/Ambientes Atingidos]]),0)</f>
        <v>0</v>
      </c>
      <c r="BU809" s="83" t="str">
        <f t="shared" si="385"/>
        <v/>
      </c>
      <c r="BV809" s="82">
        <f>IFERROR(FIND("UC federal",consulta_completa__11[[#This Row],[13 - Ocorrências/Ambientes Atingidos]]),0)</f>
        <v>0</v>
      </c>
      <c r="BW809" s="83" t="str">
        <f t="shared" si="386"/>
        <v/>
      </c>
      <c r="BX809" s="82">
        <f>IFERROR(FIND("UC estadual/municipal",consulta_completa__11[[#This Row],[13 - Ocorrências/Ambientes Atingidos]]),0)</f>
        <v>0</v>
      </c>
      <c r="BY809" s="83" t="str">
        <f t="shared" si="387"/>
        <v/>
      </c>
      <c r="BZ809" s="82">
        <f>IFERROR(FIND("Outro(s)",consulta_completa__11[[#This Row],[13 - Ocorrências/Ambientes Atingidos]]),0)</f>
        <v>0</v>
      </c>
      <c r="CA809" s="83" t="str">
        <f t="shared" si="388"/>
        <v/>
      </c>
      <c r="CB809" s="82">
        <f>IFERROR(FIND("Sem dano",consulta_completa__11[[#This Row],[13 - Ocorrências/Ambientes Atingidos]]),0)</f>
        <v>0</v>
      </c>
      <c r="CC809" s="83" t="str">
        <f t="shared" si="389"/>
        <v/>
      </c>
      <c r="CD809" s="82" t="str">
        <f>IF(consulta_completa__11[[#This Row],[13 - Ocorrências/Ambientes Atingidos]]="","X","")</f>
        <v/>
      </c>
      <c r="CE809" s="84">
        <f>IFERROR(FIND("IBAMA",consulta_completa__11[[#This Row],[14 - Inst. Atuando no Local]]),0)</f>
        <v>0</v>
      </c>
      <c r="CF809" s="84" t="str">
        <f t="shared" si="390"/>
        <v/>
      </c>
      <c r="CG809" s="84">
        <f>IFERROR(FIND("OEMA",consulta_completa__11[[#This Row],[14 - Inst. Atuando no Local]]),0)</f>
        <v>0</v>
      </c>
      <c r="CH809" s="84" t="str">
        <f t="shared" si="391"/>
        <v/>
      </c>
      <c r="CI809" s="84">
        <f>IFERROR(FIND("DEFESA CIVIL",consulta_completa__11[[#This Row],[14 - Inst. Atuando no Local]]),0)</f>
        <v>0</v>
      </c>
      <c r="CJ809" s="84" t="str">
        <f t="shared" si="392"/>
        <v/>
      </c>
      <c r="CK809" s="84">
        <f>IFERROR(FIND("CORPO DE BOMBEIROS",consulta_completa__11[[#This Row],[14 - Inst. Atuando no Local]]),0)</f>
        <v>0</v>
      </c>
      <c r="CL809" s="84" t="str">
        <f t="shared" si="393"/>
        <v/>
      </c>
      <c r="CM809" s="84">
        <f>IFERROR(FIND("POLÍCIA RODOVIÁRIA",consulta_completa__11[[#This Row],[14 - Inst. Atuando no Local]]),0)</f>
        <v>0</v>
      </c>
      <c r="CN809" s="84" t="str">
        <f t="shared" si="394"/>
        <v/>
      </c>
      <c r="CO809" s="84">
        <f>IFERROR(FIND("POLÍCIA MILITAR",consulta_completa__11[[#This Row],[14 - Inst. Atuando no Local]]),0)</f>
        <v>0</v>
      </c>
      <c r="CP809" s="84" t="str">
        <f t="shared" si="395"/>
        <v/>
      </c>
      <c r="CQ809" s="84">
        <f>IFERROR(FIND("POLÍCIA CIVIL",consulta_completa__11[[#This Row],[14 - Inst. Atuando no Local]]),0)</f>
        <v>0</v>
      </c>
      <c r="CR809" s="84" t="str">
        <f t="shared" si="396"/>
        <v/>
      </c>
      <c r="CS809" s="84">
        <f>IFERROR(FIND("MARINHA DO BRASIL",consulta_completa__11[[#This Row],[14 - Inst. Atuando no Local]]),0)</f>
        <v>0</v>
      </c>
      <c r="CT809" s="84" t="str">
        <f t="shared" si="397"/>
        <v/>
      </c>
      <c r="CU809" s="84">
        <f>IFERROR(FIND("EMPRESA ESPECIALIZADA EM ATENDIMENTO",consulta_completa__11[[#This Row],[14 - Inst. Atuando no Local]]),0)</f>
        <v>0</v>
      </c>
      <c r="CV809" s="84" t="str">
        <f t="shared" si="398"/>
        <v/>
      </c>
      <c r="CW809" s="84">
        <f>IFERROR(FIND("IBAMA",consulta_completa__11[[#This Row],[14 - Inst. Atuando no Local]]),0)</f>
        <v>0</v>
      </c>
      <c r="CX809" s="84" t="str">
        <f t="shared" si="399"/>
        <v/>
      </c>
      <c r="CY809" s="84" t="str">
        <f>IF(consulta_completa__11[[#This Row],[14 - Inst. Atuando no Local]]="","X","")</f>
        <v>X</v>
      </c>
      <c r="CZ809" s="84">
        <f>IFERROR(FIND("OUTRA (S)",consulta_completa__11[[#This Row],[14 - Inst. Atuando no Local]]),0)</f>
        <v>0</v>
      </c>
      <c r="DA809" s="84" t="str">
        <f t="shared" si="400"/>
        <v/>
      </c>
      <c r="DB809" s="35" t="str">
        <f t="shared" si="401"/>
        <v>Sim</v>
      </c>
      <c r="DC809" s="35" t="str">
        <f t="shared" si="402"/>
        <v>Não</v>
      </c>
      <c r="DD809" s="35" t="str">
        <f t="shared" si="403"/>
        <v>Sim</v>
      </c>
      <c r="DE809" s="87" t="str">
        <f t="shared" si="405"/>
        <v>Sem informação</v>
      </c>
    </row>
    <row r="810" spans="1:109">
      <c r="A810" s="14">
        <v>2025112632433</v>
      </c>
      <c r="B810" s="1">
        <v>45982</v>
      </c>
      <c r="C810" t="s">
        <v>6343</v>
      </c>
      <c r="D810" t="s">
        <v>161</v>
      </c>
      <c r="E810" t="s">
        <v>286</v>
      </c>
      <c r="F810" t="s">
        <v>112</v>
      </c>
      <c r="G810" t="s">
        <v>6937</v>
      </c>
      <c r="H810" t="s">
        <v>113</v>
      </c>
      <c r="I810" t="s">
        <v>113</v>
      </c>
      <c r="J810" t="s">
        <v>113</v>
      </c>
      <c r="K810" t="s">
        <v>114</v>
      </c>
      <c r="L810" t="s">
        <v>114</v>
      </c>
      <c r="M810" t="s">
        <v>140</v>
      </c>
      <c r="N810" t="s">
        <v>1516</v>
      </c>
      <c r="O810" t="s">
        <v>239</v>
      </c>
      <c r="P810" t="s">
        <v>200</v>
      </c>
      <c r="Q810" t="s">
        <v>167</v>
      </c>
      <c r="R810" t="s">
        <v>123</v>
      </c>
      <c r="S810" t="s">
        <v>113</v>
      </c>
      <c r="T810" t="s">
        <v>6938</v>
      </c>
      <c r="U810" t="s">
        <v>6939</v>
      </c>
      <c r="V810" t="s">
        <v>6940</v>
      </c>
      <c r="Z810" t="s">
        <v>6939</v>
      </c>
      <c r="AA810" t="s">
        <v>113</v>
      </c>
      <c r="AB810" t="s">
        <v>6941</v>
      </c>
      <c r="AC810" t="s">
        <v>113</v>
      </c>
      <c r="AD810">
        <v>0</v>
      </c>
      <c r="AE810" t="s">
        <v>6942</v>
      </c>
      <c r="AF810" t="s">
        <v>113</v>
      </c>
      <c r="AG810" t="s">
        <v>113</v>
      </c>
      <c r="AH810" t="s">
        <v>131</v>
      </c>
      <c r="AI810" t="s">
        <v>131</v>
      </c>
      <c r="AJ810" t="s">
        <v>131</v>
      </c>
      <c r="AK810" t="s">
        <v>6943</v>
      </c>
      <c r="AL810" t="s">
        <v>6944</v>
      </c>
      <c r="AM810" t="s">
        <v>2544</v>
      </c>
      <c r="AN810" t="s">
        <v>154</v>
      </c>
      <c r="AO810" t="s">
        <v>266</v>
      </c>
      <c r="AP810">
        <v>6133161070</v>
      </c>
      <c r="AQ810" t="s">
        <v>2545</v>
      </c>
      <c r="AR810" t="s">
        <v>113</v>
      </c>
      <c r="AS810" t="s">
        <v>113</v>
      </c>
      <c r="AT810" t="s">
        <v>113</v>
      </c>
      <c r="AU810" t="s">
        <v>113</v>
      </c>
      <c r="AW810" t="s">
        <v>113</v>
      </c>
      <c r="AX810" s="82">
        <f>IFERROR(FIND("Óbitos/feridos",consulta_completa__11[[#This Row],[13 - Ocorrências/Ambientes Atingidos]]),0)</f>
        <v>0</v>
      </c>
      <c r="AY810" s="83" t="str">
        <f t="shared" si="375"/>
        <v/>
      </c>
      <c r="AZ810" s="82">
        <f>IFERROR(FIND("População afetada/evacuada",consulta_completa__11[[#This Row],[13 - Ocorrências/Ambientes Atingidos]]),0)</f>
        <v>0</v>
      </c>
      <c r="BA810" s="82" t="str">
        <f t="shared" si="376"/>
        <v/>
      </c>
      <c r="BB810" s="82">
        <f>IFERROR(FIND("Suspensão de abastecimento de água",consulta_completa__11[[#This Row],[13 - Ocorrências/Ambientes Atingidos]]),0)</f>
        <v>0</v>
      </c>
      <c r="BC810" s="83" t="str">
        <f t="shared" si="404"/>
        <v/>
      </c>
      <c r="BD810" s="82">
        <f>IFERROR(FIND("Rio/córrego",consulta_completa__11[[#This Row],[13 - Ocorrências/Ambientes Atingidos]]),0)</f>
        <v>0</v>
      </c>
      <c r="BE810" s="83" t="str">
        <f t="shared" si="377"/>
        <v/>
      </c>
      <c r="BF810" s="82">
        <f>IFERROR(FIND("Lago",consulta_completa__11[[#This Row],[13 - Ocorrências/Ambientes Atingidos]]),0)</f>
        <v>0</v>
      </c>
      <c r="BG810" s="83" t="str">
        <f t="shared" si="378"/>
        <v/>
      </c>
      <c r="BH810" s="82">
        <f>IFERROR(FIND("Mar",consulta_completa__11[[#This Row],[13 - Ocorrências/Ambientes Atingidos]]),0)</f>
        <v>0</v>
      </c>
      <c r="BI810" s="83" t="str">
        <f t="shared" si="379"/>
        <v/>
      </c>
      <c r="BJ810" s="82">
        <f>IFERROR(FIND("Praia",consulta_completa__11[[#This Row],[13 - Ocorrências/Ambientes Atingidos]]),0)</f>
        <v>0</v>
      </c>
      <c r="BK810" s="83" t="str">
        <f t="shared" si="380"/>
        <v/>
      </c>
      <c r="BL810" s="82">
        <f>IFERROR(FIND("Solo",consulta_completa__11[[#This Row],[13 - Ocorrências/Ambientes Atingidos]]),0)</f>
        <v>1</v>
      </c>
      <c r="BM810" s="83" t="str">
        <f t="shared" si="381"/>
        <v>X</v>
      </c>
      <c r="BN810" s="82">
        <f>IFERROR(FIND("Águas subterrâneas",consulta_completa__11[[#This Row],[13 - Ocorrências/Ambientes Atingidos]]),0)</f>
        <v>0</v>
      </c>
      <c r="BO810" s="83" t="str">
        <f t="shared" si="382"/>
        <v/>
      </c>
      <c r="BP810" s="82">
        <f>IFERROR(FIND("Atmosfera",consulta_completa__11[[#This Row],[13 - Ocorrências/Ambientes Atingidos]]),0)</f>
        <v>0</v>
      </c>
      <c r="BQ810" s="83" t="str">
        <f t="shared" si="383"/>
        <v/>
      </c>
      <c r="BR810" s="82">
        <f>IFERROR(FIND("Flora",consulta_completa__11[[#This Row],[13 - Ocorrências/Ambientes Atingidos]]),0)</f>
        <v>0</v>
      </c>
      <c r="BS810" s="83" t="str">
        <f t="shared" si="384"/>
        <v/>
      </c>
      <c r="BT810" s="82">
        <f>IFERROR(FIND("Fauna",consulta_completa__11[[#This Row],[13 - Ocorrências/Ambientes Atingidos]]),0)</f>
        <v>0</v>
      </c>
      <c r="BU810" s="83" t="str">
        <f t="shared" si="385"/>
        <v/>
      </c>
      <c r="BV810" s="82">
        <f>IFERROR(FIND("UC federal",consulta_completa__11[[#This Row],[13 - Ocorrências/Ambientes Atingidos]]),0)</f>
        <v>0</v>
      </c>
      <c r="BW810" s="83" t="str">
        <f t="shared" si="386"/>
        <v/>
      </c>
      <c r="BX810" s="82">
        <f>IFERROR(FIND("UC estadual/municipal",consulta_completa__11[[#This Row],[13 - Ocorrências/Ambientes Atingidos]]),0)</f>
        <v>0</v>
      </c>
      <c r="BY810" s="83" t="str">
        <f t="shared" si="387"/>
        <v/>
      </c>
      <c r="BZ810" s="82">
        <f>IFERROR(FIND("Outro(s)",consulta_completa__11[[#This Row],[13 - Ocorrências/Ambientes Atingidos]]),0)</f>
        <v>0</v>
      </c>
      <c r="CA810" s="83" t="str">
        <f t="shared" si="388"/>
        <v/>
      </c>
      <c r="CB810" s="82">
        <f>IFERROR(FIND("Sem dano",consulta_completa__11[[#This Row],[13 - Ocorrências/Ambientes Atingidos]]),0)</f>
        <v>0</v>
      </c>
      <c r="CC810" s="83" t="str">
        <f t="shared" si="389"/>
        <v/>
      </c>
      <c r="CD810" s="82" t="str">
        <f>IF(consulta_completa__11[[#This Row],[13 - Ocorrências/Ambientes Atingidos]]="","X","")</f>
        <v/>
      </c>
      <c r="CE810" s="84">
        <f>IFERROR(FIND("IBAMA",consulta_completa__11[[#This Row],[14 - Inst. Atuando no Local]]),0)</f>
        <v>0</v>
      </c>
      <c r="CF810" s="84" t="str">
        <f t="shared" si="390"/>
        <v/>
      </c>
      <c r="CG810" s="84">
        <f>IFERROR(FIND("OEMA",consulta_completa__11[[#This Row],[14 - Inst. Atuando no Local]]),0)</f>
        <v>0</v>
      </c>
      <c r="CH810" s="84" t="str">
        <f t="shared" si="391"/>
        <v/>
      </c>
      <c r="CI810" s="84">
        <f>IFERROR(FIND("DEFESA CIVIL",consulta_completa__11[[#This Row],[14 - Inst. Atuando no Local]]),0)</f>
        <v>0</v>
      </c>
      <c r="CJ810" s="84" t="str">
        <f t="shared" si="392"/>
        <v/>
      </c>
      <c r="CK810" s="84">
        <f>IFERROR(FIND("CORPO DE BOMBEIROS",consulta_completa__11[[#This Row],[14 - Inst. Atuando no Local]]),0)</f>
        <v>0</v>
      </c>
      <c r="CL810" s="84" t="str">
        <f t="shared" si="393"/>
        <v/>
      </c>
      <c r="CM810" s="84">
        <f>IFERROR(FIND("POLÍCIA RODOVIÁRIA",consulta_completa__11[[#This Row],[14 - Inst. Atuando no Local]]),0)</f>
        <v>0</v>
      </c>
      <c r="CN810" s="84" t="str">
        <f t="shared" si="394"/>
        <v/>
      </c>
      <c r="CO810" s="84">
        <f>IFERROR(FIND("POLÍCIA MILITAR",consulta_completa__11[[#This Row],[14 - Inst. Atuando no Local]]),0)</f>
        <v>0</v>
      </c>
      <c r="CP810" s="84" t="str">
        <f t="shared" si="395"/>
        <v/>
      </c>
      <c r="CQ810" s="84">
        <f>IFERROR(FIND("POLÍCIA CIVIL",consulta_completa__11[[#This Row],[14 - Inst. Atuando no Local]]),0)</f>
        <v>0</v>
      </c>
      <c r="CR810" s="84" t="str">
        <f t="shared" si="396"/>
        <v/>
      </c>
      <c r="CS810" s="84">
        <f>IFERROR(FIND("MARINHA DO BRASIL",consulta_completa__11[[#This Row],[14 - Inst. Atuando no Local]]),0)</f>
        <v>0</v>
      </c>
      <c r="CT810" s="84" t="str">
        <f t="shared" si="397"/>
        <v/>
      </c>
      <c r="CU810" s="84">
        <f>IFERROR(FIND("EMPRESA ESPECIALIZADA EM ATENDIMENTO",consulta_completa__11[[#This Row],[14 - Inst. Atuando no Local]]),0)</f>
        <v>0</v>
      </c>
      <c r="CV810" s="84" t="str">
        <f t="shared" si="398"/>
        <v/>
      </c>
      <c r="CW810" s="84">
        <f>IFERROR(FIND("IBAMA",consulta_completa__11[[#This Row],[14 - Inst. Atuando no Local]]),0)</f>
        <v>0</v>
      </c>
      <c r="CX810" s="84" t="str">
        <f t="shared" si="399"/>
        <v/>
      </c>
      <c r="CY810" s="84" t="str">
        <f>IF(consulta_completa__11[[#This Row],[14 - Inst. Atuando no Local]]="","X","")</f>
        <v/>
      </c>
      <c r="CZ810" s="84">
        <f>IFERROR(FIND("OUTRA (S)",consulta_completa__11[[#This Row],[14 - Inst. Atuando no Local]]),0)</f>
        <v>0</v>
      </c>
      <c r="DA810" s="84" t="str">
        <f t="shared" si="400"/>
        <v/>
      </c>
      <c r="DB810" s="35" t="str">
        <f t="shared" si="401"/>
        <v>Sim</v>
      </c>
      <c r="DC810" s="35" t="str">
        <f t="shared" si="402"/>
        <v>Não</v>
      </c>
      <c r="DD810" s="35" t="str">
        <f t="shared" si="403"/>
        <v>Sim</v>
      </c>
      <c r="DE810" s="87" t="str">
        <f t="shared" si="405"/>
        <v>Sem informação</v>
      </c>
    </row>
    <row r="811" spans="1:109">
      <c r="A811" s="14">
        <v>2025112432427</v>
      </c>
      <c r="B811" s="1">
        <v>45983</v>
      </c>
      <c r="C811" t="s">
        <v>109</v>
      </c>
      <c r="D811" t="s">
        <v>110</v>
      </c>
      <c r="E811" t="s">
        <v>111</v>
      </c>
      <c r="F811" t="s">
        <v>112</v>
      </c>
      <c r="G811" t="s">
        <v>113</v>
      </c>
      <c r="H811" t="s">
        <v>114</v>
      </c>
      <c r="I811" t="s">
        <v>114</v>
      </c>
      <c r="J811" t="s">
        <v>954</v>
      </c>
      <c r="K811" t="s">
        <v>6945</v>
      </c>
      <c r="L811" t="s">
        <v>117</v>
      </c>
      <c r="M811" t="s">
        <v>118</v>
      </c>
      <c r="N811" t="s">
        <v>119</v>
      </c>
      <c r="O811" t="s">
        <v>239</v>
      </c>
      <c r="P811" t="s">
        <v>229</v>
      </c>
      <c r="Q811" t="s">
        <v>143</v>
      </c>
      <c r="R811" t="s">
        <v>123</v>
      </c>
      <c r="S811" t="s">
        <v>201</v>
      </c>
      <c r="T811" t="s">
        <v>6946</v>
      </c>
      <c r="U811" t="s">
        <v>6947</v>
      </c>
      <c r="V811" t="s">
        <v>6948</v>
      </c>
      <c r="Z811" t="s">
        <v>6949</v>
      </c>
      <c r="AA811" t="s">
        <v>6948</v>
      </c>
      <c r="AB811" t="s">
        <v>206</v>
      </c>
      <c r="AC811" t="s">
        <v>262</v>
      </c>
      <c r="AD811">
        <v>1</v>
      </c>
      <c r="AE811" t="s">
        <v>6950</v>
      </c>
      <c r="AF811" t="s">
        <v>6951</v>
      </c>
      <c r="AG811" t="s">
        <v>1322</v>
      </c>
      <c r="AH811" t="s">
        <v>194</v>
      </c>
      <c r="AI811" t="s">
        <v>132</v>
      </c>
      <c r="AJ811" t="s">
        <v>131</v>
      </c>
      <c r="AK811" t="s">
        <v>6952</v>
      </c>
      <c r="AL811" t="s">
        <v>6953</v>
      </c>
      <c r="AM811" t="s">
        <v>2933</v>
      </c>
      <c r="AN811" t="s">
        <v>154</v>
      </c>
      <c r="AO811" t="s">
        <v>266</v>
      </c>
      <c r="AQ811" t="s">
        <v>2934</v>
      </c>
      <c r="AR811" t="s">
        <v>113</v>
      </c>
      <c r="AS811" t="s">
        <v>113</v>
      </c>
      <c r="AT811" t="s">
        <v>6811</v>
      </c>
      <c r="AU811" t="s">
        <v>113</v>
      </c>
      <c r="AW811" t="s">
        <v>159</v>
      </c>
      <c r="AX811" s="82">
        <f>IFERROR(FIND("Óbitos/feridos",consulta_completa__11[[#This Row],[13 - Ocorrências/Ambientes Atingidos]]),0)</f>
        <v>0</v>
      </c>
      <c r="AY811" s="83" t="str">
        <f t="shared" si="375"/>
        <v/>
      </c>
      <c r="AZ811" s="82">
        <f>IFERROR(FIND("População afetada/evacuada",consulta_completa__11[[#This Row],[13 - Ocorrências/Ambientes Atingidos]]),0)</f>
        <v>0</v>
      </c>
      <c r="BA811" s="82" t="str">
        <f t="shared" si="376"/>
        <v/>
      </c>
      <c r="BB811" s="82">
        <f>IFERROR(FIND("Suspensão de abastecimento de água",consulta_completa__11[[#This Row],[13 - Ocorrências/Ambientes Atingidos]]),0)</f>
        <v>0</v>
      </c>
      <c r="BC811" s="83" t="str">
        <f t="shared" si="404"/>
        <v/>
      </c>
      <c r="BD811" s="82">
        <f>IFERROR(FIND("Rio/córrego",consulta_completa__11[[#This Row],[13 - Ocorrências/Ambientes Atingidos]]),0)</f>
        <v>0</v>
      </c>
      <c r="BE811" s="83" t="str">
        <f t="shared" si="377"/>
        <v/>
      </c>
      <c r="BF811" s="82">
        <f>IFERROR(FIND("Lago",consulta_completa__11[[#This Row],[13 - Ocorrências/Ambientes Atingidos]]),0)</f>
        <v>0</v>
      </c>
      <c r="BG811" s="83" t="str">
        <f t="shared" si="378"/>
        <v/>
      </c>
      <c r="BH811" s="82">
        <f>IFERROR(FIND("Mar",consulta_completa__11[[#This Row],[13 - Ocorrências/Ambientes Atingidos]]),0)</f>
        <v>1</v>
      </c>
      <c r="BI811" s="83" t="str">
        <f t="shared" si="379"/>
        <v>X</v>
      </c>
      <c r="BJ811" s="82">
        <f>IFERROR(FIND("Praia",consulta_completa__11[[#This Row],[13 - Ocorrências/Ambientes Atingidos]]),0)</f>
        <v>0</v>
      </c>
      <c r="BK811" s="83" t="str">
        <f t="shared" si="380"/>
        <v/>
      </c>
      <c r="BL811" s="82">
        <f>IFERROR(FIND("Solo",consulta_completa__11[[#This Row],[13 - Ocorrências/Ambientes Atingidos]]),0)</f>
        <v>0</v>
      </c>
      <c r="BM811" s="83" t="str">
        <f t="shared" si="381"/>
        <v/>
      </c>
      <c r="BN811" s="82">
        <f>IFERROR(FIND("Águas subterrâneas",consulta_completa__11[[#This Row],[13 - Ocorrências/Ambientes Atingidos]]),0)</f>
        <v>0</v>
      </c>
      <c r="BO811" s="83" t="str">
        <f t="shared" si="382"/>
        <v/>
      </c>
      <c r="BP811" s="82">
        <f>IFERROR(FIND("Atmosfera",consulta_completa__11[[#This Row],[13 - Ocorrências/Ambientes Atingidos]]),0)</f>
        <v>0</v>
      </c>
      <c r="BQ811" s="83" t="str">
        <f t="shared" si="383"/>
        <v/>
      </c>
      <c r="BR811" s="82">
        <f>IFERROR(FIND("Flora",consulta_completa__11[[#This Row],[13 - Ocorrências/Ambientes Atingidos]]),0)</f>
        <v>0</v>
      </c>
      <c r="BS811" s="83" t="str">
        <f t="shared" si="384"/>
        <v/>
      </c>
      <c r="BT811" s="82">
        <f>IFERROR(FIND("Fauna",consulta_completa__11[[#This Row],[13 - Ocorrências/Ambientes Atingidos]]),0)</f>
        <v>0</v>
      </c>
      <c r="BU811" s="83" t="str">
        <f t="shared" si="385"/>
        <v/>
      </c>
      <c r="BV811" s="82">
        <f>IFERROR(FIND("UC federal",consulta_completa__11[[#This Row],[13 - Ocorrências/Ambientes Atingidos]]),0)</f>
        <v>0</v>
      </c>
      <c r="BW811" s="83" t="str">
        <f t="shared" si="386"/>
        <v/>
      </c>
      <c r="BX811" s="82">
        <f>IFERROR(FIND("UC estadual/municipal",consulta_completa__11[[#This Row],[13 - Ocorrências/Ambientes Atingidos]]),0)</f>
        <v>0</v>
      </c>
      <c r="BY811" s="83" t="str">
        <f t="shared" si="387"/>
        <v/>
      </c>
      <c r="BZ811" s="82">
        <f>IFERROR(FIND("Outro(s)",consulta_completa__11[[#This Row],[13 - Ocorrências/Ambientes Atingidos]]),0)</f>
        <v>0</v>
      </c>
      <c r="CA811" s="83" t="str">
        <f t="shared" si="388"/>
        <v/>
      </c>
      <c r="CB811" s="82">
        <f>IFERROR(FIND("Sem dano",consulta_completa__11[[#This Row],[13 - Ocorrências/Ambientes Atingidos]]),0)</f>
        <v>0</v>
      </c>
      <c r="CC811" s="83" t="str">
        <f t="shared" si="389"/>
        <v/>
      </c>
      <c r="CD811" s="82" t="str">
        <f>IF(consulta_completa__11[[#This Row],[13 - Ocorrências/Ambientes Atingidos]]="","X","")</f>
        <v/>
      </c>
      <c r="CE811" s="84">
        <f>IFERROR(FIND("IBAMA",consulta_completa__11[[#This Row],[14 - Inst. Atuando no Local]]),0)</f>
        <v>0</v>
      </c>
      <c r="CF811" s="84" t="str">
        <f t="shared" si="390"/>
        <v/>
      </c>
      <c r="CG811" s="84">
        <f>IFERROR(FIND("OEMA",consulta_completa__11[[#This Row],[14 - Inst. Atuando no Local]]),0)</f>
        <v>0</v>
      </c>
      <c r="CH811" s="84" t="str">
        <f t="shared" si="391"/>
        <v/>
      </c>
      <c r="CI811" s="84">
        <f>IFERROR(FIND("DEFESA CIVIL",consulta_completa__11[[#This Row],[14 - Inst. Atuando no Local]]),0)</f>
        <v>0</v>
      </c>
      <c r="CJ811" s="84" t="str">
        <f t="shared" si="392"/>
        <v/>
      </c>
      <c r="CK811" s="84">
        <f>IFERROR(FIND("CORPO DE BOMBEIROS",consulta_completa__11[[#This Row],[14 - Inst. Atuando no Local]]),0)</f>
        <v>0</v>
      </c>
      <c r="CL811" s="84" t="str">
        <f t="shared" si="393"/>
        <v/>
      </c>
      <c r="CM811" s="84">
        <f>IFERROR(FIND("POLÍCIA RODOVIÁRIA",consulta_completa__11[[#This Row],[14 - Inst. Atuando no Local]]),0)</f>
        <v>0</v>
      </c>
      <c r="CN811" s="84" t="str">
        <f t="shared" si="394"/>
        <v/>
      </c>
      <c r="CO811" s="84">
        <f>IFERROR(FIND("POLÍCIA MILITAR",consulta_completa__11[[#This Row],[14 - Inst. Atuando no Local]]),0)</f>
        <v>0</v>
      </c>
      <c r="CP811" s="84" t="str">
        <f t="shared" si="395"/>
        <v/>
      </c>
      <c r="CQ811" s="84">
        <f>IFERROR(FIND("POLÍCIA CIVIL",consulta_completa__11[[#This Row],[14 - Inst. Atuando no Local]]),0)</f>
        <v>0</v>
      </c>
      <c r="CR811" s="84" t="str">
        <f t="shared" si="396"/>
        <v/>
      </c>
      <c r="CS811" s="84">
        <f>IFERROR(FIND("MARINHA DO BRASIL",consulta_completa__11[[#This Row],[14 - Inst. Atuando no Local]]),0)</f>
        <v>0</v>
      </c>
      <c r="CT811" s="84" t="str">
        <f t="shared" si="397"/>
        <v/>
      </c>
      <c r="CU811" s="84">
        <f>IFERROR(FIND("EMPRESA ESPECIALIZADA EM ATENDIMENTO",consulta_completa__11[[#This Row],[14 - Inst. Atuando no Local]]),0)</f>
        <v>0</v>
      </c>
      <c r="CV811" s="84" t="str">
        <f t="shared" si="398"/>
        <v/>
      </c>
      <c r="CW811" s="84">
        <f>IFERROR(FIND("IBAMA",consulta_completa__11[[#This Row],[14 - Inst. Atuando no Local]]),0)</f>
        <v>0</v>
      </c>
      <c r="CX811" s="84" t="str">
        <f t="shared" si="399"/>
        <v/>
      </c>
      <c r="CY811" s="84" t="str">
        <f>IF(consulta_completa__11[[#This Row],[14 - Inst. Atuando no Local]]="","X","")</f>
        <v/>
      </c>
      <c r="CZ811" s="84">
        <f>IFERROR(FIND("OUTRA (S)",consulta_completa__11[[#This Row],[14 - Inst. Atuando no Local]]),0)</f>
        <v>0</v>
      </c>
      <c r="DA811" s="84" t="str">
        <f t="shared" si="400"/>
        <v/>
      </c>
      <c r="DB811" s="35" t="str">
        <f t="shared" si="401"/>
        <v>Sim</v>
      </c>
      <c r="DC811" s="35" t="str">
        <f t="shared" si="402"/>
        <v>Não</v>
      </c>
      <c r="DD811" s="35" t="str">
        <f t="shared" si="403"/>
        <v>Sim</v>
      </c>
      <c r="DE811" s="87" t="str">
        <f t="shared" si="405"/>
        <v>Federal</v>
      </c>
    </row>
    <row r="812" spans="1:109">
      <c r="A812" s="14">
        <v>2025112550411</v>
      </c>
      <c r="B812" s="1">
        <v>45983</v>
      </c>
      <c r="C812" t="s">
        <v>3780</v>
      </c>
      <c r="D812" t="s">
        <v>180</v>
      </c>
      <c r="E812" t="s">
        <v>286</v>
      </c>
      <c r="F812" t="s">
        <v>112</v>
      </c>
      <c r="G812" t="s">
        <v>6954</v>
      </c>
      <c r="H812" t="s">
        <v>113</v>
      </c>
      <c r="I812" t="s">
        <v>113</v>
      </c>
      <c r="J812" t="s">
        <v>113</v>
      </c>
      <c r="K812" t="s">
        <v>114</v>
      </c>
      <c r="L812" t="s">
        <v>114</v>
      </c>
      <c r="M812" t="s">
        <v>140</v>
      </c>
      <c r="N812" t="s">
        <v>141</v>
      </c>
      <c r="O812" t="s">
        <v>239</v>
      </c>
      <c r="P812" t="s">
        <v>229</v>
      </c>
      <c r="Q812" t="s">
        <v>122</v>
      </c>
      <c r="R812" t="s">
        <v>123</v>
      </c>
      <c r="S812" t="s">
        <v>113</v>
      </c>
      <c r="T812" t="s">
        <v>6955</v>
      </c>
      <c r="U812" t="s">
        <v>291</v>
      </c>
      <c r="V812" t="s">
        <v>6956</v>
      </c>
      <c r="Z812" t="s">
        <v>633</v>
      </c>
      <c r="AA812" t="s">
        <v>113</v>
      </c>
      <c r="AB812" t="s">
        <v>113</v>
      </c>
      <c r="AC812" t="s">
        <v>113</v>
      </c>
      <c r="AE812" t="s">
        <v>113</v>
      </c>
      <c r="AF812" t="s">
        <v>113</v>
      </c>
      <c r="AG812" t="s">
        <v>113</v>
      </c>
      <c r="AH812" t="s">
        <v>131</v>
      </c>
      <c r="AI812" t="s">
        <v>132</v>
      </c>
      <c r="AJ812" t="s">
        <v>131</v>
      </c>
      <c r="AK812" t="s">
        <v>6957</v>
      </c>
      <c r="AL812" t="s">
        <v>6958</v>
      </c>
      <c r="AM812" t="s">
        <v>153</v>
      </c>
      <c r="AN812" t="s">
        <v>154</v>
      </c>
      <c r="AO812" t="s">
        <v>113</v>
      </c>
      <c r="AP812">
        <v>6133161070</v>
      </c>
      <c r="AQ812" t="s">
        <v>156</v>
      </c>
      <c r="AR812" t="s">
        <v>113</v>
      </c>
      <c r="AS812" t="s">
        <v>113</v>
      </c>
      <c r="AT812" t="s">
        <v>113</v>
      </c>
      <c r="AU812" t="s">
        <v>113</v>
      </c>
      <c r="AW812" t="s">
        <v>113</v>
      </c>
      <c r="AX812" s="82">
        <f>IFERROR(FIND("Óbitos/feridos",consulta_completa__11[[#This Row],[13 - Ocorrências/Ambientes Atingidos]]),0)</f>
        <v>0</v>
      </c>
      <c r="AY812" s="83" t="str">
        <f t="shared" si="375"/>
        <v/>
      </c>
      <c r="AZ812" s="82">
        <f>IFERROR(FIND("População afetada/evacuada",consulta_completa__11[[#This Row],[13 - Ocorrências/Ambientes Atingidos]]),0)</f>
        <v>0</v>
      </c>
      <c r="BA812" s="82" t="str">
        <f t="shared" si="376"/>
        <v/>
      </c>
      <c r="BB812" s="82">
        <f>IFERROR(FIND("Suspensão de abastecimento de água",consulta_completa__11[[#This Row],[13 - Ocorrências/Ambientes Atingidos]]),0)</f>
        <v>0</v>
      </c>
      <c r="BC812" s="83" t="str">
        <f t="shared" si="404"/>
        <v/>
      </c>
      <c r="BD812" s="82">
        <f>IFERROR(FIND("Rio/córrego",consulta_completa__11[[#This Row],[13 - Ocorrências/Ambientes Atingidos]]),0)</f>
        <v>0</v>
      </c>
      <c r="BE812" s="83" t="str">
        <f t="shared" si="377"/>
        <v/>
      </c>
      <c r="BF812" s="82">
        <f>IFERROR(FIND("Lago",consulta_completa__11[[#This Row],[13 - Ocorrências/Ambientes Atingidos]]),0)</f>
        <v>0</v>
      </c>
      <c r="BG812" s="83" t="str">
        <f t="shared" si="378"/>
        <v/>
      </c>
      <c r="BH812" s="82">
        <f>IFERROR(FIND("Mar",consulta_completa__11[[#This Row],[13 - Ocorrências/Ambientes Atingidos]]),0)</f>
        <v>0</v>
      </c>
      <c r="BI812" s="83" t="str">
        <f t="shared" si="379"/>
        <v/>
      </c>
      <c r="BJ812" s="82">
        <f>IFERROR(FIND("Praia",consulta_completa__11[[#This Row],[13 - Ocorrências/Ambientes Atingidos]]),0)</f>
        <v>0</v>
      </c>
      <c r="BK812" s="83" t="str">
        <f t="shared" si="380"/>
        <v/>
      </c>
      <c r="BL812" s="82">
        <f>IFERROR(FIND("Solo",consulta_completa__11[[#This Row],[13 - Ocorrências/Ambientes Atingidos]]),0)</f>
        <v>1</v>
      </c>
      <c r="BM812" s="83" t="str">
        <f t="shared" si="381"/>
        <v>X</v>
      </c>
      <c r="BN812" s="82">
        <f>IFERROR(FIND("Águas subterrâneas",consulta_completa__11[[#This Row],[13 - Ocorrências/Ambientes Atingidos]]),0)</f>
        <v>0</v>
      </c>
      <c r="BO812" s="83" t="str">
        <f t="shared" si="382"/>
        <v/>
      </c>
      <c r="BP812" s="82">
        <f>IFERROR(FIND("Atmosfera",consulta_completa__11[[#This Row],[13 - Ocorrências/Ambientes Atingidos]]),0)</f>
        <v>0</v>
      </c>
      <c r="BQ812" s="83" t="str">
        <f t="shared" si="383"/>
        <v/>
      </c>
      <c r="BR812" s="82">
        <f>IFERROR(FIND("Flora",consulta_completa__11[[#This Row],[13 - Ocorrências/Ambientes Atingidos]]),0)</f>
        <v>0</v>
      </c>
      <c r="BS812" s="83" t="str">
        <f t="shared" si="384"/>
        <v/>
      </c>
      <c r="BT812" s="82">
        <f>IFERROR(FIND("Fauna",consulta_completa__11[[#This Row],[13 - Ocorrências/Ambientes Atingidos]]),0)</f>
        <v>0</v>
      </c>
      <c r="BU812" s="83" t="str">
        <f t="shared" si="385"/>
        <v/>
      </c>
      <c r="BV812" s="82">
        <f>IFERROR(FIND("UC federal",consulta_completa__11[[#This Row],[13 - Ocorrências/Ambientes Atingidos]]),0)</f>
        <v>0</v>
      </c>
      <c r="BW812" s="83" t="str">
        <f t="shared" si="386"/>
        <v/>
      </c>
      <c r="BX812" s="82">
        <f>IFERROR(FIND("UC estadual/municipal",consulta_completa__11[[#This Row],[13 - Ocorrências/Ambientes Atingidos]]),0)</f>
        <v>0</v>
      </c>
      <c r="BY812" s="83" t="str">
        <f t="shared" si="387"/>
        <v/>
      </c>
      <c r="BZ812" s="82">
        <f>IFERROR(FIND("Outro(s)",consulta_completa__11[[#This Row],[13 - Ocorrências/Ambientes Atingidos]]),0)</f>
        <v>0</v>
      </c>
      <c r="CA812" s="83" t="str">
        <f t="shared" si="388"/>
        <v/>
      </c>
      <c r="CB812" s="82">
        <f>IFERROR(FIND("Sem dano",consulta_completa__11[[#This Row],[13 - Ocorrências/Ambientes Atingidos]]),0)</f>
        <v>0</v>
      </c>
      <c r="CC812" s="83" t="str">
        <f t="shared" si="389"/>
        <v/>
      </c>
      <c r="CD812" s="82" t="str">
        <f>IF(consulta_completa__11[[#This Row],[13 - Ocorrências/Ambientes Atingidos]]="","X","")</f>
        <v/>
      </c>
      <c r="CE812" s="84">
        <f>IFERROR(FIND("IBAMA",consulta_completa__11[[#This Row],[14 - Inst. Atuando no Local]]),0)</f>
        <v>0</v>
      </c>
      <c r="CF812" s="84" t="str">
        <f t="shared" si="390"/>
        <v/>
      </c>
      <c r="CG812" s="84">
        <f>IFERROR(FIND("OEMA",consulta_completa__11[[#This Row],[14 - Inst. Atuando no Local]]),0)</f>
        <v>0</v>
      </c>
      <c r="CH812" s="84" t="str">
        <f t="shared" si="391"/>
        <v/>
      </c>
      <c r="CI812" s="84">
        <f>IFERROR(FIND("DEFESA CIVIL",consulta_completa__11[[#This Row],[14 - Inst. Atuando no Local]]),0)</f>
        <v>0</v>
      </c>
      <c r="CJ812" s="84" t="str">
        <f t="shared" si="392"/>
        <v/>
      </c>
      <c r="CK812" s="84">
        <f>IFERROR(FIND("CORPO DE BOMBEIROS",consulta_completa__11[[#This Row],[14 - Inst. Atuando no Local]]),0)</f>
        <v>0</v>
      </c>
      <c r="CL812" s="84" t="str">
        <f t="shared" si="393"/>
        <v/>
      </c>
      <c r="CM812" s="84">
        <f>IFERROR(FIND("POLÍCIA RODOVIÁRIA",consulta_completa__11[[#This Row],[14 - Inst. Atuando no Local]]),0)</f>
        <v>0</v>
      </c>
      <c r="CN812" s="84" t="str">
        <f t="shared" si="394"/>
        <v/>
      </c>
      <c r="CO812" s="84">
        <f>IFERROR(FIND("POLÍCIA MILITAR",consulta_completa__11[[#This Row],[14 - Inst. Atuando no Local]]),0)</f>
        <v>0</v>
      </c>
      <c r="CP812" s="84" t="str">
        <f t="shared" si="395"/>
        <v/>
      </c>
      <c r="CQ812" s="84">
        <f>IFERROR(FIND("POLÍCIA CIVIL",consulta_completa__11[[#This Row],[14 - Inst. Atuando no Local]]),0)</f>
        <v>0</v>
      </c>
      <c r="CR812" s="84" t="str">
        <f t="shared" si="396"/>
        <v/>
      </c>
      <c r="CS812" s="84">
        <f>IFERROR(FIND("MARINHA DO BRASIL",consulta_completa__11[[#This Row],[14 - Inst. Atuando no Local]]),0)</f>
        <v>0</v>
      </c>
      <c r="CT812" s="84" t="str">
        <f t="shared" si="397"/>
        <v/>
      </c>
      <c r="CU812" s="84">
        <f>IFERROR(FIND("EMPRESA ESPECIALIZADA EM ATENDIMENTO",consulta_completa__11[[#This Row],[14 - Inst. Atuando no Local]]),0)</f>
        <v>0</v>
      </c>
      <c r="CV812" s="84" t="str">
        <f t="shared" si="398"/>
        <v/>
      </c>
      <c r="CW812" s="84">
        <f>IFERROR(FIND("IBAMA",consulta_completa__11[[#This Row],[14 - Inst. Atuando no Local]]),0)</f>
        <v>0</v>
      </c>
      <c r="CX812" s="84" t="str">
        <f t="shared" si="399"/>
        <v/>
      </c>
      <c r="CY812" s="84" t="str">
        <f>IF(consulta_completa__11[[#This Row],[14 - Inst. Atuando no Local]]="","X","")</f>
        <v/>
      </c>
      <c r="CZ812" s="84">
        <f>IFERROR(FIND("OUTRA (S)",consulta_completa__11[[#This Row],[14 - Inst. Atuando no Local]]),0)</f>
        <v>0</v>
      </c>
      <c r="DA812" s="84" t="str">
        <f t="shared" si="400"/>
        <v/>
      </c>
      <c r="DB812" s="35" t="str">
        <f t="shared" si="401"/>
        <v>Sim</v>
      </c>
      <c r="DC812" s="35" t="str">
        <f t="shared" si="402"/>
        <v>Não</v>
      </c>
      <c r="DD812" s="35" t="str">
        <f t="shared" si="403"/>
        <v>Sim</v>
      </c>
      <c r="DE812" s="87" t="str">
        <f t="shared" si="405"/>
        <v>Sem informação</v>
      </c>
    </row>
    <row r="813" spans="1:109">
      <c r="A813" s="14">
        <v>2025112539637</v>
      </c>
      <c r="B813" s="1">
        <v>45984</v>
      </c>
      <c r="C813" t="s">
        <v>1036</v>
      </c>
      <c r="D813" t="s">
        <v>343</v>
      </c>
      <c r="E813" t="s">
        <v>139</v>
      </c>
      <c r="F813" t="s">
        <v>112</v>
      </c>
      <c r="G813" t="s">
        <v>113</v>
      </c>
      <c r="H813" t="s">
        <v>114</v>
      </c>
      <c r="I813" t="s">
        <v>114</v>
      </c>
      <c r="J813" t="s">
        <v>255</v>
      </c>
      <c r="K813" t="s">
        <v>6959</v>
      </c>
      <c r="L813" t="s">
        <v>117</v>
      </c>
      <c r="M813" t="s">
        <v>140</v>
      </c>
      <c r="N813" t="s">
        <v>113</v>
      </c>
      <c r="O813" t="s">
        <v>239</v>
      </c>
      <c r="P813" t="s">
        <v>272</v>
      </c>
      <c r="Q813" t="s">
        <v>143</v>
      </c>
      <c r="R813" t="s">
        <v>123</v>
      </c>
      <c r="S813" t="s">
        <v>113</v>
      </c>
      <c r="T813" t="s">
        <v>6960</v>
      </c>
      <c r="U813" t="s">
        <v>6961</v>
      </c>
      <c r="V813" t="s">
        <v>346</v>
      </c>
      <c r="Z813" t="s">
        <v>6962</v>
      </c>
      <c r="AA813" t="s">
        <v>6963</v>
      </c>
      <c r="AB813" t="s">
        <v>823</v>
      </c>
      <c r="AC813" t="s">
        <v>113</v>
      </c>
      <c r="AD813">
        <v>0</v>
      </c>
      <c r="AE813" t="s">
        <v>113</v>
      </c>
      <c r="AF813" t="s">
        <v>113</v>
      </c>
      <c r="AG813" t="s">
        <v>113</v>
      </c>
      <c r="AH813" t="s">
        <v>131</v>
      </c>
      <c r="AI813" t="s">
        <v>131</v>
      </c>
      <c r="AJ813" t="s">
        <v>131</v>
      </c>
      <c r="AK813" t="s">
        <v>6964</v>
      </c>
      <c r="AL813" t="s">
        <v>6965</v>
      </c>
      <c r="AM813" t="s">
        <v>2544</v>
      </c>
      <c r="AN813" t="s">
        <v>154</v>
      </c>
      <c r="AO813" t="s">
        <v>266</v>
      </c>
      <c r="AP813">
        <v>6133161070</v>
      </c>
      <c r="AQ813" t="s">
        <v>2545</v>
      </c>
      <c r="AR813" t="s">
        <v>113</v>
      </c>
      <c r="AS813" t="s">
        <v>113</v>
      </c>
      <c r="AT813" t="s">
        <v>6456</v>
      </c>
      <c r="AU813" t="s">
        <v>113</v>
      </c>
      <c r="AW813" t="s">
        <v>159</v>
      </c>
      <c r="AX813" s="82">
        <f>IFERROR(FIND("Óbitos/feridos",consulta_completa__11[[#This Row],[13 - Ocorrências/Ambientes Atingidos]]),0)</f>
        <v>0</v>
      </c>
      <c r="AY813" s="83" t="str">
        <f t="shared" si="375"/>
        <v/>
      </c>
      <c r="AZ813" s="82">
        <f>IFERROR(FIND("População afetada/evacuada",consulta_completa__11[[#This Row],[13 - Ocorrências/Ambientes Atingidos]]),0)</f>
        <v>0</v>
      </c>
      <c r="BA813" s="82" t="str">
        <f t="shared" si="376"/>
        <v/>
      </c>
      <c r="BB813" s="82">
        <f>IFERROR(FIND("Suspensão de abastecimento de água",consulta_completa__11[[#This Row],[13 - Ocorrências/Ambientes Atingidos]]),0)</f>
        <v>0</v>
      </c>
      <c r="BC813" s="83" t="str">
        <f t="shared" si="404"/>
        <v/>
      </c>
      <c r="BD813" s="82">
        <f>IFERROR(FIND("Rio/córrego",consulta_completa__11[[#This Row],[13 - Ocorrências/Ambientes Atingidos]]),0)</f>
        <v>0</v>
      </c>
      <c r="BE813" s="83" t="str">
        <f t="shared" si="377"/>
        <v/>
      </c>
      <c r="BF813" s="82">
        <f>IFERROR(FIND("Lago",consulta_completa__11[[#This Row],[13 - Ocorrências/Ambientes Atingidos]]),0)</f>
        <v>0</v>
      </c>
      <c r="BG813" s="83" t="str">
        <f t="shared" si="378"/>
        <v/>
      </c>
      <c r="BH813" s="82">
        <f>IFERROR(FIND("Mar",consulta_completa__11[[#This Row],[13 - Ocorrências/Ambientes Atingidos]]),0)</f>
        <v>0</v>
      </c>
      <c r="BI813" s="83" t="str">
        <f t="shared" si="379"/>
        <v/>
      </c>
      <c r="BJ813" s="82">
        <f>IFERROR(FIND("Praia",consulta_completa__11[[#This Row],[13 - Ocorrências/Ambientes Atingidos]]),0)</f>
        <v>0</v>
      </c>
      <c r="BK813" s="83" t="str">
        <f t="shared" si="380"/>
        <v/>
      </c>
      <c r="BL813" s="82">
        <f>IFERROR(FIND("Solo",consulta_completa__11[[#This Row],[13 - Ocorrências/Ambientes Atingidos]]),0)</f>
        <v>1</v>
      </c>
      <c r="BM813" s="83" t="str">
        <f t="shared" si="381"/>
        <v>X</v>
      </c>
      <c r="BN813" s="82">
        <f>IFERROR(FIND("Águas subterrâneas",consulta_completa__11[[#This Row],[13 - Ocorrências/Ambientes Atingidos]]),0)</f>
        <v>0</v>
      </c>
      <c r="BO813" s="83" t="str">
        <f t="shared" si="382"/>
        <v/>
      </c>
      <c r="BP813" s="82">
        <f>IFERROR(FIND("Atmosfera",consulta_completa__11[[#This Row],[13 - Ocorrências/Ambientes Atingidos]]),0)</f>
        <v>0</v>
      </c>
      <c r="BQ813" s="83" t="str">
        <f t="shared" si="383"/>
        <v/>
      </c>
      <c r="BR813" s="82">
        <f>IFERROR(FIND("Flora",consulta_completa__11[[#This Row],[13 - Ocorrências/Ambientes Atingidos]]),0)</f>
        <v>0</v>
      </c>
      <c r="BS813" s="83" t="str">
        <f t="shared" si="384"/>
        <v/>
      </c>
      <c r="BT813" s="82">
        <f>IFERROR(FIND("Fauna",consulta_completa__11[[#This Row],[13 - Ocorrências/Ambientes Atingidos]]),0)</f>
        <v>0</v>
      </c>
      <c r="BU813" s="83" t="str">
        <f t="shared" si="385"/>
        <v/>
      </c>
      <c r="BV813" s="82">
        <f>IFERROR(FIND("UC federal",consulta_completa__11[[#This Row],[13 - Ocorrências/Ambientes Atingidos]]),0)</f>
        <v>0</v>
      </c>
      <c r="BW813" s="83" t="str">
        <f t="shared" si="386"/>
        <v/>
      </c>
      <c r="BX813" s="82">
        <f>IFERROR(FIND("UC estadual/municipal",consulta_completa__11[[#This Row],[13 - Ocorrências/Ambientes Atingidos]]),0)</f>
        <v>0</v>
      </c>
      <c r="BY813" s="83" t="str">
        <f t="shared" si="387"/>
        <v/>
      </c>
      <c r="BZ813" s="82">
        <f>IFERROR(FIND("Outro(s)",consulta_completa__11[[#This Row],[13 - Ocorrências/Ambientes Atingidos]]),0)</f>
        <v>0</v>
      </c>
      <c r="CA813" s="83" t="str">
        <f t="shared" si="388"/>
        <v/>
      </c>
      <c r="CB813" s="82">
        <f>IFERROR(FIND("Sem dano",consulta_completa__11[[#This Row],[13 - Ocorrências/Ambientes Atingidos]]),0)</f>
        <v>0</v>
      </c>
      <c r="CC813" s="83" t="str">
        <f t="shared" si="389"/>
        <v/>
      </c>
      <c r="CD813" s="82" t="str">
        <f>IF(consulta_completa__11[[#This Row],[13 - Ocorrências/Ambientes Atingidos]]="","X","")</f>
        <v/>
      </c>
      <c r="CE813" s="84">
        <f>IFERROR(FIND("IBAMA",consulta_completa__11[[#This Row],[14 - Inst. Atuando no Local]]),0)</f>
        <v>0</v>
      </c>
      <c r="CF813" s="84" t="str">
        <f t="shared" si="390"/>
        <v/>
      </c>
      <c r="CG813" s="84">
        <f>IFERROR(FIND("OEMA",consulta_completa__11[[#This Row],[14 - Inst. Atuando no Local]]),0)</f>
        <v>0</v>
      </c>
      <c r="CH813" s="84" t="str">
        <f t="shared" si="391"/>
        <v/>
      </c>
      <c r="CI813" s="84">
        <f>IFERROR(FIND("DEFESA CIVIL",consulta_completa__11[[#This Row],[14 - Inst. Atuando no Local]]),0)</f>
        <v>0</v>
      </c>
      <c r="CJ813" s="84" t="str">
        <f t="shared" si="392"/>
        <v/>
      </c>
      <c r="CK813" s="84">
        <f>IFERROR(FIND("CORPO DE BOMBEIROS",consulta_completa__11[[#This Row],[14 - Inst. Atuando no Local]]),0)</f>
        <v>0</v>
      </c>
      <c r="CL813" s="84" t="str">
        <f t="shared" si="393"/>
        <v/>
      </c>
      <c r="CM813" s="84">
        <f>IFERROR(FIND("POLÍCIA RODOVIÁRIA",consulta_completa__11[[#This Row],[14 - Inst. Atuando no Local]]),0)</f>
        <v>0</v>
      </c>
      <c r="CN813" s="84" t="str">
        <f t="shared" si="394"/>
        <v/>
      </c>
      <c r="CO813" s="84">
        <f>IFERROR(FIND("POLÍCIA MILITAR",consulta_completa__11[[#This Row],[14 - Inst. Atuando no Local]]),0)</f>
        <v>0</v>
      </c>
      <c r="CP813" s="84" t="str">
        <f t="shared" si="395"/>
        <v/>
      </c>
      <c r="CQ813" s="84">
        <f>IFERROR(FIND("POLÍCIA CIVIL",consulta_completa__11[[#This Row],[14 - Inst. Atuando no Local]]),0)</f>
        <v>0</v>
      </c>
      <c r="CR813" s="84" t="str">
        <f t="shared" si="396"/>
        <v/>
      </c>
      <c r="CS813" s="84">
        <f>IFERROR(FIND("MARINHA DO BRASIL",consulta_completa__11[[#This Row],[14 - Inst. Atuando no Local]]),0)</f>
        <v>0</v>
      </c>
      <c r="CT813" s="84" t="str">
        <f t="shared" si="397"/>
        <v/>
      </c>
      <c r="CU813" s="84">
        <f>IFERROR(FIND("EMPRESA ESPECIALIZADA EM ATENDIMENTO",consulta_completa__11[[#This Row],[14 - Inst. Atuando no Local]]),0)</f>
        <v>0</v>
      </c>
      <c r="CV813" s="84" t="str">
        <f t="shared" si="398"/>
        <v/>
      </c>
      <c r="CW813" s="84">
        <f>IFERROR(FIND("IBAMA",consulta_completa__11[[#This Row],[14 - Inst. Atuando no Local]]),0)</f>
        <v>0</v>
      </c>
      <c r="CX813" s="84" t="str">
        <f t="shared" si="399"/>
        <v/>
      </c>
      <c r="CY813" s="84" t="str">
        <f>IF(consulta_completa__11[[#This Row],[14 - Inst. Atuando no Local]]="","X","")</f>
        <v>X</v>
      </c>
      <c r="CZ813" s="84">
        <f>IFERROR(FIND("OUTRA (S)",consulta_completa__11[[#This Row],[14 - Inst. Atuando no Local]]),0)</f>
        <v>0</v>
      </c>
      <c r="DA813" s="84" t="str">
        <f t="shared" si="400"/>
        <v/>
      </c>
      <c r="DB813" s="35" t="str">
        <f t="shared" si="401"/>
        <v>Sim</v>
      </c>
      <c r="DC813" s="35" t="str">
        <f t="shared" si="402"/>
        <v>Não</v>
      </c>
      <c r="DD813" s="35" t="str">
        <f t="shared" si="403"/>
        <v>Sim</v>
      </c>
      <c r="DE813" s="87" t="str">
        <f t="shared" si="405"/>
        <v>Sem informação</v>
      </c>
    </row>
    <row r="814" spans="1:109">
      <c r="A814" s="14">
        <v>2025112550451</v>
      </c>
      <c r="B814" s="1">
        <v>45984</v>
      </c>
      <c r="C814" t="s">
        <v>3669</v>
      </c>
      <c r="D814" t="s">
        <v>180</v>
      </c>
      <c r="E814" t="s">
        <v>286</v>
      </c>
      <c r="F814" t="s">
        <v>163</v>
      </c>
      <c r="G814" t="s">
        <v>1845</v>
      </c>
      <c r="H814" t="s">
        <v>113</v>
      </c>
      <c r="I814" t="s">
        <v>113</v>
      </c>
      <c r="J814" t="s">
        <v>6966</v>
      </c>
      <c r="K814" t="s">
        <v>113</v>
      </c>
      <c r="L814" t="s">
        <v>113</v>
      </c>
      <c r="M814" t="s">
        <v>4950</v>
      </c>
      <c r="N814" t="s">
        <v>141</v>
      </c>
      <c r="O814" t="s">
        <v>239</v>
      </c>
      <c r="P814" t="s">
        <v>272</v>
      </c>
      <c r="Q814" t="s">
        <v>122</v>
      </c>
      <c r="R814" t="s">
        <v>123</v>
      </c>
      <c r="S814" t="s">
        <v>113</v>
      </c>
      <c r="T814" t="s">
        <v>6967</v>
      </c>
      <c r="U814" t="s">
        <v>291</v>
      </c>
      <c r="V814" t="s">
        <v>6968</v>
      </c>
      <c r="Z814" t="s">
        <v>633</v>
      </c>
      <c r="AA814" t="s">
        <v>6969</v>
      </c>
      <c r="AB814" t="s">
        <v>113</v>
      </c>
      <c r="AC814" t="s">
        <v>113</v>
      </c>
      <c r="AE814" t="s">
        <v>113</v>
      </c>
      <c r="AF814" t="s">
        <v>113</v>
      </c>
      <c r="AG814" t="s">
        <v>113</v>
      </c>
      <c r="AH814" t="s">
        <v>113</v>
      </c>
      <c r="AI814" t="s">
        <v>132</v>
      </c>
      <c r="AJ814" t="s">
        <v>132</v>
      </c>
      <c r="AK814" t="s">
        <v>113</v>
      </c>
      <c r="AL814" t="s">
        <v>113</v>
      </c>
      <c r="AM814" t="s">
        <v>153</v>
      </c>
      <c r="AN814" t="s">
        <v>154</v>
      </c>
      <c r="AO814" t="s">
        <v>113</v>
      </c>
      <c r="AP814">
        <v>6133161070</v>
      </c>
      <c r="AQ814" t="s">
        <v>156</v>
      </c>
      <c r="AR814" t="s">
        <v>113</v>
      </c>
      <c r="AS814" t="s">
        <v>113</v>
      </c>
      <c r="AT814" t="s">
        <v>113</v>
      </c>
      <c r="AU814" t="s">
        <v>113</v>
      </c>
      <c r="AW814" t="s">
        <v>113</v>
      </c>
      <c r="AX814" s="82">
        <f>IFERROR(FIND("Óbitos/feridos",consulta_completa__11[[#This Row],[13 - Ocorrências/Ambientes Atingidos]]),0)</f>
        <v>1</v>
      </c>
      <c r="AY814" s="83" t="str">
        <f t="shared" si="375"/>
        <v>X</v>
      </c>
      <c r="AZ814" s="82">
        <f>IFERROR(FIND("População afetada/evacuada",consulta_completa__11[[#This Row],[13 - Ocorrências/Ambientes Atingidos]]),0)</f>
        <v>0</v>
      </c>
      <c r="BA814" s="82" t="str">
        <f t="shared" si="376"/>
        <v/>
      </c>
      <c r="BB814" s="82">
        <f>IFERROR(FIND("Suspensão de abastecimento de água",consulta_completa__11[[#This Row],[13 - Ocorrências/Ambientes Atingidos]]),0)</f>
        <v>0</v>
      </c>
      <c r="BC814" s="83" t="str">
        <f t="shared" si="404"/>
        <v/>
      </c>
      <c r="BD814" s="82">
        <f>IFERROR(FIND("Rio/córrego",consulta_completa__11[[#This Row],[13 - Ocorrências/Ambientes Atingidos]]),0)</f>
        <v>0</v>
      </c>
      <c r="BE814" s="83" t="str">
        <f t="shared" si="377"/>
        <v/>
      </c>
      <c r="BF814" s="82">
        <f>IFERROR(FIND("Lago",consulta_completa__11[[#This Row],[13 - Ocorrências/Ambientes Atingidos]]),0)</f>
        <v>0</v>
      </c>
      <c r="BG814" s="83" t="str">
        <f t="shared" si="378"/>
        <v/>
      </c>
      <c r="BH814" s="82">
        <f>IFERROR(FIND("Mar",consulta_completa__11[[#This Row],[13 - Ocorrências/Ambientes Atingidos]]),0)</f>
        <v>0</v>
      </c>
      <c r="BI814" s="83" t="str">
        <f t="shared" si="379"/>
        <v/>
      </c>
      <c r="BJ814" s="82">
        <f>IFERROR(FIND("Praia",consulta_completa__11[[#This Row],[13 - Ocorrências/Ambientes Atingidos]]),0)</f>
        <v>0</v>
      </c>
      <c r="BK814" s="83" t="str">
        <f t="shared" si="380"/>
        <v/>
      </c>
      <c r="BL814" s="82">
        <f>IFERROR(FIND("Solo",consulta_completa__11[[#This Row],[13 - Ocorrências/Ambientes Atingidos]]),0)</f>
        <v>17</v>
      </c>
      <c r="BM814" s="83" t="str">
        <f t="shared" si="381"/>
        <v>X</v>
      </c>
      <c r="BN814" s="82">
        <f>IFERROR(FIND("Águas subterrâneas",consulta_completa__11[[#This Row],[13 - Ocorrências/Ambientes Atingidos]]),0)</f>
        <v>0</v>
      </c>
      <c r="BO814" s="83" t="str">
        <f t="shared" si="382"/>
        <v/>
      </c>
      <c r="BP814" s="82">
        <f>IFERROR(FIND("Atmosfera",consulta_completa__11[[#This Row],[13 - Ocorrências/Ambientes Atingidos]]),0)</f>
        <v>0</v>
      </c>
      <c r="BQ814" s="83" t="str">
        <f t="shared" si="383"/>
        <v/>
      </c>
      <c r="BR814" s="82">
        <f>IFERROR(FIND("Flora",consulta_completa__11[[#This Row],[13 - Ocorrências/Ambientes Atingidos]]),0)</f>
        <v>23</v>
      </c>
      <c r="BS814" s="83" t="str">
        <f t="shared" si="384"/>
        <v>X</v>
      </c>
      <c r="BT814" s="82">
        <f>IFERROR(FIND("Fauna",consulta_completa__11[[#This Row],[13 - Ocorrências/Ambientes Atingidos]]),0)</f>
        <v>0</v>
      </c>
      <c r="BU814" s="83" t="str">
        <f t="shared" si="385"/>
        <v/>
      </c>
      <c r="BV814" s="82">
        <f>IFERROR(FIND("UC federal",consulta_completa__11[[#This Row],[13 - Ocorrências/Ambientes Atingidos]]),0)</f>
        <v>0</v>
      </c>
      <c r="BW814" s="83" t="str">
        <f t="shared" si="386"/>
        <v/>
      </c>
      <c r="BX814" s="82">
        <f>IFERROR(FIND("UC estadual/municipal",consulta_completa__11[[#This Row],[13 - Ocorrências/Ambientes Atingidos]]),0)</f>
        <v>0</v>
      </c>
      <c r="BY814" s="83" t="str">
        <f t="shared" si="387"/>
        <v/>
      </c>
      <c r="BZ814" s="82">
        <f>IFERROR(FIND("Outro(s)",consulta_completa__11[[#This Row],[13 - Ocorrências/Ambientes Atingidos]]),0)</f>
        <v>0</v>
      </c>
      <c r="CA814" s="83" t="str">
        <f t="shared" si="388"/>
        <v/>
      </c>
      <c r="CB814" s="82">
        <f>IFERROR(FIND("Sem dano",consulta_completa__11[[#This Row],[13 - Ocorrências/Ambientes Atingidos]]),0)</f>
        <v>0</v>
      </c>
      <c r="CC814" s="83" t="str">
        <f t="shared" si="389"/>
        <v/>
      </c>
      <c r="CD814" s="82" t="str">
        <f>IF(consulta_completa__11[[#This Row],[13 - Ocorrências/Ambientes Atingidos]]="","X","")</f>
        <v/>
      </c>
      <c r="CE814" s="84">
        <f>IFERROR(FIND("IBAMA",consulta_completa__11[[#This Row],[14 - Inst. Atuando no Local]]),0)</f>
        <v>0</v>
      </c>
      <c r="CF814" s="84" t="str">
        <f t="shared" si="390"/>
        <v/>
      </c>
      <c r="CG814" s="84">
        <f>IFERROR(FIND("OEMA",consulta_completa__11[[#This Row],[14 - Inst. Atuando no Local]]),0)</f>
        <v>0</v>
      </c>
      <c r="CH814" s="84" t="str">
        <f t="shared" si="391"/>
        <v/>
      </c>
      <c r="CI814" s="84">
        <f>IFERROR(FIND("DEFESA CIVIL",consulta_completa__11[[#This Row],[14 - Inst. Atuando no Local]]),0)</f>
        <v>0</v>
      </c>
      <c r="CJ814" s="84" t="str">
        <f t="shared" si="392"/>
        <v/>
      </c>
      <c r="CK814" s="84">
        <f>IFERROR(FIND("CORPO DE BOMBEIROS",consulta_completa__11[[#This Row],[14 - Inst. Atuando no Local]]),0)</f>
        <v>0</v>
      </c>
      <c r="CL814" s="84" t="str">
        <f t="shared" si="393"/>
        <v/>
      </c>
      <c r="CM814" s="84">
        <f>IFERROR(FIND("POLÍCIA RODOVIÁRIA",consulta_completa__11[[#This Row],[14 - Inst. Atuando no Local]]),0)</f>
        <v>0</v>
      </c>
      <c r="CN814" s="84" t="str">
        <f t="shared" si="394"/>
        <v/>
      </c>
      <c r="CO814" s="84">
        <f>IFERROR(FIND("POLÍCIA MILITAR",consulta_completa__11[[#This Row],[14 - Inst. Atuando no Local]]),0)</f>
        <v>0</v>
      </c>
      <c r="CP814" s="84" t="str">
        <f t="shared" si="395"/>
        <v/>
      </c>
      <c r="CQ814" s="84">
        <f>IFERROR(FIND("POLÍCIA CIVIL",consulta_completa__11[[#This Row],[14 - Inst. Atuando no Local]]),0)</f>
        <v>0</v>
      </c>
      <c r="CR814" s="84" t="str">
        <f t="shared" si="396"/>
        <v/>
      </c>
      <c r="CS814" s="84">
        <f>IFERROR(FIND("MARINHA DO BRASIL",consulta_completa__11[[#This Row],[14 - Inst. Atuando no Local]]),0)</f>
        <v>0</v>
      </c>
      <c r="CT814" s="84" t="str">
        <f t="shared" si="397"/>
        <v/>
      </c>
      <c r="CU814" s="84">
        <f>IFERROR(FIND("EMPRESA ESPECIALIZADA EM ATENDIMENTO",consulta_completa__11[[#This Row],[14 - Inst. Atuando no Local]]),0)</f>
        <v>0</v>
      </c>
      <c r="CV814" s="84" t="str">
        <f t="shared" si="398"/>
        <v/>
      </c>
      <c r="CW814" s="84">
        <f>IFERROR(FIND("IBAMA",consulta_completa__11[[#This Row],[14 - Inst. Atuando no Local]]),0)</f>
        <v>0</v>
      </c>
      <c r="CX814" s="84" t="str">
        <f t="shared" si="399"/>
        <v/>
      </c>
      <c r="CY814" s="84" t="str">
        <f>IF(consulta_completa__11[[#This Row],[14 - Inst. Atuando no Local]]="","X","")</f>
        <v/>
      </c>
      <c r="CZ814" s="84">
        <f>IFERROR(FIND("OUTRA (S)",consulta_completa__11[[#This Row],[14 - Inst. Atuando no Local]]),0)</f>
        <v>0</v>
      </c>
      <c r="DA814" s="84" t="str">
        <f t="shared" si="400"/>
        <v/>
      </c>
      <c r="DB814" s="35" t="str">
        <f t="shared" si="401"/>
        <v>Sim</v>
      </c>
      <c r="DC814" s="35" t="str">
        <f t="shared" si="402"/>
        <v>Não</v>
      </c>
      <c r="DD814" s="35" t="str">
        <f t="shared" si="403"/>
        <v>Sim</v>
      </c>
      <c r="DE814" s="87" t="str">
        <f t="shared" si="405"/>
        <v>Sem informação</v>
      </c>
    </row>
    <row r="815" spans="1:109">
      <c r="A815" s="14">
        <v>2025112554002</v>
      </c>
      <c r="B815" s="1">
        <v>45986</v>
      </c>
      <c r="C815" t="s">
        <v>677</v>
      </c>
      <c r="D815" t="s">
        <v>180</v>
      </c>
      <c r="E815" t="s">
        <v>162</v>
      </c>
      <c r="F815" t="s">
        <v>163</v>
      </c>
      <c r="G815" t="s">
        <v>113</v>
      </c>
      <c r="H815" t="s">
        <v>114</v>
      </c>
      <c r="I815" t="s">
        <v>114</v>
      </c>
      <c r="J815" t="s">
        <v>113</v>
      </c>
      <c r="K815" t="s">
        <v>114</v>
      </c>
      <c r="L815" t="s">
        <v>114</v>
      </c>
      <c r="M815" t="s">
        <v>140</v>
      </c>
      <c r="N815" t="s">
        <v>119</v>
      </c>
      <c r="O815" t="s">
        <v>239</v>
      </c>
      <c r="P815" t="s">
        <v>355</v>
      </c>
      <c r="Q815" t="s">
        <v>143</v>
      </c>
      <c r="R815" t="s">
        <v>123</v>
      </c>
      <c r="S815" t="s">
        <v>113</v>
      </c>
      <c r="T815" t="s">
        <v>6970</v>
      </c>
      <c r="U815" t="s">
        <v>6971</v>
      </c>
      <c r="V815" t="s">
        <v>6972</v>
      </c>
      <c r="W815" t="b">
        <v>1</v>
      </c>
      <c r="Z815" t="s">
        <v>6973</v>
      </c>
      <c r="AA815" t="s">
        <v>113</v>
      </c>
      <c r="AB815" t="s">
        <v>5132</v>
      </c>
      <c r="AC815" t="s">
        <v>113</v>
      </c>
      <c r="AD815">
        <v>0</v>
      </c>
      <c r="AE815" t="s">
        <v>6974</v>
      </c>
      <c r="AF815" t="s">
        <v>113</v>
      </c>
      <c r="AG815" t="s">
        <v>113</v>
      </c>
      <c r="AH815" t="s">
        <v>194</v>
      </c>
      <c r="AI815" t="s">
        <v>132</v>
      </c>
      <c r="AJ815" t="s">
        <v>131</v>
      </c>
      <c r="AK815" t="s">
        <v>6975</v>
      </c>
      <c r="AL815" t="s">
        <v>6976</v>
      </c>
      <c r="AM815" t="s">
        <v>2544</v>
      </c>
      <c r="AN815" t="s">
        <v>154</v>
      </c>
      <c r="AO815" t="s">
        <v>266</v>
      </c>
      <c r="AP815">
        <v>6133161070</v>
      </c>
      <c r="AQ815" t="s">
        <v>2545</v>
      </c>
      <c r="AR815" t="s">
        <v>113</v>
      </c>
      <c r="AS815" t="s">
        <v>113</v>
      </c>
      <c r="AT815" t="s">
        <v>113</v>
      </c>
      <c r="AU815" t="s">
        <v>113</v>
      </c>
      <c r="AW815" t="s">
        <v>113</v>
      </c>
      <c r="AX815" s="82">
        <f>IFERROR(FIND("Óbitos/feridos",consulta_completa__11[[#This Row],[13 - Ocorrências/Ambientes Atingidos]]),0)</f>
        <v>0</v>
      </c>
      <c r="AY815" s="83" t="str">
        <f t="shared" si="375"/>
        <v/>
      </c>
      <c r="AZ815" s="82">
        <f>IFERROR(FIND("População afetada/evacuada",consulta_completa__11[[#This Row],[13 - Ocorrências/Ambientes Atingidos]]),0)</f>
        <v>0</v>
      </c>
      <c r="BA815" s="82" t="str">
        <f t="shared" si="376"/>
        <v/>
      </c>
      <c r="BB815" s="82">
        <f>IFERROR(FIND("Suspensão de abastecimento de água",consulta_completa__11[[#This Row],[13 - Ocorrências/Ambientes Atingidos]]),0)</f>
        <v>0</v>
      </c>
      <c r="BC815" s="83" t="str">
        <f t="shared" si="404"/>
        <v/>
      </c>
      <c r="BD815" s="82">
        <f>IFERROR(FIND("Rio/córrego",consulta_completa__11[[#This Row],[13 - Ocorrências/Ambientes Atingidos]]),0)</f>
        <v>0</v>
      </c>
      <c r="BE815" s="83" t="str">
        <f t="shared" si="377"/>
        <v/>
      </c>
      <c r="BF815" s="82">
        <f>IFERROR(FIND("Lago",consulta_completa__11[[#This Row],[13 - Ocorrências/Ambientes Atingidos]]),0)</f>
        <v>0</v>
      </c>
      <c r="BG815" s="83" t="str">
        <f t="shared" si="378"/>
        <v/>
      </c>
      <c r="BH815" s="82">
        <f>IFERROR(FIND("Mar",consulta_completa__11[[#This Row],[13 - Ocorrências/Ambientes Atingidos]]),0)</f>
        <v>0</v>
      </c>
      <c r="BI815" s="83" t="str">
        <f t="shared" si="379"/>
        <v/>
      </c>
      <c r="BJ815" s="82">
        <f>IFERROR(FIND("Praia",consulta_completa__11[[#This Row],[13 - Ocorrências/Ambientes Atingidos]]),0)</f>
        <v>0</v>
      </c>
      <c r="BK815" s="83" t="str">
        <f t="shared" si="380"/>
        <v/>
      </c>
      <c r="BL815" s="82">
        <f>IFERROR(FIND("Solo",consulta_completa__11[[#This Row],[13 - Ocorrências/Ambientes Atingidos]]),0)</f>
        <v>1</v>
      </c>
      <c r="BM815" s="83" t="str">
        <f t="shared" si="381"/>
        <v>X</v>
      </c>
      <c r="BN815" s="82">
        <f>IFERROR(FIND("Águas subterrâneas",consulta_completa__11[[#This Row],[13 - Ocorrências/Ambientes Atingidos]]),0)</f>
        <v>0</v>
      </c>
      <c r="BO815" s="83" t="str">
        <f t="shared" si="382"/>
        <v/>
      </c>
      <c r="BP815" s="82">
        <f>IFERROR(FIND("Atmosfera",consulta_completa__11[[#This Row],[13 - Ocorrências/Ambientes Atingidos]]),0)</f>
        <v>0</v>
      </c>
      <c r="BQ815" s="83" t="str">
        <f t="shared" si="383"/>
        <v/>
      </c>
      <c r="BR815" s="82">
        <f>IFERROR(FIND("Flora",consulta_completa__11[[#This Row],[13 - Ocorrências/Ambientes Atingidos]]),0)</f>
        <v>0</v>
      </c>
      <c r="BS815" s="83" t="str">
        <f t="shared" si="384"/>
        <v/>
      </c>
      <c r="BT815" s="82">
        <f>IFERROR(FIND("Fauna",consulta_completa__11[[#This Row],[13 - Ocorrências/Ambientes Atingidos]]),0)</f>
        <v>0</v>
      </c>
      <c r="BU815" s="83" t="str">
        <f t="shared" si="385"/>
        <v/>
      </c>
      <c r="BV815" s="82">
        <f>IFERROR(FIND("UC federal",consulta_completa__11[[#This Row],[13 - Ocorrências/Ambientes Atingidos]]),0)</f>
        <v>0</v>
      </c>
      <c r="BW815" s="83" t="str">
        <f t="shared" si="386"/>
        <v/>
      </c>
      <c r="BX815" s="82">
        <f>IFERROR(FIND("UC estadual/municipal",consulta_completa__11[[#This Row],[13 - Ocorrências/Ambientes Atingidos]]),0)</f>
        <v>0</v>
      </c>
      <c r="BY815" s="83" t="str">
        <f t="shared" si="387"/>
        <v/>
      </c>
      <c r="BZ815" s="82">
        <f>IFERROR(FIND("Outro(s)",consulta_completa__11[[#This Row],[13 - Ocorrências/Ambientes Atingidos]]),0)</f>
        <v>0</v>
      </c>
      <c r="CA815" s="83" t="str">
        <f t="shared" si="388"/>
        <v/>
      </c>
      <c r="CB815" s="82">
        <f>IFERROR(FIND("Sem dano",consulta_completa__11[[#This Row],[13 - Ocorrências/Ambientes Atingidos]]),0)</f>
        <v>0</v>
      </c>
      <c r="CC815" s="83" t="str">
        <f t="shared" si="389"/>
        <v/>
      </c>
      <c r="CD815" s="82" t="str">
        <f>IF(consulta_completa__11[[#This Row],[13 - Ocorrências/Ambientes Atingidos]]="","X","")</f>
        <v/>
      </c>
      <c r="CE815" s="84">
        <f>IFERROR(FIND("IBAMA",consulta_completa__11[[#This Row],[14 - Inst. Atuando no Local]]),0)</f>
        <v>0</v>
      </c>
      <c r="CF815" s="84" t="str">
        <f t="shared" si="390"/>
        <v/>
      </c>
      <c r="CG815" s="84">
        <f>IFERROR(FIND("OEMA",consulta_completa__11[[#This Row],[14 - Inst. Atuando no Local]]),0)</f>
        <v>0</v>
      </c>
      <c r="CH815" s="84" t="str">
        <f t="shared" si="391"/>
        <v/>
      </c>
      <c r="CI815" s="84">
        <f>IFERROR(FIND("DEFESA CIVIL",consulta_completa__11[[#This Row],[14 - Inst. Atuando no Local]]),0)</f>
        <v>0</v>
      </c>
      <c r="CJ815" s="84" t="str">
        <f t="shared" si="392"/>
        <v/>
      </c>
      <c r="CK815" s="84">
        <f>IFERROR(FIND("CORPO DE BOMBEIROS",consulta_completa__11[[#This Row],[14 - Inst. Atuando no Local]]),0)</f>
        <v>0</v>
      </c>
      <c r="CL815" s="84" t="str">
        <f t="shared" si="393"/>
        <v/>
      </c>
      <c r="CM815" s="84">
        <f>IFERROR(FIND("POLÍCIA RODOVIÁRIA",consulta_completa__11[[#This Row],[14 - Inst. Atuando no Local]]),0)</f>
        <v>0</v>
      </c>
      <c r="CN815" s="84" t="str">
        <f t="shared" si="394"/>
        <v/>
      </c>
      <c r="CO815" s="84">
        <f>IFERROR(FIND("POLÍCIA MILITAR",consulta_completa__11[[#This Row],[14 - Inst. Atuando no Local]]),0)</f>
        <v>0</v>
      </c>
      <c r="CP815" s="84" t="str">
        <f t="shared" si="395"/>
        <v/>
      </c>
      <c r="CQ815" s="84">
        <f>IFERROR(FIND("POLÍCIA CIVIL",consulta_completa__11[[#This Row],[14 - Inst. Atuando no Local]]),0)</f>
        <v>0</v>
      </c>
      <c r="CR815" s="84" t="str">
        <f t="shared" si="396"/>
        <v/>
      </c>
      <c r="CS815" s="84">
        <f>IFERROR(FIND("MARINHA DO BRASIL",consulta_completa__11[[#This Row],[14 - Inst. Atuando no Local]]),0)</f>
        <v>0</v>
      </c>
      <c r="CT815" s="84" t="str">
        <f t="shared" si="397"/>
        <v/>
      </c>
      <c r="CU815" s="84">
        <f>IFERROR(FIND("EMPRESA ESPECIALIZADA EM ATENDIMENTO",consulta_completa__11[[#This Row],[14 - Inst. Atuando no Local]]),0)</f>
        <v>0</v>
      </c>
      <c r="CV815" s="84" t="str">
        <f t="shared" si="398"/>
        <v/>
      </c>
      <c r="CW815" s="84">
        <f>IFERROR(FIND("IBAMA",consulta_completa__11[[#This Row],[14 - Inst. Atuando no Local]]),0)</f>
        <v>0</v>
      </c>
      <c r="CX815" s="84" t="str">
        <f t="shared" si="399"/>
        <v/>
      </c>
      <c r="CY815" s="84" t="str">
        <f>IF(consulta_completa__11[[#This Row],[14 - Inst. Atuando no Local]]="","X","")</f>
        <v/>
      </c>
      <c r="CZ815" s="84">
        <f>IFERROR(FIND("OUTRA (S)",consulta_completa__11[[#This Row],[14 - Inst. Atuando no Local]]),0)</f>
        <v>0</v>
      </c>
      <c r="DA815" s="84" t="str">
        <f t="shared" si="400"/>
        <v/>
      </c>
      <c r="DB815" s="35" t="str">
        <f t="shared" si="401"/>
        <v>Sim</v>
      </c>
      <c r="DC815" s="35" t="str">
        <f t="shared" si="402"/>
        <v>Não</v>
      </c>
      <c r="DD815" s="35" t="str">
        <f t="shared" si="403"/>
        <v>Sim</v>
      </c>
      <c r="DE815" s="87" t="str">
        <f t="shared" si="405"/>
        <v>Sem informação</v>
      </c>
    </row>
    <row r="816" spans="1:109">
      <c r="A816" s="14">
        <v>2025112636025</v>
      </c>
      <c r="B816" s="1">
        <v>45986</v>
      </c>
      <c r="C816" t="s">
        <v>6977</v>
      </c>
      <c r="D816" t="s">
        <v>161</v>
      </c>
      <c r="E816" t="s">
        <v>139</v>
      </c>
      <c r="F816" t="s">
        <v>139</v>
      </c>
      <c r="G816" t="s">
        <v>6978</v>
      </c>
      <c r="H816" t="s">
        <v>113</v>
      </c>
      <c r="I816" t="s">
        <v>113</v>
      </c>
      <c r="J816" t="s">
        <v>113</v>
      </c>
      <c r="K816" t="s">
        <v>114</v>
      </c>
      <c r="L816" t="s">
        <v>114</v>
      </c>
      <c r="M816" t="s">
        <v>4452</v>
      </c>
      <c r="N816" t="s">
        <v>113</v>
      </c>
      <c r="O816" t="s">
        <v>120</v>
      </c>
      <c r="P816" t="s">
        <v>355</v>
      </c>
      <c r="Q816" t="s">
        <v>122</v>
      </c>
      <c r="R816" t="s">
        <v>123</v>
      </c>
      <c r="S816" t="s">
        <v>113</v>
      </c>
      <c r="T816" t="s">
        <v>6979</v>
      </c>
      <c r="U816" t="s">
        <v>6980</v>
      </c>
      <c r="V816" t="s">
        <v>6981</v>
      </c>
      <c r="Z816" t="s">
        <v>6982</v>
      </c>
      <c r="AA816" t="s">
        <v>6983</v>
      </c>
      <c r="AB816" t="s">
        <v>113</v>
      </c>
      <c r="AC816" t="s">
        <v>113</v>
      </c>
      <c r="AE816" t="s">
        <v>113</v>
      </c>
      <c r="AF816" t="s">
        <v>113</v>
      </c>
      <c r="AG816" t="s">
        <v>113</v>
      </c>
      <c r="AH816" t="s">
        <v>194</v>
      </c>
      <c r="AI816" t="s">
        <v>132</v>
      </c>
      <c r="AJ816" t="s">
        <v>131</v>
      </c>
      <c r="AK816" t="s">
        <v>6984</v>
      </c>
      <c r="AL816" t="s">
        <v>6985</v>
      </c>
      <c r="AM816" t="s">
        <v>2544</v>
      </c>
      <c r="AN816" t="s">
        <v>154</v>
      </c>
      <c r="AO816" t="s">
        <v>266</v>
      </c>
      <c r="AP816">
        <v>6133161070</v>
      </c>
      <c r="AQ816" t="s">
        <v>2545</v>
      </c>
      <c r="AR816" t="s">
        <v>113</v>
      </c>
      <c r="AS816" t="s">
        <v>113</v>
      </c>
      <c r="AT816" t="s">
        <v>113</v>
      </c>
      <c r="AU816" t="s">
        <v>113</v>
      </c>
      <c r="AW816" t="s">
        <v>113</v>
      </c>
      <c r="AX816" s="82">
        <f>IFERROR(FIND("Óbitos/feridos",consulta_completa__11[[#This Row],[13 - Ocorrências/Ambientes Atingidos]]),0)</f>
        <v>0</v>
      </c>
      <c r="AY816" s="83" t="str">
        <f t="shared" si="375"/>
        <v/>
      </c>
      <c r="AZ816" s="82">
        <f>IFERROR(FIND("População afetada/evacuada",consulta_completa__11[[#This Row],[13 - Ocorrências/Ambientes Atingidos]]),0)</f>
        <v>0</v>
      </c>
      <c r="BA816" s="82" t="str">
        <f t="shared" si="376"/>
        <v/>
      </c>
      <c r="BB816" s="82">
        <f>IFERROR(FIND("Suspensão de abastecimento de água",consulta_completa__11[[#This Row],[13 - Ocorrências/Ambientes Atingidos]]),0)</f>
        <v>0</v>
      </c>
      <c r="BC816" s="83" t="str">
        <f t="shared" si="404"/>
        <v/>
      </c>
      <c r="BD816" s="82">
        <f>IFERROR(FIND("Rio/córrego",consulta_completa__11[[#This Row],[13 - Ocorrências/Ambientes Atingidos]]),0)</f>
        <v>0</v>
      </c>
      <c r="BE816" s="83" t="str">
        <f t="shared" si="377"/>
        <v/>
      </c>
      <c r="BF816" s="82">
        <f>IFERROR(FIND("Lago",consulta_completa__11[[#This Row],[13 - Ocorrências/Ambientes Atingidos]]),0)</f>
        <v>0</v>
      </c>
      <c r="BG816" s="83" t="str">
        <f t="shared" si="378"/>
        <v/>
      </c>
      <c r="BH816" s="82">
        <f>IFERROR(FIND("Mar",consulta_completa__11[[#This Row],[13 - Ocorrências/Ambientes Atingidos]]),0)</f>
        <v>0</v>
      </c>
      <c r="BI816" s="83" t="str">
        <f t="shared" si="379"/>
        <v/>
      </c>
      <c r="BJ816" s="82">
        <f>IFERROR(FIND("Praia",consulta_completa__11[[#This Row],[13 - Ocorrências/Ambientes Atingidos]]),0)</f>
        <v>0</v>
      </c>
      <c r="BK816" s="83" t="str">
        <f t="shared" si="380"/>
        <v/>
      </c>
      <c r="BL816" s="82">
        <f>IFERROR(FIND("Solo",consulta_completa__11[[#This Row],[13 - Ocorrências/Ambientes Atingidos]]),0)</f>
        <v>0</v>
      </c>
      <c r="BM816" s="83" t="str">
        <f t="shared" si="381"/>
        <v/>
      </c>
      <c r="BN816" s="82">
        <f>IFERROR(FIND("Águas subterrâneas",consulta_completa__11[[#This Row],[13 - Ocorrências/Ambientes Atingidos]]),0)</f>
        <v>0</v>
      </c>
      <c r="BO816" s="83" t="str">
        <f t="shared" si="382"/>
        <v/>
      </c>
      <c r="BP816" s="82">
        <f>IFERROR(FIND("Atmosfera",consulta_completa__11[[#This Row],[13 - Ocorrências/Ambientes Atingidos]]),0)</f>
        <v>0</v>
      </c>
      <c r="BQ816" s="83" t="str">
        <f t="shared" si="383"/>
        <v/>
      </c>
      <c r="BR816" s="82">
        <f>IFERROR(FIND("Flora",consulta_completa__11[[#This Row],[13 - Ocorrências/Ambientes Atingidos]]),0)</f>
        <v>0</v>
      </c>
      <c r="BS816" s="83" t="str">
        <f t="shared" si="384"/>
        <v/>
      </c>
      <c r="BT816" s="82">
        <f>IFERROR(FIND("Fauna",consulta_completa__11[[#This Row],[13 - Ocorrências/Ambientes Atingidos]]),0)</f>
        <v>1</v>
      </c>
      <c r="BU816" s="83" t="str">
        <f t="shared" si="385"/>
        <v>X</v>
      </c>
      <c r="BV816" s="82">
        <f>IFERROR(FIND("UC federal",consulta_completa__11[[#This Row],[13 - Ocorrências/Ambientes Atingidos]]),0)</f>
        <v>0</v>
      </c>
      <c r="BW816" s="83" t="str">
        <f t="shared" si="386"/>
        <v/>
      </c>
      <c r="BX816" s="82">
        <f>IFERROR(FIND("UC estadual/municipal",consulta_completa__11[[#This Row],[13 - Ocorrências/Ambientes Atingidos]]),0)</f>
        <v>0</v>
      </c>
      <c r="BY816" s="83" t="str">
        <f t="shared" si="387"/>
        <v/>
      </c>
      <c r="BZ816" s="82">
        <f>IFERROR(FIND("Outro(s)",consulta_completa__11[[#This Row],[13 - Ocorrências/Ambientes Atingidos]]),0)</f>
        <v>0</v>
      </c>
      <c r="CA816" s="83" t="str">
        <f t="shared" si="388"/>
        <v/>
      </c>
      <c r="CB816" s="82">
        <f>IFERROR(FIND("Sem dano",consulta_completa__11[[#This Row],[13 - Ocorrências/Ambientes Atingidos]]),0)</f>
        <v>0</v>
      </c>
      <c r="CC816" s="83" t="str">
        <f t="shared" si="389"/>
        <v/>
      </c>
      <c r="CD816" s="82" t="str">
        <f>IF(consulta_completa__11[[#This Row],[13 - Ocorrências/Ambientes Atingidos]]="","X","")</f>
        <v/>
      </c>
      <c r="CE816" s="84">
        <f>IFERROR(FIND("IBAMA",consulta_completa__11[[#This Row],[14 - Inst. Atuando no Local]]),0)</f>
        <v>0</v>
      </c>
      <c r="CF816" s="84" t="str">
        <f t="shared" si="390"/>
        <v/>
      </c>
      <c r="CG816" s="84">
        <f>IFERROR(FIND("OEMA",consulta_completa__11[[#This Row],[14 - Inst. Atuando no Local]]),0)</f>
        <v>0</v>
      </c>
      <c r="CH816" s="84" t="str">
        <f t="shared" si="391"/>
        <v/>
      </c>
      <c r="CI816" s="84">
        <f>IFERROR(FIND("DEFESA CIVIL",consulta_completa__11[[#This Row],[14 - Inst. Atuando no Local]]),0)</f>
        <v>0</v>
      </c>
      <c r="CJ816" s="84" t="str">
        <f t="shared" si="392"/>
        <v/>
      </c>
      <c r="CK816" s="84">
        <f>IFERROR(FIND("CORPO DE BOMBEIROS",consulta_completa__11[[#This Row],[14 - Inst. Atuando no Local]]),0)</f>
        <v>0</v>
      </c>
      <c r="CL816" s="84" t="str">
        <f t="shared" si="393"/>
        <v/>
      </c>
      <c r="CM816" s="84">
        <f>IFERROR(FIND("POLÍCIA RODOVIÁRIA",consulta_completa__11[[#This Row],[14 - Inst. Atuando no Local]]),0)</f>
        <v>0</v>
      </c>
      <c r="CN816" s="84" t="str">
        <f t="shared" si="394"/>
        <v/>
      </c>
      <c r="CO816" s="84">
        <f>IFERROR(FIND("POLÍCIA MILITAR",consulta_completa__11[[#This Row],[14 - Inst. Atuando no Local]]),0)</f>
        <v>0</v>
      </c>
      <c r="CP816" s="84" t="str">
        <f t="shared" si="395"/>
        <v/>
      </c>
      <c r="CQ816" s="84">
        <f>IFERROR(FIND("POLÍCIA CIVIL",consulta_completa__11[[#This Row],[14 - Inst. Atuando no Local]]),0)</f>
        <v>0</v>
      </c>
      <c r="CR816" s="84" t="str">
        <f t="shared" si="396"/>
        <v/>
      </c>
      <c r="CS816" s="84">
        <f>IFERROR(FIND("MARINHA DO BRASIL",consulta_completa__11[[#This Row],[14 - Inst. Atuando no Local]]),0)</f>
        <v>0</v>
      </c>
      <c r="CT816" s="84" t="str">
        <f t="shared" si="397"/>
        <v/>
      </c>
      <c r="CU816" s="84">
        <f>IFERROR(FIND("EMPRESA ESPECIALIZADA EM ATENDIMENTO",consulta_completa__11[[#This Row],[14 - Inst. Atuando no Local]]),0)</f>
        <v>0</v>
      </c>
      <c r="CV816" s="84" t="str">
        <f t="shared" si="398"/>
        <v/>
      </c>
      <c r="CW816" s="84">
        <f>IFERROR(FIND("IBAMA",consulta_completa__11[[#This Row],[14 - Inst. Atuando no Local]]),0)</f>
        <v>0</v>
      </c>
      <c r="CX816" s="84" t="str">
        <f t="shared" si="399"/>
        <v/>
      </c>
      <c r="CY816" s="84" t="str">
        <f>IF(consulta_completa__11[[#This Row],[14 - Inst. Atuando no Local]]="","X","")</f>
        <v>X</v>
      </c>
      <c r="CZ816" s="84">
        <f>IFERROR(FIND("OUTRA (S)",consulta_completa__11[[#This Row],[14 - Inst. Atuando no Local]]),0)</f>
        <v>0</v>
      </c>
      <c r="DA816" s="84" t="str">
        <f t="shared" si="400"/>
        <v/>
      </c>
      <c r="DB816" s="35" t="str">
        <f t="shared" si="401"/>
        <v>Sim</v>
      </c>
      <c r="DC816" s="35" t="str">
        <f t="shared" si="402"/>
        <v>Não</v>
      </c>
      <c r="DD816" s="35" t="str">
        <f t="shared" si="403"/>
        <v>Sim</v>
      </c>
      <c r="DE816" s="87" t="str">
        <f t="shared" si="405"/>
        <v>Sem informação</v>
      </c>
    </row>
    <row r="817" spans="1:109">
      <c r="A817" s="14">
        <v>2025112639603</v>
      </c>
      <c r="B817" s="1">
        <v>45986</v>
      </c>
      <c r="C817" t="s">
        <v>6986</v>
      </c>
      <c r="D817" t="s">
        <v>180</v>
      </c>
      <c r="E817" t="s">
        <v>286</v>
      </c>
      <c r="F817" t="s">
        <v>1202</v>
      </c>
      <c r="G817" t="s">
        <v>113</v>
      </c>
      <c r="H817" t="s">
        <v>114</v>
      </c>
      <c r="I817" t="s">
        <v>114</v>
      </c>
      <c r="J817" t="s">
        <v>6987</v>
      </c>
      <c r="K817" t="s">
        <v>6988</v>
      </c>
      <c r="L817" t="s">
        <v>166</v>
      </c>
      <c r="M817" t="s">
        <v>113</v>
      </c>
      <c r="N817" t="s">
        <v>650</v>
      </c>
      <c r="O817" t="s">
        <v>120</v>
      </c>
      <c r="P817" t="s">
        <v>355</v>
      </c>
      <c r="Q817" t="s">
        <v>167</v>
      </c>
      <c r="R817" t="s">
        <v>123</v>
      </c>
      <c r="S817" t="s">
        <v>113</v>
      </c>
      <c r="T817" t="s">
        <v>6989</v>
      </c>
      <c r="U817" t="s">
        <v>6990</v>
      </c>
      <c r="V817" t="s">
        <v>6991</v>
      </c>
      <c r="Z817" t="s">
        <v>113</v>
      </c>
      <c r="AA817" t="s">
        <v>113</v>
      </c>
      <c r="AB817" t="s">
        <v>6992</v>
      </c>
      <c r="AC817" t="s">
        <v>6993</v>
      </c>
      <c r="AD817">
        <v>0</v>
      </c>
      <c r="AE817" t="s">
        <v>6994</v>
      </c>
      <c r="AF817" t="s">
        <v>113</v>
      </c>
      <c r="AG817" t="s">
        <v>113</v>
      </c>
      <c r="AH817" t="s">
        <v>194</v>
      </c>
      <c r="AI817" t="s">
        <v>132</v>
      </c>
      <c r="AJ817" t="s">
        <v>131</v>
      </c>
      <c r="AK817" t="s">
        <v>6995</v>
      </c>
      <c r="AL817" t="s">
        <v>6996</v>
      </c>
      <c r="AM817" t="s">
        <v>2544</v>
      </c>
      <c r="AN817" t="s">
        <v>154</v>
      </c>
      <c r="AO817" t="s">
        <v>266</v>
      </c>
      <c r="AP817">
        <v>6133161070</v>
      </c>
      <c r="AQ817" t="s">
        <v>2545</v>
      </c>
      <c r="AR817" t="s">
        <v>113</v>
      </c>
      <c r="AS817" t="s">
        <v>113</v>
      </c>
      <c r="AT817" t="s">
        <v>113</v>
      </c>
      <c r="AU817" t="s">
        <v>113</v>
      </c>
      <c r="AW817" t="s">
        <v>113</v>
      </c>
      <c r="AX817" s="82">
        <f>IFERROR(FIND("Óbitos/feridos",consulta_completa__11[[#This Row],[13 - Ocorrências/Ambientes Atingidos]]),0)</f>
        <v>0</v>
      </c>
      <c r="AY817" s="83" t="str">
        <f t="shared" si="375"/>
        <v/>
      </c>
      <c r="AZ817" s="82">
        <f>IFERROR(FIND("População afetada/evacuada",consulta_completa__11[[#This Row],[13 - Ocorrências/Ambientes Atingidos]]),0)</f>
        <v>0</v>
      </c>
      <c r="BA817" s="82" t="str">
        <f t="shared" si="376"/>
        <v/>
      </c>
      <c r="BB817" s="82">
        <f>IFERROR(FIND("Suspensão de abastecimento de água",consulta_completa__11[[#This Row],[13 - Ocorrências/Ambientes Atingidos]]),0)</f>
        <v>0</v>
      </c>
      <c r="BC817" s="83" t="str">
        <f t="shared" si="404"/>
        <v/>
      </c>
      <c r="BD817" s="82">
        <f>IFERROR(FIND("Rio/córrego",consulta_completa__11[[#This Row],[13 - Ocorrências/Ambientes Atingidos]]),0)</f>
        <v>0</v>
      </c>
      <c r="BE817" s="83" t="str">
        <f t="shared" si="377"/>
        <v/>
      </c>
      <c r="BF817" s="82">
        <f>IFERROR(FIND("Lago",consulta_completa__11[[#This Row],[13 - Ocorrências/Ambientes Atingidos]]),0)</f>
        <v>0</v>
      </c>
      <c r="BG817" s="83" t="str">
        <f t="shared" si="378"/>
        <v/>
      </c>
      <c r="BH817" s="82">
        <f>IFERROR(FIND("Mar",consulta_completa__11[[#This Row],[13 - Ocorrências/Ambientes Atingidos]]),0)</f>
        <v>0</v>
      </c>
      <c r="BI817" s="83" t="str">
        <f t="shared" si="379"/>
        <v/>
      </c>
      <c r="BJ817" s="82">
        <f>IFERROR(FIND("Praia",consulta_completa__11[[#This Row],[13 - Ocorrências/Ambientes Atingidos]]),0)</f>
        <v>0</v>
      </c>
      <c r="BK817" s="83" t="str">
        <f t="shared" si="380"/>
        <v/>
      </c>
      <c r="BL817" s="82">
        <f>IFERROR(FIND("Solo",consulta_completa__11[[#This Row],[13 - Ocorrências/Ambientes Atingidos]]),0)</f>
        <v>0</v>
      </c>
      <c r="BM817" s="83" t="str">
        <f t="shared" si="381"/>
        <v/>
      </c>
      <c r="BN817" s="82">
        <f>IFERROR(FIND("Águas subterrâneas",consulta_completa__11[[#This Row],[13 - Ocorrências/Ambientes Atingidos]]),0)</f>
        <v>0</v>
      </c>
      <c r="BO817" s="83" t="str">
        <f t="shared" si="382"/>
        <v/>
      </c>
      <c r="BP817" s="82">
        <f>IFERROR(FIND("Atmosfera",consulta_completa__11[[#This Row],[13 - Ocorrências/Ambientes Atingidos]]),0)</f>
        <v>0</v>
      </c>
      <c r="BQ817" s="83" t="str">
        <f t="shared" si="383"/>
        <v/>
      </c>
      <c r="BR817" s="82">
        <f>IFERROR(FIND("Flora",consulta_completa__11[[#This Row],[13 - Ocorrências/Ambientes Atingidos]]),0)</f>
        <v>0</v>
      </c>
      <c r="BS817" s="83" t="str">
        <f t="shared" si="384"/>
        <v/>
      </c>
      <c r="BT817" s="82">
        <f>IFERROR(FIND("Fauna",consulta_completa__11[[#This Row],[13 - Ocorrências/Ambientes Atingidos]]),0)</f>
        <v>0</v>
      </c>
      <c r="BU817" s="83" t="str">
        <f t="shared" si="385"/>
        <v/>
      </c>
      <c r="BV817" s="82">
        <f>IFERROR(FIND("UC federal",consulta_completa__11[[#This Row],[13 - Ocorrências/Ambientes Atingidos]]),0)</f>
        <v>0</v>
      </c>
      <c r="BW817" s="83" t="str">
        <f t="shared" si="386"/>
        <v/>
      </c>
      <c r="BX817" s="82">
        <f>IFERROR(FIND("UC estadual/municipal",consulta_completa__11[[#This Row],[13 - Ocorrências/Ambientes Atingidos]]),0)</f>
        <v>0</v>
      </c>
      <c r="BY817" s="83" t="str">
        <f t="shared" si="387"/>
        <v/>
      </c>
      <c r="BZ817" s="82">
        <f>IFERROR(FIND("Outro(s)",consulta_completa__11[[#This Row],[13 - Ocorrências/Ambientes Atingidos]]),0)</f>
        <v>0</v>
      </c>
      <c r="CA817" s="83" t="str">
        <f t="shared" si="388"/>
        <v/>
      </c>
      <c r="CB817" s="82">
        <f>IFERROR(FIND("Sem dano",consulta_completa__11[[#This Row],[13 - Ocorrências/Ambientes Atingidos]]),0)</f>
        <v>0</v>
      </c>
      <c r="CC817" s="83" t="str">
        <f t="shared" si="389"/>
        <v/>
      </c>
      <c r="CD817" s="82" t="str">
        <f>IF(consulta_completa__11[[#This Row],[13 - Ocorrências/Ambientes Atingidos]]="","X","")</f>
        <v>X</v>
      </c>
      <c r="CE817" s="84">
        <f>IFERROR(FIND("IBAMA",consulta_completa__11[[#This Row],[14 - Inst. Atuando no Local]]),0)</f>
        <v>0</v>
      </c>
      <c r="CF817" s="84" t="str">
        <f t="shared" si="390"/>
        <v/>
      </c>
      <c r="CG817" s="84">
        <f>IFERROR(FIND("OEMA",consulta_completa__11[[#This Row],[14 - Inst. Atuando no Local]]),0)</f>
        <v>0</v>
      </c>
      <c r="CH817" s="84" t="str">
        <f t="shared" si="391"/>
        <v/>
      </c>
      <c r="CI817" s="84">
        <f>IFERROR(FIND("DEFESA CIVIL",consulta_completa__11[[#This Row],[14 - Inst. Atuando no Local]]),0)</f>
        <v>0</v>
      </c>
      <c r="CJ817" s="84" t="str">
        <f t="shared" si="392"/>
        <v/>
      </c>
      <c r="CK817" s="84">
        <f>IFERROR(FIND("CORPO DE BOMBEIROS",consulta_completa__11[[#This Row],[14 - Inst. Atuando no Local]]),0)</f>
        <v>0</v>
      </c>
      <c r="CL817" s="84" t="str">
        <f t="shared" si="393"/>
        <v/>
      </c>
      <c r="CM817" s="84">
        <f>IFERROR(FIND("POLÍCIA RODOVIÁRIA",consulta_completa__11[[#This Row],[14 - Inst. Atuando no Local]]),0)</f>
        <v>0</v>
      </c>
      <c r="CN817" s="84" t="str">
        <f t="shared" si="394"/>
        <v/>
      </c>
      <c r="CO817" s="84">
        <f>IFERROR(FIND("POLÍCIA MILITAR",consulta_completa__11[[#This Row],[14 - Inst. Atuando no Local]]),0)</f>
        <v>0</v>
      </c>
      <c r="CP817" s="84" t="str">
        <f t="shared" si="395"/>
        <v/>
      </c>
      <c r="CQ817" s="84">
        <f>IFERROR(FIND("POLÍCIA CIVIL",consulta_completa__11[[#This Row],[14 - Inst. Atuando no Local]]),0)</f>
        <v>0</v>
      </c>
      <c r="CR817" s="84" t="str">
        <f t="shared" si="396"/>
        <v/>
      </c>
      <c r="CS817" s="84">
        <f>IFERROR(FIND("MARINHA DO BRASIL",consulta_completa__11[[#This Row],[14 - Inst. Atuando no Local]]),0)</f>
        <v>0</v>
      </c>
      <c r="CT817" s="84" t="str">
        <f t="shared" si="397"/>
        <v/>
      </c>
      <c r="CU817" s="84">
        <f>IFERROR(FIND("EMPRESA ESPECIALIZADA EM ATENDIMENTO",consulta_completa__11[[#This Row],[14 - Inst. Atuando no Local]]),0)</f>
        <v>0</v>
      </c>
      <c r="CV817" s="84" t="str">
        <f t="shared" si="398"/>
        <v/>
      </c>
      <c r="CW817" s="84">
        <f>IFERROR(FIND("IBAMA",consulta_completa__11[[#This Row],[14 - Inst. Atuando no Local]]),0)</f>
        <v>0</v>
      </c>
      <c r="CX817" s="84" t="str">
        <f t="shared" si="399"/>
        <v/>
      </c>
      <c r="CY817" s="84" t="str">
        <f>IF(consulta_completa__11[[#This Row],[14 - Inst. Atuando no Local]]="","X","")</f>
        <v/>
      </c>
      <c r="CZ817" s="84">
        <f>IFERROR(FIND("OUTRA (S)",consulta_completa__11[[#This Row],[14 - Inst. Atuando no Local]]),0)</f>
        <v>0</v>
      </c>
      <c r="DA817" s="84" t="str">
        <f t="shared" si="400"/>
        <v/>
      </c>
      <c r="DB817" s="35" t="str">
        <f t="shared" si="401"/>
        <v>Sim</v>
      </c>
      <c r="DC817" s="35" t="str">
        <f t="shared" si="402"/>
        <v>Não</v>
      </c>
      <c r="DD817" s="35" t="str">
        <f t="shared" si="403"/>
        <v>Sim</v>
      </c>
      <c r="DE817" s="87" t="str">
        <f t="shared" si="405"/>
        <v>Sem informação</v>
      </c>
    </row>
    <row r="818" spans="1:109">
      <c r="A818" s="14">
        <v>2025112668413</v>
      </c>
      <c r="B818" s="1">
        <v>45986</v>
      </c>
      <c r="C818" t="s">
        <v>1036</v>
      </c>
      <c r="D818" t="s">
        <v>343</v>
      </c>
      <c r="E818" t="s">
        <v>139</v>
      </c>
      <c r="F818" t="s">
        <v>112</v>
      </c>
      <c r="G818" t="s">
        <v>113</v>
      </c>
      <c r="H818" t="s">
        <v>114</v>
      </c>
      <c r="I818" t="s">
        <v>114</v>
      </c>
      <c r="J818" t="s">
        <v>441</v>
      </c>
      <c r="K818" t="s">
        <v>6997</v>
      </c>
      <c r="L818" t="s">
        <v>117</v>
      </c>
      <c r="M818" t="s">
        <v>140</v>
      </c>
      <c r="N818" t="s">
        <v>141</v>
      </c>
      <c r="O818" t="s">
        <v>185</v>
      </c>
      <c r="P818" t="s">
        <v>355</v>
      </c>
      <c r="Q818" t="s">
        <v>230</v>
      </c>
      <c r="R818" t="s">
        <v>123</v>
      </c>
      <c r="S818" t="s">
        <v>113</v>
      </c>
      <c r="T818" t="s">
        <v>6998</v>
      </c>
      <c r="U818" t="s">
        <v>145</v>
      </c>
      <c r="V818" t="s">
        <v>6999</v>
      </c>
      <c r="W818" t="b">
        <v>1</v>
      </c>
      <c r="Z818" t="s">
        <v>7000</v>
      </c>
      <c r="AA818" t="s">
        <v>7001</v>
      </c>
      <c r="AB818" t="s">
        <v>823</v>
      </c>
      <c r="AC818" t="s">
        <v>113</v>
      </c>
      <c r="AD818">
        <v>2</v>
      </c>
      <c r="AE818" t="s">
        <v>113</v>
      </c>
      <c r="AF818" t="s">
        <v>1436</v>
      </c>
      <c r="AG818" t="s">
        <v>825</v>
      </c>
      <c r="AH818" t="s">
        <v>131</v>
      </c>
      <c r="AI818" t="s">
        <v>131</v>
      </c>
      <c r="AJ818" t="s">
        <v>131</v>
      </c>
      <c r="AK818" t="s">
        <v>7002</v>
      </c>
      <c r="AL818" t="s">
        <v>7003</v>
      </c>
      <c r="AM818" t="s">
        <v>153</v>
      </c>
      <c r="AN818" t="s">
        <v>154</v>
      </c>
      <c r="AO818" t="s">
        <v>113</v>
      </c>
      <c r="AP818">
        <v>6133161070</v>
      </c>
      <c r="AQ818" t="s">
        <v>156</v>
      </c>
      <c r="AR818" t="s">
        <v>113</v>
      </c>
      <c r="AS818" t="s">
        <v>113</v>
      </c>
      <c r="AT818" t="s">
        <v>7004</v>
      </c>
      <c r="AU818" t="s">
        <v>592</v>
      </c>
      <c r="AV818">
        <v>240000000</v>
      </c>
      <c r="AW818" t="s">
        <v>159</v>
      </c>
      <c r="AX818" s="82">
        <f>IFERROR(FIND("Óbitos/feridos",consulta_completa__11[[#This Row],[13 - Ocorrências/Ambientes Atingidos]]),0)</f>
        <v>0</v>
      </c>
      <c r="AY818" s="83" t="str">
        <f t="shared" si="375"/>
        <v/>
      </c>
      <c r="AZ818" s="82">
        <f>IFERROR(FIND("População afetada/evacuada",consulta_completa__11[[#This Row],[13 - Ocorrências/Ambientes Atingidos]]),0)</f>
        <v>0</v>
      </c>
      <c r="BA818" s="82" t="str">
        <f t="shared" si="376"/>
        <v/>
      </c>
      <c r="BB818" s="82">
        <f>IFERROR(FIND("Suspensão de abastecimento de água",consulta_completa__11[[#This Row],[13 - Ocorrências/Ambientes Atingidos]]),0)</f>
        <v>0</v>
      </c>
      <c r="BC818" s="83" t="str">
        <f t="shared" si="404"/>
        <v/>
      </c>
      <c r="BD818" s="82">
        <f>IFERROR(FIND("Rio/córrego",consulta_completa__11[[#This Row],[13 - Ocorrências/Ambientes Atingidos]]),0)</f>
        <v>0</v>
      </c>
      <c r="BE818" s="83" t="str">
        <f t="shared" si="377"/>
        <v/>
      </c>
      <c r="BF818" s="82">
        <f>IFERROR(FIND("Lago",consulta_completa__11[[#This Row],[13 - Ocorrências/Ambientes Atingidos]]),0)</f>
        <v>0</v>
      </c>
      <c r="BG818" s="83" t="str">
        <f t="shared" si="378"/>
        <v/>
      </c>
      <c r="BH818" s="82">
        <f>IFERROR(FIND("Mar",consulta_completa__11[[#This Row],[13 - Ocorrências/Ambientes Atingidos]]),0)</f>
        <v>0</v>
      </c>
      <c r="BI818" s="83" t="str">
        <f t="shared" si="379"/>
        <v/>
      </c>
      <c r="BJ818" s="82">
        <f>IFERROR(FIND("Praia",consulta_completa__11[[#This Row],[13 - Ocorrências/Ambientes Atingidos]]),0)</f>
        <v>0</v>
      </c>
      <c r="BK818" s="83" t="str">
        <f t="shared" si="380"/>
        <v/>
      </c>
      <c r="BL818" s="82">
        <f>IFERROR(FIND("Solo",consulta_completa__11[[#This Row],[13 - Ocorrências/Ambientes Atingidos]]),0)</f>
        <v>1</v>
      </c>
      <c r="BM818" s="83" t="str">
        <f t="shared" si="381"/>
        <v>X</v>
      </c>
      <c r="BN818" s="82">
        <f>IFERROR(FIND("Águas subterrâneas",consulta_completa__11[[#This Row],[13 - Ocorrências/Ambientes Atingidos]]),0)</f>
        <v>0</v>
      </c>
      <c r="BO818" s="83" t="str">
        <f t="shared" si="382"/>
        <v/>
      </c>
      <c r="BP818" s="82">
        <f>IFERROR(FIND("Atmosfera",consulta_completa__11[[#This Row],[13 - Ocorrências/Ambientes Atingidos]]),0)</f>
        <v>0</v>
      </c>
      <c r="BQ818" s="83" t="str">
        <f t="shared" si="383"/>
        <v/>
      </c>
      <c r="BR818" s="82">
        <f>IFERROR(FIND("Flora",consulta_completa__11[[#This Row],[13 - Ocorrências/Ambientes Atingidos]]),0)</f>
        <v>0</v>
      </c>
      <c r="BS818" s="83" t="str">
        <f t="shared" si="384"/>
        <v/>
      </c>
      <c r="BT818" s="82">
        <f>IFERROR(FIND("Fauna",consulta_completa__11[[#This Row],[13 - Ocorrências/Ambientes Atingidos]]),0)</f>
        <v>0</v>
      </c>
      <c r="BU818" s="83" t="str">
        <f t="shared" si="385"/>
        <v/>
      </c>
      <c r="BV818" s="82">
        <f>IFERROR(FIND("UC federal",consulta_completa__11[[#This Row],[13 - Ocorrências/Ambientes Atingidos]]),0)</f>
        <v>0</v>
      </c>
      <c r="BW818" s="83" t="str">
        <f t="shared" si="386"/>
        <v/>
      </c>
      <c r="BX818" s="82">
        <f>IFERROR(FIND("UC estadual/municipal",consulta_completa__11[[#This Row],[13 - Ocorrências/Ambientes Atingidos]]),0)</f>
        <v>0</v>
      </c>
      <c r="BY818" s="83" t="str">
        <f t="shared" si="387"/>
        <v/>
      </c>
      <c r="BZ818" s="82">
        <f>IFERROR(FIND("Outro(s)",consulta_completa__11[[#This Row],[13 - Ocorrências/Ambientes Atingidos]]),0)</f>
        <v>0</v>
      </c>
      <c r="CA818" s="83" t="str">
        <f t="shared" si="388"/>
        <v/>
      </c>
      <c r="CB818" s="82">
        <f>IFERROR(FIND("Sem dano",consulta_completa__11[[#This Row],[13 - Ocorrências/Ambientes Atingidos]]),0)</f>
        <v>0</v>
      </c>
      <c r="CC818" s="83" t="str">
        <f t="shared" si="389"/>
        <v/>
      </c>
      <c r="CD818" s="82" t="str">
        <f>IF(consulta_completa__11[[#This Row],[13 - Ocorrências/Ambientes Atingidos]]="","X","")</f>
        <v/>
      </c>
      <c r="CE818" s="84">
        <f>IFERROR(FIND("IBAMA",consulta_completa__11[[#This Row],[14 - Inst. Atuando no Local]]),0)</f>
        <v>0</v>
      </c>
      <c r="CF818" s="84" t="str">
        <f t="shared" si="390"/>
        <v/>
      </c>
      <c r="CG818" s="84">
        <f>IFERROR(FIND("OEMA",consulta_completa__11[[#This Row],[14 - Inst. Atuando no Local]]),0)</f>
        <v>0</v>
      </c>
      <c r="CH818" s="84" t="str">
        <f t="shared" si="391"/>
        <v/>
      </c>
      <c r="CI818" s="84">
        <f>IFERROR(FIND("DEFESA CIVIL",consulta_completa__11[[#This Row],[14 - Inst. Atuando no Local]]),0)</f>
        <v>0</v>
      </c>
      <c r="CJ818" s="84" t="str">
        <f t="shared" si="392"/>
        <v/>
      </c>
      <c r="CK818" s="84">
        <f>IFERROR(FIND("CORPO DE BOMBEIROS",consulta_completa__11[[#This Row],[14 - Inst. Atuando no Local]]),0)</f>
        <v>0</v>
      </c>
      <c r="CL818" s="84" t="str">
        <f t="shared" si="393"/>
        <v/>
      </c>
      <c r="CM818" s="84">
        <f>IFERROR(FIND("POLÍCIA RODOVIÁRIA",consulta_completa__11[[#This Row],[14 - Inst. Atuando no Local]]),0)</f>
        <v>0</v>
      </c>
      <c r="CN818" s="84" t="str">
        <f t="shared" si="394"/>
        <v/>
      </c>
      <c r="CO818" s="84">
        <f>IFERROR(FIND("POLÍCIA MILITAR",consulta_completa__11[[#This Row],[14 - Inst. Atuando no Local]]),0)</f>
        <v>0</v>
      </c>
      <c r="CP818" s="84" t="str">
        <f t="shared" si="395"/>
        <v/>
      </c>
      <c r="CQ818" s="84">
        <f>IFERROR(FIND("POLÍCIA CIVIL",consulta_completa__11[[#This Row],[14 - Inst. Atuando no Local]]),0)</f>
        <v>0</v>
      </c>
      <c r="CR818" s="84" t="str">
        <f t="shared" si="396"/>
        <v/>
      </c>
      <c r="CS818" s="84">
        <f>IFERROR(FIND("MARINHA DO BRASIL",consulta_completa__11[[#This Row],[14 - Inst. Atuando no Local]]),0)</f>
        <v>0</v>
      </c>
      <c r="CT818" s="84" t="str">
        <f t="shared" si="397"/>
        <v/>
      </c>
      <c r="CU818" s="84">
        <f>IFERROR(FIND("EMPRESA ESPECIALIZADA EM ATENDIMENTO",consulta_completa__11[[#This Row],[14 - Inst. Atuando no Local]]),0)</f>
        <v>0</v>
      </c>
      <c r="CV818" s="84" t="str">
        <f t="shared" si="398"/>
        <v/>
      </c>
      <c r="CW818" s="84">
        <f>IFERROR(FIND("IBAMA",consulta_completa__11[[#This Row],[14 - Inst. Atuando no Local]]),0)</f>
        <v>0</v>
      </c>
      <c r="CX818" s="84" t="str">
        <f t="shared" si="399"/>
        <v/>
      </c>
      <c r="CY818" s="84" t="str">
        <f>IF(consulta_completa__11[[#This Row],[14 - Inst. Atuando no Local]]="","X","")</f>
        <v/>
      </c>
      <c r="CZ818" s="84">
        <f>IFERROR(FIND("OUTRA (S)",consulta_completa__11[[#This Row],[14 - Inst. Atuando no Local]]),0)</f>
        <v>0</v>
      </c>
      <c r="DA818" s="84" t="str">
        <f t="shared" si="400"/>
        <v/>
      </c>
      <c r="DB818" s="35" t="str">
        <f t="shared" si="401"/>
        <v>Sim</v>
      </c>
      <c r="DC818" s="35" t="str">
        <f t="shared" si="402"/>
        <v>Não</v>
      </c>
      <c r="DD818" s="35" t="str">
        <f t="shared" si="403"/>
        <v>Sim</v>
      </c>
      <c r="DE818" s="87" t="str">
        <f t="shared" si="405"/>
        <v>Estadual</v>
      </c>
    </row>
    <row r="819" spans="1:109">
      <c r="A819" s="14">
        <v>2025112736004</v>
      </c>
      <c r="B819" s="1">
        <v>45988</v>
      </c>
      <c r="C819" t="s">
        <v>2590</v>
      </c>
      <c r="D819" t="s">
        <v>161</v>
      </c>
      <c r="E819" t="s">
        <v>162</v>
      </c>
      <c r="F819" t="s">
        <v>1202</v>
      </c>
      <c r="G819" t="s">
        <v>113</v>
      </c>
      <c r="H819" t="s">
        <v>114</v>
      </c>
      <c r="I819" t="s">
        <v>114</v>
      </c>
      <c r="J819" t="s">
        <v>113</v>
      </c>
      <c r="K819" t="s">
        <v>114</v>
      </c>
      <c r="L819" t="s">
        <v>114</v>
      </c>
      <c r="M819" t="s">
        <v>1912</v>
      </c>
      <c r="N819" t="s">
        <v>2139</v>
      </c>
      <c r="O819" t="s">
        <v>239</v>
      </c>
      <c r="P819" t="s">
        <v>142</v>
      </c>
      <c r="Q819" t="s">
        <v>230</v>
      </c>
      <c r="R819" t="s">
        <v>123</v>
      </c>
      <c r="S819" t="s">
        <v>113</v>
      </c>
      <c r="T819" t="s">
        <v>7005</v>
      </c>
      <c r="U819" t="s">
        <v>7006</v>
      </c>
      <c r="V819" t="s">
        <v>7007</v>
      </c>
      <c r="X819" t="b">
        <v>1</v>
      </c>
      <c r="Z819" t="s">
        <v>2529</v>
      </c>
      <c r="AA819" t="s">
        <v>7007</v>
      </c>
      <c r="AB819" t="s">
        <v>358</v>
      </c>
      <c r="AC819" t="s">
        <v>113</v>
      </c>
      <c r="AD819">
        <v>1</v>
      </c>
      <c r="AE819" t="s">
        <v>113</v>
      </c>
      <c r="AF819" t="s">
        <v>113</v>
      </c>
      <c r="AG819" t="s">
        <v>113</v>
      </c>
      <c r="AH819" t="s">
        <v>131</v>
      </c>
      <c r="AI819" t="s">
        <v>132</v>
      </c>
      <c r="AJ819" t="s">
        <v>131</v>
      </c>
      <c r="AK819" t="s">
        <v>7008</v>
      </c>
      <c r="AL819" t="s">
        <v>113</v>
      </c>
      <c r="AM819" t="s">
        <v>2933</v>
      </c>
      <c r="AN819" t="s">
        <v>154</v>
      </c>
      <c r="AO819" t="s">
        <v>266</v>
      </c>
      <c r="AQ819" t="s">
        <v>2934</v>
      </c>
      <c r="AR819" t="s">
        <v>113</v>
      </c>
      <c r="AS819" t="s">
        <v>113</v>
      </c>
      <c r="AT819" t="s">
        <v>113</v>
      </c>
      <c r="AU819" t="s">
        <v>113</v>
      </c>
      <c r="AW819" t="s">
        <v>113</v>
      </c>
      <c r="AX819" s="82">
        <f>IFERROR(FIND("Óbitos/feridos",consulta_completa__11[[#This Row],[13 - Ocorrências/Ambientes Atingidos]]),0)</f>
        <v>0</v>
      </c>
      <c r="AY819" s="83" t="str">
        <f t="shared" si="375"/>
        <v/>
      </c>
      <c r="AZ819" s="82">
        <f>IFERROR(FIND("População afetada/evacuada",consulta_completa__11[[#This Row],[13 - Ocorrências/Ambientes Atingidos]]),0)</f>
        <v>0</v>
      </c>
      <c r="BA819" s="82" t="str">
        <f t="shared" si="376"/>
        <v/>
      </c>
      <c r="BB819" s="82">
        <f>IFERROR(FIND("Suspensão de abastecimento de água",consulta_completa__11[[#This Row],[13 - Ocorrências/Ambientes Atingidos]]),0)</f>
        <v>0</v>
      </c>
      <c r="BC819" s="83" t="str">
        <f t="shared" si="404"/>
        <v/>
      </c>
      <c r="BD819" s="82">
        <f>IFERROR(FIND("Rio/córrego",consulta_completa__11[[#This Row],[13 - Ocorrências/Ambientes Atingidos]]),0)</f>
        <v>0</v>
      </c>
      <c r="BE819" s="83" t="str">
        <f t="shared" si="377"/>
        <v/>
      </c>
      <c r="BF819" s="82">
        <f>IFERROR(FIND("Lago",consulta_completa__11[[#This Row],[13 - Ocorrências/Ambientes Atingidos]]),0)</f>
        <v>0</v>
      </c>
      <c r="BG819" s="83" t="str">
        <f t="shared" si="378"/>
        <v/>
      </c>
      <c r="BH819" s="82">
        <f>IFERROR(FIND("Mar",consulta_completa__11[[#This Row],[13 - Ocorrências/Ambientes Atingidos]]),0)</f>
        <v>0</v>
      </c>
      <c r="BI819" s="83" t="str">
        <f t="shared" si="379"/>
        <v/>
      </c>
      <c r="BJ819" s="82">
        <f>IFERROR(FIND("Praia",consulta_completa__11[[#This Row],[13 - Ocorrências/Ambientes Atingidos]]),0)</f>
        <v>0</v>
      </c>
      <c r="BK819" s="83" t="str">
        <f t="shared" si="380"/>
        <v/>
      </c>
      <c r="BL819" s="82">
        <f>IFERROR(FIND("Solo",consulta_completa__11[[#This Row],[13 - Ocorrências/Ambientes Atingidos]]),0)</f>
        <v>0</v>
      </c>
      <c r="BM819" s="83" t="str">
        <f t="shared" si="381"/>
        <v/>
      </c>
      <c r="BN819" s="82">
        <f>IFERROR(FIND("Águas subterrâneas",consulta_completa__11[[#This Row],[13 - Ocorrências/Ambientes Atingidos]]),0)</f>
        <v>0</v>
      </c>
      <c r="BO819" s="83" t="str">
        <f t="shared" si="382"/>
        <v/>
      </c>
      <c r="BP819" s="82">
        <f>IFERROR(FIND("Atmosfera",consulta_completa__11[[#This Row],[13 - Ocorrências/Ambientes Atingidos]]),0)</f>
        <v>1</v>
      </c>
      <c r="BQ819" s="83" t="str">
        <f t="shared" si="383"/>
        <v>X</v>
      </c>
      <c r="BR819" s="82">
        <f>IFERROR(FIND("Flora",consulta_completa__11[[#This Row],[13 - Ocorrências/Ambientes Atingidos]]),0)</f>
        <v>0</v>
      </c>
      <c r="BS819" s="83" t="str">
        <f t="shared" si="384"/>
        <v/>
      </c>
      <c r="BT819" s="82">
        <f>IFERROR(FIND("Fauna",consulta_completa__11[[#This Row],[13 - Ocorrências/Ambientes Atingidos]]),0)</f>
        <v>0</v>
      </c>
      <c r="BU819" s="83" t="str">
        <f t="shared" si="385"/>
        <v/>
      </c>
      <c r="BV819" s="82">
        <f>IFERROR(FIND("UC federal",consulta_completa__11[[#This Row],[13 - Ocorrências/Ambientes Atingidos]]),0)</f>
        <v>0</v>
      </c>
      <c r="BW819" s="83" t="str">
        <f t="shared" si="386"/>
        <v/>
      </c>
      <c r="BX819" s="82">
        <f>IFERROR(FIND("UC estadual/municipal",consulta_completa__11[[#This Row],[13 - Ocorrências/Ambientes Atingidos]]),0)</f>
        <v>0</v>
      </c>
      <c r="BY819" s="83" t="str">
        <f t="shared" si="387"/>
        <v/>
      </c>
      <c r="BZ819" s="82">
        <f>IFERROR(FIND("Outro(s)",consulta_completa__11[[#This Row],[13 - Ocorrências/Ambientes Atingidos]]),0)</f>
        <v>0</v>
      </c>
      <c r="CA819" s="83" t="str">
        <f t="shared" si="388"/>
        <v/>
      </c>
      <c r="CB819" s="82">
        <f>IFERROR(FIND("Sem dano",consulta_completa__11[[#This Row],[13 - Ocorrências/Ambientes Atingidos]]),0)</f>
        <v>0</v>
      </c>
      <c r="CC819" s="83" t="str">
        <f t="shared" si="389"/>
        <v/>
      </c>
      <c r="CD819" s="82" t="str">
        <f>IF(consulta_completa__11[[#This Row],[13 - Ocorrências/Ambientes Atingidos]]="","X","")</f>
        <v/>
      </c>
      <c r="CE819" s="84">
        <f>IFERROR(FIND("IBAMA",consulta_completa__11[[#This Row],[14 - Inst. Atuando no Local]]),0)</f>
        <v>0</v>
      </c>
      <c r="CF819" s="84" t="str">
        <f t="shared" si="390"/>
        <v/>
      </c>
      <c r="CG819" s="84">
        <f>IFERROR(FIND("OEMA",consulta_completa__11[[#This Row],[14 - Inst. Atuando no Local]]),0)</f>
        <v>0</v>
      </c>
      <c r="CH819" s="84" t="str">
        <f t="shared" si="391"/>
        <v/>
      </c>
      <c r="CI819" s="84">
        <f>IFERROR(FIND("DEFESA CIVIL",consulta_completa__11[[#This Row],[14 - Inst. Atuando no Local]]),0)</f>
        <v>0</v>
      </c>
      <c r="CJ819" s="84" t="str">
        <f t="shared" si="392"/>
        <v/>
      </c>
      <c r="CK819" s="84">
        <f>IFERROR(FIND("CORPO DE BOMBEIROS",consulta_completa__11[[#This Row],[14 - Inst. Atuando no Local]]),0)</f>
        <v>0</v>
      </c>
      <c r="CL819" s="84" t="str">
        <f t="shared" si="393"/>
        <v/>
      </c>
      <c r="CM819" s="84">
        <f>IFERROR(FIND("POLÍCIA RODOVIÁRIA",consulta_completa__11[[#This Row],[14 - Inst. Atuando no Local]]),0)</f>
        <v>0</v>
      </c>
      <c r="CN819" s="84" t="str">
        <f t="shared" si="394"/>
        <v/>
      </c>
      <c r="CO819" s="84">
        <f>IFERROR(FIND("POLÍCIA MILITAR",consulta_completa__11[[#This Row],[14 - Inst. Atuando no Local]]),0)</f>
        <v>0</v>
      </c>
      <c r="CP819" s="84" t="str">
        <f t="shared" si="395"/>
        <v/>
      </c>
      <c r="CQ819" s="84">
        <f>IFERROR(FIND("POLÍCIA CIVIL",consulta_completa__11[[#This Row],[14 - Inst. Atuando no Local]]),0)</f>
        <v>0</v>
      </c>
      <c r="CR819" s="84" t="str">
        <f t="shared" si="396"/>
        <v/>
      </c>
      <c r="CS819" s="84">
        <f>IFERROR(FIND("MARINHA DO BRASIL",consulta_completa__11[[#This Row],[14 - Inst. Atuando no Local]]),0)</f>
        <v>0</v>
      </c>
      <c r="CT819" s="84" t="str">
        <f t="shared" si="397"/>
        <v/>
      </c>
      <c r="CU819" s="84">
        <f>IFERROR(FIND("EMPRESA ESPECIALIZADA EM ATENDIMENTO",consulta_completa__11[[#This Row],[14 - Inst. Atuando no Local]]),0)</f>
        <v>0</v>
      </c>
      <c r="CV819" s="84" t="str">
        <f t="shared" si="398"/>
        <v/>
      </c>
      <c r="CW819" s="84">
        <f>IFERROR(FIND("IBAMA",consulta_completa__11[[#This Row],[14 - Inst. Atuando no Local]]),0)</f>
        <v>0</v>
      </c>
      <c r="CX819" s="84" t="str">
        <f t="shared" si="399"/>
        <v/>
      </c>
      <c r="CY819" s="84" t="str">
        <f>IF(consulta_completa__11[[#This Row],[14 - Inst. Atuando no Local]]="","X","")</f>
        <v/>
      </c>
      <c r="CZ819" s="84">
        <f>IFERROR(FIND("OUTRA (S)",consulta_completa__11[[#This Row],[14 - Inst. Atuando no Local]]),0)</f>
        <v>0</v>
      </c>
      <c r="DA819" s="84" t="str">
        <f t="shared" si="400"/>
        <v/>
      </c>
      <c r="DB819" s="35" t="str">
        <f t="shared" si="401"/>
        <v>Sim</v>
      </c>
      <c r="DC819" s="35" t="str">
        <f t="shared" si="402"/>
        <v>Não</v>
      </c>
      <c r="DD819" s="35" t="str">
        <f t="shared" si="403"/>
        <v>Sim</v>
      </c>
      <c r="DE819" s="87" t="str">
        <f t="shared" si="405"/>
        <v>Federal</v>
      </c>
    </row>
    <row r="820" spans="1:109">
      <c r="A820" s="14">
        <v>202512239607</v>
      </c>
      <c r="B820" s="1">
        <v>46011</v>
      </c>
      <c r="C820" t="s">
        <v>2059</v>
      </c>
      <c r="D820" t="s">
        <v>609</v>
      </c>
      <c r="E820" t="s">
        <v>139</v>
      </c>
      <c r="F820" t="s">
        <v>112</v>
      </c>
      <c r="G820" t="s">
        <v>113</v>
      </c>
      <c r="H820" t="s">
        <v>114</v>
      </c>
      <c r="I820" t="s">
        <v>114</v>
      </c>
      <c r="J820" t="s">
        <v>441</v>
      </c>
      <c r="K820" t="s">
        <v>7009</v>
      </c>
      <c r="L820" t="s">
        <v>117</v>
      </c>
      <c r="M820" t="s">
        <v>140</v>
      </c>
      <c r="N820" t="s">
        <v>141</v>
      </c>
      <c r="O820" t="s">
        <v>239</v>
      </c>
      <c r="P820" t="s">
        <v>229</v>
      </c>
      <c r="Q820" t="s">
        <v>230</v>
      </c>
      <c r="R820" t="s">
        <v>123</v>
      </c>
      <c r="S820" t="s">
        <v>113</v>
      </c>
      <c r="T820" t="s">
        <v>7010</v>
      </c>
      <c r="U820" t="s">
        <v>145</v>
      </c>
      <c r="V820" t="s">
        <v>7011</v>
      </c>
      <c r="Y820" t="b">
        <v>1</v>
      </c>
      <c r="Z820" t="s">
        <v>7012</v>
      </c>
      <c r="AA820" t="s">
        <v>113</v>
      </c>
      <c r="AB820" t="s">
        <v>613</v>
      </c>
      <c r="AC820" t="s">
        <v>113</v>
      </c>
      <c r="AD820">
        <v>2</v>
      </c>
      <c r="AE820" t="s">
        <v>113</v>
      </c>
      <c r="AF820" t="s">
        <v>614</v>
      </c>
      <c r="AG820" t="s">
        <v>615</v>
      </c>
      <c r="AH820" t="s">
        <v>131</v>
      </c>
      <c r="AI820" t="s">
        <v>131</v>
      </c>
      <c r="AJ820" t="s">
        <v>131</v>
      </c>
      <c r="AK820" t="s">
        <v>616</v>
      </c>
      <c r="AL820" t="s">
        <v>7013</v>
      </c>
      <c r="AM820" t="s">
        <v>153</v>
      </c>
      <c r="AN820" t="s">
        <v>154</v>
      </c>
      <c r="AO820" t="s">
        <v>155</v>
      </c>
      <c r="AP820">
        <v>6133161070</v>
      </c>
      <c r="AQ820" t="s">
        <v>156</v>
      </c>
      <c r="AR820" t="s">
        <v>113</v>
      </c>
      <c r="AS820" t="s">
        <v>113</v>
      </c>
      <c r="AT820" t="s">
        <v>2067</v>
      </c>
      <c r="AU820" t="s">
        <v>796</v>
      </c>
      <c r="AV820">
        <v>105000000</v>
      </c>
      <c r="AW820" t="s">
        <v>159</v>
      </c>
      <c r="AX820" s="82">
        <f>IFERROR(FIND("Óbitos/feridos",consulta_completa__11[[#This Row],[13 - Ocorrências/Ambientes Atingidos]]),0)</f>
        <v>0</v>
      </c>
      <c r="AY820" s="83" t="str">
        <f t="shared" si="375"/>
        <v/>
      </c>
      <c r="AZ820" s="82">
        <f>IFERROR(FIND("População afetada/evacuada",consulta_completa__11[[#This Row],[13 - Ocorrências/Ambientes Atingidos]]),0)</f>
        <v>0</v>
      </c>
      <c r="BA820" s="82" t="str">
        <f t="shared" si="376"/>
        <v/>
      </c>
      <c r="BB820" s="82">
        <f>IFERROR(FIND("Suspensão de abastecimento de água",consulta_completa__11[[#This Row],[13 - Ocorrências/Ambientes Atingidos]]),0)</f>
        <v>0</v>
      </c>
      <c r="BC820" s="83" t="str">
        <f t="shared" si="404"/>
        <v/>
      </c>
      <c r="BD820" s="82">
        <f>IFERROR(FIND("Rio/córrego",consulta_completa__11[[#This Row],[13 - Ocorrências/Ambientes Atingidos]]),0)</f>
        <v>0</v>
      </c>
      <c r="BE820" s="83" t="str">
        <f t="shared" si="377"/>
        <v/>
      </c>
      <c r="BF820" s="82">
        <f>IFERROR(FIND("Lago",consulta_completa__11[[#This Row],[13 - Ocorrências/Ambientes Atingidos]]),0)</f>
        <v>0</v>
      </c>
      <c r="BG820" s="83" t="str">
        <f t="shared" si="378"/>
        <v/>
      </c>
      <c r="BH820" s="82">
        <f>IFERROR(FIND("Mar",consulta_completa__11[[#This Row],[13 - Ocorrências/Ambientes Atingidos]]),0)</f>
        <v>0</v>
      </c>
      <c r="BI820" s="83" t="str">
        <f t="shared" si="379"/>
        <v/>
      </c>
      <c r="BJ820" s="82">
        <f>IFERROR(FIND("Praia",consulta_completa__11[[#This Row],[13 - Ocorrências/Ambientes Atingidos]]),0)</f>
        <v>0</v>
      </c>
      <c r="BK820" s="83" t="str">
        <f t="shared" si="380"/>
        <v/>
      </c>
      <c r="BL820" s="82">
        <f>IFERROR(FIND("Solo",consulta_completa__11[[#This Row],[13 - Ocorrências/Ambientes Atingidos]]),0)</f>
        <v>1</v>
      </c>
      <c r="BM820" s="83" t="str">
        <f t="shared" si="381"/>
        <v>X</v>
      </c>
      <c r="BN820" s="82">
        <f>IFERROR(FIND("Águas subterrâneas",consulta_completa__11[[#This Row],[13 - Ocorrências/Ambientes Atingidos]]),0)</f>
        <v>0</v>
      </c>
      <c r="BO820" s="83" t="str">
        <f t="shared" si="382"/>
        <v/>
      </c>
      <c r="BP820" s="82">
        <f>IFERROR(FIND("Atmosfera",consulta_completa__11[[#This Row],[13 - Ocorrências/Ambientes Atingidos]]),0)</f>
        <v>0</v>
      </c>
      <c r="BQ820" s="83" t="str">
        <f t="shared" si="383"/>
        <v/>
      </c>
      <c r="BR820" s="82">
        <f>IFERROR(FIND("Flora",consulta_completa__11[[#This Row],[13 - Ocorrências/Ambientes Atingidos]]),0)</f>
        <v>0</v>
      </c>
      <c r="BS820" s="83" t="str">
        <f t="shared" si="384"/>
        <v/>
      </c>
      <c r="BT820" s="82">
        <f>IFERROR(FIND("Fauna",consulta_completa__11[[#This Row],[13 - Ocorrências/Ambientes Atingidos]]),0)</f>
        <v>0</v>
      </c>
      <c r="BU820" s="83" t="str">
        <f t="shared" si="385"/>
        <v/>
      </c>
      <c r="BV820" s="82">
        <f>IFERROR(FIND("UC federal",consulta_completa__11[[#This Row],[13 - Ocorrências/Ambientes Atingidos]]),0)</f>
        <v>0</v>
      </c>
      <c r="BW820" s="83" t="str">
        <f t="shared" si="386"/>
        <v/>
      </c>
      <c r="BX820" s="82">
        <f>IFERROR(FIND("UC estadual/municipal",consulta_completa__11[[#This Row],[13 - Ocorrências/Ambientes Atingidos]]),0)</f>
        <v>0</v>
      </c>
      <c r="BY820" s="83" t="str">
        <f t="shared" si="387"/>
        <v/>
      </c>
      <c r="BZ820" s="82">
        <f>IFERROR(FIND("Outro(s)",consulta_completa__11[[#This Row],[13 - Ocorrências/Ambientes Atingidos]]),0)</f>
        <v>0</v>
      </c>
      <c r="CA820" s="83" t="str">
        <f t="shared" si="388"/>
        <v/>
      </c>
      <c r="CB820" s="82">
        <f>IFERROR(FIND("Sem dano",consulta_completa__11[[#This Row],[13 - Ocorrências/Ambientes Atingidos]]),0)</f>
        <v>0</v>
      </c>
      <c r="CC820" s="83" t="str">
        <f t="shared" si="389"/>
        <v/>
      </c>
      <c r="CD820" s="82" t="str">
        <f>IF(consulta_completa__11[[#This Row],[13 - Ocorrências/Ambientes Atingidos]]="","X","")</f>
        <v/>
      </c>
      <c r="CE820" s="84">
        <f>IFERROR(FIND("IBAMA",consulta_completa__11[[#This Row],[14 - Inst. Atuando no Local]]),0)</f>
        <v>0</v>
      </c>
      <c r="CF820" s="84" t="str">
        <f t="shared" si="390"/>
        <v/>
      </c>
      <c r="CG820" s="84">
        <f>IFERROR(FIND("OEMA",consulta_completa__11[[#This Row],[14 - Inst. Atuando no Local]]),0)</f>
        <v>0</v>
      </c>
      <c r="CH820" s="84" t="str">
        <f t="shared" si="391"/>
        <v/>
      </c>
      <c r="CI820" s="84">
        <f>IFERROR(FIND("DEFESA CIVIL",consulta_completa__11[[#This Row],[14 - Inst. Atuando no Local]]),0)</f>
        <v>0</v>
      </c>
      <c r="CJ820" s="84" t="str">
        <f t="shared" si="392"/>
        <v/>
      </c>
      <c r="CK820" s="84">
        <f>IFERROR(FIND("CORPO DE BOMBEIROS",consulta_completa__11[[#This Row],[14 - Inst. Atuando no Local]]),0)</f>
        <v>0</v>
      </c>
      <c r="CL820" s="84" t="str">
        <f t="shared" si="393"/>
        <v/>
      </c>
      <c r="CM820" s="84">
        <f>IFERROR(FIND("POLÍCIA RODOVIÁRIA",consulta_completa__11[[#This Row],[14 - Inst. Atuando no Local]]),0)</f>
        <v>0</v>
      </c>
      <c r="CN820" s="84" t="str">
        <f t="shared" si="394"/>
        <v/>
      </c>
      <c r="CO820" s="84">
        <f>IFERROR(FIND("POLÍCIA MILITAR",consulta_completa__11[[#This Row],[14 - Inst. Atuando no Local]]),0)</f>
        <v>0</v>
      </c>
      <c r="CP820" s="84" t="str">
        <f t="shared" si="395"/>
        <v/>
      </c>
      <c r="CQ820" s="84">
        <f>IFERROR(FIND("POLÍCIA CIVIL",consulta_completa__11[[#This Row],[14 - Inst. Atuando no Local]]),0)</f>
        <v>0</v>
      </c>
      <c r="CR820" s="84" t="str">
        <f t="shared" si="396"/>
        <v/>
      </c>
      <c r="CS820" s="84">
        <f>IFERROR(FIND("MARINHA DO BRASIL",consulta_completa__11[[#This Row],[14 - Inst. Atuando no Local]]),0)</f>
        <v>0</v>
      </c>
      <c r="CT820" s="84" t="str">
        <f t="shared" si="397"/>
        <v/>
      </c>
      <c r="CU820" s="84">
        <f>IFERROR(FIND("EMPRESA ESPECIALIZADA EM ATENDIMENTO",consulta_completa__11[[#This Row],[14 - Inst. Atuando no Local]]),0)</f>
        <v>0</v>
      </c>
      <c r="CV820" s="84" t="str">
        <f t="shared" si="398"/>
        <v/>
      </c>
      <c r="CW820" s="84">
        <f>IFERROR(FIND("IBAMA",consulta_completa__11[[#This Row],[14 - Inst. Atuando no Local]]),0)</f>
        <v>0</v>
      </c>
      <c r="CX820" s="84" t="str">
        <f t="shared" si="399"/>
        <v/>
      </c>
      <c r="CY820" s="84" t="str">
        <f>IF(consulta_completa__11[[#This Row],[14 - Inst. Atuando no Local]]="","X","")</f>
        <v/>
      </c>
      <c r="CZ820" s="84">
        <f>IFERROR(FIND("OUTRA (S)",consulta_completa__11[[#This Row],[14 - Inst. Atuando no Local]]),0)</f>
        <v>0</v>
      </c>
      <c r="DA820" s="84" t="str">
        <f t="shared" si="400"/>
        <v/>
      </c>
      <c r="DB820" s="35" t="str">
        <f t="shared" si="401"/>
        <v>Sim</v>
      </c>
      <c r="DC820" s="35" t="str">
        <f t="shared" si="402"/>
        <v>Não</v>
      </c>
      <c r="DD820" s="35" t="str">
        <f t="shared" si="403"/>
        <v>Sim</v>
      </c>
      <c r="DE820" s="87" t="str">
        <f t="shared" si="405"/>
        <v>Estadual</v>
      </c>
    </row>
    <row r="821" spans="1:109">
      <c r="AX821" s="82">
        <f>IFERROR(FIND("Óbitos/feridos",consulta_completa__11[[#This Row],[13 - Ocorrências/Ambientes Atingidos]]),0)</f>
        <v>0</v>
      </c>
      <c r="AY821" s="83" t="str">
        <f t="shared" si="375"/>
        <v/>
      </c>
      <c r="AZ821" s="82">
        <f>IFERROR(FIND("População afetada/evacuada",consulta_completa__11[[#This Row],[13 - Ocorrências/Ambientes Atingidos]]),0)</f>
        <v>0</v>
      </c>
      <c r="BA821" s="82" t="str">
        <f t="shared" si="376"/>
        <v/>
      </c>
      <c r="BB821" s="82">
        <f>IFERROR(FIND("Suspensão de abastecimento de água",consulta_completa__11[[#This Row],[13 - Ocorrências/Ambientes Atingidos]]),0)</f>
        <v>0</v>
      </c>
      <c r="BC821" s="83" t="str">
        <f t="shared" si="404"/>
        <v/>
      </c>
      <c r="BD821" s="82">
        <f>IFERROR(FIND("Rio/córrego",consulta_completa__11[[#This Row],[13 - Ocorrências/Ambientes Atingidos]]),0)</f>
        <v>0</v>
      </c>
      <c r="BE821" s="83" t="str">
        <f t="shared" si="377"/>
        <v/>
      </c>
      <c r="BF821" s="82">
        <f>IFERROR(FIND("Lago",consulta_completa__11[[#This Row],[13 - Ocorrências/Ambientes Atingidos]]),0)</f>
        <v>0</v>
      </c>
      <c r="BG821" s="83" t="str">
        <f t="shared" si="378"/>
        <v/>
      </c>
      <c r="BH821" s="82">
        <f>IFERROR(FIND("Mar",consulta_completa__11[[#This Row],[13 - Ocorrências/Ambientes Atingidos]]),0)</f>
        <v>0</v>
      </c>
      <c r="BI821" s="83" t="str">
        <f t="shared" si="379"/>
        <v/>
      </c>
      <c r="BJ821" s="82">
        <f>IFERROR(FIND("Praia",consulta_completa__11[[#This Row],[13 - Ocorrências/Ambientes Atingidos]]),0)</f>
        <v>0</v>
      </c>
      <c r="BK821" s="83" t="str">
        <f t="shared" si="380"/>
        <v/>
      </c>
      <c r="BL821" s="82">
        <f>IFERROR(FIND("Solo",consulta_completa__11[[#This Row],[13 - Ocorrências/Ambientes Atingidos]]),0)</f>
        <v>0</v>
      </c>
      <c r="BM821" s="83" t="str">
        <f t="shared" si="381"/>
        <v/>
      </c>
      <c r="BN821" s="82">
        <f>IFERROR(FIND("Águas subterrâneas",consulta_completa__11[[#This Row],[13 - Ocorrências/Ambientes Atingidos]]),0)</f>
        <v>0</v>
      </c>
      <c r="BO821" s="83" t="str">
        <f t="shared" si="382"/>
        <v/>
      </c>
      <c r="BP821" s="82">
        <f>IFERROR(FIND("Atmosfera",consulta_completa__11[[#This Row],[13 - Ocorrências/Ambientes Atingidos]]),0)</f>
        <v>0</v>
      </c>
      <c r="BQ821" s="83" t="str">
        <f t="shared" si="383"/>
        <v/>
      </c>
      <c r="BR821" s="82">
        <f>IFERROR(FIND("Flora",consulta_completa__11[[#This Row],[13 - Ocorrências/Ambientes Atingidos]]),0)</f>
        <v>0</v>
      </c>
      <c r="BS821" s="83" t="str">
        <f t="shared" si="384"/>
        <v/>
      </c>
      <c r="BT821" s="82">
        <f>IFERROR(FIND("Fauna",consulta_completa__11[[#This Row],[13 - Ocorrências/Ambientes Atingidos]]),0)</f>
        <v>0</v>
      </c>
      <c r="BU821" s="83" t="str">
        <f t="shared" si="385"/>
        <v/>
      </c>
      <c r="BV821" s="82">
        <f>IFERROR(FIND("UC federal",consulta_completa__11[[#This Row],[13 - Ocorrências/Ambientes Atingidos]]),0)</f>
        <v>0</v>
      </c>
      <c r="BW821" s="83" t="str">
        <f t="shared" si="386"/>
        <v/>
      </c>
      <c r="BX821" s="82">
        <f>IFERROR(FIND("UC estadual/municipal",consulta_completa__11[[#This Row],[13 - Ocorrências/Ambientes Atingidos]]),0)</f>
        <v>0</v>
      </c>
      <c r="BY821" s="83" t="str">
        <f t="shared" si="387"/>
        <v/>
      </c>
      <c r="BZ821" s="82">
        <f>IFERROR(FIND("Outro(s)",consulta_completa__11[[#This Row],[13 - Ocorrências/Ambientes Atingidos]]),0)</f>
        <v>0</v>
      </c>
      <c r="CA821" s="83" t="str">
        <f t="shared" si="388"/>
        <v/>
      </c>
      <c r="CB821" s="82">
        <f>IFERROR(FIND("Sem dano",consulta_completa__11[[#This Row],[13 - Ocorrências/Ambientes Atingidos]]),0)</f>
        <v>0</v>
      </c>
      <c r="CC821" s="83" t="str">
        <f t="shared" si="389"/>
        <v/>
      </c>
      <c r="CD821" s="82" t="e">
        <f>IF(consulta_completa__11[[#This Row],[13 - Ocorrências/Ambientes Atingidos]]="","X","")</f>
        <v>#VALUE!</v>
      </c>
      <c r="CE821" s="84">
        <f>IFERROR(FIND("IBAMA",consulta_completa__11[[#This Row],[14 - Inst. Atuando no Local]]),0)</f>
        <v>0</v>
      </c>
      <c r="CF821" s="84" t="str">
        <f t="shared" si="390"/>
        <v/>
      </c>
      <c r="CG821" s="84">
        <f>IFERROR(FIND("OEMA",consulta_completa__11[[#This Row],[14 - Inst. Atuando no Local]]),0)</f>
        <v>0</v>
      </c>
      <c r="CH821" s="84" t="str">
        <f t="shared" si="391"/>
        <v/>
      </c>
      <c r="CI821" s="84">
        <f>IFERROR(FIND("DEFESA CIVIL",consulta_completa__11[[#This Row],[14 - Inst. Atuando no Local]]),0)</f>
        <v>0</v>
      </c>
      <c r="CJ821" s="84" t="str">
        <f t="shared" si="392"/>
        <v/>
      </c>
      <c r="CK821" s="84">
        <f>IFERROR(FIND("CORPO DE BOMBEIROS",consulta_completa__11[[#This Row],[14 - Inst. Atuando no Local]]),0)</f>
        <v>0</v>
      </c>
      <c r="CL821" s="84" t="str">
        <f t="shared" si="393"/>
        <v/>
      </c>
      <c r="CM821" s="84">
        <f>IFERROR(FIND("POLÍCIA RODOVIÁRIA",consulta_completa__11[[#This Row],[14 - Inst. Atuando no Local]]),0)</f>
        <v>0</v>
      </c>
      <c r="CN821" s="84" t="str">
        <f t="shared" si="394"/>
        <v/>
      </c>
      <c r="CO821" s="84">
        <f>IFERROR(FIND("POLÍCIA MILITAR",consulta_completa__11[[#This Row],[14 - Inst. Atuando no Local]]),0)</f>
        <v>0</v>
      </c>
      <c r="CP821" s="84" t="str">
        <f t="shared" si="395"/>
        <v/>
      </c>
      <c r="CQ821" s="84">
        <f>IFERROR(FIND("POLÍCIA CIVIL",consulta_completa__11[[#This Row],[14 - Inst. Atuando no Local]]),0)</f>
        <v>0</v>
      </c>
      <c r="CR821" s="84" t="str">
        <f t="shared" si="396"/>
        <v/>
      </c>
      <c r="CS821" s="84">
        <f>IFERROR(FIND("MARINHA DO BRASIL",consulta_completa__11[[#This Row],[14 - Inst. Atuando no Local]]),0)</f>
        <v>0</v>
      </c>
      <c r="CT821" s="84" t="str">
        <f t="shared" si="397"/>
        <v/>
      </c>
      <c r="CU821" s="84">
        <f>IFERROR(FIND("EMPRESA ESPECIALIZADA EM ATENDIMENTO",consulta_completa__11[[#This Row],[14 - Inst. Atuando no Local]]),0)</f>
        <v>0</v>
      </c>
      <c r="CV821" s="84" t="str">
        <f t="shared" si="398"/>
        <v/>
      </c>
      <c r="CW821" s="84">
        <f>IFERROR(FIND("IBAMA",consulta_completa__11[[#This Row],[14 - Inst. Atuando no Local]]),0)</f>
        <v>0</v>
      </c>
      <c r="CX821" s="84" t="str">
        <f t="shared" si="399"/>
        <v/>
      </c>
      <c r="CY821" s="84" t="e">
        <f>IF(consulta_completa__11[[#This Row],[14 - Inst. Atuando no Local]]="","X","")</f>
        <v>#VALUE!</v>
      </c>
      <c r="CZ821" s="84">
        <f>IFERROR(FIND("OUTRA (S)",consulta_completa__11[[#This Row],[14 - Inst. Atuando no Local]]),0)</f>
        <v>0</v>
      </c>
      <c r="DA821" s="84" t="str">
        <f t="shared" si="400"/>
        <v/>
      </c>
      <c r="DB821" s="35" t="str">
        <f t="shared" si="401"/>
        <v>Sim</v>
      </c>
      <c r="DC821" s="35" t="str">
        <f t="shared" si="402"/>
        <v>Não</v>
      </c>
      <c r="DD821" s="35" t="str">
        <f t="shared" si="403"/>
        <v>Sim</v>
      </c>
      <c r="DE821" s="87" t="str">
        <f t="shared" si="405"/>
        <v>Sem informação</v>
      </c>
    </row>
    <row r="822" spans="1:109">
      <c r="AX822" s="82">
        <f>IFERROR(FIND("Óbitos/feridos",consulta_completa__11[[#This Row],[13 - Ocorrências/Ambientes Atingidos]]),0)</f>
        <v>0</v>
      </c>
      <c r="AY822" s="83" t="str">
        <f t="shared" si="375"/>
        <v/>
      </c>
      <c r="AZ822" s="82">
        <f>IFERROR(FIND("População afetada/evacuada",consulta_completa__11[[#This Row],[13 - Ocorrências/Ambientes Atingidos]]),0)</f>
        <v>0</v>
      </c>
      <c r="BA822" s="82" t="str">
        <f t="shared" si="376"/>
        <v/>
      </c>
      <c r="BB822" s="82">
        <f>IFERROR(FIND("Suspensão de abastecimento de água",consulta_completa__11[[#This Row],[13 - Ocorrências/Ambientes Atingidos]]),0)</f>
        <v>0</v>
      </c>
      <c r="BC822" s="83" t="str">
        <f t="shared" si="404"/>
        <v/>
      </c>
      <c r="BD822" s="82">
        <f>IFERROR(FIND("Rio/córrego",consulta_completa__11[[#This Row],[13 - Ocorrências/Ambientes Atingidos]]),0)</f>
        <v>0</v>
      </c>
      <c r="BE822" s="83" t="str">
        <f t="shared" si="377"/>
        <v/>
      </c>
      <c r="BF822" s="82">
        <f>IFERROR(FIND("Lago",consulta_completa__11[[#This Row],[13 - Ocorrências/Ambientes Atingidos]]),0)</f>
        <v>0</v>
      </c>
      <c r="BG822" s="83" t="str">
        <f t="shared" si="378"/>
        <v/>
      </c>
      <c r="BH822" s="82">
        <f>IFERROR(FIND("Mar",consulta_completa__11[[#This Row],[13 - Ocorrências/Ambientes Atingidos]]),0)</f>
        <v>0</v>
      </c>
      <c r="BI822" s="83" t="str">
        <f t="shared" si="379"/>
        <v/>
      </c>
      <c r="BJ822" s="82">
        <f>IFERROR(FIND("Praia",consulta_completa__11[[#This Row],[13 - Ocorrências/Ambientes Atingidos]]),0)</f>
        <v>0</v>
      </c>
      <c r="BK822" s="83" t="str">
        <f t="shared" si="380"/>
        <v/>
      </c>
      <c r="BL822" s="82">
        <f>IFERROR(FIND("Solo",consulta_completa__11[[#This Row],[13 - Ocorrências/Ambientes Atingidos]]),0)</f>
        <v>0</v>
      </c>
      <c r="BM822" s="83" t="str">
        <f t="shared" si="381"/>
        <v/>
      </c>
      <c r="BN822" s="82">
        <f>IFERROR(FIND("Águas subterrâneas",consulta_completa__11[[#This Row],[13 - Ocorrências/Ambientes Atingidos]]),0)</f>
        <v>0</v>
      </c>
      <c r="BO822" s="83" t="str">
        <f t="shared" si="382"/>
        <v/>
      </c>
      <c r="BP822" s="82">
        <f>IFERROR(FIND("Atmosfera",consulta_completa__11[[#This Row],[13 - Ocorrências/Ambientes Atingidos]]),0)</f>
        <v>0</v>
      </c>
      <c r="BQ822" s="83" t="str">
        <f t="shared" si="383"/>
        <v/>
      </c>
      <c r="BR822" s="82">
        <f>IFERROR(FIND("Flora",consulta_completa__11[[#This Row],[13 - Ocorrências/Ambientes Atingidos]]),0)</f>
        <v>0</v>
      </c>
      <c r="BS822" s="83" t="str">
        <f t="shared" si="384"/>
        <v/>
      </c>
      <c r="BT822" s="82">
        <f>IFERROR(FIND("Fauna",consulta_completa__11[[#This Row],[13 - Ocorrências/Ambientes Atingidos]]),0)</f>
        <v>0</v>
      </c>
      <c r="BU822" s="83" t="str">
        <f t="shared" si="385"/>
        <v/>
      </c>
      <c r="BV822" s="82">
        <f>IFERROR(FIND("UC federal",consulta_completa__11[[#This Row],[13 - Ocorrências/Ambientes Atingidos]]),0)</f>
        <v>0</v>
      </c>
      <c r="BW822" s="83" t="str">
        <f t="shared" si="386"/>
        <v/>
      </c>
      <c r="BX822" s="82">
        <f>IFERROR(FIND("UC estadual/municipal",consulta_completa__11[[#This Row],[13 - Ocorrências/Ambientes Atingidos]]),0)</f>
        <v>0</v>
      </c>
      <c r="BY822" s="83" t="str">
        <f t="shared" si="387"/>
        <v/>
      </c>
      <c r="BZ822" s="82">
        <f>IFERROR(FIND("Outro(s)",consulta_completa__11[[#This Row],[13 - Ocorrências/Ambientes Atingidos]]),0)</f>
        <v>0</v>
      </c>
      <c r="CA822" s="83" t="str">
        <f t="shared" si="388"/>
        <v/>
      </c>
      <c r="CB822" s="82">
        <f>IFERROR(FIND("Sem dano",consulta_completa__11[[#This Row],[13 - Ocorrências/Ambientes Atingidos]]),0)</f>
        <v>0</v>
      </c>
      <c r="CC822" s="83" t="str">
        <f t="shared" si="389"/>
        <v/>
      </c>
      <c r="CD822" s="82" t="e">
        <f>IF(consulta_completa__11[[#This Row],[13 - Ocorrências/Ambientes Atingidos]]="","X","")</f>
        <v>#VALUE!</v>
      </c>
      <c r="CE822" s="84">
        <f>IFERROR(FIND("IBAMA",consulta_completa__11[[#This Row],[14 - Inst. Atuando no Local]]),0)</f>
        <v>0</v>
      </c>
      <c r="CF822" s="84" t="str">
        <f t="shared" si="390"/>
        <v/>
      </c>
      <c r="CG822" s="84">
        <f>IFERROR(FIND("OEMA",consulta_completa__11[[#This Row],[14 - Inst. Atuando no Local]]),0)</f>
        <v>0</v>
      </c>
      <c r="CH822" s="84" t="str">
        <f t="shared" si="391"/>
        <v/>
      </c>
      <c r="CI822" s="84">
        <f>IFERROR(FIND("DEFESA CIVIL",consulta_completa__11[[#This Row],[14 - Inst. Atuando no Local]]),0)</f>
        <v>0</v>
      </c>
      <c r="CJ822" s="84" t="str">
        <f t="shared" si="392"/>
        <v/>
      </c>
      <c r="CK822" s="84">
        <f>IFERROR(FIND("CORPO DE BOMBEIROS",consulta_completa__11[[#This Row],[14 - Inst. Atuando no Local]]),0)</f>
        <v>0</v>
      </c>
      <c r="CL822" s="84" t="str">
        <f t="shared" si="393"/>
        <v/>
      </c>
      <c r="CM822" s="84">
        <f>IFERROR(FIND("POLÍCIA RODOVIÁRIA",consulta_completa__11[[#This Row],[14 - Inst. Atuando no Local]]),0)</f>
        <v>0</v>
      </c>
      <c r="CN822" s="84" t="str">
        <f t="shared" si="394"/>
        <v/>
      </c>
      <c r="CO822" s="84">
        <f>IFERROR(FIND("POLÍCIA MILITAR",consulta_completa__11[[#This Row],[14 - Inst. Atuando no Local]]),0)</f>
        <v>0</v>
      </c>
      <c r="CP822" s="84" t="str">
        <f t="shared" si="395"/>
        <v/>
      </c>
      <c r="CQ822" s="84">
        <f>IFERROR(FIND("POLÍCIA CIVIL",consulta_completa__11[[#This Row],[14 - Inst. Atuando no Local]]),0)</f>
        <v>0</v>
      </c>
      <c r="CR822" s="84" t="str">
        <f t="shared" si="396"/>
        <v/>
      </c>
      <c r="CS822" s="84">
        <f>IFERROR(FIND("MARINHA DO BRASIL",consulta_completa__11[[#This Row],[14 - Inst. Atuando no Local]]),0)</f>
        <v>0</v>
      </c>
      <c r="CT822" s="84" t="str">
        <f t="shared" si="397"/>
        <v/>
      </c>
      <c r="CU822" s="84">
        <f>IFERROR(FIND("EMPRESA ESPECIALIZADA EM ATENDIMENTO",consulta_completa__11[[#This Row],[14 - Inst. Atuando no Local]]),0)</f>
        <v>0</v>
      </c>
      <c r="CV822" s="84" t="str">
        <f t="shared" si="398"/>
        <v/>
      </c>
      <c r="CW822" s="84">
        <f>IFERROR(FIND("IBAMA",consulta_completa__11[[#This Row],[14 - Inst. Atuando no Local]]),0)</f>
        <v>0</v>
      </c>
      <c r="CX822" s="84" t="str">
        <f t="shared" si="399"/>
        <v/>
      </c>
      <c r="CY822" s="84" t="e">
        <f>IF(consulta_completa__11[[#This Row],[14 - Inst. Atuando no Local]]="","X","")</f>
        <v>#VALUE!</v>
      </c>
      <c r="CZ822" s="84">
        <f>IFERROR(FIND("OUTRA (S)",consulta_completa__11[[#This Row],[14 - Inst. Atuando no Local]]),0)</f>
        <v>0</v>
      </c>
      <c r="DA822" s="84" t="str">
        <f t="shared" si="400"/>
        <v/>
      </c>
      <c r="DB822" s="35" t="str">
        <f t="shared" si="401"/>
        <v>Sim</v>
      </c>
      <c r="DC822" s="35" t="str">
        <f t="shared" si="402"/>
        <v>Não</v>
      </c>
      <c r="DD822" s="35" t="str">
        <f t="shared" si="403"/>
        <v>Sim</v>
      </c>
      <c r="DE822" s="87" t="str">
        <f t="shared" si="405"/>
        <v>Sem informação</v>
      </c>
    </row>
    <row r="823" spans="1:109">
      <c r="AX823" s="82">
        <f>IFERROR(FIND("Óbitos/feridos",consulta_completa__11[[#This Row],[13 - Ocorrências/Ambientes Atingidos]]),0)</f>
        <v>0</v>
      </c>
      <c r="AY823" s="83" t="str">
        <f t="shared" si="375"/>
        <v/>
      </c>
      <c r="AZ823" s="82">
        <f>IFERROR(FIND("População afetada/evacuada",consulta_completa__11[[#This Row],[13 - Ocorrências/Ambientes Atingidos]]),0)</f>
        <v>0</v>
      </c>
      <c r="BA823" s="82" t="str">
        <f t="shared" si="376"/>
        <v/>
      </c>
      <c r="BB823" s="82">
        <f>IFERROR(FIND("Suspensão de abastecimento de água",consulta_completa__11[[#This Row],[13 - Ocorrências/Ambientes Atingidos]]),0)</f>
        <v>0</v>
      </c>
      <c r="BC823" s="83" t="str">
        <f t="shared" si="404"/>
        <v/>
      </c>
      <c r="BD823" s="82">
        <f>IFERROR(FIND("Rio/córrego",consulta_completa__11[[#This Row],[13 - Ocorrências/Ambientes Atingidos]]),0)</f>
        <v>0</v>
      </c>
      <c r="BE823" s="83" t="str">
        <f t="shared" si="377"/>
        <v/>
      </c>
      <c r="BF823" s="82">
        <f>IFERROR(FIND("Lago",consulta_completa__11[[#This Row],[13 - Ocorrências/Ambientes Atingidos]]),0)</f>
        <v>0</v>
      </c>
      <c r="BG823" s="83" t="str">
        <f t="shared" si="378"/>
        <v/>
      </c>
      <c r="BH823" s="82">
        <f>IFERROR(FIND("Mar",consulta_completa__11[[#This Row],[13 - Ocorrências/Ambientes Atingidos]]),0)</f>
        <v>0</v>
      </c>
      <c r="BI823" s="83" t="str">
        <f t="shared" si="379"/>
        <v/>
      </c>
      <c r="BJ823" s="82">
        <f>IFERROR(FIND("Praia",consulta_completa__11[[#This Row],[13 - Ocorrências/Ambientes Atingidos]]),0)</f>
        <v>0</v>
      </c>
      <c r="BK823" s="83" t="str">
        <f t="shared" si="380"/>
        <v/>
      </c>
      <c r="BL823" s="82">
        <f>IFERROR(FIND("Solo",consulta_completa__11[[#This Row],[13 - Ocorrências/Ambientes Atingidos]]),0)</f>
        <v>0</v>
      </c>
      <c r="BM823" s="83" t="str">
        <f t="shared" si="381"/>
        <v/>
      </c>
      <c r="BN823" s="82">
        <f>IFERROR(FIND("Águas subterrâneas",consulta_completa__11[[#This Row],[13 - Ocorrências/Ambientes Atingidos]]),0)</f>
        <v>0</v>
      </c>
      <c r="BO823" s="83" t="str">
        <f t="shared" si="382"/>
        <v/>
      </c>
      <c r="BP823" s="82">
        <f>IFERROR(FIND("Atmosfera",consulta_completa__11[[#This Row],[13 - Ocorrências/Ambientes Atingidos]]),0)</f>
        <v>0</v>
      </c>
      <c r="BQ823" s="83" t="str">
        <f t="shared" si="383"/>
        <v/>
      </c>
      <c r="BR823" s="82">
        <f>IFERROR(FIND("Flora",consulta_completa__11[[#This Row],[13 - Ocorrências/Ambientes Atingidos]]),0)</f>
        <v>0</v>
      </c>
      <c r="BS823" s="83" t="str">
        <f t="shared" si="384"/>
        <v/>
      </c>
      <c r="BT823" s="82">
        <f>IFERROR(FIND("Fauna",consulta_completa__11[[#This Row],[13 - Ocorrências/Ambientes Atingidos]]),0)</f>
        <v>0</v>
      </c>
      <c r="BU823" s="83" t="str">
        <f t="shared" si="385"/>
        <v/>
      </c>
      <c r="BV823" s="82">
        <f>IFERROR(FIND("UC federal",consulta_completa__11[[#This Row],[13 - Ocorrências/Ambientes Atingidos]]),0)</f>
        <v>0</v>
      </c>
      <c r="BW823" s="83" t="str">
        <f t="shared" si="386"/>
        <v/>
      </c>
      <c r="BX823" s="82">
        <f>IFERROR(FIND("UC estadual/municipal",consulta_completa__11[[#This Row],[13 - Ocorrências/Ambientes Atingidos]]),0)</f>
        <v>0</v>
      </c>
      <c r="BY823" s="83" t="str">
        <f t="shared" si="387"/>
        <v/>
      </c>
      <c r="BZ823" s="82">
        <f>IFERROR(FIND("Outro(s)",consulta_completa__11[[#This Row],[13 - Ocorrências/Ambientes Atingidos]]),0)</f>
        <v>0</v>
      </c>
      <c r="CA823" s="83" t="str">
        <f t="shared" si="388"/>
        <v/>
      </c>
      <c r="CB823" s="82">
        <f>IFERROR(FIND("Sem dano",consulta_completa__11[[#This Row],[13 - Ocorrências/Ambientes Atingidos]]),0)</f>
        <v>0</v>
      </c>
      <c r="CC823" s="83" t="str">
        <f t="shared" si="389"/>
        <v/>
      </c>
      <c r="CD823" s="82" t="e">
        <f>IF(consulta_completa__11[[#This Row],[13 - Ocorrências/Ambientes Atingidos]]="","X","")</f>
        <v>#VALUE!</v>
      </c>
      <c r="CE823" s="84">
        <f>IFERROR(FIND("IBAMA",consulta_completa__11[[#This Row],[14 - Inst. Atuando no Local]]),0)</f>
        <v>0</v>
      </c>
      <c r="CF823" s="84" t="str">
        <f t="shared" si="390"/>
        <v/>
      </c>
      <c r="CG823" s="84">
        <f>IFERROR(FIND("OEMA",consulta_completa__11[[#This Row],[14 - Inst. Atuando no Local]]),0)</f>
        <v>0</v>
      </c>
      <c r="CH823" s="84" t="str">
        <f t="shared" si="391"/>
        <v/>
      </c>
      <c r="CI823" s="84">
        <f>IFERROR(FIND("DEFESA CIVIL",consulta_completa__11[[#This Row],[14 - Inst. Atuando no Local]]),0)</f>
        <v>0</v>
      </c>
      <c r="CJ823" s="84" t="str">
        <f t="shared" si="392"/>
        <v/>
      </c>
      <c r="CK823" s="84">
        <f>IFERROR(FIND("CORPO DE BOMBEIROS",consulta_completa__11[[#This Row],[14 - Inst. Atuando no Local]]),0)</f>
        <v>0</v>
      </c>
      <c r="CL823" s="84" t="str">
        <f t="shared" si="393"/>
        <v/>
      </c>
      <c r="CM823" s="84">
        <f>IFERROR(FIND("POLÍCIA RODOVIÁRIA",consulta_completa__11[[#This Row],[14 - Inst. Atuando no Local]]),0)</f>
        <v>0</v>
      </c>
      <c r="CN823" s="84" t="str">
        <f t="shared" si="394"/>
        <v/>
      </c>
      <c r="CO823" s="84">
        <f>IFERROR(FIND("POLÍCIA MILITAR",consulta_completa__11[[#This Row],[14 - Inst. Atuando no Local]]),0)</f>
        <v>0</v>
      </c>
      <c r="CP823" s="84" t="str">
        <f t="shared" si="395"/>
        <v/>
      </c>
      <c r="CQ823" s="84">
        <f>IFERROR(FIND("POLÍCIA CIVIL",consulta_completa__11[[#This Row],[14 - Inst. Atuando no Local]]),0)</f>
        <v>0</v>
      </c>
      <c r="CR823" s="84" t="str">
        <f t="shared" si="396"/>
        <v/>
      </c>
      <c r="CS823" s="84">
        <f>IFERROR(FIND("MARINHA DO BRASIL",consulta_completa__11[[#This Row],[14 - Inst. Atuando no Local]]),0)</f>
        <v>0</v>
      </c>
      <c r="CT823" s="84" t="str">
        <f t="shared" si="397"/>
        <v/>
      </c>
      <c r="CU823" s="84">
        <f>IFERROR(FIND("EMPRESA ESPECIALIZADA EM ATENDIMENTO",consulta_completa__11[[#This Row],[14 - Inst. Atuando no Local]]),0)</f>
        <v>0</v>
      </c>
      <c r="CV823" s="84" t="str">
        <f t="shared" si="398"/>
        <v/>
      </c>
      <c r="CW823" s="84">
        <f>IFERROR(FIND("IBAMA",consulta_completa__11[[#This Row],[14 - Inst. Atuando no Local]]),0)</f>
        <v>0</v>
      </c>
      <c r="CX823" s="84" t="str">
        <f t="shared" si="399"/>
        <v/>
      </c>
      <c r="CY823" s="84" t="e">
        <f>IF(consulta_completa__11[[#This Row],[14 - Inst. Atuando no Local]]="","X","")</f>
        <v>#VALUE!</v>
      </c>
      <c r="CZ823" s="84">
        <f>IFERROR(FIND("OUTRA (S)",consulta_completa__11[[#This Row],[14 - Inst. Atuando no Local]]),0)</f>
        <v>0</v>
      </c>
      <c r="DA823" s="84" t="str">
        <f t="shared" si="400"/>
        <v/>
      </c>
      <c r="DB823" s="35" t="str">
        <f t="shared" si="401"/>
        <v>Sim</v>
      </c>
      <c r="DC823" s="35" t="str">
        <f t="shared" si="402"/>
        <v>Não</v>
      </c>
      <c r="DD823" s="35" t="str">
        <f t="shared" si="403"/>
        <v>Sim</v>
      </c>
      <c r="DE823" s="87" t="str">
        <f t="shared" si="405"/>
        <v>Sem informação</v>
      </c>
    </row>
    <row r="824" spans="1:109">
      <c r="AX824" s="82">
        <f>IFERROR(FIND("Óbitos/feridos",consulta_completa__11[[#This Row],[13 - Ocorrências/Ambientes Atingidos]]),0)</f>
        <v>0</v>
      </c>
      <c r="AY824" s="83" t="str">
        <f t="shared" si="375"/>
        <v/>
      </c>
      <c r="AZ824" s="82">
        <f>IFERROR(FIND("População afetada/evacuada",consulta_completa__11[[#This Row],[13 - Ocorrências/Ambientes Atingidos]]),0)</f>
        <v>0</v>
      </c>
      <c r="BA824" s="82" t="str">
        <f t="shared" si="376"/>
        <v/>
      </c>
      <c r="BB824" s="82">
        <f>IFERROR(FIND("Suspensão de abastecimento de água",consulta_completa__11[[#This Row],[13 - Ocorrências/Ambientes Atingidos]]),0)</f>
        <v>0</v>
      </c>
      <c r="BC824" s="83" t="str">
        <f t="shared" si="404"/>
        <v/>
      </c>
      <c r="BD824" s="82">
        <f>IFERROR(FIND("Rio/córrego",consulta_completa__11[[#This Row],[13 - Ocorrências/Ambientes Atingidos]]),0)</f>
        <v>0</v>
      </c>
      <c r="BE824" s="83" t="str">
        <f t="shared" si="377"/>
        <v/>
      </c>
      <c r="BF824" s="82">
        <f>IFERROR(FIND("Lago",consulta_completa__11[[#This Row],[13 - Ocorrências/Ambientes Atingidos]]),0)</f>
        <v>0</v>
      </c>
      <c r="BG824" s="83" t="str">
        <f t="shared" si="378"/>
        <v/>
      </c>
      <c r="BH824" s="82">
        <f>IFERROR(FIND("Mar",consulta_completa__11[[#This Row],[13 - Ocorrências/Ambientes Atingidos]]),0)</f>
        <v>0</v>
      </c>
      <c r="BI824" s="83" t="str">
        <f t="shared" si="379"/>
        <v/>
      </c>
      <c r="BJ824" s="82">
        <f>IFERROR(FIND("Praia",consulta_completa__11[[#This Row],[13 - Ocorrências/Ambientes Atingidos]]),0)</f>
        <v>0</v>
      </c>
      <c r="BK824" s="83" t="str">
        <f t="shared" si="380"/>
        <v/>
      </c>
      <c r="BL824" s="82">
        <f>IFERROR(FIND("Solo",consulta_completa__11[[#This Row],[13 - Ocorrências/Ambientes Atingidos]]),0)</f>
        <v>0</v>
      </c>
      <c r="BM824" s="83" t="str">
        <f t="shared" si="381"/>
        <v/>
      </c>
      <c r="BN824" s="82">
        <f>IFERROR(FIND("Águas subterrâneas",consulta_completa__11[[#This Row],[13 - Ocorrências/Ambientes Atingidos]]),0)</f>
        <v>0</v>
      </c>
      <c r="BO824" s="83" t="str">
        <f t="shared" si="382"/>
        <v/>
      </c>
      <c r="BP824" s="82">
        <f>IFERROR(FIND("Atmosfera",consulta_completa__11[[#This Row],[13 - Ocorrências/Ambientes Atingidos]]),0)</f>
        <v>0</v>
      </c>
      <c r="BQ824" s="83" t="str">
        <f t="shared" si="383"/>
        <v/>
      </c>
      <c r="BR824" s="82">
        <f>IFERROR(FIND("Flora",consulta_completa__11[[#This Row],[13 - Ocorrências/Ambientes Atingidos]]),0)</f>
        <v>0</v>
      </c>
      <c r="BS824" s="83" t="str">
        <f t="shared" si="384"/>
        <v/>
      </c>
      <c r="BT824" s="82">
        <f>IFERROR(FIND("Fauna",consulta_completa__11[[#This Row],[13 - Ocorrências/Ambientes Atingidos]]),0)</f>
        <v>0</v>
      </c>
      <c r="BU824" s="83" t="str">
        <f t="shared" si="385"/>
        <v/>
      </c>
      <c r="BV824" s="82">
        <f>IFERROR(FIND("UC federal",consulta_completa__11[[#This Row],[13 - Ocorrências/Ambientes Atingidos]]),0)</f>
        <v>0</v>
      </c>
      <c r="BW824" s="83" t="str">
        <f t="shared" si="386"/>
        <v/>
      </c>
      <c r="BX824" s="82">
        <f>IFERROR(FIND("UC estadual/municipal",consulta_completa__11[[#This Row],[13 - Ocorrências/Ambientes Atingidos]]),0)</f>
        <v>0</v>
      </c>
      <c r="BY824" s="83" t="str">
        <f t="shared" si="387"/>
        <v/>
      </c>
      <c r="BZ824" s="82">
        <f>IFERROR(FIND("Outro(s)",consulta_completa__11[[#This Row],[13 - Ocorrências/Ambientes Atingidos]]),0)</f>
        <v>0</v>
      </c>
      <c r="CA824" s="83" t="str">
        <f t="shared" si="388"/>
        <v/>
      </c>
      <c r="CB824" s="82">
        <f>IFERROR(FIND("Sem dano",consulta_completa__11[[#This Row],[13 - Ocorrências/Ambientes Atingidos]]),0)</f>
        <v>0</v>
      </c>
      <c r="CC824" s="83" t="str">
        <f t="shared" si="389"/>
        <v/>
      </c>
      <c r="CD824" s="82" t="e">
        <f>IF(consulta_completa__11[[#This Row],[13 - Ocorrências/Ambientes Atingidos]]="","X","")</f>
        <v>#VALUE!</v>
      </c>
      <c r="CE824" s="84">
        <f>IFERROR(FIND("IBAMA",consulta_completa__11[[#This Row],[14 - Inst. Atuando no Local]]),0)</f>
        <v>0</v>
      </c>
      <c r="CF824" s="84" t="str">
        <f t="shared" si="390"/>
        <v/>
      </c>
      <c r="CG824" s="84">
        <f>IFERROR(FIND("OEMA",consulta_completa__11[[#This Row],[14 - Inst. Atuando no Local]]),0)</f>
        <v>0</v>
      </c>
      <c r="CH824" s="84" t="str">
        <f t="shared" si="391"/>
        <v/>
      </c>
      <c r="CI824" s="84">
        <f>IFERROR(FIND("DEFESA CIVIL",consulta_completa__11[[#This Row],[14 - Inst. Atuando no Local]]),0)</f>
        <v>0</v>
      </c>
      <c r="CJ824" s="84" t="str">
        <f t="shared" si="392"/>
        <v/>
      </c>
      <c r="CK824" s="84">
        <f>IFERROR(FIND("CORPO DE BOMBEIROS",consulta_completa__11[[#This Row],[14 - Inst. Atuando no Local]]),0)</f>
        <v>0</v>
      </c>
      <c r="CL824" s="84" t="str">
        <f t="shared" si="393"/>
        <v/>
      </c>
      <c r="CM824" s="84">
        <f>IFERROR(FIND("POLÍCIA RODOVIÁRIA",consulta_completa__11[[#This Row],[14 - Inst. Atuando no Local]]),0)</f>
        <v>0</v>
      </c>
      <c r="CN824" s="84" t="str">
        <f t="shared" si="394"/>
        <v/>
      </c>
      <c r="CO824" s="84">
        <f>IFERROR(FIND("POLÍCIA MILITAR",consulta_completa__11[[#This Row],[14 - Inst. Atuando no Local]]),0)</f>
        <v>0</v>
      </c>
      <c r="CP824" s="84" t="str">
        <f t="shared" si="395"/>
        <v/>
      </c>
      <c r="CQ824" s="84">
        <f>IFERROR(FIND("POLÍCIA CIVIL",consulta_completa__11[[#This Row],[14 - Inst. Atuando no Local]]),0)</f>
        <v>0</v>
      </c>
      <c r="CR824" s="84" t="str">
        <f t="shared" si="396"/>
        <v/>
      </c>
      <c r="CS824" s="84">
        <f>IFERROR(FIND("MARINHA DO BRASIL",consulta_completa__11[[#This Row],[14 - Inst. Atuando no Local]]),0)</f>
        <v>0</v>
      </c>
      <c r="CT824" s="84" t="str">
        <f t="shared" si="397"/>
        <v/>
      </c>
      <c r="CU824" s="84">
        <f>IFERROR(FIND("EMPRESA ESPECIALIZADA EM ATENDIMENTO",consulta_completa__11[[#This Row],[14 - Inst. Atuando no Local]]),0)</f>
        <v>0</v>
      </c>
      <c r="CV824" s="84" t="str">
        <f t="shared" si="398"/>
        <v/>
      </c>
      <c r="CW824" s="84">
        <f>IFERROR(FIND("IBAMA",consulta_completa__11[[#This Row],[14 - Inst. Atuando no Local]]),0)</f>
        <v>0</v>
      </c>
      <c r="CX824" s="84" t="str">
        <f t="shared" si="399"/>
        <v/>
      </c>
      <c r="CY824" s="84" t="e">
        <f>IF(consulta_completa__11[[#This Row],[14 - Inst. Atuando no Local]]="","X","")</f>
        <v>#VALUE!</v>
      </c>
      <c r="CZ824" s="84">
        <f>IFERROR(FIND("OUTRA (S)",consulta_completa__11[[#This Row],[14 - Inst. Atuando no Local]]),0)</f>
        <v>0</v>
      </c>
      <c r="DA824" s="84" t="str">
        <f t="shared" si="400"/>
        <v/>
      </c>
      <c r="DB824" s="35" t="str">
        <f t="shared" si="401"/>
        <v>Sim</v>
      </c>
      <c r="DC824" s="35" t="str">
        <f t="shared" si="402"/>
        <v>Não</v>
      </c>
      <c r="DD824" s="35" t="str">
        <f t="shared" si="403"/>
        <v>Sim</v>
      </c>
      <c r="DE824" s="87" t="str">
        <f t="shared" si="405"/>
        <v>Sem informação</v>
      </c>
    </row>
    <row r="825" spans="1:109">
      <c r="AX825" s="82">
        <f>IFERROR(FIND("Óbitos/feridos",consulta_completa__11[[#This Row],[13 - Ocorrências/Ambientes Atingidos]]),0)</f>
        <v>0</v>
      </c>
      <c r="AY825" s="83" t="str">
        <f t="shared" si="375"/>
        <v/>
      </c>
      <c r="AZ825" s="82">
        <f>IFERROR(FIND("População afetada/evacuada",consulta_completa__11[[#This Row],[13 - Ocorrências/Ambientes Atingidos]]),0)</f>
        <v>0</v>
      </c>
      <c r="BA825" s="82" t="str">
        <f t="shared" si="376"/>
        <v/>
      </c>
      <c r="BB825" s="82">
        <f>IFERROR(FIND("Suspensão de abastecimento de água",consulta_completa__11[[#This Row],[13 - Ocorrências/Ambientes Atingidos]]),0)</f>
        <v>0</v>
      </c>
      <c r="BC825" s="83" t="str">
        <f t="shared" si="404"/>
        <v/>
      </c>
      <c r="BD825" s="82">
        <f>IFERROR(FIND("Rio/córrego",consulta_completa__11[[#This Row],[13 - Ocorrências/Ambientes Atingidos]]),0)</f>
        <v>0</v>
      </c>
      <c r="BE825" s="83" t="str">
        <f t="shared" si="377"/>
        <v/>
      </c>
      <c r="BF825" s="82">
        <f>IFERROR(FIND("Lago",consulta_completa__11[[#This Row],[13 - Ocorrências/Ambientes Atingidos]]),0)</f>
        <v>0</v>
      </c>
      <c r="BG825" s="83" t="str">
        <f t="shared" si="378"/>
        <v/>
      </c>
      <c r="BH825" s="82">
        <f>IFERROR(FIND("Mar",consulta_completa__11[[#This Row],[13 - Ocorrências/Ambientes Atingidos]]),0)</f>
        <v>0</v>
      </c>
      <c r="BI825" s="83" t="str">
        <f t="shared" si="379"/>
        <v/>
      </c>
      <c r="BJ825" s="82">
        <f>IFERROR(FIND("Praia",consulta_completa__11[[#This Row],[13 - Ocorrências/Ambientes Atingidos]]),0)</f>
        <v>0</v>
      </c>
      <c r="BK825" s="83" t="str">
        <f t="shared" si="380"/>
        <v/>
      </c>
      <c r="BL825" s="82">
        <f>IFERROR(FIND("Solo",consulta_completa__11[[#This Row],[13 - Ocorrências/Ambientes Atingidos]]),0)</f>
        <v>0</v>
      </c>
      <c r="BM825" s="83" t="str">
        <f t="shared" si="381"/>
        <v/>
      </c>
      <c r="BN825" s="82">
        <f>IFERROR(FIND("Águas subterrâneas",consulta_completa__11[[#This Row],[13 - Ocorrências/Ambientes Atingidos]]),0)</f>
        <v>0</v>
      </c>
      <c r="BO825" s="83" t="str">
        <f t="shared" si="382"/>
        <v/>
      </c>
      <c r="BP825" s="82">
        <f>IFERROR(FIND("Atmosfera",consulta_completa__11[[#This Row],[13 - Ocorrências/Ambientes Atingidos]]),0)</f>
        <v>0</v>
      </c>
      <c r="BQ825" s="83" t="str">
        <f t="shared" si="383"/>
        <v/>
      </c>
      <c r="BR825" s="82">
        <f>IFERROR(FIND("Flora",consulta_completa__11[[#This Row],[13 - Ocorrências/Ambientes Atingidos]]),0)</f>
        <v>0</v>
      </c>
      <c r="BS825" s="83" t="str">
        <f t="shared" si="384"/>
        <v/>
      </c>
      <c r="BT825" s="82">
        <f>IFERROR(FIND("Fauna",consulta_completa__11[[#This Row],[13 - Ocorrências/Ambientes Atingidos]]),0)</f>
        <v>0</v>
      </c>
      <c r="BU825" s="83" t="str">
        <f t="shared" si="385"/>
        <v/>
      </c>
      <c r="BV825" s="82">
        <f>IFERROR(FIND("UC federal",consulta_completa__11[[#This Row],[13 - Ocorrências/Ambientes Atingidos]]),0)</f>
        <v>0</v>
      </c>
      <c r="BW825" s="83" t="str">
        <f t="shared" si="386"/>
        <v/>
      </c>
      <c r="BX825" s="82">
        <f>IFERROR(FIND("UC estadual/municipal",consulta_completa__11[[#This Row],[13 - Ocorrências/Ambientes Atingidos]]),0)</f>
        <v>0</v>
      </c>
      <c r="BY825" s="83" t="str">
        <f t="shared" si="387"/>
        <v/>
      </c>
      <c r="BZ825" s="82">
        <f>IFERROR(FIND("Outro(s)",consulta_completa__11[[#This Row],[13 - Ocorrências/Ambientes Atingidos]]),0)</f>
        <v>0</v>
      </c>
      <c r="CA825" s="83" t="str">
        <f t="shared" si="388"/>
        <v/>
      </c>
      <c r="CB825" s="82">
        <f>IFERROR(FIND("Sem dano",consulta_completa__11[[#This Row],[13 - Ocorrências/Ambientes Atingidos]]),0)</f>
        <v>0</v>
      </c>
      <c r="CC825" s="83" t="str">
        <f t="shared" si="389"/>
        <v/>
      </c>
      <c r="CD825" s="82" t="e">
        <f>IF(consulta_completa__11[[#This Row],[13 - Ocorrências/Ambientes Atingidos]]="","X","")</f>
        <v>#VALUE!</v>
      </c>
      <c r="CE825" s="84">
        <f>IFERROR(FIND("IBAMA",consulta_completa__11[[#This Row],[14 - Inst. Atuando no Local]]),0)</f>
        <v>0</v>
      </c>
      <c r="CF825" s="84" t="str">
        <f t="shared" si="390"/>
        <v/>
      </c>
      <c r="CG825" s="84">
        <f>IFERROR(FIND("OEMA",consulta_completa__11[[#This Row],[14 - Inst. Atuando no Local]]),0)</f>
        <v>0</v>
      </c>
      <c r="CH825" s="84" t="str">
        <f t="shared" si="391"/>
        <v/>
      </c>
      <c r="CI825" s="84">
        <f>IFERROR(FIND("DEFESA CIVIL",consulta_completa__11[[#This Row],[14 - Inst. Atuando no Local]]),0)</f>
        <v>0</v>
      </c>
      <c r="CJ825" s="84" t="str">
        <f t="shared" si="392"/>
        <v/>
      </c>
      <c r="CK825" s="84">
        <f>IFERROR(FIND("CORPO DE BOMBEIROS",consulta_completa__11[[#This Row],[14 - Inst. Atuando no Local]]),0)</f>
        <v>0</v>
      </c>
      <c r="CL825" s="84" t="str">
        <f t="shared" si="393"/>
        <v/>
      </c>
      <c r="CM825" s="84">
        <f>IFERROR(FIND("POLÍCIA RODOVIÁRIA",consulta_completa__11[[#This Row],[14 - Inst. Atuando no Local]]),0)</f>
        <v>0</v>
      </c>
      <c r="CN825" s="84" t="str">
        <f t="shared" si="394"/>
        <v/>
      </c>
      <c r="CO825" s="84">
        <f>IFERROR(FIND("POLÍCIA MILITAR",consulta_completa__11[[#This Row],[14 - Inst. Atuando no Local]]),0)</f>
        <v>0</v>
      </c>
      <c r="CP825" s="84" t="str">
        <f t="shared" si="395"/>
        <v/>
      </c>
      <c r="CQ825" s="84">
        <f>IFERROR(FIND("POLÍCIA CIVIL",consulta_completa__11[[#This Row],[14 - Inst. Atuando no Local]]),0)</f>
        <v>0</v>
      </c>
      <c r="CR825" s="84" t="str">
        <f t="shared" si="396"/>
        <v/>
      </c>
      <c r="CS825" s="84">
        <f>IFERROR(FIND("MARINHA DO BRASIL",consulta_completa__11[[#This Row],[14 - Inst. Atuando no Local]]),0)</f>
        <v>0</v>
      </c>
      <c r="CT825" s="84" t="str">
        <f t="shared" si="397"/>
        <v/>
      </c>
      <c r="CU825" s="84">
        <f>IFERROR(FIND("EMPRESA ESPECIALIZADA EM ATENDIMENTO",consulta_completa__11[[#This Row],[14 - Inst. Atuando no Local]]),0)</f>
        <v>0</v>
      </c>
      <c r="CV825" s="84" t="str">
        <f t="shared" si="398"/>
        <v/>
      </c>
      <c r="CW825" s="84">
        <f>IFERROR(FIND("IBAMA",consulta_completa__11[[#This Row],[14 - Inst. Atuando no Local]]),0)</f>
        <v>0</v>
      </c>
      <c r="CX825" s="84" t="str">
        <f t="shared" si="399"/>
        <v/>
      </c>
      <c r="CY825" s="84" t="e">
        <f>IF(consulta_completa__11[[#This Row],[14 - Inst. Atuando no Local]]="","X","")</f>
        <v>#VALUE!</v>
      </c>
      <c r="CZ825" s="84">
        <f>IFERROR(FIND("OUTRA (S)",consulta_completa__11[[#This Row],[14 - Inst. Atuando no Local]]),0)</f>
        <v>0</v>
      </c>
      <c r="DA825" s="84" t="str">
        <f t="shared" si="400"/>
        <v/>
      </c>
      <c r="DB825" s="35" t="str">
        <f t="shared" si="401"/>
        <v>Sim</v>
      </c>
      <c r="DC825" s="35" t="str">
        <f t="shared" si="402"/>
        <v>Não</v>
      </c>
      <c r="DD825" s="35" t="str">
        <f t="shared" si="403"/>
        <v>Sim</v>
      </c>
      <c r="DE825" s="87" t="str">
        <f t="shared" si="405"/>
        <v>Sem informação</v>
      </c>
    </row>
    <row r="826" spans="1:109">
      <c r="AX826" s="82">
        <f>IFERROR(FIND("Óbitos/feridos",consulta_completa__11[[#This Row],[13 - Ocorrências/Ambientes Atingidos]]),0)</f>
        <v>0</v>
      </c>
      <c r="AY826" s="83" t="str">
        <f t="shared" si="375"/>
        <v/>
      </c>
      <c r="AZ826" s="82">
        <f>IFERROR(FIND("População afetada/evacuada",consulta_completa__11[[#This Row],[13 - Ocorrências/Ambientes Atingidos]]),0)</f>
        <v>0</v>
      </c>
      <c r="BA826" s="82" t="str">
        <f t="shared" si="376"/>
        <v/>
      </c>
      <c r="BB826" s="82">
        <f>IFERROR(FIND("Suspensão de abastecimento de água",consulta_completa__11[[#This Row],[13 - Ocorrências/Ambientes Atingidos]]),0)</f>
        <v>0</v>
      </c>
      <c r="BC826" s="83" t="str">
        <f t="shared" si="404"/>
        <v/>
      </c>
      <c r="BD826" s="82">
        <f>IFERROR(FIND("Rio/córrego",consulta_completa__11[[#This Row],[13 - Ocorrências/Ambientes Atingidos]]),0)</f>
        <v>0</v>
      </c>
      <c r="BE826" s="83" t="str">
        <f t="shared" si="377"/>
        <v/>
      </c>
      <c r="BF826" s="82">
        <f>IFERROR(FIND("Lago",consulta_completa__11[[#This Row],[13 - Ocorrências/Ambientes Atingidos]]),0)</f>
        <v>0</v>
      </c>
      <c r="BG826" s="83" t="str">
        <f t="shared" si="378"/>
        <v/>
      </c>
      <c r="BH826" s="82">
        <f>IFERROR(FIND("Mar",consulta_completa__11[[#This Row],[13 - Ocorrências/Ambientes Atingidos]]),0)</f>
        <v>0</v>
      </c>
      <c r="BI826" s="83" t="str">
        <f t="shared" si="379"/>
        <v/>
      </c>
      <c r="BJ826" s="82">
        <f>IFERROR(FIND("Praia",consulta_completa__11[[#This Row],[13 - Ocorrências/Ambientes Atingidos]]),0)</f>
        <v>0</v>
      </c>
      <c r="BK826" s="83" t="str">
        <f t="shared" si="380"/>
        <v/>
      </c>
      <c r="BL826" s="82">
        <f>IFERROR(FIND("Solo",consulta_completa__11[[#This Row],[13 - Ocorrências/Ambientes Atingidos]]),0)</f>
        <v>0</v>
      </c>
      <c r="BM826" s="83" t="str">
        <f t="shared" si="381"/>
        <v/>
      </c>
      <c r="BN826" s="82">
        <f>IFERROR(FIND("Águas subterrâneas",consulta_completa__11[[#This Row],[13 - Ocorrências/Ambientes Atingidos]]),0)</f>
        <v>0</v>
      </c>
      <c r="BO826" s="83" t="str">
        <f t="shared" si="382"/>
        <v/>
      </c>
      <c r="BP826" s="82">
        <f>IFERROR(FIND("Atmosfera",consulta_completa__11[[#This Row],[13 - Ocorrências/Ambientes Atingidos]]),0)</f>
        <v>0</v>
      </c>
      <c r="BQ826" s="83" t="str">
        <f t="shared" si="383"/>
        <v/>
      </c>
      <c r="BR826" s="82">
        <f>IFERROR(FIND("Flora",consulta_completa__11[[#This Row],[13 - Ocorrências/Ambientes Atingidos]]),0)</f>
        <v>0</v>
      </c>
      <c r="BS826" s="83" t="str">
        <f t="shared" si="384"/>
        <v/>
      </c>
      <c r="BT826" s="82">
        <f>IFERROR(FIND("Fauna",consulta_completa__11[[#This Row],[13 - Ocorrências/Ambientes Atingidos]]),0)</f>
        <v>0</v>
      </c>
      <c r="BU826" s="83" t="str">
        <f t="shared" si="385"/>
        <v/>
      </c>
      <c r="BV826" s="82">
        <f>IFERROR(FIND("UC federal",consulta_completa__11[[#This Row],[13 - Ocorrências/Ambientes Atingidos]]),0)</f>
        <v>0</v>
      </c>
      <c r="BW826" s="83" t="str">
        <f t="shared" si="386"/>
        <v/>
      </c>
      <c r="BX826" s="82">
        <f>IFERROR(FIND("UC estadual/municipal",consulta_completa__11[[#This Row],[13 - Ocorrências/Ambientes Atingidos]]),0)</f>
        <v>0</v>
      </c>
      <c r="BY826" s="83" t="str">
        <f t="shared" si="387"/>
        <v/>
      </c>
      <c r="BZ826" s="82">
        <f>IFERROR(FIND("Outro(s)",consulta_completa__11[[#This Row],[13 - Ocorrências/Ambientes Atingidos]]),0)</f>
        <v>0</v>
      </c>
      <c r="CA826" s="83" t="str">
        <f t="shared" si="388"/>
        <v/>
      </c>
      <c r="CB826" s="82">
        <f>IFERROR(FIND("Sem dano",consulta_completa__11[[#This Row],[13 - Ocorrências/Ambientes Atingidos]]),0)</f>
        <v>0</v>
      </c>
      <c r="CC826" s="83" t="str">
        <f t="shared" si="389"/>
        <v/>
      </c>
      <c r="CD826" s="82" t="e">
        <f>IF(consulta_completa__11[[#This Row],[13 - Ocorrências/Ambientes Atingidos]]="","X","")</f>
        <v>#VALUE!</v>
      </c>
      <c r="CE826" s="84">
        <f>IFERROR(FIND("IBAMA",consulta_completa__11[[#This Row],[14 - Inst. Atuando no Local]]),0)</f>
        <v>0</v>
      </c>
      <c r="CF826" s="84" t="str">
        <f t="shared" si="390"/>
        <v/>
      </c>
      <c r="CG826" s="84">
        <f>IFERROR(FIND("OEMA",consulta_completa__11[[#This Row],[14 - Inst. Atuando no Local]]),0)</f>
        <v>0</v>
      </c>
      <c r="CH826" s="84" t="str">
        <f t="shared" si="391"/>
        <v/>
      </c>
      <c r="CI826" s="84">
        <f>IFERROR(FIND("DEFESA CIVIL",consulta_completa__11[[#This Row],[14 - Inst. Atuando no Local]]),0)</f>
        <v>0</v>
      </c>
      <c r="CJ826" s="84" t="str">
        <f t="shared" si="392"/>
        <v/>
      </c>
      <c r="CK826" s="84">
        <f>IFERROR(FIND("CORPO DE BOMBEIROS",consulta_completa__11[[#This Row],[14 - Inst. Atuando no Local]]),0)</f>
        <v>0</v>
      </c>
      <c r="CL826" s="84" t="str">
        <f t="shared" si="393"/>
        <v/>
      </c>
      <c r="CM826" s="84">
        <f>IFERROR(FIND("POLÍCIA RODOVIÁRIA",consulta_completa__11[[#This Row],[14 - Inst. Atuando no Local]]),0)</f>
        <v>0</v>
      </c>
      <c r="CN826" s="84" t="str">
        <f t="shared" si="394"/>
        <v/>
      </c>
      <c r="CO826" s="84">
        <f>IFERROR(FIND("POLÍCIA MILITAR",consulta_completa__11[[#This Row],[14 - Inst. Atuando no Local]]),0)</f>
        <v>0</v>
      </c>
      <c r="CP826" s="84" t="str">
        <f t="shared" si="395"/>
        <v/>
      </c>
      <c r="CQ826" s="84">
        <f>IFERROR(FIND("POLÍCIA CIVIL",consulta_completa__11[[#This Row],[14 - Inst. Atuando no Local]]),0)</f>
        <v>0</v>
      </c>
      <c r="CR826" s="84" t="str">
        <f t="shared" si="396"/>
        <v/>
      </c>
      <c r="CS826" s="84">
        <f>IFERROR(FIND("MARINHA DO BRASIL",consulta_completa__11[[#This Row],[14 - Inst. Atuando no Local]]),0)</f>
        <v>0</v>
      </c>
      <c r="CT826" s="84" t="str">
        <f t="shared" si="397"/>
        <v/>
      </c>
      <c r="CU826" s="84">
        <f>IFERROR(FIND("EMPRESA ESPECIALIZADA EM ATENDIMENTO",consulta_completa__11[[#This Row],[14 - Inst. Atuando no Local]]),0)</f>
        <v>0</v>
      </c>
      <c r="CV826" s="84" t="str">
        <f t="shared" si="398"/>
        <v/>
      </c>
      <c r="CW826" s="84">
        <f>IFERROR(FIND("IBAMA",consulta_completa__11[[#This Row],[14 - Inst. Atuando no Local]]),0)</f>
        <v>0</v>
      </c>
      <c r="CX826" s="84" t="str">
        <f t="shared" si="399"/>
        <v/>
      </c>
      <c r="CY826" s="84" t="e">
        <f>IF(consulta_completa__11[[#This Row],[14 - Inst. Atuando no Local]]="","X","")</f>
        <v>#VALUE!</v>
      </c>
      <c r="CZ826" s="84">
        <f>IFERROR(FIND("OUTRA (S)",consulta_completa__11[[#This Row],[14 - Inst. Atuando no Local]]),0)</f>
        <v>0</v>
      </c>
      <c r="DA826" s="84" t="str">
        <f t="shared" si="400"/>
        <v/>
      </c>
      <c r="DB826" s="35" t="str">
        <f t="shared" si="401"/>
        <v>Sim</v>
      </c>
      <c r="DC826" s="35" t="str">
        <f t="shared" si="402"/>
        <v>Não</v>
      </c>
      <c r="DD826" s="35" t="str">
        <f t="shared" si="403"/>
        <v>Sim</v>
      </c>
      <c r="DE826" s="87" t="str">
        <f t="shared" si="405"/>
        <v>Sem informação</v>
      </c>
    </row>
    <row r="827" spans="1:109">
      <c r="AX827" s="82">
        <f>IFERROR(FIND("Óbitos/feridos",consulta_completa__11[[#This Row],[13 - Ocorrências/Ambientes Atingidos]]),0)</f>
        <v>0</v>
      </c>
      <c r="AY827" s="83" t="str">
        <f t="shared" si="375"/>
        <v/>
      </c>
      <c r="AZ827" s="82">
        <f>IFERROR(FIND("População afetada/evacuada",consulta_completa__11[[#This Row],[13 - Ocorrências/Ambientes Atingidos]]),0)</f>
        <v>0</v>
      </c>
      <c r="BA827" s="82" t="str">
        <f t="shared" si="376"/>
        <v/>
      </c>
      <c r="BB827" s="82">
        <f>IFERROR(FIND("Suspensão de abastecimento de água",consulta_completa__11[[#This Row],[13 - Ocorrências/Ambientes Atingidos]]),0)</f>
        <v>0</v>
      </c>
      <c r="BC827" s="83" t="str">
        <f t="shared" si="404"/>
        <v/>
      </c>
      <c r="BD827" s="82">
        <f>IFERROR(FIND("Rio/córrego",consulta_completa__11[[#This Row],[13 - Ocorrências/Ambientes Atingidos]]),0)</f>
        <v>0</v>
      </c>
      <c r="BE827" s="83" t="str">
        <f t="shared" si="377"/>
        <v/>
      </c>
      <c r="BF827" s="82">
        <f>IFERROR(FIND("Lago",consulta_completa__11[[#This Row],[13 - Ocorrências/Ambientes Atingidos]]),0)</f>
        <v>0</v>
      </c>
      <c r="BG827" s="83" t="str">
        <f t="shared" si="378"/>
        <v/>
      </c>
      <c r="BH827" s="82">
        <f>IFERROR(FIND("Mar",consulta_completa__11[[#This Row],[13 - Ocorrências/Ambientes Atingidos]]),0)</f>
        <v>0</v>
      </c>
      <c r="BI827" s="83" t="str">
        <f t="shared" si="379"/>
        <v/>
      </c>
      <c r="BJ827" s="82">
        <f>IFERROR(FIND("Praia",consulta_completa__11[[#This Row],[13 - Ocorrências/Ambientes Atingidos]]),0)</f>
        <v>0</v>
      </c>
      <c r="BK827" s="83" t="str">
        <f t="shared" si="380"/>
        <v/>
      </c>
      <c r="BL827" s="82">
        <f>IFERROR(FIND("Solo",consulta_completa__11[[#This Row],[13 - Ocorrências/Ambientes Atingidos]]),0)</f>
        <v>0</v>
      </c>
      <c r="BM827" s="83" t="str">
        <f t="shared" si="381"/>
        <v/>
      </c>
      <c r="BN827" s="82">
        <f>IFERROR(FIND("Águas subterrâneas",consulta_completa__11[[#This Row],[13 - Ocorrências/Ambientes Atingidos]]),0)</f>
        <v>0</v>
      </c>
      <c r="BO827" s="83" t="str">
        <f t="shared" si="382"/>
        <v/>
      </c>
      <c r="BP827" s="82">
        <f>IFERROR(FIND("Atmosfera",consulta_completa__11[[#This Row],[13 - Ocorrências/Ambientes Atingidos]]),0)</f>
        <v>0</v>
      </c>
      <c r="BQ827" s="83" t="str">
        <f t="shared" si="383"/>
        <v/>
      </c>
      <c r="BR827" s="82">
        <f>IFERROR(FIND("Flora",consulta_completa__11[[#This Row],[13 - Ocorrências/Ambientes Atingidos]]),0)</f>
        <v>0</v>
      </c>
      <c r="BS827" s="83" t="str">
        <f t="shared" si="384"/>
        <v/>
      </c>
      <c r="BT827" s="82">
        <f>IFERROR(FIND("Fauna",consulta_completa__11[[#This Row],[13 - Ocorrências/Ambientes Atingidos]]),0)</f>
        <v>0</v>
      </c>
      <c r="BU827" s="83" t="str">
        <f t="shared" si="385"/>
        <v/>
      </c>
      <c r="BV827" s="82">
        <f>IFERROR(FIND("UC federal",consulta_completa__11[[#This Row],[13 - Ocorrências/Ambientes Atingidos]]),0)</f>
        <v>0</v>
      </c>
      <c r="BW827" s="83" t="str">
        <f t="shared" si="386"/>
        <v/>
      </c>
      <c r="BX827" s="82">
        <f>IFERROR(FIND("UC estadual/municipal",consulta_completa__11[[#This Row],[13 - Ocorrências/Ambientes Atingidos]]),0)</f>
        <v>0</v>
      </c>
      <c r="BY827" s="83" t="str">
        <f t="shared" si="387"/>
        <v/>
      </c>
      <c r="BZ827" s="82">
        <f>IFERROR(FIND("Outro(s)",consulta_completa__11[[#This Row],[13 - Ocorrências/Ambientes Atingidos]]),0)</f>
        <v>0</v>
      </c>
      <c r="CA827" s="83" t="str">
        <f t="shared" si="388"/>
        <v/>
      </c>
      <c r="CB827" s="82">
        <f>IFERROR(FIND("Sem dano",consulta_completa__11[[#This Row],[13 - Ocorrências/Ambientes Atingidos]]),0)</f>
        <v>0</v>
      </c>
      <c r="CC827" s="83" t="str">
        <f t="shared" si="389"/>
        <v/>
      </c>
      <c r="CD827" s="82" t="e">
        <f>IF(consulta_completa__11[[#This Row],[13 - Ocorrências/Ambientes Atingidos]]="","X","")</f>
        <v>#VALUE!</v>
      </c>
      <c r="CE827" s="84">
        <f>IFERROR(FIND("IBAMA",consulta_completa__11[[#This Row],[14 - Inst. Atuando no Local]]),0)</f>
        <v>0</v>
      </c>
      <c r="CF827" s="84" t="str">
        <f t="shared" si="390"/>
        <v/>
      </c>
      <c r="CG827" s="84">
        <f>IFERROR(FIND("OEMA",consulta_completa__11[[#This Row],[14 - Inst. Atuando no Local]]),0)</f>
        <v>0</v>
      </c>
      <c r="CH827" s="84" t="str">
        <f t="shared" si="391"/>
        <v/>
      </c>
      <c r="CI827" s="84">
        <f>IFERROR(FIND("DEFESA CIVIL",consulta_completa__11[[#This Row],[14 - Inst. Atuando no Local]]),0)</f>
        <v>0</v>
      </c>
      <c r="CJ827" s="84" t="str">
        <f t="shared" si="392"/>
        <v/>
      </c>
      <c r="CK827" s="84">
        <f>IFERROR(FIND("CORPO DE BOMBEIROS",consulta_completa__11[[#This Row],[14 - Inst. Atuando no Local]]),0)</f>
        <v>0</v>
      </c>
      <c r="CL827" s="84" t="str">
        <f t="shared" si="393"/>
        <v/>
      </c>
      <c r="CM827" s="84">
        <f>IFERROR(FIND("POLÍCIA RODOVIÁRIA",consulta_completa__11[[#This Row],[14 - Inst. Atuando no Local]]),0)</f>
        <v>0</v>
      </c>
      <c r="CN827" s="84" t="str">
        <f t="shared" si="394"/>
        <v/>
      </c>
      <c r="CO827" s="84">
        <f>IFERROR(FIND("POLÍCIA MILITAR",consulta_completa__11[[#This Row],[14 - Inst. Atuando no Local]]),0)</f>
        <v>0</v>
      </c>
      <c r="CP827" s="84" t="str">
        <f t="shared" si="395"/>
        <v/>
      </c>
      <c r="CQ827" s="84">
        <f>IFERROR(FIND("POLÍCIA CIVIL",consulta_completa__11[[#This Row],[14 - Inst. Atuando no Local]]),0)</f>
        <v>0</v>
      </c>
      <c r="CR827" s="84" t="str">
        <f t="shared" si="396"/>
        <v/>
      </c>
      <c r="CS827" s="84">
        <f>IFERROR(FIND("MARINHA DO BRASIL",consulta_completa__11[[#This Row],[14 - Inst. Atuando no Local]]),0)</f>
        <v>0</v>
      </c>
      <c r="CT827" s="84" t="str">
        <f t="shared" si="397"/>
        <v/>
      </c>
      <c r="CU827" s="84">
        <f>IFERROR(FIND("EMPRESA ESPECIALIZADA EM ATENDIMENTO",consulta_completa__11[[#This Row],[14 - Inst. Atuando no Local]]),0)</f>
        <v>0</v>
      </c>
      <c r="CV827" s="84" t="str">
        <f t="shared" si="398"/>
        <v/>
      </c>
      <c r="CW827" s="84">
        <f>IFERROR(FIND("IBAMA",consulta_completa__11[[#This Row],[14 - Inst. Atuando no Local]]),0)</f>
        <v>0</v>
      </c>
      <c r="CX827" s="84" t="str">
        <f t="shared" si="399"/>
        <v/>
      </c>
      <c r="CY827" s="84" t="e">
        <f>IF(consulta_completa__11[[#This Row],[14 - Inst. Atuando no Local]]="","X","")</f>
        <v>#VALUE!</v>
      </c>
      <c r="CZ827" s="84">
        <f>IFERROR(FIND("OUTRA (S)",consulta_completa__11[[#This Row],[14 - Inst. Atuando no Local]]),0)</f>
        <v>0</v>
      </c>
      <c r="DA827" s="84" t="str">
        <f t="shared" si="400"/>
        <v/>
      </c>
      <c r="DB827" s="35" t="str">
        <f t="shared" si="401"/>
        <v>Sim</v>
      </c>
      <c r="DC827" s="35" t="str">
        <f t="shared" si="402"/>
        <v>Não</v>
      </c>
      <c r="DD827" s="35" t="str">
        <f t="shared" si="403"/>
        <v>Sim</v>
      </c>
      <c r="DE827" s="87" t="str">
        <f t="shared" si="405"/>
        <v>Sem informação</v>
      </c>
    </row>
    <row r="828" spans="1:109">
      <c r="AX828" s="82">
        <f>IFERROR(FIND("Óbitos/feridos",consulta_completa__11[[#This Row],[13 - Ocorrências/Ambientes Atingidos]]),0)</f>
        <v>0</v>
      </c>
      <c r="AY828" s="83" t="str">
        <f t="shared" si="375"/>
        <v/>
      </c>
      <c r="AZ828" s="82">
        <f>IFERROR(FIND("População afetada/evacuada",consulta_completa__11[[#This Row],[13 - Ocorrências/Ambientes Atingidos]]),0)</f>
        <v>0</v>
      </c>
      <c r="BA828" s="82" t="str">
        <f t="shared" si="376"/>
        <v/>
      </c>
      <c r="BB828" s="82">
        <f>IFERROR(FIND("Suspensão de abastecimento de água",consulta_completa__11[[#This Row],[13 - Ocorrências/Ambientes Atingidos]]),0)</f>
        <v>0</v>
      </c>
      <c r="BC828" s="83" t="str">
        <f t="shared" si="404"/>
        <v/>
      </c>
      <c r="BD828" s="82">
        <f>IFERROR(FIND("Rio/córrego",consulta_completa__11[[#This Row],[13 - Ocorrências/Ambientes Atingidos]]),0)</f>
        <v>0</v>
      </c>
      <c r="BE828" s="83" t="str">
        <f t="shared" si="377"/>
        <v/>
      </c>
      <c r="BF828" s="82">
        <f>IFERROR(FIND("Lago",consulta_completa__11[[#This Row],[13 - Ocorrências/Ambientes Atingidos]]),0)</f>
        <v>0</v>
      </c>
      <c r="BG828" s="83" t="str">
        <f t="shared" si="378"/>
        <v/>
      </c>
      <c r="BH828" s="82">
        <f>IFERROR(FIND("Mar",consulta_completa__11[[#This Row],[13 - Ocorrências/Ambientes Atingidos]]),0)</f>
        <v>0</v>
      </c>
      <c r="BI828" s="83" t="str">
        <f t="shared" si="379"/>
        <v/>
      </c>
      <c r="BJ828" s="82">
        <f>IFERROR(FIND("Praia",consulta_completa__11[[#This Row],[13 - Ocorrências/Ambientes Atingidos]]),0)</f>
        <v>0</v>
      </c>
      <c r="BK828" s="83" t="str">
        <f t="shared" si="380"/>
        <v/>
      </c>
      <c r="BL828" s="82">
        <f>IFERROR(FIND("Solo",consulta_completa__11[[#This Row],[13 - Ocorrências/Ambientes Atingidos]]),0)</f>
        <v>0</v>
      </c>
      <c r="BM828" s="83" t="str">
        <f t="shared" si="381"/>
        <v/>
      </c>
      <c r="BN828" s="82">
        <f>IFERROR(FIND("Águas subterrâneas",consulta_completa__11[[#This Row],[13 - Ocorrências/Ambientes Atingidos]]),0)</f>
        <v>0</v>
      </c>
      <c r="BO828" s="83" t="str">
        <f t="shared" si="382"/>
        <v/>
      </c>
      <c r="BP828" s="82">
        <f>IFERROR(FIND("Atmosfera",consulta_completa__11[[#This Row],[13 - Ocorrências/Ambientes Atingidos]]),0)</f>
        <v>0</v>
      </c>
      <c r="BQ828" s="83" t="str">
        <f t="shared" si="383"/>
        <v/>
      </c>
      <c r="BR828" s="82">
        <f>IFERROR(FIND("Flora",consulta_completa__11[[#This Row],[13 - Ocorrências/Ambientes Atingidos]]),0)</f>
        <v>0</v>
      </c>
      <c r="BS828" s="83" t="str">
        <f t="shared" si="384"/>
        <v/>
      </c>
      <c r="BT828" s="82">
        <f>IFERROR(FIND("Fauna",consulta_completa__11[[#This Row],[13 - Ocorrências/Ambientes Atingidos]]),0)</f>
        <v>0</v>
      </c>
      <c r="BU828" s="83" t="str">
        <f t="shared" si="385"/>
        <v/>
      </c>
      <c r="BV828" s="82">
        <f>IFERROR(FIND("UC federal",consulta_completa__11[[#This Row],[13 - Ocorrências/Ambientes Atingidos]]),0)</f>
        <v>0</v>
      </c>
      <c r="BW828" s="83" t="str">
        <f t="shared" si="386"/>
        <v/>
      </c>
      <c r="BX828" s="82">
        <f>IFERROR(FIND("UC estadual/municipal",consulta_completa__11[[#This Row],[13 - Ocorrências/Ambientes Atingidos]]),0)</f>
        <v>0</v>
      </c>
      <c r="BY828" s="83" t="str">
        <f t="shared" si="387"/>
        <v/>
      </c>
      <c r="BZ828" s="82">
        <f>IFERROR(FIND("Outro(s)",consulta_completa__11[[#This Row],[13 - Ocorrências/Ambientes Atingidos]]),0)</f>
        <v>0</v>
      </c>
      <c r="CA828" s="83" t="str">
        <f t="shared" si="388"/>
        <v/>
      </c>
      <c r="CB828" s="82">
        <f>IFERROR(FIND("Sem dano",consulta_completa__11[[#This Row],[13 - Ocorrências/Ambientes Atingidos]]),0)</f>
        <v>0</v>
      </c>
      <c r="CC828" s="83" t="str">
        <f t="shared" si="389"/>
        <v/>
      </c>
      <c r="CD828" s="82" t="e">
        <f>IF(consulta_completa__11[[#This Row],[13 - Ocorrências/Ambientes Atingidos]]="","X","")</f>
        <v>#VALUE!</v>
      </c>
      <c r="CE828" s="84">
        <f>IFERROR(FIND("IBAMA",consulta_completa__11[[#This Row],[14 - Inst. Atuando no Local]]),0)</f>
        <v>0</v>
      </c>
      <c r="CF828" s="84" t="str">
        <f t="shared" si="390"/>
        <v/>
      </c>
      <c r="CG828" s="84">
        <f>IFERROR(FIND("OEMA",consulta_completa__11[[#This Row],[14 - Inst. Atuando no Local]]),0)</f>
        <v>0</v>
      </c>
      <c r="CH828" s="84" t="str">
        <f t="shared" si="391"/>
        <v/>
      </c>
      <c r="CI828" s="84">
        <f>IFERROR(FIND("DEFESA CIVIL",consulta_completa__11[[#This Row],[14 - Inst. Atuando no Local]]),0)</f>
        <v>0</v>
      </c>
      <c r="CJ828" s="84" t="str">
        <f t="shared" si="392"/>
        <v/>
      </c>
      <c r="CK828" s="84">
        <f>IFERROR(FIND("CORPO DE BOMBEIROS",consulta_completa__11[[#This Row],[14 - Inst. Atuando no Local]]),0)</f>
        <v>0</v>
      </c>
      <c r="CL828" s="84" t="str">
        <f t="shared" si="393"/>
        <v/>
      </c>
      <c r="CM828" s="84">
        <f>IFERROR(FIND("POLÍCIA RODOVIÁRIA",consulta_completa__11[[#This Row],[14 - Inst. Atuando no Local]]),0)</f>
        <v>0</v>
      </c>
      <c r="CN828" s="84" t="str">
        <f t="shared" si="394"/>
        <v/>
      </c>
      <c r="CO828" s="84">
        <f>IFERROR(FIND("POLÍCIA MILITAR",consulta_completa__11[[#This Row],[14 - Inst. Atuando no Local]]),0)</f>
        <v>0</v>
      </c>
      <c r="CP828" s="84" t="str">
        <f t="shared" si="395"/>
        <v/>
      </c>
      <c r="CQ828" s="84">
        <f>IFERROR(FIND("POLÍCIA CIVIL",consulta_completa__11[[#This Row],[14 - Inst. Atuando no Local]]),0)</f>
        <v>0</v>
      </c>
      <c r="CR828" s="84" t="str">
        <f t="shared" si="396"/>
        <v/>
      </c>
      <c r="CS828" s="84">
        <f>IFERROR(FIND("MARINHA DO BRASIL",consulta_completa__11[[#This Row],[14 - Inst. Atuando no Local]]),0)</f>
        <v>0</v>
      </c>
      <c r="CT828" s="84" t="str">
        <f t="shared" si="397"/>
        <v/>
      </c>
      <c r="CU828" s="84">
        <f>IFERROR(FIND("EMPRESA ESPECIALIZADA EM ATENDIMENTO",consulta_completa__11[[#This Row],[14 - Inst. Atuando no Local]]),0)</f>
        <v>0</v>
      </c>
      <c r="CV828" s="84" t="str">
        <f t="shared" si="398"/>
        <v/>
      </c>
      <c r="CW828" s="84">
        <f>IFERROR(FIND("IBAMA",consulta_completa__11[[#This Row],[14 - Inst. Atuando no Local]]),0)</f>
        <v>0</v>
      </c>
      <c r="CX828" s="84" t="str">
        <f t="shared" si="399"/>
        <v/>
      </c>
      <c r="CY828" s="84" t="e">
        <f>IF(consulta_completa__11[[#This Row],[14 - Inst. Atuando no Local]]="","X","")</f>
        <v>#VALUE!</v>
      </c>
      <c r="CZ828" s="84">
        <f>IFERROR(FIND("OUTRA (S)",consulta_completa__11[[#This Row],[14 - Inst. Atuando no Local]]),0)</f>
        <v>0</v>
      </c>
      <c r="DA828" s="84" t="str">
        <f t="shared" si="400"/>
        <v/>
      </c>
      <c r="DB828" s="35" t="str">
        <f t="shared" si="401"/>
        <v>Sim</v>
      </c>
      <c r="DC828" s="35" t="str">
        <f t="shared" si="402"/>
        <v>Não</v>
      </c>
      <c r="DD828" s="35" t="str">
        <f t="shared" si="403"/>
        <v>Sim</v>
      </c>
      <c r="DE828" s="87" t="str">
        <f t="shared" si="405"/>
        <v>Sem informação</v>
      </c>
    </row>
    <row r="829" spans="1:109">
      <c r="AX829" s="82">
        <f>IFERROR(FIND("Óbitos/feridos",consulta_completa__11[[#This Row],[13 - Ocorrências/Ambientes Atingidos]]),0)</f>
        <v>0</v>
      </c>
      <c r="AY829" s="83" t="str">
        <f t="shared" si="375"/>
        <v/>
      </c>
      <c r="AZ829" s="82">
        <f>IFERROR(FIND("População afetada/evacuada",consulta_completa__11[[#This Row],[13 - Ocorrências/Ambientes Atingidos]]),0)</f>
        <v>0</v>
      </c>
      <c r="BA829" s="82" t="str">
        <f t="shared" si="376"/>
        <v/>
      </c>
      <c r="BB829" s="82">
        <f>IFERROR(FIND("Suspensão de abastecimento de água",consulta_completa__11[[#This Row],[13 - Ocorrências/Ambientes Atingidos]]),0)</f>
        <v>0</v>
      </c>
      <c r="BC829" s="83" t="str">
        <f t="shared" si="404"/>
        <v/>
      </c>
      <c r="BD829" s="82">
        <f>IFERROR(FIND("Rio/córrego",consulta_completa__11[[#This Row],[13 - Ocorrências/Ambientes Atingidos]]),0)</f>
        <v>0</v>
      </c>
      <c r="BE829" s="83" t="str">
        <f t="shared" si="377"/>
        <v/>
      </c>
      <c r="BF829" s="82">
        <f>IFERROR(FIND("Lago",consulta_completa__11[[#This Row],[13 - Ocorrências/Ambientes Atingidos]]),0)</f>
        <v>0</v>
      </c>
      <c r="BG829" s="83" t="str">
        <f t="shared" si="378"/>
        <v/>
      </c>
      <c r="BH829" s="82">
        <f>IFERROR(FIND("Mar",consulta_completa__11[[#This Row],[13 - Ocorrências/Ambientes Atingidos]]),0)</f>
        <v>0</v>
      </c>
      <c r="BI829" s="83" t="str">
        <f t="shared" si="379"/>
        <v/>
      </c>
      <c r="BJ829" s="82">
        <f>IFERROR(FIND("Praia",consulta_completa__11[[#This Row],[13 - Ocorrências/Ambientes Atingidos]]),0)</f>
        <v>0</v>
      </c>
      <c r="BK829" s="83" t="str">
        <f t="shared" si="380"/>
        <v/>
      </c>
      <c r="BL829" s="82">
        <f>IFERROR(FIND("Solo",consulta_completa__11[[#This Row],[13 - Ocorrências/Ambientes Atingidos]]),0)</f>
        <v>0</v>
      </c>
      <c r="BM829" s="83" t="str">
        <f t="shared" si="381"/>
        <v/>
      </c>
      <c r="BN829" s="82">
        <f>IFERROR(FIND("Águas subterrâneas",consulta_completa__11[[#This Row],[13 - Ocorrências/Ambientes Atingidos]]),0)</f>
        <v>0</v>
      </c>
      <c r="BO829" s="83" t="str">
        <f t="shared" si="382"/>
        <v/>
      </c>
      <c r="BP829" s="82">
        <f>IFERROR(FIND("Atmosfera",consulta_completa__11[[#This Row],[13 - Ocorrências/Ambientes Atingidos]]),0)</f>
        <v>0</v>
      </c>
      <c r="BQ829" s="83" t="str">
        <f t="shared" si="383"/>
        <v/>
      </c>
      <c r="BR829" s="82">
        <f>IFERROR(FIND("Flora",consulta_completa__11[[#This Row],[13 - Ocorrências/Ambientes Atingidos]]),0)</f>
        <v>0</v>
      </c>
      <c r="BS829" s="83" t="str">
        <f t="shared" si="384"/>
        <v/>
      </c>
      <c r="BT829" s="82">
        <f>IFERROR(FIND("Fauna",consulta_completa__11[[#This Row],[13 - Ocorrências/Ambientes Atingidos]]),0)</f>
        <v>0</v>
      </c>
      <c r="BU829" s="83" t="str">
        <f t="shared" si="385"/>
        <v/>
      </c>
      <c r="BV829" s="82">
        <f>IFERROR(FIND("UC federal",consulta_completa__11[[#This Row],[13 - Ocorrências/Ambientes Atingidos]]),0)</f>
        <v>0</v>
      </c>
      <c r="BW829" s="83" t="str">
        <f t="shared" si="386"/>
        <v/>
      </c>
      <c r="BX829" s="82">
        <f>IFERROR(FIND("UC estadual/municipal",consulta_completa__11[[#This Row],[13 - Ocorrências/Ambientes Atingidos]]),0)</f>
        <v>0</v>
      </c>
      <c r="BY829" s="83" t="str">
        <f t="shared" si="387"/>
        <v/>
      </c>
      <c r="BZ829" s="82">
        <f>IFERROR(FIND("Outro(s)",consulta_completa__11[[#This Row],[13 - Ocorrências/Ambientes Atingidos]]),0)</f>
        <v>0</v>
      </c>
      <c r="CA829" s="83" t="str">
        <f t="shared" si="388"/>
        <v/>
      </c>
      <c r="CB829" s="82">
        <f>IFERROR(FIND("Sem dano",consulta_completa__11[[#This Row],[13 - Ocorrências/Ambientes Atingidos]]),0)</f>
        <v>0</v>
      </c>
      <c r="CC829" s="83" t="str">
        <f t="shared" si="389"/>
        <v/>
      </c>
      <c r="CD829" s="82" t="e">
        <f>IF(consulta_completa__11[[#This Row],[13 - Ocorrências/Ambientes Atingidos]]="","X","")</f>
        <v>#VALUE!</v>
      </c>
      <c r="CE829" s="84">
        <f>IFERROR(FIND("IBAMA",consulta_completa__11[[#This Row],[14 - Inst. Atuando no Local]]),0)</f>
        <v>0</v>
      </c>
      <c r="CF829" s="84" t="str">
        <f t="shared" si="390"/>
        <v/>
      </c>
      <c r="CG829" s="84">
        <f>IFERROR(FIND("OEMA",consulta_completa__11[[#This Row],[14 - Inst. Atuando no Local]]),0)</f>
        <v>0</v>
      </c>
      <c r="CH829" s="84" t="str">
        <f t="shared" si="391"/>
        <v/>
      </c>
      <c r="CI829" s="84">
        <f>IFERROR(FIND("DEFESA CIVIL",consulta_completa__11[[#This Row],[14 - Inst. Atuando no Local]]),0)</f>
        <v>0</v>
      </c>
      <c r="CJ829" s="84" t="str">
        <f t="shared" si="392"/>
        <v/>
      </c>
      <c r="CK829" s="84">
        <f>IFERROR(FIND("CORPO DE BOMBEIROS",consulta_completa__11[[#This Row],[14 - Inst. Atuando no Local]]),0)</f>
        <v>0</v>
      </c>
      <c r="CL829" s="84" t="str">
        <f t="shared" si="393"/>
        <v/>
      </c>
      <c r="CM829" s="84">
        <f>IFERROR(FIND("POLÍCIA RODOVIÁRIA",consulta_completa__11[[#This Row],[14 - Inst. Atuando no Local]]),0)</f>
        <v>0</v>
      </c>
      <c r="CN829" s="84" t="str">
        <f t="shared" si="394"/>
        <v/>
      </c>
      <c r="CO829" s="84">
        <f>IFERROR(FIND("POLÍCIA MILITAR",consulta_completa__11[[#This Row],[14 - Inst. Atuando no Local]]),0)</f>
        <v>0</v>
      </c>
      <c r="CP829" s="84" t="str">
        <f t="shared" si="395"/>
        <v/>
      </c>
      <c r="CQ829" s="84">
        <f>IFERROR(FIND("POLÍCIA CIVIL",consulta_completa__11[[#This Row],[14 - Inst. Atuando no Local]]),0)</f>
        <v>0</v>
      </c>
      <c r="CR829" s="84" t="str">
        <f t="shared" si="396"/>
        <v/>
      </c>
      <c r="CS829" s="84">
        <f>IFERROR(FIND("MARINHA DO BRASIL",consulta_completa__11[[#This Row],[14 - Inst. Atuando no Local]]),0)</f>
        <v>0</v>
      </c>
      <c r="CT829" s="84" t="str">
        <f t="shared" si="397"/>
        <v/>
      </c>
      <c r="CU829" s="84">
        <f>IFERROR(FIND("EMPRESA ESPECIALIZADA EM ATENDIMENTO",consulta_completa__11[[#This Row],[14 - Inst. Atuando no Local]]),0)</f>
        <v>0</v>
      </c>
      <c r="CV829" s="84" t="str">
        <f t="shared" si="398"/>
        <v/>
      </c>
      <c r="CW829" s="84">
        <f>IFERROR(FIND("IBAMA",consulta_completa__11[[#This Row],[14 - Inst. Atuando no Local]]),0)</f>
        <v>0</v>
      </c>
      <c r="CX829" s="84" t="str">
        <f t="shared" si="399"/>
        <v/>
      </c>
      <c r="CY829" s="84" t="e">
        <f>IF(consulta_completa__11[[#This Row],[14 - Inst. Atuando no Local]]="","X","")</f>
        <v>#VALUE!</v>
      </c>
      <c r="CZ829" s="84">
        <f>IFERROR(FIND("OUTRA (S)",consulta_completa__11[[#This Row],[14 - Inst. Atuando no Local]]),0)</f>
        <v>0</v>
      </c>
      <c r="DA829" s="84" t="str">
        <f t="shared" si="400"/>
        <v/>
      </c>
      <c r="DB829" s="35" t="str">
        <f t="shared" si="401"/>
        <v>Sim</v>
      </c>
      <c r="DC829" s="35" t="str">
        <f t="shared" si="402"/>
        <v>Não</v>
      </c>
      <c r="DD829" s="35" t="str">
        <f t="shared" si="403"/>
        <v>Sim</v>
      </c>
      <c r="DE829" s="87" t="str">
        <f t="shared" si="405"/>
        <v>Sem informação</v>
      </c>
    </row>
    <row r="830" spans="1:109">
      <c r="AX830" s="82">
        <f>IFERROR(FIND("Óbitos/feridos",consulta_completa__11[[#This Row],[13 - Ocorrências/Ambientes Atingidos]]),0)</f>
        <v>0</v>
      </c>
      <c r="AY830" s="83" t="str">
        <f t="shared" si="375"/>
        <v/>
      </c>
      <c r="AZ830" s="82">
        <f>IFERROR(FIND("População afetada/evacuada",consulta_completa__11[[#This Row],[13 - Ocorrências/Ambientes Atingidos]]),0)</f>
        <v>0</v>
      </c>
      <c r="BA830" s="82" t="str">
        <f t="shared" si="376"/>
        <v/>
      </c>
      <c r="BB830" s="82">
        <f>IFERROR(FIND("Suspensão de abastecimento de água",consulta_completa__11[[#This Row],[13 - Ocorrências/Ambientes Atingidos]]),0)</f>
        <v>0</v>
      </c>
      <c r="BC830" s="83" t="str">
        <f t="shared" si="404"/>
        <v/>
      </c>
      <c r="BD830" s="82">
        <f>IFERROR(FIND("Rio/córrego",consulta_completa__11[[#This Row],[13 - Ocorrências/Ambientes Atingidos]]),0)</f>
        <v>0</v>
      </c>
      <c r="BE830" s="83" t="str">
        <f t="shared" si="377"/>
        <v/>
      </c>
      <c r="BF830" s="82">
        <f>IFERROR(FIND("Lago",consulta_completa__11[[#This Row],[13 - Ocorrências/Ambientes Atingidos]]),0)</f>
        <v>0</v>
      </c>
      <c r="BG830" s="83" t="str">
        <f t="shared" si="378"/>
        <v/>
      </c>
      <c r="BH830" s="82">
        <f>IFERROR(FIND("Mar",consulta_completa__11[[#This Row],[13 - Ocorrências/Ambientes Atingidos]]),0)</f>
        <v>0</v>
      </c>
      <c r="BI830" s="83" t="str">
        <f t="shared" si="379"/>
        <v/>
      </c>
      <c r="BJ830" s="82">
        <f>IFERROR(FIND("Praia",consulta_completa__11[[#This Row],[13 - Ocorrências/Ambientes Atingidos]]),0)</f>
        <v>0</v>
      </c>
      <c r="BK830" s="83" t="str">
        <f t="shared" si="380"/>
        <v/>
      </c>
      <c r="BL830" s="82">
        <f>IFERROR(FIND("Solo",consulta_completa__11[[#This Row],[13 - Ocorrências/Ambientes Atingidos]]),0)</f>
        <v>0</v>
      </c>
      <c r="BM830" s="83" t="str">
        <f t="shared" si="381"/>
        <v/>
      </c>
      <c r="BN830" s="82">
        <f>IFERROR(FIND("Águas subterrâneas",consulta_completa__11[[#This Row],[13 - Ocorrências/Ambientes Atingidos]]),0)</f>
        <v>0</v>
      </c>
      <c r="BO830" s="83" t="str">
        <f t="shared" si="382"/>
        <v/>
      </c>
      <c r="BP830" s="82">
        <f>IFERROR(FIND("Atmosfera",consulta_completa__11[[#This Row],[13 - Ocorrências/Ambientes Atingidos]]),0)</f>
        <v>0</v>
      </c>
      <c r="BQ830" s="83" t="str">
        <f t="shared" si="383"/>
        <v/>
      </c>
      <c r="BR830" s="82">
        <f>IFERROR(FIND("Flora",consulta_completa__11[[#This Row],[13 - Ocorrências/Ambientes Atingidos]]),0)</f>
        <v>0</v>
      </c>
      <c r="BS830" s="83" t="str">
        <f t="shared" si="384"/>
        <v/>
      </c>
      <c r="BT830" s="82">
        <f>IFERROR(FIND("Fauna",consulta_completa__11[[#This Row],[13 - Ocorrências/Ambientes Atingidos]]),0)</f>
        <v>0</v>
      </c>
      <c r="BU830" s="83" t="str">
        <f t="shared" si="385"/>
        <v/>
      </c>
      <c r="BV830" s="82">
        <f>IFERROR(FIND("UC federal",consulta_completa__11[[#This Row],[13 - Ocorrências/Ambientes Atingidos]]),0)</f>
        <v>0</v>
      </c>
      <c r="BW830" s="83" t="str">
        <f t="shared" si="386"/>
        <v/>
      </c>
      <c r="BX830" s="82">
        <f>IFERROR(FIND("UC estadual/municipal",consulta_completa__11[[#This Row],[13 - Ocorrências/Ambientes Atingidos]]),0)</f>
        <v>0</v>
      </c>
      <c r="BY830" s="83" t="str">
        <f t="shared" si="387"/>
        <v/>
      </c>
      <c r="BZ830" s="82">
        <f>IFERROR(FIND("Outro(s)",consulta_completa__11[[#This Row],[13 - Ocorrências/Ambientes Atingidos]]),0)</f>
        <v>0</v>
      </c>
      <c r="CA830" s="83" t="str">
        <f t="shared" si="388"/>
        <v/>
      </c>
      <c r="CB830" s="82">
        <f>IFERROR(FIND("Sem dano",consulta_completa__11[[#This Row],[13 - Ocorrências/Ambientes Atingidos]]),0)</f>
        <v>0</v>
      </c>
      <c r="CC830" s="83" t="str">
        <f t="shared" si="389"/>
        <v/>
      </c>
      <c r="CD830" s="82" t="e">
        <f>IF(consulta_completa__11[[#This Row],[13 - Ocorrências/Ambientes Atingidos]]="","X","")</f>
        <v>#VALUE!</v>
      </c>
      <c r="CE830" s="84">
        <f>IFERROR(FIND("IBAMA",consulta_completa__11[[#This Row],[14 - Inst. Atuando no Local]]),0)</f>
        <v>0</v>
      </c>
      <c r="CF830" s="84" t="str">
        <f t="shared" si="390"/>
        <v/>
      </c>
      <c r="CG830" s="84">
        <f>IFERROR(FIND("OEMA",consulta_completa__11[[#This Row],[14 - Inst. Atuando no Local]]),0)</f>
        <v>0</v>
      </c>
      <c r="CH830" s="84" t="str">
        <f t="shared" si="391"/>
        <v/>
      </c>
      <c r="CI830" s="84">
        <f>IFERROR(FIND("DEFESA CIVIL",consulta_completa__11[[#This Row],[14 - Inst. Atuando no Local]]),0)</f>
        <v>0</v>
      </c>
      <c r="CJ830" s="84" t="str">
        <f t="shared" si="392"/>
        <v/>
      </c>
      <c r="CK830" s="84">
        <f>IFERROR(FIND("CORPO DE BOMBEIROS",consulta_completa__11[[#This Row],[14 - Inst. Atuando no Local]]),0)</f>
        <v>0</v>
      </c>
      <c r="CL830" s="84" t="str">
        <f t="shared" si="393"/>
        <v/>
      </c>
      <c r="CM830" s="84">
        <f>IFERROR(FIND("POLÍCIA RODOVIÁRIA",consulta_completa__11[[#This Row],[14 - Inst. Atuando no Local]]),0)</f>
        <v>0</v>
      </c>
      <c r="CN830" s="84" t="str">
        <f t="shared" si="394"/>
        <v/>
      </c>
      <c r="CO830" s="84">
        <f>IFERROR(FIND("POLÍCIA MILITAR",consulta_completa__11[[#This Row],[14 - Inst. Atuando no Local]]),0)</f>
        <v>0</v>
      </c>
      <c r="CP830" s="84" t="str">
        <f t="shared" si="395"/>
        <v/>
      </c>
      <c r="CQ830" s="84">
        <f>IFERROR(FIND("POLÍCIA CIVIL",consulta_completa__11[[#This Row],[14 - Inst. Atuando no Local]]),0)</f>
        <v>0</v>
      </c>
      <c r="CR830" s="84" t="str">
        <f t="shared" si="396"/>
        <v/>
      </c>
      <c r="CS830" s="84">
        <f>IFERROR(FIND("MARINHA DO BRASIL",consulta_completa__11[[#This Row],[14 - Inst. Atuando no Local]]),0)</f>
        <v>0</v>
      </c>
      <c r="CT830" s="84" t="str">
        <f t="shared" si="397"/>
        <v/>
      </c>
      <c r="CU830" s="84">
        <f>IFERROR(FIND("EMPRESA ESPECIALIZADA EM ATENDIMENTO",consulta_completa__11[[#This Row],[14 - Inst. Atuando no Local]]),0)</f>
        <v>0</v>
      </c>
      <c r="CV830" s="84" t="str">
        <f t="shared" si="398"/>
        <v/>
      </c>
      <c r="CW830" s="84">
        <f>IFERROR(FIND("IBAMA",consulta_completa__11[[#This Row],[14 - Inst. Atuando no Local]]),0)</f>
        <v>0</v>
      </c>
      <c r="CX830" s="84" t="str">
        <f t="shared" si="399"/>
        <v/>
      </c>
      <c r="CY830" s="84" t="e">
        <f>IF(consulta_completa__11[[#This Row],[14 - Inst. Atuando no Local]]="","X","")</f>
        <v>#VALUE!</v>
      </c>
      <c r="CZ830" s="84">
        <f>IFERROR(FIND("OUTRA (S)",consulta_completa__11[[#This Row],[14 - Inst. Atuando no Local]]),0)</f>
        <v>0</v>
      </c>
      <c r="DA830" s="84" t="str">
        <f t="shared" si="400"/>
        <v/>
      </c>
      <c r="DB830" s="35" t="str">
        <f t="shared" si="401"/>
        <v>Sim</v>
      </c>
      <c r="DC830" s="35" t="str">
        <f t="shared" si="402"/>
        <v>Não</v>
      </c>
      <c r="DD830" s="35" t="str">
        <f t="shared" si="403"/>
        <v>Sim</v>
      </c>
      <c r="DE830" s="87" t="str">
        <f t="shared" si="405"/>
        <v>Sem informação</v>
      </c>
    </row>
    <row r="831" spans="1:109">
      <c r="AX831" s="82">
        <f>IFERROR(FIND("Óbitos/feridos",consulta_completa__11[[#This Row],[13 - Ocorrências/Ambientes Atingidos]]),0)</f>
        <v>0</v>
      </c>
      <c r="AY831" s="83" t="str">
        <f t="shared" si="375"/>
        <v/>
      </c>
      <c r="AZ831" s="82">
        <f>IFERROR(FIND("População afetada/evacuada",consulta_completa__11[[#This Row],[13 - Ocorrências/Ambientes Atingidos]]),0)</f>
        <v>0</v>
      </c>
      <c r="BA831" s="82" t="str">
        <f t="shared" si="376"/>
        <v/>
      </c>
      <c r="BB831" s="82">
        <f>IFERROR(FIND("Suspensão de abastecimento de água",consulta_completa__11[[#This Row],[13 - Ocorrências/Ambientes Atingidos]]),0)</f>
        <v>0</v>
      </c>
      <c r="BC831" s="83" t="str">
        <f t="shared" si="404"/>
        <v/>
      </c>
      <c r="BD831" s="82">
        <f>IFERROR(FIND("Rio/córrego",consulta_completa__11[[#This Row],[13 - Ocorrências/Ambientes Atingidos]]),0)</f>
        <v>0</v>
      </c>
      <c r="BE831" s="83" t="str">
        <f t="shared" si="377"/>
        <v/>
      </c>
      <c r="BF831" s="82">
        <f>IFERROR(FIND("Lago",consulta_completa__11[[#This Row],[13 - Ocorrências/Ambientes Atingidos]]),0)</f>
        <v>0</v>
      </c>
      <c r="BG831" s="83" t="str">
        <f t="shared" si="378"/>
        <v/>
      </c>
      <c r="BH831" s="82">
        <f>IFERROR(FIND("Mar",consulta_completa__11[[#This Row],[13 - Ocorrências/Ambientes Atingidos]]),0)</f>
        <v>0</v>
      </c>
      <c r="BI831" s="83" t="str">
        <f t="shared" si="379"/>
        <v/>
      </c>
      <c r="BJ831" s="82">
        <f>IFERROR(FIND("Praia",consulta_completa__11[[#This Row],[13 - Ocorrências/Ambientes Atingidos]]),0)</f>
        <v>0</v>
      </c>
      <c r="BK831" s="83" t="str">
        <f t="shared" si="380"/>
        <v/>
      </c>
      <c r="BL831" s="82">
        <f>IFERROR(FIND("Solo",consulta_completa__11[[#This Row],[13 - Ocorrências/Ambientes Atingidos]]),0)</f>
        <v>0</v>
      </c>
      <c r="BM831" s="83" t="str">
        <f t="shared" si="381"/>
        <v/>
      </c>
      <c r="BN831" s="82">
        <f>IFERROR(FIND("Águas subterrâneas",consulta_completa__11[[#This Row],[13 - Ocorrências/Ambientes Atingidos]]),0)</f>
        <v>0</v>
      </c>
      <c r="BO831" s="83" t="str">
        <f t="shared" si="382"/>
        <v/>
      </c>
      <c r="BP831" s="82">
        <f>IFERROR(FIND("Atmosfera",consulta_completa__11[[#This Row],[13 - Ocorrências/Ambientes Atingidos]]),0)</f>
        <v>0</v>
      </c>
      <c r="BQ831" s="83" t="str">
        <f t="shared" si="383"/>
        <v/>
      </c>
      <c r="BR831" s="82">
        <f>IFERROR(FIND("Flora",consulta_completa__11[[#This Row],[13 - Ocorrências/Ambientes Atingidos]]),0)</f>
        <v>0</v>
      </c>
      <c r="BS831" s="83" t="str">
        <f t="shared" si="384"/>
        <v/>
      </c>
      <c r="BT831" s="82">
        <f>IFERROR(FIND("Fauna",consulta_completa__11[[#This Row],[13 - Ocorrências/Ambientes Atingidos]]),0)</f>
        <v>0</v>
      </c>
      <c r="BU831" s="83" t="str">
        <f t="shared" si="385"/>
        <v/>
      </c>
      <c r="BV831" s="82">
        <f>IFERROR(FIND("UC federal",consulta_completa__11[[#This Row],[13 - Ocorrências/Ambientes Atingidos]]),0)</f>
        <v>0</v>
      </c>
      <c r="BW831" s="83" t="str">
        <f t="shared" si="386"/>
        <v/>
      </c>
      <c r="BX831" s="82">
        <f>IFERROR(FIND("UC estadual/municipal",consulta_completa__11[[#This Row],[13 - Ocorrências/Ambientes Atingidos]]),0)</f>
        <v>0</v>
      </c>
      <c r="BY831" s="83" t="str">
        <f t="shared" si="387"/>
        <v/>
      </c>
      <c r="BZ831" s="82">
        <f>IFERROR(FIND("Outro(s)",consulta_completa__11[[#This Row],[13 - Ocorrências/Ambientes Atingidos]]),0)</f>
        <v>0</v>
      </c>
      <c r="CA831" s="83" t="str">
        <f t="shared" si="388"/>
        <v/>
      </c>
      <c r="CB831" s="82">
        <f>IFERROR(FIND("Sem dano",consulta_completa__11[[#This Row],[13 - Ocorrências/Ambientes Atingidos]]),0)</f>
        <v>0</v>
      </c>
      <c r="CC831" s="83" t="str">
        <f t="shared" si="389"/>
        <v/>
      </c>
      <c r="CD831" s="82" t="e">
        <f>IF(consulta_completa__11[[#This Row],[13 - Ocorrências/Ambientes Atingidos]]="","X","")</f>
        <v>#VALUE!</v>
      </c>
      <c r="CE831" s="84">
        <f>IFERROR(FIND("IBAMA",consulta_completa__11[[#This Row],[14 - Inst. Atuando no Local]]),0)</f>
        <v>0</v>
      </c>
      <c r="CF831" s="84" t="str">
        <f t="shared" si="390"/>
        <v/>
      </c>
      <c r="CG831" s="84">
        <f>IFERROR(FIND("OEMA",consulta_completa__11[[#This Row],[14 - Inst. Atuando no Local]]),0)</f>
        <v>0</v>
      </c>
      <c r="CH831" s="84" t="str">
        <f t="shared" si="391"/>
        <v/>
      </c>
      <c r="CI831" s="84">
        <f>IFERROR(FIND("DEFESA CIVIL",consulta_completa__11[[#This Row],[14 - Inst. Atuando no Local]]),0)</f>
        <v>0</v>
      </c>
      <c r="CJ831" s="84" t="str">
        <f t="shared" si="392"/>
        <v/>
      </c>
      <c r="CK831" s="84">
        <f>IFERROR(FIND("CORPO DE BOMBEIROS",consulta_completa__11[[#This Row],[14 - Inst. Atuando no Local]]),0)</f>
        <v>0</v>
      </c>
      <c r="CL831" s="84" t="str">
        <f t="shared" si="393"/>
        <v/>
      </c>
      <c r="CM831" s="84">
        <f>IFERROR(FIND("POLÍCIA RODOVIÁRIA",consulta_completa__11[[#This Row],[14 - Inst. Atuando no Local]]),0)</f>
        <v>0</v>
      </c>
      <c r="CN831" s="84" t="str">
        <f t="shared" si="394"/>
        <v/>
      </c>
      <c r="CO831" s="84">
        <f>IFERROR(FIND("POLÍCIA MILITAR",consulta_completa__11[[#This Row],[14 - Inst. Atuando no Local]]),0)</f>
        <v>0</v>
      </c>
      <c r="CP831" s="84" t="str">
        <f t="shared" si="395"/>
        <v/>
      </c>
      <c r="CQ831" s="84">
        <f>IFERROR(FIND("POLÍCIA CIVIL",consulta_completa__11[[#This Row],[14 - Inst. Atuando no Local]]),0)</f>
        <v>0</v>
      </c>
      <c r="CR831" s="84" t="str">
        <f t="shared" si="396"/>
        <v/>
      </c>
      <c r="CS831" s="84">
        <f>IFERROR(FIND("MARINHA DO BRASIL",consulta_completa__11[[#This Row],[14 - Inst. Atuando no Local]]),0)</f>
        <v>0</v>
      </c>
      <c r="CT831" s="84" t="str">
        <f t="shared" si="397"/>
        <v/>
      </c>
      <c r="CU831" s="84">
        <f>IFERROR(FIND("EMPRESA ESPECIALIZADA EM ATENDIMENTO",consulta_completa__11[[#This Row],[14 - Inst. Atuando no Local]]),0)</f>
        <v>0</v>
      </c>
      <c r="CV831" s="84" t="str">
        <f t="shared" si="398"/>
        <v/>
      </c>
      <c r="CW831" s="84">
        <f>IFERROR(FIND("IBAMA",consulta_completa__11[[#This Row],[14 - Inst. Atuando no Local]]),0)</f>
        <v>0</v>
      </c>
      <c r="CX831" s="84" t="str">
        <f t="shared" si="399"/>
        <v/>
      </c>
      <c r="CY831" s="84" t="e">
        <f>IF(consulta_completa__11[[#This Row],[14 - Inst. Atuando no Local]]="","X","")</f>
        <v>#VALUE!</v>
      </c>
      <c r="CZ831" s="84">
        <f>IFERROR(FIND("OUTRA (S)",consulta_completa__11[[#This Row],[14 - Inst. Atuando no Local]]),0)</f>
        <v>0</v>
      </c>
      <c r="DA831" s="84" t="str">
        <f t="shared" si="400"/>
        <v/>
      </c>
      <c r="DB831" s="35" t="str">
        <f t="shared" si="401"/>
        <v>Sim</v>
      </c>
      <c r="DC831" s="35" t="str">
        <f t="shared" si="402"/>
        <v>Não</v>
      </c>
      <c r="DD831" s="35" t="str">
        <f t="shared" si="403"/>
        <v>Sim</v>
      </c>
      <c r="DE831" s="87" t="str">
        <f t="shared" si="405"/>
        <v>Sem informação</v>
      </c>
    </row>
    <row r="832" spans="1:109">
      <c r="AX832" s="82">
        <f>IFERROR(FIND("Óbitos/feridos",consulta_completa__11[[#This Row],[13 - Ocorrências/Ambientes Atingidos]]),0)</f>
        <v>0</v>
      </c>
      <c r="AY832" s="83" t="str">
        <f t="shared" si="375"/>
        <v/>
      </c>
      <c r="AZ832" s="82">
        <f>IFERROR(FIND("População afetada/evacuada",consulta_completa__11[[#This Row],[13 - Ocorrências/Ambientes Atingidos]]),0)</f>
        <v>0</v>
      </c>
      <c r="BA832" s="82" t="str">
        <f t="shared" si="376"/>
        <v/>
      </c>
      <c r="BB832" s="82">
        <f>IFERROR(FIND("Suspensão de abastecimento de água",consulta_completa__11[[#This Row],[13 - Ocorrências/Ambientes Atingidos]]),0)</f>
        <v>0</v>
      </c>
      <c r="BC832" s="83" t="str">
        <f t="shared" si="404"/>
        <v/>
      </c>
      <c r="BD832" s="82">
        <f>IFERROR(FIND("Rio/córrego",consulta_completa__11[[#This Row],[13 - Ocorrências/Ambientes Atingidos]]),0)</f>
        <v>0</v>
      </c>
      <c r="BE832" s="83" t="str">
        <f t="shared" si="377"/>
        <v/>
      </c>
      <c r="BF832" s="82">
        <f>IFERROR(FIND("Lago",consulta_completa__11[[#This Row],[13 - Ocorrências/Ambientes Atingidos]]),0)</f>
        <v>0</v>
      </c>
      <c r="BG832" s="83" t="str">
        <f t="shared" si="378"/>
        <v/>
      </c>
      <c r="BH832" s="82">
        <f>IFERROR(FIND("Mar",consulta_completa__11[[#This Row],[13 - Ocorrências/Ambientes Atingidos]]),0)</f>
        <v>0</v>
      </c>
      <c r="BI832" s="83" t="str">
        <f t="shared" si="379"/>
        <v/>
      </c>
      <c r="BJ832" s="82">
        <f>IFERROR(FIND("Praia",consulta_completa__11[[#This Row],[13 - Ocorrências/Ambientes Atingidos]]),0)</f>
        <v>0</v>
      </c>
      <c r="BK832" s="83" t="str">
        <f t="shared" si="380"/>
        <v/>
      </c>
      <c r="BL832" s="82">
        <f>IFERROR(FIND("Solo",consulta_completa__11[[#This Row],[13 - Ocorrências/Ambientes Atingidos]]),0)</f>
        <v>0</v>
      </c>
      <c r="BM832" s="83" t="str">
        <f t="shared" si="381"/>
        <v/>
      </c>
      <c r="BN832" s="82">
        <f>IFERROR(FIND("Águas subterrâneas",consulta_completa__11[[#This Row],[13 - Ocorrências/Ambientes Atingidos]]),0)</f>
        <v>0</v>
      </c>
      <c r="BO832" s="83" t="str">
        <f t="shared" si="382"/>
        <v/>
      </c>
      <c r="BP832" s="82">
        <f>IFERROR(FIND("Atmosfera",consulta_completa__11[[#This Row],[13 - Ocorrências/Ambientes Atingidos]]),0)</f>
        <v>0</v>
      </c>
      <c r="BQ832" s="83" t="str">
        <f t="shared" si="383"/>
        <v/>
      </c>
      <c r="BR832" s="82">
        <f>IFERROR(FIND("Flora",consulta_completa__11[[#This Row],[13 - Ocorrências/Ambientes Atingidos]]),0)</f>
        <v>0</v>
      </c>
      <c r="BS832" s="83" t="str">
        <f t="shared" si="384"/>
        <v/>
      </c>
      <c r="BT832" s="82">
        <f>IFERROR(FIND("Fauna",consulta_completa__11[[#This Row],[13 - Ocorrências/Ambientes Atingidos]]),0)</f>
        <v>0</v>
      </c>
      <c r="BU832" s="83" t="str">
        <f t="shared" si="385"/>
        <v/>
      </c>
      <c r="BV832" s="82">
        <f>IFERROR(FIND("UC federal",consulta_completa__11[[#This Row],[13 - Ocorrências/Ambientes Atingidos]]),0)</f>
        <v>0</v>
      </c>
      <c r="BW832" s="83" t="str">
        <f t="shared" si="386"/>
        <v/>
      </c>
      <c r="BX832" s="82">
        <f>IFERROR(FIND("UC estadual/municipal",consulta_completa__11[[#This Row],[13 - Ocorrências/Ambientes Atingidos]]),0)</f>
        <v>0</v>
      </c>
      <c r="BY832" s="83" t="str">
        <f t="shared" si="387"/>
        <v/>
      </c>
      <c r="BZ832" s="82">
        <f>IFERROR(FIND("Outro(s)",consulta_completa__11[[#This Row],[13 - Ocorrências/Ambientes Atingidos]]),0)</f>
        <v>0</v>
      </c>
      <c r="CA832" s="83" t="str">
        <f t="shared" si="388"/>
        <v/>
      </c>
      <c r="CB832" s="82">
        <f>IFERROR(FIND("Sem dano",consulta_completa__11[[#This Row],[13 - Ocorrências/Ambientes Atingidos]]),0)</f>
        <v>0</v>
      </c>
      <c r="CC832" s="83" t="str">
        <f t="shared" si="389"/>
        <v/>
      </c>
      <c r="CD832" s="82" t="e">
        <f>IF(consulta_completa__11[[#This Row],[13 - Ocorrências/Ambientes Atingidos]]="","X","")</f>
        <v>#VALUE!</v>
      </c>
      <c r="CE832" s="84">
        <f>IFERROR(FIND("IBAMA",consulta_completa__11[[#This Row],[14 - Inst. Atuando no Local]]),0)</f>
        <v>0</v>
      </c>
      <c r="CF832" s="84" t="str">
        <f t="shared" si="390"/>
        <v/>
      </c>
      <c r="CG832" s="84">
        <f>IFERROR(FIND("OEMA",consulta_completa__11[[#This Row],[14 - Inst. Atuando no Local]]),0)</f>
        <v>0</v>
      </c>
      <c r="CH832" s="84" t="str">
        <f t="shared" si="391"/>
        <v/>
      </c>
      <c r="CI832" s="84">
        <f>IFERROR(FIND("DEFESA CIVIL",consulta_completa__11[[#This Row],[14 - Inst. Atuando no Local]]),0)</f>
        <v>0</v>
      </c>
      <c r="CJ832" s="84" t="str">
        <f t="shared" si="392"/>
        <v/>
      </c>
      <c r="CK832" s="84">
        <f>IFERROR(FIND("CORPO DE BOMBEIROS",consulta_completa__11[[#This Row],[14 - Inst. Atuando no Local]]),0)</f>
        <v>0</v>
      </c>
      <c r="CL832" s="84" t="str">
        <f t="shared" si="393"/>
        <v/>
      </c>
      <c r="CM832" s="84">
        <f>IFERROR(FIND("POLÍCIA RODOVIÁRIA",consulta_completa__11[[#This Row],[14 - Inst. Atuando no Local]]),0)</f>
        <v>0</v>
      </c>
      <c r="CN832" s="84" t="str">
        <f t="shared" si="394"/>
        <v/>
      </c>
      <c r="CO832" s="84">
        <f>IFERROR(FIND("POLÍCIA MILITAR",consulta_completa__11[[#This Row],[14 - Inst. Atuando no Local]]),0)</f>
        <v>0</v>
      </c>
      <c r="CP832" s="84" t="str">
        <f t="shared" si="395"/>
        <v/>
      </c>
      <c r="CQ832" s="84">
        <f>IFERROR(FIND("POLÍCIA CIVIL",consulta_completa__11[[#This Row],[14 - Inst. Atuando no Local]]),0)</f>
        <v>0</v>
      </c>
      <c r="CR832" s="84" t="str">
        <f t="shared" si="396"/>
        <v/>
      </c>
      <c r="CS832" s="84">
        <f>IFERROR(FIND("MARINHA DO BRASIL",consulta_completa__11[[#This Row],[14 - Inst. Atuando no Local]]),0)</f>
        <v>0</v>
      </c>
      <c r="CT832" s="84" t="str">
        <f t="shared" si="397"/>
        <v/>
      </c>
      <c r="CU832" s="84">
        <f>IFERROR(FIND("EMPRESA ESPECIALIZADA EM ATENDIMENTO",consulta_completa__11[[#This Row],[14 - Inst. Atuando no Local]]),0)</f>
        <v>0</v>
      </c>
      <c r="CV832" s="84" t="str">
        <f t="shared" si="398"/>
        <v/>
      </c>
      <c r="CW832" s="84">
        <f>IFERROR(FIND("IBAMA",consulta_completa__11[[#This Row],[14 - Inst. Atuando no Local]]),0)</f>
        <v>0</v>
      </c>
      <c r="CX832" s="84" t="str">
        <f t="shared" si="399"/>
        <v/>
      </c>
      <c r="CY832" s="84" t="e">
        <f>IF(consulta_completa__11[[#This Row],[14 - Inst. Atuando no Local]]="","X","")</f>
        <v>#VALUE!</v>
      </c>
      <c r="CZ832" s="84">
        <f>IFERROR(FIND("OUTRA (S)",consulta_completa__11[[#This Row],[14 - Inst. Atuando no Local]]),0)</f>
        <v>0</v>
      </c>
      <c r="DA832" s="84" t="str">
        <f t="shared" si="400"/>
        <v/>
      </c>
      <c r="DB832" s="35" t="str">
        <f t="shared" si="401"/>
        <v>Sim</v>
      </c>
      <c r="DC832" s="35" t="str">
        <f t="shared" si="402"/>
        <v>Não</v>
      </c>
      <c r="DD832" s="35" t="str">
        <f t="shared" si="403"/>
        <v>Sim</v>
      </c>
      <c r="DE832" s="87" t="str">
        <f t="shared" si="405"/>
        <v>Sem informação</v>
      </c>
    </row>
    <row r="833" spans="50:109">
      <c r="AX833" s="82">
        <f>IFERROR(FIND("Óbitos/feridos",consulta_completa__11[[#This Row],[13 - Ocorrências/Ambientes Atingidos]]),0)</f>
        <v>0</v>
      </c>
      <c r="AY833" s="83" t="str">
        <f t="shared" si="375"/>
        <v/>
      </c>
      <c r="AZ833" s="82">
        <f>IFERROR(FIND("População afetada/evacuada",consulta_completa__11[[#This Row],[13 - Ocorrências/Ambientes Atingidos]]),0)</f>
        <v>0</v>
      </c>
      <c r="BA833" s="82" t="str">
        <f t="shared" si="376"/>
        <v/>
      </c>
      <c r="BB833" s="82">
        <f>IFERROR(FIND("Suspensão de abastecimento de água",consulta_completa__11[[#This Row],[13 - Ocorrências/Ambientes Atingidos]]),0)</f>
        <v>0</v>
      </c>
      <c r="BC833" s="83" t="str">
        <f t="shared" si="404"/>
        <v/>
      </c>
      <c r="BD833" s="82">
        <f>IFERROR(FIND("Rio/córrego",consulta_completa__11[[#This Row],[13 - Ocorrências/Ambientes Atingidos]]),0)</f>
        <v>0</v>
      </c>
      <c r="BE833" s="83" t="str">
        <f t="shared" si="377"/>
        <v/>
      </c>
      <c r="BF833" s="82">
        <f>IFERROR(FIND("Lago",consulta_completa__11[[#This Row],[13 - Ocorrências/Ambientes Atingidos]]),0)</f>
        <v>0</v>
      </c>
      <c r="BG833" s="83" t="str">
        <f t="shared" si="378"/>
        <v/>
      </c>
      <c r="BH833" s="82">
        <f>IFERROR(FIND("Mar",consulta_completa__11[[#This Row],[13 - Ocorrências/Ambientes Atingidos]]),0)</f>
        <v>0</v>
      </c>
      <c r="BI833" s="83" t="str">
        <f t="shared" si="379"/>
        <v/>
      </c>
      <c r="BJ833" s="82">
        <f>IFERROR(FIND("Praia",consulta_completa__11[[#This Row],[13 - Ocorrências/Ambientes Atingidos]]),0)</f>
        <v>0</v>
      </c>
      <c r="BK833" s="83" t="str">
        <f t="shared" si="380"/>
        <v/>
      </c>
      <c r="BL833" s="82">
        <f>IFERROR(FIND("Solo",consulta_completa__11[[#This Row],[13 - Ocorrências/Ambientes Atingidos]]),0)</f>
        <v>0</v>
      </c>
      <c r="BM833" s="83" t="str">
        <f t="shared" si="381"/>
        <v/>
      </c>
      <c r="BN833" s="82">
        <f>IFERROR(FIND("Águas subterrâneas",consulta_completa__11[[#This Row],[13 - Ocorrências/Ambientes Atingidos]]),0)</f>
        <v>0</v>
      </c>
      <c r="BO833" s="83" t="str">
        <f t="shared" si="382"/>
        <v/>
      </c>
      <c r="BP833" s="82">
        <f>IFERROR(FIND("Atmosfera",consulta_completa__11[[#This Row],[13 - Ocorrências/Ambientes Atingidos]]),0)</f>
        <v>0</v>
      </c>
      <c r="BQ833" s="83" t="str">
        <f t="shared" si="383"/>
        <v/>
      </c>
      <c r="BR833" s="82">
        <f>IFERROR(FIND("Flora",consulta_completa__11[[#This Row],[13 - Ocorrências/Ambientes Atingidos]]),0)</f>
        <v>0</v>
      </c>
      <c r="BS833" s="83" t="str">
        <f t="shared" si="384"/>
        <v/>
      </c>
      <c r="BT833" s="82">
        <f>IFERROR(FIND("Fauna",consulta_completa__11[[#This Row],[13 - Ocorrências/Ambientes Atingidos]]),0)</f>
        <v>0</v>
      </c>
      <c r="BU833" s="83" t="str">
        <f t="shared" si="385"/>
        <v/>
      </c>
      <c r="BV833" s="82">
        <f>IFERROR(FIND("UC federal",consulta_completa__11[[#This Row],[13 - Ocorrências/Ambientes Atingidos]]),0)</f>
        <v>0</v>
      </c>
      <c r="BW833" s="83" t="str">
        <f t="shared" si="386"/>
        <v/>
      </c>
      <c r="BX833" s="82">
        <f>IFERROR(FIND("UC estadual/municipal",consulta_completa__11[[#This Row],[13 - Ocorrências/Ambientes Atingidos]]),0)</f>
        <v>0</v>
      </c>
      <c r="BY833" s="83" t="str">
        <f t="shared" si="387"/>
        <v/>
      </c>
      <c r="BZ833" s="82">
        <f>IFERROR(FIND("Outro(s)",consulta_completa__11[[#This Row],[13 - Ocorrências/Ambientes Atingidos]]),0)</f>
        <v>0</v>
      </c>
      <c r="CA833" s="83" t="str">
        <f t="shared" si="388"/>
        <v/>
      </c>
      <c r="CB833" s="82">
        <f>IFERROR(FIND("Sem dano",consulta_completa__11[[#This Row],[13 - Ocorrências/Ambientes Atingidos]]),0)</f>
        <v>0</v>
      </c>
      <c r="CC833" s="83" t="str">
        <f t="shared" si="389"/>
        <v/>
      </c>
      <c r="CD833" s="82" t="e">
        <f>IF(consulta_completa__11[[#This Row],[13 - Ocorrências/Ambientes Atingidos]]="","X","")</f>
        <v>#VALUE!</v>
      </c>
      <c r="CE833" s="84">
        <f>IFERROR(FIND("IBAMA",consulta_completa__11[[#This Row],[14 - Inst. Atuando no Local]]),0)</f>
        <v>0</v>
      </c>
      <c r="CF833" s="84" t="str">
        <f t="shared" si="390"/>
        <v/>
      </c>
      <c r="CG833" s="84">
        <f>IFERROR(FIND("OEMA",consulta_completa__11[[#This Row],[14 - Inst. Atuando no Local]]),0)</f>
        <v>0</v>
      </c>
      <c r="CH833" s="84" t="str">
        <f t="shared" si="391"/>
        <v/>
      </c>
      <c r="CI833" s="84">
        <f>IFERROR(FIND("DEFESA CIVIL",consulta_completa__11[[#This Row],[14 - Inst. Atuando no Local]]),0)</f>
        <v>0</v>
      </c>
      <c r="CJ833" s="84" t="str">
        <f t="shared" si="392"/>
        <v/>
      </c>
      <c r="CK833" s="84">
        <f>IFERROR(FIND("CORPO DE BOMBEIROS",consulta_completa__11[[#This Row],[14 - Inst. Atuando no Local]]),0)</f>
        <v>0</v>
      </c>
      <c r="CL833" s="84" t="str">
        <f t="shared" si="393"/>
        <v/>
      </c>
      <c r="CM833" s="84">
        <f>IFERROR(FIND("POLÍCIA RODOVIÁRIA",consulta_completa__11[[#This Row],[14 - Inst. Atuando no Local]]),0)</f>
        <v>0</v>
      </c>
      <c r="CN833" s="84" t="str">
        <f t="shared" si="394"/>
        <v/>
      </c>
      <c r="CO833" s="84">
        <f>IFERROR(FIND("POLÍCIA MILITAR",consulta_completa__11[[#This Row],[14 - Inst. Atuando no Local]]),0)</f>
        <v>0</v>
      </c>
      <c r="CP833" s="84" t="str">
        <f t="shared" si="395"/>
        <v/>
      </c>
      <c r="CQ833" s="84">
        <f>IFERROR(FIND("POLÍCIA CIVIL",consulta_completa__11[[#This Row],[14 - Inst. Atuando no Local]]),0)</f>
        <v>0</v>
      </c>
      <c r="CR833" s="84" t="str">
        <f t="shared" si="396"/>
        <v/>
      </c>
      <c r="CS833" s="84">
        <f>IFERROR(FIND("MARINHA DO BRASIL",consulta_completa__11[[#This Row],[14 - Inst. Atuando no Local]]),0)</f>
        <v>0</v>
      </c>
      <c r="CT833" s="84" t="str">
        <f t="shared" si="397"/>
        <v/>
      </c>
      <c r="CU833" s="84">
        <f>IFERROR(FIND("EMPRESA ESPECIALIZADA EM ATENDIMENTO",consulta_completa__11[[#This Row],[14 - Inst. Atuando no Local]]),0)</f>
        <v>0</v>
      </c>
      <c r="CV833" s="84" t="str">
        <f t="shared" si="398"/>
        <v/>
      </c>
      <c r="CW833" s="84">
        <f>IFERROR(FIND("IBAMA",consulta_completa__11[[#This Row],[14 - Inst. Atuando no Local]]),0)</f>
        <v>0</v>
      </c>
      <c r="CX833" s="84" t="str">
        <f t="shared" si="399"/>
        <v/>
      </c>
      <c r="CY833" s="84" t="e">
        <f>IF(consulta_completa__11[[#This Row],[14 - Inst. Atuando no Local]]="","X","")</f>
        <v>#VALUE!</v>
      </c>
      <c r="CZ833" s="84">
        <f>IFERROR(FIND("OUTRA (S)",consulta_completa__11[[#This Row],[14 - Inst. Atuando no Local]]),0)</f>
        <v>0</v>
      </c>
      <c r="DA833" s="84" t="str">
        <f t="shared" si="400"/>
        <v/>
      </c>
      <c r="DB833" s="35" t="str">
        <f t="shared" si="401"/>
        <v>Sim</v>
      </c>
      <c r="DC833" s="35" t="str">
        <f t="shared" si="402"/>
        <v>Não</v>
      </c>
      <c r="DD833" s="35" t="str">
        <f t="shared" si="403"/>
        <v>Sim</v>
      </c>
      <c r="DE833" s="87" t="str">
        <f t="shared" si="405"/>
        <v>Sem informação</v>
      </c>
    </row>
    <row r="834" spans="50:109">
      <c r="AX834" s="82">
        <f>IFERROR(FIND("Óbitos/feridos",consulta_completa__11[[#This Row],[13 - Ocorrências/Ambientes Atingidos]]),0)</f>
        <v>0</v>
      </c>
      <c r="AY834" s="83" t="str">
        <f t="shared" si="375"/>
        <v/>
      </c>
      <c r="AZ834" s="82">
        <f>IFERROR(FIND("População afetada/evacuada",consulta_completa__11[[#This Row],[13 - Ocorrências/Ambientes Atingidos]]),0)</f>
        <v>0</v>
      </c>
      <c r="BA834" s="82" t="str">
        <f t="shared" si="376"/>
        <v/>
      </c>
      <c r="BB834" s="82">
        <f>IFERROR(FIND("Suspensão de abastecimento de água",consulta_completa__11[[#This Row],[13 - Ocorrências/Ambientes Atingidos]]),0)</f>
        <v>0</v>
      </c>
      <c r="BC834" s="83" t="str">
        <f t="shared" si="404"/>
        <v/>
      </c>
      <c r="BD834" s="82">
        <f>IFERROR(FIND("Rio/córrego",consulta_completa__11[[#This Row],[13 - Ocorrências/Ambientes Atingidos]]),0)</f>
        <v>0</v>
      </c>
      <c r="BE834" s="83" t="str">
        <f t="shared" si="377"/>
        <v/>
      </c>
      <c r="BF834" s="82">
        <f>IFERROR(FIND("Lago",consulta_completa__11[[#This Row],[13 - Ocorrências/Ambientes Atingidos]]),0)</f>
        <v>0</v>
      </c>
      <c r="BG834" s="83" t="str">
        <f t="shared" si="378"/>
        <v/>
      </c>
      <c r="BH834" s="82">
        <f>IFERROR(FIND("Mar",consulta_completa__11[[#This Row],[13 - Ocorrências/Ambientes Atingidos]]),0)</f>
        <v>0</v>
      </c>
      <c r="BI834" s="83" t="str">
        <f t="shared" si="379"/>
        <v/>
      </c>
      <c r="BJ834" s="82">
        <f>IFERROR(FIND("Praia",consulta_completa__11[[#This Row],[13 - Ocorrências/Ambientes Atingidos]]),0)</f>
        <v>0</v>
      </c>
      <c r="BK834" s="83" t="str">
        <f t="shared" si="380"/>
        <v/>
      </c>
      <c r="BL834" s="82">
        <f>IFERROR(FIND("Solo",consulta_completa__11[[#This Row],[13 - Ocorrências/Ambientes Atingidos]]),0)</f>
        <v>0</v>
      </c>
      <c r="BM834" s="83" t="str">
        <f t="shared" si="381"/>
        <v/>
      </c>
      <c r="BN834" s="82">
        <f>IFERROR(FIND("Águas subterrâneas",consulta_completa__11[[#This Row],[13 - Ocorrências/Ambientes Atingidos]]),0)</f>
        <v>0</v>
      </c>
      <c r="BO834" s="83" t="str">
        <f t="shared" si="382"/>
        <v/>
      </c>
      <c r="BP834" s="82">
        <f>IFERROR(FIND("Atmosfera",consulta_completa__11[[#This Row],[13 - Ocorrências/Ambientes Atingidos]]),0)</f>
        <v>0</v>
      </c>
      <c r="BQ834" s="83" t="str">
        <f t="shared" si="383"/>
        <v/>
      </c>
      <c r="BR834" s="82">
        <f>IFERROR(FIND("Flora",consulta_completa__11[[#This Row],[13 - Ocorrências/Ambientes Atingidos]]),0)</f>
        <v>0</v>
      </c>
      <c r="BS834" s="83" t="str">
        <f t="shared" si="384"/>
        <v/>
      </c>
      <c r="BT834" s="82">
        <f>IFERROR(FIND("Fauna",consulta_completa__11[[#This Row],[13 - Ocorrências/Ambientes Atingidos]]),0)</f>
        <v>0</v>
      </c>
      <c r="BU834" s="83" t="str">
        <f t="shared" si="385"/>
        <v/>
      </c>
      <c r="BV834" s="82">
        <f>IFERROR(FIND("UC federal",consulta_completa__11[[#This Row],[13 - Ocorrências/Ambientes Atingidos]]),0)</f>
        <v>0</v>
      </c>
      <c r="BW834" s="83" t="str">
        <f t="shared" si="386"/>
        <v/>
      </c>
      <c r="BX834" s="82">
        <f>IFERROR(FIND("UC estadual/municipal",consulta_completa__11[[#This Row],[13 - Ocorrências/Ambientes Atingidos]]),0)</f>
        <v>0</v>
      </c>
      <c r="BY834" s="83" t="str">
        <f t="shared" si="387"/>
        <v/>
      </c>
      <c r="BZ834" s="82">
        <f>IFERROR(FIND("Outro(s)",consulta_completa__11[[#This Row],[13 - Ocorrências/Ambientes Atingidos]]),0)</f>
        <v>0</v>
      </c>
      <c r="CA834" s="83" t="str">
        <f t="shared" si="388"/>
        <v/>
      </c>
      <c r="CB834" s="82">
        <f>IFERROR(FIND("Sem dano",consulta_completa__11[[#This Row],[13 - Ocorrências/Ambientes Atingidos]]),0)</f>
        <v>0</v>
      </c>
      <c r="CC834" s="83" t="str">
        <f t="shared" si="389"/>
        <v/>
      </c>
      <c r="CD834" s="82" t="e">
        <f>IF(consulta_completa__11[[#This Row],[13 - Ocorrências/Ambientes Atingidos]]="","X","")</f>
        <v>#VALUE!</v>
      </c>
      <c r="CE834" s="84">
        <f>IFERROR(FIND("IBAMA",consulta_completa__11[[#This Row],[14 - Inst. Atuando no Local]]),0)</f>
        <v>0</v>
      </c>
      <c r="CF834" s="84" t="str">
        <f t="shared" si="390"/>
        <v/>
      </c>
      <c r="CG834" s="84">
        <f>IFERROR(FIND("OEMA",consulta_completa__11[[#This Row],[14 - Inst. Atuando no Local]]),0)</f>
        <v>0</v>
      </c>
      <c r="CH834" s="84" t="str">
        <f t="shared" si="391"/>
        <v/>
      </c>
      <c r="CI834" s="84">
        <f>IFERROR(FIND("DEFESA CIVIL",consulta_completa__11[[#This Row],[14 - Inst. Atuando no Local]]),0)</f>
        <v>0</v>
      </c>
      <c r="CJ834" s="84" t="str">
        <f t="shared" si="392"/>
        <v/>
      </c>
      <c r="CK834" s="84">
        <f>IFERROR(FIND("CORPO DE BOMBEIROS",consulta_completa__11[[#This Row],[14 - Inst. Atuando no Local]]),0)</f>
        <v>0</v>
      </c>
      <c r="CL834" s="84" t="str">
        <f t="shared" si="393"/>
        <v/>
      </c>
      <c r="CM834" s="84">
        <f>IFERROR(FIND("POLÍCIA RODOVIÁRIA",consulta_completa__11[[#This Row],[14 - Inst. Atuando no Local]]),0)</f>
        <v>0</v>
      </c>
      <c r="CN834" s="84" t="str">
        <f t="shared" si="394"/>
        <v/>
      </c>
      <c r="CO834" s="84">
        <f>IFERROR(FIND("POLÍCIA MILITAR",consulta_completa__11[[#This Row],[14 - Inst. Atuando no Local]]),0)</f>
        <v>0</v>
      </c>
      <c r="CP834" s="84" t="str">
        <f t="shared" si="395"/>
        <v/>
      </c>
      <c r="CQ834" s="84">
        <f>IFERROR(FIND("POLÍCIA CIVIL",consulta_completa__11[[#This Row],[14 - Inst. Atuando no Local]]),0)</f>
        <v>0</v>
      </c>
      <c r="CR834" s="84" t="str">
        <f t="shared" si="396"/>
        <v/>
      </c>
      <c r="CS834" s="84">
        <f>IFERROR(FIND("MARINHA DO BRASIL",consulta_completa__11[[#This Row],[14 - Inst. Atuando no Local]]),0)</f>
        <v>0</v>
      </c>
      <c r="CT834" s="84" t="str">
        <f t="shared" si="397"/>
        <v/>
      </c>
      <c r="CU834" s="84">
        <f>IFERROR(FIND("EMPRESA ESPECIALIZADA EM ATENDIMENTO",consulta_completa__11[[#This Row],[14 - Inst. Atuando no Local]]),0)</f>
        <v>0</v>
      </c>
      <c r="CV834" s="84" t="str">
        <f t="shared" si="398"/>
        <v/>
      </c>
      <c r="CW834" s="84">
        <f>IFERROR(FIND("IBAMA",consulta_completa__11[[#This Row],[14 - Inst. Atuando no Local]]),0)</f>
        <v>0</v>
      </c>
      <c r="CX834" s="84" t="str">
        <f t="shared" si="399"/>
        <v/>
      </c>
      <c r="CY834" s="84" t="e">
        <f>IF(consulta_completa__11[[#This Row],[14 - Inst. Atuando no Local]]="","X","")</f>
        <v>#VALUE!</v>
      </c>
      <c r="CZ834" s="84">
        <f>IFERROR(FIND("OUTRA (S)",consulta_completa__11[[#This Row],[14 - Inst. Atuando no Local]]),0)</f>
        <v>0</v>
      </c>
      <c r="DA834" s="84" t="str">
        <f t="shared" si="400"/>
        <v/>
      </c>
      <c r="DB834" s="35" t="str">
        <f t="shared" si="401"/>
        <v>Sim</v>
      </c>
      <c r="DC834" s="35" t="str">
        <f t="shared" si="402"/>
        <v>Não</v>
      </c>
      <c r="DD834" s="35" t="str">
        <f t="shared" si="403"/>
        <v>Sim</v>
      </c>
      <c r="DE834" s="87" t="str">
        <f t="shared" si="405"/>
        <v>Sem informação</v>
      </c>
    </row>
    <row r="835" spans="50:109">
      <c r="AX835" s="82">
        <f>IFERROR(FIND("Óbitos/feridos",consulta_completa__11[[#This Row],[13 - Ocorrências/Ambientes Atingidos]]),0)</f>
        <v>0</v>
      </c>
      <c r="AY835" s="83" t="str">
        <f t="shared" ref="AY835:AY898" si="406">IF(AX835=0,"","X")</f>
        <v/>
      </c>
      <c r="AZ835" s="82">
        <f>IFERROR(FIND("População afetada/evacuada",consulta_completa__11[[#This Row],[13 - Ocorrências/Ambientes Atingidos]]),0)</f>
        <v>0</v>
      </c>
      <c r="BA835" s="82" t="str">
        <f t="shared" ref="BA835:BA898" si="407">IF(AZ835=0,"","X")</f>
        <v/>
      </c>
      <c r="BB835" s="82">
        <f>IFERROR(FIND("Suspensão de abastecimento de água",consulta_completa__11[[#This Row],[13 - Ocorrências/Ambientes Atingidos]]),0)</f>
        <v>0</v>
      </c>
      <c r="BC835" s="83" t="str">
        <f t="shared" si="404"/>
        <v/>
      </c>
      <c r="BD835" s="82">
        <f>IFERROR(FIND("Rio/córrego",consulta_completa__11[[#This Row],[13 - Ocorrências/Ambientes Atingidos]]),0)</f>
        <v>0</v>
      </c>
      <c r="BE835" s="83" t="str">
        <f t="shared" ref="BE835:BE898" si="408">IF(BD835=0,"","X")</f>
        <v/>
      </c>
      <c r="BF835" s="82">
        <f>IFERROR(FIND("Lago",consulta_completa__11[[#This Row],[13 - Ocorrências/Ambientes Atingidos]]),0)</f>
        <v>0</v>
      </c>
      <c r="BG835" s="83" t="str">
        <f t="shared" ref="BG835:BG898" si="409">IF(BF835=0,"","X")</f>
        <v/>
      </c>
      <c r="BH835" s="82">
        <f>IFERROR(FIND("Mar",consulta_completa__11[[#This Row],[13 - Ocorrências/Ambientes Atingidos]]),0)</f>
        <v>0</v>
      </c>
      <c r="BI835" s="83" t="str">
        <f t="shared" ref="BI835:BI898" si="410">IF(BH835=0,"","X")</f>
        <v/>
      </c>
      <c r="BJ835" s="82">
        <f>IFERROR(FIND("Praia",consulta_completa__11[[#This Row],[13 - Ocorrências/Ambientes Atingidos]]),0)</f>
        <v>0</v>
      </c>
      <c r="BK835" s="83" t="str">
        <f t="shared" ref="BK835:BK898" si="411">IF(BJ835=0,"","X")</f>
        <v/>
      </c>
      <c r="BL835" s="82">
        <f>IFERROR(FIND("Solo",consulta_completa__11[[#This Row],[13 - Ocorrências/Ambientes Atingidos]]),0)</f>
        <v>0</v>
      </c>
      <c r="BM835" s="83" t="str">
        <f t="shared" ref="BM835:BM898" si="412">IF(BL835=0,"","X")</f>
        <v/>
      </c>
      <c r="BN835" s="82">
        <f>IFERROR(FIND("Águas subterrâneas",consulta_completa__11[[#This Row],[13 - Ocorrências/Ambientes Atingidos]]),0)</f>
        <v>0</v>
      </c>
      <c r="BO835" s="83" t="str">
        <f t="shared" ref="BO835:BO898" si="413">IF(BN835=0,"","X")</f>
        <v/>
      </c>
      <c r="BP835" s="82">
        <f>IFERROR(FIND("Atmosfera",consulta_completa__11[[#This Row],[13 - Ocorrências/Ambientes Atingidos]]),0)</f>
        <v>0</v>
      </c>
      <c r="BQ835" s="83" t="str">
        <f t="shared" ref="BQ835:BQ898" si="414">IF(BP835=0,"","X")</f>
        <v/>
      </c>
      <c r="BR835" s="82">
        <f>IFERROR(FIND("Flora",consulta_completa__11[[#This Row],[13 - Ocorrências/Ambientes Atingidos]]),0)</f>
        <v>0</v>
      </c>
      <c r="BS835" s="83" t="str">
        <f t="shared" ref="BS835:BS898" si="415">IF(BR835=0,"","X")</f>
        <v/>
      </c>
      <c r="BT835" s="82">
        <f>IFERROR(FIND("Fauna",consulta_completa__11[[#This Row],[13 - Ocorrências/Ambientes Atingidos]]),0)</f>
        <v>0</v>
      </c>
      <c r="BU835" s="83" t="str">
        <f t="shared" ref="BU835:BU898" si="416">IF(BT835=0,"","X")</f>
        <v/>
      </c>
      <c r="BV835" s="82">
        <f>IFERROR(FIND("UC federal",consulta_completa__11[[#This Row],[13 - Ocorrências/Ambientes Atingidos]]),0)</f>
        <v>0</v>
      </c>
      <c r="BW835" s="83" t="str">
        <f t="shared" ref="BW835:BW898" si="417">IF(BV835=0,"","X")</f>
        <v/>
      </c>
      <c r="BX835" s="82">
        <f>IFERROR(FIND("UC estadual/municipal",consulta_completa__11[[#This Row],[13 - Ocorrências/Ambientes Atingidos]]),0)</f>
        <v>0</v>
      </c>
      <c r="BY835" s="83" t="str">
        <f t="shared" ref="BY835:BY898" si="418">IF(BX835=0,"","X")</f>
        <v/>
      </c>
      <c r="BZ835" s="82">
        <f>IFERROR(FIND("Outro(s)",consulta_completa__11[[#This Row],[13 - Ocorrências/Ambientes Atingidos]]),0)</f>
        <v>0</v>
      </c>
      <c r="CA835" s="83" t="str">
        <f t="shared" ref="CA835:CA898" si="419">IF(BZ835=0,"","X")</f>
        <v/>
      </c>
      <c r="CB835" s="82">
        <f>IFERROR(FIND("Sem dano",consulta_completa__11[[#This Row],[13 - Ocorrências/Ambientes Atingidos]]),0)</f>
        <v>0</v>
      </c>
      <c r="CC835" s="83" t="str">
        <f t="shared" ref="CC835:CC898" si="420">IF(CB835=0,"","X")</f>
        <v/>
      </c>
      <c r="CD835" s="82" t="e">
        <f>IF(consulta_completa__11[[#This Row],[13 - Ocorrências/Ambientes Atingidos]]="","X","")</f>
        <v>#VALUE!</v>
      </c>
      <c r="CE835" s="84">
        <f>IFERROR(FIND("IBAMA",consulta_completa__11[[#This Row],[14 - Inst. Atuando no Local]]),0)</f>
        <v>0</v>
      </c>
      <c r="CF835" s="84" t="str">
        <f t="shared" ref="CF835:CF898" si="421">IF(CE835=0,"","X")</f>
        <v/>
      </c>
      <c r="CG835" s="84">
        <f>IFERROR(FIND("OEMA",consulta_completa__11[[#This Row],[14 - Inst. Atuando no Local]]),0)</f>
        <v>0</v>
      </c>
      <c r="CH835" s="84" t="str">
        <f t="shared" ref="CH835:CH898" si="422">IF(CG835=0,"","X")</f>
        <v/>
      </c>
      <c r="CI835" s="84">
        <f>IFERROR(FIND("DEFESA CIVIL",consulta_completa__11[[#This Row],[14 - Inst. Atuando no Local]]),0)</f>
        <v>0</v>
      </c>
      <c r="CJ835" s="84" t="str">
        <f t="shared" ref="CJ835:CJ898" si="423">IF(CI835=0,"","X")</f>
        <v/>
      </c>
      <c r="CK835" s="84">
        <f>IFERROR(FIND("CORPO DE BOMBEIROS",consulta_completa__11[[#This Row],[14 - Inst. Atuando no Local]]),0)</f>
        <v>0</v>
      </c>
      <c r="CL835" s="84" t="str">
        <f t="shared" ref="CL835:CL898" si="424">IF(CK835=0,"","X")</f>
        <v/>
      </c>
      <c r="CM835" s="84">
        <f>IFERROR(FIND("POLÍCIA RODOVIÁRIA",consulta_completa__11[[#This Row],[14 - Inst. Atuando no Local]]),0)</f>
        <v>0</v>
      </c>
      <c r="CN835" s="84" t="str">
        <f t="shared" ref="CN835:CN898" si="425">IF(CM835=0,"","X")</f>
        <v/>
      </c>
      <c r="CO835" s="84">
        <f>IFERROR(FIND("POLÍCIA MILITAR",consulta_completa__11[[#This Row],[14 - Inst. Atuando no Local]]),0)</f>
        <v>0</v>
      </c>
      <c r="CP835" s="84" t="str">
        <f t="shared" ref="CP835:CP898" si="426">IF(CO835=0,"","X")</f>
        <v/>
      </c>
      <c r="CQ835" s="84">
        <f>IFERROR(FIND("POLÍCIA CIVIL",consulta_completa__11[[#This Row],[14 - Inst. Atuando no Local]]),0)</f>
        <v>0</v>
      </c>
      <c r="CR835" s="84" t="str">
        <f t="shared" ref="CR835:CR898" si="427">IF(CQ835=0,"","X")</f>
        <v/>
      </c>
      <c r="CS835" s="84">
        <f>IFERROR(FIND("MARINHA DO BRASIL",consulta_completa__11[[#This Row],[14 - Inst. Atuando no Local]]),0)</f>
        <v>0</v>
      </c>
      <c r="CT835" s="84" t="str">
        <f t="shared" ref="CT835:CT898" si="428">IF(CS835=0,"","X")</f>
        <v/>
      </c>
      <c r="CU835" s="84">
        <f>IFERROR(FIND("EMPRESA ESPECIALIZADA EM ATENDIMENTO",consulta_completa__11[[#This Row],[14 - Inst. Atuando no Local]]),0)</f>
        <v>0</v>
      </c>
      <c r="CV835" s="84" t="str">
        <f t="shared" ref="CV835:CV898" si="429">IF(CU835=0,"","X")</f>
        <v/>
      </c>
      <c r="CW835" s="84">
        <f>IFERROR(FIND("IBAMA",consulta_completa__11[[#This Row],[14 - Inst. Atuando no Local]]),0)</f>
        <v>0</v>
      </c>
      <c r="CX835" s="84" t="str">
        <f t="shared" ref="CX835:CX898" si="430">IF(CW835=0,"","X")</f>
        <v/>
      </c>
      <c r="CY835" s="84" t="e">
        <f>IF(consulta_completa__11[[#This Row],[14 - Inst. Atuando no Local]]="","X","")</f>
        <v>#VALUE!</v>
      </c>
      <c r="CZ835" s="84">
        <f>IFERROR(FIND("OUTRA (S)",consulta_completa__11[[#This Row],[14 - Inst. Atuando no Local]]),0)</f>
        <v>0</v>
      </c>
      <c r="DA835" s="84" t="str">
        <f t="shared" ref="DA835:DA898" si="431">IF(CZ835=0,"","X")</f>
        <v/>
      </c>
      <c r="DB835" s="35" t="str">
        <f t="shared" ref="DB835:DB898" si="432">IF(AH$2="","",IF(AH$2="S","Sim",IF(AH$2="N","Não", IF(AH$2="I","Sem Informação"))))</f>
        <v>Sim</v>
      </c>
      <c r="DC835" s="35" t="str">
        <f t="shared" ref="DC835:DC898" si="433">IF(AI$2="","",IF(AI$2="S","Sim",IF(AI$2="N","Não", IF(AI$2="I","Sem Informação"))))</f>
        <v>Não</v>
      </c>
      <c r="DD835" s="35" t="str">
        <f t="shared" ref="DD835:DD898" si="434">IF(AJ$2="","",IF(AJ$2="S","Sim",IF(AJ$2="N","Não", IF(AJ$2="I","Sem Informação"))))</f>
        <v>Sim</v>
      </c>
      <c r="DE835" s="87" t="str">
        <f t="shared" si="405"/>
        <v>Sem informação</v>
      </c>
    </row>
    <row r="836" spans="50:109">
      <c r="AX836" s="82">
        <f>IFERROR(FIND("Óbitos/feridos",consulta_completa__11[[#This Row],[13 - Ocorrências/Ambientes Atingidos]]),0)</f>
        <v>0</v>
      </c>
      <c r="AY836" s="83" t="str">
        <f t="shared" si="406"/>
        <v/>
      </c>
      <c r="AZ836" s="82">
        <f>IFERROR(FIND("População afetada/evacuada",consulta_completa__11[[#This Row],[13 - Ocorrências/Ambientes Atingidos]]),0)</f>
        <v>0</v>
      </c>
      <c r="BA836" s="82" t="str">
        <f t="shared" si="407"/>
        <v/>
      </c>
      <c r="BB836" s="82">
        <f>IFERROR(FIND("Suspensão de abastecimento de água",consulta_completa__11[[#This Row],[13 - Ocorrências/Ambientes Atingidos]]),0)</f>
        <v>0</v>
      </c>
      <c r="BC836" s="83" t="str">
        <f t="shared" ref="BC836:BC899" si="435">IF(BB836=0,"","X")</f>
        <v/>
      </c>
      <c r="BD836" s="82">
        <f>IFERROR(FIND("Rio/córrego",consulta_completa__11[[#This Row],[13 - Ocorrências/Ambientes Atingidos]]),0)</f>
        <v>0</v>
      </c>
      <c r="BE836" s="83" t="str">
        <f t="shared" si="408"/>
        <v/>
      </c>
      <c r="BF836" s="82">
        <f>IFERROR(FIND("Lago",consulta_completa__11[[#This Row],[13 - Ocorrências/Ambientes Atingidos]]),0)</f>
        <v>0</v>
      </c>
      <c r="BG836" s="83" t="str">
        <f t="shared" si="409"/>
        <v/>
      </c>
      <c r="BH836" s="82">
        <f>IFERROR(FIND("Mar",consulta_completa__11[[#This Row],[13 - Ocorrências/Ambientes Atingidos]]),0)</f>
        <v>0</v>
      </c>
      <c r="BI836" s="83" t="str">
        <f t="shared" si="410"/>
        <v/>
      </c>
      <c r="BJ836" s="82">
        <f>IFERROR(FIND("Praia",consulta_completa__11[[#This Row],[13 - Ocorrências/Ambientes Atingidos]]),0)</f>
        <v>0</v>
      </c>
      <c r="BK836" s="83" t="str">
        <f t="shared" si="411"/>
        <v/>
      </c>
      <c r="BL836" s="82">
        <f>IFERROR(FIND("Solo",consulta_completa__11[[#This Row],[13 - Ocorrências/Ambientes Atingidos]]),0)</f>
        <v>0</v>
      </c>
      <c r="BM836" s="83" t="str">
        <f t="shared" si="412"/>
        <v/>
      </c>
      <c r="BN836" s="82">
        <f>IFERROR(FIND("Águas subterrâneas",consulta_completa__11[[#This Row],[13 - Ocorrências/Ambientes Atingidos]]),0)</f>
        <v>0</v>
      </c>
      <c r="BO836" s="83" t="str">
        <f t="shared" si="413"/>
        <v/>
      </c>
      <c r="BP836" s="82">
        <f>IFERROR(FIND("Atmosfera",consulta_completa__11[[#This Row],[13 - Ocorrências/Ambientes Atingidos]]),0)</f>
        <v>0</v>
      </c>
      <c r="BQ836" s="83" t="str">
        <f t="shared" si="414"/>
        <v/>
      </c>
      <c r="BR836" s="82">
        <f>IFERROR(FIND("Flora",consulta_completa__11[[#This Row],[13 - Ocorrências/Ambientes Atingidos]]),0)</f>
        <v>0</v>
      </c>
      <c r="BS836" s="83" t="str">
        <f t="shared" si="415"/>
        <v/>
      </c>
      <c r="BT836" s="82">
        <f>IFERROR(FIND("Fauna",consulta_completa__11[[#This Row],[13 - Ocorrências/Ambientes Atingidos]]),0)</f>
        <v>0</v>
      </c>
      <c r="BU836" s="83" t="str">
        <f t="shared" si="416"/>
        <v/>
      </c>
      <c r="BV836" s="82">
        <f>IFERROR(FIND("UC federal",consulta_completa__11[[#This Row],[13 - Ocorrências/Ambientes Atingidos]]),0)</f>
        <v>0</v>
      </c>
      <c r="BW836" s="83" t="str">
        <f t="shared" si="417"/>
        <v/>
      </c>
      <c r="BX836" s="82">
        <f>IFERROR(FIND("UC estadual/municipal",consulta_completa__11[[#This Row],[13 - Ocorrências/Ambientes Atingidos]]),0)</f>
        <v>0</v>
      </c>
      <c r="BY836" s="83" t="str">
        <f t="shared" si="418"/>
        <v/>
      </c>
      <c r="BZ836" s="82">
        <f>IFERROR(FIND("Outro(s)",consulta_completa__11[[#This Row],[13 - Ocorrências/Ambientes Atingidos]]),0)</f>
        <v>0</v>
      </c>
      <c r="CA836" s="83" t="str">
        <f t="shared" si="419"/>
        <v/>
      </c>
      <c r="CB836" s="82">
        <f>IFERROR(FIND("Sem dano",consulta_completa__11[[#This Row],[13 - Ocorrências/Ambientes Atingidos]]),0)</f>
        <v>0</v>
      </c>
      <c r="CC836" s="83" t="str">
        <f t="shared" si="420"/>
        <v/>
      </c>
      <c r="CD836" s="82" t="e">
        <f>IF(consulta_completa__11[[#This Row],[13 - Ocorrências/Ambientes Atingidos]]="","X","")</f>
        <v>#VALUE!</v>
      </c>
      <c r="CE836" s="84">
        <f>IFERROR(FIND("IBAMA",consulta_completa__11[[#This Row],[14 - Inst. Atuando no Local]]),0)</f>
        <v>0</v>
      </c>
      <c r="CF836" s="84" t="str">
        <f t="shared" si="421"/>
        <v/>
      </c>
      <c r="CG836" s="84">
        <f>IFERROR(FIND("OEMA",consulta_completa__11[[#This Row],[14 - Inst. Atuando no Local]]),0)</f>
        <v>0</v>
      </c>
      <c r="CH836" s="84" t="str">
        <f t="shared" si="422"/>
        <v/>
      </c>
      <c r="CI836" s="84">
        <f>IFERROR(FIND("DEFESA CIVIL",consulta_completa__11[[#This Row],[14 - Inst. Atuando no Local]]),0)</f>
        <v>0</v>
      </c>
      <c r="CJ836" s="84" t="str">
        <f t="shared" si="423"/>
        <v/>
      </c>
      <c r="CK836" s="84">
        <f>IFERROR(FIND("CORPO DE BOMBEIROS",consulta_completa__11[[#This Row],[14 - Inst. Atuando no Local]]),0)</f>
        <v>0</v>
      </c>
      <c r="CL836" s="84" t="str">
        <f t="shared" si="424"/>
        <v/>
      </c>
      <c r="CM836" s="84">
        <f>IFERROR(FIND("POLÍCIA RODOVIÁRIA",consulta_completa__11[[#This Row],[14 - Inst. Atuando no Local]]),0)</f>
        <v>0</v>
      </c>
      <c r="CN836" s="84" t="str">
        <f t="shared" si="425"/>
        <v/>
      </c>
      <c r="CO836" s="84">
        <f>IFERROR(FIND("POLÍCIA MILITAR",consulta_completa__11[[#This Row],[14 - Inst. Atuando no Local]]),0)</f>
        <v>0</v>
      </c>
      <c r="CP836" s="84" t="str">
        <f t="shared" si="426"/>
        <v/>
      </c>
      <c r="CQ836" s="84">
        <f>IFERROR(FIND("POLÍCIA CIVIL",consulta_completa__11[[#This Row],[14 - Inst. Atuando no Local]]),0)</f>
        <v>0</v>
      </c>
      <c r="CR836" s="84" t="str">
        <f t="shared" si="427"/>
        <v/>
      </c>
      <c r="CS836" s="84">
        <f>IFERROR(FIND("MARINHA DO BRASIL",consulta_completa__11[[#This Row],[14 - Inst. Atuando no Local]]),0)</f>
        <v>0</v>
      </c>
      <c r="CT836" s="84" t="str">
        <f t="shared" si="428"/>
        <v/>
      </c>
      <c r="CU836" s="84">
        <f>IFERROR(FIND("EMPRESA ESPECIALIZADA EM ATENDIMENTO",consulta_completa__11[[#This Row],[14 - Inst. Atuando no Local]]),0)</f>
        <v>0</v>
      </c>
      <c r="CV836" s="84" t="str">
        <f t="shared" si="429"/>
        <v/>
      </c>
      <c r="CW836" s="84">
        <f>IFERROR(FIND("IBAMA",consulta_completa__11[[#This Row],[14 - Inst. Atuando no Local]]),0)</f>
        <v>0</v>
      </c>
      <c r="CX836" s="84" t="str">
        <f t="shared" si="430"/>
        <v/>
      </c>
      <c r="CY836" s="84" t="e">
        <f>IF(consulta_completa__11[[#This Row],[14 - Inst. Atuando no Local]]="","X","")</f>
        <v>#VALUE!</v>
      </c>
      <c r="CZ836" s="84">
        <f>IFERROR(FIND("OUTRA (S)",consulta_completa__11[[#This Row],[14 - Inst. Atuando no Local]]),0)</f>
        <v>0</v>
      </c>
      <c r="DA836" s="84" t="str">
        <f t="shared" si="431"/>
        <v/>
      </c>
      <c r="DB836" s="35" t="str">
        <f t="shared" si="432"/>
        <v>Sim</v>
      </c>
      <c r="DC836" s="35" t="str">
        <f t="shared" si="433"/>
        <v>Não</v>
      </c>
      <c r="DD836" s="35" t="str">
        <f t="shared" si="434"/>
        <v>Sim</v>
      </c>
      <c r="DE836" s="87" t="str">
        <f t="shared" si="405"/>
        <v>Sem informação</v>
      </c>
    </row>
    <row r="837" spans="50:109">
      <c r="AX837" s="82">
        <f>IFERROR(FIND("Óbitos/feridos",consulta_completa__11[[#This Row],[13 - Ocorrências/Ambientes Atingidos]]),0)</f>
        <v>0</v>
      </c>
      <c r="AY837" s="83" t="str">
        <f t="shared" si="406"/>
        <v/>
      </c>
      <c r="AZ837" s="82">
        <f>IFERROR(FIND("População afetada/evacuada",consulta_completa__11[[#This Row],[13 - Ocorrências/Ambientes Atingidos]]),0)</f>
        <v>0</v>
      </c>
      <c r="BA837" s="82" t="str">
        <f t="shared" si="407"/>
        <v/>
      </c>
      <c r="BB837" s="82">
        <f>IFERROR(FIND("Suspensão de abastecimento de água",consulta_completa__11[[#This Row],[13 - Ocorrências/Ambientes Atingidos]]),0)</f>
        <v>0</v>
      </c>
      <c r="BC837" s="83" t="str">
        <f t="shared" si="435"/>
        <v/>
      </c>
      <c r="BD837" s="82">
        <f>IFERROR(FIND("Rio/córrego",consulta_completa__11[[#This Row],[13 - Ocorrências/Ambientes Atingidos]]),0)</f>
        <v>0</v>
      </c>
      <c r="BE837" s="83" t="str">
        <f t="shared" si="408"/>
        <v/>
      </c>
      <c r="BF837" s="82">
        <f>IFERROR(FIND("Lago",consulta_completa__11[[#This Row],[13 - Ocorrências/Ambientes Atingidos]]),0)</f>
        <v>0</v>
      </c>
      <c r="BG837" s="83" t="str">
        <f t="shared" si="409"/>
        <v/>
      </c>
      <c r="BH837" s="82">
        <f>IFERROR(FIND("Mar",consulta_completa__11[[#This Row],[13 - Ocorrências/Ambientes Atingidos]]),0)</f>
        <v>0</v>
      </c>
      <c r="BI837" s="83" t="str">
        <f t="shared" si="410"/>
        <v/>
      </c>
      <c r="BJ837" s="82">
        <f>IFERROR(FIND("Praia",consulta_completa__11[[#This Row],[13 - Ocorrências/Ambientes Atingidos]]),0)</f>
        <v>0</v>
      </c>
      <c r="BK837" s="83" t="str">
        <f t="shared" si="411"/>
        <v/>
      </c>
      <c r="BL837" s="82">
        <f>IFERROR(FIND("Solo",consulta_completa__11[[#This Row],[13 - Ocorrências/Ambientes Atingidos]]),0)</f>
        <v>0</v>
      </c>
      <c r="BM837" s="83" t="str">
        <f t="shared" si="412"/>
        <v/>
      </c>
      <c r="BN837" s="82">
        <f>IFERROR(FIND("Águas subterrâneas",consulta_completa__11[[#This Row],[13 - Ocorrências/Ambientes Atingidos]]),0)</f>
        <v>0</v>
      </c>
      <c r="BO837" s="83" t="str">
        <f t="shared" si="413"/>
        <v/>
      </c>
      <c r="BP837" s="82">
        <f>IFERROR(FIND("Atmosfera",consulta_completa__11[[#This Row],[13 - Ocorrências/Ambientes Atingidos]]),0)</f>
        <v>0</v>
      </c>
      <c r="BQ837" s="83" t="str">
        <f t="shared" si="414"/>
        <v/>
      </c>
      <c r="BR837" s="82">
        <f>IFERROR(FIND("Flora",consulta_completa__11[[#This Row],[13 - Ocorrências/Ambientes Atingidos]]),0)</f>
        <v>0</v>
      </c>
      <c r="BS837" s="83" t="str">
        <f t="shared" si="415"/>
        <v/>
      </c>
      <c r="BT837" s="82">
        <f>IFERROR(FIND("Fauna",consulta_completa__11[[#This Row],[13 - Ocorrências/Ambientes Atingidos]]),0)</f>
        <v>0</v>
      </c>
      <c r="BU837" s="83" t="str">
        <f t="shared" si="416"/>
        <v/>
      </c>
      <c r="BV837" s="82">
        <f>IFERROR(FIND("UC federal",consulta_completa__11[[#This Row],[13 - Ocorrências/Ambientes Atingidos]]),0)</f>
        <v>0</v>
      </c>
      <c r="BW837" s="83" t="str">
        <f t="shared" si="417"/>
        <v/>
      </c>
      <c r="BX837" s="82">
        <f>IFERROR(FIND("UC estadual/municipal",consulta_completa__11[[#This Row],[13 - Ocorrências/Ambientes Atingidos]]),0)</f>
        <v>0</v>
      </c>
      <c r="BY837" s="83" t="str">
        <f t="shared" si="418"/>
        <v/>
      </c>
      <c r="BZ837" s="82">
        <f>IFERROR(FIND("Outro(s)",consulta_completa__11[[#This Row],[13 - Ocorrências/Ambientes Atingidos]]),0)</f>
        <v>0</v>
      </c>
      <c r="CA837" s="83" t="str">
        <f t="shared" si="419"/>
        <v/>
      </c>
      <c r="CB837" s="82">
        <f>IFERROR(FIND("Sem dano",consulta_completa__11[[#This Row],[13 - Ocorrências/Ambientes Atingidos]]),0)</f>
        <v>0</v>
      </c>
      <c r="CC837" s="83" t="str">
        <f t="shared" si="420"/>
        <v/>
      </c>
      <c r="CD837" s="82" t="e">
        <f>IF(consulta_completa__11[[#This Row],[13 - Ocorrências/Ambientes Atingidos]]="","X","")</f>
        <v>#VALUE!</v>
      </c>
      <c r="CE837" s="84">
        <f>IFERROR(FIND("IBAMA",consulta_completa__11[[#This Row],[14 - Inst. Atuando no Local]]),0)</f>
        <v>0</v>
      </c>
      <c r="CF837" s="84" t="str">
        <f t="shared" si="421"/>
        <v/>
      </c>
      <c r="CG837" s="84">
        <f>IFERROR(FIND("OEMA",consulta_completa__11[[#This Row],[14 - Inst. Atuando no Local]]),0)</f>
        <v>0</v>
      </c>
      <c r="CH837" s="84" t="str">
        <f t="shared" si="422"/>
        <v/>
      </c>
      <c r="CI837" s="84">
        <f>IFERROR(FIND("DEFESA CIVIL",consulta_completa__11[[#This Row],[14 - Inst. Atuando no Local]]),0)</f>
        <v>0</v>
      </c>
      <c r="CJ837" s="84" t="str">
        <f t="shared" si="423"/>
        <v/>
      </c>
      <c r="CK837" s="84">
        <f>IFERROR(FIND("CORPO DE BOMBEIROS",consulta_completa__11[[#This Row],[14 - Inst. Atuando no Local]]),0)</f>
        <v>0</v>
      </c>
      <c r="CL837" s="84" t="str">
        <f t="shared" si="424"/>
        <v/>
      </c>
      <c r="CM837" s="84">
        <f>IFERROR(FIND("POLÍCIA RODOVIÁRIA",consulta_completa__11[[#This Row],[14 - Inst. Atuando no Local]]),0)</f>
        <v>0</v>
      </c>
      <c r="CN837" s="84" t="str">
        <f t="shared" si="425"/>
        <v/>
      </c>
      <c r="CO837" s="84">
        <f>IFERROR(FIND("POLÍCIA MILITAR",consulta_completa__11[[#This Row],[14 - Inst. Atuando no Local]]),0)</f>
        <v>0</v>
      </c>
      <c r="CP837" s="84" t="str">
        <f t="shared" si="426"/>
        <v/>
      </c>
      <c r="CQ837" s="84">
        <f>IFERROR(FIND("POLÍCIA CIVIL",consulta_completa__11[[#This Row],[14 - Inst. Atuando no Local]]),0)</f>
        <v>0</v>
      </c>
      <c r="CR837" s="84" t="str">
        <f t="shared" si="427"/>
        <v/>
      </c>
      <c r="CS837" s="84">
        <f>IFERROR(FIND("MARINHA DO BRASIL",consulta_completa__11[[#This Row],[14 - Inst. Atuando no Local]]),0)</f>
        <v>0</v>
      </c>
      <c r="CT837" s="84" t="str">
        <f t="shared" si="428"/>
        <v/>
      </c>
      <c r="CU837" s="84">
        <f>IFERROR(FIND("EMPRESA ESPECIALIZADA EM ATENDIMENTO",consulta_completa__11[[#This Row],[14 - Inst. Atuando no Local]]),0)</f>
        <v>0</v>
      </c>
      <c r="CV837" s="84" t="str">
        <f t="shared" si="429"/>
        <v/>
      </c>
      <c r="CW837" s="84">
        <f>IFERROR(FIND("IBAMA",consulta_completa__11[[#This Row],[14 - Inst. Atuando no Local]]),0)</f>
        <v>0</v>
      </c>
      <c r="CX837" s="84" t="str">
        <f t="shared" si="430"/>
        <v/>
      </c>
      <c r="CY837" s="84" t="e">
        <f>IF(consulta_completa__11[[#This Row],[14 - Inst. Atuando no Local]]="","X","")</f>
        <v>#VALUE!</v>
      </c>
      <c r="CZ837" s="84">
        <f>IFERROR(FIND("OUTRA (S)",consulta_completa__11[[#This Row],[14 - Inst. Atuando no Local]]),0)</f>
        <v>0</v>
      </c>
      <c r="DA837" s="84" t="str">
        <f t="shared" si="431"/>
        <v/>
      </c>
      <c r="DB837" s="35" t="str">
        <f t="shared" si="432"/>
        <v>Sim</v>
      </c>
      <c r="DC837" s="35" t="str">
        <f t="shared" si="433"/>
        <v>Não</v>
      </c>
      <c r="DD837" s="35" t="str">
        <f t="shared" si="434"/>
        <v>Sim</v>
      </c>
      <c r="DE837" s="87" t="str">
        <f t="shared" si="405"/>
        <v>Sem informação</v>
      </c>
    </row>
    <row r="838" spans="50:109">
      <c r="AX838" s="82">
        <f>IFERROR(FIND("Óbitos/feridos",consulta_completa__11[[#This Row],[13 - Ocorrências/Ambientes Atingidos]]),0)</f>
        <v>0</v>
      </c>
      <c r="AY838" s="83" t="str">
        <f t="shared" si="406"/>
        <v/>
      </c>
      <c r="AZ838" s="82">
        <f>IFERROR(FIND("População afetada/evacuada",consulta_completa__11[[#This Row],[13 - Ocorrências/Ambientes Atingidos]]),0)</f>
        <v>0</v>
      </c>
      <c r="BA838" s="82" t="str">
        <f t="shared" si="407"/>
        <v/>
      </c>
      <c r="BB838" s="82">
        <f>IFERROR(FIND("Suspensão de abastecimento de água",consulta_completa__11[[#This Row],[13 - Ocorrências/Ambientes Atingidos]]),0)</f>
        <v>0</v>
      </c>
      <c r="BC838" s="83" t="str">
        <f t="shared" si="435"/>
        <v/>
      </c>
      <c r="BD838" s="82">
        <f>IFERROR(FIND("Rio/córrego",consulta_completa__11[[#This Row],[13 - Ocorrências/Ambientes Atingidos]]),0)</f>
        <v>0</v>
      </c>
      <c r="BE838" s="83" t="str">
        <f t="shared" si="408"/>
        <v/>
      </c>
      <c r="BF838" s="82">
        <f>IFERROR(FIND("Lago",consulta_completa__11[[#This Row],[13 - Ocorrências/Ambientes Atingidos]]),0)</f>
        <v>0</v>
      </c>
      <c r="BG838" s="83" t="str">
        <f t="shared" si="409"/>
        <v/>
      </c>
      <c r="BH838" s="82">
        <f>IFERROR(FIND("Mar",consulta_completa__11[[#This Row],[13 - Ocorrências/Ambientes Atingidos]]),0)</f>
        <v>0</v>
      </c>
      <c r="BI838" s="83" t="str">
        <f t="shared" si="410"/>
        <v/>
      </c>
      <c r="BJ838" s="82">
        <f>IFERROR(FIND("Praia",consulta_completa__11[[#This Row],[13 - Ocorrências/Ambientes Atingidos]]),0)</f>
        <v>0</v>
      </c>
      <c r="BK838" s="83" t="str">
        <f t="shared" si="411"/>
        <v/>
      </c>
      <c r="BL838" s="82">
        <f>IFERROR(FIND("Solo",consulta_completa__11[[#This Row],[13 - Ocorrências/Ambientes Atingidos]]),0)</f>
        <v>0</v>
      </c>
      <c r="BM838" s="83" t="str">
        <f t="shared" si="412"/>
        <v/>
      </c>
      <c r="BN838" s="82">
        <f>IFERROR(FIND("Águas subterrâneas",consulta_completa__11[[#This Row],[13 - Ocorrências/Ambientes Atingidos]]),0)</f>
        <v>0</v>
      </c>
      <c r="BO838" s="83" t="str">
        <f t="shared" si="413"/>
        <v/>
      </c>
      <c r="BP838" s="82">
        <f>IFERROR(FIND("Atmosfera",consulta_completa__11[[#This Row],[13 - Ocorrências/Ambientes Atingidos]]),0)</f>
        <v>0</v>
      </c>
      <c r="BQ838" s="83" t="str">
        <f t="shared" si="414"/>
        <v/>
      </c>
      <c r="BR838" s="82">
        <f>IFERROR(FIND("Flora",consulta_completa__11[[#This Row],[13 - Ocorrências/Ambientes Atingidos]]),0)</f>
        <v>0</v>
      </c>
      <c r="BS838" s="83" t="str">
        <f t="shared" si="415"/>
        <v/>
      </c>
      <c r="BT838" s="82">
        <f>IFERROR(FIND("Fauna",consulta_completa__11[[#This Row],[13 - Ocorrências/Ambientes Atingidos]]),0)</f>
        <v>0</v>
      </c>
      <c r="BU838" s="83" t="str">
        <f t="shared" si="416"/>
        <v/>
      </c>
      <c r="BV838" s="82">
        <f>IFERROR(FIND("UC federal",consulta_completa__11[[#This Row],[13 - Ocorrências/Ambientes Atingidos]]),0)</f>
        <v>0</v>
      </c>
      <c r="BW838" s="83" t="str">
        <f t="shared" si="417"/>
        <v/>
      </c>
      <c r="BX838" s="82">
        <f>IFERROR(FIND("UC estadual/municipal",consulta_completa__11[[#This Row],[13 - Ocorrências/Ambientes Atingidos]]),0)</f>
        <v>0</v>
      </c>
      <c r="BY838" s="83" t="str">
        <f t="shared" si="418"/>
        <v/>
      </c>
      <c r="BZ838" s="82">
        <f>IFERROR(FIND("Outro(s)",consulta_completa__11[[#This Row],[13 - Ocorrências/Ambientes Atingidos]]),0)</f>
        <v>0</v>
      </c>
      <c r="CA838" s="83" t="str">
        <f t="shared" si="419"/>
        <v/>
      </c>
      <c r="CB838" s="82">
        <f>IFERROR(FIND("Sem dano",consulta_completa__11[[#This Row],[13 - Ocorrências/Ambientes Atingidos]]),0)</f>
        <v>0</v>
      </c>
      <c r="CC838" s="83" t="str">
        <f t="shared" si="420"/>
        <v/>
      </c>
      <c r="CD838" s="82" t="e">
        <f>IF(consulta_completa__11[[#This Row],[13 - Ocorrências/Ambientes Atingidos]]="","X","")</f>
        <v>#VALUE!</v>
      </c>
      <c r="CE838" s="84">
        <f>IFERROR(FIND("IBAMA",consulta_completa__11[[#This Row],[14 - Inst. Atuando no Local]]),0)</f>
        <v>0</v>
      </c>
      <c r="CF838" s="84" t="str">
        <f t="shared" si="421"/>
        <v/>
      </c>
      <c r="CG838" s="84">
        <f>IFERROR(FIND("OEMA",consulta_completa__11[[#This Row],[14 - Inst. Atuando no Local]]),0)</f>
        <v>0</v>
      </c>
      <c r="CH838" s="84" t="str">
        <f t="shared" si="422"/>
        <v/>
      </c>
      <c r="CI838" s="84">
        <f>IFERROR(FIND("DEFESA CIVIL",consulta_completa__11[[#This Row],[14 - Inst. Atuando no Local]]),0)</f>
        <v>0</v>
      </c>
      <c r="CJ838" s="84" t="str">
        <f t="shared" si="423"/>
        <v/>
      </c>
      <c r="CK838" s="84">
        <f>IFERROR(FIND("CORPO DE BOMBEIROS",consulta_completa__11[[#This Row],[14 - Inst. Atuando no Local]]),0)</f>
        <v>0</v>
      </c>
      <c r="CL838" s="84" t="str">
        <f t="shared" si="424"/>
        <v/>
      </c>
      <c r="CM838" s="84">
        <f>IFERROR(FIND("POLÍCIA RODOVIÁRIA",consulta_completa__11[[#This Row],[14 - Inst. Atuando no Local]]),0)</f>
        <v>0</v>
      </c>
      <c r="CN838" s="84" t="str">
        <f t="shared" si="425"/>
        <v/>
      </c>
      <c r="CO838" s="84">
        <f>IFERROR(FIND("POLÍCIA MILITAR",consulta_completa__11[[#This Row],[14 - Inst. Atuando no Local]]),0)</f>
        <v>0</v>
      </c>
      <c r="CP838" s="84" t="str">
        <f t="shared" si="426"/>
        <v/>
      </c>
      <c r="CQ838" s="84">
        <f>IFERROR(FIND("POLÍCIA CIVIL",consulta_completa__11[[#This Row],[14 - Inst. Atuando no Local]]),0)</f>
        <v>0</v>
      </c>
      <c r="CR838" s="84" t="str">
        <f t="shared" si="427"/>
        <v/>
      </c>
      <c r="CS838" s="84">
        <f>IFERROR(FIND("MARINHA DO BRASIL",consulta_completa__11[[#This Row],[14 - Inst. Atuando no Local]]),0)</f>
        <v>0</v>
      </c>
      <c r="CT838" s="84" t="str">
        <f t="shared" si="428"/>
        <v/>
      </c>
      <c r="CU838" s="84">
        <f>IFERROR(FIND("EMPRESA ESPECIALIZADA EM ATENDIMENTO",consulta_completa__11[[#This Row],[14 - Inst. Atuando no Local]]),0)</f>
        <v>0</v>
      </c>
      <c r="CV838" s="84" t="str">
        <f t="shared" si="429"/>
        <v/>
      </c>
      <c r="CW838" s="84">
        <f>IFERROR(FIND("IBAMA",consulta_completa__11[[#This Row],[14 - Inst. Atuando no Local]]),0)</f>
        <v>0</v>
      </c>
      <c r="CX838" s="84" t="str">
        <f t="shared" si="430"/>
        <v/>
      </c>
      <c r="CY838" s="84" t="e">
        <f>IF(consulta_completa__11[[#This Row],[14 - Inst. Atuando no Local]]="","X","")</f>
        <v>#VALUE!</v>
      </c>
      <c r="CZ838" s="84">
        <f>IFERROR(FIND("OUTRA (S)",consulta_completa__11[[#This Row],[14 - Inst. Atuando no Local]]),0)</f>
        <v>0</v>
      </c>
      <c r="DA838" s="84" t="str">
        <f t="shared" si="431"/>
        <v/>
      </c>
      <c r="DB838" s="35" t="str">
        <f t="shared" si="432"/>
        <v>Sim</v>
      </c>
      <c r="DC838" s="35" t="str">
        <f t="shared" si="433"/>
        <v>Não</v>
      </c>
      <c r="DD838" s="35" t="str">
        <f t="shared" si="434"/>
        <v>Sim</v>
      </c>
      <c r="DE838" s="87" t="str">
        <f t="shared" si="405"/>
        <v>Sem informação</v>
      </c>
    </row>
    <row r="839" spans="50:109">
      <c r="AX839" s="82">
        <f>IFERROR(FIND("Óbitos/feridos",consulta_completa__11[[#This Row],[13 - Ocorrências/Ambientes Atingidos]]),0)</f>
        <v>0</v>
      </c>
      <c r="AY839" s="83" t="str">
        <f t="shared" si="406"/>
        <v/>
      </c>
      <c r="AZ839" s="82">
        <f>IFERROR(FIND("População afetada/evacuada",consulta_completa__11[[#This Row],[13 - Ocorrências/Ambientes Atingidos]]),0)</f>
        <v>0</v>
      </c>
      <c r="BA839" s="82" t="str">
        <f t="shared" si="407"/>
        <v/>
      </c>
      <c r="BB839" s="82">
        <f>IFERROR(FIND("Suspensão de abastecimento de água",consulta_completa__11[[#This Row],[13 - Ocorrências/Ambientes Atingidos]]),0)</f>
        <v>0</v>
      </c>
      <c r="BC839" s="83" t="str">
        <f t="shared" si="435"/>
        <v/>
      </c>
      <c r="BD839" s="82">
        <f>IFERROR(FIND("Rio/córrego",consulta_completa__11[[#This Row],[13 - Ocorrências/Ambientes Atingidos]]),0)</f>
        <v>0</v>
      </c>
      <c r="BE839" s="83" t="str">
        <f t="shared" si="408"/>
        <v/>
      </c>
      <c r="BF839" s="82">
        <f>IFERROR(FIND("Lago",consulta_completa__11[[#This Row],[13 - Ocorrências/Ambientes Atingidos]]),0)</f>
        <v>0</v>
      </c>
      <c r="BG839" s="83" t="str">
        <f t="shared" si="409"/>
        <v/>
      </c>
      <c r="BH839" s="82">
        <f>IFERROR(FIND("Mar",consulta_completa__11[[#This Row],[13 - Ocorrências/Ambientes Atingidos]]),0)</f>
        <v>0</v>
      </c>
      <c r="BI839" s="83" t="str">
        <f t="shared" si="410"/>
        <v/>
      </c>
      <c r="BJ839" s="82">
        <f>IFERROR(FIND("Praia",consulta_completa__11[[#This Row],[13 - Ocorrências/Ambientes Atingidos]]),0)</f>
        <v>0</v>
      </c>
      <c r="BK839" s="83" t="str">
        <f t="shared" si="411"/>
        <v/>
      </c>
      <c r="BL839" s="82">
        <f>IFERROR(FIND("Solo",consulta_completa__11[[#This Row],[13 - Ocorrências/Ambientes Atingidos]]),0)</f>
        <v>0</v>
      </c>
      <c r="BM839" s="83" t="str">
        <f t="shared" si="412"/>
        <v/>
      </c>
      <c r="BN839" s="82">
        <f>IFERROR(FIND("Águas subterrâneas",consulta_completa__11[[#This Row],[13 - Ocorrências/Ambientes Atingidos]]),0)</f>
        <v>0</v>
      </c>
      <c r="BO839" s="83" t="str">
        <f t="shared" si="413"/>
        <v/>
      </c>
      <c r="BP839" s="82">
        <f>IFERROR(FIND("Atmosfera",consulta_completa__11[[#This Row],[13 - Ocorrências/Ambientes Atingidos]]),0)</f>
        <v>0</v>
      </c>
      <c r="BQ839" s="83" t="str">
        <f t="shared" si="414"/>
        <v/>
      </c>
      <c r="BR839" s="82">
        <f>IFERROR(FIND("Flora",consulta_completa__11[[#This Row],[13 - Ocorrências/Ambientes Atingidos]]),0)</f>
        <v>0</v>
      </c>
      <c r="BS839" s="83" t="str">
        <f t="shared" si="415"/>
        <v/>
      </c>
      <c r="BT839" s="82">
        <f>IFERROR(FIND("Fauna",consulta_completa__11[[#This Row],[13 - Ocorrências/Ambientes Atingidos]]),0)</f>
        <v>0</v>
      </c>
      <c r="BU839" s="83" t="str">
        <f t="shared" si="416"/>
        <v/>
      </c>
      <c r="BV839" s="82">
        <f>IFERROR(FIND("UC federal",consulta_completa__11[[#This Row],[13 - Ocorrências/Ambientes Atingidos]]),0)</f>
        <v>0</v>
      </c>
      <c r="BW839" s="83" t="str">
        <f t="shared" si="417"/>
        <v/>
      </c>
      <c r="BX839" s="82">
        <f>IFERROR(FIND("UC estadual/municipal",consulta_completa__11[[#This Row],[13 - Ocorrências/Ambientes Atingidos]]),0)</f>
        <v>0</v>
      </c>
      <c r="BY839" s="83" t="str">
        <f t="shared" si="418"/>
        <v/>
      </c>
      <c r="BZ839" s="82">
        <f>IFERROR(FIND("Outro(s)",consulta_completa__11[[#This Row],[13 - Ocorrências/Ambientes Atingidos]]),0)</f>
        <v>0</v>
      </c>
      <c r="CA839" s="83" t="str">
        <f t="shared" si="419"/>
        <v/>
      </c>
      <c r="CB839" s="82">
        <f>IFERROR(FIND("Sem dano",consulta_completa__11[[#This Row],[13 - Ocorrências/Ambientes Atingidos]]),0)</f>
        <v>0</v>
      </c>
      <c r="CC839" s="83" t="str">
        <f t="shared" si="420"/>
        <v/>
      </c>
      <c r="CD839" s="82" t="e">
        <f>IF(consulta_completa__11[[#This Row],[13 - Ocorrências/Ambientes Atingidos]]="","X","")</f>
        <v>#VALUE!</v>
      </c>
      <c r="CE839" s="84">
        <f>IFERROR(FIND("IBAMA",consulta_completa__11[[#This Row],[14 - Inst. Atuando no Local]]),0)</f>
        <v>0</v>
      </c>
      <c r="CF839" s="84" t="str">
        <f t="shared" si="421"/>
        <v/>
      </c>
      <c r="CG839" s="84">
        <f>IFERROR(FIND("OEMA",consulta_completa__11[[#This Row],[14 - Inst. Atuando no Local]]),0)</f>
        <v>0</v>
      </c>
      <c r="CH839" s="84" t="str">
        <f t="shared" si="422"/>
        <v/>
      </c>
      <c r="CI839" s="84">
        <f>IFERROR(FIND("DEFESA CIVIL",consulta_completa__11[[#This Row],[14 - Inst. Atuando no Local]]),0)</f>
        <v>0</v>
      </c>
      <c r="CJ839" s="84" t="str">
        <f t="shared" si="423"/>
        <v/>
      </c>
      <c r="CK839" s="84">
        <f>IFERROR(FIND("CORPO DE BOMBEIROS",consulta_completa__11[[#This Row],[14 - Inst. Atuando no Local]]),0)</f>
        <v>0</v>
      </c>
      <c r="CL839" s="84" t="str">
        <f t="shared" si="424"/>
        <v/>
      </c>
      <c r="CM839" s="84">
        <f>IFERROR(FIND("POLÍCIA RODOVIÁRIA",consulta_completa__11[[#This Row],[14 - Inst. Atuando no Local]]),0)</f>
        <v>0</v>
      </c>
      <c r="CN839" s="84" t="str">
        <f t="shared" si="425"/>
        <v/>
      </c>
      <c r="CO839" s="84">
        <f>IFERROR(FIND("POLÍCIA MILITAR",consulta_completa__11[[#This Row],[14 - Inst. Atuando no Local]]),0)</f>
        <v>0</v>
      </c>
      <c r="CP839" s="84" t="str">
        <f t="shared" si="426"/>
        <v/>
      </c>
      <c r="CQ839" s="84">
        <f>IFERROR(FIND("POLÍCIA CIVIL",consulta_completa__11[[#This Row],[14 - Inst. Atuando no Local]]),0)</f>
        <v>0</v>
      </c>
      <c r="CR839" s="84" t="str">
        <f t="shared" si="427"/>
        <v/>
      </c>
      <c r="CS839" s="84">
        <f>IFERROR(FIND("MARINHA DO BRASIL",consulta_completa__11[[#This Row],[14 - Inst. Atuando no Local]]),0)</f>
        <v>0</v>
      </c>
      <c r="CT839" s="84" t="str">
        <f t="shared" si="428"/>
        <v/>
      </c>
      <c r="CU839" s="84">
        <f>IFERROR(FIND("EMPRESA ESPECIALIZADA EM ATENDIMENTO",consulta_completa__11[[#This Row],[14 - Inst. Atuando no Local]]),0)</f>
        <v>0</v>
      </c>
      <c r="CV839" s="84" t="str">
        <f t="shared" si="429"/>
        <v/>
      </c>
      <c r="CW839" s="84">
        <f>IFERROR(FIND("IBAMA",consulta_completa__11[[#This Row],[14 - Inst. Atuando no Local]]),0)</f>
        <v>0</v>
      </c>
      <c r="CX839" s="84" t="str">
        <f t="shared" si="430"/>
        <v/>
      </c>
      <c r="CY839" s="84" t="e">
        <f>IF(consulta_completa__11[[#This Row],[14 - Inst. Atuando no Local]]="","X","")</f>
        <v>#VALUE!</v>
      </c>
      <c r="CZ839" s="84">
        <f>IFERROR(FIND("OUTRA (S)",consulta_completa__11[[#This Row],[14 - Inst. Atuando no Local]]),0)</f>
        <v>0</v>
      </c>
      <c r="DA839" s="84" t="str">
        <f t="shared" si="431"/>
        <v/>
      </c>
      <c r="DB839" s="35" t="str">
        <f t="shared" si="432"/>
        <v>Sim</v>
      </c>
      <c r="DC839" s="35" t="str">
        <f t="shared" si="433"/>
        <v>Não</v>
      </c>
      <c r="DD839" s="35" t="str">
        <f t="shared" si="434"/>
        <v>Sim</v>
      </c>
      <c r="DE839" s="87" t="str">
        <f t="shared" si="405"/>
        <v>Sem informação</v>
      </c>
    </row>
    <row r="840" spans="50:109">
      <c r="AX840" s="82">
        <f>IFERROR(FIND("Óbitos/feridos",consulta_completa__11[[#This Row],[13 - Ocorrências/Ambientes Atingidos]]),0)</f>
        <v>0</v>
      </c>
      <c r="AY840" s="83" t="str">
        <f t="shared" si="406"/>
        <v/>
      </c>
      <c r="AZ840" s="82">
        <f>IFERROR(FIND("População afetada/evacuada",consulta_completa__11[[#This Row],[13 - Ocorrências/Ambientes Atingidos]]),0)</f>
        <v>0</v>
      </c>
      <c r="BA840" s="82" t="str">
        <f t="shared" si="407"/>
        <v/>
      </c>
      <c r="BB840" s="82">
        <f>IFERROR(FIND("Suspensão de abastecimento de água",consulta_completa__11[[#This Row],[13 - Ocorrências/Ambientes Atingidos]]),0)</f>
        <v>0</v>
      </c>
      <c r="BC840" s="83" t="str">
        <f t="shared" si="435"/>
        <v/>
      </c>
      <c r="BD840" s="82">
        <f>IFERROR(FIND("Rio/córrego",consulta_completa__11[[#This Row],[13 - Ocorrências/Ambientes Atingidos]]),0)</f>
        <v>0</v>
      </c>
      <c r="BE840" s="83" t="str">
        <f t="shared" si="408"/>
        <v/>
      </c>
      <c r="BF840" s="82">
        <f>IFERROR(FIND("Lago",consulta_completa__11[[#This Row],[13 - Ocorrências/Ambientes Atingidos]]),0)</f>
        <v>0</v>
      </c>
      <c r="BG840" s="83" t="str">
        <f t="shared" si="409"/>
        <v/>
      </c>
      <c r="BH840" s="82">
        <f>IFERROR(FIND("Mar",consulta_completa__11[[#This Row],[13 - Ocorrências/Ambientes Atingidos]]),0)</f>
        <v>0</v>
      </c>
      <c r="BI840" s="83" t="str">
        <f t="shared" si="410"/>
        <v/>
      </c>
      <c r="BJ840" s="82">
        <f>IFERROR(FIND("Praia",consulta_completa__11[[#This Row],[13 - Ocorrências/Ambientes Atingidos]]),0)</f>
        <v>0</v>
      </c>
      <c r="BK840" s="83" t="str">
        <f t="shared" si="411"/>
        <v/>
      </c>
      <c r="BL840" s="82">
        <f>IFERROR(FIND("Solo",consulta_completa__11[[#This Row],[13 - Ocorrências/Ambientes Atingidos]]),0)</f>
        <v>0</v>
      </c>
      <c r="BM840" s="83" t="str">
        <f t="shared" si="412"/>
        <v/>
      </c>
      <c r="BN840" s="82">
        <f>IFERROR(FIND("Águas subterrâneas",consulta_completa__11[[#This Row],[13 - Ocorrências/Ambientes Atingidos]]),0)</f>
        <v>0</v>
      </c>
      <c r="BO840" s="83" t="str">
        <f t="shared" si="413"/>
        <v/>
      </c>
      <c r="BP840" s="82">
        <f>IFERROR(FIND("Atmosfera",consulta_completa__11[[#This Row],[13 - Ocorrências/Ambientes Atingidos]]),0)</f>
        <v>0</v>
      </c>
      <c r="BQ840" s="83" t="str">
        <f t="shared" si="414"/>
        <v/>
      </c>
      <c r="BR840" s="82">
        <f>IFERROR(FIND("Flora",consulta_completa__11[[#This Row],[13 - Ocorrências/Ambientes Atingidos]]),0)</f>
        <v>0</v>
      </c>
      <c r="BS840" s="83" t="str">
        <f t="shared" si="415"/>
        <v/>
      </c>
      <c r="BT840" s="82">
        <f>IFERROR(FIND("Fauna",consulta_completa__11[[#This Row],[13 - Ocorrências/Ambientes Atingidos]]),0)</f>
        <v>0</v>
      </c>
      <c r="BU840" s="83" t="str">
        <f t="shared" si="416"/>
        <v/>
      </c>
      <c r="BV840" s="82">
        <f>IFERROR(FIND("UC federal",consulta_completa__11[[#This Row],[13 - Ocorrências/Ambientes Atingidos]]),0)</f>
        <v>0</v>
      </c>
      <c r="BW840" s="83" t="str">
        <f t="shared" si="417"/>
        <v/>
      </c>
      <c r="BX840" s="82">
        <f>IFERROR(FIND("UC estadual/municipal",consulta_completa__11[[#This Row],[13 - Ocorrências/Ambientes Atingidos]]),0)</f>
        <v>0</v>
      </c>
      <c r="BY840" s="83" t="str">
        <f t="shared" si="418"/>
        <v/>
      </c>
      <c r="BZ840" s="82">
        <f>IFERROR(FIND("Outro(s)",consulta_completa__11[[#This Row],[13 - Ocorrências/Ambientes Atingidos]]),0)</f>
        <v>0</v>
      </c>
      <c r="CA840" s="83" t="str">
        <f t="shared" si="419"/>
        <v/>
      </c>
      <c r="CB840" s="82">
        <f>IFERROR(FIND("Sem dano",consulta_completa__11[[#This Row],[13 - Ocorrências/Ambientes Atingidos]]),0)</f>
        <v>0</v>
      </c>
      <c r="CC840" s="83" t="str">
        <f t="shared" si="420"/>
        <v/>
      </c>
      <c r="CD840" s="82" t="e">
        <f>IF(consulta_completa__11[[#This Row],[13 - Ocorrências/Ambientes Atingidos]]="","X","")</f>
        <v>#VALUE!</v>
      </c>
      <c r="CE840" s="84">
        <f>IFERROR(FIND("IBAMA",consulta_completa__11[[#This Row],[14 - Inst. Atuando no Local]]),0)</f>
        <v>0</v>
      </c>
      <c r="CF840" s="84" t="str">
        <f t="shared" si="421"/>
        <v/>
      </c>
      <c r="CG840" s="84">
        <f>IFERROR(FIND("OEMA",consulta_completa__11[[#This Row],[14 - Inst. Atuando no Local]]),0)</f>
        <v>0</v>
      </c>
      <c r="CH840" s="84" t="str">
        <f t="shared" si="422"/>
        <v/>
      </c>
      <c r="CI840" s="84">
        <f>IFERROR(FIND("DEFESA CIVIL",consulta_completa__11[[#This Row],[14 - Inst. Atuando no Local]]),0)</f>
        <v>0</v>
      </c>
      <c r="CJ840" s="84" t="str">
        <f t="shared" si="423"/>
        <v/>
      </c>
      <c r="CK840" s="84">
        <f>IFERROR(FIND("CORPO DE BOMBEIROS",consulta_completa__11[[#This Row],[14 - Inst. Atuando no Local]]),0)</f>
        <v>0</v>
      </c>
      <c r="CL840" s="84" t="str">
        <f t="shared" si="424"/>
        <v/>
      </c>
      <c r="CM840" s="84">
        <f>IFERROR(FIND("POLÍCIA RODOVIÁRIA",consulta_completa__11[[#This Row],[14 - Inst. Atuando no Local]]),0)</f>
        <v>0</v>
      </c>
      <c r="CN840" s="84" t="str">
        <f t="shared" si="425"/>
        <v/>
      </c>
      <c r="CO840" s="84">
        <f>IFERROR(FIND("POLÍCIA MILITAR",consulta_completa__11[[#This Row],[14 - Inst. Atuando no Local]]),0)</f>
        <v>0</v>
      </c>
      <c r="CP840" s="84" t="str">
        <f t="shared" si="426"/>
        <v/>
      </c>
      <c r="CQ840" s="84">
        <f>IFERROR(FIND("POLÍCIA CIVIL",consulta_completa__11[[#This Row],[14 - Inst. Atuando no Local]]),0)</f>
        <v>0</v>
      </c>
      <c r="CR840" s="84" t="str">
        <f t="shared" si="427"/>
        <v/>
      </c>
      <c r="CS840" s="84">
        <f>IFERROR(FIND("MARINHA DO BRASIL",consulta_completa__11[[#This Row],[14 - Inst. Atuando no Local]]),0)</f>
        <v>0</v>
      </c>
      <c r="CT840" s="84" t="str">
        <f t="shared" si="428"/>
        <v/>
      </c>
      <c r="CU840" s="84">
        <f>IFERROR(FIND("EMPRESA ESPECIALIZADA EM ATENDIMENTO",consulta_completa__11[[#This Row],[14 - Inst. Atuando no Local]]),0)</f>
        <v>0</v>
      </c>
      <c r="CV840" s="84" t="str">
        <f t="shared" si="429"/>
        <v/>
      </c>
      <c r="CW840" s="84">
        <f>IFERROR(FIND("IBAMA",consulta_completa__11[[#This Row],[14 - Inst. Atuando no Local]]),0)</f>
        <v>0</v>
      </c>
      <c r="CX840" s="84" t="str">
        <f t="shared" si="430"/>
        <v/>
      </c>
      <c r="CY840" s="84" t="e">
        <f>IF(consulta_completa__11[[#This Row],[14 - Inst. Atuando no Local]]="","X","")</f>
        <v>#VALUE!</v>
      </c>
      <c r="CZ840" s="84">
        <f>IFERROR(FIND("OUTRA (S)",consulta_completa__11[[#This Row],[14 - Inst. Atuando no Local]]),0)</f>
        <v>0</v>
      </c>
      <c r="DA840" s="84" t="str">
        <f t="shared" si="431"/>
        <v/>
      </c>
      <c r="DB840" s="35" t="str">
        <f t="shared" si="432"/>
        <v>Sim</v>
      </c>
      <c r="DC840" s="35" t="str">
        <f t="shared" si="433"/>
        <v>Não</v>
      </c>
      <c r="DD840" s="35" t="str">
        <f t="shared" si="434"/>
        <v>Sim</v>
      </c>
      <c r="DE840" s="87" t="str">
        <f t="shared" si="405"/>
        <v>Sem informação</v>
      </c>
    </row>
    <row r="841" spans="50:109">
      <c r="AX841" s="82">
        <f>IFERROR(FIND("Óbitos/feridos",consulta_completa__11[[#This Row],[13 - Ocorrências/Ambientes Atingidos]]),0)</f>
        <v>0</v>
      </c>
      <c r="AY841" s="83" t="str">
        <f t="shared" si="406"/>
        <v/>
      </c>
      <c r="AZ841" s="82">
        <f>IFERROR(FIND("População afetada/evacuada",consulta_completa__11[[#This Row],[13 - Ocorrências/Ambientes Atingidos]]),0)</f>
        <v>0</v>
      </c>
      <c r="BA841" s="82" t="str">
        <f t="shared" si="407"/>
        <v/>
      </c>
      <c r="BB841" s="82">
        <f>IFERROR(FIND("Suspensão de abastecimento de água",consulta_completa__11[[#This Row],[13 - Ocorrências/Ambientes Atingidos]]),0)</f>
        <v>0</v>
      </c>
      <c r="BC841" s="83" t="str">
        <f t="shared" si="435"/>
        <v/>
      </c>
      <c r="BD841" s="82">
        <f>IFERROR(FIND("Rio/córrego",consulta_completa__11[[#This Row],[13 - Ocorrências/Ambientes Atingidos]]),0)</f>
        <v>0</v>
      </c>
      <c r="BE841" s="83" t="str">
        <f t="shared" si="408"/>
        <v/>
      </c>
      <c r="BF841" s="82">
        <f>IFERROR(FIND("Lago",consulta_completa__11[[#This Row],[13 - Ocorrências/Ambientes Atingidos]]),0)</f>
        <v>0</v>
      </c>
      <c r="BG841" s="83" t="str">
        <f t="shared" si="409"/>
        <v/>
      </c>
      <c r="BH841" s="82">
        <f>IFERROR(FIND("Mar",consulta_completa__11[[#This Row],[13 - Ocorrências/Ambientes Atingidos]]),0)</f>
        <v>0</v>
      </c>
      <c r="BI841" s="83" t="str">
        <f t="shared" si="410"/>
        <v/>
      </c>
      <c r="BJ841" s="82">
        <f>IFERROR(FIND("Praia",consulta_completa__11[[#This Row],[13 - Ocorrências/Ambientes Atingidos]]),0)</f>
        <v>0</v>
      </c>
      <c r="BK841" s="83" t="str">
        <f t="shared" si="411"/>
        <v/>
      </c>
      <c r="BL841" s="82">
        <f>IFERROR(FIND("Solo",consulta_completa__11[[#This Row],[13 - Ocorrências/Ambientes Atingidos]]),0)</f>
        <v>0</v>
      </c>
      <c r="BM841" s="83" t="str">
        <f t="shared" si="412"/>
        <v/>
      </c>
      <c r="BN841" s="82">
        <f>IFERROR(FIND("Águas subterrâneas",consulta_completa__11[[#This Row],[13 - Ocorrências/Ambientes Atingidos]]),0)</f>
        <v>0</v>
      </c>
      <c r="BO841" s="83" t="str">
        <f t="shared" si="413"/>
        <v/>
      </c>
      <c r="BP841" s="82">
        <f>IFERROR(FIND("Atmosfera",consulta_completa__11[[#This Row],[13 - Ocorrências/Ambientes Atingidos]]),0)</f>
        <v>0</v>
      </c>
      <c r="BQ841" s="83" t="str">
        <f t="shared" si="414"/>
        <v/>
      </c>
      <c r="BR841" s="82">
        <f>IFERROR(FIND("Flora",consulta_completa__11[[#This Row],[13 - Ocorrências/Ambientes Atingidos]]),0)</f>
        <v>0</v>
      </c>
      <c r="BS841" s="83" t="str">
        <f t="shared" si="415"/>
        <v/>
      </c>
      <c r="BT841" s="82">
        <f>IFERROR(FIND("Fauna",consulta_completa__11[[#This Row],[13 - Ocorrências/Ambientes Atingidos]]),0)</f>
        <v>0</v>
      </c>
      <c r="BU841" s="83" t="str">
        <f t="shared" si="416"/>
        <v/>
      </c>
      <c r="BV841" s="82">
        <f>IFERROR(FIND("UC federal",consulta_completa__11[[#This Row],[13 - Ocorrências/Ambientes Atingidos]]),0)</f>
        <v>0</v>
      </c>
      <c r="BW841" s="83" t="str">
        <f t="shared" si="417"/>
        <v/>
      </c>
      <c r="BX841" s="82">
        <f>IFERROR(FIND("UC estadual/municipal",consulta_completa__11[[#This Row],[13 - Ocorrências/Ambientes Atingidos]]),0)</f>
        <v>0</v>
      </c>
      <c r="BY841" s="83" t="str">
        <f t="shared" si="418"/>
        <v/>
      </c>
      <c r="BZ841" s="82">
        <f>IFERROR(FIND("Outro(s)",consulta_completa__11[[#This Row],[13 - Ocorrências/Ambientes Atingidos]]),0)</f>
        <v>0</v>
      </c>
      <c r="CA841" s="83" t="str">
        <f t="shared" si="419"/>
        <v/>
      </c>
      <c r="CB841" s="82">
        <f>IFERROR(FIND("Sem dano",consulta_completa__11[[#This Row],[13 - Ocorrências/Ambientes Atingidos]]),0)</f>
        <v>0</v>
      </c>
      <c r="CC841" s="83" t="str">
        <f t="shared" si="420"/>
        <v/>
      </c>
      <c r="CD841" s="82" t="e">
        <f>IF(consulta_completa__11[[#This Row],[13 - Ocorrências/Ambientes Atingidos]]="","X","")</f>
        <v>#VALUE!</v>
      </c>
      <c r="CE841" s="84">
        <f>IFERROR(FIND("IBAMA",consulta_completa__11[[#This Row],[14 - Inst. Atuando no Local]]),0)</f>
        <v>0</v>
      </c>
      <c r="CF841" s="84" t="str">
        <f t="shared" si="421"/>
        <v/>
      </c>
      <c r="CG841" s="84">
        <f>IFERROR(FIND("OEMA",consulta_completa__11[[#This Row],[14 - Inst. Atuando no Local]]),0)</f>
        <v>0</v>
      </c>
      <c r="CH841" s="84" t="str">
        <f t="shared" si="422"/>
        <v/>
      </c>
      <c r="CI841" s="84">
        <f>IFERROR(FIND("DEFESA CIVIL",consulta_completa__11[[#This Row],[14 - Inst. Atuando no Local]]),0)</f>
        <v>0</v>
      </c>
      <c r="CJ841" s="84" t="str">
        <f t="shared" si="423"/>
        <v/>
      </c>
      <c r="CK841" s="84">
        <f>IFERROR(FIND("CORPO DE BOMBEIROS",consulta_completa__11[[#This Row],[14 - Inst. Atuando no Local]]),0)</f>
        <v>0</v>
      </c>
      <c r="CL841" s="84" t="str">
        <f t="shared" si="424"/>
        <v/>
      </c>
      <c r="CM841" s="84">
        <f>IFERROR(FIND("POLÍCIA RODOVIÁRIA",consulta_completa__11[[#This Row],[14 - Inst. Atuando no Local]]),0)</f>
        <v>0</v>
      </c>
      <c r="CN841" s="84" t="str">
        <f t="shared" si="425"/>
        <v/>
      </c>
      <c r="CO841" s="84">
        <f>IFERROR(FIND("POLÍCIA MILITAR",consulta_completa__11[[#This Row],[14 - Inst. Atuando no Local]]),0)</f>
        <v>0</v>
      </c>
      <c r="CP841" s="84" t="str">
        <f t="shared" si="426"/>
        <v/>
      </c>
      <c r="CQ841" s="84">
        <f>IFERROR(FIND("POLÍCIA CIVIL",consulta_completa__11[[#This Row],[14 - Inst. Atuando no Local]]),0)</f>
        <v>0</v>
      </c>
      <c r="CR841" s="84" t="str">
        <f t="shared" si="427"/>
        <v/>
      </c>
      <c r="CS841" s="84">
        <f>IFERROR(FIND("MARINHA DO BRASIL",consulta_completa__11[[#This Row],[14 - Inst. Atuando no Local]]),0)</f>
        <v>0</v>
      </c>
      <c r="CT841" s="84" t="str">
        <f t="shared" si="428"/>
        <v/>
      </c>
      <c r="CU841" s="84">
        <f>IFERROR(FIND("EMPRESA ESPECIALIZADA EM ATENDIMENTO",consulta_completa__11[[#This Row],[14 - Inst. Atuando no Local]]),0)</f>
        <v>0</v>
      </c>
      <c r="CV841" s="84" t="str">
        <f t="shared" si="429"/>
        <v/>
      </c>
      <c r="CW841" s="84">
        <f>IFERROR(FIND("IBAMA",consulta_completa__11[[#This Row],[14 - Inst. Atuando no Local]]),0)</f>
        <v>0</v>
      </c>
      <c r="CX841" s="84" t="str">
        <f t="shared" si="430"/>
        <v/>
      </c>
      <c r="CY841" s="84" t="e">
        <f>IF(consulta_completa__11[[#This Row],[14 - Inst. Atuando no Local]]="","X","")</f>
        <v>#VALUE!</v>
      </c>
      <c r="CZ841" s="84">
        <f>IFERROR(FIND("OUTRA (S)",consulta_completa__11[[#This Row],[14 - Inst. Atuando no Local]]),0)</f>
        <v>0</v>
      </c>
      <c r="DA841" s="84" t="str">
        <f t="shared" si="431"/>
        <v/>
      </c>
      <c r="DB841" s="35" t="str">
        <f t="shared" si="432"/>
        <v>Sim</v>
      </c>
      <c r="DC841" s="35" t="str">
        <f t="shared" si="433"/>
        <v>Não</v>
      </c>
      <c r="DD841" s="35" t="str">
        <f t="shared" si="434"/>
        <v>Sim</v>
      </c>
      <c r="DE841" s="87" t="str">
        <f t="shared" si="405"/>
        <v>Sem informação</v>
      </c>
    </row>
    <row r="842" spans="50:109">
      <c r="AX842" s="82">
        <f>IFERROR(FIND("Óbitos/feridos",consulta_completa__11[[#This Row],[13 - Ocorrências/Ambientes Atingidos]]),0)</f>
        <v>0</v>
      </c>
      <c r="AY842" s="83" t="str">
        <f t="shared" si="406"/>
        <v/>
      </c>
      <c r="AZ842" s="82">
        <f>IFERROR(FIND("População afetada/evacuada",consulta_completa__11[[#This Row],[13 - Ocorrências/Ambientes Atingidos]]),0)</f>
        <v>0</v>
      </c>
      <c r="BA842" s="82" t="str">
        <f t="shared" si="407"/>
        <v/>
      </c>
      <c r="BB842" s="82">
        <f>IFERROR(FIND("Suspensão de abastecimento de água",consulta_completa__11[[#This Row],[13 - Ocorrências/Ambientes Atingidos]]),0)</f>
        <v>0</v>
      </c>
      <c r="BC842" s="83" t="str">
        <f t="shared" si="435"/>
        <v/>
      </c>
      <c r="BD842" s="82">
        <f>IFERROR(FIND("Rio/córrego",consulta_completa__11[[#This Row],[13 - Ocorrências/Ambientes Atingidos]]),0)</f>
        <v>0</v>
      </c>
      <c r="BE842" s="83" t="str">
        <f t="shared" si="408"/>
        <v/>
      </c>
      <c r="BF842" s="82">
        <f>IFERROR(FIND("Lago",consulta_completa__11[[#This Row],[13 - Ocorrências/Ambientes Atingidos]]),0)</f>
        <v>0</v>
      </c>
      <c r="BG842" s="83" t="str">
        <f t="shared" si="409"/>
        <v/>
      </c>
      <c r="BH842" s="82">
        <f>IFERROR(FIND("Mar",consulta_completa__11[[#This Row],[13 - Ocorrências/Ambientes Atingidos]]),0)</f>
        <v>0</v>
      </c>
      <c r="BI842" s="83" t="str">
        <f t="shared" si="410"/>
        <v/>
      </c>
      <c r="BJ842" s="82">
        <f>IFERROR(FIND("Praia",consulta_completa__11[[#This Row],[13 - Ocorrências/Ambientes Atingidos]]),0)</f>
        <v>0</v>
      </c>
      <c r="BK842" s="83" t="str">
        <f t="shared" si="411"/>
        <v/>
      </c>
      <c r="BL842" s="82">
        <f>IFERROR(FIND("Solo",consulta_completa__11[[#This Row],[13 - Ocorrências/Ambientes Atingidos]]),0)</f>
        <v>0</v>
      </c>
      <c r="BM842" s="83" t="str">
        <f t="shared" si="412"/>
        <v/>
      </c>
      <c r="BN842" s="82">
        <f>IFERROR(FIND("Águas subterrâneas",consulta_completa__11[[#This Row],[13 - Ocorrências/Ambientes Atingidos]]),0)</f>
        <v>0</v>
      </c>
      <c r="BO842" s="83" t="str">
        <f t="shared" si="413"/>
        <v/>
      </c>
      <c r="BP842" s="82">
        <f>IFERROR(FIND("Atmosfera",consulta_completa__11[[#This Row],[13 - Ocorrências/Ambientes Atingidos]]),0)</f>
        <v>0</v>
      </c>
      <c r="BQ842" s="83" t="str">
        <f t="shared" si="414"/>
        <v/>
      </c>
      <c r="BR842" s="82">
        <f>IFERROR(FIND("Flora",consulta_completa__11[[#This Row],[13 - Ocorrências/Ambientes Atingidos]]),0)</f>
        <v>0</v>
      </c>
      <c r="BS842" s="83" t="str">
        <f t="shared" si="415"/>
        <v/>
      </c>
      <c r="BT842" s="82">
        <f>IFERROR(FIND("Fauna",consulta_completa__11[[#This Row],[13 - Ocorrências/Ambientes Atingidos]]),0)</f>
        <v>0</v>
      </c>
      <c r="BU842" s="83" t="str">
        <f t="shared" si="416"/>
        <v/>
      </c>
      <c r="BV842" s="82">
        <f>IFERROR(FIND("UC federal",consulta_completa__11[[#This Row],[13 - Ocorrências/Ambientes Atingidos]]),0)</f>
        <v>0</v>
      </c>
      <c r="BW842" s="83" t="str">
        <f t="shared" si="417"/>
        <v/>
      </c>
      <c r="BX842" s="82">
        <f>IFERROR(FIND("UC estadual/municipal",consulta_completa__11[[#This Row],[13 - Ocorrências/Ambientes Atingidos]]),0)</f>
        <v>0</v>
      </c>
      <c r="BY842" s="83" t="str">
        <f t="shared" si="418"/>
        <v/>
      </c>
      <c r="BZ842" s="82">
        <f>IFERROR(FIND("Outro(s)",consulta_completa__11[[#This Row],[13 - Ocorrências/Ambientes Atingidos]]),0)</f>
        <v>0</v>
      </c>
      <c r="CA842" s="83" t="str">
        <f t="shared" si="419"/>
        <v/>
      </c>
      <c r="CB842" s="82">
        <f>IFERROR(FIND("Sem dano",consulta_completa__11[[#This Row],[13 - Ocorrências/Ambientes Atingidos]]),0)</f>
        <v>0</v>
      </c>
      <c r="CC842" s="83" t="str">
        <f t="shared" si="420"/>
        <v/>
      </c>
      <c r="CD842" s="82" t="e">
        <f>IF(consulta_completa__11[[#This Row],[13 - Ocorrências/Ambientes Atingidos]]="","X","")</f>
        <v>#VALUE!</v>
      </c>
      <c r="CE842" s="84">
        <f>IFERROR(FIND("IBAMA",consulta_completa__11[[#This Row],[14 - Inst. Atuando no Local]]),0)</f>
        <v>0</v>
      </c>
      <c r="CF842" s="84" t="str">
        <f t="shared" si="421"/>
        <v/>
      </c>
      <c r="CG842" s="84">
        <f>IFERROR(FIND("OEMA",consulta_completa__11[[#This Row],[14 - Inst. Atuando no Local]]),0)</f>
        <v>0</v>
      </c>
      <c r="CH842" s="84" t="str">
        <f t="shared" si="422"/>
        <v/>
      </c>
      <c r="CI842" s="84">
        <f>IFERROR(FIND("DEFESA CIVIL",consulta_completa__11[[#This Row],[14 - Inst. Atuando no Local]]),0)</f>
        <v>0</v>
      </c>
      <c r="CJ842" s="84" t="str">
        <f t="shared" si="423"/>
        <v/>
      </c>
      <c r="CK842" s="84">
        <f>IFERROR(FIND("CORPO DE BOMBEIROS",consulta_completa__11[[#This Row],[14 - Inst. Atuando no Local]]),0)</f>
        <v>0</v>
      </c>
      <c r="CL842" s="84" t="str">
        <f t="shared" si="424"/>
        <v/>
      </c>
      <c r="CM842" s="84">
        <f>IFERROR(FIND("POLÍCIA RODOVIÁRIA",consulta_completa__11[[#This Row],[14 - Inst. Atuando no Local]]),0)</f>
        <v>0</v>
      </c>
      <c r="CN842" s="84" t="str">
        <f t="shared" si="425"/>
        <v/>
      </c>
      <c r="CO842" s="84">
        <f>IFERROR(FIND("POLÍCIA MILITAR",consulta_completa__11[[#This Row],[14 - Inst. Atuando no Local]]),0)</f>
        <v>0</v>
      </c>
      <c r="CP842" s="84" t="str">
        <f t="shared" si="426"/>
        <v/>
      </c>
      <c r="CQ842" s="84">
        <f>IFERROR(FIND("POLÍCIA CIVIL",consulta_completa__11[[#This Row],[14 - Inst. Atuando no Local]]),0)</f>
        <v>0</v>
      </c>
      <c r="CR842" s="84" t="str">
        <f t="shared" si="427"/>
        <v/>
      </c>
      <c r="CS842" s="84">
        <f>IFERROR(FIND("MARINHA DO BRASIL",consulta_completa__11[[#This Row],[14 - Inst. Atuando no Local]]),0)</f>
        <v>0</v>
      </c>
      <c r="CT842" s="84" t="str">
        <f t="shared" si="428"/>
        <v/>
      </c>
      <c r="CU842" s="84">
        <f>IFERROR(FIND("EMPRESA ESPECIALIZADA EM ATENDIMENTO",consulta_completa__11[[#This Row],[14 - Inst. Atuando no Local]]),0)</f>
        <v>0</v>
      </c>
      <c r="CV842" s="84" t="str">
        <f t="shared" si="429"/>
        <v/>
      </c>
      <c r="CW842" s="84">
        <f>IFERROR(FIND("IBAMA",consulta_completa__11[[#This Row],[14 - Inst. Atuando no Local]]),0)</f>
        <v>0</v>
      </c>
      <c r="CX842" s="84" t="str">
        <f t="shared" si="430"/>
        <v/>
      </c>
      <c r="CY842" s="84" t="e">
        <f>IF(consulta_completa__11[[#This Row],[14 - Inst. Atuando no Local]]="","X","")</f>
        <v>#VALUE!</v>
      </c>
      <c r="CZ842" s="84">
        <f>IFERROR(FIND("OUTRA (S)",consulta_completa__11[[#This Row],[14 - Inst. Atuando no Local]]),0)</f>
        <v>0</v>
      </c>
      <c r="DA842" s="84" t="str">
        <f t="shared" si="431"/>
        <v/>
      </c>
      <c r="DB842" s="35" t="str">
        <f t="shared" si="432"/>
        <v>Sim</v>
      </c>
      <c r="DC842" s="35" t="str">
        <f t="shared" si="433"/>
        <v>Não</v>
      </c>
      <c r="DD842" s="35" t="str">
        <f t="shared" si="434"/>
        <v>Sim</v>
      </c>
      <c r="DE842" s="87" t="str">
        <f t="shared" si="405"/>
        <v>Sem informação</v>
      </c>
    </row>
    <row r="843" spans="50:109">
      <c r="AX843" s="82">
        <f>IFERROR(FIND("Óbitos/feridos",consulta_completa__11[[#This Row],[13 - Ocorrências/Ambientes Atingidos]]),0)</f>
        <v>0</v>
      </c>
      <c r="AY843" s="83" t="str">
        <f t="shared" si="406"/>
        <v/>
      </c>
      <c r="AZ843" s="82">
        <f>IFERROR(FIND("População afetada/evacuada",consulta_completa__11[[#This Row],[13 - Ocorrências/Ambientes Atingidos]]),0)</f>
        <v>0</v>
      </c>
      <c r="BA843" s="82" t="str">
        <f t="shared" si="407"/>
        <v/>
      </c>
      <c r="BB843" s="82">
        <f>IFERROR(FIND("Suspensão de abastecimento de água",consulta_completa__11[[#This Row],[13 - Ocorrências/Ambientes Atingidos]]),0)</f>
        <v>0</v>
      </c>
      <c r="BC843" s="83" t="str">
        <f t="shared" si="435"/>
        <v/>
      </c>
      <c r="BD843" s="82">
        <f>IFERROR(FIND("Rio/córrego",consulta_completa__11[[#This Row],[13 - Ocorrências/Ambientes Atingidos]]),0)</f>
        <v>0</v>
      </c>
      <c r="BE843" s="83" t="str">
        <f t="shared" si="408"/>
        <v/>
      </c>
      <c r="BF843" s="82">
        <f>IFERROR(FIND("Lago",consulta_completa__11[[#This Row],[13 - Ocorrências/Ambientes Atingidos]]),0)</f>
        <v>0</v>
      </c>
      <c r="BG843" s="83" t="str">
        <f t="shared" si="409"/>
        <v/>
      </c>
      <c r="BH843" s="82">
        <f>IFERROR(FIND("Mar",consulta_completa__11[[#This Row],[13 - Ocorrências/Ambientes Atingidos]]),0)</f>
        <v>0</v>
      </c>
      <c r="BI843" s="83" t="str">
        <f t="shared" si="410"/>
        <v/>
      </c>
      <c r="BJ843" s="82">
        <f>IFERROR(FIND("Praia",consulta_completa__11[[#This Row],[13 - Ocorrências/Ambientes Atingidos]]),0)</f>
        <v>0</v>
      </c>
      <c r="BK843" s="83" t="str">
        <f t="shared" si="411"/>
        <v/>
      </c>
      <c r="BL843" s="82">
        <f>IFERROR(FIND("Solo",consulta_completa__11[[#This Row],[13 - Ocorrências/Ambientes Atingidos]]),0)</f>
        <v>0</v>
      </c>
      <c r="BM843" s="83" t="str">
        <f t="shared" si="412"/>
        <v/>
      </c>
      <c r="BN843" s="82">
        <f>IFERROR(FIND("Águas subterrâneas",consulta_completa__11[[#This Row],[13 - Ocorrências/Ambientes Atingidos]]),0)</f>
        <v>0</v>
      </c>
      <c r="BO843" s="83" t="str">
        <f t="shared" si="413"/>
        <v/>
      </c>
      <c r="BP843" s="82">
        <f>IFERROR(FIND("Atmosfera",consulta_completa__11[[#This Row],[13 - Ocorrências/Ambientes Atingidos]]),0)</f>
        <v>0</v>
      </c>
      <c r="BQ843" s="83" t="str">
        <f t="shared" si="414"/>
        <v/>
      </c>
      <c r="BR843" s="82">
        <f>IFERROR(FIND("Flora",consulta_completa__11[[#This Row],[13 - Ocorrências/Ambientes Atingidos]]),0)</f>
        <v>0</v>
      </c>
      <c r="BS843" s="83" t="str">
        <f t="shared" si="415"/>
        <v/>
      </c>
      <c r="BT843" s="82">
        <f>IFERROR(FIND("Fauna",consulta_completa__11[[#This Row],[13 - Ocorrências/Ambientes Atingidos]]),0)</f>
        <v>0</v>
      </c>
      <c r="BU843" s="83" t="str">
        <f t="shared" si="416"/>
        <v/>
      </c>
      <c r="BV843" s="82">
        <f>IFERROR(FIND("UC federal",consulta_completa__11[[#This Row],[13 - Ocorrências/Ambientes Atingidos]]),0)</f>
        <v>0</v>
      </c>
      <c r="BW843" s="83" t="str">
        <f t="shared" si="417"/>
        <v/>
      </c>
      <c r="BX843" s="82">
        <f>IFERROR(FIND("UC estadual/municipal",consulta_completa__11[[#This Row],[13 - Ocorrências/Ambientes Atingidos]]),0)</f>
        <v>0</v>
      </c>
      <c r="BY843" s="83" t="str">
        <f t="shared" si="418"/>
        <v/>
      </c>
      <c r="BZ843" s="82">
        <f>IFERROR(FIND("Outro(s)",consulta_completa__11[[#This Row],[13 - Ocorrências/Ambientes Atingidos]]),0)</f>
        <v>0</v>
      </c>
      <c r="CA843" s="83" t="str">
        <f t="shared" si="419"/>
        <v/>
      </c>
      <c r="CB843" s="82">
        <f>IFERROR(FIND("Sem dano",consulta_completa__11[[#This Row],[13 - Ocorrências/Ambientes Atingidos]]),0)</f>
        <v>0</v>
      </c>
      <c r="CC843" s="83" t="str">
        <f t="shared" si="420"/>
        <v/>
      </c>
      <c r="CD843" s="82" t="e">
        <f>IF(consulta_completa__11[[#This Row],[13 - Ocorrências/Ambientes Atingidos]]="","X","")</f>
        <v>#VALUE!</v>
      </c>
      <c r="CE843" s="84">
        <f>IFERROR(FIND("IBAMA",consulta_completa__11[[#This Row],[14 - Inst. Atuando no Local]]),0)</f>
        <v>0</v>
      </c>
      <c r="CF843" s="84" t="str">
        <f t="shared" si="421"/>
        <v/>
      </c>
      <c r="CG843" s="84">
        <f>IFERROR(FIND("OEMA",consulta_completa__11[[#This Row],[14 - Inst. Atuando no Local]]),0)</f>
        <v>0</v>
      </c>
      <c r="CH843" s="84" t="str">
        <f t="shared" si="422"/>
        <v/>
      </c>
      <c r="CI843" s="84">
        <f>IFERROR(FIND("DEFESA CIVIL",consulta_completa__11[[#This Row],[14 - Inst. Atuando no Local]]),0)</f>
        <v>0</v>
      </c>
      <c r="CJ843" s="84" t="str">
        <f t="shared" si="423"/>
        <v/>
      </c>
      <c r="CK843" s="84">
        <f>IFERROR(FIND("CORPO DE BOMBEIROS",consulta_completa__11[[#This Row],[14 - Inst. Atuando no Local]]),0)</f>
        <v>0</v>
      </c>
      <c r="CL843" s="84" t="str">
        <f t="shared" si="424"/>
        <v/>
      </c>
      <c r="CM843" s="84">
        <f>IFERROR(FIND("POLÍCIA RODOVIÁRIA",consulta_completa__11[[#This Row],[14 - Inst. Atuando no Local]]),0)</f>
        <v>0</v>
      </c>
      <c r="CN843" s="84" t="str">
        <f t="shared" si="425"/>
        <v/>
      </c>
      <c r="CO843" s="84">
        <f>IFERROR(FIND("POLÍCIA MILITAR",consulta_completa__11[[#This Row],[14 - Inst. Atuando no Local]]),0)</f>
        <v>0</v>
      </c>
      <c r="CP843" s="84" t="str">
        <f t="shared" si="426"/>
        <v/>
      </c>
      <c r="CQ843" s="84">
        <f>IFERROR(FIND("POLÍCIA CIVIL",consulta_completa__11[[#This Row],[14 - Inst. Atuando no Local]]),0)</f>
        <v>0</v>
      </c>
      <c r="CR843" s="84" t="str">
        <f t="shared" si="427"/>
        <v/>
      </c>
      <c r="CS843" s="84">
        <f>IFERROR(FIND("MARINHA DO BRASIL",consulta_completa__11[[#This Row],[14 - Inst. Atuando no Local]]),0)</f>
        <v>0</v>
      </c>
      <c r="CT843" s="84" t="str">
        <f t="shared" si="428"/>
        <v/>
      </c>
      <c r="CU843" s="84">
        <f>IFERROR(FIND("EMPRESA ESPECIALIZADA EM ATENDIMENTO",consulta_completa__11[[#This Row],[14 - Inst. Atuando no Local]]),0)</f>
        <v>0</v>
      </c>
      <c r="CV843" s="84" t="str">
        <f t="shared" si="429"/>
        <v/>
      </c>
      <c r="CW843" s="84">
        <f>IFERROR(FIND("IBAMA",consulta_completa__11[[#This Row],[14 - Inst. Atuando no Local]]),0)</f>
        <v>0</v>
      </c>
      <c r="CX843" s="84" t="str">
        <f t="shared" si="430"/>
        <v/>
      </c>
      <c r="CY843" s="84" t="e">
        <f>IF(consulta_completa__11[[#This Row],[14 - Inst. Atuando no Local]]="","X","")</f>
        <v>#VALUE!</v>
      </c>
      <c r="CZ843" s="84">
        <f>IFERROR(FIND("OUTRA (S)",consulta_completa__11[[#This Row],[14 - Inst. Atuando no Local]]),0)</f>
        <v>0</v>
      </c>
      <c r="DA843" s="84" t="str">
        <f t="shared" si="431"/>
        <v/>
      </c>
      <c r="DB843" s="35" t="str">
        <f t="shared" si="432"/>
        <v>Sim</v>
      </c>
      <c r="DC843" s="35" t="str">
        <f t="shared" si="433"/>
        <v>Não</v>
      </c>
      <c r="DD843" s="35" t="str">
        <f t="shared" si="434"/>
        <v>Sim</v>
      </c>
      <c r="DE843" s="87" t="str">
        <f t="shared" si="405"/>
        <v>Sem informação</v>
      </c>
    </row>
    <row r="844" spans="50:109">
      <c r="AX844" s="82">
        <f>IFERROR(FIND("Óbitos/feridos",consulta_completa__11[[#This Row],[13 - Ocorrências/Ambientes Atingidos]]),0)</f>
        <v>0</v>
      </c>
      <c r="AY844" s="83" t="str">
        <f t="shared" si="406"/>
        <v/>
      </c>
      <c r="AZ844" s="82">
        <f>IFERROR(FIND("População afetada/evacuada",consulta_completa__11[[#This Row],[13 - Ocorrências/Ambientes Atingidos]]),0)</f>
        <v>0</v>
      </c>
      <c r="BA844" s="82" t="str">
        <f t="shared" si="407"/>
        <v/>
      </c>
      <c r="BB844" s="82">
        <f>IFERROR(FIND("Suspensão de abastecimento de água",consulta_completa__11[[#This Row],[13 - Ocorrências/Ambientes Atingidos]]),0)</f>
        <v>0</v>
      </c>
      <c r="BC844" s="83" t="str">
        <f t="shared" si="435"/>
        <v/>
      </c>
      <c r="BD844" s="82">
        <f>IFERROR(FIND("Rio/córrego",consulta_completa__11[[#This Row],[13 - Ocorrências/Ambientes Atingidos]]),0)</f>
        <v>0</v>
      </c>
      <c r="BE844" s="83" t="str">
        <f t="shared" si="408"/>
        <v/>
      </c>
      <c r="BF844" s="82">
        <f>IFERROR(FIND("Lago",consulta_completa__11[[#This Row],[13 - Ocorrências/Ambientes Atingidos]]),0)</f>
        <v>0</v>
      </c>
      <c r="BG844" s="83" t="str">
        <f t="shared" si="409"/>
        <v/>
      </c>
      <c r="BH844" s="82">
        <f>IFERROR(FIND("Mar",consulta_completa__11[[#This Row],[13 - Ocorrências/Ambientes Atingidos]]),0)</f>
        <v>0</v>
      </c>
      <c r="BI844" s="83" t="str">
        <f t="shared" si="410"/>
        <v/>
      </c>
      <c r="BJ844" s="82">
        <f>IFERROR(FIND("Praia",consulta_completa__11[[#This Row],[13 - Ocorrências/Ambientes Atingidos]]),0)</f>
        <v>0</v>
      </c>
      <c r="BK844" s="83" t="str">
        <f t="shared" si="411"/>
        <v/>
      </c>
      <c r="BL844" s="82">
        <f>IFERROR(FIND("Solo",consulta_completa__11[[#This Row],[13 - Ocorrências/Ambientes Atingidos]]),0)</f>
        <v>0</v>
      </c>
      <c r="BM844" s="83" t="str">
        <f t="shared" si="412"/>
        <v/>
      </c>
      <c r="BN844" s="82">
        <f>IFERROR(FIND("Águas subterrâneas",consulta_completa__11[[#This Row],[13 - Ocorrências/Ambientes Atingidos]]),0)</f>
        <v>0</v>
      </c>
      <c r="BO844" s="83" t="str">
        <f t="shared" si="413"/>
        <v/>
      </c>
      <c r="BP844" s="82">
        <f>IFERROR(FIND("Atmosfera",consulta_completa__11[[#This Row],[13 - Ocorrências/Ambientes Atingidos]]),0)</f>
        <v>0</v>
      </c>
      <c r="BQ844" s="83" t="str">
        <f t="shared" si="414"/>
        <v/>
      </c>
      <c r="BR844" s="82">
        <f>IFERROR(FIND("Flora",consulta_completa__11[[#This Row],[13 - Ocorrências/Ambientes Atingidos]]),0)</f>
        <v>0</v>
      </c>
      <c r="BS844" s="83" t="str">
        <f t="shared" si="415"/>
        <v/>
      </c>
      <c r="BT844" s="82">
        <f>IFERROR(FIND("Fauna",consulta_completa__11[[#This Row],[13 - Ocorrências/Ambientes Atingidos]]),0)</f>
        <v>0</v>
      </c>
      <c r="BU844" s="83" t="str">
        <f t="shared" si="416"/>
        <v/>
      </c>
      <c r="BV844" s="82">
        <f>IFERROR(FIND("UC federal",consulta_completa__11[[#This Row],[13 - Ocorrências/Ambientes Atingidos]]),0)</f>
        <v>0</v>
      </c>
      <c r="BW844" s="83" t="str">
        <f t="shared" si="417"/>
        <v/>
      </c>
      <c r="BX844" s="82">
        <f>IFERROR(FIND("UC estadual/municipal",consulta_completa__11[[#This Row],[13 - Ocorrências/Ambientes Atingidos]]),0)</f>
        <v>0</v>
      </c>
      <c r="BY844" s="83" t="str">
        <f t="shared" si="418"/>
        <v/>
      </c>
      <c r="BZ844" s="82">
        <f>IFERROR(FIND("Outro(s)",consulta_completa__11[[#This Row],[13 - Ocorrências/Ambientes Atingidos]]),0)</f>
        <v>0</v>
      </c>
      <c r="CA844" s="83" t="str">
        <f t="shared" si="419"/>
        <v/>
      </c>
      <c r="CB844" s="82">
        <f>IFERROR(FIND("Sem dano",consulta_completa__11[[#This Row],[13 - Ocorrências/Ambientes Atingidos]]),0)</f>
        <v>0</v>
      </c>
      <c r="CC844" s="83" t="str">
        <f t="shared" si="420"/>
        <v/>
      </c>
      <c r="CD844" s="82" t="e">
        <f>IF(consulta_completa__11[[#This Row],[13 - Ocorrências/Ambientes Atingidos]]="","X","")</f>
        <v>#VALUE!</v>
      </c>
      <c r="CE844" s="84">
        <f>IFERROR(FIND("IBAMA",consulta_completa__11[[#This Row],[14 - Inst. Atuando no Local]]),0)</f>
        <v>0</v>
      </c>
      <c r="CF844" s="84" t="str">
        <f t="shared" si="421"/>
        <v/>
      </c>
      <c r="CG844" s="84">
        <f>IFERROR(FIND("OEMA",consulta_completa__11[[#This Row],[14 - Inst. Atuando no Local]]),0)</f>
        <v>0</v>
      </c>
      <c r="CH844" s="84" t="str">
        <f t="shared" si="422"/>
        <v/>
      </c>
      <c r="CI844" s="84">
        <f>IFERROR(FIND("DEFESA CIVIL",consulta_completa__11[[#This Row],[14 - Inst. Atuando no Local]]),0)</f>
        <v>0</v>
      </c>
      <c r="CJ844" s="84" t="str">
        <f t="shared" si="423"/>
        <v/>
      </c>
      <c r="CK844" s="84">
        <f>IFERROR(FIND("CORPO DE BOMBEIROS",consulta_completa__11[[#This Row],[14 - Inst. Atuando no Local]]),0)</f>
        <v>0</v>
      </c>
      <c r="CL844" s="84" t="str">
        <f t="shared" si="424"/>
        <v/>
      </c>
      <c r="CM844" s="84">
        <f>IFERROR(FIND("POLÍCIA RODOVIÁRIA",consulta_completa__11[[#This Row],[14 - Inst. Atuando no Local]]),0)</f>
        <v>0</v>
      </c>
      <c r="CN844" s="84" t="str">
        <f t="shared" si="425"/>
        <v/>
      </c>
      <c r="CO844" s="84">
        <f>IFERROR(FIND("POLÍCIA MILITAR",consulta_completa__11[[#This Row],[14 - Inst. Atuando no Local]]),0)</f>
        <v>0</v>
      </c>
      <c r="CP844" s="84" t="str">
        <f t="shared" si="426"/>
        <v/>
      </c>
      <c r="CQ844" s="84">
        <f>IFERROR(FIND("POLÍCIA CIVIL",consulta_completa__11[[#This Row],[14 - Inst. Atuando no Local]]),0)</f>
        <v>0</v>
      </c>
      <c r="CR844" s="84" t="str">
        <f t="shared" si="427"/>
        <v/>
      </c>
      <c r="CS844" s="84">
        <f>IFERROR(FIND("MARINHA DO BRASIL",consulta_completa__11[[#This Row],[14 - Inst. Atuando no Local]]),0)</f>
        <v>0</v>
      </c>
      <c r="CT844" s="84" t="str">
        <f t="shared" si="428"/>
        <v/>
      </c>
      <c r="CU844" s="84">
        <f>IFERROR(FIND("EMPRESA ESPECIALIZADA EM ATENDIMENTO",consulta_completa__11[[#This Row],[14 - Inst. Atuando no Local]]),0)</f>
        <v>0</v>
      </c>
      <c r="CV844" s="84" t="str">
        <f t="shared" si="429"/>
        <v/>
      </c>
      <c r="CW844" s="84">
        <f>IFERROR(FIND("IBAMA",consulta_completa__11[[#This Row],[14 - Inst. Atuando no Local]]),0)</f>
        <v>0</v>
      </c>
      <c r="CX844" s="84" t="str">
        <f t="shared" si="430"/>
        <v/>
      </c>
      <c r="CY844" s="84" t="e">
        <f>IF(consulta_completa__11[[#This Row],[14 - Inst. Atuando no Local]]="","X","")</f>
        <v>#VALUE!</v>
      </c>
      <c r="CZ844" s="84">
        <f>IFERROR(FIND("OUTRA (S)",consulta_completa__11[[#This Row],[14 - Inst. Atuando no Local]]),0)</f>
        <v>0</v>
      </c>
      <c r="DA844" s="84" t="str">
        <f t="shared" si="431"/>
        <v/>
      </c>
      <c r="DB844" s="35" t="str">
        <f t="shared" si="432"/>
        <v>Sim</v>
      </c>
      <c r="DC844" s="35" t="str">
        <f t="shared" si="433"/>
        <v>Não</v>
      </c>
      <c r="DD844" s="35" t="str">
        <f t="shared" si="434"/>
        <v>Sim</v>
      </c>
      <c r="DE844" s="87" t="str">
        <f t="shared" si="405"/>
        <v>Sem informação</v>
      </c>
    </row>
    <row r="845" spans="50:109">
      <c r="AX845" s="82">
        <f>IFERROR(FIND("Óbitos/feridos",consulta_completa__11[[#This Row],[13 - Ocorrências/Ambientes Atingidos]]),0)</f>
        <v>0</v>
      </c>
      <c r="AY845" s="83" t="str">
        <f t="shared" si="406"/>
        <v/>
      </c>
      <c r="AZ845" s="82">
        <f>IFERROR(FIND("População afetada/evacuada",consulta_completa__11[[#This Row],[13 - Ocorrências/Ambientes Atingidos]]),0)</f>
        <v>0</v>
      </c>
      <c r="BA845" s="82" t="str">
        <f t="shared" si="407"/>
        <v/>
      </c>
      <c r="BB845" s="82">
        <f>IFERROR(FIND("Suspensão de abastecimento de água",consulta_completa__11[[#This Row],[13 - Ocorrências/Ambientes Atingidos]]),0)</f>
        <v>0</v>
      </c>
      <c r="BC845" s="83" t="str">
        <f t="shared" si="435"/>
        <v/>
      </c>
      <c r="BD845" s="82">
        <f>IFERROR(FIND("Rio/córrego",consulta_completa__11[[#This Row],[13 - Ocorrências/Ambientes Atingidos]]),0)</f>
        <v>0</v>
      </c>
      <c r="BE845" s="83" t="str">
        <f t="shared" si="408"/>
        <v/>
      </c>
      <c r="BF845" s="82">
        <f>IFERROR(FIND("Lago",consulta_completa__11[[#This Row],[13 - Ocorrências/Ambientes Atingidos]]),0)</f>
        <v>0</v>
      </c>
      <c r="BG845" s="83" t="str">
        <f t="shared" si="409"/>
        <v/>
      </c>
      <c r="BH845" s="82">
        <f>IFERROR(FIND("Mar",consulta_completa__11[[#This Row],[13 - Ocorrências/Ambientes Atingidos]]),0)</f>
        <v>0</v>
      </c>
      <c r="BI845" s="83" t="str">
        <f t="shared" si="410"/>
        <v/>
      </c>
      <c r="BJ845" s="82">
        <f>IFERROR(FIND("Praia",consulta_completa__11[[#This Row],[13 - Ocorrências/Ambientes Atingidos]]),0)</f>
        <v>0</v>
      </c>
      <c r="BK845" s="83" t="str">
        <f t="shared" si="411"/>
        <v/>
      </c>
      <c r="BL845" s="82">
        <f>IFERROR(FIND("Solo",consulta_completa__11[[#This Row],[13 - Ocorrências/Ambientes Atingidos]]),0)</f>
        <v>0</v>
      </c>
      <c r="BM845" s="83" t="str">
        <f t="shared" si="412"/>
        <v/>
      </c>
      <c r="BN845" s="82">
        <f>IFERROR(FIND("Águas subterrâneas",consulta_completa__11[[#This Row],[13 - Ocorrências/Ambientes Atingidos]]),0)</f>
        <v>0</v>
      </c>
      <c r="BO845" s="83" t="str">
        <f t="shared" si="413"/>
        <v/>
      </c>
      <c r="BP845" s="82">
        <f>IFERROR(FIND("Atmosfera",consulta_completa__11[[#This Row],[13 - Ocorrências/Ambientes Atingidos]]),0)</f>
        <v>0</v>
      </c>
      <c r="BQ845" s="83" t="str">
        <f t="shared" si="414"/>
        <v/>
      </c>
      <c r="BR845" s="82">
        <f>IFERROR(FIND("Flora",consulta_completa__11[[#This Row],[13 - Ocorrências/Ambientes Atingidos]]),0)</f>
        <v>0</v>
      </c>
      <c r="BS845" s="83" t="str">
        <f t="shared" si="415"/>
        <v/>
      </c>
      <c r="BT845" s="82">
        <f>IFERROR(FIND("Fauna",consulta_completa__11[[#This Row],[13 - Ocorrências/Ambientes Atingidos]]),0)</f>
        <v>0</v>
      </c>
      <c r="BU845" s="83" t="str">
        <f t="shared" si="416"/>
        <v/>
      </c>
      <c r="BV845" s="82">
        <f>IFERROR(FIND("UC federal",consulta_completa__11[[#This Row],[13 - Ocorrências/Ambientes Atingidos]]),0)</f>
        <v>0</v>
      </c>
      <c r="BW845" s="83" t="str">
        <f t="shared" si="417"/>
        <v/>
      </c>
      <c r="BX845" s="82">
        <f>IFERROR(FIND("UC estadual/municipal",consulta_completa__11[[#This Row],[13 - Ocorrências/Ambientes Atingidos]]),0)</f>
        <v>0</v>
      </c>
      <c r="BY845" s="83" t="str">
        <f t="shared" si="418"/>
        <v/>
      </c>
      <c r="BZ845" s="82">
        <f>IFERROR(FIND("Outro(s)",consulta_completa__11[[#This Row],[13 - Ocorrências/Ambientes Atingidos]]),0)</f>
        <v>0</v>
      </c>
      <c r="CA845" s="83" t="str">
        <f t="shared" si="419"/>
        <v/>
      </c>
      <c r="CB845" s="82">
        <f>IFERROR(FIND("Sem dano",consulta_completa__11[[#This Row],[13 - Ocorrências/Ambientes Atingidos]]),0)</f>
        <v>0</v>
      </c>
      <c r="CC845" s="83" t="str">
        <f t="shared" si="420"/>
        <v/>
      </c>
      <c r="CD845" s="82" t="e">
        <f>IF(consulta_completa__11[[#This Row],[13 - Ocorrências/Ambientes Atingidos]]="","X","")</f>
        <v>#VALUE!</v>
      </c>
      <c r="CE845" s="84">
        <f>IFERROR(FIND("IBAMA",consulta_completa__11[[#This Row],[14 - Inst. Atuando no Local]]),0)</f>
        <v>0</v>
      </c>
      <c r="CF845" s="84" t="str">
        <f t="shared" si="421"/>
        <v/>
      </c>
      <c r="CG845" s="84">
        <f>IFERROR(FIND("OEMA",consulta_completa__11[[#This Row],[14 - Inst. Atuando no Local]]),0)</f>
        <v>0</v>
      </c>
      <c r="CH845" s="84" t="str">
        <f t="shared" si="422"/>
        <v/>
      </c>
      <c r="CI845" s="84">
        <f>IFERROR(FIND("DEFESA CIVIL",consulta_completa__11[[#This Row],[14 - Inst. Atuando no Local]]),0)</f>
        <v>0</v>
      </c>
      <c r="CJ845" s="84" t="str">
        <f t="shared" si="423"/>
        <v/>
      </c>
      <c r="CK845" s="84">
        <f>IFERROR(FIND("CORPO DE BOMBEIROS",consulta_completa__11[[#This Row],[14 - Inst. Atuando no Local]]),0)</f>
        <v>0</v>
      </c>
      <c r="CL845" s="84" t="str">
        <f t="shared" si="424"/>
        <v/>
      </c>
      <c r="CM845" s="84">
        <f>IFERROR(FIND("POLÍCIA RODOVIÁRIA",consulta_completa__11[[#This Row],[14 - Inst. Atuando no Local]]),0)</f>
        <v>0</v>
      </c>
      <c r="CN845" s="84" t="str">
        <f t="shared" si="425"/>
        <v/>
      </c>
      <c r="CO845" s="84">
        <f>IFERROR(FIND("POLÍCIA MILITAR",consulta_completa__11[[#This Row],[14 - Inst. Atuando no Local]]),0)</f>
        <v>0</v>
      </c>
      <c r="CP845" s="84" t="str">
        <f t="shared" si="426"/>
        <v/>
      </c>
      <c r="CQ845" s="84">
        <f>IFERROR(FIND("POLÍCIA CIVIL",consulta_completa__11[[#This Row],[14 - Inst. Atuando no Local]]),0)</f>
        <v>0</v>
      </c>
      <c r="CR845" s="84" t="str">
        <f t="shared" si="427"/>
        <v/>
      </c>
      <c r="CS845" s="84">
        <f>IFERROR(FIND("MARINHA DO BRASIL",consulta_completa__11[[#This Row],[14 - Inst. Atuando no Local]]),0)</f>
        <v>0</v>
      </c>
      <c r="CT845" s="84" t="str">
        <f t="shared" si="428"/>
        <v/>
      </c>
      <c r="CU845" s="84">
        <f>IFERROR(FIND("EMPRESA ESPECIALIZADA EM ATENDIMENTO",consulta_completa__11[[#This Row],[14 - Inst. Atuando no Local]]),0)</f>
        <v>0</v>
      </c>
      <c r="CV845" s="84" t="str">
        <f t="shared" si="429"/>
        <v/>
      </c>
      <c r="CW845" s="84">
        <f>IFERROR(FIND("IBAMA",consulta_completa__11[[#This Row],[14 - Inst. Atuando no Local]]),0)</f>
        <v>0</v>
      </c>
      <c r="CX845" s="84" t="str">
        <f t="shared" si="430"/>
        <v/>
      </c>
      <c r="CY845" s="84" t="e">
        <f>IF(consulta_completa__11[[#This Row],[14 - Inst. Atuando no Local]]="","X","")</f>
        <v>#VALUE!</v>
      </c>
      <c r="CZ845" s="84">
        <f>IFERROR(FIND("OUTRA (S)",consulta_completa__11[[#This Row],[14 - Inst. Atuando no Local]]),0)</f>
        <v>0</v>
      </c>
      <c r="DA845" s="84" t="str">
        <f t="shared" si="431"/>
        <v/>
      </c>
      <c r="DB845" s="35" t="str">
        <f t="shared" si="432"/>
        <v>Sim</v>
      </c>
      <c r="DC845" s="35" t="str">
        <f t="shared" si="433"/>
        <v>Não</v>
      </c>
      <c r="DD845" s="35" t="str">
        <f t="shared" si="434"/>
        <v>Sim</v>
      </c>
      <c r="DE845" s="87" t="str">
        <f t="shared" si="405"/>
        <v>Sem informação</v>
      </c>
    </row>
    <row r="846" spans="50:109">
      <c r="AX846" s="82">
        <f>IFERROR(FIND("Óbitos/feridos",consulta_completa__11[[#This Row],[13 - Ocorrências/Ambientes Atingidos]]),0)</f>
        <v>0</v>
      </c>
      <c r="AY846" s="83" t="str">
        <f t="shared" si="406"/>
        <v/>
      </c>
      <c r="AZ846" s="82">
        <f>IFERROR(FIND("População afetada/evacuada",consulta_completa__11[[#This Row],[13 - Ocorrências/Ambientes Atingidos]]),0)</f>
        <v>0</v>
      </c>
      <c r="BA846" s="82" t="str">
        <f t="shared" si="407"/>
        <v/>
      </c>
      <c r="BB846" s="82">
        <f>IFERROR(FIND("Suspensão de abastecimento de água",consulta_completa__11[[#This Row],[13 - Ocorrências/Ambientes Atingidos]]),0)</f>
        <v>0</v>
      </c>
      <c r="BC846" s="83" t="str">
        <f t="shared" si="435"/>
        <v/>
      </c>
      <c r="BD846" s="82">
        <f>IFERROR(FIND("Rio/córrego",consulta_completa__11[[#This Row],[13 - Ocorrências/Ambientes Atingidos]]),0)</f>
        <v>0</v>
      </c>
      <c r="BE846" s="83" t="str">
        <f t="shared" si="408"/>
        <v/>
      </c>
      <c r="BF846" s="82">
        <f>IFERROR(FIND("Lago",consulta_completa__11[[#This Row],[13 - Ocorrências/Ambientes Atingidos]]),0)</f>
        <v>0</v>
      </c>
      <c r="BG846" s="83" t="str">
        <f t="shared" si="409"/>
        <v/>
      </c>
      <c r="BH846" s="82">
        <f>IFERROR(FIND("Mar",consulta_completa__11[[#This Row],[13 - Ocorrências/Ambientes Atingidos]]),0)</f>
        <v>0</v>
      </c>
      <c r="BI846" s="83" t="str">
        <f t="shared" si="410"/>
        <v/>
      </c>
      <c r="BJ846" s="82">
        <f>IFERROR(FIND("Praia",consulta_completa__11[[#This Row],[13 - Ocorrências/Ambientes Atingidos]]),0)</f>
        <v>0</v>
      </c>
      <c r="BK846" s="83" t="str">
        <f t="shared" si="411"/>
        <v/>
      </c>
      <c r="BL846" s="82">
        <f>IFERROR(FIND("Solo",consulta_completa__11[[#This Row],[13 - Ocorrências/Ambientes Atingidos]]),0)</f>
        <v>0</v>
      </c>
      <c r="BM846" s="83" t="str">
        <f t="shared" si="412"/>
        <v/>
      </c>
      <c r="BN846" s="82">
        <f>IFERROR(FIND("Águas subterrâneas",consulta_completa__11[[#This Row],[13 - Ocorrências/Ambientes Atingidos]]),0)</f>
        <v>0</v>
      </c>
      <c r="BO846" s="83" t="str">
        <f t="shared" si="413"/>
        <v/>
      </c>
      <c r="BP846" s="82">
        <f>IFERROR(FIND("Atmosfera",consulta_completa__11[[#This Row],[13 - Ocorrências/Ambientes Atingidos]]),0)</f>
        <v>0</v>
      </c>
      <c r="BQ846" s="83" t="str">
        <f t="shared" si="414"/>
        <v/>
      </c>
      <c r="BR846" s="82">
        <f>IFERROR(FIND("Flora",consulta_completa__11[[#This Row],[13 - Ocorrências/Ambientes Atingidos]]),0)</f>
        <v>0</v>
      </c>
      <c r="BS846" s="83" t="str">
        <f t="shared" si="415"/>
        <v/>
      </c>
      <c r="BT846" s="82">
        <f>IFERROR(FIND("Fauna",consulta_completa__11[[#This Row],[13 - Ocorrências/Ambientes Atingidos]]),0)</f>
        <v>0</v>
      </c>
      <c r="BU846" s="83" t="str">
        <f t="shared" si="416"/>
        <v/>
      </c>
      <c r="BV846" s="82">
        <f>IFERROR(FIND("UC federal",consulta_completa__11[[#This Row],[13 - Ocorrências/Ambientes Atingidos]]),0)</f>
        <v>0</v>
      </c>
      <c r="BW846" s="83" t="str">
        <f t="shared" si="417"/>
        <v/>
      </c>
      <c r="BX846" s="82">
        <f>IFERROR(FIND("UC estadual/municipal",consulta_completa__11[[#This Row],[13 - Ocorrências/Ambientes Atingidos]]),0)</f>
        <v>0</v>
      </c>
      <c r="BY846" s="83" t="str">
        <f t="shared" si="418"/>
        <v/>
      </c>
      <c r="BZ846" s="82">
        <f>IFERROR(FIND("Outro(s)",consulta_completa__11[[#This Row],[13 - Ocorrências/Ambientes Atingidos]]),0)</f>
        <v>0</v>
      </c>
      <c r="CA846" s="83" t="str">
        <f t="shared" si="419"/>
        <v/>
      </c>
      <c r="CB846" s="82">
        <f>IFERROR(FIND("Sem dano",consulta_completa__11[[#This Row],[13 - Ocorrências/Ambientes Atingidos]]),0)</f>
        <v>0</v>
      </c>
      <c r="CC846" s="83" t="str">
        <f t="shared" si="420"/>
        <v/>
      </c>
      <c r="CD846" s="82" t="e">
        <f>IF(consulta_completa__11[[#This Row],[13 - Ocorrências/Ambientes Atingidos]]="","X","")</f>
        <v>#VALUE!</v>
      </c>
      <c r="CE846" s="84">
        <f>IFERROR(FIND("IBAMA",consulta_completa__11[[#This Row],[14 - Inst. Atuando no Local]]),0)</f>
        <v>0</v>
      </c>
      <c r="CF846" s="84" t="str">
        <f t="shared" si="421"/>
        <v/>
      </c>
      <c r="CG846" s="84">
        <f>IFERROR(FIND("OEMA",consulta_completa__11[[#This Row],[14 - Inst. Atuando no Local]]),0)</f>
        <v>0</v>
      </c>
      <c r="CH846" s="84" t="str">
        <f t="shared" si="422"/>
        <v/>
      </c>
      <c r="CI846" s="84">
        <f>IFERROR(FIND("DEFESA CIVIL",consulta_completa__11[[#This Row],[14 - Inst. Atuando no Local]]),0)</f>
        <v>0</v>
      </c>
      <c r="CJ846" s="84" t="str">
        <f t="shared" si="423"/>
        <v/>
      </c>
      <c r="CK846" s="84">
        <f>IFERROR(FIND("CORPO DE BOMBEIROS",consulta_completa__11[[#This Row],[14 - Inst. Atuando no Local]]),0)</f>
        <v>0</v>
      </c>
      <c r="CL846" s="84" t="str">
        <f t="shared" si="424"/>
        <v/>
      </c>
      <c r="CM846" s="84">
        <f>IFERROR(FIND("POLÍCIA RODOVIÁRIA",consulta_completa__11[[#This Row],[14 - Inst. Atuando no Local]]),0)</f>
        <v>0</v>
      </c>
      <c r="CN846" s="84" t="str">
        <f t="shared" si="425"/>
        <v/>
      </c>
      <c r="CO846" s="84">
        <f>IFERROR(FIND("POLÍCIA MILITAR",consulta_completa__11[[#This Row],[14 - Inst. Atuando no Local]]),0)</f>
        <v>0</v>
      </c>
      <c r="CP846" s="84" t="str">
        <f t="shared" si="426"/>
        <v/>
      </c>
      <c r="CQ846" s="84">
        <f>IFERROR(FIND("POLÍCIA CIVIL",consulta_completa__11[[#This Row],[14 - Inst. Atuando no Local]]),0)</f>
        <v>0</v>
      </c>
      <c r="CR846" s="84" t="str">
        <f t="shared" si="427"/>
        <v/>
      </c>
      <c r="CS846" s="84">
        <f>IFERROR(FIND("MARINHA DO BRASIL",consulta_completa__11[[#This Row],[14 - Inst. Atuando no Local]]),0)</f>
        <v>0</v>
      </c>
      <c r="CT846" s="84" t="str">
        <f t="shared" si="428"/>
        <v/>
      </c>
      <c r="CU846" s="84">
        <f>IFERROR(FIND("EMPRESA ESPECIALIZADA EM ATENDIMENTO",consulta_completa__11[[#This Row],[14 - Inst. Atuando no Local]]),0)</f>
        <v>0</v>
      </c>
      <c r="CV846" s="84" t="str">
        <f t="shared" si="429"/>
        <v/>
      </c>
      <c r="CW846" s="84">
        <f>IFERROR(FIND("IBAMA",consulta_completa__11[[#This Row],[14 - Inst. Atuando no Local]]),0)</f>
        <v>0</v>
      </c>
      <c r="CX846" s="84" t="str">
        <f t="shared" si="430"/>
        <v/>
      </c>
      <c r="CY846" s="84" t="e">
        <f>IF(consulta_completa__11[[#This Row],[14 - Inst. Atuando no Local]]="","X","")</f>
        <v>#VALUE!</v>
      </c>
      <c r="CZ846" s="84">
        <f>IFERROR(FIND("OUTRA (S)",consulta_completa__11[[#This Row],[14 - Inst. Atuando no Local]]),0)</f>
        <v>0</v>
      </c>
      <c r="DA846" s="84" t="str">
        <f t="shared" si="431"/>
        <v/>
      </c>
      <c r="DB846" s="35" t="str">
        <f t="shared" si="432"/>
        <v>Sim</v>
      </c>
      <c r="DC846" s="35" t="str">
        <f t="shared" si="433"/>
        <v>Não</v>
      </c>
      <c r="DD846" s="35" t="str">
        <f t="shared" si="434"/>
        <v>Sim</v>
      </c>
      <c r="DE846" s="87" t="str">
        <f t="shared" si="405"/>
        <v>Sem informação</v>
      </c>
    </row>
    <row r="847" spans="50:109">
      <c r="AX847" s="82">
        <f>IFERROR(FIND("Óbitos/feridos",consulta_completa__11[[#This Row],[13 - Ocorrências/Ambientes Atingidos]]),0)</f>
        <v>0</v>
      </c>
      <c r="AY847" s="83" t="str">
        <f t="shared" si="406"/>
        <v/>
      </c>
      <c r="AZ847" s="82">
        <f>IFERROR(FIND("População afetada/evacuada",consulta_completa__11[[#This Row],[13 - Ocorrências/Ambientes Atingidos]]),0)</f>
        <v>0</v>
      </c>
      <c r="BA847" s="82" t="str">
        <f t="shared" si="407"/>
        <v/>
      </c>
      <c r="BB847" s="82">
        <f>IFERROR(FIND("Suspensão de abastecimento de água",consulta_completa__11[[#This Row],[13 - Ocorrências/Ambientes Atingidos]]),0)</f>
        <v>0</v>
      </c>
      <c r="BC847" s="83" t="str">
        <f t="shared" si="435"/>
        <v/>
      </c>
      <c r="BD847" s="82">
        <f>IFERROR(FIND("Rio/córrego",consulta_completa__11[[#This Row],[13 - Ocorrências/Ambientes Atingidos]]),0)</f>
        <v>0</v>
      </c>
      <c r="BE847" s="83" t="str">
        <f t="shared" si="408"/>
        <v/>
      </c>
      <c r="BF847" s="82">
        <f>IFERROR(FIND("Lago",consulta_completa__11[[#This Row],[13 - Ocorrências/Ambientes Atingidos]]),0)</f>
        <v>0</v>
      </c>
      <c r="BG847" s="83" t="str">
        <f t="shared" si="409"/>
        <v/>
      </c>
      <c r="BH847" s="82">
        <f>IFERROR(FIND("Mar",consulta_completa__11[[#This Row],[13 - Ocorrências/Ambientes Atingidos]]),0)</f>
        <v>0</v>
      </c>
      <c r="BI847" s="83" t="str">
        <f t="shared" si="410"/>
        <v/>
      </c>
      <c r="BJ847" s="82">
        <f>IFERROR(FIND("Praia",consulta_completa__11[[#This Row],[13 - Ocorrências/Ambientes Atingidos]]),0)</f>
        <v>0</v>
      </c>
      <c r="BK847" s="83" t="str">
        <f t="shared" si="411"/>
        <v/>
      </c>
      <c r="BL847" s="82">
        <f>IFERROR(FIND("Solo",consulta_completa__11[[#This Row],[13 - Ocorrências/Ambientes Atingidos]]),0)</f>
        <v>0</v>
      </c>
      <c r="BM847" s="83" t="str">
        <f t="shared" si="412"/>
        <v/>
      </c>
      <c r="BN847" s="82">
        <f>IFERROR(FIND("Águas subterrâneas",consulta_completa__11[[#This Row],[13 - Ocorrências/Ambientes Atingidos]]),0)</f>
        <v>0</v>
      </c>
      <c r="BO847" s="83" t="str">
        <f t="shared" si="413"/>
        <v/>
      </c>
      <c r="BP847" s="82">
        <f>IFERROR(FIND("Atmosfera",consulta_completa__11[[#This Row],[13 - Ocorrências/Ambientes Atingidos]]),0)</f>
        <v>0</v>
      </c>
      <c r="BQ847" s="83" t="str">
        <f t="shared" si="414"/>
        <v/>
      </c>
      <c r="BR847" s="82">
        <f>IFERROR(FIND("Flora",consulta_completa__11[[#This Row],[13 - Ocorrências/Ambientes Atingidos]]),0)</f>
        <v>0</v>
      </c>
      <c r="BS847" s="83" t="str">
        <f t="shared" si="415"/>
        <v/>
      </c>
      <c r="BT847" s="82">
        <f>IFERROR(FIND("Fauna",consulta_completa__11[[#This Row],[13 - Ocorrências/Ambientes Atingidos]]),0)</f>
        <v>0</v>
      </c>
      <c r="BU847" s="83" t="str">
        <f t="shared" si="416"/>
        <v/>
      </c>
      <c r="BV847" s="82">
        <f>IFERROR(FIND("UC federal",consulta_completa__11[[#This Row],[13 - Ocorrências/Ambientes Atingidos]]),0)</f>
        <v>0</v>
      </c>
      <c r="BW847" s="83" t="str">
        <f t="shared" si="417"/>
        <v/>
      </c>
      <c r="BX847" s="82">
        <f>IFERROR(FIND("UC estadual/municipal",consulta_completa__11[[#This Row],[13 - Ocorrências/Ambientes Atingidos]]),0)</f>
        <v>0</v>
      </c>
      <c r="BY847" s="83" t="str">
        <f t="shared" si="418"/>
        <v/>
      </c>
      <c r="BZ847" s="82">
        <f>IFERROR(FIND("Outro(s)",consulta_completa__11[[#This Row],[13 - Ocorrências/Ambientes Atingidos]]),0)</f>
        <v>0</v>
      </c>
      <c r="CA847" s="83" t="str">
        <f t="shared" si="419"/>
        <v/>
      </c>
      <c r="CB847" s="82">
        <f>IFERROR(FIND("Sem dano",consulta_completa__11[[#This Row],[13 - Ocorrências/Ambientes Atingidos]]),0)</f>
        <v>0</v>
      </c>
      <c r="CC847" s="83" t="str">
        <f t="shared" si="420"/>
        <v/>
      </c>
      <c r="CD847" s="82" t="e">
        <f>IF(consulta_completa__11[[#This Row],[13 - Ocorrências/Ambientes Atingidos]]="","X","")</f>
        <v>#VALUE!</v>
      </c>
      <c r="CE847" s="84">
        <f>IFERROR(FIND("IBAMA",consulta_completa__11[[#This Row],[14 - Inst. Atuando no Local]]),0)</f>
        <v>0</v>
      </c>
      <c r="CF847" s="84" t="str">
        <f t="shared" si="421"/>
        <v/>
      </c>
      <c r="CG847" s="84">
        <f>IFERROR(FIND("OEMA",consulta_completa__11[[#This Row],[14 - Inst. Atuando no Local]]),0)</f>
        <v>0</v>
      </c>
      <c r="CH847" s="84" t="str">
        <f t="shared" si="422"/>
        <v/>
      </c>
      <c r="CI847" s="84">
        <f>IFERROR(FIND("DEFESA CIVIL",consulta_completa__11[[#This Row],[14 - Inst. Atuando no Local]]),0)</f>
        <v>0</v>
      </c>
      <c r="CJ847" s="84" t="str">
        <f t="shared" si="423"/>
        <v/>
      </c>
      <c r="CK847" s="84">
        <f>IFERROR(FIND("CORPO DE BOMBEIROS",consulta_completa__11[[#This Row],[14 - Inst. Atuando no Local]]),0)</f>
        <v>0</v>
      </c>
      <c r="CL847" s="84" t="str">
        <f t="shared" si="424"/>
        <v/>
      </c>
      <c r="CM847" s="84">
        <f>IFERROR(FIND("POLÍCIA RODOVIÁRIA",consulta_completa__11[[#This Row],[14 - Inst. Atuando no Local]]),0)</f>
        <v>0</v>
      </c>
      <c r="CN847" s="84" t="str">
        <f t="shared" si="425"/>
        <v/>
      </c>
      <c r="CO847" s="84">
        <f>IFERROR(FIND("POLÍCIA MILITAR",consulta_completa__11[[#This Row],[14 - Inst. Atuando no Local]]),0)</f>
        <v>0</v>
      </c>
      <c r="CP847" s="84" t="str">
        <f t="shared" si="426"/>
        <v/>
      </c>
      <c r="CQ847" s="84">
        <f>IFERROR(FIND("POLÍCIA CIVIL",consulta_completa__11[[#This Row],[14 - Inst. Atuando no Local]]),0)</f>
        <v>0</v>
      </c>
      <c r="CR847" s="84" t="str">
        <f t="shared" si="427"/>
        <v/>
      </c>
      <c r="CS847" s="84">
        <f>IFERROR(FIND("MARINHA DO BRASIL",consulta_completa__11[[#This Row],[14 - Inst. Atuando no Local]]),0)</f>
        <v>0</v>
      </c>
      <c r="CT847" s="84" t="str">
        <f t="shared" si="428"/>
        <v/>
      </c>
      <c r="CU847" s="84">
        <f>IFERROR(FIND("EMPRESA ESPECIALIZADA EM ATENDIMENTO",consulta_completa__11[[#This Row],[14 - Inst. Atuando no Local]]),0)</f>
        <v>0</v>
      </c>
      <c r="CV847" s="84" t="str">
        <f t="shared" si="429"/>
        <v/>
      </c>
      <c r="CW847" s="84">
        <f>IFERROR(FIND("IBAMA",consulta_completa__11[[#This Row],[14 - Inst. Atuando no Local]]),0)</f>
        <v>0</v>
      </c>
      <c r="CX847" s="84" t="str">
        <f t="shared" si="430"/>
        <v/>
      </c>
      <c r="CY847" s="84" t="e">
        <f>IF(consulta_completa__11[[#This Row],[14 - Inst. Atuando no Local]]="","X","")</f>
        <v>#VALUE!</v>
      </c>
      <c r="CZ847" s="84">
        <f>IFERROR(FIND("OUTRA (S)",consulta_completa__11[[#This Row],[14 - Inst. Atuando no Local]]),0)</f>
        <v>0</v>
      </c>
      <c r="DA847" s="84" t="str">
        <f t="shared" si="431"/>
        <v/>
      </c>
      <c r="DB847" s="35" t="str">
        <f t="shared" si="432"/>
        <v>Sim</v>
      </c>
      <c r="DC847" s="35" t="str">
        <f t="shared" si="433"/>
        <v>Não</v>
      </c>
      <c r="DD847" s="35" t="str">
        <f t="shared" si="434"/>
        <v>Sim</v>
      </c>
      <c r="DE847" s="87" t="str">
        <f t="shared" si="405"/>
        <v>Sem informação</v>
      </c>
    </row>
    <row r="848" spans="50:109">
      <c r="AX848" s="82">
        <f>IFERROR(FIND("Óbitos/feridos",consulta_completa__11[[#This Row],[13 - Ocorrências/Ambientes Atingidos]]),0)</f>
        <v>0</v>
      </c>
      <c r="AY848" s="83" t="str">
        <f t="shared" si="406"/>
        <v/>
      </c>
      <c r="AZ848" s="82">
        <f>IFERROR(FIND("População afetada/evacuada",consulta_completa__11[[#This Row],[13 - Ocorrências/Ambientes Atingidos]]),0)</f>
        <v>0</v>
      </c>
      <c r="BA848" s="82" t="str">
        <f t="shared" si="407"/>
        <v/>
      </c>
      <c r="BB848" s="82">
        <f>IFERROR(FIND("Suspensão de abastecimento de água",consulta_completa__11[[#This Row],[13 - Ocorrências/Ambientes Atingidos]]),0)</f>
        <v>0</v>
      </c>
      <c r="BC848" s="83" t="str">
        <f t="shared" si="435"/>
        <v/>
      </c>
      <c r="BD848" s="82">
        <f>IFERROR(FIND("Rio/córrego",consulta_completa__11[[#This Row],[13 - Ocorrências/Ambientes Atingidos]]),0)</f>
        <v>0</v>
      </c>
      <c r="BE848" s="83" t="str">
        <f t="shared" si="408"/>
        <v/>
      </c>
      <c r="BF848" s="82">
        <f>IFERROR(FIND("Lago",consulta_completa__11[[#This Row],[13 - Ocorrências/Ambientes Atingidos]]),0)</f>
        <v>0</v>
      </c>
      <c r="BG848" s="83" t="str">
        <f t="shared" si="409"/>
        <v/>
      </c>
      <c r="BH848" s="82">
        <f>IFERROR(FIND("Mar",consulta_completa__11[[#This Row],[13 - Ocorrências/Ambientes Atingidos]]),0)</f>
        <v>0</v>
      </c>
      <c r="BI848" s="83" t="str">
        <f t="shared" si="410"/>
        <v/>
      </c>
      <c r="BJ848" s="82">
        <f>IFERROR(FIND("Praia",consulta_completa__11[[#This Row],[13 - Ocorrências/Ambientes Atingidos]]),0)</f>
        <v>0</v>
      </c>
      <c r="BK848" s="83" t="str">
        <f t="shared" si="411"/>
        <v/>
      </c>
      <c r="BL848" s="82">
        <f>IFERROR(FIND("Solo",consulta_completa__11[[#This Row],[13 - Ocorrências/Ambientes Atingidos]]),0)</f>
        <v>0</v>
      </c>
      <c r="BM848" s="83" t="str">
        <f t="shared" si="412"/>
        <v/>
      </c>
      <c r="BN848" s="82">
        <f>IFERROR(FIND("Águas subterrâneas",consulta_completa__11[[#This Row],[13 - Ocorrências/Ambientes Atingidos]]),0)</f>
        <v>0</v>
      </c>
      <c r="BO848" s="83" t="str">
        <f t="shared" si="413"/>
        <v/>
      </c>
      <c r="BP848" s="82">
        <f>IFERROR(FIND("Atmosfera",consulta_completa__11[[#This Row],[13 - Ocorrências/Ambientes Atingidos]]),0)</f>
        <v>0</v>
      </c>
      <c r="BQ848" s="83" t="str">
        <f t="shared" si="414"/>
        <v/>
      </c>
      <c r="BR848" s="82">
        <f>IFERROR(FIND("Flora",consulta_completa__11[[#This Row],[13 - Ocorrências/Ambientes Atingidos]]),0)</f>
        <v>0</v>
      </c>
      <c r="BS848" s="83" t="str">
        <f t="shared" si="415"/>
        <v/>
      </c>
      <c r="BT848" s="82">
        <f>IFERROR(FIND("Fauna",consulta_completa__11[[#This Row],[13 - Ocorrências/Ambientes Atingidos]]),0)</f>
        <v>0</v>
      </c>
      <c r="BU848" s="83" t="str">
        <f t="shared" si="416"/>
        <v/>
      </c>
      <c r="BV848" s="82">
        <f>IFERROR(FIND("UC federal",consulta_completa__11[[#This Row],[13 - Ocorrências/Ambientes Atingidos]]),0)</f>
        <v>0</v>
      </c>
      <c r="BW848" s="83" t="str">
        <f t="shared" si="417"/>
        <v/>
      </c>
      <c r="BX848" s="82">
        <f>IFERROR(FIND("UC estadual/municipal",consulta_completa__11[[#This Row],[13 - Ocorrências/Ambientes Atingidos]]),0)</f>
        <v>0</v>
      </c>
      <c r="BY848" s="83" t="str">
        <f t="shared" si="418"/>
        <v/>
      </c>
      <c r="BZ848" s="82">
        <f>IFERROR(FIND("Outro(s)",consulta_completa__11[[#This Row],[13 - Ocorrências/Ambientes Atingidos]]),0)</f>
        <v>0</v>
      </c>
      <c r="CA848" s="83" t="str">
        <f t="shared" si="419"/>
        <v/>
      </c>
      <c r="CB848" s="82">
        <f>IFERROR(FIND("Sem dano",consulta_completa__11[[#This Row],[13 - Ocorrências/Ambientes Atingidos]]),0)</f>
        <v>0</v>
      </c>
      <c r="CC848" s="83" t="str">
        <f t="shared" si="420"/>
        <v/>
      </c>
      <c r="CD848" s="82" t="e">
        <f>IF(consulta_completa__11[[#This Row],[13 - Ocorrências/Ambientes Atingidos]]="","X","")</f>
        <v>#VALUE!</v>
      </c>
      <c r="CE848" s="84">
        <f>IFERROR(FIND("IBAMA",consulta_completa__11[[#This Row],[14 - Inst. Atuando no Local]]),0)</f>
        <v>0</v>
      </c>
      <c r="CF848" s="84" t="str">
        <f t="shared" si="421"/>
        <v/>
      </c>
      <c r="CG848" s="84">
        <f>IFERROR(FIND("OEMA",consulta_completa__11[[#This Row],[14 - Inst. Atuando no Local]]),0)</f>
        <v>0</v>
      </c>
      <c r="CH848" s="84" t="str">
        <f t="shared" si="422"/>
        <v/>
      </c>
      <c r="CI848" s="84">
        <f>IFERROR(FIND("DEFESA CIVIL",consulta_completa__11[[#This Row],[14 - Inst. Atuando no Local]]),0)</f>
        <v>0</v>
      </c>
      <c r="CJ848" s="84" t="str">
        <f t="shared" si="423"/>
        <v/>
      </c>
      <c r="CK848" s="84">
        <f>IFERROR(FIND("CORPO DE BOMBEIROS",consulta_completa__11[[#This Row],[14 - Inst. Atuando no Local]]),0)</f>
        <v>0</v>
      </c>
      <c r="CL848" s="84" t="str">
        <f t="shared" si="424"/>
        <v/>
      </c>
      <c r="CM848" s="84">
        <f>IFERROR(FIND("POLÍCIA RODOVIÁRIA",consulta_completa__11[[#This Row],[14 - Inst. Atuando no Local]]),0)</f>
        <v>0</v>
      </c>
      <c r="CN848" s="84" t="str">
        <f t="shared" si="425"/>
        <v/>
      </c>
      <c r="CO848" s="84">
        <f>IFERROR(FIND("POLÍCIA MILITAR",consulta_completa__11[[#This Row],[14 - Inst. Atuando no Local]]),0)</f>
        <v>0</v>
      </c>
      <c r="CP848" s="84" t="str">
        <f t="shared" si="426"/>
        <v/>
      </c>
      <c r="CQ848" s="84">
        <f>IFERROR(FIND("POLÍCIA CIVIL",consulta_completa__11[[#This Row],[14 - Inst. Atuando no Local]]),0)</f>
        <v>0</v>
      </c>
      <c r="CR848" s="84" t="str">
        <f t="shared" si="427"/>
        <v/>
      </c>
      <c r="CS848" s="84">
        <f>IFERROR(FIND("MARINHA DO BRASIL",consulta_completa__11[[#This Row],[14 - Inst. Atuando no Local]]),0)</f>
        <v>0</v>
      </c>
      <c r="CT848" s="84" t="str">
        <f t="shared" si="428"/>
        <v/>
      </c>
      <c r="CU848" s="84">
        <f>IFERROR(FIND("EMPRESA ESPECIALIZADA EM ATENDIMENTO",consulta_completa__11[[#This Row],[14 - Inst. Atuando no Local]]),0)</f>
        <v>0</v>
      </c>
      <c r="CV848" s="84" t="str">
        <f t="shared" si="429"/>
        <v/>
      </c>
      <c r="CW848" s="84">
        <f>IFERROR(FIND("IBAMA",consulta_completa__11[[#This Row],[14 - Inst. Atuando no Local]]),0)</f>
        <v>0</v>
      </c>
      <c r="CX848" s="84" t="str">
        <f t="shared" si="430"/>
        <v/>
      </c>
      <c r="CY848" s="84" t="e">
        <f>IF(consulta_completa__11[[#This Row],[14 - Inst. Atuando no Local]]="","X","")</f>
        <v>#VALUE!</v>
      </c>
      <c r="CZ848" s="84">
        <f>IFERROR(FIND("OUTRA (S)",consulta_completa__11[[#This Row],[14 - Inst. Atuando no Local]]),0)</f>
        <v>0</v>
      </c>
      <c r="DA848" s="84" t="str">
        <f t="shared" si="431"/>
        <v/>
      </c>
      <c r="DB848" s="35" t="str">
        <f t="shared" si="432"/>
        <v>Sim</v>
      </c>
      <c r="DC848" s="35" t="str">
        <f t="shared" si="433"/>
        <v>Não</v>
      </c>
      <c r="DD848" s="35" t="str">
        <f t="shared" si="434"/>
        <v>Sim</v>
      </c>
      <c r="DE848" s="87" t="str">
        <f t="shared" si="405"/>
        <v>Sem informação</v>
      </c>
    </row>
    <row r="849" spans="50:109">
      <c r="AX849" s="82">
        <f>IFERROR(FIND("Óbitos/feridos",consulta_completa__11[[#This Row],[13 - Ocorrências/Ambientes Atingidos]]),0)</f>
        <v>0</v>
      </c>
      <c r="AY849" s="83" t="str">
        <f t="shared" si="406"/>
        <v/>
      </c>
      <c r="AZ849" s="82">
        <f>IFERROR(FIND("População afetada/evacuada",consulta_completa__11[[#This Row],[13 - Ocorrências/Ambientes Atingidos]]),0)</f>
        <v>0</v>
      </c>
      <c r="BA849" s="82" t="str">
        <f t="shared" si="407"/>
        <v/>
      </c>
      <c r="BB849" s="82">
        <f>IFERROR(FIND("Suspensão de abastecimento de água",consulta_completa__11[[#This Row],[13 - Ocorrências/Ambientes Atingidos]]),0)</f>
        <v>0</v>
      </c>
      <c r="BC849" s="83" t="str">
        <f t="shared" si="435"/>
        <v/>
      </c>
      <c r="BD849" s="82">
        <f>IFERROR(FIND("Rio/córrego",consulta_completa__11[[#This Row],[13 - Ocorrências/Ambientes Atingidos]]),0)</f>
        <v>0</v>
      </c>
      <c r="BE849" s="83" t="str">
        <f t="shared" si="408"/>
        <v/>
      </c>
      <c r="BF849" s="82">
        <f>IFERROR(FIND("Lago",consulta_completa__11[[#This Row],[13 - Ocorrências/Ambientes Atingidos]]),0)</f>
        <v>0</v>
      </c>
      <c r="BG849" s="83" t="str">
        <f t="shared" si="409"/>
        <v/>
      </c>
      <c r="BH849" s="82">
        <f>IFERROR(FIND("Mar",consulta_completa__11[[#This Row],[13 - Ocorrências/Ambientes Atingidos]]),0)</f>
        <v>0</v>
      </c>
      <c r="BI849" s="83" t="str">
        <f t="shared" si="410"/>
        <v/>
      </c>
      <c r="BJ849" s="82">
        <f>IFERROR(FIND("Praia",consulta_completa__11[[#This Row],[13 - Ocorrências/Ambientes Atingidos]]),0)</f>
        <v>0</v>
      </c>
      <c r="BK849" s="83" t="str">
        <f t="shared" si="411"/>
        <v/>
      </c>
      <c r="BL849" s="82">
        <f>IFERROR(FIND("Solo",consulta_completa__11[[#This Row],[13 - Ocorrências/Ambientes Atingidos]]),0)</f>
        <v>0</v>
      </c>
      <c r="BM849" s="83" t="str">
        <f t="shared" si="412"/>
        <v/>
      </c>
      <c r="BN849" s="82">
        <f>IFERROR(FIND("Águas subterrâneas",consulta_completa__11[[#This Row],[13 - Ocorrências/Ambientes Atingidos]]),0)</f>
        <v>0</v>
      </c>
      <c r="BO849" s="83" t="str">
        <f t="shared" si="413"/>
        <v/>
      </c>
      <c r="BP849" s="82">
        <f>IFERROR(FIND("Atmosfera",consulta_completa__11[[#This Row],[13 - Ocorrências/Ambientes Atingidos]]),0)</f>
        <v>0</v>
      </c>
      <c r="BQ849" s="83" t="str">
        <f t="shared" si="414"/>
        <v/>
      </c>
      <c r="BR849" s="82">
        <f>IFERROR(FIND("Flora",consulta_completa__11[[#This Row],[13 - Ocorrências/Ambientes Atingidos]]),0)</f>
        <v>0</v>
      </c>
      <c r="BS849" s="83" t="str">
        <f t="shared" si="415"/>
        <v/>
      </c>
      <c r="BT849" s="82">
        <f>IFERROR(FIND("Fauna",consulta_completa__11[[#This Row],[13 - Ocorrências/Ambientes Atingidos]]),0)</f>
        <v>0</v>
      </c>
      <c r="BU849" s="83" t="str">
        <f t="shared" si="416"/>
        <v/>
      </c>
      <c r="BV849" s="82">
        <f>IFERROR(FIND("UC federal",consulta_completa__11[[#This Row],[13 - Ocorrências/Ambientes Atingidos]]),0)</f>
        <v>0</v>
      </c>
      <c r="BW849" s="83" t="str">
        <f t="shared" si="417"/>
        <v/>
      </c>
      <c r="BX849" s="82">
        <f>IFERROR(FIND("UC estadual/municipal",consulta_completa__11[[#This Row],[13 - Ocorrências/Ambientes Atingidos]]),0)</f>
        <v>0</v>
      </c>
      <c r="BY849" s="83" t="str">
        <f t="shared" si="418"/>
        <v/>
      </c>
      <c r="BZ849" s="82">
        <f>IFERROR(FIND("Outro(s)",consulta_completa__11[[#This Row],[13 - Ocorrências/Ambientes Atingidos]]),0)</f>
        <v>0</v>
      </c>
      <c r="CA849" s="83" t="str">
        <f t="shared" si="419"/>
        <v/>
      </c>
      <c r="CB849" s="82">
        <f>IFERROR(FIND("Sem dano",consulta_completa__11[[#This Row],[13 - Ocorrências/Ambientes Atingidos]]),0)</f>
        <v>0</v>
      </c>
      <c r="CC849" s="83" t="str">
        <f t="shared" si="420"/>
        <v/>
      </c>
      <c r="CD849" s="82" t="e">
        <f>IF(consulta_completa__11[[#This Row],[13 - Ocorrências/Ambientes Atingidos]]="","X","")</f>
        <v>#VALUE!</v>
      </c>
      <c r="CE849" s="84">
        <f>IFERROR(FIND("IBAMA",consulta_completa__11[[#This Row],[14 - Inst. Atuando no Local]]),0)</f>
        <v>0</v>
      </c>
      <c r="CF849" s="84" t="str">
        <f t="shared" si="421"/>
        <v/>
      </c>
      <c r="CG849" s="84">
        <f>IFERROR(FIND("OEMA",consulta_completa__11[[#This Row],[14 - Inst. Atuando no Local]]),0)</f>
        <v>0</v>
      </c>
      <c r="CH849" s="84" t="str">
        <f t="shared" si="422"/>
        <v/>
      </c>
      <c r="CI849" s="84">
        <f>IFERROR(FIND("DEFESA CIVIL",consulta_completa__11[[#This Row],[14 - Inst. Atuando no Local]]),0)</f>
        <v>0</v>
      </c>
      <c r="CJ849" s="84" t="str">
        <f t="shared" si="423"/>
        <v/>
      </c>
      <c r="CK849" s="84">
        <f>IFERROR(FIND("CORPO DE BOMBEIROS",consulta_completa__11[[#This Row],[14 - Inst. Atuando no Local]]),0)</f>
        <v>0</v>
      </c>
      <c r="CL849" s="84" t="str">
        <f t="shared" si="424"/>
        <v/>
      </c>
      <c r="CM849" s="84">
        <f>IFERROR(FIND("POLÍCIA RODOVIÁRIA",consulta_completa__11[[#This Row],[14 - Inst. Atuando no Local]]),0)</f>
        <v>0</v>
      </c>
      <c r="CN849" s="84" t="str">
        <f t="shared" si="425"/>
        <v/>
      </c>
      <c r="CO849" s="84">
        <f>IFERROR(FIND("POLÍCIA MILITAR",consulta_completa__11[[#This Row],[14 - Inst. Atuando no Local]]),0)</f>
        <v>0</v>
      </c>
      <c r="CP849" s="84" t="str">
        <f t="shared" si="426"/>
        <v/>
      </c>
      <c r="CQ849" s="84">
        <f>IFERROR(FIND("POLÍCIA CIVIL",consulta_completa__11[[#This Row],[14 - Inst. Atuando no Local]]),0)</f>
        <v>0</v>
      </c>
      <c r="CR849" s="84" t="str">
        <f t="shared" si="427"/>
        <v/>
      </c>
      <c r="CS849" s="84">
        <f>IFERROR(FIND("MARINHA DO BRASIL",consulta_completa__11[[#This Row],[14 - Inst. Atuando no Local]]),0)</f>
        <v>0</v>
      </c>
      <c r="CT849" s="84" t="str">
        <f t="shared" si="428"/>
        <v/>
      </c>
      <c r="CU849" s="84">
        <f>IFERROR(FIND("EMPRESA ESPECIALIZADA EM ATENDIMENTO",consulta_completa__11[[#This Row],[14 - Inst. Atuando no Local]]),0)</f>
        <v>0</v>
      </c>
      <c r="CV849" s="84" t="str">
        <f t="shared" si="429"/>
        <v/>
      </c>
      <c r="CW849" s="84">
        <f>IFERROR(FIND("IBAMA",consulta_completa__11[[#This Row],[14 - Inst. Atuando no Local]]),0)</f>
        <v>0</v>
      </c>
      <c r="CX849" s="84" t="str">
        <f t="shared" si="430"/>
        <v/>
      </c>
      <c r="CY849" s="84" t="e">
        <f>IF(consulta_completa__11[[#This Row],[14 - Inst. Atuando no Local]]="","X","")</f>
        <v>#VALUE!</v>
      </c>
      <c r="CZ849" s="84">
        <f>IFERROR(FIND("OUTRA (S)",consulta_completa__11[[#This Row],[14 - Inst. Atuando no Local]]),0)</f>
        <v>0</v>
      </c>
      <c r="DA849" s="84" t="str">
        <f t="shared" si="431"/>
        <v/>
      </c>
      <c r="DB849" s="35" t="str">
        <f t="shared" si="432"/>
        <v>Sim</v>
      </c>
      <c r="DC849" s="35" t="str">
        <f t="shared" si="433"/>
        <v>Não</v>
      </c>
      <c r="DD849" s="35" t="str">
        <f t="shared" si="434"/>
        <v>Sim</v>
      </c>
      <c r="DE849" s="87" t="str">
        <f t="shared" si="405"/>
        <v>Sem informação</v>
      </c>
    </row>
    <row r="850" spans="50:109">
      <c r="AX850" s="82">
        <f>IFERROR(FIND("Óbitos/feridos",consulta_completa__11[[#This Row],[13 - Ocorrências/Ambientes Atingidos]]),0)</f>
        <v>0</v>
      </c>
      <c r="AY850" s="83" t="str">
        <f t="shared" si="406"/>
        <v/>
      </c>
      <c r="AZ850" s="82">
        <f>IFERROR(FIND("População afetada/evacuada",consulta_completa__11[[#This Row],[13 - Ocorrências/Ambientes Atingidos]]),0)</f>
        <v>0</v>
      </c>
      <c r="BA850" s="82" t="str">
        <f t="shared" si="407"/>
        <v/>
      </c>
      <c r="BB850" s="82">
        <f>IFERROR(FIND("Suspensão de abastecimento de água",consulta_completa__11[[#This Row],[13 - Ocorrências/Ambientes Atingidos]]),0)</f>
        <v>0</v>
      </c>
      <c r="BC850" s="83" t="str">
        <f t="shared" si="435"/>
        <v/>
      </c>
      <c r="BD850" s="82">
        <f>IFERROR(FIND("Rio/córrego",consulta_completa__11[[#This Row],[13 - Ocorrências/Ambientes Atingidos]]),0)</f>
        <v>0</v>
      </c>
      <c r="BE850" s="83" t="str">
        <f t="shared" si="408"/>
        <v/>
      </c>
      <c r="BF850" s="82">
        <f>IFERROR(FIND("Lago",consulta_completa__11[[#This Row],[13 - Ocorrências/Ambientes Atingidos]]),0)</f>
        <v>0</v>
      </c>
      <c r="BG850" s="83" t="str">
        <f t="shared" si="409"/>
        <v/>
      </c>
      <c r="BH850" s="82">
        <f>IFERROR(FIND("Mar",consulta_completa__11[[#This Row],[13 - Ocorrências/Ambientes Atingidos]]),0)</f>
        <v>0</v>
      </c>
      <c r="BI850" s="83" t="str">
        <f t="shared" si="410"/>
        <v/>
      </c>
      <c r="BJ850" s="82">
        <f>IFERROR(FIND("Praia",consulta_completa__11[[#This Row],[13 - Ocorrências/Ambientes Atingidos]]),0)</f>
        <v>0</v>
      </c>
      <c r="BK850" s="83" t="str">
        <f t="shared" si="411"/>
        <v/>
      </c>
      <c r="BL850" s="82">
        <f>IFERROR(FIND("Solo",consulta_completa__11[[#This Row],[13 - Ocorrências/Ambientes Atingidos]]),0)</f>
        <v>0</v>
      </c>
      <c r="BM850" s="83" t="str">
        <f t="shared" si="412"/>
        <v/>
      </c>
      <c r="BN850" s="82">
        <f>IFERROR(FIND("Águas subterrâneas",consulta_completa__11[[#This Row],[13 - Ocorrências/Ambientes Atingidos]]),0)</f>
        <v>0</v>
      </c>
      <c r="BO850" s="83" t="str">
        <f t="shared" si="413"/>
        <v/>
      </c>
      <c r="BP850" s="82">
        <f>IFERROR(FIND("Atmosfera",consulta_completa__11[[#This Row],[13 - Ocorrências/Ambientes Atingidos]]),0)</f>
        <v>0</v>
      </c>
      <c r="BQ850" s="83" t="str">
        <f t="shared" si="414"/>
        <v/>
      </c>
      <c r="BR850" s="82">
        <f>IFERROR(FIND("Flora",consulta_completa__11[[#This Row],[13 - Ocorrências/Ambientes Atingidos]]),0)</f>
        <v>0</v>
      </c>
      <c r="BS850" s="83" t="str">
        <f t="shared" si="415"/>
        <v/>
      </c>
      <c r="BT850" s="82">
        <f>IFERROR(FIND("Fauna",consulta_completa__11[[#This Row],[13 - Ocorrências/Ambientes Atingidos]]),0)</f>
        <v>0</v>
      </c>
      <c r="BU850" s="83" t="str">
        <f t="shared" si="416"/>
        <v/>
      </c>
      <c r="BV850" s="82">
        <f>IFERROR(FIND("UC federal",consulta_completa__11[[#This Row],[13 - Ocorrências/Ambientes Atingidos]]),0)</f>
        <v>0</v>
      </c>
      <c r="BW850" s="83" t="str">
        <f t="shared" si="417"/>
        <v/>
      </c>
      <c r="BX850" s="82">
        <f>IFERROR(FIND("UC estadual/municipal",consulta_completa__11[[#This Row],[13 - Ocorrências/Ambientes Atingidos]]),0)</f>
        <v>0</v>
      </c>
      <c r="BY850" s="83" t="str">
        <f t="shared" si="418"/>
        <v/>
      </c>
      <c r="BZ850" s="82">
        <f>IFERROR(FIND("Outro(s)",consulta_completa__11[[#This Row],[13 - Ocorrências/Ambientes Atingidos]]),0)</f>
        <v>0</v>
      </c>
      <c r="CA850" s="83" t="str">
        <f t="shared" si="419"/>
        <v/>
      </c>
      <c r="CB850" s="82">
        <f>IFERROR(FIND("Sem dano",consulta_completa__11[[#This Row],[13 - Ocorrências/Ambientes Atingidos]]),0)</f>
        <v>0</v>
      </c>
      <c r="CC850" s="83" t="str">
        <f t="shared" si="420"/>
        <v/>
      </c>
      <c r="CD850" s="82" t="e">
        <f>IF(consulta_completa__11[[#This Row],[13 - Ocorrências/Ambientes Atingidos]]="","X","")</f>
        <v>#VALUE!</v>
      </c>
      <c r="CE850" s="84">
        <f>IFERROR(FIND("IBAMA",consulta_completa__11[[#This Row],[14 - Inst. Atuando no Local]]),0)</f>
        <v>0</v>
      </c>
      <c r="CF850" s="84" t="str">
        <f t="shared" si="421"/>
        <v/>
      </c>
      <c r="CG850" s="84">
        <f>IFERROR(FIND("OEMA",consulta_completa__11[[#This Row],[14 - Inst. Atuando no Local]]),0)</f>
        <v>0</v>
      </c>
      <c r="CH850" s="84" t="str">
        <f t="shared" si="422"/>
        <v/>
      </c>
      <c r="CI850" s="84">
        <f>IFERROR(FIND("DEFESA CIVIL",consulta_completa__11[[#This Row],[14 - Inst. Atuando no Local]]),0)</f>
        <v>0</v>
      </c>
      <c r="CJ850" s="84" t="str">
        <f t="shared" si="423"/>
        <v/>
      </c>
      <c r="CK850" s="84">
        <f>IFERROR(FIND("CORPO DE BOMBEIROS",consulta_completa__11[[#This Row],[14 - Inst. Atuando no Local]]),0)</f>
        <v>0</v>
      </c>
      <c r="CL850" s="84" t="str">
        <f t="shared" si="424"/>
        <v/>
      </c>
      <c r="CM850" s="84">
        <f>IFERROR(FIND("POLÍCIA RODOVIÁRIA",consulta_completa__11[[#This Row],[14 - Inst. Atuando no Local]]),0)</f>
        <v>0</v>
      </c>
      <c r="CN850" s="84" t="str">
        <f t="shared" si="425"/>
        <v/>
      </c>
      <c r="CO850" s="84">
        <f>IFERROR(FIND("POLÍCIA MILITAR",consulta_completa__11[[#This Row],[14 - Inst. Atuando no Local]]),0)</f>
        <v>0</v>
      </c>
      <c r="CP850" s="84" t="str">
        <f t="shared" si="426"/>
        <v/>
      </c>
      <c r="CQ850" s="84">
        <f>IFERROR(FIND("POLÍCIA CIVIL",consulta_completa__11[[#This Row],[14 - Inst. Atuando no Local]]),0)</f>
        <v>0</v>
      </c>
      <c r="CR850" s="84" t="str">
        <f t="shared" si="427"/>
        <v/>
      </c>
      <c r="CS850" s="84">
        <f>IFERROR(FIND("MARINHA DO BRASIL",consulta_completa__11[[#This Row],[14 - Inst. Atuando no Local]]),0)</f>
        <v>0</v>
      </c>
      <c r="CT850" s="84" t="str">
        <f t="shared" si="428"/>
        <v/>
      </c>
      <c r="CU850" s="84">
        <f>IFERROR(FIND("EMPRESA ESPECIALIZADA EM ATENDIMENTO",consulta_completa__11[[#This Row],[14 - Inst. Atuando no Local]]),0)</f>
        <v>0</v>
      </c>
      <c r="CV850" s="84" t="str">
        <f t="shared" si="429"/>
        <v/>
      </c>
      <c r="CW850" s="84">
        <f>IFERROR(FIND("IBAMA",consulta_completa__11[[#This Row],[14 - Inst. Atuando no Local]]),0)</f>
        <v>0</v>
      </c>
      <c r="CX850" s="84" t="str">
        <f t="shared" si="430"/>
        <v/>
      </c>
      <c r="CY850" s="84" t="e">
        <f>IF(consulta_completa__11[[#This Row],[14 - Inst. Atuando no Local]]="","X","")</f>
        <v>#VALUE!</v>
      </c>
      <c r="CZ850" s="84">
        <f>IFERROR(FIND("OUTRA (S)",consulta_completa__11[[#This Row],[14 - Inst. Atuando no Local]]),0)</f>
        <v>0</v>
      </c>
      <c r="DA850" s="84" t="str">
        <f t="shared" si="431"/>
        <v/>
      </c>
      <c r="DB850" s="35" t="str">
        <f t="shared" si="432"/>
        <v>Sim</v>
      </c>
      <c r="DC850" s="35" t="str">
        <f t="shared" si="433"/>
        <v>Não</v>
      </c>
      <c r="DD850" s="35" t="str">
        <f t="shared" si="434"/>
        <v>Sim</v>
      </c>
      <c r="DE850" s="87" t="str">
        <f t="shared" ref="DE850:DE852" si="436">IF(AD850=1,"Federal",IF(AD850=2,"Estadual",IF(AD850=0,"Sem informação","")))</f>
        <v>Sem informação</v>
      </c>
    </row>
    <row r="851" spans="50:109">
      <c r="AX851" s="82">
        <f>IFERROR(FIND("Óbitos/feridos",consulta_completa__11[[#This Row],[13 - Ocorrências/Ambientes Atingidos]]),0)</f>
        <v>0</v>
      </c>
      <c r="AY851" s="83" t="str">
        <f t="shared" si="406"/>
        <v/>
      </c>
      <c r="AZ851" s="82">
        <f>IFERROR(FIND("População afetada/evacuada",consulta_completa__11[[#This Row],[13 - Ocorrências/Ambientes Atingidos]]),0)</f>
        <v>0</v>
      </c>
      <c r="BA851" s="82" t="str">
        <f t="shared" si="407"/>
        <v/>
      </c>
      <c r="BB851" s="82">
        <f>IFERROR(FIND("Suspensão de abastecimento de água",consulta_completa__11[[#This Row],[13 - Ocorrências/Ambientes Atingidos]]),0)</f>
        <v>0</v>
      </c>
      <c r="BC851" s="83" t="str">
        <f t="shared" si="435"/>
        <v/>
      </c>
      <c r="BD851" s="82">
        <f>IFERROR(FIND("Rio/córrego",consulta_completa__11[[#This Row],[13 - Ocorrências/Ambientes Atingidos]]),0)</f>
        <v>0</v>
      </c>
      <c r="BE851" s="83" t="str">
        <f t="shared" si="408"/>
        <v/>
      </c>
      <c r="BF851" s="82">
        <f>IFERROR(FIND("Lago",consulta_completa__11[[#This Row],[13 - Ocorrências/Ambientes Atingidos]]),0)</f>
        <v>0</v>
      </c>
      <c r="BG851" s="83" t="str">
        <f t="shared" si="409"/>
        <v/>
      </c>
      <c r="BH851" s="82">
        <f>IFERROR(FIND("Mar",consulta_completa__11[[#This Row],[13 - Ocorrências/Ambientes Atingidos]]),0)</f>
        <v>0</v>
      </c>
      <c r="BI851" s="83" t="str">
        <f t="shared" si="410"/>
        <v/>
      </c>
      <c r="BJ851" s="82">
        <f>IFERROR(FIND("Praia",consulta_completa__11[[#This Row],[13 - Ocorrências/Ambientes Atingidos]]),0)</f>
        <v>0</v>
      </c>
      <c r="BK851" s="83" t="str">
        <f t="shared" si="411"/>
        <v/>
      </c>
      <c r="BL851" s="82">
        <f>IFERROR(FIND("Solo",consulta_completa__11[[#This Row],[13 - Ocorrências/Ambientes Atingidos]]),0)</f>
        <v>0</v>
      </c>
      <c r="BM851" s="83" t="str">
        <f t="shared" si="412"/>
        <v/>
      </c>
      <c r="BN851" s="82">
        <f>IFERROR(FIND("Águas subterrâneas",consulta_completa__11[[#This Row],[13 - Ocorrências/Ambientes Atingidos]]),0)</f>
        <v>0</v>
      </c>
      <c r="BO851" s="83" t="str">
        <f t="shared" si="413"/>
        <v/>
      </c>
      <c r="BP851" s="82">
        <f>IFERROR(FIND("Atmosfera",consulta_completa__11[[#This Row],[13 - Ocorrências/Ambientes Atingidos]]),0)</f>
        <v>0</v>
      </c>
      <c r="BQ851" s="83" t="str">
        <f t="shared" si="414"/>
        <v/>
      </c>
      <c r="BR851" s="82">
        <f>IFERROR(FIND("Flora",consulta_completa__11[[#This Row],[13 - Ocorrências/Ambientes Atingidos]]),0)</f>
        <v>0</v>
      </c>
      <c r="BS851" s="83" t="str">
        <f t="shared" si="415"/>
        <v/>
      </c>
      <c r="BT851" s="82">
        <f>IFERROR(FIND("Fauna",consulta_completa__11[[#This Row],[13 - Ocorrências/Ambientes Atingidos]]),0)</f>
        <v>0</v>
      </c>
      <c r="BU851" s="83" t="str">
        <f t="shared" si="416"/>
        <v/>
      </c>
      <c r="BV851" s="82">
        <f>IFERROR(FIND("UC federal",consulta_completa__11[[#This Row],[13 - Ocorrências/Ambientes Atingidos]]),0)</f>
        <v>0</v>
      </c>
      <c r="BW851" s="83" t="str">
        <f t="shared" si="417"/>
        <v/>
      </c>
      <c r="BX851" s="82">
        <f>IFERROR(FIND("UC estadual/municipal",consulta_completa__11[[#This Row],[13 - Ocorrências/Ambientes Atingidos]]),0)</f>
        <v>0</v>
      </c>
      <c r="BY851" s="83" t="str">
        <f t="shared" si="418"/>
        <v/>
      </c>
      <c r="BZ851" s="82">
        <f>IFERROR(FIND("Outro(s)",consulta_completa__11[[#This Row],[13 - Ocorrências/Ambientes Atingidos]]),0)</f>
        <v>0</v>
      </c>
      <c r="CA851" s="83" t="str">
        <f t="shared" si="419"/>
        <v/>
      </c>
      <c r="CB851" s="82">
        <f>IFERROR(FIND("Sem dano",consulta_completa__11[[#This Row],[13 - Ocorrências/Ambientes Atingidos]]),0)</f>
        <v>0</v>
      </c>
      <c r="CC851" s="83" t="str">
        <f t="shared" si="420"/>
        <v/>
      </c>
      <c r="CD851" s="82" t="e">
        <f>IF(consulta_completa__11[[#This Row],[13 - Ocorrências/Ambientes Atingidos]]="","X","")</f>
        <v>#VALUE!</v>
      </c>
      <c r="CE851" s="84">
        <f>IFERROR(FIND("IBAMA",consulta_completa__11[[#This Row],[14 - Inst. Atuando no Local]]),0)</f>
        <v>0</v>
      </c>
      <c r="CF851" s="84" t="str">
        <f t="shared" si="421"/>
        <v/>
      </c>
      <c r="CG851" s="84">
        <f>IFERROR(FIND("OEMA",consulta_completa__11[[#This Row],[14 - Inst. Atuando no Local]]),0)</f>
        <v>0</v>
      </c>
      <c r="CH851" s="84" t="str">
        <f t="shared" si="422"/>
        <v/>
      </c>
      <c r="CI851" s="84">
        <f>IFERROR(FIND("DEFESA CIVIL",consulta_completa__11[[#This Row],[14 - Inst. Atuando no Local]]),0)</f>
        <v>0</v>
      </c>
      <c r="CJ851" s="84" t="str">
        <f t="shared" si="423"/>
        <v/>
      </c>
      <c r="CK851" s="84">
        <f>IFERROR(FIND("CORPO DE BOMBEIROS",consulta_completa__11[[#This Row],[14 - Inst. Atuando no Local]]),0)</f>
        <v>0</v>
      </c>
      <c r="CL851" s="84" t="str">
        <f t="shared" si="424"/>
        <v/>
      </c>
      <c r="CM851" s="84">
        <f>IFERROR(FIND("POLÍCIA RODOVIÁRIA",consulta_completa__11[[#This Row],[14 - Inst. Atuando no Local]]),0)</f>
        <v>0</v>
      </c>
      <c r="CN851" s="84" t="str">
        <f t="shared" si="425"/>
        <v/>
      </c>
      <c r="CO851" s="84">
        <f>IFERROR(FIND("POLÍCIA MILITAR",consulta_completa__11[[#This Row],[14 - Inst. Atuando no Local]]),0)</f>
        <v>0</v>
      </c>
      <c r="CP851" s="84" t="str">
        <f t="shared" si="426"/>
        <v/>
      </c>
      <c r="CQ851" s="84">
        <f>IFERROR(FIND("POLÍCIA CIVIL",consulta_completa__11[[#This Row],[14 - Inst. Atuando no Local]]),0)</f>
        <v>0</v>
      </c>
      <c r="CR851" s="84" t="str">
        <f t="shared" si="427"/>
        <v/>
      </c>
      <c r="CS851" s="84">
        <f>IFERROR(FIND("MARINHA DO BRASIL",consulta_completa__11[[#This Row],[14 - Inst. Atuando no Local]]),0)</f>
        <v>0</v>
      </c>
      <c r="CT851" s="84" t="str">
        <f t="shared" si="428"/>
        <v/>
      </c>
      <c r="CU851" s="84">
        <f>IFERROR(FIND("EMPRESA ESPECIALIZADA EM ATENDIMENTO",consulta_completa__11[[#This Row],[14 - Inst. Atuando no Local]]),0)</f>
        <v>0</v>
      </c>
      <c r="CV851" s="84" t="str">
        <f t="shared" si="429"/>
        <v/>
      </c>
      <c r="CW851" s="84">
        <f>IFERROR(FIND("IBAMA",consulta_completa__11[[#This Row],[14 - Inst. Atuando no Local]]),0)</f>
        <v>0</v>
      </c>
      <c r="CX851" s="84" t="str">
        <f t="shared" si="430"/>
        <v/>
      </c>
      <c r="CY851" s="84" t="e">
        <f>IF(consulta_completa__11[[#This Row],[14 - Inst. Atuando no Local]]="","X","")</f>
        <v>#VALUE!</v>
      </c>
      <c r="CZ851" s="84">
        <f>IFERROR(FIND("OUTRA (S)",consulta_completa__11[[#This Row],[14 - Inst. Atuando no Local]]),0)</f>
        <v>0</v>
      </c>
      <c r="DA851" s="84" t="str">
        <f t="shared" si="431"/>
        <v/>
      </c>
      <c r="DB851" s="35" t="str">
        <f t="shared" si="432"/>
        <v>Sim</v>
      </c>
      <c r="DC851" s="35" t="str">
        <f t="shared" si="433"/>
        <v>Não</v>
      </c>
      <c r="DD851" s="35" t="str">
        <f t="shared" si="434"/>
        <v>Sim</v>
      </c>
      <c r="DE851" s="87" t="str">
        <f t="shared" si="436"/>
        <v>Sem informação</v>
      </c>
    </row>
    <row r="852" spans="50:109">
      <c r="AX852" s="82">
        <f>IFERROR(FIND("Óbitos/feridos",consulta_completa__11[[#This Row],[13 - Ocorrências/Ambientes Atingidos]]),0)</f>
        <v>0</v>
      </c>
      <c r="AY852" s="83" t="str">
        <f t="shared" si="406"/>
        <v/>
      </c>
      <c r="AZ852" s="82">
        <f>IFERROR(FIND("População afetada/evacuada",consulta_completa__11[[#This Row],[13 - Ocorrências/Ambientes Atingidos]]),0)</f>
        <v>0</v>
      </c>
      <c r="BA852" s="82" t="str">
        <f t="shared" si="407"/>
        <v/>
      </c>
      <c r="BB852" s="82">
        <f>IFERROR(FIND("Suspensão de abastecimento de água",consulta_completa__11[[#This Row],[13 - Ocorrências/Ambientes Atingidos]]),0)</f>
        <v>0</v>
      </c>
      <c r="BC852" s="83" t="str">
        <f t="shared" si="435"/>
        <v/>
      </c>
      <c r="BD852" s="82">
        <f>IFERROR(FIND("Rio/córrego",consulta_completa__11[[#This Row],[13 - Ocorrências/Ambientes Atingidos]]),0)</f>
        <v>0</v>
      </c>
      <c r="BE852" s="83" t="str">
        <f t="shared" si="408"/>
        <v/>
      </c>
      <c r="BF852" s="82">
        <f>IFERROR(FIND("Lago",consulta_completa__11[[#This Row],[13 - Ocorrências/Ambientes Atingidos]]),0)</f>
        <v>0</v>
      </c>
      <c r="BG852" s="83" t="str">
        <f t="shared" si="409"/>
        <v/>
      </c>
      <c r="BH852" s="82">
        <f>IFERROR(FIND("Mar",consulta_completa__11[[#This Row],[13 - Ocorrências/Ambientes Atingidos]]),0)</f>
        <v>0</v>
      </c>
      <c r="BI852" s="83" t="str">
        <f t="shared" si="410"/>
        <v/>
      </c>
      <c r="BJ852" s="82">
        <f>IFERROR(FIND("Praia",consulta_completa__11[[#This Row],[13 - Ocorrências/Ambientes Atingidos]]),0)</f>
        <v>0</v>
      </c>
      <c r="BK852" s="83" t="str">
        <f t="shared" si="411"/>
        <v/>
      </c>
      <c r="BL852" s="82">
        <f>IFERROR(FIND("Solo",consulta_completa__11[[#This Row],[13 - Ocorrências/Ambientes Atingidos]]),0)</f>
        <v>0</v>
      </c>
      <c r="BM852" s="83" t="str">
        <f t="shared" si="412"/>
        <v/>
      </c>
      <c r="BN852" s="82">
        <f>IFERROR(FIND("Águas subterrâneas",consulta_completa__11[[#This Row],[13 - Ocorrências/Ambientes Atingidos]]),0)</f>
        <v>0</v>
      </c>
      <c r="BO852" s="83" t="str">
        <f t="shared" si="413"/>
        <v/>
      </c>
      <c r="BP852" s="82">
        <f>IFERROR(FIND("Atmosfera",consulta_completa__11[[#This Row],[13 - Ocorrências/Ambientes Atingidos]]),0)</f>
        <v>0</v>
      </c>
      <c r="BQ852" s="83" t="str">
        <f t="shared" si="414"/>
        <v/>
      </c>
      <c r="BR852" s="82">
        <f>IFERROR(FIND("Flora",consulta_completa__11[[#This Row],[13 - Ocorrências/Ambientes Atingidos]]),0)</f>
        <v>0</v>
      </c>
      <c r="BS852" s="83" t="str">
        <f t="shared" si="415"/>
        <v/>
      </c>
      <c r="BT852" s="82">
        <f>IFERROR(FIND("Fauna",consulta_completa__11[[#This Row],[13 - Ocorrências/Ambientes Atingidos]]),0)</f>
        <v>0</v>
      </c>
      <c r="BU852" s="83" t="str">
        <f t="shared" si="416"/>
        <v/>
      </c>
      <c r="BV852" s="82">
        <f>IFERROR(FIND("UC federal",consulta_completa__11[[#This Row],[13 - Ocorrências/Ambientes Atingidos]]),0)</f>
        <v>0</v>
      </c>
      <c r="BW852" s="83" t="str">
        <f t="shared" si="417"/>
        <v/>
      </c>
      <c r="BX852" s="82">
        <f>IFERROR(FIND("UC estadual/municipal",consulta_completa__11[[#This Row],[13 - Ocorrências/Ambientes Atingidos]]),0)</f>
        <v>0</v>
      </c>
      <c r="BY852" s="83" t="str">
        <f t="shared" si="418"/>
        <v/>
      </c>
      <c r="BZ852" s="82">
        <f>IFERROR(FIND("Outro(s)",consulta_completa__11[[#This Row],[13 - Ocorrências/Ambientes Atingidos]]),0)</f>
        <v>0</v>
      </c>
      <c r="CA852" s="83" t="str">
        <f t="shared" si="419"/>
        <v/>
      </c>
      <c r="CB852" s="82">
        <f>IFERROR(FIND("Sem dano",consulta_completa__11[[#This Row],[13 - Ocorrências/Ambientes Atingidos]]),0)</f>
        <v>0</v>
      </c>
      <c r="CC852" s="83" t="str">
        <f t="shared" si="420"/>
        <v/>
      </c>
      <c r="CD852" s="82" t="e">
        <f>IF(consulta_completa__11[[#This Row],[13 - Ocorrências/Ambientes Atingidos]]="","X","")</f>
        <v>#VALUE!</v>
      </c>
      <c r="CE852" s="84">
        <f>IFERROR(FIND("IBAMA",consulta_completa__11[[#This Row],[14 - Inst. Atuando no Local]]),0)</f>
        <v>0</v>
      </c>
      <c r="CF852" s="84" t="str">
        <f t="shared" si="421"/>
        <v/>
      </c>
      <c r="CG852" s="84">
        <f>IFERROR(FIND("OEMA",consulta_completa__11[[#This Row],[14 - Inst. Atuando no Local]]),0)</f>
        <v>0</v>
      </c>
      <c r="CH852" s="84" t="str">
        <f t="shared" si="422"/>
        <v/>
      </c>
      <c r="CI852" s="84">
        <f>IFERROR(FIND("DEFESA CIVIL",consulta_completa__11[[#This Row],[14 - Inst. Atuando no Local]]),0)</f>
        <v>0</v>
      </c>
      <c r="CJ852" s="84" t="str">
        <f t="shared" si="423"/>
        <v/>
      </c>
      <c r="CK852" s="84">
        <f>IFERROR(FIND("CORPO DE BOMBEIROS",consulta_completa__11[[#This Row],[14 - Inst. Atuando no Local]]),0)</f>
        <v>0</v>
      </c>
      <c r="CL852" s="84" t="str">
        <f t="shared" si="424"/>
        <v/>
      </c>
      <c r="CM852" s="84">
        <f>IFERROR(FIND("POLÍCIA RODOVIÁRIA",consulta_completa__11[[#This Row],[14 - Inst. Atuando no Local]]),0)</f>
        <v>0</v>
      </c>
      <c r="CN852" s="84" t="str">
        <f t="shared" si="425"/>
        <v/>
      </c>
      <c r="CO852" s="84">
        <f>IFERROR(FIND("POLÍCIA MILITAR",consulta_completa__11[[#This Row],[14 - Inst. Atuando no Local]]),0)</f>
        <v>0</v>
      </c>
      <c r="CP852" s="84" t="str">
        <f t="shared" si="426"/>
        <v/>
      </c>
      <c r="CQ852" s="84">
        <f>IFERROR(FIND("POLÍCIA CIVIL",consulta_completa__11[[#This Row],[14 - Inst. Atuando no Local]]),0)</f>
        <v>0</v>
      </c>
      <c r="CR852" s="84" t="str">
        <f t="shared" si="427"/>
        <v/>
      </c>
      <c r="CS852" s="84">
        <f>IFERROR(FIND("MARINHA DO BRASIL",consulta_completa__11[[#This Row],[14 - Inst. Atuando no Local]]),0)</f>
        <v>0</v>
      </c>
      <c r="CT852" s="84" t="str">
        <f t="shared" si="428"/>
        <v/>
      </c>
      <c r="CU852" s="84">
        <f>IFERROR(FIND("EMPRESA ESPECIALIZADA EM ATENDIMENTO",consulta_completa__11[[#This Row],[14 - Inst. Atuando no Local]]),0)</f>
        <v>0</v>
      </c>
      <c r="CV852" s="84" t="str">
        <f t="shared" si="429"/>
        <v/>
      </c>
      <c r="CW852" s="84">
        <f>IFERROR(FIND("IBAMA",consulta_completa__11[[#This Row],[14 - Inst. Atuando no Local]]),0)</f>
        <v>0</v>
      </c>
      <c r="CX852" s="84" t="str">
        <f t="shared" si="430"/>
        <v/>
      </c>
      <c r="CY852" s="84" t="e">
        <f>IF(consulta_completa__11[[#This Row],[14 - Inst. Atuando no Local]]="","X","")</f>
        <v>#VALUE!</v>
      </c>
      <c r="CZ852" s="84">
        <f>IFERROR(FIND("OUTRA (S)",consulta_completa__11[[#This Row],[14 - Inst. Atuando no Local]]),0)</f>
        <v>0</v>
      </c>
      <c r="DA852" s="84" t="str">
        <f t="shared" si="431"/>
        <v/>
      </c>
      <c r="DB852" s="35" t="str">
        <f t="shared" si="432"/>
        <v>Sim</v>
      </c>
      <c r="DC852" s="35" t="str">
        <f t="shared" si="433"/>
        <v>Não</v>
      </c>
      <c r="DD852" s="35" t="str">
        <f t="shared" si="434"/>
        <v>Sim</v>
      </c>
      <c r="DE852" s="87" t="str">
        <f t="shared" si="436"/>
        <v>Sem informação</v>
      </c>
    </row>
    <row r="853" spans="50:109">
      <c r="AX853" s="82">
        <f>IFERROR(FIND("Óbitos/feridos",consulta_completa__11[[#This Row],[13 - Ocorrências/Ambientes Atingidos]]),0)</f>
        <v>0</v>
      </c>
      <c r="AY853" s="83" t="str">
        <f t="shared" si="406"/>
        <v/>
      </c>
      <c r="AZ853" s="82">
        <f>IFERROR(FIND("População afetada/evacuada",consulta_completa__11[[#This Row],[13 - Ocorrências/Ambientes Atingidos]]),0)</f>
        <v>0</v>
      </c>
      <c r="BA853" s="82" t="str">
        <f t="shared" si="407"/>
        <v/>
      </c>
      <c r="BB853" s="82">
        <f>IFERROR(FIND("Suspensão de abastecimento de água",consulta_completa__11[[#This Row],[13 - Ocorrências/Ambientes Atingidos]]),0)</f>
        <v>0</v>
      </c>
      <c r="BC853" s="83" t="str">
        <f t="shared" si="435"/>
        <v/>
      </c>
      <c r="BD853" s="82">
        <f>IFERROR(FIND("Rio/córrego",consulta_completa__11[[#This Row],[13 - Ocorrências/Ambientes Atingidos]]),0)</f>
        <v>0</v>
      </c>
      <c r="BE853" s="83" t="str">
        <f t="shared" si="408"/>
        <v/>
      </c>
      <c r="BF853" s="82">
        <f>IFERROR(FIND("Lago",consulta_completa__11[[#This Row],[13 - Ocorrências/Ambientes Atingidos]]),0)</f>
        <v>0</v>
      </c>
      <c r="BG853" s="83" t="str">
        <f t="shared" si="409"/>
        <v/>
      </c>
      <c r="BH853" s="82">
        <f>IFERROR(FIND("Mar",consulta_completa__11[[#This Row],[13 - Ocorrências/Ambientes Atingidos]]),0)</f>
        <v>0</v>
      </c>
      <c r="BI853" s="83" t="str">
        <f t="shared" si="410"/>
        <v/>
      </c>
      <c r="BJ853" s="82">
        <f>IFERROR(FIND("Praia",consulta_completa__11[[#This Row],[13 - Ocorrências/Ambientes Atingidos]]),0)</f>
        <v>0</v>
      </c>
      <c r="BK853" s="83" t="str">
        <f t="shared" si="411"/>
        <v/>
      </c>
      <c r="BL853" s="82">
        <f>IFERROR(FIND("Solo",consulta_completa__11[[#This Row],[13 - Ocorrências/Ambientes Atingidos]]),0)</f>
        <v>0</v>
      </c>
      <c r="BM853" s="83" t="str">
        <f t="shared" si="412"/>
        <v/>
      </c>
      <c r="BN853" s="82">
        <f>IFERROR(FIND("Águas subterrâneas",consulta_completa__11[[#This Row],[13 - Ocorrências/Ambientes Atingidos]]),0)</f>
        <v>0</v>
      </c>
      <c r="BO853" s="83" t="str">
        <f t="shared" si="413"/>
        <v/>
      </c>
      <c r="BP853" s="82">
        <f>IFERROR(FIND("Atmosfera",consulta_completa__11[[#This Row],[13 - Ocorrências/Ambientes Atingidos]]),0)</f>
        <v>0</v>
      </c>
      <c r="BQ853" s="83" t="str">
        <f t="shared" si="414"/>
        <v/>
      </c>
      <c r="BR853" s="82">
        <f>IFERROR(FIND("Flora",consulta_completa__11[[#This Row],[13 - Ocorrências/Ambientes Atingidos]]),0)</f>
        <v>0</v>
      </c>
      <c r="BS853" s="83" t="str">
        <f t="shared" si="415"/>
        <v/>
      </c>
      <c r="BT853" s="82">
        <f>IFERROR(FIND("Fauna",consulta_completa__11[[#This Row],[13 - Ocorrências/Ambientes Atingidos]]),0)</f>
        <v>0</v>
      </c>
      <c r="BU853" s="83" t="str">
        <f t="shared" si="416"/>
        <v/>
      </c>
      <c r="BV853" s="82">
        <f>IFERROR(FIND("UC federal",consulta_completa__11[[#This Row],[13 - Ocorrências/Ambientes Atingidos]]),0)</f>
        <v>0</v>
      </c>
      <c r="BW853" s="83" t="str">
        <f t="shared" si="417"/>
        <v/>
      </c>
      <c r="BX853" s="82">
        <f>IFERROR(FIND("UC estadual/municipal",consulta_completa__11[[#This Row],[13 - Ocorrências/Ambientes Atingidos]]),0)</f>
        <v>0</v>
      </c>
      <c r="BY853" s="83" t="str">
        <f t="shared" si="418"/>
        <v/>
      </c>
      <c r="BZ853" s="82">
        <f>IFERROR(FIND("Outro(s)",consulta_completa__11[[#This Row],[13 - Ocorrências/Ambientes Atingidos]]),0)</f>
        <v>0</v>
      </c>
      <c r="CA853" s="83" t="str">
        <f t="shared" si="419"/>
        <v/>
      </c>
      <c r="CB853" s="82">
        <f>IFERROR(FIND("Sem dano",consulta_completa__11[[#This Row],[13 - Ocorrências/Ambientes Atingidos]]),0)</f>
        <v>0</v>
      </c>
      <c r="CC853" s="83" t="str">
        <f t="shared" si="420"/>
        <v/>
      </c>
      <c r="CD853" s="82" t="e">
        <f>IF(consulta_completa__11[[#This Row],[13 - Ocorrências/Ambientes Atingidos]]="","X","")</f>
        <v>#VALUE!</v>
      </c>
      <c r="CE853" s="84">
        <f>IFERROR(FIND("IBAMA",consulta_completa__11[[#This Row],[14 - Inst. Atuando no Local]]),0)</f>
        <v>0</v>
      </c>
      <c r="CF853" s="84" t="str">
        <f t="shared" si="421"/>
        <v/>
      </c>
      <c r="CG853" s="84">
        <f>IFERROR(FIND("OEMA",consulta_completa__11[[#This Row],[14 - Inst. Atuando no Local]]),0)</f>
        <v>0</v>
      </c>
      <c r="CH853" s="84" t="str">
        <f t="shared" si="422"/>
        <v/>
      </c>
      <c r="CI853" s="84">
        <f>IFERROR(FIND("DEFESA CIVIL",consulta_completa__11[[#This Row],[14 - Inst. Atuando no Local]]),0)</f>
        <v>0</v>
      </c>
      <c r="CJ853" s="84" t="str">
        <f t="shared" si="423"/>
        <v/>
      </c>
      <c r="CK853" s="84">
        <f>IFERROR(FIND("CORPO DE BOMBEIROS",consulta_completa__11[[#This Row],[14 - Inst. Atuando no Local]]),0)</f>
        <v>0</v>
      </c>
      <c r="CL853" s="84" t="str">
        <f t="shared" si="424"/>
        <v/>
      </c>
      <c r="CM853" s="84">
        <f>IFERROR(FIND("POLÍCIA RODOVIÁRIA",consulta_completa__11[[#This Row],[14 - Inst. Atuando no Local]]),0)</f>
        <v>0</v>
      </c>
      <c r="CN853" s="84" t="str">
        <f t="shared" si="425"/>
        <v/>
      </c>
      <c r="CO853" s="84">
        <f>IFERROR(FIND("POLÍCIA MILITAR",consulta_completa__11[[#This Row],[14 - Inst. Atuando no Local]]),0)</f>
        <v>0</v>
      </c>
      <c r="CP853" s="84" t="str">
        <f t="shared" si="426"/>
        <v/>
      </c>
      <c r="CQ853" s="84">
        <f>IFERROR(FIND("POLÍCIA CIVIL",consulta_completa__11[[#This Row],[14 - Inst. Atuando no Local]]),0)</f>
        <v>0</v>
      </c>
      <c r="CR853" s="84" t="str">
        <f t="shared" si="427"/>
        <v/>
      </c>
      <c r="CS853" s="84">
        <f>IFERROR(FIND("MARINHA DO BRASIL",consulta_completa__11[[#This Row],[14 - Inst. Atuando no Local]]),0)</f>
        <v>0</v>
      </c>
      <c r="CT853" s="84" t="str">
        <f t="shared" si="428"/>
        <v/>
      </c>
      <c r="CU853" s="84">
        <f>IFERROR(FIND("EMPRESA ESPECIALIZADA EM ATENDIMENTO",consulta_completa__11[[#This Row],[14 - Inst. Atuando no Local]]),0)</f>
        <v>0</v>
      </c>
      <c r="CV853" s="84" t="str">
        <f t="shared" si="429"/>
        <v/>
      </c>
      <c r="CW853" s="84">
        <f>IFERROR(FIND("IBAMA",consulta_completa__11[[#This Row],[14 - Inst. Atuando no Local]]),0)</f>
        <v>0</v>
      </c>
      <c r="CX853" s="84" t="str">
        <f t="shared" si="430"/>
        <v/>
      </c>
      <c r="CY853" s="84" t="e">
        <f>IF(consulta_completa__11[[#This Row],[14 - Inst. Atuando no Local]]="","X","")</f>
        <v>#VALUE!</v>
      </c>
      <c r="CZ853" s="84">
        <f>IFERROR(FIND("OUTRA (S)",consulta_completa__11[[#This Row],[14 - Inst. Atuando no Local]]),0)</f>
        <v>0</v>
      </c>
      <c r="DA853" s="84" t="str">
        <f t="shared" si="431"/>
        <v/>
      </c>
      <c r="DB853" s="35" t="str">
        <f t="shared" si="432"/>
        <v>Sim</v>
      </c>
      <c r="DC853" s="35" t="str">
        <f t="shared" si="433"/>
        <v>Não</v>
      </c>
      <c r="DD853" s="35" t="str">
        <f t="shared" si="434"/>
        <v>Sim</v>
      </c>
      <c r="DE853" s="87" t="str">
        <f>IF(AD853=1,"Federal",IF(AD853=2,"Estadual",IF(AD853=0,"Sem informação","")))</f>
        <v>Sem informação</v>
      </c>
    </row>
    <row r="854" spans="50:109">
      <c r="AX854" s="82">
        <f>IFERROR(FIND("Óbitos/feridos",consulta_completa__11[[#This Row],[13 - Ocorrências/Ambientes Atingidos]]),0)</f>
        <v>0</v>
      </c>
      <c r="AY854" s="83" t="str">
        <f t="shared" si="406"/>
        <v/>
      </c>
      <c r="AZ854" s="82">
        <f>IFERROR(FIND("População afetada/evacuada",consulta_completa__11[[#This Row],[13 - Ocorrências/Ambientes Atingidos]]),0)</f>
        <v>0</v>
      </c>
      <c r="BA854" s="82" t="str">
        <f t="shared" si="407"/>
        <v/>
      </c>
      <c r="BB854" s="82">
        <f>IFERROR(FIND("Suspensão de abastecimento de água",consulta_completa__11[[#This Row],[13 - Ocorrências/Ambientes Atingidos]]),0)</f>
        <v>0</v>
      </c>
      <c r="BC854" s="83" t="str">
        <f t="shared" si="435"/>
        <v/>
      </c>
      <c r="BD854" s="82">
        <f>IFERROR(FIND("Rio/córrego",consulta_completa__11[[#This Row],[13 - Ocorrências/Ambientes Atingidos]]),0)</f>
        <v>0</v>
      </c>
      <c r="BE854" s="83" t="str">
        <f t="shared" si="408"/>
        <v/>
      </c>
      <c r="BF854" s="82">
        <f>IFERROR(FIND("Lago",consulta_completa__11[[#This Row],[13 - Ocorrências/Ambientes Atingidos]]),0)</f>
        <v>0</v>
      </c>
      <c r="BG854" s="83" t="str">
        <f t="shared" si="409"/>
        <v/>
      </c>
      <c r="BH854" s="82">
        <f>IFERROR(FIND("Mar",consulta_completa__11[[#This Row],[13 - Ocorrências/Ambientes Atingidos]]),0)</f>
        <v>0</v>
      </c>
      <c r="BI854" s="83" t="str">
        <f t="shared" si="410"/>
        <v/>
      </c>
      <c r="BJ854" s="82">
        <f>IFERROR(FIND("Praia",consulta_completa__11[[#This Row],[13 - Ocorrências/Ambientes Atingidos]]),0)</f>
        <v>0</v>
      </c>
      <c r="BK854" s="83" t="str">
        <f t="shared" si="411"/>
        <v/>
      </c>
      <c r="BL854" s="82">
        <f>IFERROR(FIND("Solo",consulta_completa__11[[#This Row],[13 - Ocorrências/Ambientes Atingidos]]),0)</f>
        <v>0</v>
      </c>
      <c r="BM854" s="83" t="str">
        <f t="shared" si="412"/>
        <v/>
      </c>
      <c r="BN854" s="82">
        <f>IFERROR(FIND("Águas subterrâneas",consulta_completa__11[[#This Row],[13 - Ocorrências/Ambientes Atingidos]]),0)</f>
        <v>0</v>
      </c>
      <c r="BO854" s="83" t="str">
        <f t="shared" si="413"/>
        <v/>
      </c>
      <c r="BP854" s="82">
        <f>IFERROR(FIND("Atmosfera",consulta_completa__11[[#This Row],[13 - Ocorrências/Ambientes Atingidos]]),0)</f>
        <v>0</v>
      </c>
      <c r="BQ854" s="83" t="str">
        <f t="shared" si="414"/>
        <v/>
      </c>
      <c r="BR854" s="82">
        <f>IFERROR(FIND("Flora",consulta_completa__11[[#This Row],[13 - Ocorrências/Ambientes Atingidos]]),0)</f>
        <v>0</v>
      </c>
      <c r="BS854" s="83" t="str">
        <f t="shared" si="415"/>
        <v/>
      </c>
      <c r="BT854" s="82">
        <f>IFERROR(FIND("Fauna",consulta_completa__11[[#This Row],[13 - Ocorrências/Ambientes Atingidos]]),0)</f>
        <v>0</v>
      </c>
      <c r="BU854" s="83" t="str">
        <f t="shared" si="416"/>
        <v/>
      </c>
      <c r="BV854" s="82">
        <f>IFERROR(FIND("UC federal",consulta_completa__11[[#This Row],[13 - Ocorrências/Ambientes Atingidos]]),0)</f>
        <v>0</v>
      </c>
      <c r="BW854" s="83" t="str">
        <f t="shared" si="417"/>
        <v/>
      </c>
      <c r="BX854" s="82">
        <f>IFERROR(FIND("UC estadual/municipal",consulta_completa__11[[#This Row],[13 - Ocorrências/Ambientes Atingidos]]),0)</f>
        <v>0</v>
      </c>
      <c r="BY854" s="83" t="str">
        <f t="shared" si="418"/>
        <v/>
      </c>
      <c r="BZ854" s="82">
        <f>IFERROR(FIND("Outro(s)",consulta_completa__11[[#This Row],[13 - Ocorrências/Ambientes Atingidos]]),0)</f>
        <v>0</v>
      </c>
      <c r="CA854" s="83" t="str">
        <f t="shared" si="419"/>
        <v/>
      </c>
      <c r="CB854" s="82">
        <f>IFERROR(FIND("Sem dano",consulta_completa__11[[#This Row],[13 - Ocorrências/Ambientes Atingidos]]),0)</f>
        <v>0</v>
      </c>
      <c r="CC854" s="83" t="str">
        <f t="shared" si="420"/>
        <v/>
      </c>
      <c r="CD854" s="82" t="e">
        <f>IF(consulta_completa__11[[#This Row],[13 - Ocorrências/Ambientes Atingidos]]="","X","")</f>
        <v>#VALUE!</v>
      </c>
      <c r="CE854" s="84">
        <f>IFERROR(FIND("IBAMA",consulta_completa__11[[#This Row],[14 - Inst. Atuando no Local]]),0)</f>
        <v>0</v>
      </c>
      <c r="CF854" s="84" t="str">
        <f t="shared" si="421"/>
        <v/>
      </c>
      <c r="CG854" s="84">
        <f>IFERROR(FIND("OEMA",consulta_completa__11[[#This Row],[14 - Inst. Atuando no Local]]),0)</f>
        <v>0</v>
      </c>
      <c r="CH854" s="84" t="str">
        <f t="shared" si="422"/>
        <v/>
      </c>
      <c r="CI854" s="84">
        <f>IFERROR(FIND("DEFESA CIVIL",consulta_completa__11[[#This Row],[14 - Inst. Atuando no Local]]),0)</f>
        <v>0</v>
      </c>
      <c r="CJ854" s="84" t="str">
        <f t="shared" si="423"/>
        <v/>
      </c>
      <c r="CK854" s="84">
        <f>IFERROR(FIND("CORPO DE BOMBEIROS",consulta_completa__11[[#This Row],[14 - Inst. Atuando no Local]]),0)</f>
        <v>0</v>
      </c>
      <c r="CL854" s="84" t="str">
        <f t="shared" si="424"/>
        <v/>
      </c>
      <c r="CM854" s="84">
        <f>IFERROR(FIND("POLÍCIA RODOVIÁRIA",consulta_completa__11[[#This Row],[14 - Inst. Atuando no Local]]),0)</f>
        <v>0</v>
      </c>
      <c r="CN854" s="84" t="str">
        <f t="shared" si="425"/>
        <v/>
      </c>
      <c r="CO854" s="84">
        <f>IFERROR(FIND("POLÍCIA MILITAR",consulta_completa__11[[#This Row],[14 - Inst. Atuando no Local]]),0)</f>
        <v>0</v>
      </c>
      <c r="CP854" s="84" t="str">
        <f t="shared" si="426"/>
        <v/>
      </c>
      <c r="CQ854" s="84">
        <f>IFERROR(FIND("POLÍCIA CIVIL",consulta_completa__11[[#This Row],[14 - Inst. Atuando no Local]]),0)</f>
        <v>0</v>
      </c>
      <c r="CR854" s="84" t="str">
        <f t="shared" si="427"/>
        <v/>
      </c>
      <c r="CS854" s="84">
        <f>IFERROR(FIND("MARINHA DO BRASIL",consulta_completa__11[[#This Row],[14 - Inst. Atuando no Local]]),0)</f>
        <v>0</v>
      </c>
      <c r="CT854" s="84" t="str">
        <f t="shared" si="428"/>
        <v/>
      </c>
      <c r="CU854" s="84">
        <f>IFERROR(FIND("EMPRESA ESPECIALIZADA EM ATENDIMENTO",consulta_completa__11[[#This Row],[14 - Inst. Atuando no Local]]),0)</f>
        <v>0</v>
      </c>
      <c r="CV854" s="84" t="str">
        <f t="shared" si="429"/>
        <v/>
      </c>
      <c r="CW854" s="84">
        <f>IFERROR(FIND("IBAMA",consulta_completa__11[[#This Row],[14 - Inst. Atuando no Local]]),0)</f>
        <v>0</v>
      </c>
      <c r="CX854" s="84" t="str">
        <f t="shared" si="430"/>
        <v/>
      </c>
      <c r="CY854" s="84" t="e">
        <f>IF(consulta_completa__11[[#This Row],[14 - Inst. Atuando no Local]]="","X","")</f>
        <v>#VALUE!</v>
      </c>
      <c r="CZ854" s="84">
        <f>IFERROR(FIND("OUTRA (S)",consulta_completa__11[[#This Row],[14 - Inst. Atuando no Local]]),0)</f>
        <v>0</v>
      </c>
      <c r="DA854" s="84" t="str">
        <f t="shared" si="431"/>
        <v/>
      </c>
      <c r="DB854" s="35" t="str">
        <f t="shared" si="432"/>
        <v>Sim</v>
      </c>
      <c r="DC854" s="35" t="str">
        <f t="shared" si="433"/>
        <v>Não</v>
      </c>
      <c r="DD854" s="35" t="str">
        <f t="shared" si="434"/>
        <v>Sim</v>
      </c>
      <c r="DE854" s="87" t="str">
        <f t="shared" ref="DE854:DE899" si="437">IF(AD854=1,"Federal",IF(AD854=2,"Estadual",IF(AD854=0,"Sem informação","")))</f>
        <v>Sem informação</v>
      </c>
    </row>
    <row r="855" spans="50:109">
      <c r="AX855" s="82">
        <f>IFERROR(FIND("Óbitos/feridos",consulta_completa__11[[#This Row],[13 - Ocorrências/Ambientes Atingidos]]),0)</f>
        <v>0</v>
      </c>
      <c r="AY855" s="83" t="str">
        <f t="shared" si="406"/>
        <v/>
      </c>
      <c r="AZ855" s="82">
        <f>IFERROR(FIND("População afetada/evacuada",consulta_completa__11[[#This Row],[13 - Ocorrências/Ambientes Atingidos]]),0)</f>
        <v>0</v>
      </c>
      <c r="BA855" s="82" t="str">
        <f t="shared" si="407"/>
        <v/>
      </c>
      <c r="BB855" s="82">
        <f>IFERROR(FIND("Suspensão de abastecimento de água",consulta_completa__11[[#This Row],[13 - Ocorrências/Ambientes Atingidos]]),0)</f>
        <v>0</v>
      </c>
      <c r="BC855" s="83" t="str">
        <f t="shared" si="435"/>
        <v/>
      </c>
      <c r="BD855" s="82">
        <f>IFERROR(FIND("Rio/córrego",consulta_completa__11[[#This Row],[13 - Ocorrências/Ambientes Atingidos]]),0)</f>
        <v>0</v>
      </c>
      <c r="BE855" s="83" t="str">
        <f t="shared" si="408"/>
        <v/>
      </c>
      <c r="BF855" s="82">
        <f>IFERROR(FIND("Lago",consulta_completa__11[[#This Row],[13 - Ocorrências/Ambientes Atingidos]]),0)</f>
        <v>0</v>
      </c>
      <c r="BG855" s="83" t="str">
        <f t="shared" si="409"/>
        <v/>
      </c>
      <c r="BH855" s="82">
        <f>IFERROR(FIND("Mar",consulta_completa__11[[#This Row],[13 - Ocorrências/Ambientes Atingidos]]),0)</f>
        <v>0</v>
      </c>
      <c r="BI855" s="83" t="str">
        <f t="shared" si="410"/>
        <v/>
      </c>
      <c r="BJ855" s="82">
        <f>IFERROR(FIND("Praia",consulta_completa__11[[#This Row],[13 - Ocorrências/Ambientes Atingidos]]),0)</f>
        <v>0</v>
      </c>
      <c r="BK855" s="83" t="str">
        <f t="shared" si="411"/>
        <v/>
      </c>
      <c r="BL855" s="82">
        <f>IFERROR(FIND("Solo",consulta_completa__11[[#This Row],[13 - Ocorrências/Ambientes Atingidos]]),0)</f>
        <v>0</v>
      </c>
      <c r="BM855" s="83" t="str">
        <f t="shared" si="412"/>
        <v/>
      </c>
      <c r="BN855" s="82">
        <f>IFERROR(FIND("Águas subterrâneas",consulta_completa__11[[#This Row],[13 - Ocorrências/Ambientes Atingidos]]),0)</f>
        <v>0</v>
      </c>
      <c r="BO855" s="83" t="str">
        <f t="shared" si="413"/>
        <v/>
      </c>
      <c r="BP855" s="82">
        <f>IFERROR(FIND("Atmosfera",consulta_completa__11[[#This Row],[13 - Ocorrências/Ambientes Atingidos]]),0)</f>
        <v>0</v>
      </c>
      <c r="BQ855" s="83" t="str">
        <f t="shared" si="414"/>
        <v/>
      </c>
      <c r="BR855" s="82">
        <f>IFERROR(FIND("Flora",consulta_completa__11[[#This Row],[13 - Ocorrências/Ambientes Atingidos]]),0)</f>
        <v>0</v>
      </c>
      <c r="BS855" s="83" t="str">
        <f t="shared" si="415"/>
        <v/>
      </c>
      <c r="BT855" s="82">
        <f>IFERROR(FIND("Fauna",consulta_completa__11[[#This Row],[13 - Ocorrências/Ambientes Atingidos]]),0)</f>
        <v>0</v>
      </c>
      <c r="BU855" s="83" t="str">
        <f t="shared" si="416"/>
        <v/>
      </c>
      <c r="BV855" s="82">
        <f>IFERROR(FIND("UC federal",consulta_completa__11[[#This Row],[13 - Ocorrências/Ambientes Atingidos]]),0)</f>
        <v>0</v>
      </c>
      <c r="BW855" s="83" t="str">
        <f t="shared" si="417"/>
        <v/>
      </c>
      <c r="BX855" s="82">
        <f>IFERROR(FIND("UC estadual/municipal",consulta_completa__11[[#This Row],[13 - Ocorrências/Ambientes Atingidos]]),0)</f>
        <v>0</v>
      </c>
      <c r="BY855" s="83" t="str">
        <f t="shared" si="418"/>
        <v/>
      </c>
      <c r="BZ855" s="82">
        <f>IFERROR(FIND("Outro(s)",consulta_completa__11[[#This Row],[13 - Ocorrências/Ambientes Atingidos]]),0)</f>
        <v>0</v>
      </c>
      <c r="CA855" s="83" t="str">
        <f t="shared" si="419"/>
        <v/>
      </c>
      <c r="CB855" s="82">
        <f>IFERROR(FIND("Sem dano",consulta_completa__11[[#This Row],[13 - Ocorrências/Ambientes Atingidos]]),0)</f>
        <v>0</v>
      </c>
      <c r="CC855" s="83" t="str">
        <f t="shared" si="420"/>
        <v/>
      </c>
      <c r="CD855" s="82" t="e">
        <f>IF(consulta_completa__11[[#This Row],[13 - Ocorrências/Ambientes Atingidos]]="","X","")</f>
        <v>#VALUE!</v>
      </c>
      <c r="CE855" s="84">
        <f>IFERROR(FIND("IBAMA",consulta_completa__11[[#This Row],[14 - Inst. Atuando no Local]]),0)</f>
        <v>0</v>
      </c>
      <c r="CF855" s="84" t="str">
        <f t="shared" si="421"/>
        <v/>
      </c>
      <c r="CG855" s="84">
        <f>IFERROR(FIND("OEMA",consulta_completa__11[[#This Row],[14 - Inst. Atuando no Local]]),0)</f>
        <v>0</v>
      </c>
      <c r="CH855" s="84" t="str">
        <f t="shared" si="422"/>
        <v/>
      </c>
      <c r="CI855" s="84">
        <f>IFERROR(FIND("DEFESA CIVIL",consulta_completa__11[[#This Row],[14 - Inst. Atuando no Local]]),0)</f>
        <v>0</v>
      </c>
      <c r="CJ855" s="84" t="str">
        <f t="shared" si="423"/>
        <v/>
      </c>
      <c r="CK855" s="84">
        <f>IFERROR(FIND("CORPO DE BOMBEIROS",consulta_completa__11[[#This Row],[14 - Inst. Atuando no Local]]),0)</f>
        <v>0</v>
      </c>
      <c r="CL855" s="84" t="str">
        <f t="shared" si="424"/>
        <v/>
      </c>
      <c r="CM855" s="84">
        <f>IFERROR(FIND("POLÍCIA RODOVIÁRIA",consulta_completa__11[[#This Row],[14 - Inst. Atuando no Local]]),0)</f>
        <v>0</v>
      </c>
      <c r="CN855" s="84" t="str">
        <f t="shared" si="425"/>
        <v/>
      </c>
      <c r="CO855" s="84">
        <f>IFERROR(FIND("POLÍCIA MILITAR",consulta_completa__11[[#This Row],[14 - Inst. Atuando no Local]]),0)</f>
        <v>0</v>
      </c>
      <c r="CP855" s="84" t="str">
        <f t="shared" si="426"/>
        <v/>
      </c>
      <c r="CQ855" s="84">
        <f>IFERROR(FIND("POLÍCIA CIVIL",consulta_completa__11[[#This Row],[14 - Inst. Atuando no Local]]),0)</f>
        <v>0</v>
      </c>
      <c r="CR855" s="84" t="str">
        <f t="shared" si="427"/>
        <v/>
      </c>
      <c r="CS855" s="84">
        <f>IFERROR(FIND("MARINHA DO BRASIL",consulta_completa__11[[#This Row],[14 - Inst. Atuando no Local]]),0)</f>
        <v>0</v>
      </c>
      <c r="CT855" s="84" t="str">
        <f t="shared" si="428"/>
        <v/>
      </c>
      <c r="CU855" s="84">
        <f>IFERROR(FIND("EMPRESA ESPECIALIZADA EM ATENDIMENTO",consulta_completa__11[[#This Row],[14 - Inst. Atuando no Local]]),0)</f>
        <v>0</v>
      </c>
      <c r="CV855" s="84" t="str">
        <f t="shared" si="429"/>
        <v/>
      </c>
      <c r="CW855" s="84">
        <f>IFERROR(FIND("IBAMA",consulta_completa__11[[#This Row],[14 - Inst. Atuando no Local]]),0)</f>
        <v>0</v>
      </c>
      <c r="CX855" s="84" t="str">
        <f t="shared" si="430"/>
        <v/>
      </c>
      <c r="CY855" s="84" t="e">
        <f>IF(consulta_completa__11[[#This Row],[14 - Inst. Atuando no Local]]="","X","")</f>
        <v>#VALUE!</v>
      </c>
      <c r="CZ855" s="84">
        <f>IFERROR(FIND("OUTRA (S)",consulta_completa__11[[#This Row],[14 - Inst. Atuando no Local]]),0)</f>
        <v>0</v>
      </c>
      <c r="DA855" s="84" t="str">
        <f t="shared" si="431"/>
        <v/>
      </c>
      <c r="DB855" s="35" t="str">
        <f t="shared" si="432"/>
        <v>Sim</v>
      </c>
      <c r="DC855" s="35" t="str">
        <f t="shared" si="433"/>
        <v>Não</v>
      </c>
      <c r="DD855" s="35" t="str">
        <f t="shared" si="434"/>
        <v>Sim</v>
      </c>
      <c r="DE855" s="87" t="str">
        <f t="shared" si="437"/>
        <v>Sem informação</v>
      </c>
    </row>
    <row r="856" spans="50:109">
      <c r="AX856" s="82">
        <f>IFERROR(FIND("Óbitos/feridos",consulta_completa__11[[#This Row],[13 - Ocorrências/Ambientes Atingidos]]),0)</f>
        <v>0</v>
      </c>
      <c r="AY856" s="83" t="str">
        <f t="shared" si="406"/>
        <v/>
      </c>
      <c r="AZ856" s="82">
        <f>IFERROR(FIND("População afetada/evacuada",consulta_completa__11[[#This Row],[13 - Ocorrências/Ambientes Atingidos]]),0)</f>
        <v>0</v>
      </c>
      <c r="BA856" s="82" t="str">
        <f t="shared" si="407"/>
        <v/>
      </c>
      <c r="BB856" s="82">
        <f>IFERROR(FIND("Suspensão de abastecimento de água",consulta_completa__11[[#This Row],[13 - Ocorrências/Ambientes Atingidos]]),0)</f>
        <v>0</v>
      </c>
      <c r="BC856" s="83" t="str">
        <f t="shared" si="435"/>
        <v/>
      </c>
      <c r="BD856" s="82">
        <f>IFERROR(FIND("Rio/córrego",consulta_completa__11[[#This Row],[13 - Ocorrências/Ambientes Atingidos]]),0)</f>
        <v>0</v>
      </c>
      <c r="BE856" s="83" t="str">
        <f t="shared" si="408"/>
        <v/>
      </c>
      <c r="BF856" s="82">
        <f>IFERROR(FIND("Lago",consulta_completa__11[[#This Row],[13 - Ocorrências/Ambientes Atingidos]]),0)</f>
        <v>0</v>
      </c>
      <c r="BG856" s="83" t="str">
        <f t="shared" si="409"/>
        <v/>
      </c>
      <c r="BH856" s="82">
        <f>IFERROR(FIND("Mar",consulta_completa__11[[#This Row],[13 - Ocorrências/Ambientes Atingidos]]),0)</f>
        <v>0</v>
      </c>
      <c r="BI856" s="83" t="str">
        <f t="shared" si="410"/>
        <v/>
      </c>
      <c r="BJ856" s="82">
        <f>IFERROR(FIND("Praia",consulta_completa__11[[#This Row],[13 - Ocorrências/Ambientes Atingidos]]),0)</f>
        <v>0</v>
      </c>
      <c r="BK856" s="83" t="str">
        <f t="shared" si="411"/>
        <v/>
      </c>
      <c r="BL856" s="82">
        <f>IFERROR(FIND("Solo",consulta_completa__11[[#This Row],[13 - Ocorrências/Ambientes Atingidos]]),0)</f>
        <v>0</v>
      </c>
      <c r="BM856" s="83" t="str">
        <f t="shared" si="412"/>
        <v/>
      </c>
      <c r="BN856" s="82">
        <f>IFERROR(FIND("Águas subterrâneas",consulta_completa__11[[#This Row],[13 - Ocorrências/Ambientes Atingidos]]),0)</f>
        <v>0</v>
      </c>
      <c r="BO856" s="83" t="str">
        <f t="shared" si="413"/>
        <v/>
      </c>
      <c r="BP856" s="82">
        <f>IFERROR(FIND("Atmosfera",consulta_completa__11[[#This Row],[13 - Ocorrências/Ambientes Atingidos]]),0)</f>
        <v>0</v>
      </c>
      <c r="BQ856" s="83" t="str">
        <f t="shared" si="414"/>
        <v/>
      </c>
      <c r="BR856" s="82">
        <f>IFERROR(FIND("Flora",consulta_completa__11[[#This Row],[13 - Ocorrências/Ambientes Atingidos]]),0)</f>
        <v>0</v>
      </c>
      <c r="BS856" s="83" t="str">
        <f t="shared" si="415"/>
        <v/>
      </c>
      <c r="BT856" s="82">
        <f>IFERROR(FIND("Fauna",consulta_completa__11[[#This Row],[13 - Ocorrências/Ambientes Atingidos]]),0)</f>
        <v>0</v>
      </c>
      <c r="BU856" s="83" t="str">
        <f t="shared" si="416"/>
        <v/>
      </c>
      <c r="BV856" s="82">
        <f>IFERROR(FIND("UC federal",consulta_completa__11[[#This Row],[13 - Ocorrências/Ambientes Atingidos]]),0)</f>
        <v>0</v>
      </c>
      <c r="BW856" s="83" t="str">
        <f t="shared" si="417"/>
        <v/>
      </c>
      <c r="BX856" s="82">
        <f>IFERROR(FIND("UC estadual/municipal",consulta_completa__11[[#This Row],[13 - Ocorrências/Ambientes Atingidos]]),0)</f>
        <v>0</v>
      </c>
      <c r="BY856" s="83" t="str">
        <f t="shared" si="418"/>
        <v/>
      </c>
      <c r="BZ856" s="82">
        <f>IFERROR(FIND("Outro(s)",consulta_completa__11[[#This Row],[13 - Ocorrências/Ambientes Atingidos]]),0)</f>
        <v>0</v>
      </c>
      <c r="CA856" s="83" t="str">
        <f t="shared" si="419"/>
        <v/>
      </c>
      <c r="CB856" s="82">
        <f>IFERROR(FIND("Sem dano",consulta_completa__11[[#This Row],[13 - Ocorrências/Ambientes Atingidos]]),0)</f>
        <v>0</v>
      </c>
      <c r="CC856" s="83" t="str">
        <f t="shared" si="420"/>
        <v/>
      </c>
      <c r="CD856" s="82" t="e">
        <f>IF(consulta_completa__11[[#This Row],[13 - Ocorrências/Ambientes Atingidos]]="","X","")</f>
        <v>#VALUE!</v>
      </c>
      <c r="CE856" s="84">
        <f>IFERROR(FIND("IBAMA",consulta_completa__11[[#This Row],[14 - Inst. Atuando no Local]]),0)</f>
        <v>0</v>
      </c>
      <c r="CF856" s="84" t="str">
        <f t="shared" si="421"/>
        <v/>
      </c>
      <c r="CG856" s="84">
        <f>IFERROR(FIND("OEMA",consulta_completa__11[[#This Row],[14 - Inst. Atuando no Local]]),0)</f>
        <v>0</v>
      </c>
      <c r="CH856" s="84" t="str">
        <f t="shared" si="422"/>
        <v/>
      </c>
      <c r="CI856" s="84">
        <f>IFERROR(FIND("DEFESA CIVIL",consulta_completa__11[[#This Row],[14 - Inst. Atuando no Local]]),0)</f>
        <v>0</v>
      </c>
      <c r="CJ856" s="84" t="str">
        <f t="shared" si="423"/>
        <v/>
      </c>
      <c r="CK856" s="84">
        <f>IFERROR(FIND("CORPO DE BOMBEIROS",consulta_completa__11[[#This Row],[14 - Inst. Atuando no Local]]),0)</f>
        <v>0</v>
      </c>
      <c r="CL856" s="84" t="str">
        <f t="shared" si="424"/>
        <v/>
      </c>
      <c r="CM856" s="84">
        <f>IFERROR(FIND("POLÍCIA RODOVIÁRIA",consulta_completa__11[[#This Row],[14 - Inst. Atuando no Local]]),0)</f>
        <v>0</v>
      </c>
      <c r="CN856" s="84" t="str">
        <f t="shared" si="425"/>
        <v/>
      </c>
      <c r="CO856" s="84">
        <f>IFERROR(FIND("POLÍCIA MILITAR",consulta_completa__11[[#This Row],[14 - Inst. Atuando no Local]]),0)</f>
        <v>0</v>
      </c>
      <c r="CP856" s="84" t="str">
        <f t="shared" si="426"/>
        <v/>
      </c>
      <c r="CQ856" s="84">
        <f>IFERROR(FIND("POLÍCIA CIVIL",consulta_completa__11[[#This Row],[14 - Inst. Atuando no Local]]),0)</f>
        <v>0</v>
      </c>
      <c r="CR856" s="84" t="str">
        <f t="shared" si="427"/>
        <v/>
      </c>
      <c r="CS856" s="84">
        <f>IFERROR(FIND("MARINHA DO BRASIL",consulta_completa__11[[#This Row],[14 - Inst. Atuando no Local]]),0)</f>
        <v>0</v>
      </c>
      <c r="CT856" s="84" t="str">
        <f t="shared" si="428"/>
        <v/>
      </c>
      <c r="CU856" s="84">
        <f>IFERROR(FIND("EMPRESA ESPECIALIZADA EM ATENDIMENTO",consulta_completa__11[[#This Row],[14 - Inst. Atuando no Local]]),0)</f>
        <v>0</v>
      </c>
      <c r="CV856" s="84" t="str">
        <f t="shared" si="429"/>
        <v/>
      </c>
      <c r="CW856" s="84">
        <f>IFERROR(FIND("IBAMA",consulta_completa__11[[#This Row],[14 - Inst. Atuando no Local]]),0)</f>
        <v>0</v>
      </c>
      <c r="CX856" s="84" t="str">
        <f t="shared" si="430"/>
        <v/>
      </c>
      <c r="CY856" s="84" t="e">
        <f>IF(consulta_completa__11[[#This Row],[14 - Inst. Atuando no Local]]="","X","")</f>
        <v>#VALUE!</v>
      </c>
      <c r="CZ856" s="84">
        <f>IFERROR(FIND("OUTRA (S)",consulta_completa__11[[#This Row],[14 - Inst. Atuando no Local]]),0)</f>
        <v>0</v>
      </c>
      <c r="DA856" s="84" t="str">
        <f t="shared" si="431"/>
        <v/>
      </c>
      <c r="DB856" s="35" t="str">
        <f t="shared" si="432"/>
        <v>Sim</v>
      </c>
      <c r="DC856" s="35" t="str">
        <f t="shared" si="433"/>
        <v>Não</v>
      </c>
      <c r="DD856" s="35" t="str">
        <f t="shared" si="434"/>
        <v>Sim</v>
      </c>
      <c r="DE856" s="87" t="str">
        <f t="shared" si="437"/>
        <v>Sem informação</v>
      </c>
    </row>
    <row r="857" spans="50:109">
      <c r="AX857" s="82">
        <f>IFERROR(FIND("Óbitos/feridos",consulta_completa__11[[#This Row],[13 - Ocorrências/Ambientes Atingidos]]),0)</f>
        <v>0</v>
      </c>
      <c r="AY857" s="83" t="str">
        <f t="shared" si="406"/>
        <v/>
      </c>
      <c r="AZ857" s="82">
        <f>IFERROR(FIND("População afetada/evacuada",consulta_completa__11[[#This Row],[13 - Ocorrências/Ambientes Atingidos]]),0)</f>
        <v>0</v>
      </c>
      <c r="BA857" s="82" t="str">
        <f t="shared" si="407"/>
        <v/>
      </c>
      <c r="BB857" s="82">
        <f>IFERROR(FIND("Suspensão de abastecimento de água",consulta_completa__11[[#This Row],[13 - Ocorrências/Ambientes Atingidos]]),0)</f>
        <v>0</v>
      </c>
      <c r="BC857" s="83" t="str">
        <f t="shared" si="435"/>
        <v/>
      </c>
      <c r="BD857" s="82">
        <f>IFERROR(FIND("Rio/córrego",consulta_completa__11[[#This Row],[13 - Ocorrências/Ambientes Atingidos]]),0)</f>
        <v>0</v>
      </c>
      <c r="BE857" s="83" t="str">
        <f t="shared" si="408"/>
        <v/>
      </c>
      <c r="BF857" s="82">
        <f>IFERROR(FIND("Lago",consulta_completa__11[[#This Row],[13 - Ocorrências/Ambientes Atingidos]]),0)</f>
        <v>0</v>
      </c>
      <c r="BG857" s="83" t="str">
        <f t="shared" si="409"/>
        <v/>
      </c>
      <c r="BH857" s="82">
        <f>IFERROR(FIND("Mar",consulta_completa__11[[#This Row],[13 - Ocorrências/Ambientes Atingidos]]),0)</f>
        <v>0</v>
      </c>
      <c r="BI857" s="83" t="str">
        <f t="shared" si="410"/>
        <v/>
      </c>
      <c r="BJ857" s="82">
        <f>IFERROR(FIND("Praia",consulta_completa__11[[#This Row],[13 - Ocorrências/Ambientes Atingidos]]),0)</f>
        <v>0</v>
      </c>
      <c r="BK857" s="83" t="str">
        <f t="shared" si="411"/>
        <v/>
      </c>
      <c r="BL857" s="82">
        <f>IFERROR(FIND("Solo",consulta_completa__11[[#This Row],[13 - Ocorrências/Ambientes Atingidos]]),0)</f>
        <v>0</v>
      </c>
      <c r="BM857" s="83" t="str">
        <f t="shared" si="412"/>
        <v/>
      </c>
      <c r="BN857" s="82">
        <f>IFERROR(FIND("Águas subterrâneas",consulta_completa__11[[#This Row],[13 - Ocorrências/Ambientes Atingidos]]),0)</f>
        <v>0</v>
      </c>
      <c r="BO857" s="83" t="str">
        <f t="shared" si="413"/>
        <v/>
      </c>
      <c r="BP857" s="82">
        <f>IFERROR(FIND("Atmosfera",consulta_completa__11[[#This Row],[13 - Ocorrências/Ambientes Atingidos]]),0)</f>
        <v>0</v>
      </c>
      <c r="BQ857" s="83" t="str">
        <f t="shared" si="414"/>
        <v/>
      </c>
      <c r="BR857" s="82">
        <f>IFERROR(FIND("Flora",consulta_completa__11[[#This Row],[13 - Ocorrências/Ambientes Atingidos]]),0)</f>
        <v>0</v>
      </c>
      <c r="BS857" s="83" t="str">
        <f t="shared" si="415"/>
        <v/>
      </c>
      <c r="BT857" s="82">
        <f>IFERROR(FIND("Fauna",consulta_completa__11[[#This Row],[13 - Ocorrências/Ambientes Atingidos]]),0)</f>
        <v>0</v>
      </c>
      <c r="BU857" s="83" t="str">
        <f t="shared" si="416"/>
        <v/>
      </c>
      <c r="BV857" s="82">
        <f>IFERROR(FIND("UC federal",consulta_completa__11[[#This Row],[13 - Ocorrências/Ambientes Atingidos]]),0)</f>
        <v>0</v>
      </c>
      <c r="BW857" s="83" t="str">
        <f t="shared" si="417"/>
        <v/>
      </c>
      <c r="BX857" s="82">
        <f>IFERROR(FIND("UC estadual/municipal",consulta_completa__11[[#This Row],[13 - Ocorrências/Ambientes Atingidos]]),0)</f>
        <v>0</v>
      </c>
      <c r="BY857" s="83" t="str">
        <f t="shared" si="418"/>
        <v/>
      </c>
      <c r="BZ857" s="82">
        <f>IFERROR(FIND("Outro(s)",consulta_completa__11[[#This Row],[13 - Ocorrências/Ambientes Atingidos]]),0)</f>
        <v>0</v>
      </c>
      <c r="CA857" s="83" t="str">
        <f t="shared" si="419"/>
        <v/>
      </c>
      <c r="CB857" s="82">
        <f>IFERROR(FIND("Sem dano",consulta_completa__11[[#This Row],[13 - Ocorrências/Ambientes Atingidos]]),0)</f>
        <v>0</v>
      </c>
      <c r="CC857" s="83" t="str">
        <f t="shared" si="420"/>
        <v/>
      </c>
      <c r="CD857" s="82" t="e">
        <f>IF(consulta_completa__11[[#This Row],[13 - Ocorrências/Ambientes Atingidos]]="","X","")</f>
        <v>#VALUE!</v>
      </c>
      <c r="CE857" s="84">
        <f>IFERROR(FIND("IBAMA",consulta_completa__11[[#This Row],[14 - Inst. Atuando no Local]]),0)</f>
        <v>0</v>
      </c>
      <c r="CF857" s="84" t="str">
        <f t="shared" si="421"/>
        <v/>
      </c>
      <c r="CG857" s="84">
        <f>IFERROR(FIND("OEMA",consulta_completa__11[[#This Row],[14 - Inst. Atuando no Local]]),0)</f>
        <v>0</v>
      </c>
      <c r="CH857" s="84" t="str">
        <f t="shared" si="422"/>
        <v/>
      </c>
      <c r="CI857" s="84">
        <f>IFERROR(FIND("DEFESA CIVIL",consulta_completa__11[[#This Row],[14 - Inst. Atuando no Local]]),0)</f>
        <v>0</v>
      </c>
      <c r="CJ857" s="84" t="str">
        <f t="shared" si="423"/>
        <v/>
      </c>
      <c r="CK857" s="84">
        <f>IFERROR(FIND("CORPO DE BOMBEIROS",consulta_completa__11[[#This Row],[14 - Inst. Atuando no Local]]),0)</f>
        <v>0</v>
      </c>
      <c r="CL857" s="84" t="str">
        <f t="shared" si="424"/>
        <v/>
      </c>
      <c r="CM857" s="84">
        <f>IFERROR(FIND("POLÍCIA RODOVIÁRIA",consulta_completa__11[[#This Row],[14 - Inst. Atuando no Local]]),0)</f>
        <v>0</v>
      </c>
      <c r="CN857" s="84" t="str">
        <f t="shared" si="425"/>
        <v/>
      </c>
      <c r="CO857" s="84">
        <f>IFERROR(FIND("POLÍCIA MILITAR",consulta_completa__11[[#This Row],[14 - Inst. Atuando no Local]]),0)</f>
        <v>0</v>
      </c>
      <c r="CP857" s="84" t="str">
        <f t="shared" si="426"/>
        <v/>
      </c>
      <c r="CQ857" s="84">
        <f>IFERROR(FIND("POLÍCIA CIVIL",consulta_completa__11[[#This Row],[14 - Inst. Atuando no Local]]),0)</f>
        <v>0</v>
      </c>
      <c r="CR857" s="84" t="str">
        <f t="shared" si="427"/>
        <v/>
      </c>
      <c r="CS857" s="84">
        <f>IFERROR(FIND("MARINHA DO BRASIL",consulta_completa__11[[#This Row],[14 - Inst. Atuando no Local]]),0)</f>
        <v>0</v>
      </c>
      <c r="CT857" s="84" t="str">
        <f t="shared" si="428"/>
        <v/>
      </c>
      <c r="CU857" s="84">
        <f>IFERROR(FIND("EMPRESA ESPECIALIZADA EM ATENDIMENTO",consulta_completa__11[[#This Row],[14 - Inst. Atuando no Local]]),0)</f>
        <v>0</v>
      </c>
      <c r="CV857" s="84" t="str">
        <f t="shared" si="429"/>
        <v/>
      </c>
      <c r="CW857" s="84">
        <f>IFERROR(FIND("IBAMA",consulta_completa__11[[#This Row],[14 - Inst. Atuando no Local]]),0)</f>
        <v>0</v>
      </c>
      <c r="CX857" s="84" t="str">
        <f t="shared" si="430"/>
        <v/>
      </c>
      <c r="CY857" s="84" t="e">
        <f>IF(consulta_completa__11[[#This Row],[14 - Inst. Atuando no Local]]="","X","")</f>
        <v>#VALUE!</v>
      </c>
      <c r="CZ857" s="84">
        <f>IFERROR(FIND("OUTRA (S)",consulta_completa__11[[#This Row],[14 - Inst. Atuando no Local]]),0)</f>
        <v>0</v>
      </c>
      <c r="DA857" s="84" t="str">
        <f t="shared" si="431"/>
        <v/>
      </c>
      <c r="DB857" s="35" t="str">
        <f t="shared" si="432"/>
        <v>Sim</v>
      </c>
      <c r="DC857" s="35" t="str">
        <f t="shared" si="433"/>
        <v>Não</v>
      </c>
      <c r="DD857" s="35" t="str">
        <f t="shared" si="434"/>
        <v>Sim</v>
      </c>
      <c r="DE857" s="87" t="str">
        <f t="shared" si="437"/>
        <v>Sem informação</v>
      </c>
    </row>
    <row r="858" spans="50:109">
      <c r="AX858" s="82">
        <f>IFERROR(FIND("Óbitos/feridos",consulta_completa__11[[#This Row],[13 - Ocorrências/Ambientes Atingidos]]),0)</f>
        <v>0</v>
      </c>
      <c r="AY858" s="83" t="str">
        <f t="shared" si="406"/>
        <v/>
      </c>
      <c r="AZ858" s="82">
        <f>IFERROR(FIND("População afetada/evacuada",consulta_completa__11[[#This Row],[13 - Ocorrências/Ambientes Atingidos]]),0)</f>
        <v>0</v>
      </c>
      <c r="BA858" s="82" t="str">
        <f t="shared" si="407"/>
        <v/>
      </c>
      <c r="BB858" s="82">
        <f>IFERROR(FIND("Suspensão de abastecimento de água",consulta_completa__11[[#This Row],[13 - Ocorrências/Ambientes Atingidos]]),0)</f>
        <v>0</v>
      </c>
      <c r="BC858" s="83" t="str">
        <f t="shared" si="435"/>
        <v/>
      </c>
      <c r="BD858" s="82">
        <f>IFERROR(FIND("Rio/córrego",consulta_completa__11[[#This Row],[13 - Ocorrências/Ambientes Atingidos]]),0)</f>
        <v>0</v>
      </c>
      <c r="BE858" s="83" t="str">
        <f t="shared" si="408"/>
        <v/>
      </c>
      <c r="BF858" s="82">
        <f>IFERROR(FIND("Lago",consulta_completa__11[[#This Row],[13 - Ocorrências/Ambientes Atingidos]]),0)</f>
        <v>0</v>
      </c>
      <c r="BG858" s="83" t="str">
        <f t="shared" si="409"/>
        <v/>
      </c>
      <c r="BH858" s="82">
        <f>IFERROR(FIND("Mar",consulta_completa__11[[#This Row],[13 - Ocorrências/Ambientes Atingidos]]),0)</f>
        <v>0</v>
      </c>
      <c r="BI858" s="83" t="str">
        <f t="shared" si="410"/>
        <v/>
      </c>
      <c r="BJ858" s="82">
        <f>IFERROR(FIND("Praia",consulta_completa__11[[#This Row],[13 - Ocorrências/Ambientes Atingidos]]),0)</f>
        <v>0</v>
      </c>
      <c r="BK858" s="83" t="str">
        <f t="shared" si="411"/>
        <v/>
      </c>
      <c r="BL858" s="82">
        <f>IFERROR(FIND("Solo",consulta_completa__11[[#This Row],[13 - Ocorrências/Ambientes Atingidos]]),0)</f>
        <v>0</v>
      </c>
      <c r="BM858" s="83" t="str">
        <f t="shared" si="412"/>
        <v/>
      </c>
      <c r="BN858" s="82">
        <f>IFERROR(FIND("Águas subterrâneas",consulta_completa__11[[#This Row],[13 - Ocorrências/Ambientes Atingidos]]),0)</f>
        <v>0</v>
      </c>
      <c r="BO858" s="83" t="str">
        <f t="shared" si="413"/>
        <v/>
      </c>
      <c r="BP858" s="82">
        <f>IFERROR(FIND("Atmosfera",consulta_completa__11[[#This Row],[13 - Ocorrências/Ambientes Atingidos]]),0)</f>
        <v>0</v>
      </c>
      <c r="BQ858" s="83" t="str">
        <f t="shared" si="414"/>
        <v/>
      </c>
      <c r="BR858" s="82">
        <f>IFERROR(FIND("Flora",consulta_completa__11[[#This Row],[13 - Ocorrências/Ambientes Atingidos]]),0)</f>
        <v>0</v>
      </c>
      <c r="BS858" s="83" t="str">
        <f t="shared" si="415"/>
        <v/>
      </c>
      <c r="BT858" s="82">
        <f>IFERROR(FIND("Fauna",consulta_completa__11[[#This Row],[13 - Ocorrências/Ambientes Atingidos]]),0)</f>
        <v>0</v>
      </c>
      <c r="BU858" s="83" t="str">
        <f t="shared" si="416"/>
        <v/>
      </c>
      <c r="BV858" s="82">
        <f>IFERROR(FIND("UC federal",consulta_completa__11[[#This Row],[13 - Ocorrências/Ambientes Atingidos]]),0)</f>
        <v>0</v>
      </c>
      <c r="BW858" s="83" t="str">
        <f t="shared" si="417"/>
        <v/>
      </c>
      <c r="BX858" s="82">
        <f>IFERROR(FIND("UC estadual/municipal",consulta_completa__11[[#This Row],[13 - Ocorrências/Ambientes Atingidos]]),0)</f>
        <v>0</v>
      </c>
      <c r="BY858" s="83" t="str">
        <f t="shared" si="418"/>
        <v/>
      </c>
      <c r="BZ858" s="82">
        <f>IFERROR(FIND("Outro(s)",consulta_completa__11[[#This Row],[13 - Ocorrências/Ambientes Atingidos]]),0)</f>
        <v>0</v>
      </c>
      <c r="CA858" s="83" t="str">
        <f t="shared" si="419"/>
        <v/>
      </c>
      <c r="CB858" s="82">
        <f>IFERROR(FIND("Sem dano",consulta_completa__11[[#This Row],[13 - Ocorrências/Ambientes Atingidos]]),0)</f>
        <v>0</v>
      </c>
      <c r="CC858" s="83" t="str">
        <f t="shared" si="420"/>
        <v/>
      </c>
      <c r="CD858" s="82" t="e">
        <f>IF(consulta_completa__11[[#This Row],[13 - Ocorrências/Ambientes Atingidos]]="","X","")</f>
        <v>#VALUE!</v>
      </c>
      <c r="CE858" s="84">
        <f>IFERROR(FIND("IBAMA",consulta_completa__11[[#This Row],[14 - Inst. Atuando no Local]]),0)</f>
        <v>0</v>
      </c>
      <c r="CF858" s="84" t="str">
        <f t="shared" si="421"/>
        <v/>
      </c>
      <c r="CG858" s="84">
        <f>IFERROR(FIND("OEMA",consulta_completa__11[[#This Row],[14 - Inst. Atuando no Local]]),0)</f>
        <v>0</v>
      </c>
      <c r="CH858" s="84" t="str">
        <f t="shared" si="422"/>
        <v/>
      </c>
      <c r="CI858" s="84">
        <f>IFERROR(FIND("DEFESA CIVIL",consulta_completa__11[[#This Row],[14 - Inst. Atuando no Local]]),0)</f>
        <v>0</v>
      </c>
      <c r="CJ858" s="84" t="str">
        <f t="shared" si="423"/>
        <v/>
      </c>
      <c r="CK858" s="84">
        <f>IFERROR(FIND("CORPO DE BOMBEIROS",consulta_completa__11[[#This Row],[14 - Inst. Atuando no Local]]),0)</f>
        <v>0</v>
      </c>
      <c r="CL858" s="84" t="str">
        <f t="shared" si="424"/>
        <v/>
      </c>
      <c r="CM858" s="84">
        <f>IFERROR(FIND("POLÍCIA RODOVIÁRIA",consulta_completa__11[[#This Row],[14 - Inst. Atuando no Local]]),0)</f>
        <v>0</v>
      </c>
      <c r="CN858" s="84" t="str">
        <f t="shared" si="425"/>
        <v/>
      </c>
      <c r="CO858" s="84">
        <f>IFERROR(FIND("POLÍCIA MILITAR",consulta_completa__11[[#This Row],[14 - Inst. Atuando no Local]]),0)</f>
        <v>0</v>
      </c>
      <c r="CP858" s="84" t="str">
        <f t="shared" si="426"/>
        <v/>
      </c>
      <c r="CQ858" s="84">
        <f>IFERROR(FIND("POLÍCIA CIVIL",consulta_completa__11[[#This Row],[14 - Inst. Atuando no Local]]),0)</f>
        <v>0</v>
      </c>
      <c r="CR858" s="84" t="str">
        <f t="shared" si="427"/>
        <v/>
      </c>
      <c r="CS858" s="84">
        <f>IFERROR(FIND("MARINHA DO BRASIL",consulta_completa__11[[#This Row],[14 - Inst. Atuando no Local]]),0)</f>
        <v>0</v>
      </c>
      <c r="CT858" s="84" t="str">
        <f t="shared" si="428"/>
        <v/>
      </c>
      <c r="CU858" s="84">
        <f>IFERROR(FIND("EMPRESA ESPECIALIZADA EM ATENDIMENTO",consulta_completa__11[[#This Row],[14 - Inst. Atuando no Local]]),0)</f>
        <v>0</v>
      </c>
      <c r="CV858" s="84" t="str">
        <f t="shared" si="429"/>
        <v/>
      </c>
      <c r="CW858" s="84">
        <f>IFERROR(FIND("IBAMA",consulta_completa__11[[#This Row],[14 - Inst. Atuando no Local]]),0)</f>
        <v>0</v>
      </c>
      <c r="CX858" s="84" t="str">
        <f t="shared" si="430"/>
        <v/>
      </c>
      <c r="CY858" s="84" t="e">
        <f>IF(consulta_completa__11[[#This Row],[14 - Inst. Atuando no Local]]="","X","")</f>
        <v>#VALUE!</v>
      </c>
      <c r="CZ858" s="84">
        <f>IFERROR(FIND("OUTRA (S)",consulta_completa__11[[#This Row],[14 - Inst. Atuando no Local]]),0)</f>
        <v>0</v>
      </c>
      <c r="DA858" s="84" t="str">
        <f t="shared" si="431"/>
        <v/>
      </c>
      <c r="DB858" s="35" t="str">
        <f t="shared" si="432"/>
        <v>Sim</v>
      </c>
      <c r="DC858" s="35" t="str">
        <f t="shared" si="433"/>
        <v>Não</v>
      </c>
      <c r="DD858" s="35" t="str">
        <f t="shared" si="434"/>
        <v>Sim</v>
      </c>
      <c r="DE858" s="87" t="str">
        <f t="shared" si="437"/>
        <v>Sem informação</v>
      </c>
    </row>
    <row r="859" spans="50:109">
      <c r="AX859" s="82">
        <f>IFERROR(FIND("Óbitos/feridos",consulta_completa__11[[#This Row],[13 - Ocorrências/Ambientes Atingidos]]),0)</f>
        <v>0</v>
      </c>
      <c r="AY859" s="83" t="str">
        <f t="shared" si="406"/>
        <v/>
      </c>
      <c r="AZ859" s="82">
        <f>IFERROR(FIND("População afetada/evacuada",consulta_completa__11[[#This Row],[13 - Ocorrências/Ambientes Atingidos]]),0)</f>
        <v>0</v>
      </c>
      <c r="BA859" s="82" t="str">
        <f t="shared" si="407"/>
        <v/>
      </c>
      <c r="BB859" s="82">
        <f>IFERROR(FIND("Suspensão de abastecimento de água",consulta_completa__11[[#This Row],[13 - Ocorrências/Ambientes Atingidos]]),0)</f>
        <v>0</v>
      </c>
      <c r="BC859" s="83" t="str">
        <f t="shared" si="435"/>
        <v/>
      </c>
      <c r="BD859" s="82">
        <f>IFERROR(FIND("Rio/córrego",consulta_completa__11[[#This Row],[13 - Ocorrências/Ambientes Atingidos]]),0)</f>
        <v>0</v>
      </c>
      <c r="BE859" s="83" t="str">
        <f t="shared" si="408"/>
        <v/>
      </c>
      <c r="BF859" s="82">
        <f>IFERROR(FIND("Lago",consulta_completa__11[[#This Row],[13 - Ocorrências/Ambientes Atingidos]]),0)</f>
        <v>0</v>
      </c>
      <c r="BG859" s="83" t="str">
        <f t="shared" si="409"/>
        <v/>
      </c>
      <c r="BH859" s="82">
        <f>IFERROR(FIND("Mar",consulta_completa__11[[#This Row],[13 - Ocorrências/Ambientes Atingidos]]),0)</f>
        <v>0</v>
      </c>
      <c r="BI859" s="83" t="str">
        <f t="shared" si="410"/>
        <v/>
      </c>
      <c r="BJ859" s="82">
        <f>IFERROR(FIND("Praia",consulta_completa__11[[#This Row],[13 - Ocorrências/Ambientes Atingidos]]),0)</f>
        <v>0</v>
      </c>
      <c r="BK859" s="83" t="str">
        <f t="shared" si="411"/>
        <v/>
      </c>
      <c r="BL859" s="82">
        <f>IFERROR(FIND("Solo",consulta_completa__11[[#This Row],[13 - Ocorrências/Ambientes Atingidos]]),0)</f>
        <v>0</v>
      </c>
      <c r="BM859" s="83" t="str">
        <f t="shared" si="412"/>
        <v/>
      </c>
      <c r="BN859" s="82">
        <f>IFERROR(FIND("Águas subterrâneas",consulta_completa__11[[#This Row],[13 - Ocorrências/Ambientes Atingidos]]),0)</f>
        <v>0</v>
      </c>
      <c r="BO859" s="83" t="str">
        <f t="shared" si="413"/>
        <v/>
      </c>
      <c r="BP859" s="82">
        <f>IFERROR(FIND("Atmosfera",consulta_completa__11[[#This Row],[13 - Ocorrências/Ambientes Atingidos]]),0)</f>
        <v>0</v>
      </c>
      <c r="BQ859" s="83" t="str">
        <f t="shared" si="414"/>
        <v/>
      </c>
      <c r="BR859" s="82">
        <f>IFERROR(FIND("Flora",consulta_completa__11[[#This Row],[13 - Ocorrências/Ambientes Atingidos]]),0)</f>
        <v>0</v>
      </c>
      <c r="BS859" s="83" t="str">
        <f t="shared" si="415"/>
        <v/>
      </c>
      <c r="BT859" s="82">
        <f>IFERROR(FIND("Fauna",consulta_completa__11[[#This Row],[13 - Ocorrências/Ambientes Atingidos]]),0)</f>
        <v>0</v>
      </c>
      <c r="BU859" s="83" t="str">
        <f t="shared" si="416"/>
        <v/>
      </c>
      <c r="BV859" s="82">
        <f>IFERROR(FIND("UC federal",consulta_completa__11[[#This Row],[13 - Ocorrências/Ambientes Atingidos]]),0)</f>
        <v>0</v>
      </c>
      <c r="BW859" s="83" t="str">
        <f t="shared" si="417"/>
        <v/>
      </c>
      <c r="BX859" s="82">
        <f>IFERROR(FIND("UC estadual/municipal",consulta_completa__11[[#This Row],[13 - Ocorrências/Ambientes Atingidos]]),0)</f>
        <v>0</v>
      </c>
      <c r="BY859" s="83" t="str">
        <f t="shared" si="418"/>
        <v/>
      </c>
      <c r="BZ859" s="82">
        <f>IFERROR(FIND("Outro(s)",consulta_completa__11[[#This Row],[13 - Ocorrências/Ambientes Atingidos]]),0)</f>
        <v>0</v>
      </c>
      <c r="CA859" s="83" t="str">
        <f t="shared" si="419"/>
        <v/>
      </c>
      <c r="CB859" s="82">
        <f>IFERROR(FIND("Sem dano",consulta_completa__11[[#This Row],[13 - Ocorrências/Ambientes Atingidos]]),0)</f>
        <v>0</v>
      </c>
      <c r="CC859" s="83" t="str">
        <f t="shared" si="420"/>
        <v/>
      </c>
      <c r="CD859" s="82" t="e">
        <f>IF(consulta_completa__11[[#This Row],[13 - Ocorrências/Ambientes Atingidos]]="","X","")</f>
        <v>#VALUE!</v>
      </c>
      <c r="CE859" s="84">
        <f>IFERROR(FIND("IBAMA",consulta_completa__11[[#This Row],[14 - Inst. Atuando no Local]]),0)</f>
        <v>0</v>
      </c>
      <c r="CF859" s="84" t="str">
        <f t="shared" si="421"/>
        <v/>
      </c>
      <c r="CG859" s="84">
        <f>IFERROR(FIND("OEMA",consulta_completa__11[[#This Row],[14 - Inst. Atuando no Local]]),0)</f>
        <v>0</v>
      </c>
      <c r="CH859" s="84" t="str">
        <f t="shared" si="422"/>
        <v/>
      </c>
      <c r="CI859" s="84">
        <f>IFERROR(FIND("DEFESA CIVIL",consulta_completa__11[[#This Row],[14 - Inst. Atuando no Local]]),0)</f>
        <v>0</v>
      </c>
      <c r="CJ859" s="84" t="str">
        <f t="shared" si="423"/>
        <v/>
      </c>
      <c r="CK859" s="84">
        <f>IFERROR(FIND("CORPO DE BOMBEIROS",consulta_completa__11[[#This Row],[14 - Inst. Atuando no Local]]),0)</f>
        <v>0</v>
      </c>
      <c r="CL859" s="84" t="str">
        <f t="shared" si="424"/>
        <v/>
      </c>
      <c r="CM859" s="84">
        <f>IFERROR(FIND("POLÍCIA RODOVIÁRIA",consulta_completa__11[[#This Row],[14 - Inst. Atuando no Local]]),0)</f>
        <v>0</v>
      </c>
      <c r="CN859" s="84" t="str">
        <f t="shared" si="425"/>
        <v/>
      </c>
      <c r="CO859" s="84">
        <f>IFERROR(FIND("POLÍCIA MILITAR",consulta_completa__11[[#This Row],[14 - Inst. Atuando no Local]]),0)</f>
        <v>0</v>
      </c>
      <c r="CP859" s="84" t="str">
        <f t="shared" si="426"/>
        <v/>
      </c>
      <c r="CQ859" s="84">
        <f>IFERROR(FIND("POLÍCIA CIVIL",consulta_completa__11[[#This Row],[14 - Inst. Atuando no Local]]),0)</f>
        <v>0</v>
      </c>
      <c r="CR859" s="84" t="str">
        <f t="shared" si="427"/>
        <v/>
      </c>
      <c r="CS859" s="84">
        <f>IFERROR(FIND("MARINHA DO BRASIL",consulta_completa__11[[#This Row],[14 - Inst. Atuando no Local]]),0)</f>
        <v>0</v>
      </c>
      <c r="CT859" s="84" t="str">
        <f t="shared" si="428"/>
        <v/>
      </c>
      <c r="CU859" s="84">
        <f>IFERROR(FIND("EMPRESA ESPECIALIZADA EM ATENDIMENTO",consulta_completa__11[[#This Row],[14 - Inst. Atuando no Local]]),0)</f>
        <v>0</v>
      </c>
      <c r="CV859" s="84" t="str">
        <f t="shared" si="429"/>
        <v/>
      </c>
      <c r="CW859" s="84">
        <f>IFERROR(FIND("IBAMA",consulta_completa__11[[#This Row],[14 - Inst. Atuando no Local]]),0)</f>
        <v>0</v>
      </c>
      <c r="CX859" s="84" t="str">
        <f t="shared" si="430"/>
        <v/>
      </c>
      <c r="CY859" s="84" t="e">
        <f>IF(consulta_completa__11[[#This Row],[14 - Inst. Atuando no Local]]="","X","")</f>
        <v>#VALUE!</v>
      </c>
      <c r="CZ859" s="84">
        <f>IFERROR(FIND("OUTRA (S)",consulta_completa__11[[#This Row],[14 - Inst. Atuando no Local]]),0)</f>
        <v>0</v>
      </c>
      <c r="DA859" s="84" t="str">
        <f t="shared" si="431"/>
        <v/>
      </c>
      <c r="DB859" s="35" t="str">
        <f t="shared" si="432"/>
        <v>Sim</v>
      </c>
      <c r="DC859" s="35" t="str">
        <f t="shared" si="433"/>
        <v>Não</v>
      </c>
      <c r="DD859" s="35" t="str">
        <f t="shared" si="434"/>
        <v>Sim</v>
      </c>
      <c r="DE859" s="87" t="str">
        <f t="shared" si="437"/>
        <v>Sem informação</v>
      </c>
    </row>
    <row r="860" spans="50:109">
      <c r="AX860" s="82">
        <f>IFERROR(FIND("Óbitos/feridos",consulta_completa__11[[#This Row],[13 - Ocorrências/Ambientes Atingidos]]),0)</f>
        <v>0</v>
      </c>
      <c r="AY860" s="83" t="str">
        <f t="shared" si="406"/>
        <v/>
      </c>
      <c r="AZ860" s="82">
        <f>IFERROR(FIND("População afetada/evacuada",consulta_completa__11[[#This Row],[13 - Ocorrências/Ambientes Atingidos]]),0)</f>
        <v>0</v>
      </c>
      <c r="BA860" s="82" t="str">
        <f t="shared" si="407"/>
        <v/>
      </c>
      <c r="BB860" s="82">
        <f>IFERROR(FIND("Suspensão de abastecimento de água",consulta_completa__11[[#This Row],[13 - Ocorrências/Ambientes Atingidos]]),0)</f>
        <v>0</v>
      </c>
      <c r="BC860" s="83" t="str">
        <f t="shared" si="435"/>
        <v/>
      </c>
      <c r="BD860" s="82">
        <f>IFERROR(FIND("Rio/córrego",consulta_completa__11[[#This Row],[13 - Ocorrências/Ambientes Atingidos]]),0)</f>
        <v>0</v>
      </c>
      <c r="BE860" s="83" t="str">
        <f t="shared" si="408"/>
        <v/>
      </c>
      <c r="BF860" s="82">
        <f>IFERROR(FIND("Lago",consulta_completa__11[[#This Row],[13 - Ocorrências/Ambientes Atingidos]]),0)</f>
        <v>0</v>
      </c>
      <c r="BG860" s="83" t="str">
        <f t="shared" si="409"/>
        <v/>
      </c>
      <c r="BH860" s="82">
        <f>IFERROR(FIND("Mar",consulta_completa__11[[#This Row],[13 - Ocorrências/Ambientes Atingidos]]),0)</f>
        <v>0</v>
      </c>
      <c r="BI860" s="83" t="str">
        <f t="shared" si="410"/>
        <v/>
      </c>
      <c r="BJ860" s="82">
        <f>IFERROR(FIND("Praia",consulta_completa__11[[#This Row],[13 - Ocorrências/Ambientes Atingidos]]),0)</f>
        <v>0</v>
      </c>
      <c r="BK860" s="83" t="str">
        <f t="shared" si="411"/>
        <v/>
      </c>
      <c r="BL860" s="82">
        <f>IFERROR(FIND("Solo",consulta_completa__11[[#This Row],[13 - Ocorrências/Ambientes Atingidos]]),0)</f>
        <v>0</v>
      </c>
      <c r="BM860" s="83" t="str">
        <f t="shared" si="412"/>
        <v/>
      </c>
      <c r="BN860" s="82">
        <f>IFERROR(FIND("Águas subterrâneas",consulta_completa__11[[#This Row],[13 - Ocorrências/Ambientes Atingidos]]),0)</f>
        <v>0</v>
      </c>
      <c r="BO860" s="83" t="str">
        <f t="shared" si="413"/>
        <v/>
      </c>
      <c r="BP860" s="82">
        <f>IFERROR(FIND("Atmosfera",consulta_completa__11[[#This Row],[13 - Ocorrências/Ambientes Atingidos]]),0)</f>
        <v>0</v>
      </c>
      <c r="BQ860" s="83" t="str">
        <f t="shared" si="414"/>
        <v/>
      </c>
      <c r="BR860" s="82">
        <f>IFERROR(FIND("Flora",consulta_completa__11[[#This Row],[13 - Ocorrências/Ambientes Atingidos]]),0)</f>
        <v>0</v>
      </c>
      <c r="BS860" s="83" t="str">
        <f t="shared" si="415"/>
        <v/>
      </c>
      <c r="BT860" s="82">
        <f>IFERROR(FIND("Fauna",consulta_completa__11[[#This Row],[13 - Ocorrências/Ambientes Atingidos]]),0)</f>
        <v>0</v>
      </c>
      <c r="BU860" s="83" t="str">
        <f t="shared" si="416"/>
        <v/>
      </c>
      <c r="BV860" s="82">
        <f>IFERROR(FIND("UC federal",consulta_completa__11[[#This Row],[13 - Ocorrências/Ambientes Atingidos]]),0)</f>
        <v>0</v>
      </c>
      <c r="BW860" s="83" t="str">
        <f t="shared" si="417"/>
        <v/>
      </c>
      <c r="BX860" s="82">
        <f>IFERROR(FIND("UC estadual/municipal",consulta_completa__11[[#This Row],[13 - Ocorrências/Ambientes Atingidos]]),0)</f>
        <v>0</v>
      </c>
      <c r="BY860" s="83" t="str">
        <f t="shared" si="418"/>
        <v/>
      </c>
      <c r="BZ860" s="82">
        <f>IFERROR(FIND("Outro(s)",consulta_completa__11[[#This Row],[13 - Ocorrências/Ambientes Atingidos]]),0)</f>
        <v>0</v>
      </c>
      <c r="CA860" s="83" t="str">
        <f t="shared" si="419"/>
        <v/>
      </c>
      <c r="CB860" s="82">
        <f>IFERROR(FIND("Sem dano",consulta_completa__11[[#This Row],[13 - Ocorrências/Ambientes Atingidos]]),0)</f>
        <v>0</v>
      </c>
      <c r="CC860" s="83" t="str">
        <f t="shared" si="420"/>
        <v/>
      </c>
      <c r="CD860" s="82" t="e">
        <f>IF(consulta_completa__11[[#This Row],[13 - Ocorrências/Ambientes Atingidos]]="","X","")</f>
        <v>#VALUE!</v>
      </c>
      <c r="CE860" s="84">
        <f>IFERROR(FIND("IBAMA",consulta_completa__11[[#This Row],[14 - Inst. Atuando no Local]]),0)</f>
        <v>0</v>
      </c>
      <c r="CF860" s="84" t="str">
        <f t="shared" si="421"/>
        <v/>
      </c>
      <c r="CG860" s="84">
        <f>IFERROR(FIND("OEMA",consulta_completa__11[[#This Row],[14 - Inst. Atuando no Local]]),0)</f>
        <v>0</v>
      </c>
      <c r="CH860" s="84" t="str">
        <f t="shared" si="422"/>
        <v/>
      </c>
      <c r="CI860" s="84">
        <f>IFERROR(FIND("DEFESA CIVIL",consulta_completa__11[[#This Row],[14 - Inst. Atuando no Local]]),0)</f>
        <v>0</v>
      </c>
      <c r="CJ860" s="84" t="str">
        <f t="shared" si="423"/>
        <v/>
      </c>
      <c r="CK860" s="84">
        <f>IFERROR(FIND("CORPO DE BOMBEIROS",consulta_completa__11[[#This Row],[14 - Inst. Atuando no Local]]),0)</f>
        <v>0</v>
      </c>
      <c r="CL860" s="84" t="str">
        <f t="shared" si="424"/>
        <v/>
      </c>
      <c r="CM860" s="84">
        <f>IFERROR(FIND("POLÍCIA RODOVIÁRIA",consulta_completa__11[[#This Row],[14 - Inst. Atuando no Local]]),0)</f>
        <v>0</v>
      </c>
      <c r="CN860" s="84" t="str">
        <f t="shared" si="425"/>
        <v/>
      </c>
      <c r="CO860" s="84">
        <f>IFERROR(FIND("POLÍCIA MILITAR",consulta_completa__11[[#This Row],[14 - Inst. Atuando no Local]]),0)</f>
        <v>0</v>
      </c>
      <c r="CP860" s="84" t="str">
        <f t="shared" si="426"/>
        <v/>
      </c>
      <c r="CQ860" s="84">
        <f>IFERROR(FIND("POLÍCIA CIVIL",consulta_completa__11[[#This Row],[14 - Inst. Atuando no Local]]),0)</f>
        <v>0</v>
      </c>
      <c r="CR860" s="84" t="str">
        <f t="shared" si="427"/>
        <v/>
      </c>
      <c r="CS860" s="84">
        <f>IFERROR(FIND("MARINHA DO BRASIL",consulta_completa__11[[#This Row],[14 - Inst. Atuando no Local]]),0)</f>
        <v>0</v>
      </c>
      <c r="CT860" s="84" t="str">
        <f t="shared" si="428"/>
        <v/>
      </c>
      <c r="CU860" s="84">
        <f>IFERROR(FIND("EMPRESA ESPECIALIZADA EM ATENDIMENTO",consulta_completa__11[[#This Row],[14 - Inst. Atuando no Local]]),0)</f>
        <v>0</v>
      </c>
      <c r="CV860" s="84" t="str">
        <f t="shared" si="429"/>
        <v/>
      </c>
      <c r="CW860" s="84">
        <f>IFERROR(FIND("IBAMA",consulta_completa__11[[#This Row],[14 - Inst. Atuando no Local]]),0)</f>
        <v>0</v>
      </c>
      <c r="CX860" s="84" t="str">
        <f t="shared" si="430"/>
        <v/>
      </c>
      <c r="CY860" s="84" t="e">
        <f>IF(consulta_completa__11[[#This Row],[14 - Inst. Atuando no Local]]="","X","")</f>
        <v>#VALUE!</v>
      </c>
      <c r="CZ860" s="84">
        <f>IFERROR(FIND("OUTRA (S)",consulta_completa__11[[#This Row],[14 - Inst. Atuando no Local]]),0)</f>
        <v>0</v>
      </c>
      <c r="DA860" s="84" t="str">
        <f t="shared" si="431"/>
        <v/>
      </c>
      <c r="DB860" s="35" t="str">
        <f t="shared" si="432"/>
        <v>Sim</v>
      </c>
      <c r="DC860" s="35" t="str">
        <f t="shared" si="433"/>
        <v>Não</v>
      </c>
      <c r="DD860" s="35" t="str">
        <f t="shared" si="434"/>
        <v>Sim</v>
      </c>
      <c r="DE860" s="87" t="str">
        <f t="shared" si="437"/>
        <v>Sem informação</v>
      </c>
    </row>
    <row r="861" spans="50:109">
      <c r="AX861" s="82">
        <f>IFERROR(FIND("Óbitos/feridos",consulta_completa__11[[#This Row],[13 - Ocorrências/Ambientes Atingidos]]),0)</f>
        <v>0</v>
      </c>
      <c r="AY861" s="83" t="str">
        <f t="shared" si="406"/>
        <v/>
      </c>
      <c r="AZ861" s="82">
        <f>IFERROR(FIND("População afetada/evacuada",consulta_completa__11[[#This Row],[13 - Ocorrências/Ambientes Atingidos]]),0)</f>
        <v>0</v>
      </c>
      <c r="BA861" s="82" t="str">
        <f t="shared" si="407"/>
        <v/>
      </c>
      <c r="BB861" s="82">
        <f>IFERROR(FIND("Suspensão de abastecimento de água",consulta_completa__11[[#This Row],[13 - Ocorrências/Ambientes Atingidos]]),0)</f>
        <v>0</v>
      </c>
      <c r="BC861" s="83" t="str">
        <f t="shared" si="435"/>
        <v/>
      </c>
      <c r="BD861" s="82">
        <f>IFERROR(FIND("Rio/córrego",consulta_completa__11[[#This Row],[13 - Ocorrências/Ambientes Atingidos]]),0)</f>
        <v>0</v>
      </c>
      <c r="BE861" s="83" t="str">
        <f t="shared" si="408"/>
        <v/>
      </c>
      <c r="BF861" s="82">
        <f>IFERROR(FIND("Lago",consulta_completa__11[[#This Row],[13 - Ocorrências/Ambientes Atingidos]]),0)</f>
        <v>0</v>
      </c>
      <c r="BG861" s="83" t="str">
        <f t="shared" si="409"/>
        <v/>
      </c>
      <c r="BH861" s="82">
        <f>IFERROR(FIND("Mar",consulta_completa__11[[#This Row],[13 - Ocorrências/Ambientes Atingidos]]),0)</f>
        <v>0</v>
      </c>
      <c r="BI861" s="83" t="str">
        <f t="shared" si="410"/>
        <v/>
      </c>
      <c r="BJ861" s="82">
        <f>IFERROR(FIND("Praia",consulta_completa__11[[#This Row],[13 - Ocorrências/Ambientes Atingidos]]),0)</f>
        <v>0</v>
      </c>
      <c r="BK861" s="83" t="str">
        <f t="shared" si="411"/>
        <v/>
      </c>
      <c r="BL861" s="82">
        <f>IFERROR(FIND("Solo",consulta_completa__11[[#This Row],[13 - Ocorrências/Ambientes Atingidos]]),0)</f>
        <v>0</v>
      </c>
      <c r="BM861" s="83" t="str">
        <f t="shared" si="412"/>
        <v/>
      </c>
      <c r="BN861" s="82">
        <f>IFERROR(FIND("Águas subterrâneas",consulta_completa__11[[#This Row],[13 - Ocorrências/Ambientes Atingidos]]),0)</f>
        <v>0</v>
      </c>
      <c r="BO861" s="83" t="str">
        <f t="shared" si="413"/>
        <v/>
      </c>
      <c r="BP861" s="82">
        <f>IFERROR(FIND("Atmosfera",consulta_completa__11[[#This Row],[13 - Ocorrências/Ambientes Atingidos]]),0)</f>
        <v>0</v>
      </c>
      <c r="BQ861" s="83" t="str">
        <f t="shared" si="414"/>
        <v/>
      </c>
      <c r="BR861" s="82">
        <f>IFERROR(FIND("Flora",consulta_completa__11[[#This Row],[13 - Ocorrências/Ambientes Atingidos]]),0)</f>
        <v>0</v>
      </c>
      <c r="BS861" s="83" t="str">
        <f t="shared" si="415"/>
        <v/>
      </c>
      <c r="BT861" s="82">
        <f>IFERROR(FIND("Fauna",consulta_completa__11[[#This Row],[13 - Ocorrências/Ambientes Atingidos]]),0)</f>
        <v>0</v>
      </c>
      <c r="BU861" s="83" t="str">
        <f t="shared" si="416"/>
        <v/>
      </c>
      <c r="BV861" s="82">
        <f>IFERROR(FIND("UC federal",consulta_completa__11[[#This Row],[13 - Ocorrências/Ambientes Atingidos]]),0)</f>
        <v>0</v>
      </c>
      <c r="BW861" s="83" t="str">
        <f t="shared" si="417"/>
        <v/>
      </c>
      <c r="BX861" s="82">
        <f>IFERROR(FIND("UC estadual/municipal",consulta_completa__11[[#This Row],[13 - Ocorrências/Ambientes Atingidos]]),0)</f>
        <v>0</v>
      </c>
      <c r="BY861" s="83" t="str">
        <f t="shared" si="418"/>
        <v/>
      </c>
      <c r="BZ861" s="82">
        <f>IFERROR(FIND("Outro(s)",consulta_completa__11[[#This Row],[13 - Ocorrências/Ambientes Atingidos]]),0)</f>
        <v>0</v>
      </c>
      <c r="CA861" s="83" t="str">
        <f t="shared" si="419"/>
        <v/>
      </c>
      <c r="CB861" s="82">
        <f>IFERROR(FIND("Sem dano",consulta_completa__11[[#This Row],[13 - Ocorrências/Ambientes Atingidos]]),0)</f>
        <v>0</v>
      </c>
      <c r="CC861" s="83" t="str">
        <f t="shared" si="420"/>
        <v/>
      </c>
      <c r="CD861" s="82" t="e">
        <f>IF(consulta_completa__11[[#This Row],[13 - Ocorrências/Ambientes Atingidos]]="","X","")</f>
        <v>#VALUE!</v>
      </c>
      <c r="CE861" s="84">
        <f>IFERROR(FIND("IBAMA",consulta_completa__11[[#This Row],[14 - Inst. Atuando no Local]]),0)</f>
        <v>0</v>
      </c>
      <c r="CF861" s="84" t="str">
        <f t="shared" si="421"/>
        <v/>
      </c>
      <c r="CG861" s="84">
        <f>IFERROR(FIND("OEMA",consulta_completa__11[[#This Row],[14 - Inst. Atuando no Local]]),0)</f>
        <v>0</v>
      </c>
      <c r="CH861" s="84" t="str">
        <f t="shared" si="422"/>
        <v/>
      </c>
      <c r="CI861" s="84">
        <f>IFERROR(FIND("DEFESA CIVIL",consulta_completa__11[[#This Row],[14 - Inst. Atuando no Local]]),0)</f>
        <v>0</v>
      </c>
      <c r="CJ861" s="84" t="str">
        <f t="shared" si="423"/>
        <v/>
      </c>
      <c r="CK861" s="84">
        <f>IFERROR(FIND("CORPO DE BOMBEIROS",consulta_completa__11[[#This Row],[14 - Inst. Atuando no Local]]),0)</f>
        <v>0</v>
      </c>
      <c r="CL861" s="84" t="str">
        <f t="shared" si="424"/>
        <v/>
      </c>
      <c r="CM861" s="84">
        <f>IFERROR(FIND("POLÍCIA RODOVIÁRIA",consulta_completa__11[[#This Row],[14 - Inst. Atuando no Local]]),0)</f>
        <v>0</v>
      </c>
      <c r="CN861" s="84" t="str">
        <f t="shared" si="425"/>
        <v/>
      </c>
      <c r="CO861" s="84">
        <f>IFERROR(FIND("POLÍCIA MILITAR",consulta_completa__11[[#This Row],[14 - Inst. Atuando no Local]]),0)</f>
        <v>0</v>
      </c>
      <c r="CP861" s="84" t="str">
        <f t="shared" si="426"/>
        <v/>
      </c>
      <c r="CQ861" s="84">
        <f>IFERROR(FIND("POLÍCIA CIVIL",consulta_completa__11[[#This Row],[14 - Inst. Atuando no Local]]),0)</f>
        <v>0</v>
      </c>
      <c r="CR861" s="84" t="str">
        <f t="shared" si="427"/>
        <v/>
      </c>
      <c r="CS861" s="84">
        <f>IFERROR(FIND("MARINHA DO BRASIL",consulta_completa__11[[#This Row],[14 - Inst. Atuando no Local]]),0)</f>
        <v>0</v>
      </c>
      <c r="CT861" s="84" t="str">
        <f t="shared" si="428"/>
        <v/>
      </c>
      <c r="CU861" s="84">
        <f>IFERROR(FIND("EMPRESA ESPECIALIZADA EM ATENDIMENTO",consulta_completa__11[[#This Row],[14 - Inst. Atuando no Local]]),0)</f>
        <v>0</v>
      </c>
      <c r="CV861" s="84" t="str">
        <f t="shared" si="429"/>
        <v/>
      </c>
      <c r="CW861" s="84">
        <f>IFERROR(FIND("IBAMA",consulta_completa__11[[#This Row],[14 - Inst. Atuando no Local]]),0)</f>
        <v>0</v>
      </c>
      <c r="CX861" s="84" t="str">
        <f t="shared" si="430"/>
        <v/>
      </c>
      <c r="CY861" s="84" t="e">
        <f>IF(consulta_completa__11[[#This Row],[14 - Inst. Atuando no Local]]="","X","")</f>
        <v>#VALUE!</v>
      </c>
      <c r="CZ861" s="84">
        <f>IFERROR(FIND("OUTRA (S)",consulta_completa__11[[#This Row],[14 - Inst. Atuando no Local]]),0)</f>
        <v>0</v>
      </c>
      <c r="DA861" s="84" t="str">
        <f t="shared" si="431"/>
        <v/>
      </c>
      <c r="DB861" s="35" t="str">
        <f t="shared" si="432"/>
        <v>Sim</v>
      </c>
      <c r="DC861" s="35" t="str">
        <f t="shared" si="433"/>
        <v>Não</v>
      </c>
      <c r="DD861" s="35" t="str">
        <f t="shared" si="434"/>
        <v>Sim</v>
      </c>
      <c r="DE861" s="87" t="str">
        <f t="shared" si="437"/>
        <v>Sem informação</v>
      </c>
    </row>
    <row r="862" spans="50:109">
      <c r="AX862" s="82">
        <f>IFERROR(FIND("Óbitos/feridos",consulta_completa__11[[#This Row],[13 - Ocorrências/Ambientes Atingidos]]),0)</f>
        <v>0</v>
      </c>
      <c r="AY862" s="83" t="str">
        <f t="shared" si="406"/>
        <v/>
      </c>
      <c r="AZ862" s="82">
        <f>IFERROR(FIND("População afetada/evacuada",consulta_completa__11[[#This Row],[13 - Ocorrências/Ambientes Atingidos]]),0)</f>
        <v>0</v>
      </c>
      <c r="BA862" s="82" t="str">
        <f t="shared" si="407"/>
        <v/>
      </c>
      <c r="BB862" s="82">
        <f>IFERROR(FIND("Suspensão de abastecimento de água",consulta_completa__11[[#This Row],[13 - Ocorrências/Ambientes Atingidos]]),0)</f>
        <v>0</v>
      </c>
      <c r="BC862" s="83" t="str">
        <f t="shared" si="435"/>
        <v/>
      </c>
      <c r="BD862" s="82">
        <f>IFERROR(FIND("Rio/córrego",consulta_completa__11[[#This Row],[13 - Ocorrências/Ambientes Atingidos]]),0)</f>
        <v>0</v>
      </c>
      <c r="BE862" s="83" t="str">
        <f t="shared" si="408"/>
        <v/>
      </c>
      <c r="BF862" s="82">
        <f>IFERROR(FIND("Lago",consulta_completa__11[[#This Row],[13 - Ocorrências/Ambientes Atingidos]]),0)</f>
        <v>0</v>
      </c>
      <c r="BG862" s="83" t="str">
        <f t="shared" si="409"/>
        <v/>
      </c>
      <c r="BH862" s="82">
        <f>IFERROR(FIND("Mar",consulta_completa__11[[#This Row],[13 - Ocorrências/Ambientes Atingidos]]),0)</f>
        <v>0</v>
      </c>
      <c r="BI862" s="83" t="str">
        <f t="shared" si="410"/>
        <v/>
      </c>
      <c r="BJ862" s="82">
        <f>IFERROR(FIND("Praia",consulta_completa__11[[#This Row],[13 - Ocorrências/Ambientes Atingidos]]),0)</f>
        <v>0</v>
      </c>
      <c r="BK862" s="83" t="str">
        <f t="shared" si="411"/>
        <v/>
      </c>
      <c r="BL862" s="82">
        <f>IFERROR(FIND("Solo",consulta_completa__11[[#This Row],[13 - Ocorrências/Ambientes Atingidos]]),0)</f>
        <v>0</v>
      </c>
      <c r="BM862" s="83" t="str">
        <f t="shared" si="412"/>
        <v/>
      </c>
      <c r="BN862" s="82">
        <f>IFERROR(FIND("Águas subterrâneas",consulta_completa__11[[#This Row],[13 - Ocorrências/Ambientes Atingidos]]),0)</f>
        <v>0</v>
      </c>
      <c r="BO862" s="83" t="str">
        <f t="shared" si="413"/>
        <v/>
      </c>
      <c r="BP862" s="82">
        <f>IFERROR(FIND("Atmosfera",consulta_completa__11[[#This Row],[13 - Ocorrências/Ambientes Atingidos]]),0)</f>
        <v>0</v>
      </c>
      <c r="BQ862" s="83" t="str">
        <f t="shared" si="414"/>
        <v/>
      </c>
      <c r="BR862" s="82">
        <f>IFERROR(FIND("Flora",consulta_completa__11[[#This Row],[13 - Ocorrências/Ambientes Atingidos]]),0)</f>
        <v>0</v>
      </c>
      <c r="BS862" s="83" t="str">
        <f t="shared" si="415"/>
        <v/>
      </c>
      <c r="BT862" s="82">
        <f>IFERROR(FIND("Fauna",consulta_completa__11[[#This Row],[13 - Ocorrências/Ambientes Atingidos]]),0)</f>
        <v>0</v>
      </c>
      <c r="BU862" s="83" t="str">
        <f t="shared" si="416"/>
        <v/>
      </c>
      <c r="BV862" s="82">
        <f>IFERROR(FIND("UC federal",consulta_completa__11[[#This Row],[13 - Ocorrências/Ambientes Atingidos]]),0)</f>
        <v>0</v>
      </c>
      <c r="BW862" s="83" t="str">
        <f t="shared" si="417"/>
        <v/>
      </c>
      <c r="BX862" s="82">
        <f>IFERROR(FIND("UC estadual/municipal",consulta_completa__11[[#This Row],[13 - Ocorrências/Ambientes Atingidos]]),0)</f>
        <v>0</v>
      </c>
      <c r="BY862" s="83" t="str">
        <f t="shared" si="418"/>
        <v/>
      </c>
      <c r="BZ862" s="82">
        <f>IFERROR(FIND("Outro(s)",consulta_completa__11[[#This Row],[13 - Ocorrências/Ambientes Atingidos]]),0)</f>
        <v>0</v>
      </c>
      <c r="CA862" s="83" t="str">
        <f t="shared" si="419"/>
        <v/>
      </c>
      <c r="CB862" s="82">
        <f>IFERROR(FIND("Sem dano",consulta_completa__11[[#This Row],[13 - Ocorrências/Ambientes Atingidos]]),0)</f>
        <v>0</v>
      </c>
      <c r="CC862" s="83" t="str">
        <f t="shared" si="420"/>
        <v/>
      </c>
      <c r="CD862" s="82" t="e">
        <f>IF(consulta_completa__11[[#This Row],[13 - Ocorrências/Ambientes Atingidos]]="","X","")</f>
        <v>#VALUE!</v>
      </c>
      <c r="CE862" s="84">
        <f>IFERROR(FIND("IBAMA",consulta_completa__11[[#This Row],[14 - Inst. Atuando no Local]]),0)</f>
        <v>0</v>
      </c>
      <c r="CF862" s="84" t="str">
        <f t="shared" si="421"/>
        <v/>
      </c>
      <c r="CG862" s="84">
        <f>IFERROR(FIND("OEMA",consulta_completa__11[[#This Row],[14 - Inst. Atuando no Local]]),0)</f>
        <v>0</v>
      </c>
      <c r="CH862" s="84" t="str">
        <f t="shared" si="422"/>
        <v/>
      </c>
      <c r="CI862" s="84">
        <f>IFERROR(FIND("DEFESA CIVIL",consulta_completa__11[[#This Row],[14 - Inst. Atuando no Local]]),0)</f>
        <v>0</v>
      </c>
      <c r="CJ862" s="84" t="str">
        <f t="shared" si="423"/>
        <v/>
      </c>
      <c r="CK862" s="84">
        <f>IFERROR(FIND("CORPO DE BOMBEIROS",consulta_completa__11[[#This Row],[14 - Inst. Atuando no Local]]),0)</f>
        <v>0</v>
      </c>
      <c r="CL862" s="84" t="str">
        <f t="shared" si="424"/>
        <v/>
      </c>
      <c r="CM862" s="84">
        <f>IFERROR(FIND("POLÍCIA RODOVIÁRIA",consulta_completa__11[[#This Row],[14 - Inst. Atuando no Local]]),0)</f>
        <v>0</v>
      </c>
      <c r="CN862" s="84" t="str">
        <f t="shared" si="425"/>
        <v/>
      </c>
      <c r="CO862" s="84">
        <f>IFERROR(FIND("POLÍCIA MILITAR",consulta_completa__11[[#This Row],[14 - Inst. Atuando no Local]]),0)</f>
        <v>0</v>
      </c>
      <c r="CP862" s="84" t="str">
        <f t="shared" si="426"/>
        <v/>
      </c>
      <c r="CQ862" s="84">
        <f>IFERROR(FIND("POLÍCIA CIVIL",consulta_completa__11[[#This Row],[14 - Inst. Atuando no Local]]),0)</f>
        <v>0</v>
      </c>
      <c r="CR862" s="84" t="str">
        <f t="shared" si="427"/>
        <v/>
      </c>
      <c r="CS862" s="84">
        <f>IFERROR(FIND("MARINHA DO BRASIL",consulta_completa__11[[#This Row],[14 - Inst. Atuando no Local]]),0)</f>
        <v>0</v>
      </c>
      <c r="CT862" s="84" t="str">
        <f t="shared" si="428"/>
        <v/>
      </c>
      <c r="CU862" s="84">
        <f>IFERROR(FIND("EMPRESA ESPECIALIZADA EM ATENDIMENTO",consulta_completa__11[[#This Row],[14 - Inst. Atuando no Local]]),0)</f>
        <v>0</v>
      </c>
      <c r="CV862" s="84" t="str">
        <f t="shared" si="429"/>
        <v/>
      </c>
      <c r="CW862" s="84">
        <f>IFERROR(FIND("IBAMA",consulta_completa__11[[#This Row],[14 - Inst. Atuando no Local]]),0)</f>
        <v>0</v>
      </c>
      <c r="CX862" s="84" t="str">
        <f t="shared" si="430"/>
        <v/>
      </c>
      <c r="CY862" s="84" t="e">
        <f>IF(consulta_completa__11[[#This Row],[14 - Inst. Atuando no Local]]="","X","")</f>
        <v>#VALUE!</v>
      </c>
      <c r="CZ862" s="84">
        <f>IFERROR(FIND("OUTRA (S)",consulta_completa__11[[#This Row],[14 - Inst. Atuando no Local]]),0)</f>
        <v>0</v>
      </c>
      <c r="DA862" s="84" t="str">
        <f t="shared" si="431"/>
        <v/>
      </c>
      <c r="DB862" s="35" t="str">
        <f t="shared" si="432"/>
        <v>Sim</v>
      </c>
      <c r="DC862" s="35" t="str">
        <f t="shared" si="433"/>
        <v>Não</v>
      </c>
      <c r="DD862" s="35" t="str">
        <f t="shared" si="434"/>
        <v>Sim</v>
      </c>
      <c r="DE862" s="87" t="str">
        <f t="shared" si="437"/>
        <v>Sem informação</v>
      </c>
    </row>
    <row r="863" spans="50:109">
      <c r="AX863" s="82">
        <f>IFERROR(FIND("Óbitos/feridos",consulta_completa__11[[#This Row],[13 - Ocorrências/Ambientes Atingidos]]),0)</f>
        <v>0</v>
      </c>
      <c r="AY863" s="83" t="str">
        <f t="shared" si="406"/>
        <v/>
      </c>
      <c r="AZ863" s="82">
        <f>IFERROR(FIND("População afetada/evacuada",consulta_completa__11[[#This Row],[13 - Ocorrências/Ambientes Atingidos]]),0)</f>
        <v>0</v>
      </c>
      <c r="BA863" s="82" t="str">
        <f t="shared" si="407"/>
        <v/>
      </c>
      <c r="BB863" s="82">
        <f>IFERROR(FIND("Suspensão de abastecimento de água",consulta_completa__11[[#This Row],[13 - Ocorrências/Ambientes Atingidos]]),0)</f>
        <v>0</v>
      </c>
      <c r="BC863" s="83" t="str">
        <f t="shared" si="435"/>
        <v/>
      </c>
      <c r="BD863" s="82">
        <f>IFERROR(FIND("Rio/córrego",consulta_completa__11[[#This Row],[13 - Ocorrências/Ambientes Atingidos]]),0)</f>
        <v>0</v>
      </c>
      <c r="BE863" s="83" t="str">
        <f t="shared" si="408"/>
        <v/>
      </c>
      <c r="BF863" s="82">
        <f>IFERROR(FIND("Lago",consulta_completa__11[[#This Row],[13 - Ocorrências/Ambientes Atingidos]]),0)</f>
        <v>0</v>
      </c>
      <c r="BG863" s="83" t="str">
        <f t="shared" si="409"/>
        <v/>
      </c>
      <c r="BH863" s="82">
        <f>IFERROR(FIND("Mar",consulta_completa__11[[#This Row],[13 - Ocorrências/Ambientes Atingidos]]),0)</f>
        <v>0</v>
      </c>
      <c r="BI863" s="83" t="str">
        <f t="shared" si="410"/>
        <v/>
      </c>
      <c r="BJ863" s="82">
        <f>IFERROR(FIND("Praia",consulta_completa__11[[#This Row],[13 - Ocorrências/Ambientes Atingidos]]),0)</f>
        <v>0</v>
      </c>
      <c r="BK863" s="83" t="str">
        <f t="shared" si="411"/>
        <v/>
      </c>
      <c r="BL863" s="82">
        <f>IFERROR(FIND("Solo",consulta_completa__11[[#This Row],[13 - Ocorrências/Ambientes Atingidos]]),0)</f>
        <v>0</v>
      </c>
      <c r="BM863" s="83" t="str">
        <f t="shared" si="412"/>
        <v/>
      </c>
      <c r="BN863" s="82">
        <f>IFERROR(FIND("Águas subterrâneas",consulta_completa__11[[#This Row],[13 - Ocorrências/Ambientes Atingidos]]),0)</f>
        <v>0</v>
      </c>
      <c r="BO863" s="83" t="str">
        <f t="shared" si="413"/>
        <v/>
      </c>
      <c r="BP863" s="82">
        <f>IFERROR(FIND("Atmosfera",consulta_completa__11[[#This Row],[13 - Ocorrências/Ambientes Atingidos]]),0)</f>
        <v>0</v>
      </c>
      <c r="BQ863" s="83" t="str">
        <f t="shared" si="414"/>
        <v/>
      </c>
      <c r="BR863" s="82">
        <f>IFERROR(FIND("Flora",consulta_completa__11[[#This Row],[13 - Ocorrências/Ambientes Atingidos]]),0)</f>
        <v>0</v>
      </c>
      <c r="BS863" s="83" t="str">
        <f t="shared" si="415"/>
        <v/>
      </c>
      <c r="BT863" s="82">
        <f>IFERROR(FIND("Fauna",consulta_completa__11[[#This Row],[13 - Ocorrências/Ambientes Atingidos]]),0)</f>
        <v>0</v>
      </c>
      <c r="BU863" s="83" t="str">
        <f t="shared" si="416"/>
        <v/>
      </c>
      <c r="BV863" s="82">
        <f>IFERROR(FIND("UC federal",consulta_completa__11[[#This Row],[13 - Ocorrências/Ambientes Atingidos]]),0)</f>
        <v>0</v>
      </c>
      <c r="BW863" s="83" t="str">
        <f t="shared" si="417"/>
        <v/>
      </c>
      <c r="BX863" s="82">
        <f>IFERROR(FIND("UC estadual/municipal",consulta_completa__11[[#This Row],[13 - Ocorrências/Ambientes Atingidos]]),0)</f>
        <v>0</v>
      </c>
      <c r="BY863" s="83" t="str">
        <f t="shared" si="418"/>
        <v/>
      </c>
      <c r="BZ863" s="82">
        <f>IFERROR(FIND("Outro(s)",consulta_completa__11[[#This Row],[13 - Ocorrências/Ambientes Atingidos]]),0)</f>
        <v>0</v>
      </c>
      <c r="CA863" s="83" t="str">
        <f t="shared" si="419"/>
        <v/>
      </c>
      <c r="CB863" s="82">
        <f>IFERROR(FIND("Sem dano",consulta_completa__11[[#This Row],[13 - Ocorrências/Ambientes Atingidos]]),0)</f>
        <v>0</v>
      </c>
      <c r="CC863" s="83" t="str">
        <f t="shared" si="420"/>
        <v/>
      </c>
      <c r="CD863" s="82" t="e">
        <f>IF(consulta_completa__11[[#This Row],[13 - Ocorrências/Ambientes Atingidos]]="","X","")</f>
        <v>#VALUE!</v>
      </c>
      <c r="CE863" s="84">
        <f>IFERROR(FIND("IBAMA",consulta_completa__11[[#This Row],[14 - Inst. Atuando no Local]]),0)</f>
        <v>0</v>
      </c>
      <c r="CF863" s="84" t="str">
        <f t="shared" si="421"/>
        <v/>
      </c>
      <c r="CG863" s="84">
        <f>IFERROR(FIND("OEMA",consulta_completa__11[[#This Row],[14 - Inst. Atuando no Local]]),0)</f>
        <v>0</v>
      </c>
      <c r="CH863" s="84" t="str">
        <f t="shared" si="422"/>
        <v/>
      </c>
      <c r="CI863" s="84">
        <f>IFERROR(FIND("DEFESA CIVIL",consulta_completa__11[[#This Row],[14 - Inst. Atuando no Local]]),0)</f>
        <v>0</v>
      </c>
      <c r="CJ863" s="84" t="str">
        <f t="shared" si="423"/>
        <v/>
      </c>
      <c r="CK863" s="84">
        <f>IFERROR(FIND("CORPO DE BOMBEIROS",consulta_completa__11[[#This Row],[14 - Inst. Atuando no Local]]),0)</f>
        <v>0</v>
      </c>
      <c r="CL863" s="84" t="str">
        <f t="shared" si="424"/>
        <v/>
      </c>
      <c r="CM863" s="84">
        <f>IFERROR(FIND("POLÍCIA RODOVIÁRIA",consulta_completa__11[[#This Row],[14 - Inst. Atuando no Local]]),0)</f>
        <v>0</v>
      </c>
      <c r="CN863" s="84" t="str">
        <f t="shared" si="425"/>
        <v/>
      </c>
      <c r="CO863" s="84">
        <f>IFERROR(FIND("POLÍCIA MILITAR",consulta_completa__11[[#This Row],[14 - Inst. Atuando no Local]]),0)</f>
        <v>0</v>
      </c>
      <c r="CP863" s="84" t="str">
        <f t="shared" si="426"/>
        <v/>
      </c>
      <c r="CQ863" s="84">
        <f>IFERROR(FIND("POLÍCIA CIVIL",consulta_completa__11[[#This Row],[14 - Inst. Atuando no Local]]),0)</f>
        <v>0</v>
      </c>
      <c r="CR863" s="84" t="str">
        <f t="shared" si="427"/>
        <v/>
      </c>
      <c r="CS863" s="84">
        <f>IFERROR(FIND("MARINHA DO BRASIL",consulta_completa__11[[#This Row],[14 - Inst. Atuando no Local]]),0)</f>
        <v>0</v>
      </c>
      <c r="CT863" s="84" t="str">
        <f t="shared" si="428"/>
        <v/>
      </c>
      <c r="CU863" s="84">
        <f>IFERROR(FIND("EMPRESA ESPECIALIZADA EM ATENDIMENTO",consulta_completa__11[[#This Row],[14 - Inst. Atuando no Local]]),0)</f>
        <v>0</v>
      </c>
      <c r="CV863" s="84" t="str">
        <f t="shared" si="429"/>
        <v/>
      </c>
      <c r="CW863" s="84">
        <f>IFERROR(FIND("IBAMA",consulta_completa__11[[#This Row],[14 - Inst. Atuando no Local]]),0)</f>
        <v>0</v>
      </c>
      <c r="CX863" s="84" t="str">
        <f t="shared" si="430"/>
        <v/>
      </c>
      <c r="CY863" s="84" t="e">
        <f>IF(consulta_completa__11[[#This Row],[14 - Inst. Atuando no Local]]="","X","")</f>
        <v>#VALUE!</v>
      </c>
      <c r="CZ863" s="84">
        <f>IFERROR(FIND("OUTRA (S)",consulta_completa__11[[#This Row],[14 - Inst. Atuando no Local]]),0)</f>
        <v>0</v>
      </c>
      <c r="DA863" s="84" t="str">
        <f t="shared" si="431"/>
        <v/>
      </c>
      <c r="DB863" s="35" t="str">
        <f t="shared" si="432"/>
        <v>Sim</v>
      </c>
      <c r="DC863" s="35" t="str">
        <f t="shared" si="433"/>
        <v>Não</v>
      </c>
      <c r="DD863" s="35" t="str">
        <f t="shared" si="434"/>
        <v>Sim</v>
      </c>
      <c r="DE863" s="87" t="str">
        <f t="shared" si="437"/>
        <v>Sem informação</v>
      </c>
    </row>
    <row r="864" spans="50:109">
      <c r="AX864" s="82">
        <f>IFERROR(FIND("Óbitos/feridos",consulta_completa__11[[#This Row],[13 - Ocorrências/Ambientes Atingidos]]),0)</f>
        <v>0</v>
      </c>
      <c r="AY864" s="83" t="str">
        <f t="shared" si="406"/>
        <v/>
      </c>
      <c r="AZ864" s="82">
        <f>IFERROR(FIND("População afetada/evacuada",consulta_completa__11[[#This Row],[13 - Ocorrências/Ambientes Atingidos]]),0)</f>
        <v>0</v>
      </c>
      <c r="BA864" s="82" t="str">
        <f t="shared" si="407"/>
        <v/>
      </c>
      <c r="BB864" s="82">
        <f>IFERROR(FIND("Suspensão de abastecimento de água",consulta_completa__11[[#This Row],[13 - Ocorrências/Ambientes Atingidos]]),0)</f>
        <v>0</v>
      </c>
      <c r="BC864" s="83" t="str">
        <f t="shared" si="435"/>
        <v/>
      </c>
      <c r="BD864" s="82">
        <f>IFERROR(FIND("Rio/córrego",consulta_completa__11[[#This Row],[13 - Ocorrências/Ambientes Atingidos]]),0)</f>
        <v>0</v>
      </c>
      <c r="BE864" s="83" t="str">
        <f t="shared" si="408"/>
        <v/>
      </c>
      <c r="BF864" s="82">
        <f>IFERROR(FIND("Lago",consulta_completa__11[[#This Row],[13 - Ocorrências/Ambientes Atingidos]]),0)</f>
        <v>0</v>
      </c>
      <c r="BG864" s="83" t="str">
        <f t="shared" si="409"/>
        <v/>
      </c>
      <c r="BH864" s="82">
        <f>IFERROR(FIND("Mar",consulta_completa__11[[#This Row],[13 - Ocorrências/Ambientes Atingidos]]),0)</f>
        <v>0</v>
      </c>
      <c r="BI864" s="83" t="str">
        <f t="shared" si="410"/>
        <v/>
      </c>
      <c r="BJ864" s="82">
        <f>IFERROR(FIND("Praia",consulta_completa__11[[#This Row],[13 - Ocorrências/Ambientes Atingidos]]),0)</f>
        <v>0</v>
      </c>
      <c r="BK864" s="83" t="str">
        <f t="shared" si="411"/>
        <v/>
      </c>
      <c r="BL864" s="82">
        <f>IFERROR(FIND("Solo",consulta_completa__11[[#This Row],[13 - Ocorrências/Ambientes Atingidos]]),0)</f>
        <v>0</v>
      </c>
      <c r="BM864" s="83" t="str">
        <f t="shared" si="412"/>
        <v/>
      </c>
      <c r="BN864" s="82">
        <f>IFERROR(FIND("Águas subterrâneas",consulta_completa__11[[#This Row],[13 - Ocorrências/Ambientes Atingidos]]),0)</f>
        <v>0</v>
      </c>
      <c r="BO864" s="83" t="str">
        <f t="shared" si="413"/>
        <v/>
      </c>
      <c r="BP864" s="82">
        <f>IFERROR(FIND("Atmosfera",consulta_completa__11[[#This Row],[13 - Ocorrências/Ambientes Atingidos]]),0)</f>
        <v>0</v>
      </c>
      <c r="BQ864" s="83" t="str">
        <f t="shared" si="414"/>
        <v/>
      </c>
      <c r="BR864" s="82">
        <f>IFERROR(FIND("Flora",consulta_completa__11[[#This Row],[13 - Ocorrências/Ambientes Atingidos]]),0)</f>
        <v>0</v>
      </c>
      <c r="BS864" s="83" t="str">
        <f t="shared" si="415"/>
        <v/>
      </c>
      <c r="BT864" s="82">
        <f>IFERROR(FIND("Fauna",consulta_completa__11[[#This Row],[13 - Ocorrências/Ambientes Atingidos]]),0)</f>
        <v>0</v>
      </c>
      <c r="BU864" s="83" t="str">
        <f t="shared" si="416"/>
        <v/>
      </c>
      <c r="BV864" s="82">
        <f>IFERROR(FIND("UC federal",consulta_completa__11[[#This Row],[13 - Ocorrências/Ambientes Atingidos]]),0)</f>
        <v>0</v>
      </c>
      <c r="BW864" s="83" t="str">
        <f t="shared" si="417"/>
        <v/>
      </c>
      <c r="BX864" s="82">
        <f>IFERROR(FIND("UC estadual/municipal",consulta_completa__11[[#This Row],[13 - Ocorrências/Ambientes Atingidos]]),0)</f>
        <v>0</v>
      </c>
      <c r="BY864" s="83" t="str">
        <f t="shared" si="418"/>
        <v/>
      </c>
      <c r="BZ864" s="82">
        <f>IFERROR(FIND("Outro(s)",consulta_completa__11[[#This Row],[13 - Ocorrências/Ambientes Atingidos]]),0)</f>
        <v>0</v>
      </c>
      <c r="CA864" s="83" t="str">
        <f t="shared" si="419"/>
        <v/>
      </c>
      <c r="CB864" s="82">
        <f>IFERROR(FIND("Sem dano",consulta_completa__11[[#This Row],[13 - Ocorrências/Ambientes Atingidos]]),0)</f>
        <v>0</v>
      </c>
      <c r="CC864" s="83" t="str">
        <f t="shared" si="420"/>
        <v/>
      </c>
      <c r="CD864" s="82" t="e">
        <f>IF(consulta_completa__11[[#This Row],[13 - Ocorrências/Ambientes Atingidos]]="","X","")</f>
        <v>#VALUE!</v>
      </c>
      <c r="CE864" s="84">
        <f>IFERROR(FIND("IBAMA",consulta_completa__11[[#This Row],[14 - Inst. Atuando no Local]]),0)</f>
        <v>0</v>
      </c>
      <c r="CF864" s="84" t="str">
        <f t="shared" si="421"/>
        <v/>
      </c>
      <c r="CG864" s="84">
        <f>IFERROR(FIND("OEMA",consulta_completa__11[[#This Row],[14 - Inst. Atuando no Local]]),0)</f>
        <v>0</v>
      </c>
      <c r="CH864" s="84" t="str">
        <f t="shared" si="422"/>
        <v/>
      </c>
      <c r="CI864" s="84">
        <f>IFERROR(FIND("DEFESA CIVIL",consulta_completa__11[[#This Row],[14 - Inst. Atuando no Local]]),0)</f>
        <v>0</v>
      </c>
      <c r="CJ864" s="84" t="str">
        <f t="shared" si="423"/>
        <v/>
      </c>
      <c r="CK864" s="84">
        <f>IFERROR(FIND("CORPO DE BOMBEIROS",consulta_completa__11[[#This Row],[14 - Inst. Atuando no Local]]),0)</f>
        <v>0</v>
      </c>
      <c r="CL864" s="84" t="str">
        <f t="shared" si="424"/>
        <v/>
      </c>
      <c r="CM864" s="84">
        <f>IFERROR(FIND("POLÍCIA RODOVIÁRIA",consulta_completa__11[[#This Row],[14 - Inst. Atuando no Local]]),0)</f>
        <v>0</v>
      </c>
      <c r="CN864" s="84" t="str">
        <f t="shared" si="425"/>
        <v/>
      </c>
      <c r="CO864" s="84">
        <f>IFERROR(FIND("POLÍCIA MILITAR",consulta_completa__11[[#This Row],[14 - Inst. Atuando no Local]]),0)</f>
        <v>0</v>
      </c>
      <c r="CP864" s="84" t="str">
        <f t="shared" si="426"/>
        <v/>
      </c>
      <c r="CQ864" s="84">
        <f>IFERROR(FIND("POLÍCIA CIVIL",consulta_completa__11[[#This Row],[14 - Inst. Atuando no Local]]),0)</f>
        <v>0</v>
      </c>
      <c r="CR864" s="84" t="str">
        <f t="shared" si="427"/>
        <v/>
      </c>
      <c r="CS864" s="84">
        <f>IFERROR(FIND("MARINHA DO BRASIL",consulta_completa__11[[#This Row],[14 - Inst. Atuando no Local]]),0)</f>
        <v>0</v>
      </c>
      <c r="CT864" s="84" t="str">
        <f t="shared" si="428"/>
        <v/>
      </c>
      <c r="CU864" s="84">
        <f>IFERROR(FIND("EMPRESA ESPECIALIZADA EM ATENDIMENTO",consulta_completa__11[[#This Row],[14 - Inst. Atuando no Local]]),0)</f>
        <v>0</v>
      </c>
      <c r="CV864" s="84" t="str">
        <f t="shared" si="429"/>
        <v/>
      </c>
      <c r="CW864" s="84">
        <f>IFERROR(FIND("IBAMA",consulta_completa__11[[#This Row],[14 - Inst. Atuando no Local]]),0)</f>
        <v>0</v>
      </c>
      <c r="CX864" s="84" t="str">
        <f t="shared" si="430"/>
        <v/>
      </c>
      <c r="CY864" s="84" t="e">
        <f>IF(consulta_completa__11[[#This Row],[14 - Inst. Atuando no Local]]="","X","")</f>
        <v>#VALUE!</v>
      </c>
      <c r="CZ864" s="84">
        <f>IFERROR(FIND("OUTRA (S)",consulta_completa__11[[#This Row],[14 - Inst. Atuando no Local]]),0)</f>
        <v>0</v>
      </c>
      <c r="DA864" s="84" t="str">
        <f t="shared" si="431"/>
        <v/>
      </c>
      <c r="DB864" s="35" t="str">
        <f t="shared" si="432"/>
        <v>Sim</v>
      </c>
      <c r="DC864" s="35" t="str">
        <f t="shared" si="433"/>
        <v>Não</v>
      </c>
      <c r="DD864" s="35" t="str">
        <f t="shared" si="434"/>
        <v>Sim</v>
      </c>
      <c r="DE864" s="87" t="str">
        <f t="shared" si="437"/>
        <v>Sem informação</v>
      </c>
    </row>
    <row r="865" spans="50:109">
      <c r="AX865" s="82">
        <f>IFERROR(FIND("Óbitos/feridos",consulta_completa__11[[#This Row],[13 - Ocorrências/Ambientes Atingidos]]),0)</f>
        <v>0</v>
      </c>
      <c r="AY865" s="83" t="str">
        <f t="shared" si="406"/>
        <v/>
      </c>
      <c r="AZ865" s="82">
        <f>IFERROR(FIND("População afetada/evacuada",consulta_completa__11[[#This Row],[13 - Ocorrências/Ambientes Atingidos]]),0)</f>
        <v>0</v>
      </c>
      <c r="BA865" s="82" t="str">
        <f t="shared" si="407"/>
        <v/>
      </c>
      <c r="BB865" s="82">
        <f>IFERROR(FIND("Suspensão de abastecimento de água",consulta_completa__11[[#This Row],[13 - Ocorrências/Ambientes Atingidos]]),0)</f>
        <v>0</v>
      </c>
      <c r="BC865" s="83" t="str">
        <f t="shared" si="435"/>
        <v/>
      </c>
      <c r="BD865" s="82">
        <f>IFERROR(FIND("Rio/córrego",consulta_completa__11[[#This Row],[13 - Ocorrências/Ambientes Atingidos]]),0)</f>
        <v>0</v>
      </c>
      <c r="BE865" s="83" t="str">
        <f t="shared" si="408"/>
        <v/>
      </c>
      <c r="BF865" s="82">
        <f>IFERROR(FIND("Lago",consulta_completa__11[[#This Row],[13 - Ocorrências/Ambientes Atingidos]]),0)</f>
        <v>0</v>
      </c>
      <c r="BG865" s="83" t="str">
        <f t="shared" si="409"/>
        <v/>
      </c>
      <c r="BH865" s="82">
        <f>IFERROR(FIND("Mar",consulta_completa__11[[#This Row],[13 - Ocorrências/Ambientes Atingidos]]),0)</f>
        <v>0</v>
      </c>
      <c r="BI865" s="83" t="str">
        <f t="shared" si="410"/>
        <v/>
      </c>
      <c r="BJ865" s="82">
        <f>IFERROR(FIND("Praia",consulta_completa__11[[#This Row],[13 - Ocorrências/Ambientes Atingidos]]),0)</f>
        <v>0</v>
      </c>
      <c r="BK865" s="83" t="str">
        <f t="shared" si="411"/>
        <v/>
      </c>
      <c r="BL865" s="82">
        <f>IFERROR(FIND("Solo",consulta_completa__11[[#This Row],[13 - Ocorrências/Ambientes Atingidos]]),0)</f>
        <v>0</v>
      </c>
      <c r="BM865" s="83" t="str">
        <f t="shared" si="412"/>
        <v/>
      </c>
      <c r="BN865" s="82">
        <f>IFERROR(FIND("Águas subterrâneas",consulta_completa__11[[#This Row],[13 - Ocorrências/Ambientes Atingidos]]),0)</f>
        <v>0</v>
      </c>
      <c r="BO865" s="83" t="str">
        <f t="shared" si="413"/>
        <v/>
      </c>
      <c r="BP865" s="82">
        <f>IFERROR(FIND("Atmosfera",consulta_completa__11[[#This Row],[13 - Ocorrências/Ambientes Atingidos]]),0)</f>
        <v>0</v>
      </c>
      <c r="BQ865" s="83" t="str">
        <f t="shared" si="414"/>
        <v/>
      </c>
      <c r="BR865" s="82">
        <f>IFERROR(FIND("Flora",consulta_completa__11[[#This Row],[13 - Ocorrências/Ambientes Atingidos]]),0)</f>
        <v>0</v>
      </c>
      <c r="BS865" s="83" t="str">
        <f t="shared" si="415"/>
        <v/>
      </c>
      <c r="BT865" s="82">
        <f>IFERROR(FIND("Fauna",consulta_completa__11[[#This Row],[13 - Ocorrências/Ambientes Atingidos]]),0)</f>
        <v>0</v>
      </c>
      <c r="BU865" s="83" t="str">
        <f t="shared" si="416"/>
        <v/>
      </c>
      <c r="BV865" s="82">
        <f>IFERROR(FIND("UC federal",consulta_completa__11[[#This Row],[13 - Ocorrências/Ambientes Atingidos]]),0)</f>
        <v>0</v>
      </c>
      <c r="BW865" s="83" t="str">
        <f t="shared" si="417"/>
        <v/>
      </c>
      <c r="BX865" s="82">
        <f>IFERROR(FIND("UC estadual/municipal",consulta_completa__11[[#This Row],[13 - Ocorrências/Ambientes Atingidos]]),0)</f>
        <v>0</v>
      </c>
      <c r="BY865" s="83" t="str">
        <f t="shared" si="418"/>
        <v/>
      </c>
      <c r="BZ865" s="82">
        <f>IFERROR(FIND("Outro(s)",consulta_completa__11[[#This Row],[13 - Ocorrências/Ambientes Atingidos]]),0)</f>
        <v>0</v>
      </c>
      <c r="CA865" s="83" t="str">
        <f t="shared" si="419"/>
        <v/>
      </c>
      <c r="CB865" s="82">
        <f>IFERROR(FIND("Sem dano",consulta_completa__11[[#This Row],[13 - Ocorrências/Ambientes Atingidos]]),0)</f>
        <v>0</v>
      </c>
      <c r="CC865" s="83" t="str">
        <f t="shared" si="420"/>
        <v/>
      </c>
      <c r="CD865" s="82" t="e">
        <f>IF(consulta_completa__11[[#This Row],[13 - Ocorrências/Ambientes Atingidos]]="","X","")</f>
        <v>#VALUE!</v>
      </c>
      <c r="CE865" s="84">
        <f>IFERROR(FIND("IBAMA",consulta_completa__11[[#This Row],[14 - Inst. Atuando no Local]]),0)</f>
        <v>0</v>
      </c>
      <c r="CF865" s="84" t="str">
        <f t="shared" si="421"/>
        <v/>
      </c>
      <c r="CG865" s="84">
        <f>IFERROR(FIND("OEMA",consulta_completa__11[[#This Row],[14 - Inst. Atuando no Local]]),0)</f>
        <v>0</v>
      </c>
      <c r="CH865" s="84" t="str">
        <f t="shared" si="422"/>
        <v/>
      </c>
      <c r="CI865" s="84">
        <f>IFERROR(FIND("DEFESA CIVIL",consulta_completa__11[[#This Row],[14 - Inst. Atuando no Local]]),0)</f>
        <v>0</v>
      </c>
      <c r="CJ865" s="84" t="str">
        <f t="shared" si="423"/>
        <v/>
      </c>
      <c r="CK865" s="84">
        <f>IFERROR(FIND("CORPO DE BOMBEIROS",consulta_completa__11[[#This Row],[14 - Inst. Atuando no Local]]),0)</f>
        <v>0</v>
      </c>
      <c r="CL865" s="84" t="str">
        <f t="shared" si="424"/>
        <v/>
      </c>
      <c r="CM865" s="84">
        <f>IFERROR(FIND("POLÍCIA RODOVIÁRIA",consulta_completa__11[[#This Row],[14 - Inst. Atuando no Local]]),0)</f>
        <v>0</v>
      </c>
      <c r="CN865" s="84" t="str">
        <f t="shared" si="425"/>
        <v/>
      </c>
      <c r="CO865" s="84">
        <f>IFERROR(FIND("POLÍCIA MILITAR",consulta_completa__11[[#This Row],[14 - Inst. Atuando no Local]]),0)</f>
        <v>0</v>
      </c>
      <c r="CP865" s="84" t="str">
        <f t="shared" si="426"/>
        <v/>
      </c>
      <c r="CQ865" s="84">
        <f>IFERROR(FIND("POLÍCIA CIVIL",consulta_completa__11[[#This Row],[14 - Inst. Atuando no Local]]),0)</f>
        <v>0</v>
      </c>
      <c r="CR865" s="84" t="str">
        <f t="shared" si="427"/>
        <v/>
      </c>
      <c r="CS865" s="84">
        <f>IFERROR(FIND("MARINHA DO BRASIL",consulta_completa__11[[#This Row],[14 - Inst. Atuando no Local]]),0)</f>
        <v>0</v>
      </c>
      <c r="CT865" s="84" t="str">
        <f t="shared" si="428"/>
        <v/>
      </c>
      <c r="CU865" s="84">
        <f>IFERROR(FIND("EMPRESA ESPECIALIZADA EM ATENDIMENTO",consulta_completa__11[[#This Row],[14 - Inst. Atuando no Local]]),0)</f>
        <v>0</v>
      </c>
      <c r="CV865" s="84" t="str">
        <f t="shared" si="429"/>
        <v/>
      </c>
      <c r="CW865" s="84">
        <f>IFERROR(FIND("IBAMA",consulta_completa__11[[#This Row],[14 - Inst. Atuando no Local]]),0)</f>
        <v>0</v>
      </c>
      <c r="CX865" s="84" t="str">
        <f t="shared" si="430"/>
        <v/>
      </c>
      <c r="CY865" s="84" t="e">
        <f>IF(consulta_completa__11[[#This Row],[14 - Inst. Atuando no Local]]="","X","")</f>
        <v>#VALUE!</v>
      </c>
      <c r="CZ865" s="84">
        <f>IFERROR(FIND("OUTRA (S)",consulta_completa__11[[#This Row],[14 - Inst. Atuando no Local]]),0)</f>
        <v>0</v>
      </c>
      <c r="DA865" s="84" t="str">
        <f t="shared" si="431"/>
        <v/>
      </c>
      <c r="DB865" s="35" t="str">
        <f t="shared" si="432"/>
        <v>Sim</v>
      </c>
      <c r="DC865" s="35" t="str">
        <f t="shared" si="433"/>
        <v>Não</v>
      </c>
      <c r="DD865" s="35" t="str">
        <f t="shared" si="434"/>
        <v>Sim</v>
      </c>
      <c r="DE865" s="87" t="str">
        <f t="shared" si="437"/>
        <v>Sem informação</v>
      </c>
    </row>
    <row r="866" spans="50:109">
      <c r="AX866" s="82">
        <f>IFERROR(FIND("Óbitos/feridos",consulta_completa__11[[#This Row],[13 - Ocorrências/Ambientes Atingidos]]),0)</f>
        <v>0</v>
      </c>
      <c r="AY866" s="83" t="str">
        <f t="shared" si="406"/>
        <v/>
      </c>
      <c r="AZ866" s="82">
        <f>IFERROR(FIND("População afetada/evacuada",consulta_completa__11[[#This Row],[13 - Ocorrências/Ambientes Atingidos]]),0)</f>
        <v>0</v>
      </c>
      <c r="BA866" s="82" t="str">
        <f t="shared" si="407"/>
        <v/>
      </c>
      <c r="BB866" s="82">
        <f>IFERROR(FIND("Suspensão de abastecimento de água",consulta_completa__11[[#This Row],[13 - Ocorrências/Ambientes Atingidos]]),0)</f>
        <v>0</v>
      </c>
      <c r="BC866" s="83" t="str">
        <f t="shared" si="435"/>
        <v/>
      </c>
      <c r="BD866" s="82">
        <f>IFERROR(FIND("Rio/córrego",consulta_completa__11[[#This Row],[13 - Ocorrências/Ambientes Atingidos]]),0)</f>
        <v>0</v>
      </c>
      <c r="BE866" s="83" t="str">
        <f t="shared" si="408"/>
        <v/>
      </c>
      <c r="BF866" s="82">
        <f>IFERROR(FIND("Lago",consulta_completa__11[[#This Row],[13 - Ocorrências/Ambientes Atingidos]]),0)</f>
        <v>0</v>
      </c>
      <c r="BG866" s="83" t="str">
        <f t="shared" si="409"/>
        <v/>
      </c>
      <c r="BH866" s="82">
        <f>IFERROR(FIND("Mar",consulta_completa__11[[#This Row],[13 - Ocorrências/Ambientes Atingidos]]),0)</f>
        <v>0</v>
      </c>
      <c r="BI866" s="83" t="str">
        <f t="shared" si="410"/>
        <v/>
      </c>
      <c r="BJ866" s="82">
        <f>IFERROR(FIND("Praia",consulta_completa__11[[#This Row],[13 - Ocorrências/Ambientes Atingidos]]),0)</f>
        <v>0</v>
      </c>
      <c r="BK866" s="83" t="str">
        <f t="shared" si="411"/>
        <v/>
      </c>
      <c r="BL866" s="82">
        <f>IFERROR(FIND("Solo",consulta_completa__11[[#This Row],[13 - Ocorrências/Ambientes Atingidos]]),0)</f>
        <v>0</v>
      </c>
      <c r="BM866" s="83" t="str">
        <f t="shared" si="412"/>
        <v/>
      </c>
      <c r="BN866" s="82">
        <f>IFERROR(FIND("Águas subterrâneas",consulta_completa__11[[#This Row],[13 - Ocorrências/Ambientes Atingidos]]),0)</f>
        <v>0</v>
      </c>
      <c r="BO866" s="83" t="str">
        <f t="shared" si="413"/>
        <v/>
      </c>
      <c r="BP866" s="82">
        <f>IFERROR(FIND("Atmosfera",consulta_completa__11[[#This Row],[13 - Ocorrências/Ambientes Atingidos]]),0)</f>
        <v>0</v>
      </c>
      <c r="BQ866" s="83" t="str">
        <f t="shared" si="414"/>
        <v/>
      </c>
      <c r="BR866" s="82">
        <f>IFERROR(FIND("Flora",consulta_completa__11[[#This Row],[13 - Ocorrências/Ambientes Atingidos]]),0)</f>
        <v>0</v>
      </c>
      <c r="BS866" s="83" t="str">
        <f t="shared" si="415"/>
        <v/>
      </c>
      <c r="BT866" s="82">
        <f>IFERROR(FIND("Fauna",consulta_completa__11[[#This Row],[13 - Ocorrências/Ambientes Atingidos]]),0)</f>
        <v>0</v>
      </c>
      <c r="BU866" s="83" t="str">
        <f t="shared" si="416"/>
        <v/>
      </c>
      <c r="BV866" s="82">
        <f>IFERROR(FIND("UC federal",consulta_completa__11[[#This Row],[13 - Ocorrências/Ambientes Atingidos]]),0)</f>
        <v>0</v>
      </c>
      <c r="BW866" s="83" t="str">
        <f t="shared" si="417"/>
        <v/>
      </c>
      <c r="BX866" s="82">
        <f>IFERROR(FIND("UC estadual/municipal",consulta_completa__11[[#This Row],[13 - Ocorrências/Ambientes Atingidos]]),0)</f>
        <v>0</v>
      </c>
      <c r="BY866" s="83" t="str">
        <f t="shared" si="418"/>
        <v/>
      </c>
      <c r="BZ866" s="82">
        <f>IFERROR(FIND("Outro(s)",consulta_completa__11[[#This Row],[13 - Ocorrências/Ambientes Atingidos]]),0)</f>
        <v>0</v>
      </c>
      <c r="CA866" s="83" t="str">
        <f t="shared" si="419"/>
        <v/>
      </c>
      <c r="CB866" s="82">
        <f>IFERROR(FIND("Sem dano",consulta_completa__11[[#This Row],[13 - Ocorrências/Ambientes Atingidos]]),0)</f>
        <v>0</v>
      </c>
      <c r="CC866" s="83" t="str">
        <f t="shared" si="420"/>
        <v/>
      </c>
      <c r="CD866" s="82" t="e">
        <f>IF(consulta_completa__11[[#This Row],[13 - Ocorrências/Ambientes Atingidos]]="","X","")</f>
        <v>#VALUE!</v>
      </c>
      <c r="CE866" s="84">
        <f>IFERROR(FIND("IBAMA",consulta_completa__11[[#This Row],[14 - Inst. Atuando no Local]]),0)</f>
        <v>0</v>
      </c>
      <c r="CF866" s="84" t="str">
        <f t="shared" si="421"/>
        <v/>
      </c>
      <c r="CG866" s="84">
        <f>IFERROR(FIND("OEMA",consulta_completa__11[[#This Row],[14 - Inst. Atuando no Local]]),0)</f>
        <v>0</v>
      </c>
      <c r="CH866" s="84" t="str">
        <f t="shared" si="422"/>
        <v/>
      </c>
      <c r="CI866" s="84">
        <f>IFERROR(FIND("DEFESA CIVIL",consulta_completa__11[[#This Row],[14 - Inst. Atuando no Local]]),0)</f>
        <v>0</v>
      </c>
      <c r="CJ866" s="84" t="str">
        <f t="shared" si="423"/>
        <v/>
      </c>
      <c r="CK866" s="84">
        <f>IFERROR(FIND("CORPO DE BOMBEIROS",consulta_completa__11[[#This Row],[14 - Inst. Atuando no Local]]),0)</f>
        <v>0</v>
      </c>
      <c r="CL866" s="84" t="str">
        <f t="shared" si="424"/>
        <v/>
      </c>
      <c r="CM866" s="84">
        <f>IFERROR(FIND("POLÍCIA RODOVIÁRIA",consulta_completa__11[[#This Row],[14 - Inst. Atuando no Local]]),0)</f>
        <v>0</v>
      </c>
      <c r="CN866" s="84" t="str">
        <f t="shared" si="425"/>
        <v/>
      </c>
      <c r="CO866" s="84">
        <f>IFERROR(FIND("POLÍCIA MILITAR",consulta_completa__11[[#This Row],[14 - Inst. Atuando no Local]]),0)</f>
        <v>0</v>
      </c>
      <c r="CP866" s="84" t="str">
        <f t="shared" si="426"/>
        <v/>
      </c>
      <c r="CQ866" s="84">
        <f>IFERROR(FIND("POLÍCIA CIVIL",consulta_completa__11[[#This Row],[14 - Inst. Atuando no Local]]),0)</f>
        <v>0</v>
      </c>
      <c r="CR866" s="84" t="str">
        <f t="shared" si="427"/>
        <v/>
      </c>
      <c r="CS866" s="84">
        <f>IFERROR(FIND("MARINHA DO BRASIL",consulta_completa__11[[#This Row],[14 - Inst. Atuando no Local]]),0)</f>
        <v>0</v>
      </c>
      <c r="CT866" s="84" t="str">
        <f t="shared" si="428"/>
        <v/>
      </c>
      <c r="CU866" s="84">
        <f>IFERROR(FIND("EMPRESA ESPECIALIZADA EM ATENDIMENTO",consulta_completa__11[[#This Row],[14 - Inst. Atuando no Local]]),0)</f>
        <v>0</v>
      </c>
      <c r="CV866" s="84" t="str">
        <f t="shared" si="429"/>
        <v/>
      </c>
      <c r="CW866" s="84">
        <f>IFERROR(FIND("IBAMA",consulta_completa__11[[#This Row],[14 - Inst. Atuando no Local]]),0)</f>
        <v>0</v>
      </c>
      <c r="CX866" s="84" t="str">
        <f t="shared" si="430"/>
        <v/>
      </c>
      <c r="CY866" s="84" t="e">
        <f>IF(consulta_completa__11[[#This Row],[14 - Inst. Atuando no Local]]="","X","")</f>
        <v>#VALUE!</v>
      </c>
      <c r="CZ866" s="84">
        <f>IFERROR(FIND("OUTRA (S)",consulta_completa__11[[#This Row],[14 - Inst. Atuando no Local]]),0)</f>
        <v>0</v>
      </c>
      <c r="DA866" s="84" t="str">
        <f t="shared" si="431"/>
        <v/>
      </c>
      <c r="DB866" s="35" t="str">
        <f t="shared" si="432"/>
        <v>Sim</v>
      </c>
      <c r="DC866" s="35" t="str">
        <f t="shared" si="433"/>
        <v>Não</v>
      </c>
      <c r="DD866" s="35" t="str">
        <f t="shared" si="434"/>
        <v>Sim</v>
      </c>
      <c r="DE866" s="87" t="str">
        <f t="shared" si="437"/>
        <v>Sem informação</v>
      </c>
    </row>
    <row r="867" spans="50:109">
      <c r="AX867" s="82">
        <f>IFERROR(FIND("Óbitos/feridos",consulta_completa__11[[#This Row],[13 - Ocorrências/Ambientes Atingidos]]),0)</f>
        <v>0</v>
      </c>
      <c r="AY867" s="83" t="str">
        <f t="shared" si="406"/>
        <v/>
      </c>
      <c r="AZ867" s="82">
        <f>IFERROR(FIND("População afetada/evacuada",consulta_completa__11[[#This Row],[13 - Ocorrências/Ambientes Atingidos]]),0)</f>
        <v>0</v>
      </c>
      <c r="BA867" s="82" t="str">
        <f t="shared" si="407"/>
        <v/>
      </c>
      <c r="BB867" s="82">
        <f>IFERROR(FIND("Suspensão de abastecimento de água",consulta_completa__11[[#This Row],[13 - Ocorrências/Ambientes Atingidos]]),0)</f>
        <v>0</v>
      </c>
      <c r="BC867" s="83" t="str">
        <f t="shared" si="435"/>
        <v/>
      </c>
      <c r="BD867" s="82">
        <f>IFERROR(FIND("Rio/córrego",consulta_completa__11[[#This Row],[13 - Ocorrências/Ambientes Atingidos]]),0)</f>
        <v>0</v>
      </c>
      <c r="BE867" s="83" t="str">
        <f t="shared" si="408"/>
        <v/>
      </c>
      <c r="BF867" s="82">
        <f>IFERROR(FIND("Lago",consulta_completa__11[[#This Row],[13 - Ocorrências/Ambientes Atingidos]]),0)</f>
        <v>0</v>
      </c>
      <c r="BG867" s="83" t="str">
        <f t="shared" si="409"/>
        <v/>
      </c>
      <c r="BH867" s="82">
        <f>IFERROR(FIND("Mar",consulta_completa__11[[#This Row],[13 - Ocorrências/Ambientes Atingidos]]),0)</f>
        <v>0</v>
      </c>
      <c r="BI867" s="83" t="str">
        <f t="shared" si="410"/>
        <v/>
      </c>
      <c r="BJ867" s="82">
        <f>IFERROR(FIND("Praia",consulta_completa__11[[#This Row],[13 - Ocorrências/Ambientes Atingidos]]),0)</f>
        <v>0</v>
      </c>
      <c r="BK867" s="83" t="str">
        <f t="shared" si="411"/>
        <v/>
      </c>
      <c r="BL867" s="82">
        <f>IFERROR(FIND("Solo",consulta_completa__11[[#This Row],[13 - Ocorrências/Ambientes Atingidos]]),0)</f>
        <v>0</v>
      </c>
      <c r="BM867" s="83" t="str">
        <f t="shared" si="412"/>
        <v/>
      </c>
      <c r="BN867" s="82">
        <f>IFERROR(FIND("Águas subterrâneas",consulta_completa__11[[#This Row],[13 - Ocorrências/Ambientes Atingidos]]),0)</f>
        <v>0</v>
      </c>
      <c r="BO867" s="83" t="str">
        <f t="shared" si="413"/>
        <v/>
      </c>
      <c r="BP867" s="82">
        <f>IFERROR(FIND("Atmosfera",consulta_completa__11[[#This Row],[13 - Ocorrências/Ambientes Atingidos]]),0)</f>
        <v>0</v>
      </c>
      <c r="BQ867" s="83" t="str">
        <f t="shared" si="414"/>
        <v/>
      </c>
      <c r="BR867" s="82">
        <f>IFERROR(FIND("Flora",consulta_completa__11[[#This Row],[13 - Ocorrências/Ambientes Atingidos]]),0)</f>
        <v>0</v>
      </c>
      <c r="BS867" s="83" t="str">
        <f t="shared" si="415"/>
        <v/>
      </c>
      <c r="BT867" s="82">
        <f>IFERROR(FIND("Fauna",consulta_completa__11[[#This Row],[13 - Ocorrências/Ambientes Atingidos]]),0)</f>
        <v>0</v>
      </c>
      <c r="BU867" s="83" t="str">
        <f t="shared" si="416"/>
        <v/>
      </c>
      <c r="BV867" s="82">
        <f>IFERROR(FIND("UC federal",consulta_completa__11[[#This Row],[13 - Ocorrências/Ambientes Atingidos]]),0)</f>
        <v>0</v>
      </c>
      <c r="BW867" s="83" t="str">
        <f t="shared" si="417"/>
        <v/>
      </c>
      <c r="BX867" s="82">
        <f>IFERROR(FIND("UC estadual/municipal",consulta_completa__11[[#This Row],[13 - Ocorrências/Ambientes Atingidos]]),0)</f>
        <v>0</v>
      </c>
      <c r="BY867" s="83" t="str">
        <f t="shared" si="418"/>
        <v/>
      </c>
      <c r="BZ867" s="82">
        <f>IFERROR(FIND("Outro(s)",consulta_completa__11[[#This Row],[13 - Ocorrências/Ambientes Atingidos]]),0)</f>
        <v>0</v>
      </c>
      <c r="CA867" s="83" t="str">
        <f t="shared" si="419"/>
        <v/>
      </c>
      <c r="CB867" s="82">
        <f>IFERROR(FIND("Sem dano",consulta_completa__11[[#This Row],[13 - Ocorrências/Ambientes Atingidos]]),0)</f>
        <v>0</v>
      </c>
      <c r="CC867" s="83" t="str">
        <f t="shared" si="420"/>
        <v/>
      </c>
      <c r="CD867" s="82" t="e">
        <f>IF(consulta_completa__11[[#This Row],[13 - Ocorrências/Ambientes Atingidos]]="","X","")</f>
        <v>#VALUE!</v>
      </c>
      <c r="CE867" s="84">
        <f>IFERROR(FIND("IBAMA",consulta_completa__11[[#This Row],[14 - Inst. Atuando no Local]]),0)</f>
        <v>0</v>
      </c>
      <c r="CF867" s="84" t="str">
        <f t="shared" si="421"/>
        <v/>
      </c>
      <c r="CG867" s="84">
        <f>IFERROR(FIND("OEMA",consulta_completa__11[[#This Row],[14 - Inst. Atuando no Local]]),0)</f>
        <v>0</v>
      </c>
      <c r="CH867" s="84" t="str">
        <f t="shared" si="422"/>
        <v/>
      </c>
      <c r="CI867" s="84">
        <f>IFERROR(FIND("DEFESA CIVIL",consulta_completa__11[[#This Row],[14 - Inst. Atuando no Local]]),0)</f>
        <v>0</v>
      </c>
      <c r="CJ867" s="84" t="str">
        <f t="shared" si="423"/>
        <v/>
      </c>
      <c r="CK867" s="84">
        <f>IFERROR(FIND("CORPO DE BOMBEIROS",consulta_completa__11[[#This Row],[14 - Inst. Atuando no Local]]),0)</f>
        <v>0</v>
      </c>
      <c r="CL867" s="84" t="str">
        <f t="shared" si="424"/>
        <v/>
      </c>
      <c r="CM867" s="84">
        <f>IFERROR(FIND("POLÍCIA RODOVIÁRIA",consulta_completa__11[[#This Row],[14 - Inst. Atuando no Local]]),0)</f>
        <v>0</v>
      </c>
      <c r="CN867" s="84" t="str">
        <f t="shared" si="425"/>
        <v/>
      </c>
      <c r="CO867" s="84">
        <f>IFERROR(FIND("POLÍCIA MILITAR",consulta_completa__11[[#This Row],[14 - Inst. Atuando no Local]]),0)</f>
        <v>0</v>
      </c>
      <c r="CP867" s="84" t="str">
        <f t="shared" si="426"/>
        <v/>
      </c>
      <c r="CQ867" s="84">
        <f>IFERROR(FIND("POLÍCIA CIVIL",consulta_completa__11[[#This Row],[14 - Inst. Atuando no Local]]),0)</f>
        <v>0</v>
      </c>
      <c r="CR867" s="84" t="str">
        <f t="shared" si="427"/>
        <v/>
      </c>
      <c r="CS867" s="84">
        <f>IFERROR(FIND("MARINHA DO BRASIL",consulta_completa__11[[#This Row],[14 - Inst. Atuando no Local]]),0)</f>
        <v>0</v>
      </c>
      <c r="CT867" s="84" t="str">
        <f t="shared" si="428"/>
        <v/>
      </c>
      <c r="CU867" s="84">
        <f>IFERROR(FIND("EMPRESA ESPECIALIZADA EM ATENDIMENTO",consulta_completa__11[[#This Row],[14 - Inst. Atuando no Local]]),0)</f>
        <v>0</v>
      </c>
      <c r="CV867" s="84" t="str">
        <f t="shared" si="429"/>
        <v/>
      </c>
      <c r="CW867" s="84">
        <f>IFERROR(FIND("IBAMA",consulta_completa__11[[#This Row],[14 - Inst. Atuando no Local]]),0)</f>
        <v>0</v>
      </c>
      <c r="CX867" s="84" t="str">
        <f t="shared" si="430"/>
        <v/>
      </c>
      <c r="CY867" s="84" t="e">
        <f>IF(consulta_completa__11[[#This Row],[14 - Inst. Atuando no Local]]="","X","")</f>
        <v>#VALUE!</v>
      </c>
      <c r="CZ867" s="84">
        <f>IFERROR(FIND("OUTRA (S)",consulta_completa__11[[#This Row],[14 - Inst. Atuando no Local]]),0)</f>
        <v>0</v>
      </c>
      <c r="DA867" s="84" t="str">
        <f t="shared" si="431"/>
        <v/>
      </c>
      <c r="DB867" s="35" t="str">
        <f t="shared" si="432"/>
        <v>Sim</v>
      </c>
      <c r="DC867" s="35" t="str">
        <f t="shared" si="433"/>
        <v>Não</v>
      </c>
      <c r="DD867" s="35" t="str">
        <f t="shared" si="434"/>
        <v>Sim</v>
      </c>
      <c r="DE867" s="87" t="str">
        <f t="shared" si="437"/>
        <v>Sem informação</v>
      </c>
    </row>
    <row r="868" spans="50:109">
      <c r="AX868" s="82">
        <f>IFERROR(FIND("Óbitos/feridos",consulta_completa__11[[#This Row],[13 - Ocorrências/Ambientes Atingidos]]),0)</f>
        <v>0</v>
      </c>
      <c r="AY868" s="83" t="str">
        <f t="shared" si="406"/>
        <v/>
      </c>
      <c r="AZ868" s="82">
        <f>IFERROR(FIND("População afetada/evacuada",consulta_completa__11[[#This Row],[13 - Ocorrências/Ambientes Atingidos]]),0)</f>
        <v>0</v>
      </c>
      <c r="BA868" s="82" t="str">
        <f t="shared" si="407"/>
        <v/>
      </c>
      <c r="BB868" s="82">
        <f>IFERROR(FIND("Suspensão de abastecimento de água",consulta_completa__11[[#This Row],[13 - Ocorrências/Ambientes Atingidos]]),0)</f>
        <v>0</v>
      </c>
      <c r="BC868" s="83" t="str">
        <f t="shared" si="435"/>
        <v/>
      </c>
      <c r="BD868" s="82">
        <f>IFERROR(FIND("Rio/córrego",consulta_completa__11[[#This Row],[13 - Ocorrências/Ambientes Atingidos]]),0)</f>
        <v>0</v>
      </c>
      <c r="BE868" s="83" t="str">
        <f t="shared" si="408"/>
        <v/>
      </c>
      <c r="BF868" s="82">
        <f>IFERROR(FIND("Lago",consulta_completa__11[[#This Row],[13 - Ocorrências/Ambientes Atingidos]]),0)</f>
        <v>0</v>
      </c>
      <c r="BG868" s="83" t="str">
        <f t="shared" si="409"/>
        <v/>
      </c>
      <c r="BH868" s="82">
        <f>IFERROR(FIND("Mar",consulta_completa__11[[#This Row],[13 - Ocorrências/Ambientes Atingidos]]),0)</f>
        <v>0</v>
      </c>
      <c r="BI868" s="83" t="str">
        <f t="shared" si="410"/>
        <v/>
      </c>
      <c r="BJ868" s="82">
        <f>IFERROR(FIND("Praia",consulta_completa__11[[#This Row],[13 - Ocorrências/Ambientes Atingidos]]),0)</f>
        <v>0</v>
      </c>
      <c r="BK868" s="83" t="str">
        <f t="shared" si="411"/>
        <v/>
      </c>
      <c r="BL868" s="82">
        <f>IFERROR(FIND("Solo",consulta_completa__11[[#This Row],[13 - Ocorrências/Ambientes Atingidos]]),0)</f>
        <v>0</v>
      </c>
      <c r="BM868" s="83" t="str">
        <f t="shared" si="412"/>
        <v/>
      </c>
      <c r="BN868" s="82">
        <f>IFERROR(FIND("Águas subterrâneas",consulta_completa__11[[#This Row],[13 - Ocorrências/Ambientes Atingidos]]),0)</f>
        <v>0</v>
      </c>
      <c r="BO868" s="83" t="str">
        <f t="shared" si="413"/>
        <v/>
      </c>
      <c r="BP868" s="82">
        <f>IFERROR(FIND("Atmosfera",consulta_completa__11[[#This Row],[13 - Ocorrências/Ambientes Atingidos]]),0)</f>
        <v>0</v>
      </c>
      <c r="BQ868" s="83" t="str">
        <f t="shared" si="414"/>
        <v/>
      </c>
      <c r="BR868" s="82">
        <f>IFERROR(FIND("Flora",consulta_completa__11[[#This Row],[13 - Ocorrências/Ambientes Atingidos]]),0)</f>
        <v>0</v>
      </c>
      <c r="BS868" s="83" t="str">
        <f t="shared" si="415"/>
        <v/>
      </c>
      <c r="BT868" s="82">
        <f>IFERROR(FIND("Fauna",consulta_completa__11[[#This Row],[13 - Ocorrências/Ambientes Atingidos]]),0)</f>
        <v>0</v>
      </c>
      <c r="BU868" s="83" t="str">
        <f t="shared" si="416"/>
        <v/>
      </c>
      <c r="BV868" s="82">
        <f>IFERROR(FIND("UC federal",consulta_completa__11[[#This Row],[13 - Ocorrências/Ambientes Atingidos]]),0)</f>
        <v>0</v>
      </c>
      <c r="BW868" s="83" t="str">
        <f t="shared" si="417"/>
        <v/>
      </c>
      <c r="BX868" s="82">
        <f>IFERROR(FIND("UC estadual/municipal",consulta_completa__11[[#This Row],[13 - Ocorrências/Ambientes Atingidos]]),0)</f>
        <v>0</v>
      </c>
      <c r="BY868" s="83" t="str">
        <f t="shared" si="418"/>
        <v/>
      </c>
      <c r="BZ868" s="82">
        <f>IFERROR(FIND("Outro(s)",consulta_completa__11[[#This Row],[13 - Ocorrências/Ambientes Atingidos]]),0)</f>
        <v>0</v>
      </c>
      <c r="CA868" s="83" t="str">
        <f t="shared" si="419"/>
        <v/>
      </c>
      <c r="CB868" s="82">
        <f>IFERROR(FIND("Sem dano",consulta_completa__11[[#This Row],[13 - Ocorrências/Ambientes Atingidos]]),0)</f>
        <v>0</v>
      </c>
      <c r="CC868" s="83" t="str">
        <f t="shared" si="420"/>
        <v/>
      </c>
      <c r="CD868" s="82" t="e">
        <f>IF(consulta_completa__11[[#This Row],[13 - Ocorrências/Ambientes Atingidos]]="","X","")</f>
        <v>#VALUE!</v>
      </c>
      <c r="CE868" s="84">
        <f>IFERROR(FIND("IBAMA",consulta_completa__11[[#This Row],[14 - Inst. Atuando no Local]]),0)</f>
        <v>0</v>
      </c>
      <c r="CF868" s="84" t="str">
        <f t="shared" si="421"/>
        <v/>
      </c>
      <c r="CG868" s="84">
        <f>IFERROR(FIND("OEMA",consulta_completa__11[[#This Row],[14 - Inst. Atuando no Local]]),0)</f>
        <v>0</v>
      </c>
      <c r="CH868" s="84" t="str">
        <f t="shared" si="422"/>
        <v/>
      </c>
      <c r="CI868" s="84">
        <f>IFERROR(FIND("DEFESA CIVIL",consulta_completa__11[[#This Row],[14 - Inst. Atuando no Local]]),0)</f>
        <v>0</v>
      </c>
      <c r="CJ868" s="84" t="str">
        <f t="shared" si="423"/>
        <v/>
      </c>
      <c r="CK868" s="84">
        <f>IFERROR(FIND("CORPO DE BOMBEIROS",consulta_completa__11[[#This Row],[14 - Inst. Atuando no Local]]),0)</f>
        <v>0</v>
      </c>
      <c r="CL868" s="84" t="str">
        <f t="shared" si="424"/>
        <v/>
      </c>
      <c r="CM868" s="84">
        <f>IFERROR(FIND("POLÍCIA RODOVIÁRIA",consulta_completa__11[[#This Row],[14 - Inst. Atuando no Local]]),0)</f>
        <v>0</v>
      </c>
      <c r="CN868" s="84" t="str">
        <f t="shared" si="425"/>
        <v/>
      </c>
      <c r="CO868" s="84">
        <f>IFERROR(FIND("POLÍCIA MILITAR",consulta_completa__11[[#This Row],[14 - Inst. Atuando no Local]]),0)</f>
        <v>0</v>
      </c>
      <c r="CP868" s="84" t="str">
        <f t="shared" si="426"/>
        <v/>
      </c>
      <c r="CQ868" s="84">
        <f>IFERROR(FIND("POLÍCIA CIVIL",consulta_completa__11[[#This Row],[14 - Inst. Atuando no Local]]),0)</f>
        <v>0</v>
      </c>
      <c r="CR868" s="84" t="str">
        <f t="shared" si="427"/>
        <v/>
      </c>
      <c r="CS868" s="84">
        <f>IFERROR(FIND("MARINHA DO BRASIL",consulta_completa__11[[#This Row],[14 - Inst. Atuando no Local]]),0)</f>
        <v>0</v>
      </c>
      <c r="CT868" s="84" t="str">
        <f t="shared" si="428"/>
        <v/>
      </c>
      <c r="CU868" s="84">
        <f>IFERROR(FIND("EMPRESA ESPECIALIZADA EM ATENDIMENTO",consulta_completa__11[[#This Row],[14 - Inst. Atuando no Local]]),0)</f>
        <v>0</v>
      </c>
      <c r="CV868" s="84" t="str">
        <f t="shared" si="429"/>
        <v/>
      </c>
      <c r="CW868" s="84">
        <f>IFERROR(FIND("IBAMA",consulta_completa__11[[#This Row],[14 - Inst. Atuando no Local]]),0)</f>
        <v>0</v>
      </c>
      <c r="CX868" s="84" t="str">
        <f t="shared" si="430"/>
        <v/>
      </c>
      <c r="CY868" s="84" t="e">
        <f>IF(consulta_completa__11[[#This Row],[14 - Inst. Atuando no Local]]="","X","")</f>
        <v>#VALUE!</v>
      </c>
      <c r="CZ868" s="84">
        <f>IFERROR(FIND("OUTRA (S)",consulta_completa__11[[#This Row],[14 - Inst. Atuando no Local]]),0)</f>
        <v>0</v>
      </c>
      <c r="DA868" s="84" t="str">
        <f t="shared" si="431"/>
        <v/>
      </c>
      <c r="DB868" s="35" t="str">
        <f t="shared" si="432"/>
        <v>Sim</v>
      </c>
      <c r="DC868" s="35" t="str">
        <f t="shared" si="433"/>
        <v>Não</v>
      </c>
      <c r="DD868" s="35" t="str">
        <f t="shared" si="434"/>
        <v>Sim</v>
      </c>
      <c r="DE868" s="87" t="str">
        <f t="shared" si="437"/>
        <v>Sem informação</v>
      </c>
    </row>
    <row r="869" spans="50:109">
      <c r="AX869" s="82">
        <f>IFERROR(FIND("Óbitos/feridos",consulta_completa__11[[#This Row],[13 - Ocorrências/Ambientes Atingidos]]),0)</f>
        <v>0</v>
      </c>
      <c r="AY869" s="83" t="str">
        <f t="shared" si="406"/>
        <v/>
      </c>
      <c r="AZ869" s="82">
        <f>IFERROR(FIND("População afetada/evacuada",consulta_completa__11[[#This Row],[13 - Ocorrências/Ambientes Atingidos]]),0)</f>
        <v>0</v>
      </c>
      <c r="BA869" s="82" t="str">
        <f t="shared" si="407"/>
        <v/>
      </c>
      <c r="BB869" s="82">
        <f>IFERROR(FIND("Suspensão de abastecimento de água",consulta_completa__11[[#This Row],[13 - Ocorrências/Ambientes Atingidos]]),0)</f>
        <v>0</v>
      </c>
      <c r="BC869" s="83" t="str">
        <f t="shared" si="435"/>
        <v/>
      </c>
      <c r="BD869" s="82">
        <f>IFERROR(FIND("Rio/córrego",consulta_completa__11[[#This Row],[13 - Ocorrências/Ambientes Atingidos]]),0)</f>
        <v>0</v>
      </c>
      <c r="BE869" s="83" t="str">
        <f t="shared" si="408"/>
        <v/>
      </c>
      <c r="BF869" s="82">
        <f>IFERROR(FIND("Lago",consulta_completa__11[[#This Row],[13 - Ocorrências/Ambientes Atingidos]]),0)</f>
        <v>0</v>
      </c>
      <c r="BG869" s="83" t="str">
        <f t="shared" si="409"/>
        <v/>
      </c>
      <c r="BH869" s="82">
        <f>IFERROR(FIND("Mar",consulta_completa__11[[#This Row],[13 - Ocorrências/Ambientes Atingidos]]),0)</f>
        <v>0</v>
      </c>
      <c r="BI869" s="83" t="str">
        <f t="shared" si="410"/>
        <v/>
      </c>
      <c r="BJ869" s="82">
        <f>IFERROR(FIND("Praia",consulta_completa__11[[#This Row],[13 - Ocorrências/Ambientes Atingidos]]),0)</f>
        <v>0</v>
      </c>
      <c r="BK869" s="83" t="str">
        <f t="shared" si="411"/>
        <v/>
      </c>
      <c r="BL869" s="82">
        <f>IFERROR(FIND("Solo",consulta_completa__11[[#This Row],[13 - Ocorrências/Ambientes Atingidos]]),0)</f>
        <v>0</v>
      </c>
      <c r="BM869" s="83" t="str">
        <f t="shared" si="412"/>
        <v/>
      </c>
      <c r="BN869" s="82">
        <f>IFERROR(FIND("Águas subterrâneas",consulta_completa__11[[#This Row],[13 - Ocorrências/Ambientes Atingidos]]),0)</f>
        <v>0</v>
      </c>
      <c r="BO869" s="83" t="str">
        <f t="shared" si="413"/>
        <v/>
      </c>
      <c r="BP869" s="82">
        <f>IFERROR(FIND("Atmosfera",consulta_completa__11[[#This Row],[13 - Ocorrências/Ambientes Atingidos]]),0)</f>
        <v>0</v>
      </c>
      <c r="BQ869" s="83" t="str">
        <f t="shared" si="414"/>
        <v/>
      </c>
      <c r="BR869" s="82">
        <f>IFERROR(FIND("Flora",consulta_completa__11[[#This Row],[13 - Ocorrências/Ambientes Atingidos]]),0)</f>
        <v>0</v>
      </c>
      <c r="BS869" s="83" t="str">
        <f t="shared" si="415"/>
        <v/>
      </c>
      <c r="BT869" s="82">
        <f>IFERROR(FIND("Fauna",consulta_completa__11[[#This Row],[13 - Ocorrências/Ambientes Atingidos]]),0)</f>
        <v>0</v>
      </c>
      <c r="BU869" s="83" t="str">
        <f t="shared" si="416"/>
        <v/>
      </c>
      <c r="BV869" s="82">
        <f>IFERROR(FIND("UC federal",consulta_completa__11[[#This Row],[13 - Ocorrências/Ambientes Atingidos]]),0)</f>
        <v>0</v>
      </c>
      <c r="BW869" s="83" t="str">
        <f t="shared" si="417"/>
        <v/>
      </c>
      <c r="BX869" s="82">
        <f>IFERROR(FIND("UC estadual/municipal",consulta_completa__11[[#This Row],[13 - Ocorrências/Ambientes Atingidos]]),0)</f>
        <v>0</v>
      </c>
      <c r="BY869" s="83" t="str">
        <f t="shared" si="418"/>
        <v/>
      </c>
      <c r="BZ869" s="82">
        <f>IFERROR(FIND("Outro(s)",consulta_completa__11[[#This Row],[13 - Ocorrências/Ambientes Atingidos]]),0)</f>
        <v>0</v>
      </c>
      <c r="CA869" s="83" t="str">
        <f t="shared" si="419"/>
        <v/>
      </c>
      <c r="CB869" s="82">
        <f>IFERROR(FIND("Sem dano",consulta_completa__11[[#This Row],[13 - Ocorrências/Ambientes Atingidos]]),0)</f>
        <v>0</v>
      </c>
      <c r="CC869" s="83" t="str">
        <f t="shared" si="420"/>
        <v/>
      </c>
      <c r="CD869" s="82" t="e">
        <f>IF(consulta_completa__11[[#This Row],[13 - Ocorrências/Ambientes Atingidos]]="","X","")</f>
        <v>#VALUE!</v>
      </c>
      <c r="CE869" s="84">
        <f>IFERROR(FIND("IBAMA",consulta_completa__11[[#This Row],[14 - Inst. Atuando no Local]]),0)</f>
        <v>0</v>
      </c>
      <c r="CF869" s="84" t="str">
        <f t="shared" si="421"/>
        <v/>
      </c>
      <c r="CG869" s="84">
        <f>IFERROR(FIND("OEMA",consulta_completa__11[[#This Row],[14 - Inst. Atuando no Local]]),0)</f>
        <v>0</v>
      </c>
      <c r="CH869" s="84" t="str">
        <f t="shared" si="422"/>
        <v/>
      </c>
      <c r="CI869" s="84">
        <f>IFERROR(FIND("DEFESA CIVIL",consulta_completa__11[[#This Row],[14 - Inst. Atuando no Local]]),0)</f>
        <v>0</v>
      </c>
      <c r="CJ869" s="84" t="str">
        <f t="shared" si="423"/>
        <v/>
      </c>
      <c r="CK869" s="84">
        <f>IFERROR(FIND("CORPO DE BOMBEIROS",consulta_completa__11[[#This Row],[14 - Inst. Atuando no Local]]),0)</f>
        <v>0</v>
      </c>
      <c r="CL869" s="84" t="str">
        <f t="shared" si="424"/>
        <v/>
      </c>
      <c r="CM869" s="84">
        <f>IFERROR(FIND("POLÍCIA RODOVIÁRIA",consulta_completa__11[[#This Row],[14 - Inst. Atuando no Local]]),0)</f>
        <v>0</v>
      </c>
      <c r="CN869" s="84" t="str">
        <f t="shared" si="425"/>
        <v/>
      </c>
      <c r="CO869" s="84">
        <f>IFERROR(FIND("POLÍCIA MILITAR",consulta_completa__11[[#This Row],[14 - Inst. Atuando no Local]]),0)</f>
        <v>0</v>
      </c>
      <c r="CP869" s="84" t="str">
        <f t="shared" si="426"/>
        <v/>
      </c>
      <c r="CQ869" s="84">
        <f>IFERROR(FIND("POLÍCIA CIVIL",consulta_completa__11[[#This Row],[14 - Inst. Atuando no Local]]),0)</f>
        <v>0</v>
      </c>
      <c r="CR869" s="84" t="str">
        <f t="shared" si="427"/>
        <v/>
      </c>
      <c r="CS869" s="84">
        <f>IFERROR(FIND("MARINHA DO BRASIL",consulta_completa__11[[#This Row],[14 - Inst. Atuando no Local]]),0)</f>
        <v>0</v>
      </c>
      <c r="CT869" s="84" t="str">
        <f t="shared" si="428"/>
        <v/>
      </c>
      <c r="CU869" s="84">
        <f>IFERROR(FIND("EMPRESA ESPECIALIZADA EM ATENDIMENTO",consulta_completa__11[[#This Row],[14 - Inst. Atuando no Local]]),0)</f>
        <v>0</v>
      </c>
      <c r="CV869" s="84" t="str">
        <f t="shared" si="429"/>
        <v/>
      </c>
      <c r="CW869" s="84">
        <f>IFERROR(FIND("IBAMA",consulta_completa__11[[#This Row],[14 - Inst. Atuando no Local]]),0)</f>
        <v>0</v>
      </c>
      <c r="CX869" s="84" t="str">
        <f t="shared" si="430"/>
        <v/>
      </c>
      <c r="CY869" s="84" t="e">
        <f>IF(consulta_completa__11[[#This Row],[14 - Inst. Atuando no Local]]="","X","")</f>
        <v>#VALUE!</v>
      </c>
      <c r="CZ869" s="84">
        <f>IFERROR(FIND("OUTRA (S)",consulta_completa__11[[#This Row],[14 - Inst. Atuando no Local]]),0)</f>
        <v>0</v>
      </c>
      <c r="DA869" s="84" t="str">
        <f t="shared" si="431"/>
        <v/>
      </c>
      <c r="DB869" s="35" t="str">
        <f t="shared" si="432"/>
        <v>Sim</v>
      </c>
      <c r="DC869" s="35" t="str">
        <f t="shared" si="433"/>
        <v>Não</v>
      </c>
      <c r="DD869" s="35" t="str">
        <f t="shared" si="434"/>
        <v>Sim</v>
      </c>
      <c r="DE869" s="87" t="str">
        <f t="shared" si="437"/>
        <v>Sem informação</v>
      </c>
    </row>
    <row r="870" spans="50:109">
      <c r="AX870" s="82">
        <f>IFERROR(FIND("Óbitos/feridos",consulta_completa__11[[#This Row],[13 - Ocorrências/Ambientes Atingidos]]),0)</f>
        <v>0</v>
      </c>
      <c r="AY870" s="83" t="str">
        <f t="shared" si="406"/>
        <v/>
      </c>
      <c r="AZ870" s="82">
        <f>IFERROR(FIND("População afetada/evacuada",consulta_completa__11[[#This Row],[13 - Ocorrências/Ambientes Atingidos]]),0)</f>
        <v>0</v>
      </c>
      <c r="BA870" s="82" t="str">
        <f t="shared" si="407"/>
        <v/>
      </c>
      <c r="BB870" s="82">
        <f>IFERROR(FIND("Suspensão de abastecimento de água",consulta_completa__11[[#This Row],[13 - Ocorrências/Ambientes Atingidos]]),0)</f>
        <v>0</v>
      </c>
      <c r="BC870" s="83" t="str">
        <f t="shared" si="435"/>
        <v/>
      </c>
      <c r="BD870" s="82">
        <f>IFERROR(FIND("Rio/córrego",consulta_completa__11[[#This Row],[13 - Ocorrências/Ambientes Atingidos]]),0)</f>
        <v>0</v>
      </c>
      <c r="BE870" s="83" t="str">
        <f t="shared" si="408"/>
        <v/>
      </c>
      <c r="BF870" s="82">
        <f>IFERROR(FIND("Lago",consulta_completa__11[[#This Row],[13 - Ocorrências/Ambientes Atingidos]]),0)</f>
        <v>0</v>
      </c>
      <c r="BG870" s="83" t="str">
        <f t="shared" si="409"/>
        <v/>
      </c>
      <c r="BH870" s="82">
        <f>IFERROR(FIND("Mar",consulta_completa__11[[#This Row],[13 - Ocorrências/Ambientes Atingidos]]),0)</f>
        <v>0</v>
      </c>
      <c r="BI870" s="83" t="str">
        <f t="shared" si="410"/>
        <v/>
      </c>
      <c r="BJ870" s="82">
        <f>IFERROR(FIND("Praia",consulta_completa__11[[#This Row],[13 - Ocorrências/Ambientes Atingidos]]),0)</f>
        <v>0</v>
      </c>
      <c r="BK870" s="83" t="str">
        <f t="shared" si="411"/>
        <v/>
      </c>
      <c r="BL870" s="82">
        <f>IFERROR(FIND("Solo",consulta_completa__11[[#This Row],[13 - Ocorrências/Ambientes Atingidos]]),0)</f>
        <v>0</v>
      </c>
      <c r="BM870" s="83" t="str">
        <f t="shared" si="412"/>
        <v/>
      </c>
      <c r="BN870" s="82">
        <f>IFERROR(FIND("Águas subterrâneas",consulta_completa__11[[#This Row],[13 - Ocorrências/Ambientes Atingidos]]),0)</f>
        <v>0</v>
      </c>
      <c r="BO870" s="83" t="str">
        <f t="shared" si="413"/>
        <v/>
      </c>
      <c r="BP870" s="82">
        <f>IFERROR(FIND("Atmosfera",consulta_completa__11[[#This Row],[13 - Ocorrências/Ambientes Atingidos]]),0)</f>
        <v>0</v>
      </c>
      <c r="BQ870" s="83" t="str">
        <f t="shared" si="414"/>
        <v/>
      </c>
      <c r="BR870" s="82">
        <f>IFERROR(FIND("Flora",consulta_completa__11[[#This Row],[13 - Ocorrências/Ambientes Atingidos]]),0)</f>
        <v>0</v>
      </c>
      <c r="BS870" s="83" t="str">
        <f t="shared" si="415"/>
        <v/>
      </c>
      <c r="BT870" s="82">
        <f>IFERROR(FIND("Fauna",consulta_completa__11[[#This Row],[13 - Ocorrências/Ambientes Atingidos]]),0)</f>
        <v>0</v>
      </c>
      <c r="BU870" s="83" t="str">
        <f t="shared" si="416"/>
        <v/>
      </c>
      <c r="BV870" s="82">
        <f>IFERROR(FIND("UC federal",consulta_completa__11[[#This Row],[13 - Ocorrências/Ambientes Atingidos]]),0)</f>
        <v>0</v>
      </c>
      <c r="BW870" s="83" t="str">
        <f t="shared" si="417"/>
        <v/>
      </c>
      <c r="BX870" s="82">
        <f>IFERROR(FIND("UC estadual/municipal",consulta_completa__11[[#This Row],[13 - Ocorrências/Ambientes Atingidos]]),0)</f>
        <v>0</v>
      </c>
      <c r="BY870" s="83" t="str">
        <f t="shared" si="418"/>
        <v/>
      </c>
      <c r="BZ870" s="82">
        <f>IFERROR(FIND("Outro(s)",consulta_completa__11[[#This Row],[13 - Ocorrências/Ambientes Atingidos]]),0)</f>
        <v>0</v>
      </c>
      <c r="CA870" s="83" t="str">
        <f t="shared" si="419"/>
        <v/>
      </c>
      <c r="CB870" s="82">
        <f>IFERROR(FIND("Sem dano",consulta_completa__11[[#This Row],[13 - Ocorrências/Ambientes Atingidos]]),0)</f>
        <v>0</v>
      </c>
      <c r="CC870" s="83" t="str">
        <f t="shared" si="420"/>
        <v/>
      </c>
      <c r="CD870" s="82" t="e">
        <f>IF(consulta_completa__11[[#This Row],[13 - Ocorrências/Ambientes Atingidos]]="","X","")</f>
        <v>#VALUE!</v>
      </c>
      <c r="CE870" s="84">
        <f>IFERROR(FIND("IBAMA",consulta_completa__11[[#This Row],[14 - Inst. Atuando no Local]]),0)</f>
        <v>0</v>
      </c>
      <c r="CF870" s="84" t="str">
        <f t="shared" si="421"/>
        <v/>
      </c>
      <c r="CG870" s="84">
        <f>IFERROR(FIND("OEMA",consulta_completa__11[[#This Row],[14 - Inst. Atuando no Local]]),0)</f>
        <v>0</v>
      </c>
      <c r="CH870" s="84" t="str">
        <f t="shared" si="422"/>
        <v/>
      </c>
      <c r="CI870" s="84">
        <f>IFERROR(FIND("DEFESA CIVIL",consulta_completa__11[[#This Row],[14 - Inst. Atuando no Local]]),0)</f>
        <v>0</v>
      </c>
      <c r="CJ870" s="84" t="str">
        <f t="shared" si="423"/>
        <v/>
      </c>
      <c r="CK870" s="84">
        <f>IFERROR(FIND("CORPO DE BOMBEIROS",consulta_completa__11[[#This Row],[14 - Inst. Atuando no Local]]),0)</f>
        <v>0</v>
      </c>
      <c r="CL870" s="84" t="str">
        <f t="shared" si="424"/>
        <v/>
      </c>
      <c r="CM870" s="84">
        <f>IFERROR(FIND("POLÍCIA RODOVIÁRIA",consulta_completa__11[[#This Row],[14 - Inst. Atuando no Local]]),0)</f>
        <v>0</v>
      </c>
      <c r="CN870" s="84" t="str">
        <f t="shared" si="425"/>
        <v/>
      </c>
      <c r="CO870" s="84">
        <f>IFERROR(FIND("POLÍCIA MILITAR",consulta_completa__11[[#This Row],[14 - Inst. Atuando no Local]]),0)</f>
        <v>0</v>
      </c>
      <c r="CP870" s="84" t="str">
        <f t="shared" si="426"/>
        <v/>
      </c>
      <c r="CQ870" s="84">
        <f>IFERROR(FIND("POLÍCIA CIVIL",consulta_completa__11[[#This Row],[14 - Inst. Atuando no Local]]),0)</f>
        <v>0</v>
      </c>
      <c r="CR870" s="84" t="str">
        <f t="shared" si="427"/>
        <v/>
      </c>
      <c r="CS870" s="84">
        <f>IFERROR(FIND("MARINHA DO BRASIL",consulta_completa__11[[#This Row],[14 - Inst. Atuando no Local]]),0)</f>
        <v>0</v>
      </c>
      <c r="CT870" s="84" t="str">
        <f t="shared" si="428"/>
        <v/>
      </c>
      <c r="CU870" s="84">
        <f>IFERROR(FIND("EMPRESA ESPECIALIZADA EM ATENDIMENTO",consulta_completa__11[[#This Row],[14 - Inst. Atuando no Local]]),0)</f>
        <v>0</v>
      </c>
      <c r="CV870" s="84" t="str">
        <f t="shared" si="429"/>
        <v/>
      </c>
      <c r="CW870" s="84">
        <f>IFERROR(FIND("IBAMA",consulta_completa__11[[#This Row],[14 - Inst. Atuando no Local]]),0)</f>
        <v>0</v>
      </c>
      <c r="CX870" s="84" t="str">
        <f t="shared" si="430"/>
        <v/>
      </c>
      <c r="CY870" s="84" t="e">
        <f>IF(consulta_completa__11[[#This Row],[14 - Inst. Atuando no Local]]="","X","")</f>
        <v>#VALUE!</v>
      </c>
      <c r="CZ870" s="84">
        <f>IFERROR(FIND("OUTRA (S)",consulta_completa__11[[#This Row],[14 - Inst. Atuando no Local]]),0)</f>
        <v>0</v>
      </c>
      <c r="DA870" s="84" t="str">
        <f t="shared" si="431"/>
        <v/>
      </c>
      <c r="DB870" s="35" t="str">
        <f t="shared" si="432"/>
        <v>Sim</v>
      </c>
      <c r="DC870" s="35" t="str">
        <f t="shared" si="433"/>
        <v>Não</v>
      </c>
      <c r="DD870" s="35" t="str">
        <f t="shared" si="434"/>
        <v>Sim</v>
      </c>
      <c r="DE870" s="87" t="str">
        <f t="shared" si="437"/>
        <v>Sem informação</v>
      </c>
    </row>
    <row r="871" spans="50:109">
      <c r="AX871" s="82">
        <f>IFERROR(FIND("Óbitos/feridos",consulta_completa__11[[#This Row],[13 - Ocorrências/Ambientes Atingidos]]),0)</f>
        <v>0</v>
      </c>
      <c r="AY871" s="83" t="str">
        <f t="shared" si="406"/>
        <v/>
      </c>
      <c r="AZ871" s="82">
        <f>IFERROR(FIND("População afetada/evacuada",consulta_completa__11[[#This Row],[13 - Ocorrências/Ambientes Atingidos]]),0)</f>
        <v>0</v>
      </c>
      <c r="BA871" s="82" t="str">
        <f t="shared" si="407"/>
        <v/>
      </c>
      <c r="BB871" s="82">
        <f>IFERROR(FIND("Suspensão de abastecimento de água",consulta_completa__11[[#This Row],[13 - Ocorrências/Ambientes Atingidos]]),0)</f>
        <v>0</v>
      </c>
      <c r="BC871" s="83" t="str">
        <f t="shared" si="435"/>
        <v/>
      </c>
      <c r="BD871" s="82">
        <f>IFERROR(FIND("Rio/córrego",consulta_completa__11[[#This Row],[13 - Ocorrências/Ambientes Atingidos]]),0)</f>
        <v>0</v>
      </c>
      <c r="BE871" s="83" t="str">
        <f t="shared" si="408"/>
        <v/>
      </c>
      <c r="BF871" s="82">
        <f>IFERROR(FIND("Lago",consulta_completa__11[[#This Row],[13 - Ocorrências/Ambientes Atingidos]]),0)</f>
        <v>0</v>
      </c>
      <c r="BG871" s="83" t="str">
        <f t="shared" si="409"/>
        <v/>
      </c>
      <c r="BH871" s="82">
        <f>IFERROR(FIND("Mar",consulta_completa__11[[#This Row],[13 - Ocorrências/Ambientes Atingidos]]),0)</f>
        <v>0</v>
      </c>
      <c r="BI871" s="83" t="str">
        <f t="shared" si="410"/>
        <v/>
      </c>
      <c r="BJ871" s="82">
        <f>IFERROR(FIND("Praia",consulta_completa__11[[#This Row],[13 - Ocorrências/Ambientes Atingidos]]),0)</f>
        <v>0</v>
      </c>
      <c r="BK871" s="83" t="str">
        <f t="shared" si="411"/>
        <v/>
      </c>
      <c r="BL871" s="82">
        <f>IFERROR(FIND("Solo",consulta_completa__11[[#This Row],[13 - Ocorrências/Ambientes Atingidos]]),0)</f>
        <v>0</v>
      </c>
      <c r="BM871" s="83" t="str">
        <f t="shared" si="412"/>
        <v/>
      </c>
      <c r="BN871" s="82">
        <f>IFERROR(FIND("Águas subterrâneas",consulta_completa__11[[#This Row],[13 - Ocorrências/Ambientes Atingidos]]),0)</f>
        <v>0</v>
      </c>
      <c r="BO871" s="83" t="str">
        <f t="shared" si="413"/>
        <v/>
      </c>
      <c r="BP871" s="82">
        <f>IFERROR(FIND("Atmosfera",consulta_completa__11[[#This Row],[13 - Ocorrências/Ambientes Atingidos]]),0)</f>
        <v>0</v>
      </c>
      <c r="BQ871" s="83" t="str">
        <f t="shared" si="414"/>
        <v/>
      </c>
      <c r="BR871" s="82">
        <f>IFERROR(FIND("Flora",consulta_completa__11[[#This Row],[13 - Ocorrências/Ambientes Atingidos]]),0)</f>
        <v>0</v>
      </c>
      <c r="BS871" s="83" t="str">
        <f t="shared" si="415"/>
        <v/>
      </c>
      <c r="BT871" s="82">
        <f>IFERROR(FIND("Fauna",consulta_completa__11[[#This Row],[13 - Ocorrências/Ambientes Atingidos]]),0)</f>
        <v>0</v>
      </c>
      <c r="BU871" s="83" t="str">
        <f t="shared" si="416"/>
        <v/>
      </c>
      <c r="BV871" s="82">
        <f>IFERROR(FIND("UC federal",consulta_completa__11[[#This Row],[13 - Ocorrências/Ambientes Atingidos]]),0)</f>
        <v>0</v>
      </c>
      <c r="BW871" s="83" t="str">
        <f t="shared" si="417"/>
        <v/>
      </c>
      <c r="BX871" s="82">
        <f>IFERROR(FIND("UC estadual/municipal",consulta_completa__11[[#This Row],[13 - Ocorrências/Ambientes Atingidos]]),0)</f>
        <v>0</v>
      </c>
      <c r="BY871" s="83" t="str">
        <f t="shared" si="418"/>
        <v/>
      </c>
      <c r="BZ871" s="82">
        <f>IFERROR(FIND("Outro(s)",consulta_completa__11[[#This Row],[13 - Ocorrências/Ambientes Atingidos]]),0)</f>
        <v>0</v>
      </c>
      <c r="CA871" s="83" t="str">
        <f t="shared" si="419"/>
        <v/>
      </c>
      <c r="CB871" s="82">
        <f>IFERROR(FIND("Sem dano",consulta_completa__11[[#This Row],[13 - Ocorrências/Ambientes Atingidos]]),0)</f>
        <v>0</v>
      </c>
      <c r="CC871" s="83" t="str">
        <f t="shared" si="420"/>
        <v/>
      </c>
      <c r="CD871" s="82" t="e">
        <f>IF(consulta_completa__11[[#This Row],[13 - Ocorrências/Ambientes Atingidos]]="","X","")</f>
        <v>#VALUE!</v>
      </c>
      <c r="CE871" s="84">
        <f>IFERROR(FIND("IBAMA",consulta_completa__11[[#This Row],[14 - Inst. Atuando no Local]]),0)</f>
        <v>0</v>
      </c>
      <c r="CF871" s="84" t="str">
        <f t="shared" si="421"/>
        <v/>
      </c>
      <c r="CG871" s="84">
        <f>IFERROR(FIND("OEMA",consulta_completa__11[[#This Row],[14 - Inst. Atuando no Local]]),0)</f>
        <v>0</v>
      </c>
      <c r="CH871" s="84" t="str">
        <f t="shared" si="422"/>
        <v/>
      </c>
      <c r="CI871" s="84">
        <f>IFERROR(FIND("DEFESA CIVIL",consulta_completa__11[[#This Row],[14 - Inst. Atuando no Local]]),0)</f>
        <v>0</v>
      </c>
      <c r="CJ871" s="84" t="str">
        <f t="shared" si="423"/>
        <v/>
      </c>
      <c r="CK871" s="84">
        <f>IFERROR(FIND("CORPO DE BOMBEIROS",consulta_completa__11[[#This Row],[14 - Inst. Atuando no Local]]),0)</f>
        <v>0</v>
      </c>
      <c r="CL871" s="84" t="str">
        <f t="shared" si="424"/>
        <v/>
      </c>
      <c r="CM871" s="84">
        <f>IFERROR(FIND("POLÍCIA RODOVIÁRIA",consulta_completa__11[[#This Row],[14 - Inst. Atuando no Local]]),0)</f>
        <v>0</v>
      </c>
      <c r="CN871" s="84" t="str">
        <f t="shared" si="425"/>
        <v/>
      </c>
      <c r="CO871" s="84">
        <f>IFERROR(FIND("POLÍCIA MILITAR",consulta_completa__11[[#This Row],[14 - Inst. Atuando no Local]]),0)</f>
        <v>0</v>
      </c>
      <c r="CP871" s="84" t="str">
        <f t="shared" si="426"/>
        <v/>
      </c>
      <c r="CQ871" s="84">
        <f>IFERROR(FIND("POLÍCIA CIVIL",consulta_completa__11[[#This Row],[14 - Inst. Atuando no Local]]),0)</f>
        <v>0</v>
      </c>
      <c r="CR871" s="84" t="str">
        <f t="shared" si="427"/>
        <v/>
      </c>
      <c r="CS871" s="84">
        <f>IFERROR(FIND("MARINHA DO BRASIL",consulta_completa__11[[#This Row],[14 - Inst. Atuando no Local]]),0)</f>
        <v>0</v>
      </c>
      <c r="CT871" s="84" t="str">
        <f t="shared" si="428"/>
        <v/>
      </c>
      <c r="CU871" s="84">
        <f>IFERROR(FIND("EMPRESA ESPECIALIZADA EM ATENDIMENTO",consulta_completa__11[[#This Row],[14 - Inst. Atuando no Local]]),0)</f>
        <v>0</v>
      </c>
      <c r="CV871" s="84" t="str">
        <f t="shared" si="429"/>
        <v/>
      </c>
      <c r="CW871" s="84">
        <f>IFERROR(FIND("IBAMA",consulta_completa__11[[#This Row],[14 - Inst. Atuando no Local]]),0)</f>
        <v>0</v>
      </c>
      <c r="CX871" s="84" t="str">
        <f t="shared" si="430"/>
        <v/>
      </c>
      <c r="CY871" s="84" t="e">
        <f>IF(consulta_completa__11[[#This Row],[14 - Inst. Atuando no Local]]="","X","")</f>
        <v>#VALUE!</v>
      </c>
      <c r="CZ871" s="84">
        <f>IFERROR(FIND("OUTRA (S)",consulta_completa__11[[#This Row],[14 - Inst. Atuando no Local]]),0)</f>
        <v>0</v>
      </c>
      <c r="DA871" s="84" t="str">
        <f t="shared" si="431"/>
        <v/>
      </c>
      <c r="DB871" s="35" t="str">
        <f t="shared" si="432"/>
        <v>Sim</v>
      </c>
      <c r="DC871" s="35" t="str">
        <f t="shared" si="433"/>
        <v>Não</v>
      </c>
      <c r="DD871" s="35" t="str">
        <f t="shared" si="434"/>
        <v>Sim</v>
      </c>
      <c r="DE871" s="87" t="str">
        <f t="shared" si="437"/>
        <v>Sem informação</v>
      </c>
    </row>
    <row r="872" spans="50:109">
      <c r="AX872" s="82">
        <f>IFERROR(FIND("Óbitos/feridos",consulta_completa__11[[#This Row],[13 - Ocorrências/Ambientes Atingidos]]),0)</f>
        <v>0</v>
      </c>
      <c r="AY872" s="83" t="str">
        <f t="shared" si="406"/>
        <v/>
      </c>
      <c r="AZ872" s="82">
        <f>IFERROR(FIND("População afetada/evacuada",consulta_completa__11[[#This Row],[13 - Ocorrências/Ambientes Atingidos]]),0)</f>
        <v>0</v>
      </c>
      <c r="BA872" s="82" t="str">
        <f t="shared" si="407"/>
        <v/>
      </c>
      <c r="BB872" s="82">
        <f>IFERROR(FIND("Suspensão de abastecimento de água",consulta_completa__11[[#This Row],[13 - Ocorrências/Ambientes Atingidos]]),0)</f>
        <v>0</v>
      </c>
      <c r="BC872" s="83" t="str">
        <f t="shared" si="435"/>
        <v/>
      </c>
      <c r="BD872" s="82">
        <f>IFERROR(FIND("Rio/córrego",consulta_completa__11[[#This Row],[13 - Ocorrências/Ambientes Atingidos]]),0)</f>
        <v>0</v>
      </c>
      <c r="BE872" s="83" t="str">
        <f t="shared" si="408"/>
        <v/>
      </c>
      <c r="BF872" s="82">
        <f>IFERROR(FIND("Lago",consulta_completa__11[[#This Row],[13 - Ocorrências/Ambientes Atingidos]]),0)</f>
        <v>0</v>
      </c>
      <c r="BG872" s="83" t="str">
        <f t="shared" si="409"/>
        <v/>
      </c>
      <c r="BH872" s="82">
        <f>IFERROR(FIND("Mar",consulta_completa__11[[#This Row],[13 - Ocorrências/Ambientes Atingidos]]),0)</f>
        <v>0</v>
      </c>
      <c r="BI872" s="83" t="str">
        <f t="shared" si="410"/>
        <v/>
      </c>
      <c r="BJ872" s="82">
        <f>IFERROR(FIND("Praia",consulta_completa__11[[#This Row],[13 - Ocorrências/Ambientes Atingidos]]),0)</f>
        <v>0</v>
      </c>
      <c r="BK872" s="83" t="str">
        <f t="shared" si="411"/>
        <v/>
      </c>
      <c r="BL872" s="82">
        <f>IFERROR(FIND("Solo",consulta_completa__11[[#This Row],[13 - Ocorrências/Ambientes Atingidos]]),0)</f>
        <v>0</v>
      </c>
      <c r="BM872" s="83" t="str">
        <f t="shared" si="412"/>
        <v/>
      </c>
      <c r="BN872" s="82">
        <f>IFERROR(FIND("Águas subterrâneas",consulta_completa__11[[#This Row],[13 - Ocorrências/Ambientes Atingidos]]),0)</f>
        <v>0</v>
      </c>
      <c r="BO872" s="83" t="str">
        <f t="shared" si="413"/>
        <v/>
      </c>
      <c r="BP872" s="82">
        <f>IFERROR(FIND("Atmosfera",consulta_completa__11[[#This Row],[13 - Ocorrências/Ambientes Atingidos]]),0)</f>
        <v>0</v>
      </c>
      <c r="BQ872" s="83" t="str">
        <f t="shared" si="414"/>
        <v/>
      </c>
      <c r="BR872" s="82">
        <f>IFERROR(FIND("Flora",consulta_completa__11[[#This Row],[13 - Ocorrências/Ambientes Atingidos]]),0)</f>
        <v>0</v>
      </c>
      <c r="BS872" s="83" t="str">
        <f t="shared" si="415"/>
        <v/>
      </c>
      <c r="BT872" s="82">
        <f>IFERROR(FIND("Fauna",consulta_completa__11[[#This Row],[13 - Ocorrências/Ambientes Atingidos]]),0)</f>
        <v>0</v>
      </c>
      <c r="BU872" s="83" t="str">
        <f t="shared" si="416"/>
        <v/>
      </c>
      <c r="BV872" s="82">
        <f>IFERROR(FIND("UC federal",consulta_completa__11[[#This Row],[13 - Ocorrências/Ambientes Atingidos]]),0)</f>
        <v>0</v>
      </c>
      <c r="BW872" s="83" t="str">
        <f t="shared" si="417"/>
        <v/>
      </c>
      <c r="BX872" s="82">
        <f>IFERROR(FIND("UC estadual/municipal",consulta_completa__11[[#This Row],[13 - Ocorrências/Ambientes Atingidos]]),0)</f>
        <v>0</v>
      </c>
      <c r="BY872" s="83" t="str">
        <f t="shared" si="418"/>
        <v/>
      </c>
      <c r="BZ872" s="82">
        <f>IFERROR(FIND("Outro(s)",consulta_completa__11[[#This Row],[13 - Ocorrências/Ambientes Atingidos]]),0)</f>
        <v>0</v>
      </c>
      <c r="CA872" s="83" t="str">
        <f t="shared" si="419"/>
        <v/>
      </c>
      <c r="CB872" s="82">
        <f>IFERROR(FIND("Sem dano",consulta_completa__11[[#This Row],[13 - Ocorrências/Ambientes Atingidos]]),0)</f>
        <v>0</v>
      </c>
      <c r="CC872" s="83" t="str">
        <f t="shared" si="420"/>
        <v/>
      </c>
      <c r="CD872" s="82" t="e">
        <f>IF(consulta_completa__11[[#This Row],[13 - Ocorrências/Ambientes Atingidos]]="","X","")</f>
        <v>#VALUE!</v>
      </c>
      <c r="CE872" s="84">
        <f>IFERROR(FIND("IBAMA",consulta_completa__11[[#This Row],[14 - Inst. Atuando no Local]]),0)</f>
        <v>0</v>
      </c>
      <c r="CF872" s="84" t="str">
        <f t="shared" si="421"/>
        <v/>
      </c>
      <c r="CG872" s="84">
        <f>IFERROR(FIND("OEMA",consulta_completa__11[[#This Row],[14 - Inst. Atuando no Local]]),0)</f>
        <v>0</v>
      </c>
      <c r="CH872" s="84" t="str">
        <f t="shared" si="422"/>
        <v/>
      </c>
      <c r="CI872" s="84">
        <f>IFERROR(FIND("DEFESA CIVIL",consulta_completa__11[[#This Row],[14 - Inst. Atuando no Local]]),0)</f>
        <v>0</v>
      </c>
      <c r="CJ872" s="84" t="str">
        <f t="shared" si="423"/>
        <v/>
      </c>
      <c r="CK872" s="84">
        <f>IFERROR(FIND("CORPO DE BOMBEIROS",consulta_completa__11[[#This Row],[14 - Inst. Atuando no Local]]),0)</f>
        <v>0</v>
      </c>
      <c r="CL872" s="84" t="str">
        <f t="shared" si="424"/>
        <v/>
      </c>
      <c r="CM872" s="84">
        <f>IFERROR(FIND("POLÍCIA RODOVIÁRIA",consulta_completa__11[[#This Row],[14 - Inst. Atuando no Local]]),0)</f>
        <v>0</v>
      </c>
      <c r="CN872" s="84" t="str">
        <f t="shared" si="425"/>
        <v/>
      </c>
      <c r="CO872" s="84">
        <f>IFERROR(FIND("POLÍCIA MILITAR",consulta_completa__11[[#This Row],[14 - Inst. Atuando no Local]]),0)</f>
        <v>0</v>
      </c>
      <c r="CP872" s="84" t="str">
        <f t="shared" si="426"/>
        <v/>
      </c>
      <c r="CQ872" s="84">
        <f>IFERROR(FIND("POLÍCIA CIVIL",consulta_completa__11[[#This Row],[14 - Inst. Atuando no Local]]),0)</f>
        <v>0</v>
      </c>
      <c r="CR872" s="84" t="str">
        <f t="shared" si="427"/>
        <v/>
      </c>
      <c r="CS872" s="84">
        <f>IFERROR(FIND("MARINHA DO BRASIL",consulta_completa__11[[#This Row],[14 - Inst. Atuando no Local]]),0)</f>
        <v>0</v>
      </c>
      <c r="CT872" s="84" t="str">
        <f t="shared" si="428"/>
        <v/>
      </c>
      <c r="CU872" s="84">
        <f>IFERROR(FIND("EMPRESA ESPECIALIZADA EM ATENDIMENTO",consulta_completa__11[[#This Row],[14 - Inst. Atuando no Local]]),0)</f>
        <v>0</v>
      </c>
      <c r="CV872" s="84" t="str">
        <f t="shared" si="429"/>
        <v/>
      </c>
      <c r="CW872" s="84">
        <f>IFERROR(FIND("IBAMA",consulta_completa__11[[#This Row],[14 - Inst. Atuando no Local]]),0)</f>
        <v>0</v>
      </c>
      <c r="CX872" s="84" t="str">
        <f t="shared" si="430"/>
        <v/>
      </c>
      <c r="CY872" s="84" t="e">
        <f>IF(consulta_completa__11[[#This Row],[14 - Inst. Atuando no Local]]="","X","")</f>
        <v>#VALUE!</v>
      </c>
      <c r="CZ872" s="84">
        <f>IFERROR(FIND("OUTRA (S)",consulta_completa__11[[#This Row],[14 - Inst. Atuando no Local]]),0)</f>
        <v>0</v>
      </c>
      <c r="DA872" s="84" t="str">
        <f t="shared" si="431"/>
        <v/>
      </c>
      <c r="DB872" s="35" t="str">
        <f t="shared" si="432"/>
        <v>Sim</v>
      </c>
      <c r="DC872" s="35" t="str">
        <f t="shared" si="433"/>
        <v>Não</v>
      </c>
      <c r="DD872" s="35" t="str">
        <f t="shared" si="434"/>
        <v>Sim</v>
      </c>
      <c r="DE872" s="87" t="str">
        <f t="shared" si="437"/>
        <v>Sem informação</v>
      </c>
    </row>
    <row r="873" spans="50:109">
      <c r="AX873" s="82">
        <f>IFERROR(FIND("Óbitos/feridos",consulta_completa__11[[#This Row],[13 - Ocorrências/Ambientes Atingidos]]),0)</f>
        <v>0</v>
      </c>
      <c r="AY873" s="83" t="str">
        <f t="shared" si="406"/>
        <v/>
      </c>
      <c r="AZ873" s="82">
        <f>IFERROR(FIND("População afetada/evacuada",consulta_completa__11[[#This Row],[13 - Ocorrências/Ambientes Atingidos]]),0)</f>
        <v>0</v>
      </c>
      <c r="BA873" s="82" t="str">
        <f t="shared" si="407"/>
        <v/>
      </c>
      <c r="BB873" s="82">
        <f>IFERROR(FIND("Suspensão de abastecimento de água",consulta_completa__11[[#This Row],[13 - Ocorrências/Ambientes Atingidos]]),0)</f>
        <v>0</v>
      </c>
      <c r="BC873" s="83" t="str">
        <f t="shared" si="435"/>
        <v/>
      </c>
      <c r="BD873" s="82">
        <f>IFERROR(FIND("Rio/córrego",consulta_completa__11[[#This Row],[13 - Ocorrências/Ambientes Atingidos]]),0)</f>
        <v>0</v>
      </c>
      <c r="BE873" s="83" t="str">
        <f t="shared" si="408"/>
        <v/>
      </c>
      <c r="BF873" s="82">
        <f>IFERROR(FIND("Lago",consulta_completa__11[[#This Row],[13 - Ocorrências/Ambientes Atingidos]]),0)</f>
        <v>0</v>
      </c>
      <c r="BG873" s="83" t="str">
        <f t="shared" si="409"/>
        <v/>
      </c>
      <c r="BH873" s="82">
        <f>IFERROR(FIND("Mar",consulta_completa__11[[#This Row],[13 - Ocorrências/Ambientes Atingidos]]),0)</f>
        <v>0</v>
      </c>
      <c r="BI873" s="83" t="str">
        <f t="shared" si="410"/>
        <v/>
      </c>
      <c r="BJ873" s="82">
        <f>IFERROR(FIND("Praia",consulta_completa__11[[#This Row],[13 - Ocorrências/Ambientes Atingidos]]),0)</f>
        <v>0</v>
      </c>
      <c r="BK873" s="83" t="str">
        <f t="shared" si="411"/>
        <v/>
      </c>
      <c r="BL873" s="82">
        <f>IFERROR(FIND("Solo",consulta_completa__11[[#This Row],[13 - Ocorrências/Ambientes Atingidos]]),0)</f>
        <v>0</v>
      </c>
      <c r="BM873" s="83" t="str">
        <f t="shared" si="412"/>
        <v/>
      </c>
      <c r="BN873" s="82">
        <f>IFERROR(FIND("Águas subterrâneas",consulta_completa__11[[#This Row],[13 - Ocorrências/Ambientes Atingidos]]),0)</f>
        <v>0</v>
      </c>
      <c r="BO873" s="83" t="str">
        <f t="shared" si="413"/>
        <v/>
      </c>
      <c r="BP873" s="82">
        <f>IFERROR(FIND("Atmosfera",consulta_completa__11[[#This Row],[13 - Ocorrências/Ambientes Atingidos]]),0)</f>
        <v>0</v>
      </c>
      <c r="BQ873" s="83" t="str">
        <f t="shared" si="414"/>
        <v/>
      </c>
      <c r="BR873" s="82">
        <f>IFERROR(FIND("Flora",consulta_completa__11[[#This Row],[13 - Ocorrências/Ambientes Atingidos]]),0)</f>
        <v>0</v>
      </c>
      <c r="BS873" s="83" t="str">
        <f t="shared" si="415"/>
        <v/>
      </c>
      <c r="BT873" s="82">
        <f>IFERROR(FIND("Fauna",consulta_completa__11[[#This Row],[13 - Ocorrências/Ambientes Atingidos]]),0)</f>
        <v>0</v>
      </c>
      <c r="BU873" s="83" t="str">
        <f t="shared" si="416"/>
        <v/>
      </c>
      <c r="BV873" s="82">
        <f>IFERROR(FIND("UC federal",consulta_completa__11[[#This Row],[13 - Ocorrências/Ambientes Atingidos]]),0)</f>
        <v>0</v>
      </c>
      <c r="BW873" s="83" t="str">
        <f t="shared" si="417"/>
        <v/>
      </c>
      <c r="BX873" s="82">
        <f>IFERROR(FIND("UC estadual/municipal",consulta_completa__11[[#This Row],[13 - Ocorrências/Ambientes Atingidos]]),0)</f>
        <v>0</v>
      </c>
      <c r="BY873" s="83" t="str">
        <f t="shared" si="418"/>
        <v/>
      </c>
      <c r="BZ873" s="82">
        <f>IFERROR(FIND("Outro(s)",consulta_completa__11[[#This Row],[13 - Ocorrências/Ambientes Atingidos]]),0)</f>
        <v>0</v>
      </c>
      <c r="CA873" s="83" t="str">
        <f t="shared" si="419"/>
        <v/>
      </c>
      <c r="CB873" s="82">
        <f>IFERROR(FIND("Sem dano",consulta_completa__11[[#This Row],[13 - Ocorrências/Ambientes Atingidos]]),0)</f>
        <v>0</v>
      </c>
      <c r="CC873" s="83" t="str">
        <f t="shared" si="420"/>
        <v/>
      </c>
      <c r="CD873" s="82" t="e">
        <f>IF(consulta_completa__11[[#This Row],[13 - Ocorrências/Ambientes Atingidos]]="","X","")</f>
        <v>#VALUE!</v>
      </c>
      <c r="CE873" s="84">
        <f>IFERROR(FIND("IBAMA",consulta_completa__11[[#This Row],[14 - Inst. Atuando no Local]]),0)</f>
        <v>0</v>
      </c>
      <c r="CF873" s="84" t="str">
        <f t="shared" si="421"/>
        <v/>
      </c>
      <c r="CG873" s="84">
        <f>IFERROR(FIND("OEMA",consulta_completa__11[[#This Row],[14 - Inst. Atuando no Local]]),0)</f>
        <v>0</v>
      </c>
      <c r="CH873" s="84" t="str">
        <f t="shared" si="422"/>
        <v/>
      </c>
      <c r="CI873" s="84">
        <f>IFERROR(FIND("DEFESA CIVIL",consulta_completa__11[[#This Row],[14 - Inst. Atuando no Local]]),0)</f>
        <v>0</v>
      </c>
      <c r="CJ873" s="84" t="str">
        <f t="shared" si="423"/>
        <v/>
      </c>
      <c r="CK873" s="84">
        <f>IFERROR(FIND("CORPO DE BOMBEIROS",consulta_completa__11[[#This Row],[14 - Inst. Atuando no Local]]),0)</f>
        <v>0</v>
      </c>
      <c r="CL873" s="84" t="str">
        <f t="shared" si="424"/>
        <v/>
      </c>
      <c r="CM873" s="84">
        <f>IFERROR(FIND("POLÍCIA RODOVIÁRIA",consulta_completa__11[[#This Row],[14 - Inst. Atuando no Local]]),0)</f>
        <v>0</v>
      </c>
      <c r="CN873" s="84" t="str">
        <f t="shared" si="425"/>
        <v/>
      </c>
      <c r="CO873" s="84">
        <f>IFERROR(FIND("POLÍCIA MILITAR",consulta_completa__11[[#This Row],[14 - Inst. Atuando no Local]]),0)</f>
        <v>0</v>
      </c>
      <c r="CP873" s="84" t="str">
        <f t="shared" si="426"/>
        <v/>
      </c>
      <c r="CQ873" s="84">
        <f>IFERROR(FIND("POLÍCIA CIVIL",consulta_completa__11[[#This Row],[14 - Inst. Atuando no Local]]),0)</f>
        <v>0</v>
      </c>
      <c r="CR873" s="84" t="str">
        <f t="shared" si="427"/>
        <v/>
      </c>
      <c r="CS873" s="84">
        <f>IFERROR(FIND("MARINHA DO BRASIL",consulta_completa__11[[#This Row],[14 - Inst. Atuando no Local]]),0)</f>
        <v>0</v>
      </c>
      <c r="CT873" s="84" t="str">
        <f t="shared" si="428"/>
        <v/>
      </c>
      <c r="CU873" s="84">
        <f>IFERROR(FIND("EMPRESA ESPECIALIZADA EM ATENDIMENTO",consulta_completa__11[[#This Row],[14 - Inst. Atuando no Local]]),0)</f>
        <v>0</v>
      </c>
      <c r="CV873" s="84" t="str">
        <f t="shared" si="429"/>
        <v/>
      </c>
      <c r="CW873" s="84">
        <f>IFERROR(FIND("IBAMA",consulta_completa__11[[#This Row],[14 - Inst. Atuando no Local]]),0)</f>
        <v>0</v>
      </c>
      <c r="CX873" s="84" t="str">
        <f t="shared" si="430"/>
        <v/>
      </c>
      <c r="CY873" s="84" t="e">
        <f>IF(consulta_completa__11[[#This Row],[14 - Inst. Atuando no Local]]="","X","")</f>
        <v>#VALUE!</v>
      </c>
      <c r="CZ873" s="84">
        <f>IFERROR(FIND("OUTRA (S)",consulta_completa__11[[#This Row],[14 - Inst. Atuando no Local]]),0)</f>
        <v>0</v>
      </c>
      <c r="DA873" s="84" t="str">
        <f t="shared" si="431"/>
        <v/>
      </c>
      <c r="DB873" s="35" t="str">
        <f t="shared" si="432"/>
        <v>Sim</v>
      </c>
      <c r="DC873" s="35" t="str">
        <f t="shared" si="433"/>
        <v>Não</v>
      </c>
      <c r="DD873" s="35" t="str">
        <f t="shared" si="434"/>
        <v>Sim</v>
      </c>
      <c r="DE873" s="87" t="str">
        <f t="shared" si="437"/>
        <v>Sem informação</v>
      </c>
    </row>
    <row r="874" spans="50:109">
      <c r="AX874" s="82">
        <f>IFERROR(FIND("Óbitos/feridos",consulta_completa__11[[#This Row],[13 - Ocorrências/Ambientes Atingidos]]),0)</f>
        <v>0</v>
      </c>
      <c r="AY874" s="83" t="str">
        <f t="shared" si="406"/>
        <v/>
      </c>
      <c r="AZ874" s="82">
        <f>IFERROR(FIND("População afetada/evacuada",consulta_completa__11[[#This Row],[13 - Ocorrências/Ambientes Atingidos]]),0)</f>
        <v>0</v>
      </c>
      <c r="BA874" s="82" t="str">
        <f t="shared" si="407"/>
        <v/>
      </c>
      <c r="BB874" s="82">
        <f>IFERROR(FIND("Suspensão de abastecimento de água",consulta_completa__11[[#This Row],[13 - Ocorrências/Ambientes Atingidos]]),0)</f>
        <v>0</v>
      </c>
      <c r="BC874" s="83" t="str">
        <f t="shared" si="435"/>
        <v/>
      </c>
      <c r="BD874" s="82">
        <f>IFERROR(FIND("Rio/córrego",consulta_completa__11[[#This Row],[13 - Ocorrências/Ambientes Atingidos]]),0)</f>
        <v>0</v>
      </c>
      <c r="BE874" s="83" t="str">
        <f t="shared" si="408"/>
        <v/>
      </c>
      <c r="BF874" s="82">
        <f>IFERROR(FIND("Lago",consulta_completa__11[[#This Row],[13 - Ocorrências/Ambientes Atingidos]]),0)</f>
        <v>0</v>
      </c>
      <c r="BG874" s="83" t="str">
        <f t="shared" si="409"/>
        <v/>
      </c>
      <c r="BH874" s="82">
        <f>IFERROR(FIND("Mar",consulta_completa__11[[#This Row],[13 - Ocorrências/Ambientes Atingidos]]),0)</f>
        <v>0</v>
      </c>
      <c r="BI874" s="83" t="str">
        <f t="shared" si="410"/>
        <v/>
      </c>
      <c r="BJ874" s="82">
        <f>IFERROR(FIND("Praia",consulta_completa__11[[#This Row],[13 - Ocorrências/Ambientes Atingidos]]),0)</f>
        <v>0</v>
      </c>
      <c r="BK874" s="83" t="str">
        <f t="shared" si="411"/>
        <v/>
      </c>
      <c r="BL874" s="82">
        <f>IFERROR(FIND("Solo",consulta_completa__11[[#This Row],[13 - Ocorrências/Ambientes Atingidos]]),0)</f>
        <v>0</v>
      </c>
      <c r="BM874" s="83" t="str">
        <f t="shared" si="412"/>
        <v/>
      </c>
      <c r="BN874" s="82">
        <f>IFERROR(FIND("Águas subterrâneas",consulta_completa__11[[#This Row],[13 - Ocorrências/Ambientes Atingidos]]),0)</f>
        <v>0</v>
      </c>
      <c r="BO874" s="83" t="str">
        <f t="shared" si="413"/>
        <v/>
      </c>
      <c r="BP874" s="82">
        <f>IFERROR(FIND("Atmosfera",consulta_completa__11[[#This Row],[13 - Ocorrências/Ambientes Atingidos]]),0)</f>
        <v>0</v>
      </c>
      <c r="BQ874" s="83" t="str">
        <f t="shared" si="414"/>
        <v/>
      </c>
      <c r="BR874" s="82">
        <f>IFERROR(FIND("Flora",consulta_completa__11[[#This Row],[13 - Ocorrências/Ambientes Atingidos]]),0)</f>
        <v>0</v>
      </c>
      <c r="BS874" s="83" t="str">
        <f t="shared" si="415"/>
        <v/>
      </c>
      <c r="BT874" s="82">
        <f>IFERROR(FIND("Fauna",consulta_completa__11[[#This Row],[13 - Ocorrências/Ambientes Atingidos]]),0)</f>
        <v>0</v>
      </c>
      <c r="BU874" s="83" t="str">
        <f t="shared" si="416"/>
        <v/>
      </c>
      <c r="BV874" s="82">
        <f>IFERROR(FIND("UC federal",consulta_completa__11[[#This Row],[13 - Ocorrências/Ambientes Atingidos]]),0)</f>
        <v>0</v>
      </c>
      <c r="BW874" s="83" t="str">
        <f t="shared" si="417"/>
        <v/>
      </c>
      <c r="BX874" s="82">
        <f>IFERROR(FIND("UC estadual/municipal",consulta_completa__11[[#This Row],[13 - Ocorrências/Ambientes Atingidos]]),0)</f>
        <v>0</v>
      </c>
      <c r="BY874" s="83" t="str">
        <f t="shared" si="418"/>
        <v/>
      </c>
      <c r="BZ874" s="82">
        <f>IFERROR(FIND("Outro(s)",consulta_completa__11[[#This Row],[13 - Ocorrências/Ambientes Atingidos]]),0)</f>
        <v>0</v>
      </c>
      <c r="CA874" s="83" t="str">
        <f t="shared" si="419"/>
        <v/>
      </c>
      <c r="CB874" s="82">
        <f>IFERROR(FIND("Sem dano",consulta_completa__11[[#This Row],[13 - Ocorrências/Ambientes Atingidos]]),0)</f>
        <v>0</v>
      </c>
      <c r="CC874" s="83" t="str">
        <f t="shared" si="420"/>
        <v/>
      </c>
      <c r="CD874" s="82" t="e">
        <f>IF(consulta_completa__11[[#This Row],[13 - Ocorrências/Ambientes Atingidos]]="","X","")</f>
        <v>#VALUE!</v>
      </c>
      <c r="CE874" s="84">
        <f>IFERROR(FIND("IBAMA",consulta_completa__11[[#This Row],[14 - Inst. Atuando no Local]]),0)</f>
        <v>0</v>
      </c>
      <c r="CF874" s="84" t="str">
        <f t="shared" si="421"/>
        <v/>
      </c>
      <c r="CG874" s="84">
        <f>IFERROR(FIND("OEMA",consulta_completa__11[[#This Row],[14 - Inst. Atuando no Local]]),0)</f>
        <v>0</v>
      </c>
      <c r="CH874" s="84" t="str">
        <f t="shared" si="422"/>
        <v/>
      </c>
      <c r="CI874" s="84">
        <f>IFERROR(FIND("DEFESA CIVIL",consulta_completa__11[[#This Row],[14 - Inst. Atuando no Local]]),0)</f>
        <v>0</v>
      </c>
      <c r="CJ874" s="84" t="str">
        <f t="shared" si="423"/>
        <v/>
      </c>
      <c r="CK874" s="84">
        <f>IFERROR(FIND("CORPO DE BOMBEIROS",consulta_completa__11[[#This Row],[14 - Inst. Atuando no Local]]),0)</f>
        <v>0</v>
      </c>
      <c r="CL874" s="84" t="str">
        <f t="shared" si="424"/>
        <v/>
      </c>
      <c r="CM874" s="84">
        <f>IFERROR(FIND("POLÍCIA RODOVIÁRIA",consulta_completa__11[[#This Row],[14 - Inst. Atuando no Local]]),0)</f>
        <v>0</v>
      </c>
      <c r="CN874" s="84" t="str">
        <f t="shared" si="425"/>
        <v/>
      </c>
      <c r="CO874" s="84">
        <f>IFERROR(FIND("POLÍCIA MILITAR",consulta_completa__11[[#This Row],[14 - Inst. Atuando no Local]]),0)</f>
        <v>0</v>
      </c>
      <c r="CP874" s="84" t="str">
        <f t="shared" si="426"/>
        <v/>
      </c>
      <c r="CQ874" s="84">
        <f>IFERROR(FIND("POLÍCIA CIVIL",consulta_completa__11[[#This Row],[14 - Inst. Atuando no Local]]),0)</f>
        <v>0</v>
      </c>
      <c r="CR874" s="84" t="str">
        <f t="shared" si="427"/>
        <v/>
      </c>
      <c r="CS874" s="84">
        <f>IFERROR(FIND("MARINHA DO BRASIL",consulta_completa__11[[#This Row],[14 - Inst. Atuando no Local]]),0)</f>
        <v>0</v>
      </c>
      <c r="CT874" s="84" t="str">
        <f t="shared" si="428"/>
        <v/>
      </c>
      <c r="CU874" s="84">
        <f>IFERROR(FIND("EMPRESA ESPECIALIZADA EM ATENDIMENTO",consulta_completa__11[[#This Row],[14 - Inst. Atuando no Local]]),0)</f>
        <v>0</v>
      </c>
      <c r="CV874" s="84" t="str">
        <f t="shared" si="429"/>
        <v/>
      </c>
      <c r="CW874" s="84">
        <f>IFERROR(FIND("IBAMA",consulta_completa__11[[#This Row],[14 - Inst. Atuando no Local]]),0)</f>
        <v>0</v>
      </c>
      <c r="CX874" s="84" t="str">
        <f t="shared" si="430"/>
        <v/>
      </c>
      <c r="CY874" s="84" t="e">
        <f>IF(consulta_completa__11[[#This Row],[14 - Inst. Atuando no Local]]="","X","")</f>
        <v>#VALUE!</v>
      </c>
      <c r="CZ874" s="84">
        <f>IFERROR(FIND("OUTRA (S)",consulta_completa__11[[#This Row],[14 - Inst. Atuando no Local]]),0)</f>
        <v>0</v>
      </c>
      <c r="DA874" s="84" t="str">
        <f t="shared" si="431"/>
        <v/>
      </c>
      <c r="DB874" s="35" t="str">
        <f t="shared" si="432"/>
        <v>Sim</v>
      </c>
      <c r="DC874" s="35" t="str">
        <f t="shared" si="433"/>
        <v>Não</v>
      </c>
      <c r="DD874" s="35" t="str">
        <f t="shared" si="434"/>
        <v>Sim</v>
      </c>
      <c r="DE874" s="87" t="str">
        <f t="shared" si="437"/>
        <v>Sem informação</v>
      </c>
    </row>
    <row r="875" spans="50:109">
      <c r="AX875" s="82">
        <f>IFERROR(FIND("Óbitos/feridos",consulta_completa__11[[#This Row],[13 - Ocorrências/Ambientes Atingidos]]),0)</f>
        <v>0</v>
      </c>
      <c r="AY875" s="83" t="str">
        <f t="shared" si="406"/>
        <v/>
      </c>
      <c r="AZ875" s="82">
        <f>IFERROR(FIND("População afetada/evacuada",consulta_completa__11[[#This Row],[13 - Ocorrências/Ambientes Atingidos]]),0)</f>
        <v>0</v>
      </c>
      <c r="BA875" s="82" t="str">
        <f t="shared" si="407"/>
        <v/>
      </c>
      <c r="BB875" s="82">
        <f>IFERROR(FIND("Suspensão de abastecimento de água",consulta_completa__11[[#This Row],[13 - Ocorrências/Ambientes Atingidos]]),0)</f>
        <v>0</v>
      </c>
      <c r="BC875" s="83" t="str">
        <f t="shared" si="435"/>
        <v/>
      </c>
      <c r="BD875" s="82">
        <f>IFERROR(FIND("Rio/córrego",consulta_completa__11[[#This Row],[13 - Ocorrências/Ambientes Atingidos]]),0)</f>
        <v>0</v>
      </c>
      <c r="BE875" s="83" t="str">
        <f t="shared" si="408"/>
        <v/>
      </c>
      <c r="BF875" s="82">
        <f>IFERROR(FIND("Lago",consulta_completa__11[[#This Row],[13 - Ocorrências/Ambientes Atingidos]]),0)</f>
        <v>0</v>
      </c>
      <c r="BG875" s="83" t="str">
        <f t="shared" si="409"/>
        <v/>
      </c>
      <c r="BH875" s="82">
        <f>IFERROR(FIND("Mar",consulta_completa__11[[#This Row],[13 - Ocorrências/Ambientes Atingidos]]),0)</f>
        <v>0</v>
      </c>
      <c r="BI875" s="83" t="str">
        <f t="shared" si="410"/>
        <v/>
      </c>
      <c r="BJ875" s="82">
        <f>IFERROR(FIND("Praia",consulta_completa__11[[#This Row],[13 - Ocorrências/Ambientes Atingidos]]),0)</f>
        <v>0</v>
      </c>
      <c r="BK875" s="83" t="str">
        <f t="shared" si="411"/>
        <v/>
      </c>
      <c r="BL875" s="82">
        <f>IFERROR(FIND("Solo",consulta_completa__11[[#This Row],[13 - Ocorrências/Ambientes Atingidos]]),0)</f>
        <v>0</v>
      </c>
      <c r="BM875" s="83" t="str">
        <f t="shared" si="412"/>
        <v/>
      </c>
      <c r="BN875" s="82">
        <f>IFERROR(FIND("Águas subterrâneas",consulta_completa__11[[#This Row],[13 - Ocorrências/Ambientes Atingidos]]),0)</f>
        <v>0</v>
      </c>
      <c r="BO875" s="83" t="str">
        <f t="shared" si="413"/>
        <v/>
      </c>
      <c r="BP875" s="82">
        <f>IFERROR(FIND("Atmosfera",consulta_completa__11[[#This Row],[13 - Ocorrências/Ambientes Atingidos]]),0)</f>
        <v>0</v>
      </c>
      <c r="BQ875" s="83" t="str">
        <f t="shared" si="414"/>
        <v/>
      </c>
      <c r="BR875" s="82">
        <f>IFERROR(FIND("Flora",consulta_completa__11[[#This Row],[13 - Ocorrências/Ambientes Atingidos]]),0)</f>
        <v>0</v>
      </c>
      <c r="BS875" s="83" t="str">
        <f t="shared" si="415"/>
        <v/>
      </c>
      <c r="BT875" s="82">
        <f>IFERROR(FIND("Fauna",consulta_completa__11[[#This Row],[13 - Ocorrências/Ambientes Atingidos]]),0)</f>
        <v>0</v>
      </c>
      <c r="BU875" s="83" t="str">
        <f t="shared" si="416"/>
        <v/>
      </c>
      <c r="BV875" s="82">
        <f>IFERROR(FIND("UC federal",consulta_completa__11[[#This Row],[13 - Ocorrências/Ambientes Atingidos]]),0)</f>
        <v>0</v>
      </c>
      <c r="BW875" s="83" t="str">
        <f t="shared" si="417"/>
        <v/>
      </c>
      <c r="BX875" s="82">
        <f>IFERROR(FIND("UC estadual/municipal",consulta_completa__11[[#This Row],[13 - Ocorrências/Ambientes Atingidos]]),0)</f>
        <v>0</v>
      </c>
      <c r="BY875" s="83" t="str">
        <f t="shared" si="418"/>
        <v/>
      </c>
      <c r="BZ875" s="82">
        <f>IFERROR(FIND("Outro(s)",consulta_completa__11[[#This Row],[13 - Ocorrências/Ambientes Atingidos]]),0)</f>
        <v>0</v>
      </c>
      <c r="CA875" s="83" t="str">
        <f t="shared" si="419"/>
        <v/>
      </c>
      <c r="CB875" s="82">
        <f>IFERROR(FIND("Sem dano",consulta_completa__11[[#This Row],[13 - Ocorrências/Ambientes Atingidos]]),0)</f>
        <v>0</v>
      </c>
      <c r="CC875" s="83" t="str">
        <f t="shared" si="420"/>
        <v/>
      </c>
      <c r="CD875" s="82" t="e">
        <f>IF(consulta_completa__11[[#This Row],[13 - Ocorrências/Ambientes Atingidos]]="","X","")</f>
        <v>#VALUE!</v>
      </c>
      <c r="CE875" s="84">
        <f>IFERROR(FIND("IBAMA",consulta_completa__11[[#This Row],[14 - Inst. Atuando no Local]]),0)</f>
        <v>0</v>
      </c>
      <c r="CF875" s="84" t="str">
        <f t="shared" si="421"/>
        <v/>
      </c>
      <c r="CG875" s="84">
        <f>IFERROR(FIND("OEMA",consulta_completa__11[[#This Row],[14 - Inst. Atuando no Local]]),0)</f>
        <v>0</v>
      </c>
      <c r="CH875" s="84" t="str">
        <f t="shared" si="422"/>
        <v/>
      </c>
      <c r="CI875" s="84">
        <f>IFERROR(FIND("DEFESA CIVIL",consulta_completa__11[[#This Row],[14 - Inst. Atuando no Local]]),0)</f>
        <v>0</v>
      </c>
      <c r="CJ875" s="84" t="str">
        <f t="shared" si="423"/>
        <v/>
      </c>
      <c r="CK875" s="84">
        <f>IFERROR(FIND("CORPO DE BOMBEIROS",consulta_completa__11[[#This Row],[14 - Inst. Atuando no Local]]),0)</f>
        <v>0</v>
      </c>
      <c r="CL875" s="84" t="str">
        <f t="shared" si="424"/>
        <v/>
      </c>
      <c r="CM875" s="84">
        <f>IFERROR(FIND("POLÍCIA RODOVIÁRIA",consulta_completa__11[[#This Row],[14 - Inst. Atuando no Local]]),0)</f>
        <v>0</v>
      </c>
      <c r="CN875" s="84" t="str">
        <f t="shared" si="425"/>
        <v/>
      </c>
      <c r="CO875" s="84">
        <f>IFERROR(FIND("POLÍCIA MILITAR",consulta_completa__11[[#This Row],[14 - Inst. Atuando no Local]]),0)</f>
        <v>0</v>
      </c>
      <c r="CP875" s="84" t="str">
        <f t="shared" si="426"/>
        <v/>
      </c>
      <c r="CQ875" s="84">
        <f>IFERROR(FIND("POLÍCIA CIVIL",consulta_completa__11[[#This Row],[14 - Inst. Atuando no Local]]),0)</f>
        <v>0</v>
      </c>
      <c r="CR875" s="84" t="str">
        <f t="shared" si="427"/>
        <v/>
      </c>
      <c r="CS875" s="84">
        <f>IFERROR(FIND("MARINHA DO BRASIL",consulta_completa__11[[#This Row],[14 - Inst. Atuando no Local]]),0)</f>
        <v>0</v>
      </c>
      <c r="CT875" s="84" t="str">
        <f t="shared" si="428"/>
        <v/>
      </c>
      <c r="CU875" s="84">
        <f>IFERROR(FIND("EMPRESA ESPECIALIZADA EM ATENDIMENTO",consulta_completa__11[[#This Row],[14 - Inst. Atuando no Local]]),0)</f>
        <v>0</v>
      </c>
      <c r="CV875" s="84" t="str">
        <f t="shared" si="429"/>
        <v/>
      </c>
      <c r="CW875" s="84">
        <f>IFERROR(FIND("IBAMA",consulta_completa__11[[#This Row],[14 - Inst. Atuando no Local]]),0)</f>
        <v>0</v>
      </c>
      <c r="CX875" s="84" t="str">
        <f t="shared" si="430"/>
        <v/>
      </c>
      <c r="CY875" s="84" t="e">
        <f>IF(consulta_completa__11[[#This Row],[14 - Inst. Atuando no Local]]="","X","")</f>
        <v>#VALUE!</v>
      </c>
      <c r="CZ875" s="84">
        <f>IFERROR(FIND("OUTRA (S)",consulta_completa__11[[#This Row],[14 - Inst. Atuando no Local]]),0)</f>
        <v>0</v>
      </c>
      <c r="DA875" s="84" t="str">
        <f t="shared" si="431"/>
        <v/>
      </c>
      <c r="DB875" s="35" t="str">
        <f t="shared" si="432"/>
        <v>Sim</v>
      </c>
      <c r="DC875" s="35" t="str">
        <f t="shared" si="433"/>
        <v>Não</v>
      </c>
      <c r="DD875" s="35" t="str">
        <f t="shared" si="434"/>
        <v>Sim</v>
      </c>
      <c r="DE875" s="87" t="str">
        <f t="shared" si="437"/>
        <v>Sem informação</v>
      </c>
    </row>
    <row r="876" spans="50:109">
      <c r="AX876" s="82">
        <f>IFERROR(FIND("Óbitos/feridos",consulta_completa__11[[#This Row],[13 - Ocorrências/Ambientes Atingidos]]),0)</f>
        <v>0</v>
      </c>
      <c r="AY876" s="83" t="str">
        <f t="shared" si="406"/>
        <v/>
      </c>
      <c r="AZ876" s="82">
        <f>IFERROR(FIND("População afetada/evacuada",consulta_completa__11[[#This Row],[13 - Ocorrências/Ambientes Atingidos]]),0)</f>
        <v>0</v>
      </c>
      <c r="BA876" s="82" t="str">
        <f t="shared" si="407"/>
        <v/>
      </c>
      <c r="BB876" s="82">
        <f>IFERROR(FIND("Suspensão de abastecimento de água",consulta_completa__11[[#This Row],[13 - Ocorrências/Ambientes Atingidos]]),0)</f>
        <v>0</v>
      </c>
      <c r="BC876" s="83" t="str">
        <f t="shared" si="435"/>
        <v/>
      </c>
      <c r="BD876" s="82">
        <f>IFERROR(FIND("Rio/córrego",consulta_completa__11[[#This Row],[13 - Ocorrências/Ambientes Atingidos]]),0)</f>
        <v>0</v>
      </c>
      <c r="BE876" s="83" t="str">
        <f t="shared" si="408"/>
        <v/>
      </c>
      <c r="BF876" s="82">
        <f>IFERROR(FIND("Lago",consulta_completa__11[[#This Row],[13 - Ocorrências/Ambientes Atingidos]]),0)</f>
        <v>0</v>
      </c>
      <c r="BG876" s="83" t="str">
        <f t="shared" si="409"/>
        <v/>
      </c>
      <c r="BH876" s="82">
        <f>IFERROR(FIND("Mar",consulta_completa__11[[#This Row],[13 - Ocorrências/Ambientes Atingidos]]),0)</f>
        <v>0</v>
      </c>
      <c r="BI876" s="83" t="str">
        <f t="shared" si="410"/>
        <v/>
      </c>
      <c r="BJ876" s="82">
        <f>IFERROR(FIND("Praia",consulta_completa__11[[#This Row],[13 - Ocorrências/Ambientes Atingidos]]),0)</f>
        <v>0</v>
      </c>
      <c r="BK876" s="83" t="str">
        <f t="shared" si="411"/>
        <v/>
      </c>
      <c r="BL876" s="82">
        <f>IFERROR(FIND("Solo",consulta_completa__11[[#This Row],[13 - Ocorrências/Ambientes Atingidos]]),0)</f>
        <v>0</v>
      </c>
      <c r="BM876" s="83" t="str">
        <f t="shared" si="412"/>
        <v/>
      </c>
      <c r="BN876" s="82">
        <f>IFERROR(FIND("Águas subterrâneas",consulta_completa__11[[#This Row],[13 - Ocorrências/Ambientes Atingidos]]),0)</f>
        <v>0</v>
      </c>
      <c r="BO876" s="83" t="str">
        <f t="shared" si="413"/>
        <v/>
      </c>
      <c r="BP876" s="82">
        <f>IFERROR(FIND("Atmosfera",consulta_completa__11[[#This Row],[13 - Ocorrências/Ambientes Atingidos]]),0)</f>
        <v>0</v>
      </c>
      <c r="BQ876" s="83" t="str">
        <f t="shared" si="414"/>
        <v/>
      </c>
      <c r="BR876" s="82">
        <f>IFERROR(FIND("Flora",consulta_completa__11[[#This Row],[13 - Ocorrências/Ambientes Atingidos]]),0)</f>
        <v>0</v>
      </c>
      <c r="BS876" s="83" t="str">
        <f t="shared" si="415"/>
        <v/>
      </c>
      <c r="BT876" s="82">
        <f>IFERROR(FIND("Fauna",consulta_completa__11[[#This Row],[13 - Ocorrências/Ambientes Atingidos]]),0)</f>
        <v>0</v>
      </c>
      <c r="BU876" s="83" t="str">
        <f t="shared" si="416"/>
        <v/>
      </c>
      <c r="BV876" s="82">
        <f>IFERROR(FIND("UC federal",consulta_completa__11[[#This Row],[13 - Ocorrências/Ambientes Atingidos]]),0)</f>
        <v>0</v>
      </c>
      <c r="BW876" s="83" t="str">
        <f t="shared" si="417"/>
        <v/>
      </c>
      <c r="BX876" s="82">
        <f>IFERROR(FIND("UC estadual/municipal",consulta_completa__11[[#This Row],[13 - Ocorrências/Ambientes Atingidos]]),0)</f>
        <v>0</v>
      </c>
      <c r="BY876" s="83" t="str">
        <f t="shared" si="418"/>
        <v/>
      </c>
      <c r="BZ876" s="82">
        <f>IFERROR(FIND("Outro(s)",consulta_completa__11[[#This Row],[13 - Ocorrências/Ambientes Atingidos]]),0)</f>
        <v>0</v>
      </c>
      <c r="CA876" s="83" t="str">
        <f t="shared" si="419"/>
        <v/>
      </c>
      <c r="CB876" s="82">
        <f>IFERROR(FIND("Sem dano",consulta_completa__11[[#This Row],[13 - Ocorrências/Ambientes Atingidos]]),0)</f>
        <v>0</v>
      </c>
      <c r="CC876" s="83" t="str">
        <f t="shared" si="420"/>
        <v/>
      </c>
      <c r="CD876" s="82" t="e">
        <f>IF(consulta_completa__11[[#This Row],[13 - Ocorrências/Ambientes Atingidos]]="","X","")</f>
        <v>#VALUE!</v>
      </c>
      <c r="CE876" s="84">
        <f>IFERROR(FIND("IBAMA",consulta_completa__11[[#This Row],[14 - Inst. Atuando no Local]]),0)</f>
        <v>0</v>
      </c>
      <c r="CF876" s="84" t="str">
        <f t="shared" si="421"/>
        <v/>
      </c>
      <c r="CG876" s="84">
        <f>IFERROR(FIND("OEMA",consulta_completa__11[[#This Row],[14 - Inst. Atuando no Local]]),0)</f>
        <v>0</v>
      </c>
      <c r="CH876" s="84" t="str">
        <f t="shared" si="422"/>
        <v/>
      </c>
      <c r="CI876" s="84">
        <f>IFERROR(FIND("DEFESA CIVIL",consulta_completa__11[[#This Row],[14 - Inst. Atuando no Local]]),0)</f>
        <v>0</v>
      </c>
      <c r="CJ876" s="84" t="str">
        <f t="shared" si="423"/>
        <v/>
      </c>
      <c r="CK876" s="84">
        <f>IFERROR(FIND("CORPO DE BOMBEIROS",consulta_completa__11[[#This Row],[14 - Inst. Atuando no Local]]),0)</f>
        <v>0</v>
      </c>
      <c r="CL876" s="84" t="str">
        <f t="shared" si="424"/>
        <v/>
      </c>
      <c r="CM876" s="84">
        <f>IFERROR(FIND("POLÍCIA RODOVIÁRIA",consulta_completa__11[[#This Row],[14 - Inst. Atuando no Local]]),0)</f>
        <v>0</v>
      </c>
      <c r="CN876" s="84" t="str">
        <f t="shared" si="425"/>
        <v/>
      </c>
      <c r="CO876" s="84">
        <f>IFERROR(FIND("POLÍCIA MILITAR",consulta_completa__11[[#This Row],[14 - Inst. Atuando no Local]]),0)</f>
        <v>0</v>
      </c>
      <c r="CP876" s="84" t="str">
        <f t="shared" si="426"/>
        <v/>
      </c>
      <c r="CQ876" s="84">
        <f>IFERROR(FIND("POLÍCIA CIVIL",consulta_completa__11[[#This Row],[14 - Inst. Atuando no Local]]),0)</f>
        <v>0</v>
      </c>
      <c r="CR876" s="84" t="str">
        <f t="shared" si="427"/>
        <v/>
      </c>
      <c r="CS876" s="84">
        <f>IFERROR(FIND("MARINHA DO BRASIL",consulta_completa__11[[#This Row],[14 - Inst. Atuando no Local]]),0)</f>
        <v>0</v>
      </c>
      <c r="CT876" s="84" t="str">
        <f t="shared" si="428"/>
        <v/>
      </c>
      <c r="CU876" s="84">
        <f>IFERROR(FIND("EMPRESA ESPECIALIZADA EM ATENDIMENTO",consulta_completa__11[[#This Row],[14 - Inst. Atuando no Local]]),0)</f>
        <v>0</v>
      </c>
      <c r="CV876" s="84" t="str">
        <f t="shared" si="429"/>
        <v/>
      </c>
      <c r="CW876" s="84">
        <f>IFERROR(FIND("IBAMA",consulta_completa__11[[#This Row],[14 - Inst. Atuando no Local]]),0)</f>
        <v>0</v>
      </c>
      <c r="CX876" s="84" t="str">
        <f t="shared" si="430"/>
        <v/>
      </c>
      <c r="CY876" s="84" t="e">
        <f>IF(consulta_completa__11[[#This Row],[14 - Inst. Atuando no Local]]="","X","")</f>
        <v>#VALUE!</v>
      </c>
      <c r="CZ876" s="84">
        <f>IFERROR(FIND("OUTRA (S)",consulta_completa__11[[#This Row],[14 - Inst. Atuando no Local]]),0)</f>
        <v>0</v>
      </c>
      <c r="DA876" s="84" t="str">
        <f t="shared" si="431"/>
        <v/>
      </c>
      <c r="DB876" s="35" t="str">
        <f t="shared" si="432"/>
        <v>Sim</v>
      </c>
      <c r="DC876" s="35" t="str">
        <f t="shared" si="433"/>
        <v>Não</v>
      </c>
      <c r="DD876" s="35" t="str">
        <f t="shared" si="434"/>
        <v>Sim</v>
      </c>
      <c r="DE876" s="87" t="str">
        <f t="shared" si="437"/>
        <v>Sem informação</v>
      </c>
    </row>
    <row r="877" spans="50:109">
      <c r="AX877" s="82">
        <f>IFERROR(FIND("Óbitos/feridos",consulta_completa__11[[#This Row],[13 - Ocorrências/Ambientes Atingidos]]),0)</f>
        <v>0</v>
      </c>
      <c r="AY877" s="83" t="str">
        <f t="shared" si="406"/>
        <v/>
      </c>
      <c r="AZ877" s="82">
        <f>IFERROR(FIND("População afetada/evacuada",consulta_completa__11[[#This Row],[13 - Ocorrências/Ambientes Atingidos]]),0)</f>
        <v>0</v>
      </c>
      <c r="BA877" s="82" t="str">
        <f t="shared" si="407"/>
        <v/>
      </c>
      <c r="BB877" s="82">
        <f>IFERROR(FIND("Suspensão de abastecimento de água",consulta_completa__11[[#This Row],[13 - Ocorrências/Ambientes Atingidos]]),0)</f>
        <v>0</v>
      </c>
      <c r="BC877" s="83" t="str">
        <f t="shared" si="435"/>
        <v/>
      </c>
      <c r="BD877" s="82">
        <f>IFERROR(FIND("Rio/córrego",consulta_completa__11[[#This Row],[13 - Ocorrências/Ambientes Atingidos]]),0)</f>
        <v>0</v>
      </c>
      <c r="BE877" s="83" t="str">
        <f t="shared" si="408"/>
        <v/>
      </c>
      <c r="BF877" s="82">
        <f>IFERROR(FIND("Lago",consulta_completa__11[[#This Row],[13 - Ocorrências/Ambientes Atingidos]]),0)</f>
        <v>0</v>
      </c>
      <c r="BG877" s="83" t="str">
        <f t="shared" si="409"/>
        <v/>
      </c>
      <c r="BH877" s="82">
        <f>IFERROR(FIND("Mar",consulta_completa__11[[#This Row],[13 - Ocorrências/Ambientes Atingidos]]),0)</f>
        <v>0</v>
      </c>
      <c r="BI877" s="83" t="str">
        <f t="shared" si="410"/>
        <v/>
      </c>
      <c r="BJ877" s="82">
        <f>IFERROR(FIND("Praia",consulta_completa__11[[#This Row],[13 - Ocorrências/Ambientes Atingidos]]),0)</f>
        <v>0</v>
      </c>
      <c r="BK877" s="83" t="str">
        <f t="shared" si="411"/>
        <v/>
      </c>
      <c r="BL877" s="82">
        <f>IFERROR(FIND("Solo",consulta_completa__11[[#This Row],[13 - Ocorrências/Ambientes Atingidos]]),0)</f>
        <v>0</v>
      </c>
      <c r="BM877" s="83" t="str">
        <f t="shared" si="412"/>
        <v/>
      </c>
      <c r="BN877" s="82">
        <f>IFERROR(FIND("Águas subterrâneas",consulta_completa__11[[#This Row],[13 - Ocorrências/Ambientes Atingidos]]),0)</f>
        <v>0</v>
      </c>
      <c r="BO877" s="83" t="str">
        <f t="shared" si="413"/>
        <v/>
      </c>
      <c r="BP877" s="82">
        <f>IFERROR(FIND("Atmosfera",consulta_completa__11[[#This Row],[13 - Ocorrências/Ambientes Atingidos]]),0)</f>
        <v>0</v>
      </c>
      <c r="BQ877" s="83" t="str">
        <f t="shared" si="414"/>
        <v/>
      </c>
      <c r="BR877" s="82">
        <f>IFERROR(FIND("Flora",consulta_completa__11[[#This Row],[13 - Ocorrências/Ambientes Atingidos]]),0)</f>
        <v>0</v>
      </c>
      <c r="BS877" s="83" t="str">
        <f t="shared" si="415"/>
        <v/>
      </c>
      <c r="BT877" s="82">
        <f>IFERROR(FIND("Fauna",consulta_completa__11[[#This Row],[13 - Ocorrências/Ambientes Atingidos]]),0)</f>
        <v>0</v>
      </c>
      <c r="BU877" s="83" t="str">
        <f t="shared" si="416"/>
        <v/>
      </c>
      <c r="BV877" s="82">
        <f>IFERROR(FIND("UC federal",consulta_completa__11[[#This Row],[13 - Ocorrências/Ambientes Atingidos]]),0)</f>
        <v>0</v>
      </c>
      <c r="BW877" s="83" t="str">
        <f t="shared" si="417"/>
        <v/>
      </c>
      <c r="BX877" s="82">
        <f>IFERROR(FIND("UC estadual/municipal",consulta_completa__11[[#This Row],[13 - Ocorrências/Ambientes Atingidos]]),0)</f>
        <v>0</v>
      </c>
      <c r="BY877" s="83" t="str">
        <f t="shared" si="418"/>
        <v/>
      </c>
      <c r="BZ877" s="82">
        <f>IFERROR(FIND("Outro(s)",consulta_completa__11[[#This Row],[13 - Ocorrências/Ambientes Atingidos]]),0)</f>
        <v>0</v>
      </c>
      <c r="CA877" s="83" t="str">
        <f t="shared" si="419"/>
        <v/>
      </c>
      <c r="CB877" s="82">
        <f>IFERROR(FIND("Sem dano",consulta_completa__11[[#This Row],[13 - Ocorrências/Ambientes Atingidos]]),0)</f>
        <v>0</v>
      </c>
      <c r="CC877" s="83" t="str">
        <f t="shared" si="420"/>
        <v/>
      </c>
      <c r="CD877" s="82" t="e">
        <f>IF(consulta_completa__11[[#This Row],[13 - Ocorrências/Ambientes Atingidos]]="","X","")</f>
        <v>#VALUE!</v>
      </c>
      <c r="CE877" s="84">
        <f>IFERROR(FIND("IBAMA",consulta_completa__11[[#This Row],[14 - Inst. Atuando no Local]]),0)</f>
        <v>0</v>
      </c>
      <c r="CF877" s="84" t="str">
        <f t="shared" si="421"/>
        <v/>
      </c>
      <c r="CG877" s="84">
        <f>IFERROR(FIND("OEMA",consulta_completa__11[[#This Row],[14 - Inst. Atuando no Local]]),0)</f>
        <v>0</v>
      </c>
      <c r="CH877" s="84" t="str">
        <f t="shared" si="422"/>
        <v/>
      </c>
      <c r="CI877" s="84">
        <f>IFERROR(FIND("DEFESA CIVIL",consulta_completa__11[[#This Row],[14 - Inst. Atuando no Local]]),0)</f>
        <v>0</v>
      </c>
      <c r="CJ877" s="84" t="str">
        <f t="shared" si="423"/>
        <v/>
      </c>
      <c r="CK877" s="84">
        <f>IFERROR(FIND("CORPO DE BOMBEIROS",consulta_completa__11[[#This Row],[14 - Inst. Atuando no Local]]),0)</f>
        <v>0</v>
      </c>
      <c r="CL877" s="84" t="str">
        <f t="shared" si="424"/>
        <v/>
      </c>
      <c r="CM877" s="84">
        <f>IFERROR(FIND("POLÍCIA RODOVIÁRIA",consulta_completa__11[[#This Row],[14 - Inst. Atuando no Local]]),0)</f>
        <v>0</v>
      </c>
      <c r="CN877" s="84" t="str">
        <f t="shared" si="425"/>
        <v/>
      </c>
      <c r="CO877" s="84">
        <f>IFERROR(FIND("POLÍCIA MILITAR",consulta_completa__11[[#This Row],[14 - Inst. Atuando no Local]]),0)</f>
        <v>0</v>
      </c>
      <c r="CP877" s="84" t="str">
        <f t="shared" si="426"/>
        <v/>
      </c>
      <c r="CQ877" s="84">
        <f>IFERROR(FIND("POLÍCIA CIVIL",consulta_completa__11[[#This Row],[14 - Inst. Atuando no Local]]),0)</f>
        <v>0</v>
      </c>
      <c r="CR877" s="84" t="str">
        <f t="shared" si="427"/>
        <v/>
      </c>
      <c r="CS877" s="84">
        <f>IFERROR(FIND("MARINHA DO BRASIL",consulta_completa__11[[#This Row],[14 - Inst. Atuando no Local]]),0)</f>
        <v>0</v>
      </c>
      <c r="CT877" s="84" t="str">
        <f t="shared" si="428"/>
        <v/>
      </c>
      <c r="CU877" s="84">
        <f>IFERROR(FIND("EMPRESA ESPECIALIZADA EM ATENDIMENTO",consulta_completa__11[[#This Row],[14 - Inst. Atuando no Local]]),0)</f>
        <v>0</v>
      </c>
      <c r="CV877" s="84" t="str">
        <f t="shared" si="429"/>
        <v/>
      </c>
      <c r="CW877" s="84">
        <f>IFERROR(FIND("IBAMA",consulta_completa__11[[#This Row],[14 - Inst. Atuando no Local]]),0)</f>
        <v>0</v>
      </c>
      <c r="CX877" s="84" t="str">
        <f t="shared" si="430"/>
        <v/>
      </c>
      <c r="CY877" s="84" t="e">
        <f>IF(consulta_completa__11[[#This Row],[14 - Inst. Atuando no Local]]="","X","")</f>
        <v>#VALUE!</v>
      </c>
      <c r="CZ877" s="84">
        <f>IFERROR(FIND("OUTRA (S)",consulta_completa__11[[#This Row],[14 - Inst. Atuando no Local]]),0)</f>
        <v>0</v>
      </c>
      <c r="DA877" s="84" t="str">
        <f t="shared" si="431"/>
        <v/>
      </c>
      <c r="DB877" s="35" t="str">
        <f t="shared" si="432"/>
        <v>Sim</v>
      </c>
      <c r="DC877" s="35" t="str">
        <f t="shared" si="433"/>
        <v>Não</v>
      </c>
      <c r="DD877" s="35" t="str">
        <f t="shared" si="434"/>
        <v>Sim</v>
      </c>
      <c r="DE877" s="87" t="str">
        <f t="shared" si="437"/>
        <v>Sem informação</v>
      </c>
    </row>
    <row r="878" spans="50:109">
      <c r="AX878" s="82">
        <f>IFERROR(FIND("Óbitos/feridos",consulta_completa__11[[#This Row],[13 - Ocorrências/Ambientes Atingidos]]),0)</f>
        <v>0</v>
      </c>
      <c r="AY878" s="83" t="str">
        <f t="shared" si="406"/>
        <v/>
      </c>
      <c r="AZ878" s="82">
        <f>IFERROR(FIND("População afetada/evacuada",consulta_completa__11[[#This Row],[13 - Ocorrências/Ambientes Atingidos]]),0)</f>
        <v>0</v>
      </c>
      <c r="BA878" s="82" t="str">
        <f t="shared" si="407"/>
        <v/>
      </c>
      <c r="BB878" s="82">
        <f>IFERROR(FIND("Suspensão de abastecimento de água",consulta_completa__11[[#This Row],[13 - Ocorrências/Ambientes Atingidos]]),0)</f>
        <v>0</v>
      </c>
      <c r="BC878" s="83" t="str">
        <f t="shared" si="435"/>
        <v/>
      </c>
      <c r="BD878" s="82">
        <f>IFERROR(FIND("Rio/córrego",consulta_completa__11[[#This Row],[13 - Ocorrências/Ambientes Atingidos]]),0)</f>
        <v>0</v>
      </c>
      <c r="BE878" s="83" t="str">
        <f t="shared" si="408"/>
        <v/>
      </c>
      <c r="BF878" s="82">
        <f>IFERROR(FIND("Lago",consulta_completa__11[[#This Row],[13 - Ocorrências/Ambientes Atingidos]]),0)</f>
        <v>0</v>
      </c>
      <c r="BG878" s="83" t="str">
        <f t="shared" si="409"/>
        <v/>
      </c>
      <c r="BH878" s="82">
        <f>IFERROR(FIND("Mar",consulta_completa__11[[#This Row],[13 - Ocorrências/Ambientes Atingidos]]),0)</f>
        <v>0</v>
      </c>
      <c r="BI878" s="83" t="str">
        <f t="shared" si="410"/>
        <v/>
      </c>
      <c r="BJ878" s="82">
        <f>IFERROR(FIND("Praia",consulta_completa__11[[#This Row],[13 - Ocorrências/Ambientes Atingidos]]),0)</f>
        <v>0</v>
      </c>
      <c r="BK878" s="83" t="str">
        <f t="shared" si="411"/>
        <v/>
      </c>
      <c r="BL878" s="82">
        <f>IFERROR(FIND("Solo",consulta_completa__11[[#This Row],[13 - Ocorrências/Ambientes Atingidos]]),0)</f>
        <v>0</v>
      </c>
      <c r="BM878" s="83" t="str">
        <f t="shared" si="412"/>
        <v/>
      </c>
      <c r="BN878" s="82">
        <f>IFERROR(FIND("Águas subterrâneas",consulta_completa__11[[#This Row],[13 - Ocorrências/Ambientes Atingidos]]),0)</f>
        <v>0</v>
      </c>
      <c r="BO878" s="83" t="str">
        <f t="shared" si="413"/>
        <v/>
      </c>
      <c r="BP878" s="82">
        <f>IFERROR(FIND("Atmosfera",consulta_completa__11[[#This Row],[13 - Ocorrências/Ambientes Atingidos]]),0)</f>
        <v>0</v>
      </c>
      <c r="BQ878" s="83" t="str">
        <f t="shared" si="414"/>
        <v/>
      </c>
      <c r="BR878" s="82">
        <f>IFERROR(FIND("Flora",consulta_completa__11[[#This Row],[13 - Ocorrências/Ambientes Atingidos]]),0)</f>
        <v>0</v>
      </c>
      <c r="BS878" s="83" t="str">
        <f t="shared" si="415"/>
        <v/>
      </c>
      <c r="BT878" s="82">
        <f>IFERROR(FIND("Fauna",consulta_completa__11[[#This Row],[13 - Ocorrências/Ambientes Atingidos]]),0)</f>
        <v>0</v>
      </c>
      <c r="BU878" s="83" t="str">
        <f t="shared" si="416"/>
        <v/>
      </c>
      <c r="BV878" s="82">
        <f>IFERROR(FIND("UC federal",consulta_completa__11[[#This Row],[13 - Ocorrências/Ambientes Atingidos]]),0)</f>
        <v>0</v>
      </c>
      <c r="BW878" s="83" t="str">
        <f t="shared" si="417"/>
        <v/>
      </c>
      <c r="BX878" s="82">
        <f>IFERROR(FIND("UC estadual/municipal",consulta_completa__11[[#This Row],[13 - Ocorrências/Ambientes Atingidos]]),0)</f>
        <v>0</v>
      </c>
      <c r="BY878" s="83" t="str">
        <f t="shared" si="418"/>
        <v/>
      </c>
      <c r="BZ878" s="82">
        <f>IFERROR(FIND("Outro(s)",consulta_completa__11[[#This Row],[13 - Ocorrências/Ambientes Atingidos]]),0)</f>
        <v>0</v>
      </c>
      <c r="CA878" s="83" t="str">
        <f t="shared" si="419"/>
        <v/>
      </c>
      <c r="CB878" s="82">
        <f>IFERROR(FIND("Sem dano",consulta_completa__11[[#This Row],[13 - Ocorrências/Ambientes Atingidos]]),0)</f>
        <v>0</v>
      </c>
      <c r="CC878" s="83" t="str">
        <f t="shared" si="420"/>
        <v/>
      </c>
      <c r="CD878" s="82" t="e">
        <f>IF(consulta_completa__11[[#This Row],[13 - Ocorrências/Ambientes Atingidos]]="","X","")</f>
        <v>#VALUE!</v>
      </c>
      <c r="CE878" s="84">
        <f>IFERROR(FIND("IBAMA",consulta_completa__11[[#This Row],[14 - Inst. Atuando no Local]]),0)</f>
        <v>0</v>
      </c>
      <c r="CF878" s="84" t="str">
        <f t="shared" si="421"/>
        <v/>
      </c>
      <c r="CG878" s="84">
        <f>IFERROR(FIND("OEMA",consulta_completa__11[[#This Row],[14 - Inst. Atuando no Local]]),0)</f>
        <v>0</v>
      </c>
      <c r="CH878" s="84" t="str">
        <f t="shared" si="422"/>
        <v/>
      </c>
      <c r="CI878" s="84">
        <f>IFERROR(FIND("DEFESA CIVIL",consulta_completa__11[[#This Row],[14 - Inst. Atuando no Local]]),0)</f>
        <v>0</v>
      </c>
      <c r="CJ878" s="84" t="str">
        <f t="shared" si="423"/>
        <v/>
      </c>
      <c r="CK878" s="84">
        <f>IFERROR(FIND("CORPO DE BOMBEIROS",consulta_completa__11[[#This Row],[14 - Inst. Atuando no Local]]),0)</f>
        <v>0</v>
      </c>
      <c r="CL878" s="84" t="str">
        <f t="shared" si="424"/>
        <v/>
      </c>
      <c r="CM878" s="84">
        <f>IFERROR(FIND("POLÍCIA RODOVIÁRIA",consulta_completa__11[[#This Row],[14 - Inst. Atuando no Local]]),0)</f>
        <v>0</v>
      </c>
      <c r="CN878" s="84" t="str">
        <f t="shared" si="425"/>
        <v/>
      </c>
      <c r="CO878" s="84">
        <f>IFERROR(FIND("POLÍCIA MILITAR",consulta_completa__11[[#This Row],[14 - Inst. Atuando no Local]]),0)</f>
        <v>0</v>
      </c>
      <c r="CP878" s="84" t="str">
        <f t="shared" si="426"/>
        <v/>
      </c>
      <c r="CQ878" s="84">
        <f>IFERROR(FIND("POLÍCIA CIVIL",consulta_completa__11[[#This Row],[14 - Inst. Atuando no Local]]),0)</f>
        <v>0</v>
      </c>
      <c r="CR878" s="84" t="str">
        <f t="shared" si="427"/>
        <v/>
      </c>
      <c r="CS878" s="84">
        <f>IFERROR(FIND("MARINHA DO BRASIL",consulta_completa__11[[#This Row],[14 - Inst. Atuando no Local]]),0)</f>
        <v>0</v>
      </c>
      <c r="CT878" s="84" t="str">
        <f t="shared" si="428"/>
        <v/>
      </c>
      <c r="CU878" s="84">
        <f>IFERROR(FIND("EMPRESA ESPECIALIZADA EM ATENDIMENTO",consulta_completa__11[[#This Row],[14 - Inst. Atuando no Local]]),0)</f>
        <v>0</v>
      </c>
      <c r="CV878" s="84" t="str">
        <f t="shared" si="429"/>
        <v/>
      </c>
      <c r="CW878" s="84">
        <f>IFERROR(FIND("IBAMA",consulta_completa__11[[#This Row],[14 - Inst. Atuando no Local]]),0)</f>
        <v>0</v>
      </c>
      <c r="CX878" s="84" t="str">
        <f t="shared" si="430"/>
        <v/>
      </c>
      <c r="CY878" s="84" t="e">
        <f>IF(consulta_completa__11[[#This Row],[14 - Inst. Atuando no Local]]="","X","")</f>
        <v>#VALUE!</v>
      </c>
      <c r="CZ878" s="84">
        <f>IFERROR(FIND("OUTRA (S)",consulta_completa__11[[#This Row],[14 - Inst. Atuando no Local]]),0)</f>
        <v>0</v>
      </c>
      <c r="DA878" s="84" t="str">
        <f t="shared" si="431"/>
        <v/>
      </c>
      <c r="DB878" s="35" t="str">
        <f t="shared" si="432"/>
        <v>Sim</v>
      </c>
      <c r="DC878" s="35" t="str">
        <f t="shared" si="433"/>
        <v>Não</v>
      </c>
      <c r="DD878" s="35" t="str">
        <f t="shared" si="434"/>
        <v>Sim</v>
      </c>
      <c r="DE878" s="87" t="str">
        <f t="shared" si="437"/>
        <v>Sem informação</v>
      </c>
    </row>
    <row r="879" spans="50:109">
      <c r="AX879" s="82">
        <f>IFERROR(FIND("Óbitos/feridos",consulta_completa__11[[#This Row],[13 - Ocorrências/Ambientes Atingidos]]),0)</f>
        <v>0</v>
      </c>
      <c r="AY879" s="83" t="str">
        <f t="shared" si="406"/>
        <v/>
      </c>
      <c r="AZ879" s="82">
        <f>IFERROR(FIND("População afetada/evacuada",consulta_completa__11[[#This Row],[13 - Ocorrências/Ambientes Atingidos]]),0)</f>
        <v>0</v>
      </c>
      <c r="BA879" s="82" t="str">
        <f t="shared" si="407"/>
        <v/>
      </c>
      <c r="BB879" s="82">
        <f>IFERROR(FIND("Suspensão de abastecimento de água",consulta_completa__11[[#This Row],[13 - Ocorrências/Ambientes Atingidos]]),0)</f>
        <v>0</v>
      </c>
      <c r="BC879" s="83" t="str">
        <f t="shared" si="435"/>
        <v/>
      </c>
      <c r="BD879" s="82">
        <f>IFERROR(FIND("Rio/córrego",consulta_completa__11[[#This Row],[13 - Ocorrências/Ambientes Atingidos]]),0)</f>
        <v>0</v>
      </c>
      <c r="BE879" s="83" t="str">
        <f t="shared" si="408"/>
        <v/>
      </c>
      <c r="BF879" s="82">
        <f>IFERROR(FIND("Lago",consulta_completa__11[[#This Row],[13 - Ocorrências/Ambientes Atingidos]]),0)</f>
        <v>0</v>
      </c>
      <c r="BG879" s="83" t="str">
        <f t="shared" si="409"/>
        <v/>
      </c>
      <c r="BH879" s="82">
        <f>IFERROR(FIND("Mar",consulta_completa__11[[#This Row],[13 - Ocorrências/Ambientes Atingidos]]),0)</f>
        <v>0</v>
      </c>
      <c r="BI879" s="83" t="str">
        <f t="shared" si="410"/>
        <v/>
      </c>
      <c r="BJ879" s="82">
        <f>IFERROR(FIND("Praia",consulta_completa__11[[#This Row],[13 - Ocorrências/Ambientes Atingidos]]),0)</f>
        <v>0</v>
      </c>
      <c r="BK879" s="83" t="str">
        <f t="shared" si="411"/>
        <v/>
      </c>
      <c r="BL879" s="82">
        <f>IFERROR(FIND("Solo",consulta_completa__11[[#This Row],[13 - Ocorrências/Ambientes Atingidos]]),0)</f>
        <v>0</v>
      </c>
      <c r="BM879" s="83" t="str">
        <f t="shared" si="412"/>
        <v/>
      </c>
      <c r="BN879" s="82">
        <f>IFERROR(FIND("Águas subterrâneas",consulta_completa__11[[#This Row],[13 - Ocorrências/Ambientes Atingidos]]),0)</f>
        <v>0</v>
      </c>
      <c r="BO879" s="83" t="str">
        <f t="shared" si="413"/>
        <v/>
      </c>
      <c r="BP879" s="82">
        <f>IFERROR(FIND("Atmosfera",consulta_completa__11[[#This Row],[13 - Ocorrências/Ambientes Atingidos]]),0)</f>
        <v>0</v>
      </c>
      <c r="BQ879" s="83" t="str">
        <f t="shared" si="414"/>
        <v/>
      </c>
      <c r="BR879" s="82">
        <f>IFERROR(FIND("Flora",consulta_completa__11[[#This Row],[13 - Ocorrências/Ambientes Atingidos]]),0)</f>
        <v>0</v>
      </c>
      <c r="BS879" s="83" t="str">
        <f t="shared" si="415"/>
        <v/>
      </c>
      <c r="BT879" s="82">
        <f>IFERROR(FIND("Fauna",consulta_completa__11[[#This Row],[13 - Ocorrências/Ambientes Atingidos]]),0)</f>
        <v>0</v>
      </c>
      <c r="BU879" s="83" t="str">
        <f t="shared" si="416"/>
        <v/>
      </c>
      <c r="BV879" s="82">
        <f>IFERROR(FIND("UC federal",consulta_completa__11[[#This Row],[13 - Ocorrências/Ambientes Atingidos]]),0)</f>
        <v>0</v>
      </c>
      <c r="BW879" s="83" t="str">
        <f t="shared" si="417"/>
        <v/>
      </c>
      <c r="BX879" s="82">
        <f>IFERROR(FIND("UC estadual/municipal",consulta_completa__11[[#This Row],[13 - Ocorrências/Ambientes Atingidos]]),0)</f>
        <v>0</v>
      </c>
      <c r="BY879" s="83" t="str">
        <f t="shared" si="418"/>
        <v/>
      </c>
      <c r="BZ879" s="82">
        <f>IFERROR(FIND("Outro(s)",consulta_completa__11[[#This Row],[13 - Ocorrências/Ambientes Atingidos]]),0)</f>
        <v>0</v>
      </c>
      <c r="CA879" s="83" t="str">
        <f t="shared" si="419"/>
        <v/>
      </c>
      <c r="CB879" s="82">
        <f>IFERROR(FIND("Sem dano",consulta_completa__11[[#This Row],[13 - Ocorrências/Ambientes Atingidos]]),0)</f>
        <v>0</v>
      </c>
      <c r="CC879" s="83" t="str">
        <f t="shared" si="420"/>
        <v/>
      </c>
      <c r="CD879" s="82" t="e">
        <f>IF(consulta_completa__11[[#This Row],[13 - Ocorrências/Ambientes Atingidos]]="","X","")</f>
        <v>#VALUE!</v>
      </c>
      <c r="CE879" s="84">
        <f>IFERROR(FIND("IBAMA",consulta_completa__11[[#This Row],[14 - Inst. Atuando no Local]]),0)</f>
        <v>0</v>
      </c>
      <c r="CF879" s="84" t="str">
        <f t="shared" si="421"/>
        <v/>
      </c>
      <c r="CG879" s="84">
        <f>IFERROR(FIND("OEMA",consulta_completa__11[[#This Row],[14 - Inst. Atuando no Local]]),0)</f>
        <v>0</v>
      </c>
      <c r="CH879" s="84" t="str">
        <f t="shared" si="422"/>
        <v/>
      </c>
      <c r="CI879" s="84">
        <f>IFERROR(FIND("DEFESA CIVIL",consulta_completa__11[[#This Row],[14 - Inst. Atuando no Local]]),0)</f>
        <v>0</v>
      </c>
      <c r="CJ879" s="84" t="str">
        <f t="shared" si="423"/>
        <v/>
      </c>
      <c r="CK879" s="84">
        <f>IFERROR(FIND("CORPO DE BOMBEIROS",consulta_completa__11[[#This Row],[14 - Inst. Atuando no Local]]),0)</f>
        <v>0</v>
      </c>
      <c r="CL879" s="84" t="str">
        <f t="shared" si="424"/>
        <v/>
      </c>
      <c r="CM879" s="84">
        <f>IFERROR(FIND("POLÍCIA RODOVIÁRIA",consulta_completa__11[[#This Row],[14 - Inst. Atuando no Local]]),0)</f>
        <v>0</v>
      </c>
      <c r="CN879" s="84" t="str">
        <f t="shared" si="425"/>
        <v/>
      </c>
      <c r="CO879" s="84">
        <f>IFERROR(FIND("POLÍCIA MILITAR",consulta_completa__11[[#This Row],[14 - Inst. Atuando no Local]]),0)</f>
        <v>0</v>
      </c>
      <c r="CP879" s="84" t="str">
        <f t="shared" si="426"/>
        <v/>
      </c>
      <c r="CQ879" s="84">
        <f>IFERROR(FIND("POLÍCIA CIVIL",consulta_completa__11[[#This Row],[14 - Inst. Atuando no Local]]),0)</f>
        <v>0</v>
      </c>
      <c r="CR879" s="84" t="str">
        <f t="shared" si="427"/>
        <v/>
      </c>
      <c r="CS879" s="84">
        <f>IFERROR(FIND("MARINHA DO BRASIL",consulta_completa__11[[#This Row],[14 - Inst. Atuando no Local]]),0)</f>
        <v>0</v>
      </c>
      <c r="CT879" s="84" t="str">
        <f t="shared" si="428"/>
        <v/>
      </c>
      <c r="CU879" s="84">
        <f>IFERROR(FIND("EMPRESA ESPECIALIZADA EM ATENDIMENTO",consulta_completa__11[[#This Row],[14 - Inst. Atuando no Local]]),0)</f>
        <v>0</v>
      </c>
      <c r="CV879" s="84" t="str">
        <f t="shared" si="429"/>
        <v/>
      </c>
      <c r="CW879" s="84">
        <f>IFERROR(FIND("IBAMA",consulta_completa__11[[#This Row],[14 - Inst. Atuando no Local]]),0)</f>
        <v>0</v>
      </c>
      <c r="CX879" s="84" t="str">
        <f t="shared" si="430"/>
        <v/>
      </c>
      <c r="CY879" s="84" t="e">
        <f>IF(consulta_completa__11[[#This Row],[14 - Inst. Atuando no Local]]="","X","")</f>
        <v>#VALUE!</v>
      </c>
      <c r="CZ879" s="84">
        <f>IFERROR(FIND("OUTRA (S)",consulta_completa__11[[#This Row],[14 - Inst. Atuando no Local]]),0)</f>
        <v>0</v>
      </c>
      <c r="DA879" s="84" t="str">
        <f t="shared" si="431"/>
        <v/>
      </c>
      <c r="DB879" s="35" t="str">
        <f t="shared" si="432"/>
        <v>Sim</v>
      </c>
      <c r="DC879" s="35" t="str">
        <f t="shared" si="433"/>
        <v>Não</v>
      </c>
      <c r="DD879" s="35" t="str">
        <f t="shared" si="434"/>
        <v>Sim</v>
      </c>
      <c r="DE879" s="87" t="str">
        <f t="shared" si="437"/>
        <v>Sem informação</v>
      </c>
    </row>
    <row r="880" spans="50:109">
      <c r="AX880" s="82">
        <f>IFERROR(FIND("Óbitos/feridos",consulta_completa__11[[#This Row],[13 - Ocorrências/Ambientes Atingidos]]),0)</f>
        <v>0</v>
      </c>
      <c r="AY880" s="83" t="str">
        <f t="shared" si="406"/>
        <v/>
      </c>
      <c r="AZ880" s="82">
        <f>IFERROR(FIND("População afetada/evacuada",consulta_completa__11[[#This Row],[13 - Ocorrências/Ambientes Atingidos]]),0)</f>
        <v>0</v>
      </c>
      <c r="BA880" s="82" t="str">
        <f t="shared" si="407"/>
        <v/>
      </c>
      <c r="BB880" s="82">
        <f>IFERROR(FIND("Suspensão de abastecimento de água",consulta_completa__11[[#This Row],[13 - Ocorrências/Ambientes Atingidos]]),0)</f>
        <v>0</v>
      </c>
      <c r="BC880" s="83" t="str">
        <f t="shared" si="435"/>
        <v/>
      </c>
      <c r="BD880" s="82">
        <f>IFERROR(FIND("Rio/córrego",consulta_completa__11[[#This Row],[13 - Ocorrências/Ambientes Atingidos]]),0)</f>
        <v>0</v>
      </c>
      <c r="BE880" s="83" t="str">
        <f t="shared" si="408"/>
        <v/>
      </c>
      <c r="BF880" s="82">
        <f>IFERROR(FIND("Lago",consulta_completa__11[[#This Row],[13 - Ocorrências/Ambientes Atingidos]]),0)</f>
        <v>0</v>
      </c>
      <c r="BG880" s="83" t="str">
        <f t="shared" si="409"/>
        <v/>
      </c>
      <c r="BH880" s="82">
        <f>IFERROR(FIND("Mar",consulta_completa__11[[#This Row],[13 - Ocorrências/Ambientes Atingidos]]),0)</f>
        <v>0</v>
      </c>
      <c r="BI880" s="83" t="str">
        <f t="shared" si="410"/>
        <v/>
      </c>
      <c r="BJ880" s="82">
        <f>IFERROR(FIND("Praia",consulta_completa__11[[#This Row],[13 - Ocorrências/Ambientes Atingidos]]),0)</f>
        <v>0</v>
      </c>
      <c r="BK880" s="83" t="str">
        <f t="shared" si="411"/>
        <v/>
      </c>
      <c r="BL880" s="82">
        <f>IFERROR(FIND("Solo",consulta_completa__11[[#This Row],[13 - Ocorrências/Ambientes Atingidos]]),0)</f>
        <v>0</v>
      </c>
      <c r="BM880" s="83" t="str">
        <f t="shared" si="412"/>
        <v/>
      </c>
      <c r="BN880" s="82">
        <f>IFERROR(FIND("Águas subterrâneas",consulta_completa__11[[#This Row],[13 - Ocorrências/Ambientes Atingidos]]),0)</f>
        <v>0</v>
      </c>
      <c r="BO880" s="83" t="str">
        <f t="shared" si="413"/>
        <v/>
      </c>
      <c r="BP880" s="82">
        <f>IFERROR(FIND("Atmosfera",consulta_completa__11[[#This Row],[13 - Ocorrências/Ambientes Atingidos]]),0)</f>
        <v>0</v>
      </c>
      <c r="BQ880" s="83" t="str">
        <f t="shared" si="414"/>
        <v/>
      </c>
      <c r="BR880" s="82">
        <f>IFERROR(FIND("Flora",consulta_completa__11[[#This Row],[13 - Ocorrências/Ambientes Atingidos]]),0)</f>
        <v>0</v>
      </c>
      <c r="BS880" s="83" t="str">
        <f t="shared" si="415"/>
        <v/>
      </c>
      <c r="BT880" s="82">
        <f>IFERROR(FIND("Fauna",consulta_completa__11[[#This Row],[13 - Ocorrências/Ambientes Atingidos]]),0)</f>
        <v>0</v>
      </c>
      <c r="BU880" s="83" t="str">
        <f t="shared" si="416"/>
        <v/>
      </c>
      <c r="BV880" s="82">
        <f>IFERROR(FIND("UC federal",consulta_completa__11[[#This Row],[13 - Ocorrências/Ambientes Atingidos]]),0)</f>
        <v>0</v>
      </c>
      <c r="BW880" s="83" t="str">
        <f t="shared" si="417"/>
        <v/>
      </c>
      <c r="BX880" s="82">
        <f>IFERROR(FIND("UC estadual/municipal",consulta_completa__11[[#This Row],[13 - Ocorrências/Ambientes Atingidos]]),0)</f>
        <v>0</v>
      </c>
      <c r="BY880" s="83" t="str">
        <f t="shared" si="418"/>
        <v/>
      </c>
      <c r="BZ880" s="82">
        <f>IFERROR(FIND("Outro(s)",consulta_completa__11[[#This Row],[13 - Ocorrências/Ambientes Atingidos]]),0)</f>
        <v>0</v>
      </c>
      <c r="CA880" s="83" t="str">
        <f t="shared" si="419"/>
        <v/>
      </c>
      <c r="CB880" s="82">
        <f>IFERROR(FIND("Sem dano",consulta_completa__11[[#This Row],[13 - Ocorrências/Ambientes Atingidos]]),0)</f>
        <v>0</v>
      </c>
      <c r="CC880" s="83" t="str">
        <f t="shared" si="420"/>
        <v/>
      </c>
      <c r="CD880" s="82" t="e">
        <f>IF(consulta_completa__11[[#This Row],[13 - Ocorrências/Ambientes Atingidos]]="","X","")</f>
        <v>#VALUE!</v>
      </c>
      <c r="CE880" s="84">
        <f>IFERROR(FIND("IBAMA",consulta_completa__11[[#This Row],[14 - Inst. Atuando no Local]]),0)</f>
        <v>0</v>
      </c>
      <c r="CF880" s="84" t="str">
        <f t="shared" si="421"/>
        <v/>
      </c>
      <c r="CG880" s="84">
        <f>IFERROR(FIND("OEMA",consulta_completa__11[[#This Row],[14 - Inst. Atuando no Local]]),0)</f>
        <v>0</v>
      </c>
      <c r="CH880" s="84" t="str">
        <f t="shared" si="422"/>
        <v/>
      </c>
      <c r="CI880" s="84">
        <f>IFERROR(FIND("DEFESA CIVIL",consulta_completa__11[[#This Row],[14 - Inst. Atuando no Local]]),0)</f>
        <v>0</v>
      </c>
      <c r="CJ880" s="84" t="str">
        <f t="shared" si="423"/>
        <v/>
      </c>
      <c r="CK880" s="84">
        <f>IFERROR(FIND("CORPO DE BOMBEIROS",consulta_completa__11[[#This Row],[14 - Inst. Atuando no Local]]),0)</f>
        <v>0</v>
      </c>
      <c r="CL880" s="84" t="str">
        <f t="shared" si="424"/>
        <v/>
      </c>
      <c r="CM880" s="84">
        <f>IFERROR(FIND("POLÍCIA RODOVIÁRIA",consulta_completa__11[[#This Row],[14 - Inst. Atuando no Local]]),0)</f>
        <v>0</v>
      </c>
      <c r="CN880" s="84" t="str">
        <f t="shared" si="425"/>
        <v/>
      </c>
      <c r="CO880" s="84">
        <f>IFERROR(FIND("POLÍCIA MILITAR",consulta_completa__11[[#This Row],[14 - Inst. Atuando no Local]]),0)</f>
        <v>0</v>
      </c>
      <c r="CP880" s="84" t="str">
        <f t="shared" si="426"/>
        <v/>
      </c>
      <c r="CQ880" s="84">
        <f>IFERROR(FIND("POLÍCIA CIVIL",consulta_completa__11[[#This Row],[14 - Inst. Atuando no Local]]),0)</f>
        <v>0</v>
      </c>
      <c r="CR880" s="84" t="str">
        <f t="shared" si="427"/>
        <v/>
      </c>
      <c r="CS880" s="84">
        <f>IFERROR(FIND("MARINHA DO BRASIL",consulta_completa__11[[#This Row],[14 - Inst. Atuando no Local]]),0)</f>
        <v>0</v>
      </c>
      <c r="CT880" s="84" t="str">
        <f t="shared" si="428"/>
        <v/>
      </c>
      <c r="CU880" s="84">
        <f>IFERROR(FIND("EMPRESA ESPECIALIZADA EM ATENDIMENTO",consulta_completa__11[[#This Row],[14 - Inst. Atuando no Local]]),0)</f>
        <v>0</v>
      </c>
      <c r="CV880" s="84" t="str">
        <f t="shared" si="429"/>
        <v/>
      </c>
      <c r="CW880" s="84">
        <f>IFERROR(FIND("IBAMA",consulta_completa__11[[#This Row],[14 - Inst. Atuando no Local]]),0)</f>
        <v>0</v>
      </c>
      <c r="CX880" s="84" t="str">
        <f t="shared" si="430"/>
        <v/>
      </c>
      <c r="CY880" s="84" t="e">
        <f>IF(consulta_completa__11[[#This Row],[14 - Inst. Atuando no Local]]="","X","")</f>
        <v>#VALUE!</v>
      </c>
      <c r="CZ880" s="84">
        <f>IFERROR(FIND("OUTRA (S)",consulta_completa__11[[#This Row],[14 - Inst. Atuando no Local]]),0)</f>
        <v>0</v>
      </c>
      <c r="DA880" s="84" t="str">
        <f t="shared" si="431"/>
        <v/>
      </c>
      <c r="DB880" s="35" t="str">
        <f t="shared" si="432"/>
        <v>Sim</v>
      </c>
      <c r="DC880" s="35" t="str">
        <f t="shared" si="433"/>
        <v>Não</v>
      </c>
      <c r="DD880" s="35" t="str">
        <f t="shared" si="434"/>
        <v>Sim</v>
      </c>
      <c r="DE880" s="87" t="str">
        <f t="shared" si="437"/>
        <v>Sem informação</v>
      </c>
    </row>
    <row r="881" spans="50:109">
      <c r="AX881" s="82">
        <f>IFERROR(FIND("Óbitos/feridos",consulta_completa__11[[#This Row],[13 - Ocorrências/Ambientes Atingidos]]),0)</f>
        <v>0</v>
      </c>
      <c r="AY881" s="83" t="str">
        <f t="shared" si="406"/>
        <v/>
      </c>
      <c r="AZ881" s="82">
        <f>IFERROR(FIND("População afetada/evacuada",consulta_completa__11[[#This Row],[13 - Ocorrências/Ambientes Atingidos]]),0)</f>
        <v>0</v>
      </c>
      <c r="BA881" s="82" t="str">
        <f t="shared" si="407"/>
        <v/>
      </c>
      <c r="BB881" s="82">
        <f>IFERROR(FIND("Suspensão de abastecimento de água",consulta_completa__11[[#This Row],[13 - Ocorrências/Ambientes Atingidos]]),0)</f>
        <v>0</v>
      </c>
      <c r="BC881" s="83" t="str">
        <f t="shared" si="435"/>
        <v/>
      </c>
      <c r="BD881" s="82">
        <f>IFERROR(FIND("Rio/córrego",consulta_completa__11[[#This Row],[13 - Ocorrências/Ambientes Atingidos]]),0)</f>
        <v>0</v>
      </c>
      <c r="BE881" s="83" t="str">
        <f t="shared" si="408"/>
        <v/>
      </c>
      <c r="BF881" s="82">
        <f>IFERROR(FIND("Lago",consulta_completa__11[[#This Row],[13 - Ocorrências/Ambientes Atingidos]]),0)</f>
        <v>0</v>
      </c>
      <c r="BG881" s="83" t="str">
        <f t="shared" si="409"/>
        <v/>
      </c>
      <c r="BH881" s="82">
        <f>IFERROR(FIND("Mar",consulta_completa__11[[#This Row],[13 - Ocorrências/Ambientes Atingidos]]),0)</f>
        <v>0</v>
      </c>
      <c r="BI881" s="83" t="str">
        <f t="shared" si="410"/>
        <v/>
      </c>
      <c r="BJ881" s="82">
        <f>IFERROR(FIND("Praia",consulta_completa__11[[#This Row],[13 - Ocorrências/Ambientes Atingidos]]),0)</f>
        <v>0</v>
      </c>
      <c r="BK881" s="83" t="str">
        <f t="shared" si="411"/>
        <v/>
      </c>
      <c r="BL881" s="82">
        <f>IFERROR(FIND("Solo",consulta_completa__11[[#This Row],[13 - Ocorrências/Ambientes Atingidos]]),0)</f>
        <v>0</v>
      </c>
      <c r="BM881" s="83" t="str">
        <f t="shared" si="412"/>
        <v/>
      </c>
      <c r="BN881" s="82">
        <f>IFERROR(FIND("Águas subterrâneas",consulta_completa__11[[#This Row],[13 - Ocorrências/Ambientes Atingidos]]),0)</f>
        <v>0</v>
      </c>
      <c r="BO881" s="83" t="str">
        <f t="shared" si="413"/>
        <v/>
      </c>
      <c r="BP881" s="82">
        <f>IFERROR(FIND("Atmosfera",consulta_completa__11[[#This Row],[13 - Ocorrências/Ambientes Atingidos]]),0)</f>
        <v>0</v>
      </c>
      <c r="BQ881" s="83" t="str">
        <f t="shared" si="414"/>
        <v/>
      </c>
      <c r="BR881" s="82">
        <f>IFERROR(FIND("Flora",consulta_completa__11[[#This Row],[13 - Ocorrências/Ambientes Atingidos]]),0)</f>
        <v>0</v>
      </c>
      <c r="BS881" s="83" t="str">
        <f t="shared" si="415"/>
        <v/>
      </c>
      <c r="BT881" s="82">
        <f>IFERROR(FIND("Fauna",consulta_completa__11[[#This Row],[13 - Ocorrências/Ambientes Atingidos]]),0)</f>
        <v>0</v>
      </c>
      <c r="BU881" s="83" t="str">
        <f t="shared" si="416"/>
        <v/>
      </c>
      <c r="BV881" s="82">
        <f>IFERROR(FIND("UC federal",consulta_completa__11[[#This Row],[13 - Ocorrências/Ambientes Atingidos]]),0)</f>
        <v>0</v>
      </c>
      <c r="BW881" s="83" t="str">
        <f t="shared" si="417"/>
        <v/>
      </c>
      <c r="BX881" s="82">
        <f>IFERROR(FIND("UC estadual/municipal",consulta_completa__11[[#This Row],[13 - Ocorrências/Ambientes Atingidos]]),0)</f>
        <v>0</v>
      </c>
      <c r="BY881" s="83" t="str">
        <f t="shared" si="418"/>
        <v/>
      </c>
      <c r="BZ881" s="82">
        <f>IFERROR(FIND("Outro(s)",consulta_completa__11[[#This Row],[13 - Ocorrências/Ambientes Atingidos]]),0)</f>
        <v>0</v>
      </c>
      <c r="CA881" s="83" t="str">
        <f t="shared" si="419"/>
        <v/>
      </c>
      <c r="CB881" s="82">
        <f>IFERROR(FIND("Sem dano",consulta_completa__11[[#This Row],[13 - Ocorrências/Ambientes Atingidos]]),0)</f>
        <v>0</v>
      </c>
      <c r="CC881" s="83" t="str">
        <f t="shared" si="420"/>
        <v/>
      </c>
      <c r="CD881" s="82" t="e">
        <f>IF(consulta_completa__11[[#This Row],[13 - Ocorrências/Ambientes Atingidos]]="","X","")</f>
        <v>#VALUE!</v>
      </c>
      <c r="CE881" s="84">
        <f>IFERROR(FIND("IBAMA",consulta_completa__11[[#This Row],[14 - Inst. Atuando no Local]]),0)</f>
        <v>0</v>
      </c>
      <c r="CF881" s="84" t="str">
        <f t="shared" si="421"/>
        <v/>
      </c>
      <c r="CG881" s="84">
        <f>IFERROR(FIND("OEMA",consulta_completa__11[[#This Row],[14 - Inst. Atuando no Local]]),0)</f>
        <v>0</v>
      </c>
      <c r="CH881" s="84" t="str">
        <f t="shared" si="422"/>
        <v/>
      </c>
      <c r="CI881" s="84">
        <f>IFERROR(FIND("DEFESA CIVIL",consulta_completa__11[[#This Row],[14 - Inst. Atuando no Local]]),0)</f>
        <v>0</v>
      </c>
      <c r="CJ881" s="84" t="str">
        <f t="shared" si="423"/>
        <v/>
      </c>
      <c r="CK881" s="84">
        <f>IFERROR(FIND("CORPO DE BOMBEIROS",consulta_completa__11[[#This Row],[14 - Inst. Atuando no Local]]),0)</f>
        <v>0</v>
      </c>
      <c r="CL881" s="84" t="str">
        <f t="shared" si="424"/>
        <v/>
      </c>
      <c r="CM881" s="84">
        <f>IFERROR(FIND("POLÍCIA RODOVIÁRIA",consulta_completa__11[[#This Row],[14 - Inst. Atuando no Local]]),0)</f>
        <v>0</v>
      </c>
      <c r="CN881" s="84" t="str">
        <f t="shared" si="425"/>
        <v/>
      </c>
      <c r="CO881" s="84">
        <f>IFERROR(FIND("POLÍCIA MILITAR",consulta_completa__11[[#This Row],[14 - Inst. Atuando no Local]]),0)</f>
        <v>0</v>
      </c>
      <c r="CP881" s="84" t="str">
        <f t="shared" si="426"/>
        <v/>
      </c>
      <c r="CQ881" s="84">
        <f>IFERROR(FIND("POLÍCIA CIVIL",consulta_completa__11[[#This Row],[14 - Inst. Atuando no Local]]),0)</f>
        <v>0</v>
      </c>
      <c r="CR881" s="84" t="str">
        <f t="shared" si="427"/>
        <v/>
      </c>
      <c r="CS881" s="84">
        <f>IFERROR(FIND("MARINHA DO BRASIL",consulta_completa__11[[#This Row],[14 - Inst. Atuando no Local]]),0)</f>
        <v>0</v>
      </c>
      <c r="CT881" s="84" t="str">
        <f t="shared" si="428"/>
        <v/>
      </c>
      <c r="CU881" s="84">
        <f>IFERROR(FIND("EMPRESA ESPECIALIZADA EM ATENDIMENTO",consulta_completa__11[[#This Row],[14 - Inst. Atuando no Local]]),0)</f>
        <v>0</v>
      </c>
      <c r="CV881" s="84" t="str">
        <f t="shared" si="429"/>
        <v/>
      </c>
      <c r="CW881" s="84">
        <f>IFERROR(FIND("IBAMA",consulta_completa__11[[#This Row],[14 - Inst. Atuando no Local]]),0)</f>
        <v>0</v>
      </c>
      <c r="CX881" s="84" t="str">
        <f t="shared" si="430"/>
        <v/>
      </c>
      <c r="CY881" s="84" t="e">
        <f>IF(consulta_completa__11[[#This Row],[14 - Inst. Atuando no Local]]="","X","")</f>
        <v>#VALUE!</v>
      </c>
      <c r="CZ881" s="84">
        <f>IFERROR(FIND("OUTRA (S)",consulta_completa__11[[#This Row],[14 - Inst. Atuando no Local]]),0)</f>
        <v>0</v>
      </c>
      <c r="DA881" s="84" t="str">
        <f t="shared" si="431"/>
        <v/>
      </c>
      <c r="DB881" s="35" t="str">
        <f t="shared" si="432"/>
        <v>Sim</v>
      </c>
      <c r="DC881" s="35" t="str">
        <f t="shared" si="433"/>
        <v>Não</v>
      </c>
      <c r="DD881" s="35" t="str">
        <f t="shared" si="434"/>
        <v>Sim</v>
      </c>
      <c r="DE881" s="87" t="str">
        <f t="shared" si="437"/>
        <v>Sem informação</v>
      </c>
    </row>
    <row r="882" spans="50:109">
      <c r="AX882" s="82">
        <f>IFERROR(FIND("Óbitos/feridos",consulta_completa__11[[#This Row],[13 - Ocorrências/Ambientes Atingidos]]),0)</f>
        <v>0</v>
      </c>
      <c r="AY882" s="83" t="str">
        <f t="shared" si="406"/>
        <v/>
      </c>
      <c r="AZ882" s="82">
        <f>IFERROR(FIND("População afetada/evacuada",consulta_completa__11[[#This Row],[13 - Ocorrências/Ambientes Atingidos]]),0)</f>
        <v>0</v>
      </c>
      <c r="BA882" s="82" t="str">
        <f t="shared" si="407"/>
        <v/>
      </c>
      <c r="BB882" s="82">
        <f>IFERROR(FIND("Suspensão de abastecimento de água",consulta_completa__11[[#This Row],[13 - Ocorrências/Ambientes Atingidos]]),0)</f>
        <v>0</v>
      </c>
      <c r="BC882" s="83" t="str">
        <f t="shared" si="435"/>
        <v/>
      </c>
      <c r="BD882" s="82">
        <f>IFERROR(FIND("Rio/córrego",consulta_completa__11[[#This Row],[13 - Ocorrências/Ambientes Atingidos]]),0)</f>
        <v>0</v>
      </c>
      <c r="BE882" s="83" t="str">
        <f t="shared" si="408"/>
        <v/>
      </c>
      <c r="BF882" s="82">
        <f>IFERROR(FIND("Lago",consulta_completa__11[[#This Row],[13 - Ocorrências/Ambientes Atingidos]]),0)</f>
        <v>0</v>
      </c>
      <c r="BG882" s="83" t="str">
        <f t="shared" si="409"/>
        <v/>
      </c>
      <c r="BH882" s="82">
        <f>IFERROR(FIND("Mar",consulta_completa__11[[#This Row],[13 - Ocorrências/Ambientes Atingidos]]),0)</f>
        <v>0</v>
      </c>
      <c r="BI882" s="83" t="str">
        <f t="shared" si="410"/>
        <v/>
      </c>
      <c r="BJ882" s="82">
        <f>IFERROR(FIND("Praia",consulta_completa__11[[#This Row],[13 - Ocorrências/Ambientes Atingidos]]),0)</f>
        <v>0</v>
      </c>
      <c r="BK882" s="83" t="str">
        <f t="shared" si="411"/>
        <v/>
      </c>
      <c r="BL882" s="82">
        <f>IFERROR(FIND("Solo",consulta_completa__11[[#This Row],[13 - Ocorrências/Ambientes Atingidos]]),0)</f>
        <v>0</v>
      </c>
      <c r="BM882" s="83" t="str">
        <f t="shared" si="412"/>
        <v/>
      </c>
      <c r="BN882" s="82">
        <f>IFERROR(FIND("Águas subterrâneas",consulta_completa__11[[#This Row],[13 - Ocorrências/Ambientes Atingidos]]),0)</f>
        <v>0</v>
      </c>
      <c r="BO882" s="83" t="str">
        <f t="shared" si="413"/>
        <v/>
      </c>
      <c r="BP882" s="82">
        <f>IFERROR(FIND("Atmosfera",consulta_completa__11[[#This Row],[13 - Ocorrências/Ambientes Atingidos]]),0)</f>
        <v>0</v>
      </c>
      <c r="BQ882" s="83" t="str">
        <f t="shared" si="414"/>
        <v/>
      </c>
      <c r="BR882" s="82">
        <f>IFERROR(FIND("Flora",consulta_completa__11[[#This Row],[13 - Ocorrências/Ambientes Atingidos]]),0)</f>
        <v>0</v>
      </c>
      <c r="BS882" s="83" t="str">
        <f t="shared" si="415"/>
        <v/>
      </c>
      <c r="BT882" s="82">
        <f>IFERROR(FIND("Fauna",consulta_completa__11[[#This Row],[13 - Ocorrências/Ambientes Atingidos]]),0)</f>
        <v>0</v>
      </c>
      <c r="BU882" s="83" t="str">
        <f t="shared" si="416"/>
        <v/>
      </c>
      <c r="BV882" s="82">
        <f>IFERROR(FIND("UC federal",consulta_completa__11[[#This Row],[13 - Ocorrências/Ambientes Atingidos]]),0)</f>
        <v>0</v>
      </c>
      <c r="BW882" s="83" t="str">
        <f t="shared" si="417"/>
        <v/>
      </c>
      <c r="BX882" s="82">
        <f>IFERROR(FIND("UC estadual/municipal",consulta_completa__11[[#This Row],[13 - Ocorrências/Ambientes Atingidos]]),0)</f>
        <v>0</v>
      </c>
      <c r="BY882" s="83" t="str">
        <f t="shared" si="418"/>
        <v/>
      </c>
      <c r="BZ882" s="82">
        <f>IFERROR(FIND("Outro(s)",consulta_completa__11[[#This Row],[13 - Ocorrências/Ambientes Atingidos]]),0)</f>
        <v>0</v>
      </c>
      <c r="CA882" s="83" t="str">
        <f t="shared" si="419"/>
        <v/>
      </c>
      <c r="CB882" s="82">
        <f>IFERROR(FIND("Sem dano",consulta_completa__11[[#This Row],[13 - Ocorrências/Ambientes Atingidos]]),0)</f>
        <v>0</v>
      </c>
      <c r="CC882" s="83" t="str">
        <f t="shared" si="420"/>
        <v/>
      </c>
      <c r="CD882" s="82" t="e">
        <f>IF(consulta_completa__11[[#This Row],[13 - Ocorrências/Ambientes Atingidos]]="","X","")</f>
        <v>#VALUE!</v>
      </c>
      <c r="CE882" s="84">
        <f>IFERROR(FIND("IBAMA",consulta_completa__11[[#This Row],[14 - Inst. Atuando no Local]]),0)</f>
        <v>0</v>
      </c>
      <c r="CF882" s="84" t="str">
        <f t="shared" si="421"/>
        <v/>
      </c>
      <c r="CG882" s="84">
        <f>IFERROR(FIND("OEMA",consulta_completa__11[[#This Row],[14 - Inst. Atuando no Local]]),0)</f>
        <v>0</v>
      </c>
      <c r="CH882" s="84" t="str">
        <f t="shared" si="422"/>
        <v/>
      </c>
      <c r="CI882" s="84">
        <f>IFERROR(FIND("DEFESA CIVIL",consulta_completa__11[[#This Row],[14 - Inst. Atuando no Local]]),0)</f>
        <v>0</v>
      </c>
      <c r="CJ882" s="84" t="str">
        <f t="shared" si="423"/>
        <v/>
      </c>
      <c r="CK882" s="84">
        <f>IFERROR(FIND("CORPO DE BOMBEIROS",consulta_completa__11[[#This Row],[14 - Inst. Atuando no Local]]),0)</f>
        <v>0</v>
      </c>
      <c r="CL882" s="84" t="str">
        <f t="shared" si="424"/>
        <v/>
      </c>
      <c r="CM882" s="84">
        <f>IFERROR(FIND("POLÍCIA RODOVIÁRIA",consulta_completa__11[[#This Row],[14 - Inst. Atuando no Local]]),0)</f>
        <v>0</v>
      </c>
      <c r="CN882" s="84" t="str">
        <f t="shared" si="425"/>
        <v/>
      </c>
      <c r="CO882" s="84">
        <f>IFERROR(FIND("POLÍCIA MILITAR",consulta_completa__11[[#This Row],[14 - Inst. Atuando no Local]]),0)</f>
        <v>0</v>
      </c>
      <c r="CP882" s="84" t="str">
        <f t="shared" si="426"/>
        <v/>
      </c>
      <c r="CQ882" s="84">
        <f>IFERROR(FIND("POLÍCIA CIVIL",consulta_completa__11[[#This Row],[14 - Inst. Atuando no Local]]),0)</f>
        <v>0</v>
      </c>
      <c r="CR882" s="84" t="str">
        <f t="shared" si="427"/>
        <v/>
      </c>
      <c r="CS882" s="84">
        <f>IFERROR(FIND("MARINHA DO BRASIL",consulta_completa__11[[#This Row],[14 - Inst. Atuando no Local]]),0)</f>
        <v>0</v>
      </c>
      <c r="CT882" s="84" t="str">
        <f t="shared" si="428"/>
        <v/>
      </c>
      <c r="CU882" s="84">
        <f>IFERROR(FIND("EMPRESA ESPECIALIZADA EM ATENDIMENTO",consulta_completa__11[[#This Row],[14 - Inst. Atuando no Local]]),0)</f>
        <v>0</v>
      </c>
      <c r="CV882" s="84" t="str">
        <f t="shared" si="429"/>
        <v/>
      </c>
      <c r="CW882" s="84">
        <f>IFERROR(FIND("IBAMA",consulta_completa__11[[#This Row],[14 - Inst. Atuando no Local]]),0)</f>
        <v>0</v>
      </c>
      <c r="CX882" s="84" t="str">
        <f t="shared" si="430"/>
        <v/>
      </c>
      <c r="CY882" s="84" t="e">
        <f>IF(consulta_completa__11[[#This Row],[14 - Inst. Atuando no Local]]="","X","")</f>
        <v>#VALUE!</v>
      </c>
      <c r="CZ882" s="84">
        <f>IFERROR(FIND("OUTRA (S)",consulta_completa__11[[#This Row],[14 - Inst. Atuando no Local]]),0)</f>
        <v>0</v>
      </c>
      <c r="DA882" s="84" t="str">
        <f t="shared" si="431"/>
        <v/>
      </c>
      <c r="DB882" s="35" t="str">
        <f t="shared" si="432"/>
        <v>Sim</v>
      </c>
      <c r="DC882" s="35" t="str">
        <f t="shared" si="433"/>
        <v>Não</v>
      </c>
      <c r="DD882" s="35" t="str">
        <f t="shared" si="434"/>
        <v>Sim</v>
      </c>
      <c r="DE882" s="87" t="str">
        <f t="shared" si="437"/>
        <v>Sem informação</v>
      </c>
    </row>
    <row r="883" spans="50:109">
      <c r="AX883" s="82">
        <f>IFERROR(FIND("Óbitos/feridos",consulta_completa__11[[#This Row],[13 - Ocorrências/Ambientes Atingidos]]),0)</f>
        <v>0</v>
      </c>
      <c r="AY883" s="83" t="str">
        <f t="shared" si="406"/>
        <v/>
      </c>
      <c r="AZ883" s="82">
        <f>IFERROR(FIND("População afetada/evacuada",consulta_completa__11[[#This Row],[13 - Ocorrências/Ambientes Atingidos]]),0)</f>
        <v>0</v>
      </c>
      <c r="BA883" s="82" t="str">
        <f t="shared" si="407"/>
        <v/>
      </c>
      <c r="BB883" s="82">
        <f>IFERROR(FIND("Suspensão de abastecimento de água",consulta_completa__11[[#This Row],[13 - Ocorrências/Ambientes Atingidos]]),0)</f>
        <v>0</v>
      </c>
      <c r="BC883" s="83" t="str">
        <f t="shared" si="435"/>
        <v/>
      </c>
      <c r="BD883" s="82">
        <f>IFERROR(FIND("Rio/córrego",consulta_completa__11[[#This Row],[13 - Ocorrências/Ambientes Atingidos]]),0)</f>
        <v>0</v>
      </c>
      <c r="BE883" s="83" t="str">
        <f t="shared" si="408"/>
        <v/>
      </c>
      <c r="BF883" s="82">
        <f>IFERROR(FIND("Lago",consulta_completa__11[[#This Row],[13 - Ocorrências/Ambientes Atingidos]]),0)</f>
        <v>0</v>
      </c>
      <c r="BG883" s="83" t="str">
        <f t="shared" si="409"/>
        <v/>
      </c>
      <c r="BH883" s="82">
        <f>IFERROR(FIND("Mar",consulta_completa__11[[#This Row],[13 - Ocorrências/Ambientes Atingidos]]),0)</f>
        <v>0</v>
      </c>
      <c r="BI883" s="83" t="str">
        <f t="shared" si="410"/>
        <v/>
      </c>
      <c r="BJ883" s="82">
        <f>IFERROR(FIND("Praia",consulta_completa__11[[#This Row],[13 - Ocorrências/Ambientes Atingidos]]),0)</f>
        <v>0</v>
      </c>
      <c r="BK883" s="83" t="str">
        <f t="shared" si="411"/>
        <v/>
      </c>
      <c r="BL883" s="82">
        <f>IFERROR(FIND("Solo",consulta_completa__11[[#This Row],[13 - Ocorrências/Ambientes Atingidos]]),0)</f>
        <v>0</v>
      </c>
      <c r="BM883" s="83" t="str">
        <f t="shared" si="412"/>
        <v/>
      </c>
      <c r="BN883" s="82">
        <f>IFERROR(FIND("Águas subterrâneas",consulta_completa__11[[#This Row],[13 - Ocorrências/Ambientes Atingidos]]),0)</f>
        <v>0</v>
      </c>
      <c r="BO883" s="83" t="str">
        <f t="shared" si="413"/>
        <v/>
      </c>
      <c r="BP883" s="82">
        <f>IFERROR(FIND("Atmosfera",consulta_completa__11[[#This Row],[13 - Ocorrências/Ambientes Atingidos]]),0)</f>
        <v>0</v>
      </c>
      <c r="BQ883" s="83" t="str">
        <f t="shared" si="414"/>
        <v/>
      </c>
      <c r="BR883" s="82">
        <f>IFERROR(FIND("Flora",consulta_completa__11[[#This Row],[13 - Ocorrências/Ambientes Atingidos]]),0)</f>
        <v>0</v>
      </c>
      <c r="BS883" s="83" t="str">
        <f t="shared" si="415"/>
        <v/>
      </c>
      <c r="BT883" s="82">
        <f>IFERROR(FIND("Fauna",consulta_completa__11[[#This Row],[13 - Ocorrências/Ambientes Atingidos]]),0)</f>
        <v>0</v>
      </c>
      <c r="BU883" s="83" t="str">
        <f t="shared" si="416"/>
        <v/>
      </c>
      <c r="BV883" s="82">
        <f>IFERROR(FIND("UC federal",consulta_completa__11[[#This Row],[13 - Ocorrências/Ambientes Atingidos]]),0)</f>
        <v>0</v>
      </c>
      <c r="BW883" s="83" t="str">
        <f t="shared" si="417"/>
        <v/>
      </c>
      <c r="BX883" s="82">
        <f>IFERROR(FIND("UC estadual/municipal",consulta_completa__11[[#This Row],[13 - Ocorrências/Ambientes Atingidos]]),0)</f>
        <v>0</v>
      </c>
      <c r="BY883" s="83" t="str">
        <f t="shared" si="418"/>
        <v/>
      </c>
      <c r="BZ883" s="82">
        <f>IFERROR(FIND("Outro(s)",consulta_completa__11[[#This Row],[13 - Ocorrências/Ambientes Atingidos]]),0)</f>
        <v>0</v>
      </c>
      <c r="CA883" s="83" t="str">
        <f t="shared" si="419"/>
        <v/>
      </c>
      <c r="CB883" s="82">
        <f>IFERROR(FIND("Sem dano",consulta_completa__11[[#This Row],[13 - Ocorrências/Ambientes Atingidos]]),0)</f>
        <v>0</v>
      </c>
      <c r="CC883" s="83" t="str">
        <f t="shared" si="420"/>
        <v/>
      </c>
      <c r="CD883" s="82" t="e">
        <f>IF(consulta_completa__11[[#This Row],[13 - Ocorrências/Ambientes Atingidos]]="","X","")</f>
        <v>#VALUE!</v>
      </c>
      <c r="CE883" s="84">
        <f>IFERROR(FIND("IBAMA",consulta_completa__11[[#This Row],[14 - Inst. Atuando no Local]]),0)</f>
        <v>0</v>
      </c>
      <c r="CF883" s="84" t="str">
        <f t="shared" si="421"/>
        <v/>
      </c>
      <c r="CG883" s="84">
        <f>IFERROR(FIND("OEMA",consulta_completa__11[[#This Row],[14 - Inst. Atuando no Local]]),0)</f>
        <v>0</v>
      </c>
      <c r="CH883" s="84" t="str">
        <f t="shared" si="422"/>
        <v/>
      </c>
      <c r="CI883" s="84">
        <f>IFERROR(FIND("DEFESA CIVIL",consulta_completa__11[[#This Row],[14 - Inst. Atuando no Local]]),0)</f>
        <v>0</v>
      </c>
      <c r="CJ883" s="84" t="str">
        <f t="shared" si="423"/>
        <v/>
      </c>
      <c r="CK883" s="84">
        <f>IFERROR(FIND("CORPO DE BOMBEIROS",consulta_completa__11[[#This Row],[14 - Inst. Atuando no Local]]),0)</f>
        <v>0</v>
      </c>
      <c r="CL883" s="84" t="str">
        <f t="shared" si="424"/>
        <v/>
      </c>
      <c r="CM883" s="84">
        <f>IFERROR(FIND("POLÍCIA RODOVIÁRIA",consulta_completa__11[[#This Row],[14 - Inst. Atuando no Local]]),0)</f>
        <v>0</v>
      </c>
      <c r="CN883" s="84" t="str">
        <f t="shared" si="425"/>
        <v/>
      </c>
      <c r="CO883" s="84">
        <f>IFERROR(FIND("POLÍCIA MILITAR",consulta_completa__11[[#This Row],[14 - Inst. Atuando no Local]]),0)</f>
        <v>0</v>
      </c>
      <c r="CP883" s="84" t="str">
        <f t="shared" si="426"/>
        <v/>
      </c>
      <c r="CQ883" s="84">
        <f>IFERROR(FIND("POLÍCIA CIVIL",consulta_completa__11[[#This Row],[14 - Inst. Atuando no Local]]),0)</f>
        <v>0</v>
      </c>
      <c r="CR883" s="84" t="str">
        <f t="shared" si="427"/>
        <v/>
      </c>
      <c r="CS883" s="84">
        <f>IFERROR(FIND("MARINHA DO BRASIL",consulta_completa__11[[#This Row],[14 - Inst. Atuando no Local]]),0)</f>
        <v>0</v>
      </c>
      <c r="CT883" s="84" t="str">
        <f t="shared" si="428"/>
        <v/>
      </c>
      <c r="CU883" s="84">
        <f>IFERROR(FIND("EMPRESA ESPECIALIZADA EM ATENDIMENTO",consulta_completa__11[[#This Row],[14 - Inst. Atuando no Local]]),0)</f>
        <v>0</v>
      </c>
      <c r="CV883" s="84" t="str">
        <f t="shared" si="429"/>
        <v/>
      </c>
      <c r="CW883" s="84">
        <f>IFERROR(FIND("IBAMA",consulta_completa__11[[#This Row],[14 - Inst. Atuando no Local]]),0)</f>
        <v>0</v>
      </c>
      <c r="CX883" s="84" t="str">
        <f t="shared" si="430"/>
        <v/>
      </c>
      <c r="CY883" s="84" t="e">
        <f>IF(consulta_completa__11[[#This Row],[14 - Inst. Atuando no Local]]="","X","")</f>
        <v>#VALUE!</v>
      </c>
      <c r="CZ883" s="84">
        <f>IFERROR(FIND("OUTRA (S)",consulta_completa__11[[#This Row],[14 - Inst. Atuando no Local]]),0)</f>
        <v>0</v>
      </c>
      <c r="DA883" s="84" t="str">
        <f t="shared" si="431"/>
        <v/>
      </c>
      <c r="DB883" s="35" t="str">
        <f t="shared" si="432"/>
        <v>Sim</v>
      </c>
      <c r="DC883" s="35" t="str">
        <f t="shared" si="433"/>
        <v>Não</v>
      </c>
      <c r="DD883" s="35" t="str">
        <f t="shared" si="434"/>
        <v>Sim</v>
      </c>
      <c r="DE883" s="87" t="str">
        <f t="shared" si="437"/>
        <v>Sem informação</v>
      </c>
    </row>
    <row r="884" spans="50:109">
      <c r="AX884" s="82">
        <f>IFERROR(FIND("Óbitos/feridos",consulta_completa__11[[#This Row],[13 - Ocorrências/Ambientes Atingidos]]),0)</f>
        <v>0</v>
      </c>
      <c r="AY884" s="83" t="str">
        <f t="shared" si="406"/>
        <v/>
      </c>
      <c r="AZ884" s="82">
        <f>IFERROR(FIND("População afetada/evacuada",consulta_completa__11[[#This Row],[13 - Ocorrências/Ambientes Atingidos]]),0)</f>
        <v>0</v>
      </c>
      <c r="BA884" s="82" t="str">
        <f t="shared" si="407"/>
        <v/>
      </c>
      <c r="BB884" s="82">
        <f>IFERROR(FIND("Suspensão de abastecimento de água",consulta_completa__11[[#This Row],[13 - Ocorrências/Ambientes Atingidos]]),0)</f>
        <v>0</v>
      </c>
      <c r="BC884" s="83" t="str">
        <f t="shared" si="435"/>
        <v/>
      </c>
      <c r="BD884" s="82">
        <f>IFERROR(FIND("Rio/córrego",consulta_completa__11[[#This Row],[13 - Ocorrências/Ambientes Atingidos]]),0)</f>
        <v>0</v>
      </c>
      <c r="BE884" s="83" t="str">
        <f t="shared" si="408"/>
        <v/>
      </c>
      <c r="BF884" s="82">
        <f>IFERROR(FIND("Lago",consulta_completa__11[[#This Row],[13 - Ocorrências/Ambientes Atingidos]]),0)</f>
        <v>0</v>
      </c>
      <c r="BG884" s="83" t="str">
        <f t="shared" si="409"/>
        <v/>
      </c>
      <c r="BH884" s="82">
        <f>IFERROR(FIND("Mar",consulta_completa__11[[#This Row],[13 - Ocorrências/Ambientes Atingidos]]),0)</f>
        <v>0</v>
      </c>
      <c r="BI884" s="83" t="str">
        <f t="shared" si="410"/>
        <v/>
      </c>
      <c r="BJ884" s="82">
        <f>IFERROR(FIND("Praia",consulta_completa__11[[#This Row],[13 - Ocorrências/Ambientes Atingidos]]),0)</f>
        <v>0</v>
      </c>
      <c r="BK884" s="83" t="str">
        <f t="shared" si="411"/>
        <v/>
      </c>
      <c r="BL884" s="82">
        <f>IFERROR(FIND("Solo",consulta_completa__11[[#This Row],[13 - Ocorrências/Ambientes Atingidos]]),0)</f>
        <v>0</v>
      </c>
      <c r="BM884" s="83" t="str">
        <f t="shared" si="412"/>
        <v/>
      </c>
      <c r="BN884" s="82">
        <f>IFERROR(FIND("Águas subterrâneas",consulta_completa__11[[#This Row],[13 - Ocorrências/Ambientes Atingidos]]),0)</f>
        <v>0</v>
      </c>
      <c r="BO884" s="83" t="str">
        <f t="shared" si="413"/>
        <v/>
      </c>
      <c r="BP884" s="82">
        <f>IFERROR(FIND("Atmosfera",consulta_completa__11[[#This Row],[13 - Ocorrências/Ambientes Atingidos]]),0)</f>
        <v>0</v>
      </c>
      <c r="BQ884" s="83" t="str">
        <f t="shared" si="414"/>
        <v/>
      </c>
      <c r="BR884" s="82">
        <f>IFERROR(FIND("Flora",consulta_completa__11[[#This Row],[13 - Ocorrências/Ambientes Atingidos]]),0)</f>
        <v>0</v>
      </c>
      <c r="BS884" s="83" t="str">
        <f t="shared" si="415"/>
        <v/>
      </c>
      <c r="BT884" s="82">
        <f>IFERROR(FIND("Fauna",consulta_completa__11[[#This Row],[13 - Ocorrências/Ambientes Atingidos]]),0)</f>
        <v>0</v>
      </c>
      <c r="BU884" s="83" t="str">
        <f t="shared" si="416"/>
        <v/>
      </c>
      <c r="BV884" s="82">
        <f>IFERROR(FIND("UC federal",consulta_completa__11[[#This Row],[13 - Ocorrências/Ambientes Atingidos]]),0)</f>
        <v>0</v>
      </c>
      <c r="BW884" s="83" t="str">
        <f t="shared" si="417"/>
        <v/>
      </c>
      <c r="BX884" s="82">
        <f>IFERROR(FIND("UC estadual/municipal",consulta_completa__11[[#This Row],[13 - Ocorrências/Ambientes Atingidos]]),0)</f>
        <v>0</v>
      </c>
      <c r="BY884" s="83" t="str">
        <f t="shared" si="418"/>
        <v/>
      </c>
      <c r="BZ884" s="82">
        <f>IFERROR(FIND("Outro(s)",consulta_completa__11[[#This Row],[13 - Ocorrências/Ambientes Atingidos]]),0)</f>
        <v>0</v>
      </c>
      <c r="CA884" s="83" t="str">
        <f t="shared" si="419"/>
        <v/>
      </c>
      <c r="CB884" s="82">
        <f>IFERROR(FIND("Sem dano",consulta_completa__11[[#This Row],[13 - Ocorrências/Ambientes Atingidos]]),0)</f>
        <v>0</v>
      </c>
      <c r="CC884" s="83" t="str">
        <f t="shared" si="420"/>
        <v/>
      </c>
      <c r="CD884" s="82" t="e">
        <f>IF(consulta_completa__11[[#This Row],[13 - Ocorrências/Ambientes Atingidos]]="","X","")</f>
        <v>#VALUE!</v>
      </c>
      <c r="CE884" s="84">
        <f>IFERROR(FIND("IBAMA",consulta_completa__11[[#This Row],[14 - Inst. Atuando no Local]]),0)</f>
        <v>0</v>
      </c>
      <c r="CF884" s="84" t="str">
        <f t="shared" si="421"/>
        <v/>
      </c>
      <c r="CG884" s="84">
        <f>IFERROR(FIND("OEMA",consulta_completa__11[[#This Row],[14 - Inst. Atuando no Local]]),0)</f>
        <v>0</v>
      </c>
      <c r="CH884" s="84" t="str">
        <f t="shared" si="422"/>
        <v/>
      </c>
      <c r="CI884" s="84">
        <f>IFERROR(FIND("DEFESA CIVIL",consulta_completa__11[[#This Row],[14 - Inst. Atuando no Local]]),0)</f>
        <v>0</v>
      </c>
      <c r="CJ884" s="84" t="str">
        <f t="shared" si="423"/>
        <v/>
      </c>
      <c r="CK884" s="84">
        <f>IFERROR(FIND("CORPO DE BOMBEIROS",consulta_completa__11[[#This Row],[14 - Inst. Atuando no Local]]),0)</f>
        <v>0</v>
      </c>
      <c r="CL884" s="84" t="str">
        <f t="shared" si="424"/>
        <v/>
      </c>
      <c r="CM884" s="84">
        <f>IFERROR(FIND("POLÍCIA RODOVIÁRIA",consulta_completa__11[[#This Row],[14 - Inst. Atuando no Local]]),0)</f>
        <v>0</v>
      </c>
      <c r="CN884" s="84" t="str">
        <f t="shared" si="425"/>
        <v/>
      </c>
      <c r="CO884" s="84">
        <f>IFERROR(FIND("POLÍCIA MILITAR",consulta_completa__11[[#This Row],[14 - Inst. Atuando no Local]]),0)</f>
        <v>0</v>
      </c>
      <c r="CP884" s="84" t="str">
        <f t="shared" si="426"/>
        <v/>
      </c>
      <c r="CQ884" s="84">
        <f>IFERROR(FIND("POLÍCIA CIVIL",consulta_completa__11[[#This Row],[14 - Inst. Atuando no Local]]),0)</f>
        <v>0</v>
      </c>
      <c r="CR884" s="84" t="str">
        <f t="shared" si="427"/>
        <v/>
      </c>
      <c r="CS884" s="84">
        <f>IFERROR(FIND("MARINHA DO BRASIL",consulta_completa__11[[#This Row],[14 - Inst. Atuando no Local]]),0)</f>
        <v>0</v>
      </c>
      <c r="CT884" s="84" t="str">
        <f t="shared" si="428"/>
        <v/>
      </c>
      <c r="CU884" s="84">
        <f>IFERROR(FIND("EMPRESA ESPECIALIZADA EM ATENDIMENTO",consulta_completa__11[[#This Row],[14 - Inst. Atuando no Local]]),0)</f>
        <v>0</v>
      </c>
      <c r="CV884" s="84" t="str">
        <f t="shared" si="429"/>
        <v/>
      </c>
      <c r="CW884" s="84">
        <f>IFERROR(FIND("IBAMA",consulta_completa__11[[#This Row],[14 - Inst. Atuando no Local]]),0)</f>
        <v>0</v>
      </c>
      <c r="CX884" s="84" t="str">
        <f t="shared" si="430"/>
        <v/>
      </c>
      <c r="CY884" s="84" t="e">
        <f>IF(consulta_completa__11[[#This Row],[14 - Inst. Atuando no Local]]="","X","")</f>
        <v>#VALUE!</v>
      </c>
      <c r="CZ884" s="84">
        <f>IFERROR(FIND("OUTRA (S)",consulta_completa__11[[#This Row],[14 - Inst. Atuando no Local]]),0)</f>
        <v>0</v>
      </c>
      <c r="DA884" s="84" t="str">
        <f t="shared" si="431"/>
        <v/>
      </c>
      <c r="DB884" s="35" t="str">
        <f t="shared" si="432"/>
        <v>Sim</v>
      </c>
      <c r="DC884" s="35" t="str">
        <f t="shared" si="433"/>
        <v>Não</v>
      </c>
      <c r="DD884" s="35" t="str">
        <f t="shared" si="434"/>
        <v>Sim</v>
      </c>
      <c r="DE884" s="87" t="str">
        <f t="shared" si="437"/>
        <v>Sem informação</v>
      </c>
    </row>
    <row r="885" spans="50:109">
      <c r="AX885" s="82">
        <f>IFERROR(FIND("Óbitos/feridos",consulta_completa__11[[#This Row],[13 - Ocorrências/Ambientes Atingidos]]),0)</f>
        <v>0</v>
      </c>
      <c r="AY885" s="83" t="str">
        <f t="shared" si="406"/>
        <v/>
      </c>
      <c r="AZ885" s="82">
        <f>IFERROR(FIND("População afetada/evacuada",consulta_completa__11[[#This Row],[13 - Ocorrências/Ambientes Atingidos]]),0)</f>
        <v>0</v>
      </c>
      <c r="BA885" s="82" t="str">
        <f t="shared" si="407"/>
        <v/>
      </c>
      <c r="BB885" s="82">
        <f>IFERROR(FIND("Suspensão de abastecimento de água",consulta_completa__11[[#This Row],[13 - Ocorrências/Ambientes Atingidos]]),0)</f>
        <v>0</v>
      </c>
      <c r="BC885" s="83" t="str">
        <f t="shared" si="435"/>
        <v/>
      </c>
      <c r="BD885" s="82">
        <f>IFERROR(FIND("Rio/córrego",consulta_completa__11[[#This Row],[13 - Ocorrências/Ambientes Atingidos]]),0)</f>
        <v>0</v>
      </c>
      <c r="BE885" s="83" t="str">
        <f t="shared" si="408"/>
        <v/>
      </c>
      <c r="BF885" s="82">
        <f>IFERROR(FIND("Lago",consulta_completa__11[[#This Row],[13 - Ocorrências/Ambientes Atingidos]]),0)</f>
        <v>0</v>
      </c>
      <c r="BG885" s="83" t="str">
        <f t="shared" si="409"/>
        <v/>
      </c>
      <c r="BH885" s="82">
        <f>IFERROR(FIND("Mar",consulta_completa__11[[#This Row],[13 - Ocorrências/Ambientes Atingidos]]),0)</f>
        <v>0</v>
      </c>
      <c r="BI885" s="83" t="str">
        <f t="shared" si="410"/>
        <v/>
      </c>
      <c r="BJ885" s="82">
        <f>IFERROR(FIND("Praia",consulta_completa__11[[#This Row],[13 - Ocorrências/Ambientes Atingidos]]),0)</f>
        <v>0</v>
      </c>
      <c r="BK885" s="83" t="str">
        <f t="shared" si="411"/>
        <v/>
      </c>
      <c r="BL885" s="82">
        <f>IFERROR(FIND("Solo",consulta_completa__11[[#This Row],[13 - Ocorrências/Ambientes Atingidos]]),0)</f>
        <v>0</v>
      </c>
      <c r="BM885" s="83" t="str">
        <f t="shared" si="412"/>
        <v/>
      </c>
      <c r="BN885" s="82">
        <f>IFERROR(FIND("Águas subterrâneas",consulta_completa__11[[#This Row],[13 - Ocorrências/Ambientes Atingidos]]),0)</f>
        <v>0</v>
      </c>
      <c r="BO885" s="83" t="str">
        <f t="shared" si="413"/>
        <v/>
      </c>
      <c r="BP885" s="82">
        <f>IFERROR(FIND("Atmosfera",consulta_completa__11[[#This Row],[13 - Ocorrências/Ambientes Atingidos]]),0)</f>
        <v>0</v>
      </c>
      <c r="BQ885" s="83" t="str">
        <f t="shared" si="414"/>
        <v/>
      </c>
      <c r="BR885" s="82">
        <f>IFERROR(FIND("Flora",consulta_completa__11[[#This Row],[13 - Ocorrências/Ambientes Atingidos]]),0)</f>
        <v>0</v>
      </c>
      <c r="BS885" s="83" t="str">
        <f t="shared" si="415"/>
        <v/>
      </c>
      <c r="BT885" s="82">
        <f>IFERROR(FIND("Fauna",consulta_completa__11[[#This Row],[13 - Ocorrências/Ambientes Atingidos]]),0)</f>
        <v>0</v>
      </c>
      <c r="BU885" s="83" t="str">
        <f t="shared" si="416"/>
        <v/>
      </c>
      <c r="BV885" s="82">
        <f>IFERROR(FIND("UC federal",consulta_completa__11[[#This Row],[13 - Ocorrências/Ambientes Atingidos]]),0)</f>
        <v>0</v>
      </c>
      <c r="BW885" s="83" t="str">
        <f t="shared" si="417"/>
        <v/>
      </c>
      <c r="BX885" s="82">
        <f>IFERROR(FIND("UC estadual/municipal",consulta_completa__11[[#This Row],[13 - Ocorrências/Ambientes Atingidos]]),0)</f>
        <v>0</v>
      </c>
      <c r="BY885" s="83" t="str">
        <f t="shared" si="418"/>
        <v/>
      </c>
      <c r="BZ885" s="82">
        <f>IFERROR(FIND("Outro(s)",consulta_completa__11[[#This Row],[13 - Ocorrências/Ambientes Atingidos]]),0)</f>
        <v>0</v>
      </c>
      <c r="CA885" s="83" t="str">
        <f t="shared" si="419"/>
        <v/>
      </c>
      <c r="CB885" s="82">
        <f>IFERROR(FIND("Sem dano",consulta_completa__11[[#This Row],[13 - Ocorrências/Ambientes Atingidos]]),0)</f>
        <v>0</v>
      </c>
      <c r="CC885" s="83" t="str">
        <f t="shared" si="420"/>
        <v/>
      </c>
      <c r="CD885" s="82" t="e">
        <f>IF(consulta_completa__11[[#This Row],[13 - Ocorrências/Ambientes Atingidos]]="","X","")</f>
        <v>#VALUE!</v>
      </c>
      <c r="CE885" s="84">
        <f>IFERROR(FIND("IBAMA",consulta_completa__11[[#This Row],[14 - Inst. Atuando no Local]]),0)</f>
        <v>0</v>
      </c>
      <c r="CF885" s="84" t="str">
        <f t="shared" si="421"/>
        <v/>
      </c>
      <c r="CG885" s="84">
        <f>IFERROR(FIND("OEMA",consulta_completa__11[[#This Row],[14 - Inst. Atuando no Local]]),0)</f>
        <v>0</v>
      </c>
      <c r="CH885" s="84" t="str">
        <f t="shared" si="422"/>
        <v/>
      </c>
      <c r="CI885" s="84">
        <f>IFERROR(FIND("DEFESA CIVIL",consulta_completa__11[[#This Row],[14 - Inst. Atuando no Local]]),0)</f>
        <v>0</v>
      </c>
      <c r="CJ885" s="84" t="str">
        <f t="shared" si="423"/>
        <v/>
      </c>
      <c r="CK885" s="84">
        <f>IFERROR(FIND("CORPO DE BOMBEIROS",consulta_completa__11[[#This Row],[14 - Inst. Atuando no Local]]),0)</f>
        <v>0</v>
      </c>
      <c r="CL885" s="84" t="str">
        <f t="shared" si="424"/>
        <v/>
      </c>
      <c r="CM885" s="84">
        <f>IFERROR(FIND("POLÍCIA RODOVIÁRIA",consulta_completa__11[[#This Row],[14 - Inst. Atuando no Local]]),0)</f>
        <v>0</v>
      </c>
      <c r="CN885" s="84" t="str">
        <f t="shared" si="425"/>
        <v/>
      </c>
      <c r="CO885" s="84">
        <f>IFERROR(FIND("POLÍCIA MILITAR",consulta_completa__11[[#This Row],[14 - Inst. Atuando no Local]]),0)</f>
        <v>0</v>
      </c>
      <c r="CP885" s="84" t="str">
        <f t="shared" si="426"/>
        <v/>
      </c>
      <c r="CQ885" s="84">
        <f>IFERROR(FIND("POLÍCIA CIVIL",consulta_completa__11[[#This Row],[14 - Inst. Atuando no Local]]),0)</f>
        <v>0</v>
      </c>
      <c r="CR885" s="84" t="str">
        <f t="shared" si="427"/>
        <v/>
      </c>
      <c r="CS885" s="84">
        <f>IFERROR(FIND("MARINHA DO BRASIL",consulta_completa__11[[#This Row],[14 - Inst. Atuando no Local]]),0)</f>
        <v>0</v>
      </c>
      <c r="CT885" s="84" t="str">
        <f t="shared" si="428"/>
        <v/>
      </c>
      <c r="CU885" s="84">
        <f>IFERROR(FIND("EMPRESA ESPECIALIZADA EM ATENDIMENTO",consulta_completa__11[[#This Row],[14 - Inst. Atuando no Local]]),0)</f>
        <v>0</v>
      </c>
      <c r="CV885" s="84" t="str">
        <f t="shared" si="429"/>
        <v/>
      </c>
      <c r="CW885" s="84">
        <f>IFERROR(FIND("IBAMA",consulta_completa__11[[#This Row],[14 - Inst. Atuando no Local]]),0)</f>
        <v>0</v>
      </c>
      <c r="CX885" s="84" t="str">
        <f t="shared" si="430"/>
        <v/>
      </c>
      <c r="CY885" s="84" t="e">
        <f>IF(consulta_completa__11[[#This Row],[14 - Inst. Atuando no Local]]="","X","")</f>
        <v>#VALUE!</v>
      </c>
      <c r="CZ885" s="84">
        <f>IFERROR(FIND("OUTRA (S)",consulta_completa__11[[#This Row],[14 - Inst. Atuando no Local]]),0)</f>
        <v>0</v>
      </c>
      <c r="DA885" s="84" t="str">
        <f t="shared" si="431"/>
        <v/>
      </c>
      <c r="DB885" s="35" t="str">
        <f t="shared" si="432"/>
        <v>Sim</v>
      </c>
      <c r="DC885" s="35" t="str">
        <f t="shared" si="433"/>
        <v>Não</v>
      </c>
      <c r="DD885" s="35" t="str">
        <f t="shared" si="434"/>
        <v>Sim</v>
      </c>
      <c r="DE885" s="87" t="str">
        <f t="shared" si="437"/>
        <v>Sem informação</v>
      </c>
    </row>
    <row r="886" spans="50:109">
      <c r="AX886" s="82">
        <f>IFERROR(FIND("Óbitos/feridos",consulta_completa__11[[#This Row],[13 - Ocorrências/Ambientes Atingidos]]),0)</f>
        <v>0</v>
      </c>
      <c r="AY886" s="83" t="str">
        <f t="shared" si="406"/>
        <v/>
      </c>
      <c r="AZ886" s="82">
        <f>IFERROR(FIND("População afetada/evacuada",consulta_completa__11[[#This Row],[13 - Ocorrências/Ambientes Atingidos]]),0)</f>
        <v>0</v>
      </c>
      <c r="BA886" s="82" t="str">
        <f t="shared" si="407"/>
        <v/>
      </c>
      <c r="BB886" s="82">
        <f>IFERROR(FIND("Suspensão de abastecimento de água",consulta_completa__11[[#This Row],[13 - Ocorrências/Ambientes Atingidos]]),0)</f>
        <v>0</v>
      </c>
      <c r="BC886" s="83" t="str">
        <f t="shared" si="435"/>
        <v/>
      </c>
      <c r="BD886" s="82">
        <f>IFERROR(FIND("Rio/córrego",consulta_completa__11[[#This Row],[13 - Ocorrências/Ambientes Atingidos]]),0)</f>
        <v>0</v>
      </c>
      <c r="BE886" s="83" t="str">
        <f t="shared" si="408"/>
        <v/>
      </c>
      <c r="BF886" s="82">
        <f>IFERROR(FIND("Lago",consulta_completa__11[[#This Row],[13 - Ocorrências/Ambientes Atingidos]]),0)</f>
        <v>0</v>
      </c>
      <c r="BG886" s="83" t="str">
        <f t="shared" si="409"/>
        <v/>
      </c>
      <c r="BH886" s="82">
        <f>IFERROR(FIND("Mar",consulta_completa__11[[#This Row],[13 - Ocorrências/Ambientes Atingidos]]),0)</f>
        <v>0</v>
      </c>
      <c r="BI886" s="83" t="str">
        <f t="shared" si="410"/>
        <v/>
      </c>
      <c r="BJ886" s="82">
        <f>IFERROR(FIND("Praia",consulta_completa__11[[#This Row],[13 - Ocorrências/Ambientes Atingidos]]),0)</f>
        <v>0</v>
      </c>
      <c r="BK886" s="83" t="str">
        <f t="shared" si="411"/>
        <v/>
      </c>
      <c r="BL886" s="82">
        <f>IFERROR(FIND("Solo",consulta_completa__11[[#This Row],[13 - Ocorrências/Ambientes Atingidos]]),0)</f>
        <v>0</v>
      </c>
      <c r="BM886" s="83" t="str">
        <f t="shared" si="412"/>
        <v/>
      </c>
      <c r="BN886" s="82">
        <f>IFERROR(FIND("Águas subterrâneas",consulta_completa__11[[#This Row],[13 - Ocorrências/Ambientes Atingidos]]),0)</f>
        <v>0</v>
      </c>
      <c r="BO886" s="83" t="str">
        <f t="shared" si="413"/>
        <v/>
      </c>
      <c r="BP886" s="82">
        <f>IFERROR(FIND("Atmosfera",consulta_completa__11[[#This Row],[13 - Ocorrências/Ambientes Atingidos]]),0)</f>
        <v>0</v>
      </c>
      <c r="BQ886" s="83" t="str">
        <f t="shared" si="414"/>
        <v/>
      </c>
      <c r="BR886" s="82">
        <f>IFERROR(FIND("Flora",consulta_completa__11[[#This Row],[13 - Ocorrências/Ambientes Atingidos]]),0)</f>
        <v>0</v>
      </c>
      <c r="BS886" s="83" t="str">
        <f t="shared" si="415"/>
        <v/>
      </c>
      <c r="BT886" s="82">
        <f>IFERROR(FIND("Fauna",consulta_completa__11[[#This Row],[13 - Ocorrências/Ambientes Atingidos]]),0)</f>
        <v>0</v>
      </c>
      <c r="BU886" s="83" t="str">
        <f t="shared" si="416"/>
        <v/>
      </c>
      <c r="BV886" s="82">
        <f>IFERROR(FIND("UC federal",consulta_completa__11[[#This Row],[13 - Ocorrências/Ambientes Atingidos]]),0)</f>
        <v>0</v>
      </c>
      <c r="BW886" s="83" t="str">
        <f t="shared" si="417"/>
        <v/>
      </c>
      <c r="BX886" s="82">
        <f>IFERROR(FIND("UC estadual/municipal",consulta_completa__11[[#This Row],[13 - Ocorrências/Ambientes Atingidos]]),0)</f>
        <v>0</v>
      </c>
      <c r="BY886" s="83" t="str">
        <f t="shared" si="418"/>
        <v/>
      </c>
      <c r="BZ886" s="82">
        <f>IFERROR(FIND("Outro(s)",consulta_completa__11[[#This Row],[13 - Ocorrências/Ambientes Atingidos]]),0)</f>
        <v>0</v>
      </c>
      <c r="CA886" s="83" t="str">
        <f t="shared" si="419"/>
        <v/>
      </c>
      <c r="CB886" s="82">
        <f>IFERROR(FIND("Sem dano",consulta_completa__11[[#This Row],[13 - Ocorrências/Ambientes Atingidos]]),0)</f>
        <v>0</v>
      </c>
      <c r="CC886" s="83" t="str">
        <f t="shared" si="420"/>
        <v/>
      </c>
      <c r="CD886" s="82" t="e">
        <f>IF(consulta_completa__11[[#This Row],[13 - Ocorrências/Ambientes Atingidos]]="","X","")</f>
        <v>#VALUE!</v>
      </c>
      <c r="CE886" s="84">
        <f>IFERROR(FIND("IBAMA",consulta_completa__11[[#This Row],[14 - Inst. Atuando no Local]]),0)</f>
        <v>0</v>
      </c>
      <c r="CF886" s="84" t="str">
        <f t="shared" si="421"/>
        <v/>
      </c>
      <c r="CG886" s="84">
        <f>IFERROR(FIND("OEMA",consulta_completa__11[[#This Row],[14 - Inst. Atuando no Local]]),0)</f>
        <v>0</v>
      </c>
      <c r="CH886" s="84" t="str">
        <f t="shared" si="422"/>
        <v/>
      </c>
      <c r="CI886" s="84">
        <f>IFERROR(FIND("DEFESA CIVIL",consulta_completa__11[[#This Row],[14 - Inst. Atuando no Local]]),0)</f>
        <v>0</v>
      </c>
      <c r="CJ886" s="84" t="str">
        <f t="shared" si="423"/>
        <v/>
      </c>
      <c r="CK886" s="84">
        <f>IFERROR(FIND("CORPO DE BOMBEIROS",consulta_completa__11[[#This Row],[14 - Inst. Atuando no Local]]),0)</f>
        <v>0</v>
      </c>
      <c r="CL886" s="84" t="str">
        <f t="shared" si="424"/>
        <v/>
      </c>
      <c r="CM886" s="84">
        <f>IFERROR(FIND("POLÍCIA RODOVIÁRIA",consulta_completa__11[[#This Row],[14 - Inst. Atuando no Local]]),0)</f>
        <v>0</v>
      </c>
      <c r="CN886" s="84" t="str">
        <f t="shared" si="425"/>
        <v/>
      </c>
      <c r="CO886" s="84">
        <f>IFERROR(FIND("POLÍCIA MILITAR",consulta_completa__11[[#This Row],[14 - Inst. Atuando no Local]]),0)</f>
        <v>0</v>
      </c>
      <c r="CP886" s="84" t="str">
        <f t="shared" si="426"/>
        <v/>
      </c>
      <c r="CQ886" s="84">
        <f>IFERROR(FIND("POLÍCIA CIVIL",consulta_completa__11[[#This Row],[14 - Inst. Atuando no Local]]),0)</f>
        <v>0</v>
      </c>
      <c r="CR886" s="84" t="str">
        <f t="shared" si="427"/>
        <v/>
      </c>
      <c r="CS886" s="84">
        <f>IFERROR(FIND("MARINHA DO BRASIL",consulta_completa__11[[#This Row],[14 - Inst. Atuando no Local]]),0)</f>
        <v>0</v>
      </c>
      <c r="CT886" s="84" t="str">
        <f t="shared" si="428"/>
        <v/>
      </c>
      <c r="CU886" s="84">
        <f>IFERROR(FIND("EMPRESA ESPECIALIZADA EM ATENDIMENTO",consulta_completa__11[[#This Row],[14 - Inst. Atuando no Local]]),0)</f>
        <v>0</v>
      </c>
      <c r="CV886" s="84" t="str">
        <f t="shared" si="429"/>
        <v/>
      </c>
      <c r="CW886" s="84">
        <f>IFERROR(FIND("IBAMA",consulta_completa__11[[#This Row],[14 - Inst. Atuando no Local]]),0)</f>
        <v>0</v>
      </c>
      <c r="CX886" s="84" t="str">
        <f t="shared" si="430"/>
        <v/>
      </c>
      <c r="CY886" s="84" t="e">
        <f>IF(consulta_completa__11[[#This Row],[14 - Inst. Atuando no Local]]="","X","")</f>
        <v>#VALUE!</v>
      </c>
      <c r="CZ886" s="84">
        <f>IFERROR(FIND("OUTRA (S)",consulta_completa__11[[#This Row],[14 - Inst. Atuando no Local]]),0)</f>
        <v>0</v>
      </c>
      <c r="DA886" s="84" t="str">
        <f t="shared" si="431"/>
        <v/>
      </c>
      <c r="DB886" s="35" t="str">
        <f t="shared" si="432"/>
        <v>Sim</v>
      </c>
      <c r="DC886" s="35" t="str">
        <f t="shared" si="433"/>
        <v>Não</v>
      </c>
      <c r="DD886" s="35" t="str">
        <f t="shared" si="434"/>
        <v>Sim</v>
      </c>
      <c r="DE886" s="87" t="str">
        <f t="shared" si="437"/>
        <v>Sem informação</v>
      </c>
    </row>
    <row r="887" spans="50:109">
      <c r="AX887" s="82">
        <f>IFERROR(FIND("Óbitos/feridos",consulta_completa__11[[#This Row],[13 - Ocorrências/Ambientes Atingidos]]),0)</f>
        <v>0</v>
      </c>
      <c r="AY887" s="83" t="str">
        <f t="shared" si="406"/>
        <v/>
      </c>
      <c r="AZ887" s="82">
        <f>IFERROR(FIND("População afetada/evacuada",consulta_completa__11[[#This Row],[13 - Ocorrências/Ambientes Atingidos]]),0)</f>
        <v>0</v>
      </c>
      <c r="BA887" s="82" t="str">
        <f t="shared" si="407"/>
        <v/>
      </c>
      <c r="BB887" s="82">
        <f>IFERROR(FIND("Suspensão de abastecimento de água",consulta_completa__11[[#This Row],[13 - Ocorrências/Ambientes Atingidos]]),0)</f>
        <v>0</v>
      </c>
      <c r="BC887" s="83" t="str">
        <f t="shared" si="435"/>
        <v/>
      </c>
      <c r="BD887" s="82">
        <f>IFERROR(FIND("Rio/córrego",consulta_completa__11[[#This Row],[13 - Ocorrências/Ambientes Atingidos]]),0)</f>
        <v>0</v>
      </c>
      <c r="BE887" s="83" t="str">
        <f t="shared" si="408"/>
        <v/>
      </c>
      <c r="BF887" s="82">
        <f>IFERROR(FIND("Lago",consulta_completa__11[[#This Row],[13 - Ocorrências/Ambientes Atingidos]]),0)</f>
        <v>0</v>
      </c>
      <c r="BG887" s="83" t="str">
        <f t="shared" si="409"/>
        <v/>
      </c>
      <c r="BH887" s="82">
        <f>IFERROR(FIND("Mar",consulta_completa__11[[#This Row],[13 - Ocorrências/Ambientes Atingidos]]),0)</f>
        <v>0</v>
      </c>
      <c r="BI887" s="83" t="str">
        <f t="shared" si="410"/>
        <v/>
      </c>
      <c r="BJ887" s="82">
        <f>IFERROR(FIND("Praia",consulta_completa__11[[#This Row],[13 - Ocorrências/Ambientes Atingidos]]),0)</f>
        <v>0</v>
      </c>
      <c r="BK887" s="83" t="str">
        <f t="shared" si="411"/>
        <v/>
      </c>
      <c r="BL887" s="82">
        <f>IFERROR(FIND("Solo",consulta_completa__11[[#This Row],[13 - Ocorrências/Ambientes Atingidos]]),0)</f>
        <v>0</v>
      </c>
      <c r="BM887" s="83" t="str">
        <f t="shared" si="412"/>
        <v/>
      </c>
      <c r="BN887" s="82">
        <f>IFERROR(FIND("Águas subterrâneas",consulta_completa__11[[#This Row],[13 - Ocorrências/Ambientes Atingidos]]),0)</f>
        <v>0</v>
      </c>
      <c r="BO887" s="83" t="str">
        <f t="shared" si="413"/>
        <v/>
      </c>
      <c r="BP887" s="82">
        <f>IFERROR(FIND("Atmosfera",consulta_completa__11[[#This Row],[13 - Ocorrências/Ambientes Atingidos]]),0)</f>
        <v>0</v>
      </c>
      <c r="BQ887" s="83" t="str">
        <f t="shared" si="414"/>
        <v/>
      </c>
      <c r="BR887" s="82">
        <f>IFERROR(FIND("Flora",consulta_completa__11[[#This Row],[13 - Ocorrências/Ambientes Atingidos]]),0)</f>
        <v>0</v>
      </c>
      <c r="BS887" s="83" t="str">
        <f t="shared" si="415"/>
        <v/>
      </c>
      <c r="BT887" s="82">
        <f>IFERROR(FIND("Fauna",consulta_completa__11[[#This Row],[13 - Ocorrências/Ambientes Atingidos]]),0)</f>
        <v>0</v>
      </c>
      <c r="BU887" s="83" t="str">
        <f t="shared" si="416"/>
        <v/>
      </c>
      <c r="BV887" s="82">
        <f>IFERROR(FIND("UC federal",consulta_completa__11[[#This Row],[13 - Ocorrências/Ambientes Atingidos]]),0)</f>
        <v>0</v>
      </c>
      <c r="BW887" s="83" t="str">
        <f t="shared" si="417"/>
        <v/>
      </c>
      <c r="BX887" s="82">
        <f>IFERROR(FIND("UC estadual/municipal",consulta_completa__11[[#This Row],[13 - Ocorrências/Ambientes Atingidos]]),0)</f>
        <v>0</v>
      </c>
      <c r="BY887" s="83" t="str">
        <f t="shared" si="418"/>
        <v/>
      </c>
      <c r="BZ887" s="82">
        <f>IFERROR(FIND("Outro(s)",consulta_completa__11[[#This Row],[13 - Ocorrências/Ambientes Atingidos]]),0)</f>
        <v>0</v>
      </c>
      <c r="CA887" s="83" t="str">
        <f t="shared" si="419"/>
        <v/>
      </c>
      <c r="CB887" s="82">
        <f>IFERROR(FIND("Sem dano",consulta_completa__11[[#This Row],[13 - Ocorrências/Ambientes Atingidos]]),0)</f>
        <v>0</v>
      </c>
      <c r="CC887" s="83" t="str">
        <f t="shared" si="420"/>
        <v/>
      </c>
      <c r="CD887" s="82" t="e">
        <f>IF(consulta_completa__11[[#This Row],[13 - Ocorrências/Ambientes Atingidos]]="","X","")</f>
        <v>#VALUE!</v>
      </c>
      <c r="CE887" s="84">
        <f>IFERROR(FIND("IBAMA",consulta_completa__11[[#This Row],[14 - Inst. Atuando no Local]]),0)</f>
        <v>0</v>
      </c>
      <c r="CF887" s="84" t="str">
        <f t="shared" si="421"/>
        <v/>
      </c>
      <c r="CG887" s="84">
        <f>IFERROR(FIND("OEMA",consulta_completa__11[[#This Row],[14 - Inst. Atuando no Local]]),0)</f>
        <v>0</v>
      </c>
      <c r="CH887" s="84" t="str">
        <f t="shared" si="422"/>
        <v/>
      </c>
      <c r="CI887" s="84">
        <f>IFERROR(FIND("DEFESA CIVIL",consulta_completa__11[[#This Row],[14 - Inst. Atuando no Local]]),0)</f>
        <v>0</v>
      </c>
      <c r="CJ887" s="84" t="str">
        <f t="shared" si="423"/>
        <v/>
      </c>
      <c r="CK887" s="84">
        <f>IFERROR(FIND("CORPO DE BOMBEIROS",consulta_completa__11[[#This Row],[14 - Inst. Atuando no Local]]),0)</f>
        <v>0</v>
      </c>
      <c r="CL887" s="84" t="str">
        <f t="shared" si="424"/>
        <v/>
      </c>
      <c r="CM887" s="84">
        <f>IFERROR(FIND("POLÍCIA RODOVIÁRIA",consulta_completa__11[[#This Row],[14 - Inst. Atuando no Local]]),0)</f>
        <v>0</v>
      </c>
      <c r="CN887" s="84" t="str">
        <f t="shared" si="425"/>
        <v/>
      </c>
      <c r="CO887" s="84">
        <f>IFERROR(FIND("POLÍCIA MILITAR",consulta_completa__11[[#This Row],[14 - Inst. Atuando no Local]]),0)</f>
        <v>0</v>
      </c>
      <c r="CP887" s="84" t="str">
        <f t="shared" si="426"/>
        <v/>
      </c>
      <c r="CQ887" s="84">
        <f>IFERROR(FIND("POLÍCIA CIVIL",consulta_completa__11[[#This Row],[14 - Inst. Atuando no Local]]),0)</f>
        <v>0</v>
      </c>
      <c r="CR887" s="84" t="str">
        <f t="shared" si="427"/>
        <v/>
      </c>
      <c r="CS887" s="84">
        <f>IFERROR(FIND("MARINHA DO BRASIL",consulta_completa__11[[#This Row],[14 - Inst. Atuando no Local]]),0)</f>
        <v>0</v>
      </c>
      <c r="CT887" s="84" t="str">
        <f t="shared" si="428"/>
        <v/>
      </c>
      <c r="CU887" s="84">
        <f>IFERROR(FIND("EMPRESA ESPECIALIZADA EM ATENDIMENTO",consulta_completa__11[[#This Row],[14 - Inst. Atuando no Local]]),0)</f>
        <v>0</v>
      </c>
      <c r="CV887" s="84" t="str">
        <f t="shared" si="429"/>
        <v/>
      </c>
      <c r="CW887" s="84">
        <f>IFERROR(FIND("IBAMA",consulta_completa__11[[#This Row],[14 - Inst. Atuando no Local]]),0)</f>
        <v>0</v>
      </c>
      <c r="CX887" s="84" t="str">
        <f t="shared" si="430"/>
        <v/>
      </c>
      <c r="CY887" s="84" t="e">
        <f>IF(consulta_completa__11[[#This Row],[14 - Inst. Atuando no Local]]="","X","")</f>
        <v>#VALUE!</v>
      </c>
      <c r="CZ887" s="84">
        <f>IFERROR(FIND("OUTRA (S)",consulta_completa__11[[#This Row],[14 - Inst. Atuando no Local]]),0)</f>
        <v>0</v>
      </c>
      <c r="DA887" s="84" t="str">
        <f t="shared" si="431"/>
        <v/>
      </c>
      <c r="DB887" s="35" t="str">
        <f t="shared" si="432"/>
        <v>Sim</v>
      </c>
      <c r="DC887" s="35" t="str">
        <f t="shared" si="433"/>
        <v>Não</v>
      </c>
      <c r="DD887" s="35" t="str">
        <f t="shared" si="434"/>
        <v>Sim</v>
      </c>
      <c r="DE887" s="87" t="str">
        <f t="shared" si="437"/>
        <v>Sem informação</v>
      </c>
    </row>
    <row r="888" spans="50:109">
      <c r="AX888" s="82">
        <f>IFERROR(FIND("Óbitos/feridos",consulta_completa__11[[#This Row],[13 - Ocorrências/Ambientes Atingidos]]),0)</f>
        <v>0</v>
      </c>
      <c r="AY888" s="83" t="str">
        <f t="shared" si="406"/>
        <v/>
      </c>
      <c r="AZ888" s="82">
        <f>IFERROR(FIND("População afetada/evacuada",consulta_completa__11[[#This Row],[13 - Ocorrências/Ambientes Atingidos]]),0)</f>
        <v>0</v>
      </c>
      <c r="BA888" s="82" t="str">
        <f t="shared" si="407"/>
        <v/>
      </c>
      <c r="BB888" s="82">
        <f>IFERROR(FIND("Suspensão de abastecimento de água",consulta_completa__11[[#This Row],[13 - Ocorrências/Ambientes Atingidos]]),0)</f>
        <v>0</v>
      </c>
      <c r="BC888" s="83" t="str">
        <f t="shared" si="435"/>
        <v/>
      </c>
      <c r="BD888" s="82">
        <f>IFERROR(FIND("Rio/córrego",consulta_completa__11[[#This Row],[13 - Ocorrências/Ambientes Atingidos]]),0)</f>
        <v>0</v>
      </c>
      <c r="BE888" s="83" t="str">
        <f t="shared" si="408"/>
        <v/>
      </c>
      <c r="BF888" s="82">
        <f>IFERROR(FIND("Lago",consulta_completa__11[[#This Row],[13 - Ocorrências/Ambientes Atingidos]]),0)</f>
        <v>0</v>
      </c>
      <c r="BG888" s="83" t="str">
        <f t="shared" si="409"/>
        <v/>
      </c>
      <c r="BH888" s="82">
        <f>IFERROR(FIND("Mar",consulta_completa__11[[#This Row],[13 - Ocorrências/Ambientes Atingidos]]),0)</f>
        <v>0</v>
      </c>
      <c r="BI888" s="83" t="str">
        <f t="shared" si="410"/>
        <v/>
      </c>
      <c r="BJ888" s="82">
        <f>IFERROR(FIND("Praia",consulta_completa__11[[#This Row],[13 - Ocorrências/Ambientes Atingidos]]),0)</f>
        <v>0</v>
      </c>
      <c r="BK888" s="83" t="str">
        <f t="shared" si="411"/>
        <v/>
      </c>
      <c r="BL888" s="82">
        <f>IFERROR(FIND("Solo",consulta_completa__11[[#This Row],[13 - Ocorrências/Ambientes Atingidos]]),0)</f>
        <v>0</v>
      </c>
      <c r="BM888" s="83" t="str">
        <f t="shared" si="412"/>
        <v/>
      </c>
      <c r="BN888" s="82">
        <f>IFERROR(FIND("Águas subterrâneas",consulta_completa__11[[#This Row],[13 - Ocorrências/Ambientes Atingidos]]),0)</f>
        <v>0</v>
      </c>
      <c r="BO888" s="83" t="str">
        <f t="shared" si="413"/>
        <v/>
      </c>
      <c r="BP888" s="82">
        <f>IFERROR(FIND("Atmosfera",consulta_completa__11[[#This Row],[13 - Ocorrências/Ambientes Atingidos]]),0)</f>
        <v>0</v>
      </c>
      <c r="BQ888" s="83" t="str">
        <f t="shared" si="414"/>
        <v/>
      </c>
      <c r="BR888" s="82">
        <f>IFERROR(FIND("Flora",consulta_completa__11[[#This Row],[13 - Ocorrências/Ambientes Atingidos]]),0)</f>
        <v>0</v>
      </c>
      <c r="BS888" s="83" t="str">
        <f t="shared" si="415"/>
        <v/>
      </c>
      <c r="BT888" s="82">
        <f>IFERROR(FIND("Fauna",consulta_completa__11[[#This Row],[13 - Ocorrências/Ambientes Atingidos]]),0)</f>
        <v>0</v>
      </c>
      <c r="BU888" s="83" t="str">
        <f t="shared" si="416"/>
        <v/>
      </c>
      <c r="BV888" s="82">
        <f>IFERROR(FIND("UC federal",consulta_completa__11[[#This Row],[13 - Ocorrências/Ambientes Atingidos]]),0)</f>
        <v>0</v>
      </c>
      <c r="BW888" s="83" t="str">
        <f t="shared" si="417"/>
        <v/>
      </c>
      <c r="BX888" s="82">
        <f>IFERROR(FIND("UC estadual/municipal",consulta_completa__11[[#This Row],[13 - Ocorrências/Ambientes Atingidos]]),0)</f>
        <v>0</v>
      </c>
      <c r="BY888" s="83" t="str">
        <f t="shared" si="418"/>
        <v/>
      </c>
      <c r="BZ888" s="82">
        <f>IFERROR(FIND("Outro(s)",consulta_completa__11[[#This Row],[13 - Ocorrências/Ambientes Atingidos]]),0)</f>
        <v>0</v>
      </c>
      <c r="CA888" s="83" t="str">
        <f t="shared" si="419"/>
        <v/>
      </c>
      <c r="CB888" s="82">
        <f>IFERROR(FIND("Sem dano",consulta_completa__11[[#This Row],[13 - Ocorrências/Ambientes Atingidos]]),0)</f>
        <v>0</v>
      </c>
      <c r="CC888" s="83" t="str">
        <f t="shared" si="420"/>
        <v/>
      </c>
      <c r="CD888" s="82" t="e">
        <f>IF(consulta_completa__11[[#This Row],[13 - Ocorrências/Ambientes Atingidos]]="","X","")</f>
        <v>#VALUE!</v>
      </c>
      <c r="CE888" s="84">
        <f>IFERROR(FIND("IBAMA",consulta_completa__11[[#This Row],[14 - Inst. Atuando no Local]]),0)</f>
        <v>0</v>
      </c>
      <c r="CF888" s="84" t="str">
        <f t="shared" si="421"/>
        <v/>
      </c>
      <c r="CG888" s="84">
        <f>IFERROR(FIND("OEMA",consulta_completa__11[[#This Row],[14 - Inst. Atuando no Local]]),0)</f>
        <v>0</v>
      </c>
      <c r="CH888" s="84" t="str">
        <f t="shared" si="422"/>
        <v/>
      </c>
      <c r="CI888" s="84">
        <f>IFERROR(FIND("DEFESA CIVIL",consulta_completa__11[[#This Row],[14 - Inst. Atuando no Local]]),0)</f>
        <v>0</v>
      </c>
      <c r="CJ888" s="84" t="str">
        <f t="shared" si="423"/>
        <v/>
      </c>
      <c r="CK888" s="84">
        <f>IFERROR(FIND("CORPO DE BOMBEIROS",consulta_completa__11[[#This Row],[14 - Inst. Atuando no Local]]),0)</f>
        <v>0</v>
      </c>
      <c r="CL888" s="84" t="str">
        <f t="shared" si="424"/>
        <v/>
      </c>
      <c r="CM888" s="84">
        <f>IFERROR(FIND("POLÍCIA RODOVIÁRIA",consulta_completa__11[[#This Row],[14 - Inst. Atuando no Local]]),0)</f>
        <v>0</v>
      </c>
      <c r="CN888" s="84" t="str">
        <f t="shared" si="425"/>
        <v/>
      </c>
      <c r="CO888" s="84">
        <f>IFERROR(FIND("POLÍCIA MILITAR",consulta_completa__11[[#This Row],[14 - Inst. Atuando no Local]]),0)</f>
        <v>0</v>
      </c>
      <c r="CP888" s="84" t="str">
        <f t="shared" si="426"/>
        <v/>
      </c>
      <c r="CQ888" s="84">
        <f>IFERROR(FIND("POLÍCIA CIVIL",consulta_completa__11[[#This Row],[14 - Inst. Atuando no Local]]),0)</f>
        <v>0</v>
      </c>
      <c r="CR888" s="84" t="str">
        <f t="shared" si="427"/>
        <v/>
      </c>
      <c r="CS888" s="84">
        <f>IFERROR(FIND("MARINHA DO BRASIL",consulta_completa__11[[#This Row],[14 - Inst. Atuando no Local]]),0)</f>
        <v>0</v>
      </c>
      <c r="CT888" s="84" t="str">
        <f t="shared" si="428"/>
        <v/>
      </c>
      <c r="CU888" s="84">
        <f>IFERROR(FIND("EMPRESA ESPECIALIZADA EM ATENDIMENTO",consulta_completa__11[[#This Row],[14 - Inst. Atuando no Local]]),0)</f>
        <v>0</v>
      </c>
      <c r="CV888" s="84" t="str">
        <f t="shared" si="429"/>
        <v/>
      </c>
      <c r="CW888" s="84">
        <f>IFERROR(FIND("IBAMA",consulta_completa__11[[#This Row],[14 - Inst. Atuando no Local]]),0)</f>
        <v>0</v>
      </c>
      <c r="CX888" s="84" t="str">
        <f t="shared" si="430"/>
        <v/>
      </c>
      <c r="CY888" s="84" t="e">
        <f>IF(consulta_completa__11[[#This Row],[14 - Inst. Atuando no Local]]="","X","")</f>
        <v>#VALUE!</v>
      </c>
      <c r="CZ888" s="84">
        <f>IFERROR(FIND("OUTRA (S)",consulta_completa__11[[#This Row],[14 - Inst. Atuando no Local]]),0)</f>
        <v>0</v>
      </c>
      <c r="DA888" s="84" t="str">
        <f t="shared" si="431"/>
        <v/>
      </c>
      <c r="DB888" s="35" t="str">
        <f t="shared" si="432"/>
        <v>Sim</v>
      </c>
      <c r="DC888" s="35" t="str">
        <f t="shared" si="433"/>
        <v>Não</v>
      </c>
      <c r="DD888" s="35" t="str">
        <f t="shared" si="434"/>
        <v>Sim</v>
      </c>
      <c r="DE888" s="87" t="str">
        <f t="shared" si="437"/>
        <v>Sem informação</v>
      </c>
    </row>
    <row r="889" spans="50:109">
      <c r="AX889" s="82">
        <f>IFERROR(FIND("Óbitos/feridos",consulta_completa__11[[#This Row],[13 - Ocorrências/Ambientes Atingidos]]),0)</f>
        <v>0</v>
      </c>
      <c r="AY889" s="83" t="str">
        <f t="shared" si="406"/>
        <v/>
      </c>
      <c r="AZ889" s="82">
        <f>IFERROR(FIND("População afetada/evacuada",consulta_completa__11[[#This Row],[13 - Ocorrências/Ambientes Atingidos]]),0)</f>
        <v>0</v>
      </c>
      <c r="BA889" s="82" t="str">
        <f t="shared" si="407"/>
        <v/>
      </c>
      <c r="BB889" s="82">
        <f>IFERROR(FIND("Suspensão de abastecimento de água",consulta_completa__11[[#This Row],[13 - Ocorrências/Ambientes Atingidos]]),0)</f>
        <v>0</v>
      </c>
      <c r="BC889" s="83" t="str">
        <f t="shared" si="435"/>
        <v/>
      </c>
      <c r="BD889" s="82">
        <f>IFERROR(FIND("Rio/córrego",consulta_completa__11[[#This Row],[13 - Ocorrências/Ambientes Atingidos]]),0)</f>
        <v>0</v>
      </c>
      <c r="BE889" s="83" t="str">
        <f t="shared" si="408"/>
        <v/>
      </c>
      <c r="BF889" s="82">
        <f>IFERROR(FIND("Lago",consulta_completa__11[[#This Row],[13 - Ocorrências/Ambientes Atingidos]]),0)</f>
        <v>0</v>
      </c>
      <c r="BG889" s="83" t="str">
        <f t="shared" si="409"/>
        <v/>
      </c>
      <c r="BH889" s="82">
        <f>IFERROR(FIND("Mar",consulta_completa__11[[#This Row],[13 - Ocorrências/Ambientes Atingidos]]),0)</f>
        <v>0</v>
      </c>
      <c r="BI889" s="83" t="str">
        <f t="shared" si="410"/>
        <v/>
      </c>
      <c r="BJ889" s="82">
        <f>IFERROR(FIND("Praia",consulta_completa__11[[#This Row],[13 - Ocorrências/Ambientes Atingidos]]),0)</f>
        <v>0</v>
      </c>
      <c r="BK889" s="83" t="str">
        <f t="shared" si="411"/>
        <v/>
      </c>
      <c r="BL889" s="82">
        <f>IFERROR(FIND("Solo",consulta_completa__11[[#This Row],[13 - Ocorrências/Ambientes Atingidos]]),0)</f>
        <v>0</v>
      </c>
      <c r="BM889" s="83" t="str">
        <f t="shared" si="412"/>
        <v/>
      </c>
      <c r="BN889" s="82">
        <f>IFERROR(FIND("Águas subterrâneas",consulta_completa__11[[#This Row],[13 - Ocorrências/Ambientes Atingidos]]),0)</f>
        <v>0</v>
      </c>
      <c r="BO889" s="83" t="str">
        <f t="shared" si="413"/>
        <v/>
      </c>
      <c r="BP889" s="82">
        <f>IFERROR(FIND("Atmosfera",consulta_completa__11[[#This Row],[13 - Ocorrências/Ambientes Atingidos]]),0)</f>
        <v>0</v>
      </c>
      <c r="BQ889" s="83" t="str">
        <f t="shared" si="414"/>
        <v/>
      </c>
      <c r="BR889" s="82">
        <f>IFERROR(FIND("Flora",consulta_completa__11[[#This Row],[13 - Ocorrências/Ambientes Atingidos]]),0)</f>
        <v>0</v>
      </c>
      <c r="BS889" s="83" t="str">
        <f t="shared" si="415"/>
        <v/>
      </c>
      <c r="BT889" s="82">
        <f>IFERROR(FIND("Fauna",consulta_completa__11[[#This Row],[13 - Ocorrências/Ambientes Atingidos]]),0)</f>
        <v>0</v>
      </c>
      <c r="BU889" s="83" t="str">
        <f t="shared" si="416"/>
        <v/>
      </c>
      <c r="BV889" s="82">
        <f>IFERROR(FIND("UC federal",consulta_completa__11[[#This Row],[13 - Ocorrências/Ambientes Atingidos]]),0)</f>
        <v>0</v>
      </c>
      <c r="BW889" s="83" t="str">
        <f t="shared" si="417"/>
        <v/>
      </c>
      <c r="BX889" s="82">
        <f>IFERROR(FIND("UC estadual/municipal",consulta_completa__11[[#This Row],[13 - Ocorrências/Ambientes Atingidos]]),0)</f>
        <v>0</v>
      </c>
      <c r="BY889" s="83" t="str">
        <f t="shared" si="418"/>
        <v/>
      </c>
      <c r="BZ889" s="82">
        <f>IFERROR(FIND("Outro(s)",consulta_completa__11[[#This Row],[13 - Ocorrências/Ambientes Atingidos]]),0)</f>
        <v>0</v>
      </c>
      <c r="CA889" s="83" t="str">
        <f t="shared" si="419"/>
        <v/>
      </c>
      <c r="CB889" s="82">
        <f>IFERROR(FIND("Sem dano",consulta_completa__11[[#This Row],[13 - Ocorrências/Ambientes Atingidos]]),0)</f>
        <v>0</v>
      </c>
      <c r="CC889" s="83" t="str">
        <f t="shared" si="420"/>
        <v/>
      </c>
      <c r="CD889" s="82" t="e">
        <f>IF(consulta_completa__11[[#This Row],[13 - Ocorrências/Ambientes Atingidos]]="","X","")</f>
        <v>#VALUE!</v>
      </c>
      <c r="CE889" s="84">
        <f>IFERROR(FIND("IBAMA",consulta_completa__11[[#This Row],[14 - Inst. Atuando no Local]]),0)</f>
        <v>0</v>
      </c>
      <c r="CF889" s="84" t="str">
        <f t="shared" si="421"/>
        <v/>
      </c>
      <c r="CG889" s="84">
        <f>IFERROR(FIND("OEMA",consulta_completa__11[[#This Row],[14 - Inst. Atuando no Local]]),0)</f>
        <v>0</v>
      </c>
      <c r="CH889" s="84" t="str">
        <f t="shared" si="422"/>
        <v/>
      </c>
      <c r="CI889" s="84">
        <f>IFERROR(FIND("DEFESA CIVIL",consulta_completa__11[[#This Row],[14 - Inst. Atuando no Local]]),0)</f>
        <v>0</v>
      </c>
      <c r="CJ889" s="84" t="str">
        <f t="shared" si="423"/>
        <v/>
      </c>
      <c r="CK889" s="84">
        <f>IFERROR(FIND("CORPO DE BOMBEIROS",consulta_completa__11[[#This Row],[14 - Inst. Atuando no Local]]),0)</f>
        <v>0</v>
      </c>
      <c r="CL889" s="84" t="str">
        <f t="shared" si="424"/>
        <v/>
      </c>
      <c r="CM889" s="84">
        <f>IFERROR(FIND("POLÍCIA RODOVIÁRIA",consulta_completa__11[[#This Row],[14 - Inst. Atuando no Local]]),0)</f>
        <v>0</v>
      </c>
      <c r="CN889" s="84" t="str">
        <f t="shared" si="425"/>
        <v/>
      </c>
      <c r="CO889" s="84">
        <f>IFERROR(FIND("POLÍCIA MILITAR",consulta_completa__11[[#This Row],[14 - Inst. Atuando no Local]]),0)</f>
        <v>0</v>
      </c>
      <c r="CP889" s="84" t="str">
        <f t="shared" si="426"/>
        <v/>
      </c>
      <c r="CQ889" s="84">
        <f>IFERROR(FIND("POLÍCIA CIVIL",consulta_completa__11[[#This Row],[14 - Inst. Atuando no Local]]),0)</f>
        <v>0</v>
      </c>
      <c r="CR889" s="84" t="str">
        <f t="shared" si="427"/>
        <v/>
      </c>
      <c r="CS889" s="84">
        <f>IFERROR(FIND("MARINHA DO BRASIL",consulta_completa__11[[#This Row],[14 - Inst. Atuando no Local]]),0)</f>
        <v>0</v>
      </c>
      <c r="CT889" s="84" t="str">
        <f t="shared" si="428"/>
        <v/>
      </c>
      <c r="CU889" s="84">
        <f>IFERROR(FIND("EMPRESA ESPECIALIZADA EM ATENDIMENTO",consulta_completa__11[[#This Row],[14 - Inst. Atuando no Local]]),0)</f>
        <v>0</v>
      </c>
      <c r="CV889" s="84" t="str">
        <f t="shared" si="429"/>
        <v/>
      </c>
      <c r="CW889" s="84">
        <f>IFERROR(FIND("IBAMA",consulta_completa__11[[#This Row],[14 - Inst. Atuando no Local]]),0)</f>
        <v>0</v>
      </c>
      <c r="CX889" s="84" t="str">
        <f t="shared" si="430"/>
        <v/>
      </c>
      <c r="CY889" s="84" t="e">
        <f>IF(consulta_completa__11[[#This Row],[14 - Inst. Atuando no Local]]="","X","")</f>
        <v>#VALUE!</v>
      </c>
      <c r="CZ889" s="84">
        <f>IFERROR(FIND("OUTRA (S)",consulta_completa__11[[#This Row],[14 - Inst. Atuando no Local]]),0)</f>
        <v>0</v>
      </c>
      <c r="DA889" s="84" t="str">
        <f t="shared" si="431"/>
        <v/>
      </c>
      <c r="DB889" s="35" t="str">
        <f t="shared" si="432"/>
        <v>Sim</v>
      </c>
      <c r="DC889" s="35" t="str">
        <f t="shared" si="433"/>
        <v>Não</v>
      </c>
      <c r="DD889" s="35" t="str">
        <f t="shared" si="434"/>
        <v>Sim</v>
      </c>
      <c r="DE889" s="87" t="str">
        <f t="shared" si="437"/>
        <v>Sem informação</v>
      </c>
    </row>
    <row r="890" spans="50:109">
      <c r="AX890" s="82">
        <f>IFERROR(FIND("Óbitos/feridos",consulta_completa__11[[#This Row],[13 - Ocorrências/Ambientes Atingidos]]),0)</f>
        <v>0</v>
      </c>
      <c r="AY890" s="83" t="str">
        <f t="shared" si="406"/>
        <v/>
      </c>
      <c r="AZ890" s="82">
        <f>IFERROR(FIND("População afetada/evacuada",consulta_completa__11[[#This Row],[13 - Ocorrências/Ambientes Atingidos]]),0)</f>
        <v>0</v>
      </c>
      <c r="BA890" s="82" t="str">
        <f t="shared" si="407"/>
        <v/>
      </c>
      <c r="BB890" s="82">
        <f>IFERROR(FIND("Suspensão de abastecimento de água",consulta_completa__11[[#This Row],[13 - Ocorrências/Ambientes Atingidos]]),0)</f>
        <v>0</v>
      </c>
      <c r="BC890" s="83" t="str">
        <f t="shared" si="435"/>
        <v/>
      </c>
      <c r="BD890" s="82">
        <f>IFERROR(FIND("Rio/córrego",consulta_completa__11[[#This Row],[13 - Ocorrências/Ambientes Atingidos]]),0)</f>
        <v>0</v>
      </c>
      <c r="BE890" s="83" t="str">
        <f t="shared" si="408"/>
        <v/>
      </c>
      <c r="BF890" s="82">
        <f>IFERROR(FIND("Lago",consulta_completa__11[[#This Row],[13 - Ocorrências/Ambientes Atingidos]]),0)</f>
        <v>0</v>
      </c>
      <c r="BG890" s="83" t="str">
        <f t="shared" si="409"/>
        <v/>
      </c>
      <c r="BH890" s="82">
        <f>IFERROR(FIND("Mar",consulta_completa__11[[#This Row],[13 - Ocorrências/Ambientes Atingidos]]),0)</f>
        <v>0</v>
      </c>
      <c r="BI890" s="83" t="str">
        <f t="shared" si="410"/>
        <v/>
      </c>
      <c r="BJ890" s="82">
        <f>IFERROR(FIND("Praia",consulta_completa__11[[#This Row],[13 - Ocorrências/Ambientes Atingidos]]),0)</f>
        <v>0</v>
      </c>
      <c r="BK890" s="83" t="str">
        <f t="shared" si="411"/>
        <v/>
      </c>
      <c r="BL890" s="82">
        <f>IFERROR(FIND("Solo",consulta_completa__11[[#This Row],[13 - Ocorrências/Ambientes Atingidos]]),0)</f>
        <v>0</v>
      </c>
      <c r="BM890" s="83" t="str">
        <f t="shared" si="412"/>
        <v/>
      </c>
      <c r="BN890" s="82">
        <f>IFERROR(FIND("Águas subterrâneas",consulta_completa__11[[#This Row],[13 - Ocorrências/Ambientes Atingidos]]),0)</f>
        <v>0</v>
      </c>
      <c r="BO890" s="83" t="str">
        <f t="shared" si="413"/>
        <v/>
      </c>
      <c r="BP890" s="82">
        <f>IFERROR(FIND("Atmosfera",consulta_completa__11[[#This Row],[13 - Ocorrências/Ambientes Atingidos]]),0)</f>
        <v>0</v>
      </c>
      <c r="BQ890" s="83" t="str">
        <f t="shared" si="414"/>
        <v/>
      </c>
      <c r="BR890" s="82">
        <f>IFERROR(FIND("Flora",consulta_completa__11[[#This Row],[13 - Ocorrências/Ambientes Atingidos]]),0)</f>
        <v>0</v>
      </c>
      <c r="BS890" s="83" t="str">
        <f t="shared" si="415"/>
        <v/>
      </c>
      <c r="BT890" s="82">
        <f>IFERROR(FIND("Fauna",consulta_completa__11[[#This Row],[13 - Ocorrências/Ambientes Atingidos]]),0)</f>
        <v>0</v>
      </c>
      <c r="BU890" s="83" t="str">
        <f t="shared" si="416"/>
        <v/>
      </c>
      <c r="BV890" s="82">
        <f>IFERROR(FIND("UC federal",consulta_completa__11[[#This Row],[13 - Ocorrências/Ambientes Atingidos]]),0)</f>
        <v>0</v>
      </c>
      <c r="BW890" s="83" t="str">
        <f t="shared" si="417"/>
        <v/>
      </c>
      <c r="BX890" s="82">
        <f>IFERROR(FIND("UC estadual/municipal",consulta_completa__11[[#This Row],[13 - Ocorrências/Ambientes Atingidos]]),0)</f>
        <v>0</v>
      </c>
      <c r="BY890" s="83" t="str">
        <f t="shared" si="418"/>
        <v/>
      </c>
      <c r="BZ890" s="82">
        <f>IFERROR(FIND("Outro(s)",consulta_completa__11[[#This Row],[13 - Ocorrências/Ambientes Atingidos]]),0)</f>
        <v>0</v>
      </c>
      <c r="CA890" s="83" t="str">
        <f t="shared" si="419"/>
        <v/>
      </c>
      <c r="CB890" s="82">
        <f>IFERROR(FIND("Sem dano",consulta_completa__11[[#This Row],[13 - Ocorrências/Ambientes Atingidos]]),0)</f>
        <v>0</v>
      </c>
      <c r="CC890" s="83" t="str">
        <f t="shared" si="420"/>
        <v/>
      </c>
      <c r="CD890" s="82" t="e">
        <f>IF(consulta_completa__11[[#This Row],[13 - Ocorrências/Ambientes Atingidos]]="","X","")</f>
        <v>#VALUE!</v>
      </c>
      <c r="CE890" s="84">
        <f>IFERROR(FIND("IBAMA",consulta_completa__11[[#This Row],[14 - Inst. Atuando no Local]]),0)</f>
        <v>0</v>
      </c>
      <c r="CF890" s="84" t="str">
        <f t="shared" si="421"/>
        <v/>
      </c>
      <c r="CG890" s="84">
        <f>IFERROR(FIND("OEMA",consulta_completa__11[[#This Row],[14 - Inst. Atuando no Local]]),0)</f>
        <v>0</v>
      </c>
      <c r="CH890" s="84" t="str">
        <f t="shared" si="422"/>
        <v/>
      </c>
      <c r="CI890" s="84">
        <f>IFERROR(FIND("DEFESA CIVIL",consulta_completa__11[[#This Row],[14 - Inst. Atuando no Local]]),0)</f>
        <v>0</v>
      </c>
      <c r="CJ890" s="84" t="str">
        <f t="shared" si="423"/>
        <v/>
      </c>
      <c r="CK890" s="84">
        <f>IFERROR(FIND("CORPO DE BOMBEIROS",consulta_completa__11[[#This Row],[14 - Inst. Atuando no Local]]),0)</f>
        <v>0</v>
      </c>
      <c r="CL890" s="84" t="str">
        <f t="shared" si="424"/>
        <v/>
      </c>
      <c r="CM890" s="84">
        <f>IFERROR(FIND("POLÍCIA RODOVIÁRIA",consulta_completa__11[[#This Row],[14 - Inst. Atuando no Local]]),0)</f>
        <v>0</v>
      </c>
      <c r="CN890" s="84" t="str">
        <f t="shared" si="425"/>
        <v/>
      </c>
      <c r="CO890" s="84">
        <f>IFERROR(FIND("POLÍCIA MILITAR",consulta_completa__11[[#This Row],[14 - Inst. Atuando no Local]]),0)</f>
        <v>0</v>
      </c>
      <c r="CP890" s="84" t="str">
        <f t="shared" si="426"/>
        <v/>
      </c>
      <c r="CQ890" s="84">
        <f>IFERROR(FIND("POLÍCIA CIVIL",consulta_completa__11[[#This Row],[14 - Inst. Atuando no Local]]),0)</f>
        <v>0</v>
      </c>
      <c r="CR890" s="84" t="str">
        <f t="shared" si="427"/>
        <v/>
      </c>
      <c r="CS890" s="84">
        <f>IFERROR(FIND("MARINHA DO BRASIL",consulta_completa__11[[#This Row],[14 - Inst. Atuando no Local]]),0)</f>
        <v>0</v>
      </c>
      <c r="CT890" s="84" t="str">
        <f t="shared" si="428"/>
        <v/>
      </c>
      <c r="CU890" s="84">
        <f>IFERROR(FIND("EMPRESA ESPECIALIZADA EM ATENDIMENTO",consulta_completa__11[[#This Row],[14 - Inst. Atuando no Local]]),0)</f>
        <v>0</v>
      </c>
      <c r="CV890" s="84" t="str">
        <f t="shared" si="429"/>
        <v/>
      </c>
      <c r="CW890" s="84">
        <f>IFERROR(FIND("IBAMA",consulta_completa__11[[#This Row],[14 - Inst. Atuando no Local]]),0)</f>
        <v>0</v>
      </c>
      <c r="CX890" s="84" t="str">
        <f t="shared" si="430"/>
        <v/>
      </c>
      <c r="CY890" s="84" t="e">
        <f>IF(consulta_completa__11[[#This Row],[14 - Inst. Atuando no Local]]="","X","")</f>
        <v>#VALUE!</v>
      </c>
      <c r="CZ890" s="84">
        <f>IFERROR(FIND("OUTRA (S)",consulta_completa__11[[#This Row],[14 - Inst. Atuando no Local]]),0)</f>
        <v>0</v>
      </c>
      <c r="DA890" s="84" t="str">
        <f t="shared" si="431"/>
        <v/>
      </c>
      <c r="DB890" s="35" t="str">
        <f t="shared" si="432"/>
        <v>Sim</v>
      </c>
      <c r="DC890" s="35" t="str">
        <f t="shared" si="433"/>
        <v>Não</v>
      </c>
      <c r="DD890" s="35" t="str">
        <f t="shared" si="434"/>
        <v>Sim</v>
      </c>
      <c r="DE890" s="87" t="str">
        <f t="shared" si="437"/>
        <v>Sem informação</v>
      </c>
    </row>
    <row r="891" spans="50:109">
      <c r="AX891" s="82">
        <f>IFERROR(FIND("Óbitos/feridos",consulta_completa__11[[#This Row],[13 - Ocorrências/Ambientes Atingidos]]),0)</f>
        <v>0</v>
      </c>
      <c r="AY891" s="83" t="str">
        <f t="shared" si="406"/>
        <v/>
      </c>
      <c r="AZ891" s="82">
        <f>IFERROR(FIND("População afetada/evacuada",consulta_completa__11[[#This Row],[13 - Ocorrências/Ambientes Atingidos]]),0)</f>
        <v>0</v>
      </c>
      <c r="BA891" s="82" t="str">
        <f t="shared" si="407"/>
        <v/>
      </c>
      <c r="BB891" s="82">
        <f>IFERROR(FIND("Suspensão de abastecimento de água",consulta_completa__11[[#This Row],[13 - Ocorrências/Ambientes Atingidos]]),0)</f>
        <v>0</v>
      </c>
      <c r="BC891" s="83" t="str">
        <f t="shared" si="435"/>
        <v/>
      </c>
      <c r="BD891" s="82">
        <f>IFERROR(FIND("Rio/córrego",consulta_completa__11[[#This Row],[13 - Ocorrências/Ambientes Atingidos]]),0)</f>
        <v>0</v>
      </c>
      <c r="BE891" s="83" t="str">
        <f t="shared" si="408"/>
        <v/>
      </c>
      <c r="BF891" s="82">
        <f>IFERROR(FIND("Lago",consulta_completa__11[[#This Row],[13 - Ocorrências/Ambientes Atingidos]]),0)</f>
        <v>0</v>
      </c>
      <c r="BG891" s="83" t="str">
        <f t="shared" si="409"/>
        <v/>
      </c>
      <c r="BH891" s="82">
        <f>IFERROR(FIND("Mar",consulta_completa__11[[#This Row],[13 - Ocorrências/Ambientes Atingidos]]),0)</f>
        <v>0</v>
      </c>
      <c r="BI891" s="83" t="str">
        <f t="shared" si="410"/>
        <v/>
      </c>
      <c r="BJ891" s="82">
        <f>IFERROR(FIND("Praia",consulta_completa__11[[#This Row],[13 - Ocorrências/Ambientes Atingidos]]),0)</f>
        <v>0</v>
      </c>
      <c r="BK891" s="83" t="str">
        <f t="shared" si="411"/>
        <v/>
      </c>
      <c r="BL891" s="82">
        <f>IFERROR(FIND("Solo",consulta_completa__11[[#This Row],[13 - Ocorrências/Ambientes Atingidos]]),0)</f>
        <v>0</v>
      </c>
      <c r="BM891" s="83" t="str">
        <f t="shared" si="412"/>
        <v/>
      </c>
      <c r="BN891" s="82">
        <f>IFERROR(FIND("Águas subterrâneas",consulta_completa__11[[#This Row],[13 - Ocorrências/Ambientes Atingidos]]),0)</f>
        <v>0</v>
      </c>
      <c r="BO891" s="83" t="str">
        <f t="shared" si="413"/>
        <v/>
      </c>
      <c r="BP891" s="82">
        <f>IFERROR(FIND("Atmosfera",consulta_completa__11[[#This Row],[13 - Ocorrências/Ambientes Atingidos]]),0)</f>
        <v>0</v>
      </c>
      <c r="BQ891" s="83" t="str">
        <f t="shared" si="414"/>
        <v/>
      </c>
      <c r="BR891" s="82">
        <f>IFERROR(FIND("Flora",consulta_completa__11[[#This Row],[13 - Ocorrências/Ambientes Atingidos]]),0)</f>
        <v>0</v>
      </c>
      <c r="BS891" s="83" t="str">
        <f t="shared" si="415"/>
        <v/>
      </c>
      <c r="BT891" s="82">
        <f>IFERROR(FIND("Fauna",consulta_completa__11[[#This Row],[13 - Ocorrências/Ambientes Atingidos]]),0)</f>
        <v>0</v>
      </c>
      <c r="BU891" s="83" t="str">
        <f t="shared" si="416"/>
        <v/>
      </c>
      <c r="BV891" s="82">
        <f>IFERROR(FIND("UC federal",consulta_completa__11[[#This Row],[13 - Ocorrências/Ambientes Atingidos]]),0)</f>
        <v>0</v>
      </c>
      <c r="BW891" s="83" t="str">
        <f t="shared" si="417"/>
        <v/>
      </c>
      <c r="BX891" s="82">
        <f>IFERROR(FIND("UC estadual/municipal",consulta_completa__11[[#This Row],[13 - Ocorrências/Ambientes Atingidos]]),0)</f>
        <v>0</v>
      </c>
      <c r="BY891" s="83" t="str">
        <f t="shared" si="418"/>
        <v/>
      </c>
      <c r="BZ891" s="82">
        <f>IFERROR(FIND("Outro(s)",consulta_completa__11[[#This Row],[13 - Ocorrências/Ambientes Atingidos]]),0)</f>
        <v>0</v>
      </c>
      <c r="CA891" s="83" t="str">
        <f t="shared" si="419"/>
        <v/>
      </c>
      <c r="CB891" s="82">
        <f>IFERROR(FIND("Sem dano",consulta_completa__11[[#This Row],[13 - Ocorrências/Ambientes Atingidos]]),0)</f>
        <v>0</v>
      </c>
      <c r="CC891" s="83" t="str">
        <f t="shared" si="420"/>
        <v/>
      </c>
      <c r="CD891" s="82" t="e">
        <f>IF(consulta_completa__11[[#This Row],[13 - Ocorrências/Ambientes Atingidos]]="","X","")</f>
        <v>#VALUE!</v>
      </c>
      <c r="CE891" s="84">
        <f>IFERROR(FIND("IBAMA",consulta_completa__11[[#This Row],[14 - Inst. Atuando no Local]]),0)</f>
        <v>0</v>
      </c>
      <c r="CF891" s="84" t="str">
        <f t="shared" si="421"/>
        <v/>
      </c>
      <c r="CG891" s="84">
        <f>IFERROR(FIND("OEMA",consulta_completa__11[[#This Row],[14 - Inst. Atuando no Local]]),0)</f>
        <v>0</v>
      </c>
      <c r="CH891" s="84" t="str">
        <f t="shared" si="422"/>
        <v/>
      </c>
      <c r="CI891" s="84">
        <f>IFERROR(FIND("DEFESA CIVIL",consulta_completa__11[[#This Row],[14 - Inst. Atuando no Local]]),0)</f>
        <v>0</v>
      </c>
      <c r="CJ891" s="84" t="str">
        <f t="shared" si="423"/>
        <v/>
      </c>
      <c r="CK891" s="84">
        <f>IFERROR(FIND("CORPO DE BOMBEIROS",consulta_completa__11[[#This Row],[14 - Inst. Atuando no Local]]),0)</f>
        <v>0</v>
      </c>
      <c r="CL891" s="84" t="str">
        <f t="shared" si="424"/>
        <v/>
      </c>
      <c r="CM891" s="84">
        <f>IFERROR(FIND("POLÍCIA RODOVIÁRIA",consulta_completa__11[[#This Row],[14 - Inst. Atuando no Local]]),0)</f>
        <v>0</v>
      </c>
      <c r="CN891" s="84" t="str">
        <f t="shared" si="425"/>
        <v/>
      </c>
      <c r="CO891" s="84">
        <f>IFERROR(FIND("POLÍCIA MILITAR",consulta_completa__11[[#This Row],[14 - Inst. Atuando no Local]]),0)</f>
        <v>0</v>
      </c>
      <c r="CP891" s="84" t="str">
        <f t="shared" si="426"/>
        <v/>
      </c>
      <c r="CQ891" s="84">
        <f>IFERROR(FIND("POLÍCIA CIVIL",consulta_completa__11[[#This Row],[14 - Inst. Atuando no Local]]),0)</f>
        <v>0</v>
      </c>
      <c r="CR891" s="84" t="str">
        <f t="shared" si="427"/>
        <v/>
      </c>
      <c r="CS891" s="84">
        <f>IFERROR(FIND("MARINHA DO BRASIL",consulta_completa__11[[#This Row],[14 - Inst. Atuando no Local]]),0)</f>
        <v>0</v>
      </c>
      <c r="CT891" s="84" t="str">
        <f t="shared" si="428"/>
        <v/>
      </c>
      <c r="CU891" s="84">
        <f>IFERROR(FIND("EMPRESA ESPECIALIZADA EM ATENDIMENTO",consulta_completa__11[[#This Row],[14 - Inst. Atuando no Local]]),0)</f>
        <v>0</v>
      </c>
      <c r="CV891" s="84" t="str">
        <f t="shared" si="429"/>
        <v/>
      </c>
      <c r="CW891" s="84">
        <f>IFERROR(FIND("IBAMA",consulta_completa__11[[#This Row],[14 - Inst. Atuando no Local]]),0)</f>
        <v>0</v>
      </c>
      <c r="CX891" s="84" t="str">
        <f t="shared" si="430"/>
        <v/>
      </c>
      <c r="CY891" s="84" t="e">
        <f>IF(consulta_completa__11[[#This Row],[14 - Inst. Atuando no Local]]="","X","")</f>
        <v>#VALUE!</v>
      </c>
      <c r="CZ891" s="84">
        <f>IFERROR(FIND("OUTRA (S)",consulta_completa__11[[#This Row],[14 - Inst. Atuando no Local]]),0)</f>
        <v>0</v>
      </c>
      <c r="DA891" s="84" t="str">
        <f t="shared" si="431"/>
        <v/>
      </c>
      <c r="DB891" s="35" t="str">
        <f t="shared" si="432"/>
        <v>Sim</v>
      </c>
      <c r="DC891" s="35" t="str">
        <f t="shared" si="433"/>
        <v>Não</v>
      </c>
      <c r="DD891" s="35" t="str">
        <f t="shared" si="434"/>
        <v>Sim</v>
      </c>
      <c r="DE891" s="87" t="str">
        <f t="shared" si="437"/>
        <v>Sem informação</v>
      </c>
    </row>
    <row r="892" spans="50:109">
      <c r="AX892" s="82">
        <f>IFERROR(FIND("Óbitos/feridos",consulta_completa__11[[#This Row],[13 - Ocorrências/Ambientes Atingidos]]),0)</f>
        <v>0</v>
      </c>
      <c r="AY892" s="83" t="str">
        <f t="shared" si="406"/>
        <v/>
      </c>
      <c r="AZ892" s="82">
        <f>IFERROR(FIND("População afetada/evacuada",consulta_completa__11[[#This Row],[13 - Ocorrências/Ambientes Atingidos]]),0)</f>
        <v>0</v>
      </c>
      <c r="BA892" s="82" t="str">
        <f t="shared" si="407"/>
        <v/>
      </c>
      <c r="BB892" s="82">
        <f>IFERROR(FIND("Suspensão de abastecimento de água",consulta_completa__11[[#This Row],[13 - Ocorrências/Ambientes Atingidos]]),0)</f>
        <v>0</v>
      </c>
      <c r="BC892" s="83" t="str">
        <f t="shared" si="435"/>
        <v/>
      </c>
      <c r="BD892" s="82">
        <f>IFERROR(FIND("Rio/córrego",consulta_completa__11[[#This Row],[13 - Ocorrências/Ambientes Atingidos]]),0)</f>
        <v>0</v>
      </c>
      <c r="BE892" s="83" t="str">
        <f t="shared" si="408"/>
        <v/>
      </c>
      <c r="BF892" s="82">
        <f>IFERROR(FIND("Lago",consulta_completa__11[[#This Row],[13 - Ocorrências/Ambientes Atingidos]]),0)</f>
        <v>0</v>
      </c>
      <c r="BG892" s="83" t="str">
        <f t="shared" si="409"/>
        <v/>
      </c>
      <c r="BH892" s="82">
        <f>IFERROR(FIND("Mar",consulta_completa__11[[#This Row],[13 - Ocorrências/Ambientes Atingidos]]),0)</f>
        <v>0</v>
      </c>
      <c r="BI892" s="83" t="str">
        <f t="shared" si="410"/>
        <v/>
      </c>
      <c r="BJ892" s="82">
        <f>IFERROR(FIND("Praia",consulta_completa__11[[#This Row],[13 - Ocorrências/Ambientes Atingidos]]),0)</f>
        <v>0</v>
      </c>
      <c r="BK892" s="83" t="str">
        <f t="shared" si="411"/>
        <v/>
      </c>
      <c r="BL892" s="82">
        <f>IFERROR(FIND("Solo",consulta_completa__11[[#This Row],[13 - Ocorrências/Ambientes Atingidos]]),0)</f>
        <v>0</v>
      </c>
      <c r="BM892" s="83" t="str">
        <f t="shared" si="412"/>
        <v/>
      </c>
      <c r="BN892" s="82">
        <f>IFERROR(FIND("Águas subterrâneas",consulta_completa__11[[#This Row],[13 - Ocorrências/Ambientes Atingidos]]),0)</f>
        <v>0</v>
      </c>
      <c r="BO892" s="83" t="str">
        <f t="shared" si="413"/>
        <v/>
      </c>
      <c r="BP892" s="82">
        <f>IFERROR(FIND("Atmosfera",consulta_completa__11[[#This Row],[13 - Ocorrências/Ambientes Atingidos]]),0)</f>
        <v>0</v>
      </c>
      <c r="BQ892" s="83" t="str">
        <f t="shared" si="414"/>
        <v/>
      </c>
      <c r="BR892" s="82">
        <f>IFERROR(FIND("Flora",consulta_completa__11[[#This Row],[13 - Ocorrências/Ambientes Atingidos]]),0)</f>
        <v>0</v>
      </c>
      <c r="BS892" s="83" t="str">
        <f t="shared" si="415"/>
        <v/>
      </c>
      <c r="BT892" s="82">
        <f>IFERROR(FIND("Fauna",consulta_completa__11[[#This Row],[13 - Ocorrências/Ambientes Atingidos]]),0)</f>
        <v>0</v>
      </c>
      <c r="BU892" s="83" t="str">
        <f t="shared" si="416"/>
        <v/>
      </c>
      <c r="BV892" s="82">
        <f>IFERROR(FIND("UC federal",consulta_completa__11[[#This Row],[13 - Ocorrências/Ambientes Atingidos]]),0)</f>
        <v>0</v>
      </c>
      <c r="BW892" s="83" t="str">
        <f t="shared" si="417"/>
        <v/>
      </c>
      <c r="BX892" s="82">
        <f>IFERROR(FIND("UC estadual/municipal",consulta_completa__11[[#This Row],[13 - Ocorrências/Ambientes Atingidos]]),0)</f>
        <v>0</v>
      </c>
      <c r="BY892" s="83" t="str">
        <f t="shared" si="418"/>
        <v/>
      </c>
      <c r="BZ892" s="82">
        <f>IFERROR(FIND("Outro(s)",consulta_completa__11[[#This Row],[13 - Ocorrências/Ambientes Atingidos]]),0)</f>
        <v>0</v>
      </c>
      <c r="CA892" s="83" t="str">
        <f t="shared" si="419"/>
        <v/>
      </c>
      <c r="CB892" s="82">
        <f>IFERROR(FIND("Sem dano",consulta_completa__11[[#This Row],[13 - Ocorrências/Ambientes Atingidos]]),0)</f>
        <v>0</v>
      </c>
      <c r="CC892" s="83" t="str">
        <f t="shared" si="420"/>
        <v/>
      </c>
      <c r="CD892" s="82" t="e">
        <f>IF(consulta_completa__11[[#This Row],[13 - Ocorrências/Ambientes Atingidos]]="","X","")</f>
        <v>#VALUE!</v>
      </c>
      <c r="CE892" s="84">
        <f>IFERROR(FIND("IBAMA",consulta_completa__11[[#This Row],[14 - Inst. Atuando no Local]]),0)</f>
        <v>0</v>
      </c>
      <c r="CF892" s="84" t="str">
        <f t="shared" si="421"/>
        <v/>
      </c>
      <c r="CG892" s="84">
        <f>IFERROR(FIND("OEMA",consulta_completa__11[[#This Row],[14 - Inst. Atuando no Local]]),0)</f>
        <v>0</v>
      </c>
      <c r="CH892" s="84" t="str">
        <f t="shared" si="422"/>
        <v/>
      </c>
      <c r="CI892" s="84">
        <f>IFERROR(FIND("DEFESA CIVIL",consulta_completa__11[[#This Row],[14 - Inst. Atuando no Local]]),0)</f>
        <v>0</v>
      </c>
      <c r="CJ892" s="84" t="str">
        <f t="shared" si="423"/>
        <v/>
      </c>
      <c r="CK892" s="84">
        <f>IFERROR(FIND("CORPO DE BOMBEIROS",consulta_completa__11[[#This Row],[14 - Inst. Atuando no Local]]),0)</f>
        <v>0</v>
      </c>
      <c r="CL892" s="84" t="str">
        <f t="shared" si="424"/>
        <v/>
      </c>
      <c r="CM892" s="84">
        <f>IFERROR(FIND("POLÍCIA RODOVIÁRIA",consulta_completa__11[[#This Row],[14 - Inst. Atuando no Local]]),0)</f>
        <v>0</v>
      </c>
      <c r="CN892" s="84" t="str">
        <f t="shared" si="425"/>
        <v/>
      </c>
      <c r="CO892" s="84">
        <f>IFERROR(FIND("POLÍCIA MILITAR",consulta_completa__11[[#This Row],[14 - Inst. Atuando no Local]]),0)</f>
        <v>0</v>
      </c>
      <c r="CP892" s="84" t="str">
        <f t="shared" si="426"/>
        <v/>
      </c>
      <c r="CQ892" s="84">
        <f>IFERROR(FIND("POLÍCIA CIVIL",consulta_completa__11[[#This Row],[14 - Inst. Atuando no Local]]),0)</f>
        <v>0</v>
      </c>
      <c r="CR892" s="84" t="str">
        <f t="shared" si="427"/>
        <v/>
      </c>
      <c r="CS892" s="84">
        <f>IFERROR(FIND("MARINHA DO BRASIL",consulta_completa__11[[#This Row],[14 - Inst. Atuando no Local]]),0)</f>
        <v>0</v>
      </c>
      <c r="CT892" s="84" t="str">
        <f t="shared" si="428"/>
        <v/>
      </c>
      <c r="CU892" s="84">
        <f>IFERROR(FIND("EMPRESA ESPECIALIZADA EM ATENDIMENTO",consulta_completa__11[[#This Row],[14 - Inst. Atuando no Local]]),0)</f>
        <v>0</v>
      </c>
      <c r="CV892" s="84" t="str">
        <f t="shared" si="429"/>
        <v/>
      </c>
      <c r="CW892" s="84">
        <f>IFERROR(FIND("IBAMA",consulta_completa__11[[#This Row],[14 - Inst. Atuando no Local]]),0)</f>
        <v>0</v>
      </c>
      <c r="CX892" s="84" t="str">
        <f t="shared" si="430"/>
        <v/>
      </c>
      <c r="CY892" s="84" t="e">
        <f>IF(consulta_completa__11[[#This Row],[14 - Inst. Atuando no Local]]="","X","")</f>
        <v>#VALUE!</v>
      </c>
      <c r="CZ892" s="84">
        <f>IFERROR(FIND("OUTRA (S)",consulta_completa__11[[#This Row],[14 - Inst. Atuando no Local]]),0)</f>
        <v>0</v>
      </c>
      <c r="DA892" s="84" t="str">
        <f t="shared" si="431"/>
        <v/>
      </c>
      <c r="DB892" s="35" t="str">
        <f t="shared" si="432"/>
        <v>Sim</v>
      </c>
      <c r="DC892" s="35" t="str">
        <f t="shared" si="433"/>
        <v>Não</v>
      </c>
      <c r="DD892" s="35" t="str">
        <f t="shared" si="434"/>
        <v>Sim</v>
      </c>
      <c r="DE892" s="87" t="str">
        <f t="shared" si="437"/>
        <v>Sem informação</v>
      </c>
    </row>
    <row r="893" spans="50:109">
      <c r="AX893" s="82">
        <f>IFERROR(FIND("Óbitos/feridos",consulta_completa__11[[#This Row],[13 - Ocorrências/Ambientes Atingidos]]),0)</f>
        <v>0</v>
      </c>
      <c r="AY893" s="83" t="str">
        <f t="shared" si="406"/>
        <v/>
      </c>
      <c r="AZ893" s="82">
        <f>IFERROR(FIND("População afetada/evacuada",consulta_completa__11[[#This Row],[13 - Ocorrências/Ambientes Atingidos]]),0)</f>
        <v>0</v>
      </c>
      <c r="BA893" s="82" t="str">
        <f t="shared" si="407"/>
        <v/>
      </c>
      <c r="BB893" s="82">
        <f>IFERROR(FIND("Suspensão de abastecimento de água",consulta_completa__11[[#This Row],[13 - Ocorrências/Ambientes Atingidos]]),0)</f>
        <v>0</v>
      </c>
      <c r="BC893" s="83" t="str">
        <f t="shared" si="435"/>
        <v/>
      </c>
      <c r="BD893" s="82">
        <f>IFERROR(FIND("Rio/córrego",consulta_completa__11[[#This Row],[13 - Ocorrências/Ambientes Atingidos]]),0)</f>
        <v>0</v>
      </c>
      <c r="BE893" s="83" t="str">
        <f t="shared" si="408"/>
        <v/>
      </c>
      <c r="BF893" s="82">
        <f>IFERROR(FIND("Lago",consulta_completa__11[[#This Row],[13 - Ocorrências/Ambientes Atingidos]]),0)</f>
        <v>0</v>
      </c>
      <c r="BG893" s="83" t="str">
        <f t="shared" si="409"/>
        <v/>
      </c>
      <c r="BH893" s="82">
        <f>IFERROR(FIND("Mar",consulta_completa__11[[#This Row],[13 - Ocorrências/Ambientes Atingidos]]),0)</f>
        <v>0</v>
      </c>
      <c r="BI893" s="83" t="str">
        <f t="shared" si="410"/>
        <v/>
      </c>
      <c r="BJ893" s="82">
        <f>IFERROR(FIND("Praia",consulta_completa__11[[#This Row],[13 - Ocorrências/Ambientes Atingidos]]),0)</f>
        <v>0</v>
      </c>
      <c r="BK893" s="83" t="str">
        <f t="shared" si="411"/>
        <v/>
      </c>
      <c r="BL893" s="82">
        <f>IFERROR(FIND("Solo",consulta_completa__11[[#This Row],[13 - Ocorrências/Ambientes Atingidos]]),0)</f>
        <v>0</v>
      </c>
      <c r="BM893" s="83" t="str">
        <f t="shared" si="412"/>
        <v/>
      </c>
      <c r="BN893" s="82">
        <f>IFERROR(FIND("Águas subterrâneas",consulta_completa__11[[#This Row],[13 - Ocorrências/Ambientes Atingidos]]),0)</f>
        <v>0</v>
      </c>
      <c r="BO893" s="83" t="str">
        <f t="shared" si="413"/>
        <v/>
      </c>
      <c r="BP893" s="82">
        <f>IFERROR(FIND("Atmosfera",consulta_completa__11[[#This Row],[13 - Ocorrências/Ambientes Atingidos]]),0)</f>
        <v>0</v>
      </c>
      <c r="BQ893" s="83" t="str">
        <f t="shared" si="414"/>
        <v/>
      </c>
      <c r="BR893" s="82">
        <f>IFERROR(FIND("Flora",consulta_completa__11[[#This Row],[13 - Ocorrências/Ambientes Atingidos]]),0)</f>
        <v>0</v>
      </c>
      <c r="BS893" s="83" t="str">
        <f t="shared" si="415"/>
        <v/>
      </c>
      <c r="BT893" s="82">
        <f>IFERROR(FIND("Fauna",consulta_completa__11[[#This Row],[13 - Ocorrências/Ambientes Atingidos]]),0)</f>
        <v>0</v>
      </c>
      <c r="BU893" s="83" t="str">
        <f t="shared" si="416"/>
        <v/>
      </c>
      <c r="BV893" s="82">
        <f>IFERROR(FIND("UC federal",consulta_completa__11[[#This Row],[13 - Ocorrências/Ambientes Atingidos]]),0)</f>
        <v>0</v>
      </c>
      <c r="BW893" s="83" t="str">
        <f t="shared" si="417"/>
        <v/>
      </c>
      <c r="BX893" s="82">
        <f>IFERROR(FIND("UC estadual/municipal",consulta_completa__11[[#This Row],[13 - Ocorrências/Ambientes Atingidos]]),0)</f>
        <v>0</v>
      </c>
      <c r="BY893" s="83" t="str">
        <f t="shared" si="418"/>
        <v/>
      </c>
      <c r="BZ893" s="82">
        <f>IFERROR(FIND("Outro(s)",consulta_completa__11[[#This Row],[13 - Ocorrências/Ambientes Atingidos]]),0)</f>
        <v>0</v>
      </c>
      <c r="CA893" s="83" t="str">
        <f t="shared" si="419"/>
        <v/>
      </c>
      <c r="CB893" s="82">
        <f>IFERROR(FIND("Sem dano",consulta_completa__11[[#This Row],[13 - Ocorrências/Ambientes Atingidos]]),0)</f>
        <v>0</v>
      </c>
      <c r="CC893" s="83" t="str">
        <f t="shared" si="420"/>
        <v/>
      </c>
      <c r="CD893" s="82" t="e">
        <f>IF(consulta_completa__11[[#This Row],[13 - Ocorrências/Ambientes Atingidos]]="","X","")</f>
        <v>#VALUE!</v>
      </c>
      <c r="CE893" s="84">
        <f>IFERROR(FIND("IBAMA",consulta_completa__11[[#This Row],[14 - Inst. Atuando no Local]]),0)</f>
        <v>0</v>
      </c>
      <c r="CF893" s="84" t="str">
        <f t="shared" si="421"/>
        <v/>
      </c>
      <c r="CG893" s="84">
        <f>IFERROR(FIND("OEMA",consulta_completa__11[[#This Row],[14 - Inst. Atuando no Local]]),0)</f>
        <v>0</v>
      </c>
      <c r="CH893" s="84" t="str">
        <f t="shared" si="422"/>
        <v/>
      </c>
      <c r="CI893" s="84">
        <f>IFERROR(FIND("DEFESA CIVIL",consulta_completa__11[[#This Row],[14 - Inst. Atuando no Local]]),0)</f>
        <v>0</v>
      </c>
      <c r="CJ893" s="84" t="str">
        <f t="shared" si="423"/>
        <v/>
      </c>
      <c r="CK893" s="84">
        <f>IFERROR(FIND("CORPO DE BOMBEIROS",consulta_completa__11[[#This Row],[14 - Inst. Atuando no Local]]),0)</f>
        <v>0</v>
      </c>
      <c r="CL893" s="84" t="str">
        <f t="shared" si="424"/>
        <v/>
      </c>
      <c r="CM893" s="84">
        <f>IFERROR(FIND("POLÍCIA RODOVIÁRIA",consulta_completa__11[[#This Row],[14 - Inst. Atuando no Local]]),0)</f>
        <v>0</v>
      </c>
      <c r="CN893" s="84" t="str">
        <f t="shared" si="425"/>
        <v/>
      </c>
      <c r="CO893" s="84">
        <f>IFERROR(FIND("POLÍCIA MILITAR",consulta_completa__11[[#This Row],[14 - Inst. Atuando no Local]]),0)</f>
        <v>0</v>
      </c>
      <c r="CP893" s="84" t="str">
        <f t="shared" si="426"/>
        <v/>
      </c>
      <c r="CQ893" s="84">
        <f>IFERROR(FIND("POLÍCIA CIVIL",consulta_completa__11[[#This Row],[14 - Inst. Atuando no Local]]),0)</f>
        <v>0</v>
      </c>
      <c r="CR893" s="84" t="str">
        <f t="shared" si="427"/>
        <v/>
      </c>
      <c r="CS893" s="84">
        <f>IFERROR(FIND("MARINHA DO BRASIL",consulta_completa__11[[#This Row],[14 - Inst. Atuando no Local]]),0)</f>
        <v>0</v>
      </c>
      <c r="CT893" s="84" t="str">
        <f t="shared" si="428"/>
        <v/>
      </c>
      <c r="CU893" s="84">
        <f>IFERROR(FIND("EMPRESA ESPECIALIZADA EM ATENDIMENTO",consulta_completa__11[[#This Row],[14 - Inst. Atuando no Local]]),0)</f>
        <v>0</v>
      </c>
      <c r="CV893" s="84" t="str">
        <f t="shared" si="429"/>
        <v/>
      </c>
      <c r="CW893" s="84">
        <f>IFERROR(FIND("IBAMA",consulta_completa__11[[#This Row],[14 - Inst. Atuando no Local]]),0)</f>
        <v>0</v>
      </c>
      <c r="CX893" s="84" t="str">
        <f t="shared" si="430"/>
        <v/>
      </c>
      <c r="CY893" s="84" t="e">
        <f>IF(consulta_completa__11[[#This Row],[14 - Inst. Atuando no Local]]="","X","")</f>
        <v>#VALUE!</v>
      </c>
      <c r="CZ893" s="84">
        <f>IFERROR(FIND("OUTRA (S)",consulta_completa__11[[#This Row],[14 - Inst. Atuando no Local]]),0)</f>
        <v>0</v>
      </c>
      <c r="DA893" s="84" t="str">
        <f t="shared" si="431"/>
        <v/>
      </c>
      <c r="DB893" s="35" t="str">
        <f t="shared" si="432"/>
        <v>Sim</v>
      </c>
      <c r="DC893" s="35" t="str">
        <f t="shared" si="433"/>
        <v>Não</v>
      </c>
      <c r="DD893" s="35" t="str">
        <f t="shared" si="434"/>
        <v>Sim</v>
      </c>
      <c r="DE893" s="87" t="str">
        <f t="shared" si="437"/>
        <v>Sem informação</v>
      </c>
    </row>
    <row r="894" spans="50:109">
      <c r="AX894" s="82">
        <f>IFERROR(FIND("Óbitos/feridos",consulta_completa__11[[#This Row],[13 - Ocorrências/Ambientes Atingidos]]),0)</f>
        <v>0</v>
      </c>
      <c r="AY894" s="83" t="str">
        <f t="shared" si="406"/>
        <v/>
      </c>
      <c r="AZ894" s="82">
        <f>IFERROR(FIND("População afetada/evacuada",consulta_completa__11[[#This Row],[13 - Ocorrências/Ambientes Atingidos]]),0)</f>
        <v>0</v>
      </c>
      <c r="BA894" s="82" t="str">
        <f t="shared" si="407"/>
        <v/>
      </c>
      <c r="BB894" s="82">
        <f>IFERROR(FIND("Suspensão de abastecimento de água",consulta_completa__11[[#This Row],[13 - Ocorrências/Ambientes Atingidos]]),0)</f>
        <v>0</v>
      </c>
      <c r="BC894" s="83" t="str">
        <f t="shared" si="435"/>
        <v/>
      </c>
      <c r="BD894" s="82">
        <f>IFERROR(FIND("Rio/córrego",consulta_completa__11[[#This Row],[13 - Ocorrências/Ambientes Atingidos]]),0)</f>
        <v>0</v>
      </c>
      <c r="BE894" s="83" t="str">
        <f t="shared" si="408"/>
        <v/>
      </c>
      <c r="BF894" s="82">
        <f>IFERROR(FIND("Lago",consulta_completa__11[[#This Row],[13 - Ocorrências/Ambientes Atingidos]]),0)</f>
        <v>0</v>
      </c>
      <c r="BG894" s="83" t="str">
        <f t="shared" si="409"/>
        <v/>
      </c>
      <c r="BH894" s="82">
        <f>IFERROR(FIND("Mar",consulta_completa__11[[#This Row],[13 - Ocorrências/Ambientes Atingidos]]),0)</f>
        <v>0</v>
      </c>
      <c r="BI894" s="83" t="str">
        <f t="shared" si="410"/>
        <v/>
      </c>
      <c r="BJ894" s="82">
        <f>IFERROR(FIND("Praia",consulta_completa__11[[#This Row],[13 - Ocorrências/Ambientes Atingidos]]),0)</f>
        <v>0</v>
      </c>
      <c r="BK894" s="83" t="str">
        <f t="shared" si="411"/>
        <v/>
      </c>
      <c r="BL894" s="82">
        <f>IFERROR(FIND("Solo",consulta_completa__11[[#This Row],[13 - Ocorrências/Ambientes Atingidos]]),0)</f>
        <v>0</v>
      </c>
      <c r="BM894" s="83" t="str">
        <f t="shared" si="412"/>
        <v/>
      </c>
      <c r="BN894" s="82">
        <f>IFERROR(FIND("Águas subterrâneas",consulta_completa__11[[#This Row],[13 - Ocorrências/Ambientes Atingidos]]),0)</f>
        <v>0</v>
      </c>
      <c r="BO894" s="83" t="str">
        <f t="shared" si="413"/>
        <v/>
      </c>
      <c r="BP894" s="82">
        <f>IFERROR(FIND("Atmosfera",consulta_completa__11[[#This Row],[13 - Ocorrências/Ambientes Atingidos]]),0)</f>
        <v>0</v>
      </c>
      <c r="BQ894" s="83" t="str">
        <f t="shared" si="414"/>
        <v/>
      </c>
      <c r="BR894" s="82">
        <f>IFERROR(FIND("Flora",consulta_completa__11[[#This Row],[13 - Ocorrências/Ambientes Atingidos]]),0)</f>
        <v>0</v>
      </c>
      <c r="BS894" s="83" t="str">
        <f t="shared" si="415"/>
        <v/>
      </c>
      <c r="BT894" s="82">
        <f>IFERROR(FIND("Fauna",consulta_completa__11[[#This Row],[13 - Ocorrências/Ambientes Atingidos]]),0)</f>
        <v>0</v>
      </c>
      <c r="BU894" s="83" t="str">
        <f t="shared" si="416"/>
        <v/>
      </c>
      <c r="BV894" s="82">
        <f>IFERROR(FIND("UC federal",consulta_completa__11[[#This Row],[13 - Ocorrências/Ambientes Atingidos]]),0)</f>
        <v>0</v>
      </c>
      <c r="BW894" s="83" t="str">
        <f t="shared" si="417"/>
        <v/>
      </c>
      <c r="BX894" s="82">
        <f>IFERROR(FIND("UC estadual/municipal",consulta_completa__11[[#This Row],[13 - Ocorrências/Ambientes Atingidos]]),0)</f>
        <v>0</v>
      </c>
      <c r="BY894" s="83" t="str">
        <f t="shared" si="418"/>
        <v/>
      </c>
      <c r="BZ894" s="82">
        <f>IFERROR(FIND("Outro(s)",consulta_completa__11[[#This Row],[13 - Ocorrências/Ambientes Atingidos]]),0)</f>
        <v>0</v>
      </c>
      <c r="CA894" s="83" t="str">
        <f t="shared" si="419"/>
        <v/>
      </c>
      <c r="CB894" s="82">
        <f>IFERROR(FIND("Sem dano",consulta_completa__11[[#This Row],[13 - Ocorrências/Ambientes Atingidos]]),0)</f>
        <v>0</v>
      </c>
      <c r="CC894" s="83" t="str">
        <f t="shared" si="420"/>
        <v/>
      </c>
      <c r="CD894" s="82" t="e">
        <f>IF(consulta_completa__11[[#This Row],[13 - Ocorrências/Ambientes Atingidos]]="","X","")</f>
        <v>#VALUE!</v>
      </c>
      <c r="CE894" s="84">
        <f>IFERROR(FIND("IBAMA",consulta_completa__11[[#This Row],[14 - Inst. Atuando no Local]]),0)</f>
        <v>0</v>
      </c>
      <c r="CF894" s="84" t="str">
        <f t="shared" si="421"/>
        <v/>
      </c>
      <c r="CG894" s="84">
        <f>IFERROR(FIND("OEMA",consulta_completa__11[[#This Row],[14 - Inst. Atuando no Local]]),0)</f>
        <v>0</v>
      </c>
      <c r="CH894" s="84" t="str">
        <f t="shared" si="422"/>
        <v/>
      </c>
      <c r="CI894" s="84">
        <f>IFERROR(FIND("DEFESA CIVIL",consulta_completa__11[[#This Row],[14 - Inst. Atuando no Local]]),0)</f>
        <v>0</v>
      </c>
      <c r="CJ894" s="84" t="str">
        <f t="shared" si="423"/>
        <v/>
      </c>
      <c r="CK894" s="84">
        <f>IFERROR(FIND("CORPO DE BOMBEIROS",consulta_completa__11[[#This Row],[14 - Inst. Atuando no Local]]),0)</f>
        <v>0</v>
      </c>
      <c r="CL894" s="84" t="str">
        <f t="shared" si="424"/>
        <v/>
      </c>
      <c r="CM894" s="84">
        <f>IFERROR(FIND("POLÍCIA RODOVIÁRIA",consulta_completa__11[[#This Row],[14 - Inst. Atuando no Local]]),0)</f>
        <v>0</v>
      </c>
      <c r="CN894" s="84" t="str">
        <f t="shared" si="425"/>
        <v/>
      </c>
      <c r="CO894" s="84">
        <f>IFERROR(FIND("POLÍCIA MILITAR",consulta_completa__11[[#This Row],[14 - Inst. Atuando no Local]]),0)</f>
        <v>0</v>
      </c>
      <c r="CP894" s="84" t="str">
        <f t="shared" si="426"/>
        <v/>
      </c>
      <c r="CQ894" s="84">
        <f>IFERROR(FIND("POLÍCIA CIVIL",consulta_completa__11[[#This Row],[14 - Inst. Atuando no Local]]),0)</f>
        <v>0</v>
      </c>
      <c r="CR894" s="84" t="str">
        <f t="shared" si="427"/>
        <v/>
      </c>
      <c r="CS894" s="84">
        <f>IFERROR(FIND("MARINHA DO BRASIL",consulta_completa__11[[#This Row],[14 - Inst. Atuando no Local]]),0)</f>
        <v>0</v>
      </c>
      <c r="CT894" s="84" t="str">
        <f t="shared" si="428"/>
        <v/>
      </c>
      <c r="CU894" s="84">
        <f>IFERROR(FIND("EMPRESA ESPECIALIZADA EM ATENDIMENTO",consulta_completa__11[[#This Row],[14 - Inst. Atuando no Local]]),0)</f>
        <v>0</v>
      </c>
      <c r="CV894" s="84" t="str">
        <f t="shared" si="429"/>
        <v/>
      </c>
      <c r="CW894" s="84">
        <f>IFERROR(FIND("IBAMA",consulta_completa__11[[#This Row],[14 - Inst. Atuando no Local]]),0)</f>
        <v>0</v>
      </c>
      <c r="CX894" s="84" t="str">
        <f t="shared" si="430"/>
        <v/>
      </c>
      <c r="CY894" s="84" t="e">
        <f>IF(consulta_completa__11[[#This Row],[14 - Inst. Atuando no Local]]="","X","")</f>
        <v>#VALUE!</v>
      </c>
      <c r="CZ894" s="84">
        <f>IFERROR(FIND("OUTRA (S)",consulta_completa__11[[#This Row],[14 - Inst. Atuando no Local]]),0)</f>
        <v>0</v>
      </c>
      <c r="DA894" s="84" t="str">
        <f t="shared" si="431"/>
        <v/>
      </c>
      <c r="DB894" s="35" t="str">
        <f t="shared" si="432"/>
        <v>Sim</v>
      </c>
      <c r="DC894" s="35" t="str">
        <f t="shared" si="433"/>
        <v>Não</v>
      </c>
      <c r="DD894" s="35" t="str">
        <f t="shared" si="434"/>
        <v>Sim</v>
      </c>
      <c r="DE894" s="87" t="str">
        <f t="shared" si="437"/>
        <v>Sem informação</v>
      </c>
    </row>
    <row r="895" spans="50:109">
      <c r="AX895" s="82">
        <f>IFERROR(FIND("Óbitos/feridos",consulta_completa__11[[#This Row],[13 - Ocorrências/Ambientes Atingidos]]),0)</f>
        <v>0</v>
      </c>
      <c r="AY895" s="83" t="str">
        <f t="shared" si="406"/>
        <v/>
      </c>
      <c r="AZ895" s="82">
        <f>IFERROR(FIND("População afetada/evacuada",consulta_completa__11[[#This Row],[13 - Ocorrências/Ambientes Atingidos]]),0)</f>
        <v>0</v>
      </c>
      <c r="BA895" s="82" t="str">
        <f t="shared" si="407"/>
        <v/>
      </c>
      <c r="BB895" s="82">
        <f>IFERROR(FIND("Suspensão de abastecimento de água",consulta_completa__11[[#This Row],[13 - Ocorrências/Ambientes Atingidos]]),0)</f>
        <v>0</v>
      </c>
      <c r="BC895" s="83" t="str">
        <f t="shared" si="435"/>
        <v/>
      </c>
      <c r="BD895" s="82">
        <f>IFERROR(FIND("Rio/córrego",consulta_completa__11[[#This Row],[13 - Ocorrências/Ambientes Atingidos]]),0)</f>
        <v>0</v>
      </c>
      <c r="BE895" s="83" t="str">
        <f t="shared" si="408"/>
        <v/>
      </c>
      <c r="BF895" s="82">
        <f>IFERROR(FIND("Lago",consulta_completa__11[[#This Row],[13 - Ocorrências/Ambientes Atingidos]]),0)</f>
        <v>0</v>
      </c>
      <c r="BG895" s="83" t="str">
        <f t="shared" si="409"/>
        <v/>
      </c>
      <c r="BH895" s="82">
        <f>IFERROR(FIND("Mar",consulta_completa__11[[#This Row],[13 - Ocorrências/Ambientes Atingidos]]),0)</f>
        <v>0</v>
      </c>
      <c r="BI895" s="83" t="str">
        <f t="shared" si="410"/>
        <v/>
      </c>
      <c r="BJ895" s="82">
        <f>IFERROR(FIND("Praia",consulta_completa__11[[#This Row],[13 - Ocorrências/Ambientes Atingidos]]),0)</f>
        <v>0</v>
      </c>
      <c r="BK895" s="83" t="str">
        <f t="shared" si="411"/>
        <v/>
      </c>
      <c r="BL895" s="82">
        <f>IFERROR(FIND("Solo",consulta_completa__11[[#This Row],[13 - Ocorrências/Ambientes Atingidos]]),0)</f>
        <v>0</v>
      </c>
      <c r="BM895" s="83" t="str">
        <f t="shared" si="412"/>
        <v/>
      </c>
      <c r="BN895" s="82">
        <f>IFERROR(FIND("Águas subterrâneas",consulta_completa__11[[#This Row],[13 - Ocorrências/Ambientes Atingidos]]),0)</f>
        <v>0</v>
      </c>
      <c r="BO895" s="83" t="str">
        <f t="shared" si="413"/>
        <v/>
      </c>
      <c r="BP895" s="82">
        <f>IFERROR(FIND("Atmosfera",consulta_completa__11[[#This Row],[13 - Ocorrências/Ambientes Atingidos]]),0)</f>
        <v>0</v>
      </c>
      <c r="BQ895" s="83" t="str">
        <f t="shared" si="414"/>
        <v/>
      </c>
      <c r="BR895" s="82">
        <f>IFERROR(FIND("Flora",consulta_completa__11[[#This Row],[13 - Ocorrências/Ambientes Atingidos]]),0)</f>
        <v>0</v>
      </c>
      <c r="BS895" s="83" t="str">
        <f t="shared" si="415"/>
        <v/>
      </c>
      <c r="BT895" s="82">
        <f>IFERROR(FIND("Fauna",consulta_completa__11[[#This Row],[13 - Ocorrências/Ambientes Atingidos]]),0)</f>
        <v>0</v>
      </c>
      <c r="BU895" s="83" t="str">
        <f t="shared" si="416"/>
        <v/>
      </c>
      <c r="BV895" s="82">
        <f>IFERROR(FIND("UC federal",consulta_completa__11[[#This Row],[13 - Ocorrências/Ambientes Atingidos]]),0)</f>
        <v>0</v>
      </c>
      <c r="BW895" s="83" t="str">
        <f t="shared" si="417"/>
        <v/>
      </c>
      <c r="BX895" s="82">
        <f>IFERROR(FIND("UC estadual/municipal",consulta_completa__11[[#This Row],[13 - Ocorrências/Ambientes Atingidos]]),0)</f>
        <v>0</v>
      </c>
      <c r="BY895" s="83" t="str">
        <f t="shared" si="418"/>
        <v/>
      </c>
      <c r="BZ895" s="82">
        <f>IFERROR(FIND("Outro(s)",consulta_completa__11[[#This Row],[13 - Ocorrências/Ambientes Atingidos]]),0)</f>
        <v>0</v>
      </c>
      <c r="CA895" s="83" t="str">
        <f t="shared" si="419"/>
        <v/>
      </c>
      <c r="CB895" s="82">
        <f>IFERROR(FIND("Sem dano",consulta_completa__11[[#This Row],[13 - Ocorrências/Ambientes Atingidos]]),0)</f>
        <v>0</v>
      </c>
      <c r="CC895" s="83" t="str">
        <f t="shared" si="420"/>
        <v/>
      </c>
      <c r="CD895" s="82" t="e">
        <f>IF(consulta_completa__11[[#This Row],[13 - Ocorrências/Ambientes Atingidos]]="","X","")</f>
        <v>#VALUE!</v>
      </c>
      <c r="CE895" s="84">
        <f>IFERROR(FIND("IBAMA",consulta_completa__11[[#This Row],[14 - Inst. Atuando no Local]]),0)</f>
        <v>0</v>
      </c>
      <c r="CF895" s="84" t="str">
        <f t="shared" si="421"/>
        <v/>
      </c>
      <c r="CG895" s="84">
        <f>IFERROR(FIND("OEMA",consulta_completa__11[[#This Row],[14 - Inst. Atuando no Local]]),0)</f>
        <v>0</v>
      </c>
      <c r="CH895" s="84" t="str">
        <f t="shared" si="422"/>
        <v/>
      </c>
      <c r="CI895" s="84">
        <f>IFERROR(FIND("DEFESA CIVIL",consulta_completa__11[[#This Row],[14 - Inst. Atuando no Local]]),0)</f>
        <v>0</v>
      </c>
      <c r="CJ895" s="84" t="str">
        <f t="shared" si="423"/>
        <v/>
      </c>
      <c r="CK895" s="84">
        <f>IFERROR(FIND("CORPO DE BOMBEIROS",consulta_completa__11[[#This Row],[14 - Inst. Atuando no Local]]),0)</f>
        <v>0</v>
      </c>
      <c r="CL895" s="84" t="str">
        <f t="shared" si="424"/>
        <v/>
      </c>
      <c r="CM895" s="84">
        <f>IFERROR(FIND("POLÍCIA RODOVIÁRIA",consulta_completa__11[[#This Row],[14 - Inst. Atuando no Local]]),0)</f>
        <v>0</v>
      </c>
      <c r="CN895" s="84" t="str">
        <f t="shared" si="425"/>
        <v/>
      </c>
      <c r="CO895" s="84">
        <f>IFERROR(FIND("POLÍCIA MILITAR",consulta_completa__11[[#This Row],[14 - Inst. Atuando no Local]]),0)</f>
        <v>0</v>
      </c>
      <c r="CP895" s="84" t="str">
        <f t="shared" si="426"/>
        <v/>
      </c>
      <c r="CQ895" s="84">
        <f>IFERROR(FIND("POLÍCIA CIVIL",consulta_completa__11[[#This Row],[14 - Inst. Atuando no Local]]),0)</f>
        <v>0</v>
      </c>
      <c r="CR895" s="84" t="str">
        <f t="shared" si="427"/>
        <v/>
      </c>
      <c r="CS895" s="84">
        <f>IFERROR(FIND("MARINHA DO BRASIL",consulta_completa__11[[#This Row],[14 - Inst. Atuando no Local]]),0)</f>
        <v>0</v>
      </c>
      <c r="CT895" s="84" t="str">
        <f t="shared" si="428"/>
        <v/>
      </c>
      <c r="CU895" s="84">
        <f>IFERROR(FIND("EMPRESA ESPECIALIZADA EM ATENDIMENTO",consulta_completa__11[[#This Row],[14 - Inst. Atuando no Local]]),0)</f>
        <v>0</v>
      </c>
      <c r="CV895" s="84" t="str">
        <f t="shared" si="429"/>
        <v/>
      </c>
      <c r="CW895" s="84">
        <f>IFERROR(FIND("IBAMA",consulta_completa__11[[#This Row],[14 - Inst. Atuando no Local]]),0)</f>
        <v>0</v>
      </c>
      <c r="CX895" s="84" t="str">
        <f t="shared" si="430"/>
        <v/>
      </c>
      <c r="CY895" s="84" t="e">
        <f>IF(consulta_completa__11[[#This Row],[14 - Inst. Atuando no Local]]="","X","")</f>
        <v>#VALUE!</v>
      </c>
      <c r="CZ895" s="84">
        <f>IFERROR(FIND("OUTRA (S)",consulta_completa__11[[#This Row],[14 - Inst. Atuando no Local]]),0)</f>
        <v>0</v>
      </c>
      <c r="DA895" s="84" t="str">
        <f t="shared" si="431"/>
        <v/>
      </c>
      <c r="DB895" s="35" t="str">
        <f t="shared" si="432"/>
        <v>Sim</v>
      </c>
      <c r="DC895" s="35" t="str">
        <f t="shared" si="433"/>
        <v>Não</v>
      </c>
      <c r="DD895" s="35" t="str">
        <f t="shared" si="434"/>
        <v>Sim</v>
      </c>
      <c r="DE895" s="87" t="str">
        <f t="shared" si="437"/>
        <v>Sem informação</v>
      </c>
    </row>
    <row r="896" spans="50:109">
      <c r="AX896" s="82">
        <f>IFERROR(FIND("Óbitos/feridos",consulta_completa__11[[#This Row],[13 - Ocorrências/Ambientes Atingidos]]),0)</f>
        <v>0</v>
      </c>
      <c r="AY896" s="83" t="str">
        <f t="shared" si="406"/>
        <v/>
      </c>
      <c r="AZ896" s="82">
        <f>IFERROR(FIND("População afetada/evacuada",consulta_completa__11[[#This Row],[13 - Ocorrências/Ambientes Atingidos]]),0)</f>
        <v>0</v>
      </c>
      <c r="BA896" s="82" t="str">
        <f t="shared" si="407"/>
        <v/>
      </c>
      <c r="BB896" s="82">
        <f>IFERROR(FIND("Suspensão de abastecimento de água",consulta_completa__11[[#This Row],[13 - Ocorrências/Ambientes Atingidos]]),0)</f>
        <v>0</v>
      </c>
      <c r="BC896" s="83" t="str">
        <f t="shared" si="435"/>
        <v/>
      </c>
      <c r="BD896" s="82">
        <f>IFERROR(FIND("Rio/córrego",consulta_completa__11[[#This Row],[13 - Ocorrências/Ambientes Atingidos]]),0)</f>
        <v>0</v>
      </c>
      <c r="BE896" s="83" t="str">
        <f t="shared" si="408"/>
        <v/>
      </c>
      <c r="BF896" s="82">
        <f>IFERROR(FIND("Lago",consulta_completa__11[[#This Row],[13 - Ocorrências/Ambientes Atingidos]]),0)</f>
        <v>0</v>
      </c>
      <c r="BG896" s="83" t="str">
        <f t="shared" si="409"/>
        <v/>
      </c>
      <c r="BH896" s="82">
        <f>IFERROR(FIND("Mar",consulta_completa__11[[#This Row],[13 - Ocorrências/Ambientes Atingidos]]),0)</f>
        <v>0</v>
      </c>
      <c r="BI896" s="83" t="str">
        <f t="shared" si="410"/>
        <v/>
      </c>
      <c r="BJ896" s="82">
        <f>IFERROR(FIND("Praia",consulta_completa__11[[#This Row],[13 - Ocorrências/Ambientes Atingidos]]),0)</f>
        <v>0</v>
      </c>
      <c r="BK896" s="83" t="str">
        <f t="shared" si="411"/>
        <v/>
      </c>
      <c r="BL896" s="82">
        <f>IFERROR(FIND("Solo",consulta_completa__11[[#This Row],[13 - Ocorrências/Ambientes Atingidos]]),0)</f>
        <v>0</v>
      </c>
      <c r="BM896" s="83" t="str">
        <f t="shared" si="412"/>
        <v/>
      </c>
      <c r="BN896" s="82">
        <f>IFERROR(FIND("Águas subterrâneas",consulta_completa__11[[#This Row],[13 - Ocorrências/Ambientes Atingidos]]),0)</f>
        <v>0</v>
      </c>
      <c r="BO896" s="83" t="str">
        <f t="shared" si="413"/>
        <v/>
      </c>
      <c r="BP896" s="82">
        <f>IFERROR(FIND("Atmosfera",consulta_completa__11[[#This Row],[13 - Ocorrências/Ambientes Atingidos]]),0)</f>
        <v>0</v>
      </c>
      <c r="BQ896" s="83" t="str">
        <f t="shared" si="414"/>
        <v/>
      </c>
      <c r="BR896" s="82">
        <f>IFERROR(FIND("Flora",consulta_completa__11[[#This Row],[13 - Ocorrências/Ambientes Atingidos]]),0)</f>
        <v>0</v>
      </c>
      <c r="BS896" s="83" t="str">
        <f t="shared" si="415"/>
        <v/>
      </c>
      <c r="BT896" s="82">
        <f>IFERROR(FIND("Fauna",consulta_completa__11[[#This Row],[13 - Ocorrências/Ambientes Atingidos]]),0)</f>
        <v>0</v>
      </c>
      <c r="BU896" s="83" t="str">
        <f t="shared" si="416"/>
        <v/>
      </c>
      <c r="BV896" s="82">
        <f>IFERROR(FIND("UC federal",consulta_completa__11[[#This Row],[13 - Ocorrências/Ambientes Atingidos]]),0)</f>
        <v>0</v>
      </c>
      <c r="BW896" s="83" t="str">
        <f t="shared" si="417"/>
        <v/>
      </c>
      <c r="BX896" s="82">
        <f>IFERROR(FIND("UC estadual/municipal",consulta_completa__11[[#This Row],[13 - Ocorrências/Ambientes Atingidos]]),0)</f>
        <v>0</v>
      </c>
      <c r="BY896" s="83" t="str">
        <f t="shared" si="418"/>
        <v/>
      </c>
      <c r="BZ896" s="82">
        <f>IFERROR(FIND("Outro(s)",consulta_completa__11[[#This Row],[13 - Ocorrências/Ambientes Atingidos]]),0)</f>
        <v>0</v>
      </c>
      <c r="CA896" s="83" t="str">
        <f t="shared" si="419"/>
        <v/>
      </c>
      <c r="CB896" s="82">
        <f>IFERROR(FIND("Sem dano",consulta_completa__11[[#This Row],[13 - Ocorrências/Ambientes Atingidos]]),0)</f>
        <v>0</v>
      </c>
      <c r="CC896" s="83" t="str">
        <f t="shared" si="420"/>
        <v/>
      </c>
      <c r="CD896" s="82" t="e">
        <f>IF(consulta_completa__11[[#This Row],[13 - Ocorrências/Ambientes Atingidos]]="","X","")</f>
        <v>#VALUE!</v>
      </c>
      <c r="CE896" s="84">
        <f>IFERROR(FIND("IBAMA",consulta_completa__11[[#This Row],[14 - Inst. Atuando no Local]]),0)</f>
        <v>0</v>
      </c>
      <c r="CF896" s="84" t="str">
        <f t="shared" si="421"/>
        <v/>
      </c>
      <c r="CG896" s="84">
        <f>IFERROR(FIND("OEMA",consulta_completa__11[[#This Row],[14 - Inst. Atuando no Local]]),0)</f>
        <v>0</v>
      </c>
      <c r="CH896" s="84" t="str">
        <f t="shared" si="422"/>
        <v/>
      </c>
      <c r="CI896" s="84">
        <f>IFERROR(FIND("DEFESA CIVIL",consulta_completa__11[[#This Row],[14 - Inst. Atuando no Local]]),0)</f>
        <v>0</v>
      </c>
      <c r="CJ896" s="84" t="str">
        <f t="shared" si="423"/>
        <v/>
      </c>
      <c r="CK896" s="84">
        <f>IFERROR(FIND("CORPO DE BOMBEIROS",consulta_completa__11[[#This Row],[14 - Inst. Atuando no Local]]),0)</f>
        <v>0</v>
      </c>
      <c r="CL896" s="84" t="str">
        <f t="shared" si="424"/>
        <v/>
      </c>
      <c r="CM896" s="84">
        <f>IFERROR(FIND("POLÍCIA RODOVIÁRIA",consulta_completa__11[[#This Row],[14 - Inst. Atuando no Local]]),0)</f>
        <v>0</v>
      </c>
      <c r="CN896" s="84" t="str">
        <f t="shared" si="425"/>
        <v/>
      </c>
      <c r="CO896" s="84">
        <f>IFERROR(FIND("POLÍCIA MILITAR",consulta_completa__11[[#This Row],[14 - Inst. Atuando no Local]]),0)</f>
        <v>0</v>
      </c>
      <c r="CP896" s="84" t="str">
        <f t="shared" si="426"/>
        <v/>
      </c>
      <c r="CQ896" s="84">
        <f>IFERROR(FIND("POLÍCIA CIVIL",consulta_completa__11[[#This Row],[14 - Inst. Atuando no Local]]),0)</f>
        <v>0</v>
      </c>
      <c r="CR896" s="84" t="str">
        <f t="shared" si="427"/>
        <v/>
      </c>
      <c r="CS896" s="84">
        <f>IFERROR(FIND("MARINHA DO BRASIL",consulta_completa__11[[#This Row],[14 - Inst. Atuando no Local]]),0)</f>
        <v>0</v>
      </c>
      <c r="CT896" s="84" t="str">
        <f t="shared" si="428"/>
        <v/>
      </c>
      <c r="CU896" s="84">
        <f>IFERROR(FIND("EMPRESA ESPECIALIZADA EM ATENDIMENTO",consulta_completa__11[[#This Row],[14 - Inst. Atuando no Local]]),0)</f>
        <v>0</v>
      </c>
      <c r="CV896" s="84" t="str">
        <f t="shared" si="429"/>
        <v/>
      </c>
      <c r="CW896" s="84">
        <f>IFERROR(FIND("IBAMA",consulta_completa__11[[#This Row],[14 - Inst. Atuando no Local]]),0)</f>
        <v>0</v>
      </c>
      <c r="CX896" s="84" t="str">
        <f t="shared" si="430"/>
        <v/>
      </c>
      <c r="CY896" s="84" t="e">
        <f>IF(consulta_completa__11[[#This Row],[14 - Inst. Atuando no Local]]="","X","")</f>
        <v>#VALUE!</v>
      </c>
      <c r="CZ896" s="84">
        <f>IFERROR(FIND("OUTRA (S)",consulta_completa__11[[#This Row],[14 - Inst. Atuando no Local]]),0)</f>
        <v>0</v>
      </c>
      <c r="DA896" s="84" t="str">
        <f t="shared" si="431"/>
        <v/>
      </c>
      <c r="DB896" s="35" t="str">
        <f t="shared" si="432"/>
        <v>Sim</v>
      </c>
      <c r="DC896" s="35" t="str">
        <f t="shared" si="433"/>
        <v>Não</v>
      </c>
      <c r="DD896" s="35" t="str">
        <f t="shared" si="434"/>
        <v>Sim</v>
      </c>
      <c r="DE896" s="87" t="str">
        <f t="shared" si="437"/>
        <v>Sem informação</v>
      </c>
    </row>
    <row r="897" spans="50:109">
      <c r="AX897" s="82">
        <f>IFERROR(FIND("Óbitos/feridos",consulta_completa__11[[#This Row],[13 - Ocorrências/Ambientes Atingidos]]),0)</f>
        <v>0</v>
      </c>
      <c r="AY897" s="83" t="str">
        <f t="shared" si="406"/>
        <v/>
      </c>
      <c r="AZ897" s="82">
        <f>IFERROR(FIND("População afetada/evacuada",consulta_completa__11[[#This Row],[13 - Ocorrências/Ambientes Atingidos]]),0)</f>
        <v>0</v>
      </c>
      <c r="BA897" s="82" t="str">
        <f t="shared" si="407"/>
        <v/>
      </c>
      <c r="BB897" s="82">
        <f>IFERROR(FIND("Suspensão de abastecimento de água",consulta_completa__11[[#This Row],[13 - Ocorrências/Ambientes Atingidos]]),0)</f>
        <v>0</v>
      </c>
      <c r="BC897" s="83" t="str">
        <f t="shared" si="435"/>
        <v/>
      </c>
      <c r="BD897" s="82">
        <f>IFERROR(FIND("Rio/córrego",consulta_completa__11[[#This Row],[13 - Ocorrências/Ambientes Atingidos]]),0)</f>
        <v>0</v>
      </c>
      <c r="BE897" s="83" t="str">
        <f t="shared" si="408"/>
        <v/>
      </c>
      <c r="BF897" s="82">
        <f>IFERROR(FIND("Lago",consulta_completa__11[[#This Row],[13 - Ocorrências/Ambientes Atingidos]]),0)</f>
        <v>0</v>
      </c>
      <c r="BG897" s="83" t="str">
        <f t="shared" si="409"/>
        <v/>
      </c>
      <c r="BH897" s="82">
        <f>IFERROR(FIND("Mar",consulta_completa__11[[#This Row],[13 - Ocorrências/Ambientes Atingidos]]),0)</f>
        <v>0</v>
      </c>
      <c r="BI897" s="83" t="str">
        <f t="shared" si="410"/>
        <v/>
      </c>
      <c r="BJ897" s="82">
        <f>IFERROR(FIND("Praia",consulta_completa__11[[#This Row],[13 - Ocorrências/Ambientes Atingidos]]),0)</f>
        <v>0</v>
      </c>
      <c r="BK897" s="83" t="str">
        <f t="shared" si="411"/>
        <v/>
      </c>
      <c r="BL897" s="82">
        <f>IFERROR(FIND("Solo",consulta_completa__11[[#This Row],[13 - Ocorrências/Ambientes Atingidos]]),0)</f>
        <v>0</v>
      </c>
      <c r="BM897" s="83" t="str">
        <f t="shared" si="412"/>
        <v/>
      </c>
      <c r="BN897" s="82">
        <f>IFERROR(FIND("Águas subterrâneas",consulta_completa__11[[#This Row],[13 - Ocorrências/Ambientes Atingidos]]),0)</f>
        <v>0</v>
      </c>
      <c r="BO897" s="83" t="str">
        <f t="shared" si="413"/>
        <v/>
      </c>
      <c r="BP897" s="82">
        <f>IFERROR(FIND("Atmosfera",consulta_completa__11[[#This Row],[13 - Ocorrências/Ambientes Atingidos]]),0)</f>
        <v>0</v>
      </c>
      <c r="BQ897" s="83" t="str">
        <f t="shared" si="414"/>
        <v/>
      </c>
      <c r="BR897" s="82">
        <f>IFERROR(FIND("Flora",consulta_completa__11[[#This Row],[13 - Ocorrências/Ambientes Atingidos]]),0)</f>
        <v>0</v>
      </c>
      <c r="BS897" s="83" t="str">
        <f t="shared" si="415"/>
        <v/>
      </c>
      <c r="BT897" s="82">
        <f>IFERROR(FIND("Fauna",consulta_completa__11[[#This Row],[13 - Ocorrências/Ambientes Atingidos]]),0)</f>
        <v>0</v>
      </c>
      <c r="BU897" s="83" t="str">
        <f t="shared" si="416"/>
        <v/>
      </c>
      <c r="BV897" s="82">
        <f>IFERROR(FIND("UC federal",consulta_completa__11[[#This Row],[13 - Ocorrências/Ambientes Atingidos]]),0)</f>
        <v>0</v>
      </c>
      <c r="BW897" s="83" t="str">
        <f t="shared" si="417"/>
        <v/>
      </c>
      <c r="BX897" s="82">
        <f>IFERROR(FIND("UC estadual/municipal",consulta_completa__11[[#This Row],[13 - Ocorrências/Ambientes Atingidos]]),0)</f>
        <v>0</v>
      </c>
      <c r="BY897" s="83" t="str">
        <f t="shared" si="418"/>
        <v/>
      </c>
      <c r="BZ897" s="82">
        <f>IFERROR(FIND("Outro(s)",consulta_completa__11[[#This Row],[13 - Ocorrências/Ambientes Atingidos]]),0)</f>
        <v>0</v>
      </c>
      <c r="CA897" s="83" t="str">
        <f t="shared" si="419"/>
        <v/>
      </c>
      <c r="CB897" s="82">
        <f>IFERROR(FIND("Sem dano",consulta_completa__11[[#This Row],[13 - Ocorrências/Ambientes Atingidos]]),0)</f>
        <v>0</v>
      </c>
      <c r="CC897" s="83" t="str">
        <f t="shared" si="420"/>
        <v/>
      </c>
      <c r="CD897" s="82" t="e">
        <f>IF(consulta_completa__11[[#This Row],[13 - Ocorrências/Ambientes Atingidos]]="","X","")</f>
        <v>#VALUE!</v>
      </c>
      <c r="CE897" s="84">
        <f>IFERROR(FIND("IBAMA",consulta_completa__11[[#This Row],[14 - Inst. Atuando no Local]]),0)</f>
        <v>0</v>
      </c>
      <c r="CF897" s="84" t="str">
        <f t="shared" si="421"/>
        <v/>
      </c>
      <c r="CG897" s="84">
        <f>IFERROR(FIND("OEMA",consulta_completa__11[[#This Row],[14 - Inst. Atuando no Local]]),0)</f>
        <v>0</v>
      </c>
      <c r="CH897" s="84" t="str">
        <f t="shared" si="422"/>
        <v/>
      </c>
      <c r="CI897" s="84">
        <f>IFERROR(FIND("DEFESA CIVIL",consulta_completa__11[[#This Row],[14 - Inst. Atuando no Local]]),0)</f>
        <v>0</v>
      </c>
      <c r="CJ897" s="84" t="str">
        <f t="shared" si="423"/>
        <v/>
      </c>
      <c r="CK897" s="84">
        <f>IFERROR(FIND("CORPO DE BOMBEIROS",consulta_completa__11[[#This Row],[14 - Inst. Atuando no Local]]),0)</f>
        <v>0</v>
      </c>
      <c r="CL897" s="84" t="str">
        <f t="shared" si="424"/>
        <v/>
      </c>
      <c r="CM897" s="84">
        <f>IFERROR(FIND("POLÍCIA RODOVIÁRIA",consulta_completa__11[[#This Row],[14 - Inst. Atuando no Local]]),0)</f>
        <v>0</v>
      </c>
      <c r="CN897" s="84" t="str">
        <f t="shared" si="425"/>
        <v/>
      </c>
      <c r="CO897" s="84">
        <f>IFERROR(FIND("POLÍCIA MILITAR",consulta_completa__11[[#This Row],[14 - Inst. Atuando no Local]]),0)</f>
        <v>0</v>
      </c>
      <c r="CP897" s="84" t="str">
        <f t="shared" si="426"/>
        <v/>
      </c>
      <c r="CQ897" s="84">
        <f>IFERROR(FIND("POLÍCIA CIVIL",consulta_completa__11[[#This Row],[14 - Inst. Atuando no Local]]),0)</f>
        <v>0</v>
      </c>
      <c r="CR897" s="84" t="str">
        <f t="shared" si="427"/>
        <v/>
      </c>
      <c r="CS897" s="84">
        <f>IFERROR(FIND("MARINHA DO BRASIL",consulta_completa__11[[#This Row],[14 - Inst. Atuando no Local]]),0)</f>
        <v>0</v>
      </c>
      <c r="CT897" s="84" t="str">
        <f t="shared" si="428"/>
        <v/>
      </c>
      <c r="CU897" s="84">
        <f>IFERROR(FIND("EMPRESA ESPECIALIZADA EM ATENDIMENTO",consulta_completa__11[[#This Row],[14 - Inst. Atuando no Local]]),0)</f>
        <v>0</v>
      </c>
      <c r="CV897" s="84" t="str">
        <f t="shared" si="429"/>
        <v/>
      </c>
      <c r="CW897" s="84">
        <f>IFERROR(FIND("IBAMA",consulta_completa__11[[#This Row],[14 - Inst. Atuando no Local]]),0)</f>
        <v>0</v>
      </c>
      <c r="CX897" s="84" t="str">
        <f t="shared" si="430"/>
        <v/>
      </c>
      <c r="CY897" s="84" t="e">
        <f>IF(consulta_completa__11[[#This Row],[14 - Inst. Atuando no Local]]="","X","")</f>
        <v>#VALUE!</v>
      </c>
      <c r="CZ897" s="84">
        <f>IFERROR(FIND("OUTRA (S)",consulta_completa__11[[#This Row],[14 - Inst. Atuando no Local]]),0)</f>
        <v>0</v>
      </c>
      <c r="DA897" s="84" t="str">
        <f t="shared" si="431"/>
        <v/>
      </c>
      <c r="DB897" s="35" t="str">
        <f t="shared" si="432"/>
        <v>Sim</v>
      </c>
      <c r="DC897" s="35" t="str">
        <f t="shared" si="433"/>
        <v>Não</v>
      </c>
      <c r="DD897" s="35" t="str">
        <f t="shared" si="434"/>
        <v>Sim</v>
      </c>
      <c r="DE897" s="87" t="str">
        <f t="shared" si="437"/>
        <v>Sem informação</v>
      </c>
    </row>
    <row r="898" spans="50:109">
      <c r="AX898" s="82">
        <f>IFERROR(FIND("Óbitos/feridos",consulta_completa__11[[#This Row],[13 - Ocorrências/Ambientes Atingidos]]),0)</f>
        <v>0</v>
      </c>
      <c r="AY898" s="83" t="str">
        <f t="shared" si="406"/>
        <v/>
      </c>
      <c r="AZ898" s="82">
        <f>IFERROR(FIND("População afetada/evacuada",consulta_completa__11[[#This Row],[13 - Ocorrências/Ambientes Atingidos]]),0)</f>
        <v>0</v>
      </c>
      <c r="BA898" s="82" t="str">
        <f t="shared" si="407"/>
        <v/>
      </c>
      <c r="BB898" s="82">
        <f>IFERROR(FIND("Suspensão de abastecimento de água",consulta_completa__11[[#This Row],[13 - Ocorrências/Ambientes Atingidos]]),0)</f>
        <v>0</v>
      </c>
      <c r="BC898" s="83" t="str">
        <f t="shared" si="435"/>
        <v/>
      </c>
      <c r="BD898" s="82">
        <f>IFERROR(FIND("Rio/córrego",consulta_completa__11[[#This Row],[13 - Ocorrências/Ambientes Atingidos]]),0)</f>
        <v>0</v>
      </c>
      <c r="BE898" s="83" t="str">
        <f t="shared" si="408"/>
        <v/>
      </c>
      <c r="BF898" s="82">
        <f>IFERROR(FIND("Lago",consulta_completa__11[[#This Row],[13 - Ocorrências/Ambientes Atingidos]]),0)</f>
        <v>0</v>
      </c>
      <c r="BG898" s="83" t="str">
        <f t="shared" si="409"/>
        <v/>
      </c>
      <c r="BH898" s="82">
        <f>IFERROR(FIND("Mar",consulta_completa__11[[#This Row],[13 - Ocorrências/Ambientes Atingidos]]),0)</f>
        <v>0</v>
      </c>
      <c r="BI898" s="83" t="str">
        <f t="shared" si="410"/>
        <v/>
      </c>
      <c r="BJ898" s="82">
        <f>IFERROR(FIND("Praia",consulta_completa__11[[#This Row],[13 - Ocorrências/Ambientes Atingidos]]),0)</f>
        <v>0</v>
      </c>
      <c r="BK898" s="83" t="str">
        <f t="shared" si="411"/>
        <v/>
      </c>
      <c r="BL898" s="82">
        <f>IFERROR(FIND("Solo",consulta_completa__11[[#This Row],[13 - Ocorrências/Ambientes Atingidos]]),0)</f>
        <v>0</v>
      </c>
      <c r="BM898" s="83" t="str">
        <f t="shared" si="412"/>
        <v/>
      </c>
      <c r="BN898" s="82">
        <f>IFERROR(FIND("Águas subterrâneas",consulta_completa__11[[#This Row],[13 - Ocorrências/Ambientes Atingidos]]),0)</f>
        <v>0</v>
      </c>
      <c r="BO898" s="83" t="str">
        <f t="shared" si="413"/>
        <v/>
      </c>
      <c r="BP898" s="82">
        <f>IFERROR(FIND("Atmosfera",consulta_completa__11[[#This Row],[13 - Ocorrências/Ambientes Atingidos]]),0)</f>
        <v>0</v>
      </c>
      <c r="BQ898" s="83" t="str">
        <f t="shared" si="414"/>
        <v/>
      </c>
      <c r="BR898" s="82">
        <f>IFERROR(FIND("Flora",consulta_completa__11[[#This Row],[13 - Ocorrências/Ambientes Atingidos]]),0)</f>
        <v>0</v>
      </c>
      <c r="BS898" s="83" t="str">
        <f t="shared" si="415"/>
        <v/>
      </c>
      <c r="BT898" s="82">
        <f>IFERROR(FIND("Fauna",consulta_completa__11[[#This Row],[13 - Ocorrências/Ambientes Atingidos]]),0)</f>
        <v>0</v>
      </c>
      <c r="BU898" s="83" t="str">
        <f t="shared" si="416"/>
        <v/>
      </c>
      <c r="BV898" s="82">
        <f>IFERROR(FIND("UC federal",consulta_completa__11[[#This Row],[13 - Ocorrências/Ambientes Atingidos]]),0)</f>
        <v>0</v>
      </c>
      <c r="BW898" s="83" t="str">
        <f t="shared" si="417"/>
        <v/>
      </c>
      <c r="BX898" s="82">
        <f>IFERROR(FIND("UC estadual/municipal",consulta_completa__11[[#This Row],[13 - Ocorrências/Ambientes Atingidos]]),0)</f>
        <v>0</v>
      </c>
      <c r="BY898" s="83" t="str">
        <f t="shared" si="418"/>
        <v/>
      </c>
      <c r="BZ898" s="82">
        <f>IFERROR(FIND("Outro(s)",consulta_completa__11[[#This Row],[13 - Ocorrências/Ambientes Atingidos]]),0)</f>
        <v>0</v>
      </c>
      <c r="CA898" s="83" t="str">
        <f t="shared" si="419"/>
        <v/>
      </c>
      <c r="CB898" s="82">
        <f>IFERROR(FIND("Sem dano",consulta_completa__11[[#This Row],[13 - Ocorrências/Ambientes Atingidos]]),0)</f>
        <v>0</v>
      </c>
      <c r="CC898" s="83" t="str">
        <f t="shared" si="420"/>
        <v/>
      </c>
      <c r="CD898" s="82" t="e">
        <f>IF(consulta_completa__11[[#This Row],[13 - Ocorrências/Ambientes Atingidos]]="","X","")</f>
        <v>#VALUE!</v>
      </c>
      <c r="CE898" s="84">
        <f>IFERROR(FIND("IBAMA",consulta_completa__11[[#This Row],[14 - Inst. Atuando no Local]]),0)</f>
        <v>0</v>
      </c>
      <c r="CF898" s="84" t="str">
        <f t="shared" si="421"/>
        <v/>
      </c>
      <c r="CG898" s="84">
        <f>IFERROR(FIND("OEMA",consulta_completa__11[[#This Row],[14 - Inst. Atuando no Local]]),0)</f>
        <v>0</v>
      </c>
      <c r="CH898" s="84" t="str">
        <f t="shared" si="422"/>
        <v/>
      </c>
      <c r="CI898" s="84">
        <f>IFERROR(FIND("DEFESA CIVIL",consulta_completa__11[[#This Row],[14 - Inst. Atuando no Local]]),0)</f>
        <v>0</v>
      </c>
      <c r="CJ898" s="84" t="str">
        <f t="shared" si="423"/>
        <v/>
      </c>
      <c r="CK898" s="84">
        <f>IFERROR(FIND("CORPO DE BOMBEIROS",consulta_completa__11[[#This Row],[14 - Inst. Atuando no Local]]),0)</f>
        <v>0</v>
      </c>
      <c r="CL898" s="84" t="str">
        <f t="shared" si="424"/>
        <v/>
      </c>
      <c r="CM898" s="84">
        <f>IFERROR(FIND("POLÍCIA RODOVIÁRIA",consulta_completa__11[[#This Row],[14 - Inst. Atuando no Local]]),0)</f>
        <v>0</v>
      </c>
      <c r="CN898" s="84" t="str">
        <f t="shared" si="425"/>
        <v/>
      </c>
      <c r="CO898" s="84">
        <f>IFERROR(FIND("POLÍCIA MILITAR",consulta_completa__11[[#This Row],[14 - Inst. Atuando no Local]]),0)</f>
        <v>0</v>
      </c>
      <c r="CP898" s="84" t="str">
        <f t="shared" si="426"/>
        <v/>
      </c>
      <c r="CQ898" s="84">
        <f>IFERROR(FIND("POLÍCIA CIVIL",consulta_completa__11[[#This Row],[14 - Inst. Atuando no Local]]),0)</f>
        <v>0</v>
      </c>
      <c r="CR898" s="84" t="str">
        <f t="shared" si="427"/>
        <v/>
      </c>
      <c r="CS898" s="84">
        <f>IFERROR(FIND("MARINHA DO BRASIL",consulta_completa__11[[#This Row],[14 - Inst. Atuando no Local]]),0)</f>
        <v>0</v>
      </c>
      <c r="CT898" s="84" t="str">
        <f t="shared" si="428"/>
        <v/>
      </c>
      <c r="CU898" s="84">
        <f>IFERROR(FIND("EMPRESA ESPECIALIZADA EM ATENDIMENTO",consulta_completa__11[[#This Row],[14 - Inst. Atuando no Local]]),0)</f>
        <v>0</v>
      </c>
      <c r="CV898" s="84" t="str">
        <f t="shared" si="429"/>
        <v/>
      </c>
      <c r="CW898" s="84">
        <f>IFERROR(FIND("IBAMA",consulta_completa__11[[#This Row],[14 - Inst. Atuando no Local]]),0)</f>
        <v>0</v>
      </c>
      <c r="CX898" s="84" t="str">
        <f t="shared" si="430"/>
        <v/>
      </c>
      <c r="CY898" s="84" t="e">
        <f>IF(consulta_completa__11[[#This Row],[14 - Inst. Atuando no Local]]="","X","")</f>
        <v>#VALUE!</v>
      </c>
      <c r="CZ898" s="84">
        <f>IFERROR(FIND("OUTRA (S)",consulta_completa__11[[#This Row],[14 - Inst. Atuando no Local]]),0)</f>
        <v>0</v>
      </c>
      <c r="DA898" s="84" t="str">
        <f t="shared" si="431"/>
        <v/>
      </c>
      <c r="DB898" s="35" t="str">
        <f t="shared" si="432"/>
        <v>Sim</v>
      </c>
      <c r="DC898" s="35" t="str">
        <f t="shared" si="433"/>
        <v>Não</v>
      </c>
      <c r="DD898" s="35" t="str">
        <f t="shared" si="434"/>
        <v>Sim</v>
      </c>
      <c r="DE898" s="87" t="str">
        <f t="shared" si="437"/>
        <v>Sem informação</v>
      </c>
    </row>
    <row r="899" spans="50:109">
      <c r="AX899" s="82">
        <f>IFERROR(FIND("Óbitos/feridos",consulta_completa__11[[#This Row],[13 - Ocorrências/Ambientes Atingidos]]),0)</f>
        <v>0</v>
      </c>
      <c r="AY899" s="83" t="str">
        <f t="shared" ref="AY899" si="438">IF(AX899=0,"","X")</f>
        <v/>
      </c>
      <c r="AZ899" s="82">
        <f>IFERROR(FIND("População afetada/evacuada",consulta_completa__11[[#This Row],[13 - Ocorrências/Ambientes Atingidos]]),0)</f>
        <v>0</v>
      </c>
      <c r="BA899" s="82" t="str">
        <f t="shared" ref="BA899" si="439">IF(AZ899=0,"","X")</f>
        <v/>
      </c>
      <c r="BB899" s="82">
        <f>IFERROR(FIND("Suspensão de abastecimento de água",consulta_completa__11[[#This Row],[13 - Ocorrências/Ambientes Atingidos]]),0)</f>
        <v>0</v>
      </c>
      <c r="BC899" s="83" t="str">
        <f t="shared" si="435"/>
        <v/>
      </c>
      <c r="BD899" s="82">
        <f>IFERROR(FIND("Rio/córrego",consulta_completa__11[[#This Row],[13 - Ocorrências/Ambientes Atingidos]]),0)</f>
        <v>0</v>
      </c>
      <c r="BE899" s="83" t="str">
        <f t="shared" ref="BE899" si="440">IF(BD899=0,"","X")</f>
        <v/>
      </c>
      <c r="BF899" s="82">
        <f>IFERROR(FIND("Lago",consulta_completa__11[[#This Row],[13 - Ocorrências/Ambientes Atingidos]]),0)</f>
        <v>0</v>
      </c>
      <c r="BG899" s="83" t="str">
        <f t="shared" ref="BG899" si="441">IF(BF899=0,"","X")</f>
        <v/>
      </c>
      <c r="BH899" s="82">
        <f>IFERROR(FIND("Mar",consulta_completa__11[[#This Row],[13 - Ocorrências/Ambientes Atingidos]]),0)</f>
        <v>0</v>
      </c>
      <c r="BI899" s="83" t="str">
        <f t="shared" ref="BI899" si="442">IF(BH899=0,"","X")</f>
        <v/>
      </c>
      <c r="BJ899" s="82">
        <f>IFERROR(FIND("Praia",consulta_completa__11[[#This Row],[13 - Ocorrências/Ambientes Atingidos]]),0)</f>
        <v>0</v>
      </c>
      <c r="BK899" s="83" t="str">
        <f t="shared" ref="BK899" si="443">IF(BJ899=0,"","X")</f>
        <v/>
      </c>
      <c r="BL899" s="82">
        <f>IFERROR(FIND("Solo",consulta_completa__11[[#This Row],[13 - Ocorrências/Ambientes Atingidos]]),0)</f>
        <v>0</v>
      </c>
      <c r="BM899" s="83" t="str">
        <f t="shared" ref="BM899" si="444">IF(BL899=0,"","X")</f>
        <v/>
      </c>
      <c r="BN899" s="82">
        <f>IFERROR(FIND("Águas subterrâneas",consulta_completa__11[[#This Row],[13 - Ocorrências/Ambientes Atingidos]]),0)</f>
        <v>0</v>
      </c>
      <c r="BO899" s="83" t="str">
        <f t="shared" ref="BO899" si="445">IF(BN899=0,"","X")</f>
        <v/>
      </c>
      <c r="BP899" s="82">
        <f>IFERROR(FIND("Atmosfera",consulta_completa__11[[#This Row],[13 - Ocorrências/Ambientes Atingidos]]),0)</f>
        <v>0</v>
      </c>
      <c r="BQ899" s="83" t="str">
        <f t="shared" ref="BQ899" si="446">IF(BP899=0,"","X")</f>
        <v/>
      </c>
      <c r="BR899" s="82">
        <f>IFERROR(FIND("Flora",consulta_completa__11[[#This Row],[13 - Ocorrências/Ambientes Atingidos]]),0)</f>
        <v>0</v>
      </c>
      <c r="BS899" s="83" t="str">
        <f t="shared" ref="BS899" si="447">IF(BR899=0,"","X")</f>
        <v/>
      </c>
      <c r="BT899" s="82">
        <f>IFERROR(FIND("Fauna",consulta_completa__11[[#This Row],[13 - Ocorrências/Ambientes Atingidos]]),0)</f>
        <v>0</v>
      </c>
      <c r="BU899" s="83" t="str">
        <f t="shared" ref="BU899" si="448">IF(BT899=0,"","X")</f>
        <v/>
      </c>
      <c r="BV899" s="82">
        <f>IFERROR(FIND("UC federal",consulta_completa__11[[#This Row],[13 - Ocorrências/Ambientes Atingidos]]),0)</f>
        <v>0</v>
      </c>
      <c r="BW899" s="83" t="str">
        <f t="shared" ref="BW899" si="449">IF(BV899=0,"","X")</f>
        <v/>
      </c>
      <c r="BX899" s="82">
        <f>IFERROR(FIND("UC estadual/municipal",consulta_completa__11[[#This Row],[13 - Ocorrências/Ambientes Atingidos]]),0)</f>
        <v>0</v>
      </c>
      <c r="BY899" s="83" t="str">
        <f t="shared" ref="BY899" si="450">IF(BX899=0,"","X")</f>
        <v/>
      </c>
      <c r="BZ899" s="82">
        <f>IFERROR(FIND("Outro(s)",consulta_completa__11[[#This Row],[13 - Ocorrências/Ambientes Atingidos]]),0)</f>
        <v>0</v>
      </c>
      <c r="CA899" s="83" t="str">
        <f t="shared" ref="CA899" si="451">IF(BZ899=0,"","X")</f>
        <v/>
      </c>
      <c r="CB899" s="82">
        <f>IFERROR(FIND("Sem dano",consulta_completa__11[[#This Row],[13 - Ocorrências/Ambientes Atingidos]]),0)</f>
        <v>0</v>
      </c>
      <c r="CC899" s="83" t="str">
        <f t="shared" ref="CC899" si="452">IF(CB899=0,"","X")</f>
        <v/>
      </c>
      <c r="CD899" s="82" t="e">
        <f>IF(consulta_completa__11[[#This Row],[13 - Ocorrências/Ambientes Atingidos]]="","X","")</f>
        <v>#VALUE!</v>
      </c>
      <c r="CE899" s="84">
        <f>IFERROR(FIND("IBAMA",consulta_completa__11[[#This Row],[14 - Inst. Atuando no Local]]),0)</f>
        <v>0</v>
      </c>
      <c r="CF899" s="84" t="str">
        <f t="shared" ref="CF899" si="453">IF(CE899=0,"","X")</f>
        <v/>
      </c>
      <c r="CG899" s="84">
        <f>IFERROR(FIND("OEMA",consulta_completa__11[[#This Row],[14 - Inst. Atuando no Local]]),0)</f>
        <v>0</v>
      </c>
      <c r="CH899" s="84" t="str">
        <f t="shared" ref="CH899" si="454">IF(CG899=0,"","X")</f>
        <v/>
      </c>
      <c r="CI899" s="84">
        <f>IFERROR(FIND("DEFESA CIVIL",consulta_completa__11[[#This Row],[14 - Inst. Atuando no Local]]),0)</f>
        <v>0</v>
      </c>
      <c r="CJ899" s="84" t="str">
        <f t="shared" ref="CJ899" si="455">IF(CI899=0,"","X")</f>
        <v/>
      </c>
      <c r="CK899" s="84">
        <f>IFERROR(FIND("CORPO DE BOMBEIROS",consulta_completa__11[[#This Row],[14 - Inst. Atuando no Local]]),0)</f>
        <v>0</v>
      </c>
      <c r="CL899" s="84" t="str">
        <f t="shared" ref="CL899" si="456">IF(CK899=0,"","X")</f>
        <v/>
      </c>
      <c r="CM899" s="84">
        <f>IFERROR(FIND("POLÍCIA RODOVIÁRIA",consulta_completa__11[[#This Row],[14 - Inst. Atuando no Local]]),0)</f>
        <v>0</v>
      </c>
      <c r="CN899" s="84" t="str">
        <f t="shared" ref="CN899" si="457">IF(CM899=0,"","X")</f>
        <v/>
      </c>
      <c r="CO899" s="84">
        <f>IFERROR(FIND("POLÍCIA MILITAR",consulta_completa__11[[#This Row],[14 - Inst. Atuando no Local]]),0)</f>
        <v>0</v>
      </c>
      <c r="CP899" s="84" t="str">
        <f t="shared" ref="CP899" si="458">IF(CO899=0,"","X")</f>
        <v/>
      </c>
      <c r="CQ899" s="84">
        <f>IFERROR(FIND("POLÍCIA CIVIL",consulta_completa__11[[#This Row],[14 - Inst. Atuando no Local]]),0)</f>
        <v>0</v>
      </c>
      <c r="CR899" s="84" t="str">
        <f t="shared" ref="CR899" si="459">IF(CQ899=0,"","X")</f>
        <v/>
      </c>
      <c r="CS899" s="84">
        <f>IFERROR(FIND("MARINHA DO BRASIL",consulta_completa__11[[#This Row],[14 - Inst. Atuando no Local]]),0)</f>
        <v>0</v>
      </c>
      <c r="CT899" s="84" t="str">
        <f t="shared" ref="CT899" si="460">IF(CS899=0,"","X")</f>
        <v/>
      </c>
      <c r="CU899" s="84">
        <f>IFERROR(FIND("EMPRESA ESPECIALIZADA EM ATENDIMENTO",consulta_completa__11[[#This Row],[14 - Inst. Atuando no Local]]),0)</f>
        <v>0</v>
      </c>
      <c r="CV899" s="84" t="str">
        <f t="shared" ref="CV899" si="461">IF(CU899=0,"","X")</f>
        <v/>
      </c>
      <c r="CW899" s="84">
        <f>IFERROR(FIND("IBAMA",consulta_completa__11[[#This Row],[14 - Inst. Atuando no Local]]),0)</f>
        <v>0</v>
      </c>
      <c r="CX899" s="84" t="str">
        <f t="shared" ref="CX899" si="462">IF(CW899=0,"","X")</f>
        <v/>
      </c>
      <c r="CY899" s="84" t="e">
        <f>IF(consulta_completa__11[[#This Row],[14 - Inst. Atuando no Local]]="","X","")</f>
        <v>#VALUE!</v>
      </c>
      <c r="CZ899" s="84">
        <f>IFERROR(FIND("OUTRA (S)",consulta_completa__11[[#This Row],[14 - Inst. Atuando no Local]]),0)</f>
        <v>0</v>
      </c>
      <c r="DA899" s="84" t="str">
        <f t="shared" ref="DA899" si="463">IF(CZ899=0,"","X")</f>
        <v/>
      </c>
      <c r="DB899" s="35" t="str">
        <f t="shared" ref="DB899" si="464">IF(AH$2="","",IF(AH$2="S","Sim",IF(AH$2="N","Não", IF(AH$2="I","Sem Informação"))))</f>
        <v>Sim</v>
      </c>
      <c r="DC899" s="35" t="str">
        <f t="shared" ref="DC899" si="465">IF(AI$2="","",IF(AI$2="S","Sim",IF(AI$2="N","Não", IF(AI$2="I","Sem Informação"))))</f>
        <v>Não</v>
      </c>
      <c r="DD899" s="35" t="str">
        <f t="shared" ref="DD899" si="466">IF(AJ$2="","",IF(AJ$2="S","Sim",IF(AJ$2="N","Não", IF(AJ$2="I","Sem Informação"))))</f>
        <v>Sim</v>
      </c>
      <c r="DE899" s="87" t="str">
        <f t="shared" si="437"/>
        <v>Sem informação</v>
      </c>
    </row>
    <row r="900" spans="50:109">
      <c r="AX900" s="88"/>
      <c r="AY900" s="83"/>
      <c r="AZ900" s="83"/>
      <c r="BA900" s="83"/>
      <c r="BB900" s="83"/>
      <c r="BC900" s="83"/>
      <c r="BD900" s="83"/>
      <c r="BE900" s="83"/>
      <c r="BF900" s="83"/>
      <c r="BG900" s="83"/>
      <c r="BH900" s="83"/>
      <c r="BI900" s="83"/>
      <c r="BJ900" s="83"/>
      <c r="BK900" s="83"/>
      <c r="BL900" s="83"/>
      <c r="BM900" s="83"/>
      <c r="BN900" s="83"/>
      <c r="BO900" s="83"/>
      <c r="BP900" s="83"/>
      <c r="BQ900" s="83"/>
      <c r="BR900" s="83"/>
      <c r="BS900" s="83"/>
      <c r="BT900" s="83"/>
      <c r="BU900" s="83"/>
      <c r="BV900" s="83"/>
      <c r="BW900" s="83"/>
      <c r="BX900" s="83"/>
      <c r="BY900" s="83"/>
      <c r="BZ900" s="83"/>
      <c r="CA900" s="83"/>
      <c r="CB900" s="83"/>
      <c r="CC900" s="83"/>
      <c r="CD900" s="83"/>
      <c r="CE900" s="84"/>
      <c r="CF900" s="84"/>
      <c r="CG900" s="85"/>
      <c r="CH900" s="85"/>
      <c r="CI900" s="85"/>
      <c r="CJ900" s="85"/>
      <c r="CK900" s="85"/>
      <c r="CL900" s="85"/>
      <c r="CM900" s="85"/>
      <c r="CN900" s="85"/>
      <c r="CO900" s="85"/>
      <c r="CP900" s="85"/>
      <c r="CQ900" s="84"/>
      <c r="CR900" s="84"/>
      <c r="CS900" s="84"/>
      <c r="CT900" s="84"/>
      <c r="CU900" s="84"/>
      <c r="CV900" s="84"/>
      <c r="CW900" s="84"/>
      <c r="CX900" s="84"/>
      <c r="CZ900" s="84"/>
      <c r="DA900" s="84"/>
      <c r="DB900" s="35"/>
      <c r="DC900" s="35"/>
      <c r="DD900" s="35"/>
      <c r="DE900" s="87"/>
    </row>
  </sheetData>
  <sheetProtection sheet="1" objects="1" scenarios="1"/>
  <pageMargins left="0.511811024" right="0.511811024" top="0.78740157499999996" bottom="0.78740157499999996" header="0.31496062000000002" footer="0.31496062000000002"/>
  <ignoredErrors>
    <ignoredError sqref="AZ2"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EE867"/>
  <sheetViews>
    <sheetView tabSelected="1" zoomScale="130" zoomScaleNormal="130" workbookViewId="0">
      <pane xSplit="2" topLeftCell="Z440" activePane="topRight" state="frozen"/>
      <selection pane="topRight" activeCell="AB450" sqref="AB450"/>
    </sheetView>
  </sheetViews>
  <sheetFormatPr defaultColWidth="8.85546875" defaultRowHeight="15"/>
  <cols>
    <col min="1" max="1" width="17.7109375" style="248" bestFit="1" customWidth="1"/>
    <col min="2" max="2" width="25.85546875" style="22" customWidth="1"/>
    <col min="3" max="3" width="5.85546875" style="29" bestFit="1" customWidth="1"/>
    <col min="4" max="4" width="26.7109375" style="28" bestFit="1" customWidth="1"/>
    <col min="5" max="5" width="124.5703125" style="28" bestFit="1" customWidth="1"/>
    <col min="6" max="6" width="56.140625" style="22" bestFit="1" customWidth="1"/>
    <col min="7" max="7" width="27.140625" style="33" bestFit="1" customWidth="1"/>
    <col min="8" max="8" width="28.7109375" style="33" bestFit="1" customWidth="1"/>
    <col min="9" max="9" width="19.140625" style="8" bestFit="1" customWidth="1"/>
    <col min="10" max="10" width="13" style="36" customWidth="1"/>
    <col min="11" max="11" width="16.5703125" style="28" customWidth="1"/>
    <col min="12" max="12" width="10.5703125" style="28" customWidth="1"/>
    <col min="13" max="13" width="7" style="8" customWidth="1"/>
    <col min="14" max="14" width="11" style="8" customWidth="1"/>
    <col min="15" max="15" width="32.7109375" style="8" customWidth="1"/>
    <col min="16" max="16" width="255.7109375" style="28" customWidth="1"/>
    <col min="17" max="17" width="18.42578125" style="22" customWidth="1"/>
    <col min="18" max="18" width="79.140625" style="17" customWidth="1"/>
    <col min="19" max="19" width="49.7109375" style="23" customWidth="1"/>
    <col min="20" max="20" width="38.5703125" style="22" customWidth="1"/>
    <col min="21" max="21" width="35.42578125" style="22" customWidth="1"/>
    <col min="22" max="22" width="89.85546875" style="22" customWidth="1"/>
    <col min="23" max="23" width="70.42578125" style="22" customWidth="1"/>
    <col min="24" max="24" width="28.85546875" style="17" customWidth="1"/>
    <col min="25" max="25" width="57" style="22" customWidth="1"/>
    <col min="26" max="26" width="25.7109375" style="22" customWidth="1"/>
    <col min="27" max="27" width="22.85546875" style="22" customWidth="1"/>
    <col min="28" max="28" width="22" style="13" customWidth="1"/>
    <col min="29" max="29" width="18.42578125" style="13" customWidth="1"/>
    <col min="30" max="30" width="28.28515625" style="17" customWidth="1"/>
    <col min="31" max="31" width="35.85546875" style="13" customWidth="1"/>
    <col min="32" max="32" width="38.5703125" style="13" customWidth="1"/>
    <col min="33" max="33" width="37.28515625" style="13" customWidth="1"/>
    <col min="34" max="34" width="24.5703125" style="13" customWidth="1"/>
    <col min="35" max="35" width="40.7109375" style="259" customWidth="1"/>
    <col min="36" max="36" width="107.42578125" style="24" customWidth="1"/>
    <col min="37" max="37" width="107.42578125" style="16" customWidth="1"/>
    <col min="38" max="38" width="79.85546875" style="16" customWidth="1"/>
    <col min="39" max="39" width="75.42578125" style="16" customWidth="1"/>
    <col min="40" max="40" width="17" style="37" customWidth="1"/>
    <col min="41" max="41" width="22" style="18" customWidth="1"/>
    <col min="42" max="42" width="18.7109375" style="15" customWidth="1"/>
    <col min="43" max="43" width="14.42578125" style="18" customWidth="1"/>
    <col min="44" max="44" width="8.5703125" style="27" customWidth="1"/>
    <col min="45" max="45" width="7.140625" style="18" customWidth="1"/>
    <col min="46" max="46" width="8" style="15" customWidth="1"/>
    <col min="47" max="47" width="7.28515625" style="18" customWidth="1"/>
    <col min="48" max="48" width="17.7109375" style="18" customWidth="1"/>
    <col min="49" max="49" width="12.85546875" style="18" customWidth="1"/>
    <col min="50" max="50" width="7.85546875" style="15" customWidth="1"/>
    <col min="51" max="51" width="8.85546875" style="18" customWidth="1"/>
    <col min="52" max="52" width="13.140625" style="15" customWidth="1"/>
    <col min="53" max="53" width="18.42578125" style="15" customWidth="1"/>
    <col min="54" max="54" width="11.42578125" style="18" customWidth="1"/>
    <col min="55" max="55" width="32.85546875" style="17" customWidth="1"/>
    <col min="56" max="56" width="18" style="18" customWidth="1"/>
    <col min="57" max="57" width="15.5703125" style="15" customWidth="1"/>
    <col min="58" max="58" width="94.140625" style="15" customWidth="1"/>
    <col min="59" max="59" width="8.42578125" style="15" customWidth="1"/>
    <col min="60" max="60" width="20.140625" style="38" customWidth="1"/>
    <col min="61" max="61" width="21" style="39" customWidth="1"/>
    <col min="62" max="62" width="15.140625" style="16" customWidth="1"/>
    <col min="63" max="63" width="19.42578125" style="13" customWidth="1"/>
    <col min="64" max="64" width="28" style="22" bestFit="1" customWidth="1"/>
    <col min="65" max="65" width="19" style="19" bestFit="1" customWidth="1"/>
    <col min="66" max="66" width="64.7109375" style="17" bestFit="1" customWidth="1"/>
    <col min="67" max="67" width="25.42578125" style="20" bestFit="1" customWidth="1"/>
    <col min="68" max="68" width="29.85546875" style="17" bestFit="1" customWidth="1"/>
    <col min="69" max="69" width="53.85546875" style="17" customWidth="1"/>
    <col min="70" max="71" width="29.85546875" style="17" bestFit="1" customWidth="1"/>
    <col min="72" max="72" width="37.85546875" style="22" bestFit="1" customWidth="1"/>
    <col min="73" max="73" width="32" style="22" bestFit="1" customWidth="1"/>
    <col min="74" max="75" width="24.5703125" style="22" bestFit="1" customWidth="1"/>
    <col min="76" max="76" width="33.28515625" style="22" bestFit="1" customWidth="1"/>
    <col min="77" max="77" width="37.85546875" style="22" bestFit="1" customWidth="1"/>
    <col min="78" max="78" width="53.7109375" style="21" bestFit="1" customWidth="1"/>
    <col min="79" max="79" width="97.7109375" style="16" bestFit="1" customWidth="1"/>
    <col min="80" max="80" width="30.42578125" style="21" bestFit="1" customWidth="1"/>
    <col min="81" max="81" width="33.140625" style="40" bestFit="1" customWidth="1"/>
    <col min="82" max="82" width="32.42578125" style="19" bestFit="1" customWidth="1"/>
    <col min="83" max="83" width="39.85546875" style="19" bestFit="1" customWidth="1"/>
    <col min="84" max="84" width="26.28515625" style="19" bestFit="1" customWidth="1"/>
    <col min="85" max="16384" width="8.85546875" style="13"/>
  </cols>
  <sheetData>
    <row r="1" spans="1:84" ht="79.5" customHeight="1">
      <c r="A1" s="247" t="s">
        <v>7014</v>
      </c>
      <c r="B1" s="2" t="s">
        <v>7015</v>
      </c>
      <c r="C1" s="4" t="s">
        <v>7016</v>
      </c>
      <c r="D1" s="4" t="s">
        <v>7017</v>
      </c>
      <c r="E1" s="5" t="s">
        <v>7018</v>
      </c>
      <c r="F1" s="3" t="s">
        <v>7019</v>
      </c>
      <c r="G1" s="6" t="s">
        <v>7020</v>
      </c>
      <c r="H1" s="6" t="s">
        <v>7021</v>
      </c>
      <c r="I1" s="4" t="s">
        <v>7022</v>
      </c>
      <c r="J1" s="7" t="s">
        <v>7023</v>
      </c>
      <c r="K1" s="4" t="s">
        <v>7024</v>
      </c>
      <c r="L1" s="4" t="s">
        <v>7025</v>
      </c>
      <c r="M1" s="4" t="s">
        <v>7026</v>
      </c>
      <c r="N1" s="4" t="s">
        <v>7027</v>
      </c>
      <c r="O1" s="8" t="s">
        <v>7028</v>
      </c>
      <c r="P1" s="9" t="s">
        <v>7029</v>
      </c>
      <c r="Q1" s="2" t="s">
        <v>7030</v>
      </c>
      <c r="R1" s="2" t="s">
        <v>7031</v>
      </c>
      <c r="S1" s="3" t="s">
        <v>7032</v>
      </c>
      <c r="T1" s="3" t="s">
        <v>7033</v>
      </c>
      <c r="U1" s="3" t="s">
        <v>7034</v>
      </c>
      <c r="V1" s="3" t="s">
        <v>7035</v>
      </c>
      <c r="W1" s="2" t="s">
        <v>7036</v>
      </c>
      <c r="X1" s="2" t="s">
        <v>7037</v>
      </c>
      <c r="Y1" s="2" t="s">
        <v>7038</v>
      </c>
      <c r="Z1" s="3" t="s">
        <v>7039</v>
      </c>
      <c r="AA1" s="3" t="s">
        <v>7040</v>
      </c>
      <c r="AB1" s="3" t="s">
        <v>7041</v>
      </c>
      <c r="AC1" s="2" t="s">
        <v>7042</v>
      </c>
      <c r="AD1" s="2" t="s">
        <v>7043</v>
      </c>
      <c r="AE1" s="2" t="s">
        <v>7044</v>
      </c>
      <c r="AF1" s="3" t="s">
        <v>7045</v>
      </c>
      <c r="AG1" s="3" t="s">
        <v>7046</v>
      </c>
      <c r="AH1" s="3" t="s">
        <v>7047</v>
      </c>
      <c r="AI1" s="2" t="s">
        <v>7048</v>
      </c>
      <c r="AJ1" s="5" t="s">
        <v>7049</v>
      </c>
      <c r="AK1" s="3" t="s">
        <v>7050</v>
      </c>
      <c r="AL1" s="3" t="s">
        <v>7051</v>
      </c>
      <c r="AM1" s="3" t="s">
        <v>7052</v>
      </c>
      <c r="AN1" s="10" t="s">
        <v>7053</v>
      </c>
      <c r="AO1" s="5" t="s">
        <v>1203</v>
      </c>
      <c r="AP1" s="5" t="s">
        <v>7054</v>
      </c>
      <c r="AQ1" s="5" t="s">
        <v>7055</v>
      </c>
      <c r="AR1" s="5" t="s">
        <v>7056</v>
      </c>
      <c r="AS1" s="5" t="s">
        <v>118</v>
      </c>
      <c r="AT1" s="5" t="s">
        <v>456</v>
      </c>
      <c r="AU1" s="4" t="s">
        <v>140</v>
      </c>
      <c r="AV1" s="5" t="s">
        <v>7057</v>
      </c>
      <c r="AW1" s="4" t="s">
        <v>1912</v>
      </c>
      <c r="AX1" s="4" t="s">
        <v>1045</v>
      </c>
      <c r="AY1" s="4" t="s">
        <v>4452</v>
      </c>
      <c r="AZ1" s="5" t="s">
        <v>7058</v>
      </c>
      <c r="BA1" s="5" t="s">
        <v>7059</v>
      </c>
      <c r="BB1" s="5" t="s">
        <v>7060</v>
      </c>
      <c r="BC1" s="3" t="s">
        <v>7061</v>
      </c>
      <c r="BD1" s="5" t="s">
        <v>7062</v>
      </c>
      <c r="BE1" s="5" t="s">
        <v>7063</v>
      </c>
      <c r="BF1" s="5" t="s">
        <v>7064</v>
      </c>
      <c r="BG1" s="5" t="s">
        <v>162</v>
      </c>
      <c r="BH1" s="5" t="s">
        <v>7065</v>
      </c>
      <c r="BI1" s="5" t="s">
        <v>7066</v>
      </c>
      <c r="BJ1" s="3" t="s">
        <v>7067</v>
      </c>
      <c r="BK1" s="3" t="s">
        <v>7068</v>
      </c>
      <c r="BL1" s="3" t="s">
        <v>7069</v>
      </c>
      <c r="BM1" s="3" t="s">
        <v>7070</v>
      </c>
      <c r="BN1" s="3" t="s">
        <v>7071</v>
      </c>
      <c r="BO1" s="3" t="s">
        <v>7072</v>
      </c>
      <c r="BP1" s="3" t="s">
        <v>7073</v>
      </c>
      <c r="BQ1" s="3" t="s">
        <v>7074</v>
      </c>
      <c r="BR1" s="3" t="s">
        <v>7075</v>
      </c>
      <c r="BS1" s="3" t="s">
        <v>7076</v>
      </c>
      <c r="BT1" s="3" t="s">
        <v>7077</v>
      </c>
      <c r="BU1" s="3" t="s">
        <v>7078</v>
      </c>
      <c r="BV1" s="3" t="s">
        <v>7079</v>
      </c>
      <c r="BW1" s="3" t="s">
        <v>7080</v>
      </c>
      <c r="BX1" s="3" t="s">
        <v>7081</v>
      </c>
      <c r="BY1" s="3" t="s">
        <v>7082</v>
      </c>
      <c r="BZ1" s="11" t="s">
        <v>7083</v>
      </c>
      <c r="CA1" s="3" t="s">
        <v>7084</v>
      </c>
      <c r="CB1" s="11" t="s">
        <v>7085</v>
      </c>
      <c r="CC1" s="12" t="s">
        <v>7086</v>
      </c>
      <c r="CD1" s="11" t="s">
        <v>7087</v>
      </c>
      <c r="CE1" s="11" t="s">
        <v>7088</v>
      </c>
      <c r="CF1" s="11" t="s">
        <v>7089</v>
      </c>
    </row>
    <row r="2" spans="1:84" ht="45.75">
      <c r="A2" s="182">
        <v>20251246819</v>
      </c>
      <c r="B2" s="170" t="s">
        <v>7090</v>
      </c>
      <c r="C2" s="108" t="s">
        <v>672</v>
      </c>
      <c r="D2" s="106" t="s">
        <v>637</v>
      </c>
      <c r="E2" s="106" t="s">
        <v>7091</v>
      </c>
      <c r="F2" s="106"/>
      <c r="G2" s="106" t="s">
        <v>7092</v>
      </c>
      <c r="H2" s="106" t="s">
        <v>7093</v>
      </c>
      <c r="I2" s="104" t="str">
        <f>VLOOKUP(Tabela2[[#This Row],[SIEMA]],Siema2025,19,FALSE)</f>
        <v>Santos</v>
      </c>
      <c r="J2" s="105">
        <f>VLOOKUP(Tabela2[[#This Row],[SIEMA]],Siema2025,2,FALSE)</f>
        <v>45658</v>
      </c>
      <c r="K2" s="105" t="str">
        <f>VLOOKUP(Tabela2[[#This Row],[SIEMA]],Siema2025,16,FALSE)</f>
        <v>Quarta</v>
      </c>
      <c r="L2" s="106" t="str">
        <f>IF(Tabela2[[#This Row],[Data]]="","Sem Informação",VLOOKUP(MONTH(Tabela2[[#This Row],[Data]]),'[1]Validação de dados'!$I$1:$J$13,2,0))</f>
        <v>Janeiro</v>
      </c>
      <c r="M2" s="104">
        <f>YEAR(Tabela2[[#This Row],[Data]])</f>
        <v>2025</v>
      </c>
      <c r="N2" s="105" t="str">
        <f>VLOOKUP(Tabela2[[#This Row],[SIEMA]],Siema2025,17,FALSE)</f>
        <v>Vespertino</v>
      </c>
      <c r="O2" s="105" t="str">
        <f>VLOOKUP(Tabela2[[#This Row],[SIEMA]],Siema2025,5,FALSE)</f>
        <v>Plataforma</v>
      </c>
      <c r="P2" s="104" t="str">
        <f>VLOOKUP(Tabela2[[#This Row],[SIEMA]],Siema2025,21,FALSE)</f>
        <v>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v>
      </c>
      <c r="Q2" s="104" t="s">
        <v>7094</v>
      </c>
      <c r="R2" s="104" t="s">
        <v>7095</v>
      </c>
      <c r="S2" s="107" t="s">
        <v>7096</v>
      </c>
      <c r="T2" s="104">
        <v>2.2000000000000001E-3</v>
      </c>
      <c r="U2" s="104" t="str">
        <f>VLOOKUP(Tabela2[[#This Row],[SIEMA]],Siema2025,12,FALSE)</f>
        <v>M3</v>
      </c>
      <c r="V2" s="104" t="s">
        <v>7097</v>
      </c>
      <c r="W2" s="104"/>
      <c r="X2" s="108"/>
      <c r="Y2" s="109" t="str">
        <f>IF(W2="","", IF(W2="NC","", IF(W2="NE","", IF(W2="NA","",IFERROR(VLOOKUP(W2,Produtos!$A$1:$C$2319,2,FALSE),"Não Cadastrado")))))</f>
        <v/>
      </c>
      <c r="Z2" s="104"/>
      <c r="AA2" s="104"/>
      <c r="AB2" s="104" t="str">
        <f>IF(W2="","",IF(ISNUMBER(W2)=FALSE,"Não se aplica",IFERROR(VLOOKUP(W2,Produtos!$A$1:$C$2319,3,FALSE),"Não Cadastrado")))</f>
        <v/>
      </c>
      <c r="AC2" s="104"/>
      <c r="AD2" s="108"/>
      <c r="AE2" s="107" t="str">
        <f>IF(AC2="","", IF(AC2="NC","", IF(AC2="NE","", IF(AC2="NA","",IFERROR(VLOOKUP(AC2,Produtos!$A$1:$C$2319,2,FALSE),"Não Cadastrado")))))</f>
        <v/>
      </c>
      <c r="AF2" s="104"/>
      <c r="AG2" s="104"/>
      <c r="AH2" s="104" t="str">
        <f>IF(AC2="","",IF(ISNUMBER(AC2)=FALSE,"Não se aplica",IFERROR(VLOOKUP(AC2,Produtos!$A$1:$C$2319,3,FALSE),"Não Cadastrado")))</f>
        <v/>
      </c>
      <c r="AI2" s="104"/>
      <c r="AJ2" s="104" t="str">
        <f>VLOOKUP(Tabela2[[#This Row],[SIEMA]],Siema2025,26,FALSE)</f>
        <v>Falha da junta de vedação de conexão hidráulica. Em investigação.</v>
      </c>
      <c r="AK2" s="107" t="s">
        <v>7098</v>
      </c>
      <c r="AL2" s="107"/>
      <c r="AM2" s="107"/>
      <c r="AN2" s="108" t="str">
        <f>VLOOKUP(Tabela2[[#This Row],[SIEMA]],Siema2025,51,FALSE)</f>
        <v/>
      </c>
      <c r="AO2" s="108" t="str">
        <f>VLOOKUP(Tabela2[[#This Row],[SIEMA]],Siema2025,53,FALSE)</f>
        <v/>
      </c>
      <c r="AP2" s="108" t="str">
        <f>VLOOKUP(Tabela2[[#This Row],[SIEMA]],Siema2025,55,FALSE)</f>
        <v/>
      </c>
      <c r="AQ2" s="108" t="str">
        <f>VLOOKUP(Tabela2[[#This Row],[SIEMA]],Siema2025,57,FALSE)</f>
        <v/>
      </c>
      <c r="AR2" s="108" t="str">
        <f>VLOOKUP(Tabela2[[#This Row],[SIEMA]],Siema2025,59,FALSE)</f>
        <v/>
      </c>
      <c r="AS2" s="108" t="str">
        <f>VLOOKUP(Tabela2[[#This Row],[SIEMA]],Siema2025,61,FALSE)</f>
        <v>X</v>
      </c>
      <c r="AT2" s="108" t="str">
        <f>VLOOKUP(Tabela2[[#This Row],[SIEMA]],Siema2025,63,FALSE)</f>
        <v/>
      </c>
      <c r="AU2" s="108" t="str">
        <f>VLOOKUP(Tabela2[[#This Row],[SIEMA]],Siema2025,65,FALSE)</f>
        <v/>
      </c>
      <c r="AV2" s="108" t="str">
        <f>VLOOKUP(Tabela2[[#This Row],[SIEMA]],Siema2025,67,FALSE)</f>
        <v/>
      </c>
      <c r="AW2" s="108" t="str">
        <f>VLOOKUP(Tabela2[[#This Row],[SIEMA]],Siema2025,69,FALSE)</f>
        <v/>
      </c>
      <c r="AX2" s="108" t="str">
        <f>VLOOKUP(Tabela2[[#This Row],[SIEMA]],Siema2025,71,FALSE)</f>
        <v/>
      </c>
      <c r="AY2" s="108" t="str">
        <f>VLOOKUP(Tabela2[[#This Row],[SIEMA]],Siema2025,73,FALSE)</f>
        <v/>
      </c>
      <c r="AZ2" s="108" t="str">
        <f>VLOOKUP(Tabela2[[#This Row],[SIEMA]],Siema2025,75,FALSE)</f>
        <v/>
      </c>
      <c r="BA2" s="108" t="str">
        <f>VLOOKUP(Tabela2[[#This Row],[SIEMA]],Siema2025,77,FALSE)</f>
        <v/>
      </c>
      <c r="BB2" s="108" t="str">
        <f>VLOOKUP(Tabela2[[#This Row],[SIEMA]],Siema2025,79,FALSE)</f>
        <v/>
      </c>
      <c r="BC2" s="108" t="str">
        <f>IF(Tabela2[[#This Row],[Outro(s) ]] = "X", "PREENCHER","NA")</f>
        <v>NA</v>
      </c>
      <c r="BD2" s="108" t="str">
        <f>VLOOKUP(Tabela2[[#This Row],[SIEMA]],Siema2025,82,FALSE)</f>
        <v/>
      </c>
      <c r="BE2" s="108" t="str">
        <f>VLOOKUP(Tabela2[[#This Row],[SIEMA]],Siema2025,81,FALSE)</f>
        <v/>
      </c>
      <c r="BF2" s="110" t="str">
        <f>VLOOKUP(Tabela2[[#This Row],[SIEMA]],Siema2025,28,FALSE)</f>
        <v>PETROBRAS</v>
      </c>
      <c r="BG2" s="110"/>
      <c r="BH2" s="111">
        <v>33000167000101</v>
      </c>
      <c r="BI2" s="112" t="str">
        <f>VLOOKUP(Tabela2[[#This Row],[SIEMA]],Siema2025,107,FALSE)</f>
        <v>Não</v>
      </c>
      <c r="BJ2" s="107" t="s">
        <v>7099</v>
      </c>
      <c r="BK2" s="104" t="s">
        <v>2696</v>
      </c>
      <c r="BL2" s="140">
        <v>45660</v>
      </c>
      <c r="BM2" s="108">
        <f ca="1">IF(Tabela2[[#This Row],[Data de atendimento do Ibama (considerar o primeiro documento/ação)]]="",_xlfn.DAYS(TODAY(),J2),_xlfn.DAYS(Tabela2[[#This Row],[Data de atendimento do Ibama (considerar o primeiro documento/ação)]],J2))</f>
        <v>2</v>
      </c>
      <c r="BN2" s="108" t="str">
        <f>IF(Tabela2[[#This Row],[Atendido pelo Ibama ("Não" ou "Sim")]]="Não","Preencher", IF(Tabela2[[#This Row],[Atendido pelo Ibama ("Não" ou "Sim")]]="Sim","NA",""))</f>
        <v>NA</v>
      </c>
      <c r="BO2" s="114" t="s">
        <v>7100</v>
      </c>
      <c r="BP2" s="108" t="str">
        <f>IF(Tabela2[[#This Row],[Forma de atendimento (primeiro documento/ação)]]= "Outros (especificar)", "PREENCHER","NA")</f>
        <v>NA</v>
      </c>
      <c r="BQ2" s="106" t="s">
        <v>123</v>
      </c>
      <c r="BR2" s="108" t="str">
        <f>IF(Tabela2[[#This Row],[Equipe do Ibama foi a campo? Houve sobrevoo do Poseidon?]] = "Sim", "PREENCHER","NA")</f>
        <v>NA</v>
      </c>
      <c r="BS2" s="108" t="str">
        <f>IF(Tabela2[[#This Row],[Se sim, foi emitida Ordem de Emergência? (informações vinculada à coluna CK)]] = "Sim", "PREENCHER","NA")</f>
        <v>NA</v>
      </c>
      <c r="BT2" s="108" t="s">
        <v>7101</v>
      </c>
      <c r="BU2" s="108" t="s">
        <v>2696</v>
      </c>
      <c r="BV2" s="108" t="s">
        <v>123</v>
      </c>
      <c r="BW2" s="108" t="s">
        <v>2696</v>
      </c>
      <c r="BX2" s="106" t="s">
        <v>7102</v>
      </c>
      <c r="BY2" s="140">
        <v>46002</v>
      </c>
      <c r="BZ2" s="104">
        <f>IF(Tabela2[[#This Row],[Data do documento de encerramento]]="NA","NA",IF(Tabela2[[#This Row],[Data do documento de encerramento]]="","Pendente de conclusão/ encerramento",_xlfn.DAYS(Tabela2[[#This Row],[Data do documento de encerramento]],J2)))</f>
        <v>344</v>
      </c>
      <c r="CA2" s="107"/>
      <c r="CB2" s="107" t="s">
        <v>7103</v>
      </c>
      <c r="CC2" s="107" t="s">
        <v>7104</v>
      </c>
      <c r="CD2" s="107" t="s">
        <v>123</v>
      </c>
      <c r="CE2" s="107" t="s">
        <v>2696</v>
      </c>
      <c r="CF2" s="107" t="s">
        <v>7105</v>
      </c>
    </row>
    <row r="3" spans="1:84" ht="60.75" hidden="1">
      <c r="A3" s="169">
        <v>20251336008</v>
      </c>
      <c r="B3" s="170" t="s">
        <v>7106</v>
      </c>
      <c r="C3" s="108" t="str">
        <f>VLOOKUP(Tabela2[[#This Row],[SIEMA]],Siema2025,4,FALSE)</f>
        <v>RN</v>
      </c>
      <c r="D3" s="106" t="str">
        <f>VLOOKUP(Tabela2[[#This Row],[SIEMA]],Siema2025,3,FALSE)</f>
        <v>Governador Dix Sept Rosado</v>
      </c>
      <c r="E3" s="106" t="str">
        <f>VLOOKUP(Tabela2[[#This Row],[SIEMA]],Siema2025,20,FALSE)</f>
        <v>: Locação do poço 7-LOR-38-RN (72100019088), Campo Lorena, Bacia Potiguar</v>
      </c>
      <c r="F3" s="106"/>
      <c r="G3" s="106" t="s">
        <v>7107</v>
      </c>
      <c r="H3" s="106" t="s">
        <v>7108</v>
      </c>
      <c r="I3" s="104" t="s">
        <v>931</v>
      </c>
      <c r="J3" s="105">
        <f>VLOOKUP(Tabela2[[#This Row],[SIEMA]],Siema2025,2,FALSE)</f>
        <v>45659</v>
      </c>
      <c r="K3" s="105" t="str">
        <f>VLOOKUP(Tabela2[[#This Row],[SIEMA]],Siema2025,16,FALSE)</f>
        <v>Quinta</v>
      </c>
      <c r="L3" s="106" t="str">
        <f>IF(Tabela2[[#This Row],[Data]]="","Sem Informação",VLOOKUP(MONTH(Tabela2[[#This Row],[Data]]),'[1]Validação de dados'!$I$1:$J$13,2,0))</f>
        <v>Janeiro</v>
      </c>
      <c r="M3" s="106">
        <f>YEAR(Tabela2[[#This Row],[Data]])</f>
        <v>2025</v>
      </c>
      <c r="N3" s="105" t="str">
        <f>VLOOKUP(Tabela2[[#This Row],[SIEMA]],Siema2025,17,FALSE)</f>
        <v>Matutino</v>
      </c>
      <c r="O3" s="105" t="s">
        <v>145</v>
      </c>
      <c r="P3" s="104" t="str">
        <f>VLOOKUP(Tabela2[[#This Row],[SIEMA]],Siema2025,21,FALSE)</f>
        <v>Poço terrestre</v>
      </c>
      <c r="Q3" s="104" t="s">
        <v>7094</v>
      </c>
      <c r="R3" s="104" t="s">
        <v>7109</v>
      </c>
      <c r="S3" s="107" t="str">
        <f>IF(Q3="","", IF(Q3="NC","", IF(Q3="NE","", IF(Q3="NA","",IFERROR(VLOOKUP(Q3,Produtos!$A$1:$C$2319,2,FALSE),"Não Cadastrado")))))</f>
        <v/>
      </c>
      <c r="T3" s="104" t="s">
        <v>7110</v>
      </c>
      <c r="U3" s="104" t="s">
        <v>7111</v>
      </c>
      <c r="V3" s="104" t="str">
        <f>IF(Q3="","",IF(ISNUMBER(Q3)=FALSE,"Não se aplica",IFERROR(VLOOKUP(Q3,Produtos!$A$1:$C$2319,3,FALSE),"Não Cadastrado")))</f>
        <v>Não se aplica</v>
      </c>
      <c r="W3" s="104" t="str">
        <f>VLOOKUP(Tabela2[[#This Row],[SIEMA]],Siema2025,10,FALSE)</f>
        <v/>
      </c>
      <c r="X3" s="108" t="str">
        <f>IF(Tabela2[[#This Row],[Origem do acidente]] = "Plataforma", "PREENCHER","NA")</f>
        <v>NA</v>
      </c>
      <c r="Y3" s="109" t="str">
        <f>IF(W3="","", IF(W3="NC","", IF(W3="NE","", IF(W3="NA","",IFERROR(VLOOKUP(W3,Produtos!$A$1:$C$2319,2,FALSE),"Não Cadastrado")))))</f>
        <v/>
      </c>
      <c r="Z3" s="104" t="str">
        <f>VLOOKUP(Tabela2[[#This Row],[SIEMA]],Siema2025,11,FALSE)</f>
        <v xml:space="preserve"> </v>
      </c>
      <c r="AA3" s="104" t="str">
        <f>VLOOKUP(Tabela2[[#This Row],[SIEMA]],Siema2025,12,FALSE)</f>
        <v xml:space="preserve"> </v>
      </c>
      <c r="AB3" s="104" t="str">
        <f>IF(W3="","",IF(ISNUMBER(W3)=FALSE,"Não se aplica",IFERROR(VLOOKUP(W3,Produtos!$A$1:$C$2319,3,FALSE),"Não Cadastrado")))</f>
        <v/>
      </c>
      <c r="AC3" s="104"/>
      <c r="AD3" s="108" t="str">
        <f>IF(Tabela2[[#This Row],[Origem do acidente]] = "Plataforma", "PREENCHER","NA")</f>
        <v>NA</v>
      </c>
      <c r="AE3" s="107" t="str">
        <f>IF(AC3="","", IF(AC3="NC","", IF(AC3="NE","", IF(AC3="NA","",IFERROR(VLOOKUP(AC3,Produtos!$A$1:$C$2319,2,FALSE),"Não Cadastrado")))))</f>
        <v/>
      </c>
      <c r="AF3" s="104"/>
      <c r="AG3" s="104"/>
      <c r="AH3" s="104" t="str">
        <f>IF(AC3="","",IF(ISNUMBER(AC3)=FALSE,"Não se aplica",IFERROR(VLOOKUP(AC3,Produtos!$A$1:$C$2319,3,FALSE),"Não Cadastrado")))</f>
        <v/>
      </c>
      <c r="AI3" s="104"/>
      <c r="AJ3" s="104" t="str">
        <f>VLOOKUP(Tabela2[[#This Row],[SIEMA]],Siema2025,26,FALSE)</f>
        <v>Furo em válvula de amostragem.</v>
      </c>
      <c r="AK3" s="107" t="s">
        <v>7112</v>
      </c>
      <c r="AL3" s="107"/>
      <c r="AM3" s="107"/>
      <c r="AN3" s="108" t="str">
        <f>VLOOKUP(Tabela2[[#This Row],[SIEMA]],Siema2025,51,FALSE)</f>
        <v/>
      </c>
      <c r="AO3" s="108" t="str">
        <f>VLOOKUP(Tabela2[[#This Row],[SIEMA]],Siema2025,53,FALSE)</f>
        <v/>
      </c>
      <c r="AP3" s="108" t="str">
        <f>VLOOKUP(Tabela2[[#This Row],[SIEMA]],Siema2025,55,FALSE)</f>
        <v/>
      </c>
      <c r="AQ3" s="108" t="str">
        <f>VLOOKUP(Tabela2[[#This Row],[SIEMA]],Siema2025,57,FALSE)</f>
        <v/>
      </c>
      <c r="AR3" s="108" t="str">
        <f>VLOOKUP(Tabela2[[#This Row],[SIEMA]],Siema2025,59,FALSE)</f>
        <v/>
      </c>
      <c r="AS3" s="108" t="str">
        <f>VLOOKUP(Tabela2[[#This Row],[SIEMA]],Siema2025,61,FALSE)</f>
        <v/>
      </c>
      <c r="AT3" s="108" t="str">
        <f>VLOOKUP(Tabela2[[#This Row],[SIEMA]],Siema2025,63,FALSE)</f>
        <v/>
      </c>
      <c r="AU3" s="108" t="str">
        <f>VLOOKUP(Tabela2[[#This Row],[SIEMA]],Siema2025,65,FALSE)</f>
        <v>X</v>
      </c>
      <c r="AV3" s="108" t="str">
        <f>VLOOKUP(Tabela2[[#This Row],[SIEMA]],Siema2025,67,FALSE)</f>
        <v/>
      </c>
      <c r="AW3" s="108" t="str">
        <f>VLOOKUP(Tabela2[[#This Row],[SIEMA]],Siema2025,69,FALSE)</f>
        <v/>
      </c>
      <c r="AX3" s="108" t="str">
        <f>VLOOKUP(Tabela2[[#This Row],[SIEMA]],Siema2025,71,FALSE)</f>
        <v/>
      </c>
      <c r="AY3" s="108" t="str">
        <f>VLOOKUP(Tabela2[[#This Row],[SIEMA]],Siema2025,73,FALSE)</f>
        <v/>
      </c>
      <c r="AZ3" s="108" t="str">
        <f>VLOOKUP(Tabela2[[#This Row],[SIEMA]],Siema2025,75,FALSE)</f>
        <v/>
      </c>
      <c r="BA3" s="108" t="str">
        <f>VLOOKUP(Tabela2[[#This Row],[SIEMA]],Siema2025,77,FALSE)</f>
        <v/>
      </c>
      <c r="BB3" s="108" t="str">
        <f>VLOOKUP(Tabela2[[#This Row],[SIEMA]],Siema2025,79,FALSE)</f>
        <v/>
      </c>
      <c r="BC3" s="108" t="str">
        <f>IF(Tabela2[[#This Row],[Outro(s) ]] = "X", "PREENCHER","NA")</f>
        <v>NA</v>
      </c>
      <c r="BD3" s="108" t="str">
        <f>VLOOKUP(Tabela2[[#This Row],[SIEMA]],Siema2025,82,FALSE)</f>
        <v/>
      </c>
      <c r="BE3" s="108" t="str">
        <f>VLOOKUP(Tabela2[[#This Row],[SIEMA]],Siema2025,81,FALSE)</f>
        <v/>
      </c>
      <c r="BF3" s="110" t="str">
        <f>VLOOKUP(Tabela2[[#This Row],[SIEMA]],Siema2025,28,FALSE)</f>
        <v>Potiguar E&amp;P</v>
      </c>
      <c r="BG3" s="110"/>
      <c r="BH3" s="111" t="str">
        <f>VLOOKUP(Tabela2[[#This Row],[SIEMA]],Siema2025,29,FALSE)</f>
        <v/>
      </c>
      <c r="BI3" s="112" t="str">
        <f>VLOOKUP(Tabela2[[#This Row],[SIEMA]],Siema2025,107,FALSE)</f>
        <v>Não</v>
      </c>
      <c r="BJ3" s="107" t="s">
        <v>7113</v>
      </c>
      <c r="BK3" s="104" t="s">
        <v>2696</v>
      </c>
      <c r="BL3" s="140">
        <v>45660</v>
      </c>
      <c r="BM3" s="108">
        <f ca="1">IF(Tabela2[[#This Row],[Data de atendimento do Ibama (considerar o primeiro documento/ação)]]="",_xlfn.DAYS(TODAY(),J3),_xlfn.DAYS(Tabela2[[#This Row],[Data de atendimento do Ibama (considerar o primeiro documento/ação)]],J3))</f>
        <v>1</v>
      </c>
      <c r="BN3" s="108" t="str">
        <f>IF(Tabela2[[#This Row],[Atendido pelo Ibama ("Não" ou "Sim")]]="Não","Preencher", IF(Tabela2[[#This Row],[Atendido pelo Ibama ("Não" ou "Sim")]]="Sim","NA",""))</f>
        <v>NA</v>
      </c>
      <c r="BO3" s="114" t="s">
        <v>7100</v>
      </c>
      <c r="BP3" s="108" t="str">
        <f>IF(Tabela2[[#This Row],[Forma de atendimento (primeiro documento/ação)]]= "Outros (especificar)", "PREENCHER","NA")</f>
        <v>NA</v>
      </c>
      <c r="BQ3" s="106" t="s">
        <v>123</v>
      </c>
      <c r="BR3" s="108" t="str">
        <f>IF(Tabela2[[#This Row],[Equipe do Ibama foi a campo? Houve sobrevoo do Poseidon?]] = "Sim", "PREENCHER","NA")</f>
        <v>NA</v>
      </c>
      <c r="BS3" s="108" t="s">
        <v>7114</v>
      </c>
      <c r="BT3" s="108" t="s">
        <v>7115</v>
      </c>
      <c r="BU3" s="108" t="s">
        <v>2696</v>
      </c>
      <c r="BV3" s="108" t="s">
        <v>2696</v>
      </c>
      <c r="BW3" s="108" t="s">
        <v>2696</v>
      </c>
      <c r="BX3" s="106" t="s">
        <v>7116</v>
      </c>
      <c r="BY3" s="140">
        <v>45860</v>
      </c>
      <c r="BZ3" s="104">
        <f>IF(Tabela2[[#This Row],[Data do documento de encerramento]]="NA","NA",IF(Tabela2[[#This Row],[Data do documento de encerramento]]="","Pendente de conclusão/ encerramento",_xlfn.DAYS(Tabela2[[#This Row],[Data do documento de encerramento]],J3)))</f>
        <v>201</v>
      </c>
      <c r="CA3" s="107"/>
      <c r="CB3" s="107"/>
      <c r="CC3" s="107"/>
      <c r="CD3" s="107"/>
      <c r="CE3" s="107"/>
      <c r="CF3" s="107"/>
    </row>
    <row r="4" spans="1:84" ht="30.75" hidden="1">
      <c r="A4" s="199">
        <v>20251336012</v>
      </c>
      <c r="B4" s="171" t="s">
        <v>7117</v>
      </c>
      <c r="C4" s="108" t="str">
        <f>VLOOKUP(Tabela2[[#This Row],[SIEMA]],Siema2025,4,FALSE)</f>
        <v xml:space="preserve"> SP</v>
      </c>
      <c r="D4" s="106" t="str">
        <f>VLOOKUP(Tabela2[[#This Row],[SIEMA]],Siema2025,3,FALSE)</f>
        <v xml:space="preserve">Cubatão </v>
      </c>
      <c r="E4" s="106" t="s">
        <v>7118</v>
      </c>
      <c r="F4" s="106"/>
      <c r="G4" s="106" t="s">
        <v>7119</v>
      </c>
      <c r="H4" s="106" t="s">
        <v>7120</v>
      </c>
      <c r="I4" s="104" t="s">
        <v>7114</v>
      </c>
      <c r="J4" s="105">
        <f>VLOOKUP(Tabela2[[#This Row],[SIEMA]],Siema2025,2,FALSE)</f>
        <v>45659</v>
      </c>
      <c r="K4" s="105" t="str">
        <f>VLOOKUP(Tabela2[[#This Row],[SIEMA]],Siema2025,16,FALSE)</f>
        <v>Quinta</v>
      </c>
      <c r="L4" s="106" t="str">
        <f>IF(Tabela2[[#This Row],[Data]]="","Sem Informação",VLOOKUP(MONTH(Tabela2[[#This Row],[Data]]),'[1]Validação de dados'!$I$1:$J$13,2,0))</f>
        <v>Janeiro</v>
      </c>
      <c r="M4" s="104">
        <f>YEAR(Tabela2[[#This Row],[Data]])</f>
        <v>2025</v>
      </c>
      <c r="N4" s="105" t="str">
        <f>VLOOKUP(Tabela2[[#This Row],[SIEMA]],Siema2025,17,FALSE)</f>
        <v>Noturno</v>
      </c>
      <c r="O4" s="105" t="str">
        <f>VLOOKUP(Tabela2[[#This Row],[SIEMA]],Siema2025,5,FALSE)</f>
        <v>Ferrovia</v>
      </c>
      <c r="P4" s="104" t="str">
        <f>VLOOKUP(Tabela2[[#This Row],[SIEMA]],Siema2025,21,FALSE)</f>
        <v>Vandalismo na ferrovia com abertura de bicas em vagão graneleiro carregado fertilizante.</v>
      </c>
      <c r="Q4" s="104" t="s">
        <v>7094</v>
      </c>
      <c r="R4" s="104" t="s">
        <v>594</v>
      </c>
      <c r="S4" s="107" t="s">
        <v>164</v>
      </c>
      <c r="T4" s="104" t="str">
        <f>VLOOKUP(Tabela2[[#This Row],[SIEMA]],Siema2025,11,FALSE)</f>
        <v>4</v>
      </c>
      <c r="U4" s="104" t="s">
        <v>7121</v>
      </c>
      <c r="V4" s="104" t="s">
        <v>7097</v>
      </c>
      <c r="W4" s="104"/>
      <c r="X4" s="113"/>
      <c r="Y4" s="109" t="str">
        <f>IF(W4="","", IF(W4="NC","", IF(W4="NE","", IF(W4="NA","",IFERROR(VLOOKUP(W4,Produtos!$A$1:$C$2319,2,FALSE),"Não Cadastrado")))))</f>
        <v/>
      </c>
      <c r="Z4" s="104"/>
      <c r="AA4" s="104"/>
      <c r="AB4" s="104" t="str">
        <f>IF(W4="","",IF(ISNUMBER(W4)=FALSE,"Não se aplica",IFERROR(VLOOKUP(W4,Produtos!$A$1:$C$2319,3,FALSE),"Não Cadastrado")))</f>
        <v/>
      </c>
      <c r="AC4" s="104"/>
      <c r="AD4" s="108"/>
      <c r="AE4" s="107" t="str">
        <f>IF(AC4="","", IF(AC4="NC","", IF(AC4="NE","", IF(AC4="NA","",IFERROR(VLOOKUP(AC4,Produtos!$A$1:$C$2319,2,FALSE),"Não Cadastrado")))))</f>
        <v/>
      </c>
      <c r="AF4" s="104"/>
      <c r="AG4" s="104"/>
      <c r="AH4" s="104" t="str">
        <f>IF(AC4="","",IF(ISNUMBER(AC4)=FALSE,"Não se aplica",IFERROR(VLOOKUP(AC4,Produtos!$A$1:$C$2319,3,FALSE),"Não Cadastrado")))</f>
        <v/>
      </c>
      <c r="AI4" s="104"/>
      <c r="AJ4" s="104" t="str">
        <f>VLOOKUP(Tabela2[[#This Row],[SIEMA]],Siema2025,26,FALSE)</f>
        <v>Ato criminoso caracterizado pela abertura de bicas em vagão graneleiro ferroviário carregado com fertilizante granular.</v>
      </c>
      <c r="AK4" s="107" t="s">
        <v>7122</v>
      </c>
      <c r="AL4" s="107"/>
      <c r="AM4" s="107"/>
      <c r="AN4" s="108" t="str">
        <f>VLOOKUP(Tabela2[[#This Row],[SIEMA]],Siema2025,51,FALSE)</f>
        <v/>
      </c>
      <c r="AO4" s="108" t="str">
        <f>VLOOKUP(Tabela2[[#This Row],[SIEMA]],Siema2025,53,FALSE)</f>
        <v/>
      </c>
      <c r="AP4" s="108" t="str">
        <f>VLOOKUP(Tabela2[[#This Row],[SIEMA]],Siema2025,55,FALSE)</f>
        <v/>
      </c>
      <c r="AQ4" s="108" t="str">
        <f>VLOOKUP(Tabela2[[#This Row],[SIEMA]],Siema2025,57,FALSE)</f>
        <v/>
      </c>
      <c r="AR4" s="108" t="str">
        <f>VLOOKUP(Tabela2[[#This Row],[SIEMA]],Siema2025,59,FALSE)</f>
        <v/>
      </c>
      <c r="AS4" s="108" t="str">
        <f>VLOOKUP(Tabela2[[#This Row],[SIEMA]],Siema2025,61,FALSE)</f>
        <v/>
      </c>
      <c r="AT4" s="108" t="str">
        <f>VLOOKUP(Tabela2[[#This Row],[SIEMA]],Siema2025,63,FALSE)</f>
        <v/>
      </c>
      <c r="AU4" s="108" t="str">
        <f>VLOOKUP(Tabela2[[#This Row],[SIEMA]],Siema2025,65,FALSE)</f>
        <v>X</v>
      </c>
      <c r="AV4" s="108" t="str">
        <f>VLOOKUP(Tabela2[[#This Row],[SIEMA]],Siema2025,67,FALSE)</f>
        <v/>
      </c>
      <c r="AW4" s="108" t="str">
        <f>VLOOKUP(Tabela2[[#This Row],[SIEMA]],Siema2025,69,FALSE)</f>
        <v/>
      </c>
      <c r="AX4" s="108" t="str">
        <f>VLOOKUP(Tabela2[[#This Row],[SIEMA]],Siema2025,71,FALSE)</f>
        <v/>
      </c>
      <c r="AY4" s="108" t="str">
        <f>VLOOKUP(Tabela2[[#This Row],[SIEMA]],Siema2025,73,FALSE)</f>
        <v/>
      </c>
      <c r="AZ4" s="108" t="str">
        <f>VLOOKUP(Tabela2[[#This Row],[SIEMA]],Siema2025,75,FALSE)</f>
        <v/>
      </c>
      <c r="BA4" s="108" t="str">
        <f>VLOOKUP(Tabela2[[#This Row],[SIEMA]],Siema2025,77,FALSE)</f>
        <v/>
      </c>
      <c r="BB4" s="108" t="str">
        <f>VLOOKUP(Tabela2[[#This Row],[SIEMA]],Siema2025,79,FALSE)</f>
        <v/>
      </c>
      <c r="BC4" s="108" t="str">
        <f>IF(Tabela2[[#This Row],[Outro(s) ]] = "X", "PREENCHER","NA")</f>
        <v>NA</v>
      </c>
      <c r="BD4" s="108" t="str">
        <f>VLOOKUP(Tabela2[[#This Row],[SIEMA]],Siema2025,82,FALSE)</f>
        <v/>
      </c>
      <c r="BE4" s="108" t="str">
        <f>VLOOKUP(Tabela2[[#This Row],[SIEMA]],Siema2025,81,FALSE)</f>
        <v/>
      </c>
      <c r="BF4" s="110" t="s">
        <v>3066</v>
      </c>
      <c r="BG4" s="110" t="s">
        <v>7123</v>
      </c>
      <c r="BH4" s="111" t="str">
        <f>VLOOKUP(Tabela2[[#This Row],[SIEMA]],Siema2025,29,FALSE)</f>
        <v>02502844000166</v>
      </c>
      <c r="BI4" s="112" t="str">
        <f>VLOOKUP(Tabela2[[#This Row],[SIEMA]],Siema2025,107,FALSE)</f>
        <v>Não</v>
      </c>
      <c r="BJ4" s="107" t="s">
        <v>7099</v>
      </c>
      <c r="BK4" s="104" t="s">
        <v>2696</v>
      </c>
      <c r="BL4" s="140">
        <v>45968</v>
      </c>
      <c r="BM4" s="108">
        <f ca="1">IF(Tabela2[[#This Row],[Data de atendimento do Ibama (considerar o primeiro documento/ação)]]="",_xlfn.DAYS(TODAY(),J4),_xlfn.DAYS(Tabela2[[#This Row],[Data de atendimento do Ibama (considerar o primeiro documento/ação)]],J4))</f>
        <v>309</v>
      </c>
      <c r="BN4" s="108" t="str">
        <f>IF(Tabela2[[#This Row],[Atendido pelo Ibama ("Não" ou "Sim")]]="Não","Preencher", IF(Tabela2[[#This Row],[Atendido pelo Ibama ("Não" ou "Sim")]]="Sim","NA",""))</f>
        <v>NA</v>
      </c>
      <c r="BO4" s="114" t="s">
        <v>7124</v>
      </c>
      <c r="BP4" s="108" t="s">
        <v>7125</v>
      </c>
      <c r="BQ4" s="106" t="s">
        <v>123</v>
      </c>
      <c r="BR4" s="108" t="str">
        <f>IF(Tabela2[[#This Row],[Equipe do Ibama foi a campo? Houve sobrevoo do Poseidon?]] = "Sim", "PREENCHER","NA")</f>
        <v>NA</v>
      </c>
      <c r="BS4" s="108" t="str">
        <f>IF(Tabela2[[#This Row],[Se sim, foi emitida Ordem de Emergência? (informações vinculada à coluna CK)]] = "Sim", "PREENCHER","NA")</f>
        <v>NA</v>
      </c>
      <c r="BT4" s="108" t="s">
        <v>7126</v>
      </c>
      <c r="BU4" s="108" t="s">
        <v>2696</v>
      </c>
      <c r="BV4" s="108" t="s">
        <v>123</v>
      </c>
      <c r="BW4" s="108" t="s">
        <v>123</v>
      </c>
      <c r="BX4" s="106" t="s">
        <v>7127</v>
      </c>
      <c r="BY4" s="106"/>
      <c r="BZ4" s="104" t="str">
        <f>IF(Tabela2[[#This Row],[Data do documento de encerramento]]="NA","NA",IF(Tabela2[[#This Row],[Data do documento de encerramento]]="","Pendente de conclusão/ encerramento",_xlfn.DAYS(Tabela2[[#This Row],[Data do documento de encerramento]],J4)))</f>
        <v>Pendente de conclusão/ encerramento</v>
      </c>
      <c r="CA4" s="107" t="s">
        <v>7128</v>
      </c>
      <c r="CB4" s="107"/>
      <c r="CC4" s="115"/>
      <c r="CD4" s="107"/>
      <c r="CE4" s="107"/>
      <c r="CF4" s="107"/>
    </row>
    <row r="5" spans="1:84" ht="60.75" hidden="1">
      <c r="A5" s="169">
        <v>20252525226</v>
      </c>
      <c r="B5" s="171" t="s">
        <v>7129</v>
      </c>
      <c r="C5" s="108" t="str">
        <f>VLOOKUP(Tabela2[[#This Row],[SIEMA]],Siema2025,4,FALSE)</f>
        <v xml:space="preserve"> MG</v>
      </c>
      <c r="D5" s="106" t="str">
        <f>VLOOKUP(Tabela2[[#This Row],[SIEMA]],Siema2025,3,FALSE)</f>
        <v xml:space="preserve">Betim </v>
      </c>
      <c r="E5" s="106" t="str">
        <f>VLOOKUP(Tabela2[[#This Row],[SIEMA]],Siema2025,20,FALSE)</f>
        <v>Av. Nova York, 94 - Capelinha</v>
      </c>
      <c r="F5" s="106"/>
      <c r="G5" s="106" t="s">
        <v>7130</v>
      </c>
      <c r="H5" s="106" t="s">
        <v>7131</v>
      </c>
      <c r="I5" s="104" t="str">
        <f>VLOOKUP(Tabela2[[#This Row],[SIEMA]],Siema2025,19,FALSE)</f>
        <v/>
      </c>
      <c r="J5" s="105">
        <f>VLOOKUP(Tabela2[[#This Row],[SIEMA]],Siema2025,2,FALSE)</f>
        <v>45659</v>
      </c>
      <c r="K5" s="105" t="str">
        <f>VLOOKUP(Tabela2[[#This Row],[SIEMA]],Siema2025,16,FALSE)</f>
        <v>Quinta</v>
      </c>
      <c r="L5" s="106" t="str">
        <f>IF(Tabela2[[#This Row],[Data]]="","Sem Informação",VLOOKUP(MONTH(Tabela2[[#This Row],[Data]]),'[1]Validação de dados'!$I$1:$J$13,2,0))</f>
        <v>Janeiro</v>
      </c>
      <c r="M5" s="104">
        <f>YEAR(Tabela2[[#This Row],[Data]])</f>
        <v>2025</v>
      </c>
      <c r="N5" s="105" t="str">
        <f>VLOOKUP(Tabela2[[#This Row],[SIEMA]],Siema2025,17,FALSE)</f>
        <v>Noturno</v>
      </c>
      <c r="O5" s="105" t="str">
        <f>VLOOKUP(Tabela2[[#This Row],[SIEMA]],Siema2025,5,FALSE)</f>
        <v>Indústria</v>
      </c>
      <c r="P5" s="104" t="str">
        <f>VLOOKUP(Tabela2[[#This Row],[SIEMA]],Siema2025,21,FALSE)</f>
        <v>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v>
      </c>
      <c r="Q5" s="104">
        <v>1005</v>
      </c>
      <c r="R5" s="104"/>
      <c r="S5" s="107" t="str">
        <f>IF(Q5="","", IF(Q5="NC","", IF(Q5="NE","", IF(Q5="NA","",IFERROR(VLOOKUP(Q5,Produtos!$A$1:$C$2319,2,FALSE),"Não Cadastrado")))))</f>
        <v>AMÔNIA, ANIDRA</v>
      </c>
      <c r="T5" s="104" t="str">
        <f>VLOOKUP(Tabela2[[#This Row],[SIEMA]],Siema2025,11,FALSE)</f>
        <v xml:space="preserve"> </v>
      </c>
      <c r="U5" s="104" t="str">
        <f>VLOOKUP(Tabela2[[#This Row],[SIEMA]],Siema2025,12,FALSE)</f>
        <v xml:space="preserve"> </v>
      </c>
      <c r="V5" s="104">
        <f>IF(Q5="","",IF(ISNUMBER(Q5)=FALSE,"Não se aplica",IFERROR(VLOOKUP(Q5,Produtos!$A$1:$C$2319,3,FALSE),"Não Cadastrado")))</f>
        <v>2.2999999999999998</v>
      </c>
      <c r="W5" s="104" t="str">
        <f>VLOOKUP(Tabela2[[#This Row],[SIEMA]],Siema2025,10,FALSE)</f>
        <v/>
      </c>
      <c r="X5" s="113" t="str">
        <f>IF(Tabela2[[#This Row],[Origem do acidente]] = "Plataforma", "PREENCHER","NA")</f>
        <v>NA</v>
      </c>
      <c r="Y5" s="109" t="str">
        <f>IF(W5="","", IF(W5="NC","", IF(W5="NE","", IF(W5="NA","",IFERROR(VLOOKUP(W5,Produtos!$A$1:$C$2319,2,FALSE),"Não Cadastrado")))))</f>
        <v/>
      </c>
      <c r="Z5" s="104" t="str">
        <f>VLOOKUP(Tabela2[[#This Row],[SIEMA]],Siema2025,11,FALSE)</f>
        <v xml:space="preserve"> </v>
      </c>
      <c r="AA5" s="104" t="str">
        <f>VLOOKUP(Tabela2[[#This Row],[SIEMA]],Siema2025,12,FALSE)</f>
        <v xml:space="preserve"> </v>
      </c>
      <c r="AB5" s="104" t="str">
        <f>IF(W5="","",IF(ISNUMBER(W5)=FALSE,"Não se aplica",IFERROR(VLOOKUP(W5,Produtos!$A$1:$C$2319,3,FALSE),"Não Cadastrado")))</f>
        <v/>
      </c>
      <c r="AC5" s="104"/>
      <c r="AD5" s="108" t="str">
        <f>IF(Tabela2[[#This Row],[Origem do acidente]] = "Plataforma", "PREENCHER","NA")</f>
        <v>NA</v>
      </c>
      <c r="AE5" s="107" t="str">
        <f>IF(AC5="","", IF(AC5="NC","", IF(AC5="NE","", IF(AC5="NA","",IFERROR(VLOOKUP(AC5,Produtos!$A$1:$C$2319,2,FALSE),"Não Cadastrado")))))</f>
        <v/>
      </c>
      <c r="AF5" s="104"/>
      <c r="AG5" s="104"/>
      <c r="AH5" s="104" t="str">
        <f>IF(AC5="","",IF(ISNUMBER(AC5)=FALSE,"Não se aplica",IFERROR(VLOOKUP(AC5,Produtos!$A$1:$C$2319,3,FALSE),"Não Cadastrado")))</f>
        <v/>
      </c>
      <c r="AI5" s="104"/>
      <c r="AJ5" s="104" t="str">
        <f>VLOOKUP(Tabela2[[#This Row],[SIEMA]],Siema2025,26,FALSE)</f>
        <v>Rompimento de selo mecânico de uma bomba</v>
      </c>
      <c r="AK5" s="107" t="s">
        <v>7112</v>
      </c>
      <c r="AL5" s="107"/>
      <c r="AM5" s="107"/>
      <c r="AN5" s="108" t="str">
        <f>VLOOKUP(Tabela2[[#This Row],[SIEMA]],Siema2025,51,FALSE)</f>
        <v/>
      </c>
      <c r="AO5" s="108" t="str">
        <f>VLOOKUP(Tabela2[[#This Row],[SIEMA]],Siema2025,53,FALSE)</f>
        <v/>
      </c>
      <c r="AP5" s="108" t="str">
        <f>VLOOKUP(Tabela2[[#This Row],[SIEMA]],Siema2025,55,FALSE)</f>
        <v/>
      </c>
      <c r="AQ5" s="108" t="str">
        <f>VLOOKUP(Tabela2[[#This Row],[SIEMA]],Siema2025,57,FALSE)</f>
        <v/>
      </c>
      <c r="AR5" s="108" t="str">
        <f>VLOOKUP(Tabela2[[#This Row],[SIEMA]],Siema2025,59,FALSE)</f>
        <v/>
      </c>
      <c r="AS5" s="108" t="str">
        <f>VLOOKUP(Tabela2[[#This Row],[SIEMA]],Siema2025,61,FALSE)</f>
        <v/>
      </c>
      <c r="AT5" s="108" t="str">
        <f>VLOOKUP(Tabela2[[#This Row],[SIEMA]],Siema2025,63,FALSE)</f>
        <v/>
      </c>
      <c r="AU5" s="108" t="str">
        <f>VLOOKUP(Tabela2[[#This Row],[SIEMA]],Siema2025,65,FALSE)</f>
        <v/>
      </c>
      <c r="AV5" s="108" t="str">
        <f>VLOOKUP(Tabela2[[#This Row],[SIEMA]],Siema2025,67,FALSE)</f>
        <v/>
      </c>
      <c r="AW5" s="108"/>
      <c r="AX5" s="108" t="str">
        <f>VLOOKUP(Tabela2[[#This Row],[SIEMA]],Siema2025,71,FALSE)</f>
        <v/>
      </c>
      <c r="AY5" s="108" t="str">
        <f>VLOOKUP(Tabela2[[#This Row],[SIEMA]],Siema2025,73,FALSE)</f>
        <v/>
      </c>
      <c r="AZ5" s="108" t="str">
        <f>VLOOKUP(Tabela2[[#This Row],[SIEMA]],Siema2025,75,FALSE)</f>
        <v/>
      </c>
      <c r="BA5" s="108" t="str">
        <f>VLOOKUP(Tabela2[[#This Row],[SIEMA]],Siema2025,77,FALSE)</f>
        <v/>
      </c>
      <c r="BB5" s="108" t="s">
        <v>7132</v>
      </c>
      <c r="BC5" s="108" t="str">
        <f>IF(Tabela2[[#This Row],[Outro(s) ]] = "X", "PREENCHER","NA")</f>
        <v>PREENCHER</v>
      </c>
      <c r="BD5" s="108" t="s">
        <v>7133</v>
      </c>
      <c r="BE5" s="108" t="str">
        <f>VLOOKUP(Tabela2[[#This Row],[SIEMA]],Siema2025,81,FALSE)</f>
        <v/>
      </c>
      <c r="BF5" s="110" t="str">
        <f>VLOOKUP(Tabela2[[#This Row],[SIEMA]],Siema2025,28,FALSE)</f>
        <v>GRANJA BRASILIA AGROINDUSTRIAL AVICOLA LTDA</v>
      </c>
      <c r="BG5" s="110"/>
      <c r="BH5" s="111" t="str">
        <f>VLOOKUP(Tabela2[[#This Row],[SIEMA]],Siema2025,29,FALSE)</f>
        <v>07150233001000</v>
      </c>
      <c r="BI5" s="112" t="str">
        <f>VLOOKUP(Tabela2[[#This Row],[SIEMA]],Siema2025,107,FALSE)</f>
        <v>Não</v>
      </c>
      <c r="BJ5" s="107" t="s">
        <v>7113</v>
      </c>
      <c r="BK5" s="104" t="s">
        <v>2696</v>
      </c>
      <c r="BL5" s="140">
        <v>45685</v>
      </c>
      <c r="BM5" s="108">
        <f ca="1">IF(Tabela2[[#This Row],[Data de atendimento do Ibama (considerar o primeiro documento/ação)]]="",_xlfn.DAYS(TODAY(),J5),_xlfn.DAYS(Tabela2[[#This Row],[Data de atendimento do Ibama (considerar o primeiro documento/ação)]],J5))</f>
        <v>26</v>
      </c>
      <c r="BN5" s="108" t="str">
        <f>IF(Tabela2[[#This Row],[Atendido pelo Ibama ("Não" ou "Sim")]]="Não","Preencher", IF(Tabela2[[#This Row],[Atendido pelo Ibama ("Não" ou "Sim")]]="Sim","NA",""))</f>
        <v>NA</v>
      </c>
      <c r="BO5" s="114" t="s">
        <v>7100</v>
      </c>
      <c r="BP5" s="108" t="str">
        <f>IF(Tabela2[[#This Row],[Forma de atendimento (primeiro documento/ação)]]= "Outros (especificar)", "PREENCHER","NA")</f>
        <v>NA</v>
      </c>
      <c r="BQ5" s="106" t="s">
        <v>123</v>
      </c>
      <c r="BR5" s="108" t="str">
        <f>IF(Tabela2[[#This Row],[Equipe do Ibama foi a campo? Houve sobrevoo do Poseidon?]] = "Sim", "PREENCHER","NA")</f>
        <v>NA</v>
      </c>
      <c r="BS5" s="108" t="str">
        <f>IF(Tabela2[[#This Row],[Se sim, foi emitida Ordem de Emergência? (informações vinculada à coluna CK)]] = "Sim", "PREENCHER","NA")</f>
        <v>NA</v>
      </c>
      <c r="BT5" s="108" t="s">
        <v>7126</v>
      </c>
      <c r="BU5" s="108" t="s">
        <v>2696</v>
      </c>
      <c r="BV5" s="108" t="s">
        <v>123</v>
      </c>
      <c r="BW5" s="108" t="s">
        <v>2696</v>
      </c>
      <c r="BX5" s="106" t="s">
        <v>7116</v>
      </c>
      <c r="BY5" s="140">
        <v>45693</v>
      </c>
      <c r="BZ5" s="104">
        <f>IF(Tabela2[[#This Row],[Data do documento de encerramento]]="NA","NA",IF(Tabela2[[#This Row],[Data do documento de encerramento]]="","Pendente de conclusão/ encerramento",_xlfn.DAYS(Tabela2[[#This Row],[Data do documento de encerramento]],J5)))</f>
        <v>34</v>
      </c>
      <c r="CA5" s="107"/>
      <c r="CB5" s="107"/>
      <c r="CC5" s="115"/>
      <c r="CD5" s="107"/>
      <c r="CE5" s="107"/>
      <c r="CF5" s="107"/>
    </row>
    <row r="6" spans="1:84" ht="30.75">
      <c r="A6" s="169">
        <v>2025143653</v>
      </c>
      <c r="B6" s="170" t="s">
        <v>7134</v>
      </c>
      <c r="C6" s="108" t="s">
        <v>7135</v>
      </c>
      <c r="D6" s="106" t="s">
        <v>637</v>
      </c>
      <c r="E6" s="28" t="s">
        <v>6738</v>
      </c>
      <c r="F6" s="106"/>
      <c r="G6" s="106" t="s">
        <v>7136</v>
      </c>
      <c r="H6" s="106" t="s">
        <v>7137</v>
      </c>
      <c r="I6" s="104" t="str">
        <f>VLOOKUP(Tabela2[[#This Row],[SIEMA]],Siema2025,19,FALSE)</f>
        <v>Campos</v>
      </c>
      <c r="J6" s="105">
        <f>VLOOKUP(Tabela2[[#This Row],[SIEMA]],Siema2025,2,FALSE)</f>
        <v>45660</v>
      </c>
      <c r="K6" s="105" t="str">
        <f>VLOOKUP(Tabela2[[#This Row],[SIEMA]],Siema2025,16,FALSE)</f>
        <v>Sexta</v>
      </c>
      <c r="L6" s="106" t="str">
        <f>IF(Tabela2[[#This Row],[Data]]="","Sem Informação",VLOOKUP(MONTH(Tabela2[[#This Row],[Data]]),'[1]Validação de dados'!$I$1:$J$13,2,0))</f>
        <v>Janeiro</v>
      </c>
      <c r="M6" s="104">
        <f>YEAR(Tabela2[[#This Row],[Data]])</f>
        <v>2025</v>
      </c>
      <c r="N6" s="105" t="str">
        <f>VLOOKUP(Tabela2[[#This Row],[SIEMA]],Siema2025,17,FALSE)</f>
        <v>Matutino</v>
      </c>
      <c r="O6" s="105" t="s">
        <v>111</v>
      </c>
      <c r="P6" s="104" t="str">
        <f>VLOOKUP(Tabela2[[#This Row],[SIEMA]],Siema2025,21,FALSE)</f>
        <v>[EMBARCAÇÃO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v>
      </c>
      <c r="Q6" s="104" t="s">
        <v>7094</v>
      </c>
      <c r="R6" s="104" t="s">
        <v>954</v>
      </c>
      <c r="S6" s="104" t="s">
        <v>954</v>
      </c>
      <c r="T6" s="104" t="str">
        <f>VLOOKUP(Tabela2[[#This Row],[SIEMA]],Siema2025,11,FALSE)</f>
        <v>0.000132</v>
      </c>
      <c r="U6" s="104" t="str">
        <f>VLOOKUP(Tabela2[[#This Row],[SIEMA]],Siema2025,12,FALSE)</f>
        <v>M3</v>
      </c>
      <c r="V6" s="104" t="s">
        <v>7097</v>
      </c>
      <c r="W6" s="104"/>
      <c r="X6" s="104"/>
      <c r="Y6" s="109"/>
      <c r="Z6" s="104"/>
      <c r="AA6" s="104" t="str">
        <f>VLOOKUP(Tabela2[[#This Row],[SIEMA]],Siema2025,12,FALSE)</f>
        <v>M3</v>
      </c>
      <c r="AB6" s="104" t="str">
        <f>IF(W6="","",IF(ISNUMBER(W6)=FALSE,"Não se aplica",IFERROR(VLOOKUP(W6,Produtos!$A$1:$C$2319,3,FALSE),"Não Cadastrado")))</f>
        <v/>
      </c>
      <c r="AC6" s="104"/>
      <c r="AD6" s="108" t="str">
        <f>IF(Tabela2[[#This Row],[Origem do acidente]] = "Plataforma", "PREENCHER","NA")</f>
        <v>PREENCHER</v>
      </c>
      <c r="AE6" s="107" t="str">
        <f>IF(AC6="","", IF(AC6="NC","", IF(AC6="NE","", IF(AC6="NA","",IFERROR(VLOOKUP(AC6,Produtos!$A$1:$C$2319,2,FALSE),"Não Cadastrado")))))</f>
        <v/>
      </c>
      <c r="AF6" s="104"/>
      <c r="AG6" s="104"/>
      <c r="AH6" s="104" t="str">
        <f>IF(AC6="","",IF(ISNUMBER(AC6)=FALSE,"Não se aplica",IFERROR(VLOOKUP(AC6,Produtos!$A$1:$C$2319,3,FALSE),"Não Cadastrado")))</f>
        <v/>
      </c>
      <c r="AI6" s="104"/>
      <c r="AJ6" s="104" t="str">
        <f>VLOOKUP(Tabela2[[#This Row],[SIEMA]],Siema2025,26,FALSE)</f>
        <v>Perda de contenção da mangueira do sistema de alimentação de MEG.</v>
      </c>
      <c r="AK6" s="107" t="s">
        <v>7112</v>
      </c>
      <c r="AL6" s="107"/>
      <c r="AM6" s="107"/>
      <c r="AN6" s="108" t="str">
        <f>VLOOKUP(Tabela2[[#This Row],[SIEMA]],Siema2025,51,FALSE)</f>
        <v/>
      </c>
      <c r="AO6" s="108" t="str">
        <f>VLOOKUP(Tabela2[[#This Row],[SIEMA]],Siema2025,53,FALSE)</f>
        <v/>
      </c>
      <c r="AP6" s="108" t="str">
        <f>VLOOKUP(Tabela2[[#This Row],[SIEMA]],Siema2025,55,FALSE)</f>
        <v/>
      </c>
      <c r="AQ6" s="108" t="str">
        <f>VLOOKUP(Tabela2[[#This Row],[SIEMA]],Siema2025,57,FALSE)</f>
        <v/>
      </c>
      <c r="AR6" s="108" t="str">
        <f>VLOOKUP(Tabela2[[#This Row],[SIEMA]],Siema2025,59,FALSE)</f>
        <v/>
      </c>
      <c r="AS6" s="108" t="str">
        <f>VLOOKUP(Tabela2[[#This Row],[SIEMA]],Siema2025,61,FALSE)</f>
        <v>X</v>
      </c>
      <c r="AT6" s="108" t="str">
        <f>VLOOKUP(Tabela2[[#This Row],[SIEMA]],Siema2025,63,FALSE)</f>
        <v/>
      </c>
      <c r="AU6" s="108" t="str">
        <f>VLOOKUP(Tabela2[[#This Row],[SIEMA]],Siema2025,65,FALSE)</f>
        <v/>
      </c>
      <c r="AV6" s="108" t="str">
        <f>VLOOKUP(Tabela2[[#This Row],[SIEMA]],Siema2025,67,FALSE)</f>
        <v/>
      </c>
      <c r="AW6" s="108" t="str">
        <f>VLOOKUP(Tabela2[[#This Row],[SIEMA]],Siema2025,69,FALSE)</f>
        <v/>
      </c>
      <c r="AX6" s="108" t="str">
        <f>VLOOKUP(Tabela2[[#This Row],[SIEMA]],Siema2025,71,FALSE)</f>
        <v/>
      </c>
      <c r="AY6" s="108" t="str">
        <f>VLOOKUP(Tabela2[[#This Row],[SIEMA]],Siema2025,73,FALSE)</f>
        <v/>
      </c>
      <c r="AZ6" s="108" t="str">
        <f>VLOOKUP(Tabela2[[#This Row],[SIEMA]],Siema2025,75,FALSE)</f>
        <v/>
      </c>
      <c r="BA6" s="108" t="str">
        <f>VLOOKUP(Tabela2[[#This Row],[SIEMA]],Siema2025,77,FALSE)</f>
        <v/>
      </c>
      <c r="BB6" s="108" t="str">
        <f>VLOOKUP(Tabela2[[#This Row],[SIEMA]],Siema2025,79,FALSE)</f>
        <v/>
      </c>
      <c r="BC6" s="108" t="str">
        <f>IF(Tabela2[[#This Row],[Outro(s) ]] = "X", "PREENCHER","NA")</f>
        <v>NA</v>
      </c>
      <c r="BD6" s="108" t="str">
        <f>VLOOKUP(Tabela2[[#This Row],[SIEMA]],Siema2025,82,FALSE)</f>
        <v/>
      </c>
      <c r="BE6" s="108" t="str">
        <f>VLOOKUP(Tabela2[[#This Row],[SIEMA]],Siema2025,81,FALSE)</f>
        <v/>
      </c>
      <c r="BF6" s="110" t="str">
        <f>VLOOKUP(Tabela2[[#This Row],[SIEMA]],Siema2025,28,FALSE)</f>
        <v>Petrobras</v>
      </c>
      <c r="BG6" s="110"/>
      <c r="BH6" s="111" t="str">
        <f>VLOOKUP(Tabela2[[#This Row],[SIEMA]],Siema2025,29,FALSE)</f>
        <v>33000167100750</v>
      </c>
      <c r="BI6" s="112" t="str">
        <f>VLOOKUP(Tabela2[[#This Row],[SIEMA]],Siema2025,107,FALSE)</f>
        <v>Não</v>
      </c>
      <c r="BJ6" s="107" t="s">
        <v>7099</v>
      </c>
      <c r="BK6" s="104" t="s">
        <v>2696</v>
      </c>
      <c r="BL6" s="140">
        <v>45741</v>
      </c>
      <c r="BM6" s="108">
        <f ca="1">IF(Tabela2[[#This Row],[Data de atendimento do Ibama (considerar o primeiro documento/ação)]]="",_xlfn.DAYS(TODAY(),J6),_xlfn.DAYS(Tabela2[[#This Row],[Data de atendimento do Ibama (considerar o primeiro documento/ação)]],J6))</f>
        <v>81</v>
      </c>
      <c r="BN6" s="108" t="str">
        <f>IF(Tabela2[[#This Row],[Atendido pelo Ibama ("Não" ou "Sim")]]="Não","Preencher", IF(Tabela2[[#This Row],[Atendido pelo Ibama ("Não" ou "Sim")]]="Sim","NA",""))</f>
        <v>NA</v>
      </c>
      <c r="BO6" s="114" t="s">
        <v>7138</v>
      </c>
      <c r="BP6" s="108" t="str">
        <f>IF(Tabela2[[#This Row],[Forma de atendimento (primeiro documento/ação)]]= "Outros (especificar)", "PREENCHER","NA")</f>
        <v>NA</v>
      </c>
      <c r="BQ6" s="106" t="s">
        <v>123</v>
      </c>
      <c r="BR6" s="108" t="str">
        <f>IF(Tabela2[[#This Row],[Equipe do Ibama foi a campo? Houve sobrevoo do Poseidon?]] = "Sim", "PREENCHER","NA")</f>
        <v>NA</v>
      </c>
      <c r="BS6" s="108" t="str">
        <f>IF(Tabela2[[#This Row],[Se sim, foi emitida Ordem de Emergência? (informações vinculada à coluna CK)]] = "Sim", "PREENCHER","NA")</f>
        <v>NA</v>
      </c>
      <c r="BT6" s="108" t="s">
        <v>7101</v>
      </c>
      <c r="BU6" s="108" t="s">
        <v>2696</v>
      </c>
      <c r="BV6" s="108" t="s">
        <v>123</v>
      </c>
      <c r="BW6" s="108" t="s">
        <v>2696</v>
      </c>
      <c r="BX6" s="106" t="s">
        <v>7116</v>
      </c>
      <c r="BY6" s="140">
        <v>46028</v>
      </c>
      <c r="BZ6" s="104">
        <f>IF(Tabela2[[#This Row],[Data do documento de encerramento]]="NA","NA",IF(Tabela2[[#This Row],[Data do documento de encerramento]]="","Pendente de conclusão/ encerramento",_xlfn.DAYS(Tabela2[[#This Row],[Data do documento de encerramento]],J6)))</f>
        <v>368</v>
      </c>
      <c r="CA6" s="107" t="s">
        <v>7139</v>
      </c>
      <c r="CB6" s="107"/>
      <c r="CC6" s="107" t="s">
        <v>7140</v>
      </c>
      <c r="CD6" s="107" t="s">
        <v>123</v>
      </c>
      <c r="CE6" s="107" t="s">
        <v>123</v>
      </c>
      <c r="CF6" s="107" t="s">
        <v>7141</v>
      </c>
    </row>
    <row r="7" spans="1:84" ht="30.75">
      <c r="A7" s="169">
        <v>2025143658</v>
      </c>
      <c r="B7" s="170" t="s">
        <v>7142</v>
      </c>
      <c r="C7" s="108" t="s">
        <v>7135</v>
      </c>
      <c r="D7" s="106" t="s">
        <v>637</v>
      </c>
      <c r="E7" s="28" t="s">
        <v>7143</v>
      </c>
      <c r="F7" s="106"/>
      <c r="G7" s="109" t="s">
        <v>7144</v>
      </c>
      <c r="H7" s="109" t="s">
        <v>7145</v>
      </c>
      <c r="I7" s="104" t="str">
        <f>VLOOKUP(Tabela2[[#This Row],[SIEMA]],Siema2025,19,FALSE)</f>
        <v>Campos</v>
      </c>
      <c r="J7" s="105">
        <f>VLOOKUP(Tabela2[[#This Row],[SIEMA]],Siema2025,2,FALSE)</f>
        <v>45660</v>
      </c>
      <c r="K7" s="105" t="str">
        <f>VLOOKUP(Tabela2[[#This Row],[SIEMA]],Siema2025,16,FALSE)</f>
        <v>Sexta</v>
      </c>
      <c r="L7" s="106" t="str">
        <f>IF(Tabela2[[#This Row],[Data]]="","Sem Informação",VLOOKUP(MONTH(Tabela2[[#This Row],[Data]]),'[1]Validação de dados'!$I$1:$J$13,2,0))</f>
        <v>Janeiro</v>
      </c>
      <c r="M7" s="106">
        <f>YEAR(Tabela2[[#This Row],[Data]])</f>
        <v>2025</v>
      </c>
      <c r="N7" s="105" t="str">
        <f>VLOOKUP(Tabela2[[#This Row],[SIEMA]],Siema2025,17,FALSE)</f>
        <v>Matutino</v>
      </c>
      <c r="O7" s="105" t="s">
        <v>111</v>
      </c>
      <c r="P7" s="104" t="str">
        <f>VLOOKUP(Tabela2[[#This Row],[SIEMA]],Siema2025,21,FALSE)</f>
        <v>[SS-45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v>
      </c>
      <c r="Q7" s="104" t="s">
        <v>7094</v>
      </c>
      <c r="R7" s="104" t="s">
        <v>7146</v>
      </c>
      <c r="S7" s="104" t="s">
        <v>7147</v>
      </c>
      <c r="T7" s="104" t="str">
        <f>VLOOKUP(Tabela2[[#This Row],[SIEMA]],Siema2025,11,FALSE)</f>
        <v>0.001</v>
      </c>
      <c r="U7" s="104" t="str">
        <f>VLOOKUP(Tabela2[[#This Row],[SIEMA]],Siema2025,12,FALSE)</f>
        <v>M3</v>
      </c>
      <c r="V7" s="104" t="s">
        <v>7097</v>
      </c>
      <c r="W7" s="104"/>
      <c r="X7" s="108"/>
      <c r="Y7" s="109"/>
      <c r="Z7" s="104"/>
      <c r="AA7" s="104" t="str">
        <f>VLOOKUP(Tabela2[[#This Row],[SIEMA]],Siema2025,12,FALSE)</f>
        <v>M3</v>
      </c>
      <c r="AB7" s="104" t="str">
        <f>IF(W7="","",IF(ISNUMBER(W7)=FALSE,"Não se aplica",IFERROR(VLOOKUP(W7,Produtos!$A$1:$C$2319,3,FALSE),"Não Cadastrado")))</f>
        <v/>
      </c>
      <c r="AC7" s="104"/>
      <c r="AD7" s="108" t="str">
        <f>IF(Tabela2[[#This Row],[Origem do acidente]] = "Plataforma", "PREENCHER","NA")</f>
        <v>PREENCHER</v>
      </c>
      <c r="AE7" s="107" t="str">
        <f>IF(AC7="","", IF(AC7="NC","", IF(AC7="NE","", IF(AC7="NA","",IFERROR(VLOOKUP(AC7,Produtos!$A$1:$C$2319,2,FALSE),"Não Cadastrado")))))</f>
        <v/>
      </c>
      <c r="AF7" s="104"/>
      <c r="AG7" s="104"/>
      <c r="AH7" s="104" t="str">
        <f>IF(AC7="","",IF(ISNUMBER(AC7)=FALSE,"Não se aplica",IFERROR(VLOOKUP(AC7,Produtos!$A$1:$C$2319,3,FALSE),"Não Cadastrado")))</f>
        <v/>
      </c>
      <c r="AI7" s="104"/>
      <c r="AJ7" s="104" t="str">
        <f>VLOOKUP(Tabela2[[#This Row],[SIEMA]],Siema2025,26,FALSE)</f>
        <v>Falha de estanqueidade das vedações do atuador hidráulico da XO da ANM.</v>
      </c>
      <c r="AK7" s="107" t="s">
        <v>7098</v>
      </c>
      <c r="AL7" s="107"/>
      <c r="AM7" s="107"/>
      <c r="AN7" s="108" t="str">
        <f>VLOOKUP(Tabela2[[#This Row],[SIEMA]],Siema2025,51,FALSE)</f>
        <v/>
      </c>
      <c r="AO7" s="108" t="str">
        <f>VLOOKUP(Tabela2[[#This Row],[SIEMA]],Siema2025,53,FALSE)</f>
        <v/>
      </c>
      <c r="AP7" s="108" t="str">
        <f>VLOOKUP(Tabela2[[#This Row],[SIEMA]],Siema2025,55,FALSE)</f>
        <v/>
      </c>
      <c r="AQ7" s="108" t="str">
        <f>VLOOKUP(Tabela2[[#This Row],[SIEMA]],Siema2025,57,FALSE)</f>
        <v/>
      </c>
      <c r="AR7" s="108" t="str">
        <f>VLOOKUP(Tabela2[[#This Row],[SIEMA]],Siema2025,59,FALSE)</f>
        <v/>
      </c>
      <c r="AS7" s="108" t="str">
        <f>VLOOKUP(Tabela2[[#This Row],[SIEMA]],Siema2025,61,FALSE)</f>
        <v>X</v>
      </c>
      <c r="AT7" s="108" t="str">
        <f>VLOOKUP(Tabela2[[#This Row],[SIEMA]],Siema2025,63,FALSE)</f>
        <v/>
      </c>
      <c r="AU7" s="108" t="str">
        <f>VLOOKUP(Tabela2[[#This Row],[SIEMA]],Siema2025,65,FALSE)</f>
        <v/>
      </c>
      <c r="AV7" s="108" t="str">
        <f>VLOOKUP(Tabela2[[#This Row],[SIEMA]],Siema2025,67,FALSE)</f>
        <v/>
      </c>
      <c r="AW7" s="108" t="str">
        <f>VLOOKUP(Tabela2[[#This Row],[SIEMA]],Siema2025,69,FALSE)</f>
        <v/>
      </c>
      <c r="AX7" s="108" t="str">
        <f>VLOOKUP(Tabela2[[#This Row],[SIEMA]],Siema2025,71,FALSE)</f>
        <v/>
      </c>
      <c r="AY7" s="108" t="str">
        <f>VLOOKUP(Tabela2[[#This Row],[SIEMA]],Siema2025,73,FALSE)</f>
        <v/>
      </c>
      <c r="AZ7" s="108" t="str">
        <f>VLOOKUP(Tabela2[[#This Row],[SIEMA]],Siema2025,75,FALSE)</f>
        <v/>
      </c>
      <c r="BA7" s="108" t="str">
        <f>VLOOKUP(Tabela2[[#This Row],[SIEMA]],Siema2025,77,FALSE)</f>
        <v/>
      </c>
      <c r="BB7" s="108" t="str">
        <f>VLOOKUP(Tabela2[[#This Row],[SIEMA]],Siema2025,79,FALSE)</f>
        <v/>
      </c>
      <c r="BC7" s="108" t="str">
        <f>IF(Tabela2[[#This Row],[Outro(s) ]] = "X", "PREENCHER","NA")</f>
        <v>NA</v>
      </c>
      <c r="BD7" s="108" t="str">
        <f>VLOOKUP(Tabela2[[#This Row],[SIEMA]],Siema2025,82,FALSE)</f>
        <v/>
      </c>
      <c r="BE7" s="108" t="str">
        <f>VLOOKUP(Tabela2[[#This Row],[SIEMA]],Siema2025,81,FALSE)</f>
        <v/>
      </c>
      <c r="BF7" s="110" t="str">
        <f>VLOOKUP(Tabela2[[#This Row],[SIEMA]],Siema2025,28,FALSE)</f>
        <v>Petrobras</v>
      </c>
      <c r="BG7" s="110"/>
      <c r="BH7" s="111" t="str">
        <f>VLOOKUP(Tabela2[[#This Row],[SIEMA]],Siema2025,29,FALSE)</f>
        <v>33000167100750</v>
      </c>
      <c r="BI7" s="112" t="str">
        <f>VLOOKUP(Tabela2[[#This Row],[SIEMA]],Siema2025,107,FALSE)</f>
        <v>Não</v>
      </c>
      <c r="BJ7" s="107" t="s">
        <v>7099</v>
      </c>
      <c r="BK7" s="104" t="s">
        <v>2696</v>
      </c>
      <c r="BL7" s="140">
        <v>45741</v>
      </c>
      <c r="BM7" s="108">
        <f ca="1">IF(Tabela2[[#This Row],[Data de atendimento do Ibama (considerar o primeiro documento/ação)]]="",_xlfn.DAYS(TODAY(),J7),_xlfn.DAYS(Tabela2[[#This Row],[Data de atendimento do Ibama (considerar o primeiro documento/ação)]],J7))</f>
        <v>81</v>
      </c>
      <c r="BN7" s="108" t="str">
        <f>IF(Tabela2[[#This Row],[Atendido pelo Ibama ("Não" ou "Sim")]]="Não","Preencher", IF(Tabela2[[#This Row],[Atendido pelo Ibama ("Não" ou "Sim")]]="Sim","NA",""))</f>
        <v>NA</v>
      </c>
      <c r="BO7" s="114" t="s">
        <v>7138</v>
      </c>
      <c r="BP7" s="108" t="str">
        <f>IF(Tabela2[[#This Row],[Forma de atendimento (primeiro documento/ação)]]= "Outros (especificar)", "PREENCHER","NA")</f>
        <v>NA</v>
      </c>
      <c r="BQ7" s="106" t="s">
        <v>123</v>
      </c>
      <c r="BR7" s="108" t="str">
        <f>IF(Tabela2[[#This Row],[Equipe do Ibama foi a campo? Houve sobrevoo do Poseidon?]] = "Sim", "PREENCHER","NA")</f>
        <v>NA</v>
      </c>
      <c r="BS7" s="108" t="str">
        <f>IF(Tabela2[[#This Row],[Se sim, foi emitida Ordem de Emergência? (informações vinculada à coluna CK)]] = "Sim", "PREENCHER","NA")</f>
        <v>NA</v>
      </c>
      <c r="BT7" s="108" t="s">
        <v>7101</v>
      </c>
      <c r="BU7" s="108" t="s">
        <v>2696</v>
      </c>
      <c r="BV7" s="108" t="s">
        <v>123</v>
      </c>
      <c r="BW7" s="108" t="s">
        <v>2696</v>
      </c>
      <c r="BX7" s="106" t="s">
        <v>7102</v>
      </c>
      <c r="BY7" s="140">
        <v>46017</v>
      </c>
      <c r="BZ7" s="104">
        <f>IF(Tabela2[[#This Row],[Data do documento de encerramento]]="NA","NA",IF(Tabela2[[#This Row],[Data do documento de encerramento]]="","Pendente de conclusão/ encerramento",_xlfn.DAYS(Tabela2[[#This Row],[Data do documento de encerramento]],J7)))</f>
        <v>357</v>
      </c>
      <c r="CA7" s="107"/>
      <c r="CB7" s="107"/>
      <c r="CC7" s="115" t="s">
        <v>7148</v>
      </c>
      <c r="CD7" s="107" t="s">
        <v>123</v>
      </c>
      <c r="CE7" s="107" t="s">
        <v>123</v>
      </c>
      <c r="CF7" s="107" t="s">
        <v>7149</v>
      </c>
    </row>
    <row r="8" spans="1:84" ht="30.75" hidden="1">
      <c r="A8" s="199">
        <v>20251336027</v>
      </c>
      <c r="B8" s="171" t="s">
        <v>7117</v>
      </c>
      <c r="C8" s="108" t="str">
        <f>VLOOKUP(Tabela2[[#This Row],[SIEMA]],Siema2025,4,FALSE)</f>
        <v xml:space="preserve"> SP</v>
      </c>
      <c r="D8" s="106" t="str">
        <f>VLOOKUP(Tabela2[[#This Row],[SIEMA]],Siema2025,3,FALSE)</f>
        <v xml:space="preserve">Praia Grande </v>
      </c>
      <c r="E8" s="106" t="s">
        <v>7150</v>
      </c>
      <c r="F8" s="106"/>
      <c r="G8" s="106" t="s">
        <v>7151</v>
      </c>
      <c r="H8" s="106" t="s">
        <v>7152</v>
      </c>
      <c r="I8" s="104" t="s">
        <v>7114</v>
      </c>
      <c r="J8" s="105">
        <f>VLOOKUP(Tabela2[[#This Row],[SIEMA]],Siema2025,2,FALSE)</f>
        <v>45660</v>
      </c>
      <c r="K8" s="105" t="str">
        <f>VLOOKUP(Tabela2[[#This Row],[SIEMA]],Siema2025,16,FALSE)</f>
        <v>Sexta</v>
      </c>
      <c r="L8" s="106" t="str">
        <f>IF(Tabela2[[#This Row],[Data]]="","Sem Informação",VLOOKUP(MONTH(Tabela2[[#This Row],[Data]]),'[1]Validação de dados'!$I$1:$J$13,2,0))</f>
        <v>Janeiro</v>
      </c>
      <c r="M8" s="104">
        <f>YEAR(Tabela2[[#This Row],[Data]])</f>
        <v>2025</v>
      </c>
      <c r="N8" s="105" t="str">
        <f>VLOOKUP(Tabela2[[#This Row],[SIEMA]],Siema2025,17,FALSE)</f>
        <v>Matutino</v>
      </c>
      <c r="O8" s="105" t="str">
        <f>VLOOKUP(Tabela2[[#This Row],[SIEMA]],Siema2025,5,FALSE)</f>
        <v>Ferrovia</v>
      </c>
      <c r="P8" s="104" t="str">
        <f>VLOOKUP(Tabela2[[#This Row],[SIEMA]],Siema2025,21,FALSE)</f>
        <v>Vandalismo na ferrovia com abertura de bicas em vagão graneleiro carregado fertilizante granular.</v>
      </c>
      <c r="Q8" s="104" t="s">
        <v>7094</v>
      </c>
      <c r="R8" s="104" t="s">
        <v>594</v>
      </c>
      <c r="S8" s="107" t="s">
        <v>7153</v>
      </c>
      <c r="T8" s="104" t="str">
        <f>VLOOKUP(Tabela2[[#This Row],[SIEMA]],Siema2025,11,FALSE)</f>
        <v>10</v>
      </c>
      <c r="U8" s="104" t="s">
        <v>7121</v>
      </c>
      <c r="V8" s="104" t="s">
        <v>7097</v>
      </c>
      <c r="W8" s="104"/>
      <c r="X8" s="113"/>
      <c r="Y8" s="109" t="str">
        <f>IF(W8="","", IF(W8="NC","", IF(W8="NE","", IF(W8="NA","",IFERROR(VLOOKUP(W8,Produtos!$A$1:$C$2319,2,FALSE),"Não Cadastrado")))))</f>
        <v/>
      </c>
      <c r="Z8" s="104"/>
      <c r="AA8" s="104"/>
      <c r="AB8" s="104" t="str">
        <f>IF(W8="","",IF(ISNUMBER(W8)=FALSE,"Não se aplica",IFERROR(VLOOKUP(W8,Produtos!$A$1:$C$2319,3,FALSE),"Não Cadastrado")))</f>
        <v/>
      </c>
      <c r="AC8" s="104"/>
      <c r="AD8" s="108"/>
      <c r="AE8" s="107" t="str">
        <f>IF(AC8="","", IF(AC8="NC","", IF(AC8="NE","", IF(AC8="NA","",IFERROR(VLOOKUP(AC8,Produtos!$A$1:$C$2319,2,FALSE),"Não Cadastrado")))))</f>
        <v/>
      </c>
      <c r="AF8" s="104"/>
      <c r="AG8" s="104"/>
      <c r="AH8" s="104" t="str">
        <f>IF(AC8="","",IF(ISNUMBER(AC8)=FALSE,"Não se aplica",IFERROR(VLOOKUP(AC8,Produtos!$A$1:$C$2319,3,FALSE),"Não Cadastrado")))</f>
        <v/>
      </c>
      <c r="AI8" s="104"/>
      <c r="AJ8" s="104" t="str">
        <f>VLOOKUP(Tabela2[[#This Row],[SIEMA]],Siema2025,26,FALSE)</f>
        <v>Ato criminoso caracterizado pela abertura de bicas em vagão graneleiro ferroviário carregado com fertilizante granular.</v>
      </c>
      <c r="AK8" s="107" t="s">
        <v>7122</v>
      </c>
      <c r="AL8" s="107"/>
      <c r="AM8" s="107"/>
      <c r="AN8" s="108" t="str">
        <f>VLOOKUP(Tabela2[[#This Row],[SIEMA]],Siema2025,51,FALSE)</f>
        <v/>
      </c>
      <c r="AO8" s="108" t="str">
        <f>VLOOKUP(Tabela2[[#This Row],[SIEMA]],Siema2025,53,FALSE)</f>
        <v/>
      </c>
      <c r="AP8" s="108" t="str">
        <f>VLOOKUP(Tabela2[[#This Row],[SIEMA]],Siema2025,55,FALSE)</f>
        <v/>
      </c>
      <c r="AQ8" s="108" t="str">
        <f>VLOOKUP(Tabela2[[#This Row],[SIEMA]],Siema2025,57,FALSE)</f>
        <v/>
      </c>
      <c r="AR8" s="108" t="str">
        <f>VLOOKUP(Tabela2[[#This Row],[SIEMA]],Siema2025,59,FALSE)</f>
        <v/>
      </c>
      <c r="AS8" s="108" t="str">
        <f>VLOOKUP(Tabela2[[#This Row],[SIEMA]],Siema2025,61,FALSE)</f>
        <v/>
      </c>
      <c r="AT8" s="108" t="str">
        <f>VLOOKUP(Tabela2[[#This Row],[SIEMA]],Siema2025,63,FALSE)</f>
        <v/>
      </c>
      <c r="AU8" s="108" t="str">
        <f>VLOOKUP(Tabela2[[#This Row],[SIEMA]],Siema2025,65,FALSE)</f>
        <v>X</v>
      </c>
      <c r="AV8" s="108" t="str">
        <f>VLOOKUP(Tabela2[[#This Row],[SIEMA]],Siema2025,67,FALSE)</f>
        <v/>
      </c>
      <c r="AW8" s="108" t="str">
        <f>VLOOKUP(Tabela2[[#This Row],[SIEMA]],Siema2025,69,FALSE)</f>
        <v/>
      </c>
      <c r="AX8" s="108" t="str">
        <f>VLOOKUP(Tabela2[[#This Row],[SIEMA]],Siema2025,71,FALSE)</f>
        <v/>
      </c>
      <c r="AY8" s="108" t="str">
        <f>VLOOKUP(Tabela2[[#This Row],[SIEMA]],Siema2025,73,FALSE)</f>
        <v/>
      </c>
      <c r="AZ8" s="108" t="str">
        <f>VLOOKUP(Tabela2[[#This Row],[SIEMA]],Siema2025,75,FALSE)</f>
        <v/>
      </c>
      <c r="BA8" s="108" t="str">
        <f>VLOOKUP(Tabela2[[#This Row],[SIEMA]],Siema2025,77,FALSE)</f>
        <v/>
      </c>
      <c r="BB8" s="108" t="str">
        <f>VLOOKUP(Tabela2[[#This Row],[SIEMA]],Siema2025,79,FALSE)</f>
        <v/>
      </c>
      <c r="BC8" s="108" t="str">
        <f>IF(Tabela2[[#This Row],[Outro(s) ]] = "X", "PREENCHER","NA")</f>
        <v>NA</v>
      </c>
      <c r="BD8" s="108" t="str">
        <f>VLOOKUP(Tabela2[[#This Row],[SIEMA]],Siema2025,82,FALSE)</f>
        <v/>
      </c>
      <c r="BE8" s="108" t="str">
        <f>VLOOKUP(Tabela2[[#This Row],[SIEMA]],Siema2025,81,FALSE)</f>
        <v/>
      </c>
      <c r="BF8" s="110" t="s">
        <v>3066</v>
      </c>
      <c r="BG8" s="110" t="s">
        <v>7123</v>
      </c>
      <c r="BH8" s="111" t="str">
        <f>VLOOKUP(Tabela2[[#This Row],[SIEMA]],Siema2025,29,FALSE)</f>
        <v>02502844000166</v>
      </c>
      <c r="BI8" s="112" t="str">
        <f>VLOOKUP(Tabela2[[#This Row],[SIEMA]],Siema2025,107,FALSE)</f>
        <v>Não</v>
      </c>
      <c r="BJ8" s="107" t="s">
        <v>7099</v>
      </c>
      <c r="BK8" s="104" t="s">
        <v>2696</v>
      </c>
      <c r="BL8" s="140">
        <v>45968</v>
      </c>
      <c r="BM8" s="108">
        <f ca="1">IF(Tabela2[[#This Row],[Data de atendimento do Ibama (considerar o primeiro documento/ação)]]="",_xlfn.DAYS(TODAY(),J8),_xlfn.DAYS(Tabela2[[#This Row],[Data de atendimento do Ibama (considerar o primeiro documento/ação)]],J8))</f>
        <v>308</v>
      </c>
      <c r="BN8" s="108" t="str">
        <f>IF(Tabela2[[#This Row],[Atendido pelo Ibama ("Não" ou "Sim")]]="Não","Preencher", IF(Tabela2[[#This Row],[Atendido pelo Ibama ("Não" ou "Sim")]]="Sim","NA",""))</f>
        <v>NA</v>
      </c>
      <c r="BO8" s="114" t="s">
        <v>7124</v>
      </c>
      <c r="BP8" s="108" t="s">
        <v>7125</v>
      </c>
      <c r="BQ8" s="106" t="s">
        <v>123</v>
      </c>
      <c r="BR8" s="108" t="str">
        <f>IF(Tabela2[[#This Row],[Equipe do Ibama foi a campo? Houve sobrevoo do Poseidon?]] = "Sim", "PREENCHER","NA")</f>
        <v>NA</v>
      </c>
      <c r="BS8" s="108" t="str">
        <f>IF(Tabela2[[#This Row],[Se sim, foi emitida Ordem de Emergência? (informações vinculada à coluna CK)]] = "Sim", "PREENCHER","NA")</f>
        <v>NA</v>
      </c>
      <c r="BT8" s="108" t="s">
        <v>7126</v>
      </c>
      <c r="BU8" s="108" t="s">
        <v>2696</v>
      </c>
      <c r="BV8" s="108" t="s">
        <v>123</v>
      </c>
      <c r="BW8" s="108" t="s">
        <v>123</v>
      </c>
      <c r="BX8" s="106" t="s">
        <v>7127</v>
      </c>
      <c r="BY8" s="140"/>
      <c r="BZ8" s="104" t="str">
        <f>IF(Tabela2[[#This Row],[Data do documento de encerramento]]="NA","NA",IF(Tabela2[[#This Row],[Data do documento de encerramento]]="","Pendente de conclusão/ encerramento",_xlfn.DAYS(Tabela2[[#This Row],[Data do documento de encerramento]],J8)))</f>
        <v>Pendente de conclusão/ encerramento</v>
      </c>
      <c r="CA8" s="107" t="s">
        <v>7128</v>
      </c>
      <c r="CB8" s="107"/>
      <c r="CC8" s="115"/>
      <c r="CD8" s="107"/>
      <c r="CE8" s="107"/>
      <c r="CF8" s="107"/>
    </row>
    <row r="9" spans="1:84" ht="60.75">
      <c r="A9" s="182">
        <v>20251564830</v>
      </c>
      <c r="B9" s="170" t="s">
        <v>7154</v>
      </c>
      <c r="C9" s="108" t="s">
        <v>672</v>
      </c>
      <c r="D9" s="106" t="s">
        <v>637</v>
      </c>
      <c r="E9" s="106" t="s">
        <v>7155</v>
      </c>
      <c r="F9" s="106"/>
      <c r="G9" s="106" t="s">
        <v>7156</v>
      </c>
      <c r="H9" s="106" t="s">
        <v>7157</v>
      </c>
      <c r="I9" s="104" t="str">
        <f>VLOOKUP(Tabela2[[#This Row],[SIEMA]],Siema2025,19,FALSE)</f>
        <v>Santos</v>
      </c>
      <c r="J9" s="105">
        <f>VLOOKUP(Tabela2[[#This Row],[SIEMA]],Siema2025,2,FALSE)</f>
        <v>45661</v>
      </c>
      <c r="K9" s="105" t="str">
        <f>VLOOKUP(Tabela2[[#This Row],[SIEMA]],Siema2025,16,FALSE)</f>
        <v>Sábado</v>
      </c>
      <c r="L9" s="106" t="str">
        <f>IF(Tabela2[[#This Row],[Data]]="","Sem Informação",VLOOKUP(MONTH(Tabela2[[#This Row],[Data]]),'[1]Validação de dados'!$I$1:$J$13,2,0))</f>
        <v>Janeiro</v>
      </c>
      <c r="M9" s="104">
        <f>YEAR(Tabela2[[#This Row],[Data]])</f>
        <v>2025</v>
      </c>
      <c r="N9" s="105" t="str">
        <f>VLOOKUP(Tabela2[[#This Row],[SIEMA]],Siema2025,17,FALSE)</f>
        <v>Madrugada</v>
      </c>
      <c r="O9" s="105" t="str">
        <f>VLOOKUP(Tabela2[[#This Row],[SIEMA]],Siema2025,5,FALSE)</f>
        <v>Plataforma</v>
      </c>
      <c r="P9" s="104" t="str">
        <f>VLOOKUP(Tabela2[[#This Row],[SIEMA]],Siema2025,21,FALSE)</f>
        <v>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v>
      </c>
      <c r="Q9" s="104">
        <v>1267</v>
      </c>
      <c r="R9" s="104" t="s">
        <v>2043</v>
      </c>
      <c r="S9" s="107" t="str">
        <f>IF(Q9="","", IF(Q9="NC","", IF(Q9="NE","", IF(Q9="NA","",IFERROR(VLOOKUP(Q9,Produtos!$A$1:$C$2319,2,FALSE),"Não Cadastrado")))))</f>
        <v>PETRÓLEO CRU</v>
      </c>
      <c r="T9" s="104">
        <v>3.4000000000000002E-2</v>
      </c>
      <c r="U9" s="104" t="str">
        <f>VLOOKUP(Tabela2[[#This Row],[SIEMA]],Siema2025,12,FALSE)</f>
        <v>M3</v>
      </c>
      <c r="V9" s="104">
        <f>IF(Q9="","",IF(ISNUMBER(Q9)=FALSE,"Não se aplica",IFERROR(VLOOKUP(Q9,Produtos!$A$1:$C$2319,3,FALSE),"Não Cadastrado")))</f>
        <v>3</v>
      </c>
      <c r="W9" s="104"/>
      <c r="X9" s="113"/>
      <c r="Y9" s="109" t="str">
        <f>IF(W9="","", IF(W9="NC","", IF(W9="NE","", IF(W9="NA","",IFERROR(VLOOKUP(W9,Produtos!$A$1:$C$2319,2,FALSE),"Não Cadastrado")))))</f>
        <v/>
      </c>
      <c r="Z9" s="104"/>
      <c r="AA9" s="104"/>
      <c r="AB9" s="104" t="str">
        <f>IF(W9="","",IF(ISNUMBER(W9)=FALSE,"Não se aplica",IFERROR(VLOOKUP(W9,Produtos!$A$1:$C$2319,3,FALSE),"Não Cadastrado")))</f>
        <v/>
      </c>
      <c r="AC9" s="104"/>
      <c r="AD9" s="108"/>
      <c r="AE9" s="107" t="str">
        <f>IF(AC9="","", IF(AC9="NC","", IF(AC9="NE","", IF(AC9="NA","",IFERROR(VLOOKUP(AC9,Produtos!$A$1:$C$2319,2,FALSE),"Não Cadastrado")))))</f>
        <v/>
      </c>
      <c r="AF9" s="104"/>
      <c r="AG9" s="104"/>
      <c r="AH9" s="104" t="str">
        <f>IF(AC9="","",IF(ISNUMBER(AC9)=FALSE,"Não se aplica",IFERROR(VLOOKUP(AC9,Produtos!$A$1:$C$2319,3,FALSE),"Não Cadastrado")))</f>
        <v/>
      </c>
      <c r="AI9" s="104"/>
      <c r="AJ9" s="104" t="str">
        <f>VLOOKUP(Tabela2[[#This Row],[SIEMA]],Siema2025,26,FALSE)</f>
        <v>Falha no permutador de placas óleo/óleo. Em investigação.</v>
      </c>
      <c r="AK9" s="107" t="s">
        <v>7112</v>
      </c>
      <c r="AL9" s="107"/>
      <c r="AM9" s="107"/>
      <c r="AN9" s="108" t="str">
        <f>VLOOKUP(Tabela2[[#This Row],[SIEMA]],Siema2025,51,FALSE)</f>
        <v/>
      </c>
      <c r="AO9" s="108" t="str">
        <f>VLOOKUP(Tabela2[[#This Row],[SIEMA]],Siema2025,53,FALSE)</f>
        <v/>
      </c>
      <c r="AP9" s="108" t="str">
        <f>VLOOKUP(Tabela2[[#This Row],[SIEMA]],Siema2025,55,FALSE)</f>
        <v/>
      </c>
      <c r="AQ9" s="108" t="str">
        <f>VLOOKUP(Tabela2[[#This Row],[SIEMA]],Siema2025,57,FALSE)</f>
        <v/>
      </c>
      <c r="AR9" s="108" t="str">
        <f>VLOOKUP(Tabela2[[#This Row],[SIEMA]],Siema2025,59,FALSE)</f>
        <v/>
      </c>
      <c r="AS9" s="108" t="str">
        <f>VLOOKUP(Tabela2[[#This Row],[SIEMA]],Siema2025,61,FALSE)</f>
        <v>X</v>
      </c>
      <c r="AT9" s="108" t="str">
        <f>VLOOKUP(Tabela2[[#This Row],[SIEMA]],Siema2025,63,FALSE)</f>
        <v/>
      </c>
      <c r="AU9" s="108" t="str">
        <f>VLOOKUP(Tabela2[[#This Row],[SIEMA]],Siema2025,65,FALSE)</f>
        <v/>
      </c>
      <c r="AV9" s="108" t="str">
        <f>VLOOKUP(Tabela2[[#This Row],[SIEMA]],Siema2025,67,FALSE)</f>
        <v/>
      </c>
      <c r="AW9" s="108" t="str">
        <f>VLOOKUP(Tabela2[[#This Row],[SIEMA]],Siema2025,69,FALSE)</f>
        <v/>
      </c>
      <c r="AX9" s="108" t="str">
        <f>VLOOKUP(Tabela2[[#This Row],[SIEMA]],Siema2025,71,FALSE)</f>
        <v/>
      </c>
      <c r="AY9" s="108" t="str">
        <f>VLOOKUP(Tabela2[[#This Row],[SIEMA]],Siema2025,73,FALSE)</f>
        <v/>
      </c>
      <c r="AZ9" s="108" t="str">
        <f>VLOOKUP(Tabela2[[#This Row],[SIEMA]],Siema2025,75,FALSE)</f>
        <v/>
      </c>
      <c r="BA9" s="108" t="str">
        <f>VLOOKUP(Tabela2[[#This Row],[SIEMA]],Siema2025,77,FALSE)</f>
        <v/>
      </c>
      <c r="BB9" s="108" t="str">
        <f>VLOOKUP(Tabela2[[#This Row],[SIEMA]],Siema2025,79,FALSE)</f>
        <v/>
      </c>
      <c r="BC9" s="108" t="str">
        <f>IF(Tabela2[[#This Row],[Outro(s) ]] = "X", "PREENCHER","NA")</f>
        <v>NA</v>
      </c>
      <c r="BD9" s="108" t="str">
        <f>VLOOKUP(Tabela2[[#This Row],[SIEMA]],Siema2025,82,FALSE)</f>
        <v/>
      </c>
      <c r="BE9" s="108" t="str">
        <f>VLOOKUP(Tabela2[[#This Row],[SIEMA]],Siema2025,81,FALSE)</f>
        <v/>
      </c>
      <c r="BF9" s="110" t="str">
        <f>VLOOKUP(Tabela2[[#This Row],[SIEMA]],Siema2025,28,FALSE)</f>
        <v>Petrobras</v>
      </c>
      <c r="BG9" s="110"/>
      <c r="BH9" s="111">
        <v>33000167000101</v>
      </c>
      <c r="BI9" s="112" t="str">
        <f>VLOOKUP(Tabela2[[#This Row],[SIEMA]],Siema2025,107,FALSE)</f>
        <v>Não</v>
      </c>
      <c r="BJ9" s="107" t="s">
        <v>7099</v>
      </c>
      <c r="BK9" s="104" t="s">
        <v>2696</v>
      </c>
      <c r="BL9" s="140">
        <v>45667</v>
      </c>
      <c r="BM9" s="108">
        <f ca="1">IF(Tabela2[[#This Row],[Data de atendimento do Ibama (considerar o primeiro documento/ação)]]="",_xlfn.DAYS(TODAY(),J9),_xlfn.DAYS(Tabela2[[#This Row],[Data de atendimento do Ibama (considerar o primeiro documento/ação)]],J9))</f>
        <v>6</v>
      </c>
      <c r="BN9" s="108" t="str">
        <f>IF(Tabela2[[#This Row],[Atendido pelo Ibama ("Não" ou "Sim")]]="Não","Preencher", IF(Tabela2[[#This Row],[Atendido pelo Ibama ("Não" ou "Sim")]]="Sim","NA",""))</f>
        <v>NA</v>
      </c>
      <c r="BO9" s="114" t="s">
        <v>7100</v>
      </c>
      <c r="BP9" s="108" t="str">
        <f>IF(Tabela2[[#This Row],[Forma de atendimento (primeiro documento/ação)]]= "Outros (especificar)", "PREENCHER","NA")</f>
        <v>NA</v>
      </c>
      <c r="BQ9" s="106" t="s">
        <v>123</v>
      </c>
      <c r="BR9" s="108" t="str">
        <f>IF(Tabela2[[#This Row],[Equipe do Ibama foi a campo? Houve sobrevoo do Poseidon?]] = "Sim", "PREENCHER","NA")</f>
        <v>NA</v>
      </c>
      <c r="BS9" s="108" t="str">
        <f>IF(Tabela2[[#This Row],[Se sim, foi emitida Ordem de Emergência? (informações vinculada à coluna CK)]] = "Sim", "PREENCHER","NA")</f>
        <v>NA</v>
      </c>
      <c r="BT9" s="108" t="s">
        <v>7101</v>
      </c>
      <c r="BU9" s="108" t="s">
        <v>2696</v>
      </c>
      <c r="BV9" s="108" t="s">
        <v>123</v>
      </c>
      <c r="BW9" s="108" t="s">
        <v>2696</v>
      </c>
      <c r="BX9" s="106" t="s">
        <v>7102</v>
      </c>
      <c r="BY9" s="140">
        <v>45757</v>
      </c>
      <c r="BZ9" s="104">
        <f>IF(Tabela2[[#This Row],[Data do documento de encerramento]]="NA","NA",IF(Tabela2[[#This Row],[Data do documento de encerramento]]="","Pendente de conclusão/ encerramento",_xlfn.DAYS(Tabela2[[#This Row],[Data do documento de encerramento]],J9)))</f>
        <v>96</v>
      </c>
      <c r="CA9" s="107"/>
      <c r="CB9" s="107" t="s">
        <v>7158</v>
      </c>
      <c r="CC9" s="115" t="s">
        <v>7159</v>
      </c>
      <c r="CD9" s="107" t="s">
        <v>123</v>
      </c>
      <c r="CE9" s="107" t="s">
        <v>2696</v>
      </c>
      <c r="CF9" s="107" t="s">
        <v>7105</v>
      </c>
    </row>
    <row r="10" spans="1:84" ht="30.75">
      <c r="A10" s="169">
        <v>20251657612</v>
      </c>
      <c r="B10" s="170" t="s">
        <v>7160</v>
      </c>
      <c r="C10" s="108" t="s">
        <v>7135</v>
      </c>
      <c r="D10" s="106" t="s">
        <v>637</v>
      </c>
      <c r="E10" t="s">
        <v>7161</v>
      </c>
      <c r="F10" s="106"/>
      <c r="G10" s="106" t="s">
        <v>7162</v>
      </c>
      <c r="H10" s="106" t="s">
        <v>7163</v>
      </c>
      <c r="I10" s="104" t="str">
        <f>VLOOKUP(Tabela2[[#This Row],[SIEMA]],Siema2025,19,FALSE)</f>
        <v>Campos</v>
      </c>
      <c r="J10" s="105">
        <f>VLOOKUP(Tabela2[[#This Row],[SIEMA]],Siema2025,2,FALSE)</f>
        <v>45661</v>
      </c>
      <c r="K10" s="105" t="str">
        <f>VLOOKUP(Tabela2[[#This Row],[SIEMA]],Siema2025,16,FALSE)</f>
        <v>Sábado</v>
      </c>
      <c r="L10" s="106" t="str">
        <f>IF(Tabela2[[#This Row],[Data]]="","Sem Informação",VLOOKUP(MONTH(Tabela2[[#This Row],[Data]]),'[1]Validação de dados'!$I$1:$J$13,2,0))</f>
        <v>Janeiro</v>
      </c>
      <c r="M10" s="104">
        <f>YEAR(Tabela2[[#This Row],[Data]])</f>
        <v>2025</v>
      </c>
      <c r="N10" s="105" t="str">
        <f>VLOOKUP(Tabela2[[#This Row],[SIEMA]],Siema2025,17,FALSE)</f>
        <v>Vespertino</v>
      </c>
      <c r="O10" s="105" t="str">
        <f>VLOOKUP(Tabela2[[#This Row],[SIEMA]],Siema2025,5,FALSE)</f>
        <v>Plataforma</v>
      </c>
      <c r="P10" s="104" t="str">
        <f>VLOOKUP(Tabela2[[#This Row],[SIEMA]],Siema2025,21,FALSE)</f>
        <v/>
      </c>
      <c r="Q10" s="104">
        <v>1202</v>
      </c>
      <c r="R10" s="104" t="s">
        <v>252</v>
      </c>
      <c r="S10" s="107" t="s">
        <v>252</v>
      </c>
      <c r="T10" t="s">
        <v>664</v>
      </c>
      <c r="U10" s="104" t="str">
        <f>VLOOKUP(Tabela2[[#This Row],[SIEMA]],Siema2025,12,FALSE)</f>
        <v xml:space="preserve"> </v>
      </c>
      <c r="V10" s="104">
        <f>IF(Q10="","",IF(ISNUMBER(Q10)=FALSE,"Não se aplica",IFERROR(VLOOKUP(Q10,Produtos!$A$1:$C$2319,3,FALSE),"Não Cadastrado")))</f>
        <v>3</v>
      </c>
      <c r="W10" s="104" t="str">
        <f>VLOOKUP(Tabela2[[#This Row],[SIEMA]],Siema2025,10,FALSE)</f>
        <v/>
      </c>
      <c r="X10" s="113" t="str">
        <f>IF(Tabela2[[#This Row],[Origem do acidente]] = "Plataforma", "PREENCHER","NA")</f>
        <v>PREENCHER</v>
      </c>
      <c r="Y10" s="109" t="str">
        <f>IF(W10="","", IF(W10="NC","", IF(W10="NE","", IF(W10="NA","",IFERROR(VLOOKUP(W10,Produtos!$A$1:$C$2319,2,FALSE),"Não Cadastrado")))))</f>
        <v/>
      </c>
      <c r="Z10" s="104" t="str">
        <f>VLOOKUP(Tabela2[[#This Row],[SIEMA]],Siema2025,11,FALSE)</f>
        <v xml:space="preserve"> </v>
      </c>
      <c r="AA10" s="104" t="str">
        <f>VLOOKUP(Tabela2[[#This Row],[SIEMA]],Siema2025,12,FALSE)</f>
        <v xml:space="preserve"> </v>
      </c>
      <c r="AB10" s="104" t="str">
        <f>IF(W10="","",IF(ISNUMBER(W10)=FALSE,"Não se aplica",IFERROR(VLOOKUP(W10,Produtos!$A$1:$C$2319,3,FALSE),"Não Cadastrado")))</f>
        <v/>
      </c>
      <c r="AC10" s="104"/>
      <c r="AD10" s="108" t="str">
        <f>IF(Tabela2[[#This Row],[Origem do acidente]] = "Plataforma", "PREENCHER","NA")</f>
        <v>PREENCHER</v>
      </c>
      <c r="AE10" s="107" t="str">
        <f>IF(AC10="","", IF(AC10="NC","", IF(AC10="NE","", IF(AC10="NA","",IFERROR(VLOOKUP(AC10,Produtos!$A$1:$C$2319,2,FALSE),"Não Cadastrado")))))</f>
        <v/>
      </c>
      <c r="AF10" s="104"/>
      <c r="AG10" s="104"/>
      <c r="AH10" s="104" t="str">
        <f>IF(AC10="","",IF(ISNUMBER(AC10)=FALSE,"Não se aplica",IFERROR(VLOOKUP(AC10,Produtos!$A$1:$C$2319,3,FALSE),"Não Cadastrado")))</f>
        <v/>
      </c>
      <c r="AI10" s="104"/>
      <c r="AJ10" s="104" t="str">
        <f>VLOOKUP(Tabela2[[#This Row],[SIEMA]],Siema2025,26,FALSE)</f>
        <v>Em investigação</v>
      </c>
      <c r="AK10" s="244" t="s">
        <v>7164</v>
      </c>
      <c r="AL10" s="107"/>
      <c r="AM10" s="107"/>
      <c r="AN10" s="108" t="str">
        <f>VLOOKUP(Tabela2[[#This Row],[SIEMA]],Siema2025,51,FALSE)</f>
        <v/>
      </c>
      <c r="AO10" s="108" t="str">
        <f>VLOOKUP(Tabela2[[#This Row],[SIEMA]],Siema2025,53,FALSE)</f>
        <v/>
      </c>
      <c r="AP10" s="108" t="str">
        <f>VLOOKUP(Tabela2[[#This Row],[SIEMA]],Siema2025,55,FALSE)</f>
        <v/>
      </c>
      <c r="AQ10" s="108" t="str">
        <f>VLOOKUP(Tabela2[[#This Row],[SIEMA]],Siema2025,57,FALSE)</f>
        <v/>
      </c>
      <c r="AR10" s="108" t="str">
        <f>VLOOKUP(Tabela2[[#This Row],[SIEMA]],Siema2025,59,FALSE)</f>
        <v/>
      </c>
      <c r="AS10" s="108" t="str">
        <f>VLOOKUP(Tabela2[[#This Row],[SIEMA]],Siema2025,61,FALSE)</f>
        <v>X</v>
      </c>
      <c r="AT10" s="108" t="str">
        <f>VLOOKUP(Tabela2[[#This Row],[SIEMA]],Siema2025,63,FALSE)</f>
        <v/>
      </c>
      <c r="AU10" s="108" t="str">
        <f>VLOOKUP(Tabela2[[#This Row],[SIEMA]],Siema2025,65,FALSE)</f>
        <v/>
      </c>
      <c r="AV10" s="108" t="str">
        <f>VLOOKUP(Tabela2[[#This Row],[SIEMA]],Siema2025,67,FALSE)</f>
        <v/>
      </c>
      <c r="AW10" s="108" t="str">
        <f>VLOOKUP(Tabela2[[#This Row],[SIEMA]],Siema2025,69,FALSE)</f>
        <v/>
      </c>
      <c r="AX10" s="108" t="str">
        <f>VLOOKUP(Tabela2[[#This Row],[SIEMA]],Siema2025,71,FALSE)</f>
        <v/>
      </c>
      <c r="AY10" s="108" t="str">
        <f>VLOOKUP(Tabela2[[#This Row],[SIEMA]],Siema2025,73,FALSE)</f>
        <v/>
      </c>
      <c r="AZ10" s="108" t="str">
        <f>VLOOKUP(Tabela2[[#This Row],[SIEMA]],Siema2025,75,FALSE)</f>
        <v/>
      </c>
      <c r="BA10" s="108" t="str">
        <f>VLOOKUP(Tabela2[[#This Row],[SIEMA]],Siema2025,77,FALSE)</f>
        <v/>
      </c>
      <c r="BB10" s="108" t="str">
        <f>VLOOKUP(Tabela2[[#This Row],[SIEMA]],Siema2025,79,FALSE)</f>
        <v/>
      </c>
      <c r="BC10" s="108" t="str">
        <f>IF(Tabela2[[#This Row],[Outro(s) ]] = "X", "PREENCHER","NA")</f>
        <v>NA</v>
      </c>
      <c r="BD10" s="108" t="str">
        <f>VLOOKUP(Tabela2[[#This Row],[SIEMA]],Siema2025,82,FALSE)</f>
        <v/>
      </c>
      <c r="BE10" s="108" t="str">
        <f>VLOOKUP(Tabela2[[#This Row],[SIEMA]],Siema2025,81,FALSE)</f>
        <v/>
      </c>
      <c r="BF10" s="110" t="str">
        <f>VLOOKUP(Tabela2[[#This Row],[SIEMA]],Siema2025,28,FALSE)</f>
        <v>Perenco Petróleo e Gás do Brasil Ltda.</v>
      </c>
      <c r="BG10" s="110"/>
      <c r="BH10" s="111" t="str">
        <f>VLOOKUP(Tabela2[[#This Row],[SIEMA]],Siema2025,29,FALSE)</f>
        <v>09309027000135</v>
      </c>
      <c r="BI10" s="112" t="str">
        <f>VLOOKUP(Tabela2[[#This Row],[SIEMA]],Siema2025,107,FALSE)</f>
        <v>Não</v>
      </c>
      <c r="BJ10" s="107" t="s">
        <v>7099</v>
      </c>
      <c r="BK10" s="104" t="s">
        <v>2696</v>
      </c>
      <c r="BL10" s="140">
        <v>45947</v>
      </c>
      <c r="BM10" s="108">
        <f ca="1">IF(Tabela2[[#This Row],[Data de atendimento do Ibama (considerar o primeiro documento/ação)]]="",_xlfn.DAYS(TODAY(),J10),_xlfn.DAYS(Tabela2[[#This Row],[Data de atendimento do Ibama (considerar o primeiro documento/ação)]],J10))</f>
        <v>286</v>
      </c>
      <c r="BN10" s="108" t="str">
        <f>IF(Tabela2[[#This Row],[Atendido pelo Ibama ("Não" ou "Sim")]]="Não","Preencher", IF(Tabela2[[#This Row],[Atendido pelo Ibama ("Não" ou "Sim")]]="Sim","NA",""))</f>
        <v>NA</v>
      </c>
      <c r="BO10" s="114" t="s">
        <v>7165</v>
      </c>
      <c r="BP10" s="108" t="str">
        <f>IF(Tabela2[[#This Row],[Forma de atendimento (primeiro documento/ação)]]= "Outros (especificar)", "PREENCHER","NA")</f>
        <v>NA</v>
      </c>
      <c r="BQ10" s="106" t="s">
        <v>123</v>
      </c>
      <c r="BR10" s="108" t="str">
        <f>IF(Tabela2[[#This Row],[Equipe do Ibama foi a campo? Houve sobrevoo do Poseidon?]] = "Sim", "PREENCHER","NA")</f>
        <v>NA</v>
      </c>
      <c r="BS10" s="108" t="str">
        <f>IF(Tabela2[[#This Row],[Se sim, foi emitida Ordem de Emergência? (informações vinculada à coluna CK)]] = "Sim", "PREENCHER","NA")</f>
        <v>NA</v>
      </c>
      <c r="BT10" s="108" t="str">
        <f>IF(Tabela2[[#This Row],[Foi elaborado Relatório de Vistoria pelo Ibama? (informações vinculada à coluna CK)]] = "Sim", "PREENCHER","NA")</f>
        <v>NA</v>
      </c>
      <c r="BU10" s="108" t="s">
        <v>2696</v>
      </c>
      <c r="BV10" s="108" t="s">
        <v>123</v>
      </c>
      <c r="BW10" s="108" t="s">
        <v>2696</v>
      </c>
      <c r="BX10" s="106" t="s">
        <v>7102</v>
      </c>
      <c r="BY10" s="140">
        <v>45988</v>
      </c>
      <c r="BZ10" s="104">
        <f>IF(Tabela2[[#This Row],[Data do documento de encerramento]]="NA","NA",IF(Tabela2[[#This Row],[Data do documento de encerramento]]="","Pendente de conclusão/ encerramento",_xlfn.DAYS(Tabela2[[#This Row],[Data do documento de encerramento]],J10)))</f>
        <v>327</v>
      </c>
      <c r="CA10" s="107"/>
      <c r="CB10" s="107"/>
      <c r="CC10" s="115" t="s">
        <v>7166</v>
      </c>
      <c r="CD10" s="107" t="s">
        <v>123</v>
      </c>
      <c r="CE10" s="107" t="s">
        <v>123</v>
      </c>
      <c r="CF10" s="107" t="s">
        <v>7167</v>
      </c>
    </row>
    <row r="11" spans="1:84" hidden="1">
      <c r="A11" s="169">
        <v>202512725255</v>
      </c>
      <c r="B11" s="171" t="s">
        <v>7168</v>
      </c>
      <c r="C11" s="108" t="str">
        <f>VLOOKUP(Tabela2[[#This Row],[SIEMA]],Siema2025,4,FALSE)</f>
        <v xml:space="preserve"> BA</v>
      </c>
      <c r="D11" s="106" t="str">
        <f>VLOOKUP(Tabela2[[#This Row],[SIEMA]],Siema2025,3,FALSE)</f>
        <v xml:space="preserve">Alagoinhas </v>
      </c>
      <c r="E11" s="106" t="str">
        <f>VLOOKUP(Tabela2[[#This Row],[SIEMA]],Siema2025,20,FALSE)</f>
        <v>Poço 8-BA-426-BA, Campo de Buracica, Município de Alagoinhas, Bahia</v>
      </c>
      <c r="F11" s="106"/>
      <c r="G11" s="172" t="s">
        <v>7169</v>
      </c>
      <c r="H11" s="172" t="s">
        <v>7170</v>
      </c>
      <c r="I11" s="104" t="s">
        <v>7171</v>
      </c>
      <c r="J11" s="105">
        <f>VLOOKUP(Tabela2[[#This Row],[SIEMA]],Siema2025,2,FALSE)</f>
        <v>45661</v>
      </c>
      <c r="K11" s="105" t="str">
        <f>VLOOKUP(Tabela2[[#This Row],[SIEMA]],Siema2025,16,FALSE)</f>
        <v>Sábado</v>
      </c>
      <c r="L11" s="106" t="str">
        <f>IF(Tabela2[[#This Row],[Data]]="","Sem Informação",VLOOKUP(MONTH(Tabela2[[#This Row],[Data]]),'[1]Validação de dados'!$I$1:$J$13,2,0))</f>
        <v>Janeiro</v>
      </c>
      <c r="M11" s="104">
        <f>YEAR(Tabela2[[#This Row],[Data]])</f>
        <v>2025</v>
      </c>
      <c r="N11" s="105" t="str">
        <f>VLOOKUP(Tabela2[[#This Row],[SIEMA]],Siema2025,17,FALSE)</f>
        <v>Vespertino</v>
      </c>
      <c r="O11" s="105" t="s">
        <v>145</v>
      </c>
      <c r="P11" s="104" t="str">
        <f>VLOOKUP(Tabela2[[#This Row],[SIEMA]],Siema2025,21,FALSE)</f>
        <v>Água de injeção</v>
      </c>
      <c r="Q11" s="104" t="s">
        <v>7094</v>
      </c>
      <c r="R11" s="104" t="str">
        <f>VLOOKUP(Tabela2[[#This Row],[SIEMA]],Siema2025,10,FALSE)</f>
        <v>Água de injeção</v>
      </c>
      <c r="S11" s="107" t="str">
        <f>IF(Q11="","", IF(Q11="NC","", IF(Q11="NE","", IF(Q11="NA","",IFERROR(VLOOKUP(Q11,Produtos!$A$1:$C$2319,2,FALSE),"Não Cadastrado")))))</f>
        <v/>
      </c>
      <c r="T11" s="104" t="str">
        <f>VLOOKUP(Tabela2[[#This Row],[SIEMA]],Siema2025,11,FALSE)</f>
        <v>1</v>
      </c>
      <c r="U11" s="104" t="str">
        <f>VLOOKUP(Tabela2[[#This Row],[SIEMA]],Siema2025,12,FALSE)</f>
        <v>M3</v>
      </c>
      <c r="V11" s="104" t="str">
        <f>IF(Q11="","",IF(ISNUMBER(Q11)=FALSE,"Não se aplica",IFERROR(VLOOKUP(Q11,Produtos!$A$1:$C$2319,3,FALSE),"Não Cadastrado")))</f>
        <v>Não se aplica</v>
      </c>
      <c r="W11" s="104" t="str">
        <f>VLOOKUP(Tabela2[[#This Row],[SIEMA]],Siema2025,10,FALSE)</f>
        <v>Água de injeção</v>
      </c>
      <c r="X11" s="113" t="str">
        <f>IF(Tabela2[[#This Row],[Origem do acidente]] = "Plataforma", "PREENCHER","NA")</f>
        <v>NA</v>
      </c>
      <c r="Y11" s="109" t="str">
        <f>IF(W11="","", IF(W11="NC","", IF(W11="NE","", IF(W11="NA","",IFERROR(VLOOKUP(W11,Produtos!$A$1:$C$2319,2,FALSE),"Não Cadastrado")))))</f>
        <v>Não Cadastrado</v>
      </c>
      <c r="Z11" s="104" t="str">
        <f>VLOOKUP(Tabela2[[#This Row],[SIEMA]],Siema2025,11,FALSE)</f>
        <v>1</v>
      </c>
      <c r="AA11" s="104" t="str">
        <f>VLOOKUP(Tabela2[[#This Row],[SIEMA]],Siema2025,12,FALSE)</f>
        <v>M3</v>
      </c>
      <c r="AB11" s="104" t="str">
        <f>IF(W11="","",IF(ISNUMBER(W11)=FALSE,"Não se aplica",IFERROR(VLOOKUP(W11,Produtos!$A$1:$C$2319,3,FALSE),"Não Cadastrado")))</f>
        <v>Não se aplica</v>
      </c>
      <c r="AC11" s="104"/>
      <c r="AD11" s="108" t="str">
        <f>IF(Tabela2[[#This Row],[Origem do acidente]] = "Plataforma", "PREENCHER","NA")</f>
        <v>NA</v>
      </c>
      <c r="AE11" s="107" t="str">
        <f>IF(AC11="","", IF(AC11="NC","", IF(AC11="NE","", IF(AC11="NA","",IFERROR(VLOOKUP(AC11,Produtos!$A$1:$C$2319,2,FALSE),"Não Cadastrado")))))</f>
        <v/>
      </c>
      <c r="AF11" s="104"/>
      <c r="AG11" s="104"/>
      <c r="AH11" s="104" t="str">
        <f>IF(AC11="","",IF(ISNUMBER(AC11)=FALSE,"Não se aplica",IFERROR(VLOOKUP(AC11,Produtos!$A$1:$C$2319,3,FALSE),"Não Cadastrado")))</f>
        <v/>
      </c>
      <c r="AI11" s="104"/>
      <c r="AJ11" s="104" t="str">
        <f>VLOOKUP(Tabela2[[#This Row],[SIEMA]],Siema2025,26,FALSE)</f>
        <v>Corrosão</v>
      </c>
      <c r="AK11" s="107" t="s">
        <v>7098</v>
      </c>
      <c r="AL11" s="107"/>
      <c r="AM11" s="107"/>
      <c r="AN11" s="108" t="str">
        <f>VLOOKUP(Tabela2[[#This Row],[SIEMA]],Siema2025,51,FALSE)</f>
        <v/>
      </c>
      <c r="AO11" s="108" t="str">
        <f>VLOOKUP(Tabela2[[#This Row],[SIEMA]],Siema2025,53,FALSE)</f>
        <v/>
      </c>
      <c r="AP11" s="108" t="str">
        <f>VLOOKUP(Tabela2[[#This Row],[SIEMA]],Siema2025,55,FALSE)</f>
        <v/>
      </c>
      <c r="AQ11" s="108" t="str">
        <f>VLOOKUP(Tabela2[[#This Row],[SIEMA]],Siema2025,57,FALSE)</f>
        <v/>
      </c>
      <c r="AR11" s="108" t="str">
        <f>VLOOKUP(Tabela2[[#This Row],[SIEMA]],Siema2025,59,FALSE)</f>
        <v/>
      </c>
      <c r="AS11" s="108" t="str">
        <f>VLOOKUP(Tabela2[[#This Row],[SIEMA]],Siema2025,61,FALSE)</f>
        <v>X</v>
      </c>
      <c r="AT11" s="108" t="str">
        <f>VLOOKUP(Tabela2[[#This Row],[SIEMA]],Siema2025,63,FALSE)</f>
        <v/>
      </c>
      <c r="AU11" s="108" t="str">
        <f>VLOOKUP(Tabela2[[#This Row],[SIEMA]],Siema2025,65,FALSE)</f>
        <v/>
      </c>
      <c r="AV11" s="108" t="str">
        <f>VLOOKUP(Tabela2[[#This Row],[SIEMA]],Siema2025,67,FALSE)</f>
        <v/>
      </c>
      <c r="AW11" s="108" t="str">
        <f>VLOOKUP(Tabela2[[#This Row],[SIEMA]],Siema2025,69,FALSE)</f>
        <v/>
      </c>
      <c r="AX11" s="108" t="str">
        <f>VLOOKUP(Tabela2[[#This Row],[SIEMA]],Siema2025,71,FALSE)</f>
        <v/>
      </c>
      <c r="AY11" s="108" t="str">
        <f>VLOOKUP(Tabela2[[#This Row],[SIEMA]],Siema2025,73,FALSE)</f>
        <v/>
      </c>
      <c r="AZ11" s="108" t="str">
        <f>VLOOKUP(Tabela2[[#This Row],[SIEMA]],Siema2025,75,FALSE)</f>
        <v/>
      </c>
      <c r="BA11" s="108" t="str">
        <f>VLOOKUP(Tabela2[[#This Row],[SIEMA]],Siema2025,77,FALSE)</f>
        <v/>
      </c>
      <c r="BB11" s="108" t="str">
        <f>VLOOKUP(Tabela2[[#This Row],[SIEMA]],Siema2025,79,FALSE)</f>
        <v/>
      </c>
      <c r="BC11" s="108" t="str">
        <f>IF(Tabela2[[#This Row],[Outro(s) ]] = "X", "PREENCHER","NA")</f>
        <v>NA</v>
      </c>
      <c r="BD11" s="108" t="str">
        <f>VLOOKUP(Tabela2[[#This Row],[SIEMA]],Siema2025,82,FALSE)</f>
        <v/>
      </c>
      <c r="BE11" s="108" t="str">
        <f>VLOOKUP(Tabela2[[#This Row],[SIEMA]],Siema2025,81,FALSE)</f>
        <v/>
      </c>
      <c r="BF11" s="110" t="str">
        <f>VLOOKUP(Tabela2[[#This Row],[SIEMA]],Siema2025,28,FALSE)</f>
        <v>PETRÓLEO BRASILEIRO S.A. - PETROBRAS</v>
      </c>
      <c r="BG11" s="110"/>
      <c r="BH11" s="111" t="str">
        <f>VLOOKUP(Tabela2[[#This Row],[SIEMA]],Siema2025,29,FALSE)</f>
        <v>33000167000101</v>
      </c>
      <c r="BI11" s="112" t="str">
        <f>VLOOKUP(Tabela2[[#This Row],[SIEMA]],Siema2025,107,FALSE)</f>
        <v>Não</v>
      </c>
      <c r="BJ11" s="107" t="s">
        <v>7113</v>
      </c>
      <c r="BK11" s="104" t="s">
        <v>2696</v>
      </c>
      <c r="BL11" s="140">
        <v>45734</v>
      </c>
      <c r="BM11" s="108">
        <f ca="1">IF(Tabela2[[#This Row],[Data de atendimento do Ibama (considerar o primeiro documento/ação)]]="",_xlfn.DAYS(TODAY(),J11),_xlfn.DAYS(Tabela2[[#This Row],[Data de atendimento do Ibama (considerar o primeiro documento/ação)]],J11))</f>
        <v>73</v>
      </c>
      <c r="BN11" s="108" t="str">
        <f>IF(Tabela2[[#This Row],[Atendido pelo Ibama ("Não" ou "Sim")]]="Não","Preencher", IF(Tabela2[[#This Row],[Atendido pelo Ibama ("Não" ou "Sim")]]="Sim","NA",""))</f>
        <v>NA</v>
      </c>
      <c r="BO11" s="114" t="s">
        <v>7138</v>
      </c>
      <c r="BP11" s="108" t="str">
        <f>IF(Tabela2[[#This Row],[Forma de atendimento (primeiro documento/ação)]]= "Outros (especificar)", "PREENCHER","NA")</f>
        <v>NA</v>
      </c>
      <c r="BQ11" s="106" t="s">
        <v>123</v>
      </c>
      <c r="BR11" s="108" t="str">
        <f>IF(Tabela2[[#This Row],[Equipe do Ibama foi a campo? Houve sobrevoo do Poseidon?]] = "Sim", "PREENCHER","NA")</f>
        <v>NA</v>
      </c>
      <c r="BS11" s="108" t="s">
        <v>7114</v>
      </c>
      <c r="BT11" s="108" t="s">
        <v>7101</v>
      </c>
      <c r="BU11" s="108" t="str">
        <f>IF(Tabela2[[#This Row],[Houve envio de Informações Pós-acidente (preencher "não se aplica" quando de competência estadual/municipal)]] = "Sim", "PREENCHER","NA")</f>
        <v>NA</v>
      </c>
      <c r="BV11" s="108" t="s">
        <v>123</v>
      </c>
      <c r="BW11" s="108" t="s">
        <v>123</v>
      </c>
      <c r="BX11" s="106"/>
      <c r="BY11" s="140"/>
      <c r="BZ11" s="104" t="str">
        <f>IF(Tabela2[[#This Row],[Data do documento de encerramento]]="NA","NA",IF(Tabela2[[#This Row],[Data do documento de encerramento]]="","Pendente de conclusão/ encerramento",_xlfn.DAYS(Tabela2[[#This Row],[Data do documento de encerramento]],J11)))</f>
        <v>Pendente de conclusão/ encerramento</v>
      </c>
      <c r="CA11" s="107"/>
      <c r="CB11" s="107"/>
      <c r="CC11" s="107"/>
      <c r="CD11" s="107"/>
      <c r="CE11" s="107"/>
      <c r="CF11" s="107"/>
    </row>
    <row r="12" spans="1:84" ht="30.75" hidden="1">
      <c r="A12" s="169">
        <v>20251561230</v>
      </c>
      <c r="B12" s="170" t="s">
        <v>7172</v>
      </c>
      <c r="C12" s="108" t="str">
        <f>VLOOKUP(Tabela2[[#This Row],[SIEMA]],Siema2025,4,FALSE)</f>
        <v xml:space="preserve"> MG</v>
      </c>
      <c r="D12" s="106" t="str">
        <f>VLOOKUP(Tabela2[[#This Row],[SIEMA]],Siema2025,3,FALSE)</f>
        <v xml:space="preserve">Minduri </v>
      </c>
      <c r="E12" s="106" t="str">
        <f>VLOOKUP(Tabela2[[#This Row],[SIEMA]],Siema2025,20,FALSE)</f>
        <v>km 302+00</v>
      </c>
      <c r="F12" s="106"/>
      <c r="G12" s="106" t="s">
        <v>7173</v>
      </c>
      <c r="H12" s="106" t="s">
        <v>7174</v>
      </c>
      <c r="I12" s="104" t="s">
        <v>7114</v>
      </c>
      <c r="J12" s="105">
        <f>VLOOKUP(Tabela2[[#This Row],[SIEMA]],Siema2025,2,FALSE)</f>
        <v>45662</v>
      </c>
      <c r="K12" s="105" t="str">
        <f>VLOOKUP(Tabela2[[#This Row],[SIEMA]],Siema2025,16,FALSE)</f>
        <v>Domingo</v>
      </c>
      <c r="L12" s="106" t="str">
        <f>IF(Tabela2[[#This Row],[Data]]="","Sem Informação",VLOOKUP(MONTH(Tabela2[[#This Row],[Data]]),'[1]Validação de dados'!$I$1:$J$13,2,0))</f>
        <v>Janeiro</v>
      </c>
      <c r="M12" s="104">
        <f>YEAR(Tabela2[[#This Row],[Data]])</f>
        <v>2025</v>
      </c>
      <c r="N12" s="105" t="str">
        <f>VLOOKUP(Tabela2[[#This Row],[SIEMA]],Siema2025,17,FALSE)</f>
        <v>Vespertino</v>
      </c>
      <c r="O12" s="105" t="str">
        <f>VLOOKUP(Tabela2[[#This Row],[SIEMA]],Siema2025,5,FALSE)</f>
        <v>Ferrovia</v>
      </c>
      <c r="P12" s="104" t="str">
        <f>VLOOKUP(Tabela2[[#This Row],[SIEMA]],Siema2025,21,FALSE)</f>
        <v>Em 05/01/2025 às 14:20 no Corredor Minas Rio da Ferrovia Centro Atlântica, no município de Minduri/MG, a composição C230, Km 302+00 veio a tombar 2 vagões e adernar outros 3 vagões carregados com clínquer.</v>
      </c>
      <c r="Q12" s="104" t="s">
        <v>7127</v>
      </c>
      <c r="R12" s="104" t="s">
        <v>7127</v>
      </c>
      <c r="S12" s="107" t="s">
        <v>7175</v>
      </c>
      <c r="T12" s="104">
        <v>300</v>
      </c>
      <c r="U12" s="104" t="s">
        <v>7121</v>
      </c>
      <c r="V12" s="104" t="s">
        <v>7127</v>
      </c>
      <c r="W12" s="104"/>
      <c r="X12" s="113"/>
      <c r="Y12" s="109" t="str">
        <f>IF(W12="","", IF(W12="NC","", IF(W12="NE","", IF(W12="NA","",IFERROR(VLOOKUP(W12,Produtos!$A$1:$C$2319,2,FALSE),"Não Cadastrado")))))</f>
        <v/>
      </c>
      <c r="Z12" s="104"/>
      <c r="AA12" s="104"/>
      <c r="AB12" s="104" t="str">
        <f>IF(W12="","",IF(ISNUMBER(W12)=FALSE,"Não se aplica",IFERROR(VLOOKUP(W12,Produtos!$A$1:$C$2319,3,FALSE),"Não Cadastrado")))</f>
        <v/>
      </c>
      <c r="AC12" s="104"/>
      <c r="AD12" s="108"/>
      <c r="AE12" s="107" t="str">
        <f>IF(AC12="","", IF(AC12="NC","", IF(AC12="NE","", IF(AC12="NA","",IFERROR(VLOOKUP(AC12,Produtos!$A$1:$C$2319,2,FALSE),"Não Cadastrado")))))</f>
        <v/>
      </c>
      <c r="AF12" s="104"/>
      <c r="AG12" s="104"/>
      <c r="AH12" s="104" t="str">
        <f>IF(AC12="","",IF(ISNUMBER(AC12)=FALSE,"Não se aplica",IFERROR(VLOOKUP(AC12,Produtos!$A$1:$C$2319,3,FALSE),"Não Cadastrado")))</f>
        <v/>
      </c>
      <c r="AI12" s="104"/>
      <c r="AJ12" s="104" t="s">
        <v>6729</v>
      </c>
      <c r="AK12" s="107" t="s">
        <v>6834</v>
      </c>
      <c r="AL12" s="107"/>
      <c r="AM12" s="107"/>
      <c r="AN12" s="108" t="str">
        <f>VLOOKUP(Tabela2[[#This Row],[SIEMA]],Siema2025,51,FALSE)</f>
        <v/>
      </c>
      <c r="AO12" s="108" t="str">
        <f>VLOOKUP(Tabela2[[#This Row],[SIEMA]],Siema2025,53,FALSE)</f>
        <v/>
      </c>
      <c r="AP12" s="108" t="str">
        <f>VLOOKUP(Tabela2[[#This Row],[SIEMA]],Siema2025,55,FALSE)</f>
        <v/>
      </c>
      <c r="AQ12" s="108" t="str">
        <f>VLOOKUP(Tabela2[[#This Row],[SIEMA]],Siema2025,57,FALSE)</f>
        <v/>
      </c>
      <c r="AR12" s="108" t="str">
        <f>VLOOKUP(Tabela2[[#This Row],[SIEMA]],Siema2025,59,FALSE)</f>
        <v/>
      </c>
      <c r="AS12" s="108" t="str">
        <f>VLOOKUP(Tabela2[[#This Row],[SIEMA]],Siema2025,61,FALSE)</f>
        <v/>
      </c>
      <c r="AT12" s="108" t="str">
        <f>VLOOKUP(Tabela2[[#This Row],[SIEMA]],Siema2025,63,FALSE)</f>
        <v/>
      </c>
      <c r="AU12" s="108" t="str">
        <f>VLOOKUP(Tabela2[[#This Row],[SIEMA]],Siema2025,65,FALSE)</f>
        <v>X</v>
      </c>
      <c r="AV12" s="108" t="str">
        <f>VLOOKUP(Tabela2[[#This Row],[SIEMA]],Siema2025,67,FALSE)</f>
        <v/>
      </c>
      <c r="AW12" s="108" t="str">
        <f>VLOOKUP(Tabela2[[#This Row],[SIEMA]],Siema2025,69,FALSE)</f>
        <v/>
      </c>
      <c r="AX12" s="108" t="s">
        <v>7132</v>
      </c>
      <c r="AY12" s="108" t="str">
        <f>VLOOKUP(Tabela2[[#This Row],[SIEMA]],Siema2025,73,FALSE)</f>
        <v/>
      </c>
      <c r="AZ12" s="108" t="str">
        <f>VLOOKUP(Tabela2[[#This Row],[SIEMA]],Siema2025,75,FALSE)</f>
        <v/>
      </c>
      <c r="BA12" s="108" t="str">
        <f>VLOOKUP(Tabela2[[#This Row],[SIEMA]],Siema2025,77,FALSE)</f>
        <v/>
      </c>
      <c r="BB12" s="108" t="str">
        <f>VLOOKUP(Tabela2[[#This Row],[SIEMA]],Siema2025,79,FALSE)</f>
        <v/>
      </c>
      <c r="BC12" s="108" t="str">
        <f>IF(Tabela2[[#This Row],[Outro(s) ]] = "X", "PREENCHER","NA")</f>
        <v>NA</v>
      </c>
      <c r="BD12" s="108" t="str">
        <f>VLOOKUP(Tabela2[[#This Row],[SIEMA]],Siema2025,82,FALSE)</f>
        <v/>
      </c>
      <c r="BE12" s="108" t="str">
        <f>VLOOKUP(Tabela2[[#This Row],[SIEMA]],Siema2025,81,FALSE)</f>
        <v/>
      </c>
      <c r="BF12" s="110" t="s">
        <v>7176</v>
      </c>
      <c r="BG12" s="110" t="s">
        <v>7177</v>
      </c>
      <c r="BH12" s="111" t="str">
        <f>VLOOKUP(Tabela2[[#This Row],[SIEMA]],Siema2025,29,FALSE)</f>
        <v>00924429000175</v>
      </c>
      <c r="BI12" s="112" t="str">
        <f>VLOOKUP(Tabela2[[#This Row],[SIEMA]],Siema2025,107,FALSE)</f>
        <v>Não</v>
      </c>
      <c r="BJ12" s="107" t="s">
        <v>7099</v>
      </c>
      <c r="BK12" s="104" t="s">
        <v>2696</v>
      </c>
      <c r="BL12" s="140">
        <v>45667</v>
      </c>
      <c r="BM12" s="108">
        <f ca="1">IF(Tabela2[[#This Row],[Data de atendimento do Ibama (considerar o primeiro documento/ação)]]="",_xlfn.DAYS(TODAY(),J12),_xlfn.DAYS(Tabela2[[#This Row],[Data de atendimento do Ibama (considerar o primeiro documento/ação)]],J12))</f>
        <v>5</v>
      </c>
      <c r="BN12" s="108" t="str">
        <f>IF(Tabela2[[#This Row],[Atendido pelo Ibama ("Não" ou "Sim")]]="Não","Preencher", IF(Tabela2[[#This Row],[Atendido pelo Ibama ("Não" ou "Sim")]]="Sim","NA",""))</f>
        <v>NA</v>
      </c>
      <c r="BO12" s="114" t="s">
        <v>7100</v>
      </c>
      <c r="BP12" s="108" t="str">
        <f>IF(Tabela2[[#This Row],[Forma de atendimento (primeiro documento/ação)]]= "Outros (especificar)", "PREENCHER","NA")</f>
        <v>NA</v>
      </c>
      <c r="BQ12" s="106" t="s">
        <v>2696</v>
      </c>
      <c r="BR12" s="108" t="s">
        <v>123</v>
      </c>
      <c r="BS12" s="108" t="s">
        <v>2696</v>
      </c>
      <c r="BT12" s="108" t="s">
        <v>7101</v>
      </c>
      <c r="BU12" s="108" t="s">
        <v>2696</v>
      </c>
      <c r="BV12" s="108" t="s">
        <v>123</v>
      </c>
      <c r="BW12" s="108" t="s">
        <v>123</v>
      </c>
      <c r="BX12" s="106" t="s">
        <v>7127</v>
      </c>
      <c r="BY12" s="140"/>
      <c r="BZ12" s="104" t="str">
        <f>IF(Tabela2[[#This Row],[Data do documento de encerramento]]="NA","NA",IF(Tabela2[[#This Row],[Data do documento de encerramento]]="","Pendente de conclusão/ encerramento",_xlfn.DAYS(Tabela2[[#This Row],[Data do documento de encerramento]],J12)))</f>
        <v>Pendente de conclusão/ encerramento</v>
      </c>
      <c r="CA12" s="107"/>
      <c r="CB12" s="107"/>
      <c r="CC12" s="107"/>
      <c r="CD12" s="107"/>
      <c r="CE12" s="107"/>
      <c r="CF12" s="107"/>
    </row>
    <row r="13" spans="1:84" ht="60.75" hidden="1">
      <c r="A13" s="187">
        <v>202511414430</v>
      </c>
      <c r="B13" s="170" t="s">
        <v>7178</v>
      </c>
      <c r="C13" s="108" t="str">
        <f>VLOOKUP(Tabela2[[#This Row],[SIEMA]],Siema2025,4,FALSE)</f>
        <v xml:space="preserve"> MG</v>
      </c>
      <c r="D13" s="106" t="str">
        <f>VLOOKUP(Tabela2[[#This Row],[SIEMA]],Siema2025,3,FALSE)</f>
        <v xml:space="preserve">São Lourenço </v>
      </c>
      <c r="E13" s="106" t="str">
        <f>VLOOKUP(Tabela2[[#This Row],[SIEMA]],Siema2025,20,FALSE)</f>
        <v>RODOVIA MG 460 - TREVO DE ACESSO A SÃO LOURENÇO:</v>
      </c>
      <c r="F13" s="106"/>
      <c r="G13" s="106" t="s">
        <v>7179</v>
      </c>
      <c r="H13" s="106" t="s">
        <v>7180</v>
      </c>
      <c r="I13" s="104" t="s">
        <v>7114</v>
      </c>
      <c r="J13" s="105">
        <f>VLOOKUP(Tabela2[[#This Row],[SIEMA]],Siema2025,2,FALSE)</f>
        <v>45662</v>
      </c>
      <c r="K13" s="105" t="str">
        <f>VLOOKUP(Tabela2[[#This Row],[SIEMA]],Siema2025,16,FALSE)</f>
        <v>Domingo</v>
      </c>
      <c r="L13" s="106" t="str">
        <f>IF(Tabela2[[#This Row],[Data]]="","Sem Informação",VLOOKUP(MONTH(Tabela2[[#This Row],[Data]]),'[1]Validação de dados'!$I$1:$J$13,2,0))</f>
        <v>Janeiro</v>
      </c>
      <c r="M13" s="104">
        <f>YEAR(Tabela2[[#This Row],[Data]])</f>
        <v>2025</v>
      </c>
      <c r="N13" s="105" t="str">
        <f>VLOOKUP(Tabela2[[#This Row],[SIEMA]],Siema2025,17,FALSE)</f>
        <v>Matutino</v>
      </c>
      <c r="O13" s="105" t="str">
        <f>VLOOKUP(Tabela2[[#This Row],[SIEMA]],Siema2025,5,FALSE)</f>
        <v>Rodovia</v>
      </c>
      <c r="P13" s="104" t="s">
        <v>7181</v>
      </c>
      <c r="Q13" s="104">
        <v>1910</v>
      </c>
      <c r="R13" s="104" t="str">
        <f>VLOOKUP(Tabela2[[#This Row],[SIEMA]],Siema2025,10,FALSE)</f>
        <v/>
      </c>
      <c r="S13" s="107" t="str">
        <f>IF(Q13="","", IF(Q13="NC","", IF(Q13="NE","", IF(Q13="NA","",IFERROR(VLOOKUP(Q13,Produtos!$A$1:$C$2319,2,FALSE),"Não Cadastrado")))))</f>
        <v>ÓXIDO DE CÁLCIO</v>
      </c>
      <c r="T13" s="104" t="s">
        <v>6834</v>
      </c>
      <c r="U13" s="104" t="s">
        <v>7062</v>
      </c>
      <c r="V13" s="104">
        <v>8</v>
      </c>
      <c r="W13" s="104" t="str">
        <f>VLOOKUP(Tabela2[[#This Row],[SIEMA]],Siema2025,10,FALSE)</f>
        <v/>
      </c>
      <c r="X13" s="113" t="str">
        <f>IF(Tabela2[[#This Row],[Origem do acidente]] = "Plataforma", "PREENCHER","NA")</f>
        <v>NA</v>
      </c>
      <c r="Y13" s="109" t="str">
        <f>IF(W13="","", IF(W13="NC","", IF(W13="NE","", IF(W13="NA","",IFERROR(VLOOKUP(W13,Produtos!$A$1:$C$2319,2,FALSE),"Não Cadastrado")))))</f>
        <v/>
      </c>
      <c r="Z13" s="104" t="str">
        <f>VLOOKUP(Tabela2[[#This Row],[SIEMA]],Siema2025,11,FALSE)</f>
        <v xml:space="preserve"> </v>
      </c>
      <c r="AA13" s="104" t="str">
        <f>VLOOKUP(Tabela2[[#This Row],[SIEMA]],Siema2025,12,FALSE)</f>
        <v xml:space="preserve"> </v>
      </c>
      <c r="AB13" s="104" t="str">
        <f>IF(W13="","",IF(ISNUMBER(W13)=FALSE,"Não se aplica",IFERROR(VLOOKUP(W13,Produtos!$A$1:$C$2319,3,FALSE),"Não Cadastrado")))</f>
        <v/>
      </c>
      <c r="AC13" s="104"/>
      <c r="AD13" s="108" t="str">
        <f>IF(Tabela2[[#This Row],[Origem do acidente]] = "Plataforma", "PREENCHER","NA")</f>
        <v>NA</v>
      </c>
      <c r="AE13" s="107" t="str">
        <f>IF(AC13="","", IF(AC13="NC","", IF(AC13="NE","", IF(AC13="NA","",IFERROR(VLOOKUP(AC13,Produtos!$A$1:$C$2319,2,FALSE),"Não Cadastrado")))))</f>
        <v/>
      </c>
      <c r="AF13" s="104"/>
      <c r="AG13" s="104"/>
      <c r="AH13" s="104" t="str">
        <f>IF(AC13="","",IF(ISNUMBER(AC13)=FALSE,"Não se aplica",IFERROR(VLOOKUP(AC13,Produtos!$A$1:$C$2319,3,FALSE),"Não Cadastrado")))</f>
        <v/>
      </c>
      <c r="AI13" s="104"/>
      <c r="AJ13" s="104" t="str">
        <f>VLOOKUP(Tabela2[[#This Row],[SIEMA]],Siema2025,26,FALSE)</f>
        <v>Acidente rodoviário</v>
      </c>
      <c r="AK13" s="107" t="s">
        <v>7182</v>
      </c>
      <c r="AL13" s="107"/>
      <c r="AM13" s="107"/>
      <c r="AN13" s="108" t="str">
        <f>VLOOKUP(Tabela2[[#This Row],[SIEMA]],Siema2025,51,FALSE)</f>
        <v/>
      </c>
      <c r="AO13" s="108" t="str">
        <f>VLOOKUP(Tabela2[[#This Row],[SIEMA]],Siema2025,53,FALSE)</f>
        <v/>
      </c>
      <c r="AP13" s="108" t="str">
        <f>VLOOKUP(Tabela2[[#This Row],[SIEMA]],Siema2025,55,FALSE)</f>
        <v/>
      </c>
      <c r="AQ13" s="108" t="str">
        <f>VLOOKUP(Tabela2[[#This Row],[SIEMA]],Siema2025,57,FALSE)</f>
        <v/>
      </c>
      <c r="AR13" s="108" t="str">
        <f>VLOOKUP(Tabela2[[#This Row],[SIEMA]],Siema2025,59,FALSE)</f>
        <v/>
      </c>
      <c r="AS13" s="108" t="str">
        <f>VLOOKUP(Tabela2[[#This Row],[SIEMA]],Siema2025,61,FALSE)</f>
        <v/>
      </c>
      <c r="AT13" s="108" t="str">
        <f>VLOOKUP(Tabela2[[#This Row],[SIEMA]],Siema2025,63,FALSE)</f>
        <v/>
      </c>
      <c r="AU13" s="108"/>
      <c r="AV13" s="108" t="str">
        <f>VLOOKUP(Tabela2[[#This Row],[SIEMA]],Siema2025,67,FALSE)</f>
        <v/>
      </c>
      <c r="AW13" s="108" t="str">
        <f>VLOOKUP(Tabela2[[#This Row],[SIEMA]],Siema2025,69,FALSE)</f>
        <v/>
      </c>
      <c r="AX13" s="108" t="str">
        <f>VLOOKUP(Tabela2[[#This Row],[SIEMA]],Siema2025,71,FALSE)</f>
        <v/>
      </c>
      <c r="AY13" s="108" t="str">
        <f>VLOOKUP(Tabela2[[#This Row],[SIEMA]],Siema2025,73,FALSE)</f>
        <v/>
      </c>
      <c r="AZ13" s="108" t="str">
        <f>VLOOKUP(Tabela2[[#This Row],[SIEMA]],Siema2025,75,FALSE)</f>
        <v/>
      </c>
      <c r="BA13" s="108" t="str">
        <f>VLOOKUP(Tabela2[[#This Row],[SIEMA]],Siema2025,77,FALSE)</f>
        <v/>
      </c>
      <c r="BB13" s="108" t="str">
        <f>VLOOKUP(Tabela2[[#This Row],[SIEMA]],Siema2025,79,FALSE)</f>
        <v/>
      </c>
      <c r="BC13" s="108" t="str">
        <f>IF(Tabela2[[#This Row],[Outro(s) ]] = "X", "PREENCHER","NA")</f>
        <v>NA</v>
      </c>
      <c r="BD13" s="108" t="s">
        <v>7183</v>
      </c>
      <c r="BE13" s="108" t="str">
        <f>VLOOKUP(Tabela2[[#This Row],[SIEMA]],Siema2025,81,FALSE)</f>
        <v/>
      </c>
      <c r="BF13" s="110" t="str">
        <f>VLOOKUP(Tabela2[[#This Row],[SIEMA]],Siema2025,28,FALSE)</f>
        <v>TRANSTININHO TRANSPORTES TININHO LTDA</v>
      </c>
      <c r="BG13" s="110"/>
      <c r="BH13" s="111" t="str">
        <f>VLOOKUP(Tabela2[[#This Row],[SIEMA]],Siema2025,29,FALSE)</f>
        <v>01716053000176</v>
      </c>
      <c r="BI13" s="112" t="str">
        <f>VLOOKUP(Tabela2[[#This Row],[SIEMA]],Siema2025,107,FALSE)</f>
        <v>Não</v>
      </c>
      <c r="BJ13" s="107" t="s">
        <v>7113</v>
      </c>
      <c r="BK13" s="104" t="s">
        <v>2696</v>
      </c>
      <c r="BL13" s="140">
        <v>45684</v>
      </c>
      <c r="BM13" s="108">
        <f ca="1">IF(Tabela2[[#This Row],[Data de atendimento do Ibama (considerar o primeiro documento/ação)]]="",_xlfn.DAYS(TODAY(),J13),_xlfn.DAYS(Tabela2[[#This Row],[Data de atendimento do Ibama (considerar o primeiro documento/ação)]],J13))</f>
        <v>22</v>
      </c>
      <c r="BN13" s="108" t="str">
        <f>IF(Tabela2[[#This Row],[Atendido pelo Ibama ("Não" ou "Sim")]]="Não","Preencher", IF(Tabela2[[#This Row],[Atendido pelo Ibama ("Não" ou "Sim")]]="Sim","NA",""))</f>
        <v>NA</v>
      </c>
      <c r="BO13" s="114" t="s">
        <v>7184</v>
      </c>
      <c r="BP13" s="108" t="str">
        <f>IF(Tabela2[[#This Row],[Forma de atendimento (primeiro documento/ação)]]= "Outros (especificar)", "PREENCHER","NA")</f>
        <v>NA</v>
      </c>
      <c r="BQ13" s="106" t="s">
        <v>123</v>
      </c>
      <c r="BR13" s="108" t="str">
        <f>IF(Tabela2[[#This Row],[Equipe do Ibama foi a campo? Houve sobrevoo do Poseidon?]] = "Sim", "PREENCHER","NA")</f>
        <v>NA</v>
      </c>
      <c r="BS13" s="108" t="str">
        <f>IF(Tabela2[[#This Row],[Se sim, foi emitida Ordem de Emergência? (informações vinculada à coluna CK)]] = "Sim", "PREENCHER","NA")</f>
        <v>NA</v>
      </c>
      <c r="BT13" s="108" t="str">
        <f>IF(Tabela2[[#This Row],[Foi elaborado Relatório de Vistoria pelo Ibama? (informações vinculada à coluna CK)]] = "Sim", "PREENCHER","NA")</f>
        <v>NA</v>
      </c>
      <c r="BU13" s="108" t="s">
        <v>123</v>
      </c>
      <c r="BV13" s="108" t="str">
        <f>IF(Tabela2[[#This Row],[Houve avaliação das informações pós-acidente solicitadas/enviadas?]] = "Sim", "PREENCHER","NA")</f>
        <v>NA</v>
      </c>
      <c r="BW13" s="108" t="str">
        <f>IF(Tabela2[[#This Row],[O Ibama aguarda resposta da empresa/OEMA, etc?]] = "Sim", "PREENCHER","NA")</f>
        <v>NA</v>
      </c>
      <c r="BX13" s="106" t="s">
        <v>7102</v>
      </c>
      <c r="BY13" s="140">
        <v>45684</v>
      </c>
      <c r="BZ13" s="104">
        <f>IF(Tabela2[[#This Row],[Data do documento de encerramento]]="NA","NA",IF(Tabela2[[#This Row],[Data do documento de encerramento]]="","Pendente de conclusão/ encerramento",_xlfn.DAYS(Tabela2[[#This Row],[Data do documento de encerramento]],J13)))</f>
        <v>22</v>
      </c>
      <c r="CA13" s="107"/>
      <c r="CB13" s="107"/>
      <c r="CC13" s="115"/>
      <c r="CD13" s="107"/>
      <c r="CE13" s="107"/>
      <c r="CF13" s="107"/>
    </row>
    <row r="14" spans="1:84" ht="30.75" hidden="1">
      <c r="A14" s="187">
        <v>20251761252</v>
      </c>
      <c r="B14" s="170" t="s">
        <v>7185</v>
      </c>
      <c r="C14" s="108" t="str">
        <f>VLOOKUP(Tabela2[[#This Row],[SIEMA]],Siema2025,4,FALSE)</f>
        <v xml:space="preserve"> RJ</v>
      </c>
      <c r="D14" s="106" t="str">
        <f>VLOOKUP(Tabela2[[#This Row],[SIEMA]],Siema2025,3,FALSE)</f>
        <v xml:space="preserve">Piraí </v>
      </c>
      <c r="E14" s="106" t="s">
        <v>7186</v>
      </c>
      <c r="F14" s="106" t="s">
        <v>7187</v>
      </c>
      <c r="G14" s="28" t="s">
        <v>7188</v>
      </c>
      <c r="H14" s="28" t="s">
        <v>7189</v>
      </c>
      <c r="I14" s="104" t="s">
        <v>7114</v>
      </c>
      <c r="J14" s="105">
        <f>VLOOKUP(Tabela2[[#This Row],[SIEMA]],Siema2025,2,FALSE)</f>
        <v>45663</v>
      </c>
      <c r="K14" s="105" t="str">
        <f>VLOOKUP(Tabela2[[#This Row],[SIEMA]],Siema2025,16,FALSE)</f>
        <v>Segunda</v>
      </c>
      <c r="L14" s="106" t="str">
        <f>IF(Tabela2[[#This Row],[Data]]="","Sem Informação",VLOOKUP(MONTH(Tabela2[[#This Row],[Data]]),'[1]Validação de dados'!$I$1:$J$13,2,0))</f>
        <v>Janeiro</v>
      </c>
      <c r="M14" s="104">
        <f>YEAR(Tabela2[[#This Row],[Data]])</f>
        <v>2025</v>
      </c>
      <c r="N14" s="105" t="str">
        <f>VLOOKUP(Tabela2[[#This Row],[SIEMA]],Siema2025,17,FALSE)</f>
        <v>Noturno</v>
      </c>
      <c r="O14" s="105" t="str">
        <f>VLOOKUP(Tabela2[[#This Row],[SIEMA]],Siema2025,5,FALSE)</f>
        <v>Rodovia</v>
      </c>
      <c r="P14" s="104" t="str">
        <f>VLOOKUP(Tabela2[[#This Row],[SIEMA]],Siema2025,21,FALSE)</f>
        <v>O acidente ocorreu com veículo que trafegava na Rodovia Presidente Dutra, Km 245+100, Pista Sul. Sendo que a primeira observação foi realizada pela Concessionária CCR RioSP, responsável pela administração do trecho sob concessão.</v>
      </c>
      <c r="Q14" s="104">
        <v>3082</v>
      </c>
      <c r="R14" s="104" t="str">
        <f>VLOOKUP(Tabela2[[#This Row],[SIEMA]],Siema2025,10,FALSE)</f>
        <v/>
      </c>
      <c r="S14" s="107" t="str">
        <f>IF(Q14="","", IF(Q14="NC","", IF(Q14="NE","", IF(Q14="NA","",IFERROR(VLOOKUP(Q14,Produtos!$A$1:$C$2319,2,FALSE),"Não Cadastrado")))))</f>
        <v>SUBSTÂNCIA QUE APRESENTA RISCO PARA O MEIO AMBIENTE, LÍQUIDA, N.E.</v>
      </c>
      <c r="T14" s="104">
        <v>728</v>
      </c>
      <c r="U14" s="104" t="str">
        <f>VLOOKUP(Tabela2[[#This Row],[SIEMA]],Siema2025,12,FALSE)</f>
        <v xml:space="preserve"> </v>
      </c>
      <c r="V14" s="104">
        <f>IF(Q14="","",IF(ISNUMBER(Q14)=FALSE,"Não se aplica",IFERROR(VLOOKUP(Q14,Produtos!$A$1:$C$2319,3,FALSE),"Não Cadastrado")))</f>
        <v>9</v>
      </c>
      <c r="W14" s="104" t="str">
        <f>VLOOKUP(Tabela2[[#This Row],[SIEMA]],Siema2025,10,FALSE)</f>
        <v/>
      </c>
      <c r="X14" s="113" t="str">
        <f>IF(Tabela2[[#This Row],[Origem do acidente]] = "Plataforma", "PREENCHER","NA")</f>
        <v>NA</v>
      </c>
      <c r="Y14" s="109" t="str">
        <f>IF(W14="","", IF(W14="NC","", IF(W14="NE","", IF(W14="NA","",IFERROR(VLOOKUP(W14,Produtos!$A$1:$C$2319,2,FALSE),"Não Cadastrado")))))</f>
        <v/>
      </c>
      <c r="Z14" s="104" t="str">
        <f>VLOOKUP(Tabela2[[#This Row],[SIEMA]],Siema2025,11,FALSE)</f>
        <v xml:space="preserve"> </v>
      </c>
      <c r="AA14" s="104" t="str">
        <f>VLOOKUP(Tabela2[[#This Row],[SIEMA]],Siema2025,12,FALSE)</f>
        <v xml:space="preserve"> </v>
      </c>
      <c r="AB14" s="104" t="str">
        <f>IF(W14="","",IF(ISNUMBER(W14)=FALSE,"Não se aplica",IFERROR(VLOOKUP(W14,Produtos!$A$1:$C$2319,3,FALSE),"Não Cadastrado")))</f>
        <v/>
      </c>
      <c r="AC14" s="104"/>
      <c r="AD14" s="108" t="str">
        <f>IF(Tabela2[[#This Row],[Origem do acidente]] = "Plataforma", "PREENCHER","NA")</f>
        <v>NA</v>
      </c>
      <c r="AE14" s="107" t="str">
        <f>IF(AC14="","", IF(AC14="NC","", IF(AC14="NE","", IF(AC14="NA","",IFERROR(VLOOKUP(AC14,Produtos!$A$1:$C$2319,2,FALSE),"Não Cadastrado")))))</f>
        <v/>
      </c>
      <c r="AF14" s="104"/>
      <c r="AG14" s="104"/>
      <c r="AH14" s="104" t="str">
        <f>IF(AC14="","",IF(ISNUMBER(AC14)=FALSE,"Não se aplica",IFERROR(VLOOKUP(AC14,Produtos!$A$1:$C$2319,3,FALSE),"Não Cadastrado")))</f>
        <v/>
      </c>
      <c r="AI14" s="104"/>
      <c r="AJ14" s="104" t="str">
        <f>VLOOKUP(Tabela2[[#This Row],[SIEMA]],Siema2025,26,FALSE)</f>
        <v>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v>
      </c>
      <c r="AK14" s="107" t="s">
        <v>7190</v>
      </c>
      <c r="AL14" s="107"/>
      <c r="AM14" s="107"/>
      <c r="AN14" s="108" t="str">
        <f>VLOOKUP(Tabela2[[#This Row],[SIEMA]],Siema2025,51,FALSE)</f>
        <v>X</v>
      </c>
      <c r="AO14" s="108" t="str">
        <f>VLOOKUP(Tabela2[[#This Row],[SIEMA]],Siema2025,53,FALSE)</f>
        <v/>
      </c>
      <c r="AP14" s="108" t="str">
        <f>VLOOKUP(Tabela2[[#This Row],[SIEMA]],Siema2025,55,FALSE)</f>
        <v/>
      </c>
      <c r="AQ14" s="108" t="str">
        <f>VLOOKUP(Tabela2[[#This Row],[SIEMA]],Siema2025,57,FALSE)</f>
        <v/>
      </c>
      <c r="AR14" s="108" t="str">
        <f>VLOOKUP(Tabela2[[#This Row],[SIEMA]],Siema2025,59,FALSE)</f>
        <v/>
      </c>
      <c r="AS14" s="108" t="str">
        <f>VLOOKUP(Tabela2[[#This Row],[SIEMA]],Siema2025,61,FALSE)</f>
        <v/>
      </c>
      <c r="AT14" s="108" t="str">
        <f>VLOOKUP(Tabela2[[#This Row],[SIEMA]],Siema2025,63,FALSE)</f>
        <v/>
      </c>
      <c r="AU14" s="108" t="str">
        <f>VLOOKUP(Tabela2[[#This Row],[SIEMA]],Siema2025,65,FALSE)</f>
        <v>X</v>
      </c>
      <c r="AV14" s="108" t="str">
        <f>VLOOKUP(Tabela2[[#This Row],[SIEMA]],Siema2025,67,FALSE)</f>
        <v/>
      </c>
      <c r="AW14" s="108" t="str">
        <f>VLOOKUP(Tabela2[[#This Row],[SIEMA]],Siema2025,69,FALSE)</f>
        <v/>
      </c>
      <c r="AX14" s="108" t="s">
        <v>7183</v>
      </c>
      <c r="AY14" s="108" t="str">
        <f>VLOOKUP(Tabela2[[#This Row],[SIEMA]],Siema2025,73,FALSE)</f>
        <v/>
      </c>
      <c r="AZ14" s="108" t="str">
        <f>VLOOKUP(Tabela2[[#This Row],[SIEMA]],Siema2025,75,FALSE)</f>
        <v/>
      </c>
      <c r="BA14" s="108" t="str">
        <f>VLOOKUP(Tabela2[[#This Row],[SIEMA]],Siema2025,77,FALSE)</f>
        <v/>
      </c>
      <c r="BB14" s="108" t="str">
        <f>VLOOKUP(Tabela2[[#This Row],[SIEMA]],Siema2025,79,FALSE)</f>
        <v/>
      </c>
      <c r="BC14" s="108" t="str">
        <f>IF(Tabela2[[#This Row],[Outro(s) ]] = "X", "PREENCHER","NA")</f>
        <v>NA</v>
      </c>
      <c r="BD14" s="108" t="str">
        <f>VLOOKUP(Tabela2[[#This Row],[SIEMA]],Siema2025,82,FALSE)</f>
        <v/>
      </c>
      <c r="BE14" s="108" t="str">
        <f>VLOOKUP(Tabela2[[#This Row],[SIEMA]],Siema2025,81,FALSE)</f>
        <v/>
      </c>
      <c r="BF14" s="110" t="str">
        <f>VLOOKUP(Tabela2[[#This Row],[SIEMA]],Siema2025,28,FALSE)</f>
        <v>Iconic Lubrificantes S.A.</v>
      </c>
      <c r="BG14" s="110"/>
      <c r="BH14" s="111" t="str">
        <f>VLOOKUP(Tabela2[[#This Row],[SIEMA]],Siema2025,29,FALSE)</f>
        <v>05524572003702</v>
      </c>
      <c r="BI14" s="112" t="str">
        <f>VLOOKUP(Tabela2[[#This Row],[SIEMA]],Siema2025,107,FALSE)</f>
        <v>Não</v>
      </c>
      <c r="BJ14" s="107" t="s">
        <v>7099</v>
      </c>
      <c r="BK14" s="104" t="s">
        <v>2696</v>
      </c>
      <c r="BL14" s="140">
        <v>45764</v>
      </c>
      <c r="BM14" s="108">
        <f ca="1">IF(Tabela2[[#This Row],[Data de atendimento do Ibama (considerar o primeiro documento/ação)]]="",_xlfn.DAYS(TODAY(),J14),_xlfn.DAYS(Tabela2[[#This Row],[Data de atendimento do Ibama (considerar o primeiro documento/ação)]],J14))</f>
        <v>101</v>
      </c>
      <c r="BN14" s="108" t="str">
        <f>IF(Tabela2[[#This Row],[Atendido pelo Ibama ("Não" ou "Sim")]]="Não","Preencher", IF(Tabela2[[#This Row],[Atendido pelo Ibama ("Não" ou "Sim")]]="Sim","NA",""))</f>
        <v>NA</v>
      </c>
      <c r="BO14" s="114" t="s">
        <v>7124</v>
      </c>
      <c r="BP14" s="108" t="s">
        <v>7191</v>
      </c>
      <c r="BQ14" s="106" t="s">
        <v>123</v>
      </c>
      <c r="BR14" s="108" t="str">
        <f>IF(Tabela2[[#This Row],[Equipe do Ibama foi a campo? Houve sobrevoo do Poseidon?]] = "Sim", "PREENCHER","NA")</f>
        <v>NA</v>
      </c>
      <c r="BS14" s="108" t="str">
        <f>IF(Tabela2[[#This Row],[Se sim, foi emitida Ordem de Emergência? (informações vinculada à coluna CK)]] = "Sim", "PREENCHER","NA")</f>
        <v>NA</v>
      </c>
      <c r="BT14" s="108" t="str">
        <f>IF(Tabela2[[#This Row],[Foi elaborado Relatório de Vistoria pelo Ibama? (informações vinculada à coluna CK)]] = "Sim", "PREENCHER","NA")</f>
        <v>NA</v>
      </c>
      <c r="BU14" s="108" t="s">
        <v>123</v>
      </c>
      <c r="BV14" s="108" t="s">
        <v>2696</v>
      </c>
      <c r="BW14" s="108" t="s">
        <v>123</v>
      </c>
      <c r="BX14" s="106" t="s">
        <v>7127</v>
      </c>
      <c r="BY14" s="140"/>
      <c r="BZ14" s="104" t="str">
        <f>IF(Tabela2[[#This Row],[Data do documento de encerramento]]="NA","NA",IF(Tabela2[[#This Row],[Data do documento de encerramento]]="","Pendente de conclusão/ encerramento",_xlfn.DAYS(Tabela2[[#This Row],[Data do documento de encerramento]],J14)))</f>
        <v>Pendente de conclusão/ encerramento</v>
      </c>
      <c r="CA14" s="107" t="s">
        <v>7192</v>
      </c>
      <c r="CB14" s="107"/>
      <c r="CC14" s="115"/>
      <c r="CD14" s="107"/>
      <c r="CE14" s="107"/>
      <c r="CF14" s="107"/>
    </row>
    <row r="15" spans="1:84" ht="30.75">
      <c r="A15" s="169">
        <v>20251854018</v>
      </c>
      <c r="B15" s="170" t="s">
        <v>7193</v>
      </c>
      <c r="C15" s="108" t="s">
        <v>7135</v>
      </c>
      <c r="D15" s="106" t="s">
        <v>637</v>
      </c>
      <c r="E15" s="106" t="s">
        <v>7194</v>
      </c>
      <c r="F15" s="106"/>
      <c r="G15" s="106" t="s">
        <v>7195</v>
      </c>
      <c r="H15" s="106" t="s">
        <v>7196</v>
      </c>
      <c r="I15" s="104" t="str">
        <f>VLOOKUP(Tabela2[[#This Row],[SIEMA]],Siema2025,19,FALSE)</f>
        <v>Campos</v>
      </c>
      <c r="J15" s="105">
        <f>VLOOKUP(Tabela2[[#This Row],[SIEMA]],Siema2025,2,FALSE)</f>
        <v>45663</v>
      </c>
      <c r="K15" s="105" t="str">
        <f>VLOOKUP(Tabela2[[#This Row],[SIEMA]],Siema2025,16,FALSE)</f>
        <v>Segunda</v>
      </c>
      <c r="L15" s="106" t="str">
        <f>IF(Tabela2[[#This Row],[Data]]="","Sem Informação",VLOOKUP(MONTH(Tabela2[[#This Row],[Data]]),'[1]Validação de dados'!$I$1:$J$13,2,0))</f>
        <v>Janeiro</v>
      </c>
      <c r="M15" s="104">
        <f>YEAR(Tabela2[[#This Row],[Data]])</f>
        <v>2025</v>
      </c>
      <c r="N15" s="105" t="str">
        <f>VLOOKUP(Tabela2[[#This Row],[SIEMA]],Siema2025,17,FALSE)</f>
        <v>Vespertino</v>
      </c>
      <c r="O15" s="105" t="str">
        <f>VLOOKUP(Tabela2[[#This Row],[SIEMA]],Siema2025,5,FALSE)</f>
        <v>Plataforma</v>
      </c>
      <c r="P15" s="104" t="str">
        <f>VLOOKUP(Tabela2[[#This Row],[SIEMA]],Siema2025,21,FALSE)</f>
        <v/>
      </c>
      <c r="Q15" s="104">
        <v>1202</v>
      </c>
      <c r="R15" s="104" t="s">
        <v>252</v>
      </c>
      <c r="S15" s="107" t="s">
        <v>252</v>
      </c>
      <c r="T15" t="s">
        <v>312</v>
      </c>
      <c r="U15" s="104" t="str">
        <f>VLOOKUP(Tabela2[[#This Row],[SIEMA]],Siema2025,12,FALSE)</f>
        <v xml:space="preserve"> </v>
      </c>
      <c r="V15" s="104">
        <f>IF(Q15="","",IF(ISNUMBER(Q15)=FALSE,"Não se aplica",IFERROR(VLOOKUP(Q15,Produtos!$A$1:$C$2319,3,FALSE),"Não Cadastrado")))</f>
        <v>3</v>
      </c>
      <c r="W15" s="104" t="str">
        <f>VLOOKUP(Tabela2[[#This Row],[SIEMA]],Siema2025,10,FALSE)</f>
        <v/>
      </c>
      <c r="X15" s="113" t="str">
        <f>IF(Tabela2[[#This Row],[Origem do acidente]] = "Plataforma", "PREENCHER","NA")</f>
        <v>PREENCHER</v>
      </c>
      <c r="Y15" s="109" t="str">
        <f>IF(W15="","", IF(W15="NC","", IF(W15="NE","", IF(W15="NA","",IFERROR(VLOOKUP(W15,Produtos!$A$1:$C$2319,2,FALSE),"Não Cadastrado")))))</f>
        <v/>
      </c>
      <c r="Z15" s="104" t="str">
        <f>VLOOKUP(Tabela2[[#This Row],[SIEMA]],Siema2025,11,FALSE)</f>
        <v xml:space="preserve"> </v>
      </c>
      <c r="AA15" s="104" t="str">
        <f>VLOOKUP(Tabela2[[#This Row],[SIEMA]],Siema2025,12,FALSE)</f>
        <v xml:space="preserve"> </v>
      </c>
      <c r="AB15" s="104" t="str">
        <f>IF(W15="","",IF(ISNUMBER(W15)=FALSE,"Não se aplica",IFERROR(VLOOKUP(W15,Produtos!$A$1:$C$2319,3,FALSE),"Não Cadastrado")))</f>
        <v/>
      </c>
      <c r="AC15" s="104"/>
      <c r="AD15" s="108" t="str">
        <f>IF(Tabela2[[#This Row],[Origem do acidente]] = "Plataforma", "PREENCHER","NA")</f>
        <v>PREENCHER</v>
      </c>
      <c r="AE15" s="107" t="str">
        <f>IF(AC15="","", IF(AC15="NC","", IF(AC15="NE","", IF(AC15="NA","",IFERROR(VLOOKUP(AC15,Produtos!$A$1:$C$2319,2,FALSE),"Não Cadastrado")))))</f>
        <v/>
      </c>
      <c r="AF15" s="104"/>
      <c r="AG15" s="104"/>
      <c r="AH15" s="104" t="str">
        <f>IF(AC15="","",IF(ISNUMBER(AC15)=FALSE,"Não se aplica",IFERROR(VLOOKUP(AC15,Produtos!$A$1:$C$2319,3,FALSE),"Não Cadastrado")))</f>
        <v/>
      </c>
      <c r="AI15" s="104"/>
      <c r="AJ15" s="104" t="str">
        <f>VLOOKUP(Tabela2[[#This Row],[SIEMA]],Siema2025,26,FALSE)</f>
        <v>Encaminhamento da tubulação de dreno da centrífuga inadequado.</v>
      </c>
      <c r="AK15" s="107" t="s">
        <v>7098</v>
      </c>
      <c r="AL15" s="107"/>
      <c r="AM15" s="107"/>
      <c r="AN15" s="108" t="str">
        <f>VLOOKUP(Tabela2[[#This Row],[SIEMA]],Siema2025,51,FALSE)</f>
        <v/>
      </c>
      <c r="AO15" s="108" t="str">
        <f>VLOOKUP(Tabela2[[#This Row],[SIEMA]],Siema2025,53,FALSE)</f>
        <v/>
      </c>
      <c r="AP15" s="108" t="str">
        <f>VLOOKUP(Tabela2[[#This Row],[SIEMA]],Siema2025,55,FALSE)</f>
        <v/>
      </c>
      <c r="AQ15" s="108" t="str">
        <f>VLOOKUP(Tabela2[[#This Row],[SIEMA]],Siema2025,57,FALSE)</f>
        <v/>
      </c>
      <c r="AR15" s="108" t="str">
        <f>VLOOKUP(Tabela2[[#This Row],[SIEMA]],Siema2025,59,FALSE)</f>
        <v/>
      </c>
      <c r="AS15" s="108" t="str">
        <f>VLOOKUP(Tabela2[[#This Row],[SIEMA]],Siema2025,61,FALSE)</f>
        <v>X</v>
      </c>
      <c r="AT15" s="108" t="str">
        <f>VLOOKUP(Tabela2[[#This Row],[SIEMA]],Siema2025,63,FALSE)</f>
        <v/>
      </c>
      <c r="AU15" s="108" t="str">
        <f>VLOOKUP(Tabela2[[#This Row],[SIEMA]],Siema2025,65,FALSE)</f>
        <v/>
      </c>
      <c r="AV15" s="108" t="str">
        <f>VLOOKUP(Tabela2[[#This Row],[SIEMA]],Siema2025,67,FALSE)</f>
        <v/>
      </c>
      <c r="AW15" s="108" t="str">
        <f>VLOOKUP(Tabela2[[#This Row],[SIEMA]],Siema2025,69,FALSE)</f>
        <v/>
      </c>
      <c r="AX15" s="108" t="str">
        <f>VLOOKUP(Tabela2[[#This Row],[SIEMA]],Siema2025,71,FALSE)</f>
        <v/>
      </c>
      <c r="AY15" s="108" t="str">
        <f>VLOOKUP(Tabela2[[#This Row],[SIEMA]],Siema2025,73,FALSE)</f>
        <v/>
      </c>
      <c r="AZ15" s="108" t="str">
        <f>VLOOKUP(Tabela2[[#This Row],[SIEMA]],Siema2025,75,FALSE)</f>
        <v/>
      </c>
      <c r="BA15" s="108" t="str">
        <f>VLOOKUP(Tabela2[[#This Row],[SIEMA]],Siema2025,77,FALSE)</f>
        <v/>
      </c>
      <c r="BB15" s="108" t="str">
        <f>VLOOKUP(Tabela2[[#This Row],[SIEMA]],Siema2025,79,FALSE)</f>
        <v/>
      </c>
      <c r="BC15" s="108" t="str">
        <f>IF(Tabela2[[#This Row],[Outro(s) ]] = "X", "PREENCHER","NA")</f>
        <v>NA</v>
      </c>
      <c r="BD15" s="108" t="str">
        <f>VLOOKUP(Tabela2[[#This Row],[SIEMA]],Siema2025,82,FALSE)</f>
        <v/>
      </c>
      <c r="BE15" s="108" t="str">
        <f>VLOOKUP(Tabela2[[#This Row],[SIEMA]],Siema2025,81,FALSE)</f>
        <v/>
      </c>
      <c r="BF15" s="110" t="str">
        <f>VLOOKUP(Tabela2[[#This Row],[SIEMA]],Siema2025,28,FALSE)</f>
        <v>Petrobras</v>
      </c>
      <c r="BG15" s="110"/>
      <c r="BH15" s="111" t="str">
        <f>VLOOKUP(Tabela2[[#This Row],[SIEMA]],Siema2025,29,FALSE)</f>
        <v>33000167100750</v>
      </c>
      <c r="BI15" s="112" t="str">
        <f>VLOOKUP(Tabela2[[#This Row],[SIEMA]],Siema2025,107,FALSE)</f>
        <v>Não</v>
      </c>
      <c r="BJ15" s="107" t="s">
        <v>7099</v>
      </c>
      <c r="BK15" s="104" t="s">
        <v>2696</v>
      </c>
      <c r="BL15" s="140">
        <v>45691</v>
      </c>
      <c r="BM15" s="108">
        <f ca="1">IF(Tabela2[[#This Row],[Data de atendimento do Ibama (considerar o primeiro documento/ação)]]="",_xlfn.DAYS(TODAY(),J15),_xlfn.DAYS(Tabela2[[#This Row],[Data de atendimento do Ibama (considerar o primeiro documento/ação)]],J15))</f>
        <v>28</v>
      </c>
      <c r="BN15" s="108" t="str">
        <f>IF(Tabela2[[#This Row],[Atendido pelo Ibama ("Não" ou "Sim")]]="Não","Preencher", IF(Tabela2[[#This Row],[Atendido pelo Ibama ("Não" ou "Sim")]]="Sim","NA",""))</f>
        <v>NA</v>
      </c>
      <c r="BO15" s="114" t="s">
        <v>7138</v>
      </c>
      <c r="BP15" s="108" t="str">
        <f>IF(Tabela2[[#This Row],[Forma de atendimento (primeiro documento/ação)]]= "Outros (especificar)", "PREENCHER","NA")</f>
        <v>NA</v>
      </c>
      <c r="BQ15" s="106" t="s">
        <v>123</v>
      </c>
      <c r="BR15" s="108" t="str">
        <f>IF(Tabela2[[#This Row],[Equipe do Ibama foi a campo? Houve sobrevoo do Poseidon?]] = "Sim", "PREENCHER","NA")</f>
        <v>NA</v>
      </c>
      <c r="BS15" s="108" t="str">
        <f>IF(Tabela2[[#This Row],[Se sim, foi emitida Ordem de Emergência? (informações vinculada à coluna CK)]] = "Sim", "PREENCHER","NA")</f>
        <v>NA</v>
      </c>
      <c r="BT15" s="108" t="str">
        <f>IF(Tabela2[[#This Row],[Foi elaborado Relatório de Vistoria pelo Ibama? (informações vinculada à coluna CK)]] = "Sim", "PREENCHER","NA")</f>
        <v>NA</v>
      </c>
      <c r="BU15" s="108" t="s">
        <v>2696</v>
      </c>
      <c r="BV15" s="108" t="s">
        <v>123</v>
      </c>
      <c r="BW15" s="108" t="s">
        <v>2696</v>
      </c>
      <c r="BX15" s="106" t="s">
        <v>7102</v>
      </c>
      <c r="BY15" s="140">
        <v>46017</v>
      </c>
      <c r="BZ15" s="104">
        <f>IF(Tabela2[[#This Row],[Data do documento de encerramento]]="NA","NA",IF(Tabela2[[#This Row],[Data do documento de encerramento]]="","Pendente de conclusão/ encerramento",_xlfn.DAYS(Tabela2[[#This Row],[Data do documento de encerramento]],J15)))</f>
        <v>354</v>
      </c>
      <c r="CA15" s="107"/>
      <c r="CB15" s="107"/>
      <c r="CC15" s="115" t="s">
        <v>7197</v>
      </c>
      <c r="CD15" s="107" t="s">
        <v>123</v>
      </c>
      <c r="CE15" s="107" t="s">
        <v>2696</v>
      </c>
      <c r="CF15" s="107" t="s">
        <v>7167</v>
      </c>
    </row>
    <row r="16" spans="1:84" ht="30.75">
      <c r="A16" s="169">
        <v>20251914447</v>
      </c>
      <c r="B16" s="170" t="s">
        <v>7198</v>
      </c>
      <c r="C16" s="108" t="s">
        <v>7135</v>
      </c>
      <c r="D16" s="106" t="s">
        <v>637</v>
      </c>
      <c r="E16" s="106" t="s">
        <v>7199</v>
      </c>
      <c r="F16" s="106"/>
      <c r="G16" s="106" t="s">
        <v>7200</v>
      </c>
      <c r="H16" s="106" t="s">
        <v>7201</v>
      </c>
      <c r="I16" s="104" t="str">
        <f>VLOOKUP(Tabela2[[#This Row],[SIEMA]],Siema2025,19,FALSE)</f>
        <v>Campos</v>
      </c>
      <c r="J16" s="105">
        <f>VLOOKUP(Tabela2[[#This Row],[SIEMA]],Siema2025,2,FALSE)</f>
        <v>45663</v>
      </c>
      <c r="K16" s="105" t="str">
        <f>VLOOKUP(Tabela2[[#This Row],[SIEMA]],Siema2025,16,FALSE)</f>
        <v>Segunda</v>
      </c>
      <c r="L16" s="106" t="str">
        <f>IF(Tabela2[[#This Row],[Data]]="","Sem Informação",VLOOKUP(MONTH(Tabela2[[#This Row],[Data]]),'[1]Validação de dados'!$I$1:$J$13,2,0))</f>
        <v>Janeiro</v>
      </c>
      <c r="M16" s="104">
        <f>YEAR(Tabela2[[#This Row],[Data]])</f>
        <v>2025</v>
      </c>
      <c r="N16" s="105" t="str">
        <f>VLOOKUP(Tabela2[[#This Row],[SIEMA]],Siema2025,17,FALSE)</f>
        <v>Noturno</v>
      </c>
      <c r="O16" s="105" t="s">
        <v>111</v>
      </c>
      <c r="P16" s="104" t="str">
        <f>VLOOKUP(Tabela2[[#This Row],[SIEMA]],Siema2025,21,FALSE)</f>
        <v>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v>
      </c>
      <c r="Q16" s="104" t="s">
        <v>7094</v>
      </c>
      <c r="R16" t="s">
        <v>7202</v>
      </c>
      <c r="S16" s="104" t="s">
        <v>7147</v>
      </c>
      <c r="T16" t="s">
        <v>7203</v>
      </c>
      <c r="U16" s="104" t="s">
        <v>7111</v>
      </c>
      <c r="V16" s="104" t="s">
        <v>637</v>
      </c>
      <c r="W16" s="104"/>
      <c r="X16" s="113" t="str">
        <f>IF(Tabela2[[#This Row],[Origem do acidente]] = "Plataforma", "PREENCHER","NA")</f>
        <v>PREENCHER</v>
      </c>
      <c r="Y16" s="109" t="str">
        <f>IF(W16="","", IF(W16="NC","", IF(W16="NE","", IF(W16="NA","",IFERROR(VLOOKUP(W16,Produtos!$A$1:$C$2319,2,FALSE),"Não Cadastrado")))))</f>
        <v/>
      </c>
      <c r="Z16" s="104"/>
      <c r="AA16" s="104" t="str">
        <f>VLOOKUP(Tabela2[[#This Row],[SIEMA]],Siema2025,12,FALSE)</f>
        <v>M3; M3</v>
      </c>
      <c r="AB16" s="104" t="str">
        <f>IF(W16="","",IF(ISNUMBER(W16)=FALSE,"Não se aplica",IFERROR(VLOOKUP(W16,Produtos!$A$1:$C$2319,3,FALSE),"Não Cadastrado")))</f>
        <v/>
      </c>
      <c r="AC16" s="104"/>
      <c r="AD16" s="108" t="str">
        <f>IF(Tabela2[[#This Row],[Origem do acidente]] = "Plataforma", "PREENCHER","NA")</f>
        <v>PREENCHER</v>
      </c>
      <c r="AE16" s="107" t="str">
        <f>IF(AC16="","", IF(AC16="NC","", IF(AC16="NE","", IF(AC16="NA","",IFERROR(VLOOKUP(AC16,Produtos!$A$1:$C$2319,2,FALSE),"Não Cadastrado")))))</f>
        <v/>
      </c>
      <c r="AF16" s="104"/>
      <c r="AG16" s="104"/>
      <c r="AH16" s="104" t="str">
        <f>IF(AC16="","",IF(ISNUMBER(AC16)=FALSE,"Não se aplica",IFERROR(VLOOKUP(AC16,Produtos!$A$1:$C$2319,3,FALSE),"Não Cadastrado")))</f>
        <v/>
      </c>
      <c r="AI16" s="104"/>
      <c r="AJ16" s="104" t="str">
        <f>VLOOKUP(Tabela2[[#This Row],[SIEMA]],Siema2025,26,FALSE)</f>
        <v>Vazamento em uma shuttle valve.</v>
      </c>
      <c r="AK16" s="107" t="s">
        <v>6834</v>
      </c>
      <c r="AL16" s="107"/>
      <c r="AM16" s="107"/>
      <c r="AN16" s="108" t="str">
        <f>VLOOKUP(Tabela2[[#This Row],[SIEMA]],Siema2025,51,FALSE)</f>
        <v/>
      </c>
      <c r="AO16" s="108" t="str">
        <f>VLOOKUP(Tabela2[[#This Row],[SIEMA]],Siema2025,53,FALSE)</f>
        <v/>
      </c>
      <c r="AP16" s="108" t="str">
        <f>VLOOKUP(Tabela2[[#This Row],[SIEMA]],Siema2025,55,FALSE)</f>
        <v/>
      </c>
      <c r="AQ16" s="108" t="str">
        <f>VLOOKUP(Tabela2[[#This Row],[SIEMA]],Siema2025,57,FALSE)</f>
        <v/>
      </c>
      <c r="AR16" s="108" t="str">
        <f>VLOOKUP(Tabela2[[#This Row],[SIEMA]],Siema2025,59,FALSE)</f>
        <v/>
      </c>
      <c r="AS16" s="108" t="str">
        <f>VLOOKUP(Tabela2[[#This Row],[SIEMA]],Siema2025,61,FALSE)</f>
        <v>X</v>
      </c>
      <c r="AT16" s="108" t="str">
        <f>VLOOKUP(Tabela2[[#This Row],[SIEMA]],Siema2025,63,FALSE)</f>
        <v/>
      </c>
      <c r="AU16" s="108" t="str">
        <f>VLOOKUP(Tabela2[[#This Row],[SIEMA]],Siema2025,65,FALSE)</f>
        <v/>
      </c>
      <c r="AV16" s="108" t="str">
        <f>VLOOKUP(Tabela2[[#This Row],[SIEMA]],Siema2025,67,FALSE)</f>
        <v/>
      </c>
      <c r="AW16" s="108" t="str">
        <f>VLOOKUP(Tabela2[[#This Row],[SIEMA]],Siema2025,69,FALSE)</f>
        <v/>
      </c>
      <c r="AX16" s="108" t="str">
        <f>VLOOKUP(Tabela2[[#This Row],[SIEMA]],Siema2025,71,FALSE)</f>
        <v/>
      </c>
      <c r="AY16" s="108" t="str">
        <f>VLOOKUP(Tabela2[[#This Row],[SIEMA]],Siema2025,73,FALSE)</f>
        <v/>
      </c>
      <c r="AZ16" s="108" t="str">
        <f>VLOOKUP(Tabela2[[#This Row],[SIEMA]],Siema2025,75,FALSE)</f>
        <v/>
      </c>
      <c r="BA16" s="108" t="str">
        <f>VLOOKUP(Tabela2[[#This Row],[SIEMA]],Siema2025,77,FALSE)</f>
        <v/>
      </c>
      <c r="BB16" s="108" t="str">
        <f>VLOOKUP(Tabela2[[#This Row],[SIEMA]],Siema2025,79,FALSE)</f>
        <v/>
      </c>
      <c r="BC16" s="108" t="str">
        <f>IF(Tabela2[[#This Row],[Outro(s) ]] = "X", "PREENCHER","NA")</f>
        <v>NA</v>
      </c>
      <c r="BD16" s="108" t="str">
        <f>VLOOKUP(Tabela2[[#This Row],[SIEMA]],Siema2025,82,FALSE)</f>
        <v/>
      </c>
      <c r="BE16" s="108" t="str">
        <f>VLOOKUP(Tabela2[[#This Row],[SIEMA]],Siema2025,81,FALSE)</f>
        <v/>
      </c>
      <c r="BF16" s="110" t="str">
        <f>VLOOKUP(Tabela2[[#This Row],[SIEMA]],Siema2025,28,FALSE)</f>
        <v>Petrobras</v>
      </c>
      <c r="BG16" s="110"/>
      <c r="BH16" s="111" t="str">
        <f>VLOOKUP(Tabela2[[#This Row],[SIEMA]],Siema2025,29,FALSE)</f>
        <v>33000167100750</v>
      </c>
      <c r="BI16" s="112" t="str">
        <f>VLOOKUP(Tabela2[[#This Row],[SIEMA]],Siema2025,107,FALSE)</f>
        <v>Não</v>
      </c>
      <c r="BJ16" s="107" t="s">
        <v>7099</v>
      </c>
      <c r="BK16" s="104" t="s">
        <v>2696</v>
      </c>
      <c r="BL16" s="140">
        <v>45741</v>
      </c>
      <c r="BM16" s="108">
        <f ca="1">IF(Tabela2[[#This Row],[Data de atendimento do Ibama (considerar o primeiro documento/ação)]]="",_xlfn.DAYS(TODAY(),J16),_xlfn.DAYS(Tabela2[[#This Row],[Data de atendimento do Ibama (considerar o primeiro documento/ação)]],J16))</f>
        <v>78</v>
      </c>
      <c r="BN16" s="108" t="str">
        <f>IF(Tabela2[[#This Row],[Atendido pelo Ibama ("Não" ou "Sim")]]="Não","Preencher", IF(Tabela2[[#This Row],[Atendido pelo Ibama ("Não" ou "Sim")]]="Sim","NA",""))</f>
        <v>NA</v>
      </c>
      <c r="BO16" s="114" t="s">
        <v>7138</v>
      </c>
      <c r="BP16" s="108" t="str">
        <f>IF(Tabela2[[#This Row],[Forma de atendimento (primeiro documento/ação)]]= "Outros (especificar)", "PREENCHER","NA")</f>
        <v>NA</v>
      </c>
      <c r="BQ16" s="106" t="s">
        <v>123</v>
      </c>
      <c r="BR16" s="108" t="str">
        <f>IF(Tabela2[[#This Row],[Equipe do Ibama foi a campo? Houve sobrevoo do Poseidon?]] = "Sim", "PREENCHER","NA")</f>
        <v>NA</v>
      </c>
      <c r="BS16" s="108" t="str">
        <f>IF(Tabela2[[#This Row],[Se sim, foi emitida Ordem de Emergência? (informações vinculada à coluna CK)]] = "Sim", "PREENCHER","NA")</f>
        <v>NA</v>
      </c>
      <c r="BT16" s="108" t="s">
        <v>7101</v>
      </c>
      <c r="BU16" s="108" t="s">
        <v>2696</v>
      </c>
      <c r="BV16" s="108" t="s">
        <v>123</v>
      </c>
      <c r="BW16" s="108" t="s">
        <v>2696</v>
      </c>
      <c r="BX16" s="106" t="s">
        <v>7102</v>
      </c>
      <c r="BY16" s="140">
        <v>46017</v>
      </c>
      <c r="BZ16" s="104">
        <f>IF(Tabela2[[#This Row],[Data do documento de encerramento]]="NA","NA",IF(Tabela2[[#This Row],[Data do documento de encerramento]]="","Pendente de conclusão/ encerramento",_xlfn.DAYS(Tabela2[[#This Row],[Data do documento de encerramento]],J16)))</f>
        <v>354</v>
      </c>
      <c r="CA16" s="107"/>
      <c r="CB16" s="107"/>
      <c r="CC16" s="115" t="s">
        <v>7204</v>
      </c>
      <c r="CD16" s="107" t="s">
        <v>123</v>
      </c>
      <c r="CE16" s="107" t="s">
        <v>123</v>
      </c>
      <c r="CF16" s="107" t="s">
        <v>7149</v>
      </c>
    </row>
    <row r="17" spans="1:84" ht="45.75" hidden="1">
      <c r="A17" s="169">
        <v>202511621617</v>
      </c>
      <c r="B17" s="171" t="s">
        <v>7205</v>
      </c>
      <c r="C17" s="108" t="str">
        <f>VLOOKUP(Tabela2[[#This Row],[SIEMA]],Siema2025,4,FALSE)</f>
        <v xml:space="preserve"> MG</v>
      </c>
      <c r="D17" s="106" t="str">
        <f>VLOOKUP(Tabela2[[#This Row],[SIEMA]],Siema2025,3,FALSE)</f>
        <v xml:space="preserve">Paracatu </v>
      </c>
      <c r="E17" s="106" t="str">
        <f>VLOOKUP(Tabela2[[#This Row],[SIEMA]],Siema2025,20,FALSE)</f>
        <v>Fazenda Ambrósio</v>
      </c>
      <c r="F17" s="106"/>
      <c r="G17" s="106" t="s">
        <v>7206</v>
      </c>
      <c r="H17" s="106" t="s">
        <v>7207</v>
      </c>
      <c r="I17" s="104" t="s">
        <v>7114</v>
      </c>
      <c r="J17" s="105">
        <f>VLOOKUP(Tabela2[[#This Row],[SIEMA]],Siema2025,2,FALSE)</f>
        <v>45663</v>
      </c>
      <c r="K17" s="105" t="str">
        <f>VLOOKUP(Tabela2[[#This Row],[SIEMA]],Siema2025,16,FALSE)</f>
        <v>Segunda</v>
      </c>
      <c r="L17" s="106" t="str">
        <f>IF(Tabela2[[#This Row],[Data]]="","Sem Informação",VLOOKUP(MONTH(Tabela2[[#This Row],[Data]]),'[1]Validação de dados'!$I$1:$J$13,2,0))</f>
        <v>Janeiro</v>
      </c>
      <c r="M17" s="104">
        <f>YEAR(Tabela2[[#This Row],[Data]])</f>
        <v>2025</v>
      </c>
      <c r="N17" s="105" t="str">
        <f>VLOOKUP(Tabela2[[#This Row],[SIEMA]],Siema2025,17,FALSE)</f>
        <v>Madrugada</v>
      </c>
      <c r="O17" s="105" t="str">
        <f>VLOOKUP(Tabela2[[#This Row],[SIEMA]],Siema2025,5,FALSE)</f>
        <v>Outro(s)</v>
      </c>
      <c r="P17" s="104" t="str">
        <f>VLOOKUP(Tabela2[[#This Row],[SIEMA]],Siema2025,21,FALSE)</f>
        <v>Zona rural de Paracatu/MG.
Processo Sei! 02001.001563/2025-05.</v>
      </c>
      <c r="Q17" s="104" t="s">
        <v>7127</v>
      </c>
      <c r="R17" s="104" t="str">
        <f>VLOOKUP(Tabela2[[#This Row],[SIEMA]],Siema2025,10,FALSE)</f>
        <v>Dejeitos de bovinos</v>
      </c>
      <c r="S17" s="107" t="s">
        <v>7208</v>
      </c>
      <c r="T17" s="104" t="str">
        <f>VLOOKUP(Tabela2[[#This Row],[SIEMA]],Siema2025,11,FALSE)</f>
        <v/>
      </c>
      <c r="U17" s="104" t="str">
        <f>VLOOKUP(Tabela2[[#This Row],[SIEMA]],Siema2025,12,FALSE)</f>
        <v/>
      </c>
      <c r="V17" s="104" t="str">
        <f>IF(Q17="","",IF(ISNUMBER(Q17)=FALSE,"Não se aplica",IFERROR(VLOOKUP(Q17,Produtos!$A$1:$C$2319,3,FALSE),"Não Cadastrado")))</f>
        <v>Não se aplica</v>
      </c>
      <c r="W17" s="104"/>
      <c r="X17" s="113" t="str">
        <f>IF(Tabela2[[#This Row],[Origem do acidente]] = "Plataforma", "PREENCHER","NA")</f>
        <v>NA</v>
      </c>
      <c r="Y17" s="109" t="str">
        <f>IF(W17="","", IF(W17="NC","", IF(W17="NE","", IF(W17="NA","",IFERROR(VLOOKUP(W17,Produtos!$A$1:$C$2319,2,FALSE),"Não Cadastrado")))))</f>
        <v/>
      </c>
      <c r="Z17" s="104" t="str">
        <f>VLOOKUP(Tabela2[[#This Row],[SIEMA]],Siema2025,11,FALSE)</f>
        <v/>
      </c>
      <c r="AA17" s="104" t="str">
        <f>VLOOKUP(Tabela2[[#This Row],[SIEMA]],Siema2025,12,FALSE)</f>
        <v/>
      </c>
      <c r="AB17" s="104" t="str">
        <f>IF(W17="","",IF(ISNUMBER(W17)=FALSE,"Não se aplica",IFERROR(VLOOKUP(W17,Produtos!$A$1:$C$2319,3,FALSE),"Não Cadastrado")))</f>
        <v/>
      </c>
      <c r="AC17" s="104"/>
      <c r="AD17" s="108" t="str">
        <f>IF(Tabela2[[#This Row],[Origem do acidente]] = "Plataforma", "PREENCHER","NA")</f>
        <v>NA</v>
      </c>
      <c r="AE17" s="107" t="str">
        <f>IF(AC17="","", IF(AC17="NC","", IF(AC17="NE","", IF(AC17="NA","",IFERROR(VLOOKUP(AC17,Produtos!$A$1:$C$2319,2,FALSE),"Não Cadastrado")))))</f>
        <v/>
      </c>
      <c r="AF17" s="104"/>
      <c r="AG17" s="104"/>
      <c r="AH17" s="104" t="str">
        <f>IF(AC17="","",IF(ISNUMBER(AC17)=FALSE,"Não se aplica",IFERROR(VLOOKUP(AC17,Produtos!$A$1:$C$2319,3,FALSE),"Não Cadastrado")))</f>
        <v/>
      </c>
      <c r="AI17" s="104"/>
      <c r="AJ17" s="104" t="str">
        <f>VLOOKUP(Tabela2[[#This Row],[SIEMA]],Siema2025,26,FALSE)</f>
        <v>O rompimento das baias pode ter sido causado pelas fortes chuvas que ocorreram na região.</v>
      </c>
      <c r="AK17" s="107" t="s">
        <v>7098</v>
      </c>
      <c r="AL17" s="107"/>
      <c r="AM17" s="107"/>
      <c r="AN17" s="108" t="str">
        <f>VLOOKUP(Tabela2[[#This Row],[SIEMA]],Siema2025,51,FALSE)</f>
        <v/>
      </c>
      <c r="AO17" s="108" t="str">
        <f>VLOOKUP(Tabela2[[#This Row],[SIEMA]],Siema2025,53,FALSE)</f>
        <v/>
      </c>
      <c r="AP17" s="108" t="str">
        <f>VLOOKUP(Tabela2[[#This Row],[SIEMA]],Siema2025,55,FALSE)</f>
        <v/>
      </c>
      <c r="AQ17" s="108" t="str">
        <f>VLOOKUP(Tabela2[[#This Row],[SIEMA]],Siema2025,57,FALSE)</f>
        <v>X</v>
      </c>
      <c r="AR17" s="108" t="str">
        <f>VLOOKUP(Tabela2[[#This Row],[SIEMA]],Siema2025,59,FALSE)</f>
        <v/>
      </c>
      <c r="AS17" s="108" t="str">
        <f>VLOOKUP(Tabela2[[#This Row],[SIEMA]],Siema2025,61,FALSE)</f>
        <v/>
      </c>
      <c r="AT17" s="108" t="str">
        <f>VLOOKUP(Tabela2[[#This Row],[SIEMA]],Siema2025,63,FALSE)</f>
        <v/>
      </c>
      <c r="AU17" s="108" t="str">
        <f>VLOOKUP(Tabela2[[#This Row],[SIEMA]],Siema2025,65,FALSE)</f>
        <v/>
      </c>
      <c r="AV17" s="108" t="str">
        <f>VLOOKUP(Tabela2[[#This Row],[SIEMA]],Siema2025,67,FALSE)</f>
        <v/>
      </c>
      <c r="AW17" s="108" t="str">
        <f>VLOOKUP(Tabela2[[#This Row],[SIEMA]],Siema2025,69,FALSE)</f>
        <v/>
      </c>
      <c r="AX17" s="108" t="str">
        <f>VLOOKUP(Tabela2[[#This Row],[SIEMA]],Siema2025,71,FALSE)</f>
        <v/>
      </c>
      <c r="AY17" s="108" t="str">
        <f>VLOOKUP(Tabela2[[#This Row],[SIEMA]],Siema2025,73,FALSE)</f>
        <v/>
      </c>
      <c r="AZ17" s="108" t="str">
        <f>VLOOKUP(Tabela2[[#This Row],[SIEMA]],Siema2025,75,FALSE)</f>
        <v/>
      </c>
      <c r="BA17" s="108" t="str">
        <f>VLOOKUP(Tabela2[[#This Row],[SIEMA]],Siema2025,77,FALSE)</f>
        <v/>
      </c>
      <c r="BB17" s="108" t="str">
        <f>VLOOKUP(Tabela2[[#This Row],[SIEMA]],Siema2025,79,FALSE)</f>
        <v/>
      </c>
      <c r="BC17" s="108" t="str">
        <f>IF(Tabela2[[#This Row],[Outro(s) ]] = "X", "PREENCHER","NA")</f>
        <v>NA</v>
      </c>
      <c r="BD17" s="108" t="str">
        <f>VLOOKUP(Tabela2[[#This Row],[SIEMA]],Siema2025,82,FALSE)</f>
        <v/>
      </c>
      <c r="BE17" s="108" t="str">
        <f>VLOOKUP(Tabela2[[#This Row],[SIEMA]],Siema2025,81,FALSE)</f>
        <v/>
      </c>
      <c r="BF17" s="110" t="str">
        <f>VLOOKUP(Tabela2[[#This Row],[SIEMA]],Siema2025,28,FALSE)</f>
        <v>Fazenda Ambrósio</v>
      </c>
      <c r="BG17" s="110"/>
      <c r="BH17" s="111" t="str">
        <f>VLOOKUP(Tabela2[[#This Row],[SIEMA]],Siema2025,29,FALSE)</f>
        <v/>
      </c>
      <c r="BI17" s="112" t="str">
        <f>VLOOKUP(Tabela2[[#This Row],[SIEMA]],Siema2025,107,FALSE)</f>
        <v>Não</v>
      </c>
      <c r="BJ17" s="107" t="s">
        <v>7113</v>
      </c>
      <c r="BK17" s="104" t="s">
        <v>2696</v>
      </c>
      <c r="BL17" s="140">
        <v>45834</v>
      </c>
      <c r="BM17" s="108">
        <f ca="1">IF(Tabela2[[#This Row],[Data de atendimento do Ibama (considerar o primeiro documento/ação)]]="",_xlfn.DAYS(TODAY(),J17),_xlfn.DAYS(Tabela2[[#This Row],[Data de atendimento do Ibama (considerar o primeiro documento/ação)]],J17))</f>
        <v>171</v>
      </c>
      <c r="BN17" s="108" t="str">
        <f>IF(Tabela2[[#This Row],[Atendido pelo Ibama ("Não" ou "Sim")]]="Não","Preencher", IF(Tabela2[[#This Row],[Atendido pelo Ibama ("Não" ou "Sim")]]="Sim","NA",""))</f>
        <v>NA</v>
      </c>
      <c r="BO17" s="114" t="s">
        <v>7184</v>
      </c>
      <c r="BP17" s="108" t="str">
        <f>IF(Tabela2[[#This Row],[Forma de atendimento (primeiro documento/ação)]]= "Outros (especificar)", "PREENCHER","NA")</f>
        <v>NA</v>
      </c>
      <c r="BQ17" s="106" t="s">
        <v>123</v>
      </c>
      <c r="BR17" s="108" t="str">
        <f>IF(Tabela2[[#This Row],[Equipe do Ibama foi a campo? Houve sobrevoo do Poseidon?]] = "Sim", "PREENCHER","NA")</f>
        <v>NA</v>
      </c>
      <c r="BS17" s="108" t="str">
        <f>IF(Tabela2[[#This Row],[Se sim, foi emitida Ordem de Emergência? (informações vinculada à coluna CK)]] = "Sim", "PREENCHER","NA")</f>
        <v>NA</v>
      </c>
      <c r="BT17" s="108" t="s">
        <v>7126</v>
      </c>
      <c r="BU17" s="108" t="s">
        <v>2696</v>
      </c>
      <c r="BV17" s="108" t="s">
        <v>123</v>
      </c>
      <c r="BW17" s="108" t="s">
        <v>2696</v>
      </c>
      <c r="BX17" s="106" t="s">
        <v>7116</v>
      </c>
      <c r="BY17" s="140">
        <v>45898</v>
      </c>
      <c r="BZ17" s="104">
        <f>IF(Tabela2[[#This Row],[Data do documento de encerramento]]="NA","NA",IF(Tabela2[[#This Row],[Data do documento de encerramento]]="","Pendente de conclusão/ encerramento",_xlfn.DAYS(Tabela2[[#This Row],[Data do documento de encerramento]],J17)))</f>
        <v>235</v>
      </c>
      <c r="CA17" s="107"/>
      <c r="CB17" s="107"/>
      <c r="CC17" s="107"/>
      <c r="CD17" s="107"/>
      <c r="CE17" s="107"/>
      <c r="CF17" s="107"/>
    </row>
    <row r="18" spans="1:84" hidden="1">
      <c r="A18" s="169">
        <v>202512736016</v>
      </c>
      <c r="B18" s="170" t="s">
        <v>7209</v>
      </c>
      <c r="C18" s="108" t="str">
        <f>VLOOKUP(Tabela2[[#This Row],[SIEMA]],Siema2025,4,FALSE)</f>
        <v xml:space="preserve"> RN</v>
      </c>
      <c r="D18" s="106" t="str">
        <f>VLOOKUP(Tabela2[[#This Row],[SIEMA]],Siema2025,3,FALSE)</f>
        <v xml:space="preserve">Triunfo Potiguar </v>
      </c>
      <c r="E18" s="106" t="str">
        <f>VLOOKUP(Tabela2[[#This Row],[SIEMA]],Siema2025,20,FALSE)</f>
        <v>Linha de Injeção 6"x150 da Estação Coletora de Baixa do Algodão no Campo Baixa do Algodão.</v>
      </c>
      <c r="F18" s="106"/>
      <c r="G18" s="172" t="s">
        <v>7210</v>
      </c>
      <c r="H18" s="172" t="s">
        <v>7211</v>
      </c>
      <c r="I18" s="104" t="s">
        <v>931</v>
      </c>
      <c r="J18" s="105">
        <f>VLOOKUP(Tabela2[[#This Row],[SIEMA]],Siema2025,2,FALSE)</f>
        <v>45663</v>
      </c>
      <c r="K18" s="105" t="str">
        <f>VLOOKUP(Tabela2[[#This Row],[SIEMA]],Siema2025,16,FALSE)</f>
        <v>Segunda</v>
      </c>
      <c r="L18" s="106" t="str">
        <f>IF(Tabela2[[#This Row],[Data]]="","Sem Informação",VLOOKUP(MONTH(Tabela2[[#This Row],[Data]]),'[1]Validação de dados'!$I$1:$J$13,2,0))</f>
        <v>Janeiro</v>
      </c>
      <c r="M18" s="104">
        <f>YEAR(Tabela2[[#This Row],[Data]])</f>
        <v>2025</v>
      </c>
      <c r="N18" s="105" t="str">
        <f>VLOOKUP(Tabela2[[#This Row],[SIEMA]],Siema2025,17,FALSE)</f>
        <v>Matutino</v>
      </c>
      <c r="O18" s="105" t="s">
        <v>145</v>
      </c>
      <c r="P18" s="104" t="str">
        <f>VLOOKUP(Tabela2[[#This Row],[SIEMA]],Siema2025,21,FALSE)</f>
        <v>Descarga significante de água de injeção
Perda de contenção primária significante de água de injeção</v>
      </c>
      <c r="Q18" s="104" t="s">
        <v>7094</v>
      </c>
      <c r="R18" s="104" t="str">
        <f>VLOOKUP(Tabela2[[#This Row],[SIEMA]],Siema2025,10,FALSE)</f>
        <v>Água de injeção</v>
      </c>
      <c r="S18" s="107" t="str">
        <f>IF(Q18="","", IF(Q18="NC","", IF(Q18="NE","", IF(Q18="NA","",IFERROR(VLOOKUP(Q18,Produtos!$A$1:$C$2319,2,FALSE),"Não Cadastrado")))))</f>
        <v/>
      </c>
      <c r="T18" s="104" t="str">
        <f>VLOOKUP(Tabela2[[#This Row],[SIEMA]],Siema2025,11,FALSE)</f>
        <v>0.24</v>
      </c>
      <c r="U18" s="104" t="str">
        <f>VLOOKUP(Tabela2[[#This Row],[SIEMA]],Siema2025,12,FALSE)</f>
        <v>M3</v>
      </c>
      <c r="V18" s="104" t="str">
        <f>IF(Q18="","",IF(ISNUMBER(Q18)=FALSE,"Não se aplica",IFERROR(VLOOKUP(Q18,Produtos!$A$1:$C$2319,3,FALSE),"Não Cadastrado")))</f>
        <v>Não se aplica</v>
      </c>
      <c r="W18" s="104" t="str">
        <f>VLOOKUP(Tabela2[[#This Row],[SIEMA]],Siema2025,10,FALSE)</f>
        <v>Água de injeção</v>
      </c>
      <c r="X18" s="113" t="str">
        <f>IF(Tabela2[[#This Row],[Origem do acidente]] = "Plataforma", "PREENCHER","NA")</f>
        <v>NA</v>
      </c>
      <c r="Y18" s="109" t="str">
        <f>IF(W18="","", IF(W18="NC","", IF(W18="NE","", IF(W18="NA","",IFERROR(VLOOKUP(W18,Produtos!$A$1:$C$2319,2,FALSE),"Não Cadastrado")))))</f>
        <v>Não Cadastrado</v>
      </c>
      <c r="Z18" s="104" t="str">
        <f>VLOOKUP(Tabela2[[#This Row],[SIEMA]],Siema2025,11,FALSE)</f>
        <v>0.24</v>
      </c>
      <c r="AA18" s="104" t="str">
        <f>VLOOKUP(Tabela2[[#This Row],[SIEMA]],Siema2025,12,FALSE)</f>
        <v>M3</v>
      </c>
      <c r="AB18" s="104" t="str">
        <f>IF(W18="","",IF(ISNUMBER(W18)=FALSE,"Não se aplica",IFERROR(VLOOKUP(W18,Produtos!$A$1:$C$2319,3,FALSE),"Não Cadastrado")))</f>
        <v>Não se aplica</v>
      </c>
      <c r="AC18" s="104"/>
      <c r="AD18" s="108" t="str">
        <f>IF(Tabela2[[#This Row],[Origem do acidente]] = "Plataforma", "PREENCHER","NA")</f>
        <v>NA</v>
      </c>
      <c r="AE18" s="107" t="str">
        <f>IF(AC18="","", IF(AC18="NC","", IF(AC18="NE","", IF(AC18="NA","",IFERROR(VLOOKUP(AC18,Produtos!$A$1:$C$2319,2,FALSE),"Não Cadastrado")))))</f>
        <v/>
      </c>
      <c r="AF18" s="104"/>
      <c r="AG18" s="104"/>
      <c r="AH18" s="104" t="str">
        <f>IF(AC18="","",IF(ISNUMBER(AC18)=FALSE,"Não se aplica",IFERROR(VLOOKUP(AC18,Produtos!$A$1:$C$2319,3,FALSE),"Não Cadastrado")))</f>
        <v/>
      </c>
      <c r="AI18" s="104"/>
      <c r="AJ18" s="104" t="str">
        <f>VLOOKUP(Tabela2[[#This Row],[SIEMA]],Siema2025,26,FALSE)</f>
        <v>Corrosão</v>
      </c>
      <c r="AK18" s="107" t="s">
        <v>7098</v>
      </c>
      <c r="AL18" s="107"/>
      <c r="AM18" s="107"/>
      <c r="AN18" s="108" t="str">
        <f>VLOOKUP(Tabela2[[#This Row],[SIEMA]],Siema2025,51,FALSE)</f>
        <v/>
      </c>
      <c r="AO18" s="108" t="str">
        <f>VLOOKUP(Tabela2[[#This Row],[SIEMA]],Siema2025,53,FALSE)</f>
        <v/>
      </c>
      <c r="AP18" s="108" t="str">
        <f>VLOOKUP(Tabela2[[#This Row],[SIEMA]],Siema2025,55,FALSE)</f>
        <v/>
      </c>
      <c r="AQ18" s="108" t="str">
        <f>VLOOKUP(Tabela2[[#This Row],[SIEMA]],Siema2025,57,FALSE)</f>
        <v/>
      </c>
      <c r="AR18" s="108" t="str">
        <f>VLOOKUP(Tabela2[[#This Row],[SIEMA]],Siema2025,59,FALSE)</f>
        <v/>
      </c>
      <c r="AS18" s="108" t="str">
        <f>VLOOKUP(Tabela2[[#This Row],[SIEMA]],Siema2025,61,FALSE)</f>
        <v/>
      </c>
      <c r="AT18" s="108" t="str">
        <f>VLOOKUP(Tabela2[[#This Row],[SIEMA]],Siema2025,63,FALSE)</f>
        <v/>
      </c>
      <c r="AU18" s="108" t="str">
        <f>VLOOKUP(Tabela2[[#This Row],[SIEMA]],Siema2025,65,FALSE)</f>
        <v>X</v>
      </c>
      <c r="AV18" s="108" t="str">
        <f>VLOOKUP(Tabela2[[#This Row],[SIEMA]],Siema2025,67,FALSE)</f>
        <v/>
      </c>
      <c r="AW18" s="108" t="str">
        <f>VLOOKUP(Tabela2[[#This Row],[SIEMA]],Siema2025,69,FALSE)</f>
        <v/>
      </c>
      <c r="AX18" s="108" t="str">
        <f>VLOOKUP(Tabela2[[#This Row],[SIEMA]],Siema2025,71,FALSE)</f>
        <v/>
      </c>
      <c r="AY18" s="108" t="str">
        <f>VLOOKUP(Tabela2[[#This Row],[SIEMA]],Siema2025,73,FALSE)</f>
        <v/>
      </c>
      <c r="AZ18" s="108" t="str">
        <f>VLOOKUP(Tabela2[[#This Row],[SIEMA]],Siema2025,75,FALSE)</f>
        <v/>
      </c>
      <c r="BA18" s="108" t="str">
        <f>VLOOKUP(Tabela2[[#This Row],[SIEMA]],Siema2025,77,FALSE)</f>
        <v/>
      </c>
      <c r="BB18" s="108" t="str">
        <f>VLOOKUP(Tabela2[[#This Row],[SIEMA]],Siema2025,79,FALSE)</f>
        <v/>
      </c>
      <c r="BC18" s="108" t="str">
        <f>IF(Tabela2[[#This Row],[Outro(s) ]] = "X", "PREENCHER","NA")</f>
        <v>NA</v>
      </c>
      <c r="BD18" s="108" t="str">
        <f>VLOOKUP(Tabela2[[#This Row],[SIEMA]],Siema2025,82,FALSE)</f>
        <v/>
      </c>
      <c r="BE18" s="108" t="str">
        <f>VLOOKUP(Tabela2[[#This Row],[SIEMA]],Siema2025,81,FALSE)</f>
        <v/>
      </c>
      <c r="BF18" s="110" t="str">
        <f>VLOOKUP(Tabela2[[#This Row],[SIEMA]],Siema2025,28,FALSE)</f>
        <v>POTIGUAR E&amp;P S.A</v>
      </c>
      <c r="BG18" s="110"/>
      <c r="BH18" s="111" t="str">
        <f>VLOOKUP(Tabela2[[#This Row],[SIEMA]],Siema2025,29,FALSE)</f>
        <v>30759670000157</v>
      </c>
      <c r="BI18" s="112" t="str">
        <f>VLOOKUP(Tabela2[[#This Row],[SIEMA]],Siema2025,107,FALSE)</f>
        <v>Não</v>
      </c>
      <c r="BJ18" s="107" t="s">
        <v>7113</v>
      </c>
      <c r="BK18" s="104" t="s">
        <v>2696</v>
      </c>
      <c r="BL18" s="140">
        <v>45686</v>
      </c>
      <c r="BM18" s="108">
        <f ca="1">IF(Tabela2[[#This Row],[Data de atendimento do Ibama (considerar o primeiro documento/ação)]]="",_xlfn.DAYS(TODAY(),J18),_xlfn.DAYS(Tabela2[[#This Row],[Data de atendimento do Ibama (considerar o primeiro documento/ação)]],J18))</f>
        <v>23</v>
      </c>
      <c r="BN18" s="108" t="str">
        <f>IF(Tabela2[[#This Row],[Atendido pelo Ibama ("Não" ou "Sim")]]="Não","Preencher", IF(Tabela2[[#This Row],[Atendido pelo Ibama ("Não" ou "Sim")]]="Sim","NA",""))</f>
        <v>NA</v>
      </c>
      <c r="BO18" s="114" t="s">
        <v>7138</v>
      </c>
      <c r="BP18" s="108" t="str">
        <f>IF(Tabela2[[#This Row],[Forma de atendimento (primeiro documento/ação)]]= "Outros (especificar)", "PREENCHER","NA")</f>
        <v>NA</v>
      </c>
      <c r="BQ18" s="106" t="s">
        <v>123</v>
      </c>
      <c r="BR18" s="108" t="str">
        <f>IF(Tabela2[[#This Row],[Equipe do Ibama foi a campo? Houve sobrevoo do Poseidon?]] = "Sim", "PREENCHER","NA")</f>
        <v>NA</v>
      </c>
      <c r="BS18" s="108" t="s">
        <v>7114</v>
      </c>
      <c r="BT18" s="108" t="s">
        <v>7126</v>
      </c>
      <c r="BU18" s="108" t="s">
        <v>2696</v>
      </c>
      <c r="BV18" s="108" t="s">
        <v>123</v>
      </c>
      <c r="BW18" s="108" t="s">
        <v>123</v>
      </c>
      <c r="BX18" s="106"/>
      <c r="BY18" s="140"/>
      <c r="BZ18" s="104" t="str">
        <f>IF(Tabela2[[#This Row],[Data do documento de encerramento]]="NA","NA",IF(Tabela2[[#This Row],[Data do documento de encerramento]]="","Pendente de conclusão/ encerramento",_xlfn.DAYS(Tabela2[[#This Row],[Data do documento de encerramento]],J18)))</f>
        <v>Pendente de conclusão/ encerramento</v>
      </c>
      <c r="CA18" s="107"/>
      <c r="CB18" s="107"/>
      <c r="CC18" s="107"/>
      <c r="CD18" s="107"/>
      <c r="CE18" s="107"/>
      <c r="CF18" s="107"/>
    </row>
    <row r="19" spans="1:84" ht="30.75" hidden="1">
      <c r="A19" s="169">
        <v>20251764838</v>
      </c>
      <c r="B19" s="170" t="s">
        <v>7212</v>
      </c>
      <c r="C19" s="108" t="str">
        <f>VLOOKUP(Tabela2[[#This Row],[SIEMA]],Siema2025,4,FALSE)</f>
        <v xml:space="preserve"> SP</v>
      </c>
      <c r="D19" s="106" t="str">
        <f>VLOOKUP(Tabela2[[#This Row],[SIEMA]],Siema2025,3,FALSE)</f>
        <v xml:space="preserve">Votuporanga </v>
      </c>
      <c r="E19" s="106" t="str">
        <f>VLOOKUP(Tabela2[[#This Row],[SIEMA]],Siema2025,20,FALSE)</f>
        <v>Km ferroviário 302+200</v>
      </c>
      <c r="F19" s="106"/>
      <c r="G19" s="106" t="s">
        <v>7213</v>
      </c>
      <c r="H19" s="106" t="s">
        <v>7214</v>
      </c>
      <c r="I19" s="104" t="s">
        <v>7114</v>
      </c>
      <c r="J19" s="105">
        <f>VLOOKUP(Tabela2[[#This Row],[SIEMA]],Siema2025,2,FALSE)</f>
        <v>45664</v>
      </c>
      <c r="K19" s="105" t="str">
        <f>VLOOKUP(Tabela2[[#This Row],[SIEMA]],Siema2025,16,FALSE)</f>
        <v>Terça</v>
      </c>
      <c r="L19" s="106" t="str">
        <f>IF(Tabela2[[#This Row],[Data]]="","Sem Informação",VLOOKUP(MONTH(Tabela2[[#This Row],[Data]]),'[1]Validação de dados'!$I$1:$J$13,2,0))</f>
        <v>Janeiro</v>
      </c>
      <c r="M19" s="104">
        <f>YEAR(Tabela2[[#This Row],[Data]])</f>
        <v>2025</v>
      </c>
      <c r="N19" s="105" t="str">
        <f>VLOOKUP(Tabela2[[#This Row],[SIEMA]],Siema2025,17,FALSE)</f>
        <v>Vespertino</v>
      </c>
      <c r="O19" s="105" t="str">
        <f>VLOOKUP(Tabela2[[#This Row],[SIEMA]],Siema2025,5,FALSE)</f>
        <v>Ferrovia</v>
      </c>
      <c r="P19" s="104" t="str">
        <f>VLOOKUP(Tabela2[[#This Row],[SIEMA]],Siema2025,21,FALSE)</f>
        <v>Descarrilamento de vagões graneleiros.</v>
      </c>
      <c r="Q19" s="104" t="s">
        <v>7127</v>
      </c>
      <c r="R19" s="104" t="s">
        <v>7127</v>
      </c>
      <c r="S19" s="107" t="s">
        <v>7215</v>
      </c>
      <c r="T19" s="104">
        <v>31.44</v>
      </c>
      <c r="U19" s="104" t="s">
        <v>7121</v>
      </c>
      <c r="V19" s="104"/>
      <c r="W19" s="104"/>
      <c r="X19" s="113"/>
      <c r="Y19" s="109" t="str">
        <f>IF(W19="","", IF(W19="NC","", IF(W19="NE","", IF(W19="NA","",IFERROR(VLOOKUP(W19,Produtos!$A$1:$C$2319,2,FALSE),"Não Cadastrado")))))</f>
        <v/>
      </c>
      <c r="Z19" s="104" t="str">
        <f>VLOOKUP(Tabela2[[#This Row],[SIEMA]],Siema2025,11,FALSE)</f>
        <v/>
      </c>
      <c r="AA19" s="104" t="str">
        <f>VLOOKUP(Tabela2[[#This Row],[SIEMA]],Siema2025,12,FALSE)</f>
        <v/>
      </c>
      <c r="AB19" s="104" t="str">
        <f>IF(W19="","",IF(ISNUMBER(W19)=FALSE,"Não se aplica",IFERROR(VLOOKUP(W19,Produtos!$A$1:$C$2319,3,FALSE),"Não Cadastrado")))</f>
        <v/>
      </c>
      <c r="AC19" s="104"/>
      <c r="AD19" s="108"/>
      <c r="AE19" s="107" t="str">
        <f>IF(AC19="","", IF(AC19="NC","", IF(AC19="NE","", IF(AC19="NA","",IFERROR(VLOOKUP(AC19,Produtos!$A$1:$C$2319,2,FALSE),"Não Cadastrado")))))</f>
        <v/>
      </c>
      <c r="AF19" s="104"/>
      <c r="AG19" s="104"/>
      <c r="AH19" s="104" t="str">
        <f>IF(AC19="","",IF(ISNUMBER(AC19)=FALSE,"Não se aplica",IFERROR(VLOOKUP(AC19,Produtos!$A$1:$C$2319,3,FALSE),"Não Cadastrado")))</f>
        <v/>
      </c>
      <c r="AI19" s="104"/>
      <c r="AJ19" s="104" t="s">
        <v>6729</v>
      </c>
      <c r="AK19" s="107" t="s">
        <v>6834</v>
      </c>
      <c r="AL19" s="107"/>
      <c r="AM19" s="107"/>
      <c r="AN19" s="108" t="str">
        <f>VLOOKUP(Tabela2[[#This Row],[SIEMA]],Siema2025,51,FALSE)</f>
        <v/>
      </c>
      <c r="AO19" s="108" t="str">
        <f>VLOOKUP(Tabela2[[#This Row],[SIEMA]],Siema2025,53,FALSE)</f>
        <v/>
      </c>
      <c r="AP19" s="108" t="str">
        <f>VLOOKUP(Tabela2[[#This Row],[SIEMA]],Siema2025,55,FALSE)</f>
        <v/>
      </c>
      <c r="AQ19" s="108" t="str">
        <f>VLOOKUP(Tabela2[[#This Row],[SIEMA]],Siema2025,57,FALSE)</f>
        <v/>
      </c>
      <c r="AR19" s="108" t="str">
        <f>VLOOKUP(Tabela2[[#This Row],[SIEMA]],Siema2025,59,FALSE)</f>
        <v/>
      </c>
      <c r="AS19" s="108" t="str">
        <f>VLOOKUP(Tabela2[[#This Row],[SIEMA]],Siema2025,61,FALSE)</f>
        <v/>
      </c>
      <c r="AT19" s="108" t="str">
        <f>VLOOKUP(Tabela2[[#This Row],[SIEMA]],Siema2025,63,FALSE)</f>
        <v/>
      </c>
      <c r="AU19" s="108" t="str">
        <f>VLOOKUP(Tabela2[[#This Row],[SIEMA]],Siema2025,65,FALSE)</f>
        <v>X</v>
      </c>
      <c r="AV19" s="108" t="str">
        <f>VLOOKUP(Tabela2[[#This Row],[SIEMA]],Siema2025,67,FALSE)</f>
        <v/>
      </c>
      <c r="AW19" s="108" t="str">
        <f>VLOOKUP(Tabela2[[#This Row],[SIEMA]],Siema2025,69,FALSE)</f>
        <v/>
      </c>
      <c r="AX19" s="108" t="str">
        <f>VLOOKUP(Tabela2[[#This Row],[SIEMA]],Siema2025,71,FALSE)</f>
        <v/>
      </c>
      <c r="AY19" s="108" t="str">
        <f>VLOOKUP(Tabela2[[#This Row],[SIEMA]],Siema2025,73,FALSE)</f>
        <v/>
      </c>
      <c r="AZ19" s="108" t="str">
        <f>VLOOKUP(Tabela2[[#This Row],[SIEMA]],Siema2025,75,FALSE)</f>
        <v/>
      </c>
      <c r="BA19" s="108" t="str">
        <f>VLOOKUP(Tabela2[[#This Row],[SIEMA]],Siema2025,77,FALSE)</f>
        <v/>
      </c>
      <c r="BB19" s="108" t="str">
        <f>VLOOKUP(Tabela2[[#This Row],[SIEMA]],Siema2025,79,FALSE)</f>
        <v/>
      </c>
      <c r="BC19" s="108" t="str">
        <f>IF(Tabela2[[#This Row],[Outro(s) ]] = "X", "PREENCHER","NA")</f>
        <v>NA</v>
      </c>
      <c r="BD19" s="108" t="str">
        <f>VLOOKUP(Tabela2[[#This Row],[SIEMA]],Siema2025,82,FALSE)</f>
        <v/>
      </c>
      <c r="BE19" s="108" t="str">
        <f>VLOOKUP(Tabela2[[#This Row],[SIEMA]],Siema2025,81,FALSE)</f>
        <v/>
      </c>
      <c r="BF19" s="110" t="s">
        <v>3066</v>
      </c>
      <c r="BG19" s="110" t="s">
        <v>7123</v>
      </c>
      <c r="BH19" s="111" t="str">
        <f>VLOOKUP(Tabela2[[#This Row],[SIEMA]],Siema2025,29,FALSE)</f>
        <v/>
      </c>
      <c r="BI19" s="112" t="str">
        <f>VLOOKUP(Tabela2[[#This Row],[SIEMA]],Siema2025,107,FALSE)</f>
        <v>Não</v>
      </c>
      <c r="BJ19" s="107" t="s">
        <v>7099</v>
      </c>
      <c r="BK19" s="104" t="s">
        <v>2696</v>
      </c>
      <c r="BL19" s="140">
        <v>45671</v>
      </c>
      <c r="BM19" s="108">
        <f ca="1">IF(Tabela2[[#This Row],[Data de atendimento do Ibama (considerar o primeiro documento/ação)]]="",_xlfn.DAYS(TODAY(),J19),_xlfn.DAYS(Tabela2[[#This Row],[Data de atendimento do Ibama (considerar o primeiro documento/ação)]],J19))</f>
        <v>7</v>
      </c>
      <c r="BN19" s="108" t="str">
        <f>IF(Tabela2[[#This Row],[Atendido pelo Ibama ("Não" ou "Sim")]]="Não","Preencher", IF(Tabela2[[#This Row],[Atendido pelo Ibama ("Não" ou "Sim")]]="Sim","NA",""))</f>
        <v>NA</v>
      </c>
      <c r="BO19" s="114" t="s">
        <v>7100</v>
      </c>
      <c r="BP19" s="108" t="str">
        <f>IF(Tabela2[[#This Row],[Forma de atendimento (primeiro documento/ação)]]= "Outros (especificar)", "PREENCHER","NA")</f>
        <v>NA</v>
      </c>
      <c r="BQ19" s="106" t="s">
        <v>2696</v>
      </c>
      <c r="BR19" s="108" t="s">
        <v>123</v>
      </c>
      <c r="BS19" s="108" t="s">
        <v>2696</v>
      </c>
      <c r="BT19" s="108" t="s">
        <v>7101</v>
      </c>
      <c r="BU19" s="108" t="s">
        <v>2696</v>
      </c>
      <c r="BV19" s="108" t="s">
        <v>123</v>
      </c>
      <c r="BW19" s="108" t="s">
        <v>2696</v>
      </c>
      <c r="BX19" s="106" t="s">
        <v>7116</v>
      </c>
      <c r="BY19" s="140">
        <v>45890</v>
      </c>
      <c r="BZ19" s="104">
        <f>IF(Tabela2[[#This Row],[Data do documento de encerramento]]="NA","NA",IF(Tabela2[[#This Row],[Data do documento de encerramento]]="","Pendente de conclusão/ encerramento",_xlfn.DAYS(Tabela2[[#This Row],[Data do documento de encerramento]],J19)))</f>
        <v>226</v>
      </c>
      <c r="CA19" s="107"/>
      <c r="CB19" s="107"/>
      <c r="CC19" s="107"/>
      <c r="CD19" s="107"/>
      <c r="CE19" s="107"/>
      <c r="CF19" s="107"/>
    </row>
    <row r="20" spans="1:84" ht="30.75" hidden="1">
      <c r="A20" s="199">
        <v>20251764854</v>
      </c>
      <c r="B20" s="170" t="s">
        <v>7216</v>
      </c>
      <c r="C20" s="108" t="str">
        <f>VLOOKUP(Tabela2[[#This Row],[SIEMA]],Siema2025,4,FALSE)</f>
        <v xml:space="preserve"> SP</v>
      </c>
      <c r="D20" s="106" t="str">
        <f>VLOOKUP(Tabela2[[#This Row],[SIEMA]],Siema2025,3,FALSE)</f>
        <v xml:space="preserve">Cubatão </v>
      </c>
      <c r="E20" s="106" t="s">
        <v>7217</v>
      </c>
      <c r="F20" s="106"/>
      <c r="G20" s="106" t="s">
        <v>7218</v>
      </c>
      <c r="H20" s="106" t="s">
        <v>7219</v>
      </c>
      <c r="I20" s="104" t="s">
        <v>7114</v>
      </c>
      <c r="J20" s="105">
        <f>VLOOKUP(Tabela2[[#This Row],[SIEMA]],Siema2025,2,FALSE)</f>
        <v>45664</v>
      </c>
      <c r="K20" s="105" t="str">
        <f>VLOOKUP(Tabela2[[#This Row],[SIEMA]],Siema2025,16,FALSE)</f>
        <v>Terça</v>
      </c>
      <c r="L20" s="106" t="str">
        <f>IF(Tabela2[[#This Row],[Data]]="","Sem Informação",VLOOKUP(MONTH(Tabela2[[#This Row],[Data]]),'[1]Validação de dados'!$I$1:$J$13,2,0))</f>
        <v>Janeiro</v>
      </c>
      <c r="M20" s="104">
        <f>YEAR(Tabela2[[#This Row],[Data]])</f>
        <v>2025</v>
      </c>
      <c r="N20" s="105" t="str">
        <f>VLOOKUP(Tabela2[[#This Row],[SIEMA]],Siema2025,17,FALSE)</f>
        <v>Vespertino</v>
      </c>
      <c r="O20" s="105" t="str">
        <f>VLOOKUP(Tabela2[[#This Row],[SIEMA]],Siema2025,5,FALSE)</f>
        <v>Ferrovia</v>
      </c>
      <c r="P20" s="104" t="str">
        <f>VLOOKUP(Tabela2[[#This Row],[SIEMA]],Siema2025,21,FALSE)</f>
        <v>Vandalismo na ferrovia com abertura de bicas em 5 vagões graneleiros carregados com milho.</v>
      </c>
      <c r="Q20" s="104" t="s">
        <v>7127</v>
      </c>
      <c r="R20" s="104" t="s">
        <v>7127</v>
      </c>
      <c r="S20" s="107" t="s">
        <v>365</v>
      </c>
      <c r="T20" s="104" t="str">
        <f>VLOOKUP(Tabela2[[#This Row],[SIEMA]],Siema2025,11,FALSE)</f>
        <v>110</v>
      </c>
      <c r="U20" s="104" t="s">
        <v>7121</v>
      </c>
      <c r="V20" s="104" t="s">
        <v>7127</v>
      </c>
      <c r="W20" s="104"/>
      <c r="X20" s="113"/>
      <c r="Y20" s="109" t="str">
        <f>IF(W20="","", IF(W20="NC","", IF(W20="NE","", IF(W20="NA","",IFERROR(VLOOKUP(W20,Produtos!$A$1:$C$2319,2,FALSE),"Não Cadastrado")))))</f>
        <v/>
      </c>
      <c r="Z20" s="104"/>
      <c r="AA20" s="104"/>
      <c r="AB20" s="104" t="str">
        <f>IF(W20="","",IF(ISNUMBER(W20)=FALSE,"Não se aplica",IFERROR(VLOOKUP(W20,Produtos!$A$1:$C$2319,3,FALSE),"Não Cadastrado")))</f>
        <v/>
      </c>
      <c r="AC20" s="104"/>
      <c r="AD20" s="108"/>
      <c r="AE20" s="107" t="str">
        <f>IF(AC20="","", IF(AC20="NC","", IF(AC20="NE","", IF(AC20="NA","",IFERROR(VLOOKUP(AC20,Produtos!$A$1:$C$2319,2,FALSE),"Não Cadastrado")))))</f>
        <v/>
      </c>
      <c r="AF20" s="104"/>
      <c r="AG20" s="104"/>
      <c r="AH20" s="104" t="str">
        <f>IF(AC20="","",IF(ISNUMBER(AC20)=FALSE,"Não se aplica",IFERROR(VLOOKUP(AC20,Produtos!$A$1:$C$2319,3,FALSE),"Não Cadastrado")))</f>
        <v/>
      </c>
      <c r="AI20" s="104"/>
      <c r="AJ20" s="104" t="str">
        <f>VLOOKUP(Tabela2[[#This Row],[SIEMA]],Siema2025,26,FALSE)</f>
        <v>Ato criminoso caracterizado pela abertura de bicas em 5 vagões graneleiros ferroviário carregados com milho.</v>
      </c>
      <c r="AK20" s="107" t="s">
        <v>7122</v>
      </c>
      <c r="AL20" s="107"/>
      <c r="AM20" s="107"/>
      <c r="AN20" s="108" t="str">
        <f>VLOOKUP(Tabela2[[#This Row],[SIEMA]],Siema2025,51,FALSE)</f>
        <v/>
      </c>
      <c r="AO20" s="108" t="str">
        <f>VLOOKUP(Tabela2[[#This Row],[SIEMA]],Siema2025,53,FALSE)</f>
        <v/>
      </c>
      <c r="AP20" s="108" t="str">
        <f>VLOOKUP(Tabela2[[#This Row],[SIEMA]],Siema2025,55,FALSE)</f>
        <v/>
      </c>
      <c r="AQ20" s="108" t="str">
        <f>VLOOKUP(Tabela2[[#This Row],[SIEMA]],Siema2025,57,FALSE)</f>
        <v/>
      </c>
      <c r="AR20" s="108" t="str">
        <f>VLOOKUP(Tabela2[[#This Row],[SIEMA]],Siema2025,59,FALSE)</f>
        <v/>
      </c>
      <c r="AS20" s="108" t="str">
        <f>VLOOKUP(Tabela2[[#This Row],[SIEMA]],Siema2025,61,FALSE)</f>
        <v/>
      </c>
      <c r="AT20" s="108" t="str">
        <f>VLOOKUP(Tabela2[[#This Row],[SIEMA]],Siema2025,63,FALSE)</f>
        <v/>
      </c>
      <c r="AU20" s="108" t="str">
        <f>VLOOKUP(Tabela2[[#This Row],[SIEMA]],Siema2025,65,FALSE)</f>
        <v>X</v>
      </c>
      <c r="AV20" s="108" t="str">
        <f>VLOOKUP(Tabela2[[#This Row],[SIEMA]],Siema2025,67,FALSE)</f>
        <v/>
      </c>
      <c r="AW20" s="108" t="str">
        <f>VLOOKUP(Tabela2[[#This Row],[SIEMA]],Siema2025,69,FALSE)</f>
        <v/>
      </c>
      <c r="AX20" s="108" t="str">
        <f>VLOOKUP(Tabela2[[#This Row],[SIEMA]],Siema2025,71,FALSE)</f>
        <v/>
      </c>
      <c r="AY20" s="108" t="str">
        <f>VLOOKUP(Tabela2[[#This Row],[SIEMA]],Siema2025,73,FALSE)</f>
        <v/>
      </c>
      <c r="AZ20" s="108" t="str">
        <f>VLOOKUP(Tabela2[[#This Row],[SIEMA]],Siema2025,75,FALSE)</f>
        <v/>
      </c>
      <c r="BA20" s="108" t="str">
        <f>VLOOKUP(Tabela2[[#This Row],[SIEMA]],Siema2025,77,FALSE)</f>
        <v/>
      </c>
      <c r="BB20" s="108" t="str">
        <f>VLOOKUP(Tabela2[[#This Row],[SIEMA]],Siema2025,79,FALSE)</f>
        <v/>
      </c>
      <c r="BC20" s="108" t="str">
        <f>IF(Tabela2[[#This Row],[Outro(s) ]] = "X", "PREENCHER","NA")</f>
        <v>NA</v>
      </c>
      <c r="BD20" s="108" t="str">
        <f>VLOOKUP(Tabela2[[#This Row],[SIEMA]],Siema2025,82,FALSE)</f>
        <v/>
      </c>
      <c r="BE20" s="108" t="str">
        <f>VLOOKUP(Tabela2[[#This Row],[SIEMA]],Siema2025,81,FALSE)</f>
        <v/>
      </c>
      <c r="BF20" s="110" t="s">
        <v>3066</v>
      </c>
      <c r="BG20" s="110" t="s">
        <v>7123</v>
      </c>
      <c r="BH20" s="111" t="str">
        <f>VLOOKUP(Tabela2[[#This Row],[SIEMA]],Siema2025,29,FALSE)</f>
        <v>02502844000166</v>
      </c>
      <c r="BI20" s="112" t="str">
        <f>VLOOKUP(Tabela2[[#This Row],[SIEMA]],Siema2025,107,FALSE)</f>
        <v>Não</v>
      </c>
      <c r="BJ20" s="107" t="s">
        <v>7099</v>
      </c>
      <c r="BK20" s="104" t="s">
        <v>2696</v>
      </c>
      <c r="BL20" s="140">
        <v>45671</v>
      </c>
      <c r="BM20" s="108">
        <f ca="1">IF(Tabela2[[#This Row],[Data de atendimento do Ibama (considerar o primeiro documento/ação)]]="",_xlfn.DAYS(TODAY(),J20),_xlfn.DAYS(Tabela2[[#This Row],[Data de atendimento do Ibama (considerar o primeiro documento/ação)]],J20))</f>
        <v>7</v>
      </c>
      <c r="BN20" s="108" t="str">
        <f>IF(Tabela2[[#This Row],[Atendido pelo Ibama ("Não" ou "Sim")]]="Não","Preencher", IF(Tabela2[[#This Row],[Atendido pelo Ibama ("Não" ou "Sim")]]="Sim","NA",""))</f>
        <v>NA</v>
      </c>
      <c r="BO20" s="114" t="s">
        <v>7100</v>
      </c>
      <c r="BP20" s="108" t="str">
        <f>IF(Tabela2[[#This Row],[Forma de atendimento (primeiro documento/ação)]]= "Outros (especificar)", "PREENCHER","NA")</f>
        <v>NA</v>
      </c>
      <c r="BQ20" s="106" t="s">
        <v>123</v>
      </c>
      <c r="BR20" s="108" t="str">
        <f>IF(Tabela2[[#This Row],[Equipe do Ibama foi a campo? Houve sobrevoo do Poseidon?]] = "Sim", "PREENCHER","NA")</f>
        <v>NA</v>
      </c>
      <c r="BS20" s="108" t="str">
        <f>IF(Tabela2[[#This Row],[Se sim, foi emitida Ordem de Emergência? (informações vinculada à coluna CK)]] = "Sim", "PREENCHER","NA")</f>
        <v>NA</v>
      </c>
      <c r="BT20" s="108" t="s">
        <v>7126</v>
      </c>
      <c r="BU20" s="108" t="s">
        <v>2696</v>
      </c>
      <c r="BV20" s="108" t="s">
        <v>123</v>
      </c>
      <c r="BW20" s="108" t="s">
        <v>123</v>
      </c>
      <c r="BX20" s="106" t="s">
        <v>7127</v>
      </c>
      <c r="BY20" s="106"/>
      <c r="BZ20" s="104" t="str">
        <f>IF(Tabela2[[#This Row],[Data do documento de encerramento]]="NA","NA",IF(Tabela2[[#This Row],[Data do documento de encerramento]]="","Pendente de conclusão/ encerramento",_xlfn.DAYS(Tabela2[[#This Row],[Data do documento de encerramento]],J20)))</f>
        <v>Pendente de conclusão/ encerramento</v>
      </c>
      <c r="CA20" s="107" t="s">
        <v>7128</v>
      </c>
      <c r="CB20" s="107"/>
      <c r="CC20" s="107"/>
      <c r="CD20" s="107"/>
      <c r="CE20" s="107"/>
      <c r="CF20" s="107"/>
    </row>
    <row r="21" spans="1:84" hidden="1">
      <c r="A21" s="169">
        <v>20251839658</v>
      </c>
      <c r="B21" s="170" t="s">
        <v>7220</v>
      </c>
      <c r="C21" s="108" t="str">
        <f>VLOOKUP(Tabela2[[#This Row],[SIEMA]],Siema2025,4,FALSE)</f>
        <v xml:space="preserve"> AL</v>
      </c>
      <c r="D21" s="106" t="str">
        <f>VLOOKUP(Tabela2[[#This Row],[SIEMA]],Siema2025,3,FALSE)</f>
        <v xml:space="preserve">Pilar </v>
      </c>
      <c r="E21" s="106" t="str">
        <f>VLOOKUP(Tabela2[[#This Row],[SIEMA]],Siema2025,20,FALSE)</f>
        <v>Fazenda Lamarão, s/n. Zona rural.</v>
      </c>
      <c r="F21" s="106"/>
      <c r="G21" s="172" t="s">
        <v>7221</v>
      </c>
      <c r="H21" s="172" t="s">
        <v>7222</v>
      </c>
      <c r="I21" s="104" t="s">
        <v>7223</v>
      </c>
      <c r="J21" s="105">
        <f>VLOOKUP(Tabela2[[#This Row],[SIEMA]],Siema2025,2,FALSE)</f>
        <v>45664</v>
      </c>
      <c r="K21" s="105" t="str">
        <f>VLOOKUP(Tabela2[[#This Row],[SIEMA]],Siema2025,16,FALSE)</f>
        <v>Terça</v>
      </c>
      <c r="L21" s="106" t="str">
        <f>IF(Tabela2[[#This Row],[Data]]="","Sem Informação",VLOOKUP(MONTH(Tabela2[[#This Row],[Data]]),'[1]Validação de dados'!$I$1:$J$13,2,0))</f>
        <v>Janeiro</v>
      </c>
      <c r="M21" s="104">
        <f>YEAR(Tabela2[[#This Row],[Data]])</f>
        <v>2025</v>
      </c>
      <c r="N21" s="105" t="str">
        <f>VLOOKUP(Tabela2[[#This Row],[SIEMA]],Siema2025,17,FALSE)</f>
        <v>Vespertino</v>
      </c>
      <c r="O21" s="105" t="s">
        <v>145</v>
      </c>
      <c r="P21" s="104" t="str">
        <f>VLOOKUP(Tabela2[[#This Row],[SIEMA]],Siema2025,21,FALSE)</f>
        <v>Campo Pilar - linha de injeção do poço PIR-166</v>
      </c>
      <c r="Q21" s="104" t="s">
        <v>7094</v>
      </c>
      <c r="R21" s="104" t="s">
        <v>7224</v>
      </c>
      <c r="S21" s="107" t="str">
        <f>IF(Q21="","", IF(Q21="NC","", IF(Q21="NE","", IF(Q21="NA","",IFERROR(VLOOKUP(Q21,Produtos!$A$1:$C$2319,2,FALSE),"Não Cadastrado")))))</f>
        <v/>
      </c>
      <c r="T21" s="104" t="s">
        <v>2365</v>
      </c>
      <c r="U21" s="104" t="s">
        <v>7111</v>
      </c>
      <c r="V21" s="104" t="str">
        <f>IF(Q21="","",IF(ISNUMBER(Q21)=FALSE,"Não se aplica",IFERROR(VLOOKUP(Q21,Produtos!$A$1:$C$2319,3,FALSE),"Não Cadastrado")))</f>
        <v>Não se aplica</v>
      </c>
      <c r="W21" s="104" t="str">
        <f>VLOOKUP(Tabela2[[#This Row],[SIEMA]],Siema2025,10,FALSE)</f>
        <v/>
      </c>
      <c r="X21" s="113" t="str">
        <f>IF(Tabela2[[#This Row],[Origem do acidente]] = "Plataforma", "PREENCHER","NA")</f>
        <v>NA</v>
      </c>
      <c r="Y21" s="109" t="str">
        <f>IF(W21="","", IF(W21="NC","", IF(W21="NE","", IF(W21="NA","",IFERROR(VLOOKUP(W21,Produtos!$A$1:$C$2319,2,FALSE),"Não Cadastrado")))))</f>
        <v/>
      </c>
      <c r="Z21" s="104" t="str">
        <f>VLOOKUP(Tabela2[[#This Row],[SIEMA]],Siema2025,11,FALSE)</f>
        <v xml:space="preserve"> </v>
      </c>
      <c r="AA21" s="104" t="str">
        <f>VLOOKUP(Tabela2[[#This Row],[SIEMA]],Siema2025,12,FALSE)</f>
        <v xml:space="preserve"> </v>
      </c>
      <c r="AB21" s="104" t="str">
        <f>IF(W21="","",IF(ISNUMBER(W21)=FALSE,"Não se aplica",IFERROR(VLOOKUP(W21,Produtos!$A$1:$C$2319,3,FALSE),"Não Cadastrado")))</f>
        <v/>
      </c>
      <c r="AC21" s="104"/>
      <c r="AD21" s="108" t="str">
        <f>IF(Tabela2[[#This Row],[Origem do acidente]] = "Plataforma", "PREENCHER","NA")</f>
        <v>NA</v>
      </c>
      <c r="AE21" s="107" t="str">
        <f>IF(AC21="","", IF(AC21="NC","", IF(AC21="NE","", IF(AC21="NA","",IFERROR(VLOOKUP(AC21,Produtos!$A$1:$C$2319,2,FALSE),"Não Cadastrado")))))</f>
        <v/>
      </c>
      <c r="AF21" s="104"/>
      <c r="AG21" s="104"/>
      <c r="AH21" s="104" t="str">
        <f>IF(AC21="","",IF(ISNUMBER(AC21)=FALSE,"Não se aplica",IFERROR(VLOOKUP(AC21,Produtos!$A$1:$C$2319,3,FALSE),"Não Cadastrado")))</f>
        <v/>
      </c>
      <c r="AI21" s="104"/>
      <c r="AJ21" s="104" t="str">
        <f>VLOOKUP(Tabela2[[#This Row],[SIEMA]],Siema2025,26,FALSE)</f>
        <v>Comprometimento da integridade da linha.</v>
      </c>
      <c r="AK21" s="107" t="s">
        <v>7098</v>
      </c>
      <c r="AL21" s="107"/>
      <c r="AM21" s="107"/>
      <c r="AN21" s="108" t="str">
        <f>VLOOKUP(Tabela2[[#This Row],[SIEMA]],Siema2025,51,FALSE)</f>
        <v/>
      </c>
      <c r="AO21" s="108" t="str">
        <f>VLOOKUP(Tabela2[[#This Row],[SIEMA]],Siema2025,53,FALSE)</f>
        <v/>
      </c>
      <c r="AP21" s="108" t="str">
        <f>VLOOKUP(Tabela2[[#This Row],[SIEMA]],Siema2025,55,FALSE)</f>
        <v/>
      </c>
      <c r="AQ21" s="108" t="str">
        <f>VLOOKUP(Tabela2[[#This Row],[SIEMA]],Siema2025,57,FALSE)</f>
        <v/>
      </c>
      <c r="AR21" s="108" t="str">
        <f>VLOOKUP(Tabela2[[#This Row],[SIEMA]],Siema2025,59,FALSE)</f>
        <v/>
      </c>
      <c r="AS21" s="108" t="str">
        <f>VLOOKUP(Tabela2[[#This Row],[SIEMA]],Siema2025,61,FALSE)</f>
        <v/>
      </c>
      <c r="AT21" s="108" t="str">
        <f>VLOOKUP(Tabela2[[#This Row],[SIEMA]],Siema2025,63,FALSE)</f>
        <v/>
      </c>
      <c r="AU21" s="108" t="str">
        <f>VLOOKUP(Tabela2[[#This Row],[SIEMA]],Siema2025,65,FALSE)</f>
        <v>X</v>
      </c>
      <c r="AV21" s="108" t="str">
        <f>VLOOKUP(Tabela2[[#This Row],[SIEMA]],Siema2025,67,FALSE)</f>
        <v/>
      </c>
      <c r="AW21" s="108" t="str">
        <f>VLOOKUP(Tabela2[[#This Row],[SIEMA]],Siema2025,69,FALSE)</f>
        <v/>
      </c>
      <c r="AX21" s="108" t="str">
        <f>VLOOKUP(Tabela2[[#This Row],[SIEMA]],Siema2025,71,FALSE)</f>
        <v/>
      </c>
      <c r="AY21" s="108" t="str">
        <f>VLOOKUP(Tabela2[[#This Row],[SIEMA]],Siema2025,73,FALSE)</f>
        <v/>
      </c>
      <c r="AZ21" s="108" t="str">
        <f>VLOOKUP(Tabela2[[#This Row],[SIEMA]],Siema2025,75,FALSE)</f>
        <v/>
      </c>
      <c r="BA21" s="108" t="str">
        <f>VLOOKUP(Tabela2[[#This Row],[SIEMA]],Siema2025,77,FALSE)</f>
        <v/>
      </c>
      <c r="BB21" s="108" t="str">
        <f>VLOOKUP(Tabela2[[#This Row],[SIEMA]],Siema2025,79,FALSE)</f>
        <v/>
      </c>
      <c r="BC21" s="108" t="str">
        <f>IF(Tabela2[[#This Row],[Outro(s) ]] = "X", "PREENCHER","NA")</f>
        <v>NA</v>
      </c>
      <c r="BD21" s="108" t="str">
        <f>VLOOKUP(Tabela2[[#This Row],[SIEMA]],Siema2025,82,FALSE)</f>
        <v/>
      </c>
      <c r="BE21" s="108" t="str">
        <f>VLOOKUP(Tabela2[[#This Row],[SIEMA]],Siema2025,81,FALSE)</f>
        <v/>
      </c>
      <c r="BF21" s="110" t="str">
        <f>VLOOKUP(Tabela2[[#This Row],[SIEMA]],Siema2025,28,FALSE)</f>
        <v>ORIGEM ENERGIA ALAGOAS S.A</v>
      </c>
      <c r="BG21" s="110"/>
      <c r="BH21" s="111" t="str">
        <f>VLOOKUP(Tabela2[[#This Row],[SIEMA]],Siema2025,29,FALSE)</f>
        <v>34186669000301</v>
      </c>
      <c r="BI21" s="112" t="str">
        <f>VLOOKUP(Tabela2[[#This Row],[SIEMA]],Siema2025,107,FALSE)</f>
        <v>Não</v>
      </c>
      <c r="BJ21" s="107" t="s">
        <v>7113</v>
      </c>
      <c r="BK21" s="104" t="s">
        <v>2696</v>
      </c>
      <c r="BL21" s="140">
        <v>45685</v>
      </c>
      <c r="BM21" s="108">
        <f ca="1">IF(Tabela2[[#This Row],[Data de atendimento do Ibama (considerar o primeiro documento/ação)]]="",_xlfn.DAYS(TODAY(),J21),_xlfn.DAYS(Tabela2[[#This Row],[Data de atendimento do Ibama (considerar o primeiro documento/ação)]],J21))</f>
        <v>21</v>
      </c>
      <c r="BN21" s="108" t="str">
        <f>IF(Tabela2[[#This Row],[Atendido pelo Ibama ("Não" ou "Sim")]]="Não","Preencher", IF(Tabela2[[#This Row],[Atendido pelo Ibama ("Não" ou "Sim")]]="Sim","NA",""))</f>
        <v>NA</v>
      </c>
      <c r="BO21" s="114" t="s">
        <v>7138</v>
      </c>
      <c r="BP21" s="108" t="str">
        <f>IF(Tabela2[[#This Row],[Forma de atendimento (primeiro documento/ação)]]= "Outros (especificar)", "PREENCHER","NA")</f>
        <v>NA</v>
      </c>
      <c r="BQ21" s="106" t="s">
        <v>123</v>
      </c>
      <c r="BR21" s="108" t="str">
        <f>IF(Tabela2[[#This Row],[Equipe do Ibama foi a campo? Houve sobrevoo do Poseidon?]] = "Sim", "PREENCHER","NA")</f>
        <v>NA</v>
      </c>
      <c r="BS21" s="108" t="s">
        <v>7114</v>
      </c>
      <c r="BT21" s="108" t="s">
        <v>7126</v>
      </c>
      <c r="BU21" s="108" t="s">
        <v>123</v>
      </c>
      <c r="BV21" s="108" t="s">
        <v>123</v>
      </c>
      <c r="BW21" s="108" t="s">
        <v>123</v>
      </c>
      <c r="BX21" s="106"/>
      <c r="BY21" s="106"/>
      <c r="BZ21" s="104" t="str">
        <f>IF(Tabela2[[#This Row],[Data do documento de encerramento]]="NA","NA",IF(Tabela2[[#This Row],[Data do documento de encerramento]]="","Pendente de conclusão/ encerramento",_xlfn.DAYS(Tabela2[[#This Row],[Data do documento de encerramento]],J21)))</f>
        <v>Pendente de conclusão/ encerramento</v>
      </c>
      <c r="CA21" s="107"/>
      <c r="CB21" s="107"/>
      <c r="CC21" s="107"/>
      <c r="CD21" s="107"/>
      <c r="CE21" s="107"/>
      <c r="CF21" s="107"/>
    </row>
    <row r="22" spans="1:84" ht="30.75">
      <c r="A22" s="169">
        <v>20251864839</v>
      </c>
      <c r="B22" s="170" t="s">
        <v>7225</v>
      </c>
      <c r="C22" s="108" t="str">
        <f>VLOOKUP(Tabela2[[#This Row],[SIEMA]],Siema2025,4,FALSE)</f>
        <v xml:space="preserve"> ES</v>
      </c>
      <c r="D22" s="106" t="s">
        <v>637</v>
      </c>
      <c r="E22" s="106" t="s">
        <v>7226</v>
      </c>
      <c r="F22" s="106"/>
      <c r="G22" s="106" t="s">
        <v>7227</v>
      </c>
      <c r="H22" s="106" t="s">
        <v>7228</v>
      </c>
      <c r="I22" s="104" t="s">
        <v>7229</v>
      </c>
      <c r="J22" s="105">
        <f>VLOOKUP(Tabela2[[#This Row],[SIEMA]],Siema2025,2,FALSE)</f>
        <v>45664</v>
      </c>
      <c r="K22" s="105" t="str">
        <f>VLOOKUP(Tabela2[[#This Row],[SIEMA]],Siema2025,16,FALSE)</f>
        <v>Terça</v>
      </c>
      <c r="L22" s="106" t="str">
        <f>IF(Tabela2[[#This Row],[Data]]="","Sem Informação",VLOOKUP(MONTH(Tabela2[[#This Row],[Data]]),'[1]Validação de dados'!$I$1:$J$13,2,0))</f>
        <v>Janeiro</v>
      </c>
      <c r="M22" s="104">
        <f>YEAR(Tabela2[[#This Row],[Data]])</f>
        <v>2025</v>
      </c>
      <c r="N22" s="105" t="str">
        <f>VLOOKUP(Tabela2[[#This Row],[SIEMA]],Siema2025,17,FALSE)</f>
        <v>Matutino</v>
      </c>
      <c r="O22" s="105" t="s">
        <v>111</v>
      </c>
      <c r="P22" s="104" t="str">
        <f>VLOOKUP(Tabela2[[#This Row],[SIEMA]],Siema2025,21,FALSE)</f>
        <v>Poço Marítimo 7-BAZ-10DA-ESS</v>
      </c>
      <c r="Q22" s="104" t="s">
        <v>7094</v>
      </c>
      <c r="R22" s="104" t="s">
        <v>7146</v>
      </c>
      <c r="S22" s="107" t="s">
        <v>7147</v>
      </c>
      <c r="T22" s="104" t="str">
        <f>VLOOKUP(Tabela2[[#This Row],[SIEMA]],Siema2025,11,FALSE)</f>
        <v>0.11</v>
      </c>
      <c r="U22" s="104" t="str">
        <f>VLOOKUP(Tabela2[[#This Row],[SIEMA]],Siema2025,12,FALSE)</f>
        <v>M3</v>
      </c>
      <c r="V22" s="104" t="str">
        <f>IF(Q22="","",IF(ISNUMBER(Q22)=FALSE,"Não se aplica",IFERROR(VLOOKUP(Q22,Produtos!$A$1:$C$2319,3,FALSE),"Não Cadastrado")))</f>
        <v>Não se aplica</v>
      </c>
      <c r="W22" s="104"/>
      <c r="X22" s="113"/>
      <c r="Y22" s="109" t="str">
        <f>IF(W22="","", IF(W22="NC","", IF(W22="NE","", IF(W22="NA","",IFERROR(VLOOKUP(W22,Produtos!$A$1:$C$2319,2,FALSE),"Não Cadastrado")))))</f>
        <v/>
      </c>
      <c r="Z22" s="104"/>
      <c r="AA22" s="104"/>
      <c r="AB22" s="104"/>
      <c r="AC22" s="104"/>
      <c r="AD22" s="108"/>
      <c r="AE22" s="107" t="str">
        <f>IF(AC22="","", IF(AC22="NC","", IF(AC22="NE","", IF(AC22="NA","",IFERROR(VLOOKUP(AC22,Produtos!$A$1:$C$2319,2,FALSE),"Não Cadastrado")))))</f>
        <v/>
      </c>
      <c r="AF22" s="104"/>
      <c r="AG22" s="104"/>
      <c r="AH22" s="104" t="str">
        <f>IF(AC22="","",IF(ISNUMBER(AC22)=FALSE,"Não se aplica",IFERROR(VLOOKUP(AC22,Produtos!$A$1:$C$2319,3,FALSE),"Não Cadastrado")))</f>
        <v/>
      </c>
      <c r="AI22" s="104"/>
      <c r="AJ22" s="104" t="str">
        <f>VLOOKUP(Tabela2[[#This Row],[SIEMA]],Siema2025,26,FALSE)</f>
        <v>Vazamento na válvula Dump de Exaustão da linha de acionamento de abertura da VG5 da FDR.</v>
      </c>
      <c r="AK22" s="107" t="s">
        <v>6834</v>
      </c>
      <c r="AL22" s="107"/>
      <c r="AM22" s="107"/>
      <c r="AN22" s="108" t="str">
        <f>VLOOKUP(Tabela2[[#This Row],[SIEMA]],Siema2025,51,FALSE)</f>
        <v/>
      </c>
      <c r="AO22" s="108" t="str">
        <f>VLOOKUP(Tabela2[[#This Row],[SIEMA]],Siema2025,53,FALSE)</f>
        <v/>
      </c>
      <c r="AP22" s="108" t="str">
        <f>VLOOKUP(Tabela2[[#This Row],[SIEMA]],Siema2025,55,FALSE)</f>
        <v/>
      </c>
      <c r="AQ22" s="108" t="str">
        <f>VLOOKUP(Tabela2[[#This Row],[SIEMA]],Siema2025,57,FALSE)</f>
        <v/>
      </c>
      <c r="AR22" s="108" t="str">
        <f>VLOOKUP(Tabela2[[#This Row],[SIEMA]],Siema2025,59,FALSE)</f>
        <v/>
      </c>
      <c r="AS22" s="108" t="str">
        <f>VLOOKUP(Tabela2[[#This Row],[SIEMA]],Siema2025,61,FALSE)</f>
        <v>X</v>
      </c>
      <c r="AT22" s="108" t="str">
        <f>VLOOKUP(Tabela2[[#This Row],[SIEMA]],Siema2025,63,FALSE)</f>
        <v/>
      </c>
      <c r="AU22" s="108" t="str">
        <f>VLOOKUP(Tabela2[[#This Row],[SIEMA]],Siema2025,65,FALSE)</f>
        <v/>
      </c>
      <c r="AV22" s="108" t="str">
        <f>VLOOKUP(Tabela2[[#This Row],[SIEMA]],Siema2025,67,FALSE)</f>
        <v/>
      </c>
      <c r="AW22" s="108" t="str">
        <f>VLOOKUP(Tabela2[[#This Row],[SIEMA]],Siema2025,69,FALSE)</f>
        <v/>
      </c>
      <c r="AX22" s="108" t="str">
        <f>VLOOKUP(Tabela2[[#This Row],[SIEMA]],Siema2025,71,FALSE)</f>
        <v/>
      </c>
      <c r="AY22" s="108" t="str">
        <f>VLOOKUP(Tabela2[[#This Row],[SIEMA]],Siema2025,73,FALSE)</f>
        <v/>
      </c>
      <c r="AZ22" s="108" t="str">
        <f>VLOOKUP(Tabela2[[#This Row],[SIEMA]],Siema2025,75,FALSE)</f>
        <v/>
      </c>
      <c r="BA22" s="108" t="str">
        <f>VLOOKUP(Tabela2[[#This Row],[SIEMA]],Siema2025,77,FALSE)</f>
        <v/>
      </c>
      <c r="BB22" s="108" t="str">
        <f>VLOOKUP(Tabela2[[#This Row],[SIEMA]],Siema2025,79,FALSE)</f>
        <v/>
      </c>
      <c r="BC22" s="108" t="str">
        <f>IF(Tabela2[[#This Row],[Outro(s) ]] = "X", "PREENCHER","NA")</f>
        <v>NA</v>
      </c>
      <c r="BD22" s="108" t="str">
        <f>VLOOKUP(Tabela2[[#This Row],[SIEMA]],Siema2025,82,FALSE)</f>
        <v/>
      </c>
      <c r="BE22" s="108" t="str">
        <f>VLOOKUP(Tabela2[[#This Row],[SIEMA]],Siema2025,81,FALSE)</f>
        <v/>
      </c>
      <c r="BF22" s="110" t="str">
        <f>VLOOKUP(Tabela2[[#This Row],[SIEMA]],Siema2025,28,FALSE)</f>
        <v>Petrobras</v>
      </c>
      <c r="BG22" s="110"/>
      <c r="BH22" s="111" t="str">
        <f>VLOOKUP(Tabela2[[#This Row],[SIEMA]],Siema2025,29,FALSE)</f>
        <v>33000167000454</v>
      </c>
      <c r="BI22" s="112" t="str">
        <f>VLOOKUP(Tabela2[[#This Row],[SIEMA]],Siema2025,107,FALSE)</f>
        <v>Não</v>
      </c>
      <c r="BJ22" s="107" t="s">
        <v>7099</v>
      </c>
      <c r="BK22" s="104" t="s">
        <v>2696</v>
      </c>
      <c r="BL22" s="140">
        <v>45776</v>
      </c>
      <c r="BM22" s="108">
        <f ca="1">IF(Tabela2[[#This Row],[Data de atendimento do Ibama (considerar o primeiro documento/ação)]]="",_xlfn.DAYS(TODAY(),J22),_xlfn.DAYS(Tabela2[[#This Row],[Data de atendimento do Ibama (considerar o primeiro documento/ação)]],J22))</f>
        <v>112</v>
      </c>
      <c r="BN22" s="108" t="str">
        <f>IF(Tabela2[[#This Row],[Atendido pelo Ibama ("Não" ou "Sim")]]="Não","Preencher", IF(Tabela2[[#This Row],[Atendido pelo Ibama ("Não" ou "Sim")]]="Sim","NA",""))</f>
        <v>NA</v>
      </c>
      <c r="BO22" s="114" t="s">
        <v>7165</v>
      </c>
      <c r="BP22" s="108" t="str">
        <f>IF(Tabela2[[#This Row],[Forma de atendimento (primeiro documento/ação)]]= "Outros (especificar)", "PREENCHER","NA")</f>
        <v>NA</v>
      </c>
      <c r="BQ22" s="106" t="s">
        <v>123</v>
      </c>
      <c r="BR22" s="108" t="str">
        <f>IF(Tabela2[[#This Row],[Equipe do Ibama foi a campo? Houve sobrevoo do Poseidon?]] = "Sim", "PREENCHER","NA")</f>
        <v>NA</v>
      </c>
      <c r="BS22" s="108" t="str">
        <f>IF(Tabela2[[#This Row],[Se sim, foi emitida Ordem de Emergência? (informações vinculada à coluna CK)]] = "Sim", "PREENCHER","NA")</f>
        <v>NA</v>
      </c>
      <c r="BT22" s="108" t="s">
        <v>7230</v>
      </c>
      <c r="BU22" s="108" t="s">
        <v>2696</v>
      </c>
      <c r="BV22" s="108" t="s">
        <v>123</v>
      </c>
      <c r="BW22" s="108" t="s">
        <v>2696</v>
      </c>
      <c r="BX22" s="106" t="s">
        <v>7116</v>
      </c>
      <c r="BY22" s="140">
        <v>45776</v>
      </c>
      <c r="BZ22" s="104">
        <f>IF(Tabela2[[#This Row],[Data do documento de encerramento]]="NA","NA",IF(Tabela2[[#This Row],[Data do documento de encerramento]]="","Pendente de conclusão/ encerramento",_xlfn.DAYS(Tabela2[[#This Row],[Data do documento de encerramento]],J22)))</f>
        <v>112</v>
      </c>
      <c r="CA22" s="104"/>
      <c r="CB22" s="107"/>
      <c r="CC22" s="107" t="s">
        <v>7148</v>
      </c>
      <c r="CD22" s="107" t="s">
        <v>123</v>
      </c>
      <c r="CE22" s="107" t="s">
        <v>123</v>
      </c>
      <c r="CF22" s="107" t="s">
        <v>7149</v>
      </c>
    </row>
    <row r="23" spans="1:84" ht="60.75">
      <c r="A23" s="182">
        <v>20251950404</v>
      </c>
      <c r="B23" s="170" t="s">
        <v>7231</v>
      </c>
      <c r="C23" s="108" t="s">
        <v>672</v>
      </c>
      <c r="D23" s="106" t="s">
        <v>637</v>
      </c>
      <c r="E23" s="106" t="s">
        <v>7091</v>
      </c>
      <c r="F23" s="106"/>
      <c r="G23" s="106" t="s">
        <v>7092</v>
      </c>
      <c r="H23" s="106" t="s">
        <v>7093</v>
      </c>
      <c r="I23" s="104" t="str">
        <f>VLOOKUP(Tabela2[[#This Row],[SIEMA]],Siema2025,19,FALSE)</f>
        <v>Santos</v>
      </c>
      <c r="J23" s="105">
        <f>VLOOKUP(Tabela2[[#This Row],[SIEMA]],Siema2025,2,FALSE)</f>
        <v>45664</v>
      </c>
      <c r="K23" s="105" t="str">
        <f>VLOOKUP(Tabela2[[#This Row],[SIEMA]],Siema2025,16,FALSE)</f>
        <v>Terça</v>
      </c>
      <c r="L23" s="106" t="str">
        <f>IF(Tabela2[[#This Row],[Data]]="","Sem Informação",VLOOKUP(MONTH(Tabela2[[#This Row],[Data]]),'[1]Validação de dados'!$I$1:$J$13,2,0))</f>
        <v>Janeiro</v>
      </c>
      <c r="M23" s="104">
        <f>YEAR(Tabela2[[#This Row],[Data]])</f>
        <v>2025</v>
      </c>
      <c r="N23" s="105" t="str">
        <f>VLOOKUP(Tabela2[[#This Row],[SIEMA]],Siema2025,17,FALSE)</f>
        <v>Vespertino</v>
      </c>
      <c r="O23" s="105" t="s">
        <v>111</v>
      </c>
      <c r="P23" s="104" t="str">
        <f>VLOOKUP(Tabela2[[#This Row],[SIEMA]],Siema2025,21,FALSE)</f>
        <v>Poço 3-BRSA-1343-RJS</v>
      </c>
      <c r="Q23" s="104" t="s">
        <v>7094</v>
      </c>
      <c r="R23" s="104" t="s">
        <v>7232</v>
      </c>
      <c r="S23" s="107" t="s">
        <v>7233</v>
      </c>
      <c r="T23" s="104">
        <v>2.9999999999999997E-4</v>
      </c>
      <c r="U23" s="104" t="str">
        <f>VLOOKUP(Tabela2[[#This Row],[SIEMA]],Siema2025,12,FALSE)</f>
        <v>M3</v>
      </c>
      <c r="V23" s="104" t="s">
        <v>637</v>
      </c>
      <c r="W23" s="104"/>
      <c r="X23" s="113"/>
      <c r="Y23" s="109" t="str">
        <f>IF(W23="","", IF(W23="NC","", IF(W23="NE","", IF(W23="NA","",IFERROR(VLOOKUP(W23,Produtos!$A$1:$C$2319,2,FALSE),"Não Cadastrado")))))</f>
        <v/>
      </c>
      <c r="Z23" s="104"/>
      <c r="AA23" s="104"/>
      <c r="AB23" s="104" t="str">
        <f>IF(W23="","",IF(ISNUMBER(W23)=FALSE,"Não se aplica",IFERROR(VLOOKUP(W23,Produtos!$A$1:$C$2319,3,FALSE),"Não Cadastrado")))</f>
        <v/>
      </c>
      <c r="AC23" s="104"/>
      <c r="AD23" s="108"/>
      <c r="AE23" s="107" t="str">
        <f>IF(AC23="","", IF(AC23="NC","", IF(AC23="NE","", IF(AC23="NA","",IFERROR(VLOOKUP(AC23,Produtos!$A$1:$C$2319,2,FALSE),"Não Cadastrado")))))</f>
        <v/>
      </c>
      <c r="AF23" s="104"/>
      <c r="AG23" s="104"/>
      <c r="AH23" s="104" t="str">
        <f>IF(AC23="","",IF(ISNUMBER(AC23)=FALSE,"Não se aplica",IFERROR(VLOOKUP(AC23,Produtos!$A$1:$C$2319,3,FALSE),"Não Cadastrado")))</f>
        <v/>
      </c>
      <c r="AI23" s="104"/>
      <c r="AJ23" s="104" t="str">
        <f>VLOOKUP(Tabela2[[#This Row],[SIEMA]],Siema2025,26,FALSE)</f>
        <v>Em investigação.</v>
      </c>
      <c r="AK23" s="107" t="s">
        <v>7234</v>
      </c>
      <c r="AL23" s="107"/>
      <c r="AM23" s="107"/>
      <c r="AN23" s="108" t="str">
        <f>VLOOKUP(Tabela2[[#This Row],[SIEMA]],Siema2025,51,FALSE)</f>
        <v/>
      </c>
      <c r="AO23" s="108" t="str">
        <f>VLOOKUP(Tabela2[[#This Row],[SIEMA]],Siema2025,53,FALSE)</f>
        <v/>
      </c>
      <c r="AP23" s="108" t="str">
        <f>VLOOKUP(Tabela2[[#This Row],[SIEMA]],Siema2025,55,FALSE)</f>
        <v/>
      </c>
      <c r="AQ23" s="108" t="str">
        <f>VLOOKUP(Tabela2[[#This Row],[SIEMA]],Siema2025,57,FALSE)</f>
        <v/>
      </c>
      <c r="AR23" s="108" t="str">
        <f>VLOOKUP(Tabela2[[#This Row],[SIEMA]],Siema2025,59,FALSE)</f>
        <v/>
      </c>
      <c r="AS23" s="108" t="str">
        <f>VLOOKUP(Tabela2[[#This Row],[SIEMA]],Siema2025,61,FALSE)</f>
        <v>X</v>
      </c>
      <c r="AT23" s="108" t="str">
        <f>VLOOKUP(Tabela2[[#This Row],[SIEMA]],Siema2025,63,FALSE)</f>
        <v/>
      </c>
      <c r="AU23" s="108" t="str">
        <f>VLOOKUP(Tabela2[[#This Row],[SIEMA]],Siema2025,65,FALSE)</f>
        <v/>
      </c>
      <c r="AV23" s="108" t="str">
        <f>VLOOKUP(Tabela2[[#This Row],[SIEMA]],Siema2025,67,FALSE)</f>
        <v/>
      </c>
      <c r="AW23" s="108" t="str">
        <f>VLOOKUP(Tabela2[[#This Row],[SIEMA]],Siema2025,69,FALSE)</f>
        <v/>
      </c>
      <c r="AX23" s="108" t="str">
        <f>VLOOKUP(Tabela2[[#This Row],[SIEMA]],Siema2025,71,FALSE)</f>
        <v/>
      </c>
      <c r="AY23" s="108" t="str">
        <f>VLOOKUP(Tabela2[[#This Row],[SIEMA]],Siema2025,73,FALSE)</f>
        <v/>
      </c>
      <c r="AZ23" s="108" t="str">
        <f>VLOOKUP(Tabela2[[#This Row],[SIEMA]],Siema2025,75,FALSE)</f>
        <v/>
      </c>
      <c r="BA23" s="108" t="str">
        <f>VLOOKUP(Tabela2[[#This Row],[SIEMA]],Siema2025,77,FALSE)</f>
        <v/>
      </c>
      <c r="BB23" s="108" t="str">
        <f>VLOOKUP(Tabela2[[#This Row],[SIEMA]],Siema2025,79,FALSE)</f>
        <v/>
      </c>
      <c r="BC23" s="108" t="str">
        <f>IF(Tabela2[[#This Row],[Outro(s) ]] = "X", "PREENCHER","NA")</f>
        <v>NA</v>
      </c>
      <c r="BD23" s="108" t="str">
        <f>VLOOKUP(Tabela2[[#This Row],[SIEMA]],Siema2025,82,FALSE)</f>
        <v/>
      </c>
      <c r="BE23" s="108" t="str">
        <f>VLOOKUP(Tabela2[[#This Row],[SIEMA]],Siema2025,81,FALSE)</f>
        <v/>
      </c>
      <c r="BF23" s="110" t="str">
        <f>VLOOKUP(Tabela2[[#This Row],[SIEMA]],Siema2025,28,FALSE)</f>
        <v>Petrobras</v>
      </c>
      <c r="BG23" s="110"/>
      <c r="BH23" s="111">
        <v>33000167000101</v>
      </c>
      <c r="BI23" s="112" t="str">
        <f>VLOOKUP(Tabela2[[#This Row],[SIEMA]],Siema2025,107,FALSE)</f>
        <v>Não</v>
      </c>
      <c r="BJ23" s="107" t="s">
        <v>7099</v>
      </c>
      <c r="BK23" s="104" t="s">
        <v>2696</v>
      </c>
      <c r="BL23" s="140">
        <v>45671</v>
      </c>
      <c r="BM23" s="108">
        <f ca="1">IF(Tabela2[[#This Row],[Data de atendimento do Ibama (considerar o primeiro documento/ação)]]="",_xlfn.DAYS(TODAY(),J23),_xlfn.DAYS(Tabela2[[#This Row],[Data de atendimento do Ibama (considerar o primeiro documento/ação)]],J23))</f>
        <v>7</v>
      </c>
      <c r="BN23" s="108" t="str">
        <f>IF(Tabela2[[#This Row],[Atendido pelo Ibama ("Não" ou "Sim")]]="Não","Preencher", IF(Tabela2[[#This Row],[Atendido pelo Ibama ("Não" ou "Sim")]]="Sim","NA",""))</f>
        <v>NA</v>
      </c>
      <c r="BO23" s="114" t="s">
        <v>7100</v>
      </c>
      <c r="BP23" s="108" t="str">
        <f>IF(Tabela2[[#This Row],[Forma de atendimento (primeiro documento/ação)]]= "Outros (especificar)", "PREENCHER","NA")</f>
        <v>NA</v>
      </c>
      <c r="BQ23" s="106" t="s">
        <v>123</v>
      </c>
      <c r="BR23" s="108" t="str">
        <f>IF(Tabela2[[#This Row],[Equipe do Ibama foi a campo? Houve sobrevoo do Poseidon?]] = "Sim", "PREENCHER","NA")</f>
        <v>NA</v>
      </c>
      <c r="BS23" s="108" t="str">
        <f>IF(Tabela2[[#This Row],[Se sim, foi emitida Ordem de Emergência? (informações vinculada à coluna CK)]] = "Sim", "PREENCHER","NA")</f>
        <v>NA</v>
      </c>
      <c r="BT23" s="108" t="s">
        <v>7101</v>
      </c>
      <c r="BU23" s="108" t="s">
        <v>2696</v>
      </c>
      <c r="BV23" s="108" t="s">
        <v>123</v>
      </c>
      <c r="BW23" s="108" t="s">
        <v>2696</v>
      </c>
      <c r="BX23" s="106" t="s">
        <v>7102</v>
      </c>
      <c r="BY23" s="140">
        <v>46098</v>
      </c>
      <c r="BZ23" s="104">
        <f>IF(Tabela2[[#This Row],[Data do documento de encerramento]]="NA","NA",IF(Tabela2[[#This Row],[Data do documento de encerramento]]="","Pendente de conclusão/ encerramento",_xlfn.DAYS(Tabela2[[#This Row],[Data do documento de encerramento]],J23)))</f>
        <v>434</v>
      </c>
      <c r="CA23" s="107" t="s">
        <v>7235</v>
      </c>
      <c r="CB23" s="107" t="s">
        <v>7158</v>
      </c>
      <c r="CC23" s="206" t="s">
        <v>7236</v>
      </c>
      <c r="CD23" s="107" t="s">
        <v>7237</v>
      </c>
      <c r="CE23" s="107" t="s">
        <v>123</v>
      </c>
      <c r="CF23" s="107" t="s">
        <v>7105</v>
      </c>
    </row>
    <row r="24" spans="1:84" ht="60.75" hidden="1">
      <c r="A24" s="169">
        <v>202512232441</v>
      </c>
      <c r="B24" s="170" t="s">
        <v>7238</v>
      </c>
      <c r="C24" s="108" t="str">
        <f>VLOOKUP(Tabela2[[#This Row],[SIEMA]],Siema2025,4,FALSE)</f>
        <v xml:space="preserve"> MG</v>
      </c>
      <c r="D24" s="106" t="str">
        <f>VLOOKUP(Tabela2[[#This Row],[SIEMA]],Siema2025,3,FALSE)</f>
        <v xml:space="preserve">Caldas </v>
      </c>
      <c r="E24" s="106" t="str">
        <f>VLOOKUP(Tabela2[[#This Row],[SIEMA]],Siema2025,20,FALSE)</f>
        <v>Rodovia Poços Andradas, km 20,6 Campo do Cercado</v>
      </c>
      <c r="F24" s="106"/>
      <c r="G24" s="106" t="s">
        <v>7239</v>
      </c>
      <c r="H24" s="106" t="s">
        <v>7240</v>
      </c>
      <c r="I24" s="104" t="s">
        <v>7114</v>
      </c>
      <c r="J24" s="105">
        <f>VLOOKUP(Tabela2[[#This Row],[SIEMA]],Siema2025,2,FALSE)</f>
        <v>45665</v>
      </c>
      <c r="K24" s="105" t="str">
        <f>VLOOKUP(Tabela2[[#This Row],[SIEMA]],Siema2025,16,FALSE)</f>
        <v>Quarta</v>
      </c>
      <c r="L24" s="106" t="str">
        <f>IF(Tabela2[[#This Row],[Data]]="","Sem Informação",VLOOKUP(MONTH(Tabela2[[#This Row],[Data]]),'[1]Validação de dados'!$I$1:$J$13,2,0))</f>
        <v>Janeiro</v>
      </c>
      <c r="M24" s="104">
        <f>YEAR(Tabela2[[#This Row],[Data]])</f>
        <v>2025</v>
      </c>
      <c r="N24" s="105" t="str">
        <f>VLOOKUP(Tabela2[[#This Row],[SIEMA]],Siema2025,17,FALSE)</f>
        <v>Matutino</v>
      </c>
      <c r="O24" s="105" t="str">
        <f>VLOOKUP(Tabela2[[#This Row],[SIEMA]],Siema2025,5,FALSE)</f>
        <v>Outro(s)</v>
      </c>
      <c r="P24" s="104" t="str">
        <f>VLOOKUP(Tabela2[[#This Row],[SIEMA]],Siema2025,21,FALSE)</f>
        <v>Sistema de bombeamento de lodo da estação de tratamento de efluente (ETE1)</v>
      </c>
      <c r="Q24" s="104" t="s">
        <v>7127</v>
      </c>
      <c r="R24" s="104"/>
      <c r="S24" s="104" t="str">
        <f>VLOOKUP(Tabela2[[#This Row],[SIEMA]],Siema2025,10,FALSE)</f>
        <v>Resíduos de ETE</v>
      </c>
      <c r="T24" s="104" t="str">
        <f>VLOOKUP(Tabela2[[#This Row],[SIEMA]],Siema2025,11,FALSE)</f>
        <v>10</v>
      </c>
      <c r="U24" s="104" t="str">
        <f>VLOOKUP(Tabela2[[#This Row],[SIEMA]],Siema2025,12,FALSE)</f>
        <v>M3</v>
      </c>
      <c r="V24" s="104" t="str">
        <f>IF(Q24="","",IF(ISNUMBER(Q24)=FALSE,"Não se aplica",IFERROR(VLOOKUP(Q24,Produtos!$A$1:$C$2319,3,FALSE),"Não Cadastrado")))</f>
        <v>Não se aplica</v>
      </c>
      <c r="W24" s="104"/>
      <c r="X24" s="113" t="str">
        <f>IF(Tabela2[[#This Row],[Origem do acidente]] = "Plataforma", "PREENCHER","NA")</f>
        <v>NA</v>
      </c>
      <c r="Y24" s="109" t="str">
        <f>IF(W24="","", IF(W24="NC","", IF(W24="NE","", IF(W24="NA","",IFERROR(VLOOKUP(W24,Produtos!$A$1:$C$2319,2,FALSE),"Não Cadastrado")))))</f>
        <v/>
      </c>
      <c r="Z24" s="104"/>
      <c r="AA24" s="104" t="str">
        <f>VLOOKUP(Tabela2[[#This Row],[SIEMA]],Siema2025,12,FALSE)</f>
        <v>M3</v>
      </c>
      <c r="AB24" s="104" t="str">
        <f>IF(W24="","",IF(ISNUMBER(W24)=FALSE,"Não se aplica",IFERROR(VLOOKUP(W24,Produtos!$A$1:$C$2319,3,FALSE),"Não Cadastrado")))</f>
        <v/>
      </c>
      <c r="AC24" s="104"/>
      <c r="AD24" s="108" t="str">
        <f>IF(Tabela2[[#This Row],[Origem do acidente]] = "Plataforma", "PREENCHER","NA")</f>
        <v>NA</v>
      </c>
      <c r="AE24" s="107" t="str">
        <f>IF(AC24="","", IF(AC24="NC","", IF(AC24="NE","", IF(AC24="NA","",IFERROR(VLOOKUP(AC24,Produtos!$A$1:$C$2319,2,FALSE),"Não Cadastrado")))))</f>
        <v/>
      </c>
      <c r="AF24" s="104"/>
      <c r="AG24" s="104"/>
      <c r="AH24" s="104" t="str">
        <f>IF(AC24="","",IF(ISNUMBER(AC24)=FALSE,"Não se aplica",IFERROR(VLOOKUP(AC24,Produtos!$A$1:$C$2319,3,FALSE),"Não Cadastrado")))</f>
        <v/>
      </c>
      <c r="AI24" s="104"/>
      <c r="AJ24" s="104" t="str">
        <f>VLOOKUP(Tabela2[[#This Row],[SIEMA]],Siema2025,26,FALSE)</f>
        <v>Rompimento de tubulação de transporte de DUCA da ETE1 para a Cava da Mina, ocasionado
pelas prováveis causas:
- Degradação natural da tubulação por tempo de uso;
- Dilatação térmica causada por grande variação de temperatura.</v>
      </c>
      <c r="AK24" s="107" t="s">
        <v>7234</v>
      </c>
      <c r="AL24" s="107"/>
      <c r="AM24" s="107"/>
      <c r="AN24" s="108" t="str">
        <f>VLOOKUP(Tabela2[[#This Row],[SIEMA]],Siema2025,51,FALSE)</f>
        <v/>
      </c>
      <c r="AO24" s="108" t="str">
        <f>VLOOKUP(Tabela2[[#This Row],[SIEMA]],Siema2025,53,FALSE)</f>
        <v/>
      </c>
      <c r="AP24" s="108" t="str">
        <f>VLOOKUP(Tabela2[[#This Row],[SIEMA]],Siema2025,55,FALSE)</f>
        <v/>
      </c>
      <c r="AQ24" s="108" t="str">
        <f>VLOOKUP(Tabela2[[#This Row],[SIEMA]],Siema2025,57,FALSE)</f>
        <v/>
      </c>
      <c r="AR24" s="108" t="str">
        <f>VLOOKUP(Tabela2[[#This Row],[SIEMA]],Siema2025,59,FALSE)</f>
        <v/>
      </c>
      <c r="AS24" s="108" t="str">
        <f>VLOOKUP(Tabela2[[#This Row],[SIEMA]],Siema2025,61,FALSE)</f>
        <v/>
      </c>
      <c r="AT24" s="108" t="str">
        <f>VLOOKUP(Tabela2[[#This Row],[SIEMA]],Siema2025,63,FALSE)</f>
        <v/>
      </c>
      <c r="AU24" s="108" t="str">
        <f>VLOOKUP(Tabela2[[#This Row],[SIEMA]],Siema2025,65,FALSE)</f>
        <v>X</v>
      </c>
      <c r="AV24" s="108" t="str">
        <f>VLOOKUP(Tabela2[[#This Row],[SIEMA]],Siema2025,67,FALSE)</f>
        <v/>
      </c>
      <c r="AW24" s="108" t="str">
        <f>VLOOKUP(Tabela2[[#This Row],[SIEMA]],Siema2025,69,FALSE)</f>
        <v/>
      </c>
      <c r="AX24" s="108" t="str">
        <f>VLOOKUP(Tabela2[[#This Row],[SIEMA]],Siema2025,71,FALSE)</f>
        <v/>
      </c>
      <c r="AY24" s="108" t="str">
        <f>VLOOKUP(Tabela2[[#This Row],[SIEMA]],Siema2025,73,FALSE)</f>
        <v/>
      </c>
      <c r="AZ24" s="108" t="str">
        <f>VLOOKUP(Tabela2[[#This Row],[SIEMA]],Siema2025,75,FALSE)</f>
        <v/>
      </c>
      <c r="BA24" s="108" t="str">
        <f>VLOOKUP(Tabela2[[#This Row],[SIEMA]],Siema2025,77,FALSE)</f>
        <v/>
      </c>
      <c r="BB24" s="108" t="str">
        <f>VLOOKUP(Tabela2[[#This Row],[SIEMA]],Siema2025,79,FALSE)</f>
        <v/>
      </c>
      <c r="BC24" s="108" t="str">
        <f>IF(Tabela2[[#This Row],[Outro(s) ]] = "X", "PREENCHER","NA")</f>
        <v>NA</v>
      </c>
      <c r="BD24" s="108" t="str">
        <f>VLOOKUP(Tabela2[[#This Row],[SIEMA]],Siema2025,82,FALSE)</f>
        <v/>
      </c>
      <c r="BE24" s="108" t="str">
        <f>VLOOKUP(Tabela2[[#This Row],[SIEMA]],Siema2025,81,FALSE)</f>
        <v/>
      </c>
      <c r="BF24" s="110" t="str">
        <f>VLOOKUP(Tabela2[[#This Row],[SIEMA]],Siema2025,28,FALSE)</f>
        <v>Indústrias Nucleares do Brasil SA</v>
      </c>
      <c r="BG24" s="110"/>
      <c r="BH24" s="111" t="str">
        <f>VLOOKUP(Tabela2[[#This Row],[SIEMA]],Siema2025,29,FALSE)</f>
        <v>00322818003650</v>
      </c>
      <c r="BI24" s="112" t="str">
        <f>VLOOKUP(Tabela2[[#This Row],[SIEMA]],Siema2025,107,FALSE)</f>
        <v>Não</v>
      </c>
      <c r="BJ24" s="107" t="s">
        <v>7099</v>
      </c>
      <c r="BK24" s="104" t="s">
        <v>2696</v>
      </c>
      <c r="BL24" s="140">
        <v>45685</v>
      </c>
      <c r="BM24" s="108">
        <f ca="1">IF(Tabela2[[#This Row],[Data de atendimento do Ibama (considerar o primeiro documento/ação)]]="",_xlfn.DAYS(TODAY(),J24),_xlfn.DAYS(Tabela2[[#This Row],[Data de atendimento do Ibama (considerar o primeiro documento/ação)]],J24))</f>
        <v>20</v>
      </c>
      <c r="BN24" s="108" t="str">
        <f>IF(Tabela2[[#This Row],[Atendido pelo Ibama ("Não" ou "Sim")]]="Não","Preencher", IF(Tabela2[[#This Row],[Atendido pelo Ibama ("Não" ou "Sim")]]="Sim","NA",""))</f>
        <v>NA</v>
      </c>
      <c r="BO24" s="114" t="s">
        <v>7100</v>
      </c>
      <c r="BP24" s="108" t="str">
        <f>IF(Tabela2[[#This Row],[Forma de atendimento (primeiro documento/ação)]]= "Outros (especificar)", "PREENCHER","NA")</f>
        <v>NA</v>
      </c>
      <c r="BQ24" s="106" t="s">
        <v>123</v>
      </c>
      <c r="BR24" s="108" t="str">
        <f>IF(Tabela2[[#This Row],[Equipe do Ibama foi a campo? Houve sobrevoo do Poseidon?]] = "Sim", "PREENCHER","NA")</f>
        <v>NA</v>
      </c>
      <c r="BS24" s="108"/>
      <c r="BT24" s="108" t="s">
        <v>7101</v>
      </c>
      <c r="BU24" s="108" t="s">
        <v>2696</v>
      </c>
      <c r="BV24" s="108" t="s">
        <v>2696</v>
      </c>
      <c r="BW24" s="108" t="s">
        <v>123</v>
      </c>
      <c r="BX24" s="106"/>
      <c r="BY24" s="106"/>
      <c r="BZ24" s="104" t="str">
        <f>IF(Tabela2[[#This Row],[Data do documento de encerramento]]="NA","NA",IF(Tabela2[[#This Row],[Data do documento de encerramento]]="","Pendente de conclusão/ encerramento",_xlfn.DAYS(Tabela2[[#This Row],[Data do documento de encerramento]],J24)))</f>
        <v>Pendente de conclusão/ encerramento</v>
      </c>
      <c r="CA24" s="107"/>
      <c r="CB24" s="107"/>
      <c r="CC24" s="107"/>
      <c r="CD24" s="107"/>
      <c r="CE24" s="107"/>
      <c r="CF24" s="107"/>
    </row>
    <row r="25" spans="1:84" hidden="1">
      <c r="A25" s="169">
        <v>202512721604</v>
      </c>
      <c r="B25" s="170" t="s">
        <v>7241</v>
      </c>
      <c r="C25" s="108" t="str">
        <f>VLOOKUP(Tabela2[[#This Row],[SIEMA]],Siema2025,4,FALSE)</f>
        <v xml:space="preserve"> BA</v>
      </c>
      <c r="D25" s="106" t="str">
        <f>VLOOKUP(Tabela2[[#This Row],[SIEMA]],Siema2025,3,FALSE)</f>
        <v xml:space="preserve">Santo Estêvão </v>
      </c>
      <c r="E25" s="106" t="str">
        <f>VLOOKUP(Tabela2[[#This Row],[SIEMA]],Siema2025,20,FALSE)</f>
        <v>Linha de injeção, Campo de Cassarongongo, Ativo Bahia.</v>
      </c>
      <c r="F25" s="106"/>
      <c r="G25" s="172" t="s">
        <v>7242</v>
      </c>
      <c r="H25" s="172" t="s">
        <v>7243</v>
      </c>
      <c r="I25" s="104" t="s">
        <v>7171</v>
      </c>
      <c r="J25" s="105">
        <f>VLOOKUP(Tabela2[[#This Row],[SIEMA]],Siema2025,2,FALSE)</f>
        <v>45665</v>
      </c>
      <c r="K25" s="105" t="str">
        <f>VLOOKUP(Tabela2[[#This Row],[SIEMA]],Siema2025,16,FALSE)</f>
        <v>Quarta</v>
      </c>
      <c r="L25" s="106" t="str">
        <f>IF(Tabela2[[#This Row],[Data]]="","Sem Informação",VLOOKUP(MONTH(Tabela2[[#This Row],[Data]]),'[1]Validação de dados'!$I$1:$J$13,2,0))</f>
        <v>Janeiro</v>
      </c>
      <c r="M25" s="104">
        <f>YEAR(Tabela2[[#This Row],[Data]])</f>
        <v>2025</v>
      </c>
      <c r="N25" s="105" t="str">
        <f>VLOOKUP(Tabela2[[#This Row],[SIEMA]],Siema2025,17,FALSE)</f>
        <v>Noturno</v>
      </c>
      <c r="O25" s="105" t="s">
        <v>145</v>
      </c>
      <c r="P25" s="104" t="str">
        <f>VLOOKUP(Tabela2[[#This Row],[SIEMA]],Siema2025,21,FALSE)</f>
        <v>No dia 08/01/2025, por volta das 18:30h o operador de campo, verificou um vazamento
onde foi detectado um rompimento na linha de injeção de 4" de fibra.</v>
      </c>
      <c r="Q25" s="104" t="s">
        <v>7094</v>
      </c>
      <c r="R25" s="104" t="str">
        <f>VLOOKUP(Tabela2[[#This Row],[SIEMA]],Siema2025,10,FALSE)</f>
        <v>Água de injeção</v>
      </c>
      <c r="S25" s="107" t="str">
        <f>IF(Q25="","", IF(Q25="NC","", IF(Q25="NE","", IF(Q25="NA","",IFERROR(VLOOKUP(Q25,Produtos!$A$1:$C$2319,2,FALSE),"Não Cadastrado")))))</f>
        <v/>
      </c>
      <c r="T25" s="104" t="str">
        <f>VLOOKUP(Tabela2[[#This Row],[SIEMA]],Siema2025,11,FALSE)</f>
        <v>3.7</v>
      </c>
      <c r="U25" s="104" t="str">
        <f>VLOOKUP(Tabela2[[#This Row],[SIEMA]],Siema2025,12,FALSE)</f>
        <v>M3</v>
      </c>
      <c r="V25" s="104" t="str">
        <f>IF(Q25="","",IF(ISNUMBER(Q25)=FALSE,"Não se aplica",IFERROR(VLOOKUP(Q25,Produtos!$A$1:$C$2319,3,FALSE),"Não Cadastrado")))</f>
        <v>Não se aplica</v>
      </c>
      <c r="W25" s="104" t="str">
        <f>VLOOKUP(Tabela2[[#This Row],[SIEMA]],Siema2025,10,FALSE)</f>
        <v>Água de injeção</v>
      </c>
      <c r="X25" s="113" t="str">
        <f>IF(Tabela2[[#This Row],[Origem do acidente]] = "Plataforma", "PREENCHER","NA")</f>
        <v>NA</v>
      </c>
      <c r="Y25" s="109" t="str">
        <f>IF(W25="","", IF(W25="NC","", IF(W25="NE","", IF(W25="NA","",IFERROR(VLOOKUP(W25,Produtos!$A$1:$C$2319,2,FALSE),"Não Cadastrado")))))</f>
        <v>Não Cadastrado</v>
      </c>
      <c r="Z25" s="104" t="str">
        <f>VLOOKUP(Tabela2[[#This Row],[SIEMA]],Siema2025,11,FALSE)</f>
        <v>3.7</v>
      </c>
      <c r="AA25" s="104" t="str">
        <f>VLOOKUP(Tabela2[[#This Row],[SIEMA]],Siema2025,12,FALSE)</f>
        <v>M3</v>
      </c>
      <c r="AB25" s="104" t="str">
        <f>IF(W25="","",IF(ISNUMBER(W25)=FALSE,"Não se aplica",IFERROR(VLOOKUP(W25,Produtos!$A$1:$C$2319,3,FALSE),"Não Cadastrado")))</f>
        <v>Não se aplica</v>
      </c>
      <c r="AC25" s="104"/>
      <c r="AD25" s="108" t="str">
        <f>IF(Tabela2[[#This Row],[Origem do acidente]] = "Plataforma", "PREENCHER","NA")</f>
        <v>NA</v>
      </c>
      <c r="AE25" s="107" t="str">
        <f>IF(AC25="","", IF(AC25="NC","", IF(AC25="NE","", IF(AC25="NA","",IFERROR(VLOOKUP(AC25,Produtos!$A$1:$C$2319,2,FALSE),"Não Cadastrado")))))</f>
        <v/>
      </c>
      <c r="AF25" s="104"/>
      <c r="AG25" s="104"/>
      <c r="AH25" s="104" t="str">
        <f>IF(AC25="","",IF(ISNUMBER(AC25)=FALSE,"Não se aplica",IFERROR(VLOOKUP(AC25,Produtos!$A$1:$C$2319,3,FALSE),"Não Cadastrado")))</f>
        <v/>
      </c>
      <c r="AI25" s="104"/>
      <c r="AJ25" s="104" t="str">
        <f>VLOOKUP(Tabela2[[#This Row],[SIEMA]],Siema2025,26,FALSE)</f>
        <v>Corrosão.</v>
      </c>
      <c r="AK25" s="107" t="s">
        <v>7098</v>
      </c>
      <c r="AL25" s="107"/>
      <c r="AM25" s="107"/>
      <c r="AN25" s="108" t="str">
        <f>VLOOKUP(Tabela2[[#This Row],[SIEMA]],Siema2025,51,FALSE)</f>
        <v/>
      </c>
      <c r="AO25" s="108" t="str">
        <f>VLOOKUP(Tabela2[[#This Row],[SIEMA]],Siema2025,53,FALSE)</f>
        <v/>
      </c>
      <c r="AP25" s="108" t="str">
        <f>VLOOKUP(Tabela2[[#This Row],[SIEMA]],Siema2025,55,FALSE)</f>
        <v/>
      </c>
      <c r="AQ25" s="108" t="str">
        <f>VLOOKUP(Tabela2[[#This Row],[SIEMA]],Siema2025,57,FALSE)</f>
        <v/>
      </c>
      <c r="AR25" s="108" t="str">
        <f>VLOOKUP(Tabela2[[#This Row],[SIEMA]],Siema2025,59,FALSE)</f>
        <v/>
      </c>
      <c r="AS25" s="108" t="str">
        <f>VLOOKUP(Tabela2[[#This Row],[SIEMA]],Siema2025,61,FALSE)</f>
        <v/>
      </c>
      <c r="AT25" s="108" t="str">
        <f>VLOOKUP(Tabela2[[#This Row],[SIEMA]],Siema2025,63,FALSE)</f>
        <v/>
      </c>
      <c r="AU25" s="108" t="str">
        <f>VLOOKUP(Tabela2[[#This Row],[SIEMA]],Siema2025,65,FALSE)</f>
        <v>X</v>
      </c>
      <c r="AV25" s="108" t="str">
        <f>VLOOKUP(Tabela2[[#This Row],[SIEMA]],Siema2025,67,FALSE)</f>
        <v/>
      </c>
      <c r="AW25" s="108" t="str">
        <f>VLOOKUP(Tabela2[[#This Row],[SIEMA]],Siema2025,69,FALSE)</f>
        <v/>
      </c>
      <c r="AX25" s="108" t="str">
        <f>VLOOKUP(Tabela2[[#This Row],[SIEMA]],Siema2025,71,FALSE)</f>
        <v/>
      </c>
      <c r="AY25" s="108" t="str">
        <f>VLOOKUP(Tabela2[[#This Row],[SIEMA]],Siema2025,73,FALSE)</f>
        <v/>
      </c>
      <c r="AZ25" s="108" t="str">
        <f>VLOOKUP(Tabela2[[#This Row],[SIEMA]],Siema2025,75,FALSE)</f>
        <v/>
      </c>
      <c r="BA25" s="108" t="str">
        <f>VLOOKUP(Tabela2[[#This Row],[SIEMA]],Siema2025,77,FALSE)</f>
        <v/>
      </c>
      <c r="BB25" s="108" t="str">
        <f>VLOOKUP(Tabela2[[#This Row],[SIEMA]],Siema2025,79,FALSE)</f>
        <v/>
      </c>
      <c r="BC25" s="108" t="str">
        <f>IF(Tabela2[[#This Row],[Outro(s) ]] = "X", "PREENCHER","NA")</f>
        <v>NA</v>
      </c>
      <c r="BD25" s="108" t="str">
        <f>VLOOKUP(Tabela2[[#This Row],[SIEMA]],Siema2025,82,FALSE)</f>
        <v/>
      </c>
      <c r="BE25" s="108" t="str">
        <f>VLOOKUP(Tabela2[[#This Row],[SIEMA]],Siema2025,81,FALSE)</f>
        <v/>
      </c>
      <c r="BF25" s="110" t="str">
        <f>VLOOKUP(Tabela2[[#This Row],[SIEMA]],Siema2025,28,FALSE)</f>
        <v>PETRORECÔNCAVO S.A.</v>
      </c>
      <c r="BG25" s="110"/>
      <c r="BH25" s="111" t="str">
        <f>VLOOKUP(Tabela2[[#This Row],[SIEMA]],Siema2025,29,FALSE)</f>
        <v>03342704000130</v>
      </c>
      <c r="BI25" s="112" t="str">
        <f>VLOOKUP(Tabela2[[#This Row],[SIEMA]],Siema2025,107,FALSE)</f>
        <v>Não</v>
      </c>
      <c r="BJ25" s="107" t="s">
        <v>7113</v>
      </c>
      <c r="BK25" s="104" t="s">
        <v>2696</v>
      </c>
      <c r="BL25" s="140">
        <v>45702</v>
      </c>
      <c r="BM25" s="108">
        <f ca="1">IF(Tabela2[[#This Row],[Data de atendimento do Ibama (considerar o primeiro documento/ação)]]="",_xlfn.DAYS(TODAY(),J25),_xlfn.DAYS(Tabela2[[#This Row],[Data de atendimento do Ibama (considerar o primeiro documento/ação)]],J25))</f>
        <v>37</v>
      </c>
      <c r="BN25" s="108" t="str">
        <f>IF(Tabela2[[#This Row],[Atendido pelo Ibama ("Não" ou "Sim")]]="Não","Preencher", IF(Tabela2[[#This Row],[Atendido pelo Ibama ("Não" ou "Sim")]]="Sim","NA",""))</f>
        <v>NA</v>
      </c>
      <c r="BO25" s="114" t="s">
        <v>7138</v>
      </c>
      <c r="BP25" s="108" t="str">
        <f>IF(Tabela2[[#This Row],[Forma de atendimento (primeiro documento/ação)]]= "Outros (especificar)", "PREENCHER","NA")</f>
        <v>NA</v>
      </c>
      <c r="BQ25" s="106" t="s">
        <v>123</v>
      </c>
      <c r="BR25" s="108" t="str">
        <f>IF(Tabela2[[#This Row],[Equipe do Ibama foi a campo? Houve sobrevoo do Poseidon?]] = "Sim", "PREENCHER","NA")</f>
        <v>NA</v>
      </c>
      <c r="BS25" s="108" t="s">
        <v>7114</v>
      </c>
      <c r="BT25" s="108" t="s">
        <v>7101</v>
      </c>
      <c r="BU25" s="108" t="s">
        <v>123</v>
      </c>
      <c r="BV25" s="108" t="s">
        <v>123</v>
      </c>
      <c r="BW25" s="108" t="s">
        <v>123</v>
      </c>
      <c r="BX25" s="106"/>
      <c r="BY25" s="106"/>
      <c r="BZ25" s="104" t="str">
        <f>IF(Tabela2[[#This Row],[Data do documento de encerramento]]="NA","NA",IF(Tabela2[[#This Row],[Data do documento de encerramento]]="","Pendente de conclusão/ encerramento",_xlfn.DAYS(Tabela2[[#This Row],[Data do documento de encerramento]],J25)))</f>
        <v>Pendente de conclusão/ encerramento</v>
      </c>
      <c r="CA25" s="107"/>
      <c r="CB25" s="107"/>
      <c r="CC25" s="107"/>
      <c r="CD25" s="107"/>
      <c r="CE25" s="107"/>
      <c r="CF25" s="107"/>
    </row>
    <row r="26" spans="1:84" hidden="1">
      <c r="A26" s="169">
        <v>202512728809</v>
      </c>
      <c r="B26" s="170" t="s">
        <v>7244</v>
      </c>
      <c r="C26" s="108" t="str">
        <f>VLOOKUP(Tabela2[[#This Row],[SIEMA]],Siema2025,4,FALSE)</f>
        <v xml:space="preserve"> RN</v>
      </c>
      <c r="D26" s="106" t="str">
        <f>VLOOKUP(Tabela2[[#This Row],[SIEMA]],Siema2025,3,FALSE)</f>
        <v xml:space="preserve">Jucurutu </v>
      </c>
      <c r="E26" s="106" t="str">
        <f>VLOOKUP(Tabela2[[#This Row],[SIEMA]],Siema2025,20,FALSE)</f>
        <v>Linha de produção do poço 7-SBO-34-RN, Campo Sabiá Bico-de-Osso, Bacia Potiguar</v>
      </c>
      <c r="F26" s="106"/>
      <c r="G26" s="106" t="s">
        <v>7245</v>
      </c>
      <c r="H26" s="106" t="s">
        <v>7246</v>
      </c>
      <c r="I26" s="104" t="s">
        <v>931</v>
      </c>
      <c r="J26" s="105">
        <f>VLOOKUP(Tabela2[[#This Row],[SIEMA]],Siema2025,2,FALSE)</f>
        <v>45665</v>
      </c>
      <c r="K26" s="105" t="str">
        <f>VLOOKUP(Tabela2[[#This Row],[SIEMA]],Siema2025,16,FALSE)</f>
        <v>Quarta</v>
      </c>
      <c r="L26" s="106" t="str">
        <f>IF(Tabela2[[#This Row],[Data]]="","Sem Informação",VLOOKUP(MONTH(Tabela2[[#This Row],[Data]]),'[1]Validação de dados'!$I$1:$J$13,2,0))</f>
        <v>Janeiro</v>
      </c>
      <c r="M26" s="104">
        <f>YEAR(Tabela2[[#This Row],[Data]])</f>
        <v>2025</v>
      </c>
      <c r="N26" s="105" t="str">
        <f>VLOOKUP(Tabela2[[#This Row],[SIEMA]],Siema2025,17,FALSE)</f>
        <v>Vespertino</v>
      </c>
      <c r="O26" s="105" t="s">
        <v>145</v>
      </c>
      <c r="P26" s="104" t="str">
        <f>VLOOKUP(Tabela2[[#This Row],[SIEMA]],Siema2025,21,FALSE)</f>
        <v>Descarga significante de óleo
Perda de contenção primária significante de óleo</v>
      </c>
      <c r="Q26" s="104">
        <v>1267</v>
      </c>
      <c r="R26" s="104"/>
      <c r="S26" s="107" t="str">
        <f>IF(Q26="","", IF(Q26="NC","", IF(Q26="NE","", IF(Q26="NA","",IFERROR(VLOOKUP(Q26,Produtos!$A$1:$C$2319,2,FALSE),"Não Cadastrado")))))</f>
        <v>PETRÓLEO CRU</v>
      </c>
      <c r="T26" s="104" t="s">
        <v>440</v>
      </c>
      <c r="U26" s="104" t="str">
        <f>VLOOKUP(Tabela2[[#This Row],[SIEMA]],Siema2025,12,FALSE)</f>
        <v>M3</v>
      </c>
      <c r="V26" s="104">
        <f>IF(Q26="","",IF(ISNUMBER(Q26)=FALSE,"Não se aplica",IFERROR(VLOOKUP(Q26,Produtos!$A$1:$C$2319,3,FALSE),"Não Cadastrado")))</f>
        <v>3</v>
      </c>
      <c r="W26" s="104" t="str">
        <f>VLOOKUP(Tabela2[[#This Row],[SIEMA]],Siema2025,10,FALSE)</f>
        <v>Água Produzida fora de especificação</v>
      </c>
      <c r="X26" s="113" t="str">
        <f>IF(Tabela2[[#This Row],[Origem do acidente]] = "Plataforma", "PREENCHER","NA")</f>
        <v>NA</v>
      </c>
      <c r="Y26" s="109" t="str">
        <f>IF(W26="","", IF(W26="NC","", IF(W26="NE","", IF(W26="NA","",IFERROR(VLOOKUP(W26,Produtos!$A$1:$C$2319,2,FALSE),"Não Cadastrado")))))</f>
        <v>Não Cadastrado</v>
      </c>
      <c r="Z26" s="104" t="str">
        <f>VLOOKUP(Tabela2[[#This Row],[SIEMA]],Siema2025,11,FALSE)</f>
        <v>0.213</v>
      </c>
      <c r="AA26" s="104" t="str">
        <f>VLOOKUP(Tabela2[[#This Row],[SIEMA]],Siema2025,12,FALSE)</f>
        <v>M3</v>
      </c>
      <c r="AB26" s="104" t="str">
        <f>IF(W26="","",IF(ISNUMBER(W26)=FALSE,"Não se aplica",IFERROR(VLOOKUP(W26,Produtos!$A$1:$C$2319,3,FALSE),"Não Cadastrado")))</f>
        <v>Não se aplica</v>
      </c>
      <c r="AC26" s="104"/>
      <c r="AD26" s="108" t="str">
        <f>IF(Tabela2[[#This Row],[Origem do acidente]] = "Plataforma", "PREENCHER","NA")</f>
        <v>NA</v>
      </c>
      <c r="AE26" s="107" t="str">
        <f>IF(AC26="","", IF(AC26="NC","", IF(AC26="NE","", IF(AC26="NA","",IFERROR(VLOOKUP(AC26,Produtos!$A$1:$C$2319,2,FALSE),"Não Cadastrado")))))</f>
        <v/>
      </c>
      <c r="AF26" s="104"/>
      <c r="AG26" s="104"/>
      <c r="AH26" s="104" t="str">
        <f>IF(AC26="","",IF(ISNUMBER(AC26)=FALSE,"Não se aplica",IFERROR(VLOOKUP(AC26,Produtos!$A$1:$C$2319,3,FALSE),"Não Cadastrado")))</f>
        <v/>
      </c>
      <c r="AI26" s="104"/>
      <c r="AJ26" s="104" t="str">
        <f>VLOOKUP(Tabela2[[#This Row],[SIEMA]],Siema2025,26,FALSE)</f>
        <v>Corrosão.</v>
      </c>
      <c r="AK26" s="107" t="s">
        <v>7098</v>
      </c>
      <c r="AL26" s="107"/>
      <c r="AM26" s="107"/>
      <c r="AN26" s="108" t="str">
        <f>VLOOKUP(Tabela2[[#This Row],[SIEMA]],Siema2025,51,FALSE)</f>
        <v/>
      </c>
      <c r="AO26" s="108" t="str">
        <f>VLOOKUP(Tabela2[[#This Row],[SIEMA]],Siema2025,53,FALSE)</f>
        <v/>
      </c>
      <c r="AP26" s="108" t="str">
        <f>VLOOKUP(Tabela2[[#This Row],[SIEMA]],Siema2025,55,FALSE)</f>
        <v/>
      </c>
      <c r="AQ26" s="108" t="str">
        <f>VLOOKUP(Tabela2[[#This Row],[SIEMA]],Siema2025,57,FALSE)</f>
        <v/>
      </c>
      <c r="AR26" s="108" t="str">
        <f>VLOOKUP(Tabela2[[#This Row],[SIEMA]],Siema2025,59,FALSE)</f>
        <v/>
      </c>
      <c r="AS26" s="108" t="str">
        <f>VLOOKUP(Tabela2[[#This Row],[SIEMA]],Siema2025,61,FALSE)</f>
        <v/>
      </c>
      <c r="AT26" s="108" t="str">
        <f>VLOOKUP(Tabela2[[#This Row],[SIEMA]],Siema2025,63,FALSE)</f>
        <v/>
      </c>
      <c r="AU26" s="108" t="str">
        <f>VLOOKUP(Tabela2[[#This Row],[SIEMA]],Siema2025,65,FALSE)</f>
        <v>X</v>
      </c>
      <c r="AV26" s="108" t="str">
        <f>VLOOKUP(Tabela2[[#This Row],[SIEMA]],Siema2025,67,FALSE)</f>
        <v/>
      </c>
      <c r="AW26" s="108" t="str">
        <f>VLOOKUP(Tabela2[[#This Row],[SIEMA]],Siema2025,69,FALSE)</f>
        <v/>
      </c>
      <c r="AX26" s="108" t="str">
        <f>VLOOKUP(Tabela2[[#This Row],[SIEMA]],Siema2025,71,FALSE)</f>
        <v/>
      </c>
      <c r="AY26" s="108" t="str">
        <f>VLOOKUP(Tabela2[[#This Row],[SIEMA]],Siema2025,73,FALSE)</f>
        <v/>
      </c>
      <c r="AZ26" s="108" t="str">
        <f>VLOOKUP(Tabela2[[#This Row],[SIEMA]],Siema2025,75,FALSE)</f>
        <v/>
      </c>
      <c r="BA26" s="108" t="str">
        <f>VLOOKUP(Tabela2[[#This Row],[SIEMA]],Siema2025,77,FALSE)</f>
        <v/>
      </c>
      <c r="BB26" s="108" t="str">
        <f>VLOOKUP(Tabela2[[#This Row],[SIEMA]],Siema2025,79,FALSE)</f>
        <v/>
      </c>
      <c r="BC26" s="108" t="str">
        <f>IF(Tabela2[[#This Row],[Outro(s) ]] = "X", "PREENCHER","NA")</f>
        <v>NA</v>
      </c>
      <c r="BD26" s="108" t="str">
        <f>VLOOKUP(Tabela2[[#This Row],[SIEMA]],Siema2025,82,FALSE)</f>
        <v/>
      </c>
      <c r="BE26" s="108" t="str">
        <f>VLOOKUP(Tabela2[[#This Row],[SIEMA]],Siema2025,81,FALSE)</f>
        <v/>
      </c>
      <c r="BF26" s="110" t="str">
        <f>VLOOKUP(Tabela2[[#This Row],[SIEMA]],Siema2025,28,FALSE)</f>
        <v>POTIGUAR E&amp;P S.A.</v>
      </c>
      <c r="BG26" s="110"/>
      <c r="BH26" s="111" t="str">
        <f>VLOOKUP(Tabela2[[#This Row],[SIEMA]],Siema2025,29,FALSE)</f>
        <v>30759670000157</v>
      </c>
      <c r="BI26" s="112" t="str">
        <f>VLOOKUP(Tabela2[[#This Row],[SIEMA]],Siema2025,107,FALSE)</f>
        <v>Não</v>
      </c>
      <c r="BJ26" s="107" t="s">
        <v>7113</v>
      </c>
      <c r="BK26" s="104" t="s">
        <v>2696</v>
      </c>
      <c r="BL26" s="140">
        <v>45686</v>
      </c>
      <c r="BM26" s="108">
        <f ca="1">IF(Tabela2[[#This Row],[Data de atendimento do Ibama (considerar o primeiro documento/ação)]]="",_xlfn.DAYS(TODAY(),J26),_xlfn.DAYS(Tabela2[[#This Row],[Data de atendimento do Ibama (considerar o primeiro documento/ação)]],J26))</f>
        <v>21</v>
      </c>
      <c r="BN26" s="108" t="str">
        <f>IF(Tabela2[[#This Row],[Atendido pelo Ibama ("Não" ou "Sim")]]="Não","Preencher", IF(Tabela2[[#This Row],[Atendido pelo Ibama ("Não" ou "Sim")]]="Sim","NA",""))</f>
        <v>NA</v>
      </c>
      <c r="BO26" s="114" t="s">
        <v>7138</v>
      </c>
      <c r="BP26" s="108" t="str">
        <f>IF(Tabela2[[#This Row],[Forma de atendimento (primeiro documento/ação)]]= "Outros (especificar)", "PREENCHER","NA")</f>
        <v>NA</v>
      </c>
      <c r="BQ26" s="106" t="s">
        <v>123</v>
      </c>
      <c r="BR26" s="108" t="str">
        <f>IF(Tabela2[[#This Row],[Equipe do Ibama foi a campo? Houve sobrevoo do Poseidon?]] = "Sim", "PREENCHER","NA")</f>
        <v>NA</v>
      </c>
      <c r="BS26" s="108" t="s">
        <v>7114</v>
      </c>
      <c r="BT26" s="108" t="s">
        <v>7115</v>
      </c>
      <c r="BU26" s="108" t="s">
        <v>2696</v>
      </c>
      <c r="BV26" s="108" t="s">
        <v>123</v>
      </c>
      <c r="BW26" s="108" t="s">
        <v>2696</v>
      </c>
      <c r="BX26" s="106" t="s">
        <v>7116</v>
      </c>
      <c r="BY26" s="140">
        <v>46134</v>
      </c>
      <c r="BZ26" s="104">
        <f>IF(Tabela2[[#This Row],[Data do documento de encerramento]]="NA","NA",IF(Tabela2[[#This Row],[Data do documento de encerramento]]="","Pendente de conclusão/ encerramento",_xlfn.DAYS(Tabela2[[#This Row],[Data do documento de encerramento]],J26)))</f>
        <v>469</v>
      </c>
      <c r="CA26" s="107"/>
      <c r="CB26" s="107"/>
      <c r="CC26" s="115"/>
      <c r="CD26" s="107"/>
      <c r="CE26" s="107"/>
      <c r="CF26" s="107"/>
    </row>
    <row r="27" spans="1:84" ht="30.75" hidden="1">
      <c r="A27" s="169">
        <v>202511421625</v>
      </c>
      <c r="B27" s="170" t="s">
        <v>7247</v>
      </c>
      <c r="C27" s="108" t="str">
        <f>VLOOKUP(Tabela2[[#This Row],[SIEMA]],Siema2025,4,FALSE)</f>
        <v xml:space="preserve"> PE</v>
      </c>
      <c r="D27" s="106" t="str">
        <f>VLOOKUP(Tabela2[[#This Row],[SIEMA]],Siema2025,3,FALSE)</f>
        <v xml:space="preserve">Olinda </v>
      </c>
      <c r="E27" s="106" t="str">
        <f>VLOOKUP(Tabela2[[#This Row],[SIEMA]],Siema2025,20,FALSE)</f>
        <v>Praia de Casa Caiada.</v>
      </c>
      <c r="F27" s="106"/>
      <c r="G27" s="106" t="s">
        <v>7248</v>
      </c>
      <c r="H27" s="106" t="s">
        <v>7249</v>
      </c>
      <c r="I27" s="104" t="str">
        <f>VLOOKUP(Tabela2[[#This Row],[SIEMA]],Siema2025,19,FALSE)</f>
        <v/>
      </c>
      <c r="J27" s="105">
        <f>VLOOKUP(Tabela2[[#This Row],[SIEMA]],Siema2025,2,FALSE)</f>
        <v>45667</v>
      </c>
      <c r="K27" s="105" t="str">
        <f>VLOOKUP(Tabela2[[#This Row],[SIEMA]],Siema2025,16,FALSE)</f>
        <v>Sexta</v>
      </c>
      <c r="L27" s="106" t="str">
        <f>IF(Tabela2[[#This Row],[Data]]="","Sem Informação",VLOOKUP(MONTH(Tabela2[[#This Row],[Data]]),'[1]Validação de dados'!$I$1:$J$13,2,0))</f>
        <v>Janeiro</v>
      </c>
      <c r="M27" s="104">
        <f>YEAR(Tabela2[[#This Row],[Data]])</f>
        <v>2025</v>
      </c>
      <c r="N27" s="105" t="str">
        <f>VLOOKUP(Tabela2[[#This Row],[SIEMA]],Siema2025,17,FALSE)</f>
        <v>Noturno</v>
      </c>
      <c r="O27" s="105" t="str">
        <f>VLOOKUP(Tabela2[[#This Row],[SIEMA]],Siema2025,5,FALSE)</f>
        <v>Embarcação</v>
      </c>
      <c r="P27" s="104" t="str">
        <f>VLOOKUP(Tabela2[[#This Row],[SIEMA]],Siema2025,21,FALSE)</f>
        <v>Processo Sei! 02001.001248/2025-70.
De acordo com a Marinha, a embarcação afundou a cerca de três milhas náuticas (aproximadamente cinco quilômetros) da Praia de Casa Caiada, em Olinda, restando cerca de 40 minutos de percurso até o Porto do Recife.</v>
      </c>
      <c r="Q27" s="104">
        <v>1993</v>
      </c>
      <c r="R27" s="104"/>
      <c r="S27" s="107" t="str">
        <f>IF(Q27="","", IF(Q27="NC","", IF(Q27="NE","", IF(Q27="NA","",IFERROR(VLOOKUP(Q27,Produtos!$A$1:$C$2319,2,FALSE),"Não Cadastrado")))))</f>
        <v>LÍQUIDO INFLAMÁVEL, N.E.</v>
      </c>
      <c r="T27" s="104" t="str">
        <f>VLOOKUP(Tabela2[[#This Row],[SIEMA]],Siema2025,11,FALSE)</f>
        <v/>
      </c>
      <c r="U27" s="104" t="str">
        <f>VLOOKUP(Tabela2[[#This Row],[SIEMA]],Siema2025,12,FALSE)</f>
        <v/>
      </c>
      <c r="V27" s="104">
        <f>IF(Q27="","",IF(ISNUMBER(Q27)=FALSE,"Não se aplica",IFERROR(VLOOKUP(Q27,Produtos!$A$1:$C$2319,3,FALSE),"Não Cadastrado")))</f>
        <v>3</v>
      </c>
      <c r="W27" s="104"/>
      <c r="X27" s="113" t="str">
        <f>IF(Tabela2[[#This Row],[Origem do acidente]] = "Plataforma", "PREENCHER","NA")</f>
        <v>NA</v>
      </c>
      <c r="Y27" s="109" t="str">
        <f>IF(W27="","", IF(W27="NC","", IF(W27="NE","", IF(W27="NA","",IFERROR(VLOOKUP(W27,Produtos!$A$1:$C$2319,2,FALSE),"Não Cadastrado")))))</f>
        <v/>
      </c>
      <c r="Z27" s="104" t="str">
        <f>VLOOKUP(Tabela2[[#This Row],[SIEMA]],Siema2025,11,FALSE)</f>
        <v/>
      </c>
      <c r="AA27" s="104" t="str">
        <f>VLOOKUP(Tabela2[[#This Row],[SIEMA]],Siema2025,12,FALSE)</f>
        <v/>
      </c>
      <c r="AB27" s="104" t="str">
        <f>IF(W27="","",IF(ISNUMBER(W27)=FALSE,"Não se aplica",IFERROR(VLOOKUP(W27,Produtos!$A$1:$C$2319,3,FALSE),"Não Cadastrado")))</f>
        <v/>
      </c>
      <c r="AC27" s="104"/>
      <c r="AD27" s="108" t="str">
        <f>IF(Tabela2[[#This Row],[Origem do acidente]] = "Plataforma", "PREENCHER","NA")</f>
        <v>NA</v>
      </c>
      <c r="AE27" s="107" t="str">
        <f>IF(AC27="","", IF(AC27="NC","", IF(AC27="NE","", IF(AC27="NA","",IFERROR(VLOOKUP(AC27,Produtos!$A$1:$C$2319,2,FALSE),"Não Cadastrado")))))</f>
        <v/>
      </c>
      <c r="AF27" s="104"/>
      <c r="AG27" s="104"/>
      <c r="AH27" s="104" t="str">
        <f>IF(AC27="","",IF(ISNUMBER(AC27)=FALSE,"Não se aplica",IFERROR(VLOOKUP(AC27,Produtos!$A$1:$C$2319,3,FALSE),"Não Cadastrado")))</f>
        <v/>
      </c>
      <c r="AI27" s="104"/>
      <c r="AJ27" s="104" t="str">
        <f>VLOOKUP(Tabela2[[#This Row],[SIEMA]],Siema2025,26,FALSE)</f>
        <v>A Marinha do Brasil abriu um inquérito para apurar as circunstâncias do acidente e determinar as causas.</v>
      </c>
      <c r="AK27" s="107" t="s">
        <v>7250</v>
      </c>
      <c r="AL27" s="107"/>
      <c r="AM27" s="107"/>
      <c r="AN27" s="108" t="str">
        <f>VLOOKUP(Tabela2[[#This Row],[SIEMA]],Siema2025,51,FALSE)</f>
        <v/>
      </c>
      <c r="AO27" s="108" t="str">
        <f>VLOOKUP(Tabela2[[#This Row],[SIEMA]],Siema2025,53,FALSE)</f>
        <v/>
      </c>
      <c r="AP27" s="108" t="str">
        <f>VLOOKUP(Tabela2[[#This Row],[SIEMA]],Siema2025,55,FALSE)</f>
        <v/>
      </c>
      <c r="AQ27" s="108" t="str">
        <f>VLOOKUP(Tabela2[[#This Row],[SIEMA]],Siema2025,57,FALSE)</f>
        <v/>
      </c>
      <c r="AR27" s="108" t="str">
        <f>VLOOKUP(Tabela2[[#This Row],[SIEMA]],Siema2025,59,FALSE)</f>
        <v/>
      </c>
      <c r="AS27" s="108" t="str">
        <f>VLOOKUP(Tabela2[[#This Row],[SIEMA]],Siema2025,61,FALSE)</f>
        <v/>
      </c>
      <c r="AT27" s="108" t="str">
        <f>VLOOKUP(Tabela2[[#This Row],[SIEMA]],Siema2025,63,FALSE)</f>
        <v>X</v>
      </c>
      <c r="AU27" s="108" t="str">
        <f>VLOOKUP(Tabela2[[#This Row],[SIEMA]],Siema2025,65,FALSE)</f>
        <v/>
      </c>
      <c r="AV27" s="108" t="str">
        <f>VLOOKUP(Tabela2[[#This Row],[SIEMA]],Siema2025,67,FALSE)</f>
        <v/>
      </c>
      <c r="AW27" s="108" t="str">
        <f>VLOOKUP(Tabela2[[#This Row],[SIEMA]],Siema2025,69,FALSE)</f>
        <v/>
      </c>
      <c r="AX27" s="108" t="str">
        <f>VLOOKUP(Tabela2[[#This Row],[SIEMA]],Siema2025,71,FALSE)</f>
        <v/>
      </c>
      <c r="AY27" s="108" t="str">
        <f>VLOOKUP(Tabela2[[#This Row],[SIEMA]],Siema2025,73,FALSE)</f>
        <v/>
      </c>
      <c r="AZ27" s="108" t="str">
        <f>VLOOKUP(Tabela2[[#This Row],[SIEMA]],Siema2025,75,FALSE)</f>
        <v/>
      </c>
      <c r="BA27" s="108" t="str">
        <f>VLOOKUP(Tabela2[[#This Row],[SIEMA]],Siema2025,77,FALSE)</f>
        <v/>
      </c>
      <c r="BB27" s="108" t="str">
        <f>VLOOKUP(Tabela2[[#This Row],[SIEMA]],Siema2025,79,FALSE)</f>
        <v/>
      </c>
      <c r="BC27" s="108" t="str">
        <f>IF(Tabela2[[#This Row],[Outro(s) ]] = "X", "PREENCHER","NA")</f>
        <v>NA</v>
      </c>
      <c r="BD27" s="108" t="str">
        <f>VLOOKUP(Tabela2[[#This Row],[SIEMA]],Siema2025,82,FALSE)</f>
        <v/>
      </c>
      <c r="BE27" s="108" t="str">
        <f>VLOOKUP(Tabela2[[#This Row],[SIEMA]],Siema2025,81,FALSE)</f>
        <v/>
      </c>
      <c r="BF27" s="110" t="str">
        <f>VLOOKUP(Tabela2[[#This Row],[SIEMA]],Siema2025,28,FALSE)</f>
        <v>Além Mar Transportes e Navegação Ltda</v>
      </c>
      <c r="BG27" s="110"/>
      <c r="BH27" s="111" t="str">
        <f>VLOOKUP(Tabela2[[#This Row],[SIEMA]],Siema2025,29,FALSE)</f>
        <v>07995104000122</v>
      </c>
      <c r="BI27" s="112" t="str">
        <f>VLOOKUP(Tabela2[[#This Row],[SIEMA]],Siema2025,107,FALSE)</f>
        <v>Não</v>
      </c>
      <c r="BJ27" s="107" t="s">
        <v>7099</v>
      </c>
      <c r="BK27" s="104" t="s">
        <v>2696</v>
      </c>
      <c r="BL27" s="140">
        <v>45672</v>
      </c>
      <c r="BM27" s="108">
        <f ca="1">IF(Tabela2[[#This Row],[Data de atendimento do Ibama (considerar o primeiro documento/ação)]]="",_xlfn.DAYS(TODAY(),J27),_xlfn.DAYS(Tabela2[[#This Row],[Data de atendimento do Ibama (considerar o primeiro documento/ação)]],J27))</f>
        <v>5</v>
      </c>
      <c r="BN27" s="108" t="str">
        <f>IF(Tabela2[[#This Row],[Atendido pelo Ibama ("Não" ou "Sim")]]="Não","Preencher", IF(Tabela2[[#This Row],[Atendido pelo Ibama ("Não" ou "Sim")]]="Sim","NA",""))</f>
        <v>NA</v>
      </c>
      <c r="BO27" s="114" t="s">
        <v>7184</v>
      </c>
      <c r="BP27" s="108" t="str">
        <f>IF(Tabela2[[#This Row],[Forma de atendimento (primeiro documento/ação)]]= "Outros (especificar)", "PREENCHER","NA")</f>
        <v>NA</v>
      </c>
      <c r="BQ27" s="106" t="s">
        <v>2696</v>
      </c>
      <c r="BR27" s="108" t="s">
        <v>2696</v>
      </c>
      <c r="BS27" s="108" t="s">
        <v>123</v>
      </c>
      <c r="BT27" s="108" t="s">
        <v>7126</v>
      </c>
      <c r="BU27" s="108" t="s">
        <v>2696</v>
      </c>
      <c r="BV27" s="108" t="s">
        <v>123</v>
      </c>
      <c r="BW27" s="108" t="s">
        <v>123</v>
      </c>
      <c r="BX27" s="106"/>
      <c r="BY27" s="106"/>
      <c r="BZ27" s="104" t="str">
        <f>IF(Tabela2[[#This Row],[Data do documento de encerramento]]="NA","NA",IF(Tabela2[[#This Row],[Data do documento de encerramento]]="","Pendente de conclusão/ encerramento",_xlfn.DAYS(Tabela2[[#This Row],[Data do documento de encerramento]],J27)))</f>
        <v>Pendente de conclusão/ encerramento</v>
      </c>
      <c r="CA27" s="107"/>
      <c r="CB27" s="107"/>
      <c r="CC27" s="115"/>
      <c r="CD27" s="107"/>
      <c r="CE27" s="107"/>
      <c r="CF27" s="107"/>
    </row>
    <row r="28" spans="1:84" ht="30.75" hidden="1">
      <c r="A28" s="169">
        <v>20251133624</v>
      </c>
      <c r="B28" s="170" t="s">
        <v>7251</v>
      </c>
      <c r="C28" s="108" t="s">
        <v>672</v>
      </c>
      <c r="D28" s="106" t="s">
        <v>637</v>
      </c>
      <c r="E28" s="106" t="s">
        <v>7252</v>
      </c>
      <c r="F28" s="106"/>
      <c r="G28" s="106" t="s">
        <v>7253</v>
      </c>
      <c r="H28" s="106" t="s">
        <v>7254</v>
      </c>
      <c r="I28" s="104" t="str">
        <f>VLOOKUP(Tabela2[[#This Row],[SIEMA]],Siema2025,19,FALSE)</f>
        <v>Santos</v>
      </c>
      <c r="J28" s="105">
        <f>VLOOKUP(Tabela2[[#This Row],[SIEMA]],Siema2025,2,FALSE)</f>
        <v>45668</v>
      </c>
      <c r="K28" s="105" t="str">
        <f>VLOOKUP(Tabela2[[#This Row],[SIEMA]],Siema2025,16,FALSE)</f>
        <v>Sábado</v>
      </c>
      <c r="L28" s="106" t="str">
        <f>IF(Tabela2[[#This Row],[Data]]="","Sem Informação",VLOOKUP(MONTH(Tabela2[[#This Row],[Data]]),'[1]Validação de dados'!$I$1:$J$13,2,0))</f>
        <v>Janeiro</v>
      </c>
      <c r="M28" s="104">
        <f>YEAR(Tabela2[[#This Row],[Data]])</f>
        <v>2025</v>
      </c>
      <c r="N28" s="105" t="str">
        <f>VLOOKUP(Tabela2[[#This Row],[SIEMA]],Siema2025,17,FALSE)</f>
        <v>Vespertino</v>
      </c>
      <c r="O28" s="105" t="s">
        <v>7255</v>
      </c>
      <c r="P28" s="104" t="str">
        <f>VLOOKUP(Tabela2[[#This Row],[SIEMA]],Siema2025,21,FALSE)</f>
        <v>Mancha de origem indeterminada na Bacia de Santos.
Processo: 02001.001117/2025-92.</v>
      </c>
      <c r="Q28" s="104">
        <v>1202</v>
      </c>
      <c r="R28" s="104" t="s">
        <v>252</v>
      </c>
      <c r="S28" s="107" t="str">
        <f>IF(Q28="","", IF(Q28="NC","", IF(Q28="NE","", IF(Q28="NA","",IFERROR(VLOOKUP(Q28,Produtos!$A$1:$C$2319,2,FALSE),"Não Cadastrado")))))</f>
        <v>GASÓLEO ou ÓLEO DIESEL ou ÓLEO PARA AQUECIMENTO, LEVE</v>
      </c>
      <c r="T28" s="104">
        <v>9.0999999999999998E-2</v>
      </c>
      <c r="U28" s="104" t="s">
        <v>7111</v>
      </c>
      <c r="V28" s="104">
        <f>IF(Q28="","",IF(ISNUMBER(Q28)=FALSE,"Não se aplica",IFERROR(VLOOKUP(Q28,Produtos!$A$1:$C$2319,3,FALSE),"Não Cadastrado")))</f>
        <v>3</v>
      </c>
      <c r="W28" s="104" t="str">
        <f>VLOOKUP(Tabela2[[#This Row],[SIEMA]],Siema2025,10,FALSE)</f>
        <v/>
      </c>
      <c r="X28" s="113"/>
      <c r="Y28" s="109" t="str">
        <f>IF(W28="","", IF(W28="NC","", IF(W28="NE","", IF(W28="NA","",IFERROR(VLOOKUP(W28,Produtos!$A$1:$C$2319,2,FALSE),"Não Cadastrado")))))</f>
        <v/>
      </c>
      <c r="Z28" s="104" t="str">
        <f>VLOOKUP(Tabela2[[#This Row],[SIEMA]],Siema2025,11,FALSE)</f>
        <v xml:space="preserve"> </v>
      </c>
      <c r="AA28" s="104" t="str">
        <f>VLOOKUP(Tabela2[[#This Row],[SIEMA]],Siema2025,12,FALSE)</f>
        <v xml:space="preserve"> </v>
      </c>
      <c r="AB28" s="104" t="str">
        <f>IF(W28="","",IF(ISNUMBER(W28)=FALSE,"Não se aplica",IFERROR(VLOOKUP(W28,Produtos!$A$1:$C$2319,3,FALSE),"Não Cadastrado")))</f>
        <v/>
      </c>
      <c r="AC28" s="104"/>
      <c r="AD28" s="108"/>
      <c r="AE28" s="107" t="str">
        <f>IF(AC28="","", IF(AC28="NC","", IF(AC28="NE","", IF(AC28="NA","",IFERROR(VLOOKUP(AC28,Produtos!$A$1:$C$2319,2,FALSE),"Não Cadastrado")))))</f>
        <v/>
      </c>
      <c r="AF28" s="104"/>
      <c r="AG28" s="104"/>
      <c r="AH28" s="104" t="str">
        <f>IF(AC28="","",IF(ISNUMBER(AC28)=FALSE,"Não se aplica",IFERROR(VLOOKUP(AC28,Produtos!$A$1:$C$2319,3,FALSE),"Não Cadastrado")))</f>
        <v/>
      </c>
      <c r="AI28" s="104"/>
      <c r="AJ28" s="104" t="str">
        <f>VLOOKUP(Tabela2[[#This Row],[SIEMA]],Siema2025,26,FALSE)</f>
        <v>O resultado preliminar da análise da amostra coletada indica se tratar de óleo diesel e não foi identificado a origem.</v>
      </c>
      <c r="AK28" s="107" t="s">
        <v>7256</v>
      </c>
      <c r="AL28" s="107"/>
      <c r="AM28" s="107"/>
      <c r="AN28" s="108" t="str">
        <f>VLOOKUP(Tabela2[[#This Row],[SIEMA]],Siema2025,51,FALSE)</f>
        <v/>
      </c>
      <c r="AO28" s="108" t="str">
        <f>VLOOKUP(Tabela2[[#This Row],[SIEMA]],Siema2025,53,FALSE)</f>
        <v/>
      </c>
      <c r="AP28" s="108" t="str">
        <f>VLOOKUP(Tabela2[[#This Row],[SIEMA]],Siema2025,55,FALSE)</f>
        <v/>
      </c>
      <c r="AQ28" s="108" t="str">
        <f>VLOOKUP(Tabela2[[#This Row],[SIEMA]],Siema2025,57,FALSE)</f>
        <v/>
      </c>
      <c r="AR28" s="108" t="str">
        <f>VLOOKUP(Tabela2[[#This Row],[SIEMA]],Siema2025,59,FALSE)</f>
        <v/>
      </c>
      <c r="AS28" s="108" t="str">
        <f>VLOOKUP(Tabela2[[#This Row],[SIEMA]],Siema2025,61,FALSE)</f>
        <v>X</v>
      </c>
      <c r="AT28" s="108" t="str">
        <f>VLOOKUP(Tabela2[[#This Row],[SIEMA]],Siema2025,63,FALSE)</f>
        <v/>
      </c>
      <c r="AU28" s="108" t="str">
        <f>VLOOKUP(Tabela2[[#This Row],[SIEMA]],Siema2025,65,FALSE)</f>
        <v/>
      </c>
      <c r="AV28" s="108" t="str">
        <f>VLOOKUP(Tabela2[[#This Row],[SIEMA]],Siema2025,67,FALSE)</f>
        <v/>
      </c>
      <c r="AW28" s="108" t="str">
        <f>VLOOKUP(Tabela2[[#This Row],[SIEMA]],Siema2025,69,FALSE)</f>
        <v/>
      </c>
      <c r="AX28" s="108" t="str">
        <f>VLOOKUP(Tabela2[[#This Row],[SIEMA]],Siema2025,71,FALSE)</f>
        <v/>
      </c>
      <c r="AY28" s="108" t="str">
        <f>VLOOKUP(Tabela2[[#This Row],[SIEMA]],Siema2025,73,FALSE)</f>
        <v/>
      </c>
      <c r="AZ28" s="108" t="str">
        <f>VLOOKUP(Tabela2[[#This Row],[SIEMA]],Siema2025,75,FALSE)</f>
        <v/>
      </c>
      <c r="BA28" s="108" t="str">
        <f>VLOOKUP(Tabela2[[#This Row],[SIEMA]],Siema2025,77,FALSE)</f>
        <v/>
      </c>
      <c r="BB28" s="108" t="str">
        <f>VLOOKUP(Tabela2[[#This Row],[SIEMA]],Siema2025,79,FALSE)</f>
        <v/>
      </c>
      <c r="BC28" s="108" t="str">
        <f>IF(Tabela2[[#This Row],[Outro(s) ]] = "X", "PREENCHER","NA")</f>
        <v>NA</v>
      </c>
      <c r="BD28" s="108" t="str">
        <f>VLOOKUP(Tabela2[[#This Row],[SIEMA]],Siema2025,82,FALSE)</f>
        <v/>
      </c>
      <c r="BE28" s="108" t="str">
        <f>VLOOKUP(Tabela2[[#This Row],[SIEMA]],Siema2025,81,FALSE)</f>
        <v/>
      </c>
      <c r="BF28" s="110" t="str">
        <f>VLOOKUP(Tabela2[[#This Row],[SIEMA]],Siema2025,28,FALSE)</f>
        <v>Petrobras</v>
      </c>
      <c r="BG28" s="110"/>
      <c r="BH28" s="111">
        <v>33000167000101</v>
      </c>
      <c r="BI28" s="112" t="str">
        <f>VLOOKUP(Tabela2[[#This Row],[SIEMA]],Siema2025,107,FALSE)</f>
        <v>Não</v>
      </c>
      <c r="BJ28" s="107" t="s">
        <v>7099</v>
      </c>
      <c r="BK28" s="104" t="s">
        <v>2696</v>
      </c>
      <c r="BL28" s="140">
        <v>45671</v>
      </c>
      <c r="BM28" s="108">
        <f ca="1">IF(Tabela2[[#This Row],[Data de atendimento do Ibama (considerar o primeiro documento/ação)]]="",_xlfn.DAYS(TODAY(),J28),_xlfn.DAYS(Tabela2[[#This Row],[Data de atendimento do Ibama (considerar o primeiro documento/ação)]],J28))</f>
        <v>3</v>
      </c>
      <c r="BN28" s="108" t="str">
        <f>IF(Tabela2[[#This Row],[Atendido pelo Ibama ("Não" ou "Sim")]]="Não","Preencher", IF(Tabela2[[#This Row],[Atendido pelo Ibama ("Não" ou "Sim")]]="Sim","NA",""))</f>
        <v>NA</v>
      </c>
      <c r="BO28" s="114" t="s">
        <v>7100</v>
      </c>
      <c r="BP28" s="108" t="str">
        <f>IF(Tabela2[[#This Row],[Forma de atendimento (primeiro documento/ação)]]= "Outros (especificar)", "PREENCHER","NA")</f>
        <v>NA</v>
      </c>
      <c r="BQ28" s="106" t="s">
        <v>123</v>
      </c>
      <c r="BR28" s="108" t="str">
        <f>IF(Tabela2[[#This Row],[Equipe do Ibama foi a campo? Houve sobrevoo do Poseidon?]] = "Sim", "PREENCHER","NA")</f>
        <v>NA</v>
      </c>
      <c r="BS28" s="108" t="str">
        <f>IF(Tabela2[[#This Row],[Se sim, foi emitida Ordem de Emergência? (informações vinculada à coluna CK)]] = "Sim", "PREENCHER","NA")</f>
        <v>NA</v>
      </c>
      <c r="BT28" s="108" t="s">
        <v>7101</v>
      </c>
      <c r="BU28" s="108" t="s">
        <v>2696</v>
      </c>
      <c r="BV28" s="108" t="s">
        <v>123</v>
      </c>
      <c r="BW28" s="108" t="s">
        <v>2696</v>
      </c>
      <c r="BX28" s="106" t="s">
        <v>7102</v>
      </c>
      <c r="BY28" s="140">
        <v>45909</v>
      </c>
      <c r="BZ28" s="104">
        <f>IF(Tabela2[[#This Row],[Data do documento de encerramento]]="NA","NA",IF(Tabela2[[#This Row],[Data do documento de encerramento]]="","Pendente de conclusão/ encerramento",_xlfn.DAYS(Tabela2[[#This Row],[Data do documento de encerramento]],J28)))</f>
        <v>241</v>
      </c>
      <c r="CA28" s="107"/>
      <c r="CB28" s="107"/>
      <c r="CC28" s="115" t="s">
        <v>7257</v>
      </c>
      <c r="CD28" s="107"/>
      <c r="CE28" s="107"/>
      <c r="CF28" s="107"/>
    </row>
    <row r="29" spans="1:84" ht="60.75">
      <c r="A29" s="182">
        <v>20251143636</v>
      </c>
      <c r="B29" s="170" t="s">
        <v>7258</v>
      </c>
      <c r="C29" s="108" t="s">
        <v>672</v>
      </c>
      <c r="D29" s="106" t="s">
        <v>637</v>
      </c>
      <c r="E29" s="106" t="s">
        <v>7259</v>
      </c>
      <c r="F29" s="106"/>
      <c r="G29" s="106" t="s">
        <v>7260</v>
      </c>
      <c r="H29" s="106" t="s">
        <v>7261</v>
      </c>
      <c r="I29" s="104" t="str">
        <f>VLOOKUP(Tabela2[[#This Row],[SIEMA]],Siema2025,19,FALSE)</f>
        <v>Santos</v>
      </c>
      <c r="J29" s="105">
        <f>VLOOKUP(Tabela2[[#This Row],[SIEMA]],Siema2025,2,FALSE)</f>
        <v>45669</v>
      </c>
      <c r="K29" s="105" t="str">
        <f>VLOOKUP(Tabela2[[#This Row],[SIEMA]],Siema2025,16,FALSE)</f>
        <v>Domingo</v>
      </c>
      <c r="L29" s="106" t="str">
        <f>IF(Tabela2[[#This Row],[Data]]="","Sem Informação",VLOOKUP(MONTH(Tabela2[[#This Row],[Data]]),'[1]Validação de dados'!$I$1:$J$13,2,0))</f>
        <v>Janeiro</v>
      </c>
      <c r="M29" s="104">
        <f>YEAR(Tabela2[[#This Row],[Data]])</f>
        <v>2025</v>
      </c>
      <c r="N29" s="105" t="str">
        <f>VLOOKUP(Tabela2[[#This Row],[SIEMA]],Siema2025,17,FALSE)</f>
        <v>Matutino</v>
      </c>
      <c r="O29" s="105" t="s">
        <v>111</v>
      </c>
      <c r="P29" s="104" t="str">
        <f>VLOOKUP(Tabela2[[#This Row],[SIEMA]],Siema2025,21,FALSE)</f>
        <v>Poço 4-BRSA-1395-SPS.
Processo Sei!: 02001.001255/2025-71.</v>
      </c>
      <c r="Q29" s="104" t="s">
        <v>7094</v>
      </c>
      <c r="R29" t="s">
        <v>7202</v>
      </c>
      <c r="S29" s="107" t="s">
        <v>7147</v>
      </c>
      <c r="T29" s="104">
        <v>0.22700000000000001</v>
      </c>
      <c r="U29" s="104" t="s">
        <v>7111</v>
      </c>
      <c r="V29" s="104" t="s">
        <v>637</v>
      </c>
      <c r="W29" s="104"/>
      <c r="X29" s="113"/>
      <c r="Y29" s="109" t="str">
        <f>IF(W29="","", IF(W29="NC","", IF(W29="NE","", IF(W29="NA","",IFERROR(VLOOKUP(W29,Produtos!$A$1:$C$2319,2,FALSE),"Não Cadastrado")))))</f>
        <v/>
      </c>
      <c r="Z29" s="104"/>
      <c r="AA29" s="104"/>
      <c r="AB29" s="104" t="str">
        <f>IF(W29="","",IF(ISNUMBER(W29)=FALSE,"Não se aplica",IFERROR(VLOOKUP(W29,Produtos!$A$1:$C$2319,3,FALSE),"Não Cadastrado")))</f>
        <v/>
      </c>
      <c r="AC29" s="104"/>
      <c r="AD29" s="108"/>
      <c r="AE29" s="107" t="str">
        <f>IF(AC29="","", IF(AC29="NC","", IF(AC29="NE","", IF(AC29="NA","",IFERROR(VLOOKUP(AC29,Produtos!$A$1:$C$2319,2,FALSE),"Não Cadastrado")))))</f>
        <v/>
      </c>
      <c r="AF29" s="104"/>
      <c r="AG29" s="104"/>
      <c r="AH29" s="104" t="str">
        <f>IF(AC29="","",IF(ISNUMBER(AC29)=FALSE,"Não se aplica",IFERROR(VLOOKUP(AC29,Produtos!$A$1:$C$2319,3,FALSE),"Não Cadastrado")))</f>
        <v/>
      </c>
      <c r="AI29" s="104"/>
      <c r="AJ29" s="104" t="str">
        <f>VLOOKUP(Tabela2[[#This Row],[SIEMA]],Siema2025,26,FALSE)</f>
        <v>Falha de estanqueidade na linha de dreno (vent line) da reguladora de pressão (5000 psi para 3000 psi) do POD amarelo.</v>
      </c>
      <c r="AK29" s="107" t="s">
        <v>7112</v>
      </c>
      <c r="AL29" s="107" t="s">
        <v>7098</v>
      </c>
      <c r="AM29" s="107"/>
      <c r="AN29" s="108" t="str">
        <f>VLOOKUP(Tabela2[[#This Row],[SIEMA]],Siema2025,51,FALSE)</f>
        <v/>
      </c>
      <c r="AO29" s="108" t="str">
        <f>VLOOKUP(Tabela2[[#This Row],[SIEMA]],Siema2025,53,FALSE)</f>
        <v/>
      </c>
      <c r="AP29" s="108" t="str">
        <f>VLOOKUP(Tabela2[[#This Row],[SIEMA]],Siema2025,55,FALSE)</f>
        <v/>
      </c>
      <c r="AQ29" s="108" t="str">
        <f>VLOOKUP(Tabela2[[#This Row],[SIEMA]],Siema2025,57,FALSE)</f>
        <v/>
      </c>
      <c r="AR29" s="108" t="str">
        <f>VLOOKUP(Tabela2[[#This Row],[SIEMA]],Siema2025,59,FALSE)</f>
        <v/>
      </c>
      <c r="AS29" s="108" t="str">
        <f>VLOOKUP(Tabela2[[#This Row],[SIEMA]],Siema2025,61,FALSE)</f>
        <v>X</v>
      </c>
      <c r="AT29" s="108" t="str">
        <f>VLOOKUP(Tabela2[[#This Row],[SIEMA]],Siema2025,63,FALSE)</f>
        <v/>
      </c>
      <c r="AU29" s="108" t="str">
        <f>VLOOKUP(Tabela2[[#This Row],[SIEMA]],Siema2025,65,FALSE)</f>
        <v/>
      </c>
      <c r="AV29" s="108" t="str">
        <f>VLOOKUP(Tabela2[[#This Row],[SIEMA]],Siema2025,67,FALSE)</f>
        <v/>
      </c>
      <c r="AW29" s="108" t="str">
        <f>VLOOKUP(Tabela2[[#This Row],[SIEMA]],Siema2025,69,FALSE)</f>
        <v/>
      </c>
      <c r="AX29" s="108" t="str">
        <f>VLOOKUP(Tabela2[[#This Row],[SIEMA]],Siema2025,71,FALSE)</f>
        <v/>
      </c>
      <c r="AY29" s="108" t="str">
        <f>VLOOKUP(Tabela2[[#This Row],[SIEMA]],Siema2025,73,FALSE)</f>
        <v/>
      </c>
      <c r="AZ29" s="108" t="str">
        <f>VLOOKUP(Tabela2[[#This Row],[SIEMA]],Siema2025,75,FALSE)</f>
        <v/>
      </c>
      <c r="BA29" s="108" t="str">
        <f>VLOOKUP(Tabela2[[#This Row],[SIEMA]],Siema2025,77,FALSE)</f>
        <v/>
      </c>
      <c r="BB29" s="108" t="str">
        <f>VLOOKUP(Tabela2[[#This Row],[SIEMA]],Siema2025,79,FALSE)</f>
        <v/>
      </c>
      <c r="BC29" s="108" t="str">
        <f>IF(Tabela2[[#This Row],[Outro(s) ]] = "X", "PREENCHER","NA")</f>
        <v>NA</v>
      </c>
      <c r="BD29" s="108" t="str">
        <f>VLOOKUP(Tabela2[[#This Row],[SIEMA]],Siema2025,82,FALSE)</f>
        <v/>
      </c>
      <c r="BE29" s="108" t="str">
        <f>VLOOKUP(Tabela2[[#This Row],[SIEMA]],Siema2025,81,FALSE)</f>
        <v/>
      </c>
      <c r="BF29" s="110" t="str">
        <f>VLOOKUP(Tabela2[[#This Row],[SIEMA]],Siema2025,28,FALSE)</f>
        <v>Petrobras</v>
      </c>
      <c r="BG29" s="110"/>
      <c r="BH29" s="111">
        <v>33000167000101</v>
      </c>
      <c r="BI29" s="112" t="str">
        <f>VLOOKUP(Tabela2[[#This Row],[SIEMA]],Siema2025,107,FALSE)</f>
        <v>Não</v>
      </c>
      <c r="BJ29" s="107" t="s">
        <v>7099</v>
      </c>
      <c r="BK29" s="104" t="s">
        <v>2696</v>
      </c>
      <c r="BL29" s="140">
        <v>45671</v>
      </c>
      <c r="BM29" s="108">
        <f ca="1">IF(Tabela2[[#This Row],[Data de atendimento do Ibama (considerar o primeiro documento/ação)]]="",_xlfn.DAYS(TODAY(),J29),_xlfn.DAYS(Tabela2[[#This Row],[Data de atendimento do Ibama (considerar o primeiro documento/ação)]],J29))</f>
        <v>2</v>
      </c>
      <c r="BN29" s="108" t="str">
        <f>IF(Tabela2[[#This Row],[Atendido pelo Ibama ("Não" ou "Sim")]]="Não","Preencher", IF(Tabela2[[#This Row],[Atendido pelo Ibama ("Não" ou "Sim")]]="Sim","NA",""))</f>
        <v>NA</v>
      </c>
      <c r="BO29" s="114" t="s">
        <v>7100</v>
      </c>
      <c r="BP29" s="108" t="str">
        <f>IF(Tabela2[[#This Row],[Forma de atendimento (primeiro documento/ação)]]= "Outros (especificar)", "PREENCHER","NA")</f>
        <v>NA</v>
      </c>
      <c r="BQ29" s="106" t="s">
        <v>123</v>
      </c>
      <c r="BR29" s="108" t="str">
        <f>IF(Tabela2[[#This Row],[Equipe do Ibama foi a campo? Houve sobrevoo do Poseidon?]] = "Sim", "PREENCHER","NA")</f>
        <v>NA</v>
      </c>
      <c r="BS29" s="108" t="str">
        <f>IF(Tabela2[[#This Row],[Se sim, foi emitida Ordem de Emergência? (informações vinculada à coluna CK)]] = "Sim", "PREENCHER","NA")</f>
        <v>NA</v>
      </c>
      <c r="BT29" s="108" t="s">
        <v>7101</v>
      </c>
      <c r="BU29" s="108" t="s">
        <v>2696</v>
      </c>
      <c r="BV29" s="108" t="s">
        <v>123</v>
      </c>
      <c r="BW29" s="108" t="s">
        <v>2696</v>
      </c>
      <c r="BX29" s="106" t="s">
        <v>7102</v>
      </c>
      <c r="BY29" s="140">
        <v>45854</v>
      </c>
      <c r="BZ29" s="104">
        <f>IF(Tabela2[[#This Row],[Data do documento de encerramento]]="NA","NA",IF(Tabela2[[#This Row],[Data do documento de encerramento]]="","Pendente de conclusão/ encerramento",_xlfn.DAYS(Tabela2[[#This Row],[Data do documento de encerramento]],J29)))</f>
        <v>185</v>
      </c>
      <c r="CA29" s="107"/>
      <c r="CB29" s="107" t="s">
        <v>7262</v>
      </c>
      <c r="CC29" s="115" t="s">
        <v>7204</v>
      </c>
      <c r="CD29" s="107" t="s">
        <v>123</v>
      </c>
      <c r="CE29" s="107" t="s">
        <v>123</v>
      </c>
      <c r="CF29" s="107" t="s">
        <v>7141</v>
      </c>
    </row>
    <row r="30" spans="1:84" ht="60.75" hidden="1">
      <c r="A30" s="169">
        <v>202511632424</v>
      </c>
      <c r="B30" s="170" t="s">
        <v>7263</v>
      </c>
      <c r="C30" s="108" t="str">
        <f>VLOOKUP(Tabela2[[#This Row],[SIEMA]],Siema2025,4,FALSE)</f>
        <v xml:space="preserve"> MG</v>
      </c>
      <c r="D30" s="106" t="str">
        <f>VLOOKUP(Tabela2[[#This Row],[SIEMA]],Siema2025,3,FALSE)</f>
        <v xml:space="preserve">Araxá </v>
      </c>
      <c r="E30" s="106" t="str">
        <f>VLOOKUP(Tabela2[[#This Row],[SIEMA]],Siema2025,20,FALSE)</f>
        <v>R. Córrego da Mata, s/n, Araxá - MG, 38183-903</v>
      </c>
      <c r="F30" s="106"/>
      <c r="G30" s="106" t="s">
        <v>7264</v>
      </c>
      <c r="H30" s="106" t="s">
        <v>7265</v>
      </c>
      <c r="I30" s="104" t="str">
        <f>VLOOKUP(Tabela2[[#This Row],[SIEMA]],Siema2025,19,FALSE)</f>
        <v/>
      </c>
      <c r="J30" s="105">
        <f>VLOOKUP(Tabela2[[#This Row],[SIEMA]],Siema2025,2,FALSE)</f>
        <v>45669</v>
      </c>
      <c r="K30" s="105" t="str">
        <f>VLOOKUP(Tabela2[[#This Row],[SIEMA]],Siema2025,16,FALSE)</f>
        <v>Domingo</v>
      </c>
      <c r="L30" s="106" t="str">
        <f>IF(Tabela2[[#This Row],[Data]]="","Sem Informação",VLOOKUP(MONTH(Tabela2[[#This Row],[Data]]),'[1]Validação de dados'!$I$1:$J$13,2,0))</f>
        <v>Janeiro</v>
      </c>
      <c r="M30" s="104">
        <f>YEAR(Tabela2[[#This Row],[Data]])</f>
        <v>2025</v>
      </c>
      <c r="N30" s="105" t="str">
        <f>VLOOKUP(Tabela2[[#This Row],[SIEMA]],Siema2025,17,FALSE)</f>
        <v>Vespertino</v>
      </c>
      <c r="O30" s="105" t="str">
        <f>VLOOKUP(Tabela2[[#This Row],[SIEMA]],Siema2025,5,FALSE)</f>
        <v>Barragem</v>
      </c>
      <c r="P30" s="104" t="str">
        <f>VLOOKUP(Tabela2[[#This Row],[SIEMA]],Siema2025,21,FALSE)</f>
        <v>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v>
      </c>
      <c r="Q30" s="104">
        <v>1789</v>
      </c>
      <c r="R30" s="104" t="str">
        <f>VLOOKUP(Tabela2[[#This Row],[SIEMA]],Siema2025,10,FALSE)</f>
        <v/>
      </c>
      <c r="S30" s="107" t="str">
        <f>IF(Q30="","", IF(Q30="NC","", IF(Q30="NE","", IF(Q30="NA","",IFERROR(VLOOKUP(Q30,Produtos!$A$1:$C$2319,2,FALSE),"Não Cadastrado")))))</f>
        <v>ÁCIDO CLORÍDRICO</v>
      </c>
      <c r="T30" s="104">
        <v>27</v>
      </c>
      <c r="U30" s="104" t="s">
        <v>7111</v>
      </c>
      <c r="V30" s="104">
        <f>IF(Q30="","",IF(ISNUMBER(Q30)=FALSE,"Não se aplica",IFERROR(VLOOKUP(Q30,Produtos!$A$1:$C$2319,3,FALSE),"Não Cadastrado")))</f>
        <v>8</v>
      </c>
      <c r="W30" s="104" t="str">
        <f>VLOOKUP(Tabela2[[#This Row],[SIEMA]],Siema2025,10,FALSE)</f>
        <v/>
      </c>
      <c r="X30" s="113" t="str">
        <f>IF(Tabela2[[#This Row],[Origem do acidente]] = "Plataforma", "PREENCHER","NA")</f>
        <v>NA</v>
      </c>
      <c r="Y30" s="109" t="str">
        <f>IF(W30="","", IF(W30="NC","", IF(W30="NE","", IF(W30="NA","",IFERROR(VLOOKUP(W30,Produtos!$A$1:$C$2319,2,FALSE),"Não Cadastrado")))))</f>
        <v/>
      </c>
      <c r="Z30" s="104" t="str">
        <f>VLOOKUP(Tabela2[[#This Row],[SIEMA]],Siema2025,11,FALSE)</f>
        <v xml:space="preserve"> </v>
      </c>
      <c r="AA30" s="104" t="str">
        <f>VLOOKUP(Tabela2[[#This Row],[SIEMA]],Siema2025,12,FALSE)</f>
        <v xml:space="preserve"> </v>
      </c>
      <c r="AB30" s="104" t="str">
        <f>IF(W30="","",IF(ISNUMBER(W30)=FALSE,"Não se aplica",IFERROR(VLOOKUP(W30,Produtos!$A$1:$C$2319,3,FALSE),"Não Cadastrado")))</f>
        <v/>
      </c>
      <c r="AC30" s="104"/>
      <c r="AD30" s="108" t="str">
        <f>IF(Tabela2[[#This Row],[Origem do acidente]] = "Plataforma", "PREENCHER","NA")</f>
        <v>NA</v>
      </c>
      <c r="AE30" s="107" t="str">
        <f>IF(AC30="","", IF(AC30="NC","", IF(AC30="NE","", IF(AC30="NA","",IFERROR(VLOOKUP(AC30,Produtos!$A$1:$C$2319,2,FALSE),"Não Cadastrado")))))</f>
        <v/>
      </c>
      <c r="AF30" s="104"/>
      <c r="AG30" s="104"/>
      <c r="AH30" s="104" t="str">
        <f>IF(AC30="","",IF(ISNUMBER(AC30)=FALSE,"Não se aplica",IFERROR(VLOOKUP(AC30,Produtos!$A$1:$C$2319,3,FALSE),"Não Cadastrado")))</f>
        <v/>
      </c>
      <c r="AI30" s="104"/>
      <c r="AJ30" s="104" t="str">
        <f>VLOOKUP(Tabela2[[#This Row],[SIEMA]],Siema2025,26,FALSE)</f>
        <v/>
      </c>
      <c r="AK30" s="107" t="s">
        <v>7234</v>
      </c>
      <c r="AL30" s="107"/>
      <c r="AM30" s="107"/>
      <c r="AN30" s="108" t="str">
        <f>VLOOKUP(Tabela2[[#This Row],[SIEMA]],Siema2025,51,FALSE)</f>
        <v/>
      </c>
      <c r="AO30" s="108" t="str">
        <f>VLOOKUP(Tabela2[[#This Row],[SIEMA]],Siema2025,53,FALSE)</f>
        <v/>
      </c>
      <c r="AP30" s="108" t="str">
        <f>VLOOKUP(Tabela2[[#This Row],[SIEMA]],Siema2025,55,FALSE)</f>
        <v/>
      </c>
      <c r="AQ30" s="108" t="str">
        <f>VLOOKUP(Tabela2[[#This Row],[SIEMA]],Siema2025,57,FALSE)</f>
        <v/>
      </c>
      <c r="AR30" s="108" t="str">
        <f>VLOOKUP(Tabela2[[#This Row],[SIEMA]],Siema2025,59,FALSE)</f>
        <v/>
      </c>
      <c r="AS30" s="108" t="str">
        <f>VLOOKUP(Tabela2[[#This Row],[SIEMA]],Siema2025,61,FALSE)</f>
        <v/>
      </c>
      <c r="AT30" s="108" t="str">
        <f>VLOOKUP(Tabela2[[#This Row],[SIEMA]],Siema2025,63,FALSE)</f>
        <v/>
      </c>
      <c r="AU30" s="108" t="str">
        <f>VLOOKUP(Tabela2[[#This Row],[SIEMA]],Siema2025,65,FALSE)</f>
        <v>X</v>
      </c>
      <c r="AV30" s="108" t="str">
        <f>VLOOKUP(Tabela2[[#This Row],[SIEMA]],Siema2025,67,FALSE)</f>
        <v/>
      </c>
      <c r="AW30" s="108" t="str">
        <f>VLOOKUP(Tabela2[[#This Row],[SIEMA]],Siema2025,69,FALSE)</f>
        <v/>
      </c>
      <c r="AX30" s="108" t="str">
        <f>VLOOKUP(Tabela2[[#This Row],[SIEMA]],Siema2025,71,FALSE)</f>
        <v/>
      </c>
      <c r="AY30" s="108" t="str">
        <f>VLOOKUP(Tabela2[[#This Row],[SIEMA]],Siema2025,73,FALSE)</f>
        <v/>
      </c>
      <c r="AZ30" s="108" t="str">
        <f>VLOOKUP(Tabela2[[#This Row],[SIEMA]],Siema2025,75,FALSE)</f>
        <v/>
      </c>
      <c r="BA30" s="108" t="str">
        <f>VLOOKUP(Tabela2[[#This Row],[SIEMA]],Siema2025,77,FALSE)</f>
        <v/>
      </c>
      <c r="BB30" s="108" t="str">
        <f>VLOOKUP(Tabela2[[#This Row],[SIEMA]],Siema2025,79,FALSE)</f>
        <v/>
      </c>
      <c r="BC30" s="108" t="str">
        <f>IF(Tabela2[[#This Row],[Outro(s) ]] = "X", "PREENCHER","NA")</f>
        <v>NA</v>
      </c>
      <c r="BD30" s="108" t="str">
        <f>VLOOKUP(Tabela2[[#This Row],[SIEMA]],Siema2025,82,FALSE)</f>
        <v/>
      </c>
      <c r="BE30" s="108" t="str">
        <f>VLOOKUP(Tabela2[[#This Row],[SIEMA]],Siema2025,81,FALSE)</f>
        <v/>
      </c>
      <c r="BF30" s="110" t="str">
        <f>VLOOKUP(Tabela2[[#This Row],[SIEMA]],Siema2025,28,FALSE)</f>
        <v>Cia Brasileira de Metalurgia e Mineração CBMM</v>
      </c>
      <c r="BG30" s="110"/>
      <c r="BH30" s="111" t="str">
        <f>VLOOKUP(Tabela2[[#This Row],[SIEMA]],Siema2025,29,FALSE)</f>
        <v>33131541000108</v>
      </c>
      <c r="BI30" s="112" t="str">
        <f>VLOOKUP(Tabela2[[#This Row],[SIEMA]],Siema2025,107,FALSE)</f>
        <v>Não</v>
      </c>
      <c r="BJ30" s="107" t="s">
        <v>7113</v>
      </c>
      <c r="BK30" s="104" t="s">
        <v>2696</v>
      </c>
      <c r="BL30" s="140">
        <v>45673</v>
      </c>
      <c r="BM30" s="108">
        <f ca="1">IF(Tabela2[[#This Row],[Data de atendimento do Ibama (considerar o primeiro documento/ação)]]="",_xlfn.DAYS(TODAY(),J30),_xlfn.DAYS(Tabela2[[#This Row],[Data de atendimento do Ibama (considerar o primeiro documento/ação)]],J30))</f>
        <v>4</v>
      </c>
      <c r="BN30" s="108" t="str">
        <f>IF(Tabela2[[#This Row],[Atendido pelo Ibama ("Não" ou "Sim")]]="Não","Preencher", IF(Tabela2[[#This Row],[Atendido pelo Ibama ("Não" ou "Sim")]]="Sim","NA",""))</f>
        <v>NA</v>
      </c>
      <c r="BO30" s="114" t="s">
        <v>7184</v>
      </c>
      <c r="BP30" s="108" t="str">
        <f>IF(Tabela2[[#This Row],[Forma de atendimento (primeiro documento/ação)]]= "Outros (especificar)", "PREENCHER","NA")</f>
        <v>NA</v>
      </c>
      <c r="BQ30" s="106" t="s">
        <v>123</v>
      </c>
      <c r="BR30" s="108" t="str">
        <f>IF(Tabela2[[#This Row],[Equipe do Ibama foi a campo? Houve sobrevoo do Poseidon?]] = "Sim", "PREENCHER","NA")</f>
        <v>NA</v>
      </c>
      <c r="BS30" s="108" t="s">
        <v>123</v>
      </c>
      <c r="BT30" s="108" t="s">
        <v>7126</v>
      </c>
      <c r="BU30" s="108" t="s">
        <v>2696</v>
      </c>
      <c r="BV30" s="108" t="str">
        <f>IF(Tabela2[[#This Row],[Houve avaliação das informações pós-acidente solicitadas/enviadas?]] = "Sim", "PREENCHER","NA")</f>
        <v>PREENCHER</v>
      </c>
      <c r="BW30" s="108" t="s">
        <v>2696</v>
      </c>
      <c r="BX30" s="106" t="s">
        <v>7116</v>
      </c>
      <c r="BY30" s="140">
        <v>45880</v>
      </c>
      <c r="BZ30" s="104">
        <f>IF(Tabela2[[#This Row],[Data do documento de encerramento]]="NA","NA",IF(Tabela2[[#This Row],[Data do documento de encerramento]]="","Pendente de conclusão/ encerramento",_xlfn.DAYS(Tabela2[[#This Row],[Data do documento de encerramento]],J30)))</f>
        <v>211</v>
      </c>
      <c r="CA30" s="107"/>
      <c r="CB30" s="107"/>
      <c r="CC30" s="115"/>
      <c r="CD30" s="107"/>
      <c r="CE30" s="107"/>
      <c r="CF30" s="107"/>
    </row>
    <row r="31" spans="1:84" hidden="1">
      <c r="A31" s="169">
        <v>202512721613</v>
      </c>
      <c r="B31" s="170" t="s">
        <v>7266</v>
      </c>
      <c r="C31" s="108" t="str">
        <f>VLOOKUP(Tabela2[[#This Row],[SIEMA]],Siema2025,4,FALSE)</f>
        <v xml:space="preserve"> BA</v>
      </c>
      <c r="D31" s="106" t="str">
        <f>VLOOKUP(Tabela2[[#This Row],[SIEMA]],Siema2025,3,FALSE)</f>
        <v xml:space="preserve">Esplanada </v>
      </c>
      <c r="E31" s="106" t="str">
        <f>VLOOKUP(Tabela2[[#This Row],[SIEMA]],Siema2025,20,FALSE)</f>
        <v>Linha tronco do satélite FBM-B, Campo de Fazenda Bálsamo, Bacia do Recôncav</v>
      </c>
      <c r="F31" s="106"/>
      <c r="G31" s="172" t="s">
        <v>7267</v>
      </c>
      <c r="H31" s="172" t="s">
        <v>7268</v>
      </c>
      <c r="I31" s="104" t="s">
        <v>7171</v>
      </c>
      <c r="J31" s="105">
        <f>VLOOKUP(Tabela2[[#This Row],[SIEMA]],Siema2025,2,FALSE)</f>
        <v>45669</v>
      </c>
      <c r="K31" s="105" t="str">
        <f>VLOOKUP(Tabela2[[#This Row],[SIEMA]],Siema2025,16,FALSE)</f>
        <v>Domingo</v>
      </c>
      <c r="L31" s="106" t="str">
        <f>IF(Tabela2[[#This Row],[Data]]="","Sem Informação",VLOOKUP(MONTH(Tabela2[[#This Row],[Data]]),'[1]Validação de dados'!$I$1:$J$13,2,0))</f>
        <v>Janeiro</v>
      </c>
      <c r="M31" s="104">
        <f>YEAR(Tabela2[[#This Row],[Data]])</f>
        <v>2025</v>
      </c>
      <c r="N31" s="105" t="str">
        <f>VLOOKUP(Tabela2[[#This Row],[SIEMA]],Siema2025,17,FALSE)</f>
        <v>Matutino</v>
      </c>
      <c r="O31" s="105" t="s">
        <v>145</v>
      </c>
      <c r="P31" s="104" t="str">
        <f>VLOOKUP(Tabela2[[#This Row],[SIEMA]],Siema2025,21,FALSE)</f>
        <v>Descarga significante de óleo
Perda de contenção primária significante de óleo</v>
      </c>
      <c r="Q31" s="104">
        <v>1267</v>
      </c>
      <c r="R31" s="104"/>
      <c r="S31" s="107" t="str">
        <f>IF(Q31="","", IF(Q31="NC","", IF(Q31="NE","", IF(Q31="NA","",IFERROR(VLOOKUP(Q31,Produtos!$A$1:$C$2319,2,FALSE),"Não Cadastrado")))))</f>
        <v>PETRÓLEO CRU</v>
      </c>
      <c r="T31" s="104" t="s">
        <v>503</v>
      </c>
      <c r="U31" s="104" t="str">
        <f>VLOOKUP(Tabela2[[#This Row],[SIEMA]],Siema2025,12,FALSE)</f>
        <v>M3</v>
      </c>
      <c r="V31" s="104">
        <f>IF(Q31="","",IF(ISNUMBER(Q31)=FALSE,"Não se aplica",IFERROR(VLOOKUP(Q31,Produtos!$A$1:$C$2319,3,FALSE),"Não Cadastrado")))</f>
        <v>3</v>
      </c>
      <c r="W31" s="104" t="str">
        <f>VLOOKUP(Tabela2[[#This Row],[SIEMA]],Siema2025,10,FALSE)</f>
        <v>água produzida</v>
      </c>
      <c r="X31" s="113" t="str">
        <f>IF(Tabela2[[#This Row],[Origem do acidente]] = "Plataforma", "PREENCHER","NA")</f>
        <v>NA</v>
      </c>
      <c r="Y31" s="109" t="str">
        <f>IF(W31="","", IF(W31="NC","", IF(W31="NE","", IF(W31="NA","",IFERROR(VLOOKUP(W31,Produtos!$A$1:$C$2319,2,FALSE),"Não Cadastrado")))))</f>
        <v>Não Cadastrado</v>
      </c>
      <c r="Z31" s="104" t="str">
        <f>VLOOKUP(Tabela2[[#This Row],[SIEMA]],Siema2025,11,FALSE)</f>
        <v>0.9629</v>
      </c>
      <c r="AA31" s="104" t="str">
        <f>VLOOKUP(Tabela2[[#This Row],[SIEMA]],Siema2025,12,FALSE)</f>
        <v>M3</v>
      </c>
      <c r="AB31" s="104" t="str">
        <f>IF(W31="","",IF(ISNUMBER(W31)=FALSE,"Não se aplica",IFERROR(VLOOKUP(W31,Produtos!$A$1:$C$2319,3,FALSE),"Não Cadastrado")))</f>
        <v>Não se aplica</v>
      </c>
      <c r="AC31" s="104"/>
      <c r="AD31" s="108" t="str">
        <f>IF(Tabela2[[#This Row],[Origem do acidente]] = "Plataforma", "PREENCHER","NA")</f>
        <v>NA</v>
      </c>
      <c r="AE31" s="107" t="str">
        <f>IF(AC31="","", IF(AC31="NC","", IF(AC31="NE","", IF(AC31="NA","",IFERROR(VLOOKUP(AC31,Produtos!$A$1:$C$2319,2,FALSE),"Não Cadastrado")))))</f>
        <v/>
      </c>
      <c r="AF31" s="104"/>
      <c r="AG31" s="104"/>
      <c r="AH31" s="104" t="str">
        <f>IF(AC31="","",IF(ISNUMBER(AC31)=FALSE,"Não se aplica",IFERROR(VLOOKUP(AC31,Produtos!$A$1:$C$2319,3,FALSE),"Não Cadastrado")))</f>
        <v/>
      </c>
      <c r="AI31" s="104"/>
      <c r="AJ31" s="104" t="str">
        <f>VLOOKUP(Tabela2[[#This Row],[SIEMA]],Siema2025,26,FALSE)</f>
        <v>Em investigação.</v>
      </c>
      <c r="AK31" s="107" t="s">
        <v>7250</v>
      </c>
      <c r="AL31" s="107"/>
      <c r="AM31" s="107"/>
      <c r="AN31" s="108" t="str">
        <f>VLOOKUP(Tabela2[[#This Row],[SIEMA]],Siema2025,51,FALSE)</f>
        <v/>
      </c>
      <c r="AO31" s="108" t="str">
        <f>VLOOKUP(Tabela2[[#This Row],[SIEMA]],Siema2025,53,FALSE)</f>
        <v/>
      </c>
      <c r="AP31" s="108" t="str">
        <f>VLOOKUP(Tabela2[[#This Row],[SIEMA]],Siema2025,55,FALSE)</f>
        <v/>
      </c>
      <c r="AQ31" s="108" t="str">
        <f>VLOOKUP(Tabela2[[#This Row],[SIEMA]],Siema2025,57,FALSE)</f>
        <v/>
      </c>
      <c r="AR31" s="108" t="str">
        <f>VLOOKUP(Tabela2[[#This Row],[SIEMA]],Siema2025,59,FALSE)</f>
        <v/>
      </c>
      <c r="AS31" s="108" t="str">
        <f>VLOOKUP(Tabela2[[#This Row],[SIEMA]],Siema2025,61,FALSE)</f>
        <v/>
      </c>
      <c r="AT31" s="108" t="str">
        <f>VLOOKUP(Tabela2[[#This Row],[SIEMA]],Siema2025,63,FALSE)</f>
        <v/>
      </c>
      <c r="AU31" s="108" t="str">
        <f>VLOOKUP(Tabela2[[#This Row],[SIEMA]],Siema2025,65,FALSE)</f>
        <v>X</v>
      </c>
      <c r="AV31" s="108" t="str">
        <f>VLOOKUP(Tabela2[[#This Row],[SIEMA]],Siema2025,67,FALSE)</f>
        <v/>
      </c>
      <c r="AW31" s="108" t="str">
        <f>VLOOKUP(Tabela2[[#This Row],[SIEMA]],Siema2025,69,FALSE)</f>
        <v/>
      </c>
      <c r="AX31" s="108" t="str">
        <f>VLOOKUP(Tabela2[[#This Row],[SIEMA]],Siema2025,71,FALSE)</f>
        <v/>
      </c>
      <c r="AY31" s="108" t="str">
        <f>VLOOKUP(Tabela2[[#This Row],[SIEMA]],Siema2025,73,FALSE)</f>
        <v/>
      </c>
      <c r="AZ31" s="108" t="str">
        <f>VLOOKUP(Tabela2[[#This Row],[SIEMA]],Siema2025,75,FALSE)</f>
        <v/>
      </c>
      <c r="BA31" s="108" t="str">
        <f>VLOOKUP(Tabela2[[#This Row],[SIEMA]],Siema2025,77,FALSE)</f>
        <v/>
      </c>
      <c r="BB31" s="108" t="str">
        <f>VLOOKUP(Tabela2[[#This Row],[SIEMA]],Siema2025,79,FALSE)</f>
        <v/>
      </c>
      <c r="BC31" s="108" t="str">
        <f>IF(Tabela2[[#This Row],[Outro(s) ]] = "X", "PREENCHER","NA")</f>
        <v>NA</v>
      </c>
      <c r="BD31" s="108" t="str">
        <f>VLOOKUP(Tabela2[[#This Row],[SIEMA]],Siema2025,82,FALSE)</f>
        <v/>
      </c>
      <c r="BE31" s="108" t="str">
        <f>VLOOKUP(Tabela2[[#This Row],[SIEMA]],Siema2025,81,FALSE)</f>
        <v/>
      </c>
      <c r="BF31" s="110" t="str">
        <f>VLOOKUP(Tabela2[[#This Row],[SIEMA]],Siema2025,28,FALSE)</f>
        <v>: PETRÓLEO BRASILEIRO S.A. - PETROBRAS</v>
      </c>
      <c r="BG31" s="110"/>
      <c r="BH31" s="111" t="str">
        <f>VLOOKUP(Tabela2[[#This Row],[SIEMA]],Siema2025,29,FALSE)</f>
        <v>33000167000101</v>
      </c>
      <c r="BI31" s="112" t="str">
        <f>VLOOKUP(Tabela2[[#This Row],[SIEMA]],Siema2025,107,FALSE)</f>
        <v>Não</v>
      </c>
      <c r="BJ31" s="107" t="s">
        <v>7113</v>
      </c>
      <c r="BK31" s="104" t="s">
        <v>2696</v>
      </c>
      <c r="BL31" s="140">
        <v>45702</v>
      </c>
      <c r="BM31" s="108">
        <f ca="1">IF(Tabela2[[#This Row],[Data de atendimento do Ibama (considerar o primeiro documento/ação)]]="",_xlfn.DAYS(TODAY(),J31),_xlfn.DAYS(Tabela2[[#This Row],[Data de atendimento do Ibama (considerar o primeiro documento/ação)]],J31))</f>
        <v>33</v>
      </c>
      <c r="BN31" s="108" t="str">
        <f>IF(Tabela2[[#This Row],[Atendido pelo Ibama ("Não" ou "Sim")]]="Não","Preencher", IF(Tabela2[[#This Row],[Atendido pelo Ibama ("Não" ou "Sim")]]="Sim","NA",""))</f>
        <v>NA</v>
      </c>
      <c r="BO31" s="114" t="s">
        <v>7138</v>
      </c>
      <c r="BP31" s="108" t="str">
        <f>IF(Tabela2[[#This Row],[Forma de atendimento (primeiro documento/ação)]]= "Outros (especificar)", "PREENCHER","NA")</f>
        <v>NA</v>
      </c>
      <c r="BQ31" s="106" t="s">
        <v>123</v>
      </c>
      <c r="BR31" s="108" t="str">
        <f>IF(Tabela2[[#This Row],[Equipe do Ibama foi a campo? Houve sobrevoo do Poseidon?]] = "Sim", "PREENCHER","NA")</f>
        <v>NA</v>
      </c>
      <c r="BS31" s="108" t="s">
        <v>7114</v>
      </c>
      <c r="BT31" s="108" t="s">
        <v>7101</v>
      </c>
      <c r="BU31" s="108" t="s">
        <v>123</v>
      </c>
      <c r="BV31" s="108" t="s">
        <v>123</v>
      </c>
      <c r="BW31" s="108" t="s">
        <v>123</v>
      </c>
      <c r="BX31" s="106"/>
      <c r="BY31" s="140"/>
      <c r="BZ31" s="104" t="str">
        <f>IF(Tabela2[[#This Row],[Data do documento de encerramento]]="NA","NA",IF(Tabela2[[#This Row],[Data do documento de encerramento]]="","Pendente de conclusão/ encerramento",_xlfn.DAYS(Tabela2[[#This Row],[Data do documento de encerramento]],J31)))</f>
        <v>Pendente de conclusão/ encerramento</v>
      </c>
      <c r="CA31" s="107"/>
      <c r="CB31" s="107"/>
      <c r="CC31" s="107"/>
      <c r="CD31" s="107"/>
      <c r="CE31" s="107"/>
      <c r="CF31" s="107"/>
    </row>
    <row r="32" spans="1:84" ht="60.75">
      <c r="A32" s="182">
        <v>202511514406</v>
      </c>
      <c r="B32" s="170" t="s">
        <v>7269</v>
      </c>
      <c r="C32" s="108" t="s">
        <v>672</v>
      </c>
      <c r="D32" s="106" t="s">
        <v>637</v>
      </c>
      <c r="E32" s="106" t="s">
        <v>7270</v>
      </c>
      <c r="F32" s="106"/>
      <c r="G32" s="106" t="s">
        <v>7271</v>
      </c>
      <c r="H32" s="106" t="s">
        <v>7272</v>
      </c>
      <c r="I32" s="104" t="str">
        <f>VLOOKUP(Tabela2[[#This Row],[SIEMA]],Siema2025,19,FALSE)</f>
        <v>Santos</v>
      </c>
      <c r="J32" s="105">
        <f>VLOOKUP(Tabela2[[#This Row],[SIEMA]],Siema2025,2,FALSE)</f>
        <v>45670</v>
      </c>
      <c r="K32" s="105" t="str">
        <f>VLOOKUP(Tabela2[[#This Row],[SIEMA]],Siema2025,16,FALSE)</f>
        <v>Segunda</v>
      </c>
      <c r="L32" s="106" t="str">
        <f>IF(Tabela2[[#This Row],[Data]]="","Sem Informação",VLOOKUP(MONTH(Tabela2[[#This Row],[Data]]),'[1]Validação de dados'!$I$1:$J$13,2,0))</f>
        <v>Janeiro</v>
      </c>
      <c r="M32" s="104">
        <f>YEAR(Tabela2[[#This Row],[Data]])</f>
        <v>2025</v>
      </c>
      <c r="N32" s="105" t="str">
        <f>VLOOKUP(Tabela2[[#This Row],[SIEMA]],Siema2025,17,FALSE)</f>
        <v>Noturno</v>
      </c>
      <c r="O32" s="105" t="s">
        <v>111</v>
      </c>
      <c r="P32" s="104" t="str">
        <f>VLOOKUP(Tabela2[[#This Row],[SIEMA]],Siema2025,21,FALSE)</f>
        <v>Poço 8-BUZ-16-RJS.
Processo Sei! 02001.001414/2025-38</v>
      </c>
      <c r="Q32" s="104" t="s">
        <v>7094</v>
      </c>
      <c r="R32" s="104" t="s">
        <v>7273</v>
      </c>
      <c r="S32" s="107" t="s">
        <v>7147</v>
      </c>
      <c r="T32" s="104">
        <v>0.08</v>
      </c>
      <c r="U32" s="104" t="str">
        <f>VLOOKUP(Tabela2[[#This Row],[SIEMA]],Siema2025,12,FALSE)</f>
        <v>M3</v>
      </c>
      <c r="V32" s="104" t="s">
        <v>637</v>
      </c>
      <c r="W32" s="104"/>
      <c r="X32" s="113"/>
      <c r="Y32" s="109" t="str">
        <f>IF(W32="","", IF(W32="NC","", IF(W32="NE","", IF(W32="NA","",IFERROR(VLOOKUP(W32,Produtos!$A$1:$C$2319,2,FALSE),"Não Cadastrado")))))</f>
        <v/>
      </c>
      <c r="Z32" s="104"/>
      <c r="AA32" s="104"/>
      <c r="AB32" s="104" t="str">
        <f>IF(W32="","",IF(ISNUMBER(W32)=FALSE,"Não se aplica",IFERROR(VLOOKUP(W32,Produtos!$A$1:$C$2319,3,FALSE),"Não Cadastrado")))</f>
        <v/>
      </c>
      <c r="AC32" s="104"/>
      <c r="AD32" s="108"/>
      <c r="AE32" s="107" t="str">
        <f>IF(AC32="","", IF(AC32="NC","", IF(AC32="NE","", IF(AC32="NA","",IFERROR(VLOOKUP(AC32,Produtos!$A$1:$C$2319,2,FALSE),"Não Cadastrado")))))</f>
        <v/>
      </c>
      <c r="AF32" s="104"/>
      <c r="AG32" s="104"/>
      <c r="AH32" s="104" t="str">
        <f>IF(AC32="","",IF(ISNUMBER(AC32)=FALSE,"Não se aplica",IFERROR(VLOOKUP(AC32,Produtos!$A$1:$C$2319,3,FALSE),"Não Cadastrado")))</f>
        <v/>
      </c>
      <c r="AI32" s="104"/>
      <c r="AJ32" s="104" t="str">
        <f>VLOOKUP(Tabela2[[#This Row],[SIEMA]],Siema2025,26,FALSE)</f>
        <v>Em investigação</v>
      </c>
      <c r="AK32" s="107" t="s">
        <v>7234</v>
      </c>
      <c r="AL32" s="107"/>
      <c r="AM32" s="107"/>
      <c r="AN32" s="108" t="str">
        <f>VLOOKUP(Tabela2[[#This Row],[SIEMA]],Siema2025,51,FALSE)</f>
        <v/>
      </c>
      <c r="AO32" s="108" t="str">
        <f>VLOOKUP(Tabela2[[#This Row],[SIEMA]],Siema2025,53,FALSE)</f>
        <v/>
      </c>
      <c r="AP32" s="108" t="str">
        <f>VLOOKUP(Tabela2[[#This Row],[SIEMA]],Siema2025,55,FALSE)</f>
        <v/>
      </c>
      <c r="AQ32" s="108" t="str">
        <f>VLOOKUP(Tabela2[[#This Row],[SIEMA]],Siema2025,57,FALSE)</f>
        <v/>
      </c>
      <c r="AR32" s="108" t="str">
        <f>VLOOKUP(Tabela2[[#This Row],[SIEMA]],Siema2025,59,FALSE)</f>
        <v/>
      </c>
      <c r="AS32" s="108" t="str">
        <f>VLOOKUP(Tabela2[[#This Row],[SIEMA]],Siema2025,61,FALSE)</f>
        <v>X</v>
      </c>
      <c r="AT32" s="108" t="str">
        <f>VLOOKUP(Tabela2[[#This Row],[SIEMA]],Siema2025,63,FALSE)</f>
        <v/>
      </c>
      <c r="AU32" s="108" t="str">
        <f>VLOOKUP(Tabela2[[#This Row],[SIEMA]],Siema2025,65,FALSE)</f>
        <v/>
      </c>
      <c r="AV32" s="108" t="str">
        <f>VLOOKUP(Tabela2[[#This Row],[SIEMA]],Siema2025,67,FALSE)</f>
        <v/>
      </c>
      <c r="AW32" s="108" t="str">
        <f>VLOOKUP(Tabela2[[#This Row],[SIEMA]],Siema2025,69,FALSE)</f>
        <v/>
      </c>
      <c r="AX32" s="108" t="str">
        <f>VLOOKUP(Tabela2[[#This Row],[SIEMA]],Siema2025,71,FALSE)</f>
        <v/>
      </c>
      <c r="AY32" s="108" t="str">
        <f>VLOOKUP(Tabela2[[#This Row],[SIEMA]],Siema2025,73,FALSE)</f>
        <v/>
      </c>
      <c r="AZ32" s="108" t="str">
        <f>VLOOKUP(Tabela2[[#This Row],[SIEMA]],Siema2025,75,FALSE)</f>
        <v/>
      </c>
      <c r="BA32" s="108" t="str">
        <f>VLOOKUP(Tabela2[[#This Row],[SIEMA]],Siema2025,77,FALSE)</f>
        <v/>
      </c>
      <c r="BB32" s="108" t="str">
        <f>VLOOKUP(Tabela2[[#This Row],[SIEMA]],Siema2025,79,FALSE)</f>
        <v/>
      </c>
      <c r="BC32" s="108" t="str">
        <f>IF(Tabela2[[#This Row],[Outro(s) ]] = "X", "PREENCHER","NA")</f>
        <v>NA</v>
      </c>
      <c r="BD32" s="108" t="str">
        <f>VLOOKUP(Tabela2[[#This Row],[SIEMA]],Siema2025,82,FALSE)</f>
        <v/>
      </c>
      <c r="BE32" s="108" t="str">
        <f>VLOOKUP(Tabela2[[#This Row],[SIEMA]],Siema2025,81,FALSE)</f>
        <v/>
      </c>
      <c r="BF32" s="110" t="str">
        <f>VLOOKUP(Tabela2[[#This Row],[SIEMA]],Siema2025,28,FALSE)</f>
        <v>Petrobras</v>
      </c>
      <c r="BG32" s="110"/>
      <c r="BH32" s="111">
        <v>33000167000101</v>
      </c>
      <c r="BI32" s="112" t="str">
        <f>VLOOKUP(Tabela2[[#This Row],[SIEMA]],Siema2025,107,FALSE)</f>
        <v>Não</v>
      </c>
      <c r="BJ32" s="107" t="s">
        <v>7099</v>
      </c>
      <c r="BK32" s="104" t="s">
        <v>2696</v>
      </c>
      <c r="BL32" s="140">
        <v>45702</v>
      </c>
      <c r="BM32" s="108">
        <f ca="1">IF(Tabela2[[#This Row],[Data de atendimento do Ibama (considerar o primeiro documento/ação)]]="",_xlfn.DAYS(TODAY(),J32),_xlfn.DAYS(Tabela2[[#This Row],[Data de atendimento do Ibama (considerar o primeiro documento/ação)]],J32))</f>
        <v>32</v>
      </c>
      <c r="BN32" s="108" t="str">
        <f>IF(Tabela2[[#This Row],[Atendido pelo Ibama ("Não" ou "Sim")]]="Não","Preencher", IF(Tabela2[[#This Row],[Atendido pelo Ibama ("Não" ou "Sim")]]="Sim","NA",""))</f>
        <v>NA</v>
      </c>
      <c r="BO32" s="114" t="s">
        <v>7100</v>
      </c>
      <c r="BP32" s="108" t="str">
        <f>IF(Tabela2[[#This Row],[Forma de atendimento (primeiro documento/ação)]]= "Outros (especificar)", "PREENCHER","NA")</f>
        <v>NA</v>
      </c>
      <c r="BQ32" s="106" t="s">
        <v>123</v>
      </c>
      <c r="BR32" s="108" t="str">
        <f>IF(Tabela2[[#This Row],[Equipe do Ibama foi a campo? Houve sobrevoo do Poseidon?]] = "Sim", "PREENCHER","NA")</f>
        <v>NA</v>
      </c>
      <c r="BS32" s="108" t="str">
        <f>IF(Tabela2[[#This Row],[Se sim, foi emitida Ordem de Emergência? (informações vinculada à coluna CK)]] = "Sim", "PREENCHER","NA")</f>
        <v>NA</v>
      </c>
      <c r="BT32" s="108" t="s">
        <v>7101</v>
      </c>
      <c r="BU32" s="108" t="s">
        <v>2696</v>
      </c>
      <c r="BV32" s="108" t="s">
        <v>123</v>
      </c>
      <c r="BW32" s="108" t="s">
        <v>2696</v>
      </c>
      <c r="BX32" s="106" t="s">
        <v>7102</v>
      </c>
      <c r="BY32" s="140">
        <v>46101</v>
      </c>
      <c r="BZ32" s="104">
        <f>IF(Tabela2[[#This Row],[Data do documento de encerramento]]="NA","NA",IF(Tabela2[[#This Row],[Data do documento de encerramento]]="","Pendente de conclusão/ encerramento",_xlfn.DAYS(Tabela2[[#This Row],[Data do documento de encerramento]],J32)))</f>
        <v>431</v>
      </c>
      <c r="CA32" s="107"/>
      <c r="CB32" s="107" t="s">
        <v>7158</v>
      </c>
      <c r="CC32" s="107" t="s">
        <v>7148</v>
      </c>
      <c r="CD32" s="107" t="s">
        <v>123</v>
      </c>
      <c r="CE32" s="107" t="s">
        <v>123</v>
      </c>
      <c r="CF32" s="107" t="s">
        <v>7141</v>
      </c>
    </row>
    <row r="33" spans="1:84" ht="30.75">
      <c r="A33" s="169">
        <v>202511539610</v>
      </c>
      <c r="B33" s="170" t="s">
        <v>7274</v>
      </c>
      <c r="C33" s="108" t="s">
        <v>7135</v>
      </c>
      <c r="D33" s="106" t="s">
        <v>637</v>
      </c>
      <c r="E33" s="106" t="s">
        <v>529</v>
      </c>
      <c r="F33" s="106"/>
      <c r="G33" s="106" t="s">
        <v>7275</v>
      </c>
      <c r="H33" s="106" t="s">
        <v>7276</v>
      </c>
      <c r="I33" s="104" t="str">
        <f>VLOOKUP(Tabela2[[#This Row],[SIEMA]],Siema2025,19,FALSE)</f>
        <v>Campos</v>
      </c>
      <c r="J33" s="105">
        <f>VLOOKUP(Tabela2[[#This Row],[SIEMA]],Siema2025,2,FALSE)</f>
        <v>45670</v>
      </c>
      <c r="K33" s="105" t="str">
        <f>VLOOKUP(Tabela2[[#This Row],[SIEMA]],Siema2025,16,FALSE)</f>
        <v>Segunda</v>
      </c>
      <c r="L33" s="106" t="str">
        <f>IF(Tabela2[[#This Row],[Data]]="","Sem Informação",VLOOKUP(MONTH(Tabela2[[#This Row],[Data]]),'[1]Validação de dados'!$I$1:$J$13,2,0))</f>
        <v>Janeiro</v>
      </c>
      <c r="M33" s="104">
        <f>YEAR(Tabela2[[#This Row],[Data]])</f>
        <v>2025</v>
      </c>
      <c r="N33" s="105" t="str">
        <f>VLOOKUP(Tabela2[[#This Row],[SIEMA]],Siema2025,17,FALSE)</f>
        <v>Matutino</v>
      </c>
      <c r="O33" s="105" t="str">
        <f>VLOOKUP(Tabela2[[#This Row],[SIEMA]],Siema2025,5,FALSE)</f>
        <v>Plataforma</v>
      </c>
      <c r="P33" s="104" t="str">
        <f>VLOOKUP(Tabela2[[#This Row],[SIEMA]],Siema2025,21,FALSE)</f>
        <v>[PETROBRAS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v>
      </c>
      <c r="Q33">
        <v>3082</v>
      </c>
      <c r="R33" s="104" t="s">
        <v>1714</v>
      </c>
      <c r="S33" s="104" t="s">
        <v>1714</v>
      </c>
      <c r="T33" s="104" t="s">
        <v>6043</v>
      </c>
      <c r="U33" s="104" t="s">
        <v>7111</v>
      </c>
      <c r="V33" s="104">
        <f>IF(Q33="","",IF(ISNUMBER(Q33)=FALSE,"Não se aplica",IFERROR(VLOOKUP(Q33,Produtos!$A$1:$C$2319,3,FALSE),"Não Cadastrado")))</f>
        <v>9</v>
      </c>
      <c r="W33" s="104"/>
      <c r="X33" s="113" t="str">
        <f>IF(Tabela2[[#This Row],[Origem do acidente]] = "Plataforma", "PREENCHER","NA")</f>
        <v>PREENCHER</v>
      </c>
      <c r="Y33" s="109" t="str">
        <f>IF(W33="","", IF(W33="NC","", IF(W33="NE","", IF(W33="NA","",IFERROR(VLOOKUP(W33,Produtos!$A$1:$C$2319,2,FALSE),"Não Cadastrado")))))</f>
        <v/>
      </c>
      <c r="Z33" s="104"/>
      <c r="AA33" s="104" t="str">
        <f>VLOOKUP(Tabela2[[#This Row],[SIEMA]],Siema2025,12,FALSE)</f>
        <v>M3; M3</v>
      </c>
      <c r="AB33" s="104" t="str">
        <f>IF(W33="","",IF(ISNUMBER(W33)=FALSE,"Não se aplica",IFERROR(VLOOKUP(W33,Produtos!$A$1:$C$2319,3,FALSE),"Não Cadastrado")))</f>
        <v/>
      </c>
      <c r="AC33" s="104"/>
      <c r="AD33" s="108" t="str">
        <f>IF(Tabela2[[#This Row],[Origem do acidente]] = "Plataforma", "PREENCHER","NA")</f>
        <v>PREENCHER</v>
      </c>
      <c r="AE33" s="107" t="str">
        <f>IF(AC33="","", IF(AC33="NC","", IF(AC33="NE","", IF(AC33="NA","",IFERROR(VLOOKUP(AC33,Produtos!$A$1:$C$2319,2,FALSE),"Não Cadastrado")))))</f>
        <v/>
      </c>
      <c r="AF33" s="104"/>
      <c r="AG33" s="104"/>
      <c r="AH33" s="104" t="str">
        <f>IF(AC33="","",IF(ISNUMBER(AC33)=FALSE,"Não se aplica",IFERROR(VLOOKUP(AC33,Produtos!$A$1:$C$2319,3,FALSE),"Não Cadastrado")))</f>
        <v/>
      </c>
      <c r="AI33" s="104"/>
      <c r="AJ33" s="104" t="str">
        <f>VLOOKUP(Tabela2[[#This Row],[SIEMA]],Siema2025,26,FALSE)</f>
        <v>Falha no LIT-5336014A (Controle de nível) do TQ-533603-A (tanque de drenagem aberta de hidrocarbonetos) com transbordamento do tanque de costado. Em investigação.</v>
      </c>
      <c r="AK33" s="107" t="s">
        <v>7112</v>
      </c>
      <c r="AL33" s="107" t="s">
        <v>7190</v>
      </c>
      <c r="AM33" s="107" t="s">
        <v>7234</v>
      </c>
      <c r="AN33" s="108" t="str">
        <f>VLOOKUP(Tabela2[[#This Row],[SIEMA]],Siema2025,51,FALSE)</f>
        <v/>
      </c>
      <c r="AO33" s="108" t="str">
        <f>VLOOKUP(Tabela2[[#This Row],[SIEMA]],Siema2025,53,FALSE)</f>
        <v/>
      </c>
      <c r="AP33" s="108" t="str">
        <f>VLOOKUP(Tabela2[[#This Row],[SIEMA]],Siema2025,55,FALSE)</f>
        <v/>
      </c>
      <c r="AQ33" s="108" t="str">
        <f>VLOOKUP(Tabela2[[#This Row],[SIEMA]],Siema2025,57,FALSE)</f>
        <v/>
      </c>
      <c r="AR33" s="108" t="str">
        <f>VLOOKUP(Tabela2[[#This Row],[SIEMA]],Siema2025,59,FALSE)</f>
        <v/>
      </c>
      <c r="AS33" s="108" t="str">
        <f>VLOOKUP(Tabela2[[#This Row],[SIEMA]],Siema2025,61,FALSE)</f>
        <v>X</v>
      </c>
      <c r="AT33" s="108" t="str">
        <f>VLOOKUP(Tabela2[[#This Row],[SIEMA]],Siema2025,63,FALSE)</f>
        <v/>
      </c>
      <c r="AU33" s="108" t="str">
        <f>VLOOKUP(Tabela2[[#This Row],[SIEMA]],Siema2025,65,FALSE)</f>
        <v/>
      </c>
      <c r="AV33" s="108" t="str">
        <f>VLOOKUP(Tabela2[[#This Row],[SIEMA]],Siema2025,67,FALSE)</f>
        <v/>
      </c>
      <c r="AW33" s="108" t="str">
        <f>VLOOKUP(Tabela2[[#This Row],[SIEMA]],Siema2025,69,FALSE)</f>
        <v/>
      </c>
      <c r="AX33" s="108" t="str">
        <f>VLOOKUP(Tabela2[[#This Row],[SIEMA]],Siema2025,71,FALSE)</f>
        <v/>
      </c>
      <c r="AY33" s="108" t="str">
        <f>VLOOKUP(Tabela2[[#This Row],[SIEMA]],Siema2025,73,FALSE)</f>
        <v/>
      </c>
      <c r="AZ33" s="108" t="str">
        <f>VLOOKUP(Tabela2[[#This Row],[SIEMA]],Siema2025,75,FALSE)</f>
        <v/>
      </c>
      <c r="BA33" s="108" t="str">
        <f>VLOOKUP(Tabela2[[#This Row],[SIEMA]],Siema2025,77,FALSE)</f>
        <v/>
      </c>
      <c r="BB33" s="108" t="str">
        <f>VLOOKUP(Tabela2[[#This Row],[SIEMA]],Siema2025,79,FALSE)</f>
        <v/>
      </c>
      <c r="BC33" s="108" t="str">
        <f>IF(Tabela2[[#This Row],[Outro(s) ]] = "X", "PREENCHER","NA")</f>
        <v>NA</v>
      </c>
      <c r="BD33" s="108" t="str">
        <f>VLOOKUP(Tabela2[[#This Row],[SIEMA]],Siema2025,82,FALSE)</f>
        <v/>
      </c>
      <c r="BE33" s="108" t="str">
        <f>VLOOKUP(Tabela2[[#This Row],[SIEMA]],Siema2025,81,FALSE)</f>
        <v/>
      </c>
      <c r="BF33" s="110" t="str">
        <f>VLOOKUP(Tabela2[[#This Row],[SIEMA]],Siema2025,28,FALSE)</f>
        <v>PETROBRAS</v>
      </c>
      <c r="BG33" s="110"/>
      <c r="BH33" s="111" t="str">
        <f>VLOOKUP(Tabela2[[#This Row],[SIEMA]],Siema2025,29,FALSE)</f>
        <v>33000167100750</v>
      </c>
      <c r="BI33" s="112" t="str">
        <f>VLOOKUP(Tabela2[[#This Row],[SIEMA]],Siema2025,107,FALSE)</f>
        <v>Não</v>
      </c>
      <c r="BJ33" s="107" t="s">
        <v>7099</v>
      </c>
      <c r="BK33" s="104" t="s">
        <v>2696</v>
      </c>
      <c r="BL33" s="140">
        <v>45691</v>
      </c>
      <c r="BM33" s="108">
        <f ca="1">IF(Tabela2[[#This Row],[Data de atendimento do Ibama (considerar o primeiro documento/ação)]]="",_xlfn.DAYS(TODAY(),J33),_xlfn.DAYS(Tabela2[[#This Row],[Data de atendimento do Ibama (considerar o primeiro documento/ação)]],J33))</f>
        <v>21</v>
      </c>
      <c r="BN33" s="108" t="str">
        <f>IF(Tabela2[[#This Row],[Atendido pelo Ibama ("Não" ou "Sim")]]="Não","Preencher", IF(Tabela2[[#This Row],[Atendido pelo Ibama ("Não" ou "Sim")]]="Sim","NA",""))</f>
        <v>NA</v>
      </c>
      <c r="BO33" s="114" t="s">
        <v>7138</v>
      </c>
      <c r="BP33" s="108" t="str">
        <f>IF(Tabela2[[#This Row],[Forma de atendimento (primeiro documento/ação)]]= "Outros (especificar)", "PREENCHER","NA")</f>
        <v>NA</v>
      </c>
      <c r="BQ33" s="106" t="s">
        <v>123</v>
      </c>
      <c r="BR33" s="108" t="str">
        <f>IF(Tabela2[[#This Row],[Equipe do Ibama foi a campo? Houve sobrevoo do Poseidon?]] = "Sim", "PREENCHER","NA")</f>
        <v>NA</v>
      </c>
      <c r="BS33" s="108" t="str">
        <f>IF(Tabela2[[#This Row],[Se sim, foi emitida Ordem de Emergência? (informações vinculada à coluna CK)]] = "Sim", "PREENCHER","NA")</f>
        <v>NA</v>
      </c>
      <c r="BT33" s="108" t="s">
        <v>7101</v>
      </c>
      <c r="BU33" s="108" t="s">
        <v>123</v>
      </c>
      <c r="BV33" s="108" t="s">
        <v>123</v>
      </c>
      <c r="BW33" s="108" t="s">
        <v>123</v>
      </c>
      <c r="BX33" s="106"/>
      <c r="BY33" s="106"/>
      <c r="BZ33" s="104" t="str">
        <f>IF(Tabela2[[#This Row],[Data do documento de encerramento]]="NA","NA",IF(Tabela2[[#This Row],[Data do documento de encerramento]]="","Pendente de conclusão/ encerramento",_xlfn.DAYS(Tabela2[[#This Row],[Data do documento de encerramento]],J33)))</f>
        <v>Pendente de conclusão/ encerramento</v>
      </c>
      <c r="CA33" s="107"/>
      <c r="CB33" s="107"/>
      <c r="CC33" s="115" t="s">
        <v>7197</v>
      </c>
      <c r="CD33" s="107" t="s">
        <v>123</v>
      </c>
      <c r="CE33" s="107" t="s">
        <v>2696</v>
      </c>
      <c r="CF33" s="107" t="s">
        <v>7167</v>
      </c>
    </row>
    <row r="34" spans="1:84" ht="45.75">
      <c r="A34" s="182">
        <v>202511550405</v>
      </c>
      <c r="B34" s="170" t="s">
        <v>7277</v>
      </c>
      <c r="C34" s="108" t="s">
        <v>672</v>
      </c>
      <c r="D34" s="106" t="s">
        <v>637</v>
      </c>
      <c r="E34" s="106" t="s">
        <v>7278</v>
      </c>
      <c r="F34" s="106"/>
      <c r="G34" s="106" t="s">
        <v>7279</v>
      </c>
      <c r="H34" s="106" t="s">
        <v>7280</v>
      </c>
      <c r="I34" s="104" t="str">
        <f>VLOOKUP(Tabela2[[#This Row],[SIEMA]],Siema2025,19,FALSE)</f>
        <v>Santos</v>
      </c>
      <c r="J34" s="105">
        <f>VLOOKUP(Tabela2[[#This Row],[SIEMA]],Siema2025,2,FALSE)</f>
        <v>45670</v>
      </c>
      <c r="K34" s="105" t="str">
        <f>VLOOKUP(Tabela2[[#This Row],[SIEMA]],Siema2025,16,FALSE)</f>
        <v>Segunda</v>
      </c>
      <c r="L34" s="106" t="str">
        <f>IF(Tabela2[[#This Row],[Data]]="","Sem Informação",VLOOKUP(MONTH(Tabela2[[#This Row],[Data]]),'[1]Validação de dados'!$I$1:$J$13,2,0))</f>
        <v>Janeiro</v>
      </c>
      <c r="M34" s="104">
        <f>YEAR(Tabela2[[#This Row],[Data]])</f>
        <v>2025</v>
      </c>
      <c r="N34" s="105" t="str">
        <f>VLOOKUP(Tabela2[[#This Row],[SIEMA]],Siema2025,17,FALSE)</f>
        <v>Vespertino</v>
      </c>
      <c r="O34" s="105" t="s">
        <v>111</v>
      </c>
      <c r="P34" s="104" t="str">
        <f>VLOOKUP(Tabela2[[#This Row],[SIEMA]],Siema2025,21,FALSE)</f>
        <v>[NS-55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v>
      </c>
      <c r="Q34" s="104">
        <v>1267</v>
      </c>
      <c r="R34" s="104" t="s">
        <v>2043</v>
      </c>
      <c r="S34" s="107" t="str">
        <f>IF(Q34="","", IF(Q34="NC","", IF(Q34="NE","", IF(Q34="NA","",IFERROR(VLOOKUP(Q34,Produtos!$A$1:$C$2319,2,FALSE),"Não Cadastrado")))))</f>
        <v>PETRÓLEO CRU</v>
      </c>
      <c r="T34" s="104">
        <v>5.0000000000000001E-4</v>
      </c>
      <c r="U34" s="104" t="str">
        <f>VLOOKUP(Tabela2[[#This Row],[SIEMA]],Siema2025,12,FALSE)</f>
        <v>M3</v>
      </c>
      <c r="V34" s="104">
        <f>IF(Q34="","",IF(ISNUMBER(Q34)=FALSE,"Não se aplica",IFERROR(VLOOKUP(Q34,Produtos!$A$1:$C$2319,3,FALSE),"Não Cadastrado")))</f>
        <v>3</v>
      </c>
      <c r="W34" s="104"/>
      <c r="X34" s="113"/>
      <c r="Y34" s="109" t="str">
        <f>IF(W34="","", IF(W34="NC","", IF(W34="NE","", IF(W34="NA","",IFERROR(VLOOKUP(W34,Produtos!$A$1:$C$2319,2,FALSE),"Não Cadastrado")))))</f>
        <v/>
      </c>
      <c r="Z34" s="104"/>
      <c r="AA34" s="104"/>
      <c r="AB34" s="104" t="str">
        <f>IF(W34="","",IF(ISNUMBER(W34)=FALSE,"Não se aplica",IFERROR(VLOOKUP(W34,Produtos!$A$1:$C$2319,3,FALSE),"Não Cadastrado")))</f>
        <v/>
      </c>
      <c r="AC34" s="104"/>
      <c r="AD34" s="108"/>
      <c r="AE34" s="107" t="str">
        <f>IF(AC34="","", IF(AC34="NC","", IF(AC34="NE","", IF(AC34="NA","",IFERROR(VLOOKUP(AC34,Produtos!$A$1:$C$2319,2,FALSE),"Não Cadastrado")))))</f>
        <v/>
      </c>
      <c r="AF34" s="104"/>
      <c r="AG34" s="104"/>
      <c r="AH34" s="104" t="str">
        <f>IF(AC34="","",IF(ISNUMBER(AC34)=FALSE,"Não se aplica",IFERROR(VLOOKUP(AC34,Produtos!$A$1:$C$2319,3,FALSE),"Não Cadastrado")))</f>
        <v/>
      </c>
      <c r="AI34" s="104"/>
      <c r="AJ34" s="104" t="str">
        <f>VLOOKUP(Tabela2[[#This Row],[SIEMA]],Siema2025,26,FALSE)</f>
        <v>Limpeza insuficiente do HCR (High Collapse Resistance) antes da desconexão do conjunto de workover da ANM (árvore de natal molhada).</v>
      </c>
      <c r="AK34" s="107" t="s">
        <v>7098</v>
      </c>
      <c r="AL34" s="190" t="s">
        <v>7281</v>
      </c>
      <c r="AM34" s="107"/>
      <c r="AN34" s="108" t="str">
        <f>VLOOKUP(Tabela2[[#This Row],[SIEMA]],Siema2025,51,FALSE)</f>
        <v/>
      </c>
      <c r="AO34" s="108" t="str">
        <f>VLOOKUP(Tabela2[[#This Row],[SIEMA]],Siema2025,53,FALSE)</f>
        <v/>
      </c>
      <c r="AP34" s="108" t="str">
        <f>VLOOKUP(Tabela2[[#This Row],[SIEMA]],Siema2025,55,FALSE)</f>
        <v/>
      </c>
      <c r="AQ34" s="108" t="str">
        <f>VLOOKUP(Tabela2[[#This Row],[SIEMA]],Siema2025,57,FALSE)</f>
        <v/>
      </c>
      <c r="AR34" s="108" t="str">
        <f>VLOOKUP(Tabela2[[#This Row],[SIEMA]],Siema2025,59,FALSE)</f>
        <v/>
      </c>
      <c r="AS34" s="108" t="str">
        <f>VLOOKUP(Tabela2[[#This Row],[SIEMA]],Siema2025,61,FALSE)</f>
        <v>X</v>
      </c>
      <c r="AT34" s="108" t="str">
        <f>VLOOKUP(Tabela2[[#This Row],[SIEMA]],Siema2025,63,FALSE)</f>
        <v/>
      </c>
      <c r="AU34" s="108" t="str">
        <f>VLOOKUP(Tabela2[[#This Row],[SIEMA]],Siema2025,65,FALSE)</f>
        <v/>
      </c>
      <c r="AV34" s="108" t="str">
        <f>VLOOKUP(Tabela2[[#This Row],[SIEMA]],Siema2025,67,FALSE)</f>
        <v/>
      </c>
      <c r="AW34" s="108" t="str">
        <f>VLOOKUP(Tabela2[[#This Row],[SIEMA]],Siema2025,69,FALSE)</f>
        <v/>
      </c>
      <c r="AX34" s="108" t="str">
        <f>VLOOKUP(Tabela2[[#This Row],[SIEMA]],Siema2025,71,FALSE)</f>
        <v/>
      </c>
      <c r="AY34" s="108" t="str">
        <f>VLOOKUP(Tabela2[[#This Row],[SIEMA]],Siema2025,73,FALSE)</f>
        <v/>
      </c>
      <c r="AZ34" s="108" t="str">
        <f>VLOOKUP(Tabela2[[#This Row],[SIEMA]],Siema2025,75,FALSE)</f>
        <v/>
      </c>
      <c r="BA34" s="108" t="str">
        <f>VLOOKUP(Tabela2[[#This Row],[SIEMA]],Siema2025,77,FALSE)</f>
        <v/>
      </c>
      <c r="BB34" s="108" t="str">
        <f>VLOOKUP(Tabela2[[#This Row],[SIEMA]],Siema2025,79,FALSE)</f>
        <v/>
      </c>
      <c r="BC34" s="108" t="str">
        <f>IF(Tabela2[[#This Row],[Outro(s) ]] = "X", "PREENCHER","NA")</f>
        <v>NA</v>
      </c>
      <c r="BD34" s="108" t="str">
        <f>VLOOKUP(Tabela2[[#This Row],[SIEMA]],Siema2025,82,FALSE)</f>
        <v/>
      </c>
      <c r="BE34" s="108" t="str">
        <f>VLOOKUP(Tabela2[[#This Row],[SIEMA]],Siema2025,81,FALSE)</f>
        <v/>
      </c>
      <c r="BF34" s="110" t="str">
        <f>VLOOKUP(Tabela2[[#This Row],[SIEMA]],Siema2025,28,FALSE)</f>
        <v>PETROBRAS</v>
      </c>
      <c r="BG34" s="110"/>
      <c r="BH34" s="111">
        <v>33000167000101</v>
      </c>
      <c r="BI34" s="112" t="str">
        <f>VLOOKUP(Tabela2[[#This Row],[SIEMA]],Siema2025,107,FALSE)</f>
        <v>Não</v>
      </c>
      <c r="BJ34" s="107" t="s">
        <v>7099</v>
      </c>
      <c r="BK34" s="104" t="s">
        <v>2696</v>
      </c>
      <c r="BL34" s="140">
        <v>45673</v>
      </c>
      <c r="BM34" s="108">
        <f ca="1">IF(Tabela2[[#This Row],[Data de atendimento do Ibama (considerar o primeiro documento/ação)]]="",_xlfn.DAYS(TODAY(),J34),_xlfn.DAYS(Tabela2[[#This Row],[Data de atendimento do Ibama (considerar o primeiro documento/ação)]],J34))</f>
        <v>3</v>
      </c>
      <c r="BN34" s="108" t="str">
        <f>IF(Tabela2[[#This Row],[Atendido pelo Ibama ("Não" ou "Sim")]]="Não","Preencher", IF(Tabela2[[#This Row],[Atendido pelo Ibama ("Não" ou "Sim")]]="Sim","NA",""))</f>
        <v>NA</v>
      </c>
      <c r="BO34" s="114" t="s">
        <v>7100</v>
      </c>
      <c r="BP34" s="108" t="str">
        <f>IF(Tabela2[[#This Row],[Forma de atendimento (primeiro documento/ação)]]= "Outros (especificar)", "PREENCHER","NA")</f>
        <v>NA</v>
      </c>
      <c r="BQ34" s="106" t="s">
        <v>123</v>
      </c>
      <c r="BR34" s="108" t="str">
        <f>IF(Tabela2[[#This Row],[Equipe do Ibama foi a campo? Houve sobrevoo do Poseidon?]] = "Sim", "PREENCHER","NA")</f>
        <v>NA</v>
      </c>
      <c r="BS34" s="108" t="str">
        <f>IF(Tabela2[[#This Row],[Se sim, foi emitida Ordem de Emergência? (informações vinculada à coluna CK)]] = "Sim", "PREENCHER","NA")</f>
        <v>NA</v>
      </c>
      <c r="BT34" s="108" t="s">
        <v>7101</v>
      </c>
      <c r="BU34" s="108" t="s">
        <v>2696</v>
      </c>
      <c r="BV34" s="108" t="s">
        <v>123</v>
      </c>
      <c r="BW34" s="108" t="s">
        <v>2696</v>
      </c>
      <c r="BX34" s="106" t="s">
        <v>7102</v>
      </c>
      <c r="BY34" s="140">
        <v>46000</v>
      </c>
      <c r="BZ34" s="104">
        <f>IF(Tabela2[[#This Row],[Data do documento de encerramento]]="NA","NA",IF(Tabela2[[#This Row],[Data do documento de encerramento]]="","Pendente de conclusão/ encerramento",_xlfn.DAYS(Tabela2[[#This Row],[Data do documento de encerramento]],J34)))</f>
        <v>330</v>
      </c>
      <c r="CA34" s="107"/>
      <c r="CB34" s="107" t="s">
        <v>7282</v>
      </c>
      <c r="CC34" s="115" t="s">
        <v>7148</v>
      </c>
      <c r="CD34" s="107" t="s">
        <v>7283</v>
      </c>
      <c r="CE34" s="107" t="s">
        <v>123</v>
      </c>
      <c r="CF34" s="107" t="s">
        <v>7105</v>
      </c>
    </row>
    <row r="35" spans="1:84" ht="76.5" hidden="1">
      <c r="A35" s="169">
        <v>202521375606</v>
      </c>
      <c r="B35" s="118" t="s">
        <v>7284</v>
      </c>
      <c r="C35" s="108" t="str">
        <f>VLOOKUP(Tabela2[[#This Row],[SIEMA]],Siema2025,4,FALSE)</f>
        <v xml:space="preserve"> ES</v>
      </c>
      <c r="D35" s="106" t="str">
        <f>VLOOKUP(Tabela2[[#This Row],[SIEMA]],Siema2025,3,FALSE)</f>
        <v xml:space="preserve">Presidente Kennedy </v>
      </c>
      <c r="E35" s="106" t="s">
        <v>7285</v>
      </c>
      <c r="F35" s="106" t="s">
        <v>7286</v>
      </c>
      <c r="G35" s="106" t="s">
        <v>7287</v>
      </c>
      <c r="H35" s="106" t="s">
        <v>7288</v>
      </c>
      <c r="I35" s="104" t="s">
        <v>7114</v>
      </c>
      <c r="J35" s="105">
        <f>VLOOKUP(Tabela2[[#This Row],[SIEMA]],Siema2025,2,FALSE)</f>
        <v>45670</v>
      </c>
      <c r="K35" s="105" t="str">
        <f>VLOOKUP(Tabela2[[#This Row],[SIEMA]],Siema2025,16,FALSE)</f>
        <v>Segunda</v>
      </c>
      <c r="L35" s="106" t="str">
        <f>IF(Tabela2[[#This Row],[Data]]="","Sem Informação",VLOOKUP(MONTH(Tabela2[[#This Row],[Data]]),'[1]Validação de dados'!$I$1:$J$13,2,0))</f>
        <v>Janeiro</v>
      </c>
      <c r="M35" s="104">
        <f>YEAR(Tabela2[[#This Row],[Data]])</f>
        <v>2025</v>
      </c>
      <c r="N35" s="105" t="str">
        <f>VLOOKUP(Tabela2[[#This Row],[SIEMA]],Siema2025,17,FALSE)</f>
        <v>Matutino</v>
      </c>
      <c r="O35" s="105" t="str">
        <f>VLOOKUP(Tabela2[[#This Row],[SIEMA]],Siema2025,5,FALSE)</f>
        <v>Terminal/portos/ancoradouros/etc</v>
      </c>
      <c r="P35" s="202" t="str">
        <f>VLOOKUP(Tabela2[[#This Row],[SIEMA]],Siema2025,21,FALSE)</f>
        <v>Impacto contra material oriundo da supressão de vegetação no dia anterior.</v>
      </c>
      <c r="Q35" s="104" t="s">
        <v>7094</v>
      </c>
      <c r="R35" s="104" t="s">
        <v>7289</v>
      </c>
      <c r="S35" s="107" t="s">
        <v>541</v>
      </c>
      <c r="T35" s="104">
        <v>5.0000000000000001E-3</v>
      </c>
      <c r="U35" s="104" t="s">
        <v>7111</v>
      </c>
      <c r="V35" s="104" t="str">
        <f>IF(Q35="","",IF(ISNUMBER(Q35)=FALSE,"Não se aplica",IFERROR(VLOOKUP(Q35,Produtos!$A$1:$C$2319,3,FALSE),"Não Cadastrado")))</f>
        <v>Não se aplica</v>
      </c>
      <c r="W35" s="104"/>
      <c r="X35" s="113"/>
      <c r="Y35" s="109" t="str">
        <f>IF(W35="","", IF(W35="NC","", IF(W35="NE","", IF(W35="NA","",IFERROR(VLOOKUP(W35,Produtos!$A$1:$C$2319,2,FALSE),"Não Cadastrado")))))</f>
        <v/>
      </c>
      <c r="Z35" s="104" t="str">
        <f>VLOOKUP(Tabela2[[#This Row],[SIEMA]],Siema2025,11,FALSE)</f>
        <v/>
      </c>
      <c r="AA35" s="104" t="str">
        <f>VLOOKUP(Tabela2[[#This Row],[SIEMA]],Siema2025,12,FALSE)</f>
        <v/>
      </c>
      <c r="AB35" s="104" t="str">
        <f>IF(W35="","",IF(ISNUMBER(W35)=FALSE,"Não se aplica",IFERROR(VLOOKUP(W35,Produtos!$A$1:$C$2319,3,FALSE),"Não Cadastrado")))</f>
        <v/>
      </c>
      <c r="AC35" s="104"/>
      <c r="AD35" s="108" t="str">
        <f>IF(Tabela2[[#This Row],[Origem do acidente]] = "Plataforma", "PREENCHER","NA")</f>
        <v>NA</v>
      </c>
      <c r="AE35" s="107" t="str">
        <f>IF(AC35="","", IF(AC35="NC","", IF(AC35="NE","", IF(AC35="NA","",IFERROR(VLOOKUP(AC35,Produtos!$A$1:$C$2319,2,FALSE),"Não Cadastrado")))))</f>
        <v/>
      </c>
      <c r="AF35" s="104"/>
      <c r="AG35" s="104"/>
      <c r="AH35" s="104" t="str">
        <f>IF(AC35="","",IF(ISNUMBER(AC35)=FALSE,"Não se aplica",IFERROR(VLOOKUP(AC35,Produtos!$A$1:$C$2319,3,FALSE),"Não Cadastrado")))</f>
        <v/>
      </c>
      <c r="AI35" s="113"/>
      <c r="AJ35" s="104" t="str">
        <f>VLOOKUP(Tabela2[[#This Row],[SIEMA]],Siema2025,26,FALSE)</f>
        <v>Ao acionar a máquina para início da operação a mesma teve rompimento de mangote do sistema hidráulico, sendo
necessário a atuação da equipe de resposta Ambipar.</v>
      </c>
      <c r="AK35" s="107" t="s">
        <v>7290</v>
      </c>
      <c r="AL35" s="107" t="s">
        <v>7112</v>
      </c>
      <c r="AM35" s="107"/>
      <c r="AN35" s="108" t="str">
        <f>VLOOKUP(Tabela2[[#This Row],[SIEMA]],Siema2025,51,FALSE)</f>
        <v/>
      </c>
      <c r="AO35" s="108" t="str">
        <f>VLOOKUP(Tabela2[[#This Row],[SIEMA]],Siema2025,53,FALSE)</f>
        <v/>
      </c>
      <c r="AP35" s="108" t="str">
        <f>VLOOKUP(Tabela2[[#This Row],[SIEMA]],Siema2025,55,FALSE)</f>
        <v/>
      </c>
      <c r="AQ35" s="108" t="str">
        <f>VLOOKUP(Tabela2[[#This Row],[SIEMA]],Siema2025,57,FALSE)</f>
        <v/>
      </c>
      <c r="AR35" s="108" t="str">
        <f>VLOOKUP(Tabela2[[#This Row],[SIEMA]],Siema2025,59,FALSE)</f>
        <v/>
      </c>
      <c r="AS35" s="108" t="str">
        <f>VLOOKUP(Tabela2[[#This Row],[SIEMA]],Siema2025,61,FALSE)</f>
        <v/>
      </c>
      <c r="AT35" s="108" t="str">
        <f>VLOOKUP(Tabela2[[#This Row],[SIEMA]],Siema2025,63,FALSE)</f>
        <v/>
      </c>
      <c r="AU35" s="108" t="str">
        <f>VLOOKUP(Tabela2[[#This Row],[SIEMA]],Siema2025,65,FALSE)</f>
        <v>X</v>
      </c>
      <c r="AV35" s="108" t="str">
        <f>VLOOKUP(Tabela2[[#This Row],[SIEMA]],Siema2025,67,FALSE)</f>
        <v/>
      </c>
      <c r="AW35" s="108" t="str">
        <f>VLOOKUP(Tabela2[[#This Row],[SIEMA]],Siema2025,69,FALSE)</f>
        <v/>
      </c>
      <c r="AX35" s="108" t="str">
        <f>VLOOKUP(Tabela2[[#This Row],[SIEMA]],Siema2025,71,FALSE)</f>
        <v/>
      </c>
      <c r="AY35" s="108" t="str">
        <f>VLOOKUP(Tabela2[[#This Row],[SIEMA]],Siema2025,73,FALSE)</f>
        <v/>
      </c>
      <c r="AZ35" s="108" t="str">
        <f>VLOOKUP(Tabela2[[#This Row],[SIEMA]],Siema2025,75,FALSE)</f>
        <v/>
      </c>
      <c r="BA35" s="108" t="str">
        <f>VLOOKUP(Tabela2[[#This Row],[SIEMA]],Siema2025,77,FALSE)</f>
        <v/>
      </c>
      <c r="BB35" s="108" t="str">
        <f>VLOOKUP(Tabela2[[#This Row],[SIEMA]],Siema2025,79,FALSE)</f>
        <v/>
      </c>
      <c r="BC35" s="108" t="str">
        <f>IF(Tabela2[[#This Row],[Outro(s) ]] = "X", "PREENCHER","NA")</f>
        <v>NA</v>
      </c>
      <c r="BD35" s="108" t="str">
        <f>VLOOKUP(Tabela2[[#This Row],[SIEMA]],Siema2025,82,FALSE)</f>
        <v/>
      </c>
      <c r="BE35" s="108" t="str">
        <f>VLOOKUP(Tabela2[[#This Row],[SIEMA]],Siema2025,81,FALSE)</f>
        <v/>
      </c>
      <c r="BF35" s="110" t="str">
        <f>VLOOKUP(Tabela2[[#This Row],[SIEMA]],Siema2025,28,FALSE)</f>
        <v>PORTO CENTRAL COMPLEXO INDUSTRIAL PORTUÁRIO S/A</v>
      </c>
      <c r="BG35" s="110"/>
      <c r="BH35" s="111" t="str">
        <f>VLOOKUP(Tabela2[[#This Row],[SIEMA]],Siema2025,29,FALSE)</f>
        <v>20391326000102</v>
      </c>
      <c r="BI35" s="112" t="s">
        <v>2696</v>
      </c>
      <c r="BJ35" s="107" t="s">
        <v>7099</v>
      </c>
      <c r="BK35" s="104" t="s">
        <v>2696</v>
      </c>
      <c r="BL35" s="140">
        <v>45716</v>
      </c>
      <c r="BM35" s="108">
        <f ca="1">IF(Tabela2[[#This Row],[Data de atendimento do Ibama (considerar o primeiro documento/ação)]]="",_xlfn.DAYS(TODAY(),J35),_xlfn.DAYS(Tabela2[[#This Row],[Data de atendimento do Ibama (considerar o primeiro documento/ação)]],J35))</f>
        <v>46</v>
      </c>
      <c r="BN35" s="108" t="str">
        <f>IF(Tabela2[[#This Row],[Atendido pelo Ibama ("Não" ou "Sim")]]="Não","Preencher", IF(Tabela2[[#This Row],[Atendido pelo Ibama ("Não" ou "Sim")]]="Sim","NA",""))</f>
        <v>NA</v>
      </c>
      <c r="BO35" s="114" t="s">
        <v>7291</v>
      </c>
      <c r="BP35" s="108" t="str">
        <f>IF(Tabela2[[#This Row],[Forma de atendimento (primeiro documento/ação)]]= "Outros (especificar)", "PREENCHER","NA")</f>
        <v>NA</v>
      </c>
      <c r="BQ35" s="106" t="s">
        <v>123</v>
      </c>
      <c r="BR35" s="108" t="str">
        <f>IF(Tabela2[[#This Row],[Equipe do Ibama foi a campo? Houve sobrevoo do Poseidon?]] = "Sim", "PREENCHER","NA")</f>
        <v>NA</v>
      </c>
      <c r="BS35" s="108" t="s">
        <v>7114</v>
      </c>
      <c r="BT35" s="108" t="s">
        <v>7101</v>
      </c>
      <c r="BU35" s="108" t="s">
        <v>123</v>
      </c>
      <c r="BV35" s="108" t="s">
        <v>123</v>
      </c>
      <c r="BW35" s="108" t="s">
        <v>123</v>
      </c>
      <c r="BX35" s="106" t="s">
        <v>7127</v>
      </c>
      <c r="BY35" s="106"/>
      <c r="BZ35" s="104" t="str">
        <f>IF(Tabela2[[#This Row],[Data do documento de encerramento]]="NA","NA",IF(Tabela2[[#This Row],[Data do documento de encerramento]]="","Pendente de conclusão/ encerramento",_xlfn.DAYS(Tabela2[[#This Row],[Data do documento de encerramento]],J35)))</f>
        <v>Pendente de conclusão/ encerramento</v>
      </c>
      <c r="CA35" s="107" t="s">
        <v>7292</v>
      </c>
      <c r="CB35" s="107"/>
      <c r="CC35" s="107"/>
      <c r="CD35" s="107"/>
      <c r="CE35" s="107"/>
      <c r="CF35" s="107"/>
    </row>
    <row r="36" spans="1:84" ht="60.75" hidden="1">
      <c r="A36" s="169">
        <v>202511623</v>
      </c>
      <c r="B36" s="170" t="s">
        <v>7293</v>
      </c>
      <c r="C36" s="108" t="str">
        <f>VLOOKUP(Tabela2[[#This Row],[SIEMA]],Siema2025,4,FALSE)</f>
        <v xml:space="preserve"> RJ</v>
      </c>
      <c r="D36" s="106" t="str">
        <f>VLOOKUP(Tabela2[[#This Row],[SIEMA]],Siema2025,3,FALSE)</f>
        <v xml:space="preserve">Niterói </v>
      </c>
      <c r="E36" s="106" t="str">
        <f>VLOOKUP(Tabela2[[#This Row],[SIEMA]],Siema2025,20,FALSE)</f>
        <v>Baía de Guanabara</v>
      </c>
      <c r="F36" s="106"/>
      <c r="G36" s="118" t="s">
        <v>7294</v>
      </c>
      <c r="H36" s="106" t="s">
        <v>7295</v>
      </c>
      <c r="I36" s="104" t="str">
        <f>VLOOKUP(Tabela2[[#This Row],[SIEMA]],Siema2025,19,FALSE)</f>
        <v/>
      </c>
      <c r="J36" s="105">
        <f>VLOOKUP(Tabela2[[#This Row],[SIEMA]],Siema2025,2,FALSE)</f>
        <v>45671</v>
      </c>
      <c r="K36" s="105" t="str">
        <f>VLOOKUP(Tabela2[[#This Row],[SIEMA]],Siema2025,16,FALSE)</f>
        <v>Terça</v>
      </c>
      <c r="L36" s="106" t="str">
        <f>IF(Tabela2[[#This Row],[Data]]="","Sem Informação",VLOOKUP(MONTH(Tabela2[[#This Row],[Data]]),'[1]Validação de dados'!$I$1:$J$13,2,0))</f>
        <v>Janeiro</v>
      </c>
      <c r="M36" s="104">
        <f>YEAR(Tabela2[[#This Row],[Data]])</f>
        <v>2025</v>
      </c>
      <c r="N36" s="105" t="str">
        <f>VLOOKUP(Tabela2[[#This Row],[SIEMA]],Siema2025,17,FALSE)</f>
        <v>Vespertino</v>
      </c>
      <c r="O36" s="105" t="str">
        <f>VLOOKUP(Tabela2[[#This Row],[SIEMA]],Siema2025,5,FALSE)</f>
        <v>Embarcação</v>
      </c>
      <c r="P36" s="104" t="str">
        <f>VLOOKUP(Tabela2[[#This Row],[SIEMA]],Siema2025,21,FALSE)</f>
        <v>Santos Scout, Baía de Guanabara, Rio de Janeiro/RJ</v>
      </c>
      <c r="Q36" s="104" t="s">
        <v>7094</v>
      </c>
      <c r="R36" s="104"/>
      <c r="S36" s="104" t="str">
        <f>VLOOKUP(Tabela2[[#This Row],[SIEMA]],Siema2025,10,FALSE)</f>
        <v>Óleo Lubrificante</v>
      </c>
      <c r="T36" s="104" t="str">
        <f>VLOOKUP(Tabela2[[#This Row],[SIEMA]],Siema2025,11,FALSE)</f>
        <v>0.005</v>
      </c>
      <c r="U36" s="104" t="str">
        <f>VLOOKUP(Tabela2[[#This Row],[SIEMA]],Siema2025,12,FALSE)</f>
        <v>M3</v>
      </c>
      <c r="V36" s="104" t="str">
        <f>IF(Q36="","",IF(ISNUMBER(Q36)=FALSE,"Não se aplica",IFERROR(VLOOKUP(Q36,Produtos!$A$1:$C$2319,3,FALSE),"Não Cadastrado")))</f>
        <v>Não se aplica</v>
      </c>
      <c r="W36" s="104"/>
      <c r="X36" s="113" t="str">
        <f>IF(Tabela2[[#This Row],[Origem do acidente]] = "Plataforma", "PREENCHER","NA")</f>
        <v>NA</v>
      </c>
      <c r="Y36" s="109" t="str">
        <f>IF(W36="","", IF(W36="NC","", IF(W36="NE","", IF(W36="NA","",IFERROR(VLOOKUP(W36,Produtos!$A$1:$C$2319,2,FALSE),"Não Cadastrado")))))</f>
        <v/>
      </c>
      <c r="Z36" s="104" t="str">
        <f>VLOOKUP(Tabela2[[#This Row],[SIEMA]],Siema2025,11,FALSE)</f>
        <v>0.005</v>
      </c>
      <c r="AA36" s="104" t="str">
        <f>VLOOKUP(Tabela2[[#This Row],[SIEMA]],Siema2025,12,FALSE)</f>
        <v>M3</v>
      </c>
      <c r="AB36" s="104" t="str">
        <f>IF(W36="","",IF(ISNUMBER(W36)=FALSE,"Não se aplica",IFERROR(VLOOKUP(W36,Produtos!$A$1:$C$2319,3,FALSE),"Não Cadastrado")))</f>
        <v/>
      </c>
      <c r="AC36" s="104"/>
      <c r="AD36" s="108" t="str">
        <f>IF(Tabela2[[#This Row],[Origem do acidente]] = "Plataforma", "PREENCHER","NA")</f>
        <v>NA</v>
      </c>
      <c r="AE36" s="107" t="str">
        <f>IF(AC36="","", IF(AC36="NC","", IF(AC36="NE","", IF(AC36="NA","",IFERROR(VLOOKUP(AC36,Produtos!$A$1:$C$2319,2,FALSE),"Não Cadastrado")))))</f>
        <v/>
      </c>
      <c r="AF36" s="104"/>
      <c r="AG36" s="104"/>
      <c r="AH36" s="104" t="str">
        <f>IF(AC36="","",IF(ISNUMBER(AC36)=FALSE,"Não se aplica",IFERROR(VLOOKUP(AC36,Produtos!$A$1:$C$2319,3,FALSE),"Não Cadastrado")))</f>
        <v/>
      </c>
      <c r="AI36" s="104"/>
      <c r="AJ36" s="104" t="str">
        <f>VLOOKUP(Tabela2[[#This Row],[SIEMA]],Siema2025,26,FALSE)</f>
        <v>Em investigação.</v>
      </c>
      <c r="AK36" s="107" t="s">
        <v>7234</v>
      </c>
      <c r="AL36" s="107"/>
      <c r="AM36" s="107"/>
      <c r="AN36" s="108" t="str">
        <f>VLOOKUP(Tabela2[[#This Row],[SIEMA]],Siema2025,51,FALSE)</f>
        <v/>
      </c>
      <c r="AO36" s="108" t="str">
        <f>VLOOKUP(Tabela2[[#This Row],[SIEMA]],Siema2025,53,FALSE)</f>
        <v/>
      </c>
      <c r="AP36" s="108" t="str">
        <f>VLOOKUP(Tabela2[[#This Row],[SIEMA]],Siema2025,55,FALSE)</f>
        <v/>
      </c>
      <c r="AQ36" s="108" t="str">
        <f>VLOOKUP(Tabela2[[#This Row],[SIEMA]],Siema2025,57,FALSE)</f>
        <v/>
      </c>
      <c r="AR36" s="108" t="str">
        <f>VLOOKUP(Tabela2[[#This Row],[SIEMA]],Siema2025,59,FALSE)</f>
        <v/>
      </c>
      <c r="AS36" s="108" t="str">
        <f>VLOOKUP(Tabela2[[#This Row],[SIEMA]],Siema2025,61,FALSE)</f>
        <v>X</v>
      </c>
      <c r="AT36" s="108" t="str">
        <f>VLOOKUP(Tabela2[[#This Row],[SIEMA]],Siema2025,63,FALSE)</f>
        <v/>
      </c>
      <c r="AU36" s="108" t="str">
        <f>VLOOKUP(Tabela2[[#This Row],[SIEMA]],Siema2025,65,FALSE)</f>
        <v/>
      </c>
      <c r="AV36" s="108" t="str">
        <f>VLOOKUP(Tabela2[[#This Row],[SIEMA]],Siema2025,67,FALSE)</f>
        <v/>
      </c>
      <c r="AW36" s="108" t="str">
        <f>VLOOKUP(Tabela2[[#This Row],[SIEMA]],Siema2025,69,FALSE)</f>
        <v/>
      </c>
      <c r="AX36" s="108" t="str">
        <f>VLOOKUP(Tabela2[[#This Row],[SIEMA]],Siema2025,71,FALSE)</f>
        <v/>
      </c>
      <c r="AY36" s="108" t="str">
        <f>VLOOKUP(Tabela2[[#This Row],[SIEMA]],Siema2025,73,FALSE)</f>
        <v/>
      </c>
      <c r="AZ36" s="108" t="str">
        <f>VLOOKUP(Tabela2[[#This Row],[SIEMA]],Siema2025,75,FALSE)</f>
        <v/>
      </c>
      <c r="BA36" s="108" t="str">
        <f>VLOOKUP(Tabela2[[#This Row],[SIEMA]],Siema2025,77,FALSE)</f>
        <v/>
      </c>
      <c r="BB36" s="108" t="str">
        <f>VLOOKUP(Tabela2[[#This Row],[SIEMA]],Siema2025,79,FALSE)</f>
        <v/>
      </c>
      <c r="BC36" s="108" t="str">
        <f>IF(Tabela2[[#This Row],[Outro(s) ]] = "X", "PREENCHER","NA")</f>
        <v>NA</v>
      </c>
      <c r="BD36" s="108" t="str">
        <f>VLOOKUP(Tabela2[[#This Row],[SIEMA]],Siema2025,82,FALSE)</f>
        <v/>
      </c>
      <c r="BE36" s="108" t="str">
        <f>VLOOKUP(Tabela2[[#This Row],[SIEMA]],Siema2025,81,FALSE)</f>
        <v/>
      </c>
      <c r="BF36" s="110" t="str">
        <f>VLOOKUP(Tabela2[[#This Row],[SIEMA]],Siema2025,28,FALSE)</f>
        <v>Petrobras</v>
      </c>
      <c r="BG36" s="110"/>
      <c r="BH36" s="111" t="str">
        <f>VLOOKUP(Tabela2[[#This Row],[SIEMA]],Siema2025,29,FALSE)</f>
        <v>33000167000101</v>
      </c>
      <c r="BI36" s="112" t="str">
        <f>VLOOKUP(Tabela2[[#This Row],[SIEMA]],Siema2025,107,FALSE)</f>
        <v>Não</v>
      </c>
      <c r="BJ36" s="107" t="s">
        <v>7099</v>
      </c>
      <c r="BK36" s="104" t="s">
        <v>2696</v>
      </c>
      <c r="BL36" s="140">
        <v>45673</v>
      </c>
      <c r="BM36" s="108">
        <f ca="1">IF(Tabela2[[#This Row],[Data de atendimento do Ibama (considerar o primeiro documento/ação)]]="",_xlfn.DAYS(TODAY(),J36),_xlfn.DAYS(Tabela2[[#This Row],[Data de atendimento do Ibama (considerar o primeiro documento/ação)]],J36))</f>
        <v>2</v>
      </c>
      <c r="BN36" s="108" t="str">
        <f>IF(Tabela2[[#This Row],[Atendido pelo Ibama ("Não" ou "Sim")]]="Não","Preencher", IF(Tabela2[[#This Row],[Atendido pelo Ibama ("Não" ou "Sim")]]="Sim","NA",""))</f>
        <v>NA</v>
      </c>
      <c r="BO36" s="114" t="s">
        <v>7184</v>
      </c>
      <c r="BP36" s="108" t="str">
        <f>IF(Tabela2[[#This Row],[Forma de atendimento (primeiro documento/ação)]]= "Outros (especificar)", "PREENCHER","NA")</f>
        <v>NA</v>
      </c>
      <c r="BQ36" s="106" t="s">
        <v>123</v>
      </c>
      <c r="BR36" s="108" t="str">
        <f>IF(Tabela2[[#This Row],[Equipe do Ibama foi a campo? Houve sobrevoo do Poseidon?]] = "Sim", "PREENCHER","NA")</f>
        <v>NA</v>
      </c>
      <c r="BS36" s="108" t="str">
        <f>IF(Tabela2[[#This Row],[Se sim, foi emitida Ordem de Emergência? (informações vinculada à coluna CK)]] = "Sim", "PREENCHER","NA")</f>
        <v>NA</v>
      </c>
      <c r="BT36" s="108" t="s">
        <v>7101</v>
      </c>
      <c r="BU36" s="108" t="s">
        <v>2696</v>
      </c>
      <c r="BV36" s="108" t="s">
        <v>123</v>
      </c>
      <c r="BW36" s="108" t="s">
        <v>2696</v>
      </c>
      <c r="BX36" s="106" t="s">
        <v>7116</v>
      </c>
      <c r="BY36" s="140">
        <v>46014</v>
      </c>
      <c r="BZ36" s="104">
        <f>IF(Tabela2[[#This Row],[Data do documento de encerramento]]="NA","NA",IF(Tabela2[[#This Row],[Data do documento de encerramento]]="","Pendente de conclusão/ encerramento",_xlfn.DAYS(Tabela2[[#This Row],[Data do documento de encerramento]],J36)))</f>
        <v>343</v>
      </c>
      <c r="CA36" s="107"/>
      <c r="CB36" s="107"/>
      <c r="CC36" s="107"/>
      <c r="CD36" s="107"/>
      <c r="CE36" s="107"/>
      <c r="CF36" s="107"/>
    </row>
    <row r="37" spans="1:84" ht="30.75">
      <c r="A37" s="169">
        <v>202511561213</v>
      </c>
      <c r="B37" s="170" t="s">
        <v>7296</v>
      </c>
      <c r="C37" s="108" t="s">
        <v>7135</v>
      </c>
      <c r="D37" s="106" t="s">
        <v>637</v>
      </c>
      <c r="E37" s="106" t="s">
        <v>7297</v>
      </c>
      <c r="F37" s="106"/>
      <c r="G37" s="106" t="s">
        <v>7298</v>
      </c>
      <c r="H37" s="106" t="s">
        <v>7299</v>
      </c>
      <c r="I37" s="104" t="str">
        <f>VLOOKUP(Tabela2[[#This Row],[SIEMA]],Siema2025,19,FALSE)</f>
        <v>Campos</v>
      </c>
      <c r="J37" s="105">
        <f>VLOOKUP(Tabela2[[#This Row],[SIEMA]],Siema2025,2,FALSE)</f>
        <v>45671</v>
      </c>
      <c r="K37" s="105" t="str">
        <f>VLOOKUP(Tabela2[[#This Row],[SIEMA]],Siema2025,16,FALSE)</f>
        <v>Terça</v>
      </c>
      <c r="L37" s="106" t="str">
        <f>IF(Tabela2[[#This Row],[Data]]="","Sem Informação",VLOOKUP(MONTH(Tabela2[[#This Row],[Data]]),'[1]Validação de dados'!$I$1:$J$13,2,0))</f>
        <v>Janeiro</v>
      </c>
      <c r="M37" s="104">
        <f>YEAR(Tabela2[[#This Row],[Data]])</f>
        <v>2025</v>
      </c>
      <c r="N37" s="105" t="str">
        <f>VLOOKUP(Tabela2[[#This Row],[SIEMA]],Siema2025,17,FALSE)</f>
        <v>Vespertino</v>
      </c>
      <c r="O37" s="105" t="str">
        <f>VLOOKUP(Tabela2[[#This Row],[SIEMA]],Siema2025,5,FALSE)</f>
        <v>Plataforma</v>
      </c>
      <c r="P37" s="104" t="str">
        <f>VLOOKUP(Tabela2[[#This Row],[SIEMA]],Siema2025,21,FALSE)</f>
        <v/>
      </c>
      <c r="Q37">
        <v>3082</v>
      </c>
      <c r="R37" s="104" t="s">
        <v>1714</v>
      </c>
      <c r="S37" s="104" t="s">
        <v>1714</v>
      </c>
      <c r="T37" s="104" t="s">
        <v>7300</v>
      </c>
      <c r="U37" s="104" t="str">
        <f>VLOOKUP(Tabela2[[#This Row],[SIEMA]],Siema2025,12,FALSE)</f>
        <v xml:space="preserve"> </v>
      </c>
      <c r="V37" s="104">
        <f>IF(Q37="","",IF(ISNUMBER(Q37)=FALSE,"Não se aplica",IFERROR(VLOOKUP(Q37,Produtos!$A$1:$C$2319,3,FALSE),"Não Cadastrado")))</f>
        <v>9</v>
      </c>
      <c r="W37" s="104" t="str">
        <f>VLOOKUP(Tabela2[[#This Row],[SIEMA]],Siema2025,10,FALSE)</f>
        <v/>
      </c>
      <c r="X37" s="113" t="str">
        <f>IF(Tabela2[[#This Row],[Origem do acidente]] = "Plataforma", "PREENCHER","NA")</f>
        <v>PREENCHER</v>
      </c>
      <c r="Y37" s="109" t="str">
        <f>IF(W37="","", IF(W37="NC","", IF(W37="NE","", IF(W37="NA","",IFERROR(VLOOKUP(W37,Produtos!$A$1:$C$2319,2,FALSE),"Não Cadastrado")))))</f>
        <v/>
      </c>
      <c r="Z37" s="104" t="str">
        <f>VLOOKUP(Tabela2[[#This Row],[SIEMA]],Siema2025,11,FALSE)</f>
        <v xml:space="preserve"> </v>
      </c>
      <c r="AA37" s="104" t="str">
        <f>VLOOKUP(Tabela2[[#This Row],[SIEMA]],Siema2025,12,FALSE)</f>
        <v xml:space="preserve"> </v>
      </c>
      <c r="AB37" s="104" t="str">
        <f>IF(W37="","",IF(ISNUMBER(W37)=FALSE,"Não se aplica",IFERROR(VLOOKUP(W37,Produtos!$A$1:$C$2319,3,FALSE),"Não Cadastrado")))</f>
        <v/>
      </c>
      <c r="AC37" s="104"/>
      <c r="AD37" s="108" t="str">
        <f>IF(Tabela2[[#This Row],[Origem do acidente]] = "Plataforma", "PREENCHER","NA")</f>
        <v>PREENCHER</v>
      </c>
      <c r="AE37" s="107" t="str">
        <f>IF(AC37="","", IF(AC37="NC","", IF(AC37="NE","", IF(AC37="NA","",IFERROR(VLOOKUP(AC37,Produtos!$A$1:$C$2319,2,FALSE),"Não Cadastrado")))))</f>
        <v/>
      </c>
      <c r="AF37" s="104"/>
      <c r="AG37" s="104"/>
      <c r="AH37" s="104" t="str">
        <f>IF(AC37="","",IF(ISNUMBER(AC37)=FALSE,"Não se aplica",IFERROR(VLOOKUP(AC37,Produtos!$A$1:$C$2319,3,FALSE),"Não Cadastrado")))</f>
        <v/>
      </c>
      <c r="AI37" s="104"/>
      <c r="AJ37" s="104" t="str">
        <f>VLOOKUP(Tabela2[[#This Row],[SIEMA]],Siema2025,26,FALSE)</f>
        <v>Em investigação.</v>
      </c>
      <c r="AK37" s="107" t="s">
        <v>7234</v>
      </c>
      <c r="AL37" s="107"/>
      <c r="AM37" s="107"/>
      <c r="AN37" s="108" t="str">
        <f>VLOOKUP(Tabela2[[#This Row],[SIEMA]],Siema2025,51,FALSE)</f>
        <v/>
      </c>
      <c r="AO37" s="108" t="str">
        <f>VLOOKUP(Tabela2[[#This Row],[SIEMA]],Siema2025,53,FALSE)</f>
        <v/>
      </c>
      <c r="AP37" s="108" t="str">
        <f>VLOOKUP(Tabela2[[#This Row],[SIEMA]],Siema2025,55,FALSE)</f>
        <v/>
      </c>
      <c r="AQ37" s="108" t="str">
        <f>VLOOKUP(Tabela2[[#This Row],[SIEMA]],Siema2025,57,FALSE)</f>
        <v/>
      </c>
      <c r="AR37" s="108" t="str">
        <f>VLOOKUP(Tabela2[[#This Row],[SIEMA]],Siema2025,59,FALSE)</f>
        <v/>
      </c>
      <c r="AS37" s="108" t="str">
        <f>VLOOKUP(Tabela2[[#This Row],[SIEMA]],Siema2025,61,FALSE)</f>
        <v>X</v>
      </c>
      <c r="AT37" s="108" t="str">
        <f>VLOOKUP(Tabela2[[#This Row],[SIEMA]],Siema2025,63,FALSE)</f>
        <v/>
      </c>
      <c r="AU37" s="108" t="str">
        <f>VLOOKUP(Tabela2[[#This Row],[SIEMA]],Siema2025,65,FALSE)</f>
        <v/>
      </c>
      <c r="AV37" s="108" t="str">
        <f>VLOOKUP(Tabela2[[#This Row],[SIEMA]],Siema2025,67,FALSE)</f>
        <v/>
      </c>
      <c r="AW37" s="108" t="str">
        <f>VLOOKUP(Tabela2[[#This Row],[SIEMA]],Siema2025,69,FALSE)</f>
        <v/>
      </c>
      <c r="AX37" s="108" t="str">
        <f>VLOOKUP(Tabela2[[#This Row],[SIEMA]],Siema2025,71,FALSE)</f>
        <v/>
      </c>
      <c r="AY37" s="108" t="str">
        <f>VLOOKUP(Tabela2[[#This Row],[SIEMA]],Siema2025,73,FALSE)</f>
        <v/>
      </c>
      <c r="AZ37" s="108" t="str">
        <f>VLOOKUP(Tabela2[[#This Row],[SIEMA]],Siema2025,75,FALSE)</f>
        <v/>
      </c>
      <c r="BA37" s="108" t="str">
        <f>VLOOKUP(Tabela2[[#This Row],[SIEMA]],Siema2025,77,FALSE)</f>
        <v/>
      </c>
      <c r="BB37" s="108" t="str">
        <f>VLOOKUP(Tabela2[[#This Row],[SIEMA]],Siema2025,79,FALSE)</f>
        <v/>
      </c>
      <c r="BC37" s="108" t="str">
        <f>IF(Tabela2[[#This Row],[Outro(s) ]] = "X", "PREENCHER","NA")</f>
        <v>NA</v>
      </c>
      <c r="BD37" s="108" t="str">
        <f>VLOOKUP(Tabela2[[#This Row],[SIEMA]],Siema2025,82,FALSE)</f>
        <v/>
      </c>
      <c r="BE37" s="108" t="str">
        <f>VLOOKUP(Tabela2[[#This Row],[SIEMA]],Siema2025,81,FALSE)</f>
        <v/>
      </c>
      <c r="BF37" s="110" t="str">
        <f>VLOOKUP(Tabela2[[#This Row],[SIEMA]],Siema2025,28,FALSE)</f>
        <v>Perenco Petróleo e Gás do Brasil LTDA</v>
      </c>
      <c r="BG37" s="110"/>
      <c r="BH37" s="111" t="str">
        <f>VLOOKUP(Tabela2[[#This Row],[SIEMA]],Siema2025,29,FALSE)</f>
        <v>09309027000135</v>
      </c>
      <c r="BI37" s="112" t="str">
        <f>VLOOKUP(Tabela2[[#This Row],[SIEMA]],Siema2025,107,FALSE)</f>
        <v>Não</v>
      </c>
      <c r="BJ37" s="107" t="s">
        <v>7099</v>
      </c>
      <c r="BK37" s="104" t="s">
        <v>2696</v>
      </c>
      <c r="BL37" s="140">
        <v>45978</v>
      </c>
      <c r="BM37" s="108">
        <f ca="1">IF(Tabela2[[#This Row],[Data de atendimento do Ibama (considerar o primeiro documento/ação)]]="",_xlfn.DAYS(TODAY(),J37),_xlfn.DAYS(Tabela2[[#This Row],[Data de atendimento do Ibama (considerar o primeiro documento/ação)]],J37))</f>
        <v>307</v>
      </c>
      <c r="BN37" s="108" t="str">
        <f>IF(Tabela2[[#This Row],[Atendido pelo Ibama ("Não" ou "Sim")]]="Não","Preencher", IF(Tabela2[[#This Row],[Atendido pelo Ibama ("Não" ou "Sim")]]="Sim","NA",""))</f>
        <v>NA</v>
      </c>
      <c r="BO37" s="114" t="s">
        <v>7138</v>
      </c>
      <c r="BP37" s="108" t="str">
        <f>IF(Tabela2[[#This Row],[Forma de atendimento (primeiro documento/ação)]]= "Outros (especificar)", "PREENCHER","NA")</f>
        <v>NA</v>
      </c>
      <c r="BQ37" s="106" t="s">
        <v>123</v>
      </c>
      <c r="BR37" s="108" t="str">
        <f>IF(Tabela2[[#This Row],[Equipe do Ibama foi a campo? Houve sobrevoo do Poseidon?]] = "Sim", "PREENCHER","NA")</f>
        <v>NA</v>
      </c>
      <c r="BS37" s="108" t="str">
        <f>IF(Tabela2[[#This Row],[Se sim, foi emitida Ordem de Emergência? (informações vinculada à coluna CK)]] = "Sim", "PREENCHER","NA")</f>
        <v>NA</v>
      </c>
      <c r="BT37" s="108" t="str">
        <f>IF(Tabela2[[#This Row],[Foi elaborado Relatório de Vistoria pelo Ibama? (informações vinculada à coluna CK)]] = "Sim", "PREENCHER","NA")</f>
        <v>NA</v>
      </c>
      <c r="BU37" s="108" t="s">
        <v>123</v>
      </c>
      <c r="BV37" s="108" t="s">
        <v>123</v>
      </c>
      <c r="BW37" s="108" t="s">
        <v>123</v>
      </c>
      <c r="BX37" s="106"/>
      <c r="BY37" s="140"/>
      <c r="BZ37" s="104" t="str">
        <f>IF(Tabela2[[#This Row],[Data do documento de encerramento]]="NA","NA",IF(Tabela2[[#This Row],[Data do documento de encerramento]]="","Pendente de conclusão/ encerramento",_xlfn.DAYS(Tabela2[[#This Row],[Data do documento de encerramento]],J37)))</f>
        <v>Pendente de conclusão/ encerramento</v>
      </c>
      <c r="CA37" s="107"/>
      <c r="CB37" s="107"/>
      <c r="CC37" s="107" t="s">
        <v>7197</v>
      </c>
      <c r="CD37" s="107" t="s">
        <v>7301</v>
      </c>
      <c r="CE37" s="107" t="s">
        <v>2696</v>
      </c>
      <c r="CF37" s="107" t="s">
        <v>7167</v>
      </c>
    </row>
    <row r="38" spans="1:84" ht="30.75" hidden="1">
      <c r="A38" s="169">
        <v>202511628849</v>
      </c>
      <c r="B38" s="170" t="s">
        <v>7302</v>
      </c>
      <c r="C38" s="108" t="str">
        <f>VLOOKUP(Tabela2[[#This Row],[SIEMA]],Siema2025,4,FALSE)</f>
        <v xml:space="preserve"> BA</v>
      </c>
      <c r="D38" s="106" t="str">
        <f>VLOOKUP(Tabela2[[#This Row],[SIEMA]],Siema2025,3,FALSE)</f>
        <v xml:space="preserve">Pojuca </v>
      </c>
      <c r="E38" s="106" t="str">
        <f>VLOOKUP(Tabela2[[#This Row],[SIEMA]],Siema2025,20,FALSE)</f>
        <v>Linha de produção do Poço 7-MGP-23-BA, Cadastro ANP 202400493500, Campo Miranga, Bacia do Recôncavo.</v>
      </c>
      <c r="F38" s="106"/>
      <c r="G38" s="106" t="s">
        <v>7303</v>
      </c>
      <c r="H38" s="106" t="s">
        <v>7304</v>
      </c>
      <c r="I38" s="104" t="s">
        <v>7171</v>
      </c>
      <c r="J38" s="105">
        <f>VLOOKUP(Tabela2[[#This Row],[SIEMA]],Siema2025,2,FALSE)</f>
        <v>45671</v>
      </c>
      <c r="K38" s="105" t="str">
        <f>VLOOKUP(Tabela2[[#This Row],[SIEMA]],Siema2025,16,FALSE)</f>
        <v>Terça</v>
      </c>
      <c r="L38" s="106" t="str">
        <f>IF(Tabela2[[#This Row],[Data]]="","Sem Informação",VLOOKUP(MONTH(Tabela2[[#This Row],[Data]]),'[1]Validação de dados'!$I$1:$J$13,2,0))</f>
        <v>Janeiro</v>
      </c>
      <c r="M38" s="104">
        <f>YEAR(Tabela2[[#This Row],[Data]])</f>
        <v>2025</v>
      </c>
      <c r="N38" s="105" t="str">
        <f>VLOOKUP(Tabela2[[#This Row],[SIEMA]],Siema2025,17,FALSE)</f>
        <v>Matutino</v>
      </c>
      <c r="O38" s="105" t="s">
        <v>145</v>
      </c>
      <c r="P38" s="104" t="str">
        <f>VLOOKUP(Tabela2[[#This Row],[SIEMA]],Siema2025,21,FALSE)</f>
        <v>Poço terrestre</v>
      </c>
      <c r="Q38" s="151">
        <v>1267</v>
      </c>
      <c r="R38" s="104"/>
      <c r="S38" s="104" t="s">
        <v>7305</v>
      </c>
      <c r="T38" s="104" t="s">
        <v>213</v>
      </c>
      <c r="U38" s="104" t="str">
        <f>VLOOKUP(Tabela2[[#This Row],[SIEMA]],Siema2025,12,FALSE)</f>
        <v>M3</v>
      </c>
      <c r="V38" s="104">
        <f>IF(Q38="","",IF(ISNUMBER(Q38)=FALSE,"Não se aplica",IFERROR(VLOOKUP(Q38,Produtos!$A$1:$C$2319,3,FALSE),"Não Cadastrado")))</f>
        <v>3</v>
      </c>
      <c r="W38" s="104" t="str">
        <f>VLOOKUP(Tabela2[[#This Row],[SIEMA]],Siema2025,10,FALSE)</f>
        <v>Água Produzida fora de especificação</v>
      </c>
      <c r="X38" s="113" t="str">
        <f>IF(Tabela2[[#This Row],[Origem do acidente]] = "Plataforma", "PREENCHER","NA")</f>
        <v>NA</v>
      </c>
      <c r="Y38" s="109" t="str">
        <f>IF(W38="","", IF(W38="NC","", IF(W38="NE","", IF(W38="NA","",IFERROR(VLOOKUP(W38,Produtos!$A$1:$C$2319,2,FALSE),"Não Cadastrado")))))</f>
        <v>Não Cadastrado</v>
      </c>
      <c r="Z38" s="104" t="str">
        <f>VLOOKUP(Tabela2[[#This Row],[SIEMA]],Siema2025,11,FALSE)</f>
        <v>0.399</v>
      </c>
      <c r="AA38" s="104" t="str">
        <f>VLOOKUP(Tabela2[[#This Row],[SIEMA]],Siema2025,12,FALSE)</f>
        <v>M3</v>
      </c>
      <c r="AB38" s="104" t="str">
        <f>IF(W38="","",IF(ISNUMBER(W38)=FALSE,"Não se aplica",IFERROR(VLOOKUP(W38,Produtos!$A$1:$C$2319,3,FALSE),"Não Cadastrado")))</f>
        <v>Não se aplica</v>
      </c>
      <c r="AC38" s="104"/>
      <c r="AD38" s="108" t="str">
        <f>IF(Tabela2[[#This Row],[Origem do acidente]] = "Plataforma", "PREENCHER","NA")</f>
        <v>NA</v>
      </c>
      <c r="AE38" s="107" t="str">
        <f>IF(AC38="","", IF(AC38="NC","", IF(AC38="NE","", IF(AC38="NA","",IFERROR(VLOOKUP(AC38,Produtos!$A$1:$C$2319,2,FALSE),"Não Cadastrado")))))</f>
        <v/>
      </c>
      <c r="AF38" s="104"/>
      <c r="AG38" s="104"/>
      <c r="AH38" s="104" t="str">
        <f>IF(AC38="","",IF(ISNUMBER(AC38)=FALSE,"Não se aplica",IFERROR(VLOOKUP(AC38,Produtos!$A$1:$C$2319,3,FALSE),"Não Cadastrado")))</f>
        <v/>
      </c>
      <c r="AI38" s="104"/>
      <c r="AJ38" s="104" t="str">
        <f>VLOOKUP(Tabela2[[#This Row],[SIEMA]],Siema2025,26,FALSE)</f>
        <v>Não Informado</v>
      </c>
      <c r="AK38" s="107" t="s">
        <v>6834</v>
      </c>
      <c r="AL38" s="107"/>
      <c r="AM38" s="107"/>
      <c r="AN38" s="108" t="str">
        <f>VLOOKUP(Tabela2[[#This Row],[SIEMA]],Siema2025,51,FALSE)</f>
        <v/>
      </c>
      <c r="AO38" s="108" t="str">
        <f>VLOOKUP(Tabela2[[#This Row],[SIEMA]],Siema2025,53,FALSE)</f>
        <v/>
      </c>
      <c r="AP38" s="108" t="str">
        <f>VLOOKUP(Tabela2[[#This Row],[SIEMA]],Siema2025,55,FALSE)</f>
        <v/>
      </c>
      <c r="AQ38" s="108" t="str">
        <f>VLOOKUP(Tabela2[[#This Row],[SIEMA]],Siema2025,57,FALSE)</f>
        <v/>
      </c>
      <c r="AR38" s="108" t="str">
        <f>VLOOKUP(Tabela2[[#This Row],[SIEMA]],Siema2025,59,FALSE)</f>
        <v/>
      </c>
      <c r="AS38" s="108" t="str">
        <f>VLOOKUP(Tabela2[[#This Row],[SIEMA]],Siema2025,61,FALSE)</f>
        <v/>
      </c>
      <c r="AT38" s="108" t="str">
        <f>VLOOKUP(Tabela2[[#This Row],[SIEMA]],Siema2025,63,FALSE)</f>
        <v/>
      </c>
      <c r="AU38" s="108" t="str">
        <f>VLOOKUP(Tabela2[[#This Row],[SIEMA]],Siema2025,65,FALSE)</f>
        <v>X</v>
      </c>
      <c r="AV38" s="108" t="str">
        <f>VLOOKUP(Tabela2[[#This Row],[SIEMA]],Siema2025,67,FALSE)</f>
        <v/>
      </c>
      <c r="AW38" s="108" t="str">
        <f>VLOOKUP(Tabela2[[#This Row],[SIEMA]],Siema2025,69,FALSE)</f>
        <v/>
      </c>
      <c r="AX38" s="108" t="str">
        <f>VLOOKUP(Tabela2[[#This Row],[SIEMA]],Siema2025,71,FALSE)</f>
        <v/>
      </c>
      <c r="AY38" s="108" t="str">
        <f>VLOOKUP(Tabela2[[#This Row],[SIEMA]],Siema2025,73,FALSE)</f>
        <v/>
      </c>
      <c r="AZ38" s="108" t="str">
        <f>VLOOKUP(Tabela2[[#This Row],[SIEMA]],Siema2025,75,FALSE)</f>
        <v/>
      </c>
      <c r="BA38" s="108" t="str">
        <f>VLOOKUP(Tabela2[[#This Row],[SIEMA]],Siema2025,77,FALSE)</f>
        <v/>
      </c>
      <c r="BB38" s="108" t="str">
        <f>VLOOKUP(Tabela2[[#This Row],[SIEMA]],Siema2025,79,FALSE)</f>
        <v/>
      </c>
      <c r="BC38" s="108" t="str">
        <f>IF(Tabela2[[#This Row],[Outro(s) ]] = "X", "PREENCHER","NA")</f>
        <v>NA</v>
      </c>
      <c r="BD38" s="108" t="str">
        <f>VLOOKUP(Tabela2[[#This Row],[SIEMA]],Siema2025,82,FALSE)</f>
        <v/>
      </c>
      <c r="BE38" s="108" t="str">
        <f>VLOOKUP(Tabela2[[#This Row],[SIEMA]],Siema2025,81,FALSE)</f>
        <v/>
      </c>
      <c r="BF38" s="110" t="str">
        <f>VLOOKUP(Tabela2[[#This Row],[SIEMA]],Siema2025,28,FALSE)</f>
        <v>SPE MIRANGA S.A.</v>
      </c>
      <c r="BG38" s="110"/>
      <c r="BH38" s="111" t="str">
        <f>VLOOKUP(Tabela2[[#This Row],[SIEMA]],Siema2025,29,FALSE)</f>
        <v/>
      </c>
      <c r="BI38" s="112" t="str">
        <f>VLOOKUP(Tabela2[[#This Row],[SIEMA]],Siema2025,107,FALSE)</f>
        <v>Não</v>
      </c>
      <c r="BJ38" s="107" t="s">
        <v>7113</v>
      </c>
      <c r="BK38" s="104" t="s">
        <v>2696</v>
      </c>
      <c r="BL38" s="163">
        <v>45677</v>
      </c>
      <c r="BM38" s="108">
        <f ca="1">IF(Tabela2[[#This Row],[Data de atendimento do Ibama (considerar o primeiro documento/ação)]]="",_xlfn.DAYS(TODAY(),J38),_xlfn.DAYS(Tabela2[[#This Row],[Data de atendimento do Ibama (considerar o primeiro documento/ação)]],J38))</f>
        <v>6</v>
      </c>
      <c r="BN38" s="108" t="str">
        <f>IF(Tabela2[[#This Row],[Atendido pelo Ibama ("Não" ou "Sim")]]="Não","Preencher", IF(Tabela2[[#This Row],[Atendido pelo Ibama ("Não" ou "Sim")]]="Sim","NA",""))</f>
        <v>NA</v>
      </c>
      <c r="BO38" s="114" t="s">
        <v>7138</v>
      </c>
      <c r="BP38" s="108" t="str">
        <f>IF(Tabela2[[#This Row],[Forma de atendimento (primeiro documento/ação)]]= "Outros (especificar)", "PREENCHER","NA")</f>
        <v>NA</v>
      </c>
      <c r="BQ38" s="106" t="s">
        <v>123</v>
      </c>
      <c r="BR38" s="108" t="str">
        <f>IF(Tabela2[[#This Row],[Equipe do Ibama foi a campo? Houve sobrevoo do Poseidon?]] = "Sim", "PREENCHER","NA")</f>
        <v>NA</v>
      </c>
      <c r="BS38" s="108" t="s">
        <v>7114</v>
      </c>
      <c r="BT38" s="108" t="s">
        <v>7101</v>
      </c>
      <c r="BU38" s="108" t="s">
        <v>123</v>
      </c>
      <c r="BV38" s="108" t="s">
        <v>123</v>
      </c>
      <c r="BW38" s="108" t="s">
        <v>123</v>
      </c>
      <c r="BX38" s="106"/>
      <c r="BY38" s="106"/>
      <c r="BZ38" s="104" t="str">
        <f>IF(Tabela2[[#This Row],[Data do documento de encerramento]]="NA","NA",IF(Tabela2[[#This Row],[Data do documento de encerramento]]="","Pendente de conclusão/ encerramento",_xlfn.DAYS(Tabela2[[#This Row],[Data do documento de encerramento]],J38)))</f>
        <v>Pendente de conclusão/ encerramento</v>
      </c>
      <c r="CA38" s="107"/>
      <c r="CB38" s="107"/>
      <c r="CC38" s="107"/>
      <c r="CD38" s="107"/>
      <c r="CE38" s="107"/>
      <c r="CF38" s="107"/>
    </row>
    <row r="39" spans="1:84" ht="30.75" hidden="1">
      <c r="A39" s="169">
        <v>202511736052</v>
      </c>
      <c r="B39" s="170" t="s">
        <v>7306</v>
      </c>
      <c r="C39" s="108" t="str">
        <f>VLOOKUP(Tabela2[[#This Row],[SIEMA]],Siema2025,4,FALSE)</f>
        <v xml:space="preserve"> SP</v>
      </c>
      <c r="D39" s="106" t="str">
        <f>VLOOKUP(Tabela2[[#This Row],[SIEMA]],Siema2025,3,FALSE)</f>
        <v xml:space="preserve">São Roque </v>
      </c>
      <c r="E39" s="106" t="str">
        <f>VLOOKUP(Tabela2[[#This Row],[SIEMA]],Siema2025,20,FALSE)</f>
        <v/>
      </c>
      <c r="F39" s="106"/>
      <c r="G39" s="106" t="s">
        <v>7307</v>
      </c>
      <c r="H39" s="106" t="s">
        <v>7308</v>
      </c>
      <c r="I39" s="104" t="s">
        <v>7114</v>
      </c>
      <c r="J39" s="105">
        <f>VLOOKUP(Tabela2[[#This Row],[SIEMA]],Siema2025,2,FALSE)</f>
        <v>45671</v>
      </c>
      <c r="K39" s="105" t="str">
        <f>VLOOKUP(Tabela2[[#This Row],[SIEMA]],Siema2025,16,FALSE)</f>
        <v>Terça</v>
      </c>
      <c r="L39" s="106" t="str">
        <f>IF(Tabela2[[#This Row],[Data]]="","Sem Informação",VLOOKUP(MONTH(Tabela2[[#This Row],[Data]]),'[1]Validação de dados'!$I$1:$J$13,2,0))</f>
        <v>Janeiro</v>
      </c>
      <c r="M39" s="104">
        <f>YEAR(Tabela2[[#This Row],[Data]])</f>
        <v>2025</v>
      </c>
      <c r="N39" s="105" t="str">
        <f>VLOOKUP(Tabela2[[#This Row],[SIEMA]],Siema2025,17,FALSE)</f>
        <v>Vespertino</v>
      </c>
      <c r="O39" s="105" t="str">
        <f>VLOOKUP(Tabela2[[#This Row],[SIEMA]],Siema2025,5,FALSE)</f>
        <v>Ferrovia</v>
      </c>
      <c r="P39" s="104" t="str">
        <f>VLOOKUP(Tabela2[[#This Row],[SIEMA]],Siema2025,21,FALSE)</f>
        <v>Vandalismo na ferrovia com abertura de bicas em vagão graneleiro carregado fertilizante granular</v>
      </c>
      <c r="Q39" s="104" t="s">
        <v>7094</v>
      </c>
      <c r="R39" s="104" t="str">
        <f>VLOOKUP(Tabela2[[#This Row],[SIEMA]],Siema2025,10,FALSE)</f>
        <v>Fertilizante</v>
      </c>
      <c r="S39" s="107" t="s">
        <v>164</v>
      </c>
      <c r="T39" s="104">
        <v>400</v>
      </c>
      <c r="U39" s="104" t="s">
        <v>7309</v>
      </c>
      <c r="V39" s="104" t="s">
        <v>7127</v>
      </c>
      <c r="W39" s="104"/>
      <c r="X39" s="113"/>
      <c r="Y39" s="109" t="str">
        <f>IF(W39="","", IF(W39="NC","", IF(W39="NE","", IF(W39="NA","",IFERROR(VLOOKUP(W39,Produtos!$A$1:$C$2319,2,FALSE),"Não Cadastrado")))))</f>
        <v/>
      </c>
      <c r="Z39" s="104" t="str">
        <f>VLOOKUP(Tabela2[[#This Row],[SIEMA]],Siema2025,11,FALSE)</f>
        <v/>
      </c>
      <c r="AA39" s="104" t="str">
        <f>VLOOKUP(Tabela2[[#This Row],[SIEMA]],Siema2025,12,FALSE)</f>
        <v/>
      </c>
      <c r="AB39" s="104" t="str">
        <f>IF(W39="","",IF(ISNUMBER(W39)=FALSE,"Não se aplica",IFERROR(VLOOKUP(W39,Produtos!$A$1:$C$2319,3,FALSE),"Não Cadastrado")))</f>
        <v/>
      </c>
      <c r="AC39" s="104"/>
      <c r="AD39" s="108"/>
      <c r="AE39" s="107" t="str">
        <f>IF(AC39="","", IF(AC39="NC","", IF(AC39="NE","", IF(AC39="NA","",IFERROR(VLOOKUP(AC39,Produtos!$A$1:$C$2319,2,FALSE),"Não Cadastrado")))))</f>
        <v/>
      </c>
      <c r="AF39" s="104"/>
      <c r="AG39" s="104"/>
      <c r="AH39" s="104" t="str">
        <f>IF(AC39="","",IF(ISNUMBER(AC39)=FALSE,"Não se aplica",IFERROR(VLOOKUP(AC39,Produtos!$A$1:$C$2319,3,FALSE),"Não Cadastrado")))</f>
        <v/>
      </c>
      <c r="AI39" s="104"/>
      <c r="AJ39" s="104" t="str">
        <f>VLOOKUP(Tabela2[[#This Row],[SIEMA]],Siema2025,26,FALSE)</f>
        <v>Ato criminoso caracterizado pela abertura de bicas em vagão graneleiro ferroviário carregado com fertilizante granular.</v>
      </c>
      <c r="AK39" s="107" t="s">
        <v>7122</v>
      </c>
      <c r="AL39" s="107"/>
      <c r="AM39" s="107"/>
      <c r="AN39" s="108" t="str">
        <f>VLOOKUP(Tabela2[[#This Row],[SIEMA]],Siema2025,51,FALSE)</f>
        <v/>
      </c>
      <c r="AO39" s="108" t="str">
        <f>VLOOKUP(Tabela2[[#This Row],[SIEMA]],Siema2025,53,FALSE)</f>
        <v/>
      </c>
      <c r="AP39" s="108" t="str">
        <f>VLOOKUP(Tabela2[[#This Row],[SIEMA]],Siema2025,55,FALSE)</f>
        <v/>
      </c>
      <c r="AQ39" s="108" t="str">
        <f>VLOOKUP(Tabela2[[#This Row],[SIEMA]],Siema2025,57,FALSE)</f>
        <v/>
      </c>
      <c r="AR39" s="108" t="str">
        <f>VLOOKUP(Tabela2[[#This Row],[SIEMA]],Siema2025,59,FALSE)</f>
        <v/>
      </c>
      <c r="AS39" s="108" t="str">
        <f>VLOOKUP(Tabela2[[#This Row],[SIEMA]],Siema2025,61,FALSE)</f>
        <v/>
      </c>
      <c r="AT39" s="108" t="str">
        <f>VLOOKUP(Tabela2[[#This Row],[SIEMA]],Siema2025,63,FALSE)</f>
        <v/>
      </c>
      <c r="AU39" s="108"/>
      <c r="AV39" s="108" t="str">
        <f>VLOOKUP(Tabela2[[#This Row],[SIEMA]],Siema2025,67,FALSE)</f>
        <v/>
      </c>
      <c r="AW39" s="108" t="str">
        <f>VLOOKUP(Tabela2[[#This Row],[SIEMA]],Siema2025,69,FALSE)</f>
        <v/>
      </c>
      <c r="AX39" s="108" t="str">
        <f>VLOOKUP(Tabela2[[#This Row],[SIEMA]],Siema2025,71,FALSE)</f>
        <v/>
      </c>
      <c r="AY39" s="108" t="str">
        <f>VLOOKUP(Tabela2[[#This Row],[SIEMA]],Siema2025,73,FALSE)</f>
        <v/>
      </c>
      <c r="AZ39" s="108" t="str">
        <f>VLOOKUP(Tabela2[[#This Row],[SIEMA]],Siema2025,75,FALSE)</f>
        <v/>
      </c>
      <c r="BA39" s="108" t="str">
        <f>VLOOKUP(Tabela2[[#This Row],[SIEMA]],Siema2025,77,FALSE)</f>
        <v/>
      </c>
      <c r="BB39" s="108" t="str">
        <f>VLOOKUP(Tabela2[[#This Row],[SIEMA]],Siema2025,79,FALSE)</f>
        <v/>
      </c>
      <c r="BC39" s="108" t="str">
        <f>IF(Tabela2[[#This Row],[Outro(s) ]] = "X", "PREENCHER","NA")</f>
        <v>NA</v>
      </c>
      <c r="BD39" s="108" t="str">
        <f>VLOOKUP(Tabela2[[#This Row],[SIEMA]],Siema2025,82,FALSE)</f>
        <v/>
      </c>
      <c r="BE39" s="108" t="str">
        <f>VLOOKUP(Tabela2[[#This Row],[SIEMA]],Siema2025,81,FALSE)</f>
        <v/>
      </c>
      <c r="BF39" s="110" t="s">
        <v>3066</v>
      </c>
      <c r="BG39" s="110" t="s">
        <v>7123</v>
      </c>
      <c r="BH39" s="111" t="str">
        <f>VLOOKUP(Tabela2[[#This Row],[SIEMA]],Siema2025,29,FALSE)</f>
        <v>02502844000166</v>
      </c>
      <c r="BI39" s="112" t="str">
        <f>VLOOKUP(Tabela2[[#This Row],[SIEMA]],Siema2025,107,FALSE)</f>
        <v>Não</v>
      </c>
      <c r="BJ39" s="107" t="s">
        <v>7099</v>
      </c>
      <c r="BK39" s="104" t="s">
        <v>2696</v>
      </c>
      <c r="BL39" s="140">
        <v>45677</v>
      </c>
      <c r="BM39" s="108">
        <f ca="1">IF(Tabela2[[#This Row],[Data de atendimento do Ibama (considerar o primeiro documento/ação)]]="",_xlfn.DAYS(TODAY(),J39),_xlfn.DAYS(Tabela2[[#This Row],[Data de atendimento do Ibama (considerar o primeiro documento/ação)]],J39))</f>
        <v>6</v>
      </c>
      <c r="BN39" s="108" t="str">
        <f>IF(Tabela2[[#This Row],[Atendido pelo Ibama ("Não" ou "Sim")]]="Não","Preencher", IF(Tabela2[[#This Row],[Atendido pelo Ibama ("Não" ou "Sim")]]="Sim","NA",""))</f>
        <v>NA</v>
      </c>
      <c r="BO39" s="114" t="s">
        <v>7100</v>
      </c>
      <c r="BP39" s="108" t="str">
        <f>IF(Tabela2[[#This Row],[Forma de atendimento (primeiro documento/ação)]]= "Outros (especificar)", "PREENCHER","NA")</f>
        <v>NA</v>
      </c>
      <c r="BQ39" s="106" t="s">
        <v>123</v>
      </c>
      <c r="BR39" s="108" t="str">
        <f>IF(Tabela2[[#This Row],[Equipe do Ibama foi a campo? Houve sobrevoo do Poseidon?]] = "Sim", "PREENCHER","NA")</f>
        <v>NA</v>
      </c>
      <c r="BS39" s="108" t="str">
        <f>IF(Tabela2[[#This Row],[Se sim, foi emitida Ordem de Emergência? (informações vinculada à coluna CK)]] = "Sim", "PREENCHER","NA")</f>
        <v>NA</v>
      </c>
      <c r="BT39" s="108" t="s">
        <v>7126</v>
      </c>
      <c r="BU39" s="108" t="s">
        <v>2696</v>
      </c>
      <c r="BV39" s="108" t="s">
        <v>123</v>
      </c>
      <c r="BW39" s="108" t="s">
        <v>2696</v>
      </c>
      <c r="BX39" s="106" t="s">
        <v>7116</v>
      </c>
      <c r="BY39" s="140">
        <v>46084</v>
      </c>
      <c r="BZ39" s="104">
        <f>IF(Tabela2[[#This Row],[Data do documento de encerramento]]="NA","NA",IF(Tabela2[[#This Row],[Data do documento de encerramento]]="","Pendente de conclusão/ encerramento",_xlfn.DAYS(Tabela2[[#This Row],[Data do documento de encerramento]],J39)))</f>
        <v>413</v>
      </c>
      <c r="CA39" s="107"/>
      <c r="CB39" s="107"/>
      <c r="CC39" s="115"/>
      <c r="CD39" s="107"/>
      <c r="CE39" s="107"/>
      <c r="CF39" s="107"/>
    </row>
    <row r="40" spans="1:84" ht="30.75">
      <c r="A40" s="169">
        <v>20251163610</v>
      </c>
      <c r="B40" s="170" t="s">
        <v>7310</v>
      </c>
      <c r="C40" s="108" t="s">
        <v>7135</v>
      </c>
      <c r="D40" s="106" t="s">
        <v>637</v>
      </c>
      <c r="E40" t="s">
        <v>7311</v>
      </c>
      <c r="F40" s="106"/>
      <c r="G40" t="s">
        <v>7312</v>
      </c>
      <c r="H40" t="s">
        <v>7313</v>
      </c>
      <c r="I40" s="104" t="s">
        <v>201</v>
      </c>
      <c r="J40" s="105">
        <f>VLOOKUP(Tabela2[[#This Row],[SIEMA]],Siema2025,2,FALSE)</f>
        <v>45672</v>
      </c>
      <c r="K40" s="105" t="str">
        <f>VLOOKUP(Tabela2[[#This Row],[SIEMA]],Siema2025,16,FALSE)</f>
        <v>Quarta</v>
      </c>
      <c r="L40" s="106" t="str">
        <f>IF(Tabela2[[#This Row],[Data]]="","Sem Informação",VLOOKUP(MONTH(Tabela2[[#This Row],[Data]]),'[1]Validação de dados'!$I$1:$J$13,2,0))</f>
        <v>Janeiro</v>
      </c>
      <c r="M40" s="104">
        <f>YEAR(Tabela2[[#This Row],[Data]])</f>
        <v>2025</v>
      </c>
      <c r="N40" s="105" t="str">
        <f>VLOOKUP(Tabela2[[#This Row],[SIEMA]],Siema2025,17,FALSE)</f>
        <v>Vespertino</v>
      </c>
      <c r="O40" s="105" t="s">
        <v>111</v>
      </c>
      <c r="P40" s="104" t="str">
        <f>VLOOKUP(Tabela2[[#This Row],[SIEMA]],Siema2025,21,FALSE)</f>
        <v>Embarcação Parcel dos Meros, Campo de Marlim Sul, Bacia de Campos.</v>
      </c>
      <c r="Q40" s="104" t="s">
        <v>7094</v>
      </c>
      <c r="R40" s="104" t="s">
        <v>7314</v>
      </c>
      <c r="S40" s="104" t="str">
        <f>VLOOKUP(Tabela2[[#This Row],[SIEMA]],Siema2025,10,FALSE)</f>
        <v>Óleo Lubrificante</v>
      </c>
      <c r="T40" s="104" t="str">
        <f>VLOOKUP(Tabela2[[#This Row],[SIEMA]],Siema2025,11,FALSE)</f>
        <v>0.0039</v>
      </c>
      <c r="U40" s="104" t="str">
        <f>VLOOKUP(Tabela2[[#This Row],[SIEMA]],Siema2025,12,FALSE)</f>
        <v>M3</v>
      </c>
      <c r="V40" s="104" t="str">
        <f>IF(Q40="","",IF(ISNUMBER(Q40)=FALSE,"Não se aplica",IFERROR(VLOOKUP(Q40,Produtos!$A$1:$C$2319,3,FALSE),"Não Cadastrado")))</f>
        <v>Não se aplica</v>
      </c>
      <c r="W40" s="104"/>
      <c r="X40" s="113"/>
      <c r="Y40" s="109" t="str">
        <f>IF(W40="","", IF(W40="NC","", IF(W40="NE","", IF(W40="NA","",IFERROR(VLOOKUP(W40,Produtos!$A$1:$C$2319,2,FALSE),"Não Cadastrado")))))</f>
        <v/>
      </c>
      <c r="Z40" s="104"/>
      <c r="AA40" s="104"/>
      <c r="AB40" s="104" t="str">
        <f>IF(W40="","",IF(ISNUMBER(W40)=FALSE,"Não se aplica",IFERROR(VLOOKUP(W40,Produtos!$A$1:$C$2319,3,FALSE),"Não Cadastrado")))</f>
        <v/>
      </c>
      <c r="AC40" s="104"/>
      <c r="AD40" s="108"/>
      <c r="AE40" s="107" t="str">
        <f>IF(AC40="","", IF(AC40="NC","", IF(AC40="NE","", IF(AC40="NA","",IFERROR(VLOOKUP(AC40,Produtos!$A$1:$C$2319,2,FALSE),"Não Cadastrado")))))</f>
        <v/>
      </c>
      <c r="AF40" s="104"/>
      <c r="AG40" s="104"/>
      <c r="AH40" s="104" t="str">
        <f>IF(AC40="","",IF(ISNUMBER(AC40)=FALSE,"Não se aplica",IFERROR(VLOOKUP(AC40,Produtos!$A$1:$C$2319,3,FALSE),"Não Cadastrado")))</f>
        <v/>
      </c>
      <c r="AI40" s="104"/>
      <c r="AJ40" s="104" t="str">
        <f>VLOOKUP(Tabela2[[#This Row],[SIEMA]],Siema2025,26,FALSE)</f>
        <v>Em investigação.</v>
      </c>
      <c r="AK40" s="107" t="s">
        <v>7190</v>
      </c>
      <c r="AL40" s="107"/>
      <c r="AM40" s="107"/>
      <c r="AN40" s="108" t="str">
        <f>VLOOKUP(Tabela2[[#This Row],[SIEMA]],Siema2025,51,FALSE)</f>
        <v/>
      </c>
      <c r="AO40" s="108" t="str">
        <f>VLOOKUP(Tabela2[[#This Row],[SIEMA]],Siema2025,53,FALSE)</f>
        <v/>
      </c>
      <c r="AP40" s="108" t="str">
        <f>VLOOKUP(Tabela2[[#This Row],[SIEMA]],Siema2025,55,FALSE)</f>
        <v/>
      </c>
      <c r="AQ40" s="108" t="str">
        <f>VLOOKUP(Tabela2[[#This Row],[SIEMA]],Siema2025,57,FALSE)</f>
        <v/>
      </c>
      <c r="AR40" s="108" t="str">
        <f>VLOOKUP(Tabela2[[#This Row],[SIEMA]],Siema2025,59,FALSE)</f>
        <v/>
      </c>
      <c r="AS40" s="108" t="str">
        <f>VLOOKUP(Tabela2[[#This Row],[SIEMA]],Siema2025,61,FALSE)</f>
        <v>X</v>
      </c>
      <c r="AT40" s="108" t="str">
        <f>VLOOKUP(Tabela2[[#This Row],[SIEMA]],Siema2025,63,FALSE)</f>
        <v/>
      </c>
      <c r="AU40" s="108" t="str">
        <f>VLOOKUP(Tabela2[[#This Row],[SIEMA]],Siema2025,65,FALSE)</f>
        <v/>
      </c>
      <c r="AV40" s="108" t="str">
        <f>VLOOKUP(Tabela2[[#This Row],[SIEMA]],Siema2025,67,FALSE)</f>
        <v/>
      </c>
      <c r="AW40" s="108" t="str">
        <f>VLOOKUP(Tabela2[[#This Row],[SIEMA]],Siema2025,69,FALSE)</f>
        <v/>
      </c>
      <c r="AX40" s="108" t="str">
        <f>VLOOKUP(Tabela2[[#This Row],[SIEMA]],Siema2025,71,FALSE)</f>
        <v/>
      </c>
      <c r="AY40" s="108" t="str">
        <f>VLOOKUP(Tabela2[[#This Row],[SIEMA]],Siema2025,73,FALSE)</f>
        <v/>
      </c>
      <c r="AZ40" s="108" t="str">
        <f>VLOOKUP(Tabela2[[#This Row],[SIEMA]],Siema2025,75,FALSE)</f>
        <v/>
      </c>
      <c r="BA40" s="108" t="str">
        <f>VLOOKUP(Tabela2[[#This Row],[SIEMA]],Siema2025,77,FALSE)</f>
        <v/>
      </c>
      <c r="BB40" s="108" t="str">
        <f>VLOOKUP(Tabela2[[#This Row],[SIEMA]],Siema2025,79,FALSE)</f>
        <v/>
      </c>
      <c r="BC40" s="108" t="str">
        <f>IF(Tabela2[[#This Row],[Outro(s) ]] = "X", "PREENCHER","NA")</f>
        <v>NA</v>
      </c>
      <c r="BD40" s="108" t="str">
        <f>VLOOKUP(Tabela2[[#This Row],[SIEMA]],Siema2025,82,FALSE)</f>
        <v/>
      </c>
      <c r="BE40" s="108" t="str">
        <f>VLOOKUP(Tabela2[[#This Row],[SIEMA]],Siema2025,81,FALSE)</f>
        <v/>
      </c>
      <c r="BF40" s="110" t="str">
        <f>VLOOKUP(Tabela2[[#This Row],[SIEMA]],Siema2025,28,FALSE)</f>
        <v>Petrobras.</v>
      </c>
      <c r="BG40" s="110"/>
      <c r="BH40" s="111" t="str">
        <f>VLOOKUP(Tabela2[[#This Row],[SIEMA]],Siema2025,29,FALSE)</f>
        <v>33000167100750</v>
      </c>
      <c r="BI40" s="112" t="str">
        <f>VLOOKUP(Tabela2[[#This Row],[SIEMA]],Siema2025,107,FALSE)</f>
        <v>Não</v>
      </c>
      <c r="BJ40" s="107" t="s">
        <v>7099</v>
      </c>
      <c r="BK40" s="104" t="s">
        <v>2696</v>
      </c>
      <c r="BL40" s="140">
        <v>45947</v>
      </c>
      <c r="BM40" s="108">
        <f ca="1">IF(Tabela2[[#This Row],[Data de atendimento do Ibama (considerar o primeiro documento/ação)]]="",_xlfn.DAYS(TODAY(),J40),_xlfn.DAYS(Tabela2[[#This Row],[Data de atendimento do Ibama (considerar o primeiro documento/ação)]],J40))</f>
        <v>275</v>
      </c>
      <c r="BN40" s="108" t="str">
        <f>IF(Tabela2[[#This Row],[Atendido pelo Ibama ("Não" ou "Sim")]]="Não","Preencher", IF(Tabela2[[#This Row],[Atendido pelo Ibama ("Não" ou "Sim")]]="Sim","NA",""))</f>
        <v>NA</v>
      </c>
      <c r="BO40" s="114" t="s">
        <v>7165</v>
      </c>
      <c r="BP40" s="108" t="str">
        <f>IF(Tabela2[[#This Row],[Forma de atendimento (primeiro documento/ação)]]= "Outros (especificar)", "PREENCHER","NA")</f>
        <v>NA</v>
      </c>
      <c r="BQ40" s="106" t="s">
        <v>123</v>
      </c>
      <c r="BR40" s="108" t="str">
        <f>IF(Tabela2[[#This Row],[Equipe do Ibama foi a campo? Houve sobrevoo do Poseidon?]] = "Sim", "PREENCHER","NA")</f>
        <v>NA</v>
      </c>
      <c r="BS40" s="108" t="str">
        <f>IF(Tabela2[[#This Row],[Se sim, foi emitida Ordem de Emergência? (informações vinculada à coluna CK)]] = "Sim", "PREENCHER","NA")</f>
        <v>NA</v>
      </c>
      <c r="BT40" s="108" t="s">
        <v>7101</v>
      </c>
      <c r="BU40" s="108" t="s">
        <v>2696</v>
      </c>
      <c r="BV40" s="108" t="s">
        <v>123</v>
      </c>
      <c r="BW40" s="108" t="s">
        <v>2696</v>
      </c>
      <c r="BX40" s="106" t="s">
        <v>7102</v>
      </c>
      <c r="BY40" s="140">
        <v>45989</v>
      </c>
      <c r="BZ40" s="104">
        <f>IF(Tabela2[[#This Row],[Data do documento de encerramento]]="NA","NA",IF(Tabela2[[#This Row],[Data do documento de encerramento]]="","Pendente de conclusão/ encerramento",_xlfn.DAYS(Tabela2[[#This Row],[Data do documento de encerramento]],J40)))</f>
        <v>317</v>
      </c>
      <c r="CA40" s="107"/>
      <c r="CB40" s="107"/>
      <c r="CC40" s="107" t="s">
        <v>7140</v>
      </c>
      <c r="CD40" s="107" t="s">
        <v>123</v>
      </c>
      <c r="CE40" s="107" t="s">
        <v>123</v>
      </c>
      <c r="CF40" s="107" t="s">
        <v>7167</v>
      </c>
    </row>
    <row r="41" spans="1:84" ht="30.75" hidden="1">
      <c r="A41" s="199">
        <v>202511564851</v>
      </c>
      <c r="B41" s="170" t="s">
        <v>7315</v>
      </c>
      <c r="C41" s="108" t="str">
        <f>VLOOKUP(Tabela2[[#This Row],[SIEMA]],Siema2025,4,FALSE)</f>
        <v xml:space="preserve"> SP</v>
      </c>
      <c r="D41" s="106" t="str">
        <f>VLOOKUP(Tabela2[[#This Row],[SIEMA]],Siema2025,3,FALSE)</f>
        <v xml:space="preserve">Cubatão </v>
      </c>
      <c r="E41" s="106" t="s">
        <v>7316</v>
      </c>
      <c r="F41" s="106"/>
      <c r="G41" s="172" t="s">
        <v>7317</v>
      </c>
      <c r="H41" s="172" t="s">
        <v>7318</v>
      </c>
      <c r="I41" s="104" t="s">
        <v>7114</v>
      </c>
      <c r="J41" s="105">
        <f>VLOOKUP(Tabela2[[#This Row],[SIEMA]],Siema2025,2,FALSE)</f>
        <v>45672</v>
      </c>
      <c r="K41" s="105" t="str">
        <f>VLOOKUP(Tabela2[[#This Row],[SIEMA]],Siema2025,16,FALSE)</f>
        <v>Quarta</v>
      </c>
      <c r="L41" s="106" t="str">
        <f>IF(Tabela2[[#This Row],[Data]]="","Sem Informação",VLOOKUP(MONTH(Tabela2[[#This Row],[Data]]),'[1]Validação de dados'!$I$1:$J$13,2,0))</f>
        <v>Janeiro</v>
      </c>
      <c r="M41" s="104">
        <f>YEAR(Tabela2[[#This Row],[Data]])</f>
        <v>2025</v>
      </c>
      <c r="N41" s="105" t="str">
        <f>VLOOKUP(Tabela2[[#This Row],[SIEMA]],Siema2025,17,FALSE)</f>
        <v>Vespertino</v>
      </c>
      <c r="O41" s="105" t="str">
        <f>VLOOKUP(Tabela2[[#This Row],[SIEMA]],Siema2025,5,FALSE)</f>
        <v>Ferrovia</v>
      </c>
      <c r="P41" s="104" t="str">
        <f>VLOOKUP(Tabela2[[#This Row],[SIEMA]],Siema2025,21,FALSE)</f>
        <v>Vandalismo na ferrovia com abertura de bicas em vagão graneleiro carregado fertilizante granular.</v>
      </c>
      <c r="Q41" s="104" t="s">
        <v>7094</v>
      </c>
      <c r="R41" s="104" t="str">
        <f>VLOOKUP(Tabela2[[#This Row],[SIEMA]],Siema2025,10,FALSE)</f>
        <v>Fertilizante</v>
      </c>
      <c r="S41" s="107" t="s">
        <v>164</v>
      </c>
      <c r="T41" s="104" t="str">
        <f>VLOOKUP(Tabela2[[#This Row],[SIEMA]],Siema2025,11,FALSE)</f>
        <v>4</v>
      </c>
      <c r="U41" s="104" t="s">
        <v>7121</v>
      </c>
      <c r="V41" s="104" t="s">
        <v>7127</v>
      </c>
      <c r="W41" s="104"/>
      <c r="X41" s="113"/>
      <c r="Y41" s="109" t="str">
        <f>IF(W41="","", IF(W41="NC","", IF(W41="NE","", IF(W41="NA","",IFERROR(VLOOKUP(W41,Produtos!$A$1:$C$2319,2,FALSE),"Não Cadastrado")))))</f>
        <v/>
      </c>
      <c r="Z41" s="104"/>
      <c r="AA41" s="104"/>
      <c r="AB41" s="104" t="str">
        <f>IF(W41="","",IF(ISNUMBER(W41)=FALSE,"Não se aplica",IFERROR(VLOOKUP(W41,Produtos!$A$1:$C$2319,3,FALSE),"Não Cadastrado")))</f>
        <v/>
      </c>
      <c r="AC41" s="104"/>
      <c r="AD41" s="108"/>
      <c r="AE41" s="107" t="str">
        <f>IF(AC41="","", IF(AC41="NC","", IF(AC41="NE","", IF(AC41="NA","",IFERROR(VLOOKUP(AC41,Produtos!$A$1:$C$2319,2,FALSE),"Não Cadastrado")))))</f>
        <v/>
      </c>
      <c r="AF41" s="104"/>
      <c r="AG41" s="104"/>
      <c r="AH41" s="104" t="str">
        <f>IF(AC41="","",IF(ISNUMBER(AC41)=FALSE,"Não se aplica",IFERROR(VLOOKUP(AC41,Produtos!$A$1:$C$2319,3,FALSE),"Não Cadastrado")))</f>
        <v/>
      </c>
      <c r="AI41" s="104"/>
      <c r="AJ41" s="104" t="str">
        <f>VLOOKUP(Tabela2[[#This Row],[SIEMA]],Siema2025,26,FALSE)</f>
        <v>Ato criminoso caracterizado pela abertura de bicas em vagão graneleiro ferroviário carregado com fertilizante granular.</v>
      </c>
      <c r="AK41" s="107" t="s">
        <v>7122</v>
      </c>
      <c r="AL41" s="107"/>
      <c r="AM41" s="107"/>
      <c r="AN41" s="108" t="str">
        <f>VLOOKUP(Tabela2[[#This Row],[SIEMA]],Siema2025,51,FALSE)</f>
        <v/>
      </c>
      <c r="AO41" s="108" t="str">
        <f>VLOOKUP(Tabela2[[#This Row],[SIEMA]],Siema2025,53,FALSE)</f>
        <v/>
      </c>
      <c r="AP41" s="108" t="str">
        <f>VLOOKUP(Tabela2[[#This Row],[SIEMA]],Siema2025,55,FALSE)</f>
        <v/>
      </c>
      <c r="AQ41" s="108" t="str">
        <f>VLOOKUP(Tabela2[[#This Row],[SIEMA]],Siema2025,57,FALSE)</f>
        <v/>
      </c>
      <c r="AR41" s="108" t="str">
        <f>VLOOKUP(Tabela2[[#This Row],[SIEMA]],Siema2025,59,FALSE)</f>
        <v/>
      </c>
      <c r="AS41" s="108" t="str">
        <f>VLOOKUP(Tabela2[[#This Row],[SIEMA]],Siema2025,61,FALSE)</f>
        <v/>
      </c>
      <c r="AT41" s="108" t="str">
        <f>VLOOKUP(Tabela2[[#This Row],[SIEMA]],Siema2025,63,FALSE)</f>
        <v/>
      </c>
      <c r="AU41" s="108" t="str">
        <f>VLOOKUP(Tabela2[[#This Row],[SIEMA]],Siema2025,65,FALSE)</f>
        <v>X</v>
      </c>
      <c r="AV41" s="108" t="str">
        <f>VLOOKUP(Tabela2[[#This Row],[SIEMA]],Siema2025,67,FALSE)</f>
        <v/>
      </c>
      <c r="AW41" s="108" t="str">
        <f>VLOOKUP(Tabela2[[#This Row],[SIEMA]],Siema2025,69,FALSE)</f>
        <v/>
      </c>
      <c r="AX41" s="108" t="str">
        <f>VLOOKUP(Tabela2[[#This Row],[SIEMA]],Siema2025,71,FALSE)</f>
        <v/>
      </c>
      <c r="AY41" s="108" t="str">
        <f>VLOOKUP(Tabela2[[#This Row],[SIEMA]],Siema2025,73,FALSE)</f>
        <v/>
      </c>
      <c r="AZ41" s="108" t="str">
        <f>VLOOKUP(Tabela2[[#This Row],[SIEMA]],Siema2025,75,FALSE)</f>
        <v/>
      </c>
      <c r="BA41" s="108" t="str">
        <f>VLOOKUP(Tabela2[[#This Row],[SIEMA]],Siema2025,77,FALSE)</f>
        <v/>
      </c>
      <c r="BB41" s="108" t="str">
        <f>VLOOKUP(Tabela2[[#This Row],[SIEMA]],Siema2025,79,FALSE)</f>
        <v/>
      </c>
      <c r="BC41" s="108" t="str">
        <f>IF(Tabela2[[#This Row],[Outro(s) ]] = "X", "PREENCHER","NA")</f>
        <v>NA</v>
      </c>
      <c r="BD41" s="108" t="str">
        <f>VLOOKUP(Tabela2[[#This Row],[SIEMA]],Siema2025,82,FALSE)</f>
        <v/>
      </c>
      <c r="BE41" s="108" t="str">
        <f>VLOOKUP(Tabela2[[#This Row],[SIEMA]],Siema2025,81,FALSE)</f>
        <v/>
      </c>
      <c r="BF41" s="110" t="s">
        <v>3066</v>
      </c>
      <c r="BG41" s="110" t="s">
        <v>7123</v>
      </c>
      <c r="BH41" s="111" t="str">
        <f>VLOOKUP(Tabela2[[#This Row],[SIEMA]],Siema2025,29,FALSE)</f>
        <v>02502844000166</v>
      </c>
      <c r="BI41" s="112" t="str">
        <f>VLOOKUP(Tabela2[[#This Row],[SIEMA]],Siema2025,107,FALSE)</f>
        <v>Não</v>
      </c>
      <c r="BJ41" s="107" t="s">
        <v>7099</v>
      </c>
      <c r="BK41" s="104" t="s">
        <v>2696</v>
      </c>
      <c r="BL41" s="140">
        <v>45673</v>
      </c>
      <c r="BM41" s="108">
        <f ca="1">IF(Tabela2[[#This Row],[Data de atendimento do Ibama (considerar o primeiro documento/ação)]]="",_xlfn.DAYS(TODAY(),J41),_xlfn.DAYS(Tabela2[[#This Row],[Data de atendimento do Ibama (considerar o primeiro documento/ação)]],J41))</f>
        <v>1</v>
      </c>
      <c r="BN41" s="108" t="str">
        <f>IF(Tabela2[[#This Row],[Atendido pelo Ibama ("Não" ou "Sim")]]="Não","Preencher", IF(Tabela2[[#This Row],[Atendido pelo Ibama ("Não" ou "Sim")]]="Sim","NA",""))</f>
        <v>NA</v>
      </c>
      <c r="BO41" s="114" t="s">
        <v>7100</v>
      </c>
      <c r="BP41" s="108" t="str">
        <f>IF(Tabela2[[#This Row],[Forma de atendimento (primeiro documento/ação)]]= "Outros (especificar)", "PREENCHER","NA")</f>
        <v>NA</v>
      </c>
      <c r="BQ41" s="106" t="s">
        <v>123</v>
      </c>
      <c r="BR41" s="108" t="str">
        <f>IF(Tabela2[[#This Row],[Equipe do Ibama foi a campo? Houve sobrevoo do Poseidon?]] = "Sim", "PREENCHER","NA")</f>
        <v>NA</v>
      </c>
      <c r="BS41" s="108" t="str">
        <f>IF(Tabela2[[#This Row],[Se sim, foi emitida Ordem de Emergência? (informações vinculada à coluna CK)]] = "Sim", "PREENCHER","NA")</f>
        <v>NA</v>
      </c>
      <c r="BT41" s="108" t="s">
        <v>7126</v>
      </c>
      <c r="BU41" s="108" t="s">
        <v>2696</v>
      </c>
      <c r="BV41" s="108" t="s">
        <v>123</v>
      </c>
      <c r="BW41" s="108" t="s">
        <v>123</v>
      </c>
      <c r="BX41" s="106" t="s">
        <v>7127</v>
      </c>
      <c r="BY41" s="106"/>
      <c r="BZ41" s="104" t="str">
        <f>IF(Tabela2[[#This Row],[Data do documento de encerramento]]="NA","NA",IF(Tabela2[[#This Row],[Data do documento de encerramento]]="","Pendente de conclusão/ encerramento",_xlfn.DAYS(Tabela2[[#This Row],[Data do documento de encerramento]],J41)))</f>
        <v>Pendente de conclusão/ encerramento</v>
      </c>
      <c r="CA41" s="107" t="s">
        <v>7128</v>
      </c>
      <c r="CB41" s="107"/>
      <c r="CC41" s="107"/>
      <c r="CD41" s="107"/>
      <c r="CE41" s="107"/>
      <c r="CF41" s="107"/>
    </row>
    <row r="42" spans="1:84" ht="30.75" hidden="1">
      <c r="A42" s="169">
        <v>202511672018</v>
      </c>
      <c r="B42" s="170" t="s">
        <v>7319</v>
      </c>
      <c r="C42" s="108" t="str">
        <f>VLOOKUP(Tabela2[[#This Row],[SIEMA]],Siema2025,4,FALSE)</f>
        <v xml:space="preserve"> SE</v>
      </c>
      <c r="D42" s="106" t="str">
        <f>VLOOKUP(Tabela2[[#This Row],[SIEMA]],Siema2025,3,FALSE)</f>
        <v xml:space="preserve">Carmópolis </v>
      </c>
      <c r="E42" s="106" t="str">
        <f>VLOOKUP(Tabela2[[#This Row],[SIEMA]],Siema2025,20,FALSE)</f>
        <v>Linha de produção em fibra do 9-CP-1012-SE, Carmópolis-SE.</v>
      </c>
      <c r="F42" s="106"/>
      <c r="G42" s="106" t="s">
        <v>7320</v>
      </c>
      <c r="H42" s="106" t="s">
        <v>7321</v>
      </c>
      <c r="I42" s="104" t="s">
        <v>7223</v>
      </c>
      <c r="J42" s="105">
        <f>VLOOKUP(Tabela2[[#This Row],[SIEMA]],Siema2025,2,FALSE)</f>
        <v>45672</v>
      </c>
      <c r="K42" s="105" t="str">
        <f>VLOOKUP(Tabela2[[#This Row],[SIEMA]],Siema2025,16,FALSE)</f>
        <v>Quarta</v>
      </c>
      <c r="L42" s="106" t="str">
        <f>IF(Tabela2[[#This Row],[Data]]="","Sem Informação",VLOOKUP(MONTH(Tabela2[[#This Row],[Data]]),'[1]Validação de dados'!$I$1:$J$13,2,0))</f>
        <v>Janeiro</v>
      </c>
      <c r="M42" s="104">
        <f>YEAR(Tabela2[[#This Row],[Data]])</f>
        <v>2025</v>
      </c>
      <c r="N42" s="105" t="str">
        <f>VLOOKUP(Tabela2[[#This Row],[SIEMA]],Siema2025,17,FALSE)</f>
        <v>Matutino</v>
      </c>
      <c r="O42" s="105" t="s">
        <v>145</v>
      </c>
      <c r="P42" s="104" t="str">
        <f>VLOOKUP(Tabela2[[#This Row],[SIEMA]],Siema2025,21,FALSE)</f>
        <v>Poço terrestre</v>
      </c>
      <c r="Q42" s="151">
        <v>1267</v>
      </c>
      <c r="R42" s="104" t="s">
        <v>592</v>
      </c>
      <c r="S42" s="104" t="s">
        <v>7305</v>
      </c>
      <c r="T42" s="104" t="s">
        <v>7322</v>
      </c>
      <c r="U42" s="104" t="str">
        <f>VLOOKUP(Tabela2[[#This Row],[SIEMA]],Siema2025,12,FALSE)</f>
        <v>M3</v>
      </c>
      <c r="V42" s="104">
        <f>IF(Q42="","",IF(ISNUMBER(Q42)=FALSE,"Não se aplica",IFERROR(VLOOKUP(Q42,Produtos!$A$1:$C$2319,3,FALSE),"Não Cadastrado")))</f>
        <v>3</v>
      </c>
      <c r="W42" s="104" t="str">
        <f>VLOOKUP(Tabela2[[#This Row],[SIEMA]],Siema2025,10,FALSE)</f>
        <v>Água Produzida fora de especificação</v>
      </c>
      <c r="X42" s="113" t="str">
        <f>IF(Tabela2[[#This Row],[Origem do acidente]] = "Plataforma", "PREENCHER","NA")</f>
        <v>NA</v>
      </c>
      <c r="Y42" s="109" t="str">
        <f>IF(W42="","", IF(W42="NC","", IF(W42="NE","", IF(W42="NA","",IFERROR(VLOOKUP(W42,Produtos!$A$1:$C$2319,2,FALSE),"Não Cadastrado")))))</f>
        <v>Não Cadastrado</v>
      </c>
      <c r="Z42" s="104" t="str">
        <f>VLOOKUP(Tabela2[[#This Row],[SIEMA]],Siema2025,11,FALSE)</f>
        <v>0.35</v>
      </c>
      <c r="AA42" s="104" t="str">
        <f>VLOOKUP(Tabela2[[#This Row],[SIEMA]],Siema2025,12,FALSE)</f>
        <v>M3</v>
      </c>
      <c r="AB42" s="104" t="str">
        <f>IF(W42="","",IF(ISNUMBER(W42)=FALSE,"Não se aplica",IFERROR(VLOOKUP(W42,Produtos!$A$1:$C$2319,3,FALSE),"Não Cadastrado")))</f>
        <v>Não se aplica</v>
      </c>
      <c r="AC42" s="104"/>
      <c r="AD42" s="108" t="str">
        <f>IF(Tabela2[[#This Row],[Origem do acidente]] = "Plataforma", "PREENCHER","NA")</f>
        <v>NA</v>
      </c>
      <c r="AE42" s="107" t="str">
        <f>IF(AC42="","", IF(AC42="NC","", IF(AC42="NE","", IF(AC42="NA","",IFERROR(VLOOKUP(AC42,Produtos!$A$1:$C$2319,2,FALSE),"Não Cadastrado")))))</f>
        <v/>
      </c>
      <c r="AF42" s="104"/>
      <c r="AG42" s="104"/>
      <c r="AH42" s="104" t="str">
        <f>IF(AC42="","",IF(ISNUMBER(AC42)=FALSE,"Não se aplica",IFERROR(VLOOKUP(AC42,Produtos!$A$1:$C$2319,3,FALSE),"Não Cadastrado")))</f>
        <v/>
      </c>
      <c r="AI42" s="104"/>
      <c r="AJ42" s="104" t="str">
        <f>VLOOKUP(Tabela2[[#This Row],[SIEMA]],Siema2025,26,FALSE)</f>
        <v>Em investigação.</v>
      </c>
      <c r="AK42" s="107" t="s">
        <v>7250</v>
      </c>
      <c r="AL42" s="107"/>
      <c r="AM42" s="107"/>
      <c r="AN42" s="108" t="str">
        <f>VLOOKUP(Tabela2[[#This Row],[SIEMA]],Siema2025,51,FALSE)</f>
        <v/>
      </c>
      <c r="AO42" s="108" t="str">
        <f>VLOOKUP(Tabela2[[#This Row],[SIEMA]],Siema2025,53,FALSE)</f>
        <v/>
      </c>
      <c r="AP42" s="108" t="str">
        <f>VLOOKUP(Tabela2[[#This Row],[SIEMA]],Siema2025,55,FALSE)</f>
        <v/>
      </c>
      <c r="AQ42" s="108" t="str">
        <f>VLOOKUP(Tabela2[[#This Row],[SIEMA]],Siema2025,57,FALSE)</f>
        <v/>
      </c>
      <c r="AR42" s="108" t="str">
        <f>VLOOKUP(Tabela2[[#This Row],[SIEMA]],Siema2025,59,FALSE)</f>
        <v/>
      </c>
      <c r="AS42" s="108" t="str">
        <f>VLOOKUP(Tabela2[[#This Row],[SIEMA]],Siema2025,61,FALSE)</f>
        <v/>
      </c>
      <c r="AT42" s="108" t="str">
        <f>VLOOKUP(Tabela2[[#This Row],[SIEMA]],Siema2025,63,FALSE)</f>
        <v/>
      </c>
      <c r="AU42" s="108" t="str">
        <f>VLOOKUP(Tabela2[[#This Row],[SIEMA]],Siema2025,65,FALSE)</f>
        <v>X</v>
      </c>
      <c r="AV42" s="108" t="str">
        <f>VLOOKUP(Tabela2[[#This Row],[SIEMA]],Siema2025,67,FALSE)</f>
        <v/>
      </c>
      <c r="AW42" s="108" t="str">
        <f>VLOOKUP(Tabela2[[#This Row],[SIEMA]],Siema2025,69,FALSE)</f>
        <v/>
      </c>
      <c r="AX42" s="108" t="str">
        <f>VLOOKUP(Tabela2[[#This Row],[SIEMA]],Siema2025,71,FALSE)</f>
        <v/>
      </c>
      <c r="AY42" s="108" t="str">
        <f>VLOOKUP(Tabela2[[#This Row],[SIEMA]],Siema2025,73,FALSE)</f>
        <v/>
      </c>
      <c r="AZ42" s="108" t="str">
        <f>VLOOKUP(Tabela2[[#This Row],[SIEMA]],Siema2025,75,FALSE)</f>
        <v/>
      </c>
      <c r="BA42" s="108" t="str">
        <f>VLOOKUP(Tabela2[[#This Row],[SIEMA]],Siema2025,77,FALSE)</f>
        <v/>
      </c>
      <c r="BB42" s="108" t="str">
        <f>VLOOKUP(Tabela2[[#This Row],[SIEMA]],Siema2025,79,FALSE)</f>
        <v/>
      </c>
      <c r="BC42" s="108" t="str">
        <f>IF(Tabela2[[#This Row],[Outro(s) ]] = "X", "PREENCHER","NA")</f>
        <v>NA</v>
      </c>
      <c r="BD42" s="108" t="str">
        <f>VLOOKUP(Tabela2[[#This Row],[SIEMA]],Siema2025,82,FALSE)</f>
        <v/>
      </c>
      <c r="BE42" s="108" t="str">
        <f>VLOOKUP(Tabela2[[#This Row],[SIEMA]],Siema2025,81,FALSE)</f>
        <v/>
      </c>
      <c r="BF42" s="110" t="str">
        <f>VLOOKUP(Tabela2[[#This Row],[SIEMA]],Siema2025,28,FALSE)</f>
        <v>Carmo Energy S.A</v>
      </c>
      <c r="BG42" s="110"/>
      <c r="BH42" s="111">
        <v>41955491000101</v>
      </c>
      <c r="BI42" s="112" t="str">
        <f>VLOOKUP(Tabela2[[#This Row],[SIEMA]],Siema2025,107,FALSE)</f>
        <v>Não</v>
      </c>
      <c r="BJ42" s="107" t="s">
        <v>7113</v>
      </c>
      <c r="BK42" s="104" t="s">
        <v>2696</v>
      </c>
      <c r="BL42" s="163">
        <v>45694</v>
      </c>
      <c r="BM42" s="108">
        <f ca="1">IF(Tabela2[[#This Row],[Data de atendimento do Ibama (considerar o primeiro documento/ação)]]="",_xlfn.DAYS(TODAY(),J42),_xlfn.DAYS(Tabela2[[#This Row],[Data de atendimento do Ibama (considerar o primeiro documento/ação)]],J42))</f>
        <v>22</v>
      </c>
      <c r="BN42" s="108" t="str">
        <f>IF(Tabela2[[#This Row],[Atendido pelo Ibama ("Não" ou "Sim")]]="Não","Preencher", IF(Tabela2[[#This Row],[Atendido pelo Ibama ("Não" ou "Sim")]]="Sim","NA",""))</f>
        <v>NA</v>
      </c>
      <c r="BO42" s="114" t="s">
        <v>7138</v>
      </c>
      <c r="BP42" s="108" t="str">
        <f>IF(Tabela2[[#This Row],[Forma de atendimento (primeiro documento/ação)]]= "Outros (especificar)", "PREENCHER","NA")</f>
        <v>NA</v>
      </c>
      <c r="BQ42" s="106" t="s">
        <v>123</v>
      </c>
      <c r="BR42" s="108" t="str">
        <f>IF(Tabela2[[#This Row],[Equipe do Ibama foi a campo? Houve sobrevoo do Poseidon?]] = "Sim", "PREENCHER","NA")</f>
        <v>NA</v>
      </c>
      <c r="BS42" s="108" t="s">
        <v>7114</v>
      </c>
      <c r="BT42" s="108" t="s">
        <v>7115</v>
      </c>
      <c r="BU42" s="108" t="s">
        <v>2696</v>
      </c>
      <c r="BV42" s="108" t="str">
        <f>IF(Tabela2[[#This Row],[Houve avaliação das informações pós-acidente solicitadas/enviadas?]] = "Sim", "PREENCHER","NA")</f>
        <v>PREENCHER</v>
      </c>
      <c r="BW42" s="108" t="str">
        <f>IF(Tabela2[[#This Row],[O Ibama aguarda resposta da empresa/OEMA, etc?]] = "Sim", "PREENCHER","NA")</f>
        <v>NA</v>
      </c>
      <c r="BX42" s="106"/>
      <c r="BY42" s="140"/>
      <c r="BZ42" s="104" t="str">
        <f>IF(Tabela2[[#This Row],[Data do documento de encerramento]]="NA","NA",IF(Tabela2[[#This Row],[Data do documento de encerramento]]="","Pendente de conclusão/ encerramento",_xlfn.DAYS(Tabela2[[#This Row],[Data do documento de encerramento]],J42)))</f>
        <v>Pendente de conclusão/ encerramento</v>
      </c>
      <c r="CA42" s="107"/>
      <c r="CB42" s="107"/>
      <c r="CC42" s="107"/>
      <c r="CD42" s="107"/>
      <c r="CE42" s="107"/>
      <c r="CF42" s="107"/>
    </row>
    <row r="43" spans="1:84" ht="30.75">
      <c r="A43" s="169">
        <v>202511736035</v>
      </c>
      <c r="B43" s="170" t="s">
        <v>7323</v>
      </c>
      <c r="C43" s="108" t="s">
        <v>7135</v>
      </c>
      <c r="D43" s="106" t="s">
        <v>637</v>
      </c>
      <c r="E43" s="106" t="s">
        <v>7297</v>
      </c>
      <c r="F43" s="106"/>
      <c r="G43" s="106" t="s">
        <v>7324</v>
      </c>
      <c r="H43" s="106" t="s">
        <v>7325</v>
      </c>
      <c r="I43" s="104" t="str">
        <f>VLOOKUP(Tabela2[[#This Row],[SIEMA]],Siema2025,19,FALSE)</f>
        <v>Campos</v>
      </c>
      <c r="J43" s="105">
        <f>VLOOKUP(Tabela2[[#This Row],[SIEMA]],Siema2025,2,FALSE)</f>
        <v>45672</v>
      </c>
      <c r="K43" s="105" t="str">
        <f>VLOOKUP(Tabela2[[#This Row],[SIEMA]],Siema2025,16,FALSE)</f>
        <v>Quarta</v>
      </c>
      <c r="L43" s="106" t="str">
        <f>IF(Tabela2[[#This Row],[Data]]="","Sem Informação",VLOOKUP(MONTH(Tabela2[[#This Row],[Data]]),'[1]Validação de dados'!$I$1:$J$13,2,0))</f>
        <v>Janeiro</v>
      </c>
      <c r="M43" s="106">
        <f>YEAR(Tabela2[[#This Row],[Data]])</f>
        <v>2025</v>
      </c>
      <c r="N43" s="105" t="str">
        <f>VLOOKUP(Tabela2[[#This Row],[SIEMA]],Siema2025,17,FALSE)</f>
        <v>Matutino</v>
      </c>
      <c r="O43" s="105" t="str">
        <f>VLOOKUP(Tabela2[[#This Row],[SIEMA]],Siema2025,5,FALSE)</f>
        <v>Plataforma</v>
      </c>
      <c r="P43" s="104" t="str">
        <f>VLOOKUP(Tabela2[[#This Row],[SIEMA]],Siema2025,21,FALSE)</f>
        <v/>
      </c>
      <c r="Q43">
        <v>3082</v>
      </c>
      <c r="R43" s="104" t="s">
        <v>1714</v>
      </c>
      <c r="S43" s="104" t="s">
        <v>1714</v>
      </c>
      <c r="T43" s="104" t="s">
        <v>7326</v>
      </c>
      <c r="U43" s="104" t="str">
        <f>VLOOKUP(Tabela2[[#This Row],[SIEMA]],Siema2025,12,FALSE)</f>
        <v xml:space="preserve"> </v>
      </c>
      <c r="V43" s="104">
        <f>IF(Q43="","",IF(ISNUMBER(Q43)=FALSE,"Não se aplica",IFERROR(VLOOKUP(Q43,Produtos!$A$1:$C$2319,3,FALSE),"Não Cadastrado")))</f>
        <v>9</v>
      </c>
      <c r="W43" s="104" t="str">
        <f>VLOOKUP(Tabela2[[#This Row],[SIEMA]],Siema2025,10,FALSE)</f>
        <v/>
      </c>
      <c r="X43" s="108" t="str">
        <f>IF(Tabela2[[#This Row],[Origem do acidente]] = "Plataforma", "PREENCHER","NA")</f>
        <v>PREENCHER</v>
      </c>
      <c r="Y43" s="109" t="str">
        <f>IF(W43="","", IF(W43="NC","", IF(W43="NE","", IF(W43="NA","",IFERROR(VLOOKUP(W43,Produtos!$A$1:$C$2319,2,FALSE),"Não Cadastrado")))))</f>
        <v/>
      </c>
      <c r="Z43" s="104" t="str">
        <f>VLOOKUP(Tabela2[[#This Row],[SIEMA]],Siema2025,11,FALSE)</f>
        <v xml:space="preserve"> </v>
      </c>
      <c r="AA43" s="104" t="str">
        <f>VLOOKUP(Tabela2[[#This Row],[SIEMA]],Siema2025,12,FALSE)</f>
        <v xml:space="preserve"> </v>
      </c>
      <c r="AB43" s="104" t="str">
        <f>IF(W43="","",IF(ISNUMBER(W43)=FALSE,"Não se aplica",IFERROR(VLOOKUP(W43,Produtos!$A$1:$C$2319,3,FALSE),"Não Cadastrado")))</f>
        <v/>
      </c>
      <c r="AC43" s="106"/>
      <c r="AD43" s="108" t="str">
        <f>IF(Tabela2[[#This Row],[Origem do acidente]] = "Plataforma", "PREENCHER","NA")</f>
        <v>PREENCHER</v>
      </c>
      <c r="AE43" s="107" t="str">
        <f>IF(AC43="","", IF(AC43="NC","", IF(AC43="NE","", IF(AC43="NA","",IFERROR(VLOOKUP(AC43,Produtos!$A$1:$C$2319,2,FALSE),"Não Cadastrado")))))</f>
        <v/>
      </c>
      <c r="AF43" s="106"/>
      <c r="AG43" s="104"/>
      <c r="AH43" s="104" t="str">
        <f>IF(AC43="","",IF(ISNUMBER(AC43)=FALSE,"Não se aplica",IFERROR(VLOOKUP(AC43,Produtos!$A$1:$C$2319,3,FALSE),"Não Cadastrado")))</f>
        <v/>
      </c>
      <c r="AI43" s="106"/>
      <c r="AJ43" s="104" t="str">
        <f>VLOOKUP(Tabela2[[#This Row],[SIEMA]],Siema2025,26,FALSE)</f>
        <v>Em investigação</v>
      </c>
      <c r="AK43" s="107" t="s">
        <v>7290</v>
      </c>
      <c r="AL43" s="107"/>
      <c r="AM43" s="107"/>
      <c r="AN43" s="108" t="str">
        <f>VLOOKUP(Tabela2[[#This Row],[SIEMA]],Siema2025,51,FALSE)</f>
        <v/>
      </c>
      <c r="AO43" s="108" t="str">
        <f>VLOOKUP(Tabela2[[#This Row],[SIEMA]],Siema2025,53,FALSE)</f>
        <v/>
      </c>
      <c r="AP43" s="108" t="str">
        <f>VLOOKUP(Tabela2[[#This Row],[SIEMA]],Siema2025,55,FALSE)</f>
        <v/>
      </c>
      <c r="AQ43" s="108" t="str">
        <f>VLOOKUP(Tabela2[[#This Row],[SIEMA]],Siema2025,57,FALSE)</f>
        <v/>
      </c>
      <c r="AR43" s="108" t="str">
        <f>VLOOKUP(Tabela2[[#This Row],[SIEMA]],Siema2025,59,FALSE)</f>
        <v/>
      </c>
      <c r="AS43" s="108" t="str">
        <f>VLOOKUP(Tabela2[[#This Row],[SIEMA]],Siema2025,61,FALSE)</f>
        <v>X</v>
      </c>
      <c r="AT43" s="108" t="str">
        <f>VLOOKUP(Tabela2[[#This Row],[SIEMA]],Siema2025,63,FALSE)</f>
        <v/>
      </c>
      <c r="AU43" s="108" t="str">
        <f>VLOOKUP(Tabela2[[#This Row],[SIEMA]],Siema2025,65,FALSE)</f>
        <v/>
      </c>
      <c r="AV43" s="108" t="str">
        <f>VLOOKUP(Tabela2[[#This Row],[SIEMA]],Siema2025,67,FALSE)</f>
        <v/>
      </c>
      <c r="AW43" s="108" t="str">
        <f>VLOOKUP(Tabela2[[#This Row],[SIEMA]],Siema2025,69,FALSE)</f>
        <v/>
      </c>
      <c r="AX43" s="108" t="str">
        <f>VLOOKUP(Tabela2[[#This Row],[SIEMA]],Siema2025,71,FALSE)</f>
        <v/>
      </c>
      <c r="AY43" s="108" t="str">
        <f>VLOOKUP(Tabela2[[#This Row],[SIEMA]],Siema2025,73,FALSE)</f>
        <v/>
      </c>
      <c r="AZ43" s="108" t="str">
        <f>VLOOKUP(Tabela2[[#This Row],[SIEMA]],Siema2025,75,FALSE)</f>
        <v/>
      </c>
      <c r="BA43" s="108" t="str">
        <f>VLOOKUP(Tabela2[[#This Row],[SIEMA]],Siema2025,77,FALSE)</f>
        <v/>
      </c>
      <c r="BB43" s="108" t="str">
        <f>VLOOKUP(Tabela2[[#This Row],[SIEMA]],Siema2025,79,FALSE)</f>
        <v/>
      </c>
      <c r="BC43" s="108" t="str">
        <f>IF(Tabela2[[#This Row],[Outro(s) ]] = "X", "PREENCHER","NA")</f>
        <v>NA</v>
      </c>
      <c r="BD43" s="108" t="str">
        <f>VLOOKUP(Tabela2[[#This Row],[SIEMA]],Siema2025,82,FALSE)</f>
        <v/>
      </c>
      <c r="BE43" s="108" t="str">
        <f>VLOOKUP(Tabela2[[#This Row],[SIEMA]],Siema2025,81,FALSE)</f>
        <v/>
      </c>
      <c r="BF43" s="110" t="str">
        <f>VLOOKUP(Tabela2[[#This Row],[SIEMA]],Siema2025,28,FALSE)</f>
        <v>Perenco Petróleo e Gás do Brasil Ltda</v>
      </c>
      <c r="BG43" s="110"/>
      <c r="BH43" s="111" t="str">
        <f>VLOOKUP(Tabela2[[#This Row],[SIEMA]],Siema2025,29,FALSE)</f>
        <v>09309027000135</v>
      </c>
      <c r="BI43" s="112" t="str">
        <f>VLOOKUP(Tabela2[[#This Row],[SIEMA]],Siema2025,107,FALSE)</f>
        <v>Não</v>
      </c>
      <c r="BJ43" s="107" t="s">
        <v>7099</v>
      </c>
      <c r="BK43" s="104" t="s">
        <v>2696</v>
      </c>
      <c r="BL43" s="140">
        <v>45695</v>
      </c>
      <c r="BM43" s="108">
        <f ca="1">IF(Tabela2[[#This Row],[Data de atendimento do Ibama (considerar o primeiro documento/ação)]]="",_xlfn.DAYS(TODAY(),J43),_xlfn.DAYS(Tabela2[[#This Row],[Data de atendimento do Ibama (considerar o primeiro documento/ação)]],J43))</f>
        <v>23</v>
      </c>
      <c r="BN43" s="108" t="str">
        <f>IF(Tabela2[[#This Row],[Atendido pelo Ibama ("Não" ou "Sim")]]="Não","Preencher", IF(Tabela2[[#This Row],[Atendido pelo Ibama ("Não" ou "Sim")]]="Sim","NA",""))</f>
        <v>NA</v>
      </c>
      <c r="BO43" s="114" t="s">
        <v>7138</v>
      </c>
      <c r="BP43" s="108" t="str">
        <f>IF(Tabela2[[#This Row],[Forma de atendimento (primeiro documento/ação)]]= "Outros (especificar)", "PREENCHER","NA")</f>
        <v>NA</v>
      </c>
      <c r="BQ43" s="106" t="s">
        <v>123</v>
      </c>
      <c r="BR43" s="108" t="str">
        <f>IF(Tabela2[[#This Row],[Equipe do Ibama foi a campo? Houve sobrevoo do Poseidon?]] = "Sim", "PREENCHER","NA")</f>
        <v>NA</v>
      </c>
      <c r="BS43" s="108" t="str">
        <f>IF(Tabela2[[#This Row],[Se sim, foi emitida Ordem de Emergência? (informações vinculada à coluna CK)]] = "Sim", "PREENCHER","NA")</f>
        <v>NA</v>
      </c>
      <c r="BT43" s="108" t="str">
        <f>IF(Tabela2[[#This Row],[Foi elaborado Relatório de Vistoria pelo Ibama? (informações vinculada à coluna CK)]] = "Sim", "PREENCHER","NA")</f>
        <v>NA</v>
      </c>
      <c r="BU43" s="108" t="s">
        <v>123</v>
      </c>
      <c r="BV43" s="108" t="s">
        <v>123</v>
      </c>
      <c r="BW43" s="108" t="s">
        <v>123</v>
      </c>
      <c r="BX43" s="106"/>
      <c r="BY43" s="106"/>
      <c r="BZ43" s="104" t="str">
        <f>IF(Tabela2[[#This Row],[Data do documento de encerramento]]="NA","NA",IF(Tabela2[[#This Row],[Data do documento de encerramento]]="","Pendente de conclusão/ encerramento",_xlfn.DAYS(Tabela2[[#This Row],[Data do documento de encerramento]],J43)))</f>
        <v>Pendente de conclusão/ encerramento</v>
      </c>
      <c r="CA43" s="109"/>
      <c r="CB43" s="109"/>
      <c r="CC43" s="109" t="s">
        <v>7197</v>
      </c>
      <c r="CD43" s="109" t="s">
        <v>123</v>
      </c>
      <c r="CE43" s="109" t="s">
        <v>123</v>
      </c>
      <c r="CF43" s="109" t="s">
        <v>7167</v>
      </c>
    </row>
    <row r="44" spans="1:84" s="22" customFormat="1" ht="60.75" hidden="1">
      <c r="A44" s="187">
        <v>202512050456</v>
      </c>
      <c r="B44" s="170" t="s">
        <v>7327</v>
      </c>
      <c r="C44" s="108" t="str">
        <f>VLOOKUP(Tabela2[[#This Row],[SIEMA]],Siema2025,4,FALSE)</f>
        <v xml:space="preserve"> MG</v>
      </c>
      <c r="D44" s="106" t="str">
        <f>VLOOKUP(Tabela2[[#This Row],[SIEMA]],Siema2025,3,FALSE)</f>
        <v xml:space="preserve">Buritis </v>
      </c>
      <c r="E44" s="106" t="s">
        <v>7328</v>
      </c>
      <c r="F44" s="106" t="s">
        <v>7329</v>
      </c>
      <c r="G44" s="106" t="s">
        <v>7330</v>
      </c>
      <c r="H44" s="106" t="s">
        <v>7331</v>
      </c>
      <c r="I44" s="104" t="s">
        <v>7114</v>
      </c>
      <c r="J44" s="105">
        <f>VLOOKUP(Tabela2[[#This Row],[SIEMA]],Siema2025,2,FALSE)</f>
        <v>45672</v>
      </c>
      <c r="K44" s="105" t="str">
        <f>VLOOKUP(Tabela2[[#This Row],[SIEMA]],Siema2025,16,FALSE)</f>
        <v>Quarta</v>
      </c>
      <c r="L44" s="106" t="str">
        <f>IF(Tabela2[[#This Row],[Data]]="","Sem Informação",VLOOKUP(MONTH(Tabela2[[#This Row],[Data]]),'[1]Validação de dados'!$I$1:$J$13,2,0))</f>
        <v>Janeiro</v>
      </c>
      <c r="M44" s="104">
        <f>YEAR(Tabela2[[#This Row],[Data]])</f>
        <v>2025</v>
      </c>
      <c r="N44" s="105" t="str">
        <f>VLOOKUP(Tabela2[[#This Row],[SIEMA]],Siema2025,17,FALSE)</f>
        <v>Vespertino</v>
      </c>
      <c r="O44" s="105" t="str">
        <f>VLOOKUP(Tabela2[[#This Row],[SIEMA]],Siema2025,5,FALSE)</f>
        <v>Rodovia</v>
      </c>
      <c r="P44" s="104" t="str">
        <f>VLOOKUP(Tabela2[[#This Row],[SIEMA]],Siema2025,21,FALSE)</f>
        <v>Transporte Rodoviário</v>
      </c>
      <c r="Q44" s="104">
        <v>1789</v>
      </c>
      <c r="R44" s="104" t="str">
        <f>VLOOKUP(Tabela2[[#This Row],[SIEMA]],Siema2025,10,FALSE)</f>
        <v/>
      </c>
      <c r="S44" s="107" t="str">
        <f>IF(Q44="","", IF(Q44="NC","", IF(Q44="NE","", IF(Q44="NA","",IFERROR(VLOOKUP(Q44,Produtos!$A$1:$C$2319,2,FALSE),"Não Cadastrado")))))</f>
        <v>ÁCIDO CLORÍDRICO</v>
      </c>
      <c r="T44" s="104" t="s">
        <v>6834</v>
      </c>
      <c r="U44" s="104" t="s">
        <v>7062</v>
      </c>
      <c r="V44" s="104">
        <f>IF(Q44="","",IF(ISNUMBER(Q44)=FALSE,"Não se aplica",IFERROR(VLOOKUP(Q44,Produtos!$A$1:$C$2319,3,FALSE),"Não Cadastrado")))</f>
        <v>8</v>
      </c>
      <c r="W44" s="104">
        <v>1202</v>
      </c>
      <c r="X44" s="113" t="str">
        <f>IF(Tabela2[[#This Row],[Origem do acidente]] = "Plataforma", "PREENCHER","NA")</f>
        <v>NA</v>
      </c>
      <c r="Y44" s="109" t="str">
        <f>IF(W44="","", IF(W44="NC","", IF(W44="NE","", IF(W44="NA","",IFERROR(VLOOKUP(W44,Produtos!$A$1:$C$2319,2,FALSE),"Não Cadastrado")))))</f>
        <v>GASÓLEO ou ÓLEO DIESEL ou ÓLEO PARA AQUECIMENTO, LEVE</v>
      </c>
      <c r="Z44" s="104" t="s">
        <v>6834</v>
      </c>
      <c r="AA44" s="104" t="s">
        <v>7062</v>
      </c>
      <c r="AB44" s="104">
        <f>IF(W44="","",IF(ISNUMBER(W44)=FALSE,"Não se aplica",IFERROR(VLOOKUP(W44,Produtos!$A$1:$C$2319,3,FALSE),"Não Cadastrado")))</f>
        <v>3</v>
      </c>
      <c r="AC44" s="104"/>
      <c r="AD44" s="108" t="str">
        <f>IF(Tabela2[[#This Row],[Origem do acidente]] = "Plataforma", "PREENCHER","NA")</f>
        <v>NA</v>
      </c>
      <c r="AE44" s="107" t="str">
        <f>IF(AC44="","", IF(AC44="NC","", IF(AC44="NE","", IF(AC44="NA","",IFERROR(VLOOKUP(AC44,Produtos!$A$1:$C$2319,2,FALSE),"Não Cadastrado")))))</f>
        <v/>
      </c>
      <c r="AF44" s="104"/>
      <c r="AG44" s="104"/>
      <c r="AH44" s="104" t="str">
        <f>IF(AC44="","",IF(ISNUMBER(AC44)=FALSE,"Não se aplica",IFERROR(VLOOKUP(AC44,Produtos!$A$1:$C$2319,3,FALSE),"Não Cadastrado")))</f>
        <v/>
      </c>
      <c r="AI44" s="104"/>
      <c r="AJ44" s="104" t="s">
        <v>7332</v>
      </c>
      <c r="AK44" s="107" t="s">
        <v>7182</v>
      </c>
      <c r="AL44" s="107"/>
      <c r="AM44" s="107"/>
      <c r="AN44" s="108" t="str">
        <f>VLOOKUP(Tabela2[[#This Row],[SIEMA]],Siema2025,51,FALSE)</f>
        <v/>
      </c>
      <c r="AO44" s="108" t="str">
        <f>VLOOKUP(Tabela2[[#This Row],[SIEMA]],Siema2025,53,FALSE)</f>
        <v/>
      </c>
      <c r="AP44" s="108" t="str">
        <f>VLOOKUP(Tabela2[[#This Row],[SIEMA]],Siema2025,55,FALSE)</f>
        <v/>
      </c>
      <c r="AQ44" s="108" t="str">
        <f>VLOOKUP(Tabela2[[#This Row],[SIEMA]],Siema2025,57,FALSE)</f>
        <v/>
      </c>
      <c r="AR44" s="108" t="str">
        <f>VLOOKUP(Tabela2[[#This Row],[SIEMA]],Siema2025,59,FALSE)</f>
        <v/>
      </c>
      <c r="AS44" s="108" t="str">
        <f>VLOOKUP(Tabela2[[#This Row],[SIEMA]],Siema2025,61,FALSE)</f>
        <v/>
      </c>
      <c r="AT44" s="108" t="str">
        <f>VLOOKUP(Tabela2[[#This Row],[SIEMA]],Siema2025,63,FALSE)</f>
        <v/>
      </c>
      <c r="AU44" s="108" t="str">
        <f>VLOOKUP(Tabela2[[#This Row],[SIEMA]],Siema2025,65,FALSE)</f>
        <v>X</v>
      </c>
      <c r="AV44" s="108" t="str">
        <f>VLOOKUP(Tabela2[[#This Row],[SIEMA]],Siema2025,67,FALSE)</f>
        <v/>
      </c>
      <c r="AW44" s="108" t="str">
        <f>VLOOKUP(Tabela2[[#This Row],[SIEMA]],Siema2025,69,FALSE)</f>
        <v/>
      </c>
      <c r="AX44" s="108" t="str">
        <f>VLOOKUP(Tabela2[[#This Row],[SIEMA]],Siema2025,71,FALSE)</f>
        <v>X</v>
      </c>
      <c r="AY44" s="108" t="str">
        <f>VLOOKUP(Tabela2[[#This Row],[SIEMA]],Siema2025,73,FALSE)</f>
        <v/>
      </c>
      <c r="AZ44" s="108" t="str">
        <f>VLOOKUP(Tabela2[[#This Row],[SIEMA]],Siema2025,75,FALSE)</f>
        <v/>
      </c>
      <c r="BA44" s="108" t="str">
        <f>VLOOKUP(Tabela2[[#This Row],[SIEMA]],Siema2025,77,FALSE)</f>
        <v/>
      </c>
      <c r="BB44" s="108" t="str">
        <f>VLOOKUP(Tabela2[[#This Row],[SIEMA]],Siema2025,79,FALSE)</f>
        <v/>
      </c>
      <c r="BC44" s="108" t="str">
        <f>IF(Tabela2[[#This Row],[Outro(s) ]] = "X", "PREENCHER","NA")</f>
        <v>NA</v>
      </c>
      <c r="BD44" s="108" t="str">
        <f>VLOOKUP(Tabela2[[#This Row],[SIEMA]],Siema2025,82,FALSE)</f>
        <v/>
      </c>
      <c r="BE44" s="108" t="str">
        <f>VLOOKUP(Tabela2[[#This Row],[SIEMA]],Siema2025,81,FALSE)</f>
        <v/>
      </c>
      <c r="BF44" s="110" t="str">
        <f>VLOOKUP(Tabela2[[#This Row],[SIEMA]],Siema2025,28,FALSE)</f>
        <v/>
      </c>
      <c r="BG44" s="110"/>
      <c r="BH44" s="111" t="str">
        <f>VLOOKUP(Tabela2[[#This Row],[SIEMA]],Siema2025,29,FALSE)</f>
        <v/>
      </c>
      <c r="BI44" s="112" t="str">
        <f>VLOOKUP(Tabela2[[#This Row],[SIEMA]],Siema2025,107,FALSE)</f>
        <v>Não</v>
      </c>
      <c r="BJ44" s="107" t="s">
        <v>7113</v>
      </c>
      <c r="BK44" s="104" t="s">
        <v>2696</v>
      </c>
      <c r="BL44" s="140">
        <v>45684</v>
      </c>
      <c r="BM44" s="108">
        <f ca="1">IF(Tabela2[[#This Row],[Data de atendimento do Ibama (considerar o primeiro documento/ação)]]="",_xlfn.DAYS(TODAY(),J44),_xlfn.DAYS(Tabela2[[#This Row],[Data de atendimento do Ibama (considerar o primeiro documento/ação)]],J44))</f>
        <v>12</v>
      </c>
      <c r="BN44" s="108" t="str">
        <f>IF(Tabela2[[#This Row],[Atendido pelo Ibama ("Não" ou "Sim")]]="Não","Preencher", IF(Tabela2[[#This Row],[Atendido pelo Ibama ("Não" ou "Sim")]]="Sim","NA",""))</f>
        <v>NA</v>
      </c>
      <c r="BO44" s="114" t="s">
        <v>7184</v>
      </c>
      <c r="BP44" s="108" t="str">
        <f>IF(Tabela2[[#This Row],[Forma de atendimento (primeiro documento/ação)]]= "Outros (especificar)", "PREENCHER","NA")</f>
        <v>NA</v>
      </c>
      <c r="BQ44" s="106" t="s">
        <v>123</v>
      </c>
      <c r="BR44" s="108" t="s">
        <v>123</v>
      </c>
      <c r="BS44" s="108" t="str">
        <f>IF(Tabela2[[#This Row],[Se sim, foi emitida Ordem de Emergência? (informações vinculada à coluna CK)]] = "Sim", "PREENCHER","NA")</f>
        <v>NA</v>
      </c>
      <c r="BT44" s="108" t="s">
        <v>7230</v>
      </c>
      <c r="BU44" s="108" t="str">
        <f ca="1">IF(Tabela2[[#This Row],[Houve avaliação das informações pós-acidente solicitadas/enviadas?]] = "Sim", "PREENCHER","NA")</f>
        <v>NA</v>
      </c>
      <c r="BV44" s="108" t="str">
        <f ca="1">IF(Tabela2[[#This Row],[Houve avaliação das informações pós-acidente solicitadas/enviadas?]] = "Sim", "PREENCHER","NA")</f>
        <v>NA</v>
      </c>
      <c r="BW44" s="108" t="str">
        <f ca="1">IF(Tabela2[[#This Row],[O Ibama aguarda resposta da empresa/OEMA, etc?]] = "Sim", "PREENCHER","NA")</f>
        <v>NA</v>
      </c>
      <c r="BX44" s="106"/>
      <c r="BY44" s="140"/>
      <c r="BZ44" s="104" t="str">
        <f>IF(Tabela2[[#This Row],[Data do documento de encerramento]]="NA","NA",IF(Tabela2[[#This Row],[Data do documento de encerramento]]="","Pendente de conclusão/ encerramento",_xlfn.DAYS(Tabela2[[#This Row],[Data do documento de encerramento]],J44)))</f>
        <v>Pendente de conclusão/ encerramento</v>
      </c>
      <c r="CA44" s="107" t="s">
        <v>7333</v>
      </c>
      <c r="CB44" s="107"/>
      <c r="CC44" s="107"/>
      <c r="CD44" s="107"/>
      <c r="CE44" s="107"/>
      <c r="CF44" s="107"/>
    </row>
    <row r="45" spans="1:84" ht="45.75" hidden="1">
      <c r="A45" s="169">
        <v>202511754053</v>
      </c>
      <c r="B45" s="171" t="s">
        <v>7334</v>
      </c>
      <c r="C45" s="108" t="str">
        <f>VLOOKUP(Tabela2[[#This Row],[SIEMA]],Siema2025,4,FALSE)</f>
        <v xml:space="preserve"> RJ</v>
      </c>
      <c r="D45" s="106" t="str">
        <f>VLOOKUP(Tabela2[[#This Row],[SIEMA]],Siema2025,3,FALSE)</f>
        <v xml:space="preserve">Niterói </v>
      </c>
      <c r="E45" s="106" t="s">
        <v>638</v>
      </c>
      <c r="F45" s="106" t="s">
        <v>7335</v>
      </c>
      <c r="G45" s="106" t="s">
        <v>7336</v>
      </c>
      <c r="H45" t="s">
        <v>7337</v>
      </c>
      <c r="I45" s="104" t="s">
        <v>7114</v>
      </c>
      <c r="J45" s="105">
        <f>VLOOKUP(Tabela2[[#This Row],[SIEMA]],Siema2025,2,FALSE)</f>
        <v>45673</v>
      </c>
      <c r="K45" s="105" t="str">
        <f>VLOOKUP(Tabela2[[#This Row],[SIEMA]],Siema2025,16,FALSE)</f>
        <v>Quinta</v>
      </c>
      <c r="L45" s="106" t="str">
        <f>IF(Tabela2[[#This Row],[Data]]="","Sem Informação",VLOOKUP(MONTH(Tabela2[[#This Row],[Data]]),'[1]Validação de dados'!$I$1:$J$13,2,0))</f>
        <v>Janeiro</v>
      </c>
      <c r="M45" s="104">
        <f>YEAR(Tabela2[[#This Row],[Data]])</f>
        <v>2025</v>
      </c>
      <c r="N45" s="105" t="str">
        <f>VLOOKUP(Tabela2[[#This Row],[SIEMA]],Siema2025,17,FALSE)</f>
        <v>Matutino</v>
      </c>
      <c r="O45" s="105" t="s">
        <v>320</v>
      </c>
      <c r="P45" s="104" t="s">
        <v>7338</v>
      </c>
      <c r="Q45" s="104" t="s">
        <v>7094</v>
      </c>
      <c r="R45" t="s">
        <v>7339</v>
      </c>
      <c r="S45" s="104" t="s">
        <v>541</v>
      </c>
      <c r="T45" s="104">
        <v>2.0000000000000001E-4</v>
      </c>
      <c r="U45" s="104" t="s">
        <v>7111</v>
      </c>
      <c r="V45" s="104" t="str">
        <f>IF(Q45="","",IF(ISNUMBER(Q45)=FALSE,"Não se aplica",IFERROR(VLOOKUP(Q45,Produtos!$A$1:$C$2319,3,FALSE),"Não Cadastrado")))</f>
        <v>Não se aplica</v>
      </c>
      <c r="W45" s="104" t="str">
        <f>VLOOKUP(Tabela2[[#This Row],[SIEMA]],Siema2025,10,FALSE)</f>
        <v/>
      </c>
      <c r="X45" s="113"/>
      <c r="Y45" s="109" t="str">
        <f>IF(W45="","", IF(W45="NC","", IF(W45="NE","", IF(W45="NA","",IFERROR(VLOOKUP(W45,Produtos!$A$1:$C$2319,2,FALSE),"Não Cadastrado")))))</f>
        <v/>
      </c>
      <c r="Z45" s="104" t="str">
        <f>VLOOKUP(Tabela2[[#This Row],[SIEMA]],Siema2025,11,FALSE)</f>
        <v xml:space="preserve"> </v>
      </c>
      <c r="AA45" s="104" t="str">
        <f>VLOOKUP(Tabela2[[#This Row],[SIEMA]],Siema2025,12,FALSE)</f>
        <v xml:space="preserve"> </v>
      </c>
      <c r="AB45" s="104" t="str">
        <f>IF(W45="","",IF(ISNUMBER(W45)=FALSE,"Não se aplica",IFERROR(VLOOKUP(W45,Produtos!$A$1:$C$2319,3,FALSE),"Não Cadastrado")))</f>
        <v/>
      </c>
      <c r="AC45" s="104"/>
      <c r="AD45" s="108" t="str">
        <f>IF(Tabela2[[#This Row],[Origem do acidente]] = "Plataforma", "PREENCHER","NA")</f>
        <v>NA</v>
      </c>
      <c r="AE45" s="107" t="str">
        <f>IF(AC45="","", IF(AC45="NC","", IF(AC45="NE","", IF(AC45="NA","",IFERROR(VLOOKUP(AC45,Produtos!$A$1:$C$2319,2,FALSE),"Não Cadastrado")))))</f>
        <v/>
      </c>
      <c r="AF45" s="104"/>
      <c r="AG45" s="104"/>
      <c r="AH45" s="104" t="str">
        <f>IF(AC45="","",IF(ISNUMBER(AC45)=FALSE,"Não se aplica",IFERROR(VLOOKUP(AC45,Produtos!$A$1:$C$2319,3,FALSE),"Não Cadastrado")))</f>
        <v/>
      </c>
      <c r="AI45" s="113"/>
      <c r="AJ45" s="104" t="str">
        <f>VLOOKUP(Tabela2[[#This Row],[SIEMA]],Siema2025,26,FALSE)</f>
        <v>Falta de bandejamento sob o equipamento para realização de manutenção das conexões com risco de pingamento de resíduo de óleo hidráulico.</v>
      </c>
      <c r="AK45" s="107" t="s">
        <v>7098</v>
      </c>
      <c r="AL45" s="107"/>
      <c r="AM45" s="107"/>
      <c r="AN45" s="108" t="str">
        <f>VLOOKUP(Tabela2[[#This Row],[SIEMA]],Siema2025,51,FALSE)</f>
        <v/>
      </c>
      <c r="AO45" s="108" t="str">
        <f>VLOOKUP(Tabela2[[#This Row],[SIEMA]],Siema2025,53,FALSE)</f>
        <v/>
      </c>
      <c r="AP45" s="108" t="str">
        <f>VLOOKUP(Tabela2[[#This Row],[SIEMA]],Siema2025,55,FALSE)</f>
        <v/>
      </c>
      <c r="AQ45" s="108" t="str">
        <f>VLOOKUP(Tabela2[[#This Row],[SIEMA]],Siema2025,57,FALSE)</f>
        <v/>
      </c>
      <c r="AR45" s="108" t="str">
        <f>VLOOKUP(Tabela2[[#This Row],[SIEMA]],Siema2025,59,FALSE)</f>
        <v/>
      </c>
      <c r="AS45" s="108" t="str">
        <f>VLOOKUP(Tabela2[[#This Row],[SIEMA]],Siema2025,61,FALSE)</f>
        <v>X</v>
      </c>
      <c r="AT45" s="108" t="str">
        <f>VLOOKUP(Tabela2[[#This Row],[SIEMA]],Siema2025,63,FALSE)</f>
        <v/>
      </c>
      <c r="AU45" s="108" t="str">
        <f>VLOOKUP(Tabela2[[#This Row],[SIEMA]],Siema2025,65,FALSE)</f>
        <v/>
      </c>
      <c r="AV45" s="108" t="str">
        <f>VLOOKUP(Tabela2[[#This Row],[SIEMA]],Siema2025,67,FALSE)</f>
        <v/>
      </c>
      <c r="AW45" s="108" t="str">
        <f>VLOOKUP(Tabela2[[#This Row],[SIEMA]],Siema2025,69,FALSE)</f>
        <v/>
      </c>
      <c r="AX45" s="108" t="str">
        <f>VLOOKUP(Tabela2[[#This Row],[SIEMA]],Siema2025,71,FALSE)</f>
        <v/>
      </c>
      <c r="AY45" s="108" t="str">
        <f>VLOOKUP(Tabela2[[#This Row],[SIEMA]],Siema2025,73,FALSE)</f>
        <v/>
      </c>
      <c r="AZ45" s="108" t="str">
        <f>VLOOKUP(Tabela2[[#This Row],[SIEMA]],Siema2025,75,FALSE)</f>
        <v/>
      </c>
      <c r="BA45" s="108" t="str">
        <f>VLOOKUP(Tabela2[[#This Row],[SIEMA]],Siema2025,77,FALSE)</f>
        <v/>
      </c>
      <c r="BB45" s="108" t="str">
        <f>VLOOKUP(Tabela2[[#This Row],[SIEMA]],Siema2025,79,FALSE)</f>
        <v/>
      </c>
      <c r="BC45" s="108" t="str">
        <f>IF(Tabela2[[#This Row],[Outro(s) ]] = "X", "PREENCHER","NA")</f>
        <v>NA</v>
      </c>
      <c r="BD45" s="108" t="str">
        <f>VLOOKUP(Tabela2[[#This Row],[SIEMA]],Siema2025,82,FALSE)</f>
        <v/>
      </c>
      <c r="BE45" s="108" t="str">
        <f>VLOOKUP(Tabela2[[#This Row],[SIEMA]],Siema2025,81,FALSE)</f>
        <v/>
      </c>
      <c r="BF45" s="110" t="str">
        <f>VLOOKUP(Tabela2[[#This Row],[SIEMA]],Siema2025,28,FALSE)</f>
        <v>Benthic do Brasil Ltda</v>
      </c>
      <c r="BG45" s="203"/>
      <c r="BH45" s="111" t="str">
        <f>VLOOKUP(Tabela2[[#This Row],[SIEMA]],Siema2025,29,FALSE)</f>
        <v>11401801000185</v>
      </c>
      <c r="BI45" s="112" t="s">
        <v>2696</v>
      </c>
      <c r="BJ45" s="107" t="s">
        <v>7113</v>
      </c>
      <c r="BK45" s="104" t="s">
        <v>2696</v>
      </c>
      <c r="BL45" s="140">
        <v>45754</v>
      </c>
      <c r="BM45" s="108">
        <f ca="1">IF(Tabela2[[#This Row],[Data de atendimento do Ibama (considerar o primeiro documento/ação)]]="",_xlfn.DAYS(TODAY(),J45),_xlfn.DAYS(Tabela2[[#This Row],[Data de atendimento do Ibama (considerar o primeiro documento/ação)]],J45))</f>
        <v>81</v>
      </c>
      <c r="BN45" s="108" t="str">
        <f>IF(Tabela2[[#This Row],[Atendido pelo Ibama ("Não" ou "Sim")]]="Não","Preencher", IF(Tabela2[[#This Row],[Atendido pelo Ibama ("Não" ou "Sim")]]="Sim","NA",""))</f>
        <v>NA</v>
      </c>
      <c r="BO45" s="114" t="s">
        <v>7138</v>
      </c>
      <c r="BP45" s="108" t="str">
        <f>IF(Tabela2[[#This Row],[Forma de atendimento (primeiro documento/ação)]]= "Outros (especificar)", "PREENCHER","NA")</f>
        <v>NA</v>
      </c>
      <c r="BQ45" s="106" t="s">
        <v>123</v>
      </c>
      <c r="BR45" s="108" t="str">
        <f>IF(Tabela2[[#This Row],[Equipe do Ibama foi a campo? Houve sobrevoo do Poseidon?]] = "Sim", "PREENCHER","NA")</f>
        <v>NA</v>
      </c>
      <c r="BS45" s="108" t="s">
        <v>7114</v>
      </c>
      <c r="BT45" s="108" t="s">
        <v>637</v>
      </c>
      <c r="BU45" s="108" t="str">
        <f>IF(Tabela2[[#This Row],[Houve envio de Informações Pós-acidente (preencher "não se aplica" quando de competência estadual/municipal)]] = "Sim", "PREENCHER","NA")</f>
        <v>NA</v>
      </c>
      <c r="BV45" s="108" t="s">
        <v>123</v>
      </c>
      <c r="BW45" s="108" t="s">
        <v>2696</v>
      </c>
      <c r="BX45" s="106" t="s">
        <v>7116</v>
      </c>
      <c r="BY45" s="140">
        <v>46010</v>
      </c>
      <c r="BZ45" s="104">
        <f>IF(Tabela2[[#This Row],[Data do documento de encerramento]]="NA","NA",IF(Tabela2[[#This Row],[Data do documento de encerramento]]="","Pendente de conclusão/ encerramento",_xlfn.DAYS(Tabela2[[#This Row],[Data do documento de encerramento]],J45)))</f>
        <v>337</v>
      </c>
      <c r="CA45" s="107" t="s">
        <v>7340</v>
      </c>
      <c r="CB45" s="107"/>
      <c r="CC45" s="115"/>
      <c r="CD45" s="107"/>
      <c r="CE45" s="107"/>
      <c r="CF45" s="107"/>
    </row>
    <row r="46" spans="1:84" ht="30.75" hidden="1">
      <c r="A46" s="187">
        <v>202511672031</v>
      </c>
      <c r="B46" s="170" t="s">
        <v>7341</v>
      </c>
      <c r="C46" s="108" t="str">
        <f>VLOOKUP(Tabela2[[#This Row],[SIEMA]],Siema2025,4,FALSE)</f>
        <v xml:space="preserve"> MS</v>
      </c>
      <c r="D46" s="106" t="str">
        <f>VLOOKUP(Tabela2[[#This Row],[SIEMA]],Siema2025,3,FALSE)</f>
        <v xml:space="preserve">Eldorado </v>
      </c>
      <c r="E46" s="106" t="s">
        <v>7342</v>
      </c>
      <c r="F46" s="106" t="s">
        <v>7343</v>
      </c>
      <c r="G46" s="106" t="s">
        <v>7344</v>
      </c>
      <c r="H46" s="106" t="s">
        <v>7345</v>
      </c>
      <c r="I46" s="104" t="s">
        <v>7114</v>
      </c>
      <c r="J46" s="105">
        <f>VLOOKUP(Tabela2[[#This Row],[SIEMA]],Siema2025,2,FALSE)</f>
        <v>45673</v>
      </c>
      <c r="K46" s="105" t="str">
        <f>VLOOKUP(Tabela2[[#This Row],[SIEMA]],Siema2025,16,FALSE)</f>
        <v>Quinta</v>
      </c>
      <c r="L46" s="106" t="str">
        <f>IF(Tabela2[[#This Row],[Data]]="","Sem Informação",VLOOKUP(MONTH(Tabela2[[#This Row],[Data]]),'[1]Validação de dados'!$I$1:$J$13,2,0))</f>
        <v>Janeiro</v>
      </c>
      <c r="M46" s="106">
        <f>YEAR(Tabela2[[#This Row],[Data]])</f>
        <v>2025</v>
      </c>
      <c r="N46" s="105" t="str">
        <f>VLOOKUP(Tabela2[[#This Row],[SIEMA]],Siema2025,17,FALSE)</f>
        <v>Vespertino</v>
      </c>
      <c r="O46" s="105" t="str">
        <f>VLOOKUP(Tabela2[[#This Row],[SIEMA]],Siema2025,5,FALSE)</f>
        <v>Rodovia</v>
      </c>
      <c r="P46" s="104"/>
      <c r="Q46" s="104">
        <v>1202</v>
      </c>
      <c r="R46" s="104" t="str">
        <f>VLOOKUP(Tabela2[[#This Row],[SIEMA]],Siema2025,10,FALSE)</f>
        <v/>
      </c>
      <c r="S46" s="107" t="str">
        <f>IF(Q46="","", IF(Q46="NC","", IF(Q46="NE","", IF(Q46="NA","",IFERROR(VLOOKUP(Q46,Produtos!$A$1:$C$2319,2,FALSE),"Não Cadastrado")))))</f>
        <v>GASÓLEO ou ÓLEO DIESEL ou ÓLEO PARA AQUECIMENTO, LEVE</v>
      </c>
      <c r="T46" s="104">
        <v>150</v>
      </c>
      <c r="U46" s="104" t="s">
        <v>648</v>
      </c>
      <c r="V46" s="104">
        <f>IF(Q46="","",IF(ISNUMBER(Q46)=FALSE,"Não se aplica",IFERROR(VLOOKUP(Q46,Produtos!$A$1:$C$2319,3,FALSE),"Não Cadastrado")))</f>
        <v>3</v>
      </c>
      <c r="W46" s="104" t="str">
        <f>VLOOKUP(Tabela2[[#This Row],[SIEMA]],Siema2025,10,FALSE)</f>
        <v/>
      </c>
      <c r="X46" s="108" t="str">
        <f>IF(Tabela2[[#This Row],[Origem do acidente]] = "Plataforma", "PREENCHER","NA")</f>
        <v>NA</v>
      </c>
      <c r="Y46" s="109" t="str">
        <f>IF(W46="","", IF(W46="NC","", IF(W46="NE","", IF(W46="NA","",IFERROR(VLOOKUP(W46,Produtos!$A$1:$C$2319,2,FALSE),"Não Cadastrado")))))</f>
        <v/>
      </c>
      <c r="Z46" s="104" t="str">
        <f>VLOOKUP(Tabela2[[#This Row],[SIEMA]],Siema2025,11,FALSE)</f>
        <v xml:space="preserve"> </v>
      </c>
      <c r="AA46" s="104" t="str">
        <f>VLOOKUP(Tabela2[[#This Row],[SIEMA]],Siema2025,12,FALSE)</f>
        <v xml:space="preserve"> </v>
      </c>
      <c r="AB46" s="104" t="str">
        <f>IF(W46="","",IF(ISNUMBER(W46)=FALSE,"Não se aplica",IFERROR(VLOOKUP(W46,Produtos!$A$1:$C$2319,3,FALSE),"Não Cadastrado")))</f>
        <v/>
      </c>
      <c r="AC46" s="104"/>
      <c r="AD46" s="108" t="str">
        <f>IF(Tabela2[[#This Row],[Origem do acidente]] = "Plataforma", "PREENCHER","NA")</f>
        <v>NA</v>
      </c>
      <c r="AE46" s="107" t="str">
        <f>IF(AC46="","", IF(AC46="NC","", IF(AC46="NE","", IF(AC46="NA","",IFERROR(VLOOKUP(AC46,Produtos!$A$1:$C$2319,2,FALSE),"Não Cadastrado")))))</f>
        <v/>
      </c>
      <c r="AF46" s="104"/>
      <c r="AG46" s="104"/>
      <c r="AH46" s="104" t="str">
        <f>IF(AC46="","",IF(ISNUMBER(AC46)=FALSE,"Não se aplica",IFERROR(VLOOKUP(AC46,Produtos!$A$1:$C$2319,3,FALSE),"Não Cadastrado")))</f>
        <v/>
      </c>
      <c r="AI46" s="104"/>
      <c r="AJ46" s="104" t="s">
        <v>7346</v>
      </c>
      <c r="AK46" s="107" t="s">
        <v>7347</v>
      </c>
      <c r="AL46" s="107"/>
      <c r="AM46" s="107"/>
      <c r="AN46" s="108" t="str">
        <f>VLOOKUP(Tabela2[[#This Row],[SIEMA]],Siema2025,51,FALSE)</f>
        <v>X</v>
      </c>
      <c r="AO46" s="108" t="str">
        <f>VLOOKUP(Tabela2[[#This Row],[SIEMA]],Siema2025,53,FALSE)</f>
        <v/>
      </c>
      <c r="AP46" s="108" t="str">
        <f>VLOOKUP(Tabela2[[#This Row],[SIEMA]],Siema2025,55,FALSE)</f>
        <v/>
      </c>
      <c r="AQ46" s="108" t="str">
        <f>VLOOKUP(Tabela2[[#This Row],[SIEMA]],Siema2025,57,FALSE)</f>
        <v>X</v>
      </c>
      <c r="AR46" s="108" t="str">
        <f>VLOOKUP(Tabela2[[#This Row],[SIEMA]],Siema2025,59,FALSE)</f>
        <v/>
      </c>
      <c r="AS46" s="108" t="str">
        <f>VLOOKUP(Tabela2[[#This Row],[SIEMA]],Siema2025,61,FALSE)</f>
        <v/>
      </c>
      <c r="AT46" s="108" t="str">
        <f>VLOOKUP(Tabela2[[#This Row],[SIEMA]],Siema2025,63,FALSE)</f>
        <v/>
      </c>
      <c r="AU46" s="108"/>
      <c r="AV46" s="108" t="str">
        <f>VLOOKUP(Tabela2[[#This Row],[SIEMA]],Siema2025,67,FALSE)</f>
        <v/>
      </c>
      <c r="AW46" s="108" t="str">
        <f>VLOOKUP(Tabela2[[#This Row],[SIEMA]],Siema2025,69,FALSE)</f>
        <v/>
      </c>
      <c r="AX46" s="108" t="str">
        <f>VLOOKUP(Tabela2[[#This Row],[SIEMA]],Siema2025,71,FALSE)</f>
        <v/>
      </c>
      <c r="AY46" s="108" t="str">
        <f>VLOOKUP(Tabela2[[#This Row],[SIEMA]],Siema2025,73,FALSE)</f>
        <v/>
      </c>
      <c r="AZ46" s="108" t="str">
        <f>VLOOKUP(Tabela2[[#This Row],[SIEMA]],Siema2025,75,FALSE)</f>
        <v/>
      </c>
      <c r="BA46" s="108" t="str">
        <f>VLOOKUP(Tabela2[[#This Row],[SIEMA]],Siema2025,77,FALSE)</f>
        <v/>
      </c>
      <c r="BB46" s="108" t="str">
        <f>VLOOKUP(Tabela2[[#This Row],[SIEMA]],Siema2025,79,FALSE)</f>
        <v/>
      </c>
      <c r="BC46" s="108" t="str">
        <f>IF(Tabela2[[#This Row],[Outro(s) ]] = "X", "PREENCHER","NA")</f>
        <v>NA</v>
      </c>
      <c r="BD46" s="108" t="str">
        <f>VLOOKUP(Tabela2[[#This Row],[SIEMA]],Siema2025,82,FALSE)</f>
        <v/>
      </c>
      <c r="BE46" s="108" t="str">
        <f>VLOOKUP(Tabela2[[#This Row],[SIEMA]],Siema2025,81,FALSE)</f>
        <v/>
      </c>
      <c r="BF46" s="110" t="str">
        <f>VLOOKUP(Tabela2[[#This Row],[SIEMA]],Siema2025,28,FALSE)</f>
        <v>Carla Emília Balan (proprietária do veículo)</v>
      </c>
      <c r="BG46" s="110"/>
      <c r="BH46" s="111" t="str">
        <f>VLOOKUP(Tabela2[[#This Row],[SIEMA]],Siema2025,29,FALSE)</f>
        <v>05442042986</v>
      </c>
      <c r="BI46" s="112" t="s">
        <v>2696</v>
      </c>
      <c r="BJ46" s="107" t="s">
        <v>7099</v>
      </c>
      <c r="BK46" s="104" t="s">
        <v>2696</v>
      </c>
      <c r="BL46" s="140">
        <v>45674</v>
      </c>
      <c r="BM46" s="108">
        <f ca="1">IF(Tabela2[[#This Row],[Data de atendimento do Ibama (considerar o primeiro documento/ação)]]="",_xlfn.DAYS(TODAY(),J46),_xlfn.DAYS(Tabela2[[#This Row],[Data de atendimento do Ibama (considerar o primeiro documento/ação)]],J46))</f>
        <v>1</v>
      </c>
      <c r="BN46" s="108" t="str">
        <f>IF(Tabela2[[#This Row],[Atendido pelo Ibama ("Não" ou "Sim")]]="Não","Preencher", IF(Tabela2[[#This Row],[Atendido pelo Ibama ("Não" ou "Sim")]]="Sim","NA",""))</f>
        <v>NA</v>
      </c>
      <c r="BO46" s="114" t="s">
        <v>7124</v>
      </c>
      <c r="BP46" s="108" t="s">
        <v>7348</v>
      </c>
      <c r="BQ46" s="106" t="s">
        <v>2696</v>
      </c>
      <c r="BR46" s="108" t="s">
        <v>2696</v>
      </c>
      <c r="BS46" s="108" t="str">
        <f>IF(Tabela2[[#This Row],[Se sim, foi emitida Ordem de Emergência? (informações vinculada à coluna CK)]] = "Sim", "PREENCHER","NA")</f>
        <v>PREENCHER</v>
      </c>
      <c r="BT46" s="108" t="str">
        <f>IF(Tabela2[[#This Row],[Foi elaborado Relatório de Vistoria pelo Ibama? (informações vinculada à coluna CK)]] = "Sim", "PREENCHER","NA")</f>
        <v>NA</v>
      </c>
      <c r="BU46" s="108" t="s">
        <v>2696</v>
      </c>
      <c r="BV46" s="108" t="s">
        <v>123</v>
      </c>
      <c r="BW46" s="108" t="s">
        <v>2696</v>
      </c>
      <c r="BX46" s="106" t="s">
        <v>7116</v>
      </c>
      <c r="BY46" s="140">
        <v>45763</v>
      </c>
      <c r="BZ46" s="104">
        <f>IF(Tabela2[[#This Row],[Data do documento de encerramento]]="NA","NA",IF(Tabela2[[#This Row],[Data do documento de encerramento]]="","Pendente de conclusão/ encerramento",_xlfn.DAYS(Tabela2[[#This Row],[Data do documento de encerramento]],J46)))</f>
        <v>90</v>
      </c>
      <c r="CA46" s="107" t="s">
        <v>7349</v>
      </c>
      <c r="CB46" s="107"/>
      <c r="CC46" s="107"/>
      <c r="CD46" s="107"/>
      <c r="CE46" s="107"/>
      <c r="CF46" s="107"/>
    </row>
    <row r="47" spans="1:84" hidden="1">
      <c r="A47" s="169">
        <v>202511754053</v>
      </c>
      <c r="B47" s="170" t="s">
        <v>7334</v>
      </c>
      <c r="C47" s="108" t="s">
        <v>7135</v>
      </c>
      <c r="D47" s="106" t="s">
        <v>7350</v>
      </c>
      <c r="E47" s="106" t="str">
        <f>VLOOKUP(Tabela2[[#This Row],[SIEMA]],Siema2025,20,FALSE)</f>
        <v>Avenida Feliciano Sodré, 215 - Centro, Niterói - RJ, 24030-012</v>
      </c>
      <c r="F47" s="106"/>
      <c r="G47" s="106" t="s">
        <v>7351</v>
      </c>
      <c r="H47" s="106" t="s">
        <v>7352</v>
      </c>
      <c r="I47" s="104" t="s">
        <v>7114</v>
      </c>
      <c r="J47" s="105">
        <f>VLOOKUP(Tabela2[[#This Row],[SIEMA]],Siema2025,2,FALSE)</f>
        <v>45673</v>
      </c>
      <c r="K47" s="105" t="str">
        <f>VLOOKUP(Tabela2[[#This Row],[SIEMA]],Siema2025,16,FALSE)</f>
        <v>Quinta</v>
      </c>
      <c r="L47" s="106" t="str">
        <f>IF(Tabela2[[#This Row],[Data]]="","Sem Informação",VLOOKUP(MONTH(Tabela2[[#This Row],[Data]]),'[1]Validação de dados'!$I$1:$J$13,2,0))</f>
        <v>Janeiro</v>
      </c>
      <c r="M47" s="104">
        <f>YEAR(Tabela2[[#This Row],[Data]])</f>
        <v>2025</v>
      </c>
      <c r="N47" s="105" t="str">
        <f>VLOOKUP(Tabela2[[#This Row],[SIEMA]],Siema2025,17,FALSE)</f>
        <v>Matutino</v>
      </c>
      <c r="O47" s="105" t="s">
        <v>452</v>
      </c>
      <c r="P47" s="104" t="str">
        <f>VLOOKUP(Tabela2[[#This Row],[SIEMA]],Siema2025,21,FALSE)</f>
        <v>HOS BRASS RING - vazamento de óleo hidráulico</v>
      </c>
      <c r="Q47" s="104" t="s">
        <v>7094</v>
      </c>
      <c r="R47" s="104" t="s">
        <v>541</v>
      </c>
      <c r="S47" s="107" t="str">
        <f>IF(Q47="","", IF(Q47="NC","", IF(Q47="NE","", IF(Q47="NA","",IFERROR(VLOOKUP(Q47,Produtos!$A$1:$C$2319,2,FALSE),"Não Cadastrado")))))</f>
        <v/>
      </c>
      <c r="T47" s="104">
        <v>0.2</v>
      </c>
      <c r="U47" s="104" t="s">
        <v>648</v>
      </c>
      <c r="V47" s="104" t="str">
        <f>IF(Q47="","",IF(ISNUMBER(Q47)=FALSE,"Não se aplica",IFERROR(VLOOKUP(Q47,Produtos!$A$1:$C$2319,3,FALSE),"Não Cadastrado")))</f>
        <v>Não se aplica</v>
      </c>
      <c r="W47" s="104" t="str">
        <f>VLOOKUP(Tabela2[[#This Row],[SIEMA]],Siema2025,10,FALSE)</f>
        <v/>
      </c>
      <c r="X47" s="113" t="str">
        <f>IF(Tabela2[[#This Row],[Origem do acidente]] = "Plataforma", "PREENCHER","NA")</f>
        <v>NA</v>
      </c>
      <c r="Y47" s="109" t="str">
        <f>IF(W47="","", IF(W47="NC","", IF(W47="NE","", IF(W47="NA","",IFERROR(VLOOKUP(W47,Produtos!$A$1:$C$2319,2,FALSE),"Não Cadastrado")))))</f>
        <v/>
      </c>
      <c r="Z47" s="104" t="str">
        <f>VLOOKUP(Tabela2[[#This Row],[SIEMA]],Siema2025,11,FALSE)</f>
        <v xml:space="preserve"> </v>
      </c>
      <c r="AA47" s="104" t="str">
        <f>VLOOKUP(Tabela2[[#This Row],[SIEMA]],Siema2025,12,FALSE)</f>
        <v xml:space="preserve"> </v>
      </c>
      <c r="AB47" s="104" t="str">
        <f>IF(W47="","",IF(ISNUMBER(W47)=FALSE,"Não se aplica",IFERROR(VLOOKUP(W47,Produtos!$A$1:$C$2319,3,FALSE),"Não Cadastrado")))</f>
        <v/>
      </c>
      <c r="AC47" s="104"/>
      <c r="AD47" s="108" t="str">
        <f>IF(Tabela2[[#This Row],[Origem do acidente]] = "Plataforma", "PREENCHER","NA")</f>
        <v>NA</v>
      </c>
      <c r="AE47" s="107" t="str">
        <f>IF(AC47="","", IF(AC47="NC","", IF(AC47="NE","", IF(AC47="NA","",IFERROR(VLOOKUP(AC47,Produtos!$A$1:$C$2319,2,FALSE),"Não Cadastrado")))))</f>
        <v/>
      </c>
      <c r="AF47" s="104"/>
      <c r="AG47" s="104"/>
      <c r="AH47" s="104" t="str">
        <f>IF(AC47="","",IF(ISNUMBER(AC47)=FALSE,"Não se aplica",IFERROR(VLOOKUP(AC47,Produtos!$A$1:$C$2319,3,FALSE),"Não Cadastrado")))</f>
        <v/>
      </c>
      <c r="AI47" s="104"/>
      <c r="AJ47" s="104" t="str">
        <f>VLOOKUP(Tabela2[[#This Row],[SIEMA]],Siema2025,26,FALSE)</f>
        <v>Falta de bandejamento sob o equipamento para realização de manutenção das conexões com risco de pingamento de resíduo de óleo hidráulico.</v>
      </c>
      <c r="AK47" s="107" t="s">
        <v>7234</v>
      </c>
      <c r="AL47" s="107"/>
      <c r="AM47" s="107"/>
      <c r="AN47" s="108" t="str">
        <f>VLOOKUP(Tabela2[[#This Row],[SIEMA]],Siema2025,51,FALSE)</f>
        <v/>
      </c>
      <c r="AO47" s="108" t="str">
        <f>VLOOKUP(Tabela2[[#This Row],[SIEMA]],Siema2025,53,FALSE)</f>
        <v/>
      </c>
      <c r="AP47" s="108" t="str">
        <f>VLOOKUP(Tabela2[[#This Row],[SIEMA]],Siema2025,55,FALSE)</f>
        <v/>
      </c>
      <c r="AQ47" s="108" t="str">
        <f>VLOOKUP(Tabela2[[#This Row],[SIEMA]],Siema2025,57,FALSE)</f>
        <v/>
      </c>
      <c r="AR47" s="108" t="str">
        <f>VLOOKUP(Tabela2[[#This Row],[SIEMA]],Siema2025,59,FALSE)</f>
        <v/>
      </c>
      <c r="AS47" s="108" t="str">
        <f>VLOOKUP(Tabela2[[#This Row],[SIEMA]],Siema2025,61,FALSE)</f>
        <v>X</v>
      </c>
      <c r="AT47" s="108" t="str">
        <f>VLOOKUP(Tabela2[[#This Row],[SIEMA]],Siema2025,63,FALSE)</f>
        <v/>
      </c>
      <c r="AU47" s="108" t="str">
        <f>VLOOKUP(Tabela2[[#This Row],[SIEMA]],Siema2025,65,FALSE)</f>
        <v/>
      </c>
      <c r="AV47" s="108" t="str">
        <f>VLOOKUP(Tabela2[[#This Row],[SIEMA]],Siema2025,67,FALSE)</f>
        <v/>
      </c>
      <c r="AW47" s="108" t="str">
        <f>VLOOKUP(Tabela2[[#This Row],[SIEMA]],Siema2025,69,FALSE)</f>
        <v/>
      </c>
      <c r="AX47" s="108" t="str">
        <f>VLOOKUP(Tabela2[[#This Row],[SIEMA]],Siema2025,71,FALSE)</f>
        <v/>
      </c>
      <c r="AY47" s="108" t="str">
        <f>VLOOKUP(Tabela2[[#This Row],[SIEMA]],Siema2025,73,FALSE)</f>
        <v/>
      </c>
      <c r="AZ47" s="108" t="str">
        <f>VLOOKUP(Tabela2[[#This Row],[SIEMA]],Siema2025,75,FALSE)</f>
        <v/>
      </c>
      <c r="BA47" s="108" t="str">
        <f>VLOOKUP(Tabela2[[#This Row],[SIEMA]],Siema2025,77,FALSE)</f>
        <v/>
      </c>
      <c r="BB47" s="108" t="str">
        <f>VLOOKUP(Tabela2[[#This Row],[SIEMA]],Siema2025,79,FALSE)</f>
        <v/>
      </c>
      <c r="BC47" s="108" t="str">
        <f>IF(Tabela2[[#This Row],[Outro(s) ]] = "X", "PREENCHER","NA")</f>
        <v>NA</v>
      </c>
      <c r="BD47" s="108" t="str">
        <f>VLOOKUP(Tabela2[[#This Row],[SIEMA]],Siema2025,82,FALSE)</f>
        <v/>
      </c>
      <c r="BE47" s="108" t="str">
        <f>VLOOKUP(Tabela2[[#This Row],[SIEMA]],Siema2025,81,FALSE)</f>
        <v/>
      </c>
      <c r="BF47" s="110" t="str">
        <f>VLOOKUP(Tabela2[[#This Row],[SIEMA]],Siema2025,28,FALSE)</f>
        <v>Benthic do Brasil Ltda</v>
      </c>
      <c r="BG47" s="110"/>
      <c r="BH47" s="111" t="str">
        <f>VLOOKUP(Tabela2[[#This Row],[SIEMA]],Siema2025,29,FALSE)</f>
        <v>11401801000185</v>
      </c>
      <c r="BI47" s="112" t="str">
        <f>VLOOKUP(Tabela2[[#This Row],[SIEMA]],Siema2025,107,FALSE)</f>
        <v>Não</v>
      </c>
      <c r="BJ47" s="107" t="s">
        <v>7113</v>
      </c>
      <c r="BK47" s="104" t="s">
        <v>2696</v>
      </c>
      <c r="BL47" s="140">
        <v>45754</v>
      </c>
      <c r="BM47" s="108">
        <f ca="1">IF(Tabela2[[#This Row],[Data de atendimento do Ibama (considerar o primeiro documento/ação)]]="",_xlfn.DAYS(TODAY(),J47),_xlfn.DAYS(Tabela2[[#This Row],[Data de atendimento do Ibama (considerar o primeiro documento/ação)]],J47))</f>
        <v>81</v>
      </c>
      <c r="BN47" s="108" t="str">
        <f>IF(Tabela2[[#This Row],[Atendido pelo Ibama ("Não" ou "Sim")]]="Não","Preencher", IF(Tabela2[[#This Row],[Atendido pelo Ibama ("Não" ou "Sim")]]="Sim","NA",""))</f>
        <v>NA</v>
      </c>
      <c r="BO47" s="114" t="s">
        <v>7138</v>
      </c>
      <c r="BP47" s="108" t="str">
        <f>IF(Tabela2[[#This Row],[Forma de atendimento (primeiro documento/ação)]]= "Outros (especificar)", "PREENCHER","NA")</f>
        <v>NA</v>
      </c>
      <c r="BQ47" s="106" t="s">
        <v>123</v>
      </c>
      <c r="BR47" s="108" t="str">
        <f>IF(Tabela2[[#This Row],[Equipe do Ibama foi a campo? Houve sobrevoo do Poseidon?]] = "Sim", "PREENCHER","NA")</f>
        <v>NA</v>
      </c>
      <c r="BS47" s="108" t="str">
        <f>IF(Tabela2[[#This Row],[Se sim, foi emitida Ordem de Emergência? (informações vinculada à coluna CK)]] = "Sim", "PREENCHER","NA")</f>
        <v>NA</v>
      </c>
      <c r="BT47" s="108" t="str">
        <f>IF(Tabela2[[#This Row],[Foi elaborado Relatório de Vistoria pelo Ibama? (informações vinculada à coluna CK)]] = "Sim", "PREENCHER","NA")</f>
        <v>NA</v>
      </c>
      <c r="BU47" s="108" t="str">
        <f>IF(Tabela2[[#This Row],[Houve envio de Informações Pós-acidente (preencher "não se aplica" quando de competência estadual/municipal)]] = "Sim", "PREENCHER","NA")</f>
        <v>NA</v>
      </c>
      <c r="BV47" s="108" t="str">
        <f>IF(Tabela2[[#This Row],[Houve avaliação das informações pós-acidente solicitadas/enviadas?]] = "Sim", "PREENCHER","NA")</f>
        <v>NA</v>
      </c>
      <c r="BW47" s="108" t="s">
        <v>2696</v>
      </c>
      <c r="BX47" s="106" t="s">
        <v>7116</v>
      </c>
      <c r="BY47" s="140">
        <v>46010</v>
      </c>
      <c r="BZ47" s="104">
        <f>IF(Tabela2[[#This Row],[Data do documento de encerramento]]="NA","NA",IF(Tabela2[[#This Row],[Data do documento de encerramento]]="","Pendente de conclusão/ encerramento",_xlfn.DAYS(Tabela2[[#This Row],[Data do documento de encerramento]],J47)))</f>
        <v>337</v>
      </c>
      <c r="CA47" s="107"/>
      <c r="CB47" s="107"/>
      <c r="CC47" s="107"/>
      <c r="CD47" s="107"/>
      <c r="CE47" s="107"/>
      <c r="CF47" s="107"/>
    </row>
    <row r="48" spans="1:84" ht="30.75" hidden="1">
      <c r="A48" s="169">
        <v>202511732434</v>
      </c>
      <c r="B48" s="170" t="s">
        <v>7353</v>
      </c>
      <c r="C48" s="108" t="str">
        <f>VLOOKUP(Tabela2[[#This Row],[SIEMA]],Siema2025,4,FALSE)</f>
        <v>SP</v>
      </c>
      <c r="D48" s="106" t="str">
        <f>VLOOKUP(Tabela2[[#This Row],[SIEMA]],Siema2025,3,FALSE)</f>
        <v>Embu-Guaçu</v>
      </c>
      <c r="E48" s="106" t="str">
        <f>VLOOKUP(Tabela2[[#This Row],[SIEMA]],Siema2025,20,FALSE)</f>
        <v/>
      </c>
      <c r="F48" s="106"/>
      <c r="G48" s="106" t="s">
        <v>7354</v>
      </c>
      <c r="H48" s="106" t="s">
        <v>7355</v>
      </c>
      <c r="I48" s="104" t="s">
        <v>7114</v>
      </c>
      <c r="J48" s="105">
        <f>VLOOKUP(Tabela2[[#This Row],[SIEMA]],Siema2025,2,FALSE)</f>
        <v>45673</v>
      </c>
      <c r="K48" s="105" t="str">
        <f>VLOOKUP(Tabela2[[#This Row],[SIEMA]],Siema2025,16,FALSE)</f>
        <v>Quinta</v>
      </c>
      <c r="L48" s="106" t="str">
        <f>IF(Tabela2[[#This Row],[Data]]="","Sem Informação",VLOOKUP(MONTH(Tabela2[[#This Row],[Data]]),'[1]Validação de dados'!$I$1:$J$13,2,0))</f>
        <v>Janeiro</v>
      </c>
      <c r="M48" s="106">
        <f>YEAR(Tabela2[[#This Row],[Data]])</f>
        <v>2025</v>
      </c>
      <c r="N48" s="105" t="str">
        <f>VLOOKUP(Tabela2[[#This Row],[SIEMA]],Siema2025,17,FALSE)</f>
        <v>Vespertino</v>
      </c>
      <c r="O48" s="105" t="str">
        <f>VLOOKUP(Tabela2[[#This Row],[SIEMA]],Siema2025,5,FALSE)</f>
        <v>Ferrovia</v>
      </c>
      <c r="P48" s="104" t="str">
        <f>VLOOKUP(Tabela2[[#This Row],[SIEMA]],Siema2025,21,FALSE)</f>
        <v>Vandalismo na ferrovia com abertura de 8 bicas em 3 vagões graneleiros carregado com milho.</v>
      </c>
      <c r="Q48" s="104" t="s">
        <v>7127</v>
      </c>
      <c r="R48" s="104" t="s">
        <v>7127</v>
      </c>
      <c r="S48" s="107" t="s">
        <v>365</v>
      </c>
      <c r="T48" s="104" t="str">
        <f>VLOOKUP(Tabela2[[#This Row],[SIEMA]],Siema2025,11,FALSE)</f>
        <v>2</v>
      </c>
      <c r="U48" s="104" t="s">
        <v>7121</v>
      </c>
      <c r="V48" s="104" t="s">
        <v>7127</v>
      </c>
      <c r="W48" s="104"/>
      <c r="X48" s="108"/>
      <c r="Y48" s="109" t="str">
        <f>IF(W48="","", IF(W48="NC","", IF(W48="NE","", IF(W48="NA","",IFERROR(VLOOKUP(W48,Produtos!$A$1:$C$2319,2,FALSE),"Não Cadastrado")))))</f>
        <v/>
      </c>
      <c r="Z48" s="104"/>
      <c r="AA48" s="104"/>
      <c r="AB48" s="104" t="str">
        <f>IF(W48="","",IF(ISNUMBER(W48)=FALSE,"Não se aplica",IFERROR(VLOOKUP(W48,Produtos!$A$1:$C$2319,3,FALSE),"Não Cadastrado")))</f>
        <v/>
      </c>
      <c r="AC48" s="104"/>
      <c r="AD48" s="108"/>
      <c r="AE48" s="107" t="str">
        <f>IF(AC48="","", IF(AC48="NC","", IF(AC48="NE","", IF(AC48="NA","",IFERROR(VLOOKUP(AC48,Produtos!$A$1:$C$2319,2,FALSE),"Não Cadastrado")))))</f>
        <v/>
      </c>
      <c r="AF48" s="104"/>
      <c r="AG48" s="104"/>
      <c r="AH48" s="104" t="str">
        <f>IF(AC48="","",IF(ISNUMBER(AC48)=FALSE,"Não se aplica",IFERROR(VLOOKUP(AC48,Produtos!$A$1:$C$2319,3,FALSE),"Não Cadastrado")))</f>
        <v/>
      </c>
      <c r="AI48" s="104"/>
      <c r="AJ48" s="104" t="str">
        <f>VLOOKUP(Tabela2[[#This Row],[SIEMA]],Siema2025,26,FALSE)</f>
        <v>Ato criminoso caracterizado pela abertura de bicas em vagões graneleiros ferroviário carregado com milho.</v>
      </c>
      <c r="AK48" s="107" t="s">
        <v>7122</v>
      </c>
      <c r="AL48" s="107"/>
      <c r="AM48" s="107"/>
      <c r="AN48" s="108" t="str">
        <f>VLOOKUP(Tabela2[[#This Row],[SIEMA]],Siema2025,51,FALSE)</f>
        <v/>
      </c>
      <c r="AO48" s="108" t="str">
        <f>VLOOKUP(Tabela2[[#This Row],[SIEMA]],Siema2025,53,FALSE)</f>
        <v/>
      </c>
      <c r="AP48" s="108" t="str">
        <f>VLOOKUP(Tabela2[[#This Row],[SIEMA]],Siema2025,55,FALSE)</f>
        <v/>
      </c>
      <c r="AQ48" s="108" t="str">
        <f>VLOOKUP(Tabela2[[#This Row],[SIEMA]],Siema2025,57,FALSE)</f>
        <v/>
      </c>
      <c r="AR48" s="108" t="str">
        <f>VLOOKUP(Tabela2[[#This Row],[SIEMA]],Siema2025,59,FALSE)</f>
        <v/>
      </c>
      <c r="AS48" s="108" t="str">
        <f>VLOOKUP(Tabela2[[#This Row],[SIEMA]],Siema2025,61,FALSE)</f>
        <v/>
      </c>
      <c r="AT48" s="108" t="str">
        <f>VLOOKUP(Tabela2[[#This Row],[SIEMA]],Siema2025,63,FALSE)</f>
        <v/>
      </c>
      <c r="AU48" s="108" t="str">
        <f>VLOOKUP(Tabela2[[#This Row],[SIEMA]],Siema2025,65,FALSE)</f>
        <v>X</v>
      </c>
      <c r="AV48" s="108" t="str">
        <f>VLOOKUP(Tabela2[[#This Row],[SIEMA]],Siema2025,67,FALSE)</f>
        <v/>
      </c>
      <c r="AW48" s="108" t="str">
        <f>VLOOKUP(Tabela2[[#This Row],[SIEMA]],Siema2025,69,FALSE)</f>
        <v/>
      </c>
      <c r="AX48" s="108" t="str">
        <f>VLOOKUP(Tabela2[[#This Row],[SIEMA]],Siema2025,71,FALSE)</f>
        <v/>
      </c>
      <c r="AY48" s="108" t="str">
        <f>VLOOKUP(Tabela2[[#This Row],[SIEMA]],Siema2025,73,FALSE)</f>
        <v/>
      </c>
      <c r="AZ48" s="108" t="str">
        <f>VLOOKUP(Tabela2[[#This Row],[SIEMA]],Siema2025,75,FALSE)</f>
        <v/>
      </c>
      <c r="BA48" s="108" t="str">
        <f>VLOOKUP(Tabela2[[#This Row],[SIEMA]],Siema2025,77,FALSE)</f>
        <v/>
      </c>
      <c r="BB48" s="108" t="str">
        <f>VLOOKUP(Tabela2[[#This Row],[SIEMA]],Siema2025,79,FALSE)</f>
        <v/>
      </c>
      <c r="BC48" s="108" t="str">
        <f>IF(Tabela2[[#This Row],[Outro(s) ]] = "X", "PREENCHER","NA")</f>
        <v>NA</v>
      </c>
      <c r="BD48" s="108" t="str">
        <f>VLOOKUP(Tabela2[[#This Row],[SIEMA]],Siema2025,82,FALSE)</f>
        <v/>
      </c>
      <c r="BE48" s="108" t="str">
        <f>VLOOKUP(Tabela2[[#This Row],[SIEMA]],Siema2025,81,FALSE)</f>
        <v/>
      </c>
      <c r="BF48" s="110" t="s">
        <v>3066</v>
      </c>
      <c r="BG48" s="110" t="s">
        <v>7123</v>
      </c>
      <c r="BH48" s="111" t="str">
        <f>VLOOKUP(Tabela2[[#This Row],[SIEMA]],Siema2025,29,FALSE)</f>
        <v>02502844000166</v>
      </c>
      <c r="BI48" s="112" t="str">
        <f>VLOOKUP(Tabela2[[#This Row],[SIEMA]],Siema2025,107,FALSE)</f>
        <v>Não</v>
      </c>
      <c r="BJ48" s="107" t="s">
        <v>7099</v>
      </c>
      <c r="BK48" s="104" t="s">
        <v>2696</v>
      </c>
      <c r="BL48" s="140">
        <v>45677</v>
      </c>
      <c r="BM48" s="108">
        <f ca="1">IF(Tabela2[[#This Row],[Data de atendimento do Ibama (considerar o primeiro documento/ação)]]="",_xlfn.DAYS(TODAY(),J48),_xlfn.DAYS(Tabela2[[#This Row],[Data de atendimento do Ibama (considerar o primeiro documento/ação)]],J48))</f>
        <v>4</v>
      </c>
      <c r="BN48" s="108" t="str">
        <f>IF(Tabela2[[#This Row],[Atendido pelo Ibama ("Não" ou "Sim")]]="Não","Preencher", IF(Tabela2[[#This Row],[Atendido pelo Ibama ("Não" ou "Sim")]]="Sim","NA",""))</f>
        <v>NA</v>
      </c>
      <c r="BO48" s="114" t="s">
        <v>7100</v>
      </c>
      <c r="BP48" s="108" t="str">
        <f>IF(Tabela2[[#This Row],[Forma de atendimento (primeiro documento/ação)]]= "Outros (especificar)", "PREENCHER","NA")</f>
        <v>NA</v>
      </c>
      <c r="BQ48" s="106" t="s">
        <v>123</v>
      </c>
      <c r="BR48" s="108" t="str">
        <f>IF(Tabela2[[#This Row],[Equipe do Ibama foi a campo? Houve sobrevoo do Poseidon?]] = "Sim", "PREENCHER","NA")</f>
        <v>NA</v>
      </c>
      <c r="BS48" s="108" t="str">
        <f>IF(Tabela2[[#This Row],[Se sim, foi emitida Ordem de Emergência? (informações vinculada à coluna CK)]] = "Sim", "PREENCHER","NA")</f>
        <v>NA</v>
      </c>
      <c r="BT48" s="108" t="s">
        <v>7126</v>
      </c>
      <c r="BU48" s="108" t="s">
        <v>2696</v>
      </c>
      <c r="BV48" s="108" t="s">
        <v>123</v>
      </c>
      <c r="BW48" s="108" t="s">
        <v>2696</v>
      </c>
      <c r="BX48" s="106" t="s">
        <v>7116</v>
      </c>
      <c r="BY48" s="140">
        <v>46043</v>
      </c>
      <c r="BZ48" s="104">
        <f>IF(Tabela2[[#This Row],[Data do documento de encerramento]]="NA","NA",IF(Tabela2[[#This Row],[Data do documento de encerramento]]="","Pendente de conclusão/ encerramento",_xlfn.DAYS(Tabela2[[#This Row],[Data do documento de encerramento]],J48)))</f>
        <v>370</v>
      </c>
      <c r="CA48" s="107"/>
      <c r="CB48" s="107"/>
      <c r="CC48" s="107"/>
      <c r="CD48" s="107"/>
      <c r="CE48" s="107"/>
      <c r="CF48" s="107"/>
    </row>
    <row r="49" spans="1:84" ht="60.75" hidden="1">
      <c r="A49" s="169">
        <v>202511754053</v>
      </c>
      <c r="B49" s="170" t="s">
        <v>7334</v>
      </c>
      <c r="C49" s="108" t="str">
        <f>VLOOKUP(Tabela2[[#This Row],[SIEMA]],Siema2025,4,FALSE)</f>
        <v xml:space="preserve"> RJ</v>
      </c>
      <c r="D49" s="106" t="str">
        <f>VLOOKUP(Tabela2[[#This Row],[SIEMA]],Siema2025,3,FALSE)</f>
        <v xml:space="preserve">Niterói </v>
      </c>
      <c r="E49" s="106" t="str">
        <f>VLOOKUP(Tabela2[[#This Row],[SIEMA]],Siema2025,20,FALSE)</f>
        <v>Avenida Feliciano Sodré, 215 - Centro, Niterói - RJ, 24030-012</v>
      </c>
      <c r="F49" s="106"/>
      <c r="G49" s="106"/>
      <c r="H49" s="106"/>
      <c r="I49" s="104" t="str">
        <f>VLOOKUP(Tabela2[[#This Row],[SIEMA]],Siema2025,19,FALSE)</f>
        <v/>
      </c>
      <c r="J49" s="105">
        <f>VLOOKUP(Tabela2[[#This Row],[SIEMA]],Siema2025,2,FALSE)</f>
        <v>45673</v>
      </c>
      <c r="K49" s="105" t="str">
        <f>VLOOKUP(Tabela2[[#This Row],[SIEMA]],Siema2025,16,FALSE)</f>
        <v>Quinta</v>
      </c>
      <c r="L49" s="106" t="str">
        <f>IF(Tabela2[[#This Row],[Data]]="","Sem Informação",VLOOKUP(MONTH(Tabela2[[#This Row],[Data]]),'[1]Validação de dados'!$I$1:$J$13,2,0))</f>
        <v>Janeiro</v>
      </c>
      <c r="M49" s="104">
        <f>YEAR(Tabela2[[#This Row],[Data]])</f>
        <v>2025</v>
      </c>
      <c r="N49" s="105" t="str">
        <f>VLOOKUP(Tabela2[[#This Row],[SIEMA]],Siema2025,17,FALSE)</f>
        <v>Matutino</v>
      </c>
      <c r="O49" s="105" t="s">
        <v>320</v>
      </c>
      <c r="P49" s="104" t="str">
        <f>VLOOKUP(Tabela2[[#This Row],[SIEMA]],Siema2025,21,FALSE)</f>
        <v>HOS BRASS RING - vazamento de óleo hidráulico</v>
      </c>
      <c r="Q49" s="104">
        <v>1268</v>
      </c>
      <c r="R49" s="104" t="str">
        <f>VLOOKUP(Tabela2[[#This Row],[SIEMA]],Siema2025,10,FALSE)</f>
        <v/>
      </c>
      <c r="S49" s="107" t="str">
        <f>IF(Q49="","", IF(Q49="NC","", IF(Q49="NE","", IF(Q49="NA","",IFERROR(VLOOKUP(Q49,Produtos!$A$1:$C$2319,2,FALSE),"Não Cadastrado")))))</f>
        <v>DESTILADOS DE PETRÓLEO, N.E. ou DERIVADOS DE PETRÓLEO, N.E.</v>
      </c>
      <c r="T49" s="104" t="s">
        <v>697</v>
      </c>
      <c r="U49" s="104" t="s">
        <v>7111</v>
      </c>
      <c r="V49" s="104">
        <f>IF(Q49="","",IF(ISNUMBER(Q49)=FALSE,"Não se aplica",IFERROR(VLOOKUP(Q49,Produtos!$A$1:$C$2319,3,FALSE),"Não Cadastrado")))</f>
        <v>3</v>
      </c>
      <c r="W49" s="104" t="str">
        <f>VLOOKUP(Tabela2[[#This Row],[SIEMA]],Siema2025,10,FALSE)</f>
        <v/>
      </c>
      <c r="X49" s="108" t="str">
        <f>IF(Tabela2[[#This Row],[Origem do acidente]] = "Plataforma", "PREENCHER","NA")</f>
        <v>NA</v>
      </c>
      <c r="Y49" s="109" t="str">
        <f>IF(W49="","", IF(W49="NC","", IF(W49="NE","", IF(W49="NA","",IFERROR(VLOOKUP(W49,Produtos!$A$1:$C$2319,2,FALSE),"Não Cadastrado")))))</f>
        <v/>
      </c>
      <c r="Z49" s="104" t="str">
        <f>VLOOKUP(Tabela2[[#This Row],[SIEMA]],Siema2025,11,FALSE)</f>
        <v xml:space="preserve"> </v>
      </c>
      <c r="AA49" s="104" t="str">
        <f>VLOOKUP(Tabela2[[#This Row],[SIEMA]],Siema2025,12,FALSE)</f>
        <v xml:space="preserve"> </v>
      </c>
      <c r="AB49" s="104" t="str">
        <f>IF(W49="","",IF(ISNUMBER(W49)=FALSE,"Não se aplica",IFERROR(VLOOKUP(W49,Produtos!$A$1:$C$2319,3,FALSE),"Não Cadastrado")))</f>
        <v/>
      </c>
      <c r="AC49" s="104"/>
      <c r="AD49" s="108"/>
      <c r="AE49" s="107" t="str">
        <f>IF(AC49="","", IF(AC49="NC","", IF(AC49="NE","", IF(AC49="NA","",IFERROR(VLOOKUP(AC49,Produtos!$A$1:$C$2319,2,FALSE),"Não Cadastrado")))))</f>
        <v/>
      </c>
      <c r="AF49" s="104"/>
      <c r="AG49" s="104"/>
      <c r="AH49" s="104" t="str">
        <f>IF(AC49="","",IF(ISNUMBER(AC49)=FALSE,"Não se aplica",IFERROR(VLOOKUP(AC49,Produtos!$A$1:$C$2319,3,FALSE),"Não Cadastrado")))</f>
        <v/>
      </c>
      <c r="AI49" s="104"/>
      <c r="AJ49" s="104" t="str">
        <f>VLOOKUP(Tabela2[[#This Row],[SIEMA]],Siema2025,26,FALSE)</f>
        <v>Falta de bandejamento sob o equipamento para realização de manutenção das conexões com risco de pingamento de resíduo de óleo hidráulico.</v>
      </c>
      <c r="AK49" s="107" t="s">
        <v>7234</v>
      </c>
      <c r="AL49" s="107"/>
      <c r="AM49" s="107"/>
      <c r="AN49" s="108" t="str">
        <f>VLOOKUP(Tabela2[[#This Row],[SIEMA]],Siema2025,51,FALSE)</f>
        <v/>
      </c>
      <c r="AO49" s="108" t="str">
        <f>VLOOKUP(Tabela2[[#This Row],[SIEMA]],Siema2025,53,FALSE)</f>
        <v/>
      </c>
      <c r="AP49" s="108" t="str">
        <f>VLOOKUP(Tabela2[[#This Row],[SIEMA]],Siema2025,55,FALSE)</f>
        <v/>
      </c>
      <c r="AQ49" s="108" t="str">
        <f>VLOOKUP(Tabela2[[#This Row],[SIEMA]],Siema2025,57,FALSE)</f>
        <v/>
      </c>
      <c r="AR49" s="108" t="str">
        <f>VLOOKUP(Tabela2[[#This Row],[SIEMA]],Siema2025,59,FALSE)</f>
        <v/>
      </c>
      <c r="AS49" s="108" t="str">
        <f>VLOOKUP(Tabela2[[#This Row],[SIEMA]],Siema2025,61,FALSE)</f>
        <v>X</v>
      </c>
      <c r="AT49" s="108" t="str">
        <f>VLOOKUP(Tabela2[[#This Row],[SIEMA]],Siema2025,63,FALSE)</f>
        <v/>
      </c>
      <c r="AU49" s="108" t="str">
        <f>VLOOKUP(Tabela2[[#This Row],[SIEMA]],Siema2025,65,FALSE)</f>
        <v/>
      </c>
      <c r="AV49" s="108" t="str">
        <f>VLOOKUP(Tabela2[[#This Row],[SIEMA]],Siema2025,67,FALSE)</f>
        <v/>
      </c>
      <c r="AW49" s="108" t="str">
        <f>VLOOKUP(Tabela2[[#This Row],[SIEMA]],Siema2025,69,FALSE)</f>
        <v/>
      </c>
      <c r="AX49" s="108" t="str">
        <f>VLOOKUP(Tabela2[[#This Row],[SIEMA]],Siema2025,71,FALSE)</f>
        <v/>
      </c>
      <c r="AY49" s="108" t="str">
        <f>VLOOKUP(Tabela2[[#This Row],[SIEMA]],Siema2025,73,FALSE)</f>
        <v/>
      </c>
      <c r="AZ49" s="108" t="str">
        <f>VLOOKUP(Tabela2[[#This Row],[SIEMA]],Siema2025,75,FALSE)</f>
        <v/>
      </c>
      <c r="BA49" s="108" t="str">
        <f>VLOOKUP(Tabela2[[#This Row],[SIEMA]],Siema2025,77,FALSE)</f>
        <v/>
      </c>
      <c r="BB49" s="108" t="str">
        <f>VLOOKUP(Tabela2[[#This Row],[SIEMA]],Siema2025,79,FALSE)</f>
        <v/>
      </c>
      <c r="BC49" s="108" t="str">
        <f>IF(Tabela2[[#This Row],[Outro(s) ]] = "X", "PREENCHER","NA")</f>
        <v>NA</v>
      </c>
      <c r="BD49" s="108" t="str">
        <f>VLOOKUP(Tabela2[[#This Row],[SIEMA]],Siema2025,82,FALSE)</f>
        <v/>
      </c>
      <c r="BE49" s="108" t="str">
        <f>VLOOKUP(Tabela2[[#This Row],[SIEMA]],Siema2025,81,FALSE)</f>
        <v/>
      </c>
      <c r="BF49" s="110" t="str">
        <f>VLOOKUP(Tabela2[[#This Row],[SIEMA]],Siema2025,28,FALSE)</f>
        <v>Benthic do Brasil Ltda</v>
      </c>
      <c r="BG49" s="110"/>
      <c r="BH49" s="111" t="str">
        <f>VLOOKUP(Tabela2[[#This Row],[SIEMA]],Siema2025,29,FALSE)</f>
        <v>11401801000185</v>
      </c>
      <c r="BI49" s="112" t="str">
        <f>VLOOKUP(Tabela2[[#This Row],[SIEMA]],Siema2025,107,FALSE)</f>
        <v>Não</v>
      </c>
      <c r="BJ49" s="107" t="s">
        <v>7113</v>
      </c>
      <c r="BK49" s="104"/>
      <c r="BL49" s="140"/>
      <c r="BM49" s="108">
        <f ca="1">IF(Tabela2[[#This Row],[Data de atendimento do Ibama (considerar o primeiro documento/ação)]]="",_xlfn.DAYS(TODAY(),J49),_xlfn.DAYS(Tabela2[[#This Row],[Data de atendimento do Ibama (considerar o primeiro documento/ação)]],J49))</f>
        <v>559</v>
      </c>
      <c r="BN49" s="108" t="str">
        <f>IF(Tabela2[[#This Row],[Atendido pelo Ibama ("Não" ou "Sim")]]="Não","Preencher", IF(Tabela2[[#This Row],[Atendido pelo Ibama ("Não" ou "Sim")]]="Sim","NA",""))</f>
        <v/>
      </c>
      <c r="BO49" s="114"/>
      <c r="BP49" s="108" t="str">
        <f>IF(Tabela2[[#This Row],[Forma de atendimento (primeiro documento/ação)]]= "Outros (especificar)", "PREENCHER","NA")</f>
        <v>NA</v>
      </c>
      <c r="BQ49" s="106"/>
      <c r="BR49" s="108" t="str">
        <f>IF(Tabela2[[#This Row],[Equipe do Ibama foi a campo? Houve sobrevoo do Poseidon?]] = "Sim", "PREENCHER","NA")</f>
        <v>NA</v>
      </c>
      <c r="BS49" s="108" t="str">
        <f>IF(Tabela2[[#This Row],[Se sim, foi emitida Ordem de Emergência? (informações vinculada à coluna CK)]] = "Sim", "PREENCHER","NA")</f>
        <v>NA</v>
      </c>
      <c r="BT49" s="108" t="str">
        <f>IF(Tabela2[[#This Row],[Foi elaborado Relatório de Vistoria pelo Ibama? (informações vinculada à coluna CK)]] = "Sim", "PREENCHER","NA")</f>
        <v>NA</v>
      </c>
      <c r="BU49" s="108" t="str">
        <f>IF(Tabela2[[#This Row],[Houve envio de Informações Pós-acidente (preencher "não se aplica" quando de competência estadual/municipal)]] = "Sim", "PREENCHER","NA")</f>
        <v>NA</v>
      </c>
      <c r="BV49" s="108" t="str">
        <f>IF(Tabela2[[#This Row],[Houve avaliação das informações pós-acidente solicitadas/enviadas?]] = "Sim", "PREENCHER","NA")</f>
        <v>NA</v>
      </c>
      <c r="BW49" s="108" t="str">
        <f>IF(Tabela2[[#This Row],[O Ibama aguarda resposta da empresa/OEMA, etc?]] = "Sim", "PREENCHER","NA")</f>
        <v>NA</v>
      </c>
      <c r="BX49" s="106"/>
      <c r="BY49" s="140"/>
      <c r="BZ49" s="104" t="str">
        <f>IF(Tabela2[[#This Row],[Data do documento de encerramento]]="NA","NA",IF(Tabela2[[#This Row],[Data do documento de encerramento]]="","Pendente de conclusão/ encerramento",_xlfn.DAYS(Tabela2[[#This Row],[Data do documento de encerramento]],J49)))</f>
        <v>Pendente de conclusão/ encerramento</v>
      </c>
      <c r="CA49" s="107"/>
      <c r="CB49" s="107"/>
      <c r="CC49" s="115"/>
      <c r="CD49" s="107"/>
      <c r="CE49" s="107"/>
      <c r="CF49" s="107"/>
    </row>
    <row r="50" spans="1:84" hidden="1">
      <c r="A50" s="187">
        <v>202512054004</v>
      </c>
      <c r="B50" s="171" t="s">
        <v>7356</v>
      </c>
      <c r="C50" s="108" t="str">
        <f>VLOOKUP(Tabela2[[#This Row],[SIEMA]],Siema2025,4,FALSE)</f>
        <v xml:space="preserve"> MG</v>
      </c>
      <c r="D50" s="106" t="str">
        <f>VLOOKUP(Tabela2[[#This Row],[SIEMA]],Siema2025,3,FALSE)</f>
        <v xml:space="preserve">Uberaba </v>
      </c>
      <c r="E50" s="106" t="s">
        <v>7357</v>
      </c>
      <c r="F50" s="106" t="s">
        <v>7358</v>
      </c>
      <c r="G50" s="109" t="s">
        <v>7359</v>
      </c>
      <c r="H50" s="109" t="s">
        <v>7360</v>
      </c>
      <c r="I50" s="104" t="s">
        <v>7114</v>
      </c>
      <c r="J50" s="105">
        <f>VLOOKUP(Tabela2[[#This Row],[SIEMA]],Siema2025,2,FALSE)</f>
        <v>45673</v>
      </c>
      <c r="K50" s="105" t="str">
        <f>VLOOKUP(Tabela2[[#This Row],[SIEMA]],Siema2025,16,FALSE)</f>
        <v>Quinta</v>
      </c>
      <c r="L50" s="106" t="str">
        <f>IF(Tabela2[[#This Row],[Data]]="","Sem Informação",VLOOKUP(MONTH(Tabela2[[#This Row],[Data]]),'[1]Validação de dados'!$I$1:$J$13,2,0))</f>
        <v>Janeiro</v>
      </c>
      <c r="M50" s="104">
        <f>YEAR(Tabela2[[#This Row],[Data]])</f>
        <v>2025</v>
      </c>
      <c r="N50" s="105" t="str">
        <f>VLOOKUP(Tabela2[[#This Row],[SIEMA]],Siema2025,17,FALSE)</f>
        <v>Vespertino</v>
      </c>
      <c r="O50" s="105" t="str">
        <f>VLOOKUP(Tabela2[[#This Row],[SIEMA]],Siema2025,5,FALSE)</f>
        <v>Rodovia</v>
      </c>
      <c r="P50" s="104" t="s">
        <v>7361</v>
      </c>
      <c r="Q50" s="104">
        <v>1170</v>
      </c>
      <c r="R50" s="104" t="str">
        <f>VLOOKUP(Tabela2[[#This Row],[SIEMA]],Siema2025,10,FALSE)</f>
        <v/>
      </c>
      <c r="S50" s="107" t="str">
        <f>IF(Q50="","", IF(Q50="NC","", IF(Q50="NE","", IF(Q50="NA","",IFERROR(VLOOKUP(Q50,Produtos!$A$1:$C$2319,2,FALSE),"Não Cadastrado")))))</f>
        <v>ÁLCOOL ETÍLICO, ETANOL</v>
      </c>
      <c r="T50" s="104">
        <v>59538</v>
      </c>
      <c r="U50" s="104" t="s">
        <v>648</v>
      </c>
      <c r="V50" s="104">
        <f>IF(Q50="","",IF(ISNUMBER(Q50)=FALSE,"Não se aplica",IFERROR(VLOOKUP(Q50,Produtos!$A$1:$C$2319,3,FALSE),"Não Cadastrado")))</f>
        <v>3</v>
      </c>
      <c r="W50" s="104" t="str">
        <f>VLOOKUP(Tabela2[[#This Row],[SIEMA]],Siema2025,10,FALSE)</f>
        <v/>
      </c>
      <c r="X50" s="113" t="str">
        <f>IF(Tabela2[[#This Row],[Origem do acidente]] = "Plataforma", "PREENCHER","NA")</f>
        <v>NA</v>
      </c>
      <c r="Y50" s="109" t="str">
        <f>IF(W50="","", IF(W50="NC","", IF(W50="NE","", IF(W50="NA","",IFERROR(VLOOKUP(W50,Produtos!$A$1:$C$2319,2,FALSE),"Não Cadastrado")))))</f>
        <v/>
      </c>
      <c r="Z50" s="104" t="str">
        <f>VLOOKUP(Tabela2[[#This Row],[SIEMA]],Siema2025,11,FALSE)</f>
        <v xml:space="preserve"> </v>
      </c>
      <c r="AA50" s="104" t="str">
        <f>VLOOKUP(Tabela2[[#This Row],[SIEMA]],Siema2025,12,FALSE)</f>
        <v xml:space="preserve"> </v>
      </c>
      <c r="AB50" s="104" t="str">
        <f>IF(W50="","",IF(ISNUMBER(W50)=FALSE,"Não se aplica",IFERROR(VLOOKUP(W50,Produtos!$A$1:$C$2319,3,FALSE),"Não Cadastrado")))</f>
        <v/>
      </c>
      <c r="AC50" s="104"/>
      <c r="AD50" s="108" t="str">
        <f>IF(Tabela2[[#This Row],[Origem do acidente]] = "Plataforma", "PREENCHER","NA")</f>
        <v>NA</v>
      </c>
      <c r="AE50" s="107" t="str">
        <f>IF(AC50="","", IF(AC50="NC","", IF(AC50="NE","", IF(AC50="NA","",IFERROR(VLOOKUP(AC50,Produtos!$A$1:$C$2319,2,FALSE),"Não Cadastrado")))))</f>
        <v/>
      </c>
      <c r="AF50" s="104"/>
      <c r="AG50" s="104"/>
      <c r="AH50" s="104" t="str">
        <f>IF(AC50="","",IF(ISNUMBER(AC50)=FALSE,"Não se aplica",IFERROR(VLOOKUP(AC50,Produtos!$A$1:$C$2319,3,FALSE),"Não Cadastrado")))</f>
        <v/>
      </c>
      <c r="AI50" s="104"/>
      <c r="AJ50" s="104" t="s">
        <v>7362</v>
      </c>
      <c r="AK50" s="107" t="s">
        <v>7363</v>
      </c>
      <c r="AL50" s="107" t="s">
        <v>7182</v>
      </c>
      <c r="AM50" s="107"/>
      <c r="AN50" s="108" t="str">
        <f>VLOOKUP(Tabela2[[#This Row],[SIEMA]],Siema2025,51,FALSE)</f>
        <v/>
      </c>
      <c r="AO50" s="108" t="str">
        <f>VLOOKUP(Tabela2[[#This Row],[SIEMA]],Siema2025,53,FALSE)</f>
        <v/>
      </c>
      <c r="AP50" s="108" t="str">
        <f>VLOOKUP(Tabela2[[#This Row],[SIEMA]],Siema2025,55,FALSE)</f>
        <v/>
      </c>
      <c r="AQ50" s="108" t="str">
        <f>VLOOKUP(Tabela2[[#This Row],[SIEMA]],Siema2025,57,FALSE)</f>
        <v/>
      </c>
      <c r="AR50" s="108" t="str">
        <f>VLOOKUP(Tabela2[[#This Row],[SIEMA]],Siema2025,59,FALSE)</f>
        <v/>
      </c>
      <c r="AS50" s="108" t="str">
        <f>VLOOKUP(Tabela2[[#This Row],[SIEMA]],Siema2025,61,FALSE)</f>
        <v/>
      </c>
      <c r="AT50" s="108" t="str">
        <f>VLOOKUP(Tabela2[[#This Row],[SIEMA]],Siema2025,63,FALSE)</f>
        <v/>
      </c>
      <c r="AU50" s="108" t="str">
        <f>VLOOKUP(Tabela2[[#This Row],[SIEMA]],Siema2025,65,FALSE)</f>
        <v>X</v>
      </c>
      <c r="AV50" s="108" t="str">
        <f>VLOOKUP(Tabela2[[#This Row],[SIEMA]],Siema2025,67,FALSE)</f>
        <v/>
      </c>
      <c r="AW50" s="108" t="str">
        <f>VLOOKUP(Tabela2[[#This Row],[SIEMA]],Siema2025,69,FALSE)</f>
        <v/>
      </c>
      <c r="AX50" s="108" t="str">
        <f>VLOOKUP(Tabela2[[#This Row],[SIEMA]],Siema2025,71,FALSE)</f>
        <v>X</v>
      </c>
      <c r="AY50" s="108" t="str">
        <f>VLOOKUP(Tabela2[[#This Row],[SIEMA]],Siema2025,73,FALSE)</f>
        <v/>
      </c>
      <c r="AZ50" s="108" t="str">
        <f>VLOOKUP(Tabela2[[#This Row],[SIEMA]],Siema2025,75,FALSE)</f>
        <v/>
      </c>
      <c r="BA50" s="108" t="str">
        <f>VLOOKUP(Tabela2[[#This Row],[SIEMA]],Siema2025,77,FALSE)</f>
        <v/>
      </c>
      <c r="BB50" s="108" t="str">
        <f>VLOOKUP(Tabela2[[#This Row],[SIEMA]],Siema2025,79,FALSE)</f>
        <v/>
      </c>
      <c r="BC50" s="108" t="str">
        <f>IF(Tabela2[[#This Row],[Outro(s) ]] = "X", "PREENCHER","NA")</f>
        <v>NA</v>
      </c>
      <c r="BD50" s="108" t="str">
        <f>VLOOKUP(Tabela2[[#This Row],[SIEMA]],Siema2025,82,FALSE)</f>
        <v/>
      </c>
      <c r="BE50" s="108" t="str">
        <f>VLOOKUP(Tabela2[[#This Row],[SIEMA]],Siema2025,81,FALSE)</f>
        <v/>
      </c>
      <c r="BF50" s="110" t="s">
        <v>7364</v>
      </c>
      <c r="BG50" s="110"/>
      <c r="BH50" s="111" t="s">
        <v>7365</v>
      </c>
      <c r="BI50" s="112" t="s">
        <v>7062</v>
      </c>
      <c r="BJ50" s="107" t="s">
        <v>7099</v>
      </c>
      <c r="BK50" s="104" t="s">
        <v>2696</v>
      </c>
      <c r="BL50" s="140">
        <v>45678</v>
      </c>
      <c r="BM50" s="108">
        <f ca="1">IF(Tabela2[[#This Row],[Data de atendimento do Ibama (considerar o primeiro documento/ação)]]="",_xlfn.DAYS(TODAY(),J50),_xlfn.DAYS(Tabela2[[#This Row],[Data de atendimento do Ibama (considerar o primeiro documento/ação)]],J50))</f>
        <v>5</v>
      </c>
      <c r="BN50" s="108" t="str">
        <f>IF(Tabela2[[#This Row],[Atendido pelo Ibama ("Não" ou "Sim")]]="Não","Preencher", IF(Tabela2[[#This Row],[Atendido pelo Ibama ("Não" ou "Sim")]]="Sim","NA",""))</f>
        <v>NA</v>
      </c>
      <c r="BO50" s="114" t="s">
        <v>7100</v>
      </c>
      <c r="BP50" s="108" t="str">
        <f>IF(Tabela2[[#This Row],[Forma de atendimento (primeiro documento/ação)]]= "Outros (especificar)", "PREENCHER","NA")</f>
        <v>NA</v>
      </c>
      <c r="BQ50" s="106" t="s">
        <v>123</v>
      </c>
      <c r="BR50" s="108" t="str">
        <f>IF(Tabela2[[#This Row],[Equipe do Ibama foi a campo? Houve sobrevoo do Poseidon?]] = "Sim", "PREENCHER","NA")</f>
        <v>NA</v>
      </c>
      <c r="BS50" s="108" t="str">
        <f>IF(Tabela2[[#This Row],[Se sim, foi emitida Ordem de Emergência? (informações vinculada à coluna CK)]] = "Sim", "PREENCHER","NA")</f>
        <v>NA</v>
      </c>
      <c r="BT50" s="108" t="s">
        <v>7126</v>
      </c>
      <c r="BU50" s="108" t="s">
        <v>2696</v>
      </c>
      <c r="BV50" s="108" t="s">
        <v>123</v>
      </c>
      <c r="BW50" s="108" t="s">
        <v>2696</v>
      </c>
      <c r="BX50" s="106" t="s">
        <v>7116</v>
      </c>
      <c r="BY50" s="140">
        <v>45882</v>
      </c>
      <c r="BZ50" s="104">
        <f>IF(Tabela2[[#This Row],[Data do documento de encerramento]]="NA","NA",IF(Tabela2[[#This Row],[Data do documento de encerramento]]="","Pendente de conclusão/ encerramento",_xlfn.DAYS(Tabela2[[#This Row],[Data do documento de encerramento]],J50)))</f>
        <v>209</v>
      </c>
      <c r="CA50" s="107" t="s">
        <v>7366</v>
      </c>
      <c r="CB50" s="107"/>
      <c r="CC50" s="107"/>
      <c r="CD50" s="107"/>
      <c r="CE50" s="107"/>
      <c r="CF50" s="107"/>
    </row>
    <row r="51" spans="1:84" hidden="1">
      <c r="A51" s="169">
        <v>202512714406</v>
      </c>
      <c r="B51" s="266" t="s">
        <v>7367</v>
      </c>
      <c r="C51" s="108" t="str">
        <f>VLOOKUP(Tabela2[[#This Row],[SIEMA]],Siema2025,4,FALSE)</f>
        <v xml:space="preserve"> SE</v>
      </c>
      <c r="D51" s="106" t="str">
        <f>VLOOKUP(Tabela2[[#This Row],[SIEMA]],Siema2025,3,FALSE)</f>
        <v xml:space="preserve">Japaratuba </v>
      </c>
      <c r="E51" s="106" t="str">
        <f>VLOOKUP(Tabela2[[#This Row],[SIEMA]],Siema2025,20,FALSE)</f>
        <v>Locação do poço 9-CP-647-SE, Japaratuba-SE.</v>
      </c>
      <c r="F51" s="106"/>
      <c r="G51" s="106" t="s">
        <v>7368</v>
      </c>
      <c r="H51" s="106" t="s">
        <v>7369</v>
      </c>
      <c r="I51" s="104" t="s">
        <v>7223</v>
      </c>
      <c r="J51" s="105">
        <f>VLOOKUP(Tabela2[[#This Row],[SIEMA]],Siema2025,2,FALSE)</f>
        <v>45673</v>
      </c>
      <c r="K51" s="105" t="str">
        <f>VLOOKUP(Tabela2[[#This Row],[SIEMA]],Siema2025,16,FALSE)</f>
        <v>Quinta</v>
      </c>
      <c r="L51" s="106" t="str">
        <f>IF(Tabela2[[#This Row],[Data]]="","Sem Informação",VLOOKUP(MONTH(Tabela2[[#This Row],[Data]]),'[1]Validação de dados'!$I$1:$J$13,2,0))</f>
        <v>Janeiro</v>
      </c>
      <c r="M51" s="104">
        <f>YEAR(Tabela2[[#This Row],[Data]])</f>
        <v>2025</v>
      </c>
      <c r="N51" s="105" t="str">
        <f>VLOOKUP(Tabela2[[#This Row],[SIEMA]],Siema2025,17,FALSE)</f>
        <v>Vespertino</v>
      </c>
      <c r="O51" s="105" t="s">
        <v>145</v>
      </c>
      <c r="P51" s="104" t="str">
        <f>VLOOKUP(Tabela2[[#This Row],[SIEMA]],Siema2025,21,FALSE)</f>
        <v>Descarga significante de óleo
Perda de contenção primária significante de óleo</v>
      </c>
      <c r="Q51" s="104">
        <v>1267</v>
      </c>
      <c r="R51" s="104"/>
      <c r="S51" s="107" t="str">
        <f>IF(Q51="","", IF(Q51="NC","", IF(Q51="NE","", IF(Q51="NA","",IFERROR(VLOOKUP(Q51,Produtos!$A$1:$C$2319,2,FALSE),"Não Cadastrado")))))</f>
        <v>PETRÓLEO CRU</v>
      </c>
      <c r="T51" s="104" t="s">
        <v>719</v>
      </c>
      <c r="U51" s="104" t="s">
        <v>7111</v>
      </c>
      <c r="V51" s="104">
        <f>IF(Q51="","",IF(ISNUMBER(Q51)=FALSE,"Não se aplica",IFERROR(VLOOKUP(Q51,Produtos!$A$1:$C$2319,3,FALSE),"Não Cadastrado")))</f>
        <v>3</v>
      </c>
      <c r="W51" s="104" t="str">
        <f>VLOOKUP(Tabela2[[#This Row],[SIEMA]],Siema2025,10,FALSE)</f>
        <v>Água Produzida fora de especificação</v>
      </c>
      <c r="X51" s="113" t="str">
        <f>IF(Tabela2[[#This Row],[Origem do acidente]] = "Plataforma", "PREENCHER","NA")</f>
        <v>NA</v>
      </c>
      <c r="Y51" s="109" t="str">
        <f>IF(W51="","", IF(W51="NC","", IF(W51="NE","", IF(W51="NA","",IFERROR(VLOOKUP(W51,Produtos!$A$1:$C$2319,2,FALSE),"Não Cadastrado")))))</f>
        <v>Não Cadastrado</v>
      </c>
      <c r="Z51" s="104" t="str">
        <f>VLOOKUP(Tabela2[[#This Row],[SIEMA]],Siema2025,11,FALSE)</f>
        <v>0.244</v>
      </c>
      <c r="AA51" s="104" t="str">
        <f>VLOOKUP(Tabela2[[#This Row],[SIEMA]],Siema2025,12,FALSE)</f>
        <v/>
      </c>
      <c r="AB51" s="104" t="str">
        <f>IF(W51="","",IF(ISNUMBER(W51)=FALSE,"Não se aplica",IFERROR(VLOOKUP(W51,Produtos!$A$1:$C$2319,3,FALSE),"Não Cadastrado")))</f>
        <v>Não se aplica</v>
      </c>
      <c r="AC51" s="104"/>
      <c r="AD51" s="108" t="str">
        <f>IF(Tabela2[[#This Row],[Origem do acidente]] = "Plataforma", "PREENCHER","NA")</f>
        <v>NA</v>
      </c>
      <c r="AE51" s="107" t="str">
        <f>IF(AC51="","", IF(AC51="NC","", IF(AC51="NE","", IF(AC51="NA","",IFERROR(VLOOKUP(AC51,Produtos!$A$1:$C$2319,2,FALSE),"Não Cadastrado")))))</f>
        <v/>
      </c>
      <c r="AF51" s="104"/>
      <c r="AG51" s="104"/>
      <c r="AH51" s="104" t="str">
        <f>IF(AC51="","",IF(ISNUMBER(AC51)=FALSE,"Não se aplica",IFERROR(VLOOKUP(AC51,Produtos!$A$1:$C$2319,3,FALSE),"Não Cadastrado")))</f>
        <v/>
      </c>
      <c r="AI51" s="104"/>
      <c r="AJ51" s="104" t="str">
        <f>VLOOKUP(Tabela2[[#This Row],[SIEMA]],Siema2025,26,FALSE)</f>
        <v>Corrosão</v>
      </c>
      <c r="AK51" s="107" t="s">
        <v>7290</v>
      </c>
      <c r="AL51" s="107"/>
      <c r="AM51" s="107"/>
      <c r="AN51" s="108" t="str">
        <f>VLOOKUP(Tabela2[[#This Row],[SIEMA]],Siema2025,51,FALSE)</f>
        <v/>
      </c>
      <c r="AO51" s="108" t="str">
        <f>VLOOKUP(Tabela2[[#This Row],[SIEMA]],Siema2025,53,FALSE)</f>
        <v/>
      </c>
      <c r="AP51" s="108" t="str">
        <f>VLOOKUP(Tabela2[[#This Row],[SIEMA]],Siema2025,55,FALSE)</f>
        <v/>
      </c>
      <c r="AQ51" s="108" t="str">
        <f>VLOOKUP(Tabela2[[#This Row],[SIEMA]],Siema2025,57,FALSE)</f>
        <v/>
      </c>
      <c r="AR51" s="108" t="str">
        <f>VLOOKUP(Tabela2[[#This Row],[SIEMA]],Siema2025,59,FALSE)</f>
        <v/>
      </c>
      <c r="AS51" s="108" t="str">
        <f>VLOOKUP(Tabela2[[#This Row],[SIEMA]],Siema2025,61,FALSE)</f>
        <v/>
      </c>
      <c r="AT51" s="108" t="str">
        <f>VLOOKUP(Tabela2[[#This Row],[SIEMA]],Siema2025,63,FALSE)</f>
        <v/>
      </c>
      <c r="AU51" s="108" t="str">
        <f>VLOOKUP(Tabela2[[#This Row],[SIEMA]],Siema2025,65,FALSE)</f>
        <v>X</v>
      </c>
      <c r="AV51" s="108" t="str">
        <f>VLOOKUP(Tabela2[[#This Row],[SIEMA]],Siema2025,67,FALSE)</f>
        <v/>
      </c>
      <c r="AW51" s="108" t="str">
        <f>VLOOKUP(Tabela2[[#This Row],[SIEMA]],Siema2025,69,FALSE)</f>
        <v/>
      </c>
      <c r="AX51" s="108" t="str">
        <f>VLOOKUP(Tabela2[[#This Row],[SIEMA]],Siema2025,71,FALSE)</f>
        <v/>
      </c>
      <c r="AY51" s="108" t="str">
        <f>VLOOKUP(Tabela2[[#This Row],[SIEMA]],Siema2025,73,FALSE)</f>
        <v/>
      </c>
      <c r="AZ51" s="108" t="str">
        <f>VLOOKUP(Tabela2[[#This Row],[SIEMA]],Siema2025,75,FALSE)</f>
        <v/>
      </c>
      <c r="BA51" s="108" t="str">
        <f>VLOOKUP(Tabela2[[#This Row],[SIEMA]],Siema2025,77,FALSE)</f>
        <v/>
      </c>
      <c r="BB51" s="108" t="str">
        <f>VLOOKUP(Tabela2[[#This Row],[SIEMA]],Siema2025,79,FALSE)</f>
        <v/>
      </c>
      <c r="BC51" s="108" t="str">
        <f>IF(Tabela2[[#This Row],[Outro(s) ]] = "X", "PREENCHER","NA")</f>
        <v>NA</v>
      </c>
      <c r="BD51" s="108" t="str">
        <f>VLOOKUP(Tabela2[[#This Row],[SIEMA]],Siema2025,82,FALSE)</f>
        <v/>
      </c>
      <c r="BE51" s="108" t="str">
        <f>VLOOKUP(Tabela2[[#This Row],[SIEMA]],Siema2025,81,FALSE)</f>
        <v/>
      </c>
      <c r="BF51" s="110" t="str">
        <f>VLOOKUP(Tabela2[[#This Row],[SIEMA]],Siema2025,28,FALSE)</f>
        <v>CARMO ENERGY S.A.</v>
      </c>
      <c r="BG51" s="110"/>
      <c r="BH51" s="111" t="str">
        <f>VLOOKUP(Tabela2[[#This Row],[SIEMA]],Siema2025,29,FALSE)</f>
        <v>41955491000101</v>
      </c>
      <c r="BI51" s="112" t="str">
        <f>VLOOKUP(Tabela2[[#This Row],[SIEMA]],Siema2025,107,FALSE)</f>
        <v>Não</v>
      </c>
      <c r="BJ51" s="107" t="s">
        <v>7113</v>
      </c>
      <c r="BK51" s="104" t="s">
        <v>2696</v>
      </c>
      <c r="BL51" s="140">
        <v>45694</v>
      </c>
      <c r="BM51" s="108">
        <f ca="1">IF(Tabela2[[#This Row],[Data de atendimento do Ibama (considerar o primeiro documento/ação)]]="",_xlfn.DAYS(TODAY(),J51),_xlfn.DAYS(Tabela2[[#This Row],[Data de atendimento do Ibama (considerar o primeiro documento/ação)]],J51))</f>
        <v>21</v>
      </c>
      <c r="BN51" s="108" t="str">
        <f>IF(Tabela2[[#This Row],[Atendido pelo Ibama ("Não" ou "Sim")]]="Não","Preencher", IF(Tabela2[[#This Row],[Atendido pelo Ibama ("Não" ou "Sim")]]="Sim","NA",""))</f>
        <v>NA</v>
      </c>
      <c r="BO51" s="114" t="s">
        <v>7100</v>
      </c>
      <c r="BP51" s="108" t="str">
        <f>IF(Tabela2[[#This Row],[Forma de atendimento (primeiro documento/ação)]]= "Outros (especificar)", "PREENCHER","NA")</f>
        <v>NA</v>
      </c>
      <c r="BQ51" s="106" t="s">
        <v>123</v>
      </c>
      <c r="BR51" s="108" t="str">
        <f>IF(Tabela2[[#This Row],[Equipe do Ibama foi a campo? Houve sobrevoo do Poseidon?]] = "Sim", "PREENCHER","NA")</f>
        <v>NA</v>
      </c>
      <c r="BS51" s="108" t="s">
        <v>7114</v>
      </c>
      <c r="BT51" s="108" t="s">
        <v>7115</v>
      </c>
      <c r="BU51" s="108" t="s">
        <v>123</v>
      </c>
      <c r="BV51" s="108" t="s">
        <v>2696</v>
      </c>
      <c r="BW51" s="108" t="s">
        <v>123</v>
      </c>
      <c r="BX51" s="106"/>
      <c r="BY51" s="106"/>
      <c r="BZ51" s="104" t="str">
        <f>IF(Tabela2[[#This Row],[Data do documento de encerramento]]="NA","NA",IF(Tabela2[[#This Row],[Data do documento de encerramento]]="","Pendente de conclusão/ encerramento",_xlfn.DAYS(Tabela2[[#This Row],[Data do documento de encerramento]],J51)))</f>
        <v>Pendente de conclusão/ encerramento</v>
      </c>
      <c r="CA51" s="107"/>
      <c r="CB51" s="107"/>
      <c r="CC51" s="107"/>
      <c r="CD51" s="107"/>
      <c r="CE51" s="107"/>
      <c r="CF51" s="107"/>
    </row>
    <row r="52" spans="1:84" ht="45.75" hidden="1">
      <c r="A52" s="187">
        <v>202561628850</v>
      </c>
      <c r="B52" s="118" t="s">
        <v>7370</v>
      </c>
      <c r="C52" s="108" t="str">
        <f>VLOOKUP(Tabela2[[#This Row],[SIEMA]],Siema2025,4,FALSE)</f>
        <v xml:space="preserve"> RO</v>
      </c>
      <c r="D52" s="106" t="str">
        <f>VLOOKUP(Tabela2[[#This Row],[SIEMA]],Siema2025,3,FALSE)</f>
        <v xml:space="preserve">Vilhena </v>
      </c>
      <c r="E52" s="106" t="s">
        <v>7371</v>
      </c>
      <c r="F52" s="106" t="s">
        <v>7372</v>
      </c>
      <c r="G52" s="152" t="s">
        <v>7373</v>
      </c>
      <c r="H52" s="106" t="s">
        <v>7374</v>
      </c>
      <c r="I52" s="104" t="s">
        <v>7114</v>
      </c>
      <c r="J52" s="105">
        <f>VLOOKUP(Tabela2[[#This Row],[SIEMA]],Siema2025,2,FALSE)</f>
        <v>45673</v>
      </c>
      <c r="K52" s="105" t="str">
        <f>VLOOKUP(Tabela2[[#This Row],[SIEMA]],Siema2025,16,FALSE)</f>
        <v>Quinta</v>
      </c>
      <c r="L52" s="106" t="str">
        <f>IF(Tabela2[[#This Row],[Data]]="","Sem Informação",VLOOKUP(MONTH(Tabela2[[#This Row],[Data]]),'[1]Validação de dados'!$I$1:$J$13,2,0))</f>
        <v>Janeiro</v>
      </c>
      <c r="M52" s="104">
        <f>YEAR(Tabela2[[#This Row],[Data]])</f>
        <v>2025</v>
      </c>
      <c r="N52" s="105" t="str">
        <f>VLOOKUP(Tabela2[[#This Row],[SIEMA]],Siema2025,17,FALSE)</f>
        <v>Matutino</v>
      </c>
      <c r="O52" s="105" t="str">
        <f>VLOOKUP(Tabela2[[#This Row],[SIEMA]],Siema2025,5,FALSE)</f>
        <v>Rodovia</v>
      </c>
      <c r="P52" s="104" t="str">
        <f>VLOOKUP(Tabela2[[#This Row],[SIEMA]],Siema2025,21,FALSE)</f>
        <v>Rodovia BR 435, Km 35</v>
      </c>
      <c r="Q52" s="104">
        <v>1202</v>
      </c>
      <c r="R52" s="104" t="str">
        <f>VLOOKUP(Tabela2[[#This Row],[SIEMA]],Siema2025,10,FALSE)</f>
        <v/>
      </c>
      <c r="S52" s="107" t="str">
        <f>IF(Q52="","", IF(Q52="NC","", IF(Q52="NE","", IF(Q52="NA","",IFERROR(VLOOKUP(Q52,Produtos!$A$1:$C$2319,2,FALSE),"Não Cadastrado")))))</f>
        <v>GASÓLEO ou ÓLEO DIESEL ou ÓLEO PARA AQUECIMENTO, LEVE</v>
      </c>
      <c r="T52" s="104">
        <v>5000</v>
      </c>
      <c r="U52" s="104" t="s">
        <v>648</v>
      </c>
      <c r="V52" s="104">
        <f>IF(Q52="","",IF(ISNUMBER(Q52)=FALSE,"Não se aplica",IFERROR(VLOOKUP(Q52,Produtos!$A$1:$C$2319,3,FALSE),"Não Cadastrado")))</f>
        <v>3</v>
      </c>
      <c r="W52" s="104" t="str">
        <f>VLOOKUP(Tabela2[[#This Row],[SIEMA]],Siema2025,10,FALSE)</f>
        <v/>
      </c>
      <c r="X52" s="113" t="str">
        <f>IF(Tabela2[[#This Row],[Origem do acidente]] = "Plataforma", "PREENCHER","NA")</f>
        <v>NA</v>
      </c>
      <c r="Y52" s="109" t="str">
        <f>IF(W52="","", IF(W52="NC","", IF(W52="NE","", IF(W52="NA","",IFERROR(VLOOKUP(W52,Produtos!$A$1:$C$2319,2,FALSE),"Não Cadastrado")))))</f>
        <v/>
      </c>
      <c r="Z52" s="104" t="str">
        <f>VLOOKUP(Tabela2[[#This Row],[SIEMA]],Siema2025,11,FALSE)</f>
        <v xml:space="preserve"> </v>
      </c>
      <c r="AA52" s="104" t="str">
        <f>VLOOKUP(Tabela2[[#This Row],[SIEMA]],Siema2025,12,FALSE)</f>
        <v xml:space="preserve"> </v>
      </c>
      <c r="AB52" s="104" t="str">
        <f>IF(W52="","",IF(ISNUMBER(W52)=FALSE,"Não se aplica",IFERROR(VLOOKUP(W52,Produtos!$A$1:$C$2319,3,FALSE),"Não Cadastrado")))</f>
        <v/>
      </c>
      <c r="AC52" s="104"/>
      <c r="AD52" s="108" t="str">
        <f>IF(Tabela2[[#This Row],[Origem do acidente]] = "Plataforma", "PREENCHER","NA")</f>
        <v>NA</v>
      </c>
      <c r="AE52" s="107" t="str">
        <f>IF(AC52="","", IF(AC52="NC","", IF(AC52="NE","", IF(AC52="NA","",IFERROR(VLOOKUP(AC52,Produtos!$A$1:$C$2319,2,FALSE),"Não Cadastrado")))))</f>
        <v/>
      </c>
      <c r="AF52" s="104"/>
      <c r="AG52" s="104"/>
      <c r="AH52" s="104" t="str">
        <f>IF(AC52="","",IF(ISNUMBER(AC52)=FALSE,"Não se aplica",IFERROR(VLOOKUP(AC52,Produtos!$A$1:$C$2319,3,FALSE),"Não Cadastrado")))</f>
        <v/>
      </c>
      <c r="AI52" s="104"/>
      <c r="AJ52" s="104" t="s">
        <v>7375</v>
      </c>
      <c r="AK52" s="107" t="s">
        <v>7190</v>
      </c>
      <c r="AL52" s="107" t="s">
        <v>7182</v>
      </c>
      <c r="AM52" s="107"/>
      <c r="AN52" s="108" t="str">
        <f>VLOOKUP(Tabela2[[#This Row],[SIEMA]],Siema2025,51,FALSE)</f>
        <v/>
      </c>
      <c r="AO52" s="108" t="str">
        <f>VLOOKUP(Tabela2[[#This Row],[SIEMA]],Siema2025,53,FALSE)</f>
        <v/>
      </c>
      <c r="AP52" s="108" t="str">
        <f>VLOOKUP(Tabela2[[#This Row],[SIEMA]],Siema2025,55,FALSE)</f>
        <v/>
      </c>
      <c r="AQ52" s="108" t="str">
        <f>VLOOKUP(Tabela2[[#This Row],[SIEMA]],Siema2025,57,FALSE)</f>
        <v>X</v>
      </c>
      <c r="AR52" s="108" t="str">
        <f>VLOOKUP(Tabela2[[#This Row],[SIEMA]],Siema2025,59,FALSE)</f>
        <v/>
      </c>
      <c r="AS52" s="108" t="str">
        <f>VLOOKUP(Tabela2[[#This Row],[SIEMA]],Siema2025,61,FALSE)</f>
        <v/>
      </c>
      <c r="AT52" s="108" t="str">
        <f>VLOOKUP(Tabela2[[#This Row],[SIEMA]],Siema2025,63,FALSE)</f>
        <v/>
      </c>
      <c r="AU52" s="108" t="s">
        <v>7132</v>
      </c>
      <c r="AV52" s="108" t="str">
        <f>VLOOKUP(Tabela2[[#This Row],[SIEMA]],Siema2025,67,FALSE)</f>
        <v/>
      </c>
      <c r="AW52" s="108" t="str">
        <f>VLOOKUP(Tabela2[[#This Row],[SIEMA]],Siema2025,69,FALSE)</f>
        <v/>
      </c>
      <c r="AX52" s="108" t="str">
        <f>VLOOKUP(Tabela2[[#This Row],[SIEMA]],Siema2025,71,FALSE)</f>
        <v>X</v>
      </c>
      <c r="AY52" s="108" t="str">
        <f>VLOOKUP(Tabela2[[#This Row],[SIEMA]],Siema2025,73,FALSE)</f>
        <v/>
      </c>
      <c r="AZ52" s="108" t="str">
        <f>VLOOKUP(Tabela2[[#This Row],[SIEMA]],Siema2025,75,FALSE)</f>
        <v/>
      </c>
      <c r="BA52" s="108" t="str">
        <f>VLOOKUP(Tabela2[[#This Row],[SIEMA]],Siema2025,77,FALSE)</f>
        <v/>
      </c>
      <c r="BB52" s="108" t="str">
        <f>VLOOKUP(Tabela2[[#This Row],[SIEMA]],Siema2025,79,FALSE)</f>
        <v/>
      </c>
      <c r="BC52" s="108" t="str">
        <f>IF(Tabela2[[#This Row],[Outro(s) ]] = "X", "PREENCHER","NA")</f>
        <v>NA</v>
      </c>
      <c r="BD52" s="108" t="str">
        <f>VLOOKUP(Tabela2[[#This Row],[SIEMA]],Siema2025,82,FALSE)</f>
        <v/>
      </c>
      <c r="BE52" s="108" t="str">
        <f>VLOOKUP(Tabela2[[#This Row],[SIEMA]],Siema2025,81,FALSE)</f>
        <v/>
      </c>
      <c r="BF52" s="110" t="str">
        <f>VLOOKUP(Tabela2[[#This Row],[SIEMA]],Siema2025,28,FALSE)</f>
        <v>Combustíveis Krupinski LTDA</v>
      </c>
      <c r="BG52" s="110"/>
      <c r="BH52" s="111" t="str">
        <f>VLOOKUP(Tabela2[[#This Row],[SIEMA]],Siema2025,29,FALSE)</f>
        <v>00449484000150</v>
      </c>
      <c r="BI52" s="112" t="str">
        <f>VLOOKUP(Tabela2[[#This Row],[SIEMA]],Siema2025,107,FALSE)</f>
        <v>Não</v>
      </c>
      <c r="BJ52" s="107" t="s">
        <v>7099</v>
      </c>
      <c r="BK52" s="104" t="s">
        <v>2696</v>
      </c>
      <c r="BL52" s="140">
        <v>45673</v>
      </c>
      <c r="BM52" s="108">
        <f ca="1">IF(Tabela2[[#This Row],[Data de atendimento do Ibama (considerar o primeiro documento/ação)]]="",_xlfn.DAYS(TODAY(),J52),_xlfn.DAYS(Tabela2[[#This Row],[Data de atendimento do Ibama (considerar o primeiro documento/ação)]],J52))</f>
        <v>0</v>
      </c>
      <c r="BN52" s="108" t="str">
        <f>IF(Tabela2[[#This Row],[Atendido pelo Ibama ("Não" ou "Sim")]]="Não","Preencher", IF(Tabela2[[#This Row],[Atendido pelo Ibama ("Não" ou "Sim")]]="Sim","NA",""))</f>
        <v>NA</v>
      </c>
      <c r="BO52" s="114" t="s">
        <v>7124</v>
      </c>
      <c r="BP52" s="108" t="s">
        <v>7348</v>
      </c>
      <c r="BQ52" s="106" t="s">
        <v>2696</v>
      </c>
      <c r="BR52" s="108" t="s">
        <v>2696</v>
      </c>
      <c r="BS52" s="108" t="s">
        <v>2696</v>
      </c>
      <c r="BT52" s="108" t="s">
        <v>7101</v>
      </c>
      <c r="BU52" s="108" t="s">
        <v>123</v>
      </c>
      <c r="BV52" s="108" t="s">
        <v>123</v>
      </c>
      <c r="BW52" s="108" t="s">
        <v>123</v>
      </c>
      <c r="BX52" s="106"/>
      <c r="BY52" s="140"/>
      <c r="BZ52" s="104" t="str">
        <f>IF(Tabela2[[#This Row],[Data do documento de encerramento]]="NA","NA",IF(Tabela2[[#This Row],[Data do documento de encerramento]]="","Pendente de conclusão/ encerramento",_xlfn.DAYS(Tabela2[[#This Row],[Data do documento de encerramento]],J52)))</f>
        <v>Pendente de conclusão/ encerramento</v>
      </c>
      <c r="CA52" s="107" t="s">
        <v>7376</v>
      </c>
      <c r="CB52" s="107"/>
      <c r="CC52" s="107"/>
      <c r="CD52" s="107"/>
      <c r="CE52" s="107"/>
      <c r="CF52" s="107"/>
    </row>
    <row r="53" spans="1:84" hidden="1">
      <c r="A53" s="169">
        <v>202511775620</v>
      </c>
      <c r="B53" s="170" t="s">
        <v>7377</v>
      </c>
      <c r="C53" s="108" t="str">
        <f>VLOOKUP(Tabela2[[#This Row],[SIEMA]],Siema2025,4,FALSE)</f>
        <v xml:space="preserve"> PA</v>
      </c>
      <c r="D53" s="106" t="str">
        <f>VLOOKUP(Tabela2[[#This Row],[SIEMA]],Siema2025,3,FALSE)</f>
        <v xml:space="preserve">Parauapebas </v>
      </c>
      <c r="E53" s="106" t="str">
        <f>VLOOKUP(Tabela2[[#This Row],[SIEMA]],Siema2025,20,FALSE)</f>
        <v>Estrada de Ferro Carajas - linha de manobra 5A do km 860+400 no município de Parauapebas-PA</v>
      </c>
      <c r="F53" s="106"/>
      <c r="G53" s="106" t="s">
        <v>7378</v>
      </c>
      <c r="H53" s="106" t="s">
        <v>7379</v>
      </c>
      <c r="I53" s="104" t="s">
        <v>7114</v>
      </c>
      <c r="J53" s="105">
        <f>VLOOKUP(Tabela2[[#This Row],[SIEMA]],Siema2025,2,FALSE)</f>
        <v>45674</v>
      </c>
      <c r="K53" s="105" t="str">
        <f>VLOOKUP(Tabela2[[#This Row],[SIEMA]],Siema2025,16,FALSE)</f>
        <v>Sexta</v>
      </c>
      <c r="L53" s="106" t="str">
        <f>IF(Tabela2[[#This Row],[Data]]="","Sem Informação",VLOOKUP(MONTH(Tabela2[[#This Row],[Data]]),'[1]Validação de dados'!$I$1:$J$13,2,0))</f>
        <v>Janeiro</v>
      </c>
      <c r="M53" s="104">
        <f>YEAR(Tabela2[[#This Row],[Data]])</f>
        <v>2025</v>
      </c>
      <c r="N53" s="105" t="str">
        <f>VLOOKUP(Tabela2[[#This Row],[SIEMA]],Siema2025,17,FALSE)</f>
        <v>Matutino</v>
      </c>
      <c r="O53" s="105" t="str">
        <f>VLOOKUP(Tabela2[[#This Row],[SIEMA]],Siema2025,5,FALSE)</f>
        <v>Ferrovia</v>
      </c>
      <c r="P53" s="104" t="str">
        <f>VLOOKUP(Tabela2[[#This Row],[SIEMA]],Siema2025,21,FALSE)</f>
        <v>Avaria na mangueira da locomotiva (266), na linha  de manobra 5A, do Km 860+400, no município de Parauapebas/PA.</v>
      </c>
      <c r="Q53" s="104">
        <v>1202</v>
      </c>
      <c r="R53" s="104" t="s">
        <v>7127</v>
      </c>
      <c r="S53" s="107" t="s">
        <v>3060</v>
      </c>
      <c r="T53" s="104">
        <v>120</v>
      </c>
      <c r="U53" s="104" t="s">
        <v>648</v>
      </c>
      <c r="V53" s="104">
        <f>IF(Q53="","",IF(ISNUMBER(Q53)=FALSE,"Não se aplica",IFERROR(VLOOKUP(Q53,Produtos!$A$1:$C$2319,3,FALSE),"Não Cadastrado")))</f>
        <v>3</v>
      </c>
      <c r="W53" s="104" t="str">
        <f>VLOOKUP(Tabela2[[#This Row],[SIEMA]],Siema2025,10,FALSE)</f>
        <v/>
      </c>
      <c r="X53" s="113"/>
      <c r="Y53" s="109" t="str">
        <f>IF(W53="","", IF(W53="NC","", IF(W53="NE","", IF(W53="NA","",IFERROR(VLOOKUP(W53,Produtos!$A$1:$C$2319,2,FALSE),"Não Cadastrado")))))</f>
        <v/>
      </c>
      <c r="Z53" s="104" t="str">
        <f>VLOOKUP(Tabela2[[#This Row],[SIEMA]],Siema2025,11,FALSE)</f>
        <v xml:space="preserve"> </v>
      </c>
      <c r="AA53" s="104" t="str">
        <f>VLOOKUP(Tabela2[[#This Row],[SIEMA]],Siema2025,12,FALSE)</f>
        <v xml:space="preserve"> </v>
      </c>
      <c r="AB53" s="104" t="str">
        <f>IF(W53="","",IF(ISNUMBER(W53)=FALSE,"Não se aplica",IFERROR(VLOOKUP(W53,Produtos!$A$1:$C$2319,3,FALSE),"Não Cadastrado")))</f>
        <v/>
      </c>
      <c r="AC53" s="104"/>
      <c r="AD53" s="108"/>
      <c r="AE53" s="107" t="str">
        <f>IF(AC53="","", IF(AC53="NC","", IF(AC53="NE","", IF(AC53="NA","",IFERROR(VLOOKUP(AC53,Produtos!$A$1:$C$2319,2,FALSE),"Não Cadastrado")))))</f>
        <v/>
      </c>
      <c r="AF53" s="104"/>
      <c r="AG53" s="104"/>
      <c r="AH53" s="104" t="str">
        <f>IF(AC53="","",IF(ISNUMBER(AC53)=FALSE,"Não se aplica",IFERROR(VLOOKUP(AC53,Produtos!$A$1:$C$2319,3,FALSE),"Não Cadastrado")))</f>
        <v/>
      </c>
      <c r="AI53" s="104"/>
      <c r="AJ53" s="104" t="str">
        <f>VLOOKUP(Tabela2[[#This Row],[SIEMA]],Siema2025,26,FALSE)</f>
        <v>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v>
      </c>
      <c r="AK53" s="107" t="s">
        <v>7112</v>
      </c>
      <c r="AL53" s="107"/>
      <c r="AM53" s="107"/>
      <c r="AN53" s="108" t="str">
        <f>VLOOKUP(Tabela2[[#This Row],[SIEMA]],Siema2025,51,FALSE)</f>
        <v/>
      </c>
      <c r="AO53" s="108" t="str">
        <f>VLOOKUP(Tabela2[[#This Row],[SIEMA]],Siema2025,53,FALSE)</f>
        <v/>
      </c>
      <c r="AP53" s="108" t="str">
        <f>VLOOKUP(Tabela2[[#This Row],[SIEMA]],Siema2025,55,FALSE)</f>
        <v/>
      </c>
      <c r="AQ53" s="108" t="str">
        <f>VLOOKUP(Tabela2[[#This Row],[SIEMA]],Siema2025,57,FALSE)</f>
        <v/>
      </c>
      <c r="AR53" s="108" t="str">
        <f>VLOOKUP(Tabela2[[#This Row],[SIEMA]],Siema2025,59,FALSE)</f>
        <v/>
      </c>
      <c r="AS53" s="108" t="str">
        <f>VLOOKUP(Tabela2[[#This Row],[SIEMA]],Siema2025,61,FALSE)</f>
        <v/>
      </c>
      <c r="AT53" s="108" t="str">
        <f>VLOOKUP(Tabela2[[#This Row],[SIEMA]],Siema2025,63,FALSE)</f>
        <v/>
      </c>
      <c r="AU53" s="108" t="str">
        <f>VLOOKUP(Tabela2[[#This Row],[SIEMA]],Siema2025,65,FALSE)</f>
        <v>X</v>
      </c>
      <c r="AV53" s="108" t="str">
        <f>VLOOKUP(Tabela2[[#This Row],[SIEMA]],Siema2025,67,FALSE)</f>
        <v/>
      </c>
      <c r="AW53" s="108" t="str">
        <f>VLOOKUP(Tabela2[[#This Row],[SIEMA]],Siema2025,69,FALSE)</f>
        <v/>
      </c>
      <c r="AX53" s="108" t="str">
        <f>VLOOKUP(Tabela2[[#This Row],[SIEMA]],Siema2025,71,FALSE)</f>
        <v/>
      </c>
      <c r="AY53" s="108" t="str">
        <f>VLOOKUP(Tabela2[[#This Row],[SIEMA]],Siema2025,73,FALSE)</f>
        <v/>
      </c>
      <c r="AZ53" s="108" t="str">
        <f>VLOOKUP(Tabela2[[#This Row],[SIEMA]],Siema2025,75,FALSE)</f>
        <v/>
      </c>
      <c r="BA53" s="108" t="str">
        <f>VLOOKUP(Tabela2[[#This Row],[SIEMA]],Siema2025,77,FALSE)</f>
        <v/>
      </c>
      <c r="BB53" s="108" t="str">
        <f>VLOOKUP(Tabela2[[#This Row],[SIEMA]],Siema2025,79,FALSE)</f>
        <v/>
      </c>
      <c r="BC53" s="108" t="str">
        <f>IF(Tabela2[[#This Row],[Outro(s) ]] = "X", "PREENCHER","NA")</f>
        <v>NA</v>
      </c>
      <c r="BD53" s="108" t="str">
        <f>VLOOKUP(Tabela2[[#This Row],[SIEMA]],Siema2025,82,FALSE)</f>
        <v/>
      </c>
      <c r="BE53" s="108" t="str">
        <f>VLOOKUP(Tabela2[[#This Row],[SIEMA]],Siema2025,81,FALSE)</f>
        <v/>
      </c>
      <c r="BF53" s="110" t="s">
        <v>7380</v>
      </c>
      <c r="BG53" s="110" t="s">
        <v>7381</v>
      </c>
      <c r="BH53" s="111" t="str">
        <f>VLOOKUP(Tabela2[[#This Row],[SIEMA]],Siema2025,29,FALSE)</f>
        <v>33592510037821</v>
      </c>
      <c r="BI53" s="112" t="str">
        <f>VLOOKUP(Tabela2[[#This Row],[SIEMA]],Siema2025,107,FALSE)</f>
        <v>Não</v>
      </c>
      <c r="BJ53" s="107" t="s">
        <v>7099</v>
      </c>
      <c r="BK53" s="104" t="s">
        <v>2696</v>
      </c>
      <c r="BL53" s="140">
        <v>45684</v>
      </c>
      <c r="BM53" s="108">
        <f ca="1">IF(Tabela2[[#This Row],[Data de atendimento do Ibama (considerar o primeiro documento/ação)]]="",_xlfn.DAYS(TODAY(),J53),_xlfn.DAYS(Tabela2[[#This Row],[Data de atendimento do Ibama (considerar o primeiro documento/ação)]],J53))</f>
        <v>10</v>
      </c>
      <c r="BN53" s="108" t="str">
        <f>IF(Tabela2[[#This Row],[Atendido pelo Ibama ("Não" ou "Sim")]]="Não","Preencher", IF(Tabela2[[#This Row],[Atendido pelo Ibama ("Não" ou "Sim")]]="Sim","NA",""))</f>
        <v>NA</v>
      </c>
      <c r="BO53" s="114" t="s">
        <v>7291</v>
      </c>
      <c r="BP53" s="108" t="str">
        <f>IF(Tabela2[[#This Row],[Forma de atendimento (primeiro documento/ação)]]= "Outros (especificar)", "PREENCHER","NA")</f>
        <v>NA</v>
      </c>
      <c r="BQ53" s="106" t="s">
        <v>2696</v>
      </c>
      <c r="BR53" s="108" t="s">
        <v>2696</v>
      </c>
      <c r="BS53" s="108" t="s">
        <v>2696</v>
      </c>
      <c r="BT53" s="108" t="s">
        <v>7101</v>
      </c>
      <c r="BU53" s="108" t="s">
        <v>2696</v>
      </c>
      <c r="BV53" s="108" t="s">
        <v>123</v>
      </c>
      <c r="BW53" s="108" t="s">
        <v>2696</v>
      </c>
      <c r="BX53" s="106" t="s">
        <v>7116</v>
      </c>
      <c r="BY53" s="140">
        <v>45777</v>
      </c>
      <c r="BZ53" s="104">
        <f>IF(Tabela2[[#This Row],[Data do documento de encerramento]]="NA","NA",IF(Tabela2[[#This Row],[Data do documento de encerramento]]="","Pendente de conclusão/ encerramento",_xlfn.DAYS(Tabela2[[#This Row],[Data do documento de encerramento]],J53)))</f>
        <v>103</v>
      </c>
      <c r="CA53" s="107"/>
      <c r="CB53" s="107"/>
      <c r="CC53" s="115"/>
      <c r="CD53" s="107"/>
      <c r="CE53" s="107"/>
      <c r="CF53" s="107"/>
    </row>
    <row r="54" spans="1:84" ht="45.75" hidden="1">
      <c r="A54" s="187">
        <v>202511846821</v>
      </c>
      <c r="B54" s="170" t="s">
        <v>7382</v>
      </c>
      <c r="C54" s="108" t="str">
        <f>VLOOKUP(Tabela2[[#This Row],[SIEMA]],Siema2025,4,FALSE)</f>
        <v xml:space="preserve"> MG</v>
      </c>
      <c r="D54" s="106" t="str">
        <f>VLOOKUP(Tabela2[[#This Row],[SIEMA]],Siema2025,3,FALSE)</f>
        <v xml:space="preserve">Santo Antônio do Amparo </v>
      </c>
      <c r="E54" s="106" t="s">
        <v>4216</v>
      </c>
      <c r="F54" s="106" t="s">
        <v>7383</v>
      </c>
      <c r="G54" s="106" t="s">
        <v>7384</v>
      </c>
      <c r="H54" s="106" t="s">
        <v>7385</v>
      </c>
      <c r="I54" s="104" t="s">
        <v>7114</v>
      </c>
      <c r="J54" s="105">
        <f>VLOOKUP(Tabela2[[#This Row],[SIEMA]],Siema2025,2,FALSE)</f>
        <v>45674</v>
      </c>
      <c r="K54" s="105" t="str">
        <f>VLOOKUP(Tabela2[[#This Row],[SIEMA]],Siema2025,16,FALSE)</f>
        <v>Sexta</v>
      </c>
      <c r="L54" s="106" t="str">
        <f>IF(Tabela2[[#This Row],[Data]]="","Sem Informação",VLOOKUP(MONTH(Tabela2[[#This Row],[Data]]),'[1]Validação de dados'!$I$1:$J$13,2,0))</f>
        <v>Janeiro</v>
      </c>
      <c r="M54" s="104">
        <f>YEAR(Tabela2[[#This Row],[Data]])</f>
        <v>2025</v>
      </c>
      <c r="N54" s="105" t="str">
        <f>VLOOKUP(Tabela2[[#This Row],[SIEMA]],Siema2025,17,FALSE)</f>
        <v>Madrugada</v>
      </c>
      <c r="O54" s="105" t="str">
        <f>VLOOKUP(Tabela2[[#This Row],[SIEMA]],Siema2025,5,FALSE)</f>
        <v>Rodovia</v>
      </c>
      <c r="P54" s="104" t="s">
        <v>7386</v>
      </c>
      <c r="Q54" s="104">
        <v>1202</v>
      </c>
      <c r="R54" s="104" t="str">
        <f>VLOOKUP(Tabela2[[#This Row],[SIEMA]],Siema2025,10,FALSE)</f>
        <v/>
      </c>
      <c r="S54" s="107" t="str">
        <f>IF(Q54="","", IF(Q54="NC","", IF(Q54="NE","", IF(Q54="NA","",IFERROR(VLOOKUP(Q54,Produtos!$A$1:$C$2319,2,FALSE),"Não Cadastrado")))))</f>
        <v>GASÓLEO ou ÓLEO DIESEL ou ÓLEO PARA AQUECIMENTO, LEVE</v>
      </c>
      <c r="T54" s="104">
        <v>80</v>
      </c>
      <c r="U54" s="104" t="s">
        <v>648</v>
      </c>
      <c r="V54" s="104">
        <f>IF(Q54="","",IF(ISNUMBER(Q54)=FALSE,"Não se aplica",IFERROR(VLOOKUP(Q54,Produtos!$A$1:$C$2319,3,FALSE),"Não Cadastrado")))</f>
        <v>3</v>
      </c>
      <c r="W54" s="104" t="str">
        <f>VLOOKUP(Tabela2[[#This Row],[SIEMA]],Siema2025,10,FALSE)</f>
        <v/>
      </c>
      <c r="X54" s="113" t="str">
        <f>IF(Tabela2[[#This Row],[Origem do acidente]] = "Plataforma", "PREENCHER","NA")</f>
        <v>NA</v>
      </c>
      <c r="Y54" s="109" t="str">
        <f>IF(W54="","", IF(W54="NC","", IF(W54="NE","", IF(W54="NA","",IFERROR(VLOOKUP(W54,Produtos!$A$1:$C$2319,2,FALSE),"Não Cadastrado")))))</f>
        <v/>
      </c>
      <c r="Z54" s="104" t="str">
        <f>VLOOKUP(Tabela2[[#This Row],[SIEMA]],Siema2025,11,FALSE)</f>
        <v xml:space="preserve"> </v>
      </c>
      <c r="AA54" s="104" t="str">
        <f>VLOOKUP(Tabela2[[#This Row],[SIEMA]],Siema2025,12,FALSE)</f>
        <v xml:space="preserve"> </v>
      </c>
      <c r="AB54" s="104" t="str">
        <f>IF(W54="","",IF(ISNUMBER(W54)=FALSE,"Não se aplica",IFERROR(VLOOKUP(W54,Produtos!$A$1:$C$2319,3,FALSE),"Não Cadastrado")))</f>
        <v/>
      </c>
      <c r="AC54" s="104"/>
      <c r="AD54" s="108" t="str">
        <f>IF(Tabela2[[#This Row],[Origem do acidente]] = "Plataforma", "PREENCHER","NA")</f>
        <v>NA</v>
      </c>
      <c r="AE54" s="107" t="str">
        <f>IF(AC54="","", IF(AC54="NC","", IF(AC54="NE","", IF(AC54="NA","",IFERROR(VLOOKUP(AC54,Produtos!$A$1:$C$2319,2,FALSE),"Não Cadastrado")))))</f>
        <v/>
      </c>
      <c r="AF54" s="104"/>
      <c r="AG54" s="104"/>
      <c r="AH54" s="104" t="str">
        <f>IF(AC54="","",IF(ISNUMBER(AC54)=FALSE,"Não se aplica",IFERROR(VLOOKUP(AC54,Produtos!$A$1:$C$2319,3,FALSE),"Não Cadastrado")))</f>
        <v/>
      </c>
      <c r="AI54" s="104"/>
      <c r="AJ54" s="104" t="s">
        <v>7387</v>
      </c>
      <c r="AK54" s="107" t="s">
        <v>7363</v>
      </c>
      <c r="AL54" s="107" t="s">
        <v>7388</v>
      </c>
      <c r="AM54" s="107" t="s">
        <v>7182</v>
      </c>
      <c r="AN54" s="108" t="str">
        <f>VLOOKUP(Tabela2[[#This Row],[SIEMA]],Siema2025,51,FALSE)</f>
        <v/>
      </c>
      <c r="AO54" s="108" t="str">
        <f>VLOOKUP(Tabela2[[#This Row],[SIEMA]],Siema2025,53,FALSE)</f>
        <v/>
      </c>
      <c r="AP54" s="108" t="str">
        <f>VLOOKUP(Tabela2[[#This Row],[SIEMA]],Siema2025,55,FALSE)</f>
        <v/>
      </c>
      <c r="AQ54" s="108" t="s">
        <v>7132</v>
      </c>
      <c r="AR54" s="108" t="str">
        <f>VLOOKUP(Tabela2[[#This Row],[SIEMA]],Siema2025,59,FALSE)</f>
        <v/>
      </c>
      <c r="AS54" s="108" t="str">
        <f>VLOOKUP(Tabela2[[#This Row],[SIEMA]],Siema2025,61,FALSE)</f>
        <v/>
      </c>
      <c r="AT54" s="108" t="str">
        <f>VLOOKUP(Tabela2[[#This Row],[SIEMA]],Siema2025,63,FALSE)</f>
        <v/>
      </c>
      <c r="AU54" s="108" t="s">
        <v>7132</v>
      </c>
      <c r="AV54" s="108" t="str">
        <f>VLOOKUP(Tabela2[[#This Row],[SIEMA]],Siema2025,67,FALSE)</f>
        <v/>
      </c>
      <c r="AW54" s="108" t="str">
        <f>VLOOKUP(Tabela2[[#This Row],[SIEMA]],Siema2025,69,FALSE)</f>
        <v/>
      </c>
      <c r="AX54" s="108" t="str">
        <f>VLOOKUP(Tabela2[[#This Row],[SIEMA]],Siema2025,71,FALSE)</f>
        <v/>
      </c>
      <c r="AY54" s="108" t="str">
        <f>VLOOKUP(Tabela2[[#This Row],[SIEMA]],Siema2025,73,FALSE)</f>
        <v/>
      </c>
      <c r="AZ54" s="108" t="str">
        <f>VLOOKUP(Tabela2[[#This Row],[SIEMA]],Siema2025,75,FALSE)</f>
        <v/>
      </c>
      <c r="BA54" s="108" t="str">
        <f>VLOOKUP(Tabela2[[#This Row],[SIEMA]],Siema2025,77,FALSE)</f>
        <v/>
      </c>
      <c r="BB54" s="108" t="str">
        <f>VLOOKUP(Tabela2[[#This Row],[SIEMA]],Siema2025,79,FALSE)</f>
        <v>X</v>
      </c>
      <c r="BC54" s="108" t="str">
        <f>IF(Tabela2[[#This Row],[Outro(s) ]] = "X", "PREENCHER","NA")</f>
        <v>PREENCHER</v>
      </c>
      <c r="BD54" s="108" t="str">
        <f>VLOOKUP(Tabela2[[#This Row],[SIEMA]],Siema2025,82,FALSE)</f>
        <v/>
      </c>
      <c r="BE54" s="108" t="str">
        <f>VLOOKUP(Tabela2[[#This Row],[SIEMA]],Siema2025,81,FALSE)</f>
        <v/>
      </c>
      <c r="BF54" s="110" t="str">
        <f>VLOOKUP(Tabela2[[#This Row],[SIEMA]],Siema2025,28,FALSE)</f>
        <v>JSL S.A</v>
      </c>
      <c r="BG54" s="110"/>
      <c r="BH54" s="111" t="str">
        <f>VLOOKUP(Tabela2[[#This Row],[SIEMA]],Siema2025,29,FALSE)</f>
        <v>52548435000179</v>
      </c>
      <c r="BI54" s="112" t="s">
        <v>2696</v>
      </c>
      <c r="BJ54" s="107" t="s">
        <v>7099</v>
      </c>
      <c r="BK54" s="104" t="s">
        <v>2696</v>
      </c>
      <c r="BL54" s="186">
        <v>45685</v>
      </c>
      <c r="BM54" s="108">
        <f ca="1">IF(Tabela2[[#This Row],[Data de atendimento do Ibama (considerar o primeiro documento/ação)]]="",_xlfn.DAYS(TODAY(),J54),_xlfn.DAYS(Tabela2[[#This Row],[Data de atendimento do Ibama (considerar o primeiro documento/ação)]],J54))</f>
        <v>11</v>
      </c>
      <c r="BN54" s="108" t="str">
        <f>IF(Tabela2[[#This Row],[Atendido pelo Ibama ("Não" ou "Sim")]]="Não","Preencher", IF(Tabela2[[#This Row],[Atendido pelo Ibama ("Não" ou "Sim")]]="Sim","NA",""))</f>
        <v>NA</v>
      </c>
      <c r="BO54" s="114" t="s">
        <v>7100</v>
      </c>
      <c r="BP54" s="108" t="str">
        <f>IF(Tabela2[[#This Row],[Forma de atendimento (primeiro documento/ação)]]= "Outros (especificar)", "PREENCHER","NA")</f>
        <v>NA</v>
      </c>
      <c r="BQ54" s="106" t="s">
        <v>123</v>
      </c>
      <c r="BR54" s="108" t="str">
        <f>IF(Tabela2[[#This Row],[Equipe do Ibama foi a campo? Houve sobrevoo do Poseidon?]] = "Sim", "PREENCHER","NA")</f>
        <v>NA</v>
      </c>
      <c r="BS54" s="108" t="str">
        <f>IF(Tabela2[[#This Row],[Se sim, foi emitida Ordem de Emergência? (informações vinculada à coluna CK)]] = "Sim", "PREENCHER","NA")</f>
        <v>NA</v>
      </c>
      <c r="BT54" s="108" t="s">
        <v>7101</v>
      </c>
      <c r="BU54" s="108" t="s">
        <v>2696</v>
      </c>
      <c r="BV54" s="108" t="s">
        <v>2696</v>
      </c>
      <c r="BW54" s="108" t="s">
        <v>123</v>
      </c>
      <c r="BX54" s="106"/>
      <c r="BY54" s="106"/>
      <c r="BZ54" s="104" t="str">
        <f>IF(Tabela2[[#This Row],[Data do documento de encerramento]]="NA","NA",IF(Tabela2[[#This Row],[Data do documento de encerramento]]="","Pendente de conclusão/ encerramento",_xlfn.DAYS(Tabela2[[#This Row],[Data do documento de encerramento]],J54)))</f>
        <v>Pendente de conclusão/ encerramento</v>
      </c>
      <c r="CA54" s="107" t="s">
        <v>7389</v>
      </c>
      <c r="CB54" s="107"/>
      <c r="CC54" s="115"/>
      <c r="CD54" s="107"/>
      <c r="CE54" s="107"/>
      <c r="CF54" s="107"/>
    </row>
    <row r="55" spans="1:84" ht="45.75" hidden="1">
      <c r="A55" s="187">
        <v>202511868435</v>
      </c>
      <c r="B55" s="170" t="s">
        <v>7390</v>
      </c>
      <c r="C55" s="108" t="str">
        <f>VLOOKUP(Tabela2[[#This Row],[SIEMA]],Siema2025,4,FALSE)</f>
        <v xml:space="preserve"> SP</v>
      </c>
      <c r="D55" s="106" t="s">
        <v>7391</v>
      </c>
      <c r="E55" s="106" t="s">
        <v>7392</v>
      </c>
      <c r="F55" s="106" t="s">
        <v>7393</v>
      </c>
      <c r="G55" s="106" t="s">
        <v>7394</v>
      </c>
      <c r="H55" t="s">
        <v>7395</v>
      </c>
      <c r="I55" s="104" t="s">
        <v>7114</v>
      </c>
      <c r="J55" s="105">
        <f>VLOOKUP(Tabela2[[#This Row],[SIEMA]],Siema2025,2,FALSE)</f>
        <v>45675</v>
      </c>
      <c r="K55" s="105" t="str">
        <f>VLOOKUP(Tabela2[[#This Row],[SIEMA]],Siema2025,16,FALSE)</f>
        <v>Sábado</v>
      </c>
      <c r="L55" s="106" t="str">
        <f>IF(Tabela2[[#This Row],[Data]]="","Sem Informação",VLOOKUP(MONTH(Tabela2[[#This Row],[Data]]),'[1]Validação de dados'!$I$1:$J$13,2,0))</f>
        <v>Janeiro</v>
      </c>
      <c r="M55" s="104">
        <f>YEAR(Tabela2[[#This Row],[Data]])</f>
        <v>2025</v>
      </c>
      <c r="N55" s="105" t="str">
        <f>VLOOKUP(Tabela2[[#This Row],[SIEMA]],Siema2025,17,FALSE)</f>
        <v>Vespertino</v>
      </c>
      <c r="O55" s="105" t="str">
        <f>VLOOKUP(Tabela2[[#This Row],[SIEMA]],Siema2025,5,FALSE)</f>
        <v>Rodovia</v>
      </c>
      <c r="P55" s="104" t="str">
        <f>VLOOKUP(Tabela2[[#This Row],[SIEMA]],Siema2025,21,FALSE)</f>
        <v>Motorista conduzia o veiculo pela BR153-SP, quando na altura do km 097+500 não percebeu o tráfego de veículos lentos e jogou o veiculo para o canteiro central para não colidir com outros veículos.</v>
      </c>
      <c r="Q55" s="104">
        <v>1170</v>
      </c>
      <c r="R55" s="104" t="str">
        <f>VLOOKUP(Tabela2[[#This Row],[SIEMA]],Siema2025,10,FALSE)</f>
        <v/>
      </c>
      <c r="S55" s="107" t="str">
        <f>IF(Q55="","", IF(Q55="NC","", IF(Q55="NE","", IF(Q55="NA","",IFERROR(VLOOKUP(Q55,Produtos!$A$1:$C$2319,2,FALSE),"Não Cadastrado")))))</f>
        <v>ÁLCOOL ETÍLICO, ETANOL</v>
      </c>
      <c r="T55" s="104">
        <v>60000</v>
      </c>
      <c r="U55" s="104" t="s">
        <v>648</v>
      </c>
      <c r="V55" s="104">
        <f>IF(Q55="","",IF(ISNUMBER(Q55)=FALSE,"Não se aplica",IFERROR(VLOOKUP(Q55,Produtos!$A$1:$C$2319,3,FALSE),"Não Cadastrado")))</f>
        <v>3</v>
      </c>
      <c r="W55" s="104" t="str">
        <f>VLOOKUP(Tabela2[[#This Row],[SIEMA]],Siema2025,10,FALSE)</f>
        <v/>
      </c>
      <c r="X55" s="113" t="str">
        <f>IF(Tabela2[[#This Row],[Origem do acidente]] = "Plataforma", "PREENCHER","NA")</f>
        <v>NA</v>
      </c>
      <c r="Y55" s="109" t="str">
        <f>IF(W55="","", IF(W55="NC","", IF(W55="NE","", IF(W55="NA","",IFERROR(VLOOKUP(W55,Produtos!$A$1:$C$2319,2,FALSE),"Não Cadastrado")))))</f>
        <v/>
      </c>
      <c r="Z55" s="104" t="str">
        <f>VLOOKUP(Tabela2[[#This Row],[SIEMA]],Siema2025,11,FALSE)</f>
        <v xml:space="preserve"> </v>
      </c>
      <c r="AA55" s="104" t="str">
        <f>VLOOKUP(Tabela2[[#This Row],[SIEMA]],Siema2025,12,FALSE)</f>
        <v xml:space="preserve"> </v>
      </c>
      <c r="AB55" s="104" t="str">
        <f>IF(W55="","",IF(ISNUMBER(W55)=FALSE,"Não se aplica",IFERROR(VLOOKUP(W55,Produtos!$A$1:$C$2319,3,FALSE),"Não Cadastrado")))</f>
        <v/>
      </c>
      <c r="AC55" s="104"/>
      <c r="AD55" s="108" t="str">
        <f>IF(Tabela2[[#This Row],[Origem do acidente]] = "Plataforma", "PREENCHER","NA")</f>
        <v>NA</v>
      </c>
      <c r="AE55" s="107" t="str">
        <f>IF(AC55="","", IF(AC55="NC","", IF(AC55="NE","", IF(AC55="NA","",IFERROR(VLOOKUP(AC55,Produtos!$A$1:$C$2319,2,FALSE),"Não Cadastrado")))))</f>
        <v/>
      </c>
      <c r="AF55" s="104"/>
      <c r="AG55" s="104"/>
      <c r="AH55" s="104" t="str">
        <f>IF(AC55="","",IF(ISNUMBER(AC55)=FALSE,"Não se aplica",IFERROR(VLOOKUP(AC55,Produtos!$A$1:$C$2319,3,FALSE),"Não Cadastrado")))</f>
        <v/>
      </c>
      <c r="AI55" s="104"/>
      <c r="AJ55" s="104" t="s">
        <v>7396</v>
      </c>
      <c r="AK55" s="107" t="s">
        <v>7190</v>
      </c>
      <c r="AL55" s="107" t="s">
        <v>7182</v>
      </c>
      <c r="AM55" s="107"/>
      <c r="AN55" s="108" t="str">
        <f>VLOOKUP(Tabela2[[#This Row],[SIEMA]],Siema2025,51,FALSE)</f>
        <v/>
      </c>
      <c r="AO55" s="108" t="str">
        <f>VLOOKUP(Tabela2[[#This Row],[SIEMA]],Siema2025,53,FALSE)</f>
        <v/>
      </c>
      <c r="AP55" s="108" t="str">
        <f>VLOOKUP(Tabela2[[#This Row],[SIEMA]],Siema2025,55,FALSE)</f>
        <v/>
      </c>
      <c r="AQ55" s="108" t="str">
        <f>VLOOKUP(Tabela2[[#This Row],[SIEMA]],Siema2025,57,FALSE)</f>
        <v/>
      </c>
      <c r="AR55" s="108" t="str">
        <f>VLOOKUP(Tabela2[[#This Row],[SIEMA]],Siema2025,59,FALSE)</f>
        <v/>
      </c>
      <c r="AS55" s="108" t="str">
        <f>VLOOKUP(Tabela2[[#This Row],[SIEMA]],Siema2025,61,FALSE)</f>
        <v/>
      </c>
      <c r="AT55" s="108" t="str">
        <f>VLOOKUP(Tabela2[[#This Row],[SIEMA]],Siema2025,63,FALSE)</f>
        <v/>
      </c>
      <c r="AU55" s="108" t="str">
        <f>VLOOKUP(Tabela2[[#This Row],[SIEMA]],Siema2025,65,FALSE)</f>
        <v>X</v>
      </c>
      <c r="AV55" s="108" t="str">
        <f>VLOOKUP(Tabela2[[#This Row],[SIEMA]],Siema2025,67,FALSE)</f>
        <v/>
      </c>
      <c r="AW55" s="108" t="str">
        <f>VLOOKUP(Tabela2[[#This Row],[SIEMA]],Siema2025,69,FALSE)</f>
        <v/>
      </c>
      <c r="AX55" s="108" t="str">
        <f>VLOOKUP(Tabela2[[#This Row],[SIEMA]],Siema2025,71,FALSE)</f>
        <v/>
      </c>
      <c r="AY55" s="108" t="str">
        <f>VLOOKUP(Tabela2[[#This Row],[SIEMA]],Siema2025,73,FALSE)</f>
        <v/>
      </c>
      <c r="AZ55" s="108" t="str">
        <f>VLOOKUP(Tabela2[[#This Row],[SIEMA]],Siema2025,75,FALSE)</f>
        <v/>
      </c>
      <c r="BA55" s="108" t="str">
        <f>VLOOKUP(Tabela2[[#This Row],[SIEMA]],Siema2025,77,FALSE)</f>
        <v/>
      </c>
      <c r="BB55" s="108" t="str">
        <f>VLOOKUP(Tabela2[[#This Row],[SIEMA]],Siema2025,79,FALSE)</f>
        <v/>
      </c>
      <c r="BC55" s="108" t="str">
        <f>IF(Tabela2[[#This Row],[Outro(s) ]] = "X", "PREENCHER","NA")</f>
        <v>NA</v>
      </c>
      <c r="BD55" s="108" t="str">
        <f>VLOOKUP(Tabela2[[#This Row],[SIEMA]],Siema2025,82,FALSE)</f>
        <v/>
      </c>
      <c r="BE55" s="108" t="str">
        <f>VLOOKUP(Tabela2[[#This Row],[SIEMA]],Siema2025,81,FALSE)</f>
        <v/>
      </c>
      <c r="BF55" t="s">
        <v>7397</v>
      </c>
      <c r="BG55" s="110"/>
      <c r="BH55" t="s">
        <v>7398</v>
      </c>
      <c r="BI55" s="112" t="s">
        <v>2696</v>
      </c>
      <c r="BJ55" s="107" t="s">
        <v>7099</v>
      </c>
      <c r="BK55" s="104" t="s">
        <v>2696</v>
      </c>
      <c r="BL55" s="140">
        <v>45684</v>
      </c>
      <c r="BM55" s="108">
        <f ca="1">IF(Tabela2[[#This Row],[Data de atendimento do Ibama (considerar o primeiro documento/ação)]]="",_xlfn.DAYS(TODAY(),J55),_xlfn.DAYS(Tabela2[[#This Row],[Data de atendimento do Ibama (considerar o primeiro documento/ação)]],J55))</f>
        <v>9</v>
      </c>
      <c r="BN55" s="108" t="str">
        <f>IF(Tabela2[[#This Row],[Atendido pelo Ibama ("Não" ou "Sim")]]="Não","Preencher", IF(Tabela2[[#This Row],[Atendido pelo Ibama ("Não" ou "Sim")]]="Sim","NA",""))</f>
        <v>NA</v>
      </c>
      <c r="BO55" s="114" t="s">
        <v>7100</v>
      </c>
      <c r="BP55" s="108" t="str">
        <f>IF(Tabela2[[#This Row],[Forma de atendimento (primeiro documento/ação)]]= "Outros (especificar)", "PREENCHER","NA")</f>
        <v>NA</v>
      </c>
      <c r="BQ55" s="106" t="s">
        <v>123</v>
      </c>
      <c r="BR55" s="108" t="s">
        <v>123</v>
      </c>
      <c r="BS55" s="108" t="str">
        <f>IF(Tabela2[[#This Row],[Se sim, foi emitida Ordem de Emergência? (informações vinculada à coluna CK)]] = "Sim", "PREENCHER","NA")</f>
        <v>NA</v>
      </c>
      <c r="BT55" s="108" t="s">
        <v>7101</v>
      </c>
      <c r="BU55" s="108" t="s">
        <v>123</v>
      </c>
      <c r="BV55" s="108" t="str">
        <f>IF(Tabela2[[#This Row],[Houve avaliação das informações pós-acidente solicitadas/enviadas?]] = "Sim", "PREENCHER","NA")</f>
        <v>NA</v>
      </c>
      <c r="BW55" s="108" t="str">
        <f>IF(Tabela2[[#This Row],[O Ibama aguarda resposta da empresa/OEMA, etc?]] = "Sim", "PREENCHER","NA")</f>
        <v>NA</v>
      </c>
      <c r="BX55" s="106"/>
      <c r="BY55" s="106"/>
      <c r="BZ55" s="104" t="str">
        <f>IF(Tabela2[[#This Row],[Data do documento de encerramento]]="NA","NA",IF(Tabela2[[#This Row],[Data do documento de encerramento]]="","Pendente de conclusão/ encerramento",_xlfn.DAYS(Tabela2[[#This Row],[Data do documento de encerramento]],J55)))</f>
        <v>Pendente de conclusão/ encerramento</v>
      </c>
      <c r="CA55" s="107" t="s">
        <v>7376</v>
      </c>
      <c r="CB55" s="107"/>
      <c r="CC55" s="107"/>
      <c r="CD55" s="107"/>
      <c r="CE55" s="107"/>
      <c r="CF55" s="107"/>
    </row>
    <row r="56" spans="1:84" ht="30.75" hidden="1">
      <c r="A56" s="169">
        <v>202512036057</v>
      </c>
      <c r="B56" s="118" t="s">
        <v>7399</v>
      </c>
      <c r="C56" s="108" t="str">
        <f>VLOOKUP(Tabela2[[#This Row],[SIEMA]],Siema2025,4,FALSE)</f>
        <v xml:space="preserve"> SE</v>
      </c>
      <c r="D56" s="106" t="str">
        <f>VLOOKUP(Tabela2[[#This Row],[SIEMA]],Siema2025,3,FALSE)</f>
        <v xml:space="preserve">Carmópolis </v>
      </c>
      <c r="E56" s="106" t="str">
        <f>VLOOKUP(Tabela2[[#This Row],[SIEMA]],Siema2025,20,FALSE)</f>
        <v>Locação do poço 9-CP-819-SE, Carmópolis-SE.</v>
      </c>
      <c r="F56" s="106"/>
      <c r="G56" s="106" t="s">
        <v>7400</v>
      </c>
      <c r="H56" s="106" t="s">
        <v>7401</v>
      </c>
      <c r="I56" s="104" t="s">
        <v>7223</v>
      </c>
      <c r="J56" s="105">
        <f>VLOOKUP(Tabela2[[#This Row],[SIEMA]],Siema2025,2,FALSE)</f>
        <v>45675</v>
      </c>
      <c r="K56" s="105" t="str">
        <f>VLOOKUP(Tabela2[[#This Row],[SIEMA]],Siema2025,16,FALSE)</f>
        <v>Sábado</v>
      </c>
      <c r="L56" s="106" t="str">
        <f>IF(Tabela2[[#This Row],[Data]]="","Sem Informação",VLOOKUP(MONTH(Tabela2[[#This Row],[Data]]),'[1]Validação de dados'!$I$1:$J$13,2,0))</f>
        <v>Janeiro</v>
      </c>
      <c r="M56" s="104">
        <f>YEAR(Tabela2[[#This Row],[Data]])</f>
        <v>2025</v>
      </c>
      <c r="N56" s="105" t="str">
        <f>VLOOKUP(Tabela2[[#This Row],[SIEMA]],Siema2025,17,FALSE)</f>
        <v>Madrugada</v>
      </c>
      <c r="O56" s="105" t="s">
        <v>145</v>
      </c>
      <c r="P56" s="104" t="str">
        <f>VLOOKUP(Tabela2[[#This Row],[SIEMA]],Siema2025,21,FALSE)</f>
        <v>Poço terrestre</v>
      </c>
      <c r="Q56" s="151">
        <v>1267</v>
      </c>
      <c r="R56" s="104" t="s">
        <v>592</v>
      </c>
      <c r="S56" s="104" t="s">
        <v>7305</v>
      </c>
      <c r="T56" s="104" t="s">
        <v>7402</v>
      </c>
      <c r="U56" s="104" t="str">
        <f>VLOOKUP(Tabela2[[#This Row],[SIEMA]],Siema2025,12,FALSE)</f>
        <v xml:space="preserve"> </v>
      </c>
      <c r="V56" s="104">
        <f>IF(Q56="","",IF(ISNUMBER(Q56)=FALSE,"Não se aplica",IFERROR(VLOOKUP(Q56,Produtos!$A$1:$C$2319,3,FALSE),"Não Cadastrado")))</f>
        <v>3</v>
      </c>
      <c r="W56" s="104" t="str">
        <f>VLOOKUP(Tabela2[[#This Row],[SIEMA]],Siema2025,10,FALSE)</f>
        <v/>
      </c>
      <c r="X56" s="113" t="str">
        <f>IF(Tabela2[[#This Row],[Origem do acidente]] = "Plataforma", "PREENCHER","NA")</f>
        <v>NA</v>
      </c>
      <c r="Y56" s="109" t="str">
        <f>IF(W56="","", IF(W56="NC","", IF(W56="NE","", IF(W56="NA","",IFERROR(VLOOKUP(W56,Produtos!$A$1:$C$2319,2,FALSE),"Não Cadastrado")))))</f>
        <v/>
      </c>
      <c r="Z56" s="104" t="str">
        <f>VLOOKUP(Tabela2[[#This Row],[SIEMA]],Siema2025,11,FALSE)</f>
        <v xml:space="preserve"> </v>
      </c>
      <c r="AA56" s="104" t="str">
        <f>VLOOKUP(Tabela2[[#This Row],[SIEMA]],Siema2025,12,FALSE)</f>
        <v xml:space="preserve"> </v>
      </c>
      <c r="AB56" s="104" t="str">
        <f>IF(W56="","",IF(ISNUMBER(W56)=FALSE,"Não se aplica",IFERROR(VLOOKUP(W56,Produtos!$A$1:$C$2319,3,FALSE),"Não Cadastrado")))</f>
        <v/>
      </c>
      <c r="AC56" s="104"/>
      <c r="AD56" s="108" t="str">
        <f>IF(Tabela2[[#This Row],[Origem do acidente]] = "Plataforma", "PREENCHER","NA")</f>
        <v>NA</v>
      </c>
      <c r="AE56" s="107" t="str">
        <f>IF(AC56="","", IF(AC56="NC","", IF(AC56="NE","", IF(AC56="NA","",IFERROR(VLOOKUP(AC56,Produtos!$A$1:$C$2319,2,FALSE),"Não Cadastrado")))))</f>
        <v/>
      </c>
      <c r="AF56" s="104"/>
      <c r="AG56" s="104"/>
      <c r="AH56" s="104" t="str">
        <f>IF(AC56="","",IF(ISNUMBER(AC56)=FALSE,"Não se aplica",IFERROR(VLOOKUP(AC56,Produtos!$A$1:$C$2319,3,FALSE),"Não Cadastrado")))</f>
        <v/>
      </c>
      <c r="AI56" s="104"/>
      <c r="AJ56" s="104" t="str">
        <f>VLOOKUP(Tabela2[[#This Row],[SIEMA]],Siema2025,26,FALSE)</f>
        <v>Furto de válvula</v>
      </c>
      <c r="AK56" s="107" t="s">
        <v>7122</v>
      </c>
      <c r="AL56" s="107"/>
      <c r="AM56" s="107"/>
      <c r="AN56" s="108" t="str">
        <f>VLOOKUP(Tabela2[[#This Row],[SIEMA]],Siema2025,51,FALSE)</f>
        <v/>
      </c>
      <c r="AO56" s="108" t="str">
        <f>VLOOKUP(Tabela2[[#This Row],[SIEMA]],Siema2025,53,FALSE)</f>
        <v/>
      </c>
      <c r="AP56" s="108" t="str">
        <f>VLOOKUP(Tabela2[[#This Row],[SIEMA]],Siema2025,55,FALSE)</f>
        <v/>
      </c>
      <c r="AQ56" s="108" t="str">
        <f>VLOOKUP(Tabela2[[#This Row],[SIEMA]],Siema2025,57,FALSE)</f>
        <v/>
      </c>
      <c r="AR56" s="108" t="str">
        <f>VLOOKUP(Tabela2[[#This Row],[SIEMA]],Siema2025,59,FALSE)</f>
        <v/>
      </c>
      <c r="AS56" s="108" t="str">
        <f>VLOOKUP(Tabela2[[#This Row],[SIEMA]],Siema2025,61,FALSE)</f>
        <v/>
      </c>
      <c r="AT56" s="108" t="str">
        <f>VLOOKUP(Tabela2[[#This Row],[SIEMA]],Siema2025,63,FALSE)</f>
        <v/>
      </c>
      <c r="AU56" s="108" t="str">
        <f>VLOOKUP(Tabela2[[#This Row],[SIEMA]],Siema2025,65,FALSE)</f>
        <v>X</v>
      </c>
      <c r="AV56" s="108" t="str">
        <f>VLOOKUP(Tabela2[[#This Row],[SIEMA]],Siema2025,67,FALSE)</f>
        <v/>
      </c>
      <c r="AW56" s="108" t="str">
        <f>VLOOKUP(Tabela2[[#This Row],[SIEMA]],Siema2025,69,FALSE)</f>
        <v/>
      </c>
      <c r="AX56" s="108" t="str">
        <f>VLOOKUP(Tabela2[[#This Row],[SIEMA]],Siema2025,71,FALSE)</f>
        <v/>
      </c>
      <c r="AY56" s="108" t="str">
        <f>VLOOKUP(Tabela2[[#This Row],[SIEMA]],Siema2025,73,FALSE)</f>
        <v/>
      </c>
      <c r="AZ56" s="108" t="str">
        <f>VLOOKUP(Tabela2[[#This Row],[SIEMA]],Siema2025,75,FALSE)</f>
        <v/>
      </c>
      <c r="BA56" s="108" t="str">
        <f>VLOOKUP(Tabela2[[#This Row],[SIEMA]],Siema2025,77,FALSE)</f>
        <v/>
      </c>
      <c r="BB56" s="108" t="str">
        <f>VLOOKUP(Tabela2[[#This Row],[SIEMA]],Siema2025,79,FALSE)</f>
        <v/>
      </c>
      <c r="BC56" s="108" t="str">
        <f>IF(Tabela2[[#This Row],[Outro(s) ]] = "X", "PREENCHER","NA")</f>
        <v>NA</v>
      </c>
      <c r="BD56" s="108" t="str">
        <f>VLOOKUP(Tabela2[[#This Row],[SIEMA]],Siema2025,82,FALSE)</f>
        <v/>
      </c>
      <c r="BE56" s="108" t="str">
        <f>VLOOKUP(Tabela2[[#This Row],[SIEMA]],Siema2025,81,FALSE)</f>
        <v/>
      </c>
      <c r="BF56" s="110" t="str">
        <f>VLOOKUP(Tabela2[[#This Row],[SIEMA]],Siema2025,28,FALSE)</f>
        <v>Carmo Energy S.A</v>
      </c>
      <c r="BG56" s="110"/>
      <c r="BH56" s="111">
        <v>41955491000101</v>
      </c>
      <c r="BI56" s="112" t="str">
        <f>VLOOKUP(Tabela2[[#This Row],[SIEMA]],Siema2025,107,FALSE)</f>
        <v>Não</v>
      </c>
      <c r="BJ56" s="107" t="s">
        <v>7113</v>
      </c>
      <c r="BK56" s="104" t="s">
        <v>2696</v>
      </c>
      <c r="BL56" s="140">
        <v>45691</v>
      </c>
      <c r="BM56" s="108">
        <f ca="1">IF(Tabela2[[#This Row],[Data de atendimento do Ibama (considerar o primeiro documento/ação)]]="",_xlfn.DAYS(TODAY(),J56),_xlfn.DAYS(Tabela2[[#This Row],[Data de atendimento do Ibama (considerar o primeiro documento/ação)]],J56))</f>
        <v>16</v>
      </c>
      <c r="BN56" s="108" t="str">
        <f>IF(Tabela2[[#This Row],[Atendido pelo Ibama ("Não" ou "Sim")]]="Não","Preencher", IF(Tabela2[[#This Row],[Atendido pelo Ibama ("Não" ou "Sim")]]="Sim","NA",""))</f>
        <v>NA</v>
      </c>
      <c r="BO56" s="114" t="s">
        <v>7138</v>
      </c>
      <c r="BP56" s="108" t="str">
        <f>IF(Tabela2[[#This Row],[Forma de atendimento (primeiro documento/ação)]]= "Outros (especificar)", "PREENCHER","NA")</f>
        <v>NA</v>
      </c>
      <c r="BQ56" s="106" t="s">
        <v>123</v>
      </c>
      <c r="BR56" s="108" t="str">
        <f>IF(Tabela2[[#This Row],[Equipe do Ibama foi a campo? Houve sobrevoo do Poseidon?]] = "Sim", "PREENCHER","NA")</f>
        <v>NA</v>
      </c>
      <c r="BS56" s="108" t="s">
        <v>7114</v>
      </c>
      <c r="BT56" s="108" t="s">
        <v>7115</v>
      </c>
      <c r="BU56" s="108" t="s">
        <v>123</v>
      </c>
      <c r="BV56" s="108" t="str">
        <f>IF(Tabela2[[#This Row],[Houve avaliação das informações pós-acidente solicitadas/enviadas?]] = "Sim", "PREENCHER","NA")</f>
        <v>NA</v>
      </c>
      <c r="BW56" s="108" t="str">
        <f>IF(Tabela2[[#This Row],[O Ibama aguarda resposta da empresa/OEMA, etc?]] = "Sim", "PREENCHER","NA")</f>
        <v>NA</v>
      </c>
      <c r="BX56" s="106"/>
      <c r="BY56" s="106"/>
      <c r="BZ56" s="104" t="str">
        <f>IF(Tabela2[[#This Row],[Data do documento de encerramento]]="NA","NA",IF(Tabela2[[#This Row],[Data do documento de encerramento]]="","Pendente de conclusão/ encerramento",_xlfn.DAYS(Tabela2[[#This Row],[Data do documento de encerramento]],J56)))</f>
        <v>Pendente de conclusão/ encerramento</v>
      </c>
      <c r="CA56" s="107"/>
      <c r="CB56" s="107"/>
      <c r="CC56" s="107"/>
      <c r="CD56" s="107"/>
      <c r="CE56" s="107"/>
      <c r="CF56" s="107"/>
    </row>
    <row r="57" spans="1:84" ht="30.75" hidden="1">
      <c r="A57" s="169">
        <v>202512046835</v>
      </c>
      <c r="B57" s="170" t="s">
        <v>7403</v>
      </c>
      <c r="C57" s="108" t="str">
        <f>VLOOKUP(Tabela2[[#This Row],[SIEMA]],Siema2025,4,FALSE)</f>
        <v xml:space="preserve"> BA</v>
      </c>
      <c r="D57" s="106" t="str">
        <f>VLOOKUP(Tabela2[[#This Row],[SIEMA]],Siema2025,3,FALSE)</f>
        <v xml:space="preserve">Pojuca </v>
      </c>
      <c r="E57" s="106" t="str">
        <f>VLOOKUP(Tabela2[[#This Row],[SIEMA]],Siema2025,20,FALSE)</f>
        <v>TRECHO RÍGIDO [62086] (35470) / OLEODUTO 10" EST. C MIRANGA / EST. B MIRANGA</v>
      </c>
      <c r="F57" s="106"/>
      <c r="G57" s="106" t="s">
        <v>7404</v>
      </c>
      <c r="H57" s="106" t="s">
        <v>7405</v>
      </c>
      <c r="I57" s="104" t="s">
        <v>7114</v>
      </c>
      <c r="J57" s="105">
        <f>VLOOKUP(Tabela2[[#This Row],[SIEMA]],Siema2025,2,FALSE)</f>
        <v>45675</v>
      </c>
      <c r="K57" s="105" t="str">
        <f>VLOOKUP(Tabela2[[#This Row],[SIEMA]],Siema2025,16,FALSE)</f>
        <v>Sábado</v>
      </c>
      <c r="L57" s="106" t="str">
        <f>IF(Tabela2[[#This Row],[Data]]="","Sem Informação",VLOOKUP(MONTH(Tabela2[[#This Row],[Data]]),'[1]Validação de dados'!$I$1:$J$13,2,0))</f>
        <v>Janeiro</v>
      </c>
      <c r="M57" s="104">
        <f>YEAR(Tabela2[[#This Row],[Data]])</f>
        <v>2025</v>
      </c>
      <c r="N57" s="105" t="str">
        <f>VLOOKUP(Tabela2[[#This Row],[SIEMA]],Siema2025,17,FALSE)</f>
        <v>Matutino</v>
      </c>
      <c r="O57" s="105" t="s">
        <v>1470</v>
      </c>
      <c r="P57" s="104" t="str">
        <f>VLOOKUP(Tabela2[[#This Row],[SIEMA]],Siema2025,21,FALSE)</f>
        <v>Poço terrestre</v>
      </c>
      <c r="Q57" s="104">
        <v>1267</v>
      </c>
      <c r="R57" s="104" t="s">
        <v>7406</v>
      </c>
      <c r="S57" s="104" t="s">
        <v>7305</v>
      </c>
      <c r="T57" s="104">
        <v>5.0000000000000001E-3</v>
      </c>
      <c r="U57" s="104" t="str">
        <f>VLOOKUP(Tabela2[[#This Row],[SIEMA]],Siema2025,12,FALSE)</f>
        <v>M3</v>
      </c>
      <c r="V57" s="104">
        <f>IF(Q57="","",IF(ISNUMBER(Q57)=FALSE,"Não se aplica",IFERROR(VLOOKUP(Q57,Produtos!$A$1:$C$2319,3,FALSE),"Não Cadastrado")))</f>
        <v>3</v>
      </c>
      <c r="W57" s="104" t="s">
        <v>7407</v>
      </c>
      <c r="X57" s="113" t="str">
        <f>IF(Tabela2[[#This Row],[Origem do acidente]] = "Plataforma", "PREENCHER","NA")</f>
        <v>NA</v>
      </c>
      <c r="Y57" s="109" t="str">
        <f>IF(W57="","", IF(W57="NC","", IF(W57="NE","", IF(W57="NA","",IFERROR(VLOOKUP(W57,Produtos!$A$1:$C$2319,2,FALSE),"Não Cadastrado")))))</f>
        <v>Não Cadastrado</v>
      </c>
      <c r="Z57" s="104" t="str">
        <f>VLOOKUP(Tabela2[[#This Row],[SIEMA]],Siema2025,11,FALSE)</f>
        <v>0.155</v>
      </c>
      <c r="AA57" s="104" t="str">
        <f>VLOOKUP(Tabela2[[#This Row],[SIEMA]],Siema2025,12,FALSE)</f>
        <v>M3</v>
      </c>
      <c r="AB57" s="104" t="str">
        <f>IF(W57="","",IF(ISNUMBER(W57)=FALSE,"Não se aplica",IFERROR(VLOOKUP(W57,Produtos!$A$1:$C$2319,3,FALSE),"Não Cadastrado")))</f>
        <v>Não se aplica</v>
      </c>
      <c r="AC57" s="104"/>
      <c r="AD57" s="108" t="str">
        <f>IF(Tabela2[[#This Row],[Origem do acidente]] = "Plataforma", "PREENCHER","NA")</f>
        <v>NA</v>
      </c>
      <c r="AE57" s="107" t="str">
        <f>IF(AC57="","", IF(AC57="NC","", IF(AC57="NE","", IF(AC57="NA","",IFERROR(VLOOKUP(AC57,Produtos!$A$1:$C$2319,2,FALSE),"Não Cadastrado")))))</f>
        <v/>
      </c>
      <c r="AF57" s="104"/>
      <c r="AG57" s="104"/>
      <c r="AH57" s="104" t="str">
        <f>IF(AC57="","",IF(ISNUMBER(AC57)=FALSE,"Não se aplica",IFERROR(VLOOKUP(AC57,Produtos!$A$1:$C$2319,3,FALSE),"Não Cadastrado")))</f>
        <v/>
      </c>
      <c r="AI57" s="104"/>
      <c r="AJ57" s="104" t="str">
        <f>VLOOKUP(Tabela2[[#This Row],[SIEMA]],Siema2025,26,FALSE)</f>
        <v>Corrosão</v>
      </c>
      <c r="AK57" s="107" t="s">
        <v>7290</v>
      </c>
      <c r="AL57" s="107"/>
      <c r="AM57" s="107"/>
      <c r="AN57" s="108" t="str">
        <f>VLOOKUP(Tabela2[[#This Row],[SIEMA]],Siema2025,51,FALSE)</f>
        <v/>
      </c>
      <c r="AO57" s="108" t="str">
        <f>VLOOKUP(Tabela2[[#This Row],[SIEMA]],Siema2025,53,FALSE)</f>
        <v/>
      </c>
      <c r="AP57" s="108" t="str">
        <f>VLOOKUP(Tabela2[[#This Row],[SIEMA]],Siema2025,55,FALSE)</f>
        <v/>
      </c>
      <c r="AQ57" s="108" t="str">
        <f>VLOOKUP(Tabela2[[#This Row],[SIEMA]],Siema2025,57,FALSE)</f>
        <v/>
      </c>
      <c r="AR57" s="108" t="str">
        <f>VLOOKUP(Tabela2[[#This Row],[SIEMA]],Siema2025,59,FALSE)</f>
        <v/>
      </c>
      <c r="AS57" s="108" t="str">
        <f>VLOOKUP(Tabela2[[#This Row],[SIEMA]],Siema2025,61,FALSE)</f>
        <v/>
      </c>
      <c r="AT57" s="108" t="str">
        <f>VLOOKUP(Tabela2[[#This Row],[SIEMA]],Siema2025,63,FALSE)</f>
        <v/>
      </c>
      <c r="AU57" s="108" t="str">
        <f>VLOOKUP(Tabela2[[#This Row],[SIEMA]],Siema2025,65,FALSE)</f>
        <v>X</v>
      </c>
      <c r="AV57" s="108" t="str">
        <f>VLOOKUP(Tabela2[[#This Row],[SIEMA]],Siema2025,67,FALSE)</f>
        <v/>
      </c>
      <c r="AW57" s="108" t="str">
        <f>VLOOKUP(Tabela2[[#This Row],[SIEMA]],Siema2025,69,FALSE)</f>
        <v/>
      </c>
      <c r="AX57" s="108" t="str">
        <f>VLOOKUP(Tabela2[[#This Row],[SIEMA]],Siema2025,71,FALSE)</f>
        <v/>
      </c>
      <c r="AY57" s="108" t="str">
        <f>VLOOKUP(Tabela2[[#This Row],[SIEMA]],Siema2025,73,FALSE)</f>
        <v/>
      </c>
      <c r="AZ57" s="108" t="str">
        <f>VLOOKUP(Tabela2[[#This Row],[SIEMA]],Siema2025,75,FALSE)</f>
        <v/>
      </c>
      <c r="BA57" s="108" t="str">
        <f>VLOOKUP(Tabela2[[#This Row],[SIEMA]],Siema2025,77,FALSE)</f>
        <v/>
      </c>
      <c r="BB57" s="108" t="str">
        <f>VLOOKUP(Tabela2[[#This Row],[SIEMA]],Siema2025,79,FALSE)</f>
        <v/>
      </c>
      <c r="BC57" s="108" t="str">
        <f>IF(Tabela2[[#This Row],[Outro(s) ]] = "X", "PREENCHER","NA")</f>
        <v>NA</v>
      </c>
      <c r="BD57" s="108" t="str">
        <f>VLOOKUP(Tabela2[[#This Row],[SIEMA]],Siema2025,82,FALSE)</f>
        <v/>
      </c>
      <c r="BE57" s="108" t="str">
        <f>VLOOKUP(Tabela2[[#This Row],[SIEMA]],Siema2025,81,FALSE)</f>
        <v/>
      </c>
      <c r="BF57" s="110" t="str">
        <f>VLOOKUP(Tabela2[[#This Row],[SIEMA]],Siema2025,28,FALSE)</f>
        <v>SPE Miranga S.A</v>
      </c>
      <c r="BG57" s="110"/>
      <c r="BH57" s="111">
        <v>40768701000190</v>
      </c>
      <c r="BI57" s="112" t="str">
        <f>VLOOKUP(Tabela2[[#This Row],[SIEMA]],Siema2025,107,FALSE)</f>
        <v>Não</v>
      </c>
      <c r="BJ57" s="107" t="s">
        <v>7113</v>
      </c>
      <c r="BK57" s="104" t="s">
        <v>2696</v>
      </c>
      <c r="BL57" s="140">
        <v>45679</v>
      </c>
      <c r="BM57" s="108">
        <f ca="1">IF(Tabela2[[#This Row],[Data de atendimento do Ibama (considerar o primeiro documento/ação)]]="",_xlfn.DAYS(TODAY(),J57),_xlfn.DAYS(Tabela2[[#This Row],[Data de atendimento do Ibama (considerar o primeiro documento/ação)]],J57))</f>
        <v>4</v>
      </c>
      <c r="BN57" s="108" t="str">
        <f>IF(Tabela2[[#This Row],[Atendido pelo Ibama ("Não" ou "Sim")]]="Não","Preencher", IF(Tabela2[[#This Row],[Atendido pelo Ibama ("Não" ou "Sim")]]="Sim","NA",""))</f>
        <v>NA</v>
      </c>
      <c r="BO57" s="114" t="s">
        <v>7138</v>
      </c>
      <c r="BP57" s="108" t="str">
        <f>IF(Tabela2[[#This Row],[Forma de atendimento (primeiro documento/ação)]]= "Outros (especificar)", "PREENCHER","NA")</f>
        <v>NA</v>
      </c>
      <c r="BQ57" s="106"/>
      <c r="BR57" s="108" t="str">
        <f>IF(Tabela2[[#This Row],[Equipe do Ibama foi a campo? Houve sobrevoo do Poseidon?]] = "Sim", "PREENCHER","NA")</f>
        <v>NA</v>
      </c>
      <c r="BS57" s="108" t="str">
        <f>IF(Tabela2[[#This Row],[Se sim, foi emitida Ordem de Emergência? (informações vinculada à coluna CK)]] = "Sim", "PREENCHER","NA")</f>
        <v>NA</v>
      </c>
      <c r="BT57" s="108" t="str">
        <f>IF(Tabela2[[#This Row],[Foi elaborado Relatório de Vistoria pelo Ibama? (informações vinculada à coluna CK)]] = "Sim", "PREENCHER","NA")</f>
        <v>NA</v>
      </c>
      <c r="BU57" s="108" t="str">
        <f>IF(Tabela2[[#This Row],[Houve envio de Informações Pós-acidente (preencher "não se aplica" quando de competência estadual/municipal)]] = "Sim", "PREENCHER","NA")</f>
        <v>NA</v>
      </c>
      <c r="BV57" s="108" t="str">
        <f>IF(Tabela2[[#This Row],[Houve avaliação das informações pós-acidente solicitadas/enviadas?]] = "Sim", "PREENCHER","NA")</f>
        <v>NA</v>
      </c>
      <c r="BW57" s="108" t="str">
        <f>IF(Tabela2[[#This Row],[O Ibama aguarda resposta da empresa/OEMA, etc?]] = "Sim", "PREENCHER","NA")</f>
        <v>NA</v>
      </c>
      <c r="BX57" s="106"/>
      <c r="BY57" s="106"/>
      <c r="BZ57" s="104" t="str">
        <f>IF(Tabela2[[#This Row],[Data do documento de encerramento]]="NA","NA",IF(Tabela2[[#This Row],[Data do documento de encerramento]]="","Pendente de conclusão/ encerramento",_xlfn.DAYS(Tabela2[[#This Row],[Data do documento de encerramento]],J57)))</f>
        <v>Pendente de conclusão/ encerramento</v>
      </c>
      <c r="CA57" s="107" t="s">
        <v>7408</v>
      </c>
      <c r="CB57" s="107"/>
      <c r="CC57" s="115"/>
      <c r="CD57" s="107"/>
      <c r="CE57" s="107"/>
      <c r="CF57" s="107"/>
    </row>
    <row r="58" spans="1:84" ht="30.75" hidden="1">
      <c r="A58" s="169">
        <v>202512061250</v>
      </c>
      <c r="B58" s="170" t="s">
        <v>7409</v>
      </c>
      <c r="C58" s="108" t="str">
        <f>VLOOKUP(Tabela2[[#This Row],[SIEMA]],Siema2025,4,FALSE)</f>
        <v xml:space="preserve"> MG</v>
      </c>
      <c r="D58" s="106" t="str">
        <f>VLOOKUP(Tabela2[[#This Row],[SIEMA]],Siema2025,3,FALSE)</f>
        <v xml:space="preserve">Alfenas </v>
      </c>
      <c r="E58" s="106" t="str">
        <f>VLOOKUP(Tabela2[[#This Row],[SIEMA]],Siema2025,20,FALSE)</f>
        <v>Rua Tatuim, 305, Vila Teixeira, Cep: 37132-418</v>
      </c>
      <c r="F58" s="106"/>
      <c r="G58" s="106" t="s">
        <v>7410</v>
      </c>
      <c r="H58" s="106" t="s">
        <v>7411</v>
      </c>
      <c r="I58" s="104" t="str">
        <f>VLOOKUP(Tabela2[[#This Row],[SIEMA]],Siema2025,19,FALSE)</f>
        <v/>
      </c>
      <c r="J58" s="105">
        <f>VLOOKUP(Tabela2[[#This Row],[SIEMA]],Siema2025,2,FALSE)</f>
        <v>45676</v>
      </c>
      <c r="K58" s="105" t="str">
        <f>VLOOKUP(Tabela2[[#This Row],[SIEMA]],Siema2025,16,FALSE)</f>
        <v>Domingo</v>
      </c>
      <c r="L58" s="106" t="str">
        <f>IF(Tabela2[[#This Row],[Data]]="","Sem Informação",VLOOKUP(MONTH(Tabela2[[#This Row],[Data]]),'[1]Validação de dados'!$I$1:$J$13,2,0))</f>
        <v>Janeiro</v>
      </c>
      <c r="M58" s="104">
        <f>YEAR(Tabela2[[#This Row],[Data]])</f>
        <v>2025</v>
      </c>
      <c r="N58" s="105" t="str">
        <f>VLOOKUP(Tabela2[[#This Row],[SIEMA]],Siema2025,17,FALSE)</f>
        <v>Madrugada</v>
      </c>
      <c r="O58" s="105" t="str">
        <f>VLOOKUP(Tabela2[[#This Row],[SIEMA]],Siema2025,5,FALSE)</f>
        <v>Indústria</v>
      </c>
      <c r="P58" s="104" t="str">
        <f>VLOOKUP(Tabela2[[#This Row],[SIEMA]],Siema2025,21,FALSE)</f>
        <v/>
      </c>
      <c r="Q58" s="104">
        <v>1202</v>
      </c>
      <c r="R58" s="104" t="str">
        <f>VLOOKUP(Tabela2[[#This Row],[SIEMA]],Siema2025,10,FALSE)</f>
        <v>Oleo diesel</v>
      </c>
      <c r="S58" s="107" t="str">
        <f>IF(Q58="","", IF(Q58="NC","", IF(Q58="NE","", IF(Q58="NA","",IFERROR(VLOOKUP(Q58,Produtos!$A$1:$C$2319,2,FALSE),"Não Cadastrado")))))</f>
        <v>GASÓLEO ou ÓLEO DIESEL ou ÓLEO PARA AQUECIMENTO, LEVE</v>
      </c>
      <c r="T58" s="104">
        <v>2</v>
      </c>
      <c r="U58" s="104" t="s">
        <v>7111</v>
      </c>
      <c r="V58" s="104">
        <f>IF(Q58="","",IF(ISNUMBER(Q58)=FALSE,"Não se aplica",IFERROR(VLOOKUP(Q58,Produtos!$A$1:$C$2319,3,FALSE),"Não Cadastrado")))</f>
        <v>3</v>
      </c>
      <c r="W58" s="104" t="str">
        <f>VLOOKUP(Tabela2[[#This Row],[SIEMA]],Siema2025,10,FALSE)</f>
        <v>Oleo diesel</v>
      </c>
      <c r="X58" s="113" t="str">
        <f>IF(Tabela2[[#This Row],[Origem do acidente]] = "Plataforma", "PREENCHER","NA")</f>
        <v>NA</v>
      </c>
      <c r="Y58" s="109"/>
      <c r="Z58" s="104"/>
      <c r="AA58" s="104"/>
      <c r="AB58" s="104" t="str">
        <f>IF(W58="","",IF(ISNUMBER(W58)=FALSE,"Não se aplica",IFERROR(VLOOKUP(W58,Produtos!$A$1:$C$2319,3,FALSE),"Não Cadastrado")))</f>
        <v>Não se aplica</v>
      </c>
      <c r="AC58" s="104"/>
      <c r="AD58" s="108" t="str">
        <f>IF(Tabela2[[#This Row],[Origem do acidente]] = "Plataforma", "PREENCHER","NA")</f>
        <v>NA</v>
      </c>
      <c r="AE58" s="107" t="str">
        <f>IF(AC58="","", IF(AC58="NC","", IF(AC58="NE","", IF(AC58="NA","",IFERROR(VLOOKUP(AC58,Produtos!$A$1:$C$2319,2,FALSE),"Não Cadastrado")))))</f>
        <v/>
      </c>
      <c r="AF58" s="104"/>
      <c r="AG58" s="104"/>
      <c r="AH58" s="104" t="str">
        <f>IF(AC58="","",IF(ISNUMBER(AC58)=FALSE,"Não se aplica",IFERROR(VLOOKUP(AC58,Produtos!$A$1:$C$2319,3,FALSE),"Não Cadastrado")))</f>
        <v/>
      </c>
      <c r="AI58" s="104"/>
      <c r="AJ58" s="104" t="str">
        <f>VLOOKUP(Tabela2[[#This Row],[SIEMA]],Siema2025,26,FALSE)</f>
        <v>Deslizamento do muro de contenção</v>
      </c>
      <c r="AK58" s="107" t="s">
        <v>7234</v>
      </c>
      <c r="AL58" s="107"/>
      <c r="AM58" s="107"/>
      <c r="AN58" s="108" t="str">
        <f>VLOOKUP(Tabela2[[#This Row],[SIEMA]],Siema2025,51,FALSE)</f>
        <v/>
      </c>
      <c r="AO58" s="108" t="str">
        <f>VLOOKUP(Tabela2[[#This Row],[SIEMA]],Siema2025,53,FALSE)</f>
        <v/>
      </c>
      <c r="AP58" s="108" t="str">
        <f>VLOOKUP(Tabela2[[#This Row],[SIEMA]],Siema2025,55,FALSE)</f>
        <v/>
      </c>
      <c r="AQ58" s="108" t="str">
        <f>VLOOKUP(Tabela2[[#This Row],[SIEMA]],Siema2025,57,FALSE)</f>
        <v>X</v>
      </c>
      <c r="AR58" s="108" t="str">
        <f>VLOOKUP(Tabela2[[#This Row],[SIEMA]],Siema2025,59,FALSE)</f>
        <v/>
      </c>
      <c r="AS58" s="108" t="str">
        <f>VLOOKUP(Tabela2[[#This Row],[SIEMA]],Siema2025,61,FALSE)</f>
        <v/>
      </c>
      <c r="AT58" s="108" t="str">
        <f>VLOOKUP(Tabela2[[#This Row],[SIEMA]],Siema2025,63,FALSE)</f>
        <v/>
      </c>
      <c r="AU58" s="108" t="str">
        <f>VLOOKUP(Tabela2[[#This Row],[SIEMA]],Siema2025,65,FALSE)</f>
        <v>X</v>
      </c>
      <c r="AV58" s="108" t="str">
        <f>VLOOKUP(Tabela2[[#This Row],[SIEMA]],Siema2025,67,FALSE)</f>
        <v/>
      </c>
      <c r="AW58" s="108" t="str">
        <f>VLOOKUP(Tabela2[[#This Row],[SIEMA]],Siema2025,69,FALSE)</f>
        <v/>
      </c>
      <c r="AX58" s="108" t="str">
        <f>VLOOKUP(Tabela2[[#This Row],[SIEMA]],Siema2025,71,FALSE)</f>
        <v/>
      </c>
      <c r="AY58" s="108" t="str">
        <f>VLOOKUP(Tabela2[[#This Row],[SIEMA]],Siema2025,73,FALSE)</f>
        <v/>
      </c>
      <c r="AZ58" s="108" t="str">
        <f>VLOOKUP(Tabela2[[#This Row],[SIEMA]],Siema2025,75,FALSE)</f>
        <v/>
      </c>
      <c r="BA58" s="108" t="str">
        <f>VLOOKUP(Tabela2[[#This Row],[SIEMA]],Siema2025,77,FALSE)</f>
        <v/>
      </c>
      <c r="BB58" s="108" t="str">
        <f>VLOOKUP(Tabela2[[#This Row],[SIEMA]],Siema2025,79,FALSE)</f>
        <v/>
      </c>
      <c r="BC58" s="108" t="str">
        <f>IF(Tabela2[[#This Row],[Outro(s) ]] = "X", "PREENCHER","NA")</f>
        <v>NA</v>
      </c>
      <c r="BD58" s="108" t="str">
        <f>VLOOKUP(Tabela2[[#This Row],[SIEMA]],Siema2025,82,FALSE)</f>
        <v/>
      </c>
      <c r="BE58" s="108" t="str">
        <f>VLOOKUP(Tabela2[[#This Row],[SIEMA]],Siema2025,81,FALSE)</f>
        <v/>
      </c>
      <c r="BF58" s="110" t="str">
        <f>VLOOKUP(Tabela2[[#This Row],[SIEMA]],Siema2025,28,FALSE)</f>
        <v/>
      </c>
      <c r="BG58" s="110"/>
      <c r="BH58" s="111" t="str">
        <f>VLOOKUP(Tabela2[[#This Row],[SIEMA]],Siema2025,29,FALSE)</f>
        <v/>
      </c>
      <c r="BI58" s="112" t="str">
        <f>VLOOKUP(Tabela2[[#This Row],[SIEMA]],Siema2025,107,FALSE)</f>
        <v>Não</v>
      </c>
      <c r="BJ58" s="107" t="s">
        <v>7113</v>
      </c>
      <c r="BK58" s="104" t="s">
        <v>2696</v>
      </c>
      <c r="BL58" s="140">
        <v>45684</v>
      </c>
      <c r="BM58" s="108">
        <f ca="1">IF(Tabela2[[#This Row],[Data de atendimento do Ibama (considerar o primeiro documento/ação)]]="",_xlfn.DAYS(TODAY(),J58),_xlfn.DAYS(Tabela2[[#This Row],[Data de atendimento do Ibama (considerar o primeiro documento/ação)]],J58))</f>
        <v>8</v>
      </c>
      <c r="BN58" s="108" t="str">
        <f>IF(Tabela2[[#This Row],[Atendido pelo Ibama ("Não" ou "Sim")]]="Não","Preencher", IF(Tabela2[[#This Row],[Atendido pelo Ibama ("Não" ou "Sim")]]="Sim","NA",""))</f>
        <v>NA</v>
      </c>
      <c r="BO58" s="114" t="s">
        <v>7184</v>
      </c>
      <c r="BP58" s="108" t="str">
        <f>IF(Tabela2[[#This Row],[Forma de atendimento (primeiro documento/ação)]]= "Outros (especificar)", "PREENCHER","NA")</f>
        <v>NA</v>
      </c>
      <c r="BQ58" s="106"/>
      <c r="BR58" s="108" t="str">
        <f>IF(Tabela2[[#This Row],[Equipe do Ibama foi a campo? Houve sobrevoo do Poseidon?]] = "Sim", "PREENCHER","NA")</f>
        <v>NA</v>
      </c>
      <c r="BS58" s="108" t="str">
        <f>IF(Tabela2[[#This Row],[Se sim, foi emitida Ordem de Emergência? (informações vinculada à coluna CK)]] = "Sim", "PREENCHER","NA")</f>
        <v>NA</v>
      </c>
      <c r="BT58" s="108" t="s">
        <v>7230</v>
      </c>
      <c r="BU58" s="108" t="s">
        <v>2696</v>
      </c>
      <c r="BV58" s="108" t="s">
        <v>123</v>
      </c>
      <c r="BW58" s="108" t="s">
        <v>2696</v>
      </c>
      <c r="BX58" s="106" t="s">
        <v>7116</v>
      </c>
      <c r="BY58" s="140">
        <v>45684</v>
      </c>
      <c r="BZ58" s="104">
        <f>IF(Tabela2[[#This Row],[Data do documento de encerramento]]="NA","NA",IF(Tabela2[[#This Row],[Data do documento de encerramento]]="","Pendente de conclusão/ encerramento",_xlfn.DAYS(Tabela2[[#This Row],[Data do documento de encerramento]],J58)))</f>
        <v>8</v>
      </c>
      <c r="CA58" s="107"/>
      <c r="CB58" s="107"/>
      <c r="CC58" s="107"/>
      <c r="CD58" s="107"/>
      <c r="CE58" s="107"/>
      <c r="CF58" s="107"/>
    </row>
    <row r="59" spans="1:84" ht="30.75" hidden="1">
      <c r="A59" s="169">
        <v>202512236053</v>
      </c>
      <c r="B59" s="170" t="s">
        <v>7412</v>
      </c>
      <c r="C59" s="108" t="str">
        <f>VLOOKUP(Tabela2[[#This Row],[SIEMA]],Siema2025,4,FALSE)</f>
        <v xml:space="preserve"> RN</v>
      </c>
      <c r="D59" s="106" t="str">
        <f>VLOOKUP(Tabela2[[#This Row],[SIEMA]],Siema2025,3,FALSE)</f>
        <v xml:space="preserve">Mossoró </v>
      </c>
      <c r="E59" s="106" t="str">
        <f>VLOOKUP(Tabela2[[#This Row],[SIEMA]],Siema2025,20,FALSE)</f>
        <v>Linha do produção do poço 7-CAM-0891-RN em Campo Canto do Amaro</v>
      </c>
      <c r="F59" s="106"/>
      <c r="G59" s="106" t="s">
        <v>7413</v>
      </c>
      <c r="H59" s="106" t="s">
        <v>7414</v>
      </c>
      <c r="I59" s="104" t="s">
        <v>931</v>
      </c>
      <c r="J59" s="105">
        <f>VLOOKUP(Tabela2[[#This Row],[SIEMA]],Siema2025,2,FALSE)</f>
        <v>45676</v>
      </c>
      <c r="K59" s="105" t="str">
        <f>VLOOKUP(Tabela2[[#This Row],[SIEMA]],Siema2025,16,FALSE)</f>
        <v>Domingo</v>
      </c>
      <c r="L59" s="106" t="str">
        <f>IF(Tabela2[[#This Row],[Data]]="","Sem Informação",VLOOKUP(MONTH(Tabela2[[#This Row],[Data]]),'[1]Validação de dados'!$I$1:$J$13,2,0))</f>
        <v>Janeiro</v>
      </c>
      <c r="M59" s="104">
        <f>YEAR(Tabela2[[#This Row],[Data]])</f>
        <v>2025</v>
      </c>
      <c r="N59" s="105" t="str">
        <f>VLOOKUP(Tabela2[[#This Row],[SIEMA]],Siema2025,17,FALSE)</f>
        <v>Noturno</v>
      </c>
      <c r="O59" s="105" t="s">
        <v>145</v>
      </c>
      <c r="P59" s="104" t="str">
        <f>VLOOKUP(Tabela2[[#This Row],[SIEMA]],Siema2025,21,FALSE)</f>
        <v>Poço terrestre</v>
      </c>
      <c r="Q59" s="104" t="s">
        <v>7094</v>
      </c>
      <c r="R59" s="104" t="str">
        <f>VLOOKUP(Tabela2[[#This Row],[SIEMA]],Siema2025,10,FALSE)</f>
        <v>Água Produzida fora de especificação</v>
      </c>
      <c r="S59" s="107" t="str">
        <f>IF(Q59="","", IF(Q59="NC","", IF(Q59="NE","", IF(Q59="NA","",IFERROR(VLOOKUP(Q59,Produtos!$A$1:$C$2319,2,FALSE),"Não Cadastrado")))))</f>
        <v/>
      </c>
      <c r="T59" s="104" t="str">
        <f>VLOOKUP(Tabela2[[#This Row],[SIEMA]],Siema2025,11,FALSE)</f>
        <v>1.125</v>
      </c>
      <c r="U59" s="104" t="str">
        <f>VLOOKUP(Tabela2[[#This Row],[SIEMA]],Siema2025,12,FALSE)</f>
        <v>M3</v>
      </c>
      <c r="V59" s="104" t="str">
        <f>IF(Q59="","",IF(ISNUMBER(Q59)=FALSE,"Não se aplica",IFERROR(VLOOKUP(Q59,Produtos!$A$1:$C$2319,3,FALSE),"Não Cadastrado")))</f>
        <v>Não se aplica</v>
      </c>
      <c r="W59" s="104"/>
      <c r="X59" s="113" t="str">
        <f>IF(Tabela2[[#This Row],[Origem do acidente]] = "Plataforma", "PREENCHER","NA")</f>
        <v>NA</v>
      </c>
      <c r="Y59" s="109" t="str">
        <f>IF(W59="","", IF(W59="NC","", IF(W59="NE","", IF(W59="NA","",IFERROR(VLOOKUP(W59,Produtos!$A$1:$C$2319,2,FALSE),"Não Cadastrado")))))</f>
        <v/>
      </c>
      <c r="Z59" s="104"/>
      <c r="AA59" s="104" t="str">
        <f>VLOOKUP(Tabela2[[#This Row],[SIEMA]],Siema2025,12,FALSE)</f>
        <v>M3</v>
      </c>
      <c r="AB59" s="104" t="str">
        <f>IF(W59="","",IF(ISNUMBER(W59)=FALSE,"Não se aplica",IFERROR(VLOOKUP(W59,Produtos!$A$1:$C$2319,3,FALSE),"Não Cadastrado")))</f>
        <v/>
      </c>
      <c r="AC59" s="104"/>
      <c r="AD59" s="108" t="str">
        <f>IF(Tabela2[[#This Row],[Origem do acidente]] = "Plataforma", "PREENCHER","NA")</f>
        <v>NA</v>
      </c>
      <c r="AE59" s="107" t="str">
        <f>IF(AC59="","", IF(AC59="NC","", IF(AC59="NE","", IF(AC59="NA","",IFERROR(VLOOKUP(AC59,Produtos!$A$1:$C$2319,2,FALSE),"Não Cadastrado")))))</f>
        <v/>
      </c>
      <c r="AF59" s="104"/>
      <c r="AG59" s="104"/>
      <c r="AH59" s="104" t="str">
        <f>IF(AC59="","",IF(ISNUMBER(AC59)=FALSE,"Não se aplica",IFERROR(VLOOKUP(AC59,Produtos!$A$1:$C$2319,3,FALSE),"Não Cadastrado")))</f>
        <v/>
      </c>
      <c r="AI59" s="104"/>
      <c r="AJ59" s="104" t="str">
        <f>VLOOKUP(Tabela2[[#This Row],[SIEMA]],Siema2025,26,FALSE)</f>
        <v>Corrosão</v>
      </c>
      <c r="AK59" s="107" t="s">
        <v>7290</v>
      </c>
      <c r="AL59" s="107"/>
      <c r="AM59" s="107"/>
      <c r="AN59" s="108" t="str">
        <f>VLOOKUP(Tabela2[[#This Row],[SIEMA]],Siema2025,51,FALSE)</f>
        <v/>
      </c>
      <c r="AO59" s="108" t="str">
        <f>VLOOKUP(Tabela2[[#This Row],[SIEMA]],Siema2025,53,FALSE)</f>
        <v/>
      </c>
      <c r="AP59" s="108" t="str">
        <f>VLOOKUP(Tabela2[[#This Row],[SIEMA]],Siema2025,55,FALSE)</f>
        <v/>
      </c>
      <c r="AQ59" s="108" t="str">
        <f>VLOOKUP(Tabela2[[#This Row],[SIEMA]],Siema2025,57,FALSE)</f>
        <v/>
      </c>
      <c r="AR59" s="108" t="str">
        <f>VLOOKUP(Tabela2[[#This Row],[SIEMA]],Siema2025,59,FALSE)</f>
        <v/>
      </c>
      <c r="AS59" s="108" t="str">
        <f>VLOOKUP(Tabela2[[#This Row],[SIEMA]],Siema2025,61,FALSE)</f>
        <v/>
      </c>
      <c r="AT59" s="108" t="str">
        <f>VLOOKUP(Tabela2[[#This Row],[SIEMA]],Siema2025,63,FALSE)</f>
        <v/>
      </c>
      <c r="AU59" s="108" t="str">
        <f>VLOOKUP(Tabela2[[#This Row],[SIEMA]],Siema2025,65,FALSE)</f>
        <v>X</v>
      </c>
      <c r="AV59" s="108" t="str">
        <f>VLOOKUP(Tabela2[[#This Row],[SIEMA]],Siema2025,67,FALSE)</f>
        <v/>
      </c>
      <c r="AW59" s="108" t="str">
        <f>VLOOKUP(Tabela2[[#This Row],[SIEMA]],Siema2025,69,FALSE)</f>
        <v/>
      </c>
      <c r="AX59" s="108" t="str">
        <f>VLOOKUP(Tabela2[[#This Row],[SIEMA]],Siema2025,71,FALSE)</f>
        <v/>
      </c>
      <c r="AY59" s="108" t="str">
        <f>VLOOKUP(Tabela2[[#This Row],[SIEMA]],Siema2025,73,FALSE)</f>
        <v/>
      </c>
      <c r="AZ59" s="108" t="str">
        <f>VLOOKUP(Tabela2[[#This Row],[SIEMA]],Siema2025,75,FALSE)</f>
        <v/>
      </c>
      <c r="BA59" s="108" t="str">
        <f>VLOOKUP(Tabela2[[#This Row],[SIEMA]],Siema2025,77,FALSE)</f>
        <v/>
      </c>
      <c r="BB59" s="108" t="str">
        <f>VLOOKUP(Tabela2[[#This Row],[SIEMA]],Siema2025,79,FALSE)</f>
        <v/>
      </c>
      <c r="BC59" s="108" t="str">
        <f>IF(Tabela2[[#This Row],[Outro(s) ]] = "X", "PREENCHER","NA")</f>
        <v>NA</v>
      </c>
      <c r="BD59" s="108" t="str">
        <f>VLOOKUP(Tabela2[[#This Row],[SIEMA]],Siema2025,82,FALSE)</f>
        <v/>
      </c>
      <c r="BE59" s="108" t="str">
        <f>VLOOKUP(Tabela2[[#This Row],[SIEMA]],Siema2025,81,FALSE)</f>
        <v/>
      </c>
      <c r="BF59" s="110" t="str">
        <f>VLOOKUP(Tabela2[[#This Row],[SIEMA]],Siema2025,28,FALSE)</f>
        <v>3R POTIGUAR S.A.</v>
      </c>
      <c r="BG59" s="110"/>
      <c r="BH59" s="111" t="str">
        <f>VLOOKUP(Tabela2[[#This Row],[SIEMA]],Siema2025,29,FALSE)</f>
        <v/>
      </c>
      <c r="BI59" s="112" t="str">
        <f>VLOOKUP(Tabela2[[#This Row],[SIEMA]],Siema2025,107,FALSE)</f>
        <v>Não</v>
      </c>
      <c r="BJ59" s="107" t="s">
        <v>7113</v>
      </c>
      <c r="BK59" s="104" t="s">
        <v>2696</v>
      </c>
      <c r="BL59" s="140">
        <v>45685</v>
      </c>
      <c r="BM59" s="108">
        <f ca="1">IF(Tabela2[[#This Row],[Data de atendimento do Ibama (considerar o primeiro documento/ação)]]="",_xlfn.DAYS(TODAY(),J59),_xlfn.DAYS(Tabela2[[#This Row],[Data de atendimento do Ibama (considerar o primeiro documento/ação)]],J59))</f>
        <v>9</v>
      </c>
      <c r="BN59" s="108" t="str">
        <f>IF(Tabela2[[#This Row],[Atendido pelo Ibama ("Não" ou "Sim")]]="Não","Preencher", IF(Tabela2[[#This Row],[Atendido pelo Ibama ("Não" ou "Sim")]]="Sim","NA",""))</f>
        <v>NA</v>
      </c>
      <c r="BO59" s="114" t="s">
        <v>7138</v>
      </c>
      <c r="BP59" s="108" t="str">
        <f>IF(Tabela2[[#This Row],[Forma de atendimento (primeiro documento/ação)]]= "Outros (especificar)", "PREENCHER","NA")</f>
        <v>NA</v>
      </c>
      <c r="BQ59" s="106" t="s">
        <v>123</v>
      </c>
      <c r="BR59" s="108" t="str">
        <f>IF(Tabela2[[#This Row],[Equipe do Ibama foi a campo? Houve sobrevoo do Poseidon?]] = "Sim", "PREENCHER","NA")</f>
        <v>NA</v>
      </c>
      <c r="BS59" s="108" t="s">
        <v>7114</v>
      </c>
      <c r="BT59" s="108" t="s">
        <v>7126</v>
      </c>
      <c r="BU59" s="108" t="s">
        <v>2696</v>
      </c>
      <c r="BV59" s="108" t="s">
        <v>123</v>
      </c>
      <c r="BW59" s="108" t="str">
        <f>IF(Tabela2[[#This Row],[O Ibama aguarda resposta da empresa/OEMA, etc?]] = "Sim", "PREENCHER","NA")</f>
        <v>NA</v>
      </c>
      <c r="BX59" s="106" t="s">
        <v>7116</v>
      </c>
      <c r="BY59" s="140">
        <v>45792</v>
      </c>
      <c r="BZ59" s="104">
        <f>IF(Tabela2[[#This Row],[Data do documento de encerramento]]="NA","NA",IF(Tabela2[[#This Row],[Data do documento de encerramento]]="","Pendente de conclusão/ encerramento",_xlfn.DAYS(Tabela2[[#This Row],[Data do documento de encerramento]],J59)))</f>
        <v>116</v>
      </c>
      <c r="CA59" s="107"/>
      <c r="CB59" s="107"/>
      <c r="CC59" s="107"/>
      <c r="CD59" s="107"/>
      <c r="CE59" s="107"/>
      <c r="CF59" s="107"/>
    </row>
    <row r="60" spans="1:84" ht="30.75" hidden="1">
      <c r="A60" s="169">
        <v>202512157602</v>
      </c>
      <c r="B60" s="170" t="s">
        <v>7415</v>
      </c>
      <c r="C60" s="108" t="str">
        <f>VLOOKUP(Tabela2[[#This Row],[SIEMA]],Siema2025,4,FALSE)</f>
        <v xml:space="preserve"> PR</v>
      </c>
      <c r="D60" s="106" t="str">
        <f>VLOOKUP(Tabela2[[#This Row],[SIEMA]],Siema2025,3,FALSE)</f>
        <v xml:space="preserve">Guaratuba </v>
      </c>
      <c r="E60" s="106" t="str">
        <f>VLOOKUP(Tabela2[[#This Row],[SIEMA]],Siema2025,20,FALSE)</f>
        <v>Paraná &gt; Pontal Do Paraná &gt; Pontal 2 &gt; Pontal 2</v>
      </c>
      <c r="F60" s="106"/>
      <c r="G60" s="106" t="s">
        <v>7416</v>
      </c>
      <c r="H60" s="106" t="s">
        <v>7417</v>
      </c>
      <c r="I60" s="104" t="s">
        <v>7114</v>
      </c>
      <c r="J60" s="105">
        <f>VLOOKUP(Tabela2[[#This Row],[SIEMA]],Siema2025,2,FALSE)</f>
        <v>45677</v>
      </c>
      <c r="K60" s="105" t="str">
        <f>VLOOKUP(Tabela2[[#This Row],[SIEMA]],Siema2025,16,FALSE)</f>
        <v>Segunda</v>
      </c>
      <c r="L60" s="106" t="str">
        <f>IF(Tabela2[[#This Row],[Data]]="","Sem Informação",VLOOKUP(MONTH(Tabela2[[#This Row],[Data]]),'[1]Validação de dados'!$I$1:$J$13,2,0))</f>
        <v>Janeiro</v>
      </c>
      <c r="M60" s="104">
        <f>YEAR(Tabela2[[#This Row],[Data]])</f>
        <v>2025</v>
      </c>
      <c r="N60" s="105" t="str">
        <f>VLOOKUP(Tabela2[[#This Row],[SIEMA]],Siema2025,17,FALSE)</f>
        <v>Matutino</v>
      </c>
      <c r="O60" s="105" t="s">
        <v>7255</v>
      </c>
      <c r="P60" s="104" t="str">
        <f>VLOOKUP(Tabela2[[#This Row],[SIEMA]],Siema2025,21,FALSE)</f>
        <v>Notificação de resíduo oleoso : Paraná &gt; Pontal Do Paraná &gt; Pontal 2 &gt; Pontal 2</v>
      </c>
      <c r="Q60" s="104" t="s">
        <v>7418</v>
      </c>
      <c r="R60" s="104" t="str">
        <f>VLOOKUP(Tabela2[[#This Row],[SIEMA]],Siema2025,10,FALSE)</f>
        <v/>
      </c>
      <c r="S60" s="107" t="str">
        <f>IF(Q60="","", IF(Q60="NC","", IF(Q60="NE","", IF(Q60="NA","",IFERROR(VLOOKUP(Q60,Produtos!$A$1:$C$2319,2,FALSE),"Não Cadastrado")))))</f>
        <v/>
      </c>
      <c r="T60" s="104" t="str">
        <f>VLOOKUP(Tabela2[[#This Row],[SIEMA]],Siema2025,11,FALSE)</f>
        <v xml:space="preserve"> </v>
      </c>
      <c r="U60" s="104" t="str">
        <f>VLOOKUP(Tabela2[[#This Row],[SIEMA]],Siema2025,12,FALSE)</f>
        <v xml:space="preserve"> </v>
      </c>
      <c r="V60" s="104" t="str">
        <f>IF(Q60="","",IF(ISNUMBER(Q60)=FALSE,"Não se aplica",IFERROR(VLOOKUP(Q60,Produtos!$A$1:$C$2319,3,FALSE),"Não Cadastrado")))</f>
        <v>Não se aplica</v>
      </c>
      <c r="W60" s="104" t="str">
        <f>VLOOKUP(Tabela2[[#This Row],[SIEMA]],Siema2025,10,FALSE)</f>
        <v/>
      </c>
      <c r="X60" s="113" t="str">
        <f>IF(Tabela2[[#This Row],[Origem do acidente]] = "Plataforma", "PREENCHER","NA")</f>
        <v>NA</v>
      </c>
      <c r="Y60" s="109" t="str">
        <f>IF(W60="","", IF(W60="NC","", IF(W60="NE","", IF(W60="NA","",IFERROR(VLOOKUP(W60,Produtos!$A$1:$C$2319,2,FALSE),"Não Cadastrado")))))</f>
        <v/>
      </c>
      <c r="Z60" s="104" t="str">
        <f>VLOOKUP(Tabela2[[#This Row],[SIEMA]],Siema2025,11,FALSE)</f>
        <v xml:space="preserve"> </v>
      </c>
      <c r="AA60" s="104" t="str">
        <f>VLOOKUP(Tabela2[[#This Row],[SIEMA]],Siema2025,12,FALSE)</f>
        <v xml:space="preserve"> </v>
      </c>
      <c r="AB60" s="104" t="str">
        <f>IF(W60="","",IF(ISNUMBER(W60)=FALSE,"Não se aplica",IFERROR(VLOOKUP(W60,Produtos!$A$1:$C$2319,3,FALSE),"Não Cadastrado")))</f>
        <v/>
      </c>
      <c r="AC60" s="104"/>
      <c r="AD60" s="108" t="str">
        <f>IF(Tabela2[[#This Row],[Origem do acidente]] = "Plataforma", "PREENCHER","NA")</f>
        <v>NA</v>
      </c>
      <c r="AE60" s="107" t="str">
        <f>IF(AC60="","", IF(AC60="NC","", IF(AC60="NE","", IF(AC60="NA","",IFERROR(VLOOKUP(AC60,Produtos!$A$1:$C$2319,2,FALSE),"Não Cadastrado")))))</f>
        <v/>
      </c>
      <c r="AF60" s="104"/>
      <c r="AG60" s="104"/>
      <c r="AH60" s="104" t="str">
        <f>IF(AC60="","",IF(ISNUMBER(AC60)=FALSE,"Não se aplica",IFERROR(VLOOKUP(AC60,Produtos!$A$1:$C$2319,3,FALSE),"Não Cadastrado")))</f>
        <v/>
      </c>
      <c r="AI60" s="104"/>
      <c r="AJ60" s="104" t="str">
        <f>VLOOKUP(Tabela2[[#This Row],[SIEMA]],Siema2025,26,FALSE)</f>
        <v/>
      </c>
      <c r="AK60" s="107" t="s">
        <v>6834</v>
      </c>
      <c r="AL60" s="107"/>
      <c r="AM60" s="107"/>
      <c r="AN60" s="108" t="str">
        <f>VLOOKUP(Tabela2[[#This Row],[SIEMA]],Siema2025,51,FALSE)</f>
        <v/>
      </c>
      <c r="AO60" s="108" t="str">
        <f>VLOOKUP(Tabela2[[#This Row],[SIEMA]],Siema2025,53,FALSE)</f>
        <v/>
      </c>
      <c r="AP60" s="108" t="str">
        <f>VLOOKUP(Tabela2[[#This Row],[SIEMA]],Siema2025,55,FALSE)</f>
        <v/>
      </c>
      <c r="AQ60" s="108" t="str">
        <f>VLOOKUP(Tabela2[[#This Row],[SIEMA]],Siema2025,57,FALSE)</f>
        <v/>
      </c>
      <c r="AR60" s="108" t="str">
        <f>VLOOKUP(Tabela2[[#This Row],[SIEMA]],Siema2025,59,FALSE)</f>
        <v/>
      </c>
      <c r="AS60" s="108" t="str">
        <f>VLOOKUP(Tabela2[[#This Row],[SIEMA]],Siema2025,61,FALSE)</f>
        <v/>
      </c>
      <c r="AT60" s="108" t="str">
        <f>VLOOKUP(Tabela2[[#This Row],[SIEMA]],Siema2025,63,FALSE)</f>
        <v>X</v>
      </c>
      <c r="AU60" s="108" t="str">
        <f>VLOOKUP(Tabela2[[#This Row],[SIEMA]],Siema2025,65,FALSE)</f>
        <v/>
      </c>
      <c r="AV60" s="108" t="str">
        <f>VLOOKUP(Tabela2[[#This Row],[SIEMA]],Siema2025,67,FALSE)</f>
        <v/>
      </c>
      <c r="AW60" s="108" t="str">
        <f>VLOOKUP(Tabela2[[#This Row],[SIEMA]],Siema2025,69,FALSE)</f>
        <v/>
      </c>
      <c r="AX60" s="108" t="str">
        <f>VLOOKUP(Tabela2[[#This Row],[SIEMA]],Siema2025,71,FALSE)</f>
        <v/>
      </c>
      <c r="AY60" s="108" t="str">
        <f>VLOOKUP(Tabela2[[#This Row],[SIEMA]],Siema2025,73,FALSE)</f>
        <v/>
      </c>
      <c r="AZ60" s="108" t="str">
        <f>VLOOKUP(Tabela2[[#This Row],[SIEMA]],Siema2025,75,FALSE)</f>
        <v/>
      </c>
      <c r="BA60" s="108" t="str">
        <f>VLOOKUP(Tabela2[[#This Row],[SIEMA]],Siema2025,77,FALSE)</f>
        <v/>
      </c>
      <c r="BB60" s="108" t="str">
        <f>VLOOKUP(Tabela2[[#This Row],[SIEMA]],Siema2025,79,FALSE)</f>
        <v/>
      </c>
      <c r="BC60" s="108" t="str">
        <f>IF(Tabela2[[#This Row],[Outro(s) ]] = "X", "PREENCHER","NA")</f>
        <v>NA</v>
      </c>
      <c r="BD60" s="108" t="str">
        <f>VLOOKUP(Tabela2[[#This Row],[SIEMA]],Siema2025,82,FALSE)</f>
        <v/>
      </c>
      <c r="BE60" s="108" t="str">
        <f>VLOOKUP(Tabela2[[#This Row],[SIEMA]],Siema2025,81,FALSE)</f>
        <v/>
      </c>
      <c r="BF60" s="110" t="str">
        <f>VLOOKUP(Tabela2[[#This Row],[SIEMA]],Siema2025,28,FALSE)</f>
        <v/>
      </c>
      <c r="BG60" s="110"/>
      <c r="BH60" s="111" t="str">
        <f>VLOOKUP(Tabela2[[#This Row],[SIEMA]],Siema2025,29,FALSE)</f>
        <v/>
      </c>
      <c r="BI60" s="112" t="str">
        <f>VLOOKUP(Tabela2[[#This Row],[SIEMA]],Siema2025,107,FALSE)</f>
        <v>Não</v>
      </c>
      <c r="BJ60" s="107" t="s">
        <v>7099</v>
      </c>
      <c r="BK60" s="104" t="s">
        <v>2696</v>
      </c>
      <c r="BL60" s="140">
        <v>45922</v>
      </c>
      <c r="BM60" s="108">
        <f ca="1">IF(Tabela2[[#This Row],[Data de atendimento do Ibama (considerar o primeiro documento/ação)]]="",_xlfn.DAYS(TODAY(),J60),_xlfn.DAYS(Tabela2[[#This Row],[Data de atendimento do Ibama (considerar o primeiro documento/ação)]],J60))</f>
        <v>245</v>
      </c>
      <c r="BN60" s="108" t="str">
        <f>IF(Tabela2[[#This Row],[Atendido pelo Ibama ("Não" ou "Sim")]]="Não","Preencher", IF(Tabela2[[#This Row],[Atendido pelo Ibama ("Não" ou "Sim")]]="Sim","NA",""))</f>
        <v>NA</v>
      </c>
      <c r="BO60" s="114" t="s">
        <v>7184</v>
      </c>
      <c r="BP60" s="108" t="str">
        <f>IF(Tabela2[[#This Row],[Forma de atendimento (primeiro documento/ação)]]= "Outros (especificar)", "PREENCHER","NA")</f>
        <v>NA</v>
      </c>
      <c r="BQ60" s="106" t="s">
        <v>123</v>
      </c>
      <c r="BR60" s="108" t="str">
        <f>IF(Tabela2[[#This Row],[Equipe do Ibama foi a campo? Houve sobrevoo do Poseidon?]] = "Sim", "PREENCHER","NA")</f>
        <v>NA</v>
      </c>
      <c r="BS60" s="108" t="s">
        <v>123</v>
      </c>
      <c r="BT60" s="108" t="str">
        <f>IF(Tabela2[[#This Row],[Foi elaborado Relatório de Vistoria pelo Ibama? (informações vinculada à coluna CK)]] = "Sim", "PREENCHER","NA")</f>
        <v>NA</v>
      </c>
      <c r="BU60" s="108" t="str">
        <f>IF(Tabela2[[#This Row],[Houve envio de Informações Pós-acidente (preencher "não se aplica" quando de competência estadual/municipal)]] = "Sim", "PREENCHER","NA")</f>
        <v>NA</v>
      </c>
      <c r="BV60" s="108" t="str">
        <f>IF(Tabela2[[#This Row],[Houve avaliação das informações pós-acidente solicitadas/enviadas?]] = "Sim", "PREENCHER","NA")</f>
        <v>NA</v>
      </c>
      <c r="BW60" s="108" t="s">
        <v>2696</v>
      </c>
      <c r="BX60" s="106" t="s">
        <v>7102</v>
      </c>
      <c r="BY60" s="140">
        <v>45922</v>
      </c>
      <c r="BZ60" s="104">
        <f>IF(Tabela2[[#This Row],[Data do documento de encerramento]]="NA","NA",IF(Tabela2[[#This Row],[Data do documento de encerramento]]="","Pendente de conclusão/ encerramento",_xlfn.DAYS(Tabela2[[#This Row],[Data do documento de encerramento]],J60)))</f>
        <v>245</v>
      </c>
      <c r="CA60" s="107"/>
      <c r="CB60" s="107"/>
      <c r="CC60" s="107"/>
      <c r="CD60" s="107"/>
      <c r="CE60" s="107"/>
      <c r="CF60" s="107"/>
    </row>
    <row r="61" spans="1:84" hidden="1">
      <c r="A61" s="169">
        <v>202532739610</v>
      </c>
      <c r="B61" s="170" t="s">
        <v>7419</v>
      </c>
      <c r="C61" s="108" t="str">
        <f>VLOOKUP(Tabela2[[#This Row],[SIEMA]],Siema2025,4,FALSE)</f>
        <v xml:space="preserve"> SC</v>
      </c>
      <c r="D61" s="106" t="str">
        <f>VLOOKUP(Tabela2[[#This Row],[SIEMA]],Siema2025,3,FALSE)</f>
        <v xml:space="preserve">Caçador </v>
      </c>
      <c r="E61" s="106" t="str">
        <f>VLOOKUP(Tabela2[[#This Row],[SIEMA]],Siema2025,20,FALSE)</f>
        <v>Rua José Oleinik, Bairro Martello</v>
      </c>
      <c r="F61" s="106"/>
      <c r="G61" s="106" t="s">
        <v>7420</v>
      </c>
      <c r="H61" s="106" t="s">
        <v>7421</v>
      </c>
      <c r="I61" s="104" t="s">
        <v>7114</v>
      </c>
      <c r="J61" s="105">
        <f>VLOOKUP(Tabela2[[#This Row],[SIEMA]],Siema2025,2,FALSE)</f>
        <v>45677</v>
      </c>
      <c r="K61" s="105" t="str">
        <f>VLOOKUP(Tabela2[[#This Row],[SIEMA]],Siema2025,16,FALSE)</f>
        <v>Segunda</v>
      </c>
      <c r="L61" s="106" t="str">
        <f>IF(Tabela2[[#This Row],[Data]]="","Sem Informação",VLOOKUP(MONTH(Tabela2[[#This Row],[Data]]),'[1]Validação de dados'!$I$1:$J$13,2,0))</f>
        <v>Janeiro</v>
      </c>
      <c r="M61" s="106">
        <f>YEAR(Tabela2[[#This Row],[Data]])</f>
        <v>2025</v>
      </c>
      <c r="N61" s="105" t="str">
        <f>VLOOKUP(Tabela2[[#This Row],[SIEMA]],Siema2025,17,FALSE)</f>
        <v>Noturno</v>
      </c>
      <c r="O61" s="105" t="s">
        <v>286</v>
      </c>
      <c r="P61" s="104" t="str">
        <f>VLOOKUP(Tabela2[[#This Row],[SIEMA]],Siema2025,21,FALSE)</f>
        <v>Bairros do município.</v>
      </c>
      <c r="Q61" s="104">
        <v>1993</v>
      </c>
      <c r="R61" s="104" t="str">
        <f>VLOOKUP(Tabela2[[#This Row],[SIEMA]],Siema2025,10,FALSE)</f>
        <v/>
      </c>
      <c r="S61" s="107" t="str">
        <f>IF(Q61="","", IF(Q61="NC","", IF(Q61="NE","", IF(Q61="NA","",IFERROR(VLOOKUP(Q61,Produtos!$A$1:$C$2319,2,FALSE),"Não Cadastrado")))))</f>
        <v>LÍQUIDO INFLAMÁVEL, N.E.</v>
      </c>
      <c r="T61" s="104">
        <v>240</v>
      </c>
      <c r="U61" s="104" t="s">
        <v>648</v>
      </c>
      <c r="V61" s="104">
        <f>IF(Q61="","",IF(ISNUMBER(Q61)=FALSE,"Não se aplica",IFERROR(VLOOKUP(Q61,Produtos!$A$1:$C$2319,3,FALSE),"Não Cadastrado")))</f>
        <v>3</v>
      </c>
      <c r="W61" s="104" t="str">
        <f>VLOOKUP(Tabela2[[#This Row],[SIEMA]],Siema2025,10,FALSE)</f>
        <v/>
      </c>
      <c r="X61" s="108" t="str">
        <f>IF(Tabela2[[#This Row],[Origem do acidente]] = "Plataforma", "PREENCHER","NA")</f>
        <v>NA</v>
      </c>
      <c r="Y61" s="109" t="str">
        <f>IF(W61="","", IF(W61="NC","", IF(W61="NE","", IF(W61="NA","",IFERROR(VLOOKUP(W61,Produtos!$A$1:$C$2319,2,FALSE),"Não Cadastrado")))))</f>
        <v/>
      </c>
      <c r="Z61" s="104" t="str">
        <f>VLOOKUP(Tabela2[[#This Row],[SIEMA]],Siema2025,11,FALSE)</f>
        <v xml:space="preserve"> </v>
      </c>
      <c r="AA61" s="104" t="str">
        <f>VLOOKUP(Tabela2[[#This Row],[SIEMA]],Siema2025,12,FALSE)</f>
        <v xml:space="preserve"> </v>
      </c>
      <c r="AB61" s="104" t="str">
        <f>IF(W61="","",IF(ISNUMBER(W61)=FALSE,"Não se aplica",IFERROR(VLOOKUP(W61,Produtos!$A$1:$C$2319,3,FALSE),"Não Cadastrado")))</f>
        <v/>
      </c>
      <c r="AC61" s="106"/>
      <c r="AD61" s="108" t="str">
        <f>IF(Tabela2[[#This Row],[Origem do acidente]] = "Plataforma", "PREENCHER","NA")</f>
        <v>NA</v>
      </c>
      <c r="AE61" s="107" t="str">
        <f>IF(AC61="","", IF(AC61="NC","", IF(AC61="NE","", IF(AC61="NA","",IFERROR(VLOOKUP(AC61,Produtos!$A$1:$C$2319,2,FALSE),"Não Cadastrado")))))</f>
        <v/>
      </c>
      <c r="AF61" s="106"/>
      <c r="AG61" s="104"/>
      <c r="AH61" s="104" t="str">
        <f>IF(AC61="","",IF(ISNUMBER(AC61)=FALSE,"Não se aplica",IFERROR(VLOOKUP(AC61,Produtos!$A$1:$C$2319,3,FALSE),"Não Cadastrado")))</f>
        <v/>
      </c>
      <c r="AI61" s="106"/>
      <c r="AJ61" s="104" t="s">
        <v>7422</v>
      </c>
      <c r="AK61" s="107" t="s">
        <v>7112</v>
      </c>
      <c r="AL61" s="107"/>
      <c r="AM61" s="107"/>
      <c r="AN61" s="108" t="str">
        <f>VLOOKUP(Tabela2[[#This Row],[SIEMA]],Siema2025,51,FALSE)</f>
        <v/>
      </c>
      <c r="AO61" s="108" t="str">
        <f>VLOOKUP(Tabela2[[#This Row],[SIEMA]],Siema2025,53,FALSE)</f>
        <v/>
      </c>
      <c r="AP61" s="108" t="str">
        <f>VLOOKUP(Tabela2[[#This Row],[SIEMA]],Siema2025,55,FALSE)</f>
        <v/>
      </c>
      <c r="AQ61" s="108" t="str">
        <f>VLOOKUP(Tabela2[[#This Row],[SIEMA]],Siema2025,57,FALSE)</f>
        <v/>
      </c>
      <c r="AR61" s="108" t="str">
        <f>VLOOKUP(Tabela2[[#This Row],[SIEMA]],Siema2025,59,FALSE)</f>
        <v/>
      </c>
      <c r="AS61" s="108" t="str">
        <f>VLOOKUP(Tabela2[[#This Row],[SIEMA]],Siema2025,61,FALSE)</f>
        <v/>
      </c>
      <c r="AT61" s="108" t="str">
        <f>VLOOKUP(Tabela2[[#This Row],[SIEMA]],Siema2025,63,FALSE)</f>
        <v/>
      </c>
      <c r="AU61" s="108" t="str">
        <f>VLOOKUP(Tabela2[[#This Row],[SIEMA]],Siema2025,65,FALSE)</f>
        <v>X</v>
      </c>
      <c r="AV61" s="108" t="str">
        <f>VLOOKUP(Tabela2[[#This Row],[SIEMA]],Siema2025,67,FALSE)</f>
        <v/>
      </c>
      <c r="AW61" s="108" t="str">
        <f>VLOOKUP(Tabela2[[#This Row],[SIEMA]],Siema2025,69,FALSE)</f>
        <v/>
      </c>
      <c r="AX61" s="108" t="str">
        <f>VLOOKUP(Tabela2[[#This Row],[SIEMA]],Siema2025,71,FALSE)</f>
        <v/>
      </c>
      <c r="AY61" s="108" t="str">
        <f>VLOOKUP(Tabela2[[#This Row],[SIEMA]],Siema2025,73,FALSE)</f>
        <v/>
      </c>
      <c r="AZ61" s="108" t="str">
        <f>VLOOKUP(Tabela2[[#This Row],[SIEMA]],Siema2025,75,FALSE)</f>
        <v/>
      </c>
      <c r="BA61" s="108" t="str">
        <f>VLOOKUP(Tabela2[[#This Row],[SIEMA]],Siema2025,77,FALSE)</f>
        <v/>
      </c>
      <c r="BB61" s="108" t="str">
        <f>VLOOKUP(Tabela2[[#This Row],[SIEMA]],Siema2025,79,FALSE)</f>
        <v/>
      </c>
      <c r="BC61" s="108" t="str">
        <f>IF(Tabela2[[#This Row],[Outro(s) ]] = "X", "PREENCHER","NA")</f>
        <v>NA</v>
      </c>
      <c r="BD61" s="108" t="str">
        <f>VLOOKUP(Tabela2[[#This Row],[SIEMA]],Siema2025,82,FALSE)</f>
        <v/>
      </c>
      <c r="BE61" s="108" t="str">
        <f>VLOOKUP(Tabela2[[#This Row],[SIEMA]],Siema2025,81,FALSE)</f>
        <v/>
      </c>
      <c r="BF61" s="110" t="str">
        <f>VLOOKUP(Tabela2[[#This Row],[SIEMA]],Siema2025,28,FALSE)</f>
        <v>MACK TRANSPORTES LTDA</v>
      </c>
      <c r="BG61" s="110"/>
      <c r="BH61" s="111" t="str">
        <f>VLOOKUP(Tabela2[[#This Row],[SIEMA]],Siema2025,29,FALSE)</f>
        <v>02223206000106</v>
      </c>
      <c r="BI61" s="112" t="s">
        <v>7062</v>
      </c>
      <c r="BJ61" s="107" t="s">
        <v>7113</v>
      </c>
      <c r="BK61" s="104" t="s">
        <v>2696</v>
      </c>
      <c r="BL61" s="168">
        <v>45688</v>
      </c>
      <c r="BM61" s="108">
        <f ca="1">IF(Tabela2[[#This Row],[Data de atendimento do Ibama (considerar o primeiro documento/ação)]]="",_xlfn.DAYS(TODAY(),J61),_xlfn.DAYS(Tabela2[[#This Row],[Data de atendimento do Ibama (considerar o primeiro documento/ação)]],J61))</f>
        <v>11</v>
      </c>
      <c r="BN61" s="108" t="str">
        <f>IF(Tabela2[[#This Row],[Atendido pelo Ibama ("Não" ou "Sim")]]="Não","Preencher", IF(Tabela2[[#This Row],[Atendido pelo Ibama ("Não" ou "Sim")]]="Sim","NA",""))</f>
        <v>NA</v>
      </c>
      <c r="BO61" s="114" t="s">
        <v>7184</v>
      </c>
      <c r="BP61" s="108" t="str">
        <f>IF(Tabela2[[#This Row],[Forma de atendimento (primeiro documento/ação)]]= "Outros (especificar)", "PREENCHER","NA")</f>
        <v>NA</v>
      </c>
      <c r="BQ61" s="106" t="s">
        <v>123</v>
      </c>
      <c r="BR61" s="108" t="str">
        <f>IF(Tabela2[[#This Row],[Equipe do Ibama foi a campo? Houve sobrevoo do Poseidon?]] = "Sim", "PREENCHER","NA")</f>
        <v>NA</v>
      </c>
      <c r="BS61" s="108" t="str">
        <f>IF(Tabela2[[#This Row],[Se sim, foi emitida Ordem de Emergência? (informações vinculada à coluna CK)]] = "Sim", "PREENCHER","NA")</f>
        <v>NA</v>
      </c>
      <c r="BT61" s="108" t="s">
        <v>7126</v>
      </c>
      <c r="BU61" s="108" t="s">
        <v>2696</v>
      </c>
      <c r="BV61" s="108" t="s">
        <v>123</v>
      </c>
      <c r="BW61" s="108" t="s">
        <v>2696</v>
      </c>
      <c r="BX61" s="106" t="s">
        <v>7102</v>
      </c>
      <c r="BY61" s="140">
        <v>45688</v>
      </c>
      <c r="BZ61" s="104">
        <f>IF(Tabela2[[#This Row],[Data do documento de encerramento]]="NA","NA",IF(Tabela2[[#This Row],[Data do documento de encerramento]]="","Pendente de conclusão/ encerramento",_xlfn.DAYS(Tabela2[[#This Row],[Data do documento de encerramento]],J61)))</f>
        <v>11</v>
      </c>
      <c r="CA61" s="109"/>
      <c r="CB61" s="109"/>
      <c r="CC61" s="109"/>
      <c r="CD61" s="109"/>
      <c r="CE61" s="109"/>
      <c r="CF61" s="109"/>
    </row>
    <row r="62" spans="1:84" ht="30.75" hidden="1">
      <c r="A62" s="169">
        <v>202512128822</v>
      </c>
      <c r="B62" s="170" t="s">
        <v>7423</v>
      </c>
      <c r="C62" s="108" t="str">
        <f>VLOOKUP(Tabela2[[#This Row],[SIEMA]],Siema2025,4,FALSE)</f>
        <v xml:space="preserve"> RS</v>
      </c>
      <c r="D62" s="106" t="str">
        <f>VLOOKUP(Tabela2[[#This Row],[SIEMA]],Siema2025,3,FALSE)</f>
        <v xml:space="preserve">Pelotas </v>
      </c>
      <c r="E62" s="106" t="s">
        <v>7186</v>
      </c>
      <c r="F62" s="106" t="s">
        <v>7424</v>
      </c>
      <c r="G62" s="106" t="s">
        <v>7425</v>
      </c>
      <c r="H62" s="106" t="s">
        <v>7426</v>
      </c>
      <c r="I62" s="104" t="s">
        <v>7114</v>
      </c>
      <c r="J62" s="105">
        <f>VLOOKUP(Tabela2[[#This Row],[SIEMA]],Siema2025,2,FALSE)</f>
        <v>45678</v>
      </c>
      <c r="K62" s="105" t="str">
        <f>VLOOKUP(Tabela2[[#This Row],[SIEMA]],Siema2025,16,FALSE)</f>
        <v>Terça</v>
      </c>
      <c r="L62" s="106" t="str">
        <f>IF(Tabela2[[#This Row],[Data]]="","Sem Informação",VLOOKUP(MONTH(Tabela2[[#This Row],[Data]]),'[1]Validação de dados'!$I$1:$J$13,2,0))</f>
        <v>Janeiro</v>
      </c>
      <c r="M62" s="104">
        <f>YEAR(Tabela2[[#This Row],[Data]])</f>
        <v>2025</v>
      </c>
      <c r="N62" s="105" t="str">
        <f>VLOOKUP(Tabela2[[#This Row],[SIEMA]],Siema2025,17,FALSE)</f>
        <v>Madrugada</v>
      </c>
      <c r="O62" s="105" t="str">
        <f>VLOOKUP(Tabela2[[#This Row],[SIEMA]],Siema2025,5,FALSE)</f>
        <v>Rodovia</v>
      </c>
      <c r="P62" s="104" t="str">
        <f>VLOOKUP(Tabela2[[#This Row],[SIEMA]],Siema2025,21,FALSE)</f>
        <v>Saída de pista de uma carreta transportando primer dentro de container.</v>
      </c>
      <c r="Q62" s="104">
        <v>1993</v>
      </c>
      <c r="R62" s="104" t="str">
        <f>VLOOKUP(Tabela2[[#This Row],[SIEMA]],Siema2025,10,FALSE)</f>
        <v>1993 - Jowat Primer 406.14</v>
      </c>
      <c r="S62" s="107" t="str">
        <f>IF(Q62="","", IF(Q62="NC","", IF(Q62="NE","", IF(Q62="NA","",IFERROR(VLOOKUP(Q62,Produtos!$A$1:$C$2319,2,FALSE),"Não Cadastrado")))))</f>
        <v>LÍQUIDO INFLAMÁVEL, N.E.</v>
      </c>
      <c r="T62" s="104" t="s">
        <v>6834</v>
      </c>
      <c r="U62" s="104" t="s">
        <v>7062</v>
      </c>
      <c r="V62" s="104">
        <f>IF(Q62="","",IF(ISNUMBER(Q62)=FALSE,"Não se aplica",IFERROR(VLOOKUP(Q62,Produtos!$A$1:$C$2319,3,FALSE),"Não Cadastrado")))</f>
        <v>3</v>
      </c>
      <c r="W62" s="104"/>
      <c r="X62" s="113" t="str">
        <f>IF(Tabela2[[#This Row],[Origem do acidente]] = "Plataforma", "PREENCHER","NA")</f>
        <v>NA</v>
      </c>
      <c r="Y62" s="109" t="str">
        <f>IF(W62="","", IF(W62="NC","", IF(W62="NE","", IF(W62="NA","",IFERROR(VLOOKUP(W62,Produtos!$A$1:$C$2319,2,FALSE),"Não Cadastrado")))))</f>
        <v/>
      </c>
      <c r="Z62" s="104" t="str">
        <f>VLOOKUP(Tabela2[[#This Row],[SIEMA]],Siema2025,11,FALSE)</f>
        <v/>
      </c>
      <c r="AA62" s="104" t="str">
        <f>VLOOKUP(Tabela2[[#This Row],[SIEMA]],Siema2025,12,FALSE)</f>
        <v/>
      </c>
      <c r="AB62" s="104" t="str">
        <f>IF(W62="","",IF(ISNUMBER(W62)=FALSE,"Não se aplica",IFERROR(VLOOKUP(W62,Produtos!$A$1:$C$2319,3,FALSE),"Não Cadastrado")))</f>
        <v/>
      </c>
      <c r="AC62" s="104"/>
      <c r="AD62" s="108" t="str">
        <f>IF(Tabela2[[#This Row],[Origem do acidente]] = "Plataforma", "PREENCHER","NA")</f>
        <v>NA</v>
      </c>
      <c r="AE62" s="107" t="str">
        <f>IF(AC62="","", IF(AC62="NC","", IF(AC62="NE","", IF(AC62="NA","",IFERROR(VLOOKUP(AC62,Produtos!$A$1:$C$2319,2,FALSE),"Não Cadastrado")))))</f>
        <v/>
      </c>
      <c r="AF62" s="104"/>
      <c r="AG62" s="104"/>
      <c r="AH62" s="104" t="str">
        <f>IF(AC62="","",IF(ISNUMBER(AC62)=FALSE,"Não se aplica",IFERROR(VLOOKUP(AC62,Produtos!$A$1:$C$2319,3,FALSE),"Não Cadastrado")))</f>
        <v/>
      </c>
      <c r="AI62" s="104"/>
      <c r="AJ62" s="104" t="str">
        <f>VLOOKUP(Tabela2[[#This Row],[SIEMA]],Siema2025,26,FALSE)</f>
        <v>Vazamento de carga com pouca quantidade devido à saida de pista. Carreta transportava primer dentro de um container.</v>
      </c>
      <c r="AK62" s="107" t="s">
        <v>6834</v>
      </c>
      <c r="AL62" s="107"/>
      <c r="AM62" s="107"/>
      <c r="AN62" s="108" t="str">
        <f>VLOOKUP(Tabela2[[#This Row],[SIEMA]],Siema2025,51,FALSE)</f>
        <v/>
      </c>
      <c r="AO62" s="108" t="str">
        <f>VLOOKUP(Tabela2[[#This Row],[SIEMA]],Siema2025,53,FALSE)</f>
        <v/>
      </c>
      <c r="AP62" s="108" t="str">
        <f>VLOOKUP(Tabela2[[#This Row],[SIEMA]],Siema2025,55,FALSE)</f>
        <v/>
      </c>
      <c r="AQ62" s="108" t="str">
        <f>VLOOKUP(Tabela2[[#This Row],[SIEMA]],Siema2025,57,FALSE)</f>
        <v/>
      </c>
      <c r="AR62" s="108" t="str">
        <f>VLOOKUP(Tabela2[[#This Row],[SIEMA]],Siema2025,59,FALSE)</f>
        <v/>
      </c>
      <c r="AS62" s="108" t="str">
        <f>VLOOKUP(Tabela2[[#This Row],[SIEMA]],Siema2025,61,FALSE)</f>
        <v/>
      </c>
      <c r="AT62" s="108" t="str">
        <f>VLOOKUP(Tabela2[[#This Row],[SIEMA]],Siema2025,63,FALSE)</f>
        <v/>
      </c>
      <c r="AU62" s="108" t="s">
        <v>7183</v>
      </c>
      <c r="AV62" s="108" t="str">
        <f>VLOOKUP(Tabela2[[#This Row],[SIEMA]],Siema2025,67,FALSE)</f>
        <v/>
      </c>
      <c r="AW62" s="108" t="str">
        <f>VLOOKUP(Tabela2[[#This Row],[SIEMA]],Siema2025,69,FALSE)</f>
        <v/>
      </c>
      <c r="AX62" s="108" t="str">
        <f>VLOOKUP(Tabela2[[#This Row],[SIEMA]],Siema2025,71,FALSE)</f>
        <v/>
      </c>
      <c r="AY62" s="108" t="str">
        <f>VLOOKUP(Tabela2[[#This Row],[SIEMA]],Siema2025,73,FALSE)</f>
        <v/>
      </c>
      <c r="AZ62" s="108" t="str">
        <f>VLOOKUP(Tabela2[[#This Row],[SIEMA]],Siema2025,75,FALSE)</f>
        <v/>
      </c>
      <c r="BA62" s="108" t="str">
        <f>VLOOKUP(Tabela2[[#This Row],[SIEMA]],Siema2025,77,FALSE)</f>
        <v/>
      </c>
      <c r="BB62" s="108"/>
      <c r="BC62" s="108" t="str">
        <f>IF(Tabela2[[#This Row],[Outro(s) ]] = "X", "PREENCHER","NA")</f>
        <v>NA</v>
      </c>
      <c r="BD62" s="108" t="str">
        <f>VLOOKUP(Tabela2[[#This Row],[SIEMA]],Siema2025,82,FALSE)</f>
        <v/>
      </c>
      <c r="BE62" s="108" t="str">
        <f>VLOOKUP(Tabela2[[#This Row],[SIEMA]],Siema2025,81,FALSE)</f>
        <v/>
      </c>
      <c r="BF62" s="110" t="str">
        <f>VLOOKUP(Tabela2[[#This Row],[SIEMA]],Siema2025,28,FALSE)</f>
        <v/>
      </c>
      <c r="BG62" s="110"/>
      <c r="BH62" s="111" t="str">
        <f>VLOOKUP(Tabela2[[#This Row],[SIEMA]],Siema2025,29,FALSE)</f>
        <v/>
      </c>
      <c r="BI62" s="112" t="s">
        <v>2696</v>
      </c>
      <c r="BJ62" s="107" t="s">
        <v>7099</v>
      </c>
      <c r="BK62" s="104" t="s">
        <v>7062</v>
      </c>
      <c r="BL62" s="140">
        <v>45681</v>
      </c>
      <c r="BM62" s="108">
        <f ca="1">IF(Tabela2[[#This Row],[Data de atendimento do Ibama (considerar o primeiro documento/ação)]]="",_xlfn.DAYS(TODAY(),J62),_xlfn.DAYS(Tabela2[[#This Row],[Data de atendimento do Ibama (considerar o primeiro documento/ação)]],J62))</f>
        <v>3</v>
      </c>
      <c r="BN62" s="108" t="s">
        <v>7114</v>
      </c>
      <c r="BO62" s="114" t="s">
        <v>7138</v>
      </c>
      <c r="BP62" s="108" t="str">
        <f>IF(Tabela2[[#This Row],[Forma de atendimento (primeiro documento/ação)]]= "Outros (especificar)", "PREENCHER","NA")</f>
        <v>NA</v>
      </c>
      <c r="BQ62" s="106" t="s">
        <v>123</v>
      </c>
      <c r="BR62" s="108" t="str">
        <f>IF(Tabela2[[#This Row],[Equipe do Ibama foi a campo? Houve sobrevoo do Poseidon?]] = "Sim", "PREENCHER","NA")</f>
        <v>NA</v>
      </c>
      <c r="BS62" s="108" t="str">
        <f>IF(Tabela2[[#This Row],[Se sim, foi emitida Ordem de Emergência? (informações vinculada à coluna CK)]] = "Sim", "PREENCHER","NA")</f>
        <v>NA</v>
      </c>
      <c r="BT62" s="108" t="s">
        <v>7115</v>
      </c>
      <c r="BU62" s="108" t="str">
        <f>IF(Tabela2[[#This Row],[Houve envio de Informações Pós-acidente (preencher "não se aplica" quando de competência estadual/municipal)]] = "Sim", "PREENCHER","NA")</f>
        <v>NA</v>
      </c>
      <c r="BV62" s="108" t="s">
        <v>2696</v>
      </c>
      <c r="BW62" s="108" t="s">
        <v>123</v>
      </c>
      <c r="BX62" s="106"/>
      <c r="BY62" s="106"/>
      <c r="BZ62" s="104" t="str">
        <f>IF(Tabela2[[#This Row],[Data do documento de encerramento]]="NA","NA",IF(Tabela2[[#This Row],[Data do documento de encerramento]]="","Pendente de conclusão/ encerramento",_xlfn.DAYS(Tabela2[[#This Row],[Data do documento de encerramento]],J62)))</f>
        <v>Pendente de conclusão/ encerramento</v>
      </c>
      <c r="CA62" s="107" t="s">
        <v>7427</v>
      </c>
      <c r="CB62" s="107"/>
      <c r="CC62" s="107"/>
      <c r="CD62" s="107"/>
      <c r="CE62" s="107"/>
      <c r="CF62" s="107"/>
    </row>
    <row r="63" spans="1:84" ht="45.75" hidden="1">
      <c r="A63" s="169">
        <v>202512150431</v>
      </c>
      <c r="B63" s="170" t="s">
        <v>7428</v>
      </c>
      <c r="C63" s="108" t="str">
        <f>VLOOKUP(Tabela2[[#This Row],[SIEMA]],Siema2025,4,FALSE)</f>
        <v xml:space="preserve"> SC</v>
      </c>
      <c r="D63" s="106" t="str">
        <f>VLOOKUP(Tabela2[[#This Row],[SIEMA]],Siema2025,3,FALSE)</f>
        <v xml:space="preserve">Jaraguá do Sul </v>
      </c>
      <c r="E63" s="106" t="str">
        <f>VLOOKUP(Tabela2[[#This Row],[SIEMA]],Siema2025,20,FALSE)</f>
        <v>próx. R. Edmundo Koch, 1300 - Nereu Ramos, Jaraguá do Sul - SC, 89253-000</v>
      </c>
      <c r="F63" s="106"/>
      <c r="G63" s="106" t="s">
        <v>7429</v>
      </c>
      <c r="H63" s="106" t="s">
        <v>7430</v>
      </c>
      <c r="I63" s="104" t="s">
        <v>7114</v>
      </c>
      <c r="J63" s="105">
        <f>VLOOKUP(Tabela2[[#This Row],[SIEMA]],Siema2025,2,FALSE)</f>
        <v>45678</v>
      </c>
      <c r="K63" s="105" t="str">
        <f>VLOOKUP(Tabela2[[#This Row],[SIEMA]],Siema2025,16,FALSE)</f>
        <v>Terça</v>
      </c>
      <c r="L63" s="106" t="str">
        <f>IF(Tabela2[[#This Row],[Data]]="","Sem Informação",VLOOKUP(MONTH(Tabela2[[#This Row],[Data]]),'[1]Validação de dados'!$I$1:$J$13,2,0))</f>
        <v>Janeiro</v>
      </c>
      <c r="M63" s="104">
        <f>YEAR(Tabela2[[#This Row],[Data]])</f>
        <v>2025</v>
      </c>
      <c r="N63" s="105" t="str">
        <f>VLOOKUP(Tabela2[[#This Row],[SIEMA]],Siema2025,17,FALSE)</f>
        <v>Matutino</v>
      </c>
      <c r="O63" s="105" t="str">
        <f>VLOOKUP(Tabela2[[#This Row],[SIEMA]],Siema2025,5,FALSE)</f>
        <v>Ferrovia</v>
      </c>
      <c r="P63" s="104" t="str">
        <f>VLOOKUP(Tabela2[[#This Row],[SIEMA]],Siema2025,21,FALSE)</f>
        <v>Rompimento de lacre, possível vandalismo.</v>
      </c>
      <c r="Q63" s="104" t="s">
        <v>7127</v>
      </c>
      <c r="R63" s="104" t="s">
        <v>7127</v>
      </c>
      <c r="S63" s="107" t="s">
        <v>365</v>
      </c>
      <c r="T63" s="104">
        <v>1</v>
      </c>
      <c r="U63" s="104" t="s">
        <v>7121</v>
      </c>
      <c r="V63" s="104" t="s">
        <v>7127</v>
      </c>
      <c r="W63" s="104"/>
      <c r="X63" s="113"/>
      <c r="Y63" s="109" t="str">
        <f>IF(W63="","", IF(W63="NC","", IF(W63="NE","", IF(W63="NA","",IFERROR(VLOOKUP(W63,Produtos!$A$1:$C$2319,2,FALSE),"Não Cadastrado")))))</f>
        <v/>
      </c>
      <c r="Z63" s="104" t="str">
        <f>VLOOKUP(Tabela2[[#This Row],[SIEMA]],Siema2025,11,FALSE)</f>
        <v/>
      </c>
      <c r="AA63" s="104" t="str">
        <f>VLOOKUP(Tabela2[[#This Row],[SIEMA]],Siema2025,12,FALSE)</f>
        <v/>
      </c>
      <c r="AB63" s="104" t="str">
        <f>IF(W63="","",IF(ISNUMBER(W63)=FALSE,"Não se aplica",IFERROR(VLOOKUP(W63,Produtos!$A$1:$C$2319,3,FALSE),"Não Cadastrado")))</f>
        <v/>
      </c>
      <c r="AC63" s="104"/>
      <c r="AD63" s="108"/>
      <c r="AE63" s="107" t="str">
        <f>IF(AC63="","", IF(AC63="NC","", IF(AC63="NE","", IF(AC63="NA","",IFERROR(VLOOKUP(AC63,Produtos!$A$1:$C$2319,2,FALSE),"Não Cadastrado")))))</f>
        <v/>
      </c>
      <c r="AF63" s="104"/>
      <c r="AG63" s="104"/>
      <c r="AH63" s="104" t="str">
        <f>IF(AC63="","",IF(ISNUMBER(AC63)=FALSE,"Não se aplica",IFERROR(VLOOKUP(AC63,Produtos!$A$1:$C$2319,3,FALSE),"Não Cadastrado")))</f>
        <v/>
      </c>
      <c r="AI63" s="104"/>
      <c r="AJ63" s="104" t="str">
        <f>VLOOKUP(Tabela2[[#This Row],[SIEMA]],Siema2025,26,FALSE)</f>
        <v>Foi observado rompimento do lacre do vagão HFD 632470 3, possivelmente por vandalismo.</v>
      </c>
      <c r="AK63" s="107" t="s">
        <v>7122</v>
      </c>
      <c r="AL63" s="107"/>
      <c r="AM63" s="107"/>
      <c r="AN63" s="108" t="str">
        <f>VLOOKUP(Tabela2[[#This Row],[SIEMA]],Siema2025,51,FALSE)</f>
        <v/>
      </c>
      <c r="AO63" s="108" t="str">
        <f>VLOOKUP(Tabela2[[#This Row],[SIEMA]],Siema2025,53,FALSE)</f>
        <v/>
      </c>
      <c r="AP63" s="108" t="str">
        <f>VLOOKUP(Tabela2[[#This Row],[SIEMA]],Siema2025,55,FALSE)</f>
        <v/>
      </c>
      <c r="AQ63" s="108" t="str">
        <f>VLOOKUP(Tabela2[[#This Row],[SIEMA]],Siema2025,57,FALSE)</f>
        <v/>
      </c>
      <c r="AR63" s="108" t="str">
        <f>VLOOKUP(Tabela2[[#This Row],[SIEMA]],Siema2025,59,FALSE)</f>
        <v/>
      </c>
      <c r="AS63" s="108" t="str">
        <f>VLOOKUP(Tabela2[[#This Row],[SIEMA]],Siema2025,61,FALSE)</f>
        <v/>
      </c>
      <c r="AT63" s="108" t="str">
        <f>VLOOKUP(Tabela2[[#This Row],[SIEMA]],Siema2025,63,FALSE)</f>
        <v/>
      </c>
      <c r="AU63" s="108" t="str">
        <f>VLOOKUP(Tabela2[[#This Row],[SIEMA]],Siema2025,65,FALSE)</f>
        <v>X</v>
      </c>
      <c r="AV63" s="108" t="str">
        <f>VLOOKUP(Tabela2[[#This Row],[SIEMA]],Siema2025,67,FALSE)</f>
        <v/>
      </c>
      <c r="AW63" s="108" t="str">
        <f>VLOOKUP(Tabela2[[#This Row],[SIEMA]],Siema2025,69,FALSE)</f>
        <v/>
      </c>
      <c r="AX63" s="108" t="str">
        <f>VLOOKUP(Tabela2[[#This Row],[SIEMA]],Siema2025,71,FALSE)</f>
        <v/>
      </c>
      <c r="AY63" s="108" t="str">
        <f>VLOOKUP(Tabela2[[#This Row],[SIEMA]],Siema2025,73,FALSE)</f>
        <v/>
      </c>
      <c r="AZ63" s="108" t="str">
        <f>VLOOKUP(Tabela2[[#This Row],[SIEMA]],Siema2025,75,FALSE)</f>
        <v/>
      </c>
      <c r="BA63" s="108" t="str">
        <f>VLOOKUP(Tabela2[[#This Row],[SIEMA]],Siema2025,77,FALSE)</f>
        <v/>
      </c>
      <c r="BB63" s="108" t="str">
        <f>VLOOKUP(Tabela2[[#This Row],[SIEMA]],Siema2025,79,FALSE)</f>
        <v/>
      </c>
      <c r="BC63" s="108" t="str">
        <f>IF(Tabela2[[#This Row],[Outro(s) ]] = "X", "PREENCHER","NA")</f>
        <v>NA</v>
      </c>
      <c r="BD63" s="108" t="str">
        <f>VLOOKUP(Tabela2[[#This Row],[SIEMA]],Siema2025,82,FALSE)</f>
        <v/>
      </c>
      <c r="BE63" s="108" t="str">
        <f>VLOOKUP(Tabela2[[#This Row],[SIEMA]],Siema2025,81,FALSE)</f>
        <v/>
      </c>
      <c r="BF63" s="110" t="s">
        <v>3066</v>
      </c>
      <c r="BG63" s="110" t="s">
        <v>7431</v>
      </c>
      <c r="BH63" s="111" t="str">
        <f>VLOOKUP(Tabela2[[#This Row],[SIEMA]],Siema2025,29,FALSE)</f>
        <v>01258944000550</v>
      </c>
      <c r="BI63" s="112" t="str">
        <f>VLOOKUP(Tabela2[[#This Row],[SIEMA]],Siema2025,107,FALSE)</f>
        <v>Não</v>
      </c>
      <c r="BJ63" s="107" t="s">
        <v>7099</v>
      </c>
      <c r="BK63" s="104" t="s">
        <v>2696</v>
      </c>
      <c r="BL63" s="140">
        <v>45826</v>
      </c>
      <c r="BM63" s="108">
        <f ca="1">IF(Tabela2[[#This Row],[Data de atendimento do Ibama (considerar o primeiro documento/ação)]]="",_xlfn.DAYS(TODAY(),J63),_xlfn.DAYS(Tabela2[[#This Row],[Data de atendimento do Ibama (considerar o primeiro documento/ação)]],J63))</f>
        <v>148</v>
      </c>
      <c r="BN63" s="108" t="str">
        <f>IF(Tabela2[[#This Row],[Atendido pelo Ibama ("Não" ou "Sim")]]="Não","Preencher", IF(Tabela2[[#This Row],[Atendido pelo Ibama ("Não" ou "Sim")]]="Sim","NA",""))</f>
        <v>NA</v>
      </c>
      <c r="BO63" s="114" t="s">
        <v>7432</v>
      </c>
      <c r="BP63" s="108" t="str">
        <f>IF(Tabela2[[#This Row],[Forma de atendimento (primeiro documento/ação)]]= "Outros (especificar)", "PREENCHER","NA")</f>
        <v>NA</v>
      </c>
      <c r="BQ63" s="106" t="s">
        <v>2696</v>
      </c>
      <c r="BR63" s="108" t="s">
        <v>123</v>
      </c>
      <c r="BS63" s="108" t="s">
        <v>2696</v>
      </c>
      <c r="BT63" s="108" t="s">
        <v>7101</v>
      </c>
      <c r="BU63" s="108" t="s">
        <v>2696</v>
      </c>
      <c r="BV63" s="108" t="s">
        <v>123</v>
      </c>
      <c r="BW63" s="108" t="s">
        <v>2696</v>
      </c>
      <c r="BX63" s="106" t="s">
        <v>7116</v>
      </c>
      <c r="BY63" s="140">
        <v>45853</v>
      </c>
      <c r="BZ63" s="104">
        <f>IF(Tabela2[[#This Row],[Data do documento de encerramento]]="NA","NA",IF(Tabela2[[#This Row],[Data do documento de encerramento]]="","Pendente de conclusão/ encerramento",_xlfn.DAYS(Tabela2[[#This Row],[Data do documento de encerramento]],J63)))</f>
        <v>175</v>
      </c>
      <c r="CA63" s="107" t="s">
        <v>7433</v>
      </c>
      <c r="CB63" s="107"/>
      <c r="CC63" s="116"/>
      <c r="CD63" s="107"/>
      <c r="CE63" s="107"/>
      <c r="CF63" s="107"/>
    </row>
    <row r="64" spans="1:84" ht="19.5" hidden="1" customHeight="1">
      <c r="A64" s="169">
        <v>202512368411</v>
      </c>
      <c r="B64" s="170" t="s">
        <v>7434</v>
      </c>
      <c r="C64" s="108" t="str">
        <f>VLOOKUP(Tabela2[[#This Row],[SIEMA]],Siema2025,4,FALSE)</f>
        <v xml:space="preserve"> MG</v>
      </c>
      <c r="D64" s="106" t="str">
        <f>VLOOKUP(Tabela2[[#This Row],[SIEMA]],Siema2025,3,FALSE)</f>
        <v xml:space="preserve">Coronel Fabriciano </v>
      </c>
      <c r="E64" s="106" t="str">
        <f>VLOOKUP(Tabela2[[#This Row],[SIEMA]],Siema2025,20,FALSE)</f>
        <v>Av. Minas gerais, S/N - Bairro Amaro Lanari</v>
      </c>
      <c r="F64" s="106"/>
      <c r="G64" s="106" t="s">
        <v>7435</v>
      </c>
      <c r="H64" t="s">
        <v>7436</v>
      </c>
      <c r="I64" s="104" t="str">
        <f>VLOOKUP(Tabela2[[#This Row],[SIEMA]],Siema2025,19,FALSE)</f>
        <v/>
      </c>
      <c r="J64" s="105">
        <f>VLOOKUP(Tabela2[[#This Row],[SIEMA]],Siema2025,2,FALSE)</f>
        <v>45678</v>
      </c>
      <c r="K64" s="105" t="str">
        <f>VLOOKUP(Tabela2[[#This Row],[SIEMA]],Siema2025,16,FALSE)</f>
        <v>Terça</v>
      </c>
      <c r="L64" s="106" t="str">
        <f>IF(Tabela2[[#This Row],[Data]]="","Sem Informação",VLOOKUP(MONTH(Tabela2[[#This Row],[Data]]),'[1]Validação de dados'!$I$1:$J$13,2,0))</f>
        <v>Janeiro</v>
      </c>
      <c r="M64" s="104">
        <f>YEAR(Tabela2[[#This Row],[Data]])</f>
        <v>2025</v>
      </c>
      <c r="N64" s="105" t="str">
        <f>VLOOKUP(Tabela2[[#This Row],[SIEMA]],Siema2025,17,FALSE)</f>
        <v>Vespertino</v>
      </c>
      <c r="O64" s="105" t="str">
        <f>VLOOKUP(Tabela2[[#This Row],[SIEMA]],Siema2025,5,FALSE)</f>
        <v>Indústria</v>
      </c>
      <c r="P64" s="104" t="str">
        <f>VLOOKUP(Tabela2[[#This Row],[SIEMA]],Siema2025,21,FALSE)</f>
        <v/>
      </c>
      <c r="Q64" s="104">
        <v>1778</v>
      </c>
      <c r="R64" s="104" t="str">
        <f>VLOOKUP(Tabela2[[#This Row],[SIEMA]],Siema2025,10,FALSE)</f>
        <v/>
      </c>
      <c r="S64" s="107" t="str">
        <f>IF(Q64="","", IF(Q64="NC","", IF(Q64="NE","", IF(Q64="NA","",IFERROR(VLOOKUP(Q64,Produtos!$A$1:$C$2319,2,FALSE),"Não Cadastrado")))))</f>
        <v>ÁCIDO FLUORSILÍCICO</v>
      </c>
      <c r="T64" s="104">
        <v>15</v>
      </c>
      <c r="U64" s="104" t="s">
        <v>7111</v>
      </c>
      <c r="V64" s="104">
        <f>IF(Q64="","",IF(ISNUMBER(Q64)=FALSE,"Não se aplica",IFERROR(VLOOKUP(Q64,Produtos!$A$1:$C$2319,3,FALSE),"Não Cadastrado")))</f>
        <v>8</v>
      </c>
      <c r="W64" s="104" t="str">
        <f>VLOOKUP(Tabela2[[#This Row],[SIEMA]],Siema2025,10,FALSE)</f>
        <v/>
      </c>
      <c r="X64" s="113" t="str">
        <f>IF(Tabela2[[#This Row],[Origem do acidente]] = "Plataforma", "PREENCHER","NA")</f>
        <v>NA</v>
      </c>
      <c r="Y64" s="109" t="str">
        <f>IF(W64="","", IF(W64="NC","", IF(W64="NE","", IF(W64="NA","",IFERROR(VLOOKUP(W64,Produtos!$A$1:$C$2319,2,FALSE),"Não Cadastrado")))))</f>
        <v/>
      </c>
      <c r="Z64" s="104" t="str">
        <f>VLOOKUP(Tabela2[[#This Row],[SIEMA]],Siema2025,11,FALSE)</f>
        <v xml:space="preserve"> </v>
      </c>
      <c r="AA64" s="104" t="str">
        <f>VLOOKUP(Tabela2[[#This Row],[SIEMA]],Siema2025,12,FALSE)</f>
        <v xml:space="preserve"> </v>
      </c>
      <c r="AB64" s="104" t="str">
        <f>IF(W64="","",IF(ISNUMBER(W64)=FALSE,"Não se aplica",IFERROR(VLOOKUP(W64,Produtos!$A$1:$C$2319,3,FALSE),"Não Cadastrado")))</f>
        <v/>
      </c>
      <c r="AC64" s="104"/>
      <c r="AD64" s="108" t="str">
        <f>IF(Tabela2[[#This Row],[Origem do acidente]] = "Plataforma", "PREENCHER","NA")</f>
        <v>NA</v>
      </c>
      <c r="AE64" s="107" t="str">
        <f>IF(AC64="","", IF(AC64="NC","", IF(AC64="NE","", IF(AC64="NA","",IFERROR(VLOOKUP(AC64,Produtos!$A$1:$C$2319,2,FALSE),"Não Cadastrado")))))</f>
        <v/>
      </c>
      <c r="AF64" s="104"/>
      <c r="AG64" s="104"/>
      <c r="AH64" s="104" t="str">
        <f>IF(AC64="","",IF(ISNUMBER(AC64)=FALSE,"Não se aplica",IFERROR(VLOOKUP(AC64,Produtos!$A$1:$C$2319,3,FALSE),"Não Cadastrado")))</f>
        <v/>
      </c>
      <c r="AI64" s="104"/>
      <c r="AJ64" s="104" t="str">
        <f>VLOOKUP(Tabela2[[#This Row],[SIEMA]],Siema2025,26,FALSE)</f>
        <v>Rompimento seguido de vazamento</v>
      </c>
      <c r="AK64" s="107" t="s">
        <v>6834</v>
      </c>
      <c r="AL64" s="107"/>
      <c r="AM64" s="107"/>
      <c r="AN64" s="108" t="str">
        <f>VLOOKUP(Tabela2[[#This Row],[SIEMA]],Siema2025,51,FALSE)</f>
        <v/>
      </c>
      <c r="AO64" s="108" t="str">
        <f>VLOOKUP(Tabela2[[#This Row],[SIEMA]],Siema2025,53,FALSE)</f>
        <v/>
      </c>
      <c r="AP64" s="108" t="str">
        <f>VLOOKUP(Tabela2[[#This Row],[SIEMA]],Siema2025,55,FALSE)</f>
        <v/>
      </c>
      <c r="AQ64" s="108" t="str">
        <f>VLOOKUP(Tabela2[[#This Row],[SIEMA]],Siema2025,57,FALSE)</f>
        <v/>
      </c>
      <c r="AR64" s="108" t="str">
        <f>VLOOKUP(Tabela2[[#This Row],[SIEMA]],Siema2025,59,FALSE)</f>
        <v/>
      </c>
      <c r="AS64" s="108" t="str">
        <f>VLOOKUP(Tabela2[[#This Row],[SIEMA]],Siema2025,61,FALSE)</f>
        <v/>
      </c>
      <c r="AT64" s="108" t="str">
        <f>VLOOKUP(Tabela2[[#This Row],[SIEMA]],Siema2025,63,FALSE)</f>
        <v/>
      </c>
      <c r="AU64" s="108" t="str">
        <f>VLOOKUP(Tabela2[[#This Row],[SIEMA]],Siema2025,65,FALSE)</f>
        <v>X</v>
      </c>
      <c r="AV64" s="108" t="str">
        <f>VLOOKUP(Tabela2[[#This Row],[SIEMA]],Siema2025,67,FALSE)</f>
        <v/>
      </c>
      <c r="AW64" s="108" t="str">
        <f>VLOOKUP(Tabela2[[#This Row],[SIEMA]],Siema2025,69,FALSE)</f>
        <v/>
      </c>
      <c r="AX64" s="108" t="str">
        <f>VLOOKUP(Tabela2[[#This Row],[SIEMA]],Siema2025,71,FALSE)</f>
        <v/>
      </c>
      <c r="AY64" s="108" t="str">
        <f>VLOOKUP(Tabela2[[#This Row],[SIEMA]],Siema2025,73,FALSE)</f>
        <v/>
      </c>
      <c r="AZ64" s="108" t="str">
        <f>VLOOKUP(Tabela2[[#This Row],[SIEMA]],Siema2025,75,FALSE)</f>
        <v/>
      </c>
      <c r="BA64" s="108" t="str">
        <f>VLOOKUP(Tabela2[[#This Row],[SIEMA]],Siema2025,77,FALSE)</f>
        <v/>
      </c>
      <c r="BB64" s="108" t="str">
        <f>VLOOKUP(Tabela2[[#This Row],[SIEMA]],Siema2025,79,FALSE)</f>
        <v/>
      </c>
      <c r="BC64" s="108" t="str">
        <f>IF(Tabela2[[#This Row],[Outro(s) ]] = "X", "PREENCHER","NA")</f>
        <v>NA</v>
      </c>
      <c r="BD64" s="108" t="str">
        <f>VLOOKUP(Tabela2[[#This Row],[SIEMA]],Siema2025,82,FALSE)</f>
        <v/>
      </c>
      <c r="BE64" s="108" t="str">
        <f>VLOOKUP(Tabela2[[#This Row],[SIEMA]],Siema2025,81,FALSE)</f>
        <v/>
      </c>
      <c r="BF64" s="110" t="str">
        <f>VLOOKUP(Tabela2[[#This Row],[SIEMA]],Siema2025,28,FALSE)</f>
        <v>Copasa</v>
      </c>
      <c r="BG64" s="110"/>
      <c r="BH64" s="111" t="str">
        <f>VLOOKUP(Tabela2[[#This Row],[SIEMA]],Siema2025,29,FALSE)</f>
        <v/>
      </c>
      <c r="BI64" s="112" t="str">
        <f>VLOOKUP(Tabela2[[#This Row],[SIEMA]],Siema2025,107,FALSE)</f>
        <v>Não</v>
      </c>
      <c r="BJ64" s="107" t="s">
        <v>7113</v>
      </c>
      <c r="BK64" s="104" t="s">
        <v>2696</v>
      </c>
      <c r="BL64" s="140">
        <v>45685</v>
      </c>
      <c r="BM64" s="108">
        <f ca="1">IF(Tabela2[[#This Row],[Data de atendimento do Ibama (considerar o primeiro documento/ação)]]="",_xlfn.DAYS(TODAY(),J64),_xlfn.DAYS(Tabela2[[#This Row],[Data de atendimento do Ibama (considerar o primeiro documento/ação)]],J64))</f>
        <v>7</v>
      </c>
      <c r="BN64" s="108" t="str">
        <f>IF(Tabela2[[#This Row],[Atendido pelo Ibama ("Não" ou "Sim")]]="Não","Preencher", IF(Tabela2[[#This Row],[Atendido pelo Ibama ("Não" ou "Sim")]]="Sim","NA",""))</f>
        <v>NA</v>
      </c>
      <c r="BO64" s="114" t="s">
        <v>7184</v>
      </c>
      <c r="BP64" s="108" t="str">
        <f>IF(Tabela2[[#This Row],[Forma de atendimento (primeiro documento/ação)]]= "Outros (especificar)", "PREENCHER","NA")</f>
        <v>NA</v>
      </c>
      <c r="BQ64" s="106" t="s">
        <v>123</v>
      </c>
      <c r="BR64" s="108" t="str">
        <f>IF(Tabela2[[#This Row],[Equipe do Ibama foi a campo? Houve sobrevoo do Poseidon?]] = "Sim", "PREENCHER","NA")</f>
        <v>NA</v>
      </c>
      <c r="BS64" s="108" t="str">
        <f>IF(Tabela2[[#This Row],[Se sim, foi emitida Ordem de Emergência? (informações vinculada à coluna CK)]] = "Sim", "PREENCHER","NA")</f>
        <v>NA</v>
      </c>
      <c r="BT64" s="108" t="s">
        <v>7230</v>
      </c>
      <c r="BU64" s="108" t="s">
        <v>2696</v>
      </c>
      <c r="BV64" s="108" t="s">
        <v>123</v>
      </c>
      <c r="BW64" s="108" t="s">
        <v>2696</v>
      </c>
      <c r="BX64" s="106" t="s">
        <v>7116</v>
      </c>
      <c r="BY64" s="140">
        <v>45695</v>
      </c>
      <c r="BZ64" s="104">
        <f>IF(Tabela2[[#This Row],[Data do documento de encerramento]]="NA","NA",IF(Tabela2[[#This Row],[Data do documento de encerramento]]="","Pendente de conclusão/ encerramento",_xlfn.DAYS(Tabela2[[#This Row],[Data do documento de encerramento]],J64)))</f>
        <v>17</v>
      </c>
      <c r="CA64" s="107"/>
      <c r="CB64" s="107"/>
      <c r="CC64" s="107"/>
      <c r="CD64" s="107"/>
      <c r="CE64" s="107"/>
      <c r="CF64" s="107"/>
    </row>
    <row r="65" spans="1:84" ht="60.75" hidden="1">
      <c r="A65" s="169">
        <v>202512257652</v>
      </c>
      <c r="B65" s="170" t="s">
        <v>7437</v>
      </c>
      <c r="C65" s="108" t="str">
        <f>VLOOKUP(Tabela2[[#This Row],[SIEMA]],Siema2025,4,FALSE)</f>
        <v xml:space="preserve"> SP</v>
      </c>
      <c r="D65" s="106" t="str">
        <f>VLOOKUP(Tabela2[[#This Row],[SIEMA]],Siema2025,3,FALSE)</f>
        <v xml:space="preserve">Caçapava </v>
      </c>
      <c r="E65" s="106" t="s">
        <v>7186</v>
      </c>
      <c r="F65" s="106" t="s">
        <v>7438</v>
      </c>
      <c r="G65" s="106" t="s">
        <v>7439</v>
      </c>
      <c r="H65" s="106" t="s">
        <v>7440</v>
      </c>
      <c r="I65" s="104" t="s">
        <v>7114</v>
      </c>
      <c r="J65" s="105">
        <f>VLOOKUP(Tabela2[[#This Row],[SIEMA]],Siema2025,2,FALSE)</f>
        <v>45679</v>
      </c>
      <c r="K65" s="105" t="str">
        <f>VLOOKUP(Tabela2[[#This Row],[SIEMA]],Siema2025,16,FALSE)</f>
        <v>Quarta</v>
      </c>
      <c r="L65" s="106" t="str">
        <f>IF(Tabela2[[#This Row],[Data]]="","Sem Informação",VLOOKUP(MONTH(Tabela2[[#This Row],[Data]]),'[1]Validação de dados'!$I$1:$J$13,2,0))</f>
        <v>Janeiro</v>
      </c>
      <c r="M65" s="104">
        <f>YEAR(Tabela2[[#This Row],[Data]])</f>
        <v>2025</v>
      </c>
      <c r="N65" s="105" t="str">
        <f>VLOOKUP(Tabela2[[#This Row],[SIEMA]],Siema2025,17,FALSE)</f>
        <v>Matutino</v>
      </c>
      <c r="O65" s="105" t="str">
        <f>VLOOKUP(Tabela2[[#This Row],[SIEMA]],Siema2025,5,FALSE)</f>
        <v>Rodovia</v>
      </c>
      <c r="P65" s="104" t="str">
        <f>VLOOKUP(Tabela2[[#This Row],[SIEMA]],Siema2025,21,FALSE)</f>
        <v>Rodovia Presidente Dutra, 320 %u2013 Caçapava/SP</v>
      </c>
      <c r="Q65" s="104">
        <v>1203</v>
      </c>
      <c r="R65" s="104" t="s">
        <v>7441</v>
      </c>
      <c r="S65" s="107" t="str">
        <f>IF(Q65="","", IF(Q65="NC","", IF(Q65="NE","", IF(Q65="NA","",IFERROR(VLOOKUP(Q65,Produtos!$A$1:$C$2319,2,FALSE),"Não Cadastrado")))))</f>
        <v>COMBUSTÍVEL PARA MOTORES  ou GASOLINA ou GASOLINA DE AVIAÇÃO (GAV-100LL ou AVGAS-100LL)</v>
      </c>
      <c r="T65" s="104" t="s">
        <v>7442</v>
      </c>
      <c r="U65" s="104" t="s">
        <v>648</v>
      </c>
      <c r="V65" s="104">
        <f>IF(Q65="","",IF(ISNUMBER(Q65)=FALSE,"Não se aplica",IFERROR(VLOOKUP(Q65,Produtos!$A$1:$C$2319,3,FALSE),"Não Cadastrado")))</f>
        <v>3</v>
      </c>
      <c r="W65" s="104" t="str">
        <f>VLOOKUP(Tabela2[[#This Row],[SIEMA]],Siema2025,10,FALSE)</f>
        <v/>
      </c>
      <c r="X65" s="113" t="str">
        <f>IF(Tabela2[[#This Row],[Origem do acidente]] = "Plataforma", "PREENCHER","NA")</f>
        <v>NA</v>
      </c>
      <c r="Y65" s="109" t="str">
        <f>IF(W65="","", IF(W65="NC","", IF(W65="NE","", IF(W65="NA","",IFERROR(VLOOKUP(W65,Produtos!$A$1:$C$2319,2,FALSE),"Não Cadastrado")))))</f>
        <v/>
      </c>
      <c r="Z65" s="104" t="str">
        <f>VLOOKUP(Tabela2[[#This Row],[SIEMA]],Siema2025,11,FALSE)</f>
        <v xml:space="preserve"> </v>
      </c>
      <c r="AA65" s="104" t="str">
        <f>VLOOKUP(Tabela2[[#This Row],[SIEMA]],Siema2025,12,FALSE)</f>
        <v xml:space="preserve"> </v>
      </c>
      <c r="AB65" s="104" t="str">
        <f>IF(W65="","",IF(ISNUMBER(W65)=FALSE,"Não se aplica",IFERROR(VLOOKUP(W65,Produtos!$A$1:$C$2319,3,FALSE),"Não Cadastrado")))</f>
        <v/>
      </c>
      <c r="AC65" s="104"/>
      <c r="AD65" s="108" t="str">
        <f>IF(Tabela2[[#This Row],[Origem do acidente]] = "Plataforma", "PREENCHER","NA")</f>
        <v>NA</v>
      </c>
      <c r="AE65" s="107" t="str">
        <f>IF(AC65="","", IF(AC65="NC","", IF(AC65="NE","", IF(AC65="NA","",IFERROR(VLOOKUP(AC65,Produtos!$A$1:$C$2319,2,FALSE),"Não Cadastrado")))))</f>
        <v/>
      </c>
      <c r="AF65" s="104"/>
      <c r="AG65" s="104"/>
      <c r="AH65" s="104" t="str">
        <f>IF(AC65="","",IF(ISNUMBER(AC65)=FALSE,"Não se aplica",IFERROR(VLOOKUP(AC65,Produtos!$A$1:$C$2319,3,FALSE),"Não Cadastrado")))</f>
        <v/>
      </c>
      <c r="AI65" s="104"/>
      <c r="AJ65" s="104" t="str">
        <f>VLOOKUP(Tabela2[[#This Row],[SIEMA]],Siema2025,26,FALSE)</f>
        <v>Falha mecânica do Cavalo Trator (CT).</v>
      </c>
      <c r="AK65" s="107" t="s">
        <v>7112</v>
      </c>
      <c r="AL65" s="107"/>
      <c r="AM65" s="107"/>
      <c r="AN65" s="108" t="str">
        <f>VLOOKUP(Tabela2[[#This Row],[SIEMA]],Siema2025,51,FALSE)</f>
        <v>X</v>
      </c>
      <c r="AO65" s="108" t="str">
        <f>VLOOKUP(Tabela2[[#This Row],[SIEMA]],Siema2025,53,FALSE)</f>
        <v/>
      </c>
      <c r="AP65" s="108" t="str">
        <f>VLOOKUP(Tabela2[[#This Row],[SIEMA]],Siema2025,55,FALSE)</f>
        <v/>
      </c>
      <c r="AQ65" s="108" t="s">
        <v>7132</v>
      </c>
      <c r="AR65" s="108" t="str">
        <f>VLOOKUP(Tabela2[[#This Row],[SIEMA]],Siema2025,59,FALSE)</f>
        <v/>
      </c>
      <c r="AS65" s="108" t="str">
        <f>VLOOKUP(Tabela2[[#This Row],[SIEMA]],Siema2025,61,FALSE)</f>
        <v/>
      </c>
      <c r="AT65" s="108" t="str">
        <f>VLOOKUP(Tabela2[[#This Row],[SIEMA]],Siema2025,63,FALSE)</f>
        <v/>
      </c>
      <c r="AU65" s="108" t="str">
        <f>VLOOKUP(Tabela2[[#This Row],[SIEMA]],Siema2025,65,FALSE)</f>
        <v/>
      </c>
      <c r="AV65" s="108" t="str">
        <f>VLOOKUP(Tabela2[[#This Row],[SIEMA]],Siema2025,67,FALSE)</f>
        <v/>
      </c>
      <c r="AW65" s="108" t="str">
        <f>VLOOKUP(Tabela2[[#This Row],[SIEMA]],Siema2025,69,FALSE)</f>
        <v/>
      </c>
      <c r="AX65" s="108" t="s">
        <v>7132</v>
      </c>
      <c r="AY65" s="108" t="str">
        <f>VLOOKUP(Tabela2[[#This Row],[SIEMA]],Siema2025,73,FALSE)</f>
        <v/>
      </c>
      <c r="AZ65" s="108" t="str">
        <f>VLOOKUP(Tabela2[[#This Row],[SIEMA]],Siema2025,75,FALSE)</f>
        <v/>
      </c>
      <c r="BA65" s="108" t="str">
        <f>VLOOKUP(Tabela2[[#This Row],[SIEMA]],Siema2025,77,FALSE)</f>
        <v/>
      </c>
      <c r="BB65" s="108" t="str">
        <f>VLOOKUP(Tabela2[[#This Row],[SIEMA]],Siema2025,79,FALSE)</f>
        <v/>
      </c>
      <c r="BC65" s="108" t="s">
        <v>7443</v>
      </c>
      <c r="BD65" s="108" t="str">
        <f>VLOOKUP(Tabela2[[#This Row],[SIEMA]],Siema2025,82,FALSE)</f>
        <v/>
      </c>
      <c r="BE65" s="108" t="str">
        <f>VLOOKUP(Tabela2[[#This Row],[SIEMA]],Siema2025,81,FALSE)</f>
        <v/>
      </c>
      <c r="BF65" s="110" t="s">
        <v>7444</v>
      </c>
      <c r="BG65" s="110"/>
      <c r="BH65" s="111" t="str">
        <f>VLOOKUP(Tabela2[[#This Row],[SIEMA]],Siema2025,29,FALSE)</f>
        <v>17451156000272</v>
      </c>
      <c r="BI65" s="112" t="s">
        <v>2696</v>
      </c>
      <c r="BJ65" s="107" t="s">
        <v>7099</v>
      </c>
      <c r="BK65" s="104" t="s">
        <v>2696</v>
      </c>
      <c r="BL65" s="140">
        <v>45708</v>
      </c>
      <c r="BM65" s="108">
        <f ca="1">IF(Tabela2[[#This Row],[Data de atendimento do Ibama (considerar o primeiro documento/ação)]]="",_xlfn.DAYS(TODAY(),J65),_xlfn.DAYS(Tabela2[[#This Row],[Data de atendimento do Ibama (considerar o primeiro documento/ação)]],J65))</f>
        <v>29</v>
      </c>
      <c r="BN65" s="108" t="str">
        <f>IF(Tabela2[[#This Row],[Atendido pelo Ibama ("Não" ou "Sim")]]="Não","Preencher", IF(Tabela2[[#This Row],[Atendido pelo Ibama ("Não" ou "Sim")]]="Sim","NA",""))</f>
        <v>NA</v>
      </c>
      <c r="BO65" s="114" t="s">
        <v>7138</v>
      </c>
      <c r="BP65" s="108" t="str">
        <f>IF(Tabela2[[#This Row],[Forma de atendimento (primeiro documento/ação)]]= "Outros (especificar)", "PREENCHER","NA")</f>
        <v>NA</v>
      </c>
      <c r="BQ65" s="106" t="s">
        <v>123</v>
      </c>
      <c r="BR65" s="108" t="str">
        <f>IF(Tabela2[[#This Row],[Equipe do Ibama foi a campo? Houve sobrevoo do Poseidon?]] = "Sim", "PREENCHER","NA")</f>
        <v>NA</v>
      </c>
      <c r="BS65" s="108" t="str">
        <f>IF(Tabela2[[#This Row],[Se sim, foi emitida Ordem de Emergência? (informações vinculada à coluna CK)]] = "Sim", "PREENCHER","NA")</f>
        <v>NA</v>
      </c>
      <c r="BT65" s="108" t="s">
        <v>7101</v>
      </c>
      <c r="BU65" s="108" t="s">
        <v>2696</v>
      </c>
      <c r="BV65" s="108" t="s">
        <v>123</v>
      </c>
      <c r="BW65" s="108" t="s">
        <v>123</v>
      </c>
      <c r="BX65" s="106"/>
      <c r="BY65" s="140"/>
      <c r="BZ65" s="104" t="str">
        <f>IF(Tabela2[[#This Row],[Data do documento de encerramento]]="NA","NA",IF(Tabela2[[#This Row],[Data do documento de encerramento]]="","Pendente de conclusão/ encerramento",_xlfn.DAYS(Tabela2[[#This Row],[Data do documento de encerramento]],J65)))</f>
        <v>Pendente de conclusão/ encerramento</v>
      </c>
      <c r="CA65" s="107" t="s">
        <v>7445</v>
      </c>
      <c r="CB65" s="107"/>
      <c r="CC65" s="115"/>
      <c r="CD65" s="107"/>
      <c r="CE65" s="107"/>
      <c r="CF65" s="107"/>
    </row>
    <row r="66" spans="1:84" ht="45.75" hidden="1">
      <c r="A66" s="169">
        <v>202512328842</v>
      </c>
      <c r="B66" s="173" t="s">
        <v>7446</v>
      </c>
      <c r="C66" s="108" t="str">
        <f>VLOOKUP(Tabela2[[#This Row],[SIEMA]],Siema2025,4,FALSE)</f>
        <v xml:space="preserve"> SP</v>
      </c>
      <c r="D66" s="106" t="str">
        <f>VLOOKUP(Tabela2[[#This Row],[SIEMA]],Siema2025,3,FALSE)</f>
        <v xml:space="preserve">Caçapava </v>
      </c>
      <c r="E66" s="106" t="s">
        <v>7186</v>
      </c>
      <c r="F66" s="106" t="s">
        <v>7447</v>
      </c>
      <c r="G66" s="106"/>
      <c r="H66" s="106"/>
      <c r="I66" s="104" t="s">
        <v>7114</v>
      </c>
      <c r="J66" s="105">
        <f>VLOOKUP(Tabela2[[#This Row],[SIEMA]],Siema2025,2,FALSE)</f>
        <v>45679</v>
      </c>
      <c r="K66" s="105" t="str">
        <f>VLOOKUP(Tabela2[[#This Row],[SIEMA]],Siema2025,16,FALSE)</f>
        <v>Quarta</v>
      </c>
      <c r="L66" s="106" t="str">
        <f>IF(Tabela2[[#This Row],[Data]]="","Sem Informação",VLOOKUP(MONTH(Tabela2[[#This Row],[Data]]),'[1]Validação de dados'!$I$1:$J$13,2,0))</f>
        <v>Janeiro</v>
      </c>
      <c r="M66" s="106">
        <f>YEAR(Tabela2[[#This Row],[Data]])</f>
        <v>2025</v>
      </c>
      <c r="N66" s="105" t="str">
        <f>VLOOKUP(Tabela2[[#This Row],[SIEMA]],Siema2025,17,FALSE)</f>
        <v>Matutino</v>
      </c>
      <c r="O66" s="105" t="str">
        <f>VLOOKUP(Tabela2[[#This Row],[SIEMA]],Siema2025,5,FALSE)</f>
        <v>Rodovia</v>
      </c>
      <c r="P66" s="104" t="str">
        <f>VLOOKUP(Tabela2[[#This Row],[SIEMA]],Siema2025,21,FALSE)</f>
        <v/>
      </c>
      <c r="Q66" s="104">
        <v>1203</v>
      </c>
      <c r="R66" s="104" t="s">
        <v>6834</v>
      </c>
      <c r="S66" s="107" t="str">
        <f>IF(Q66="","", IF(Q66="NC","", IF(Q66="NE","", IF(Q66="NA","",IFERROR(VLOOKUP(Q66,Produtos!$A$1:$C$2319,2,FALSE),"Não Cadastrado")))))</f>
        <v>COMBUSTÍVEL PARA MOTORES  ou GASOLINA ou GASOLINA DE AVIAÇÃO (GAV-100LL ou AVGAS-100LL)</v>
      </c>
      <c r="T66" s="104" t="s">
        <v>6834</v>
      </c>
      <c r="U66" s="104" t="s">
        <v>7062</v>
      </c>
      <c r="V66" s="104">
        <f>IF(Q66="","",IF(ISNUMBER(Q66)=FALSE,"Não se aplica",IFERROR(VLOOKUP(Q66,Produtos!$A$1:$C$2319,3,FALSE),"Não Cadastrado")))</f>
        <v>3</v>
      </c>
      <c r="W66" s="104">
        <v>1170</v>
      </c>
      <c r="X66" s="108" t="str">
        <f>IF(Tabela2[[#This Row],[Origem do acidente]] = "Plataforma", "PREENCHER","NA")</f>
        <v>NA</v>
      </c>
      <c r="Y66" s="109" t="str">
        <f>IF(W66="","", IF(W66="NC","", IF(W66="NE","", IF(W66="NA","",IFERROR(VLOOKUP(W66,Produtos!$A$1:$C$2319,2,FALSE),"Não Cadastrado")))))</f>
        <v>ÁLCOOL ETÍLICO, ETANOL</v>
      </c>
      <c r="Z66" s="104" t="s">
        <v>6834</v>
      </c>
      <c r="AA66" s="104" t="s">
        <v>7062</v>
      </c>
      <c r="AB66" s="104">
        <f>IF(W66="","",IF(ISNUMBER(W66)=FALSE,"Não se aplica",IFERROR(VLOOKUP(W66,Produtos!$A$1:$C$2319,3,FALSE),"Não Cadastrado")))</f>
        <v>3</v>
      </c>
      <c r="AC66" s="106"/>
      <c r="AD66" s="108" t="str">
        <f>IF(Tabela2[[#This Row],[Origem do acidente]] = "Plataforma", "PREENCHER","NA")</f>
        <v>NA</v>
      </c>
      <c r="AE66" s="107" t="str">
        <f>IF(AC66="","", IF(AC66="NC","", IF(AC66="NE","", IF(AC66="NA","",IFERROR(VLOOKUP(AC66,Produtos!$A$1:$C$2319,2,FALSE),"Não Cadastrado")))))</f>
        <v/>
      </c>
      <c r="AF66" s="106"/>
      <c r="AG66" s="104"/>
      <c r="AH66" s="104" t="str">
        <f>IF(AC66="","",IF(ISNUMBER(AC66)=FALSE,"Não se aplica",IFERROR(VLOOKUP(AC66,Produtos!$A$1:$C$2319,3,FALSE),"Não Cadastrado")))</f>
        <v/>
      </c>
      <c r="AI66" s="106"/>
      <c r="AJ66" s="104" t="str">
        <f>VLOOKUP(Tabela2[[#This Row],[SIEMA]],Siema2025,26,FALSE)</f>
        <v>O acidente provavelmente ocorreu por perda de controle (imperícia) do condutor. O veículo é um bitrem carregado de gasolina e etanol que veio a tombar na rodovia. No tombamento, o tanque de etanol veio a derramar o produto.</v>
      </c>
      <c r="AK66" s="107" t="s">
        <v>7190</v>
      </c>
      <c r="AL66" s="107" t="s">
        <v>7363</v>
      </c>
      <c r="AM66" s="107" t="s">
        <v>7182</v>
      </c>
      <c r="AN66" s="108" t="str">
        <f>VLOOKUP(Tabela2[[#This Row],[SIEMA]],Siema2025,51,FALSE)</f>
        <v>X</v>
      </c>
      <c r="AO66" s="108" t="str">
        <f>VLOOKUP(Tabela2[[#This Row],[SIEMA]],Siema2025,53,FALSE)</f>
        <v/>
      </c>
      <c r="AP66" s="108" t="str">
        <f>VLOOKUP(Tabela2[[#This Row],[SIEMA]],Siema2025,55,FALSE)</f>
        <v/>
      </c>
      <c r="AQ66" s="108" t="str">
        <f>VLOOKUP(Tabela2[[#This Row],[SIEMA]],Siema2025,57,FALSE)</f>
        <v/>
      </c>
      <c r="AR66" s="108" t="str">
        <f>VLOOKUP(Tabela2[[#This Row],[SIEMA]],Siema2025,59,FALSE)</f>
        <v/>
      </c>
      <c r="AS66" s="108" t="str">
        <f>VLOOKUP(Tabela2[[#This Row],[SIEMA]],Siema2025,61,FALSE)</f>
        <v/>
      </c>
      <c r="AT66" s="108" t="str">
        <f>VLOOKUP(Tabela2[[#This Row],[SIEMA]],Siema2025,63,FALSE)</f>
        <v/>
      </c>
      <c r="AU66" s="108" t="str">
        <f>VLOOKUP(Tabela2[[#This Row],[SIEMA]],Siema2025,65,FALSE)</f>
        <v>X</v>
      </c>
      <c r="AV66" s="108" t="str">
        <f>VLOOKUP(Tabela2[[#This Row],[SIEMA]],Siema2025,67,FALSE)</f>
        <v/>
      </c>
      <c r="AW66" s="108" t="str">
        <f>VLOOKUP(Tabela2[[#This Row],[SIEMA]],Siema2025,69,FALSE)</f>
        <v/>
      </c>
      <c r="AX66" s="108" t="str">
        <f>VLOOKUP(Tabela2[[#This Row],[SIEMA]],Siema2025,71,FALSE)</f>
        <v/>
      </c>
      <c r="AY66" s="108" t="str">
        <f>VLOOKUP(Tabela2[[#This Row],[SIEMA]],Siema2025,73,FALSE)</f>
        <v/>
      </c>
      <c r="AZ66" s="108" t="str">
        <f>VLOOKUP(Tabela2[[#This Row],[SIEMA]],Siema2025,75,FALSE)</f>
        <v/>
      </c>
      <c r="BA66" s="108" t="str">
        <f>VLOOKUP(Tabela2[[#This Row],[SIEMA]],Siema2025,77,FALSE)</f>
        <v/>
      </c>
      <c r="BB66" s="108" t="str">
        <f>VLOOKUP(Tabela2[[#This Row],[SIEMA]],Siema2025,79,FALSE)</f>
        <v/>
      </c>
      <c r="BC66" s="108" t="str">
        <f>IF(Tabela2[[#This Row],[Outro(s) ]] = "X", "PREENCHER","NA")</f>
        <v>NA</v>
      </c>
      <c r="BD66" s="108" t="str">
        <f>VLOOKUP(Tabela2[[#This Row],[SIEMA]],Siema2025,82,FALSE)</f>
        <v/>
      </c>
      <c r="BE66" s="108" t="str">
        <f>VLOOKUP(Tabela2[[#This Row],[SIEMA]],Siema2025,81,FALSE)</f>
        <v/>
      </c>
      <c r="BF66" s="110" t="str">
        <f>VLOOKUP(Tabela2[[#This Row],[SIEMA]],Siema2025,28,FALSE)</f>
        <v>Sidney Alves de Sousa Transportes</v>
      </c>
      <c r="BG66" s="110"/>
      <c r="BH66" s="111" t="str">
        <f>VLOOKUP(Tabela2[[#This Row],[SIEMA]],Siema2025,29,FALSE)</f>
        <v>32274737000199</v>
      </c>
      <c r="BI66" s="112" t="s">
        <v>7062</v>
      </c>
      <c r="BJ66" s="107" t="s">
        <v>7099</v>
      </c>
      <c r="BK66" s="104" t="s">
        <v>7062</v>
      </c>
      <c r="BL66" s="106"/>
      <c r="BM66" s="108">
        <f ca="1">IF(Tabela2[[#This Row],[Data de atendimento do Ibama (considerar o primeiro documento/ação)]]="",_xlfn.DAYS(TODAY(),J66),_xlfn.DAYS(Tabela2[[#This Row],[Data de atendimento do Ibama (considerar o primeiro documento/ação)]],J66))</f>
        <v>553</v>
      </c>
      <c r="BN66" s="108" t="s">
        <v>7114</v>
      </c>
      <c r="BO66" s="114" t="s">
        <v>637</v>
      </c>
      <c r="BP66" s="108" t="str">
        <f>IF(Tabela2[[#This Row],[Forma de atendimento (primeiro documento/ação)]]= "Outros (especificar)", "PREENCHER","NA")</f>
        <v>NA</v>
      </c>
      <c r="BQ66" s="106" t="s">
        <v>7062</v>
      </c>
      <c r="BR66" s="108" t="str">
        <f>IF(Tabela2[[#This Row],[Equipe do Ibama foi a campo? Houve sobrevoo do Poseidon?]] = "Sim", "PREENCHER","NA")</f>
        <v>NA</v>
      </c>
      <c r="BS66" s="108" t="str">
        <f>IF(Tabela2[[#This Row],[Se sim, foi emitida Ordem de Emergência? (informações vinculada à coluna CK)]] = "Sim", "PREENCHER","NA")</f>
        <v>NA</v>
      </c>
      <c r="BT66" s="108" t="s">
        <v>6834</v>
      </c>
      <c r="BU66" s="108" t="str">
        <f>IF(Tabela2[[#This Row],[Houve envio de Informações Pós-acidente (preencher "não se aplica" quando de competência estadual/municipal)]] = "Sim", "PREENCHER","NA")</f>
        <v>NA</v>
      </c>
      <c r="BV66" s="108" t="str">
        <f>IF(Tabela2[[#This Row],[Houve avaliação das informações pós-acidente solicitadas/enviadas?]] = "Sim", "PREENCHER","NA")</f>
        <v>NA</v>
      </c>
      <c r="BW66" s="108" t="str">
        <f>IF(Tabela2[[#This Row],[O Ibama aguarda resposta da empresa/OEMA, etc?]] = "Sim", "PREENCHER","NA")</f>
        <v>NA</v>
      </c>
      <c r="BX66" s="106" t="s">
        <v>7127</v>
      </c>
      <c r="BY66" s="106"/>
      <c r="BZ66" s="104" t="str">
        <f>IF(Tabela2[[#This Row],[Data do documento de encerramento]]="NA","NA",IF(Tabela2[[#This Row],[Data do documento de encerramento]]="","Pendente de conclusão/ encerramento",_xlfn.DAYS(Tabela2[[#This Row],[Data do documento de encerramento]],J66)))</f>
        <v>Pendente de conclusão/ encerramento</v>
      </c>
      <c r="CA66" s="109" t="s">
        <v>7448</v>
      </c>
      <c r="CB66" s="109"/>
      <c r="CC66" s="117"/>
      <c r="CD66" s="109"/>
      <c r="CE66" s="109"/>
      <c r="CF66" s="109"/>
    </row>
    <row r="67" spans="1:84" ht="60.75" hidden="1">
      <c r="A67" s="169">
        <v>202512350404</v>
      </c>
      <c r="B67" s="170" t="s">
        <v>7449</v>
      </c>
      <c r="C67" s="108" t="str">
        <f>VLOOKUP(Tabela2[[#This Row],[SIEMA]],Siema2025,4,FALSE)</f>
        <v xml:space="preserve"> BA</v>
      </c>
      <c r="D67" s="106" t="str">
        <f>VLOOKUP(Tabela2[[#This Row],[SIEMA]],Siema2025,3,FALSE)</f>
        <v xml:space="preserve">Santo Amaro </v>
      </c>
      <c r="E67" s="106" t="s">
        <v>7450</v>
      </c>
      <c r="F67" s="106" t="s">
        <v>7451</v>
      </c>
      <c r="G67" s="106" t="s">
        <v>7452</v>
      </c>
      <c r="H67" s="106" t="s">
        <v>7453</v>
      </c>
      <c r="I67" s="104" t="s">
        <v>7114</v>
      </c>
      <c r="J67" s="105">
        <f>VLOOKUP(Tabela2[[#This Row],[SIEMA]],Siema2025,2,FALSE)</f>
        <v>45679</v>
      </c>
      <c r="K67" s="105" t="str">
        <f>VLOOKUP(Tabela2[[#This Row],[SIEMA]],Siema2025,16,FALSE)</f>
        <v>Quarta</v>
      </c>
      <c r="L67" s="106" t="str">
        <f>IF(Tabela2[[#This Row],[Data]]="","Sem Informação",VLOOKUP(MONTH(Tabela2[[#This Row],[Data]]),'[1]Validação de dados'!$I$1:$J$13,2,0))</f>
        <v>Janeiro</v>
      </c>
      <c r="M67" s="106">
        <f>YEAR(Tabela2[[#This Row],[Data]])</f>
        <v>2025</v>
      </c>
      <c r="N67" s="105" t="str">
        <f>VLOOKUP(Tabela2[[#This Row],[SIEMA]],Siema2025,17,FALSE)</f>
        <v>Noturno</v>
      </c>
      <c r="O67" s="105" t="str">
        <f>VLOOKUP(Tabela2[[#This Row],[SIEMA]],Siema2025,5,FALSE)</f>
        <v>Rodovia</v>
      </c>
      <c r="P67" s="104" t="str">
        <f>VLOOKUP(Tabela2[[#This Row],[SIEMA]],Siema2025,21,FALSE)</f>
        <v>Devido ao estouro de 4 pneus, houve o tombamento de veículo/carga. Trecho da rodovia BR324.</v>
      </c>
      <c r="Q67" s="104">
        <v>1090</v>
      </c>
      <c r="R67" s="104" t="str">
        <f>VLOOKUP(Tabela2[[#This Row],[SIEMA]],Siema2025,10,FALSE)</f>
        <v/>
      </c>
      <c r="S67" s="107" t="str">
        <f>IF(Q67="","", IF(Q67="NC","", IF(Q67="NE","", IF(Q67="NA","",IFERROR(VLOOKUP(Q67,Produtos!$A$1:$C$2319,2,FALSE),"Não Cadastrado")))))</f>
        <v>ACETONA</v>
      </c>
      <c r="T67" s="104">
        <v>150</v>
      </c>
      <c r="U67" s="104" t="s">
        <v>648</v>
      </c>
      <c r="V67" s="104">
        <f>IF(Q67="","",IF(ISNUMBER(Q67)=FALSE,"Não se aplica",IFERROR(VLOOKUP(Q67,Produtos!$A$1:$C$2319,3,FALSE),"Não Cadastrado")))</f>
        <v>3</v>
      </c>
      <c r="W67" s="104" t="str">
        <f>VLOOKUP(Tabela2[[#This Row],[SIEMA]],Siema2025,10,FALSE)</f>
        <v/>
      </c>
      <c r="X67" s="108" t="str">
        <f>IF(Tabela2[[#This Row],[Origem do acidente]] = "Plataforma", "PREENCHER","NA")</f>
        <v>NA</v>
      </c>
      <c r="Y67" s="109" t="str">
        <f>IF(W67="","", IF(W67="NC","", IF(W67="NE","", IF(W67="NA","",IFERROR(VLOOKUP(W67,Produtos!$A$1:$C$2319,2,FALSE),"Não Cadastrado")))))</f>
        <v/>
      </c>
      <c r="Z67" s="104" t="str">
        <f>VLOOKUP(Tabela2[[#This Row],[SIEMA]],Siema2025,11,FALSE)</f>
        <v xml:space="preserve"> </v>
      </c>
      <c r="AA67" s="104" t="str">
        <f>VLOOKUP(Tabela2[[#This Row],[SIEMA]],Siema2025,12,FALSE)</f>
        <v xml:space="preserve"> </v>
      </c>
      <c r="AB67" s="104" t="str">
        <f>IF(W67="","",IF(ISNUMBER(W67)=FALSE,"Não se aplica",IFERROR(VLOOKUP(W67,Produtos!$A$1:$C$2319,3,FALSE),"Não Cadastrado")))</f>
        <v/>
      </c>
      <c r="AC67" s="106"/>
      <c r="AD67" s="108" t="str">
        <f>IF(Tabela2[[#This Row],[Origem do acidente]] = "Plataforma", "PREENCHER","NA")</f>
        <v>NA</v>
      </c>
      <c r="AE67" s="107" t="str">
        <f>IF(AC67="","", IF(AC67="NC","", IF(AC67="NE","", IF(AC67="NA","",IFERROR(VLOOKUP(AC67,Produtos!$A$1:$C$2319,2,FALSE),"Não Cadastrado")))))</f>
        <v/>
      </c>
      <c r="AF67" s="106"/>
      <c r="AG67" s="104"/>
      <c r="AH67" s="104" t="str">
        <f>IF(AC67="","",IF(ISNUMBER(AC67)=FALSE,"Não se aplica",IFERROR(VLOOKUP(AC67,Produtos!$A$1:$C$2319,3,FALSE),"Não Cadastrado")))</f>
        <v/>
      </c>
      <c r="AI67" s="106"/>
      <c r="AJ67" s="104" t="str">
        <f>VLOOKUP(Tabela2[[#This Row],[SIEMA]],Siema2025,26,FALSE)</f>
        <v>Estouro de 4 pneus, ocasionando o tombamento do veículo/carga.</v>
      </c>
      <c r="AK67" s="107" t="s">
        <v>7112</v>
      </c>
      <c r="AL67" s="107" t="s">
        <v>7182</v>
      </c>
      <c r="AM67" s="107"/>
      <c r="AN67" s="108" t="str">
        <f>VLOOKUP(Tabela2[[#This Row],[SIEMA]],Siema2025,51,FALSE)</f>
        <v/>
      </c>
      <c r="AO67" s="108" t="str">
        <f>VLOOKUP(Tabela2[[#This Row],[SIEMA]],Siema2025,53,FALSE)</f>
        <v/>
      </c>
      <c r="AP67" s="108" t="str">
        <f>VLOOKUP(Tabela2[[#This Row],[SIEMA]],Siema2025,55,FALSE)</f>
        <v/>
      </c>
      <c r="AQ67" s="108" t="str">
        <f>VLOOKUP(Tabela2[[#This Row],[SIEMA]],Siema2025,57,FALSE)</f>
        <v/>
      </c>
      <c r="AR67" s="108" t="str">
        <f>VLOOKUP(Tabela2[[#This Row],[SIEMA]],Siema2025,59,FALSE)</f>
        <v/>
      </c>
      <c r="AS67" s="108" t="str">
        <f>VLOOKUP(Tabela2[[#This Row],[SIEMA]],Siema2025,61,FALSE)</f>
        <v/>
      </c>
      <c r="AT67" s="108" t="str">
        <f>VLOOKUP(Tabela2[[#This Row],[SIEMA]],Siema2025,63,FALSE)</f>
        <v/>
      </c>
      <c r="AU67" s="108"/>
      <c r="AV67" s="108" t="str">
        <f>VLOOKUP(Tabela2[[#This Row],[SIEMA]],Siema2025,67,FALSE)</f>
        <v/>
      </c>
      <c r="AW67" s="108" t="str">
        <f>VLOOKUP(Tabela2[[#This Row],[SIEMA]],Siema2025,69,FALSE)</f>
        <v/>
      </c>
      <c r="AX67" s="108" t="str">
        <f>VLOOKUP(Tabela2[[#This Row],[SIEMA]],Siema2025,71,FALSE)</f>
        <v/>
      </c>
      <c r="AY67" s="108" t="str">
        <f>VLOOKUP(Tabela2[[#This Row],[SIEMA]],Siema2025,73,FALSE)</f>
        <v/>
      </c>
      <c r="AZ67" s="108" t="str">
        <f>VLOOKUP(Tabela2[[#This Row],[SIEMA]],Siema2025,75,FALSE)</f>
        <v/>
      </c>
      <c r="BA67" s="108" t="str">
        <f>VLOOKUP(Tabela2[[#This Row],[SIEMA]],Siema2025,77,FALSE)</f>
        <v/>
      </c>
      <c r="BB67" s="108" t="str">
        <f>VLOOKUP(Tabela2[[#This Row],[SIEMA]],Siema2025,79,FALSE)</f>
        <v>X</v>
      </c>
      <c r="BC67" s="108" t="s">
        <v>5055</v>
      </c>
      <c r="BD67" s="108" t="str">
        <f>VLOOKUP(Tabela2[[#This Row],[SIEMA]],Siema2025,82,FALSE)</f>
        <v/>
      </c>
      <c r="BE67" s="108" t="str">
        <f>VLOOKUP(Tabela2[[#This Row],[SIEMA]],Siema2025,81,FALSE)</f>
        <v/>
      </c>
      <c r="BF67" s="110" t="str">
        <f>VLOOKUP(Tabela2[[#This Row],[SIEMA]],Siema2025,28,FALSE)</f>
        <v>INTERMARÍTIMA PORTOS E LOGÍSTICA SA</v>
      </c>
      <c r="BG67" s="110"/>
      <c r="BH67" s="111" t="str">
        <f>VLOOKUP(Tabela2[[#This Row],[SIEMA]],Siema2025,29,FALSE)</f>
        <v>96825575001003</v>
      </c>
      <c r="BI67" s="112" t="s">
        <v>2696</v>
      </c>
      <c r="BJ67" s="107" t="s">
        <v>7099</v>
      </c>
      <c r="BK67" s="104" t="s">
        <v>2696</v>
      </c>
      <c r="BL67" s="140">
        <v>45680</v>
      </c>
      <c r="BM67" s="108">
        <f ca="1">IF(Tabela2[[#This Row],[Data de atendimento do Ibama (considerar o primeiro documento/ação)]]="",_xlfn.DAYS(TODAY(),J67),_xlfn.DAYS(Tabela2[[#This Row],[Data de atendimento do Ibama (considerar o primeiro documento/ação)]],J67))</f>
        <v>1</v>
      </c>
      <c r="BN67" s="108" t="str">
        <f>IF(Tabela2[[#This Row],[Atendido pelo Ibama ("Não" ou "Sim")]]="Não","Preencher", IF(Tabela2[[#This Row],[Atendido pelo Ibama ("Não" ou "Sim")]]="Sim","NA",""))</f>
        <v>NA</v>
      </c>
      <c r="BO67" s="114" t="s">
        <v>7432</v>
      </c>
      <c r="BP67" s="108" t="str">
        <f>IF(Tabela2[[#This Row],[Forma de atendimento (primeiro documento/ação)]]= "Outros (especificar)", "PREENCHER","NA")</f>
        <v>NA</v>
      </c>
      <c r="BQ67" s="106" t="s">
        <v>2696</v>
      </c>
      <c r="BR67" s="108" t="s">
        <v>2696</v>
      </c>
      <c r="BS67" s="108" t="s">
        <v>2696</v>
      </c>
      <c r="BT67" s="108" t="s">
        <v>7101</v>
      </c>
      <c r="BU67" s="108" t="s">
        <v>123</v>
      </c>
      <c r="BV67" s="108" t="s">
        <v>123</v>
      </c>
      <c r="BW67" s="108" t="s">
        <v>123</v>
      </c>
      <c r="BX67" s="106"/>
      <c r="BY67" s="106"/>
      <c r="BZ67" s="104" t="str">
        <f>IF(Tabela2[[#This Row],[Data do documento de encerramento]]="NA","NA",IF(Tabela2[[#This Row],[Data do documento de encerramento]]="","Pendente de conclusão/ encerramento",_xlfn.DAYS(Tabela2[[#This Row],[Data do documento de encerramento]],J67)))</f>
        <v>Pendente de conclusão/ encerramento</v>
      </c>
      <c r="CA67" s="109" t="s">
        <v>7454</v>
      </c>
      <c r="CB67" s="109"/>
      <c r="CC67" s="117"/>
      <c r="CD67" s="109"/>
      <c r="CE67" s="109"/>
      <c r="CF67" s="109"/>
    </row>
    <row r="68" spans="1:84" ht="30.75">
      <c r="A68" s="169">
        <v>202512457653</v>
      </c>
      <c r="B68" s="170" t="s">
        <v>7455</v>
      </c>
      <c r="C68" s="108" t="str">
        <f>VLOOKUP(Tabela2[[#This Row],[SIEMA]],Siema2025,4,FALSE)</f>
        <v xml:space="preserve"> RN</v>
      </c>
      <c r="D68" s="106" t="s">
        <v>637</v>
      </c>
      <c r="E68" s="231" t="s">
        <v>1713</v>
      </c>
      <c r="F68" s="106"/>
      <c r="G68" s="231" t="s">
        <v>7456</v>
      </c>
      <c r="H68" s="231" t="s">
        <v>7457</v>
      </c>
      <c r="I68" s="104" t="str">
        <f>VLOOKUP(Tabela2[[#This Row],[SIEMA]],Siema2025,19,FALSE)</f>
        <v>Potiguar</v>
      </c>
      <c r="J68" s="105">
        <f>VLOOKUP(Tabela2[[#This Row],[SIEMA]],Siema2025,2,FALSE)</f>
        <v>45679</v>
      </c>
      <c r="K68" s="105" t="str">
        <f>VLOOKUP(Tabela2[[#This Row],[SIEMA]],Siema2025,16,FALSE)</f>
        <v>Quarta</v>
      </c>
      <c r="L68" s="106" t="str">
        <f>IF(Tabela2[[#This Row],[Data]]="","Sem Informação",VLOOKUP(MONTH(Tabela2[[#This Row],[Data]]),'[1]Validação de dados'!$I$1:$J$13,2,0))</f>
        <v>Janeiro</v>
      </c>
      <c r="M68" s="106">
        <f>YEAR(Tabela2[[#This Row],[Data]])</f>
        <v>2025</v>
      </c>
      <c r="N68" s="105" t="str">
        <f>VLOOKUP(Tabela2[[#This Row],[SIEMA]],Siema2025,17,FALSE)</f>
        <v>Vespertino</v>
      </c>
      <c r="O68" s="105" t="str">
        <f>VLOOKUP(Tabela2[[#This Row],[SIEMA]],Siema2025,5,FALSE)</f>
        <v>Plataforma</v>
      </c>
      <c r="P68" s="104" t="str">
        <f>VLOOKUP(Tabela2[[#This Row],[SIEMA]],Siema2025,21,FALSE)</f>
        <v>As 15:40 do dia 22/01, o operador de wire line observou a presença de uma feição oleosa circular, com aproximadamente 1m de diâmetro nas proximidades na unidade de 3R4.</v>
      </c>
      <c r="Q68">
        <v>3082</v>
      </c>
      <c r="R68" s="104" t="str">
        <f>VLOOKUP(Tabela2[[#This Row],[SIEMA]],Siema2025,10,FALSE)</f>
        <v>água oleosa</v>
      </c>
      <c r="S68" s="104" t="str">
        <f>VLOOKUP(Tabela2[[#This Row],[SIEMA]],Siema2025,10,FALSE)</f>
        <v>água oleosa</v>
      </c>
      <c r="T68" s="231">
        <v>7.2999999999999996E-4</v>
      </c>
      <c r="U68" s="104" t="str">
        <f>VLOOKUP(Tabela2[[#This Row],[SIEMA]],Siema2025,12,FALSE)</f>
        <v>M3</v>
      </c>
      <c r="V68" s="104">
        <f>IF(Q68="","",IF(ISNUMBER(Q68)=FALSE,"Não se aplica",IFERROR(VLOOKUP(Q68,Produtos!$A$1:$C$2319,3,FALSE),"Não Cadastrado")))</f>
        <v>9</v>
      </c>
      <c r="W68" s="104"/>
      <c r="X68" s="108"/>
      <c r="Y68" s="109" t="str">
        <f>IF(W68="","", IF(W68="NC","", IF(W68="NE","", IF(W68="NA","",IFERROR(VLOOKUP(W68,Produtos!$A$1:$C$2319,2,FALSE),"Não Cadastrado")))))</f>
        <v/>
      </c>
      <c r="Z68" s="104"/>
      <c r="AA68" s="104"/>
      <c r="AB68" s="104" t="str">
        <f>IF(W68="","",IF(ISNUMBER(W68)=FALSE,"Não se aplica",IFERROR(VLOOKUP(W68,Produtos!$A$1:$C$2319,3,FALSE),"Não Cadastrado")))</f>
        <v/>
      </c>
      <c r="AC68" s="106"/>
      <c r="AD68" s="108"/>
      <c r="AE68" s="107" t="str">
        <f>IF(AC68="","", IF(AC68="NC","", IF(AC68="NE","", IF(AC68="NA","",IFERROR(VLOOKUP(AC68,Produtos!$A$1:$C$2319,2,FALSE),"Não Cadastrado")))))</f>
        <v/>
      </c>
      <c r="AF68" s="106"/>
      <c r="AG68" s="104"/>
      <c r="AH68" s="104" t="str">
        <f>IF(AC68="","",IF(ISNUMBER(AC68)=FALSE,"Não se aplica",IFERROR(VLOOKUP(AC68,Produtos!$A$1:$C$2319,3,FALSE),"Não Cadastrado")))</f>
        <v/>
      </c>
      <c r="AI68" s="106"/>
      <c r="AJ68" s="104" t="str">
        <f>VLOOKUP(Tabela2[[#This Row],[SIEMA]],Siema2025,26,FALSE)</f>
        <v>Suspeita de furo no duto</v>
      </c>
      <c r="AK68" s="107" t="s">
        <v>6834</v>
      </c>
      <c r="AL68" s="107"/>
      <c r="AM68" s="107"/>
      <c r="AN68" s="108" t="str">
        <f>VLOOKUP(Tabela2[[#This Row],[SIEMA]],Siema2025,51,FALSE)</f>
        <v/>
      </c>
      <c r="AO68" s="108" t="str">
        <f>VLOOKUP(Tabela2[[#This Row],[SIEMA]],Siema2025,53,FALSE)</f>
        <v/>
      </c>
      <c r="AP68" s="108" t="str">
        <f>VLOOKUP(Tabela2[[#This Row],[SIEMA]],Siema2025,55,FALSE)</f>
        <v/>
      </c>
      <c r="AQ68" s="108" t="str">
        <f>VLOOKUP(Tabela2[[#This Row],[SIEMA]],Siema2025,57,FALSE)</f>
        <v/>
      </c>
      <c r="AR68" s="108" t="str">
        <f>VLOOKUP(Tabela2[[#This Row],[SIEMA]],Siema2025,59,FALSE)</f>
        <v/>
      </c>
      <c r="AS68" s="108" t="str">
        <f>VLOOKUP(Tabela2[[#This Row],[SIEMA]],Siema2025,61,FALSE)</f>
        <v>X</v>
      </c>
      <c r="AT68" s="108" t="str">
        <f>VLOOKUP(Tabela2[[#This Row],[SIEMA]],Siema2025,63,FALSE)</f>
        <v/>
      </c>
      <c r="AU68" s="108" t="str">
        <f>VLOOKUP(Tabela2[[#This Row],[SIEMA]],Siema2025,65,FALSE)</f>
        <v/>
      </c>
      <c r="AV68" s="108" t="str">
        <f>VLOOKUP(Tabela2[[#This Row],[SIEMA]],Siema2025,67,FALSE)</f>
        <v/>
      </c>
      <c r="AW68" s="108" t="str">
        <f>VLOOKUP(Tabela2[[#This Row],[SIEMA]],Siema2025,69,FALSE)</f>
        <v/>
      </c>
      <c r="AX68" s="108" t="str">
        <f>VLOOKUP(Tabela2[[#This Row],[SIEMA]],Siema2025,71,FALSE)</f>
        <v/>
      </c>
      <c r="AY68" s="108" t="str">
        <f>VLOOKUP(Tabela2[[#This Row],[SIEMA]],Siema2025,73,FALSE)</f>
        <v/>
      </c>
      <c r="AZ68" s="108" t="str">
        <f>VLOOKUP(Tabela2[[#This Row],[SIEMA]],Siema2025,75,FALSE)</f>
        <v/>
      </c>
      <c r="BA68" s="108" t="str">
        <f>VLOOKUP(Tabela2[[#This Row],[SIEMA]],Siema2025,77,FALSE)</f>
        <v/>
      </c>
      <c r="BB68" s="108" t="str">
        <f>VLOOKUP(Tabela2[[#This Row],[SIEMA]],Siema2025,79,FALSE)</f>
        <v/>
      </c>
      <c r="BC68" s="108" t="str">
        <f>IF(Tabela2[[#This Row],[Outro(s) ]] = "X", "PREENCHER","NA")</f>
        <v>NA</v>
      </c>
      <c r="BD68" s="108" t="str">
        <f>VLOOKUP(Tabela2[[#This Row],[SIEMA]],Siema2025,82,FALSE)</f>
        <v/>
      </c>
      <c r="BE68" s="108" t="str">
        <f>VLOOKUP(Tabela2[[#This Row],[SIEMA]],Siema2025,81,FALSE)</f>
        <v/>
      </c>
      <c r="BF68" s="110" t="str">
        <f>VLOOKUP(Tabela2[[#This Row],[SIEMA]],Siema2025,28,FALSE)</f>
        <v>SPE 3R PETROLEUM S.A.</v>
      </c>
      <c r="BG68" s="110"/>
      <c r="BH68" s="111" t="str">
        <f>VLOOKUP(Tabela2[[#This Row],[SIEMA]],Siema2025,29,FALSE)</f>
        <v>33443860000159</v>
      </c>
      <c r="BI68" s="112" t="s">
        <v>2696</v>
      </c>
      <c r="BJ68" s="107" t="s">
        <v>7099</v>
      </c>
      <c r="BK68" s="104" t="s">
        <v>2696</v>
      </c>
      <c r="BL68" s="140">
        <v>45685</v>
      </c>
      <c r="BM68" s="108">
        <f ca="1">IF(Tabela2[[#This Row],[Data de atendimento do Ibama (considerar o primeiro documento/ação)]]="",_xlfn.DAYS(TODAY(),J68),_xlfn.DAYS(Tabela2[[#This Row],[Data de atendimento do Ibama (considerar o primeiro documento/ação)]],J68))</f>
        <v>6</v>
      </c>
      <c r="BN68" s="108" t="str">
        <f>IF(Tabela2[[#This Row],[Atendido pelo Ibama ("Não" ou "Sim")]]="Não","Preencher", IF(Tabela2[[#This Row],[Atendido pelo Ibama ("Não" ou "Sim")]]="Sim","NA",""))</f>
        <v>NA</v>
      </c>
      <c r="BO68" s="114" t="s">
        <v>7291</v>
      </c>
      <c r="BP68" s="108" t="str">
        <f>IF(Tabela2[[#This Row],[Forma de atendimento (primeiro documento/ação)]]= "Outros (especificar)", "PREENCHER","NA")</f>
        <v>NA</v>
      </c>
      <c r="BQ68" s="106" t="s">
        <v>123</v>
      </c>
      <c r="BR68" s="108" t="str">
        <f>IF(Tabela2[[#This Row],[Equipe do Ibama foi a campo? Houve sobrevoo do Poseidon?]] = "Sim", "PREENCHER","NA")</f>
        <v>NA</v>
      </c>
      <c r="BS68" s="108" t="str">
        <f>IF(Tabela2[[#This Row],[Se sim, foi emitida Ordem de Emergência? (informações vinculada à coluna CK)]] = "Sim", "PREENCHER","NA")</f>
        <v>NA</v>
      </c>
      <c r="BT68" s="108" t="s">
        <v>7126</v>
      </c>
      <c r="BU68" s="108" t="s">
        <v>2696</v>
      </c>
      <c r="BV68" s="108" t="s">
        <v>123</v>
      </c>
      <c r="BW68" s="108" t="s">
        <v>2696</v>
      </c>
      <c r="BX68" s="106" t="s">
        <v>7102</v>
      </c>
      <c r="BY68" s="140">
        <v>46057</v>
      </c>
      <c r="BZ68" s="104">
        <f>IF(Tabela2[[#This Row],[Data do documento de encerramento]]="NA","NA",IF(Tabela2[[#This Row],[Data do documento de encerramento]]="","Pendente de conclusão/ encerramento",_xlfn.DAYS(Tabela2[[#This Row],[Data do documento de encerramento]],J68)))</f>
        <v>378</v>
      </c>
      <c r="CA68" t="s">
        <v>7458</v>
      </c>
      <c r="CB68" s="109"/>
      <c r="CC68" s="117" t="s">
        <v>7257</v>
      </c>
      <c r="CD68" s="107" t="s">
        <v>7301</v>
      </c>
      <c r="CE68" s="109" t="s">
        <v>2696</v>
      </c>
      <c r="CF68" s="109" t="s">
        <v>7167</v>
      </c>
    </row>
    <row r="69" spans="1:84" ht="60.75" hidden="1">
      <c r="A69" s="169">
        <v>202512432445</v>
      </c>
      <c r="B69" s="170" t="s">
        <v>7459</v>
      </c>
      <c r="C69" s="108" t="str">
        <f>VLOOKUP(Tabela2[[#This Row],[SIEMA]],Siema2025,4,FALSE)</f>
        <v xml:space="preserve"> PR</v>
      </c>
      <c r="D69" s="106" t="str">
        <f>VLOOKUP(Tabela2[[#This Row],[SIEMA]],Siema2025,3,FALSE)</f>
        <v xml:space="preserve">Curitiba </v>
      </c>
      <c r="E69" s="106" t="str">
        <f>VLOOKUP(Tabela2[[#This Row],[SIEMA]],Siema2025,20,FALSE)</f>
        <v/>
      </c>
      <c r="F69" s="106"/>
      <c r="G69" s="106" t="s">
        <v>7460</v>
      </c>
      <c r="H69" s="106" t="s">
        <v>7461</v>
      </c>
      <c r="I69" s="104" t="s">
        <v>7114</v>
      </c>
      <c r="J69" s="105">
        <f>VLOOKUP(Tabela2[[#This Row],[SIEMA]],Siema2025,2,FALSE)</f>
        <v>45680</v>
      </c>
      <c r="K69" s="105" t="str">
        <f>VLOOKUP(Tabela2[[#This Row],[SIEMA]],Siema2025,16,FALSE)</f>
        <v>Quinta</v>
      </c>
      <c r="L69" s="106" t="str">
        <f>IF(Tabela2[[#This Row],[Data]]="","Sem Informação",VLOOKUP(MONTH(Tabela2[[#This Row],[Data]]),'[1]Validação de dados'!$I$1:$J$13,2,0))</f>
        <v>Janeiro</v>
      </c>
      <c r="M69" s="104">
        <f>YEAR(Tabela2[[#This Row],[Data]])</f>
        <v>2025</v>
      </c>
      <c r="N69" s="105" t="str">
        <f>VLOOKUP(Tabela2[[#This Row],[SIEMA]],Siema2025,17,FALSE)</f>
        <v>Vespertino</v>
      </c>
      <c r="O69" s="105" t="str">
        <f>VLOOKUP(Tabela2[[#This Row],[SIEMA]],Siema2025,5,FALSE)</f>
        <v>Ferrovia</v>
      </c>
      <c r="P69" s="104" t="str">
        <f>VLOOKUP(Tabela2[[#This Row],[SIEMA]],Siema2025,21,FALSE)</f>
        <v/>
      </c>
      <c r="Q69" s="104" t="s">
        <v>7127</v>
      </c>
      <c r="R69" s="104" t="s">
        <v>7127</v>
      </c>
      <c r="S69" s="107" t="s">
        <v>7462</v>
      </c>
      <c r="T69" s="104">
        <v>5.5</v>
      </c>
      <c r="U69" s="104" t="s">
        <v>7121</v>
      </c>
      <c r="V69" s="104" t="s">
        <v>7127</v>
      </c>
      <c r="W69" s="104"/>
      <c r="X69" s="113"/>
      <c r="Y69" s="109" t="str">
        <f>IF(W69="","", IF(W69="NC","", IF(W69="NE","", IF(W69="NA","",IFERROR(VLOOKUP(W69,Produtos!$A$1:$C$2319,2,FALSE),"Não Cadastrado")))))</f>
        <v/>
      </c>
      <c r="Z69" s="104"/>
      <c r="AA69" s="104"/>
      <c r="AB69" s="104" t="str">
        <f>IF(W69="","",IF(ISNUMBER(W69)=FALSE,"Não se aplica",IFERROR(VLOOKUP(W69,Produtos!$A$1:$C$2319,3,FALSE),"Não Cadastrado")))</f>
        <v/>
      </c>
      <c r="AC69" s="104"/>
      <c r="AD69" s="108"/>
      <c r="AE69" s="107" t="str">
        <f>IF(AC69="","", IF(AC69="NC","", IF(AC69="NE","", IF(AC69="NA","",IFERROR(VLOOKUP(AC69,Produtos!$A$1:$C$2319,2,FALSE),"Não Cadastrado")))))</f>
        <v/>
      </c>
      <c r="AF69" s="104"/>
      <c r="AG69" s="104"/>
      <c r="AH69" s="104" t="str">
        <f>IF(AC69="","",IF(ISNUMBER(AC69)=FALSE,"Não se aplica",IFERROR(VLOOKUP(AC69,Produtos!$A$1:$C$2319,3,FALSE),"Não Cadastrado")))</f>
        <v/>
      </c>
      <c r="AI69" s="104"/>
      <c r="AJ69" s="104" t="str">
        <f>VLOOKUP(Tabela2[[#This Row],[SIEMA]],Siema2025,26,FALSE)</f>
        <v>Descarrilamento de 4 vagões e 1 uma locomotiva, as causas serão investigadas e apuradas.</v>
      </c>
      <c r="AK69" s="107" t="s">
        <v>7112</v>
      </c>
      <c r="AL69" s="107"/>
      <c r="AM69" s="107"/>
      <c r="AN69" s="108" t="str">
        <f>VLOOKUP(Tabela2[[#This Row],[SIEMA]],Siema2025,51,FALSE)</f>
        <v/>
      </c>
      <c r="AO69" s="108" t="str">
        <f>VLOOKUP(Tabela2[[#This Row],[SIEMA]],Siema2025,53,FALSE)</f>
        <v/>
      </c>
      <c r="AP69" s="108" t="str">
        <f>VLOOKUP(Tabela2[[#This Row],[SIEMA]],Siema2025,55,FALSE)</f>
        <v/>
      </c>
      <c r="AQ69" s="108" t="str">
        <f>VLOOKUP(Tabela2[[#This Row],[SIEMA]],Siema2025,57,FALSE)</f>
        <v/>
      </c>
      <c r="AR69" s="108" t="str">
        <f>VLOOKUP(Tabela2[[#This Row],[SIEMA]],Siema2025,59,FALSE)</f>
        <v/>
      </c>
      <c r="AS69" s="108" t="str">
        <f>VLOOKUP(Tabela2[[#This Row],[SIEMA]],Siema2025,61,FALSE)</f>
        <v/>
      </c>
      <c r="AT69" s="108" t="str">
        <f>VLOOKUP(Tabela2[[#This Row],[SIEMA]],Siema2025,63,FALSE)</f>
        <v/>
      </c>
      <c r="AU69" s="108" t="str">
        <f>VLOOKUP(Tabela2[[#This Row],[SIEMA]],Siema2025,65,FALSE)</f>
        <v>X</v>
      </c>
      <c r="AV69" s="108" t="str">
        <f>VLOOKUP(Tabela2[[#This Row],[SIEMA]],Siema2025,67,FALSE)</f>
        <v/>
      </c>
      <c r="AW69" s="108" t="str">
        <f>VLOOKUP(Tabela2[[#This Row],[SIEMA]],Siema2025,69,FALSE)</f>
        <v/>
      </c>
      <c r="AX69" s="108" t="str">
        <f>VLOOKUP(Tabela2[[#This Row],[SIEMA]],Siema2025,71,FALSE)</f>
        <v/>
      </c>
      <c r="AY69" s="108" t="str">
        <f>VLOOKUP(Tabela2[[#This Row],[SIEMA]],Siema2025,73,FALSE)</f>
        <v/>
      </c>
      <c r="AZ69" s="108" t="str">
        <f>VLOOKUP(Tabela2[[#This Row],[SIEMA]],Siema2025,75,FALSE)</f>
        <v/>
      </c>
      <c r="BA69" s="108" t="str">
        <f>VLOOKUP(Tabela2[[#This Row],[SIEMA]],Siema2025,77,FALSE)</f>
        <v/>
      </c>
      <c r="BB69" s="108" t="str">
        <f>VLOOKUP(Tabela2[[#This Row],[SIEMA]],Siema2025,79,FALSE)</f>
        <v/>
      </c>
      <c r="BC69" s="108" t="str">
        <f>IF(Tabela2[[#This Row],[Outro(s) ]] = "X", "PREENCHER","NA")</f>
        <v>NA</v>
      </c>
      <c r="BD69" s="108" t="str">
        <f>VLOOKUP(Tabela2[[#This Row],[SIEMA]],Siema2025,82,FALSE)</f>
        <v/>
      </c>
      <c r="BE69" s="108" t="str">
        <f>VLOOKUP(Tabela2[[#This Row],[SIEMA]],Siema2025,81,FALSE)</f>
        <v/>
      </c>
      <c r="BF69" s="110" t="s">
        <v>3066</v>
      </c>
      <c r="BG69" s="110" t="s">
        <v>7431</v>
      </c>
      <c r="BH69" s="111" t="str">
        <f>VLOOKUP(Tabela2[[#This Row],[SIEMA]],Siema2025,29,FALSE)</f>
        <v>01258944000550</v>
      </c>
      <c r="BI69" s="112" t="str">
        <f>VLOOKUP(Tabela2[[#This Row],[SIEMA]],Siema2025,107,FALSE)</f>
        <v>Não</v>
      </c>
      <c r="BJ69" s="107" t="s">
        <v>7099</v>
      </c>
      <c r="BK69" s="104" t="s">
        <v>2696</v>
      </c>
      <c r="BL69" s="140">
        <v>45916</v>
      </c>
      <c r="BM69" s="108">
        <f ca="1">IF(Tabela2[[#This Row],[Data de atendimento do Ibama (considerar o primeiro documento/ação)]]="",_xlfn.DAYS(TODAY(),J69),_xlfn.DAYS(Tabela2[[#This Row],[Data de atendimento do Ibama (considerar o primeiro documento/ação)]],J69))</f>
        <v>236</v>
      </c>
      <c r="BN69" s="108" t="str">
        <f>IF(Tabela2[[#This Row],[Atendido pelo Ibama ("Não" ou "Sim")]]="Não","Preencher", IF(Tabela2[[#This Row],[Atendido pelo Ibama ("Não" ou "Sim")]]="Sim","NA",""))</f>
        <v>NA</v>
      </c>
      <c r="BO69" s="114" t="s">
        <v>7165</v>
      </c>
      <c r="BP69" s="108" t="str">
        <f>IF(Tabela2[[#This Row],[Forma de atendimento (primeiro documento/ação)]]= "Outros (especificar)", "PREENCHER","NA")</f>
        <v>NA</v>
      </c>
      <c r="BQ69" s="106" t="s">
        <v>123</v>
      </c>
      <c r="BR69" s="108" t="str">
        <f>IF(Tabela2[[#This Row],[Equipe do Ibama foi a campo? Houve sobrevoo do Poseidon?]] = "Sim", "PREENCHER","NA")</f>
        <v>NA</v>
      </c>
      <c r="BS69" s="108" t="str">
        <f>IF(Tabela2[[#This Row],[Se sim, foi emitida Ordem de Emergência? (informações vinculada à coluna CK)]] = "Sim", "PREENCHER","NA")</f>
        <v>NA</v>
      </c>
      <c r="BT69" s="108" t="s">
        <v>7101</v>
      </c>
      <c r="BU69" s="108" t="s">
        <v>2696</v>
      </c>
      <c r="BV69" s="108" t="s">
        <v>123</v>
      </c>
      <c r="BW69" s="108" t="s">
        <v>2696</v>
      </c>
      <c r="BX69" s="106" t="s">
        <v>7102</v>
      </c>
      <c r="BY69" s="140">
        <v>45916</v>
      </c>
      <c r="BZ69" s="104">
        <f>IF(Tabela2[[#This Row],[Data do documento de encerramento]]="NA","NA",IF(Tabela2[[#This Row],[Data do documento de encerramento]]="","Pendente de conclusão/ encerramento",_xlfn.DAYS(Tabela2[[#This Row],[Data do documento de encerramento]],J69)))</f>
        <v>236</v>
      </c>
      <c r="CA69" s="107" t="s">
        <v>7463</v>
      </c>
      <c r="CB69" s="107"/>
      <c r="CC69" s="115"/>
      <c r="CD69" s="107"/>
      <c r="CE69" s="107"/>
      <c r="CF69" s="107"/>
    </row>
    <row r="70" spans="1:84" ht="30.75">
      <c r="A70" s="169">
        <v>202512554022</v>
      </c>
      <c r="B70" s="170" t="s">
        <v>7464</v>
      </c>
      <c r="C70" s="108" t="str">
        <f>VLOOKUP(Tabela2[[#This Row],[SIEMA]],Siema2025,4,FALSE)</f>
        <v xml:space="preserve"> ES</v>
      </c>
      <c r="D70" s="106" t="s">
        <v>637</v>
      </c>
      <c r="E70" s="106" t="s">
        <v>7465</v>
      </c>
      <c r="F70" s="106"/>
      <c r="G70" s="106" t="s">
        <v>7466</v>
      </c>
      <c r="H70" s="106" t="s">
        <v>7467</v>
      </c>
      <c r="I70" s="104" t="s">
        <v>7229</v>
      </c>
      <c r="J70" s="105">
        <f>VLOOKUP(Tabela2[[#This Row],[SIEMA]],Siema2025,2,FALSE)</f>
        <v>45680</v>
      </c>
      <c r="K70" s="105" t="str">
        <f>VLOOKUP(Tabela2[[#This Row],[SIEMA]],Siema2025,16,FALSE)</f>
        <v>Quinta</v>
      </c>
      <c r="L70" s="106" t="str">
        <f>IF(Tabela2[[#This Row],[Data]]="","Sem Informação",VLOOKUP(MONTH(Tabela2[[#This Row],[Data]]),'[1]Validação de dados'!$I$1:$J$13,2,0))</f>
        <v>Janeiro</v>
      </c>
      <c r="M70" s="104">
        <f>YEAR(Tabela2[[#This Row],[Data]])</f>
        <v>2025</v>
      </c>
      <c r="N70" s="105" t="str">
        <f>VLOOKUP(Tabela2[[#This Row],[SIEMA]],Siema2025,17,FALSE)</f>
        <v>Vespertino</v>
      </c>
      <c r="O70" s="105" t="str">
        <f>VLOOKUP(Tabela2[[#This Row],[SIEMA]],Siema2025,5,FALSE)</f>
        <v>Plataforma</v>
      </c>
      <c r="P70" s="104" t="str">
        <f>VLOOKUP(Tabela2[[#This Row],[SIEMA]],Siema2025,21,FALSE)</f>
        <v>Poço 7-BAZ-8-ESS</v>
      </c>
      <c r="Q70" s="104" t="s">
        <v>7094</v>
      </c>
      <c r="R70" s="104" t="s">
        <v>954</v>
      </c>
      <c r="S70" s="107" t="s">
        <v>7468</v>
      </c>
      <c r="T70" s="104" t="str">
        <f>VLOOKUP(Tabela2[[#This Row],[SIEMA]],Siema2025,11,FALSE)</f>
        <v>0.168</v>
      </c>
      <c r="U70" s="104" t="str">
        <f>VLOOKUP(Tabela2[[#This Row],[SIEMA]],Siema2025,12,FALSE)</f>
        <v>M3</v>
      </c>
      <c r="V70" s="104" t="str">
        <f>IF(Q70="","",IF(ISNUMBER(Q70)=FALSE,"Não se aplica",IFERROR(VLOOKUP(Q70,Produtos!$A$1:$C$2319,3,FALSE),"Não Cadastrado")))</f>
        <v>Não se aplica</v>
      </c>
      <c r="W70" s="104"/>
      <c r="X70" s="113"/>
      <c r="Y70" s="109" t="str">
        <f>IF(W70="","", IF(W70="NC","", IF(W70="NE","", IF(W70="NA","",IFERROR(VLOOKUP(W70,Produtos!$A$1:$C$2319,2,FALSE),"Não Cadastrado")))))</f>
        <v/>
      </c>
      <c r="Z70" s="104"/>
      <c r="AA70" s="104"/>
      <c r="AB70" s="104" t="str">
        <f>IF(W70="","",IF(ISNUMBER(W70)=FALSE,"Não se aplica",IFERROR(VLOOKUP(W70,Produtos!$A$1:$C$2319,3,FALSE),"Não Cadastrado")))</f>
        <v/>
      </c>
      <c r="AC70" s="104"/>
      <c r="AD70" s="108"/>
      <c r="AE70" s="107" t="str">
        <f>IF(AC70="","", IF(AC70="NC","", IF(AC70="NE","", IF(AC70="NA","",IFERROR(VLOOKUP(AC70,Produtos!$A$1:$C$2319,2,FALSE),"Não Cadastrado")))))</f>
        <v/>
      </c>
      <c r="AF70" s="104"/>
      <c r="AG70" s="104"/>
      <c r="AH70" s="104" t="str">
        <f>IF(AC70="","",IF(ISNUMBER(AC70)=FALSE,"Não se aplica",IFERROR(VLOOKUP(AC70,Produtos!$A$1:$C$2319,3,FALSE),"Não Cadastrado")))</f>
        <v/>
      </c>
      <c r="AI70" s="104"/>
      <c r="AJ70" s="104" t="str">
        <f>VLOOKUP(Tabela2[[#This Row],[SIEMA]],Siema2025,26,FALSE)</f>
        <v>Suspeita de perda de contenção da linha de HCR da mangueira #10 (identificação em topside). Em investigação.</v>
      </c>
      <c r="AK70" s="107" t="s">
        <v>6834</v>
      </c>
      <c r="AL70" s="107"/>
      <c r="AM70" s="107"/>
      <c r="AN70" s="108" t="str">
        <f>VLOOKUP(Tabela2[[#This Row],[SIEMA]],Siema2025,51,FALSE)</f>
        <v/>
      </c>
      <c r="AO70" s="108" t="str">
        <f>VLOOKUP(Tabela2[[#This Row],[SIEMA]],Siema2025,53,FALSE)</f>
        <v/>
      </c>
      <c r="AP70" s="108" t="str">
        <f>VLOOKUP(Tabela2[[#This Row],[SIEMA]],Siema2025,55,FALSE)</f>
        <v/>
      </c>
      <c r="AQ70" s="108" t="str">
        <f>VLOOKUP(Tabela2[[#This Row],[SIEMA]],Siema2025,57,FALSE)</f>
        <v/>
      </c>
      <c r="AR70" s="108" t="str">
        <f>VLOOKUP(Tabela2[[#This Row],[SIEMA]],Siema2025,59,FALSE)</f>
        <v/>
      </c>
      <c r="AS70" s="108" t="str">
        <f>VLOOKUP(Tabela2[[#This Row],[SIEMA]],Siema2025,61,FALSE)</f>
        <v>X</v>
      </c>
      <c r="AT70" s="108" t="str">
        <f>VLOOKUP(Tabela2[[#This Row],[SIEMA]],Siema2025,63,FALSE)</f>
        <v/>
      </c>
      <c r="AU70" s="108" t="str">
        <f>VLOOKUP(Tabela2[[#This Row],[SIEMA]],Siema2025,65,FALSE)</f>
        <v/>
      </c>
      <c r="AV70" s="108" t="str">
        <f>VLOOKUP(Tabela2[[#This Row],[SIEMA]],Siema2025,67,FALSE)</f>
        <v/>
      </c>
      <c r="AW70" s="108" t="str">
        <f>VLOOKUP(Tabela2[[#This Row],[SIEMA]],Siema2025,69,FALSE)</f>
        <v/>
      </c>
      <c r="AX70" s="108" t="str">
        <f>VLOOKUP(Tabela2[[#This Row],[SIEMA]],Siema2025,71,FALSE)</f>
        <v/>
      </c>
      <c r="AY70" s="108" t="str">
        <f>VLOOKUP(Tabela2[[#This Row],[SIEMA]],Siema2025,73,FALSE)</f>
        <v/>
      </c>
      <c r="AZ70" s="108" t="str">
        <f>VLOOKUP(Tabela2[[#This Row],[SIEMA]],Siema2025,75,FALSE)</f>
        <v/>
      </c>
      <c r="BA70" s="108" t="str">
        <f>VLOOKUP(Tabela2[[#This Row],[SIEMA]],Siema2025,77,FALSE)</f>
        <v/>
      </c>
      <c r="BB70" s="108" t="str">
        <f>VLOOKUP(Tabela2[[#This Row],[SIEMA]],Siema2025,79,FALSE)</f>
        <v/>
      </c>
      <c r="BC70" s="108" t="str">
        <f>IF(Tabela2[[#This Row],[Outro(s) ]] = "X", "PREENCHER","NA")</f>
        <v>NA</v>
      </c>
      <c r="BD70" s="108" t="str">
        <f>VLOOKUP(Tabela2[[#This Row],[SIEMA]],Siema2025,82,FALSE)</f>
        <v/>
      </c>
      <c r="BE70" s="108" t="str">
        <f>VLOOKUP(Tabela2[[#This Row],[SIEMA]],Siema2025,81,FALSE)</f>
        <v/>
      </c>
      <c r="BF70" s="110" t="str">
        <f>VLOOKUP(Tabela2[[#This Row],[SIEMA]],Siema2025,28,FALSE)</f>
        <v>Petrobras</v>
      </c>
      <c r="BG70" s="110"/>
      <c r="BH70" s="111" t="str">
        <f>VLOOKUP(Tabela2[[#This Row],[SIEMA]],Siema2025,29,FALSE)</f>
        <v>33000167000454</v>
      </c>
      <c r="BI70" s="112" t="str">
        <f>VLOOKUP(Tabela2[[#This Row],[SIEMA]],Siema2025,107,FALSE)</f>
        <v>Não</v>
      </c>
      <c r="BJ70" s="107" t="s">
        <v>7099</v>
      </c>
      <c r="BK70" s="104" t="s">
        <v>123</v>
      </c>
      <c r="BL70" s="140"/>
      <c r="BM70" s="108">
        <f ca="1">IF(Tabela2[[#This Row],[Data de atendimento do Ibama (considerar o primeiro documento/ação)]]="",_xlfn.DAYS(TODAY(),J70),_xlfn.DAYS(Tabela2[[#This Row],[Data de atendimento do Ibama (considerar o primeiro documento/ação)]],J70))</f>
        <v>552</v>
      </c>
      <c r="BN70" s="108" t="s">
        <v>7469</v>
      </c>
      <c r="BO70" s="114"/>
      <c r="BP70" s="108" t="str">
        <f>IF(Tabela2[[#This Row],[Forma de atendimento (primeiro documento/ação)]]= "Outros (especificar)", "PREENCHER","NA")</f>
        <v>NA</v>
      </c>
      <c r="BQ70" s="106" t="s">
        <v>123</v>
      </c>
      <c r="BR70" s="108" t="str">
        <f>IF(Tabela2[[#This Row],[Equipe do Ibama foi a campo? Houve sobrevoo do Poseidon?]] = "Sim", "PREENCHER","NA")</f>
        <v>NA</v>
      </c>
      <c r="BS70" s="108" t="str">
        <f>IF(Tabela2[[#This Row],[Se sim, foi emitida Ordem de Emergência? (informações vinculada à coluna CK)]] = "Sim", "PREENCHER","NA")</f>
        <v>NA</v>
      </c>
      <c r="BT70" s="108" t="s">
        <v>7230</v>
      </c>
      <c r="BU70" s="108" t="s">
        <v>123</v>
      </c>
      <c r="BV70" s="108" t="s">
        <v>123</v>
      </c>
      <c r="BW70" s="108" t="s">
        <v>123</v>
      </c>
      <c r="BX70" s="106"/>
      <c r="BY70" s="106"/>
      <c r="BZ70" s="104" t="str">
        <f>IF(Tabela2[[#This Row],[Data do documento de encerramento]]="NA","NA",IF(Tabela2[[#This Row],[Data do documento de encerramento]]="","Pendente de conclusão/ encerramento",_xlfn.DAYS(Tabela2[[#This Row],[Data do documento de encerramento]],J70)))</f>
        <v>Pendente de conclusão/ encerramento</v>
      </c>
      <c r="CA70" s="107"/>
      <c r="CB70" s="107"/>
      <c r="CC70" s="107" t="s">
        <v>7470</v>
      </c>
      <c r="CD70" s="107" t="s">
        <v>123</v>
      </c>
      <c r="CE70" s="107" t="s">
        <v>123</v>
      </c>
      <c r="CF70" s="107" t="s">
        <v>7149</v>
      </c>
    </row>
    <row r="71" spans="1:84" ht="30.75" hidden="1">
      <c r="A71" s="169">
        <v>202512739650</v>
      </c>
      <c r="B71" s="170" t="s">
        <v>7471</v>
      </c>
      <c r="C71" s="108" t="str">
        <f>VLOOKUP(Tabela2[[#This Row],[SIEMA]],Siema2025,4,FALSE)</f>
        <v xml:space="preserve"> MG</v>
      </c>
      <c r="D71" s="106" t="str">
        <f>VLOOKUP(Tabela2[[#This Row],[SIEMA]],Siema2025,3,FALSE)</f>
        <v xml:space="preserve">Salinas </v>
      </c>
      <c r="E71" s="106" t="s">
        <v>7472</v>
      </c>
      <c r="F71" s="106" t="s">
        <v>7473</v>
      </c>
      <c r="G71" s="106" t="s">
        <v>7474</v>
      </c>
      <c r="H71" s="106" t="s">
        <v>7475</v>
      </c>
      <c r="I71" s="104" t="s">
        <v>7114</v>
      </c>
      <c r="J71" s="105">
        <f>VLOOKUP(Tabela2[[#This Row],[SIEMA]],Siema2025,2,FALSE)</f>
        <v>45681</v>
      </c>
      <c r="K71" s="105" t="str">
        <f>VLOOKUP(Tabela2[[#This Row],[SIEMA]],Siema2025,16,FALSE)</f>
        <v>Sexta</v>
      </c>
      <c r="L71" s="106" t="str">
        <f>IF(Tabela2[[#This Row],[Data]]="","Sem Informação",VLOOKUP(MONTH(Tabela2[[#This Row],[Data]]),'[1]Validação de dados'!$I$1:$J$13,2,0))</f>
        <v>Janeiro</v>
      </c>
      <c r="M71" s="104">
        <f>YEAR(Tabela2[[#This Row],[Data]])</f>
        <v>2025</v>
      </c>
      <c r="N71" s="105" t="str">
        <f>VLOOKUP(Tabela2[[#This Row],[SIEMA]],Siema2025,17,FALSE)</f>
        <v>Matutino</v>
      </c>
      <c r="O71" s="105" t="str">
        <f>VLOOKUP(Tabela2[[#This Row],[SIEMA]],Siema2025,5,FALSE)</f>
        <v>Rodovia</v>
      </c>
      <c r="P71" s="104" t="str">
        <f>VLOOKUP(Tabela2[[#This Row],[SIEMA]],Siema2025,21,FALSE)</f>
        <v>Transporte rodoviário</v>
      </c>
      <c r="Q71" s="104">
        <v>1170</v>
      </c>
      <c r="R71" s="104" t="s">
        <v>7476</v>
      </c>
      <c r="S71" s="107" t="str">
        <f>IF(Q71="","", IF(Q71="NC","", IF(Q71="NE","", IF(Q71="NA","",IFERROR(VLOOKUP(Q71,Produtos!$A$1:$C$2319,2,FALSE),"Não Cadastrado")))))</f>
        <v>ÁLCOOL ETÍLICO, ETANOL</v>
      </c>
      <c r="T71" s="104" t="s">
        <v>7062</v>
      </c>
      <c r="U71" s="104" t="s">
        <v>7062</v>
      </c>
      <c r="V71" s="104">
        <f>IF(Q71="","",IF(ISNUMBER(Q71)=FALSE,"Não se aplica",IFERROR(VLOOKUP(Q71,Produtos!$A$1:$C$2319,3,FALSE),"Não Cadastrado")))</f>
        <v>3</v>
      </c>
      <c r="W71" s="104" t="str">
        <f>VLOOKUP(Tabela2[[#This Row],[SIEMA]],Siema2025,10,FALSE)</f>
        <v/>
      </c>
      <c r="X71" s="113" t="str">
        <f>IF(Tabela2[[#This Row],[Origem do acidente]] = "Plataforma", "PREENCHER","NA")</f>
        <v>NA</v>
      </c>
      <c r="Y71" s="109" t="str">
        <f>IF(W71="","", IF(W71="NC","", IF(W71="NE","", IF(W71="NA","",IFERROR(VLOOKUP(W71,Produtos!$A$1:$C$2319,2,FALSE),"Não Cadastrado")))))</f>
        <v/>
      </c>
      <c r="Z71" s="104" t="str">
        <f>VLOOKUP(Tabela2[[#This Row],[SIEMA]],Siema2025,11,FALSE)</f>
        <v xml:space="preserve"> </v>
      </c>
      <c r="AA71" s="104" t="str">
        <f>VLOOKUP(Tabela2[[#This Row],[SIEMA]],Siema2025,12,FALSE)</f>
        <v xml:space="preserve"> </v>
      </c>
      <c r="AB71" s="104" t="str">
        <f>IF(W71="","",IF(ISNUMBER(W71)=FALSE,"Não se aplica",IFERROR(VLOOKUP(W71,Produtos!$A$1:$C$2319,3,FALSE),"Não Cadastrado")))</f>
        <v/>
      </c>
      <c r="AC71" s="104"/>
      <c r="AD71" s="108" t="str">
        <f>IF(Tabela2[[#This Row],[Origem do acidente]] = "Plataforma", "PREENCHER","NA")</f>
        <v>NA</v>
      </c>
      <c r="AE71" s="107" t="str">
        <f>IF(AC71="","", IF(AC71="NC","", IF(AC71="NE","", IF(AC71="NA","",IFERROR(VLOOKUP(AC71,Produtos!$A$1:$C$2319,2,FALSE),"Não Cadastrado")))))</f>
        <v/>
      </c>
      <c r="AF71" s="104"/>
      <c r="AG71" s="104"/>
      <c r="AH71" s="104" t="str">
        <f>IF(AC71="","",IF(ISNUMBER(AC71)=FALSE,"Não se aplica",IFERROR(VLOOKUP(AC71,Produtos!$A$1:$C$2319,3,FALSE),"Não Cadastrado")))</f>
        <v/>
      </c>
      <c r="AI71" s="104"/>
      <c r="AJ71" s="104" t="str">
        <f>VLOOKUP(Tabela2[[#This Row],[SIEMA]],Siema2025,26,FALSE)</f>
        <v>Tombamento seguido de queda da carga.</v>
      </c>
      <c r="AK71" s="107" t="s">
        <v>6834</v>
      </c>
      <c r="AL71" s="107"/>
      <c r="AM71" s="107"/>
      <c r="AN71" s="108" t="str">
        <f>VLOOKUP(Tabela2[[#This Row],[SIEMA]],Siema2025,51,FALSE)</f>
        <v>X</v>
      </c>
      <c r="AO71" s="108" t="str">
        <f>VLOOKUP(Tabela2[[#This Row],[SIEMA]],Siema2025,53,FALSE)</f>
        <v/>
      </c>
      <c r="AP71" s="108" t="str">
        <f>VLOOKUP(Tabela2[[#This Row],[SIEMA]],Siema2025,55,FALSE)</f>
        <v/>
      </c>
      <c r="AQ71" s="108" t="str">
        <f>VLOOKUP(Tabela2[[#This Row],[SIEMA]],Siema2025,57,FALSE)</f>
        <v>X</v>
      </c>
      <c r="AR71" s="108" t="str">
        <f>VLOOKUP(Tabela2[[#This Row],[SIEMA]],Siema2025,59,FALSE)</f>
        <v/>
      </c>
      <c r="AS71" s="108" t="str">
        <f>VLOOKUP(Tabela2[[#This Row],[SIEMA]],Siema2025,61,FALSE)</f>
        <v/>
      </c>
      <c r="AT71" s="108" t="str">
        <f>VLOOKUP(Tabela2[[#This Row],[SIEMA]],Siema2025,63,FALSE)</f>
        <v/>
      </c>
      <c r="AU71" s="108" t="str">
        <f>VLOOKUP(Tabela2[[#This Row],[SIEMA]],Siema2025,65,FALSE)</f>
        <v>X</v>
      </c>
      <c r="AV71" s="108" t="str">
        <f>VLOOKUP(Tabela2[[#This Row],[SIEMA]],Siema2025,67,FALSE)</f>
        <v/>
      </c>
      <c r="AW71" s="108" t="str">
        <f>VLOOKUP(Tabela2[[#This Row],[SIEMA]],Siema2025,69,FALSE)</f>
        <v/>
      </c>
      <c r="AX71" s="108" t="str">
        <f>VLOOKUP(Tabela2[[#This Row],[SIEMA]],Siema2025,71,FALSE)</f>
        <v/>
      </c>
      <c r="AY71" s="108" t="str">
        <f>VLOOKUP(Tabela2[[#This Row],[SIEMA]],Siema2025,73,FALSE)</f>
        <v/>
      </c>
      <c r="AZ71" s="108" t="str">
        <f>VLOOKUP(Tabela2[[#This Row],[SIEMA]],Siema2025,75,FALSE)</f>
        <v/>
      </c>
      <c r="BA71" s="108" t="str">
        <f>VLOOKUP(Tabela2[[#This Row],[SIEMA]],Siema2025,77,FALSE)</f>
        <v/>
      </c>
      <c r="BB71" s="108" t="str">
        <f>VLOOKUP(Tabela2[[#This Row],[SIEMA]],Siema2025,79,FALSE)</f>
        <v/>
      </c>
      <c r="BC71" s="108" t="str">
        <f>IF(Tabela2[[#This Row],[Outro(s) ]] = "X", "PREENCHER","NA")</f>
        <v>NA</v>
      </c>
      <c r="BD71" s="108" t="str">
        <f>VLOOKUP(Tabela2[[#This Row],[SIEMA]],Siema2025,82,FALSE)</f>
        <v/>
      </c>
      <c r="BE71" s="108" t="str">
        <f>VLOOKUP(Tabela2[[#This Row],[SIEMA]],Siema2025,81,FALSE)</f>
        <v/>
      </c>
      <c r="BF71" s="110" t="s">
        <v>7062</v>
      </c>
      <c r="BG71" s="110"/>
      <c r="BH71" s="110" t="s">
        <v>7062</v>
      </c>
      <c r="BI71" s="112" t="s">
        <v>7062</v>
      </c>
      <c r="BJ71" s="107" t="s">
        <v>7099</v>
      </c>
      <c r="BK71" s="104" t="s">
        <v>2696</v>
      </c>
      <c r="BL71" s="140">
        <v>45687</v>
      </c>
      <c r="BM71" s="108">
        <f ca="1">IF(Tabela2[[#This Row],[Data de atendimento do Ibama (considerar o primeiro documento/ação)]]="",_xlfn.DAYS(TODAY(),J71),_xlfn.DAYS(Tabela2[[#This Row],[Data de atendimento do Ibama (considerar o primeiro documento/ação)]],J71))</f>
        <v>6</v>
      </c>
      <c r="BN71" s="108" t="str">
        <f>IF(Tabela2[[#This Row],[Atendido pelo Ibama ("Não" ou "Sim")]]="Não","Preencher", IF(Tabela2[[#This Row],[Atendido pelo Ibama ("Não" ou "Sim")]]="Sim","NA",""))</f>
        <v>NA</v>
      </c>
      <c r="BO71" s="114" t="s">
        <v>7184</v>
      </c>
      <c r="BP71" s="108" t="str">
        <f>IF(Tabela2[[#This Row],[Forma de atendimento (primeiro documento/ação)]]= "Outros (especificar)", "PREENCHER","NA")</f>
        <v>NA</v>
      </c>
      <c r="BQ71" s="106" t="s">
        <v>123</v>
      </c>
      <c r="BR71" s="108" t="str">
        <f>IF(Tabela2[[#This Row],[Equipe do Ibama foi a campo? Houve sobrevoo do Poseidon?]] = "Sim", "PREENCHER","NA")</f>
        <v>NA</v>
      </c>
      <c r="BS71" s="108" t="str">
        <f>IF(Tabela2[[#This Row],[Se sim, foi emitida Ordem de Emergência? (informações vinculada à coluna CK)]] = "Sim", "PREENCHER","NA")</f>
        <v>NA</v>
      </c>
      <c r="BT71" s="108" t="str">
        <f>IF(Tabela2[[#This Row],[Foi elaborado Relatório de Vistoria pelo Ibama? (informações vinculada à coluna CK)]] = "Sim", "PREENCHER","NA")</f>
        <v>NA</v>
      </c>
      <c r="BU71" s="108" t="str">
        <f>IF(Tabela2[[#This Row],[Houve envio de Informações Pós-acidente (preencher "não se aplica" quando de competência estadual/municipal)]] = "Sim", "PREENCHER","NA")</f>
        <v>NA</v>
      </c>
      <c r="BV71" s="108" t="str">
        <f>IF(Tabela2[[#This Row],[Houve avaliação das informações pós-acidente solicitadas/enviadas?]] = "Sim", "PREENCHER","NA")</f>
        <v>NA</v>
      </c>
      <c r="BW71" s="108" t="str">
        <f>IF(Tabela2[[#This Row],[O Ibama aguarda resposta da empresa/OEMA, etc?]] = "Sim", "PREENCHER","NA")</f>
        <v>NA</v>
      </c>
      <c r="BX71" s="106" t="s">
        <v>7116</v>
      </c>
      <c r="BY71" s="140">
        <v>45692</v>
      </c>
      <c r="BZ71" s="104">
        <f>IF(Tabela2[[#This Row],[Data do documento de encerramento]]="NA","NA",IF(Tabela2[[#This Row],[Data do documento de encerramento]]="","Pendente de conclusão/ encerramento",_xlfn.DAYS(Tabela2[[#This Row],[Data do documento de encerramento]],J71)))</f>
        <v>11</v>
      </c>
      <c r="CA71" s="107" t="s">
        <v>7477</v>
      </c>
      <c r="CB71" s="107"/>
      <c r="CC71" s="115"/>
      <c r="CD71" s="107"/>
      <c r="CE71" s="107"/>
      <c r="CF71" s="107"/>
    </row>
    <row r="72" spans="1:84" ht="60.75">
      <c r="A72" s="182">
        <v>202512564851</v>
      </c>
      <c r="B72" s="118" t="s">
        <v>7478</v>
      </c>
      <c r="C72" s="108" t="s">
        <v>672</v>
      </c>
      <c r="D72" s="106" t="s">
        <v>637</v>
      </c>
      <c r="E72" s="106" t="s">
        <v>7479</v>
      </c>
      <c r="F72" s="106"/>
      <c r="G72" s="106" t="s">
        <v>7480</v>
      </c>
      <c r="H72" s="185" t="s">
        <v>7481</v>
      </c>
      <c r="I72" s="104" t="str">
        <f>VLOOKUP(Tabela2[[#This Row],[SIEMA]],Siema2025,19,FALSE)</f>
        <v>Santos</v>
      </c>
      <c r="J72" s="105">
        <f>VLOOKUP(Tabela2[[#This Row],[SIEMA]],Siema2025,2,FALSE)</f>
        <v>45682</v>
      </c>
      <c r="K72" s="105" t="str">
        <f>VLOOKUP(Tabela2[[#This Row],[SIEMA]],Siema2025,16,FALSE)</f>
        <v>Sábado</v>
      </c>
      <c r="L72" s="106" t="str">
        <f>IF(Tabela2[[#This Row],[Data]]="","Sem Informação",VLOOKUP(MONTH(Tabela2[[#This Row],[Data]]),'[1]Validação de dados'!$I$1:$J$13,2,0))</f>
        <v>Janeiro</v>
      </c>
      <c r="M72" s="104">
        <f>YEAR(Tabela2[[#This Row],[Data]])</f>
        <v>2025</v>
      </c>
      <c r="N72" s="105" t="str">
        <f>VLOOKUP(Tabela2[[#This Row],[SIEMA]],Siema2025,17,FALSE)</f>
        <v>Matutino</v>
      </c>
      <c r="O72" s="105" t="s">
        <v>111</v>
      </c>
      <c r="P72" s="104" t="str">
        <f>VLOOKUP(Tabela2[[#This Row],[SIEMA]],Siema2025,21,FALSE)</f>
        <v>Navio-sonda West Saturn</v>
      </c>
      <c r="Q72" s="104" t="s">
        <v>7094</v>
      </c>
      <c r="R72" s="104" t="s">
        <v>7482</v>
      </c>
      <c r="S72" s="107" t="s">
        <v>7096</v>
      </c>
      <c r="T72" s="104">
        <v>8.0000000000000002E-3</v>
      </c>
      <c r="U72" s="104" t="s">
        <v>7111</v>
      </c>
      <c r="V72" s="104" t="s">
        <v>7483</v>
      </c>
      <c r="W72" s="104"/>
      <c r="X72" s="113"/>
      <c r="Y72" s="109" t="str">
        <f>IF(W72="","", IF(W72="NC","", IF(W72="NE","", IF(W72="NA","",IFERROR(VLOOKUP(W72,Produtos!$A$1:$C$2319,2,FALSE),"Não Cadastrado")))))</f>
        <v/>
      </c>
      <c r="Z72" s="104"/>
      <c r="AA72" s="104"/>
      <c r="AB72" s="104" t="str">
        <f>IF(W72="","",IF(ISNUMBER(W72)=FALSE,"Não se aplica",IFERROR(VLOOKUP(W72,Produtos!$A$1:$C$2319,3,FALSE),"Não Cadastrado")))</f>
        <v/>
      </c>
      <c r="AC72" s="104"/>
      <c r="AD72" s="108"/>
      <c r="AE72" s="107" t="str">
        <f>IF(AC72="","", IF(AC72="NC","", IF(AC72="NE","", IF(AC72="NA","",IFERROR(VLOOKUP(AC72,Produtos!$A$1:$C$2319,2,FALSE),"Não Cadastrado")))))</f>
        <v/>
      </c>
      <c r="AF72" s="104"/>
      <c r="AG72" s="104"/>
      <c r="AH72" s="104" t="str">
        <f>IF(AC72="","",IF(ISNUMBER(AC72)=FALSE,"Não se aplica",IFERROR(VLOOKUP(AC72,Produtos!$A$1:$C$2319,3,FALSE),"Não Cadastrado")))</f>
        <v/>
      </c>
      <c r="AI72" s="104"/>
      <c r="AJ72" s="104" t="str">
        <f>VLOOKUP(Tabela2[[#This Row],[SIEMA]],Siema2025,26,FALSE)</f>
        <v>Falha em mangueira de óleo hidráulico, conexão quebrada</v>
      </c>
      <c r="AK72" s="107" t="s">
        <v>7112</v>
      </c>
      <c r="AL72" s="107" t="s">
        <v>7290</v>
      </c>
      <c r="AM72" s="107"/>
      <c r="AN72" s="108" t="str">
        <f>VLOOKUP(Tabela2[[#This Row],[SIEMA]],Siema2025,51,FALSE)</f>
        <v/>
      </c>
      <c r="AO72" s="108" t="str">
        <f>VLOOKUP(Tabela2[[#This Row],[SIEMA]],Siema2025,53,FALSE)</f>
        <v/>
      </c>
      <c r="AP72" s="108" t="str">
        <f>VLOOKUP(Tabela2[[#This Row],[SIEMA]],Siema2025,55,FALSE)</f>
        <v/>
      </c>
      <c r="AQ72" s="108" t="str">
        <f>VLOOKUP(Tabela2[[#This Row],[SIEMA]],Siema2025,57,FALSE)</f>
        <v/>
      </c>
      <c r="AR72" s="108" t="str">
        <f>VLOOKUP(Tabela2[[#This Row],[SIEMA]],Siema2025,59,FALSE)</f>
        <v/>
      </c>
      <c r="AS72" s="108" t="str">
        <f>VLOOKUP(Tabela2[[#This Row],[SIEMA]],Siema2025,61,FALSE)</f>
        <v>X</v>
      </c>
      <c r="AT72" s="108" t="str">
        <f>VLOOKUP(Tabela2[[#This Row],[SIEMA]],Siema2025,63,FALSE)</f>
        <v/>
      </c>
      <c r="AU72" s="108" t="str">
        <f>VLOOKUP(Tabela2[[#This Row],[SIEMA]],Siema2025,65,FALSE)</f>
        <v/>
      </c>
      <c r="AV72" s="108" t="str">
        <f>VLOOKUP(Tabela2[[#This Row],[SIEMA]],Siema2025,67,FALSE)</f>
        <v/>
      </c>
      <c r="AW72" s="108" t="str">
        <f>VLOOKUP(Tabela2[[#This Row],[SIEMA]],Siema2025,69,FALSE)</f>
        <v/>
      </c>
      <c r="AX72" s="108" t="str">
        <f>VLOOKUP(Tabela2[[#This Row],[SIEMA]],Siema2025,71,FALSE)</f>
        <v/>
      </c>
      <c r="AY72" s="108" t="str">
        <f>VLOOKUP(Tabela2[[#This Row],[SIEMA]],Siema2025,73,FALSE)</f>
        <v/>
      </c>
      <c r="AZ72" s="108" t="str">
        <f>VLOOKUP(Tabela2[[#This Row],[SIEMA]],Siema2025,75,FALSE)</f>
        <v/>
      </c>
      <c r="BA72" s="108" t="str">
        <f>VLOOKUP(Tabela2[[#This Row],[SIEMA]],Siema2025,77,FALSE)</f>
        <v/>
      </c>
      <c r="BB72" s="108" t="str">
        <f>VLOOKUP(Tabela2[[#This Row],[SIEMA]],Siema2025,79,FALSE)</f>
        <v/>
      </c>
      <c r="BC72" s="108" t="str">
        <f>IF(Tabela2[[#This Row],[Outro(s) ]] = "X", "PREENCHER","NA")</f>
        <v>NA</v>
      </c>
      <c r="BD72" s="108" t="str">
        <f>VLOOKUP(Tabela2[[#This Row],[SIEMA]],Siema2025,82,FALSE)</f>
        <v/>
      </c>
      <c r="BE72" s="108" t="str">
        <f>VLOOKUP(Tabela2[[#This Row],[SIEMA]],Siema2025,81,FALSE)</f>
        <v/>
      </c>
      <c r="BF72" s="110" t="str">
        <f>VLOOKUP(Tabela2[[#This Row],[SIEMA]],Siema2025,28,FALSE)</f>
        <v>Equinor Brasil Energia</v>
      </c>
      <c r="BG72" s="110"/>
      <c r="BH72" s="111" t="str">
        <f>VLOOKUP(Tabela2[[#This Row],[SIEMA]],Siema2025,29,FALSE)</f>
        <v>04028583000110</v>
      </c>
      <c r="BI72" s="112" t="s">
        <v>2696</v>
      </c>
      <c r="BJ72" s="107" t="s">
        <v>7099</v>
      </c>
      <c r="BK72" s="104" t="s">
        <v>2696</v>
      </c>
      <c r="BL72" s="140">
        <v>45684</v>
      </c>
      <c r="BM72" s="108">
        <f ca="1">IF(Tabela2[[#This Row],[Data de atendimento do Ibama (considerar o primeiro documento/ação)]]="",_xlfn.DAYS(TODAY(),J72),_xlfn.DAYS(Tabela2[[#This Row],[Data de atendimento do Ibama (considerar o primeiro documento/ação)]],J72))</f>
        <v>2</v>
      </c>
      <c r="BN72" s="108" t="str">
        <f>IF(Tabela2[[#This Row],[Atendido pelo Ibama ("Não" ou "Sim")]]="Não","Preencher", IF(Tabela2[[#This Row],[Atendido pelo Ibama ("Não" ou "Sim")]]="Sim","NA",""))</f>
        <v>NA</v>
      </c>
      <c r="BO72" s="114" t="s">
        <v>7100</v>
      </c>
      <c r="BP72" s="108" t="str">
        <f>IF(Tabela2[[#This Row],[Forma de atendimento (primeiro documento/ação)]]= "Outros (especificar)", "PREENCHER","NA")</f>
        <v>NA</v>
      </c>
      <c r="BQ72" s="106" t="s">
        <v>123</v>
      </c>
      <c r="BR72" s="108" t="str">
        <f>IF(Tabela2[[#This Row],[Equipe do Ibama foi a campo? Houve sobrevoo do Poseidon?]] = "Sim", "PREENCHER","NA")</f>
        <v>NA</v>
      </c>
      <c r="BS72" s="108" t="str">
        <f>IF(Tabela2[[#This Row],[Se sim, foi emitida Ordem de Emergência? (informações vinculada à coluna CK)]] = "Sim", "PREENCHER","NA")</f>
        <v>NA</v>
      </c>
      <c r="BT72" s="108" t="str">
        <f>IF(Tabela2[[#This Row],[Foi elaborado Relatório de Vistoria pelo Ibama? (informações vinculada à coluna CK)]] = "Sim", "PREENCHER","NA")</f>
        <v>NA</v>
      </c>
      <c r="BU72" s="108" t="str">
        <f>IF(Tabela2[[#This Row],[Houve envio de Informações Pós-acidente (preencher "não se aplica" quando de competência estadual/municipal)]] = "Sim", "PREENCHER","NA")</f>
        <v>NA</v>
      </c>
      <c r="BV72" s="108" t="s">
        <v>123</v>
      </c>
      <c r="BW72" s="108" t="s">
        <v>2696</v>
      </c>
      <c r="BX72" s="106" t="s">
        <v>7102</v>
      </c>
      <c r="BY72" s="140">
        <v>46104</v>
      </c>
      <c r="BZ72" s="104">
        <f>IF(Tabela2[[#This Row],[Data do documento de encerramento]]="NA","NA",IF(Tabela2[[#This Row],[Data do documento de encerramento]]="","Pendente de conclusão/ encerramento",_xlfn.DAYS(Tabela2[[#This Row],[Data do documento de encerramento]],J72)))</f>
        <v>422</v>
      </c>
      <c r="CA72" s="107" t="s">
        <v>7484</v>
      </c>
      <c r="CB72" s="115" t="s">
        <v>7485</v>
      </c>
      <c r="CC72" s="107" t="s">
        <v>7262</v>
      </c>
      <c r="CD72" s="254" t="s">
        <v>7486</v>
      </c>
      <c r="CE72" s="107" t="s">
        <v>123</v>
      </c>
      <c r="CF72" s="107" t="s">
        <v>7105</v>
      </c>
    </row>
    <row r="73" spans="1:84" ht="30.75" hidden="1">
      <c r="A73" s="169">
        <v>202512746851</v>
      </c>
      <c r="B73" s="170" t="s">
        <v>7487</v>
      </c>
      <c r="C73" s="108" t="str">
        <f>VLOOKUP(Tabela2[[#This Row],[SIEMA]],Siema2025,4,FALSE)</f>
        <v xml:space="preserve"> AL</v>
      </c>
      <c r="D73" s="106" t="str">
        <f>VLOOKUP(Tabela2[[#This Row],[SIEMA]],Siema2025,3,FALSE)</f>
        <v xml:space="preserve">Pilar </v>
      </c>
      <c r="E73" s="106" t="str">
        <f>VLOOKUP(Tabela2[[#This Row],[SIEMA]],Siema2025,20,FALSE)</f>
        <v>Fazenda Lamarão, s/n Rod. 316</v>
      </c>
      <c r="F73" s="106"/>
      <c r="G73" s="106" t="s">
        <v>7488</v>
      </c>
      <c r="H73" s="106" t="s">
        <v>7489</v>
      </c>
      <c r="I73" s="104" t="s">
        <v>7223</v>
      </c>
      <c r="J73" s="105">
        <f>VLOOKUP(Tabela2[[#This Row],[SIEMA]],Siema2025,2,FALSE)</f>
        <v>45683</v>
      </c>
      <c r="K73" s="105" t="str">
        <f>VLOOKUP(Tabela2[[#This Row],[SIEMA]],Siema2025,16,FALSE)</f>
        <v>Domingo</v>
      </c>
      <c r="L73" s="106" t="str">
        <f>IF(Tabela2[[#This Row],[Data]]="","Sem Informação",VLOOKUP(MONTH(Tabela2[[#This Row],[Data]]),'[1]Validação de dados'!$I$1:$J$13,2,0))</f>
        <v>Janeiro</v>
      </c>
      <c r="M73" s="104">
        <f>YEAR(Tabela2[[#This Row],[Data]])</f>
        <v>2025</v>
      </c>
      <c r="N73" s="105" t="str">
        <f>VLOOKUP(Tabela2[[#This Row],[SIEMA]],Siema2025,17,FALSE)</f>
        <v>Madrugada</v>
      </c>
      <c r="O73" s="105" t="s">
        <v>145</v>
      </c>
      <c r="P73" s="104" t="str">
        <f>VLOOKUP(Tabela2[[#This Row],[SIEMA]],Siema2025,21,FALSE)</f>
        <v>Campo de Pilar / Locação do poço PIR-159</v>
      </c>
      <c r="Q73" s="104">
        <v>1267</v>
      </c>
      <c r="R73" s="104" t="str">
        <f>VLOOKUP(Tabela2[[#This Row],[SIEMA]],Siema2025,10,FALSE)</f>
        <v/>
      </c>
      <c r="S73" s="107" t="s">
        <v>7305</v>
      </c>
      <c r="T73" s="104" t="s">
        <v>990</v>
      </c>
      <c r="U73" s="104" t="str">
        <f>VLOOKUP(Tabela2[[#This Row],[SIEMA]],Siema2025,12,FALSE)</f>
        <v xml:space="preserve"> </v>
      </c>
      <c r="V73" s="104">
        <f>IF(Q73="","",IF(ISNUMBER(Q73)=FALSE,"Não se aplica",IFERROR(VLOOKUP(Q73,Produtos!$A$1:$C$2319,3,FALSE),"Não Cadastrado")))</f>
        <v>3</v>
      </c>
      <c r="W73" s="104" t="str">
        <f>VLOOKUP(Tabela2[[#This Row],[SIEMA]],Siema2025,10,FALSE)</f>
        <v/>
      </c>
      <c r="X73" s="113" t="str">
        <f>IF(Tabela2[[#This Row],[Origem do acidente]] = "Plataforma", "PREENCHER","NA")</f>
        <v>NA</v>
      </c>
      <c r="Y73" s="109" t="str">
        <f>IF(W73="","", IF(W73="NC","", IF(W73="NE","", IF(W73="NA","",IFERROR(VLOOKUP(W73,Produtos!$A$1:$C$2319,2,FALSE),"Não Cadastrado")))))</f>
        <v/>
      </c>
      <c r="Z73" s="104" t="str">
        <f>VLOOKUP(Tabela2[[#This Row],[SIEMA]],Siema2025,11,FALSE)</f>
        <v xml:space="preserve"> </v>
      </c>
      <c r="AA73" s="104" t="str">
        <f>VLOOKUP(Tabela2[[#This Row],[SIEMA]],Siema2025,12,FALSE)</f>
        <v xml:space="preserve"> </v>
      </c>
      <c r="AB73" s="104" t="str">
        <f>IF(W73="","",IF(ISNUMBER(W73)=FALSE,"Não se aplica",IFERROR(VLOOKUP(W73,Produtos!$A$1:$C$2319,3,FALSE),"Não Cadastrado")))</f>
        <v/>
      </c>
      <c r="AC73" s="104"/>
      <c r="AD73" s="108" t="str">
        <f>IF(Tabela2[[#This Row],[Origem do acidente]] = "Plataforma", "PREENCHER","NA")</f>
        <v>NA</v>
      </c>
      <c r="AE73" s="107" t="str">
        <f>IF(AC73="","", IF(AC73="NC","", IF(AC73="NE","", IF(AC73="NA","",IFERROR(VLOOKUP(AC73,Produtos!$A$1:$C$2319,2,FALSE),"Não Cadastrado")))))</f>
        <v/>
      </c>
      <c r="AF73" s="104"/>
      <c r="AG73" s="104"/>
      <c r="AH73" s="104" t="str">
        <f>IF(AC73="","",IF(ISNUMBER(AC73)=FALSE,"Não se aplica",IFERROR(VLOOKUP(AC73,Produtos!$A$1:$C$2319,3,FALSE),"Não Cadastrado")))</f>
        <v/>
      </c>
      <c r="AI73" s="104"/>
      <c r="AJ73" s="104" t="s">
        <v>6834</v>
      </c>
      <c r="AK73" s="107" t="s">
        <v>6834</v>
      </c>
      <c r="AL73" s="107"/>
      <c r="AM73" s="107"/>
      <c r="AN73" s="108" t="str">
        <f>VLOOKUP(Tabela2[[#This Row],[SIEMA]],Siema2025,51,FALSE)</f>
        <v/>
      </c>
      <c r="AO73" s="108" t="str">
        <f>VLOOKUP(Tabela2[[#This Row],[SIEMA]],Siema2025,53,FALSE)</f>
        <v/>
      </c>
      <c r="AP73" s="108" t="str">
        <f>VLOOKUP(Tabela2[[#This Row],[SIEMA]],Siema2025,55,FALSE)</f>
        <v/>
      </c>
      <c r="AQ73" s="108" t="str">
        <f>VLOOKUP(Tabela2[[#This Row],[SIEMA]],Siema2025,57,FALSE)</f>
        <v/>
      </c>
      <c r="AR73" s="108" t="str">
        <f>VLOOKUP(Tabela2[[#This Row],[SIEMA]],Siema2025,59,FALSE)</f>
        <v/>
      </c>
      <c r="AS73" s="108" t="str">
        <f>VLOOKUP(Tabela2[[#This Row],[SIEMA]],Siema2025,61,FALSE)</f>
        <v/>
      </c>
      <c r="AT73" s="108" t="str">
        <f>VLOOKUP(Tabela2[[#This Row],[SIEMA]],Siema2025,63,FALSE)</f>
        <v/>
      </c>
      <c r="AU73" s="108" t="str">
        <f>VLOOKUP(Tabela2[[#This Row],[SIEMA]],Siema2025,65,FALSE)</f>
        <v>X</v>
      </c>
      <c r="AV73" s="108" t="str">
        <f>VLOOKUP(Tabela2[[#This Row],[SIEMA]],Siema2025,67,FALSE)</f>
        <v/>
      </c>
      <c r="AW73" s="108" t="str">
        <f>VLOOKUP(Tabela2[[#This Row],[SIEMA]],Siema2025,69,FALSE)</f>
        <v/>
      </c>
      <c r="AX73" s="108" t="str">
        <f>VLOOKUP(Tabela2[[#This Row],[SIEMA]],Siema2025,71,FALSE)</f>
        <v/>
      </c>
      <c r="AY73" s="108" t="str">
        <f>VLOOKUP(Tabela2[[#This Row],[SIEMA]],Siema2025,73,FALSE)</f>
        <v/>
      </c>
      <c r="AZ73" s="108" t="str">
        <f>VLOOKUP(Tabela2[[#This Row],[SIEMA]],Siema2025,75,FALSE)</f>
        <v/>
      </c>
      <c r="BA73" s="108" t="str">
        <f>VLOOKUP(Tabela2[[#This Row],[SIEMA]],Siema2025,77,FALSE)</f>
        <v/>
      </c>
      <c r="BB73" s="108" t="str">
        <f>VLOOKUP(Tabela2[[#This Row],[SIEMA]],Siema2025,79,FALSE)</f>
        <v/>
      </c>
      <c r="BC73" s="108" t="str">
        <f>IF(Tabela2[[#This Row],[Outro(s) ]] = "X", "PREENCHER","NA")</f>
        <v>NA</v>
      </c>
      <c r="BD73" s="108" t="str">
        <f>VLOOKUP(Tabela2[[#This Row],[SIEMA]],Siema2025,82,FALSE)</f>
        <v/>
      </c>
      <c r="BE73" s="108" t="str">
        <f>VLOOKUP(Tabela2[[#This Row],[SIEMA]],Siema2025,81,FALSE)</f>
        <v/>
      </c>
      <c r="BF73" s="110" t="str">
        <f>VLOOKUP(Tabela2[[#This Row],[SIEMA]],Siema2025,28,FALSE)</f>
        <v>ORIGEM ENERGIA ALAGOAS S.A</v>
      </c>
      <c r="BG73" s="110"/>
      <c r="BH73" s="111" t="str">
        <f>VLOOKUP(Tabela2[[#This Row],[SIEMA]],Siema2025,29,FALSE)</f>
        <v>34186669000301</v>
      </c>
      <c r="BI73" s="112" t="str">
        <f>VLOOKUP(Tabela2[[#This Row],[SIEMA]],Siema2025,107,FALSE)</f>
        <v>Não</v>
      </c>
      <c r="BJ73" s="107" t="s">
        <v>7113</v>
      </c>
      <c r="BK73" s="104" t="s">
        <v>2696</v>
      </c>
      <c r="BL73" s="140">
        <v>45733</v>
      </c>
      <c r="BM73" s="108">
        <f ca="1">IF(Tabela2[[#This Row],[Data de atendimento do Ibama (considerar o primeiro documento/ação)]]="",_xlfn.DAYS(TODAY(),J73),_xlfn.DAYS(Tabela2[[#This Row],[Data de atendimento do Ibama (considerar o primeiro documento/ação)]],J73))</f>
        <v>50</v>
      </c>
      <c r="BN73" s="108" t="str">
        <f>IF(Tabela2[[#This Row],[Atendido pelo Ibama ("Não" ou "Sim")]]="Não","Preencher", IF(Tabela2[[#This Row],[Atendido pelo Ibama ("Não" ou "Sim")]]="Sim","NA",""))</f>
        <v>NA</v>
      </c>
      <c r="BO73" s="114" t="s">
        <v>7138</v>
      </c>
      <c r="BP73" s="108" t="str">
        <f>IF(Tabela2[[#This Row],[Forma de atendimento (primeiro documento/ação)]]= "Outros (especificar)", "PREENCHER","NA")</f>
        <v>NA</v>
      </c>
      <c r="BQ73" s="106" t="s">
        <v>123</v>
      </c>
      <c r="BR73" s="108" t="str">
        <f>IF(Tabela2[[#This Row],[Equipe do Ibama foi a campo? Houve sobrevoo do Poseidon?]] = "Sim", "PREENCHER","NA")</f>
        <v>NA</v>
      </c>
      <c r="BS73" s="108" t="s">
        <v>7114</v>
      </c>
      <c r="BT73" s="108" t="s">
        <v>7126</v>
      </c>
      <c r="BU73" s="108" t="s">
        <v>123</v>
      </c>
      <c r="BV73" s="108" t="s">
        <v>123</v>
      </c>
      <c r="BW73" s="108" t="s">
        <v>123</v>
      </c>
      <c r="BX73" s="106"/>
      <c r="BY73" s="106"/>
      <c r="BZ73" s="104" t="str">
        <f>IF(Tabela2[[#This Row],[Data do documento de encerramento]]="NA","NA",IF(Tabela2[[#This Row],[Data do documento de encerramento]]="","Pendente de conclusão/ encerramento",_xlfn.DAYS(Tabela2[[#This Row],[Data do documento de encerramento]],J73)))</f>
        <v>Pendente de conclusão/ encerramento</v>
      </c>
      <c r="CA73" s="107"/>
      <c r="CB73" s="107"/>
      <c r="CC73" s="115"/>
      <c r="CD73" s="107"/>
      <c r="CE73" s="107"/>
      <c r="CF73" s="107"/>
    </row>
    <row r="74" spans="1:84" ht="45.75" hidden="1">
      <c r="A74" s="169">
        <v>202512828827</v>
      </c>
      <c r="B74" s="170" t="s">
        <v>7490</v>
      </c>
      <c r="C74" s="108" t="str">
        <f>VLOOKUP(Tabela2[[#This Row],[SIEMA]],Siema2025,4,FALSE)</f>
        <v xml:space="preserve"> GO</v>
      </c>
      <c r="D74" s="106" t="str">
        <f>VLOOKUP(Tabela2[[#This Row],[SIEMA]],Siema2025,3,FALSE)</f>
        <v xml:space="preserve">Goiânia </v>
      </c>
      <c r="E74" s="106" t="s">
        <v>7392</v>
      </c>
      <c r="F74" s="106" t="s">
        <v>7491</v>
      </c>
      <c r="G74" s="106" t="s">
        <v>7492</v>
      </c>
      <c r="H74" s="106" t="s">
        <v>7493</v>
      </c>
      <c r="I74" s="104" t="s">
        <v>7114</v>
      </c>
      <c r="J74" s="105">
        <f>VLOOKUP(Tabela2[[#This Row],[SIEMA]],Siema2025,2,FALSE)</f>
        <v>45683</v>
      </c>
      <c r="K74" s="105" t="str">
        <f>VLOOKUP(Tabela2[[#This Row],[SIEMA]],Siema2025,16,FALSE)</f>
        <v>Domingo</v>
      </c>
      <c r="L74" s="106" t="str">
        <f>IF(Tabela2[[#This Row],[Data]]="","Sem Informação",VLOOKUP(MONTH(Tabela2[[#This Row],[Data]]),'[1]Validação de dados'!$I$1:$J$13,2,0))</f>
        <v>Janeiro</v>
      </c>
      <c r="M74" s="104">
        <f>YEAR(Tabela2[[#This Row],[Data]])</f>
        <v>2025</v>
      </c>
      <c r="N74" s="105" t="str">
        <f>VLOOKUP(Tabela2[[#This Row],[SIEMA]],Siema2025,17,FALSE)</f>
        <v>Matutino</v>
      </c>
      <c r="O74" s="105" t="str">
        <f>VLOOKUP(Tabela2[[#This Row],[SIEMA]],Siema2025,5,FALSE)</f>
        <v>Rodovia</v>
      </c>
      <c r="P74" s="104" t="str">
        <f>VLOOKUP(Tabela2[[#This Row],[SIEMA]],Siema2025,21,FALSE)</f>
        <v>Na alça de acesso a BR-153, km 502, norte.</v>
      </c>
      <c r="Q74" s="104" t="s">
        <v>7094</v>
      </c>
      <c r="R74" s="104" t="s">
        <v>7494</v>
      </c>
      <c r="S74" s="107" t="str">
        <f>IF(Q74="","", IF(Q74="NC","", IF(Q74="NE","", IF(Q74="NA","",IFERROR(VLOOKUP(Q74,Produtos!$A$1:$C$2319,2,FALSE),"Não Cadastrado")))))</f>
        <v/>
      </c>
      <c r="T74" s="104" t="str">
        <f>VLOOKUP(Tabela2[[#This Row],[SIEMA]],Siema2025,11,FALSE)</f>
        <v xml:space="preserve"> </v>
      </c>
      <c r="U74" s="104" t="str">
        <f>VLOOKUP(Tabela2[[#This Row],[SIEMA]],Siema2025,12,FALSE)</f>
        <v xml:space="preserve"> </v>
      </c>
      <c r="V74" s="104" t="s">
        <v>7097</v>
      </c>
      <c r="W74" s="104" t="str">
        <f>VLOOKUP(Tabela2[[#This Row],[SIEMA]],Siema2025,10,FALSE)</f>
        <v/>
      </c>
      <c r="X74" s="113" t="str">
        <f>IF(Tabela2[[#This Row],[Origem do acidente]] = "Plataforma", "PREENCHER","NA")</f>
        <v>NA</v>
      </c>
      <c r="Y74" s="109" t="str">
        <f>IF(W74="","", IF(W74="NC","", IF(W74="NE","", IF(W74="NA","",IFERROR(VLOOKUP(W74,Produtos!$A$1:$C$2319,2,FALSE),"Não Cadastrado")))))</f>
        <v/>
      </c>
      <c r="Z74" s="104" t="str">
        <f>VLOOKUP(Tabela2[[#This Row],[SIEMA]],Siema2025,11,FALSE)</f>
        <v xml:space="preserve"> </v>
      </c>
      <c r="AA74" s="104" t="str">
        <f>VLOOKUP(Tabela2[[#This Row],[SIEMA]],Siema2025,12,FALSE)</f>
        <v xml:space="preserve"> </v>
      </c>
      <c r="AB74" s="104" t="str">
        <f>IF(W74="","",IF(ISNUMBER(W74)=FALSE,"Não se aplica",IFERROR(VLOOKUP(W74,Produtos!$A$1:$C$2319,3,FALSE),"Não Cadastrado")))</f>
        <v/>
      </c>
      <c r="AC74" s="104"/>
      <c r="AD74" s="108" t="str">
        <f>IF(Tabela2[[#This Row],[Origem do acidente]] = "Plataforma", "PREENCHER","NA")</f>
        <v>NA</v>
      </c>
      <c r="AE74" s="107" t="str">
        <f>IF(AC74="","", IF(AC74="NC","", IF(AC74="NE","", IF(AC74="NA","",IFERROR(VLOOKUP(AC74,Produtos!$A$1:$C$2319,2,FALSE),"Não Cadastrado")))))</f>
        <v/>
      </c>
      <c r="AF74" s="104"/>
      <c r="AG74" s="104"/>
      <c r="AH74" s="104" t="str">
        <f>IF(AC74="","",IF(ISNUMBER(AC74)=FALSE,"Não se aplica",IFERROR(VLOOKUP(AC74,Produtos!$A$1:$C$2319,3,FALSE),"Não Cadastrado")))</f>
        <v/>
      </c>
      <c r="AI74" s="104"/>
      <c r="AJ74" s="104" t="str">
        <f>VLOOKUP(Tabela2[[#This Row],[SIEMA]],Siema2025,26,FALSE)</f>
        <v>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v>
      </c>
      <c r="AK74" s="107" t="s">
        <v>7363</v>
      </c>
      <c r="AL74" s="107" t="s">
        <v>7182</v>
      </c>
      <c r="AM74" s="107"/>
      <c r="AN74" s="108" t="s">
        <v>7132</v>
      </c>
      <c r="AO74" s="108" t="str">
        <f>VLOOKUP(Tabela2[[#This Row],[SIEMA]],Siema2025,53,FALSE)</f>
        <v/>
      </c>
      <c r="AP74" s="108" t="str">
        <f>VLOOKUP(Tabela2[[#This Row],[SIEMA]],Siema2025,55,FALSE)</f>
        <v/>
      </c>
      <c r="AQ74" s="108" t="str">
        <f>VLOOKUP(Tabela2[[#This Row],[SIEMA]],Siema2025,57,FALSE)</f>
        <v/>
      </c>
      <c r="AR74" s="108" t="str">
        <f>VLOOKUP(Tabela2[[#This Row],[SIEMA]],Siema2025,59,FALSE)</f>
        <v/>
      </c>
      <c r="AS74" s="108" t="str">
        <f>VLOOKUP(Tabela2[[#This Row],[SIEMA]],Siema2025,61,FALSE)</f>
        <v/>
      </c>
      <c r="AT74" s="108" t="str">
        <f>VLOOKUP(Tabela2[[#This Row],[SIEMA]],Siema2025,63,FALSE)</f>
        <v/>
      </c>
      <c r="AU74" s="108" t="s">
        <v>7132</v>
      </c>
      <c r="AV74" s="108" t="str">
        <f>VLOOKUP(Tabela2[[#This Row],[SIEMA]],Siema2025,67,FALSE)</f>
        <v/>
      </c>
      <c r="AW74" s="108" t="str">
        <f>VLOOKUP(Tabela2[[#This Row],[SIEMA]],Siema2025,69,FALSE)</f>
        <v/>
      </c>
      <c r="AX74" s="108" t="str">
        <f>VLOOKUP(Tabela2[[#This Row],[SIEMA]],Siema2025,71,FALSE)</f>
        <v/>
      </c>
      <c r="AY74" s="108" t="str">
        <f>VLOOKUP(Tabela2[[#This Row],[SIEMA]],Siema2025,73,FALSE)</f>
        <v/>
      </c>
      <c r="AZ74" s="108" t="str">
        <f>VLOOKUP(Tabela2[[#This Row],[SIEMA]],Siema2025,75,FALSE)</f>
        <v/>
      </c>
      <c r="BA74" s="108" t="str">
        <f>VLOOKUP(Tabela2[[#This Row],[SIEMA]],Siema2025,77,FALSE)</f>
        <v/>
      </c>
      <c r="BB74" s="108" t="str">
        <f>VLOOKUP(Tabela2[[#This Row],[SIEMA]],Siema2025,79,FALSE)</f>
        <v>X</v>
      </c>
      <c r="BC74" s="108" t="s">
        <v>7495</v>
      </c>
      <c r="BD74" s="108" t="str">
        <f>VLOOKUP(Tabela2[[#This Row],[SIEMA]],Siema2025,82,FALSE)</f>
        <v/>
      </c>
      <c r="BE74" s="108" t="str">
        <f>VLOOKUP(Tabela2[[#This Row],[SIEMA]],Siema2025,81,FALSE)</f>
        <v/>
      </c>
      <c r="BF74" s="110" t="str">
        <f>VLOOKUP(Tabela2[[#This Row],[SIEMA]],Siema2025,28,FALSE)</f>
        <v>Petropolis Industrial Produtos de Limpeza LTDA</v>
      </c>
      <c r="BG74" s="110"/>
      <c r="BH74" s="111" t="str">
        <f>VLOOKUP(Tabela2[[#This Row],[SIEMA]],Siema2025,29,FALSE)</f>
        <v>02312244000135</v>
      </c>
      <c r="BI74" s="112" t="str">
        <f>VLOOKUP(Tabela2[[#This Row],[SIEMA]],Siema2025,107,FALSE)</f>
        <v>Não</v>
      </c>
      <c r="BJ74" s="107" t="s">
        <v>7099</v>
      </c>
      <c r="BK74" s="104" t="s">
        <v>2696</v>
      </c>
      <c r="BL74" s="140">
        <v>45686</v>
      </c>
      <c r="BM74" s="108">
        <f ca="1">IF(Tabela2[[#This Row],[Data de atendimento do Ibama (considerar o primeiro documento/ação)]]="",_xlfn.DAYS(TODAY(),J74),_xlfn.DAYS(Tabela2[[#This Row],[Data de atendimento do Ibama (considerar o primeiro documento/ação)]],J74))</f>
        <v>3</v>
      </c>
      <c r="BN74" s="108" t="str">
        <f>IF(Tabela2[[#This Row],[Atendido pelo Ibama ("Não" ou "Sim")]]="Não","Preencher", IF(Tabela2[[#This Row],[Atendido pelo Ibama ("Não" ou "Sim")]]="Sim","NA",""))</f>
        <v>NA</v>
      </c>
      <c r="BO74" s="114" t="s">
        <v>7138</v>
      </c>
      <c r="BP74" s="108" t="str">
        <f>IF(Tabela2[[#This Row],[Forma de atendimento (primeiro documento/ação)]]= "Outros (especificar)", "PREENCHER","NA")</f>
        <v>NA</v>
      </c>
      <c r="BQ74" s="106" t="s">
        <v>2696</v>
      </c>
      <c r="BR74" s="108" t="s">
        <v>123</v>
      </c>
      <c r="BS74" s="108" t="s">
        <v>2696</v>
      </c>
      <c r="BT74" s="108" t="s">
        <v>7126</v>
      </c>
      <c r="BU74" s="108" t="str">
        <f>IF(Tabela2[[#This Row],[Houve envio de Informações Pós-acidente (preencher "não se aplica" quando de competência estadual/municipal)]] = "Sim", "PREENCHER","NA")</f>
        <v>NA</v>
      </c>
      <c r="BV74" s="108" t="s">
        <v>123</v>
      </c>
      <c r="BW74" s="108" t="s">
        <v>2696</v>
      </c>
      <c r="BX74" s="106" t="s">
        <v>7116</v>
      </c>
      <c r="BY74" s="140">
        <v>46041</v>
      </c>
      <c r="BZ74" s="104">
        <f>IF(Tabela2[[#This Row],[Data do documento de encerramento]]="NA","NA",IF(Tabela2[[#This Row],[Data do documento de encerramento]]="","Pendente de conclusão/ encerramento",_xlfn.DAYS(Tabela2[[#This Row],[Data do documento de encerramento]],J74)))</f>
        <v>358</v>
      </c>
      <c r="CA74" s="107" t="s">
        <v>7496</v>
      </c>
      <c r="CB74" s="107"/>
      <c r="CC74" s="107"/>
      <c r="CD74" s="107"/>
      <c r="CE74" s="107"/>
      <c r="CF74" s="107"/>
    </row>
    <row r="75" spans="1:84" ht="60.75">
      <c r="A75" s="182">
        <v>202512779234</v>
      </c>
      <c r="B75" s="118" t="s">
        <v>7497</v>
      </c>
      <c r="C75" s="108" t="s">
        <v>672</v>
      </c>
      <c r="D75" s="106" t="s">
        <v>637</v>
      </c>
      <c r="E75" s="106" t="s">
        <v>7498</v>
      </c>
      <c r="F75" s="106"/>
      <c r="G75" s="106" t="s">
        <v>7499</v>
      </c>
      <c r="H75" s="106" t="s">
        <v>7500</v>
      </c>
      <c r="I75" s="104" t="str">
        <f>VLOOKUP(Tabela2[[#This Row],[SIEMA]],Siema2025,19,FALSE)</f>
        <v>Santos</v>
      </c>
      <c r="J75" s="105">
        <f>VLOOKUP(Tabela2[[#This Row],[SIEMA]],Siema2025,2,FALSE)</f>
        <v>45684</v>
      </c>
      <c r="K75" s="105" t="str">
        <f>VLOOKUP(Tabela2[[#This Row],[SIEMA]],Siema2025,16,FALSE)</f>
        <v>Segunda</v>
      </c>
      <c r="L75" s="106" t="str">
        <f>IF(Tabela2[[#This Row],[Data]]="","Sem Informação",VLOOKUP(MONTH(Tabela2[[#This Row],[Data]]),'[1]Validação de dados'!$I$1:$J$13,2,0))</f>
        <v>Janeiro</v>
      </c>
      <c r="M75" s="106">
        <f>YEAR(Tabela2[[#This Row],[Data]])</f>
        <v>2025</v>
      </c>
      <c r="N75" s="105" t="str">
        <f>VLOOKUP(Tabela2[[#This Row],[SIEMA]],Siema2025,17,FALSE)</f>
        <v>Matutino</v>
      </c>
      <c r="O75" s="105" t="s">
        <v>111</v>
      </c>
      <c r="P75" s="104" t="str">
        <f>VLOOKUP(Tabela2[[#This Row],[SIEMA]],Siema2025,21,FALSE)</f>
        <v>EMBARCAÇÃO SKANDI SALVADOR</v>
      </c>
      <c r="Q75" s="104" t="s">
        <v>7094</v>
      </c>
      <c r="R75" s="104" t="s">
        <v>7482</v>
      </c>
      <c r="S75" s="107" t="s">
        <v>7096</v>
      </c>
      <c r="T75" s="104">
        <v>2.0000000000000002E-5</v>
      </c>
      <c r="U75" s="104" t="s">
        <v>7111</v>
      </c>
      <c r="V75" s="104" t="s">
        <v>7483</v>
      </c>
      <c r="W75" s="104"/>
      <c r="X75" s="108"/>
      <c r="Y75" s="109" t="str">
        <f>IF(W75="","", IF(W75="NC","", IF(W75="NE","", IF(W75="NA","",IFERROR(VLOOKUP(W75,Produtos!$A$1:$C$2319,2,FALSE),"Não Cadastrado")))))</f>
        <v/>
      </c>
      <c r="Z75" s="104"/>
      <c r="AA75" s="104"/>
      <c r="AB75" s="104"/>
      <c r="AC75" s="106"/>
      <c r="AD75" s="108"/>
      <c r="AE75" s="107" t="str">
        <f>IF(AC75="","", IF(AC75="NC","", IF(AC75="NE","", IF(AC75="NA","",IFERROR(VLOOKUP(AC75,Produtos!$A$1:$C$2319,2,FALSE),"Não Cadastrado")))))</f>
        <v/>
      </c>
      <c r="AF75" s="106"/>
      <c r="AG75" s="104"/>
      <c r="AH75" s="104" t="str">
        <f>IF(AC75="","",IF(ISNUMBER(AC75)=FALSE,"Não se aplica",IFERROR(VLOOKUP(AC75,Produtos!$A$1:$C$2319,3,FALSE),"Não Cadastrado")))</f>
        <v/>
      </c>
      <c r="AI75" s="106"/>
      <c r="AJ75" s="104" t="str">
        <f>VLOOKUP(Tabela2[[#This Row],[SIEMA]],Siema2025,26,FALSE)</f>
        <v>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v>
      </c>
      <c r="AK75" s="107" t="s">
        <v>7112</v>
      </c>
      <c r="AL75" s="107"/>
      <c r="AM75" s="107"/>
      <c r="AN75" s="108" t="str">
        <f>VLOOKUP(Tabela2[[#This Row],[SIEMA]],Siema2025,51,FALSE)</f>
        <v/>
      </c>
      <c r="AO75" s="108" t="str">
        <f>VLOOKUP(Tabela2[[#This Row],[SIEMA]],Siema2025,53,FALSE)</f>
        <v/>
      </c>
      <c r="AP75" s="108" t="str">
        <f>VLOOKUP(Tabela2[[#This Row],[SIEMA]],Siema2025,55,FALSE)</f>
        <v/>
      </c>
      <c r="AQ75" s="108" t="str">
        <f>VLOOKUP(Tabela2[[#This Row],[SIEMA]],Siema2025,57,FALSE)</f>
        <v/>
      </c>
      <c r="AR75" s="108" t="str">
        <f>VLOOKUP(Tabela2[[#This Row],[SIEMA]],Siema2025,59,FALSE)</f>
        <v/>
      </c>
      <c r="AS75" s="108" t="str">
        <f>VLOOKUP(Tabela2[[#This Row],[SIEMA]],Siema2025,61,FALSE)</f>
        <v>X</v>
      </c>
      <c r="AT75" s="108" t="str">
        <f>VLOOKUP(Tabela2[[#This Row],[SIEMA]],Siema2025,63,FALSE)</f>
        <v/>
      </c>
      <c r="AU75" s="108" t="str">
        <f>VLOOKUP(Tabela2[[#This Row],[SIEMA]],Siema2025,65,FALSE)</f>
        <v/>
      </c>
      <c r="AV75" s="108" t="str">
        <f>VLOOKUP(Tabela2[[#This Row],[SIEMA]],Siema2025,67,FALSE)</f>
        <v/>
      </c>
      <c r="AW75" s="108" t="str">
        <f>VLOOKUP(Tabela2[[#This Row],[SIEMA]],Siema2025,69,FALSE)</f>
        <v/>
      </c>
      <c r="AX75" s="108" t="str">
        <f>VLOOKUP(Tabela2[[#This Row],[SIEMA]],Siema2025,71,FALSE)</f>
        <v/>
      </c>
      <c r="AY75" s="108" t="str">
        <f>VLOOKUP(Tabela2[[#This Row],[SIEMA]],Siema2025,73,FALSE)</f>
        <v/>
      </c>
      <c r="AZ75" s="108" t="str">
        <f>VLOOKUP(Tabela2[[#This Row],[SIEMA]],Siema2025,75,FALSE)</f>
        <v/>
      </c>
      <c r="BA75" s="108" t="str">
        <f>VLOOKUP(Tabela2[[#This Row],[SIEMA]],Siema2025,77,FALSE)</f>
        <v/>
      </c>
      <c r="BB75" s="108" t="str">
        <f>VLOOKUP(Tabela2[[#This Row],[SIEMA]],Siema2025,79,FALSE)</f>
        <v/>
      </c>
      <c r="BC75" s="108" t="str">
        <f>IF(Tabela2[[#This Row],[Outro(s) ]] = "X", "PREENCHER","NA")</f>
        <v>NA</v>
      </c>
      <c r="BD75" s="108" t="str">
        <f>VLOOKUP(Tabela2[[#This Row],[SIEMA]],Siema2025,82,FALSE)</f>
        <v/>
      </c>
      <c r="BE75" s="108" t="str">
        <f>VLOOKUP(Tabela2[[#This Row],[SIEMA]],Siema2025,81,FALSE)</f>
        <v/>
      </c>
      <c r="BF75" s="110" t="str">
        <f>VLOOKUP(Tabela2[[#This Row],[SIEMA]],Siema2025,28,FALSE)</f>
        <v>PETRLEO BRASILEIRO S/A - PETROBRAS</v>
      </c>
      <c r="BG75" s="110"/>
      <c r="BH75" s="111">
        <v>33000167000101</v>
      </c>
      <c r="BI75" s="112" t="str">
        <f>VLOOKUP(Tabela2[[#This Row],[SIEMA]],Siema2025,107,FALSE)</f>
        <v>Não</v>
      </c>
      <c r="BJ75" s="107" t="s">
        <v>7099</v>
      </c>
      <c r="BK75" s="104" t="s">
        <v>2696</v>
      </c>
      <c r="BL75" s="140">
        <v>45686</v>
      </c>
      <c r="BM75" s="108">
        <f ca="1">IF(Tabela2[[#This Row],[Data de atendimento do Ibama (considerar o primeiro documento/ação)]]="",_xlfn.DAYS(TODAY(),J75),_xlfn.DAYS(Tabela2[[#This Row],[Data de atendimento do Ibama (considerar o primeiro documento/ação)]],J75))</f>
        <v>2</v>
      </c>
      <c r="BN75" s="108" t="str">
        <f>IF(Tabela2[[#This Row],[Atendido pelo Ibama ("Não" ou "Sim")]]="Não","Preencher", IF(Tabela2[[#This Row],[Atendido pelo Ibama ("Não" ou "Sim")]]="Sim","NA",""))</f>
        <v>NA</v>
      </c>
      <c r="BO75" s="114" t="s">
        <v>7100</v>
      </c>
      <c r="BP75" s="108" t="str">
        <f>IF(Tabela2[[#This Row],[Forma de atendimento (primeiro documento/ação)]]= "Outros (especificar)", "PREENCHER","NA")</f>
        <v>NA</v>
      </c>
      <c r="BQ75" s="106" t="s">
        <v>123</v>
      </c>
      <c r="BR75" s="108" t="str">
        <f>IF(Tabela2[[#This Row],[Equipe do Ibama foi a campo? Houve sobrevoo do Poseidon?]] = "Sim", "PREENCHER","NA")</f>
        <v>NA</v>
      </c>
      <c r="BS75" s="108" t="str">
        <f>IF(Tabela2[[#This Row],[Se sim, foi emitida Ordem de Emergência? (informações vinculada à coluna CK)]] = "Sim", "PREENCHER","NA")</f>
        <v>NA</v>
      </c>
      <c r="BT75" s="108" t="s">
        <v>7101</v>
      </c>
      <c r="BU75" s="108" t="s">
        <v>2696</v>
      </c>
      <c r="BV75" s="108" t="s">
        <v>123</v>
      </c>
      <c r="BW75" s="108" t="s">
        <v>2696</v>
      </c>
      <c r="BX75" s="106" t="s">
        <v>7102</v>
      </c>
      <c r="BY75" s="140">
        <v>46105</v>
      </c>
      <c r="BZ75" s="104">
        <f>IF(Tabela2[[#This Row],[Data do documento de encerramento]]="NA","NA",IF(Tabela2[[#This Row],[Data do documento de encerramento]]="","Pendente de conclusão/ encerramento",_xlfn.DAYS(Tabela2[[#This Row],[Data do documento de encerramento]],J75)))</f>
        <v>421</v>
      </c>
      <c r="CA75" s="107"/>
      <c r="CB75" s="109" t="s">
        <v>7501</v>
      </c>
      <c r="CC75" s="107" t="s">
        <v>7140</v>
      </c>
      <c r="CD75" s="109" t="s">
        <v>123</v>
      </c>
      <c r="CE75" s="109" t="s">
        <v>123</v>
      </c>
      <c r="CF75" s="109" t="s">
        <v>7105</v>
      </c>
    </row>
    <row r="76" spans="1:84" ht="30.75" hidden="1">
      <c r="A76" s="169">
        <v>202512825234</v>
      </c>
      <c r="B76" s="118" t="s">
        <v>7502</v>
      </c>
      <c r="C76" s="108" t="str">
        <f>VLOOKUP(Tabela2[[#This Row],[SIEMA]],Siema2025,4,FALSE)</f>
        <v xml:space="preserve"> AL</v>
      </c>
      <c r="D76" s="106" t="str">
        <f>VLOOKUP(Tabela2[[#This Row],[SIEMA]],Siema2025,3,FALSE)</f>
        <v xml:space="preserve">Pilar </v>
      </c>
      <c r="E76" s="106" t="str">
        <f>VLOOKUP(Tabela2[[#This Row],[SIEMA]],Siema2025,20,FALSE)</f>
        <v>Fazenda Lamarão, s/n Rod. 316</v>
      </c>
      <c r="F76" s="106"/>
      <c r="G76" s="106" t="s">
        <v>7503</v>
      </c>
      <c r="H76" s="106" t="s">
        <v>7504</v>
      </c>
      <c r="I76" s="104" t="s">
        <v>7223</v>
      </c>
      <c r="J76" s="105">
        <f>VLOOKUP(Tabela2[[#This Row],[SIEMA]],Siema2025,2,FALSE)</f>
        <v>45684</v>
      </c>
      <c r="K76" s="105" t="str">
        <f>VLOOKUP(Tabela2[[#This Row],[SIEMA]],Siema2025,16,FALSE)</f>
        <v>Segunda</v>
      </c>
      <c r="L76" s="106" t="str">
        <f>IF(Tabela2[[#This Row],[Data]]="","Sem Informação",VLOOKUP(MONTH(Tabela2[[#This Row],[Data]]),'[1]Validação de dados'!$I$1:$J$13,2,0))</f>
        <v>Janeiro</v>
      </c>
      <c r="M76" s="106">
        <f>YEAR(Tabela2[[#This Row],[Data]])</f>
        <v>2025</v>
      </c>
      <c r="N76" s="105" t="str">
        <f>VLOOKUP(Tabela2[[#This Row],[SIEMA]],Siema2025,17,FALSE)</f>
        <v>Madrugada</v>
      </c>
      <c r="O76" s="105" t="s">
        <v>145</v>
      </c>
      <c r="P76" s="104" t="s">
        <v>1610</v>
      </c>
      <c r="Q76" s="104" t="s">
        <v>7094</v>
      </c>
      <c r="R76" s="104"/>
      <c r="S76" t="s">
        <v>1903</v>
      </c>
      <c r="T76" s="104" t="str">
        <f>VLOOKUP(Tabela2[[#This Row],[SIEMA]],Siema2025,11,FALSE)</f>
        <v>1.76</v>
      </c>
      <c r="U76" s="104" t="str">
        <f>VLOOKUP(Tabela2[[#This Row],[SIEMA]],Siema2025,12,FALSE)</f>
        <v>M3</v>
      </c>
      <c r="V76" s="104" t="str">
        <f>IF(Q76="","",IF(ISNUMBER(Q76)=FALSE,"Não se aplica",IFERROR(VLOOKUP(Q76,Produtos!$A$1:$C$2319,3,FALSE),"Não Cadastrado")))</f>
        <v>Não se aplica</v>
      </c>
      <c r="W76"/>
      <c r="X76" s="108" t="str">
        <f>IF(Tabela2[[#This Row],[Origem do acidente]] = "Plataforma", "PREENCHER","NA")</f>
        <v>NA</v>
      </c>
      <c r="Y76" s="109" t="str">
        <f>IF(W76="","", IF(W76="NC","", IF(W76="NE","", IF(W76="NA","",IFERROR(VLOOKUP(W76,Produtos!$A$1:$C$2319,2,FALSE),"Não Cadastrado")))))</f>
        <v/>
      </c>
      <c r="Z76" s="104"/>
      <c r="AA76" s="104" t="str">
        <f>VLOOKUP(Tabela2[[#This Row],[SIEMA]],Siema2025,12,FALSE)</f>
        <v>M3</v>
      </c>
      <c r="AB76" s="104" t="str">
        <f>IF(W76="","",IF(ISNUMBER(W76)=FALSE,"Não se aplica",IFERROR(VLOOKUP(W76,Produtos!$A$1:$C$2319,3,FALSE),"Não Cadastrado")))</f>
        <v/>
      </c>
      <c r="AC76" s="106"/>
      <c r="AD76" s="108" t="str">
        <f>IF(Tabela2[[#This Row],[Origem do acidente]] = "Plataforma", "PREENCHER","NA")</f>
        <v>NA</v>
      </c>
      <c r="AE76" s="107" t="str">
        <f>IF(AC76="","", IF(AC76="NC","", IF(AC76="NE","", IF(AC76="NA","",IFERROR(VLOOKUP(AC76,Produtos!$A$1:$C$2319,2,FALSE),"Não Cadastrado")))))</f>
        <v/>
      </c>
      <c r="AF76" s="106"/>
      <c r="AG76" s="104"/>
      <c r="AH76" s="104" t="str">
        <f>IF(AC76="","",IF(ISNUMBER(AC76)=FALSE,"Não se aplica",IFERROR(VLOOKUP(AC76,Produtos!$A$1:$C$2319,3,FALSE),"Não Cadastrado")))</f>
        <v/>
      </c>
      <c r="AI76" s="106"/>
      <c r="AJ76" s="104" t="s">
        <v>7505</v>
      </c>
      <c r="AK76" s="107" t="s">
        <v>7290</v>
      </c>
      <c r="AL76" s="107"/>
      <c r="AM76" s="107"/>
      <c r="AN76" s="108" t="str">
        <f>VLOOKUP(Tabela2[[#This Row],[SIEMA]],Siema2025,51,FALSE)</f>
        <v/>
      </c>
      <c r="AO76" s="108" t="str">
        <f>VLOOKUP(Tabela2[[#This Row],[SIEMA]],Siema2025,53,FALSE)</f>
        <v/>
      </c>
      <c r="AP76" s="108" t="str">
        <f>VLOOKUP(Tabela2[[#This Row],[SIEMA]],Siema2025,55,FALSE)</f>
        <v/>
      </c>
      <c r="AQ76" s="108" t="str">
        <f>VLOOKUP(Tabela2[[#This Row],[SIEMA]],Siema2025,57,FALSE)</f>
        <v/>
      </c>
      <c r="AR76" s="108" t="str">
        <f>VLOOKUP(Tabela2[[#This Row],[SIEMA]],Siema2025,59,FALSE)</f>
        <v/>
      </c>
      <c r="AS76" s="108" t="str">
        <f>VLOOKUP(Tabela2[[#This Row],[SIEMA]],Siema2025,61,FALSE)</f>
        <v/>
      </c>
      <c r="AT76" s="108" t="str">
        <f>VLOOKUP(Tabela2[[#This Row],[SIEMA]],Siema2025,63,FALSE)</f>
        <v/>
      </c>
      <c r="AU76" s="108" t="str">
        <f>VLOOKUP(Tabela2[[#This Row],[SIEMA]],Siema2025,65,FALSE)</f>
        <v>X</v>
      </c>
      <c r="AV76" s="108" t="str">
        <f>VLOOKUP(Tabela2[[#This Row],[SIEMA]],Siema2025,67,FALSE)</f>
        <v/>
      </c>
      <c r="AW76" s="108" t="str">
        <f>VLOOKUP(Tabela2[[#This Row],[SIEMA]],Siema2025,69,FALSE)</f>
        <v/>
      </c>
      <c r="AX76" s="108" t="str">
        <f>VLOOKUP(Tabela2[[#This Row],[SIEMA]],Siema2025,71,FALSE)</f>
        <v/>
      </c>
      <c r="AY76" s="108" t="str">
        <f>VLOOKUP(Tabela2[[#This Row],[SIEMA]],Siema2025,73,FALSE)</f>
        <v/>
      </c>
      <c r="AZ76" s="108" t="str">
        <f>VLOOKUP(Tabela2[[#This Row],[SIEMA]],Siema2025,75,FALSE)</f>
        <v/>
      </c>
      <c r="BA76" s="108" t="str">
        <f>VLOOKUP(Tabela2[[#This Row],[SIEMA]],Siema2025,77,FALSE)</f>
        <v/>
      </c>
      <c r="BB76" s="108" t="str">
        <f>VLOOKUP(Tabela2[[#This Row],[SIEMA]],Siema2025,79,FALSE)</f>
        <v/>
      </c>
      <c r="BC76" s="108" t="str">
        <f>IF(Tabela2[[#This Row],[Outro(s) ]] = "X", "PREENCHER","NA")</f>
        <v>NA</v>
      </c>
      <c r="BD76" s="108" t="str">
        <f>VLOOKUP(Tabela2[[#This Row],[SIEMA]],Siema2025,82,FALSE)</f>
        <v/>
      </c>
      <c r="BE76" s="108" t="str">
        <f>VLOOKUP(Tabela2[[#This Row],[SIEMA]],Siema2025,81,FALSE)</f>
        <v/>
      </c>
      <c r="BF76" s="110" t="str">
        <f>VLOOKUP(Tabela2[[#This Row],[SIEMA]],Siema2025,28,FALSE)</f>
        <v>ORIGEM ENERGIA ALAGOAS S.A</v>
      </c>
      <c r="BG76" s="110"/>
      <c r="BH76" s="111" t="str">
        <f>VLOOKUP(Tabela2[[#This Row],[SIEMA]],Siema2025,29,FALSE)</f>
        <v>34186669000301</v>
      </c>
      <c r="BI76" s="112" t="str">
        <f>VLOOKUP(Tabela2[[#This Row],[SIEMA]],Siema2025,107,FALSE)</f>
        <v>Não</v>
      </c>
      <c r="BJ76" s="107" t="s">
        <v>7113</v>
      </c>
      <c r="BK76" s="104" t="s">
        <v>2696</v>
      </c>
      <c r="BL76" s="140">
        <v>45736</v>
      </c>
      <c r="BM76" s="108">
        <f ca="1">IF(Tabela2[[#This Row],[Data de atendimento do Ibama (considerar o primeiro documento/ação)]]="",_xlfn.DAYS(TODAY(),J76),_xlfn.DAYS(Tabela2[[#This Row],[Data de atendimento do Ibama (considerar o primeiro documento/ação)]],J76))</f>
        <v>52</v>
      </c>
      <c r="BN76" s="108" t="str">
        <f>IF(Tabela2[[#This Row],[Atendido pelo Ibama ("Não" ou "Sim")]]="Não","Preencher", IF(Tabela2[[#This Row],[Atendido pelo Ibama ("Não" ou "Sim")]]="Sim","NA",""))</f>
        <v>NA</v>
      </c>
      <c r="BO76" s="114" t="s">
        <v>7138</v>
      </c>
      <c r="BP76" s="108" t="str">
        <f>IF(Tabela2[[#This Row],[Forma de atendimento (primeiro documento/ação)]]= "Outros (especificar)", "PREENCHER","NA")</f>
        <v>NA</v>
      </c>
      <c r="BQ76" s="106" t="s">
        <v>123</v>
      </c>
      <c r="BR76" s="108" t="str">
        <f>IF(Tabela2[[#This Row],[Equipe do Ibama foi a campo? Houve sobrevoo do Poseidon?]] = "Sim", "PREENCHER","NA")</f>
        <v>NA</v>
      </c>
      <c r="BS76" s="108" t="s">
        <v>7114</v>
      </c>
      <c r="BT76" s="108" t="s">
        <v>7126</v>
      </c>
      <c r="BU76" s="108" t="s">
        <v>123</v>
      </c>
      <c r="BV76" s="108" t="s">
        <v>123</v>
      </c>
      <c r="BW76" s="108" t="s">
        <v>123</v>
      </c>
      <c r="BX76" s="106"/>
      <c r="BY76" s="106"/>
      <c r="BZ76" s="104" t="str">
        <f>IF(Tabela2[[#This Row],[Data do documento de encerramento]]="NA","NA",IF(Tabela2[[#This Row],[Data do documento de encerramento]]="","Pendente de conclusão/ encerramento",_xlfn.DAYS(Tabela2[[#This Row],[Data do documento de encerramento]],J76)))</f>
        <v>Pendente de conclusão/ encerramento</v>
      </c>
      <c r="CA76" s="109"/>
      <c r="CB76" s="109"/>
      <c r="CC76" s="109"/>
      <c r="CD76" s="109"/>
      <c r="CE76" s="109"/>
      <c r="CF76" s="109"/>
    </row>
    <row r="77" spans="1:84" ht="60.75" hidden="1">
      <c r="A77" s="169">
        <v>202512939655</v>
      </c>
      <c r="B77" s="170" t="s">
        <v>7506</v>
      </c>
      <c r="C77" s="108" t="str">
        <f>VLOOKUP(Tabela2[[#This Row],[SIEMA]],Siema2025,4,FALSE)</f>
        <v xml:space="preserve"> MG</v>
      </c>
      <c r="D77" s="106" t="str">
        <f>VLOOKUP(Tabela2[[#This Row],[SIEMA]],Siema2025,3,FALSE)</f>
        <v xml:space="preserve">Buritis </v>
      </c>
      <c r="E77" s="106" t="s">
        <v>7328</v>
      </c>
      <c r="F77" s="106" t="s">
        <v>7507</v>
      </c>
      <c r="G77" s="106" t="s">
        <v>7508</v>
      </c>
      <c r="H77" s="106" t="s">
        <v>7509</v>
      </c>
      <c r="I77" s="104" t="s">
        <v>7114</v>
      </c>
      <c r="J77" s="105">
        <f>VLOOKUP(Tabela2[[#This Row],[SIEMA]],Siema2025,2,FALSE)</f>
        <v>45684</v>
      </c>
      <c r="K77" s="105" t="str">
        <f>VLOOKUP(Tabela2[[#This Row],[SIEMA]],Siema2025,16,FALSE)</f>
        <v>Segunda</v>
      </c>
      <c r="L77" s="106" t="str">
        <f>IF(Tabela2[[#This Row],[Data]]="","Sem Informação",VLOOKUP(MONTH(Tabela2[[#This Row],[Data]]),'[1]Validação de dados'!$I$1:$J$13,2,0))</f>
        <v>Janeiro</v>
      </c>
      <c r="M77" s="104">
        <f>YEAR(Tabela2[[#This Row],[Data]])</f>
        <v>2025</v>
      </c>
      <c r="N77" s="105" t="str">
        <f>VLOOKUP(Tabela2[[#This Row],[SIEMA]],Siema2025,17,FALSE)</f>
        <v>Noturno</v>
      </c>
      <c r="O77" s="105" t="str">
        <f>VLOOKUP(Tabela2[[#This Row],[SIEMA]],Siema2025,5,FALSE)</f>
        <v>Rodovia</v>
      </c>
      <c r="P77" s="104" t="str">
        <f>VLOOKUP(Tabela2[[#This Row],[SIEMA]],Siema2025,21,FALSE)</f>
        <v>Transporte rodoviário</v>
      </c>
      <c r="Q77" s="104">
        <v>3082</v>
      </c>
      <c r="R77" s="104" t="s">
        <v>7510</v>
      </c>
      <c r="S77" s="107" t="str">
        <f>IF(Q77="","", IF(Q77="NC","", IF(Q77="NE","", IF(Q77="NA","",IFERROR(VLOOKUP(Q77,Produtos!$A$1:$C$2319,2,FALSE),"Não Cadastrado")))))</f>
        <v>SUBSTÂNCIA QUE APRESENTA RISCO PARA O MEIO AMBIENTE, LÍQUIDA, N.E.</v>
      </c>
      <c r="T77" s="104">
        <v>400</v>
      </c>
      <c r="U77" s="104" t="s">
        <v>648</v>
      </c>
      <c r="V77" s="104">
        <f>IF(Q77="","",IF(ISNUMBER(Q77)=FALSE,"Não se aplica",IFERROR(VLOOKUP(Q77,Produtos!$A$1:$C$2319,3,FALSE),"Não Cadastrado")))</f>
        <v>9</v>
      </c>
      <c r="W77" s="104" t="str">
        <f>VLOOKUP(Tabela2[[#This Row],[SIEMA]],Siema2025,10,FALSE)</f>
        <v/>
      </c>
      <c r="X77" s="113" t="str">
        <f>IF(Tabela2[[#This Row],[Origem do acidente]] = "Plataforma", "PREENCHER","NA")</f>
        <v>NA</v>
      </c>
      <c r="Y77" s="109" t="str">
        <f>IF(W77="","", IF(W77="NC","", IF(W77="NE","", IF(W77="NA","",IFERROR(VLOOKUP(W77,Produtos!$A$1:$C$2319,2,FALSE),"Não Cadastrado")))))</f>
        <v/>
      </c>
      <c r="Z77" s="104" t="str">
        <f>VLOOKUP(Tabela2[[#This Row],[SIEMA]],Siema2025,11,FALSE)</f>
        <v xml:space="preserve"> </v>
      </c>
      <c r="AA77" s="104" t="str">
        <f>VLOOKUP(Tabela2[[#This Row],[SIEMA]],Siema2025,12,FALSE)</f>
        <v xml:space="preserve"> </v>
      </c>
      <c r="AB77" s="104" t="str">
        <f>IF(W77="","",IF(ISNUMBER(W77)=FALSE,"Não se aplica",IFERROR(VLOOKUP(W77,Produtos!$A$1:$C$2319,3,FALSE),"Não Cadastrado")))</f>
        <v/>
      </c>
      <c r="AC77" s="104"/>
      <c r="AD77" s="108" t="str">
        <f>IF(Tabela2[[#This Row],[Origem do acidente]] = "Plataforma", "PREENCHER","NA")</f>
        <v>NA</v>
      </c>
      <c r="AE77" s="107" t="str">
        <f>IF(AC77="","", IF(AC77="NC","", IF(AC77="NE","", IF(AC77="NA","",IFERROR(VLOOKUP(AC77,Produtos!$A$1:$C$2319,2,FALSE),"Não Cadastrado")))))</f>
        <v/>
      </c>
      <c r="AF77" s="104"/>
      <c r="AG77" s="104"/>
      <c r="AH77" s="104" t="str">
        <f>IF(AC77="","",IF(ISNUMBER(AC77)=FALSE,"Não se aplica",IFERROR(VLOOKUP(AC77,Produtos!$A$1:$C$2319,3,FALSE),"Não Cadastrado")))</f>
        <v/>
      </c>
      <c r="AI77" s="104"/>
      <c r="AJ77" s="104" t="s">
        <v>6834</v>
      </c>
      <c r="AK77" s="107" t="s">
        <v>6834</v>
      </c>
      <c r="AL77" s="107"/>
      <c r="AM77" s="107"/>
      <c r="AN77" s="108" t="str">
        <f>VLOOKUP(Tabela2[[#This Row],[SIEMA]],Siema2025,51,FALSE)</f>
        <v/>
      </c>
      <c r="AO77" s="108" t="str">
        <f>VLOOKUP(Tabela2[[#This Row],[SIEMA]],Siema2025,53,FALSE)</f>
        <v/>
      </c>
      <c r="AP77" s="108" t="str">
        <f>VLOOKUP(Tabela2[[#This Row],[SIEMA]],Siema2025,55,FALSE)</f>
        <v/>
      </c>
      <c r="AQ77" s="108" t="str">
        <f>VLOOKUP(Tabela2[[#This Row],[SIEMA]],Siema2025,57,FALSE)</f>
        <v/>
      </c>
      <c r="AR77" s="108" t="str">
        <f>VLOOKUP(Tabela2[[#This Row],[SIEMA]],Siema2025,59,FALSE)</f>
        <v/>
      </c>
      <c r="AS77" s="108" t="str">
        <f>VLOOKUP(Tabela2[[#This Row],[SIEMA]],Siema2025,61,FALSE)</f>
        <v/>
      </c>
      <c r="AT77" s="108" t="str">
        <f>VLOOKUP(Tabela2[[#This Row],[SIEMA]],Siema2025,63,FALSE)</f>
        <v/>
      </c>
      <c r="AU77" s="108" t="str">
        <f>VLOOKUP(Tabela2[[#This Row],[SIEMA]],Siema2025,65,FALSE)</f>
        <v>X</v>
      </c>
      <c r="AV77" s="108" t="str">
        <f>VLOOKUP(Tabela2[[#This Row],[SIEMA]],Siema2025,67,FALSE)</f>
        <v/>
      </c>
      <c r="AW77" s="108" t="str">
        <f>VLOOKUP(Tabela2[[#This Row],[SIEMA]],Siema2025,69,FALSE)</f>
        <v/>
      </c>
      <c r="AX77" s="108" t="str">
        <f>VLOOKUP(Tabela2[[#This Row],[SIEMA]],Siema2025,71,FALSE)</f>
        <v/>
      </c>
      <c r="AY77" s="108" t="str">
        <f>VLOOKUP(Tabela2[[#This Row],[SIEMA]],Siema2025,73,FALSE)</f>
        <v/>
      </c>
      <c r="AZ77" s="108" t="str">
        <f>VLOOKUP(Tabela2[[#This Row],[SIEMA]],Siema2025,75,FALSE)</f>
        <v/>
      </c>
      <c r="BA77" s="108" t="str">
        <f>VLOOKUP(Tabela2[[#This Row],[SIEMA]],Siema2025,77,FALSE)</f>
        <v/>
      </c>
      <c r="BB77" s="108" t="str">
        <f>VLOOKUP(Tabela2[[#This Row],[SIEMA]],Siema2025,79,FALSE)</f>
        <v/>
      </c>
      <c r="BC77" s="108" t="str">
        <f>IF(Tabela2[[#This Row],[Outro(s) ]] = "X", "PREENCHER","NA")</f>
        <v>NA</v>
      </c>
      <c r="BD77" s="108" t="str">
        <f>VLOOKUP(Tabela2[[#This Row],[SIEMA]],Siema2025,82,FALSE)</f>
        <v/>
      </c>
      <c r="BE77" s="108" t="s">
        <v>6834</v>
      </c>
      <c r="BF77" s="110" t="s">
        <v>6834</v>
      </c>
      <c r="BG77" s="110"/>
      <c r="BH77" s="110" t="s">
        <v>6834</v>
      </c>
      <c r="BI77" s="112" t="s">
        <v>7062</v>
      </c>
      <c r="BJ77" s="107" t="s">
        <v>7113</v>
      </c>
      <c r="BK77" s="104" t="s">
        <v>2696</v>
      </c>
      <c r="BL77" s="140">
        <v>45687</v>
      </c>
      <c r="BM77" s="108">
        <f ca="1">IF(Tabela2[[#This Row],[Data de atendimento do Ibama (considerar o primeiro documento/ação)]]="",_xlfn.DAYS(TODAY(),J77),_xlfn.DAYS(Tabela2[[#This Row],[Data de atendimento do Ibama (considerar o primeiro documento/ação)]],J77))</f>
        <v>3</v>
      </c>
      <c r="BN77" s="108" t="s">
        <v>7114</v>
      </c>
      <c r="BO77" s="114" t="s">
        <v>7184</v>
      </c>
      <c r="BP77" s="108" t="str">
        <f>IF(Tabela2[[#This Row],[Forma de atendimento (primeiro documento/ação)]]= "Outros (especificar)", "PREENCHER","NA")</f>
        <v>NA</v>
      </c>
      <c r="BQ77" s="106" t="s">
        <v>7114</v>
      </c>
      <c r="BR77" s="108" t="str">
        <f>IF(Tabela2[[#This Row],[Equipe do Ibama foi a campo? Houve sobrevoo do Poseidon?]] = "Sim", "PREENCHER","NA")</f>
        <v>NA</v>
      </c>
      <c r="BS77" s="108" t="str">
        <f>IF(Tabela2[[#This Row],[Se sim, foi emitida Ordem de Emergência? (informações vinculada à coluna CK)]] = "Sim", "PREENCHER","NA")</f>
        <v>NA</v>
      </c>
      <c r="BT77" s="108" t="str">
        <f>IF(Tabela2[[#This Row],[Foi elaborado Relatório de Vistoria pelo Ibama? (informações vinculada à coluna CK)]] = "Sim", "PREENCHER","NA")</f>
        <v>NA</v>
      </c>
      <c r="BU77" s="108" t="str">
        <f>IF(Tabela2[[#This Row],[Houve envio de Informações Pós-acidente (preencher "não se aplica" quando de competência estadual/municipal)]] = "Sim", "PREENCHER","NA")</f>
        <v>NA</v>
      </c>
      <c r="BV77" s="108" t="str">
        <f>IF(Tabela2[[#This Row],[Houve avaliação das informações pós-acidente solicitadas/enviadas?]] = "Sim", "PREENCHER","NA")</f>
        <v>NA</v>
      </c>
      <c r="BW77" s="108" t="s">
        <v>2696</v>
      </c>
      <c r="BX77" s="106" t="s">
        <v>7102</v>
      </c>
      <c r="BY77" s="140">
        <v>45687</v>
      </c>
      <c r="BZ77" s="104">
        <f>IF(Tabela2[[#This Row],[Data do documento de encerramento]]="NA","NA",IF(Tabela2[[#This Row],[Data do documento de encerramento]]="","Pendente de conclusão/ encerramento",_xlfn.DAYS(Tabela2[[#This Row],[Data do documento de encerramento]],J77)))</f>
        <v>3</v>
      </c>
      <c r="CA77" s="107" t="s">
        <v>7511</v>
      </c>
      <c r="CB77" s="107"/>
      <c r="CC77" s="115"/>
      <c r="CD77" s="107"/>
      <c r="CE77" s="107"/>
      <c r="CF77" s="107"/>
    </row>
    <row r="78" spans="1:84" ht="30.75" hidden="1">
      <c r="A78" s="169">
        <v>202512943222</v>
      </c>
      <c r="B78" s="170" t="s">
        <v>7512</v>
      </c>
      <c r="C78" s="108" t="str">
        <f>VLOOKUP(Tabela2[[#This Row],[SIEMA]],Siema2025,4,FALSE)</f>
        <v xml:space="preserve"> RN</v>
      </c>
      <c r="D78" s="106" t="str">
        <f>VLOOKUP(Tabela2[[#This Row],[SIEMA]],Siema2025,3,FALSE)</f>
        <v xml:space="preserve">Serra do Mel </v>
      </c>
      <c r="E78" s="106" t="str">
        <f>VLOOKUP(Tabela2[[#This Row],[SIEMA]],Siema2025,20,FALSE)</f>
        <v>Linha de Produção do poço 7-CAM982-RN - Canto do Amaro</v>
      </c>
      <c r="F78" s="106"/>
      <c r="G78" s="106" t="s">
        <v>7513</v>
      </c>
      <c r="H78" s="106" t="s">
        <v>7514</v>
      </c>
      <c r="I78" s="104" t="s">
        <v>931</v>
      </c>
      <c r="J78" s="105">
        <f>VLOOKUP(Tabela2[[#This Row],[SIEMA]],Siema2025,2,FALSE)</f>
        <v>45684</v>
      </c>
      <c r="K78" s="105" t="str">
        <f>VLOOKUP(Tabela2[[#This Row],[SIEMA]],Siema2025,16,FALSE)</f>
        <v>Segunda</v>
      </c>
      <c r="L78" s="106" t="str">
        <f>IF(Tabela2[[#This Row],[Data]]="","Sem Informação",VLOOKUP(MONTH(Tabela2[[#This Row],[Data]]),'[1]Validação de dados'!$I$1:$J$13,2,0))</f>
        <v>Janeiro</v>
      </c>
      <c r="M78" s="104">
        <f>YEAR(Tabela2[[#This Row],[Data]])</f>
        <v>2025</v>
      </c>
      <c r="N78" s="105" t="str">
        <f>VLOOKUP(Tabela2[[#This Row],[SIEMA]],Siema2025,17,FALSE)</f>
        <v>Matutino</v>
      </c>
      <c r="O78" s="105" t="s">
        <v>145</v>
      </c>
      <c r="P78" s="104" t="str">
        <f>VLOOKUP(Tabela2[[#This Row],[SIEMA]],Siema2025,21,FALSE)</f>
        <v>Poço terrestre</v>
      </c>
      <c r="Q78" s="104" t="s">
        <v>7094</v>
      </c>
      <c r="R78" s="104" t="str">
        <f>VLOOKUP(Tabela2[[#This Row],[SIEMA]],Siema2025,10,FALSE)</f>
        <v>Água Produzida fora de especificação</v>
      </c>
      <c r="S78" s="107" t="str">
        <f>IF(Q78="","", IF(Q78="NC","", IF(Q78="NE","", IF(Q78="NA","",IFERROR(VLOOKUP(Q78,Produtos!$A$1:$C$2319,2,FALSE),"Não Cadastrado")))))</f>
        <v/>
      </c>
      <c r="T78" s="104" t="str">
        <f>VLOOKUP(Tabela2[[#This Row],[SIEMA]],Siema2025,11,FALSE)</f>
        <v>1.269</v>
      </c>
      <c r="U78" s="104" t="str">
        <f>VLOOKUP(Tabela2[[#This Row],[SIEMA]],Siema2025,12,FALSE)</f>
        <v>M3</v>
      </c>
      <c r="V78" s="104" t="str">
        <f>IF(Q78="","",IF(ISNUMBER(Q78)=FALSE,"Não se aplica",IFERROR(VLOOKUP(Q78,Produtos!$A$1:$C$2319,3,FALSE),"Não Cadastrado")))</f>
        <v>Não se aplica</v>
      </c>
      <c r="W78" s="104" t="str">
        <f>VLOOKUP(Tabela2[[#This Row],[SIEMA]],Siema2025,10,FALSE)</f>
        <v>Água Produzida fora de especificação</v>
      </c>
      <c r="X78" s="113" t="str">
        <f>IF(Tabela2[[#This Row],[Origem do acidente]] = "Plataforma", "PREENCHER","NA")</f>
        <v>NA</v>
      </c>
      <c r="Y78" s="109" t="str">
        <f>IF(W78="","", IF(W78="NC","", IF(W78="NE","", IF(W78="NA","",IFERROR(VLOOKUP(W78,Produtos!$A$1:$C$2319,2,FALSE),"Não Cadastrado")))))</f>
        <v>Não Cadastrado</v>
      </c>
      <c r="Z78" s="104" t="str">
        <f>VLOOKUP(Tabela2[[#This Row],[SIEMA]],Siema2025,11,FALSE)</f>
        <v>1.269</v>
      </c>
      <c r="AA78" s="104" t="str">
        <f>VLOOKUP(Tabela2[[#This Row],[SIEMA]],Siema2025,12,FALSE)</f>
        <v>M3</v>
      </c>
      <c r="AB78" s="104" t="str">
        <f>IF(W78="","",IF(ISNUMBER(W78)=FALSE,"Não se aplica",IFERROR(VLOOKUP(W78,Produtos!$A$1:$C$2319,3,FALSE),"Não Cadastrado")))</f>
        <v>Não se aplica</v>
      </c>
      <c r="AC78" s="104"/>
      <c r="AD78" s="108" t="str">
        <f>IF(Tabela2[[#This Row],[Origem do acidente]] = "Plataforma", "PREENCHER","NA")</f>
        <v>NA</v>
      </c>
      <c r="AE78" s="107" t="str">
        <f>IF(AC78="","", IF(AC78="NC","", IF(AC78="NE","", IF(AC78="NA","",IFERROR(VLOOKUP(AC78,Produtos!$A$1:$C$2319,2,FALSE),"Não Cadastrado")))))</f>
        <v/>
      </c>
      <c r="AF78" s="104"/>
      <c r="AG78" s="104"/>
      <c r="AH78" s="104" t="str">
        <f>IF(AC78="","",IF(ISNUMBER(AC78)=FALSE,"Não se aplica",IFERROR(VLOOKUP(AC78,Produtos!$A$1:$C$2319,3,FALSE),"Não Cadastrado")))</f>
        <v/>
      </c>
      <c r="AI78" s="104"/>
      <c r="AJ78" s="104" t="str">
        <f>VLOOKUP(Tabela2[[#This Row],[SIEMA]],Siema2025,26,FALSE)</f>
        <v>Corrosão</v>
      </c>
      <c r="AK78" s="107" t="s">
        <v>7290</v>
      </c>
      <c r="AL78" s="107"/>
      <c r="AM78" s="107"/>
      <c r="AN78" s="108" t="str">
        <f>VLOOKUP(Tabela2[[#This Row],[SIEMA]],Siema2025,51,FALSE)</f>
        <v/>
      </c>
      <c r="AO78" s="108" t="str">
        <f>VLOOKUP(Tabela2[[#This Row],[SIEMA]],Siema2025,53,FALSE)</f>
        <v/>
      </c>
      <c r="AP78" s="108" t="str">
        <f>VLOOKUP(Tabela2[[#This Row],[SIEMA]],Siema2025,55,FALSE)</f>
        <v/>
      </c>
      <c r="AQ78" s="108" t="str">
        <f>VLOOKUP(Tabela2[[#This Row],[SIEMA]],Siema2025,57,FALSE)</f>
        <v/>
      </c>
      <c r="AR78" s="108" t="str">
        <f>VLOOKUP(Tabela2[[#This Row],[SIEMA]],Siema2025,59,FALSE)</f>
        <v/>
      </c>
      <c r="AS78" s="108" t="str">
        <f>VLOOKUP(Tabela2[[#This Row],[SIEMA]],Siema2025,61,FALSE)</f>
        <v/>
      </c>
      <c r="AT78" s="108" t="str">
        <f>VLOOKUP(Tabela2[[#This Row],[SIEMA]],Siema2025,63,FALSE)</f>
        <v/>
      </c>
      <c r="AU78" s="108" t="str">
        <f>VLOOKUP(Tabela2[[#This Row],[SIEMA]],Siema2025,65,FALSE)</f>
        <v>X</v>
      </c>
      <c r="AV78" s="108" t="str">
        <f>VLOOKUP(Tabela2[[#This Row],[SIEMA]],Siema2025,67,FALSE)</f>
        <v/>
      </c>
      <c r="AW78" s="108" t="str">
        <f>VLOOKUP(Tabela2[[#This Row],[SIEMA]],Siema2025,69,FALSE)</f>
        <v/>
      </c>
      <c r="AX78" s="108" t="str">
        <f>VLOOKUP(Tabela2[[#This Row],[SIEMA]],Siema2025,71,FALSE)</f>
        <v/>
      </c>
      <c r="AY78" s="108" t="str">
        <f>VLOOKUP(Tabela2[[#This Row],[SIEMA]],Siema2025,73,FALSE)</f>
        <v/>
      </c>
      <c r="AZ78" s="108" t="str">
        <f>VLOOKUP(Tabela2[[#This Row],[SIEMA]],Siema2025,75,FALSE)</f>
        <v/>
      </c>
      <c r="BA78" s="108" t="str">
        <f>VLOOKUP(Tabela2[[#This Row],[SIEMA]],Siema2025,77,FALSE)</f>
        <v/>
      </c>
      <c r="BB78" s="108" t="str">
        <f>VLOOKUP(Tabela2[[#This Row],[SIEMA]],Siema2025,79,FALSE)</f>
        <v/>
      </c>
      <c r="BC78" s="108" t="str">
        <f>IF(Tabela2[[#This Row],[Outro(s) ]] = "X", "PREENCHER","NA")</f>
        <v>NA</v>
      </c>
      <c r="BD78" s="108" t="str">
        <f>VLOOKUP(Tabela2[[#This Row],[SIEMA]],Siema2025,82,FALSE)</f>
        <v/>
      </c>
      <c r="BE78" s="108" t="str">
        <f>VLOOKUP(Tabela2[[#This Row],[SIEMA]],Siema2025,81,FALSE)</f>
        <v/>
      </c>
      <c r="BF78" s="110" t="str">
        <f>VLOOKUP(Tabela2[[#This Row],[SIEMA]],Siema2025,28,FALSE)</f>
        <v>3R Potiguar S.A</v>
      </c>
      <c r="BG78" s="110"/>
      <c r="BH78" s="111" t="str">
        <f>VLOOKUP(Tabela2[[#This Row],[SIEMA]],Siema2025,29,FALSE)</f>
        <v/>
      </c>
      <c r="BI78" s="112" t="str">
        <f>VLOOKUP(Tabela2[[#This Row],[SIEMA]],Siema2025,107,FALSE)</f>
        <v>Não</v>
      </c>
      <c r="BJ78" s="107" t="s">
        <v>7113</v>
      </c>
      <c r="BK78" s="104" t="s">
        <v>2696</v>
      </c>
      <c r="BL78" s="140">
        <v>45688</v>
      </c>
      <c r="BM78" s="108">
        <f ca="1">IF(Tabela2[[#This Row],[Data de atendimento do Ibama (considerar o primeiro documento/ação)]]="",_xlfn.DAYS(TODAY(),J78),_xlfn.DAYS(Tabela2[[#This Row],[Data de atendimento do Ibama (considerar o primeiro documento/ação)]],J78))</f>
        <v>4</v>
      </c>
      <c r="BN78" s="108" t="str">
        <f>IF(Tabela2[[#This Row],[Atendido pelo Ibama ("Não" ou "Sim")]]="Não","Preencher", IF(Tabela2[[#This Row],[Atendido pelo Ibama ("Não" ou "Sim")]]="Sim","NA",""))</f>
        <v>NA</v>
      </c>
      <c r="BO78" s="114" t="s">
        <v>7138</v>
      </c>
      <c r="BP78" s="108" t="str">
        <f>IF(Tabela2[[#This Row],[Forma de atendimento (primeiro documento/ação)]]= "Outros (especificar)", "PREENCHER","NA")</f>
        <v>NA</v>
      </c>
      <c r="BQ78" s="106" t="s">
        <v>123</v>
      </c>
      <c r="BR78" s="108" t="str">
        <f>IF(Tabela2[[#This Row],[Equipe do Ibama foi a campo? Houve sobrevoo do Poseidon?]] = "Sim", "PREENCHER","NA")</f>
        <v>NA</v>
      </c>
      <c r="BS78" s="108" t="s">
        <v>7114</v>
      </c>
      <c r="BT78" s="108" t="s">
        <v>7126</v>
      </c>
      <c r="BU78" s="108" t="s">
        <v>123</v>
      </c>
      <c r="BV78" s="108" t="s">
        <v>123</v>
      </c>
      <c r="BW78" s="108" t="s">
        <v>2696</v>
      </c>
      <c r="BX78" s="106" t="s">
        <v>7116</v>
      </c>
      <c r="BY78" s="140">
        <v>45791</v>
      </c>
      <c r="BZ78" s="104">
        <f>IF(Tabela2[[#This Row],[Data do documento de encerramento]]="NA","NA",IF(Tabela2[[#This Row],[Data do documento de encerramento]]="","Pendente de conclusão/ encerramento",_xlfn.DAYS(Tabela2[[#This Row],[Data do documento de encerramento]],J78)))</f>
        <v>107</v>
      </c>
      <c r="CA78" s="107"/>
      <c r="CB78" s="107"/>
      <c r="CC78" s="115"/>
      <c r="CD78" s="107"/>
      <c r="CE78" s="107"/>
      <c r="CF78" s="107"/>
    </row>
    <row r="79" spans="1:84" ht="45.75" hidden="1">
      <c r="A79" s="169">
        <v>202512846835</v>
      </c>
      <c r="B79" s="170" t="s">
        <v>7515</v>
      </c>
      <c r="C79" s="108" t="str">
        <f>VLOOKUP(Tabela2[[#This Row],[SIEMA]],Siema2025,4,FALSE)</f>
        <v xml:space="preserve"> RJ</v>
      </c>
      <c r="D79" s="106" t="str">
        <f>VLOOKUP(Tabela2[[#This Row],[SIEMA]],Siema2025,3,FALSE)</f>
        <v xml:space="preserve">Teresópolis </v>
      </c>
      <c r="E79" s="106" t="s">
        <v>7186</v>
      </c>
      <c r="F79" s="106" t="s">
        <v>7516</v>
      </c>
      <c r="G79" s="106" t="s">
        <v>7517</v>
      </c>
      <c r="H79" s="106" t="s">
        <v>7518</v>
      </c>
      <c r="I79" s="104" t="s">
        <v>7114</v>
      </c>
      <c r="J79" s="105">
        <f>VLOOKUP(Tabela2[[#This Row],[SIEMA]],Siema2025,2,FALSE)</f>
        <v>45685</v>
      </c>
      <c r="K79" s="105" t="str">
        <f>VLOOKUP(Tabela2[[#This Row],[SIEMA]],Siema2025,16,FALSE)</f>
        <v>Terça</v>
      </c>
      <c r="L79" s="106" t="str">
        <f>IF(Tabela2[[#This Row],[Data]]="","Sem Informação",VLOOKUP(MONTH(Tabela2[[#This Row],[Data]]),'[1]Validação de dados'!$I$1:$J$13,2,0))</f>
        <v>Janeiro</v>
      </c>
      <c r="M79" s="104">
        <f>YEAR(Tabela2[[#This Row],[Data]])</f>
        <v>2025</v>
      </c>
      <c r="N79" s="105" t="str">
        <f>VLOOKUP(Tabela2[[#This Row],[SIEMA]],Siema2025,17,FALSE)</f>
        <v>Matutino</v>
      </c>
      <c r="O79" s="105" t="str">
        <f>VLOOKUP(Tabela2[[#This Row],[SIEMA]],Siema2025,5,FALSE)</f>
        <v>Rodovia</v>
      </c>
      <c r="P79" s="104" t="str">
        <f>VLOOKUP(Tabela2[[#This Row],[SIEMA]],Siema2025,21,FALSE)</f>
        <v>Transporte Rodoviário de produto químico - Etilbenzeno</v>
      </c>
      <c r="Q79" s="104">
        <v>1175</v>
      </c>
      <c r="R79" s="104" t="s">
        <v>7519</v>
      </c>
      <c r="S79" s="107" t="str">
        <f>IF(Q79="","", IF(Q79="NC","", IF(Q79="NE","", IF(Q79="NA","",IFERROR(VLOOKUP(Q79,Produtos!$A$1:$C$2319,2,FALSE),"Não Cadastrado")))))</f>
        <v>ETILBENZENO</v>
      </c>
      <c r="T79" s="104">
        <v>19</v>
      </c>
      <c r="U79" s="104" t="s">
        <v>7121</v>
      </c>
      <c r="V79" s="104">
        <f>IF(Q79="","",IF(ISNUMBER(Q79)=FALSE,"Não se aplica",IFERROR(VLOOKUP(Q79,Produtos!$A$1:$C$2319,3,FALSE),"Não Cadastrado")))</f>
        <v>3</v>
      </c>
      <c r="W79" s="104" t="str">
        <f>VLOOKUP(Tabela2[[#This Row],[SIEMA]],Siema2025,10,FALSE)</f>
        <v/>
      </c>
      <c r="X79" s="113" t="str">
        <f>IF(Tabela2[[#This Row],[Origem do acidente]] = "Plataforma", "PREENCHER","NA")</f>
        <v>NA</v>
      </c>
      <c r="Y79" s="109" t="str">
        <f>IF(W79="","", IF(W79="NC","", IF(W79="NE","", IF(W79="NA","",IFERROR(VLOOKUP(W79,Produtos!$A$1:$C$2319,2,FALSE),"Não Cadastrado")))))</f>
        <v/>
      </c>
      <c r="Z79" s="104" t="str">
        <f>VLOOKUP(Tabela2[[#This Row],[SIEMA]],Siema2025,11,FALSE)</f>
        <v xml:space="preserve"> </v>
      </c>
      <c r="AA79" s="104" t="str">
        <f>VLOOKUP(Tabela2[[#This Row],[SIEMA]],Siema2025,12,FALSE)</f>
        <v xml:space="preserve"> </v>
      </c>
      <c r="AB79" s="104" t="str">
        <f>IF(W79="","",IF(ISNUMBER(W79)=FALSE,"Não se aplica",IFERROR(VLOOKUP(W79,Produtos!$A$1:$C$2319,3,FALSE),"Não Cadastrado")))</f>
        <v/>
      </c>
      <c r="AC79" s="104"/>
      <c r="AD79" s="108" t="str">
        <f>IF(Tabela2[[#This Row],[Origem do acidente]] = "Plataforma", "PREENCHER","NA")</f>
        <v>NA</v>
      </c>
      <c r="AE79" s="107" t="str">
        <f>IF(AC79="","", IF(AC79="NC","", IF(AC79="NE","", IF(AC79="NA","",IFERROR(VLOOKUP(AC79,Produtos!$A$1:$C$2319,2,FALSE),"Não Cadastrado")))))</f>
        <v/>
      </c>
      <c r="AF79" s="104"/>
      <c r="AG79" s="104"/>
      <c r="AH79" s="104" t="str">
        <f>IF(AC79="","",IF(ISNUMBER(AC79)=FALSE,"Não se aplica",IFERROR(VLOOKUP(AC79,Produtos!$A$1:$C$2319,3,FALSE),"Não Cadastrado")))</f>
        <v/>
      </c>
      <c r="AI79" s="104"/>
      <c r="AJ79" s="104" t="s">
        <v>7520</v>
      </c>
      <c r="AK79" s="107" t="s">
        <v>6834</v>
      </c>
      <c r="AL79" s="107"/>
      <c r="AM79" s="107"/>
      <c r="AN79" s="108" t="str">
        <f>VLOOKUP(Tabela2[[#This Row],[SIEMA]],Siema2025,51,FALSE)</f>
        <v/>
      </c>
      <c r="AO79" s="108" t="str">
        <f>VLOOKUP(Tabela2[[#This Row],[SIEMA]],Siema2025,53,FALSE)</f>
        <v/>
      </c>
      <c r="AP79" s="108" t="str">
        <f>VLOOKUP(Tabela2[[#This Row],[SIEMA]],Siema2025,55,FALSE)</f>
        <v/>
      </c>
      <c r="AQ79" s="108" t="str">
        <f>VLOOKUP(Tabela2[[#This Row],[SIEMA]],Siema2025,57,FALSE)</f>
        <v/>
      </c>
      <c r="AR79" s="108" t="str">
        <f>VLOOKUP(Tabela2[[#This Row],[SIEMA]],Siema2025,59,FALSE)</f>
        <v/>
      </c>
      <c r="AS79" s="108" t="str">
        <f>VLOOKUP(Tabela2[[#This Row],[SIEMA]],Siema2025,61,FALSE)</f>
        <v/>
      </c>
      <c r="AT79" s="108" t="str">
        <f>VLOOKUP(Tabela2[[#This Row],[SIEMA]],Siema2025,63,FALSE)</f>
        <v/>
      </c>
      <c r="AU79" s="108" t="str">
        <f>VLOOKUP(Tabela2[[#This Row],[SIEMA]],Siema2025,65,FALSE)</f>
        <v/>
      </c>
      <c r="AV79" s="108" t="str">
        <f>VLOOKUP(Tabela2[[#This Row],[SIEMA]],Siema2025,67,FALSE)</f>
        <v/>
      </c>
      <c r="AW79" s="108" t="str">
        <f>VLOOKUP(Tabela2[[#This Row],[SIEMA]],Siema2025,69,FALSE)</f>
        <v/>
      </c>
      <c r="AX79" s="108" t="str">
        <f>VLOOKUP(Tabela2[[#This Row],[SIEMA]],Siema2025,71,FALSE)</f>
        <v>X</v>
      </c>
      <c r="AY79" s="108" t="str">
        <f>VLOOKUP(Tabela2[[#This Row],[SIEMA]],Siema2025,73,FALSE)</f>
        <v/>
      </c>
      <c r="AZ79" s="108" t="s">
        <v>7132</v>
      </c>
      <c r="BA79" s="108" t="str">
        <f>VLOOKUP(Tabela2[[#This Row],[SIEMA]],Siema2025,77,FALSE)</f>
        <v/>
      </c>
      <c r="BB79" s="108" t="str">
        <f>VLOOKUP(Tabela2[[#This Row],[SIEMA]],Siema2025,79,FALSE)</f>
        <v/>
      </c>
      <c r="BC79" s="108" t="str">
        <f>IF(Tabela2[[#This Row],[Outro(s) ]] = "X", "PREENCHER","NA")</f>
        <v>NA</v>
      </c>
      <c r="BD79" s="108" t="str">
        <f>VLOOKUP(Tabela2[[#This Row],[SIEMA]],Siema2025,82,FALSE)</f>
        <v/>
      </c>
      <c r="BE79" s="108" t="str">
        <f>VLOOKUP(Tabela2[[#This Row],[SIEMA]],Siema2025,81,FALSE)</f>
        <v/>
      </c>
      <c r="BF79" s="110" t="str">
        <f>VLOOKUP(Tabela2[[#This Row],[SIEMA]],Siema2025,28,FALSE)</f>
        <v>Transchemical Transportes e Logística LTDA</v>
      </c>
      <c r="BG79" s="110"/>
      <c r="BH79" s="111" t="str">
        <f>VLOOKUP(Tabela2[[#This Row],[SIEMA]],Siema2025,29,FALSE)</f>
        <v>22037107000147</v>
      </c>
      <c r="BI79" s="112" t="s">
        <v>2696</v>
      </c>
      <c r="BJ79" s="107" t="s">
        <v>7099</v>
      </c>
      <c r="BK79" s="104" t="s">
        <v>2696</v>
      </c>
      <c r="BL79" s="140">
        <v>45694</v>
      </c>
      <c r="BM79" s="108">
        <f ca="1">IF(Tabela2[[#This Row],[Data de atendimento do Ibama (considerar o primeiro documento/ação)]]="",_xlfn.DAYS(TODAY(),J79),_xlfn.DAYS(Tabela2[[#This Row],[Data de atendimento do Ibama (considerar o primeiro documento/ação)]],J79))</f>
        <v>9</v>
      </c>
      <c r="BN79" s="108" t="str">
        <f>IF(Tabela2[[#This Row],[Atendido pelo Ibama ("Não" ou "Sim")]]="Não","Preencher", IF(Tabela2[[#This Row],[Atendido pelo Ibama ("Não" ou "Sim")]]="Sim","NA",""))</f>
        <v>NA</v>
      </c>
      <c r="BO79" s="114" t="s">
        <v>7124</v>
      </c>
      <c r="BP79" s="108" t="s">
        <v>7521</v>
      </c>
      <c r="BQ79" s="106" t="s">
        <v>123</v>
      </c>
      <c r="BR79" s="108" t="str">
        <f>IF(Tabela2[[#This Row],[Equipe do Ibama foi a campo? Houve sobrevoo do Poseidon?]] = "Sim", "PREENCHER","NA")</f>
        <v>NA</v>
      </c>
      <c r="BS79" s="108" t="str">
        <f>IF(Tabela2[[#This Row],[Se sim, foi emitida Ordem de Emergência? (informações vinculada à coluna CK)]] = "Sim", "PREENCHER","NA")</f>
        <v>NA</v>
      </c>
      <c r="BT79" s="108" t="s">
        <v>7101</v>
      </c>
      <c r="BU79" s="108" t="s">
        <v>2696</v>
      </c>
      <c r="BV79" s="108" t="s">
        <v>123</v>
      </c>
      <c r="BW79" s="108" t="s">
        <v>2696</v>
      </c>
      <c r="BX79" s="106" t="s">
        <v>7102</v>
      </c>
      <c r="BY79" s="140">
        <v>45996</v>
      </c>
      <c r="BZ79" s="104">
        <f>IF(Tabela2[[#This Row],[Data do documento de encerramento]]="NA","NA",IF(Tabela2[[#This Row],[Data do documento de encerramento]]="","Pendente de conclusão/ encerramento",_xlfn.DAYS(Tabela2[[#This Row],[Data do documento de encerramento]],J79)))</f>
        <v>311</v>
      </c>
      <c r="CA79" s="107" t="s">
        <v>7522</v>
      </c>
      <c r="CB79" s="107"/>
      <c r="CC79" s="107"/>
      <c r="CD79" s="107"/>
      <c r="CE79" s="107"/>
      <c r="CF79" s="107"/>
    </row>
    <row r="80" spans="1:84" ht="30.75">
      <c r="A80" s="169">
        <v>202513050405</v>
      </c>
      <c r="B80" s="170" t="s">
        <v>7523</v>
      </c>
      <c r="C80" s="108" t="s">
        <v>7135</v>
      </c>
      <c r="D80" s="106" t="s">
        <v>637</v>
      </c>
      <c r="E80" t="s">
        <v>7161</v>
      </c>
      <c r="F80" s="106"/>
      <c r="G80" s="106" t="s">
        <v>7524</v>
      </c>
      <c r="H80" s="106" t="s">
        <v>7525</v>
      </c>
      <c r="I80" s="104" t="str">
        <f>VLOOKUP(Tabela2[[#This Row],[SIEMA]],Siema2025,19,FALSE)</f>
        <v>Campos</v>
      </c>
      <c r="J80" s="105">
        <f>VLOOKUP(Tabela2[[#This Row],[SIEMA]],Siema2025,2,FALSE)</f>
        <v>45685</v>
      </c>
      <c r="K80" s="105" t="str">
        <f>VLOOKUP(Tabela2[[#This Row],[SIEMA]],Siema2025,16,FALSE)</f>
        <v>Terça</v>
      </c>
      <c r="L80" s="106" t="str">
        <f>IF(Tabela2[[#This Row],[Data]]="","Sem Informação",VLOOKUP(MONTH(Tabela2[[#This Row],[Data]]),'[1]Validação de dados'!$I$1:$J$13,2,0))</f>
        <v>Janeiro</v>
      </c>
      <c r="M80" s="106">
        <f>YEAR(Tabela2[[#This Row],[Data]])</f>
        <v>2025</v>
      </c>
      <c r="N80" s="105" t="str">
        <f>VLOOKUP(Tabela2[[#This Row],[SIEMA]],Siema2025,17,FALSE)</f>
        <v>Matutino</v>
      </c>
      <c r="O80" s="105" t="str">
        <f>VLOOKUP(Tabela2[[#This Row],[SIEMA]],Siema2025,5,FALSE)</f>
        <v>Plataforma</v>
      </c>
      <c r="P80" s="104" t="str">
        <f>VLOOKUP(Tabela2[[#This Row],[SIEMA]],Siema2025,21,FALSE)</f>
        <v/>
      </c>
      <c r="Q80" s="104">
        <v>1202</v>
      </c>
      <c r="R80" s="104" t="s">
        <v>252</v>
      </c>
      <c r="S80" s="107" t="s">
        <v>252</v>
      </c>
      <c r="T80" t="s">
        <v>7526</v>
      </c>
      <c r="U80" s="104" t="str">
        <f>VLOOKUP(Tabela2[[#This Row],[SIEMA]],Siema2025,12,FALSE)</f>
        <v xml:space="preserve"> </v>
      </c>
      <c r="V80" s="104">
        <f>IF(Q80="","",IF(ISNUMBER(Q80)=FALSE,"Não se aplica",IFERROR(VLOOKUP(Q80,Produtos!$A$1:$C$2319,3,FALSE),"Não Cadastrado")))</f>
        <v>3</v>
      </c>
      <c r="W80" s="104" t="str">
        <f>VLOOKUP(Tabela2[[#This Row],[SIEMA]],Siema2025,10,FALSE)</f>
        <v/>
      </c>
      <c r="X80" s="108" t="str">
        <f>IF(Tabela2[[#This Row],[Origem do acidente]] = "Plataforma", "PREENCHER","NA")</f>
        <v>PREENCHER</v>
      </c>
      <c r="Y80" s="109" t="str">
        <f>IF(W80="","", IF(W80="NC","", IF(W80="NE","", IF(W80="NA","",IFERROR(VLOOKUP(W80,Produtos!$A$1:$C$2319,2,FALSE),"Não Cadastrado")))))</f>
        <v/>
      </c>
      <c r="Z80" s="104" t="str">
        <f>VLOOKUP(Tabela2[[#This Row],[SIEMA]],Siema2025,11,FALSE)</f>
        <v xml:space="preserve"> </v>
      </c>
      <c r="AA80" s="104" t="str">
        <f>VLOOKUP(Tabela2[[#This Row],[SIEMA]],Siema2025,12,FALSE)</f>
        <v xml:space="preserve"> </v>
      </c>
      <c r="AB80" s="104" t="str">
        <f>IF(W80="","",IF(ISNUMBER(W80)=FALSE,"Não se aplica",IFERROR(VLOOKUP(W80,Produtos!$A$1:$C$2319,3,FALSE),"Não Cadastrado")))</f>
        <v/>
      </c>
      <c r="AC80" s="106"/>
      <c r="AD80" s="108" t="str">
        <f>IF(Tabela2[[#This Row],[Origem do acidente]] = "Plataforma", "PREENCHER","NA")</f>
        <v>PREENCHER</v>
      </c>
      <c r="AE80" s="107" t="str">
        <f>IF(AC80="","", IF(AC80="NC","", IF(AC80="NE","", IF(AC80="NA","",IFERROR(VLOOKUP(AC80,Produtos!$A$1:$C$2319,2,FALSE),"Não Cadastrado")))))</f>
        <v/>
      </c>
      <c r="AF80" s="106"/>
      <c r="AG80" s="104"/>
      <c r="AH80" s="104" t="str">
        <f>IF(AC80="","",IF(ISNUMBER(AC80)=FALSE,"Não se aplica",IFERROR(VLOOKUP(AC80,Produtos!$A$1:$C$2319,3,FALSE),"Não Cadastrado")))</f>
        <v/>
      </c>
      <c r="AI80" s="106"/>
      <c r="AJ80" s="104" t="str">
        <f>VLOOKUP(Tabela2[[#This Row],[SIEMA]],Siema2025,26,FALSE)</f>
        <v>Em investigação</v>
      </c>
      <c r="AK80" s="107" t="s">
        <v>6834</v>
      </c>
      <c r="AL80" s="107"/>
      <c r="AM80" s="107"/>
      <c r="AN80" s="108" t="str">
        <f>VLOOKUP(Tabela2[[#This Row],[SIEMA]],Siema2025,51,FALSE)</f>
        <v/>
      </c>
      <c r="AO80" s="108" t="str">
        <f>VLOOKUP(Tabela2[[#This Row],[SIEMA]],Siema2025,53,FALSE)</f>
        <v/>
      </c>
      <c r="AP80" s="108" t="str">
        <f>VLOOKUP(Tabela2[[#This Row],[SIEMA]],Siema2025,55,FALSE)</f>
        <v/>
      </c>
      <c r="AQ80" s="108" t="str">
        <f>VLOOKUP(Tabela2[[#This Row],[SIEMA]],Siema2025,57,FALSE)</f>
        <v/>
      </c>
      <c r="AR80" s="108" t="str">
        <f>VLOOKUP(Tabela2[[#This Row],[SIEMA]],Siema2025,59,FALSE)</f>
        <v/>
      </c>
      <c r="AS80" s="108" t="str">
        <f>VLOOKUP(Tabela2[[#This Row],[SIEMA]],Siema2025,61,FALSE)</f>
        <v>X</v>
      </c>
      <c r="AT80" s="108" t="str">
        <f>VLOOKUP(Tabela2[[#This Row],[SIEMA]],Siema2025,63,FALSE)</f>
        <v/>
      </c>
      <c r="AU80" s="108" t="str">
        <f>VLOOKUP(Tabela2[[#This Row],[SIEMA]],Siema2025,65,FALSE)</f>
        <v/>
      </c>
      <c r="AV80" s="108" t="str">
        <f>VLOOKUP(Tabela2[[#This Row],[SIEMA]],Siema2025,67,FALSE)</f>
        <v/>
      </c>
      <c r="AW80" s="108" t="str">
        <f>VLOOKUP(Tabela2[[#This Row],[SIEMA]],Siema2025,69,FALSE)</f>
        <v/>
      </c>
      <c r="AX80" s="108" t="str">
        <f>VLOOKUP(Tabela2[[#This Row],[SIEMA]],Siema2025,71,FALSE)</f>
        <v/>
      </c>
      <c r="AY80" s="108" t="str">
        <f>VLOOKUP(Tabela2[[#This Row],[SIEMA]],Siema2025,73,FALSE)</f>
        <v/>
      </c>
      <c r="AZ80" s="108" t="str">
        <f>VLOOKUP(Tabela2[[#This Row],[SIEMA]],Siema2025,75,FALSE)</f>
        <v/>
      </c>
      <c r="BA80" s="108" t="str">
        <f>VLOOKUP(Tabela2[[#This Row],[SIEMA]],Siema2025,77,FALSE)</f>
        <v/>
      </c>
      <c r="BB80" s="108" t="str">
        <f>VLOOKUP(Tabela2[[#This Row],[SIEMA]],Siema2025,79,FALSE)</f>
        <v/>
      </c>
      <c r="BC80" s="108" t="str">
        <f>IF(Tabela2[[#This Row],[Outro(s) ]] = "X", "PREENCHER","NA")</f>
        <v>NA</v>
      </c>
      <c r="BD80" s="108" t="str">
        <f>VLOOKUP(Tabela2[[#This Row],[SIEMA]],Siema2025,82,FALSE)</f>
        <v/>
      </c>
      <c r="BE80" s="108" t="str">
        <f>VLOOKUP(Tabela2[[#This Row],[SIEMA]],Siema2025,81,FALSE)</f>
        <v/>
      </c>
      <c r="BF80" s="110" t="str">
        <f>VLOOKUP(Tabela2[[#This Row],[SIEMA]],Siema2025,28,FALSE)</f>
        <v>Perenco Petróleo e Gás do Brasil Ltda.</v>
      </c>
      <c r="BG80" s="110"/>
      <c r="BH80" s="111" t="str">
        <f>VLOOKUP(Tabela2[[#This Row],[SIEMA]],Siema2025,29,FALSE)</f>
        <v>09309027000135</v>
      </c>
      <c r="BI80" s="112" t="str">
        <f>VLOOKUP(Tabela2[[#This Row],[SIEMA]],Siema2025,107,FALSE)</f>
        <v>Não</v>
      </c>
      <c r="BJ80" s="107" t="s">
        <v>7099</v>
      </c>
      <c r="BK80" s="104" t="s">
        <v>2696</v>
      </c>
      <c r="BL80" s="140">
        <v>45695</v>
      </c>
      <c r="BM80" s="108">
        <f ca="1">IF(Tabela2[[#This Row],[Data de atendimento do Ibama (considerar o primeiro documento/ação)]]="",_xlfn.DAYS(TODAY(),J80),_xlfn.DAYS(Tabela2[[#This Row],[Data de atendimento do Ibama (considerar o primeiro documento/ação)]],J80))</f>
        <v>10</v>
      </c>
      <c r="BN80" s="108" t="str">
        <f>IF(Tabela2[[#This Row],[Atendido pelo Ibama ("Não" ou "Sim")]]="Não","Preencher", IF(Tabela2[[#This Row],[Atendido pelo Ibama ("Não" ou "Sim")]]="Sim","NA",""))</f>
        <v>NA</v>
      </c>
      <c r="BO80" s="114" t="s">
        <v>7138</v>
      </c>
      <c r="BP80" s="108" t="str">
        <f>IF(Tabela2[[#This Row],[Forma de atendimento (primeiro documento/ação)]]= "Outros (especificar)", "PREENCHER","NA")</f>
        <v>NA</v>
      </c>
      <c r="BQ80" s="106" t="s">
        <v>123</v>
      </c>
      <c r="BR80" s="108" t="str">
        <f>IF(Tabela2[[#This Row],[Equipe do Ibama foi a campo? Houve sobrevoo do Poseidon?]] = "Sim", "PREENCHER","NA")</f>
        <v>NA</v>
      </c>
      <c r="BS80" s="108" t="str">
        <f>IF(Tabela2[[#This Row],[Se sim, foi emitida Ordem de Emergência? (informações vinculada à coluna CK)]] = "Sim", "PREENCHER","NA")</f>
        <v>NA</v>
      </c>
      <c r="BT80" s="108" t="str">
        <f>IF(Tabela2[[#This Row],[Foi elaborado Relatório de Vistoria pelo Ibama? (informações vinculada à coluna CK)]] = "Sim", "PREENCHER","NA")</f>
        <v>NA</v>
      </c>
      <c r="BU80" s="108" t="s">
        <v>2696</v>
      </c>
      <c r="BV80" s="108" t="s">
        <v>123</v>
      </c>
      <c r="BW80" s="108" t="s">
        <v>123</v>
      </c>
      <c r="BX80" s="106"/>
      <c r="BY80" s="106"/>
      <c r="BZ80" s="104" t="str">
        <f>IF(Tabela2[[#This Row],[Data do documento de encerramento]]="NA","NA",IF(Tabela2[[#This Row],[Data do documento de encerramento]]="","Pendente de conclusão/ encerramento",_xlfn.DAYS(Tabela2[[#This Row],[Data do documento de encerramento]],J80)))</f>
        <v>Pendente de conclusão/ encerramento</v>
      </c>
      <c r="CA80" s="109"/>
      <c r="CB80" s="109"/>
      <c r="CC80" s="107" t="s">
        <v>7197</v>
      </c>
      <c r="CD80" s="109" t="s">
        <v>123</v>
      </c>
      <c r="CE80" s="109" t="s">
        <v>123</v>
      </c>
      <c r="CF80" s="109" t="s">
        <v>7167</v>
      </c>
    </row>
    <row r="81" spans="1:16359" ht="30.75" hidden="1">
      <c r="A81" s="169">
        <v>202513054050</v>
      </c>
      <c r="B81" s="170" t="s">
        <v>7527</v>
      </c>
      <c r="C81" s="108" t="str">
        <f>VLOOKUP(Tabela2[[#This Row],[SIEMA]],Siema2025,4,FALSE)</f>
        <v xml:space="preserve"> RN</v>
      </c>
      <c r="D81" s="106" t="str">
        <f>VLOOKUP(Tabela2[[#This Row],[SIEMA]],Siema2025,3,FALSE)</f>
        <v xml:space="preserve">Alto do Rodrigues </v>
      </c>
      <c r="E81" s="106" t="str">
        <f>VLOOKUP(Tabela2[[#This Row],[SIEMA]],Siema2025,20,FALSE)</f>
        <v>Poço 7-MAG-47-RN - MONTE ALEGRE - Alto do Rodrigues</v>
      </c>
      <c r="F81" s="106"/>
      <c r="G81" s="106" t="s">
        <v>7528</v>
      </c>
      <c r="H81" s="106" t="s">
        <v>7529</v>
      </c>
      <c r="I81" s="104" t="s">
        <v>931</v>
      </c>
      <c r="J81" s="105">
        <f>VLOOKUP(Tabela2[[#This Row],[SIEMA]],Siema2025,2,FALSE)</f>
        <v>45685</v>
      </c>
      <c r="K81" s="105" t="str">
        <f>VLOOKUP(Tabela2[[#This Row],[SIEMA]],Siema2025,16,FALSE)</f>
        <v>Terça</v>
      </c>
      <c r="L81" s="106" t="str">
        <f>IF(Tabela2[[#This Row],[Data]]="","Sem Informação",VLOOKUP(MONTH(Tabela2[[#This Row],[Data]]),'[1]Validação de dados'!$I$1:$J$13,2,0))</f>
        <v>Janeiro</v>
      </c>
      <c r="M81" s="104">
        <f>YEAR(Tabela2[[#This Row],[Data]])</f>
        <v>2025</v>
      </c>
      <c r="N81" s="105" t="str">
        <f>VLOOKUP(Tabela2[[#This Row],[SIEMA]],Siema2025,17,FALSE)</f>
        <v>Madrugada</v>
      </c>
      <c r="O81" s="105" t="s">
        <v>145</v>
      </c>
      <c r="P81" s="104" t="str">
        <f>VLOOKUP(Tabela2[[#This Row],[SIEMA]],Siema2025,21,FALSE)</f>
        <v>Poço terrestre</v>
      </c>
      <c r="Q81" s="104">
        <v>1202</v>
      </c>
      <c r="R81" s="104"/>
      <c r="S81" s="107" t="str">
        <f>IF(Q81="","", IF(Q81="NC","", IF(Q81="NE","", IF(Q81="NA","",IFERROR(VLOOKUP(Q81,Produtos!$A$1:$C$2319,2,FALSE),"Não Cadastrado")))))</f>
        <v>GASÓLEO ou ÓLEO DIESEL ou ÓLEO PARA AQUECIMENTO, LEVE</v>
      </c>
      <c r="T81" s="104" t="str">
        <f>VLOOKUP(Tabela2[[#This Row],[SIEMA]],Siema2025,11,FALSE)</f>
        <v>0.434</v>
      </c>
      <c r="U81" s="104" t="str">
        <f>VLOOKUP(Tabela2[[#This Row],[SIEMA]],Siema2025,12,FALSE)</f>
        <v>M3</v>
      </c>
      <c r="V81" s="104">
        <f>IF(Q81="","",IF(ISNUMBER(Q81)=FALSE,"Não se aplica",IFERROR(VLOOKUP(Q81,Produtos!$A$1:$C$2319,3,FALSE),"Não Cadastrado")))</f>
        <v>3</v>
      </c>
      <c r="W81" s="104" t="str">
        <f>VLOOKUP(Tabela2[[#This Row],[SIEMA]],Siema2025,10,FALSE)</f>
        <v>Água</v>
      </c>
      <c r="X81" s="113" t="str">
        <f>IF(Tabela2[[#This Row],[Origem do acidente]] = "Plataforma", "PREENCHER","NA")</f>
        <v>NA</v>
      </c>
      <c r="Y81" s="109" t="str">
        <f>IF(W81="","", IF(W81="NC","", IF(W81="NE","", IF(W81="NA","",IFERROR(VLOOKUP(W81,Produtos!$A$1:$C$2319,2,FALSE),"Não Cadastrado")))))</f>
        <v>Não Cadastrado</v>
      </c>
      <c r="Z81" s="104" t="str">
        <f>VLOOKUP(Tabela2[[#This Row],[SIEMA]],Siema2025,11,FALSE)</f>
        <v>0.434</v>
      </c>
      <c r="AA81" s="104" t="str">
        <f>VLOOKUP(Tabela2[[#This Row],[SIEMA]],Siema2025,12,FALSE)</f>
        <v>M3</v>
      </c>
      <c r="AB81" s="104" t="str">
        <f>IF(W81="","",IF(ISNUMBER(W81)=FALSE,"Não se aplica",IFERROR(VLOOKUP(W81,Produtos!$A$1:$C$2319,3,FALSE),"Não Cadastrado")))</f>
        <v>Não se aplica</v>
      </c>
      <c r="AC81" s="104"/>
      <c r="AD81" s="108" t="str">
        <f>IF(Tabela2[[#This Row],[Origem do acidente]] = "Plataforma", "PREENCHER","NA")</f>
        <v>NA</v>
      </c>
      <c r="AE81" s="107" t="str">
        <f>IF(AC81="","", IF(AC81="NC","", IF(AC81="NE","", IF(AC81="NA","",IFERROR(VLOOKUP(AC81,Produtos!$A$1:$C$2319,2,FALSE),"Não Cadastrado")))))</f>
        <v/>
      </c>
      <c r="AF81" s="104"/>
      <c r="AG81" s="104"/>
      <c r="AH81" s="104" t="str">
        <f>IF(AC81="","",IF(ISNUMBER(AC81)=FALSE,"Não se aplica",IFERROR(VLOOKUP(AC81,Produtos!$A$1:$C$2319,3,FALSE),"Não Cadastrado")))</f>
        <v/>
      </c>
      <c r="AI81" s="104"/>
      <c r="AJ81" s="104" t="str">
        <f>VLOOKUP(Tabela2[[#This Row],[SIEMA]],Siema2025,26,FALSE)</f>
        <v>Provável falha de vedação do tamponamento (plug/bujão) instalado na cabeça de produção do poço.</v>
      </c>
      <c r="AK81" s="107" t="s">
        <v>7112</v>
      </c>
      <c r="AL81" s="107"/>
      <c r="AM81" s="107"/>
      <c r="AN81" s="108" t="str">
        <f>VLOOKUP(Tabela2[[#This Row],[SIEMA]],Siema2025,51,FALSE)</f>
        <v/>
      </c>
      <c r="AO81" s="108" t="str">
        <f>VLOOKUP(Tabela2[[#This Row],[SIEMA]],Siema2025,53,FALSE)</f>
        <v/>
      </c>
      <c r="AP81" s="108" t="str">
        <f>VLOOKUP(Tabela2[[#This Row],[SIEMA]],Siema2025,55,FALSE)</f>
        <v/>
      </c>
      <c r="AQ81" s="108" t="str">
        <f>VLOOKUP(Tabela2[[#This Row],[SIEMA]],Siema2025,57,FALSE)</f>
        <v/>
      </c>
      <c r="AR81" s="108" t="str">
        <f>VLOOKUP(Tabela2[[#This Row],[SIEMA]],Siema2025,59,FALSE)</f>
        <v/>
      </c>
      <c r="AS81" s="108" t="str">
        <f>VLOOKUP(Tabela2[[#This Row],[SIEMA]],Siema2025,61,FALSE)</f>
        <v/>
      </c>
      <c r="AT81" s="108" t="str">
        <f>VLOOKUP(Tabela2[[#This Row],[SIEMA]],Siema2025,63,FALSE)</f>
        <v/>
      </c>
      <c r="AU81" s="108" t="str">
        <f>VLOOKUP(Tabela2[[#This Row],[SIEMA]],Siema2025,65,FALSE)</f>
        <v>X</v>
      </c>
      <c r="AV81" s="108" t="str">
        <f>VLOOKUP(Tabela2[[#This Row],[SIEMA]],Siema2025,67,FALSE)</f>
        <v/>
      </c>
      <c r="AW81" s="108" t="str">
        <f>VLOOKUP(Tabela2[[#This Row],[SIEMA]],Siema2025,69,FALSE)</f>
        <v/>
      </c>
      <c r="AX81" s="108" t="str">
        <f>VLOOKUP(Tabela2[[#This Row],[SIEMA]],Siema2025,71,FALSE)</f>
        <v/>
      </c>
      <c r="AY81" s="108" t="str">
        <f>VLOOKUP(Tabela2[[#This Row],[SIEMA]],Siema2025,73,FALSE)</f>
        <v/>
      </c>
      <c r="AZ81" s="108" t="str">
        <f>VLOOKUP(Tabela2[[#This Row],[SIEMA]],Siema2025,75,FALSE)</f>
        <v/>
      </c>
      <c r="BA81" s="108" t="str">
        <f>VLOOKUP(Tabela2[[#This Row],[SIEMA]],Siema2025,77,FALSE)</f>
        <v/>
      </c>
      <c r="BB81" s="108" t="str">
        <f>VLOOKUP(Tabela2[[#This Row],[SIEMA]],Siema2025,79,FALSE)</f>
        <v/>
      </c>
      <c r="BC81" s="108" t="str">
        <f>IF(Tabela2[[#This Row],[Outro(s) ]] = "X", "PREENCHER","NA")</f>
        <v>NA</v>
      </c>
      <c r="BD81" s="108" t="str">
        <f>VLOOKUP(Tabela2[[#This Row],[SIEMA]],Siema2025,82,FALSE)</f>
        <v/>
      </c>
      <c r="BE81" s="108" t="str">
        <f>VLOOKUP(Tabela2[[#This Row],[SIEMA]],Siema2025,81,FALSE)</f>
        <v/>
      </c>
      <c r="BF81" s="110" t="str">
        <f>VLOOKUP(Tabela2[[#This Row],[SIEMA]],Siema2025,28,FALSE)</f>
        <v>3R Poitugar S.A</v>
      </c>
      <c r="BG81" s="110"/>
      <c r="BH81" s="111" t="str">
        <f>VLOOKUP(Tabela2[[#This Row],[SIEMA]],Siema2025,29,FALSE)</f>
        <v/>
      </c>
      <c r="BI81" s="112" t="str">
        <f>VLOOKUP(Tabela2[[#This Row],[SIEMA]],Siema2025,107,FALSE)</f>
        <v>Não</v>
      </c>
      <c r="BJ81" s="107" t="s">
        <v>7113</v>
      </c>
      <c r="BK81" s="104" t="s">
        <v>2696</v>
      </c>
      <c r="BL81" s="140">
        <v>45693</v>
      </c>
      <c r="BM81" s="108">
        <f ca="1">IF(Tabela2[[#This Row],[Data de atendimento do Ibama (considerar o primeiro documento/ação)]]="",_xlfn.DAYS(TODAY(),J81),_xlfn.DAYS(Tabela2[[#This Row],[Data de atendimento do Ibama (considerar o primeiro documento/ação)]],J81))</f>
        <v>8</v>
      </c>
      <c r="BN81" s="108" t="str">
        <f>IF(Tabela2[[#This Row],[Atendido pelo Ibama ("Não" ou "Sim")]]="Não","Preencher", IF(Tabela2[[#This Row],[Atendido pelo Ibama ("Não" ou "Sim")]]="Sim","NA",""))</f>
        <v>NA</v>
      </c>
      <c r="BO81" s="114" t="s">
        <v>7138</v>
      </c>
      <c r="BP81" s="108" t="str">
        <f>IF(Tabela2[[#This Row],[Forma de atendimento (primeiro documento/ação)]]= "Outros (especificar)", "PREENCHER","NA")</f>
        <v>NA</v>
      </c>
      <c r="BQ81" s="106" t="s">
        <v>123</v>
      </c>
      <c r="BR81" s="108" t="str">
        <f>IF(Tabela2[[#This Row],[Equipe do Ibama foi a campo? Houve sobrevoo do Poseidon?]] = "Sim", "PREENCHER","NA")</f>
        <v>NA</v>
      </c>
      <c r="BS81" s="108" t="s">
        <v>7114</v>
      </c>
      <c r="BT81" s="108" t="s">
        <v>7126</v>
      </c>
      <c r="BU81" s="108" t="s">
        <v>123</v>
      </c>
      <c r="BV81" s="108" t="s">
        <v>123</v>
      </c>
      <c r="BW81" s="108" t="s">
        <v>123</v>
      </c>
      <c r="BX81" s="106"/>
      <c r="BY81" s="140"/>
      <c r="BZ81" s="104" t="str">
        <f>IF(Tabela2[[#This Row],[Data do documento de encerramento]]="NA","NA",IF(Tabela2[[#This Row],[Data do documento de encerramento]]="","Pendente de conclusão/ encerramento",_xlfn.DAYS(Tabela2[[#This Row],[Data do documento de encerramento]],J81)))</f>
        <v>Pendente de conclusão/ encerramento</v>
      </c>
      <c r="CA81" s="107"/>
      <c r="CB81" s="107"/>
      <c r="CC81" s="115"/>
      <c r="CD81" s="107"/>
      <c r="CE81" s="107"/>
      <c r="CF81" s="107"/>
    </row>
    <row r="82" spans="1:16359" ht="30.75" hidden="1">
      <c r="A82" s="169">
        <v>202513057657</v>
      </c>
      <c r="B82" s="170" t="s">
        <v>7530</v>
      </c>
      <c r="C82" s="108" t="str">
        <f>VLOOKUP(Tabela2[[#This Row],[SIEMA]],Siema2025,4,FALSE)</f>
        <v xml:space="preserve"> SE</v>
      </c>
      <c r="D82" s="106" t="str">
        <f>VLOOKUP(Tabela2[[#This Row],[SIEMA]],Siema2025,3,FALSE)</f>
        <v xml:space="preserve">Carmópolis </v>
      </c>
      <c r="E82" s="106" t="str">
        <f>VLOOKUP(Tabela2[[#This Row],[SIEMA]],Siema2025,20,FALSE)</f>
        <v>Área externa da Estação Coletora de Panelas</v>
      </c>
      <c r="F82" s="106"/>
      <c r="G82" s="106" t="s">
        <v>7531</v>
      </c>
      <c r="H82" s="106" t="s">
        <v>7532</v>
      </c>
      <c r="I82" s="104" t="s">
        <v>7223</v>
      </c>
      <c r="J82" s="105">
        <f>VLOOKUP(Tabela2[[#This Row],[SIEMA]],Siema2025,2,FALSE)</f>
        <v>45685</v>
      </c>
      <c r="K82" s="105" t="str">
        <f>VLOOKUP(Tabela2[[#This Row],[SIEMA]],Siema2025,16,FALSE)</f>
        <v>Terça</v>
      </c>
      <c r="L82" s="106" t="str">
        <f>IF(Tabela2[[#This Row],[Data]]="","Sem Informação",VLOOKUP(MONTH(Tabela2[[#This Row],[Data]]),'[1]Validação de dados'!$I$1:$J$13,2,0))</f>
        <v>Janeiro</v>
      </c>
      <c r="M82" s="104">
        <f>YEAR(Tabela2[[#This Row],[Data]])</f>
        <v>2025</v>
      </c>
      <c r="N82" s="105" t="str">
        <f>VLOOKUP(Tabela2[[#This Row],[SIEMA]],Siema2025,17,FALSE)</f>
        <v>Matutino</v>
      </c>
      <c r="O82" s="105" t="s">
        <v>145</v>
      </c>
      <c r="P82" s="104" t="str">
        <f>VLOOKUP(Tabela2[[#This Row],[SIEMA]],Siema2025,21,FALSE)</f>
        <v>Poço terrestre</v>
      </c>
      <c r="Q82" s="104">
        <v>1267</v>
      </c>
      <c r="R82" s="104" t="str">
        <f>VLOOKUP(Tabela2[[#This Row],[SIEMA]],Siema2025,10,FALSE)</f>
        <v>Água Produzida fora de especificação</v>
      </c>
      <c r="S82" s="104" t="s">
        <v>7305</v>
      </c>
      <c r="T82" s="104" t="s">
        <v>2579</v>
      </c>
      <c r="U82" s="104" t="str">
        <f>VLOOKUP(Tabela2[[#This Row],[SIEMA]],Siema2025,12,FALSE)</f>
        <v>M3</v>
      </c>
      <c r="V82" s="104">
        <f>IF(Q82="","",IF(ISNUMBER(Q82)=FALSE,"Não se aplica",IFERROR(VLOOKUP(Q82,Produtos!$A$1:$C$2319,3,FALSE),"Não Cadastrado")))</f>
        <v>3</v>
      </c>
      <c r="W82" s="104" t="str">
        <f>VLOOKUP(Tabela2[[#This Row],[SIEMA]],Siema2025,10,FALSE)</f>
        <v>Água Produzida fora de especificação</v>
      </c>
      <c r="X82" s="113" t="str">
        <f>IF(Tabela2[[#This Row],[Origem do acidente]] = "Plataforma", "PREENCHER","NA")</f>
        <v>NA</v>
      </c>
      <c r="Y82" s="109" t="str">
        <f>IF(W82="","", IF(W82="NC","", IF(W82="NE","", IF(W82="NA","",IFERROR(VLOOKUP(W82,Produtos!$A$1:$C$2319,2,FALSE),"Não Cadastrado")))))</f>
        <v>Não Cadastrado</v>
      </c>
      <c r="Z82" s="104" t="str">
        <f>VLOOKUP(Tabela2[[#This Row],[SIEMA]],Siema2025,11,FALSE)</f>
        <v>5.52</v>
      </c>
      <c r="AA82" s="104" t="str">
        <f>VLOOKUP(Tabela2[[#This Row],[SIEMA]],Siema2025,12,FALSE)</f>
        <v>M3</v>
      </c>
      <c r="AB82" s="104" t="str">
        <f>IF(W82="","",IF(ISNUMBER(W82)=FALSE,"Não se aplica",IFERROR(VLOOKUP(W82,Produtos!$A$1:$C$2319,3,FALSE),"Não Cadastrado")))</f>
        <v>Não se aplica</v>
      </c>
      <c r="AC82" s="104"/>
      <c r="AD82" s="108" t="str">
        <f>IF(Tabela2[[#This Row],[Origem do acidente]] = "Plataforma", "PREENCHER","NA")</f>
        <v>NA</v>
      </c>
      <c r="AE82" s="107" t="str">
        <f>IF(AC82="","", IF(AC82="NC","", IF(AC82="NE","", IF(AC82="NA","",IFERROR(VLOOKUP(AC82,Produtos!$A$1:$C$2319,2,FALSE),"Não Cadastrado")))))</f>
        <v/>
      </c>
      <c r="AF82" s="104"/>
      <c r="AG82" s="104"/>
      <c r="AH82" s="104" t="str">
        <f>IF(AC82="","",IF(ISNUMBER(AC82)=FALSE,"Não se aplica",IFERROR(VLOOKUP(AC82,Produtos!$A$1:$C$2319,3,FALSE),"Não Cadastrado")))</f>
        <v/>
      </c>
      <c r="AI82" s="104"/>
      <c r="AJ82" s="104" t="s">
        <v>242</v>
      </c>
      <c r="AK82" s="107" t="s">
        <v>7250</v>
      </c>
      <c r="AL82" s="107"/>
      <c r="AM82" s="107"/>
      <c r="AN82" s="108" t="str">
        <f>VLOOKUP(Tabela2[[#This Row],[SIEMA]],Siema2025,51,FALSE)</f>
        <v/>
      </c>
      <c r="AO82" s="108" t="str">
        <f>VLOOKUP(Tabela2[[#This Row],[SIEMA]],Siema2025,53,FALSE)</f>
        <v/>
      </c>
      <c r="AP82" s="108" t="str">
        <f>VLOOKUP(Tabela2[[#This Row],[SIEMA]],Siema2025,55,FALSE)</f>
        <v/>
      </c>
      <c r="AQ82" s="108" t="str">
        <f>VLOOKUP(Tabela2[[#This Row],[SIEMA]],Siema2025,57,FALSE)</f>
        <v/>
      </c>
      <c r="AR82" s="108" t="str">
        <f>VLOOKUP(Tabela2[[#This Row],[SIEMA]],Siema2025,59,FALSE)</f>
        <v/>
      </c>
      <c r="AS82" s="108" t="str">
        <f>VLOOKUP(Tabela2[[#This Row],[SIEMA]],Siema2025,61,FALSE)</f>
        <v/>
      </c>
      <c r="AT82" s="108" t="str">
        <f>VLOOKUP(Tabela2[[#This Row],[SIEMA]],Siema2025,63,FALSE)</f>
        <v/>
      </c>
      <c r="AU82" s="108" t="str">
        <f>VLOOKUP(Tabela2[[#This Row],[SIEMA]],Siema2025,65,FALSE)</f>
        <v>X</v>
      </c>
      <c r="AV82" s="108" t="str">
        <f>VLOOKUP(Tabela2[[#This Row],[SIEMA]],Siema2025,67,FALSE)</f>
        <v/>
      </c>
      <c r="AW82" s="108" t="str">
        <f>VLOOKUP(Tabela2[[#This Row],[SIEMA]],Siema2025,69,FALSE)</f>
        <v/>
      </c>
      <c r="AX82" s="108" t="str">
        <f>VLOOKUP(Tabela2[[#This Row],[SIEMA]],Siema2025,71,FALSE)</f>
        <v>X</v>
      </c>
      <c r="AY82" s="108" t="str">
        <f>VLOOKUP(Tabela2[[#This Row],[SIEMA]],Siema2025,73,FALSE)</f>
        <v/>
      </c>
      <c r="AZ82" s="108" t="str">
        <f>VLOOKUP(Tabela2[[#This Row],[SIEMA]],Siema2025,75,FALSE)</f>
        <v/>
      </c>
      <c r="BA82" s="108" t="str">
        <f>VLOOKUP(Tabela2[[#This Row],[SIEMA]],Siema2025,77,FALSE)</f>
        <v/>
      </c>
      <c r="BB82" s="108" t="str">
        <f>VLOOKUP(Tabela2[[#This Row],[SIEMA]],Siema2025,79,FALSE)</f>
        <v/>
      </c>
      <c r="BC82" s="108" t="str">
        <f>IF(Tabela2[[#This Row],[Outro(s) ]] = "X", "PREENCHER","NA")</f>
        <v>NA</v>
      </c>
      <c r="BD82" s="108" t="str">
        <f>VLOOKUP(Tabela2[[#This Row],[SIEMA]],Siema2025,82,FALSE)</f>
        <v/>
      </c>
      <c r="BE82" s="108" t="str">
        <f>VLOOKUP(Tabela2[[#This Row],[SIEMA]],Siema2025,81,FALSE)</f>
        <v/>
      </c>
      <c r="BF82" s="110" t="str">
        <f>VLOOKUP(Tabela2[[#This Row],[SIEMA]],Siema2025,28,FALSE)</f>
        <v>Carmo Energy S.A</v>
      </c>
      <c r="BG82" s="110"/>
      <c r="BH82">
        <v>41955491000101</v>
      </c>
      <c r="BI82" s="112" t="str">
        <f>VLOOKUP(Tabela2[[#This Row],[SIEMA]],Siema2025,107,FALSE)</f>
        <v>Não</v>
      </c>
      <c r="BJ82" s="107" t="s">
        <v>7113</v>
      </c>
      <c r="BK82" s="104" t="s">
        <v>2696</v>
      </c>
      <c r="BL82" s="140">
        <v>45694</v>
      </c>
      <c r="BM82" s="108">
        <f ca="1">IF(Tabela2[[#This Row],[Data de atendimento do Ibama (considerar o primeiro documento/ação)]]="",_xlfn.DAYS(TODAY(),J82),_xlfn.DAYS(Tabela2[[#This Row],[Data de atendimento do Ibama (considerar o primeiro documento/ação)]],J82))</f>
        <v>9</v>
      </c>
      <c r="BN82" s="108" t="str">
        <f>IF(Tabela2[[#This Row],[Atendido pelo Ibama ("Não" ou "Sim")]]="Não","Preencher", IF(Tabela2[[#This Row],[Atendido pelo Ibama ("Não" ou "Sim")]]="Sim","NA",""))</f>
        <v>NA</v>
      </c>
      <c r="BO82" s="114" t="s">
        <v>7100</v>
      </c>
      <c r="BP82" s="108" t="str">
        <f>IF(Tabela2[[#This Row],[Forma de atendimento (primeiro documento/ação)]]= "Outros (especificar)", "PREENCHER","NA")</f>
        <v>NA</v>
      </c>
      <c r="BQ82" s="106" t="s">
        <v>123</v>
      </c>
      <c r="BR82" s="108" t="str">
        <f>IF(Tabela2[[#This Row],[Equipe do Ibama foi a campo? Houve sobrevoo do Poseidon?]] = "Sim", "PREENCHER","NA")</f>
        <v>NA</v>
      </c>
      <c r="BS82" s="108" t="s">
        <v>7114</v>
      </c>
      <c r="BT82" s="108" t="s">
        <v>7230</v>
      </c>
      <c r="BU82" s="108" t="s">
        <v>123</v>
      </c>
      <c r="BV82" s="108" t="s">
        <v>2696</v>
      </c>
      <c r="BW82" s="108" t="s">
        <v>123</v>
      </c>
      <c r="BX82" s="106"/>
      <c r="BY82" s="106"/>
      <c r="BZ82" s="104" t="str">
        <f>IF(Tabela2[[#This Row],[Data do documento de encerramento]]="NA","NA",IF(Tabela2[[#This Row],[Data do documento de encerramento]]="","Pendente de conclusão/ encerramento",_xlfn.DAYS(Tabela2[[#This Row],[Data do documento de encerramento]],J82)))</f>
        <v>Pendente de conclusão/ encerramento</v>
      </c>
      <c r="CA82" s="107"/>
      <c r="CB82" s="107"/>
      <c r="CC82" s="107"/>
      <c r="CD82" s="107"/>
      <c r="CE82" s="107"/>
      <c r="CF82" s="107"/>
    </row>
    <row r="83" spans="1:16359" ht="45.75">
      <c r="A83" s="169">
        <v>202513068444</v>
      </c>
      <c r="B83" s="170" t="s">
        <v>7533</v>
      </c>
      <c r="C83" s="108" t="s">
        <v>7135</v>
      </c>
      <c r="D83" s="106" t="s">
        <v>637</v>
      </c>
      <c r="E83" s="106" t="s">
        <v>1086</v>
      </c>
      <c r="F83" s="106"/>
      <c r="G83" s="151" t="s">
        <v>7534</v>
      </c>
      <c r="H83" s="151" t="s">
        <v>7535</v>
      </c>
      <c r="I83" s="104" t="s">
        <v>201</v>
      </c>
      <c r="J83" s="105">
        <f>VLOOKUP(Tabela2[[#This Row],[SIEMA]],Siema2025,2,FALSE)</f>
        <v>45685</v>
      </c>
      <c r="K83" s="105" t="str">
        <f>VLOOKUP(Tabela2[[#This Row],[SIEMA]],Siema2025,16,FALSE)</f>
        <v>Terça</v>
      </c>
      <c r="L83" s="106" t="str">
        <f>IF(Tabela2[[#This Row],[Data]]="","Sem Informação",VLOOKUP(MONTH(Tabela2[[#This Row],[Data]]),'[1]Validação de dados'!$I$1:$J$13,2,0))</f>
        <v>Janeiro</v>
      </c>
      <c r="M83" s="104">
        <f>YEAR(Tabela2[[#This Row],[Data]])</f>
        <v>2025</v>
      </c>
      <c r="N83" s="105" t="str">
        <f>VLOOKUP(Tabela2[[#This Row],[SIEMA]],Siema2025,17,FALSE)</f>
        <v>Vespertino</v>
      </c>
      <c r="O83" s="105" t="str">
        <f>VLOOKUP(Tabela2[[#This Row],[SIEMA]],Siema2025,5,FALSE)</f>
        <v>Plataforma</v>
      </c>
      <c r="P83" s="104" t="str">
        <f>VLOOKUP(Tabela2[[#This Row],[SIEMA]],Siema2025,21,FALSE)</f>
        <v>Plataforma Petrobras-48 (P-48), Campo de Caratinga, Bacia de Campos.</v>
      </c>
      <c r="Q83" s="104">
        <v>1267</v>
      </c>
      <c r="R83" s="104" t="s">
        <v>2043</v>
      </c>
      <c r="S83" s="104" t="s">
        <v>2043</v>
      </c>
      <c r="T83" s="104" t="s">
        <v>1080</v>
      </c>
      <c r="U83" s="104" t="s">
        <v>7111</v>
      </c>
      <c r="V83" s="104">
        <f>IF(Q83="","",IF(ISNUMBER(Q83)=FALSE,"Não se aplica",IFERROR(VLOOKUP(Q83,Produtos!$A$1:$C$2319,3,FALSE),"Não Cadastrado")))</f>
        <v>3</v>
      </c>
      <c r="W83" s="104" t="str">
        <f>VLOOKUP(Tabela2[[#This Row],[SIEMA]],Siema2025,10,FALSE)</f>
        <v/>
      </c>
      <c r="X83" s="113" t="str">
        <f>IF(Tabela2[[#This Row],[Origem do acidente]] = "Plataforma", "PREENCHER","NA")</f>
        <v>PREENCHER</v>
      </c>
      <c r="Y83" s="109" t="str">
        <f>IF(W83="","", IF(W83="NC","", IF(W83="NE","", IF(W83="NA","",IFERROR(VLOOKUP(W83,Produtos!$A$1:$C$2319,2,FALSE),"Não Cadastrado")))))</f>
        <v/>
      </c>
      <c r="Z83" s="104" t="str">
        <f>VLOOKUP(Tabela2[[#This Row],[SIEMA]],Siema2025,11,FALSE)</f>
        <v xml:space="preserve"> </v>
      </c>
      <c r="AA83" s="104" t="str">
        <f>VLOOKUP(Tabela2[[#This Row],[SIEMA]],Siema2025,12,FALSE)</f>
        <v xml:space="preserve"> </v>
      </c>
      <c r="AB83" s="104" t="str">
        <f>IF(W83="","",IF(ISNUMBER(W83)=FALSE,"Não se aplica",IFERROR(VLOOKUP(W83,Produtos!$A$1:$C$2319,3,FALSE),"Não Cadastrado")))</f>
        <v/>
      </c>
      <c r="AC83" s="104"/>
      <c r="AD83" s="108" t="str">
        <f>IF(Tabela2[[#This Row],[Origem do acidente]] = "Plataforma", "PREENCHER","NA")</f>
        <v>PREENCHER</v>
      </c>
      <c r="AE83" s="107" t="str">
        <f>IF(AC83="","", IF(AC83="NC","", IF(AC83="NE","", IF(AC83="NA","",IFERROR(VLOOKUP(AC83,Produtos!$A$1:$C$2319,2,FALSE),"Não Cadastrado")))))</f>
        <v/>
      </c>
      <c r="AF83" s="104"/>
      <c r="AG83" s="104"/>
      <c r="AH83" s="104" t="str">
        <f>IF(AC83="","",IF(ISNUMBER(AC83)=FALSE,"Não se aplica",IFERROR(VLOOKUP(AC83,Produtos!$A$1:$C$2319,3,FALSE),"Não Cadastrado")))</f>
        <v/>
      </c>
      <c r="AI83" s="104"/>
      <c r="AJ83" s="104" t="str">
        <f>VLOOKUP(Tabela2[[#This Row],[SIEMA]],Siema2025,26,FALSE)</f>
        <v>Em investigação.</v>
      </c>
      <c r="AK83" s="107" t="s">
        <v>7290</v>
      </c>
      <c r="AL83" s="107"/>
      <c r="AM83" s="107"/>
      <c r="AN83" s="108" t="str">
        <f>VLOOKUP(Tabela2[[#This Row],[SIEMA]],Siema2025,51,FALSE)</f>
        <v/>
      </c>
      <c r="AO83" s="108" t="str">
        <f>VLOOKUP(Tabela2[[#This Row],[SIEMA]],Siema2025,53,FALSE)</f>
        <v/>
      </c>
      <c r="AP83" s="108" t="str">
        <f>VLOOKUP(Tabela2[[#This Row],[SIEMA]],Siema2025,55,FALSE)</f>
        <v/>
      </c>
      <c r="AQ83" s="108" t="str">
        <f>VLOOKUP(Tabela2[[#This Row],[SIEMA]],Siema2025,57,FALSE)</f>
        <v/>
      </c>
      <c r="AR83" s="108" t="str">
        <f>VLOOKUP(Tabela2[[#This Row],[SIEMA]],Siema2025,59,FALSE)</f>
        <v/>
      </c>
      <c r="AS83" s="108" t="str">
        <f>VLOOKUP(Tabela2[[#This Row],[SIEMA]],Siema2025,61,FALSE)</f>
        <v>X</v>
      </c>
      <c r="AT83" s="108" t="str">
        <f>VLOOKUP(Tabela2[[#This Row],[SIEMA]],Siema2025,63,FALSE)</f>
        <v/>
      </c>
      <c r="AU83" s="108" t="str">
        <f>VLOOKUP(Tabela2[[#This Row],[SIEMA]],Siema2025,65,FALSE)</f>
        <v/>
      </c>
      <c r="AV83" s="108" t="str">
        <f>VLOOKUP(Tabela2[[#This Row],[SIEMA]],Siema2025,67,FALSE)</f>
        <v/>
      </c>
      <c r="AW83" s="108" t="str">
        <f>VLOOKUP(Tabela2[[#This Row],[SIEMA]],Siema2025,69,FALSE)</f>
        <v/>
      </c>
      <c r="AX83" s="108" t="str">
        <f>VLOOKUP(Tabela2[[#This Row],[SIEMA]],Siema2025,71,FALSE)</f>
        <v/>
      </c>
      <c r="AY83" s="108" t="str">
        <f>VLOOKUP(Tabela2[[#This Row],[SIEMA]],Siema2025,73,FALSE)</f>
        <v/>
      </c>
      <c r="AZ83" s="108" t="str">
        <f>VLOOKUP(Tabela2[[#This Row],[SIEMA]],Siema2025,75,FALSE)</f>
        <v/>
      </c>
      <c r="BA83" s="108" t="str">
        <f>VLOOKUP(Tabela2[[#This Row],[SIEMA]],Siema2025,77,FALSE)</f>
        <v/>
      </c>
      <c r="BB83" s="108" t="str">
        <f>VLOOKUP(Tabela2[[#This Row],[SIEMA]],Siema2025,79,FALSE)</f>
        <v/>
      </c>
      <c r="BC83" s="108" t="str">
        <f>IF(Tabela2[[#This Row],[Outro(s) ]] = "X", "PREENCHER","NA")</f>
        <v>NA</v>
      </c>
      <c r="BD83" s="108" t="str">
        <f>VLOOKUP(Tabela2[[#This Row],[SIEMA]],Siema2025,82,FALSE)</f>
        <v/>
      </c>
      <c r="BE83" s="108" t="str">
        <f>VLOOKUP(Tabela2[[#This Row],[SIEMA]],Siema2025,81,FALSE)</f>
        <v/>
      </c>
      <c r="BF83" s="110" t="str">
        <f>VLOOKUP(Tabela2[[#This Row],[SIEMA]],Siema2025,28,FALSE)</f>
        <v>Petrobras/UN-BC</v>
      </c>
      <c r="BG83" s="110"/>
      <c r="BH83" s="111" t="str">
        <f>VLOOKUP(Tabela2[[#This Row],[SIEMA]],Siema2025,29,FALSE)</f>
        <v>33000167100750</v>
      </c>
      <c r="BI83" s="112" t="s">
        <v>2696</v>
      </c>
      <c r="BJ83" s="107" t="s">
        <v>7099</v>
      </c>
      <c r="BK83" s="104" t="s">
        <v>2696</v>
      </c>
      <c r="BL83" s="140">
        <v>45796</v>
      </c>
      <c r="BM83" s="108">
        <f ca="1">IF(Tabela2[[#This Row],[Data de atendimento do Ibama (considerar o primeiro documento/ação)]]="",_xlfn.DAYS(TODAY(),J83),_xlfn.DAYS(Tabela2[[#This Row],[Data de atendimento do Ibama (considerar o primeiro documento/ação)]],J83))</f>
        <v>111</v>
      </c>
      <c r="BN83" s="108" t="str">
        <f>IF(Tabela2[[#This Row],[Atendido pelo Ibama ("Não" ou "Sim")]]="Não","Preencher", IF(Tabela2[[#This Row],[Atendido pelo Ibama ("Não" ou "Sim")]]="Sim","NA",""))</f>
        <v>NA</v>
      </c>
      <c r="BO83" s="114" t="s">
        <v>7138</v>
      </c>
      <c r="BP83" s="108" t="str">
        <f>IF(Tabela2[[#This Row],[Forma de atendimento (primeiro documento/ação)]]= "Outros (especificar)", "PREENCHER","NA")</f>
        <v>NA</v>
      </c>
      <c r="BQ83" s="106" t="s">
        <v>123</v>
      </c>
      <c r="BR83" s="108" t="str">
        <f>IF(Tabela2[[#This Row],[Equipe do Ibama foi a campo? Houve sobrevoo do Poseidon?]] = "Sim", "PREENCHER","NA")</f>
        <v>NA</v>
      </c>
      <c r="BS83" s="108" t="str">
        <f>IF(Tabela2[[#This Row],[Se sim, foi emitida Ordem de Emergência? (informações vinculada à coluna CK)]] = "Sim", "PREENCHER","NA")</f>
        <v>NA</v>
      </c>
      <c r="BT83" s="108" t="s">
        <v>7101</v>
      </c>
      <c r="BU83" s="108" t="s">
        <v>123</v>
      </c>
      <c r="BV83" s="108" t="s">
        <v>123</v>
      </c>
      <c r="BW83" s="108" t="s">
        <v>123</v>
      </c>
      <c r="BX83" s="106"/>
      <c r="BY83" s="106"/>
      <c r="BZ83" s="104" t="str">
        <f>IF(Tabela2[[#This Row],[Data do documento de encerramento]]="NA","NA",IF(Tabela2[[#This Row],[Data do documento de encerramento]]="","Pendente de conclusão/ encerramento",_xlfn.DAYS(Tabela2[[#This Row],[Data do documento de encerramento]],J83)))</f>
        <v>Pendente de conclusão/ encerramento</v>
      </c>
      <c r="CA83" s="107" t="s">
        <v>7536</v>
      </c>
      <c r="CB83" s="107"/>
      <c r="CC83" s="240" t="s">
        <v>7537</v>
      </c>
      <c r="CD83" s="107" t="s">
        <v>123</v>
      </c>
      <c r="CE83" s="107" t="s">
        <v>123</v>
      </c>
      <c r="CF83" s="107" t="s">
        <v>7167</v>
      </c>
    </row>
    <row r="84" spans="1:16359" ht="30.75">
      <c r="A84" s="169">
        <v>20252346801</v>
      </c>
      <c r="B84" s="170" t="s">
        <v>7538</v>
      </c>
      <c r="C84" s="108" t="s">
        <v>7135</v>
      </c>
      <c r="D84" s="106" t="s">
        <v>637</v>
      </c>
      <c r="E84" s="106" t="s">
        <v>5536</v>
      </c>
      <c r="F84" s="106"/>
      <c r="G84" s="106" t="s">
        <v>7539</v>
      </c>
      <c r="H84" s="106" t="s">
        <v>7540</v>
      </c>
      <c r="I84" s="104" t="str">
        <f>VLOOKUP(Tabela2[[#This Row],[SIEMA]],Siema2025,19,FALSE)</f>
        <v>Campos</v>
      </c>
      <c r="J84" s="105">
        <f>VLOOKUP(Tabela2[[#This Row],[SIEMA]],Siema2025,2,FALSE)</f>
        <v>45686</v>
      </c>
      <c r="K84" s="105" t="str">
        <f>VLOOKUP(Tabela2[[#This Row],[SIEMA]],Siema2025,16,FALSE)</f>
        <v>Quarta</v>
      </c>
      <c r="L84" s="106" t="str">
        <f>IF(Tabela2[[#This Row],[Data]]="","Sem Informação",VLOOKUP(MONTH(Tabela2[[#This Row],[Data]]),'[1]Validação de dados'!$I$1:$J$13,2,0))</f>
        <v>Janeiro</v>
      </c>
      <c r="M84" s="104">
        <f>YEAR(Tabela2[[#This Row],[Data]])</f>
        <v>2025</v>
      </c>
      <c r="N84" s="105" t="str">
        <f>VLOOKUP(Tabela2[[#This Row],[SIEMA]],Siema2025,17,FALSE)</f>
        <v>Noturno</v>
      </c>
      <c r="O84" s="105" t="s">
        <v>111</v>
      </c>
      <c r="P84" s="104" t="str">
        <f>VLOOKUP(Tabela2[[#This Row],[SIEMA]],Siema2025,21,FALSE)</f>
        <v>Durante a operação de recebimento de etanol da embarcação de apoio, houve a ruptura do mangote de transferência, resultando na descarga de aproximadamente 60 litros de etanol para o mar.</v>
      </c>
      <c r="Q84" s="104">
        <v>1170</v>
      </c>
      <c r="R84" s="104" t="s">
        <v>3276</v>
      </c>
      <c r="S84" s="104" t="s">
        <v>3276</v>
      </c>
      <c r="T84" s="104" t="s">
        <v>1087</v>
      </c>
      <c r="U84" s="104" t="str">
        <f>VLOOKUP(Tabela2[[#This Row],[SIEMA]],Siema2025,12,FALSE)</f>
        <v xml:space="preserve"> </v>
      </c>
      <c r="V84" s="104">
        <v>3</v>
      </c>
      <c r="W84" s="104" t="str">
        <f>VLOOKUP(Tabela2[[#This Row],[SIEMA]],Siema2025,10,FALSE)</f>
        <v/>
      </c>
      <c r="X84" s="113" t="str">
        <f>IF(Tabela2[[#This Row],[Origem do acidente]] = "Plataforma", "PREENCHER","NA")</f>
        <v>PREENCHER</v>
      </c>
      <c r="Y84" s="109" t="str">
        <f>IF(W84="","", IF(W84="NC","", IF(W84="NE","", IF(W84="NA","",IFERROR(VLOOKUP(W84,Produtos!$A$1:$C$2319,2,FALSE),"Não Cadastrado")))))</f>
        <v/>
      </c>
      <c r="Z84" s="104" t="str">
        <f>VLOOKUP(Tabela2[[#This Row],[SIEMA]],Siema2025,11,FALSE)</f>
        <v xml:space="preserve"> </v>
      </c>
      <c r="AA84" s="104" t="str">
        <f>VLOOKUP(Tabela2[[#This Row],[SIEMA]],Siema2025,12,FALSE)</f>
        <v xml:space="preserve"> </v>
      </c>
      <c r="AB84" s="104" t="str">
        <f>IF(W84="","",IF(ISNUMBER(W84)=FALSE,"Não se aplica",IFERROR(VLOOKUP(W84,Produtos!$A$1:$C$2319,3,FALSE),"Não Cadastrado")))</f>
        <v/>
      </c>
      <c r="AC84" s="104"/>
      <c r="AD84" s="108" t="str">
        <f>IF(Tabela2[[#This Row],[Origem do acidente]] = "Plataforma", "PREENCHER","NA")</f>
        <v>PREENCHER</v>
      </c>
      <c r="AE84" s="107" t="str">
        <f>IF(AC84="","", IF(AC84="NC","", IF(AC84="NE","", IF(AC84="NA","",IFERROR(VLOOKUP(AC84,Produtos!$A$1:$C$2319,2,FALSE),"Não Cadastrado")))))</f>
        <v/>
      </c>
      <c r="AF84" s="104"/>
      <c r="AG84" s="104"/>
      <c r="AH84" s="104" t="str">
        <f>IF(AC84="","",IF(ISNUMBER(AC84)=FALSE,"Não se aplica",IFERROR(VLOOKUP(AC84,Produtos!$A$1:$C$2319,3,FALSE),"Não Cadastrado")))</f>
        <v/>
      </c>
      <c r="AI84" s="104"/>
      <c r="AJ84" s="104" t="str">
        <f>VLOOKUP(Tabela2[[#This Row],[SIEMA]],Siema2025,26,FALSE)</f>
        <v>Durante a operação de recebimento de etanol da embarcação de apoio, houve a ruptura do mangote de transferência, resultando na descarga de aproximadamente 60 litros de etanol para o mar.</v>
      </c>
      <c r="AK84" s="107" t="s">
        <v>7290</v>
      </c>
      <c r="AL84" s="107"/>
      <c r="AM84" s="107"/>
      <c r="AN84" s="108" t="str">
        <f>VLOOKUP(Tabela2[[#This Row],[SIEMA]],Siema2025,51,FALSE)</f>
        <v/>
      </c>
      <c r="AO84" s="108" t="str">
        <f>VLOOKUP(Tabela2[[#This Row],[SIEMA]],Siema2025,53,FALSE)</f>
        <v/>
      </c>
      <c r="AP84" s="108" t="str">
        <f>VLOOKUP(Tabela2[[#This Row],[SIEMA]],Siema2025,55,FALSE)</f>
        <v/>
      </c>
      <c r="AQ84" s="108" t="str">
        <f>VLOOKUP(Tabela2[[#This Row],[SIEMA]],Siema2025,57,FALSE)</f>
        <v/>
      </c>
      <c r="AR84" s="108" t="str">
        <f>VLOOKUP(Tabela2[[#This Row],[SIEMA]],Siema2025,59,FALSE)</f>
        <v/>
      </c>
      <c r="AS84" s="108" t="str">
        <f>VLOOKUP(Tabela2[[#This Row],[SIEMA]],Siema2025,61,FALSE)</f>
        <v>X</v>
      </c>
      <c r="AT84" s="108" t="str">
        <f>VLOOKUP(Tabela2[[#This Row],[SIEMA]],Siema2025,63,FALSE)</f>
        <v/>
      </c>
      <c r="AU84" s="108" t="str">
        <f>VLOOKUP(Tabela2[[#This Row],[SIEMA]],Siema2025,65,FALSE)</f>
        <v/>
      </c>
      <c r="AV84" s="108" t="str">
        <f>VLOOKUP(Tabela2[[#This Row],[SIEMA]],Siema2025,67,FALSE)</f>
        <v/>
      </c>
      <c r="AW84" s="108" t="str">
        <f>VLOOKUP(Tabela2[[#This Row],[SIEMA]],Siema2025,69,FALSE)</f>
        <v/>
      </c>
      <c r="AX84" s="108" t="str">
        <f>VLOOKUP(Tabela2[[#This Row],[SIEMA]],Siema2025,71,FALSE)</f>
        <v/>
      </c>
      <c r="AY84" s="108" t="str">
        <f>VLOOKUP(Tabela2[[#This Row],[SIEMA]],Siema2025,73,FALSE)</f>
        <v/>
      </c>
      <c r="AZ84" s="108" t="str">
        <f>VLOOKUP(Tabela2[[#This Row],[SIEMA]],Siema2025,75,FALSE)</f>
        <v/>
      </c>
      <c r="BA84" s="108" t="str">
        <f>VLOOKUP(Tabela2[[#This Row],[SIEMA]],Siema2025,77,FALSE)</f>
        <v/>
      </c>
      <c r="BB84" s="108" t="str">
        <f>VLOOKUP(Tabela2[[#This Row],[SIEMA]],Siema2025,79,FALSE)</f>
        <v/>
      </c>
      <c r="BC84" s="108" t="str">
        <f>IF(Tabela2[[#This Row],[Outro(s) ]] = "X", "PREENCHER","NA")</f>
        <v>NA</v>
      </c>
      <c r="BD84" s="108" t="str">
        <f>VLOOKUP(Tabela2[[#This Row],[SIEMA]],Siema2025,82,FALSE)</f>
        <v/>
      </c>
      <c r="BE84" s="108" t="str">
        <f>VLOOKUP(Tabela2[[#This Row],[SIEMA]],Siema2025,81,FALSE)</f>
        <v/>
      </c>
      <c r="BF84" s="110" t="str">
        <f>VLOOKUP(Tabela2[[#This Row],[SIEMA]],Siema2025,28,FALSE)</f>
        <v>PETRO RIO JAGUAR PETRÓLEO SA</v>
      </c>
      <c r="BG84" s="110"/>
      <c r="BH84" s="111" t="str">
        <f>VLOOKUP(Tabela2[[#This Row],[SIEMA]],Siema2025,29,FALSE)</f>
        <v>02031413000169</v>
      </c>
      <c r="BI84" s="112" t="str">
        <f>VLOOKUP(Tabela2[[#This Row],[SIEMA]],Siema2025,107,FALSE)</f>
        <v>Não</v>
      </c>
      <c r="BJ84" s="107" t="s">
        <v>7099</v>
      </c>
      <c r="BK84" s="104" t="s">
        <v>2696</v>
      </c>
      <c r="BL84" s="140">
        <v>45695</v>
      </c>
      <c r="BM84" s="108">
        <f ca="1">IF(Tabela2[[#This Row],[Data de atendimento do Ibama (considerar o primeiro documento/ação)]]="",_xlfn.DAYS(TODAY(),J84),_xlfn.DAYS(Tabela2[[#This Row],[Data de atendimento do Ibama (considerar o primeiro documento/ação)]],J84))</f>
        <v>9</v>
      </c>
      <c r="BN84" s="108" t="str">
        <f>IF(Tabela2[[#This Row],[Atendido pelo Ibama ("Não" ou "Sim")]]="Não","Preencher", IF(Tabela2[[#This Row],[Atendido pelo Ibama ("Não" ou "Sim")]]="Sim","NA",""))</f>
        <v>NA</v>
      </c>
      <c r="BO84" s="114" t="s">
        <v>7138</v>
      </c>
      <c r="BP84" s="108" t="str">
        <f>IF(Tabela2[[#This Row],[Forma de atendimento (primeiro documento/ação)]]= "Outros (especificar)", "PREENCHER","NA")</f>
        <v>NA</v>
      </c>
      <c r="BQ84" s="106" t="s">
        <v>123</v>
      </c>
      <c r="BR84" s="108" t="str">
        <f>IF(Tabela2[[#This Row],[Equipe do Ibama foi a campo? Houve sobrevoo do Poseidon?]] = "Sim", "PREENCHER","NA")</f>
        <v>NA</v>
      </c>
      <c r="BS84" s="108" t="str">
        <f>IF(Tabela2[[#This Row],[Se sim, foi emitida Ordem de Emergência? (informações vinculada à coluna CK)]] = "Sim", "PREENCHER","NA")</f>
        <v>NA</v>
      </c>
      <c r="BT84" s="108" t="str">
        <f>IF(Tabela2[[#This Row],[Foi elaborado Relatório de Vistoria pelo Ibama? (informações vinculada à coluna CK)]] = "Sim", "PREENCHER","NA")</f>
        <v>NA</v>
      </c>
      <c r="BU84" s="108" t="s">
        <v>123</v>
      </c>
      <c r="BV84" s="108" t="s">
        <v>123</v>
      </c>
      <c r="BW84" s="108" t="s">
        <v>123</v>
      </c>
      <c r="BX84" s="106"/>
      <c r="BY84" s="106"/>
      <c r="BZ84" s="104" t="str">
        <f>IF(Tabela2[[#This Row],[Data do documento de encerramento]]="NA","NA",IF(Tabela2[[#This Row],[Data do documento de encerramento]]="","Pendente de conclusão/ encerramento",_xlfn.DAYS(Tabela2[[#This Row],[Data do documento de encerramento]],J84)))</f>
        <v>Pendente de conclusão/ encerramento</v>
      </c>
      <c r="CA84" s="107"/>
      <c r="CB84" s="107"/>
      <c r="CC84" s="107" t="s">
        <v>7541</v>
      </c>
      <c r="CD84" s="107" t="s">
        <v>123</v>
      </c>
      <c r="CE84" s="107" t="s">
        <v>123</v>
      </c>
      <c r="CF84" s="107" t="s">
        <v>7149</v>
      </c>
    </row>
    <row r="85" spans="1:16359" ht="45.75" hidden="1">
      <c r="A85" s="169">
        <v>202512928831</v>
      </c>
      <c r="B85" s="170" t="s">
        <v>7542</v>
      </c>
      <c r="C85" s="108" t="str">
        <f>VLOOKUP(Tabela2[[#This Row],[SIEMA]],Siema2025,4,FALSE)</f>
        <v xml:space="preserve"> MG</v>
      </c>
      <c r="D85" s="106" t="str">
        <f>VLOOKUP(Tabela2[[#This Row],[SIEMA]],Siema2025,3,FALSE)</f>
        <v xml:space="preserve">Três Corações </v>
      </c>
      <c r="E85" s="106" t="s">
        <v>4216</v>
      </c>
      <c r="F85" s="120" t="s">
        <v>7543</v>
      </c>
      <c r="G85" s="120" t="s">
        <v>7544</v>
      </c>
      <c r="H85" s="120" t="s">
        <v>7545</v>
      </c>
      <c r="I85" s="104" t="s">
        <v>7114</v>
      </c>
      <c r="J85" s="105">
        <f>VLOOKUP(Tabela2[[#This Row],[SIEMA]],Siema2025,2,FALSE)</f>
        <v>45686</v>
      </c>
      <c r="K85" s="105" t="str">
        <f>VLOOKUP(Tabela2[[#This Row],[SIEMA]],Siema2025,16,FALSE)</f>
        <v>Quarta</v>
      </c>
      <c r="L85" s="120" t="str">
        <f>IF(Tabela2[[#This Row],[Data]]="","Sem Informação",VLOOKUP(MONTH(Tabela2[[#This Row],[Data]]),'[1]Validação de dados'!$I$1:$J$13,2,0))</f>
        <v>Janeiro</v>
      </c>
      <c r="M85" s="119">
        <f>YEAR(Tabela2[[#This Row],[Data]])</f>
        <v>2025</v>
      </c>
      <c r="N85" s="105" t="str">
        <f>VLOOKUP(Tabela2[[#This Row],[SIEMA]],Siema2025,17,FALSE)</f>
        <v>Madrugada</v>
      </c>
      <c r="O85" s="105" t="str">
        <f>VLOOKUP(Tabela2[[#This Row],[SIEMA]],Siema2025,5,FALSE)</f>
        <v>Rodovia</v>
      </c>
      <c r="P85" s="104" t="str">
        <f>VLOOKUP(Tabela2[[#This Row],[SIEMA]],Siema2025,21,FALSE)</f>
        <v/>
      </c>
      <c r="Q85" s="104" t="s">
        <v>7094</v>
      </c>
      <c r="R85" s="104" t="str">
        <f>VLOOKUP(Tabela2[[#This Row],[SIEMA]],Siema2025,10,FALSE)</f>
        <v>Detergente</v>
      </c>
      <c r="S85" s="107" t="s">
        <v>7127</v>
      </c>
      <c r="T85" s="104" t="str">
        <f>VLOOKUP(Tabela2[[#This Row],[SIEMA]],Siema2025,11,FALSE)</f>
        <v>30</v>
      </c>
      <c r="U85" s="104" t="str">
        <f>VLOOKUP(Tabela2[[#This Row],[SIEMA]],Siema2025,12,FALSE)</f>
        <v>T</v>
      </c>
      <c r="V85" s="104" t="s">
        <v>7097</v>
      </c>
      <c r="W85" s="104"/>
      <c r="X85" s="121" t="str">
        <f>IF(Tabela2[[#This Row],[Origem do acidente]] = "Plataforma", "PREENCHER","NA")</f>
        <v>NA</v>
      </c>
      <c r="Y85" s="109"/>
      <c r="Z85" s="104"/>
      <c r="AA85" s="104"/>
      <c r="AB85" s="104" t="str">
        <f>IF(W85="","",IF(ISNUMBER(W85)=FALSE,"Não se aplica",IFERROR(VLOOKUP(W85,Produtos!$A$1:$C$2319,3,FALSE),"Não Cadastrado")))</f>
        <v/>
      </c>
      <c r="AC85" s="119"/>
      <c r="AD85" s="122" t="str">
        <f>IF(Tabela2[[#This Row],[Origem do acidente]] = "Plataforma", "PREENCHER","NA")</f>
        <v>NA</v>
      </c>
      <c r="AE85" s="107" t="str">
        <f>IF(AC85="","", IF(AC85="NC","", IF(AC85="NE","", IF(AC85="NA","",IFERROR(VLOOKUP(AC85,Produtos!$A$1:$C$2319,2,FALSE),"Não Cadastrado")))))</f>
        <v/>
      </c>
      <c r="AF85" s="119"/>
      <c r="AG85" s="104"/>
      <c r="AH85" s="104" t="str">
        <f>IF(AC85="","",IF(ISNUMBER(AC85)=FALSE,"Não se aplica",IFERROR(VLOOKUP(AC85,Produtos!$A$1:$C$2319,3,FALSE),"Não Cadastrado")))</f>
        <v/>
      </c>
      <c r="AI85" s="119"/>
      <c r="AJ85" s="104" t="s">
        <v>7546</v>
      </c>
      <c r="AK85" s="107" t="s">
        <v>6834</v>
      </c>
      <c r="AL85" s="107" t="s">
        <v>7363</v>
      </c>
      <c r="AM85" s="107" t="s">
        <v>7182</v>
      </c>
      <c r="AN85" s="108" t="str">
        <f>VLOOKUP(Tabela2[[#This Row],[SIEMA]],Siema2025,51,FALSE)</f>
        <v/>
      </c>
      <c r="AO85" s="108" t="str">
        <f>VLOOKUP(Tabela2[[#This Row],[SIEMA]],Siema2025,53,FALSE)</f>
        <v/>
      </c>
      <c r="AP85" s="108" t="str">
        <f>VLOOKUP(Tabela2[[#This Row],[SIEMA]],Siema2025,55,FALSE)</f>
        <v/>
      </c>
      <c r="AQ85" s="108" t="str">
        <f>VLOOKUP(Tabela2[[#This Row],[SIEMA]],Siema2025,57,FALSE)</f>
        <v>X</v>
      </c>
      <c r="AR85" s="108" t="str">
        <f>VLOOKUP(Tabela2[[#This Row],[SIEMA]],Siema2025,59,FALSE)</f>
        <v/>
      </c>
      <c r="AS85" s="108" t="str">
        <f>VLOOKUP(Tabela2[[#This Row],[SIEMA]],Siema2025,61,FALSE)</f>
        <v/>
      </c>
      <c r="AT85" s="108" t="str">
        <f>VLOOKUP(Tabela2[[#This Row],[SIEMA]],Siema2025,63,FALSE)</f>
        <v/>
      </c>
      <c r="AU85" s="108" t="str">
        <f>VLOOKUP(Tabela2[[#This Row],[SIEMA]],Siema2025,65,FALSE)</f>
        <v>X</v>
      </c>
      <c r="AV85" s="108" t="str">
        <f>VLOOKUP(Tabela2[[#This Row],[SIEMA]],Siema2025,67,FALSE)</f>
        <v/>
      </c>
      <c r="AW85" s="108" t="str">
        <f>VLOOKUP(Tabela2[[#This Row],[SIEMA]],Siema2025,69,FALSE)</f>
        <v/>
      </c>
      <c r="AX85" s="108" t="str">
        <f>VLOOKUP(Tabela2[[#This Row],[SIEMA]],Siema2025,71,FALSE)</f>
        <v/>
      </c>
      <c r="AY85" s="108" t="str">
        <f>VLOOKUP(Tabela2[[#This Row],[SIEMA]],Siema2025,73,FALSE)</f>
        <v/>
      </c>
      <c r="AZ85" s="108" t="str">
        <f>VLOOKUP(Tabela2[[#This Row],[SIEMA]],Siema2025,75,FALSE)</f>
        <v/>
      </c>
      <c r="BA85" s="108" t="str">
        <f>VLOOKUP(Tabela2[[#This Row],[SIEMA]],Siema2025,77,FALSE)</f>
        <v/>
      </c>
      <c r="BB85" s="108" t="str">
        <f>VLOOKUP(Tabela2[[#This Row],[SIEMA]],Siema2025,79,FALSE)</f>
        <v/>
      </c>
      <c r="BC85" s="108" t="str">
        <f>IF(Tabela2[[#This Row],[Outro(s) ]] = "X", "PREENCHER","NA")</f>
        <v>NA</v>
      </c>
      <c r="BD85" s="108" t="str">
        <f>VLOOKUP(Tabela2[[#This Row],[SIEMA]],Siema2025,82,FALSE)</f>
        <v/>
      </c>
      <c r="BE85" s="108" t="str">
        <f>VLOOKUP(Tabela2[[#This Row],[SIEMA]],Siema2025,81,FALSE)</f>
        <v/>
      </c>
      <c r="BF85" s="110" t="s">
        <v>7547</v>
      </c>
      <c r="BG85" s="110"/>
      <c r="BH85" s="111" t="s">
        <v>7548</v>
      </c>
      <c r="BI85" s="112" t="s">
        <v>7062</v>
      </c>
      <c r="BJ85" s="107" t="s">
        <v>7099</v>
      </c>
      <c r="BK85" s="104" t="s">
        <v>2696</v>
      </c>
      <c r="BL85" s="164">
        <v>45687</v>
      </c>
      <c r="BM85" s="108">
        <f ca="1">IF(Tabela2[[#This Row],[Data de atendimento do Ibama (considerar o primeiro documento/ação)]]="",_xlfn.DAYS(TODAY(),J85),_xlfn.DAYS(Tabela2[[#This Row],[Data de atendimento do Ibama (considerar o primeiro documento/ação)]],J85))</f>
        <v>1</v>
      </c>
      <c r="BN85" s="108" t="str">
        <f>IF(Tabela2[[#This Row],[Atendido pelo Ibama ("Não" ou "Sim")]]="Não","Preencher", IF(Tabela2[[#This Row],[Atendido pelo Ibama ("Não" ou "Sim")]]="Sim","NA",""))</f>
        <v>NA</v>
      </c>
      <c r="BO85" s="114" t="s">
        <v>7100</v>
      </c>
      <c r="BP85" s="108" t="str">
        <f>IF(Tabela2[[#This Row],[Forma de atendimento (primeiro documento/ação)]]= "Outros (especificar)", "PREENCHER","NA")</f>
        <v>NA</v>
      </c>
      <c r="BQ85" s="106" t="s">
        <v>123</v>
      </c>
      <c r="BR85" s="108" t="str">
        <f>IF(Tabela2[[#This Row],[Equipe do Ibama foi a campo? Houve sobrevoo do Poseidon?]] = "Sim", "PREENCHER","NA")</f>
        <v>NA</v>
      </c>
      <c r="BS85" s="108" t="str">
        <f>IF(Tabela2[[#This Row],[Se sim, foi emitida Ordem de Emergência? (informações vinculada à coluna CK)]] = "Sim", "PREENCHER","NA")</f>
        <v>NA</v>
      </c>
      <c r="BT85" s="108" t="s">
        <v>7126</v>
      </c>
      <c r="BU85" s="108" t="s">
        <v>2696</v>
      </c>
      <c r="BV85" s="108" t="s">
        <v>2696</v>
      </c>
      <c r="BW85" s="108" t="s">
        <v>123</v>
      </c>
      <c r="BX85" s="106" t="s">
        <v>7127</v>
      </c>
      <c r="BY85" s="120"/>
      <c r="BZ85" s="104" t="str">
        <f>IF(Tabela2[[#This Row],[Data do documento de encerramento]]="NA","NA",IF(Tabela2[[#This Row],[Data do documento de encerramento]]="","Pendente de conclusão/ encerramento",_xlfn.DAYS(Tabela2[[#This Row],[Data do documento de encerramento]],J85)))</f>
        <v>Pendente de conclusão/ encerramento</v>
      </c>
      <c r="CA85" s="123" t="s">
        <v>7549</v>
      </c>
      <c r="CB85" s="123"/>
      <c r="CC85" s="123"/>
      <c r="CD85" s="123"/>
      <c r="CE85" s="123"/>
      <c r="CF85" s="124"/>
      <c r="CG85" s="103"/>
      <c r="CH85" s="103"/>
      <c r="CI85" s="103"/>
      <c r="CJ85" s="103"/>
      <c r="CK85" s="103"/>
      <c r="CL85" s="103"/>
      <c r="CM85" s="103"/>
      <c r="CN85" s="103"/>
      <c r="CO85" s="103"/>
      <c r="CP85" s="103"/>
      <c r="CQ85" s="103"/>
      <c r="CR85" s="103"/>
      <c r="CS85" s="103"/>
      <c r="CT85" s="103"/>
      <c r="CU85" s="103"/>
      <c r="CV85" s="103"/>
      <c r="CW85" s="103"/>
      <c r="CX85" s="103"/>
      <c r="CY85" s="103"/>
      <c r="CZ85" s="103"/>
      <c r="DA85" s="103"/>
      <c r="DB85" s="103"/>
      <c r="DC85" s="103"/>
      <c r="DD85" s="103"/>
      <c r="DE85" s="103"/>
      <c r="DF85" s="103"/>
      <c r="DG85" s="103"/>
      <c r="DH85" s="103"/>
      <c r="DI85" s="103"/>
      <c r="DJ85" s="103"/>
      <c r="DK85" s="103"/>
      <c r="DL85" s="103"/>
      <c r="DM85" s="103"/>
      <c r="DN85" s="103"/>
      <c r="DO85" s="103"/>
      <c r="DP85" s="103"/>
      <c r="DQ85" s="103"/>
      <c r="DR85" s="103"/>
      <c r="DS85" s="103"/>
      <c r="DT85" s="103"/>
      <c r="DU85" s="103"/>
      <c r="DV85" s="103"/>
      <c r="DW85" s="103"/>
      <c r="DX85" s="103"/>
      <c r="DY85" s="103"/>
      <c r="DZ85" s="103"/>
      <c r="EA85" s="103"/>
      <c r="EB85" s="103"/>
      <c r="EC85" s="103"/>
      <c r="ED85" s="103"/>
      <c r="EE85" s="103"/>
      <c r="EF85" s="103"/>
      <c r="EG85" s="103"/>
      <c r="EH85" s="103"/>
      <c r="EI85" s="103"/>
      <c r="EJ85" s="103"/>
      <c r="EK85" s="103"/>
      <c r="EL85" s="103"/>
      <c r="EM85" s="103"/>
      <c r="EN85" s="103"/>
      <c r="EO85" s="103"/>
      <c r="EP85" s="103"/>
      <c r="EQ85" s="103"/>
      <c r="ER85" s="103"/>
      <c r="ES85" s="103"/>
      <c r="ET85" s="103"/>
      <c r="EU85" s="103"/>
      <c r="EV85" s="103"/>
      <c r="EW85" s="103"/>
      <c r="EX85" s="103"/>
      <c r="EY85" s="103"/>
      <c r="EZ85" s="103"/>
      <c r="FA85" s="103"/>
      <c r="FB85" s="103"/>
      <c r="FC85" s="103"/>
      <c r="FD85" s="103"/>
      <c r="FE85" s="103"/>
      <c r="FF85" s="103"/>
      <c r="FG85" s="103"/>
      <c r="FH85" s="103"/>
      <c r="FI85" s="103"/>
      <c r="FJ85" s="103"/>
      <c r="FK85" s="103"/>
      <c r="FL85" s="103"/>
      <c r="FM85" s="103"/>
      <c r="FN85" s="103"/>
      <c r="FO85" s="103"/>
      <c r="FP85" s="103"/>
      <c r="FQ85" s="103"/>
      <c r="FR85" s="103"/>
      <c r="FS85" s="103"/>
      <c r="FT85" s="103"/>
      <c r="FU85" s="103"/>
      <c r="FV85" s="103"/>
      <c r="FW85" s="103"/>
      <c r="FX85" s="103"/>
      <c r="FY85" s="103"/>
      <c r="FZ85" s="103"/>
      <c r="GA85" s="103"/>
      <c r="GB85" s="103"/>
      <c r="GC85" s="103"/>
      <c r="GD85" s="103"/>
      <c r="GE85" s="103"/>
      <c r="GF85" s="103"/>
      <c r="GG85" s="103"/>
      <c r="GH85" s="103"/>
      <c r="GI85" s="103"/>
      <c r="GJ85" s="103"/>
      <c r="GK85" s="103"/>
      <c r="GL85" s="103"/>
      <c r="GM85" s="103"/>
      <c r="GN85" s="103"/>
      <c r="GO85" s="103"/>
      <c r="GP85" s="103"/>
      <c r="GQ85" s="103"/>
      <c r="GR85" s="103"/>
      <c r="GS85" s="103"/>
      <c r="GT85" s="103"/>
      <c r="GU85" s="103"/>
      <c r="GV85" s="103"/>
      <c r="GW85" s="103"/>
      <c r="GX85" s="103"/>
      <c r="GY85" s="103"/>
      <c r="GZ85" s="103"/>
      <c r="HA85" s="103"/>
      <c r="HB85" s="103"/>
      <c r="HC85" s="103"/>
      <c r="HD85" s="103"/>
      <c r="HE85" s="103"/>
      <c r="HF85" s="103"/>
      <c r="HG85" s="103"/>
      <c r="HH85" s="103"/>
      <c r="HI85" s="103"/>
      <c r="HJ85" s="103"/>
      <c r="HK85" s="103"/>
      <c r="HL85" s="103"/>
      <c r="HM85" s="103"/>
      <c r="HN85" s="103"/>
      <c r="HO85" s="103"/>
      <c r="HP85" s="103"/>
      <c r="HQ85" s="103"/>
      <c r="HR85" s="103"/>
      <c r="HS85" s="103"/>
      <c r="HT85" s="103"/>
      <c r="HU85" s="103"/>
      <c r="HV85" s="103"/>
      <c r="HW85" s="103"/>
      <c r="HX85" s="103"/>
      <c r="HY85" s="103"/>
      <c r="HZ85" s="103"/>
      <c r="IA85" s="103"/>
      <c r="IB85" s="103"/>
      <c r="IC85" s="103"/>
      <c r="ID85" s="103"/>
      <c r="IE85" s="103"/>
      <c r="IF85" s="103"/>
      <c r="IG85" s="103"/>
      <c r="IH85" s="103"/>
      <c r="II85" s="103"/>
      <c r="IJ85" s="103"/>
      <c r="IK85" s="103"/>
      <c r="IL85" s="103"/>
      <c r="IM85" s="103"/>
      <c r="IN85" s="103"/>
      <c r="IO85" s="103"/>
      <c r="IP85" s="103"/>
      <c r="IQ85" s="103"/>
      <c r="IR85" s="103"/>
      <c r="IS85" s="103"/>
      <c r="IT85" s="103"/>
      <c r="IU85" s="103"/>
      <c r="IV85" s="103"/>
      <c r="IW85" s="103"/>
      <c r="IX85" s="103"/>
      <c r="IY85" s="103"/>
      <c r="IZ85" s="103"/>
      <c r="JA85" s="103"/>
      <c r="JB85" s="103"/>
      <c r="JC85" s="103"/>
      <c r="JD85" s="103"/>
      <c r="JE85" s="103"/>
      <c r="JF85" s="103"/>
      <c r="JG85" s="103"/>
      <c r="JH85" s="103"/>
      <c r="JI85" s="103"/>
      <c r="JJ85" s="103"/>
      <c r="JK85" s="103"/>
      <c r="JL85" s="103"/>
      <c r="JM85" s="103"/>
      <c r="JN85" s="103"/>
      <c r="JO85" s="103"/>
      <c r="JP85" s="103"/>
      <c r="JQ85" s="103"/>
      <c r="JR85" s="103"/>
      <c r="JS85" s="103"/>
      <c r="JT85" s="103"/>
      <c r="JU85" s="103"/>
      <c r="JV85" s="103"/>
      <c r="JW85" s="103"/>
      <c r="JX85" s="103"/>
      <c r="JY85" s="103"/>
      <c r="JZ85" s="103"/>
      <c r="KA85" s="103"/>
      <c r="KB85" s="103"/>
      <c r="KC85" s="103"/>
      <c r="KD85" s="103"/>
      <c r="KE85" s="103"/>
      <c r="KF85" s="103"/>
      <c r="KG85" s="103"/>
      <c r="KH85" s="103"/>
      <c r="KI85" s="103"/>
      <c r="KJ85" s="103"/>
      <c r="KK85" s="103"/>
      <c r="KL85" s="103"/>
      <c r="KM85" s="103"/>
      <c r="KN85" s="103"/>
      <c r="KO85" s="103"/>
      <c r="KP85" s="103"/>
      <c r="KQ85" s="103"/>
      <c r="KR85" s="103"/>
      <c r="KS85" s="103"/>
      <c r="KT85" s="103"/>
      <c r="KU85" s="103"/>
      <c r="KV85" s="103"/>
      <c r="KW85" s="103"/>
      <c r="KX85" s="103"/>
      <c r="KY85" s="103"/>
      <c r="KZ85" s="103"/>
      <c r="LA85" s="103"/>
      <c r="LB85" s="103"/>
      <c r="LC85" s="103"/>
      <c r="LD85" s="103"/>
      <c r="LE85" s="103"/>
      <c r="LF85" s="103"/>
      <c r="LG85" s="103"/>
      <c r="LH85" s="103"/>
      <c r="LI85" s="103"/>
      <c r="LJ85" s="103"/>
      <c r="LK85" s="103"/>
      <c r="LL85" s="103"/>
      <c r="LM85" s="103"/>
      <c r="LN85" s="103"/>
      <c r="LO85" s="103"/>
      <c r="LP85" s="103"/>
      <c r="LQ85" s="103"/>
      <c r="LR85" s="103"/>
      <c r="LS85" s="103"/>
      <c r="LT85" s="103"/>
      <c r="LU85" s="103"/>
      <c r="LV85" s="103"/>
      <c r="LW85" s="103"/>
      <c r="LX85" s="103"/>
      <c r="LY85" s="103"/>
      <c r="LZ85" s="103"/>
      <c r="MA85" s="103"/>
      <c r="MB85" s="103"/>
      <c r="MC85" s="103"/>
      <c r="MD85" s="103"/>
      <c r="ME85" s="103"/>
      <c r="MF85" s="103"/>
      <c r="MG85" s="103"/>
      <c r="MH85" s="103"/>
      <c r="MI85" s="103"/>
      <c r="MJ85" s="103"/>
      <c r="MK85" s="103"/>
      <c r="ML85" s="103"/>
      <c r="MM85" s="103"/>
      <c r="MN85" s="103"/>
      <c r="MO85" s="103"/>
      <c r="MP85" s="103"/>
      <c r="MQ85" s="103"/>
      <c r="MR85" s="103"/>
      <c r="MS85" s="103"/>
      <c r="MT85" s="103"/>
      <c r="MU85" s="103"/>
      <c r="MV85" s="103"/>
      <c r="MW85" s="103"/>
      <c r="MX85" s="103"/>
      <c r="MY85" s="103"/>
      <c r="MZ85" s="103"/>
      <c r="NA85" s="103"/>
      <c r="NB85" s="103"/>
      <c r="NC85" s="103"/>
      <c r="ND85" s="103"/>
      <c r="NE85" s="103"/>
      <c r="NF85" s="103"/>
      <c r="NG85" s="103"/>
      <c r="NH85" s="103"/>
      <c r="NI85" s="103"/>
      <c r="NJ85" s="103"/>
      <c r="NK85" s="103"/>
      <c r="NL85" s="103"/>
      <c r="NM85" s="103"/>
      <c r="NN85" s="103"/>
      <c r="NO85" s="103"/>
      <c r="NP85" s="103"/>
      <c r="NQ85" s="103"/>
      <c r="NR85" s="103"/>
      <c r="NS85" s="103"/>
      <c r="NT85" s="103"/>
      <c r="NU85" s="103"/>
      <c r="NV85" s="103"/>
      <c r="NW85" s="103"/>
      <c r="NX85" s="103"/>
      <c r="NY85" s="103"/>
      <c r="NZ85" s="103"/>
      <c r="OA85" s="103"/>
      <c r="OB85" s="103"/>
      <c r="OC85" s="103"/>
      <c r="OD85" s="103"/>
      <c r="OE85" s="103"/>
      <c r="OF85" s="103"/>
      <c r="OG85" s="103"/>
      <c r="OH85" s="103"/>
      <c r="OI85" s="103"/>
      <c r="OJ85" s="103"/>
      <c r="OK85" s="103"/>
      <c r="OL85" s="103"/>
      <c r="OM85" s="103"/>
      <c r="ON85" s="103"/>
      <c r="OO85" s="103"/>
      <c r="OP85" s="103"/>
      <c r="OQ85" s="103"/>
      <c r="OR85" s="103"/>
      <c r="OS85" s="103"/>
      <c r="OT85" s="103"/>
      <c r="OU85" s="103"/>
      <c r="OV85" s="103"/>
      <c r="OW85" s="103"/>
      <c r="OX85" s="103"/>
      <c r="OY85" s="103"/>
      <c r="OZ85" s="103"/>
      <c r="PA85" s="103"/>
      <c r="PB85" s="103"/>
      <c r="PC85" s="103"/>
      <c r="PD85" s="103"/>
      <c r="PE85" s="103"/>
      <c r="PF85" s="103"/>
      <c r="PG85" s="103"/>
      <c r="PH85" s="103"/>
      <c r="PI85" s="103"/>
      <c r="PJ85" s="103"/>
      <c r="PK85" s="103"/>
      <c r="PL85" s="103"/>
      <c r="PM85" s="103"/>
      <c r="PN85" s="103"/>
      <c r="PO85" s="103"/>
      <c r="PP85" s="103"/>
      <c r="PQ85" s="103"/>
      <c r="PR85" s="103"/>
      <c r="PS85" s="103"/>
      <c r="PT85" s="103"/>
      <c r="PU85" s="103"/>
      <c r="PV85" s="103"/>
      <c r="PW85" s="103"/>
      <c r="PX85" s="103"/>
      <c r="PY85" s="103"/>
      <c r="PZ85" s="103"/>
      <c r="QA85" s="103"/>
      <c r="QB85" s="103"/>
      <c r="QC85" s="103"/>
      <c r="QD85" s="103"/>
      <c r="QE85" s="103"/>
      <c r="QF85" s="103"/>
      <c r="QG85" s="103"/>
      <c r="QH85" s="103"/>
      <c r="QI85" s="103"/>
      <c r="QJ85" s="103"/>
      <c r="QK85" s="103"/>
      <c r="QL85" s="103"/>
      <c r="QM85" s="103"/>
      <c r="QN85" s="103"/>
      <c r="QO85" s="103"/>
      <c r="QP85" s="103"/>
      <c r="QQ85" s="103"/>
      <c r="QR85" s="103"/>
      <c r="QS85" s="103"/>
      <c r="QT85" s="103"/>
      <c r="QU85" s="103"/>
      <c r="QV85" s="103"/>
      <c r="QW85" s="103"/>
      <c r="QX85" s="103"/>
      <c r="QY85" s="103"/>
      <c r="QZ85" s="103"/>
      <c r="RA85" s="103"/>
      <c r="RB85" s="103"/>
      <c r="RC85" s="103"/>
      <c r="RD85" s="103"/>
      <c r="RE85" s="103"/>
      <c r="RF85" s="103"/>
      <c r="RG85" s="103"/>
      <c r="RH85" s="103"/>
      <c r="RI85" s="103"/>
      <c r="RJ85" s="103"/>
      <c r="RK85" s="103"/>
      <c r="RL85" s="103"/>
      <c r="RM85" s="103"/>
      <c r="RN85" s="103"/>
      <c r="RO85" s="103"/>
      <c r="RP85" s="103"/>
      <c r="RQ85" s="103"/>
      <c r="RR85" s="103"/>
      <c r="RS85" s="103"/>
      <c r="RT85" s="103"/>
      <c r="RU85" s="103"/>
      <c r="RV85" s="103"/>
      <c r="RW85" s="103"/>
      <c r="RX85" s="103"/>
      <c r="RY85" s="103"/>
      <c r="RZ85" s="103"/>
      <c r="SA85" s="103"/>
      <c r="SB85" s="103"/>
      <c r="SC85" s="103"/>
      <c r="SD85" s="103"/>
      <c r="SE85" s="103"/>
      <c r="SF85" s="103"/>
      <c r="SG85" s="103"/>
      <c r="SH85" s="103"/>
      <c r="SI85" s="103"/>
      <c r="SJ85" s="103"/>
      <c r="SK85" s="103"/>
      <c r="SL85" s="103"/>
      <c r="SM85" s="103"/>
      <c r="SN85" s="103"/>
      <c r="SO85" s="103"/>
      <c r="SP85" s="103"/>
      <c r="SQ85" s="103"/>
      <c r="SR85" s="103"/>
      <c r="SS85" s="103"/>
      <c r="ST85" s="103"/>
      <c r="SU85" s="103"/>
      <c r="SV85" s="103"/>
      <c r="SW85" s="103"/>
      <c r="SX85" s="103"/>
      <c r="SY85" s="103"/>
      <c r="SZ85" s="103"/>
      <c r="TA85" s="103"/>
      <c r="TB85" s="103"/>
      <c r="TC85" s="103"/>
      <c r="TD85" s="103"/>
      <c r="TE85" s="103"/>
      <c r="TF85" s="103"/>
      <c r="TG85" s="103"/>
      <c r="TH85" s="103"/>
      <c r="TI85" s="103"/>
      <c r="TJ85" s="103"/>
      <c r="TK85" s="103"/>
      <c r="TL85" s="103"/>
      <c r="TM85" s="103"/>
      <c r="TN85" s="103"/>
      <c r="TO85" s="103"/>
      <c r="TP85" s="103"/>
      <c r="TQ85" s="103"/>
      <c r="TR85" s="103"/>
      <c r="TS85" s="103"/>
      <c r="TT85" s="103"/>
      <c r="TU85" s="103"/>
      <c r="TV85" s="103"/>
      <c r="TW85" s="103"/>
      <c r="TX85" s="103"/>
      <c r="TY85" s="103"/>
      <c r="TZ85" s="103"/>
      <c r="UA85" s="103"/>
      <c r="UB85" s="103"/>
      <c r="UC85" s="103"/>
      <c r="UD85" s="103"/>
      <c r="UE85" s="103"/>
      <c r="UF85" s="103"/>
      <c r="UG85" s="103"/>
      <c r="UH85" s="103"/>
      <c r="UI85" s="103"/>
      <c r="UJ85" s="103"/>
      <c r="UK85" s="103"/>
      <c r="UL85" s="103"/>
      <c r="UM85" s="103"/>
      <c r="UN85" s="103"/>
      <c r="UO85" s="103"/>
      <c r="UP85" s="103"/>
      <c r="UQ85" s="103"/>
      <c r="UR85" s="103"/>
      <c r="US85" s="103"/>
      <c r="UT85" s="103"/>
      <c r="UU85" s="103"/>
      <c r="UV85" s="103"/>
      <c r="UW85" s="103"/>
      <c r="UX85" s="103"/>
      <c r="UY85" s="103"/>
      <c r="UZ85" s="103"/>
      <c r="VA85" s="103"/>
      <c r="VB85" s="103"/>
      <c r="VC85" s="103"/>
      <c r="VD85" s="103"/>
      <c r="VE85" s="103"/>
      <c r="VF85" s="103"/>
      <c r="VG85" s="103"/>
      <c r="VH85" s="103"/>
      <c r="VI85" s="103"/>
      <c r="VJ85" s="103"/>
      <c r="VK85" s="103"/>
      <c r="VL85" s="103"/>
      <c r="VM85" s="103"/>
      <c r="VN85" s="103"/>
      <c r="VO85" s="103"/>
      <c r="VP85" s="103"/>
      <c r="VQ85" s="103"/>
      <c r="VR85" s="103"/>
      <c r="VS85" s="103"/>
      <c r="VT85" s="103"/>
      <c r="VU85" s="103"/>
      <c r="VV85" s="103"/>
      <c r="VW85" s="103"/>
      <c r="VX85" s="103"/>
      <c r="VY85" s="103"/>
      <c r="VZ85" s="103"/>
      <c r="WA85" s="103"/>
      <c r="WB85" s="103"/>
      <c r="WC85" s="103"/>
      <c r="WD85" s="103"/>
      <c r="WE85" s="103"/>
      <c r="WF85" s="103"/>
      <c r="WG85" s="103"/>
      <c r="WH85" s="103"/>
      <c r="WI85" s="103"/>
      <c r="WJ85" s="103"/>
      <c r="WK85" s="103"/>
      <c r="WL85" s="103"/>
      <c r="WM85" s="103"/>
      <c r="WN85" s="103"/>
      <c r="WO85" s="103"/>
      <c r="WP85" s="103"/>
      <c r="WQ85" s="103"/>
      <c r="WR85" s="103"/>
      <c r="WS85" s="103"/>
      <c r="WT85" s="103"/>
      <c r="WU85" s="103"/>
      <c r="WV85" s="103"/>
      <c r="WW85" s="103"/>
      <c r="WX85" s="103"/>
      <c r="WY85" s="103"/>
      <c r="WZ85" s="103"/>
      <c r="XA85" s="103"/>
      <c r="XB85" s="103"/>
      <c r="XC85" s="103"/>
      <c r="XD85" s="103"/>
      <c r="XE85" s="103"/>
      <c r="XF85" s="103"/>
      <c r="XG85" s="103"/>
      <c r="XH85" s="103"/>
      <c r="XI85" s="103"/>
      <c r="XJ85" s="103"/>
      <c r="XK85" s="103"/>
      <c r="XL85" s="103"/>
      <c r="XM85" s="103"/>
      <c r="XN85" s="103"/>
      <c r="XO85" s="103"/>
      <c r="XP85" s="103"/>
      <c r="XQ85" s="103"/>
      <c r="XR85" s="103"/>
      <c r="XS85" s="103"/>
      <c r="XT85" s="103"/>
      <c r="XU85" s="103"/>
      <c r="XV85" s="103"/>
      <c r="XW85" s="103"/>
      <c r="XX85" s="103"/>
      <c r="XY85" s="103"/>
      <c r="XZ85" s="103"/>
      <c r="YA85" s="103"/>
      <c r="YB85" s="103"/>
      <c r="YC85" s="103"/>
      <c r="YD85" s="103"/>
      <c r="YE85" s="103"/>
      <c r="YF85" s="103"/>
      <c r="YG85" s="103"/>
      <c r="YH85" s="103"/>
      <c r="YI85" s="103"/>
      <c r="YJ85" s="103"/>
      <c r="YK85" s="103"/>
      <c r="YL85" s="103"/>
      <c r="YM85" s="103"/>
      <c r="YN85" s="103"/>
      <c r="YO85" s="103"/>
      <c r="YP85" s="103"/>
      <c r="YQ85" s="103"/>
      <c r="YR85" s="103"/>
      <c r="YS85" s="103"/>
      <c r="YT85" s="103"/>
      <c r="YU85" s="103"/>
      <c r="YV85" s="103"/>
      <c r="YW85" s="103"/>
      <c r="YX85" s="103"/>
      <c r="YY85" s="103"/>
      <c r="YZ85" s="103"/>
      <c r="ZA85" s="103"/>
      <c r="ZB85" s="103"/>
      <c r="ZC85" s="103"/>
      <c r="ZD85" s="103"/>
      <c r="ZE85" s="103"/>
      <c r="ZF85" s="103"/>
      <c r="ZG85" s="103"/>
      <c r="ZH85" s="103"/>
      <c r="ZI85" s="103"/>
      <c r="ZJ85" s="103"/>
      <c r="ZK85" s="103"/>
      <c r="ZL85" s="103"/>
      <c r="ZM85" s="103"/>
      <c r="ZN85" s="103"/>
      <c r="ZO85" s="103"/>
      <c r="ZP85" s="103"/>
      <c r="ZQ85" s="103"/>
      <c r="ZR85" s="103"/>
      <c r="ZS85" s="103"/>
      <c r="ZT85" s="103"/>
      <c r="ZU85" s="103"/>
      <c r="ZV85" s="103"/>
      <c r="ZW85" s="103"/>
      <c r="ZX85" s="103"/>
      <c r="ZY85" s="103"/>
      <c r="ZZ85" s="103"/>
      <c r="AAA85" s="103"/>
      <c r="AAB85" s="103"/>
      <c r="AAC85" s="103"/>
      <c r="AAD85" s="103"/>
      <c r="AAE85" s="103"/>
      <c r="AAF85" s="103"/>
      <c r="AAG85" s="103"/>
      <c r="AAH85" s="103"/>
      <c r="AAI85" s="103"/>
      <c r="AAJ85" s="103"/>
      <c r="AAK85" s="103"/>
      <c r="AAL85" s="103"/>
      <c r="AAM85" s="103"/>
      <c r="AAN85" s="103"/>
      <c r="AAO85" s="103"/>
      <c r="AAP85" s="103"/>
      <c r="AAQ85" s="103"/>
      <c r="AAR85" s="103"/>
      <c r="AAS85" s="103"/>
      <c r="AAT85" s="103"/>
      <c r="AAU85" s="103"/>
      <c r="AAV85" s="103"/>
      <c r="AAW85" s="103"/>
      <c r="AAX85" s="103"/>
      <c r="AAY85" s="103"/>
      <c r="AAZ85" s="103"/>
      <c r="ABA85" s="103"/>
      <c r="ABB85" s="103"/>
      <c r="ABC85" s="103"/>
      <c r="ABD85" s="103"/>
      <c r="ABE85" s="103"/>
      <c r="ABF85" s="103"/>
      <c r="ABG85" s="103"/>
      <c r="ABH85" s="103"/>
      <c r="ABI85" s="103"/>
      <c r="ABJ85" s="103"/>
      <c r="ABK85" s="103"/>
      <c r="ABL85" s="103"/>
      <c r="ABM85" s="103"/>
      <c r="ABN85" s="103"/>
      <c r="ABO85" s="103"/>
      <c r="ABP85" s="103"/>
      <c r="ABQ85" s="103"/>
      <c r="ABR85" s="103"/>
      <c r="ABS85" s="103"/>
      <c r="ABT85" s="103"/>
      <c r="ABU85" s="103"/>
      <c r="ABV85" s="103"/>
      <c r="ABW85" s="103"/>
      <c r="ABX85" s="103"/>
      <c r="ABY85" s="103"/>
      <c r="ABZ85" s="103"/>
      <c r="ACA85" s="103"/>
      <c r="ACB85" s="103"/>
      <c r="ACC85" s="103"/>
      <c r="ACD85" s="103"/>
      <c r="ACE85" s="103"/>
      <c r="ACF85" s="103"/>
      <c r="ACG85" s="103"/>
      <c r="ACH85" s="103"/>
      <c r="ACI85" s="103"/>
      <c r="ACJ85" s="103"/>
      <c r="ACK85" s="103"/>
      <c r="ACL85" s="103"/>
      <c r="ACM85" s="103"/>
      <c r="ACN85" s="103"/>
      <c r="ACO85" s="103"/>
      <c r="ACP85" s="103"/>
      <c r="ACQ85" s="103"/>
      <c r="ACR85" s="103"/>
      <c r="ACS85" s="103"/>
      <c r="ACT85" s="103"/>
      <c r="ACU85" s="103"/>
      <c r="ACV85" s="103"/>
      <c r="ACW85" s="103"/>
      <c r="ACX85" s="103"/>
      <c r="ACY85" s="103"/>
      <c r="ACZ85" s="103"/>
      <c r="ADA85" s="103"/>
      <c r="ADB85" s="103"/>
      <c r="ADC85" s="103"/>
      <c r="ADD85" s="103"/>
      <c r="ADE85" s="103"/>
      <c r="ADF85" s="103"/>
      <c r="ADG85" s="103"/>
      <c r="ADH85" s="103"/>
      <c r="ADI85" s="103"/>
      <c r="ADJ85" s="103"/>
      <c r="ADK85" s="103"/>
      <c r="ADL85" s="103"/>
      <c r="ADM85" s="103"/>
      <c r="ADN85" s="103"/>
      <c r="ADO85" s="103"/>
      <c r="ADP85" s="103"/>
      <c r="ADQ85" s="103"/>
      <c r="ADR85" s="103"/>
      <c r="ADS85" s="103"/>
      <c r="ADT85" s="103"/>
      <c r="ADU85" s="103"/>
      <c r="ADV85" s="103"/>
      <c r="ADW85" s="103"/>
      <c r="ADX85" s="103"/>
      <c r="ADY85" s="103"/>
      <c r="ADZ85" s="103"/>
      <c r="AEA85" s="103"/>
      <c r="AEB85" s="103"/>
      <c r="AEC85" s="103"/>
      <c r="AED85" s="103"/>
      <c r="AEE85" s="103"/>
      <c r="AEF85" s="103"/>
      <c r="AEG85" s="103"/>
      <c r="AEH85" s="103"/>
      <c r="AEI85" s="103"/>
      <c r="AEJ85" s="103"/>
      <c r="AEK85" s="103"/>
      <c r="AEL85" s="103"/>
      <c r="AEM85" s="103"/>
      <c r="AEN85" s="103"/>
      <c r="AEO85" s="103"/>
      <c r="AEP85" s="103"/>
      <c r="AEQ85" s="103"/>
      <c r="AER85" s="103"/>
      <c r="AES85" s="103"/>
      <c r="AET85" s="103"/>
      <c r="AEU85" s="103"/>
      <c r="AEV85" s="103"/>
      <c r="AEW85" s="103"/>
      <c r="AEX85" s="103"/>
      <c r="AEY85" s="103"/>
      <c r="AEZ85" s="103"/>
      <c r="AFA85" s="103"/>
      <c r="AFB85" s="103"/>
      <c r="AFC85" s="103"/>
      <c r="AFD85" s="103"/>
      <c r="AFE85" s="103"/>
      <c r="AFF85" s="103"/>
      <c r="AFG85" s="103"/>
      <c r="AFH85" s="103"/>
      <c r="AFI85" s="103"/>
      <c r="AFJ85" s="103"/>
      <c r="AFK85" s="103"/>
      <c r="AFL85" s="103"/>
      <c r="AFM85" s="103"/>
      <c r="AFN85" s="103"/>
      <c r="AFO85" s="103"/>
      <c r="AFP85" s="103"/>
      <c r="AFQ85" s="103"/>
      <c r="AFR85" s="103"/>
      <c r="AFS85" s="103"/>
      <c r="AFT85" s="103"/>
      <c r="AFU85" s="103"/>
      <c r="AFV85" s="103"/>
      <c r="AFW85" s="103"/>
      <c r="AFX85" s="103"/>
      <c r="AFY85" s="103"/>
      <c r="AFZ85" s="103"/>
      <c r="AGA85" s="103"/>
      <c r="AGB85" s="103"/>
      <c r="AGC85" s="103"/>
      <c r="AGD85" s="103"/>
      <c r="AGE85" s="103"/>
      <c r="AGF85" s="103"/>
      <c r="AGG85" s="103"/>
      <c r="AGH85" s="103"/>
      <c r="AGI85" s="103"/>
      <c r="AGJ85" s="103"/>
      <c r="AGK85" s="103"/>
      <c r="AGL85" s="103"/>
      <c r="AGM85" s="103"/>
      <c r="AGN85" s="103"/>
      <c r="AGO85" s="103"/>
      <c r="AGP85" s="103"/>
      <c r="AGQ85" s="103"/>
      <c r="AGR85" s="103"/>
      <c r="AGS85" s="103"/>
      <c r="AGT85" s="103"/>
      <c r="AGU85" s="103"/>
      <c r="AGV85" s="103"/>
      <c r="AGW85" s="103"/>
      <c r="AGX85" s="103"/>
      <c r="AGY85" s="103"/>
      <c r="AGZ85" s="103"/>
      <c r="AHA85" s="103"/>
      <c r="AHB85" s="103"/>
      <c r="AHC85" s="103"/>
      <c r="AHD85" s="103"/>
      <c r="AHE85" s="103"/>
      <c r="AHF85" s="103"/>
      <c r="AHG85" s="103"/>
      <c r="AHH85" s="103"/>
      <c r="AHI85" s="103"/>
      <c r="AHJ85" s="103"/>
      <c r="AHK85" s="103"/>
      <c r="AHL85" s="103"/>
      <c r="AHM85" s="103"/>
      <c r="AHN85" s="103"/>
      <c r="AHO85" s="103"/>
      <c r="AHP85" s="103"/>
      <c r="AHQ85" s="103"/>
      <c r="AHR85" s="103"/>
      <c r="AHS85" s="103"/>
      <c r="AHT85" s="103"/>
      <c r="AHU85" s="103"/>
      <c r="AHV85" s="103"/>
      <c r="AHW85" s="103"/>
      <c r="AHX85" s="103"/>
      <c r="AHY85" s="103"/>
      <c r="AHZ85" s="103"/>
      <c r="AIA85" s="103"/>
      <c r="AIB85" s="103"/>
      <c r="AIC85" s="103"/>
      <c r="AID85" s="103"/>
      <c r="AIE85" s="103"/>
      <c r="AIF85" s="103"/>
      <c r="AIG85" s="103"/>
      <c r="AIH85" s="103"/>
      <c r="AII85" s="103"/>
      <c r="AIJ85" s="103"/>
      <c r="AIK85" s="103"/>
      <c r="AIL85" s="103"/>
      <c r="AIM85" s="103"/>
      <c r="AIN85" s="103"/>
      <c r="AIO85" s="103"/>
      <c r="AIP85" s="103"/>
      <c r="AIQ85" s="103"/>
      <c r="AIR85" s="103"/>
      <c r="AIS85" s="103"/>
      <c r="AIT85" s="103"/>
      <c r="AIU85" s="103"/>
      <c r="AIV85" s="103"/>
      <c r="AIW85" s="103"/>
      <c r="AIX85" s="103"/>
      <c r="AIY85" s="103"/>
      <c r="AIZ85" s="103"/>
      <c r="AJA85" s="103"/>
      <c r="AJB85" s="103"/>
      <c r="AJC85" s="103"/>
      <c r="AJD85" s="103"/>
      <c r="AJE85" s="103"/>
      <c r="AJF85" s="103"/>
      <c r="AJG85" s="103"/>
      <c r="AJH85" s="103"/>
      <c r="AJI85" s="103"/>
      <c r="AJJ85" s="103"/>
      <c r="AJK85" s="103"/>
      <c r="AJL85" s="103"/>
      <c r="AJM85" s="103"/>
      <c r="AJN85" s="103"/>
      <c r="AJO85" s="103"/>
      <c r="AJP85" s="103"/>
      <c r="AJQ85" s="103"/>
      <c r="AJR85" s="103"/>
      <c r="AJS85" s="103"/>
      <c r="AJT85" s="103"/>
      <c r="AJU85" s="103"/>
      <c r="AJV85" s="103"/>
      <c r="AJW85" s="103"/>
      <c r="AJX85" s="103"/>
      <c r="AJY85" s="103"/>
      <c r="AJZ85" s="103"/>
      <c r="AKA85" s="103"/>
      <c r="AKB85" s="103"/>
      <c r="AKC85" s="103"/>
      <c r="AKD85" s="103"/>
      <c r="AKE85" s="103"/>
      <c r="AKF85" s="103"/>
      <c r="AKG85" s="103"/>
      <c r="AKH85" s="103"/>
      <c r="AKI85" s="103"/>
      <c r="AKJ85" s="103"/>
      <c r="AKK85" s="103"/>
      <c r="AKL85" s="103"/>
      <c r="AKM85" s="103"/>
      <c r="AKN85" s="103"/>
      <c r="AKO85" s="103"/>
      <c r="AKP85" s="103"/>
      <c r="AKQ85" s="103"/>
      <c r="AKR85" s="103"/>
      <c r="AKS85" s="103"/>
      <c r="AKT85" s="103"/>
      <c r="AKU85" s="103"/>
      <c r="AKV85" s="103"/>
      <c r="AKW85" s="103"/>
      <c r="AKX85" s="103"/>
      <c r="AKY85" s="103"/>
      <c r="AKZ85" s="103"/>
      <c r="ALA85" s="103"/>
      <c r="ALB85" s="103"/>
      <c r="ALC85" s="103"/>
      <c r="ALD85" s="103"/>
      <c r="ALE85" s="103"/>
      <c r="ALF85" s="103"/>
      <c r="ALG85" s="103"/>
      <c r="ALH85" s="103"/>
      <c r="ALI85" s="103"/>
      <c r="ALJ85" s="103"/>
      <c r="ALK85" s="103"/>
      <c r="ALL85" s="103"/>
      <c r="ALM85" s="103"/>
      <c r="ALN85" s="103"/>
      <c r="ALO85" s="103"/>
      <c r="ALP85" s="103"/>
      <c r="ALQ85" s="103"/>
      <c r="ALR85" s="103"/>
      <c r="ALS85" s="103"/>
      <c r="ALT85" s="103"/>
      <c r="ALU85" s="103"/>
      <c r="ALV85" s="103"/>
      <c r="ALW85" s="103"/>
      <c r="ALX85" s="103"/>
      <c r="ALY85" s="103"/>
      <c r="ALZ85" s="103"/>
      <c r="AMA85" s="103"/>
      <c r="AMB85" s="103"/>
      <c r="AMC85" s="103"/>
      <c r="AMD85" s="103"/>
      <c r="AME85" s="103"/>
      <c r="AMF85" s="103"/>
      <c r="AMG85" s="103"/>
      <c r="AMH85" s="103"/>
      <c r="AMI85" s="103"/>
      <c r="AMJ85" s="103"/>
      <c r="AMK85" s="103"/>
      <c r="AML85" s="103"/>
      <c r="AMM85" s="103"/>
      <c r="AMN85" s="103"/>
      <c r="AMO85" s="103"/>
      <c r="AMP85" s="103"/>
      <c r="AMQ85" s="103"/>
      <c r="AMR85" s="103"/>
      <c r="AMS85" s="103"/>
      <c r="AMT85" s="103"/>
      <c r="AMU85" s="103"/>
      <c r="AMV85" s="103"/>
      <c r="AMW85" s="103"/>
      <c r="AMX85" s="103"/>
      <c r="AMY85" s="103"/>
      <c r="AMZ85" s="103"/>
      <c r="ANA85" s="103"/>
      <c r="ANB85" s="103"/>
      <c r="ANC85" s="103"/>
      <c r="AND85" s="103"/>
      <c r="ANE85" s="103"/>
      <c r="ANF85" s="103"/>
      <c r="ANG85" s="103"/>
      <c r="ANH85" s="103"/>
      <c r="ANI85" s="103"/>
      <c r="ANJ85" s="103"/>
      <c r="ANK85" s="103"/>
      <c r="ANL85" s="103"/>
      <c r="ANM85" s="103"/>
      <c r="ANN85" s="103"/>
      <c r="ANO85" s="103"/>
      <c r="ANP85" s="103"/>
      <c r="ANQ85" s="103"/>
      <c r="ANR85" s="103"/>
      <c r="ANS85" s="103"/>
      <c r="ANT85" s="103"/>
      <c r="ANU85" s="103"/>
      <c r="ANV85" s="103"/>
      <c r="ANW85" s="103"/>
      <c r="ANX85" s="103"/>
      <c r="ANY85" s="103"/>
      <c r="ANZ85" s="103"/>
      <c r="AOA85" s="103"/>
      <c r="AOB85" s="103"/>
      <c r="AOC85" s="103"/>
      <c r="AOD85" s="103"/>
      <c r="AOE85" s="103"/>
      <c r="AOF85" s="103"/>
      <c r="AOG85" s="103"/>
      <c r="AOH85" s="103"/>
      <c r="AOI85" s="103"/>
      <c r="AOJ85" s="103"/>
      <c r="AOK85" s="103"/>
      <c r="AOL85" s="103"/>
      <c r="AOM85" s="103"/>
      <c r="AON85" s="103"/>
      <c r="AOO85" s="103"/>
      <c r="AOP85" s="103"/>
      <c r="AOQ85" s="103"/>
      <c r="AOR85" s="103"/>
      <c r="AOS85" s="103"/>
      <c r="AOT85" s="103"/>
      <c r="AOU85" s="103"/>
      <c r="AOV85" s="103"/>
      <c r="AOW85" s="103"/>
      <c r="AOX85" s="103"/>
      <c r="AOY85" s="103"/>
      <c r="AOZ85" s="103"/>
      <c r="APA85" s="103"/>
      <c r="APB85" s="103"/>
      <c r="APC85" s="103"/>
      <c r="APD85" s="103"/>
      <c r="APE85" s="103"/>
      <c r="APF85" s="103"/>
      <c r="APG85" s="103"/>
      <c r="APH85" s="103"/>
      <c r="API85" s="103"/>
      <c r="APJ85" s="103"/>
      <c r="APK85" s="103"/>
      <c r="APL85" s="103"/>
      <c r="APM85" s="103"/>
      <c r="APN85" s="103"/>
      <c r="APO85" s="103"/>
      <c r="APP85" s="103"/>
      <c r="APQ85" s="103"/>
      <c r="APR85" s="103"/>
      <c r="APS85" s="103"/>
      <c r="APT85" s="103"/>
      <c r="APU85" s="103"/>
      <c r="APV85" s="103"/>
      <c r="APW85" s="103"/>
      <c r="APX85" s="103"/>
      <c r="APY85" s="103"/>
      <c r="APZ85" s="103"/>
      <c r="AQA85" s="103"/>
      <c r="AQB85" s="103"/>
      <c r="AQC85" s="103"/>
      <c r="AQD85" s="103"/>
      <c r="AQE85" s="103"/>
      <c r="AQF85" s="103"/>
      <c r="AQG85" s="103"/>
      <c r="AQH85" s="103"/>
      <c r="AQI85" s="103"/>
      <c r="AQJ85" s="103"/>
      <c r="AQK85" s="103"/>
      <c r="AQL85" s="103"/>
      <c r="AQM85" s="103"/>
      <c r="AQN85" s="103"/>
      <c r="AQO85" s="103"/>
      <c r="AQP85" s="103"/>
      <c r="AQQ85" s="103"/>
      <c r="AQR85" s="103"/>
      <c r="AQS85" s="103"/>
      <c r="AQT85" s="103"/>
      <c r="AQU85" s="103"/>
      <c r="AQV85" s="103"/>
      <c r="AQW85" s="103"/>
      <c r="AQX85" s="103"/>
      <c r="AQY85" s="103"/>
      <c r="AQZ85" s="103"/>
      <c r="ARA85" s="103"/>
      <c r="ARB85" s="103"/>
      <c r="ARC85" s="103"/>
      <c r="ARD85" s="103"/>
      <c r="ARE85" s="103"/>
      <c r="ARF85" s="103"/>
      <c r="ARG85" s="103"/>
      <c r="ARH85" s="103"/>
      <c r="ARI85" s="103"/>
      <c r="ARJ85" s="103"/>
      <c r="ARK85" s="103"/>
      <c r="ARL85" s="103"/>
      <c r="ARM85" s="103"/>
      <c r="ARN85" s="103"/>
      <c r="ARO85" s="103"/>
      <c r="ARP85" s="103"/>
      <c r="ARQ85" s="103"/>
      <c r="ARR85" s="103"/>
      <c r="ARS85" s="103"/>
      <c r="ART85" s="103"/>
      <c r="ARU85" s="103"/>
      <c r="ARV85" s="103"/>
      <c r="ARW85" s="103"/>
      <c r="ARX85" s="103"/>
      <c r="ARY85" s="103"/>
      <c r="ARZ85" s="103"/>
      <c r="ASA85" s="103"/>
      <c r="ASB85" s="103"/>
      <c r="ASC85" s="103"/>
      <c r="ASD85" s="103"/>
      <c r="ASE85" s="103"/>
      <c r="ASF85" s="103"/>
      <c r="ASG85" s="103"/>
      <c r="ASH85" s="103"/>
      <c r="ASI85" s="103"/>
      <c r="ASJ85" s="103"/>
      <c r="ASK85" s="103"/>
      <c r="ASL85" s="103"/>
      <c r="ASM85" s="103"/>
      <c r="ASN85" s="103"/>
      <c r="ASO85" s="103"/>
      <c r="ASP85" s="103"/>
      <c r="ASQ85" s="103"/>
      <c r="ASR85" s="103"/>
      <c r="ASS85" s="103"/>
      <c r="AST85" s="103"/>
      <c r="ASU85" s="103"/>
      <c r="ASV85" s="103"/>
      <c r="ASW85" s="103"/>
      <c r="ASX85" s="103"/>
      <c r="ASY85" s="103"/>
      <c r="ASZ85" s="103"/>
      <c r="ATA85" s="103"/>
      <c r="ATB85" s="103"/>
      <c r="ATC85" s="103"/>
      <c r="ATD85" s="103"/>
      <c r="ATE85" s="103"/>
      <c r="ATF85" s="103"/>
      <c r="ATG85" s="103"/>
      <c r="ATH85" s="103"/>
      <c r="ATI85" s="103"/>
      <c r="ATJ85" s="103"/>
      <c r="ATK85" s="103"/>
      <c r="ATL85" s="103"/>
      <c r="ATM85" s="103"/>
      <c r="ATN85" s="103"/>
      <c r="ATO85" s="103"/>
      <c r="ATP85" s="103"/>
      <c r="ATQ85" s="103"/>
      <c r="ATR85" s="103"/>
      <c r="ATS85" s="103"/>
      <c r="ATT85" s="103"/>
      <c r="ATU85" s="103"/>
      <c r="ATV85" s="103"/>
      <c r="ATW85" s="103"/>
      <c r="ATX85" s="103"/>
      <c r="ATY85" s="103"/>
      <c r="ATZ85" s="103"/>
      <c r="AUA85" s="103"/>
      <c r="AUB85" s="103"/>
      <c r="AUC85" s="103"/>
      <c r="AUD85" s="103"/>
      <c r="AUE85" s="103"/>
      <c r="AUF85" s="103"/>
      <c r="AUG85" s="103"/>
      <c r="AUH85" s="103"/>
      <c r="AUI85" s="103"/>
      <c r="AUJ85" s="103"/>
      <c r="AUK85" s="103"/>
      <c r="AUL85" s="103"/>
      <c r="AUM85" s="103"/>
      <c r="AUN85" s="103"/>
      <c r="AUO85" s="103"/>
      <c r="AUP85" s="103"/>
      <c r="AUQ85" s="103"/>
      <c r="AUR85" s="103"/>
      <c r="AUS85" s="103"/>
      <c r="AUT85" s="103"/>
      <c r="AUU85" s="103"/>
      <c r="AUV85" s="103"/>
      <c r="AUW85" s="103"/>
      <c r="AUX85" s="103"/>
      <c r="AUY85" s="103"/>
      <c r="AUZ85" s="103"/>
      <c r="AVA85" s="103"/>
      <c r="AVB85" s="103"/>
      <c r="AVC85" s="103"/>
      <c r="AVD85" s="103"/>
      <c r="AVE85" s="103"/>
      <c r="AVF85" s="103"/>
      <c r="AVG85" s="103"/>
      <c r="AVH85" s="103"/>
      <c r="AVI85" s="103"/>
      <c r="AVJ85" s="103"/>
      <c r="AVK85" s="103"/>
      <c r="AVL85" s="103"/>
      <c r="AVM85" s="103"/>
      <c r="AVN85" s="103"/>
      <c r="AVO85" s="103"/>
      <c r="AVP85" s="103"/>
      <c r="AVQ85" s="103"/>
      <c r="AVR85" s="103"/>
      <c r="AVS85" s="103"/>
      <c r="AVT85" s="103"/>
      <c r="AVU85" s="103"/>
      <c r="AVV85" s="103"/>
      <c r="AVW85" s="103"/>
      <c r="AVX85" s="103"/>
      <c r="AVY85" s="103"/>
      <c r="AVZ85" s="103"/>
      <c r="AWA85" s="103"/>
      <c r="AWB85" s="103"/>
      <c r="AWC85" s="103"/>
      <c r="AWD85" s="103"/>
      <c r="AWE85" s="103"/>
      <c r="AWF85" s="103"/>
      <c r="AWG85" s="103"/>
      <c r="AWH85" s="103"/>
      <c r="AWI85" s="103"/>
      <c r="AWJ85" s="103"/>
      <c r="AWK85" s="103"/>
      <c r="AWL85" s="103"/>
      <c r="AWM85" s="103"/>
      <c r="AWN85" s="103"/>
      <c r="AWO85" s="103"/>
      <c r="AWP85" s="103"/>
      <c r="AWQ85" s="103"/>
      <c r="AWR85" s="103"/>
      <c r="AWS85" s="103"/>
      <c r="AWT85" s="103"/>
      <c r="AWU85" s="103"/>
      <c r="AWV85" s="103"/>
      <c r="AWW85" s="103"/>
      <c r="AWX85" s="103"/>
      <c r="AWY85" s="103"/>
      <c r="AWZ85" s="103"/>
      <c r="AXA85" s="103"/>
      <c r="AXB85" s="103"/>
      <c r="AXC85" s="103"/>
      <c r="AXD85" s="103"/>
      <c r="AXE85" s="103"/>
      <c r="AXF85" s="103"/>
      <c r="AXG85" s="103"/>
      <c r="AXH85" s="103"/>
      <c r="AXI85" s="103"/>
      <c r="AXJ85" s="103"/>
      <c r="AXK85" s="103"/>
      <c r="AXL85" s="103"/>
      <c r="AXM85" s="103"/>
      <c r="AXN85" s="103"/>
      <c r="AXO85" s="103"/>
      <c r="AXP85" s="103"/>
      <c r="AXQ85" s="103"/>
      <c r="AXR85" s="103"/>
      <c r="AXS85" s="103"/>
      <c r="AXT85" s="103"/>
      <c r="AXU85" s="103"/>
      <c r="AXV85" s="103"/>
      <c r="AXW85" s="103"/>
      <c r="AXX85" s="103"/>
      <c r="AXY85" s="103"/>
      <c r="AXZ85" s="103"/>
      <c r="AYA85" s="103"/>
      <c r="AYB85" s="103"/>
      <c r="AYC85" s="103"/>
      <c r="AYD85" s="103"/>
      <c r="AYE85" s="103"/>
      <c r="AYF85" s="103"/>
      <c r="AYG85" s="103"/>
      <c r="AYH85" s="103"/>
      <c r="AYI85" s="103"/>
      <c r="AYJ85" s="103"/>
      <c r="AYK85" s="103"/>
      <c r="AYL85" s="103"/>
      <c r="AYM85" s="103"/>
      <c r="AYN85" s="103"/>
      <c r="AYO85" s="103"/>
      <c r="AYP85" s="103"/>
      <c r="AYQ85" s="103"/>
      <c r="AYR85" s="103"/>
      <c r="AYS85" s="103"/>
      <c r="AYT85" s="103"/>
      <c r="AYU85" s="103"/>
      <c r="AYV85" s="103"/>
      <c r="AYW85" s="103"/>
      <c r="AYX85" s="103"/>
      <c r="AYY85" s="103"/>
      <c r="AYZ85" s="103"/>
      <c r="AZA85" s="103"/>
      <c r="AZB85" s="103"/>
      <c r="AZC85" s="103"/>
      <c r="AZD85" s="103"/>
      <c r="AZE85" s="103"/>
      <c r="AZF85" s="103"/>
      <c r="AZG85" s="103"/>
      <c r="AZH85" s="103"/>
      <c r="AZI85" s="103"/>
      <c r="AZJ85" s="103"/>
      <c r="AZK85" s="103"/>
      <c r="AZL85" s="103"/>
      <c r="AZM85" s="103"/>
      <c r="AZN85" s="103"/>
      <c r="AZO85" s="103"/>
      <c r="AZP85" s="103"/>
      <c r="AZQ85" s="103"/>
      <c r="AZR85" s="103"/>
      <c r="AZS85" s="103"/>
      <c r="AZT85" s="103"/>
      <c r="AZU85" s="103"/>
      <c r="AZV85" s="103"/>
      <c r="AZW85" s="103"/>
      <c r="AZX85" s="103"/>
      <c r="AZY85" s="103"/>
      <c r="AZZ85" s="103"/>
      <c r="BAA85" s="103"/>
      <c r="BAB85" s="103"/>
      <c r="BAC85" s="103"/>
      <c r="BAD85" s="103"/>
      <c r="BAE85" s="103"/>
      <c r="BAF85" s="103"/>
      <c r="BAG85" s="103"/>
      <c r="BAH85" s="103"/>
      <c r="BAI85" s="103"/>
      <c r="BAJ85" s="103"/>
      <c r="BAK85" s="103"/>
      <c r="BAL85" s="103"/>
      <c r="BAM85" s="103"/>
      <c r="BAN85" s="103"/>
      <c r="BAO85" s="103"/>
      <c r="BAP85" s="103"/>
      <c r="BAQ85" s="103"/>
      <c r="BAR85" s="103"/>
      <c r="BAS85" s="103"/>
      <c r="BAT85" s="103"/>
      <c r="BAU85" s="103"/>
      <c r="BAV85" s="103"/>
      <c r="BAW85" s="103"/>
      <c r="BAX85" s="103"/>
      <c r="BAY85" s="103"/>
      <c r="BAZ85" s="103"/>
      <c r="BBA85" s="103"/>
      <c r="BBB85" s="103"/>
      <c r="BBC85" s="103"/>
      <c r="BBD85" s="103"/>
      <c r="BBE85" s="103"/>
      <c r="BBF85" s="103"/>
      <c r="BBG85" s="103"/>
      <c r="BBH85" s="103"/>
      <c r="BBI85" s="103"/>
      <c r="BBJ85" s="103"/>
      <c r="BBK85" s="103"/>
      <c r="BBL85" s="103"/>
      <c r="BBM85" s="103"/>
      <c r="BBN85" s="103"/>
      <c r="BBO85" s="103"/>
      <c r="BBP85" s="103"/>
      <c r="BBQ85" s="103"/>
      <c r="BBR85" s="103"/>
      <c r="BBS85" s="103"/>
      <c r="BBT85" s="103"/>
      <c r="BBU85" s="103"/>
      <c r="BBV85" s="103"/>
      <c r="BBW85" s="103"/>
      <c r="BBX85" s="103"/>
      <c r="BBY85" s="103"/>
      <c r="BBZ85" s="103"/>
      <c r="BCA85" s="103"/>
      <c r="BCB85" s="103"/>
      <c r="BCC85" s="103"/>
      <c r="BCD85" s="103"/>
      <c r="BCE85" s="103"/>
      <c r="BCF85" s="103"/>
      <c r="BCG85" s="103"/>
      <c r="BCH85" s="103"/>
      <c r="BCI85" s="103"/>
      <c r="BCJ85" s="103"/>
      <c r="BCK85" s="103"/>
      <c r="BCL85" s="103"/>
      <c r="BCM85" s="103"/>
      <c r="BCN85" s="103"/>
      <c r="BCO85" s="103"/>
      <c r="BCP85" s="103"/>
      <c r="BCQ85" s="103"/>
      <c r="BCR85" s="103"/>
      <c r="BCS85" s="103"/>
      <c r="BCT85" s="103"/>
      <c r="BCU85" s="103"/>
      <c r="BCV85" s="103"/>
      <c r="BCW85" s="103"/>
      <c r="BCX85" s="103"/>
      <c r="BCY85" s="103"/>
      <c r="BCZ85" s="103"/>
      <c r="BDA85" s="103"/>
      <c r="BDB85" s="103"/>
      <c r="BDC85" s="103"/>
      <c r="BDD85" s="103"/>
      <c r="BDE85" s="103"/>
      <c r="BDF85" s="103"/>
      <c r="BDG85" s="103"/>
      <c r="BDH85" s="103"/>
      <c r="BDI85" s="103"/>
      <c r="BDJ85" s="103"/>
      <c r="BDK85" s="103"/>
      <c r="BDL85" s="103"/>
      <c r="BDM85" s="103"/>
      <c r="BDN85" s="103"/>
      <c r="BDO85" s="103"/>
      <c r="BDP85" s="103"/>
      <c r="BDQ85" s="103"/>
      <c r="BDR85" s="103"/>
      <c r="BDS85" s="103"/>
      <c r="BDT85" s="103"/>
      <c r="BDU85" s="103"/>
      <c r="BDV85" s="103"/>
      <c r="BDW85" s="103"/>
      <c r="BDX85" s="103"/>
      <c r="BDY85" s="103"/>
      <c r="BDZ85" s="103"/>
      <c r="BEA85" s="103"/>
      <c r="BEB85" s="103"/>
      <c r="BEC85" s="103"/>
      <c r="BED85" s="103"/>
      <c r="BEE85" s="103"/>
      <c r="BEF85" s="103"/>
      <c r="BEG85" s="103"/>
      <c r="BEH85" s="103"/>
      <c r="BEI85" s="103"/>
      <c r="BEJ85" s="103"/>
      <c r="BEK85" s="103"/>
      <c r="BEL85" s="103"/>
      <c r="BEM85" s="103"/>
      <c r="BEN85" s="103"/>
      <c r="BEO85" s="103"/>
      <c r="BEP85" s="103"/>
      <c r="BEQ85" s="103"/>
      <c r="BER85" s="103"/>
      <c r="BES85" s="103"/>
      <c r="BET85" s="103"/>
      <c r="BEU85" s="103"/>
      <c r="BEV85" s="103"/>
      <c r="BEW85" s="103"/>
      <c r="BEX85" s="103"/>
      <c r="BEY85" s="103"/>
      <c r="BEZ85" s="103"/>
      <c r="BFA85" s="103"/>
      <c r="BFB85" s="103"/>
      <c r="BFC85" s="103"/>
      <c r="BFD85" s="103"/>
      <c r="BFE85" s="103"/>
      <c r="BFF85" s="103"/>
      <c r="BFG85" s="103"/>
      <c r="BFH85" s="103"/>
      <c r="BFI85" s="103"/>
      <c r="BFJ85" s="103"/>
      <c r="BFK85" s="103"/>
      <c r="BFL85" s="103"/>
      <c r="BFM85" s="103"/>
      <c r="BFN85" s="103"/>
      <c r="BFO85" s="103"/>
      <c r="BFP85" s="103"/>
      <c r="BFQ85" s="103"/>
      <c r="BFR85" s="103"/>
      <c r="BFS85" s="103"/>
      <c r="BFT85" s="103"/>
      <c r="BFU85" s="103"/>
      <c r="BFV85" s="103"/>
      <c r="BFW85" s="103"/>
      <c r="BFX85" s="103"/>
      <c r="BFY85" s="103"/>
      <c r="BFZ85" s="103"/>
      <c r="BGA85" s="103"/>
      <c r="BGB85" s="103"/>
      <c r="BGC85" s="103"/>
      <c r="BGD85" s="103"/>
      <c r="BGE85" s="103"/>
      <c r="BGF85" s="103"/>
      <c r="BGG85" s="103"/>
      <c r="BGH85" s="103"/>
      <c r="BGI85" s="103"/>
      <c r="BGJ85" s="103"/>
      <c r="BGK85" s="103"/>
      <c r="BGL85" s="103"/>
      <c r="BGM85" s="103"/>
      <c r="BGN85" s="103"/>
      <c r="BGO85" s="103"/>
      <c r="BGP85" s="103"/>
      <c r="BGQ85" s="103"/>
      <c r="BGR85" s="103"/>
      <c r="BGS85" s="103"/>
      <c r="BGT85" s="103"/>
      <c r="BGU85" s="103"/>
      <c r="BGV85" s="103"/>
      <c r="BGW85" s="103"/>
      <c r="BGX85" s="103"/>
      <c r="BGY85" s="103"/>
      <c r="BGZ85" s="103"/>
      <c r="BHA85" s="103"/>
      <c r="BHB85" s="103"/>
      <c r="BHC85" s="103"/>
      <c r="BHD85" s="103"/>
      <c r="BHE85" s="103"/>
      <c r="BHF85" s="103"/>
      <c r="BHG85" s="103"/>
      <c r="BHH85" s="103"/>
      <c r="BHI85" s="103"/>
      <c r="BHJ85" s="103"/>
      <c r="BHK85" s="103"/>
      <c r="BHL85" s="103"/>
      <c r="BHM85" s="103"/>
      <c r="BHN85" s="103"/>
      <c r="BHO85" s="103"/>
      <c r="BHP85" s="103"/>
      <c r="BHQ85" s="103"/>
      <c r="BHR85" s="103"/>
      <c r="BHS85" s="103"/>
      <c r="BHT85" s="103"/>
      <c r="BHU85" s="103"/>
      <c r="BHV85" s="103"/>
      <c r="BHW85" s="103"/>
      <c r="BHX85" s="103"/>
      <c r="BHY85" s="103"/>
      <c r="BHZ85" s="103"/>
      <c r="BIA85" s="103"/>
      <c r="BIB85" s="103"/>
      <c r="BIC85" s="103"/>
      <c r="BID85" s="103"/>
      <c r="BIE85" s="103"/>
      <c r="BIF85" s="103"/>
      <c r="BIG85" s="103"/>
      <c r="BIH85" s="103"/>
      <c r="BII85" s="103"/>
      <c r="BIJ85" s="103"/>
      <c r="BIK85" s="103"/>
      <c r="BIL85" s="103"/>
      <c r="BIM85" s="103"/>
      <c r="BIN85" s="103"/>
      <c r="BIO85" s="103"/>
      <c r="BIP85" s="103"/>
      <c r="BIQ85" s="103"/>
      <c r="BIR85" s="103"/>
      <c r="BIS85" s="103"/>
      <c r="BIT85" s="103"/>
      <c r="BIU85" s="103"/>
      <c r="BIV85" s="103"/>
      <c r="BIW85" s="103"/>
      <c r="BIX85" s="103"/>
      <c r="BIY85" s="103"/>
      <c r="BIZ85" s="103"/>
      <c r="BJA85" s="103"/>
      <c r="BJB85" s="103"/>
      <c r="BJC85" s="103"/>
      <c r="BJD85" s="103"/>
      <c r="BJE85" s="103"/>
      <c r="BJF85" s="103"/>
      <c r="BJG85" s="103"/>
      <c r="BJH85" s="103"/>
      <c r="BJI85" s="103"/>
      <c r="BJJ85" s="103"/>
      <c r="BJK85" s="103"/>
      <c r="BJL85" s="103"/>
      <c r="BJM85" s="103"/>
      <c r="BJN85" s="103"/>
      <c r="BJO85" s="103"/>
      <c r="BJP85" s="103"/>
      <c r="BJQ85" s="103"/>
      <c r="BJR85" s="103"/>
      <c r="BJS85" s="103"/>
      <c r="BJT85" s="103"/>
      <c r="BJU85" s="103"/>
      <c r="BJV85" s="103"/>
      <c r="BJW85" s="103"/>
      <c r="BJX85" s="103"/>
      <c r="BJY85" s="103"/>
      <c r="BJZ85" s="103"/>
      <c r="BKA85" s="103"/>
      <c r="BKB85" s="103"/>
      <c r="BKC85" s="103"/>
      <c r="BKD85" s="103"/>
      <c r="BKE85" s="103"/>
      <c r="BKF85" s="103"/>
      <c r="BKG85" s="103"/>
      <c r="BKH85" s="103"/>
      <c r="BKI85" s="103"/>
      <c r="BKJ85" s="103"/>
      <c r="BKK85" s="103"/>
      <c r="BKL85" s="103"/>
      <c r="BKM85" s="103"/>
      <c r="BKN85" s="103"/>
      <c r="BKO85" s="103"/>
      <c r="BKP85" s="103"/>
      <c r="BKQ85" s="103"/>
      <c r="BKR85" s="103"/>
      <c r="BKS85" s="103"/>
      <c r="BKT85" s="103"/>
      <c r="BKU85" s="103"/>
      <c r="BKV85" s="103"/>
      <c r="BKW85" s="103"/>
      <c r="BKX85" s="103"/>
      <c r="BKY85" s="103"/>
      <c r="BKZ85" s="103"/>
      <c r="BLA85" s="103"/>
      <c r="BLB85" s="103"/>
      <c r="BLC85" s="103"/>
      <c r="BLD85" s="103"/>
      <c r="BLE85" s="103"/>
      <c r="BLF85" s="103"/>
      <c r="BLG85" s="103"/>
      <c r="BLH85" s="103"/>
      <c r="BLI85" s="103"/>
      <c r="BLJ85" s="103"/>
      <c r="BLK85" s="103"/>
      <c r="BLL85" s="103"/>
      <c r="BLM85" s="103"/>
      <c r="BLN85" s="103"/>
      <c r="BLO85" s="103"/>
      <c r="BLP85" s="103"/>
      <c r="BLQ85" s="103"/>
      <c r="BLR85" s="103"/>
      <c r="BLS85" s="103"/>
      <c r="BLT85" s="103"/>
      <c r="BLU85" s="103"/>
      <c r="BLV85" s="103"/>
      <c r="BLW85" s="103"/>
      <c r="BLX85" s="103"/>
      <c r="BLY85" s="103"/>
      <c r="BLZ85" s="103"/>
      <c r="BMA85" s="103"/>
      <c r="BMB85" s="103"/>
      <c r="BMC85" s="103"/>
      <c r="BMD85" s="103"/>
      <c r="BME85" s="103"/>
      <c r="BMF85" s="103"/>
      <c r="BMG85" s="103"/>
      <c r="BMH85" s="103"/>
      <c r="BMI85" s="103"/>
      <c r="BMJ85" s="103"/>
      <c r="BMK85" s="103"/>
      <c r="BML85" s="103"/>
      <c r="BMM85" s="103"/>
      <c r="BMN85" s="103"/>
      <c r="BMO85" s="103"/>
      <c r="BMP85" s="103"/>
      <c r="BMQ85" s="103"/>
      <c r="BMR85" s="103"/>
      <c r="BMS85" s="103"/>
      <c r="BMT85" s="103"/>
      <c r="BMU85" s="103"/>
      <c r="BMV85" s="103"/>
      <c r="BMW85" s="103"/>
      <c r="BMX85" s="103"/>
      <c r="BMY85" s="103"/>
      <c r="BMZ85" s="103"/>
      <c r="BNA85" s="103"/>
      <c r="BNB85" s="103"/>
      <c r="BNC85" s="103"/>
      <c r="BND85" s="103"/>
      <c r="BNE85" s="103"/>
      <c r="BNF85" s="103"/>
      <c r="BNG85" s="103"/>
      <c r="BNH85" s="103"/>
      <c r="BNI85" s="103"/>
      <c r="BNJ85" s="103"/>
      <c r="BNK85" s="103"/>
      <c r="BNL85" s="103"/>
      <c r="BNM85" s="103"/>
      <c r="BNN85" s="103"/>
      <c r="BNO85" s="103"/>
      <c r="BNP85" s="103"/>
      <c r="BNQ85" s="103"/>
      <c r="BNR85" s="103"/>
      <c r="BNS85" s="103"/>
      <c r="BNT85" s="103"/>
      <c r="BNU85" s="103"/>
      <c r="BNV85" s="103"/>
      <c r="BNW85" s="103"/>
      <c r="BNX85" s="103"/>
      <c r="BNY85" s="103"/>
      <c r="BNZ85" s="103"/>
      <c r="BOA85" s="103"/>
      <c r="BOB85" s="103"/>
      <c r="BOC85" s="103"/>
      <c r="BOD85" s="103"/>
      <c r="BOE85" s="103"/>
      <c r="BOF85" s="103"/>
      <c r="BOG85" s="103"/>
      <c r="BOH85" s="103"/>
      <c r="BOI85" s="103"/>
      <c r="BOJ85" s="103"/>
      <c r="BOK85" s="103"/>
      <c r="BOL85" s="103"/>
      <c r="BOM85" s="103"/>
      <c r="BON85" s="103"/>
      <c r="BOO85" s="103"/>
      <c r="BOP85" s="103"/>
      <c r="BOQ85" s="103"/>
      <c r="BOR85" s="103"/>
      <c r="BOS85" s="103"/>
      <c r="BOT85" s="103"/>
      <c r="BOU85" s="103"/>
      <c r="BOV85" s="103"/>
      <c r="BOW85" s="103"/>
      <c r="BOX85" s="103"/>
      <c r="BOY85" s="103"/>
      <c r="BOZ85" s="103"/>
      <c r="BPA85" s="103"/>
      <c r="BPB85" s="103"/>
      <c r="BPC85" s="103"/>
      <c r="BPD85" s="103"/>
      <c r="BPE85" s="103"/>
      <c r="BPF85" s="103"/>
      <c r="BPG85" s="103"/>
      <c r="BPH85" s="103"/>
      <c r="BPI85" s="103"/>
      <c r="BPJ85" s="103"/>
      <c r="BPK85" s="103"/>
      <c r="BPL85" s="103"/>
      <c r="BPM85" s="103"/>
      <c r="BPN85" s="103"/>
      <c r="BPO85" s="103"/>
      <c r="BPP85" s="103"/>
      <c r="BPQ85" s="103"/>
      <c r="BPR85" s="103"/>
      <c r="BPS85" s="103"/>
      <c r="BPT85" s="103"/>
      <c r="BPU85" s="103"/>
      <c r="BPV85" s="103"/>
      <c r="BPW85" s="103"/>
      <c r="BPX85" s="103"/>
      <c r="BPY85" s="103"/>
      <c r="BPZ85" s="103"/>
      <c r="BQA85" s="103"/>
      <c r="BQB85" s="103"/>
      <c r="BQC85" s="103"/>
      <c r="BQD85" s="103"/>
      <c r="BQE85" s="103"/>
      <c r="BQF85" s="103"/>
      <c r="BQG85" s="103"/>
      <c r="BQH85" s="103"/>
      <c r="BQI85" s="103"/>
      <c r="BQJ85" s="103"/>
      <c r="BQK85" s="103"/>
      <c r="BQL85" s="103"/>
      <c r="BQM85" s="103"/>
      <c r="BQN85" s="103"/>
      <c r="BQO85" s="103"/>
      <c r="BQP85" s="103"/>
      <c r="BQQ85" s="103"/>
      <c r="BQR85" s="103"/>
      <c r="BQS85" s="103"/>
      <c r="BQT85" s="103"/>
      <c r="BQU85" s="103"/>
      <c r="BQV85" s="103"/>
      <c r="BQW85" s="103"/>
      <c r="BQX85" s="103"/>
      <c r="BQY85" s="103"/>
      <c r="BQZ85" s="103"/>
      <c r="BRA85" s="103"/>
      <c r="BRB85" s="103"/>
      <c r="BRC85" s="103"/>
      <c r="BRD85" s="103"/>
      <c r="BRE85" s="103"/>
      <c r="BRF85" s="103"/>
      <c r="BRG85" s="103"/>
      <c r="BRH85" s="103"/>
      <c r="BRI85" s="103"/>
      <c r="BRJ85" s="103"/>
      <c r="BRK85" s="103"/>
      <c r="BRL85" s="103"/>
      <c r="BRM85" s="103"/>
      <c r="BRN85" s="103"/>
      <c r="BRO85" s="103"/>
      <c r="BRP85" s="103"/>
      <c r="BRQ85" s="103"/>
      <c r="BRR85" s="103"/>
      <c r="BRS85" s="103"/>
      <c r="BRT85" s="103"/>
      <c r="BRU85" s="103"/>
      <c r="BRV85" s="103"/>
      <c r="BRW85" s="103"/>
      <c r="BRX85" s="103"/>
      <c r="BRY85" s="103"/>
      <c r="BRZ85" s="103"/>
      <c r="BSA85" s="103"/>
      <c r="BSB85" s="103"/>
      <c r="BSC85" s="103"/>
      <c r="BSD85" s="103"/>
      <c r="BSE85" s="103"/>
      <c r="BSF85" s="103"/>
      <c r="BSG85" s="103"/>
      <c r="BSH85" s="103"/>
      <c r="BSI85" s="103"/>
      <c r="BSJ85" s="103"/>
      <c r="BSK85" s="103"/>
      <c r="BSL85" s="103"/>
      <c r="BSM85" s="103"/>
      <c r="BSN85" s="103"/>
      <c r="BSO85" s="103"/>
      <c r="BSP85" s="103"/>
      <c r="BSQ85" s="103"/>
      <c r="BSR85" s="103"/>
      <c r="BSS85" s="103"/>
      <c r="BST85" s="103"/>
      <c r="BSU85" s="103"/>
      <c r="BSV85" s="103"/>
      <c r="BSW85" s="103"/>
      <c r="BSX85" s="103"/>
      <c r="BSY85" s="103"/>
      <c r="BSZ85" s="103"/>
      <c r="BTA85" s="103"/>
      <c r="BTB85" s="103"/>
      <c r="BTC85" s="103"/>
      <c r="BTD85" s="103"/>
      <c r="BTE85" s="103"/>
      <c r="BTF85" s="103"/>
      <c r="BTG85" s="103"/>
      <c r="BTH85" s="103"/>
      <c r="BTI85" s="103"/>
      <c r="BTJ85" s="103"/>
      <c r="BTK85" s="103"/>
      <c r="BTL85" s="103"/>
      <c r="BTM85" s="103"/>
      <c r="BTN85" s="103"/>
      <c r="BTO85" s="103"/>
      <c r="BTP85" s="103"/>
      <c r="BTQ85" s="103"/>
      <c r="BTR85" s="103"/>
      <c r="BTS85" s="103"/>
      <c r="BTT85" s="103"/>
      <c r="BTU85" s="103"/>
      <c r="BTV85" s="103"/>
      <c r="BTW85" s="103"/>
      <c r="BTX85" s="103"/>
      <c r="BTY85" s="103"/>
      <c r="BTZ85" s="103"/>
      <c r="BUA85" s="103"/>
      <c r="BUB85" s="103"/>
      <c r="BUC85" s="103"/>
      <c r="BUD85" s="103"/>
      <c r="BUE85" s="103"/>
      <c r="BUF85" s="103"/>
      <c r="BUG85" s="103"/>
      <c r="BUH85" s="103"/>
      <c r="BUI85" s="103"/>
      <c r="BUJ85" s="103"/>
      <c r="BUK85" s="103"/>
      <c r="BUL85" s="103"/>
      <c r="BUM85" s="103"/>
      <c r="BUN85" s="103"/>
      <c r="BUO85" s="103"/>
      <c r="BUP85" s="103"/>
      <c r="BUQ85" s="103"/>
      <c r="BUR85" s="103"/>
      <c r="BUS85" s="103"/>
      <c r="BUT85" s="103"/>
      <c r="BUU85" s="103"/>
      <c r="BUV85" s="103"/>
      <c r="BUW85" s="103"/>
      <c r="BUX85" s="103"/>
      <c r="BUY85" s="103"/>
      <c r="BUZ85" s="103"/>
      <c r="BVA85" s="103"/>
      <c r="BVB85" s="103"/>
      <c r="BVC85" s="103"/>
      <c r="BVD85" s="103"/>
      <c r="BVE85" s="103"/>
      <c r="BVF85" s="103"/>
      <c r="BVG85" s="103"/>
      <c r="BVH85" s="103"/>
      <c r="BVI85" s="103"/>
      <c r="BVJ85" s="103"/>
      <c r="BVK85" s="103"/>
      <c r="BVL85" s="103"/>
      <c r="BVM85" s="103"/>
      <c r="BVN85" s="103"/>
      <c r="BVO85" s="103"/>
      <c r="BVP85" s="103"/>
      <c r="BVQ85" s="103"/>
      <c r="BVR85" s="103"/>
      <c r="BVS85" s="103"/>
      <c r="BVT85" s="103"/>
      <c r="BVU85" s="103"/>
      <c r="BVV85" s="103"/>
      <c r="BVW85" s="103"/>
      <c r="BVX85" s="103"/>
      <c r="BVY85" s="103"/>
      <c r="BVZ85" s="103"/>
      <c r="BWA85" s="103"/>
      <c r="BWB85" s="103"/>
      <c r="BWC85" s="103"/>
      <c r="BWD85" s="103"/>
      <c r="BWE85" s="103"/>
      <c r="BWF85" s="103"/>
      <c r="BWG85" s="103"/>
      <c r="BWH85" s="103"/>
      <c r="BWI85" s="103"/>
      <c r="BWJ85" s="103"/>
      <c r="BWK85" s="103"/>
      <c r="BWL85" s="103"/>
      <c r="BWM85" s="103"/>
      <c r="BWN85" s="103"/>
      <c r="BWO85" s="103"/>
      <c r="BWP85" s="103"/>
      <c r="BWQ85" s="103"/>
      <c r="BWR85" s="103"/>
      <c r="BWS85" s="103"/>
      <c r="BWT85" s="103"/>
      <c r="BWU85" s="103"/>
      <c r="BWV85" s="103"/>
      <c r="BWW85" s="103"/>
      <c r="BWX85" s="103"/>
      <c r="BWY85" s="103"/>
      <c r="BWZ85" s="103"/>
      <c r="BXA85" s="103"/>
      <c r="BXB85" s="103"/>
      <c r="BXC85" s="103"/>
      <c r="BXD85" s="103"/>
      <c r="BXE85" s="103"/>
      <c r="BXF85" s="103"/>
      <c r="BXG85" s="103"/>
      <c r="BXH85" s="103"/>
      <c r="BXI85" s="103"/>
      <c r="BXJ85" s="103"/>
      <c r="BXK85" s="103"/>
      <c r="BXL85" s="103"/>
      <c r="BXM85" s="103"/>
      <c r="BXN85" s="103"/>
      <c r="BXO85" s="103"/>
      <c r="BXP85" s="103"/>
      <c r="BXQ85" s="103"/>
      <c r="BXR85" s="103"/>
      <c r="BXS85" s="103"/>
      <c r="BXT85" s="103"/>
      <c r="BXU85" s="103"/>
      <c r="BXV85" s="103"/>
      <c r="BXW85" s="103"/>
      <c r="BXX85" s="103"/>
      <c r="BXY85" s="103"/>
      <c r="BXZ85" s="103"/>
      <c r="BYA85" s="103"/>
      <c r="BYB85" s="103"/>
      <c r="BYC85" s="103"/>
      <c r="BYD85" s="103"/>
      <c r="BYE85" s="103"/>
      <c r="BYF85" s="103"/>
      <c r="BYG85" s="103"/>
      <c r="BYH85" s="103"/>
      <c r="BYI85" s="103"/>
      <c r="BYJ85" s="103"/>
      <c r="BYK85" s="103"/>
      <c r="BYL85" s="103"/>
      <c r="BYM85" s="103"/>
      <c r="BYN85" s="103"/>
      <c r="BYO85" s="103"/>
      <c r="BYP85" s="103"/>
      <c r="BYQ85" s="103"/>
      <c r="BYR85" s="103"/>
      <c r="BYS85" s="103"/>
      <c r="BYT85" s="103"/>
      <c r="BYU85" s="103"/>
      <c r="BYV85" s="103"/>
      <c r="BYW85" s="103"/>
      <c r="BYX85" s="103"/>
      <c r="BYY85" s="103"/>
      <c r="BYZ85" s="103"/>
      <c r="BZA85" s="103"/>
      <c r="BZB85" s="103"/>
      <c r="BZC85" s="103"/>
      <c r="BZD85" s="103"/>
      <c r="BZE85" s="103"/>
      <c r="BZF85" s="103"/>
      <c r="BZG85" s="103"/>
      <c r="BZH85" s="103"/>
      <c r="BZI85" s="103"/>
      <c r="BZJ85" s="103"/>
      <c r="BZK85" s="103"/>
      <c r="BZL85" s="103"/>
      <c r="BZM85" s="103"/>
      <c r="BZN85" s="103"/>
      <c r="BZO85" s="103"/>
      <c r="BZP85" s="103"/>
      <c r="BZQ85" s="103"/>
      <c r="BZR85" s="103"/>
      <c r="BZS85" s="103"/>
      <c r="BZT85" s="103"/>
      <c r="BZU85" s="103"/>
      <c r="BZV85" s="103"/>
      <c r="BZW85" s="103"/>
      <c r="BZX85" s="103"/>
      <c r="BZY85" s="103"/>
      <c r="BZZ85" s="103"/>
      <c r="CAA85" s="103"/>
      <c r="CAB85" s="103"/>
      <c r="CAC85" s="103"/>
      <c r="CAD85" s="103"/>
      <c r="CAE85" s="103"/>
      <c r="CAF85" s="103"/>
      <c r="CAG85" s="103"/>
      <c r="CAH85" s="103"/>
      <c r="CAI85" s="103"/>
      <c r="CAJ85" s="103"/>
      <c r="CAK85" s="103"/>
      <c r="CAL85" s="103"/>
      <c r="CAM85" s="103"/>
      <c r="CAN85" s="103"/>
      <c r="CAO85" s="103"/>
      <c r="CAP85" s="103"/>
      <c r="CAQ85" s="103"/>
      <c r="CAR85" s="103"/>
      <c r="CAS85" s="103"/>
      <c r="CAT85" s="103"/>
      <c r="CAU85" s="103"/>
      <c r="CAV85" s="103"/>
      <c r="CAW85" s="103"/>
      <c r="CAX85" s="103"/>
      <c r="CAY85" s="103"/>
      <c r="CAZ85" s="103"/>
      <c r="CBA85" s="103"/>
      <c r="CBB85" s="103"/>
      <c r="CBC85" s="103"/>
      <c r="CBD85" s="103"/>
      <c r="CBE85" s="103"/>
      <c r="CBF85" s="103"/>
      <c r="CBG85" s="103"/>
      <c r="CBH85" s="103"/>
      <c r="CBI85" s="103"/>
      <c r="CBJ85" s="103"/>
      <c r="CBK85" s="103"/>
      <c r="CBL85" s="103"/>
      <c r="CBM85" s="103"/>
      <c r="CBN85" s="103"/>
      <c r="CBO85" s="103"/>
      <c r="CBP85" s="103"/>
      <c r="CBQ85" s="103"/>
      <c r="CBR85" s="103"/>
      <c r="CBS85" s="103"/>
      <c r="CBT85" s="103"/>
      <c r="CBU85" s="103"/>
      <c r="CBV85" s="103"/>
      <c r="CBW85" s="103"/>
      <c r="CBX85" s="103"/>
      <c r="CBY85" s="103"/>
      <c r="CBZ85" s="103"/>
      <c r="CCA85" s="103"/>
      <c r="CCB85" s="103"/>
      <c r="CCC85" s="103"/>
      <c r="CCD85" s="103"/>
      <c r="CCE85" s="103"/>
      <c r="CCF85" s="103"/>
      <c r="CCG85" s="103"/>
      <c r="CCH85" s="103"/>
      <c r="CCI85" s="103"/>
      <c r="CCJ85" s="103"/>
      <c r="CCK85" s="103"/>
      <c r="CCL85" s="103"/>
      <c r="CCM85" s="103"/>
      <c r="CCN85" s="103"/>
      <c r="CCO85" s="103"/>
      <c r="CCP85" s="103"/>
      <c r="CCQ85" s="103"/>
      <c r="CCR85" s="103"/>
      <c r="CCS85" s="103"/>
      <c r="CCT85" s="103"/>
      <c r="CCU85" s="103"/>
      <c r="CCV85" s="103"/>
      <c r="CCW85" s="103"/>
      <c r="CCX85" s="103"/>
      <c r="CCY85" s="103"/>
      <c r="CCZ85" s="103"/>
      <c r="CDA85" s="103"/>
      <c r="CDB85" s="103"/>
      <c r="CDC85" s="103"/>
      <c r="CDD85" s="103"/>
      <c r="CDE85" s="103"/>
      <c r="CDF85" s="103"/>
      <c r="CDG85" s="103"/>
      <c r="CDH85" s="103"/>
      <c r="CDI85" s="103"/>
      <c r="CDJ85" s="103"/>
      <c r="CDK85" s="103"/>
      <c r="CDL85" s="103"/>
      <c r="CDM85" s="103"/>
      <c r="CDN85" s="103"/>
      <c r="CDO85" s="103"/>
      <c r="CDP85" s="103"/>
      <c r="CDQ85" s="103"/>
      <c r="CDR85" s="103"/>
      <c r="CDS85" s="103"/>
      <c r="CDT85" s="103"/>
      <c r="CDU85" s="103"/>
      <c r="CDV85" s="103"/>
      <c r="CDW85" s="103"/>
      <c r="CDX85" s="103"/>
      <c r="CDY85" s="103"/>
      <c r="CDZ85" s="103"/>
      <c r="CEA85" s="103"/>
      <c r="CEB85" s="103"/>
      <c r="CEC85" s="103"/>
      <c r="CED85" s="103"/>
      <c r="CEE85" s="103"/>
      <c r="CEF85" s="103"/>
      <c r="CEG85" s="103"/>
      <c r="CEH85" s="103"/>
      <c r="CEI85" s="103"/>
      <c r="CEJ85" s="103"/>
      <c r="CEK85" s="103"/>
      <c r="CEL85" s="103"/>
      <c r="CEM85" s="103"/>
      <c r="CEN85" s="103"/>
      <c r="CEO85" s="103"/>
      <c r="CEP85" s="103"/>
      <c r="CEQ85" s="103"/>
      <c r="CER85" s="103"/>
      <c r="CES85" s="103"/>
      <c r="CET85" s="103"/>
      <c r="CEU85" s="103"/>
      <c r="CEV85" s="103"/>
      <c r="CEW85" s="103"/>
      <c r="CEX85" s="103"/>
      <c r="CEY85" s="103"/>
      <c r="CEZ85" s="103"/>
      <c r="CFA85" s="103"/>
      <c r="CFB85" s="103"/>
      <c r="CFC85" s="103"/>
      <c r="CFD85" s="103"/>
      <c r="CFE85" s="103"/>
      <c r="CFF85" s="103"/>
      <c r="CFG85" s="103"/>
      <c r="CFH85" s="103"/>
      <c r="CFI85" s="103"/>
      <c r="CFJ85" s="103"/>
      <c r="CFK85" s="103"/>
      <c r="CFL85" s="103"/>
      <c r="CFM85" s="103"/>
      <c r="CFN85" s="103"/>
      <c r="CFO85" s="103"/>
      <c r="CFP85" s="103"/>
      <c r="CFQ85" s="103"/>
      <c r="CFR85" s="103"/>
      <c r="CFS85" s="103"/>
      <c r="CFT85" s="103"/>
      <c r="CFU85" s="103"/>
      <c r="CFV85" s="103"/>
      <c r="CFW85" s="103"/>
      <c r="CFX85" s="103"/>
      <c r="CFY85" s="103"/>
      <c r="CFZ85" s="103"/>
      <c r="CGA85" s="103"/>
      <c r="CGB85" s="103"/>
      <c r="CGC85" s="103"/>
      <c r="CGD85" s="103"/>
      <c r="CGE85" s="103"/>
      <c r="CGF85" s="103"/>
      <c r="CGG85" s="103"/>
      <c r="CGH85" s="103"/>
      <c r="CGI85" s="103"/>
      <c r="CGJ85" s="103"/>
      <c r="CGK85" s="103"/>
      <c r="CGL85" s="103"/>
      <c r="CGM85" s="103"/>
      <c r="CGN85" s="103"/>
      <c r="CGO85" s="103"/>
      <c r="CGP85" s="103"/>
      <c r="CGQ85" s="103"/>
      <c r="CGR85" s="103"/>
      <c r="CGS85" s="103"/>
      <c r="CGT85" s="103"/>
      <c r="CGU85" s="103"/>
      <c r="CGV85" s="103"/>
      <c r="CGW85" s="103"/>
      <c r="CGX85" s="103"/>
      <c r="CGY85" s="103"/>
      <c r="CGZ85" s="103"/>
      <c r="CHA85" s="103"/>
      <c r="CHB85" s="103"/>
      <c r="CHC85" s="103"/>
      <c r="CHD85" s="103"/>
      <c r="CHE85" s="103"/>
      <c r="CHF85" s="103"/>
      <c r="CHG85" s="103"/>
      <c r="CHH85" s="103"/>
      <c r="CHI85" s="103"/>
      <c r="CHJ85" s="103"/>
      <c r="CHK85" s="103"/>
      <c r="CHL85" s="103"/>
      <c r="CHM85" s="103"/>
      <c r="CHN85" s="103"/>
      <c r="CHO85" s="103"/>
      <c r="CHP85" s="103"/>
      <c r="CHQ85" s="103"/>
      <c r="CHR85" s="103"/>
      <c r="CHS85" s="103"/>
      <c r="CHT85" s="103"/>
      <c r="CHU85" s="103"/>
      <c r="CHV85" s="103"/>
      <c r="CHW85" s="103"/>
      <c r="CHX85" s="103"/>
      <c r="CHY85" s="103"/>
      <c r="CHZ85" s="103"/>
      <c r="CIA85" s="103"/>
      <c r="CIB85" s="103"/>
      <c r="CIC85" s="103"/>
      <c r="CID85" s="103"/>
      <c r="CIE85" s="103"/>
      <c r="CIF85" s="103"/>
      <c r="CIG85" s="103"/>
      <c r="CIH85" s="103"/>
      <c r="CII85" s="103"/>
      <c r="CIJ85" s="103"/>
      <c r="CIK85" s="103"/>
      <c r="CIL85" s="103"/>
      <c r="CIM85" s="103"/>
      <c r="CIN85" s="103"/>
      <c r="CIO85" s="103"/>
      <c r="CIP85" s="103"/>
      <c r="CIQ85" s="103"/>
      <c r="CIR85" s="103"/>
      <c r="CIS85" s="103"/>
      <c r="CIT85" s="103"/>
      <c r="CIU85" s="103"/>
      <c r="CIV85" s="103"/>
      <c r="CIW85" s="103"/>
      <c r="CIX85" s="103"/>
      <c r="CIY85" s="103"/>
      <c r="CIZ85" s="103"/>
      <c r="CJA85" s="103"/>
      <c r="CJB85" s="103"/>
      <c r="CJC85" s="103"/>
      <c r="CJD85" s="103"/>
      <c r="CJE85" s="103"/>
      <c r="CJF85" s="103"/>
      <c r="CJG85" s="103"/>
      <c r="CJH85" s="103"/>
      <c r="CJI85" s="103"/>
      <c r="CJJ85" s="103"/>
      <c r="CJK85" s="103"/>
      <c r="CJL85" s="103"/>
      <c r="CJM85" s="103"/>
      <c r="CJN85" s="103"/>
      <c r="CJO85" s="103"/>
      <c r="CJP85" s="103"/>
      <c r="CJQ85" s="103"/>
      <c r="CJR85" s="103"/>
      <c r="CJS85" s="103"/>
      <c r="CJT85" s="103"/>
      <c r="CJU85" s="103"/>
      <c r="CJV85" s="103"/>
      <c r="CJW85" s="103"/>
      <c r="CJX85" s="103"/>
      <c r="CJY85" s="103"/>
      <c r="CJZ85" s="103"/>
      <c r="CKA85" s="103"/>
      <c r="CKB85" s="103"/>
      <c r="CKC85" s="103"/>
      <c r="CKD85" s="103"/>
      <c r="CKE85" s="103"/>
      <c r="CKF85" s="103"/>
      <c r="CKG85" s="103"/>
      <c r="CKH85" s="103"/>
      <c r="CKI85" s="103"/>
      <c r="CKJ85" s="103"/>
      <c r="CKK85" s="103"/>
      <c r="CKL85" s="103"/>
      <c r="CKM85" s="103"/>
      <c r="CKN85" s="103"/>
      <c r="CKO85" s="103"/>
      <c r="CKP85" s="103"/>
      <c r="CKQ85" s="103"/>
      <c r="CKR85" s="103"/>
      <c r="CKS85" s="103"/>
      <c r="CKT85" s="103"/>
      <c r="CKU85" s="103"/>
      <c r="CKV85" s="103"/>
      <c r="CKW85" s="103"/>
      <c r="CKX85" s="103"/>
      <c r="CKY85" s="103"/>
      <c r="CKZ85" s="103"/>
      <c r="CLA85" s="103"/>
      <c r="CLB85" s="103"/>
      <c r="CLC85" s="103"/>
      <c r="CLD85" s="103"/>
      <c r="CLE85" s="103"/>
      <c r="CLF85" s="103"/>
      <c r="CLG85" s="103"/>
      <c r="CLH85" s="103"/>
      <c r="CLI85" s="103"/>
      <c r="CLJ85" s="103"/>
      <c r="CLK85" s="103"/>
      <c r="CLL85" s="103"/>
      <c r="CLM85" s="103"/>
      <c r="CLN85" s="103"/>
      <c r="CLO85" s="103"/>
      <c r="CLP85" s="103"/>
      <c r="CLQ85" s="103"/>
      <c r="CLR85" s="103"/>
      <c r="CLS85" s="103"/>
      <c r="CLT85" s="103"/>
      <c r="CLU85" s="103"/>
      <c r="CLV85" s="103"/>
      <c r="CLW85" s="103"/>
      <c r="CLX85" s="103"/>
      <c r="CLY85" s="103"/>
      <c r="CLZ85" s="103"/>
      <c r="CMA85" s="103"/>
      <c r="CMB85" s="103"/>
      <c r="CMC85" s="103"/>
      <c r="CMD85" s="103"/>
      <c r="CME85" s="103"/>
      <c r="CMF85" s="103"/>
      <c r="CMG85" s="103"/>
      <c r="CMH85" s="103"/>
      <c r="CMI85" s="103"/>
      <c r="CMJ85" s="103"/>
      <c r="CMK85" s="103"/>
      <c r="CML85" s="103"/>
      <c r="CMM85" s="103"/>
      <c r="CMN85" s="103"/>
      <c r="CMO85" s="103"/>
      <c r="CMP85" s="103"/>
      <c r="CMQ85" s="103"/>
      <c r="CMR85" s="103"/>
      <c r="CMS85" s="103"/>
      <c r="CMT85" s="103"/>
      <c r="CMU85" s="103"/>
      <c r="CMV85" s="103"/>
      <c r="CMW85" s="103"/>
      <c r="CMX85" s="103"/>
      <c r="CMY85" s="103"/>
      <c r="CMZ85" s="103"/>
      <c r="CNA85" s="103"/>
      <c r="CNB85" s="103"/>
      <c r="CNC85" s="103"/>
      <c r="CND85" s="103"/>
      <c r="CNE85" s="103"/>
      <c r="CNF85" s="103"/>
      <c r="CNG85" s="103"/>
      <c r="CNH85" s="103"/>
      <c r="CNI85" s="103"/>
      <c r="CNJ85" s="103"/>
      <c r="CNK85" s="103"/>
      <c r="CNL85" s="103"/>
      <c r="CNM85" s="103"/>
      <c r="CNN85" s="103"/>
      <c r="CNO85" s="103"/>
      <c r="CNP85" s="103"/>
      <c r="CNQ85" s="103"/>
      <c r="CNR85" s="103"/>
      <c r="CNS85" s="103"/>
      <c r="CNT85" s="103"/>
      <c r="CNU85" s="103"/>
      <c r="CNV85" s="103"/>
      <c r="CNW85" s="103"/>
      <c r="CNX85" s="103"/>
      <c r="CNY85" s="103"/>
      <c r="CNZ85" s="103"/>
      <c r="COA85" s="103"/>
      <c r="COB85" s="103"/>
      <c r="COC85" s="103"/>
      <c r="COD85" s="103"/>
      <c r="COE85" s="103"/>
      <c r="COF85" s="103"/>
      <c r="COG85" s="103"/>
      <c r="COH85" s="103"/>
      <c r="COI85" s="103"/>
      <c r="COJ85" s="103"/>
      <c r="COK85" s="103"/>
      <c r="COL85" s="103"/>
      <c r="COM85" s="103"/>
      <c r="CON85" s="103"/>
      <c r="COO85" s="103"/>
      <c r="COP85" s="103"/>
      <c r="COQ85" s="103"/>
      <c r="COR85" s="103"/>
      <c r="COS85" s="103"/>
      <c r="COT85" s="103"/>
      <c r="COU85" s="103"/>
      <c r="COV85" s="103"/>
      <c r="COW85" s="103"/>
      <c r="COX85" s="103"/>
      <c r="COY85" s="103"/>
      <c r="COZ85" s="103"/>
      <c r="CPA85" s="103"/>
      <c r="CPB85" s="103"/>
      <c r="CPC85" s="103"/>
      <c r="CPD85" s="103"/>
      <c r="CPE85" s="103"/>
      <c r="CPF85" s="103"/>
      <c r="CPG85" s="103"/>
      <c r="CPH85" s="103"/>
      <c r="CPI85" s="103"/>
      <c r="CPJ85" s="103"/>
      <c r="CPK85" s="103"/>
      <c r="CPL85" s="103"/>
      <c r="CPM85" s="103"/>
      <c r="CPN85" s="103"/>
      <c r="CPO85" s="103"/>
      <c r="CPP85" s="103"/>
      <c r="CPQ85" s="103"/>
      <c r="CPR85" s="103"/>
      <c r="CPS85" s="103"/>
      <c r="CPT85" s="103"/>
      <c r="CPU85" s="103"/>
      <c r="CPV85" s="103"/>
      <c r="CPW85" s="103"/>
      <c r="CPX85" s="103"/>
      <c r="CPY85" s="103"/>
      <c r="CPZ85" s="103"/>
      <c r="CQA85" s="103"/>
      <c r="CQB85" s="103"/>
      <c r="CQC85" s="103"/>
      <c r="CQD85" s="103"/>
      <c r="CQE85" s="103"/>
      <c r="CQF85" s="103"/>
      <c r="CQG85" s="103"/>
      <c r="CQH85" s="103"/>
      <c r="CQI85" s="103"/>
      <c r="CQJ85" s="103"/>
      <c r="CQK85" s="103"/>
      <c r="CQL85" s="103"/>
      <c r="CQM85" s="103"/>
      <c r="CQN85" s="103"/>
      <c r="CQO85" s="103"/>
      <c r="CQP85" s="103"/>
      <c r="CQQ85" s="103"/>
      <c r="CQR85" s="103"/>
      <c r="CQS85" s="103"/>
      <c r="CQT85" s="103"/>
      <c r="CQU85" s="103"/>
      <c r="CQV85" s="103"/>
      <c r="CQW85" s="103"/>
      <c r="CQX85" s="103"/>
      <c r="CQY85" s="103"/>
      <c r="CQZ85" s="103"/>
      <c r="CRA85" s="103"/>
      <c r="CRB85" s="103"/>
      <c r="CRC85" s="103"/>
      <c r="CRD85" s="103"/>
      <c r="CRE85" s="103"/>
      <c r="CRF85" s="103"/>
      <c r="CRG85" s="103"/>
      <c r="CRH85" s="103"/>
      <c r="CRI85" s="103"/>
      <c r="CRJ85" s="103"/>
      <c r="CRK85" s="103"/>
      <c r="CRL85" s="103"/>
      <c r="CRM85" s="103"/>
      <c r="CRN85" s="103"/>
      <c r="CRO85" s="103"/>
      <c r="CRP85" s="103"/>
      <c r="CRQ85" s="103"/>
      <c r="CRR85" s="103"/>
      <c r="CRS85" s="103"/>
      <c r="CRT85" s="103"/>
      <c r="CRU85" s="103"/>
      <c r="CRV85" s="103"/>
      <c r="CRW85" s="103"/>
      <c r="CRX85" s="103"/>
      <c r="CRY85" s="103"/>
      <c r="CRZ85" s="103"/>
      <c r="CSA85" s="103"/>
      <c r="CSB85" s="103"/>
      <c r="CSC85" s="103"/>
      <c r="CSD85" s="103"/>
      <c r="CSE85" s="103"/>
      <c r="CSF85" s="103"/>
      <c r="CSG85" s="103"/>
      <c r="CSH85" s="103"/>
      <c r="CSI85" s="103"/>
      <c r="CSJ85" s="103"/>
      <c r="CSK85" s="103"/>
      <c r="CSL85" s="103"/>
      <c r="CSM85" s="103"/>
      <c r="CSN85" s="103"/>
      <c r="CSO85" s="103"/>
      <c r="CSP85" s="103"/>
      <c r="CSQ85" s="103"/>
      <c r="CSR85" s="103"/>
      <c r="CSS85" s="103"/>
      <c r="CST85" s="103"/>
      <c r="CSU85" s="103"/>
      <c r="CSV85" s="103"/>
      <c r="CSW85" s="103"/>
      <c r="CSX85" s="103"/>
      <c r="CSY85" s="103"/>
      <c r="CSZ85" s="103"/>
      <c r="CTA85" s="103"/>
      <c r="CTB85" s="103"/>
      <c r="CTC85" s="103"/>
      <c r="CTD85" s="103"/>
      <c r="CTE85" s="103"/>
      <c r="CTF85" s="103"/>
      <c r="CTG85" s="103"/>
      <c r="CTH85" s="103"/>
      <c r="CTI85" s="103"/>
      <c r="CTJ85" s="103"/>
      <c r="CTK85" s="103"/>
      <c r="CTL85" s="103"/>
      <c r="CTM85" s="103"/>
      <c r="CTN85" s="103"/>
      <c r="CTO85" s="103"/>
      <c r="CTP85" s="103"/>
      <c r="CTQ85" s="103"/>
      <c r="CTR85" s="103"/>
      <c r="CTS85" s="103"/>
      <c r="CTT85" s="103"/>
      <c r="CTU85" s="103"/>
      <c r="CTV85" s="103"/>
      <c r="CTW85" s="103"/>
      <c r="CTX85" s="103"/>
      <c r="CTY85" s="103"/>
      <c r="CTZ85" s="103"/>
      <c r="CUA85" s="103"/>
      <c r="CUB85" s="103"/>
      <c r="CUC85" s="103"/>
      <c r="CUD85" s="103"/>
      <c r="CUE85" s="103"/>
      <c r="CUF85" s="103"/>
      <c r="CUG85" s="103"/>
      <c r="CUH85" s="103"/>
      <c r="CUI85" s="103"/>
      <c r="CUJ85" s="103"/>
      <c r="CUK85" s="103"/>
      <c r="CUL85" s="103"/>
      <c r="CUM85" s="103"/>
      <c r="CUN85" s="103"/>
      <c r="CUO85" s="103"/>
      <c r="CUP85" s="103"/>
      <c r="CUQ85" s="103"/>
      <c r="CUR85" s="103"/>
      <c r="CUS85" s="103"/>
      <c r="CUT85" s="103"/>
      <c r="CUU85" s="103"/>
      <c r="CUV85" s="103"/>
      <c r="CUW85" s="103"/>
      <c r="CUX85" s="103"/>
      <c r="CUY85" s="103"/>
      <c r="CUZ85" s="103"/>
      <c r="CVA85" s="103"/>
      <c r="CVB85" s="103"/>
      <c r="CVC85" s="103"/>
      <c r="CVD85" s="103"/>
      <c r="CVE85" s="103"/>
      <c r="CVF85" s="103"/>
      <c r="CVG85" s="103"/>
      <c r="CVH85" s="103"/>
      <c r="CVI85" s="103"/>
      <c r="CVJ85" s="103"/>
      <c r="CVK85" s="103"/>
      <c r="CVL85" s="103"/>
      <c r="CVM85" s="103"/>
      <c r="CVN85" s="103"/>
      <c r="CVO85" s="103"/>
      <c r="CVP85" s="103"/>
      <c r="CVQ85" s="103"/>
      <c r="CVR85" s="103"/>
      <c r="CVS85" s="103"/>
      <c r="CVT85" s="103"/>
      <c r="CVU85" s="103"/>
      <c r="CVV85" s="103"/>
      <c r="CVW85" s="103"/>
      <c r="CVX85" s="103"/>
      <c r="CVY85" s="103"/>
      <c r="CVZ85" s="103"/>
      <c r="CWA85" s="103"/>
      <c r="CWB85" s="103"/>
      <c r="CWC85" s="103"/>
      <c r="CWD85" s="103"/>
      <c r="CWE85" s="103"/>
      <c r="CWF85" s="103"/>
      <c r="CWG85" s="103"/>
      <c r="CWH85" s="103"/>
      <c r="CWI85" s="103"/>
      <c r="CWJ85" s="103"/>
      <c r="CWK85" s="103"/>
      <c r="CWL85" s="103"/>
      <c r="CWM85" s="103"/>
      <c r="CWN85" s="103"/>
      <c r="CWO85" s="103"/>
      <c r="CWP85" s="103"/>
      <c r="CWQ85" s="103"/>
      <c r="CWR85" s="103"/>
      <c r="CWS85" s="103"/>
      <c r="CWT85" s="103"/>
      <c r="CWU85" s="103"/>
      <c r="CWV85" s="103"/>
      <c r="CWW85" s="103"/>
      <c r="CWX85" s="103"/>
      <c r="CWY85" s="103"/>
      <c r="CWZ85" s="103"/>
      <c r="CXA85" s="103"/>
      <c r="CXB85" s="103"/>
      <c r="CXC85" s="103"/>
      <c r="CXD85" s="103"/>
      <c r="CXE85" s="103"/>
      <c r="CXF85" s="103"/>
      <c r="CXG85" s="103"/>
      <c r="CXH85" s="103"/>
      <c r="CXI85" s="103"/>
      <c r="CXJ85" s="103"/>
      <c r="CXK85" s="103"/>
      <c r="CXL85" s="103"/>
      <c r="CXM85" s="103"/>
      <c r="CXN85" s="103"/>
      <c r="CXO85" s="103"/>
      <c r="CXP85" s="103"/>
      <c r="CXQ85" s="103"/>
      <c r="CXR85" s="103"/>
      <c r="CXS85" s="103"/>
      <c r="CXT85" s="103"/>
      <c r="CXU85" s="103"/>
      <c r="CXV85" s="103"/>
      <c r="CXW85" s="103"/>
      <c r="CXX85" s="103"/>
      <c r="CXY85" s="103"/>
      <c r="CXZ85" s="103"/>
      <c r="CYA85" s="103"/>
      <c r="CYB85" s="103"/>
      <c r="CYC85" s="103"/>
      <c r="CYD85" s="103"/>
      <c r="CYE85" s="103"/>
      <c r="CYF85" s="103"/>
      <c r="CYG85" s="103"/>
      <c r="CYH85" s="103"/>
      <c r="CYI85" s="103"/>
      <c r="CYJ85" s="103"/>
      <c r="CYK85" s="103"/>
      <c r="CYL85" s="103"/>
      <c r="CYM85" s="103"/>
      <c r="CYN85" s="103"/>
      <c r="CYO85" s="103"/>
      <c r="CYP85" s="103"/>
      <c r="CYQ85" s="103"/>
      <c r="CYR85" s="103"/>
      <c r="CYS85" s="103"/>
      <c r="CYT85" s="103"/>
      <c r="CYU85" s="103"/>
      <c r="CYV85" s="103"/>
      <c r="CYW85" s="103"/>
      <c r="CYX85" s="103"/>
      <c r="CYY85" s="103"/>
      <c r="CYZ85" s="103"/>
      <c r="CZA85" s="103"/>
      <c r="CZB85" s="103"/>
      <c r="CZC85" s="103"/>
      <c r="CZD85" s="103"/>
      <c r="CZE85" s="103"/>
      <c r="CZF85" s="103"/>
      <c r="CZG85" s="103"/>
      <c r="CZH85" s="103"/>
      <c r="CZI85" s="103"/>
      <c r="CZJ85" s="103"/>
      <c r="CZK85" s="103"/>
      <c r="CZL85" s="103"/>
      <c r="CZM85" s="103"/>
      <c r="CZN85" s="103"/>
      <c r="CZO85" s="103"/>
      <c r="CZP85" s="103"/>
      <c r="CZQ85" s="103"/>
      <c r="CZR85" s="103"/>
      <c r="CZS85" s="103"/>
      <c r="CZT85" s="103"/>
      <c r="CZU85" s="103"/>
      <c r="CZV85" s="103"/>
      <c r="CZW85" s="103"/>
      <c r="CZX85" s="103"/>
      <c r="CZY85" s="103"/>
      <c r="CZZ85" s="103"/>
      <c r="DAA85" s="103"/>
      <c r="DAB85" s="103"/>
      <c r="DAC85" s="103"/>
      <c r="DAD85" s="103"/>
      <c r="DAE85" s="103"/>
      <c r="DAF85" s="103"/>
      <c r="DAG85" s="103"/>
      <c r="DAH85" s="103"/>
      <c r="DAI85" s="103"/>
      <c r="DAJ85" s="103"/>
      <c r="DAK85" s="103"/>
      <c r="DAL85" s="103"/>
      <c r="DAM85" s="103"/>
      <c r="DAN85" s="103"/>
      <c r="DAO85" s="103"/>
      <c r="DAP85" s="103"/>
      <c r="DAQ85" s="103"/>
      <c r="DAR85" s="103"/>
      <c r="DAS85" s="103"/>
      <c r="DAT85" s="103"/>
      <c r="DAU85" s="103"/>
      <c r="DAV85" s="103"/>
      <c r="DAW85" s="103"/>
      <c r="DAX85" s="103"/>
      <c r="DAY85" s="103"/>
      <c r="DAZ85" s="103"/>
      <c r="DBA85" s="103"/>
      <c r="DBB85" s="103"/>
      <c r="DBC85" s="103"/>
      <c r="DBD85" s="103"/>
      <c r="DBE85" s="103"/>
      <c r="DBF85" s="103"/>
      <c r="DBG85" s="103"/>
      <c r="DBH85" s="103"/>
      <c r="DBI85" s="103"/>
      <c r="DBJ85" s="103"/>
      <c r="DBK85" s="103"/>
      <c r="DBL85" s="103"/>
      <c r="DBM85" s="103"/>
      <c r="DBN85" s="103"/>
      <c r="DBO85" s="103"/>
      <c r="DBP85" s="103"/>
      <c r="DBQ85" s="103"/>
      <c r="DBR85" s="103"/>
      <c r="DBS85" s="103"/>
      <c r="DBT85" s="103"/>
      <c r="DBU85" s="103"/>
      <c r="DBV85" s="103"/>
      <c r="DBW85" s="103"/>
      <c r="DBX85" s="103"/>
      <c r="DBY85" s="103"/>
      <c r="DBZ85" s="103"/>
      <c r="DCA85" s="103"/>
      <c r="DCB85" s="103"/>
      <c r="DCC85" s="103"/>
      <c r="DCD85" s="103"/>
      <c r="DCE85" s="103"/>
      <c r="DCF85" s="103"/>
      <c r="DCG85" s="103"/>
      <c r="DCH85" s="103"/>
      <c r="DCI85" s="103"/>
      <c r="DCJ85" s="103"/>
      <c r="DCK85" s="103"/>
      <c r="DCL85" s="103"/>
      <c r="DCM85" s="103"/>
      <c r="DCN85" s="103"/>
      <c r="DCO85" s="103"/>
      <c r="DCP85" s="103"/>
      <c r="DCQ85" s="103"/>
      <c r="DCR85" s="103"/>
      <c r="DCS85" s="103"/>
      <c r="DCT85" s="103"/>
      <c r="DCU85" s="103"/>
      <c r="DCV85" s="103"/>
      <c r="DCW85" s="103"/>
      <c r="DCX85" s="103"/>
      <c r="DCY85" s="103"/>
      <c r="DCZ85" s="103"/>
      <c r="DDA85" s="103"/>
      <c r="DDB85" s="103"/>
      <c r="DDC85" s="103"/>
      <c r="DDD85" s="103"/>
      <c r="DDE85" s="103"/>
      <c r="DDF85" s="103"/>
      <c r="DDG85" s="103"/>
      <c r="DDH85" s="103"/>
      <c r="DDI85" s="103"/>
      <c r="DDJ85" s="103"/>
      <c r="DDK85" s="103"/>
      <c r="DDL85" s="103"/>
      <c r="DDM85" s="103"/>
      <c r="DDN85" s="103"/>
      <c r="DDO85" s="103"/>
      <c r="DDP85" s="103"/>
      <c r="DDQ85" s="103"/>
      <c r="DDR85" s="103"/>
      <c r="DDS85" s="103"/>
      <c r="DDT85" s="103"/>
      <c r="DDU85" s="103"/>
      <c r="DDV85" s="103"/>
      <c r="DDW85" s="103"/>
      <c r="DDX85" s="103"/>
      <c r="DDY85" s="103"/>
      <c r="DDZ85" s="103"/>
      <c r="DEA85" s="103"/>
      <c r="DEB85" s="103"/>
      <c r="DEC85" s="103"/>
      <c r="DED85" s="103"/>
      <c r="DEE85" s="103"/>
      <c r="DEF85" s="103"/>
      <c r="DEG85" s="103"/>
      <c r="DEH85" s="103"/>
      <c r="DEI85" s="103"/>
      <c r="DEJ85" s="103"/>
      <c r="DEK85" s="103"/>
      <c r="DEL85" s="103"/>
      <c r="DEM85" s="103"/>
      <c r="DEN85" s="103"/>
      <c r="DEO85" s="103"/>
      <c r="DEP85" s="103"/>
      <c r="DEQ85" s="103"/>
      <c r="DER85" s="103"/>
      <c r="DES85" s="103"/>
      <c r="DET85" s="103"/>
      <c r="DEU85" s="103"/>
      <c r="DEV85" s="103"/>
      <c r="DEW85" s="103"/>
      <c r="DEX85" s="103"/>
      <c r="DEY85" s="103"/>
      <c r="DEZ85" s="103"/>
      <c r="DFA85" s="103"/>
      <c r="DFB85" s="103"/>
      <c r="DFC85" s="103"/>
      <c r="DFD85" s="103"/>
      <c r="DFE85" s="103"/>
      <c r="DFF85" s="103"/>
      <c r="DFG85" s="103"/>
      <c r="DFH85" s="103"/>
      <c r="DFI85" s="103"/>
      <c r="DFJ85" s="103"/>
      <c r="DFK85" s="103"/>
      <c r="DFL85" s="103"/>
      <c r="DFM85" s="103"/>
      <c r="DFN85" s="103"/>
      <c r="DFO85" s="103"/>
      <c r="DFP85" s="103"/>
      <c r="DFQ85" s="103"/>
      <c r="DFR85" s="103"/>
      <c r="DFS85" s="103"/>
      <c r="DFT85" s="103"/>
      <c r="DFU85" s="103"/>
      <c r="DFV85" s="103"/>
      <c r="DFW85" s="103"/>
      <c r="DFX85" s="103"/>
      <c r="DFY85" s="103"/>
      <c r="DFZ85" s="103"/>
      <c r="DGA85" s="103"/>
      <c r="DGB85" s="103"/>
      <c r="DGC85" s="103"/>
      <c r="DGD85" s="103"/>
      <c r="DGE85" s="103"/>
      <c r="DGF85" s="103"/>
      <c r="DGG85" s="103"/>
      <c r="DGH85" s="103"/>
      <c r="DGI85" s="103"/>
      <c r="DGJ85" s="103"/>
      <c r="DGK85" s="103"/>
      <c r="DGL85" s="103"/>
      <c r="DGM85" s="103"/>
      <c r="DGN85" s="103"/>
      <c r="DGO85" s="103"/>
      <c r="DGP85" s="103"/>
      <c r="DGQ85" s="103"/>
      <c r="DGR85" s="103"/>
      <c r="DGS85" s="103"/>
      <c r="DGT85" s="103"/>
      <c r="DGU85" s="103"/>
      <c r="DGV85" s="103"/>
      <c r="DGW85" s="103"/>
      <c r="DGX85" s="103"/>
      <c r="DGY85" s="103"/>
      <c r="DGZ85" s="103"/>
      <c r="DHA85" s="103"/>
      <c r="DHB85" s="103"/>
      <c r="DHC85" s="103"/>
      <c r="DHD85" s="103"/>
      <c r="DHE85" s="103"/>
      <c r="DHF85" s="103"/>
      <c r="DHG85" s="103"/>
      <c r="DHH85" s="103"/>
      <c r="DHI85" s="103"/>
      <c r="DHJ85" s="103"/>
      <c r="DHK85" s="103"/>
      <c r="DHL85" s="103"/>
      <c r="DHM85" s="103"/>
      <c r="DHN85" s="103"/>
      <c r="DHO85" s="103"/>
      <c r="DHP85" s="103"/>
      <c r="DHQ85" s="103"/>
      <c r="DHR85" s="103"/>
      <c r="DHS85" s="103"/>
      <c r="DHT85" s="103"/>
      <c r="DHU85" s="103"/>
      <c r="DHV85" s="103"/>
      <c r="DHW85" s="103"/>
      <c r="DHX85" s="103"/>
      <c r="DHY85" s="103"/>
      <c r="DHZ85" s="103"/>
      <c r="DIA85" s="103"/>
      <c r="DIB85" s="103"/>
      <c r="DIC85" s="103"/>
      <c r="DID85" s="103"/>
      <c r="DIE85" s="103"/>
      <c r="DIF85" s="103"/>
      <c r="DIG85" s="103"/>
      <c r="DIH85" s="103"/>
      <c r="DII85" s="103"/>
      <c r="DIJ85" s="103"/>
      <c r="DIK85" s="103"/>
      <c r="DIL85" s="103"/>
      <c r="DIM85" s="103"/>
      <c r="DIN85" s="103"/>
      <c r="DIO85" s="103"/>
      <c r="DIP85" s="103"/>
      <c r="DIQ85" s="103"/>
      <c r="DIR85" s="103"/>
      <c r="DIS85" s="103"/>
      <c r="DIT85" s="103"/>
      <c r="DIU85" s="103"/>
      <c r="DIV85" s="103"/>
      <c r="DIW85" s="103"/>
      <c r="DIX85" s="103"/>
      <c r="DIY85" s="103"/>
      <c r="DIZ85" s="103"/>
      <c r="DJA85" s="103"/>
      <c r="DJB85" s="103"/>
      <c r="DJC85" s="103"/>
      <c r="DJD85" s="103"/>
      <c r="DJE85" s="103"/>
      <c r="DJF85" s="103"/>
      <c r="DJG85" s="103"/>
      <c r="DJH85" s="103"/>
      <c r="DJI85" s="103"/>
      <c r="DJJ85" s="103"/>
      <c r="DJK85" s="103"/>
      <c r="DJL85" s="103"/>
      <c r="DJM85" s="103"/>
      <c r="DJN85" s="103"/>
      <c r="DJO85" s="103"/>
      <c r="DJP85" s="103"/>
      <c r="DJQ85" s="103"/>
      <c r="DJR85" s="103"/>
      <c r="DJS85" s="103"/>
      <c r="DJT85" s="103"/>
      <c r="DJU85" s="103"/>
      <c r="DJV85" s="103"/>
      <c r="DJW85" s="103"/>
      <c r="DJX85" s="103"/>
      <c r="DJY85" s="103"/>
      <c r="DJZ85" s="103"/>
      <c r="DKA85" s="103"/>
      <c r="DKB85" s="103"/>
      <c r="DKC85" s="103"/>
      <c r="DKD85" s="103"/>
      <c r="DKE85" s="103"/>
      <c r="DKF85" s="103"/>
      <c r="DKG85" s="103"/>
      <c r="DKH85" s="103"/>
      <c r="DKI85" s="103"/>
      <c r="DKJ85" s="103"/>
      <c r="DKK85" s="103"/>
      <c r="DKL85" s="103"/>
      <c r="DKM85" s="103"/>
      <c r="DKN85" s="103"/>
      <c r="DKO85" s="103"/>
      <c r="DKP85" s="103"/>
      <c r="DKQ85" s="103"/>
      <c r="DKR85" s="103"/>
      <c r="DKS85" s="103"/>
      <c r="DKT85" s="103"/>
      <c r="DKU85" s="103"/>
      <c r="DKV85" s="103"/>
      <c r="DKW85" s="103"/>
      <c r="DKX85" s="103"/>
      <c r="DKY85" s="103"/>
      <c r="DKZ85" s="103"/>
      <c r="DLA85" s="103"/>
      <c r="DLB85" s="103"/>
      <c r="DLC85" s="103"/>
      <c r="DLD85" s="103"/>
      <c r="DLE85" s="103"/>
      <c r="DLF85" s="103"/>
      <c r="DLG85" s="103"/>
      <c r="DLH85" s="103"/>
      <c r="DLI85" s="103"/>
      <c r="DLJ85" s="103"/>
      <c r="DLK85" s="103"/>
      <c r="DLL85" s="103"/>
      <c r="DLM85" s="103"/>
      <c r="DLN85" s="103"/>
      <c r="DLO85" s="103"/>
      <c r="DLP85" s="103"/>
      <c r="DLQ85" s="103"/>
      <c r="DLR85" s="103"/>
      <c r="DLS85" s="103"/>
      <c r="DLT85" s="103"/>
      <c r="DLU85" s="103"/>
      <c r="DLV85" s="103"/>
      <c r="DLW85" s="103"/>
      <c r="DLX85" s="103"/>
      <c r="DLY85" s="103"/>
      <c r="DLZ85" s="103"/>
      <c r="DMA85" s="103"/>
      <c r="DMB85" s="103"/>
      <c r="DMC85" s="103"/>
      <c r="DMD85" s="103"/>
      <c r="DME85" s="103"/>
      <c r="DMF85" s="103"/>
      <c r="DMG85" s="103"/>
      <c r="DMH85" s="103"/>
      <c r="DMI85" s="103"/>
      <c r="DMJ85" s="103"/>
      <c r="DMK85" s="103"/>
      <c r="DML85" s="103"/>
      <c r="DMM85" s="103"/>
      <c r="DMN85" s="103"/>
      <c r="DMO85" s="103"/>
      <c r="DMP85" s="103"/>
      <c r="DMQ85" s="103"/>
      <c r="DMR85" s="103"/>
      <c r="DMS85" s="103"/>
      <c r="DMT85" s="103"/>
      <c r="DMU85" s="103"/>
      <c r="DMV85" s="103"/>
      <c r="DMW85" s="103"/>
      <c r="DMX85" s="103"/>
      <c r="DMY85" s="103"/>
      <c r="DMZ85" s="103"/>
      <c r="DNA85" s="103"/>
      <c r="DNB85" s="103"/>
      <c r="DNC85" s="103"/>
      <c r="DND85" s="103"/>
      <c r="DNE85" s="103"/>
      <c r="DNF85" s="103"/>
      <c r="DNG85" s="103"/>
      <c r="DNH85" s="103"/>
      <c r="DNI85" s="103"/>
      <c r="DNJ85" s="103"/>
      <c r="DNK85" s="103"/>
      <c r="DNL85" s="103"/>
      <c r="DNM85" s="103"/>
      <c r="DNN85" s="103"/>
      <c r="DNO85" s="103"/>
      <c r="DNP85" s="103"/>
      <c r="DNQ85" s="103"/>
      <c r="DNR85" s="103"/>
      <c r="DNS85" s="103"/>
      <c r="DNT85" s="103"/>
      <c r="DNU85" s="103"/>
      <c r="DNV85" s="103"/>
      <c r="DNW85" s="103"/>
      <c r="DNX85" s="103"/>
      <c r="DNY85" s="103"/>
      <c r="DNZ85" s="103"/>
      <c r="DOA85" s="103"/>
      <c r="DOB85" s="103"/>
      <c r="DOC85" s="103"/>
      <c r="DOD85" s="103"/>
      <c r="DOE85" s="103"/>
      <c r="DOF85" s="103"/>
      <c r="DOG85" s="103"/>
      <c r="DOH85" s="103"/>
      <c r="DOI85" s="103"/>
      <c r="DOJ85" s="103"/>
      <c r="DOK85" s="103"/>
      <c r="DOL85" s="103"/>
      <c r="DOM85" s="103"/>
      <c r="DON85" s="103"/>
      <c r="DOO85" s="103"/>
      <c r="DOP85" s="103"/>
      <c r="DOQ85" s="103"/>
      <c r="DOR85" s="103"/>
      <c r="DOS85" s="103"/>
      <c r="DOT85" s="103"/>
      <c r="DOU85" s="103"/>
      <c r="DOV85" s="103"/>
      <c r="DOW85" s="103"/>
      <c r="DOX85" s="103"/>
      <c r="DOY85" s="103"/>
      <c r="DOZ85" s="103"/>
      <c r="DPA85" s="103"/>
      <c r="DPB85" s="103"/>
      <c r="DPC85" s="103"/>
      <c r="DPD85" s="103"/>
      <c r="DPE85" s="103"/>
      <c r="DPF85" s="103"/>
      <c r="DPG85" s="103"/>
      <c r="DPH85" s="103"/>
      <c r="DPI85" s="103"/>
      <c r="DPJ85" s="103"/>
      <c r="DPK85" s="103"/>
      <c r="DPL85" s="103"/>
      <c r="DPM85" s="103"/>
      <c r="DPN85" s="103"/>
      <c r="DPO85" s="103"/>
      <c r="DPP85" s="103"/>
      <c r="DPQ85" s="103"/>
      <c r="DPR85" s="103"/>
      <c r="DPS85" s="103"/>
      <c r="DPT85" s="103"/>
      <c r="DPU85" s="103"/>
      <c r="DPV85" s="103"/>
      <c r="DPW85" s="103"/>
      <c r="DPX85" s="103"/>
      <c r="DPY85" s="103"/>
      <c r="DPZ85" s="103"/>
      <c r="DQA85" s="103"/>
      <c r="DQB85" s="103"/>
      <c r="DQC85" s="103"/>
      <c r="DQD85" s="103"/>
      <c r="DQE85" s="103"/>
      <c r="DQF85" s="103"/>
      <c r="DQG85" s="103"/>
      <c r="DQH85" s="103"/>
      <c r="DQI85" s="103"/>
      <c r="DQJ85" s="103"/>
      <c r="DQK85" s="103"/>
      <c r="DQL85" s="103"/>
      <c r="DQM85" s="103"/>
      <c r="DQN85" s="103"/>
      <c r="DQO85" s="103"/>
      <c r="DQP85" s="103"/>
      <c r="DQQ85" s="103"/>
      <c r="DQR85" s="103"/>
      <c r="DQS85" s="103"/>
      <c r="DQT85" s="103"/>
      <c r="DQU85" s="103"/>
      <c r="DQV85" s="103"/>
      <c r="DQW85" s="103"/>
      <c r="DQX85" s="103"/>
      <c r="DQY85" s="103"/>
      <c r="DQZ85" s="103"/>
      <c r="DRA85" s="103"/>
      <c r="DRB85" s="103"/>
      <c r="DRC85" s="103"/>
      <c r="DRD85" s="103"/>
      <c r="DRE85" s="103"/>
      <c r="DRF85" s="103"/>
      <c r="DRG85" s="103"/>
      <c r="DRH85" s="103"/>
      <c r="DRI85" s="103"/>
      <c r="DRJ85" s="103"/>
      <c r="DRK85" s="103"/>
      <c r="DRL85" s="103"/>
      <c r="DRM85" s="103"/>
      <c r="DRN85" s="103"/>
      <c r="DRO85" s="103"/>
      <c r="DRP85" s="103"/>
      <c r="DRQ85" s="103"/>
      <c r="DRR85" s="103"/>
      <c r="DRS85" s="103"/>
      <c r="DRT85" s="103"/>
      <c r="DRU85" s="103"/>
      <c r="DRV85" s="103"/>
      <c r="DRW85" s="103"/>
      <c r="DRX85" s="103"/>
      <c r="DRY85" s="103"/>
      <c r="DRZ85" s="103"/>
      <c r="DSA85" s="103"/>
      <c r="DSB85" s="103"/>
      <c r="DSC85" s="103"/>
      <c r="DSD85" s="103"/>
      <c r="DSE85" s="103"/>
      <c r="DSF85" s="103"/>
      <c r="DSG85" s="103"/>
      <c r="DSH85" s="103"/>
      <c r="DSI85" s="103"/>
      <c r="DSJ85" s="103"/>
      <c r="DSK85" s="103"/>
      <c r="DSL85" s="103"/>
      <c r="DSM85" s="103"/>
      <c r="DSN85" s="103"/>
      <c r="DSO85" s="103"/>
      <c r="DSP85" s="103"/>
      <c r="DSQ85" s="103"/>
      <c r="DSR85" s="103"/>
      <c r="DSS85" s="103"/>
      <c r="DST85" s="103"/>
      <c r="DSU85" s="103"/>
      <c r="DSV85" s="103"/>
      <c r="DSW85" s="103"/>
      <c r="DSX85" s="103"/>
      <c r="DSY85" s="103"/>
      <c r="DSZ85" s="103"/>
      <c r="DTA85" s="103"/>
      <c r="DTB85" s="103"/>
      <c r="DTC85" s="103"/>
      <c r="DTD85" s="103"/>
      <c r="DTE85" s="103"/>
      <c r="DTF85" s="103"/>
      <c r="DTG85" s="103"/>
      <c r="DTH85" s="103"/>
      <c r="DTI85" s="103"/>
      <c r="DTJ85" s="103"/>
      <c r="DTK85" s="103"/>
      <c r="DTL85" s="103"/>
      <c r="DTM85" s="103"/>
      <c r="DTN85" s="103"/>
      <c r="DTO85" s="103"/>
      <c r="DTP85" s="103"/>
      <c r="DTQ85" s="103"/>
      <c r="DTR85" s="103"/>
      <c r="DTS85" s="103"/>
      <c r="DTT85" s="103"/>
      <c r="DTU85" s="103"/>
      <c r="DTV85" s="103"/>
      <c r="DTW85" s="103"/>
      <c r="DTX85" s="103"/>
      <c r="DTY85" s="103"/>
      <c r="DTZ85" s="103"/>
      <c r="DUA85" s="103"/>
      <c r="DUB85" s="103"/>
      <c r="DUC85" s="103"/>
      <c r="DUD85" s="103"/>
      <c r="DUE85" s="103"/>
      <c r="DUF85" s="103"/>
      <c r="DUG85" s="103"/>
      <c r="DUH85" s="103"/>
      <c r="DUI85" s="103"/>
      <c r="DUJ85" s="103"/>
      <c r="DUK85" s="103"/>
      <c r="DUL85" s="103"/>
      <c r="DUM85" s="103"/>
      <c r="DUN85" s="103"/>
      <c r="DUO85" s="103"/>
      <c r="DUP85" s="103"/>
      <c r="DUQ85" s="103"/>
      <c r="DUR85" s="103"/>
      <c r="DUS85" s="103"/>
      <c r="DUT85" s="103"/>
      <c r="DUU85" s="103"/>
      <c r="DUV85" s="103"/>
      <c r="DUW85" s="103"/>
      <c r="DUX85" s="103"/>
      <c r="DUY85" s="103"/>
      <c r="DUZ85" s="103"/>
      <c r="DVA85" s="103"/>
      <c r="DVB85" s="103"/>
      <c r="DVC85" s="103"/>
      <c r="DVD85" s="103"/>
      <c r="DVE85" s="103"/>
      <c r="DVF85" s="103"/>
      <c r="DVG85" s="103"/>
      <c r="DVH85" s="103"/>
      <c r="DVI85" s="103"/>
      <c r="DVJ85" s="103"/>
      <c r="DVK85" s="103"/>
      <c r="DVL85" s="103"/>
      <c r="DVM85" s="103"/>
      <c r="DVN85" s="103"/>
      <c r="DVO85" s="103"/>
      <c r="DVP85" s="103"/>
      <c r="DVQ85" s="103"/>
      <c r="DVR85" s="103"/>
      <c r="DVS85" s="103"/>
      <c r="DVT85" s="103"/>
      <c r="DVU85" s="103"/>
      <c r="DVV85" s="103"/>
      <c r="DVW85" s="103"/>
      <c r="DVX85" s="103"/>
      <c r="DVY85" s="103"/>
      <c r="DVZ85" s="103"/>
      <c r="DWA85" s="103"/>
      <c r="DWB85" s="103"/>
      <c r="DWC85" s="103"/>
      <c r="DWD85" s="103"/>
      <c r="DWE85" s="103"/>
      <c r="DWF85" s="103"/>
      <c r="DWG85" s="103"/>
      <c r="DWH85" s="103"/>
      <c r="DWI85" s="103"/>
      <c r="DWJ85" s="103"/>
      <c r="DWK85" s="103"/>
      <c r="DWL85" s="103"/>
      <c r="DWM85" s="103"/>
      <c r="DWN85" s="103"/>
      <c r="DWO85" s="103"/>
      <c r="DWP85" s="103"/>
      <c r="DWQ85" s="103"/>
      <c r="DWR85" s="103"/>
      <c r="DWS85" s="103"/>
      <c r="DWT85" s="103"/>
      <c r="DWU85" s="103"/>
      <c r="DWV85" s="103"/>
      <c r="DWW85" s="103"/>
      <c r="DWX85" s="103"/>
      <c r="DWY85" s="103"/>
      <c r="DWZ85" s="103"/>
      <c r="DXA85" s="103"/>
      <c r="DXB85" s="103"/>
      <c r="DXC85" s="103"/>
      <c r="DXD85" s="103"/>
      <c r="DXE85" s="103"/>
      <c r="DXF85" s="103"/>
      <c r="DXG85" s="103"/>
      <c r="DXH85" s="103"/>
      <c r="DXI85" s="103"/>
      <c r="DXJ85" s="103"/>
      <c r="DXK85" s="103"/>
      <c r="DXL85" s="103"/>
      <c r="DXM85" s="103"/>
      <c r="DXN85" s="103"/>
      <c r="DXO85" s="103"/>
      <c r="DXP85" s="103"/>
      <c r="DXQ85" s="103"/>
      <c r="DXR85" s="103"/>
      <c r="DXS85" s="103"/>
      <c r="DXT85" s="103"/>
      <c r="DXU85" s="103"/>
      <c r="DXV85" s="103"/>
      <c r="DXW85" s="103"/>
      <c r="DXX85" s="103"/>
      <c r="DXY85" s="103"/>
      <c r="DXZ85" s="103"/>
      <c r="DYA85" s="103"/>
      <c r="DYB85" s="103"/>
      <c r="DYC85" s="103"/>
      <c r="DYD85" s="103"/>
      <c r="DYE85" s="103"/>
      <c r="DYF85" s="103"/>
      <c r="DYG85" s="103"/>
      <c r="DYH85" s="103"/>
      <c r="DYI85" s="103"/>
      <c r="DYJ85" s="103"/>
      <c r="DYK85" s="103"/>
      <c r="DYL85" s="103"/>
      <c r="DYM85" s="103"/>
      <c r="DYN85" s="103"/>
      <c r="DYO85" s="103"/>
      <c r="DYP85" s="103"/>
      <c r="DYQ85" s="103"/>
      <c r="DYR85" s="103"/>
      <c r="DYS85" s="103"/>
      <c r="DYT85" s="103"/>
      <c r="DYU85" s="103"/>
      <c r="DYV85" s="103"/>
      <c r="DYW85" s="103"/>
      <c r="DYX85" s="103"/>
      <c r="DYY85" s="103"/>
      <c r="DYZ85" s="103"/>
      <c r="DZA85" s="103"/>
      <c r="DZB85" s="103"/>
      <c r="DZC85" s="103"/>
      <c r="DZD85" s="103"/>
      <c r="DZE85" s="103"/>
      <c r="DZF85" s="103"/>
      <c r="DZG85" s="103"/>
      <c r="DZH85" s="103"/>
      <c r="DZI85" s="103"/>
      <c r="DZJ85" s="103"/>
      <c r="DZK85" s="103"/>
      <c r="DZL85" s="103"/>
      <c r="DZM85" s="103"/>
      <c r="DZN85" s="103"/>
      <c r="DZO85" s="103"/>
      <c r="DZP85" s="103"/>
      <c r="DZQ85" s="103"/>
      <c r="DZR85" s="103"/>
      <c r="DZS85" s="103"/>
      <c r="DZT85" s="103"/>
      <c r="DZU85" s="103"/>
      <c r="DZV85" s="103"/>
      <c r="DZW85" s="103"/>
      <c r="DZX85" s="103"/>
      <c r="DZY85" s="103"/>
      <c r="DZZ85" s="103"/>
      <c r="EAA85" s="103"/>
      <c r="EAB85" s="103"/>
      <c r="EAC85" s="103"/>
      <c r="EAD85" s="103"/>
      <c r="EAE85" s="103"/>
      <c r="EAF85" s="103"/>
      <c r="EAG85" s="103"/>
      <c r="EAH85" s="103"/>
      <c r="EAI85" s="103"/>
      <c r="EAJ85" s="103"/>
      <c r="EAK85" s="103"/>
      <c r="EAL85" s="103"/>
      <c r="EAM85" s="103"/>
      <c r="EAN85" s="103"/>
      <c r="EAO85" s="103"/>
      <c r="EAP85" s="103"/>
      <c r="EAQ85" s="103"/>
      <c r="EAR85" s="103"/>
      <c r="EAS85" s="103"/>
      <c r="EAT85" s="103"/>
      <c r="EAU85" s="103"/>
      <c r="EAV85" s="103"/>
      <c r="EAW85" s="103"/>
      <c r="EAX85" s="103"/>
      <c r="EAY85" s="103"/>
      <c r="EAZ85" s="103"/>
      <c r="EBA85" s="103"/>
      <c r="EBB85" s="103"/>
      <c r="EBC85" s="103"/>
      <c r="EBD85" s="103"/>
      <c r="EBE85" s="103"/>
      <c r="EBF85" s="103"/>
      <c r="EBG85" s="103"/>
      <c r="EBH85" s="103"/>
      <c r="EBI85" s="103"/>
      <c r="EBJ85" s="103"/>
      <c r="EBK85" s="103"/>
      <c r="EBL85" s="103"/>
      <c r="EBM85" s="103"/>
      <c r="EBN85" s="103"/>
      <c r="EBO85" s="103"/>
      <c r="EBP85" s="103"/>
      <c r="EBQ85" s="103"/>
      <c r="EBR85" s="103"/>
      <c r="EBS85" s="103"/>
      <c r="EBT85" s="103"/>
      <c r="EBU85" s="103"/>
      <c r="EBV85" s="103"/>
      <c r="EBW85" s="103"/>
      <c r="EBX85" s="103"/>
      <c r="EBY85" s="103"/>
      <c r="EBZ85" s="103"/>
      <c r="ECA85" s="103"/>
      <c r="ECB85" s="103"/>
      <c r="ECC85" s="103"/>
      <c r="ECD85" s="103"/>
      <c r="ECE85" s="103"/>
      <c r="ECF85" s="103"/>
      <c r="ECG85" s="103"/>
      <c r="ECH85" s="103"/>
      <c r="ECI85" s="103"/>
      <c r="ECJ85" s="103"/>
      <c r="ECK85" s="103"/>
      <c r="ECL85" s="103"/>
      <c r="ECM85" s="103"/>
      <c r="ECN85" s="103"/>
      <c r="ECO85" s="103"/>
      <c r="ECP85" s="103"/>
      <c r="ECQ85" s="103"/>
      <c r="ECR85" s="103"/>
      <c r="ECS85" s="103"/>
      <c r="ECT85" s="103"/>
      <c r="ECU85" s="103"/>
      <c r="ECV85" s="103"/>
      <c r="ECW85" s="103"/>
      <c r="ECX85" s="103"/>
      <c r="ECY85" s="103"/>
      <c r="ECZ85" s="103"/>
      <c r="EDA85" s="103"/>
      <c r="EDB85" s="103"/>
      <c r="EDC85" s="103"/>
      <c r="EDD85" s="103"/>
      <c r="EDE85" s="103"/>
      <c r="EDF85" s="103"/>
      <c r="EDG85" s="103"/>
      <c r="EDH85" s="103"/>
      <c r="EDI85" s="103"/>
      <c r="EDJ85" s="103"/>
      <c r="EDK85" s="103"/>
      <c r="EDL85" s="103"/>
      <c r="EDM85" s="103"/>
      <c r="EDN85" s="103"/>
      <c r="EDO85" s="103"/>
      <c r="EDP85" s="103"/>
      <c r="EDQ85" s="103"/>
      <c r="EDR85" s="103"/>
      <c r="EDS85" s="103"/>
      <c r="EDT85" s="103"/>
      <c r="EDU85" s="103"/>
      <c r="EDV85" s="103"/>
      <c r="EDW85" s="103"/>
      <c r="EDX85" s="103"/>
      <c r="EDY85" s="103"/>
      <c r="EDZ85" s="103"/>
      <c r="EEA85" s="103"/>
      <c r="EEB85" s="103"/>
      <c r="EEC85" s="103"/>
      <c r="EED85" s="103"/>
      <c r="EEE85" s="103"/>
      <c r="EEF85" s="103"/>
      <c r="EEG85" s="103"/>
      <c r="EEH85" s="103"/>
      <c r="EEI85" s="103"/>
      <c r="EEJ85" s="103"/>
      <c r="EEK85" s="103"/>
      <c r="EEL85" s="103"/>
      <c r="EEM85" s="103"/>
      <c r="EEN85" s="103"/>
      <c r="EEO85" s="103"/>
      <c r="EEP85" s="103"/>
      <c r="EEQ85" s="103"/>
      <c r="EER85" s="103"/>
      <c r="EES85" s="103"/>
      <c r="EET85" s="103"/>
      <c r="EEU85" s="103"/>
      <c r="EEV85" s="103"/>
      <c r="EEW85" s="103"/>
      <c r="EEX85" s="103"/>
      <c r="EEY85" s="103"/>
      <c r="EEZ85" s="103"/>
      <c r="EFA85" s="103"/>
      <c r="EFB85" s="103"/>
      <c r="EFC85" s="103"/>
      <c r="EFD85" s="103"/>
      <c r="EFE85" s="103"/>
      <c r="EFF85" s="103"/>
      <c r="EFG85" s="103"/>
      <c r="EFH85" s="103"/>
      <c r="EFI85" s="103"/>
      <c r="EFJ85" s="103"/>
      <c r="EFK85" s="103"/>
      <c r="EFL85" s="103"/>
      <c r="EFM85" s="103"/>
      <c r="EFN85" s="103"/>
      <c r="EFO85" s="103"/>
      <c r="EFP85" s="103"/>
      <c r="EFQ85" s="103"/>
      <c r="EFR85" s="103"/>
      <c r="EFS85" s="103"/>
      <c r="EFT85" s="103"/>
      <c r="EFU85" s="103"/>
      <c r="EFV85" s="103"/>
      <c r="EFW85" s="103"/>
      <c r="EFX85" s="103"/>
      <c r="EFY85" s="103"/>
      <c r="EFZ85" s="103"/>
      <c r="EGA85" s="103"/>
      <c r="EGB85" s="103"/>
      <c r="EGC85" s="103"/>
      <c r="EGD85" s="103"/>
      <c r="EGE85" s="103"/>
      <c r="EGF85" s="103"/>
      <c r="EGG85" s="103"/>
      <c r="EGH85" s="103"/>
      <c r="EGI85" s="103"/>
      <c r="EGJ85" s="103"/>
      <c r="EGK85" s="103"/>
      <c r="EGL85" s="103"/>
      <c r="EGM85" s="103"/>
      <c r="EGN85" s="103"/>
      <c r="EGO85" s="103"/>
      <c r="EGP85" s="103"/>
      <c r="EGQ85" s="103"/>
      <c r="EGR85" s="103"/>
      <c r="EGS85" s="103"/>
      <c r="EGT85" s="103"/>
      <c r="EGU85" s="103"/>
      <c r="EGV85" s="103"/>
      <c r="EGW85" s="103"/>
      <c r="EGX85" s="103"/>
      <c r="EGY85" s="103"/>
      <c r="EGZ85" s="103"/>
      <c r="EHA85" s="103"/>
      <c r="EHB85" s="103"/>
      <c r="EHC85" s="103"/>
      <c r="EHD85" s="103"/>
      <c r="EHE85" s="103"/>
      <c r="EHF85" s="103"/>
      <c r="EHG85" s="103"/>
      <c r="EHH85" s="103"/>
      <c r="EHI85" s="103"/>
      <c r="EHJ85" s="103"/>
      <c r="EHK85" s="103"/>
      <c r="EHL85" s="103"/>
      <c r="EHM85" s="103"/>
      <c r="EHN85" s="103"/>
      <c r="EHO85" s="103"/>
      <c r="EHP85" s="103"/>
      <c r="EHQ85" s="103"/>
      <c r="EHR85" s="103"/>
      <c r="EHS85" s="103"/>
      <c r="EHT85" s="103"/>
      <c r="EHU85" s="103"/>
      <c r="EHV85" s="103"/>
      <c r="EHW85" s="103"/>
      <c r="EHX85" s="103"/>
      <c r="EHY85" s="103"/>
      <c r="EHZ85" s="103"/>
      <c r="EIA85" s="103"/>
      <c r="EIB85" s="103"/>
      <c r="EIC85" s="103"/>
      <c r="EID85" s="103"/>
      <c r="EIE85" s="103"/>
      <c r="EIF85" s="103"/>
      <c r="EIG85" s="103"/>
      <c r="EIH85" s="103"/>
      <c r="EII85" s="103"/>
      <c r="EIJ85" s="103"/>
      <c r="EIK85" s="103"/>
      <c r="EIL85" s="103"/>
      <c r="EIM85" s="103"/>
      <c r="EIN85" s="103"/>
      <c r="EIO85" s="103"/>
      <c r="EIP85" s="103"/>
      <c r="EIQ85" s="103"/>
      <c r="EIR85" s="103"/>
      <c r="EIS85" s="103"/>
      <c r="EIT85" s="103"/>
      <c r="EIU85" s="103"/>
      <c r="EIV85" s="103"/>
      <c r="EIW85" s="103"/>
      <c r="EIX85" s="103"/>
      <c r="EIY85" s="103"/>
      <c r="EIZ85" s="103"/>
      <c r="EJA85" s="103"/>
      <c r="EJB85" s="103"/>
      <c r="EJC85" s="103"/>
      <c r="EJD85" s="103"/>
      <c r="EJE85" s="103"/>
      <c r="EJF85" s="103"/>
      <c r="EJG85" s="103"/>
      <c r="EJH85" s="103"/>
      <c r="EJI85" s="103"/>
      <c r="EJJ85" s="103"/>
      <c r="EJK85" s="103"/>
      <c r="EJL85" s="103"/>
      <c r="EJM85" s="103"/>
      <c r="EJN85" s="103"/>
      <c r="EJO85" s="103"/>
      <c r="EJP85" s="103"/>
      <c r="EJQ85" s="103"/>
      <c r="EJR85" s="103"/>
      <c r="EJS85" s="103"/>
      <c r="EJT85" s="103"/>
      <c r="EJU85" s="103"/>
      <c r="EJV85" s="103"/>
      <c r="EJW85" s="103"/>
      <c r="EJX85" s="103"/>
      <c r="EJY85" s="103"/>
      <c r="EJZ85" s="103"/>
      <c r="EKA85" s="103"/>
      <c r="EKB85" s="103"/>
      <c r="EKC85" s="103"/>
      <c r="EKD85" s="103"/>
      <c r="EKE85" s="103"/>
      <c r="EKF85" s="103"/>
      <c r="EKG85" s="103"/>
      <c r="EKH85" s="103"/>
      <c r="EKI85" s="103"/>
      <c r="EKJ85" s="103"/>
      <c r="EKK85" s="103"/>
      <c r="EKL85" s="103"/>
      <c r="EKM85" s="103"/>
      <c r="EKN85" s="103"/>
      <c r="EKO85" s="103"/>
      <c r="EKP85" s="103"/>
      <c r="EKQ85" s="103"/>
      <c r="EKR85" s="103"/>
      <c r="EKS85" s="103"/>
      <c r="EKT85" s="103"/>
      <c r="EKU85" s="103"/>
      <c r="EKV85" s="103"/>
      <c r="EKW85" s="103"/>
      <c r="EKX85" s="103"/>
      <c r="EKY85" s="103"/>
      <c r="EKZ85" s="103"/>
      <c r="ELA85" s="103"/>
      <c r="ELB85" s="103"/>
      <c r="ELC85" s="103"/>
      <c r="ELD85" s="103"/>
      <c r="ELE85" s="103"/>
      <c r="ELF85" s="103"/>
      <c r="ELG85" s="103"/>
      <c r="ELH85" s="103"/>
      <c r="ELI85" s="103"/>
      <c r="ELJ85" s="103"/>
      <c r="ELK85" s="103"/>
      <c r="ELL85" s="103"/>
      <c r="ELM85" s="103"/>
      <c r="ELN85" s="103"/>
      <c r="ELO85" s="103"/>
      <c r="ELP85" s="103"/>
      <c r="ELQ85" s="103"/>
      <c r="ELR85" s="103"/>
      <c r="ELS85" s="103"/>
      <c r="ELT85" s="103"/>
      <c r="ELU85" s="103"/>
      <c r="ELV85" s="103"/>
      <c r="ELW85" s="103"/>
      <c r="ELX85" s="103"/>
      <c r="ELY85" s="103"/>
      <c r="ELZ85" s="103"/>
      <c r="EMA85" s="103"/>
      <c r="EMB85" s="103"/>
      <c r="EMC85" s="103"/>
      <c r="EMD85" s="103"/>
      <c r="EME85" s="103"/>
      <c r="EMF85" s="103"/>
      <c r="EMG85" s="103"/>
      <c r="EMH85" s="103"/>
      <c r="EMI85" s="103"/>
      <c r="EMJ85" s="103"/>
      <c r="EMK85" s="103"/>
      <c r="EML85" s="103"/>
      <c r="EMM85" s="103"/>
      <c r="EMN85" s="103"/>
      <c r="EMO85" s="103"/>
      <c r="EMP85" s="103"/>
      <c r="EMQ85" s="103"/>
      <c r="EMR85" s="103"/>
      <c r="EMS85" s="103"/>
      <c r="EMT85" s="103"/>
      <c r="EMU85" s="103"/>
      <c r="EMV85" s="103"/>
      <c r="EMW85" s="103"/>
      <c r="EMX85" s="103"/>
      <c r="EMY85" s="103"/>
      <c r="EMZ85" s="103"/>
      <c r="ENA85" s="103"/>
      <c r="ENB85" s="103"/>
      <c r="ENC85" s="103"/>
      <c r="END85" s="103"/>
      <c r="ENE85" s="103"/>
      <c r="ENF85" s="103"/>
      <c r="ENG85" s="103"/>
      <c r="ENH85" s="103"/>
      <c r="ENI85" s="103"/>
      <c r="ENJ85" s="103"/>
      <c r="ENK85" s="103"/>
      <c r="ENL85" s="103"/>
      <c r="ENM85" s="103"/>
      <c r="ENN85" s="103"/>
      <c r="ENO85" s="103"/>
      <c r="ENP85" s="103"/>
      <c r="ENQ85" s="103"/>
      <c r="ENR85" s="103"/>
      <c r="ENS85" s="103"/>
      <c r="ENT85" s="103"/>
      <c r="ENU85" s="103"/>
      <c r="ENV85" s="103"/>
      <c r="ENW85" s="103"/>
      <c r="ENX85" s="103"/>
      <c r="ENY85" s="103"/>
      <c r="ENZ85" s="103"/>
      <c r="EOA85" s="103"/>
      <c r="EOB85" s="103"/>
      <c r="EOC85" s="103"/>
      <c r="EOD85" s="103"/>
      <c r="EOE85" s="103"/>
      <c r="EOF85" s="103"/>
      <c r="EOG85" s="103"/>
      <c r="EOH85" s="103"/>
      <c r="EOI85" s="103"/>
      <c r="EOJ85" s="103"/>
      <c r="EOK85" s="103"/>
      <c r="EOL85" s="103"/>
      <c r="EOM85" s="103"/>
      <c r="EON85" s="103"/>
      <c r="EOO85" s="103"/>
      <c r="EOP85" s="103"/>
      <c r="EOQ85" s="103"/>
      <c r="EOR85" s="103"/>
      <c r="EOS85" s="103"/>
      <c r="EOT85" s="103"/>
      <c r="EOU85" s="103"/>
      <c r="EOV85" s="103"/>
      <c r="EOW85" s="103"/>
      <c r="EOX85" s="103"/>
      <c r="EOY85" s="103"/>
      <c r="EOZ85" s="103"/>
      <c r="EPA85" s="103"/>
      <c r="EPB85" s="103"/>
      <c r="EPC85" s="103"/>
      <c r="EPD85" s="103"/>
      <c r="EPE85" s="103"/>
      <c r="EPF85" s="103"/>
      <c r="EPG85" s="103"/>
      <c r="EPH85" s="103"/>
      <c r="EPI85" s="103"/>
      <c r="EPJ85" s="103"/>
      <c r="EPK85" s="103"/>
      <c r="EPL85" s="103"/>
      <c r="EPM85" s="103"/>
      <c r="EPN85" s="103"/>
      <c r="EPO85" s="103"/>
      <c r="EPP85" s="103"/>
      <c r="EPQ85" s="103"/>
      <c r="EPR85" s="103"/>
      <c r="EPS85" s="103"/>
      <c r="EPT85" s="103"/>
      <c r="EPU85" s="103"/>
      <c r="EPV85" s="103"/>
      <c r="EPW85" s="103"/>
      <c r="EPX85" s="103"/>
      <c r="EPY85" s="103"/>
      <c r="EPZ85" s="103"/>
      <c r="EQA85" s="103"/>
      <c r="EQB85" s="103"/>
      <c r="EQC85" s="103"/>
      <c r="EQD85" s="103"/>
      <c r="EQE85" s="103"/>
      <c r="EQF85" s="103"/>
      <c r="EQG85" s="103"/>
      <c r="EQH85" s="103"/>
      <c r="EQI85" s="103"/>
      <c r="EQJ85" s="103"/>
      <c r="EQK85" s="103"/>
      <c r="EQL85" s="103"/>
      <c r="EQM85" s="103"/>
      <c r="EQN85" s="103"/>
      <c r="EQO85" s="103"/>
      <c r="EQP85" s="103"/>
      <c r="EQQ85" s="103"/>
      <c r="EQR85" s="103"/>
      <c r="EQS85" s="103"/>
      <c r="EQT85" s="103"/>
      <c r="EQU85" s="103"/>
      <c r="EQV85" s="103"/>
      <c r="EQW85" s="103"/>
      <c r="EQX85" s="103"/>
      <c r="EQY85" s="103"/>
      <c r="EQZ85" s="103"/>
      <c r="ERA85" s="103"/>
      <c r="ERB85" s="103"/>
      <c r="ERC85" s="103"/>
      <c r="ERD85" s="103"/>
      <c r="ERE85" s="103"/>
      <c r="ERF85" s="103"/>
      <c r="ERG85" s="103"/>
      <c r="ERH85" s="103"/>
      <c r="ERI85" s="103"/>
      <c r="ERJ85" s="103"/>
      <c r="ERK85" s="103"/>
      <c r="ERL85" s="103"/>
      <c r="ERM85" s="103"/>
      <c r="ERN85" s="103"/>
      <c r="ERO85" s="103"/>
      <c r="ERP85" s="103"/>
      <c r="ERQ85" s="103"/>
      <c r="ERR85" s="103"/>
      <c r="ERS85" s="103"/>
      <c r="ERT85" s="103"/>
      <c r="ERU85" s="103"/>
      <c r="ERV85" s="103"/>
      <c r="ERW85" s="103"/>
      <c r="ERX85" s="103"/>
      <c r="ERY85" s="103"/>
      <c r="ERZ85" s="103"/>
      <c r="ESA85" s="103"/>
      <c r="ESB85" s="103"/>
      <c r="ESC85" s="103"/>
      <c r="ESD85" s="103"/>
      <c r="ESE85" s="103"/>
      <c r="ESF85" s="103"/>
      <c r="ESG85" s="103"/>
      <c r="ESH85" s="103"/>
      <c r="ESI85" s="103"/>
      <c r="ESJ85" s="103"/>
      <c r="ESK85" s="103"/>
      <c r="ESL85" s="103"/>
      <c r="ESM85" s="103"/>
      <c r="ESN85" s="103"/>
      <c r="ESO85" s="103"/>
      <c r="ESP85" s="103"/>
      <c r="ESQ85" s="103"/>
      <c r="ESR85" s="103"/>
      <c r="ESS85" s="103"/>
      <c r="EST85" s="103"/>
      <c r="ESU85" s="103"/>
      <c r="ESV85" s="103"/>
      <c r="ESW85" s="103"/>
      <c r="ESX85" s="103"/>
      <c r="ESY85" s="103"/>
      <c r="ESZ85" s="103"/>
      <c r="ETA85" s="103"/>
      <c r="ETB85" s="103"/>
      <c r="ETC85" s="103"/>
      <c r="ETD85" s="103"/>
      <c r="ETE85" s="103"/>
      <c r="ETF85" s="103"/>
      <c r="ETG85" s="103"/>
      <c r="ETH85" s="103"/>
      <c r="ETI85" s="103"/>
      <c r="ETJ85" s="103"/>
      <c r="ETK85" s="103"/>
      <c r="ETL85" s="103"/>
      <c r="ETM85" s="103"/>
      <c r="ETN85" s="103"/>
      <c r="ETO85" s="103"/>
      <c r="ETP85" s="103"/>
      <c r="ETQ85" s="103"/>
      <c r="ETR85" s="103"/>
      <c r="ETS85" s="103"/>
      <c r="ETT85" s="103"/>
      <c r="ETU85" s="103"/>
      <c r="ETV85" s="103"/>
      <c r="ETW85" s="103"/>
      <c r="ETX85" s="103"/>
      <c r="ETY85" s="103"/>
      <c r="ETZ85" s="103"/>
      <c r="EUA85" s="103"/>
      <c r="EUB85" s="103"/>
      <c r="EUC85" s="103"/>
      <c r="EUD85" s="103"/>
      <c r="EUE85" s="103"/>
      <c r="EUF85" s="103"/>
      <c r="EUG85" s="103"/>
      <c r="EUH85" s="103"/>
      <c r="EUI85" s="103"/>
      <c r="EUJ85" s="103"/>
      <c r="EUK85" s="103"/>
      <c r="EUL85" s="103"/>
      <c r="EUM85" s="103"/>
      <c r="EUN85" s="103"/>
      <c r="EUO85" s="103"/>
      <c r="EUP85" s="103"/>
      <c r="EUQ85" s="103"/>
      <c r="EUR85" s="103"/>
      <c r="EUS85" s="103"/>
      <c r="EUT85" s="103"/>
      <c r="EUU85" s="103"/>
      <c r="EUV85" s="103"/>
      <c r="EUW85" s="103"/>
      <c r="EUX85" s="103"/>
      <c r="EUY85" s="103"/>
      <c r="EUZ85" s="103"/>
      <c r="EVA85" s="103"/>
      <c r="EVB85" s="103"/>
      <c r="EVC85" s="103"/>
      <c r="EVD85" s="103"/>
      <c r="EVE85" s="103"/>
      <c r="EVF85" s="103"/>
      <c r="EVG85" s="103"/>
      <c r="EVH85" s="103"/>
      <c r="EVI85" s="103"/>
      <c r="EVJ85" s="103"/>
      <c r="EVK85" s="103"/>
      <c r="EVL85" s="103"/>
      <c r="EVM85" s="103"/>
      <c r="EVN85" s="103"/>
      <c r="EVO85" s="103"/>
      <c r="EVP85" s="103"/>
      <c r="EVQ85" s="103"/>
      <c r="EVR85" s="103"/>
      <c r="EVS85" s="103"/>
      <c r="EVT85" s="103"/>
      <c r="EVU85" s="103"/>
      <c r="EVV85" s="103"/>
      <c r="EVW85" s="103"/>
      <c r="EVX85" s="103"/>
      <c r="EVY85" s="103"/>
      <c r="EVZ85" s="103"/>
      <c r="EWA85" s="103"/>
      <c r="EWB85" s="103"/>
      <c r="EWC85" s="103"/>
      <c r="EWD85" s="103"/>
      <c r="EWE85" s="103"/>
      <c r="EWF85" s="103"/>
      <c r="EWG85" s="103"/>
      <c r="EWH85" s="103"/>
      <c r="EWI85" s="103"/>
      <c r="EWJ85" s="103"/>
      <c r="EWK85" s="103"/>
      <c r="EWL85" s="103"/>
      <c r="EWM85" s="103"/>
      <c r="EWN85" s="103"/>
      <c r="EWO85" s="103"/>
      <c r="EWP85" s="103"/>
      <c r="EWQ85" s="103"/>
      <c r="EWR85" s="103"/>
      <c r="EWS85" s="103"/>
      <c r="EWT85" s="103"/>
      <c r="EWU85" s="103"/>
      <c r="EWV85" s="103"/>
      <c r="EWW85" s="103"/>
      <c r="EWX85" s="103"/>
      <c r="EWY85" s="103"/>
      <c r="EWZ85" s="103"/>
      <c r="EXA85" s="103"/>
      <c r="EXB85" s="103"/>
      <c r="EXC85" s="103"/>
      <c r="EXD85" s="103"/>
      <c r="EXE85" s="103"/>
      <c r="EXF85" s="103"/>
      <c r="EXG85" s="103"/>
      <c r="EXH85" s="103"/>
      <c r="EXI85" s="103"/>
      <c r="EXJ85" s="103"/>
      <c r="EXK85" s="103"/>
      <c r="EXL85" s="103"/>
      <c r="EXM85" s="103"/>
      <c r="EXN85" s="103"/>
      <c r="EXO85" s="103"/>
      <c r="EXP85" s="103"/>
      <c r="EXQ85" s="103"/>
      <c r="EXR85" s="103"/>
      <c r="EXS85" s="103"/>
      <c r="EXT85" s="103"/>
      <c r="EXU85" s="103"/>
      <c r="EXV85" s="103"/>
      <c r="EXW85" s="103"/>
      <c r="EXX85" s="103"/>
      <c r="EXY85" s="103"/>
      <c r="EXZ85" s="103"/>
      <c r="EYA85" s="103"/>
      <c r="EYB85" s="103"/>
      <c r="EYC85" s="103"/>
      <c r="EYD85" s="103"/>
      <c r="EYE85" s="103"/>
      <c r="EYF85" s="103"/>
      <c r="EYG85" s="103"/>
      <c r="EYH85" s="103"/>
      <c r="EYI85" s="103"/>
      <c r="EYJ85" s="103"/>
      <c r="EYK85" s="103"/>
      <c r="EYL85" s="103"/>
      <c r="EYM85" s="103"/>
      <c r="EYN85" s="103"/>
      <c r="EYO85" s="103"/>
      <c r="EYP85" s="103"/>
      <c r="EYQ85" s="103"/>
      <c r="EYR85" s="103"/>
      <c r="EYS85" s="103"/>
      <c r="EYT85" s="103"/>
      <c r="EYU85" s="103"/>
      <c r="EYV85" s="103"/>
      <c r="EYW85" s="103"/>
      <c r="EYX85" s="103"/>
      <c r="EYY85" s="103"/>
      <c r="EYZ85" s="103"/>
      <c r="EZA85" s="103"/>
      <c r="EZB85" s="103"/>
      <c r="EZC85" s="103"/>
      <c r="EZD85" s="103"/>
      <c r="EZE85" s="103"/>
      <c r="EZF85" s="103"/>
      <c r="EZG85" s="103"/>
      <c r="EZH85" s="103"/>
      <c r="EZI85" s="103"/>
      <c r="EZJ85" s="103"/>
      <c r="EZK85" s="103"/>
      <c r="EZL85" s="103"/>
      <c r="EZM85" s="103"/>
      <c r="EZN85" s="103"/>
      <c r="EZO85" s="103"/>
      <c r="EZP85" s="103"/>
      <c r="EZQ85" s="103"/>
      <c r="EZR85" s="103"/>
      <c r="EZS85" s="103"/>
      <c r="EZT85" s="103"/>
      <c r="EZU85" s="103"/>
      <c r="EZV85" s="103"/>
      <c r="EZW85" s="103"/>
      <c r="EZX85" s="103"/>
      <c r="EZY85" s="103"/>
      <c r="EZZ85" s="103"/>
      <c r="FAA85" s="103"/>
      <c r="FAB85" s="103"/>
      <c r="FAC85" s="103"/>
      <c r="FAD85" s="103"/>
      <c r="FAE85" s="103"/>
      <c r="FAF85" s="103"/>
      <c r="FAG85" s="103"/>
      <c r="FAH85" s="103"/>
      <c r="FAI85" s="103"/>
      <c r="FAJ85" s="103"/>
      <c r="FAK85" s="103"/>
      <c r="FAL85" s="103"/>
      <c r="FAM85" s="103"/>
      <c r="FAN85" s="103"/>
      <c r="FAO85" s="103"/>
      <c r="FAP85" s="103"/>
      <c r="FAQ85" s="103"/>
      <c r="FAR85" s="103"/>
      <c r="FAS85" s="103"/>
      <c r="FAT85" s="103"/>
      <c r="FAU85" s="103"/>
      <c r="FAV85" s="103"/>
      <c r="FAW85" s="103"/>
      <c r="FAX85" s="103"/>
      <c r="FAY85" s="103"/>
      <c r="FAZ85" s="103"/>
      <c r="FBA85" s="103"/>
      <c r="FBB85" s="103"/>
      <c r="FBC85" s="103"/>
      <c r="FBD85" s="103"/>
      <c r="FBE85" s="103"/>
      <c r="FBF85" s="103"/>
      <c r="FBG85" s="103"/>
      <c r="FBH85" s="103"/>
      <c r="FBI85" s="103"/>
      <c r="FBJ85" s="103"/>
      <c r="FBK85" s="103"/>
      <c r="FBL85" s="103"/>
      <c r="FBM85" s="103"/>
      <c r="FBN85" s="103"/>
      <c r="FBO85" s="103"/>
      <c r="FBP85" s="103"/>
      <c r="FBQ85" s="103"/>
      <c r="FBR85" s="103"/>
      <c r="FBS85" s="103"/>
      <c r="FBT85" s="103"/>
      <c r="FBU85" s="103"/>
      <c r="FBV85" s="103"/>
      <c r="FBW85" s="103"/>
      <c r="FBX85" s="103"/>
      <c r="FBY85" s="103"/>
      <c r="FBZ85" s="103"/>
      <c r="FCA85" s="103"/>
      <c r="FCB85" s="103"/>
      <c r="FCC85" s="103"/>
      <c r="FCD85" s="103"/>
      <c r="FCE85" s="103"/>
      <c r="FCF85" s="103"/>
      <c r="FCG85" s="103"/>
      <c r="FCH85" s="103"/>
      <c r="FCI85" s="103"/>
      <c r="FCJ85" s="103"/>
      <c r="FCK85" s="103"/>
      <c r="FCL85" s="103"/>
      <c r="FCM85" s="103"/>
      <c r="FCN85" s="103"/>
      <c r="FCO85" s="103"/>
      <c r="FCP85" s="103"/>
      <c r="FCQ85" s="103"/>
      <c r="FCR85" s="103"/>
      <c r="FCS85" s="103"/>
      <c r="FCT85" s="103"/>
      <c r="FCU85" s="103"/>
      <c r="FCV85" s="103"/>
      <c r="FCW85" s="103"/>
      <c r="FCX85" s="103"/>
      <c r="FCY85" s="103"/>
      <c r="FCZ85" s="103"/>
      <c r="FDA85" s="103"/>
      <c r="FDB85" s="103"/>
      <c r="FDC85" s="103"/>
      <c r="FDD85" s="103"/>
      <c r="FDE85" s="103"/>
      <c r="FDF85" s="103"/>
      <c r="FDG85" s="103"/>
      <c r="FDH85" s="103"/>
      <c r="FDI85" s="103"/>
      <c r="FDJ85" s="103"/>
      <c r="FDK85" s="103"/>
      <c r="FDL85" s="103"/>
      <c r="FDM85" s="103"/>
      <c r="FDN85" s="103"/>
      <c r="FDO85" s="103"/>
      <c r="FDP85" s="103"/>
      <c r="FDQ85" s="103"/>
      <c r="FDR85" s="103"/>
      <c r="FDS85" s="103"/>
      <c r="FDT85" s="103"/>
      <c r="FDU85" s="103"/>
      <c r="FDV85" s="103"/>
      <c r="FDW85" s="103"/>
      <c r="FDX85" s="103"/>
      <c r="FDY85" s="103"/>
      <c r="FDZ85" s="103"/>
      <c r="FEA85" s="103"/>
      <c r="FEB85" s="103"/>
      <c r="FEC85" s="103"/>
      <c r="FED85" s="103"/>
      <c r="FEE85" s="103"/>
      <c r="FEF85" s="103"/>
      <c r="FEG85" s="103"/>
      <c r="FEH85" s="103"/>
      <c r="FEI85" s="103"/>
      <c r="FEJ85" s="103"/>
      <c r="FEK85" s="103"/>
      <c r="FEL85" s="103"/>
      <c r="FEM85" s="103"/>
      <c r="FEN85" s="103"/>
      <c r="FEO85" s="103"/>
      <c r="FEP85" s="103"/>
      <c r="FEQ85" s="103"/>
      <c r="FER85" s="103"/>
      <c r="FES85" s="103"/>
      <c r="FET85" s="103"/>
      <c r="FEU85" s="103"/>
      <c r="FEV85" s="103"/>
      <c r="FEW85" s="103"/>
      <c r="FEX85" s="103"/>
      <c r="FEY85" s="103"/>
      <c r="FEZ85" s="103"/>
      <c r="FFA85" s="103"/>
      <c r="FFB85" s="103"/>
      <c r="FFC85" s="103"/>
      <c r="FFD85" s="103"/>
      <c r="FFE85" s="103"/>
      <c r="FFF85" s="103"/>
      <c r="FFG85" s="103"/>
      <c r="FFH85" s="103"/>
      <c r="FFI85" s="103"/>
      <c r="FFJ85" s="103"/>
      <c r="FFK85" s="103"/>
      <c r="FFL85" s="103"/>
      <c r="FFM85" s="103"/>
      <c r="FFN85" s="103"/>
      <c r="FFO85" s="103"/>
      <c r="FFP85" s="103"/>
      <c r="FFQ85" s="103"/>
      <c r="FFR85" s="103"/>
      <c r="FFS85" s="103"/>
      <c r="FFT85" s="103"/>
      <c r="FFU85" s="103"/>
      <c r="FFV85" s="103"/>
      <c r="FFW85" s="103"/>
      <c r="FFX85" s="103"/>
      <c r="FFY85" s="103"/>
      <c r="FFZ85" s="103"/>
      <c r="FGA85" s="103"/>
      <c r="FGB85" s="103"/>
      <c r="FGC85" s="103"/>
      <c r="FGD85" s="103"/>
      <c r="FGE85" s="103"/>
      <c r="FGF85" s="103"/>
      <c r="FGG85" s="103"/>
      <c r="FGH85" s="103"/>
      <c r="FGI85" s="103"/>
      <c r="FGJ85" s="103"/>
      <c r="FGK85" s="103"/>
      <c r="FGL85" s="103"/>
      <c r="FGM85" s="103"/>
      <c r="FGN85" s="103"/>
      <c r="FGO85" s="103"/>
      <c r="FGP85" s="103"/>
      <c r="FGQ85" s="103"/>
      <c r="FGR85" s="103"/>
      <c r="FGS85" s="103"/>
      <c r="FGT85" s="103"/>
      <c r="FGU85" s="103"/>
      <c r="FGV85" s="103"/>
      <c r="FGW85" s="103"/>
      <c r="FGX85" s="103"/>
      <c r="FGY85" s="103"/>
      <c r="FGZ85" s="103"/>
      <c r="FHA85" s="103"/>
      <c r="FHB85" s="103"/>
      <c r="FHC85" s="103"/>
      <c r="FHD85" s="103"/>
      <c r="FHE85" s="103"/>
      <c r="FHF85" s="103"/>
      <c r="FHG85" s="103"/>
      <c r="FHH85" s="103"/>
      <c r="FHI85" s="103"/>
      <c r="FHJ85" s="103"/>
      <c r="FHK85" s="103"/>
      <c r="FHL85" s="103"/>
      <c r="FHM85" s="103"/>
      <c r="FHN85" s="103"/>
      <c r="FHO85" s="103"/>
      <c r="FHP85" s="103"/>
      <c r="FHQ85" s="103"/>
      <c r="FHR85" s="103"/>
      <c r="FHS85" s="103"/>
      <c r="FHT85" s="103"/>
      <c r="FHU85" s="103"/>
      <c r="FHV85" s="103"/>
      <c r="FHW85" s="103"/>
      <c r="FHX85" s="103"/>
      <c r="FHY85" s="103"/>
      <c r="FHZ85" s="103"/>
      <c r="FIA85" s="103"/>
      <c r="FIB85" s="103"/>
      <c r="FIC85" s="103"/>
      <c r="FID85" s="103"/>
      <c r="FIE85" s="103"/>
      <c r="FIF85" s="103"/>
      <c r="FIG85" s="103"/>
      <c r="FIH85" s="103"/>
      <c r="FII85" s="103"/>
      <c r="FIJ85" s="103"/>
      <c r="FIK85" s="103"/>
      <c r="FIL85" s="103"/>
      <c r="FIM85" s="103"/>
      <c r="FIN85" s="103"/>
      <c r="FIO85" s="103"/>
      <c r="FIP85" s="103"/>
      <c r="FIQ85" s="103"/>
      <c r="FIR85" s="103"/>
      <c r="FIS85" s="103"/>
      <c r="FIT85" s="103"/>
      <c r="FIU85" s="103"/>
      <c r="FIV85" s="103"/>
      <c r="FIW85" s="103"/>
      <c r="FIX85" s="103"/>
      <c r="FIY85" s="103"/>
      <c r="FIZ85" s="103"/>
      <c r="FJA85" s="103"/>
      <c r="FJB85" s="103"/>
      <c r="FJC85" s="103"/>
      <c r="FJD85" s="103"/>
      <c r="FJE85" s="103"/>
      <c r="FJF85" s="103"/>
      <c r="FJG85" s="103"/>
      <c r="FJH85" s="103"/>
      <c r="FJI85" s="103"/>
      <c r="FJJ85" s="103"/>
      <c r="FJK85" s="103"/>
      <c r="FJL85" s="103"/>
      <c r="FJM85" s="103"/>
      <c r="FJN85" s="103"/>
      <c r="FJO85" s="103"/>
      <c r="FJP85" s="103"/>
      <c r="FJQ85" s="103"/>
      <c r="FJR85" s="103"/>
      <c r="FJS85" s="103"/>
      <c r="FJT85" s="103"/>
      <c r="FJU85" s="103"/>
      <c r="FJV85" s="103"/>
      <c r="FJW85" s="103"/>
      <c r="FJX85" s="103"/>
      <c r="FJY85" s="103"/>
      <c r="FJZ85" s="103"/>
      <c r="FKA85" s="103"/>
      <c r="FKB85" s="103"/>
      <c r="FKC85" s="103"/>
      <c r="FKD85" s="103"/>
      <c r="FKE85" s="103"/>
      <c r="FKF85" s="103"/>
      <c r="FKG85" s="103"/>
      <c r="FKH85" s="103"/>
      <c r="FKI85" s="103"/>
      <c r="FKJ85" s="103"/>
      <c r="FKK85" s="103"/>
      <c r="FKL85" s="103"/>
      <c r="FKM85" s="103"/>
      <c r="FKN85" s="103"/>
      <c r="FKO85" s="103"/>
      <c r="FKP85" s="103"/>
      <c r="FKQ85" s="103"/>
      <c r="FKR85" s="103"/>
      <c r="FKS85" s="103"/>
      <c r="FKT85" s="103"/>
      <c r="FKU85" s="103"/>
      <c r="FKV85" s="103"/>
      <c r="FKW85" s="103"/>
      <c r="FKX85" s="103"/>
      <c r="FKY85" s="103"/>
      <c r="FKZ85" s="103"/>
      <c r="FLA85" s="103"/>
      <c r="FLB85" s="103"/>
      <c r="FLC85" s="103"/>
      <c r="FLD85" s="103"/>
      <c r="FLE85" s="103"/>
      <c r="FLF85" s="103"/>
      <c r="FLG85" s="103"/>
      <c r="FLH85" s="103"/>
      <c r="FLI85" s="103"/>
      <c r="FLJ85" s="103"/>
      <c r="FLK85" s="103"/>
      <c r="FLL85" s="103"/>
      <c r="FLM85" s="103"/>
      <c r="FLN85" s="103"/>
      <c r="FLO85" s="103"/>
      <c r="FLP85" s="103"/>
      <c r="FLQ85" s="103"/>
      <c r="FLR85" s="103"/>
      <c r="FLS85" s="103"/>
      <c r="FLT85" s="103"/>
      <c r="FLU85" s="103"/>
      <c r="FLV85" s="103"/>
      <c r="FLW85" s="103"/>
      <c r="FLX85" s="103"/>
      <c r="FLY85" s="103"/>
      <c r="FLZ85" s="103"/>
      <c r="FMA85" s="103"/>
      <c r="FMB85" s="103"/>
      <c r="FMC85" s="103"/>
      <c r="FMD85" s="103"/>
      <c r="FME85" s="103"/>
      <c r="FMF85" s="103"/>
      <c r="FMG85" s="103"/>
      <c r="FMH85" s="103"/>
      <c r="FMI85" s="103"/>
      <c r="FMJ85" s="103"/>
      <c r="FMK85" s="103"/>
      <c r="FML85" s="103"/>
      <c r="FMM85" s="103"/>
      <c r="FMN85" s="103"/>
      <c r="FMO85" s="103"/>
      <c r="FMP85" s="103"/>
      <c r="FMQ85" s="103"/>
      <c r="FMR85" s="103"/>
      <c r="FMS85" s="103"/>
      <c r="FMT85" s="103"/>
      <c r="FMU85" s="103"/>
      <c r="FMV85" s="103"/>
      <c r="FMW85" s="103"/>
      <c r="FMX85" s="103"/>
      <c r="FMY85" s="103"/>
      <c r="FMZ85" s="103"/>
      <c r="FNA85" s="103"/>
      <c r="FNB85" s="103"/>
      <c r="FNC85" s="103"/>
      <c r="FND85" s="103"/>
      <c r="FNE85" s="103"/>
      <c r="FNF85" s="103"/>
      <c r="FNG85" s="103"/>
      <c r="FNH85" s="103"/>
      <c r="FNI85" s="103"/>
      <c r="FNJ85" s="103"/>
      <c r="FNK85" s="103"/>
      <c r="FNL85" s="103"/>
      <c r="FNM85" s="103"/>
      <c r="FNN85" s="103"/>
      <c r="FNO85" s="103"/>
      <c r="FNP85" s="103"/>
      <c r="FNQ85" s="103"/>
      <c r="FNR85" s="103"/>
      <c r="FNS85" s="103"/>
      <c r="FNT85" s="103"/>
      <c r="FNU85" s="103"/>
      <c r="FNV85" s="103"/>
      <c r="FNW85" s="103"/>
      <c r="FNX85" s="103"/>
      <c r="FNY85" s="103"/>
      <c r="FNZ85" s="103"/>
      <c r="FOA85" s="103"/>
      <c r="FOB85" s="103"/>
      <c r="FOC85" s="103"/>
      <c r="FOD85" s="103"/>
      <c r="FOE85" s="103"/>
      <c r="FOF85" s="103"/>
      <c r="FOG85" s="103"/>
      <c r="FOH85" s="103"/>
      <c r="FOI85" s="103"/>
      <c r="FOJ85" s="103"/>
      <c r="FOK85" s="103"/>
      <c r="FOL85" s="103"/>
      <c r="FOM85" s="103"/>
      <c r="FON85" s="103"/>
      <c r="FOO85" s="103"/>
      <c r="FOP85" s="103"/>
      <c r="FOQ85" s="103"/>
      <c r="FOR85" s="103"/>
      <c r="FOS85" s="103"/>
      <c r="FOT85" s="103"/>
      <c r="FOU85" s="103"/>
      <c r="FOV85" s="103"/>
      <c r="FOW85" s="103"/>
      <c r="FOX85" s="103"/>
      <c r="FOY85" s="103"/>
      <c r="FOZ85" s="103"/>
      <c r="FPA85" s="103"/>
      <c r="FPB85" s="103"/>
      <c r="FPC85" s="103"/>
      <c r="FPD85" s="103"/>
      <c r="FPE85" s="103"/>
      <c r="FPF85" s="103"/>
      <c r="FPG85" s="103"/>
      <c r="FPH85" s="103"/>
      <c r="FPI85" s="103"/>
      <c r="FPJ85" s="103"/>
      <c r="FPK85" s="103"/>
      <c r="FPL85" s="103"/>
      <c r="FPM85" s="103"/>
      <c r="FPN85" s="103"/>
      <c r="FPO85" s="103"/>
      <c r="FPP85" s="103"/>
      <c r="FPQ85" s="103"/>
      <c r="FPR85" s="103"/>
      <c r="FPS85" s="103"/>
      <c r="FPT85" s="103"/>
      <c r="FPU85" s="103"/>
      <c r="FPV85" s="103"/>
      <c r="FPW85" s="103"/>
      <c r="FPX85" s="103"/>
      <c r="FPY85" s="103"/>
      <c r="FPZ85" s="103"/>
      <c r="FQA85" s="103"/>
      <c r="FQB85" s="103"/>
      <c r="FQC85" s="103"/>
      <c r="FQD85" s="103"/>
      <c r="FQE85" s="103"/>
      <c r="FQF85" s="103"/>
      <c r="FQG85" s="103"/>
      <c r="FQH85" s="103"/>
      <c r="FQI85" s="103"/>
      <c r="FQJ85" s="103"/>
      <c r="FQK85" s="103"/>
      <c r="FQL85" s="103"/>
      <c r="FQM85" s="103"/>
      <c r="FQN85" s="103"/>
      <c r="FQO85" s="103"/>
      <c r="FQP85" s="103"/>
      <c r="FQQ85" s="103"/>
      <c r="FQR85" s="103"/>
      <c r="FQS85" s="103"/>
      <c r="FQT85" s="103"/>
      <c r="FQU85" s="103"/>
      <c r="FQV85" s="103"/>
      <c r="FQW85" s="103"/>
      <c r="FQX85" s="103"/>
      <c r="FQY85" s="103"/>
      <c r="FQZ85" s="103"/>
      <c r="FRA85" s="103"/>
      <c r="FRB85" s="103"/>
      <c r="FRC85" s="103"/>
      <c r="FRD85" s="103"/>
      <c r="FRE85" s="103"/>
      <c r="FRF85" s="103"/>
      <c r="FRG85" s="103"/>
      <c r="FRH85" s="103"/>
      <c r="FRI85" s="103"/>
      <c r="FRJ85" s="103"/>
      <c r="FRK85" s="103"/>
      <c r="FRL85" s="103"/>
      <c r="FRM85" s="103"/>
      <c r="FRN85" s="103"/>
      <c r="FRO85" s="103"/>
      <c r="FRP85" s="103"/>
      <c r="FRQ85" s="103"/>
      <c r="FRR85" s="103"/>
      <c r="FRS85" s="103"/>
      <c r="FRT85" s="103"/>
      <c r="FRU85" s="103"/>
      <c r="FRV85" s="103"/>
      <c r="FRW85" s="103"/>
      <c r="FRX85" s="103"/>
      <c r="FRY85" s="103"/>
      <c r="FRZ85" s="103"/>
      <c r="FSA85" s="103"/>
      <c r="FSB85" s="103"/>
      <c r="FSC85" s="103"/>
      <c r="FSD85" s="103"/>
      <c r="FSE85" s="103"/>
      <c r="FSF85" s="103"/>
      <c r="FSG85" s="103"/>
      <c r="FSH85" s="103"/>
      <c r="FSI85" s="103"/>
      <c r="FSJ85" s="103"/>
      <c r="FSK85" s="103"/>
      <c r="FSL85" s="103"/>
      <c r="FSM85" s="103"/>
      <c r="FSN85" s="103"/>
      <c r="FSO85" s="103"/>
      <c r="FSP85" s="103"/>
      <c r="FSQ85" s="103"/>
      <c r="FSR85" s="103"/>
      <c r="FSS85" s="103"/>
      <c r="FST85" s="103"/>
      <c r="FSU85" s="103"/>
      <c r="FSV85" s="103"/>
      <c r="FSW85" s="103"/>
      <c r="FSX85" s="103"/>
      <c r="FSY85" s="103"/>
      <c r="FSZ85" s="103"/>
      <c r="FTA85" s="103"/>
      <c r="FTB85" s="103"/>
      <c r="FTC85" s="103"/>
      <c r="FTD85" s="103"/>
      <c r="FTE85" s="103"/>
      <c r="FTF85" s="103"/>
      <c r="FTG85" s="103"/>
      <c r="FTH85" s="103"/>
      <c r="FTI85" s="103"/>
      <c r="FTJ85" s="103"/>
      <c r="FTK85" s="103"/>
      <c r="FTL85" s="103"/>
      <c r="FTM85" s="103"/>
      <c r="FTN85" s="103"/>
      <c r="FTO85" s="103"/>
      <c r="FTP85" s="103"/>
      <c r="FTQ85" s="103"/>
      <c r="FTR85" s="103"/>
      <c r="FTS85" s="103"/>
      <c r="FTT85" s="103"/>
      <c r="FTU85" s="103"/>
      <c r="FTV85" s="103"/>
      <c r="FTW85" s="103"/>
      <c r="FTX85" s="103"/>
      <c r="FTY85" s="103"/>
      <c r="FTZ85" s="103"/>
      <c r="FUA85" s="103"/>
      <c r="FUB85" s="103"/>
      <c r="FUC85" s="103"/>
      <c r="FUD85" s="103"/>
      <c r="FUE85" s="103"/>
      <c r="FUF85" s="103"/>
      <c r="FUG85" s="103"/>
      <c r="FUH85" s="103"/>
      <c r="FUI85" s="103"/>
      <c r="FUJ85" s="103"/>
      <c r="FUK85" s="103"/>
      <c r="FUL85" s="103"/>
      <c r="FUM85" s="103"/>
      <c r="FUN85" s="103"/>
      <c r="FUO85" s="103"/>
      <c r="FUP85" s="103"/>
      <c r="FUQ85" s="103"/>
      <c r="FUR85" s="103"/>
      <c r="FUS85" s="103"/>
      <c r="FUT85" s="103"/>
      <c r="FUU85" s="103"/>
      <c r="FUV85" s="103"/>
      <c r="FUW85" s="103"/>
      <c r="FUX85" s="103"/>
      <c r="FUY85" s="103"/>
      <c r="FUZ85" s="103"/>
      <c r="FVA85" s="103"/>
      <c r="FVB85" s="103"/>
      <c r="FVC85" s="103"/>
      <c r="FVD85" s="103"/>
      <c r="FVE85" s="103"/>
      <c r="FVF85" s="103"/>
      <c r="FVG85" s="103"/>
      <c r="FVH85" s="103"/>
      <c r="FVI85" s="103"/>
      <c r="FVJ85" s="103"/>
      <c r="FVK85" s="103"/>
      <c r="FVL85" s="103"/>
      <c r="FVM85" s="103"/>
      <c r="FVN85" s="103"/>
      <c r="FVO85" s="103"/>
      <c r="FVP85" s="103"/>
      <c r="FVQ85" s="103"/>
      <c r="FVR85" s="103"/>
      <c r="FVS85" s="103"/>
      <c r="FVT85" s="103"/>
      <c r="FVU85" s="103"/>
      <c r="FVV85" s="103"/>
      <c r="FVW85" s="103"/>
      <c r="FVX85" s="103"/>
      <c r="FVY85" s="103"/>
      <c r="FVZ85" s="103"/>
      <c r="FWA85" s="103"/>
      <c r="FWB85" s="103"/>
      <c r="FWC85" s="103"/>
      <c r="FWD85" s="103"/>
      <c r="FWE85" s="103"/>
      <c r="FWF85" s="103"/>
      <c r="FWG85" s="103"/>
      <c r="FWH85" s="103"/>
      <c r="FWI85" s="103"/>
      <c r="FWJ85" s="103"/>
      <c r="FWK85" s="103"/>
      <c r="FWL85" s="103"/>
      <c r="FWM85" s="103"/>
      <c r="FWN85" s="103"/>
      <c r="FWO85" s="103"/>
      <c r="FWP85" s="103"/>
      <c r="FWQ85" s="103"/>
      <c r="FWR85" s="103"/>
      <c r="FWS85" s="103"/>
      <c r="FWT85" s="103"/>
      <c r="FWU85" s="103"/>
      <c r="FWV85" s="103"/>
      <c r="FWW85" s="103"/>
      <c r="FWX85" s="103"/>
      <c r="FWY85" s="103"/>
      <c r="FWZ85" s="103"/>
      <c r="FXA85" s="103"/>
      <c r="FXB85" s="103"/>
      <c r="FXC85" s="103"/>
      <c r="FXD85" s="103"/>
      <c r="FXE85" s="103"/>
      <c r="FXF85" s="103"/>
      <c r="FXG85" s="103"/>
      <c r="FXH85" s="103"/>
      <c r="FXI85" s="103"/>
      <c r="FXJ85" s="103"/>
      <c r="FXK85" s="103"/>
      <c r="FXL85" s="103"/>
      <c r="FXM85" s="103"/>
      <c r="FXN85" s="103"/>
      <c r="FXO85" s="103"/>
      <c r="FXP85" s="103"/>
      <c r="FXQ85" s="103"/>
      <c r="FXR85" s="103"/>
      <c r="FXS85" s="103"/>
      <c r="FXT85" s="103"/>
      <c r="FXU85" s="103"/>
      <c r="FXV85" s="103"/>
      <c r="FXW85" s="103"/>
      <c r="FXX85" s="103"/>
      <c r="FXY85" s="103"/>
      <c r="FXZ85" s="103"/>
      <c r="FYA85" s="103"/>
      <c r="FYB85" s="103"/>
      <c r="FYC85" s="103"/>
      <c r="FYD85" s="103"/>
      <c r="FYE85" s="103"/>
      <c r="FYF85" s="103"/>
      <c r="FYG85" s="103"/>
      <c r="FYH85" s="103"/>
      <c r="FYI85" s="103"/>
      <c r="FYJ85" s="103"/>
      <c r="FYK85" s="103"/>
      <c r="FYL85" s="103"/>
      <c r="FYM85" s="103"/>
      <c r="FYN85" s="103"/>
      <c r="FYO85" s="103"/>
      <c r="FYP85" s="103"/>
      <c r="FYQ85" s="103"/>
      <c r="FYR85" s="103"/>
      <c r="FYS85" s="103"/>
      <c r="FYT85" s="103"/>
      <c r="FYU85" s="103"/>
      <c r="FYV85" s="103"/>
      <c r="FYW85" s="103"/>
      <c r="FYX85" s="103"/>
      <c r="FYY85" s="103"/>
      <c r="FYZ85" s="103"/>
      <c r="FZA85" s="103"/>
      <c r="FZB85" s="103"/>
      <c r="FZC85" s="103"/>
      <c r="FZD85" s="103"/>
      <c r="FZE85" s="103"/>
      <c r="FZF85" s="103"/>
      <c r="FZG85" s="103"/>
      <c r="FZH85" s="103"/>
      <c r="FZI85" s="103"/>
      <c r="FZJ85" s="103"/>
      <c r="FZK85" s="103"/>
      <c r="FZL85" s="103"/>
      <c r="FZM85" s="103"/>
      <c r="FZN85" s="103"/>
      <c r="FZO85" s="103"/>
      <c r="FZP85" s="103"/>
      <c r="FZQ85" s="103"/>
      <c r="FZR85" s="103"/>
      <c r="FZS85" s="103"/>
      <c r="FZT85" s="103"/>
      <c r="FZU85" s="103"/>
      <c r="FZV85" s="103"/>
      <c r="FZW85" s="103"/>
      <c r="FZX85" s="103"/>
      <c r="FZY85" s="103"/>
      <c r="FZZ85" s="103"/>
      <c r="GAA85" s="103"/>
      <c r="GAB85" s="103"/>
      <c r="GAC85" s="103"/>
      <c r="GAD85" s="103"/>
      <c r="GAE85" s="103"/>
      <c r="GAF85" s="103"/>
      <c r="GAG85" s="103"/>
      <c r="GAH85" s="103"/>
      <c r="GAI85" s="103"/>
      <c r="GAJ85" s="103"/>
      <c r="GAK85" s="103"/>
      <c r="GAL85" s="103"/>
      <c r="GAM85" s="103"/>
      <c r="GAN85" s="103"/>
      <c r="GAO85" s="103"/>
      <c r="GAP85" s="103"/>
      <c r="GAQ85" s="103"/>
      <c r="GAR85" s="103"/>
      <c r="GAS85" s="103"/>
      <c r="GAT85" s="103"/>
      <c r="GAU85" s="103"/>
      <c r="GAV85" s="103"/>
      <c r="GAW85" s="103"/>
      <c r="GAX85" s="103"/>
      <c r="GAY85" s="103"/>
      <c r="GAZ85" s="103"/>
      <c r="GBA85" s="103"/>
      <c r="GBB85" s="103"/>
      <c r="GBC85" s="103"/>
      <c r="GBD85" s="103"/>
      <c r="GBE85" s="103"/>
      <c r="GBF85" s="103"/>
      <c r="GBG85" s="103"/>
      <c r="GBH85" s="103"/>
      <c r="GBI85" s="103"/>
      <c r="GBJ85" s="103"/>
      <c r="GBK85" s="103"/>
      <c r="GBL85" s="103"/>
      <c r="GBM85" s="103"/>
      <c r="GBN85" s="103"/>
      <c r="GBO85" s="103"/>
      <c r="GBP85" s="103"/>
      <c r="GBQ85" s="103"/>
      <c r="GBR85" s="103"/>
      <c r="GBS85" s="103"/>
      <c r="GBT85" s="103"/>
      <c r="GBU85" s="103"/>
      <c r="GBV85" s="103"/>
      <c r="GBW85" s="103"/>
      <c r="GBX85" s="103"/>
      <c r="GBY85" s="103"/>
      <c r="GBZ85" s="103"/>
      <c r="GCA85" s="103"/>
      <c r="GCB85" s="103"/>
      <c r="GCC85" s="103"/>
      <c r="GCD85" s="103"/>
      <c r="GCE85" s="103"/>
      <c r="GCF85" s="103"/>
      <c r="GCG85" s="103"/>
      <c r="GCH85" s="103"/>
      <c r="GCI85" s="103"/>
      <c r="GCJ85" s="103"/>
      <c r="GCK85" s="103"/>
      <c r="GCL85" s="103"/>
      <c r="GCM85" s="103"/>
      <c r="GCN85" s="103"/>
      <c r="GCO85" s="103"/>
      <c r="GCP85" s="103"/>
      <c r="GCQ85" s="103"/>
      <c r="GCR85" s="103"/>
      <c r="GCS85" s="103"/>
      <c r="GCT85" s="103"/>
      <c r="GCU85" s="103"/>
      <c r="GCV85" s="103"/>
      <c r="GCW85" s="103"/>
      <c r="GCX85" s="103"/>
      <c r="GCY85" s="103"/>
      <c r="GCZ85" s="103"/>
      <c r="GDA85" s="103"/>
      <c r="GDB85" s="103"/>
      <c r="GDC85" s="103"/>
      <c r="GDD85" s="103"/>
      <c r="GDE85" s="103"/>
      <c r="GDF85" s="103"/>
      <c r="GDG85" s="103"/>
      <c r="GDH85" s="103"/>
      <c r="GDI85" s="103"/>
      <c r="GDJ85" s="103"/>
      <c r="GDK85" s="103"/>
      <c r="GDL85" s="103"/>
      <c r="GDM85" s="103"/>
      <c r="GDN85" s="103"/>
      <c r="GDO85" s="103"/>
      <c r="GDP85" s="103"/>
      <c r="GDQ85" s="103"/>
      <c r="GDR85" s="103"/>
      <c r="GDS85" s="103"/>
      <c r="GDT85" s="103"/>
      <c r="GDU85" s="103"/>
      <c r="GDV85" s="103"/>
      <c r="GDW85" s="103"/>
      <c r="GDX85" s="103"/>
      <c r="GDY85" s="103"/>
      <c r="GDZ85" s="103"/>
      <c r="GEA85" s="103"/>
      <c r="GEB85" s="103"/>
      <c r="GEC85" s="103"/>
      <c r="GED85" s="103"/>
      <c r="GEE85" s="103"/>
      <c r="GEF85" s="103"/>
      <c r="GEG85" s="103"/>
      <c r="GEH85" s="103"/>
      <c r="GEI85" s="103"/>
      <c r="GEJ85" s="103"/>
      <c r="GEK85" s="103"/>
      <c r="GEL85" s="103"/>
      <c r="GEM85" s="103"/>
      <c r="GEN85" s="103"/>
      <c r="GEO85" s="103"/>
      <c r="GEP85" s="103"/>
      <c r="GEQ85" s="103"/>
      <c r="GER85" s="103"/>
      <c r="GES85" s="103"/>
      <c r="GET85" s="103"/>
      <c r="GEU85" s="103"/>
      <c r="GEV85" s="103"/>
      <c r="GEW85" s="103"/>
      <c r="GEX85" s="103"/>
      <c r="GEY85" s="103"/>
      <c r="GEZ85" s="103"/>
      <c r="GFA85" s="103"/>
      <c r="GFB85" s="103"/>
      <c r="GFC85" s="103"/>
      <c r="GFD85" s="103"/>
      <c r="GFE85" s="103"/>
      <c r="GFF85" s="103"/>
      <c r="GFG85" s="103"/>
      <c r="GFH85" s="103"/>
      <c r="GFI85" s="103"/>
      <c r="GFJ85" s="103"/>
      <c r="GFK85" s="103"/>
      <c r="GFL85" s="103"/>
      <c r="GFM85" s="103"/>
      <c r="GFN85" s="103"/>
      <c r="GFO85" s="103"/>
      <c r="GFP85" s="103"/>
      <c r="GFQ85" s="103"/>
      <c r="GFR85" s="103"/>
      <c r="GFS85" s="103"/>
      <c r="GFT85" s="103"/>
      <c r="GFU85" s="103"/>
      <c r="GFV85" s="103"/>
      <c r="GFW85" s="103"/>
      <c r="GFX85" s="103"/>
      <c r="GFY85" s="103"/>
      <c r="GFZ85" s="103"/>
      <c r="GGA85" s="103"/>
      <c r="GGB85" s="103"/>
      <c r="GGC85" s="103"/>
      <c r="GGD85" s="103"/>
      <c r="GGE85" s="103"/>
      <c r="GGF85" s="103"/>
      <c r="GGG85" s="103"/>
      <c r="GGH85" s="103"/>
      <c r="GGI85" s="103"/>
      <c r="GGJ85" s="103"/>
      <c r="GGK85" s="103"/>
      <c r="GGL85" s="103"/>
      <c r="GGM85" s="103"/>
      <c r="GGN85" s="103"/>
      <c r="GGO85" s="103"/>
      <c r="GGP85" s="103"/>
      <c r="GGQ85" s="103"/>
      <c r="GGR85" s="103"/>
      <c r="GGS85" s="103"/>
      <c r="GGT85" s="103"/>
      <c r="GGU85" s="103"/>
      <c r="GGV85" s="103"/>
      <c r="GGW85" s="103"/>
      <c r="GGX85" s="103"/>
      <c r="GGY85" s="103"/>
      <c r="GGZ85" s="103"/>
      <c r="GHA85" s="103"/>
      <c r="GHB85" s="103"/>
      <c r="GHC85" s="103"/>
      <c r="GHD85" s="103"/>
      <c r="GHE85" s="103"/>
      <c r="GHF85" s="103"/>
      <c r="GHG85" s="103"/>
      <c r="GHH85" s="103"/>
      <c r="GHI85" s="103"/>
      <c r="GHJ85" s="103"/>
      <c r="GHK85" s="103"/>
      <c r="GHL85" s="103"/>
      <c r="GHM85" s="103"/>
      <c r="GHN85" s="103"/>
      <c r="GHO85" s="103"/>
      <c r="GHP85" s="103"/>
      <c r="GHQ85" s="103"/>
      <c r="GHR85" s="103"/>
      <c r="GHS85" s="103"/>
      <c r="GHT85" s="103"/>
      <c r="GHU85" s="103"/>
      <c r="GHV85" s="103"/>
      <c r="GHW85" s="103"/>
      <c r="GHX85" s="103"/>
      <c r="GHY85" s="103"/>
      <c r="GHZ85" s="103"/>
      <c r="GIA85" s="103"/>
      <c r="GIB85" s="103"/>
      <c r="GIC85" s="103"/>
      <c r="GID85" s="103"/>
      <c r="GIE85" s="103"/>
      <c r="GIF85" s="103"/>
      <c r="GIG85" s="103"/>
      <c r="GIH85" s="103"/>
      <c r="GII85" s="103"/>
      <c r="GIJ85" s="103"/>
      <c r="GIK85" s="103"/>
      <c r="GIL85" s="103"/>
      <c r="GIM85" s="103"/>
      <c r="GIN85" s="103"/>
      <c r="GIO85" s="103"/>
      <c r="GIP85" s="103"/>
      <c r="GIQ85" s="103"/>
      <c r="GIR85" s="103"/>
      <c r="GIS85" s="103"/>
      <c r="GIT85" s="103"/>
      <c r="GIU85" s="103"/>
      <c r="GIV85" s="103"/>
      <c r="GIW85" s="103"/>
      <c r="GIX85" s="103"/>
      <c r="GIY85" s="103"/>
      <c r="GIZ85" s="103"/>
      <c r="GJA85" s="103"/>
      <c r="GJB85" s="103"/>
      <c r="GJC85" s="103"/>
      <c r="GJD85" s="103"/>
      <c r="GJE85" s="103"/>
      <c r="GJF85" s="103"/>
      <c r="GJG85" s="103"/>
      <c r="GJH85" s="103"/>
      <c r="GJI85" s="103"/>
      <c r="GJJ85" s="103"/>
      <c r="GJK85" s="103"/>
      <c r="GJL85" s="103"/>
      <c r="GJM85" s="103"/>
      <c r="GJN85" s="103"/>
      <c r="GJO85" s="103"/>
      <c r="GJP85" s="103"/>
      <c r="GJQ85" s="103"/>
      <c r="GJR85" s="103"/>
      <c r="GJS85" s="103"/>
      <c r="GJT85" s="103"/>
      <c r="GJU85" s="103"/>
      <c r="GJV85" s="103"/>
      <c r="GJW85" s="103"/>
      <c r="GJX85" s="103"/>
      <c r="GJY85" s="103"/>
      <c r="GJZ85" s="103"/>
      <c r="GKA85" s="103"/>
      <c r="GKB85" s="103"/>
      <c r="GKC85" s="103"/>
      <c r="GKD85" s="103"/>
      <c r="GKE85" s="103"/>
      <c r="GKF85" s="103"/>
      <c r="GKG85" s="103"/>
      <c r="GKH85" s="103"/>
      <c r="GKI85" s="103"/>
      <c r="GKJ85" s="103"/>
      <c r="GKK85" s="103"/>
      <c r="GKL85" s="103"/>
      <c r="GKM85" s="103"/>
      <c r="GKN85" s="103"/>
      <c r="GKO85" s="103"/>
      <c r="GKP85" s="103"/>
      <c r="GKQ85" s="103"/>
      <c r="GKR85" s="103"/>
      <c r="GKS85" s="103"/>
      <c r="GKT85" s="103"/>
      <c r="GKU85" s="103"/>
      <c r="GKV85" s="103"/>
      <c r="GKW85" s="103"/>
      <c r="GKX85" s="103"/>
      <c r="GKY85" s="103"/>
      <c r="GKZ85" s="103"/>
      <c r="GLA85" s="103"/>
      <c r="GLB85" s="103"/>
      <c r="GLC85" s="103"/>
      <c r="GLD85" s="103"/>
      <c r="GLE85" s="103"/>
      <c r="GLF85" s="103"/>
      <c r="GLG85" s="103"/>
      <c r="GLH85" s="103"/>
      <c r="GLI85" s="103"/>
      <c r="GLJ85" s="103"/>
      <c r="GLK85" s="103"/>
      <c r="GLL85" s="103"/>
      <c r="GLM85" s="103"/>
      <c r="GLN85" s="103"/>
      <c r="GLO85" s="103"/>
      <c r="GLP85" s="103"/>
      <c r="GLQ85" s="103"/>
      <c r="GLR85" s="103"/>
      <c r="GLS85" s="103"/>
      <c r="GLT85" s="103"/>
      <c r="GLU85" s="103"/>
      <c r="GLV85" s="103"/>
      <c r="GLW85" s="103"/>
      <c r="GLX85" s="103"/>
      <c r="GLY85" s="103"/>
      <c r="GLZ85" s="103"/>
      <c r="GMA85" s="103"/>
      <c r="GMB85" s="103"/>
      <c r="GMC85" s="103"/>
      <c r="GMD85" s="103"/>
      <c r="GME85" s="103"/>
      <c r="GMF85" s="103"/>
      <c r="GMG85" s="103"/>
      <c r="GMH85" s="103"/>
      <c r="GMI85" s="103"/>
      <c r="GMJ85" s="103"/>
      <c r="GMK85" s="103"/>
      <c r="GML85" s="103"/>
      <c r="GMM85" s="103"/>
      <c r="GMN85" s="103"/>
      <c r="GMO85" s="103"/>
      <c r="GMP85" s="103"/>
      <c r="GMQ85" s="103"/>
      <c r="GMR85" s="103"/>
      <c r="GMS85" s="103"/>
      <c r="GMT85" s="103"/>
      <c r="GMU85" s="103"/>
      <c r="GMV85" s="103"/>
      <c r="GMW85" s="103"/>
      <c r="GMX85" s="103"/>
      <c r="GMY85" s="103"/>
      <c r="GMZ85" s="103"/>
      <c r="GNA85" s="103"/>
      <c r="GNB85" s="103"/>
      <c r="GNC85" s="103"/>
      <c r="GND85" s="103"/>
      <c r="GNE85" s="103"/>
      <c r="GNF85" s="103"/>
      <c r="GNG85" s="103"/>
      <c r="GNH85" s="103"/>
      <c r="GNI85" s="103"/>
      <c r="GNJ85" s="103"/>
      <c r="GNK85" s="103"/>
      <c r="GNL85" s="103"/>
      <c r="GNM85" s="103"/>
      <c r="GNN85" s="103"/>
      <c r="GNO85" s="103"/>
      <c r="GNP85" s="103"/>
      <c r="GNQ85" s="103"/>
      <c r="GNR85" s="103"/>
      <c r="GNS85" s="103"/>
      <c r="GNT85" s="103"/>
      <c r="GNU85" s="103"/>
      <c r="GNV85" s="103"/>
      <c r="GNW85" s="103"/>
      <c r="GNX85" s="103"/>
      <c r="GNY85" s="103"/>
      <c r="GNZ85" s="103"/>
      <c r="GOA85" s="103"/>
      <c r="GOB85" s="103"/>
      <c r="GOC85" s="103"/>
      <c r="GOD85" s="103"/>
      <c r="GOE85" s="103"/>
      <c r="GOF85" s="103"/>
      <c r="GOG85" s="103"/>
      <c r="GOH85" s="103"/>
      <c r="GOI85" s="103"/>
      <c r="GOJ85" s="103"/>
      <c r="GOK85" s="103"/>
      <c r="GOL85" s="103"/>
      <c r="GOM85" s="103"/>
      <c r="GON85" s="103"/>
      <c r="GOO85" s="103"/>
      <c r="GOP85" s="103"/>
      <c r="GOQ85" s="103"/>
      <c r="GOR85" s="103"/>
      <c r="GOS85" s="103"/>
      <c r="GOT85" s="103"/>
      <c r="GOU85" s="103"/>
      <c r="GOV85" s="103"/>
      <c r="GOW85" s="103"/>
      <c r="GOX85" s="103"/>
      <c r="GOY85" s="103"/>
      <c r="GOZ85" s="103"/>
      <c r="GPA85" s="103"/>
      <c r="GPB85" s="103"/>
      <c r="GPC85" s="103"/>
      <c r="GPD85" s="103"/>
      <c r="GPE85" s="103"/>
      <c r="GPF85" s="103"/>
      <c r="GPG85" s="103"/>
      <c r="GPH85" s="103"/>
      <c r="GPI85" s="103"/>
      <c r="GPJ85" s="103"/>
      <c r="GPK85" s="103"/>
      <c r="GPL85" s="103"/>
      <c r="GPM85" s="103"/>
      <c r="GPN85" s="103"/>
      <c r="GPO85" s="103"/>
      <c r="GPP85" s="103"/>
      <c r="GPQ85" s="103"/>
      <c r="GPR85" s="103"/>
      <c r="GPS85" s="103"/>
      <c r="GPT85" s="103"/>
      <c r="GPU85" s="103"/>
      <c r="GPV85" s="103"/>
      <c r="GPW85" s="103"/>
      <c r="GPX85" s="103"/>
      <c r="GPY85" s="103"/>
      <c r="GPZ85" s="103"/>
      <c r="GQA85" s="103"/>
      <c r="GQB85" s="103"/>
      <c r="GQC85" s="103"/>
      <c r="GQD85" s="103"/>
      <c r="GQE85" s="103"/>
      <c r="GQF85" s="103"/>
      <c r="GQG85" s="103"/>
      <c r="GQH85" s="103"/>
      <c r="GQI85" s="103"/>
      <c r="GQJ85" s="103"/>
      <c r="GQK85" s="103"/>
      <c r="GQL85" s="103"/>
      <c r="GQM85" s="103"/>
      <c r="GQN85" s="103"/>
      <c r="GQO85" s="103"/>
      <c r="GQP85" s="103"/>
      <c r="GQQ85" s="103"/>
      <c r="GQR85" s="103"/>
      <c r="GQS85" s="103"/>
      <c r="GQT85" s="103"/>
      <c r="GQU85" s="103"/>
      <c r="GQV85" s="103"/>
      <c r="GQW85" s="103"/>
      <c r="GQX85" s="103"/>
      <c r="GQY85" s="103"/>
      <c r="GQZ85" s="103"/>
      <c r="GRA85" s="103"/>
      <c r="GRB85" s="103"/>
      <c r="GRC85" s="103"/>
      <c r="GRD85" s="103"/>
      <c r="GRE85" s="103"/>
      <c r="GRF85" s="103"/>
      <c r="GRG85" s="103"/>
      <c r="GRH85" s="103"/>
      <c r="GRI85" s="103"/>
      <c r="GRJ85" s="103"/>
      <c r="GRK85" s="103"/>
      <c r="GRL85" s="103"/>
      <c r="GRM85" s="103"/>
      <c r="GRN85" s="103"/>
      <c r="GRO85" s="103"/>
      <c r="GRP85" s="103"/>
      <c r="GRQ85" s="103"/>
      <c r="GRR85" s="103"/>
      <c r="GRS85" s="103"/>
      <c r="GRT85" s="103"/>
      <c r="GRU85" s="103"/>
      <c r="GRV85" s="103"/>
      <c r="GRW85" s="103"/>
      <c r="GRX85" s="103"/>
      <c r="GRY85" s="103"/>
      <c r="GRZ85" s="103"/>
      <c r="GSA85" s="103"/>
      <c r="GSB85" s="103"/>
      <c r="GSC85" s="103"/>
      <c r="GSD85" s="103"/>
      <c r="GSE85" s="103"/>
      <c r="GSF85" s="103"/>
      <c r="GSG85" s="103"/>
      <c r="GSH85" s="103"/>
      <c r="GSI85" s="103"/>
      <c r="GSJ85" s="103"/>
      <c r="GSK85" s="103"/>
      <c r="GSL85" s="103"/>
      <c r="GSM85" s="103"/>
      <c r="GSN85" s="103"/>
      <c r="GSO85" s="103"/>
      <c r="GSP85" s="103"/>
      <c r="GSQ85" s="103"/>
      <c r="GSR85" s="103"/>
      <c r="GSS85" s="103"/>
      <c r="GST85" s="103"/>
      <c r="GSU85" s="103"/>
      <c r="GSV85" s="103"/>
      <c r="GSW85" s="103"/>
      <c r="GSX85" s="103"/>
      <c r="GSY85" s="103"/>
      <c r="GSZ85" s="103"/>
      <c r="GTA85" s="103"/>
      <c r="GTB85" s="103"/>
      <c r="GTC85" s="103"/>
      <c r="GTD85" s="103"/>
      <c r="GTE85" s="103"/>
      <c r="GTF85" s="103"/>
      <c r="GTG85" s="103"/>
      <c r="GTH85" s="103"/>
      <c r="GTI85" s="103"/>
      <c r="GTJ85" s="103"/>
      <c r="GTK85" s="103"/>
      <c r="GTL85" s="103"/>
      <c r="GTM85" s="103"/>
      <c r="GTN85" s="103"/>
      <c r="GTO85" s="103"/>
      <c r="GTP85" s="103"/>
      <c r="GTQ85" s="103"/>
      <c r="GTR85" s="103"/>
      <c r="GTS85" s="103"/>
      <c r="GTT85" s="103"/>
      <c r="GTU85" s="103"/>
      <c r="GTV85" s="103"/>
      <c r="GTW85" s="103"/>
      <c r="GTX85" s="103"/>
      <c r="GTY85" s="103"/>
      <c r="GTZ85" s="103"/>
      <c r="GUA85" s="103"/>
      <c r="GUB85" s="103"/>
      <c r="GUC85" s="103"/>
      <c r="GUD85" s="103"/>
      <c r="GUE85" s="103"/>
      <c r="GUF85" s="103"/>
      <c r="GUG85" s="103"/>
      <c r="GUH85" s="103"/>
      <c r="GUI85" s="103"/>
      <c r="GUJ85" s="103"/>
      <c r="GUK85" s="103"/>
      <c r="GUL85" s="103"/>
      <c r="GUM85" s="103"/>
      <c r="GUN85" s="103"/>
      <c r="GUO85" s="103"/>
      <c r="GUP85" s="103"/>
      <c r="GUQ85" s="103"/>
      <c r="GUR85" s="103"/>
      <c r="GUS85" s="103"/>
      <c r="GUT85" s="103"/>
      <c r="GUU85" s="103"/>
      <c r="GUV85" s="103"/>
      <c r="GUW85" s="103"/>
      <c r="GUX85" s="103"/>
      <c r="GUY85" s="103"/>
      <c r="GUZ85" s="103"/>
      <c r="GVA85" s="103"/>
      <c r="GVB85" s="103"/>
      <c r="GVC85" s="103"/>
      <c r="GVD85" s="103"/>
      <c r="GVE85" s="103"/>
      <c r="GVF85" s="103"/>
      <c r="GVG85" s="103"/>
      <c r="GVH85" s="103"/>
      <c r="GVI85" s="103"/>
      <c r="GVJ85" s="103"/>
      <c r="GVK85" s="103"/>
      <c r="GVL85" s="103"/>
      <c r="GVM85" s="103"/>
      <c r="GVN85" s="103"/>
      <c r="GVO85" s="103"/>
      <c r="GVP85" s="103"/>
      <c r="GVQ85" s="103"/>
      <c r="GVR85" s="103"/>
      <c r="GVS85" s="103"/>
      <c r="GVT85" s="103"/>
      <c r="GVU85" s="103"/>
      <c r="GVV85" s="103"/>
      <c r="GVW85" s="103"/>
      <c r="GVX85" s="103"/>
      <c r="GVY85" s="103"/>
      <c r="GVZ85" s="103"/>
      <c r="GWA85" s="103"/>
      <c r="GWB85" s="103"/>
      <c r="GWC85" s="103"/>
      <c r="GWD85" s="103"/>
      <c r="GWE85" s="103"/>
      <c r="GWF85" s="103"/>
      <c r="GWG85" s="103"/>
      <c r="GWH85" s="103"/>
      <c r="GWI85" s="103"/>
      <c r="GWJ85" s="103"/>
      <c r="GWK85" s="103"/>
      <c r="GWL85" s="103"/>
      <c r="GWM85" s="103"/>
      <c r="GWN85" s="103"/>
      <c r="GWO85" s="103"/>
      <c r="GWP85" s="103"/>
      <c r="GWQ85" s="103"/>
      <c r="GWR85" s="103"/>
      <c r="GWS85" s="103"/>
      <c r="GWT85" s="103"/>
      <c r="GWU85" s="103"/>
      <c r="GWV85" s="103"/>
      <c r="GWW85" s="103"/>
      <c r="GWX85" s="103"/>
      <c r="GWY85" s="103"/>
      <c r="GWZ85" s="103"/>
      <c r="GXA85" s="103"/>
      <c r="GXB85" s="103"/>
      <c r="GXC85" s="103"/>
      <c r="GXD85" s="103"/>
      <c r="GXE85" s="103"/>
      <c r="GXF85" s="103"/>
      <c r="GXG85" s="103"/>
      <c r="GXH85" s="103"/>
      <c r="GXI85" s="103"/>
      <c r="GXJ85" s="103"/>
      <c r="GXK85" s="103"/>
      <c r="GXL85" s="103"/>
      <c r="GXM85" s="103"/>
      <c r="GXN85" s="103"/>
      <c r="GXO85" s="103"/>
      <c r="GXP85" s="103"/>
      <c r="GXQ85" s="103"/>
      <c r="GXR85" s="103"/>
      <c r="GXS85" s="103"/>
      <c r="GXT85" s="103"/>
      <c r="GXU85" s="103"/>
      <c r="GXV85" s="103"/>
      <c r="GXW85" s="103"/>
      <c r="GXX85" s="103"/>
      <c r="GXY85" s="103"/>
      <c r="GXZ85" s="103"/>
      <c r="GYA85" s="103"/>
      <c r="GYB85" s="103"/>
      <c r="GYC85" s="103"/>
      <c r="GYD85" s="103"/>
      <c r="GYE85" s="103"/>
      <c r="GYF85" s="103"/>
      <c r="GYG85" s="103"/>
      <c r="GYH85" s="103"/>
      <c r="GYI85" s="103"/>
      <c r="GYJ85" s="103"/>
      <c r="GYK85" s="103"/>
      <c r="GYL85" s="103"/>
      <c r="GYM85" s="103"/>
      <c r="GYN85" s="103"/>
      <c r="GYO85" s="103"/>
      <c r="GYP85" s="103"/>
      <c r="GYQ85" s="103"/>
      <c r="GYR85" s="103"/>
      <c r="GYS85" s="103"/>
      <c r="GYT85" s="103"/>
      <c r="GYU85" s="103"/>
      <c r="GYV85" s="103"/>
      <c r="GYW85" s="103"/>
      <c r="GYX85" s="103"/>
      <c r="GYY85" s="103"/>
      <c r="GYZ85" s="103"/>
      <c r="GZA85" s="103"/>
      <c r="GZB85" s="103"/>
      <c r="GZC85" s="103"/>
      <c r="GZD85" s="103"/>
      <c r="GZE85" s="103"/>
      <c r="GZF85" s="103"/>
      <c r="GZG85" s="103"/>
      <c r="GZH85" s="103"/>
      <c r="GZI85" s="103"/>
      <c r="GZJ85" s="103"/>
      <c r="GZK85" s="103"/>
      <c r="GZL85" s="103"/>
      <c r="GZM85" s="103"/>
      <c r="GZN85" s="103"/>
      <c r="GZO85" s="103"/>
      <c r="GZP85" s="103"/>
      <c r="GZQ85" s="103"/>
      <c r="GZR85" s="103"/>
      <c r="GZS85" s="103"/>
      <c r="GZT85" s="103"/>
      <c r="GZU85" s="103"/>
      <c r="GZV85" s="103"/>
      <c r="GZW85" s="103"/>
      <c r="GZX85" s="103"/>
      <c r="GZY85" s="103"/>
      <c r="GZZ85" s="103"/>
      <c r="HAA85" s="103"/>
      <c r="HAB85" s="103"/>
      <c r="HAC85" s="103"/>
      <c r="HAD85" s="103"/>
      <c r="HAE85" s="103"/>
      <c r="HAF85" s="103"/>
      <c r="HAG85" s="103"/>
      <c r="HAH85" s="103"/>
      <c r="HAI85" s="103"/>
      <c r="HAJ85" s="103"/>
      <c r="HAK85" s="103"/>
      <c r="HAL85" s="103"/>
      <c r="HAM85" s="103"/>
      <c r="HAN85" s="103"/>
      <c r="HAO85" s="103"/>
      <c r="HAP85" s="103"/>
      <c r="HAQ85" s="103"/>
      <c r="HAR85" s="103"/>
      <c r="HAS85" s="103"/>
      <c r="HAT85" s="103"/>
      <c r="HAU85" s="103"/>
      <c r="HAV85" s="103"/>
      <c r="HAW85" s="103"/>
      <c r="HAX85" s="103"/>
      <c r="HAY85" s="103"/>
      <c r="HAZ85" s="103"/>
      <c r="HBA85" s="103"/>
      <c r="HBB85" s="103"/>
      <c r="HBC85" s="103"/>
      <c r="HBD85" s="103"/>
      <c r="HBE85" s="103"/>
      <c r="HBF85" s="103"/>
      <c r="HBG85" s="103"/>
      <c r="HBH85" s="103"/>
      <c r="HBI85" s="103"/>
      <c r="HBJ85" s="103"/>
      <c r="HBK85" s="103"/>
      <c r="HBL85" s="103"/>
      <c r="HBM85" s="103"/>
      <c r="HBN85" s="103"/>
      <c r="HBO85" s="103"/>
      <c r="HBP85" s="103"/>
      <c r="HBQ85" s="103"/>
      <c r="HBR85" s="103"/>
      <c r="HBS85" s="103"/>
      <c r="HBT85" s="103"/>
      <c r="HBU85" s="103"/>
      <c r="HBV85" s="103"/>
      <c r="HBW85" s="103"/>
      <c r="HBX85" s="103"/>
      <c r="HBY85" s="103"/>
      <c r="HBZ85" s="103"/>
      <c r="HCA85" s="103"/>
      <c r="HCB85" s="103"/>
      <c r="HCC85" s="103"/>
      <c r="HCD85" s="103"/>
      <c r="HCE85" s="103"/>
      <c r="HCF85" s="103"/>
      <c r="HCG85" s="103"/>
      <c r="HCH85" s="103"/>
      <c r="HCI85" s="103"/>
      <c r="HCJ85" s="103"/>
      <c r="HCK85" s="103"/>
      <c r="HCL85" s="103"/>
      <c r="HCM85" s="103"/>
      <c r="HCN85" s="103"/>
      <c r="HCO85" s="103"/>
      <c r="HCP85" s="103"/>
      <c r="HCQ85" s="103"/>
      <c r="HCR85" s="103"/>
      <c r="HCS85" s="103"/>
      <c r="HCT85" s="103"/>
      <c r="HCU85" s="103"/>
      <c r="HCV85" s="103"/>
      <c r="HCW85" s="103"/>
      <c r="HCX85" s="103"/>
      <c r="HCY85" s="103"/>
      <c r="HCZ85" s="103"/>
      <c r="HDA85" s="103"/>
      <c r="HDB85" s="103"/>
      <c r="HDC85" s="103"/>
      <c r="HDD85" s="103"/>
      <c r="HDE85" s="103"/>
      <c r="HDF85" s="103"/>
      <c r="HDG85" s="103"/>
      <c r="HDH85" s="103"/>
      <c r="HDI85" s="103"/>
      <c r="HDJ85" s="103"/>
      <c r="HDK85" s="103"/>
      <c r="HDL85" s="103"/>
      <c r="HDM85" s="103"/>
      <c r="HDN85" s="103"/>
      <c r="HDO85" s="103"/>
      <c r="HDP85" s="103"/>
      <c r="HDQ85" s="103"/>
      <c r="HDR85" s="103"/>
      <c r="HDS85" s="103"/>
      <c r="HDT85" s="103"/>
      <c r="HDU85" s="103"/>
      <c r="HDV85" s="103"/>
      <c r="HDW85" s="103"/>
      <c r="HDX85" s="103"/>
      <c r="HDY85" s="103"/>
      <c r="HDZ85" s="103"/>
      <c r="HEA85" s="103"/>
      <c r="HEB85" s="103"/>
      <c r="HEC85" s="103"/>
      <c r="HED85" s="103"/>
      <c r="HEE85" s="103"/>
      <c r="HEF85" s="103"/>
      <c r="HEG85" s="103"/>
      <c r="HEH85" s="103"/>
      <c r="HEI85" s="103"/>
      <c r="HEJ85" s="103"/>
      <c r="HEK85" s="103"/>
      <c r="HEL85" s="103"/>
      <c r="HEM85" s="103"/>
      <c r="HEN85" s="103"/>
      <c r="HEO85" s="103"/>
      <c r="HEP85" s="103"/>
      <c r="HEQ85" s="103"/>
      <c r="HER85" s="103"/>
      <c r="HES85" s="103"/>
      <c r="HET85" s="103"/>
      <c r="HEU85" s="103"/>
      <c r="HEV85" s="103"/>
      <c r="HEW85" s="103"/>
      <c r="HEX85" s="103"/>
      <c r="HEY85" s="103"/>
      <c r="HEZ85" s="103"/>
      <c r="HFA85" s="103"/>
      <c r="HFB85" s="103"/>
      <c r="HFC85" s="103"/>
      <c r="HFD85" s="103"/>
      <c r="HFE85" s="103"/>
      <c r="HFF85" s="103"/>
      <c r="HFG85" s="103"/>
      <c r="HFH85" s="103"/>
      <c r="HFI85" s="103"/>
      <c r="HFJ85" s="103"/>
      <c r="HFK85" s="103"/>
      <c r="HFL85" s="103"/>
      <c r="HFM85" s="103"/>
      <c r="HFN85" s="103"/>
      <c r="HFO85" s="103"/>
      <c r="HFP85" s="103"/>
      <c r="HFQ85" s="103"/>
      <c r="HFR85" s="103"/>
      <c r="HFS85" s="103"/>
      <c r="HFT85" s="103"/>
      <c r="HFU85" s="103"/>
      <c r="HFV85" s="103"/>
      <c r="HFW85" s="103"/>
      <c r="HFX85" s="103"/>
      <c r="HFY85" s="103"/>
      <c r="HFZ85" s="103"/>
      <c r="HGA85" s="103"/>
      <c r="HGB85" s="103"/>
      <c r="HGC85" s="103"/>
      <c r="HGD85" s="103"/>
      <c r="HGE85" s="103"/>
      <c r="HGF85" s="103"/>
      <c r="HGG85" s="103"/>
      <c r="HGH85" s="103"/>
      <c r="HGI85" s="103"/>
      <c r="HGJ85" s="103"/>
      <c r="HGK85" s="103"/>
      <c r="HGL85" s="103"/>
      <c r="HGM85" s="103"/>
      <c r="HGN85" s="103"/>
      <c r="HGO85" s="103"/>
      <c r="HGP85" s="103"/>
      <c r="HGQ85" s="103"/>
      <c r="HGR85" s="103"/>
      <c r="HGS85" s="103"/>
      <c r="HGT85" s="103"/>
      <c r="HGU85" s="103"/>
      <c r="HGV85" s="103"/>
      <c r="HGW85" s="103"/>
      <c r="HGX85" s="103"/>
      <c r="HGY85" s="103"/>
      <c r="HGZ85" s="103"/>
      <c r="HHA85" s="103"/>
      <c r="HHB85" s="103"/>
      <c r="HHC85" s="103"/>
      <c r="HHD85" s="103"/>
      <c r="HHE85" s="103"/>
      <c r="HHF85" s="103"/>
      <c r="HHG85" s="103"/>
      <c r="HHH85" s="103"/>
      <c r="HHI85" s="103"/>
      <c r="HHJ85" s="103"/>
      <c r="HHK85" s="103"/>
      <c r="HHL85" s="103"/>
      <c r="HHM85" s="103"/>
      <c r="HHN85" s="103"/>
      <c r="HHO85" s="103"/>
      <c r="HHP85" s="103"/>
      <c r="HHQ85" s="103"/>
      <c r="HHR85" s="103"/>
      <c r="HHS85" s="103"/>
      <c r="HHT85" s="103"/>
      <c r="HHU85" s="103"/>
      <c r="HHV85" s="103"/>
      <c r="HHW85" s="103"/>
      <c r="HHX85" s="103"/>
      <c r="HHY85" s="103"/>
      <c r="HHZ85" s="103"/>
      <c r="HIA85" s="103"/>
      <c r="HIB85" s="103"/>
      <c r="HIC85" s="103"/>
      <c r="HID85" s="103"/>
      <c r="HIE85" s="103"/>
      <c r="HIF85" s="103"/>
      <c r="HIG85" s="103"/>
      <c r="HIH85" s="103"/>
      <c r="HII85" s="103"/>
      <c r="HIJ85" s="103"/>
      <c r="HIK85" s="103"/>
      <c r="HIL85" s="103"/>
      <c r="HIM85" s="103"/>
      <c r="HIN85" s="103"/>
      <c r="HIO85" s="103"/>
      <c r="HIP85" s="103"/>
      <c r="HIQ85" s="103"/>
      <c r="HIR85" s="103"/>
      <c r="HIS85" s="103"/>
      <c r="HIT85" s="103"/>
      <c r="HIU85" s="103"/>
      <c r="HIV85" s="103"/>
      <c r="HIW85" s="103"/>
      <c r="HIX85" s="103"/>
      <c r="HIY85" s="103"/>
      <c r="HIZ85" s="103"/>
      <c r="HJA85" s="103"/>
      <c r="HJB85" s="103"/>
      <c r="HJC85" s="103"/>
      <c r="HJD85" s="103"/>
      <c r="HJE85" s="103"/>
      <c r="HJF85" s="103"/>
      <c r="HJG85" s="103"/>
      <c r="HJH85" s="103"/>
      <c r="HJI85" s="103"/>
      <c r="HJJ85" s="103"/>
      <c r="HJK85" s="103"/>
      <c r="HJL85" s="103"/>
      <c r="HJM85" s="103"/>
      <c r="HJN85" s="103"/>
      <c r="HJO85" s="103"/>
      <c r="HJP85" s="103"/>
      <c r="HJQ85" s="103"/>
      <c r="HJR85" s="103"/>
      <c r="HJS85" s="103"/>
      <c r="HJT85" s="103"/>
      <c r="HJU85" s="103"/>
      <c r="HJV85" s="103"/>
      <c r="HJW85" s="103"/>
      <c r="HJX85" s="103"/>
      <c r="HJY85" s="103"/>
      <c r="HJZ85" s="103"/>
      <c r="HKA85" s="103"/>
      <c r="HKB85" s="103"/>
      <c r="HKC85" s="103"/>
      <c r="HKD85" s="103"/>
      <c r="HKE85" s="103"/>
      <c r="HKF85" s="103"/>
      <c r="HKG85" s="103"/>
      <c r="HKH85" s="103"/>
      <c r="HKI85" s="103"/>
      <c r="HKJ85" s="103"/>
      <c r="HKK85" s="103"/>
      <c r="HKL85" s="103"/>
      <c r="HKM85" s="103"/>
      <c r="HKN85" s="103"/>
      <c r="HKO85" s="103"/>
      <c r="HKP85" s="103"/>
      <c r="HKQ85" s="103"/>
      <c r="HKR85" s="103"/>
      <c r="HKS85" s="103"/>
      <c r="HKT85" s="103"/>
      <c r="HKU85" s="103"/>
      <c r="HKV85" s="103"/>
      <c r="HKW85" s="103"/>
      <c r="HKX85" s="103"/>
      <c r="HKY85" s="103"/>
      <c r="HKZ85" s="103"/>
      <c r="HLA85" s="103"/>
      <c r="HLB85" s="103"/>
      <c r="HLC85" s="103"/>
      <c r="HLD85" s="103"/>
      <c r="HLE85" s="103"/>
      <c r="HLF85" s="103"/>
      <c r="HLG85" s="103"/>
      <c r="HLH85" s="103"/>
      <c r="HLI85" s="103"/>
      <c r="HLJ85" s="103"/>
      <c r="HLK85" s="103"/>
      <c r="HLL85" s="103"/>
      <c r="HLM85" s="103"/>
      <c r="HLN85" s="103"/>
      <c r="HLO85" s="103"/>
      <c r="HLP85" s="103"/>
      <c r="HLQ85" s="103"/>
      <c r="HLR85" s="103"/>
      <c r="HLS85" s="103"/>
      <c r="HLT85" s="103"/>
      <c r="HLU85" s="103"/>
      <c r="HLV85" s="103"/>
      <c r="HLW85" s="103"/>
      <c r="HLX85" s="103"/>
      <c r="HLY85" s="103"/>
      <c r="HLZ85" s="103"/>
      <c r="HMA85" s="103"/>
      <c r="HMB85" s="103"/>
      <c r="HMC85" s="103"/>
      <c r="HMD85" s="103"/>
      <c r="HME85" s="103"/>
      <c r="HMF85" s="103"/>
      <c r="HMG85" s="103"/>
      <c r="HMH85" s="103"/>
      <c r="HMI85" s="103"/>
      <c r="HMJ85" s="103"/>
      <c r="HMK85" s="103"/>
      <c r="HML85" s="103"/>
      <c r="HMM85" s="103"/>
      <c r="HMN85" s="103"/>
      <c r="HMO85" s="103"/>
      <c r="HMP85" s="103"/>
      <c r="HMQ85" s="103"/>
      <c r="HMR85" s="103"/>
      <c r="HMS85" s="103"/>
      <c r="HMT85" s="103"/>
      <c r="HMU85" s="103"/>
      <c r="HMV85" s="103"/>
      <c r="HMW85" s="103"/>
      <c r="HMX85" s="103"/>
      <c r="HMY85" s="103"/>
      <c r="HMZ85" s="103"/>
      <c r="HNA85" s="103"/>
      <c r="HNB85" s="103"/>
      <c r="HNC85" s="103"/>
      <c r="HND85" s="103"/>
      <c r="HNE85" s="103"/>
      <c r="HNF85" s="103"/>
      <c r="HNG85" s="103"/>
      <c r="HNH85" s="103"/>
      <c r="HNI85" s="103"/>
      <c r="HNJ85" s="103"/>
      <c r="HNK85" s="103"/>
      <c r="HNL85" s="103"/>
      <c r="HNM85" s="103"/>
      <c r="HNN85" s="103"/>
      <c r="HNO85" s="103"/>
      <c r="HNP85" s="103"/>
      <c r="HNQ85" s="103"/>
      <c r="HNR85" s="103"/>
      <c r="HNS85" s="103"/>
      <c r="HNT85" s="103"/>
      <c r="HNU85" s="103"/>
      <c r="HNV85" s="103"/>
      <c r="HNW85" s="103"/>
      <c r="HNX85" s="103"/>
      <c r="HNY85" s="103"/>
      <c r="HNZ85" s="103"/>
      <c r="HOA85" s="103"/>
      <c r="HOB85" s="103"/>
      <c r="HOC85" s="103"/>
      <c r="HOD85" s="103"/>
      <c r="HOE85" s="103"/>
      <c r="HOF85" s="103"/>
      <c r="HOG85" s="103"/>
      <c r="HOH85" s="103"/>
      <c r="HOI85" s="103"/>
      <c r="HOJ85" s="103"/>
      <c r="HOK85" s="103"/>
      <c r="HOL85" s="103"/>
      <c r="HOM85" s="103"/>
      <c r="HON85" s="103"/>
      <c r="HOO85" s="103"/>
      <c r="HOP85" s="103"/>
      <c r="HOQ85" s="103"/>
      <c r="HOR85" s="103"/>
      <c r="HOS85" s="103"/>
      <c r="HOT85" s="103"/>
      <c r="HOU85" s="103"/>
      <c r="HOV85" s="103"/>
      <c r="HOW85" s="103"/>
      <c r="HOX85" s="103"/>
      <c r="HOY85" s="103"/>
      <c r="HOZ85" s="103"/>
      <c r="HPA85" s="103"/>
      <c r="HPB85" s="103"/>
      <c r="HPC85" s="103"/>
      <c r="HPD85" s="103"/>
      <c r="HPE85" s="103"/>
      <c r="HPF85" s="103"/>
      <c r="HPG85" s="103"/>
      <c r="HPH85" s="103"/>
      <c r="HPI85" s="103"/>
      <c r="HPJ85" s="103"/>
      <c r="HPK85" s="103"/>
      <c r="HPL85" s="103"/>
      <c r="HPM85" s="103"/>
      <c r="HPN85" s="103"/>
      <c r="HPO85" s="103"/>
      <c r="HPP85" s="103"/>
      <c r="HPQ85" s="103"/>
      <c r="HPR85" s="103"/>
      <c r="HPS85" s="103"/>
      <c r="HPT85" s="103"/>
      <c r="HPU85" s="103"/>
      <c r="HPV85" s="103"/>
      <c r="HPW85" s="103"/>
      <c r="HPX85" s="103"/>
      <c r="HPY85" s="103"/>
      <c r="HPZ85" s="103"/>
      <c r="HQA85" s="103"/>
      <c r="HQB85" s="103"/>
      <c r="HQC85" s="103"/>
      <c r="HQD85" s="103"/>
      <c r="HQE85" s="103"/>
      <c r="HQF85" s="103"/>
      <c r="HQG85" s="103"/>
      <c r="HQH85" s="103"/>
      <c r="HQI85" s="103"/>
      <c r="HQJ85" s="103"/>
      <c r="HQK85" s="103"/>
      <c r="HQL85" s="103"/>
      <c r="HQM85" s="103"/>
      <c r="HQN85" s="103"/>
      <c r="HQO85" s="103"/>
      <c r="HQP85" s="103"/>
      <c r="HQQ85" s="103"/>
      <c r="HQR85" s="103"/>
      <c r="HQS85" s="103"/>
      <c r="HQT85" s="103"/>
      <c r="HQU85" s="103"/>
      <c r="HQV85" s="103"/>
      <c r="HQW85" s="103"/>
      <c r="HQX85" s="103"/>
      <c r="HQY85" s="103"/>
      <c r="HQZ85" s="103"/>
      <c r="HRA85" s="103"/>
      <c r="HRB85" s="103"/>
      <c r="HRC85" s="103"/>
      <c r="HRD85" s="103"/>
      <c r="HRE85" s="103"/>
      <c r="HRF85" s="103"/>
      <c r="HRG85" s="103"/>
      <c r="HRH85" s="103"/>
      <c r="HRI85" s="103"/>
      <c r="HRJ85" s="103"/>
      <c r="HRK85" s="103"/>
      <c r="HRL85" s="103"/>
      <c r="HRM85" s="103"/>
      <c r="HRN85" s="103"/>
      <c r="HRO85" s="103"/>
      <c r="HRP85" s="103"/>
      <c r="HRQ85" s="103"/>
      <c r="HRR85" s="103"/>
      <c r="HRS85" s="103"/>
      <c r="HRT85" s="103"/>
      <c r="HRU85" s="103"/>
      <c r="HRV85" s="103"/>
      <c r="HRW85" s="103"/>
      <c r="HRX85" s="103"/>
      <c r="HRY85" s="103"/>
      <c r="HRZ85" s="103"/>
      <c r="HSA85" s="103"/>
      <c r="HSB85" s="103"/>
      <c r="HSC85" s="103"/>
      <c r="HSD85" s="103"/>
      <c r="HSE85" s="103"/>
      <c r="HSF85" s="103"/>
      <c r="HSG85" s="103"/>
      <c r="HSH85" s="103"/>
      <c r="HSI85" s="103"/>
      <c r="HSJ85" s="103"/>
      <c r="HSK85" s="103"/>
      <c r="HSL85" s="103"/>
      <c r="HSM85" s="103"/>
      <c r="HSN85" s="103"/>
      <c r="HSO85" s="103"/>
      <c r="HSP85" s="103"/>
      <c r="HSQ85" s="103"/>
      <c r="HSR85" s="103"/>
      <c r="HSS85" s="103"/>
      <c r="HST85" s="103"/>
      <c r="HSU85" s="103"/>
      <c r="HSV85" s="103"/>
      <c r="HSW85" s="103"/>
      <c r="HSX85" s="103"/>
      <c r="HSY85" s="103"/>
      <c r="HSZ85" s="103"/>
      <c r="HTA85" s="103"/>
      <c r="HTB85" s="103"/>
      <c r="HTC85" s="103"/>
      <c r="HTD85" s="103"/>
      <c r="HTE85" s="103"/>
      <c r="HTF85" s="103"/>
      <c r="HTG85" s="103"/>
      <c r="HTH85" s="103"/>
      <c r="HTI85" s="103"/>
      <c r="HTJ85" s="103"/>
      <c r="HTK85" s="103"/>
      <c r="HTL85" s="103"/>
      <c r="HTM85" s="103"/>
      <c r="HTN85" s="103"/>
      <c r="HTO85" s="103"/>
      <c r="HTP85" s="103"/>
      <c r="HTQ85" s="103"/>
      <c r="HTR85" s="103"/>
      <c r="HTS85" s="103"/>
      <c r="HTT85" s="103"/>
      <c r="HTU85" s="103"/>
      <c r="HTV85" s="103"/>
      <c r="HTW85" s="103"/>
      <c r="HTX85" s="103"/>
      <c r="HTY85" s="103"/>
      <c r="HTZ85" s="103"/>
      <c r="HUA85" s="103"/>
      <c r="HUB85" s="103"/>
      <c r="HUC85" s="103"/>
      <c r="HUD85" s="103"/>
      <c r="HUE85" s="103"/>
      <c r="HUF85" s="103"/>
      <c r="HUG85" s="103"/>
      <c r="HUH85" s="103"/>
      <c r="HUI85" s="103"/>
      <c r="HUJ85" s="103"/>
      <c r="HUK85" s="103"/>
      <c r="HUL85" s="103"/>
      <c r="HUM85" s="103"/>
      <c r="HUN85" s="103"/>
      <c r="HUO85" s="103"/>
      <c r="HUP85" s="103"/>
      <c r="HUQ85" s="103"/>
      <c r="HUR85" s="103"/>
      <c r="HUS85" s="103"/>
      <c r="HUT85" s="103"/>
      <c r="HUU85" s="103"/>
      <c r="HUV85" s="103"/>
      <c r="HUW85" s="103"/>
      <c r="HUX85" s="103"/>
      <c r="HUY85" s="103"/>
      <c r="HUZ85" s="103"/>
      <c r="HVA85" s="103"/>
      <c r="HVB85" s="103"/>
      <c r="HVC85" s="103"/>
      <c r="HVD85" s="103"/>
      <c r="HVE85" s="103"/>
      <c r="HVF85" s="103"/>
      <c r="HVG85" s="103"/>
      <c r="HVH85" s="103"/>
      <c r="HVI85" s="103"/>
      <c r="HVJ85" s="103"/>
      <c r="HVK85" s="103"/>
      <c r="HVL85" s="103"/>
      <c r="HVM85" s="103"/>
      <c r="HVN85" s="103"/>
      <c r="HVO85" s="103"/>
      <c r="HVP85" s="103"/>
      <c r="HVQ85" s="103"/>
      <c r="HVR85" s="103"/>
      <c r="HVS85" s="103"/>
      <c r="HVT85" s="103"/>
      <c r="HVU85" s="103"/>
      <c r="HVV85" s="103"/>
      <c r="HVW85" s="103"/>
      <c r="HVX85" s="103"/>
      <c r="HVY85" s="103"/>
      <c r="HVZ85" s="103"/>
      <c r="HWA85" s="103"/>
      <c r="HWB85" s="103"/>
      <c r="HWC85" s="103"/>
      <c r="HWD85" s="103"/>
      <c r="HWE85" s="103"/>
      <c r="HWF85" s="103"/>
      <c r="HWG85" s="103"/>
      <c r="HWH85" s="103"/>
      <c r="HWI85" s="103"/>
      <c r="HWJ85" s="103"/>
      <c r="HWK85" s="103"/>
      <c r="HWL85" s="103"/>
      <c r="HWM85" s="103"/>
      <c r="HWN85" s="103"/>
      <c r="HWO85" s="103"/>
      <c r="HWP85" s="103"/>
      <c r="HWQ85" s="103"/>
      <c r="HWR85" s="103"/>
      <c r="HWS85" s="103"/>
      <c r="HWT85" s="103"/>
      <c r="HWU85" s="103"/>
      <c r="HWV85" s="103"/>
      <c r="HWW85" s="103"/>
      <c r="HWX85" s="103"/>
      <c r="HWY85" s="103"/>
      <c r="HWZ85" s="103"/>
      <c r="HXA85" s="103"/>
      <c r="HXB85" s="103"/>
      <c r="HXC85" s="103"/>
      <c r="HXD85" s="103"/>
      <c r="HXE85" s="103"/>
      <c r="HXF85" s="103"/>
      <c r="HXG85" s="103"/>
      <c r="HXH85" s="103"/>
      <c r="HXI85" s="103"/>
      <c r="HXJ85" s="103"/>
      <c r="HXK85" s="103"/>
      <c r="HXL85" s="103"/>
      <c r="HXM85" s="103"/>
      <c r="HXN85" s="103"/>
      <c r="HXO85" s="103"/>
      <c r="HXP85" s="103"/>
      <c r="HXQ85" s="103"/>
      <c r="HXR85" s="103"/>
      <c r="HXS85" s="103"/>
      <c r="HXT85" s="103"/>
      <c r="HXU85" s="103"/>
      <c r="HXV85" s="103"/>
      <c r="HXW85" s="103"/>
      <c r="HXX85" s="103"/>
      <c r="HXY85" s="103"/>
      <c r="HXZ85" s="103"/>
      <c r="HYA85" s="103"/>
      <c r="HYB85" s="103"/>
      <c r="HYC85" s="103"/>
      <c r="HYD85" s="103"/>
      <c r="HYE85" s="103"/>
      <c r="HYF85" s="103"/>
      <c r="HYG85" s="103"/>
      <c r="HYH85" s="103"/>
      <c r="HYI85" s="103"/>
      <c r="HYJ85" s="103"/>
      <c r="HYK85" s="103"/>
      <c r="HYL85" s="103"/>
      <c r="HYM85" s="103"/>
      <c r="HYN85" s="103"/>
      <c r="HYO85" s="103"/>
      <c r="HYP85" s="103"/>
      <c r="HYQ85" s="103"/>
      <c r="HYR85" s="103"/>
      <c r="HYS85" s="103"/>
      <c r="HYT85" s="103"/>
      <c r="HYU85" s="103"/>
      <c r="HYV85" s="103"/>
      <c r="HYW85" s="103"/>
      <c r="HYX85" s="103"/>
      <c r="HYY85" s="103"/>
      <c r="HYZ85" s="103"/>
      <c r="HZA85" s="103"/>
      <c r="HZB85" s="103"/>
      <c r="HZC85" s="103"/>
      <c r="HZD85" s="103"/>
      <c r="HZE85" s="103"/>
      <c r="HZF85" s="103"/>
      <c r="HZG85" s="103"/>
      <c r="HZH85" s="103"/>
      <c r="HZI85" s="103"/>
      <c r="HZJ85" s="103"/>
      <c r="HZK85" s="103"/>
      <c r="HZL85" s="103"/>
      <c r="HZM85" s="103"/>
      <c r="HZN85" s="103"/>
      <c r="HZO85" s="103"/>
      <c r="HZP85" s="103"/>
      <c r="HZQ85" s="103"/>
      <c r="HZR85" s="103"/>
      <c r="HZS85" s="103"/>
      <c r="HZT85" s="103"/>
      <c r="HZU85" s="103"/>
      <c r="HZV85" s="103"/>
      <c r="HZW85" s="103"/>
      <c r="HZX85" s="103"/>
      <c r="HZY85" s="103"/>
      <c r="HZZ85" s="103"/>
      <c r="IAA85" s="103"/>
      <c r="IAB85" s="103"/>
      <c r="IAC85" s="103"/>
      <c r="IAD85" s="103"/>
      <c r="IAE85" s="103"/>
      <c r="IAF85" s="103"/>
      <c r="IAG85" s="103"/>
      <c r="IAH85" s="103"/>
      <c r="IAI85" s="103"/>
      <c r="IAJ85" s="103"/>
      <c r="IAK85" s="103"/>
      <c r="IAL85" s="103"/>
      <c r="IAM85" s="103"/>
      <c r="IAN85" s="103"/>
      <c r="IAO85" s="103"/>
      <c r="IAP85" s="103"/>
      <c r="IAQ85" s="103"/>
      <c r="IAR85" s="103"/>
      <c r="IAS85" s="103"/>
      <c r="IAT85" s="103"/>
      <c r="IAU85" s="103"/>
      <c r="IAV85" s="103"/>
      <c r="IAW85" s="103"/>
      <c r="IAX85" s="103"/>
      <c r="IAY85" s="103"/>
      <c r="IAZ85" s="103"/>
      <c r="IBA85" s="103"/>
      <c r="IBB85" s="103"/>
      <c r="IBC85" s="103"/>
      <c r="IBD85" s="103"/>
      <c r="IBE85" s="103"/>
      <c r="IBF85" s="103"/>
      <c r="IBG85" s="103"/>
      <c r="IBH85" s="103"/>
      <c r="IBI85" s="103"/>
      <c r="IBJ85" s="103"/>
      <c r="IBK85" s="103"/>
      <c r="IBL85" s="103"/>
      <c r="IBM85" s="103"/>
      <c r="IBN85" s="103"/>
      <c r="IBO85" s="103"/>
      <c r="IBP85" s="103"/>
      <c r="IBQ85" s="103"/>
      <c r="IBR85" s="103"/>
      <c r="IBS85" s="103"/>
      <c r="IBT85" s="103"/>
      <c r="IBU85" s="103"/>
      <c r="IBV85" s="103"/>
      <c r="IBW85" s="103"/>
      <c r="IBX85" s="103"/>
      <c r="IBY85" s="103"/>
      <c r="IBZ85" s="103"/>
      <c r="ICA85" s="103"/>
      <c r="ICB85" s="103"/>
      <c r="ICC85" s="103"/>
      <c r="ICD85" s="103"/>
      <c r="ICE85" s="103"/>
      <c r="ICF85" s="103"/>
      <c r="ICG85" s="103"/>
      <c r="ICH85" s="103"/>
      <c r="ICI85" s="103"/>
      <c r="ICJ85" s="103"/>
      <c r="ICK85" s="103"/>
      <c r="ICL85" s="103"/>
      <c r="ICM85" s="103"/>
      <c r="ICN85" s="103"/>
      <c r="ICO85" s="103"/>
      <c r="ICP85" s="103"/>
      <c r="ICQ85" s="103"/>
      <c r="ICR85" s="103"/>
      <c r="ICS85" s="103"/>
      <c r="ICT85" s="103"/>
      <c r="ICU85" s="103"/>
      <c r="ICV85" s="103"/>
      <c r="ICW85" s="103"/>
      <c r="ICX85" s="103"/>
      <c r="ICY85" s="103"/>
      <c r="ICZ85" s="103"/>
      <c r="IDA85" s="103"/>
      <c r="IDB85" s="103"/>
      <c r="IDC85" s="103"/>
      <c r="IDD85" s="103"/>
      <c r="IDE85" s="103"/>
      <c r="IDF85" s="103"/>
      <c r="IDG85" s="103"/>
      <c r="IDH85" s="103"/>
      <c r="IDI85" s="103"/>
      <c r="IDJ85" s="103"/>
      <c r="IDK85" s="103"/>
      <c r="IDL85" s="103"/>
      <c r="IDM85" s="103"/>
      <c r="IDN85" s="103"/>
      <c r="IDO85" s="103"/>
      <c r="IDP85" s="103"/>
      <c r="IDQ85" s="103"/>
      <c r="IDR85" s="103"/>
      <c r="IDS85" s="103"/>
      <c r="IDT85" s="103"/>
      <c r="IDU85" s="103"/>
      <c r="IDV85" s="103"/>
      <c r="IDW85" s="103"/>
      <c r="IDX85" s="103"/>
      <c r="IDY85" s="103"/>
      <c r="IDZ85" s="103"/>
      <c r="IEA85" s="103"/>
      <c r="IEB85" s="103"/>
      <c r="IEC85" s="103"/>
      <c r="IED85" s="103"/>
      <c r="IEE85" s="103"/>
      <c r="IEF85" s="103"/>
      <c r="IEG85" s="103"/>
      <c r="IEH85" s="103"/>
      <c r="IEI85" s="103"/>
      <c r="IEJ85" s="103"/>
      <c r="IEK85" s="103"/>
      <c r="IEL85" s="103"/>
      <c r="IEM85" s="103"/>
      <c r="IEN85" s="103"/>
      <c r="IEO85" s="103"/>
      <c r="IEP85" s="103"/>
      <c r="IEQ85" s="103"/>
      <c r="IER85" s="103"/>
      <c r="IES85" s="103"/>
      <c r="IET85" s="103"/>
      <c r="IEU85" s="103"/>
      <c r="IEV85" s="103"/>
      <c r="IEW85" s="103"/>
      <c r="IEX85" s="103"/>
      <c r="IEY85" s="103"/>
      <c r="IEZ85" s="103"/>
      <c r="IFA85" s="103"/>
      <c r="IFB85" s="103"/>
      <c r="IFC85" s="103"/>
      <c r="IFD85" s="103"/>
      <c r="IFE85" s="103"/>
      <c r="IFF85" s="103"/>
      <c r="IFG85" s="103"/>
      <c r="IFH85" s="103"/>
      <c r="IFI85" s="103"/>
      <c r="IFJ85" s="103"/>
      <c r="IFK85" s="103"/>
      <c r="IFL85" s="103"/>
      <c r="IFM85" s="103"/>
      <c r="IFN85" s="103"/>
      <c r="IFO85" s="103"/>
      <c r="IFP85" s="103"/>
      <c r="IFQ85" s="103"/>
      <c r="IFR85" s="103"/>
      <c r="IFS85" s="103"/>
      <c r="IFT85" s="103"/>
      <c r="IFU85" s="103"/>
      <c r="IFV85" s="103"/>
      <c r="IFW85" s="103"/>
      <c r="IFX85" s="103"/>
      <c r="IFY85" s="103"/>
      <c r="IFZ85" s="103"/>
      <c r="IGA85" s="103"/>
      <c r="IGB85" s="103"/>
      <c r="IGC85" s="103"/>
      <c r="IGD85" s="103"/>
      <c r="IGE85" s="103"/>
      <c r="IGF85" s="103"/>
      <c r="IGG85" s="103"/>
      <c r="IGH85" s="103"/>
      <c r="IGI85" s="103"/>
      <c r="IGJ85" s="103"/>
      <c r="IGK85" s="103"/>
      <c r="IGL85" s="103"/>
      <c r="IGM85" s="103"/>
      <c r="IGN85" s="103"/>
      <c r="IGO85" s="103"/>
      <c r="IGP85" s="103"/>
      <c r="IGQ85" s="103"/>
      <c r="IGR85" s="103"/>
      <c r="IGS85" s="103"/>
      <c r="IGT85" s="103"/>
      <c r="IGU85" s="103"/>
      <c r="IGV85" s="103"/>
      <c r="IGW85" s="103"/>
      <c r="IGX85" s="103"/>
      <c r="IGY85" s="103"/>
      <c r="IGZ85" s="103"/>
      <c r="IHA85" s="103"/>
      <c r="IHB85" s="103"/>
      <c r="IHC85" s="103"/>
      <c r="IHD85" s="103"/>
      <c r="IHE85" s="103"/>
      <c r="IHF85" s="103"/>
      <c r="IHG85" s="103"/>
      <c r="IHH85" s="103"/>
      <c r="IHI85" s="103"/>
      <c r="IHJ85" s="103"/>
      <c r="IHK85" s="103"/>
      <c r="IHL85" s="103"/>
      <c r="IHM85" s="103"/>
      <c r="IHN85" s="103"/>
      <c r="IHO85" s="103"/>
      <c r="IHP85" s="103"/>
      <c r="IHQ85" s="103"/>
      <c r="IHR85" s="103"/>
      <c r="IHS85" s="103"/>
      <c r="IHT85" s="103"/>
      <c r="IHU85" s="103"/>
      <c r="IHV85" s="103"/>
      <c r="IHW85" s="103"/>
      <c r="IHX85" s="103"/>
      <c r="IHY85" s="103"/>
      <c r="IHZ85" s="103"/>
      <c r="IIA85" s="103"/>
      <c r="IIB85" s="103"/>
      <c r="IIC85" s="103"/>
      <c r="IID85" s="103"/>
      <c r="IIE85" s="103"/>
      <c r="IIF85" s="103"/>
      <c r="IIG85" s="103"/>
      <c r="IIH85" s="103"/>
      <c r="III85" s="103"/>
      <c r="IIJ85" s="103"/>
      <c r="IIK85" s="103"/>
      <c r="IIL85" s="103"/>
      <c r="IIM85" s="103"/>
      <c r="IIN85" s="103"/>
      <c r="IIO85" s="103"/>
      <c r="IIP85" s="103"/>
      <c r="IIQ85" s="103"/>
      <c r="IIR85" s="103"/>
      <c r="IIS85" s="103"/>
      <c r="IIT85" s="103"/>
      <c r="IIU85" s="103"/>
      <c r="IIV85" s="103"/>
      <c r="IIW85" s="103"/>
      <c r="IIX85" s="103"/>
      <c r="IIY85" s="103"/>
      <c r="IIZ85" s="103"/>
      <c r="IJA85" s="103"/>
      <c r="IJB85" s="103"/>
      <c r="IJC85" s="103"/>
      <c r="IJD85" s="103"/>
      <c r="IJE85" s="103"/>
      <c r="IJF85" s="103"/>
      <c r="IJG85" s="103"/>
      <c r="IJH85" s="103"/>
      <c r="IJI85" s="103"/>
      <c r="IJJ85" s="103"/>
      <c r="IJK85" s="103"/>
      <c r="IJL85" s="103"/>
      <c r="IJM85" s="103"/>
      <c r="IJN85" s="103"/>
      <c r="IJO85" s="103"/>
      <c r="IJP85" s="103"/>
      <c r="IJQ85" s="103"/>
      <c r="IJR85" s="103"/>
      <c r="IJS85" s="103"/>
      <c r="IJT85" s="103"/>
      <c r="IJU85" s="103"/>
      <c r="IJV85" s="103"/>
      <c r="IJW85" s="103"/>
      <c r="IJX85" s="103"/>
      <c r="IJY85" s="103"/>
      <c r="IJZ85" s="103"/>
      <c r="IKA85" s="103"/>
      <c r="IKB85" s="103"/>
      <c r="IKC85" s="103"/>
      <c r="IKD85" s="103"/>
      <c r="IKE85" s="103"/>
      <c r="IKF85" s="103"/>
      <c r="IKG85" s="103"/>
      <c r="IKH85" s="103"/>
      <c r="IKI85" s="103"/>
      <c r="IKJ85" s="103"/>
      <c r="IKK85" s="103"/>
      <c r="IKL85" s="103"/>
      <c r="IKM85" s="103"/>
      <c r="IKN85" s="103"/>
      <c r="IKO85" s="103"/>
      <c r="IKP85" s="103"/>
      <c r="IKQ85" s="103"/>
      <c r="IKR85" s="103"/>
      <c r="IKS85" s="103"/>
      <c r="IKT85" s="103"/>
      <c r="IKU85" s="103"/>
      <c r="IKV85" s="103"/>
      <c r="IKW85" s="103"/>
      <c r="IKX85" s="103"/>
      <c r="IKY85" s="103"/>
      <c r="IKZ85" s="103"/>
      <c r="ILA85" s="103"/>
      <c r="ILB85" s="103"/>
      <c r="ILC85" s="103"/>
      <c r="ILD85" s="103"/>
      <c r="ILE85" s="103"/>
      <c r="ILF85" s="103"/>
      <c r="ILG85" s="103"/>
      <c r="ILH85" s="103"/>
      <c r="ILI85" s="103"/>
      <c r="ILJ85" s="103"/>
      <c r="ILK85" s="103"/>
      <c r="ILL85" s="103"/>
      <c r="ILM85" s="103"/>
      <c r="ILN85" s="103"/>
      <c r="ILO85" s="103"/>
      <c r="ILP85" s="103"/>
      <c r="ILQ85" s="103"/>
      <c r="ILR85" s="103"/>
      <c r="ILS85" s="103"/>
      <c r="ILT85" s="103"/>
      <c r="ILU85" s="103"/>
      <c r="ILV85" s="103"/>
      <c r="ILW85" s="103"/>
      <c r="ILX85" s="103"/>
      <c r="ILY85" s="103"/>
      <c r="ILZ85" s="103"/>
      <c r="IMA85" s="103"/>
      <c r="IMB85" s="103"/>
      <c r="IMC85" s="103"/>
      <c r="IMD85" s="103"/>
      <c r="IME85" s="103"/>
      <c r="IMF85" s="103"/>
      <c r="IMG85" s="103"/>
      <c r="IMH85" s="103"/>
      <c r="IMI85" s="103"/>
      <c r="IMJ85" s="103"/>
      <c r="IMK85" s="103"/>
      <c r="IML85" s="103"/>
      <c r="IMM85" s="103"/>
      <c r="IMN85" s="103"/>
      <c r="IMO85" s="103"/>
      <c r="IMP85" s="103"/>
      <c r="IMQ85" s="103"/>
      <c r="IMR85" s="103"/>
      <c r="IMS85" s="103"/>
      <c r="IMT85" s="103"/>
      <c r="IMU85" s="103"/>
      <c r="IMV85" s="103"/>
      <c r="IMW85" s="103"/>
      <c r="IMX85" s="103"/>
      <c r="IMY85" s="103"/>
      <c r="IMZ85" s="103"/>
      <c r="INA85" s="103"/>
      <c r="INB85" s="103"/>
      <c r="INC85" s="103"/>
      <c r="IND85" s="103"/>
      <c r="INE85" s="103"/>
      <c r="INF85" s="103"/>
      <c r="ING85" s="103"/>
      <c r="INH85" s="103"/>
      <c r="INI85" s="103"/>
      <c r="INJ85" s="103"/>
      <c r="INK85" s="103"/>
      <c r="INL85" s="103"/>
      <c r="INM85" s="103"/>
      <c r="INN85" s="103"/>
      <c r="INO85" s="103"/>
      <c r="INP85" s="103"/>
      <c r="INQ85" s="103"/>
      <c r="INR85" s="103"/>
      <c r="INS85" s="103"/>
      <c r="INT85" s="103"/>
      <c r="INU85" s="103"/>
      <c r="INV85" s="103"/>
      <c r="INW85" s="103"/>
      <c r="INX85" s="103"/>
      <c r="INY85" s="103"/>
      <c r="INZ85" s="103"/>
      <c r="IOA85" s="103"/>
      <c r="IOB85" s="103"/>
      <c r="IOC85" s="103"/>
      <c r="IOD85" s="103"/>
      <c r="IOE85" s="103"/>
      <c r="IOF85" s="103"/>
      <c r="IOG85" s="103"/>
      <c r="IOH85" s="103"/>
      <c r="IOI85" s="103"/>
      <c r="IOJ85" s="103"/>
      <c r="IOK85" s="103"/>
      <c r="IOL85" s="103"/>
      <c r="IOM85" s="103"/>
      <c r="ION85" s="103"/>
      <c r="IOO85" s="103"/>
      <c r="IOP85" s="103"/>
      <c r="IOQ85" s="103"/>
      <c r="IOR85" s="103"/>
      <c r="IOS85" s="103"/>
      <c r="IOT85" s="103"/>
      <c r="IOU85" s="103"/>
      <c r="IOV85" s="103"/>
      <c r="IOW85" s="103"/>
      <c r="IOX85" s="103"/>
      <c r="IOY85" s="103"/>
      <c r="IOZ85" s="103"/>
      <c r="IPA85" s="103"/>
      <c r="IPB85" s="103"/>
      <c r="IPC85" s="103"/>
      <c r="IPD85" s="103"/>
      <c r="IPE85" s="103"/>
      <c r="IPF85" s="103"/>
      <c r="IPG85" s="103"/>
      <c r="IPH85" s="103"/>
      <c r="IPI85" s="103"/>
      <c r="IPJ85" s="103"/>
      <c r="IPK85" s="103"/>
      <c r="IPL85" s="103"/>
      <c r="IPM85" s="103"/>
      <c r="IPN85" s="103"/>
      <c r="IPO85" s="103"/>
      <c r="IPP85" s="103"/>
      <c r="IPQ85" s="103"/>
      <c r="IPR85" s="103"/>
      <c r="IPS85" s="103"/>
      <c r="IPT85" s="103"/>
      <c r="IPU85" s="103"/>
      <c r="IPV85" s="103"/>
      <c r="IPW85" s="103"/>
      <c r="IPX85" s="103"/>
      <c r="IPY85" s="103"/>
      <c r="IPZ85" s="103"/>
      <c r="IQA85" s="103"/>
      <c r="IQB85" s="103"/>
      <c r="IQC85" s="103"/>
      <c r="IQD85" s="103"/>
      <c r="IQE85" s="103"/>
      <c r="IQF85" s="103"/>
      <c r="IQG85" s="103"/>
      <c r="IQH85" s="103"/>
      <c r="IQI85" s="103"/>
      <c r="IQJ85" s="103"/>
      <c r="IQK85" s="103"/>
      <c r="IQL85" s="103"/>
      <c r="IQM85" s="103"/>
      <c r="IQN85" s="103"/>
      <c r="IQO85" s="103"/>
      <c r="IQP85" s="103"/>
      <c r="IQQ85" s="103"/>
      <c r="IQR85" s="103"/>
      <c r="IQS85" s="103"/>
      <c r="IQT85" s="103"/>
      <c r="IQU85" s="103"/>
      <c r="IQV85" s="103"/>
      <c r="IQW85" s="103"/>
      <c r="IQX85" s="103"/>
      <c r="IQY85" s="103"/>
      <c r="IQZ85" s="103"/>
      <c r="IRA85" s="103"/>
      <c r="IRB85" s="103"/>
      <c r="IRC85" s="103"/>
      <c r="IRD85" s="103"/>
      <c r="IRE85" s="103"/>
      <c r="IRF85" s="103"/>
      <c r="IRG85" s="103"/>
      <c r="IRH85" s="103"/>
      <c r="IRI85" s="103"/>
      <c r="IRJ85" s="103"/>
      <c r="IRK85" s="103"/>
      <c r="IRL85" s="103"/>
      <c r="IRM85" s="103"/>
      <c r="IRN85" s="103"/>
      <c r="IRO85" s="103"/>
      <c r="IRP85" s="103"/>
      <c r="IRQ85" s="103"/>
      <c r="IRR85" s="103"/>
      <c r="IRS85" s="103"/>
      <c r="IRT85" s="103"/>
      <c r="IRU85" s="103"/>
      <c r="IRV85" s="103"/>
      <c r="IRW85" s="103"/>
      <c r="IRX85" s="103"/>
      <c r="IRY85" s="103"/>
      <c r="IRZ85" s="103"/>
      <c r="ISA85" s="103"/>
      <c r="ISB85" s="103"/>
      <c r="ISC85" s="103"/>
      <c r="ISD85" s="103"/>
      <c r="ISE85" s="103"/>
      <c r="ISF85" s="103"/>
      <c r="ISG85" s="103"/>
      <c r="ISH85" s="103"/>
      <c r="ISI85" s="103"/>
      <c r="ISJ85" s="103"/>
      <c r="ISK85" s="103"/>
      <c r="ISL85" s="103"/>
      <c r="ISM85" s="103"/>
      <c r="ISN85" s="103"/>
      <c r="ISO85" s="103"/>
      <c r="ISP85" s="103"/>
      <c r="ISQ85" s="103"/>
      <c r="ISR85" s="103"/>
      <c r="ISS85" s="103"/>
      <c r="IST85" s="103"/>
      <c r="ISU85" s="103"/>
      <c r="ISV85" s="103"/>
      <c r="ISW85" s="103"/>
      <c r="ISX85" s="103"/>
      <c r="ISY85" s="103"/>
      <c r="ISZ85" s="103"/>
      <c r="ITA85" s="103"/>
      <c r="ITB85" s="103"/>
      <c r="ITC85" s="103"/>
      <c r="ITD85" s="103"/>
      <c r="ITE85" s="103"/>
      <c r="ITF85" s="103"/>
      <c r="ITG85" s="103"/>
      <c r="ITH85" s="103"/>
      <c r="ITI85" s="103"/>
      <c r="ITJ85" s="103"/>
      <c r="ITK85" s="103"/>
      <c r="ITL85" s="103"/>
      <c r="ITM85" s="103"/>
      <c r="ITN85" s="103"/>
      <c r="ITO85" s="103"/>
      <c r="ITP85" s="103"/>
      <c r="ITQ85" s="103"/>
      <c r="ITR85" s="103"/>
      <c r="ITS85" s="103"/>
      <c r="ITT85" s="103"/>
      <c r="ITU85" s="103"/>
      <c r="ITV85" s="103"/>
      <c r="ITW85" s="103"/>
      <c r="ITX85" s="103"/>
      <c r="ITY85" s="103"/>
      <c r="ITZ85" s="103"/>
      <c r="IUA85" s="103"/>
      <c r="IUB85" s="103"/>
      <c r="IUC85" s="103"/>
      <c r="IUD85" s="103"/>
      <c r="IUE85" s="103"/>
      <c r="IUF85" s="103"/>
      <c r="IUG85" s="103"/>
      <c r="IUH85" s="103"/>
      <c r="IUI85" s="103"/>
      <c r="IUJ85" s="103"/>
      <c r="IUK85" s="103"/>
      <c r="IUL85" s="103"/>
      <c r="IUM85" s="103"/>
      <c r="IUN85" s="103"/>
      <c r="IUO85" s="103"/>
      <c r="IUP85" s="103"/>
      <c r="IUQ85" s="103"/>
      <c r="IUR85" s="103"/>
      <c r="IUS85" s="103"/>
      <c r="IUT85" s="103"/>
      <c r="IUU85" s="103"/>
      <c r="IUV85" s="103"/>
      <c r="IUW85" s="103"/>
      <c r="IUX85" s="103"/>
      <c r="IUY85" s="103"/>
      <c r="IUZ85" s="103"/>
      <c r="IVA85" s="103"/>
      <c r="IVB85" s="103"/>
      <c r="IVC85" s="103"/>
      <c r="IVD85" s="103"/>
      <c r="IVE85" s="103"/>
      <c r="IVF85" s="103"/>
      <c r="IVG85" s="103"/>
      <c r="IVH85" s="103"/>
      <c r="IVI85" s="103"/>
      <c r="IVJ85" s="103"/>
      <c r="IVK85" s="103"/>
      <c r="IVL85" s="103"/>
      <c r="IVM85" s="103"/>
      <c r="IVN85" s="103"/>
      <c r="IVO85" s="103"/>
      <c r="IVP85" s="103"/>
      <c r="IVQ85" s="103"/>
      <c r="IVR85" s="103"/>
      <c r="IVS85" s="103"/>
      <c r="IVT85" s="103"/>
      <c r="IVU85" s="103"/>
      <c r="IVV85" s="103"/>
      <c r="IVW85" s="103"/>
      <c r="IVX85" s="103"/>
      <c r="IVY85" s="103"/>
      <c r="IVZ85" s="103"/>
      <c r="IWA85" s="103"/>
      <c r="IWB85" s="103"/>
      <c r="IWC85" s="103"/>
      <c r="IWD85" s="103"/>
      <c r="IWE85" s="103"/>
      <c r="IWF85" s="103"/>
      <c r="IWG85" s="103"/>
      <c r="IWH85" s="103"/>
      <c r="IWI85" s="103"/>
      <c r="IWJ85" s="103"/>
      <c r="IWK85" s="103"/>
      <c r="IWL85" s="103"/>
      <c r="IWM85" s="103"/>
      <c r="IWN85" s="103"/>
      <c r="IWO85" s="103"/>
      <c r="IWP85" s="103"/>
      <c r="IWQ85" s="103"/>
      <c r="IWR85" s="103"/>
      <c r="IWS85" s="103"/>
      <c r="IWT85" s="103"/>
      <c r="IWU85" s="103"/>
      <c r="IWV85" s="103"/>
      <c r="IWW85" s="103"/>
      <c r="IWX85" s="103"/>
      <c r="IWY85" s="103"/>
      <c r="IWZ85" s="103"/>
      <c r="IXA85" s="103"/>
      <c r="IXB85" s="103"/>
      <c r="IXC85" s="103"/>
      <c r="IXD85" s="103"/>
      <c r="IXE85" s="103"/>
      <c r="IXF85" s="103"/>
      <c r="IXG85" s="103"/>
      <c r="IXH85" s="103"/>
      <c r="IXI85" s="103"/>
      <c r="IXJ85" s="103"/>
      <c r="IXK85" s="103"/>
      <c r="IXL85" s="103"/>
      <c r="IXM85" s="103"/>
      <c r="IXN85" s="103"/>
      <c r="IXO85" s="103"/>
      <c r="IXP85" s="103"/>
      <c r="IXQ85" s="103"/>
      <c r="IXR85" s="103"/>
      <c r="IXS85" s="103"/>
      <c r="IXT85" s="103"/>
      <c r="IXU85" s="103"/>
      <c r="IXV85" s="103"/>
      <c r="IXW85" s="103"/>
      <c r="IXX85" s="103"/>
      <c r="IXY85" s="103"/>
      <c r="IXZ85" s="103"/>
      <c r="IYA85" s="103"/>
      <c r="IYB85" s="103"/>
      <c r="IYC85" s="103"/>
      <c r="IYD85" s="103"/>
      <c r="IYE85" s="103"/>
      <c r="IYF85" s="103"/>
      <c r="IYG85" s="103"/>
      <c r="IYH85" s="103"/>
      <c r="IYI85" s="103"/>
      <c r="IYJ85" s="103"/>
      <c r="IYK85" s="103"/>
      <c r="IYL85" s="103"/>
      <c r="IYM85" s="103"/>
      <c r="IYN85" s="103"/>
      <c r="IYO85" s="103"/>
      <c r="IYP85" s="103"/>
      <c r="IYQ85" s="103"/>
      <c r="IYR85" s="103"/>
      <c r="IYS85" s="103"/>
      <c r="IYT85" s="103"/>
      <c r="IYU85" s="103"/>
      <c r="IYV85" s="103"/>
      <c r="IYW85" s="103"/>
      <c r="IYX85" s="103"/>
      <c r="IYY85" s="103"/>
      <c r="IYZ85" s="103"/>
      <c r="IZA85" s="103"/>
      <c r="IZB85" s="103"/>
      <c r="IZC85" s="103"/>
      <c r="IZD85" s="103"/>
      <c r="IZE85" s="103"/>
      <c r="IZF85" s="103"/>
      <c r="IZG85" s="103"/>
      <c r="IZH85" s="103"/>
      <c r="IZI85" s="103"/>
      <c r="IZJ85" s="103"/>
      <c r="IZK85" s="103"/>
      <c r="IZL85" s="103"/>
      <c r="IZM85" s="103"/>
      <c r="IZN85" s="103"/>
      <c r="IZO85" s="103"/>
      <c r="IZP85" s="103"/>
      <c r="IZQ85" s="103"/>
      <c r="IZR85" s="103"/>
      <c r="IZS85" s="103"/>
      <c r="IZT85" s="103"/>
      <c r="IZU85" s="103"/>
      <c r="IZV85" s="103"/>
      <c r="IZW85" s="103"/>
      <c r="IZX85" s="103"/>
      <c r="IZY85" s="103"/>
      <c r="IZZ85" s="103"/>
      <c r="JAA85" s="103"/>
      <c r="JAB85" s="103"/>
      <c r="JAC85" s="103"/>
      <c r="JAD85" s="103"/>
      <c r="JAE85" s="103"/>
      <c r="JAF85" s="103"/>
      <c r="JAG85" s="103"/>
      <c r="JAH85" s="103"/>
      <c r="JAI85" s="103"/>
      <c r="JAJ85" s="103"/>
      <c r="JAK85" s="103"/>
      <c r="JAL85" s="103"/>
      <c r="JAM85" s="103"/>
      <c r="JAN85" s="103"/>
      <c r="JAO85" s="103"/>
      <c r="JAP85" s="103"/>
      <c r="JAQ85" s="103"/>
      <c r="JAR85" s="103"/>
      <c r="JAS85" s="103"/>
      <c r="JAT85" s="103"/>
      <c r="JAU85" s="103"/>
      <c r="JAV85" s="103"/>
      <c r="JAW85" s="103"/>
      <c r="JAX85" s="103"/>
      <c r="JAY85" s="103"/>
      <c r="JAZ85" s="103"/>
      <c r="JBA85" s="103"/>
      <c r="JBB85" s="103"/>
      <c r="JBC85" s="103"/>
      <c r="JBD85" s="103"/>
      <c r="JBE85" s="103"/>
      <c r="JBF85" s="103"/>
      <c r="JBG85" s="103"/>
      <c r="JBH85" s="103"/>
      <c r="JBI85" s="103"/>
      <c r="JBJ85" s="103"/>
      <c r="JBK85" s="103"/>
      <c r="JBL85" s="103"/>
      <c r="JBM85" s="103"/>
      <c r="JBN85" s="103"/>
      <c r="JBO85" s="103"/>
      <c r="JBP85" s="103"/>
      <c r="JBQ85" s="103"/>
      <c r="JBR85" s="103"/>
      <c r="JBS85" s="103"/>
      <c r="JBT85" s="103"/>
      <c r="JBU85" s="103"/>
      <c r="JBV85" s="103"/>
      <c r="JBW85" s="103"/>
      <c r="JBX85" s="103"/>
      <c r="JBY85" s="103"/>
      <c r="JBZ85" s="103"/>
      <c r="JCA85" s="103"/>
      <c r="JCB85" s="103"/>
      <c r="JCC85" s="103"/>
      <c r="JCD85" s="103"/>
      <c r="JCE85" s="103"/>
      <c r="JCF85" s="103"/>
      <c r="JCG85" s="103"/>
      <c r="JCH85" s="103"/>
      <c r="JCI85" s="103"/>
      <c r="JCJ85" s="103"/>
      <c r="JCK85" s="103"/>
      <c r="JCL85" s="103"/>
      <c r="JCM85" s="103"/>
      <c r="JCN85" s="103"/>
      <c r="JCO85" s="103"/>
      <c r="JCP85" s="103"/>
      <c r="JCQ85" s="103"/>
      <c r="JCR85" s="103"/>
      <c r="JCS85" s="103"/>
      <c r="JCT85" s="103"/>
      <c r="JCU85" s="103"/>
      <c r="JCV85" s="103"/>
      <c r="JCW85" s="103"/>
      <c r="JCX85" s="103"/>
      <c r="JCY85" s="103"/>
      <c r="JCZ85" s="103"/>
      <c r="JDA85" s="103"/>
      <c r="JDB85" s="103"/>
      <c r="JDC85" s="103"/>
      <c r="JDD85" s="103"/>
      <c r="JDE85" s="103"/>
      <c r="JDF85" s="103"/>
      <c r="JDG85" s="103"/>
      <c r="JDH85" s="103"/>
      <c r="JDI85" s="103"/>
      <c r="JDJ85" s="103"/>
      <c r="JDK85" s="103"/>
      <c r="JDL85" s="103"/>
      <c r="JDM85" s="103"/>
      <c r="JDN85" s="103"/>
      <c r="JDO85" s="103"/>
      <c r="JDP85" s="103"/>
      <c r="JDQ85" s="103"/>
      <c r="JDR85" s="103"/>
      <c r="JDS85" s="103"/>
      <c r="JDT85" s="103"/>
      <c r="JDU85" s="103"/>
      <c r="JDV85" s="103"/>
      <c r="JDW85" s="103"/>
      <c r="JDX85" s="103"/>
      <c r="JDY85" s="103"/>
      <c r="JDZ85" s="103"/>
      <c r="JEA85" s="103"/>
      <c r="JEB85" s="103"/>
      <c r="JEC85" s="103"/>
      <c r="JED85" s="103"/>
      <c r="JEE85" s="103"/>
      <c r="JEF85" s="103"/>
      <c r="JEG85" s="103"/>
      <c r="JEH85" s="103"/>
      <c r="JEI85" s="103"/>
      <c r="JEJ85" s="103"/>
      <c r="JEK85" s="103"/>
      <c r="JEL85" s="103"/>
      <c r="JEM85" s="103"/>
      <c r="JEN85" s="103"/>
      <c r="JEO85" s="103"/>
      <c r="JEP85" s="103"/>
      <c r="JEQ85" s="103"/>
      <c r="JER85" s="103"/>
      <c r="JES85" s="103"/>
      <c r="JET85" s="103"/>
      <c r="JEU85" s="103"/>
      <c r="JEV85" s="103"/>
      <c r="JEW85" s="103"/>
      <c r="JEX85" s="103"/>
      <c r="JEY85" s="103"/>
      <c r="JEZ85" s="103"/>
      <c r="JFA85" s="103"/>
      <c r="JFB85" s="103"/>
      <c r="JFC85" s="103"/>
      <c r="JFD85" s="103"/>
      <c r="JFE85" s="103"/>
      <c r="JFF85" s="103"/>
      <c r="JFG85" s="103"/>
      <c r="JFH85" s="103"/>
      <c r="JFI85" s="103"/>
      <c r="JFJ85" s="103"/>
      <c r="JFK85" s="103"/>
      <c r="JFL85" s="103"/>
      <c r="JFM85" s="103"/>
      <c r="JFN85" s="103"/>
      <c r="JFO85" s="103"/>
      <c r="JFP85" s="103"/>
      <c r="JFQ85" s="103"/>
      <c r="JFR85" s="103"/>
      <c r="JFS85" s="103"/>
      <c r="JFT85" s="103"/>
      <c r="JFU85" s="103"/>
      <c r="JFV85" s="103"/>
      <c r="JFW85" s="103"/>
      <c r="JFX85" s="103"/>
      <c r="JFY85" s="103"/>
      <c r="JFZ85" s="103"/>
      <c r="JGA85" s="103"/>
      <c r="JGB85" s="103"/>
      <c r="JGC85" s="103"/>
      <c r="JGD85" s="103"/>
      <c r="JGE85" s="103"/>
      <c r="JGF85" s="103"/>
      <c r="JGG85" s="103"/>
      <c r="JGH85" s="103"/>
      <c r="JGI85" s="103"/>
      <c r="JGJ85" s="103"/>
      <c r="JGK85" s="103"/>
      <c r="JGL85" s="103"/>
      <c r="JGM85" s="103"/>
      <c r="JGN85" s="103"/>
      <c r="JGO85" s="103"/>
      <c r="JGP85" s="103"/>
      <c r="JGQ85" s="103"/>
      <c r="JGR85" s="103"/>
      <c r="JGS85" s="103"/>
      <c r="JGT85" s="103"/>
      <c r="JGU85" s="103"/>
      <c r="JGV85" s="103"/>
      <c r="JGW85" s="103"/>
      <c r="JGX85" s="103"/>
      <c r="JGY85" s="103"/>
      <c r="JGZ85" s="103"/>
      <c r="JHA85" s="103"/>
      <c r="JHB85" s="103"/>
      <c r="JHC85" s="103"/>
      <c r="JHD85" s="103"/>
      <c r="JHE85" s="103"/>
      <c r="JHF85" s="103"/>
      <c r="JHG85" s="103"/>
      <c r="JHH85" s="103"/>
      <c r="JHI85" s="103"/>
      <c r="JHJ85" s="103"/>
      <c r="JHK85" s="103"/>
      <c r="JHL85" s="103"/>
      <c r="JHM85" s="103"/>
      <c r="JHN85" s="103"/>
      <c r="JHO85" s="103"/>
      <c r="JHP85" s="103"/>
      <c r="JHQ85" s="103"/>
      <c r="JHR85" s="103"/>
      <c r="JHS85" s="103"/>
      <c r="JHT85" s="103"/>
      <c r="JHU85" s="103"/>
      <c r="JHV85" s="103"/>
      <c r="JHW85" s="103"/>
      <c r="JHX85" s="103"/>
      <c r="JHY85" s="103"/>
      <c r="JHZ85" s="103"/>
      <c r="JIA85" s="103"/>
      <c r="JIB85" s="103"/>
      <c r="JIC85" s="103"/>
      <c r="JID85" s="103"/>
      <c r="JIE85" s="103"/>
      <c r="JIF85" s="103"/>
      <c r="JIG85" s="103"/>
      <c r="JIH85" s="103"/>
      <c r="JII85" s="103"/>
      <c r="JIJ85" s="103"/>
      <c r="JIK85" s="103"/>
      <c r="JIL85" s="103"/>
      <c r="JIM85" s="103"/>
      <c r="JIN85" s="103"/>
      <c r="JIO85" s="103"/>
      <c r="JIP85" s="103"/>
      <c r="JIQ85" s="103"/>
      <c r="JIR85" s="103"/>
      <c r="JIS85" s="103"/>
      <c r="JIT85" s="103"/>
      <c r="JIU85" s="103"/>
      <c r="JIV85" s="103"/>
      <c r="JIW85" s="103"/>
      <c r="JIX85" s="103"/>
      <c r="JIY85" s="103"/>
      <c r="JIZ85" s="103"/>
      <c r="JJA85" s="103"/>
      <c r="JJB85" s="103"/>
      <c r="JJC85" s="103"/>
      <c r="JJD85" s="103"/>
      <c r="JJE85" s="103"/>
      <c r="JJF85" s="103"/>
      <c r="JJG85" s="103"/>
      <c r="JJH85" s="103"/>
      <c r="JJI85" s="103"/>
      <c r="JJJ85" s="103"/>
      <c r="JJK85" s="103"/>
      <c r="JJL85" s="103"/>
      <c r="JJM85" s="103"/>
      <c r="JJN85" s="103"/>
      <c r="JJO85" s="103"/>
      <c r="JJP85" s="103"/>
      <c r="JJQ85" s="103"/>
      <c r="JJR85" s="103"/>
      <c r="JJS85" s="103"/>
      <c r="JJT85" s="103"/>
      <c r="JJU85" s="103"/>
      <c r="JJV85" s="103"/>
      <c r="JJW85" s="103"/>
      <c r="JJX85" s="103"/>
      <c r="JJY85" s="103"/>
      <c r="JJZ85" s="103"/>
      <c r="JKA85" s="103"/>
      <c r="JKB85" s="103"/>
      <c r="JKC85" s="103"/>
      <c r="JKD85" s="103"/>
      <c r="JKE85" s="103"/>
      <c r="JKF85" s="103"/>
      <c r="JKG85" s="103"/>
      <c r="JKH85" s="103"/>
      <c r="JKI85" s="103"/>
      <c r="JKJ85" s="103"/>
      <c r="JKK85" s="103"/>
      <c r="JKL85" s="103"/>
      <c r="JKM85" s="103"/>
      <c r="JKN85" s="103"/>
      <c r="JKO85" s="103"/>
      <c r="JKP85" s="103"/>
      <c r="JKQ85" s="103"/>
      <c r="JKR85" s="103"/>
      <c r="JKS85" s="103"/>
      <c r="JKT85" s="103"/>
      <c r="JKU85" s="103"/>
      <c r="JKV85" s="103"/>
      <c r="JKW85" s="103"/>
      <c r="JKX85" s="103"/>
      <c r="JKY85" s="103"/>
      <c r="JKZ85" s="103"/>
      <c r="JLA85" s="103"/>
      <c r="JLB85" s="103"/>
      <c r="JLC85" s="103"/>
      <c r="JLD85" s="103"/>
      <c r="JLE85" s="103"/>
      <c r="JLF85" s="103"/>
      <c r="JLG85" s="103"/>
      <c r="JLH85" s="103"/>
      <c r="JLI85" s="103"/>
      <c r="JLJ85" s="103"/>
      <c r="JLK85" s="103"/>
      <c r="JLL85" s="103"/>
      <c r="JLM85" s="103"/>
      <c r="JLN85" s="103"/>
      <c r="JLO85" s="103"/>
      <c r="JLP85" s="103"/>
      <c r="JLQ85" s="103"/>
      <c r="JLR85" s="103"/>
      <c r="JLS85" s="103"/>
      <c r="JLT85" s="103"/>
      <c r="JLU85" s="103"/>
      <c r="JLV85" s="103"/>
      <c r="JLW85" s="103"/>
      <c r="JLX85" s="103"/>
      <c r="JLY85" s="103"/>
      <c r="JLZ85" s="103"/>
      <c r="JMA85" s="103"/>
      <c r="JMB85" s="103"/>
      <c r="JMC85" s="103"/>
      <c r="JMD85" s="103"/>
      <c r="JME85" s="103"/>
      <c r="JMF85" s="103"/>
      <c r="JMG85" s="103"/>
      <c r="JMH85" s="103"/>
      <c r="JMI85" s="103"/>
      <c r="JMJ85" s="103"/>
      <c r="JMK85" s="103"/>
      <c r="JML85" s="103"/>
      <c r="JMM85" s="103"/>
      <c r="JMN85" s="103"/>
      <c r="JMO85" s="103"/>
      <c r="JMP85" s="103"/>
      <c r="JMQ85" s="103"/>
      <c r="JMR85" s="103"/>
      <c r="JMS85" s="103"/>
      <c r="JMT85" s="103"/>
      <c r="JMU85" s="103"/>
      <c r="JMV85" s="103"/>
      <c r="JMW85" s="103"/>
      <c r="JMX85" s="103"/>
      <c r="JMY85" s="103"/>
      <c r="JMZ85" s="103"/>
      <c r="JNA85" s="103"/>
      <c r="JNB85" s="103"/>
      <c r="JNC85" s="103"/>
      <c r="JND85" s="103"/>
      <c r="JNE85" s="103"/>
      <c r="JNF85" s="103"/>
      <c r="JNG85" s="103"/>
      <c r="JNH85" s="103"/>
      <c r="JNI85" s="103"/>
      <c r="JNJ85" s="103"/>
      <c r="JNK85" s="103"/>
      <c r="JNL85" s="103"/>
      <c r="JNM85" s="103"/>
      <c r="JNN85" s="103"/>
      <c r="JNO85" s="103"/>
      <c r="JNP85" s="103"/>
      <c r="JNQ85" s="103"/>
      <c r="JNR85" s="103"/>
      <c r="JNS85" s="103"/>
      <c r="JNT85" s="103"/>
      <c r="JNU85" s="103"/>
      <c r="JNV85" s="103"/>
      <c r="JNW85" s="103"/>
      <c r="JNX85" s="103"/>
      <c r="JNY85" s="103"/>
      <c r="JNZ85" s="103"/>
      <c r="JOA85" s="103"/>
      <c r="JOB85" s="103"/>
      <c r="JOC85" s="103"/>
      <c r="JOD85" s="103"/>
      <c r="JOE85" s="103"/>
      <c r="JOF85" s="103"/>
      <c r="JOG85" s="103"/>
      <c r="JOH85" s="103"/>
      <c r="JOI85" s="103"/>
      <c r="JOJ85" s="103"/>
      <c r="JOK85" s="103"/>
      <c r="JOL85" s="103"/>
      <c r="JOM85" s="103"/>
      <c r="JON85" s="103"/>
      <c r="JOO85" s="103"/>
      <c r="JOP85" s="103"/>
      <c r="JOQ85" s="103"/>
      <c r="JOR85" s="103"/>
      <c r="JOS85" s="103"/>
      <c r="JOT85" s="103"/>
      <c r="JOU85" s="103"/>
      <c r="JOV85" s="103"/>
      <c r="JOW85" s="103"/>
      <c r="JOX85" s="103"/>
      <c r="JOY85" s="103"/>
      <c r="JOZ85" s="103"/>
      <c r="JPA85" s="103"/>
      <c r="JPB85" s="103"/>
      <c r="JPC85" s="103"/>
      <c r="JPD85" s="103"/>
      <c r="JPE85" s="103"/>
      <c r="JPF85" s="103"/>
      <c r="JPG85" s="103"/>
      <c r="JPH85" s="103"/>
      <c r="JPI85" s="103"/>
      <c r="JPJ85" s="103"/>
      <c r="JPK85" s="103"/>
      <c r="JPL85" s="103"/>
      <c r="JPM85" s="103"/>
      <c r="JPN85" s="103"/>
      <c r="JPO85" s="103"/>
      <c r="JPP85" s="103"/>
      <c r="JPQ85" s="103"/>
      <c r="JPR85" s="103"/>
      <c r="JPS85" s="103"/>
      <c r="JPT85" s="103"/>
      <c r="JPU85" s="103"/>
      <c r="JPV85" s="103"/>
      <c r="JPW85" s="103"/>
      <c r="JPX85" s="103"/>
      <c r="JPY85" s="103"/>
      <c r="JPZ85" s="103"/>
      <c r="JQA85" s="103"/>
      <c r="JQB85" s="103"/>
      <c r="JQC85" s="103"/>
      <c r="JQD85" s="103"/>
      <c r="JQE85" s="103"/>
      <c r="JQF85" s="103"/>
      <c r="JQG85" s="103"/>
      <c r="JQH85" s="103"/>
      <c r="JQI85" s="103"/>
      <c r="JQJ85" s="103"/>
      <c r="JQK85" s="103"/>
      <c r="JQL85" s="103"/>
      <c r="JQM85" s="103"/>
      <c r="JQN85" s="103"/>
      <c r="JQO85" s="103"/>
      <c r="JQP85" s="103"/>
      <c r="JQQ85" s="103"/>
      <c r="JQR85" s="103"/>
      <c r="JQS85" s="103"/>
      <c r="JQT85" s="103"/>
      <c r="JQU85" s="103"/>
      <c r="JQV85" s="103"/>
      <c r="JQW85" s="103"/>
      <c r="JQX85" s="103"/>
      <c r="JQY85" s="103"/>
      <c r="JQZ85" s="103"/>
      <c r="JRA85" s="103"/>
      <c r="JRB85" s="103"/>
      <c r="JRC85" s="103"/>
      <c r="JRD85" s="103"/>
      <c r="JRE85" s="103"/>
      <c r="JRF85" s="103"/>
      <c r="JRG85" s="103"/>
      <c r="JRH85" s="103"/>
      <c r="JRI85" s="103"/>
      <c r="JRJ85" s="103"/>
      <c r="JRK85" s="103"/>
      <c r="JRL85" s="103"/>
      <c r="JRM85" s="103"/>
      <c r="JRN85" s="103"/>
      <c r="JRO85" s="103"/>
      <c r="JRP85" s="103"/>
      <c r="JRQ85" s="103"/>
      <c r="JRR85" s="103"/>
      <c r="JRS85" s="103"/>
      <c r="JRT85" s="103"/>
      <c r="JRU85" s="103"/>
      <c r="JRV85" s="103"/>
      <c r="JRW85" s="103"/>
      <c r="JRX85" s="103"/>
      <c r="JRY85" s="103"/>
      <c r="JRZ85" s="103"/>
      <c r="JSA85" s="103"/>
      <c r="JSB85" s="103"/>
      <c r="JSC85" s="103"/>
      <c r="JSD85" s="103"/>
      <c r="JSE85" s="103"/>
      <c r="JSF85" s="103"/>
      <c r="JSG85" s="103"/>
      <c r="JSH85" s="103"/>
      <c r="JSI85" s="103"/>
      <c r="JSJ85" s="103"/>
      <c r="JSK85" s="103"/>
      <c r="JSL85" s="103"/>
      <c r="JSM85" s="103"/>
      <c r="JSN85" s="103"/>
      <c r="JSO85" s="103"/>
      <c r="JSP85" s="103"/>
      <c r="JSQ85" s="103"/>
      <c r="JSR85" s="103"/>
      <c r="JSS85" s="103"/>
      <c r="JST85" s="103"/>
      <c r="JSU85" s="103"/>
      <c r="JSV85" s="103"/>
      <c r="JSW85" s="103"/>
      <c r="JSX85" s="103"/>
      <c r="JSY85" s="103"/>
      <c r="JSZ85" s="103"/>
      <c r="JTA85" s="103"/>
      <c r="JTB85" s="103"/>
      <c r="JTC85" s="103"/>
      <c r="JTD85" s="103"/>
      <c r="JTE85" s="103"/>
      <c r="JTF85" s="103"/>
      <c r="JTG85" s="103"/>
      <c r="JTH85" s="103"/>
      <c r="JTI85" s="103"/>
      <c r="JTJ85" s="103"/>
      <c r="JTK85" s="103"/>
      <c r="JTL85" s="103"/>
      <c r="JTM85" s="103"/>
      <c r="JTN85" s="103"/>
      <c r="JTO85" s="103"/>
      <c r="JTP85" s="103"/>
      <c r="JTQ85" s="103"/>
      <c r="JTR85" s="103"/>
      <c r="JTS85" s="103"/>
      <c r="JTT85" s="103"/>
      <c r="JTU85" s="103"/>
      <c r="JTV85" s="103"/>
      <c r="JTW85" s="103"/>
      <c r="JTX85" s="103"/>
      <c r="JTY85" s="103"/>
      <c r="JTZ85" s="103"/>
      <c r="JUA85" s="103"/>
      <c r="JUB85" s="103"/>
      <c r="JUC85" s="103"/>
      <c r="JUD85" s="103"/>
      <c r="JUE85" s="103"/>
      <c r="JUF85" s="103"/>
      <c r="JUG85" s="103"/>
      <c r="JUH85" s="103"/>
      <c r="JUI85" s="103"/>
      <c r="JUJ85" s="103"/>
      <c r="JUK85" s="103"/>
      <c r="JUL85" s="103"/>
      <c r="JUM85" s="103"/>
      <c r="JUN85" s="103"/>
      <c r="JUO85" s="103"/>
      <c r="JUP85" s="103"/>
      <c r="JUQ85" s="103"/>
      <c r="JUR85" s="103"/>
      <c r="JUS85" s="103"/>
      <c r="JUT85" s="103"/>
      <c r="JUU85" s="103"/>
      <c r="JUV85" s="103"/>
      <c r="JUW85" s="103"/>
      <c r="JUX85" s="103"/>
      <c r="JUY85" s="103"/>
      <c r="JUZ85" s="103"/>
      <c r="JVA85" s="103"/>
      <c r="JVB85" s="103"/>
      <c r="JVC85" s="103"/>
      <c r="JVD85" s="103"/>
      <c r="JVE85" s="103"/>
      <c r="JVF85" s="103"/>
      <c r="JVG85" s="103"/>
      <c r="JVH85" s="103"/>
      <c r="JVI85" s="103"/>
      <c r="JVJ85" s="103"/>
      <c r="JVK85" s="103"/>
      <c r="JVL85" s="103"/>
      <c r="JVM85" s="103"/>
      <c r="JVN85" s="103"/>
      <c r="JVO85" s="103"/>
      <c r="JVP85" s="103"/>
      <c r="JVQ85" s="103"/>
      <c r="JVR85" s="103"/>
      <c r="JVS85" s="103"/>
      <c r="JVT85" s="103"/>
      <c r="JVU85" s="103"/>
      <c r="JVV85" s="103"/>
      <c r="JVW85" s="103"/>
      <c r="JVX85" s="103"/>
      <c r="JVY85" s="103"/>
      <c r="JVZ85" s="103"/>
      <c r="JWA85" s="103"/>
      <c r="JWB85" s="103"/>
      <c r="JWC85" s="103"/>
      <c r="JWD85" s="103"/>
      <c r="JWE85" s="103"/>
      <c r="JWF85" s="103"/>
      <c r="JWG85" s="103"/>
      <c r="JWH85" s="103"/>
      <c r="JWI85" s="103"/>
      <c r="JWJ85" s="103"/>
      <c r="JWK85" s="103"/>
      <c r="JWL85" s="103"/>
      <c r="JWM85" s="103"/>
      <c r="JWN85" s="103"/>
      <c r="JWO85" s="103"/>
      <c r="JWP85" s="103"/>
      <c r="JWQ85" s="103"/>
      <c r="JWR85" s="103"/>
      <c r="JWS85" s="103"/>
      <c r="JWT85" s="103"/>
      <c r="JWU85" s="103"/>
      <c r="JWV85" s="103"/>
      <c r="JWW85" s="103"/>
      <c r="JWX85" s="103"/>
      <c r="JWY85" s="103"/>
      <c r="JWZ85" s="103"/>
      <c r="JXA85" s="103"/>
      <c r="JXB85" s="103"/>
      <c r="JXC85" s="103"/>
      <c r="JXD85" s="103"/>
      <c r="JXE85" s="103"/>
      <c r="JXF85" s="103"/>
      <c r="JXG85" s="103"/>
      <c r="JXH85" s="103"/>
      <c r="JXI85" s="103"/>
      <c r="JXJ85" s="103"/>
      <c r="JXK85" s="103"/>
      <c r="JXL85" s="103"/>
      <c r="JXM85" s="103"/>
      <c r="JXN85" s="103"/>
      <c r="JXO85" s="103"/>
      <c r="JXP85" s="103"/>
      <c r="JXQ85" s="103"/>
      <c r="JXR85" s="103"/>
      <c r="JXS85" s="103"/>
      <c r="JXT85" s="103"/>
      <c r="JXU85" s="103"/>
      <c r="JXV85" s="103"/>
      <c r="JXW85" s="103"/>
      <c r="JXX85" s="103"/>
      <c r="JXY85" s="103"/>
      <c r="JXZ85" s="103"/>
      <c r="JYA85" s="103"/>
      <c r="JYB85" s="103"/>
      <c r="JYC85" s="103"/>
      <c r="JYD85" s="103"/>
      <c r="JYE85" s="103"/>
      <c r="JYF85" s="103"/>
      <c r="JYG85" s="103"/>
      <c r="JYH85" s="103"/>
      <c r="JYI85" s="103"/>
      <c r="JYJ85" s="103"/>
      <c r="JYK85" s="103"/>
      <c r="JYL85" s="103"/>
      <c r="JYM85" s="103"/>
      <c r="JYN85" s="103"/>
      <c r="JYO85" s="103"/>
      <c r="JYP85" s="103"/>
      <c r="JYQ85" s="103"/>
      <c r="JYR85" s="103"/>
      <c r="JYS85" s="103"/>
      <c r="JYT85" s="103"/>
      <c r="JYU85" s="103"/>
      <c r="JYV85" s="103"/>
      <c r="JYW85" s="103"/>
      <c r="JYX85" s="103"/>
      <c r="JYY85" s="103"/>
      <c r="JYZ85" s="103"/>
      <c r="JZA85" s="103"/>
      <c r="JZB85" s="103"/>
      <c r="JZC85" s="103"/>
      <c r="JZD85" s="103"/>
      <c r="JZE85" s="103"/>
      <c r="JZF85" s="103"/>
      <c r="JZG85" s="103"/>
      <c r="JZH85" s="103"/>
      <c r="JZI85" s="103"/>
      <c r="JZJ85" s="103"/>
      <c r="JZK85" s="103"/>
      <c r="JZL85" s="103"/>
      <c r="JZM85" s="103"/>
      <c r="JZN85" s="103"/>
      <c r="JZO85" s="103"/>
      <c r="JZP85" s="103"/>
      <c r="JZQ85" s="103"/>
      <c r="JZR85" s="103"/>
      <c r="JZS85" s="103"/>
      <c r="JZT85" s="103"/>
      <c r="JZU85" s="103"/>
      <c r="JZV85" s="103"/>
      <c r="JZW85" s="103"/>
      <c r="JZX85" s="103"/>
      <c r="JZY85" s="103"/>
      <c r="JZZ85" s="103"/>
      <c r="KAA85" s="103"/>
      <c r="KAB85" s="103"/>
      <c r="KAC85" s="103"/>
      <c r="KAD85" s="103"/>
      <c r="KAE85" s="103"/>
      <c r="KAF85" s="103"/>
      <c r="KAG85" s="103"/>
      <c r="KAH85" s="103"/>
      <c r="KAI85" s="103"/>
      <c r="KAJ85" s="103"/>
      <c r="KAK85" s="103"/>
      <c r="KAL85" s="103"/>
      <c r="KAM85" s="103"/>
      <c r="KAN85" s="103"/>
      <c r="KAO85" s="103"/>
      <c r="KAP85" s="103"/>
      <c r="KAQ85" s="103"/>
      <c r="KAR85" s="103"/>
      <c r="KAS85" s="103"/>
      <c r="KAT85" s="103"/>
      <c r="KAU85" s="103"/>
      <c r="KAV85" s="103"/>
      <c r="KAW85" s="103"/>
      <c r="KAX85" s="103"/>
      <c r="KAY85" s="103"/>
      <c r="KAZ85" s="103"/>
      <c r="KBA85" s="103"/>
      <c r="KBB85" s="103"/>
      <c r="KBC85" s="103"/>
      <c r="KBD85" s="103"/>
      <c r="KBE85" s="103"/>
      <c r="KBF85" s="103"/>
      <c r="KBG85" s="103"/>
      <c r="KBH85" s="103"/>
      <c r="KBI85" s="103"/>
      <c r="KBJ85" s="103"/>
      <c r="KBK85" s="103"/>
      <c r="KBL85" s="103"/>
      <c r="KBM85" s="103"/>
      <c r="KBN85" s="103"/>
      <c r="KBO85" s="103"/>
      <c r="KBP85" s="103"/>
      <c r="KBQ85" s="103"/>
      <c r="KBR85" s="103"/>
      <c r="KBS85" s="103"/>
      <c r="KBT85" s="103"/>
      <c r="KBU85" s="103"/>
      <c r="KBV85" s="103"/>
      <c r="KBW85" s="103"/>
      <c r="KBX85" s="103"/>
      <c r="KBY85" s="103"/>
      <c r="KBZ85" s="103"/>
      <c r="KCA85" s="103"/>
      <c r="KCB85" s="103"/>
      <c r="KCC85" s="103"/>
      <c r="KCD85" s="103"/>
      <c r="KCE85" s="103"/>
      <c r="KCF85" s="103"/>
      <c r="KCG85" s="103"/>
      <c r="KCH85" s="103"/>
      <c r="KCI85" s="103"/>
      <c r="KCJ85" s="103"/>
      <c r="KCK85" s="103"/>
      <c r="KCL85" s="103"/>
      <c r="KCM85" s="103"/>
      <c r="KCN85" s="103"/>
      <c r="KCO85" s="103"/>
      <c r="KCP85" s="103"/>
      <c r="KCQ85" s="103"/>
      <c r="KCR85" s="103"/>
      <c r="KCS85" s="103"/>
      <c r="KCT85" s="103"/>
      <c r="KCU85" s="103"/>
      <c r="KCV85" s="103"/>
      <c r="KCW85" s="103"/>
      <c r="KCX85" s="103"/>
      <c r="KCY85" s="103"/>
      <c r="KCZ85" s="103"/>
      <c r="KDA85" s="103"/>
      <c r="KDB85" s="103"/>
      <c r="KDC85" s="103"/>
      <c r="KDD85" s="103"/>
      <c r="KDE85" s="103"/>
      <c r="KDF85" s="103"/>
      <c r="KDG85" s="103"/>
      <c r="KDH85" s="103"/>
      <c r="KDI85" s="103"/>
      <c r="KDJ85" s="103"/>
      <c r="KDK85" s="103"/>
      <c r="KDL85" s="103"/>
      <c r="KDM85" s="103"/>
      <c r="KDN85" s="103"/>
      <c r="KDO85" s="103"/>
      <c r="KDP85" s="103"/>
      <c r="KDQ85" s="103"/>
      <c r="KDR85" s="103"/>
      <c r="KDS85" s="103"/>
      <c r="KDT85" s="103"/>
      <c r="KDU85" s="103"/>
      <c r="KDV85" s="103"/>
      <c r="KDW85" s="103"/>
      <c r="KDX85" s="103"/>
      <c r="KDY85" s="103"/>
      <c r="KDZ85" s="103"/>
      <c r="KEA85" s="103"/>
      <c r="KEB85" s="103"/>
      <c r="KEC85" s="103"/>
      <c r="KED85" s="103"/>
      <c r="KEE85" s="103"/>
      <c r="KEF85" s="103"/>
      <c r="KEG85" s="103"/>
      <c r="KEH85" s="103"/>
      <c r="KEI85" s="103"/>
      <c r="KEJ85" s="103"/>
      <c r="KEK85" s="103"/>
      <c r="KEL85" s="103"/>
      <c r="KEM85" s="103"/>
      <c r="KEN85" s="103"/>
      <c r="KEO85" s="103"/>
      <c r="KEP85" s="103"/>
      <c r="KEQ85" s="103"/>
      <c r="KER85" s="103"/>
      <c r="KES85" s="103"/>
      <c r="KET85" s="103"/>
      <c r="KEU85" s="103"/>
      <c r="KEV85" s="103"/>
      <c r="KEW85" s="103"/>
      <c r="KEX85" s="103"/>
      <c r="KEY85" s="103"/>
      <c r="KEZ85" s="103"/>
      <c r="KFA85" s="103"/>
      <c r="KFB85" s="103"/>
      <c r="KFC85" s="103"/>
      <c r="KFD85" s="103"/>
      <c r="KFE85" s="103"/>
      <c r="KFF85" s="103"/>
      <c r="KFG85" s="103"/>
      <c r="KFH85" s="103"/>
      <c r="KFI85" s="103"/>
      <c r="KFJ85" s="103"/>
      <c r="KFK85" s="103"/>
      <c r="KFL85" s="103"/>
      <c r="KFM85" s="103"/>
      <c r="KFN85" s="103"/>
      <c r="KFO85" s="103"/>
      <c r="KFP85" s="103"/>
      <c r="KFQ85" s="103"/>
      <c r="KFR85" s="103"/>
      <c r="KFS85" s="103"/>
      <c r="KFT85" s="103"/>
      <c r="KFU85" s="103"/>
      <c r="KFV85" s="103"/>
      <c r="KFW85" s="103"/>
      <c r="KFX85" s="103"/>
      <c r="KFY85" s="103"/>
      <c r="KFZ85" s="103"/>
      <c r="KGA85" s="103"/>
      <c r="KGB85" s="103"/>
      <c r="KGC85" s="103"/>
      <c r="KGD85" s="103"/>
      <c r="KGE85" s="103"/>
      <c r="KGF85" s="103"/>
      <c r="KGG85" s="103"/>
      <c r="KGH85" s="103"/>
      <c r="KGI85" s="103"/>
      <c r="KGJ85" s="103"/>
      <c r="KGK85" s="103"/>
      <c r="KGL85" s="103"/>
      <c r="KGM85" s="103"/>
      <c r="KGN85" s="103"/>
      <c r="KGO85" s="103"/>
      <c r="KGP85" s="103"/>
      <c r="KGQ85" s="103"/>
      <c r="KGR85" s="103"/>
      <c r="KGS85" s="103"/>
      <c r="KGT85" s="103"/>
      <c r="KGU85" s="103"/>
      <c r="KGV85" s="103"/>
      <c r="KGW85" s="103"/>
      <c r="KGX85" s="103"/>
      <c r="KGY85" s="103"/>
      <c r="KGZ85" s="103"/>
      <c r="KHA85" s="103"/>
      <c r="KHB85" s="103"/>
      <c r="KHC85" s="103"/>
      <c r="KHD85" s="103"/>
      <c r="KHE85" s="103"/>
      <c r="KHF85" s="103"/>
      <c r="KHG85" s="103"/>
      <c r="KHH85" s="103"/>
      <c r="KHI85" s="103"/>
      <c r="KHJ85" s="103"/>
      <c r="KHK85" s="103"/>
      <c r="KHL85" s="103"/>
      <c r="KHM85" s="103"/>
      <c r="KHN85" s="103"/>
      <c r="KHO85" s="103"/>
      <c r="KHP85" s="103"/>
      <c r="KHQ85" s="103"/>
      <c r="KHR85" s="103"/>
      <c r="KHS85" s="103"/>
      <c r="KHT85" s="103"/>
      <c r="KHU85" s="103"/>
      <c r="KHV85" s="103"/>
      <c r="KHW85" s="103"/>
      <c r="KHX85" s="103"/>
      <c r="KHY85" s="103"/>
      <c r="KHZ85" s="103"/>
      <c r="KIA85" s="103"/>
      <c r="KIB85" s="103"/>
      <c r="KIC85" s="103"/>
      <c r="KID85" s="103"/>
      <c r="KIE85" s="103"/>
      <c r="KIF85" s="103"/>
      <c r="KIG85" s="103"/>
      <c r="KIH85" s="103"/>
      <c r="KII85" s="103"/>
      <c r="KIJ85" s="103"/>
      <c r="KIK85" s="103"/>
      <c r="KIL85" s="103"/>
      <c r="KIM85" s="103"/>
      <c r="KIN85" s="103"/>
      <c r="KIO85" s="103"/>
      <c r="KIP85" s="103"/>
      <c r="KIQ85" s="103"/>
      <c r="KIR85" s="103"/>
      <c r="KIS85" s="103"/>
      <c r="KIT85" s="103"/>
      <c r="KIU85" s="103"/>
      <c r="KIV85" s="103"/>
      <c r="KIW85" s="103"/>
      <c r="KIX85" s="103"/>
      <c r="KIY85" s="103"/>
      <c r="KIZ85" s="103"/>
      <c r="KJA85" s="103"/>
      <c r="KJB85" s="103"/>
      <c r="KJC85" s="103"/>
      <c r="KJD85" s="103"/>
      <c r="KJE85" s="103"/>
      <c r="KJF85" s="103"/>
      <c r="KJG85" s="103"/>
      <c r="KJH85" s="103"/>
      <c r="KJI85" s="103"/>
      <c r="KJJ85" s="103"/>
      <c r="KJK85" s="103"/>
      <c r="KJL85" s="103"/>
      <c r="KJM85" s="103"/>
      <c r="KJN85" s="103"/>
      <c r="KJO85" s="103"/>
      <c r="KJP85" s="103"/>
      <c r="KJQ85" s="103"/>
      <c r="KJR85" s="103"/>
      <c r="KJS85" s="103"/>
      <c r="KJT85" s="103"/>
      <c r="KJU85" s="103"/>
      <c r="KJV85" s="103"/>
      <c r="KJW85" s="103"/>
      <c r="KJX85" s="103"/>
      <c r="KJY85" s="103"/>
      <c r="KJZ85" s="103"/>
      <c r="KKA85" s="103"/>
      <c r="KKB85" s="103"/>
      <c r="KKC85" s="103"/>
      <c r="KKD85" s="103"/>
      <c r="KKE85" s="103"/>
      <c r="KKF85" s="103"/>
      <c r="KKG85" s="103"/>
      <c r="KKH85" s="103"/>
      <c r="KKI85" s="103"/>
      <c r="KKJ85" s="103"/>
      <c r="KKK85" s="103"/>
      <c r="KKL85" s="103"/>
      <c r="KKM85" s="103"/>
      <c r="KKN85" s="103"/>
      <c r="KKO85" s="103"/>
      <c r="KKP85" s="103"/>
      <c r="KKQ85" s="103"/>
      <c r="KKR85" s="103"/>
      <c r="KKS85" s="103"/>
      <c r="KKT85" s="103"/>
      <c r="KKU85" s="103"/>
      <c r="KKV85" s="103"/>
      <c r="KKW85" s="103"/>
      <c r="KKX85" s="103"/>
      <c r="KKY85" s="103"/>
      <c r="KKZ85" s="103"/>
      <c r="KLA85" s="103"/>
      <c r="KLB85" s="103"/>
      <c r="KLC85" s="103"/>
      <c r="KLD85" s="103"/>
      <c r="KLE85" s="103"/>
      <c r="KLF85" s="103"/>
      <c r="KLG85" s="103"/>
      <c r="KLH85" s="103"/>
      <c r="KLI85" s="103"/>
      <c r="KLJ85" s="103"/>
      <c r="KLK85" s="103"/>
      <c r="KLL85" s="103"/>
      <c r="KLM85" s="103"/>
      <c r="KLN85" s="103"/>
      <c r="KLO85" s="103"/>
      <c r="KLP85" s="103"/>
      <c r="KLQ85" s="103"/>
      <c r="KLR85" s="103"/>
      <c r="KLS85" s="103"/>
      <c r="KLT85" s="103"/>
      <c r="KLU85" s="103"/>
      <c r="KLV85" s="103"/>
      <c r="KLW85" s="103"/>
      <c r="KLX85" s="103"/>
      <c r="KLY85" s="103"/>
      <c r="KLZ85" s="103"/>
      <c r="KMA85" s="103"/>
      <c r="KMB85" s="103"/>
      <c r="KMC85" s="103"/>
      <c r="KMD85" s="103"/>
      <c r="KME85" s="103"/>
      <c r="KMF85" s="103"/>
      <c r="KMG85" s="103"/>
      <c r="KMH85" s="103"/>
      <c r="KMI85" s="103"/>
      <c r="KMJ85" s="103"/>
      <c r="KMK85" s="103"/>
      <c r="KML85" s="103"/>
      <c r="KMM85" s="103"/>
      <c r="KMN85" s="103"/>
      <c r="KMO85" s="103"/>
      <c r="KMP85" s="103"/>
      <c r="KMQ85" s="103"/>
      <c r="KMR85" s="103"/>
      <c r="KMS85" s="103"/>
      <c r="KMT85" s="103"/>
      <c r="KMU85" s="103"/>
      <c r="KMV85" s="103"/>
      <c r="KMW85" s="103"/>
      <c r="KMX85" s="103"/>
      <c r="KMY85" s="103"/>
      <c r="KMZ85" s="103"/>
      <c r="KNA85" s="103"/>
      <c r="KNB85" s="103"/>
      <c r="KNC85" s="103"/>
      <c r="KND85" s="103"/>
      <c r="KNE85" s="103"/>
      <c r="KNF85" s="103"/>
      <c r="KNG85" s="103"/>
      <c r="KNH85" s="103"/>
      <c r="KNI85" s="103"/>
      <c r="KNJ85" s="103"/>
      <c r="KNK85" s="103"/>
      <c r="KNL85" s="103"/>
      <c r="KNM85" s="103"/>
      <c r="KNN85" s="103"/>
      <c r="KNO85" s="103"/>
      <c r="KNP85" s="103"/>
      <c r="KNQ85" s="103"/>
      <c r="KNR85" s="103"/>
      <c r="KNS85" s="103"/>
      <c r="KNT85" s="103"/>
      <c r="KNU85" s="103"/>
      <c r="KNV85" s="103"/>
      <c r="KNW85" s="103"/>
      <c r="KNX85" s="103"/>
      <c r="KNY85" s="103"/>
      <c r="KNZ85" s="103"/>
      <c r="KOA85" s="103"/>
      <c r="KOB85" s="103"/>
      <c r="KOC85" s="103"/>
      <c r="KOD85" s="103"/>
      <c r="KOE85" s="103"/>
      <c r="KOF85" s="103"/>
      <c r="KOG85" s="103"/>
      <c r="KOH85" s="103"/>
      <c r="KOI85" s="103"/>
      <c r="KOJ85" s="103"/>
      <c r="KOK85" s="103"/>
      <c r="KOL85" s="103"/>
      <c r="KOM85" s="103"/>
      <c r="KON85" s="103"/>
      <c r="KOO85" s="103"/>
      <c r="KOP85" s="103"/>
      <c r="KOQ85" s="103"/>
      <c r="KOR85" s="103"/>
      <c r="KOS85" s="103"/>
      <c r="KOT85" s="103"/>
      <c r="KOU85" s="103"/>
      <c r="KOV85" s="103"/>
      <c r="KOW85" s="103"/>
      <c r="KOX85" s="103"/>
      <c r="KOY85" s="103"/>
      <c r="KOZ85" s="103"/>
      <c r="KPA85" s="103"/>
      <c r="KPB85" s="103"/>
      <c r="KPC85" s="103"/>
      <c r="KPD85" s="103"/>
      <c r="KPE85" s="103"/>
      <c r="KPF85" s="103"/>
      <c r="KPG85" s="103"/>
      <c r="KPH85" s="103"/>
      <c r="KPI85" s="103"/>
      <c r="KPJ85" s="103"/>
      <c r="KPK85" s="103"/>
      <c r="KPL85" s="103"/>
      <c r="KPM85" s="103"/>
      <c r="KPN85" s="103"/>
      <c r="KPO85" s="103"/>
      <c r="KPP85" s="103"/>
      <c r="KPQ85" s="103"/>
      <c r="KPR85" s="103"/>
      <c r="KPS85" s="103"/>
      <c r="KPT85" s="103"/>
      <c r="KPU85" s="103"/>
      <c r="KPV85" s="103"/>
      <c r="KPW85" s="103"/>
      <c r="KPX85" s="103"/>
      <c r="KPY85" s="103"/>
      <c r="KPZ85" s="103"/>
      <c r="KQA85" s="103"/>
      <c r="KQB85" s="103"/>
      <c r="KQC85" s="103"/>
      <c r="KQD85" s="103"/>
      <c r="KQE85" s="103"/>
      <c r="KQF85" s="103"/>
      <c r="KQG85" s="103"/>
      <c r="KQH85" s="103"/>
      <c r="KQI85" s="103"/>
      <c r="KQJ85" s="103"/>
      <c r="KQK85" s="103"/>
      <c r="KQL85" s="103"/>
      <c r="KQM85" s="103"/>
      <c r="KQN85" s="103"/>
      <c r="KQO85" s="103"/>
      <c r="KQP85" s="103"/>
      <c r="KQQ85" s="103"/>
      <c r="KQR85" s="103"/>
      <c r="KQS85" s="103"/>
      <c r="KQT85" s="103"/>
      <c r="KQU85" s="103"/>
      <c r="KQV85" s="103"/>
      <c r="KQW85" s="103"/>
      <c r="KQX85" s="103"/>
      <c r="KQY85" s="103"/>
      <c r="KQZ85" s="103"/>
      <c r="KRA85" s="103"/>
      <c r="KRB85" s="103"/>
      <c r="KRC85" s="103"/>
      <c r="KRD85" s="103"/>
      <c r="KRE85" s="103"/>
      <c r="KRF85" s="103"/>
      <c r="KRG85" s="103"/>
      <c r="KRH85" s="103"/>
      <c r="KRI85" s="103"/>
      <c r="KRJ85" s="103"/>
      <c r="KRK85" s="103"/>
      <c r="KRL85" s="103"/>
      <c r="KRM85" s="103"/>
      <c r="KRN85" s="103"/>
      <c r="KRO85" s="103"/>
      <c r="KRP85" s="103"/>
      <c r="KRQ85" s="103"/>
      <c r="KRR85" s="103"/>
      <c r="KRS85" s="103"/>
      <c r="KRT85" s="103"/>
      <c r="KRU85" s="103"/>
      <c r="KRV85" s="103"/>
      <c r="KRW85" s="103"/>
      <c r="KRX85" s="103"/>
      <c r="KRY85" s="103"/>
      <c r="KRZ85" s="103"/>
      <c r="KSA85" s="103"/>
      <c r="KSB85" s="103"/>
      <c r="KSC85" s="103"/>
      <c r="KSD85" s="103"/>
      <c r="KSE85" s="103"/>
      <c r="KSF85" s="103"/>
      <c r="KSG85" s="103"/>
      <c r="KSH85" s="103"/>
      <c r="KSI85" s="103"/>
      <c r="KSJ85" s="103"/>
      <c r="KSK85" s="103"/>
      <c r="KSL85" s="103"/>
      <c r="KSM85" s="103"/>
      <c r="KSN85" s="103"/>
      <c r="KSO85" s="103"/>
      <c r="KSP85" s="103"/>
      <c r="KSQ85" s="103"/>
      <c r="KSR85" s="103"/>
      <c r="KSS85" s="103"/>
      <c r="KST85" s="103"/>
      <c r="KSU85" s="103"/>
      <c r="KSV85" s="103"/>
      <c r="KSW85" s="103"/>
      <c r="KSX85" s="103"/>
      <c r="KSY85" s="103"/>
      <c r="KSZ85" s="103"/>
      <c r="KTA85" s="103"/>
      <c r="KTB85" s="103"/>
      <c r="KTC85" s="103"/>
      <c r="KTD85" s="103"/>
      <c r="KTE85" s="103"/>
      <c r="KTF85" s="103"/>
      <c r="KTG85" s="103"/>
      <c r="KTH85" s="103"/>
      <c r="KTI85" s="103"/>
      <c r="KTJ85" s="103"/>
      <c r="KTK85" s="103"/>
      <c r="KTL85" s="103"/>
      <c r="KTM85" s="103"/>
      <c r="KTN85" s="103"/>
      <c r="KTO85" s="103"/>
      <c r="KTP85" s="103"/>
      <c r="KTQ85" s="103"/>
      <c r="KTR85" s="103"/>
      <c r="KTS85" s="103"/>
      <c r="KTT85" s="103"/>
      <c r="KTU85" s="103"/>
      <c r="KTV85" s="103"/>
      <c r="KTW85" s="103"/>
      <c r="KTX85" s="103"/>
      <c r="KTY85" s="103"/>
      <c r="KTZ85" s="103"/>
      <c r="KUA85" s="103"/>
      <c r="KUB85" s="103"/>
      <c r="KUC85" s="103"/>
      <c r="KUD85" s="103"/>
      <c r="KUE85" s="103"/>
      <c r="KUF85" s="103"/>
      <c r="KUG85" s="103"/>
      <c r="KUH85" s="103"/>
      <c r="KUI85" s="103"/>
      <c r="KUJ85" s="103"/>
      <c r="KUK85" s="103"/>
      <c r="KUL85" s="103"/>
      <c r="KUM85" s="103"/>
      <c r="KUN85" s="103"/>
      <c r="KUO85" s="103"/>
      <c r="KUP85" s="103"/>
      <c r="KUQ85" s="103"/>
      <c r="KUR85" s="103"/>
      <c r="KUS85" s="103"/>
      <c r="KUT85" s="103"/>
      <c r="KUU85" s="103"/>
      <c r="KUV85" s="103"/>
      <c r="KUW85" s="103"/>
      <c r="KUX85" s="103"/>
      <c r="KUY85" s="103"/>
      <c r="KUZ85" s="103"/>
      <c r="KVA85" s="103"/>
      <c r="KVB85" s="103"/>
      <c r="KVC85" s="103"/>
      <c r="KVD85" s="103"/>
      <c r="KVE85" s="103"/>
      <c r="KVF85" s="103"/>
      <c r="KVG85" s="103"/>
      <c r="KVH85" s="103"/>
      <c r="KVI85" s="103"/>
      <c r="KVJ85" s="103"/>
      <c r="KVK85" s="103"/>
      <c r="KVL85" s="103"/>
      <c r="KVM85" s="103"/>
      <c r="KVN85" s="103"/>
      <c r="KVO85" s="103"/>
      <c r="KVP85" s="103"/>
      <c r="KVQ85" s="103"/>
      <c r="KVR85" s="103"/>
      <c r="KVS85" s="103"/>
      <c r="KVT85" s="103"/>
      <c r="KVU85" s="103"/>
      <c r="KVV85" s="103"/>
      <c r="KVW85" s="103"/>
      <c r="KVX85" s="103"/>
      <c r="KVY85" s="103"/>
      <c r="KVZ85" s="103"/>
      <c r="KWA85" s="103"/>
      <c r="KWB85" s="103"/>
      <c r="KWC85" s="103"/>
      <c r="KWD85" s="103"/>
      <c r="KWE85" s="103"/>
      <c r="KWF85" s="103"/>
      <c r="KWG85" s="103"/>
      <c r="KWH85" s="103"/>
      <c r="KWI85" s="103"/>
      <c r="KWJ85" s="103"/>
      <c r="KWK85" s="103"/>
      <c r="KWL85" s="103"/>
      <c r="KWM85" s="103"/>
      <c r="KWN85" s="103"/>
      <c r="KWO85" s="103"/>
      <c r="KWP85" s="103"/>
      <c r="KWQ85" s="103"/>
      <c r="KWR85" s="103"/>
      <c r="KWS85" s="103"/>
      <c r="KWT85" s="103"/>
      <c r="KWU85" s="103"/>
      <c r="KWV85" s="103"/>
      <c r="KWW85" s="103"/>
      <c r="KWX85" s="103"/>
      <c r="KWY85" s="103"/>
      <c r="KWZ85" s="103"/>
      <c r="KXA85" s="103"/>
      <c r="KXB85" s="103"/>
      <c r="KXC85" s="103"/>
      <c r="KXD85" s="103"/>
      <c r="KXE85" s="103"/>
      <c r="KXF85" s="103"/>
      <c r="KXG85" s="103"/>
      <c r="KXH85" s="103"/>
      <c r="KXI85" s="103"/>
      <c r="KXJ85" s="103"/>
      <c r="KXK85" s="103"/>
      <c r="KXL85" s="103"/>
      <c r="KXM85" s="103"/>
      <c r="KXN85" s="103"/>
      <c r="KXO85" s="103"/>
      <c r="KXP85" s="103"/>
      <c r="KXQ85" s="103"/>
      <c r="KXR85" s="103"/>
      <c r="KXS85" s="103"/>
      <c r="KXT85" s="103"/>
      <c r="KXU85" s="103"/>
      <c r="KXV85" s="103"/>
      <c r="KXW85" s="103"/>
      <c r="KXX85" s="103"/>
      <c r="KXY85" s="103"/>
      <c r="KXZ85" s="103"/>
      <c r="KYA85" s="103"/>
      <c r="KYB85" s="103"/>
      <c r="KYC85" s="103"/>
      <c r="KYD85" s="103"/>
      <c r="KYE85" s="103"/>
      <c r="KYF85" s="103"/>
      <c r="KYG85" s="103"/>
      <c r="KYH85" s="103"/>
      <c r="KYI85" s="103"/>
      <c r="KYJ85" s="103"/>
      <c r="KYK85" s="103"/>
      <c r="KYL85" s="103"/>
      <c r="KYM85" s="103"/>
      <c r="KYN85" s="103"/>
      <c r="KYO85" s="103"/>
      <c r="KYP85" s="103"/>
      <c r="KYQ85" s="103"/>
      <c r="KYR85" s="103"/>
      <c r="KYS85" s="103"/>
      <c r="KYT85" s="103"/>
      <c r="KYU85" s="103"/>
      <c r="KYV85" s="103"/>
      <c r="KYW85" s="103"/>
      <c r="KYX85" s="103"/>
      <c r="KYY85" s="103"/>
      <c r="KYZ85" s="103"/>
      <c r="KZA85" s="103"/>
      <c r="KZB85" s="103"/>
      <c r="KZC85" s="103"/>
      <c r="KZD85" s="103"/>
      <c r="KZE85" s="103"/>
      <c r="KZF85" s="103"/>
      <c r="KZG85" s="103"/>
      <c r="KZH85" s="103"/>
      <c r="KZI85" s="103"/>
      <c r="KZJ85" s="103"/>
      <c r="KZK85" s="103"/>
      <c r="KZL85" s="103"/>
      <c r="KZM85" s="103"/>
      <c r="KZN85" s="103"/>
      <c r="KZO85" s="103"/>
      <c r="KZP85" s="103"/>
      <c r="KZQ85" s="103"/>
      <c r="KZR85" s="103"/>
      <c r="KZS85" s="103"/>
      <c r="KZT85" s="103"/>
      <c r="KZU85" s="103"/>
      <c r="KZV85" s="103"/>
      <c r="KZW85" s="103"/>
      <c r="KZX85" s="103"/>
      <c r="KZY85" s="103"/>
      <c r="KZZ85" s="103"/>
      <c r="LAA85" s="103"/>
      <c r="LAB85" s="103"/>
      <c r="LAC85" s="103"/>
      <c r="LAD85" s="103"/>
      <c r="LAE85" s="103"/>
      <c r="LAF85" s="103"/>
      <c r="LAG85" s="103"/>
      <c r="LAH85" s="103"/>
      <c r="LAI85" s="103"/>
      <c r="LAJ85" s="103"/>
      <c r="LAK85" s="103"/>
      <c r="LAL85" s="103"/>
      <c r="LAM85" s="103"/>
      <c r="LAN85" s="103"/>
      <c r="LAO85" s="103"/>
      <c r="LAP85" s="103"/>
      <c r="LAQ85" s="103"/>
      <c r="LAR85" s="103"/>
      <c r="LAS85" s="103"/>
      <c r="LAT85" s="103"/>
      <c r="LAU85" s="103"/>
      <c r="LAV85" s="103"/>
      <c r="LAW85" s="103"/>
      <c r="LAX85" s="103"/>
      <c r="LAY85" s="103"/>
      <c r="LAZ85" s="103"/>
      <c r="LBA85" s="103"/>
      <c r="LBB85" s="103"/>
      <c r="LBC85" s="103"/>
      <c r="LBD85" s="103"/>
      <c r="LBE85" s="103"/>
      <c r="LBF85" s="103"/>
      <c r="LBG85" s="103"/>
      <c r="LBH85" s="103"/>
      <c r="LBI85" s="103"/>
      <c r="LBJ85" s="103"/>
      <c r="LBK85" s="103"/>
      <c r="LBL85" s="103"/>
      <c r="LBM85" s="103"/>
      <c r="LBN85" s="103"/>
      <c r="LBO85" s="103"/>
      <c r="LBP85" s="103"/>
      <c r="LBQ85" s="103"/>
      <c r="LBR85" s="103"/>
      <c r="LBS85" s="103"/>
      <c r="LBT85" s="103"/>
      <c r="LBU85" s="103"/>
      <c r="LBV85" s="103"/>
      <c r="LBW85" s="103"/>
      <c r="LBX85" s="103"/>
      <c r="LBY85" s="103"/>
      <c r="LBZ85" s="103"/>
      <c r="LCA85" s="103"/>
      <c r="LCB85" s="103"/>
      <c r="LCC85" s="103"/>
      <c r="LCD85" s="103"/>
      <c r="LCE85" s="103"/>
      <c r="LCF85" s="103"/>
      <c r="LCG85" s="103"/>
      <c r="LCH85" s="103"/>
      <c r="LCI85" s="103"/>
      <c r="LCJ85" s="103"/>
      <c r="LCK85" s="103"/>
      <c r="LCL85" s="103"/>
      <c r="LCM85" s="103"/>
      <c r="LCN85" s="103"/>
      <c r="LCO85" s="103"/>
      <c r="LCP85" s="103"/>
      <c r="LCQ85" s="103"/>
      <c r="LCR85" s="103"/>
      <c r="LCS85" s="103"/>
      <c r="LCT85" s="103"/>
      <c r="LCU85" s="103"/>
      <c r="LCV85" s="103"/>
      <c r="LCW85" s="103"/>
      <c r="LCX85" s="103"/>
      <c r="LCY85" s="103"/>
      <c r="LCZ85" s="103"/>
      <c r="LDA85" s="103"/>
      <c r="LDB85" s="103"/>
      <c r="LDC85" s="103"/>
      <c r="LDD85" s="103"/>
      <c r="LDE85" s="103"/>
      <c r="LDF85" s="103"/>
      <c r="LDG85" s="103"/>
      <c r="LDH85" s="103"/>
      <c r="LDI85" s="103"/>
      <c r="LDJ85" s="103"/>
      <c r="LDK85" s="103"/>
      <c r="LDL85" s="103"/>
      <c r="LDM85" s="103"/>
      <c r="LDN85" s="103"/>
      <c r="LDO85" s="103"/>
      <c r="LDP85" s="103"/>
      <c r="LDQ85" s="103"/>
      <c r="LDR85" s="103"/>
      <c r="LDS85" s="103"/>
      <c r="LDT85" s="103"/>
      <c r="LDU85" s="103"/>
      <c r="LDV85" s="103"/>
      <c r="LDW85" s="103"/>
      <c r="LDX85" s="103"/>
      <c r="LDY85" s="103"/>
      <c r="LDZ85" s="103"/>
      <c r="LEA85" s="103"/>
      <c r="LEB85" s="103"/>
      <c r="LEC85" s="103"/>
      <c r="LED85" s="103"/>
      <c r="LEE85" s="103"/>
      <c r="LEF85" s="103"/>
      <c r="LEG85" s="103"/>
      <c r="LEH85" s="103"/>
      <c r="LEI85" s="103"/>
      <c r="LEJ85" s="103"/>
      <c r="LEK85" s="103"/>
      <c r="LEL85" s="103"/>
      <c r="LEM85" s="103"/>
      <c r="LEN85" s="103"/>
      <c r="LEO85" s="103"/>
      <c r="LEP85" s="103"/>
      <c r="LEQ85" s="103"/>
      <c r="LER85" s="103"/>
      <c r="LES85" s="103"/>
      <c r="LET85" s="103"/>
      <c r="LEU85" s="103"/>
      <c r="LEV85" s="103"/>
      <c r="LEW85" s="103"/>
      <c r="LEX85" s="103"/>
      <c r="LEY85" s="103"/>
      <c r="LEZ85" s="103"/>
      <c r="LFA85" s="103"/>
      <c r="LFB85" s="103"/>
      <c r="LFC85" s="103"/>
      <c r="LFD85" s="103"/>
      <c r="LFE85" s="103"/>
      <c r="LFF85" s="103"/>
      <c r="LFG85" s="103"/>
      <c r="LFH85" s="103"/>
      <c r="LFI85" s="103"/>
      <c r="LFJ85" s="103"/>
      <c r="LFK85" s="103"/>
      <c r="LFL85" s="103"/>
      <c r="LFM85" s="103"/>
      <c r="LFN85" s="103"/>
      <c r="LFO85" s="103"/>
      <c r="LFP85" s="103"/>
      <c r="LFQ85" s="103"/>
      <c r="LFR85" s="103"/>
      <c r="LFS85" s="103"/>
      <c r="LFT85" s="103"/>
      <c r="LFU85" s="103"/>
      <c r="LFV85" s="103"/>
      <c r="LFW85" s="103"/>
      <c r="LFX85" s="103"/>
      <c r="LFY85" s="103"/>
      <c r="LFZ85" s="103"/>
      <c r="LGA85" s="103"/>
      <c r="LGB85" s="103"/>
      <c r="LGC85" s="103"/>
      <c r="LGD85" s="103"/>
      <c r="LGE85" s="103"/>
      <c r="LGF85" s="103"/>
      <c r="LGG85" s="103"/>
      <c r="LGH85" s="103"/>
      <c r="LGI85" s="103"/>
      <c r="LGJ85" s="103"/>
      <c r="LGK85" s="103"/>
      <c r="LGL85" s="103"/>
      <c r="LGM85" s="103"/>
      <c r="LGN85" s="103"/>
      <c r="LGO85" s="103"/>
      <c r="LGP85" s="103"/>
      <c r="LGQ85" s="103"/>
      <c r="LGR85" s="103"/>
      <c r="LGS85" s="103"/>
      <c r="LGT85" s="103"/>
      <c r="LGU85" s="103"/>
      <c r="LGV85" s="103"/>
      <c r="LGW85" s="103"/>
      <c r="LGX85" s="103"/>
      <c r="LGY85" s="103"/>
      <c r="LGZ85" s="103"/>
      <c r="LHA85" s="103"/>
      <c r="LHB85" s="103"/>
      <c r="LHC85" s="103"/>
      <c r="LHD85" s="103"/>
      <c r="LHE85" s="103"/>
      <c r="LHF85" s="103"/>
      <c r="LHG85" s="103"/>
      <c r="LHH85" s="103"/>
      <c r="LHI85" s="103"/>
      <c r="LHJ85" s="103"/>
      <c r="LHK85" s="103"/>
      <c r="LHL85" s="103"/>
      <c r="LHM85" s="103"/>
      <c r="LHN85" s="103"/>
      <c r="LHO85" s="103"/>
      <c r="LHP85" s="103"/>
      <c r="LHQ85" s="103"/>
      <c r="LHR85" s="103"/>
      <c r="LHS85" s="103"/>
      <c r="LHT85" s="103"/>
      <c r="LHU85" s="103"/>
      <c r="LHV85" s="103"/>
      <c r="LHW85" s="103"/>
      <c r="LHX85" s="103"/>
      <c r="LHY85" s="103"/>
      <c r="LHZ85" s="103"/>
      <c r="LIA85" s="103"/>
      <c r="LIB85" s="103"/>
      <c r="LIC85" s="103"/>
      <c r="LID85" s="103"/>
      <c r="LIE85" s="103"/>
      <c r="LIF85" s="103"/>
      <c r="LIG85" s="103"/>
      <c r="LIH85" s="103"/>
      <c r="LII85" s="103"/>
      <c r="LIJ85" s="103"/>
      <c r="LIK85" s="103"/>
      <c r="LIL85" s="103"/>
      <c r="LIM85" s="103"/>
      <c r="LIN85" s="103"/>
      <c r="LIO85" s="103"/>
      <c r="LIP85" s="103"/>
      <c r="LIQ85" s="103"/>
      <c r="LIR85" s="103"/>
      <c r="LIS85" s="103"/>
      <c r="LIT85" s="103"/>
      <c r="LIU85" s="103"/>
      <c r="LIV85" s="103"/>
      <c r="LIW85" s="103"/>
      <c r="LIX85" s="103"/>
      <c r="LIY85" s="103"/>
      <c r="LIZ85" s="103"/>
      <c r="LJA85" s="103"/>
      <c r="LJB85" s="103"/>
      <c r="LJC85" s="103"/>
      <c r="LJD85" s="103"/>
      <c r="LJE85" s="103"/>
      <c r="LJF85" s="103"/>
      <c r="LJG85" s="103"/>
      <c r="LJH85" s="103"/>
      <c r="LJI85" s="103"/>
      <c r="LJJ85" s="103"/>
      <c r="LJK85" s="103"/>
      <c r="LJL85" s="103"/>
      <c r="LJM85" s="103"/>
      <c r="LJN85" s="103"/>
      <c r="LJO85" s="103"/>
      <c r="LJP85" s="103"/>
      <c r="LJQ85" s="103"/>
      <c r="LJR85" s="103"/>
      <c r="LJS85" s="103"/>
      <c r="LJT85" s="103"/>
      <c r="LJU85" s="103"/>
      <c r="LJV85" s="103"/>
      <c r="LJW85" s="103"/>
      <c r="LJX85" s="103"/>
      <c r="LJY85" s="103"/>
      <c r="LJZ85" s="103"/>
      <c r="LKA85" s="103"/>
      <c r="LKB85" s="103"/>
      <c r="LKC85" s="103"/>
      <c r="LKD85" s="103"/>
      <c r="LKE85" s="103"/>
      <c r="LKF85" s="103"/>
      <c r="LKG85" s="103"/>
      <c r="LKH85" s="103"/>
      <c r="LKI85" s="103"/>
      <c r="LKJ85" s="103"/>
      <c r="LKK85" s="103"/>
      <c r="LKL85" s="103"/>
      <c r="LKM85" s="103"/>
      <c r="LKN85" s="103"/>
      <c r="LKO85" s="103"/>
      <c r="LKP85" s="103"/>
      <c r="LKQ85" s="103"/>
      <c r="LKR85" s="103"/>
      <c r="LKS85" s="103"/>
      <c r="LKT85" s="103"/>
      <c r="LKU85" s="103"/>
      <c r="LKV85" s="103"/>
      <c r="LKW85" s="103"/>
      <c r="LKX85" s="103"/>
      <c r="LKY85" s="103"/>
      <c r="LKZ85" s="103"/>
      <c r="LLA85" s="103"/>
      <c r="LLB85" s="103"/>
      <c r="LLC85" s="103"/>
      <c r="LLD85" s="103"/>
      <c r="LLE85" s="103"/>
      <c r="LLF85" s="103"/>
      <c r="LLG85" s="103"/>
      <c r="LLH85" s="103"/>
      <c r="LLI85" s="103"/>
      <c r="LLJ85" s="103"/>
      <c r="LLK85" s="103"/>
      <c r="LLL85" s="103"/>
      <c r="LLM85" s="103"/>
      <c r="LLN85" s="103"/>
      <c r="LLO85" s="103"/>
      <c r="LLP85" s="103"/>
      <c r="LLQ85" s="103"/>
      <c r="LLR85" s="103"/>
      <c r="LLS85" s="103"/>
      <c r="LLT85" s="103"/>
      <c r="LLU85" s="103"/>
      <c r="LLV85" s="103"/>
      <c r="LLW85" s="103"/>
      <c r="LLX85" s="103"/>
      <c r="LLY85" s="103"/>
      <c r="LLZ85" s="103"/>
      <c r="LMA85" s="103"/>
      <c r="LMB85" s="103"/>
      <c r="LMC85" s="103"/>
      <c r="LMD85" s="103"/>
      <c r="LME85" s="103"/>
      <c r="LMF85" s="103"/>
      <c r="LMG85" s="103"/>
      <c r="LMH85" s="103"/>
      <c r="LMI85" s="103"/>
      <c r="LMJ85" s="103"/>
      <c r="LMK85" s="103"/>
      <c r="LML85" s="103"/>
      <c r="LMM85" s="103"/>
      <c r="LMN85" s="103"/>
      <c r="LMO85" s="103"/>
      <c r="LMP85" s="103"/>
      <c r="LMQ85" s="103"/>
      <c r="LMR85" s="103"/>
      <c r="LMS85" s="103"/>
      <c r="LMT85" s="103"/>
      <c r="LMU85" s="103"/>
      <c r="LMV85" s="103"/>
      <c r="LMW85" s="103"/>
      <c r="LMX85" s="103"/>
      <c r="LMY85" s="103"/>
      <c r="LMZ85" s="103"/>
      <c r="LNA85" s="103"/>
      <c r="LNB85" s="103"/>
      <c r="LNC85" s="103"/>
      <c r="LND85" s="103"/>
      <c r="LNE85" s="103"/>
      <c r="LNF85" s="103"/>
      <c r="LNG85" s="103"/>
      <c r="LNH85" s="103"/>
      <c r="LNI85" s="103"/>
      <c r="LNJ85" s="103"/>
      <c r="LNK85" s="103"/>
      <c r="LNL85" s="103"/>
      <c r="LNM85" s="103"/>
      <c r="LNN85" s="103"/>
      <c r="LNO85" s="103"/>
      <c r="LNP85" s="103"/>
      <c r="LNQ85" s="103"/>
      <c r="LNR85" s="103"/>
      <c r="LNS85" s="103"/>
      <c r="LNT85" s="103"/>
      <c r="LNU85" s="103"/>
      <c r="LNV85" s="103"/>
      <c r="LNW85" s="103"/>
      <c r="LNX85" s="103"/>
      <c r="LNY85" s="103"/>
      <c r="LNZ85" s="103"/>
      <c r="LOA85" s="103"/>
      <c r="LOB85" s="103"/>
      <c r="LOC85" s="103"/>
      <c r="LOD85" s="103"/>
      <c r="LOE85" s="103"/>
      <c r="LOF85" s="103"/>
      <c r="LOG85" s="103"/>
      <c r="LOH85" s="103"/>
      <c r="LOI85" s="103"/>
      <c r="LOJ85" s="103"/>
      <c r="LOK85" s="103"/>
      <c r="LOL85" s="103"/>
      <c r="LOM85" s="103"/>
      <c r="LON85" s="103"/>
      <c r="LOO85" s="103"/>
      <c r="LOP85" s="103"/>
      <c r="LOQ85" s="103"/>
      <c r="LOR85" s="103"/>
      <c r="LOS85" s="103"/>
      <c r="LOT85" s="103"/>
      <c r="LOU85" s="103"/>
      <c r="LOV85" s="103"/>
      <c r="LOW85" s="103"/>
      <c r="LOX85" s="103"/>
      <c r="LOY85" s="103"/>
      <c r="LOZ85" s="103"/>
      <c r="LPA85" s="103"/>
      <c r="LPB85" s="103"/>
      <c r="LPC85" s="103"/>
      <c r="LPD85" s="103"/>
      <c r="LPE85" s="103"/>
      <c r="LPF85" s="103"/>
      <c r="LPG85" s="103"/>
      <c r="LPH85" s="103"/>
      <c r="LPI85" s="103"/>
      <c r="LPJ85" s="103"/>
      <c r="LPK85" s="103"/>
      <c r="LPL85" s="103"/>
      <c r="LPM85" s="103"/>
      <c r="LPN85" s="103"/>
      <c r="LPO85" s="103"/>
      <c r="LPP85" s="103"/>
      <c r="LPQ85" s="103"/>
      <c r="LPR85" s="103"/>
      <c r="LPS85" s="103"/>
      <c r="LPT85" s="103"/>
      <c r="LPU85" s="103"/>
      <c r="LPV85" s="103"/>
      <c r="LPW85" s="103"/>
      <c r="LPX85" s="103"/>
      <c r="LPY85" s="103"/>
      <c r="LPZ85" s="103"/>
      <c r="LQA85" s="103"/>
      <c r="LQB85" s="103"/>
      <c r="LQC85" s="103"/>
      <c r="LQD85" s="103"/>
      <c r="LQE85" s="103"/>
      <c r="LQF85" s="103"/>
      <c r="LQG85" s="103"/>
      <c r="LQH85" s="103"/>
      <c r="LQI85" s="103"/>
      <c r="LQJ85" s="103"/>
      <c r="LQK85" s="103"/>
      <c r="LQL85" s="103"/>
      <c r="LQM85" s="103"/>
      <c r="LQN85" s="103"/>
      <c r="LQO85" s="103"/>
      <c r="LQP85" s="103"/>
      <c r="LQQ85" s="103"/>
      <c r="LQR85" s="103"/>
      <c r="LQS85" s="103"/>
      <c r="LQT85" s="103"/>
      <c r="LQU85" s="103"/>
      <c r="LQV85" s="103"/>
      <c r="LQW85" s="103"/>
      <c r="LQX85" s="103"/>
      <c r="LQY85" s="103"/>
      <c r="LQZ85" s="103"/>
      <c r="LRA85" s="103"/>
      <c r="LRB85" s="103"/>
      <c r="LRC85" s="103"/>
      <c r="LRD85" s="103"/>
      <c r="LRE85" s="103"/>
      <c r="LRF85" s="103"/>
      <c r="LRG85" s="103"/>
      <c r="LRH85" s="103"/>
      <c r="LRI85" s="103"/>
      <c r="LRJ85" s="103"/>
      <c r="LRK85" s="103"/>
      <c r="LRL85" s="103"/>
      <c r="LRM85" s="103"/>
      <c r="LRN85" s="103"/>
      <c r="LRO85" s="103"/>
      <c r="LRP85" s="103"/>
      <c r="LRQ85" s="103"/>
      <c r="LRR85" s="103"/>
      <c r="LRS85" s="103"/>
      <c r="LRT85" s="103"/>
      <c r="LRU85" s="103"/>
      <c r="LRV85" s="103"/>
      <c r="LRW85" s="103"/>
      <c r="LRX85" s="103"/>
      <c r="LRY85" s="103"/>
      <c r="LRZ85" s="103"/>
      <c r="LSA85" s="103"/>
      <c r="LSB85" s="103"/>
      <c r="LSC85" s="103"/>
      <c r="LSD85" s="103"/>
      <c r="LSE85" s="103"/>
      <c r="LSF85" s="103"/>
      <c r="LSG85" s="103"/>
      <c r="LSH85" s="103"/>
      <c r="LSI85" s="103"/>
      <c r="LSJ85" s="103"/>
      <c r="LSK85" s="103"/>
      <c r="LSL85" s="103"/>
      <c r="LSM85" s="103"/>
      <c r="LSN85" s="103"/>
      <c r="LSO85" s="103"/>
      <c r="LSP85" s="103"/>
      <c r="LSQ85" s="103"/>
      <c r="LSR85" s="103"/>
      <c r="LSS85" s="103"/>
      <c r="LST85" s="103"/>
      <c r="LSU85" s="103"/>
      <c r="LSV85" s="103"/>
      <c r="LSW85" s="103"/>
      <c r="LSX85" s="103"/>
      <c r="LSY85" s="103"/>
      <c r="LSZ85" s="103"/>
      <c r="LTA85" s="103"/>
      <c r="LTB85" s="103"/>
      <c r="LTC85" s="103"/>
      <c r="LTD85" s="103"/>
      <c r="LTE85" s="103"/>
      <c r="LTF85" s="103"/>
      <c r="LTG85" s="103"/>
      <c r="LTH85" s="103"/>
      <c r="LTI85" s="103"/>
      <c r="LTJ85" s="103"/>
      <c r="LTK85" s="103"/>
      <c r="LTL85" s="103"/>
      <c r="LTM85" s="103"/>
      <c r="LTN85" s="103"/>
      <c r="LTO85" s="103"/>
      <c r="LTP85" s="103"/>
      <c r="LTQ85" s="103"/>
      <c r="LTR85" s="103"/>
      <c r="LTS85" s="103"/>
      <c r="LTT85" s="103"/>
      <c r="LTU85" s="103"/>
      <c r="LTV85" s="103"/>
      <c r="LTW85" s="103"/>
      <c r="LTX85" s="103"/>
      <c r="LTY85" s="103"/>
      <c r="LTZ85" s="103"/>
      <c r="LUA85" s="103"/>
      <c r="LUB85" s="103"/>
      <c r="LUC85" s="103"/>
      <c r="LUD85" s="103"/>
      <c r="LUE85" s="103"/>
      <c r="LUF85" s="103"/>
      <c r="LUG85" s="103"/>
      <c r="LUH85" s="103"/>
      <c r="LUI85" s="103"/>
      <c r="LUJ85" s="103"/>
      <c r="LUK85" s="103"/>
      <c r="LUL85" s="103"/>
      <c r="LUM85" s="103"/>
      <c r="LUN85" s="103"/>
      <c r="LUO85" s="103"/>
      <c r="LUP85" s="103"/>
      <c r="LUQ85" s="103"/>
      <c r="LUR85" s="103"/>
      <c r="LUS85" s="103"/>
      <c r="LUT85" s="103"/>
      <c r="LUU85" s="103"/>
      <c r="LUV85" s="103"/>
      <c r="LUW85" s="103"/>
      <c r="LUX85" s="103"/>
      <c r="LUY85" s="103"/>
      <c r="LUZ85" s="103"/>
      <c r="LVA85" s="103"/>
      <c r="LVB85" s="103"/>
      <c r="LVC85" s="103"/>
      <c r="LVD85" s="103"/>
      <c r="LVE85" s="103"/>
      <c r="LVF85" s="103"/>
      <c r="LVG85" s="103"/>
      <c r="LVH85" s="103"/>
      <c r="LVI85" s="103"/>
      <c r="LVJ85" s="103"/>
      <c r="LVK85" s="103"/>
      <c r="LVL85" s="103"/>
      <c r="LVM85" s="103"/>
      <c r="LVN85" s="103"/>
      <c r="LVO85" s="103"/>
      <c r="LVP85" s="103"/>
      <c r="LVQ85" s="103"/>
      <c r="LVR85" s="103"/>
      <c r="LVS85" s="103"/>
      <c r="LVT85" s="103"/>
      <c r="LVU85" s="103"/>
      <c r="LVV85" s="103"/>
      <c r="LVW85" s="103"/>
      <c r="LVX85" s="103"/>
      <c r="LVY85" s="103"/>
      <c r="LVZ85" s="103"/>
      <c r="LWA85" s="103"/>
      <c r="LWB85" s="103"/>
      <c r="LWC85" s="103"/>
      <c r="LWD85" s="103"/>
      <c r="LWE85" s="103"/>
      <c r="LWF85" s="103"/>
      <c r="LWG85" s="103"/>
      <c r="LWH85" s="103"/>
      <c r="LWI85" s="103"/>
      <c r="LWJ85" s="103"/>
      <c r="LWK85" s="103"/>
      <c r="LWL85" s="103"/>
      <c r="LWM85" s="103"/>
      <c r="LWN85" s="103"/>
      <c r="LWO85" s="103"/>
      <c r="LWP85" s="103"/>
      <c r="LWQ85" s="103"/>
      <c r="LWR85" s="103"/>
      <c r="LWS85" s="103"/>
      <c r="LWT85" s="103"/>
      <c r="LWU85" s="103"/>
      <c r="LWV85" s="103"/>
      <c r="LWW85" s="103"/>
      <c r="LWX85" s="103"/>
      <c r="LWY85" s="103"/>
      <c r="LWZ85" s="103"/>
      <c r="LXA85" s="103"/>
      <c r="LXB85" s="103"/>
      <c r="LXC85" s="103"/>
      <c r="LXD85" s="103"/>
      <c r="LXE85" s="103"/>
      <c r="LXF85" s="103"/>
      <c r="LXG85" s="103"/>
      <c r="LXH85" s="103"/>
      <c r="LXI85" s="103"/>
      <c r="LXJ85" s="103"/>
      <c r="LXK85" s="103"/>
      <c r="LXL85" s="103"/>
      <c r="LXM85" s="103"/>
      <c r="LXN85" s="103"/>
      <c r="LXO85" s="103"/>
      <c r="LXP85" s="103"/>
      <c r="LXQ85" s="103"/>
      <c r="LXR85" s="103"/>
      <c r="LXS85" s="103"/>
      <c r="LXT85" s="103"/>
      <c r="LXU85" s="103"/>
      <c r="LXV85" s="103"/>
      <c r="LXW85" s="103"/>
      <c r="LXX85" s="103"/>
      <c r="LXY85" s="103"/>
      <c r="LXZ85" s="103"/>
      <c r="LYA85" s="103"/>
      <c r="LYB85" s="103"/>
      <c r="LYC85" s="103"/>
      <c r="LYD85" s="103"/>
      <c r="LYE85" s="103"/>
      <c r="LYF85" s="103"/>
      <c r="LYG85" s="103"/>
      <c r="LYH85" s="103"/>
      <c r="LYI85" s="103"/>
      <c r="LYJ85" s="103"/>
      <c r="LYK85" s="103"/>
      <c r="LYL85" s="103"/>
      <c r="LYM85" s="103"/>
      <c r="LYN85" s="103"/>
      <c r="LYO85" s="103"/>
      <c r="LYP85" s="103"/>
      <c r="LYQ85" s="103"/>
      <c r="LYR85" s="103"/>
      <c r="LYS85" s="103"/>
      <c r="LYT85" s="103"/>
      <c r="LYU85" s="103"/>
      <c r="LYV85" s="103"/>
      <c r="LYW85" s="103"/>
      <c r="LYX85" s="103"/>
      <c r="LYY85" s="103"/>
      <c r="LYZ85" s="103"/>
      <c r="LZA85" s="103"/>
      <c r="LZB85" s="103"/>
      <c r="LZC85" s="103"/>
      <c r="LZD85" s="103"/>
      <c r="LZE85" s="103"/>
      <c r="LZF85" s="103"/>
      <c r="LZG85" s="103"/>
      <c r="LZH85" s="103"/>
      <c r="LZI85" s="103"/>
      <c r="LZJ85" s="103"/>
      <c r="LZK85" s="103"/>
      <c r="LZL85" s="103"/>
      <c r="LZM85" s="103"/>
      <c r="LZN85" s="103"/>
      <c r="LZO85" s="103"/>
      <c r="LZP85" s="103"/>
      <c r="LZQ85" s="103"/>
      <c r="LZR85" s="103"/>
      <c r="LZS85" s="103"/>
      <c r="LZT85" s="103"/>
      <c r="LZU85" s="103"/>
      <c r="LZV85" s="103"/>
      <c r="LZW85" s="103"/>
      <c r="LZX85" s="103"/>
      <c r="LZY85" s="103"/>
      <c r="LZZ85" s="103"/>
      <c r="MAA85" s="103"/>
      <c r="MAB85" s="103"/>
      <c r="MAC85" s="103"/>
      <c r="MAD85" s="103"/>
      <c r="MAE85" s="103"/>
      <c r="MAF85" s="103"/>
      <c r="MAG85" s="103"/>
      <c r="MAH85" s="103"/>
      <c r="MAI85" s="103"/>
      <c r="MAJ85" s="103"/>
      <c r="MAK85" s="103"/>
      <c r="MAL85" s="103"/>
      <c r="MAM85" s="103"/>
      <c r="MAN85" s="103"/>
      <c r="MAO85" s="103"/>
      <c r="MAP85" s="103"/>
      <c r="MAQ85" s="103"/>
      <c r="MAR85" s="103"/>
      <c r="MAS85" s="103"/>
      <c r="MAT85" s="103"/>
      <c r="MAU85" s="103"/>
      <c r="MAV85" s="103"/>
      <c r="MAW85" s="103"/>
      <c r="MAX85" s="103"/>
      <c r="MAY85" s="103"/>
      <c r="MAZ85" s="103"/>
      <c r="MBA85" s="103"/>
      <c r="MBB85" s="103"/>
      <c r="MBC85" s="103"/>
      <c r="MBD85" s="103"/>
      <c r="MBE85" s="103"/>
      <c r="MBF85" s="103"/>
      <c r="MBG85" s="103"/>
      <c r="MBH85" s="103"/>
      <c r="MBI85" s="103"/>
      <c r="MBJ85" s="103"/>
      <c r="MBK85" s="103"/>
      <c r="MBL85" s="103"/>
      <c r="MBM85" s="103"/>
      <c r="MBN85" s="103"/>
      <c r="MBO85" s="103"/>
      <c r="MBP85" s="103"/>
      <c r="MBQ85" s="103"/>
      <c r="MBR85" s="103"/>
      <c r="MBS85" s="103"/>
      <c r="MBT85" s="103"/>
      <c r="MBU85" s="103"/>
      <c r="MBV85" s="103"/>
      <c r="MBW85" s="103"/>
      <c r="MBX85" s="103"/>
      <c r="MBY85" s="103"/>
      <c r="MBZ85" s="103"/>
      <c r="MCA85" s="103"/>
      <c r="MCB85" s="103"/>
      <c r="MCC85" s="103"/>
      <c r="MCD85" s="103"/>
      <c r="MCE85" s="103"/>
      <c r="MCF85" s="103"/>
      <c r="MCG85" s="103"/>
      <c r="MCH85" s="103"/>
      <c r="MCI85" s="103"/>
      <c r="MCJ85" s="103"/>
      <c r="MCK85" s="103"/>
      <c r="MCL85" s="103"/>
      <c r="MCM85" s="103"/>
      <c r="MCN85" s="103"/>
      <c r="MCO85" s="103"/>
      <c r="MCP85" s="103"/>
      <c r="MCQ85" s="103"/>
      <c r="MCR85" s="103"/>
      <c r="MCS85" s="103"/>
      <c r="MCT85" s="103"/>
      <c r="MCU85" s="103"/>
      <c r="MCV85" s="103"/>
      <c r="MCW85" s="103"/>
      <c r="MCX85" s="103"/>
      <c r="MCY85" s="103"/>
      <c r="MCZ85" s="103"/>
      <c r="MDA85" s="103"/>
      <c r="MDB85" s="103"/>
      <c r="MDC85" s="103"/>
      <c r="MDD85" s="103"/>
      <c r="MDE85" s="103"/>
      <c r="MDF85" s="103"/>
      <c r="MDG85" s="103"/>
      <c r="MDH85" s="103"/>
      <c r="MDI85" s="103"/>
      <c r="MDJ85" s="103"/>
      <c r="MDK85" s="103"/>
      <c r="MDL85" s="103"/>
      <c r="MDM85" s="103"/>
      <c r="MDN85" s="103"/>
      <c r="MDO85" s="103"/>
      <c r="MDP85" s="103"/>
      <c r="MDQ85" s="103"/>
      <c r="MDR85" s="103"/>
      <c r="MDS85" s="103"/>
      <c r="MDT85" s="103"/>
      <c r="MDU85" s="103"/>
      <c r="MDV85" s="103"/>
      <c r="MDW85" s="103"/>
      <c r="MDX85" s="103"/>
      <c r="MDY85" s="103"/>
      <c r="MDZ85" s="103"/>
      <c r="MEA85" s="103"/>
      <c r="MEB85" s="103"/>
      <c r="MEC85" s="103"/>
      <c r="MED85" s="103"/>
      <c r="MEE85" s="103"/>
      <c r="MEF85" s="103"/>
      <c r="MEG85" s="103"/>
      <c r="MEH85" s="103"/>
      <c r="MEI85" s="103"/>
      <c r="MEJ85" s="103"/>
      <c r="MEK85" s="103"/>
      <c r="MEL85" s="103"/>
      <c r="MEM85" s="103"/>
      <c r="MEN85" s="103"/>
      <c r="MEO85" s="103"/>
      <c r="MEP85" s="103"/>
      <c r="MEQ85" s="103"/>
      <c r="MER85" s="103"/>
      <c r="MES85" s="103"/>
      <c r="MET85" s="103"/>
      <c r="MEU85" s="103"/>
      <c r="MEV85" s="103"/>
      <c r="MEW85" s="103"/>
      <c r="MEX85" s="103"/>
      <c r="MEY85" s="103"/>
      <c r="MEZ85" s="103"/>
      <c r="MFA85" s="103"/>
      <c r="MFB85" s="103"/>
      <c r="MFC85" s="103"/>
      <c r="MFD85" s="103"/>
      <c r="MFE85" s="103"/>
      <c r="MFF85" s="103"/>
      <c r="MFG85" s="103"/>
      <c r="MFH85" s="103"/>
      <c r="MFI85" s="103"/>
      <c r="MFJ85" s="103"/>
      <c r="MFK85" s="103"/>
      <c r="MFL85" s="103"/>
      <c r="MFM85" s="103"/>
      <c r="MFN85" s="103"/>
      <c r="MFO85" s="103"/>
      <c r="MFP85" s="103"/>
      <c r="MFQ85" s="103"/>
      <c r="MFR85" s="103"/>
      <c r="MFS85" s="103"/>
      <c r="MFT85" s="103"/>
      <c r="MFU85" s="103"/>
      <c r="MFV85" s="103"/>
      <c r="MFW85" s="103"/>
      <c r="MFX85" s="103"/>
      <c r="MFY85" s="103"/>
      <c r="MFZ85" s="103"/>
      <c r="MGA85" s="103"/>
      <c r="MGB85" s="103"/>
      <c r="MGC85" s="103"/>
      <c r="MGD85" s="103"/>
      <c r="MGE85" s="103"/>
      <c r="MGF85" s="103"/>
      <c r="MGG85" s="103"/>
      <c r="MGH85" s="103"/>
      <c r="MGI85" s="103"/>
      <c r="MGJ85" s="103"/>
      <c r="MGK85" s="103"/>
      <c r="MGL85" s="103"/>
      <c r="MGM85" s="103"/>
      <c r="MGN85" s="103"/>
      <c r="MGO85" s="103"/>
      <c r="MGP85" s="103"/>
      <c r="MGQ85" s="103"/>
      <c r="MGR85" s="103"/>
      <c r="MGS85" s="103"/>
      <c r="MGT85" s="103"/>
      <c r="MGU85" s="103"/>
      <c r="MGV85" s="103"/>
      <c r="MGW85" s="103"/>
      <c r="MGX85" s="103"/>
      <c r="MGY85" s="103"/>
      <c r="MGZ85" s="103"/>
      <c r="MHA85" s="103"/>
      <c r="MHB85" s="103"/>
      <c r="MHC85" s="103"/>
      <c r="MHD85" s="103"/>
      <c r="MHE85" s="103"/>
      <c r="MHF85" s="103"/>
      <c r="MHG85" s="103"/>
      <c r="MHH85" s="103"/>
      <c r="MHI85" s="103"/>
      <c r="MHJ85" s="103"/>
      <c r="MHK85" s="103"/>
      <c r="MHL85" s="103"/>
      <c r="MHM85" s="103"/>
      <c r="MHN85" s="103"/>
      <c r="MHO85" s="103"/>
      <c r="MHP85" s="103"/>
      <c r="MHQ85" s="103"/>
      <c r="MHR85" s="103"/>
      <c r="MHS85" s="103"/>
      <c r="MHT85" s="103"/>
      <c r="MHU85" s="103"/>
      <c r="MHV85" s="103"/>
      <c r="MHW85" s="103"/>
      <c r="MHX85" s="103"/>
      <c r="MHY85" s="103"/>
      <c r="MHZ85" s="103"/>
      <c r="MIA85" s="103"/>
      <c r="MIB85" s="103"/>
      <c r="MIC85" s="103"/>
      <c r="MID85" s="103"/>
      <c r="MIE85" s="103"/>
      <c r="MIF85" s="103"/>
      <c r="MIG85" s="103"/>
      <c r="MIH85" s="103"/>
      <c r="MII85" s="103"/>
      <c r="MIJ85" s="103"/>
      <c r="MIK85" s="103"/>
      <c r="MIL85" s="103"/>
      <c r="MIM85" s="103"/>
      <c r="MIN85" s="103"/>
      <c r="MIO85" s="103"/>
      <c r="MIP85" s="103"/>
      <c r="MIQ85" s="103"/>
      <c r="MIR85" s="103"/>
      <c r="MIS85" s="103"/>
      <c r="MIT85" s="103"/>
      <c r="MIU85" s="103"/>
      <c r="MIV85" s="103"/>
      <c r="MIW85" s="103"/>
      <c r="MIX85" s="103"/>
      <c r="MIY85" s="103"/>
      <c r="MIZ85" s="103"/>
      <c r="MJA85" s="103"/>
      <c r="MJB85" s="103"/>
      <c r="MJC85" s="103"/>
      <c r="MJD85" s="103"/>
      <c r="MJE85" s="103"/>
      <c r="MJF85" s="103"/>
      <c r="MJG85" s="103"/>
      <c r="MJH85" s="103"/>
      <c r="MJI85" s="103"/>
      <c r="MJJ85" s="103"/>
      <c r="MJK85" s="103"/>
      <c r="MJL85" s="103"/>
      <c r="MJM85" s="103"/>
      <c r="MJN85" s="103"/>
      <c r="MJO85" s="103"/>
      <c r="MJP85" s="103"/>
      <c r="MJQ85" s="103"/>
      <c r="MJR85" s="103"/>
      <c r="MJS85" s="103"/>
      <c r="MJT85" s="103"/>
      <c r="MJU85" s="103"/>
      <c r="MJV85" s="103"/>
      <c r="MJW85" s="103"/>
      <c r="MJX85" s="103"/>
      <c r="MJY85" s="103"/>
      <c r="MJZ85" s="103"/>
      <c r="MKA85" s="103"/>
      <c r="MKB85" s="103"/>
      <c r="MKC85" s="103"/>
      <c r="MKD85" s="103"/>
      <c r="MKE85" s="103"/>
      <c r="MKF85" s="103"/>
      <c r="MKG85" s="103"/>
      <c r="MKH85" s="103"/>
      <c r="MKI85" s="103"/>
      <c r="MKJ85" s="103"/>
      <c r="MKK85" s="103"/>
      <c r="MKL85" s="103"/>
      <c r="MKM85" s="103"/>
      <c r="MKN85" s="103"/>
      <c r="MKO85" s="103"/>
      <c r="MKP85" s="103"/>
      <c r="MKQ85" s="103"/>
      <c r="MKR85" s="103"/>
      <c r="MKS85" s="103"/>
      <c r="MKT85" s="103"/>
      <c r="MKU85" s="103"/>
      <c r="MKV85" s="103"/>
      <c r="MKW85" s="103"/>
      <c r="MKX85" s="103"/>
      <c r="MKY85" s="103"/>
      <c r="MKZ85" s="103"/>
      <c r="MLA85" s="103"/>
      <c r="MLB85" s="103"/>
      <c r="MLC85" s="103"/>
      <c r="MLD85" s="103"/>
      <c r="MLE85" s="103"/>
      <c r="MLF85" s="103"/>
      <c r="MLG85" s="103"/>
      <c r="MLH85" s="103"/>
      <c r="MLI85" s="103"/>
      <c r="MLJ85" s="103"/>
      <c r="MLK85" s="103"/>
      <c r="MLL85" s="103"/>
      <c r="MLM85" s="103"/>
      <c r="MLN85" s="103"/>
      <c r="MLO85" s="103"/>
      <c r="MLP85" s="103"/>
      <c r="MLQ85" s="103"/>
      <c r="MLR85" s="103"/>
      <c r="MLS85" s="103"/>
      <c r="MLT85" s="103"/>
      <c r="MLU85" s="103"/>
      <c r="MLV85" s="103"/>
      <c r="MLW85" s="103"/>
      <c r="MLX85" s="103"/>
      <c r="MLY85" s="103"/>
      <c r="MLZ85" s="103"/>
      <c r="MMA85" s="103"/>
      <c r="MMB85" s="103"/>
      <c r="MMC85" s="103"/>
      <c r="MMD85" s="103"/>
      <c r="MME85" s="103"/>
      <c r="MMF85" s="103"/>
      <c r="MMG85" s="103"/>
      <c r="MMH85" s="103"/>
      <c r="MMI85" s="103"/>
      <c r="MMJ85" s="103"/>
      <c r="MMK85" s="103"/>
      <c r="MML85" s="103"/>
      <c r="MMM85" s="103"/>
      <c r="MMN85" s="103"/>
      <c r="MMO85" s="103"/>
      <c r="MMP85" s="103"/>
      <c r="MMQ85" s="103"/>
      <c r="MMR85" s="103"/>
      <c r="MMS85" s="103"/>
      <c r="MMT85" s="103"/>
      <c r="MMU85" s="103"/>
      <c r="MMV85" s="103"/>
      <c r="MMW85" s="103"/>
      <c r="MMX85" s="103"/>
      <c r="MMY85" s="103"/>
      <c r="MMZ85" s="103"/>
      <c r="MNA85" s="103"/>
      <c r="MNB85" s="103"/>
      <c r="MNC85" s="103"/>
      <c r="MND85" s="103"/>
      <c r="MNE85" s="103"/>
      <c r="MNF85" s="103"/>
      <c r="MNG85" s="103"/>
      <c r="MNH85" s="103"/>
      <c r="MNI85" s="103"/>
      <c r="MNJ85" s="103"/>
      <c r="MNK85" s="103"/>
      <c r="MNL85" s="103"/>
      <c r="MNM85" s="103"/>
      <c r="MNN85" s="103"/>
      <c r="MNO85" s="103"/>
      <c r="MNP85" s="103"/>
      <c r="MNQ85" s="103"/>
      <c r="MNR85" s="103"/>
      <c r="MNS85" s="103"/>
      <c r="MNT85" s="103"/>
      <c r="MNU85" s="103"/>
      <c r="MNV85" s="103"/>
      <c r="MNW85" s="103"/>
      <c r="MNX85" s="103"/>
      <c r="MNY85" s="103"/>
      <c r="MNZ85" s="103"/>
      <c r="MOA85" s="103"/>
      <c r="MOB85" s="103"/>
      <c r="MOC85" s="103"/>
      <c r="MOD85" s="103"/>
      <c r="MOE85" s="103"/>
      <c r="MOF85" s="103"/>
      <c r="MOG85" s="103"/>
      <c r="MOH85" s="103"/>
      <c r="MOI85" s="103"/>
      <c r="MOJ85" s="103"/>
      <c r="MOK85" s="103"/>
      <c r="MOL85" s="103"/>
      <c r="MOM85" s="103"/>
      <c r="MON85" s="103"/>
      <c r="MOO85" s="103"/>
      <c r="MOP85" s="103"/>
      <c r="MOQ85" s="103"/>
      <c r="MOR85" s="103"/>
      <c r="MOS85" s="103"/>
      <c r="MOT85" s="103"/>
      <c r="MOU85" s="103"/>
      <c r="MOV85" s="103"/>
      <c r="MOW85" s="103"/>
      <c r="MOX85" s="103"/>
      <c r="MOY85" s="103"/>
      <c r="MOZ85" s="103"/>
      <c r="MPA85" s="103"/>
      <c r="MPB85" s="103"/>
      <c r="MPC85" s="103"/>
      <c r="MPD85" s="103"/>
      <c r="MPE85" s="103"/>
      <c r="MPF85" s="103"/>
      <c r="MPG85" s="103"/>
      <c r="MPH85" s="103"/>
      <c r="MPI85" s="103"/>
      <c r="MPJ85" s="103"/>
      <c r="MPK85" s="103"/>
      <c r="MPL85" s="103"/>
      <c r="MPM85" s="103"/>
      <c r="MPN85" s="103"/>
      <c r="MPO85" s="103"/>
      <c r="MPP85" s="103"/>
      <c r="MPQ85" s="103"/>
      <c r="MPR85" s="103"/>
      <c r="MPS85" s="103"/>
      <c r="MPT85" s="103"/>
      <c r="MPU85" s="103"/>
      <c r="MPV85" s="103"/>
      <c r="MPW85" s="103"/>
      <c r="MPX85" s="103"/>
      <c r="MPY85" s="103"/>
      <c r="MPZ85" s="103"/>
      <c r="MQA85" s="103"/>
      <c r="MQB85" s="103"/>
      <c r="MQC85" s="103"/>
      <c r="MQD85" s="103"/>
      <c r="MQE85" s="103"/>
      <c r="MQF85" s="103"/>
      <c r="MQG85" s="103"/>
      <c r="MQH85" s="103"/>
      <c r="MQI85" s="103"/>
      <c r="MQJ85" s="103"/>
      <c r="MQK85" s="103"/>
      <c r="MQL85" s="103"/>
      <c r="MQM85" s="103"/>
      <c r="MQN85" s="103"/>
      <c r="MQO85" s="103"/>
      <c r="MQP85" s="103"/>
      <c r="MQQ85" s="103"/>
      <c r="MQR85" s="103"/>
      <c r="MQS85" s="103"/>
      <c r="MQT85" s="103"/>
      <c r="MQU85" s="103"/>
      <c r="MQV85" s="103"/>
      <c r="MQW85" s="103"/>
      <c r="MQX85" s="103"/>
      <c r="MQY85" s="103"/>
      <c r="MQZ85" s="103"/>
      <c r="MRA85" s="103"/>
      <c r="MRB85" s="103"/>
      <c r="MRC85" s="103"/>
      <c r="MRD85" s="103"/>
      <c r="MRE85" s="103"/>
      <c r="MRF85" s="103"/>
      <c r="MRG85" s="103"/>
      <c r="MRH85" s="103"/>
      <c r="MRI85" s="103"/>
      <c r="MRJ85" s="103"/>
      <c r="MRK85" s="103"/>
      <c r="MRL85" s="103"/>
      <c r="MRM85" s="103"/>
      <c r="MRN85" s="103"/>
      <c r="MRO85" s="103"/>
      <c r="MRP85" s="103"/>
      <c r="MRQ85" s="103"/>
      <c r="MRR85" s="103"/>
      <c r="MRS85" s="103"/>
      <c r="MRT85" s="103"/>
      <c r="MRU85" s="103"/>
      <c r="MRV85" s="103"/>
      <c r="MRW85" s="103"/>
      <c r="MRX85" s="103"/>
      <c r="MRY85" s="103"/>
      <c r="MRZ85" s="103"/>
      <c r="MSA85" s="103"/>
      <c r="MSB85" s="103"/>
      <c r="MSC85" s="103"/>
      <c r="MSD85" s="103"/>
      <c r="MSE85" s="103"/>
      <c r="MSF85" s="103"/>
      <c r="MSG85" s="103"/>
      <c r="MSH85" s="103"/>
      <c r="MSI85" s="103"/>
      <c r="MSJ85" s="103"/>
      <c r="MSK85" s="103"/>
      <c r="MSL85" s="103"/>
      <c r="MSM85" s="103"/>
      <c r="MSN85" s="103"/>
      <c r="MSO85" s="103"/>
      <c r="MSP85" s="103"/>
      <c r="MSQ85" s="103"/>
      <c r="MSR85" s="103"/>
      <c r="MSS85" s="103"/>
      <c r="MST85" s="103"/>
      <c r="MSU85" s="103"/>
      <c r="MSV85" s="103"/>
      <c r="MSW85" s="103"/>
      <c r="MSX85" s="103"/>
      <c r="MSY85" s="103"/>
      <c r="MSZ85" s="103"/>
      <c r="MTA85" s="103"/>
      <c r="MTB85" s="103"/>
      <c r="MTC85" s="103"/>
      <c r="MTD85" s="103"/>
      <c r="MTE85" s="103"/>
      <c r="MTF85" s="103"/>
      <c r="MTG85" s="103"/>
      <c r="MTH85" s="103"/>
      <c r="MTI85" s="103"/>
      <c r="MTJ85" s="103"/>
      <c r="MTK85" s="103"/>
      <c r="MTL85" s="103"/>
      <c r="MTM85" s="103"/>
      <c r="MTN85" s="103"/>
      <c r="MTO85" s="103"/>
      <c r="MTP85" s="103"/>
      <c r="MTQ85" s="103"/>
      <c r="MTR85" s="103"/>
      <c r="MTS85" s="103"/>
      <c r="MTT85" s="103"/>
      <c r="MTU85" s="103"/>
      <c r="MTV85" s="103"/>
      <c r="MTW85" s="103"/>
      <c r="MTX85" s="103"/>
      <c r="MTY85" s="103"/>
      <c r="MTZ85" s="103"/>
      <c r="MUA85" s="103"/>
      <c r="MUB85" s="103"/>
      <c r="MUC85" s="103"/>
      <c r="MUD85" s="103"/>
      <c r="MUE85" s="103"/>
      <c r="MUF85" s="103"/>
      <c r="MUG85" s="103"/>
      <c r="MUH85" s="103"/>
      <c r="MUI85" s="103"/>
      <c r="MUJ85" s="103"/>
      <c r="MUK85" s="103"/>
      <c r="MUL85" s="103"/>
      <c r="MUM85" s="103"/>
      <c r="MUN85" s="103"/>
      <c r="MUO85" s="103"/>
      <c r="MUP85" s="103"/>
      <c r="MUQ85" s="103"/>
      <c r="MUR85" s="103"/>
      <c r="MUS85" s="103"/>
      <c r="MUT85" s="103"/>
      <c r="MUU85" s="103"/>
      <c r="MUV85" s="103"/>
      <c r="MUW85" s="103"/>
      <c r="MUX85" s="103"/>
      <c r="MUY85" s="103"/>
      <c r="MUZ85" s="103"/>
      <c r="MVA85" s="103"/>
      <c r="MVB85" s="103"/>
      <c r="MVC85" s="103"/>
      <c r="MVD85" s="103"/>
      <c r="MVE85" s="103"/>
      <c r="MVF85" s="103"/>
      <c r="MVG85" s="103"/>
      <c r="MVH85" s="103"/>
      <c r="MVI85" s="103"/>
      <c r="MVJ85" s="103"/>
      <c r="MVK85" s="103"/>
      <c r="MVL85" s="103"/>
      <c r="MVM85" s="103"/>
      <c r="MVN85" s="103"/>
      <c r="MVO85" s="103"/>
      <c r="MVP85" s="103"/>
      <c r="MVQ85" s="103"/>
      <c r="MVR85" s="103"/>
      <c r="MVS85" s="103"/>
      <c r="MVT85" s="103"/>
      <c r="MVU85" s="103"/>
      <c r="MVV85" s="103"/>
      <c r="MVW85" s="103"/>
      <c r="MVX85" s="103"/>
      <c r="MVY85" s="103"/>
      <c r="MVZ85" s="103"/>
      <c r="MWA85" s="103"/>
      <c r="MWB85" s="103"/>
      <c r="MWC85" s="103"/>
      <c r="MWD85" s="103"/>
      <c r="MWE85" s="103"/>
      <c r="MWF85" s="103"/>
      <c r="MWG85" s="103"/>
      <c r="MWH85" s="103"/>
      <c r="MWI85" s="103"/>
      <c r="MWJ85" s="103"/>
      <c r="MWK85" s="103"/>
      <c r="MWL85" s="103"/>
      <c r="MWM85" s="103"/>
      <c r="MWN85" s="103"/>
      <c r="MWO85" s="103"/>
      <c r="MWP85" s="103"/>
      <c r="MWQ85" s="103"/>
      <c r="MWR85" s="103"/>
      <c r="MWS85" s="103"/>
      <c r="MWT85" s="103"/>
      <c r="MWU85" s="103"/>
      <c r="MWV85" s="103"/>
      <c r="MWW85" s="103"/>
      <c r="MWX85" s="103"/>
      <c r="MWY85" s="103"/>
      <c r="MWZ85" s="103"/>
      <c r="MXA85" s="103"/>
      <c r="MXB85" s="103"/>
      <c r="MXC85" s="103"/>
      <c r="MXD85" s="103"/>
      <c r="MXE85" s="103"/>
      <c r="MXF85" s="103"/>
      <c r="MXG85" s="103"/>
      <c r="MXH85" s="103"/>
      <c r="MXI85" s="103"/>
      <c r="MXJ85" s="103"/>
      <c r="MXK85" s="103"/>
      <c r="MXL85" s="103"/>
      <c r="MXM85" s="103"/>
      <c r="MXN85" s="103"/>
      <c r="MXO85" s="103"/>
      <c r="MXP85" s="103"/>
      <c r="MXQ85" s="103"/>
      <c r="MXR85" s="103"/>
      <c r="MXS85" s="103"/>
      <c r="MXT85" s="103"/>
      <c r="MXU85" s="103"/>
      <c r="MXV85" s="103"/>
      <c r="MXW85" s="103"/>
      <c r="MXX85" s="103"/>
      <c r="MXY85" s="103"/>
      <c r="MXZ85" s="103"/>
      <c r="MYA85" s="103"/>
      <c r="MYB85" s="103"/>
      <c r="MYC85" s="103"/>
      <c r="MYD85" s="103"/>
      <c r="MYE85" s="103"/>
      <c r="MYF85" s="103"/>
      <c r="MYG85" s="103"/>
      <c r="MYH85" s="103"/>
      <c r="MYI85" s="103"/>
      <c r="MYJ85" s="103"/>
      <c r="MYK85" s="103"/>
      <c r="MYL85" s="103"/>
      <c r="MYM85" s="103"/>
      <c r="MYN85" s="103"/>
      <c r="MYO85" s="103"/>
      <c r="MYP85" s="103"/>
      <c r="MYQ85" s="103"/>
      <c r="MYR85" s="103"/>
      <c r="MYS85" s="103"/>
      <c r="MYT85" s="103"/>
      <c r="MYU85" s="103"/>
      <c r="MYV85" s="103"/>
      <c r="MYW85" s="103"/>
      <c r="MYX85" s="103"/>
      <c r="MYY85" s="103"/>
      <c r="MYZ85" s="103"/>
      <c r="MZA85" s="103"/>
      <c r="MZB85" s="103"/>
      <c r="MZC85" s="103"/>
      <c r="MZD85" s="103"/>
      <c r="MZE85" s="103"/>
      <c r="MZF85" s="103"/>
      <c r="MZG85" s="103"/>
      <c r="MZH85" s="103"/>
      <c r="MZI85" s="103"/>
      <c r="MZJ85" s="103"/>
      <c r="MZK85" s="103"/>
      <c r="MZL85" s="103"/>
      <c r="MZM85" s="103"/>
      <c r="MZN85" s="103"/>
      <c r="MZO85" s="103"/>
      <c r="MZP85" s="103"/>
      <c r="MZQ85" s="103"/>
      <c r="MZR85" s="103"/>
      <c r="MZS85" s="103"/>
      <c r="MZT85" s="103"/>
      <c r="MZU85" s="103"/>
      <c r="MZV85" s="103"/>
      <c r="MZW85" s="103"/>
      <c r="MZX85" s="103"/>
      <c r="MZY85" s="103"/>
      <c r="MZZ85" s="103"/>
      <c r="NAA85" s="103"/>
      <c r="NAB85" s="103"/>
      <c r="NAC85" s="103"/>
      <c r="NAD85" s="103"/>
      <c r="NAE85" s="103"/>
      <c r="NAF85" s="103"/>
      <c r="NAG85" s="103"/>
      <c r="NAH85" s="103"/>
      <c r="NAI85" s="103"/>
      <c r="NAJ85" s="103"/>
      <c r="NAK85" s="103"/>
      <c r="NAL85" s="103"/>
      <c r="NAM85" s="103"/>
      <c r="NAN85" s="103"/>
      <c r="NAO85" s="103"/>
      <c r="NAP85" s="103"/>
      <c r="NAQ85" s="103"/>
      <c r="NAR85" s="103"/>
      <c r="NAS85" s="103"/>
      <c r="NAT85" s="103"/>
      <c r="NAU85" s="103"/>
      <c r="NAV85" s="103"/>
      <c r="NAW85" s="103"/>
      <c r="NAX85" s="103"/>
      <c r="NAY85" s="103"/>
      <c r="NAZ85" s="103"/>
      <c r="NBA85" s="103"/>
      <c r="NBB85" s="103"/>
      <c r="NBC85" s="103"/>
      <c r="NBD85" s="103"/>
      <c r="NBE85" s="103"/>
      <c r="NBF85" s="103"/>
      <c r="NBG85" s="103"/>
      <c r="NBH85" s="103"/>
      <c r="NBI85" s="103"/>
      <c r="NBJ85" s="103"/>
      <c r="NBK85" s="103"/>
      <c r="NBL85" s="103"/>
      <c r="NBM85" s="103"/>
      <c r="NBN85" s="103"/>
      <c r="NBO85" s="103"/>
      <c r="NBP85" s="103"/>
      <c r="NBQ85" s="103"/>
      <c r="NBR85" s="103"/>
      <c r="NBS85" s="103"/>
      <c r="NBT85" s="103"/>
      <c r="NBU85" s="103"/>
      <c r="NBV85" s="103"/>
      <c r="NBW85" s="103"/>
      <c r="NBX85" s="103"/>
      <c r="NBY85" s="103"/>
      <c r="NBZ85" s="103"/>
      <c r="NCA85" s="103"/>
      <c r="NCB85" s="103"/>
      <c r="NCC85" s="103"/>
      <c r="NCD85" s="103"/>
      <c r="NCE85" s="103"/>
      <c r="NCF85" s="103"/>
      <c r="NCG85" s="103"/>
      <c r="NCH85" s="103"/>
      <c r="NCI85" s="103"/>
      <c r="NCJ85" s="103"/>
      <c r="NCK85" s="103"/>
      <c r="NCL85" s="103"/>
      <c r="NCM85" s="103"/>
      <c r="NCN85" s="103"/>
      <c r="NCO85" s="103"/>
      <c r="NCP85" s="103"/>
      <c r="NCQ85" s="103"/>
      <c r="NCR85" s="103"/>
      <c r="NCS85" s="103"/>
      <c r="NCT85" s="103"/>
      <c r="NCU85" s="103"/>
      <c r="NCV85" s="103"/>
      <c r="NCW85" s="103"/>
      <c r="NCX85" s="103"/>
      <c r="NCY85" s="103"/>
      <c r="NCZ85" s="103"/>
      <c r="NDA85" s="103"/>
      <c r="NDB85" s="103"/>
      <c r="NDC85" s="103"/>
      <c r="NDD85" s="103"/>
      <c r="NDE85" s="103"/>
      <c r="NDF85" s="103"/>
      <c r="NDG85" s="103"/>
      <c r="NDH85" s="103"/>
      <c r="NDI85" s="103"/>
      <c r="NDJ85" s="103"/>
      <c r="NDK85" s="103"/>
      <c r="NDL85" s="103"/>
      <c r="NDM85" s="103"/>
      <c r="NDN85" s="103"/>
      <c r="NDO85" s="103"/>
      <c r="NDP85" s="103"/>
      <c r="NDQ85" s="103"/>
      <c r="NDR85" s="103"/>
      <c r="NDS85" s="103"/>
      <c r="NDT85" s="103"/>
      <c r="NDU85" s="103"/>
      <c r="NDV85" s="103"/>
      <c r="NDW85" s="103"/>
      <c r="NDX85" s="103"/>
      <c r="NDY85" s="103"/>
      <c r="NDZ85" s="103"/>
      <c r="NEA85" s="103"/>
      <c r="NEB85" s="103"/>
      <c r="NEC85" s="103"/>
      <c r="NED85" s="103"/>
      <c r="NEE85" s="103"/>
      <c r="NEF85" s="103"/>
      <c r="NEG85" s="103"/>
      <c r="NEH85" s="103"/>
      <c r="NEI85" s="103"/>
      <c r="NEJ85" s="103"/>
      <c r="NEK85" s="103"/>
      <c r="NEL85" s="103"/>
      <c r="NEM85" s="103"/>
      <c r="NEN85" s="103"/>
      <c r="NEO85" s="103"/>
      <c r="NEP85" s="103"/>
      <c r="NEQ85" s="103"/>
      <c r="NER85" s="103"/>
      <c r="NES85" s="103"/>
      <c r="NET85" s="103"/>
      <c r="NEU85" s="103"/>
      <c r="NEV85" s="103"/>
      <c r="NEW85" s="103"/>
      <c r="NEX85" s="103"/>
      <c r="NEY85" s="103"/>
      <c r="NEZ85" s="103"/>
      <c r="NFA85" s="103"/>
      <c r="NFB85" s="103"/>
      <c r="NFC85" s="103"/>
      <c r="NFD85" s="103"/>
      <c r="NFE85" s="103"/>
      <c r="NFF85" s="103"/>
      <c r="NFG85" s="103"/>
      <c r="NFH85" s="103"/>
      <c r="NFI85" s="103"/>
      <c r="NFJ85" s="103"/>
      <c r="NFK85" s="103"/>
      <c r="NFL85" s="103"/>
      <c r="NFM85" s="103"/>
      <c r="NFN85" s="103"/>
      <c r="NFO85" s="103"/>
      <c r="NFP85" s="103"/>
      <c r="NFQ85" s="103"/>
      <c r="NFR85" s="103"/>
      <c r="NFS85" s="103"/>
      <c r="NFT85" s="103"/>
      <c r="NFU85" s="103"/>
      <c r="NFV85" s="103"/>
      <c r="NFW85" s="103"/>
      <c r="NFX85" s="103"/>
      <c r="NFY85" s="103"/>
      <c r="NFZ85" s="103"/>
      <c r="NGA85" s="103"/>
      <c r="NGB85" s="103"/>
      <c r="NGC85" s="103"/>
      <c r="NGD85" s="103"/>
      <c r="NGE85" s="103"/>
      <c r="NGF85" s="103"/>
      <c r="NGG85" s="103"/>
      <c r="NGH85" s="103"/>
      <c r="NGI85" s="103"/>
      <c r="NGJ85" s="103"/>
      <c r="NGK85" s="103"/>
      <c r="NGL85" s="103"/>
      <c r="NGM85" s="103"/>
      <c r="NGN85" s="103"/>
      <c r="NGO85" s="103"/>
      <c r="NGP85" s="103"/>
      <c r="NGQ85" s="103"/>
      <c r="NGR85" s="103"/>
      <c r="NGS85" s="103"/>
      <c r="NGT85" s="103"/>
      <c r="NGU85" s="103"/>
      <c r="NGV85" s="103"/>
      <c r="NGW85" s="103"/>
      <c r="NGX85" s="103"/>
      <c r="NGY85" s="103"/>
      <c r="NGZ85" s="103"/>
      <c r="NHA85" s="103"/>
      <c r="NHB85" s="103"/>
      <c r="NHC85" s="103"/>
      <c r="NHD85" s="103"/>
      <c r="NHE85" s="103"/>
      <c r="NHF85" s="103"/>
      <c r="NHG85" s="103"/>
      <c r="NHH85" s="103"/>
      <c r="NHI85" s="103"/>
      <c r="NHJ85" s="103"/>
      <c r="NHK85" s="103"/>
      <c r="NHL85" s="103"/>
      <c r="NHM85" s="103"/>
      <c r="NHN85" s="103"/>
      <c r="NHO85" s="103"/>
      <c r="NHP85" s="103"/>
      <c r="NHQ85" s="103"/>
      <c r="NHR85" s="103"/>
      <c r="NHS85" s="103"/>
      <c r="NHT85" s="103"/>
      <c r="NHU85" s="103"/>
      <c r="NHV85" s="103"/>
      <c r="NHW85" s="103"/>
      <c r="NHX85" s="103"/>
      <c r="NHY85" s="103"/>
      <c r="NHZ85" s="103"/>
      <c r="NIA85" s="103"/>
      <c r="NIB85" s="103"/>
      <c r="NIC85" s="103"/>
      <c r="NID85" s="103"/>
      <c r="NIE85" s="103"/>
      <c r="NIF85" s="103"/>
      <c r="NIG85" s="103"/>
      <c r="NIH85" s="103"/>
      <c r="NII85" s="103"/>
      <c r="NIJ85" s="103"/>
      <c r="NIK85" s="103"/>
      <c r="NIL85" s="103"/>
      <c r="NIM85" s="103"/>
      <c r="NIN85" s="103"/>
      <c r="NIO85" s="103"/>
      <c r="NIP85" s="103"/>
      <c r="NIQ85" s="103"/>
      <c r="NIR85" s="103"/>
      <c r="NIS85" s="103"/>
      <c r="NIT85" s="103"/>
      <c r="NIU85" s="103"/>
      <c r="NIV85" s="103"/>
      <c r="NIW85" s="103"/>
      <c r="NIX85" s="103"/>
      <c r="NIY85" s="103"/>
      <c r="NIZ85" s="103"/>
      <c r="NJA85" s="103"/>
      <c r="NJB85" s="103"/>
      <c r="NJC85" s="103"/>
      <c r="NJD85" s="103"/>
      <c r="NJE85" s="103"/>
      <c r="NJF85" s="103"/>
      <c r="NJG85" s="103"/>
      <c r="NJH85" s="103"/>
      <c r="NJI85" s="103"/>
      <c r="NJJ85" s="103"/>
      <c r="NJK85" s="103"/>
      <c r="NJL85" s="103"/>
      <c r="NJM85" s="103"/>
      <c r="NJN85" s="103"/>
      <c r="NJO85" s="103"/>
      <c r="NJP85" s="103"/>
      <c r="NJQ85" s="103"/>
      <c r="NJR85" s="103"/>
      <c r="NJS85" s="103"/>
      <c r="NJT85" s="103"/>
      <c r="NJU85" s="103"/>
      <c r="NJV85" s="103"/>
      <c r="NJW85" s="103"/>
      <c r="NJX85" s="103"/>
      <c r="NJY85" s="103"/>
      <c r="NJZ85" s="103"/>
      <c r="NKA85" s="103"/>
      <c r="NKB85" s="103"/>
      <c r="NKC85" s="103"/>
      <c r="NKD85" s="103"/>
      <c r="NKE85" s="103"/>
      <c r="NKF85" s="103"/>
      <c r="NKG85" s="103"/>
      <c r="NKH85" s="103"/>
      <c r="NKI85" s="103"/>
      <c r="NKJ85" s="103"/>
      <c r="NKK85" s="103"/>
      <c r="NKL85" s="103"/>
      <c r="NKM85" s="103"/>
      <c r="NKN85" s="103"/>
      <c r="NKO85" s="103"/>
      <c r="NKP85" s="103"/>
      <c r="NKQ85" s="103"/>
      <c r="NKR85" s="103"/>
      <c r="NKS85" s="103"/>
      <c r="NKT85" s="103"/>
      <c r="NKU85" s="103"/>
      <c r="NKV85" s="103"/>
      <c r="NKW85" s="103"/>
      <c r="NKX85" s="103"/>
      <c r="NKY85" s="103"/>
      <c r="NKZ85" s="103"/>
      <c r="NLA85" s="103"/>
      <c r="NLB85" s="103"/>
      <c r="NLC85" s="103"/>
      <c r="NLD85" s="103"/>
      <c r="NLE85" s="103"/>
      <c r="NLF85" s="103"/>
      <c r="NLG85" s="103"/>
      <c r="NLH85" s="103"/>
      <c r="NLI85" s="103"/>
      <c r="NLJ85" s="103"/>
      <c r="NLK85" s="103"/>
      <c r="NLL85" s="103"/>
      <c r="NLM85" s="103"/>
      <c r="NLN85" s="103"/>
      <c r="NLO85" s="103"/>
      <c r="NLP85" s="103"/>
      <c r="NLQ85" s="103"/>
      <c r="NLR85" s="103"/>
      <c r="NLS85" s="103"/>
      <c r="NLT85" s="103"/>
      <c r="NLU85" s="103"/>
      <c r="NLV85" s="103"/>
      <c r="NLW85" s="103"/>
      <c r="NLX85" s="103"/>
      <c r="NLY85" s="103"/>
      <c r="NLZ85" s="103"/>
      <c r="NMA85" s="103"/>
      <c r="NMB85" s="103"/>
      <c r="NMC85" s="103"/>
      <c r="NMD85" s="103"/>
      <c r="NME85" s="103"/>
      <c r="NMF85" s="103"/>
      <c r="NMG85" s="103"/>
      <c r="NMH85" s="103"/>
      <c r="NMI85" s="103"/>
      <c r="NMJ85" s="103"/>
      <c r="NMK85" s="103"/>
      <c r="NML85" s="103"/>
      <c r="NMM85" s="103"/>
      <c r="NMN85" s="103"/>
      <c r="NMO85" s="103"/>
      <c r="NMP85" s="103"/>
      <c r="NMQ85" s="103"/>
      <c r="NMR85" s="103"/>
      <c r="NMS85" s="103"/>
      <c r="NMT85" s="103"/>
      <c r="NMU85" s="103"/>
      <c r="NMV85" s="103"/>
      <c r="NMW85" s="103"/>
      <c r="NMX85" s="103"/>
      <c r="NMY85" s="103"/>
      <c r="NMZ85" s="103"/>
      <c r="NNA85" s="103"/>
      <c r="NNB85" s="103"/>
      <c r="NNC85" s="103"/>
      <c r="NND85" s="103"/>
      <c r="NNE85" s="103"/>
      <c r="NNF85" s="103"/>
      <c r="NNG85" s="103"/>
      <c r="NNH85" s="103"/>
      <c r="NNI85" s="103"/>
      <c r="NNJ85" s="103"/>
      <c r="NNK85" s="103"/>
      <c r="NNL85" s="103"/>
      <c r="NNM85" s="103"/>
      <c r="NNN85" s="103"/>
      <c r="NNO85" s="103"/>
      <c r="NNP85" s="103"/>
      <c r="NNQ85" s="103"/>
      <c r="NNR85" s="103"/>
      <c r="NNS85" s="103"/>
      <c r="NNT85" s="103"/>
      <c r="NNU85" s="103"/>
      <c r="NNV85" s="103"/>
      <c r="NNW85" s="103"/>
      <c r="NNX85" s="103"/>
      <c r="NNY85" s="103"/>
      <c r="NNZ85" s="103"/>
      <c r="NOA85" s="103"/>
      <c r="NOB85" s="103"/>
      <c r="NOC85" s="103"/>
      <c r="NOD85" s="103"/>
      <c r="NOE85" s="103"/>
      <c r="NOF85" s="103"/>
      <c r="NOG85" s="103"/>
      <c r="NOH85" s="103"/>
      <c r="NOI85" s="103"/>
      <c r="NOJ85" s="103"/>
      <c r="NOK85" s="103"/>
      <c r="NOL85" s="103"/>
      <c r="NOM85" s="103"/>
      <c r="NON85" s="103"/>
      <c r="NOO85" s="103"/>
      <c r="NOP85" s="103"/>
      <c r="NOQ85" s="103"/>
      <c r="NOR85" s="103"/>
      <c r="NOS85" s="103"/>
      <c r="NOT85" s="103"/>
      <c r="NOU85" s="103"/>
      <c r="NOV85" s="103"/>
      <c r="NOW85" s="103"/>
      <c r="NOX85" s="103"/>
      <c r="NOY85" s="103"/>
      <c r="NOZ85" s="103"/>
      <c r="NPA85" s="103"/>
      <c r="NPB85" s="103"/>
      <c r="NPC85" s="103"/>
      <c r="NPD85" s="103"/>
      <c r="NPE85" s="103"/>
      <c r="NPF85" s="103"/>
      <c r="NPG85" s="103"/>
      <c r="NPH85" s="103"/>
      <c r="NPI85" s="103"/>
      <c r="NPJ85" s="103"/>
      <c r="NPK85" s="103"/>
      <c r="NPL85" s="103"/>
      <c r="NPM85" s="103"/>
      <c r="NPN85" s="103"/>
      <c r="NPO85" s="103"/>
      <c r="NPP85" s="103"/>
      <c r="NPQ85" s="103"/>
      <c r="NPR85" s="103"/>
      <c r="NPS85" s="103"/>
      <c r="NPT85" s="103"/>
      <c r="NPU85" s="103"/>
      <c r="NPV85" s="103"/>
      <c r="NPW85" s="103"/>
      <c r="NPX85" s="103"/>
      <c r="NPY85" s="103"/>
      <c r="NPZ85" s="103"/>
      <c r="NQA85" s="103"/>
      <c r="NQB85" s="103"/>
      <c r="NQC85" s="103"/>
      <c r="NQD85" s="103"/>
      <c r="NQE85" s="103"/>
      <c r="NQF85" s="103"/>
      <c r="NQG85" s="103"/>
      <c r="NQH85" s="103"/>
      <c r="NQI85" s="103"/>
      <c r="NQJ85" s="103"/>
      <c r="NQK85" s="103"/>
      <c r="NQL85" s="103"/>
      <c r="NQM85" s="103"/>
      <c r="NQN85" s="103"/>
      <c r="NQO85" s="103"/>
      <c r="NQP85" s="103"/>
      <c r="NQQ85" s="103"/>
      <c r="NQR85" s="103"/>
      <c r="NQS85" s="103"/>
      <c r="NQT85" s="103"/>
      <c r="NQU85" s="103"/>
      <c r="NQV85" s="103"/>
      <c r="NQW85" s="103"/>
      <c r="NQX85" s="103"/>
      <c r="NQY85" s="103"/>
      <c r="NQZ85" s="103"/>
      <c r="NRA85" s="103"/>
      <c r="NRB85" s="103"/>
      <c r="NRC85" s="103"/>
      <c r="NRD85" s="103"/>
      <c r="NRE85" s="103"/>
      <c r="NRF85" s="103"/>
      <c r="NRG85" s="103"/>
      <c r="NRH85" s="103"/>
      <c r="NRI85" s="103"/>
      <c r="NRJ85" s="103"/>
      <c r="NRK85" s="103"/>
      <c r="NRL85" s="103"/>
      <c r="NRM85" s="103"/>
      <c r="NRN85" s="103"/>
      <c r="NRO85" s="103"/>
      <c r="NRP85" s="103"/>
      <c r="NRQ85" s="103"/>
      <c r="NRR85" s="103"/>
      <c r="NRS85" s="103"/>
      <c r="NRT85" s="103"/>
      <c r="NRU85" s="103"/>
      <c r="NRV85" s="103"/>
      <c r="NRW85" s="103"/>
      <c r="NRX85" s="103"/>
      <c r="NRY85" s="103"/>
      <c r="NRZ85" s="103"/>
      <c r="NSA85" s="103"/>
      <c r="NSB85" s="103"/>
      <c r="NSC85" s="103"/>
      <c r="NSD85" s="103"/>
      <c r="NSE85" s="103"/>
      <c r="NSF85" s="103"/>
      <c r="NSG85" s="103"/>
      <c r="NSH85" s="103"/>
      <c r="NSI85" s="103"/>
      <c r="NSJ85" s="103"/>
      <c r="NSK85" s="103"/>
      <c r="NSL85" s="103"/>
      <c r="NSM85" s="103"/>
      <c r="NSN85" s="103"/>
      <c r="NSO85" s="103"/>
      <c r="NSP85" s="103"/>
      <c r="NSQ85" s="103"/>
      <c r="NSR85" s="103"/>
      <c r="NSS85" s="103"/>
      <c r="NST85" s="103"/>
      <c r="NSU85" s="103"/>
      <c r="NSV85" s="103"/>
      <c r="NSW85" s="103"/>
      <c r="NSX85" s="103"/>
      <c r="NSY85" s="103"/>
      <c r="NSZ85" s="103"/>
      <c r="NTA85" s="103"/>
      <c r="NTB85" s="103"/>
      <c r="NTC85" s="103"/>
      <c r="NTD85" s="103"/>
      <c r="NTE85" s="103"/>
      <c r="NTF85" s="103"/>
      <c r="NTG85" s="103"/>
      <c r="NTH85" s="103"/>
      <c r="NTI85" s="103"/>
      <c r="NTJ85" s="103"/>
      <c r="NTK85" s="103"/>
      <c r="NTL85" s="103"/>
      <c r="NTM85" s="103"/>
      <c r="NTN85" s="103"/>
      <c r="NTO85" s="103"/>
      <c r="NTP85" s="103"/>
      <c r="NTQ85" s="103"/>
      <c r="NTR85" s="103"/>
      <c r="NTS85" s="103"/>
      <c r="NTT85" s="103"/>
      <c r="NTU85" s="103"/>
      <c r="NTV85" s="103"/>
      <c r="NTW85" s="103"/>
      <c r="NTX85" s="103"/>
      <c r="NTY85" s="103"/>
      <c r="NTZ85" s="103"/>
      <c r="NUA85" s="103"/>
      <c r="NUB85" s="103"/>
      <c r="NUC85" s="103"/>
      <c r="NUD85" s="103"/>
      <c r="NUE85" s="103"/>
      <c r="NUF85" s="103"/>
      <c r="NUG85" s="103"/>
      <c r="NUH85" s="103"/>
      <c r="NUI85" s="103"/>
      <c r="NUJ85" s="103"/>
      <c r="NUK85" s="103"/>
      <c r="NUL85" s="103"/>
      <c r="NUM85" s="103"/>
      <c r="NUN85" s="103"/>
      <c r="NUO85" s="103"/>
      <c r="NUP85" s="103"/>
      <c r="NUQ85" s="103"/>
      <c r="NUR85" s="103"/>
      <c r="NUS85" s="103"/>
      <c r="NUT85" s="103"/>
      <c r="NUU85" s="103"/>
      <c r="NUV85" s="103"/>
      <c r="NUW85" s="103"/>
      <c r="NUX85" s="103"/>
      <c r="NUY85" s="103"/>
      <c r="NUZ85" s="103"/>
      <c r="NVA85" s="103"/>
      <c r="NVB85" s="103"/>
      <c r="NVC85" s="103"/>
      <c r="NVD85" s="103"/>
      <c r="NVE85" s="103"/>
      <c r="NVF85" s="103"/>
      <c r="NVG85" s="103"/>
      <c r="NVH85" s="103"/>
      <c r="NVI85" s="103"/>
      <c r="NVJ85" s="103"/>
      <c r="NVK85" s="103"/>
      <c r="NVL85" s="103"/>
      <c r="NVM85" s="103"/>
      <c r="NVN85" s="103"/>
      <c r="NVO85" s="103"/>
      <c r="NVP85" s="103"/>
      <c r="NVQ85" s="103"/>
      <c r="NVR85" s="103"/>
      <c r="NVS85" s="103"/>
      <c r="NVT85" s="103"/>
      <c r="NVU85" s="103"/>
      <c r="NVV85" s="103"/>
      <c r="NVW85" s="103"/>
      <c r="NVX85" s="103"/>
      <c r="NVY85" s="103"/>
      <c r="NVZ85" s="103"/>
      <c r="NWA85" s="103"/>
      <c r="NWB85" s="103"/>
      <c r="NWC85" s="103"/>
      <c r="NWD85" s="103"/>
      <c r="NWE85" s="103"/>
      <c r="NWF85" s="103"/>
      <c r="NWG85" s="103"/>
      <c r="NWH85" s="103"/>
      <c r="NWI85" s="103"/>
      <c r="NWJ85" s="103"/>
      <c r="NWK85" s="103"/>
      <c r="NWL85" s="103"/>
      <c r="NWM85" s="103"/>
      <c r="NWN85" s="103"/>
      <c r="NWO85" s="103"/>
      <c r="NWP85" s="103"/>
      <c r="NWQ85" s="103"/>
      <c r="NWR85" s="103"/>
      <c r="NWS85" s="103"/>
      <c r="NWT85" s="103"/>
      <c r="NWU85" s="103"/>
      <c r="NWV85" s="103"/>
      <c r="NWW85" s="103"/>
      <c r="NWX85" s="103"/>
      <c r="NWY85" s="103"/>
      <c r="NWZ85" s="103"/>
      <c r="NXA85" s="103"/>
      <c r="NXB85" s="103"/>
      <c r="NXC85" s="103"/>
      <c r="NXD85" s="103"/>
      <c r="NXE85" s="103"/>
      <c r="NXF85" s="103"/>
      <c r="NXG85" s="103"/>
      <c r="NXH85" s="103"/>
      <c r="NXI85" s="103"/>
      <c r="NXJ85" s="103"/>
      <c r="NXK85" s="103"/>
      <c r="NXL85" s="103"/>
      <c r="NXM85" s="103"/>
      <c r="NXN85" s="103"/>
      <c r="NXO85" s="103"/>
      <c r="NXP85" s="103"/>
      <c r="NXQ85" s="103"/>
      <c r="NXR85" s="103"/>
      <c r="NXS85" s="103"/>
      <c r="NXT85" s="103"/>
      <c r="NXU85" s="103"/>
      <c r="NXV85" s="103"/>
      <c r="NXW85" s="103"/>
      <c r="NXX85" s="103"/>
      <c r="NXY85" s="103"/>
      <c r="NXZ85" s="103"/>
      <c r="NYA85" s="103"/>
      <c r="NYB85" s="103"/>
      <c r="NYC85" s="103"/>
      <c r="NYD85" s="103"/>
      <c r="NYE85" s="103"/>
      <c r="NYF85" s="103"/>
      <c r="NYG85" s="103"/>
      <c r="NYH85" s="103"/>
      <c r="NYI85" s="103"/>
      <c r="NYJ85" s="103"/>
      <c r="NYK85" s="103"/>
      <c r="NYL85" s="103"/>
      <c r="NYM85" s="103"/>
      <c r="NYN85" s="103"/>
      <c r="NYO85" s="103"/>
      <c r="NYP85" s="103"/>
      <c r="NYQ85" s="103"/>
      <c r="NYR85" s="103"/>
      <c r="NYS85" s="103"/>
      <c r="NYT85" s="103"/>
      <c r="NYU85" s="103"/>
      <c r="NYV85" s="103"/>
      <c r="NYW85" s="103"/>
      <c r="NYX85" s="103"/>
      <c r="NYY85" s="103"/>
      <c r="NYZ85" s="103"/>
      <c r="NZA85" s="103"/>
      <c r="NZB85" s="103"/>
      <c r="NZC85" s="103"/>
      <c r="NZD85" s="103"/>
      <c r="NZE85" s="103"/>
      <c r="NZF85" s="103"/>
      <c r="NZG85" s="103"/>
      <c r="NZH85" s="103"/>
      <c r="NZI85" s="103"/>
      <c r="NZJ85" s="103"/>
      <c r="NZK85" s="103"/>
      <c r="NZL85" s="103"/>
      <c r="NZM85" s="103"/>
      <c r="NZN85" s="103"/>
      <c r="NZO85" s="103"/>
      <c r="NZP85" s="103"/>
      <c r="NZQ85" s="103"/>
      <c r="NZR85" s="103"/>
      <c r="NZS85" s="103"/>
      <c r="NZT85" s="103"/>
      <c r="NZU85" s="103"/>
      <c r="NZV85" s="103"/>
      <c r="NZW85" s="103"/>
      <c r="NZX85" s="103"/>
      <c r="NZY85" s="103"/>
      <c r="NZZ85" s="103"/>
      <c r="OAA85" s="103"/>
      <c r="OAB85" s="103"/>
      <c r="OAC85" s="103"/>
      <c r="OAD85" s="103"/>
      <c r="OAE85" s="103"/>
      <c r="OAF85" s="103"/>
      <c r="OAG85" s="103"/>
      <c r="OAH85" s="103"/>
      <c r="OAI85" s="103"/>
      <c r="OAJ85" s="103"/>
      <c r="OAK85" s="103"/>
      <c r="OAL85" s="103"/>
      <c r="OAM85" s="103"/>
      <c r="OAN85" s="103"/>
      <c r="OAO85" s="103"/>
      <c r="OAP85" s="103"/>
      <c r="OAQ85" s="103"/>
      <c r="OAR85" s="103"/>
      <c r="OAS85" s="103"/>
      <c r="OAT85" s="103"/>
      <c r="OAU85" s="103"/>
      <c r="OAV85" s="103"/>
      <c r="OAW85" s="103"/>
      <c r="OAX85" s="103"/>
      <c r="OAY85" s="103"/>
      <c r="OAZ85" s="103"/>
      <c r="OBA85" s="103"/>
      <c r="OBB85" s="103"/>
      <c r="OBC85" s="103"/>
      <c r="OBD85" s="103"/>
      <c r="OBE85" s="103"/>
      <c r="OBF85" s="103"/>
      <c r="OBG85" s="103"/>
      <c r="OBH85" s="103"/>
      <c r="OBI85" s="103"/>
      <c r="OBJ85" s="103"/>
      <c r="OBK85" s="103"/>
      <c r="OBL85" s="103"/>
      <c r="OBM85" s="103"/>
      <c r="OBN85" s="103"/>
      <c r="OBO85" s="103"/>
      <c r="OBP85" s="103"/>
      <c r="OBQ85" s="103"/>
      <c r="OBR85" s="103"/>
      <c r="OBS85" s="103"/>
      <c r="OBT85" s="103"/>
      <c r="OBU85" s="103"/>
      <c r="OBV85" s="103"/>
      <c r="OBW85" s="103"/>
      <c r="OBX85" s="103"/>
      <c r="OBY85" s="103"/>
      <c r="OBZ85" s="103"/>
      <c r="OCA85" s="103"/>
      <c r="OCB85" s="103"/>
      <c r="OCC85" s="103"/>
      <c r="OCD85" s="103"/>
      <c r="OCE85" s="103"/>
      <c r="OCF85" s="103"/>
      <c r="OCG85" s="103"/>
      <c r="OCH85" s="103"/>
      <c r="OCI85" s="103"/>
      <c r="OCJ85" s="103"/>
      <c r="OCK85" s="103"/>
      <c r="OCL85" s="103"/>
      <c r="OCM85" s="103"/>
      <c r="OCN85" s="103"/>
      <c r="OCO85" s="103"/>
      <c r="OCP85" s="103"/>
      <c r="OCQ85" s="103"/>
      <c r="OCR85" s="103"/>
      <c r="OCS85" s="103"/>
      <c r="OCT85" s="103"/>
      <c r="OCU85" s="103"/>
      <c r="OCV85" s="103"/>
      <c r="OCW85" s="103"/>
      <c r="OCX85" s="103"/>
      <c r="OCY85" s="103"/>
      <c r="OCZ85" s="103"/>
      <c r="ODA85" s="103"/>
      <c r="ODB85" s="103"/>
      <c r="ODC85" s="103"/>
      <c r="ODD85" s="103"/>
      <c r="ODE85" s="103"/>
      <c r="ODF85" s="103"/>
      <c r="ODG85" s="103"/>
      <c r="ODH85" s="103"/>
      <c r="ODI85" s="103"/>
      <c r="ODJ85" s="103"/>
      <c r="ODK85" s="103"/>
      <c r="ODL85" s="103"/>
      <c r="ODM85" s="103"/>
      <c r="ODN85" s="103"/>
      <c r="ODO85" s="103"/>
      <c r="ODP85" s="103"/>
      <c r="ODQ85" s="103"/>
      <c r="ODR85" s="103"/>
      <c r="ODS85" s="103"/>
      <c r="ODT85" s="103"/>
      <c r="ODU85" s="103"/>
      <c r="ODV85" s="103"/>
      <c r="ODW85" s="103"/>
      <c r="ODX85" s="103"/>
      <c r="ODY85" s="103"/>
      <c r="ODZ85" s="103"/>
      <c r="OEA85" s="103"/>
      <c r="OEB85" s="103"/>
      <c r="OEC85" s="103"/>
      <c r="OED85" s="103"/>
      <c r="OEE85" s="103"/>
      <c r="OEF85" s="103"/>
      <c r="OEG85" s="103"/>
      <c r="OEH85" s="103"/>
      <c r="OEI85" s="103"/>
      <c r="OEJ85" s="103"/>
      <c r="OEK85" s="103"/>
      <c r="OEL85" s="103"/>
      <c r="OEM85" s="103"/>
      <c r="OEN85" s="103"/>
      <c r="OEO85" s="103"/>
      <c r="OEP85" s="103"/>
      <c r="OEQ85" s="103"/>
      <c r="OER85" s="103"/>
      <c r="OES85" s="103"/>
      <c r="OET85" s="103"/>
      <c r="OEU85" s="103"/>
      <c r="OEV85" s="103"/>
      <c r="OEW85" s="103"/>
      <c r="OEX85" s="103"/>
      <c r="OEY85" s="103"/>
      <c r="OEZ85" s="103"/>
      <c r="OFA85" s="103"/>
      <c r="OFB85" s="103"/>
      <c r="OFC85" s="103"/>
      <c r="OFD85" s="103"/>
      <c r="OFE85" s="103"/>
      <c r="OFF85" s="103"/>
      <c r="OFG85" s="103"/>
      <c r="OFH85" s="103"/>
      <c r="OFI85" s="103"/>
      <c r="OFJ85" s="103"/>
      <c r="OFK85" s="103"/>
      <c r="OFL85" s="103"/>
      <c r="OFM85" s="103"/>
      <c r="OFN85" s="103"/>
      <c r="OFO85" s="103"/>
      <c r="OFP85" s="103"/>
      <c r="OFQ85" s="103"/>
      <c r="OFR85" s="103"/>
      <c r="OFS85" s="103"/>
      <c r="OFT85" s="103"/>
      <c r="OFU85" s="103"/>
      <c r="OFV85" s="103"/>
      <c r="OFW85" s="103"/>
      <c r="OFX85" s="103"/>
      <c r="OFY85" s="103"/>
      <c r="OFZ85" s="103"/>
      <c r="OGA85" s="103"/>
      <c r="OGB85" s="103"/>
      <c r="OGC85" s="103"/>
      <c r="OGD85" s="103"/>
      <c r="OGE85" s="103"/>
      <c r="OGF85" s="103"/>
      <c r="OGG85" s="103"/>
      <c r="OGH85" s="103"/>
      <c r="OGI85" s="103"/>
      <c r="OGJ85" s="103"/>
      <c r="OGK85" s="103"/>
      <c r="OGL85" s="103"/>
      <c r="OGM85" s="103"/>
      <c r="OGN85" s="103"/>
      <c r="OGO85" s="103"/>
      <c r="OGP85" s="103"/>
      <c r="OGQ85" s="103"/>
      <c r="OGR85" s="103"/>
      <c r="OGS85" s="103"/>
      <c r="OGT85" s="103"/>
      <c r="OGU85" s="103"/>
      <c r="OGV85" s="103"/>
      <c r="OGW85" s="103"/>
      <c r="OGX85" s="103"/>
      <c r="OGY85" s="103"/>
      <c r="OGZ85" s="103"/>
      <c r="OHA85" s="103"/>
      <c r="OHB85" s="103"/>
      <c r="OHC85" s="103"/>
      <c r="OHD85" s="103"/>
      <c r="OHE85" s="103"/>
      <c r="OHF85" s="103"/>
      <c r="OHG85" s="103"/>
      <c r="OHH85" s="103"/>
      <c r="OHI85" s="103"/>
      <c r="OHJ85" s="103"/>
      <c r="OHK85" s="103"/>
      <c r="OHL85" s="103"/>
      <c r="OHM85" s="103"/>
      <c r="OHN85" s="103"/>
      <c r="OHO85" s="103"/>
      <c r="OHP85" s="103"/>
      <c r="OHQ85" s="103"/>
      <c r="OHR85" s="103"/>
      <c r="OHS85" s="103"/>
      <c r="OHT85" s="103"/>
      <c r="OHU85" s="103"/>
      <c r="OHV85" s="103"/>
      <c r="OHW85" s="103"/>
      <c r="OHX85" s="103"/>
      <c r="OHY85" s="103"/>
      <c r="OHZ85" s="103"/>
      <c r="OIA85" s="103"/>
      <c r="OIB85" s="103"/>
      <c r="OIC85" s="103"/>
      <c r="OID85" s="103"/>
      <c r="OIE85" s="103"/>
      <c r="OIF85" s="103"/>
      <c r="OIG85" s="103"/>
      <c r="OIH85" s="103"/>
      <c r="OII85" s="103"/>
      <c r="OIJ85" s="103"/>
      <c r="OIK85" s="103"/>
      <c r="OIL85" s="103"/>
      <c r="OIM85" s="103"/>
      <c r="OIN85" s="103"/>
      <c r="OIO85" s="103"/>
      <c r="OIP85" s="103"/>
      <c r="OIQ85" s="103"/>
      <c r="OIR85" s="103"/>
      <c r="OIS85" s="103"/>
      <c r="OIT85" s="103"/>
      <c r="OIU85" s="103"/>
      <c r="OIV85" s="103"/>
      <c r="OIW85" s="103"/>
      <c r="OIX85" s="103"/>
      <c r="OIY85" s="103"/>
      <c r="OIZ85" s="103"/>
      <c r="OJA85" s="103"/>
      <c r="OJB85" s="103"/>
      <c r="OJC85" s="103"/>
      <c r="OJD85" s="103"/>
      <c r="OJE85" s="103"/>
      <c r="OJF85" s="103"/>
      <c r="OJG85" s="103"/>
      <c r="OJH85" s="103"/>
      <c r="OJI85" s="103"/>
      <c r="OJJ85" s="103"/>
      <c r="OJK85" s="103"/>
      <c r="OJL85" s="103"/>
      <c r="OJM85" s="103"/>
      <c r="OJN85" s="103"/>
      <c r="OJO85" s="103"/>
      <c r="OJP85" s="103"/>
      <c r="OJQ85" s="103"/>
      <c r="OJR85" s="103"/>
      <c r="OJS85" s="103"/>
      <c r="OJT85" s="103"/>
      <c r="OJU85" s="103"/>
      <c r="OJV85" s="103"/>
      <c r="OJW85" s="103"/>
      <c r="OJX85" s="103"/>
      <c r="OJY85" s="103"/>
      <c r="OJZ85" s="103"/>
      <c r="OKA85" s="103"/>
      <c r="OKB85" s="103"/>
      <c r="OKC85" s="103"/>
      <c r="OKD85" s="103"/>
      <c r="OKE85" s="103"/>
      <c r="OKF85" s="103"/>
      <c r="OKG85" s="103"/>
      <c r="OKH85" s="103"/>
      <c r="OKI85" s="103"/>
      <c r="OKJ85" s="103"/>
      <c r="OKK85" s="103"/>
      <c r="OKL85" s="103"/>
      <c r="OKM85" s="103"/>
      <c r="OKN85" s="103"/>
      <c r="OKO85" s="103"/>
      <c r="OKP85" s="103"/>
      <c r="OKQ85" s="103"/>
      <c r="OKR85" s="103"/>
      <c r="OKS85" s="103"/>
      <c r="OKT85" s="103"/>
      <c r="OKU85" s="103"/>
      <c r="OKV85" s="103"/>
      <c r="OKW85" s="103"/>
      <c r="OKX85" s="103"/>
      <c r="OKY85" s="103"/>
      <c r="OKZ85" s="103"/>
      <c r="OLA85" s="103"/>
      <c r="OLB85" s="103"/>
      <c r="OLC85" s="103"/>
      <c r="OLD85" s="103"/>
      <c r="OLE85" s="103"/>
      <c r="OLF85" s="103"/>
      <c r="OLG85" s="103"/>
      <c r="OLH85" s="103"/>
      <c r="OLI85" s="103"/>
      <c r="OLJ85" s="103"/>
      <c r="OLK85" s="103"/>
      <c r="OLL85" s="103"/>
      <c r="OLM85" s="103"/>
      <c r="OLN85" s="103"/>
      <c r="OLO85" s="103"/>
      <c r="OLP85" s="103"/>
      <c r="OLQ85" s="103"/>
      <c r="OLR85" s="103"/>
      <c r="OLS85" s="103"/>
      <c r="OLT85" s="103"/>
      <c r="OLU85" s="103"/>
      <c r="OLV85" s="103"/>
      <c r="OLW85" s="103"/>
      <c r="OLX85" s="103"/>
      <c r="OLY85" s="103"/>
      <c r="OLZ85" s="103"/>
      <c r="OMA85" s="103"/>
      <c r="OMB85" s="103"/>
      <c r="OMC85" s="103"/>
      <c r="OMD85" s="103"/>
      <c r="OME85" s="103"/>
      <c r="OMF85" s="103"/>
      <c r="OMG85" s="103"/>
      <c r="OMH85" s="103"/>
      <c r="OMI85" s="103"/>
      <c r="OMJ85" s="103"/>
      <c r="OMK85" s="103"/>
      <c r="OML85" s="103"/>
      <c r="OMM85" s="103"/>
      <c r="OMN85" s="103"/>
      <c r="OMO85" s="103"/>
      <c r="OMP85" s="103"/>
      <c r="OMQ85" s="103"/>
      <c r="OMR85" s="103"/>
      <c r="OMS85" s="103"/>
      <c r="OMT85" s="103"/>
      <c r="OMU85" s="103"/>
      <c r="OMV85" s="103"/>
      <c r="OMW85" s="103"/>
      <c r="OMX85" s="103"/>
      <c r="OMY85" s="103"/>
      <c r="OMZ85" s="103"/>
      <c r="ONA85" s="103"/>
      <c r="ONB85" s="103"/>
      <c r="ONC85" s="103"/>
      <c r="OND85" s="103"/>
      <c r="ONE85" s="103"/>
      <c r="ONF85" s="103"/>
      <c r="ONG85" s="103"/>
      <c r="ONH85" s="103"/>
      <c r="ONI85" s="103"/>
      <c r="ONJ85" s="103"/>
      <c r="ONK85" s="103"/>
      <c r="ONL85" s="103"/>
      <c r="ONM85" s="103"/>
      <c r="ONN85" s="103"/>
      <c r="ONO85" s="103"/>
      <c r="ONP85" s="103"/>
      <c r="ONQ85" s="103"/>
      <c r="ONR85" s="103"/>
      <c r="ONS85" s="103"/>
      <c r="ONT85" s="103"/>
      <c r="ONU85" s="103"/>
      <c r="ONV85" s="103"/>
      <c r="ONW85" s="103"/>
      <c r="ONX85" s="103"/>
      <c r="ONY85" s="103"/>
      <c r="ONZ85" s="103"/>
      <c r="OOA85" s="103"/>
      <c r="OOB85" s="103"/>
      <c r="OOC85" s="103"/>
      <c r="OOD85" s="103"/>
      <c r="OOE85" s="103"/>
      <c r="OOF85" s="103"/>
      <c r="OOG85" s="103"/>
      <c r="OOH85" s="103"/>
      <c r="OOI85" s="103"/>
      <c r="OOJ85" s="103"/>
      <c r="OOK85" s="103"/>
      <c r="OOL85" s="103"/>
      <c r="OOM85" s="103"/>
      <c r="OON85" s="103"/>
      <c r="OOO85" s="103"/>
      <c r="OOP85" s="103"/>
      <c r="OOQ85" s="103"/>
      <c r="OOR85" s="103"/>
      <c r="OOS85" s="103"/>
      <c r="OOT85" s="103"/>
      <c r="OOU85" s="103"/>
      <c r="OOV85" s="103"/>
      <c r="OOW85" s="103"/>
      <c r="OOX85" s="103"/>
      <c r="OOY85" s="103"/>
      <c r="OOZ85" s="103"/>
      <c r="OPA85" s="103"/>
      <c r="OPB85" s="103"/>
      <c r="OPC85" s="103"/>
      <c r="OPD85" s="103"/>
      <c r="OPE85" s="103"/>
      <c r="OPF85" s="103"/>
      <c r="OPG85" s="103"/>
      <c r="OPH85" s="103"/>
      <c r="OPI85" s="103"/>
      <c r="OPJ85" s="103"/>
      <c r="OPK85" s="103"/>
      <c r="OPL85" s="103"/>
      <c r="OPM85" s="103"/>
      <c r="OPN85" s="103"/>
      <c r="OPO85" s="103"/>
      <c r="OPP85" s="103"/>
      <c r="OPQ85" s="103"/>
      <c r="OPR85" s="103"/>
      <c r="OPS85" s="103"/>
      <c r="OPT85" s="103"/>
      <c r="OPU85" s="103"/>
      <c r="OPV85" s="103"/>
      <c r="OPW85" s="103"/>
      <c r="OPX85" s="103"/>
      <c r="OPY85" s="103"/>
      <c r="OPZ85" s="103"/>
      <c r="OQA85" s="103"/>
      <c r="OQB85" s="103"/>
      <c r="OQC85" s="103"/>
      <c r="OQD85" s="103"/>
      <c r="OQE85" s="103"/>
      <c r="OQF85" s="103"/>
      <c r="OQG85" s="103"/>
      <c r="OQH85" s="103"/>
      <c r="OQI85" s="103"/>
      <c r="OQJ85" s="103"/>
      <c r="OQK85" s="103"/>
      <c r="OQL85" s="103"/>
      <c r="OQM85" s="103"/>
      <c r="OQN85" s="103"/>
      <c r="OQO85" s="103"/>
      <c r="OQP85" s="103"/>
      <c r="OQQ85" s="103"/>
      <c r="OQR85" s="103"/>
      <c r="OQS85" s="103"/>
      <c r="OQT85" s="103"/>
      <c r="OQU85" s="103"/>
      <c r="OQV85" s="103"/>
      <c r="OQW85" s="103"/>
      <c r="OQX85" s="103"/>
      <c r="OQY85" s="103"/>
      <c r="OQZ85" s="103"/>
      <c r="ORA85" s="103"/>
      <c r="ORB85" s="103"/>
      <c r="ORC85" s="103"/>
      <c r="ORD85" s="103"/>
      <c r="ORE85" s="103"/>
      <c r="ORF85" s="103"/>
      <c r="ORG85" s="103"/>
      <c r="ORH85" s="103"/>
      <c r="ORI85" s="103"/>
      <c r="ORJ85" s="103"/>
      <c r="ORK85" s="103"/>
      <c r="ORL85" s="103"/>
      <c r="ORM85" s="103"/>
      <c r="ORN85" s="103"/>
      <c r="ORO85" s="103"/>
      <c r="ORP85" s="103"/>
      <c r="ORQ85" s="103"/>
      <c r="ORR85" s="103"/>
      <c r="ORS85" s="103"/>
      <c r="ORT85" s="103"/>
      <c r="ORU85" s="103"/>
      <c r="ORV85" s="103"/>
      <c r="ORW85" s="103"/>
      <c r="ORX85" s="103"/>
      <c r="ORY85" s="103"/>
      <c r="ORZ85" s="103"/>
      <c r="OSA85" s="103"/>
      <c r="OSB85" s="103"/>
      <c r="OSC85" s="103"/>
      <c r="OSD85" s="103"/>
      <c r="OSE85" s="103"/>
      <c r="OSF85" s="103"/>
      <c r="OSG85" s="103"/>
      <c r="OSH85" s="103"/>
      <c r="OSI85" s="103"/>
      <c r="OSJ85" s="103"/>
      <c r="OSK85" s="103"/>
      <c r="OSL85" s="103"/>
      <c r="OSM85" s="103"/>
      <c r="OSN85" s="103"/>
      <c r="OSO85" s="103"/>
      <c r="OSP85" s="103"/>
      <c r="OSQ85" s="103"/>
      <c r="OSR85" s="103"/>
      <c r="OSS85" s="103"/>
      <c r="OST85" s="103"/>
      <c r="OSU85" s="103"/>
      <c r="OSV85" s="103"/>
      <c r="OSW85" s="103"/>
      <c r="OSX85" s="103"/>
      <c r="OSY85" s="103"/>
      <c r="OSZ85" s="103"/>
      <c r="OTA85" s="103"/>
      <c r="OTB85" s="103"/>
      <c r="OTC85" s="103"/>
      <c r="OTD85" s="103"/>
      <c r="OTE85" s="103"/>
      <c r="OTF85" s="103"/>
      <c r="OTG85" s="103"/>
      <c r="OTH85" s="103"/>
      <c r="OTI85" s="103"/>
      <c r="OTJ85" s="103"/>
      <c r="OTK85" s="103"/>
      <c r="OTL85" s="103"/>
      <c r="OTM85" s="103"/>
      <c r="OTN85" s="103"/>
      <c r="OTO85" s="103"/>
      <c r="OTP85" s="103"/>
      <c r="OTQ85" s="103"/>
      <c r="OTR85" s="103"/>
      <c r="OTS85" s="103"/>
      <c r="OTT85" s="103"/>
      <c r="OTU85" s="103"/>
      <c r="OTV85" s="103"/>
      <c r="OTW85" s="103"/>
      <c r="OTX85" s="103"/>
      <c r="OTY85" s="103"/>
      <c r="OTZ85" s="103"/>
      <c r="OUA85" s="103"/>
      <c r="OUB85" s="103"/>
      <c r="OUC85" s="103"/>
      <c r="OUD85" s="103"/>
      <c r="OUE85" s="103"/>
      <c r="OUF85" s="103"/>
      <c r="OUG85" s="103"/>
      <c r="OUH85" s="103"/>
      <c r="OUI85" s="103"/>
      <c r="OUJ85" s="103"/>
      <c r="OUK85" s="103"/>
      <c r="OUL85" s="103"/>
      <c r="OUM85" s="103"/>
      <c r="OUN85" s="103"/>
      <c r="OUO85" s="103"/>
      <c r="OUP85" s="103"/>
      <c r="OUQ85" s="103"/>
      <c r="OUR85" s="103"/>
      <c r="OUS85" s="103"/>
      <c r="OUT85" s="103"/>
      <c r="OUU85" s="103"/>
      <c r="OUV85" s="103"/>
      <c r="OUW85" s="103"/>
      <c r="OUX85" s="103"/>
      <c r="OUY85" s="103"/>
      <c r="OUZ85" s="103"/>
      <c r="OVA85" s="103"/>
      <c r="OVB85" s="103"/>
      <c r="OVC85" s="103"/>
      <c r="OVD85" s="103"/>
      <c r="OVE85" s="103"/>
      <c r="OVF85" s="103"/>
      <c r="OVG85" s="103"/>
      <c r="OVH85" s="103"/>
      <c r="OVI85" s="103"/>
      <c r="OVJ85" s="103"/>
      <c r="OVK85" s="103"/>
      <c r="OVL85" s="103"/>
      <c r="OVM85" s="103"/>
      <c r="OVN85" s="103"/>
      <c r="OVO85" s="103"/>
      <c r="OVP85" s="103"/>
      <c r="OVQ85" s="103"/>
      <c r="OVR85" s="103"/>
      <c r="OVS85" s="103"/>
      <c r="OVT85" s="103"/>
      <c r="OVU85" s="103"/>
      <c r="OVV85" s="103"/>
      <c r="OVW85" s="103"/>
      <c r="OVX85" s="103"/>
      <c r="OVY85" s="103"/>
      <c r="OVZ85" s="103"/>
      <c r="OWA85" s="103"/>
      <c r="OWB85" s="103"/>
      <c r="OWC85" s="103"/>
      <c r="OWD85" s="103"/>
      <c r="OWE85" s="103"/>
      <c r="OWF85" s="103"/>
      <c r="OWG85" s="103"/>
      <c r="OWH85" s="103"/>
      <c r="OWI85" s="103"/>
      <c r="OWJ85" s="103"/>
      <c r="OWK85" s="103"/>
      <c r="OWL85" s="103"/>
      <c r="OWM85" s="103"/>
      <c r="OWN85" s="103"/>
      <c r="OWO85" s="103"/>
      <c r="OWP85" s="103"/>
      <c r="OWQ85" s="103"/>
      <c r="OWR85" s="103"/>
      <c r="OWS85" s="103"/>
      <c r="OWT85" s="103"/>
      <c r="OWU85" s="103"/>
      <c r="OWV85" s="103"/>
      <c r="OWW85" s="103"/>
      <c r="OWX85" s="103"/>
      <c r="OWY85" s="103"/>
      <c r="OWZ85" s="103"/>
      <c r="OXA85" s="103"/>
      <c r="OXB85" s="103"/>
      <c r="OXC85" s="103"/>
      <c r="OXD85" s="103"/>
      <c r="OXE85" s="103"/>
      <c r="OXF85" s="103"/>
      <c r="OXG85" s="103"/>
      <c r="OXH85" s="103"/>
      <c r="OXI85" s="103"/>
      <c r="OXJ85" s="103"/>
      <c r="OXK85" s="103"/>
      <c r="OXL85" s="103"/>
      <c r="OXM85" s="103"/>
      <c r="OXN85" s="103"/>
      <c r="OXO85" s="103"/>
      <c r="OXP85" s="103"/>
      <c r="OXQ85" s="103"/>
      <c r="OXR85" s="103"/>
      <c r="OXS85" s="103"/>
      <c r="OXT85" s="103"/>
      <c r="OXU85" s="103"/>
      <c r="OXV85" s="103"/>
      <c r="OXW85" s="103"/>
      <c r="OXX85" s="103"/>
      <c r="OXY85" s="103"/>
      <c r="OXZ85" s="103"/>
      <c r="OYA85" s="103"/>
      <c r="OYB85" s="103"/>
      <c r="OYC85" s="103"/>
      <c r="OYD85" s="103"/>
      <c r="OYE85" s="103"/>
      <c r="OYF85" s="103"/>
      <c r="OYG85" s="103"/>
      <c r="OYH85" s="103"/>
      <c r="OYI85" s="103"/>
      <c r="OYJ85" s="103"/>
      <c r="OYK85" s="103"/>
      <c r="OYL85" s="103"/>
      <c r="OYM85" s="103"/>
      <c r="OYN85" s="103"/>
      <c r="OYO85" s="103"/>
      <c r="OYP85" s="103"/>
      <c r="OYQ85" s="103"/>
      <c r="OYR85" s="103"/>
      <c r="OYS85" s="103"/>
      <c r="OYT85" s="103"/>
      <c r="OYU85" s="103"/>
      <c r="OYV85" s="103"/>
      <c r="OYW85" s="103"/>
      <c r="OYX85" s="103"/>
      <c r="OYY85" s="103"/>
      <c r="OYZ85" s="103"/>
      <c r="OZA85" s="103"/>
      <c r="OZB85" s="103"/>
      <c r="OZC85" s="103"/>
      <c r="OZD85" s="103"/>
      <c r="OZE85" s="103"/>
      <c r="OZF85" s="103"/>
      <c r="OZG85" s="103"/>
      <c r="OZH85" s="103"/>
      <c r="OZI85" s="103"/>
      <c r="OZJ85" s="103"/>
      <c r="OZK85" s="103"/>
      <c r="OZL85" s="103"/>
      <c r="OZM85" s="103"/>
      <c r="OZN85" s="103"/>
      <c r="OZO85" s="103"/>
      <c r="OZP85" s="103"/>
      <c r="OZQ85" s="103"/>
      <c r="OZR85" s="103"/>
      <c r="OZS85" s="103"/>
      <c r="OZT85" s="103"/>
      <c r="OZU85" s="103"/>
      <c r="OZV85" s="103"/>
      <c r="OZW85" s="103"/>
      <c r="OZX85" s="103"/>
      <c r="OZY85" s="103"/>
      <c r="OZZ85" s="103"/>
      <c r="PAA85" s="103"/>
      <c r="PAB85" s="103"/>
      <c r="PAC85" s="103"/>
      <c r="PAD85" s="103"/>
      <c r="PAE85" s="103"/>
      <c r="PAF85" s="103"/>
      <c r="PAG85" s="103"/>
      <c r="PAH85" s="103"/>
      <c r="PAI85" s="103"/>
      <c r="PAJ85" s="103"/>
      <c r="PAK85" s="103"/>
      <c r="PAL85" s="103"/>
      <c r="PAM85" s="103"/>
      <c r="PAN85" s="103"/>
      <c r="PAO85" s="103"/>
      <c r="PAP85" s="103"/>
      <c r="PAQ85" s="103"/>
      <c r="PAR85" s="103"/>
      <c r="PAS85" s="103"/>
      <c r="PAT85" s="103"/>
      <c r="PAU85" s="103"/>
      <c r="PAV85" s="103"/>
      <c r="PAW85" s="103"/>
      <c r="PAX85" s="103"/>
      <c r="PAY85" s="103"/>
      <c r="PAZ85" s="103"/>
      <c r="PBA85" s="103"/>
      <c r="PBB85" s="103"/>
      <c r="PBC85" s="103"/>
      <c r="PBD85" s="103"/>
      <c r="PBE85" s="103"/>
      <c r="PBF85" s="103"/>
      <c r="PBG85" s="103"/>
      <c r="PBH85" s="103"/>
      <c r="PBI85" s="103"/>
      <c r="PBJ85" s="103"/>
      <c r="PBK85" s="103"/>
      <c r="PBL85" s="103"/>
      <c r="PBM85" s="103"/>
      <c r="PBN85" s="103"/>
      <c r="PBO85" s="103"/>
      <c r="PBP85" s="103"/>
      <c r="PBQ85" s="103"/>
      <c r="PBR85" s="103"/>
      <c r="PBS85" s="103"/>
      <c r="PBT85" s="103"/>
      <c r="PBU85" s="103"/>
      <c r="PBV85" s="103"/>
      <c r="PBW85" s="103"/>
      <c r="PBX85" s="103"/>
      <c r="PBY85" s="103"/>
      <c r="PBZ85" s="103"/>
      <c r="PCA85" s="103"/>
      <c r="PCB85" s="103"/>
      <c r="PCC85" s="103"/>
      <c r="PCD85" s="103"/>
      <c r="PCE85" s="103"/>
      <c r="PCF85" s="103"/>
      <c r="PCG85" s="103"/>
      <c r="PCH85" s="103"/>
      <c r="PCI85" s="103"/>
      <c r="PCJ85" s="103"/>
      <c r="PCK85" s="103"/>
      <c r="PCL85" s="103"/>
      <c r="PCM85" s="103"/>
      <c r="PCN85" s="103"/>
      <c r="PCO85" s="103"/>
      <c r="PCP85" s="103"/>
      <c r="PCQ85" s="103"/>
      <c r="PCR85" s="103"/>
      <c r="PCS85" s="103"/>
      <c r="PCT85" s="103"/>
      <c r="PCU85" s="103"/>
      <c r="PCV85" s="103"/>
      <c r="PCW85" s="103"/>
      <c r="PCX85" s="103"/>
      <c r="PCY85" s="103"/>
      <c r="PCZ85" s="103"/>
      <c r="PDA85" s="103"/>
      <c r="PDB85" s="103"/>
      <c r="PDC85" s="103"/>
      <c r="PDD85" s="103"/>
      <c r="PDE85" s="103"/>
      <c r="PDF85" s="103"/>
      <c r="PDG85" s="103"/>
      <c r="PDH85" s="103"/>
      <c r="PDI85" s="103"/>
      <c r="PDJ85" s="103"/>
      <c r="PDK85" s="103"/>
      <c r="PDL85" s="103"/>
      <c r="PDM85" s="103"/>
      <c r="PDN85" s="103"/>
      <c r="PDO85" s="103"/>
      <c r="PDP85" s="103"/>
      <c r="PDQ85" s="103"/>
      <c r="PDR85" s="103"/>
      <c r="PDS85" s="103"/>
      <c r="PDT85" s="103"/>
      <c r="PDU85" s="103"/>
      <c r="PDV85" s="103"/>
      <c r="PDW85" s="103"/>
      <c r="PDX85" s="103"/>
      <c r="PDY85" s="103"/>
      <c r="PDZ85" s="103"/>
      <c r="PEA85" s="103"/>
      <c r="PEB85" s="103"/>
      <c r="PEC85" s="103"/>
      <c r="PED85" s="103"/>
      <c r="PEE85" s="103"/>
      <c r="PEF85" s="103"/>
      <c r="PEG85" s="103"/>
      <c r="PEH85" s="103"/>
      <c r="PEI85" s="103"/>
      <c r="PEJ85" s="103"/>
      <c r="PEK85" s="103"/>
      <c r="PEL85" s="103"/>
      <c r="PEM85" s="103"/>
      <c r="PEN85" s="103"/>
      <c r="PEO85" s="103"/>
      <c r="PEP85" s="103"/>
      <c r="PEQ85" s="103"/>
      <c r="PER85" s="103"/>
      <c r="PES85" s="103"/>
      <c r="PET85" s="103"/>
      <c r="PEU85" s="103"/>
      <c r="PEV85" s="103"/>
      <c r="PEW85" s="103"/>
      <c r="PEX85" s="103"/>
      <c r="PEY85" s="103"/>
      <c r="PEZ85" s="103"/>
      <c r="PFA85" s="103"/>
      <c r="PFB85" s="103"/>
      <c r="PFC85" s="103"/>
      <c r="PFD85" s="103"/>
      <c r="PFE85" s="103"/>
      <c r="PFF85" s="103"/>
      <c r="PFG85" s="103"/>
      <c r="PFH85" s="103"/>
      <c r="PFI85" s="103"/>
      <c r="PFJ85" s="103"/>
      <c r="PFK85" s="103"/>
      <c r="PFL85" s="103"/>
      <c r="PFM85" s="103"/>
      <c r="PFN85" s="103"/>
      <c r="PFO85" s="103"/>
      <c r="PFP85" s="103"/>
      <c r="PFQ85" s="103"/>
      <c r="PFR85" s="103"/>
      <c r="PFS85" s="103"/>
      <c r="PFT85" s="103"/>
      <c r="PFU85" s="103"/>
      <c r="PFV85" s="103"/>
      <c r="PFW85" s="103"/>
      <c r="PFX85" s="103"/>
      <c r="PFY85" s="103"/>
      <c r="PFZ85" s="103"/>
      <c r="PGA85" s="103"/>
      <c r="PGB85" s="103"/>
      <c r="PGC85" s="103"/>
      <c r="PGD85" s="103"/>
      <c r="PGE85" s="103"/>
      <c r="PGF85" s="103"/>
      <c r="PGG85" s="103"/>
      <c r="PGH85" s="103"/>
      <c r="PGI85" s="103"/>
      <c r="PGJ85" s="103"/>
      <c r="PGK85" s="103"/>
      <c r="PGL85" s="103"/>
      <c r="PGM85" s="103"/>
      <c r="PGN85" s="103"/>
      <c r="PGO85" s="103"/>
      <c r="PGP85" s="103"/>
      <c r="PGQ85" s="103"/>
      <c r="PGR85" s="103"/>
      <c r="PGS85" s="103"/>
      <c r="PGT85" s="103"/>
      <c r="PGU85" s="103"/>
      <c r="PGV85" s="103"/>
      <c r="PGW85" s="103"/>
      <c r="PGX85" s="103"/>
      <c r="PGY85" s="103"/>
      <c r="PGZ85" s="103"/>
      <c r="PHA85" s="103"/>
      <c r="PHB85" s="103"/>
      <c r="PHC85" s="103"/>
      <c r="PHD85" s="103"/>
      <c r="PHE85" s="103"/>
      <c r="PHF85" s="103"/>
      <c r="PHG85" s="103"/>
      <c r="PHH85" s="103"/>
      <c r="PHI85" s="103"/>
      <c r="PHJ85" s="103"/>
      <c r="PHK85" s="103"/>
      <c r="PHL85" s="103"/>
      <c r="PHM85" s="103"/>
      <c r="PHN85" s="103"/>
      <c r="PHO85" s="103"/>
      <c r="PHP85" s="103"/>
      <c r="PHQ85" s="103"/>
      <c r="PHR85" s="103"/>
      <c r="PHS85" s="103"/>
      <c r="PHT85" s="103"/>
      <c r="PHU85" s="103"/>
      <c r="PHV85" s="103"/>
      <c r="PHW85" s="103"/>
      <c r="PHX85" s="103"/>
      <c r="PHY85" s="103"/>
      <c r="PHZ85" s="103"/>
      <c r="PIA85" s="103"/>
      <c r="PIB85" s="103"/>
      <c r="PIC85" s="103"/>
      <c r="PID85" s="103"/>
      <c r="PIE85" s="103"/>
      <c r="PIF85" s="103"/>
      <c r="PIG85" s="103"/>
      <c r="PIH85" s="103"/>
      <c r="PII85" s="103"/>
      <c r="PIJ85" s="103"/>
      <c r="PIK85" s="103"/>
      <c r="PIL85" s="103"/>
      <c r="PIM85" s="103"/>
      <c r="PIN85" s="103"/>
      <c r="PIO85" s="103"/>
      <c r="PIP85" s="103"/>
      <c r="PIQ85" s="103"/>
      <c r="PIR85" s="103"/>
      <c r="PIS85" s="103"/>
      <c r="PIT85" s="103"/>
      <c r="PIU85" s="103"/>
      <c r="PIV85" s="103"/>
      <c r="PIW85" s="103"/>
      <c r="PIX85" s="103"/>
      <c r="PIY85" s="103"/>
      <c r="PIZ85" s="103"/>
      <c r="PJA85" s="103"/>
      <c r="PJB85" s="103"/>
      <c r="PJC85" s="103"/>
      <c r="PJD85" s="103"/>
      <c r="PJE85" s="103"/>
      <c r="PJF85" s="103"/>
      <c r="PJG85" s="103"/>
      <c r="PJH85" s="103"/>
      <c r="PJI85" s="103"/>
      <c r="PJJ85" s="103"/>
      <c r="PJK85" s="103"/>
      <c r="PJL85" s="103"/>
      <c r="PJM85" s="103"/>
      <c r="PJN85" s="103"/>
      <c r="PJO85" s="103"/>
      <c r="PJP85" s="103"/>
      <c r="PJQ85" s="103"/>
      <c r="PJR85" s="103"/>
      <c r="PJS85" s="103"/>
      <c r="PJT85" s="103"/>
      <c r="PJU85" s="103"/>
      <c r="PJV85" s="103"/>
      <c r="PJW85" s="103"/>
      <c r="PJX85" s="103"/>
      <c r="PJY85" s="103"/>
      <c r="PJZ85" s="103"/>
      <c r="PKA85" s="103"/>
      <c r="PKB85" s="103"/>
      <c r="PKC85" s="103"/>
      <c r="PKD85" s="103"/>
      <c r="PKE85" s="103"/>
      <c r="PKF85" s="103"/>
      <c r="PKG85" s="103"/>
      <c r="PKH85" s="103"/>
      <c r="PKI85" s="103"/>
      <c r="PKJ85" s="103"/>
      <c r="PKK85" s="103"/>
      <c r="PKL85" s="103"/>
      <c r="PKM85" s="103"/>
      <c r="PKN85" s="103"/>
      <c r="PKO85" s="103"/>
      <c r="PKP85" s="103"/>
      <c r="PKQ85" s="103"/>
      <c r="PKR85" s="103"/>
      <c r="PKS85" s="103"/>
      <c r="PKT85" s="103"/>
      <c r="PKU85" s="103"/>
      <c r="PKV85" s="103"/>
      <c r="PKW85" s="103"/>
      <c r="PKX85" s="103"/>
      <c r="PKY85" s="103"/>
      <c r="PKZ85" s="103"/>
      <c r="PLA85" s="103"/>
      <c r="PLB85" s="103"/>
      <c r="PLC85" s="103"/>
      <c r="PLD85" s="103"/>
      <c r="PLE85" s="103"/>
      <c r="PLF85" s="103"/>
      <c r="PLG85" s="103"/>
      <c r="PLH85" s="103"/>
      <c r="PLI85" s="103"/>
      <c r="PLJ85" s="103"/>
      <c r="PLK85" s="103"/>
      <c r="PLL85" s="103"/>
      <c r="PLM85" s="103"/>
      <c r="PLN85" s="103"/>
      <c r="PLO85" s="103"/>
      <c r="PLP85" s="103"/>
      <c r="PLQ85" s="103"/>
      <c r="PLR85" s="103"/>
      <c r="PLS85" s="103"/>
      <c r="PLT85" s="103"/>
      <c r="PLU85" s="103"/>
      <c r="PLV85" s="103"/>
      <c r="PLW85" s="103"/>
      <c r="PLX85" s="103"/>
      <c r="PLY85" s="103"/>
      <c r="PLZ85" s="103"/>
      <c r="PMA85" s="103"/>
      <c r="PMB85" s="103"/>
      <c r="PMC85" s="103"/>
      <c r="PMD85" s="103"/>
      <c r="PME85" s="103"/>
      <c r="PMF85" s="103"/>
      <c r="PMG85" s="103"/>
      <c r="PMH85" s="103"/>
      <c r="PMI85" s="103"/>
      <c r="PMJ85" s="103"/>
      <c r="PMK85" s="103"/>
      <c r="PML85" s="103"/>
      <c r="PMM85" s="103"/>
      <c r="PMN85" s="103"/>
      <c r="PMO85" s="103"/>
      <c r="PMP85" s="103"/>
      <c r="PMQ85" s="103"/>
      <c r="PMR85" s="103"/>
      <c r="PMS85" s="103"/>
      <c r="PMT85" s="103"/>
      <c r="PMU85" s="103"/>
      <c r="PMV85" s="103"/>
      <c r="PMW85" s="103"/>
      <c r="PMX85" s="103"/>
      <c r="PMY85" s="103"/>
      <c r="PMZ85" s="103"/>
      <c r="PNA85" s="103"/>
      <c r="PNB85" s="103"/>
      <c r="PNC85" s="103"/>
      <c r="PND85" s="103"/>
      <c r="PNE85" s="103"/>
      <c r="PNF85" s="103"/>
      <c r="PNG85" s="103"/>
      <c r="PNH85" s="103"/>
      <c r="PNI85" s="103"/>
      <c r="PNJ85" s="103"/>
      <c r="PNK85" s="103"/>
      <c r="PNL85" s="103"/>
      <c r="PNM85" s="103"/>
      <c r="PNN85" s="103"/>
      <c r="PNO85" s="103"/>
      <c r="PNP85" s="103"/>
      <c r="PNQ85" s="103"/>
      <c r="PNR85" s="103"/>
      <c r="PNS85" s="103"/>
      <c r="PNT85" s="103"/>
      <c r="PNU85" s="103"/>
      <c r="PNV85" s="103"/>
      <c r="PNW85" s="103"/>
      <c r="PNX85" s="103"/>
      <c r="PNY85" s="103"/>
      <c r="PNZ85" s="103"/>
      <c r="POA85" s="103"/>
      <c r="POB85" s="103"/>
      <c r="POC85" s="103"/>
      <c r="POD85" s="103"/>
      <c r="POE85" s="103"/>
      <c r="POF85" s="103"/>
      <c r="POG85" s="103"/>
      <c r="POH85" s="103"/>
      <c r="POI85" s="103"/>
      <c r="POJ85" s="103"/>
      <c r="POK85" s="103"/>
      <c r="POL85" s="103"/>
      <c r="POM85" s="103"/>
      <c r="PON85" s="103"/>
      <c r="POO85" s="103"/>
      <c r="POP85" s="103"/>
      <c r="POQ85" s="103"/>
      <c r="POR85" s="103"/>
      <c r="POS85" s="103"/>
      <c r="POT85" s="103"/>
      <c r="POU85" s="103"/>
      <c r="POV85" s="103"/>
      <c r="POW85" s="103"/>
      <c r="POX85" s="103"/>
      <c r="POY85" s="103"/>
      <c r="POZ85" s="103"/>
      <c r="PPA85" s="103"/>
      <c r="PPB85" s="103"/>
      <c r="PPC85" s="103"/>
      <c r="PPD85" s="103"/>
      <c r="PPE85" s="103"/>
      <c r="PPF85" s="103"/>
      <c r="PPG85" s="103"/>
      <c r="PPH85" s="103"/>
      <c r="PPI85" s="103"/>
      <c r="PPJ85" s="103"/>
      <c r="PPK85" s="103"/>
      <c r="PPL85" s="103"/>
      <c r="PPM85" s="103"/>
      <c r="PPN85" s="103"/>
      <c r="PPO85" s="103"/>
      <c r="PPP85" s="103"/>
      <c r="PPQ85" s="103"/>
      <c r="PPR85" s="103"/>
      <c r="PPS85" s="103"/>
      <c r="PPT85" s="103"/>
      <c r="PPU85" s="103"/>
      <c r="PPV85" s="103"/>
      <c r="PPW85" s="103"/>
      <c r="PPX85" s="103"/>
      <c r="PPY85" s="103"/>
      <c r="PPZ85" s="103"/>
      <c r="PQA85" s="103"/>
      <c r="PQB85" s="103"/>
      <c r="PQC85" s="103"/>
      <c r="PQD85" s="103"/>
      <c r="PQE85" s="103"/>
      <c r="PQF85" s="103"/>
      <c r="PQG85" s="103"/>
      <c r="PQH85" s="103"/>
      <c r="PQI85" s="103"/>
      <c r="PQJ85" s="103"/>
      <c r="PQK85" s="103"/>
      <c r="PQL85" s="103"/>
      <c r="PQM85" s="103"/>
      <c r="PQN85" s="103"/>
      <c r="PQO85" s="103"/>
      <c r="PQP85" s="103"/>
      <c r="PQQ85" s="103"/>
      <c r="PQR85" s="103"/>
      <c r="PQS85" s="103"/>
      <c r="PQT85" s="103"/>
      <c r="PQU85" s="103"/>
      <c r="PQV85" s="103"/>
      <c r="PQW85" s="103"/>
      <c r="PQX85" s="103"/>
      <c r="PQY85" s="103"/>
      <c r="PQZ85" s="103"/>
      <c r="PRA85" s="103"/>
      <c r="PRB85" s="103"/>
      <c r="PRC85" s="103"/>
      <c r="PRD85" s="103"/>
      <c r="PRE85" s="103"/>
      <c r="PRF85" s="103"/>
      <c r="PRG85" s="103"/>
      <c r="PRH85" s="103"/>
      <c r="PRI85" s="103"/>
      <c r="PRJ85" s="103"/>
      <c r="PRK85" s="103"/>
      <c r="PRL85" s="103"/>
      <c r="PRM85" s="103"/>
      <c r="PRN85" s="103"/>
      <c r="PRO85" s="103"/>
      <c r="PRP85" s="103"/>
      <c r="PRQ85" s="103"/>
      <c r="PRR85" s="103"/>
      <c r="PRS85" s="103"/>
      <c r="PRT85" s="103"/>
      <c r="PRU85" s="103"/>
      <c r="PRV85" s="103"/>
      <c r="PRW85" s="103"/>
      <c r="PRX85" s="103"/>
      <c r="PRY85" s="103"/>
      <c r="PRZ85" s="103"/>
      <c r="PSA85" s="103"/>
      <c r="PSB85" s="103"/>
      <c r="PSC85" s="103"/>
      <c r="PSD85" s="103"/>
      <c r="PSE85" s="103"/>
      <c r="PSF85" s="103"/>
      <c r="PSG85" s="103"/>
      <c r="PSH85" s="103"/>
      <c r="PSI85" s="103"/>
      <c r="PSJ85" s="103"/>
      <c r="PSK85" s="103"/>
      <c r="PSL85" s="103"/>
      <c r="PSM85" s="103"/>
      <c r="PSN85" s="103"/>
      <c r="PSO85" s="103"/>
      <c r="PSP85" s="103"/>
      <c r="PSQ85" s="103"/>
      <c r="PSR85" s="103"/>
      <c r="PSS85" s="103"/>
      <c r="PST85" s="103"/>
      <c r="PSU85" s="103"/>
      <c r="PSV85" s="103"/>
      <c r="PSW85" s="103"/>
      <c r="PSX85" s="103"/>
      <c r="PSY85" s="103"/>
      <c r="PSZ85" s="103"/>
      <c r="PTA85" s="103"/>
      <c r="PTB85" s="103"/>
      <c r="PTC85" s="103"/>
      <c r="PTD85" s="103"/>
      <c r="PTE85" s="103"/>
      <c r="PTF85" s="103"/>
      <c r="PTG85" s="103"/>
      <c r="PTH85" s="103"/>
      <c r="PTI85" s="103"/>
      <c r="PTJ85" s="103"/>
      <c r="PTK85" s="103"/>
      <c r="PTL85" s="103"/>
      <c r="PTM85" s="103"/>
      <c r="PTN85" s="103"/>
      <c r="PTO85" s="103"/>
      <c r="PTP85" s="103"/>
      <c r="PTQ85" s="103"/>
      <c r="PTR85" s="103"/>
      <c r="PTS85" s="103"/>
      <c r="PTT85" s="103"/>
      <c r="PTU85" s="103"/>
      <c r="PTV85" s="103"/>
      <c r="PTW85" s="103"/>
      <c r="PTX85" s="103"/>
      <c r="PTY85" s="103"/>
      <c r="PTZ85" s="103"/>
      <c r="PUA85" s="103"/>
      <c r="PUB85" s="103"/>
      <c r="PUC85" s="103"/>
      <c r="PUD85" s="103"/>
      <c r="PUE85" s="103"/>
      <c r="PUF85" s="103"/>
      <c r="PUG85" s="103"/>
      <c r="PUH85" s="103"/>
      <c r="PUI85" s="103"/>
      <c r="PUJ85" s="103"/>
      <c r="PUK85" s="103"/>
      <c r="PUL85" s="103"/>
      <c r="PUM85" s="103"/>
      <c r="PUN85" s="103"/>
      <c r="PUO85" s="103"/>
      <c r="PUP85" s="103"/>
      <c r="PUQ85" s="103"/>
      <c r="PUR85" s="103"/>
      <c r="PUS85" s="103"/>
      <c r="PUT85" s="103"/>
      <c r="PUU85" s="103"/>
      <c r="PUV85" s="103"/>
      <c r="PUW85" s="103"/>
      <c r="PUX85" s="103"/>
      <c r="PUY85" s="103"/>
      <c r="PUZ85" s="103"/>
      <c r="PVA85" s="103"/>
      <c r="PVB85" s="103"/>
      <c r="PVC85" s="103"/>
      <c r="PVD85" s="103"/>
      <c r="PVE85" s="103"/>
      <c r="PVF85" s="103"/>
      <c r="PVG85" s="103"/>
      <c r="PVH85" s="103"/>
      <c r="PVI85" s="103"/>
      <c r="PVJ85" s="103"/>
      <c r="PVK85" s="103"/>
      <c r="PVL85" s="103"/>
      <c r="PVM85" s="103"/>
      <c r="PVN85" s="103"/>
      <c r="PVO85" s="103"/>
      <c r="PVP85" s="103"/>
      <c r="PVQ85" s="103"/>
      <c r="PVR85" s="103"/>
      <c r="PVS85" s="103"/>
      <c r="PVT85" s="103"/>
      <c r="PVU85" s="103"/>
      <c r="PVV85" s="103"/>
      <c r="PVW85" s="103"/>
      <c r="PVX85" s="103"/>
      <c r="PVY85" s="103"/>
      <c r="PVZ85" s="103"/>
      <c r="PWA85" s="103"/>
      <c r="PWB85" s="103"/>
      <c r="PWC85" s="103"/>
      <c r="PWD85" s="103"/>
      <c r="PWE85" s="103"/>
      <c r="PWF85" s="103"/>
      <c r="PWG85" s="103"/>
      <c r="PWH85" s="103"/>
      <c r="PWI85" s="103"/>
      <c r="PWJ85" s="103"/>
      <c r="PWK85" s="103"/>
      <c r="PWL85" s="103"/>
      <c r="PWM85" s="103"/>
      <c r="PWN85" s="103"/>
      <c r="PWO85" s="103"/>
      <c r="PWP85" s="103"/>
      <c r="PWQ85" s="103"/>
      <c r="PWR85" s="103"/>
      <c r="PWS85" s="103"/>
      <c r="PWT85" s="103"/>
      <c r="PWU85" s="103"/>
      <c r="PWV85" s="103"/>
      <c r="PWW85" s="103"/>
      <c r="PWX85" s="103"/>
      <c r="PWY85" s="103"/>
      <c r="PWZ85" s="103"/>
      <c r="PXA85" s="103"/>
      <c r="PXB85" s="103"/>
      <c r="PXC85" s="103"/>
      <c r="PXD85" s="103"/>
      <c r="PXE85" s="103"/>
      <c r="PXF85" s="103"/>
      <c r="PXG85" s="103"/>
      <c r="PXH85" s="103"/>
      <c r="PXI85" s="103"/>
      <c r="PXJ85" s="103"/>
      <c r="PXK85" s="103"/>
      <c r="PXL85" s="103"/>
      <c r="PXM85" s="103"/>
      <c r="PXN85" s="103"/>
      <c r="PXO85" s="103"/>
      <c r="PXP85" s="103"/>
      <c r="PXQ85" s="103"/>
      <c r="PXR85" s="103"/>
      <c r="PXS85" s="103"/>
      <c r="PXT85" s="103"/>
      <c r="PXU85" s="103"/>
      <c r="PXV85" s="103"/>
      <c r="PXW85" s="103"/>
      <c r="PXX85" s="103"/>
      <c r="PXY85" s="103"/>
      <c r="PXZ85" s="103"/>
      <c r="PYA85" s="103"/>
      <c r="PYB85" s="103"/>
      <c r="PYC85" s="103"/>
      <c r="PYD85" s="103"/>
      <c r="PYE85" s="103"/>
      <c r="PYF85" s="103"/>
      <c r="PYG85" s="103"/>
      <c r="PYH85" s="103"/>
      <c r="PYI85" s="103"/>
      <c r="PYJ85" s="103"/>
      <c r="PYK85" s="103"/>
      <c r="PYL85" s="103"/>
      <c r="PYM85" s="103"/>
      <c r="PYN85" s="103"/>
      <c r="PYO85" s="103"/>
      <c r="PYP85" s="103"/>
      <c r="PYQ85" s="103"/>
      <c r="PYR85" s="103"/>
      <c r="PYS85" s="103"/>
      <c r="PYT85" s="103"/>
      <c r="PYU85" s="103"/>
      <c r="PYV85" s="103"/>
      <c r="PYW85" s="103"/>
      <c r="PYX85" s="103"/>
      <c r="PYY85" s="103"/>
      <c r="PYZ85" s="103"/>
      <c r="PZA85" s="103"/>
      <c r="PZB85" s="103"/>
      <c r="PZC85" s="103"/>
      <c r="PZD85" s="103"/>
      <c r="PZE85" s="103"/>
      <c r="PZF85" s="103"/>
      <c r="PZG85" s="103"/>
      <c r="PZH85" s="103"/>
      <c r="PZI85" s="103"/>
      <c r="PZJ85" s="103"/>
      <c r="PZK85" s="103"/>
      <c r="PZL85" s="103"/>
      <c r="PZM85" s="103"/>
      <c r="PZN85" s="103"/>
      <c r="PZO85" s="103"/>
      <c r="PZP85" s="103"/>
      <c r="PZQ85" s="103"/>
      <c r="PZR85" s="103"/>
      <c r="PZS85" s="103"/>
      <c r="PZT85" s="103"/>
      <c r="PZU85" s="103"/>
      <c r="PZV85" s="103"/>
      <c r="PZW85" s="103"/>
      <c r="PZX85" s="103"/>
      <c r="PZY85" s="103"/>
      <c r="PZZ85" s="103"/>
      <c r="QAA85" s="103"/>
      <c r="QAB85" s="103"/>
      <c r="QAC85" s="103"/>
      <c r="QAD85" s="103"/>
      <c r="QAE85" s="103"/>
      <c r="QAF85" s="103"/>
      <c r="QAG85" s="103"/>
      <c r="QAH85" s="103"/>
      <c r="QAI85" s="103"/>
      <c r="QAJ85" s="103"/>
      <c r="QAK85" s="103"/>
      <c r="QAL85" s="103"/>
      <c r="QAM85" s="103"/>
      <c r="QAN85" s="103"/>
      <c r="QAO85" s="103"/>
      <c r="QAP85" s="103"/>
      <c r="QAQ85" s="103"/>
      <c r="QAR85" s="103"/>
      <c r="QAS85" s="103"/>
      <c r="QAT85" s="103"/>
      <c r="QAU85" s="103"/>
      <c r="QAV85" s="103"/>
      <c r="QAW85" s="103"/>
      <c r="QAX85" s="103"/>
      <c r="QAY85" s="103"/>
      <c r="QAZ85" s="103"/>
      <c r="QBA85" s="103"/>
      <c r="QBB85" s="103"/>
      <c r="QBC85" s="103"/>
      <c r="QBD85" s="103"/>
      <c r="QBE85" s="103"/>
      <c r="QBF85" s="103"/>
      <c r="QBG85" s="103"/>
      <c r="QBH85" s="103"/>
      <c r="QBI85" s="103"/>
      <c r="QBJ85" s="103"/>
      <c r="QBK85" s="103"/>
      <c r="QBL85" s="103"/>
      <c r="QBM85" s="103"/>
      <c r="QBN85" s="103"/>
      <c r="QBO85" s="103"/>
      <c r="QBP85" s="103"/>
      <c r="QBQ85" s="103"/>
      <c r="QBR85" s="103"/>
      <c r="QBS85" s="103"/>
      <c r="QBT85" s="103"/>
      <c r="QBU85" s="103"/>
      <c r="QBV85" s="103"/>
      <c r="QBW85" s="103"/>
      <c r="QBX85" s="103"/>
      <c r="QBY85" s="103"/>
      <c r="QBZ85" s="103"/>
      <c r="QCA85" s="103"/>
      <c r="QCB85" s="103"/>
      <c r="QCC85" s="103"/>
      <c r="QCD85" s="103"/>
      <c r="QCE85" s="103"/>
      <c r="QCF85" s="103"/>
      <c r="QCG85" s="103"/>
      <c r="QCH85" s="103"/>
      <c r="QCI85" s="103"/>
      <c r="QCJ85" s="103"/>
      <c r="QCK85" s="103"/>
      <c r="QCL85" s="103"/>
      <c r="QCM85" s="103"/>
      <c r="QCN85" s="103"/>
      <c r="QCO85" s="103"/>
      <c r="QCP85" s="103"/>
      <c r="QCQ85" s="103"/>
      <c r="QCR85" s="103"/>
      <c r="QCS85" s="103"/>
      <c r="QCT85" s="103"/>
      <c r="QCU85" s="103"/>
      <c r="QCV85" s="103"/>
      <c r="QCW85" s="103"/>
      <c r="QCX85" s="103"/>
      <c r="QCY85" s="103"/>
      <c r="QCZ85" s="103"/>
      <c r="QDA85" s="103"/>
      <c r="QDB85" s="103"/>
      <c r="QDC85" s="103"/>
      <c r="QDD85" s="103"/>
      <c r="QDE85" s="103"/>
      <c r="QDF85" s="103"/>
      <c r="QDG85" s="103"/>
      <c r="QDH85" s="103"/>
      <c r="QDI85" s="103"/>
      <c r="QDJ85" s="103"/>
      <c r="QDK85" s="103"/>
      <c r="QDL85" s="103"/>
      <c r="QDM85" s="103"/>
      <c r="QDN85" s="103"/>
      <c r="QDO85" s="103"/>
      <c r="QDP85" s="103"/>
      <c r="QDQ85" s="103"/>
      <c r="QDR85" s="103"/>
      <c r="QDS85" s="103"/>
      <c r="QDT85" s="103"/>
      <c r="QDU85" s="103"/>
      <c r="QDV85" s="103"/>
      <c r="QDW85" s="103"/>
      <c r="QDX85" s="103"/>
      <c r="QDY85" s="103"/>
      <c r="QDZ85" s="103"/>
      <c r="QEA85" s="103"/>
      <c r="QEB85" s="103"/>
      <c r="QEC85" s="103"/>
      <c r="QED85" s="103"/>
      <c r="QEE85" s="103"/>
      <c r="QEF85" s="103"/>
      <c r="QEG85" s="103"/>
      <c r="QEH85" s="103"/>
      <c r="QEI85" s="103"/>
      <c r="QEJ85" s="103"/>
      <c r="QEK85" s="103"/>
      <c r="QEL85" s="103"/>
      <c r="QEM85" s="103"/>
      <c r="QEN85" s="103"/>
      <c r="QEO85" s="103"/>
      <c r="QEP85" s="103"/>
      <c r="QEQ85" s="103"/>
      <c r="QER85" s="103"/>
      <c r="QES85" s="103"/>
      <c r="QET85" s="103"/>
      <c r="QEU85" s="103"/>
      <c r="QEV85" s="103"/>
      <c r="QEW85" s="103"/>
      <c r="QEX85" s="103"/>
      <c r="QEY85" s="103"/>
      <c r="QEZ85" s="103"/>
      <c r="QFA85" s="103"/>
      <c r="QFB85" s="103"/>
      <c r="QFC85" s="103"/>
      <c r="QFD85" s="103"/>
      <c r="QFE85" s="103"/>
      <c r="QFF85" s="103"/>
      <c r="QFG85" s="103"/>
      <c r="QFH85" s="103"/>
      <c r="QFI85" s="103"/>
      <c r="QFJ85" s="103"/>
      <c r="QFK85" s="103"/>
      <c r="QFL85" s="103"/>
      <c r="QFM85" s="103"/>
      <c r="QFN85" s="103"/>
      <c r="QFO85" s="103"/>
      <c r="QFP85" s="103"/>
      <c r="QFQ85" s="103"/>
      <c r="QFR85" s="103"/>
      <c r="QFS85" s="103"/>
      <c r="QFT85" s="103"/>
      <c r="QFU85" s="103"/>
      <c r="QFV85" s="103"/>
      <c r="QFW85" s="103"/>
      <c r="QFX85" s="103"/>
      <c r="QFY85" s="103"/>
      <c r="QFZ85" s="103"/>
      <c r="QGA85" s="103"/>
      <c r="QGB85" s="103"/>
      <c r="QGC85" s="103"/>
      <c r="QGD85" s="103"/>
      <c r="QGE85" s="103"/>
      <c r="QGF85" s="103"/>
      <c r="QGG85" s="103"/>
      <c r="QGH85" s="103"/>
      <c r="QGI85" s="103"/>
      <c r="QGJ85" s="103"/>
      <c r="QGK85" s="103"/>
      <c r="QGL85" s="103"/>
      <c r="QGM85" s="103"/>
      <c r="QGN85" s="103"/>
      <c r="QGO85" s="103"/>
      <c r="QGP85" s="103"/>
      <c r="QGQ85" s="103"/>
      <c r="QGR85" s="103"/>
      <c r="QGS85" s="103"/>
      <c r="QGT85" s="103"/>
      <c r="QGU85" s="103"/>
      <c r="QGV85" s="103"/>
      <c r="QGW85" s="103"/>
      <c r="QGX85" s="103"/>
      <c r="QGY85" s="103"/>
      <c r="QGZ85" s="103"/>
      <c r="QHA85" s="103"/>
      <c r="QHB85" s="103"/>
      <c r="QHC85" s="103"/>
      <c r="QHD85" s="103"/>
      <c r="QHE85" s="103"/>
      <c r="QHF85" s="103"/>
      <c r="QHG85" s="103"/>
      <c r="QHH85" s="103"/>
      <c r="QHI85" s="103"/>
      <c r="QHJ85" s="103"/>
      <c r="QHK85" s="103"/>
      <c r="QHL85" s="103"/>
      <c r="QHM85" s="103"/>
      <c r="QHN85" s="103"/>
      <c r="QHO85" s="103"/>
      <c r="QHP85" s="103"/>
      <c r="QHQ85" s="103"/>
      <c r="QHR85" s="103"/>
      <c r="QHS85" s="103"/>
      <c r="QHT85" s="103"/>
      <c r="QHU85" s="103"/>
      <c r="QHV85" s="103"/>
      <c r="QHW85" s="103"/>
      <c r="QHX85" s="103"/>
      <c r="QHY85" s="103"/>
      <c r="QHZ85" s="103"/>
      <c r="QIA85" s="103"/>
      <c r="QIB85" s="103"/>
      <c r="QIC85" s="103"/>
      <c r="QID85" s="103"/>
      <c r="QIE85" s="103"/>
      <c r="QIF85" s="103"/>
      <c r="QIG85" s="103"/>
      <c r="QIH85" s="103"/>
      <c r="QII85" s="103"/>
      <c r="QIJ85" s="103"/>
      <c r="QIK85" s="103"/>
      <c r="QIL85" s="103"/>
      <c r="QIM85" s="103"/>
      <c r="QIN85" s="103"/>
      <c r="QIO85" s="103"/>
      <c r="QIP85" s="103"/>
      <c r="QIQ85" s="103"/>
      <c r="QIR85" s="103"/>
      <c r="QIS85" s="103"/>
      <c r="QIT85" s="103"/>
      <c r="QIU85" s="103"/>
      <c r="QIV85" s="103"/>
      <c r="QIW85" s="103"/>
      <c r="QIX85" s="103"/>
      <c r="QIY85" s="103"/>
      <c r="QIZ85" s="103"/>
      <c r="QJA85" s="103"/>
      <c r="QJB85" s="103"/>
      <c r="QJC85" s="103"/>
      <c r="QJD85" s="103"/>
      <c r="QJE85" s="103"/>
      <c r="QJF85" s="103"/>
      <c r="QJG85" s="103"/>
      <c r="QJH85" s="103"/>
      <c r="QJI85" s="103"/>
      <c r="QJJ85" s="103"/>
      <c r="QJK85" s="103"/>
      <c r="QJL85" s="103"/>
      <c r="QJM85" s="103"/>
      <c r="QJN85" s="103"/>
      <c r="QJO85" s="103"/>
      <c r="QJP85" s="103"/>
      <c r="QJQ85" s="103"/>
      <c r="QJR85" s="103"/>
      <c r="QJS85" s="103"/>
      <c r="QJT85" s="103"/>
      <c r="QJU85" s="103"/>
      <c r="QJV85" s="103"/>
      <c r="QJW85" s="103"/>
      <c r="QJX85" s="103"/>
      <c r="QJY85" s="103"/>
      <c r="QJZ85" s="103"/>
      <c r="QKA85" s="103"/>
      <c r="QKB85" s="103"/>
      <c r="QKC85" s="103"/>
      <c r="QKD85" s="103"/>
      <c r="QKE85" s="103"/>
      <c r="QKF85" s="103"/>
      <c r="QKG85" s="103"/>
      <c r="QKH85" s="103"/>
      <c r="QKI85" s="103"/>
      <c r="QKJ85" s="103"/>
      <c r="QKK85" s="103"/>
      <c r="QKL85" s="103"/>
      <c r="QKM85" s="103"/>
      <c r="QKN85" s="103"/>
      <c r="QKO85" s="103"/>
      <c r="QKP85" s="103"/>
      <c r="QKQ85" s="103"/>
      <c r="QKR85" s="103"/>
      <c r="QKS85" s="103"/>
      <c r="QKT85" s="103"/>
      <c r="QKU85" s="103"/>
      <c r="QKV85" s="103"/>
      <c r="QKW85" s="103"/>
      <c r="QKX85" s="103"/>
      <c r="QKY85" s="103"/>
      <c r="QKZ85" s="103"/>
      <c r="QLA85" s="103"/>
      <c r="QLB85" s="103"/>
      <c r="QLC85" s="103"/>
      <c r="QLD85" s="103"/>
      <c r="QLE85" s="103"/>
      <c r="QLF85" s="103"/>
      <c r="QLG85" s="103"/>
      <c r="QLH85" s="103"/>
      <c r="QLI85" s="103"/>
      <c r="QLJ85" s="103"/>
      <c r="QLK85" s="103"/>
      <c r="QLL85" s="103"/>
      <c r="QLM85" s="103"/>
      <c r="QLN85" s="103"/>
      <c r="QLO85" s="103"/>
      <c r="QLP85" s="103"/>
      <c r="QLQ85" s="103"/>
      <c r="QLR85" s="103"/>
      <c r="QLS85" s="103"/>
      <c r="QLT85" s="103"/>
      <c r="QLU85" s="103"/>
      <c r="QLV85" s="103"/>
      <c r="QLW85" s="103"/>
      <c r="QLX85" s="103"/>
      <c r="QLY85" s="103"/>
      <c r="QLZ85" s="103"/>
      <c r="QMA85" s="103"/>
      <c r="QMB85" s="103"/>
      <c r="QMC85" s="103"/>
      <c r="QMD85" s="103"/>
      <c r="QME85" s="103"/>
      <c r="QMF85" s="103"/>
      <c r="QMG85" s="103"/>
      <c r="QMH85" s="103"/>
      <c r="QMI85" s="103"/>
      <c r="QMJ85" s="103"/>
      <c r="QMK85" s="103"/>
      <c r="QML85" s="103"/>
      <c r="QMM85" s="103"/>
      <c r="QMN85" s="103"/>
      <c r="QMO85" s="103"/>
      <c r="QMP85" s="103"/>
      <c r="QMQ85" s="103"/>
      <c r="QMR85" s="103"/>
      <c r="QMS85" s="103"/>
      <c r="QMT85" s="103"/>
      <c r="QMU85" s="103"/>
      <c r="QMV85" s="103"/>
      <c r="QMW85" s="103"/>
      <c r="QMX85" s="103"/>
      <c r="QMY85" s="103"/>
      <c r="QMZ85" s="103"/>
      <c r="QNA85" s="103"/>
      <c r="QNB85" s="103"/>
      <c r="QNC85" s="103"/>
      <c r="QND85" s="103"/>
      <c r="QNE85" s="103"/>
      <c r="QNF85" s="103"/>
      <c r="QNG85" s="103"/>
      <c r="QNH85" s="103"/>
      <c r="QNI85" s="103"/>
      <c r="QNJ85" s="103"/>
      <c r="QNK85" s="103"/>
      <c r="QNL85" s="103"/>
      <c r="QNM85" s="103"/>
      <c r="QNN85" s="103"/>
      <c r="QNO85" s="103"/>
      <c r="QNP85" s="103"/>
      <c r="QNQ85" s="103"/>
      <c r="QNR85" s="103"/>
      <c r="QNS85" s="103"/>
      <c r="QNT85" s="103"/>
      <c r="QNU85" s="103"/>
      <c r="QNV85" s="103"/>
      <c r="QNW85" s="103"/>
      <c r="QNX85" s="103"/>
      <c r="QNY85" s="103"/>
      <c r="QNZ85" s="103"/>
      <c r="QOA85" s="103"/>
      <c r="QOB85" s="103"/>
      <c r="QOC85" s="103"/>
      <c r="QOD85" s="103"/>
      <c r="QOE85" s="103"/>
      <c r="QOF85" s="103"/>
      <c r="QOG85" s="103"/>
      <c r="QOH85" s="103"/>
      <c r="QOI85" s="103"/>
      <c r="QOJ85" s="103"/>
      <c r="QOK85" s="103"/>
      <c r="QOL85" s="103"/>
      <c r="QOM85" s="103"/>
      <c r="QON85" s="103"/>
      <c r="QOO85" s="103"/>
      <c r="QOP85" s="103"/>
      <c r="QOQ85" s="103"/>
      <c r="QOR85" s="103"/>
      <c r="QOS85" s="103"/>
      <c r="QOT85" s="103"/>
      <c r="QOU85" s="103"/>
      <c r="QOV85" s="103"/>
      <c r="QOW85" s="103"/>
      <c r="QOX85" s="103"/>
      <c r="QOY85" s="103"/>
      <c r="QOZ85" s="103"/>
      <c r="QPA85" s="103"/>
      <c r="QPB85" s="103"/>
      <c r="QPC85" s="103"/>
      <c r="QPD85" s="103"/>
      <c r="QPE85" s="103"/>
      <c r="QPF85" s="103"/>
      <c r="QPG85" s="103"/>
      <c r="QPH85" s="103"/>
      <c r="QPI85" s="103"/>
      <c r="QPJ85" s="103"/>
      <c r="QPK85" s="103"/>
      <c r="QPL85" s="103"/>
      <c r="QPM85" s="103"/>
      <c r="QPN85" s="103"/>
      <c r="QPO85" s="103"/>
      <c r="QPP85" s="103"/>
      <c r="QPQ85" s="103"/>
      <c r="QPR85" s="103"/>
      <c r="QPS85" s="103"/>
      <c r="QPT85" s="103"/>
      <c r="QPU85" s="103"/>
      <c r="QPV85" s="103"/>
      <c r="QPW85" s="103"/>
      <c r="QPX85" s="103"/>
      <c r="QPY85" s="103"/>
      <c r="QPZ85" s="103"/>
      <c r="QQA85" s="103"/>
      <c r="QQB85" s="103"/>
      <c r="QQC85" s="103"/>
      <c r="QQD85" s="103"/>
      <c r="QQE85" s="103"/>
      <c r="QQF85" s="103"/>
      <c r="QQG85" s="103"/>
      <c r="QQH85" s="103"/>
      <c r="QQI85" s="103"/>
      <c r="QQJ85" s="103"/>
      <c r="QQK85" s="103"/>
      <c r="QQL85" s="103"/>
      <c r="QQM85" s="103"/>
      <c r="QQN85" s="103"/>
      <c r="QQO85" s="103"/>
      <c r="QQP85" s="103"/>
      <c r="QQQ85" s="103"/>
      <c r="QQR85" s="103"/>
      <c r="QQS85" s="103"/>
      <c r="QQT85" s="103"/>
      <c r="QQU85" s="103"/>
      <c r="QQV85" s="103"/>
      <c r="QQW85" s="103"/>
      <c r="QQX85" s="103"/>
      <c r="QQY85" s="103"/>
      <c r="QQZ85" s="103"/>
      <c r="QRA85" s="103"/>
      <c r="QRB85" s="103"/>
      <c r="QRC85" s="103"/>
      <c r="QRD85" s="103"/>
      <c r="QRE85" s="103"/>
      <c r="QRF85" s="103"/>
      <c r="QRG85" s="103"/>
      <c r="QRH85" s="103"/>
      <c r="QRI85" s="103"/>
      <c r="QRJ85" s="103"/>
      <c r="QRK85" s="103"/>
      <c r="QRL85" s="103"/>
      <c r="QRM85" s="103"/>
      <c r="QRN85" s="103"/>
      <c r="QRO85" s="103"/>
      <c r="QRP85" s="103"/>
      <c r="QRQ85" s="103"/>
      <c r="QRR85" s="103"/>
      <c r="QRS85" s="103"/>
      <c r="QRT85" s="103"/>
      <c r="QRU85" s="103"/>
      <c r="QRV85" s="103"/>
      <c r="QRW85" s="103"/>
      <c r="QRX85" s="103"/>
      <c r="QRY85" s="103"/>
      <c r="QRZ85" s="103"/>
      <c r="QSA85" s="103"/>
      <c r="QSB85" s="103"/>
      <c r="QSC85" s="103"/>
      <c r="QSD85" s="103"/>
      <c r="QSE85" s="103"/>
      <c r="QSF85" s="103"/>
      <c r="QSG85" s="103"/>
      <c r="QSH85" s="103"/>
      <c r="QSI85" s="103"/>
      <c r="QSJ85" s="103"/>
      <c r="QSK85" s="103"/>
      <c r="QSL85" s="103"/>
      <c r="QSM85" s="103"/>
      <c r="QSN85" s="103"/>
      <c r="QSO85" s="103"/>
      <c r="QSP85" s="103"/>
      <c r="QSQ85" s="103"/>
      <c r="QSR85" s="103"/>
      <c r="QSS85" s="103"/>
      <c r="QST85" s="103"/>
      <c r="QSU85" s="103"/>
      <c r="QSV85" s="103"/>
      <c r="QSW85" s="103"/>
      <c r="QSX85" s="103"/>
      <c r="QSY85" s="103"/>
      <c r="QSZ85" s="103"/>
      <c r="QTA85" s="103"/>
      <c r="QTB85" s="103"/>
      <c r="QTC85" s="103"/>
      <c r="QTD85" s="103"/>
      <c r="QTE85" s="103"/>
      <c r="QTF85" s="103"/>
      <c r="QTG85" s="103"/>
      <c r="QTH85" s="103"/>
      <c r="QTI85" s="103"/>
      <c r="QTJ85" s="103"/>
      <c r="QTK85" s="103"/>
      <c r="QTL85" s="103"/>
      <c r="QTM85" s="103"/>
      <c r="QTN85" s="103"/>
      <c r="QTO85" s="103"/>
      <c r="QTP85" s="103"/>
      <c r="QTQ85" s="103"/>
      <c r="QTR85" s="103"/>
      <c r="QTS85" s="103"/>
      <c r="QTT85" s="103"/>
      <c r="QTU85" s="103"/>
      <c r="QTV85" s="103"/>
      <c r="QTW85" s="103"/>
      <c r="QTX85" s="103"/>
      <c r="QTY85" s="103"/>
      <c r="QTZ85" s="103"/>
      <c r="QUA85" s="103"/>
      <c r="QUB85" s="103"/>
      <c r="QUC85" s="103"/>
      <c r="QUD85" s="103"/>
      <c r="QUE85" s="103"/>
      <c r="QUF85" s="103"/>
      <c r="QUG85" s="103"/>
      <c r="QUH85" s="103"/>
      <c r="QUI85" s="103"/>
      <c r="QUJ85" s="103"/>
      <c r="QUK85" s="103"/>
      <c r="QUL85" s="103"/>
      <c r="QUM85" s="103"/>
      <c r="QUN85" s="103"/>
      <c r="QUO85" s="103"/>
      <c r="QUP85" s="103"/>
      <c r="QUQ85" s="103"/>
      <c r="QUR85" s="103"/>
      <c r="QUS85" s="103"/>
      <c r="QUT85" s="103"/>
      <c r="QUU85" s="103"/>
      <c r="QUV85" s="103"/>
      <c r="QUW85" s="103"/>
      <c r="QUX85" s="103"/>
      <c r="QUY85" s="103"/>
      <c r="QUZ85" s="103"/>
      <c r="QVA85" s="103"/>
      <c r="QVB85" s="103"/>
      <c r="QVC85" s="103"/>
      <c r="QVD85" s="103"/>
      <c r="QVE85" s="103"/>
      <c r="QVF85" s="103"/>
      <c r="QVG85" s="103"/>
      <c r="QVH85" s="103"/>
      <c r="QVI85" s="103"/>
      <c r="QVJ85" s="103"/>
      <c r="QVK85" s="103"/>
      <c r="QVL85" s="103"/>
      <c r="QVM85" s="103"/>
      <c r="QVN85" s="103"/>
      <c r="QVO85" s="103"/>
      <c r="QVP85" s="103"/>
      <c r="QVQ85" s="103"/>
      <c r="QVR85" s="103"/>
      <c r="QVS85" s="103"/>
      <c r="QVT85" s="103"/>
      <c r="QVU85" s="103"/>
      <c r="QVV85" s="103"/>
      <c r="QVW85" s="103"/>
      <c r="QVX85" s="103"/>
      <c r="QVY85" s="103"/>
      <c r="QVZ85" s="103"/>
      <c r="QWA85" s="103"/>
      <c r="QWB85" s="103"/>
      <c r="QWC85" s="103"/>
      <c r="QWD85" s="103"/>
      <c r="QWE85" s="103"/>
      <c r="QWF85" s="103"/>
      <c r="QWG85" s="103"/>
      <c r="QWH85" s="103"/>
      <c r="QWI85" s="103"/>
      <c r="QWJ85" s="103"/>
      <c r="QWK85" s="103"/>
      <c r="QWL85" s="103"/>
      <c r="QWM85" s="103"/>
      <c r="QWN85" s="103"/>
      <c r="QWO85" s="103"/>
      <c r="QWP85" s="103"/>
      <c r="QWQ85" s="103"/>
      <c r="QWR85" s="103"/>
      <c r="QWS85" s="103"/>
      <c r="QWT85" s="103"/>
      <c r="QWU85" s="103"/>
      <c r="QWV85" s="103"/>
      <c r="QWW85" s="103"/>
      <c r="QWX85" s="103"/>
      <c r="QWY85" s="103"/>
      <c r="QWZ85" s="103"/>
      <c r="QXA85" s="103"/>
      <c r="QXB85" s="103"/>
      <c r="QXC85" s="103"/>
      <c r="QXD85" s="103"/>
      <c r="QXE85" s="103"/>
      <c r="QXF85" s="103"/>
      <c r="QXG85" s="103"/>
      <c r="QXH85" s="103"/>
      <c r="QXI85" s="103"/>
      <c r="QXJ85" s="103"/>
      <c r="QXK85" s="103"/>
      <c r="QXL85" s="103"/>
      <c r="QXM85" s="103"/>
      <c r="QXN85" s="103"/>
      <c r="QXO85" s="103"/>
      <c r="QXP85" s="103"/>
      <c r="QXQ85" s="103"/>
      <c r="QXR85" s="103"/>
      <c r="QXS85" s="103"/>
      <c r="QXT85" s="103"/>
      <c r="QXU85" s="103"/>
      <c r="QXV85" s="103"/>
      <c r="QXW85" s="103"/>
      <c r="QXX85" s="103"/>
      <c r="QXY85" s="103"/>
      <c r="QXZ85" s="103"/>
      <c r="QYA85" s="103"/>
      <c r="QYB85" s="103"/>
      <c r="QYC85" s="103"/>
      <c r="QYD85" s="103"/>
      <c r="QYE85" s="103"/>
      <c r="QYF85" s="103"/>
      <c r="QYG85" s="103"/>
      <c r="QYH85" s="103"/>
      <c r="QYI85" s="103"/>
      <c r="QYJ85" s="103"/>
      <c r="QYK85" s="103"/>
      <c r="QYL85" s="103"/>
      <c r="QYM85" s="103"/>
      <c r="QYN85" s="103"/>
      <c r="QYO85" s="103"/>
      <c r="QYP85" s="103"/>
      <c r="QYQ85" s="103"/>
      <c r="QYR85" s="103"/>
      <c r="QYS85" s="103"/>
      <c r="QYT85" s="103"/>
      <c r="QYU85" s="103"/>
      <c r="QYV85" s="103"/>
      <c r="QYW85" s="103"/>
      <c r="QYX85" s="103"/>
      <c r="QYY85" s="103"/>
      <c r="QYZ85" s="103"/>
      <c r="QZA85" s="103"/>
      <c r="QZB85" s="103"/>
      <c r="QZC85" s="103"/>
      <c r="QZD85" s="103"/>
      <c r="QZE85" s="103"/>
      <c r="QZF85" s="103"/>
      <c r="QZG85" s="103"/>
      <c r="QZH85" s="103"/>
      <c r="QZI85" s="103"/>
      <c r="QZJ85" s="103"/>
      <c r="QZK85" s="103"/>
      <c r="QZL85" s="103"/>
      <c r="QZM85" s="103"/>
      <c r="QZN85" s="103"/>
      <c r="QZO85" s="103"/>
      <c r="QZP85" s="103"/>
      <c r="QZQ85" s="103"/>
      <c r="QZR85" s="103"/>
      <c r="QZS85" s="103"/>
      <c r="QZT85" s="103"/>
      <c r="QZU85" s="103"/>
      <c r="QZV85" s="103"/>
      <c r="QZW85" s="103"/>
      <c r="QZX85" s="103"/>
      <c r="QZY85" s="103"/>
      <c r="QZZ85" s="103"/>
      <c r="RAA85" s="103"/>
      <c r="RAB85" s="103"/>
      <c r="RAC85" s="103"/>
      <c r="RAD85" s="103"/>
      <c r="RAE85" s="103"/>
      <c r="RAF85" s="103"/>
      <c r="RAG85" s="103"/>
      <c r="RAH85" s="103"/>
      <c r="RAI85" s="103"/>
      <c r="RAJ85" s="103"/>
      <c r="RAK85" s="103"/>
      <c r="RAL85" s="103"/>
      <c r="RAM85" s="103"/>
      <c r="RAN85" s="103"/>
      <c r="RAO85" s="103"/>
      <c r="RAP85" s="103"/>
      <c r="RAQ85" s="103"/>
      <c r="RAR85" s="103"/>
      <c r="RAS85" s="103"/>
      <c r="RAT85" s="103"/>
      <c r="RAU85" s="103"/>
      <c r="RAV85" s="103"/>
      <c r="RAW85" s="103"/>
      <c r="RAX85" s="103"/>
      <c r="RAY85" s="103"/>
      <c r="RAZ85" s="103"/>
      <c r="RBA85" s="103"/>
      <c r="RBB85" s="103"/>
      <c r="RBC85" s="103"/>
      <c r="RBD85" s="103"/>
      <c r="RBE85" s="103"/>
      <c r="RBF85" s="103"/>
      <c r="RBG85" s="103"/>
      <c r="RBH85" s="103"/>
      <c r="RBI85" s="103"/>
      <c r="RBJ85" s="103"/>
      <c r="RBK85" s="103"/>
      <c r="RBL85" s="103"/>
      <c r="RBM85" s="103"/>
      <c r="RBN85" s="103"/>
      <c r="RBO85" s="103"/>
      <c r="RBP85" s="103"/>
      <c r="RBQ85" s="103"/>
      <c r="RBR85" s="103"/>
      <c r="RBS85" s="103"/>
      <c r="RBT85" s="103"/>
      <c r="RBU85" s="103"/>
      <c r="RBV85" s="103"/>
      <c r="RBW85" s="103"/>
      <c r="RBX85" s="103"/>
      <c r="RBY85" s="103"/>
      <c r="RBZ85" s="103"/>
      <c r="RCA85" s="103"/>
      <c r="RCB85" s="103"/>
      <c r="RCC85" s="103"/>
      <c r="RCD85" s="103"/>
      <c r="RCE85" s="103"/>
      <c r="RCF85" s="103"/>
      <c r="RCG85" s="103"/>
      <c r="RCH85" s="103"/>
      <c r="RCI85" s="103"/>
      <c r="RCJ85" s="103"/>
      <c r="RCK85" s="103"/>
      <c r="RCL85" s="103"/>
      <c r="RCM85" s="103"/>
      <c r="RCN85" s="103"/>
      <c r="RCO85" s="103"/>
      <c r="RCP85" s="103"/>
      <c r="RCQ85" s="103"/>
      <c r="RCR85" s="103"/>
      <c r="RCS85" s="103"/>
      <c r="RCT85" s="103"/>
      <c r="RCU85" s="103"/>
      <c r="RCV85" s="103"/>
      <c r="RCW85" s="103"/>
      <c r="RCX85" s="103"/>
      <c r="RCY85" s="103"/>
      <c r="RCZ85" s="103"/>
      <c r="RDA85" s="103"/>
      <c r="RDB85" s="103"/>
      <c r="RDC85" s="103"/>
      <c r="RDD85" s="103"/>
      <c r="RDE85" s="103"/>
      <c r="RDF85" s="103"/>
      <c r="RDG85" s="103"/>
      <c r="RDH85" s="103"/>
      <c r="RDI85" s="103"/>
      <c r="RDJ85" s="103"/>
      <c r="RDK85" s="103"/>
      <c r="RDL85" s="103"/>
      <c r="RDM85" s="103"/>
      <c r="RDN85" s="103"/>
      <c r="RDO85" s="103"/>
      <c r="RDP85" s="103"/>
      <c r="RDQ85" s="103"/>
      <c r="RDR85" s="103"/>
      <c r="RDS85" s="103"/>
      <c r="RDT85" s="103"/>
      <c r="RDU85" s="103"/>
      <c r="RDV85" s="103"/>
      <c r="RDW85" s="103"/>
      <c r="RDX85" s="103"/>
      <c r="RDY85" s="103"/>
      <c r="RDZ85" s="103"/>
      <c r="REA85" s="103"/>
      <c r="REB85" s="103"/>
      <c r="REC85" s="103"/>
      <c r="RED85" s="103"/>
      <c r="REE85" s="103"/>
      <c r="REF85" s="103"/>
      <c r="REG85" s="103"/>
      <c r="REH85" s="103"/>
      <c r="REI85" s="103"/>
      <c r="REJ85" s="103"/>
      <c r="REK85" s="103"/>
      <c r="REL85" s="103"/>
      <c r="REM85" s="103"/>
      <c r="REN85" s="103"/>
      <c r="REO85" s="103"/>
      <c r="REP85" s="103"/>
      <c r="REQ85" s="103"/>
      <c r="RER85" s="103"/>
      <c r="RES85" s="103"/>
      <c r="RET85" s="103"/>
      <c r="REU85" s="103"/>
      <c r="REV85" s="103"/>
      <c r="REW85" s="103"/>
      <c r="REX85" s="103"/>
      <c r="REY85" s="103"/>
      <c r="REZ85" s="103"/>
      <c r="RFA85" s="103"/>
      <c r="RFB85" s="103"/>
      <c r="RFC85" s="103"/>
      <c r="RFD85" s="103"/>
      <c r="RFE85" s="103"/>
      <c r="RFF85" s="103"/>
      <c r="RFG85" s="103"/>
      <c r="RFH85" s="103"/>
      <c r="RFI85" s="103"/>
      <c r="RFJ85" s="103"/>
      <c r="RFK85" s="103"/>
      <c r="RFL85" s="103"/>
      <c r="RFM85" s="103"/>
      <c r="RFN85" s="103"/>
      <c r="RFO85" s="103"/>
      <c r="RFP85" s="103"/>
      <c r="RFQ85" s="103"/>
      <c r="RFR85" s="103"/>
      <c r="RFS85" s="103"/>
      <c r="RFT85" s="103"/>
      <c r="RFU85" s="103"/>
      <c r="RFV85" s="103"/>
      <c r="RFW85" s="103"/>
      <c r="RFX85" s="103"/>
      <c r="RFY85" s="103"/>
      <c r="RFZ85" s="103"/>
      <c r="RGA85" s="103"/>
      <c r="RGB85" s="103"/>
      <c r="RGC85" s="103"/>
      <c r="RGD85" s="103"/>
      <c r="RGE85" s="103"/>
      <c r="RGF85" s="103"/>
      <c r="RGG85" s="103"/>
      <c r="RGH85" s="103"/>
      <c r="RGI85" s="103"/>
      <c r="RGJ85" s="103"/>
      <c r="RGK85" s="103"/>
      <c r="RGL85" s="103"/>
      <c r="RGM85" s="103"/>
      <c r="RGN85" s="103"/>
      <c r="RGO85" s="103"/>
      <c r="RGP85" s="103"/>
      <c r="RGQ85" s="103"/>
      <c r="RGR85" s="103"/>
      <c r="RGS85" s="103"/>
      <c r="RGT85" s="103"/>
      <c r="RGU85" s="103"/>
      <c r="RGV85" s="103"/>
      <c r="RGW85" s="103"/>
      <c r="RGX85" s="103"/>
      <c r="RGY85" s="103"/>
      <c r="RGZ85" s="103"/>
      <c r="RHA85" s="103"/>
      <c r="RHB85" s="103"/>
      <c r="RHC85" s="103"/>
      <c r="RHD85" s="103"/>
      <c r="RHE85" s="103"/>
      <c r="RHF85" s="103"/>
      <c r="RHG85" s="103"/>
      <c r="RHH85" s="103"/>
      <c r="RHI85" s="103"/>
      <c r="RHJ85" s="103"/>
      <c r="RHK85" s="103"/>
      <c r="RHL85" s="103"/>
      <c r="RHM85" s="103"/>
      <c r="RHN85" s="103"/>
      <c r="RHO85" s="103"/>
      <c r="RHP85" s="103"/>
      <c r="RHQ85" s="103"/>
      <c r="RHR85" s="103"/>
      <c r="RHS85" s="103"/>
      <c r="RHT85" s="103"/>
      <c r="RHU85" s="103"/>
      <c r="RHV85" s="103"/>
      <c r="RHW85" s="103"/>
      <c r="RHX85" s="103"/>
      <c r="RHY85" s="103"/>
      <c r="RHZ85" s="103"/>
      <c r="RIA85" s="103"/>
      <c r="RIB85" s="103"/>
      <c r="RIC85" s="103"/>
      <c r="RID85" s="103"/>
      <c r="RIE85" s="103"/>
      <c r="RIF85" s="103"/>
      <c r="RIG85" s="103"/>
      <c r="RIH85" s="103"/>
      <c r="RII85" s="103"/>
      <c r="RIJ85" s="103"/>
      <c r="RIK85" s="103"/>
      <c r="RIL85" s="103"/>
      <c r="RIM85" s="103"/>
      <c r="RIN85" s="103"/>
      <c r="RIO85" s="103"/>
      <c r="RIP85" s="103"/>
      <c r="RIQ85" s="103"/>
      <c r="RIR85" s="103"/>
      <c r="RIS85" s="103"/>
      <c r="RIT85" s="103"/>
      <c r="RIU85" s="103"/>
      <c r="RIV85" s="103"/>
      <c r="RIW85" s="103"/>
      <c r="RIX85" s="103"/>
      <c r="RIY85" s="103"/>
      <c r="RIZ85" s="103"/>
      <c r="RJA85" s="103"/>
      <c r="RJB85" s="103"/>
      <c r="RJC85" s="103"/>
      <c r="RJD85" s="103"/>
      <c r="RJE85" s="103"/>
      <c r="RJF85" s="103"/>
      <c r="RJG85" s="103"/>
      <c r="RJH85" s="103"/>
      <c r="RJI85" s="103"/>
      <c r="RJJ85" s="103"/>
      <c r="RJK85" s="103"/>
      <c r="RJL85" s="103"/>
      <c r="RJM85" s="103"/>
      <c r="RJN85" s="103"/>
      <c r="RJO85" s="103"/>
      <c r="RJP85" s="103"/>
      <c r="RJQ85" s="103"/>
      <c r="RJR85" s="103"/>
      <c r="RJS85" s="103"/>
      <c r="RJT85" s="103"/>
      <c r="RJU85" s="103"/>
      <c r="RJV85" s="103"/>
      <c r="RJW85" s="103"/>
      <c r="RJX85" s="103"/>
      <c r="RJY85" s="103"/>
      <c r="RJZ85" s="103"/>
      <c r="RKA85" s="103"/>
      <c r="RKB85" s="103"/>
      <c r="RKC85" s="103"/>
      <c r="RKD85" s="103"/>
      <c r="RKE85" s="103"/>
      <c r="RKF85" s="103"/>
      <c r="RKG85" s="103"/>
      <c r="RKH85" s="103"/>
      <c r="RKI85" s="103"/>
      <c r="RKJ85" s="103"/>
      <c r="RKK85" s="103"/>
      <c r="RKL85" s="103"/>
      <c r="RKM85" s="103"/>
      <c r="RKN85" s="103"/>
      <c r="RKO85" s="103"/>
      <c r="RKP85" s="103"/>
      <c r="RKQ85" s="103"/>
      <c r="RKR85" s="103"/>
      <c r="RKS85" s="103"/>
      <c r="RKT85" s="103"/>
      <c r="RKU85" s="103"/>
      <c r="RKV85" s="103"/>
      <c r="RKW85" s="103"/>
      <c r="RKX85" s="103"/>
      <c r="RKY85" s="103"/>
      <c r="RKZ85" s="103"/>
      <c r="RLA85" s="103"/>
      <c r="RLB85" s="103"/>
      <c r="RLC85" s="103"/>
      <c r="RLD85" s="103"/>
      <c r="RLE85" s="103"/>
      <c r="RLF85" s="103"/>
      <c r="RLG85" s="103"/>
      <c r="RLH85" s="103"/>
      <c r="RLI85" s="103"/>
      <c r="RLJ85" s="103"/>
      <c r="RLK85" s="103"/>
      <c r="RLL85" s="103"/>
      <c r="RLM85" s="103"/>
      <c r="RLN85" s="103"/>
      <c r="RLO85" s="103"/>
      <c r="RLP85" s="103"/>
      <c r="RLQ85" s="103"/>
      <c r="RLR85" s="103"/>
      <c r="RLS85" s="103"/>
      <c r="RLT85" s="103"/>
      <c r="RLU85" s="103"/>
      <c r="RLV85" s="103"/>
      <c r="RLW85" s="103"/>
      <c r="RLX85" s="103"/>
      <c r="RLY85" s="103"/>
      <c r="RLZ85" s="103"/>
      <c r="RMA85" s="103"/>
      <c r="RMB85" s="103"/>
      <c r="RMC85" s="103"/>
      <c r="RMD85" s="103"/>
      <c r="RME85" s="103"/>
      <c r="RMF85" s="103"/>
      <c r="RMG85" s="103"/>
      <c r="RMH85" s="103"/>
      <c r="RMI85" s="103"/>
      <c r="RMJ85" s="103"/>
      <c r="RMK85" s="103"/>
      <c r="RML85" s="103"/>
      <c r="RMM85" s="103"/>
      <c r="RMN85" s="103"/>
      <c r="RMO85" s="103"/>
      <c r="RMP85" s="103"/>
      <c r="RMQ85" s="103"/>
      <c r="RMR85" s="103"/>
      <c r="RMS85" s="103"/>
      <c r="RMT85" s="103"/>
      <c r="RMU85" s="103"/>
      <c r="RMV85" s="103"/>
      <c r="RMW85" s="103"/>
      <c r="RMX85" s="103"/>
      <c r="RMY85" s="103"/>
      <c r="RMZ85" s="103"/>
      <c r="RNA85" s="103"/>
      <c r="RNB85" s="103"/>
      <c r="RNC85" s="103"/>
      <c r="RND85" s="103"/>
      <c r="RNE85" s="103"/>
      <c r="RNF85" s="103"/>
      <c r="RNG85" s="103"/>
      <c r="RNH85" s="103"/>
      <c r="RNI85" s="103"/>
      <c r="RNJ85" s="103"/>
      <c r="RNK85" s="103"/>
      <c r="RNL85" s="103"/>
      <c r="RNM85" s="103"/>
      <c r="RNN85" s="103"/>
      <c r="RNO85" s="103"/>
      <c r="RNP85" s="103"/>
      <c r="RNQ85" s="103"/>
      <c r="RNR85" s="103"/>
      <c r="RNS85" s="103"/>
      <c r="RNT85" s="103"/>
      <c r="RNU85" s="103"/>
      <c r="RNV85" s="103"/>
      <c r="RNW85" s="103"/>
      <c r="RNX85" s="103"/>
      <c r="RNY85" s="103"/>
      <c r="RNZ85" s="103"/>
      <c r="ROA85" s="103"/>
      <c r="ROB85" s="103"/>
      <c r="ROC85" s="103"/>
      <c r="ROD85" s="103"/>
      <c r="ROE85" s="103"/>
      <c r="ROF85" s="103"/>
      <c r="ROG85" s="103"/>
      <c r="ROH85" s="103"/>
      <c r="ROI85" s="103"/>
      <c r="ROJ85" s="103"/>
      <c r="ROK85" s="103"/>
      <c r="ROL85" s="103"/>
      <c r="ROM85" s="103"/>
      <c r="RON85" s="103"/>
      <c r="ROO85" s="103"/>
      <c r="ROP85" s="103"/>
      <c r="ROQ85" s="103"/>
      <c r="ROR85" s="103"/>
      <c r="ROS85" s="103"/>
      <c r="ROT85" s="103"/>
      <c r="ROU85" s="103"/>
      <c r="ROV85" s="103"/>
      <c r="ROW85" s="103"/>
      <c r="ROX85" s="103"/>
      <c r="ROY85" s="103"/>
      <c r="ROZ85" s="103"/>
      <c r="RPA85" s="103"/>
      <c r="RPB85" s="103"/>
      <c r="RPC85" s="103"/>
      <c r="RPD85" s="103"/>
      <c r="RPE85" s="103"/>
      <c r="RPF85" s="103"/>
      <c r="RPG85" s="103"/>
      <c r="RPH85" s="103"/>
      <c r="RPI85" s="103"/>
      <c r="RPJ85" s="103"/>
      <c r="RPK85" s="103"/>
      <c r="RPL85" s="103"/>
      <c r="RPM85" s="103"/>
      <c r="RPN85" s="103"/>
      <c r="RPO85" s="103"/>
      <c r="RPP85" s="103"/>
      <c r="RPQ85" s="103"/>
      <c r="RPR85" s="103"/>
      <c r="RPS85" s="103"/>
      <c r="RPT85" s="103"/>
      <c r="RPU85" s="103"/>
      <c r="RPV85" s="103"/>
      <c r="RPW85" s="103"/>
      <c r="RPX85" s="103"/>
      <c r="RPY85" s="103"/>
      <c r="RPZ85" s="103"/>
      <c r="RQA85" s="103"/>
      <c r="RQB85" s="103"/>
      <c r="RQC85" s="103"/>
      <c r="RQD85" s="103"/>
      <c r="RQE85" s="103"/>
      <c r="RQF85" s="103"/>
      <c r="RQG85" s="103"/>
      <c r="RQH85" s="103"/>
      <c r="RQI85" s="103"/>
      <c r="RQJ85" s="103"/>
      <c r="RQK85" s="103"/>
      <c r="RQL85" s="103"/>
      <c r="RQM85" s="103"/>
      <c r="RQN85" s="103"/>
      <c r="RQO85" s="103"/>
      <c r="RQP85" s="103"/>
      <c r="RQQ85" s="103"/>
      <c r="RQR85" s="103"/>
      <c r="RQS85" s="103"/>
      <c r="RQT85" s="103"/>
      <c r="RQU85" s="103"/>
      <c r="RQV85" s="103"/>
      <c r="RQW85" s="103"/>
      <c r="RQX85" s="103"/>
      <c r="RQY85" s="103"/>
      <c r="RQZ85" s="103"/>
      <c r="RRA85" s="103"/>
      <c r="RRB85" s="103"/>
      <c r="RRC85" s="103"/>
      <c r="RRD85" s="103"/>
      <c r="RRE85" s="103"/>
      <c r="RRF85" s="103"/>
      <c r="RRG85" s="103"/>
      <c r="RRH85" s="103"/>
      <c r="RRI85" s="103"/>
      <c r="RRJ85" s="103"/>
      <c r="RRK85" s="103"/>
      <c r="RRL85" s="103"/>
      <c r="RRM85" s="103"/>
      <c r="RRN85" s="103"/>
      <c r="RRO85" s="103"/>
      <c r="RRP85" s="103"/>
      <c r="RRQ85" s="103"/>
      <c r="RRR85" s="103"/>
      <c r="RRS85" s="103"/>
      <c r="RRT85" s="103"/>
      <c r="RRU85" s="103"/>
      <c r="RRV85" s="103"/>
      <c r="RRW85" s="103"/>
      <c r="RRX85" s="103"/>
      <c r="RRY85" s="103"/>
      <c r="RRZ85" s="103"/>
      <c r="RSA85" s="103"/>
      <c r="RSB85" s="103"/>
      <c r="RSC85" s="103"/>
      <c r="RSD85" s="103"/>
      <c r="RSE85" s="103"/>
      <c r="RSF85" s="103"/>
      <c r="RSG85" s="103"/>
      <c r="RSH85" s="103"/>
      <c r="RSI85" s="103"/>
      <c r="RSJ85" s="103"/>
      <c r="RSK85" s="103"/>
      <c r="RSL85" s="103"/>
      <c r="RSM85" s="103"/>
      <c r="RSN85" s="103"/>
      <c r="RSO85" s="103"/>
      <c r="RSP85" s="103"/>
      <c r="RSQ85" s="103"/>
      <c r="RSR85" s="103"/>
      <c r="RSS85" s="103"/>
      <c r="RST85" s="103"/>
      <c r="RSU85" s="103"/>
      <c r="RSV85" s="103"/>
      <c r="RSW85" s="103"/>
      <c r="RSX85" s="103"/>
      <c r="RSY85" s="103"/>
      <c r="RSZ85" s="103"/>
      <c r="RTA85" s="103"/>
      <c r="RTB85" s="103"/>
      <c r="RTC85" s="103"/>
      <c r="RTD85" s="103"/>
      <c r="RTE85" s="103"/>
      <c r="RTF85" s="103"/>
      <c r="RTG85" s="103"/>
      <c r="RTH85" s="103"/>
      <c r="RTI85" s="103"/>
      <c r="RTJ85" s="103"/>
      <c r="RTK85" s="103"/>
      <c r="RTL85" s="103"/>
      <c r="RTM85" s="103"/>
      <c r="RTN85" s="103"/>
      <c r="RTO85" s="103"/>
      <c r="RTP85" s="103"/>
      <c r="RTQ85" s="103"/>
      <c r="RTR85" s="103"/>
      <c r="RTS85" s="103"/>
      <c r="RTT85" s="103"/>
      <c r="RTU85" s="103"/>
      <c r="RTV85" s="103"/>
      <c r="RTW85" s="103"/>
      <c r="RTX85" s="103"/>
      <c r="RTY85" s="103"/>
      <c r="RTZ85" s="103"/>
      <c r="RUA85" s="103"/>
      <c r="RUB85" s="103"/>
      <c r="RUC85" s="103"/>
      <c r="RUD85" s="103"/>
      <c r="RUE85" s="103"/>
      <c r="RUF85" s="103"/>
      <c r="RUG85" s="103"/>
      <c r="RUH85" s="103"/>
      <c r="RUI85" s="103"/>
      <c r="RUJ85" s="103"/>
      <c r="RUK85" s="103"/>
      <c r="RUL85" s="103"/>
      <c r="RUM85" s="103"/>
      <c r="RUN85" s="103"/>
      <c r="RUO85" s="103"/>
      <c r="RUP85" s="103"/>
      <c r="RUQ85" s="103"/>
      <c r="RUR85" s="103"/>
      <c r="RUS85" s="103"/>
      <c r="RUT85" s="103"/>
      <c r="RUU85" s="103"/>
      <c r="RUV85" s="103"/>
      <c r="RUW85" s="103"/>
      <c r="RUX85" s="103"/>
      <c r="RUY85" s="103"/>
      <c r="RUZ85" s="103"/>
      <c r="RVA85" s="103"/>
      <c r="RVB85" s="103"/>
      <c r="RVC85" s="103"/>
      <c r="RVD85" s="103"/>
      <c r="RVE85" s="103"/>
      <c r="RVF85" s="103"/>
      <c r="RVG85" s="103"/>
      <c r="RVH85" s="103"/>
      <c r="RVI85" s="103"/>
      <c r="RVJ85" s="103"/>
      <c r="RVK85" s="103"/>
      <c r="RVL85" s="103"/>
      <c r="RVM85" s="103"/>
      <c r="RVN85" s="103"/>
      <c r="RVO85" s="103"/>
      <c r="RVP85" s="103"/>
      <c r="RVQ85" s="103"/>
      <c r="RVR85" s="103"/>
      <c r="RVS85" s="103"/>
      <c r="RVT85" s="103"/>
      <c r="RVU85" s="103"/>
      <c r="RVV85" s="103"/>
      <c r="RVW85" s="103"/>
      <c r="RVX85" s="103"/>
      <c r="RVY85" s="103"/>
      <c r="RVZ85" s="103"/>
      <c r="RWA85" s="103"/>
      <c r="RWB85" s="103"/>
      <c r="RWC85" s="103"/>
      <c r="RWD85" s="103"/>
      <c r="RWE85" s="103"/>
      <c r="RWF85" s="103"/>
      <c r="RWG85" s="103"/>
      <c r="RWH85" s="103"/>
      <c r="RWI85" s="103"/>
      <c r="RWJ85" s="103"/>
      <c r="RWK85" s="103"/>
      <c r="RWL85" s="103"/>
      <c r="RWM85" s="103"/>
      <c r="RWN85" s="103"/>
      <c r="RWO85" s="103"/>
      <c r="RWP85" s="103"/>
      <c r="RWQ85" s="103"/>
      <c r="RWR85" s="103"/>
      <c r="RWS85" s="103"/>
      <c r="RWT85" s="103"/>
      <c r="RWU85" s="103"/>
      <c r="RWV85" s="103"/>
      <c r="RWW85" s="103"/>
      <c r="RWX85" s="103"/>
      <c r="RWY85" s="103"/>
      <c r="RWZ85" s="103"/>
      <c r="RXA85" s="103"/>
      <c r="RXB85" s="103"/>
      <c r="RXC85" s="103"/>
      <c r="RXD85" s="103"/>
      <c r="RXE85" s="103"/>
      <c r="RXF85" s="103"/>
      <c r="RXG85" s="103"/>
      <c r="RXH85" s="103"/>
      <c r="RXI85" s="103"/>
      <c r="RXJ85" s="103"/>
      <c r="RXK85" s="103"/>
      <c r="RXL85" s="103"/>
      <c r="RXM85" s="103"/>
      <c r="RXN85" s="103"/>
      <c r="RXO85" s="103"/>
      <c r="RXP85" s="103"/>
      <c r="RXQ85" s="103"/>
      <c r="RXR85" s="103"/>
      <c r="RXS85" s="103"/>
      <c r="RXT85" s="103"/>
      <c r="RXU85" s="103"/>
      <c r="RXV85" s="103"/>
      <c r="RXW85" s="103"/>
      <c r="RXX85" s="103"/>
      <c r="RXY85" s="103"/>
      <c r="RXZ85" s="103"/>
      <c r="RYA85" s="103"/>
      <c r="RYB85" s="103"/>
      <c r="RYC85" s="103"/>
      <c r="RYD85" s="103"/>
      <c r="RYE85" s="103"/>
      <c r="RYF85" s="103"/>
      <c r="RYG85" s="103"/>
      <c r="RYH85" s="103"/>
      <c r="RYI85" s="103"/>
      <c r="RYJ85" s="103"/>
      <c r="RYK85" s="103"/>
      <c r="RYL85" s="103"/>
      <c r="RYM85" s="103"/>
      <c r="RYN85" s="103"/>
      <c r="RYO85" s="103"/>
      <c r="RYP85" s="103"/>
      <c r="RYQ85" s="103"/>
      <c r="RYR85" s="103"/>
      <c r="RYS85" s="103"/>
      <c r="RYT85" s="103"/>
      <c r="RYU85" s="103"/>
      <c r="RYV85" s="103"/>
      <c r="RYW85" s="103"/>
      <c r="RYX85" s="103"/>
      <c r="RYY85" s="103"/>
      <c r="RYZ85" s="103"/>
      <c r="RZA85" s="103"/>
      <c r="RZB85" s="103"/>
      <c r="RZC85" s="103"/>
      <c r="RZD85" s="103"/>
      <c r="RZE85" s="103"/>
      <c r="RZF85" s="103"/>
      <c r="RZG85" s="103"/>
      <c r="RZH85" s="103"/>
      <c r="RZI85" s="103"/>
      <c r="RZJ85" s="103"/>
      <c r="RZK85" s="103"/>
      <c r="RZL85" s="103"/>
      <c r="RZM85" s="103"/>
      <c r="RZN85" s="103"/>
      <c r="RZO85" s="103"/>
      <c r="RZP85" s="103"/>
      <c r="RZQ85" s="103"/>
      <c r="RZR85" s="103"/>
      <c r="RZS85" s="103"/>
      <c r="RZT85" s="103"/>
      <c r="RZU85" s="103"/>
      <c r="RZV85" s="103"/>
      <c r="RZW85" s="103"/>
      <c r="RZX85" s="103"/>
      <c r="RZY85" s="103"/>
      <c r="RZZ85" s="103"/>
      <c r="SAA85" s="103"/>
      <c r="SAB85" s="103"/>
      <c r="SAC85" s="103"/>
      <c r="SAD85" s="103"/>
      <c r="SAE85" s="103"/>
      <c r="SAF85" s="103"/>
      <c r="SAG85" s="103"/>
      <c r="SAH85" s="103"/>
      <c r="SAI85" s="103"/>
      <c r="SAJ85" s="103"/>
      <c r="SAK85" s="103"/>
      <c r="SAL85" s="103"/>
      <c r="SAM85" s="103"/>
      <c r="SAN85" s="103"/>
      <c r="SAO85" s="103"/>
      <c r="SAP85" s="103"/>
      <c r="SAQ85" s="103"/>
      <c r="SAR85" s="103"/>
      <c r="SAS85" s="103"/>
      <c r="SAT85" s="103"/>
      <c r="SAU85" s="103"/>
      <c r="SAV85" s="103"/>
      <c r="SAW85" s="103"/>
      <c r="SAX85" s="103"/>
      <c r="SAY85" s="103"/>
      <c r="SAZ85" s="103"/>
      <c r="SBA85" s="103"/>
      <c r="SBB85" s="103"/>
      <c r="SBC85" s="103"/>
      <c r="SBD85" s="103"/>
      <c r="SBE85" s="103"/>
      <c r="SBF85" s="103"/>
      <c r="SBG85" s="103"/>
      <c r="SBH85" s="103"/>
      <c r="SBI85" s="103"/>
      <c r="SBJ85" s="103"/>
      <c r="SBK85" s="103"/>
      <c r="SBL85" s="103"/>
      <c r="SBM85" s="103"/>
      <c r="SBN85" s="103"/>
      <c r="SBO85" s="103"/>
      <c r="SBP85" s="103"/>
      <c r="SBQ85" s="103"/>
      <c r="SBR85" s="103"/>
      <c r="SBS85" s="103"/>
      <c r="SBT85" s="103"/>
      <c r="SBU85" s="103"/>
      <c r="SBV85" s="103"/>
      <c r="SBW85" s="103"/>
      <c r="SBX85" s="103"/>
      <c r="SBY85" s="103"/>
      <c r="SBZ85" s="103"/>
      <c r="SCA85" s="103"/>
      <c r="SCB85" s="103"/>
      <c r="SCC85" s="103"/>
      <c r="SCD85" s="103"/>
      <c r="SCE85" s="103"/>
      <c r="SCF85" s="103"/>
      <c r="SCG85" s="103"/>
      <c r="SCH85" s="103"/>
      <c r="SCI85" s="103"/>
      <c r="SCJ85" s="103"/>
      <c r="SCK85" s="103"/>
      <c r="SCL85" s="103"/>
      <c r="SCM85" s="103"/>
      <c r="SCN85" s="103"/>
      <c r="SCO85" s="103"/>
      <c r="SCP85" s="103"/>
      <c r="SCQ85" s="103"/>
      <c r="SCR85" s="103"/>
      <c r="SCS85" s="103"/>
      <c r="SCT85" s="103"/>
      <c r="SCU85" s="103"/>
      <c r="SCV85" s="103"/>
      <c r="SCW85" s="103"/>
      <c r="SCX85" s="103"/>
      <c r="SCY85" s="103"/>
      <c r="SCZ85" s="103"/>
      <c r="SDA85" s="103"/>
      <c r="SDB85" s="103"/>
      <c r="SDC85" s="103"/>
      <c r="SDD85" s="103"/>
      <c r="SDE85" s="103"/>
      <c r="SDF85" s="103"/>
      <c r="SDG85" s="103"/>
      <c r="SDH85" s="103"/>
      <c r="SDI85" s="103"/>
      <c r="SDJ85" s="103"/>
      <c r="SDK85" s="103"/>
      <c r="SDL85" s="103"/>
      <c r="SDM85" s="103"/>
      <c r="SDN85" s="103"/>
      <c r="SDO85" s="103"/>
      <c r="SDP85" s="103"/>
      <c r="SDQ85" s="103"/>
      <c r="SDR85" s="103"/>
      <c r="SDS85" s="103"/>
      <c r="SDT85" s="103"/>
      <c r="SDU85" s="103"/>
      <c r="SDV85" s="103"/>
      <c r="SDW85" s="103"/>
      <c r="SDX85" s="103"/>
      <c r="SDY85" s="103"/>
      <c r="SDZ85" s="103"/>
      <c r="SEA85" s="103"/>
      <c r="SEB85" s="103"/>
      <c r="SEC85" s="103"/>
      <c r="SED85" s="103"/>
      <c r="SEE85" s="103"/>
      <c r="SEF85" s="103"/>
      <c r="SEG85" s="103"/>
      <c r="SEH85" s="103"/>
      <c r="SEI85" s="103"/>
      <c r="SEJ85" s="103"/>
      <c r="SEK85" s="103"/>
      <c r="SEL85" s="103"/>
      <c r="SEM85" s="103"/>
      <c r="SEN85" s="103"/>
      <c r="SEO85" s="103"/>
      <c r="SEP85" s="103"/>
      <c r="SEQ85" s="103"/>
      <c r="SER85" s="103"/>
      <c r="SES85" s="103"/>
      <c r="SET85" s="103"/>
      <c r="SEU85" s="103"/>
      <c r="SEV85" s="103"/>
      <c r="SEW85" s="103"/>
      <c r="SEX85" s="103"/>
      <c r="SEY85" s="103"/>
      <c r="SEZ85" s="103"/>
      <c r="SFA85" s="103"/>
      <c r="SFB85" s="103"/>
      <c r="SFC85" s="103"/>
      <c r="SFD85" s="103"/>
      <c r="SFE85" s="103"/>
      <c r="SFF85" s="103"/>
      <c r="SFG85" s="103"/>
      <c r="SFH85" s="103"/>
      <c r="SFI85" s="103"/>
      <c r="SFJ85" s="103"/>
      <c r="SFK85" s="103"/>
      <c r="SFL85" s="103"/>
      <c r="SFM85" s="103"/>
      <c r="SFN85" s="103"/>
      <c r="SFO85" s="103"/>
      <c r="SFP85" s="103"/>
      <c r="SFQ85" s="103"/>
      <c r="SFR85" s="103"/>
      <c r="SFS85" s="103"/>
      <c r="SFT85" s="103"/>
      <c r="SFU85" s="103"/>
      <c r="SFV85" s="103"/>
      <c r="SFW85" s="103"/>
      <c r="SFX85" s="103"/>
      <c r="SFY85" s="103"/>
      <c r="SFZ85" s="103"/>
      <c r="SGA85" s="103"/>
      <c r="SGB85" s="103"/>
      <c r="SGC85" s="103"/>
      <c r="SGD85" s="103"/>
      <c r="SGE85" s="103"/>
      <c r="SGF85" s="103"/>
      <c r="SGG85" s="103"/>
      <c r="SGH85" s="103"/>
      <c r="SGI85" s="103"/>
      <c r="SGJ85" s="103"/>
      <c r="SGK85" s="103"/>
      <c r="SGL85" s="103"/>
      <c r="SGM85" s="103"/>
      <c r="SGN85" s="103"/>
      <c r="SGO85" s="103"/>
      <c r="SGP85" s="103"/>
      <c r="SGQ85" s="103"/>
      <c r="SGR85" s="103"/>
      <c r="SGS85" s="103"/>
      <c r="SGT85" s="103"/>
      <c r="SGU85" s="103"/>
      <c r="SGV85" s="103"/>
      <c r="SGW85" s="103"/>
      <c r="SGX85" s="103"/>
      <c r="SGY85" s="103"/>
      <c r="SGZ85" s="103"/>
      <c r="SHA85" s="103"/>
      <c r="SHB85" s="103"/>
      <c r="SHC85" s="103"/>
      <c r="SHD85" s="103"/>
      <c r="SHE85" s="103"/>
      <c r="SHF85" s="103"/>
      <c r="SHG85" s="103"/>
      <c r="SHH85" s="103"/>
      <c r="SHI85" s="103"/>
      <c r="SHJ85" s="103"/>
      <c r="SHK85" s="103"/>
      <c r="SHL85" s="103"/>
      <c r="SHM85" s="103"/>
      <c r="SHN85" s="103"/>
      <c r="SHO85" s="103"/>
      <c r="SHP85" s="103"/>
      <c r="SHQ85" s="103"/>
      <c r="SHR85" s="103"/>
      <c r="SHS85" s="103"/>
      <c r="SHT85" s="103"/>
      <c r="SHU85" s="103"/>
      <c r="SHV85" s="103"/>
      <c r="SHW85" s="103"/>
      <c r="SHX85" s="103"/>
      <c r="SHY85" s="103"/>
      <c r="SHZ85" s="103"/>
      <c r="SIA85" s="103"/>
      <c r="SIB85" s="103"/>
      <c r="SIC85" s="103"/>
      <c r="SID85" s="103"/>
      <c r="SIE85" s="103"/>
      <c r="SIF85" s="103"/>
      <c r="SIG85" s="103"/>
      <c r="SIH85" s="103"/>
      <c r="SII85" s="103"/>
      <c r="SIJ85" s="103"/>
      <c r="SIK85" s="103"/>
      <c r="SIL85" s="103"/>
      <c r="SIM85" s="103"/>
      <c r="SIN85" s="103"/>
      <c r="SIO85" s="103"/>
      <c r="SIP85" s="103"/>
      <c r="SIQ85" s="103"/>
      <c r="SIR85" s="103"/>
      <c r="SIS85" s="103"/>
      <c r="SIT85" s="103"/>
      <c r="SIU85" s="103"/>
      <c r="SIV85" s="103"/>
      <c r="SIW85" s="103"/>
      <c r="SIX85" s="103"/>
      <c r="SIY85" s="103"/>
      <c r="SIZ85" s="103"/>
      <c r="SJA85" s="103"/>
      <c r="SJB85" s="103"/>
      <c r="SJC85" s="103"/>
      <c r="SJD85" s="103"/>
      <c r="SJE85" s="103"/>
      <c r="SJF85" s="103"/>
      <c r="SJG85" s="103"/>
      <c r="SJH85" s="103"/>
      <c r="SJI85" s="103"/>
      <c r="SJJ85" s="103"/>
      <c r="SJK85" s="103"/>
      <c r="SJL85" s="103"/>
      <c r="SJM85" s="103"/>
      <c r="SJN85" s="103"/>
      <c r="SJO85" s="103"/>
      <c r="SJP85" s="103"/>
      <c r="SJQ85" s="103"/>
      <c r="SJR85" s="103"/>
      <c r="SJS85" s="103"/>
      <c r="SJT85" s="103"/>
      <c r="SJU85" s="103"/>
      <c r="SJV85" s="103"/>
      <c r="SJW85" s="103"/>
      <c r="SJX85" s="103"/>
      <c r="SJY85" s="103"/>
      <c r="SJZ85" s="103"/>
      <c r="SKA85" s="103"/>
      <c r="SKB85" s="103"/>
      <c r="SKC85" s="103"/>
      <c r="SKD85" s="103"/>
      <c r="SKE85" s="103"/>
      <c r="SKF85" s="103"/>
      <c r="SKG85" s="103"/>
      <c r="SKH85" s="103"/>
      <c r="SKI85" s="103"/>
      <c r="SKJ85" s="103"/>
      <c r="SKK85" s="103"/>
      <c r="SKL85" s="103"/>
      <c r="SKM85" s="103"/>
      <c r="SKN85" s="103"/>
      <c r="SKO85" s="103"/>
      <c r="SKP85" s="103"/>
      <c r="SKQ85" s="103"/>
      <c r="SKR85" s="103"/>
      <c r="SKS85" s="103"/>
      <c r="SKT85" s="103"/>
      <c r="SKU85" s="103"/>
      <c r="SKV85" s="103"/>
      <c r="SKW85" s="103"/>
      <c r="SKX85" s="103"/>
      <c r="SKY85" s="103"/>
      <c r="SKZ85" s="103"/>
      <c r="SLA85" s="103"/>
      <c r="SLB85" s="103"/>
      <c r="SLC85" s="103"/>
      <c r="SLD85" s="103"/>
      <c r="SLE85" s="103"/>
      <c r="SLF85" s="103"/>
      <c r="SLG85" s="103"/>
      <c r="SLH85" s="103"/>
      <c r="SLI85" s="103"/>
      <c r="SLJ85" s="103"/>
      <c r="SLK85" s="103"/>
      <c r="SLL85" s="103"/>
      <c r="SLM85" s="103"/>
      <c r="SLN85" s="103"/>
      <c r="SLO85" s="103"/>
      <c r="SLP85" s="103"/>
      <c r="SLQ85" s="103"/>
      <c r="SLR85" s="103"/>
      <c r="SLS85" s="103"/>
      <c r="SLT85" s="103"/>
      <c r="SLU85" s="103"/>
      <c r="SLV85" s="103"/>
      <c r="SLW85" s="103"/>
      <c r="SLX85" s="103"/>
      <c r="SLY85" s="103"/>
      <c r="SLZ85" s="103"/>
      <c r="SMA85" s="103"/>
      <c r="SMB85" s="103"/>
      <c r="SMC85" s="103"/>
      <c r="SMD85" s="103"/>
      <c r="SME85" s="103"/>
      <c r="SMF85" s="103"/>
      <c r="SMG85" s="103"/>
      <c r="SMH85" s="103"/>
      <c r="SMI85" s="103"/>
      <c r="SMJ85" s="103"/>
      <c r="SMK85" s="103"/>
      <c r="SML85" s="103"/>
      <c r="SMM85" s="103"/>
      <c r="SMN85" s="103"/>
      <c r="SMO85" s="103"/>
      <c r="SMP85" s="103"/>
      <c r="SMQ85" s="103"/>
      <c r="SMR85" s="103"/>
      <c r="SMS85" s="103"/>
      <c r="SMT85" s="103"/>
      <c r="SMU85" s="103"/>
      <c r="SMV85" s="103"/>
      <c r="SMW85" s="103"/>
      <c r="SMX85" s="103"/>
      <c r="SMY85" s="103"/>
      <c r="SMZ85" s="103"/>
      <c r="SNA85" s="103"/>
      <c r="SNB85" s="103"/>
      <c r="SNC85" s="103"/>
      <c r="SND85" s="103"/>
      <c r="SNE85" s="103"/>
      <c r="SNF85" s="103"/>
      <c r="SNG85" s="103"/>
      <c r="SNH85" s="103"/>
      <c r="SNI85" s="103"/>
      <c r="SNJ85" s="103"/>
      <c r="SNK85" s="103"/>
      <c r="SNL85" s="103"/>
      <c r="SNM85" s="103"/>
      <c r="SNN85" s="103"/>
      <c r="SNO85" s="103"/>
      <c r="SNP85" s="103"/>
      <c r="SNQ85" s="103"/>
      <c r="SNR85" s="103"/>
      <c r="SNS85" s="103"/>
      <c r="SNT85" s="103"/>
      <c r="SNU85" s="103"/>
      <c r="SNV85" s="103"/>
      <c r="SNW85" s="103"/>
      <c r="SNX85" s="103"/>
      <c r="SNY85" s="103"/>
      <c r="SNZ85" s="103"/>
      <c r="SOA85" s="103"/>
      <c r="SOB85" s="103"/>
      <c r="SOC85" s="103"/>
      <c r="SOD85" s="103"/>
      <c r="SOE85" s="103"/>
      <c r="SOF85" s="103"/>
      <c r="SOG85" s="103"/>
      <c r="SOH85" s="103"/>
      <c r="SOI85" s="103"/>
      <c r="SOJ85" s="103"/>
      <c r="SOK85" s="103"/>
      <c r="SOL85" s="103"/>
      <c r="SOM85" s="103"/>
      <c r="SON85" s="103"/>
      <c r="SOO85" s="103"/>
      <c r="SOP85" s="103"/>
      <c r="SOQ85" s="103"/>
      <c r="SOR85" s="103"/>
      <c r="SOS85" s="103"/>
      <c r="SOT85" s="103"/>
      <c r="SOU85" s="103"/>
      <c r="SOV85" s="103"/>
      <c r="SOW85" s="103"/>
      <c r="SOX85" s="103"/>
      <c r="SOY85" s="103"/>
      <c r="SOZ85" s="103"/>
      <c r="SPA85" s="103"/>
      <c r="SPB85" s="103"/>
      <c r="SPC85" s="103"/>
      <c r="SPD85" s="103"/>
      <c r="SPE85" s="103"/>
      <c r="SPF85" s="103"/>
      <c r="SPG85" s="103"/>
      <c r="SPH85" s="103"/>
      <c r="SPI85" s="103"/>
      <c r="SPJ85" s="103"/>
      <c r="SPK85" s="103"/>
      <c r="SPL85" s="103"/>
      <c r="SPM85" s="103"/>
      <c r="SPN85" s="103"/>
      <c r="SPO85" s="103"/>
      <c r="SPP85" s="103"/>
      <c r="SPQ85" s="103"/>
      <c r="SPR85" s="103"/>
      <c r="SPS85" s="103"/>
      <c r="SPT85" s="103"/>
      <c r="SPU85" s="103"/>
      <c r="SPV85" s="103"/>
      <c r="SPW85" s="103"/>
      <c r="SPX85" s="103"/>
      <c r="SPY85" s="103"/>
      <c r="SPZ85" s="103"/>
      <c r="SQA85" s="103"/>
      <c r="SQB85" s="103"/>
      <c r="SQC85" s="103"/>
      <c r="SQD85" s="103"/>
      <c r="SQE85" s="103"/>
      <c r="SQF85" s="103"/>
      <c r="SQG85" s="103"/>
      <c r="SQH85" s="103"/>
      <c r="SQI85" s="103"/>
      <c r="SQJ85" s="103"/>
      <c r="SQK85" s="103"/>
      <c r="SQL85" s="103"/>
      <c r="SQM85" s="103"/>
      <c r="SQN85" s="103"/>
      <c r="SQO85" s="103"/>
      <c r="SQP85" s="103"/>
      <c r="SQQ85" s="103"/>
      <c r="SQR85" s="103"/>
      <c r="SQS85" s="103"/>
      <c r="SQT85" s="103"/>
      <c r="SQU85" s="103"/>
      <c r="SQV85" s="103"/>
      <c r="SQW85" s="103"/>
      <c r="SQX85" s="103"/>
      <c r="SQY85" s="103"/>
      <c r="SQZ85" s="103"/>
      <c r="SRA85" s="103"/>
      <c r="SRB85" s="103"/>
      <c r="SRC85" s="103"/>
      <c r="SRD85" s="103"/>
      <c r="SRE85" s="103"/>
      <c r="SRF85" s="103"/>
      <c r="SRG85" s="103"/>
      <c r="SRH85" s="103"/>
      <c r="SRI85" s="103"/>
      <c r="SRJ85" s="103"/>
      <c r="SRK85" s="103"/>
      <c r="SRL85" s="103"/>
      <c r="SRM85" s="103"/>
      <c r="SRN85" s="103"/>
      <c r="SRO85" s="103"/>
      <c r="SRP85" s="103"/>
      <c r="SRQ85" s="103"/>
      <c r="SRR85" s="103"/>
      <c r="SRS85" s="103"/>
      <c r="SRT85" s="103"/>
      <c r="SRU85" s="103"/>
      <c r="SRV85" s="103"/>
      <c r="SRW85" s="103"/>
      <c r="SRX85" s="103"/>
      <c r="SRY85" s="103"/>
      <c r="SRZ85" s="103"/>
      <c r="SSA85" s="103"/>
      <c r="SSB85" s="103"/>
      <c r="SSC85" s="103"/>
      <c r="SSD85" s="103"/>
      <c r="SSE85" s="103"/>
      <c r="SSF85" s="103"/>
      <c r="SSG85" s="103"/>
      <c r="SSH85" s="103"/>
      <c r="SSI85" s="103"/>
      <c r="SSJ85" s="103"/>
      <c r="SSK85" s="103"/>
      <c r="SSL85" s="103"/>
      <c r="SSM85" s="103"/>
      <c r="SSN85" s="103"/>
      <c r="SSO85" s="103"/>
      <c r="SSP85" s="103"/>
      <c r="SSQ85" s="103"/>
      <c r="SSR85" s="103"/>
      <c r="SSS85" s="103"/>
      <c r="SST85" s="103"/>
      <c r="SSU85" s="103"/>
      <c r="SSV85" s="103"/>
      <c r="SSW85" s="103"/>
      <c r="SSX85" s="103"/>
      <c r="SSY85" s="103"/>
      <c r="SSZ85" s="103"/>
      <c r="STA85" s="103"/>
      <c r="STB85" s="103"/>
      <c r="STC85" s="103"/>
      <c r="STD85" s="103"/>
      <c r="STE85" s="103"/>
      <c r="STF85" s="103"/>
      <c r="STG85" s="103"/>
      <c r="STH85" s="103"/>
      <c r="STI85" s="103"/>
      <c r="STJ85" s="103"/>
      <c r="STK85" s="103"/>
      <c r="STL85" s="103"/>
      <c r="STM85" s="103"/>
      <c r="STN85" s="103"/>
      <c r="STO85" s="103"/>
      <c r="STP85" s="103"/>
      <c r="STQ85" s="103"/>
      <c r="STR85" s="103"/>
      <c r="STS85" s="103"/>
      <c r="STT85" s="103"/>
      <c r="STU85" s="103"/>
      <c r="STV85" s="103"/>
      <c r="STW85" s="103"/>
      <c r="STX85" s="103"/>
      <c r="STY85" s="103"/>
      <c r="STZ85" s="103"/>
      <c r="SUA85" s="103"/>
      <c r="SUB85" s="103"/>
      <c r="SUC85" s="103"/>
      <c r="SUD85" s="103"/>
      <c r="SUE85" s="103"/>
      <c r="SUF85" s="103"/>
      <c r="SUG85" s="103"/>
      <c r="SUH85" s="103"/>
      <c r="SUI85" s="103"/>
      <c r="SUJ85" s="103"/>
      <c r="SUK85" s="103"/>
      <c r="SUL85" s="103"/>
      <c r="SUM85" s="103"/>
      <c r="SUN85" s="103"/>
      <c r="SUO85" s="103"/>
      <c r="SUP85" s="103"/>
      <c r="SUQ85" s="103"/>
      <c r="SUR85" s="103"/>
      <c r="SUS85" s="103"/>
      <c r="SUT85" s="103"/>
      <c r="SUU85" s="103"/>
      <c r="SUV85" s="103"/>
      <c r="SUW85" s="103"/>
      <c r="SUX85" s="103"/>
      <c r="SUY85" s="103"/>
      <c r="SUZ85" s="103"/>
      <c r="SVA85" s="103"/>
      <c r="SVB85" s="103"/>
      <c r="SVC85" s="103"/>
      <c r="SVD85" s="103"/>
      <c r="SVE85" s="103"/>
      <c r="SVF85" s="103"/>
      <c r="SVG85" s="103"/>
      <c r="SVH85" s="103"/>
      <c r="SVI85" s="103"/>
      <c r="SVJ85" s="103"/>
      <c r="SVK85" s="103"/>
      <c r="SVL85" s="103"/>
      <c r="SVM85" s="103"/>
      <c r="SVN85" s="103"/>
      <c r="SVO85" s="103"/>
      <c r="SVP85" s="103"/>
      <c r="SVQ85" s="103"/>
      <c r="SVR85" s="103"/>
      <c r="SVS85" s="103"/>
      <c r="SVT85" s="103"/>
      <c r="SVU85" s="103"/>
      <c r="SVV85" s="103"/>
      <c r="SVW85" s="103"/>
      <c r="SVX85" s="103"/>
      <c r="SVY85" s="103"/>
      <c r="SVZ85" s="103"/>
      <c r="SWA85" s="103"/>
      <c r="SWB85" s="103"/>
      <c r="SWC85" s="103"/>
      <c r="SWD85" s="103"/>
      <c r="SWE85" s="103"/>
      <c r="SWF85" s="103"/>
      <c r="SWG85" s="103"/>
      <c r="SWH85" s="103"/>
      <c r="SWI85" s="103"/>
      <c r="SWJ85" s="103"/>
      <c r="SWK85" s="103"/>
      <c r="SWL85" s="103"/>
      <c r="SWM85" s="103"/>
      <c r="SWN85" s="103"/>
      <c r="SWO85" s="103"/>
      <c r="SWP85" s="103"/>
      <c r="SWQ85" s="103"/>
      <c r="SWR85" s="103"/>
      <c r="SWS85" s="103"/>
      <c r="SWT85" s="103"/>
      <c r="SWU85" s="103"/>
      <c r="SWV85" s="103"/>
      <c r="SWW85" s="103"/>
      <c r="SWX85" s="103"/>
      <c r="SWY85" s="103"/>
      <c r="SWZ85" s="103"/>
      <c r="SXA85" s="103"/>
      <c r="SXB85" s="103"/>
      <c r="SXC85" s="103"/>
      <c r="SXD85" s="103"/>
      <c r="SXE85" s="103"/>
      <c r="SXF85" s="103"/>
      <c r="SXG85" s="103"/>
      <c r="SXH85" s="103"/>
      <c r="SXI85" s="103"/>
      <c r="SXJ85" s="103"/>
      <c r="SXK85" s="103"/>
      <c r="SXL85" s="103"/>
      <c r="SXM85" s="103"/>
      <c r="SXN85" s="103"/>
      <c r="SXO85" s="103"/>
      <c r="SXP85" s="103"/>
      <c r="SXQ85" s="103"/>
      <c r="SXR85" s="103"/>
      <c r="SXS85" s="103"/>
      <c r="SXT85" s="103"/>
      <c r="SXU85" s="103"/>
      <c r="SXV85" s="103"/>
      <c r="SXW85" s="103"/>
      <c r="SXX85" s="103"/>
      <c r="SXY85" s="103"/>
      <c r="SXZ85" s="103"/>
      <c r="SYA85" s="103"/>
      <c r="SYB85" s="103"/>
      <c r="SYC85" s="103"/>
      <c r="SYD85" s="103"/>
      <c r="SYE85" s="103"/>
      <c r="SYF85" s="103"/>
      <c r="SYG85" s="103"/>
      <c r="SYH85" s="103"/>
      <c r="SYI85" s="103"/>
      <c r="SYJ85" s="103"/>
      <c r="SYK85" s="103"/>
      <c r="SYL85" s="103"/>
      <c r="SYM85" s="103"/>
      <c r="SYN85" s="103"/>
      <c r="SYO85" s="103"/>
      <c r="SYP85" s="103"/>
      <c r="SYQ85" s="103"/>
      <c r="SYR85" s="103"/>
      <c r="SYS85" s="103"/>
      <c r="SYT85" s="103"/>
      <c r="SYU85" s="103"/>
      <c r="SYV85" s="103"/>
      <c r="SYW85" s="103"/>
      <c r="SYX85" s="103"/>
      <c r="SYY85" s="103"/>
      <c r="SYZ85" s="103"/>
      <c r="SZA85" s="103"/>
      <c r="SZB85" s="103"/>
      <c r="SZC85" s="103"/>
      <c r="SZD85" s="103"/>
      <c r="SZE85" s="103"/>
      <c r="SZF85" s="103"/>
      <c r="SZG85" s="103"/>
      <c r="SZH85" s="103"/>
      <c r="SZI85" s="103"/>
      <c r="SZJ85" s="103"/>
      <c r="SZK85" s="103"/>
      <c r="SZL85" s="103"/>
      <c r="SZM85" s="103"/>
      <c r="SZN85" s="103"/>
      <c r="SZO85" s="103"/>
      <c r="SZP85" s="103"/>
      <c r="SZQ85" s="103"/>
      <c r="SZR85" s="103"/>
      <c r="SZS85" s="103"/>
      <c r="SZT85" s="103"/>
      <c r="SZU85" s="103"/>
      <c r="SZV85" s="103"/>
      <c r="SZW85" s="103"/>
      <c r="SZX85" s="103"/>
      <c r="SZY85" s="103"/>
      <c r="SZZ85" s="103"/>
      <c r="TAA85" s="103"/>
      <c r="TAB85" s="103"/>
      <c r="TAC85" s="103"/>
      <c r="TAD85" s="103"/>
      <c r="TAE85" s="103"/>
      <c r="TAF85" s="103"/>
      <c r="TAG85" s="103"/>
      <c r="TAH85" s="103"/>
      <c r="TAI85" s="103"/>
      <c r="TAJ85" s="103"/>
      <c r="TAK85" s="103"/>
      <c r="TAL85" s="103"/>
      <c r="TAM85" s="103"/>
      <c r="TAN85" s="103"/>
      <c r="TAO85" s="103"/>
      <c r="TAP85" s="103"/>
      <c r="TAQ85" s="103"/>
      <c r="TAR85" s="103"/>
      <c r="TAS85" s="103"/>
      <c r="TAT85" s="103"/>
      <c r="TAU85" s="103"/>
      <c r="TAV85" s="103"/>
      <c r="TAW85" s="103"/>
      <c r="TAX85" s="103"/>
      <c r="TAY85" s="103"/>
      <c r="TAZ85" s="103"/>
      <c r="TBA85" s="103"/>
      <c r="TBB85" s="103"/>
      <c r="TBC85" s="103"/>
      <c r="TBD85" s="103"/>
      <c r="TBE85" s="103"/>
      <c r="TBF85" s="103"/>
      <c r="TBG85" s="103"/>
      <c r="TBH85" s="103"/>
      <c r="TBI85" s="103"/>
      <c r="TBJ85" s="103"/>
      <c r="TBK85" s="103"/>
      <c r="TBL85" s="103"/>
      <c r="TBM85" s="103"/>
      <c r="TBN85" s="103"/>
      <c r="TBO85" s="103"/>
      <c r="TBP85" s="103"/>
      <c r="TBQ85" s="103"/>
      <c r="TBR85" s="103"/>
      <c r="TBS85" s="103"/>
      <c r="TBT85" s="103"/>
      <c r="TBU85" s="103"/>
      <c r="TBV85" s="103"/>
      <c r="TBW85" s="103"/>
      <c r="TBX85" s="103"/>
      <c r="TBY85" s="103"/>
      <c r="TBZ85" s="103"/>
      <c r="TCA85" s="103"/>
      <c r="TCB85" s="103"/>
      <c r="TCC85" s="103"/>
      <c r="TCD85" s="103"/>
      <c r="TCE85" s="103"/>
      <c r="TCF85" s="103"/>
      <c r="TCG85" s="103"/>
      <c r="TCH85" s="103"/>
      <c r="TCI85" s="103"/>
      <c r="TCJ85" s="103"/>
      <c r="TCK85" s="103"/>
      <c r="TCL85" s="103"/>
      <c r="TCM85" s="103"/>
      <c r="TCN85" s="103"/>
      <c r="TCO85" s="103"/>
      <c r="TCP85" s="103"/>
      <c r="TCQ85" s="103"/>
      <c r="TCR85" s="103"/>
      <c r="TCS85" s="103"/>
      <c r="TCT85" s="103"/>
      <c r="TCU85" s="103"/>
      <c r="TCV85" s="103"/>
      <c r="TCW85" s="103"/>
      <c r="TCX85" s="103"/>
      <c r="TCY85" s="103"/>
      <c r="TCZ85" s="103"/>
      <c r="TDA85" s="103"/>
      <c r="TDB85" s="103"/>
      <c r="TDC85" s="103"/>
      <c r="TDD85" s="103"/>
      <c r="TDE85" s="103"/>
      <c r="TDF85" s="103"/>
      <c r="TDG85" s="103"/>
      <c r="TDH85" s="103"/>
      <c r="TDI85" s="103"/>
      <c r="TDJ85" s="103"/>
      <c r="TDK85" s="103"/>
      <c r="TDL85" s="103"/>
      <c r="TDM85" s="103"/>
      <c r="TDN85" s="103"/>
      <c r="TDO85" s="103"/>
      <c r="TDP85" s="103"/>
      <c r="TDQ85" s="103"/>
      <c r="TDR85" s="103"/>
      <c r="TDS85" s="103"/>
      <c r="TDT85" s="103"/>
      <c r="TDU85" s="103"/>
      <c r="TDV85" s="103"/>
      <c r="TDW85" s="103"/>
      <c r="TDX85" s="103"/>
      <c r="TDY85" s="103"/>
      <c r="TDZ85" s="103"/>
      <c r="TEA85" s="103"/>
      <c r="TEB85" s="103"/>
      <c r="TEC85" s="103"/>
      <c r="TED85" s="103"/>
      <c r="TEE85" s="103"/>
      <c r="TEF85" s="103"/>
      <c r="TEG85" s="103"/>
      <c r="TEH85" s="103"/>
      <c r="TEI85" s="103"/>
      <c r="TEJ85" s="103"/>
      <c r="TEK85" s="103"/>
      <c r="TEL85" s="103"/>
      <c r="TEM85" s="103"/>
      <c r="TEN85" s="103"/>
      <c r="TEO85" s="103"/>
      <c r="TEP85" s="103"/>
      <c r="TEQ85" s="103"/>
      <c r="TER85" s="103"/>
      <c r="TES85" s="103"/>
      <c r="TET85" s="103"/>
      <c r="TEU85" s="103"/>
      <c r="TEV85" s="103"/>
      <c r="TEW85" s="103"/>
      <c r="TEX85" s="103"/>
      <c r="TEY85" s="103"/>
      <c r="TEZ85" s="103"/>
      <c r="TFA85" s="103"/>
      <c r="TFB85" s="103"/>
      <c r="TFC85" s="103"/>
      <c r="TFD85" s="103"/>
      <c r="TFE85" s="103"/>
      <c r="TFF85" s="103"/>
      <c r="TFG85" s="103"/>
      <c r="TFH85" s="103"/>
      <c r="TFI85" s="103"/>
      <c r="TFJ85" s="103"/>
      <c r="TFK85" s="103"/>
      <c r="TFL85" s="103"/>
      <c r="TFM85" s="103"/>
      <c r="TFN85" s="103"/>
      <c r="TFO85" s="103"/>
      <c r="TFP85" s="103"/>
      <c r="TFQ85" s="103"/>
      <c r="TFR85" s="103"/>
      <c r="TFS85" s="103"/>
      <c r="TFT85" s="103"/>
      <c r="TFU85" s="103"/>
      <c r="TFV85" s="103"/>
      <c r="TFW85" s="103"/>
      <c r="TFX85" s="103"/>
      <c r="TFY85" s="103"/>
      <c r="TFZ85" s="103"/>
      <c r="TGA85" s="103"/>
      <c r="TGB85" s="103"/>
      <c r="TGC85" s="103"/>
      <c r="TGD85" s="103"/>
      <c r="TGE85" s="103"/>
      <c r="TGF85" s="103"/>
      <c r="TGG85" s="103"/>
      <c r="TGH85" s="103"/>
      <c r="TGI85" s="103"/>
      <c r="TGJ85" s="103"/>
      <c r="TGK85" s="103"/>
      <c r="TGL85" s="103"/>
      <c r="TGM85" s="103"/>
      <c r="TGN85" s="103"/>
      <c r="TGO85" s="103"/>
      <c r="TGP85" s="103"/>
      <c r="TGQ85" s="103"/>
      <c r="TGR85" s="103"/>
      <c r="TGS85" s="103"/>
      <c r="TGT85" s="103"/>
      <c r="TGU85" s="103"/>
      <c r="TGV85" s="103"/>
      <c r="TGW85" s="103"/>
      <c r="TGX85" s="103"/>
      <c r="TGY85" s="103"/>
      <c r="TGZ85" s="103"/>
      <c r="THA85" s="103"/>
      <c r="THB85" s="103"/>
      <c r="THC85" s="103"/>
      <c r="THD85" s="103"/>
      <c r="THE85" s="103"/>
      <c r="THF85" s="103"/>
      <c r="THG85" s="103"/>
      <c r="THH85" s="103"/>
      <c r="THI85" s="103"/>
      <c r="THJ85" s="103"/>
      <c r="THK85" s="103"/>
      <c r="THL85" s="103"/>
      <c r="THM85" s="103"/>
      <c r="THN85" s="103"/>
      <c r="THO85" s="103"/>
      <c r="THP85" s="103"/>
      <c r="THQ85" s="103"/>
      <c r="THR85" s="103"/>
      <c r="THS85" s="103"/>
      <c r="THT85" s="103"/>
      <c r="THU85" s="103"/>
      <c r="THV85" s="103"/>
      <c r="THW85" s="103"/>
      <c r="THX85" s="103"/>
      <c r="THY85" s="103"/>
      <c r="THZ85" s="103"/>
      <c r="TIA85" s="103"/>
      <c r="TIB85" s="103"/>
      <c r="TIC85" s="103"/>
      <c r="TID85" s="103"/>
      <c r="TIE85" s="103"/>
      <c r="TIF85" s="103"/>
      <c r="TIG85" s="103"/>
      <c r="TIH85" s="103"/>
      <c r="TII85" s="103"/>
      <c r="TIJ85" s="103"/>
      <c r="TIK85" s="103"/>
      <c r="TIL85" s="103"/>
      <c r="TIM85" s="103"/>
      <c r="TIN85" s="103"/>
      <c r="TIO85" s="103"/>
      <c r="TIP85" s="103"/>
      <c r="TIQ85" s="103"/>
      <c r="TIR85" s="103"/>
      <c r="TIS85" s="103"/>
      <c r="TIT85" s="103"/>
      <c r="TIU85" s="103"/>
      <c r="TIV85" s="103"/>
      <c r="TIW85" s="103"/>
      <c r="TIX85" s="103"/>
      <c r="TIY85" s="103"/>
      <c r="TIZ85" s="103"/>
      <c r="TJA85" s="103"/>
      <c r="TJB85" s="103"/>
      <c r="TJC85" s="103"/>
      <c r="TJD85" s="103"/>
      <c r="TJE85" s="103"/>
      <c r="TJF85" s="103"/>
      <c r="TJG85" s="103"/>
      <c r="TJH85" s="103"/>
      <c r="TJI85" s="103"/>
      <c r="TJJ85" s="103"/>
      <c r="TJK85" s="103"/>
      <c r="TJL85" s="103"/>
      <c r="TJM85" s="103"/>
      <c r="TJN85" s="103"/>
      <c r="TJO85" s="103"/>
      <c r="TJP85" s="103"/>
      <c r="TJQ85" s="103"/>
      <c r="TJR85" s="103"/>
      <c r="TJS85" s="103"/>
      <c r="TJT85" s="103"/>
      <c r="TJU85" s="103"/>
      <c r="TJV85" s="103"/>
      <c r="TJW85" s="103"/>
      <c r="TJX85" s="103"/>
      <c r="TJY85" s="103"/>
      <c r="TJZ85" s="103"/>
      <c r="TKA85" s="103"/>
      <c r="TKB85" s="103"/>
      <c r="TKC85" s="103"/>
      <c r="TKD85" s="103"/>
      <c r="TKE85" s="103"/>
      <c r="TKF85" s="103"/>
      <c r="TKG85" s="103"/>
      <c r="TKH85" s="103"/>
      <c r="TKI85" s="103"/>
      <c r="TKJ85" s="103"/>
      <c r="TKK85" s="103"/>
      <c r="TKL85" s="103"/>
      <c r="TKM85" s="103"/>
      <c r="TKN85" s="103"/>
      <c r="TKO85" s="103"/>
      <c r="TKP85" s="103"/>
      <c r="TKQ85" s="103"/>
      <c r="TKR85" s="103"/>
      <c r="TKS85" s="103"/>
      <c r="TKT85" s="103"/>
      <c r="TKU85" s="103"/>
      <c r="TKV85" s="103"/>
      <c r="TKW85" s="103"/>
      <c r="TKX85" s="103"/>
      <c r="TKY85" s="103"/>
      <c r="TKZ85" s="103"/>
      <c r="TLA85" s="103"/>
      <c r="TLB85" s="103"/>
      <c r="TLC85" s="103"/>
      <c r="TLD85" s="103"/>
      <c r="TLE85" s="103"/>
      <c r="TLF85" s="103"/>
      <c r="TLG85" s="103"/>
      <c r="TLH85" s="103"/>
      <c r="TLI85" s="103"/>
      <c r="TLJ85" s="103"/>
      <c r="TLK85" s="103"/>
      <c r="TLL85" s="103"/>
      <c r="TLM85" s="103"/>
      <c r="TLN85" s="103"/>
      <c r="TLO85" s="103"/>
      <c r="TLP85" s="103"/>
      <c r="TLQ85" s="103"/>
      <c r="TLR85" s="103"/>
      <c r="TLS85" s="103"/>
      <c r="TLT85" s="103"/>
      <c r="TLU85" s="103"/>
      <c r="TLV85" s="103"/>
      <c r="TLW85" s="103"/>
      <c r="TLX85" s="103"/>
      <c r="TLY85" s="103"/>
      <c r="TLZ85" s="103"/>
      <c r="TMA85" s="103"/>
      <c r="TMB85" s="103"/>
      <c r="TMC85" s="103"/>
      <c r="TMD85" s="103"/>
      <c r="TME85" s="103"/>
      <c r="TMF85" s="103"/>
      <c r="TMG85" s="103"/>
      <c r="TMH85" s="103"/>
      <c r="TMI85" s="103"/>
      <c r="TMJ85" s="103"/>
      <c r="TMK85" s="103"/>
      <c r="TML85" s="103"/>
      <c r="TMM85" s="103"/>
      <c r="TMN85" s="103"/>
      <c r="TMO85" s="103"/>
      <c r="TMP85" s="103"/>
      <c r="TMQ85" s="103"/>
      <c r="TMR85" s="103"/>
      <c r="TMS85" s="103"/>
      <c r="TMT85" s="103"/>
      <c r="TMU85" s="103"/>
      <c r="TMV85" s="103"/>
      <c r="TMW85" s="103"/>
      <c r="TMX85" s="103"/>
      <c r="TMY85" s="103"/>
      <c r="TMZ85" s="103"/>
      <c r="TNA85" s="103"/>
      <c r="TNB85" s="103"/>
      <c r="TNC85" s="103"/>
      <c r="TND85" s="103"/>
      <c r="TNE85" s="103"/>
      <c r="TNF85" s="103"/>
      <c r="TNG85" s="103"/>
      <c r="TNH85" s="103"/>
      <c r="TNI85" s="103"/>
      <c r="TNJ85" s="103"/>
      <c r="TNK85" s="103"/>
      <c r="TNL85" s="103"/>
      <c r="TNM85" s="103"/>
      <c r="TNN85" s="103"/>
      <c r="TNO85" s="103"/>
      <c r="TNP85" s="103"/>
      <c r="TNQ85" s="103"/>
      <c r="TNR85" s="103"/>
      <c r="TNS85" s="103"/>
      <c r="TNT85" s="103"/>
      <c r="TNU85" s="103"/>
      <c r="TNV85" s="103"/>
      <c r="TNW85" s="103"/>
      <c r="TNX85" s="103"/>
      <c r="TNY85" s="103"/>
      <c r="TNZ85" s="103"/>
      <c r="TOA85" s="103"/>
      <c r="TOB85" s="103"/>
      <c r="TOC85" s="103"/>
      <c r="TOD85" s="103"/>
      <c r="TOE85" s="103"/>
      <c r="TOF85" s="103"/>
      <c r="TOG85" s="103"/>
      <c r="TOH85" s="103"/>
      <c r="TOI85" s="103"/>
      <c r="TOJ85" s="103"/>
      <c r="TOK85" s="103"/>
      <c r="TOL85" s="103"/>
      <c r="TOM85" s="103"/>
      <c r="TON85" s="103"/>
      <c r="TOO85" s="103"/>
      <c r="TOP85" s="103"/>
      <c r="TOQ85" s="103"/>
      <c r="TOR85" s="103"/>
      <c r="TOS85" s="103"/>
      <c r="TOT85" s="103"/>
      <c r="TOU85" s="103"/>
      <c r="TOV85" s="103"/>
      <c r="TOW85" s="103"/>
      <c r="TOX85" s="103"/>
      <c r="TOY85" s="103"/>
      <c r="TOZ85" s="103"/>
      <c r="TPA85" s="103"/>
      <c r="TPB85" s="103"/>
      <c r="TPC85" s="103"/>
      <c r="TPD85" s="103"/>
      <c r="TPE85" s="103"/>
      <c r="TPF85" s="103"/>
      <c r="TPG85" s="103"/>
      <c r="TPH85" s="103"/>
      <c r="TPI85" s="103"/>
      <c r="TPJ85" s="103"/>
      <c r="TPK85" s="103"/>
      <c r="TPL85" s="103"/>
      <c r="TPM85" s="103"/>
      <c r="TPN85" s="103"/>
      <c r="TPO85" s="103"/>
      <c r="TPP85" s="103"/>
      <c r="TPQ85" s="103"/>
      <c r="TPR85" s="103"/>
      <c r="TPS85" s="103"/>
      <c r="TPT85" s="103"/>
      <c r="TPU85" s="103"/>
      <c r="TPV85" s="103"/>
      <c r="TPW85" s="103"/>
      <c r="TPX85" s="103"/>
      <c r="TPY85" s="103"/>
      <c r="TPZ85" s="103"/>
      <c r="TQA85" s="103"/>
      <c r="TQB85" s="103"/>
      <c r="TQC85" s="103"/>
      <c r="TQD85" s="103"/>
      <c r="TQE85" s="103"/>
      <c r="TQF85" s="103"/>
      <c r="TQG85" s="103"/>
      <c r="TQH85" s="103"/>
      <c r="TQI85" s="103"/>
      <c r="TQJ85" s="103"/>
      <c r="TQK85" s="103"/>
      <c r="TQL85" s="103"/>
      <c r="TQM85" s="103"/>
      <c r="TQN85" s="103"/>
      <c r="TQO85" s="103"/>
      <c r="TQP85" s="103"/>
      <c r="TQQ85" s="103"/>
      <c r="TQR85" s="103"/>
      <c r="TQS85" s="103"/>
      <c r="TQT85" s="103"/>
      <c r="TQU85" s="103"/>
      <c r="TQV85" s="103"/>
      <c r="TQW85" s="103"/>
      <c r="TQX85" s="103"/>
      <c r="TQY85" s="103"/>
      <c r="TQZ85" s="103"/>
      <c r="TRA85" s="103"/>
      <c r="TRB85" s="103"/>
      <c r="TRC85" s="103"/>
      <c r="TRD85" s="103"/>
      <c r="TRE85" s="103"/>
      <c r="TRF85" s="103"/>
      <c r="TRG85" s="103"/>
      <c r="TRH85" s="103"/>
      <c r="TRI85" s="103"/>
      <c r="TRJ85" s="103"/>
      <c r="TRK85" s="103"/>
      <c r="TRL85" s="103"/>
      <c r="TRM85" s="103"/>
      <c r="TRN85" s="103"/>
      <c r="TRO85" s="103"/>
      <c r="TRP85" s="103"/>
      <c r="TRQ85" s="103"/>
      <c r="TRR85" s="103"/>
      <c r="TRS85" s="103"/>
      <c r="TRT85" s="103"/>
      <c r="TRU85" s="103"/>
      <c r="TRV85" s="103"/>
      <c r="TRW85" s="103"/>
      <c r="TRX85" s="103"/>
      <c r="TRY85" s="103"/>
      <c r="TRZ85" s="103"/>
      <c r="TSA85" s="103"/>
      <c r="TSB85" s="103"/>
      <c r="TSC85" s="103"/>
      <c r="TSD85" s="103"/>
      <c r="TSE85" s="103"/>
      <c r="TSF85" s="103"/>
      <c r="TSG85" s="103"/>
      <c r="TSH85" s="103"/>
      <c r="TSI85" s="103"/>
      <c r="TSJ85" s="103"/>
      <c r="TSK85" s="103"/>
      <c r="TSL85" s="103"/>
      <c r="TSM85" s="103"/>
      <c r="TSN85" s="103"/>
      <c r="TSO85" s="103"/>
      <c r="TSP85" s="103"/>
      <c r="TSQ85" s="103"/>
      <c r="TSR85" s="103"/>
      <c r="TSS85" s="103"/>
      <c r="TST85" s="103"/>
      <c r="TSU85" s="103"/>
      <c r="TSV85" s="103"/>
      <c r="TSW85" s="103"/>
      <c r="TSX85" s="103"/>
      <c r="TSY85" s="103"/>
      <c r="TSZ85" s="103"/>
      <c r="TTA85" s="103"/>
      <c r="TTB85" s="103"/>
      <c r="TTC85" s="103"/>
      <c r="TTD85" s="103"/>
      <c r="TTE85" s="103"/>
      <c r="TTF85" s="103"/>
      <c r="TTG85" s="103"/>
      <c r="TTH85" s="103"/>
      <c r="TTI85" s="103"/>
      <c r="TTJ85" s="103"/>
      <c r="TTK85" s="103"/>
      <c r="TTL85" s="103"/>
      <c r="TTM85" s="103"/>
      <c r="TTN85" s="103"/>
      <c r="TTO85" s="103"/>
      <c r="TTP85" s="103"/>
      <c r="TTQ85" s="103"/>
      <c r="TTR85" s="103"/>
      <c r="TTS85" s="103"/>
      <c r="TTT85" s="103"/>
      <c r="TTU85" s="103"/>
      <c r="TTV85" s="103"/>
      <c r="TTW85" s="103"/>
      <c r="TTX85" s="103"/>
      <c r="TTY85" s="103"/>
      <c r="TTZ85" s="103"/>
      <c r="TUA85" s="103"/>
      <c r="TUB85" s="103"/>
      <c r="TUC85" s="103"/>
      <c r="TUD85" s="103"/>
      <c r="TUE85" s="103"/>
      <c r="TUF85" s="103"/>
      <c r="TUG85" s="103"/>
      <c r="TUH85" s="103"/>
      <c r="TUI85" s="103"/>
      <c r="TUJ85" s="103"/>
      <c r="TUK85" s="103"/>
      <c r="TUL85" s="103"/>
      <c r="TUM85" s="103"/>
      <c r="TUN85" s="103"/>
      <c r="TUO85" s="103"/>
      <c r="TUP85" s="103"/>
      <c r="TUQ85" s="103"/>
      <c r="TUR85" s="103"/>
      <c r="TUS85" s="103"/>
      <c r="TUT85" s="103"/>
      <c r="TUU85" s="103"/>
      <c r="TUV85" s="103"/>
      <c r="TUW85" s="103"/>
      <c r="TUX85" s="103"/>
      <c r="TUY85" s="103"/>
      <c r="TUZ85" s="103"/>
      <c r="TVA85" s="103"/>
      <c r="TVB85" s="103"/>
      <c r="TVC85" s="103"/>
      <c r="TVD85" s="103"/>
      <c r="TVE85" s="103"/>
      <c r="TVF85" s="103"/>
      <c r="TVG85" s="103"/>
      <c r="TVH85" s="103"/>
      <c r="TVI85" s="103"/>
      <c r="TVJ85" s="103"/>
      <c r="TVK85" s="103"/>
      <c r="TVL85" s="103"/>
      <c r="TVM85" s="103"/>
      <c r="TVN85" s="103"/>
      <c r="TVO85" s="103"/>
      <c r="TVP85" s="103"/>
      <c r="TVQ85" s="103"/>
      <c r="TVR85" s="103"/>
      <c r="TVS85" s="103"/>
      <c r="TVT85" s="103"/>
      <c r="TVU85" s="103"/>
      <c r="TVV85" s="103"/>
      <c r="TVW85" s="103"/>
      <c r="TVX85" s="103"/>
      <c r="TVY85" s="103"/>
      <c r="TVZ85" s="103"/>
      <c r="TWA85" s="103"/>
      <c r="TWB85" s="103"/>
      <c r="TWC85" s="103"/>
      <c r="TWD85" s="103"/>
      <c r="TWE85" s="103"/>
      <c r="TWF85" s="103"/>
      <c r="TWG85" s="103"/>
      <c r="TWH85" s="103"/>
      <c r="TWI85" s="103"/>
      <c r="TWJ85" s="103"/>
      <c r="TWK85" s="103"/>
      <c r="TWL85" s="103"/>
      <c r="TWM85" s="103"/>
      <c r="TWN85" s="103"/>
      <c r="TWO85" s="103"/>
      <c r="TWP85" s="103"/>
      <c r="TWQ85" s="103"/>
      <c r="TWR85" s="103"/>
      <c r="TWS85" s="103"/>
      <c r="TWT85" s="103"/>
      <c r="TWU85" s="103"/>
      <c r="TWV85" s="103"/>
      <c r="TWW85" s="103"/>
      <c r="TWX85" s="103"/>
      <c r="TWY85" s="103"/>
      <c r="TWZ85" s="103"/>
      <c r="TXA85" s="103"/>
      <c r="TXB85" s="103"/>
      <c r="TXC85" s="103"/>
      <c r="TXD85" s="103"/>
      <c r="TXE85" s="103"/>
      <c r="TXF85" s="103"/>
      <c r="TXG85" s="103"/>
      <c r="TXH85" s="103"/>
      <c r="TXI85" s="103"/>
      <c r="TXJ85" s="103"/>
      <c r="TXK85" s="103"/>
      <c r="TXL85" s="103"/>
      <c r="TXM85" s="103"/>
      <c r="TXN85" s="103"/>
      <c r="TXO85" s="103"/>
      <c r="TXP85" s="103"/>
      <c r="TXQ85" s="103"/>
      <c r="TXR85" s="103"/>
      <c r="TXS85" s="103"/>
      <c r="TXT85" s="103"/>
      <c r="TXU85" s="103"/>
      <c r="TXV85" s="103"/>
      <c r="TXW85" s="103"/>
      <c r="TXX85" s="103"/>
      <c r="TXY85" s="103"/>
      <c r="TXZ85" s="103"/>
      <c r="TYA85" s="103"/>
      <c r="TYB85" s="103"/>
      <c r="TYC85" s="103"/>
      <c r="TYD85" s="103"/>
      <c r="TYE85" s="103"/>
      <c r="TYF85" s="103"/>
      <c r="TYG85" s="103"/>
      <c r="TYH85" s="103"/>
      <c r="TYI85" s="103"/>
      <c r="TYJ85" s="103"/>
      <c r="TYK85" s="103"/>
      <c r="TYL85" s="103"/>
      <c r="TYM85" s="103"/>
      <c r="TYN85" s="103"/>
      <c r="TYO85" s="103"/>
      <c r="TYP85" s="103"/>
      <c r="TYQ85" s="103"/>
      <c r="TYR85" s="103"/>
      <c r="TYS85" s="103"/>
      <c r="TYT85" s="103"/>
      <c r="TYU85" s="103"/>
      <c r="TYV85" s="103"/>
      <c r="TYW85" s="103"/>
      <c r="TYX85" s="103"/>
      <c r="TYY85" s="103"/>
      <c r="TYZ85" s="103"/>
      <c r="TZA85" s="103"/>
      <c r="TZB85" s="103"/>
      <c r="TZC85" s="103"/>
      <c r="TZD85" s="103"/>
      <c r="TZE85" s="103"/>
      <c r="TZF85" s="103"/>
      <c r="TZG85" s="103"/>
      <c r="TZH85" s="103"/>
      <c r="TZI85" s="103"/>
      <c r="TZJ85" s="103"/>
      <c r="TZK85" s="103"/>
      <c r="TZL85" s="103"/>
      <c r="TZM85" s="103"/>
      <c r="TZN85" s="103"/>
      <c r="TZO85" s="103"/>
      <c r="TZP85" s="103"/>
      <c r="TZQ85" s="103"/>
      <c r="TZR85" s="103"/>
      <c r="TZS85" s="103"/>
      <c r="TZT85" s="103"/>
      <c r="TZU85" s="103"/>
      <c r="TZV85" s="103"/>
      <c r="TZW85" s="103"/>
      <c r="TZX85" s="103"/>
      <c r="TZY85" s="103"/>
      <c r="TZZ85" s="103"/>
      <c r="UAA85" s="103"/>
      <c r="UAB85" s="103"/>
      <c r="UAC85" s="103"/>
      <c r="UAD85" s="103"/>
      <c r="UAE85" s="103"/>
      <c r="UAF85" s="103"/>
      <c r="UAG85" s="103"/>
      <c r="UAH85" s="103"/>
      <c r="UAI85" s="103"/>
      <c r="UAJ85" s="103"/>
      <c r="UAK85" s="103"/>
      <c r="UAL85" s="103"/>
      <c r="UAM85" s="103"/>
      <c r="UAN85" s="103"/>
      <c r="UAO85" s="103"/>
      <c r="UAP85" s="103"/>
      <c r="UAQ85" s="103"/>
      <c r="UAR85" s="103"/>
      <c r="UAS85" s="103"/>
      <c r="UAT85" s="103"/>
      <c r="UAU85" s="103"/>
      <c r="UAV85" s="103"/>
      <c r="UAW85" s="103"/>
      <c r="UAX85" s="103"/>
      <c r="UAY85" s="103"/>
      <c r="UAZ85" s="103"/>
      <c r="UBA85" s="103"/>
      <c r="UBB85" s="103"/>
      <c r="UBC85" s="103"/>
      <c r="UBD85" s="103"/>
      <c r="UBE85" s="103"/>
      <c r="UBF85" s="103"/>
      <c r="UBG85" s="103"/>
      <c r="UBH85" s="103"/>
      <c r="UBI85" s="103"/>
      <c r="UBJ85" s="103"/>
      <c r="UBK85" s="103"/>
      <c r="UBL85" s="103"/>
      <c r="UBM85" s="103"/>
      <c r="UBN85" s="103"/>
      <c r="UBO85" s="103"/>
      <c r="UBP85" s="103"/>
      <c r="UBQ85" s="103"/>
      <c r="UBR85" s="103"/>
      <c r="UBS85" s="103"/>
      <c r="UBT85" s="103"/>
      <c r="UBU85" s="103"/>
      <c r="UBV85" s="103"/>
      <c r="UBW85" s="103"/>
      <c r="UBX85" s="103"/>
      <c r="UBY85" s="103"/>
      <c r="UBZ85" s="103"/>
      <c r="UCA85" s="103"/>
      <c r="UCB85" s="103"/>
      <c r="UCC85" s="103"/>
      <c r="UCD85" s="103"/>
      <c r="UCE85" s="103"/>
      <c r="UCF85" s="103"/>
      <c r="UCG85" s="103"/>
      <c r="UCH85" s="103"/>
      <c r="UCI85" s="103"/>
      <c r="UCJ85" s="103"/>
      <c r="UCK85" s="103"/>
      <c r="UCL85" s="103"/>
      <c r="UCM85" s="103"/>
      <c r="UCN85" s="103"/>
      <c r="UCO85" s="103"/>
      <c r="UCP85" s="103"/>
      <c r="UCQ85" s="103"/>
      <c r="UCR85" s="103"/>
      <c r="UCS85" s="103"/>
      <c r="UCT85" s="103"/>
      <c r="UCU85" s="103"/>
      <c r="UCV85" s="103"/>
      <c r="UCW85" s="103"/>
      <c r="UCX85" s="103"/>
      <c r="UCY85" s="103"/>
      <c r="UCZ85" s="103"/>
      <c r="UDA85" s="103"/>
      <c r="UDB85" s="103"/>
      <c r="UDC85" s="103"/>
      <c r="UDD85" s="103"/>
      <c r="UDE85" s="103"/>
      <c r="UDF85" s="103"/>
      <c r="UDG85" s="103"/>
      <c r="UDH85" s="103"/>
      <c r="UDI85" s="103"/>
      <c r="UDJ85" s="103"/>
      <c r="UDK85" s="103"/>
      <c r="UDL85" s="103"/>
      <c r="UDM85" s="103"/>
      <c r="UDN85" s="103"/>
      <c r="UDO85" s="103"/>
      <c r="UDP85" s="103"/>
      <c r="UDQ85" s="103"/>
      <c r="UDR85" s="103"/>
      <c r="UDS85" s="103"/>
      <c r="UDT85" s="103"/>
      <c r="UDU85" s="103"/>
      <c r="UDV85" s="103"/>
      <c r="UDW85" s="103"/>
      <c r="UDX85" s="103"/>
      <c r="UDY85" s="103"/>
      <c r="UDZ85" s="103"/>
      <c r="UEA85" s="103"/>
      <c r="UEB85" s="103"/>
      <c r="UEC85" s="103"/>
      <c r="UED85" s="103"/>
      <c r="UEE85" s="103"/>
      <c r="UEF85" s="103"/>
      <c r="UEG85" s="103"/>
      <c r="UEH85" s="103"/>
      <c r="UEI85" s="103"/>
      <c r="UEJ85" s="103"/>
      <c r="UEK85" s="103"/>
      <c r="UEL85" s="103"/>
      <c r="UEM85" s="103"/>
      <c r="UEN85" s="103"/>
      <c r="UEO85" s="103"/>
      <c r="UEP85" s="103"/>
      <c r="UEQ85" s="103"/>
      <c r="UER85" s="103"/>
      <c r="UES85" s="103"/>
      <c r="UET85" s="103"/>
      <c r="UEU85" s="103"/>
      <c r="UEV85" s="103"/>
      <c r="UEW85" s="103"/>
      <c r="UEX85" s="103"/>
      <c r="UEY85" s="103"/>
      <c r="UEZ85" s="103"/>
      <c r="UFA85" s="103"/>
      <c r="UFB85" s="103"/>
      <c r="UFC85" s="103"/>
      <c r="UFD85" s="103"/>
      <c r="UFE85" s="103"/>
      <c r="UFF85" s="103"/>
      <c r="UFG85" s="103"/>
      <c r="UFH85" s="103"/>
      <c r="UFI85" s="103"/>
      <c r="UFJ85" s="103"/>
      <c r="UFK85" s="103"/>
      <c r="UFL85" s="103"/>
      <c r="UFM85" s="103"/>
      <c r="UFN85" s="103"/>
      <c r="UFO85" s="103"/>
      <c r="UFP85" s="103"/>
      <c r="UFQ85" s="103"/>
      <c r="UFR85" s="103"/>
      <c r="UFS85" s="103"/>
      <c r="UFT85" s="103"/>
      <c r="UFU85" s="103"/>
      <c r="UFV85" s="103"/>
      <c r="UFW85" s="103"/>
      <c r="UFX85" s="103"/>
      <c r="UFY85" s="103"/>
      <c r="UFZ85" s="103"/>
      <c r="UGA85" s="103"/>
      <c r="UGB85" s="103"/>
      <c r="UGC85" s="103"/>
      <c r="UGD85" s="103"/>
      <c r="UGE85" s="103"/>
      <c r="UGF85" s="103"/>
      <c r="UGG85" s="103"/>
      <c r="UGH85" s="103"/>
      <c r="UGI85" s="103"/>
      <c r="UGJ85" s="103"/>
      <c r="UGK85" s="103"/>
      <c r="UGL85" s="103"/>
      <c r="UGM85" s="103"/>
      <c r="UGN85" s="103"/>
      <c r="UGO85" s="103"/>
      <c r="UGP85" s="103"/>
      <c r="UGQ85" s="103"/>
      <c r="UGR85" s="103"/>
      <c r="UGS85" s="103"/>
      <c r="UGT85" s="103"/>
      <c r="UGU85" s="103"/>
      <c r="UGV85" s="103"/>
      <c r="UGW85" s="103"/>
      <c r="UGX85" s="103"/>
      <c r="UGY85" s="103"/>
      <c r="UGZ85" s="103"/>
      <c r="UHA85" s="103"/>
      <c r="UHB85" s="103"/>
      <c r="UHC85" s="103"/>
      <c r="UHD85" s="103"/>
      <c r="UHE85" s="103"/>
      <c r="UHF85" s="103"/>
      <c r="UHG85" s="103"/>
      <c r="UHH85" s="103"/>
      <c r="UHI85" s="103"/>
      <c r="UHJ85" s="103"/>
      <c r="UHK85" s="103"/>
      <c r="UHL85" s="103"/>
      <c r="UHM85" s="103"/>
      <c r="UHN85" s="103"/>
      <c r="UHO85" s="103"/>
      <c r="UHP85" s="103"/>
      <c r="UHQ85" s="103"/>
      <c r="UHR85" s="103"/>
      <c r="UHS85" s="103"/>
      <c r="UHT85" s="103"/>
      <c r="UHU85" s="103"/>
      <c r="UHV85" s="103"/>
      <c r="UHW85" s="103"/>
      <c r="UHX85" s="103"/>
      <c r="UHY85" s="103"/>
      <c r="UHZ85" s="103"/>
      <c r="UIA85" s="103"/>
      <c r="UIB85" s="103"/>
      <c r="UIC85" s="103"/>
      <c r="UID85" s="103"/>
      <c r="UIE85" s="103"/>
      <c r="UIF85" s="103"/>
      <c r="UIG85" s="103"/>
      <c r="UIH85" s="103"/>
      <c r="UII85" s="103"/>
      <c r="UIJ85" s="103"/>
      <c r="UIK85" s="103"/>
      <c r="UIL85" s="103"/>
      <c r="UIM85" s="103"/>
      <c r="UIN85" s="103"/>
      <c r="UIO85" s="103"/>
      <c r="UIP85" s="103"/>
      <c r="UIQ85" s="103"/>
      <c r="UIR85" s="103"/>
      <c r="UIS85" s="103"/>
      <c r="UIT85" s="103"/>
      <c r="UIU85" s="103"/>
      <c r="UIV85" s="103"/>
      <c r="UIW85" s="103"/>
      <c r="UIX85" s="103"/>
      <c r="UIY85" s="103"/>
      <c r="UIZ85" s="103"/>
      <c r="UJA85" s="103"/>
      <c r="UJB85" s="103"/>
      <c r="UJC85" s="103"/>
      <c r="UJD85" s="103"/>
      <c r="UJE85" s="103"/>
      <c r="UJF85" s="103"/>
      <c r="UJG85" s="103"/>
      <c r="UJH85" s="103"/>
      <c r="UJI85" s="103"/>
      <c r="UJJ85" s="103"/>
      <c r="UJK85" s="103"/>
      <c r="UJL85" s="103"/>
      <c r="UJM85" s="103"/>
      <c r="UJN85" s="103"/>
      <c r="UJO85" s="103"/>
      <c r="UJP85" s="103"/>
      <c r="UJQ85" s="103"/>
      <c r="UJR85" s="103"/>
      <c r="UJS85" s="103"/>
      <c r="UJT85" s="103"/>
      <c r="UJU85" s="103"/>
      <c r="UJV85" s="103"/>
      <c r="UJW85" s="103"/>
      <c r="UJX85" s="103"/>
      <c r="UJY85" s="103"/>
      <c r="UJZ85" s="103"/>
      <c r="UKA85" s="103"/>
      <c r="UKB85" s="103"/>
      <c r="UKC85" s="103"/>
      <c r="UKD85" s="103"/>
      <c r="UKE85" s="103"/>
      <c r="UKF85" s="103"/>
      <c r="UKG85" s="103"/>
      <c r="UKH85" s="103"/>
      <c r="UKI85" s="103"/>
      <c r="UKJ85" s="103"/>
      <c r="UKK85" s="103"/>
      <c r="UKL85" s="103"/>
      <c r="UKM85" s="103"/>
      <c r="UKN85" s="103"/>
      <c r="UKO85" s="103"/>
      <c r="UKP85" s="103"/>
      <c r="UKQ85" s="103"/>
      <c r="UKR85" s="103"/>
      <c r="UKS85" s="103"/>
      <c r="UKT85" s="103"/>
      <c r="UKU85" s="103"/>
      <c r="UKV85" s="103"/>
      <c r="UKW85" s="103"/>
      <c r="UKX85" s="103"/>
      <c r="UKY85" s="103"/>
      <c r="UKZ85" s="103"/>
      <c r="ULA85" s="103"/>
      <c r="ULB85" s="103"/>
      <c r="ULC85" s="103"/>
      <c r="ULD85" s="103"/>
      <c r="ULE85" s="103"/>
      <c r="ULF85" s="103"/>
      <c r="ULG85" s="103"/>
      <c r="ULH85" s="103"/>
      <c r="ULI85" s="103"/>
      <c r="ULJ85" s="103"/>
      <c r="ULK85" s="103"/>
      <c r="ULL85" s="103"/>
      <c r="ULM85" s="103"/>
      <c r="ULN85" s="103"/>
      <c r="ULO85" s="103"/>
      <c r="ULP85" s="103"/>
      <c r="ULQ85" s="103"/>
      <c r="ULR85" s="103"/>
      <c r="ULS85" s="103"/>
      <c r="ULT85" s="103"/>
      <c r="ULU85" s="103"/>
      <c r="ULV85" s="103"/>
      <c r="ULW85" s="103"/>
      <c r="ULX85" s="103"/>
      <c r="ULY85" s="103"/>
      <c r="ULZ85" s="103"/>
      <c r="UMA85" s="103"/>
      <c r="UMB85" s="103"/>
      <c r="UMC85" s="103"/>
      <c r="UMD85" s="103"/>
      <c r="UME85" s="103"/>
      <c r="UMF85" s="103"/>
      <c r="UMG85" s="103"/>
      <c r="UMH85" s="103"/>
      <c r="UMI85" s="103"/>
      <c r="UMJ85" s="103"/>
      <c r="UMK85" s="103"/>
      <c r="UML85" s="103"/>
      <c r="UMM85" s="103"/>
      <c r="UMN85" s="103"/>
      <c r="UMO85" s="103"/>
      <c r="UMP85" s="103"/>
      <c r="UMQ85" s="103"/>
      <c r="UMR85" s="103"/>
      <c r="UMS85" s="103"/>
      <c r="UMT85" s="103"/>
      <c r="UMU85" s="103"/>
      <c r="UMV85" s="103"/>
      <c r="UMW85" s="103"/>
      <c r="UMX85" s="103"/>
      <c r="UMY85" s="103"/>
      <c r="UMZ85" s="103"/>
      <c r="UNA85" s="103"/>
      <c r="UNB85" s="103"/>
      <c r="UNC85" s="103"/>
      <c r="UND85" s="103"/>
      <c r="UNE85" s="103"/>
      <c r="UNF85" s="103"/>
      <c r="UNG85" s="103"/>
      <c r="UNH85" s="103"/>
      <c r="UNI85" s="103"/>
      <c r="UNJ85" s="103"/>
      <c r="UNK85" s="103"/>
      <c r="UNL85" s="103"/>
      <c r="UNM85" s="103"/>
      <c r="UNN85" s="103"/>
      <c r="UNO85" s="103"/>
      <c r="UNP85" s="103"/>
      <c r="UNQ85" s="103"/>
      <c r="UNR85" s="103"/>
      <c r="UNS85" s="103"/>
      <c r="UNT85" s="103"/>
      <c r="UNU85" s="103"/>
      <c r="UNV85" s="103"/>
      <c r="UNW85" s="103"/>
      <c r="UNX85" s="103"/>
      <c r="UNY85" s="103"/>
      <c r="UNZ85" s="103"/>
      <c r="UOA85" s="103"/>
      <c r="UOB85" s="103"/>
      <c r="UOC85" s="103"/>
      <c r="UOD85" s="103"/>
      <c r="UOE85" s="103"/>
      <c r="UOF85" s="103"/>
      <c r="UOG85" s="103"/>
      <c r="UOH85" s="103"/>
      <c r="UOI85" s="103"/>
      <c r="UOJ85" s="103"/>
      <c r="UOK85" s="103"/>
      <c r="UOL85" s="103"/>
      <c r="UOM85" s="103"/>
      <c r="UON85" s="103"/>
      <c r="UOO85" s="103"/>
      <c r="UOP85" s="103"/>
      <c r="UOQ85" s="103"/>
      <c r="UOR85" s="103"/>
      <c r="UOS85" s="103"/>
      <c r="UOT85" s="103"/>
      <c r="UOU85" s="103"/>
      <c r="UOV85" s="103"/>
      <c r="UOW85" s="103"/>
      <c r="UOX85" s="103"/>
      <c r="UOY85" s="103"/>
      <c r="UOZ85" s="103"/>
      <c r="UPA85" s="103"/>
      <c r="UPB85" s="103"/>
      <c r="UPC85" s="103"/>
      <c r="UPD85" s="103"/>
      <c r="UPE85" s="103"/>
      <c r="UPF85" s="103"/>
      <c r="UPG85" s="103"/>
      <c r="UPH85" s="103"/>
      <c r="UPI85" s="103"/>
      <c r="UPJ85" s="103"/>
      <c r="UPK85" s="103"/>
      <c r="UPL85" s="103"/>
      <c r="UPM85" s="103"/>
      <c r="UPN85" s="103"/>
      <c r="UPO85" s="103"/>
      <c r="UPP85" s="103"/>
      <c r="UPQ85" s="103"/>
      <c r="UPR85" s="103"/>
      <c r="UPS85" s="103"/>
      <c r="UPT85" s="103"/>
      <c r="UPU85" s="103"/>
      <c r="UPV85" s="103"/>
      <c r="UPW85" s="103"/>
      <c r="UPX85" s="103"/>
      <c r="UPY85" s="103"/>
      <c r="UPZ85" s="103"/>
      <c r="UQA85" s="103"/>
      <c r="UQB85" s="103"/>
      <c r="UQC85" s="103"/>
      <c r="UQD85" s="103"/>
      <c r="UQE85" s="103"/>
      <c r="UQF85" s="103"/>
      <c r="UQG85" s="103"/>
      <c r="UQH85" s="103"/>
      <c r="UQI85" s="103"/>
      <c r="UQJ85" s="103"/>
      <c r="UQK85" s="103"/>
      <c r="UQL85" s="103"/>
      <c r="UQM85" s="103"/>
      <c r="UQN85" s="103"/>
      <c r="UQO85" s="103"/>
      <c r="UQP85" s="103"/>
      <c r="UQQ85" s="103"/>
      <c r="UQR85" s="103"/>
      <c r="UQS85" s="103"/>
      <c r="UQT85" s="103"/>
      <c r="UQU85" s="103"/>
      <c r="UQV85" s="103"/>
      <c r="UQW85" s="103"/>
      <c r="UQX85" s="103"/>
      <c r="UQY85" s="103"/>
      <c r="UQZ85" s="103"/>
      <c r="URA85" s="103"/>
      <c r="URB85" s="103"/>
      <c r="URC85" s="103"/>
      <c r="URD85" s="103"/>
      <c r="URE85" s="103"/>
      <c r="URF85" s="103"/>
      <c r="URG85" s="103"/>
      <c r="URH85" s="103"/>
      <c r="URI85" s="103"/>
      <c r="URJ85" s="103"/>
      <c r="URK85" s="103"/>
      <c r="URL85" s="103"/>
      <c r="URM85" s="103"/>
      <c r="URN85" s="103"/>
      <c r="URO85" s="103"/>
      <c r="URP85" s="103"/>
      <c r="URQ85" s="103"/>
      <c r="URR85" s="103"/>
      <c r="URS85" s="103"/>
      <c r="URT85" s="103"/>
      <c r="URU85" s="103"/>
      <c r="URV85" s="103"/>
      <c r="URW85" s="103"/>
      <c r="URX85" s="103"/>
      <c r="URY85" s="103"/>
      <c r="URZ85" s="103"/>
      <c r="USA85" s="103"/>
      <c r="USB85" s="103"/>
      <c r="USC85" s="103"/>
      <c r="USD85" s="103"/>
      <c r="USE85" s="103"/>
      <c r="USF85" s="103"/>
      <c r="USG85" s="103"/>
      <c r="USH85" s="103"/>
      <c r="USI85" s="103"/>
      <c r="USJ85" s="103"/>
      <c r="USK85" s="103"/>
      <c r="USL85" s="103"/>
      <c r="USM85" s="103"/>
      <c r="USN85" s="103"/>
      <c r="USO85" s="103"/>
      <c r="USP85" s="103"/>
      <c r="USQ85" s="103"/>
      <c r="USR85" s="103"/>
      <c r="USS85" s="103"/>
      <c r="UST85" s="103"/>
      <c r="USU85" s="103"/>
      <c r="USV85" s="103"/>
      <c r="USW85" s="103"/>
      <c r="USX85" s="103"/>
      <c r="USY85" s="103"/>
      <c r="USZ85" s="103"/>
      <c r="UTA85" s="103"/>
      <c r="UTB85" s="103"/>
      <c r="UTC85" s="103"/>
      <c r="UTD85" s="103"/>
      <c r="UTE85" s="103"/>
      <c r="UTF85" s="103"/>
      <c r="UTG85" s="103"/>
      <c r="UTH85" s="103"/>
      <c r="UTI85" s="103"/>
      <c r="UTJ85" s="103"/>
      <c r="UTK85" s="103"/>
      <c r="UTL85" s="103"/>
      <c r="UTM85" s="103"/>
      <c r="UTN85" s="103"/>
      <c r="UTO85" s="103"/>
      <c r="UTP85" s="103"/>
      <c r="UTQ85" s="103"/>
      <c r="UTR85" s="103"/>
      <c r="UTS85" s="103"/>
      <c r="UTT85" s="103"/>
      <c r="UTU85" s="103"/>
      <c r="UTV85" s="103"/>
      <c r="UTW85" s="103"/>
      <c r="UTX85" s="103"/>
      <c r="UTY85" s="103"/>
      <c r="UTZ85" s="103"/>
      <c r="UUA85" s="103"/>
      <c r="UUB85" s="103"/>
      <c r="UUC85" s="103"/>
      <c r="UUD85" s="103"/>
      <c r="UUE85" s="103"/>
      <c r="UUF85" s="103"/>
      <c r="UUG85" s="103"/>
      <c r="UUH85" s="103"/>
      <c r="UUI85" s="103"/>
      <c r="UUJ85" s="103"/>
      <c r="UUK85" s="103"/>
      <c r="UUL85" s="103"/>
      <c r="UUM85" s="103"/>
      <c r="UUN85" s="103"/>
      <c r="UUO85" s="103"/>
      <c r="UUP85" s="103"/>
      <c r="UUQ85" s="103"/>
      <c r="UUR85" s="103"/>
      <c r="UUS85" s="103"/>
      <c r="UUT85" s="103"/>
      <c r="UUU85" s="103"/>
      <c r="UUV85" s="103"/>
      <c r="UUW85" s="103"/>
      <c r="UUX85" s="103"/>
      <c r="UUY85" s="103"/>
      <c r="UUZ85" s="103"/>
      <c r="UVA85" s="103"/>
      <c r="UVB85" s="103"/>
      <c r="UVC85" s="103"/>
      <c r="UVD85" s="103"/>
      <c r="UVE85" s="103"/>
      <c r="UVF85" s="103"/>
      <c r="UVG85" s="103"/>
      <c r="UVH85" s="103"/>
      <c r="UVI85" s="103"/>
      <c r="UVJ85" s="103"/>
      <c r="UVK85" s="103"/>
      <c r="UVL85" s="103"/>
      <c r="UVM85" s="103"/>
      <c r="UVN85" s="103"/>
      <c r="UVO85" s="103"/>
      <c r="UVP85" s="103"/>
      <c r="UVQ85" s="103"/>
      <c r="UVR85" s="103"/>
      <c r="UVS85" s="103"/>
      <c r="UVT85" s="103"/>
      <c r="UVU85" s="103"/>
      <c r="UVV85" s="103"/>
      <c r="UVW85" s="103"/>
      <c r="UVX85" s="103"/>
      <c r="UVY85" s="103"/>
      <c r="UVZ85" s="103"/>
      <c r="UWA85" s="103"/>
      <c r="UWB85" s="103"/>
      <c r="UWC85" s="103"/>
      <c r="UWD85" s="103"/>
      <c r="UWE85" s="103"/>
      <c r="UWF85" s="103"/>
      <c r="UWG85" s="103"/>
      <c r="UWH85" s="103"/>
      <c r="UWI85" s="103"/>
      <c r="UWJ85" s="103"/>
      <c r="UWK85" s="103"/>
      <c r="UWL85" s="103"/>
      <c r="UWM85" s="103"/>
      <c r="UWN85" s="103"/>
      <c r="UWO85" s="103"/>
      <c r="UWP85" s="103"/>
      <c r="UWQ85" s="103"/>
      <c r="UWR85" s="103"/>
      <c r="UWS85" s="103"/>
      <c r="UWT85" s="103"/>
      <c r="UWU85" s="103"/>
      <c r="UWV85" s="103"/>
      <c r="UWW85" s="103"/>
      <c r="UWX85" s="103"/>
      <c r="UWY85" s="103"/>
      <c r="UWZ85" s="103"/>
      <c r="UXA85" s="103"/>
      <c r="UXB85" s="103"/>
      <c r="UXC85" s="103"/>
      <c r="UXD85" s="103"/>
      <c r="UXE85" s="103"/>
      <c r="UXF85" s="103"/>
      <c r="UXG85" s="103"/>
      <c r="UXH85" s="103"/>
      <c r="UXI85" s="103"/>
      <c r="UXJ85" s="103"/>
      <c r="UXK85" s="103"/>
      <c r="UXL85" s="103"/>
      <c r="UXM85" s="103"/>
      <c r="UXN85" s="103"/>
      <c r="UXO85" s="103"/>
      <c r="UXP85" s="103"/>
      <c r="UXQ85" s="103"/>
      <c r="UXR85" s="103"/>
      <c r="UXS85" s="103"/>
      <c r="UXT85" s="103"/>
      <c r="UXU85" s="103"/>
      <c r="UXV85" s="103"/>
      <c r="UXW85" s="103"/>
      <c r="UXX85" s="103"/>
      <c r="UXY85" s="103"/>
      <c r="UXZ85" s="103"/>
      <c r="UYA85" s="103"/>
      <c r="UYB85" s="103"/>
      <c r="UYC85" s="103"/>
      <c r="UYD85" s="103"/>
      <c r="UYE85" s="103"/>
      <c r="UYF85" s="103"/>
      <c r="UYG85" s="103"/>
      <c r="UYH85" s="103"/>
      <c r="UYI85" s="103"/>
      <c r="UYJ85" s="103"/>
      <c r="UYK85" s="103"/>
      <c r="UYL85" s="103"/>
      <c r="UYM85" s="103"/>
      <c r="UYN85" s="103"/>
      <c r="UYO85" s="103"/>
      <c r="UYP85" s="103"/>
      <c r="UYQ85" s="103"/>
      <c r="UYR85" s="103"/>
      <c r="UYS85" s="103"/>
      <c r="UYT85" s="103"/>
      <c r="UYU85" s="103"/>
      <c r="UYV85" s="103"/>
      <c r="UYW85" s="103"/>
      <c r="UYX85" s="103"/>
      <c r="UYY85" s="103"/>
      <c r="UYZ85" s="103"/>
      <c r="UZA85" s="103"/>
      <c r="UZB85" s="103"/>
      <c r="UZC85" s="103"/>
      <c r="UZD85" s="103"/>
      <c r="UZE85" s="103"/>
      <c r="UZF85" s="103"/>
      <c r="UZG85" s="103"/>
      <c r="UZH85" s="103"/>
      <c r="UZI85" s="103"/>
      <c r="UZJ85" s="103"/>
      <c r="UZK85" s="103"/>
      <c r="UZL85" s="103"/>
      <c r="UZM85" s="103"/>
      <c r="UZN85" s="103"/>
      <c r="UZO85" s="103"/>
      <c r="UZP85" s="103"/>
      <c r="UZQ85" s="103"/>
      <c r="UZR85" s="103"/>
      <c r="UZS85" s="103"/>
      <c r="UZT85" s="103"/>
      <c r="UZU85" s="103"/>
      <c r="UZV85" s="103"/>
      <c r="UZW85" s="103"/>
      <c r="UZX85" s="103"/>
      <c r="UZY85" s="103"/>
      <c r="UZZ85" s="103"/>
      <c r="VAA85" s="103"/>
      <c r="VAB85" s="103"/>
      <c r="VAC85" s="103"/>
      <c r="VAD85" s="103"/>
      <c r="VAE85" s="103"/>
      <c r="VAF85" s="103"/>
      <c r="VAG85" s="103"/>
      <c r="VAH85" s="103"/>
      <c r="VAI85" s="103"/>
      <c r="VAJ85" s="103"/>
      <c r="VAK85" s="103"/>
      <c r="VAL85" s="103"/>
      <c r="VAM85" s="103"/>
      <c r="VAN85" s="103"/>
      <c r="VAO85" s="103"/>
      <c r="VAP85" s="103"/>
      <c r="VAQ85" s="103"/>
      <c r="VAR85" s="103"/>
      <c r="VAS85" s="103"/>
      <c r="VAT85" s="103"/>
      <c r="VAU85" s="103"/>
      <c r="VAV85" s="103"/>
      <c r="VAW85" s="103"/>
      <c r="VAX85" s="103"/>
      <c r="VAY85" s="103"/>
      <c r="VAZ85" s="103"/>
      <c r="VBA85" s="103"/>
      <c r="VBB85" s="103"/>
      <c r="VBC85" s="103"/>
      <c r="VBD85" s="103"/>
      <c r="VBE85" s="103"/>
      <c r="VBF85" s="103"/>
      <c r="VBG85" s="103"/>
      <c r="VBH85" s="103"/>
      <c r="VBI85" s="103"/>
      <c r="VBJ85" s="103"/>
      <c r="VBK85" s="103"/>
      <c r="VBL85" s="103"/>
      <c r="VBM85" s="103"/>
      <c r="VBN85" s="103"/>
      <c r="VBO85" s="103"/>
      <c r="VBP85" s="103"/>
      <c r="VBQ85" s="103"/>
      <c r="VBR85" s="103"/>
      <c r="VBS85" s="103"/>
      <c r="VBT85" s="103"/>
      <c r="VBU85" s="103"/>
      <c r="VBV85" s="103"/>
      <c r="VBW85" s="103"/>
      <c r="VBX85" s="103"/>
      <c r="VBY85" s="103"/>
      <c r="VBZ85" s="103"/>
      <c r="VCA85" s="103"/>
      <c r="VCB85" s="103"/>
      <c r="VCC85" s="103"/>
      <c r="VCD85" s="103"/>
      <c r="VCE85" s="103"/>
      <c r="VCF85" s="103"/>
      <c r="VCG85" s="103"/>
      <c r="VCH85" s="103"/>
      <c r="VCI85" s="103"/>
      <c r="VCJ85" s="103"/>
      <c r="VCK85" s="103"/>
      <c r="VCL85" s="103"/>
      <c r="VCM85" s="103"/>
      <c r="VCN85" s="103"/>
      <c r="VCO85" s="103"/>
      <c r="VCP85" s="103"/>
      <c r="VCQ85" s="103"/>
      <c r="VCR85" s="103"/>
      <c r="VCS85" s="103"/>
      <c r="VCT85" s="103"/>
      <c r="VCU85" s="103"/>
      <c r="VCV85" s="103"/>
      <c r="VCW85" s="103"/>
      <c r="VCX85" s="103"/>
      <c r="VCY85" s="103"/>
      <c r="VCZ85" s="103"/>
      <c r="VDA85" s="103"/>
      <c r="VDB85" s="103"/>
      <c r="VDC85" s="103"/>
      <c r="VDD85" s="103"/>
      <c r="VDE85" s="103"/>
      <c r="VDF85" s="103"/>
      <c r="VDG85" s="103"/>
      <c r="VDH85" s="103"/>
      <c r="VDI85" s="103"/>
      <c r="VDJ85" s="103"/>
      <c r="VDK85" s="103"/>
      <c r="VDL85" s="103"/>
      <c r="VDM85" s="103"/>
      <c r="VDN85" s="103"/>
      <c r="VDO85" s="103"/>
      <c r="VDP85" s="103"/>
      <c r="VDQ85" s="103"/>
      <c r="VDR85" s="103"/>
      <c r="VDS85" s="103"/>
      <c r="VDT85" s="103"/>
      <c r="VDU85" s="103"/>
      <c r="VDV85" s="103"/>
      <c r="VDW85" s="103"/>
      <c r="VDX85" s="103"/>
      <c r="VDY85" s="103"/>
      <c r="VDZ85" s="103"/>
      <c r="VEA85" s="103"/>
      <c r="VEB85" s="103"/>
      <c r="VEC85" s="103"/>
      <c r="VED85" s="103"/>
      <c r="VEE85" s="103"/>
      <c r="VEF85" s="103"/>
      <c r="VEG85" s="103"/>
      <c r="VEH85" s="103"/>
      <c r="VEI85" s="103"/>
      <c r="VEJ85" s="103"/>
      <c r="VEK85" s="103"/>
      <c r="VEL85" s="103"/>
      <c r="VEM85" s="103"/>
      <c r="VEN85" s="103"/>
      <c r="VEO85" s="103"/>
      <c r="VEP85" s="103"/>
      <c r="VEQ85" s="103"/>
      <c r="VER85" s="103"/>
      <c r="VES85" s="103"/>
      <c r="VET85" s="103"/>
      <c r="VEU85" s="103"/>
      <c r="VEV85" s="103"/>
      <c r="VEW85" s="103"/>
      <c r="VEX85" s="103"/>
      <c r="VEY85" s="103"/>
      <c r="VEZ85" s="103"/>
      <c r="VFA85" s="103"/>
      <c r="VFB85" s="103"/>
      <c r="VFC85" s="103"/>
      <c r="VFD85" s="103"/>
      <c r="VFE85" s="103"/>
      <c r="VFF85" s="103"/>
      <c r="VFG85" s="103"/>
      <c r="VFH85" s="103"/>
      <c r="VFI85" s="103"/>
      <c r="VFJ85" s="103"/>
      <c r="VFK85" s="103"/>
      <c r="VFL85" s="103"/>
      <c r="VFM85" s="103"/>
      <c r="VFN85" s="103"/>
      <c r="VFO85" s="103"/>
      <c r="VFP85" s="103"/>
      <c r="VFQ85" s="103"/>
      <c r="VFR85" s="103"/>
      <c r="VFS85" s="103"/>
      <c r="VFT85" s="103"/>
      <c r="VFU85" s="103"/>
      <c r="VFV85" s="103"/>
      <c r="VFW85" s="103"/>
      <c r="VFX85" s="103"/>
      <c r="VFY85" s="103"/>
      <c r="VFZ85" s="103"/>
      <c r="VGA85" s="103"/>
      <c r="VGB85" s="103"/>
      <c r="VGC85" s="103"/>
      <c r="VGD85" s="103"/>
      <c r="VGE85" s="103"/>
      <c r="VGF85" s="103"/>
      <c r="VGG85" s="103"/>
      <c r="VGH85" s="103"/>
      <c r="VGI85" s="103"/>
      <c r="VGJ85" s="103"/>
      <c r="VGK85" s="103"/>
      <c r="VGL85" s="103"/>
      <c r="VGM85" s="103"/>
      <c r="VGN85" s="103"/>
      <c r="VGO85" s="103"/>
      <c r="VGP85" s="103"/>
      <c r="VGQ85" s="103"/>
      <c r="VGR85" s="103"/>
      <c r="VGS85" s="103"/>
      <c r="VGT85" s="103"/>
      <c r="VGU85" s="103"/>
      <c r="VGV85" s="103"/>
      <c r="VGW85" s="103"/>
      <c r="VGX85" s="103"/>
      <c r="VGY85" s="103"/>
      <c r="VGZ85" s="103"/>
      <c r="VHA85" s="103"/>
      <c r="VHB85" s="103"/>
      <c r="VHC85" s="103"/>
      <c r="VHD85" s="103"/>
      <c r="VHE85" s="103"/>
      <c r="VHF85" s="103"/>
      <c r="VHG85" s="103"/>
      <c r="VHH85" s="103"/>
      <c r="VHI85" s="103"/>
      <c r="VHJ85" s="103"/>
      <c r="VHK85" s="103"/>
      <c r="VHL85" s="103"/>
      <c r="VHM85" s="103"/>
      <c r="VHN85" s="103"/>
      <c r="VHO85" s="103"/>
      <c r="VHP85" s="103"/>
      <c r="VHQ85" s="103"/>
      <c r="VHR85" s="103"/>
      <c r="VHS85" s="103"/>
      <c r="VHT85" s="103"/>
      <c r="VHU85" s="103"/>
      <c r="VHV85" s="103"/>
      <c r="VHW85" s="103"/>
      <c r="VHX85" s="103"/>
      <c r="VHY85" s="103"/>
      <c r="VHZ85" s="103"/>
      <c r="VIA85" s="103"/>
      <c r="VIB85" s="103"/>
      <c r="VIC85" s="103"/>
      <c r="VID85" s="103"/>
      <c r="VIE85" s="103"/>
      <c r="VIF85" s="103"/>
      <c r="VIG85" s="103"/>
      <c r="VIH85" s="103"/>
      <c r="VII85" s="103"/>
      <c r="VIJ85" s="103"/>
      <c r="VIK85" s="103"/>
      <c r="VIL85" s="103"/>
      <c r="VIM85" s="103"/>
      <c r="VIN85" s="103"/>
      <c r="VIO85" s="103"/>
      <c r="VIP85" s="103"/>
      <c r="VIQ85" s="103"/>
      <c r="VIR85" s="103"/>
      <c r="VIS85" s="103"/>
      <c r="VIT85" s="103"/>
      <c r="VIU85" s="103"/>
      <c r="VIV85" s="103"/>
      <c r="VIW85" s="103"/>
      <c r="VIX85" s="103"/>
      <c r="VIY85" s="103"/>
      <c r="VIZ85" s="103"/>
      <c r="VJA85" s="103"/>
      <c r="VJB85" s="103"/>
      <c r="VJC85" s="103"/>
      <c r="VJD85" s="103"/>
      <c r="VJE85" s="103"/>
      <c r="VJF85" s="103"/>
      <c r="VJG85" s="103"/>
      <c r="VJH85" s="103"/>
      <c r="VJI85" s="103"/>
      <c r="VJJ85" s="103"/>
      <c r="VJK85" s="103"/>
      <c r="VJL85" s="103"/>
      <c r="VJM85" s="103"/>
      <c r="VJN85" s="103"/>
      <c r="VJO85" s="103"/>
      <c r="VJP85" s="103"/>
      <c r="VJQ85" s="103"/>
      <c r="VJR85" s="103"/>
      <c r="VJS85" s="103"/>
      <c r="VJT85" s="103"/>
      <c r="VJU85" s="103"/>
      <c r="VJV85" s="103"/>
      <c r="VJW85" s="103"/>
      <c r="VJX85" s="103"/>
      <c r="VJY85" s="103"/>
      <c r="VJZ85" s="103"/>
      <c r="VKA85" s="103"/>
      <c r="VKB85" s="103"/>
      <c r="VKC85" s="103"/>
      <c r="VKD85" s="103"/>
      <c r="VKE85" s="103"/>
      <c r="VKF85" s="103"/>
      <c r="VKG85" s="103"/>
      <c r="VKH85" s="103"/>
      <c r="VKI85" s="103"/>
      <c r="VKJ85" s="103"/>
      <c r="VKK85" s="103"/>
      <c r="VKL85" s="103"/>
      <c r="VKM85" s="103"/>
      <c r="VKN85" s="103"/>
      <c r="VKO85" s="103"/>
      <c r="VKP85" s="103"/>
      <c r="VKQ85" s="103"/>
      <c r="VKR85" s="103"/>
      <c r="VKS85" s="103"/>
      <c r="VKT85" s="103"/>
      <c r="VKU85" s="103"/>
      <c r="VKV85" s="103"/>
      <c r="VKW85" s="103"/>
      <c r="VKX85" s="103"/>
      <c r="VKY85" s="103"/>
      <c r="VKZ85" s="103"/>
      <c r="VLA85" s="103"/>
      <c r="VLB85" s="103"/>
      <c r="VLC85" s="103"/>
      <c r="VLD85" s="103"/>
      <c r="VLE85" s="103"/>
      <c r="VLF85" s="103"/>
      <c r="VLG85" s="103"/>
      <c r="VLH85" s="103"/>
      <c r="VLI85" s="103"/>
      <c r="VLJ85" s="103"/>
      <c r="VLK85" s="103"/>
      <c r="VLL85" s="103"/>
      <c r="VLM85" s="103"/>
      <c r="VLN85" s="103"/>
      <c r="VLO85" s="103"/>
      <c r="VLP85" s="103"/>
      <c r="VLQ85" s="103"/>
      <c r="VLR85" s="103"/>
      <c r="VLS85" s="103"/>
      <c r="VLT85" s="103"/>
      <c r="VLU85" s="103"/>
      <c r="VLV85" s="103"/>
      <c r="VLW85" s="103"/>
      <c r="VLX85" s="103"/>
      <c r="VLY85" s="103"/>
      <c r="VLZ85" s="103"/>
      <c r="VMA85" s="103"/>
      <c r="VMB85" s="103"/>
      <c r="VMC85" s="103"/>
      <c r="VMD85" s="103"/>
      <c r="VME85" s="103"/>
      <c r="VMF85" s="103"/>
      <c r="VMG85" s="103"/>
      <c r="VMH85" s="103"/>
      <c r="VMI85" s="103"/>
      <c r="VMJ85" s="103"/>
      <c r="VMK85" s="103"/>
      <c r="VML85" s="103"/>
      <c r="VMM85" s="103"/>
      <c r="VMN85" s="103"/>
      <c r="VMO85" s="103"/>
      <c r="VMP85" s="103"/>
      <c r="VMQ85" s="103"/>
      <c r="VMR85" s="103"/>
      <c r="VMS85" s="103"/>
      <c r="VMT85" s="103"/>
      <c r="VMU85" s="103"/>
      <c r="VMV85" s="103"/>
      <c r="VMW85" s="103"/>
      <c r="VMX85" s="103"/>
      <c r="VMY85" s="103"/>
      <c r="VMZ85" s="103"/>
      <c r="VNA85" s="103"/>
      <c r="VNB85" s="103"/>
      <c r="VNC85" s="103"/>
      <c r="VND85" s="103"/>
      <c r="VNE85" s="103"/>
      <c r="VNF85" s="103"/>
      <c r="VNG85" s="103"/>
      <c r="VNH85" s="103"/>
      <c r="VNI85" s="103"/>
      <c r="VNJ85" s="103"/>
      <c r="VNK85" s="103"/>
      <c r="VNL85" s="103"/>
      <c r="VNM85" s="103"/>
      <c r="VNN85" s="103"/>
      <c r="VNO85" s="103"/>
      <c r="VNP85" s="103"/>
      <c r="VNQ85" s="103"/>
      <c r="VNR85" s="103"/>
      <c r="VNS85" s="103"/>
      <c r="VNT85" s="103"/>
      <c r="VNU85" s="103"/>
      <c r="VNV85" s="103"/>
      <c r="VNW85" s="103"/>
      <c r="VNX85" s="103"/>
      <c r="VNY85" s="103"/>
      <c r="VNZ85" s="103"/>
      <c r="VOA85" s="103"/>
      <c r="VOB85" s="103"/>
      <c r="VOC85" s="103"/>
      <c r="VOD85" s="103"/>
      <c r="VOE85" s="103"/>
      <c r="VOF85" s="103"/>
      <c r="VOG85" s="103"/>
      <c r="VOH85" s="103"/>
      <c r="VOI85" s="103"/>
      <c r="VOJ85" s="103"/>
      <c r="VOK85" s="103"/>
      <c r="VOL85" s="103"/>
      <c r="VOM85" s="103"/>
      <c r="VON85" s="103"/>
      <c r="VOO85" s="103"/>
      <c r="VOP85" s="103"/>
      <c r="VOQ85" s="103"/>
      <c r="VOR85" s="103"/>
      <c r="VOS85" s="103"/>
      <c r="VOT85" s="103"/>
      <c r="VOU85" s="103"/>
      <c r="VOV85" s="103"/>
      <c r="VOW85" s="103"/>
      <c r="VOX85" s="103"/>
      <c r="VOY85" s="103"/>
      <c r="VOZ85" s="103"/>
      <c r="VPA85" s="103"/>
      <c r="VPB85" s="103"/>
      <c r="VPC85" s="103"/>
      <c r="VPD85" s="103"/>
      <c r="VPE85" s="103"/>
      <c r="VPF85" s="103"/>
      <c r="VPG85" s="103"/>
      <c r="VPH85" s="103"/>
      <c r="VPI85" s="103"/>
      <c r="VPJ85" s="103"/>
      <c r="VPK85" s="103"/>
      <c r="VPL85" s="103"/>
      <c r="VPM85" s="103"/>
      <c r="VPN85" s="103"/>
      <c r="VPO85" s="103"/>
      <c r="VPP85" s="103"/>
      <c r="VPQ85" s="103"/>
      <c r="VPR85" s="103"/>
      <c r="VPS85" s="103"/>
      <c r="VPT85" s="103"/>
      <c r="VPU85" s="103"/>
      <c r="VPV85" s="103"/>
      <c r="VPW85" s="103"/>
      <c r="VPX85" s="103"/>
      <c r="VPY85" s="103"/>
      <c r="VPZ85" s="103"/>
      <c r="VQA85" s="103"/>
      <c r="VQB85" s="103"/>
      <c r="VQC85" s="103"/>
      <c r="VQD85" s="103"/>
      <c r="VQE85" s="103"/>
      <c r="VQF85" s="103"/>
      <c r="VQG85" s="103"/>
      <c r="VQH85" s="103"/>
      <c r="VQI85" s="103"/>
      <c r="VQJ85" s="103"/>
      <c r="VQK85" s="103"/>
      <c r="VQL85" s="103"/>
      <c r="VQM85" s="103"/>
      <c r="VQN85" s="103"/>
      <c r="VQO85" s="103"/>
      <c r="VQP85" s="103"/>
      <c r="VQQ85" s="103"/>
      <c r="VQR85" s="103"/>
      <c r="VQS85" s="103"/>
      <c r="VQT85" s="103"/>
      <c r="VQU85" s="103"/>
      <c r="VQV85" s="103"/>
      <c r="VQW85" s="103"/>
      <c r="VQX85" s="103"/>
      <c r="VQY85" s="103"/>
      <c r="VQZ85" s="103"/>
      <c r="VRA85" s="103"/>
      <c r="VRB85" s="103"/>
      <c r="VRC85" s="103"/>
      <c r="VRD85" s="103"/>
      <c r="VRE85" s="103"/>
      <c r="VRF85" s="103"/>
      <c r="VRG85" s="103"/>
      <c r="VRH85" s="103"/>
      <c r="VRI85" s="103"/>
      <c r="VRJ85" s="103"/>
      <c r="VRK85" s="103"/>
      <c r="VRL85" s="103"/>
      <c r="VRM85" s="103"/>
      <c r="VRN85" s="103"/>
      <c r="VRO85" s="103"/>
      <c r="VRP85" s="103"/>
      <c r="VRQ85" s="103"/>
      <c r="VRR85" s="103"/>
      <c r="VRS85" s="103"/>
      <c r="VRT85" s="103"/>
      <c r="VRU85" s="103"/>
      <c r="VRV85" s="103"/>
      <c r="VRW85" s="103"/>
      <c r="VRX85" s="103"/>
      <c r="VRY85" s="103"/>
      <c r="VRZ85" s="103"/>
      <c r="VSA85" s="103"/>
      <c r="VSB85" s="103"/>
      <c r="VSC85" s="103"/>
      <c r="VSD85" s="103"/>
      <c r="VSE85" s="103"/>
      <c r="VSF85" s="103"/>
      <c r="VSG85" s="103"/>
      <c r="VSH85" s="103"/>
      <c r="VSI85" s="103"/>
      <c r="VSJ85" s="103"/>
      <c r="VSK85" s="103"/>
      <c r="VSL85" s="103"/>
      <c r="VSM85" s="103"/>
      <c r="VSN85" s="103"/>
      <c r="VSO85" s="103"/>
      <c r="VSP85" s="103"/>
      <c r="VSQ85" s="103"/>
      <c r="VSR85" s="103"/>
      <c r="VSS85" s="103"/>
      <c r="VST85" s="103"/>
      <c r="VSU85" s="103"/>
      <c r="VSV85" s="103"/>
      <c r="VSW85" s="103"/>
      <c r="VSX85" s="103"/>
      <c r="VSY85" s="103"/>
      <c r="VSZ85" s="103"/>
      <c r="VTA85" s="103"/>
      <c r="VTB85" s="103"/>
      <c r="VTC85" s="103"/>
      <c r="VTD85" s="103"/>
      <c r="VTE85" s="103"/>
      <c r="VTF85" s="103"/>
      <c r="VTG85" s="103"/>
      <c r="VTH85" s="103"/>
      <c r="VTI85" s="103"/>
      <c r="VTJ85" s="103"/>
      <c r="VTK85" s="103"/>
      <c r="VTL85" s="103"/>
      <c r="VTM85" s="103"/>
      <c r="VTN85" s="103"/>
      <c r="VTO85" s="103"/>
      <c r="VTP85" s="103"/>
      <c r="VTQ85" s="103"/>
      <c r="VTR85" s="103"/>
      <c r="VTS85" s="103"/>
      <c r="VTT85" s="103"/>
      <c r="VTU85" s="103"/>
      <c r="VTV85" s="103"/>
      <c r="VTW85" s="103"/>
      <c r="VTX85" s="103"/>
      <c r="VTY85" s="103"/>
      <c r="VTZ85" s="103"/>
      <c r="VUA85" s="103"/>
      <c r="VUB85" s="103"/>
      <c r="VUC85" s="103"/>
      <c r="VUD85" s="103"/>
      <c r="VUE85" s="103"/>
      <c r="VUF85" s="103"/>
      <c r="VUG85" s="103"/>
      <c r="VUH85" s="103"/>
      <c r="VUI85" s="103"/>
      <c r="VUJ85" s="103"/>
      <c r="VUK85" s="103"/>
      <c r="VUL85" s="103"/>
      <c r="VUM85" s="103"/>
      <c r="VUN85" s="103"/>
      <c r="VUO85" s="103"/>
      <c r="VUP85" s="103"/>
      <c r="VUQ85" s="103"/>
      <c r="VUR85" s="103"/>
      <c r="VUS85" s="103"/>
      <c r="VUT85" s="103"/>
      <c r="VUU85" s="103"/>
      <c r="VUV85" s="103"/>
      <c r="VUW85" s="103"/>
      <c r="VUX85" s="103"/>
      <c r="VUY85" s="103"/>
      <c r="VUZ85" s="103"/>
      <c r="VVA85" s="103"/>
      <c r="VVB85" s="103"/>
      <c r="VVC85" s="103"/>
      <c r="VVD85" s="103"/>
      <c r="VVE85" s="103"/>
      <c r="VVF85" s="103"/>
      <c r="VVG85" s="103"/>
      <c r="VVH85" s="103"/>
      <c r="VVI85" s="103"/>
      <c r="VVJ85" s="103"/>
      <c r="VVK85" s="103"/>
      <c r="VVL85" s="103"/>
      <c r="VVM85" s="103"/>
      <c r="VVN85" s="103"/>
      <c r="VVO85" s="103"/>
      <c r="VVP85" s="103"/>
      <c r="VVQ85" s="103"/>
      <c r="VVR85" s="103"/>
      <c r="VVS85" s="103"/>
      <c r="VVT85" s="103"/>
      <c r="VVU85" s="103"/>
      <c r="VVV85" s="103"/>
      <c r="VVW85" s="103"/>
      <c r="VVX85" s="103"/>
      <c r="VVY85" s="103"/>
      <c r="VVZ85" s="103"/>
      <c r="VWA85" s="103"/>
      <c r="VWB85" s="103"/>
      <c r="VWC85" s="103"/>
      <c r="VWD85" s="103"/>
      <c r="VWE85" s="103"/>
      <c r="VWF85" s="103"/>
      <c r="VWG85" s="103"/>
      <c r="VWH85" s="103"/>
      <c r="VWI85" s="103"/>
      <c r="VWJ85" s="103"/>
      <c r="VWK85" s="103"/>
      <c r="VWL85" s="103"/>
      <c r="VWM85" s="103"/>
      <c r="VWN85" s="103"/>
      <c r="VWO85" s="103"/>
      <c r="VWP85" s="103"/>
      <c r="VWQ85" s="103"/>
      <c r="VWR85" s="103"/>
      <c r="VWS85" s="103"/>
      <c r="VWT85" s="103"/>
      <c r="VWU85" s="103"/>
      <c r="VWV85" s="103"/>
      <c r="VWW85" s="103"/>
      <c r="VWX85" s="103"/>
      <c r="VWY85" s="103"/>
      <c r="VWZ85" s="103"/>
      <c r="VXA85" s="103"/>
      <c r="VXB85" s="103"/>
      <c r="VXC85" s="103"/>
      <c r="VXD85" s="103"/>
      <c r="VXE85" s="103"/>
      <c r="VXF85" s="103"/>
      <c r="VXG85" s="103"/>
      <c r="VXH85" s="103"/>
      <c r="VXI85" s="103"/>
      <c r="VXJ85" s="103"/>
      <c r="VXK85" s="103"/>
      <c r="VXL85" s="103"/>
      <c r="VXM85" s="103"/>
      <c r="VXN85" s="103"/>
      <c r="VXO85" s="103"/>
      <c r="VXP85" s="103"/>
      <c r="VXQ85" s="103"/>
      <c r="VXR85" s="103"/>
      <c r="VXS85" s="103"/>
      <c r="VXT85" s="103"/>
      <c r="VXU85" s="103"/>
      <c r="VXV85" s="103"/>
      <c r="VXW85" s="103"/>
      <c r="VXX85" s="103"/>
      <c r="VXY85" s="103"/>
      <c r="VXZ85" s="103"/>
      <c r="VYA85" s="103"/>
      <c r="VYB85" s="103"/>
      <c r="VYC85" s="103"/>
      <c r="VYD85" s="103"/>
      <c r="VYE85" s="103"/>
      <c r="VYF85" s="103"/>
      <c r="VYG85" s="103"/>
      <c r="VYH85" s="103"/>
      <c r="VYI85" s="103"/>
      <c r="VYJ85" s="103"/>
      <c r="VYK85" s="103"/>
      <c r="VYL85" s="103"/>
      <c r="VYM85" s="103"/>
      <c r="VYN85" s="103"/>
      <c r="VYO85" s="103"/>
      <c r="VYP85" s="103"/>
      <c r="VYQ85" s="103"/>
      <c r="VYR85" s="103"/>
      <c r="VYS85" s="103"/>
      <c r="VYT85" s="103"/>
      <c r="VYU85" s="103"/>
      <c r="VYV85" s="103"/>
      <c r="VYW85" s="103"/>
      <c r="VYX85" s="103"/>
      <c r="VYY85" s="103"/>
      <c r="VYZ85" s="103"/>
      <c r="VZA85" s="103"/>
      <c r="VZB85" s="103"/>
      <c r="VZC85" s="103"/>
      <c r="VZD85" s="103"/>
      <c r="VZE85" s="103"/>
      <c r="VZF85" s="103"/>
      <c r="VZG85" s="103"/>
      <c r="VZH85" s="103"/>
      <c r="VZI85" s="103"/>
      <c r="VZJ85" s="103"/>
      <c r="VZK85" s="103"/>
      <c r="VZL85" s="103"/>
      <c r="VZM85" s="103"/>
      <c r="VZN85" s="103"/>
      <c r="VZO85" s="103"/>
      <c r="VZP85" s="103"/>
      <c r="VZQ85" s="103"/>
      <c r="VZR85" s="103"/>
      <c r="VZS85" s="103"/>
      <c r="VZT85" s="103"/>
      <c r="VZU85" s="103"/>
      <c r="VZV85" s="103"/>
      <c r="VZW85" s="103"/>
      <c r="VZX85" s="103"/>
      <c r="VZY85" s="103"/>
      <c r="VZZ85" s="103"/>
      <c r="WAA85" s="103"/>
      <c r="WAB85" s="103"/>
      <c r="WAC85" s="103"/>
      <c r="WAD85" s="103"/>
      <c r="WAE85" s="103"/>
      <c r="WAF85" s="103"/>
      <c r="WAG85" s="103"/>
      <c r="WAH85" s="103"/>
      <c r="WAI85" s="103"/>
      <c r="WAJ85" s="103"/>
      <c r="WAK85" s="103"/>
      <c r="WAL85" s="103"/>
      <c r="WAM85" s="103"/>
      <c r="WAN85" s="103"/>
      <c r="WAO85" s="103"/>
      <c r="WAP85" s="103"/>
      <c r="WAQ85" s="103"/>
      <c r="WAR85" s="103"/>
      <c r="WAS85" s="103"/>
      <c r="WAT85" s="103"/>
      <c r="WAU85" s="103"/>
      <c r="WAV85" s="103"/>
      <c r="WAW85" s="103"/>
      <c r="WAX85" s="103"/>
      <c r="WAY85" s="103"/>
      <c r="WAZ85" s="103"/>
      <c r="WBA85" s="103"/>
      <c r="WBB85" s="103"/>
      <c r="WBC85" s="103"/>
      <c r="WBD85" s="103"/>
      <c r="WBE85" s="103"/>
      <c r="WBF85" s="103"/>
      <c r="WBG85" s="103"/>
      <c r="WBH85" s="103"/>
      <c r="WBI85" s="103"/>
      <c r="WBJ85" s="103"/>
      <c r="WBK85" s="103"/>
      <c r="WBL85" s="103"/>
      <c r="WBM85" s="103"/>
      <c r="WBN85" s="103"/>
      <c r="WBO85" s="103"/>
      <c r="WBP85" s="103"/>
      <c r="WBQ85" s="103"/>
      <c r="WBR85" s="103"/>
      <c r="WBS85" s="103"/>
      <c r="WBT85" s="103"/>
      <c r="WBU85" s="103"/>
      <c r="WBV85" s="103"/>
      <c r="WBW85" s="103"/>
      <c r="WBX85" s="103"/>
      <c r="WBY85" s="103"/>
      <c r="WBZ85" s="103"/>
      <c r="WCA85" s="103"/>
      <c r="WCB85" s="103"/>
      <c r="WCC85" s="103"/>
      <c r="WCD85" s="103"/>
      <c r="WCE85" s="103"/>
      <c r="WCF85" s="103"/>
      <c r="WCG85" s="103"/>
      <c r="WCH85" s="103"/>
      <c r="WCI85" s="103"/>
      <c r="WCJ85" s="103"/>
      <c r="WCK85" s="103"/>
      <c r="WCL85" s="103"/>
      <c r="WCM85" s="103"/>
      <c r="WCN85" s="103"/>
      <c r="WCO85" s="103"/>
      <c r="WCP85" s="103"/>
      <c r="WCQ85" s="103"/>
      <c r="WCR85" s="103"/>
      <c r="WCS85" s="103"/>
      <c r="WCT85" s="103"/>
      <c r="WCU85" s="103"/>
      <c r="WCV85" s="103"/>
      <c r="WCW85" s="103"/>
      <c r="WCX85" s="103"/>
      <c r="WCY85" s="103"/>
      <c r="WCZ85" s="103"/>
      <c r="WDA85" s="103"/>
      <c r="WDB85" s="103"/>
      <c r="WDC85" s="103"/>
      <c r="WDD85" s="103"/>
      <c r="WDE85" s="103"/>
      <c r="WDF85" s="103"/>
      <c r="WDG85" s="103"/>
      <c r="WDH85" s="103"/>
      <c r="WDI85" s="103"/>
      <c r="WDJ85" s="103"/>
      <c r="WDK85" s="103"/>
      <c r="WDL85" s="103"/>
      <c r="WDM85" s="103"/>
      <c r="WDN85" s="103"/>
      <c r="WDO85" s="103"/>
      <c r="WDP85" s="103"/>
      <c r="WDQ85" s="103"/>
      <c r="WDR85" s="103"/>
      <c r="WDS85" s="103"/>
      <c r="WDT85" s="103"/>
      <c r="WDU85" s="103"/>
      <c r="WDV85" s="103"/>
      <c r="WDW85" s="103"/>
      <c r="WDX85" s="103"/>
      <c r="WDY85" s="103"/>
      <c r="WDZ85" s="103"/>
      <c r="WEA85" s="103"/>
      <c r="WEB85" s="103"/>
      <c r="WEC85" s="103"/>
      <c r="WED85" s="103"/>
      <c r="WEE85" s="103"/>
      <c r="WEF85" s="103"/>
      <c r="WEG85" s="103"/>
      <c r="WEH85" s="103"/>
      <c r="WEI85" s="103"/>
      <c r="WEJ85" s="103"/>
      <c r="WEK85" s="103"/>
      <c r="WEL85" s="103"/>
      <c r="WEM85" s="103"/>
      <c r="WEN85" s="103"/>
      <c r="WEO85" s="103"/>
      <c r="WEP85" s="103"/>
      <c r="WEQ85" s="103"/>
      <c r="WER85" s="103"/>
      <c r="WES85" s="103"/>
      <c r="WET85" s="103"/>
      <c r="WEU85" s="103"/>
      <c r="WEV85" s="103"/>
      <c r="WEW85" s="103"/>
      <c r="WEX85" s="103"/>
      <c r="WEY85" s="103"/>
      <c r="WEZ85" s="103"/>
      <c r="WFA85" s="103"/>
      <c r="WFB85" s="103"/>
      <c r="WFC85" s="103"/>
      <c r="WFD85" s="103"/>
      <c r="WFE85" s="103"/>
      <c r="WFF85" s="103"/>
      <c r="WFG85" s="103"/>
      <c r="WFH85" s="103"/>
      <c r="WFI85" s="103"/>
      <c r="WFJ85" s="103"/>
      <c r="WFK85" s="103"/>
      <c r="WFL85" s="103"/>
      <c r="WFM85" s="103"/>
      <c r="WFN85" s="103"/>
      <c r="WFO85" s="103"/>
      <c r="WFP85" s="103"/>
      <c r="WFQ85" s="103"/>
      <c r="WFR85" s="103"/>
      <c r="WFS85" s="103"/>
      <c r="WFT85" s="103"/>
      <c r="WFU85" s="103"/>
      <c r="WFV85" s="103"/>
      <c r="WFW85" s="103"/>
      <c r="WFX85" s="103"/>
      <c r="WFY85" s="103"/>
      <c r="WFZ85" s="103"/>
      <c r="WGA85" s="103"/>
      <c r="WGB85" s="103"/>
      <c r="WGC85" s="103"/>
      <c r="WGD85" s="103"/>
      <c r="WGE85" s="103"/>
      <c r="WGF85" s="103"/>
      <c r="WGG85" s="103"/>
      <c r="WGH85" s="103"/>
      <c r="WGI85" s="103"/>
      <c r="WGJ85" s="103"/>
      <c r="WGK85" s="103"/>
      <c r="WGL85" s="103"/>
      <c r="WGM85" s="103"/>
      <c r="WGN85" s="103"/>
      <c r="WGO85" s="103"/>
      <c r="WGP85" s="103"/>
      <c r="WGQ85" s="103"/>
      <c r="WGR85" s="103"/>
      <c r="WGS85" s="103"/>
      <c r="WGT85" s="103"/>
      <c r="WGU85" s="103"/>
      <c r="WGV85" s="103"/>
      <c r="WGW85" s="103"/>
      <c r="WGX85" s="103"/>
      <c r="WGY85" s="103"/>
      <c r="WGZ85" s="103"/>
      <c r="WHA85" s="103"/>
      <c r="WHB85" s="103"/>
      <c r="WHC85" s="103"/>
      <c r="WHD85" s="103"/>
      <c r="WHE85" s="103"/>
      <c r="WHF85" s="103"/>
      <c r="WHG85" s="103"/>
      <c r="WHH85" s="103"/>
      <c r="WHI85" s="103"/>
      <c r="WHJ85" s="103"/>
      <c r="WHK85" s="103"/>
      <c r="WHL85" s="103"/>
      <c r="WHM85" s="103"/>
      <c r="WHN85" s="103"/>
      <c r="WHO85" s="103"/>
      <c r="WHP85" s="103"/>
      <c r="WHQ85" s="103"/>
      <c r="WHR85" s="103"/>
      <c r="WHS85" s="103"/>
      <c r="WHT85" s="103"/>
      <c r="WHU85" s="103"/>
      <c r="WHV85" s="103"/>
      <c r="WHW85" s="103"/>
      <c r="WHX85" s="103"/>
      <c r="WHY85" s="103"/>
      <c r="WHZ85" s="103"/>
      <c r="WIA85" s="103"/>
      <c r="WIB85" s="103"/>
      <c r="WIC85" s="103"/>
      <c r="WID85" s="103"/>
      <c r="WIE85" s="103"/>
      <c r="WIF85" s="103"/>
      <c r="WIG85" s="103"/>
      <c r="WIH85" s="103"/>
      <c r="WII85" s="103"/>
      <c r="WIJ85" s="103"/>
      <c r="WIK85" s="103"/>
      <c r="WIL85" s="103"/>
      <c r="WIM85" s="103"/>
      <c r="WIN85" s="103"/>
      <c r="WIO85" s="103"/>
      <c r="WIP85" s="103"/>
      <c r="WIQ85" s="103"/>
      <c r="WIR85" s="103"/>
      <c r="WIS85" s="103"/>
      <c r="WIT85" s="103"/>
      <c r="WIU85" s="103"/>
      <c r="WIV85" s="103"/>
      <c r="WIW85" s="103"/>
      <c r="WIX85" s="103"/>
      <c r="WIY85" s="103"/>
      <c r="WIZ85" s="103"/>
      <c r="WJA85" s="103"/>
      <c r="WJB85" s="103"/>
      <c r="WJC85" s="103"/>
      <c r="WJD85" s="103"/>
      <c r="WJE85" s="103"/>
      <c r="WJF85" s="103"/>
      <c r="WJG85" s="103"/>
      <c r="WJH85" s="103"/>
      <c r="WJI85" s="103"/>
      <c r="WJJ85" s="103"/>
      <c r="WJK85" s="103"/>
      <c r="WJL85" s="103"/>
      <c r="WJM85" s="103"/>
      <c r="WJN85" s="103"/>
      <c r="WJO85" s="103"/>
      <c r="WJP85" s="103"/>
      <c r="WJQ85" s="103"/>
      <c r="WJR85" s="103"/>
      <c r="WJS85" s="103"/>
      <c r="WJT85" s="103"/>
      <c r="WJU85" s="103"/>
      <c r="WJV85" s="103"/>
      <c r="WJW85" s="103"/>
      <c r="WJX85" s="103"/>
      <c r="WJY85" s="103"/>
      <c r="WJZ85" s="103"/>
      <c r="WKA85" s="103"/>
      <c r="WKB85" s="103"/>
      <c r="WKC85" s="103"/>
      <c r="WKD85" s="103"/>
      <c r="WKE85" s="103"/>
      <c r="WKF85" s="103"/>
      <c r="WKG85" s="103"/>
      <c r="WKH85" s="103"/>
      <c r="WKI85" s="103"/>
      <c r="WKJ85" s="103"/>
      <c r="WKK85" s="103"/>
      <c r="WKL85" s="103"/>
      <c r="WKM85" s="103"/>
      <c r="WKN85" s="103"/>
      <c r="WKO85" s="103"/>
      <c r="WKP85" s="103"/>
      <c r="WKQ85" s="103"/>
      <c r="WKR85" s="103"/>
      <c r="WKS85" s="103"/>
      <c r="WKT85" s="103"/>
      <c r="WKU85" s="103"/>
      <c r="WKV85" s="103"/>
      <c r="WKW85" s="103"/>
      <c r="WKX85" s="103"/>
      <c r="WKY85" s="103"/>
      <c r="WKZ85" s="103"/>
      <c r="WLA85" s="103"/>
      <c r="WLB85" s="103"/>
      <c r="WLC85" s="103"/>
      <c r="WLD85" s="103"/>
      <c r="WLE85" s="103"/>
      <c r="WLF85" s="103"/>
      <c r="WLG85" s="103"/>
      <c r="WLH85" s="103"/>
      <c r="WLI85" s="103"/>
      <c r="WLJ85" s="103"/>
      <c r="WLK85" s="103"/>
      <c r="WLL85" s="103"/>
      <c r="WLM85" s="103"/>
      <c r="WLN85" s="103"/>
      <c r="WLO85" s="103"/>
      <c r="WLP85" s="103"/>
      <c r="WLQ85" s="103"/>
      <c r="WLR85" s="103"/>
      <c r="WLS85" s="103"/>
      <c r="WLT85" s="103"/>
      <c r="WLU85" s="103"/>
      <c r="WLV85" s="103"/>
      <c r="WLW85" s="103"/>
      <c r="WLX85" s="103"/>
      <c r="WLY85" s="103"/>
      <c r="WLZ85" s="103"/>
      <c r="WMA85" s="103"/>
      <c r="WMB85" s="103"/>
      <c r="WMC85" s="103"/>
      <c r="WMD85" s="103"/>
      <c r="WME85" s="103"/>
      <c r="WMF85" s="103"/>
      <c r="WMG85" s="103"/>
      <c r="WMH85" s="103"/>
      <c r="WMI85" s="103"/>
      <c r="WMJ85" s="103"/>
      <c r="WMK85" s="103"/>
      <c r="WML85" s="103"/>
      <c r="WMM85" s="103"/>
      <c r="WMN85" s="103"/>
      <c r="WMO85" s="103"/>
      <c r="WMP85" s="103"/>
      <c r="WMQ85" s="103"/>
      <c r="WMR85" s="103"/>
      <c r="WMS85" s="103"/>
      <c r="WMT85" s="103"/>
      <c r="WMU85" s="103"/>
      <c r="WMV85" s="103"/>
      <c r="WMW85" s="103"/>
      <c r="WMX85" s="103"/>
      <c r="WMY85" s="103"/>
      <c r="WMZ85" s="103"/>
      <c r="WNA85" s="103"/>
      <c r="WNB85" s="103"/>
      <c r="WNC85" s="103"/>
      <c r="WND85" s="103"/>
      <c r="WNE85" s="103"/>
      <c r="WNF85" s="103"/>
      <c r="WNG85" s="103"/>
      <c r="WNH85" s="103"/>
      <c r="WNI85" s="103"/>
      <c r="WNJ85" s="103"/>
      <c r="WNK85" s="103"/>
      <c r="WNL85" s="103"/>
      <c r="WNM85" s="103"/>
      <c r="WNN85" s="103"/>
      <c r="WNO85" s="103"/>
      <c r="WNP85" s="103"/>
      <c r="WNQ85" s="103"/>
      <c r="WNR85" s="103"/>
      <c r="WNS85" s="103"/>
      <c r="WNT85" s="103"/>
      <c r="WNU85" s="103"/>
      <c r="WNV85" s="103"/>
      <c r="WNW85" s="103"/>
      <c r="WNX85" s="103"/>
      <c r="WNY85" s="103"/>
      <c r="WNZ85" s="103"/>
      <c r="WOA85" s="103"/>
      <c r="WOB85" s="103"/>
      <c r="WOC85" s="103"/>
      <c r="WOD85" s="103"/>
      <c r="WOE85" s="103"/>
      <c r="WOF85" s="103"/>
      <c r="WOG85" s="103"/>
      <c r="WOH85" s="103"/>
      <c r="WOI85" s="103"/>
      <c r="WOJ85" s="103"/>
      <c r="WOK85" s="103"/>
      <c r="WOL85" s="103"/>
      <c r="WOM85" s="103"/>
      <c r="WON85" s="103"/>
      <c r="WOO85" s="103"/>
      <c r="WOP85" s="103"/>
      <c r="WOQ85" s="103"/>
      <c r="WOR85" s="103"/>
      <c r="WOS85" s="103"/>
      <c r="WOT85" s="103"/>
      <c r="WOU85" s="103"/>
      <c r="WOV85" s="103"/>
      <c r="WOW85" s="103"/>
      <c r="WOX85" s="103"/>
      <c r="WOY85" s="103"/>
      <c r="WOZ85" s="103"/>
      <c r="WPA85" s="103"/>
      <c r="WPB85" s="103"/>
      <c r="WPC85" s="103"/>
      <c r="WPD85" s="103"/>
      <c r="WPE85" s="103"/>
      <c r="WPF85" s="103"/>
      <c r="WPG85" s="103"/>
      <c r="WPH85" s="103"/>
      <c r="WPI85" s="103"/>
      <c r="WPJ85" s="103"/>
      <c r="WPK85" s="103"/>
      <c r="WPL85" s="103"/>
      <c r="WPM85" s="103"/>
      <c r="WPN85" s="103"/>
      <c r="WPO85" s="103"/>
      <c r="WPP85" s="103"/>
      <c r="WPQ85" s="103"/>
      <c r="WPR85" s="103"/>
      <c r="WPS85" s="103"/>
      <c r="WPT85" s="103"/>
      <c r="WPU85" s="103"/>
      <c r="WPV85" s="103"/>
      <c r="WPW85" s="103"/>
      <c r="WPX85" s="103"/>
      <c r="WPY85" s="103"/>
      <c r="WPZ85" s="103"/>
      <c r="WQA85" s="103"/>
      <c r="WQB85" s="103"/>
      <c r="WQC85" s="103"/>
      <c r="WQD85" s="103"/>
      <c r="WQE85" s="103"/>
      <c r="WQF85" s="103"/>
      <c r="WQG85" s="103"/>
      <c r="WQH85" s="103"/>
      <c r="WQI85" s="103"/>
      <c r="WQJ85" s="103"/>
      <c r="WQK85" s="103"/>
      <c r="WQL85" s="103"/>
      <c r="WQM85" s="103"/>
      <c r="WQN85" s="103"/>
      <c r="WQO85" s="103"/>
      <c r="WQP85" s="103"/>
      <c r="WQQ85" s="103"/>
      <c r="WQR85" s="103"/>
      <c r="WQS85" s="103"/>
      <c r="WQT85" s="103"/>
      <c r="WQU85" s="103"/>
      <c r="WQV85" s="103"/>
      <c r="WQW85" s="103"/>
      <c r="WQX85" s="103"/>
      <c r="WQY85" s="103"/>
      <c r="WQZ85" s="103"/>
      <c r="WRA85" s="103"/>
      <c r="WRB85" s="103"/>
      <c r="WRC85" s="103"/>
      <c r="WRD85" s="103"/>
      <c r="WRE85" s="103"/>
      <c r="WRF85" s="103"/>
      <c r="WRG85" s="103"/>
      <c r="WRH85" s="103"/>
      <c r="WRI85" s="103"/>
      <c r="WRJ85" s="103"/>
      <c r="WRK85" s="103"/>
      <c r="WRL85" s="103"/>
      <c r="WRM85" s="103"/>
      <c r="WRN85" s="103"/>
      <c r="WRO85" s="103"/>
      <c r="WRP85" s="103"/>
      <c r="WRQ85" s="103"/>
      <c r="WRR85" s="103"/>
      <c r="WRS85" s="103"/>
      <c r="WRT85" s="103"/>
      <c r="WRU85" s="103"/>
      <c r="WRV85" s="103"/>
      <c r="WRW85" s="103"/>
      <c r="WRX85" s="103"/>
      <c r="WRY85" s="103"/>
      <c r="WRZ85" s="103"/>
      <c r="WSA85" s="103"/>
      <c r="WSB85" s="103"/>
      <c r="WSC85" s="103"/>
      <c r="WSD85" s="103"/>
      <c r="WSE85" s="103"/>
      <c r="WSF85" s="103"/>
      <c r="WSG85" s="103"/>
      <c r="WSH85" s="103"/>
      <c r="WSI85" s="103"/>
      <c r="WSJ85" s="103"/>
      <c r="WSK85" s="103"/>
      <c r="WSL85" s="103"/>
      <c r="WSM85" s="103"/>
      <c r="WSN85" s="103"/>
      <c r="WSO85" s="103"/>
      <c r="WSP85" s="103"/>
      <c r="WSQ85" s="103"/>
      <c r="WSR85" s="103"/>
      <c r="WSS85" s="103"/>
      <c r="WST85" s="103"/>
      <c r="WSU85" s="103"/>
      <c r="WSV85" s="103"/>
      <c r="WSW85" s="103"/>
      <c r="WSX85" s="103"/>
      <c r="WSY85" s="103"/>
      <c r="WSZ85" s="103"/>
      <c r="WTA85" s="103"/>
      <c r="WTB85" s="103"/>
      <c r="WTC85" s="103"/>
      <c r="WTD85" s="103"/>
      <c r="WTE85" s="103"/>
      <c r="WTF85" s="103"/>
      <c r="WTG85" s="103"/>
      <c r="WTH85" s="103"/>
      <c r="WTI85" s="103"/>
      <c r="WTJ85" s="103"/>
      <c r="WTK85" s="103"/>
      <c r="WTL85" s="103"/>
      <c r="WTM85" s="103"/>
      <c r="WTN85" s="103"/>
      <c r="WTO85" s="103"/>
      <c r="WTP85" s="103"/>
      <c r="WTQ85" s="103"/>
      <c r="WTR85" s="103"/>
      <c r="WTS85" s="103"/>
      <c r="WTT85" s="103"/>
      <c r="WTU85" s="103"/>
      <c r="WTV85" s="103"/>
      <c r="WTW85" s="103"/>
      <c r="WTX85" s="103"/>
      <c r="WTY85" s="103"/>
      <c r="WTZ85" s="103"/>
      <c r="WUA85" s="103"/>
      <c r="WUB85" s="103"/>
      <c r="WUC85" s="103"/>
      <c r="WUD85" s="103"/>
      <c r="WUE85" s="103"/>
      <c r="WUF85" s="103"/>
      <c r="WUG85" s="103"/>
      <c r="WUH85" s="103"/>
      <c r="WUI85" s="103"/>
      <c r="WUJ85" s="103"/>
      <c r="WUK85" s="103"/>
      <c r="WUL85" s="103"/>
      <c r="WUM85" s="103"/>
      <c r="WUN85" s="103"/>
      <c r="WUO85" s="103"/>
      <c r="WUP85" s="103"/>
      <c r="WUQ85" s="103"/>
      <c r="WUR85" s="103"/>
      <c r="WUS85" s="103"/>
      <c r="WUT85" s="103"/>
      <c r="WUU85" s="103"/>
      <c r="WUV85" s="103"/>
      <c r="WUW85" s="103"/>
      <c r="WUX85" s="103"/>
      <c r="WUY85" s="103"/>
      <c r="WUZ85" s="103"/>
      <c r="WVA85" s="103"/>
      <c r="WVB85" s="103"/>
      <c r="WVC85" s="103"/>
      <c r="WVD85" s="103"/>
      <c r="WVE85" s="103"/>
      <c r="WVF85" s="103"/>
      <c r="WVG85" s="103"/>
      <c r="WVH85" s="103"/>
      <c r="WVI85" s="103"/>
      <c r="WVJ85" s="103"/>
      <c r="WVK85" s="103"/>
      <c r="WVL85" s="103"/>
      <c r="WVM85" s="103"/>
      <c r="WVN85" s="103"/>
      <c r="WVO85" s="103"/>
      <c r="WVP85" s="103"/>
      <c r="WVQ85" s="103"/>
      <c r="WVR85" s="103"/>
      <c r="WVS85" s="103"/>
      <c r="WVT85" s="103"/>
      <c r="WVU85" s="103"/>
      <c r="WVV85" s="103"/>
      <c r="WVW85" s="103"/>
      <c r="WVX85" s="103"/>
      <c r="WVY85" s="103"/>
      <c r="WVZ85" s="103"/>
      <c r="WWA85" s="103"/>
      <c r="WWB85" s="103"/>
      <c r="WWC85" s="103"/>
      <c r="WWD85" s="103"/>
      <c r="WWE85" s="103"/>
      <c r="WWF85" s="103"/>
      <c r="WWG85" s="103"/>
      <c r="WWH85" s="103"/>
      <c r="WWI85" s="103"/>
      <c r="WWJ85" s="103"/>
      <c r="WWK85" s="103"/>
      <c r="WWL85" s="103"/>
      <c r="WWM85" s="103"/>
      <c r="WWN85" s="103"/>
      <c r="WWO85" s="103"/>
      <c r="WWP85" s="103"/>
      <c r="WWQ85" s="103"/>
      <c r="WWR85" s="103"/>
      <c r="WWS85" s="103"/>
      <c r="WWT85" s="103"/>
      <c r="WWU85" s="103"/>
      <c r="WWV85" s="103"/>
      <c r="WWW85" s="103"/>
      <c r="WWX85" s="103"/>
      <c r="WWY85" s="103"/>
      <c r="WWZ85" s="103"/>
      <c r="WXA85" s="103"/>
      <c r="WXB85" s="103"/>
      <c r="WXC85" s="103"/>
      <c r="WXD85" s="103"/>
      <c r="WXE85" s="103"/>
      <c r="WXF85" s="103"/>
      <c r="WXG85" s="103"/>
      <c r="WXH85" s="103"/>
      <c r="WXI85" s="103"/>
      <c r="WXJ85" s="103"/>
      <c r="WXK85" s="103"/>
      <c r="WXL85" s="103"/>
      <c r="WXM85" s="103"/>
      <c r="WXN85" s="103"/>
      <c r="WXO85" s="103"/>
      <c r="WXP85" s="103"/>
      <c r="WXQ85" s="103"/>
      <c r="WXR85" s="103"/>
      <c r="WXS85" s="103"/>
      <c r="WXT85" s="103"/>
      <c r="WXU85" s="103"/>
      <c r="WXV85" s="103"/>
      <c r="WXW85" s="103"/>
      <c r="WXX85" s="103"/>
      <c r="WXY85" s="103"/>
      <c r="WXZ85" s="103"/>
      <c r="WYA85" s="103"/>
      <c r="WYB85" s="103"/>
      <c r="WYC85" s="103"/>
      <c r="WYD85" s="103"/>
      <c r="WYE85" s="103"/>
      <c r="WYF85" s="103"/>
      <c r="WYG85" s="103"/>
      <c r="WYH85" s="103"/>
      <c r="WYI85" s="103"/>
      <c r="WYJ85" s="103"/>
      <c r="WYK85" s="103"/>
      <c r="WYL85" s="103"/>
      <c r="WYM85" s="103"/>
      <c r="WYN85" s="103"/>
      <c r="WYO85" s="103"/>
      <c r="WYP85" s="103"/>
      <c r="WYQ85" s="103"/>
      <c r="WYR85" s="103"/>
      <c r="WYS85" s="103"/>
      <c r="WYT85" s="103"/>
      <c r="WYU85" s="103"/>
      <c r="WYV85" s="103"/>
      <c r="WYW85" s="103"/>
      <c r="WYX85" s="103"/>
      <c r="WYY85" s="103"/>
      <c r="WYZ85" s="103"/>
      <c r="WZA85" s="103"/>
      <c r="WZB85" s="103"/>
      <c r="WZC85" s="103"/>
      <c r="WZD85" s="103"/>
      <c r="WZE85" s="103"/>
      <c r="WZF85" s="103"/>
      <c r="WZG85" s="103"/>
      <c r="WZH85" s="103"/>
      <c r="WZI85" s="103"/>
      <c r="WZJ85" s="103"/>
      <c r="WZK85" s="103"/>
      <c r="WZL85" s="103"/>
      <c r="WZM85" s="103"/>
      <c r="WZN85" s="103"/>
      <c r="WZO85" s="103"/>
      <c r="WZP85" s="103"/>
      <c r="WZQ85" s="103"/>
      <c r="WZR85" s="103"/>
      <c r="WZS85" s="103"/>
      <c r="WZT85" s="103"/>
      <c r="WZU85" s="103"/>
      <c r="WZV85" s="103"/>
      <c r="WZW85" s="103"/>
      <c r="WZX85" s="103"/>
      <c r="WZY85" s="103"/>
      <c r="WZZ85" s="103"/>
      <c r="XAA85" s="103"/>
      <c r="XAB85" s="103"/>
      <c r="XAC85" s="103"/>
      <c r="XAD85" s="103"/>
      <c r="XAE85" s="103"/>
      <c r="XAF85" s="103"/>
      <c r="XAG85" s="103"/>
      <c r="XAH85" s="103"/>
      <c r="XAI85" s="103"/>
      <c r="XAJ85" s="103"/>
      <c r="XAK85" s="103"/>
      <c r="XAL85" s="103"/>
      <c r="XAM85" s="103"/>
      <c r="XAN85" s="103"/>
      <c r="XAO85" s="103"/>
      <c r="XAP85" s="103"/>
      <c r="XAQ85" s="103"/>
      <c r="XAR85" s="103"/>
      <c r="XAS85" s="103"/>
      <c r="XAT85" s="103"/>
      <c r="XAU85" s="103"/>
      <c r="XAV85" s="103"/>
      <c r="XAW85" s="103"/>
      <c r="XAX85" s="103"/>
      <c r="XAY85" s="103"/>
      <c r="XAZ85" s="103"/>
      <c r="XBA85" s="103"/>
      <c r="XBB85" s="103"/>
      <c r="XBC85" s="103"/>
      <c r="XBD85" s="103"/>
      <c r="XBE85" s="103"/>
      <c r="XBF85" s="103"/>
      <c r="XBG85" s="103"/>
      <c r="XBH85" s="103"/>
      <c r="XBI85" s="103"/>
      <c r="XBJ85" s="103"/>
      <c r="XBK85" s="103"/>
      <c r="XBL85" s="103"/>
      <c r="XBM85" s="103"/>
      <c r="XBN85" s="103"/>
      <c r="XBO85" s="103"/>
      <c r="XBP85" s="103"/>
      <c r="XBQ85" s="103"/>
      <c r="XBR85" s="103"/>
      <c r="XBS85" s="103"/>
      <c r="XBT85" s="103"/>
      <c r="XBU85" s="103"/>
      <c r="XBV85" s="103"/>
      <c r="XBW85" s="103"/>
      <c r="XBX85" s="103"/>
      <c r="XBY85" s="103"/>
      <c r="XBZ85" s="103"/>
      <c r="XCA85" s="103"/>
      <c r="XCB85" s="103"/>
      <c r="XCC85" s="103"/>
      <c r="XCD85" s="103"/>
      <c r="XCE85" s="103"/>
      <c r="XCF85" s="103"/>
      <c r="XCG85" s="103"/>
      <c r="XCH85" s="103"/>
      <c r="XCI85" s="103"/>
      <c r="XCJ85" s="103"/>
      <c r="XCK85" s="103"/>
      <c r="XCL85" s="103"/>
      <c r="XCM85" s="103"/>
      <c r="XCN85" s="103"/>
      <c r="XCO85" s="103"/>
      <c r="XCP85" s="103"/>
      <c r="XCQ85" s="103"/>
      <c r="XCR85" s="103"/>
      <c r="XCS85" s="103"/>
      <c r="XCT85" s="103"/>
      <c r="XCU85" s="103"/>
      <c r="XCV85" s="103"/>
      <c r="XCW85" s="103"/>
      <c r="XCX85" s="103"/>
      <c r="XCY85" s="103"/>
      <c r="XCZ85" s="103"/>
      <c r="XDA85" s="103"/>
      <c r="XDB85" s="103"/>
      <c r="XDC85" s="103"/>
      <c r="XDD85" s="103"/>
      <c r="XDE85" s="103"/>
      <c r="XDF85" s="103"/>
      <c r="XDG85" s="103"/>
      <c r="XDH85" s="103"/>
      <c r="XDI85" s="103"/>
      <c r="XDJ85" s="103"/>
      <c r="XDK85" s="103"/>
      <c r="XDL85" s="103"/>
      <c r="XDM85" s="103"/>
      <c r="XDN85" s="103"/>
      <c r="XDO85" s="103"/>
      <c r="XDP85" s="103"/>
      <c r="XDQ85" s="103"/>
      <c r="XDR85" s="103"/>
      <c r="XDS85" s="103"/>
      <c r="XDT85" s="103"/>
      <c r="XDU85" s="103"/>
      <c r="XDV85" s="103"/>
      <c r="XDW85" s="103"/>
      <c r="XDX85" s="103"/>
      <c r="XDY85" s="103"/>
      <c r="XDZ85" s="103"/>
      <c r="XEA85" s="103"/>
      <c r="XEB85" s="103"/>
      <c r="XEC85" s="103"/>
      <c r="XED85" s="103"/>
      <c r="XEE85" s="103"/>
    </row>
    <row r="86" spans="1:16359" ht="60.75" hidden="1">
      <c r="A86" s="169">
        <v>202522557646</v>
      </c>
      <c r="B86" s="118" t="s">
        <v>7550</v>
      </c>
      <c r="C86" s="108" t="str">
        <f>VLOOKUP(Tabela2[[#This Row],[SIEMA]],Siema2025,4,FALSE)</f>
        <v xml:space="preserve"> ES</v>
      </c>
      <c r="D86" s="106" t="str">
        <f>VLOOKUP(Tabela2[[#This Row],[SIEMA]],Siema2025,3,FALSE)</f>
        <v xml:space="preserve">Presidente Kennedy </v>
      </c>
      <c r="E86" s="106" t="s">
        <v>7285</v>
      </c>
      <c r="F86" s="106"/>
      <c r="G86" s="106" t="s">
        <v>7551</v>
      </c>
      <c r="H86" s="28" t="s">
        <v>7552</v>
      </c>
      <c r="I86" s="104" t="s">
        <v>7114</v>
      </c>
      <c r="J86" s="105">
        <f>VLOOKUP(Tabela2[[#This Row],[SIEMA]],Siema2025,2,FALSE)</f>
        <v>45687</v>
      </c>
      <c r="K86" s="105" t="str">
        <f>VLOOKUP(Tabela2[[#This Row],[SIEMA]],Siema2025,16,FALSE)</f>
        <v>Quinta</v>
      </c>
      <c r="L86" s="106" t="str">
        <f>IF(Tabela2[[#This Row],[Data]]="","Sem Informação",VLOOKUP(MONTH(Tabela2[[#This Row],[Data]]),'[1]Validação de dados'!$I$1:$J$13,2,0))</f>
        <v>Janeiro</v>
      </c>
      <c r="M86" s="104">
        <f>YEAR(Tabela2[[#This Row],[Data]])</f>
        <v>2025</v>
      </c>
      <c r="N86" s="105" t="str">
        <f>VLOOKUP(Tabela2[[#This Row],[SIEMA]],Siema2025,17,FALSE)</f>
        <v>Vespertino</v>
      </c>
      <c r="O86" s="105" t="s">
        <v>320</v>
      </c>
      <c r="P86" s="104" t="str">
        <f>VLOOKUP(Tabela2[[#This Row],[SIEMA]],Siema2025,21,FALSE)</f>
        <v>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v>
      </c>
      <c r="Q86" s="104" t="s">
        <v>7094</v>
      </c>
      <c r="R86" s="104"/>
      <c r="S86" s="107" t="s">
        <v>541</v>
      </c>
      <c r="T86" s="104" t="s">
        <v>3953</v>
      </c>
      <c r="U86" s="104" t="s">
        <v>7111</v>
      </c>
      <c r="V86" s="104" t="str">
        <f>IF(Q86="","",IF(ISNUMBER(Q86)=FALSE,"Não se aplica",IFERROR(VLOOKUP(Q86,Produtos!$A$1:$C$2319,3,FALSE),"Não Cadastrado")))</f>
        <v>Não se aplica</v>
      </c>
      <c r="W86" s="104" t="str">
        <f>VLOOKUP(Tabela2[[#This Row],[SIEMA]],Siema2025,10,FALSE)</f>
        <v/>
      </c>
      <c r="X86" s="113"/>
      <c r="Y86" s="109" t="str">
        <f>IF(W86="","", IF(W86="NC","", IF(W86="NE","", IF(W86="NA","",IFERROR(VLOOKUP(W86,Produtos!$A$1:$C$2319,2,FALSE),"Não Cadastrado")))))</f>
        <v/>
      </c>
      <c r="Z86" s="104" t="str">
        <f>VLOOKUP(Tabela2[[#This Row],[SIEMA]],Siema2025,11,FALSE)</f>
        <v xml:space="preserve"> </v>
      </c>
      <c r="AA86" s="104" t="str">
        <f>VLOOKUP(Tabela2[[#This Row],[SIEMA]],Siema2025,12,FALSE)</f>
        <v xml:space="preserve"> </v>
      </c>
      <c r="AB86" s="104" t="str">
        <f>IF(W86="","",IF(ISNUMBER(W86)=FALSE,"Não se aplica",IFERROR(VLOOKUP(W86,Produtos!$A$1:$C$2319,3,FALSE),"Não Cadastrado")))</f>
        <v/>
      </c>
      <c r="AC86" s="104"/>
      <c r="AD86" s="108"/>
      <c r="AE86" s="107" t="str">
        <f>IF(AC86="","", IF(AC86="NC","", IF(AC86="NE","", IF(AC86="NA","",IFERROR(VLOOKUP(AC86,Produtos!$A$1:$C$2319,2,FALSE),"Não Cadastrado")))))</f>
        <v/>
      </c>
      <c r="AF86" s="104"/>
      <c r="AG86" s="104"/>
      <c r="AH86" s="104" t="str">
        <f>IF(AC86="","",IF(ISNUMBER(AC86)=FALSE,"Não se aplica",IFERROR(VLOOKUP(AC86,Produtos!$A$1:$C$2319,3,FALSE),"Não Cadastrado")))</f>
        <v/>
      </c>
      <c r="AI86" s="113"/>
      <c r="AJ86" s="104" t="str">
        <f>VLOOKUP(Tabela2[[#This Row],[SIEMA]],Siema2025,26,FALSE)</f>
        <v>Foi entendido como provável causa o não recolhimento adequado de todo o material utilizado no abastecimento hidráulico do
equipamento e a não observação do operador do equipamento da existência do vasilhame do produto utilizado ainda disposto
inadequadamente</v>
      </c>
      <c r="AK86" s="107" t="s">
        <v>7234</v>
      </c>
      <c r="AL86" s="107"/>
      <c r="AM86" s="107"/>
      <c r="AN86" s="108" t="str">
        <f>VLOOKUP(Tabela2[[#This Row],[SIEMA]],Siema2025,51,FALSE)</f>
        <v/>
      </c>
      <c r="AO86" s="108" t="str">
        <f>VLOOKUP(Tabela2[[#This Row],[SIEMA]],Siema2025,53,FALSE)</f>
        <v/>
      </c>
      <c r="AP86" s="108" t="str">
        <f>VLOOKUP(Tabela2[[#This Row],[SIEMA]],Siema2025,55,FALSE)</f>
        <v/>
      </c>
      <c r="AQ86" s="108" t="str">
        <f>VLOOKUP(Tabela2[[#This Row],[SIEMA]],Siema2025,57,FALSE)</f>
        <v/>
      </c>
      <c r="AR86" s="108" t="str">
        <f>VLOOKUP(Tabela2[[#This Row],[SIEMA]],Siema2025,59,FALSE)</f>
        <v/>
      </c>
      <c r="AS86" s="108" t="str">
        <f>VLOOKUP(Tabela2[[#This Row],[SIEMA]],Siema2025,61,FALSE)</f>
        <v/>
      </c>
      <c r="AT86" s="108"/>
      <c r="AU86" s="108" t="s">
        <v>7183</v>
      </c>
      <c r="AV86" s="108" t="str">
        <f>VLOOKUP(Tabela2[[#This Row],[SIEMA]],Siema2025,67,FALSE)</f>
        <v/>
      </c>
      <c r="AW86" s="108" t="str">
        <f>VLOOKUP(Tabela2[[#This Row],[SIEMA]],Siema2025,69,FALSE)</f>
        <v/>
      </c>
      <c r="AX86" s="108" t="str">
        <f>VLOOKUP(Tabela2[[#This Row],[SIEMA]],Siema2025,71,FALSE)</f>
        <v/>
      </c>
      <c r="AY86" s="108" t="str">
        <f>VLOOKUP(Tabela2[[#This Row],[SIEMA]],Siema2025,73,FALSE)</f>
        <v/>
      </c>
      <c r="AZ86" s="108" t="str">
        <f>VLOOKUP(Tabela2[[#This Row],[SIEMA]],Siema2025,75,FALSE)</f>
        <v/>
      </c>
      <c r="BA86" s="108" t="str">
        <f>VLOOKUP(Tabela2[[#This Row],[SIEMA]],Siema2025,77,FALSE)</f>
        <v/>
      </c>
      <c r="BB86" s="108" t="str">
        <f>VLOOKUP(Tabela2[[#This Row],[SIEMA]],Siema2025,79,FALSE)</f>
        <v/>
      </c>
      <c r="BC86" s="108" t="str">
        <f>IF(Tabela2[[#This Row],[Outro(s) ]] = "X", "PREENCHER","NA")</f>
        <v>NA</v>
      </c>
      <c r="BD86" s="108" t="str">
        <f>VLOOKUP(Tabela2[[#This Row],[SIEMA]],Siema2025,82,FALSE)</f>
        <v/>
      </c>
      <c r="BE86" s="108" t="str">
        <f>VLOOKUP(Tabela2[[#This Row],[SIEMA]],Siema2025,81,FALSE)</f>
        <v/>
      </c>
      <c r="BF86" s="110" t="str">
        <f>VLOOKUP(Tabela2[[#This Row],[SIEMA]],Siema2025,28,FALSE)</f>
        <v>PORTO CENTRAL COMPLEXO INDUSTRIAL PORTUÁRIO S.A.,</v>
      </c>
      <c r="BG86" s="110"/>
      <c r="BH86" s="111" t="str">
        <f>VLOOKUP(Tabela2[[#This Row],[SIEMA]],Siema2025,29,FALSE)</f>
        <v>20391326000102</v>
      </c>
      <c r="BI86" s="112" t="s">
        <v>2696</v>
      </c>
      <c r="BJ86" s="107" t="s">
        <v>7099</v>
      </c>
      <c r="BK86" s="104" t="s">
        <v>2696</v>
      </c>
      <c r="BL86" s="140">
        <v>45716</v>
      </c>
      <c r="BM86" s="108">
        <f ca="1">IF(Tabela2[[#This Row],[Data de atendimento do Ibama (considerar o primeiro documento/ação)]]="",_xlfn.DAYS(TODAY(),J86),_xlfn.DAYS(Tabela2[[#This Row],[Data de atendimento do Ibama (considerar o primeiro documento/ação)]],J86))</f>
        <v>29</v>
      </c>
      <c r="BN86" s="108" t="str">
        <f>IF(Tabela2[[#This Row],[Atendido pelo Ibama ("Não" ou "Sim")]]="Não","Preencher", IF(Tabela2[[#This Row],[Atendido pelo Ibama ("Não" ou "Sim")]]="Sim","NA",""))</f>
        <v>NA</v>
      </c>
      <c r="BO86" s="114" t="s">
        <v>7291</v>
      </c>
      <c r="BP86" s="108" t="str">
        <f>IF(Tabela2[[#This Row],[Forma de atendimento (primeiro documento/ação)]]= "Outros (especificar)", "PREENCHER","NA")</f>
        <v>NA</v>
      </c>
      <c r="BQ86" s="106" t="s">
        <v>123</v>
      </c>
      <c r="BR86" s="108" t="str">
        <f>IF(Tabela2[[#This Row],[Equipe do Ibama foi a campo? Houve sobrevoo do Poseidon?]] = "Sim", "PREENCHER","NA")</f>
        <v>NA</v>
      </c>
      <c r="BS86" s="108" t="s">
        <v>7114</v>
      </c>
      <c r="BT86" s="108" t="s">
        <v>7101</v>
      </c>
      <c r="BU86" s="108" t="s">
        <v>123</v>
      </c>
      <c r="BV86" s="108" t="s">
        <v>123</v>
      </c>
      <c r="BW86" s="108" t="s">
        <v>123</v>
      </c>
      <c r="BX86" s="106" t="s">
        <v>7127</v>
      </c>
      <c r="BY86" s="140"/>
      <c r="BZ86" s="104" t="str">
        <f>IF(Tabela2[[#This Row],[Data do documento de encerramento]]="NA","NA",IF(Tabela2[[#This Row],[Data do documento de encerramento]]="","Pendente de conclusão/ encerramento",_xlfn.DAYS(Tabela2[[#This Row],[Data do documento de encerramento]],J86)))</f>
        <v>Pendente de conclusão/ encerramento</v>
      </c>
      <c r="CA86" s="107" t="s">
        <v>7553</v>
      </c>
      <c r="CB86" s="107"/>
      <c r="CC86" s="107"/>
      <c r="CD86" s="107"/>
      <c r="CE86" s="107"/>
      <c r="CF86" s="107"/>
    </row>
    <row r="87" spans="1:16359" ht="45.75">
      <c r="A87" s="182">
        <v>20252261216</v>
      </c>
      <c r="B87" s="170" t="s">
        <v>7554</v>
      </c>
      <c r="C87" s="108" t="s">
        <v>672</v>
      </c>
      <c r="D87" s="106" t="s">
        <v>637</v>
      </c>
      <c r="E87" s="106" t="s">
        <v>7555</v>
      </c>
      <c r="F87" s="106"/>
      <c r="G87" s="106" t="s">
        <v>7556</v>
      </c>
      <c r="H87" s="106" t="s">
        <v>7557</v>
      </c>
      <c r="I87" s="104" t="str">
        <f>VLOOKUP(Tabela2[[#This Row],[SIEMA]],Siema2025,19,FALSE)</f>
        <v>Santos</v>
      </c>
      <c r="J87" s="105">
        <f>VLOOKUP(Tabela2[[#This Row],[SIEMA]],Siema2025,2,FALSE)</f>
        <v>45688</v>
      </c>
      <c r="K87" s="105" t="str">
        <f>VLOOKUP(Tabela2[[#This Row],[SIEMA]],Siema2025,16,FALSE)</f>
        <v>Sexta</v>
      </c>
      <c r="L87" s="106" t="str">
        <f>IF(Tabela2[[#This Row],[Data]]="","Sem Informação",VLOOKUP(MONTH(Tabela2[[#This Row],[Data]]),'[1]Validação de dados'!$I$1:$J$13,2,0))</f>
        <v>Janeiro</v>
      </c>
      <c r="M87" s="104">
        <f>YEAR(Tabela2[[#This Row],[Data]])</f>
        <v>2025</v>
      </c>
      <c r="N87" s="105" t="str">
        <f>VLOOKUP(Tabela2[[#This Row],[SIEMA]],Siema2025,17,FALSE)</f>
        <v>Noturno</v>
      </c>
      <c r="O87" s="105" t="s">
        <v>111</v>
      </c>
      <c r="P87" s="104" t="str">
        <f>VLOOKUP(Tabela2[[#This Row],[SIEMA]],Siema2025,21,FALSE)</f>
        <v>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v>
      </c>
      <c r="Q87" s="104" t="s">
        <v>7094</v>
      </c>
      <c r="R87" t="s">
        <v>7202</v>
      </c>
      <c r="S87" s="107" t="s">
        <v>7147</v>
      </c>
      <c r="T87" s="104">
        <v>0.3029</v>
      </c>
      <c r="U87" s="104" t="s">
        <v>7111</v>
      </c>
      <c r="V87" s="104" t="str">
        <f>IF(Q87="","",IF(ISNUMBER(Q87)=FALSE,"Não se aplica",IFERROR(VLOOKUP(Q87,Produtos!$A$1:$C$2319,3,FALSE),"Não Cadastrado")))</f>
        <v>Não se aplica</v>
      </c>
      <c r="W87" s="104"/>
      <c r="X87" s="113"/>
      <c r="Y87" s="109" t="str">
        <f>IF(W87="","", IF(W87="NC","", IF(W87="NE","", IF(W87="NA","",IFERROR(VLOOKUP(W87,Produtos!$A$1:$C$2319,2,FALSE),"Não Cadastrado")))))</f>
        <v/>
      </c>
      <c r="Z87" s="104"/>
      <c r="AA87" s="104"/>
      <c r="AB87" s="104" t="str">
        <f>IF(W87="","",IF(ISNUMBER(W87)=FALSE,"Não se aplica",IFERROR(VLOOKUP(W87,Produtos!$A$1:$C$2319,3,FALSE),"Não Cadastrado")))</f>
        <v/>
      </c>
      <c r="AC87" s="104"/>
      <c r="AD87" s="108"/>
      <c r="AE87" s="107" t="str">
        <f>IF(AC87="","", IF(AC87="NC","", IF(AC87="NE","", IF(AC87="NA","",IFERROR(VLOOKUP(AC87,Produtos!$A$1:$C$2319,2,FALSE),"Não Cadastrado")))))</f>
        <v/>
      </c>
      <c r="AF87" s="104"/>
      <c r="AG87" s="104"/>
      <c r="AH87" s="104" t="str">
        <f>IF(AC87="","",IF(ISNUMBER(AC87)=FALSE,"Não se aplica",IFERROR(VLOOKUP(AC87,Produtos!$A$1:$C$2319,3,FALSE),"Não Cadastrado")))</f>
        <v/>
      </c>
      <c r="AI87" s="104"/>
      <c r="AJ87" s="104" t="str">
        <f>VLOOKUP(Tabela2[[#This Row],[SIEMA]],Siema2025,26,FALSE)</f>
        <v>Não estanqueidade do circuito de pressurização da função "ABRE UBSR" utilizando o POD Azul do BOP.</v>
      </c>
      <c r="AK87" s="107" t="s">
        <v>7098</v>
      </c>
      <c r="AL87" s="107" t="s">
        <v>7190</v>
      </c>
      <c r="AM87" s="107"/>
      <c r="AN87" s="108" t="str">
        <f>VLOOKUP(Tabela2[[#This Row],[SIEMA]],Siema2025,51,FALSE)</f>
        <v/>
      </c>
      <c r="AO87" s="108" t="str">
        <f>VLOOKUP(Tabela2[[#This Row],[SIEMA]],Siema2025,53,FALSE)</f>
        <v/>
      </c>
      <c r="AP87" s="108" t="str">
        <f>VLOOKUP(Tabela2[[#This Row],[SIEMA]],Siema2025,55,FALSE)</f>
        <v/>
      </c>
      <c r="AQ87" s="108" t="str">
        <f>VLOOKUP(Tabela2[[#This Row],[SIEMA]],Siema2025,57,FALSE)</f>
        <v/>
      </c>
      <c r="AR87" s="108" t="str">
        <f>VLOOKUP(Tabela2[[#This Row],[SIEMA]],Siema2025,59,FALSE)</f>
        <v/>
      </c>
      <c r="AS87" s="108" t="str">
        <f>VLOOKUP(Tabela2[[#This Row],[SIEMA]],Siema2025,61,FALSE)</f>
        <v>X</v>
      </c>
      <c r="AT87" s="108" t="str">
        <f>VLOOKUP(Tabela2[[#This Row],[SIEMA]],Siema2025,63,FALSE)</f>
        <v/>
      </c>
      <c r="AU87" s="108" t="str">
        <f>VLOOKUP(Tabela2[[#This Row],[SIEMA]],Siema2025,65,FALSE)</f>
        <v/>
      </c>
      <c r="AV87" s="108" t="str">
        <f>VLOOKUP(Tabela2[[#This Row],[SIEMA]],Siema2025,67,FALSE)</f>
        <v/>
      </c>
      <c r="AW87" s="108" t="str">
        <f>VLOOKUP(Tabela2[[#This Row],[SIEMA]],Siema2025,69,FALSE)</f>
        <v/>
      </c>
      <c r="AX87" s="108" t="str">
        <f>VLOOKUP(Tabela2[[#This Row],[SIEMA]],Siema2025,71,FALSE)</f>
        <v/>
      </c>
      <c r="AY87" s="108" t="str">
        <f>VLOOKUP(Tabela2[[#This Row],[SIEMA]],Siema2025,73,FALSE)</f>
        <v/>
      </c>
      <c r="AZ87" s="108" t="str">
        <f>VLOOKUP(Tabela2[[#This Row],[SIEMA]],Siema2025,75,FALSE)</f>
        <v/>
      </c>
      <c r="BA87" s="108" t="str">
        <f>VLOOKUP(Tabela2[[#This Row],[SIEMA]],Siema2025,77,FALSE)</f>
        <v/>
      </c>
      <c r="BB87" s="108" t="str">
        <f>VLOOKUP(Tabela2[[#This Row],[SIEMA]],Siema2025,79,FALSE)</f>
        <v/>
      </c>
      <c r="BC87" s="108" t="str">
        <f>IF(Tabela2[[#This Row],[Outro(s) ]] = "X", "PREENCHER","NA")</f>
        <v>NA</v>
      </c>
      <c r="BD87" s="108" t="str">
        <f>VLOOKUP(Tabela2[[#This Row],[SIEMA]],Siema2025,82,FALSE)</f>
        <v/>
      </c>
      <c r="BE87" s="108" t="str">
        <f>VLOOKUP(Tabela2[[#This Row],[SIEMA]],Siema2025,81,FALSE)</f>
        <v/>
      </c>
      <c r="BF87" s="110" t="str">
        <f>VLOOKUP(Tabela2[[#This Row],[SIEMA]],Siema2025,28,FALSE)</f>
        <v>Petrobras</v>
      </c>
      <c r="BG87" s="110"/>
      <c r="BH87" s="111">
        <v>33000167000101</v>
      </c>
      <c r="BI87" s="112" t="str">
        <f>VLOOKUP(Tabela2[[#This Row],[SIEMA]],Siema2025,107,FALSE)</f>
        <v>Não</v>
      </c>
      <c r="BJ87" s="107" t="s">
        <v>7099</v>
      </c>
      <c r="BK87" s="104" t="s">
        <v>2696</v>
      </c>
      <c r="BL87" s="140">
        <v>45691</v>
      </c>
      <c r="BM87" s="108">
        <f ca="1">IF(Tabela2[[#This Row],[Data de atendimento do Ibama (considerar o primeiro documento/ação)]]="",_xlfn.DAYS(TODAY(),J87),_xlfn.DAYS(Tabela2[[#This Row],[Data de atendimento do Ibama (considerar o primeiro documento/ação)]],J87))</f>
        <v>3</v>
      </c>
      <c r="BN87" s="108" t="str">
        <f>IF(Tabela2[[#This Row],[Atendido pelo Ibama ("Não" ou "Sim")]]="Não","Preencher", IF(Tabela2[[#This Row],[Atendido pelo Ibama ("Não" ou "Sim")]]="Sim","NA",""))</f>
        <v>NA</v>
      </c>
      <c r="BO87" s="114" t="s">
        <v>7100</v>
      </c>
      <c r="BP87" s="108" t="str">
        <f>IF(Tabela2[[#This Row],[Forma de atendimento (primeiro documento/ação)]]= "Outros (especificar)", "PREENCHER","NA")</f>
        <v>NA</v>
      </c>
      <c r="BQ87" s="106" t="s">
        <v>123</v>
      </c>
      <c r="BR87" s="108" t="str">
        <f>IF(Tabela2[[#This Row],[Equipe do Ibama foi a campo? Houve sobrevoo do Poseidon?]] = "Sim", "PREENCHER","NA")</f>
        <v>NA</v>
      </c>
      <c r="BS87" s="108" t="str">
        <f>IF(Tabela2[[#This Row],[Se sim, foi emitida Ordem de Emergência? (informações vinculada à coluna CK)]] = "Sim", "PREENCHER","NA")</f>
        <v>NA</v>
      </c>
      <c r="BT87" s="108" t="s">
        <v>7101</v>
      </c>
      <c r="BU87" s="108" t="s">
        <v>2696</v>
      </c>
      <c r="BV87" s="108" t="s">
        <v>123</v>
      </c>
      <c r="BW87" s="108" t="s">
        <v>2696</v>
      </c>
      <c r="BX87" s="106" t="s">
        <v>7102</v>
      </c>
      <c r="BY87" s="140">
        <v>45790</v>
      </c>
      <c r="BZ87" s="104">
        <f>IF(Tabela2[[#This Row],[Data do documento de encerramento]]="NA","NA",IF(Tabela2[[#This Row],[Data do documento de encerramento]]="","Pendente de conclusão/ encerramento",_xlfn.DAYS(Tabela2[[#This Row],[Data do documento de encerramento]],J87)))</f>
        <v>102</v>
      </c>
      <c r="CA87" s="107"/>
      <c r="CB87" s="107" t="s">
        <v>7262</v>
      </c>
      <c r="CC87" s="107" t="s">
        <v>7204</v>
      </c>
      <c r="CD87" s="107" t="s">
        <v>123</v>
      </c>
      <c r="CE87" s="107" t="s">
        <v>123</v>
      </c>
      <c r="CF87" s="107" t="s">
        <v>7141</v>
      </c>
    </row>
    <row r="88" spans="1:16359" ht="30.75">
      <c r="A88" s="182">
        <v>20252350443</v>
      </c>
      <c r="B88" s="118" t="s">
        <v>7558</v>
      </c>
      <c r="C88" s="108" t="s">
        <v>672</v>
      </c>
      <c r="D88" s="106" t="s">
        <v>637</v>
      </c>
      <c r="E88" s="106" t="s">
        <v>7091</v>
      </c>
      <c r="F88" s="106"/>
      <c r="G88" s="106" t="s">
        <v>7559</v>
      </c>
      <c r="H88" s="106" t="s">
        <v>7560</v>
      </c>
      <c r="I88" s="104" t="str">
        <f>VLOOKUP(Tabela2[[#This Row],[SIEMA]],Siema2025,19,FALSE)</f>
        <v>Santos</v>
      </c>
      <c r="J88" s="105">
        <f>VLOOKUP(Tabela2[[#This Row],[SIEMA]],Siema2025,2,FALSE)</f>
        <v>45689</v>
      </c>
      <c r="K88" s="105" t="str">
        <f>VLOOKUP(Tabela2[[#This Row],[SIEMA]],Siema2025,16,FALSE)</f>
        <v>Sábado</v>
      </c>
      <c r="L88" s="106" t="str">
        <f>IF(Tabela2[[#This Row],[Data]]="","Sem Informação",VLOOKUP(MONTH(Tabela2[[#This Row],[Data]]),'[1]Validação de dados'!$I$1:$J$13,2,0))</f>
        <v>Fevereiro</v>
      </c>
      <c r="M88" s="104">
        <f>YEAR(Tabela2[[#This Row],[Data]])</f>
        <v>2025</v>
      </c>
      <c r="N88" s="105" t="str">
        <f>VLOOKUP(Tabela2[[#This Row],[SIEMA]],Siema2025,17,FALSE)</f>
        <v>Noturno</v>
      </c>
      <c r="O88" s="105" t="s">
        <v>111</v>
      </c>
      <c r="P88" s="104" t="str">
        <f>VLOOKUP(Tabela2[[#This Row],[SIEMA]],Siema2025,21,FALSE)</f>
        <v>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v>
      </c>
      <c r="Q88" s="104" t="s">
        <v>7094</v>
      </c>
      <c r="R88" s="104" t="s">
        <v>7561</v>
      </c>
      <c r="S88" s="107" t="s">
        <v>7562</v>
      </c>
      <c r="T88" s="104">
        <v>1.4999999999999999E-2</v>
      </c>
      <c r="U88" s="104" t="s">
        <v>7111</v>
      </c>
      <c r="V88" s="104" t="s">
        <v>637</v>
      </c>
      <c r="W88" s="104"/>
      <c r="X88" s="113"/>
      <c r="Y88" s="109"/>
      <c r="Z88" s="104"/>
      <c r="AA88" s="104"/>
      <c r="AB88" s="104" t="str">
        <f>IF(W88="","",IF(ISNUMBER(W88)=FALSE,"Não se aplica",IFERROR(VLOOKUP(W88,Produtos!$A$1:$C$2319,3,FALSE),"Não Cadastrado")))</f>
        <v/>
      </c>
      <c r="AC88" s="104"/>
      <c r="AD88" s="108"/>
      <c r="AE88" s="107" t="str">
        <f>IF(AC88="","", IF(AC88="NC","", IF(AC88="NE","", IF(AC88="NA","",IFERROR(VLOOKUP(AC88,Produtos!$A$1:$C$2319,2,FALSE),"Não Cadastrado")))))</f>
        <v/>
      </c>
      <c r="AF88" s="104"/>
      <c r="AG88" s="104"/>
      <c r="AH88" s="104" t="str">
        <f>IF(AC88="","",IF(ISNUMBER(AC88)=FALSE,"Não se aplica",IFERROR(VLOOKUP(AC88,Produtos!$A$1:$C$2319,3,FALSE),"Não Cadastrado")))</f>
        <v/>
      </c>
      <c r="AI88" s="104"/>
      <c r="AJ88" s="104" t="str">
        <f>VLOOKUP(Tabela2[[#This Row],[SIEMA]],Siema2025,26,FALSE)</f>
        <v>Rompimento de uma das pernas da eslinga. Em investigação.</v>
      </c>
      <c r="AK88" s="107" t="s">
        <v>7190</v>
      </c>
      <c r="AL88" s="107" t="s">
        <v>7234</v>
      </c>
      <c r="AM88" s="107" t="s">
        <v>7098</v>
      </c>
      <c r="AN88" s="108" t="str">
        <f>VLOOKUP(Tabela2[[#This Row],[SIEMA]],Siema2025,51,FALSE)</f>
        <v/>
      </c>
      <c r="AO88" s="108" t="str">
        <f>VLOOKUP(Tabela2[[#This Row],[SIEMA]],Siema2025,53,FALSE)</f>
        <v/>
      </c>
      <c r="AP88" s="108" t="str">
        <f>VLOOKUP(Tabela2[[#This Row],[SIEMA]],Siema2025,55,FALSE)</f>
        <v/>
      </c>
      <c r="AQ88" s="108" t="str">
        <f>VLOOKUP(Tabela2[[#This Row],[SIEMA]],Siema2025,57,FALSE)</f>
        <v/>
      </c>
      <c r="AR88" s="108" t="str">
        <f>VLOOKUP(Tabela2[[#This Row],[SIEMA]],Siema2025,59,FALSE)</f>
        <v/>
      </c>
      <c r="AS88" s="108" t="str">
        <f>VLOOKUP(Tabela2[[#This Row],[SIEMA]],Siema2025,61,FALSE)</f>
        <v>X</v>
      </c>
      <c r="AT88" s="108" t="str">
        <f>VLOOKUP(Tabela2[[#This Row],[SIEMA]],Siema2025,63,FALSE)</f>
        <v/>
      </c>
      <c r="AU88" s="108" t="str">
        <f>VLOOKUP(Tabela2[[#This Row],[SIEMA]],Siema2025,65,FALSE)</f>
        <v/>
      </c>
      <c r="AV88" s="108" t="str">
        <f>VLOOKUP(Tabela2[[#This Row],[SIEMA]],Siema2025,67,FALSE)</f>
        <v/>
      </c>
      <c r="AW88" s="108" t="str">
        <f>VLOOKUP(Tabela2[[#This Row],[SIEMA]],Siema2025,69,FALSE)</f>
        <v/>
      </c>
      <c r="AX88" s="108" t="str">
        <f>VLOOKUP(Tabela2[[#This Row],[SIEMA]],Siema2025,71,FALSE)</f>
        <v/>
      </c>
      <c r="AY88" s="108" t="str">
        <f>VLOOKUP(Tabela2[[#This Row],[SIEMA]],Siema2025,73,FALSE)</f>
        <v/>
      </c>
      <c r="AZ88" s="108" t="str">
        <f>VLOOKUP(Tabela2[[#This Row],[SIEMA]],Siema2025,75,FALSE)</f>
        <v/>
      </c>
      <c r="BA88" s="108" t="str">
        <f>VLOOKUP(Tabela2[[#This Row],[SIEMA]],Siema2025,77,FALSE)</f>
        <v/>
      </c>
      <c r="BB88" s="108" t="str">
        <f>VLOOKUP(Tabela2[[#This Row],[SIEMA]],Siema2025,79,FALSE)</f>
        <v/>
      </c>
      <c r="BC88" s="108" t="str">
        <f>IF(Tabela2[[#This Row],[Outro(s) ]] = "X", "PREENCHER","NA")</f>
        <v>NA</v>
      </c>
      <c r="BD88" s="108" t="str">
        <f>VLOOKUP(Tabela2[[#This Row],[SIEMA]],Siema2025,82,FALSE)</f>
        <v/>
      </c>
      <c r="BE88" s="108" t="str">
        <f>VLOOKUP(Tabela2[[#This Row],[SIEMA]],Siema2025,81,FALSE)</f>
        <v/>
      </c>
      <c r="BF88" s="110" t="str">
        <f>VLOOKUP(Tabela2[[#This Row],[SIEMA]],Siema2025,28,FALSE)</f>
        <v>Petrobras</v>
      </c>
      <c r="BG88" s="110"/>
      <c r="BH88" s="111">
        <v>33000167000101</v>
      </c>
      <c r="BI88" s="112" t="str">
        <f>VLOOKUP(Tabela2[[#This Row],[SIEMA]],Siema2025,107,FALSE)</f>
        <v>Não</v>
      </c>
      <c r="BJ88" s="107" t="s">
        <v>7099</v>
      </c>
      <c r="BK88" s="104" t="s">
        <v>2696</v>
      </c>
      <c r="BL88" s="140">
        <v>45693</v>
      </c>
      <c r="BM88" s="108">
        <f ca="1">IF(Tabela2[[#This Row],[Data de atendimento do Ibama (considerar o primeiro documento/ação)]]="",_xlfn.DAYS(TODAY(),J88),_xlfn.DAYS(Tabela2[[#This Row],[Data de atendimento do Ibama (considerar o primeiro documento/ação)]],J88))</f>
        <v>4</v>
      </c>
      <c r="BN88" s="108" t="str">
        <f>IF(Tabela2[[#This Row],[Atendido pelo Ibama ("Não" ou "Sim")]]="Não","Preencher", IF(Tabela2[[#This Row],[Atendido pelo Ibama ("Não" ou "Sim")]]="Sim","NA",""))</f>
        <v>NA</v>
      </c>
      <c r="BO88" s="114" t="s">
        <v>7100</v>
      </c>
      <c r="BP88" s="108" t="str">
        <f>IF(Tabela2[[#This Row],[Forma de atendimento (primeiro documento/ação)]]= "Outros (especificar)", "PREENCHER","NA")</f>
        <v>NA</v>
      </c>
      <c r="BQ88" s="106" t="s">
        <v>123</v>
      </c>
      <c r="BR88" s="108" t="str">
        <f>IF(Tabela2[[#This Row],[Equipe do Ibama foi a campo? Houve sobrevoo do Poseidon?]] = "Sim", "PREENCHER","NA")</f>
        <v>NA</v>
      </c>
      <c r="BS88" s="108" t="str">
        <f>IF(Tabela2[[#This Row],[Se sim, foi emitida Ordem de Emergência? (informações vinculada à coluna CK)]] = "Sim", "PREENCHER","NA")</f>
        <v>NA</v>
      </c>
      <c r="BT88" s="108" t="s">
        <v>7101</v>
      </c>
      <c r="BU88" s="108" t="s">
        <v>123</v>
      </c>
      <c r="BV88" s="108" t="s">
        <v>123</v>
      </c>
      <c r="BW88" s="108" t="s">
        <v>123</v>
      </c>
      <c r="BX88" s="106" t="s">
        <v>7127</v>
      </c>
      <c r="BY88" s="106"/>
      <c r="BZ88" s="104" t="str">
        <f>IF(Tabela2[[#This Row],[Data do documento de encerramento]]="NA","NA",IF(Tabela2[[#This Row],[Data do documento de encerramento]]="","Pendente de conclusão/ encerramento",_xlfn.DAYS(Tabela2[[#This Row],[Data do documento de encerramento]],J88)))</f>
        <v>Pendente de conclusão/ encerramento</v>
      </c>
      <c r="CA88" s="107"/>
      <c r="CB88" s="107" t="s">
        <v>7158</v>
      </c>
      <c r="CC88" s="206" t="s">
        <v>7563</v>
      </c>
      <c r="CD88" s="107" t="s">
        <v>123</v>
      </c>
      <c r="CE88" s="107" t="s">
        <v>123</v>
      </c>
      <c r="CF88" s="107" t="s">
        <v>7141</v>
      </c>
    </row>
    <row r="89" spans="1:16359" ht="30.75">
      <c r="A89" s="169">
        <v>20252339621</v>
      </c>
      <c r="B89" s="170" t="s">
        <v>7564</v>
      </c>
      <c r="C89" s="108" t="s">
        <v>7135</v>
      </c>
      <c r="D89" s="106" t="s">
        <v>637</v>
      </c>
      <c r="E89" t="s">
        <v>7161</v>
      </c>
      <c r="F89" s="106"/>
      <c r="G89" s="106" t="s">
        <v>7565</v>
      </c>
      <c r="H89" s="106" t="s">
        <v>7566</v>
      </c>
      <c r="I89" s="104" t="str">
        <f>VLOOKUP(Tabela2[[#This Row],[SIEMA]],Siema2025,19,FALSE)</f>
        <v>Campos</v>
      </c>
      <c r="J89" s="105">
        <f>VLOOKUP(Tabela2[[#This Row],[SIEMA]],Siema2025,2,FALSE)</f>
        <v>45690</v>
      </c>
      <c r="K89" s="105" t="str">
        <f>VLOOKUP(Tabela2[[#This Row],[SIEMA]],Siema2025,16,FALSE)</f>
        <v>Domingo</v>
      </c>
      <c r="L89" s="106" t="str">
        <f>IF(Tabela2[[#This Row],[Data]]="","Sem Informação",VLOOKUP(MONTH(Tabela2[[#This Row],[Data]]),'[1]Validação de dados'!$I$1:$J$13,2,0))</f>
        <v>Fevereiro</v>
      </c>
      <c r="M89" s="106">
        <f>YEAR(Tabela2[[#This Row],[Data]])</f>
        <v>2025</v>
      </c>
      <c r="N89" s="105" t="str">
        <f>VLOOKUP(Tabela2[[#This Row],[SIEMA]],Siema2025,17,FALSE)</f>
        <v>Vespertino</v>
      </c>
      <c r="O89" s="105" t="str">
        <f>VLOOKUP(Tabela2[[#This Row],[SIEMA]],Siema2025,5,FALSE)</f>
        <v>Plataforma</v>
      </c>
      <c r="P89" s="104" t="str">
        <f>VLOOKUP(Tabela2[[#This Row],[SIEMA]],Siema2025,21,FALSE)</f>
        <v/>
      </c>
      <c r="Q89" s="104">
        <v>1202</v>
      </c>
      <c r="R89" s="104" t="s">
        <v>252</v>
      </c>
      <c r="S89" s="107" t="s">
        <v>252</v>
      </c>
      <c r="T89" t="s">
        <v>4692</v>
      </c>
      <c r="U89" s="104" t="str">
        <f>VLOOKUP(Tabela2[[#This Row],[SIEMA]],Siema2025,12,FALSE)</f>
        <v xml:space="preserve"> </v>
      </c>
      <c r="V89" s="104">
        <f>IF(Q89="","",IF(ISNUMBER(Q89)=FALSE,"Não se aplica",IFERROR(VLOOKUP(Q89,Produtos!$A$1:$C$2319,3,FALSE),"Não Cadastrado")))</f>
        <v>3</v>
      </c>
      <c r="W89" s="104" t="str">
        <f>VLOOKUP(Tabela2[[#This Row],[SIEMA]],Siema2025,10,FALSE)</f>
        <v/>
      </c>
      <c r="X89" s="108" t="str">
        <f>IF(Tabela2[[#This Row],[Origem do acidente]] = "Plataforma", "PREENCHER","NA")</f>
        <v>PREENCHER</v>
      </c>
      <c r="Y89" s="109" t="str">
        <f>IF(W89="","", IF(W89="NC","", IF(W89="NE","", IF(W89="NA","",IFERROR(VLOOKUP(W89,Produtos!$A$1:$C$2319,2,FALSE),"Não Cadastrado")))))</f>
        <v/>
      </c>
      <c r="Z89" s="104" t="str">
        <f>VLOOKUP(Tabela2[[#This Row],[SIEMA]],Siema2025,11,FALSE)</f>
        <v xml:space="preserve"> </v>
      </c>
      <c r="AA89" s="104" t="str">
        <f>VLOOKUP(Tabela2[[#This Row],[SIEMA]],Siema2025,12,FALSE)</f>
        <v xml:space="preserve"> </v>
      </c>
      <c r="AB89" s="104" t="str">
        <f>IF(W89="","",IF(ISNUMBER(W89)=FALSE,"Não se aplica",IFERROR(VLOOKUP(W89,Produtos!$A$1:$C$2319,3,FALSE),"Não Cadastrado")))</f>
        <v/>
      </c>
      <c r="AC89" s="106"/>
      <c r="AD89" s="108" t="str">
        <f>IF(Tabela2[[#This Row],[Origem do acidente]] = "Plataforma", "PREENCHER","NA")</f>
        <v>PREENCHER</v>
      </c>
      <c r="AE89" s="107" t="str">
        <f>IF(AC89="","", IF(AC89="NC","", IF(AC89="NE","", IF(AC89="NA","",IFERROR(VLOOKUP(AC89,Produtos!$A$1:$C$2319,2,FALSE),"Não Cadastrado")))))</f>
        <v/>
      </c>
      <c r="AF89" s="106"/>
      <c r="AG89" s="104"/>
      <c r="AH89" s="104" t="str">
        <f>IF(AC89="","",IF(ISNUMBER(AC89)=FALSE,"Não se aplica",IFERROR(VLOOKUP(AC89,Produtos!$A$1:$C$2319,3,FALSE),"Não Cadastrado")))</f>
        <v/>
      </c>
      <c r="AI89" s="106"/>
      <c r="AJ89" s="104" t="str">
        <f>VLOOKUP(Tabela2[[#This Row],[SIEMA]],Siema2025,26,FALSE)</f>
        <v>Em investigação</v>
      </c>
      <c r="AK89" s="107" t="s">
        <v>6834</v>
      </c>
      <c r="AL89" s="107"/>
      <c r="AM89" s="107"/>
      <c r="AN89" s="108" t="str">
        <f>VLOOKUP(Tabela2[[#This Row],[SIEMA]],Siema2025,51,FALSE)</f>
        <v/>
      </c>
      <c r="AO89" s="108" t="str">
        <f>VLOOKUP(Tabela2[[#This Row],[SIEMA]],Siema2025,53,FALSE)</f>
        <v/>
      </c>
      <c r="AP89" s="108" t="str">
        <f>VLOOKUP(Tabela2[[#This Row],[SIEMA]],Siema2025,55,FALSE)</f>
        <v/>
      </c>
      <c r="AQ89" s="108" t="str">
        <f>VLOOKUP(Tabela2[[#This Row],[SIEMA]],Siema2025,57,FALSE)</f>
        <v/>
      </c>
      <c r="AR89" s="108" t="str">
        <f>VLOOKUP(Tabela2[[#This Row],[SIEMA]],Siema2025,59,FALSE)</f>
        <v/>
      </c>
      <c r="AS89" s="108" t="str">
        <f>VLOOKUP(Tabela2[[#This Row],[SIEMA]],Siema2025,61,FALSE)</f>
        <v>X</v>
      </c>
      <c r="AT89" s="108" t="str">
        <f>VLOOKUP(Tabela2[[#This Row],[SIEMA]],Siema2025,63,FALSE)</f>
        <v/>
      </c>
      <c r="AU89" s="108" t="str">
        <f>VLOOKUP(Tabela2[[#This Row],[SIEMA]],Siema2025,65,FALSE)</f>
        <v/>
      </c>
      <c r="AV89" s="108" t="str">
        <f>VLOOKUP(Tabela2[[#This Row],[SIEMA]],Siema2025,67,FALSE)</f>
        <v/>
      </c>
      <c r="AW89" s="108" t="str">
        <f>VLOOKUP(Tabela2[[#This Row],[SIEMA]],Siema2025,69,FALSE)</f>
        <v/>
      </c>
      <c r="AX89" s="108" t="str">
        <f>VLOOKUP(Tabela2[[#This Row],[SIEMA]],Siema2025,71,FALSE)</f>
        <v/>
      </c>
      <c r="AY89" s="108" t="str">
        <f>VLOOKUP(Tabela2[[#This Row],[SIEMA]],Siema2025,73,FALSE)</f>
        <v/>
      </c>
      <c r="AZ89" s="108" t="str">
        <f>VLOOKUP(Tabela2[[#This Row],[SIEMA]],Siema2025,75,FALSE)</f>
        <v/>
      </c>
      <c r="BA89" s="108" t="str">
        <f>VLOOKUP(Tabela2[[#This Row],[SIEMA]],Siema2025,77,FALSE)</f>
        <v/>
      </c>
      <c r="BB89" s="108" t="str">
        <f>VLOOKUP(Tabela2[[#This Row],[SIEMA]],Siema2025,79,FALSE)</f>
        <v/>
      </c>
      <c r="BC89" s="108" t="str">
        <f>IF(Tabela2[[#This Row],[Outro(s) ]] = "X", "PREENCHER","NA")</f>
        <v>NA</v>
      </c>
      <c r="BD89" s="108" t="str">
        <f>VLOOKUP(Tabela2[[#This Row],[SIEMA]],Siema2025,82,FALSE)</f>
        <v/>
      </c>
      <c r="BE89" s="108" t="str">
        <f>VLOOKUP(Tabela2[[#This Row],[SIEMA]],Siema2025,81,FALSE)</f>
        <v/>
      </c>
      <c r="BF89" s="110" t="str">
        <f>VLOOKUP(Tabela2[[#This Row],[SIEMA]],Siema2025,28,FALSE)</f>
        <v>Perenco Petróleo e Gás do Brasil Ltda</v>
      </c>
      <c r="BG89" s="110"/>
      <c r="BH89" s="111" t="str">
        <f>VLOOKUP(Tabela2[[#This Row],[SIEMA]],Siema2025,29,FALSE)</f>
        <v>09309027000135</v>
      </c>
      <c r="BI89" s="112" t="str">
        <f>VLOOKUP(Tabela2[[#This Row],[SIEMA]],Siema2025,107,FALSE)</f>
        <v>Não</v>
      </c>
      <c r="BJ89" s="107" t="s">
        <v>7099</v>
      </c>
      <c r="BK89" s="104" t="s">
        <v>2696</v>
      </c>
      <c r="BL89" s="140">
        <v>45716</v>
      </c>
      <c r="BM89" s="108">
        <f ca="1">IF(Tabela2[[#This Row],[Data de atendimento do Ibama (considerar o primeiro documento/ação)]]="",_xlfn.DAYS(TODAY(),J89),_xlfn.DAYS(Tabela2[[#This Row],[Data de atendimento do Ibama (considerar o primeiro documento/ação)]],J89))</f>
        <v>26</v>
      </c>
      <c r="BN89" s="108" t="str">
        <f>IF(Tabela2[[#This Row],[Atendido pelo Ibama ("Não" ou "Sim")]]="Não","Preencher", IF(Tabela2[[#This Row],[Atendido pelo Ibama ("Não" ou "Sim")]]="Sim","NA",""))</f>
        <v>NA</v>
      </c>
      <c r="BO89" s="114" t="s">
        <v>7138</v>
      </c>
      <c r="BP89" s="108" t="str">
        <f>IF(Tabela2[[#This Row],[Forma de atendimento (primeiro documento/ação)]]= "Outros (especificar)", "PREENCHER","NA")</f>
        <v>NA</v>
      </c>
      <c r="BQ89" s="106" t="s">
        <v>123</v>
      </c>
      <c r="BR89" s="108" t="str">
        <f>IF(Tabela2[[#This Row],[Equipe do Ibama foi a campo? Houve sobrevoo do Poseidon?]] = "Sim", "PREENCHER","NA")</f>
        <v>NA</v>
      </c>
      <c r="BS89" s="108" t="str">
        <f>IF(Tabela2[[#This Row],[Se sim, foi emitida Ordem de Emergência? (informações vinculada à coluna CK)]] = "Sim", "PREENCHER","NA")</f>
        <v>NA</v>
      </c>
      <c r="BT89" s="108" t="str">
        <f>IF(Tabela2[[#This Row],[Foi elaborado Relatório de Vistoria pelo Ibama? (informações vinculada à coluna CK)]] = "Sim", "PREENCHER","NA")</f>
        <v>NA</v>
      </c>
      <c r="BU89" s="108" t="s">
        <v>2696</v>
      </c>
      <c r="BV89" s="108" t="s">
        <v>123</v>
      </c>
      <c r="BW89" s="108" t="s">
        <v>2696</v>
      </c>
      <c r="BX89" s="106" t="s">
        <v>7102</v>
      </c>
      <c r="BY89" s="140">
        <v>45989</v>
      </c>
      <c r="BZ89" s="104">
        <f>IF(Tabela2[[#This Row],[Data do documento de encerramento]]="NA","NA",IF(Tabela2[[#This Row],[Data do documento de encerramento]]="","Pendente de conclusão/ encerramento",_xlfn.DAYS(Tabela2[[#This Row],[Data do documento de encerramento]],J89)))</f>
        <v>299</v>
      </c>
      <c r="CA89" s="109"/>
      <c r="CB89" s="109"/>
      <c r="CC89" s="109" t="s">
        <v>7197</v>
      </c>
      <c r="CD89" s="109" t="s">
        <v>123</v>
      </c>
      <c r="CE89" s="109" t="s">
        <v>123</v>
      </c>
      <c r="CF89" s="109" t="s">
        <v>7167</v>
      </c>
    </row>
    <row r="90" spans="1:16359" ht="30.75">
      <c r="A90" s="169">
        <v>20252343226</v>
      </c>
      <c r="B90" s="170" t="s">
        <v>7567</v>
      </c>
      <c r="C90" s="108" t="s">
        <v>7135</v>
      </c>
      <c r="D90" s="106" t="s">
        <v>637</v>
      </c>
      <c r="E90" s="106" t="s">
        <v>5821</v>
      </c>
      <c r="F90" s="106"/>
      <c r="G90" s="106" t="s">
        <v>7568</v>
      </c>
      <c r="H90" s="106" t="s">
        <v>7569</v>
      </c>
      <c r="I90" s="104" t="str">
        <f>VLOOKUP(Tabela2[[#This Row],[SIEMA]],Siema2025,19,FALSE)</f>
        <v>Campos</v>
      </c>
      <c r="J90" s="105">
        <f>VLOOKUP(Tabela2[[#This Row],[SIEMA]],Siema2025,2,FALSE)</f>
        <v>45690</v>
      </c>
      <c r="K90" s="105" t="str">
        <f>VLOOKUP(Tabela2[[#This Row],[SIEMA]],Siema2025,16,FALSE)</f>
        <v>Domingo</v>
      </c>
      <c r="L90" s="106" t="str">
        <f>IF(Tabela2[[#This Row],[Data]]="","Sem Informação",VLOOKUP(MONTH(Tabela2[[#This Row],[Data]]),'[1]Validação de dados'!$I$1:$J$13,2,0))</f>
        <v>Fevereiro</v>
      </c>
      <c r="M90" s="104">
        <f>YEAR(Tabela2[[#This Row],[Data]])</f>
        <v>2025</v>
      </c>
      <c r="N90" s="105" t="str">
        <f>VLOOKUP(Tabela2[[#This Row],[SIEMA]],Siema2025,17,FALSE)</f>
        <v>Madrugada</v>
      </c>
      <c r="O90" s="105" t="s">
        <v>111</v>
      </c>
      <c r="P90" s="104" t="str">
        <f>VLOOKUP(Tabela2[[#This Row],[SIEMA]],Siema2025,21,FALSE)</f>
        <v>Durante inspeção por ROV, foi identificado um vazamento de fluido hidráulico Transaqua DW (Castrol) na extremidade bujonada da mangueira 3, da caixa de junção da ESDV 14 do gasoduto MIS-MRL-01/PNA-1. Descarga estimada em 0,000489 m³ para o mar.</v>
      </c>
      <c r="Q90" s="104" t="s">
        <v>7094</v>
      </c>
      <c r="R90" s="104" t="s">
        <v>7273</v>
      </c>
      <c r="S90" s="104" t="s">
        <v>7147</v>
      </c>
      <c r="T90" s="104" t="str">
        <f>VLOOKUP(Tabela2[[#This Row],[SIEMA]],Siema2025,11,FALSE)</f>
        <v>0.000489</v>
      </c>
      <c r="U90" s="104" t="str">
        <f>VLOOKUP(Tabela2[[#This Row],[SIEMA]],Siema2025,12,FALSE)</f>
        <v>M3</v>
      </c>
      <c r="V90" s="104" t="s">
        <v>637</v>
      </c>
      <c r="W90" s="104"/>
      <c r="X90" s="113" t="str">
        <f>IF(Tabela2[[#This Row],[Origem do acidente]] = "Plataforma", "PREENCHER","NA")</f>
        <v>PREENCHER</v>
      </c>
      <c r="Y90" s="109" t="str">
        <f>IF(W90="","", IF(W90="NC","", IF(W90="NE","", IF(W90="NA","",IFERROR(VLOOKUP(W90,Produtos!$A$1:$C$2319,2,FALSE),"Não Cadastrado")))))</f>
        <v/>
      </c>
      <c r="Z90" s="104"/>
      <c r="AA90" s="104" t="str">
        <f>VLOOKUP(Tabela2[[#This Row],[SIEMA]],Siema2025,12,FALSE)</f>
        <v>M3</v>
      </c>
      <c r="AB90" s="104" t="str">
        <f>IF(W90="","",IF(ISNUMBER(W90)=FALSE,"Não se aplica",IFERROR(VLOOKUP(W90,Produtos!$A$1:$C$2319,3,FALSE),"Não Cadastrado")))</f>
        <v/>
      </c>
      <c r="AC90" s="104"/>
      <c r="AD90" s="108" t="str">
        <f>IF(Tabela2[[#This Row],[Origem do acidente]] = "Plataforma", "PREENCHER","NA")</f>
        <v>PREENCHER</v>
      </c>
      <c r="AE90" s="107" t="str">
        <f>IF(AC90="","", IF(AC90="NC","", IF(AC90="NE","", IF(AC90="NA","",IFERROR(VLOOKUP(AC90,Produtos!$A$1:$C$2319,2,FALSE),"Não Cadastrado")))))</f>
        <v/>
      </c>
      <c r="AF90" s="104"/>
      <c r="AG90" s="104"/>
      <c r="AH90" s="104" t="str">
        <f>IF(AC90="","",IF(ISNUMBER(AC90)=FALSE,"Não se aplica",IFERROR(VLOOKUP(AC90,Produtos!$A$1:$C$2319,3,FALSE),"Não Cadastrado")))</f>
        <v/>
      </c>
      <c r="AI90" s="104"/>
      <c r="AJ90" s="104" t="str">
        <f>VLOOKUP(Tabela2[[#This Row],[SIEMA]],Siema2025,26,FALSE)</f>
        <v>Em investigação.</v>
      </c>
      <c r="AK90" s="107" t="s">
        <v>7112</v>
      </c>
      <c r="AL90" s="107"/>
      <c r="AM90" s="107"/>
      <c r="AN90" s="108" t="str">
        <f>VLOOKUP(Tabela2[[#This Row],[SIEMA]],Siema2025,51,FALSE)</f>
        <v/>
      </c>
      <c r="AO90" s="108" t="str">
        <f>VLOOKUP(Tabela2[[#This Row],[SIEMA]],Siema2025,53,FALSE)</f>
        <v/>
      </c>
      <c r="AP90" s="108" t="str">
        <f>VLOOKUP(Tabela2[[#This Row],[SIEMA]],Siema2025,55,FALSE)</f>
        <v/>
      </c>
      <c r="AQ90" s="108" t="str">
        <f>VLOOKUP(Tabela2[[#This Row],[SIEMA]],Siema2025,57,FALSE)</f>
        <v/>
      </c>
      <c r="AR90" s="108" t="str">
        <f>VLOOKUP(Tabela2[[#This Row],[SIEMA]],Siema2025,59,FALSE)</f>
        <v/>
      </c>
      <c r="AS90" s="108" t="str">
        <f>VLOOKUP(Tabela2[[#This Row],[SIEMA]],Siema2025,61,FALSE)</f>
        <v>X</v>
      </c>
      <c r="AT90" s="108" t="str">
        <f>VLOOKUP(Tabela2[[#This Row],[SIEMA]],Siema2025,63,FALSE)</f>
        <v/>
      </c>
      <c r="AU90" s="108" t="str">
        <f>VLOOKUP(Tabela2[[#This Row],[SIEMA]],Siema2025,65,FALSE)</f>
        <v/>
      </c>
      <c r="AV90" s="108" t="str">
        <f>VLOOKUP(Tabela2[[#This Row],[SIEMA]],Siema2025,67,FALSE)</f>
        <v/>
      </c>
      <c r="AW90" s="108" t="str">
        <f>VLOOKUP(Tabela2[[#This Row],[SIEMA]],Siema2025,69,FALSE)</f>
        <v/>
      </c>
      <c r="AX90" s="108" t="str">
        <f>VLOOKUP(Tabela2[[#This Row],[SIEMA]],Siema2025,71,FALSE)</f>
        <v/>
      </c>
      <c r="AY90" s="108" t="str">
        <f>VLOOKUP(Tabela2[[#This Row],[SIEMA]],Siema2025,73,FALSE)</f>
        <v/>
      </c>
      <c r="AZ90" s="108" t="str">
        <f>VLOOKUP(Tabela2[[#This Row],[SIEMA]],Siema2025,75,FALSE)</f>
        <v/>
      </c>
      <c r="BA90" s="108" t="str">
        <f>VLOOKUP(Tabela2[[#This Row],[SIEMA]],Siema2025,77,FALSE)</f>
        <v/>
      </c>
      <c r="BB90" s="108" t="str">
        <f>VLOOKUP(Tabela2[[#This Row],[SIEMA]],Siema2025,79,FALSE)</f>
        <v/>
      </c>
      <c r="BC90" s="108" t="str">
        <f>IF(Tabela2[[#This Row],[Outro(s) ]] = "X", "PREENCHER","NA")</f>
        <v>NA</v>
      </c>
      <c r="BD90" s="108" t="str">
        <f>VLOOKUP(Tabela2[[#This Row],[SIEMA]],Siema2025,82,FALSE)</f>
        <v/>
      </c>
      <c r="BE90" s="108" t="str">
        <f>VLOOKUP(Tabela2[[#This Row],[SIEMA]],Siema2025,81,FALSE)</f>
        <v/>
      </c>
      <c r="BF90" s="110" t="str">
        <f>VLOOKUP(Tabela2[[#This Row],[SIEMA]],Siema2025,28,FALSE)</f>
        <v>Petrobras</v>
      </c>
      <c r="BG90" s="110"/>
      <c r="BH90" s="111" t="str">
        <f>VLOOKUP(Tabela2[[#This Row],[SIEMA]],Siema2025,29,FALSE)</f>
        <v>33000167100750</v>
      </c>
      <c r="BI90" s="112" t="str">
        <f>VLOOKUP(Tabela2[[#This Row],[SIEMA]],Siema2025,107,FALSE)</f>
        <v>Não</v>
      </c>
      <c r="BJ90" s="107" t="s">
        <v>7099</v>
      </c>
      <c r="BK90" s="104" t="s">
        <v>2696</v>
      </c>
      <c r="BL90" s="140">
        <v>45695</v>
      </c>
      <c r="BM90" s="108">
        <f ca="1">IF(Tabela2[[#This Row],[Data de atendimento do Ibama (considerar o primeiro documento/ação)]]="",_xlfn.DAYS(TODAY(),J90),_xlfn.DAYS(Tabela2[[#This Row],[Data de atendimento do Ibama (considerar o primeiro documento/ação)]],J90))</f>
        <v>5</v>
      </c>
      <c r="BN90" s="108" t="str">
        <f>IF(Tabela2[[#This Row],[Atendido pelo Ibama ("Não" ou "Sim")]]="Não","Preencher", IF(Tabela2[[#This Row],[Atendido pelo Ibama ("Não" ou "Sim")]]="Sim","NA",""))</f>
        <v>NA</v>
      </c>
      <c r="BO90" s="114" t="s">
        <v>7138</v>
      </c>
      <c r="BP90" s="108" t="str">
        <f>IF(Tabela2[[#This Row],[Forma de atendimento (primeiro documento/ação)]]= "Outros (especificar)", "PREENCHER","NA")</f>
        <v>NA</v>
      </c>
      <c r="BQ90" s="106" t="s">
        <v>123</v>
      </c>
      <c r="BR90" s="108" t="str">
        <f>IF(Tabela2[[#This Row],[Equipe do Ibama foi a campo? Houve sobrevoo do Poseidon?]] = "Sim", "PREENCHER","NA")</f>
        <v>NA</v>
      </c>
      <c r="BS90" s="108" t="str">
        <f>IF(Tabela2[[#This Row],[Se sim, foi emitida Ordem de Emergência? (informações vinculada à coluna CK)]] = "Sim", "PREENCHER","NA")</f>
        <v>NA</v>
      </c>
      <c r="BT90" s="108" t="s">
        <v>7101</v>
      </c>
      <c r="BU90" s="108" t="s">
        <v>2696</v>
      </c>
      <c r="BV90" s="108" t="s">
        <v>123</v>
      </c>
      <c r="BW90" s="108" t="s">
        <v>2696</v>
      </c>
      <c r="BX90" s="106" t="s">
        <v>7102</v>
      </c>
      <c r="BY90" s="140">
        <v>46017</v>
      </c>
      <c r="BZ90" s="104">
        <f>IF(Tabela2[[#This Row],[Data do documento de encerramento]]="NA","NA",IF(Tabela2[[#This Row],[Data do documento de encerramento]]="","Pendente de conclusão/ encerramento",_xlfn.DAYS(Tabela2[[#This Row],[Data do documento de encerramento]],J90)))</f>
        <v>327</v>
      </c>
      <c r="CA90" s="107"/>
      <c r="CB90" s="107"/>
      <c r="CC90" s="145" t="s">
        <v>7570</v>
      </c>
      <c r="CD90" s="107" t="s">
        <v>123</v>
      </c>
      <c r="CE90" s="107" t="s">
        <v>123</v>
      </c>
      <c r="CF90" s="107" t="s">
        <v>7149</v>
      </c>
    </row>
    <row r="91" spans="1:16359" ht="30.75">
      <c r="A91" s="169">
        <v>20252450428</v>
      </c>
      <c r="B91" s="170" t="s">
        <v>7571</v>
      </c>
      <c r="C91" s="108" t="s">
        <v>7135</v>
      </c>
      <c r="D91" s="106" t="s">
        <v>637</v>
      </c>
      <c r="E91" s="106" t="s">
        <v>7572</v>
      </c>
      <c r="F91" s="106"/>
      <c r="G91" s="28" t="s">
        <v>7573</v>
      </c>
      <c r="H91" s="28" t="s">
        <v>7574</v>
      </c>
      <c r="I91" s="104" t="str">
        <f>VLOOKUP(Tabela2[[#This Row],[SIEMA]],Siema2025,19,FALSE)</f>
        <v>Campos</v>
      </c>
      <c r="J91" s="105">
        <f>VLOOKUP(Tabela2[[#This Row],[SIEMA]],Siema2025,2,FALSE)</f>
        <v>45690</v>
      </c>
      <c r="K91" s="105" t="str">
        <f>VLOOKUP(Tabela2[[#This Row],[SIEMA]],Siema2025,16,FALSE)</f>
        <v>Domingo</v>
      </c>
      <c r="L91" s="106" t="str">
        <f>IF(Tabela2[[#This Row],[Data]]="","Sem Informação",VLOOKUP(MONTH(Tabela2[[#This Row],[Data]]),'[1]Validação de dados'!$I$1:$J$13,2,0))</f>
        <v>Fevereiro</v>
      </c>
      <c r="M91" s="106">
        <f>YEAR(Tabela2[[#This Row],[Data]])</f>
        <v>2025</v>
      </c>
      <c r="N91" s="105" t="str">
        <f>VLOOKUP(Tabela2[[#This Row],[SIEMA]],Siema2025,17,FALSE)</f>
        <v>Vespertino</v>
      </c>
      <c r="O91" s="105" t="s">
        <v>111</v>
      </c>
      <c r="P91" s="104" t="str">
        <f>VLOOKUP(Tabela2[[#This Row],[SIEMA]],Siema2025,21,FALSE)</f>
        <v>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v>
      </c>
      <c r="Q91" s="104" t="s">
        <v>7094</v>
      </c>
      <c r="R91" s="108" t="s">
        <v>7575</v>
      </c>
      <c r="S91" s="104" t="s">
        <v>7233</v>
      </c>
      <c r="T91" s="104" t="str">
        <f>VLOOKUP(Tabela2[[#This Row],[SIEMA]],Siema2025,11,FALSE)</f>
        <v>0.0563</v>
      </c>
      <c r="U91" s="104" t="str">
        <f>VLOOKUP(Tabela2[[#This Row],[SIEMA]],Siema2025,12,FALSE)</f>
        <v>M3</v>
      </c>
      <c r="V91" s="104" t="s">
        <v>7483</v>
      </c>
      <c r="W91" s="104"/>
      <c r="X91" s="108" t="str">
        <f>IF(Tabela2[[#This Row],[Origem do acidente]] = "Plataforma", "PREENCHER","NA")</f>
        <v>PREENCHER</v>
      </c>
      <c r="Y91" s="109" t="str">
        <f>IF(W91="","", IF(W91="NC","", IF(W91="NE","", IF(W91="NA","",IFERROR(VLOOKUP(W91,Produtos!$A$1:$C$2319,2,FALSE),"Não Cadastrado")))))</f>
        <v/>
      </c>
      <c r="Z91" s="104"/>
      <c r="AA91" s="104" t="str">
        <f>VLOOKUP(Tabela2[[#This Row],[SIEMA]],Siema2025,12,FALSE)</f>
        <v>M3</v>
      </c>
      <c r="AB91" s="104" t="str">
        <f>IF(W91="","",IF(ISNUMBER(W91)=FALSE,"Não se aplica",IFERROR(VLOOKUP(W91,Produtos!$A$1:$C$2319,3,FALSE),"Não Cadastrado")))</f>
        <v/>
      </c>
      <c r="AC91" s="106"/>
      <c r="AD91" s="108" t="str">
        <f>IF(Tabela2[[#This Row],[Origem do acidente]] = "Plataforma", "PREENCHER","NA")</f>
        <v>PREENCHER</v>
      </c>
      <c r="AE91" s="107" t="str">
        <f>IF(AC91="","", IF(AC91="NC","", IF(AC91="NE","", IF(AC91="NA","",IFERROR(VLOOKUP(AC91,Produtos!$A$1:$C$2319,2,FALSE),"Não Cadastrado")))))</f>
        <v/>
      </c>
      <c r="AF91" s="106"/>
      <c r="AG91" s="104"/>
      <c r="AH91" s="104" t="str">
        <f>IF(AC91="","",IF(ISNUMBER(AC91)=FALSE,"Não se aplica",IFERROR(VLOOKUP(AC91,Produtos!$A$1:$C$2319,3,FALSE),"Não Cadastrado")))</f>
        <v/>
      </c>
      <c r="AI91" s="106"/>
      <c r="AJ91" s="104" t="str">
        <f>VLOOKUP(Tabela2[[#This Row],[SIEMA]],Siema2025,26,FALSE)</f>
        <v>Em investigação.</v>
      </c>
      <c r="AK91" s="107" t="s">
        <v>7234</v>
      </c>
      <c r="AL91" s="107"/>
      <c r="AM91" s="107"/>
      <c r="AN91" s="108" t="str">
        <f>VLOOKUP(Tabela2[[#This Row],[SIEMA]],Siema2025,51,FALSE)</f>
        <v/>
      </c>
      <c r="AO91" s="108" t="str">
        <f>VLOOKUP(Tabela2[[#This Row],[SIEMA]],Siema2025,53,FALSE)</f>
        <v/>
      </c>
      <c r="AP91" s="108" t="str">
        <f>VLOOKUP(Tabela2[[#This Row],[SIEMA]],Siema2025,55,FALSE)</f>
        <v/>
      </c>
      <c r="AQ91" s="108" t="str">
        <f>VLOOKUP(Tabela2[[#This Row],[SIEMA]],Siema2025,57,FALSE)</f>
        <v/>
      </c>
      <c r="AR91" s="108" t="str">
        <f>VLOOKUP(Tabela2[[#This Row],[SIEMA]],Siema2025,59,FALSE)</f>
        <v/>
      </c>
      <c r="AS91" s="108" t="str">
        <f>VLOOKUP(Tabela2[[#This Row],[SIEMA]],Siema2025,61,FALSE)</f>
        <v>X</v>
      </c>
      <c r="AT91" s="108" t="str">
        <f>VLOOKUP(Tabela2[[#This Row],[SIEMA]],Siema2025,63,FALSE)</f>
        <v/>
      </c>
      <c r="AU91" s="108" t="str">
        <f>VLOOKUP(Tabela2[[#This Row],[SIEMA]],Siema2025,65,FALSE)</f>
        <v/>
      </c>
      <c r="AV91" s="108" t="str">
        <f>VLOOKUP(Tabela2[[#This Row],[SIEMA]],Siema2025,67,FALSE)</f>
        <v/>
      </c>
      <c r="AW91" s="108" t="str">
        <f>VLOOKUP(Tabela2[[#This Row],[SIEMA]],Siema2025,69,FALSE)</f>
        <v/>
      </c>
      <c r="AX91" s="108" t="str">
        <f>VLOOKUP(Tabela2[[#This Row],[SIEMA]],Siema2025,71,FALSE)</f>
        <v/>
      </c>
      <c r="AY91" s="108" t="str">
        <f>VLOOKUP(Tabela2[[#This Row],[SIEMA]],Siema2025,73,FALSE)</f>
        <v/>
      </c>
      <c r="AZ91" s="108" t="str">
        <f>VLOOKUP(Tabela2[[#This Row],[SIEMA]],Siema2025,75,FALSE)</f>
        <v/>
      </c>
      <c r="BA91" s="108" t="str">
        <f>VLOOKUP(Tabela2[[#This Row],[SIEMA]],Siema2025,77,FALSE)</f>
        <v/>
      </c>
      <c r="BB91" s="108" t="str">
        <f>VLOOKUP(Tabela2[[#This Row],[SIEMA]],Siema2025,79,FALSE)</f>
        <v/>
      </c>
      <c r="BC91" s="108" t="str">
        <f>IF(Tabela2[[#This Row],[Outro(s) ]] = "X", "PREENCHER","NA")</f>
        <v>NA</v>
      </c>
      <c r="BD91" s="108" t="str">
        <f>VLOOKUP(Tabela2[[#This Row],[SIEMA]],Siema2025,82,FALSE)</f>
        <v/>
      </c>
      <c r="BE91" s="108" t="str">
        <f>VLOOKUP(Tabela2[[#This Row],[SIEMA]],Siema2025,81,FALSE)</f>
        <v/>
      </c>
      <c r="BF91" s="110" t="str">
        <f>VLOOKUP(Tabela2[[#This Row],[SIEMA]],Siema2025,28,FALSE)</f>
        <v>Petrobras</v>
      </c>
      <c r="BG91" s="110"/>
      <c r="BH91" s="111" t="str">
        <f>VLOOKUP(Tabela2[[#This Row],[SIEMA]],Siema2025,29,FALSE)</f>
        <v>33000167100750</v>
      </c>
      <c r="BI91" s="112" t="str">
        <f>VLOOKUP(Tabela2[[#This Row],[SIEMA]],Siema2025,107,FALSE)</f>
        <v>Não</v>
      </c>
      <c r="BJ91" s="107" t="s">
        <v>7099</v>
      </c>
      <c r="BK91" s="104" t="s">
        <v>2696</v>
      </c>
      <c r="BL91" s="140">
        <v>45708</v>
      </c>
      <c r="BM91" s="108">
        <f ca="1">IF(Tabela2[[#This Row],[Data de atendimento do Ibama (considerar o primeiro documento/ação)]]="",_xlfn.DAYS(TODAY(),J91),_xlfn.DAYS(Tabela2[[#This Row],[Data de atendimento do Ibama (considerar o primeiro documento/ação)]],J91))</f>
        <v>18</v>
      </c>
      <c r="BN91" s="108" t="str">
        <f>IF(Tabela2[[#This Row],[Atendido pelo Ibama ("Não" ou "Sim")]]="Não","Preencher", IF(Tabela2[[#This Row],[Atendido pelo Ibama ("Não" ou "Sim")]]="Sim","NA",""))</f>
        <v>NA</v>
      </c>
      <c r="BO91" s="114" t="s">
        <v>7138</v>
      </c>
      <c r="BP91" s="108" t="str">
        <f>IF(Tabela2[[#This Row],[Forma de atendimento (primeiro documento/ação)]]= "Outros (especificar)", "PREENCHER","NA")</f>
        <v>NA</v>
      </c>
      <c r="BQ91" s="106" t="s">
        <v>123</v>
      </c>
      <c r="BR91" s="108" t="str">
        <f>IF(Tabela2[[#This Row],[Equipe do Ibama foi a campo? Houve sobrevoo do Poseidon?]] = "Sim", "PREENCHER","NA")</f>
        <v>NA</v>
      </c>
      <c r="BS91" s="108" t="str">
        <f>IF(Tabela2[[#This Row],[Se sim, foi emitida Ordem de Emergência? (informações vinculada à coluna CK)]] = "Sim", "PREENCHER","NA")</f>
        <v>NA</v>
      </c>
      <c r="BT91" s="108" t="s">
        <v>7101</v>
      </c>
      <c r="BU91" s="108" t="s">
        <v>2696</v>
      </c>
      <c r="BV91" s="108" t="s">
        <v>123</v>
      </c>
      <c r="BW91" s="108" t="s">
        <v>2696</v>
      </c>
      <c r="BX91" s="106" t="s">
        <v>7102</v>
      </c>
      <c r="BY91" s="140">
        <v>46017</v>
      </c>
      <c r="BZ91" s="104">
        <f>IF(Tabela2[[#This Row],[Data do documento de encerramento]]="NA","NA",IF(Tabela2[[#This Row],[Data do documento de encerramento]]="","Pendente de conclusão/ encerramento",_xlfn.DAYS(Tabela2[[#This Row],[Data do documento de encerramento]],J91)))</f>
        <v>327</v>
      </c>
      <c r="CA91" s="109"/>
      <c r="CB91" s="109"/>
      <c r="CC91" s="109" t="s">
        <v>7576</v>
      </c>
      <c r="CD91" s="109" t="s">
        <v>123</v>
      </c>
      <c r="CE91" s="109" t="s">
        <v>7577</v>
      </c>
      <c r="CF91" s="109" t="s">
        <v>7167</v>
      </c>
    </row>
    <row r="92" spans="1:16359" ht="45.75" hidden="1">
      <c r="A92" s="169">
        <v>20255746853</v>
      </c>
      <c r="B92" s="170" t="s">
        <v>7578</v>
      </c>
      <c r="C92" s="108" t="str">
        <f>VLOOKUP(Tabela2[[#This Row],[SIEMA]],Siema2025,4,FALSE)</f>
        <v xml:space="preserve"> MG</v>
      </c>
      <c r="D92" s="106" t="str">
        <f>VLOOKUP(Tabela2[[#This Row],[SIEMA]],Siema2025,3,FALSE)</f>
        <v xml:space="preserve">Gouveia </v>
      </c>
      <c r="E92" s="106" t="str">
        <f>VLOOKUP(Tabela2[[#This Row],[SIEMA]],Siema2025,20,FALSE)</f>
        <v>Rodovia MGC 259, KM 495</v>
      </c>
      <c r="F92" s="106"/>
      <c r="G92" s="106" t="s">
        <v>7579</v>
      </c>
      <c r="H92" s="106" t="s">
        <v>7580</v>
      </c>
      <c r="I92" s="104" t="s">
        <v>7114</v>
      </c>
      <c r="J92" s="105">
        <f>VLOOKUP(Tabela2[[#This Row],[SIEMA]],Siema2025,2,FALSE)</f>
        <v>45691</v>
      </c>
      <c r="K92" s="105" t="str">
        <f>VLOOKUP(Tabela2[[#This Row],[SIEMA]],Siema2025,16,FALSE)</f>
        <v>Segunda</v>
      </c>
      <c r="L92" s="106" t="str">
        <f>IF(Tabela2[[#This Row],[Data]]="","Sem Informação",VLOOKUP(MONTH(Tabela2[[#This Row],[Data]]),'[1]Validação de dados'!$I$1:$J$13,2,0))</f>
        <v>Fevereiro</v>
      </c>
      <c r="M92" s="106">
        <f>YEAR(Tabela2[[#This Row],[Data]])</f>
        <v>2025</v>
      </c>
      <c r="N92" s="105" t="str">
        <f>VLOOKUP(Tabela2[[#This Row],[SIEMA]],Siema2025,17,FALSE)</f>
        <v>Noturno</v>
      </c>
      <c r="O92" s="105" t="str">
        <f>VLOOKUP(Tabela2[[#This Row],[SIEMA]],Siema2025,5,FALSE)</f>
        <v>Rodovia</v>
      </c>
      <c r="P92" s="104" t="str">
        <f>VLOOKUP(Tabela2[[#This Row],[SIEMA]],Siema2025,21,FALSE)</f>
        <v/>
      </c>
      <c r="Q92" s="104">
        <v>3077</v>
      </c>
      <c r="R92" s="104" t="str">
        <f>VLOOKUP(Tabela2[[#This Row],[SIEMA]],Siema2025,10,FALSE)</f>
        <v/>
      </c>
      <c r="S92" s="107" t="str">
        <f>IF(Q92="","", IF(Q92="NC","", IF(Q92="NE","", IF(Q92="NA","",IFERROR(VLOOKUP(Q92,Produtos!$A$1:$C$2319,2,FALSE),"Não Cadastrado")))))</f>
        <v>SUBSTÂNCIA QUE APRESENTA RISCO PARA O MEIO AMBIENTE, SÓLIDA, N.E.</v>
      </c>
      <c r="T92" s="104" t="s">
        <v>6834</v>
      </c>
      <c r="U92" s="104" t="s">
        <v>7062</v>
      </c>
      <c r="V92" s="104">
        <f>IF(Q92="","",IF(ISNUMBER(Q92)=FALSE,"Não se aplica",IFERROR(VLOOKUP(Q92,Produtos!$A$1:$C$2319,3,FALSE),"Não Cadastrado")))</f>
        <v>9</v>
      </c>
      <c r="W92" s="104" t="str">
        <f>VLOOKUP(Tabela2[[#This Row],[SIEMA]],Siema2025,10,FALSE)</f>
        <v/>
      </c>
      <c r="X92" s="108" t="str">
        <f>IF(Tabela2[[#This Row],[Origem do acidente]] = "Plataforma", "PREENCHER","NA")</f>
        <v>NA</v>
      </c>
      <c r="Y92" s="109" t="str">
        <f>IF(W92="","", IF(W92="NC","", IF(W92="NE","", IF(W92="NA","",IFERROR(VLOOKUP(W92,Produtos!$A$1:$C$2319,2,FALSE),"Não Cadastrado")))))</f>
        <v/>
      </c>
      <c r="Z92" s="104" t="str">
        <f>VLOOKUP(Tabela2[[#This Row],[SIEMA]],Siema2025,11,FALSE)</f>
        <v xml:space="preserve"> </v>
      </c>
      <c r="AA92" s="104" t="str">
        <f>VLOOKUP(Tabela2[[#This Row],[SIEMA]],Siema2025,12,FALSE)</f>
        <v xml:space="preserve"> </v>
      </c>
      <c r="AB92" s="104" t="str">
        <f>IF(W92="","",IF(ISNUMBER(W92)=FALSE,"Não se aplica",IFERROR(VLOOKUP(W92,Produtos!$A$1:$C$2319,3,FALSE),"Não Cadastrado")))</f>
        <v/>
      </c>
      <c r="AC92" s="106"/>
      <c r="AD92" s="108" t="str">
        <f>IF(Tabela2[[#This Row],[Origem do acidente]] = "Plataforma", "PREENCHER","NA")</f>
        <v>NA</v>
      </c>
      <c r="AE92" s="107" t="str">
        <f>IF(AC92="","", IF(AC92="NC","", IF(AC92="NE","", IF(AC92="NA","",IFERROR(VLOOKUP(AC92,Produtos!$A$1:$C$2319,2,FALSE),"Não Cadastrado")))))</f>
        <v/>
      </c>
      <c r="AF92" s="106"/>
      <c r="AG92" s="104"/>
      <c r="AH92" s="104" t="str">
        <f>IF(AC92="","",IF(ISNUMBER(AC92)=FALSE,"Não se aplica",IFERROR(VLOOKUP(AC92,Produtos!$A$1:$C$2319,3,FALSE),"Não Cadastrado")))</f>
        <v/>
      </c>
      <c r="AI92" s="106"/>
      <c r="AJ92" t="s">
        <v>7581</v>
      </c>
      <c r="AK92" s="107" t="s">
        <v>6834</v>
      </c>
      <c r="AL92" s="107" t="s">
        <v>7182</v>
      </c>
      <c r="AM92" s="107"/>
      <c r="AN92" s="108" t="str">
        <f>VLOOKUP(Tabela2[[#This Row],[SIEMA]],Siema2025,51,FALSE)</f>
        <v/>
      </c>
      <c r="AO92" s="108" t="str">
        <f>VLOOKUP(Tabela2[[#This Row],[SIEMA]],Siema2025,53,FALSE)</f>
        <v/>
      </c>
      <c r="AP92" s="108" t="str">
        <f>VLOOKUP(Tabela2[[#This Row],[SIEMA]],Siema2025,55,FALSE)</f>
        <v/>
      </c>
      <c r="AQ92" s="108" t="str">
        <f>VLOOKUP(Tabela2[[#This Row],[SIEMA]],Siema2025,57,FALSE)</f>
        <v/>
      </c>
      <c r="AR92" s="108" t="str">
        <f>VLOOKUP(Tabela2[[#This Row],[SIEMA]],Siema2025,59,FALSE)</f>
        <v/>
      </c>
      <c r="AS92" s="108" t="str">
        <f>VLOOKUP(Tabela2[[#This Row],[SIEMA]],Siema2025,61,FALSE)</f>
        <v/>
      </c>
      <c r="AT92" s="108" t="str">
        <f>VLOOKUP(Tabela2[[#This Row],[SIEMA]],Siema2025,63,FALSE)</f>
        <v/>
      </c>
      <c r="AU92" s="108" t="str">
        <f>VLOOKUP(Tabela2[[#This Row],[SIEMA]],Siema2025,65,FALSE)</f>
        <v>X</v>
      </c>
      <c r="AV92" s="108" t="str">
        <f>VLOOKUP(Tabela2[[#This Row],[SIEMA]],Siema2025,67,FALSE)</f>
        <v/>
      </c>
      <c r="AW92" s="108" t="str">
        <f>VLOOKUP(Tabela2[[#This Row],[SIEMA]],Siema2025,69,FALSE)</f>
        <v/>
      </c>
      <c r="AX92" s="108" t="str">
        <f>VLOOKUP(Tabela2[[#This Row],[SIEMA]],Siema2025,71,FALSE)</f>
        <v/>
      </c>
      <c r="AY92" s="108" t="str">
        <f>VLOOKUP(Tabela2[[#This Row],[SIEMA]],Siema2025,73,FALSE)</f>
        <v/>
      </c>
      <c r="AZ92" s="108" t="str">
        <f>VLOOKUP(Tabela2[[#This Row],[SIEMA]],Siema2025,75,FALSE)</f>
        <v/>
      </c>
      <c r="BA92" s="108" t="str">
        <f>VLOOKUP(Tabela2[[#This Row],[SIEMA]],Siema2025,77,FALSE)</f>
        <v/>
      </c>
      <c r="BB92" s="108" t="str">
        <f>VLOOKUP(Tabela2[[#This Row],[SIEMA]],Siema2025,79,FALSE)</f>
        <v/>
      </c>
      <c r="BC92" s="108" t="str">
        <f>IF(Tabela2[[#This Row],[Outro(s) ]] = "X", "PREENCHER","NA")</f>
        <v>NA</v>
      </c>
      <c r="BD92" s="108" t="str">
        <f>VLOOKUP(Tabela2[[#This Row],[SIEMA]],Siema2025,82,FALSE)</f>
        <v/>
      </c>
      <c r="BE92" s="108" t="str">
        <f>VLOOKUP(Tabela2[[#This Row],[SIEMA]],Siema2025,81,FALSE)</f>
        <v/>
      </c>
      <c r="BF92" s="110" t="s">
        <v>6834</v>
      </c>
      <c r="BG92" s="110"/>
      <c r="BH92" s="111" t="s">
        <v>6834</v>
      </c>
      <c r="BI92" s="112" t="s">
        <v>7062</v>
      </c>
      <c r="BJ92" s="107" t="s">
        <v>7113</v>
      </c>
      <c r="BK92" s="104" t="s">
        <v>2696</v>
      </c>
      <c r="BL92" s="140">
        <v>45698</v>
      </c>
      <c r="BM92" s="108">
        <f ca="1">IF(Tabela2[[#This Row],[Data de atendimento do Ibama (considerar o primeiro documento/ação)]]="",_xlfn.DAYS(TODAY(),J92),_xlfn.DAYS(Tabela2[[#This Row],[Data de atendimento do Ibama (considerar o primeiro documento/ação)]],J92))</f>
        <v>7</v>
      </c>
      <c r="BN92" s="108" t="str">
        <f>IF(Tabela2[[#This Row],[Atendido pelo Ibama ("Não" ou "Sim")]]="Não","Preencher", IF(Tabela2[[#This Row],[Atendido pelo Ibama ("Não" ou "Sim")]]="Sim","NA",""))</f>
        <v>NA</v>
      </c>
      <c r="BO92" s="114" t="s">
        <v>7184</v>
      </c>
      <c r="BP92" s="108" t="str">
        <f>IF(Tabela2[[#This Row],[Forma de atendimento (primeiro documento/ação)]]= "Outros (especificar)", "PREENCHER","NA")</f>
        <v>NA</v>
      </c>
      <c r="BQ92" s="106" t="s">
        <v>123</v>
      </c>
      <c r="BR92" s="108" t="str">
        <f>IF(Tabela2[[#This Row],[Equipe do Ibama foi a campo? Houve sobrevoo do Poseidon?]] = "Sim", "PREENCHER","NA")</f>
        <v>NA</v>
      </c>
      <c r="BS92" s="108" t="str">
        <f>IF(Tabela2[[#This Row],[Se sim, foi emitida Ordem de Emergência? (informações vinculada à coluna CK)]] = "Sim", "PREENCHER","NA")</f>
        <v>NA</v>
      </c>
      <c r="BT92" s="108" t="s">
        <v>7230</v>
      </c>
      <c r="BU92" s="108" t="str">
        <f>IF(Tabela2[[#This Row],[Houve envio de Informações Pós-acidente (preencher "não se aplica" quando de competência estadual/municipal)]] = "Sim", "PREENCHER","NA")</f>
        <v>NA</v>
      </c>
      <c r="BV92" s="108" t="str">
        <f>IF(Tabela2[[#This Row],[Houve avaliação das informações pós-acidente solicitadas/enviadas?]] = "Sim", "PREENCHER","NA")</f>
        <v>NA</v>
      </c>
      <c r="BW92" s="108" t="s">
        <v>2696</v>
      </c>
      <c r="BX92" s="106" t="s">
        <v>7102</v>
      </c>
      <c r="BY92" s="140">
        <v>45698</v>
      </c>
      <c r="BZ92" s="104">
        <f>IF(Tabela2[[#This Row],[Data do documento de encerramento]]="NA","NA",IF(Tabela2[[#This Row],[Data do documento de encerramento]]="","Pendente de conclusão/ encerramento",_xlfn.DAYS(Tabela2[[#This Row],[Data do documento de encerramento]],J92)))</f>
        <v>7</v>
      </c>
      <c r="CA92" s="109"/>
      <c r="CB92" s="109"/>
      <c r="CC92" s="109"/>
      <c r="CD92" s="109"/>
      <c r="CE92" s="109"/>
      <c r="CF92" s="109"/>
    </row>
    <row r="93" spans="1:16359" ht="45.75" hidden="1">
      <c r="A93" s="169">
        <v>202521928817</v>
      </c>
      <c r="B93" s="171" t="s">
        <v>7582</v>
      </c>
      <c r="C93" s="108" t="str">
        <f>VLOOKUP(Tabela2[[#This Row],[SIEMA]],Siema2025,4,FALSE)</f>
        <v xml:space="preserve"> MG</v>
      </c>
      <c r="D93" s="106" t="str">
        <f>VLOOKUP(Tabela2[[#This Row],[SIEMA]],Siema2025,3,FALSE)</f>
        <v xml:space="preserve">Uberaba </v>
      </c>
      <c r="E93" s="106" t="s">
        <v>7062</v>
      </c>
      <c r="F93" s="106" t="s">
        <v>7062</v>
      </c>
      <c r="G93" s="106" t="s">
        <v>7583</v>
      </c>
      <c r="H93" s="106" t="s">
        <v>7584</v>
      </c>
      <c r="I93" s="104" t="s">
        <v>7114</v>
      </c>
      <c r="J93" s="105">
        <f>VLOOKUP(Tabela2[[#This Row],[SIEMA]],Siema2025,2,FALSE)</f>
        <v>45693</v>
      </c>
      <c r="K93" s="105" t="str">
        <f>VLOOKUP(Tabela2[[#This Row],[SIEMA]],Siema2025,16,FALSE)</f>
        <v>Quarta</v>
      </c>
      <c r="L93" s="106" t="str">
        <f>IF(Tabela2[[#This Row],[Data]]="","Sem Informação",VLOOKUP(MONTH(Tabela2[[#This Row],[Data]]),'[1]Validação de dados'!$I$1:$J$13,2,0))</f>
        <v>Fevereiro</v>
      </c>
      <c r="M93" s="106">
        <f>YEAR(Tabela2[[#This Row],[Data]])</f>
        <v>2025</v>
      </c>
      <c r="N93" s="105" t="str">
        <f>VLOOKUP(Tabela2[[#This Row],[SIEMA]],Siema2025,17,FALSE)</f>
        <v>Matutino</v>
      </c>
      <c r="O93" s="105" t="str">
        <f>VLOOKUP(Tabela2[[#This Row],[SIEMA]],Siema2025,5,FALSE)</f>
        <v>Rodovia</v>
      </c>
      <c r="P93" s="104" t="str">
        <f>VLOOKUP(Tabela2[[#This Row],[SIEMA]],Siema2025,21,FALSE)</f>
        <v>Transporte Rodoviário</v>
      </c>
      <c r="Q93" s="104">
        <v>3082</v>
      </c>
      <c r="R93" s="104" t="s">
        <v>7585</v>
      </c>
      <c r="S93" s="107" t="str">
        <f>IF(Q93="","", IF(Q93="NC","", IF(Q93="NE","", IF(Q93="NA","",IFERROR(VLOOKUP(Q93,Produtos!$A$1:$C$2319,2,FALSE),"Não Cadastrado")))))</f>
        <v>SUBSTÂNCIA QUE APRESENTA RISCO PARA O MEIO AMBIENTE, LÍQUIDA, N.E.</v>
      </c>
      <c r="T93" s="104" t="s">
        <v>7062</v>
      </c>
      <c r="U93" s="104" t="s">
        <v>7062</v>
      </c>
      <c r="V93" s="104">
        <f>IF(Q93="","",IF(ISNUMBER(Q93)=FALSE,"Não se aplica",IFERROR(VLOOKUP(Q93,Produtos!$A$1:$C$2319,3,FALSE),"Não Cadastrado")))</f>
        <v>9</v>
      </c>
      <c r="W93" s="104" t="str">
        <f>VLOOKUP(Tabela2[[#This Row],[SIEMA]],Siema2025,10,FALSE)</f>
        <v/>
      </c>
      <c r="X93" s="108" t="str">
        <f>IF(Tabela2[[#This Row],[Origem do acidente]] = "Plataforma", "PREENCHER","NA")</f>
        <v>NA</v>
      </c>
      <c r="Y93" s="109" t="str">
        <f>IF(W93="","", IF(W93="NC","", IF(W93="NE","", IF(W93="NA","",IFERROR(VLOOKUP(W93,Produtos!$A$1:$C$2319,2,FALSE),"Não Cadastrado")))))</f>
        <v/>
      </c>
      <c r="Z93" s="104" t="str">
        <f>VLOOKUP(Tabela2[[#This Row],[SIEMA]],Siema2025,11,FALSE)</f>
        <v xml:space="preserve"> </v>
      </c>
      <c r="AA93" s="104" t="str">
        <f>VLOOKUP(Tabela2[[#This Row],[SIEMA]],Siema2025,12,FALSE)</f>
        <v xml:space="preserve"> </v>
      </c>
      <c r="AB93" s="104" t="str">
        <f>IF(W93="","",IF(ISNUMBER(W93)=FALSE,"Não se aplica",IFERROR(VLOOKUP(W93,Produtos!$A$1:$C$2319,3,FALSE),"Não Cadastrado")))</f>
        <v/>
      </c>
      <c r="AC93" s="106"/>
      <c r="AD93" s="108" t="str">
        <f>IF(Tabela2[[#This Row],[Origem do acidente]] = "Plataforma", "PREENCHER","NA")</f>
        <v>NA</v>
      </c>
      <c r="AE93" s="107" t="str">
        <f>IF(AC93="","", IF(AC93="NC","", IF(AC93="NE","", IF(AC93="NA","",IFERROR(VLOOKUP(AC93,Produtos!$A$1:$C$2319,2,FALSE),"Não Cadastrado")))))</f>
        <v/>
      </c>
      <c r="AF93" s="106"/>
      <c r="AG93" s="104"/>
      <c r="AH93" s="104" t="str">
        <f>IF(AC93="","",IF(ISNUMBER(AC93)=FALSE,"Não se aplica",IFERROR(VLOOKUP(AC93,Produtos!$A$1:$C$2319,3,FALSE),"Não Cadastrado")))</f>
        <v/>
      </c>
      <c r="AI93" s="106"/>
      <c r="AJ93" s="104" t="str">
        <f>VLOOKUP(Tabela2[[#This Row],[SIEMA]],Siema2025,26,FALSE)</f>
        <v>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v>
      </c>
      <c r="AK93" s="107" t="s">
        <v>6834</v>
      </c>
      <c r="AL93" s="107"/>
      <c r="AM93" s="107"/>
      <c r="AN93" s="108" t="str">
        <f>VLOOKUP(Tabela2[[#This Row],[SIEMA]],Siema2025,51,FALSE)</f>
        <v/>
      </c>
      <c r="AO93" s="108" t="str">
        <f>VLOOKUP(Tabela2[[#This Row],[SIEMA]],Siema2025,53,FALSE)</f>
        <v/>
      </c>
      <c r="AP93" s="108" t="str">
        <f>VLOOKUP(Tabela2[[#This Row],[SIEMA]],Siema2025,55,FALSE)</f>
        <v/>
      </c>
      <c r="AQ93" s="108" t="str">
        <f>VLOOKUP(Tabela2[[#This Row],[SIEMA]],Siema2025,57,FALSE)</f>
        <v/>
      </c>
      <c r="AR93" s="108" t="str">
        <f>VLOOKUP(Tabela2[[#This Row],[SIEMA]],Siema2025,59,FALSE)</f>
        <v/>
      </c>
      <c r="AS93" s="108" t="str">
        <f>VLOOKUP(Tabela2[[#This Row],[SIEMA]],Siema2025,61,FALSE)</f>
        <v/>
      </c>
      <c r="AT93" s="108" t="str">
        <f>VLOOKUP(Tabela2[[#This Row],[SIEMA]],Siema2025,63,FALSE)</f>
        <v/>
      </c>
      <c r="AU93" s="108" t="str">
        <f>VLOOKUP(Tabela2[[#This Row],[SIEMA]],Siema2025,65,FALSE)</f>
        <v>X</v>
      </c>
      <c r="AV93" s="108" t="str">
        <f>VLOOKUP(Tabela2[[#This Row],[SIEMA]],Siema2025,67,FALSE)</f>
        <v/>
      </c>
      <c r="AW93" s="108" t="str">
        <f>VLOOKUP(Tabela2[[#This Row],[SIEMA]],Siema2025,69,FALSE)</f>
        <v/>
      </c>
      <c r="AX93" s="108" t="str">
        <f>VLOOKUP(Tabela2[[#This Row],[SIEMA]],Siema2025,71,FALSE)</f>
        <v/>
      </c>
      <c r="AY93" s="108" t="str">
        <f>VLOOKUP(Tabela2[[#This Row],[SIEMA]],Siema2025,73,FALSE)</f>
        <v/>
      </c>
      <c r="AZ93" s="108" t="str">
        <f>VLOOKUP(Tabela2[[#This Row],[SIEMA]],Siema2025,75,FALSE)</f>
        <v/>
      </c>
      <c r="BA93" s="108" t="str">
        <f>VLOOKUP(Tabela2[[#This Row],[SIEMA]],Siema2025,77,FALSE)</f>
        <v/>
      </c>
      <c r="BB93" s="108" t="str">
        <f>VLOOKUP(Tabela2[[#This Row],[SIEMA]],Siema2025,79,FALSE)</f>
        <v/>
      </c>
      <c r="BC93" s="108" t="s">
        <v>7586</v>
      </c>
      <c r="BD93" s="108" t="str">
        <f>VLOOKUP(Tabela2[[#This Row],[SIEMA]],Siema2025,82,FALSE)</f>
        <v/>
      </c>
      <c r="BE93" s="108" t="str">
        <f>VLOOKUP(Tabela2[[#This Row],[SIEMA]],Siema2025,81,FALSE)</f>
        <v/>
      </c>
      <c r="BF93" s="110" t="s">
        <v>6834</v>
      </c>
      <c r="BG93" s="110"/>
      <c r="BH93" s="110" t="s">
        <v>6834</v>
      </c>
      <c r="BI93" s="112" t="s">
        <v>2696</v>
      </c>
      <c r="BJ93" s="107" t="s">
        <v>7113</v>
      </c>
      <c r="BK93" s="104" t="s">
        <v>2696</v>
      </c>
      <c r="BL93" s="140">
        <v>45695</v>
      </c>
      <c r="BM93" s="108">
        <f ca="1">IF(Tabela2[[#This Row],[Data de atendimento do Ibama (considerar o primeiro documento/ação)]]="",_xlfn.DAYS(TODAY(),J93),_xlfn.DAYS(Tabela2[[#This Row],[Data de atendimento do Ibama (considerar o primeiro documento/ação)]],J93))</f>
        <v>2</v>
      </c>
      <c r="BN93" s="108" t="str">
        <f>IF(Tabela2[[#This Row],[Atendido pelo Ibama ("Não" ou "Sim")]]="Não","Preencher", IF(Tabela2[[#This Row],[Atendido pelo Ibama ("Não" ou "Sim")]]="Sim","NA",""))</f>
        <v>NA</v>
      </c>
      <c r="BO93" s="114" t="s">
        <v>7124</v>
      </c>
      <c r="BP93" s="108" t="s">
        <v>7587</v>
      </c>
      <c r="BQ93" s="106" t="s">
        <v>123</v>
      </c>
      <c r="BR93" s="108" t="str">
        <f>IF(Tabela2[[#This Row],[Equipe do Ibama foi a campo? Houve sobrevoo do Poseidon?]] = "Sim", "PREENCHER","NA")</f>
        <v>NA</v>
      </c>
      <c r="BS93" s="108" t="str">
        <f>IF(Tabela2[[#This Row],[Se sim, foi emitida Ordem de Emergência? (informações vinculada à coluna CK)]] = "Sim", "PREENCHER","NA")</f>
        <v>NA</v>
      </c>
      <c r="BT93" s="108" t="str">
        <f>IF(Tabela2[[#This Row],[Foi elaborado Relatório de Vistoria pelo Ibama? (informações vinculada à coluna CK)]] = "Sim", "PREENCHER","NA")</f>
        <v>NA</v>
      </c>
      <c r="BU93" s="108" t="str">
        <f>IF(Tabela2[[#This Row],[Houve envio de Informações Pós-acidente (preencher "não se aplica" quando de competência estadual/municipal)]] = "Sim", "PREENCHER","NA")</f>
        <v>NA</v>
      </c>
      <c r="BV93" s="108" t="str">
        <f>IF(Tabela2[[#This Row],[Houve avaliação das informações pós-acidente solicitadas/enviadas?]] = "Sim", "PREENCHER","NA")</f>
        <v>NA</v>
      </c>
      <c r="BW93" s="108" t="s">
        <v>2696</v>
      </c>
      <c r="BX93" s="106" t="s">
        <v>7116</v>
      </c>
      <c r="BY93" s="140">
        <v>45707</v>
      </c>
      <c r="BZ93" s="104">
        <f>IF(Tabela2[[#This Row],[Data do documento de encerramento]]="NA","NA",IF(Tabela2[[#This Row],[Data do documento de encerramento]]="","Pendente de conclusão/ encerramento",_xlfn.DAYS(Tabela2[[#This Row],[Data do documento de encerramento]],J93)))</f>
        <v>14</v>
      </c>
      <c r="CA93" s="109" t="s">
        <v>7588</v>
      </c>
      <c r="CB93" s="109"/>
      <c r="CC93" s="109"/>
      <c r="CD93" s="109"/>
      <c r="CE93" s="109"/>
      <c r="CF93" s="109"/>
    </row>
    <row r="94" spans="1:16359" hidden="1">
      <c r="A94" s="169">
        <v>20252982854</v>
      </c>
      <c r="B94" s="266" t="s">
        <v>7589</v>
      </c>
      <c r="C94" s="108" t="str">
        <f>VLOOKUP(Tabela2[[#This Row],[SIEMA]],Siema2025,4,FALSE)</f>
        <v xml:space="preserve"> SE</v>
      </c>
      <c r="D94" s="106" t="str">
        <f>VLOOKUP(Tabela2[[#This Row],[SIEMA]],Siema2025,3,FALSE)</f>
        <v xml:space="preserve">Carmópolis </v>
      </c>
      <c r="E94" s="106" t="str">
        <f>VLOOKUP(Tabela2[[#This Row],[SIEMA]],Siema2025,20,FALSE)</f>
        <v>Estação Central Bonsucesso, Carmópolis-SE</v>
      </c>
      <c r="F94" s="106"/>
      <c r="G94" s="106" t="s">
        <v>7590</v>
      </c>
      <c r="H94" s="106" t="s">
        <v>7591</v>
      </c>
      <c r="I94" s="104" t="s">
        <v>7223</v>
      </c>
      <c r="J94" s="105">
        <f>VLOOKUP(Tabela2[[#This Row],[SIEMA]],Siema2025,2,FALSE)</f>
        <v>45695</v>
      </c>
      <c r="K94" s="105" t="str">
        <f>VLOOKUP(Tabela2[[#This Row],[SIEMA]],Siema2025,16,FALSE)</f>
        <v>Sexta</v>
      </c>
      <c r="L94" s="106" t="str">
        <f>IF(Tabela2[[#This Row],[Data]]="","Sem Informação",VLOOKUP(MONTH(Tabela2[[#This Row],[Data]]),'[1]Validação de dados'!$I$1:$J$13,2,0))</f>
        <v>Fevereiro</v>
      </c>
      <c r="M94" s="106">
        <f>YEAR(Tabela2[[#This Row],[Data]])</f>
        <v>2025</v>
      </c>
      <c r="N94" s="105" t="str">
        <f>VLOOKUP(Tabela2[[#This Row],[SIEMA]],Siema2025,17,FALSE)</f>
        <v>Vespertino</v>
      </c>
      <c r="O94" s="105" t="s">
        <v>145</v>
      </c>
      <c r="P94" s="104" t="str">
        <f>VLOOKUP(Tabela2[[#This Row],[SIEMA]],Siema2025,21,FALSE)</f>
        <v>Ocorrência de descarga de óleo ou mistura oleosa
Perda de contenção primária maior de água produzida</v>
      </c>
      <c r="Q94" s="104" t="s">
        <v>7094</v>
      </c>
      <c r="R94" s="104" t="str">
        <f>VLOOKUP(Tabela2[[#This Row],[SIEMA]],Siema2025,10,FALSE)</f>
        <v>Água Produzida</v>
      </c>
      <c r="S94" s="107" t="s">
        <v>504</v>
      </c>
      <c r="T94" s="104" t="str">
        <f>VLOOKUP(Tabela2[[#This Row],[SIEMA]],Siema2025,11,FALSE)</f>
        <v>15</v>
      </c>
      <c r="U94" s="104" t="str">
        <f>VLOOKUP(Tabela2[[#This Row],[SIEMA]],Siema2025,12,FALSE)</f>
        <v>M3</v>
      </c>
      <c r="V94" s="104" t="str">
        <f>IF(Q94="","",IF(ISNUMBER(Q94)=FALSE,"Não se aplica",IFERROR(VLOOKUP(Q94,Produtos!$A$1:$C$2319,3,FALSE),"Não Cadastrado")))</f>
        <v>Não se aplica</v>
      </c>
      <c r="W94" s="104"/>
      <c r="X94" s="108" t="str">
        <f>IF(Tabela2[[#This Row],[Origem do acidente]] = "Plataforma", "PREENCHER","NA")</f>
        <v>NA</v>
      </c>
      <c r="Y94" s="109" t="str">
        <f>IF(W94="","", IF(W94="NC","", IF(W94="NE","", IF(W94="NA","",IFERROR(VLOOKUP(W94,Produtos!$A$1:$C$2319,2,FALSE),"Não Cadastrado")))))</f>
        <v/>
      </c>
      <c r="Z94" s="104"/>
      <c r="AA94" s="104"/>
      <c r="AB94" s="104" t="str">
        <f>IF(W94="","",IF(ISNUMBER(W94)=FALSE,"Não se aplica",IFERROR(VLOOKUP(W94,Produtos!$A$1:$C$2319,3,FALSE),"Não Cadastrado")))</f>
        <v/>
      </c>
      <c r="AC94" s="106"/>
      <c r="AD94" s="108" t="str">
        <f>IF(Tabela2[[#This Row],[Origem do acidente]] = "Plataforma", "PREENCHER","NA")</f>
        <v>NA</v>
      </c>
      <c r="AE94" s="107" t="str">
        <f>IF(AC94="","", IF(AC94="NC","", IF(AC94="NE","", IF(AC94="NA","",IFERROR(VLOOKUP(AC94,Produtos!$A$1:$C$2319,2,FALSE),"Não Cadastrado")))))</f>
        <v/>
      </c>
      <c r="AF94" s="106"/>
      <c r="AG94" s="104"/>
      <c r="AH94" s="104" t="str">
        <f>IF(AC94="","",IF(ISNUMBER(AC94)=FALSE,"Não se aplica",IFERROR(VLOOKUP(AC94,Produtos!$A$1:$C$2319,3,FALSE),"Não Cadastrado")))</f>
        <v/>
      </c>
      <c r="AI94" s="106"/>
      <c r="AJ94" s="104" t="str">
        <f>VLOOKUP(Tabela2[[#This Row],[SIEMA]],Siema2025,26,FALSE)</f>
        <v>Em investigação.</v>
      </c>
      <c r="AK94" s="107" t="s">
        <v>7250</v>
      </c>
      <c r="AL94" s="107"/>
      <c r="AM94" s="107"/>
      <c r="AN94" s="108" t="str">
        <f>VLOOKUP(Tabela2[[#This Row],[SIEMA]],Siema2025,51,FALSE)</f>
        <v/>
      </c>
      <c r="AO94" s="108" t="str">
        <f>VLOOKUP(Tabela2[[#This Row],[SIEMA]],Siema2025,53,FALSE)</f>
        <v/>
      </c>
      <c r="AP94" s="108" t="str">
        <f>VLOOKUP(Tabela2[[#This Row],[SIEMA]],Siema2025,55,FALSE)</f>
        <v/>
      </c>
      <c r="AQ94" s="108" t="str">
        <f>VLOOKUP(Tabela2[[#This Row],[SIEMA]],Siema2025,57,FALSE)</f>
        <v/>
      </c>
      <c r="AR94" s="108" t="str">
        <f>VLOOKUP(Tabela2[[#This Row],[SIEMA]],Siema2025,59,FALSE)</f>
        <v/>
      </c>
      <c r="AS94" s="108" t="str">
        <f>VLOOKUP(Tabela2[[#This Row],[SIEMA]],Siema2025,61,FALSE)</f>
        <v/>
      </c>
      <c r="AT94" s="108" t="str">
        <f>VLOOKUP(Tabela2[[#This Row],[SIEMA]],Siema2025,63,FALSE)</f>
        <v/>
      </c>
      <c r="AU94" s="108" t="str">
        <f>VLOOKUP(Tabela2[[#This Row],[SIEMA]],Siema2025,65,FALSE)</f>
        <v>X</v>
      </c>
      <c r="AV94" s="108" t="str">
        <f>VLOOKUP(Tabela2[[#This Row],[SIEMA]],Siema2025,67,FALSE)</f>
        <v/>
      </c>
      <c r="AW94" s="108" t="str">
        <f>VLOOKUP(Tabela2[[#This Row],[SIEMA]],Siema2025,69,FALSE)</f>
        <v/>
      </c>
      <c r="AX94" s="108" t="str">
        <f>VLOOKUP(Tabela2[[#This Row],[SIEMA]],Siema2025,71,FALSE)</f>
        <v/>
      </c>
      <c r="AY94" s="108" t="str">
        <f>VLOOKUP(Tabela2[[#This Row],[SIEMA]],Siema2025,73,FALSE)</f>
        <v/>
      </c>
      <c r="AZ94" s="108" t="str">
        <f>VLOOKUP(Tabela2[[#This Row],[SIEMA]],Siema2025,75,FALSE)</f>
        <v/>
      </c>
      <c r="BA94" s="108" t="str">
        <f>VLOOKUP(Tabela2[[#This Row],[SIEMA]],Siema2025,77,FALSE)</f>
        <v/>
      </c>
      <c r="BB94" s="108" t="str">
        <f>VLOOKUP(Tabela2[[#This Row],[SIEMA]],Siema2025,79,FALSE)</f>
        <v/>
      </c>
      <c r="BC94" s="108" t="str">
        <f>IF(Tabela2[[#This Row],[Outro(s) ]] = "X", "PREENCHER","NA")</f>
        <v>NA</v>
      </c>
      <c r="BD94" s="108" t="str">
        <f>VLOOKUP(Tabela2[[#This Row],[SIEMA]],Siema2025,82,FALSE)</f>
        <v/>
      </c>
      <c r="BE94" s="108" t="str">
        <f>VLOOKUP(Tabela2[[#This Row],[SIEMA]],Siema2025,81,FALSE)</f>
        <v/>
      </c>
      <c r="BF94" s="110" t="str">
        <f>VLOOKUP(Tabela2[[#This Row],[SIEMA]],Siema2025,28,FALSE)</f>
        <v>CARMO ENERGY S.A.</v>
      </c>
      <c r="BG94" s="125"/>
      <c r="BH94" s="111" t="str">
        <f>VLOOKUP(Tabela2[[#This Row],[SIEMA]],Siema2025,29,FALSE)</f>
        <v>41955491000101</v>
      </c>
      <c r="BI94" s="112" t="str">
        <f>VLOOKUP(Tabela2[[#This Row],[SIEMA]],Siema2025,107,FALSE)</f>
        <v>Não</v>
      </c>
      <c r="BJ94" s="107" t="s">
        <v>7113</v>
      </c>
      <c r="BK94" s="104" t="s">
        <v>2696</v>
      </c>
      <c r="BL94" s="140">
        <v>45699</v>
      </c>
      <c r="BM94" s="108">
        <f ca="1">IF(Tabela2[[#This Row],[Data de atendimento do Ibama (considerar o primeiro documento/ação)]]="",_xlfn.DAYS(TODAY(),J94),_xlfn.DAYS(Tabela2[[#This Row],[Data de atendimento do Ibama (considerar o primeiro documento/ação)]],J94))</f>
        <v>4</v>
      </c>
      <c r="BN94" s="108" t="s">
        <v>7592</v>
      </c>
      <c r="BO94" s="114" t="s">
        <v>7100</v>
      </c>
      <c r="BP94" s="108" t="str">
        <f>IF(Tabela2[[#This Row],[Forma de atendimento (primeiro documento/ação)]]= "Outros (especificar)", "PREENCHER","NA")</f>
        <v>NA</v>
      </c>
      <c r="BQ94" s="106" t="s">
        <v>123</v>
      </c>
      <c r="BR94" s="108" t="str">
        <f>IF(Tabela2[[#This Row],[Equipe do Ibama foi a campo? Houve sobrevoo do Poseidon?]] = "Sim", "PREENCHER","NA")</f>
        <v>NA</v>
      </c>
      <c r="BS94" s="108" t="s">
        <v>7114</v>
      </c>
      <c r="BT94" s="108" t="s">
        <v>7115</v>
      </c>
      <c r="BU94" s="108"/>
      <c r="BV94" s="108" t="s">
        <v>2696</v>
      </c>
      <c r="BW94" s="108" t="s">
        <v>123</v>
      </c>
      <c r="BX94" s="106"/>
      <c r="BY94" s="106"/>
      <c r="BZ94" s="104" t="str">
        <f>IF(Tabela2[[#This Row],[Data do documento de encerramento]]="NA","NA",IF(Tabela2[[#This Row],[Data do documento de encerramento]]="","Pendente de conclusão/ encerramento",_xlfn.DAYS(Tabela2[[#This Row],[Data do documento de encerramento]],J94)))</f>
        <v>Pendente de conclusão/ encerramento</v>
      </c>
      <c r="CA94" s="109"/>
      <c r="CB94" s="109"/>
      <c r="CC94" s="117"/>
      <c r="CD94" s="109"/>
      <c r="CE94" s="109"/>
      <c r="CF94" s="109"/>
    </row>
    <row r="95" spans="1:16359" ht="30.75" hidden="1">
      <c r="A95" s="169">
        <v>202521028843</v>
      </c>
      <c r="B95" s="170" t="s">
        <v>7593</v>
      </c>
      <c r="C95" s="108" t="str">
        <f>VLOOKUP(Tabela2[[#This Row],[SIEMA]],Siema2025,4,FALSE)</f>
        <v xml:space="preserve"> AL</v>
      </c>
      <c r="D95" s="106" t="str">
        <f>VLOOKUP(Tabela2[[#This Row],[SIEMA]],Siema2025,3,FALSE)</f>
        <v xml:space="preserve">Pilar </v>
      </c>
      <c r="E95" s="106" t="str">
        <f>VLOOKUP(Tabela2[[#This Row],[SIEMA]],Siema2025,20,FALSE)</f>
        <v>Fazenda Lamarão, s/n. Zona rural.</v>
      </c>
      <c r="F95" s="106"/>
      <c r="G95" s="106" t="s">
        <v>7594</v>
      </c>
      <c r="H95" s="106" t="s">
        <v>7595</v>
      </c>
      <c r="I95" s="104" t="s">
        <v>7223</v>
      </c>
      <c r="J95" s="105">
        <f>VLOOKUP(Tabela2[[#This Row],[SIEMA]],Siema2025,2,FALSE)</f>
        <v>45695</v>
      </c>
      <c r="K95" s="105" t="str">
        <f>VLOOKUP(Tabela2[[#This Row],[SIEMA]],Siema2025,16,FALSE)</f>
        <v>Sexta</v>
      </c>
      <c r="L95" s="106" t="str">
        <f>IF(Tabela2[[#This Row],[Data]]="","Sem Informação",VLOOKUP(MONTH(Tabela2[[#This Row],[Data]]),'[1]Validação de dados'!$I$1:$J$13,2,0))</f>
        <v>Fevereiro</v>
      </c>
      <c r="M95" s="106">
        <f>YEAR(Tabela2[[#This Row],[Data]])</f>
        <v>2025</v>
      </c>
      <c r="N95" s="105" t="str">
        <f>VLOOKUP(Tabela2[[#This Row],[SIEMA]],Siema2025,17,FALSE)</f>
        <v>Matutino</v>
      </c>
      <c r="O95" s="105" t="s">
        <v>145</v>
      </c>
      <c r="P95" s="104" t="s">
        <v>1610</v>
      </c>
      <c r="Q95" s="104" t="s">
        <v>7094</v>
      </c>
      <c r="R95" s="104"/>
      <c r="S95" s="107" t="s">
        <v>1714</v>
      </c>
      <c r="T95" s="104" t="str">
        <f>VLOOKUP(Tabela2[[#This Row],[SIEMA]],Siema2025,11,FALSE)</f>
        <v>0.01</v>
      </c>
      <c r="U95" s="104" t="str">
        <f>VLOOKUP(Tabela2[[#This Row],[SIEMA]],Siema2025,12,FALSE)</f>
        <v>M3</v>
      </c>
      <c r="V95" s="104" t="str">
        <f>IF(Q95="","",IF(ISNUMBER(Q95)=FALSE,"Não se aplica",IFERROR(VLOOKUP(Q95,Produtos!$A$1:$C$2319,3,FALSE),"Não Cadastrado")))</f>
        <v>Não se aplica</v>
      </c>
      <c r="W95" s="104" t="str">
        <f>VLOOKUP(Tabela2[[#This Row],[SIEMA]],Siema2025,10,FALSE)</f>
        <v>água oleosa</v>
      </c>
      <c r="X95" s="108" t="str">
        <f>IF(Tabela2[[#This Row],[Origem do acidente]] = "Plataforma", "PREENCHER","NA")</f>
        <v>NA</v>
      </c>
      <c r="Y95" s="109" t="str">
        <f>IF(W95="","", IF(W95="NC","", IF(W95="NE","", IF(W95="NA","",IFERROR(VLOOKUP(W95,Produtos!$A$1:$C$2319,2,FALSE),"Não Cadastrado")))))</f>
        <v>Não Cadastrado</v>
      </c>
      <c r="Z95" s="104" t="str">
        <f>VLOOKUP(Tabela2[[#This Row],[SIEMA]],Siema2025,11,FALSE)</f>
        <v>0.01</v>
      </c>
      <c r="AA95" s="104" t="str">
        <f>VLOOKUP(Tabela2[[#This Row],[SIEMA]],Siema2025,12,FALSE)</f>
        <v>M3</v>
      </c>
      <c r="AB95" s="104" t="str">
        <f>IF(W95="","",IF(ISNUMBER(W95)=FALSE,"Não se aplica",IFERROR(VLOOKUP(W95,Produtos!$A$1:$C$2319,3,FALSE),"Não Cadastrado")))</f>
        <v>Não se aplica</v>
      </c>
      <c r="AC95" s="106"/>
      <c r="AD95" s="108" t="str">
        <f>IF(Tabela2[[#This Row],[Origem do acidente]] = "Plataforma", "PREENCHER","NA")</f>
        <v>NA</v>
      </c>
      <c r="AE95" s="107" t="str">
        <f>IF(AC95="","", IF(AC95="NC","", IF(AC95="NE","", IF(AC95="NA","",IFERROR(VLOOKUP(AC95,Produtos!$A$1:$C$2319,2,FALSE),"Não Cadastrado")))))</f>
        <v/>
      </c>
      <c r="AF95" s="106"/>
      <c r="AG95" s="104"/>
      <c r="AH95" s="104" t="str">
        <f>IF(AC95="","",IF(ISNUMBER(AC95)=FALSE,"Não se aplica",IFERROR(VLOOKUP(AC95,Produtos!$A$1:$C$2319,3,FALSE),"Não Cadastrado")))</f>
        <v/>
      </c>
      <c r="AI95" s="106"/>
      <c r="AJ95" s="104" t="s">
        <v>7596</v>
      </c>
      <c r="AK95" s="107" t="s">
        <v>7112</v>
      </c>
      <c r="AL95" s="107"/>
      <c r="AM95" s="107"/>
      <c r="AN95" s="108" t="str">
        <f>VLOOKUP(Tabela2[[#This Row],[SIEMA]],Siema2025,51,FALSE)</f>
        <v/>
      </c>
      <c r="AO95" s="108" t="str">
        <f>VLOOKUP(Tabela2[[#This Row],[SIEMA]],Siema2025,53,FALSE)</f>
        <v/>
      </c>
      <c r="AP95" s="108" t="str">
        <f>VLOOKUP(Tabela2[[#This Row],[SIEMA]],Siema2025,55,FALSE)</f>
        <v/>
      </c>
      <c r="AQ95" s="108" t="str">
        <f>VLOOKUP(Tabela2[[#This Row],[SIEMA]],Siema2025,57,FALSE)</f>
        <v/>
      </c>
      <c r="AR95" s="108" t="str">
        <f>VLOOKUP(Tabela2[[#This Row],[SIEMA]],Siema2025,59,FALSE)</f>
        <v/>
      </c>
      <c r="AS95" s="108" t="str">
        <f>VLOOKUP(Tabela2[[#This Row],[SIEMA]],Siema2025,61,FALSE)</f>
        <v/>
      </c>
      <c r="AT95" s="108" t="str">
        <f>VLOOKUP(Tabela2[[#This Row],[SIEMA]],Siema2025,63,FALSE)</f>
        <v/>
      </c>
      <c r="AU95" s="108" t="str">
        <f>VLOOKUP(Tabela2[[#This Row],[SIEMA]],Siema2025,65,FALSE)</f>
        <v>X</v>
      </c>
      <c r="AV95" s="108" t="str">
        <f>VLOOKUP(Tabela2[[#This Row],[SIEMA]],Siema2025,67,FALSE)</f>
        <v/>
      </c>
      <c r="AW95" s="108" t="str">
        <f>VLOOKUP(Tabela2[[#This Row],[SIEMA]],Siema2025,69,FALSE)</f>
        <v/>
      </c>
      <c r="AX95" s="108" t="str">
        <f>VLOOKUP(Tabela2[[#This Row],[SIEMA]],Siema2025,71,FALSE)</f>
        <v/>
      </c>
      <c r="AY95" s="108" t="str">
        <f>VLOOKUP(Tabela2[[#This Row],[SIEMA]],Siema2025,73,FALSE)</f>
        <v/>
      </c>
      <c r="AZ95" s="108" t="str">
        <f>VLOOKUP(Tabela2[[#This Row],[SIEMA]],Siema2025,75,FALSE)</f>
        <v/>
      </c>
      <c r="BA95" s="108" t="str">
        <f>VLOOKUP(Tabela2[[#This Row],[SIEMA]],Siema2025,77,FALSE)</f>
        <v/>
      </c>
      <c r="BB95" s="108" t="str">
        <f>VLOOKUP(Tabela2[[#This Row],[SIEMA]],Siema2025,79,FALSE)</f>
        <v/>
      </c>
      <c r="BC95" s="108" t="str">
        <f>IF(Tabela2[[#This Row],[Outro(s) ]] = "X", "PREENCHER","NA")</f>
        <v>NA</v>
      </c>
      <c r="BD95" s="108" t="str">
        <f>VLOOKUP(Tabela2[[#This Row],[SIEMA]],Siema2025,82,FALSE)</f>
        <v/>
      </c>
      <c r="BE95" s="108" t="str">
        <f>VLOOKUP(Tabela2[[#This Row],[SIEMA]],Siema2025,81,FALSE)</f>
        <v/>
      </c>
      <c r="BF95" s="110" t="str">
        <f>VLOOKUP(Tabela2[[#This Row],[SIEMA]],Siema2025,28,FALSE)</f>
        <v>ORIGEM ENERGIA ALAGOAS S.A</v>
      </c>
      <c r="BG95" s="125"/>
      <c r="BH95" s="111" t="str">
        <f>VLOOKUP(Tabela2[[#This Row],[SIEMA]],Siema2025,29,FALSE)</f>
        <v>34186669000301</v>
      </c>
      <c r="BI95" s="112" t="str">
        <f>VLOOKUP(Tabela2[[#This Row],[SIEMA]],Siema2025,107,FALSE)</f>
        <v>Não</v>
      </c>
      <c r="BJ95" s="107" t="s">
        <v>7113</v>
      </c>
      <c r="BK95" s="104" t="s">
        <v>2696</v>
      </c>
      <c r="BL95" s="140">
        <v>45705</v>
      </c>
      <c r="BM95" s="108">
        <f ca="1">IF(Tabela2[[#This Row],[Data de atendimento do Ibama (considerar o primeiro documento/ação)]]="",_xlfn.DAYS(TODAY(),J95),_xlfn.DAYS(Tabela2[[#This Row],[Data de atendimento do Ibama (considerar o primeiro documento/ação)]],J95))</f>
        <v>10</v>
      </c>
      <c r="BN95" s="108" t="str">
        <f>IF(Tabela2[[#This Row],[Atendido pelo Ibama ("Não" ou "Sim")]]="Não","Preencher", IF(Tabela2[[#This Row],[Atendido pelo Ibama ("Não" ou "Sim")]]="Sim","NA",""))</f>
        <v>NA</v>
      </c>
      <c r="BO95" s="114" t="s">
        <v>7100</v>
      </c>
      <c r="BP95" s="108" t="str">
        <f>IF(Tabela2[[#This Row],[Forma de atendimento (primeiro documento/ação)]]= "Outros (especificar)", "PREENCHER","NA")</f>
        <v>NA</v>
      </c>
      <c r="BQ95" s="106" t="s">
        <v>123</v>
      </c>
      <c r="BR95" s="108" t="str">
        <f>IF(Tabela2[[#This Row],[Equipe do Ibama foi a campo? Houve sobrevoo do Poseidon?]] = "Sim", "PREENCHER","NA")</f>
        <v>NA</v>
      </c>
      <c r="BS95" s="108" t="s">
        <v>7114</v>
      </c>
      <c r="BT95" s="108" t="s">
        <v>7101</v>
      </c>
      <c r="BU95" s="108" t="s">
        <v>123</v>
      </c>
      <c r="BV95" s="108" t="s">
        <v>123</v>
      </c>
      <c r="BW95" s="108" t="s">
        <v>123</v>
      </c>
      <c r="BX95" s="106"/>
      <c r="BY95" s="106"/>
      <c r="BZ95" s="104" t="str">
        <f>IF(Tabela2[[#This Row],[Data do documento de encerramento]]="NA","NA",IF(Tabela2[[#This Row],[Data do documento de encerramento]]="","Pendente de conclusão/ encerramento",_xlfn.DAYS(Tabela2[[#This Row],[Data do documento de encerramento]],J95)))</f>
        <v>Pendente de conclusão/ encerramento</v>
      </c>
      <c r="CA95" s="109"/>
      <c r="CB95" s="109"/>
      <c r="CC95" s="109"/>
      <c r="CD95" s="109"/>
      <c r="CE95" s="109"/>
      <c r="CF95" s="109"/>
    </row>
    <row r="96" spans="1:16359" ht="30.75" hidden="1">
      <c r="A96" s="169">
        <v>20252879214</v>
      </c>
      <c r="B96" s="170" t="s">
        <v>7597</v>
      </c>
      <c r="C96" s="108" t="str">
        <f>VLOOKUP(Tabela2[[#This Row],[SIEMA]],Siema2025,4,FALSE)</f>
        <v xml:space="preserve"> RJ</v>
      </c>
      <c r="D96" s="106" t="str">
        <f>VLOOKUP(Tabela2[[#This Row],[SIEMA]],Siema2025,3,FALSE)</f>
        <v xml:space="preserve">Rio de Janeiro </v>
      </c>
      <c r="E96" s="106" t="str">
        <f>VLOOKUP(Tabela2[[#This Row],[SIEMA]],Siema2025,20,FALSE)</f>
        <v>Rua Bertichen, 75</v>
      </c>
      <c r="F96" s="106"/>
      <c r="G96" s="28" t="s">
        <v>7598</v>
      </c>
      <c r="H96" s="106" t="s">
        <v>7599</v>
      </c>
      <c r="I96" s="104" t="str">
        <f>VLOOKUP(Tabela2[[#This Row],[SIEMA]],Siema2025,19,FALSE)</f>
        <v/>
      </c>
      <c r="J96" s="105">
        <f>VLOOKUP(Tabela2[[#This Row],[SIEMA]],Siema2025,2,FALSE)</f>
        <v>45696</v>
      </c>
      <c r="K96" s="105" t="str">
        <f>VLOOKUP(Tabela2[[#This Row],[SIEMA]],Siema2025,16,FALSE)</f>
        <v>Sábado</v>
      </c>
      <c r="L96" s="106" t="str">
        <f>IF(Tabela2[[#This Row],[Data]]="","Sem Informação",VLOOKUP(MONTH(Tabela2[[#This Row],[Data]]),'[1]Validação de dados'!$I$1:$J$13,2,0))</f>
        <v>Fevereiro</v>
      </c>
      <c r="M96" s="104">
        <f>YEAR(Tabela2[[#This Row],[Data]])</f>
        <v>2025</v>
      </c>
      <c r="N96" s="105" t="str">
        <f>VLOOKUP(Tabela2[[#This Row],[SIEMA]],Siema2025,17,FALSE)</f>
        <v>Noturno</v>
      </c>
      <c r="O96" s="105" t="str">
        <f>VLOOKUP(Tabela2[[#This Row],[SIEMA]],Siema2025,5,FALSE)</f>
        <v>Indústria</v>
      </c>
      <c r="P96" s="104" t="str">
        <f>VLOOKUP(Tabela2[[#This Row],[SIEMA]],Siema2025,21,FALSE)</f>
        <v>Empresa Sumatex Produtos Químicos</v>
      </c>
      <c r="Q96" s="104" t="s">
        <v>7418</v>
      </c>
      <c r="R96" s="104" t="str">
        <f>VLOOKUP(Tabela2[[#This Row],[SIEMA]],Siema2025,10,FALSE)</f>
        <v/>
      </c>
      <c r="S96" s="107" t="s">
        <v>7600</v>
      </c>
      <c r="T96" s="104" t="str">
        <f>VLOOKUP(Tabela2[[#This Row],[SIEMA]],Siema2025,11,FALSE)</f>
        <v xml:space="preserve"> </v>
      </c>
      <c r="U96" s="104" t="str">
        <f>VLOOKUP(Tabela2[[#This Row],[SIEMA]],Siema2025,12,FALSE)</f>
        <v xml:space="preserve"> </v>
      </c>
      <c r="V96" s="104" t="str">
        <f>IF(Q96="","",IF(ISNUMBER(Q96)=FALSE,"Não se aplica",IFERROR(VLOOKUP(Q96,Produtos!$A$1:$C$2319,3,FALSE),"Não Cadastrado")))</f>
        <v>Não se aplica</v>
      </c>
      <c r="W96" s="104" t="str">
        <f>VLOOKUP(Tabela2[[#This Row],[SIEMA]],Siema2025,10,FALSE)</f>
        <v/>
      </c>
      <c r="X96" s="113" t="str">
        <f>IF(Tabela2[[#This Row],[Origem do acidente]] = "Plataforma", "PREENCHER","NA")</f>
        <v>NA</v>
      </c>
      <c r="Y96" s="109" t="str">
        <f>IF(W96="","", IF(W96="NC","", IF(W96="NE","", IF(W96="NA","",IFERROR(VLOOKUP(W96,Produtos!$A$1:$C$2319,2,FALSE),"Não Cadastrado")))))</f>
        <v/>
      </c>
      <c r="Z96" s="104" t="str">
        <f>VLOOKUP(Tabela2[[#This Row],[SIEMA]],Siema2025,11,FALSE)</f>
        <v xml:space="preserve"> </v>
      </c>
      <c r="AA96" s="104" t="str">
        <f>VLOOKUP(Tabela2[[#This Row],[SIEMA]],Siema2025,12,FALSE)</f>
        <v xml:space="preserve"> </v>
      </c>
      <c r="AB96" s="104" t="str">
        <f>IF(W96="","",IF(ISNUMBER(W96)=FALSE,"Não se aplica",IFERROR(VLOOKUP(W96,Produtos!$A$1:$C$2319,3,FALSE),"Não Cadastrado")))</f>
        <v/>
      </c>
      <c r="AC96" s="104"/>
      <c r="AD96" s="108" t="str">
        <f>IF(Tabela2[[#This Row],[Origem do acidente]] = "Plataforma", "PREENCHER","NA")</f>
        <v>NA</v>
      </c>
      <c r="AE96" s="107" t="str">
        <f>IF(AC96="","", IF(AC96="NC","", IF(AC96="NE","", IF(AC96="NA","",IFERROR(VLOOKUP(AC96,Produtos!$A$1:$C$2319,2,FALSE),"Não Cadastrado")))))</f>
        <v/>
      </c>
      <c r="AF96" s="104"/>
      <c r="AG96" s="104"/>
      <c r="AH96" s="104" t="str">
        <f>IF(AC96="","",IF(ISNUMBER(AC96)=FALSE,"Não se aplica",IFERROR(VLOOKUP(AC96,Produtos!$A$1:$C$2319,3,FALSE),"Não Cadastrado")))</f>
        <v/>
      </c>
      <c r="AI96" s="104"/>
      <c r="AJ96" s="104" t="s">
        <v>7601</v>
      </c>
      <c r="AK96" s="107" t="s">
        <v>7234</v>
      </c>
      <c r="AL96" s="107"/>
      <c r="AM96" s="107"/>
      <c r="AN96" s="108" t="str">
        <f>VLOOKUP(Tabela2[[#This Row],[SIEMA]],Siema2025,51,FALSE)</f>
        <v/>
      </c>
      <c r="AO96" s="108" t="str">
        <f>VLOOKUP(Tabela2[[#This Row],[SIEMA]],Siema2025,53,FALSE)</f>
        <v>X</v>
      </c>
      <c r="AP96" s="108" t="str">
        <f>VLOOKUP(Tabela2[[#This Row],[SIEMA]],Siema2025,55,FALSE)</f>
        <v/>
      </c>
      <c r="AQ96" s="108" t="str">
        <f>VLOOKUP(Tabela2[[#This Row],[SIEMA]],Siema2025,57,FALSE)</f>
        <v/>
      </c>
      <c r="AR96" s="108" t="str">
        <f>VLOOKUP(Tabela2[[#This Row],[SIEMA]],Siema2025,59,FALSE)</f>
        <v/>
      </c>
      <c r="AS96" s="108" t="str">
        <f>VLOOKUP(Tabela2[[#This Row],[SIEMA]],Siema2025,61,FALSE)</f>
        <v/>
      </c>
      <c r="AT96" s="108" t="str">
        <f>VLOOKUP(Tabela2[[#This Row],[SIEMA]],Siema2025,63,FALSE)</f>
        <v/>
      </c>
      <c r="AU96" s="108" t="str">
        <f>VLOOKUP(Tabela2[[#This Row],[SIEMA]],Siema2025,65,FALSE)</f>
        <v/>
      </c>
      <c r="AV96" s="108" t="str">
        <f>VLOOKUP(Tabela2[[#This Row],[SIEMA]],Siema2025,67,FALSE)</f>
        <v/>
      </c>
      <c r="AW96" s="108" t="str">
        <f>VLOOKUP(Tabela2[[#This Row],[SIEMA]],Siema2025,69,FALSE)</f>
        <v>X</v>
      </c>
      <c r="AX96" s="108" t="str">
        <f>VLOOKUP(Tabela2[[#This Row],[SIEMA]],Siema2025,71,FALSE)</f>
        <v/>
      </c>
      <c r="AY96" s="108" t="str">
        <f>VLOOKUP(Tabela2[[#This Row],[SIEMA]],Siema2025,73,FALSE)</f>
        <v/>
      </c>
      <c r="AZ96" s="108" t="str">
        <f>VLOOKUP(Tabela2[[#This Row],[SIEMA]],Siema2025,75,FALSE)</f>
        <v/>
      </c>
      <c r="BA96" s="108" t="str">
        <f>VLOOKUP(Tabela2[[#This Row],[SIEMA]],Siema2025,77,FALSE)</f>
        <v/>
      </c>
      <c r="BB96" s="108" t="str">
        <f>VLOOKUP(Tabela2[[#This Row],[SIEMA]],Siema2025,79,FALSE)</f>
        <v>X</v>
      </c>
      <c r="BC96" s="108" t="str">
        <f>IF(Tabela2[[#This Row],[Outro(s) ]] = "X", "PREENCHER","NA")</f>
        <v>PREENCHER</v>
      </c>
      <c r="BD96" s="108" t="str">
        <f>VLOOKUP(Tabela2[[#This Row],[SIEMA]],Siema2025,82,FALSE)</f>
        <v/>
      </c>
      <c r="BE96" s="108" t="str">
        <f>VLOOKUP(Tabela2[[#This Row],[SIEMA]],Siema2025,81,FALSE)</f>
        <v/>
      </c>
      <c r="BF96" s="110" t="str">
        <f>VLOOKUP(Tabela2[[#This Row],[SIEMA]],Siema2025,28,FALSE)</f>
        <v>Sumatex Produtos Químicos</v>
      </c>
      <c r="BG96" s="110"/>
      <c r="BH96" s="111" t="str">
        <f>VLOOKUP(Tabela2[[#This Row],[SIEMA]],Siema2025,29,FALSE)</f>
        <v>30927990000179</v>
      </c>
      <c r="BI96" s="112" t="str">
        <f>VLOOKUP(Tabela2[[#This Row],[SIEMA]],Siema2025,107,FALSE)</f>
        <v>Não</v>
      </c>
      <c r="BJ96" s="107" t="s">
        <v>7113</v>
      </c>
      <c r="BK96" s="104" t="s">
        <v>2696</v>
      </c>
      <c r="BL96" s="140">
        <v>45783</v>
      </c>
      <c r="BM96" s="108">
        <f ca="1">IF(Tabela2[[#This Row],[Data de atendimento do Ibama (considerar o primeiro documento/ação)]]="",_xlfn.DAYS(TODAY(),J96),_xlfn.DAYS(Tabela2[[#This Row],[Data de atendimento do Ibama (considerar o primeiro documento/ação)]],J96))</f>
        <v>87</v>
      </c>
      <c r="BN96" s="108" t="str">
        <f>IF(Tabela2[[#This Row],[Atendido pelo Ibama ("Não" ou "Sim")]]="Não","Preencher", IF(Tabela2[[#This Row],[Atendido pelo Ibama ("Não" ou "Sim")]]="Sim","NA",""))</f>
        <v>NA</v>
      </c>
      <c r="BO96" s="114"/>
      <c r="BP96" s="108" t="str">
        <f>IF(Tabela2[[#This Row],[Forma de atendimento (primeiro documento/ação)]]= "Outros (especificar)", "PREENCHER","NA")</f>
        <v>NA</v>
      </c>
      <c r="BQ96" s="106" t="s">
        <v>123</v>
      </c>
      <c r="BR96" s="108" t="str">
        <f>IF(Tabela2[[#This Row],[Equipe do Ibama foi a campo? Houve sobrevoo do Poseidon?]] = "Sim", "PREENCHER","NA")</f>
        <v>NA</v>
      </c>
      <c r="BS96" s="108" t="str">
        <f>IF(Tabela2[[#This Row],[Se sim, foi emitida Ordem de Emergência? (informações vinculada à coluna CK)]] = "Sim", "PREENCHER","NA")</f>
        <v>NA</v>
      </c>
      <c r="BT96" s="108" t="str">
        <f>IF(Tabela2[[#This Row],[Foi elaborado Relatório de Vistoria pelo Ibama? (informações vinculada à coluna CK)]] = "Sim", "PREENCHER","NA")</f>
        <v>NA</v>
      </c>
      <c r="BU96" s="108" t="s">
        <v>123</v>
      </c>
      <c r="BV96" s="108" t="str">
        <f>IF(Tabela2[[#This Row],[Houve avaliação das informações pós-acidente solicitadas/enviadas?]] = "Sim", "PREENCHER","NA")</f>
        <v>NA</v>
      </c>
      <c r="BW96" s="108" t="s">
        <v>123</v>
      </c>
      <c r="BX96" s="106"/>
      <c r="BY96" s="140"/>
      <c r="BZ96" s="104" t="str">
        <f>IF(Tabela2[[#This Row],[Data do documento de encerramento]]="NA","NA",IF(Tabela2[[#This Row],[Data do documento de encerramento]]="","Pendente de conclusão/ encerramento",_xlfn.DAYS(Tabela2[[#This Row],[Data do documento de encerramento]],J96)))</f>
        <v>Pendente de conclusão/ encerramento</v>
      </c>
      <c r="CA96" s="107"/>
      <c r="CB96" s="107"/>
      <c r="CC96" s="107"/>
      <c r="CD96" s="107"/>
      <c r="CE96" s="107"/>
      <c r="CF96" s="107"/>
    </row>
    <row r="97" spans="1:84" ht="30.75" hidden="1">
      <c r="A97" s="169">
        <v>202521014424</v>
      </c>
      <c r="B97" s="170" t="s">
        <v>7602</v>
      </c>
      <c r="C97" s="108" t="str">
        <f>VLOOKUP(Tabela2[[#This Row],[SIEMA]],Siema2025,4,FALSE)</f>
        <v xml:space="preserve"> RJ</v>
      </c>
      <c r="D97" s="106" t="str">
        <f>VLOOKUP(Tabela2[[#This Row],[SIEMA]],Siema2025,3,FALSE)</f>
        <v xml:space="preserve">Rio de Janeiro </v>
      </c>
      <c r="E97" s="106" t="str">
        <f>VLOOKUP(Tabela2[[#This Row],[SIEMA]],Siema2025,20,FALSE)</f>
        <v>Rua Campo da Ribeira, 51 - Ribeira, Rio de Janeiro - RJ</v>
      </c>
      <c r="F97" s="106"/>
      <c r="G97" s="106" t="s">
        <v>7603</v>
      </c>
      <c r="H97" s="106" t="s">
        <v>7604</v>
      </c>
      <c r="I97" s="104" t="str">
        <f>VLOOKUP(Tabela2[[#This Row],[SIEMA]],Siema2025,19,FALSE)</f>
        <v/>
      </c>
      <c r="J97" s="105">
        <f>VLOOKUP(Tabela2[[#This Row],[SIEMA]],Siema2025,2,FALSE)</f>
        <v>45696</v>
      </c>
      <c r="K97" s="105" t="str">
        <f>VLOOKUP(Tabela2[[#This Row],[SIEMA]],Siema2025,16,FALSE)</f>
        <v>Sábado</v>
      </c>
      <c r="L97" s="106" t="str">
        <f>IF(Tabela2[[#This Row],[Data]]="","Sem Informação",VLOOKUP(MONTH(Tabela2[[#This Row],[Data]]),'[1]Validação de dados'!$I$1:$J$13,2,0))</f>
        <v>Fevereiro</v>
      </c>
      <c r="M97" s="104">
        <f>YEAR(Tabela2[[#This Row],[Data]])</f>
        <v>2025</v>
      </c>
      <c r="N97" s="105" t="str">
        <f>VLOOKUP(Tabela2[[#This Row],[SIEMA]],Siema2025,17,FALSE)</f>
        <v>Vespertino</v>
      </c>
      <c r="O97" s="105" t="str">
        <f>VLOOKUP(Tabela2[[#This Row],[SIEMA]],Siema2025,5,FALSE)</f>
        <v>Refinaria</v>
      </c>
      <c r="P97" s="104" t="str">
        <f>VLOOKUP(Tabela2[[#This Row],[SIEMA]],Siema2025,21,FALSE)</f>
        <v>Incêndio na fábrica da empresa  COSAN LUBRIFICANTES E ESPECIALIDADES SA, localizada na Ilha do Governador</v>
      </c>
      <c r="Q97" s="104" t="s">
        <v>7418</v>
      </c>
      <c r="R97" s="104" t="str">
        <f>VLOOKUP(Tabela2[[#This Row],[SIEMA]],Siema2025,10,FALSE)</f>
        <v/>
      </c>
      <c r="S97" s="107" t="str">
        <f>IF(Q97="","", IF(Q97="NC","", IF(Q97="NE","", IF(Q97="NA","",IFERROR(VLOOKUP(Q97,Produtos!$A$1:$C$2319,2,FALSE),"Não Cadastrado")))))</f>
        <v/>
      </c>
      <c r="T97" s="104" t="str">
        <f>VLOOKUP(Tabela2[[#This Row],[SIEMA]],Siema2025,11,FALSE)</f>
        <v xml:space="preserve"> </v>
      </c>
      <c r="U97" s="104" t="str">
        <f>VLOOKUP(Tabela2[[#This Row],[SIEMA]],Siema2025,12,FALSE)</f>
        <v xml:space="preserve"> </v>
      </c>
      <c r="V97" s="104" t="str">
        <f>IF(Q97="","",IF(ISNUMBER(Q97)=FALSE,"Não se aplica",IFERROR(VLOOKUP(Q97,Produtos!$A$1:$C$2319,3,FALSE),"Não Cadastrado")))</f>
        <v>Não se aplica</v>
      </c>
      <c r="W97" s="104" t="str">
        <f>VLOOKUP(Tabela2[[#This Row],[SIEMA]],Siema2025,10,FALSE)</f>
        <v/>
      </c>
      <c r="X97" s="113" t="str">
        <f>IF(Tabela2[[#This Row],[Origem do acidente]] = "Plataforma", "PREENCHER","NA")</f>
        <v>NA</v>
      </c>
      <c r="Y97" s="109" t="str">
        <f>IF(W97="","", IF(W97="NC","", IF(W97="NE","", IF(W97="NA","",IFERROR(VLOOKUP(W97,Produtos!$A$1:$C$2319,2,FALSE),"Não Cadastrado")))))</f>
        <v/>
      </c>
      <c r="Z97" s="104" t="str">
        <f>VLOOKUP(Tabela2[[#This Row],[SIEMA]],Siema2025,11,FALSE)</f>
        <v xml:space="preserve"> </v>
      </c>
      <c r="AA97" s="104" t="str">
        <f>VLOOKUP(Tabela2[[#This Row],[SIEMA]],Siema2025,12,FALSE)</f>
        <v xml:space="preserve"> </v>
      </c>
      <c r="AB97" s="104" t="str">
        <f>IF(W97="","",IF(ISNUMBER(W97)=FALSE,"Não se aplica",IFERROR(VLOOKUP(W97,Produtos!$A$1:$C$2319,3,FALSE),"Não Cadastrado")))</f>
        <v/>
      </c>
      <c r="AC97" s="104"/>
      <c r="AD97" s="108" t="str">
        <f>IF(Tabela2[[#This Row],[Origem do acidente]] = "Plataforma", "PREENCHER","NA")</f>
        <v>NA</v>
      </c>
      <c r="AE97" s="107" t="str">
        <f>IF(AC97="","", IF(AC97="NC","", IF(AC97="NE","", IF(AC97="NA","",IFERROR(VLOOKUP(AC97,Produtos!$A$1:$C$2319,2,FALSE),"Não Cadastrado")))))</f>
        <v/>
      </c>
      <c r="AF97" s="104"/>
      <c r="AG97" s="104"/>
      <c r="AH97" s="104" t="str">
        <f>IF(AC97="","",IF(ISNUMBER(AC97)=FALSE,"Não se aplica",IFERROR(VLOOKUP(AC97,Produtos!$A$1:$C$2319,3,FALSE),"Não Cadastrado")))</f>
        <v/>
      </c>
      <c r="AI97" s="104"/>
      <c r="AJ97" s="104" t="s">
        <v>6834</v>
      </c>
      <c r="AK97" s="107" t="s">
        <v>6834</v>
      </c>
      <c r="AL97" s="107" t="s">
        <v>6834</v>
      </c>
      <c r="AM97" s="107"/>
      <c r="AN97" s="108" t="str">
        <f>VLOOKUP(Tabela2[[#This Row],[SIEMA]],Siema2025,51,FALSE)</f>
        <v/>
      </c>
      <c r="AO97" s="108" t="str">
        <f>VLOOKUP(Tabela2[[#This Row],[SIEMA]],Siema2025,53,FALSE)</f>
        <v>X</v>
      </c>
      <c r="AP97" s="108" t="str">
        <f>VLOOKUP(Tabela2[[#This Row],[SIEMA]],Siema2025,55,FALSE)</f>
        <v/>
      </c>
      <c r="AQ97" s="108" t="str">
        <f>VLOOKUP(Tabela2[[#This Row],[SIEMA]],Siema2025,57,FALSE)</f>
        <v/>
      </c>
      <c r="AR97" s="108" t="str">
        <f>VLOOKUP(Tabela2[[#This Row],[SIEMA]],Siema2025,59,FALSE)</f>
        <v/>
      </c>
      <c r="AS97" s="108" t="str">
        <f>VLOOKUP(Tabela2[[#This Row],[SIEMA]],Siema2025,61,FALSE)</f>
        <v/>
      </c>
      <c r="AT97" s="108" t="str">
        <f>VLOOKUP(Tabela2[[#This Row],[SIEMA]],Siema2025,63,FALSE)</f>
        <v/>
      </c>
      <c r="AU97" s="108" t="str">
        <f>VLOOKUP(Tabela2[[#This Row],[SIEMA]],Siema2025,65,FALSE)</f>
        <v/>
      </c>
      <c r="AV97" s="108" t="str">
        <f>VLOOKUP(Tabela2[[#This Row],[SIEMA]],Siema2025,67,FALSE)</f>
        <v/>
      </c>
      <c r="AW97" s="108" t="str">
        <f>VLOOKUP(Tabela2[[#This Row],[SIEMA]],Siema2025,69,FALSE)</f>
        <v/>
      </c>
      <c r="AX97" s="108" t="str">
        <f>VLOOKUP(Tabela2[[#This Row],[SIEMA]],Siema2025,71,FALSE)</f>
        <v/>
      </c>
      <c r="AY97" s="108" t="str">
        <f>VLOOKUP(Tabela2[[#This Row],[SIEMA]],Siema2025,73,FALSE)</f>
        <v/>
      </c>
      <c r="AZ97" s="108" t="str">
        <f>VLOOKUP(Tabela2[[#This Row],[SIEMA]],Siema2025,75,FALSE)</f>
        <v/>
      </c>
      <c r="BA97" s="108" t="str">
        <f>VLOOKUP(Tabela2[[#This Row],[SIEMA]],Siema2025,77,FALSE)</f>
        <v/>
      </c>
      <c r="BB97" s="108" t="str">
        <f>VLOOKUP(Tabela2[[#This Row],[SIEMA]],Siema2025,79,FALSE)</f>
        <v/>
      </c>
      <c r="BC97" s="108" t="str">
        <f>IF(Tabela2[[#This Row],[Outro(s) ]] = "X", "PREENCHER","NA")</f>
        <v>NA</v>
      </c>
      <c r="BD97" s="108" t="str">
        <f>VLOOKUP(Tabela2[[#This Row],[SIEMA]],Siema2025,82,FALSE)</f>
        <v/>
      </c>
      <c r="BE97" s="108" t="str">
        <f>VLOOKUP(Tabela2[[#This Row],[SIEMA]],Siema2025,81,FALSE)</f>
        <v/>
      </c>
      <c r="BF97" s="110" t="str">
        <f>VLOOKUP(Tabela2[[#This Row],[SIEMA]],Siema2025,28,FALSE)</f>
        <v>COSAN LUBRIFICANTES E ESPECIALIDADES SA</v>
      </c>
      <c r="BG97" s="110"/>
      <c r="BH97" s="111" t="str">
        <f>VLOOKUP(Tabela2[[#This Row],[SIEMA]],Siema2025,29,FALSE)</f>
        <v>33000092000169</v>
      </c>
      <c r="BI97" s="112" t="str">
        <f>VLOOKUP(Tabela2[[#This Row],[SIEMA]],Siema2025,107,FALSE)</f>
        <v>Não</v>
      </c>
      <c r="BJ97" s="107" t="s">
        <v>7113</v>
      </c>
      <c r="BK97" s="104" t="s">
        <v>2696</v>
      </c>
      <c r="BL97" s="140">
        <v>45714</v>
      </c>
      <c r="BM97" s="108">
        <f ca="1">IF(Tabela2[[#This Row],[Data de atendimento do Ibama (considerar o primeiro documento/ação)]]="",_xlfn.DAYS(TODAY(),J97),_xlfn.DAYS(Tabela2[[#This Row],[Data de atendimento do Ibama (considerar o primeiro documento/ação)]],J97))</f>
        <v>18</v>
      </c>
      <c r="BN97" s="108" t="str">
        <f>IF(Tabela2[[#This Row],[Atendido pelo Ibama ("Não" ou "Sim")]]="Não","Preencher", IF(Tabela2[[#This Row],[Atendido pelo Ibama ("Não" ou "Sim")]]="Sim","NA",""))</f>
        <v>NA</v>
      </c>
      <c r="BO97" s="114"/>
      <c r="BP97" s="108" t="str">
        <f>IF(Tabela2[[#This Row],[Forma de atendimento (primeiro documento/ação)]]= "Outros (especificar)", "PREENCHER","NA")</f>
        <v>NA</v>
      </c>
      <c r="BQ97" s="106" t="s">
        <v>123</v>
      </c>
      <c r="BR97" s="108" t="str">
        <f>IF(Tabela2[[#This Row],[Equipe do Ibama foi a campo? Houve sobrevoo do Poseidon?]] = "Sim", "PREENCHER","NA")</f>
        <v>NA</v>
      </c>
      <c r="BS97" s="108" t="str">
        <f>IF(Tabela2[[#This Row],[Se sim, foi emitida Ordem de Emergência? (informações vinculada à coluna CK)]] = "Sim", "PREENCHER","NA")</f>
        <v>NA</v>
      </c>
      <c r="BT97" s="108" t="str">
        <f>IF(Tabela2[[#This Row],[Foi elaborado Relatório de Vistoria pelo Ibama? (informações vinculada à coluna CK)]] = "Sim", "PREENCHER","NA")</f>
        <v>NA</v>
      </c>
      <c r="BU97" s="108" t="str">
        <f>IF(Tabela2[[#This Row],[Houve envio de Informações Pós-acidente (preencher "não se aplica" quando de competência estadual/municipal)]] = "Sim", "PREENCHER","NA")</f>
        <v>NA</v>
      </c>
      <c r="BV97" s="108" t="s">
        <v>123</v>
      </c>
      <c r="BW97" s="108" t="s">
        <v>2696</v>
      </c>
      <c r="BX97" s="106" t="s">
        <v>7116</v>
      </c>
      <c r="BY97" s="140">
        <v>46029</v>
      </c>
      <c r="BZ97" s="104">
        <f>IF(Tabela2[[#This Row],[Data do documento de encerramento]]="NA","NA",IF(Tabela2[[#This Row],[Data do documento de encerramento]]="","Pendente de conclusão/ encerramento",_xlfn.DAYS(Tabela2[[#This Row],[Data do documento de encerramento]],J97)))</f>
        <v>333</v>
      </c>
      <c r="CA97" s="107"/>
      <c r="CB97" s="107"/>
      <c r="CC97" s="107"/>
      <c r="CD97" s="107"/>
      <c r="CE97" s="107"/>
      <c r="CF97" s="107"/>
    </row>
    <row r="98" spans="1:84" ht="30.75" hidden="1">
      <c r="A98" s="169">
        <v>202521036041</v>
      </c>
      <c r="B98" s="170" t="s">
        <v>7605</v>
      </c>
      <c r="C98" s="108" t="str">
        <f>VLOOKUP(Tabela2[[#This Row],[SIEMA]],Siema2025,4,FALSE)</f>
        <v xml:space="preserve"> RN</v>
      </c>
      <c r="D98" s="106" t="str">
        <f>VLOOKUP(Tabela2[[#This Row],[SIEMA]],Siema2025,3,FALSE)</f>
        <v xml:space="preserve">Mossoró </v>
      </c>
      <c r="E98" s="106" t="str">
        <f>VLOOKUP(Tabela2[[#This Row],[SIEMA]],Siema2025,20,FALSE)</f>
        <v>Linha de Produção do poço 7-CAM966-RN - Canto do Amaro</v>
      </c>
      <c r="F98" s="106"/>
      <c r="G98" s="106" t="s">
        <v>7528</v>
      </c>
      <c r="H98" s="106" t="s">
        <v>7606</v>
      </c>
      <c r="I98" s="104" t="s">
        <v>931</v>
      </c>
      <c r="J98" s="105">
        <f>VLOOKUP(Tabela2[[#This Row],[SIEMA]],Siema2025,2,FALSE)</f>
        <v>45696</v>
      </c>
      <c r="K98" s="105" t="str">
        <f>VLOOKUP(Tabela2[[#This Row],[SIEMA]],Siema2025,16,FALSE)</f>
        <v>Sábado</v>
      </c>
      <c r="L98" s="106" t="str">
        <f>IF(Tabela2[[#This Row],[Data]]="","Sem Informação",VLOOKUP(MONTH(Tabela2[[#This Row],[Data]]),'[1]Validação de dados'!$I$1:$J$13,2,0))</f>
        <v>Fevereiro</v>
      </c>
      <c r="M98" s="104">
        <f>YEAR(Tabela2[[#This Row],[Data]])</f>
        <v>2025</v>
      </c>
      <c r="N98" s="105" t="str">
        <f>VLOOKUP(Tabela2[[#This Row],[SIEMA]],Siema2025,17,FALSE)</f>
        <v>Vespertino</v>
      </c>
      <c r="O98" s="105" t="s">
        <v>145</v>
      </c>
      <c r="P98" s="104" t="str">
        <f>VLOOKUP(Tabela2[[#This Row],[SIEMA]],Siema2025,21,FALSE)</f>
        <v>Poço terrestre</v>
      </c>
      <c r="Q98" s="104" t="s">
        <v>7094</v>
      </c>
      <c r="R98" s="104" t="str">
        <f>VLOOKUP(Tabela2[[#This Row],[SIEMA]],Siema2025,10,FALSE)</f>
        <v>Água Produzida fora de especificação</v>
      </c>
      <c r="S98" s="104" t="str">
        <f>VLOOKUP(Tabela2[[#This Row],[SIEMA]],Siema2025,7,FALSE)</f>
        <v>DERIVADOS DE PETRÓLEO, N.E</v>
      </c>
      <c r="T98" s="104" t="str">
        <f>VLOOKUP(Tabela2[[#This Row],[SIEMA]],Siema2025,11,FALSE)</f>
        <v>1.273</v>
      </c>
      <c r="U98" s="104" t="str">
        <f>VLOOKUP(Tabela2[[#This Row],[SIEMA]],Siema2025,12,FALSE)</f>
        <v>M3</v>
      </c>
      <c r="V98" s="104" t="str">
        <f>IF(Q98="","",IF(ISNUMBER(Q98)=FALSE,"Não se aplica",IFERROR(VLOOKUP(Q98,Produtos!$A$1:$C$2319,3,FALSE),"Não Cadastrado")))</f>
        <v>Não se aplica</v>
      </c>
      <c r="W98" s="104" t="str">
        <f>VLOOKUP(Tabela2[[#This Row],[SIEMA]],Siema2025,10,FALSE)</f>
        <v>Água Produzida fora de especificação</v>
      </c>
      <c r="X98" s="113" t="str">
        <f>IF(Tabela2[[#This Row],[Origem do acidente]] = "Plataforma", "PREENCHER","NA")</f>
        <v>NA</v>
      </c>
      <c r="Y98" s="109" t="str">
        <f>IF(W98="","", IF(W98="NC","", IF(W98="NE","", IF(W98="NA","",IFERROR(VLOOKUP(W98,Produtos!$A$1:$C$2319,2,FALSE),"Não Cadastrado")))))</f>
        <v>Não Cadastrado</v>
      </c>
      <c r="Z98" s="104" t="str">
        <f>VLOOKUP(Tabela2[[#This Row],[SIEMA]],Siema2025,11,FALSE)</f>
        <v>1.273</v>
      </c>
      <c r="AA98" s="104" t="str">
        <f>VLOOKUP(Tabela2[[#This Row],[SIEMA]],Siema2025,12,FALSE)</f>
        <v>M3</v>
      </c>
      <c r="AB98" s="104" t="str">
        <f>IF(W98="","",IF(ISNUMBER(W98)=FALSE,"Não se aplica",IFERROR(VLOOKUP(W98,Produtos!$A$1:$C$2319,3,FALSE),"Não Cadastrado")))</f>
        <v>Não se aplica</v>
      </c>
      <c r="AC98" s="104"/>
      <c r="AD98" s="108" t="str">
        <f>IF(Tabela2[[#This Row],[Origem do acidente]] = "Plataforma", "PREENCHER","NA")</f>
        <v>NA</v>
      </c>
      <c r="AE98" s="107" t="str">
        <f>IF(AC98="","", IF(AC98="NC","", IF(AC98="NE","", IF(AC98="NA","",IFERROR(VLOOKUP(AC98,Produtos!$A$1:$C$2319,2,FALSE),"Não Cadastrado")))))</f>
        <v/>
      </c>
      <c r="AF98" s="104"/>
      <c r="AG98" s="104"/>
      <c r="AH98" s="104" t="str">
        <f>IF(AC98="","",IF(ISNUMBER(AC98)=FALSE,"Não se aplica",IFERROR(VLOOKUP(AC98,Produtos!$A$1:$C$2319,3,FALSE),"Não Cadastrado")))</f>
        <v/>
      </c>
      <c r="AI98" s="104"/>
      <c r="AJ98" s="104" t="str">
        <f>VLOOKUP(Tabela2[[#This Row],[SIEMA]],Siema2025,26,FALSE)</f>
        <v/>
      </c>
      <c r="AK98" s="107" t="s">
        <v>6834</v>
      </c>
      <c r="AL98" s="107"/>
      <c r="AM98" s="107"/>
      <c r="AN98" s="108" t="str">
        <f>VLOOKUP(Tabela2[[#This Row],[SIEMA]],Siema2025,51,FALSE)</f>
        <v/>
      </c>
      <c r="AO98" s="108" t="str">
        <f>VLOOKUP(Tabela2[[#This Row],[SIEMA]],Siema2025,53,FALSE)</f>
        <v/>
      </c>
      <c r="AP98" s="108" t="str">
        <f>VLOOKUP(Tabela2[[#This Row],[SIEMA]],Siema2025,55,FALSE)</f>
        <v/>
      </c>
      <c r="AQ98" s="108" t="str">
        <f>VLOOKUP(Tabela2[[#This Row],[SIEMA]],Siema2025,57,FALSE)</f>
        <v/>
      </c>
      <c r="AR98" s="108" t="str">
        <f>VLOOKUP(Tabela2[[#This Row],[SIEMA]],Siema2025,59,FALSE)</f>
        <v/>
      </c>
      <c r="AS98" s="108" t="str">
        <f>VLOOKUP(Tabela2[[#This Row],[SIEMA]],Siema2025,61,FALSE)</f>
        <v/>
      </c>
      <c r="AT98" s="108" t="str">
        <f>VLOOKUP(Tabela2[[#This Row],[SIEMA]],Siema2025,63,FALSE)</f>
        <v/>
      </c>
      <c r="AU98" s="108" t="str">
        <f>VLOOKUP(Tabela2[[#This Row],[SIEMA]],Siema2025,65,FALSE)</f>
        <v>X</v>
      </c>
      <c r="AV98" s="108" t="str">
        <f>VLOOKUP(Tabela2[[#This Row],[SIEMA]],Siema2025,67,FALSE)</f>
        <v/>
      </c>
      <c r="AW98" s="108" t="str">
        <f>VLOOKUP(Tabela2[[#This Row],[SIEMA]],Siema2025,69,FALSE)</f>
        <v/>
      </c>
      <c r="AX98" s="108" t="str">
        <f>VLOOKUP(Tabela2[[#This Row],[SIEMA]],Siema2025,71,FALSE)</f>
        <v/>
      </c>
      <c r="AY98" s="108" t="str">
        <f>VLOOKUP(Tabela2[[#This Row],[SIEMA]],Siema2025,73,FALSE)</f>
        <v/>
      </c>
      <c r="AZ98" s="108" t="str">
        <f>VLOOKUP(Tabela2[[#This Row],[SIEMA]],Siema2025,75,FALSE)</f>
        <v/>
      </c>
      <c r="BA98" s="108" t="str">
        <f>VLOOKUP(Tabela2[[#This Row],[SIEMA]],Siema2025,77,FALSE)</f>
        <v/>
      </c>
      <c r="BB98" s="108" t="str">
        <f>VLOOKUP(Tabela2[[#This Row],[SIEMA]],Siema2025,79,FALSE)</f>
        <v/>
      </c>
      <c r="BC98" s="108" t="str">
        <f>IF(Tabela2[[#This Row],[Outro(s) ]] = "X", "PREENCHER","NA")</f>
        <v>NA</v>
      </c>
      <c r="BD98" s="108" t="str">
        <f>VLOOKUP(Tabela2[[#This Row],[SIEMA]],Siema2025,82,FALSE)</f>
        <v/>
      </c>
      <c r="BE98" s="108" t="str">
        <f>VLOOKUP(Tabela2[[#This Row],[SIEMA]],Siema2025,81,FALSE)</f>
        <v/>
      </c>
      <c r="BF98" s="110" t="str">
        <f>VLOOKUP(Tabela2[[#This Row],[SIEMA]],Siema2025,28,FALSE)</f>
        <v>3R POTIGUAR S.A</v>
      </c>
      <c r="BG98" s="110"/>
      <c r="BH98" s="111" t="str">
        <f>VLOOKUP(Tabela2[[#This Row],[SIEMA]],Siema2025,29,FALSE)</f>
        <v/>
      </c>
      <c r="BI98" s="112" t="str">
        <f>VLOOKUP(Tabela2[[#This Row],[SIEMA]],Siema2025,107,FALSE)</f>
        <v>Não</v>
      </c>
      <c r="BJ98" s="107" t="s">
        <v>7113</v>
      </c>
      <c r="BK98" s="104" t="s">
        <v>2696</v>
      </c>
      <c r="BL98" s="140">
        <v>45698</v>
      </c>
      <c r="BM98" s="108">
        <f ca="1">IF(Tabela2[[#This Row],[Data de atendimento do Ibama (considerar o primeiro documento/ação)]]="",_xlfn.DAYS(TODAY(),J98),_xlfn.DAYS(Tabela2[[#This Row],[Data de atendimento do Ibama (considerar o primeiro documento/ação)]],J98))</f>
        <v>2</v>
      </c>
      <c r="BN98" s="108" t="str">
        <f>IF(Tabela2[[#This Row],[Atendido pelo Ibama ("Não" ou "Sim")]]="Não","Preencher", IF(Tabela2[[#This Row],[Atendido pelo Ibama ("Não" ou "Sim")]]="Sim","NA",""))</f>
        <v>NA</v>
      </c>
      <c r="BO98" s="114" t="s">
        <v>7138</v>
      </c>
      <c r="BP98" s="108" t="str">
        <f>IF(Tabela2[[#This Row],[Forma de atendimento (primeiro documento/ação)]]= "Outros (especificar)", "PREENCHER","NA")</f>
        <v>NA</v>
      </c>
      <c r="BQ98" s="106" t="s">
        <v>123</v>
      </c>
      <c r="BR98" s="108" t="str">
        <f>IF(Tabela2[[#This Row],[Equipe do Ibama foi a campo? Houve sobrevoo do Poseidon?]] = "Sim", "PREENCHER","NA")</f>
        <v>NA</v>
      </c>
      <c r="BS98" s="108" t="s">
        <v>7114</v>
      </c>
      <c r="BT98" s="108" t="s">
        <v>7115</v>
      </c>
      <c r="BU98" s="108" t="s">
        <v>123</v>
      </c>
      <c r="BV98" s="108" t="str">
        <f>IF(Tabela2[[#This Row],[Houve avaliação das informações pós-acidente solicitadas/enviadas?]] = "Sim", "PREENCHER","NA")</f>
        <v>NA</v>
      </c>
      <c r="BW98" s="108" t="str">
        <f>IF(Tabela2[[#This Row],[O Ibama aguarda resposta da empresa/OEMA, etc?]] = "Sim", "PREENCHER","NA")</f>
        <v>NA</v>
      </c>
      <c r="BX98" s="106"/>
      <c r="BY98" s="106"/>
      <c r="BZ98" s="104" t="str">
        <f>IF(Tabela2[[#This Row],[Data do documento de encerramento]]="NA","NA",IF(Tabela2[[#This Row],[Data do documento de encerramento]]="","Pendente de conclusão/ encerramento",_xlfn.DAYS(Tabela2[[#This Row],[Data do documento de encerramento]],J98)))</f>
        <v>Pendente de conclusão/ encerramento</v>
      </c>
      <c r="CA98" s="107"/>
      <c r="CB98" s="107"/>
      <c r="CC98" s="115"/>
      <c r="CD98" s="107"/>
      <c r="CE98" s="107"/>
      <c r="CF98" s="107"/>
    </row>
    <row r="99" spans="1:84" ht="30.75" hidden="1">
      <c r="A99" s="169">
        <v>202521139646</v>
      </c>
      <c r="B99" s="170" t="s">
        <v>7607</v>
      </c>
      <c r="C99" s="108" t="str">
        <f>VLOOKUP(Tabela2[[#This Row],[SIEMA]],Siema2025,4,FALSE)</f>
        <v xml:space="preserve"> SE</v>
      </c>
      <c r="D99" s="106" t="str">
        <f>VLOOKUP(Tabela2[[#This Row],[SIEMA]],Siema2025,3,FALSE)</f>
        <v xml:space="preserve">Japaratuba </v>
      </c>
      <c r="E99" s="106" t="str">
        <f>VLOOKUP(Tabela2[[#This Row],[SIEMA]],Siema2025,20,FALSE)</f>
        <v>Locação do poço 7-CP-407-SE</v>
      </c>
      <c r="F99" s="106"/>
      <c r="G99" s="106" t="s">
        <v>7608</v>
      </c>
      <c r="H99" s="106" t="s">
        <v>7609</v>
      </c>
      <c r="I99" s="104" t="s">
        <v>7223</v>
      </c>
      <c r="J99" s="105">
        <f>VLOOKUP(Tabela2[[#This Row],[SIEMA]],Siema2025,2,FALSE)</f>
        <v>45696</v>
      </c>
      <c r="K99" s="105" t="str">
        <f>VLOOKUP(Tabela2[[#This Row],[SIEMA]],Siema2025,16,FALSE)</f>
        <v>Sábado</v>
      </c>
      <c r="L99" s="106" t="str">
        <f>IF(Tabela2[[#This Row],[Data]]="","Sem Informação",VLOOKUP(MONTH(Tabela2[[#This Row],[Data]]),'[1]Validação de dados'!$I$1:$J$13,2,0))</f>
        <v>Fevereiro</v>
      </c>
      <c r="M99" s="104">
        <f>YEAR(Tabela2[[#This Row],[Data]])</f>
        <v>2025</v>
      </c>
      <c r="N99" s="105" t="str">
        <f>VLOOKUP(Tabela2[[#This Row],[SIEMA]],Siema2025,17,FALSE)</f>
        <v>Noturno</v>
      </c>
      <c r="O99" s="105" t="s">
        <v>145</v>
      </c>
      <c r="P99" s="104" t="str">
        <f>VLOOKUP(Tabela2[[#This Row],[SIEMA]],Siema2025,21,FALSE)</f>
        <v>Poço terrestre</v>
      </c>
      <c r="Q99" s="104" t="s">
        <v>7094</v>
      </c>
      <c r="R99" s="104"/>
      <c r="S99" s="104" t="str">
        <f>VLOOKUP(Tabela2[[#This Row],[SIEMA]],Siema2025,10,FALSE)</f>
        <v>Água Produzida</v>
      </c>
      <c r="T99" s="104" t="str">
        <f>VLOOKUP(Tabela2[[#This Row],[SIEMA]],Siema2025,11,FALSE)</f>
        <v>2.46</v>
      </c>
      <c r="U99" s="104" t="str">
        <f>VLOOKUP(Tabela2[[#This Row],[SIEMA]],Siema2025,12,FALSE)</f>
        <v>M3</v>
      </c>
      <c r="V99" s="104" t="str">
        <f>IF(Q99="","",IF(ISNUMBER(Q99)=FALSE,"Não se aplica",IFERROR(VLOOKUP(Q99,Produtos!$A$1:$C$2319,3,FALSE),"Não Cadastrado")))</f>
        <v>Não se aplica</v>
      </c>
      <c r="W99" s="104" t="str">
        <f>VLOOKUP(Tabela2[[#This Row],[SIEMA]],Siema2025,10,FALSE)</f>
        <v>Água Produzida</v>
      </c>
      <c r="X99" s="113" t="str">
        <f>IF(Tabela2[[#This Row],[Origem do acidente]] = "Plataforma", "PREENCHER","NA")</f>
        <v>NA</v>
      </c>
      <c r="Y99" s="109"/>
      <c r="Z99" s="104"/>
      <c r="AA99" s="104" t="str">
        <f>VLOOKUP(Tabela2[[#This Row],[SIEMA]],Siema2025,12,FALSE)</f>
        <v>M3</v>
      </c>
      <c r="AB99" s="104"/>
      <c r="AC99" s="104"/>
      <c r="AD99" s="108" t="str">
        <f>IF(Tabela2[[#This Row],[Origem do acidente]] = "Plataforma", "PREENCHER","NA")</f>
        <v>NA</v>
      </c>
      <c r="AE99" s="107" t="str">
        <f>IF(AC99="","", IF(AC99="NC","", IF(AC99="NE","", IF(AC99="NA","",IFERROR(VLOOKUP(AC99,Produtos!$A$1:$C$2319,2,FALSE),"Não Cadastrado")))))</f>
        <v/>
      </c>
      <c r="AF99" s="104"/>
      <c r="AG99" s="104"/>
      <c r="AH99" s="104" t="str">
        <f>IF(AC99="","",IF(ISNUMBER(AC99)=FALSE,"Não se aplica",IFERROR(VLOOKUP(AC99,Produtos!$A$1:$C$2319,3,FALSE),"Não Cadastrado")))</f>
        <v/>
      </c>
      <c r="AI99" s="104"/>
      <c r="AJ99" s="104" t="s">
        <v>7610</v>
      </c>
      <c r="AK99" s="107" t="s">
        <v>7112</v>
      </c>
      <c r="AL99" s="107"/>
      <c r="AM99" s="107"/>
      <c r="AN99" s="108" t="str">
        <f>VLOOKUP(Tabela2[[#This Row],[SIEMA]],Siema2025,51,FALSE)</f>
        <v/>
      </c>
      <c r="AO99" s="108" t="str">
        <f>VLOOKUP(Tabela2[[#This Row],[SIEMA]],Siema2025,53,FALSE)</f>
        <v/>
      </c>
      <c r="AP99" s="108" t="str">
        <f>VLOOKUP(Tabela2[[#This Row],[SIEMA]],Siema2025,55,FALSE)</f>
        <v/>
      </c>
      <c r="AQ99" s="108" t="str">
        <f>VLOOKUP(Tabela2[[#This Row],[SIEMA]],Siema2025,57,FALSE)</f>
        <v/>
      </c>
      <c r="AR99" s="108" t="str">
        <f>VLOOKUP(Tabela2[[#This Row],[SIEMA]],Siema2025,59,FALSE)</f>
        <v/>
      </c>
      <c r="AS99" s="108" t="str">
        <f>VLOOKUP(Tabela2[[#This Row],[SIEMA]],Siema2025,61,FALSE)</f>
        <v/>
      </c>
      <c r="AT99" s="108" t="str">
        <f>VLOOKUP(Tabela2[[#This Row],[SIEMA]],Siema2025,63,FALSE)</f>
        <v/>
      </c>
      <c r="AU99" s="108" t="str">
        <f>VLOOKUP(Tabela2[[#This Row],[SIEMA]],Siema2025,65,FALSE)</f>
        <v>X</v>
      </c>
      <c r="AV99" s="108" t="str">
        <f>VLOOKUP(Tabela2[[#This Row],[SIEMA]],Siema2025,67,FALSE)</f>
        <v/>
      </c>
      <c r="AW99" s="108" t="str">
        <f>VLOOKUP(Tabela2[[#This Row],[SIEMA]],Siema2025,69,FALSE)</f>
        <v/>
      </c>
      <c r="AX99" s="108" t="str">
        <f>VLOOKUP(Tabela2[[#This Row],[SIEMA]],Siema2025,71,FALSE)</f>
        <v/>
      </c>
      <c r="AY99" s="108" t="str">
        <f>VLOOKUP(Tabela2[[#This Row],[SIEMA]],Siema2025,73,FALSE)</f>
        <v/>
      </c>
      <c r="AZ99" s="108" t="str">
        <f>VLOOKUP(Tabela2[[#This Row],[SIEMA]],Siema2025,75,FALSE)</f>
        <v/>
      </c>
      <c r="BA99" s="108" t="str">
        <f>VLOOKUP(Tabela2[[#This Row],[SIEMA]],Siema2025,77,FALSE)</f>
        <v/>
      </c>
      <c r="BB99" s="108" t="str">
        <f>VLOOKUP(Tabela2[[#This Row],[SIEMA]],Siema2025,79,FALSE)</f>
        <v>X</v>
      </c>
      <c r="BC99" s="108" t="str">
        <f>IF(Tabela2[[#This Row],[Outro(s) ]] = "X", "PREENCHER","NA")</f>
        <v>PREENCHER</v>
      </c>
      <c r="BD99" s="108" t="str">
        <f>VLOOKUP(Tabela2[[#This Row],[SIEMA]],Siema2025,82,FALSE)</f>
        <v/>
      </c>
      <c r="BE99" s="108" t="str">
        <f>VLOOKUP(Tabela2[[#This Row],[SIEMA]],Siema2025,81,FALSE)</f>
        <v/>
      </c>
      <c r="BF99" s="110" t="str">
        <f>VLOOKUP(Tabela2[[#This Row],[SIEMA]],Siema2025,28,FALSE)</f>
        <v>CARMO ENERGY S.A.</v>
      </c>
      <c r="BG99" s="110"/>
      <c r="BH99" s="111">
        <v>41955491000101</v>
      </c>
      <c r="BI99" s="112" t="str">
        <f>VLOOKUP(Tabela2[[#This Row],[SIEMA]],Siema2025,107,FALSE)</f>
        <v>Não</v>
      </c>
      <c r="BJ99" s="107" t="s">
        <v>7113</v>
      </c>
      <c r="BK99" s="104" t="s">
        <v>2696</v>
      </c>
      <c r="BL99" s="163">
        <v>45699</v>
      </c>
      <c r="BM99" s="108">
        <f ca="1">IF(Tabela2[[#This Row],[Data de atendimento do Ibama (considerar o primeiro documento/ação)]]="",_xlfn.DAYS(TODAY(),J99),_xlfn.DAYS(Tabela2[[#This Row],[Data de atendimento do Ibama (considerar o primeiro documento/ação)]],J99))</f>
        <v>3</v>
      </c>
      <c r="BN99" s="108" t="str">
        <f>IF(Tabela2[[#This Row],[Atendido pelo Ibama ("Não" ou "Sim")]]="Não","Preencher", IF(Tabela2[[#This Row],[Atendido pelo Ibama ("Não" ou "Sim")]]="Sim","NA",""))</f>
        <v>NA</v>
      </c>
      <c r="BO99" s="114" t="s">
        <v>7138</v>
      </c>
      <c r="BP99" s="108" t="str">
        <f>IF(Tabela2[[#This Row],[Forma de atendimento (primeiro documento/ação)]]= "Outros (especificar)", "PREENCHER","NA")</f>
        <v>NA</v>
      </c>
      <c r="BQ99" s="106" t="s">
        <v>123</v>
      </c>
      <c r="BR99" s="108" t="str">
        <f>IF(Tabela2[[#This Row],[Equipe do Ibama foi a campo? Houve sobrevoo do Poseidon?]] = "Sim", "PREENCHER","NA")</f>
        <v>NA</v>
      </c>
      <c r="BS99" s="108" t="s">
        <v>7114</v>
      </c>
      <c r="BT99" s="108" t="s">
        <v>7115</v>
      </c>
      <c r="BU99" s="108" t="s">
        <v>123</v>
      </c>
      <c r="BV99" s="108" t="str">
        <f>IF(Tabela2[[#This Row],[Houve avaliação das informações pós-acidente solicitadas/enviadas?]] = "Sim", "PREENCHER","NA")</f>
        <v>NA</v>
      </c>
      <c r="BW99" s="108" t="s">
        <v>123</v>
      </c>
      <c r="BX99" s="106"/>
      <c r="BY99" s="106"/>
      <c r="BZ99" s="104" t="str">
        <f>IF(Tabela2[[#This Row],[Data do documento de encerramento]]="NA","NA",IF(Tabela2[[#This Row],[Data do documento de encerramento]]="","Pendente de conclusão/ encerramento",_xlfn.DAYS(Tabela2[[#This Row],[Data do documento de encerramento]],J99)))</f>
        <v>Pendente de conclusão/ encerramento</v>
      </c>
      <c r="CA99" s="107"/>
      <c r="CB99" s="107"/>
      <c r="CC99" s="107"/>
      <c r="CD99" s="107"/>
      <c r="CE99" s="107"/>
      <c r="CF99" s="107"/>
    </row>
    <row r="100" spans="1:84" ht="60.75">
      <c r="A100" s="182">
        <v>202521061228</v>
      </c>
      <c r="B100" s="170" t="s">
        <v>7611</v>
      </c>
      <c r="C100" s="108" t="s">
        <v>672</v>
      </c>
      <c r="D100" s="106" t="s">
        <v>637</v>
      </c>
      <c r="E100" s="106" t="s">
        <v>7612</v>
      </c>
      <c r="F100" s="106"/>
      <c r="G100" s="106" t="s">
        <v>7613</v>
      </c>
      <c r="H100" s="106" t="s">
        <v>7614</v>
      </c>
      <c r="I100" s="104" t="str">
        <f>VLOOKUP(Tabela2[[#This Row],[SIEMA]],Siema2025,19,FALSE)</f>
        <v>Santos</v>
      </c>
      <c r="J100" s="105">
        <f>VLOOKUP(Tabela2[[#This Row],[SIEMA]],Siema2025,2,FALSE)</f>
        <v>45697</v>
      </c>
      <c r="K100" s="105" t="str">
        <f>VLOOKUP(Tabela2[[#This Row],[SIEMA]],Siema2025,16,FALSE)</f>
        <v>Domingo</v>
      </c>
      <c r="L100" s="106" t="str">
        <f>IF(Tabela2[[#This Row],[Data]]="","Sem Informação",VLOOKUP(MONTH(Tabela2[[#This Row],[Data]]),'[1]Validação de dados'!$I$1:$J$13,2,0))</f>
        <v>Fevereiro</v>
      </c>
      <c r="M100" s="104">
        <f>YEAR(Tabela2[[#This Row],[Data]])</f>
        <v>2025</v>
      </c>
      <c r="N100" s="105" t="str">
        <f>VLOOKUP(Tabela2[[#This Row],[SIEMA]],Siema2025,17,FALSE)</f>
        <v>Madrugada</v>
      </c>
      <c r="O100" s="105" t="str">
        <f>VLOOKUP(Tabela2[[#This Row],[SIEMA]],Siema2025,5,FALSE)</f>
        <v>Plataforma</v>
      </c>
      <c r="P100" s="104" t="str">
        <f>VLOOKUP(Tabela2[[#This Row],[SIEMA]],Siema2025,21,FALSE)</f>
        <v>FPSO CIDADE DE ITAGUAÍ</v>
      </c>
      <c r="Q100" s="104" t="s">
        <v>7094</v>
      </c>
      <c r="R100" s="104" t="s">
        <v>7146</v>
      </c>
      <c r="S100" s="107" t="s">
        <v>7147</v>
      </c>
      <c r="T100" s="104">
        <v>2.8000000000000001E-2</v>
      </c>
      <c r="U100" s="104" t="str">
        <f>VLOOKUP(Tabela2[[#This Row],[SIEMA]],Siema2025,12,FALSE)</f>
        <v>M3</v>
      </c>
      <c r="V100" s="104" t="str">
        <f>IF(Q100="","",IF(ISNUMBER(Q100)=FALSE,"Não se aplica",IFERROR(VLOOKUP(Q100,Produtos!$A$1:$C$2319,3,FALSE),"Não Cadastrado")))</f>
        <v>Não se aplica</v>
      </c>
      <c r="W100" s="104"/>
      <c r="X100" s="113"/>
      <c r="Y100" s="109" t="str">
        <f>IF(W100="","", IF(W100="NC","", IF(W100="NE","", IF(W100="NA","",IFERROR(VLOOKUP(W100,Produtos!$A$1:$C$2319,2,FALSE),"Não Cadastrado")))))</f>
        <v/>
      </c>
      <c r="Z100" s="104"/>
      <c r="AA100" s="104"/>
      <c r="AB100" s="104" t="str">
        <f>IF(W100="","",IF(ISNUMBER(W100)=FALSE,"Não se aplica",IFERROR(VLOOKUP(W100,Produtos!$A$1:$C$2319,3,FALSE),"Não Cadastrado")))</f>
        <v/>
      </c>
      <c r="AC100" s="104"/>
      <c r="AD100" s="108"/>
      <c r="AE100" s="107" t="str">
        <f>IF(AC100="","", IF(AC100="NC","", IF(AC100="NE","", IF(AC100="NA","",IFERROR(VLOOKUP(AC100,Produtos!$A$1:$C$2319,2,FALSE),"Não Cadastrado")))))</f>
        <v/>
      </c>
      <c r="AF100" s="104"/>
      <c r="AG100" s="104"/>
      <c r="AH100" s="104" t="str">
        <f>IF(AC100="","",IF(ISNUMBER(AC100)=FALSE,"Não se aplica",IFERROR(VLOOKUP(AC100,Produtos!$A$1:$C$2319,3,FALSE),"Não Cadastrado")))</f>
        <v/>
      </c>
      <c r="AI100" s="104"/>
      <c r="AJ100" s="104" t="str">
        <f>VLOOKUP(Tabela2[[#This Row],[SIEMA]],Siema2025,26,FALSE)</f>
        <v>Desprendimento da mangueira de suprimento de HP2 do UEH de sua conexão com a TUTU plate.</v>
      </c>
      <c r="AK100" s="107" t="s">
        <v>7234</v>
      </c>
      <c r="AL100" s="107"/>
      <c r="AM100" s="107"/>
      <c r="AN100" s="108" t="str">
        <f>VLOOKUP(Tabela2[[#This Row],[SIEMA]],Siema2025,51,FALSE)</f>
        <v/>
      </c>
      <c r="AO100" s="108" t="str">
        <f>VLOOKUP(Tabela2[[#This Row],[SIEMA]],Siema2025,53,FALSE)</f>
        <v/>
      </c>
      <c r="AP100" s="108" t="str">
        <f>VLOOKUP(Tabela2[[#This Row],[SIEMA]],Siema2025,55,FALSE)</f>
        <v/>
      </c>
      <c r="AQ100" s="108" t="str">
        <f>VLOOKUP(Tabela2[[#This Row],[SIEMA]],Siema2025,57,FALSE)</f>
        <v/>
      </c>
      <c r="AR100" s="108" t="str">
        <f>VLOOKUP(Tabela2[[#This Row],[SIEMA]],Siema2025,59,FALSE)</f>
        <v/>
      </c>
      <c r="AS100" s="108" t="str">
        <f>VLOOKUP(Tabela2[[#This Row],[SIEMA]],Siema2025,61,FALSE)</f>
        <v>X</v>
      </c>
      <c r="AT100" s="108" t="str">
        <f>VLOOKUP(Tabela2[[#This Row],[SIEMA]],Siema2025,63,FALSE)</f>
        <v/>
      </c>
      <c r="AU100" s="108" t="str">
        <f>VLOOKUP(Tabela2[[#This Row],[SIEMA]],Siema2025,65,FALSE)</f>
        <v/>
      </c>
      <c r="AV100" s="108" t="str">
        <f>VLOOKUP(Tabela2[[#This Row],[SIEMA]],Siema2025,67,FALSE)</f>
        <v/>
      </c>
      <c r="AW100" s="108" t="str">
        <f>VLOOKUP(Tabela2[[#This Row],[SIEMA]],Siema2025,69,FALSE)</f>
        <v/>
      </c>
      <c r="AX100" s="108" t="str">
        <f>VLOOKUP(Tabela2[[#This Row],[SIEMA]],Siema2025,71,FALSE)</f>
        <v/>
      </c>
      <c r="AY100" s="108" t="str">
        <f>VLOOKUP(Tabela2[[#This Row],[SIEMA]],Siema2025,73,FALSE)</f>
        <v/>
      </c>
      <c r="AZ100" s="108" t="str">
        <f>VLOOKUP(Tabela2[[#This Row],[SIEMA]],Siema2025,75,FALSE)</f>
        <v/>
      </c>
      <c r="BA100" s="108" t="str">
        <f>VLOOKUP(Tabela2[[#This Row],[SIEMA]],Siema2025,77,FALSE)</f>
        <v/>
      </c>
      <c r="BB100" s="108" t="str">
        <f>VLOOKUP(Tabela2[[#This Row],[SIEMA]],Siema2025,79,FALSE)</f>
        <v/>
      </c>
      <c r="BC100" s="108" t="str">
        <f>IF(Tabela2[[#This Row],[Outro(s) ]] = "X", "PREENCHER","NA")</f>
        <v>NA</v>
      </c>
      <c r="BD100" s="108" t="str">
        <f>VLOOKUP(Tabela2[[#This Row],[SIEMA]],Siema2025,82,FALSE)</f>
        <v/>
      </c>
      <c r="BE100" s="108" t="str">
        <f>VLOOKUP(Tabela2[[#This Row],[SIEMA]],Siema2025,81,FALSE)</f>
        <v/>
      </c>
      <c r="BF100" s="110" t="str">
        <f>VLOOKUP(Tabela2[[#This Row],[SIEMA]],Siema2025,28,FALSE)</f>
        <v>Petrobras</v>
      </c>
      <c r="BG100" s="110"/>
      <c r="BH100" s="111">
        <v>33000167000101</v>
      </c>
      <c r="BI100" s="112" t="str">
        <f>VLOOKUP(Tabela2[[#This Row],[SIEMA]],Siema2025,107,FALSE)</f>
        <v>Não</v>
      </c>
      <c r="BJ100" s="107" t="s">
        <v>7099</v>
      </c>
      <c r="BK100" s="104" t="s">
        <v>2696</v>
      </c>
      <c r="BL100" s="140">
        <v>45699</v>
      </c>
      <c r="BM100" s="108">
        <f ca="1">IF(Tabela2[[#This Row],[Data de atendimento do Ibama (considerar o primeiro documento/ação)]]="",_xlfn.DAYS(TODAY(),J100),_xlfn.DAYS(Tabela2[[#This Row],[Data de atendimento do Ibama (considerar o primeiro documento/ação)]],J100))</f>
        <v>2</v>
      </c>
      <c r="BN100" s="108" t="str">
        <f>IF(Tabela2[[#This Row],[Atendido pelo Ibama ("Não" ou "Sim")]]="Não","Preencher", IF(Tabela2[[#This Row],[Atendido pelo Ibama ("Não" ou "Sim")]]="Sim","NA",""))</f>
        <v>NA</v>
      </c>
      <c r="BO100" s="114" t="s">
        <v>7100</v>
      </c>
      <c r="BP100" s="108" t="str">
        <f>IF(Tabela2[[#This Row],[Forma de atendimento (primeiro documento/ação)]]= "Outros (especificar)", "PREENCHER","NA")</f>
        <v>NA</v>
      </c>
      <c r="BQ100" s="106" t="s">
        <v>123</v>
      </c>
      <c r="BR100" s="108" t="str">
        <f>IF(Tabela2[[#This Row],[Equipe do Ibama foi a campo? Houve sobrevoo do Poseidon?]] = "Sim", "PREENCHER","NA")</f>
        <v>NA</v>
      </c>
      <c r="BS100" s="108" t="str">
        <f>IF(Tabela2[[#This Row],[Se sim, foi emitida Ordem de Emergência? (informações vinculada à coluna CK)]] = "Sim", "PREENCHER","NA")</f>
        <v>NA</v>
      </c>
      <c r="BT100" s="108" t="s">
        <v>7101</v>
      </c>
      <c r="BU100" s="108" t="s">
        <v>2696</v>
      </c>
      <c r="BV100" s="108" t="s">
        <v>123</v>
      </c>
      <c r="BW100" s="108" t="s">
        <v>2696</v>
      </c>
      <c r="BX100" s="106" t="s">
        <v>7102</v>
      </c>
      <c r="BY100" s="140">
        <v>45916</v>
      </c>
      <c r="BZ100" s="104">
        <f>IF(Tabela2[[#This Row],[Data do documento de encerramento]]="NA","NA",IF(Tabela2[[#This Row],[Data do documento de encerramento]]="","Pendente de conclusão/ encerramento",_xlfn.DAYS(Tabela2[[#This Row],[Data do documento de encerramento]],J100)))</f>
        <v>219</v>
      </c>
      <c r="CA100" s="107"/>
      <c r="CB100" s="107" t="s">
        <v>7158</v>
      </c>
      <c r="CC100" s="107" t="s">
        <v>7470</v>
      </c>
      <c r="CD100" s="107" t="s">
        <v>123</v>
      </c>
      <c r="CE100" s="107" t="s">
        <v>123</v>
      </c>
      <c r="CF100" s="107" t="s">
        <v>7141</v>
      </c>
    </row>
    <row r="101" spans="1:84" ht="30.75">
      <c r="A101" s="169">
        <v>202521064835</v>
      </c>
      <c r="B101" s="170" t="s">
        <v>7615</v>
      </c>
      <c r="C101" s="108" t="s">
        <v>7135</v>
      </c>
      <c r="D101" s="106" t="s">
        <v>637</v>
      </c>
      <c r="E101" s="28" t="s">
        <v>7616</v>
      </c>
      <c r="F101" s="106"/>
      <c r="G101" s="28" t="s">
        <v>7617</v>
      </c>
      <c r="H101" s="28" t="s">
        <v>7618</v>
      </c>
      <c r="I101" s="104" t="str">
        <f>VLOOKUP(Tabela2[[#This Row],[SIEMA]],Siema2025,19,FALSE)</f>
        <v>Campos</v>
      </c>
      <c r="J101" s="105">
        <f>VLOOKUP(Tabela2[[#This Row],[SIEMA]],Siema2025,2,FALSE)</f>
        <v>45697</v>
      </c>
      <c r="K101" s="105" t="str">
        <f>VLOOKUP(Tabela2[[#This Row],[SIEMA]],Siema2025,16,FALSE)</f>
        <v>Domingo</v>
      </c>
      <c r="L101" s="106" t="str">
        <f>IF(Tabela2[[#This Row],[Data]]="","Sem Informação",VLOOKUP(MONTH(Tabela2[[#This Row],[Data]]),'[1]Validação de dados'!$I$1:$J$13,2,0))</f>
        <v>Fevereiro</v>
      </c>
      <c r="M101" s="104">
        <f>YEAR(Tabela2[[#This Row],[Data]])</f>
        <v>2025</v>
      </c>
      <c r="N101" s="105" t="str">
        <f>VLOOKUP(Tabela2[[#This Row],[SIEMA]],Siema2025,17,FALSE)</f>
        <v>Vespertino</v>
      </c>
      <c r="O101" s="105" t="str">
        <f>VLOOKUP(Tabela2[[#This Row],[SIEMA]],Siema2025,5,FALSE)</f>
        <v>Plataforma</v>
      </c>
      <c r="P101" s="104" t="str">
        <f>VLOOKUP(Tabela2[[#This Row],[SIEMA]],Siema2025,21,FALSE)</f>
        <v>SS-79 (LONE STAR)</v>
      </c>
      <c r="Q101" s="104">
        <v>1202</v>
      </c>
      <c r="R101" s="104" t="s">
        <v>252</v>
      </c>
      <c r="S101" s="107" t="s">
        <v>252</v>
      </c>
      <c r="T101" t="s">
        <v>7619</v>
      </c>
      <c r="U101" s="104" t="str">
        <f>VLOOKUP(Tabela2[[#This Row],[SIEMA]],Siema2025,12,FALSE)</f>
        <v xml:space="preserve"> </v>
      </c>
      <c r="V101" s="104">
        <f>IF(Q101="","",IF(ISNUMBER(Q101)=FALSE,"Não se aplica",IFERROR(VLOOKUP(Q101,Produtos!$A$1:$C$2319,3,FALSE),"Não Cadastrado")))</f>
        <v>3</v>
      </c>
      <c r="W101" s="104" t="str">
        <f>VLOOKUP(Tabela2[[#This Row],[SIEMA]],Siema2025,10,FALSE)</f>
        <v/>
      </c>
      <c r="X101" s="113" t="str">
        <f>IF(Tabela2[[#This Row],[Origem do acidente]] = "Plataforma", "PREENCHER","NA")</f>
        <v>PREENCHER</v>
      </c>
      <c r="Y101" s="109" t="str">
        <f>IF(W101="","", IF(W101="NC","", IF(W101="NE","", IF(W101="NA","",IFERROR(VLOOKUP(W101,Produtos!$A$1:$C$2319,2,FALSE),"Não Cadastrado")))))</f>
        <v/>
      </c>
      <c r="Z101" s="104" t="str">
        <f>VLOOKUP(Tabela2[[#This Row],[SIEMA]],Siema2025,11,FALSE)</f>
        <v xml:space="preserve"> </v>
      </c>
      <c r="AA101" s="104" t="str">
        <f>VLOOKUP(Tabela2[[#This Row],[SIEMA]],Siema2025,12,FALSE)</f>
        <v xml:space="preserve"> </v>
      </c>
      <c r="AB101" s="104" t="str">
        <f>IF(W101="","",IF(ISNUMBER(W101)=FALSE,"Não se aplica",IFERROR(VLOOKUP(W101,Produtos!$A$1:$C$2319,3,FALSE),"Não Cadastrado")))</f>
        <v/>
      </c>
      <c r="AC101" s="104"/>
      <c r="AD101" s="108" t="str">
        <f>IF(Tabela2[[#This Row],[Origem do acidente]] = "Plataforma", "PREENCHER","NA")</f>
        <v>PREENCHER</v>
      </c>
      <c r="AE101" s="107" t="str">
        <f>IF(AC101="","", IF(AC101="NC","", IF(AC101="NE","", IF(AC101="NA","",IFERROR(VLOOKUP(AC101,Produtos!$A$1:$C$2319,2,FALSE),"Não Cadastrado")))))</f>
        <v/>
      </c>
      <c r="AF101" s="104"/>
      <c r="AG101" s="104"/>
      <c r="AH101" s="104" t="str">
        <f>IF(AC101="","",IF(ISNUMBER(AC101)=FALSE,"Não se aplica",IFERROR(VLOOKUP(AC101,Produtos!$A$1:$C$2319,3,FALSE),"Não Cadastrado")))</f>
        <v/>
      </c>
      <c r="AI101" s="104"/>
      <c r="AJ101" s="104" t="str">
        <f>VLOOKUP(Tabela2[[#This Row],[SIEMA]],Siema2025,26,FALSE)</f>
        <v>Furo no mangote de transferência de diesel.</v>
      </c>
      <c r="AK101" s="107" t="s">
        <v>7098</v>
      </c>
      <c r="AL101" s="107"/>
      <c r="AM101" s="107"/>
      <c r="AN101" s="108" t="str">
        <f>VLOOKUP(Tabela2[[#This Row],[SIEMA]],Siema2025,51,FALSE)</f>
        <v/>
      </c>
      <c r="AO101" s="108" t="str">
        <f>VLOOKUP(Tabela2[[#This Row],[SIEMA]],Siema2025,53,FALSE)</f>
        <v/>
      </c>
      <c r="AP101" s="108" t="str">
        <f>VLOOKUP(Tabela2[[#This Row],[SIEMA]],Siema2025,55,FALSE)</f>
        <v/>
      </c>
      <c r="AQ101" s="108" t="str">
        <f>VLOOKUP(Tabela2[[#This Row],[SIEMA]],Siema2025,57,FALSE)</f>
        <v/>
      </c>
      <c r="AR101" s="108" t="str">
        <f>VLOOKUP(Tabela2[[#This Row],[SIEMA]],Siema2025,59,FALSE)</f>
        <v/>
      </c>
      <c r="AS101" s="108" t="str">
        <f>VLOOKUP(Tabela2[[#This Row],[SIEMA]],Siema2025,61,FALSE)</f>
        <v>X</v>
      </c>
      <c r="AT101" s="108" t="str">
        <f>VLOOKUP(Tabela2[[#This Row],[SIEMA]],Siema2025,63,FALSE)</f>
        <v/>
      </c>
      <c r="AU101" s="108" t="str">
        <f>VLOOKUP(Tabela2[[#This Row],[SIEMA]],Siema2025,65,FALSE)</f>
        <v/>
      </c>
      <c r="AV101" s="108" t="str">
        <f>VLOOKUP(Tabela2[[#This Row],[SIEMA]],Siema2025,67,FALSE)</f>
        <v/>
      </c>
      <c r="AW101" s="108" t="str">
        <f>VLOOKUP(Tabela2[[#This Row],[SIEMA]],Siema2025,69,FALSE)</f>
        <v/>
      </c>
      <c r="AX101" s="108" t="str">
        <f>VLOOKUP(Tabela2[[#This Row],[SIEMA]],Siema2025,71,FALSE)</f>
        <v/>
      </c>
      <c r="AY101" s="108" t="str">
        <f>VLOOKUP(Tabela2[[#This Row],[SIEMA]],Siema2025,73,FALSE)</f>
        <v/>
      </c>
      <c r="AZ101" s="108" t="str">
        <f>VLOOKUP(Tabela2[[#This Row],[SIEMA]],Siema2025,75,FALSE)</f>
        <v/>
      </c>
      <c r="BA101" s="108" t="str">
        <f>VLOOKUP(Tabela2[[#This Row],[SIEMA]],Siema2025,77,FALSE)</f>
        <v/>
      </c>
      <c r="BB101" s="108" t="str">
        <f>VLOOKUP(Tabela2[[#This Row],[SIEMA]],Siema2025,79,FALSE)</f>
        <v/>
      </c>
      <c r="BC101" s="108" t="str">
        <f>IF(Tabela2[[#This Row],[Outro(s) ]] = "X", "PREENCHER","NA")</f>
        <v>NA</v>
      </c>
      <c r="BD101" s="108" t="str">
        <f>VLOOKUP(Tabela2[[#This Row],[SIEMA]],Siema2025,82,FALSE)</f>
        <v/>
      </c>
      <c r="BE101" s="108" t="str">
        <f>VLOOKUP(Tabela2[[#This Row],[SIEMA]],Siema2025,81,FALSE)</f>
        <v/>
      </c>
      <c r="BF101" s="110" t="str">
        <f>VLOOKUP(Tabela2[[#This Row],[SIEMA]],Siema2025,28,FALSE)</f>
        <v>Petrobras</v>
      </c>
      <c r="BG101" s="110"/>
      <c r="BH101" s="111" t="str">
        <f>VLOOKUP(Tabela2[[#This Row],[SIEMA]],Siema2025,29,FALSE)</f>
        <v>33000167100750</v>
      </c>
      <c r="BI101" s="112" t="str">
        <f>VLOOKUP(Tabela2[[#This Row],[SIEMA]],Siema2025,107,FALSE)</f>
        <v>Não</v>
      </c>
      <c r="BJ101" s="107" t="s">
        <v>7099</v>
      </c>
      <c r="BK101" s="104" t="s">
        <v>2696</v>
      </c>
      <c r="BL101" s="140">
        <v>45716</v>
      </c>
      <c r="BM101" s="108">
        <f ca="1">IF(Tabela2[[#This Row],[Data de atendimento do Ibama (considerar o primeiro documento/ação)]]="",_xlfn.DAYS(TODAY(),J101),_xlfn.DAYS(Tabela2[[#This Row],[Data de atendimento do Ibama (considerar o primeiro documento/ação)]],J101))</f>
        <v>19</v>
      </c>
      <c r="BN101" s="108" t="str">
        <f>IF(Tabela2[[#This Row],[Atendido pelo Ibama ("Não" ou "Sim")]]="Não","Preencher", IF(Tabela2[[#This Row],[Atendido pelo Ibama ("Não" ou "Sim")]]="Sim","NA",""))</f>
        <v>NA</v>
      </c>
      <c r="BO101" s="114" t="s">
        <v>7138</v>
      </c>
      <c r="BP101" s="108" t="str">
        <f>IF(Tabela2[[#This Row],[Forma de atendimento (primeiro documento/ação)]]= "Outros (especificar)", "PREENCHER","NA")</f>
        <v>NA</v>
      </c>
      <c r="BQ101" s="106" t="s">
        <v>123</v>
      </c>
      <c r="BR101" s="108" t="str">
        <f>IF(Tabela2[[#This Row],[Equipe do Ibama foi a campo? Houve sobrevoo do Poseidon?]] = "Sim", "PREENCHER","NA")</f>
        <v>NA</v>
      </c>
      <c r="BS101" s="108" t="str">
        <f>IF(Tabela2[[#This Row],[Se sim, foi emitida Ordem de Emergência? (informações vinculada à coluna CK)]] = "Sim", "PREENCHER","NA")</f>
        <v>NA</v>
      </c>
      <c r="BT101" s="108" t="str">
        <f>IF(Tabela2[[#This Row],[Foi elaborado Relatório de Vistoria pelo Ibama? (informações vinculada à coluna CK)]] = "Sim", "PREENCHER","NA")</f>
        <v>NA</v>
      </c>
      <c r="BU101" s="108" t="s">
        <v>2696</v>
      </c>
      <c r="BV101" s="108" t="s">
        <v>123</v>
      </c>
      <c r="BW101" s="108" t="s">
        <v>2696</v>
      </c>
      <c r="BX101" s="106" t="s">
        <v>7102</v>
      </c>
      <c r="BY101" s="140">
        <v>45988</v>
      </c>
      <c r="BZ101" s="104">
        <f>IF(Tabela2[[#This Row],[Data do documento de encerramento]]="NA","NA",IF(Tabela2[[#This Row],[Data do documento de encerramento]]="","Pendente de conclusão/ encerramento",_xlfn.DAYS(Tabela2[[#This Row],[Data do documento de encerramento]],J101)))</f>
        <v>291</v>
      </c>
      <c r="CA101" s="107"/>
      <c r="CB101" s="107"/>
      <c r="CC101" s="107" t="s">
        <v>7541</v>
      </c>
      <c r="CD101" s="107" t="s">
        <v>123</v>
      </c>
      <c r="CE101" s="107" t="s">
        <v>123</v>
      </c>
      <c r="CF101" s="107" t="s">
        <v>7167</v>
      </c>
    </row>
    <row r="102" spans="1:84" ht="30.75">
      <c r="A102" s="169">
        <v>202521075640</v>
      </c>
      <c r="B102" s="170" t="s">
        <v>7620</v>
      </c>
      <c r="C102" s="108" t="s">
        <v>7135</v>
      </c>
      <c r="D102" s="106" t="s">
        <v>637</v>
      </c>
      <c r="E102" s="28" t="s">
        <v>7621</v>
      </c>
      <c r="F102" s="106"/>
      <c r="G102" s="28" t="s">
        <v>7622</v>
      </c>
      <c r="H102" s="28" t="s">
        <v>7623</v>
      </c>
      <c r="I102" s="104" t="str">
        <f>VLOOKUP(Tabela2[[#This Row],[SIEMA]],Siema2025,19,FALSE)</f>
        <v>Campos</v>
      </c>
      <c r="J102" s="105">
        <f>VLOOKUP(Tabela2[[#This Row],[SIEMA]],Siema2025,2,FALSE)</f>
        <v>45697</v>
      </c>
      <c r="K102" s="105" t="str">
        <f>VLOOKUP(Tabela2[[#This Row],[SIEMA]],Siema2025,16,FALSE)</f>
        <v>Domingo</v>
      </c>
      <c r="L102" s="106" t="str">
        <f>IF(Tabela2[[#This Row],[Data]]="","Sem Informação",VLOOKUP(MONTH(Tabela2[[#This Row],[Data]]),'[1]Validação de dados'!$I$1:$J$13,2,0))</f>
        <v>Fevereiro</v>
      </c>
      <c r="M102" s="104">
        <f>YEAR(Tabela2[[#This Row],[Data]])</f>
        <v>2025</v>
      </c>
      <c r="N102" s="105" t="str">
        <f>VLOOKUP(Tabela2[[#This Row],[SIEMA]],Siema2025,17,FALSE)</f>
        <v>Vespertino</v>
      </c>
      <c r="O102" s="105" t="s">
        <v>111</v>
      </c>
      <c r="P102" s="104" t="str">
        <f>VLOOKUP(Tabela2[[#This Row],[SIEMA]],Siema2025,21,FALSE)</f>
        <v>Navio Sonda operando no poço 7-BR-86DA-RJS.</v>
      </c>
      <c r="Q102" s="104">
        <v>1202</v>
      </c>
      <c r="R102" s="104" t="s">
        <v>252</v>
      </c>
      <c r="S102" s="107" t="s">
        <v>252</v>
      </c>
      <c r="T102" t="s">
        <v>7624</v>
      </c>
      <c r="U102" s="104" t="str">
        <f>VLOOKUP(Tabela2[[#This Row],[SIEMA]],Siema2025,12,FALSE)</f>
        <v xml:space="preserve"> </v>
      </c>
      <c r="V102" s="104">
        <f>IF(Q102="","",IF(ISNUMBER(Q102)=FALSE,"Não se aplica",IFERROR(VLOOKUP(Q102,Produtos!$A$1:$C$2319,3,FALSE),"Não Cadastrado")))</f>
        <v>3</v>
      </c>
      <c r="W102" s="104" t="str">
        <f>VLOOKUP(Tabela2[[#This Row],[SIEMA]],Siema2025,10,FALSE)</f>
        <v/>
      </c>
      <c r="X102" s="113" t="str">
        <f>IF(Tabela2[[#This Row],[Origem do acidente]] = "Plataforma", "PREENCHER","NA")</f>
        <v>PREENCHER</v>
      </c>
      <c r="Y102" s="109" t="str">
        <f>IF(W102="","", IF(W102="NC","", IF(W102="NE","", IF(W102="NA","",IFERROR(VLOOKUP(W102,Produtos!$A$1:$C$2319,2,FALSE),"Não Cadastrado")))))</f>
        <v/>
      </c>
      <c r="Z102" s="104" t="str">
        <f>VLOOKUP(Tabela2[[#This Row],[SIEMA]],Siema2025,11,FALSE)</f>
        <v xml:space="preserve"> </v>
      </c>
      <c r="AA102" s="104" t="str">
        <f>VLOOKUP(Tabela2[[#This Row],[SIEMA]],Siema2025,12,FALSE)</f>
        <v xml:space="preserve"> </v>
      </c>
      <c r="AB102" s="104" t="str">
        <f>IF(W102="","",IF(ISNUMBER(W102)=FALSE,"Não se aplica",IFERROR(VLOOKUP(W102,Produtos!$A$1:$C$2319,3,FALSE),"Não Cadastrado")))</f>
        <v/>
      </c>
      <c r="AC102" s="104"/>
      <c r="AD102" s="108" t="str">
        <f>IF(Tabela2[[#This Row],[Origem do acidente]] = "Plataforma", "PREENCHER","NA")</f>
        <v>PREENCHER</v>
      </c>
      <c r="AE102" s="107" t="str">
        <f>IF(AC102="","", IF(AC102="NC","", IF(AC102="NE","", IF(AC102="NA","",IFERROR(VLOOKUP(AC102,Produtos!$A$1:$C$2319,2,FALSE),"Não Cadastrado")))))</f>
        <v/>
      </c>
      <c r="AF102" s="104"/>
      <c r="AG102" s="104"/>
      <c r="AH102" s="104" t="str">
        <f>IF(AC102="","",IF(ISNUMBER(AC102)=FALSE,"Não se aplica",IFERROR(VLOOKUP(AC102,Produtos!$A$1:$C$2319,3,FALSE),"Não Cadastrado")))</f>
        <v/>
      </c>
      <c r="AI102" s="104"/>
      <c r="AJ102" s="104" t="str">
        <f>VLOOKUP(Tabela2[[#This Row],[SIEMA]],Siema2025,26,FALSE)</f>
        <v>Falha na vedação da conexão do mangote.</v>
      </c>
      <c r="AK102" s="107" t="s">
        <v>7234</v>
      </c>
      <c r="AL102" s="107" t="s">
        <v>7098</v>
      </c>
      <c r="AM102" s="107"/>
      <c r="AN102" s="108" t="str">
        <f>VLOOKUP(Tabela2[[#This Row],[SIEMA]],Siema2025,51,FALSE)</f>
        <v/>
      </c>
      <c r="AO102" s="108" t="str">
        <f>VLOOKUP(Tabela2[[#This Row],[SIEMA]],Siema2025,53,FALSE)</f>
        <v/>
      </c>
      <c r="AP102" s="108" t="str">
        <f>VLOOKUP(Tabela2[[#This Row],[SIEMA]],Siema2025,55,FALSE)</f>
        <v/>
      </c>
      <c r="AQ102" s="108" t="str">
        <f>VLOOKUP(Tabela2[[#This Row],[SIEMA]],Siema2025,57,FALSE)</f>
        <v/>
      </c>
      <c r="AR102" s="108" t="str">
        <f>VLOOKUP(Tabela2[[#This Row],[SIEMA]],Siema2025,59,FALSE)</f>
        <v/>
      </c>
      <c r="AS102" s="108" t="str">
        <f>VLOOKUP(Tabela2[[#This Row],[SIEMA]],Siema2025,61,FALSE)</f>
        <v>X</v>
      </c>
      <c r="AT102" s="108" t="str">
        <f>VLOOKUP(Tabela2[[#This Row],[SIEMA]],Siema2025,63,FALSE)</f>
        <v/>
      </c>
      <c r="AU102" s="108" t="str">
        <f>VLOOKUP(Tabela2[[#This Row],[SIEMA]],Siema2025,65,FALSE)</f>
        <v/>
      </c>
      <c r="AV102" s="108" t="str">
        <f>VLOOKUP(Tabela2[[#This Row],[SIEMA]],Siema2025,67,FALSE)</f>
        <v/>
      </c>
      <c r="AW102" s="108" t="str">
        <f>VLOOKUP(Tabela2[[#This Row],[SIEMA]],Siema2025,69,FALSE)</f>
        <v/>
      </c>
      <c r="AX102" s="108" t="str">
        <f>VLOOKUP(Tabela2[[#This Row],[SIEMA]],Siema2025,71,FALSE)</f>
        <v/>
      </c>
      <c r="AY102" s="108" t="str">
        <f>VLOOKUP(Tabela2[[#This Row],[SIEMA]],Siema2025,73,FALSE)</f>
        <v/>
      </c>
      <c r="AZ102" s="108" t="str">
        <f>VLOOKUP(Tabela2[[#This Row],[SIEMA]],Siema2025,75,FALSE)</f>
        <v/>
      </c>
      <c r="BA102" s="108" t="str">
        <f>VLOOKUP(Tabela2[[#This Row],[SIEMA]],Siema2025,77,FALSE)</f>
        <v/>
      </c>
      <c r="BB102" s="108" t="str">
        <f>VLOOKUP(Tabela2[[#This Row],[SIEMA]],Siema2025,79,FALSE)</f>
        <v/>
      </c>
      <c r="BC102" s="108" t="str">
        <f>IF(Tabela2[[#This Row],[Outro(s) ]] = "X", "PREENCHER","NA")</f>
        <v>NA</v>
      </c>
      <c r="BD102" s="108" t="str">
        <f>VLOOKUP(Tabela2[[#This Row],[SIEMA]],Siema2025,82,FALSE)</f>
        <v/>
      </c>
      <c r="BE102" s="108" t="str">
        <f>VLOOKUP(Tabela2[[#This Row],[SIEMA]],Siema2025,81,FALSE)</f>
        <v/>
      </c>
      <c r="BF102" s="110" t="str">
        <f>VLOOKUP(Tabela2[[#This Row],[SIEMA]],Siema2025,28,FALSE)</f>
        <v>Petróleo Brasileiro S/A - PETROBRAS</v>
      </c>
      <c r="BG102" s="110"/>
      <c r="BH102" s="111" t="str">
        <f>VLOOKUP(Tabela2[[#This Row],[SIEMA]],Siema2025,29,FALSE)</f>
        <v>3300016710075</v>
      </c>
      <c r="BI102" s="112" t="str">
        <f>VLOOKUP(Tabela2[[#This Row],[SIEMA]],Siema2025,107,FALSE)</f>
        <v>Não</v>
      </c>
      <c r="BJ102" s="107" t="s">
        <v>7099</v>
      </c>
      <c r="BK102" s="104" t="s">
        <v>2696</v>
      </c>
      <c r="BL102" s="140">
        <v>45716</v>
      </c>
      <c r="BM102" s="108">
        <f ca="1">IF(Tabela2[[#This Row],[Data de atendimento do Ibama (considerar o primeiro documento/ação)]]="",_xlfn.DAYS(TODAY(),J102),_xlfn.DAYS(Tabela2[[#This Row],[Data de atendimento do Ibama (considerar o primeiro documento/ação)]],J102))</f>
        <v>19</v>
      </c>
      <c r="BN102" s="108" t="str">
        <f>IF(Tabela2[[#This Row],[Atendido pelo Ibama ("Não" ou "Sim")]]="Não","Preencher", IF(Tabela2[[#This Row],[Atendido pelo Ibama ("Não" ou "Sim")]]="Sim","NA",""))</f>
        <v>NA</v>
      </c>
      <c r="BO102" s="114" t="s">
        <v>7138</v>
      </c>
      <c r="BP102" s="108" t="str">
        <f>IF(Tabela2[[#This Row],[Forma de atendimento (primeiro documento/ação)]]= "Outros (especificar)", "PREENCHER","NA")</f>
        <v>NA</v>
      </c>
      <c r="BQ102" s="106" t="s">
        <v>123</v>
      </c>
      <c r="BR102" s="108" t="str">
        <f>IF(Tabela2[[#This Row],[Equipe do Ibama foi a campo? Houve sobrevoo do Poseidon?]] = "Sim", "PREENCHER","NA")</f>
        <v>NA</v>
      </c>
      <c r="BS102" s="108" t="str">
        <f>IF(Tabela2[[#This Row],[Se sim, foi emitida Ordem de Emergência? (informações vinculada à coluna CK)]] = "Sim", "PREENCHER","NA")</f>
        <v>NA</v>
      </c>
      <c r="BT102" s="108" t="str">
        <f>IF(Tabela2[[#This Row],[Foi elaborado Relatório de Vistoria pelo Ibama? (informações vinculada à coluna CK)]] = "Sim", "PREENCHER","NA")</f>
        <v>NA</v>
      </c>
      <c r="BU102" s="108" t="s">
        <v>2696</v>
      </c>
      <c r="BV102" s="108" t="s">
        <v>123</v>
      </c>
      <c r="BW102" s="108" t="s">
        <v>2696</v>
      </c>
      <c r="BX102" s="106" t="s">
        <v>7102</v>
      </c>
      <c r="BY102" s="140">
        <v>45988</v>
      </c>
      <c r="BZ102" s="104">
        <f>IF(Tabela2[[#This Row],[Data do documento de encerramento]]="NA","NA",IF(Tabela2[[#This Row],[Data do documento de encerramento]]="","Pendente de conclusão/ encerramento",_xlfn.DAYS(Tabela2[[#This Row],[Data do documento de encerramento]],J102)))</f>
        <v>291</v>
      </c>
      <c r="CA102" s="107"/>
      <c r="CB102" s="107"/>
      <c r="CC102" s="107" t="s">
        <v>7541</v>
      </c>
      <c r="CD102" s="107" t="s">
        <v>123</v>
      </c>
      <c r="CE102" s="107" t="s">
        <v>123</v>
      </c>
      <c r="CF102" s="107" t="s">
        <v>7167</v>
      </c>
    </row>
    <row r="103" spans="1:84" ht="45.75" hidden="1">
      <c r="A103" s="169">
        <v>202521028810</v>
      </c>
      <c r="B103" s="170" t="s">
        <v>7625</v>
      </c>
      <c r="C103" s="108" t="str">
        <f>VLOOKUP(Tabela2[[#This Row],[SIEMA]],Siema2025,4,FALSE)</f>
        <v xml:space="preserve"> MG</v>
      </c>
      <c r="D103" s="106" t="str">
        <f>VLOOKUP(Tabela2[[#This Row],[SIEMA]],Siema2025,3,FALSE)</f>
        <v xml:space="preserve">São Gonçalo do Sapucaí </v>
      </c>
      <c r="E103" s="106" t="s">
        <v>4216</v>
      </c>
      <c r="F103" s="106" t="s">
        <v>7626</v>
      </c>
      <c r="G103" s="106" t="s">
        <v>7627</v>
      </c>
      <c r="H103" s="106" t="s">
        <v>7628</v>
      </c>
      <c r="I103" s="104" t="s">
        <v>7114</v>
      </c>
      <c r="J103" s="105">
        <f>VLOOKUP(Tabela2[[#This Row],[SIEMA]],Siema2025,2,FALSE)</f>
        <v>45698</v>
      </c>
      <c r="K103" s="105" t="str">
        <f>VLOOKUP(Tabela2[[#This Row],[SIEMA]],Siema2025,16,FALSE)</f>
        <v>Segunda</v>
      </c>
      <c r="L103" s="106" t="str">
        <f>IF(Tabela2[[#This Row],[Data]]="","Sem Informação",VLOOKUP(MONTH(Tabela2[[#This Row],[Data]]),'[1]Validação de dados'!$I$1:$J$13,2,0))</f>
        <v>Fevereiro</v>
      </c>
      <c r="M103" s="104">
        <f>YEAR(Tabela2[[#This Row],[Data]])</f>
        <v>2025</v>
      </c>
      <c r="N103" s="105" t="str">
        <f>VLOOKUP(Tabela2[[#This Row],[SIEMA]],Siema2025,17,FALSE)</f>
        <v>Matutino</v>
      </c>
      <c r="O103" s="105" t="str">
        <f>VLOOKUP(Tabela2[[#This Row],[SIEMA]],Siema2025,5,FALSE)</f>
        <v>Rodovia</v>
      </c>
      <c r="P103" s="104" t="str">
        <f>VLOOKUP(Tabela2[[#This Row],[SIEMA]],Siema2025,21,FALSE)</f>
        <v/>
      </c>
      <c r="Q103" s="104">
        <v>1910</v>
      </c>
      <c r="R103" s="104" t="s">
        <v>7629</v>
      </c>
      <c r="S103" s="107" t="str">
        <f>IF(Q103="","", IF(Q103="NC","", IF(Q103="NE","", IF(Q103="NA","",IFERROR(VLOOKUP(Q103,Produtos!$A$1:$C$2319,2,FALSE),"Não Cadastrado")))))</f>
        <v>ÓXIDO DE CÁLCIO</v>
      </c>
      <c r="T103" s="104">
        <v>32</v>
      </c>
      <c r="U103" s="104" t="s">
        <v>7121</v>
      </c>
      <c r="V103" s="104" t="str">
        <f>IF(Q103="","",IF(ISNUMBER(Q103)=FALSE,"Não se aplica",IFERROR(VLOOKUP(Q103,Produtos!$A$1:$C$2319,3,FALSE),"Não Cadastrado")))</f>
        <v>PRODUTO NÃO SUJEITO AO REGULAMENTO DO TRANSPORTE TERRESTRE DE PRODUTOS PERIGOSOS</v>
      </c>
      <c r="W103" s="104" t="str">
        <f>VLOOKUP(Tabela2[[#This Row],[SIEMA]],Siema2025,10,FALSE)</f>
        <v/>
      </c>
      <c r="X103" s="113" t="str">
        <f>IF(Tabela2[[#This Row],[Origem do acidente]] = "Plataforma", "PREENCHER","NA")</f>
        <v>NA</v>
      </c>
      <c r="Y103" s="109" t="str">
        <f>IF(W103="","", IF(W103="NC","", IF(W103="NE","", IF(W103="NA","",IFERROR(VLOOKUP(W103,Produtos!$A$1:$C$2319,2,FALSE),"Não Cadastrado")))))</f>
        <v/>
      </c>
      <c r="Z103" s="104" t="str">
        <f>VLOOKUP(Tabela2[[#This Row],[SIEMA]],Siema2025,11,FALSE)</f>
        <v xml:space="preserve"> </v>
      </c>
      <c r="AA103" s="104" t="str">
        <f>VLOOKUP(Tabela2[[#This Row],[SIEMA]],Siema2025,12,FALSE)</f>
        <v xml:space="preserve"> </v>
      </c>
      <c r="AB103" s="104" t="str">
        <f>IF(W103="","",IF(ISNUMBER(W103)=FALSE,"Não se aplica",IFERROR(VLOOKUP(W103,Produtos!$A$1:$C$2319,3,FALSE),"Não Cadastrado")))</f>
        <v/>
      </c>
      <c r="AC103" s="104"/>
      <c r="AD103" s="108" t="str">
        <f>IF(Tabela2[[#This Row],[Origem do acidente]] = "Plataforma", "PREENCHER","NA")</f>
        <v>NA</v>
      </c>
      <c r="AE103" s="107" t="str">
        <f>IF(AC103="","", IF(AC103="NC","", IF(AC103="NE","", IF(AC103="NA","",IFERROR(VLOOKUP(AC103,Produtos!$A$1:$C$2319,2,FALSE),"Não Cadastrado")))))</f>
        <v/>
      </c>
      <c r="AF103" s="104"/>
      <c r="AG103" s="104"/>
      <c r="AH103" s="104" t="str">
        <f>IF(AC103="","",IF(ISNUMBER(AC103)=FALSE,"Não se aplica",IFERROR(VLOOKUP(AC103,Produtos!$A$1:$C$2319,3,FALSE),"Não Cadastrado")))</f>
        <v/>
      </c>
      <c r="AI103" s="104"/>
      <c r="AJ103" s="104" t="str">
        <f>VLOOKUP(Tabela2[[#This Row],[SIEMA]],Siema2025,26,FALSE)</f>
        <v>CONFORME VISUALIZADO VIA CFTV, A CARRETA TRAFEGAVA SENTIDO SUL SOBRE FAIXA 1, APARENTEMENTE A CARGA PUXOU QUANDO O CAMINHÃO ADENTROU A CURVA E HOUVE O DERRAMAMENTO DE CARGA SOBRE FAIXA 1 EM AMBOS OS SENTIDOS.</v>
      </c>
      <c r="AK103" s="107" t="s">
        <v>7630</v>
      </c>
      <c r="AL103" s="107" t="s">
        <v>7182</v>
      </c>
      <c r="AM103" s="107"/>
      <c r="AN103" s="108" t="str">
        <f>VLOOKUP(Tabela2[[#This Row],[SIEMA]],Siema2025,51,FALSE)</f>
        <v/>
      </c>
      <c r="AO103" s="108" t="str">
        <f>VLOOKUP(Tabela2[[#This Row],[SIEMA]],Siema2025,53,FALSE)</f>
        <v/>
      </c>
      <c r="AP103" s="108" t="str">
        <f>VLOOKUP(Tabela2[[#This Row],[SIEMA]],Siema2025,55,FALSE)</f>
        <v/>
      </c>
      <c r="AQ103" s="108" t="str">
        <f>VLOOKUP(Tabela2[[#This Row],[SIEMA]],Siema2025,57,FALSE)</f>
        <v/>
      </c>
      <c r="AR103" s="108" t="str">
        <f>VLOOKUP(Tabela2[[#This Row],[SIEMA]],Siema2025,59,FALSE)</f>
        <v/>
      </c>
      <c r="AS103" s="108" t="str">
        <f>VLOOKUP(Tabela2[[#This Row],[SIEMA]],Siema2025,61,FALSE)</f>
        <v/>
      </c>
      <c r="AT103" s="108" t="str">
        <f>VLOOKUP(Tabela2[[#This Row],[SIEMA]],Siema2025,63,FALSE)</f>
        <v/>
      </c>
      <c r="AU103" s="108" t="str">
        <f>VLOOKUP(Tabela2[[#This Row],[SIEMA]],Siema2025,65,FALSE)</f>
        <v>X</v>
      </c>
      <c r="AV103" s="108" t="str">
        <f>VLOOKUP(Tabela2[[#This Row],[SIEMA]],Siema2025,67,FALSE)</f>
        <v/>
      </c>
      <c r="AW103" s="108" t="str">
        <f>VLOOKUP(Tabela2[[#This Row],[SIEMA]],Siema2025,69,FALSE)</f>
        <v/>
      </c>
      <c r="AX103" s="108" t="str">
        <f>VLOOKUP(Tabela2[[#This Row],[SIEMA]],Siema2025,71,FALSE)</f>
        <v/>
      </c>
      <c r="AY103" s="108" t="str">
        <f>VLOOKUP(Tabela2[[#This Row],[SIEMA]],Siema2025,73,FALSE)</f>
        <v/>
      </c>
      <c r="AZ103" s="108" t="str">
        <f>VLOOKUP(Tabela2[[#This Row],[SIEMA]],Siema2025,75,FALSE)</f>
        <v/>
      </c>
      <c r="BA103" s="108" t="str">
        <f>VLOOKUP(Tabela2[[#This Row],[SIEMA]],Siema2025,77,FALSE)</f>
        <v/>
      </c>
      <c r="BB103" s="108" t="str">
        <f>VLOOKUP(Tabela2[[#This Row],[SIEMA]],Siema2025,79,FALSE)</f>
        <v/>
      </c>
      <c r="BC103" s="108" t="str">
        <f>IF(Tabela2[[#This Row],[Outro(s) ]] = "X", "PREENCHER","NA")</f>
        <v>NA</v>
      </c>
      <c r="BD103" s="108" t="str">
        <f>VLOOKUP(Tabela2[[#This Row],[SIEMA]],Siema2025,82,FALSE)</f>
        <v/>
      </c>
      <c r="BE103" s="108" t="str">
        <f>VLOOKUP(Tabela2[[#This Row],[SIEMA]],Siema2025,81,FALSE)</f>
        <v/>
      </c>
      <c r="BF103" s="110" t="str">
        <f>VLOOKUP(Tabela2[[#This Row],[SIEMA]],Siema2025,28,FALSE)</f>
        <v>HELTON DIONE DOS SANTOS -  CONSTRUCAL</v>
      </c>
      <c r="BG103" s="110"/>
      <c r="BH103" s="111" t="str">
        <f>VLOOKUP(Tabela2[[#This Row],[SIEMA]],Siema2025,29,FALSE)</f>
        <v>07514792000161</v>
      </c>
      <c r="BI103" s="112" t="s">
        <v>7062</v>
      </c>
      <c r="BJ103" s="107" t="s">
        <v>7099</v>
      </c>
      <c r="BK103" s="104" t="s">
        <v>2696</v>
      </c>
      <c r="BL103" s="140">
        <v>45700</v>
      </c>
      <c r="BM103" s="108">
        <f ca="1">IF(Tabela2[[#This Row],[Data de atendimento do Ibama (considerar o primeiro documento/ação)]]="",_xlfn.DAYS(TODAY(),J103),_xlfn.DAYS(Tabela2[[#This Row],[Data de atendimento do Ibama (considerar o primeiro documento/ação)]],J103))</f>
        <v>2</v>
      </c>
      <c r="BN103" s="108" t="str">
        <f>IF(Tabela2[[#This Row],[Atendido pelo Ibama ("Não" ou "Sim")]]="Não","Preencher", IF(Tabela2[[#This Row],[Atendido pelo Ibama ("Não" ou "Sim")]]="Sim","NA",""))</f>
        <v>NA</v>
      </c>
      <c r="BO103" s="114" t="s">
        <v>7100</v>
      </c>
      <c r="BP103" s="108" t="str">
        <f>IF(Tabela2[[#This Row],[Forma de atendimento (primeiro documento/ação)]]= "Outros (especificar)", "PREENCHER","NA")</f>
        <v>NA</v>
      </c>
      <c r="BQ103" s="106" t="s">
        <v>123</v>
      </c>
      <c r="BR103" s="108" t="str">
        <f>IF(Tabela2[[#This Row],[Equipe do Ibama foi a campo? Houve sobrevoo do Poseidon?]] = "Sim", "PREENCHER","NA")</f>
        <v>NA</v>
      </c>
      <c r="BS103" s="108" t="str">
        <f>IF(Tabela2[[#This Row],[Se sim, foi emitida Ordem de Emergência? (informações vinculada à coluna CK)]] = "Sim", "PREENCHER","NA")</f>
        <v>NA</v>
      </c>
      <c r="BT103" s="108" t="s">
        <v>7126</v>
      </c>
      <c r="BU103" s="108" t="s">
        <v>2696</v>
      </c>
      <c r="BV103" s="108" t="s">
        <v>123</v>
      </c>
      <c r="BW103" s="108" t="s">
        <v>2696</v>
      </c>
      <c r="BX103" s="106" t="s">
        <v>7102</v>
      </c>
      <c r="BY103" s="140">
        <v>45733</v>
      </c>
      <c r="BZ103" s="104">
        <f>IF(Tabela2[[#This Row],[Data do documento de encerramento]]="NA","NA",IF(Tabela2[[#This Row],[Data do documento de encerramento]]="","Pendente de conclusão/ encerramento",_xlfn.DAYS(Tabela2[[#This Row],[Data do documento de encerramento]],J103)))</f>
        <v>35</v>
      </c>
      <c r="CA103" s="107" t="s">
        <v>7631</v>
      </c>
      <c r="CB103" s="107"/>
      <c r="CC103" s="115"/>
      <c r="CD103" s="107"/>
      <c r="CE103" s="107"/>
      <c r="CF103" s="107"/>
    </row>
    <row r="104" spans="1:84" ht="45.75" hidden="1">
      <c r="A104" s="169">
        <v>202521328812</v>
      </c>
      <c r="B104" s="171" t="s">
        <v>7632</v>
      </c>
      <c r="C104" s="108" t="str">
        <f>VLOOKUP(Tabela2[[#This Row],[SIEMA]],Siema2025,4,FALSE)</f>
        <v xml:space="preserve"> PR</v>
      </c>
      <c r="D104" s="106" t="str">
        <f>VLOOKUP(Tabela2[[#This Row],[SIEMA]],Siema2025,3,FALSE)</f>
        <v xml:space="preserve">Arapoti </v>
      </c>
      <c r="E104" s="106" t="str">
        <f>VLOOKUP(Tabela2[[#This Row],[SIEMA]],Siema2025,20,FALSE)</f>
        <v>Rodovia PR-092 (Rodovia Gov. Parigot de Souza) - Km 218+516 Norte - Arapoti/PR.</v>
      </c>
      <c r="F104" s="106"/>
      <c r="G104" s="106" t="s">
        <v>7633</v>
      </c>
      <c r="H104" s="106" t="s">
        <v>7634</v>
      </c>
      <c r="I104" s="104" t="s">
        <v>7114</v>
      </c>
      <c r="J104" s="105">
        <f>VLOOKUP(Tabela2[[#This Row],[SIEMA]],Siema2025,2,FALSE)</f>
        <v>45700</v>
      </c>
      <c r="K104" s="105" t="str">
        <f>VLOOKUP(Tabela2[[#This Row],[SIEMA]],Siema2025,16,FALSE)</f>
        <v>Quarta</v>
      </c>
      <c r="L104" s="106" t="str">
        <f>IF(Tabela2[[#This Row],[Data]]="","Sem Informação",VLOOKUP(MONTH(Tabela2[[#This Row],[Data]]),'[1]Validação de dados'!$I$1:$J$13,2,0))</f>
        <v>Fevereiro</v>
      </c>
      <c r="M104" s="104">
        <f>YEAR(Tabela2[[#This Row],[Data]])</f>
        <v>2025</v>
      </c>
      <c r="N104" s="105" t="str">
        <f>VLOOKUP(Tabela2[[#This Row],[SIEMA]],Siema2025,17,FALSE)</f>
        <v>Matutino</v>
      </c>
      <c r="O104" s="105" t="str">
        <f>VLOOKUP(Tabela2[[#This Row],[SIEMA]],Siema2025,5,FALSE)</f>
        <v>Rodovia</v>
      </c>
      <c r="P104" s="104" t="str">
        <f>VLOOKUP(Tabela2[[#This Row],[SIEMA]],Siema2025,21,FALSE)</f>
        <v>Colisão lateral entre caminhão que transportava CBUQ e caminhão-tanque com líquido derivado de petróleo (supostamente NAFTA).</v>
      </c>
      <c r="Q104" s="104">
        <v>1268</v>
      </c>
      <c r="R104" s="104" t="s">
        <v>7635</v>
      </c>
      <c r="S104" s="107" t="str">
        <f>IF(Q104="","", IF(Q104="NC","", IF(Q104="NE","", IF(Q104="NA","",IFERROR(VLOOKUP(Q104,Produtos!$A$1:$C$2319,2,FALSE),"Não Cadastrado")))))</f>
        <v>DESTILADOS DE PETRÓLEO, N.E. ou DERIVADOS DE PETRÓLEO, N.E.</v>
      </c>
      <c r="T104" s="104">
        <v>43657</v>
      </c>
      <c r="U104" s="104" t="s">
        <v>648</v>
      </c>
      <c r="V104" s="104">
        <f>IF(Q104="","",IF(ISNUMBER(Q104)=FALSE,"Não se aplica",IFERROR(VLOOKUP(Q104,Produtos!$A$1:$C$2319,3,FALSE),"Não Cadastrado")))</f>
        <v>3</v>
      </c>
      <c r="W104" s="104" t="str">
        <f>VLOOKUP(Tabela2[[#This Row],[SIEMA]],Siema2025,10,FALSE)</f>
        <v/>
      </c>
      <c r="X104" s="121" t="str">
        <f>IF(Tabela2[[#This Row],[Origem do acidente]] = "Plataforma", "PREENCHER","NA")</f>
        <v>NA</v>
      </c>
      <c r="Y104" s="109" t="str">
        <f>IF(W104="","", IF(W104="NC","", IF(W104="NE","", IF(W104="NA","",IFERROR(VLOOKUP(W104,Produtos!$A$1:$C$2319,2,FALSE),"Não Cadastrado")))))</f>
        <v/>
      </c>
      <c r="Z104" s="104" t="str">
        <f>VLOOKUP(Tabela2[[#This Row],[SIEMA]],Siema2025,11,FALSE)</f>
        <v xml:space="preserve"> </v>
      </c>
      <c r="AA104" s="104" t="str">
        <f>VLOOKUP(Tabela2[[#This Row],[SIEMA]],Siema2025,12,FALSE)</f>
        <v xml:space="preserve"> </v>
      </c>
      <c r="AB104" s="104" t="str">
        <f>IF(W104="","",IF(ISNUMBER(W104)=FALSE,"Não se aplica",IFERROR(VLOOKUP(W104,Produtos!$A$1:$C$2319,3,FALSE),"Não Cadastrado")))</f>
        <v/>
      </c>
      <c r="AC104" s="119"/>
      <c r="AD104" s="122" t="str">
        <f>IF(Tabela2[[#This Row],[Origem do acidente]] = "Plataforma", "PREENCHER","NA")</f>
        <v>NA</v>
      </c>
      <c r="AE104" s="107" t="str">
        <f>IF(AC104="","", IF(AC104="NC","", IF(AC104="NE","", IF(AC104="NA","",IFERROR(VLOOKUP(AC104,Produtos!$A$1:$C$2319,2,FALSE),"Não Cadastrado")))))</f>
        <v/>
      </c>
      <c r="AF104" s="119"/>
      <c r="AG104" s="104"/>
      <c r="AH104" s="104" t="str">
        <f>IF(AC104="","",IF(ISNUMBER(AC104)=FALSE,"Não se aplica",IFERROR(VLOOKUP(AC104,Produtos!$A$1:$C$2319,3,FALSE),"Não Cadastrado")))</f>
        <v/>
      </c>
      <c r="AI104" s="119"/>
      <c r="AJ104" s="104" t="str">
        <f>VLOOKUP(Tabela2[[#This Row],[SIEMA]],Siema2025,26,FALSE)</f>
        <v>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v>
      </c>
      <c r="AK104" s="107" t="s">
        <v>7190</v>
      </c>
      <c r="AL104" s="107" t="s">
        <v>7388</v>
      </c>
      <c r="AM104" s="107" t="s">
        <v>7636</v>
      </c>
      <c r="AN104" s="108" t="str">
        <f>VLOOKUP(Tabela2[[#This Row],[SIEMA]],Siema2025,51,FALSE)</f>
        <v/>
      </c>
      <c r="AO104" s="108" t="str">
        <f>VLOOKUP(Tabela2[[#This Row],[SIEMA]],Siema2025,53,FALSE)</f>
        <v/>
      </c>
      <c r="AP104" s="108" t="str">
        <f>VLOOKUP(Tabela2[[#This Row],[SIEMA]],Siema2025,55,FALSE)</f>
        <v/>
      </c>
      <c r="AQ104" s="108" t="s">
        <v>7183</v>
      </c>
      <c r="AR104" s="108" t="str">
        <f>VLOOKUP(Tabela2[[#This Row],[SIEMA]],Siema2025,59,FALSE)</f>
        <v/>
      </c>
      <c r="AS104" s="108" t="str">
        <f>VLOOKUP(Tabela2[[#This Row],[SIEMA]],Siema2025,61,FALSE)</f>
        <v/>
      </c>
      <c r="AT104" s="108" t="str">
        <f>VLOOKUP(Tabela2[[#This Row],[SIEMA]],Siema2025,63,FALSE)</f>
        <v/>
      </c>
      <c r="AU104" s="108" t="str">
        <f>VLOOKUP(Tabela2[[#This Row],[SIEMA]],Siema2025,65,FALSE)</f>
        <v>X</v>
      </c>
      <c r="AV104" s="108" t="str">
        <f>VLOOKUP(Tabela2[[#This Row],[SIEMA]],Siema2025,67,FALSE)</f>
        <v/>
      </c>
      <c r="AW104" s="108" t="s">
        <v>7183</v>
      </c>
      <c r="AX104" s="108" t="s">
        <v>7183</v>
      </c>
      <c r="AY104" s="108" t="str">
        <f>VLOOKUP(Tabela2[[#This Row],[SIEMA]],Siema2025,73,FALSE)</f>
        <v/>
      </c>
      <c r="AZ104" s="108" t="str">
        <f>VLOOKUP(Tabela2[[#This Row],[SIEMA]],Siema2025,75,FALSE)</f>
        <v/>
      </c>
      <c r="BA104" s="108" t="str">
        <f>VLOOKUP(Tabela2[[#This Row],[SIEMA]],Siema2025,77,FALSE)</f>
        <v/>
      </c>
      <c r="BB104" s="108" t="str">
        <f>VLOOKUP(Tabela2[[#This Row],[SIEMA]],Siema2025,79,FALSE)</f>
        <v/>
      </c>
      <c r="BC104" s="108" t="str">
        <f>IF(Tabela2[[#This Row],[Outro(s) ]] = "X", "PREENCHER","NA")</f>
        <v>NA</v>
      </c>
      <c r="BD104" s="108" t="str">
        <f>VLOOKUP(Tabela2[[#This Row],[SIEMA]],Siema2025,82,FALSE)</f>
        <v/>
      </c>
      <c r="BE104" s="108" t="str">
        <f>VLOOKUP(Tabela2[[#This Row],[SIEMA]],Siema2025,81,FALSE)</f>
        <v/>
      </c>
      <c r="BF104" s="110" t="str">
        <f>VLOOKUP(Tabela2[[#This Row],[SIEMA]],Siema2025,28,FALSE)</f>
        <v>Transportadora Monster</v>
      </c>
      <c r="BG104" s="126"/>
      <c r="BH104" s="111" t="str">
        <f>VLOOKUP(Tabela2[[#This Row],[SIEMA]],Siema2025,29,FALSE)</f>
        <v>23824278000189</v>
      </c>
      <c r="BI104" s="112" t="s">
        <v>2696</v>
      </c>
      <c r="BJ104" s="107" t="s">
        <v>7113</v>
      </c>
      <c r="BK104" s="104" t="s">
        <v>2696</v>
      </c>
      <c r="BL104" s="164">
        <v>45747</v>
      </c>
      <c r="BM104" s="108">
        <f ca="1">IF(Tabela2[[#This Row],[Data de atendimento do Ibama (considerar o primeiro documento/ação)]]="",_xlfn.DAYS(TODAY(),J104),_xlfn.DAYS(Tabela2[[#This Row],[Data de atendimento do Ibama (considerar o primeiro documento/ação)]],J104))</f>
        <v>47</v>
      </c>
      <c r="BN104" s="108" t="str">
        <f>IF(Tabela2[[#This Row],[Atendido pelo Ibama ("Não" ou "Sim")]]="Não","Preencher", IF(Tabela2[[#This Row],[Atendido pelo Ibama ("Não" ou "Sim")]]="Sim","NA",""))</f>
        <v>NA</v>
      </c>
      <c r="BO104" s="114" t="s">
        <v>7138</v>
      </c>
      <c r="BP104" s="108" t="str">
        <f>IF(Tabela2[[#This Row],[Forma de atendimento (primeiro documento/ação)]]= "Outros (especificar)", "PREENCHER","NA")</f>
        <v>NA</v>
      </c>
      <c r="BQ104" s="106" t="s">
        <v>123</v>
      </c>
      <c r="BR104" s="108" t="str">
        <f>IF(Tabela2[[#This Row],[Equipe do Ibama foi a campo? Houve sobrevoo do Poseidon?]] = "Sim", "PREENCHER","NA")</f>
        <v>NA</v>
      </c>
      <c r="BS104" s="108" t="str">
        <f>IF(Tabela2[[#This Row],[Se sim, foi emitida Ordem de Emergência? (informações vinculada à coluna CK)]] = "Sim", "PREENCHER","NA")</f>
        <v>NA</v>
      </c>
      <c r="BT104" s="108" t="s">
        <v>7126</v>
      </c>
      <c r="BU104" s="108" t="s">
        <v>2696</v>
      </c>
      <c r="BV104" s="108" t="s">
        <v>123</v>
      </c>
      <c r="BW104" s="108" t="s">
        <v>2696</v>
      </c>
      <c r="BX104" s="106" t="s">
        <v>7102</v>
      </c>
      <c r="BY104" s="164">
        <v>45989</v>
      </c>
      <c r="BZ104" s="104">
        <f>IF(Tabela2[[#This Row],[Data do documento de encerramento]]="NA","NA",IF(Tabela2[[#This Row],[Data do documento de encerramento]]="","Pendente de conclusão/ encerramento",_xlfn.DAYS(Tabela2[[#This Row],[Data do documento de encerramento]],J104)))</f>
        <v>289</v>
      </c>
      <c r="CA104" s="107" t="s">
        <v>7637</v>
      </c>
      <c r="CB104" s="107"/>
      <c r="CC104" s="107"/>
      <c r="CD104" s="107"/>
      <c r="CE104" s="107"/>
      <c r="CF104" s="107"/>
    </row>
    <row r="105" spans="1:84" ht="76.5">
      <c r="A105" s="182">
        <v>202521436025</v>
      </c>
      <c r="B105" s="170" t="s">
        <v>7638</v>
      </c>
      <c r="C105" s="108" t="s">
        <v>672</v>
      </c>
      <c r="D105" s="106" t="s">
        <v>637</v>
      </c>
      <c r="E105" s="106" t="s">
        <v>1308</v>
      </c>
      <c r="F105" s="106"/>
      <c r="G105" s="106" t="s">
        <v>7639</v>
      </c>
      <c r="H105" s="106" t="s">
        <v>7640</v>
      </c>
      <c r="I105" s="104" t="str">
        <f>VLOOKUP(Tabela2[[#This Row],[SIEMA]],Siema2025,19,FALSE)</f>
        <v>Santos</v>
      </c>
      <c r="J105" s="105">
        <f>VLOOKUP(Tabela2[[#This Row],[SIEMA]],Siema2025,2,FALSE)</f>
        <v>45701</v>
      </c>
      <c r="K105" s="105" t="str">
        <f>VLOOKUP(Tabela2[[#This Row],[SIEMA]],Siema2025,16,FALSE)</f>
        <v>Quinta</v>
      </c>
      <c r="L105" s="106" t="str">
        <f>IF(Tabela2[[#This Row],[Data]]="","Sem Informação",VLOOKUP(MONTH(Tabela2[[#This Row],[Data]]),'[1]Validação de dados'!$I$1:$J$13,2,0))</f>
        <v>Fevereiro</v>
      </c>
      <c r="M105" s="104">
        <f>YEAR(Tabela2[[#This Row],[Data]])</f>
        <v>2025</v>
      </c>
      <c r="N105" s="105" t="str">
        <f>VLOOKUP(Tabela2[[#This Row],[SIEMA]],Siema2025,17,FALSE)</f>
        <v>Vespertino</v>
      </c>
      <c r="O105" s="105" t="str">
        <f>VLOOKUP(Tabela2[[#This Row],[SIEMA]],Siema2025,5,FALSE)</f>
        <v>Plataforma</v>
      </c>
      <c r="P105" s="104" t="str">
        <f>VLOOKUP(Tabela2[[#This Row],[SIEMA]],Siema2025,21,FALSE)</f>
        <v>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v>
      </c>
      <c r="Q105" s="104" t="s">
        <v>7094</v>
      </c>
      <c r="R105" s="104" t="s">
        <v>7095</v>
      </c>
      <c r="S105" s="107" t="s">
        <v>7096</v>
      </c>
      <c r="T105" s="104">
        <v>1.4999999999999999E-2</v>
      </c>
      <c r="U105" s="104" t="s">
        <v>7111</v>
      </c>
      <c r="V105" s="104" t="s">
        <v>7097</v>
      </c>
      <c r="W105" s="104"/>
      <c r="X105" s="121"/>
      <c r="Y105" s="109" t="str">
        <f>IF(W105="","", IF(W105="NC","", IF(W105="NE","", IF(W105="NA","",IFERROR(VLOOKUP(W105,Produtos!$A$1:$C$2319,2,FALSE),"Não Cadastrado")))))</f>
        <v/>
      </c>
      <c r="Z105" s="104" t="str">
        <f>VLOOKUP(Tabela2[[#This Row],[SIEMA]],Siema2025,11,FALSE)</f>
        <v/>
      </c>
      <c r="AA105" s="104" t="str">
        <f>VLOOKUP(Tabela2[[#This Row],[SIEMA]],Siema2025,12,FALSE)</f>
        <v/>
      </c>
      <c r="AB105" s="104" t="str">
        <f>IF(W105="","",IF(ISNUMBER(W105)=FALSE,"Não se aplica",IFERROR(VLOOKUP(W105,Produtos!$A$1:$C$2319,3,FALSE),"Não Cadastrado")))</f>
        <v/>
      </c>
      <c r="AC105" s="119"/>
      <c r="AD105" s="122"/>
      <c r="AE105" s="107" t="str">
        <f>IF(AC105="","", IF(AC105="NC","", IF(AC105="NE","", IF(AC105="NA","",IFERROR(VLOOKUP(AC105,Produtos!$A$1:$C$2319,2,FALSE),"Não Cadastrado")))))</f>
        <v/>
      </c>
      <c r="AF105" s="119"/>
      <c r="AG105" s="104"/>
      <c r="AH105" s="104" t="str">
        <f>IF(AC105="","",IF(ISNUMBER(AC105)=FALSE,"Não se aplica",IFERROR(VLOOKUP(AC105,Produtos!$A$1:$C$2319,3,FALSE),"Não Cadastrado")))</f>
        <v/>
      </c>
      <c r="AI105" s="119"/>
      <c r="AJ105" s="104" t="str">
        <f>VLOOKUP(Tabela2[[#This Row],[SIEMA]],Siema2025,26,FALSE)</f>
        <v>Falha mecânica no bloco hidráulico do freio do guindaste de proa.</v>
      </c>
      <c r="AK105" s="107" t="s">
        <v>7290</v>
      </c>
      <c r="AL105" s="107"/>
      <c r="AM105" s="107"/>
      <c r="AN105" s="108" t="str">
        <f>VLOOKUP(Tabela2[[#This Row],[SIEMA]],Siema2025,51,FALSE)</f>
        <v/>
      </c>
      <c r="AO105" s="108" t="str">
        <f>VLOOKUP(Tabela2[[#This Row],[SIEMA]],Siema2025,53,FALSE)</f>
        <v/>
      </c>
      <c r="AP105" s="108" t="str">
        <f>VLOOKUP(Tabela2[[#This Row],[SIEMA]],Siema2025,55,FALSE)</f>
        <v/>
      </c>
      <c r="AQ105" s="108" t="str">
        <f>VLOOKUP(Tabela2[[#This Row],[SIEMA]],Siema2025,57,FALSE)</f>
        <v/>
      </c>
      <c r="AR105" s="108" t="str">
        <f>VLOOKUP(Tabela2[[#This Row],[SIEMA]],Siema2025,59,FALSE)</f>
        <v/>
      </c>
      <c r="AS105" s="108" t="str">
        <f>VLOOKUP(Tabela2[[#This Row],[SIEMA]],Siema2025,61,FALSE)</f>
        <v>X</v>
      </c>
      <c r="AT105" s="108" t="str">
        <f>VLOOKUP(Tabela2[[#This Row],[SIEMA]],Siema2025,63,FALSE)</f>
        <v/>
      </c>
      <c r="AU105" s="108" t="str">
        <f>VLOOKUP(Tabela2[[#This Row],[SIEMA]],Siema2025,65,FALSE)</f>
        <v/>
      </c>
      <c r="AV105" s="108" t="str">
        <f>VLOOKUP(Tabela2[[#This Row],[SIEMA]],Siema2025,67,FALSE)</f>
        <v/>
      </c>
      <c r="AW105" s="108" t="str">
        <f>VLOOKUP(Tabela2[[#This Row],[SIEMA]],Siema2025,69,FALSE)</f>
        <v/>
      </c>
      <c r="AX105" s="108" t="str">
        <f>VLOOKUP(Tabela2[[#This Row],[SIEMA]],Siema2025,71,FALSE)</f>
        <v/>
      </c>
      <c r="AY105" s="108" t="str">
        <f>VLOOKUP(Tabela2[[#This Row],[SIEMA]],Siema2025,73,FALSE)</f>
        <v/>
      </c>
      <c r="AZ105" s="108" t="str">
        <f>VLOOKUP(Tabela2[[#This Row],[SIEMA]],Siema2025,75,FALSE)</f>
        <v/>
      </c>
      <c r="BA105" s="108" t="str">
        <f>VLOOKUP(Tabela2[[#This Row],[SIEMA]],Siema2025,77,FALSE)</f>
        <v/>
      </c>
      <c r="BB105" s="108" t="str">
        <f>VLOOKUP(Tabela2[[#This Row],[SIEMA]],Siema2025,79,FALSE)</f>
        <v/>
      </c>
      <c r="BC105" s="108" t="str">
        <f>IF(Tabela2[[#This Row],[Outro(s) ]] = "X", "PREENCHER","NA")</f>
        <v>NA</v>
      </c>
      <c r="BD105" s="108" t="str">
        <f>VLOOKUP(Tabela2[[#This Row],[SIEMA]],Siema2025,82,FALSE)</f>
        <v/>
      </c>
      <c r="BE105" s="108" t="str">
        <f>VLOOKUP(Tabela2[[#This Row],[SIEMA]],Siema2025,81,FALSE)</f>
        <v/>
      </c>
      <c r="BF105" s="110" t="str">
        <f>VLOOKUP(Tabela2[[#This Row],[SIEMA]],Siema2025,28,FALSE)</f>
        <v>Karoon Petróleo &amp; Gás LTDA</v>
      </c>
      <c r="BG105" s="110"/>
      <c r="BH105" s="111" t="str">
        <f>VLOOKUP(Tabela2[[#This Row],[SIEMA]],Siema2025,29,FALSE)</f>
        <v>09347916000197</v>
      </c>
      <c r="BI105" s="112" t="str">
        <f>VLOOKUP(Tabela2[[#This Row],[SIEMA]],Siema2025,107,FALSE)</f>
        <v>Não</v>
      </c>
      <c r="BJ105" s="107" t="s">
        <v>7099</v>
      </c>
      <c r="BK105" s="104" t="s">
        <v>2696</v>
      </c>
      <c r="BL105" s="164">
        <v>45705</v>
      </c>
      <c r="BM105" s="108">
        <f ca="1">IF(Tabela2[[#This Row],[Data de atendimento do Ibama (considerar o primeiro documento/ação)]]="",_xlfn.DAYS(TODAY(),J105),_xlfn.DAYS(Tabela2[[#This Row],[Data de atendimento do Ibama (considerar o primeiro documento/ação)]],J105))</f>
        <v>4</v>
      </c>
      <c r="BN105" s="108" t="str">
        <f>IF(Tabela2[[#This Row],[Atendido pelo Ibama ("Não" ou "Sim")]]="Não","Preencher", IF(Tabela2[[#This Row],[Atendido pelo Ibama ("Não" ou "Sim")]]="Sim","NA",""))</f>
        <v>NA</v>
      </c>
      <c r="BO105" s="114" t="s">
        <v>7100</v>
      </c>
      <c r="BP105" s="108" t="str">
        <f>IF(Tabela2[[#This Row],[Forma de atendimento (primeiro documento/ação)]]= "Outros (especificar)", "PREENCHER","NA")</f>
        <v>NA</v>
      </c>
      <c r="BQ105" s="106" t="s">
        <v>123</v>
      </c>
      <c r="BR105" s="108" t="str">
        <f>IF(Tabela2[[#This Row],[Equipe do Ibama foi a campo? Houve sobrevoo do Poseidon?]] = "Sim", "PREENCHER","NA")</f>
        <v>NA</v>
      </c>
      <c r="BS105" s="108" t="str">
        <f>IF(Tabela2[[#This Row],[Se sim, foi emitida Ordem de Emergência? (informações vinculada à coluna CK)]] = "Sim", "PREENCHER","NA")</f>
        <v>NA</v>
      </c>
      <c r="BT105" s="108" t="s">
        <v>7101</v>
      </c>
      <c r="BU105" s="108" t="s">
        <v>2696</v>
      </c>
      <c r="BV105" s="108" t="s">
        <v>123</v>
      </c>
      <c r="BW105" s="108" t="s">
        <v>2696</v>
      </c>
      <c r="BX105" s="106" t="s">
        <v>7102</v>
      </c>
      <c r="BY105" s="164">
        <v>45917</v>
      </c>
      <c r="BZ105" s="104">
        <f>IF(Tabela2[[#This Row],[Data do documento de encerramento]]="NA","NA",IF(Tabela2[[#This Row],[Data do documento de encerramento]]="","Pendente de conclusão/ encerramento",_xlfn.DAYS(Tabela2[[#This Row],[Data do documento de encerramento]],J105)))</f>
        <v>216</v>
      </c>
      <c r="CA105" s="107" t="s">
        <v>7235</v>
      </c>
      <c r="CB105" s="107" t="s">
        <v>7282</v>
      </c>
      <c r="CC105" s="107" t="s">
        <v>7641</v>
      </c>
      <c r="CD105" s="107" t="s">
        <v>123</v>
      </c>
      <c r="CE105" s="107" t="s">
        <v>123</v>
      </c>
      <c r="CF105" s="107" t="s">
        <v>7141</v>
      </c>
    </row>
    <row r="106" spans="1:84" ht="60.75" hidden="1">
      <c r="A106" s="169">
        <v>20253179230</v>
      </c>
      <c r="B106" s="118" t="s">
        <v>7642</v>
      </c>
      <c r="C106" s="108" t="str">
        <f>VLOOKUP(Tabela2[[#This Row],[SIEMA]],Siema2025,4,FALSE)</f>
        <v xml:space="preserve"> RJ</v>
      </c>
      <c r="D106" s="106" t="str">
        <f>VLOOKUP(Tabela2[[#This Row],[SIEMA]],Siema2025,3,FALSE)</f>
        <v xml:space="preserve">Macaé </v>
      </c>
      <c r="E106" s="106" t="s">
        <v>7643</v>
      </c>
      <c r="F106" s="106" t="s">
        <v>7644</v>
      </c>
      <c r="G106" t="s">
        <v>7645</v>
      </c>
      <c r="H106" t="s">
        <v>7646</v>
      </c>
      <c r="I106" s="104" t="s">
        <v>7114</v>
      </c>
      <c r="J106" s="105">
        <f>VLOOKUP(Tabela2[[#This Row],[SIEMA]],Siema2025,2,FALSE)</f>
        <v>45702</v>
      </c>
      <c r="K106" s="105" t="str">
        <f>VLOOKUP(Tabela2[[#This Row],[SIEMA]],Siema2025,16,FALSE)</f>
        <v>Sexta</v>
      </c>
      <c r="L106" s="106" t="str">
        <f>IF(Tabela2[[#This Row],[Data]]="","Sem Informação",VLOOKUP(MONTH(Tabela2[[#This Row],[Data]]),'[1]Validação de dados'!$I$1:$J$13,2,0))</f>
        <v>Fevereiro</v>
      </c>
      <c r="M106" s="104">
        <f>YEAR(Tabela2[[#This Row],[Data]])</f>
        <v>2025</v>
      </c>
      <c r="N106" s="105" t="str">
        <f>VLOOKUP(Tabela2[[#This Row],[SIEMA]],Siema2025,17,FALSE)</f>
        <v>Madrugada</v>
      </c>
      <c r="O106" s="105" t="str">
        <f>VLOOKUP(Tabela2[[#This Row],[SIEMA]],Siema2025,5,FALSE)</f>
        <v>Terminal/portos/ancoradouros/etc</v>
      </c>
      <c r="P106" s="104" t="str">
        <f>VLOOKUP(Tabela2[[#This Row],[SIEMA]],Siema2025,21,FALSE)</f>
        <v/>
      </c>
      <c r="Q106" s="104" t="s">
        <v>7418</v>
      </c>
      <c r="R106" s="104" t="str">
        <f>VLOOKUP(Tabela2[[#This Row],[SIEMA]],Siema2025,10,FALSE)</f>
        <v/>
      </c>
      <c r="S106" s="107" t="str">
        <f>IF(Q106="","", IF(Q106="NC","", IF(Q106="NE","", IF(Q106="NA","",IFERROR(VLOOKUP(Q106,Produtos!$A$1:$C$2319,2,FALSE),"Não Cadastrado")))))</f>
        <v/>
      </c>
      <c r="T106" s="104" t="str">
        <f>VLOOKUP(Tabela2[[#This Row],[SIEMA]],Siema2025,11,FALSE)</f>
        <v xml:space="preserve"> </v>
      </c>
      <c r="U106" s="104" t="str">
        <f>VLOOKUP(Tabela2[[#This Row],[SIEMA]],Siema2025,12,FALSE)</f>
        <v xml:space="preserve"> </v>
      </c>
      <c r="V106" s="104" t="str">
        <f>IF(Q106="","",IF(ISNUMBER(Q106)=FALSE,"Não se aplica",IFERROR(VLOOKUP(Q106,Produtos!$A$1:$C$2319,3,FALSE),"Não Cadastrado")))</f>
        <v>Não se aplica</v>
      </c>
      <c r="W106" s="104" t="str">
        <f>VLOOKUP(Tabela2[[#This Row],[SIEMA]],Siema2025,10,FALSE)</f>
        <v/>
      </c>
      <c r="X106" s="113"/>
      <c r="Y106" s="109" t="str">
        <f>IF(W106="","", IF(W106="NC","", IF(W106="NE","", IF(W106="NA","",IFERROR(VLOOKUP(W106,Produtos!$A$1:$C$2319,2,FALSE),"Não Cadastrado")))))</f>
        <v/>
      </c>
      <c r="Z106" s="104" t="str">
        <f>VLOOKUP(Tabela2[[#This Row],[SIEMA]],Siema2025,11,FALSE)</f>
        <v xml:space="preserve"> </v>
      </c>
      <c r="AA106" s="104" t="str">
        <f>VLOOKUP(Tabela2[[#This Row],[SIEMA]],Siema2025,12,FALSE)</f>
        <v xml:space="preserve"> </v>
      </c>
      <c r="AB106" s="104" t="str">
        <f>IF(W106="","",IF(ISNUMBER(W106)=FALSE,"Não se aplica",IFERROR(VLOOKUP(W106,Produtos!$A$1:$C$2319,3,FALSE),"Não Cadastrado")))</f>
        <v/>
      </c>
      <c r="AC106" s="104"/>
      <c r="AD106" s="108" t="str">
        <f>IF(Tabela2[[#This Row],[Origem do acidente]] = "Plataforma", "PREENCHER","NA")</f>
        <v>NA</v>
      </c>
      <c r="AE106" s="107" t="str">
        <f>IF(AC106="","", IF(AC106="NC","", IF(AC106="NE","", IF(AC106="NA","",IFERROR(VLOOKUP(AC106,Produtos!$A$1:$C$2319,2,FALSE),"Não Cadastrado")))))</f>
        <v/>
      </c>
      <c r="AF106" s="104"/>
      <c r="AG106" s="104"/>
      <c r="AH106" s="104" t="str">
        <f>IF(AC106="","",IF(ISNUMBER(AC106)=FALSE,"Não se aplica",IFERROR(VLOOKUP(AC106,Produtos!$A$1:$C$2319,3,FALSE),"Não Cadastrado")))</f>
        <v/>
      </c>
      <c r="AI106" s="113" t="s">
        <v>7183</v>
      </c>
      <c r="AJ106" s="202" t="str">
        <f>VLOOKUP(Tabela2[[#This Row],[SIEMA]],Siema2025,26,FALSE)</f>
        <v>Durante o processo de atracação da embarcação</v>
      </c>
      <c r="AK106" s="107" t="s">
        <v>6834</v>
      </c>
      <c r="AL106" s="107"/>
      <c r="AM106" s="107"/>
      <c r="AN106" s="108" t="str">
        <f>VLOOKUP(Tabela2[[#This Row],[SIEMA]],Siema2025,51,FALSE)</f>
        <v/>
      </c>
      <c r="AO106" s="108" t="str">
        <f>VLOOKUP(Tabela2[[#This Row],[SIEMA]],Siema2025,53,FALSE)</f>
        <v/>
      </c>
      <c r="AP106" s="108" t="str">
        <f>VLOOKUP(Tabela2[[#This Row],[SIEMA]],Siema2025,55,FALSE)</f>
        <v/>
      </c>
      <c r="AQ106" s="108" t="str">
        <f>VLOOKUP(Tabela2[[#This Row],[SIEMA]],Siema2025,57,FALSE)</f>
        <v/>
      </c>
      <c r="AR106" s="108" t="str">
        <f>VLOOKUP(Tabela2[[#This Row],[SIEMA]],Siema2025,59,FALSE)</f>
        <v/>
      </c>
      <c r="AS106" s="108" t="str">
        <f>VLOOKUP(Tabela2[[#This Row],[SIEMA]],Siema2025,61,FALSE)</f>
        <v>X</v>
      </c>
      <c r="AT106" s="108" t="str">
        <f>VLOOKUP(Tabela2[[#This Row],[SIEMA]],Siema2025,63,FALSE)</f>
        <v/>
      </c>
      <c r="AU106" s="108" t="str">
        <f>VLOOKUP(Tabela2[[#This Row],[SIEMA]],Siema2025,65,FALSE)</f>
        <v/>
      </c>
      <c r="AV106" s="108" t="str">
        <f>VLOOKUP(Tabela2[[#This Row],[SIEMA]],Siema2025,67,FALSE)</f>
        <v/>
      </c>
      <c r="AW106" s="108" t="str">
        <f>VLOOKUP(Tabela2[[#This Row],[SIEMA]],Siema2025,69,FALSE)</f>
        <v/>
      </c>
      <c r="AX106" s="108" t="str">
        <f>VLOOKUP(Tabela2[[#This Row],[SIEMA]],Siema2025,71,FALSE)</f>
        <v/>
      </c>
      <c r="AY106" s="108" t="str">
        <f>VLOOKUP(Tabela2[[#This Row],[SIEMA]],Siema2025,73,FALSE)</f>
        <v/>
      </c>
      <c r="AZ106" s="108" t="str">
        <f>VLOOKUP(Tabela2[[#This Row],[SIEMA]],Siema2025,75,FALSE)</f>
        <v/>
      </c>
      <c r="BA106" s="108" t="str">
        <f>VLOOKUP(Tabela2[[#This Row],[SIEMA]],Siema2025,77,FALSE)</f>
        <v/>
      </c>
      <c r="BB106" s="108" t="str">
        <f>VLOOKUP(Tabela2[[#This Row],[SIEMA]],Siema2025,79,FALSE)</f>
        <v/>
      </c>
      <c r="BC106" s="108" t="str">
        <f>IF(Tabela2[[#This Row],[Outro(s) ]] = "X", "PREENCHER","NA")</f>
        <v>NA</v>
      </c>
      <c r="BD106" s="108" t="str">
        <f>VLOOKUP(Tabela2[[#This Row],[SIEMA]],Siema2025,82,FALSE)</f>
        <v/>
      </c>
      <c r="BE106" s="108" t="str">
        <f>VLOOKUP(Tabela2[[#This Row],[SIEMA]],Siema2025,81,FALSE)</f>
        <v/>
      </c>
      <c r="BF106" s="110" t="str">
        <f>VLOOKUP(Tabela2[[#This Row],[SIEMA]],Siema2025,28,FALSE)</f>
        <v>Petrobrás</v>
      </c>
      <c r="BG106" s="110"/>
      <c r="BH106" s="111" t="str">
        <f>VLOOKUP(Tabela2[[#This Row],[SIEMA]],Siema2025,29,FALSE)</f>
        <v>33000167000101</v>
      </c>
      <c r="BI106" s="112" t="s">
        <v>2696</v>
      </c>
      <c r="BJ106" s="107" t="s">
        <v>7113</v>
      </c>
      <c r="BK106" s="104" t="s">
        <v>2696</v>
      </c>
      <c r="BL106" s="140">
        <v>45754</v>
      </c>
      <c r="BM106" s="108">
        <f ca="1">IF(Tabela2[[#This Row],[Data de atendimento do Ibama (considerar o primeiro documento/ação)]]="",_xlfn.DAYS(TODAY(),J106),_xlfn.DAYS(Tabela2[[#This Row],[Data de atendimento do Ibama (considerar o primeiro documento/ação)]],J106))</f>
        <v>52</v>
      </c>
      <c r="BN106" s="108" t="str">
        <f>IF(Tabela2[[#This Row],[Atendido pelo Ibama ("Não" ou "Sim")]]="Não","Preencher", IF(Tabela2[[#This Row],[Atendido pelo Ibama ("Não" ou "Sim")]]="Sim","NA",""))</f>
        <v>NA</v>
      </c>
      <c r="BO106" s="114" t="s">
        <v>7138</v>
      </c>
      <c r="BP106" s="108" t="str">
        <f>IF(Tabela2[[#This Row],[Forma de atendimento (primeiro documento/ação)]]= "Outros (especificar)", "PREENCHER","NA")</f>
        <v>NA</v>
      </c>
      <c r="BQ106" s="106" t="s">
        <v>123</v>
      </c>
      <c r="BR106" s="108" t="str">
        <f>IF(Tabela2[[#This Row],[Equipe do Ibama foi a campo? Houve sobrevoo do Poseidon?]] = "Sim", "PREENCHER","NA")</f>
        <v>NA</v>
      </c>
      <c r="BS106" s="108" t="s">
        <v>7114</v>
      </c>
      <c r="BT106" s="108" t="s">
        <v>7101</v>
      </c>
      <c r="BU106" s="108" t="s">
        <v>123</v>
      </c>
      <c r="BV106" s="108" t="s">
        <v>123</v>
      </c>
      <c r="BW106" s="108" t="s">
        <v>2696</v>
      </c>
      <c r="BX106" s="106" t="s">
        <v>7116</v>
      </c>
      <c r="BY106" s="140">
        <v>45820</v>
      </c>
      <c r="BZ106" s="104">
        <f>IF(Tabela2[[#This Row],[Data do documento de encerramento]]="NA","NA",IF(Tabela2[[#This Row],[Data do documento de encerramento]]="","Pendente de conclusão/ encerramento",_xlfn.DAYS(Tabela2[[#This Row],[Data do documento de encerramento]],J106)))</f>
        <v>118</v>
      </c>
      <c r="CA106" s="107" t="s">
        <v>7647</v>
      </c>
      <c r="CB106" s="107"/>
      <c r="CC106" s="107"/>
      <c r="CD106" s="107"/>
      <c r="CE106" s="107"/>
      <c r="CF106" s="107"/>
    </row>
    <row r="107" spans="1:84" ht="45.75" hidden="1">
      <c r="A107" s="169">
        <v>202521446814</v>
      </c>
      <c r="B107" s="170" t="s">
        <v>7648</v>
      </c>
      <c r="C107" s="108" t="str">
        <f>VLOOKUP(Tabela2[[#This Row],[SIEMA]],Siema2025,4,FALSE)</f>
        <v xml:space="preserve"> MG</v>
      </c>
      <c r="D107" s="106" t="str">
        <f>VLOOKUP(Tabela2[[#This Row],[SIEMA]],Siema2025,3,FALSE)</f>
        <v xml:space="preserve">Campo Florido </v>
      </c>
      <c r="E107" s="106" t="s">
        <v>7357</v>
      </c>
      <c r="F107" s="106" t="s">
        <v>7649</v>
      </c>
      <c r="G107" s="106" t="s">
        <v>7650</v>
      </c>
      <c r="H107" s="106" t="s">
        <v>7651</v>
      </c>
      <c r="I107" s="104" t="s">
        <v>7114</v>
      </c>
      <c r="J107" s="105">
        <v>45701</v>
      </c>
      <c r="K107" s="105" t="s">
        <v>142</v>
      </c>
      <c r="L107" s="106" t="str">
        <f>IF(Tabela2[[#This Row],[Data]]="","Sem Informação",VLOOKUP(MONTH(Tabela2[[#This Row],[Data]]),'[1]Validação de dados'!$I$1:$J$13,2,0))</f>
        <v>Fevereiro</v>
      </c>
      <c r="M107" s="104">
        <f>YEAR(Tabela2[[#This Row],[Data]])</f>
        <v>2025</v>
      </c>
      <c r="N107" s="105" t="s">
        <v>167</v>
      </c>
      <c r="O107" s="105" t="str">
        <f>VLOOKUP(Tabela2[[#This Row],[SIEMA]],Siema2025,5,FALSE)</f>
        <v>Rodovia</v>
      </c>
      <c r="P107" s="104" t="str">
        <f>VLOOKUP(Tabela2[[#This Row],[SIEMA]],Siema2025,21,FALSE)</f>
        <v/>
      </c>
      <c r="Q107" s="104">
        <v>1170</v>
      </c>
      <c r="R107" s="104" t="s">
        <v>1328</v>
      </c>
      <c r="S107" s="107" t="str">
        <f>IF(Q107="","", IF(Q107="NC","", IF(Q107="NE","", IF(Q107="NA","",IFERROR(VLOOKUP(Q107,Produtos!$A$1:$C$2319,2,FALSE),"Não Cadastrado")))))</f>
        <v>ÁLCOOL ETÍLICO, ETANOL</v>
      </c>
      <c r="T107" s="104">
        <v>1000</v>
      </c>
      <c r="U107" s="104" t="s">
        <v>648</v>
      </c>
      <c r="V107" s="104">
        <f>IF(Q107="","",IF(ISNUMBER(Q107)=FALSE,"Não se aplica",IFERROR(VLOOKUP(Q107,Produtos!$A$1:$C$2319,3,FALSE),"Não Cadastrado")))</f>
        <v>3</v>
      </c>
      <c r="W107" s="104" t="str">
        <f>VLOOKUP(Tabela2[[#This Row],[SIEMA]],Siema2025,10,FALSE)</f>
        <v/>
      </c>
      <c r="X107" s="113" t="str">
        <f>IF(Tabela2[[#This Row],[Origem do acidente]] = "Plataforma", "PREENCHER","NA")</f>
        <v>NA</v>
      </c>
      <c r="Y107" s="109" t="str">
        <f>IF(W107="","", IF(W107="NC","", IF(W107="NE","", IF(W107="NA","",IFERROR(VLOOKUP(W107,Produtos!$A$1:$C$2319,2,FALSE),"Não Cadastrado")))))</f>
        <v/>
      </c>
      <c r="Z107" s="104" t="str">
        <f>VLOOKUP(Tabela2[[#This Row],[SIEMA]],Siema2025,11,FALSE)</f>
        <v xml:space="preserve"> </v>
      </c>
      <c r="AA107" s="104" t="str">
        <f>VLOOKUP(Tabela2[[#This Row],[SIEMA]],Siema2025,12,FALSE)</f>
        <v xml:space="preserve"> </v>
      </c>
      <c r="AB107" s="104" t="str">
        <f>IF(W107="","",IF(ISNUMBER(W107)=FALSE,"Não se aplica",IFERROR(VLOOKUP(W107,Produtos!$A$1:$C$2319,3,FALSE),"Não Cadastrado")))</f>
        <v/>
      </c>
      <c r="AC107" s="104"/>
      <c r="AD107" s="108" t="str">
        <f>IF(Tabela2[[#This Row],[Origem do acidente]] = "Plataforma", "PREENCHER","NA")</f>
        <v>NA</v>
      </c>
      <c r="AE107" s="107" t="str">
        <f>IF(AC107="","", IF(AC107="NC","", IF(AC107="NE","", IF(AC107="NA","",IFERROR(VLOOKUP(AC107,Produtos!$A$1:$C$2319,2,FALSE),"Não Cadastrado")))))</f>
        <v/>
      </c>
      <c r="AF107" s="104"/>
      <c r="AG107" s="104"/>
      <c r="AH107" s="104" t="str">
        <f>IF(AC107="","",IF(ISNUMBER(AC107)=FALSE,"Não se aplica",IFERROR(VLOOKUP(AC107,Produtos!$A$1:$C$2319,3,FALSE),"Não Cadastrado")))</f>
        <v/>
      </c>
      <c r="AI107" s="104"/>
      <c r="AJ107" s="104" t="str">
        <f>VLOOKUP(Tabela2[[#This Row],[SIEMA]],Siema2025,26,FALSE)</f>
        <v>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v>
      </c>
      <c r="AK107" s="107" t="s">
        <v>7190</v>
      </c>
      <c r="AL107" s="107" t="s">
        <v>7182</v>
      </c>
      <c r="AM107" s="107"/>
      <c r="AN107" s="108" t="s">
        <v>7132</v>
      </c>
      <c r="AO107" s="108" t="str">
        <f>VLOOKUP(Tabela2[[#This Row],[SIEMA]],Siema2025,53,FALSE)</f>
        <v/>
      </c>
      <c r="AP107" s="108" t="str">
        <f>VLOOKUP(Tabela2[[#This Row],[SIEMA]],Siema2025,55,FALSE)</f>
        <v/>
      </c>
      <c r="AQ107" s="108" t="str">
        <f>VLOOKUP(Tabela2[[#This Row],[SIEMA]],Siema2025,57,FALSE)</f>
        <v/>
      </c>
      <c r="AR107" s="108" t="str">
        <f>VLOOKUP(Tabela2[[#This Row],[SIEMA]],Siema2025,59,FALSE)</f>
        <v/>
      </c>
      <c r="AS107" s="108" t="str">
        <f>VLOOKUP(Tabela2[[#This Row],[SIEMA]],Siema2025,61,FALSE)</f>
        <v/>
      </c>
      <c r="AT107" s="108" t="str">
        <f>VLOOKUP(Tabela2[[#This Row],[SIEMA]],Siema2025,63,FALSE)</f>
        <v/>
      </c>
      <c r="AU107" s="108" t="str">
        <f>VLOOKUP(Tabela2[[#This Row],[SIEMA]],Siema2025,65,FALSE)</f>
        <v>X</v>
      </c>
      <c r="AV107" s="108" t="str">
        <f>VLOOKUP(Tabela2[[#This Row],[SIEMA]],Siema2025,67,FALSE)</f>
        <v/>
      </c>
      <c r="AW107" s="108" t="str">
        <f>VLOOKUP(Tabela2[[#This Row],[SIEMA]],Siema2025,69,FALSE)</f>
        <v/>
      </c>
      <c r="AX107" s="108" t="str">
        <f>VLOOKUP(Tabela2[[#This Row],[SIEMA]],Siema2025,71,FALSE)</f>
        <v/>
      </c>
      <c r="AY107" s="108" t="str">
        <f>VLOOKUP(Tabela2[[#This Row],[SIEMA]],Siema2025,73,FALSE)</f>
        <v/>
      </c>
      <c r="AZ107" s="108" t="str">
        <f>VLOOKUP(Tabela2[[#This Row],[SIEMA]],Siema2025,75,FALSE)</f>
        <v/>
      </c>
      <c r="BA107" s="108" t="str">
        <f>VLOOKUP(Tabela2[[#This Row],[SIEMA]],Siema2025,77,FALSE)</f>
        <v/>
      </c>
      <c r="BB107" s="108" t="str">
        <f>VLOOKUP(Tabela2[[#This Row],[SIEMA]],Siema2025,79,FALSE)</f>
        <v/>
      </c>
      <c r="BC107" s="108" t="str">
        <f>IF(Tabela2[[#This Row],[Outro(s) ]] = "X", "PREENCHER","NA")</f>
        <v>NA</v>
      </c>
      <c r="BD107" s="108" t="str">
        <f>VLOOKUP(Tabela2[[#This Row],[SIEMA]],Siema2025,82,FALSE)</f>
        <v/>
      </c>
      <c r="BE107" s="108" t="str">
        <f>VLOOKUP(Tabela2[[#This Row],[SIEMA]],Siema2025,81,FALSE)</f>
        <v/>
      </c>
      <c r="BF107" s="110" t="str">
        <f>VLOOKUP(Tabela2[[#This Row],[SIEMA]],Siema2025,28,FALSE)</f>
        <v>TRANSPORTES TRANSVIDAL SA</v>
      </c>
      <c r="BG107" s="110"/>
      <c r="BH107" s="111" t="str">
        <f>VLOOKUP(Tabela2[[#This Row],[SIEMA]],Siema2025,29,FALSE)</f>
        <v>05220925000323</v>
      </c>
      <c r="BI107" s="112" t="s">
        <v>2696</v>
      </c>
      <c r="BJ107" s="107" t="s">
        <v>7099</v>
      </c>
      <c r="BK107" s="104" t="s">
        <v>2696</v>
      </c>
      <c r="BL107" s="140">
        <v>45705</v>
      </c>
      <c r="BM107" s="108">
        <f ca="1">IF(Tabela2[[#This Row],[Data de atendimento do Ibama (considerar o primeiro documento/ação)]]="",_xlfn.DAYS(TODAY(),J107),_xlfn.DAYS(Tabela2[[#This Row],[Data de atendimento do Ibama (considerar o primeiro documento/ação)]],J107))</f>
        <v>4</v>
      </c>
      <c r="BN107" s="108" t="str">
        <f>IF(Tabela2[[#This Row],[Atendido pelo Ibama ("Não" ou "Sim")]]="Não","Preencher", IF(Tabela2[[#This Row],[Atendido pelo Ibama ("Não" ou "Sim")]]="Sim","NA",""))</f>
        <v>NA</v>
      </c>
      <c r="BO107" s="114" t="s">
        <v>7100</v>
      </c>
      <c r="BP107" s="108" t="str">
        <f>IF(Tabela2[[#This Row],[Forma de atendimento (primeiro documento/ação)]]= "Outros (especificar)", "PREENCHER","NA")</f>
        <v>NA</v>
      </c>
      <c r="BQ107" s="106" t="s">
        <v>123</v>
      </c>
      <c r="BR107" s="108" t="str">
        <f>IF(Tabela2[[#This Row],[Equipe do Ibama foi a campo? Houve sobrevoo do Poseidon?]] = "Sim", "PREENCHER","NA")</f>
        <v>NA</v>
      </c>
      <c r="BS107" s="108" t="str">
        <f>IF(Tabela2[[#This Row],[Se sim, foi emitida Ordem de Emergência? (informações vinculada à coluna CK)]] = "Sim", "PREENCHER","NA")</f>
        <v>NA</v>
      </c>
      <c r="BT107" s="108" t="str">
        <f>IF(Tabela2[[#This Row],[Foi elaborado Relatório de Vistoria pelo Ibama? (informações vinculada à coluna CK)]] = "Sim", "PREENCHER","NA")</f>
        <v>NA</v>
      </c>
      <c r="BU107" s="108" t="str">
        <f>IF(Tabela2[[#This Row],[Houve envio de Informações Pós-acidente (preencher "não se aplica" quando de competência estadual/municipal)]] = "Sim", "PREENCHER","NA")</f>
        <v>NA</v>
      </c>
      <c r="BV107" s="108" t="str">
        <f>IF(Tabela2[[#This Row],[Houve avaliação das informações pós-acidente solicitadas/enviadas?]] = "Sim", "PREENCHER","NA")</f>
        <v>NA</v>
      </c>
      <c r="BW107" s="108" t="str">
        <f>IF(Tabela2[[#This Row],[O Ibama aguarda resposta da empresa/OEMA, etc?]] = "Sim", "PREENCHER","NA")</f>
        <v>NA</v>
      </c>
      <c r="BX107" s="106" t="s">
        <v>7116</v>
      </c>
      <c r="BY107" s="140">
        <v>46052</v>
      </c>
      <c r="BZ107" s="104">
        <f>IF(Tabela2[[#This Row],[Data do documento de encerramento]]="NA","NA",IF(Tabela2[[#This Row],[Data do documento de encerramento]]="","Pendente de conclusão/ encerramento",_xlfn.DAYS(Tabela2[[#This Row],[Data do documento de encerramento]],J107)))</f>
        <v>351</v>
      </c>
      <c r="CA107" s="107" t="s">
        <v>7652</v>
      </c>
      <c r="CB107" s="107"/>
      <c r="CC107" s="107"/>
      <c r="CD107" s="107"/>
      <c r="CE107" s="107"/>
      <c r="CF107" s="107"/>
    </row>
    <row r="108" spans="1:84" ht="30.75" hidden="1">
      <c r="A108" s="169">
        <v>202521450423</v>
      </c>
      <c r="B108" s="170" t="s">
        <v>7653</v>
      </c>
      <c r="C108" s="108" t="str">
        <f>VLOOKUP(Tabela2[[#This Row],[SIEMA]],Siema2025,4,FALSE)</f>
        <v xml:space="preserve"> SP</v>
      </c>
      <c r="D108" s="106" t="str">
        <f>VLOOKUP(Tabela2[[#This Row],[SIEMA]],Siema2025,3,FALSE)</f>
        <v xml:space="preserve">Rio Claro </v>
      </c>
      <c r="E108" s="106" t="str">
        <f>VLOOKUP(Tabela2[[#This Row],[SIEMA]],Siema2025,20,FALSE)</f>
        <v>KM 137+000</v>
      </c>
      <c r="F108" s="106"/>
      <c r="G108" s="106" t="s">
        <v>7654</v>
      </c>
      <c r="H108" s="106" t="s">
        <v>7655</v>
      </c>
      <c r="I108" s="104" t="s">
        <v>7114</v>
      </c>
      <c r="J108" s="105">
        <f>VLOOKUP(Tabela2[[#This Row],[SIEMA]],Siema2025,2,FALSE)</f>
        <v>45702</v>
      </c>
      <c r="K108" s="105" t="str">
        <f>VLOOKUP(Tabela2[[#This Row],[SIEMA]],Siema2025,16,FALSE)</f>
        <v>Sexta</v>
      </c>
      <c r="L108" s="106" t="str">
        <f>IF(Tabela2[[#This Row],[Data]]="","Sem Informação",VLOOKUP(MONTH(Tabela2[[#This Row],[Data]]),'[1]Validação de dados'!$I$1:$J$13,2,0))</f>
        <v>Fevereiro</v>
      </c>
      <c r="M108" s="104">
        <f>YEAR(Tabela2[[#This Row],[Data]])</f>
        <v>2025</v>
      </c>
      <c r="N108" s="105" t="str">
        <f>VLOOKUP(Tabela2[[#This Row],[SIEMA]],Siema2025,17,FALSE)</f>
        <v>Matutino</v>
      </c>
      <c r="O108" s="105" t="str">
        <f>VLOOKUP(Tabela2[[#This Row],[SIEMA]],Siema2025,5,FALSE)</f>
        <v>Ferrovia</v>
      </c>
      <c r="P108" s="104" t="str">
        <f>VLOOKUP(Tabela2[[#This Row],[SIEMA]],Siema2025,21,FALSE)</f>
        <v>Vazamento ocorreu dentro da faixa de domínio rumo</v>
      </c>
      <c r="Q108" s="104" t="s">
        <v>7094</v>
      </c>
      <c r="R108" s="104" t="s">
        <v>594</v>
      </c>
      <c r="S108" s="107" t="s">
        <v>594</v>
      </c>
      <c r="T108" s="104">
        <v>80</v>
      </c>
      <c r="U108" s="104" t="s">
        <v>7121</v>
      </c>
      <c r="V108" s="104" t="s">
        <v>7127</v>
      </c>
      <c r="W108" s="104" t="s">
        <v>7127</v>
      </c>
      <c r="X108" s="113" t="str">
        <f>IF(Tabela2[[#This Row],[Origem do acidente]] = "Plataforma", "PREENCHER","NA")</f>
        <v>NA</v>
      </c>
      <c r="Y108" s="109" t="s">
        <v>7215</v>
      </c>
      <c r="Z108" s="104">
        <v>30</v>
      </c>
      <c r="AA108" s="104" t="s">
        <v>7121</v>
      </c>
      <c r="AB108" s="104" t="s">
        <v>7127</v>
      </c>
      <c r="AC108" s="104"/>
      <c r="AD108" s="108"/>
      <c r="AE108" s="107" t="str">
        <f>IF(AC108="","", IF(AC108="NC","", IF(AC108="NE","", IF(AC108="NA","",IFERROR(VLOOKUP(AC108,Produtos!$A$1:$C$2319,2,FALSE),"Não Cadastrado")))))</f>
        <v/>
      </c>
      <c r="AF108" s="104"/>
      <c r="AG108" s="104"/>
      <c r="AH108" s="104" t="str">
        <f>IF(AC108="","",IF(ISNUMBER(AC108)=FALSE,"Não se aplica",IFERROR(VLOOKUP(AC108,Produtos!$A$1:$C$2319,3,FALSE),"Não Cadastrado")))</f>
        <v/>
      </c>
      <c r="AI108" s="104"/>
      <c r="AJ108" s="104" t="str">
        <f>VLOOKUP(Tabela2[[#This Row],[SIEMA]],Siema2025,26,FALSE)</f>
        <v>Evento caracterizado por vandalismo e abertura de 2 vagões carregados com soja e fertilizante, em decorrência de ataque criminoso</v>
      </c>
      <c r="AK108" s="107" t="s">
        <v>7122</v>
      </c>
      <c r="AL108" s="107"/>
      <c r="AM108" s="107"/>
      <c r="AN108" s="108" t="str">
        <f>VLOOKUP(Tabela2[[#This Row],[SIEMA]],Siema2025,51,FALSE)</f>
        <v/>
      </c>
      <c r="AO108" s="108" t="str">
        <f>VLOOKUP(Tabela2[[#This Row],[SIEMA]],Siema2025,53,FALSE)</f>
        <v/>
      </c>
      <c r="AP108" s="108" t="str">
        <f>VLOOKUP(Tabela2[[#This Row],[SIEMA]],Siema2025,55,FALSE)</f>
        <v/>
      </c>
      <c r="AQ108" s="108" t="str">
        <f>VLOOKUP(Tabela2[[#This Row],[SIEMA]],Siema2025,57,FALSE)</f>
        <v/>
      </c>
      <c r="AR108" s="108" t="str">
        <f>VLOOKUP(Tabela2[[#This Row],[SIEMA]],Siema2025,59,FALSE)</f>
        <v/>
      </c>
      <c r="AS108" s="108" t="str">
        <f>VLOOKUP(Tabela2[[#This Row],[SIEMA]],Siema2025,61,FALSE)</f>
        <v/>
      </c>
      <c r="AT108" s="108" t="str">
        <f>VLOOKUP(Tabela2[[#This Row],[SIEMA]],Siema2025,63,FALSE)</f>
        <v/>
      </c>
      <c r="AU108" s="108" t="str">
        <f>VLOOKUP(Tabela2[[#This Row],[SIEMA]],Siema2025,65,FALSE)</f>
        <v>X</v>
      </c>
      <c r="AV108" s="108" t="str">
        <f>VLOOKUP(Tabela2[[#This Row],[SIEMA]],Siema2025,67,FALSE)</f>
        <v/>
      </c>
      <c r="AW108" s="108" t="str">
        <f>VLOOKUP(Tabela2[[#This Row],[SIEMA]],Siema2025,69,FALSE)</f>
        <v/>
      </c>
      <c r="AX108" s="108" t="str">
        <f>VLOOKUP(Tabela2[[#This Row],[SIEMA]],Siema2025,71,FALSE)</f>
        <v/>
      </c>
      <c r="AY108" s="108" t="str">
        <f>VLOOKUP(Tabela2[[#This Row],[SIEMA]],Siema2025,73,FALSE)</f>
        <v/>
      </c>
      <c r="AZ108" s="108" t="str">
        <f>VLOOKUP(Tabela2[[#This Row],[SIEMA]],Siema2025,75,FALSE)</f>
        <v/>
      </c>
      <c r="BA108" s="108" t="str">
        <f>VLOOKUP(Tabela2[[#This Row],[SIEMA]],Siema2025,77,FALSE)</f>
        <v/>
      </c>
      <c r="BB108" s="108" t="str">
        <f>VLOOKUP(Tabela2[[#This Row],[SIEMA]],Siema2025,79,FALSE)</f>
        <v/>
      </c>
      <c r="BC108" s="108" t="str">
        <f>IF(Tabela2[[#This Row],[Outro(s) ]] = "X", "PREENCHER","NA")</f>
        <v>NA</v>
      </c>
      <c r="BD108" s="108" t="str">
        <f>VLOOKUP(Tabela2[[#This Row],[SIEMA]],Siema2025,82,FALSE)</f>
        <v/>
      </c>
      <c r="BE108" s="108" t="str">
        <f>VLOOKUP(Tabela2[[#This Row],[SIEMA]],Siema2025,81,FALSE)</f>
        <v/>
      </c>
      <c r="BF108" s="110" t="s">
        <v>3066</v>
      </c>
      <c r="BG108" s="110" t="s">
        <v>7123</v>
      </c>
      <c r="BH108" s="111" t="str">
        <f>VLOOKUP(Tabela2[[#This Row],[SIEMA]],Siema2025,29,FALSE)</f>
        <v>02502844000166</v>
      </c>
      <c r="BI108" s="112" t="str">
        <f>VLOOKUP(Tabela2[[#This Row],[SIEMA]],Siema2025,107,FALSE)</f>
        <v>Não</v>
      </c>
      <c r="BJ108" s="107" t="s">
        <v>7099</v>
      </c>
      <c r="BK108" s="104" t="s">
        <v>2696</v>
      </c>
      <c r="BL108" s="140">
        <v>45705</v>
      </c>
      <c r="BM108" s="108">
        <f ca="1">IF(Tabela2[[#This Row],[Data de atendimento do Ibama (considerar o primeiro documento/ação)]]="",_xlfn.DAYS(TODAY(),J108),_xlfn.DAYS(Tabela2[[#This Row],[Data de atendimento do Ibama (considerar o primeiro documento/ação)]],J108))</f>
        <v>3</v>
      </c>
      <c r="BN108" s="108" t="str">
        <f>IF(Tabela2[[#This Row],[Atendido pelo Ibama ("Não" ou "Sim")]]="Não","Preencher", IF(Tabela2[[#This Row],[Atendido pelo Ibama ("Não" ou "Sim")]]="Sim","NA",""))</f>
        <v>NA</v>
      </c>
      <c r="BO108" s="114" t="s">
        <v>7100</v>
      </c>
      <c r="BP108" s="108" t="str">
        <f>IF(Tabela2[[#This Row],[Forma de atendimento (primeiro documento/ação)]]= "Outros (especificar)", "PREENCHER","NA")</f>
        <v>NA</v>
      </c>
      <c r="BQ108" s="106" t="s">
        <v>123</v>
      </c>
      <c r="BR108" s="108" t="str">
        <f>IF(Tabela2[[#This Row],[Equipe do Ibama foi a campo? Houve sobrevoo do Poseidon?]] = "Sim", "PREENCHER","NA")</f>
        <v>NA</v>
      </c>
      <c r="BS108" s="108" t="str">
        <f>IF(Tabela2[[#This Row],[Se sim, foi emitida Ordem de Emergência? (informações vinculada à coluna CK)]] = "Sim", "PREENCHER","NA")</f>
        <v>NA</v>
      </c>
      <c r="BT108" s="108" t="s">
        <v>7101</v>
      </c>
      <c r="BU108" s="108" t="s">
        <v>2696</v>
      </c>
      <c r="BV108" s="108" t="s">
        <v>123</v>
      </c>
      <c r="BW108" s="108" t="s">
        <v>2696</v>
      </c>
      <c r="BX108" s="106" t="s">
        <v>7116</v>
      </c>
      <c r="BY108" s="140">
        <v>46083</v>
      </c>
      <c r="BZ108" s="104">
        <f>IF(Tabela2[[#This Row],[Data do documento de encerramento]]="NA","NA",IF(Tabela2[[#This Row],[Data do documento de encerramento]]="","Pendente de conclusão/ encerramento",_xlfn.DAYS(Tabela2[[#This Row],[Data do documento de encerramento]],J108)))</f>
        <v>381</v>
      </c>
      <c r="CA108" s="107"/>
      <c r="CB108" s="107"/>
      <c r="CC108" s="115"/>
      <c r="CD108" s="107"/>
      <c r="CE108" s="107"/>
      <c r="CF108" s="107"/>
    </row>
    <row r="109" spans="1:84" ht="30.75" hidden="1">
      <c r="A109" s="169">
        <v>202521461213</v>
      </c>
      <c r="B109" s="170" t="s">
        <v>7656</v>
      </c>
      <c r="C109" s="108" t="str">
        <f>VLOOKUP(Tabela2[[#This Row],[SIEMA]],Siema2025,4,FALSE)</f>
        <v xml:space="preserve"> SP</v>
      </c>
      <c r="D109" s="106" t="str">
        <f>VLOOKUP(Tabela2[[#This Row],[SIEMA]],Siema2025,3,FALSE)</f>
        <v xml:space="preserve">Orlândia </v>
      </c>
      <c r="E109" s="106" t="s">
        <v>7657</v>
      </c>
      <c r="F109" s="106" t="s">
        <v>7658</v>
      </c>
      <c r="G109" s="106" t="s">
        <v>7659</v>
      </c>
      <c r="H109" s="106" t="s">
        <v>7660</v>
      </c>
      <c r="I109" s="104" t="s">
        <v>7114</v>
      </c>
      <c r="J109" s="105">
        <f>VLOOKUP(Tabela2[[#This Row],[SIEMA]],Siema2025,2,FALSE)</f>
        <v>45702</v>
      </c>
      <c r="K109" s="105" t="str">
        <f>VLOOKUP(Tabela2[[#This Row],[SIEMA]],Siema2025,16,FALSE)</f>
        <v>Sexta</v>
      </c>
      <c r="L109" s="106" t="str">
        <f>IF(Tabela2[[#This Row],[Data]]="","Sem Informação",VLOOKUP(MONTH(Tabela2[[#This Row],[Data]]),'[1]Validação de dados'!$I$1:$J$13,2,0))</f>
        <v>Fevereiro</v>
      </c>
      <c r="M109" s="104">
        <f>YEAR(Tabela2[[#This Row],[Data]])</f>
        <v>2025</v>
      </c>
      <c r="N109" s="105" t="str">
        <f>VLOOKUP(Tabela2[[#This Row],[SIEMA]],Siema2025,17,FALSE)</f>
        <v>Vespertino</v>
      </c>
      <c r="O109" s="105" t="str">
        <f>VLOOKUP(Tabela2[[#This Row],[SIEMA]],Siema2025,5,FALSE)</f>
        <v>Rodovia</v>
      </c>
      <c r="P109" s="104" t="str">
        <f>VLOOKUP(Tabela2[[#This Row],[SIEMA]],Siema2025,21,FALSE)</f>
        <v>Vazamento de Acido Sulfúrico Rodovia Anhanguera.</v>
      </c>
      <c r="Q109" s="104">
        <v>1830</v>
      </c>
      <c r="R109" s="104" t="s">
        <v>7661</v>
      </c>
      <c r="S109" s="107" t="str">
        <f>IF(Q109="","", IF(Q109="NC","", IF(Q109="NE","", IF(Q109="NA","",IFERROR(VLOOKUP(Q109,Produtos!$A$1:$C$2319,2,FALSE),"Não Cadastrado")))))</f>
        <v>ÁCIDO SULFÚRICO, com mais de 51% de ácido</v>
      </c>
      <c r="T109" s="104">
        <v>28000</v>
      </c>
      <c r="U109" s="104" t="s">
        <v>7309</v>
      </c>
      <c r="V109" s="104">
        <f>IF(Q109="","",IF(ISNUMBER(Q109)=FALSE,"Não se aplica",IFERROR(VLOOKUP(Q109,Produtos!$A$1:$C$2319,3,FALSE),"Não Cadastrado")))</f>
        <v>8</v>
      </c>
      <c r="W109" s="104" t="str">
        <f>VLOOKUP(Tabela2[[#This Row],[SIEMA]],Siema2025,10,FALSE)</f>
        <v/>
      </c>
      <c r="X109" s="113" t="str">
        <f>IF(Tabela2[[#This Row],[Origem do acidente]] = "Plataforma", "PREENCHER","NA")</f>
        <v>NA</v>
      </c>
      <c r="Y109" s="109" t="str">
        <f>IF(W109="","", IF(W109="NC","", IF(W109="NE","", IF(W109="NA","",IFERROR(VLOOKUP(W109,Produtos!$A$1:$C$2319,2,FALSE),"Não Cadastrado")))))</f>
        <v/>
      </c>
      <c r="Z109" s="104" t="str">
        <f>VLOOKUP(Tabela2[[#This Row],[SIEMA]],Siema2025,11,FALSE)</f>
        <v xml:space="preserve"> </v>
      </c>
      <c r="AA109" s="104" t="str">
        <f>VLOOKUP(Tabela2[[#This Row],[SIEMA]],Siema2025,12,FALSE)</f>
        <v xml:space="preserve"> </v>
      </c>
      <c r="AB109" s="104" t="str">
        <f>IF(W109="","",IF(ISNUMBER(W109)=FALSE,"Não se aplica",IFERROR(VLOOKUP(W109,Produtos!$A$1:$C$2319,3,FALSE),"Não Cadastrado")))</f>
        <v/>
      </c>
      <c r="AC109" s="104"/>
      <c r="AD109" s="108" t="str">
        <f>IF(Tabela2[[#This Row],[Origem do acidente]] = "Plataforma", "PREENCHER","NA")</f>
        <v>NA</v>
      </c>
      <c r="AE109" s="107" t="str">
        <f>IF(AC109="","", IF(AC109="NC","", IF(AC109="NE","", IF(AC109="NA","",IFERROR(VLOOKUP(AC109,Produtos!$A$1:$C$2319,2,FALSE),"Não Cadastrado")))))</f>
        <v/>
      </c>
      <c r="AF109" s="104"/>
      <c r="AG109" s="104"/>
      <c r="AH109" s="104" t="str">
        <f>IF(AC109="","",IF(ISNUMBER(AC109)=FALSE,"Não se aplica",IFERROR(VLOOKUP(AC109,Produtos!$A$1:$C$2319,3,FALSE),"Não Cadastrado")))</f>
        <v/>
      </c>
      <c r="AI109" s="104"/>
      <c r="AJ109" s="104" t="str">
        <f>VLOOKUP(Tabela2[[#This Row],[SIEMA]],Siema2025,26,FALSE)</f>
        <v/>
      </c>
      <c r="AK109" s="107" t="s">
        <v>6834</v>
      </c>
      <c r="AL109" s="107"/>
      <c r="AM109" s="107"/>
      <c r="AN109" s="108" t="str">
        <f>VLOOKUP(Tabela2[[#This Row],[SIEMA]],Siema2025,51,FALSE)</f>
        <v/>
      </c>
      <c r="AO109" s="108" t="str">
        <f>VLOOKUP(Tabela2[[#This Row],[SIEMA]],Siema2025,53,FALSE)</f>
        <v/>
      </c>
      <c r="AP109" s="108" t="str">
        <f>VLOOKUP(Tabela2[[#This Row],[SIEMA]],Siema2025,55,FALSE)</f>
        <v/>
      </c>
      <c r="AQ109" s="108" t="str">
        <f>VLOOKUP(Tabela2[[#This Row],[SIEMA]],Siema2025,57,FALSE)</f>
        <v/>
      </c>
      <c r="AR109" s="108" t="str">
        <f>VLOOKUP(Tabela2[[#This Row],[SIEMA]],Siema2025,59,FALSE)</f>
        <v/>
      </c>
      <c r="AS109" s="108" t="str">
        <f>VLOOKUP(Tabela2[[#This Row],[SIEMA]],Siema2025,61,FALSE)</f>
        <v/>
      </c>
      <c r="AT109" s="108" t="str">
        <f>VLOOKUP(Tabela2[[#This Row],[SIEMA]],Siema2025,63,FALSE)</f>
        <v/>
      </c>
      <c r="AU109" s="108" t="str">
        <f>VLOOKUP(Tabela2[[#This Row],[SIEMA]],Siema2025,65,FALSE)</f>
        <v/>
      </c>
      <c r="AV109" s="108" t="str">
        <f>VLOOKUP(Tabela2[[#This Row],[SIEMA]],Siema2025,67,FALSE)</f>
        <v/>
      </c>
      <c r="AW109" s="108" t="str">
        <f>VLOOKUP(Tabela2[[#This Row],[SIEMA]],Siema2025,69,FALSE)</f>
        <v/>
      </c>
      <c r="AX109" s="108" t="str">
        <f>VLOOKUP(Tabela2[[#This Row],[SIEMA]],Siema2025,71,FALSE)</f>
        <v/>
      </c>
      <c r="AY109" s="108" t="str">
        <f>VLOOKUP(Tabela2[[#This Row],[SIEMA]],Siema2025,73,FALSE)</f>
        <v/>
      </c>
      <c r="AZ109" s="108" t="str">
        <f>VLOOKUP(Tabela2[[#This Row],[SIEMA]],Siema2025,75,FALSE)</f>
        <v/>
      </c>
      <c r="BA109" s="108" t="str">
        <f>VLOOKUP(Tabela2[[#This Row],[SIEMA]],Siema2025,77,FALSE)</f>
        <v/>
      </c>
      <c r="BB109" s="108" t="str">
        <f>VLOOKUP(Tabela2[[#This Row],[SIEMA]],Siema2025,79,FALSE)</f>
        <v/>
      </c>
      <c r="BC109" s="108" t="str">
        <f>IF(Tabela2[[#This Row],[Outro(s) ]] = "X", "PREENCHER","NA")</f>
        <v>NA</v>
      </c>
      <c r="BD109" s="108" t="str">
        <f>VLOOKUP(Tabela2[[#This Row],[SIEMA]],Siema2025,82,FALSE)</f>
        <v>X</v>
      </c>
      <c r="BE109" s="108" t="str">
        <f>VLOOKUP(Tabela2[[#This Row],[SIEMA]],Siema2025,81,FALSE)</f>
        <v/>
      </c>
      <c r="BF109" s="110" t="str">
        <f>VLOOKUP(Tabela2[[#This Row],[SIEMA]],Siema2025,28,FALSE)</f>
        <v>Brasinter Produtos Quimicos Ltda</v>
      </c>
      <c r="BG109" s="110"/>
      <c r="BH109" s="111" t="str">
        <f>VLOOKUP(Tabela2[[#This Row],[SIEMA]],Siema2025,29,FALSE)</f>
        <v>55243570000102</v>
      </c>
      <c r="BI109" s="112" t="s">
        <v>7062</v>
      </c>
      <c r="BJ109" s="107" t="s">
        <v>7113</v>
      </c>
      <c r="BK109" s="104" t="s">
        <v>2696</v>
      </c>
      <c r="BL109" s="140">
        <v>45705</v>
      </c>
      <c r="BM109" s="108">
        <f ca="1">IF(Tabela2[[#This Row],[Data de atendimento do Ibama (considerar o primeiro documento/ação)]]="",_xlfn.DAYS(TODAY(),J109),_xlfn.DAYS(Tabela2[[#This Row],[Data de atendimento do Ibama (considerar o primeiro documento/ação)]],J109))</f>
        <v>3</v>
      </c>
      <c r="BN109" s="108" t="str">
        <f>IF(Tabela2[[#This Row],[Atendido pelo Ibama ("Não" ou "Sim")]]="Não","Preencher", IF(Tabela2[[#This Row],[Atendido pelo Ibama ("Não" ou "Sim")]]="Sim","NA",""))</f>
        <v>NA</v>
      </c>
      <c r="BO109" s="114" t="s">
        <v>7124</v>
      </c>
      <c r="BP109" s="108" t="s">
        <v>7662</v>
      </c>
      <c r="BQ109" s="106" t="s">
        <v>123</v>
      </c>
      <c r="BR109" s="108" t="s">
        <v>123</v>
      </c>
      <c r="BS109" s="108" t="s">
        <v>7114</v>
      </c>
      <c r="BT109" s="108" t="s">
        <v>7230</v>
      </c>
      <c r="BU109" s="108" t="str">
        <f>IF(Tabela2[[#This Row],[Houve envio de Informações Pós-acidente (preencher "não se aplica" quando de competência estadual/municipal)]] = "Sim", "PREENCHER","NA")</f>
        <v>NA</v>
      </c>
      <c r="BV109" s="108" t="s">
        <v>123</v>
      </c>
      <c r="BW109" s="108" t="s">
        <v>2696</v>
      </c>
      <c r="BX109" s="106" t="s">
        <v>7116</v>
      </c>
      <c r="BY109" s="140">
        <v>45705</v>
      </c>
      <c r="BZ109" s="104">
        <f>IF(Tabela2[[#This Row],[Data do documento de encerramento]]="NA","NA",IF(Tabela2[[#This Row],[Data do documento de encerramento]]="","Pendente de conclusão/ encerramento",_xlfn.DAYS(Tabela2[[#This Row],[Data do documento de encerramento]],J109)))</f>
        <v>3</v>
      </c>
      <c r="CA109" s="107" t="s">
        <v>7663</v>
      </c>
      <c r="CB109" s="107"/>
      <c r="CC109" s="115"/>
      <c r="CD109" s="107"/>
      <c r="CE109" s="107"/>
      <c r="CF109" s="107"/>
    </row>
    <row r="110" spans="1:84" ht="30.75" hidden="1">
      <c r="A110" s="169">
        <v>202521550430</v>
      </c>
      <c r="B110" s="170" t="s">
        <v>7664</v>
      </c>
      <c r="C110" s="108" t="str">
        <f>VLOOKUP(Tabela2[[#This Row],[SIEMA]],Siema2025,4,FALSE)</f>
        <v xml:space="preserve"> BA</v>
      </c>
      <c r="D110" s="106" t="str">
        <f>VLOOKUP(Tabela2[[#This Row],[SIEMA]],Siema2025,3,FALSE)</f>
        <v xml:space="preserve">Caetité </v>
      </c>
      <c r="E110" s="106" t="str">
        <f>VLOOKUP(Tabela2[[#This Row],[SIEMA]],Siema2025,20,FALSE)</f>
        <v>Fazenda Cachoeira S/N</v>
      </c>
      <c r="F110" s="106"/>
      <c r="G110" s="106" t="s">
        <v>7665</v>
      </c>
      <c r="H110" s="106" t="s">
        <v>7666</v>
      </c>
      <c r="I110" s="104" t="str">
        <f>VLOOKUP(Tabela2[[#This Row],[SIEMA]],Siema2025,19,FALSE)</f>
        <v/>
      </c>
      <c r="J110" s="105">
        <f>VLOOKUP(Tabela2[[#This Row],[SIEMA]],Siema2025,2,FALSE)</f>
        <v>45702</v>
      </c>
      <c r="K110" s="105" t="str">
        <f>VLOOKUP(Tabela2[[#This Row],[SIEMA]],Siema2025,16,FALSE)</f>
        <v>Sexta</v>
      </c>
      <c r="L110" s="106" t="str">
        <f>IF(Tabela2[[#This Row],[Data]]="","Sem Informação",VLOOKUP(MONTH(Tabela2[[#This Row],[Data]]),'[1]Validação de dados'!$I$1:$J$13,2,0))</f>
        <v>Fevereiro</v>
      </c>
      <c r="M110" s="104">
        <f>YEAR(Tabela2[[#This Row],[Data]])</f>
        <v>2025</v>
      </c>
      <c r="N110" s="105" t="str">
        <f>VLOOKUP(Tabela2[[#This Row],[SIEMA]],Siema2025,17,FALSE)</f>
        <v>Vespertino</v>
      </c>
      <c r="O110" s="105" t="str">
        <f>VLOOKUP(Tabela2[[#This Row],[SIEMA]],Siema2025,5,FALSE)</f>
        <v>Indústria</v>
      </c>
      <c r="P110" s="104" t="s">
        <v>7667</v>
      </c>
      <c r="Q110" s="104">
        <v>2912</v>
      </c>
      <c r="R110" s="104" t="str">
        <f>VLOOKUP(Tabela2[[#This Row],[SIEMA]],Siema2025,10,FALSE)</f>
        <v/>
      </c>
      <c r="S110" s="107" t="str">
        <f>IF(Q110="","", IF(Q110="NC","", IF(Q110="NE","", IF(Q110="NA","",IFERROR(VLOOKUP(Q110,Produtos!$A$1:$C$2319,2,FALSE),"Não Cadastrado")))))</f>
        <v>MATERIAL RADIOATIVO, BAIXA ATIVIDADE ESPECÍFICA (BAE I), não-fissil ou fissil exceptivo</v>
      </c>
      <c r="T110" s="104" t="s">
        <v>1440</v>
      </c>
      <c r="U110" s="104" t="str">
        <f>VLOOKUP(Tabela2[[#This Row],[SIEMA]],Siema2025,12,FALSE)</f>
        <v xml:space="preserve"> </v>
      </c>
      <c r="V110" s="104">
        <f>IF(Q110="","",IF(ISNUMBER(Q110)=FALSE,"Não se aplica",IFERROR(VLOOKUP(Q110,Produtos!$A$1:$C$2319,3,FALSE),"Não Cadastrado")))</f>
        <v>7</v>
      </c>
      <c r="W110" s="104" t="str">
        <f>VLOOKUP(Tabela2[[#This Row],[SIEMA]],Siema2025,10,FALSE)</f>
        <v/>
      </c>
      <c r="X110" s="113" t="str">
        <f>IF(Tabela2[[#This Row],[Origem do acidente]] = "Plataforma", "PREENCHER","NA")</f>
        <v>NA</v>
      </c>
      <c r="Y110" s="109" t="str">
        <f>IF(W110="","", IF(W110="NC","", IF(W110="NE","", IF(W110="NA","",IFERROR(VLOOKUP(W110,Produtos!$A$1:$C$2319,2,FALSE),"Não Cadastrado")))))</f>
        <v/>
      </c>
      <c r="Z110" s="104" t="str">
        <f>VLOOKUP(Tabela2[[#This Row],[SIEMA]],Siema2025,11,FALSE)</f>
        <v xml:space="preserve"> </v>
      </c>
      <c r="AA110" s="104" t="str">
        <f>VLOOKUP(Tabela2[[#This Row],[SIEMA]],Siema2025,12,FALSE)</f>
        <v xml:space="preserve"> </v>
      </c>
      <c r="AB110" s="104" t="str">
        <f>IF(W110="","",IF(ISNUMBER(W110)=FALSE,"Não se aplica",IFERROR(VLOOKUP(W110,Produtos!$A$1:$C$2319,3,FALSE),"Não Cadastrado")))</f>
        <v/>
      </c>
      <c r="AC110" s="104"/>
      <c r="AD110" s="108" t="str">
        <f>IF(Tabela2[[#This Row],[Origem do acidente]] = "Plataforma", "PREENCHER","NA")</f>
        <v>NA</v>
      </c>
      <c r="AE110" s="107" t="str">
        <f>IF(AC110="","", IF(AC110="NC","", IF(AC110="NE","", IF(AC110="NA","",IFERROR(VLOOKUP(AC110,Produtos!$A$1:$C$2319,2,FALSE),"Não Cadastrado")))))</f>
        <v/>
      </c>
      <c r="AF110" s="104"/>
      <c r="AG110" s="104"/>
      <c r="AH110" s="104" t="str">
        <f>IF(AC110="","",IF(ISNUMBER(AC110)=FALSE,"Não se aplica",IFERROR(VLOOKUP(AC110,Produtos!$A$1:$C$2319,3,FALSE),"Não Cadastrado")))</f>
        <v/>
      </c>
      <c r="AI110" s="104"/>
      <c r="AJ110" s="104" t="s">
        <v>7668</v>
      </c>
      <c r="AK110" s="107" t="s">
        <v>7234</v>
      </c>
      <c r="AL110" s="107"/>
      <c r="AM110" s="107"/>
      <c r="AN110" s="108" t="str">
        <f>VLOOKUP(Tabela2[[#This Row],[SIEMA]],Siema2025,51,FALSE)</f>
        <v/>
      </c>
      <c r="AO110" s="108" t="str">
        <f>VLOOKUP(Tabela2[[#This Row],[SIEMA]],Siema2025,53,FALSE)</f>
        <v/>
      </c>
      <c r="AP110" s="108" t="str">
        <f>VLOOKUP(Tabela2[[#This Row],[SIEMA]],Siema2025,55,FALSE)</f>
        <v/>
      </c>
      <c r="AQ110" s="108" t="str">
        <f>VLOOKUP(Tabela2[[#This Row],[SIEMA]],Siema2025,57,FALSE)</f>
        <v/>
      </c>
      <c r="AR110" s="108" t="str">
        <f>VLOOKUP(Tabela2[[#This Row],[SIEMA]],Siema2025,59,FALSE)</f>
        <v/>
      </c>
      <c r="AS110" s="108" t="str">
        <f>VLOOKUP(Tabela2[[#This Row],[SIEMA]],Siema2025,61,FALSE)</f>
        <v/>
      </c>
      <c r="AT110" s="108" t="str">
        <f>VLOOKUP(Tabela2[[#This Row],[SIEMA]],Siema2025,63,FALSE)</f>
        <v/>
      </c>
      <c r="AU110" s="108" t="str">
        <f>VLOOKUP(Tabela2[[#This Row],[SIEMA]],Siema2025,65,FALSE)</f>
        <v>X</v>
      </c>
      <c r="AV110" s="108" t="str">
        <f>VLOOKUP(Tabela2[[#This Row],[SIEMA]],Siema2025,67,FALSE)</f>
        <v/>
      </c>
      <c r="AW110" s="108" t="str">
        <f>VLOOKUP(Tabela2[[#This Row],[SIEMA]],Siema2025,69,FALSE)</f>
        <v/>
      </c>
      <c r="AX110" s="108" t="str">
        <f>VLOOKUP(Tabela2[[#This Row],[SIEMA]],Siema2025,71,FALSE)</f>
        <v/>
      </c>
      <c r="AY110" s="108" t="str">
        <f>VLOOKUP(Tabela2[[#This Row],[SIEMA]],Siema2025,73,FALSE)</f>
        <v/>
      </c>
      <c r="AZ110" s="108" t="str">
        <f>VLOOKUP(Tabela2[[#This Row],[SIEMA]],Siema2025,75,FALSE)</f>
        <v/>
      </c>
      <c r="BA110" s="108" t="str">
        <f>VLOOKUP(Tabela2[[#This Row],[SIEMA]],Siema2025,77,FALSE)</f>
        <v/>
      </c>
      <c r="BB110" s="108" t="str">
        <f>VLOOKUP(Tabela2[[#This Row],[SIEMA]],Siema2025,79,FALSE)</f>
        <v/>
      </c>
      <c r="BC110" s="108" t="str">
        <f>IF(Tabela2[[#This Row],[Outro(s) ]] = "X", "PREENCHER","NA")</f>
        <v>NA</v>
      </c>
      <c r="BD110" s="108" t="str">
        <f>VLOOKUP(Tabela2[[#This Row],[SIEMA]],Siema2025,82,FALSE)</f>
        <v/>
      </c>
      <c r="BE110" s="108" t="str">
        <f>VLOOKUP(Tabela2[[#This Row],[SIEMA]],Siema2025,81,FALSE)</f>
        <v/>
      </c>
      <c r="BF110" s="110" t="str">
        <f>VLOOKUP(Tabela2[[#This Row],[SIEMA]],Siema2025,28,FALSE)</f>
        <v>INB</v>
      </c>
      <c r="BG110" s="110"/>
      <c r="BH110" s="111" t="str">
        <f>VLOOKUP(Tabela2[[#This Row],[SIEMA]],Siema2025,29,FALSE)</f>
        <v>00322818003570</v>
      </c>
      <c r="BI110" s="112" t="str">
        <f>VLOOKUP(Tabela2[[#This Row],[SIEMA]],Siema2025,107,FALSE)</f>
        <v>Não</v>
      </c>
      <c r="BJ110" s="107" t="s">
        <v>7099</v>
      </c>
      <c r="BK110" s="104" t="s">
        <v>2696</v>
      </c>
      <c r="BL110" s="140">
        <v>45703</v>
      </c>
      <c r="BM110" s="108">
        <f ca="1">IF(Tabela2[[#This Row],[Data de atendimento do Ibama (considerar o primeiro documento/ação)]]="",_xlfn.DAYS(TODAY(),J110),_xlfn.DAYS(Tabela2[[#This Row],[Data de atendimento do Ibama (considerar o primeiro documento/ação)]],J110))</f>
        <v>1</v>
      </c>
      <c r="BN110" s="108" t="str">
        <f>IF(Tabela2[[#This Row],[Atendido pelo Ibama ("Não" ou "Sim")]]="Não","Preencher", IF(Tabela2[[#This Row],[Atendido pelo Ibama ("Não" ou "Sim")]]="Sim","NA",""))</f>
        <v>NA</v>
      </c>
      <c r="BO110" s="114" t="s">
        <v>7138</v>
      </c>
      <c r="BP110" s="108" t="str">
        <f>IF(Tabela2[[#This Row],[Forma de atendimento (primeiro documento/ação)]]= "Outros (especificar)", "PREENCHER","NA")</f>
        <v>NA</v>
      </c>
      <c r="BQ110" s="106" t="s">
        <v>2696</v>
      </c>
      <c r="BR110" s="108" t="s">
        <v>2696</v>
      </c>
      <c r="BS110" s="108" t="s">
        <v>2696</v>
      </c>
      <c r="BT110" s="108" t="s">
        <v>7101</v>
      </c>
      <c r="BU110" s="108" t="s">
        <v>2696</v>
      </c>
      <c r="BV110" s="108" t="s">
        <v>123</v>
      </c>
      <c r="BW110" s="108" t="s">
        <v>2696</v>
      </c>
      <c r="BX110" s="106" t="s">
        <v>7116</v>
      </c>
      <c r="BY110" s="140">
        <v>45852</v>
      </c>
      <c r="BZ110" s="104">
        <f>IF(Tabela2[[#This Row],[Data do documento de encerramento]]="NA","NA",IF(Tabela2[[#This Row],[Data do documento de encerramento]]="","Pendente de conclusão/ encerramento",_xlfn.DAYS(Tabela2[[#This Row],[Data do documento de encerramento]],J110)))</f>
        <v>150</v>
      </c>
      <c r="CA110" s="107"/>
      <c r="CB110" s="107"/>
      <c r="CC110" s="107"/>
      <c r="CD110" s="107"/>
      <c r="CE110" s="107"/>
      <c r="CF110" s="107"/>
    </row>
    <row r="111" spans="1:84" hidden="1">
      <c r="A111" s="169">
        <v>202521575656</v>
      </c>
      <c r="B111" s="171" t="s">
        <v>7669</v>
      </c>
      <c r="C111" s="108" t="str">
        <f>VLOOKUP(Tabela2[[#This Row],[SIEMA]],Siema2025,4,FALSE)</f>
        <v xml:space="preserve"> MG</v>
      </c>
      <c r="D111" s="106" t="str">
        <f>VLOOKUP(Tabela2[[#This Row],[SIEMA]],Siema2025,3,FALSE)</f>
        <v xml:space="preserve">Santo Antônio do Amparo </v>
      </c>
      <c r="E111" s="106" t="s">
        <v>4216</v>
      </c>
      <c r="F111" s="106" t="s">
        <v>7670</v>
      </c>
      <c r="G111" t="s">
        <v>7671</v>
      </c>
      <c r="H111" t="s">
        <v>7672</v>
      </c>
      <c r="I111" s="104" t="s">
        <v>7114</v>
      </c>
      <c r="J111" s="105">
        <f>VLOOKUP(Tabela2[[#This Row],[SIEMA]],Siema2025,2,FALSE)</f>
        <v>45702</v>
      </c>
      <c r="K111" s="105" t="str">
        <f>VLOOKUP(Tabela2[[#This Row],[SIEMA]],Siema2025,16,FALSE)</f>
        <v>Sexta</v>
      </c>
      <c r="L111" s="106" t="str">
        <f>IF(Tabela2[[#This Row],[Data]]="","Sem Informação",VLOOKUP(MONTH(Tabela2[[#This Row],[Data]]),'[1]Validação de dados'!$I$1:$J$13,2,0))</f>
        <v>Fevereiro</v>
      </c>
      <c r="M111" s="104">
        <f>YEAR(Tabela2[[#This Row],[Data]])</f>
        <v>2025</v>
      </c>
      <c r="N111" s="105" t="str">
        <f>VLOOKUP(Tabela2[[#This Row],[SIEMA]],Siema2025,17,FALSE)</f>
        <v>Madrugada</v>
      </c>
      <c r="O111" s="105" t="str">
        <f>VLOOKUP(Tabela2[[#This Row],[SIEMA]],Siema2025,5,FALSE)</f>
        <v>Rodovia</v>
      </c>
      <c r="P111" s="104" t="str">
        <f>VLOOKUP(Tabela2[[#This Row],[SIEMA]],Siema2025,21,FALSE)</f>
        <v>RODOVIA FERNÃO DIAS KM 640 - SANTO ANTONIO DO AMPARO MG</v>
      </c>
      <c r="Q111" s="104">
        <v>1993</v>
      </c>
      <c r="R111" s="104" t="s">
        <v>7673</v>
      </c>
      <c r="S111" s="107" t="str">
        <f>IF(Q111="","", IF(Q111="NC","", IF(Q111="NE","", IF(Q111="NA","",IFERROR(VLOOKUP(Q111,Produtos!$A$1:$C$2319,2,FALSE),"Não Cadastrado")))))</f>
        <v>LÍQUIDO INFLAMÁVEL, N.E.</v>
      </c>
      <c r="T111" s="104">
        <v>180</v>
      </c>
      <c r="U111" s="104" t="s">
        <v>7309</v>
      </c>
      <c r="V111" s="104">
        <v>3</v>
      </c>
      <c r="W111" s="104" t="str">
        <f>VLOOKUP(Tabela2[[#This Row],[SIEMA]],Siema2025,10,FALSE)</f>
        <v/>
      </c>
      <c r="X111" s="113" t="str">
        <f>IF(Tabela2[[#This Row],[Origem do acidente]] = "Plataforma", "PREENCHER","NA")</f>
        <v>NA</v>
      </c>
      <c r="Y111" s="109" t="str">
        <f>IF(W111="","", IF(W111="NC","", IF(W111="NE","", IF(W111="NA","",IFERROR(VLOOKUP(W111,Produtos!$A$1:$C$2319,2,FALSE),"Não Cadastrado")))))</f>
        <v/>
      </c>
      <c r="Z111" s="104" t="str">
        <f>VLOOKUP(Tabela2[[#This Row],[SIEMA]],Siema2025,11,FALSE)</f>
        <v xml:space="preserve"> </v>
      </c>
      <c r="AA111" s="104" t="str">
        <f>VLOOKUP(Tabela2[[#This Row],[SIEMA]],Siema2025,12,FALSE)</f>
        <v xml:space="preserve"> </v>
      </c>
      <c r="AB111" s="104" t="str">
        <f>IF(W111="","",IF(ISNUMBER(W111)=FALSE,"Não se aplica",IFERROR(VLOOKUP(W111,Produtos!$A$1:$C$2319,3,FALSE),"Não Cadastrado")))</f>
        <v/>
      </c>
      <c r="AC111" s="104"/>
      <c r="AD111" s="108" t="str">
        <f>IF(Tabela2[[#This Row],[Origem do acidente]] = "Plataforma", "PREENCHER","NA")</f>
        <v>NA</v>
      </c>
      <c r="AE111" s="107" t="str">
        <f>IF(AC111="","", IF(AC111="NC","", IF(AC111="NE","", IF(AC111="NA","",IFERROR(VLOOKUP(AC111,Produtos!$A$1:$C$2319,2,FALSE),"Não Cadastrado")))))</f>
        <v/>
      </c>
      <c r="AF111" s="104"/>
      <c r="AG111" s="104"/>
      <c r="AH111" s="104" t="str">
        <f>IF(AC111="","",IF(ISNUMBER(AC111)=FALSE,"Não se aplica",IFERROR(VLOOKUP(AC111,Produtos!$A$1:$C$2319,3,FALSE),"Não Cadastrado")))</f>
        <v/>
      </c>
      <c r="AI111" s="104"/>
      <c r="AJ111" s="104" t="str">
        <f>VLOOKUP(Tabela2[[#This Row],[SIEMA]],Siema2025,26,FALSE)</f>
        <v>SEGUNDO INFORMAÇÕES CARRETA SEGUIA SENTIDO NORTE, QUANDO CONDUTOR ALEGA PERDEU CONTROLE DIRECIONAL VINDO A CAIR NA CANALETA VINDO O SADER A PUXAR E CARRETA VEIO A TOMBAR, PERMANECENDO TOMBADO PELO ACOSTAMENTO E PARCIAL FAIXA 2 COMO FINAL.</v>
      </c>
      <c r="AK111" s="107" t="s">
        <v>6834</v>
      </c>
      <c r="AL111" s="107" t="s">
        <v>7182</v>
      </c>
      <c r="AM111" s="107"/>
      <c r="AN111" s="108" t="str">
        <f>VLOOKUP(Tabela2[[#This Row],[SIEMA]],Siema2025,51,FALSE)</f>
        <v/>
      </c>
      <c r="AO111" s="108" t="str">
        <f>VLOOKUP(Tabela2[[#This Row],[SIEMA]],Siema2025,53,FALSE)</f>
        <v/>
      </c>
      <c r="AP111" s="108" t="str">
        <f>VLOOKUP(Tabela2[[#This Row],[SIEMA]],Siema2025,55,FALSE)</f>
        <v/>
      </c>
      <c r="AQ111" s="108" t="str">
        <f>VLOOKUP(Tabela2[[#This Row],[SIEMA]],Siema2025,57,FALSE)</f>
        <v/>
      </c>
      <c r="AR111" s="108" t="str">
        <f>VLOOKUP(Tabela2[[#This Row],[SIEMA]],Siema2025,59,FALSE)</f>
        <v/>
      </c>
      <c r="AS111" s="108" t="str">
        <f>VLOOKUP(Tabela2[[#This Row],[SIEMA]],Siema2025,61,FALSE)</f>
        <v/>
      </c>
      <c r="AT111" s="108" t="str">
        <f>VLOOKUP(Tabela2[[#This Row],[SIEMA]],Siema2025,63,FALSE)</f>
        <v/>
      </c>
      <c r="AU111" s="108" t="str">
        <f>VLOOKUP(Tabela2[[#This Row],[SIEMA]],Siema2025,65,FALSE)</f>
        <v>X</v>
      </c>
      <c r="AV111" s="108" t="str">
        <f>VLOOKUP(Tabela2[[#This Row],[SIEMA]],Siema2025,67,FALSE)</f>
        <v/>
      </c>
      <c r="AW111" s="108" t="str">
        <f>VLOOKUP(Tabela2[[#This Row],[SIEMA]],Siema2025,69,FALSE)</f>
        <v/>
      </c>
      <c r="AX111" s="108" t="str">
        <f>VLOOKUP(Tabela2[[#This Row],[SIEMA]],Siema2025,71,FALSE)</f>
        <v/>
      </c>
      <c r="AY111" s="108" t="str">
        <f>VLOOKUP(Tabela2[[#This Row],[SIEMA]],Siema2025,73,FALSE)</f>
        <v/>
      </c>
      <c r="AZ111" s="108" t="str">
        <f>VLOOKUP(Tabela2[[#This Row],[SIEMA]],Siema2025,75,FALSE)</f>
        <v/>
      </c>
      <c r="BA111" s="108" t="str">
        <f>VLOOKUP(Tabela2[[#This Row],[SIEMA]],Siema2025,77,FALSE)</f>
        <v/>
      </c>
      <c r="BB111" s="108" t="str">
        <f>VLOOKUP(Tabela2[[#This Row],[SIEMA]],Siema2025,79,FALSE)</f>
        <v/>
      </c>
      <c r="BC111" s="108" t="str">
        <f>IF(Tabela2[[#This Row],[Outro(s) ]] = "X", "PREENCHER","NA")</f>
        <v>NA</v>
      </c>
      <c r="BD111" s="108" t="str">
        <f>VLOOKUP(Tabela2[[#This Row],[SIEMA]],Siema2025,82,FALSE)</f>
        <v/>
      </c>
      <c r="BE111" s="108" t="str">
        <f>VLOOKUP(Tabela2[[#This Row],[SIEMA]],Siema2025,81,FALSE)</f>
        <v/>
      </c>
      <c r="BF111" s="110" t="str">
        <f>VLOOKUP(Tabela2[[#This Row],[SIEMA]],Siema2025,28,FALSE)</f>
        <v>CONECT CARGAS ITAUNA LMTD</v>
      </c>
      <c r="BG111" s="110"/>
      <c r="BH111" s="111" t="str">
        <f>VLOOKUP(Tabela2[[#This Row],[SIEMA]],Siema2025,29,FALSE)</f>
        <v>13175897000217</v>
      </c>
      <c r="BI111" s="112" t="s">
        <v>7062</v>
      </c>
      <c r="BJ111" s="107" t="s">
        <v>7099</v>
      </c>
      <c r="BK111" s="104" t="s">
        <v>2696</v>
      </c>
      <c r="BL111" s="140">
        <v>45706</v>
      </c>
      <c r="BM111" s="108">
        <f ca="1">IF(Tabela2[[#This Row],[Data de atendimento do Ibama (considerar o primeiro documento/ação)]]="",_xlfn.DAYS(TODAY(),J111),_xlfn.DAYS(Tabela2[[#This Row],[Data de atendimento do Ibama (considerar o primeiro documento/ação)]],J111))</f>
        <v>4</v>
      </c>
      <c r="BN111" s="108" t="str">
        <f>IF(Tabela2[[#This Row],[Atendido pelo Ibama ("Não" ou "Sim")]]="Não","Preencher", IF(Tabela2[[#This Row],[Atendido pelo Ibama ("Não" ou "Sim")]]="Sim","NA",""))</f>
        <v>NA</v>
      </c>
      <c r="BO111" s="114" t="s">
        <v>7100</v>
      </c>
      <c r="BP111" s="108" t="str">
        <f>IF(Tabela2[[#This Row],[Forma de atendimento (primeiro documento/ação)]]= "Outros (especificar)", "PREENCHER","NA")</f>
        <v>NA</v>
      </c>
      <c r="BQ111" s="106" t="s">
        <v>123</v>
      </c>
      <c r="BR111" s="108" t="str">
        <f>IF(Tabela2[[#This Row],[Equipe do Ibama foi a campo? Houve sobrevoo do Poseidon?]] = "Sim", "PREENCHER","NA")</f>
        <v>NA</v>
      </c>
      <c r="BS111" s="108" t="str">
        <f>IF(Tabela2[[#This Row],[Se sim, foi emitida Ordem de Emergência? (informações vinculada à coluna CK)]] = "Sim", "PREENCHER","NA")</f>
        <v>NA</v>
      </c>
      <c r="BT111" s="108" t="s">
        <v>7126</v>
      </c>
      <c r="BU111" s="108" t="s">
        <v>2696</v>
      </c>
      <c r="BV111" s="108" t="s">
        <v>2696</v>
      </c>
      <c r="BW111" s="108" t="s">
        <v>123</v>
      </c>
      <c r="BX111" s="106" t="s">
        <v>7127</v>
      </c>
      <c r="BY111" s="106"/>
      <c r="BZ111" s="104" t="str">
        <f>IF(Tabela2[[#This Row],[Data do documento de encerramento]]="NA","NA",IF(Tabela2[[#This Row],[Data do documento de encerramento]]="","Pendente de conclusão/ encerramento",_xlfn.DAYS(Tabela2[[#This Row],[Data do documento de encerramento]],J111)))</f>
        <v>Pendente de conclusão/ encerramento</v>
      </c>
      <c r="CA111" s="107" t="s">
        <v>7674</v>
      </c>
      <c r="CB111" s="107"/>
      <c r="CC111" s="107"/>
      <c r="CD111" s="107"/>
      <c r="CE111" s="107"/>
      <c r="CF111" s="107"/>
    </row>
    <row r="112" spans="1:84" ht="30.75">
      <c r="A112" s="169">
        <v>202521579202</v>
      </c>
      <c r="B112" s="170" t="s">
        <v>7675</v>
      </c>
      <c r="C112" s="108" t="s">
        <v>7135</v>
      </c>
      <c r="D112" s="106" t="s">
        <v>637</v>
      </c>
      <c r="E112" s="106" t="s">
        <v>7676</v>
      </c>
      <c r="F112" s="106"/>
      <c r="G112" s="106" t="s">
        <v>7677</v>
      </c>
      <c r="H112" s="106" t="s">
        <v>7678</v>
      </c>
      <c r="I112" s="104" t="str">
        <f>VLOOKUP(Tabela2[[#This Row],[SIEMA]],Siema2025,19,FALSE)</f>
        <v>Campos</v>
      </c>
      <c r="J112" s="105">
        <f>VLOOKUP(Tabela2[[#This Row],[SIEMA]],Siema2025,2,FALSE)</f>
        <v>45702</v>
      </c>
      <c r="K112" s="105" t="str">
        <f>VLOOKUP(Tabela2[[#This Row],[SIEMA]],Siema2025,16,FALSE)</f>
        <v>Sexta</v>
      </c>
      <c r="L112" s="106" t="str">
        <f>IF(Tabela2[[#This Row],[Data]]="","Sem Informação",VLOOKUP(MONTH(Tabela2[[#This Row],[Data]]),'[1]Validação de dados'!$I$1:$J$13,2,0))</f>
        <v>Fevereiro</v>
      </c>
      <c r="M112" s="104">
        <f>YEAR(Tabela2[[#This Row],[Data]])</f>
        <v>2025</v>
      </c>
      <c r="N112" s="105" t="str">
        <f>VLOOKUP(Tabela2[[#This Row],[SIEMA]],Siema2025,17,FALSE)</f>
        <v>Matutino</v>
      </c>
      <c r="O112" s="105" t="str">
        <f>VLOOKUP(Tabela2[[#This Row],[SIEMA]],Siema2025,5,FALSE)</f>
        <v>Plataforma</v>
      </c>
      <c r="P112" s="104" t="str">
        <f>VLOOKUP(Tabela2[[#This Row],[SIEMA]],Siema2025,21,FALSE)</f>
        <v>Poço 7-MRL-21D-RJS</v>
      </c>
      <c r="Q112" s="104" t="s">
        <v>7094</v>
      </c>
      <c r="R112" s="104" t="s">
        <v>7146</v>
      </c>
      <c r="S112" s="104" t="s">
        <v>7147</v>
      </c>
      <c r="T112" s="104" t="str">
        <f>VLOOKUP(Tabela2[[#This Row],[SIEMA]],Siema2025,11,FALSE)</f>
        <v>0.01</v>
      </c>
      <c r="U112" s="104" t="str">
        <f>VLOOKUP(Tabela2[[#This Row],[SIEMA]],Siema2025,12,FALSE)</f>
        <v>M3</v>
      </c>
      <c r="V112" s="104" t="str">
        <f>IF(Q112="","",IF(ISNUMBER(Q112)=FALSE,"Não se aplica",IFERROR(VLOOKUP(Q112,Produtos!$A$1:$C$2319,3,FALSE),"Não Cadastrado")))</f>
        <v>Não se aplica</v>
      </c>
      <c r="W112" s="104"/>
      <c r="X112" s="113" t="str">
        <f>IF(Tabela2[[#This Row],[Origem do acidente]] = "Plataforma", "PREENCHER","NA")</f>
        <v>PREENCHER</v>
      </c>
      <c r="Y112" s="109" t="str">
        <f>IF(W112="","", IF(W112="NC","", IF(W112="NE","", IF(W112="NA","",IFERROR(VLOOKUP(W112,Produtos!$A$1:$C$2319,2,FALSE),"Não Cadastrado")))))</f>
        <v/>
      </c>
      <c r="Z112" s="104"/>
      <c r="AA112" s="104" t="str">
        <f>VLOOKUP(Tabela2[[#This Row],[SIEMA]],Siema2025,12,FALSE)</f>
        <v>M3</v>
      </c>
      <c r="AB112" s="104" t="str">
        <f>IF(W112="","",IF(ISNUMBER(W112)=FALSE,"Não se aplica",IFERROR(VLOOKUP(W112,Produtos!$A$1:$C$2319,3,FALSE),"Não Cadastrado")))</f>
        <v/>
      </c>
      <c r="AC112" s="104"/>
      <c r="AD112" s="108" t="str">
        <f>IF(Tabela2[[#This Row],[Origem do acidente]] = "Plataforma", "PREENCHER","NA")</f>
        <v>PREENCHER</v>
      </c>
      <c r="AE112" s="107" t="str">
        <f>IF(AC112="","", IF(AC112="NC","", IF(AC112="NE","", IF(AC112="NA","",IFERROR(VLOOKUP(AC112,Produtos!$A$1:$C$2319,2,FALSE),"Não Cadastrado")))))</f>
        <v/>
      </c>
      <c r="AF112" s="104"/>
      <c r="AG112" s="104"/>
      <c r="AH112" s="104" t="str">
        <f>IF(AC112="","",IF(ISNUMBER(AC112)=FALSE,"Não se aplica",IFERROR(VLOOKUP(AC112,Produtos!$A$1:$C$2319,3,FALSE),"Não Cadastrado")))</f>
        <v/>
      </c>
      <c r="AI112" s="104"/>
      <c r="AJ112" s="104" t="str">
        <f>VLOOKUP(Tabela2[[#This Row],[SIEMA]],Siema2025,26,FALSE)</f>
        <v>Perda de contenção na câmara do atuador da VG2 da TRT.</v>
      </c>
      <c r="AK112" s="107" t="s">
        <v>6834</v>
      </c>
      <c r="AL112" s="107"/>
      <c r="AM112" s="107"/>
      <c r="AN112" s="108" t="str">
        <f>VLOOKUP(Tabela2[[#This Row],[SIEMA]],Siema2025,51,FALSE)</f>
        <v/>
      </c>
      <c r="AO112" s="108" t="str">
        <f>VLOOKUP(Tabela2[[#This Row],[SIEMA]],Siema2025,53,FALSE)</f>
        <v/>
      </c>
      <c r="AP112" s="108" t="str">
        <f>VLOOKUP(Tabela2[[#This Row],[SIEMA]],Siema2025,55,FALSE)</f>
        <v/>
      </c>
      <c r="AQ112" s="108" t="str">
        <f>VLOOKUP(Tabela2[[#This Row],[SIEMA]],Siema2025,57,FALSE)</f>
        <v/>
      </c>
      <c r="AR112" s="108" t="str">
        <f>VLOOKUP(Tabela2[[#This Row],[SIEMA]],Siema2025,59,FALSE)</f>
        <v/>
      </c>
      <c r="AS112" s="108" t="str">
        <f>VLOOKUP(Tabela2[[#This Row],[SIEMA]],Siema2025,61,FALSE)</f>
        <v>X</v>
      </c>
      <c r="AT112" s="108" t="str">
        <f>VLOOKUP(Tabela2[[#This Row],[SIEMA]],Siema2025,63,FALSE)</f>
        <v/>
      </c>
      <c r="AU112" s="108" t="str">
        <f>VLOOKUP(Tabela2[[#This Row],[SIEMA]],Siema2025,65,FALSE)</f>
        <v/>
      </c>
      <c r="AV112" s="108" t="str">
        <f>VLOOKUP(Tabela2[[#This Row],[SIEMA]],Siema2025,67,FALSE)</f>
        <v/>
      </c>
      <c r="AW112" s="108" t="str">
        <f>VLOOKUP(Tabela2[[#This Row],[SIEMA]],Siema2025,69,FALSE)</f>
        <v/>
      </c>
      <c r="AX112" s="108" t="str">
        <f>VLOOKUP(Tabela2[[#This Row],[SIEMA]],Siema2025,71,FALSE)</f>
        <v/>
      </c>
      <c r="AY112" s="108" t="str">
        <f>VLOOKUP(Tabela2[[#This Row],[SIEMA]],Siema2025,73,FALSE)</f>
        <v/>
      </c>
      <c r="AZ112" s="108" t="str">
        <f>VLOOKUP(Tabela2[[#This Row],[SIEMA]],Siema2025,75,FALSE)</f>
        <v/>
      </c>
      <c r="BA112" s="108" t="str">
        <f>VLOOKUP(Tabela2[[#This Row],[SIEMA]],Siema2025,77,FALSE)</f>
        <v/>
      </c>
      <c r="BB112" s="108" t="str">
        <f>VLOOKUP(Tabela2[[#This Row],[SIEMA]],Siema2025,79,FALSE)</f>
        <v/>
      </c>
      <c r="BC112" s="108" t="str">
        <f>IF(Tabela2[[#This Row],[Outro(s) ]] = "X", "PREENCHER","NA")</f>
        <v>NA</v>
      </c>
      <c r="BD112" s="108" t="str">
        <f>VLOOKUP(Tabela2[[#This Row],[SIEMA]],Siema2025,82,FALSE)</f>
        <v/>
      </c>
      <c r="BE112" s="108" t="str">
        <f>VLOOKUP(Tabela2[[#This Row],[SIEMA]],Siema2025,81,FALSE)</f>
        <v/>
      </c>
      <c r="BF112" s="110" t="str">
        <f>VLOOKUP(Tabela2[[#This Row],[SIEMA]],Siema2025,28,FALSE)</f>
        <v>Petrobras</v>
      </c>
      <c r="BG112" s="110"/>
      <c r="BH112" s="111" t="str">
        <f>VLOOKUP(Tabela2[[#This Row],[SIEMA]],Siema2025,29,FALSE)</f>
        <v>33000167100750</v>
      </c>
      <c r="BI112" s="112" t="str">
        <f>VLOOKUP(Tabela2[[#This Row],[SIEMA]],Siema2025,107,FALSE)</f>
        <v>Não</v>
      </c>
      <c r="BJ112" s="107" t="s">
        <v>7099</v>
      </c>
      <c r="BK112" s="104" t="s">
        <v>2696</v>
      </c>
      <c r="BL112" s="140">
        <v>45708</v>
      </c>
      <c r="BM112" s="108">
        <f ca="1">IF(Tabela2[[#This Row],[Data de atendimento do Ibama (considerar o primeiro documento/ação)]]="",_xlfn.DAYS(TODAY(),J112),_xlfn.DAYS(Tabela2[[#This Row],[Data de atendimento do Ibama (considerar o primeiro documento/ação)]],J112))</f>
        <v>6</v>
      </c>
      <c r="BN112" s="108" t="str">
        <f>IF(Tabela2[[#This Row],[Atendido pelo Ibama ("Não" ou "Sim")]]="Não","Preencher", IF(Tabela2[[#This Row],[Atendido pelo Ibama ("Não" ou "Sim")]]="Sim","NA",""))</f>
        <v>NA</v>
      </c>
      <c r="BO112" s="114" t="s">
        <v>7138</v>
      </c>
      <c r="BP112" s="108" t="str">
        <f>IF(Tabela2[[#This Row],[Forma de atendimento (primeiro documento/ação)]]= "Outros (especificar)", "PREENCHER","NA")</f>
        <v>NA</v>
      </c>
      <c r="BQ112" s="106" t="s">
        <v>123</v>
      </c>
      <c r="BR112" s="108" t="str">
        <f>IF(Tabela2[[#This Row],[Equipe do Ibama foi a campo? Houve sobrevoo do Poseidon?]] = "Sim", "PREENCHER","NA")</f>
        <v>NA</v>
      </c>
      <c r="BS112" s="108" t="str">
        <f>IF(Tabela2[[#This Row],[Se sim, foi emitida Ordem de Emergência? (informações vinculada à coluna CK)]] = "Sim", "PREENCHER","NA")</f>
        <v>NA</v>
      </c>
      <c r="BT112" s="108" t="s">
        <v>7115</v>
      </c>
      <c r="BU112" s="108" t="s">
        <v>123</v>
      </c>
      <c r="BV112" s="108" t="s">
        <v>2696</v>
      </c>
      <c r="BW112" s="108" t="s">
        <v>123</v>
      </c>
      <c r="BX112" s="106"/>
      <c r="BY112" s="106"/>
      <c r="BZ112" s="104" t="str">
        <f>IF(Tabela2[[#This Row],[Data do documento de encerramento]]="NA","NA",IF(Tabela2[[#This Row],[Data do documento de encerramento]]="","Pendente de conclusão/ encerramento",_xlfn.DAYS(Tabela2[[#This Row],[Data do documento de encerramento]],J112)))</f>
        <v>Pendente de conclusão/ encerramento</v>
      </c>
      <c r="CA112" s="107"/>
      <c r="CB112" s="107"/>
      <c r="CC112" s="107" t="s">
        <v>7148</v>
      </c>
      <c r="CD112" s="107" t="s">
        <v>123</v>
      </c>
      <c r="CE112" s="107" t="s">
        <v>123</v>
      </c>
      <c r="CF112" s="107" t="s">
        <v>7149</v>
      </c>
    </row>
    <row r="113" spans="1:84" ht="30.75">
      <c r="A113" s="169">
        <v>202521650423</v>
      </c>
      <c r="B113" s="170" t="s">
        <v>7679</v>
      </c>
      <c r="C113" s="108" t="s">
        <v>7135</v>
      </c>
      <c r="D113" s="106" t="s">
        <v>637</v>
      </c>
      <c r="E113" s="106" t="s">
        <v>7680</v>
      </c>
      <c r="F113" s="106"/>
      <c r="G113" s="106" t="s">
        <v>7681</v>
      </c>
      <c r="H113" s="28" t="s">
        <v>7682</v>
      </c>
      <c r="I113" s="104" t="str">
        <f>VLOOKUP(Tabela2[[#This Row],[SIEMA]],Siema2025,19,FALSE)</f>
        <v>Campos</v>
      </c>
      <c r="J113" s="105">
        <f>VLOOKUP(Tabela2[[#This Row],[SIEMA]],Siema2025,2,FALSE)</f>
        <v>45702</v>
      </c>
      <c r="K113" s="105" t="str">
        <f>VLOOKUP(Tabela2[[#This Row],[SIEMA]],Siema2025,16,FALSE)</f>
        <v>Sexta</v>
      </c>
      <c r="L113" s="106" t="str">
        <f>IF(Tabela2[[#This Row],[Data]]="","Sem Informação",VLOOKUP(MONTH(Tabela2[[#This Row],[Data]]),'[1]Validação de dados'!$I$1:$J$13,2,0))</f>
        <v>Fevereiro</v>
      </c>
      <c r="M113" s="104">
        <f>YEAR(Tabela2[[#This Row],[Data]])</f>
        <v>2025</v>
      </c>
      <c r="N113" s="105" t="str">
        <f>VLOOKUP(Tabela2[[#This Row],[SIEMA]],Siema2025,17,FALSE)</f>
        <v>Vespertino</v>
      </c>
      <c r="O113" s="105" t="str">
        <f>VLOOKUP(Tabela2[[#This Row],[SIEMA]],Siema2025,5,FALSE)</f>
        <v>Plataforma</v>
      </c>
      <c r="P113" s="104" t="str">
        <f>VLOOKUP(Tabela2[[#This Row],[SIEMA]],Siema2025,21,FALSE)</f>
        <v>Petrobras 31 (P-31), Campo de Albacora, Bacia de Campos.</v>
      </c>
      <c r="Q113" s="104" t="s">
        <v>7094</v>
      </c>
      <c r="R113" s="104" t="s">
        <v>7273</v>
      </c>
      <c r="S113" s="104" t="s">
        <v>7147</v>
      </c>
      <c r="T113" s="151" t="s">
        <v>3452</v>
      </c>
      <c r="U113" s="104" t="str">
        <f>VLOOKUP(Tabela2[[#This Row],[SIEMA]],Siema2025,12,FALSE)</f>
        <v>M3</v>
      </c>
      <c r="V113" s="104" t="s">
        <v>637</v>
      </c>
      <c r="W113" s="106"/>
      <c r="X113" s="113" t="str">
        <f>IF(Tabela2[[#This Row],[Origem do acidente]] = "Plataforma", "PREENCHER","NA")</f>
        <v>PREENCHER</v>
      </c>
      <c r="Y113" s="109"/>
      <c r="Z113" s="104"/>
      <c r="AA113" s="104" t="str">
        <f>VLOOKUP(Tabela2[[#This Row],[SIEMA]],Siema2025,12,FALSE)</f>
        <v>M3</v>
      </c>
      <c r="AB113" s="104"/>
      <c r="AC113" s="104"/>
      <c r="AD113" s="108" t="str">
        <f>IF(Tabela2[[#This Row],[Origem do acidente]] = "Plataforma", "PREENCHER","NA")</f>
        <v>PREENCHER</v>
      </c>
      <c r="AE113" s="107" t="str">
        <f>IF(AC113="","", IF(AC113="NC","", IF(AC113="NE","", IF(AC113="NA","",IFERROR(VLOOKUP(AC113,Produtos!$A$1:$C$2319,2,FALSE),"Não Cadastrado")))))</f>
        <v/>
      </c>
      <c r="AF113" s="104"/>
      <c r="AG113" s="104"/>
      <c r="AH113" s="104" t="str">
        <f>IF(AC113="","",IF(ISNUMBER(AC113)=FALSE,"Não se aplica",IFERROR(VLOOKUP(AC113,Produtos!$A$1:$C$2319,3,FALSE),"Não Cadastrado")))</f>
        <v/>
      </c>
      <c r="AI113" s="104"/>
      <c r="AJ113" s="104" t="str">
        <f>VLOOKUP(Tabela2[[#This Row],[SIEMA]],Siema2025,26,FALSE)</f>
        <v>Folga ou falha de conexão hidráulica.</v>
      </c>
      <c r="AK113" s="107" t="s">
        <v>7290</v>
      </c>
      <c r="AL113" s="107"/>
      <c r="AM113" s="107"/>
      <c r="AN113" s="108" t="str">
        <f>VLOOKUP(Tabela2[[#This Row],[SIEMA]],Siema2025,51,FALSE)</f>
        <v/>
      </c>
      <c r="AO113" s="108" t="str">
        <f>VLOOKUP(Tabela2[[#This Row],[SIEMA]],Siema2025,53,FALSE)</f>
        <v/>
      </c>
      <c r="AP113" s="108" t="str">
        <f>VLOOKUP(Tabela2[[#This Row],[SIEMA]],Siema2025,55,FALSE)</f>
        <v/>
      </c>
      <c r="AQ113" s="108" t="str">
        <f>VLOOKUP(Tabela2[[#This Row],[SIEMA]],Siema2025,57,FALSE)</f>
        <v/>
      </c>
      <c r="AR113" s="108" t="str">
        <f>VLOOKUP(Tabela2[[#This Row],[SIEMA]],Siema2025,59,FALSE)</f>
        <v/>
      </c>
      <c r="AS113" s="108" t="str">
        <f>VLOOKUP(Tabela2[[#This Row],[SIEMA]],Siema2025,61,FALSE)</f>
        <v>X</v>
      </c>
      <c r="AT113" s="108" t="str">
        <f>VLOOKUP(Tabela2[[#This Row],[SIEMA]],Siema2025,63,FALSE)</f>
        <v/>
      </c>
      <c r="AU113" s="108" t="str">
        <f>VLOOKUP(Tabela2[[#This Row],[SIEMA]],Siema2025,65,FALSE)</f>
        <v/>
      </c>
      <c r="AV113" s="108" t="str">
        <f>VLOOKUP(Tabela2[[#This Row],[SIEMA]],Siema2025,67,FALSE)</f>
        <v/>
      </c>
      <c r="AW113" s="108" t="str">
        <f>VLOOKUP(Tabela2[[#This Row],[SIEMA]],Siema2025,69,FALSE)</f>
        <v/>
      </c>
      <c r="AX113" s="108" t="str">
        <f>VLOOKUP(Tabela2[[#This Row],[SIEMA]],Siema2025,71,FALSE)</f>
        <v/>
      </c>
      <c r="AY113" s="108" t="str">
        <f>VLOOKUP(Tabela2[[#This Row],[SIEMA]],Siema2025,73,FALSE)</f>
        <v/>
      </c>
      <c r="AZ113" s="108" t="str">
        <f>VLOOKUP(Tabela2[[#This Row],[SIEMA]],Siema2025,75,FALSE)</f>
        <v/>
      </c>
      <c r="BA113" s="108" t="str">
        <f>VLOOKUP(Tabela2[[#This Row],[SIEMA]],Siema2025,77,FALSE)</f>
        <v/>
      </c>
      <c r="BB113" s="108" t="str">
        <f>VLOOKUP(Tabela2[[#This Row],[SIEMA]],Siema2025,79,FALSE)</f>
        <v/>
      </c>
      <c r="BC113" s="108" t="str">
        <f>IF(Tabela2[[#This Row],[Outro(s) ]] = "X", "PREENCHER","NA")</f>
        <v>NA</v>
      </c>
      <c r="BD113" s="108" t="str">
        <f>VLOOKUP(Tabela2[[#This Row],[SIEMA]],Siema2025,82,FALSE)</f>
        <v/>
      </c>
      <c r="BE113" s="108" t="str">
        <f>VLOOKUP(Tabela2[[#This Row],[SIEMA]],Siema2025,81,FALSE)</f>
        <v/>
      </c>
      <c r="BF113" s="110" t="str">
        <f>VLOOKUP(Tabela2[[#This Row],[SIEMA]],Siema2025,28,FALSE)</f>
        <v>Petrobras / UN-ES</v>
      </c>
      <c r="BG113" s="110"/>
      <c r="BH113" s="111" t="str">
        <f>VLOOKUP(Tabela2[[#This Row],[SIEMA]],Siema2025,29,FALSE)</f>
        <v>33000167000454</v>
      </c>
      <c r="BI113" s="112" t="str">
        <f>VLOOKUP(Tabela2[[#This Row],[SIEMA]],Siema2025,107,FALSE)</f>
        <v>Não</v>
      </c>
      <c r="BJ113" s="107" t="s">
        <v>7099</v>
      </c>
      <c r="BK113" s="104" t="s">
        <v>2696</v>
      </c>
      <c r="BL113" s="140">
        <v>45708</v>
      </c>
      <c r="BM113" s="108">
        <f ca="1">IF(Tabela2[[#This Row],[Data de atendimento do Ibama (considerar o primeiro documento/ação)]]="",_xlfn.DAYS(TODAY(),J113),_xlfn.DAYS(Tabela2[[#This Row],[Data de atendimento do Ibama (considerar o primeiro documento/ação)]],J113))</f>
        <v>6</v>
      </c>
      <c r="BN113" s="108" t="str">
        <f>IF(Tabela2[[#This Row],[Atendido pelo Ibama ("Não" ou "Sim")]]="Não","Preencher", IF(Tabela2[[#This Row],[Atendido pelo Ibama ("Não" ou "Sim")]]="Sim","NA",""))</f>
        <v>NA</v>
      </c>
      <c r="BO113" s="114" t="s">
        <v>7138</v>
      </c>
      <c r="BP113" s="108" t="str">
        <f>IF(Tabela2[[#This Row],[Forma de atendimento (primeiro documento/ação)]]= "Outros (especificar)", "PREENCHER","NA")</f>
        <v>NA</v>
      </c>
      <c r="BQ113" s="106" t="s">
        <v>123</v>
      </c>
      <c r="BR113" s="108" t="str">
        <f>IF(Tabela2[[#This Row],[Equipe do Ibama foi a campo? Houve sobrevoo do Poseidon?]] = "Sim", "PREENCHER","NA")</f>
        <v>NA</v>
      </c>
      <c r="BS113" s="108" t="str">
        <f>IF(Tabela2[[#This Row],[Se sim, foi emitida Ordem de Emergência? (informações vinculada à coluna CK)]] = "Sim", "PREENCHER","NA")</f>
        <v>NA</v>
      </c>
      <c r="BT113" s="108" t="s">
        <v>7101</v>
      </c>
      <c r="BU113" s="108" t="s">
        <v>2696</v>
      </c>
      <c r="BV113" s="108" t="s">
        <v>123</v>
      </c>
      <c r="BW113" s="108" t="s">
        <v>2696</v>
      </c>
      <c r="BX113" s="106" t="s">
        <v>7102</v>
      </c>
      <c r="BY113" s="140">
        <v>46017</v>
      </c>
      <c r="BZ113" s="104">
        <f>IF(Tabela2[[#This Row],[Data do documento de encerramento]]="NA","NA",IF(Tabela2[[#This Row],[Data do documento de encerramento]]="","Pendente de conclusão/ encerramento",_xlfn.DAYS(Tabela2[[#This Row],[Data do documento de encerramento]],J113)))</f>
        <v>315</v>
      </c>
      <c r="CA113" s="107"/>
      <c r="CB113" s="107"/>
      <c r="CC113" s="107" t="s">
        <v>7683</v>
      </c>
      <c r="CD113" s="107" t="s">
        <v>123</v>
      </c>
      <c r="CE113" s="107" t="s">
        <v>123</v>
      </c>
      <c r="CF113" s="107" t="s">
        <v>7149</v>
      </c>
    </row>
    <row r="114" spans="1:84" ht="60.75" hidden="1">
      <c r="A114" s="169">
        <v>202521654001</v>
      </c>
      <c r="B114" s="170" t="s">
        <v>7684</v>
      </c>
      <c r="C114" s="108" t="str">
        <f>VLOOKUP(Tabela2[[#This Row],[SIEMA]],Siema2025,4,FALSE)</f>
        <v xml:space="preserve"> MG</v>
      </c>
      <c r="D114" s="106" t="str">
        <f>VLOOKUP(Tabela2[[#This Row],[SIEMA]],Siema2025,3,FALSE)</f>
        <v xml:space="preserve">Itatiaiuçu </v>
      </c>
      <c r="E114" s="106" t="s">
        <v>4216</v>
      </c>
      <c r="F114" s="106" t="s">
        <v>7685</v>
      </c>
      <c r="G114" s="106" t="s">
        <v>7686</v>
      </c>
      <c r="H114" s="106" t="s">
        <v>7687</v>
      </c>
      <c r="I114" s="104" t="s">
        <v>7114</v>
      </c>
      <c r="J114" s="105">
        <f>VLOOKUP(Tabela2[[#This Row],[SIEMA]],Siema2025,2,FALSE)</f>
        <v>45704</v>
      </c>
      <c r="K114" s="105" t="str">
        <f>VLOOKUP(Tabela2[[#This Row],[SIEMA]],Siema2025,16,FALSE)</f>
        <v>Domingo</v>
      </c>
      <c r="L114" s="106" t="str">
        <f>IF(Tabela2[[#This Row],[Data]]="","Sem Informação",VLOOKUP(MONTH(Tabela2[[#This Row],[Data]]),'[1]Validação de dados'!$I$1:$J$13,2,0))</f>
        <v>Fevereiro</v>
      </c>
      <c r="M114" s="104">
        <f>YEAR(Tabela2[[#This Row],[Data]])</f>
        <v>2025</v>
      </c>
      <c r="N114" s="105" t="str">
        <f>VLOOKUP(Tabela2[[#This Row],[SIEMA]],Siema2025,17,FALSE)</f>
        <v>Vespertino</v>
      </c>
      <c r="O114" s="105" t="str">
        <f>VLOOKUP(Tabela2[[#This Row],[SIEMA]],Siema2025,5,FALSE)</f>
        <v>Rodovia</v>
      </c>
      <c r="P114" s="104" t="str">
        <f>VLOOKUP(Tabela2[[#This Row],[SIEMA]],Siema2025,21,FALSE)</f>
        <v>RODOVIA FERNÃO DIAS KM 540 ITATIAIUÇU, MG</v>
      </c>
      <c r="Q114" s="104" t="s">
        <v>7418</v>
      </c>
      <c r="R114" s="104" t="s">
        <v>7688</v>
      </c>
      <c r="S114" s="107" t="str">
        <f>IF(Q114="","", IF(Q114="NC","", IF(Q114="NE","", IF(Q114="NA","",IFERROR(VLOOKUP(Q114,Produtos!$A$1:$C$2319,2,FALSE),"Não Cadastrado")))))</f>
        <v/>
      </c>
      <c r="T114" s="104" t="str">
        <f>VLOOKUP(Tabela2[[#This Row],[SIEMA]],Siema2025,11,FALSE)</f>
        <v xml:space="preserve"> </v>
      </c>
      <c r="U114" s="104" t="str">
        <f>VLOOKUP(Tabela2[[#This Row],[SIEMA]],Siema2025,12,FALSE)</f>
        <v xml:space="preserve"> </v>
      </c>
      <c r="V114" s="104" t="s">
        <v>7689</v>
      </c>
      <c r="W114" s="104" t="str">
        <f>VLOOKUP(Tabela2[[#This Row],[SIEMA]],Siema2025,10,FALSE)</f>
        <v/>
      </c>
      <c r="X114" s="113" t="str">
        <f>IF(Tabela2[[#This Row],[Origem do acidente]] = "Plataforma", "PREENCHER","NA")</f>
        <v>NA</v>
      </c>
      <c r="Y114" s="109" t="str">
        <f>IF(W114="","", IF(W114="NC","", IF(W114="NE","", IF(W114="NA","",IFERROR(VLOOKUP(W114,Produtos!$A$1:$C$2319,2,FALSE),"Não Cadastrado")))))</f>
        <v/>
      </c>
      <c r="Z114" s="104" t="str">
        <f>VLOOKUP(Tabela2[[#This Row],[SIEMA]],Siema2025,11,FALSE)</f>
        <v xml:space="preserve"> </v>
      </c>
      <c r="AA114" s="104" t="str">
        <f>VLOOKUP(Tabela2[[#This Row],[SIEMA]],Siema2025,12,FALSE)</f>
        <v xml:space="preserve"> </v>
      </c>
      <c r="AB114" s="104" t="str">
        <f>IF(W114="","",IF(ISNUMBER(W114)=FALSE,"Não se aplica",IFERROR(VLOOKUP(W114,Produtos!$A$1:$C$2319,3,FALSE),"Não Cadastrado")))</f>
        <v/>
      </c>
      <c r="AC114" s="104"/>
      <c r="AD114" s="108" t="str">
        <f>IF(Tabela2[[#This Row],[Origem do acidente]] = "Plataforma", "PREENCHER","NA")</f>
        <v>NA</v>
      </c>
      <c r="AE114" s="107" t="str">
        <f>IF(AC114="","", IF(AC114="NC","", IF(AC114="NE","", IF(AC114="NA","",IFERROR(VLOOKUP(AC114,Produtos!$A$1:$C$2319,2,FALSE),"Não Cadastrado")))))</f>
        <v/>
      </c>
      <c r="AF114" s="104"/>
      <c r="AG114" s="104"/>
      <c r="AH114" s="104" t="str">
        <f>IF(AC114="","",IF(ISNUMBER(AC114)=FALSE,"Não se aplica",IFERROR(VLOOKUP(AC114,Produtos!$A$1:$C$2319,3,FALSE),"Não Cadastrado")))</f>
        <v/>
      </c>
      <c r="AI114" s="104"/>
      <c r="AJ114" s="104" t="str">
        <f>VLOOKUP(Tabela2[[#This Row],[SIEMA]],Siema2025,26,FALSE)</f>
        <v>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v>
      </c>
      <c r="AK114" s="107" t="s">
        <v>7112</v>
      </c>
      <c r="AL114" s="107" t="s">
        <v>7363</v>
      </c>
      <c r="AM114" s="107" t="s">
        <v>7182</v>
      </c>
      <c r="AN114" s="108" t="str">
        <f>VLOOKUP(Tabela2[[#This Row],[SIEMA]],Siema2025,51,FALSE)</f>
        <v/>
      </c>
      <c r="AO114" s="108" t="str">
        <f>VLOOKUP(Tabela2[[#This Row],[SIEMA]],Siema2025,53,FALSE)</f>
        <v/>
      </c>
      <c r="AP114" s="108" t="str">
        <f>VLOOKUP(Tabela2[[#This Row],[SIEMA]],Siema2025,55,FALSE)</f>
        <v/>
      </c>
      <c r="AQ114" s="108" t="str">
        <f>VLOOKUP(Tabela2[[#This Row],[SIEMA]],Siema2025,57,FALSE)</f>
        <v/>
      </c>
      <c r="AR114" s="108" t="str">
        <f>VLOOKUP(Tabela2[[#This Row],[SIEMA]],Siema2025,59,FALSE)</f>
        <v/>
      </c>
      <c r="AS114" s="108" t="str">
        <f>VLOOKUP(Tabela2[[#This Row],[SIEMA]],Siema2025,61,FALSE)</f>
        <v/>
      </c>
      <c r="AT114" s="108" t="str">
        <f>VLOOKUP(Tabela2[[#This Row],[SIEMA]],Siema2025,63,FALSE)</f>
        <v/>
      </c>
      <c r="AU114" s="108" t="str">
        <f>VLOOKUP(Tabela2[[#This Row],[SIEMA]],Siema2025,65,FALSE)</f>
        <v>X</v>
      </c>
      <c r="AV114" s="108" t="str">
        <f>VLOOKUP(Tabela2[[#This Row],[SIEMA]],Siema2025,67,FALSE)</f>
        <v/>
      </c>
      <c r="AW114" s="108" t="str">
        <f>VLOOKUP(Tabela2[[#This Row],[SIEMA]],Siema2025,69,FALSE)</f>
        <v/>
      </c>
      <c r="AX114" s="108" t="str">
        <f>VLOOKUP(Tabela2[[#This Row],[SIEMA]],Siema2025,71,FALSE)</f>
        <v/>
      </c>
      <c r="AY114" s="108" t="str">
        <f>VLOOKUP(Tabela2[[#This Row],[SIEMA]],Siema2025,73,FALSE)</f>
        <v/>
      </c>
      <c r="AZ114" s="108" t="str">
        <f>VLOOKUP(Tabela2[[#This Row],[SIEMA]],Siema2025,75,FALSE)</f>
        <v/>
      </c>
      <c r="BA114" s="108" t="str">
        <f>VLOOKUP(Tabela2[[#This Row],[SIEMA]],Siema2025,77,FALSE)</f>
        <v/>
      </c>
      <c r="BB114" s="108" t="str">
        <f>VLOOKUP(Tabela2[[#This Row],[SIEMA]],Siema2025,79,FALSE)</f>
        <v/>
      </c>
      <c r="BC114" s="108" t="str">
        <f>IF(Tabela2[[#This Row],[Outro(s) ]] = "X", "PREENCHER","NA")</f>
        <v>NA</v>
      </c>
      <c r="BD114" s="108" t="str">
        <f>VLOOKUP(Tabela2[[#This Row],[SIEMA]],Siema2025,82,FALSE)</f>
        <v/>
      </c>
      <c r="BE114" s="108" t="str">
        <f>VLOOKUP(Tabela2[[#This Row],[SIEMA]],Siema2025,81,FALSE)</f>
        <v/>
      </c>
      <c r="BF114" s="110" t="str">
        <f>VLOOKUP(Tabela2[[#This Row],[SIEMA]],Siema2025,28,FALSE)</f>
        <v>FORMATO TRANSPORTES LMTD</v>
      </c>
      <c r="BG114" s="110"/>
      <c r="BH114" s="111" t="str">
        <f>VLOOKUP(Tabela2[[#This Row],[SIEMA]],Siema2025,29,FALSE)</f>
        <v>13727240000134</v>
      </c>
      <c r="BI114" s="112" t="str">
        <f>VLOOKUP(Tabela2[[#This Row],[SIEMA]],Siema2025,107,FALSE)</f>
        <v>Não</v>
      </c>
      <c r="BJ114" s="107" t="s">
        <v>7099</v>
      </c>
      <c r="BK114" s="104" t="s">
        <v>2696</v>
      </c>
      <c r="BL114" s="140">
        <v>45783</v>
      </c>
      <c r="BM114" s="108">
        <f ca="1">IF(Tabela2[[#This Row],[Data de atendimento do Ibama (considerar o primeiro documento/ação)]]="",_xlfn.DAYS(TODAY(),J114),_xlfn.DAYS(Tabela2[[#This Row],[Data de atendimento do Ibama (considerar o primeiro documento/ação)]],J114))</f>
        <v>79</v>
      </c>
      <c r="BN114" s="108" t="str">
        <f>IF(Tabela2[[#This Row],[Atendido pelo Ibama ("Não" ou "Sim")]]="Não","Preencher", IF(Tabela2[[#This Row],[Atendido pelo Ibama ("Não" ou "Sim")]]="Sim","NA",""))</f>
        <v>NA</v>
      </c>
      <c r="BO114" s="114" t="s">
        <v>7100</v>
      </c>
      <c r="BP114" s="108" t="str">
        <f>IF(Tabela2[[#This Row],[Forma de atendimento (primeiro documento/ação)]]= "Outros (especificar)", "PREENCHER","NA")</f>
        <v>NA</v>
      </c>
      <c r="BQ114" s="106" t="s">
        <v>123</v>
      </c>
      <c r="BR114" s="108" t="s">
        <v>123</v>
      </c>
      <c r="BS114" s="108" t="str">
        <f>IF(Tabela2[[#This Row],[Se sim, foi emitida Ordem de Emergência? (informações vinculada à coluna CK)]] = "Sim", "PREENCHER","NA")</f>
        <v>NA</v>
      </c>
      <c r="BT114" s="108" t="s">
        <v>7101</v>
      </c>
      <c r="BU114" s="108" t="s">
        <v>2696</v>
      </c>
      <c r="BV114" s="108" t="s">
        <v>123</v>
      </c>
      <c r="BW114" s="108" t="s">
        <v>2696</v>
      </c>
      <c r="BX114" s="106" t="s">
        <v>7102</v>
      </c>
      <c r="BY114" s="140">
        <v>45909</v>
      </c>
      <c r="BZ114" s="104">
        <f>IF(Tabela2[[#This Row],[Data do documento de encerramento]]="NA","NA",IF(Tabela2[[#This Row],[Data do documento de encerramento]]="","Pendente de conclusão/ encerramento",_xlfn.DAYS(Tabela2[[#This Row],[Data do documento de encerramento]],J114)))</f>
        <v>205</v>
      </c>
      <c r="CA114" s="107" t="s">
        <v>7192</v>
      </c>
      <c r="CB114" s="107"/>
      <c r="CC114" s="107"/>
      <c r="CD114" s="107"/>
      <c r="CE114" s="107"/>
      <c r="CF114" s="107"/>
    </row>
    <row r="115" spans="1:84" ht="30.75" hidden="1">
      <c r="A115" s="169">
        <v>202521736034</v>
      </c>
      <c r="B115" s="170" t="s">
        <v>7690</v>
      </c>
      <c r="C115" s="108" t="str">
        <f>VLOOKUP(Tabela2[[#This Row],[SIEMA]],Siema2025,4,FALSE)</f>
        <v xml:space="preserve"> BA</v>
      </c>
      <c r="D115" s="106" t="str">
        <f>VLOOKUP(Tabela2[[#This Row],[SIEMA]],Siema2025,3,FALSE)</f>
        <v xml:space="preserve">Caetité </v>
      </c>
      <c r="E115" s="106" t="str">
        <f>VLOOKUP(Tabela2[[#This Row],[SIEMA]],Siema2025,20,FALSE)</f>
        <v>Fazenda Cachoeira, S/N, Zona Rural</v>
      </c>
      <c r="F115" s="106"/>
      <c r="G115" s="106" t="s">
        <v>7665</v>
      </c>
      <c r="H115" s="106" t="s">
        <v>7666</v>
      </c>
      <c r="I115" s="104" t="str">
        <f>VLOOKUP(Tabela2[[#This Row],[SIEMA]],Siema2025,19,FALSE)</f>
        <v/>
      </c>
      <c r="J115" s="105">
        <f>VLOOKUP(Tabela2[[#This Row],[SIEMA]],Siema2025,2,FALSE)</f>
        <v>45704</v>
      </c>
      <c r="K115" s="105" t="str">
        <f>VLOOKUP(Tabela2[[#This Row],[SIEMA]],Siema2025,16,FALSE)</f>
        <v>Domingo</v>
      </c>
      <c r="L115" s="106" t="str">
        <f>IF(Tabela2[[#This Row],[Data]]="","Sem Informação",VLOOKUP(MONTH(Tabela2[[#This Row],[Data]]),'[1]Validação de dados'!$I$1:$J$13,2,0))</f>
        <v>Fevereiro</v>
      </c>
      <c r="M115" s="104">
        <f>YEAR(Tabela2[[#This Row],[Data]])</f>
        <v>2025</v>
      </c>
      <c r="N115" s="105" t="str">
        <f>VLOOKUP(Tabela2[[#This Row],[SIEMA]],Siema2025,17,FALSE)</f>
        <v>Vespertino</v>
      </c>
      <c r="O115" s="105" t="str">
        <f>VLOOKUP(Tabela2[[#This Row],[SIEMA]],Siema2025,5,FALSE)</f>
        <v>Indústria</v>
      </c>
      <c r="P115" s="104" t="str">
        <f>VLOOKUP(Tabela2[[#This Row],[SIEMA]],Siema2025,21,FALSE)</f>
        <v>Durante a transferência de efluentes líquidos tratados da AA-220 e bombeados para AA-630 (PONDS), houve um seccionamento na linha de PEAD, acima do Pipe Rack. Ocasionando uma liberação não controlada de efluentes líquidos tratados.</v>
      </c>
      <c r="Q115" s="104">
        <v>2912</v>
      </c>
      <c r="R115" s="104" t="str">
        <f>VLOOKUP(Tabela2[[#This Row],[SIEMA]],Siema2025,10,FALSE)</f>
        <v/>
      </c>
      <c r="S115" s="107" t="str">
        <f>IF(Q115="","", IF(Q115="NC","", IF(Q115="NE","", IF(Q115="NA","",IFERROR(VLOOKUP(Q115,Produtos!$A$1:$C$2319,2,FALSE),"Não Cadastrado")))))</f>
        <v>MATERIAL RADIOATIVO, BAIXA ATIVIDADE ESPECÍFICA (BAE I), não-fissil ou fissil exceptivo</v>
      </c>
      <c r="T115" s="104" t="s">
        <v>1400</v>
      </c>
      <c r="U115" s="104" t="str">
        <f>VLOOKUP(Tabela2[[#This Row],[SIEMA]],Siema2025,12,FALSE)</f>
        <v xml:space="preserve"> </v>
      </c>
      <c r="V115" s="104">
        <f>IF(Q115="","",IF(ISNUMBER(Q115)=FALSE,"Não se aplica",IFERROR(VLOOKUP(Q115,Produtos!$A$1:$C$2319,3,FALSE),"Não Cadastrado")))</f>
        <v>7</v>
      </c>
      <c r="W115" s="104" t="str">
        <f>VLOOKUP(Tabela2[[#This Row],[SIEMA]],Siema2025,10,FALSE)</f>
        <v/>
      </c>
      <c r="X115" s="113" t="str">
        <f>IF(Tabela2[[#This Row],[Origem do acidente]] = "Plataforma", "PREENCHER","NA")</f>
        <v>NA</v>
      </c>
      <c r="Y115" s="109" t="str">
        <f>IF(W115="","", IF(W115="NC","", IF(W115="NE","", IF(W115="NA","",IFERROR(VLOOKUP(W115,Produtos!$A$1:$C$2319,2,FALSE),"Não Cadastrado")))))</f>
        <v/>
      </c>
      <c r="Z115" s="104" t="str">
        <f>VLOOKUP(Tabela2[[#This Row],[SIEMA]],Siema2025,11,FALSE)</f>
        <v xml:space="preserve"> </v>
      </c>
      <c r="AA115" s="104" t="str">
        <f>VLOOKUP(Tabela2[[#This Row],[SIEMA]],Siema2025,12,FALSE)</f>
        <v xml:space="preserve"> </v>
      </c>
      <c r="AB115" s="104" t="str">
        <f>IF(W115="","",IF(ISNUMBER(W115)=FALSE,"Não se aplica",IFERROR(VLOOKUP(W115,Produtos!$A$1:$C$2319,3,FALSE),"Não Cadastrado")))</f>
        <v/>
      </c>
      <c r="AC115" s="104"/>
      <c r="AD115" s="108" t="str">
        <f>IF(Tabela2[[#This Row],[Origem do acidente]] = "Plataforma", "PREENCHER","NA")</f>
        <v>NA</v>
      </c>
      <c r="AE115" s="107" t="str">
        <f>IF(AC115="","", IF(AC115="NC","", IF(AC115="NE","", IF(AC115="NA","",IFERROR(VLOOKUP(AC115,Produtos!$A$1:$C$2319,2,FALSE),"Não Cadastrado")))))</f>
        <v/>
      </c>
      <c r="AF115" s="104"/>
      <c r="AG115" s="104"/>
      <c r="AH115" s="104" t="str">
        <f>IF(AC115="","",IF(ISNUMBER(AC115)=FALSE,"Não se aplica",IFERROR(VLOOKUP(AC115,Produtos!$A$1:$C$2319,3,FALSE),"Não Cadastrado")))</f>
        <v/>
      </c>
      <c r="AI115" s="104"/>
      <c r="AJ115" s="104" t="s">
        <v>7668</v>
      </c>
      <c r="AK115" s="107" t="s">
        <v>7234</v>
      </c>
      <c r="AL115" s="107"/>
      <c r="AM115" s="107"/>
      <c r="AN115" s="108" t="str">
        <f>VLOOKUP(Tabela2[[#This Row],[SIEMA]],Siema2025,51,FALSE)</f>
        <v/>
      </c>
      <c r="AO115" s="108" t="str">
        <f>VLOOKUP(Tabela2[[#This Row],[SIEMA]],Siema2025,53,FALSE)</f>
        <v/>
      </c>
      <c r="AP115" s="108" t="str">
        <f>VLOOKUP(Tabela2[[#This Row],[SIEMA]],Siema2025,55,FALSE)</f>
        <v/>
      </c>
      <c r="AQ115" s="108" t="str">
        <f>VLOOKUP(Tabela2[[#This Row],[SIEMA]],Siema2025,57,FALSE)</f>
        <v/>
      </c>
      <c r="AR115" s="108" t="str">
        <f>VLOOKUP(Tabela2[[#This Row],[SIEMA]],Siema2025,59,FALSE)</f>
        <v/>
      </c>
      <c r="AS115" s="108" t="str">
        <f>VLOOKUP(Tabela2[[#This Row],[SIEMA]],Siema2025,61,FALSE)</f>
        <v/>
      </c>
      <c r="AT115" s="108" t="str">
        <f>VLOOKUP(Tabela2[[#This Row],[SIEMA]],Siema2025,63,FALSE)</f>
        <v/>
      </c>
      <c r="AU115" s="108" t="str">
        <f>VLOOKUP(Tabela2[[#This Row],[SIEMA]],Siema2025,65,FALSE)</f>
        <v/>
      </c>
      <c r="AV115" s="108" t="str">
        <f>VLOOKUP(Tabela2[[#This Row],[SIEMA]],Siema2025,67,FALSE)</f>
        <v/>
      </c>
      <c r="AW115" s="108" t="str">
        <f>VLOOKUP(Tabela2[[#This Row],[SIEMA]],Siema2025,69,FALSE)</f>
        <v/>
      </c>
      <c r="AX115" s="108" t="str">
        <f>VLOOKUP(Tabela2[[#This Row],[SIEMA]],Siema2025,71,FALSE)</f>
        <v/>
      </c>
      <c r="AY115" s="108" t="str">
        <f>VLOOKUP(Tabela2[[#This Row],[SIEMA]],Siema2025,73,FALSE)</f>
        <v/>
      </c>
      <c r="AZ115" s="108" t="str">
        <f>VLOOKUP(Tabela2[[#This Row],[SIEMA]],Siema2025,75,FALSE)</f>
        <v/>
      </c>
      <c r="BA115" s="108" t="str">
        <f>VLOOKUP(Tabela2[[#This Row],[SIEMA]],Siema2025,77,FALSE)</f>
        <v/>
      </c>
      <c r="BB115" s="108" t="str">
        <f>VLOOKUP(Tabela2[[#This Row],[SIEMA]],Siema2025,79,FALSE)</f>
        <v>X</v>
      </c>
      <c r="BC115" s="108" t="str">
        <f>IF(Tabela2[[#This Row],[Outro(s) ]] = "X", "PREENCHER","NA")</f>
        <v>PREENCHER</v>
      </c>
      <c r="BD115" s="108" t="str">
        <f>VLOOKUP(Tabela2[[#This Row],[SIEMA]],Siema2025,82,FALSE)</f>
        <v/>
      </c>
      <c r="BE115" s="108" t="str">
        <f>VLOOKUP(Tabela2[[#This Row],[SIEMA]],Siema2025,81,FALSE)</f>
        <v/>
      </c>
      <c r="BF115" s="110" t="str">
        <f>VLOOKUP(Tabela2[[#This Row],[SIEMA]],Siema2025,28,FALSE)</f>
        <v>INB - Indústrias Nucleares do Brasil</v>
      </c>
      <c r="BG115" s="110"/>
      <c r="BH115" s="111" t="str">
        <f>VLOOKUP(Tabela2[[#This Row],[SIEMA]],Siema2025,29,FALSE)</f>
        <v>00322818003570</v>
      </c>
      <c r="BI115" s="112" t="str">
        <f>VLOOKUP(Tabela2[[#This Row],[SIEMA]],Siema2025,107,FALSE)</f>
        <v>Não</v>
      </c>
      <c r="BJ115" s="107" t="s">
        <v>7099</v>
      </c>
      <c r="BK115" s="104" t="s">
        <v>2696</v>
      </c>
      <c r="BL115" s="140">
        <v>45705</v>
      </c>
      <c r="BM115" s="108">
        <f ca="1">IF(Tabela2[[#This Row],[Data de atendimento do Ibama (considerar o primeiro documento/ação)]]="",_xlfn.DAYS(TODAY(),J115),_xlfn.DAYS(Tabela2[[#This Row],[Data de atendimento do Ibama (considerar o primeiro documento/ação)]],J115))</f>
        <v>1</v>
      </c>
      <c r="BN115" s="108" t="str">
        <f>IF(Tabela2[[#This Row],[Atendido pelo Ibama ("Não" ou "Sim")]]="Não","Preencher", IF(Tabela2[[#This Row],[Atendido pelo Ibama ("Não" ou "Sim")]]="Sim","NA",""))</f>
        <v>NA</v>
      </c>
      <c r="BO115" s="114" t="s">
        <v>7138</v>
      </c>
      <c r="BP115" s="108" t="str">
        <f>IF(Tabela2[[#This Row],[Forma de atendimento (primeiro documento/ação)]]= "Outros (especificar)", "PREENCHER","NA")</f>
        <v>NA</v>
      </c>
      <c r="BQ115" s="106" t="s">
        <v>2696</v>
      </c>
      <c r="BR115" s="108" t="s">
        <v>123</v>
      </c>
      <c r="BS115" s="108" t="str">
        <f>IF(Tabela2[[#This Row],[Se sim, foi emitida Ordem de Emergência? (informações vinculada à coluna CK)]] = "Sim", "PREENCHER","NA")</f>
        <v>NA</v>
      </c>
      <c r="BT115" s="108" t="s">
        <v>7101</v>
      </c>
      <c r="BU115" s="108" t="s">
        <v>2696</v>
      </c>
      <c r="BV115" s="108" t="s">
        <v>123</v>
      </c>
      <c r="BW115" s="108" t="s">
        <v>2696</v>
      </c>
      <c r="BX115" s="106" t="s">
        <v>7116</v>
      </c>
      <c r="BY115" s="140">
        <v>45852</v>
      </c>
      <c r="BZ115" s="104">
        <f>IF(Tabela2[[#This Row],[Data do documento de encerramento]]="NA","NA",IF(Tabela2[[#This Row],[Data do documento de encerramento]]="","Pendente de conclusão/ encerramento",_xlfn.DAYS(Tabela2[[#This Row],[Data do documento de encerramento]],J115)))</f>
        <v>148</v>
      </c>
      <c r="CA115" s="107"/>
      <c r="CB115" s="107"/>
      <c r="CC115" s="115"/>
      <c r="CD115" s="107"/>
      <c r="CE115" s="107"/>
      <c r="CF115" s="107"/>
    </row>
    <row r="116" spans="1:84" ht="30.75" hidden="1">
      <c r="A116" s="169">
        <v>202521943259</v>
      </c>
      <c r="B116" s="170" t="s">
        <v>7691</v>
      </c>
      <c r="C116" s="108" t="str">
        <f>VLOOKUP(Tabela2[[#This Row],[SIEMA]],Siema2025,4,FALSE)</f>
        <v xml:space="preserve"> RN</v>
      </c>
      <c r="D116" s="106" t="str">
        <f>VLOOKUP(Tabela2[[#This Row],[SIEMA]],Siema2025,3,FALSE)</f>
        <v xml:space="preserve">Mossoró </v>
      </c>
      <c r="E116" s="106" t="str">
        <f>VLOOKUP(Tabela2[[#This Row],[SIEMA]],Siema2025,20,FALSE)</f>
        <v>Linha de produção do poço 7-CAM-0875-RN- Canto do Amaro</v>
      </c>
      <c r="F116" s="106"/>
      <c r="G116" s="106" t="s">
        <v>7692</v>
      </c>
      <c r="H116" s="106" t="s">
        <v>7693</v>
      </c>
      <c r="I116" s="104" t="s">
        <v>931</v>
      </c>
      <c r="J116" s="105">
        <f>VLOOKUP(Tabela2[[#This Row],[SIEMA]],Siema2025,2,FALSE)</f>
        <v>45704</v>
      </c>
      <c r="K116" s="105" t="str">
        <f>VLOOKUP(Tabela2[[#This Row],[SIEMA]],Siema2025,16,FALSE)</f>
        <v>Domingo</v>
      </c>
      <c r="L116" s="106" t="str">
        <f>IF(Tabela2[[#This Row],[Data]]="","Sem Informação",VLOOKUP(MONTH(Tabela2[[#This Row],[Data]]),'[1]Validação de dados'!$I$1:$J$13,2,0))</f>
        <v>Fevereiro</v>
      </c>
      <c r="M116" s="104">
        <f>YEAR(Tabela2[[#This Row],[Data]])</f>
        <v>2025</v>
      </c>
      <c r="N116" s="105" t="str">
        <f>VLOOKUP(Tabela2[[#This Row],[SIEMA]],Siema2025,17,FALSE)</f>
        <v>Noturno</v>
      </c>
      <c r="O116" s="105" t="s">
        <v>145</v>
      </c>
      <c r="P116" s="104" t="str">
        <f>VLOOKUP(Tabela2[[#This Row],[SIEMA]],Siema2025,21,FALSE)</f>
        <v>Poço terrestre</v>
      </c>
      <c r="Q116" s="104" t="s">
        <v>7094</v>
      </c>
      <c r="R116" s="104" t="str">
        <f>VLOOKUP(Tabela2[[#This Row],[SIEMA]],Siema2025,10,FALSE)</f>
        <v>Água Produzida fora de especificação</v>
      </c>
      <c r="S116" s="107" t="str">
        <f>IF(Q116="","", IF(Q116="NC","", IF(Q116="NE","", IF(Q116="NA","",IFERROR(VLOOKUP(Q116,Produtos!$A$1:$C$2319,2,FALSE),"Não Cadastrado")))))</f>
        <v/>
      </c>
      <c r="T116" s="104" t="str">
        <f>VLOOKUP(Tabela2[[#This Row],[SIEMA]],Siema2025,11,FALSE)</f>
        <v>1.017</v>
      </c>
      <c r="U116" s="104" t="str">
        <f>VLOOKUP(Tabela2[[#This Row],[SIEMA]],Siema2025,12,FALSE)</f>
        <v>M3</v>
      </c>
      <c r="V116" s="104" t="str">
        <f>IF(Q116="","",IF(ISNUMBER(Q116)=FALSE,"Não se aplica",IFERROR(VLOOKUP(Q116,Produtos!$A$1:$C$2319,3,FALSE),"Não Cadastrado")))</f>
        <v>Não se aplica</v>
      </c>
      <c r="W116" s="104" t="str">
        <f>VLOOKUP(Tabela2[[#This Row],[SIEMA]],Siema2025,10,FALSE)</f>
        <v>Água Produzida fora de especificação</v>
      </c>
      <c r="X116" s="113" t="str">
        <f>IF(Tabela2[[#This Row],[Origem do acidente]] = "Plataforma", "PREENCHER","NA")</f>
        <v>NA</v>
      </c>
      <c r="Y116" s="109" t="str">
        <f>IF(W116="","", IF(W116="NC","", IF(W116="NE","", IF(W116="NA","",IFERROR(VLOOKUP(W116,Produtos!$A$1:$C$2319,2,FALSE),"Não Cadastrado")))))</f>
        <v>Não Cadastrado</v>
      </c>
      <c r="Z116" s="104" t="str">
        <f>VLOOKUP(Tabela2[[#This Row],[SIEMA]],Siema2025,11,FALSE)</f>
        <v>1.017</v>
      </c>
      <c r="AA116" s="104" t="str">
        <f>VLOOKUP(Tabela2[[#This Row],[SIEMA]],Siema2025,12,FALSE)</f>
        <v>M3</v>
      </c>
      <c r="AB116" s="104" t="str">
        <f>IF(W116="","",IF(ISNUMBER(W116)=FALSE,"Não se aplica",IFERROR(VLOOKUP(W116,Produtos!$A$1:$C$2319,3,FALSE),"Não Cadastrado")))</f>
        <v>Não se aplica</v>
      </c>
      <c r="AC116" s="104"/>
      <c r="AD116" s="108" t="str">
        <f>IF(Tabela2[[#This Row],[Origem do acidente]] = "Plataforma", "PREENCHER","NA")</f>
        <v>NA</v>
      </c>
      <c r="AE116" s="107" t="str">
        <f>IF(AC116="","", IF(AC116="NC","", IF(AC116="NE","", IF(AC116="NA","",IFERROR(VLOOKUP(AC116,Produtos!$A$1:$C$2319,2,FALSE),"Não Cadastrado")))))</f>
        <v/>
      </c>
      <c r="AF116" s="104"/>
      <c r="AG116" s="104"/>
      <c r="AH116" s="104" t="str">
        <f>IF(AC116="","",IF(ISNUMBER(AC116)=FALSE,"Não se aplica",IFERROR(VLOOKUP(AC116,Produtos!$A$1:$C$2319,3,FALSE),"Não Cadastrado")))</f>
        <v/>
      </c>
      <c r="AI116" s="104"/>
      <c r="AJ116" s="104" t="str">
        <f>VLOOKUP(Tabela2[[#This Row],[SIEMA]],Siema2025,26,FALSE)</f>
        <v>Corrosão</v>
      </c>
      <c r="AK116" s="107" t="s">
        <v>7290</v>
      </c>
      <c r="AL116" s="107"/>
      <c r="AM116" s="107"/>
      <c r="AN116" s="108" t="str">
        <f>VLOOKUP(Tabela2[[#This Row],[SIEMA]],Siema2025,51,FALSE)</f>
        <v/>
      </c>
      <c r="AO116" s="108" t="str">
        <f>VLOOKUP(Tabela2[[#This Row],[SIEMA]],Siema2025,53,FALSE)</f>
        <v/>
      </c>
      <c r="AP116" s="108" t="str">
        <f>VLOOKUP(Tabela2[[#This Row],[SIEMA]],Siema2025,55,FALSE)</f>
        <v/>
      </c>
      <c r="AQ116" s="108" t="str">
        <f>VLOOKUP(Tabela2[[#This Row],[SIEMA]],Siema2025,57,FALSE)</f>
        <v/>
      </c>
      <c r="AR116" s="108" t="str">
        <f>VLOOKUP(Tabela2[[#This Row],[SIEMA]],Siema2025,59,FALSE)</f>
        <v/>
      </c>
      <c r="AS116" s="108" t="str">
        <f>VLOOKUP(Tabela2[[#This Row],[SIEMA]],Siema2025,61,FALSE)</f>
        <v/>
      </c>
      <c r="AT116" s="108" t="str">
        <f>VLOOKUP(Tabela2[[#This Row],[SIEMA]],Siema2025,63,FALSE)</f>
        <v/>
      </c>
      <c r="AU116" s="108" t="str">
        <f>VLOOKUP(Tabela2[[#This Row],[SIEMA]],Siema2025,65,FALSE)</f>
        <v>X</v>
      </c>
      <c r="AV116" s="108" t="str">
        <f>VLOOKUP(Tabela2[[#This Row],[SIEMA]],Siema2025,67,FALSE)</f>
        <v/>
      </c>
      <c r="AW116" s="108" t="str">
        <f>VLOOKUP(Tabela2[[#This Row],[SIEMA]],Siema2025,69,FALSE)</f>
        <v/>
      </c>
      <c r="AX116" s="108" t="str">
        <f>VLOOKUP(Tabela2[[#This Row],[SIEMA]],Siema2025,71,FALSE)</f>
        <v/>
      </c>
      <c r="AY116" s="108" t="str">
        <f>VLOOKUP(Tabela2[[#This Row],[SIEMA]],Siema2025,73,FALSE)</f>
        <v/>
      </c>
      <c r="AZ116" s="108" t="str">
        <f>VLOOKUP(Tabela2[[#This Row],[SIEMA]],Siema2025,75,FALSE)</f>
        <v/>
      </c>
      <c r="BA116" s="108" t="str">
        <f>VLOOKUP(Tabela2[[#This Row],[SIEMA]],Siema2025,77,FALSE)</f>
        <v/>
      </c>
      <c r="BB116" s="108" t="str">
        <f>VLOOKUP(Tabela2[[#This Row],[SIEMA]],Siema2025,79,FALSE)</f>
        <v/>
      </c>
      <c r="BC116" s="108" t="str">
        <f>IF(Tabela2[[#This Row],[Outro(s) ]] = "X", "PREENCHER","NA")</f>
        <v>NA</v>
      </c>
      <c r="BD116" s="108" t="str">
        <f>VLOOKUP(Tabela2[[#This Row],[SIEMA]],Siema2025,82,FALSE)</f>
        <v/>
      </c>
      <c r="BE116" s="108" t="str">
        <f>VLOOKUP(Tabela2[[#This Row],[SIEMA]],Siema2025,81,FALSE)</f>
        <v/>
      </c>
      <c r="BF116" s="110" t="str">
        <f>VLOOKUP(Tabela2[[#This Row],[SIEMA]],Siema2025,28,FALSE)</f>
        <v>3R Potiguar S.A</v>
      </c>
      <c r="BG116" s="110"/>
      <c r="BH116" s="111" t="str">
        <f>VLOOKUP(Tabela2[[#This Row],[SIEMA]],Siema2025,29,FALSE)</f>
        <v/>
      </c>
      <c r="BI116" s="112" t="str">
        <f>VLOOKUP(Tabela2[[#This Row],[SIEMA]],Siema2025,107,FALSE)</f>
        <v>Não</v>
      </c>
      <c r="BJ116" s="107" t="s">
        <v>7113</v>
      </c>
      <c r="BK116" s="104" t="s">
        <v>2696</v>
      </c>
      <c r="BL116" s="140">
        <v>45709</v>
      </c>
      <c r="BM116" s="108">
        <f ca="1">IF(Tabela2[[#This Row],[Data de atendimento do Ibama (considerar o primeiro documento/ação)]]="",_xlfn.DAYS(TODAY(),J116),_xlfn.DAYS(Tabela2[[#This Row],[Data de atendimento do Ibama (considerar o primeiro documento/ação)]],J116))</f>
        <v>5</v>
      </c>
      <c r="BN116" s="108" t="str">
        <f>IF(Tabela2[[#This Row],[Atendido pelo Ibama ("Não" ou "Sim")]]="Não","Preencher", IF(Tabela2[[#This Row],[Atendido pelo Ibama ("Não" ou "Sim")]]="Sim","NA",""))</f>
        <v>NA</v>
      </c>
      <c r="BO116" s="114" t="s">
        <v>7138</v>
      </c>
      <c r="BP116" s="108" t="str">
        <f>IF(Tabela2[[#This Row],[Forma de atendimento (primeiro documento/ação)]]= "Outros (especificar)", "PREENCHER","NA")</f>
        <v>NA</v>
      </c>
      <c r="BQ116" s="106" t="s">
        <v>123</v>
      </c>
      <c r="BR116" s="108" t="str">
        <f>IF(Tabela2[[#This Row],[Equipe do Ibama foi a campo? Houve sobrevoo do Poseidon?]] = "Sim", "PREENCHER","NA")</f>
        <v>NA</v>
      </c>
      <c r="BS116" s="108" t="s">
        <v>7114</v>
      </c>
      <c r="BT116" s="108" t="s">
        <v>7115</v>
      </c>
      <c r="BU116" s="108" t="s">
        <v>123</v>
      </c>
      <c r="BV116" s="108" t="str">
        <f>IF(Tabela2[[#This Row],[Houve avaliação das informações pós-acidente solicitadas/enviadas?]] = "Sim", "PREENCHER","NA")</f>
        <v>NA</v>
      </c>
      <c r="BW116" s="108" t="s">
        <v>2696</v>
      </c>
      <c r="BX116" s="106" t="s">
        <v>7116</v>
      </c>
      <c r="BY116" s="140">
        <v>46226</v>
      </c>
      <c r="BZ116" s="104">
        <f>IF(Tabela2[[#This Row],[Data do documento de encerramento]]="NA","NA",IF(Tabela2[[#This Row],[Data do documento de encerramento]]="","Pendente de conclusão/ encerramento",_xlfn.DAYS(Tabela2[[#This Row],[Data do documento de encerramento]],J116)))</f>
        <v>522</v>
      </c>
      <c r="CA116" s="107"/>
      <c r="CB116" s="107"/>
      <c r="CC116" s="107"/>
      <c r="CD116" s="107"/>
      <c r="CE116" s="107"/>
      <c r="CF116" s="107"/>
    </row>
    <row r="117" spans="1:84" ht="60.75">
      <c r="A117" s="182">
        <v>202521772034</v>
      </c>
      <c r="B117" s="170" t="s">
        <v>7694</v>
      </c>
      <c r="C117" s="108" t="s">
        <v>672</v>
      </c>
      <c r="D117" s="106" t="s">
        <v>637</v>
      </c>
      <c r="E117" s="106" t="s">
        <v>7695</v>
      </c>
      <c r="F117" s="106"/>
      <c r="G117" s="106" t="s">
        <v>7696</v>
      </c>
      <c r="H117" s="106" t="s">
        <v>7697</v>
      </c>
      <c r="I117" s="104" t="str">
        <f>VLOOKUP(Tabela2[[#This Row],[SIEMA]],Siema2025,19,FALSE)</f>
        <v>Santos</v>
      </c>
      <c r="J117" s="105">
        <f>VLOOKUP(Tabela2[[#This Row],[SIEMA]],Siema2025,2,FALSE)</f>
        <v>45705</v>
      </c>
      <c r="K117" s="105" t="str">
        <f>VLOOKUP(Tabela2[[#This Row],[SIEMA]],Siema2025,16,FALSE)</f>
        <v>Segunda</v>
      </c>
      <c r="L117" s="106" t="str">
        <f>IF(Tabela2[[#This Row],[Data]]="","Sem Informação",VLOOKUP(MONTH(Tabela2[[#This Row],[Data]]),'[1]Validação de dados'!$I$1:$J$13,2,0))</f>
        <v>Fevereiro</v>
      </c>
      <c r="M117" s="104">
        <f>YEAR(Tabela2[[#This Row],[Data]])</f>
        <v>2025</v>
      </c>
      <c r="N117" s="105" t="str">
        <f>VLOOKUP(Tabela2[[#This Row],[SIEMA]],Siema2025,17,FALSE)</f>
        <v>Madrugada</v>
      </c>
      <c r="O117" s="105" t="s">
        <v>111</v>
      </c>
      <c r="P117" s="104" t="str">
        <f>VLOOKUP(Tabela2[[#This Row],[SIEMA]],Siema2025,21,FALSE)</f>
        <v>ROV Centurion SP 006 apresentou falha no manipulador de cinco funções Rigmaster durante manobras para instalação de flying lead, causando um vazamento de óleo hidráulico. O ROV retornou à superfície para investigação e reparo.</v>
      </c>
      <c r="Q117" s="104" t="s">
        <v>7094</v>
      </c>
      <c r="R117" s="104" t="s">
        <v>7698</v>
      </c>
      <c r="S117" s="107" t="s">
        <v>7096</v>
      </c>
      <c r="T117" s="104">
        <v>5.0000000000000002E-5</v>
      </c>
      <c r="U117" s="104" t="s">
        <v>7111</v>
      </c>
      <c r="V117" s="104" t="str">
        <f>IF(Q117="","",IF(ISNUMBER(Q117)=FALSE,"Não se aplica",IFERROR(VLOOKUP(Q117,Produtos!$A$1:$C$2319,3,FALSE),"Não Cadastrado")))</f>
        <v>Não se aplica</v>
      </c>
      <c r="W117" s="104"/>
      <c r="X117" s="113"/>
      <c r="Y117" s="109" t="str">
        <f>IF(W117="","", IF(W117="NC","", IF(W117="NE","", IF(W117="NA","",IFERROR(VLOOKUP(W117,Produtos!$A$1:$C$2319,2,FALSE),"Não Cadastrado")))))</f>
        <v/>
      </c>
      <c r="Z117" s="104"/>
      <c r="AA117" s="104"/>
      <c r="AB117" s="104" t="str">
        <f>IF(W117="","",IF(ISNUMBER(W117)=FALSE,"Não se aplica",IFERROR(VLOOKUP(W117,Produtos!$A$1:$C$2319,3,FALSE),"Não Cadastrado")))</f>
        <v/>
      </c>
      <c r="AC117" s="104"/>
      <c r="AD117" s="108"/>
      <c r="AE117" s="107" t="str">
        <f>IF(AC117="","", IF(AC117="NC","", IF(AC117="NE","", IF(AC117="NA","",IFERROR(VLOOKUP(AC117,Produtos!$A$1:$C$2319,2,FALSE),"Não Cadastrado")))))</f>
        <v/>
      </c>
      <c r="AF117" s="104"/>
      <c r="AG117" s="104"/>
      <c r="AH117" s="104" t="str">
        <f>IF(AC117="","",IF(ISNUMBER(AC117)=FALSE,"Não se aplica",IFERROR(VLOOKUP(AC117,Produtos!$A$1:$C$2319,3,FALSE),"Não Cadastrado")))</f>
        <v/>
      </c>
      <c r="AI117" s="104"/>
      <c r="AJ117" s="104" t="str">
        <f>VLOOKUP(Tabela2[[#This Row],[SIEMA]],Siema2025,26,FALSE)</f>
        <v>Durante a inspeção, foi percebida a existência de uma trinca no braço/manipulador do ROV.</v>
      </c>
      <c r="AK117" s="107" t="s">
        <v>7112</v>
      </c>
      <c r="AL117" s="107"/>
      <c r="AM117" s="107"/>
      <c r="AN117" s="108" t="str">
        <f>VLOOKUP(Tabela2[[#This Row],[SIEMA]],Siema2025,51,FALSE)</f>
        <v/>
      </c>
      <c r="AO117" s="108" t="str">
        <f>VLOOKUP(Tabela2[[#This Row],[SIEMA]],Siema2025,53,FALSE)</f>
        <v/>
      </c>
      <c r="AP117" s="108" t="str">
        <f>VLOOKUP(Tabela2[[#This Row],[SIEMA]],Siema2025,55,FALSE)</f>
        <v/>
      </c>
      <c r="AQ117" s="108" t="str">
        <f>VLOOKUP(Tabela2[[#This Row],[SIEMA]],Siema2025,57,FALSE)</f>
        <v/>
      </c>
      <c r="AR117" s="108" t="str">
        <f>VLOOKUP(Tabela2[[#This Row],[SIEMA]],Siema2025,59,FALSE)</f>
        <v/>
      </c>
      <c r="AS117" s="108" t="str">
        <f>VLOOKUP(Tabela2[[#This Row],[SIEMA]],Siema2025,61,FALSE)</f>
        <v>X</v>
      </c>
      <c r="AT117" s="108" t="str">
        <f>VLOOKUP(Tabela2[[#This Row],[SIEMA]],Siema2025,63,FALSE)</f>
        <v/>
      </c>
      <c r="AU117" s="108" t="str">
        <f>VLOOKUP(Tabela2[[#This Row],[SIEMA]],Siema2025,65,FALSE)</f>
        <v/>
      </c>
      <c r="AV117" s="108" t="str">
        <f>VLOOKUP(Tabela2[[#This Row],[SIEMA]],Siema2025,67,FALSE)</f>
        <v/>
      </c>
      <c r="AW117" s="108" t="str">
        <f>VLOOKUP(Tabela2[[#This Row],[SIEMA]],Siema2025,69,FALSE)</f>
        <v/>
      </c>
      <c r="AX117" s="108" t="str">
        <f>VLOOKUP(Tabela2[[#This Row],[SIEMA]],Siema2025,71,FALSE)</f>
        <v/>
      </c>
      <c r="AY117" s="108" t="str">
        <f>VLOOKUP(Tabela2[[#This Row],[SIEMA]],Siema2025,73,FALSE)</f>
        <v/>
      </c>
      <c r="AZ117" s="108" t="str">
        <f>VLOOKUP(Tabela2[[#This Row],[SIEMA]],Siema2025,75,FALSE)</f>
        <v/>
      </c>
      <c r="BA117" s="108" t="str">
        <f>VLOOKUP(Tabela2[[#This Row],[SIEMA]],Siema2025,77,FALSE)</f>
        <v/>
      </c>
      <c r="BB117" s="108" t="str">
        <f>VLOOKUP(Tabela2[[#This Row],[SIEMA]],Siema2025,79,FALSE)</f>
        <v/>
      </c>
      <c r="BC117" s="108" t="str">
        <f>IF(Tabela2[[#This Row],[Outro(s) ]] = "X", "PREENCHER","NA")</f>
        <v>NA</v>
      </c>
      <c r="BD117" s="108" t="str">
        <f>VLOOKUP(Tabela2[[#This Row],[SIEMA]],Siema2025,82,FALSE)</f>
        <v/>
      </c>
      <c r="BE117" s="108" t="str">
        <f>VLOOKUP(Tabela2[[#This Row],[SIEMA]],Siema2025,81,FALSE)</f>
        <v/>
      </c>
      <c r="BF117" s="110" t="str">
        <f>VLOOKUP(Tabela2[[#This Row],[SIEMA]],Siema2025,28,FALSE)</f>
        <v>Equinor Brasil Energia Ltda</v>
      </c>
      <c r="BG117" s="110"/>
      <c r="BH117" s="111" t="str">
        <f>VLOOKUP(Tabela2[[#This Row],[SIEMA]],Siema2025,29,FALSE)</f>
        <v>04028583000110</v>
      </c>
      <c r="BI117" s="112" t="s">
        <v>2696</v>
      </c>
      <c r="BJ117" s="107" t="s">
        <v>7099</v>
      </c>
      <c r="BK117" s="104" t="s">
        <v>2696</v>
      </c>
      <c r="BL117" s="140">
        <v>45706</v>
      </c>
      <c r="BM117" s="108">
        <f ca="1">IF(Tabela2[[#This Row],[Data de atendimento do Ibama (considerar o primeiro documento/ação)]]="",_xlfn.DAYS(TODAY(),J117),_xlfn.DAYS(Tabela2[[#This Row],[Data de atendimento do Ibama (considerar o primeiro documento/ação)]],J117))</f>
        <v>1</v>
      </c>
      <c r="BN117" s="108" t="str">
        <f>IF(Tabela2[[#This Row],[Atendido pelo Ibama ("Não" ou "Sim")]]="Não","Preencher", IF(Tabela2[[#This Row],[Atendido pelo Ibama ("Não" ou "Sim")]]="Sim","NA",""))</f>
        <v>NA</v>
      </c>
      <c r="BO117" s="114" t="s">
        <v>7100</v>
      </c>
      <c r="BP117" s="108" t="str">
        <f>IF(Tabela2[[#This Row],[Forma de atendimento (primeiro documento/ação)]]= "Outros (especificar)", "PREENCHER","NA")</f>
        <v>NA</v>
      </c>
      <c r="BQ117" s="106" t="s">
        <v>123</v>
      </c>
      <c r="BR117" s="108" t="str">
        <f>IF(Tabela2[[#This Row],[Equipe do Ibama foi a campo? Houve sobrevoo do Poseidon?]] = "Sim", "PREENCHER","NA")</f>
        <v>NA</v>
      </c>
      <c r="BS117" s="108" t="str">
        <f>IF(Tabela2[[#This Row],[Se sim, foi emitida Ordem de Emergência? (informações vinculada à coluna CK)]] = "Sim", "PREENCHER","NA")</f>
        <v>NA</v>
      </c>
      <c r="BT117" s="108" t="s">
        <v>7101</v>
      </c>
      <c r="BU117" s="108" t="s">
        <v>2696</v>
      </c>
      <c r="BV117" s="108" t="s">
        <v>123</v>
      </c>
      <c r="BW117" s="108" t="s">
        <v>2696</v>
      </c>
      <c r="BX117" s="106" t="s">
        <v>7102</v>
      </c>
      <c r="BY117" s="140">
        <v>46100</v>
      </c>
      <c r="BZ117" s="104">
        <f>IF(Tabela2[[#This Row],[Data do documento de encerramento]]="NA","NA",IF(Tabela2[[#This Row],[Data do documento de encerramento]]="","Pendente de conclusão/ encerramento",_xlfn.DAYS(Tabela2[[#This Row],[Data do documento de encerramento]],J117)))</f>
        <v>395</v>
      </c>
      <c r="CA117" s="107"/>
      <c r="CB117" s="107" t="s">
        <v>7282</v>
      </c>
      <c r="CC117" s="107" t="s">
        <v>7140</v>
      </c>
      <c r="CD117" s="107" t="s">
        <v>123</v>
      </c>
      <c r="CE117" s="107" t="s">
        <v>123</v>
      </c>
      <c r="CF117" s="107" t="s">
        <v>7105</v>
      </c>
    </row>
    <row r="118" spans="1:84" ht="45.75">
      <c r="A118" s="169">
        <v>202521943232</v>
      </c>
      <c r="B118" s="170" t="s">
        <v>7699</v>
      </c>
      <c r="C118" s="108" t="s">
        <v>7135</v>
      </c>
      <c r="D118" s="106" t="s">
        <v>637</v>
      </c>
      <c r="E118" s="174" t="s">
        <v>7700</v>
      </c>
      <c r="F118" s="106"/>
      <c r="G118" s="174" t="s">
        <v>7701</v>
      </c>
      <c r="H118" s="174" t="s">
        <v>7702</v>
      </c>
      <c r="I118" s="104" t="str">
        <f>VLOOKUP(Tabela2[[#This Row],[SIEMA]],Siema2025,19,FALSE)</f>
        <v>Campos</v>
      </c>
      <c r="J118" s="105">
        <f>VLOOKUP(Tabela2[[#This Row],[SIEMA]],Siema2025,2,FALSE)</f>
        <v>45705</v>
      </c>
      <c r="K118" s="105" t="str">
        <f>VLOOKUP(Tabela2[[#This Row],[SIEMA]],Siema2025,16,FALSE)</f>
        <v>Segunda</v>
      </c>
      <c r="L118" s="106" t="str">
        <f>IF(Tabela2[[#This Row],[Data]]="","Sem Informação",VLOOKUP(MONTH(Tabela2[[#This Row],[Data]]),'[1]Validação de dados'!$I$1:$J$13,2,0))</f>
        <v>Fevereiro</v>
      </c>
      <c r="M118" s="106">
        <f>YEAR(Tabela2[[#This Row],[Data]])</f>
        <v>2025</v>
      </c>
      <c r="N118" s="105" t="str">
        <f>VLOOKUP(Tabela2[[#This Row],[SIEMA]],Siema2025,17,FALSE)</f>
        <v>Vespertino</v>
      </c>
      <c r="O118" s="105" t="s">
        <v>111</v>
      </c>
      <c r="P118" s="104" t="str">
        <f>VLOOKUP(Tabela2[[#This Row],[SIEMA]],Siema2025,21,FALSE)</f>
        <v>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v>
      </c>
      <c r="Q118" s="104" t="s">
        <v>7094</v>
      </c>
      <c r="R118" s="104" t="s">
        <v>954</v>
      </c>
      <c r="S118" s="107" t="s">
        <v>7468</v>
      </c>
      <c r="T118" s="104" t="str">
        <f>VLOOKUP(Tabela2[[#This Row],[SIEMA]],Siema2025,11,FALSE)</f>
        <v>0.002125</v>
      </c>
      <c r="U118" s="104" t="str">
        <f>VLOOKUP(Tabela2[[#This Row],[SIEMA]],Siema2025,12,FALSE)</f>
        <v>M3</v>
      </c>
      <c r="V118" s="104" t="s">
        <v>637</v>
      </c>
      <c r="W118" s="104"/>
      <c r="X118" s="104"/>
      <c r="Y118" s="109" t="str">
        <f>IF(W118="","", IF(W118="NC","", IF(W118="NE","", IF(W118="NA","",IFERROR(VLOOKUP(W118,Produtos!$A$1:$C$2319,2,FALSE),"Não Cadastrado")))))</f>
        <v/>
      </c>
      <c r="Z118" s="104"/>
      <c r="AA118" s="104" t="str">
        <f>VLOOKUP(Tabela2[[#This Row],[SIEMA]],Siema2025,12,FALSE)</f>
        <v>M3</v>
      </c>
      <c r="AB118" s="104" t="str">
        <f>IF(W118="","",IF(ISNUMBER(W118)=FALSE,"Não se aplica",IFERROR(VLOOKUP(W118,Produtos!$A$1:$C$2319,3,FALSE),"Não Cadastrado")))</f>
        <v/>
      </c>
      <c r="AC118" s="104"/>
      <c r="AD118" s="108" t="str">
        <f>IF(Tabela2[[#This Row],[Origem do acidente]] = "Plataforma", "PREENCHER","NA")</f>
        <v>PREENCHER</v>
      </c>
      <c r="AE118" s="107" t="str">
        <f>IF(AC118="","", IF(AC118="NC","", IF(AC118="NE","", IF(AC118="NA","",IFERROR(VLOOKUP(AC118,Produtos!$A$1:$C$2319,2,FALSE),"Não Cadastrado")))))</f>
        <v/>
      </c>
      <c r="AF118" s="104"/>
      <c r="AG118" s="104"/>
      <c r="AH118" s="104" t="str">
        <f>IF(AC118="","",IF(ISNUMBER(AC118)=FALSE,"Não se aplica",IFERROR(VLOOKUP(AC118,Produtos!$A$1:$C$2319,3,FALSE),"Não Cadastrado")))</f>
        <v/>
      </c>
      <c r="AI118" s="104"/>
      <c r="AJ118" s="104" t="str">
        <f>VLOOKUP(Tabela2[[#This Row],[SIEMA]],Siema2025,26,FALSE)</f>
        <v>Em investigação.</v>
      </c>
      <c r="AK118" s="107" t="s">
        <v>7098</v>
      </c>
      <c r="AL118" s="107"/>
      <c r="AM118" s="107"/>
      <c r="AN118" s="108" t="str">
        <f>VLOOKUP(Tabela2[[#This Row],[SIEMA]],Siema2025,51,FALSE)</f>
        <v/>
      </c>
      <c r="AO118" s="108" t="str">
        <f>VLOOKUP(Tabela2[[#This Row],[SIEMA]],Siema2025,53,FALSE)</f>
        <v/>
      </c>
      <c r="AP118" s="108" t="str">
        <f>VLOOKUP(Tabela2[[#This Row],[SIEMA]],Siema2025,55,FALSE)</f>
        <v/>
      </c>
      <c r="AQ118" s="108" t="str">
        <f>VLOOKUP(Tabela2[[#This Row],[SIEMA]],Siema2025,57,FALSE)</f>
        <v/>
      </c>
      <c r="AR118" s="108" t="str">
        <f>VLOOKUP(Tabela2[[#This Row],[SIEMA]],Siema2025,59,FALSE)</f>
        <v/>
      </c>
      <c r="AS118" s="108" t="str">
        <f>VLOOKUP(Tabela2[[#This Row],[SIEMA]],Siema2025,61,FALSE)</f>
        <v>X</v>
      </c>
      <c r="AT118" s="108" t="str">
        <f>VLOOKUP(Tabela2[[#This Row],[SIEMA]],Siema2025,63,FALSE)</f>
        <v/>
      </c>
      <c r="AU118" s="108" t="str">
        <f>VLOOKUP(Tabela2[[#This Row],[SIEMA]],Siema2025,65,FALSE)</f>
        <v/>
      </c>
      <c r="AV118" s="108" t="str">
        <f>VLOOKUP(Tabela2[[#This Row],[SIEMA]],Siema2025,67,FALSE)</f>
        <v/>
      </c>
      <c r="AW118" s="108" t="str">
        <f>VLOOKUP(Tabela2[[#This Row],[SIEMA]],Siema2025,69,FALSE)</f>
        <v/>
      </c>
      <c r="AX118" s="108" t="str">
        <f>VLOOKUP(Tabela2[[#This Row],[SIEMA]],Siema2025,71,FALSE)</f>
        <v/>
      </c>
      <c r="AY118" s="108" t="str">
        <f>VLOOKUP(Tabela2[[#This Row],[SIEMA]],Siema2025,73,FALSE)</f>
        <v/>
      </c>
      <c r="AZ118" s="108" t="str">
        <f>VLOOKUP(Tabela2[[#This Row],[SIEMA]],Siema2025,75,FALSE)</f>
        <v/>
      </c>
      <c r="BA118" s="108" t="str">
        <f>VLOOKUP(Tabela2[[#This Row],[SIEMA]],Siema2025,77,FALSE)</f>
        <v/>
      </c>
      <c r="BB118" s="108" t="str">
        <f>VLOOKUP(Tabela2[[#This Row],[SIEMA]],Siema2025,79,FALSE)</f>
        <v/>
      </c>
      <c r="BC118" s="108" t="str">
        <f>IF(Tabela2[[#This Row],[Outro(s) ]] = "X", "PREENCHER","NA")</f>
        <v>NA</v>
      </c>
      <c r="BD118" s="108" t="str">
        <f>VLOOKUP(Tabela2[[#This Row],[SIEMA]],Siema2025,82,FALSE)</f>
        <v/>
      </c>
      <c r="BE118" s="108" t="str">
        <f>VLOOKUP(Tabela2[[#This Row],[SIEMA]],Siema2025,81,FALSE)</f>
        <v/>
      </c>
      <c r="BF118" s="110" t="str">
        <f>VLOOKUP(Tabela2[[#This Row],[SIEMA]],Siema2025,28,FALSE)</f>
        <v>Petrobras</v>
      </c>
      <c r="BG118" s="110"/>
      <c r="BH118" s="111" t="str">
        <f>VLOOKUP(Tabela2[[#This Row],[SIEMA]],Siema2025,29,FALSE)</f>
        <v>33000167100750</v>
      </c>
      <c r="BI118" s="112" t="str">
        <f>VLOOKUP(Tabela2[[#This Row],[SIEMA]],Siema2025,107,FALSE)</f>
        <v>Não</v>
      </c>
      <c r="BJ118" s="107" t="s">
        <v>7099</v>
      </c>
      <c r="BK118" s="104" t="s">
        <v>2696</v>
      </c>
      <c r="BL118" s="140">
        <v>45716</v>
      </c>
      <c r="BM118" s="108">
        <f ca="1">IF(Tabela2[[#This Row],[Data de atendimento do Ibama (considerar o primeiro documento/ação)]]="",_xlfn.DAYS(TODAY(),J118),_xlfn.DAYS(Tabela2[[#This Row],[Data de atendimento do Ibama (considerar o primeiro documento/ação)]],J118))</f>
        <v>11</v>
      </c>
      <c r="BN118" s="108" t="str">
        <f>IF(Tabela2[[#This Row],[Atendido pelo Ibama ("Não" ou "Sim")]]="Não","Preencher", IF(Tabela2[[#This Row],[Atendido pelo Ibama ("Não" ou "Sim")]]="Sim","NA",""))</f>
        <v>NA</v>
      </c>
      <c r="BO118" s="114" t="s">
        <v>7138</v>
      </c>
      <c r="BP118" s="108" t="str">
        <f>IF(Tabela2[[#This Row],[Forma de atendimento (primeiro documento/ação)]]= "Outros (especificar)", "PREENCHER","NA")</f>
        <v>NA</v>
      </c>
      <c r="BQ118" s="106" t="s">
        <v>123</v>
      </c>
      <c r="BR118" s="108" t="str">
        <f>IF(Tabela2[[#This Row],[Equipe do Ibama foi a campo? Houve sobrevoo do Poseidon?]] = "Sim", "PREENCHER","NA")</f>
        <v>NA</v>
      </c>
      <c r="BS118" s="108" t="str">
        <f>IF(Tabela2[[#This Row],[Se sim, foi emitida Ordem de Emergência? (informações vinculada à coluna CK)]] = "Sim", "PREENCHER","NA")</f>
        <v>NA</v>
      </c>
      <c r="BT118" s="108" t="s">
        <v>7101</v>
      </c>
      <c r="BU118" s="108" t="s">
        <v>2696</v>
      </c>
      <c r="BV118" s="108" t="s">
        <v>123</v>
      </c>
      <c r="BW118" s="108" t="s">
        <v>2696</v>
      </c>
      <c r="BX118" s="106" t="s">
        <v>7102</v>
      </c>
      <c r="BY118" s="140">
        <v>46017</v>
      </c>
      <c r="BZ118" s="104">
        <f>IF(Tabela2[[#This Row],[Data do documento de encerramento]]="NA","NA",IF(Tabela2[[#This Row],[Data do documento de encerramento]]="","Pendente de conclusão/ encerramento",_xlfn.DAYS(Tabela2[[#This Row],[Data do documento de encerramento]],J118)))</f>
        <v>312</v>
      </c>
      <c r="CA118" s="107" t="s">
        <v>7703</v>
      </c>
      <c r="CB118" s="107"/>
      <c r="CC118" s="107" t="s">
        <v>7470</v>
      </c>
      <c r="CD118" s="107" t="s">
        <v>123</v>
      </c>
      <c r="CE118" s="107" t="s">
        <v>123</v>
      </c>
      <c r="CF118" s="107" t="s">
        <v>7149</v>
      </c>
    </row>
    <row r="119" spans="1:84" ht="30.75" hidden="1">
      <c r="A119" s="169">
        <v>202522036014</v>
      </c>
      <c r="B119" s="170" t="s">
        <v>7704</v>
      </c>
      <c r="C119" s="108" t="str">
        <f>VLOOKUP(Tabela2[[#This Row],[SIEMA]],Siema2025,4,FALSE)</f>
        <v xml:space="preserve"> SE</v>
      </c>
      <c r="D119" s="106" t="str">
        <f>VLOOKUP(Tabela2[[#This Row],[SIEMA]],Siema2025,3,FALSE)</f>
        <v xml:space="preserve">Carmópolis </v>
      </c>
      <c r="E119" s="106" t="str">
        <f>VLOOKUP(Tabela2[[#This Row],[SIEMA]],Siema2025,20,FALSE)</f>
        <v>Locação do poço injetor 8-CP-1618-SE, Carmópolis-SE</v>
      </c>
      <c r="F119" s="106"/>
      <c r="G119" s="106" t="s">
        <v>7705</v>
      </c>
      <c r="H119" s="106" t="s">
        <v>7706</v>
      </c>
      <c r="I119" s="104" t="s">
        <v>7223</v>
      </c>
      <c r="J119" s="105">
        <f>VLOOKUP(Tabela2[[#This Row],[SIEMA]],Siema2025,2,FALSE)</f>
        <v>45707</v>
      </c>
      <c r="K119" s="105" t="str">
        <f>VLOOKUP(Tabela2[[#This Row],[SIEMA]],Siema2025,16,FALSE)</f>
        <v>Quarta</v>
      </c>
      <c r="L119" s="106" t="str">
        <f>IF(Tabela2[[#This Row],[Data]]="","Sem Informação",VLOOKUP(MONTH(Tabela2[[#This Row],[Data]]),'[1]Validação de dados'!$I$1:$J$13,2,0))</f>
        <v>Fevereiro</v>
      </c>
      <c r="M119" s="104">
        <f>YEAR(Tabela2[[#This Row],[Data]])</f>
        <v>2025</v>
      </c>
      <c r="N119" s="105" t="str">
        <f>VLOOKUP(Tabela2[[#This Row],[SIEMA]],Siema2025,17,FALSE)</f>
        <v>Vespertino</v>
      </c>
      <c r="O119" s="105" t="s">
        <v>145</v>
      </c>
      <c r="P119" s="104" t="str">
        <f>VLOOKUP(Tabela2[[#This Row],[SIEMA]],Siema2025,21,FALSE)</f>
        <v>Poço terrestre</v>
      </c>
      <c r="Q119" s="104" t="s">
        <v>7094</v>
      </c>
      <c r="R119" s="104" t="str">
        <f>VLOOKUP(Tabela2[[#This Row],[SIEMA]],Siema2025,10,FALSE)</f>
        <v>Água de injeção</v>
      </c>
      <c r="S119" s="104" t="str">
        <f>VLOOKUP(Tabela2[[#This Row],[SIEMA]],Siema2025,10,FALSE)</f>
        <v>Água de injeção</v>
      </c>
      <c r="T119" s="104" t="str">
        <f>VLOOKUP(Tabela2[[#This Row],[SIEMA]],Siema2025,11,FALSE)</f>
        <v>2.175</v>
      </c>
      <c r="U119" s="104" t="str">
        <f>VLOOKUP(Tabela2[[#This Row],[SIEMA]],Siema2025,12,FALSE)</f>
        <v>M3</v>
      </c>
      <c r="V119" s="104" t="str">
        <f>IF(Q119="","",IF(ISNUMBER(Q119)=FALSE,"Não se aplica",IFERROR(VLOOKUP(Q119,Produtos!$A$1:$C$2319,3,FALSE),"Não Cadastrado")))</f>
        <v>Não se aplica</v>
      </c>
      <c r="W119" s="104" t="str">
        <f>VLOOKUP(Tabela2[[#This Row],[SIEMA]],Siema2025,10,FALSE)</f>
        <v>Água de injeção</v>
      </c>
      <c r="X119" s="113" t="str">
        <f>IF(Tabela2[[#This Row],[Origem do acidente]] = "Plataforma", "PREENCHER","NA")</f>
        <v>NA</v>
      </c>
      <c r="Y119" s="109" t="str">
        <f>IF(W119="","", IF(W119="NC","", IF(W119="NE","", IF(W119="NA","",IFERROR(VLOOKUP(W119,Produtos!$A$1:$C$2319,2,FALSE),"Não Cadastrado")))))</f>
        <v>Não Cadastrado</v>
      </c>
      <c r="Z119" s="104" t="str">
        <f>VLOOKUP(Tabela2[[#This Row],[SIEMA]],Siema2025,11,FALSE)</f>
        <v>2.175</v>
      </c>
      <c r="AA119" s="104" t="str">
        <f>VLOOKUP(Tabela2[[#This Row],[SIEMA]],Siema2025,12,FALSE)</f>
        <v>M3</v>
      </c>
      <c r="AB119" s="104" t="str">
        <f>IF(W119="","",IF(ISNUMBER(W119)=FALSE,"Não se aplica",IFERROR(VLOOKUP(W119,Produtos!$A$1:$C$2319,3,FALSE),"Não Cadastrado")))</f>
        <v>Não se aplica</v>
      </c>
      <c r="AC119" s="104"/>
      <c r="AD119" s="108" t="str">
        <f>IF(Tabela2[[#This Row],[Origem do acidente]] = "Plataforma", "PREENCHER","NA")</f>
        <v>NA</v>
      </c>
      <c r="AE119" s="107" t="str">
        <f>IF(AC119="","", IF(AC119="NC","", IF(AC119="NE","", IF(AC119="NA","",IFERROR(VLOOKUP(AC119,Produtos!$A$1:$C$2319,2,FALSE),"Não Cadastrado")))))</f>
        <v/>
      </c>
      <c r="AF119" s="104"/>
      <c r="AG119" s="104"/>
      <c r="AH119" s="104" t="str">
        <f>IF(AC119="","",IF(ISNUMBER(AC119)=FALSE,"Não se aplica",IFERROR(VLOOKUP(AC119,Produtos!$A$1:$C$2319,3,FALSE),"Não Cadastrado")))</f>
        <v/>
      </c>
      <c r="AI119" s="104"/>
      <c r="AJ119" s="104"/>
      <c r="AK119" s="107" t="s">
        <v>6834</v>
      </c>
      <c r="AL119" s="107"/>
      <c r="AM119" s="107"/>
      <c r="AN119" s="108" t="str">
        <f>VLOOKUP(Tabela2[[#This Row],[SIEMA]],Siema2025,51,FALSE)</f>
        <v/>
      </c>
      <c r="AO119" s="108" t="str">
        <f>VLOOKUP(Tabela2[[#This Row],[SIEMA]],Siema2025,53,FALSE)</f>
        <v/>
      </c>
      <c r="AP119" s="108" t="str">
        <f>VLOOKUP(Tabela2[[#This Row],[SIEMA]],Siema2025,55,FALSE)</f>
        <v/>
      </c>
      <c r="AQ119" s="108" t="str">
        <f>VLOOKUP(Tabela2[[#This Row],[SIEMA]],Siema2025,57,FALSE)</f>
        <v>X</v>
      </c>
      <c r="AR119" s="108" t="str">
        <f>VLOOKUP(Tabela2[[#This Row],[SIEMA]],Siema2025,59,FALSE)</f>
        <v/>
      </c>
      <c r="AS119" s="108" t="str">
        <f>VLOOKUP(Tabela2[[#This Row],[SIEMA]],Siema2025,61,FALSE)</f>
        <v/>
      </c>
      <c r="AT119" s="108" t="str">
        <f>VLOOKUP(Tabela2[[#This Row],[SIEMA]],Siema2025,63,FALSE)</f>
        <v/>
      </c>
      <c r="AU119" s="108" t="str">
        <f>VLOOKUP(Tabela2[[#This Row],[SIEMA]],Siema2025,65,FALSE)</f>
        <v>X</v>
      </c>
      <c r="AV119" s="108" t="str">
        <f>VLOOKUP(Tabela2[[#This Row],[SIEMA]],Siema2025,67,FALSE)</f>
        <v/>
      </c>
      <c r="AW119" s="108" t="str">
        <f>VLOOKUP(Tabela2[[#This Row],[SIEMA]],Siema2025,69,FALSE)</f>
        <v/>
      </c>
      <c r="AX119" s="108" t="str">
        <f>VLOOKUP(Tabela2[[#This Row],[SIEMA]],Siema2025,71,FALSE)</f>
        <v/>
      </c>
      <c r="AY119" s="108" t="str">
        <f>VLOOKUP(Tabela2[[#This Row],[SIEMA]],Siema2025,73,FALSE)</f>
        <v/>
      </c>
      <c r="AZ119" s="108" t="str">
        <f>VLOOKUP(Tabela2[[#This Row],[SIEMA]],Siema2025,75,FALSE)</f>
        <v/>
      </c>
      <c r="BA119" s="108" t="str">
        <f>VLOOKUP(Tabela2[[#This Row],[SIEMA]],Siema2025,77,FALSE)</f>
        <v/>
      </c>
      <c r="BB119" s="108" t="str">
        <f>VLOOKUP(Tabela2[[#This Row],[SIEMA]],Siema2025,79,FALSE)</f>
        <v/>
      </c>
      <c r="BC119" s="108" t="str">
        <f>IF(Tabela2[[#This Row],[Outro(s) ]] = "X", "PREENCHER","NA")</f>
        <v>NA</v>
      </c>
      <c r="BD119" s="108" t="str">
        <f>VLOOKUP(Tabela2[[#This Row],[SIEMA]],Siema2025,82,FALSE)</f>
        <v/>
      </c>
      <c r="BE119" s="108" t="str">
        <f>VLOOKUP(Tabela2[[#This Row],[SIEMA]],Siema2025,81,FALSE)</f>
        <v/>
      </c>
      <c r="BF119" s="110" t="str">
        <f>VLOOKUP(Tabela2[[#This Row],[SIEMA]],Siema2025,28,FALSE)</f>
        <v>Carmo Energy S.A</v>
      </c>
      <c r="BG119" s="110"/>
      <c r="BH119" s="111" t="str">
        <f>VLOOKUP(Tabela2[[#This Row],[SIEMA]],Siema2025,29,FALSE)</f>
        <v/>
      </c>
      <c r="BI119" s="112" t="str">
        <f>VLOOKUP(Tabela2[[#This Row],[SIEMA]],Siema2025,107,FALSE)</f>
        <v>Não</v>
      </c>
      <c r="BJ119" s="107" t="s">
        <v>7113</v>
      </c>
      <c r="BK119" s="104" t="s">
        <v>2696</v>
      </c>
      <c r="BL119" s="163">
        <v>45712</v>
      </c>
      <c r="BM119" s="108">
        <f ca="1">IF(Tabela2[[#This Row],[Data de atendimento do Ibama (considerar o primeiro documento/ação)]]="",_xlfn.DAYS(TODAY(),J119),_xlfn.DAYS(Tabela2[[#This Row],[Data de atendimento do Ibama (considerar o primeiro documento/ação)]],J119))</f>
        <v>5</v>
      </c>
      <c r="BN119" s="108" t="str">
        <f>IF(Tabela2[[#This Row],[Atendido pelo Ibama ("Não" ou "Sim")]]="Não","Preencher", IF(Tabela2[[#This Row],[Atendido pelo Ibama ("Não" ou "Sim")]]="Sim","NA",""))</f>
        <v>NA</v>
      </c>
      <c r="BO119" s="114" t="s">
        <v>7100</v>
      </c>
      <c r="BP119" s="108" t="str">
        <f>IF(Tabela2[[#This Row],[Forma de atendimento (primeiro documento/ação)]]= "Outros (especificar)", "PREENCHER","NA")</f>
        <v>NA</v>
      </c>
      <c r="BQ119" s="106" t="s">
        <v>123</v>
      </c>
      <c r="BR119" s="108" t="str">
        <f>IF(Tabela2[[#This Row],[Equipe do Ibama foi a campo? Houve sobrevoo do Poseidon?]] = "Sim", "PREENCHER","NA")</f>
        <v>NA</v>
      </c>
      <c r="BS119" s="108" t="s">
        <v>7114</v>
      </c>
      <c r="BT119" s="108" t="s">
        <v>7115</v>
      </c>
      <c r="BU119" s="108" t="s">
        <v>123</v>
      </c>
      <c r="BV119" s="108" t="s">
        <v>2696</v>
      </c>
      <c r="BW119" s="108" t="s">
        <v>123</v>
      </c>
      <c r="BX119" s="106"/>
      <c r="BY119" s="140"/>
      <c r="BZ119" s="104" t="str">
        <f>IF(Tabela2[[#This Row],[Data do documento de encerramento]]="NA","NA",IF(Tabela2[[#This Row],[Data do documento de encerramento]]="","Pendente de conclusão/ encerramento",_xlfn.DAYS(Tabela2[[#This Row],[Data do documento de encerramento]],J119)))</f>
        <v>Pendente de conclusão/ encerramento</v>
      </c>
      <c r="CA119" s="107"/>
      <c r="CB119" s="107"/>
      <c r="CC119" s="107"/>
      <c r="CD119" s="107"/>
      <c r="CE119" s="107"/>
      <c r="CF119" s="107"/>
    </row>
    <row r="120" spans="1:84" ht="30.75">
      <c r="A120" s="169">
        <v>202522168407</v>
      </c>
      <c r="B120" s="170" t="s">
        <v>7707</v>
      </c>
      <c r="C120" s="108" t="s">
        <v>7135</v>
      </c>
      <c r="D120" s="106" t="s">
        <v>637</v>
      </c>
      <c r="E120" s="174" t="s">
        <v>7143</v>
      </c>
      <c r="F120" s="106"/>
      <c r="G120" s="174" t="s">
        <v>7708</v>
      </c>
      <c r="H120" s="174" t="s">
        <v>7709</v>
      </c>
      <c r="I120" s="104" t="str">
        <f>VLOOKUP(Tabela2[[#This Row],[SIEMA]],Siema2025,19,FALSE)</f>
        <v>Campos</v>
      </c>
      <c r="J120" s="105">
        <f>VLOOKUP(Tabela2[[#This Row],[SIEMA]],Siema2025,2,FALSE)</f>
        <v>45707</v>
      </c>
      <c r="K120" s="105" t="str">
        <f>VLOOKUP(Tabela2[[#This Row],[SIEMA]],Siema2025,16,FALSE)</f>
        <v>Quarta</v>
      </c>
      <c r="L120" s="106" t="str">
        <f>IF(Tabela2[[#This Row],[Data]]="","Sem Informação",VLOOKUP(MONTH(Tabela2[[#This Row],[Data]]),'[1]Validação de dados'!$I$1:$J$13,2,0))</f>
        <v>Fevereiro</v>
      </c>
      <c r="M120" s="104">
        <f>YEAR(Tabela2[[#This Row],[Data]])</f>
        <v>2025</v>
      </c>
      <c r="N120" s="105" t="str">
        <f>VLOOKUP(Tabela2[[#This Row],[SIEMA]],Siema2025,17,FALSE)</f>
        <v>Noturno</v>
      </c>
      <c r="O120" s="105" t="s">
        <v>111</v>
      </c>
      <c r="P120" s="104" t="str">
        <f>VLOOKUP(Tabela2[[#This Row],[SIEMA]],Siema2025,21,FALSE)</f>
        <v>Sonda operando no poço: Atlantic Star.</v>
      </c>
      <c r="Q120" s="104">
        <v>1267</v>
      </c>
      <c r="R120" s="104" t="s">
        <v>2043</v>
      </c>
      <c r="S120" s="104" t="s">
        <v>2043</v>
      </c>
      <c r="T120" s="151" t="s">
        <v>7710</v>
      </c>
      <c r="U120" s="104" t="str">
        <f>VLOOKUP(Tabela2[[#This Row],[SIEMA]],Siema2025,12,FALSE)</f>
        <v xml:space="preserve"> </v>
      </c>
      <c r="V120" s="104">
        <f>IF(Q120="","",IF(ISNUMBER(Q120)=FALSE,"Não se aplica",IFERROR(VLOOKUP(Q120,Produtos!$A$1:$C$2319,3,FALSE),"Não Cadastrado")))</f>
        <v>3</v>
      </c>
      <c r="W120" s="104" t="str">
        <f>VLOOKUP(Tabela2[[#This Row],[SIEMA]],Siema2025,10,FALSE)</f>
        <v/>
      </c>
      <c r="X120" s="113" t="str">
        <f>IF(Tabela2[[#This Row],[Origem do acidente]] = "Plataforma", "PREENCHER","NA")</f>
        <v>PREENCHER</v>
      </c>
      <c r="Y120" s="109" t="str">
        <f>IF(W120="","", IF(W120="NC","", IF(W120="NE","", IF(W120="NA","",IFERROR(VLOOKUP(W120,Produtos!$A$1:$C$2319,2,FALSE),"Não Cadastrado")))))</f>
        <v/>
      </c>
      <c r="Z120" s="104" t="str">
        <f>VLOOKUP(Tabela2[[#This Row],[SIEMA]],Siema2025,11,FALSE)</f>
        <v xml:space="preserve"> </v>
      </c>
      <c r="AA120" s="104" t="str">
        <f>VLOOKUP(Tabela2[[#This Row],[SIEMA]],Siema2025,12,FALSE)</f>
        <v xml:space="preserve"> </v>
      </c>
      <c r="AB120" s="104" t="str">
        <f>IF(W120="","",IF(ISNUMBER(W120)=FALSE,"Não se aplica",IFERROR(VLOOKUP(W120,Produtos!$A$1:$C$2319,3,FALSE),"Não Cadastrado")))</f>
        <v/>
      </c>
      <c r="AC120" s="104"/>
      <c r="AD120" s="108" t="str">
        <f>IF(Tabela2[[#This Row],[Origem do acidente]] = "Plataforma", "PREENCHER","NA")</f>
        <v>PREENCHER</v>
      </c>
      <c r="AE120" s="107" t="str">
        <f>IF(AC120="","", IF(AC120="NC","", IF(AC120="NE","", IF(AC120="NA","",IFERROR(VLOOKUP(AC120,Produtos!$A$1:$C$2319,2,FALSE),"Não Cadastrado")))))</f>
        <v/>
      </c>
      <c r="AF120" s="104"/>
      <c r="AG120" s="104"/>
      <c r="AH120" s="104" t="str">
        <f>IF(AC120="","",IF(ISNUMBER(AC120)=FALSE,"Não se aplica",IFERROR(VLOOKUP(AC120,Produtos!$A$1:$C$2319,3,FALSE),"Não Cadastrado")))</f>
        <v/>
      </c>
      <c r="AI120" s="104"/>
      <c r="AJ120" s="104" t="str">
        <f>VLOOKUP(Tabela2[[#This Row],[SIEMA]],Siema2025,26,FALSE)</f>
        <v>Falha de estanqueidade no sistema de compensação dos atuadores da ANM quando aberta a válvula S1-ANM hidraulicamente.</v>
      </c>
      <c r="AK120" s="107" t="s">
        <v>7112</v>
      </c>
      <c r="AL120" s="107"/>
      <c r="AM120" s="107"/>
      <c r="AN120" s="108" t="str">
        <f>VLOOKUP(Tabela2[[#This Row],[SIEMA]],Siema2025,51,FALSE)</f>
        <v/>
      </c>
      <c r="AO120" s="108" t="str">
        <f>VLOOKUP(Tabela2[[#This Row],[SIEMA]],Siema2025,53,FALSE)</f>
        <v/>
      </c>
      <c r="AP120" s="108" t="str">
        <f>VLOOKUP(Tabela2[[#This Row],[SIEMA]],Siema2025,55,FALSE)</f>
        <v/>
      </c>
      <c r="AQ120" s="108" t="str">
        <f>VLOOKUP(Tabela2[[#This Row],[SIEMA]],Siema2025,57,FALSE)</f>
        <v/>
      </c>
      <c r="AR120" s="108" t="str">
        <f>VLOOKUP(Tabela2[[#This Row],[SIEMA]],Siema2025,59,FALSE)</f>
        <v/>
      </c>
      <c r="AS120" s="108" t="str">
        <f>VLOOKUP(Tabela2[[#This Row],[SIEMA]],Siema2025,61,FALSE)</f>
        <v>X</v>
      </c>
      <c r="AT120" s="108" t="str">
        <f>VLOOKUP(Tabela2[[#This Row],[SIEMA]],Siema2025,63,FALSE)</f>
        <v/>
      </c>
      <c r="AU120" s="108" t="str">
        <f>VLOOKUP(Tabela2[[#This Row],[SIEMA]],Siema2025,65,FALSE)</f>
        <v/>
      </c>
      <c r="AV120" s="108" t="str">
        <f>VLOOKUP(Tabela2[[#This Row],[SIEMA]],Siema2025,67,FALSE)</f>
        <v/>
      </c>
      <c r="AW120" s="108" t="str">
        <f>VLOOKUP(Tabela2[[#This Row],[SIEMA]],Siema2025,69,FALSE)</f>
        <v/>
      </c>
      <c r="AX120" s="108" t="str">
        <f>VLOOKUP(Tabela2[[#This Row],[SIEMA]],Siema2025,71,FALSE)</f>
        <v/>
      </c>
      <c r="AY120" s="108" t="str">
        <f>VLOOKUP(Tabela2[[#This Row],[SIEMA]],Siema2025,73,FALSE)</f>
        <v/>
      </c>
      <c r="AZ120" s="108" t="str">
        <f>VLOOKUP(Tabela2[[#This Row],[SIEMA]],Siema2025,75,FALSE)</f>
        <v/>
      </c>
      <c r="BA120" s="108" t="str">
        <f>VLOOKUP(Tabela2[[#This Row],[SIEMA]],Siema2025,77,FALSE)</f>
        <v/>
      </c>
      <c r="BB120" s="108" t="str">
        <f>VLOOKUP(Tabela2[[#This Row],[SIEMA]],Siema2025,79,FALSE)</f>
        <v/>
      </c>
      <c r="BC120" s="108" t="str">
        <f>IF(Tabela2[[#This Row],[Outro(s) ]] = "X", "PREENCHER","NA")</f>
        <v>NA</v>
      </c>
      <c r="BD120" s="108" t="str">
        <f>VLOOKUP(Tabela2[[#This Row],[SIEMA]],Siema2025,82,FALSE)</f>
        <v/>
      </c>
      <c r="BE120" s="108" t="str">
        <f>VLOOKUP(Tabela2[[#This Row],[SIEMA]],Siema2025,81,FALSE)</f>
        <v/>
      </c>
      <c r="BF120" s="110" t="str">
        <f>VLOOKUP(Tabela2[[#This Row],[SIEMA]],Siema2025,28,FALSE)</f>
        <v>Petróleo Brasileiro S.A. - PETROBRAS</v>
      </c>
      <c r="BG120" s="110"/>
      <c r="BH120" s="111" t="str">
        <f>VLOOKUP(Tabela2[[#This Row],[SIEMA]],Siema2025,29,FALSE)</f>
        <v>33000167100750</v>
      </c>
      <c r="BI120" s="112" t="str">
        <f>VLOOKUP(Tabela2[[#This Row],[SIEMA]],Siema2025,107,FALSE)</f>
        <v>Não</v>
      </c>
      <c r="BJ120" s="107" t="s">
        <v>7099</v>
      </c>
      <c r="BK120" s="104" t="s">
        <v>2696</v>
      </c>
      <c r="BL120" s="140">
        <v>45716</v>
      </c>
      <c r="BM120" s="108">
        <f ca="1">IF(Tabela2[[#This Row],[Data de atendimento do Ibama (considerar o primeiro documento/ação)]]="",_xlfn.DAYS(TODAY(),J120),_xlfn.DAYS(Tabela2[[#This Row],[Data de atendimento do Ibama (considerar o primeiro documento/ação)]],J120))</f>
        <v>9</v>
      </c>
      <c r="BN120" s="108" t="str">
        <f>IF(Tabela2[[#This Row],[Atendido pelo Ibama ("Não" ou "Sim")]]="Não","Preencher", IF(Tabela2[[#This Row],[Atendido pelo Ibama ("Não" ou "Sim")]]="Sim","NA",""))</f>
        <v>NA</v>
      </c>
      <c r="BO120" s="114" t="s">
        <v>7138</v>
      </c>
      <c r="BP120" s="108" t="str">
        <f>IF(Tabela2[[#This Row],[Forma de atendimento (primeiro documento/ação)]]= "Outros (especificar)", "PREENCHER","NA")</f>
        <v>NA</v>
      </c>
      <c r="BQ120" s="106" t="s">
        <v>123</v>
      </c>
      <c r="BR120" s="108" t="str">
        <f>IF(Tabela2[[#This Row],[Equipe do Ibama foi a campo? Houve sobrevoo do Poseidon?]] = "Sim", "PREENCHER","NA")</f>
        <v>NA</v>
      </c>
      <c r="BS120" s="108" t="str">
        <f>IF(Tabela2[[#This Row],[Se sim, foi emitida Ordem de Emergência? (informações vinculada à coluna CK)]] = "Sim", "PREENCHER","NA")</f>
        <v>NA</v>
      </c>
      <c r="BT120" s="108" t="str">
        <f>IF(Tabela2[[#This Row],[Foi elaborado Relatório de Vistoria pelo Ibama? (informações vinculada à coluna CK)]] = "Sim", "PREENCHER","NA")</f>
        <v>NA</v>
      </c>
      <c r="BU120" s="108" t="s">
        <v>2696</v>
      </c>
      <c r="BV120" s="108" t="s">
        <v>123</v>
      </c>
      <c r="BW120" s="108" t="s">
        <v>2696</v>
      </c>
      <c r="BX120" s="106" t="s">
        <v>7102</v>
      </c>
      <c r="BY120" s="140">
        <v>46017</v>
      </c>
      <c r="BZ120" s="104">
        <f>IF(Tabela2[[#This Row],[Data do documento de encerramento]]="NA","NA",IF(Tabela2[[#This Row],[Data do documento de encerramento]]="","Pendente de conclusão/ encerramento",_xlfn.DAYS(Tabela2[[#This Row],[Data do documento de encerramento]],J120)))</f>
        <v>310</v>
      </c>
      <c r="CA120" s="107"/>
      <c r="CB120" s="107"/>
      <c r="CC120" s="107" t="s">
        <v>7148</v>
      </c>
      <c r="CD120" s="107" t="s">
        <v>7711</v>
      </c>
      <c r="CE120" s="107" t="s">
        <v>123</v>
      </c>
      <c r="CF120" s="107" t="s">
        <v>7167</v>
      </c>
    </row>
    <row r="121" spans="1:84" ht="30.75" hidden="1">
      <c r="A121" s="169">
        <v>202522021655</v>
      </c>
      <c r="B121" s="171" t="s">
        <v>7712</v>
      </c>
      <c r="C121" s="108" t="str">
        <f>VLOOKUP(Tabela2[[#This Row],[SIEMA]],Siema2025,4,FALSE)</f>
        <v xml:space="preserve"> SP</v>
      </c>
      <c r="D121" s="106" t="str">
        <f>VLOOKUP(Tabela2[[#This Row],[SIEMA]],Siema2025,3,FALSE)</f>
        <v xml:space="preserve">Sales Oliveira </v>
      </c>
      <c r="E121" s="106" t="s">
        <v>7713</v>
      </c>
      <c r="F121" s="106"/>
      <c r="G121" s="106" t="s">
        <v>7714</v>
      </c>
      <c r="H121" s="106" t="s">
        <v>7715</v>
      </c>
      <c r="I121" s="104" t="s">
        <v>7114</v>
      </c>
      <c r="J121" s="105">
        <f>VLOOKUP(Tabela2[[#This Row],[SIEMA]],Siema2025,2,FALSE)</f>
        <v>45708</v>
      </c>
      <c r="K121" s="105" t="str">
        <f>VLOOKUP(Tabela2[[#This Row],[SIEMA]],Siema2025,16,FALSE)</f>
        <v>Quinta</v>
      </c>
      <c r="L121" s="106" t="str">
        <f>IF(Tabela2[[#This Row],[Data]]="","Sem Informação",VLOOKUP(MONTH(Tabela2[[#This Row],[Data]]),'[1]Validação de dados'!$I$1:$J$13,2,0))</f>
        <v>Fevereiro</v>
      </c>
      <c r="M121" s="104">
        <f>YEAR(Tabela2[[#This Row],[Data]])</f>
        <v>2025</v>
      </c>
      <c r="N121" s="105" t="str">
        <f>VLOOKUP(Tabela2[[#This Row],[SIEMA]],Siema2025,17,FALSE)</f>
        <v>Madrugada</v>
      </c>
      <c r="O121" s="105" t="str">
        <f>VLOOKUP(Tabela2[[#This Row],[SIEMA]],Siema2025,5,FALSE)</f>
        <v>Duto</v>
      </c>
      <c r="P121" s="104" t="str">
        <f>VLOOKUP(Tabela2[[#This Row],[SIEMA]],Siema2025,21,FALSE)</f>
        <v>Faixa de Dutos OSBRA km 241+910</v>
      </c>
      <c r="Q121" s="104">
        <v>1202</v>
      </c>
      <c r="R121" s="190" t="s">
        <v>7716</v>
      </c>
      <c r="S121" s="107" t="str">
        <f>IF(Q121="","", IF(Q121="NC","", IF(Q121="NE","", IF(Q121="NA","",IFERROR(VLOOKUP(Q121,[1]Produtos!$A$1:$C$2319,2,FALSE),"Não Cadastrado")))))</f>
        <v>GASÓLEO ou ÓLEO DIESEL ou ÓLEO PARA AQUECIMENTO, LEVE</v>
      </c>
      <c r="T121" s="104">
        <v>2.4</v>
      </c>
      <c r="U121" s="104" t="s">
        <v>7111</v>
      </c>
      <c r="V121" s="104">
        <f>IF(Q121="","",IF(ISNUMBER(Q121)=FALSE,"Não se aplica",IFERROR(VLOOKUP(Q121,Produtos!$A$1:$C$2319,3,FALSE),"Não Cadastrado")))</f>
        <v>3</v>
      </c>
      <c r="W121" s="104" t="str">
        <f>VLOOKUP(Tabela2[[#This Row],[SIEMA]],Siema2025,10,FALSE)</f>
        <v/>
      </c>
      <c r="X121" s="113" t="str">
        <f>IF(Tabela2[[#This Row],[Origem do acidente]] = "Plataforma", "PREENCHER","NA")</f>
        <v>NA</v>
      </c>
      <c r="Y121" s="109" t="str">
        <f>IF(W121="","", IF(W121="NC","", IF(W121="NE","", IF(W121="NA","",IFERROR(VLOOKUP(W121,Produtos!$A$1:$C$2319,2,FALSE),"Não Cadastrado")))))</f>
        <v/>
      </c>
      <c r="Z121" s="104" t="str">
        <f>VLOOKUP(Tabela2[[#This Row],[SIEMA]],Siema2025,11,FALSE)</f>
        <v xml:space="preserve"> </v>
      </c>
      <c r="AA121" s="104" t="str">
        <f>VLOOKUP(Tabela2[[#This Row],[SIEMA]],Siema2025,12,FALSE)</f>
        <v xml:space="preserve"> </v>
      </c>
      <c r="AB121" s="104" t="str">
        <f>IF(W121="","",IF(ISNUMBER(W121)=FALSE,"Não se aplica",IFERROR(VLOOKUP(W121,Produtos!$A$1:$C$2319,3,FALSE),"Não Cadastrado")))</f>
        <v/>
      </c>
      <c r="AC121" s="104"/>
      <c r="AD121" s="108" t="str">
        <f>IF(Tabela2[[#This Row],[Origem do acidente]] = "Plataforma", "PREENCHER","NA")</f>
        <v>NA</v>
      </c>
      <c r="AE121" s="107" t="str">
        <f>IF(AC121="","", IF(AC121="NC","", IF(AC121="NE","", IF(AC121="NA","",IFERROR(VLOOKUP(AC121,Produtos!$A$1:$C$2319,2,FALSE),"Não Cadastrado")))))</f>
        <v/>
      </c>
      <c r="AF121" s="104"/>
      <c r="AG121" s="104"/>
      <c r="AH121" s="104" t="str">
        <f>IF(AC121="","",IF(ISNUMBER(AC121)=FALSE,"Não se aplica",IFERROR(VLOOKUP(AC121,Produtos!$A$1:$C$2319,3,FALSE),"Não Cadastrado")))</f>
        <v/>
      </c>
      <c r="AI121" s="104"/>
      <c r="AJ121" s="104" t="str">
        <f>VLOOKUP(Tabela2[[#This Row],[SIEMA]],Siema2025,26,FALSE)</f>
        <v>Equipe de proteção de dutos identificou derivação clandestina instalada no duto</v>
      </c>
      <c r="AK121" s="107" t="s">
        <v>7122</v>
      </c>
      <c r="AL121" s="107"/>
      <c r="AM121" s="107"/>
      <c r="AN121" s="108" t="str">
        <f>VLOOKUP(Tabela2[[#This Row],[SIEMA]],Siema2025,51,FALSE)</f>
        <v/>
      </c>
      <c r="AO121" s="108" t="str">
        <f>VLOOKUP(Tabela2[[#This Row],[SIEMA]],Siema2025,53,FALSE)</f>
        <v/>
      </c>
      <c r="AP121" s="108" t="str">
        <f>VLOOKUP(Tabela2[[#This Row],[SIEMA]],Siema2025,55,FALSE)</f>
        <v/>
      </c>
      <c r="AQ121" s="108" t="str">
        <f>VLOOKUP(Tabela2[[#This Row],[SIEMA]],Siema2025,57,FALSE)</f>
        <v/>
      </c>
      <c r="AR121" s="108" t="str">
        <f>VLOOKUP(Tabela2[[#This Row],[SIEMA]],Siema2025,59,FALSE)</f>
        <v/>
      </c>
      <c r="AS121" s="108" t="str">
        <f>VLOOKUP(Tabela2[[#This Row],[SIEMA]],Siema2025,61,FALSE)</f>
        <v/>
      </c>
      <c r="AT121" s="108" t="str">
        <f>VLOOKUP(Tabela2[[#This Row],[SIEMA]],Siema2025,63,FALSE)</f>
        <v/>
      </c>
      <c r="AU121" s="108" t="str">
        <f>VLOOKUP(Tabela2[[#This Row],[SIEMA]],Siema2025,65,FALSE)</f>
        <v>X</v>
      </c>
      <c r="AV121" s="108" t="str">
        <f>VLOOKUP(Tabela2[[#This Row],[SIEMA]],Siema2025,67,FALSE)</f>
        <v/>
      </c>
      <c r="AW121" s="108" t="str">
        <f>VLOOKUP(Tabela2[[#This Row],[SIEMA]],Siema2025,69,FALSE)</f>
        <v/>
      </c>
      <c r="AX121" s="108" t="str">
        <f>VLOOKUP(Tabela2[[#This Row],[SIEMA]],Siema2025,71,FALSE)</f>
        <v/>
      </c>
      <c r="AY121" s="108" t="str">
        <f>VLOOKUP(Tabela2[[#This Row],[SIEMA]],Siema2025,73,FALSE)</f>
        <v/>
      </c>
      <c r="AZ121" s="108" t="str">
        <f>VLOOKUP(Tabela2[[#This Row],[SIEMA]],Siema2025,75,FALSE)</f>
        <v/>
      </c>
      <c r="BA121" s="108" t="str">
        <f>VLOOKUP(Tabela2[[#This Row],[SIEMA]],Siema2025,77,FALSE)</f>
        <v/>
      </c>
      <c r="BB121" s="108" t="str">
        <f>VLOOKUP(Tabela2[[#This Row],[SIEMA]],Siema2025,79,FALSE)</f>
        <v/>
      </c>
      <c r="BC121" s="108" t="str">
        <f>IF(Tabela2[[#This Row],[Outro(s) ]] = "X", "PREENCHER","NA")</f>
        <v>NA</v>
      </c>
      <c r="BD121" s="108" t="str">
        <f>VLOOKUP(Tabela2[[#This Row],[SIEMA]],Siema2025,82,FALSE)</f>
        <v/>
      </c>
      <c r="BE121" s="108" t="str">
        <f>VLOOKUP(Tabela2[[#This Row],[SIEMA]],Siema2025,81,FALSE)</f>
        <v/>
      </c>
      <c r="BF121" s="110" t="str">
        <f>VLOOKUP(Tabela2[[#This Row],[SIEMA]],Siema2025,28,FALSE)</f>
        <v>Petrobras Transporte S.A. - Transpetro</v>
      </c>
      <c r="BG121" s="110"/>
      <c r="BH121" s="111" t="str">
        <f>VLOOKUP(Tabela2[[#This Row],[SIEMA]],Siema2025,29,FALSE)</f>
        <v>02709449000159</v>
      </c>
      <c r="BI121" s="112" t="str">
        <f>VLOOKUP(Tabela2[[#This Row],[SIEMA]],Siema2025,107,FALSE)</f>
        <v>Não</v>
      </c>
      <c r="BJ121" s="107" t="s">
        <v>7099</v>
      </c>
      <c r="BK121" s="104" t="s">
        <v>2696</v>
      </c>
      <c r="BL121" s="140">
        <v>45708</v>
      </c>
      <c r="BM121" s="108">
        <f ca="1">IF(Tabela2[[#This Row],[Data de atendimento do Ibama (considerar o primeiro documento/ação)]]="",_xlfn.DAYS(TODAY(),J121),_xlfn.DAYS(Tabela2[[#This Row],[Data de atendimento do Ibama (considerar o primeiro documento/ação)]],J121))</f>
        <v>0</v>
      </c>
      <c r="BN121" s="108" t="str">
        <f>IF(Tabela2[[#This Row],[Atendido pelo Ibama ("Não" ou "Sim")]]="Não","Preencher", IF(Tabela2[[#This Row],[Atendido pelo Ibama ("Não" ou "Sim")]]="Sim","NA",""))</f>
        <v>NA</v>
      </c>
      <c r="BO121" s="114" t="s">
        <v>7100</v>
      </c>
      <c r="BP121" s="108" t="str">
        <f>IF(Tabela2[[#This Row],[Forma de atendimento (primeiro documento/ação)]]= "Outros (especificar)", "PREENCHER","NA")</f>
        <v>NA</v>
      </c>
      <c r="BQ121" s="106" t="s">
        <v>123</v>
      </c>
      <c r="BR121" s="108" t="str">
        <f>IF(Tabela2[[#This Row],[Equipe do Ibama foi a campo? Houve sobrevoo do Poseidon?]] = "Sim", "PREENCHER","NA")</f>
        <v>NA</v>
      </c>
      <c r="BS121" s="108" t="str">
        <f>IF(Tabela2[[#This Row],[Se sim, foi emitida Ordem de Emergência? (informações vinculada à coluna CK)]] = "Sim", "PREENCHER","NA")</f>
        <v>NA</v>
      </c>
      <c r="BT121" s="108" t="s">
        <v>7101</v>
      </c>
      <c r="BU121" s="108" t="s">
        <v>2696</v>
      </c>
      <c r="BV121" s="108" t="s">
        <v>123</v>
      </c>
      <c r="BW121" s="108" t="s">
        <v>2696</v>
      </c>
      <c r="BX121" s="106" t="s">
        <v>7102</v>
      </c>
      <c r="BY121" s="140">
        <v>45898</v>
      </c>
      <c r="BZ121" s="104">
        <f>IF(Tabela2[[#This Row],[Data do documento de encerramento]]="NA","NA",IF(Tabela2[[#This Row],[Data do documento de encerramento]]="","Pendente de conclusão/ encerramento",_xlfn.DAYS(Tabela2[[#This Row],[Data do documento de encerramento]],J121)))</f>
        <v>190</v>
      </c>
      <c r="CA121" s="107"/>
      <c r="CB121" s="107"/>
      <c r="CC121" s="115"/>
      <c r="CD121" s="107"/>
      <c r="CE121" s="107"/>
      <c r="CF121" s="107"/>
    </row>
    <row r="122" spans="1:84" ht="30.75" hidden="1">
      <c r="A122" s="169">
        <v>202522154023</v>
      </c>
      <c r="B122" s="170" t="s">
        <v>7717</v>
      </c>
      <c r="C122" s="108" t="str">
        <f>VLOOKUP(Tabela2[[#This Row],[SIEMA]],Siema2025,4,FALSE)</f>
        <v xml:space="preserve"> RN</v>
      </c>
      <c r="D122" s="106" t="str">
        <f>VLOOKUP(Tabela2[[#This Row],[SIEMA]],Siema2025,3,FALSE)</f>
        <v xml:space="preserve">Serra do Mel </v>
      </c>
      <c r="E122" s="106" t="str">
        <f>VLOOKUP(Tabela2[[#This Row],[SIEMA]],Siema2025,20,FALSE)</f>
        <v>Poço 7-CAM-0883-RN</v>
      </c>
      <c r="F122" s="106"/>
      <c r="G122" s="106" t="s">
        <v>7692</v>
      </c>
      <c r="H122" s="106" t="s">
        <v>7718</v>
      </c>
      <c r="I122" s="104" t="s">
        <v>931</v>
      </c>
      <c r="J122" s="105">
        <f>VLOOKUP(Tabela2[[#This Row],[SIEMA]],Siema2025,2,FALSE)</f>
        <v>45708</v>
      </c>
      <c r="K122" s="105" t="str">
        <f>VLOOKUP(Tabela2[[#This Row],[SIEMA]],Siema2025,16,FALSE)</f>
        <v>Quinta</v>
      </c>
      <c r="L122" s="106" t="str">
        <f>IF(Tabela2[[#This Row],[Data]]="","Sem Informação",VLOOKUP(MONTH(Tabela2[[#This Row],[Data]]),'[1]Validação de dados'!$I$1:$J$13,2,0))</f>
        <v>Fevereiro</v>
      </c>
      <c r="M122" s="104">
        <f>YEAR(Tabela2[[#This Row],[Data]])</f>
        <v>2025</v>
      </c>
      <c r="N122" s="105" t="str">
        <f>VLOOKUP(Tabela2[[#This Row],[SIEMA]],Siema2025,17,FALSE)</f>
        <v>Vespertino</v>
      </c>
      <c r="O122" s="105" t="s">
        <v>145</v>
      </c>
      <c r="P122" s="104" t="str">
        <f>VLOOKUP(Tabela2[[#This Row],[SIEMA]],Siema2025,21,FALSE)</f>
        <v>Poço terrestre</v>
      </c>
      <c r="Q122" s="104" t="s">
        <v>7094</v>
      </c>
      <c r="R122" s="104" t="str">
        <f>VLOOKUP(Tabela2[[#This Row],[SIEMA]],Siema2025,10,FALSE)</f>
        <v>Água Produzida fora de especificação</v>
      </c>
      <c r="S122" s="107" t="str">
        <f>IF(Q122="","", IF(Q122="NC","", IF(Q122="NE","", IF(Q122="NA","",IFERROR(VLOOKUP(Q122,Produtos!$A$1:$C$2319,2,FALSE),"Não Cadastrado")))))</f>
        <v/>
      </c>
      <c r="T122" s="104" t="str">
        <f>VLOOKUP(Tabela2[[#This Row],[SIEMA]],Siema2025,11,FALSE)</f>
        <v>0.227</v>
      </c>
      <c r="U122" s="104" t="str">
        <f>VLOOKUP(Tabela2[[#This Row],[SIEMA]],Siema2025,12,FALSE)</f>
        <v>M3</v>
      </c>
      <c r="V122" s="104" t="str">
        <f>IF(Q122="","",IF(ISNUMBER(Q122)=FALSE,"Não se aplica",IFERROR(VLOOKUP(Q122,Produtos!$A$1:$C$2319,3,FALSE),"Não Cadastrado")))</f>
        <v>Não se aplica</v>
      </c>
      <c r="W122" s="104" t="str">
        <f>VLOOKUP(Tabela2[[#This Row],[SIEMA]],Siema2025,10,FALSE)</f>
        <v>Água Produzida fora de especificação</v>
      </c>
      <c r="X122" s="113" t="str">
        <f>IF(Tabela2[[#This Row],[Origem do acidente]] = "Plataforma", "PREENCHER","NA")</f>
        <v>NA</v>
      </c>
      <c r="Y122" s="109" t="str">
        <f>IF(W122="","", IF(W122="NC","", IF(W122="NE","", IF(W122="NA","",IFERROR(VLOOKUP(W122,Produtos!$A$1:$C$2319,2,FALSE),"Não Cadastrado")))))</f>
        <v>Não Cadastrado</v>
      </c>
      <c r="Z122" s="104" t="str">
        <f>VLOOKUP(Tabela2[[#This Row],[SIEMA]],Siema2025,11,FALSE)</f>
        <v>0.227</v>
      </c>
      <c r="AA122" s="104" t="str">
        <f>VLOOKUP(Tabela2[[#This Row],[SIEMA]],Siema2025,12,FALSE)</f>
        <v>M3</v>
      </c>
      <c r="AB122" s="104" t="str">
        <f>IF(W122="","",IF(ISNUMBER(W122)=FALSE,"Não se aplica",IFERROR(VLOOKUP(W122,Produtos!$A$1:$C$2319,3,FALSE),"Não Cadastrado")))</f>
        <v>Não se aplica</v>
      </c>
      <c r="AC122" s="104"/>
      <c r="AD122" s="108" t="str">
        <f>IF(Tabela2[[#This Row],[Origem do acidente]] = "Plataforma", "PREENCHER","NA")</f>
        <v>NA</v>
      </c>
      <c r="AE122" s="107" t="str">
        <f>IF(AC122="","", IF(AC122="NC","", IF(AC122="NE","", IF(AC122="NA","",IFERROR(VLOOKUP(AC122,Produtos!$A$1:$C$2319,2,FALSE),"Não Cadastrado")))))</f>
        <v/>
      </c>
      <c r="AF122" s="104"/>
      <c r="AG122" s="104"/>
      <c r="AH122" s="104" t="str">
        <f>IF(AC122="","",IF(ISNUMBER(AC122)=FALSE,"Não se aplica",IFERROR(VLOOKUP(AC122,Produtos!$A$1:$C$2319,3,FALSE),"Não Cadastrado")))</f>
        <v/>
      </c>
      <c r="AI122" s="104"/>
      <c r="AJ122" s="104" t="str">
        <f>VLOOKUP(Tabela2[[#This Row],[SIEMA]],Siema2025,26,FALSE)</f>
        <v>Corrosão interna no niple do flange entre a linha e o poço.</v>
      </c>
      <c r="AK122" s="107" t="s">
        <v>7290</v>
      </c>
      <c r="AL122" s="107"/>
      <c r="AM122" s="107"/>
      <c r="AN122" s="108" t="str">
        <f>VLOOKUP(Tabela2[[#This Row],[SIEMA]],Siema2025,51,FALSE)</f>
        <v/>
      </c>
      <c r="AO122" s="108" t="str">
        <f>VLOOKUP(Tabela2[[#This Row],[SIEMA]],Siema2025,53,FALSE)</f>
        <v/>
      </c>
      <c r="AP122" s="108" t="str">
        <f>VLOOKUP(Tabela2[[#This Row],[SIEMA]],Siema2025,55,FALSE)</f>
        <v/>
      </c>
      <c r="AQ122" s="108" t="str">
        <f>VLOOKUP(Tabela2[[#This Row],[SIEMA]],Siema2025,57,FALSE)</f>
        <v/>
      </c>
      <c r="AR122" s="108" t="str">
        <f>VLOOKUP(Tabela2[[#This Row],[SIEMA]],Siema2025,59,FALSE)</f>
        <v/>
      </c>
      <c r="AS122" s="108" t="str">
        <f>VLOOKUP(Tabela2[[#This Row],[SIEMA]],Siema2025,61,FALSE)</f>
        <v/>
      </c>
      <c r="AT122" s="108" t="str">
        <f>VLOOKUP(Tabela2[[#This Row],[SIEMA]],Siema2025,63,FALSE)</f>
        <v/>
      </c>
      <c r="AU122" s="108" t="str">
        <f>VLOOKUP(Tabela2[[#This Row],[SIEMA]],Siema2025,65,FALSE)</f>
        <v>X</v>
      </c>
      <c r="AV122" s="108" t="str">
        <f>VLOOKUP(Tabela2[[#This Row],[SIEMA]],Siema2025,67,FALSE)</f>
        <v/>
      </c>
      <c r="AW122" s="108" t="str">
        <f>VLOOKUP(Tabela2[[#This Row],[SIEMA]],Siema2025,69,FALSE)</f>
        <v/>
      </c>
      <c r="AX122" s="108" t="str">
        <f>VLOOKUP(Tabela2[[#This Row],[SIEMA]],Siema2025,71,FALSE)</f>
        <v/>
      </c>
      <c r="AY122" s="108" t="str">
        <f>VLOOKUP(Tabela2[[#This Row],[SIEMA]],Siema2025,73,FALSE)</f>
        <v/>
      </c>
      <c r="AZ122" s="108" t="str">
        <f>VLOOKUP(Tabela2[[#This Row],[SIEMA]],Siema2025,75,FALSE)</f>
        <v/>
      </c>
      <c r="BA122" s="108" t="str">
        <f>VLOOKUP(Tabela2[[#This Row],[SIEMA]],Siema2025,77,FALSE)</f>
        <v/>
      </c>
      <c r="BB122" s="108" t="str">
        <f>VLOOKUP(Tabela2[[#This Row],[SIEMA]],Siema2025,79,FALSE)</f>
        <v/>
      </c>
      <c r="BC122" s="108" t="str">
        <f>IF(Tabela2[[#This Row],[Outro(s) ]] = "X", "PREENCHER","NA")</f>
        <v>NA</v>
      </c>
      <c r="BD122" s="108" t="str">
        <f>VLOOKUP(Tabela2[[#This Row],[SIEMA]],Siema2025,82,FALSE)</f>
        <v/>
      </c>
      <c r="BE122" s="108" t="str">
        <f>VLOOKUP(Tabela2[[#This Row],[SIEMA]],Siema2025,81,FALSE)</f>
        <v/>
      </c>
      <c r="BF122" s="110" t="str">
        <f>VLOOKUP(Tabela2[[#This Row],[SIEMA]],Siema2025,28,FALSE)</f>
        <v>3R Potiguar S.A</v>
      </c>
      <c r="BG122" s="110"/>
      <c r="BH122" s="111" t="str">
        <f>VLOOKUP(Tabela2[[#This Row],[SIEMA]],Siema2025,29,FALSE)</f>
        <v/>
      </c>
      <c r="BI122" s="112" t="str">
        <f>VLOOKUP(Tabela2[[#This Row],[SIEMA]],Siema2025,107,FALSE)</f>
        <v>Não</v>
      </c>
      <c r="BJ122" s="107" t="s">
        <v>7113</v>
      </c>
      <c r="BK122" s="104" t="s">
        <v>2696</v>
      </c>
      <c r="BL122" s="140">
        <v>45713</v>
      </c>
      <c r="BM122" s="108">
        <f ca="1">IF(Tabela2[[#This Row],[Data de atendimento do Ibama (considerar o primeiro documento/ação)]]="",_xlfn.DAYS(TODAY(),J122),_xlfn.DAYS(Tabela2[[#This Row],[Data de atendimento do Ibama (considerar o primeiro documento/ação)]],J122))</f>
        <v>5</v>
      </c>
      <c r="BN122" s="108" t="str">
        <f>IF(Tabela2[[#This Row],[Atendido pelo Ibama ("Não" ou "Sim")]]="Não","Preencher", IF(Tabela2[[#This Row],[Atendido pelo Ibama ("Não" ou "Sim")]]="Sim","NA",""))</f>
        <v>NA</v>
      </c>
      <c r="BO122" s="114" t="s">
        <v>7138</v>
      </c>
      <c r="BP122" s="108" t="str">
        <f>IF(Tabela2[[#This Row],[Forma de atendimento (primeiro documento/ação)]]= "Outros (especificar)", "PREENCHER","NA")</f>
        <v>NA</v>
      </c>
      <c r="BQ122" s="106" t="s">
        <v>123</v>
      </c>
      <c r="BR122" s="108" t="str">
        <f>IF(Tabela2[[#This Row],[Equipe do Ibama foi a campo? Houve sobrevoo do Poseidon?]] = "Sim", "PREENCHER","NA")</f>
        <v>NA</v>
      </c>
      <c r="BS122" s="108" t="s">
        <v>7114</v>
      </c>
      <c r="BT122" s="108" t="s">
        <v>7115</v>
      </c>
      <c r="BU122" s="108" t="s">
        <v>123</v>
      </c>
      <c r="BV122" s="108" t="str">
        <f>IF(Tabela2[[#This Row],[Houve avaliação das informações pós-acidente solicitadas/enviadas?]] = "Sim", "PREENCHER","NA")</f>
        <v>NA</v>
      </c>
      <c r="BW122" s="108" t="s">
        <v>123</v>
      </c>
      <c r="BX122" s="106" t="s">
        <v>7116</v>
      </c>
      <c r="BY122" s="140">
        <v>45742</v>
      </c>
      <c r="BZ122" s="104">
        <f>IF(Tabela2[[#This Row],[Data do documento de encerramento]]="NA","NA",IF(Tabela2[[#This Row],[Data do documento de encerramento]]="","Pendente de conclusão/ encerramento",_xlfn.DAYS(Tabela2[[#This Row],[Data do documento de encerramento]],J122)))</f>
        <v>34</v>
      </c>
      <c r="CA122" s="107"/>
      <c r="CB122" s="107"/>
      <c r="CC122" s="107"/>
      <c r="CD122" s="107"/>
      <c r="CE122" s="107"/>
      <c r="CF122" s="107"/>
    </row>
    <row r="123" spans="1:84" ht="30.75" hidden="1">
      <c r="A123" s="169">
        <v>202522439612</v>
      </c>
      <c r="B123" s="170" t="s">
        <v>7719</v>
      </c>
      <c r="C123" s="108" t="str">
        <f>VLOOKUP(Tabela2[[#This Row],[SIEMA]],Siema2025,4,FALSE)</f>
        <v xml:space="preserve"> SP</v>
      </c>
      <c r="D123" s="106" t="str">
        <f>VLOOKUP(Tabela2[[#This Row],[SIEMA]],Siema2025,3,FALSE)</f>
        <v xml:space="preserve">Santa Fé do Sul </v>
      </c>
      <c r="E123" s="106" t="str">
        <f>VLOOKUP(Tabela2[[#This Row],[SIEMA]],Siema2025,20,FALSE)</f>
        <v>km ferroviário 423+000</v>
      </c>
      <c r="F123" s="106"/>
      <c r="G123" s="106" t="s">
        <v>7720</v>
      </c>
      <c r="H123" s="106" t="s">
        <v>7721</v>
      </c>
      <c r="I123" s="104" t="s">
        <v>7114</v>
      </c>
      <c r="J123" s="105">
        <f>VLOOKUP(Tabela2[[#This Row],[SIEMA]],Siema2025,2,FALSE)</f>
        <v>45711</v>
      </c>
      <c r="K123" s="105" t="str">
        <f>VLOOKUP(Tabela2[[#This Row],[SIEMA]],Siema2025,16,FALSE)</f>
        <v>Domingo</v>
      </c>
      <c r="L123" s="106" t="str">
        <f>IF(Tabela2[[#This Row],[Data]]="","Sem Informação",VLOOKUP(MONTH(Tabela2[[#This Row],[Data]]),'[1]Validação de dados'!$I$1:$J$13,2,0))</f>
        <v>Fevereiro</v>
      </c>
      <c r="M123" s="104">
        <f>YEAR(Tabela2[[#This Row],[Data]])</f>
        <v>2025</v>
      </c>
      <c r="N123" s="105" t="str">
        <f>VLOOKUP(Tabela2[[#This Row],[SIEMA]],Siema2025,17,FALSE)</f>
        <v>Madrugada</v>
      </c>
      <c r="O123" s="105" t="str">
        <f>VLOOKUP(Tabela2[[#This Row],[SIEMA]],Siema2025,5,FALSE)</f>
        <v>Ferrovia</v>
      </c>
      <c r="P123" s="104" t="str">
        <f>VLOOKUP(Tabela2[[#This Row],[SIEMA]],Siema2025,21,FALSE)</f>
        <v/>
      </c>
      <c r="Q123" s="104" t="s">
        <v>7127</v>
      </c>
      <c r="R123" s="104" t="s">
        <v>7127</v>
      </c>
      <c r="S123" s="107" t="s">
        <v>7462</v>
      </c>
      <c r="T123" s="104" t="str">
        <f>VLOOKUP(Tabela2[[#This Row],[SIEMA]],Siema2025,11,FALSE)</f>
        <v>90</v>
      </c>
      <c r="U123" s="104" t="s">
        <v>7121</v>
      </c>
      <c r="V123" s="104" t="s">
        <v>7127</v>
      </c>
      <c r="W123" s="104"/>
      <c r="X123" s="113"/>
      <c r="Y123" s="109"/>
      <c r="Z123" s="104"/>
      <c r="AA123" s="104"/>
      <c r="AB123" s="104" t="str">
        <f>IF(W123="","",IF(ISNUMBER(W123)=FALSE,"Não se aplica",IFERROR(VLOOKUP(W123,Produtos!$A$1:$C$2319,3,FALSE),"Não Cadastrado")))</f>
        <v/>
      </c>
      <c r="AC123" s="104"/>
      <c r="AD123" s="108"/>
      <c r="AE123" s="107" t="str">
        <f>IF(AC123="","", IF(AC123="NC","", IF(AC123="NE","", IF(AC123="NA","",IFERROR(VLOOKUP(AC123,Produtos!$A$1:$C$2319,2,FALSE),"Não Cadastrado")))))</f>
        <v/>
      </c>
      <c r="AF123" s="104"/>
      <c r="AG123" s="104"/>
      <c r="AH123" s="104" t="str">
        <f>IF(AC123="","",IF(ISNUMBER(AC123)=FALSE,"Não se aplica",IFERROR(VLOOKUP(AC123,Produtos!$A$1:$C$2319,3,FALSE),"Não Cadastrado")))</f>
        <v/>
      </c>
      <c r="AI123" s="104"/>
      <c r="AJ123" s="104" t="str">
        <f>VLOOKUP(Tabela2[[#This Row],[SIEMA]],Siema2025,26,FALSE)</f>
        <v>Em sindicância</v>
      </c>
      <c r="AK123" s="107" t="s">
        <v>6834</v>
      </c>
      <c r="AL123" s="107"/>
      <c r="AM123" s="107"/>
      <c r="AN123" s="108" t="str">
        <f>VLOOKUP(Tabela2[[#This Row],[SIEMA]],Siema2025,51,FALSE)</f>
        <v/>
      </c>
      <c r="AO123" s="108" t="str">
        <f>VLOOKUP(Tabela2[[#This Row],[SIEMA]],Siema2025,53,FALSE)</f>
        <v/>
      </c>
      <c r="AP123" s="108" t="str">
        <f>VLOOKUP(Tabela2[[#This Row],[SIEMA]],Siema2025,55,FALSE)</f>
        <v/>
      </c>
      <c r="AQ123" s="108" t="str">
        <f>VLOOKUP(Tabela2[[#This Row],[SIEMA]],Siema2025,57,FALSE)</f>
        <v/>
      </c>
      <c r="AR123" s="108" t="str">
        <f>VLOOKUP(Tabela2[[#This Row],[SIEMA]],Siema2025,59,FALSE)</f>
        <v/>
      </c>
      <c r="AS123" s="108" t="str">
        <f>VLOOKUP(Tabela2[[#This Row],[SIEMA]],Siema2025,61,FALSE)</f>
        <v/>
      </c>
      <c r="AT123" s="108" t="str">
        <f>VLOOKUP(Tabela2[[#This Row],[SIEMA]],Siema2025,63,FALSE)</f>
        <v/>
      </c>
      <c r="AU123" s="108" t="str">
        <f>VLOOKUP(Tabela2[[#This Row],[SIEMA]],Siema2025,65,FALSE)</f>
        <v>X</v>
      </c>
      <c r="AV123" s="108" t="str">
        <f>VLOOKUP(Tabela2[[#This Row],[SIEMA]],Siema2025,67,FALSE)</f>
        <v/>
      </c>
      <c r="AW123" s="108" t="str">
        <f>VLOOKUP(Tabela2[[#This Row],[SIEMA]],Siema2025,69,FALSE)</f>
        <v/>
      </c>
      <c r="AX123" s="108" t="str">
        <f>VLOOKUP(Tabela2[[#This Row],[SIEMA]],Siema2025,71,FALSE)</f>
        <v/>
      </c>
      <c r="AY123" s="108" t="str">
        <f>VLOOKUP(Tabela2[[#This Row],[SIEMA]],Siema2025,73,FALSE)</f>
        <v/>
      </c>
      <c r="AZ123" s="108" t="str">
        <f>VLOOKUP(Tabela2[[#This Row],[SIEMA]],Siema2025,75,FALSE)</f>
        <v/>
      </c>
      <c r="BA123" s="108" t="str">
        <f>VLOOKUP(Tabela2[[#This Row],[SIEMA]],Siema2025,77,FALSE)</f>
        <v/>
      </c>
      <c r="BB123" s="108" t="str">
        <f>VLOOKUP(Tabela2[[#This Row],[SIEMA]],Siema2025,79,FALSE)</f>
        <v/>
      </c>
      <c r="BC123" s="108" t="str">
        <f>IF(Tabela2[[#This Row],[Outro(s) ]] = "X", "PREENCHER","NA")</f>
        <v>NA</v>
      </c>
      <c r="BD123" s="108" t="str">
        <f>VLOOKUP(Tabela2[[#This Row],[SIEMA]],Siema2025,82,FALSE)</f>
        <v/>
      </c>
      <c r="BE123" s="108" t="str">
        <f>VLOOKUP(Tabela2[[#This Row],[SIEMA]],Siema2025,81,FALSE)</f>
        <v/>
      </c>
      <c r="BF123" s="110" t="s">
        <v>3066</v>
      </c>
      <c r="BG123" s="110" t="s">
        <v>7123</v>
      </c>
      <c r="BH123" s="111" t="str">
        <f>VLOOKUP(Tabela2[[#This Row],[SIEMA]],Siema2025,29,FALSE)</f>
        <v/>
      </c>
      <c r="BI123" s="112" t="str">
        <f>VLOOKUP(Tabela2[[#This Row],[SIEMA]],Siema2025,107,FALSE)</f>
        <v>Não</v>
      </c>
      <c r="BJ123" s="107" t="s">
        <v>7099</v>
      </c>
      <c r="BK123" s="104" t="s">
        <v>2696</v>
      </c>
      <c r="BL123" s="140">
        <v>45713</v>
      </c>
      <c r="BM123" s="108">
        <f ca="1">IF(Tabela2[[#This Row],[Data de atendimento do Ibama (considerar o primeiro documento/ação)]]="",_xlfn.DAYS(TODAY(),J123),_xlfn.DAYS(Tabela2[[#This Row],[Data de atendimento do Ibama (considerar o primeiro documento/ação)]],J123))</f>
        <v>2</v>
      </c>
      <c r="BN123" s="108" t="str">
        <f>IF(Tabela2[[#This Row],[Atendido pelo Ibama ("Não" ou "Sim")]]="Não","Preencher", IF(Tabela2[[#This Row],[Atendido pelo Ibama ("Não" ou "Sim")]]="Sim","NA",""))</f>
        <v>NA</v>
      </c>
      <c r="BO123" s="114" t="s">
        <v>7100</v>
      </c>
      <c r="BP123" s="108" t="str">
        <f>IF(Tabela2[[#This Row],[Forma de atendimento (primeiro documento/ação)]]= "Outros (especificar)", "PREENCHER","NA")</f>
        <v>NA</v>
      </c>
      <c r="BQ123" s="106" t="s">
        <v>2696</v>
      </c>
      <c r="BR123" s="108" t="s">
        <v>123</v>
      </c>
      <c r="BS123" s="108" t="s">
        <v>2696</v>
      </c>
      <c r="BT123" s="108" t="s">
        <v>7101</v>
      </c>
      <c r="BU123" s="108" t="s">
        <v>2696</v>
      </c>
      <c r="BV123" s="108" t="s">
        <v>123</v>
      </c>
      <c r="BW123" s="108" t="s">
        <v>2696</v>
      </c>
      <c r="BX123" s="106" t="s">
        <v>7116</v>
      </c>
      <c r="BY123" s="140">
        <v>45854</v>
      </c>
      <c r="BZ123" s="104">
        <f>IF(Tabela2[[#This Row],[Data do documento de encerramento]]="NA","NA",IF(Tabela2[[#This Row],[Data do documento de encerramento]]="","Pendente de conclusão/ encerramento",_xlfn.DAYS(Tabela2[[#This Row],[Data do documento de encerramento]],J123)))</f>
        <v>143</v>
      </c>
      <c r="CA123" s="107"/>
      <c r="CB123" s="107"/>
      <c r="CC123" s="107"/>
      <c r="CD123" s="107"/>
      <c r="CE123" s="107"/>
      <c r="CF123" s="107"/>
    </row>
    <row r="124" spans="1:84" ht="30.75" hidden="1">
      <c r="A124" s="199">
        <v>202522461250</v>
      </c>
      <c r="B124" s="170" t="s">
        <v>7722</v>
      </c>
      <c r="C124" s="108" t="str">
        <f>VLOOKUP(Tabela2[[#This Row],[SIEMA]],Siema2025,4,FALSE)</f>
        <v xml:space="preserve"> SP</v>
      </c>
      <c r="D124" s="106" t="str">
        <f>VLOOKUP(Tabela2[[#This Row],[SIEMA]],Siema2025,3,FALSE)</f>
        <v xml:space="preserve">Cubatão </v>
      </c>
      <c r="E124" s="106" t="s">
        <v>7723</v>
      </c>
      <c r="F124" s="106"/>
      <c r="G124" s="106" t="s">
        <v>7724</v>
      </c>
      <c r="H124" s="106" t="s">
        <v>7725</v>
      </c>
      <c r="I124" s="104" t="s">
        <v>7114</v>
      </c>
      <c r="J124" s="105">
        <f>VLOOKUP(Tabela2[[#This Row],[SIEMA]],Siema2025,2,FALSE)</f>
        <v>45712</v>
      </c>
      <c r="K124" s="105" t="str">
        <f>VLOOKUP(Tabela2[[#This Row],[SIEMA]],Siema2025,16,FALSE)</f>
        <v>Segunda</v>
      </c>
      <c r="L124" s="106" t="str">
        <f>IF(Tabela2[[#This Row],[Data]]="","Sem Informação",VLOOKUP(MONTH(Tabela2[[#This Row],[Data]]),'[1]Validação de dados'!$I$1:$J$13,2,0))</f>
        <v>Fevereiro</v>
      </c>
      <c r="M124" s="104">
        <f>YEAR(Tabela2[[#This Row],[Data]])</f>
        <v>2025</v>
      </c>
      <c r="N124" s="105" t="str">
        <f>VLOOKUP(Tabela2[[#This Row],[SIEMA]],Siema2025,17,FALSE)</f>
        <v>Vespertino</v>
      </c>
      <c r="O124" s="105" t="str">
        <f>VLOOKUP(Tabela2[[#This Row],[SIEMA]],Siema2025,5,FALSE)</f>
        <v>Ferrovia</v>
      </c>
      <c r="P124" s="104" t="str">
        <f>VLOOKUP(Tabela2[[#This Row],[SIEMA]],Siema2025,21,FALSE)</f>
        <v>Derramamento do fertilizante granular sobre a via férrea.</v>
      </c>
      <c r="Q124" s="104" t="s">
        <v>7094</v>
      </c>
      <c r="R124" s="104" t="str">
        <f>VLOOKUP(Tabela2[[#This Row],[SIEMA]],Siema2025,10,FALSE)</f>
        <v>Fertilizante</v>
      </c>
      <c r="S124" s="107" t="s">
        <v>594</v>
      </c>
      <c r="T124" s="104" t="str">
        <f>VLOOKUP(Tabela2[[#This Row],[SIEMA]],Siema2025,11,FALSE)</f>
        <v>90</v>
      </c>
      <c r="U124" s="104" t="s">
        <v>7121</v>
      </c>
      <c r="V124" s="104" t="s">
        <v>7127</v>
      </c>
      <c r="W124" s="104"/>
      <c r="X124" s="113"/>
      <c r="Y124" s="109" t="str">
        <f>IF(W124="","", IF(W124="NC","", IF(W124="NE","", IF(W124="NA","",IFERROR(VLOOKUP(W124,Produtos!$A$1:$C$2319,2,FALSE),"Não Cadastrado")))))</f>
        <v/>
      </c>
      <c r="Z124" s="104"/>
      <c r="AA124" s="104"/>
      <c r="AB124" s="104" t="str">
        <f>IF(W124="","",IF(ISNUMBER(W124)=FALSE,"Não se aplica",IFERROR(VLOOKUP(W124,Produtos!$A$1:$C$2319,3,FALSE),"Não Cadastrado")))</f>
        <v/>
      </c>
      <c r="AC124" s="104"/>
      <c r="AD124" s="108"/>
      <c r="AE124" s="107" t="str">
        <f>IF(AC124="","", IF(AC124="NC","", IF(AC124="NE","", IF(AC124="NA","",IFERROR(VLOOKUP(AC124,Produtos!$A$1:$C$2319,2,FALSE),"Não Cadastrado")))))</f>
        <v/>
      </c>
      <c r="AF124" s="104"/>
      <c r="AG124" s="104"/>
      <c r="AH124" s="104" t="str">
        <f>IF(AC124="","",IF(ISNUMBER(AC124)=FALSE,"Não se aplica",IFERROR(VLOOKUP(AC124,Produtos!$A$1:$C$2319,3,FALSE),"Não Cadastrado")))</f>
        <v/>
      </c>
      <c r="AI124" s="104"/>
      <c r="AJ124" s="104" t="str">
        <f>VLOOKUP(Tabela2[[#This Row],[SIEMA]],Siema2025,26,FALSE)</f>
        <v>Derramamento do fertilizante granular sobre a via férrea oriundo de vagão graneleiro. Origem do evento em investigação, suspeita-se de vandalismo ou abertura espontânea da bica do vagão.</v>
      </c>
      <c r="AK124" s="107" t="s">
        <v>7122</v>
      </c>
      <c r="AL124" s="107"/>
      <c r="AM124" s="107"/>
      <c r="AN124" s="108" t="str">
        <f>VLOOKUP(Tabela2[[#This Row],[SIEMA]],Siema2025,51,FALSE)</f>
        <v/>
      </c>
      <c r="AO124" s="108" t="str">
        <f>VLOOKUP(Tabela2[[#This Row],[SIEMA]],Siema2025,53,FALSE)</f>
        <v/>
      </c>
      <c r="AP124" s="108" t="str">
        <f>VLOOKUP(Tabela2[[#This Row],[SIEMA]],Siema2025,55,FALSE)</f>
        <v/>
      </c>
      <c r="AQ124" s="108" t="str">
        <f>VLOOKUP(Tabela2[[#This Row],[SIEMA]],Siema2025,57,FALSE)</f>
        <v/>
      </c>
      <c r="AR124" s="108" t="str">
        <f>VLOOKUP(Tabela2[[#This Row],[SIEMA]],Siema2025,59,FALSE)</f>
        <v/>
      </c>
      <c r="AS124" s="108" t="str">
        <f>VLOOKUP(Tabela2[[#This Row],[SIEMA]],Siema2025,61,FALSE)</f>
        <v/>
      </c>
      <c r="AT124" s="108" t="str">
        <f>VLOOKUP(Tabela2[[#This Row],[SIEMA]],Siema2025,63,FALSE)</f>
        <v/>
      </c>
      <c r="AU124" s="108" t="str">
        <f>VLOOKUP(Tabela2[[#This Row],[SIEMA]],Siema2025,65,FALSE)</f>
        <v>X</v>
      </c>
      <c r="AV124" s="108" t="str">
        <f>VLOOKUP(Tabela2[[#This Row],[SIEMA]],Siema2025,67,FALSE)</f>
        <v/>
      </c>
      <c r="AW124" s="108" t="str">
        <f>VLOOKUP(Tabela2[[#This Row],[SIEMA]],Siema2025,69,FALSE)</f>
        <v/>
      </c>
      <c r="AX124" s="108" t="str">
        <f>VLOOKUP(Tabela2[[#This Row],[SIEMA]],Siema2025,71,FALSE)</f>
        <v/>
      </c>
      <c r="AY124" s="108" t="str">
        <f>VLOOKUP(Tabela2[[#This Row],[SIEMA]],Siema2025,73,FALSE)</f>
        <v/>
      </c>
      <c r="AZ124" s="108" t="str">
        <f>VLOOKUP(Tabela2[[#This Row],[SIEMA]],Siema2025,75,FALSE)</f>
        <v/>
      </c>
      <c r="BA124" s="108" t="str">
        <f>VLOOKUP(Tabela2[[#This Row],[SIEMA]],Siema2025,77,FALSE)</f>
        <v/>
      </c>
      <c r="BB124" s="108" t="str">
        <f>VLOOKUP(Tabela2[[#This Row],[SIEMA]],Siema2025,79,FALSE)</f>
        <v/>
      </c>
      <c r="BC124" s="108" t="str">
        <f>IF(Tabela2[[#This Row],[Outro(s) ]] = "X", "PREENCHER","NA")</f>
        <v>NA</v>
      </c>
      <c r="BD124" s="108" t="str">
        <f>VLOOKUP(Tabela2[[#This Row],[SIEMA]],Siema2025,82,FALSE)</f>
        <v/>
      </c>
      <c r="BE124" s="108" t="str">
        <f>VLOOKUP(Tabela2[[#This Row],[SIEMA]],Siema2025,81,FALSE)</f>
        <v/>
      </c>
      <c r="BF124" s="110" t="s">
        <v>3066</v>
      </c>
      <c r="BG124" s="110" t="s">
        <v>7123</v>
      </c>
      <c r="BH124" s="111" t="str">
        <f>VLOOKUP(Tabela2[[#This Row],[SIEMA]],Siema2025,29,FALSE)</f>
        <v>02502844000166</v>
      </c>
      <c r="BI124" s="112" t="str">
        <f>VLOOKUP(Tabela2[[#This Row],[SIEMA]],Siema2025,107,FALSE)</f>
        <v>Não</v>
      </c>
      <c r="BJ124" s="107" t="s">
        <v>7099</v>
      </c>
      <c r="BK124" s="104" t="s">
        <v>2696</v>
      </c>
      <c r="BL124" s="140">
        <v>45716</v>
      </c>
      <c r="BM124" s="108">
        <f ca="1">IF(Tabela2[[#This Row],[Data de atendimento do Ibama (considerar o primeiro documento/ação)]]="",_xlfn.DAYS(TODAY(),J124),_xlfn.DAYS(Tabela2[[#This Row],[Data de atendimento do Ibama (considerar o primeiro documento/ação)]],J124))</f>
        <v>4</v>
      </c>
      <c r="BN124" s="108" t="str">
        <f>IF(Tabela2[[#This Row],[Atendido pelo Ibama ("Não" ou "Sim")]]="Não","Preencher", IF(Tabela2[[#This Row],[Atendido pelo Ibama ("Não" ou "Sim")]]="Sim","NA",""))</f>
        <v>NA</v>
      </c>
      <c r="BO124" s="114" t="s">
        <v>7100</v>
      </c>
      <c r="BP124" s="108" t="str">
        <f>IF(Tabela2[[#This Row],[Forma de atendimento (primeiro documento/ação)]]= "Outros (especificar)", "PREENCHER","NA")</f>
        <v>NA</v>
      </c>
      <c r="BQ124" s="106" t="s">
        <v>123</v>
      </c>
      <c r="BR124" s="108" t="str">
        <f>IF(Tabela2[[#This Row],[Equipe do Ibama foi a campo? Houve sobrevoo do Poseidon?]] = "Sim", "PREENCHER","NA")</f>
        <v>NA</v>
      </c>
      <c r="BS124" s="108" t="str">
        <f>IF(Tabela2[[#This Row],[Se sim, foi emitida Ordem de Emergência? (informações vinculada à coluna CK)]] = "Sim", "PREENCHER","NA")</f>
        <v>NA</v>
      </c>
      <c r="BT124" s="108" t="s">
        <v>7126</v>
      </c>
      <c r="BU124" s="108" t="s">
        <v>2696</v>
      </c>
      <c r="BV124" s="108" t="s">
        <v>123</v>
      </c>
      <c r="BW124" s="108" t="s">
        <v>123</v>
      </c>
      <c r="BX124" s="106" t="s">
        <v>7127</v>
      </c>
      <c r="BY124" s="106"/>
      <c r="BZ124" s="104" t="str">
        <f>IF(Tabela2[[#This Row],[Data do documento de encerramento]]="NA","NA",IF(Tabela2[[#This Row],[Data do documento de encerramento]]="","Pendente de conclusão/ encerramento",_xlfn.DAYS(Tabela2[[#This Row],[Data do documento de encerramento]],J124)))</f>
        <v>Pendente de conclusão/ encerramento</v>
      </c>
      <c r="CA124" s="107" t="s">
        <v>7128</v>
      </c>
      <c r="CB124" s="107"/>
      <c r="CC124" s="107"/>
      <c r="CD124" s="107"/>
      <c r="CE124" s="107"/>
      <c r="CF124" s="107"/>
    </row>
    <row r="125" spans="1:84" ht="30.75" hidden="1">
      <c r="A125" s="169">
        <v>202522650434</v>
      </c>
      <c r="B125" s="170" t="s">
        <v>7726</v>
      </c>
      <c r="C125" s="108" t="str">
        <f>VLOOKUP(Tabela2[[#This Row],[SIEMA]],Siema2025,4,FALSE)</f>
        <v xml:space="preserve"> MG</v>
      </c>
      <c r="D125" s="106" t="str">
        <f>VLOOKUP(Tabela2[[#This Row],[SIEMA]],Siema2025,3,FALSE)</f>
        <v xml:space="preserve">Conceição do Pará </v>
      </c>
      <c r="E125" s="106" t="s">
        <v>7357</v>
      </c>
      <c r="F125" s="106" t="s">
        <v>7727</v>
      </c>
      <c r="G125" s="106" t="s">
        <v>7728</v>
      </c>
      <c r="H125" s="106" t="s">
        <v>7729</v>
      </c>
      <c r="I125" s="104" t="s">
        <v>7114</v>
      </c>
      <c r="J125" s="105">
        <f>VLOOKUP(Tabela2[[#This Row],[SIEMA]],Siema2025,2,FALSE)</f>
        <v>45712</v>
      </c>
      <c r="K125" s="105" t="str">
        <f>VLOOKUP(Tabela2[[#This Row],[SIEMA]],Siema2025,16,FALSE)</f>
        <v>Segunda</v>
      </c>
      <c r="L125" s="106" t="str">
        <f>IF(Tabela2[[#This Row],[Data]]="","Sem Informação",VLOOKUP(MONTH(Tabela2[[#This Row],[Data]]),'[1]Validação de dados'!$I$1:$J$13,2,0))</f>
        <v>Fevereiro</v>
      </c>
      <c r="M125" s="104">
        <f>YEAR(Tabela2[[#This Row],[Data]])</f>
        <v>2025</v>
      </c>
      <c r="N125" s="105" t="str">
        <f>VLOOKUP(Tabela2[[#This Row],[SIEMA]],Siema2025,17,FALSE)</f>
        <v>Vespertino</v>
      </c>
      <c r="O125" s="105" t="str">
        <f>VLOOKUP(Tabela2[[#This Row],[SIEMA]],Siema2025,5,FALSE)</f>
        <v>Rodovia</v>
      </c>
      <c r="P125" s="104" t="str">
        <f>VLOOKUP(Tabela2[[#This Row],[SIEMA]],Siema2025,21,FALSE)</f>
        <v/>
      </c>
      <c r="Q125" s="104">
        <v>1910</v>
      </c>
      <c r="R125" s="104" t="str">
        <f>VLOOKUP(Tabela2[[#This Row],[SIEMA]],Siema2025,10,FALSE)</f>
        <v/>
      </c>
      <c r="S125" s="107" t="str">
        <f>IF(Q125="","", IF(Q125="NC","", IF(Q125="NE","", IF(Q125="NA","",IFERROR(VLOOKUP(Q125,Produtos!$A$1:$C$2319,2,FALSE),"Não Cadastrado")))))</f>
        <v>ÓXIDO DE CÁLCIO</v>
      </c>
      <c r="T125" s="104" t="s">
        <v>7062</v>
      </c>
      <c r="U125" s="104" t="s">
        <v>7062</v>
      </c>
      <c r="V125" s="104">
        <v>8</v>
      </c>
      <c r="W125" s="104" t="str">
        <f>VLOOKUP(Tabela2[[#This Row],[SIEMA]],Siema2025,10,FALSE)</f>
        <v/>
      </c>
      <c r="X125" s="113" t="str">
        <f>IF(Tabela2[[#This Row],[Origem do acidente]] = "Plataforma", "PREENCHER","NA")</f>
        <v>NA</v>
      </c>
      <c r="Y125" s="109" t="str">
        <f>IF(W125="","", IF(W125="NC","", IF(W125="NE","", IF(W125="NA","",IFERROR(VLOOKUP(W125,Produtos!$A$1:$C$2319,2,FALSE),"Não Cadastrado")))))</f>
        <v/>
      </c>
      <c r="Z125" s="104" t="str">
        <f>VLOOKUP(Tabela2[[#This Row],[SIEMA]],Siema2025,11,FALSE)</f>
        <v xml:space="preserve"> </v>
      </c>
      <c r="AA125" s="104" t="str">
        <f>VLOOKUP(Tabela2[[#This Row],[SIEMA]],Siema2025,12,FALSE)</f>
        <v xml:space="preserve"> </v>
      </c>
      <c r="AB125" s="104" t="str">
        <f>IF(W125="","",IF(ISNUMBER(W125)=FALSE,"Não se aplica",IFERROR(VLOOKUP(W125,Produtos!$A$1:$C$2319,3,FALSE),"Não Cadastrado")))</f>
        <v/>
      </c>
      <c r="AC125" s="104"/>
      <c r="AD125" s="108" t="str">
        <f>IF(Tabela2[[#This Row],[Origem do acidente]] = "Plataforma", "PREENCHER","NA")</f>
        <v>NA</v>
      </c>
      <c r="AE125" s="107" t="str">
        <f>IF(AC125="","", IF(AC125="NC","", IF(AC125="NE","", IF(AC125="NA","",IFERROR(VLOOKUP(AC125,Produtos!$A$1:$C$2319,2,FALSE),"Não Cadastrado")))))</f>
        <v/>
      </c>
      <c r="AF125" s="104"/>
      <c r="AG125" s="104"/>
      <c r="AH125" s="104" t="str">
        <f>IF(AC125="","",IF(ISNUMBER(AC125)=FALSE,"Não se aplica",IFERROR(VLOOKUP(AC125,Produtos!$A$1:$C$2319,3,FALSE),"Não Cadastrado")))</f>
        <v/>
      </c>
      <c r="AI125" s="104"/>
      <c r="AJ125" s="104" t="str">
        <f>VLOOKUP(Tabela2[[#This Row],[SIEMA]],Siema2025,26,FALSE)</f>
        <v>Segundo relato coletado no local, o veículo  seguia sentido oeste quando por motivos desconhecidos perdeu o controle da carreta, saindo de pista e tombando sobre o canteiro central e faixa 01, ficando assim como posição final</v>
      </c>
      <c r="AK125" s="107" t="s">
        <v>6834</v>
      </c>
      <c r="AL125" s="107"/>
      <c r="AM125" s="107"/>
      <c r="AN125" s="108" t="s">
        <v>7132</v>
      </c>
      <c r="AO125" s="108" t="str">
        <f>VLOOKUP(Tabela2[[#This Row],[SIEMA]],Siema2025,53,FALSE)</f>
        <v/>
      </c>
      <c r="AP125" s="108" t="str">
        <f>VLOOKUP(Tabela2[[#This Row],[SIEMA]],Siema2025,55,FALSE)</f>
        <v/>
      </c>
      <c r="AQ125" s="108" t="str">
        <f>VLOOKUP(Tabela2[[#This Row],[SIEMA]],Siema2025,57,FALSE)</f>
        <v/>
      </c>
      <c r="AR125" s="108" t="str">
        <f>VLOOKUP(Tabela2[[#This Row],[SIEMA]],Siema2025,59,FALSE)</f>
        <v/>
      </c>
      <c r="AS125" s="108" t="str">
        <f>VLOOKUP(Tabela2[[#This Row],[SIEMA]],Siema2025,61,FALSE)</f>
        <v/>
      </c>
      <c r="AT125" s="108" t="str">
        <f>VLOOKUP(Tabela2[[#This Row],[SIEMA]],Siema2025,63,FALSE)</f>
        <v/>
      </c>
      <c r="AU125" s="108" t="str">
        <f>VLOOKUP(Tabela2[[#This Row],[SIEMA]],Siema2025,65,FALSE)</f>
        <v>X</v>
      </c>
      <c r="AV125" s="108" t="str">
        <f>VLOOKUP(Tabela2[[#This Row],[SIEMA]],Siema2025,67,FALSE)</f>
        <v/>
      </c>
      <c r="AW125" s="108" t="str">
        <f>VLOOKUP(Tabela2[[#This Row],[SIEMA]],Siema2025,69,FALSE)</f>
        <v/>
      </c>
      <c r="AX125" s="108" t="str">
        <f>VLOOKUP(Tabela2[[#This Row],[SIEMA]],Siema2025,71,FALSE)</f>
        <v/>
      </c>
      <c r="AY125" s="108" t="str">
        <f>VLOOKUP(Tabela2[[#This Row],[SIEMA]],Siema2025,73,FALSE)</f>
        <v/>
      </c>
      <c r="AZ125" s="108" t="str">
        <f>VLOOKUP(Tabela2[[#This Row],[SIEMA]],Siema2025,75,FALSE)</f>
        <v/>
      </c>
      <c r="BA125" s="108" t="str">
        <f>VLOOKUP(Tabela2[[#This Row],[SIEMA]],Siema2025,77,FALSE)</f>
        <v/>
      </c>
      <c r="BB125" s="108" t="str">
        <f>VLOOKUP(Tabela2[[#This Row],[SIEMA]],Siema2025,79,FALSE)</f>
        <v/>
      </c>
      <c r="BC125" s="108" t="str">
        <f>IF(Tabela2[[#This Row],[Outro(s) ]] = "X", "PREENCHER","NA")</f>
        <v>NA</v>
      </c>
      <c r="BD125" s="108" t="s">
        <v>7132</v>
      </c>
      <c r="BE125" s="108" t="str">
        <f>VLOOKUP(Tabela2[[#This Row],[SIEMA]],Siema2025,81,FALSE)</f>
        <v/>
      </c>
      <c r="BF125" s="110" t="str">
        <f>VLOOKUP(Tabela2[[#This Row],[SIEMA]],Siema2025,28,FALSE)</f>
        <v>EXPRESSO ALVORADA LTDA</v>
      </c>
      <c r="BG125" s="110"/>
      <c r="BH125" s="111" t="str">
        <f>VLOOKUP(Tabela2[[#This Row],[SIEMA]],Siema2025,29,FALSE)</f>
        <v>17256140000128</v>
      </c>
      <c r="BI125" s="112" t="str">
        <f>VLOOKUP(Tabela2[[#This Row],[SIEMA]],Siema2025,107,FALSE)</f>
        <v>Não</v>
      </c>
      <c r="BJ125" s="107" t="s">
        <v>7099</v>
      </c>
      <c r="BK125" s="104" t="s">
        <v>2696</v>
      </c>
      <c r="BL125" s="140">
        <v>45716</v>
      </c>
      <c r="BM125" s="108">
        <f ca="1">IF(Tabela2[[#This Row],[Data de atendimento do Ibama (considerar o primeiro documento/ação)]]="",_xlfn.DAYS(TODAY(),J125),_xlfn.DAYS(Tabela2[[#This Row],[Data de atendimento do Ibama (considerar o primeiro documento/ação)]],J125))</f>
        <v>4</v>
      </c>
      <c r="BN125" s="108" t="str">
        <f>IF(Tabela2[[#This Row],[Atendido pelo Ibama ("Não" ou "Sim")]]="Não","Preencher", IF(Tabela2[[#This Row],[Atendido pelo Ibama ("Não" ou "Sim")]]="Sim","NA",""))</f>
        <v>NA</v>
      </c>
      <c r="BO125" s="114" t="s">
        <v>7100</v>
      </c>
      <c r="BP125" s="108" t="str">
        <f>IF(Tabela2[[#This Row],[Forma de atendimento (primeiro documento/ação)]]= "Outros (especificar)", "PREENCHER","NA")</f>
        <v>NA</v>
      </c>
      <c r="BQ125" s="106" t="s">
        <v>123</v>
      </c>
      <c r="BR125" s="108" t="str">
        <f>IF(Tabela2[[#This Row],[Equipe do Ibama foi a campo? Houve sobrevoo do Poseidon?]] = "Sim", "PREENCHER","NA")</f>
        <v>NA</v>
      </c>
      <c r="BS125" s="108" t="str">
        <f>IF(Tabela2[[#This Row],[Se sim, foi emitida Ordem de Emergência? (informações vinculada à coluna CK)]] = "Sim", "PREENCHER","NA")</f>
        <v>NA</v>
      </c>
      <c r="BT125" s="108" t="s">
        <v>7126</v>
      </c>
      <c r="BU125" s="108" t="s">
        <v>2696</v>
      </c>
      <c r="BV125" s="108" t="s">
        <v>123</v>
      </c>
      <c r="BW125" s="108" t="s">
        <v>2696</v>
      </c>
      <c r="BX125" s="106" t="s">
        <v>7102</v>
      </c>
      <c r="BY125" s="140">
        <v>45736</v>
      </c>
      <c r="BZ125" s="104">
        <f>IF(Tabela2[[#This Row],[Data do documento de encerramento]]="NA","NA",IF(Tabela2[[#This Row],[Data do documento de encerramento]]="","Pendente de conclusão/ encerramento",_xlfn.DAYS(Tabela2[[#This Row],[Data do documento de encerramento]],J125)))</f>
        <v>24</v>
      </c>
      <c r="CA125" s="107" t="s">
        <v>7730</v>
      </c>
      <c r="CB125" s="107"/>
      <c r="CC125" s="107"/>
      <c r="CD125" s="107"/>
      <c r="CE125" s="107"/>
      <c r="CF125" s="107"/>
    </row>
    <row r="126" spans="1:84" ht="60.75" hidden="1">
      <c r="A126" s="169">
        <v>202522632414</v>
      </c>
      <c r="B126" s="171" t="s">
        <v>7731</v>
      </c>
      <c r="C126" s="108" t="str">
        <f>VLOOKUP(Tabela2[[#This Row],[SIEMA]],Siema2025,4,FALSE)</f>
        <v xml:space="preserve"> RJ</v>
      </c>
      <c r="D126" s="106" t="str">
        <f>VLOOKUP(Tabela2[[#This Row],[SIEMA]],Siema2025,3,FALSE)</f>
        <v xml:space="preserve">Vassouras </v>
      </c>
      <c r="E126" s="106" t="s">
        <v>7732</v>
      </c>
      <c r="F126" s="106" t="s">
        <v>7733</v>
      </c>
      <c r="G126" s="106" t="s">
        <v>7734</v>
      </c>
      <c r="H126" s="106" t="s">
        <v>7735</v>
      </c>
      <c r="I126" s="104" t="s">
        <v>7114</v>
      </c>
      <c r="J126" s="105">
        <f>VLOOKUP(Tabela2[[#This Row],[SIEMA]],Siema2025,2,FALSE)</f>
        <v>45713</v>
      </c>
      <c r="K126" s="105" t="str">
        <f>VLOOKUP(Tabela2[[#This Row],[SIEMA]],Siema2025,16,FALSE)</f>
        <v>Terça</v>
      </c>
      <c r="L126" s="106" t="str">
        <f>IF(Tabela2[[#This Row],[Data]]="","Sem Informação",VLOOKUP(MONTH(Tabela2[[#This Row],[Data]]),'[1]Validação de dados'!$I$1:$J$13,2,0))</f>
        <v>Fevereiro</v>
      </c>
      <c r="M126" s="104">
        <f>YEAR(Tabela2[[#This Row],[Data]])</f>
        <v>2025</v>
      </c>
      <c r="N126" s="105" t="str">
        <f>VLOOKUP(Tabela2[[#This Row],[SIEMA]],Siema2025,17,FALSE)</f>
        <v>Noturno</v>
      </c>
      <c r="O126" s="105" t="str">
        <f>VLOOKUP(Tabela2[[#This Row],[SIEMA]],Siema2025,5,FALSE)</f>
        <v>Rodovia</v>
      </c>
      <c r="P126" s="104" t="str">
        <f>VLOOKUP(Tabela2[[#This Row],[SIEMA]],Siema2025,21,FALSE)</f>
        <v>Trecho sob Concessão da K-INFRA Rodovia do Aço S.A.</v>
      </c>
      <c r="Q126" s="104">
        <v>1760</v>
      </c>
      <c r="R126" s="104" t="str">
        <f>VLOOKUP(Tabela2[[#This Row],[SIEMA]],Siema2025,10,FALSE)</f>
        <v/>
      </c>
      <c r="S126" s="107" t="str">
        <f>IF(Q126="","", IF(Q126="NC","", IF(Q126="NE","", IF(Q126="NA","",IFERROR(VLOOKUP(Q126,Produtos!$A$1:$C$2319,2,FALSE),"Não Cadastrado")))))</f>
        <v>LÍQUIDO CORROSIVO, N.E.</v>
      </c>
      <c r="T126" s="104">
        <v>300</v>
      </c>
      <c r="U126" s="104" t="s">
        <v>648</v>
      </c>
      <c r="V126" s="104">
        <f>IF(Q126="","",IF(ISNUMBER(Q126)=FALSE,"Não se aplica",IFERROR(VLOOKUP(Q126,Produtos!$A$1:$C$2319,3,FALSE),"Não Cadastrado")))</f>
        <v>8</v>
      </c>
      <c r="W126" s="104" t="str">
        <f>VLOOKUP(Tabela2[[#This Row],[SIEMA]],Siema2025,10,FALSE)</f>
        <v/>
      </c>
      <c r="X126" s="113" t="str">
        <f>IF(Tabela2[[#This Row],[Origem do acidente]] = "Plataforma", "PREENCHER","NA")</f>
        <v>NA</v>
      </c>
      <c r="Y126" s="109" t="str">
        <f>IF(W126="","", IF(W126="NC","", IF(W126="NE","", IF(W126="NA","",IFERROR(VLOOKUP(W126,Produtos!$A$1:$C$2319,2,FALSE),"Não Cadastrado")))))</f>
        <v/>
      </c>
      <c r="Z126" s="104" t="str">
        <f>VLOOKUP(Tabela2[[#This Row],[SIEMA]],Siema2025,11,FALSE)</f>
        <v xml:space="preserve"> </v>
      </c>
      <c r="AA126" s="104" t="str">
        <f>VLOOKUP(Tabela2[[#This Row],[SIEMA]],Siema2025,12,FALSE)</f>
        <v xml:space="preserve"> </v>
      </c>
      <c r="AB126" s="104" t="str">
        <f>IF(W126="","",IF(ISNUMBER(W126)=FALSE,"Não se aplica",IFERROR(VLOOKUP(W126,Produtos!$A$1:$C$2319,3,FALSE),"Não Cadastrado")))</f>
        <v/>
      </c>
      <c r="AC126" s="104"/>
      <c r="AD126" s="108" t="str">
        <f>IF(Tabela2[[#This Row],[Origem do acidente]] = "Plataforma", "PREENCHER","NA")</f>
        <v>NA</v>
      </c>
      <c r="AE126" s="107" t="str">
        <f>IF(AC126="","", IF(AC126="NC","", IF(AC126="NE","", IF(AC126="NA","",IFERROR(VLOOKUP(AC126,Produtos!$A$1:$C$2319,2,FALSE),"Não Cadastrado")))))</f>
        <v/>
      </c>
      <c r="AF126" s="104"/>
      <c r="AG126" s="104"/>
      <c r="AH126" s="104" t="str">
        <f>IF(AC126="","",IF(ISNUMBER(AC126)=FALSE,"Não se aplica",IFERROR(VLOOKUP(AC126,Produtos!$A$1:$C$2319,3,FALSE),"Não Cadastrado")))</f>
        <v/>
      </c>
      <c r="AI126" s="104"/>
      <c r="AJ126" s="104" t="str">
        <f>VLOOKUP(Tabela2[[#This Row],[SIEMA]],Siema2025,26,FALSE)</f>
        <v>Ultrapassagem</v>
      </c>
      <c r="AK126" s="107" t="s">
        <v>7234</v>
      </c>
      <c r="AL126" s="107"/>
      <c r="AM126" s="107"/>
      <c r="AN126" s="108" t="str">
        <f>VLOOKUP(Tabela2[[#This Row],[SIEMA]],Siema2025,51,FALSE)</f>
        <v/>
      </c>
      <c r="AO126" s="108" t="str">
        <f>VLOOKUP(Tabela2[[#This Row],[SIEMA]],Siema2025,53,FALSE)</f>
        <v/>
      </c>
      <c r="AP126" s="108" t="str">
        <f>VLOOKUP(Tabela2[[#This Row],[SIEMA]],Siema2025,55,FALSE)</f>
        <v/>
      </c>
      <c r="AQ126" s="108" t="str">
        <f>VLOOKUP(Tabela2[[#This Row],[SIEMA]],Siema2025,57,FALSE)</f>
        <v/>
      </c>
      <c r="AR126" s="108" t="str">
        <f>VLOOKUP(Tabela2[[#This Row],[SIEMA]],Siema2025,59,FALSE)</f>
        <v/>
      </c>
      <c r="AS126" s="108" t="str">
        <f>VLOOKUP(Tabela2[[#This Row],[SIEMA]],Siema2025,61,FALSE)</f>
        <v/>
      </c>
      <c r="AT126" s="108" t="str">
        <f>VLOOKUP(Tabela2[[#This Row],[SIEMA]],Siema2025,63,FALSE)</f>
        <v/>
      </c>
      <c r="AU126" s="108" t="str">
        <f>VLOOKUP(Tabela2[[#This Row],[SIEMA]],Siema2025,65,FALSE)</f>
        <v/>
      </c>
      <c r="AV126" s="108" t="str">
        <f>VLOOKUP(Tabela2[[#This Row],[SIEMA]],Siema2025,67,FALSE)</f>
        <v/>
      </c>
      <c r="AW126" s="108" t="str">
        <f>VLOOKUP(Tabela2[[#This Row],[SIEMA]],Siema2025,69,FALSE)</f>
        <v/>
      </c>
      <c r="AX126" s="108" t="str">
        <f>VLOOKUP(Tabela2[[#This Row],[SIEMA]],Siema2025,71,FALSE)</f>
        <v/>
      </c>
      <c r="AY126" s="108" t="str">
        <f>VLOOKUP(Tabela2[[#This Row],[SIEMA]],Siema2025,73,FALSE)</f>
        <v/>
      </c>
      <c r="AZ126" s="108" t="str">
        <f>VLOOKUP(Tabela2[[#This Row],[SIEMA]],Siema2025,75,FALSE)</f>
        <v/>
      </c>
      <c r="BA126" s="108" t="str">
        <f>VLOOKUP(Tabela2[[#This Row],[SIEMA]],Siema2025,77,FALSE)</f>
        <v/>
      </c>
      <c r="BB126" s="108" t="str">
        <f>VLOOKUP(Tabela2[[#This Row],[SIEMA]],Siema2025,79,FALSE)</f>
        <v>X</v>
      </c>
      <c r="BC126" s="108" t="s">
        <v>7736</v>
      </c>
      <c r="BD126" s="108" t="str">
        <f>VLOOKUP(Tabela2[[#This Row],[SIEMA]],Siema2025,82,FALSE)</f>
        <v/>
      </c>
      <c r="BE126" s="108" t="str">
        <f>VLOOKUP(Tabela2[[#This Row],[SIEMA]],Siema2025,81,FALSE)</f>
        <v/>
      </c>
      <c r="BF126" s="110" t="str">
        <f>VLOOKUP(Tabela2[[#This Row],[SIEMA]],Siema2025,28,FALSE)</f>
        <v>TFEX LOGÍSTICA E COMÉRCIO DE EQUIPAMENTO LTDA.</v>
      </c>
      <c r="BG126" s="110"/>
      <c r="BH126" s="111" t="str">
        <f>VLOOKUP(Tabela2[[#This Row],[SIEMA]],Siema2025,29,FALSE)</f>
        <v>07180178000100</v>
      </c>
      <c r="BI126" s="112" t="str">
        <f>VLOOKUP(Tabela2[[#This Row],[SIEMA]],Siema2025,107,FALSE)</f>
        <v>Não</v>
      </c>
      <c r="BJ126" s="107" t="s">
        <v>7099</v>
      </c>
      <c r="BK126" s="104" t="s">
        <v>2696</v>
      </c>
      <c r="BL126" s="140">
        <v>45736</v>
      </c>
      <c r="BM126" s="108">
        <f ca="1">IF(Tabela2[[#This Row],[Data de atendimento do Ibama (considerar o primeiro documento/ação)]]="",_xlfn.DAYS(TODAY(),J126),_xlfn.DAYS(Tabela2[[#This Row],[Data de atendimento do Ibama (considerar o primeiro documento/ação)]],J126))</f>
        <v>23</v>
      </c>
      <c r="BN126" s="108" t="str">
        <f>IF(Tabela2[[#This Row],[Atendido pelo Ibama ("Não" ou "Sim")]]="Não","Preencher", IF(Tabela2[[#This Row],[Atendido pelo Ibama ("Não" ou "Sim")]]="Sim","NA",""))</f>
        <v>NA</v>
      </c>
      <c r="BO126" s="114" t="s">
        <v>7124</v>
      </c>
      <c r="BP126" s="108" t="s">
        <v>7737</v>
      </c>
      <c r="BQ126" s="106" t="s">
        <v>123</v>
      </c>
      <c r="BR126" s="108" t="s">
        <v>123</v>
      </c>
      <c r="BS126" s="108" t="s">
        <v>7114</v>
      </c>
      <c r="BT126" s="108" t="s">
        <v>7230</v>
      </c>
      <c r="BU126" s="108" t="s">
        <v>2696</v>
      </c>
      <c r="BV126" s="108" t="s">
        <v>123</v>
      </c>
      <c r="BW126" s="108" t="s">
        <v>2696</v>
      </c>
      <c r="BX126" s="106" t="s">
        <v>7102</v>
      </c>
      <c r="BY126" s="140">
        <v>45736</v>
      </c>
      <c r="BZ126" s="104">
        <f>IF(Tabela2[[#This Row],[Data do documento de encerramento]]="NA","NA",IF(Tabela2[[#This Row],[Data do documento de encerramento]]="","Pendente de conclusão/ encerramento",_xlfn.DAYS(Tabela2[[#This Row],[Data do documento de encerramento]],J126)))</f>
        <v>23</v>
      </c>
      <c r="CA126" s="107" t="s">
        <v>7738</v>
      </c>
      <c r="CB126" s="107"/>
      <c r="CC126" s="115"/>
      <c r="CD126" s="107"/>
      <c r="CE126" s="107"/>
      <c r="CF126" s="107"/>
    </row>
    <row r="127" spans="1:84" ht="45.75" hidden="1">
      <c r="A127" s="169">
        <v>202522632449</v>
      </c>
      <c r="B127" s="170" t="s">
        <v>7739</v>
      </c>
      <c r="C127" s="108" t="str">
        <f>VLOOKUP(Tabela2[[#This Row],[SIEMA]],Siema2025,4,FALSE)</f>
        <v xml:space="preserve"> GO</v>
      </c>
      <c r="D127" s="106" t="str">
        <f>VLOOKUP(Tabela2[[#This Row],[SIEMA]],Siema2025,3,FALSE)</f>
        <v xml:space="preserve">Professor Jamil </v>
      </c>
      <c r="E127" s="106" t="s">
        <v>7392</v>
      </c>
      <c r="F127" s="106" t="s">
        <v>7740</v>
      </c>
      <c r="G127" s="106" t="s">
        <v>7741</v>
      </c>
      <c r="H127" s="106" t="s">
        <v>7742</v>
      </c>
      <c r="I127" s="104" t="s">
        <v>7114</v>
      </c>
      <c r="J127" s="105">
        <f>VLOOKUP(Tabela2[[#This Row],[SIEMA]],Siema2025,2,FALSE)</f>
        <v>45713</v>
      </c>
      <c r="K127" s="105" t="str">
        <f>VLOOKUP(Tabela2[[#This Row],[SIEMA]],Siema2025,16,FALSE)</f>
        <v>Terça</v>
      </c>
      <c r="L127" s="106" t="str">
        <f>IF(Tabela2[[#This Row],[Data]]="","Sem Informação",VLOOKUP(MONTH(Tabela2[[#This Row],[Data]]),'[1]Validação de dados'!$I$1:$J$13,2,0))</f>
        <v>Fevereiro</v>
      </c>
      <c r="M127" s="104">
        <f>YEAR(Tabela2[[#This Row],[Data]])</f>
        <v>2025</v>
      </c>
      <c r="N127" s="105" t="str">
        <f>VLOOKUP(Tabela2[[#This Row],[SIEMA]],Siema2025,17,FALSE)</f>
        <v>Vespertino</v>
      </c>
      <c r="O127" s="105" t="str">
        <f>VLOOKUP(Tabela2[[#This Row],[SIEMA]],Siema2025,5,FALSE)</f>
        <v>Rodovia</v>
      </c>
      <c r="P127" s="104" t="str">
        <f>VLOOKUP(Tabela2[[#This Row],[SIEMA]],Siema2025,21,FALSE)</f>
        <v/>
      </c>
      <c r="Q127" s="104">
        <v>1203</v>
      </c>
      <c r="R127" s="104" t="str">
        <f>VLOOKUP(Tabela2[[#This Row],[SIEMA]],Siema2025,10,FALSE)</f>
        <v/>
      </c>
      <c r="S127" s="107" t="str">
        <f>IF(Q127="","", IF(Q127="NC","", IF(Q127="NE","", IF(Q127="NA","",IFERROR(VLOOKUP(Q127,Produtos!$A$1:$C$2319,2,FALSE),"Não Cadastrado")))))</f>
        <v>COMBUSTÍVEL PARA MOTORES  ou GASOLINA ou GASOLINA DE AVIAÇÃO (GAV-100LL ou AVGAS-100LL)</v>
      </c>
      <c r="T127" s="104">
        <v>5000</v>
      </c>
      <c r="U127" s="104" t="s">
        <v>648</v>
      </c>
      <c r="V127" s="104">
        <f>IF(Q127="","",IF(ISNUMBER(Q127)=FALSE,"Não se aplica",IFERROR(VLOOKUP(Q127,Produtos!$A$1:$C$2319,3,FALSE),"Não Cadastrado")))</f>
        <v>3</v>
      </c>
      <c r="W127" s="104">
        <v>1202</v>
      </c>
      <c r="X127" s="113" t="s">
        <v>7743</v>
      </c>
      <c r="Y127" s="109" t="str">
        <f>IF(W127="","", IF(W127="NC","", IF(W127="NE","", IF(W127="NA","",IFERROR(VLOOKUP(W127,Produtos!$A$1:$C$2319,2,FALSE),"Não Cadastrado")))))</f>
        <v>GASÓLEO ou ÓLEO DIESEL ou ÓLEO PARA AQUECIMENTO, LEVE</v>
      </c>
      <c r="Z127" s="104">
        <v>1000</v>
      </c>
      <c r="AA127" s="104" t="s">
        <v>648</v>
      </c>
      <c r="AB127" s="104">
        <f>IF(W127="","",IF(ISNUMBER(W127)=FALSE,"Não se aplica",IFERROR(VLOOKUP(W127,Produtos!$A$1:$C$2319,3,FALSE),"Não Cadastrado")))</f>
        <v>3</v>
      </c>
      <c r="AC127" s="104"/>
      <c r="AD127" s="108" t="str">
        <f>IF(Tabela2[[#This Row],[Origem do acidente]] = "Plataforma", "PREENCHER","NA")</f>
        <v>NA</v>
      </c>
      <c r="AE127" s="107" t="str">
        <f>IF(AC127="","", IF(AC127="NC","", IF(AC127="NE","", IF(AC127="NA","",IFERROR(VLOOKUP(AC127,Produtos!$A$1:$C$2319,2,FALSE),"Não Cadastrado")))))</f>
        <v/>
      </c>
      <c r="AF127" s="104"/>
      <c r="AG127" s="104"/>
      <c r="AH127" s="104" t="str">
        <f>IF(AC127="","",IF(ISNUMBER(AC127)=FALSE,"Não se aplica",IFERROR(VLOOKUP(AC127,Produtos!$A$1:$C$2319,3,FALSE),"Não Cadastrado")))</f>
        <v/>
      </c>
      <c r="AI127" s="104"/>
      <c r="AJ127" s="104" t="str">
        <f>VLOOKUP(Tabela2[[#This Row],[SIEMA]],Siema2025,26,FALSE)</f>
        <v>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v>
      </c>
      <c r="AK127" s="107" t="s">
        <v>7630</v>
      </c>
      <c r="AL127" s="107" t="s">
        <v>7363</v>
      </c>
      <c r="AM127" s="107" t="s">
        <v>7182</v>
      </c>
      <c r="AN127" s="108" t="str">
        <f>VLOOKUP(Tabela2[[#This Row],[SIEMA]],Siema2025,51,FALSE)</f>
        <v/>
      </c>
      <c r="AO127" s="108" t="str">
        <f>VLOOKUP(Tabela2[[#This Row],[SIEMA]],Siema2025,53,FALSE)</f>
        <v/>
      </c>
      <c r="AP127" s="108" t="str">
        <f>VLOOKUP(Tabela2[[#This Row],[SIEMA]],Siema2025,55,FALSE)</f>
        <v/>
      </c>
      <c r="AQ127" s="108" t="str">
        <f>VLOOKUP(Tabela2[[#This Row],[SIEMA]],Siema2025,57,FALSE)</f>
        <v>X</v>
      </c>
      <c r="AR127" s="108" t="str">
        <f>VLOOKUP(Tabela2[[#This Row],[SIEMA]],Siema2025,59,FALSE)</f>
        <v/>
      </c>
      <c r="AS127" s="108" t="str">
        <f>VLOOKUP(Tabela2[[#This Row],[SIEMA]],Siema2025,61,FALSE)</f>
        <v/>
      </c>
      <c r="AT127" s="108" t="str">
        <f>VLOOKUP(Tabela2[[#This Row],[SIEMA]],Siema2025,63,FALSE)</f>
        <v/>
      </c>
      <c r="AU127" s="108" t="str">
        <f>VLOOKUP(Tabela2[[#This Row],[SIEMA]],Siema2025,65,FALSE)</f>
        <v>X</v>
      </c>
      <c r="AV127" s="108" t="str">
        <f>VLOOKUP(Tabela2[[#This Row],[SIEMA]],Siema2025,67,FALSE)</f>
        <v/>
      </c>
      <c r="AW127" s="108" t="str">
        <f>VLOOKUP(Tabela2[[#This Row],[SIEMA]],Siema2025,69,FALSE)</f>
        <v/>
      </c>
      <c r="AX127" s="108" t="str">
        <f>VLOOKUP(Tabela2[[#This Row],[SIEMA]],Siema2025,71,FALSE)</f>
        <v/>
      </c>
      <c r="AY127" s="108" t="str">
        <f>VLOOKUP(Tabela2[[#This Row],[SIEMA]],Siema2025,73,FALSE)</f>
        <v/>
      </c>
      <c r="AZ127" s="108" t="str">
        <f>VLOOKUP(Tabela2[[#This Row],[SIEMA]],Siema2025,75,FALSE)</f>
        <v/>
      </c>
      <c r="BA127" s="108" t="str">
        <f>VLOOKUP(Tabela2[[#This Row],[SIEMA]],Siema2025,77,FALSE)</f>
        <v/>
      </c>
      <c r="BB127" s="108" t="str">
        <f>VLOOKUP(Tabela2[[#This Row],[SIEMA]],Siema2025,79,FALSE)</f>
        <v/>
      </c>
      <c r="BC127" s="108" t="str">
        <f>IF(Tabela2[[#This Row],[Outro(s) ]] = "X", "PREENCHER","NA")</f>
        <v>NA</v>
      </c>
      <c r="BD127" s="108" t="str">
        <f>VLOOKUP(Tabela2[[#This Row],[SIEMA]],Siema2025,82,FALSE)</f>
        <v/>
      </c>
      <c r="BE127" s="108" t="str">
        <f>VLOOKUP(Tabela2[[#This Row],[SIEMA]],Siema2025,81,FALSE)</f>
        <v/>
      </c>
      <c r="BF127" s="110" t="str">
        <f>VLOOKUP(Tabela2[[#This Row],[SIEMA]],Siema2025,28,FALSE)</f>
        <v>GASOL TRANSPORTES E LOGISTICA</v>
      </c>
      <c r="BG127" s="110"/>
      <c r="BH127" s="111" t="str">
        <f>VLOOKUP(Tabela2[[#This Row],[SIEMA]],Siema2025,29,FALSE)</f>
        <v>28200151000102</v>
      </c>
      <c r="BI127" s="112" t="s">
        <v>2696</v>
      </c>
      <c r="BJ127" s="107" t="s">
        <v>7099</v>
      </c>
      <c r="BK127" s="104" t="s">
        <v>2696</v>
      </c>
      <c r="BL127" s="140">
        <v>45714</v>
      </c>
      <c r="BM127" s="108">
        <f ca="1">IF(Tabela2[[#This Row],[Data de atendimento do Ibama (considerar o primeiro documento/ação)]]="",_xlfn.DAYS(TODAY(),J127),_xlfn.DAYS(Tabela2[[#This Row],[Data de atendimento do Ibama (considerar o primeiro documento/ação)]],J127))</f>
        <v>1</v>
      </c>
      <c r="BN127" s="108" t="str">
        <f>IF(Tabela2[[#This Row],[Atendido pelo Ibama ("Não" ou "Sim")]]="Não","Preencher", IF(Tabela2[[#This Row],[Atendido pelo Ibama ("Não" ou "Sim")]]="Sim","NA",""))</f>
        <v>NA</v>
      </c>
      <c r="BO127" s="114" t="s">
        <v>7432</v>
      </c>
      <c r="BP127" s="108" t="str">
        <f>IF(Tabela2[[#This Row],[Forma de atendimento (primeiro documento/ação)]]= "Outros (especificar)", "PREENCHER","NA")</f>
        <v>NA</v>
      </c>
      <c r="BQ127" s="106" t="s">
        <v>2696</v>
      </c>
      <c r="BR127" s="108" t="s">
        <v>123</v>
      </c>
      <c r="BS127" s="108" t="s">
        <v>2696</v>
      </c>
      <c r="BT127" s="108" t="s">
        <v>7126</v>
      </c>
      <c r="BU127" s="108" t="s">
        <v>2696</v>
      </c>
      <c r="BV127" s="108" t="s">
        <v>123</v>
      </c>
      <c r="BW127" s="108" t="s">
        <v>2696</v>
      </c>
      <c r="BX127" s="106" t="s">
        <v>7102</v>
      </c>
      <c r="BY127" s="140">
        <v>45843</v>
      </c>
      <c r="BZ127" s="104">
        <f>IF(Tabela2[[#This Row],[Data do documento de encerramento]]="NA","NA",IF(Tabela2[[#This Row],[Data do documento de encerramento]]="","Pendente de conclusão/ encerramento",_xlfn.DAYS(Tabela2[[#This Row],[Data do documento de encerramento]],J127)))</f>
        <v>130</v>
      </c>
      <c r="CA127" s="107" t="s">
        <v>7744</v>
      </c>
      <c r="CB127" s="107"/>
      <c r="CC127" s="107"/>
      <c r="CD127" s="107"/>
      <c r="CE127" s="107"/>
      <c r="CF127" s="107"/>
    </row>
    <row r="128" spans="1:84" ht="45.75" hidden="1">
      <c r="A128" s="169">
        <v>202522657623</v>
      </c>
      <c r="B128" s="170" t="s">
        <v>7745</v>
      </c>
      <c r="C128" s="108" t="str">
        <f>VLOOKUP(Tabela2[[#This Row],[SIEMA]],Siema2025,4,FALSE)</f>
        <v xml:space="preserve"> MT</v>
      </c>
      <c r="D128" s="106" t="str">
        <f>VLOOKUP(Tabela2[[#This Row],[SIEMA]],Siema2025,3,FALSE)</f>
        <v xml:space="preserve">Itaúba </v>
      </c>
      <c r="E128" s="106" t="s">
        <v>7342</v>
      </c>
      <c r="F128" s="106" t="s">
        <v>7746</v>
      </c>
      <c r="G128" s="106" t="s">
        <v>7747</v>
      </c>
      <c r="H128" s="106" t="s">
        <v>7748</v>
      </c>
      <c r="I128" s="104" t="s">
        <v>7114</v>
      </c>
      <c r="J128" s="105">
        <f>VLOOKUP(Tabela2[[#This Row],[SIEMA]],Siema2025,2,FALSE)</f>
        <v>45713</v>
      </c>
      <c r="K128" s="105" t="str">
        <f>VLOOKUP(Tabela2[[#This Row],[SIEMA]],Siema2025,16,FALSE)</f>
        <v>Terça</v>
      </c>
      <c r="L128" s="106" t="str">
        <f>IF(Tabela2[[#This Row],[Data]]="","Sem Informação",VLOOKUP(MONTH(Tabela2[[#This Row],[Data]]),'[1]Validação de dados'!$I$1:$J$13,2,0))</f>
        <v>Fevereiro</v>
      </c>
      <c r="M128" s="104">
        <f>YEAR(Tabela2[[#This Row],[Data]])</f>
        <v>2025</v>
      </c>
      <c r="N128" s="105" t="str">
        <f>VLOOKUP(Tabela2[[#This Row],[SIEMA]],Siema2025,17,FALSE)</f>
        <v>Vespertino</v>
      </c>
      <c r="O128" s="105" t="str">
        <f>VLOOKUP(Tabela2[[#This Row],[SIEMA]],Siema2025,5,FALSE)</f>
        <v>Rodovia</v>
      </c>
      <c r="P128" s="104" t="str">
        <f>VLOOKUP(Tabela2[[#This Row],[SIEMA]],Siema2025,21,FALSE)</f>
        <v/>
      </c>
      <c r="Q128" s="104">
        <v>3082</v>
      </c>
      <c r="R128" s="104" t="s">
        <v>7749</v>
      </c>
      <c r="S128" s="107" t="str">
        <f>IF(Q128="","", IF(Q128="NC","", IF(Q128="NE","", IF(Q128="NA","",IFERROR(VLOOKUP(Q128,Produtos!$A$1:$C$2319,2,FALSE),"Não Cadastrado")))))</f>
        <v>SUBSTÂNCIA QUE APRESENTA RISCO PARA O MEIO AMBIENTE, LÍQUIDA, N.E.</v>
      </c>
      <c r="T128" s="104" t="s">
        <v>7062</v>
      </c>
      <c r="U128" s="104" t="s">
        <v>7062</v>
      </c>
      <c r="V128" s="104">
        <v>3</v>
      </c>
      <c r="W128" s="104" t="str">
        <f>VLOOKUP(Tabela2[[#This Row],[SIEMA]],Siema2025,10,FALSE)</f>
        <v/>
      </c>
      <c r="X128" s="113" t="str">
        <f>IF(Tabela2[[#This Row],[Origem do acidente]] = "Plataforma", "PREENCHER","NA")</f>
        <v>NA</v>
      </c>
      <c r="Y128" s="109" t="str">
        <f>IF(W128="","", IF(W128="NC","", IF(W128="NE","", IF(W128="NA","",IFERROR(VLOOKUP(W128,Produtos!$A$1:$C$2319,2,FALSE),"Não Cadastrado")))))</f>
        <v/>
      </c>
      <c r="Z128" s="104" t="str">
        <f>VLOOKUP(Tabela2[[#This Row],[SIEMA]],Siema2025,11,FALSE)</f>
        <v xml:space="preserve"> </v>
      </c>
      <c r="AA128" s="104" t="str">
        <f>VLOOKUP(Tabela2[[#This Row],[SIEMA]],Siema2025,12,FALSE)</f>
        <v xml:space="preserve"> </v>
      </c>
      <c r="AB128" s="104" t="str">
        <f>IF(W128="","",IF(ISNUMBER(W128)=FALSE,"Não se aplica",IFERROR(VLOOKUP(W128,Produtos!$A$1:$C$2319,3,FALSE),"Não Cadastrado")))</f>
        <v/>
      </c>
      <c r="AC128" s="104"/>
      <c r="AD128" s="108" t="str">
        <f>IF(Tabela2[[#This Row],[Origem do acidente]] = "Plataforma", "PREENCHER","NA")</f>
        <v>NA</v>
      </c>
      <c r="AE128" s="107" t="str">
        <f>IF(AC128="","", IF(AC128="NC","", IF(AC128="NE","", IF(AC128="NA","",IFERROR(VLOOKUP(AC128,Produtos!$A$1:$C$2319,2,FALSE),"Não Cadastrado")))))</f>
        <v/>
      </c>
      <c r="AF128" s="104"/>
      <c r="AG128" s="104"/>
      <c r="AH128" s="104" t="str">
        <f>IF(AC128="","",IF(ISNUMBER(AC128)=FALSE,"Não se aplica",IFERROR(VLOOKUP(AC128,Produtos!$A$1:$C$2319,3,FALSE),"Não Cadastrado")))</f>
        <v/>
      </c>
      <c r="AI128" s="104"/>
      <c r="AJ128" s="104" t="str">
        <f>VLOOKUP(Tabela2[[#This Row],[SIEMA]],Siema2025,26,FALSE)</f>
        <v>SEGUNDO INFORMAÇÕES DO V01 (DAF XF105), ELE SEGUIA SENTIDO NORTE QUANDO UMA CARRETA QUE SEGUIA SENTIDO SUL
REALIZAVA UMA ULTRAPASSAGEM E PARA EVITAR A COLISÃO FRONTAL O V01 SAIU DE PISTA COLIDINDO EM UMA PLACA, PARANDO NA
FAIXA DE DOMÍNIO SENTIDO NORTE</v>
      </c>
      <c r="AK128" s="107" t="s">
        <v>7190</v>
      </c>
      <c r="AL128" s="107" t="s">
        <v>7363</v>
      </c>
      <c r="AM128" s="107"/>
      <c r="AN128" s="108" t="str">
        <f>VLOOKUP(Tabela2[[#This Row],[SIEMA]],Siema2025,51,FALSE)</f>
        <v/>
      </c>
      <c r="AO128" s="108" t="str">
        <f>VLOOKUP(Tabela2[[#This Row],[SIEMA]],Siema2025,53,FALSE)</f>
        <v/>
      </c>
      <c r="AP128" s="108" t="str">
        <f>VLOOKUP(Tabela2[[#This Row],[SIEMA]],Siema2025,55,FALSE)</f>
        <v/>
      </c>
      <c r="AQ128" s="108" t="str">
        <f>VLOOKUP(Tabela2[[#This Row],[SIEMA]],Siema2025,57,FALSE)</f>
        <v>X</v>
      </c>
      <c r="AR128" s="108" t="str">
        <f>VLOOKUP(Tabela2[[#This Row],[SIEMA]],Siema2025,59,FALSE)</f>
        <v/>
      </c>
      <c r="AS128" s="108" t="str">
        <f>VLOOKUP(Tabela2[[#This Row],[SIEMA]],Siema2025,61,FALSE)</f>
        <v/>
      </c>
      <c r="AT128" s="108" t="str">
        <f>VLOOKUP(Tabela2[[#This Row],[SIEMA]],Siema2025,63,FALSE)</f>
        <v/>
      </c>
      <c r="AU128" s="108" t="str">
        <f>VLOOKUP(Tabela2[[#This Row],[SIEMA]],Siema2025,65,FALSE)</f>
        <v>X</v>
      </c>
      <c r="AV128" s="108" t="str">
        <f>VLOOKUP(Tabela2[[#This Row],[SIEMA]],Siema2025,67,FALSE)</f>
        <v/>
      </c>
      <c r="AW128" s="108" t="str">
        <f>VLOOKUP(Tabela2[[#This Row],[SIEMA]],Siema2025,69,FALSE)</f>
        <v/>
      </c>
      <c r="AX128" s="108" t="str">
        <f>VLOOKUP(Tabela2[[#This Row],[SIEMA]],Siema2025,71,FALSE)</f>
        <v/>
      </c>
      <c r="AY128" s="108" t="str">
        <f>VLOOKUP(Tabela2[[#This Row],[SIEMA]],Siema2025,73,FALSE)</f>
        <v/>
      </c>
      <c r="AZ128" s="108" t="str">
        <f>VLOOKUP(Tabela2[[#This Row],[SIEMA]],Siema2025,75,FALSE)</f>
        <v/>
      </c>
      <c r="BA128" s="108" t="str">
        <f>VLOOKUP(Tabela2[[#This Row],[SIEMA]],Siema2025,77,FALSE)</f>
        <v/>
      </c>
      <c r="BB128" s="108" t="str">
        <f>VLOOKUP(Tabela2[[#This Row],[SIEMA]],Siema2025,79,FALSE)</f>
        <v/>
      </c>
      <c r="BC128" s="108" t="str">
        <f>IF(Tabela2[[#This Row],[Outro(s) ]] = "X", "PREENCHER","NA")</f>
        <v>NA</v>
      </c>
      <c r="BD128" s="108" t="s">
        <v>7132</v>
      </c>
      <c r="BE128" s="108" t="str">
        <f>VLOOKUP(Tabela2[[#This Row],[SIEMA]],Siema2025,81,FALSE)</f>
        <v/>
      </c>
      <c r="BF128" s="110" t="str">
        <f>VLOOKUP(Tabela2[[#This Row],[SIEMA]],Siema2025,28,FALSE)</f>
        <v>FGC COMBUSTÍVEIS</v>
      </c>
      <c r="BG128" s="110"/>
      <c r="BH128" s="111" t="str">
        <f>VLOOKUP(Tabela2[[#This Row],[SIEMA]],Siema2025,29,FALSE)</f>
        <v>06537572000271</v>
      </c>
      <c r="BI128" s="112" t="str">
        <f>VLOOKUP(Tabela2[[#This Row],[SIEMA]],Siema2025,107,FALSE)</f>
        <v>Não</v>
      </c>
      <c r="BJ128" s="107" t="s">
        <v>7099</v>
      </c>
      <c r="BK128" s="104" t="s">
        <v>2696</v>
      </c>
      <c r="BL128" s="140">
        <v>45716</v>
      </c>
      <c r="BM128" s="108">
        <f ca="1">IF(Tabela2[[#This Row],[Data de atendimento do Ibama (considerar o primeiro documento/ação)]]="",_xlfn.DAYS(TODAY(),J128),_xlfn.DAYS(Tabela2[[#This Row],[Data de atendimento do Ibama (considerar o primeiro documento/ação)]],J128))</f>
        <v>3</v>
      </c>
      <c r="BN128" s="108" t="str">
        <f>IF(Tabela2[[#This Row],[Atendido pelo Ibama ("Não" ou "Sim")]]="Não","Preencher", IF(Tabela2[[#This Row],[Atendido pelo Ibama ("Não" ou "Sim")]]="Sim","NA",""))</f>
        <v>NA</v>
      </c>
      <c r="BO128" s="114" t="s">
        <v>7432</v>
      </c>
      <c r="BP128" s="108" t="str">
        <f>IF(Tabela2[[#This Row],[Forma de atendimento (primeiro documento/ação)]]= "Outros (especificar)", "PREENCHER","NA")</f>
        <v>NA</v>
      </c>
      <c r="BQ128" s="106" t="s">
        <v>2696</v>
      </c>
      <c r="BR128" s="108" t="s">
        <v>2696</v>
      </c>
      <c r="BS128" s="108" t="s">
        <v>2696</v>
      </c>
      <c r="BT128" s="108" t="s">
        <v>7101</v>
      </c>
      <c r="BU128" s="108" t="s">
        <v>123</v>
      </c>
      <c r="BV128" s="108" t="s">
        <v>123</v>
      </c>
      <c r="BW128" s="108" t="s">
        <v>123</v>
      </c>
      <c r="BX128" s="106" t="s">
        <v>7127</v>
      </c>
      <c r="BY128" s="140"/>
      <c r="BZ128" s="104" t="str">
        <f>IF(Tabela2[[#This Row],[Data do documento de encerramento]]="NA","NA",IF(Tabela2[[#This Row],[Data do documento de encerramento]]="","Pendente de conclusão/ encerramento",_xlfn.DAYS(Tabela2[[#This Row],[Data do documento de encerramento]],J128)))</f>
        <v>Pendente de conclusão/ encerramento</v>
      </c>
      <c r="CA128" s="107" t="s">
        <v>7750</v>
      </c>
      <c r="CB128" s="107"/>
      <c r="CC128" s="107"/>
      <c r="CD128" s="107"/>
      <c r="CE128" s="107"/>
      <c r="CF128" s="107"/>
    </row>
    <row r="129" spans="1:84" ht="30.75">
      <c r="A129" s="169">
        <v>202571864802</v>
      </c>
      <c r="B129" s="170" t="s">
        <v>7751</v>
      </c>
      <c r="C129" s="108" t="s">
        <v>7135</v>
      </c>
      <c r="D129" s="106" t="s">
        <v>637</v>
      </c>
      <c r="E129" s="106" t="s">
        <v>7680</v>
      </c>
      <c r="F129" s="106"/>
      <c r="G129" s="106" t="s">
        <v>7681</v>
      </c>
      <c r="H129" s="106" t="s">
        <v>7752</v>
      </c>
      <c r="I129" s="104" t="str">
        <f>VLOOKUP(Tabela2[[#This Row],[SIEMA]],Siema2025,19,FALSE)</f>
        <v>Campos</v>
      </c>
      <c r="J129" s="105">
        <f>VLOOKUP(Tabela2[[#This Row],[SIEMA]],Siema2025,2,FALSE)</f>
        <v>45713</v>
      </c>
      <c r="K129" s="105" t="str">
        <f>VLOOKUP(Tabela2[[#This Row],[SIEMA]],Siema2025,16,FALSE)</f>
        <v>Terça</v>
      </c>
      <c r="L129" s="106" t="str">
        <f>IF(Tabela2[[#This Row],[Data]]="","Sem Informação",VLOOKUP(MONTH(Tabela2[[#This Row],[Data]]),'[1]Validação de dados'!$I$1:$J$13,2,0))</f>
        <v>Fevereiro</v>
      </c>
      <c r="M129" s="104">
        <f>YEAR(Tabela2[[#This Row],[Data]])</f>
        <v>2025</v>
      </c>
      <c r="N129" s="105" t="str">
        <f>VLOOKUP(Tabela2[[#This Row],[SIEMA]],Siema2025,17,FALSE)</f>
        <v>Madrugada</v>
      </c>
      <c r="O129" s="105" t="str">
        <f>VLOOKUP(Tabela2[[#This Row],[SIEMA]],Siema2025,5,FALSE)</f>
        <v>Plataforma</v>
      </c>
      <c r="P129" s="104" t="str">
        <f>VLOOKUP(Tabela2[[#This Row],[SIEMA]],Siema2025,21,FALSE)</f>
        <v>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v>
      </c>
      <c r="Q129" s="104">
        <v>1267</v>
      </c>
      <c r="R129" s="104" t="s">
        <v>2043</v>
      </c>
      <c r="S129" s="104" t="s">
        <v>2043</v>
      </c>
      <c r="T129" t="s">
        <v>7753</v>
      </c>
      <c r="U129" s="104" t="str">
        <f>VLOOKUP(Tabela2[[#This Row],[SIEMA]],Siema2025,12,FALSE)</f>
        <v>M3</v>
      </c>
      <c r="V129" s="104">
        <f>IF(Q129="","",IF(ISNUMBER(Q129)=FALSE,"Não se aplica",IFERROR(VLOOKUP(Q129,Produtos!$A$1:$C$2319,3,FALSE),"Não Cadastrado")))</f>
        <v>3</v>
      </c>
      <c r="W129" s="104"/>
      <c r="X129" s="113" t="str">
        <f>IF(Tabela2[[#This Row],[Origem do acidente]] = "Plataforma", "PREENCHER","NA")</f>
        <v>PREENCHER</v>
      </c>
      <c r="Y129" s="109" t="str">
        <f>IF(W129="","", IF(W129="NC","", IF(W129="NE","", IF(W129="NA","",IFERROR(VLOOKUP(W129,Produtos!$A$1:$C$2319,2,FALSE),"Não Cadastrado")))))</f>
        <v/>
      </c>
      <c r="Z129" s="104"/>
      <c r="AA129" s="104" t="str">
        <f>VLOOKUP(Tabela2[[#This Row],[SIEMA]],Siema2025,12,FALSE)</f>
        <v>M3</v>
      </c>
      <c r="AB129" s="104" t="str">
        <f>IF(W129="","",IF(ISNUMBER(W129)=FALSE,"Não se aplica",IFERROR(VLOOKUP(W129,Produtos!$A$1:$C$2319,3,FALSE),"Não Cadastrado")))</f>
        <v/>
      </c>
      <c r="AC129" s="104"/>
      <c r="AD129" s="108" t="str">
        <f>IF(Tabela2[[#This Row],[Origem do acidente]] = "Plataforma", "PREENCHER","NA")</f>
        <v>PREENCHER</v>
      </c>
      <c r="AE129" s="107" t="str">
        <f>IF(AC129="","", IF(AC129="NC","", IF(AC129="NE","", IF(AC129="NA","",IFERROR(VLOOKUP(AC129,Produtos!$A$1:$C$2319,2,FALSE),"Não Cadastrado")))))</f>
        <v/>
      </c>
      <c r="AF129" s="104"/>
      <c r="AG129" s="104"/>
      <c r="AH129" s="104" t="str">
        <f>IF(AC129="","",IF(ISNUMBER(AC129)=FALSE,"Não se aplica",IFERROR(VLOOKUP(AC129,Produtos!$A$1:$C$2319,3,FALSE),"Não Cadastrado")))</f>
        <v/>
      </c>
      <c r="AI129" s="104"/>
      <c r="AJ129" s="104" t="str">
        <f>VLOOKUP(Tabela2[[#This Row],[SIEMA]],Siema2025,26,FALSE)</f>
        <v>Em investigação</v>
      </c>
      <c r="AK129" s="107" t="s">
        <v>7098</v>
      </c>
      <c r="AL129" s="107" t="s">
        <v>7234</v>
      </c>
      <c r="AM129" s="107"/>
      <c r="AN129" s="108" t="str">
        <f>VLOOKUP(Tabela2[[#This Row],[SIEMA]],Siema2025,51,FALSE)</f>
        <v/>
      </c>
      <c r="AO129" s="108" t="str">
        <f>VLOOKUP(Tabela2[[#This Row],[SIEMA]],Siema2025,53,FALSE)</f>
        <v/>
      </c>
      <c r="AP129" s="108" t="str">
        <f>VLOOKUP(Tabela2[[#This Row],[SIEMA]],Siema2025,55,FALSE)</f>
        <v/>
      </c>
      <c r="AQ129" s="108" t="str">
        <f>VLOOKUP(Tabela2[[#This Row],[SIEMA]],Siema2025,57,FALSE)</f>
        <v/>
      </c>
      <c r="AR129" s="108" t="str">
        <f>VLOOKUP(Tabela2[[#This Row],[SIEMA]],Siema2025,59,FALSE)</f>
        <v/>
      </c>
      <c r="AS129" s="108" t="str">
        <f>VLOOKUP(Tabela2[[#This Row],[SIEMA]],Siema2025,61,FALSE)</f>
        <v>X</v>
      </c>
      <c r="AT129" s="108" t="str">
        <f>VLOOKUP(Tabela2[[#This Row],[SIEMA]],Siema2025,63,FALSE)</f>
        <v/>
      </c>
      <c r="AU129" s="108" t="str">
        <f>VLOOKUP(Tabela2[[#This Row],[SIEMA]],Siema2025,65,FALSE)</f>
        <v/>
      </c>
      <c r="AV129" s="108" t="str">
        <f>VLOOKUP(Tabela2[[#This Row],[SIEMA]],Siema2025,67,FALSE)</f>
        <v/>
      </c>
      <c r="AW129" s="108" t="str">
        <f>VLOOKUP(Tabela2[[#This Row],[SIEMA]],Siema2025,69,FALSE)</f>
        <v/>
      </c>
      <c r="AX129" s="108" t="str">
        <f>VLOOKUP(Tabela2[[#This Row],[SIEMA]],Siema2025,71,FALSE)</f>
        <v/>
      </c>
      <c r="AY129" s="108" t="str">
        <f>VLOOKUP(Tabela2[[#This Row],[SIEMA]],Siema2025,73,FALSE)</f>
        <v/>
      </c>
      <c r="AZ129" s="108" t="str">
        <f>VLOOKUP(Tabela2[[#This Row],[SIEMA]],Siema2025,75,FALSE)</f>
        <v/>
      </c>
      <c r="BA129" s="108" t="str">
        <f>VLOOKUP(Tabela2[[#This Row],[SIEMA]],Siema2025,77,FALSE)</f>
        <v/>
      </c>
      <c r="BB129" s="108" t="str">
        <f>VLOOKUP(Tabela2[[#This Row],[SIEMA]],Siema2025,79,FALSE)</f>
        <v/>
      </c>
      <c r="BC129" s="108" t="str">
        <f>IF(Tabela2[[#This Row],[Outro(s) ]] = "X", "PREENCHER","NA")</f>
        <v>NA</v>
      </c>
      <c r="BD129" s="108" t="str">
        <f>VLOOKUP(Tabela2[[#This Row],[SIEMA]],Siema2025,82,FALSE)</f>
        <v/>
      </c>
      <c r="BE129" s="108" t="str">
        <f>VLOOKUP(Tabela2[[#This Row],[SIEMA]],Siema2025,81,FALSE)</f>
        <v/>
      </c>
      <c r="BF129" s="110" t="str">
        <f>VLOOKUP(Tabela2[[#This Row],[SIEMA]],Siema2025,28,FALSE)</f>
        <v>Petrobras</v>
      </c>
      <c r="BG129" s="110"/>
      <c r="BH129" s="111" t="str">
        <f>VLOOKUP(Tabela2[[#This Row],[SIEMA]],Siema2025,29,FALSE)</f>
        <v>33000167000454</v>
      </c>
      <c r="BI129" s="112" t="str">
        <f>VLOOKUP(Tabela2[[#This Row],[SIEMA]],Siema2025,107,FALSE)</f>
        <v>Não</v>
      </c>
      <c r="BJ129" s="107" t="s">
        <v>7099</v>
      </c>
      <c r="BK129" s="104" t="s">
        <v>2696</v>
      </c>
      <c r="BL129" s="140">
        <v>45868</v>
      </c>
      <c r="BM129" s="108">
        <f ca="1">IF(Tabela2[[#This Row],[Data de atendimento do Ibama (considerar o primeiro documento/ação)]]="",_xlfn.DAYS(TODAY(),J129),_xlfn.DAYS(Tabela2[[#This Row],[Data de atendimento do Ibama (considerar o primeiro documento/ação)]],J129))</f>
        <v>155</v>
      </c>
      <c r="BN129" s="108" t="str">
        <f>IF(Tabela2[[#This Row],[Atendido pelo Ibama ("Não" ou "Sim")]]="Não","Preencher", IF(Tabela2[[#This Row],[Atendido pelo Ibama ("Não" ou "Sim")]]="Sim","NA",""))</f>
        <v>NA</v>
      </c>
      <c r="BO129" s="114" t="s">
        <v>7184</v>
      </c>
      <c r="BP129" s="108" t="str">
        <f>IF(Tabela2[[#This Row],[Forma de atendimento (primeiro documento/ação)]]= "Outros (especificar)", "PREENCHER","NA")</f>
        <v>NA</v>
      </c>
      <c r="BQ129" s="106" t="s">
        <v>123</v>
      </c>
      <c r="BR129" s="108" t="str">
        <f>IF(Tabela2[[#This Row],[Equipe do Ibama foi a campo? Houve sobrevoo do Poseidon?]] = "Sim", "PREENCHER","NA")</f>
        <v>NA</v>
      </c>
      <c r="BS129" s="108" t="str">
        <f>IF(Tabela2[[#This Row],[Se sim, foi emitida Ordem de Emergência? (informações vinculada à coluna CK)]] = "Sim", "PREENCHER","NA")</f>
        <v>NA</v>
      </c>
      <c r="BT129" s="108" t="s">
        <v>7101</v>
      </c>
      <c r="BU129" s="108" t="s">
        <v>123</v>
      </c>
      <c r="BV129" s="108" t="s">
        <v>123</v>
      </c>
      <c r="BW129" s="108" t="s">
        <v>123</v>
      </c>
      <c r="BX129" s="106"/>
      <c r="BY129" s="106"/>
      <c r="BZ129" s="104" t="str">
        <f>IF(Tabela2[[#This Row],[Data do documento de encerramento]]="NA","NA",IF(Tabela2[[#This Row],[Data do documento de encerramento]]="","Pendente de conclusão/ encerramento",_xlfn.DAYS(Tabela2[[#This Row],[Data do documento de encerramento]],J129)))</f>
        <v>Pendente de conclusão/ encerramento</v>
      </c>
      <c r="CA129" s="107"/>
      <c r="CB129" s="107"/>
      <c r="CC129" s="107" t="s">
        <v>7754</v>
      </c>
      <c r="CD129" s="107" t="s">
        <v>123</v>
      </c>
      <c r="CE129" s="107" t="s">
        <v>123</v>
      </c>
      <c r="CF129" s="107" t="s">
        <v>7167</v>
      </c>
    </row>
    <row r="130" spans="1:84" ht="60.75">
      <c r="A130" s="182">
        <v>20253554042</v>
      </c>
      <c r="B130" s="170" t="s">
        <v>7755</v>
      </c>
      <c r="C130" s="108" t="s">
        <v>672</v>
      </c>
      <c r="D130" s="106" t="s">
        <v>637</v>
      </c>
      <c r="E130" s="106" t="s">
        <v>7695</v>
      </c>
      <c r="F130" s="106"/>
      <c r="G130" s="106" t="s">
        <v>7696</v>
      </c>
      <c r="H130" s="106" t="s">
        <v>7756</v>
      </c>
      <c r="I130" s="104" t="str">
        <f>VLOOKUP(Tabela2[[#This Row],[SIEMA]],Siema2025,19,FALSE)</f>
        <v>Santos</v>
      </c>
      <c r="J130" s="105">
        <f>VLOOKUP(Tabela2[[#This Row],[SIEMA]],Siema2025,2,FALSE)</f>
        <v>45715</v>
      </c>
      <c r="K130" s="105" t="str">
        <f>VLOOKUP(Tabela2[[#This Row],[SIEMA]],Siema2025,16,FALSE)</f>
        <v>Quinta</v>
      </c>
      <c r="L130" s="106" t="str">
        <f>IF(Tabela2[[#This Row],[Data]]="","Sem Informação",VLOOKUP(MONTH(Tabela2[[#This Row],[Data]]),'[1]Validação de dados'!$I$1:$J$13,2,0))</f>
        <v>Fevereiro</v>
      </c>
      <c r="M130" s="104">
        <f>YEAR(Tabela2[[#This Row],[Data]])</f>
        <v>2025</v>
      </c>
      <c r="N130" s="105" t="str">
        <f>VLOOKUP(Tabela2[[#This Row],[SIEMA]],Siema2025,17,FALSE)</f>
        <v>Noturno</v>
      </c>
      <c r="O130" s="105" t="s">
        <v>111</v>
      </c>
      <c r="P130" s="104" t="str">
        <f>VLOOKUP(Tabela2[[#This Row],[SIEMA]],Siema2025,21,FALSE)</f>
        <v/>
      </c>
      <c r="Q130" s="104" t="s">
        <v>7094</v>
      </c>
      <c r="R130" s="104" t="s">
        <v>7757</v>
      </c>
      <c r="S130" s="107" t="s">
        <v>7147</v>
      </c>
      <c r="T130" s="104">
        <v>2.0000000000000001E-4</v>
      </c>
      <c r="U130" s="104" t="s">
        <v>7111</v>
      </c>
      <c r="V130" s="104" t="str">
        <f>IF(Q130="","",IF(ISNUMBER(Q130)=FALSE,"Não se aplica",IFERROR(VLOOKUP(Q130,Produtos!$A$1:$C$2319,3,FALSE),"Não Cadastrado")))</f>
        <v>Não se aplica</v>
      </c>
      <c r="W130" s="104" t="str">
        <f>VLOOKUP(Tabela2[[#This Row],[SIEMA]],Siema2025,10,FALSE)</f>
        <v/>
      </c>
      <c r="X130" s="113"/>
      <c r="Y130" s="109" t="str">
        <f>IF(W130="","", IF(W130="NC","", IF(W130="NE","", IF(W130="NA","",IFERROR(VLOOKUP(W130,Produtos!$A$1:$C$2319,2,FALSE),"Não Cadastrado")))))</f>
        <v/>
      </c>
      <c r="Z130" s="104" t="str">
        <f>VLOOKUP(Tabela2[[#This Row],[SIEMA]],Siema2025,11,FALSE)</f>
        <v xml:space="preserve"> </v>
      </c>
      <c r="AA130" s="104" t="str">
        <f>VLOOKUP(Tabela2[[#This Row],[SIEMA]],Siema2025,12,FALSE)</f>
        <v xml:space="preserve"> </v>
      </c>
      <c r="AB130" s="104" t="str">
        <f>IF(W130="","",IF(ISNUMBER(W130)=FALSE,"Não se aplica",IFERROR(VLOOKUP(W130,Produtos!$A$1:$C$2319,3,FALSE),"Não Cadastrado")))</f>
        <v/>
      </c>
      <c r="AC130" s="104"/>
      <c r="AD130" s="108"/>
      <c r="AE130" s="107" t="str">
        <f>IF(AC130="","", IF(AC130="NC","", IF(AC130="NE","", IF(AC130="NA","",IFERROR(VLOOKUP(AC130,Produtos!$A$1:$C$2319,2,FALSE),"Não Cadastrado")))))</f>
        <v/>
      </c>
      <c r="AF130" s="104"/>
      <c r="AG130" s="104"/>
      <c r="AH130" s="104" t="str">
        <f>IF(AC130="","",IF(ISNUMBER(AC130)=FALSE,"Não se aplica",IFERROR(VLOOKUP(AC130,Produtos!$A$1:$C$2319,3,FALSE),"Não Cadastrado")))</f>
        <v/>
      </c>
      <c r="AI130" s="104"/>
      <c r="AJ130" s="104" t="str">
        <f>VLOOKUP(Tabela2[[#This Row],[SIEMA]],Siema2025,26,FALSE)</f>
        <v>Falha de equipamento</v>
      </c>
      <c r="AK130" s="107" t="s">
        <v>7112</v>
      </c>
      <c r="AL130" s="107"/>
      <c r="AM130" s="107"/>
      <c r="AN130" s="108" t="str">
        <f>VLOOKUP(Tabela2[[#This Row],[SIEMA]],Siema2025,51,FALSE)</f>
        <v/>
      </c>
      <c r="AO130" s="108" t="str">
        <f>VLOOKUP(Tabela2[[#This Row],[SIEMA]],Siema2025,53,FALSE)</f>
        <v/>
      </c>
      <c r="AP130" s="108" t="str">
        <f>VLOOKUP(Tabela2[[#This Row],[SIEMA]],Siema2025,55,FALSE)</f>
        <v/>
      </c>
      <c r="AQ130" s="108" t="str">
        <f>VLOOKUP(Tabela2[[#This Row],[SIEMA]],Siema2025,57,FALSE)</f>
        <v/>
      </c>
      <c r="AR130" s="108" t="str">
        <f>VLOOKUP(Tabela2[[#This Row],[SIEMA]],Siema2025,59,FALSE)</f>
        <v/>
      </c>
      <c r="AS130" s="108" t="str">
        <f>VLOOKUP(Tabela2[[#This Row],[SIEMA]],Siema2025,61,FALSE)</f>
        <v>X</v>
      </c>
      <c r="AT130" s="108" t="str">
        <f>VLOOKUP(Tabela2[[#This Row],[SIEMA]],Siema2025,63,FALSE)</f>
        <v/>
      </c>
      <c r="AU130" s="108" t="str">
        <f>VLOOKUP(Tabela2[[#This Row],[SIEMA]],Siema2025,65,FALSE)</f>
        <v/>
      </c>
      <c r="AV130" s="108" t="str">
        <f>VLOOKUP(Tabela2[[#This Row],[SIEMA]],Siema2025,67,FALSE)</f>
        <v/>
      </c>
      <c r="AW130" s="108" t="str">
        <f>VLOOKUP(Tabela2[[#This Row],[SIEMA]],Siema2025,69,FALSE)</f>
        <v/>
      </c>
      <c r="AX130" s="108" t="str">
        <f>VLOOKUP(Tabela2[[#This Row],[SIEMA]],Siema2025,71,FALSE)</f>
        <v/>
      </c>
      <c r="AY130" s="108" t="str">
        <f>VLOOKUP(Tabela2[[#This Row],[SIEMA]],Siema2025,73,FALSE)</f>
        <v/>
      </c>
      <c r="AZ130" s="108" t="str">
        <f>VLOOKUP(Tabela2[[#This Row],[SIEMA]],Siema2025,75,FALSE)</f>
        <v/>
      </c>
      <c r="BA130" s="108" t="str">
        <f>VLOOKUP(Tabela2[[#This Row],[SIEMA]],Siema2025,77,FALSE)</f>
        <v/>
      </c>
      <c r="BB130" s="108" t="str">
        <f>VLOOKUP(Tabela2[[#This Row],[SIEMA]],Siema2025,79,FALSE)</f>
        <v/>
      </c>
      <c r="BC130" s="108" t="str">
        <f>IF(Tabela2[[#This Row],[Outro(s) ]] = "X", "PREENCHER","NA")</f>
        <v>NA</v>
      </c>
      <c r="BD130" s="108" t="str">
        <f>VLOOKUP(Tabela2[[#This Row],[SIEMA]],Siema2025,82,FALSE)</f>
        <v/>
      </c>
      <c r="BE130" s="108" t="str">
        <f>VLOOKUP(Tabela2[[#This Row],[SIEMA]],Siema2025,81,FALSE)</f>
        <v/>
      </c>
      <c r="BF130" s="110" t="s">
        <v>1445</v>
      </c>
      <c r="BG130" s="110"/>
      <c r="BH130" s="111" t="s">
        <v>983</v>
      </c>
      <c r="BI130" s="112" t="str">
        <f>VLOOKUP(Tabela2[[#This Row],[SIEMA]],Siema2025,107,FALSE)</f>
        <v>Não</v>
      </c>
      <c r="BJ130" s="107" t="s">
        <v>7099</v>
      </c>
      <c r="BK130" s="104" t="s">
        <v>2696</v>
      </c>
      <c r="BL130" s="140">
        <v>45722</v>
      </c>
      <c r="BM130" s="108">
        <f ca="1">IF(Tabela2[[#This Row],[Data de atendimento do Ibama (considerar o primeiro documento/ação)]]="",_xlfn.DAYS(TODAY(),J130),_xlfn.DAYS(Tabela2[[#This Row],[Data de atendimento do Ibama (considerar o primeiro documento/ação)]],J130))</f>
        <v>7</v>
      </c>
      <c r="BN130" s="108" t="str">
        <f>IF(Tabela2[[#This Row],[Atendido pelo Ibama ("Não" ou "Sim")]]="Não","Preencher", IF(Tabela2[[#This Row],[Atendido pelo Ibama ("Não" ou "Sim")]]="Sim","NA",""))</f>
        <v>NA</v>
      </c>
      <c r="BO130" s="114" t="s">
        <v>7100</v>
      </c>
      <c r="BP130" s="108" t="str">
        <f>IF(Tabela2[[#This Row],[Forma de atendimento (primeiro documento/ação)]]= "Outros (especificar)", "PREENCHER","NA")</f>
        <v>NA</v>
      </c>
      <c r="BQ130" s="106" t="s">
        <v>123</v>
      </c>
      <c r="BR130" s="108" t="str">
        <f>IF(Tabela2[[#This Row],[Equipe do Ibama foi a campo? Houve sobrevoo do Poseidon?]] = "Sim", "PREENCHER","NA")</f>
        <v>NA</v>
      </c>
      <c r="BS130" s="108" t="str">
        <f>IF(Tabela2[[#This Row],[Se sim, foi emitida Ordem de Emergência? (informações vinculada à coluna CK)]] = "Sim", "PREENCHER","NA")</f>
        <v>NA</v>
      </c>
      <c r="BT130" s="108" t="s">
        <v>7101</v>
      </c>
      <c r="BU130" s="108" t="s">
        <v>2696</v>
      </c>
      <c r="BV130" s="108" t="s">
        <v>123</v>
      </c>
      <c r="BW130" s="108" t="s">
        <v>2696</v>
      </c>
      <c r="BX130" s="106" t="s">
        <v>7102</v>
      </c>
      <c r="BY130" s="140">
        <v>46002</v>
      </c>
      <c r="BZ130" s="104">
        <f>IF(Tabela2[[#This Row],[Data do documento de encerramento]]="NA","NA",IF(Tabela2[[#This Row],[Data do documento de encerramento]]="","Pendente de conclusão/ encerramento",_xlfn.DAYS(Tabela2[[#This Row],[Data do documento de encerramento]],J130)))</f>
        <v>287</v>
      </c>
      <c r="CA130" s="107"/>
      <c r="CB130" s="107" t="s">
        <v>7501</v>
      </c>
      <c r="CC130" s="107" t="s">
        <v>7140</v>
      </c>
      <c r="CD130" s="107" t="s">
        <v>123</v>
      </c>
      <c r="CE130" s="107" t="s">
        <v>123</v>
      </c>
      <c r="CF130" s="107" t="s">
        <v>7141</v>
      </c>
    </row>
    <row r="131" spans="1:84" ht="30.75" hidden="1">
      <c r="A131" s="169">
        <v>202522757628</v>
      </c>
      <c r="B131" s="170" t="s">
        <v>7758</v>
      </c>
      <c r="C131" s="108" t="str">
        <f>VLOOKUP(Tabela2[[#This Row],[SIEMA]],Siema2025,4,FALSE)</f>
        <v xml:space="preserve"> BA</v>
      </c>
      <c r="D131" s="106" t="str">
        <f>VLOOKUP(Tabela2[[#This Row],[SIEMA]],Siema2025,3,FALSE)</f>
        <v xml:space="preserve">Caetité </v>
      </c>
      <c r="E131" s="106" t="str">
        <f>VLOOKUP(Tabela2[[#This Row],[SIEMA]],Siema2025,20,FALSE)</f>
        <v>Fazenda Cachoeira, S/N, Zona Rural</v>
      </c>
      <c r="F131" s="106"/>
      <c r="G131" s="106" t="s">
        <v>7665</v>
      </c>
      <c r="H131" s="106" t="s">
        <v>7666</v>
      </c>
      <c r="I131" s="104" t="str">
        <f>VLOOKUP(Tabela2[[#This Row],[SIEMA]],Siema2025,19,FALSE)</f>
        <v/>
      </c>
      <c r="J131" s="105">
        <f>VLOOKUP(Tabela2[[#This Row],[SIEMA]],Siema2025,2,FALSE)</f>
        <v>45715</v>
      </c>
      <c r="K131" s="105" t="str">
        <f>VLOOKUP(Tabela2[[#This Row],[SIEMA]],Siema2025,16,FALSE)</f>
        <v>Quinta</v>
      </c>
      <c r="L131" s="106" t="str">
        <f>IF(Tabela2[[#This Row],[Data]]="","Sem Informação",VLOOKUP(MONTH(Tabela2[[#This Row],[Data]]),'[1]Validação de dados'!$I$1:$J$13,2,0))</f>
        <v>Fevereiro</v>
      </c>
      <c r="M131" s="104">
        <f>YEAR(Tabela2[[#This Row],[Data]])</f>
        <v>2025</v>
      </c>
      <c r="N131" s="105" t="str">
        <f>VLOOKUP(Tabela2[[#This Row],[SIEMA]],Siema2025,17,FALSE)</f>
        <v>Matutino</v>
      </c>
      <c r="O131" s="105" t="str">
        <f>VLOOKUP(Tabela2[[#This Row],[SIEMA]],Siema2025,5,FALSE)</f>
        <v>Indústria</v>
      </c>
      <c r="P131" s="104" t="str">
        <f>VLOOKUP(Tabela2[[#This Row],[SIEMA]],Siema2025,21,FALSE)</f>
        <v>Vazamento na tubulação de ácido sulfúrico sobre o pipe-rack, entre as áreas AA-420 e AA-140 - Bacias.</v>
      </c>
      <c r="Q131" s="104">
        <v>1230</v>
      </c>
      <c r="R131" s="104" t="str">
        <f>VLOOKUP(Tabela2[[#This Row],[SIEMA]],Siema2025,10,FALSE)</f>
        <v/>
      </c>
      <c r="S131" s="104" t="str">
        <f>VLOOKUP(Tabela2[[#This Row],[SIEMA]],Siema2025,7,FALSE)</f>
        <v>ÁCIDO SULFÚRICO</v>
      </c>
      <c r="T131" s="104" t="s">
        <v>563</v>
      </c>
      <c r="U131" s="104" t="str">
        <f>VLOOKUP(Tabela2[[#This Row],[SIEMA]],Siema2025,12,FALSE)</f>
        <v xml:space="preserve"> </v>
      </c>
      <c r="V131" s="104">
        <f>IF(Q131="","",IF(ISNUMBER(Q131)=FALSE,"Não se aplica",IFERROR(VLOOKUP(Q131,Produtos!$A$1:$C$2319,3,FALSE),"Não Cadastrado")))</f>
        <v>3</v>
      </c>
      <c r="W131" s="104" t="str">
        <f>VLOOKUP(Tabela2[[#This Row],[SIEMA]],Siema2025,10,FALSE)</f>
        <v/>
      </c>
      <c r="X131" s="113" t="str">
        <f>IF(Tabela2[[#This Row],[Origem do acidente]] = "Plataforma", "PREENCHER","NA")</f>
        <v>NA</v>
      </c>
      <c r="Y131" s="109" t="str">
        <f>IF(W131="","", IF(W131="NC","", IF(W131="NE","", IF(W131="NA","",IFERROR(VLOOKUP(W131,Produtos!$A$1:$C$2319,2,FALSE),"Não Cadastrado")))))</f>
        <v/>
      </c>
      <c r="Z131" s="104" t="str">
        <f>VLOOKUP(Tabela2[[#This Row],[SIEMA]],Siema2025,11,FALSE)</f>
        <v xml:space="preserve"> </v>
      </c>
      <c r="AA131" s="104" t="str">
        <f>VLOOKUP(Tabela2[[#This Row],[SIEMA]],Siema2025,12,FALSE)</f>
        <v xml:space="preserve"> </v>
      </c>
      <c r="AB131" s="104" t="str">
        <f>IF(W131="","",IF(ISNUMBER(W131)=FALSE,"Não se aplica",IFERROR(VLOOKUP(W131,Produtos!$A$1:$C$2319,3,FALSE),"Não Cadastrado")))</f>
        <v/>
      </c>
      <c r="AC131" s="104"/>
      <c r="AD131" s="108" t="str">
        <f>IF(Tabela2[[#This Row],[Origem do acidente]] = "Plataforma", "PREENCHER","NA")</f>
        <v>NA</v>
      </c>
      <c r="AE131" s="107" t="str">
        <f>IF(AC131="","", IF(AC131="NC","", IF(AC131="NE","", IF(AC131="NA","",IFERROR(VLOOKUP(AC131,Produtos!$A$1:$C$2319,2,FALSE),"Não Cadastrado")))))</f>
        <v/>
      </c>
      <c r="AF131" s="104"/>
      <c r="AG131" s="104"/>
      <c r="AH131" s="104" t="str">
        <f>IF(AC131="","",IF(ISNUMBER(AC131)=FALSE,"Não se aplica",IFERROR(VLOOKUP(AC131,Produtos!$A$1:$C$2319,3,FALSE),"Não Cadastrado")))</f>
        <v/>
      </c>
      <c r="AI131" s="104"/>
      <c r="AJ131" s="104" t="s">
        <v>7668</v>
      </c>
      <c r="AK131" s="107" t="s">
        <v>7234</v>
      </c>
      <c r="AL131" s="107"/>
      <c r="AM131" s="107"/>
      <c r="AN131" s="108" t="str">
        <f>VLOOKUP(Tabela2[[#This Row],[SIEMA]],Siema2025,51,FALSE)</f>
        <v/>
      </c>
      <c r="AO131" s="108" t="str">
        <f>VLOOKUP(Tabela2[[#This Row],[SIEMA]],Siema2025,53,FALSE)</f>
        <v/>
      </c>
      <c r="AP131" s="108" t="str">
        <f>VLOOKUP(Tabela2[[#This Row],[SIEMA]],Siema2025,55,FALSE)</f>
        <v/>
      </c>
      <c r="AQ131" s="108" t="str">
        <f>VLOOKUP(Tabela2[[#This Row],[SIEMA]],Siema2025,57,FALSE)</f>
        <v/>
      </c>
      <c r="AR131" s="108" t="str">
        <f>VLOOKUP(Tabela2[[#This Row],[SIEMA]],Siema2025,59,FALSE)</f>
        <v/>
      </c>
      <c r="AS131" s="108" t="str">
        <f>VLOOKUP(Tabela2[[#This Row],[SIEMA]],Siema2025,61,FALSE)</f>
        <v/>
      </c>
      <c r="AT131" s="108" t="str">
        <f>VLOOKUP(Tabela2[[#This Row],[SIEMA]],Siema2025,63,FALSE)</f>
        <v/>
      </c>
      <c r="AU131" s="108" t="str">
        <f>VLOOKUP(Tabela2[[#This Row],[SIEMA]],Siema2025,65,FALSE)</f>
        <v>X</v>
      </c>
      <c r="AV131" s="108" t="str">
        <f>VLOOKUP(Tabela2[[#This Row],[SIEMA]],Siema2025,67,FALSE)</f>
        <v/>
      </c>
      <c r="AW131" s="108" t="str">
        <f>VLOOKUP(Tabela2[[#This Row],[SIEMA]],Siema2025,69,FALSE)</f>
        <v/>
      </c>
      <c r="AX131" s="108" t="str">
        <f>VLOOKUP(Tabela2[[#This Row],[SIEMA]],Siema2025,71,FALSE)</f>
        <v/>
      </c>
      <c r="AY131" s="108" t="str">
        <f>VLOOKUP(Tabela2[[#This Row],[SIEMA]],Siema2025,73,FALSE)</f>
        <v/>
      </c>
      <c r="AZ131" s="108" t="str">
        <f>VLOOKUP(Tabela2[[#This Row],[SIEMA]],Siema2025,75,FALSE)</f>
        <v/>
      </c>
      <c r="BA131" s="108" t="str">
        <f>VLOOKUP(Tabela2[[#This Row],[SIEMA]],Siema2025,77,FALSE)</f>
        <v/>
      </c>
      <c r="BB131" s="108" t="str">
        <f>VLOOKUP(Tabela2[[#This Row],[SIEMA]],Siema2025,79,FALSE)</f>
        <v>X</v>
      </c>
      <c r="BC131" s="108" t="str">
        <f>IF(Tabela2[[#This Row],[Outro(s) ]] = "X", "PREENCHER","NA")</f>
        <v>PREENCHER</v>
      </c>
      <c r="BD131" s="108" t="str">
        <f>VLOOKUP(Tabela2[[#This Row],[SIEMA]],Siema2025,82,FALSE)</f>
        <v/>
      </c>
      <c r="BE131" s="108" t="str">
        <f>VLOOKUP(Tabela2[[#This Row],[SIEMA]],Siema2025,81,FALSE)</f>
        <v/>
      </c>
      <c r="BF131" s="110" t="str">
        <f>VLOOKUP(Tabela2[[#This Row],[SIEMA]],Siema2025,28,FALSE)</f>
        <v>INB - Indústrias Nucleares do Brasil</v>
      </c>
      <c r="BG131" s="110"/>
      <c r="BH131" s="111" t="str">
        <f>VLOOKUP(Tabela2[[#This Row],[SIEMA]],Siema2025,29,FALSE)</f>
        <v>00322818003570</v>
      </c>
      <c r="BI131" s="112" t="str">
        <f>VLOOKUP(Tabela2[[#This Row],[SIEMA]],Siema2025,107,FALSE)</f>
        <v>Não</v>
      </c>
      <c r="BJ131" s="107" t="s">
        <v>7099</v>
      </c>
      <c r="BK131" s="104" t="s">
        <v>2696</v>
      </c>
      <c r="BL131" s="140">
        <v>45728</v>
      </c>
      <c r="BM131" s="108">
        <f ca="1">IF(Tabela2[[#This Row],[Data de atendimento do Ibama (considerar o primeiro documento/ação)]]="",_xlfn.DAYS(TODAY(),J131),_xlfn.DAYS(Tabela2[[#This Row],[Data de atendimento do Ibama (considerar o primeiro documento/ação)]],J131))</f>
        <v>13</v>
      </c>
      <c r="BN131" s="108" t="str">
        <f>IF(Tabela2[[#This Row],[Atendido pelo Ibama ("Não" ou "Sim")]]="Não","Preencher", IF(Tabela2[[#This Row],[Atendido pelo Ibama ("Não" ou "Sim")]]="Sim","NA",""))</f>
        <v>NA</v>
      </c>
      <c r="BO131" s="114" t="s">
        <v>7138</v>
      </c>
      <c r="BP131" s="108" t="str">
        <f>IF(Tabela2[[#This Row],[Forma de atendimento (primeiro documento/ação)]]= "Outros (especificar)", "PREENCHER","NA")</f>
        <v>NA</v>
      </c>
      <c r="BQ131" s="106" t="s">
        <v>2696</v>
      </c>
      <c r="BR131" s="108" t="s">
        <v>123</v>
      </c>
      <c r="BS131" s="108" t="str">
        <f>IF(Tabela2[[#This Row],[Se sim, foi emitida Ordem de Emergência? (informações vinculada à coluna CK)]] = "Sim", "PREENCHER","NA")</f>
        <v>NA</v>
      </c>
      <c r="BT131" s="108" t="s">
        <v>7126</v>
      </c>
      <c r="BU131" s="108" t="s">
        <v>2696</v>
      </c>
      <c r="BV131" s="108" t="s">
        <v>123</v>
      </c>
      <c r="BW131" s="108" t="s">
        <v>2696</v>
      </c>
      <c r="BX131" s="106" t="s">
        <v>7116</v>
      </c>
      <c r="BY131" s="140">
        <v>45852</v>
      </c>
      <c r="BZ131" s="104">
        <f>IF(Tabela2[[#This Row],[Data do documento de encerramento]]="NA","NA",IF(Tabela2[[#This Row],[Data do documento de encerramento]]="","Pendente de conclusão/ encerramento",_xlfn.DAYS(Tabela2[[#This Row],[Data do documento de encerramento]],J131)))</f>
        <v>137</v>
      </c>
      <c r="CA131" s="107"/>
      <c r="CB131" s="107"/>
      <c r="CC131" s="107"/>
      <c r="CD131" s="107"/>
      <c r="CE131" s="107"/>
      <c r="CF131" s="107"/>
    </row>
    <row r="132" spans="1:84" ht="76.5" hidden="1">
      <c r="A132" s="169">
        <v>202522764840</v>
      </c>
      <c r="B132" s="170" t="s">
        <v>7759</v>
      </c>
      <c r="C132" s="108" t="str">
        <f>VLOOKUP(Tabela2[[#This Row],[SIEMA]],Siema2025,4,FALSE)</f>
        <v xml:space="preserve"> MG</v>
      </c>
      <c r="D132" s="106" t="str">
        <f>VLOOKUP(Tabela2[[#This Row],[SIEMA]],Siema2025,3,FALSE)</f>
        <v xml:space="preserve">Itabirito </v>
      </c>
      <c r="E132" s="106" t="s">
        <v>7760</v>
      </c>
      <c r="F132" s="106" t="s">
        <v>7761</v>
      </c>
      <c r="G132" s="106" t="s">
        <v>7762</v>
      </c>
      <c r="H132" s="106" t="s">
        <v>7763</v>
      </c>
      <c r="I132" s="104" t="s">
        <v>7114</v>
      </c>
      <c r="J132" s="105">
        <f>VLOOKUP(Tabela2[[#This Row],[SIEMA]],Siema2025,2,FALSE)</f>
        <v>45715</v>
      </c>
      <c r="K132" s="105" t="str">
        <f>VLOOKUP(Tabela2[[#This Row],[SIEMA]],Siema2025,16,FALSE)</f>
        <v>Quinta</v>
      </c>
      <c r="L132" s="106" t="str">
        <f>IF(Tabela2[[#This Row],[Data]]="","Sem Informação",VLOOKUP(MONTH(Tabela2[[#This Row],[Data]]),'[1]Validação de dados'!$I$1:$J$13,2,0))</f>
        <v>Fevereiro</v>
      </c>
      <c r="M132" s="104">
        <f>YEAR(Tabela2[[#This Row],[Data]])</f>
        <v>2025</v>
      </c>
      <c r="N132" s="105" t="str">
        <f>VLOOKUP(Tabela2[[#This Row],[SIEMA]],Siema2025,17,FALSE)</f>
        <v>Vespertino</v>
      </c>
      <c r="O132" s="105" t="str">
        <f>VLOOKUP(Tabela2[[#This Row],[SIEMA]],Siema2025,5,FALSE)</f>
        <v>Rodovia</v>
      </c>
      <c r="P132" s="104" t="str">
        <f>VLOOKUP(Tabela2[[#This Row],[SIEMA]],Siema2025,21,FALSE)</f>
        <v>Tombamento de caminhão tanque carregado com produto perigoso Óleo Diesel e Etanol, seguido de incêndio, no km 590 da BR040.
Transportadora WJ TRANSPORTES DE COMBUSTÍVEIS LTDA CNPJ 28403047000115</v>
      </c>
      <c r="Q132" s="104">
        <v>1170</v>
      </c>
      <c r="R132" s="104" t="str">
        <f>VLOOKUP(Tabela2[[#This Row],[SIEMA]],Siema2025,10,FALSE)</f>
        <v/>
      </c>
      <c r="S132" s="107" t="str">
        <f>IF(Q132="","", IF(Q132="NC","", IF(Q132="NE","", IF(Q132="NA","",IFERROR(VLOOKUP(Q132,Produtos!$A$1:$C$2319,2,FALSE),"Não Cadastrado")))))</f>
        <v>ÁLCOOL ETÍLICO, ETANOL</v>
      </c>
      <c r="T132" s="104">
        <v>5000</v>
      </c>
      <c r="U132" s="104" t="s">
        <v>648</v>
      </c>
      <c r="V132" s="104">
        <f>IF(Q132="","",IF(ISNUMBER(Q132)=FALSE,"Não se aplica",IFERROR(VLOOKUP(Q132,Produtos!$A$1:$C$2319,3,FALSE),"Não Cadastrado")))</f>
        <v>3</v>
      </c>
      <c r="W132" s="104">
        <v>1202</v>
      </c>
      <c r="X132" s="113" t="str">
        <f>IF(Tabela2[[#This Row],[Origem do acidente]] = "Plataforma", "PREENCHER","NA")</f>
        <v>NA</v>
      </c>
      <c r="Y132" s="109" t="str">
        <f>IF(W132="","", IF(W132="NC","", IF(W132="NE","", IF(W132="NA","",IFERROR(VLOOKUP(W132,Produtos!$A$1:$C$2319,2,FALSE),"Não Cadastrado")))))</f>
        <v>GASÓLEO ou ÓLEO DIESEL ou ÓLEO PARA AQUECIMENTO, LEVE</v>
      </c>
      <c r="Z132" s="104">
        <v>25000</v>
      </c>
      <c r="AA132" s="104" t="s">
        <v>648</v>
      </c>
      <c r="AB132" s="104">
        <f>IF(W132="","",IF(ISNUMBER(W132)=FALSE,"Não se aplica",IFERROR(VLOOKUP(W132,Produtos!$A$1:$C$2319,3,FALSE),"Não Cadastrado")))</f>
        <v>3</v>
      </c>
      <c r="AC132" s="104"/>
      <c r="AD132" s="108" t="str">
        <f>IF(Tabela2[[#This Row],[Origem do acidente]] = "Plataforma", "PREENCHER","NA")</f>
        <v>NA</v>
      </c>
      <c r="AE132" s="107" t="str">
        <f>IF(AC132="","", IF(AC132="NC","", IF(AC132="NE","", IF(AC132="NA","",IFERROR(VLOOKUP(AC132,Produtos!$A$1:$C$2319,2,FALSE),"Não Cadastrado")))))</f>
        <v/>
      </c>
      <c r="AF132" s="104"/>
      <c r="AG132" s="104"/>
      <c r="AH132" s="104" t="str">
        <f>IF(AC132="","",IF(ISNUMBER(AC132)=FALSE,"Não se aplica",IFERROR(VLOOKUP(AC132,Produtos!$A$1:$C$2319,3,FALSE),"Não Cadastrado")))</f>
        <v/>
      </c>
      <c r="AI132" s="104"/>
      <c r="AJ132" s="104" t="str">
        <f>VLOOKUP(Tabela2[[#This Row],[SIEMA]],Siema2025,26,FALSE)</f>
        <v>Tombamento de caminhão tanque carregado com produto perigoso Oleo Diesel e Etanol, seguido de incêndio, no km 590 da BR040.</v>
      </c>
      <c r="AK132" s="107" t="s">
        <v>7388</v>
      </c>
      <c r="AL132" s="107" t="s">
        <v>7182</v>
      </c>
      <c r="AM132" s="107"/>
      <c r="AN132" s="108" t="s">
        <v>7132</v>
      </c>
      <c r="AO132" s="108" t="str">
        <f>VLOOKUP(Tabela2[[#This Row],[SIEMA]],Siema2025,53,FALSE)</f>
        <v/>
      </c>
      <c r="AP132" s="108" t="str">
        <f>VLOOKUP(Tabela2[[#This Row],[SIEMA]],Siema2025,55,FALSE)</f>
        <v/>
      </c>
      <c r="AQ132" s="108" t="str">
        <f>VLOOKUP(Tabela2[[#This Row],[SIEMA]],Siema2025,57,FALSE)</f>
        <v>X</v>
      </c>
      <c r="AR132" s="108" t="str">
        <f>VLOOKUP(Tabela2[[#This Row],[SIEMA]],Siema2025,59,FALSE)</f>
        <v/>
      </c>
      <c r="AS132" s="108" t="str">
        <f>VLOOKUP(Tabela2[[#This Row],[SIEMA]],Siema2025,61,FALSE)</f>
        <v/>
      </c>
      <c r="AT132" s="108" t="str">
        <f>VLOOKUP(Tabela2[[#This Row],[SIEMA]],Siema2025,63,FALSE)</f>
        <v/>
      </c>
      <c r="AU132" s="108" t="s">
        <v>7132</v>
      </c>
      <c r="AV132" s="108" t="str">
        <f>VLOOKUP(Tabela2[[#This Row],[SIEMA]],Siema2025,67,FALSE)</f>
        <v/>
      </c>
      <c r="AW132" s="108" t="str">
        <f>VLOOKUP(Tabela2[[#This Row],[SIEMA]],Siema2025,69,FALSE)</f>
        <v/>
      </c>
      <c r="AX132" s="108" t="str">
        <f>VLOOKUP(Tabela2[[#This Row],[SIEMA]],Siema2025,71,FALSE)</f>
        <v>X</v>
      </c>
      <c r="AY132" s="108" t="str">
        <f>VLOOKUP(Tabela2[[#This Row],[SIEMA]],Siema2025,73,FALSE)</f>
        <v/>
      </c>
      <c r="AZ132" s="108" t="str">
        <f>VLOOKUP(Tabela2[[#This Row],[SIEMA]],Siema2025,75,FALSE)</f>
        <v/>
      </c>
      <c r="BA132" s="108" t="str">
        <f>VLOOKUP(Tabela2[[#This Row],[SIEMA]],Siema2025,77,FALSE)</f>
        <v/>
      </c>
      <c r="BB132" s="108" t="str">
        <f>VLOOKUP(Tabela2[[#This Row],[SIEMA]],Siema2025,79,FALSE)</f>
        <v/>
      </c>
      <c r="BC132" s="108" t="str">
        <f>IF(Tabela2[[#This Row],[Outro(s) ]] = "X", "PREENCHER","NA")</f>
        <v>NA</v>
      </c>
      <c r="BD132" s="108" t="str">
        <f>VLOOKUP(Tabela2[[#This Row],[SIEMA]],Siema2025,82,FALSE)</f>
        <v/>
      </c>
      <c r="BE132" s="108" t="str">
        <f>VLOOKUP(Tabela2[[#This Row],[SIEMA]],Siema2025,81,FALSE)</f>
        <v/>
      </c>
      <c r="BF132" s="110" t="str">
        <f>VLOOKUP(Tabela2[[#This Row],[SIEMA]],Siema2025,28,FALSE)</f>
        <v>WJ TRANSPORTES DE COMBUSTÍVEIS LTDA</v>
      </c>
      <c r="BG132" s="110"/>
      <c r="BH132" s="111" t="str">
        <f>VLOOKUP(Tabela2[[#This Row],[SIEMA]],Siema2025,29,FALSE)</f>
        <v>28403047000115</v>
      </c>
      <c r="BI132" s="112" t="s">
        <v>2696</v>
      </c>
      <c r="BJ132" s="107" t="s">
        <v>7099</v>
      </c>
      <c r="BK132" s="104" t="s">
        <v>2696</v>
      </c>
      <c r="BL132" s="140">
        <v>45723</v>
      </c>
      <c r="BM132" s="108">
        <f ca="1">IF(Tabela2[[#This Row],[Data de atendimento do Ibama (considerar o primeiro documento/ação)]]="",_xlfn.DAYS(TODAY(),J132),_xlfn.DAYS(Tabela2[[#This Row],[Data de atendimento do Ibama (considerar o primeiro documento/ação)]],J132))</f>
        <v>8</v>
      </c>
      <c r="BN132" s="108" t="str">
        <f>IF(Tabela2[[#This Row],[Atendido pelo Ibama ("Não" ou "Sim")]]="Não","Preencher", IF(Tabela2[[#This Row],[Atendido pelo Ibama ("Não" ou "Sim")]]="Sim","NA",""))</f>
        <v>NA</v>
      </c>
      <c r="BO132" s="114" t="s">
        <v>7100</v>
      </c>
      <c r="BP132" s="108" t="str">
        <f>IF(Tabela2[[#This Row],[Forma de atendimento (primeiro documento/ação)]]= "Outros (especificar)", "PREENCHER","NA")</f>
        <v>NA</v>
      </c>
      <c r="BQ132" s="106" t="s">
        <v>123</v>
      </c>
      <c r="BR132" s="108" t="str">
        <f>IF(Tabela2[[#This Row],[Equipe do Ibama foi a campo? Houve sobrevoo do Poseidon?]] = "Sim", "PREENCHER","NA")</f>
        <v>NA</v>
      </c>
      <c r="BS132" s="108" t="str">
        <f>IF(Tabela2[[#This Row],[Se sim, foi emitida Ordem de Emergência? (informações vinculada à coluna CK)]] = "Sim", "PREENCHER","NA")</f>
        <v>NA</v>
      </c>
      <c r="BT132" s="108" t="s">
        <v>7101</v>
      </c>
      <c r="BU132" s="108" t="s">
        <v>2696</v>
      </c>
      <c r="BV132" s="108" t="s">
        <v>2696</v>
      </c>
      <c r="BW132" s="108" t="s">
        <v>123</v>
      </c>
      <c r="BX132" s="106" t="s">
        <v>7127</v>
      </c>
      <c r="BY132" s="106"/>
      <c r="BZ132" s="104" t="str">
        <f>IF(Tabela2[[#This Row],[Data do documento de encerramento]]="NA","NA",IF(Tabela2[[#This Row],[Data do documento de encerramento]]="","Pendente de conclusão/ encerramento",_xlfn.DAYS(Tabela2[[#This Row],[Data do documento de encerramento]],J132)))</f>
        <v>Pendente de conclusão/ encerramento</v>
      </c>
      <c r="CA132" s="107" t="s">
        <v>7764</v>
      </c>
      <c r="CB132" s="107"/>
      <c r="CC132" s="107"/>
      <c r="CD132" s="107"/>
      <c r="CE132" s="107"/>
      <c r="CF132" s="107"/>
    </row>
    <row r="133" spans="1:84" ht="60.75" hidden="1">
      <c r="A133" s="169">
        <v>202522836017</v>
      </c>
      <c r="B133" s="170" t="s">
        <v>7765</v>
      </c>
      <c r="C133" s="108" t="str">
        <f>VLOOKUP(Tabela2[[#This Row],[SIEMA]],Siema2025,4,FALSE)</f>
        <v xml:space="preserve"> MT</v>
      </c>
      <c r="D133" s="106" t="str">
        <f>VLOOKUP(Tabela2[[#This Row],[SIEMA]],Siema2025,3,FALSE)</f>
        <v xml:space="preserve">Guarantã do Norte </v>
      </c>
      <c r="E133" s="106" t="s">
        <v>7342</v>
      </c>
      <c r="F133" s="106" t="s">
        <v>7766</v>
      </c>
      <c r="G133" s="106" t="s">
        <v>7767</v>
      </c>
      <c r="H133" s="106" t="s">
        <v>7768</v>
      </c>
      <c r="I133" s="104" t="s">
        <v>7114</v>
      </c>
      <c r="J133" s="105">
        <f>VLOOKUP(Tabela2[[#This Row],[SIEMA]],Siema2025,2,FALSE)</f>
        <v>45715</v>
      </c>
      <c r="K133" s="105" t="str">
        <f>VLOOKUP(Tabela2[[#This Row],[SIEMA]],Siema2025,16,FALSE)</f>
        <v>Quinta</v>
      </c>
      <c r="L133" s="106" t="str">
        <f>IF(Tabela2[[#This Row],[Data]]="","Sem Informação",VLOOKUP(MONTH(Tabela2[[#This Row],[Data]]),'[1]Validação de dados'!$I$1:$J$13,2,0))</f>
        <v>Fevereiro</v>
      </c>
      <c r="M133" s="104">
        <f>YEAR(Tabela2[[#This Row],[Data]])</f>
        <v>2025</v>
      </c>
      <c r="N133" s="105" t="str">
        <f>VLOOKUP(Tabela2[[#This Row],[SIEMA]],Siema2025,17,FALSE)</f>
        <v>Matutino</v>
      </c>
      <c r="O133" s="105" t="str">
        <f>VLOOKUP(Tabela2[[#This Row],[SIEMA]],Siema2025,5,FALSE)</f>
        <v>Rodovia</v>
      </c>
      <c r="P133" s="104" t="str">
        <f>VLOOKUP(Tabela2[[#This Row],[SIEMA]],Siema2025,21,FALSE)</f>
        <v/>
      </c>
      <c r="Q133" s="104">
        <v>1202</v>
      </c>
      <c r="R133" s="104" t="s">
        <v>3060</v>
      </c>
      <c r="S133" s="107" t="str">
        <f>IF(Q133="","", IF(Q133="NC","", IF(Q133="NE","", IF(Q133="NA","",IFERROR(VLOOKUP(Q133,Produtos!$A$1:$C$2319,2,FALSE),"Não Cadastrado")))))</f>
        <v>GASÓLEO ou ÓLEO DIESEL ou ÓLEO PARA AQUECIMENTO, LEVE</v>
      </c>
      <c r="T133" s="104">
        <v>23000</v>
      </c>
      <c r="U133" s="104" t="s">
        <v>648</v>
      </c>
      <c r="V133" s="104">
        <f>IF(Q133="","",IF(ISNUMBER(Q133)=FALSE,"Não se aplica",IFERROR(VLOOKUP(Q133,Produtos!$A$1:$C$2319,3,FALSE),"Não Cadastrado")))</f>
        <v>3</v>
      </c>
      <c r="W133" s="104" t="str">
        <f>VLOOKUP(Tabela2[[#This Row],[SIEMA]],Siema2025,10,FALSE)</f>
        <v/>
      </c>
      <c r="X133" s="113" t="str">
        <f>IF(Tabela2[[#This Row],[Origem do acidente]] = "Plataforma", "PREENCHER","NA")</f>
        <v>NA</v>
      </c>
      <c r="Y133" s="109" t="str">
        <f>IF(W133="","", IF(W133="NC","", IF(W133="NE","", IF(W133="NA","",IFERROR(VLOOKUP(W133,Produtos!$A$1:$C$2319,2,FALSE),"Não Cadastrado")))))</f>
        <v/>
      </c>
      <c r="Z133" s="104" t="str">
        <f>VLOOKUP(Tabela2[[#This Row],[SIEMA]],Siema2025,11,FALSE)</f>
        <v xml:space="preserve"> </v>
      </c>
      <c r="AA133" s="104" t="str">
        <f>VLOOKUP(Tabela2[[#This Row],[SIEMA]],Siema2025,12,FALSE)</f>
        <v xml:space="preserve"> </v>
      </c>
      <c r="AB133" s="104" t="str">
        <f>IF(W133="","",IF(ISNUMBER(W133)=FALSE,"Não se aplica",IFERROR(VLOOKUP(W133,Produtos!$A$1:$C$2319,3,FALSE),"Não Cadastrado")))</f>
        <v/>
      </c>
      <c r="AC133" s="104"/>
      <c r="AD133" s="108" t="str">
        <f>IF(Tabela2[[#This Row],[Origem do acidente]] = "Plataforma", "PREENCHER","NA")</f>
        <v>NA</v>
      </c>
      <c r="AE133" s="107" t="str">
        <f>IF(AC133="","", IF(AC133="NC","", IF(AC133="NE","", IF(AC133="NA","",IFERROR(VLOOKUP(AC133,Produtos!$A$1:$C$2319,2,FALSE),"Não Cadastrado")))))</f>
        <v/>
      </c>
      <c r="AF133" s="104"/>
      <c r="AG133" s="104"/>
      <c r="AH133" s="104" t="str">
        <f>IF(AC133="","",IF(ISNUMBER(AC133)=FALSE,"Não se aplica",IFERROR(VLOOKUP(AC133,Produtos!$A$1:$C$2319,3,FALSE),"Não Cadastrado")))</f>
        <v/>
      </c>
      <c r="AI133" s="104"/>
      <c r="AJ133" s="104" t="str">
        <f>VLOOKUP(Tabela2[[#This Row],[SIEMA]],Siema2025,26,FALSE)</f>
        <v>O CONDUTOR INFORMOU A CINEMÁTICA DE QUE SEGUIA NO SENTIDO SUL E NO INICIO DE UM DECLIVE, HOUVE UMA PANE NOS FREIOS
DA CARRETA, PERDEU O CONTROLE E TOMBOU O VEÍCULO, QUE FOI ARRASTADO PELA PISTA ATÉ PARAR SOBRE A FAIXA DE DOMÍNIO
NO SENTIDO NORTE.</v>
      </c>
      <c r="AK133" s="107" t="s">
        <v>7112</v>
      </c>
      <c r="AL133" s="107" t="s">
        <v>7182</v>
      </c>
      <c r="AM133" s="107"/>
      <c r="AN133" s="108" t="str">
        <f>VLOOKUP(Tabela2[[#This Row],[SIEMA]],Siema2025,51,FALSE)</f>
        <v/>
      </c>
      <c r="AO133" s="108" t="str">
        <f>VLOOKUP(Tabela2[[#This Row],[SIEMA]],Siema2025,53,FALSE)</f>
        <v/>
      </c>
      <c r="AP133" s="108" t="str">
        <f>VLOOKUP(Tabela2[[#This Row],[SIEMA]],Siema2025,55,FALSE)</f>
        <v>X</v>
      </c>
      <c r="AQ133" s="108" t="str">
        <f>VLOOKUP(Tabela2[[#This Row],[SIEMA]],Siema2025,57,FALSE)</f>
        <v>X</v>
      </c>
      <c r="AR133" s="108" t="str">
        <f>VLOOKUP(Tabela2[[#This Row],[SIEMA]],Siema2025,59,FALSE)</f>
        <v/>
      </c>
      <c r="AS133" s="108" t="str">
        <f>VLOOKUP(Tabela2[[#This Row],[SIEMA]],Siema2025,61,FALSE)</f>
        <v/>
      </c>
      <c r="AT133" s="108" t="str">
        <f>VLOOKUP(Tabela2[[#This Row],[SIEMA]],Siema2025,63,FALSE)</f>
        <v/>
      </c>
      <c r="AU133" s="108" t="str">
        <f>VLOOKUP(Tabela2[[#This Row],[SIEMA]],Siema2025,65,FALSE)</f>
        <v>X</v>
      </c>
      <c r="AV133" s="108" t="str">
        <f>VLOOKUP(Tabela2[[#This Row],[SIEMA]],Siema2025,67,FALSE)</f>
        <v/>
      </c>
      <c r="AW133" s="108" t="str">
        <f>VLOOKUP(Tabela2[[#This Row],[SIEMA]],Siema2025,69,FALSE)</f>
        <v/>
      </c>
      <c r="AX133" s="108" t="str">
        <f>VLOOKUP(Tabela2[[#This Row],[SIEMA]],Siema2025,71,FALSE)</f>
        <v/>
      </c>
      <c r="AY133" s="108" t="str">
        <f>VLOOKUP(Tabela2[[#This Row],[SIEMA]],Siema2025,73,FALSE)</f>
        <v/>
      </c>
      <c r="AZ133" s="108" t="str">
        <f>VLOOKUP(Tabela2[[#This Row],[SIEMA]],Siema2025,75,FALSE)</f>
        <v/>
      </c>
      <c r="BA133" s="108" t="str">
        <f>VLOOKUP(Tabela2[[#This Row],[SIEMA]],Siema2025,77,FALSE)</f>
        <v/>
      </c>
      <c r="BB133" s="108" t="str">
        <f>VLOOKUP(Tabela2[[#This Row],[SIEMA]],Siema2025,79,FALSE)</f>
        <v/>
      </c>
      <c r="BC133" s="108" t="str">
        <f>IF(Tabela2[[#This Row],[Outro(s) ]] = "X", "PREENCHER","NA")</f>
        <v>NA</v>
      </c>
      <c r="BD133" s="108" t="str">
        <f>VLOOKUP(Tabela2[[#This Row],[SIEMA]],Siema2025,82,FALSE)</f>
        <v/>
      </c>
      <c r="BE133" s="108" t="str">
        <f>VLOOKUP(Tabela2[[#This Row],[SIEMA]],Siema2025,81,FALSE)</f>
        <v/>
      </c>
      <c r="BF133" s="110" t="str">
        <f>VLOOKUP(Tabela2[[#This Row],[SIEMA]],Siema2025,28,FALSE)</f>
        <v>Nevada Transportes</v>
      </c>
      <c r="BG133" s="110"/>
      <c r="BH133" s="111" t="str">
        <f>VLOOKUP(Tabela2[[#This Row],[SIEMA]],Siema2025,29,FALSE)</f>
        <v>00331323000168</v>
      </c>
      <c r="BI133" s="112" t="s">
        <v>2696</v>
      </c>
      <c r="BJ133" s="107" t="s">
        <v>7099</v>
      </c>
      <c r="BK133" s="104" t="s">
        <v>2696</v>
      </c>
      <c r="BL133" s="140">
        <v>45730</v>
      </c>
      <c r="BM133" s="108">
        <f ca="1">IF(Tabela2[[#This Row],[Data de atendimento do Ibama (considerar o primeiro documento/ação)]]="",_xlfn.DAYS(TODAY(),J133),_xlfn.DAYS(Tabela2[[#This Row],[Data de atendimento do Ibama (considerar o primeiro documento/ação)]],J133))</f>
        <v>15</v>
      </c>
      <c r="BN133" s="108" t="str">
        <f>IF(Tabela2[[#This Row],[Atendido pelo Ibama ("Não" ou "Sim")]]="Não","Preencher", IF(Tabela2[[#This Row],[Atendido pelo Ibama ("Não" ou "Sim")]]="Sim","NA",""))</f>
        <v>NA</v>
      </c>
      <c r="BO133" s="114" t="s">
        <v>7124</v>
      </c>
      <c r="BP133" s="108" t="s">
        <v>7348</v>
      </c>
      <c r="BQ133" s="106" t="s">
        <v>7062</v>
      </c>
      <c r="BR133" s="108" t="s">
        <v>2696</v>
      </c>
      <c r="BS133" s="108" t="s">
        <v>123</v>
      </c>
      <c r="BT133" s="108" t="s">
        <v>7101</v>
      </c>
      <c r="BU133" s="108" t="s">
        <v>123</v>
      </c>
      <c r="BV133" s="108" t="s">
        <v>123</v>
      </c>
      <c r="BW133" s="108" t="s">
        <v>123</v>
      </c>
      <c r="BX133" s="106"/>
      <c r="BY133" s="106"/>
      <c r="BZ133" s="104" t="str">
        <f>IF(Tabela2[[#This Row],[Data do documento de encerramento]]="NA","NA",IF(Tabela2[[#This Row],[Data do documento de encerramento]]="","Pendente de conclusão/ encerramento",_xlfn.DAYS(Tabela2[[#This Row],[Data do documento de encerramento]],J133)))</f>
        <v>Pendente de conclusão/ encerramento</v>
      </c>
      <c r="CA133" s="107"/>
      <c r="CB133" s="107"/>
      <c r="CC133" s="115"/>
      <c r="CD133" s="107"/>
      <c r="CE133" s="107"/>
      <c r="CF133" s="107"/>
    </row>
    <row r="134" spans="1:84" ht="30.75" hidden="1">
      <c r="A134" s="169">
        <v>202522843203</v>
      </c>
      <c r="B134" s="170" t="s">
        <v>7769</v>
      </c>
      <c r="C134" s="108" t="str">
        <f>VLOOKUP(Tabela2[[#This Row],[SIEMA]],Siema2025,4,FALSE)</f>
        <v xml:space="preserve"> BA</v>
      </c>
      <c r="D134" s="106" t="str">
        <f>VLOOKUP(Tabela2[[#This Row],[SIEMA]],Siema2025,3,FALSE)</f>
        <v xml:space="preserve">Araças </v>
      </c>
      <c r="E134" s="106" t="str">
        <f>VLOOKUP(Tabela2[[#This Row],[SIEMA]],Siema2025,20,FALSE)</f>
        <v>Linha de produção do poço 7-AR-224  Bacia do Recôncavo Baiano</v>
      </c>
      <c r="F134" s="106"/>
      <c r="G134" s="106" t="s">
        <v>7770</v>
      </c>
      <c r="H134" s="106" t="s">
        <v>7771</v>
      </c>
      <c r="I134" s="104" t="s">
        <v>7171</v>
      </c>
      <c r="J134" s="105">
        <f>VLOOKUP(Tabela2[[#This Row],[SIEMA]],Siema2025,2,FALSE)</f>
        <v>45715</v>
      </c>
      <c r="K134" s="105" t="str">
        <f>VLOOKUP(Tabela2[[#This Row],[SIEMA]],Siema2025,16,FALSE)</f>
        <v>Quinta</v>
      </c>
      <c r="L134" s="106" t="str">
        <f>IF(Tabela2[[#This Row],[Data]]="","Sem Informação",VLOOKUP(MONTH(Tabela2[[#This Row],[Data]]),'[1]Validação de dados'!$I$1:$J$13,2,0))</f>
        <v>Fevereiro</v>
      </c>
      <c r="M134" s="104">
        <f>YEAR(Tabela2[[#This Row],[Data]])</f>
        <v>2025</v>
      </c>
      <c r="N134" s="105" t="str">
        <f>VLOOKUP(Tabela2[[#This Row],[SIEMA]],Siema2025,17,FALSE)</f>
        <v>Matutino</v>
      </c>
      <c r="O134" s="105" t="s">
        <v>145</v>
      </c>
      <c r="P134" s="104" t="str">
        <f>VLOOKUP(Tabela2[[#This Row],[SIEMA]],Siema2025,21,FALSE)</f>
        <v>Poço Terrestre</v>
      </c>
      <c r="Q134" s="104">
        <v>1267</v>
      </c>
      <c r="R134" s="104" t="str">
        <f>VLOOKUP(Tabela2[[#This Row],[SIEMA]],Siema2025,10,FALSE)</f>
        <v>água produzida</v>
      </c>
      <c r="S134" s="107" t="s">
        <v>7305</v>
      </c>
      <c r="T134" s="104" t="s">
        <v>7772</v>
      </c>
      <c r="U134" s="104" t="str">
        <f>VLOOKUP(Tabela2[[#This Row],[SIEMA]],Siema2025,12,FALSE)</f>
        <v>M3</v>
      </c>
      <c r="V134" s="104">
        <f>IF(Q134="","",IF(ISNUMBER(Q134)=FALSE,"Não se aplica",IFERROR(VLOOKUP(Q134,Produtos!$A$1:$C$2319,3,FALSE),"Não Cadastrado")))</f>
        <v>3</v>
      </c>
      <c r="W134" s="104" t="str">
        <f>VLOOKUP(Tabela2[[#This Row],[SIEMA]],Siema2025,10,FALSE)</f>
        <v>água produzida</v>
      </c>
      <c r="X134" s="113" t="str">
        <f>IF(Tabela2[[#This Row],[Origem do acidente]] = "Plataforma", "PREENCHER","NA")</f>
        <v>NA</v>
      </c>
      <c r="Y134" s="109" t="str">
        <f>IF(W134="","", IF(W134="NC","", IF(W134="NE","", IF(W134="NA","",IFERROR(VLOOKUP(W134,Produtos!$A$1:$C$2319,2,FALSE),"Não Cadastrado")))))</f>
        <v>Não Cadastrado</v>
      </c>
      <c r="Z134" s="104" t="str">
        <f>VLOOKUP(Tabela2[[#This Row],[SIEMA]],Siema2025,11,FALSE)</f>
        <v>0.23352</v>
      </c>
      <c r="AA134" s="104" t="str">
        <f>VLOOKUP(Tabela2[[#This Row],[SIEMA]],Siema2025,12,FALSE)</f>
        <v>M3</v>
      </c>
      <c r="AB134" s="104" t="str">
        <f>IF(W134="","",IF(ISNUMBER(W134)=FALSE,"Não se aplica",IFERROR(VLOOKUP(W134,Produtos!$A$1:$C$2319,3,FALSE),"Não Cadastrado")))</f>
        <v>Não se aplica</v>
      </c>
      <c r="AC134" s="104"/>
      <c r="AD134" s="108" t="str">
        <f>IF(Tabela2[[#This Row],[Origem do acidente]] = "Plataforma", "PREENCHER","NA")</f>
        <v>NA</v>
      </c>
      <c r="AE134" s="107" t="str">
        <f>IF(AC134="","", IF(AC134="NC","", IF(AC134="NE","", IF(AC134="NA","",IFERROR(VLOOKUP(AC134,Produtos!$A$1:$C$2319,2,FALSE),"Não Cadastrado")))))</f>
        <v/>
      </c>
      <c r="AF134" s="104"/>
      <c r="AG134" s="104"/>
      <c r="AH134" s="104" t="str">
        <f>IF(AC134="","",IF(ISNUMBER(AC134)=FALSE,"Não se aplica",IFERROR(VLOOKUP(AC134,Produtos!$A$1:$C$2319,3,FALSE),"Não Cadastrado")))</f>
        <v/>
      </c>
      <c r="AI134" s="104"/>
      <c r="AJ134" s="104" t="str">
        <f>VLOOKUP(Tabela2[[#This Row],[SIEMA]],Siema2025,26,FALSE)</f>
        <v>Em avaliação.</v>
      </c>
      <c r="AK134" s="107" t="s">
        <v>7250</v>
      </c>
      <c r="AL134" s="107"/>
      <c r="AM134" s="107"/>
      <c r="AN134" s="108" t="str">
        <f>VLOOKUP(Tabela2[[#This Row],[SIEMA]],Siema2025,51,FALSE)</f>
        <v/>
      </c>
      <c r="AO134" s="108" t="str">
        <f>VLOOKUP(Tabela2[[#This Row],[SIEMA]],Siema2025,53,FALSE)</f>
        <v/>
      </c>
      <c r="AP134" s="108" t="str">
        <f>VLOOKUP(Tabela2[[#This Row],[SIEMA]],Siema2025,55,FALSE)</f>
        <v/>
      </c>
      <c r="AQ134" s="108" t="str">
        <f>VLOOKUP(Tabela2[[#This Row],[SIEMA]],Siema2025,57,FALSE)</f>
        <v/>
      </c>
      <c r="AR134" s="108" t="str">
        <f>VLOOKUP(Tabela2[[#This Row],[SIEMA]],Siema2025,59,FALSE)</f>
        <v/>
      </c>
      <c r="AS134" s="108" t="str">
        <f>VLOOKUP(Tabela2[[#This Row],[SIEMA]],Siema2025,61,FALSE)</f>
        <v/>
      </c>
      <c r="AT134" s="108" t="str">
        <f>VLOOKUP(Tabela2[[#This Row],[SIEMA]],Siema2025,63,FALSE)</f>
        <v/>
      </c>
      <c r="AU134" s="108" t="str">
        <f>VLOOKUP(Tabela2[[#This Row],[SIEMA]],Siema2025,65,FALSE)</f>
        <v>X</v>
      </c>
      <c r="AV134" s="108" t="str">
        <f>VLOOKUP(Tabela2[[#This Row],[SIEMA]],Siema2025,67,FALSE)</f>
        <v/>
      </c>
      <c r="AW134" s="108" t="str">
        <f>VLOOKUP(Tabela2[[#This Row],[SIEMA]],Siema2025,69,FALSE)</f>
        <v/>
      </c>
      <c r="AX134" s="108" t="str">
        <f>VLOOKUP(Tabela2[[#This Row],[SIEMA]],Siema2025,71,FALSE)</f>
        <v/>
      </c>
      <c r="AY134" s="108" t="str">
        <f>VLOOKUP(Tabela2[[#This Row],[SIEMA]],Siema2025,73,FALSE)</f>
        <v/>
      </c>
      <c r="AZ134" s="108" t="str">
        <f>VLOOKUP(Tabela2[[#This Row],[SIEMA]],Siema2025,75,FALSE)</f>
        <v/>
      </c>
      <c r="BA134" s="108" t="str">
        <f>VLOOKUP(Tabela2[[#This Row],[SIEMA]],Siema2025,77,FALSE)</f>
        <v/>
      </c>
      <c r="BB134" s="108" t="str">
        <f>VLOOKUP(Tabela2[[#This Row],[SIEMA]],Siema2025,79,FALSE)</f>
        <v/>
      </c>
      <c r="BC134" s="108" t="str">
        <f>IF(Tabela2[[#This Row],[Outro(s) ]] = "X", "PREENCHER","NA")</f>
        <v>NA</v>
      </c>
      <c r="BD134" s="108" t="str">
        <f>VLOOKUP(Tabela2[[#This Row],[SIEMA]],Siema2025,82,FALSE)</f>
        <v/>
      </c>
      <c r="BE134" s="108" t="str">
        <f>VLOOKUP(Tabela2[[#This Row],[SIEMA]],Siema2025,81,FALSE)</f>
        <v/>
      </c>
      <c r="BF134" s="110" t="str">
        <f>VLOOKUP(Tabela2[[#This Row],[SIEMA]],Siema2025,28,FALSE)</f>
        <v>PETRÓLEO BRASILEIRO S.A. - PETROBRAS</v>
      </c>
      <c r="BG134" s="110"/>
      <c r="BH134" s="111" t="str">
        <f>VLOOKUP(Tabela2[[#This Row],[SIEMA]],Siema2025,29,FALSE)</f>
        <v/>
      </c>
      <c r="BI134" s="112" t="str">
        <f>VLOOKUP(Tabela2[[#This Row],[SIEMA]],Siema2025,107,FALSE)</f>
        <v>Não</v>
      </c>
      <c r="BJ134" s="107" t="s">
        <v>7113</v>
      </c>
      <c r="BK134" s="104" t="s">
        <v>2696</v>
      </c>
      <c r="BL134" s="140">
        <v>45734</v>
      </c>
      <c r="BM134" s="108">
        <f ca="1">IF(Tabela2[[#This Row],[Data de atendimento do Ibama (considerar o primeiro documento/ação)]]="",_xlfn.DAYS(TODAY(),J134),_xlfn.DAYS(Tabela2[[#This Row],[Data de atendimento do Ibama (considerar o primeiro documento/ação)]],J134))</f>
        <v>19</v>
      </c>
      <c r="BN134" s="108" t="str">
        <f>IF(Tabela2[[#This Row],[Atendido pelo Ibama ("Não" ou "Sim")]]="Não","Preencher", IF(Tabela2[[#This Row],[Atendido pelo Ibama ("Não" ou "Sim")]]="Sim","NA",""))</f>
        <v>NA</v>
      </c>
      <c r="BO134" s="114" t="s">
        <v>7138</v>
      </c>
      <c r="BP134" s="108" t="str">
        <f>IF(Tabela2[[#This Row],[Forma de atendimento (primeiro documento/ação)]]= "Outros (especificar)", "PREENCHER","NA")</f>
        <v>NA</v>
      </c>
      <c r="BQ134" s="106" t="s">
        <v>123</v>
      </c>
      <c r="BR134" s="108" t="str">
        <f>IF(Tabela2[[#This Row],[Equipe do Ibama foi a campo? Houve sobrevoo do Poseidon?]] = "Sim", "PREENCHER","NA")</f>
        <v>NA</v>
      </c>
      <c r="BS134" s="108" t="s">
        <v>7114</v>
      </c>
      <c r="BT134" s="108" t="s">
        <v>7126</v>
      </c>
      <c r="BU134" s="108" t="s">
        <v>2696</v>
      </c>
      <c r="BV134" s="108" t="s">
        <v>123</v>
      </c>
      <c r="BW134" s="108" t="s">
        <v>123</v>
      </c>
      <c r="BX134" s="106"/>
      <c r="BY134" s="106"/>
      <c r="BZ134" s="104" t="str">
        <f>IF(Tabela2[[#This Row],[Data do documento de encerramento]]="NA","NA",IF(Tabela2[[#This Row],[Data do documento de encerramento]]="","Pendente de conclusão/ encerramento",_xlfn.DAYS(Tabela2[[#This Row],[Data do documento de encerramento]],J134)))</f>
        <v>Pendente de conclusão/ encerramento</v>
      </c>
      <c r="CA134" s="107"/>
      <c r="CB134" s="107"/>
      <c r="CC134" s="107"/>
      <c r="CD134" s="107"/>
      <c r="CE134" s="107"/>
      <c r="CF134" s="107"/>
    </row>
    <row r="135" spans="1:84" ht="30.75" hidden="1">
      <c r="A135" s="169">
        <v>20253454022</v>
      </c>
      <c r="B135" s="170" t="s">
        <v>7773</v>
      </c>
      <c r="C135" s="108" t="str">
        <f>VLOOKUP(Tabela2[[#This Row],[SIEMA]],Siema2025,4,FALSE)</f>
        <v xml:space="preserve"> AL</v>
      </c>
      <c r="D135" s="106" t="str">
        <f>VLOOKUP(Tabela2[[#This Row],[SIEMA]],Siema2025,3,FALSE)</f>
        <v xml:space="preserve">Maceió </v>
      </c>
      <c r="E135" s="106" t="str">
        <f>VLOOKUP(Tabela2[[#This Row],[SIEMA]],Siema2025,20,FALSE)</f>
        <v>Fazenda Lamarão, s/n. Zona rural.</v>
      </c>
      <c r="F135" s="106"/>
      <c r="G135" s="28" t="s">
        <v>7594</v>
      </c>
      <c r="H135" s="28" t="s">
        <v>7595</v>
      </c>
      <c r="I135" s="104" t="s">
        <v>7223</v>
      </c>
      <c r="J135" s="105">
        <f>VLOOKUP(Tabela2[[#This Row],[SIEMA]],Siema2025,2,FALSE)</f>
        <v>45716</v>
      </c>
      <c r="K135" s="105" t="str">
        <f>VLOOKUP(Tabela2[[#This Row],[SIEMA]],Siema2025,16,FALSE)</f>
        <v>Sexta</v>
      </c>
      <c r="L135" s="106" t="str">
        <f>IF(Tabela2[[#This Row],[Data]]="","Sem Informação",VLOOKUP(MONTH(Tabela2[[#This Row],[Data]]),'[1]Validação de dados'!$I$1:$J$13,2,0))</f>
        <v>Fevereiro</v>
      </c>
      <c r="M135" s="104">
        <f>YEAR(Tabela2[[#This Row],[Data]])</f>
        <v>2025</v>
      </c>
      <c r="N135" s="105" t="str">
        <f>VLOOKUP(Tabela2[[#This Row],[SIEMA]],Siema2025,17,FALSE)</f>
        <v>Vespertino</v>
      </c>
      <c r="O135" s="105" t="s">
        <v>145</v>
      </c>
      <c r="P135" s="104" t="str">
        <f>VLOOKUP(Tabela2[[#This Row],[SIEMA]],Siema2025,21,FALSE)</f>
        <v>Laboratório - Estação de Pilar</v>
      </c>
      <c r="Q135" s="104">
        <v>3082</v>
      </c>
      <c r="R135" s="104" t="str">
        <f>VLOOKUP(Tabela2[[#This Row],[SIEMA]],Siema2025,10,FALSE)</f>
        <v>água oleosa</v>
      </c>
      <c r="S135" s="107" t="s">
        <v>1714</v>
      </c>
      <c r="T135" s="104" t="str">
        <f>VLOOKUP(Tabela2[[#This Row],[SIEMA]],Siema2025,11,FALSE)</f>
        <v>0.16</v>
      </c>
      <c r="U135" s="104" t="str">
        <f>VLOOKUP(Tabela2[[#This Row],[SIEMA]],Siema2025,12,FALSE)</f>
        <v>M3</v>
      </c>
      <c r="V135" s="104">
        <f>IF(Q135="","",IF(ISNUMBER(Q135)=FALSE,"Não se aplica",IFERROR(VLOOKUP(Q135,Produtos!$A$1:$C$2319,3,FALSE),"Não Cadastrado")))</f>
        <v>9</v>
      </c>
      <c r="W135" s="104"/>
      <c r="X135" s="113"/>
      <c r="Y135" s="109"/>
      <c r="Z135" s="104"/>
      <c r="AA135" s="104" t="str">
        <f>VLOOKUP(Tabela2[[#This Row],[SIEMA]],Siema2025,12,FALSE)</f>
        <v>M3</v>
      </c>
      <c r="AB135" s="104"/>
      <c r="AC135" s="104"/>
      <c r="AD135" s="108" t="str">
        <f>IF(Tabela2[[#This Row],[Origem do acidente]] = "Plataforma", "PREENCHER","NA")</f>
        <v>NA</v>
      </c>
      <c r="AE135" s="107" t="str">
        <f>IF(AC135="","", IF(AC135="NC","", IF(AC135="NE","", IF(AC135="NA","",IFERROR(VLOOKUP(AC135,Produtos!$A$1:$C$2319,2,FALSE),"Não Cadastrado")))))</f>
        <v/>
      </c>
      <c r="AF135" s="104"/>
      <c r="AG135" s="104"/>
      <c r="AH135" s="104" t="str">
        <f>IF(AC135="","",IF(ISNUMBER(AC135)=FALSE,"Não se aplica",IFERROR(VLOOKUP(AC135,Produtos!$A$1:$C$2319,3,FALSE),"Não Cadastrado")))</f>
        <v/>
      </c>
      <c r="AI135" s="104"/>
      <c r="AJ135" s="104" t="str">
        <f>VLOOKUP(Tabela2[[#This Row],[SIEMA]],Siema2025,26,FALSE)</f>
        <v/>
      </c>
      <c r="AK135" s="107" t="s">
        <v>6834</v>
      </c>
      <c r="AL135" s="107"/>
      <c r="AM135" s="107"/>
      <c r="AN135" s="108" t="str">
        <f>VLOOKUP(Tabela2[[#This Row],[SIEMA]],Siema2025,51,FALSE)</f>
        <v/>
      </c>
      <c r="AO135" s="108" t="str">
        <f>VLOOKUP(Tabela2[[#This Row],[SIEMA]],Siema2025,53,FALSE)</f>
        <v/>
      </c>
      <c r="AP135" s="108" t="str">
        <f>VLOOKUP(Tabela2[[#This Row],[SIEMA]],Siema2025,55,FALSE)</f>
        <v/>
      </c>
      <c r="AQ135" s="108" t="str">
        <f>VLOOKUP(Tabela2[[#This Row],[SIEMA]],Siema2025,57,FALSE)</f>
        <v/>
      </c>
      <c r="AR135" s="108" t="str">
        <f>VLOOKUP(Tabela2[[#This Row],[SIEMA]],Siema2025,59,FALSE)</f>
        <v/>
      </c>
      <c r="AS135" s="108" t="str">
        <f>VLOOKUP(Tabela2[[#This Row],[SIEMA]],Siema2025,61,FALSE)</f>
        <v/>
      </c>
      <c r="AT135" s="108" t="str">
        <f>VLOOKUP(Tabela2[[#This Row],[SIEMA]],Siema2025,63,FALSE)</f>
        <v/>
      </c>
      <c r="AU135" s="108" t="str">
        <f>VLOOKUP(Tabela2[[#This Row],[SIEMA]],Siema2025,65,FALSE)</f>
        <v>X</v>
      </c>
      <c r="AV135" s="108" t="str">
        <f>VLOOKUP(Tabela2[[#This Row],[SIEMA]],Siema2025,67,FALSE)</f>
        <v/>
      </c>
      <c r="AW135" s="108" t="str">
        <f>VLOOKUP(Tabela2[[#This Row],[SIEMA]],Siema2025,69,FALSE)</f>
        <v/>
      </c>
      <c r="AX135" s="108" t="str">
        <f>VLOOKUP(Tabela2[[#This Row],[SIEMA]],Siema2025,71,FALSE)</f>
        <v/>
      </c>
      <c r="AY135" s="108" t="str">
        <f>VLOOKUP(Tabela2[[#This Row],[SIEMA]],Siema2025,73,FALSE)</f>
        <v/>
      </c>
      <c r="AZ135" s="108" t="str">
        <f>VLOOKUP(Tabela2[[#This Row],[SIEMA]],Siema2025,75,FALSE)</f>
        <v/>
      </c>
      <c r="BA135" s="108" t="str">
        <f>VLOOKUP(Tabela2[[#This Row],[SIEMA]],Siema2025,77,FALSE)</f>
        <v/>
      </c>
      <c r="BB135" s="108" t="str">
        <f>VLOOKUP(Tabela2[[#This Row],[SIEMA]],Siema2025,79,FALSE)</f>
        <v/>
      </c>
      <c r="BC135" s="108" t="str">
        <f>IF(Tabela2[[#This Row],[Outro(s) ]] = "X", "PREENCHER","NA")</f>
        <v>NA</v>
      </c>
      <c r="BD135" s="108" t="str">
        <f>VLOOKUP(Tabela2[[#This Row],[SIEMA]],Siema2025,82,FALSE)</f>
        <v/>
      </c>
      <c r="BE135" s="108" t="str">
        <f>VLOOKUP(Tabela2[[#This Row],[SIEMA]],Siema2025,81,FALSE)</f>
        <v/>
      </c>
      <c r="BF135" s="110" t="str">
        <f>VLOOKUP(Tabela2[[#This Row],[SIEMA]],Siema2025,28,FALSE)</f>
        <v>ORIGEM ENERGIA ALAGOAS S.A</v>
      </c>
      <c r="BG135" s="110"/>
      <c r="BH135" s="111" t="str">
        <f>VLOOKUP(Tabela2[[#This Row],[SIEMA]],Siema2025,29,FALSE)</f>
        <v>34186669000301</v>
      </c>
      <c r="BI135" s="112" t="str">
        <f>VLOOKUP(Tabela2[[#This Row],[SIEMA]],Siema2025,107,FALSE)</f>
        <v>Não</v>
      </c>
      <c r="BJ135" s="107" t="s">
        <v>7113</v>
      </c>
      <c r="BK135" s="104" t="s">
        <v>2696</v>
      </c>
      <c r="BL135" s="140">
        <v>45730</v>
      </c>
      <c r="BM135" s="108">
        <f ca="1">IF(Tabela2[[#This Row],[Data de atendimento do Ibama (considerar o primeiro documento/ação)]]="",_xlfn.DAYS(TODAY(),J135),_xlfn.DAYS(Tabela2[[#This Row],[Data de atendimento do Ibama (considerar o primeiro documento/ação)]],J135))</f>
        <v>14</v>
      </c>
      <c r="BN135" s="108" t="str">
        <f>IF(Tabela2[[#This Row],[Atendido pelo Ibama ("Não" ou "Sim")]]="Não","Preencher", IF(Tabela2[[#This Row],[Atendido pelo Ibama ("Não" ou "Sim")]]="Sim","NA",""))</f>
        <v>NA</v>
      </c>
      <c r="BO135" s="114" t="s">
        <v>7138</v>
      </c>
      <c r="BP135" s="108" t="str">
        <f>IF(Tabela2[[#This Row],[Forma de atendimento (primeiro documento/ação)]]= "Outros (especificar)", "PREENCHER","NA")</f>
        <v>NA</v>
      </c>
      <c r="BQ135" s="106" t="s">
        <v>123</v>
      </c>
      <c r="BR135" s="108" t="str">
        <f>IF(Tabela2[[#This Row],[Equipe do Ibama foi a campo? Houve sobrevoo do Poseidon?]] = "Sim", "PREENCHER","NA")</f>
        <v>NA</v>
      </c>
      <c r="BS135" s="108" t="s">
        <v>7114</v>
      </c>
      <c r="BT135" s="108" t="s">
        <v>7126</v>
      </c>
      <c r="BU135" s="108" t="s">
        <v>123</v>
      </c>
      <c r="BV135" s="108" t="s">
        <v>123</v>
      </c>
      <c r="BW135" s="108" t="s">
        <v>123</v>
      </c>
      <c r="BX135" s="106"/>
      <c r="BY135" s="106"/>
      <c r="BZ135" s="104" t="str">
        <f>IF(Tabela2[[#This Row],[Data do documento de encerramento]]="NA","NA",IF(Tabela2[[#This Row],[Data do documento de encerramento]]="","Pendente de conclusão/ encerramento",_xlfn.DAYS(Tabela2[[#This Row],[Data do documento de encerramento]],J135)))</f>
        <v>Pendente de conclusão/ encerramento</v>
      </c>
      <c r="CA135" s="107"/>
      <c r="CB135" s="107"/>
      <c r="CC135" s="107"/>
      <c r="CD135" s="107"/>
      <c r="CE135" s="107"/>
      <c r="CF135" s="107"/>
    </row>
    <row r="136" spans="1:84" ht="30.75" hidden="1">
      <c r="A136" s="199">
        <v>202522872025</v>
      </c>
      <c r="B136" s="170" t="s">
        <v>7774</v>
      </c>
      <c r="C136" s="108" t="str">
        <f>VLOOKUP(Tabela2[[#This Row],[SIEMA]],Siema2025,4,FALSE)</f>
        <v xml:space="preserve"> SP</v>
      </c>
      <c r="D136" s="106" t="str">
        <f>VLOOKUP(Tabela2[[#This Row],[SIEMA]],Siema2025,3,FALSE)</f>
        <v xml:space="preserve">Cubatão </v>
      </c>
      <c r="E136" s="106" t="s">
        <v>7775</v>
      </c>
      <c r="F136" s="106"/>
      <c r="G136" s="172" t="s">
        <v>7776</v>
      </c>
      <c r="H136" s="172" t="s">
        <v>7777</v>
      </c>
      <c r="I136" s="104" t="s">
        <v>7114</v>
      </c>
      <c r="J136" s="105">
        <f>VLOOKUP(Tabela2[[#This Row],[SIEMA]],Siema2025,2,FALSE)</f>
        <v>45716</v>
      </c>
      <c r="K136" s="105" t="str">
        <f>VLOOKUP(Tabela2[[#This Row],[SIEMA]],Siema2025,16,FALSE)</f>
        <v>Sexta</v>
      </c>
      <c r="L136" s="106" t="str">
        <f>IF(Tabela2[[#This Row],[Data]]="","Sem Informação",VLOOKUP(MONTH(Tabela2[[#This Row],[Data]]),'[1]Validação de dados'!$I$1:$J$13,2,0))</f>
        <v>Fevereiro</v>
      </c>
      <c r="M136" s="104">
        <f>YEAR(Tabela2[[#This Row],[Data]])</f>
        <v>2025</v>
      </c>
      <c r="N136" s="105" t="str">
        <f>VLOOKUP(Tabela2[[#This Row],[SIEMA]],Siema2025,17,FALSE)</f>
        <v>Vespertino</v>
      </c>
      <c r="O136" s="105" t="str">
        <f>VLOOKUP(Tabela2[[#This Row],[SIEMA]],Siema2025,5,FALSE)</f>
        <v>Ferrovia</v>
      </c>
      <c r="P136" s="104" t="str">
        <f>VLOOKUP(Tabela2[[#This Row],[SIEMA]],Siema2025,21,FALSE)</f>
        <v>Vandalismo com abertura de vagão ferroviária graneleiro carregado com soja</v>
      </c>
      <c r="Q136" s="104" t="s">
        <v>7127</v>
      </c>
      <c r="R136" s="104" t="s">
        <v>7127</v>
      </c>
      <c r="S136" s="107" t="s">
        <v>7462</v>
      </c>
      <c r="T136" s="104" t="str">
        <f>VLOOKUP(Tabela2[[#This Row],[SIEMA]],Siema2025,11,FALSE)</f>
        <v>50</v>
      </c>
      <c r="U136" s="104" t="s">
        <v>7121</v>
      </c>
      <c r="V136" s="104" t="s">
        <v>7127</v>
      </c>
      <c r="W136" s="104"/>
      <c r="X136" s="113"/>
      <c r="Y136" s="109" t="str">
        <f>IF(W136="","", IF(W136="NC","", IF(W136="NE","", IF(W136="NA","",IFERROR(VLOOKUP(W136,Produtos!$A$1:$C$2319,2,FALSE),"Não Cadastrado")))))</f>
        <v/>
      </c>
      <c r="Z136" s="104"/>
      <c r="AA136" s="104"/>
      <c r="AB136" s="104" t="str">
        <f>IF(W136="","",IF(ISNUMBER(W136)=FALSE,"Não se aplica",IFERROR(VLOOKUP(W136,Produtos!$A$1:$C$2319,3,FALSE),"Não Cadastrado")))</f>
        <v/>
      </c>
      <c r="AC136" s="104"/>
      <c r="AD136" s="108"/>
      <c r="AE136" s="107" t="str">
        <f>IF(AC136="","", IF(AC136="NC","", IF(AC136="NE","", IF(AC136="NA","",IFERROR(VLOOKUP(AC136,Produtos!$A$1:$C$2319,2,FALSE),"Não Cadastrado")))))</f>
        <v/>
      </c>
      <c r="AF136" s="104"/>
      <c r="AG136" s="104"/>
      <c r="AH136" s="104" t="str">
        <f>IF(AC136="","",IF(ISNUMBER(AC136)=FALSE,"Não se aplica",IFERROR(VLOOKUP(AC136,Produtos!$A$1:$C$2319,3,FALSE),"Não Cadastrado")))</f>
        <v/>
      </c>
      <c r="AI136" s="104"/>
      <c r="AJ136" s="104" t="str">
        <f>VLOOKUP(Tabela2[[#This Row],[SIEMA]],Siema2025,26,FALSE)</f>
        <v>Ato criminoso caracterizado pela abertura de vagão graneleiro ferroviário carregado com soja.</v>
      </c>
      <c r="AK136" s="107" t="s">
        <v>7122</v>
      </c>
      <c r="AL136" s="107"/>
      <c r="AM136" s="107"/>
      <c r="AN136" s="108" t="str">
        <f>VLOOKUP(Tabela2[[#This Row],[SIEMA]],Siema2025,51,FALSE)</f>
        <v/>
      </c>
      <c r="AO136" s="108" t="str">
        <f>VLOOKUP(Tabela2[[#This Row],[SIEMA]],Siema2025,53,FALSE)</f>
        <v/>
      </c>
      <c r="AP136" s="108" t="str">
        <f>VLOOKUP(Tabela2[[#This Row],[SIEMA]],Siema2025,55,FALSE)</f>
        <v/>
      </c>
      <c r="AQ136" s="108" t="str">
        <f>VLOOKUP(Tabela2[[#This Row],[SIEMA]],Siema2025,57,FALSE)</f>
        <v/>
      </c>
      <c r="AR136" s="108" t="str">
        <f>VLOOKUP(Tabela2[[#This Row],[SIEMA]],Siema2025,59,FALSE)</f>
        <v/>
      </c>
      <c r="AS136" s="108" t="str">
        <f>VLOOKUP(Tabela2[[#This Row],[SIEMA]],Siema2025,61,FALSE)</f>
        <v/>
      </c>
      <c r="AT136" s="108" t="str">
        <f>VLOOKUP(Tabela2[[#This Row],[SIEMA]],Siema2025,63,FALSE)</f>
        <v/>
      </c>
      <c r="AU136" s="108" t="str">
        <f>VLOOKUP(Tabela2[[#This Row],[SIEMA]],Siema2025,65,FALSE)</f>
        <v>X</v>
      </c>
      <c r="AV136" s="108" t="str">
        <f>VLOOKUP(Tabela2[[#This Row],[SIEMA]],Siema2025,67,FALSE)</f>
        <v/>
      </c>
      <c r="AW136" s="108" t="str">
        <f>VLOOKUP(Tabela2[[#This Row],[SIEMA]],Siema2025,69,FALSE)</f>
        <v/>
      </c>
      <c r="AX136" s="108" t="str">
        <f>VLOOKUP(Tabela2[[#This Row],[SIEMA]],Siema2025,71,FALSE)</f>
        <v/>
      </c>
      <c r="AY136" s="108" t="str">
        <f>VLOOKUP(Tabela2[[#This Row],[SIEMA]],Siema2025,73,FALSE)</f>
        <v/>
      </c>
      <c r="AZ136" s="108" t="str">
        <f>VLOOKUP(Tabela2[[#This Row],[SIEMA]],Siema2025,75,FALSE)</f>
        <v/>
      </c>
      <c r="BA136" s="108" t="str">
        <f>VLOOKUP(Tabela2[[#This Row],[SIEMA]],Siema2025,77,FALSE)</f>
        <v/>
      </c>
      <c r="BB136" s="108" t="str">
        <f>VLOOKUP(Tabela2[[#This Row],[SIEMA]],Siema2025,79,FALSE)</f>
        <v/>
      </c>
      <c r="BC136" s="108" t="str">
        <f>IF(Tabela2[[#This Row],[Outro(s) ]] = "X", "PREENCHER","NA")</f>
        <v>NA</v>
      </c>
      <c r="BD136" s="108" t="str">
        <f>VLOOKUP(Tabela2[[#This Row],[SIEMA]],Siema2025,82,FALSE)</f>
        <v/>
      </c>
      <c r="BE136" s="108" t="str">
        <f>VLOOKUP(Tabela2[[#This Row],[SIEMA]],Siema2025,81,FALSE)</f>
        <v/>
      </c>
      <c r="BF136" s="110" t="s">
        <v>3066</v>
      </c>
      <c r="BG136" s="110" t="s">
        <v>7123</v>
      </c>
      <c r="BH136" s="111" t="str">
        <f>VLOOKUP(Tabela2[[#This Row],[SIEMA]],Siema2025,29,FALSE)</f>
        <v>02502844000166</v>
      </c>
      <c r="BI136" s="112" t="str">
        <f>VLOOKUP(Tabela2[[#This Row],[SIEMA]],Siema2025,107,FALSE)</f>
        <v>Não</v>
      </c>
      <c r="BJ136" s="107" t="s">
        <v>7099</v>
      </c>
      <c r="BK136" s="104" t="s">
        <v>2696</v>
      </c>
      <c r="BL136" s="140">
        <v>45722</v>
      </c>
      <c r="BM136" s="108">
        <f ca="1">IF(Tabela2[[#This Row],[Data de atendimento do Ibama (considerar o primeiro documento/ação)]]="",_xlfn.DAYS(TODAY(),J136),_xlfn.DAYS(Tabela2[[#This Row],[Data de atendimento do Ibama (considerar o primeiro documento/ação)]],J136))</f>
        <v>6</v>
      </c>
      <c r="BN136" s="108" t="str">
        <f>IF(Tabela2[[#This Row],[Atendido pelo Ibama ("Não" ou "Sim")]]="Não","Preencher", IF(Tabela2[[#This Row],[Atendido pelo Ibama ("Não" ou "Sim")]]="Sim","NA",""))</f>
        <v>NA</v>
      </c>
      <c r="BO136" s="114" t="s">
        <v>7100</v>
      </c>
      <c r="BP136" s="108" t="str">
        <f>IF(Tabela2[[#This Row],[Forma de atendimento (primeiro documento/ação)]]= "Outros (especificar)", "PREENCHER","NA")</f>
        <v>NA</v>
      </c>
      <c r="BQ136" s="106" t="s">
        <v>123</v>
      </c>
      <c r="BR136" s="108" t="str">
        <f>IF(Tabela2[[#This Row],[Equipe do Ibama foi a campo? Houve sobrevoo do Poseidon?]] = "Sim", "PREENCHER","NA")</f>
        <v>NA</v>
      </c>
      <c r="BS136" s="108" t="str">
        <f>IF(Tabela2[[#This Row],[Se sim, foi emitida Ordem de Emergência? (informações vinculada à coluna CK)]] = "Sim", "PREENCHER","NA")</f>
        <v>NA</v>
      </c>
      <c r="BT136" s="108" t="s">
        <v>7126</v>
      </c>
      <c r="BU136" s="108" t="s">
        <v>2696</v>
      </c>
      <c r="BV136" s="108" t="s">
        <v>123</v>
      </c>
      <c r="BW136" s="108" t="s">
        <v>123</v>
      </c>
      <c r="BX136" s="106" t="s">
        <v>7127</v>
      </c>
      <c r="BY136" s="140"/>
      <c r="BZ136" s="104" t="str">
        <f>IF(Tabela2[[#This Row],[Data do documento de encerramento]]="NA","NA",IF(Tabela2[[#This Row],[Data do documento de encerramento]]="","Pendente de conclusão/ encerramento",_xlfn.DAYS(Tabela2[[#This Row],[Data do documento de encerramento]],J136)))</f>
        <v>Pendente de conclusão/ encerramento</v>
      </c>
      <c r="CA136" s="107" t="s">
        <v>7128</v>
      </c>
      <c r="CB136" s="107"/>
      <c r="CC136" s="107"/>
      <c r="CD136" s="107"/>
      <c r="CE136" s="107"/>
      <c r="CF136" s="107"/>
    </row>
    <row r="137" spans="1:84" hidden="1">
      <c r="A137" s="169">
        <v>20253272040</v>
      </c>
      <c r="B137" s="170" t="s">
        <v>7778</v>
      </c>
      <c r="C137" s="108" t="s">
        <v>672</v>
      </c>
      <c r="D137" s="106" t="s">
        <v>637</v>
      </c>
      <c r="E137" s="106" t="str">
        <f>VLOOKUP(Tabela2[[#This Row],[SIEMA]],Siema2025,20,FALSE)</f>
        <v>Bacia de Santos</v>
      </c>
      <c r="F137" s="106"/>
      <c r="G137" s="172" t="s">
        <v>7779</v>
      </c>
      <c r="H137" s="172" t="s">
        <v>7780</v>
      </c>
      <c r="I137" s="104" t="str">
        <f>VLOOKUP(Tabela2[[#This Row],[SIEMA]],Siema2025,19,FALSE)</f>
        <v>Santos</v>
      </c>
      <c r="J137" s="105">
        <f>VLOOKUP(Tabela2[[#This Row],[SIEMA]],Siema2025,2,FALSE)</f>
        <v>45717</v>
      </c>
      <c r="K137" s="105" t="str">
        <f>VLOOKUP(Tabela2[[#This Row],[SIEMA]],Siema2025,16,FALSE)</f>
        <v>Sábado</v>
      </c>
      <c r="L137" s="106" t="str">
        <f>IF(Tabela2[[#This Row],[Data]]="","Sem Informação",VLOOKUP(MONTH(Tabela2[[#This Row],[Data]]),'[1]Validação de dados'!$I$1:$J$13,2,0))</f>
        <v>Março</v>
      </c>
      <c r="M137" s="104">
        <f>YEAR(Tabela2[[#This Row],[Data]])</f>
        <v>2025</v>
      </c>
      <c r="N137" s="105" t="str">
        <f>VLOOKUP(Tabela2[[#This Row],[SIEMA]],Siema2025,17,FALSE)</f>
        <v>Matutino</v>
      </c>
      <c r="O137" s="105" t="s">
        <v>7255</v>
      </c>
      <c r="P137" s="104" t="str">
        <f>VLOOKUP(Tabela2[[#This Row],[SIEMA]],Siema2025,21,FALSE)</f>
        <v>Mancha de origem indeterminada no Campo de Sépia, Bacia de Santos.</v>
      </c>
      <c r="Q137" s="104" t="s">
        <v>7418</v>
      </c>
      <c r="R137" s="104" t="str">
        <f>VLOOKUP(Tabela2[[#This Row],[SIEMA]],Siema2025,10,FALSE)</f>
        <v/>
      </c>
      <c r="S137" s="107" t="str">
        <f>IF(Q137="","", IF(Q137="NC","", IF(Q137="NE","", IF(Q137="NA","",IFERROR(VLOOKUP(Q137,Produtos!$A$1:$C$2319,2,FALSE),"Não Cadastrado")))))</f>
        <v/>
      </c>
      <c r="T137" s="104" t="str">
        <f>VLOOKUP(Tabela2[[#This Row],[SIEMA]],Siema2025,11,FALSE)</f>
        <v xml:space="preserve"> </v>
      </c>
      <c r="U137" s="104" t="str">
        <f>VLOOKUP(Tabela2[[#This Row],[SIEMA]],Siema2025,12,FALSE)</f>
        <v xml:space="preserve"> </v>
      </c>
      <c r="V137" s="104"/>
      <c r="W137" s="104" t="str">
        <f>VLOOKUP(Tabela2[[#This Row],[SIEMA]],Siema2025,10,FALSE)</f>
        <v/>
      </c>
      <c r="X137" s="113" t="str">
        <f>IF(Tabela2[[#This Row],[Origem do acidente]] = "Plataforma", "PREENCHER","NA")</f>
        <v>NA</v>
      </c>
      <c r="Y137" s="109" t="str">
        <f>IF(W137="","", IF(W137="NC","", IF(W137="NE","", IF(W137="NA","",IFERROR(VLOOKUP(W137,Produtos!$A$1:$C$2319,2,FALSE),"Não Cadastrado")))))</f>
        <v/>
      </c>
      <c r="Z137" s="104" t="str">
        <f>VLOOKUP(Tabela2[[#This Row],[SIEMA]],Siema2025,11,FALSE)</f>
        <v xml:space="preserve"> </v>
      </c>
      <c r="AA137" s="104" t="str">
        <f>VLOOKUP(Tabela2[[#This Row],[SIEMA]],Siema2025,12,FALSE)</f>
        <v xml:space="preserve"> </v>
      </c>
      <c r="AB137" s="104" t="str">
        <f>IF(W137="","",IF(ISNUMBER(W137)=FALSE,"Não se aplica",IFERROR(VLOOKUP(W137,Produtos!$A$1:$C$2319,3,FALSE),"Não Cadastrado")))</f>
        <v/>
      </c>
      <c r="AC137" s="104"/>
      <c r="AD137" s="108" t="str">
        <f>IF(Tabela2[[#This Row],[Origem do acidente]] = "Plataforma", "PREENCHER","NA")</f>
        <v>NA</v>
      </c>
      <c r="AE137" s="107" t="str">
        <f>IF(AC137="","", IF(AC137="NC","", IF(AC137="NE","", IF(AC137="NA","",IFERROR(VLOOKUP(AC137,Produtos!$A$1:$C$2319,2,FALSE),"Não Cadastrado")))))</f>
        <v/>
      </c>
      <c r="AF137" s="104"/>
      <c r="AG137" s="104"/>
      <c r="AH137" s="104" t="str">
        <f>IF(AC137="","",IF(ISNUMBER(AC137)=FALSE,"Não se aplica",IFERROR(VLOOKUP(AC137,Produtos!$A$1:$C$2319,3,FALSE),"Não Cadastrado")))</f>
        <v/>
      </c>
      <c r="AI137" s="104"/>
      <c r="AJ137" s="104" t="str">
        <f>VLOOKUP(Tabela2[[#This Row],[SIEMA]],Siema2025,26,FALSE)</f>
        <v>Mancha de origem indeterminada.</v>
      </c>
      <c r="AK137" s="107" t="s">
        <v>7256</v>
      </c>
      <c r="AL137" s="107"/>
      <c r="AM137" s="107"/>
      <c r="AN137" s="108" t="str">
        <f>VLOOKUP(Tabela2[[#This Row],[SIEMA]],Siema2025,51,FALSE)</f>
        <v/>
      </c>
      <c r="AO137" s="108" t="str">
        <f>VLOOKUP(Tabela2[[#This Row],[SIEMA]],Siema2025,53,FALSE)</f>
        <v/>
      </c>
      <c r="AP137" s="108" t="str">
        <f>VLOOKUP(Tabela2[[#This Row],[SIEMA]],Siema2025,55,FALSE)</f>
        <v/>
      </c>
      <c r="AQ137" s="108" t="str">
        <f>VLOOKUP(Tabela2[[#This Row],[SIEMA]],Siema2025,57,FALSE)</f>
        <v/>
      </c>
      <c r="AR137" s="108" t="str">
        <f>VLOOKUP(Tabela2[[#This Row],[SIEMA]],Siema2025,59,FALSE)</f>
        <v/>
      </c>
      <c r="AS137" s="108" t="str">
        <f>VLOOKUP(Tabela2[[#This Row],[SIEMA]],Siema2025,61,FALSE)</f>
        <v>X</v>
      </c>
      <c r="AT137" s="108" t="str">
        <f>VLOOKUP(Tabela2[[#This Row],[SIEMA]],Siema2025,63,FALSE)</f>
        <v/>
      </c>
      <c r="AU137" s="108" t="str">
        <f>VLOOKUP(Tabela2[[#This Row],[SIEMA]],Siema2025,65,FALSE)</f>
        <v/>
      </c>
      <c r="AV137" s="108" t="str">
        <f>VLOOKUP(Tabela2[[#This Row],[SIEMA]],Siema2025,67,FALSE)</f>
        <v/>
      </c>
      <c r="AW137" s="108" t="str">
        <f>VLOOKUP(Tabela2[[#This Row],[SIEMA]],Siema2025,69,FALSE)</f>
        <v/>
      </c>
      <c r="AX137" s="108" t="str">
        <f>VLOOKUP(Tabela2[[#This Row],[SIEMA]],Siema2025,71,FALSE)</f>
        <v/>
      </c>
      <c r="AY137" s="108" t="str">
        <f>VLOOKUP(Tabela2[[#This Row],[SIEMA]],Siema2025,73,FALSE)</f>
        <v/>
      </c>
      <c r="AZ137" s="108" t="str">
        <f>VLOOKUP(Tabela2[[#This Row],[SIEMA]],Siema2025,75,FALSE)</f>
        <v/>
      </c>
      <c r="BA137" s="108" t="str">
        <f>VLOOKUP(Tabela2[[#This Row],[SIEMA]],Siema2025,77,FALSE)</f>
        <v/>
      </c>
      <c r="BB137" s="108" t="str">
        <f>VLOOKUP(Tabela2[[#This Row],[SIEMA]],Siema2025,79,FALSE)</f>
        <v/>
      </c>
      <c r="BC137" s="108" t="str">
        <f>IF(Tabela2[[#This Row],[Outro(s) ]] = "X", "PREENCHER","NA")</f>
        <v>NA</v>
      </c>
      <c r="BD137" s="108" t="str">
        <f>VLOOKUP(Tabela2[[#This Row],[SIEMA]],Siema2025,82,FALSE)</f>
        <v/>
      </c>
      <c r="BE137" s="108" t="str">
        <f>VLOOKUP(Tabela2[[#This Row],[SIEMA]],Siema2025,81,FALSE)</f>
        <v/>
      </c>
      <c r="BF137" s="110" t="str">
        <f>VLOOKUP(Tabela2[[#This Row],[SIEMA]],Siema2025,28,FALSE)</f>
        <v>Petrobras</v>
      </c>
      <c r="BG137" s="110"/>
      <c r="BH137" s="111" t="str">
        <f>VLOOKUP(Tabela2[[#This Row],[SIEMA]],Siema2025,29,FALSE)</f>
        <v>33000167089501</v>
      </c>
      <c r="BI137" s="112" t="str">
        <f>VLOOKUP(Tabela2[[#This Row],[SIEMA]],Siema2025,107,FALSE)</f>
        <v>Não</v>
      </c>
      <c r="BJ137" s="107" t="s">
        <v>7099</v>
      </c>
      <c r="BK137" s="104" t="s">
        <v>2696</v>
      </c>
      <c r="BL137" s="140">
        <v>45721</v>
      </c>
      <c r="BM137" s="108">
        <f ca="1">IF(Tabela2[[#This Row],[Data de atendimento do Ibama (considerar o primeiro documento/ação)]]="",_xlfn.DAYS(TODAY(),J137),_xlfn.DAYS(Tabela2[[#This Row],[Data de atendimento do Ibama (considerar o primeiro documento/ação)]],J137))</f>
        <v>4</v>
      </c>
      <c r="BN137" s="108" t="str">
        <f>IF(Tabela2[[#This Row],[Atendido pelo Ibama ("Não" ou "Sim")]]="Não","Preencher", IF(Tabela2[[#This Row],[Atendido pelo Ibama ("Não" ou "Sim")]]="Sim","NA",""))</f>
        <v>NA</v>
      </c>
      <c r="BO137" s="114" t="s">
        <v>7100</v>
      </c>
      <c r="BP137" s="108" t="str">
        <f>IF(Tabela2[[#This Row],[Forma de atendimento (primeiro documento/ação)]]= "Outros (especificar)", "PREENCHER","NA")</f>
        <v>NA</v>
      </c>
      <c r="BQ137" s="106"/>
      <c r="BR137" s="108" t="str">
        <f>IF(Tabela2[[#This Row],[Equipe do Ibama foi a campo? Houve sobrevoo do Poseidon?]] = "Sim", "PREENCHER","NA")</f>
        <v>NA</v>
      </c>
      <c r="BS137" s="108" t="s">
        <v>123</v>
      </c>
      <c r="BT137" s="108" t="s">
        <v>7115</v>
      </c>
      <c r="BU137" s="108" t="s">
        <v>123</v>
      </c>
      <c r="BV137" s="108" t="str">
        <f>IF(Tabela2[[#This Row],[Houve avaliação das informações pós-acidente solicitadas/enviadas?]] = "Sim", "PREENCHER","NA")</f>
        <v>NA</v>
      </c>
      <c r="BW137" s="108" t="s">
        <v>123</v>
      </c>
      <c r="BX137" s="106"/>
      <c r="BY137" s="106"/>
      <c r="BZ137" s="104" t="str">
        <f>IF(Tabela2[[#This Row],[Data do documento de encerramento]]="NA","NA",IF(Tabela2[[#This Row],[Data do documento de encerramento]]="","Pendente de conclusão/ encerramento",_xlfn.DAYS(Tabela2[[#This Row],[Data do documento de encerramento]],J137)))</f>
        <v>Pendente de conclusão/ encerramento</v>
      </c>
      <c r="CA137" s="107"/>
      <c r="CB137" s="107"/>
      <c r="CC137" s="107"/>
      <c r="CD137" s="107"/>
      <c r="CE137" s="107"/>
      <c r="CF137" s="107"/>
    </row>
    <row r="138" spans="1:84" ht="30.75" hidden="1">
      <c r="A138" s="169">
        <v>20253361228</v>
      </c>
      <c r="B138" s="170" t="s">
        <v>7781</v>
      </c>
      <c r="C138" s="108" t="str">
        <f>VLOOKUP(Tabela2[[#This Row],[SIEMA]],Siema2025,4,FALSE)</f>
        <v xml:space="preserve"> MG</v>
      </c>
      <c r="D138" s="106" t="str">
        <f>VLOOKUP(Tabela2[[#This Row],[SIEMA]],Siema2025,3,FALSE)</f>
        <v xml:space="preserve">Campos Altos </v>
      </c>
      <c r="E138" s="106" t="s">
        <v>7357</v>
      </c>
      <c r="F138" s="106" t="s">
        <v>7782</v>
      </c>
      <c r="G138" s="172" t="s">
        <v>7783</v>
      </c>
      <c r="H138" s="172" t="s">
        <v>7784</v>
      </c>
      <c r="I138" s="104" t="s">
        <v>7114</v>
      </c>
      <c r="J138" s="105">
        <f>VLOOKUP(Tabela2[[#This Row],[SIEMA]],Siema2025,2,FALSE)</f>
        <v>45717</v>
      </c>
      <c r="K138" s="105" t="str">
        <f>VLOOKUP(Tabela2[[#This Row],[SIEMA]],Siema2025,16,FALSE)</f>
        <v>Sábado</v>
      </c>
      <c r="L138" s="106" t="str">
        <f>IF(Tabela2[[#This Row],[Data]]="","Sem Informação",VLOOKUP(MONTH(Tabela2[[#This Row],[Data]]),'[1]Validação de dados'!$I$1:$J$13,2,0))</f>
        <v>Março</v>
      </c>
      <c r="M138" s="104">
        <f>YEAR(Tabela2[[#This Row],[Data]])</f>
        <v>2025</v>
      </c>
      <c r="N138" s="105" t="str">
        <f>VLOOKUP(Tabela2[[#This Row],[SIEMA]],Siema2025,17,FALSE)</f>
        <v>Vespertino</v>
      </c>
      <c r="O138" s="105" t="str">
        <f>VLOOKUP(Tabela2[[#This Row],[SIEMA]],Siema2025,5,FALSE)</f>
        <v>Rodovia</v>
      </c>
      <c r="P138" s="104" t="str">
        <f>VLOOKUP(Tabela2[[#This Row],[SIEMA]],Siema2025,21,FALSE)</f>
        <v>colisão entre veículos resultando em vazamento de carga perigosa.</v>
      </c>
      <c r="Q138" s="104">
        <v>1170</v>
      </c>
      <c r="R138" s="104" t="s">
        <v>1328</v>
      </c>
      <c r="S138" s="107" t="str">
        <f>IF(Q138="","", IF(Q138="NC","", IF(Q138="NE","", IF(Q138="NA","",IFERROR(VLOOKUP(Q138,Produtos!$A$1:$C$2319,2,FALSE),"Não Cadastrado")))))</f>
        <v>ÁLCOOL ETÍLICO, ETANOL</v>
      </c>
      <c r="T138" s="104">
        <f>56712-33500</f>
        <v>23212</v>
      </c>
      <c r="U138" s="104" t="s">
        <v>648</v>
      </c>
      <c r="V138" s="104">
        <f>IF(Q138="","",IF(ISNUMBER(Q138)=FALSE,"Não se aplica",IFERROR(VLOOKUP(Q138,Produtos!$A$1:$C$2319,3,FALSE),"Não Cadastrado")))</f>
        <v>3</v>
      </c>
      <c r="W138" s="104" t="str">
        <f>VLOOKUP(Tabela2[[#This Row],[SIEMA]],Siema2025,10,FALSE)</f>
        <v/>
      </c>
      <c r="X138" s="113" t="str">
        <f>IF(Tabela2[[#This Row],[Origem do acidente]] = "Plataforma", "PREENCHER","NA")</f>
        <v>NA</v>
      </c>
      <c r="Y138" s="109" t="str">
        <f>IF(W138="","", IF(W138="NC","", IF(W138="NE","", IF(W138="NA","",IFERROR(VLOOKUP(W138,Produtos!$A$1:$C$2319,2,FALSE),"Não Cadastrado")))))</f>
        <v/>
      </c>
      <c r="Z138" s="104" t="str">
        <f>VLOOKUP(Tabela2[[#This Row],[SIEMA]],Siema2025,11,FALSE)</f>
        <v xml:space="preserve"> </v>
      </c>
      <c r="AA138" s="104" t="str">
        <f>VLOOKUP(Tabela2[[#This Row],[SIEMA]],Siema2025,12,FALSE)</f>
        <v xml:space="preserve"> </v>
      </c>
      <c r="AB138" s="104" t="str">
        <f>IF(W138="","",IF(ISNUMBER(W138)=FALSE,"Não se aplica",IFERROR(VLOOKUP(W138,Produtos!$A$1:$C$2319,3,FALSE),"Não Cadastrado")))</f>
        <v/>
      </c>
      <c r="AC138" s="104"/>
      <c r="AD138" s="108" t="str">
        <f>IF(Tabela2[[#This Row],[Origem do acidente]] = "Plataforma", "PREENCHER","NA")</f>
        <v>NA</v>
      </c>
      <c r="AE138" s="107" t="str">
        <f>IF(AC138="","", IF(AC138="NC","", IF(AC138="NE","", IF(AC138="NA","",IFERROR(VLOOKUP(AC138,Produtos!$A$1:$C$2319,2,FALSE),"Não Cadastrado")))))</f>
        <v/>
      </c>
      <c r="AF138" s="104"/>
      <c r="AG138" s="104"/>
      <c r="AH138" s="104" t="str">
        <f>IF(AC138="","",IF(ISNUMBER(AC138)=FALSE,"Não se aplica",IFERROR(VLOOKUP(AC138,Produtos!$A$1:$C$2319,3,FALSE),"Não Cadastrado")))</f>
        <v/>
      </c>
      <c r="AI138" s="104"/>
      <c r="AJ138" s="104" t="str">
        <f>VLOOKUP(Tabela2[[#This Row],[SIEMA]],Siema2025,26,FALSE)</f>
        <v>Veículo tentou realizar ultrapassagem, para não colidir frontal com outro veículo,  retornou para a pista colidindo da traseira de outro veículo.</v>
      </c>
      <c r="AK138" s="107" t="s">
        <v>7388</v>
      </c>
      <c r="AL138" s="107" t="s">
        <v>7388</v>
      </c>
      <c r="AM138" s="107"/>
      <c r="AN138" s="108" t="str">
        <f>VLOOKUP(Tabela2[[#This Row],[SIEMA]],Siema2025,51,FALSE)</f>
        <v/>
      </c>
      <c r="AO138" s="108" t="str">
        <f>VLOOKUP(Tabela2[[#This Row],[SIEMA]],Siema2025,53,FALSE)</f>
        <v/>
      </c>
      <c r="AP138" s="108" t="str">
        <f>VLOOKUP(Tabela2[[#This Row],[SIEMA]],Siema2025,55,FALSE)</f>
        <v/>
      </c>
      <c r="AQ138" s="108" t="str">
        <f>VLOOKUP(Tabela2[[#This Row],[SIEMA]],Siema2025,57,FALSE)</f>
        <v/>
      </c>
      <c r="AR138" s="108" t="str">
        <f>VLOOKUP(Tabela2[[#This Row],[SIEMA]],Siema2025,59,FALSE)</f>
        <v/>
      </c>
      <c r="AS138" s="108" t="str">
        <f>VLOOKUP(Tabela2[[#This Row],[SIEMA]],Siema2025,61,FALSE)</f>
        <v/>
      </c>
      <c r="AT138" s="108" t="str">
        <f>VLOOKUP(Tabela2[[#This Row],[SIEMA]],Siema2025,63,FALSE)</f>
        <v/>
      </c>
      <c r="AU138" s="108" t="str">
        <f>VLOOKUP(Tabela2[[#This Row],[SIEMA]],Siema2025,65,FALSE)</f>
        <v>X</v>
      </c>
      <c r="AV138" s="108" t="str">
        <f>VLOOKUP(Tabela2[[#This Row],[SIEMA]],Siema2025,67,FALSE)</f>
        <v/>
      </c>
      <c r="AW138" s="108" t="str">
        <f>VLOOKUP(Tabela2[[#This Row],[SIEMA]],Siema2025,69,FALSE)</f>
        <v/>
      </c>
      <c r="AX138" s="108" t="str">
        <f>VLOOKUP(Tabela2[[#This Row],[SIEMA]],Siema2025,71,FALSE)</f>
        <v/>
      </c>
      <c r="AY138" s="108" t="str">
        <f>VLOOKUP(Tabela2[[#This Row],[SIEMA]],Siema2025,73,FALSE)</f>
        <v/>
      </c>
      <c r="AZ138" s="108" t="str">
        <f>VLOOKUP(Tabela2[[#This Row],[SIEMA]],Siema2025,75,FALSE)</f>
        <v/>
      </c>
      <c r="BA138" s="108" t="str">
        <f>VLOOKUP(Tabela2[[#This Row],[SIEMA]],Siema2025,77,FALSE)</f>
        <v/>
      </c>
      <c r="BB138" s="108" t="str">
        <f>VLOOKUP(Tabela2[[#This Row],[SIEMA]],Siema2025,79,FALSE)</f>
        <v/>
      </c>
      <c r="BC138" s="108" t="str">
        <f>IF(Tabela2[[#This Row],[Outro(s) ]] = "X", "PREENCHER","NA")</f>
        <v>NA</v>
      </c>
      <c r="BD138" s="108" t="str">
        <f>VLOOKUP(Tabela2[[#This Row],[SIEMA]],Siema2025,82,FALSE)</f>
        <v/>
      </c>
      <c r="BE138" s="108" t="str">
        <f>VLOOKUP(Tabela2[[#This Row],[SIEMA]],Siema2025,81,FALSE)</f>
        <v/>
      </c>
      <c r="BF138" s="110" t="str">
        <f>VLOOKUP(Tabela2[[#This Row],[SIEMA]],Siema2025,28,FALSE)</f>
        <v>Transportadora Andrade LTDA</v>
      </c>
      <c r="BG138" s="110"/>
      <c r="BH138" s="111" t="str">
        <f>VLOOKUP(Tabela2[[#This Row],[SIEMA]],Siema2025,29,FALSE)</f>
        <v>17229964000109</v>
      </c>
      <c r="BI138" s="112" t="str">
        <f>VLOOKUP(Tabela2[[#This Row],[SIEMA]],Siema2025,107,FALSE)</f>
        <v>Não</v>
      </c>
      <c r="BJ138" s="107" t="s">
        <v>7099</v>
      </c>
      <c r="BK138" s="104" t="s">
        <v>2696</v>
      </c>
      <c r="BL138" s="140">
        <v>45723</v>
      </c>
      <c r="BM138" s="108">
        <f ca="1">IF(Tabela2[[#This Row],[Data de atendimento do Ibama (considerar o primeiro documento/ação)]]="",_xlfn.DAYS(TODAY(),J138),_xlfn.DAYS(Tabela2[[#This Row],[Data de atendimento do Ibama (considerar o primeiro documento/ação)]],J138))</f>
        <v>6</v>
      </c>
      <c r="BN138" s="108" t="str">
        <f>IF(Tabela2[[#This Row],[Atendido pelo Ibama ("Não" ou "Sim")]]="Não","Preencher", IF(Tabela2[[#This Row],[Atendido pelo Ibama ("Não" ou "Sim")]]="Sim","NA",""))</f>
        <v>NA</v>
      </c>
      <c r="BO138" s="114" t="s">
        <v>7100</v>
      </c>
      <c r="BP138" s="108" t="str">
        <f>IF(Tabela2[[#This Row],[Forma de atendimento (primeiro documento/ação)]]= "Outros (especificar)", "PREENCHER","NA")</f>
        <v>NA</v>
      </c>
      <c r="BQ138" s="106" t="s">
        <v>123</v>
      </c>
      <c r="BR138" s="108" t="s">
        <v>123</v>
      </c>
      <c r="BS138" s="108" t="str">
        <f>IF(Tabela2[[#This Row],[Se sim, foi emitida Ordem de Emergência? (informações vinculada à coluna CK)]] = "Sim", "PREENCHER","NA")</f>
        <v>NA</v>
      </c>
      <c r="BT138" s="108" t="s">
        <v>637</v>
      </c>
      <c r="BU138" s="108" t="s">
        <v>2696</v>
      </c>
      <c r="BV138" s="108" t="str">
        <f>IF(Tabela2[[#This Row],[Houve avaliação das informações pós-acidente solicitadas/enviadas?]] = "Sim", "PREENCHER","NA")</f>
        <v>PREENCHER</v>
      </c>
      <c r="BW138" s="108" t="s">
        <v>2696</v>
      </c>
      <c r="BX138" s="106" t="s">
        <v>7785</v>
      </c>
      <c r="BY138" s="140">
        <v>45723</v>
      </c>
      <c r="BZ138" s="104">
        <f>IF(Tabela2[[#This Row],[Data do documento de encerramento]]="NA","NA",IF(Tabela2[[#This Row],[Data do documento de encerramento]]="","Pendente de conclusão/ encerramento",_xlfn.DAYS(Tabela2[[#This Row],[Data do documento de encerramento]],J138)))</f>
        <v>6</v>
      </c>
      <c r="CA138" s="107" t="s">
        <v>7786</v>
      </c>
      <c r="CB138" s="107"/>
      <c r="CC138" s="115"/>
      <c r="CD138" s="107"/>
      <c r="CE138" s="107"/>
      <c r="CF138" s="107"/>
    </row>
    <row r="139" spans="1:84" ht="45.75">
      <c r="A139" s="169">
        <v>20253310811</v>
      </c>
      <c r="B139" s="170" t="s">
        <v>7787</v>
      </c>
      <c r="C139" s="108" t="s">
        <v>7135</v>
      </c>
      <c r="D139" s="106" t="s">
        <v>637</v>
      </c>
      <c r="E139" s="151" t="s">
        <v>7788</v>
      </c>
      <c r="F139" s="106"/>
      <c r="G139" s="151" t="s">
        <v>7789</v>
      </c>
      <c r="H139" s="151" t="s">
        <v>7790</v>
      </c>
      <c r="I139" s="104" t="s">
        <v>201</v>
      </c>
      <c r="J139" s="105">
        <f>VLOOKUP(Tabela2[[#This Row],[SIEMA]],Siema2025,2,FALSE)</f>
        <v>45718</v>
      </c>
      <c r="K139" s="105" t="str">
        <f>VLOOKUP(Tabela2[[#This Row],[SIEMA]],Siema2025,16,FALSE)</f>
        <v>Domingo</v>
      </c>
      <c r="L139" s="106" t="str">
        <f>IF(Tabela2[[#This Row],[Data]]="","Sem Informação",VLOOKUP(MONTH(Tabela2[[#This Row],[Data]]),'[1]Validação de dados'!$I$1:$J$13,2,0))</f>
        <v>Março</v>
      </c>
      <c r="M139" s="104">
        <f>YEAR(Tabela2[[#This Row],[Data]])</f>
        <v>2025</v>
      </c>
      <c r="N139" s="105" t="str">
        <f>VLOOKUP(Tabela2[[#This Row],[SIEMA]],Siema2025,17,FALSE)</f>
        <v>Matutino</v>
      </c>
      <c r="O139" s="105" t="str">
        <f>VLOOKUP(Tabela2[[#This Row],[SIEMA]],Siema2025,5,FALSE)</f>
        <v>Plataforma</v>
      </c>
      <c r="P139" s="104" t="str">
        <f>VLOOKUP(Tabela2[[#This Row],[SIEMA]],Siema2025,21,FALSE)</f>
        <v>Sonda NS-42 (ODN II) em operação no poço 9-MLL-95-RJS, Campo de Marlim Leste, Bacia de Campo. Nº IMO 9588706.</v>
      </c>
      <c r="Q139" s="104" t="s">
        <v>7094</v>
      </c>
      <c r="R139" s="104" t="s">
        <v>7791</v>
      </c>
      <c r="S139" s="104" t="s">
        <v>7147</v>
      </c>
      <c r="T139" s="104" t="s">
        <v>7792</v>
      </c>
      <c r="U139" s="104" t="s">
        <v>7111</v>
      </c>
      <c r="V139" s="104" t="s">
        <v>637</v>
      </c>
      <c r="W139" s="104"/>
      <c r="X139" s="113"/>
      <c r="Y139" s="109" t="str">
        <f>IF(W139="","", IF(W139="NC","", IF(W139="NE","", IF(W139="NA","",IFERROR(VLOOKUP(W139,Produtos!$A$1:$C$2319,2,FALSE),"Não Cadastrado")))))</f>
        <v/>
      </c>
      <c r="Z139" s="104"/>
      <c r="AA139" s="104"/>
      <c r="AB139" s="104" t="str">
        <f>IF(W139="","",IF(ISNUMBER(W139)=FALSE,"Não se aplica",IFERROR(VLOOKUP(W139,Produtos!$A$1:$C$2319,3,FALSE),"Não Cadastrado")))</f>
        <v/>
      </c>
      <c r="AC139" s="104"/>
      <c r="AD139" s="108" t="str">
        <f>IF(Tabela2[[#This Row],[Origem do acidente]] = "Plataforma", "PREENCHER","NA")</f>
        <v>PREENCHER</v>
      </c>
      <c r="AE139" s="107" t="str">
        <f>IF(AC139="","", IF(AC139="NC","", IF(AC139="NE","", IF(AC139="NA","",IFERROR(VLOOKUP(AC139,Produtos!$A$1:$C$2319,2,FALSE),"Não Cadastrado")))))</f>
        <v/>
      </c>
      <c r="AF139" s="104"/>
      <c r="AG139" s="104"/>
      <c r="AH139" s="104" t="str">
        <f>IF(AC139="","",IF(ISNUMBER(AC139)=FALSE,"Não se aplica",IFERROR(VLOOKUP(AC139,Produtos!$A$1:$C$2319,3,FALSE),"Não Cadastrado")))</f>
        <v/>
      </c>
      <c r="AI139" s="104"/>
      <c r="AJ139" s="104" t="str">
        <f>VLOOKUP(Tabela2[[#This Row],[SIEMA]],Siema2025,26,FALSE)</f>
        <v>Falha de estanqueidade na linha hotline do LMRP.</v>
      </c>
      <c r="AK139" s="107" t="s">
        <v>7098</v>
      </c>
      <c r="AL139" s="107" t="s">
        <v>7234</v>
      </c>
      <c r="AM139" s="107"/>
      <c r="AN139" s="108" t="str">
        <f>VLOOKUP(Tabela2[[#This Row],[SIEMA]],Siema2025,51,FALSE)</f>
        <v/>
      </c>
      <c r="AO139" s="108" t="str">
        <f>VLOOKUP(Tabela2[[#This Row],[SIEMA]],Siema2025,53,FALSE)</f>
        <v/>
      </c>
      <c r="AP139" s="108" t="str">
        <f>VLOOKUP(Tabela2[[#This Row],[SIEMA]],Siema2025,55,FALSE)</f>
        <v/>
      </c>
      <c r="AQ139" s="108" t="str">
        <f>VLOOKUP(Tabela2[[#This Row],[SIEMA]],Siema2025,57,FALSE)</f>
        <v/>
      </c>
      <c r="AR139" s="108" t="str">
        <f>VLOOKUP(Tabela2[[#This Row],[SIEMA]],Siema2025,59,FALSE)</f>
        <v/>
      </c>
      <c r="AS139" s="108" t="str">
        <f>VLOOKUP(Tabela2[[#This Row],[SIEMA]],Siema2025,61,FALSE)</f>
        <v>X</v>
      </c>
      <c r="AT139" s="108" t="str">
        <f>VLOOKUP(Tabela2[[#This Row],[SIEMA]],Siema2025,63,FALSE)</f>
        <v/>
      </c>
      <c r="AU139" s="108" t="str">
        <f>VLOOKUP(Tabela2[[#This Row],[SIEMA]],Siema2025,65,FALSE)</f>
        <v/>
      </c>
      <c r="AV139" s="108" t="str">
        <f>VLOOKUP(Tabela2[[#This Row],[SIEMA]],Siema2025,67,FALSE)</f>
        <v/>
      </c>
      <c r="AW139" s="108" t="str">
        <f>VLOOKUP(Tabela2[[#This Row],[SIEMA]],Siema2025,69,FALSE)</f>
        <v/>
      </c>
      <c r="AX139" s="108" t="str">
        <f>VLOOKUP(Tabela2[[#This Row],[SIEMA]],Siema2025,71,FALSE)</f>
        <v/>
      </c>
      <c r="AY139" s="108" t="str">
        <f>VLOOKUP(Tabela2[[#This Row],[SIEMA]],Siema2025,73,FALSE)</f>
        <v/>
      </c>
      <c r="AZ139" s="108" t="str">
        <f>VLOOKUP(Tabela2[[#This Row],[SIEMA]],Siema2025,75,FALSE)</f>
        <v/>
      </c>
      <c r="BA139" s="108" t="str">
        <f>VLOOKUP(Tabela2[[#This Row],[SIEMA]],Siema2025,77,FALSE)</f>
        <v/>
      </c>
      <c r="BB139" s="108" t="str">
        <f>VLOOKUP(Tabela2[[#This Row],[SIEMA]],Siema2025,79,FALSE)</f>
        <v/>
      </c>
      <c r="BC139" s="108" t="str">
        <f>IF(Tabela2[[#This Row],[Outro(s) ]] = "X", "PREENCHER","NA")</f>
        <v>NA</v>
      </c>
      <c r="BD139" s="108" t="str">
        <f>VLOOKUP(Tabela2[[#This Row],[SIEMA]],Siema2025,82,FALSE)</f>
        <v/>
      </c>
      <c r="BE139" s="108" t="str">
        <f>VLOOKUP(Tabela2[[#This Row],[SIEMA]],Siema2025,81,FALSE)</f>
        <v/>
      </c>
      <c r="BF139" s="110" t="str">
        <f>VLOOKUP(Tabela2[[#This Row],[SIEMA]],Siema2025,28,FALSE)</f>
        <v>Petrobras</v>
      </c>
      <c r="BG139" s="110"/>
      <c r="BH139" s="111" t="str">
        <f>VLOOKUP(Tabela2[[#This Row],[SIEMA]],Siema2025,29,FALSE)</f>
        <v>33000167100750</v>
      </c>
      <c r="BI139" s="112" t="str">
        <f>VLOOKUP(Tabela2[[#This Row],[SIEMA]],Siema2025,107,FALSE)</f>
        <v>Não</v>
      </c>
      <c r="BJ139" s="107" t="s">
        <v>7099</v>
      </c>
      <c r="BK139" s="104" t="s">
        <v>2696</v>
      </c>
      <c r="BL139" s="140">
        <v>45749</v>
      </c>
      <c r="BM139" s="108">
        <f ca="1">IF(Tabela2[[#This Row],[Data de atendimento do Ibama (considerar o primeiro documento/ação)]]="",_xlfn.DAYS(TODAY(),J139),_xlfn.DAYS(Tabela2[[#This Row],[Data de atendimento do Ibama (considerar o primeiro documento/ação)]],J139))</f>
        <v>31</v>
      </c>
      <c r="BN139" s="108" t="str">
        <f>IF(Tabela2[[#This Row],[Atendido pelo Ibama ("Não" ou "Sim")]]="Não","Preencher", IF(Tabela2[[#This Row],[Atendido pelo Ibama ("Não" ou "Sim")]]="Sim","NA",""))</f>
        <v>NA</v>
      </c>
      <c r="BO139" s="114" t="s">
        <v>7138</v>
      </c>
      <c r="BP139" s="108" t="str">
        <f>IF(Tabela2[[#This Row],[Forma de atendimento (primeiro documento/ação)]]= "Outros (especificar)", "PREENCHER","NA")</f>
        <v>NA</v>
      </c>
      <c r="BQ139" s="106" t="s">
        <v>123</v>
      </c>
      <c r="BR139" s="108" t="str">
        <f>IF(Tabela2[[#This Row],[Equipe do Ibama foi a campo? Houve sobrevoo do Poseidon?]] = "Sim", "PREENCHER","NA")</f>
        <v>NA</v>
      </c>
      <c r="BS139" s="108" t="str">
        <f>IF(Tabela2[[#This Row],[Se sim, foi emitida Ordem de Emergência? (informações vinculada à coluna CK)]] = "Sim", "PREENCHER","NA")</f>
        <v>NA</v>
      </c>
      <c r="BT139" s="108" t="s">
        <v>7101</v>
      </c>
      <c r="BU139" s="108" t="s">
        <v>2696</v>
      </c>
      <c r="BV139" s="108" t="s">
        <v>123</v>
      </c>
      <c r="BW139" s="108" t="s">
        <v>123</v>
      </c>
      <c r="BX139" s="106"/>
      <c r="BY139" s="140"/>
      <c r="BZ139" s="104" t="str">
        <f>IF(Tabela2[[#This Row],[Data do documento de encerramento]]="NA","NA",IF(Tabela2[[#This Row],[Data do documento de encerramento]]="","Pendente de conclusão/ encerramento",_xlfn.DAYS(Tabela2[[#This Row],[Data do documento de encerramento]],J139)))</f>
        <v>Pendente de conclusão/ encerramento</v>
      </c>
      <c r="CA139" s="107"/>
      <c r="CB139" s="107"/>
      <c r="CC139" s="107" t="s">
        <v>7793</v>
      </c>
      <c r="CD139" s="107" t="s">
        <v>123</v>
      </c>
      <c r="CE139" s="107" t="s">
        <v>123</v>
      </c>
      <c r="CF139" s="107" t="s">
        <v>7149</v>
      </c>
    </row>
    <row r="140" spans="1:84" ht="76.5">
      <c r="A140" s="169">
        <v>20253321635</v>
      </c>
      <c r="B140" s="170" t="s">
        <v>7794</v>
      </c>
      <c r="C140" s="108" t="s">
        <v>7135</v>
      </c>
      <c r="D140" s="106" t="s">
        <v>637</v>
      </c>
      <c r="E140" s="106" t="s">
        <v>7795</v>
      </c>
      <c r="F140" s="106"/>
      <c r="G140" s="106" t="s">
        <v>7796</v>
      </c>
      <c r="H140" s="106" t="s">
        <v>7797</v>
      </c>
      <c r="I140" s="104" t="s">
        <v>201</v>
      </c>
      <c r="J140" s="105">
        <f>VLOOKUP(Tabela2[[#This Row],[SIEMA]],Siema2025,2,FALSE)</f>
        <v>45718</v>
      </c>
      <c r="K140" s="105" t="str">
        <f>VLOOKUP(Tabela2[[#This Row],[SIEMA]],Siema2025,16,FALSE)</f>
        <v>Domingo</v>
      </c>
      <c r="L140" s="106" t="str">
        <f>IF(Tabela2[[#This Row],[Data]]="","Sem Informação",VLOOKUP(MONTH(Tabela2[[#This Row],[Data]]),'[1]Validação de dados'!$I$1:$J$13,2,0))</f>
        <v>Março</v>
      </c>
      <c r="M140" s="104">
        <f>YEAR(Tabela2[[#This Row],[Data]])</f>
        <v>2025</v>
      </c>
      <c r="N140" s="105" t="str">
        <f>VLOOKUP(Tabela2[[#This Row],[SIEMA]],Siema2025,17,FALSE)</f>
        <v>Noturno</v>
      </c>
      <c r="O140" s="105" t="s">
        <v>111</v>
      </c>
      <c r="P140" s="104" t="str">
        <f>VLOOKUP(Tabela2[[#This Row],[SIEMA]],Siema2025,21,FALSE)</f>
        <v>Embarcação Oceânica SUB VIII, Campo de Marlim, Bacia de Campos.</v>
      </c>
      <c r="Q140" s="104" t="s">
        <v>7094</v>
      </c>
      <c r="R140" s="104" t="s">
        <v>7798</v>
      </c>
      <c r="S140" s="107" t="s">
        <v>7096</v>
      </c>
      <c r="T140" s="104" t="str">
        <f>VLOOKUP(Tabela2[[#This Row],[SIEMA]],Siema2025,11,FALSE)</f>
        <v>1.5E 5</v>
      </c>
      <c r="U140" s="104" t="str">
        <f>VLOOKUP(Tabela2[[#This Row],[SIEMA]],Siema2025,12,FALSE)</f>
        <v>M3</v>
      </c>
      <c r="V140" s="104" t="str">
        <f>IF(Q140="","",IF(ISNUMBER(Q140)=FALSE,"Não se aplica",IFERROR(VLOOKUP(Q140,Produtos!$A$1:$C$2319,3,FALSE),"Não Cadastrado")))</f>
        <v>Não se aplica</v>
      </c>
      <c r="W140" s="104"/>
      <c r="X140" s="113"/>
      <c r="Y140" s="109" t="str">
        <f>IF(W140="","", IF(W140="NC","", IF(W140="NE","", IF(W140="NA","",IFERROR(VLOOKUP(W140,Produtos!$A$1:$C$2319,2,FALSE),"Não Cadastrado")))))</f>
        <v/>
      </c>
      <c r="Z140" s="104"/>
      <c r="AA140" s="104"/>
      <c r="AB140" s="104" t="str">
        <f>IF(W140="","",IF(ISNUMBER(W140)=FALSE,"Não se aplica",IFERROR(VLOOKUP(W140,Produtos!$A$1:$C$2319,3,FALSE),"Não Cadastrado")))</f>
        <v/>
      </c>
      <c r="AC140" s="104"/>
      <c r="AD140" s="108"/>
      <c r="AE140" s="107" t="str">
        <f>IF(AC140="","", IF(AC140="NC","", IF(AC140="NE","", IF(AC140="NA","",IFERROR(VLOOKUP(AC140,Produtos!$A$1:$C$2319,2,FALSE),"Não Cadastrado")))))</f>
        <v/>
      </c>
      <c r="AF140" s="104"/>
      <c r="AG140" s="104"/>
      <c r="AH140" s="104" t="str">
        <f>IF(AC140="","",IF(ISNUMBER(AC140)=FALSE,"Não se aplica",IFERROR(VLOOKUP(AC140,Produtos!$A$1:$C$2319,3,FALSE),"Não Cadastrado")))</f>
        <v/>
      </c>
      <c r="AI140" s="104"/>
      <c r="AJ140" s="104" t="str">
        <f>VLOOKUP(Tabela2[[#This Row],[SIEMA]],Siema2025,26,FALSE)</f>
        <v>Falha da válvula de alívio da ferramenta de torque</v>
      </c>
      <c r="AK140" s="107" t="s">
        <v>7290</v>
      </c>
      <c r="AL140" s="107"/>
      <c r="AM140" s="107"/>
      <c r="AN140" s="108" t="str">
        <f>VLOOKUP(Tabela2[[#This Row],[SIEMA]],Siema2025,51,FALSE)</f>
        <v/>
      </c>
      <c r="AO140" s="108" t="str">
        <f>VLOOKUP(Tabela2[[#This Row],[SIEMA]],Siema2025,53,FALSE)</f>
        <v/>
      </c>
      <c r="AP140" s="108" t="str">
        <f>VLOOKUP(Tabela2[[#This Row],[SIEMA]],Siema2025,55,FALSE)</f>
        <v/>
      </c>
      <c r="AQ140" s="108" t="str">
        <f>VLOOKUP(Tabela2[[#This Row],[SIEMA]],Siema2025,57,FALSE)</f>
        <v/>
      </c>
      <c r="AR140" s="108" t="str">
        <f>VLOOKUP(Tabela2[[#This Row],[SIEMA]],Siema2025,59,FALSE)</f>
        <v/>
      </c>
      <c r="AS140" s="108" t="str">
        <f>VLOOKUP(Tabela2[[#This Row],[SIEMA]],Siema2025,61,FALSE)</f>
        <v>X</v>
      </c>
      <c r="AT140" s="108" t="str">
        <f>VLOOKUP(Tabela2[[#This Row],[SIEMA]],Siema2025,63,FALSE)</f>
        <v/>
      </c>
      <c r="AU140" s="108" t="str">
        <f>VLOOKUP(Tabela2[[#This Row],[SIEMA]],Siema2025,65,FALSE)</f>
        <v/>
      </c>
      <c r="AV140" s="108" t="str">
        <f>VLOOKUP(Tabela2[[#This Row],[SIEMA]],Siema2025,67,FALSE)</f>
        <v/>
      </c>
      <c r="AW140" s="108" t="str">
        <f>VLOOKUP(Tabela2[[#This Row],[SIEMA]],Siema2025,69,FALSE)</f>
        <v/>
      </c>
      <c r="AX140" s="108" t="str">
        <f>VLOOKUP(Tabela2[[#This Row],[SIEMA]],Siema2025,71,FALSE)</f>
        <v/>
      </c>
      <c r="AY140" s="108" t="str">
        <f>VLOOKUP(Tabela2[[#This Row],[SIEMA]],Siema2025,73,FALSE)</f>
        <v/>
      </c>
      <c r="AZ140" s="108" t="str">
        <f>VLOOKUP(Tabela2[[#This Row],[SIEMA]],Siema2025,75,FALSE)</f>
        <v/>
      </c>
      <c r="BA140" s="108" t="str">
        <f>VLOOKUP(Tabela2[[#This Row],[SIEMA]],Siema2025,77,FALSE)</f>
        <v/>
      </c>
      <c r="BB140" s="108" t="str">
        <f>VLOOKUP(Tabela2[[#This Row],[SIEMA]],Siema2025,79,FALSE)</f>
        <v/>
      </c>
      <c r="BC140" s="108" t="str">
        <f>IF(Tabela2[[#This Row],[Outro(s) ]] = "X", "PREENCHER","NA")</f>
        <v>NA</v>
      </c>
      <c r="BD140" s="108" t="str">
        <f>VLOOKUP(Tabela2[[#This Row],[SIEMA]],Siema2025,82,FALSE)</f>
        <v/>
      </c>
      <c r="BE140" s="108" t="str">
        <f>VLOOKUP(Tabela2[[#This Row],[SIEMA]],Siema2025,81,FALSE)</f>
        <v/>
      </c>
      <c r="BF140" s="110" t="str">
        <f>VLOOKUP(Tabela2[[#This Row],[SIEMA]],Siema2025,28,FALSE)</f>
        <v>Petrobras</v>
      </c>
      <c r="BG140" s="110"/>
      <c r="BH140" s="111" t="str">
        <f>VLOOKUP(Tabela2[[#This Row],[SIEMA]],Siema2025,29,FALSE)</f>
        <v>33000167100750</v>
      </c>
      <c r="BI140" s="112" t="str">
        <f>VLOOKUP(Tabela2[[#This Row],[SIEMA]],Siema2025,107,FALSE)</f>
        <v>Não</v>
      </c>
      <c r="BJ140" s="107" t="s">
        <v>7099</v>
      </c>
      <c r="BK140" s="104" t="s">
        <v>2696</v>
      </c>
      <c r="BL140" s="140">
        <v>45947</v>
      </c>
      <c r="BM140" s="108">
        <f ca="1">IF(Tabela2[[#This Row],[Data de atendimento do Ibama (considerar o primeiro documento/ação)]]="",_xlfn.DAYS(TODAY(),J140),_xlfn.DAYS(Tabela2[[#This Row],[Data de atendimento do Ibama (considerar o primeiro documento/ação)]],J140))</f>
        <v>229</v>
      </c>
      <c r="BN140" s="108" t="str">
        <f>IF(Tabela2[[#This Row],[Atendido pelo Ibama ("Não" ou "Sim")]]="Não","Preencher", IF(Tabela2[[#This Row],[Atendido pelo Ibama ("Não" ou "Sim")]]="Sim","NA",""))</f>
        <v>NA</v>
      </c>
      <c r="BO140" s="114" t="s">
        <v>7165</v>
      </c>
      <c r="BP140" s="108" t="str">
        <f>IF(Tabela2[[#This Row],[Forma de atendimento (primeiro documento/ação)]]= "Outros (especificar)", "PREENCHER","NA")</f>
        <v>NA</v>
      </c>
      <c r="BQ140" s="106" t="s">
        <v>123</v>
      </c>
      <c r="BR140" s="108" t="str">
        <f>IF(Tabela2[[#This Row],[Equipe do Ibama foi a campo? Houve sobrevoo do Poseidon?]] = "Sim", "PREENCHER","NA")</f>
        <v>NA</v>
      </c>
      <c r="BS140" s="108" t="str">
        <f>IF(Tabela2[[#This Row],[Se sim, foi emitida Ordem de Emergência? (informações vinculada à coluna CK)]] = "Sim", "PREENCHER","NA")</f>
        <v>NA</v>
      </c>
      <c r="BT140" s="108" t="s">
        <v>7101</v>
      </c>
      <c r="BU140" s="108" t="s">
        <v>2696</v>
      </c>
      <c r="BV140" s="108" t="s">
        <v>123</v>
      </c>
      <c r="BW140" s="108" t="s">
        <v>2696</v>
      </c>
      <c r="BX140" s="106" t="s">
        <v>7102</v>
      </c>
      <c r="BY140" s="140">
        <v>46017</v>
      </c>
      <c r="BZ140" s="104">
        <f>IF(Tabela2[[#This Row],[Data do documento de encerramento]]="NA","NA",IF(Tabela2[[#This Row],[Data do documento de encerramento]]="","Pendente de conclusão/ encerramento",_xlfn.DAYS(Tabela2[[#This Row],[Data do documento de encerramento]],J140)))</f>
        <v>299</v>
      </c>
      <c r="CA140" s="107"/>
      <c r="CB140" s="107"/>
      <c r="CC140" s="115" t="s">
        <v>7140</v>
      </c>
      <c r="CD140" s="107" t="s">
        <v>123</v>
      </c>
      <c r="CE140" s="107" t="s">
        <v>123</v>
      </c>
      <c r="CF140" s="107" t="s">
        <v>7167</v>
      </c>
    </row>
    <row r="141" spans="1:84" ht="60.75">
      <c r="A141" s="182">
        <v>20253361255</v>
      </c>
      <c r="B141" s="170" t="s">
        <v>7799</v>
      </c>
      <c r="C141" s="108" t="s">
        <v>672</v>
      </c>
      <c r="D141" s="106" t="s">
        <v>637</v>
      </c>
      <c r="E141" s="106" t="s">
        <v>7498</v>
      </c>
      <c r="F141" s="106"/>
      <c r="G141" s="106" t="s">
        <v>7800</v>
      </c>
      <c r="H141" s="106" t="s">
        <v>7801</v>
      </c>
      <c r="I141" s="104" t="str">
        <f>VLOOKUP(Tabela2[[#This Row],[SIEMA]],Siema2025,19,FALSE)</f>
        <v>Santos</v>
      </c>
      <c r="J141" s="105">
        <f>VLOOKUP(Tabela2[[#This Row],[SIEMA]],Siema2025,2,FALSE)</f>
        <v>45718</v>
      </c>
      <c r="K141" s="105" t="str">
        <f>VLOOKUP(Tabela2[[#This Row],[SIEMA]],Siema2025,16,FALSE)</f>
        <v>Domingo</v>
      </c>
      <c r="L141" s="106" t="str">
        <f>IF(Tabela2[[#This Row],[Data]]="","Sem Informação",VLOOKUP(MONTH(Tabela2[[#This Row],[Data]]),'[1]Validação de dados'!$I$1:$J$13,2,0))</f>
        <v>Março</v>
      </c>
      <c r="M141" s="104">
        <f>YEAR(Tabela2[[#This Row],[Data]])</f>
        <v>2025</v>
      </c>
      <c r="N141" s="105" t="str">
        <f>VLOOKUP(Tabela2[[#This Row],[SIEMA]],Siema2025,17,FALSE)</f>
        <v>Vespertino</v>
      </c>
      <c r="O141" s="105" t="s">
        <v>111</v>
      </c>
      <c r="P141" s="104" t="str">
        <f>VLOOKUP(Tabela2[[#This Row],[SIEMA]],Siema2025,21,FALSE)</f>
        <v>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v>
      </c>
      <c r="Q141" s="104" t="s">
        <v>7094</v>
      </c>
      <c r="R141" s="104" t="s">
        <v>7482</v>
      </c>
      <c r="S141" s="107" t="s">
        <v>7096</v>
      </c>
      <c r="T141" s="104">
        <v>5.75E-6</v>
      </c>
      <c r="U141" s="104" t="s">
        <v>7111</v>
      </c>
      <c r="V141" s="104" t="s">
        <v>7483</v>
      </c>
      <c r="W141" s="104"/>
      <c r="X141" s="113"/>
      <c r="Y141" s="109" t="str">
        <f>IF(W141="","", IF(W141="NC","", IF(W141="NE","", IF(W141="NA","",IFERROR(VLOOKUP(W141,Produtos!$A$1:$C$2319,2,FALSE),"Não Cadastrado")))))</f>
        <v/>
      </c>
      <c r="Z141" s="104"/>
      <c r="AA141" s="104"/>
      <c r="AB141" s="104" t="str">
        <f>IF(W141="","",IF(ISNUMBER(W141)=FALSE,"Não se aplica",IFERROR(VLOOKUP(W141,Produtos!$A$1:$C$2319,3,FALSE),"Não Cadastrado")))</f>
        <v/>
      </c>
      <c r="AC141" s="104"/>
      <c r="AD141" s="108"/>
      <c r="AE141" s="107" t="str">
        <f>IF(AC141="","", IF(AC141="NC","", IF(AC141="NE","", IF(AC141="NA","",IFERROR(VLOOKUP(AC141,Produtos!$A$1:$C$2319,2,FALSE),"Não Cadastrado")))))</f>
        <v/>
      </c>
      <c r="AF141" s="104"/>
      <c r="AG141" s="104"/>
      <c r="AH141" s="104" t="str">
        <f>IF(AC141="","",IF(ISNUMBER(AC141)=FALSE,"Não se aplica",IFERROR(VLOOKUP(AC141,Produtos!$A$1:$C$2319,3,FALSE),"Não Cadastrado")))</f>
        <v/>
      </c>
      <c r="AI141" s="104"/>
      <c r="AJ141" s="104" t="str">
        <f>VLOOKUP(Tabela2[[#This Row],[SIEMA]],Siema2025,26,FALSE)</f>
        <v>Falha na vedação da interface da conexão da mangueira do ROV.</v>
      </c>
      <c r="AK141" s="107" t="s">
        <v>7234</v>
      </c>
      <c r="AL141" s="107" t="s">
        <v>7290</v>
      </c>
      <c r="AM141" s="107"/>
      <c r="AN141" s="108" t="str">
        <f>VLOOKUP(Tabela2[[#This Row],[SIEMA]],Siema2025,51,FALSE)</f>
        <v/>
      </c>
      <c r="AO141" s="108" t="str">
        <f>VLOOKUP(Tabela2[[#This Row],[SIEMA]],Siema2025,53,FALSE)</f>
        <v/>
      </c>
      <c r="AP141" s="108" t="str">
        <f>VLOOKUP(Tabela2[[#This Row],[SIEMA]],Siema2025,55,FALSE)</f>
        <v/>
      </c>
      <c r="AQ141" s="108" t="str">
        <f>VLOOKUP(Tabela2[[#This Row],[SIEMA]],Siema2025,57,FALSE)</f>
        <v/>
      </c>
      <c r="AR141" s="108" t="str">
        <f>VLOOKUP(Tabela2[[#This Row],[SIEMA]],Siema2025,59,FALSE)</f>
        <v/>
      </c>
      <c r="AS141" s="108" t="str">
        <f>VLOOKUP(Tabela2[[#This Row],[SIEMA]],Siema2025,61,FALSE)</f>
        <v>X</v>
      </c>
      <c r="AT141" s="108" t="str">
        <f>VLOOKUP(Tabela2[[#This Row],[SIEMA]],Siema2025,63,FALSE)</f>
        <v/>
      </c>
      <c r="AU141" s="108" t="str">
        <f>VLOOKUP(Tabela2[[#This Row],[SIEMA]],Siema2025,65,FALSE)</f>
        <v/>
      </c>
      <c r="AV141" s="108" t="str">
        <f>VLOOKUP(Tabela2[[#This Row],[SIEMA]],Siema2025,67,FALSE)</f>
        <v/>
      </c>
      <c r="AW141" s="108" t="str">
        <f>VLOOKUP(Tabela2[[#This Row],[SIEMA]],Siema2025,69,FALSE)</f>
        <v/>
      </c>
      <c r="AX141" s="108" t="str">
        <f>VLOOKUP(Tabela2[[#This Row],[SIEMA]],Siema2025,71,FALSE)</f>
        <v/>
      </c>
      <c r="AY141" s="108" t="str">
        <f>VLOOKUP(Tabela2[[#This Row],[SIEMA]],Siema2025,73,FALSE)</f>
        <v/>
      </c>
      <c r="AZ141" s="108" t="str">
        <f>VLOOKUP(Tabela2[[#This Row],[SIEMA]],Siema2025,75,FALSE)</f>
        <v/>
      </c>
      <c r="BA141" s="108" t="str">
        <f>VLOOKUP(Tabela2[[#This Row],[SIEMA]],Siema2025,77,FALSE)</f>
        <v/>
      </c>
      <c r="BB141" s="108" t="str">
        <f>VLOOKUP(Tabela2[[#This Row],[SIEMA]],Siema2025,79,FALSE)</f>
        <v/>
      </c>
      <c r="BC141" s="108" t="str">
        <f>IF(Tabela2[[#This Row],[Outro(s) ]] = "X", "PREENCHER","NA")</f>
        <v>NA</v>
      </c>
      <c r="BD141" s="108" t="str">
        <f>VLOOKUP(Tabela2[[#This Row],[SIEMA]],Siema2025,82,FALSE)</f>
        <v/>
      </c>
      <c r="BE141" s="108" t="str">
        <f>VLOOKUP(Tabela2[[#This Row],[SIEMA]],Siema2025,81,FALSE)</f>
        <v/>
      </c>
      <c r="BF141" s="110" t="str">
        <f>VLOOKUP(Tabela2[[#This Row],[SIEMA]],Siema2025,28,FALSE)</f>
        <v>Petrobras</v>
      </c>
      <c r="BG141" s="110"/>
      <c r="BH141" s="111">
        <v>33000167000101</v>
      </c>
      <c r="BI141" s="112" t="str">
        <f>VLOOKUP(Tabela2[[#This Row],[SIEMA]],Siema2025,107,FALSE)</f>
        <v>Não</v>
      </c>
      <c r="BJ141" s="107" t="s">
        <v>7099</v>
      </c>
      <c r="BK141" s="104" t="s">
        <v>2696</v>
      </c>
      <c r="BL141" s="1">
        <v>45721</v>
      </c>
      <c r="BM141" s="108">
        <f ca="1">IF(Tabela2[[#This Row],[Data de atendimento do Ibama (considerar o primeiro documento/ação)]]="",_xlfn.DAYS(TODAY(),J141),_xlfn.DAYS(Tabela2[[#This Row],[Data de atendimento do Ibama (considerar o primeiro documento/ação)]],J141))</f>
        <v>3</v>
      </c>
      <c r="BN141" s="108" t="str">
        <f>IF(Tabela2[[#This Row],[Atendido pelo Ibama ("Não" ou "Sim")]]="Não","Preencher", IF(Tabela2[[#This Row],[Atendido pelo Ibama ("Não" ou "Sim")]]="Sim","NA",""))</f>
        <v>NA</v>
      </c>
      <c r="BO141" s="114" t="s">
        <v>7100</v>
      </c>
      <c r="BP141" s="108" t="str">
        <f>IF(Tabela2[[#This Row],[Forma de atendimento (primeiro documento/ação)]]= "Outros (especificar)", "PREENCHER","NA")</f>
        <v>NA</v>
      </c>
      <c r="BQ141" s="106" t="s">
        <v>123</v>
      </c>
      <c r="BR141" s="108" t="str">
        <f>IF(Tabela2[[#This Row],[Equipe do Ibama foi a campo? Houve sobrevoo do Poseidon?]] = "Sim", "PREENCHER","NA")</f>
        <v>NA</v>
      </c>
      <c r="BS141" s="108" t="str">
        <f>IF(Tabela2[[#This Row],[Se sim, foi emitida Ordem de Emergência? (informações vinculada à coluna CK)]] = "Sim", "PREENCHER","NA")</f>
        <v>NA</v>
      </c>
      <c r="BT141" s="108" t="s">
        <v>7101</v>
      </c>
      <c r="BU141" s="108" t="s">
        <v>2696</v>
      </c>
      <c r="BV141" s="108" t="s">
        <v>123</v>
      </c>
      <c r="BW141" s="108" t="s">
        <v>2696</v>
      </c>
      <c r="BX141" s="106" t="s">
        <v>7102</v>
      </c>
      <c r="BY141" s="1">
        <v>46007</v>
      </c>
      <c r="BZ141" s="104">
        <f>IF(Tabela2[[#This Row],[Data do documento de encerramento]]="NA","NA",IF(Tabela2[[#This Row],[Data do documento de encerramento]]="","Pendente de conclusão/ encerramento",_xlfn.DAYS(Tabela2[[#This Row],[Data do documento de encerramento]],J141)))</f>
        <v>289</v>
      </c>
      <c r="CA141" s="107"/>
      <c r="CB141" s="107" t="s">
        <v>7282</v>
      </c>
      <c r="CC141" s="107" t="s">
        <v>7140</v>
      </c>
      <c r="CD141" s="107" t="s">
        <v>123</v>
      </c>
      <c r="CE141" s="107" t="s">
        <v>123</v>
      </c>
      <c r="CF141" s="107" t="s">
        <v>7105</v>
      </c>
    </row>
    <row r="142" spans="1:84" ht="45.75" hidden="1">
      <c r="A142" s="169">
        <v>20253354007</v>
      </c>
      <c r="B142" s="170" t="s">
        <v>7802</v>
      </c>
      <c r="C142" s="108" t="str">
        <f>VLOOKUP(Tabela2[[#This Row],[SIEMA]],Siema2025,4,FALSE)</f>
        <v xml:space="preserve"> RJ</v>
      </c>
      <c r="D142" s="106" t="str">
        <f>VLOOKUP(Tabela2[[#This Row],[SIEMA]],Siema2025,3,FALSE)</f>
        <v xml:space="preserve">Rio de Janeiro </v>
      </c>
      <c r="E142" s="106" t="s">
        <v>7186</v>
      </c>
      <c r="F142" s="106" t="s">
        <v>7803</v>
      </c>
      <c r="G142" s="106" t="s">
        <v>7804</v>
      </c>
      <c r="H142" s="106" t="s">
        <v>7805</v>
      </c>
      <c r="I142" s="104" t="s">
        <v>7114</v>
      </c>
      <c r="J142" s="105">
        <f>VLOOKUP(Tabela2[[#This Row],[SIEMA]],Siema2025,2,FALSE)</f>
        <v>45719</v>
      </c>
      <c r="K142" s="105" t="str">
        <f>VLOOKUP(Tabela2[[#This Row],[SIEMA]],Siema2025,16,FALSE)</f>
        <v>Segunda</v>
      </c>
      <c r="L142" s="106" t="str">
        <f>IF(Tabela2[[#This Row],[Data]]="","Sem Informação",VLOOKUP(MONTH(Tabela2[[#This Row],[Data]]),'[1]Validação de dados'!$I$1:$J$13,2,0))</f>
        <v>Março</v>
      </c>
      <c r="M142" s="104">
        <f>YEAR(Tabela2[[#This Row],[Data]])</f>
        <v>2025</v>
      </c>
      <c r="N142" s="105" t="str">
        <f>VLOOKUP(Tabela2[[#This Row],[SIEMA]],Siema2025,17,FALSE)</f>
        <v>Vespertino</v>
      </c>
      <c r="O142" s="105" t="str">
        <f>VLOOKUP(Tabela2[[#This Row],[SIEMA]],Siema2025,5,FALSE)</f>
        <v>Rodovia</v>
      </c>
      <c r="P142" s="104" t="str">
        <f>VLOOKUP(Tabela2[[#This Row],[SIEMA]],Siema2025,21,FALSE)</f>
        <v/>
      </c>
      <c r="Q142" s="104">
        <v>1202</v>
      </c>
      <c r="R142" s="104" t="s">
        <v>1669</v>
      </c>
      <c r="S142" s="107" t="str">
        <f>IF(Q142="","", IF(Q142="NC","", IF(Q142="NE","", IF(Q142="NA","",IFERROR(VLOOKUP(Q142,Produtos!$A$1:$C$2319,2,FALSE),"Não Cadastrado")))))</f>
        <v>GASÓLEO ou ÓLEO DIESEL ou ÓLEO PARA AQUECIMENTO, LEVE</v>
      </c>
      <c r="T142" s="104">
        <v>35000</v>
      </c>
      <c r="U142" s="104" t="s">
        <v>648</v>
      </c>
      <c r="V142" s="104">
        <f>IF(Q142="","",IF(ISNUMBER(Q142)=FALSE,"Não se aplica",IFERROR(VLOOKUP(Q142,Produtos!$A$1:$C$2319,3,FALSE),"Não Cadastrado")))</f>
        <v>3</v>
      </c>
      <c r="W142" s="104" t="str">
        <f>VLOOKUP(Tabela2[[#This Row],[SIEMA]],Siema2025,10,FALSE)</f>
        <v/>
      </c>
      <c r="X142" s="113" t="str">
        <f>IF(Tabela2[[#This Row],[Origem do acidente]] = "Plataforma", "PREENCHER","NA")</f>
        <v>NA</v>
      </c>
      <c r="Y142" s="109" t="str">
        <f>IF(W142="","", IF(W142="NC","", IF(W142="NE","", IF(W142="NA","",IFERROR(VLOOKUP(W142,Produtos!$A$1:$C$2319,2,FALSE),"Não Cadastrado")))))</f>
        <v/>
      </c>
      <c r="Z142" s="104" t="str">
        <f>VLOOKUP(Tabela2[[#This Row],[SIEMA]],Siema2025,11,FALSE)</f>
        <v xml:space="preserve"> </v>
      </c>
      <c r="AA142" s="104" t="str">
        <f>VLOOKUP(Tabela2[[#This Row],[SIEMA]],Siema2025,12,FALSE)</f>
        <v xml:space="preserve"> </v>
      </c>
      <c r="AB142" s="104" t="str">
        <f>IF(W142="","",IF(ISNUMBER(W142)=FALSE,"Não se aplica",IFERROR(VLOOKUP(W142,Produtos!$A$1:$C$2319,3,FALSE),"Não Cadastrado")))</f>
        <v/>
      </c>
      <c r="AC142" s="104"/>
      <c r="AD142" s="108" t="str">
        <f>IF(Tabela2[[#This Row],[Origem do acidente]] = "Plataforma", "PREENCHER","NA")</f>
        <v>NA</v>
      </c>
      <c r="AE142" s="107" t="str">
        <f>IF(AC142="","", IF(AC142="NC","", IF(AC142="NE","", IF(AC142="NA","",IFERROR(VLOOKUP(AC142,Produtos!$A$1:$C$2319,2,FALSE),"Não Cadastrado")))))</f>
        <v/>
      </c>
      <c r="AF142" s="104"/>
      <c r="AG142" s="104"/>
      <c r="AH142" s="104" t="str">
        <f>IF(AC142="","",IF(ISNUMBER(AC142)=FALSE,"Não se aplica",IFERROR(VLOOKUP(AC142,Produtos!$A$1:$C$2319,3,FALSE),"Não Cadastrado")))</f>
        <v/>
      </c>
      <c r="AI142" s="104"/>
      <c r="AJ142" s="104" t="str">
        <f>VLOOKUP(Tabela2[[#This Row],[SIEMA]],Siema2025,26,FALSE)</f>
        <v>Perda de controle</v>
      </c>
      <c r="AK142" s="107" t="s">
        <v>7190</v>
      </c>
      <c r="AL142" s="107" t="s">
        <v>7363</v>
      </c>
      <c r="AM142" s="107" t="s">
        <v>7182</v>
      </c>
      <c r="AN142" s="108" t="str">
        <f>VLOOKUP(Tabela2[[#This Row],[SIEMA]],Siema2025,51,FALSE)</f>
        <v>X</v>
      </c>
      <c r="AO142" s="108" t="str">
        <f>VLOOKUP(Tabela2[[#This Row],[SIEMA]],Siema2025,53,FALSE)</f>
        <v/>
      </c>
      <c r="AP142" s="108" t="str">
        <f>VLOOKUP(Tabela2[[#This Row],[SIEMA]],Siema2025,55,FALSE)</f>
        <v/>
      </c>
      <c r="AQ142" s="108" t="str">
        <f>VLOOKUP(Tabela2[[#This Row],[SIEMA]],Siema2025,57,FALSE)</f>
        <v/>
      </c>
      <c r="AR142" s="108" t="str">
        <f>VLOOKUP(Tabela2[[#This Row],[SIEMA]],Siema2025,59,FALSE)</f>
        <v/>
      </c>
      <c r="AS142" s="108" t="str">
        <f>VLOOKUP(Tabela2[[#This Row],[SIEMA]],Siema2025,61,FALSE)</f>
        <v/>
      </c>
      <c r="AT142" s="108" t="str">
        <f>VLOOKUP(Tabela2[[#This Row],[SIEMA]],Siema2025,63,FALSE)</f>
        <v/>
      </c>
      <c r="AU142" s="108" t="str">
        <f>VLOOKUP(Tabela2[[#This Row],[SIEMA]],Siema2025,65,FALSE)</f>
        <v>X</v>
      </c>
      <c r="AV142" s="108" t="str">
        <f>VLOOKUP(Tabela2[[#This Row],[SIEMA]],Siema2025,67,FALSE)</f>
        <v/>
      </c>
      <c r="AW142" s="108" t="str">
        <f>VLOOKUP(Tabela2[[#This Row],[SIEMA]],Siema2025,69,FALSE)</f>
        <v/>
      </c>
      <c r="AX142" s="108" t="str">
        <f>VLOOKUP(Tabela2[[#This Row],[SIEMA]],Siema2025,71,FALSE)</f>
        <v/>
      </c>
      <c r="AY142" s="108" t="str">
        <f>VLOOKUP(Tabela2[[#This Row],[SIEMA]],Siema2025,73,FALSE)</f>
        <v/>
      </c>
      <c r="AZ142" s="108" t="str">
        <f>VLOOKUP(Tabela2[[#This Row],[SIEMA]],Siema2025,75,FALSE)</f>
        <v/>
      </c>
      <c r="BA142" s="108" t="str">
        <f>VLOOKUP(Tabela2[[#This Row],[SIEMA]],Siema2025,77,FALSE)</f>
        <v/>
      </c>
      <c r="BB142" s="108" t="str">
        <f>VLOOKUP(Tabela2[[#This Row],[SIEMA]],Siema2025,79,FALSE)</f>
        <v/>
      </c>
      <c r="BC142" s="108" t="str">
        <f>IF(Tabela2[[#This Row],[Outro(s) ]] = "X", "PREENCHER","NA")</f>
        <v>NA</v>
      </c>
      <c r="BD142" s="108" t="str">
        <f>VLOOKUP(Tabela2[[#This Row],[SIEMA]],Siema2025,82,FALSE)</f>
        <v/>
      </c>
      <c r="BE142" s="108" t="str">
        <f>VLOOKUP(Tabela2[[#This Row],[SIEMA]],Siema2025,81,FALSE)</f>
        <v/>
      </c>
      <c r="BF142" t="s">
        <v>7806</v>
      </c>
      <c r="BG142" s="110"/>
      <c r="BH142" s="111" t="str">
        <f>VLOOKUP(Tabela2[[#This Row],[SIEMA]],Siema2025,29,FALSE)</f>
        <v/>
      </c>
      <c r="BI142" s="112" t="str">
        <f>VLOOKUP(Tabela2[[#This Row],[SIEMA]],Siema2025,107,FALSE)</f>
        <v>Não</v>
      </c>
      <c r="BJ142" s="107" t="s">
        <v>7099</v>
      </c>
      <c r="BK142" s="104" t="s">
        <v>2696</v>
      </c>
      <c r="BL142" s="140">
        <v>45818</v>
      </c>
      <c r="BM142" s="108">
        <f ca="1">IF(Tabela2[[#This Row],[Data de atendimento do Ibama (considerar o primeiro documento/ação)]]="",_xlfn.DAYS(TODAY(),J142),_xlfn.DAYS(Tabela2[[#This Row],[Data de atendimento do Ibama (considerar o primeiro documento/ação)]],J142))</f>
        <v>99</v>
      </c>
      <c r="BN142" s="108" t="str">
        <f>IF(Tabela2[[#This Row],[Atendido pelo Ibama ("Não" ou "Sim")]]="Não","Preencher", IF(Tabela2[[#This Row],[Atendido pelo Ibama ("Não" ou "Sim")]]="Sim","NA",""))</f>
        <v>NA</v>
      </c>
      <c r="BO142" s="114" t="s">
        <v>7100</v>
      </c>
      <c r="BP142" s="108" t="str">
        <f>IF(Tabela2[[#This Row],[Forma de atendimento (primeiro documento/ação)]]= "Outros (especificar)", "PREENCHER","NA")</f>
        <v>NA</v>
      </c>
      <c r="BQ142" s="106" t="s">
        <v>123</v>
      </c>
      <c r="BR142" s="108" t="s">
        <v>123</v>
      </c>
      <c r="BS142" s="108" t="s">
        <v>7114</v>
      </c>
      <c r="BT142" s="108" t="s">
        <v>7101</v>
      </c>
      <c r="BU142" s="108" t="s">
        <v>2696</v>
      </c>
      <c r="BV142" s="108" t="str">
        <f>IF(Tabela2[[#This Row],[Houve avaliação das informações pós-acidente solicitadas/enviadas?]] = "Sim", "PREENCHER","NA")</f>
        <v>PREENCHER</v>
      </c>
      <c r="BW142" s="108" t="str">
        <f>IF(Tabela2[[#This Row],[O Ibama aguarda resposta da empresa/OEMA, etc?]] = "Sim", "PREENCHER","NA")</f>
        <v>NA</v>
      </c>
      <c r="BX142" s="106"/>
      <c r="BY142" s="106"/>
      <c r="BZ142" s="104" t="str">
        <f>IF(Tabela2[[#This Row],[Data do documento de encerramento]]="NA","NA",IF(Tabela2[[#This Row],[Data do documento de encerramento]]="","Pendente de conclusão/ encerramento",_xlfn.DAYS(Tabela2[[#This Row],[Data do documento de encerramento]],J142)))</f>
        <v>Pendente de conclusão/ encerramento</v>
      </c>
      <c r="CA142" s="107" t="s">
        <v>7807</v>
      </c>
      <c r="CB142" s="107"/>
      <c r="CC142" s="115"/>
      <c r="CD142" s="107"/>
      <c r="CE142" s="107"/>
      <c r="CF142" s="107"/>
    </row>
    <row r="143" spans="1:84" ht="45.75" hidden="1">
      <c r="A143" s="169">
        <v>20253375615</v>
      </c>
      <c r="B143" s="170" t="s">
        <v>7808</v>
      </c>
      <c r="C143" s="108" t="str">
        <f>VLOOKUP(Tabela2[[#This Row],[SIEMA]],Siema2025,4,FALSE)</f>
        <v xml:space="preserve"> MG</v>
      </c>
      <c r="D143" s="106" t="str">
        <f>VLOOKUP(Tabela2[[#This Row],[SIEMA]],Siema2025,3,FALSE)</f>
        <v xml:space="preserve">Estiva </v>
      </c>
      <c r="E143" s="106" t="s">
        <v>4216</v>
      </c>
      <c r="F143" s="106" t="s">
        <v>7809</v>
      </c>
      <c r="G143" s="106" t="s">
        <v>7810</v>
      </c>
      <c r="H143" s="106" t="s">
        <v>7811</v>
      </c>
      <c r="I143" s="104" t="s">
        <v>7114</v>
      </c>
      <c r="J143" s="105">
        <f>VLOOKUP(Tabela2[[#This Row],[SIEMA]],Siema2025,2,FALSE)</f>
        <v>45719</v>
      </c>
      <c r="K143" s="105" t="str">
        <f>VLOOKUP(Tabela2[[#This Row],[SIEMA]],Siema2025,16,FALSE)</f>
        <v>Segunda</v>
      </c>
      <c r="L143" s="106" t="str">
        <f>IF(Tabela2[[#This Row],[Data]]="","Sem Informação",VLOOKUP(MONTH(Tabela2[[#This Row],[Data]]),'[1]Validação de dados'!$I$1:$J$13,2,0))</f>
        <v>Março</v>
      </c>
      <c r="M143" s="104">
        <f>YEAR(Tabela2[[#This Row],[Data]])</f>
        <v>2025</v>
      </c>
      <c r="N143" s="105" t="str">
        <f>VLOOKUP(Tabela2[[#This Row],[SIEMA]],Siema2025,17,FALSE)</f>
        <v>Vespertino</v>
      </c>
      <c r="O143" s="105" t="str">
        <f>VLOOKUP(Tabela2[[#This Row],[SIEMA]],Siema2025,5,FALSE)</f>
        <v>Rodovia</v>
      </c>
      <c r="P143" s="104" t="str">
        <f>VLOOKUP(Tabela2[[#This Row],[SIEMA]],Siema2025,21,FALSE)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Q143" s="104">
        <v>1202</v>
      </c>
      <c r="R143" s="104" t="s">
        <v>7812</v>
      </c>
      <c r="S143" s="107" t="str">
        <f>IF(Q143="","", IF(Q143="NC","", IF(Q143="NE","", IF(Q143="NA","",IFERROR(VLOOKUP(Q143,Produtos!$A$1:$C$2319,2,FALSE),"Não Cadastrado")))))</f>
        <v>GASÓLEO ou ÓLEO DIESEL ou ÓLEO PARA AQUECIMENTO, LEVE</v>
      </c>
      <c r="T143" s="104">
        <v>20000</v>
      </c>
      <c r="U143" s="104" t="s">
        <v>648</v>
      </c>
      <c r="V143" s="104">
        <f>IF(Q143="","",IF(ISNUMBER(Q143)=FALSE,"Não se aplica",IFERROR(VLOOKUP(Q143,Produtos!$A$1:$C$2319,3,FALSE),"Não Cadastrado")))</f>
        <v>3</v>
      </c>
      <c r="W143" s="104" t="str">
        <f>VLOOKUP(Tabela2[[#This Row],[SIEMA]],Siema2025,10,FALSE)</f>
        <v/>
      </c>
      <c r="X143" s="113" t="str">
        <f>IF(Tabela2[[#This Row],[Origem do acidente]] = "Plataforma", "PREENCHER","NA")</f>
        <v>NA</v>
      </c>
      <c r="Y143" s="109" t="str">
        <f>IF(W143="","", IF(W143="NC","", IF(W143="NE","", IF(W143="NA","",IFERROR(VLOOKUP(W143,Produtos!$A$1:$C$2319,2,FALSE),"Não Cadastrado")))))</f>
        <v/>
      </c>
      <c r="Z143" s="104" t="str">
        <f>VLOOKUP(Tabela2[[#This Row],[SIEMA]],Siema2025,11,FALSE)</f>
        <v xml:space="preserve"> </v>
      </c>
      <c r="AA143" s="104" t="str">
        <f>VLOOKUP(Tabela2[[#This Row],[SIEMA]],Siema2025,12,FALSE)</f>
        <v xml:space="preserve"> </v>
      </c>
      <c r="AB143" s="104" t="str">
        <f>IF(W143="","",IF(ISNUMBER(W143)=FALSE,"Não se aplica",IFERROR(VLOOKUP(W143,Produtos!$A$1:$C$2319,3,FALSE),"Não Cadastrado")))</f>
        <v/>
      </c>
      <c r="AC143" s="104"/>
      <c r="AD143" s="108" t="str">
        <f>IF(Tabela2[[#This Row],[Origem do acidente]] = "Plataforma", "PREENCHER","NA")</f>
        <v>NA</v>
      </c>
      <c r="AE143" s="107" t="str">
        <f>IF(AC143="","", IF(AC143="NC","", IF(AC143="NE","", IF(AC143="NA","",IFERROR(VLOOKUP(AC143,Produtos!$A$1:$C$2319,2,FALSE),"Não Cadastrado")))))</f>
        <v/>
      </c>
      <c r="AF143" s="104"/>
      <c r="AG143" s="104"/>
      <c r="AH143" s="104" t="str">
        <f>IF(AC143="","",IF(ISNUMBER(AC143)=FALSE,"Não se aplica",IFERROR(VLOOKUP(AC143,Produtos!$A$1:$C$2319,3,FALSE),"Não Cadastrado")))</f>
        <v/>
      </c>
      <c r="AI143" s="104"/>
      <c r="AJ143" s="104" t="str">
        <f>VLOOKUP(Tabela2[[#This Row],[SIEMA]],Siema2025,26,FALSE)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AK143" s="107" t="s">
        <v>7190</v>
      </c>
      <c r="AL143" s="107" t="s">
        <v>7363</v>
      </c>
      <c r="AM143" s="107" t="s">
        <v>7182</v>
      </c>
      <c r="AN143" s="108" t="str">
        <f>VLOOKUP(Tabela2[[#This Row],[SIEMA]],Siema2025,51,FALSE)</f>
        <v/>
      </c>
      <c r="AO143" s="108" t="str">
        <f>VLOOKUP(Tabela2[[#This Row],[SIEMA]],Siema2025,53,FALSE)</f>
        <v/>
      </c>
      <c r="AP143" s="108" t="str">
        <f>VLOOKUP(Tabela2[[#This Row],[SIEMA]],Siema2025,55,FALSE)</f>
        <v/>
      </c>
      <c r="AQ143" s="108" t="str">
        <f>VLOOKUP(Tabela2[[#This Row],[SIEMA]],Siema2025,57,FALSE)</f>
        <v/>
      </c>
      <c r="AR143" s="108" t="str">
        <f>VLOOKUP(Tabela2[[#This Row],[SIEMA]],Siema2025,59,FALSE)</f>
        <v/>
      </c>
      <c r="AS143" s="108" t="str">
        <f>VLOOKUP(Tabela2[[#This Row],[SIEMA]],Siema2025,61,FALSE)</f>
        <v/>
      </c>
      <c r="AT143" s="108" t="str">
        <f>VLOOKUP(Tabela2[[#This Row],[SIEMA]],Siema2025,63,FALSE)</f>
        <v/>
      </c>
      <c r="AU143" s="108" t="str">
        <f>VLOOKUP(Tabela2[[#This Row],[SIEMA]],Siema2025,65,FALSE)</f>
        <v>X</v>
      </c>
      <c r="AV143" s="108" t="str">
        <f>VLOOKUP(Tabela2[[#This Row],[SIEMA]],Siema2025,67,FALSE)</f>
        <v/>
      </c>
      <c r="AW143" s="108" t="str">
        <f>VLOOKUP(Tabela2[[#This Row],[SIEMA]],Siema2025,69,FALSE)</f>
        <v/>
      </c>
      <c r="AX143" s="108" t="str">
        <f>VLOOKUP(Tabela2[[#This Row],[SIEMA]],Siema2025,71,FALSE)</f>
        <v/>
      </c>
      <c r="AY143" s="108" t="str">
        <f>VLOOKUP(Tabela2[[#This Row],[SIEMA]],Siema2025,73,FALSE)</f>
        <v/>
      </c>
      <c r="AZ143" s="108" t="str">
        <f>VLOOKUP(Tabela2[[#This Row],[SIEMA]],Siema2025,75,FALSE)</f>
        <v/>
      </c>
      <c r="BA143" s="108" t="str">
        <f>VLOOKUP(Tabela2[[#This Row],[SIEMA]],Siema2025,77,FALSE)</f>
        <v/>
      </c>
      <c r="BB143" s="108" t="str">
        <f>VLOOKUP(Tabela2[[#This Row],[SIEMA]],Siema2025,79,FALSE)</f>
        <v/>
      </c>
      <c r="BC143" s="108" t="str">
        <f>IF(Tabela2[[#This Row],[Outro(s) ]] = "X", "PREENCHER","NA")</f>
        <v>NA</v>
      </c>
      <c r="BD143" s="108" t="str">
        <f>VLOOKUP(Tabela2[[#This Row],[SIEMA]],Siema2025,82,FALSE)</f>
        <v/>
      </c>
      <c r="BE143" s="108" t="str">
        <f>VLOOKUP(Tabela2[[#This Row],[SIEMA]],Siema2025,81,FALSE)</f>
        <v/>
      </c>
      <c r="BF143" s="152" t="s">
        <v>7813</v>
      </c>
      <c r="BG143" s="110"/>
      <c r="BH143" s="111">
        <v>8462283000103</v>
      </c>
      <c r="BI143" s="112" t="str">
        <f>VLOOKUP(Tabela2[[#This Row],[SIEMA]],Siema2025,107,FALSE)</f>
        <v>Não</v>
      </c>
      <c r="BJ143" s="107" t="s">
        <v>7099</v>
      </c>
      <c r="BK143" s="104" t="s">
        <v>2696</v>
      </c>
      <c r="BL143" s="140">
        <v>45722</v>
      </c>
      <c r="BM143" s="108">
        <f ca="1">IF(Tabela2[[#This Row],[Data de atendimento do Ibama (considerar o primeiro documento/ação)]]="",_xlfn.DAYS(TODAY(),J143),_xlfn.DAYS(Tabela2[[#This Row],[Data de atendimento do Ibama (considerar o primeiro documento/ação)]],J143))</f>
        <v>3</v>
      </c>
      <c r="BN143" s="108" t="str">
        <f>IF(Tabela2[[#This Row],[Atendido pelo Ibama ("Não" ou "Sim")]]="Não","Preencher", IF(Tabela2[[#This Row],[Atendido pelo Ibama ("Não" ou "Sim")]]="Sim","NA",""))</f>
        <v>NA</v>
      </c>
      <c r="BO143" s="114" t="s">
        <v>7100</v>
      </c>
      <c r="BP143" s="108" t="str">
        <f>IF(Tabela2[[#This Row],[Forma de atendimento (primeiro documento/ação)]]= "Outros (especificar)", "PREENCHER","NA")</f>
        <v>NA</v>
      </c>
      <c r="BQ143" s="106" t="s">
        <v>123</v>
      </c>
      <c r="BR143" s="108" t="s">
        <v>123</v>
      </c>
      <c r="BS143" s="108" t="s">
        <v>7114</v>
      </c>
      <c r="BT143" s="108" t="s">
        <v>7101</v>
      </c>
      <c r="BU143" s="108" t="s">
        <v>2696</v>
      </c>
      <c r="BV143" s="108" t="str">
        <f>IF(Tabela2[[#This Row],[Houve avaliação das informações pós-acidente solicitadas/enviadas?]] = "Sim", "PREENCHER","NA")</f>
        <v>PREENCHER</v>
      </c>
      <c r="BW143" s="108" t="s">
        <v>2696</v>
      </c>
      <c r="BX143" s="106" t="s">
        <v>7785</v>
      </c>
      <c r="BY143" s="140">
        <v>45727</v>
      </c>
      <c r="BZ143" s="104">
        <f>IF(Tabela2[[#This Row],[Data do documento de encerramento]]="NA","NA",IF(Tabela2[[#This Row],[Data do documento de encerramento]]="","Pendente de conclusão/ encerramento",_xlfn.DAYS(Tabela2[[#This Row],[Data do documento de encerramento]],J143)))</f>
        <v>8</v>
      </c>
      <c r="CA143" s="107" t="s">
        <v>7786</v>
      </c>
      <c r="CB143" s="107"/>
      <c r="CC143" s="115"/>
      <c r="CD143" s="107"/>
      <c r="CE143" s="107"/>
      <c r="CF143" s="107"/>
    </row>
    <row r="144" spans="1:84" ht="30.75" hidden="1">
      <c r="A144" s="169">
        <v>20253754057</v>
      </c>
      <c r="B144" s="170" t="s">
        <v>7814</v>
      </c>
      <c r="C144" s="108" t="str">
        <f>VLOOKUP(Tabela2[[#This Row],[SIEMA]],Siema2025,4,FALSE)</f>
        <v xml:space="preserve"> SE</v>
      </c>
      <c r="D144" s="106" t="str">
        <f>VLOOKUP(Tabela2[[#This Row],[SIEMA]],Siema2025,3,FALSE)</f>
        <v xml:space="preserve">Japaratuba </v>
      </c>
      <c r="E144" s="106" t="str">
        <f>VLOOKUP(Tabela2[[#This Row],[SIEMA]],Siema2025,20,FALSE)</f>
        <v>Locação do poço 7-CP-2029D-SE, Japaratuba-SE.</v>
      </c>
      <c r="F144" s="106"/>
      <c r="G144" s="106" t="s">
        <v>7815</v>
      </c>
      <c r="H144" s="106" t="s">
        <v>7816</v>
      </c>
      <c r="I144" s="104" t="s">
        <v>7223</v>
      </c>
      <c r="J144" s="105">
        <f>VLOOKUP(Tabela2[[#This Row],[SIEMA]],Siema2025,2,FALSE)</f>
        <v>45720</v>
      </c>
      <c r="K144" s="105" t="str">
        <f>VLOOKUP(Tabela2[[#This Row],[SIEMA]],Siema2025,16,FALSE)</f>
        <v>Terça</v>
      </c>
      <c r="L144" s="106" t="str">
        <f>IF(Tabela2[[#This Row],[Data]]="","Sem Informação",VLOOKUP(MONTH(Tabela2[[#This Row],[Data]]),'[1]Validação de dados'!$I$1:$J$13,2,0))</f>
        <v>Março</v>
      </c>
      <c r="M144" s="104">
        <f>YEAR(Tabela2[[#This Row],[Data]])</f>
        <v>2025</v>
      </c>
      <c r="N144" s="105" t="str">
        <f>VLOOKUP(Tabela2[[#This Row],[SIEMA]],Siema2025,17,FALSE)</f>
        <v>Matutino</v>
      </c>
      <c r="O144" s="105" t="s">
        <v>145</v>
      </c>
      <c r="P144" s="104" t="str">
        <f>VLOOKUP(Tabela2[[#This Row],[SIEMA]],Siema2025,21,FALSE)</f>
        <v>Poço terrestre</v>
      </c>
      <c r="Q144" s="104">
        <v>1267</v>
      </c>
      <c r="R144" s="104" t="str">
        <f>VLOOKUP(Tabela2[[#This Row],[SIEMA]],Siema2025,10,FALSE)</f>
        <v/>
      </c>
      <c r="S144" s="107" t="s">
        <v>7305</v>
      </c>
      <c r="T144" s="104" t="s">
        <v>7817</v>
      </c>
      <c r="U144" s="104" t="str">
        <f>VLOOKUP(Tabela2[[#This Row],[SIEMA]],Siema2025,12,FALSE)</f>
        <v xml:space="preserve"> </v>
      </c>
      <c r="V144" s="104">
        <f>IF(Q144="","",IF(ISNUMBER(Q144)=FALSE,"Não se aplica",IFERROR(VLOOKUP(Q144,Produtos!$A$1:$C$2319,3,FALSE),"Não Cadastrado")))</f>
        <v>3</v>
      </c>
      <c r="W144" s="104" t="s">
        <v>7407</v>
      </c>
      <c r="X144" s="113" t="str">
        <f>IF(Tabela2[[#This Row],[Origem do acidente]] = "Plataforma", "PREENCHER","NA")</f>
        <v>NA</v>
      </c>
      <c r="Y144" s="109" t="str">
        <f>IF(W144="","", IF(W144="NC","", IF(W144="NE","", IF(W144="NA","",IFERROR(VLOOKUP(W144,Produtos!$A$1:$C$2319,2,FALSE),"Não Cadastrado")))))</f>
        <v>Não Cadastrado</v>
      </c>
      <c r="Z144" s="104" t="s">
        <v>7818</v>
      </c>
      <c r="AA144" s="104" t="str">
        <f>VLOOKUP(Tabela2[[#This Row],[SIEMA]],Siema2025,12,FALSE)</f>
        <v xml:space="preserve"> </v>
      </c>
      <c r="AB144" s="104" t="str">
        <f>IF(W144="","",IF(ISNUMBER(W144)=FALSE,"Não se aplica",IFERROR(VLOOKUP(W144,Produtos!$A$1:$C$2319,3,FALSE),"Não Cadastrado")))</f>
        <v>Não se aplica</v>
      </c>
      <c r="AC144" s="104"/>
      <c r="AD144" s="108" t="str">
        <f>IF(Tabela2[[#This Row],[Origem do acidente]] = "Plataforma", "PREENCHER","NA")</f>
        <v>NA</v>
      </c>
      <c r="AE144" s="107" t="str">
        <f>IF(AC144="","", IF(AC144="NC","", IF(AC144="NE","", IF(AC144="NA","",IFERROR(VLOOKUP(AC144,Produtos!$A$1:$C$2319,2,FALSE),"Não Cadastrado")))))</f>
        <v/>
      </c>
      <c r="AF144" s="104"/>
      <c r="AG144" s="104"/>
      <c r="AH144" s="104" t="str">
        <f>IF(AC144="","",IF(ISNUMBER(AC144)=FALSE,"Não se aplica",IFERROR(VLOOKUP(AC144,Produtos!$A$1:$C$2319,3,FALSE),"Não Cadastrado")))</f>
        <v/>
      </c>
      <c r="AI144" s="104"/>
      <c r="AJ144" s="104" t="s">
        <v>7505</v>
      </c>
      <c r="AK144" s="107" t="s">
        <v>7290</v>
      </c>
      <c r="AL144" s="107"/>
      <c r="AM144" s="107"/>
      <c r="AN144" s="108" t="str">
        <f>VLOOKUP(Tabela2[[#This Row],[SIEMA]],Siema2025,51,FALSE)</f>
        <v/>
      </c>
      <c r="AO144" s="108" t="str">
        <f>VLOOKUP(Tabela2[[#This Row],[SIEMA]],Siema2025,53,FALSE)</f>
        <v/>
      </c>
      <c r="AP144" s="108" t="str">
        <f>VLOOKUP(Tabela2[[#This Row],[SIEMA]],Siema2025,55,FALSE)</f>
        <v/>
      </c>
      <c r="AQ144" s="108" t="str">
        <f>VLOOKUP(Tabela2[[#This Row],[SIEMA]],Siema2025,57,FALSE)</f>
        <v/>
      </c>
      <c r="AR144" s="108" t="str">
        <f>VLOOKUP(Tabela2[[#This Row],[SIEMA]],Siema2025,59,FALSE)</f>
        <v/>
      </c>
      <c r="AS144" s="108" t="str">
        <f>VLOOKUP(Tabela2[[#This Row],[SIEMA]],Siema2025,61,FALSE)</f>
        <v/>
      </c>
      <c r="AT144" s="108" t="str">
        <f>VLOOKUP(Tabela2[[#This Row],[SIEMA]],Siema2025,63,FALSE)</f>
        <v/>
      </c>
      <c r="AU144" s="108" t="str">
        <f>VLOOKUP(Tabela2[[#This Row],[SIEMA]],Siema2025,65,FALSE)</f>
        <v/>
      </c>
      <c r="AV144" s="108" t="str">
        <f>VLOOKUP(Tabela2[[#This Row],[SIEMA]],Siema2025,67,FALSE)</f>
        <v/>
      </c>
      <c r="AW144" s="108" t="str">
        <f>VLOOKUP(Tabela2[[#This Row],[SIEMA]],Siema2025,69,FALSE)</f>
        <v/>
      </c>
      <c r="AX144" s="108" t="str">
        <f>VLOOKUP(Tabela2[[#This Row],[SIEMA]],Siema2025,71,FALSE)</f>
        <v/>
      </c>
      <c r="AY144" s="108" t="str">
        <f>VLOOKUP(Tabela2[[#This Row],[SIEMA]],Siema2025,73,FALSE)</f>
        <v/>
      </c>
      <c r="AZ144" s="108" t="str">
        <f>VLOOKUP(Tabela2[[#This Row],[SIEMA]],Siema2025,75,FALSE)</f>
        <v/>
      </c>
      <c r="BA144" s="108" t="str">
        <f>VLOOKUP(Tabela2[[#This Row],[SIEMA]],Siema2025,77,FALSE)</f>
        <v/>
      </c>
      <c r="BB144" s="108" t="str">
        <f>VLOOKUP(Tabela2[[#This Row],[SIEMA]],Siema2025,79,FALSE)</f>
        <v/>
      </c>
      <c r="BC144" s="108" t="str">
        <f>IF(Tabela2[[#This Row],[Outro(s) ]] = "X", "PREENCHER","NA")</f>
        <v>NA</v>
      </c>
      <c r="BD144" s="108" t="str">
        <f>VLOOKUP(Tabela2[[#This Row],[SIEMA]],Siema2025,82,FALSE)</f>
        <v>X</v>
      </c>
      <c r="BE144" s="108" t="str">
        <f>VLOOKUP(Tabela2[[#This Row],[SIEMA]],Siema2025,81,FALSE)</f>
        <v/>
      </c>
      <c r="BF144" s="110" t="str">
        <f>VLOOKUP(Tabela2[[#This Row],[SIEMA]],Siema2025,28,FALSE)</f>
        <v>Philipe Passos - CARMO ENERGY S.A.</v>
      </c>
      <c r="BG144" s="110"/>
      <c r="BH144" s="111" t="str">
        <f>VLOOKUP(Tabela2[[#This Row],[SIEMA]],Siema2025,29,FALSE)</f>
        <v/>
      </c>
      <c r="BI144" s="112" t="str">
        <f>VLOOKUP(Tabela2[[#This Row],[SIEMA]],Siema2025,107,FALSE)</f>
        <v>Não</v>
      </c>
      <c r="BJ144" s="107" t="s">
        <v>7113</v>
      </c>
      <c r="BK144" s="104" t="s">
        <v>123</v>
      </c>
      <c r="BL144" s="140"/>
      <c r="BM144" s="108">
        <f ca="1">IF(Tabela2[[#This Row],[Data de atendimento do Ibama (considerar o primeiro documento/ação)]]="",_xlfn.DAYS(TODAY(),J144),_xlfn.DAYS(Tabela2[[#This Row],[Data de atendimento do Ibama (considerar o primeiro documento/ação)]],J144))</f>
        <v>512</v>
      </c>
      <c r="BN144" s="108" t="s">
        <v>7819</v>
      </c>
      <c r="BO144" s="114"/>
      <c r="BP144" s="108" t="str">
        <f>IF(Tabela2[[#This Row],[Forma de atendimento (primeiro documento/ação)]]= "Outros (especificar)", "PREENCHER","NA")</f>
        <v>NA</v>
      </c>
      <c r="BQ144" s="106" t="s">
        <v>123</v>
      </c>
      <c r="BR144" s="108" t="str">
        <f>IF(Tabela2[[#This Row],[Equipe do Ibama foi a campo? Houve sobrevoo do Poseidon?]] = "Sim", "PREENCHER","NA")</f>
        <v>NA</v>
      </c>
      <c r="BS144" s="108" t="s">
        <v>7114</v>
      </c>
      <c r="BT144" s="108" t="s">
        <v>7230</v>
      </c>
      <c r="BU144" s="108" t="s">
        <v>123</v>
      </c>
      <c r="BV144" s="108" t="str">
        <f>IF(Tabela2[[#This Row],[Houve avaliação das informações pós-acidente solicitadas/enviadas?]] = "Sim", "PREENCHER","NA")</f>
        <v>NA</v>
      </c>
      <c r="BW144" s="108" t="s">
        <v>2696</v>
      </c>
      <c r="BX144" s="106" t="s">
        <v>7785</v>
      </c>
      <c r="BY144" s="140">
        <v>45723</v>
      </c>
      <c r="BZ144" s="104">
        <f>IF(Tabela2[[#This Row],[Data do documento de encerramento]]="NA","NA",IF(Tabela2[[#This Row],[Data do documento de encerramento]]="","Pendente de conclusão/ encerramento",_xlfn.DAYS(Tabela2[[#This Row],[Data do documento de encerramento]],J144)))</f>
        <v>3</v>
      </c>
      <c r="CA144" s="107"/>
      <c r="CB144" s="107"/>
      <c r="CC144" s="115"/>
      <c r="CD144" s="107"/>
      <c r="CE144" s="107"/>
      <c r="CF144" s="107"/>
    </row>
    <row r="145" spans="1:84" ht="45.75" hidden="1">
      <c r="A145" s="169">
        <v>20253636042</v>
      </c>
      <c r="B145" s="171" t="s">
        <v>7820</v>
      </c>
      <c r="C145" s="108" t="str">
        <f>VLOOKUP(Tabela2[[#This Row],[SIEMA]],Siema2025,4,FALSE)</f>
        <v xml:space="preserve"> SP</v>
      </c>
      <c r="D145" s="106" t="str">
        <f>VLOOKUP(Tabela2[[#This Row],[SIEMA]],Siema2025,3,FALSE)</f>
        <v xml:space="preserve">São Paulo </v>
      </c>
      <c r="E145" s="106" t="s">
        <v>4216</v>
      </c>
      <c r="F145" s="106" t="s">
        <v>7821</v>
      </c>
      <c r="G145" s="106" t="s">
        <v>7822</v>
      </c>
      <c r="H145" s="109" t="s">
        <v>7823</v>
      </c>
      <c r="I145" s="104" t="s">
        <v>7114</v>
      </c>
      <c r="J145" s="105">
        <f>VLOOKUP(Tabela2[[#This Row],[SIEMA]],Siema2025,2,FALSE)</f>
        <v>45722</v>
      </c>
      <c r="K145" s="105" t="str">
        <f>VLOOKUP(Tabela2[[#This Row],[SIEMA]],Siema2025,16,FALSE)</f>
        <v>Quinta</v>
      </c>
      <c r="L145" s="106" t="str">
        <f>IF(Tabela2[[#This Row],[Data]]="","Sem Informação",VLOOKUP(MONTH(Tabela2[[#This Row],[Data]]),'[1]Validação de dados'!$I$1:$J$13,2,0))</f>
        <v>Março</v>
      </c>
      <c r="M145" s="104">
        <f>YEAR(Tabela2[[#This Row],[Data]])</f>
        <v>2025</v>
      </c>
      <c r="N145" s="105" t="str">
        <f>VLOOKUP(Tabela2[[#This Row],[SIEMA]],Siema2025,17,FALSE)</f>
        <v>Madrugada</v>
      </c>
      <c r="O145" s="105" t="str">
        <f>VLOOKUP(Tabela2[[#This Row],[SIEMA]],Siema2025,5,FALSE)</f>
        <v>Rodovia</v>
      </c>
      <c r="P145" s="104" t="str">
        <f>VLOOKUP(Tabela2[[#This Row],[SIEMA]],Siema2025,21,FALSE)</f>
        <v/>
      </c>
      <c r="Q145" s="104">
        <v>1361</v>
      </c>
      <c r="R145" s="104" t="str">
        <f>VLOOKUP(Tabela2[[#This Row],[SIEMA]],Siema2025,10,FALSE)</f>
        <v>Carvão Coque</v>
      </c>
      <c r="S145" s="107" t="str">
        <f>IF(Q145="","", IF(Q145="NC","", IF(Q145="NE","", IF(Q145="NA","",IFERROR(VLOOKUP(Q145,Produtos!$A$1:$C$2319,2,FALSE),"Não Cadastrado")))))</f>
        <v>CARVÃO, de origem animal ou vegetal</v>
      </c>
      <c r="T145" s="104" t="str">
        <f>VLOOKUP(Tabela2[[#This Row],[SIEMA]],Siema2025,11,FALSE)</f>
        <v>36</v>
      </c>
      <c r="U145" s="104" t="s">
        <v>7121</v>
      </c>
      <c r="V145" s="104">
        <f>IF(Q145="","",IF(ISNUMBER(Q145)=FALSE,"Não se aplica",IFERROR(VLOOKUP(Q145,Produtos!$A$1:$C$2319,3,FALSE),"Não Cadastrado")))</f>
        <v>4.2</v>
      </c>
      <c r="W145" s="104"/>
      <c r="X145" s="113" t="str">
        <f>IF(Tabela2[[#This Row],[Origem do acidente]] = "Plataforma", "PREENCHER","NA")</f>
        <v>NA</v>
      </c>
      <c r="Y145" s="109"/>
      <c r="Z145" s="104"/>
      <c r="AA145" s="104"/>
      <c r="AB145" s="104"/>
      <c r="AC145" s="104"/>
      <c r="AD145" s="108" t="str">
        <f>IF(Tabela2[[#This Row],[Origem do acidente]] = "Plataforma", "PREENCHER","NA")</f>
        <v>NA</v>
      </c>
      <c r="AE145" s="107" t="str">
        <f>IF(AC145="","", IF(AC145="NC","", IF(AC145="NE","", IF(AC145="NA","",IFERROR(VLOOKUP(AC145,Produtos!$A$1:$C$2319,2,FALSE),"Não Cadastrado")))))</f>
        <v/>
      </c>
      <c r="AF145" s="104"/>
      <c r="AG145" s="104"/>
      <c r="AH145" s="104" t="str">
        <f>IF(AC145="","",IF(ISNUMBER(AC145)=FALSE,"Não se aplica",IFERROR(VLOOKUP(AC145,Produtos!$A$1:$C$2319,3,FALSE),"Não Cadastrado")))</f>
        <v/>
      </c>
      <c r="AI145" s="104"/>
      <c r="AJ145" s="104" t="str">
        <f>VLOOKUP(Tabela2[[#This Row],[SIEMA]],Siema2025,26,FALSE)</f>
        <v>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v>
      </c>
      <c r="AK145" s="107" t="s">
        <v>7363</v>
      </c>
      <c r="AL145" s="107" t="s">
        <v>7388</v>
      </c>
      <c r="AM145" s="107" t="s">
        <v>7182</v>
      </c>
      <c r="AN145" s="108" t="str">
        <f>VLOOKUP(Tabela2[[#This Row],[SIEMA]],Siema2025,51,FALSE)</f>
        <v/>
      </c>
      <c r="AO145" s="108" t="str">
        <f>VLOOKUP(Tabela2[[#This Row],[SIEMA]],Siema2025,53,FALSE)</f>
        <v/>
      </c>
      <c r="AP145" s="108" t="str">
        <f>VLOOKUP(Tabela2[[#This Row],[SIEMA]],Siema2025,55,FALSE)</f>
        <v/>
      </c>
      <c r="AQ145" s="108" t="str">
        <f>VLOOKUP(Tabela2[[#This Row],[SIEMA]],Siema2025,57,FALSE)</f>
        <v/>
      </c>
      <c r="AR145" s="108" t="str">
        <f>VLOOKUP(Tabela2[[#This Row],[SIEMA]],Siema2025,59,FALSE)</f>
        <v/>
      </c>
      <c r="AS145" s="108" t="str">
        <f>VLOOKUP(Tabela2[[#This Row],[SIEMA]],Siema2025,61,FALSE)</f>
        <v/>
      </c>
      <c r="AT145" s="108" t="str">
        <f>VLOOKUP(Tabela2[[#This Row],[SIEMA]],Siema2025,63,FALSE)</f>
        <v/>
      </c>
      <c r="AU145" s="108" t="str">
        <f>VLOOKUP(Tabela2[[#This Row],[SIEMA]],Siema2025,65,FALSE)</f>
        <v>X</v>
      </c>
      <c r="AV145" s="108" t="str">
        <f>VLOOKUP(Tabela2[[#This Row],[SIEMA]],Siema2025,67,FALSE)</f>
        <v/>
      </c>
      <c r="AW145" s="108" t="str">
        <f>VLOOKUP(Tabela2[[#This Row],[SIEMA]],Siema2025,69,FALSE)</f>
        <v/>
      </c>
      <c r="AX145" s="108" t="str">
        <f>VLOOKUP(Tabela2[[#This Row],[SIEMA]],Siema2025,71,FALSE)</f>
        <v/>
      </c>
      <c r="AY145" s="108" t="str">
        <f>VLOOKUP(Tabela2[[#This Row],[SIEMA]],Siema2025,73,FALSE)</f>
        <v/>
      </c>
      <c r="AZ145" s="108" t="str">
        <f>VLOOKUP(Tabela2[[#This Row],[SIEMA]],Siema2025,75,FALSE)</f>
        <v/>
      </c>
      <c r="BA145" s="108" t="str">
        <f>VLOOKUP(Tabela2[[#This Row],[SIEMA]],Siema2025,77,FALSE)</f>
        <v/>
      </c>
      <c r="BB145" s="108" t="str">
        <f>VLOOKUP(Tabela2[[#This Row],[SIEMA]],Siema2025,79,FALSE)</f>
        <v/>
      </c>
      <c r="BC145" s="108" t="str">
        <f>IF(Tabela2[[#This Row],[Outro(s) ]] = "X", "PREENCHER","NA")</f>
        <v>NA</v>
      </c>
      <c r="BD145" s="108" t="str">
        <f>VLOOKUP(Tabela2[[#This Row],[SIEMA]],Siema2025,82,FALSE)</f>
        <v/>
      </c>
      <c r="BE145" s="108" t="str">
        <f>VLOOKUP(Tabela2[[#This Row],[SIEMA]],Siema2025,81,FALSE)</f>
        <v/>
      </c>
      <c r="BF145" s="110" t="str">
        <f>VLOOKUP(Tabela2[[#This Row],[SIEMA]],Siema2025,28,FALSE)</f>
        <v>CARBOLOG VESPESIANDO LTDA</v>
      </c>
      <c r="BG145" s="110"/>
      <c r="BH145" s="111" t="str">
        <f>VLOOKUP(Tabela2[[#This Row],[SIEMA]],Siema2025,29,FALSE)</f>
        <v>39488901000100</v>
      </c>
      <c r="BI145" s="112" t="str">
        <f>VLOOKUP(Tabela2[[#This Row],[SIEMA]],Siema2025,107,FALSE)</f>
        <v>Não</v>
      </c>
      <c r="BJ145" s="107" t="s">
        <v>7099</v>
      </c>
      <c r="BK145" s="104" t="s">
        <v>2696</v>
      </c>
      <c r="BL145" s="140">
        <v>45726</v>
      </c>
      <c r="BM145" s="108">
        <f ca="1">IF(Tabela2[[#This Row],[Data de atendimento do Ibama (considerar o primeiro documento/ação)]]="",_xlfn.DAYS(TODAY(),J145),_xlfn.DAYS(Tabela2[[#This Row],[Data de atendimento do Ibama (considerar o primeiro documento/ação)]],J145))</f>
        <v>4</v>
      </c>
      <c r="BN145" s="108" t="str">
        <f>IF(Tabela2[[#This Row],[Atendido pelo Ibama ("Não" ou "Sim")]]="Não","Preencher", IF(Tabela2[[#This Row],[Atendido pelo Ibama ("Não" ou "Sim")]]="Sim","NA",""))</f>
        <v>NA</v>
      </c>
      <c r="BO145" s="114" t="s">
        <v>7100</v>
      </c>
      <c r="BP145" s="108" t="str">
        <f>IF(Tabela2[[#This Row],[Forma de atendimento (primeiro documento/ação)]]= "Outros (especificar)", "PREENCHER","NA")</f>
        <v>NA</v>
      </c>
      <c r="BQ145" s="106" t="s">
        <v>123</v>
      </c>
      <c r="BR145" s="108" t="s">
        <v>123</v>
      </c>
      <c r="BS145" s="108" t="s">
        <v>7114</v>
      </c>
      <c r="BT145" s="108" t="s">
        <v>7101</v>
      </c>
      <c r="BU145" s="108" t="s">
        <v>2696</v>
      </c>
      <c r="BV145" s="108" t="s">
        <v>123</v>
      </c>
      <c r="BW145" s="108" t="s">
        <v>2696</v>
      </c>
      <c r="BX145" s="106" t="s">
        <v>7116</v>
      </c>
      <c r="BY145" s="140">
        <v>46001</v>
      </c>
      <c r="BZ145" s="104">
        <f>IF(Tabela2[[#This Row],[Data do documento de encerramento]]="NA","NA",IF(Tabela2[[#This Row],[Data do documento de encerramento]]="","Pendente de conclusão/ encerramento",_xlfn.DAYS(Tabela2[[#This Row],[Data do documento de encerramento]],J145)))</f>
        <v>279</v>
      </c>
      <c r="CA145" s="107" t="s">
        <v>7824</v>
      </c>
      <c r="CB145" s="107"/>
      <c r="CC145" s="107"/>
      <c r="CD145" s="107"/>
      <c r="CE145" s="107"/>
      <c r="CF145" s="107"/>
    </row>
    <row r="146" spans="1:84" ht="30.75">
      <c r="A146" s="169">
        <v>20253664844</v>
      </c>
      <c r="B146" s="170" t="s">
        <v>7825</v>
      </c>
      <c r="C146" s="108" t="str">
        <f>VLOOKUP(Tabela2[[#This Row],[SIEMA]],Siema2025,4,FALSE)</f>
        <v xml:space="preserve"> RN</v>
      </c>
      <c r="D146" s="106" t="s">
        <v>637</v>
      </c>
      <c r="E146" s="106" t="s">
        <v>1713</v>
      </c>
      <c r="F146" s="106"/>
      <c r="G146" s="106" t="s">
        <v>7826</v>
      </c>
      <c r="H146" s="106" t="s">
        <v>7827</v>
      </c>
      <c r="I146" s="104" t="str">
        <f>VLOOKUP(Tabela2[[#This Row],[SIEMA]],Siema2025,19,FALSE)</f>
        <v>Potiguar</v>
      </c>
      <c r="J146" s="105">
        <f>VLOOKUP(Tabela2[[#This Row],[SIEMA]],Siema2025,2,FALSE)</f>
        <v>45722</v>
      </c>
      <c r="K146" s="105" t="str">
        <f>VLOOKUP(Tabela2[[#This Row],[SIEMA]],Siema2025,16,FALSE)</f>
        <v>Quinta</v>
      </c>
      <c r="L146" s="106" t="str">
        <f>IF(Tabela2[[#This Row],[Data]]="","Sem Informação",VLOOKUP(MONTH(Tabela2[[#This Row],[Data]]),'[1]Validação de dados'!$I$1:$J$13,2,0))</f>
        <v>Março</v>
      </c>
      <c r="M146" s="104">
        <f>YEAR(Tabela2[[#This Row],[Data]])</f>
        <v>2025</v>
      </c>
      <c r="N146" s="105" t="str">
        <f>VLOOKUP(Tabela2[[#This Row],[SIEMA]],Siema2025,17,FALSE)</f>
        <v>Matutino</v>
      </c>
      <c r="O146" s="105" t="str">
        <f>VLOOKUP(Tabela2[[#This Row],[SIEMA]],Siema2025,5,FALSE)</f>
        <v>Plataforma</v>
      </c>
      <c r="P146" s="104" t="str">
        <f>VLOOKUP(Tabela2[[#This Row],[SIEMA]],Siema2025,21,FALSE)</f>
        <v>Após a circulação de água do mar no poço RNS-100 para a limpeza do anular entre os revestimentos de 13 3/8%u201D x 20%u201D, foi visualizada uma pequena feição oleosa nas proximidades da unidade 3R-4.</v>
      </c>
      <c r="Q146">
        <v>3082</v>
      </c>
      <c r="R146" s="104" t="s">
        <v>1714</v>
      </c>
      <c r="S146" s="104" t="s">
        <v>404</v>
      </c>
      <c r="T146" s="231">
        <v>1E-4</v>
      </c>
      <c r="U146" s="104" t="s">
        <v>7111</v>
      </c>
      <c r="V146" s="104">
        <f>IF(Q146="","",IF(ISNUMBER(Q146)=FALSE,"Não se aplica",IFERROR(VLOOKUP(Q146,Produtos!$A$1:$C$2319,3,FALSE),"Não Cadastrado")))</f>
        <v>9</v>
      </c>
      <c r="W146" s="104" t="str">
        <f>VLOOKUP(Tabela2[[#This Row],[SIEMA]],Siema2025,10,FALSE)</f>
        <v/>
      </c>
      <c r="X146" s="113"/>
      <c r="Y146" s="109" t="str">
        <f>IF(W146="","", IF(W146="NC","", IF(W146="NE","", IF(W146="NA","",IFERROR(VLOOKUP(W146,Produtos!$A$1:$C$2319,2,FALSE),"Não Cadastrado")))))</f>
        <v/>
      </c>
      <c r="Z146" s="104" t="str">
        <f>VLOOKUP(Tabela2[[#This Row],[SIEMA]],Siema2025,11,FALSE)</f>
        <v xml:space="preserve"> </v>
      </c>
      <c r="AA146" s="104" t="str">
        <f>VLOOKUP(Tabela2[[#This Row],[SIEMA]],Siema2025,12,FALSE)</f>
        <v xml:space="preserve"> </v>
      </c>
      <c r="AB146" s="104" t="str">
        <f>IF(W146="","",IF(ISNUMBER(W146)=FALSE,"Não se aplica",IFERROR(VLOOKUP(W146,Produtos!$A$1:$C$2319,3,FALSE),"Não Cadastrado")))</f>
        <v/>
      </c>
      <c r="AC146" s="104"/>
      <c r="AD146" s="108"/>
      <c r="AE146" s="107" t="str">
        <f>IF(AC146="","", IF(AC146="NC","", IF(AC146="NE","", IF(AC146="NA","",IFERROR(VLOOKUP(AC146,Produtos!$A$1:$C$2319,2,FALSE),"Não Cadastrado")))))</f>
        <v/>
      </c>
      <c r="AF146" s="104"/>
      <c r="AG146" s="104"/>
      <c r="AH146" s="104" t="str">
        <f>IF(AC146="","",IF(ISNUMBER(AC146)=FALSE,"Não se aplica",IFERROR(VLOOKUP(AC146,Produtos!$A$1:$C$2319,3,FALSE),"Não Cadastrado")))</f>
        <v/>
      </c>
      <c r="AI146" s="104"/>
      <c r="AJ146" s="104" t="str">
        <f>VLOOKUP(Tabela2[[#This Row],[SIEMA]],Siema2025,26,FALSE)</f>
        <v>Provável comunicação do revestimento de 20" com revestimento de 30", que, continha água oleosa residual proveniente da campanha de perfuração no ano de 1987. O revestimento de 30" apresenta furo de aproximadamente de 8 cm, que permitiu o merejamento de água oleosa para o mar.</v>
      </c>
      <c r="AK146" s="107" t="s">
        <v>6834</v>
      </c>
      <c r="AL146" s="107"/>
      <c r="AM146" s="107"/>
      <c r="AN146" s="108" t="str">
        <f>VLOOKUP(Tabela2[[#This Row],[SIEMA]],Siema2025,51,FALSE)</f>
        <v/>
      </c>
      <c r="AO146" s="108" t="str">
        <f>VLOOKUP(Tabela2[[#This Row],[SIEMA]],Siema2025,53,FALSE)</f>
        <v/>
      </c>
      <c r="AP146" s="108" t="str">
        <f>VLOOKUP(Tabela2[[#This Row],[SIEMA]],Siema2025,55,FALSE)</f>
        <v/>
      </c>
      <c r="AQ146" s="108" t="str">
        <f>VLOOKUP(Tabela2[[#This Row],[SIEMA]],Siema2025,57,FALSE)</f>
        <v/>
      </c>
      <c r="AR146" s="108" t="str">
        <f>VLOOKUP(Tabela2[[#This Row],[SIEMA]],Siema2025,59,FALSE)</f>
        <v/>
      </c>
      <c r="AS146" s="108" t="str">
        <f>VLOOKUP(Tabela2[[#This Row],[SIEMA]],Siema2025,61,FALSE)</f>
        <v>X</v>
      </c>
      <c r="AT146" s="108" t="str">
        <f>VLOOKUP(Tabela2[[#This Row],[SIEMA]],Siema2025,63,FALSE)</f>
        <v/>
      </c>
      <c r="AU146" s="108" t="str">
        <f>VLOOKUP(Tabela2[[#This Row],[SIEMA]],Siema2025,65,FALSE)</f>
        <v/>
      </c>
      <c r="AV146" s="108" t="str">
        <f>VLOOKUP(Tabela2[[#This Row],[SIEMA]],Siema2025,67,FALSE)</f>
        <v/>
      </c>
      <c r="AW146" s="108" t="str">
        <f>VLOOKUP(Tabela2[[#This Row],[SIEMA]],Siema2025,69,FALSE)</f>
        <v/>
      </c>
      <c r="AX146" s="108" t="str">
        <f>VLOOKUP(Tabela2[[#This Row],[SIEMA]],Siema2025,71,FALSE)</f>
        <v/>
      </c>
      <c r="AY146" s="108" t="str">
        <f>VLOOKUP(Tabela2[[#This Row],[SIEMA]],Siema2025,73,FALSE)</f>
        <v/>
      </c>
      <c r="AZ146" s="108" t="str">
        <f>VLOOKUP(Tabela2[[#This Row],[SIEMA]],Siema2025,75,FALSE)</f>
        <v/>
      </c>
      <c r="BA146" s="108" t="str">
        <f>VLOOKUP(Tabela2[[#This Row],[SIEMA]],Siema2025,77,FALSE)</f>
        <v/>
      </c>
      <c r="BB146" s="108" t="str">
        <f>VLOOKUP(Tabela2[[#This Row],[SIEMA]],Siema2025,79,FALSE)</f>
        <v/>
      </c>
      <c r="BC146" s="108" t="str">
        <f>IF(Tabela2[[#This Row],[Outro(s) ]] = "X", "PREENCHER","NA")</f>
        <v>NA</v>
      </c>
      <c r="BD146" s="108" t="str">
        <f>VLOOKUP(Tabela2[[#This Row],[SIEMA]],Siema2025,82,FALSE)</f>
        <v/>
      </c>
      <c r="BE146" s="108" t="str">
        <f>VLOOKUP(Tabela2[[#This Row],[SIEMA]],Siema2025,81,FALSE)</f>
        <v/>
      </c>
      <c r="BF146" s="110" t="str">
        <f>VLOOKUP(Tabela2[[#This Row],[SIEMA]],Siema2025,28,FALSE)</f>
        <v>3R RNCE S.A.</v>
      </c>
      <c r="BG146" s="110"/>
      <c r="BH146" s="111" t="str">
        <f>VLOOKUP(Tabela2[[#This Row],[SIEMA]],Siema2025,29,FALSE)</f>
        <v>52127214000127</v>
      </c>
      <c r="BI146" s="112" t="s">
        <v>2696</v>
      </c>
      <c r="BJ146" s="107" t="s">
        <v>7099</v>
      </c>
      <c r="BK146" s="104" t="s">
        <v>2696</v>
      </c>
      <c r="BL146" s="140">
        <v>45756</v>
      </c>
      <c r="BM146" s="108">
        <f ca="1">IF(Tabela2[[#This Row],[Data de atendimento do Ibama (considerar o primeiro documento/ação)]]="",_xlfn.DAYS(TODAY(),J146),_xlfn.DAYS(Tabela2[[#This Row],[Data de atendimento do Ibama (considerar o primeiro documento/ação)]],J146))</f>
        <v>34</v>
      </c>
      <c r="BN146" s="108" t="str">
        <f>IF(Tabela2[[#This Row],[Atendido pelo Ibama ("Não" ou "Sim")]]="Não","Preencher", IF(Tabela2[[#This Row],[Atendido pelo Ibama ("Não" ou "Sim")]]="Sim","NA",""))</f>
        <v>NA</v>
      </c>
      <c r="BO146" s="114" t="s">
        <v>7291</v>
      </c>
      <c r="BP146" s="108" t="str">
        <f>IF(Tabela2[[#This Row],[Forma de atendimento (primeiro documento/ação)]]= "Outros (especificar)", "PREENCHER","NA")</f>
        <v>NA</v>
      </c>
      <c r="BQ146" s="106" t="s">
        <v>123</v>
      </c>
      <c r="BR146" s="108" t="str">
        <f>IF(Tabela2[[#This Row],[Equipe do Ibama foi a campo? Houve sobrevoo do Poseidon?]] = "Sim", "PREENCHER","NA")</f>
        <v>NA</v>
      </c>
      <c r="BS146" s="108" t="str">
        <f>IF(Tabela2[[#This Row],[Se sim, foi emitida Ordem de Emergência? (informações vinculada à coluna CK)]] = "Sim", "PREENCHER","NA")</f>
        <v>NA</v>
      </c>
      <c r="BT146" s="108" t="s">
        <v>7126</v>
      </c>
      <c r="BU146" s="108" t="s">
        <v>2696</v>
      </c>
      <c r="BV146" s="108" t="s">
        <v>123</v>
      </c>
      <c r="BW146" s="108" t="s">
        <v>2696</v>
      </c>
      <c r="BX146" s="106" t="s">
        <v>7102</v>
      </c>
      <c r="BY146" s="140">
        <v>46057</v>
      </c>
      <c r="BZ146" s="104">
        <f>IF(Tabela2[[#This Row],[Data do documento de encerramento]]="NA","NA",IF(Tabela2[[#This Row],[Data do documento de encerramento]]="","Pendente de conclusão/ encerramento",_xlfn.DAYS(Tabela2[[#This Row],[Data do documento de encerramento]],J146)))</f>
        <v>335</v>
      </c>
      <c r="CA146" s="107"/>
      <c r="CB146" s="107"/>
      <c r="CC146" s="107" t="s">
        <v>7576</v>
      </c>
      <c r="CD146" s="107" t="s">
        <v>123</v>
      </c>
      <c r="CE146" s="107" t="s">
        <v>2696</v>
      </c>
      <c r="CF146" s="107" t="s">
        <v>7167</v>
      </c>
    </row>
    <row r="147" spans="1:84" ht="60.75">
      <c r="A147" s="182">
        <v>20253764803</v>
      </c>
      <c r="B147" s="170" t="s">
        <v>7828</v>
      </c>
      <c r="C147" s="108" t="s">
        <v>672</v>
      </c>
      <c r="D147" s="106" t="s">
        <v>637</v>
      </c>
      <c r="E147" s="106" t="s">
        <v>7829</v>
      </c>
      <c r="F147" s="106"/>
      <c r="G147" s="106" t="s">
        <v>7830</v>
      </c>
      <c r="H147" s="106" t="s">
        <v>7831</v>
      </c>
      <c r="I147" s="104" t="str">
        <f>VLOOKUP(Tabela2[[#This Row],[SIEMA]],Siema2025,19,FALSE)</f>
        <v>Santos</v>
      </c>
      <c r="J147" s="105">
        <f>VLOOKUP(Tabela2[[#This Row],[SIEMA]],Siema2025,2,FALSE)</f>
        <v>45723</v>
      </c>
      <c r="K147" s="105" t="str">
        <f>VLOOKUP(Tabela2[[#This Row],[SIEMA]],Siema2025,16,FALSE)</f>
        <v>Sexta</v>
      </c>
      <c r="L147" s="106" t="str">
        <f>IF(Tabela2[[#This Row],[Data]]="","Sem Informação",VLOOKUP(MONTH(Tabela2[[#This Row],[Data]]),'[1]Validação de dados'!$I$1:$J$13,2,0))</f>
        <v>Março</v>
      </c>
      <c r="M147" s="104">
        <f>YEAR(Tabela2[[#This Row],[Data]])</f>
        <v>2025</v>
      </c>
      <c r="N147" s="105" t="str">
        <f>VLOOKUP(Tabela2[[#This Row],[SIEMA]],Siema2025,17,FALSE)</f>
        <v>Matutino</v>
      </c>
      <c r="O147" s="105" t="s">
        <v>111</v>
      </c>
      <c r="P147" s="104" t="str">
        <f>VLOOKUP(Tabela2[[#This Row],[SIEMA]],Siema2025,21,FALSE)</f>
        <v>Embarcação Akofs Santos.</v>
      </c>
      <c r="Q147" s="104" t="s">
        <v>7094</v>
      </c>
      <c r="R147" s="104" t="s">
        <v>7482</v>
      </c>
      <c r="S147" s="107" t="s">
        <v>7096</v>
      </c>
      <c r="T147" s="104">
        <v>5.6249999999999998E-5</v>
      </c>
      <c r="U147" s="104" t="s">
        <v>7111</v>
      </c>
      <c r="V147" s="104" t="s">
        <v>7483</v>
      </c>
      <c r="W147" s="104"/>
      <c r="X147" s="113"/>
      <c r="Y147" s="109" t="str">
        <f>IF(W147="","", IF(W147="NC","", IF(W147="NE","", IF(W147="NA","",IFERROR(VLOOKUP(W147,Produtos!$A$1:$C$2319,2,FALSE),"Não Cadastrado")))))</f>
        <v/>
      </c>
      <c r="Z147" s="104"/>
      <c r="AA147" s="104"/>
      <c r="AB147" s="104" t="str">
        <f>IF(W147="","",IF(ISNUMBER(W147)=FALSE,"Não se aplica",IFERROR(VLOOKUP(W147,Produtos!$A$1:$C$2319,3,FALSE),"Não Cadastrado")))</f>
        <v/>
      </c>
      <c r="AC147" s="104"/>
      <c r="AD147" s="108"/>
      <c r="AE147" s="107" t="str">
        <f>IF(AC147="","", IF(AC147="NC","", IF(AC147="NE","", IF(AC147="NA","",IFERROR(VLOOKUP(AC147,Produtos!$A$1:$C$2319,2,FALSE),"Não Cadastrado")))))</f>
        <v/>
      </c>
      <c r="AF147" s="104"/>
      <c r="AG147" s="104"/>
      <c r="AH147" s="104" t="str">
        <f>IF(AC147="","",IF(ISNUMBER(AC147)=FALSE,"Não se aplica",IFERROR(VLOOKUP(AC147,Produtos!$A$1:$C$2319,3,FALSE),"Não Cadastrado")))</f>
        <v/>
      </c>
      <c r="AI147" s="104"/>
      <c r="AJ147" s="104" t="str">
        <f>VLOOKUP(Tabela2[[#This Row],[SIEMA]],Siema2025,26,FALSE)</f>
        <v>Em investigação.</v>
      </c>
      <c r="AK147" s="107" t="s">
        <v>7112</v>
      </c>
      <c r="AL147" s="107"/>
      <c r="AM147" s="107"/>
      <c r="AN147" s="108" t="str">
        <f>VLOOKUP(Tabela2[[#This Row],[SIEMA]],Siema2025,51,FALSE)</f>
        <v/>
      </c>
      <c r="AO147" s="108" t="str">
        <f>VLOOKUP(Tabela2[[#This Row],[SIEMA]],Siema2025,53,FALSE)</f>
        <v/>
      </c>
      <c r="AP147" s="108" t="str">
        <f>VLOOKUP(Tabela2[[#This Row],[SIEMA]],Siema2025,55,FALSE)</f>
        <v/>
      </c>
      <c r="AQ147" s="108" t="str">
        <f>VLOOKUP(Tabela2[[#This Row],[SIEMA]],Siema2025,57,FALSE)</f>
        <v/>
      </c>
      <c r="AR147" s="108" t="str">
        <f>VLOOKUP(Tabela2[[#This Row],[SIEMA]],Siema2025,59,FALSE)</f>
        <v/>
      </c>
      <c r="AS147" s="108" t="str">
        <f>VLOOKUP(Tabela2[[#This Row],[SIEMA]],Siema2025,61,FALSE)</f>
        <v>X</v>
      </c>
      <c r="AT147" s="108" t="str">
        <f>VLOOKUP(Tabela2[[#This Row],[SIEMA]],Siema2025,63,FALSE)</f>
        <v/>
      </c>
      <c r="AU147" s="108" t="str">
        <f>VLOOKUP(Tabela2[[#This Row],[SIEMA]],Siema2025,65,FALSE)</f>
        <v/>
      </c>
      <c r="AV147" s="108" t="str">
        <f>VLOOKUP(Tabela2[[#This Row],[SIEMA]],Siema2025,67,FALSE)</f>
        <v/>
      </c>
      <c r="AW147" s="108" t="str">
        <f>VLOOKUP(Tabela2[[#This Row],[SIEMA]],Siema2025,69,FALSE)</f>
        <v/>
      </c>
      <c r="AX147" s="108" t="str">
        <f>VLOOKUP(Tabela2[[#This Row],[SIEMA]],Siema2025,71,FALSE)</f>
        <v/>
      </c>
      <c r="AY147" s="108" t="str">
        <f>VLOOKUP(Tabela2[[#This Row],[SIEMA]],Siema2025,73,FALSE)</f>
        <v/>
      </c>
      <c r="AZ147" s="108" t="str">
        <f>VLOOKUP(Tabela2[[#This Row],[SIEMA]],Siema2025,75,FALSE)</f>
        <v/>
      </c>
      <c r="BA147" s="108" t="str">
        <f>VLOOKUP(Tabela2[[#This Row],[SIEMA]],Siema2025,77,FALSE)</f>
        <v/>
      </c>
      <c r="BB147" s="108" t="str">
        <f>VLOOKUP(Tabela2[[#This Row],[SIEMA]],Siema2025,79,FALSE)</f>
        <v/>
      </c>
      <c r="BC147" s="108" t="str">
        <f>IF(Tabela2[[#This Row],[Outro(s) ]] = "X", "PREENCHER","NA")</f>
        <v>NA</v>
      </c>
      <c r="BD147" s="108" t="str">
        <f>VLOOKUP(Tabela2[[#This Row],[SIEMA]],Siema2025,82,FALSE)</f>
        <v/>
      </c>
      <c r="BE147" s="108" t="str">
        <f>VLOOKUP(Tabela2[[#This Row],[SIEMA]],Siema2025,81,FALSE)</f>
        <v/>
      </c>
      <c r="BF147" s="110" t="str">
        <f>VLOOKUP(Tabela2[[#This Row],[SIEMA]],Siema2025,28,FALSE)</f>
        <v>Petrobras - Petróleo Brasileiro S/A</v>
      </c>
      <c r="BG147" s="110"/>
      <c r="BH147" s="111">
        <v>33000167000101</v>
      </c>
      <c r="BI147" s="112" t="str">
        <f>VLOOKUP(Tabela2[[#This Row],[SIEMA]],Siema2025,107,FALSE)</f>
        <v>Não</v>
      </c>
      <c r="BJ147" s="107" t="s">
        <v>7099</v>
      </c>
      <c r="BK147" s="104" t="s">
        <v>2696</v>
      </c>
      <c r="BL147" s="1">
        <v>45728</v>
      </c>
      <c r="BM147" s="108">
        <f ca="1">IF(Tabela2[[#This Row],[Data de atendimento do Ibama (considerar o primeiro documento/ação)]]="",_xlfn.DAYS(TODAY(),J147),_xlfn.DAYS(Tabela2[[#This Row],[Data de atendimento do Ibama (considerar o primeiro documento/ação)]],J147))</f>
        <v>5</v>
      </c>
      <c r="BN147" s="108" t="str">
        <f>IF(Tabela2[[#This Row],[Atendido pelo Ibama ("Não" ou "Sim")]]="Não","Preencher", IF(Tabela2[[#This Row],[Atendido pelo Ibama ("Não" ou "Sim")]]="Sim","NA",""))</f>
        <v>NA</v>
      </c>
      <c r="BO147" s="114" t="s">
        <v>7100</v>
      </c>
      <c r="BP147" s="108" t="str">
        <f>IF(Tabela2[[#This Row],[Forma de atendimento (primeiro documento/ação)]]= "Outros (especificar)", "PREENCHER","NA")</f>
        <v>NA</v>
      </c>
      <c r="BQ147" s="106" t="s">
        <v>123</v>
      </c>
      <c r="BR147" s="108" t="str">
        <f>IF(Tabela2[[#This Row],[Equipe do Ibama foi a campo? Houve sobrevoo do Poseidon?]] = "Sim", "PREENCHER","NA")</f>
        <v>NA</v>
      </c>
      <c r="BS147" s="108" t="str">
        <f>IF(Tabela2[[#This Row],[Se sim, foi emitida Ordem de Emergência? (informações vinculada à coluna CK)]] = "Sim", "PREENCHER","NA")</f>
        <v>NA</v>
      </c>
      <c r="BT147" s="108" t="s">
        <v>7101</v>
      </c>
      <c r="BU147" s="108" t="s">
        <v>2696</v>
      </c>
      <c r="BV147" s="108" t="s">
        <v>123</v>
      </c>
      <c r="BW147" s="108" t="s">
        <v>2696</v>
      </c>
      <c r="BX147" s="106" t="s">
        <v>7102</v>
      </c>
      <c r="BY147" s="1">
        <v>46007</v>
      </c>
      <c r="BZ147" s="104">
        <f>IF(Tabela2[[#This Row],[Data do documento de encerramento]]="NA","NA",IF(Tabela2[[#This Row],[Data do documento de encerramento]]="","Pendente de conclusão/ encerramento",_xlfn.DAYS(Tabela2[[#This Row],[Data do documento de encerramento]],J147)))</f>
        <v>284</v>
      </c>
      <c r="CA147" s="107"/>
      <c r="CB147" s="107" t="s">
        <v>7501</v>
      </c>
      <c r="CC147" s="107" t="s">
        <v>7140</v>
      </c>
      <c r="CD147" s="107" t="s">
        <v>123</v>
      </c>
      <c r="CE147" s="107" t="s">
        <v>123</v>
      </c>
      <c r="CF147" s="107" t="s">
        <v>7105</v>
      </c>
    </row>
    <row r="148" spans="1:84" ht="30.75">
      <c r="A148" s="169">
        <v>20253843252</v>
      </c>
      <c r="B148" s="170" t="s">
        <v>7832</v>
      </c>
      <c r="C148" s="108" t="s">
        <v>7135</v>
      </c>
      <c r="D148" s="106" t="s">
        <v>637</v>
      </c>
      <c r="E148" s="106" t="s">
        <v>7680</v>
      </c>
      <c r="F148" s="106"/>
      <c r="G148" s="106" t="s">
        <v>7681</v>
      </c>
      <c r="H148" s="106" t="s">
        <v>7752</v>
      </c>
      <c r="I148" s="104" t="str">
        <f>VLOOKUP(Tabela2[[#This Row],[SIEMA]],Siema2025,19,FALSE)</f>
        <v>Campos</v>
      </c>
      <c r="J148" s="105">
        <f>VLOOKUP(Tabela2[[#This Row],[SIEMA]],Siema2025,2,FALSE)</f>
        <v>45723</v>
      </c>
      <c r="K148" s="105" t="str">
        <f>VLOOKUP(Tabela2[[#This Row],[SIEMA]],Siema2025,16,FALSE)</f>
        <v>Sexta</v>
      </c>
      <c r="L148" s="106" t="str">
        <f>IF(Tabela2[[#This Row],[Data]]="","Sem Informação",VLOOKUP(MONTH(Tabela2[[#This Row],[Data]]),'[1]Validação de dados'!$I$1:$J$13,2,0))</f>
        <v>Março</v>
      </c>
      <c r="M148" s="104">
        <f>YEAR(Tabela2[[#This Row],[Data]])</f>
        <v>2025</v>
      </c>
      <c r="N148" s="105" t="str">
        <f>VLOOKUP(Tabela2[[#This Row],[SIEMA]],Siema2025,17,FALSE)</f>
        <v>Madrugada</v>
      </c>
      <c r="O148" s="105" t="s">
        <v>111</v>
      </c>
      <c r="P148" s="104" t="str">
        <f>VLOOKUP(Tabela2[[#This Row],[SIEMA]],Siema2025,21,FALSE)</f>
        <v/>
      </c>
      <c r="Q148" s="104">
        <v>1267</v>
      </c>
      <c r="R148" s="104" t="s">
        <v>2043</v>
      </c>
      <c r="S148" s="104" t="s">
        <v>2043</v>
      </c>
      <c r="T148" t="s">
        <v>1742</v>
      </c>
      <c r="U148" s="104" t="str">
        <f>VLOOKUP(Tabela2[[#This Row],[SIEMA]],Siema2025,12,FALSE)</f>
        <v xml:space="preserve"> </v>
      </c>
      <c r="V148" s="104">
        <f>IF(Q148="","",IF(ISNUMBER(Q148)=FALSE,"Não se aplica",IFERROR(VLOOKUP(Q148,Produtos!$A$1:$C$2319,3,FALSE),"Não Cadastrado")))</f>
        <v>3</v>
      </c>
      <c r="W148" s="104" t="str">
        <f>VLOOKUP(Tabela2[[#This Row],[SIEMA]],Siema2025,10,FALSE)</f>
        <v/>
      </c>
      <c r="X148" s="113" t="str">
        <f>IF(Tabela2[[#This Row],[Origem do acidente]] = "Plataforma", "PREENCHER","NA")</f>
        <v>PREENCHER</v>
      </c>
      <c r="Y148" s="109" t="str">
        <f>IF(W148="","", IF(W148="NC","", IF(W148="NE","", IF(W148="NA","",IFERROR(VLOOKUP(W148,Produtos!$A$1:$C$2319,2,FALSE),"Não Cadastrado")))))</f>
        <v/>
      </c>
      <c r="Z148" s="104" t="str">
        <f>VLOOKUP(Tabela2[[#This Row],[SIEMA]],Siema2025,11,FALSE)</f>
        <v xml:space="preserve"> </v>
      </c>
      <c r="AA148" s="104" t="str">
        <f>VLOOKUP(Tabela2[[#This Row],[SIEMA]],Siema2025,12,FALSE)</f>
        <v xml:space="preserve"> </v>
      </c>
      <c r="AB148" s="104" t="str">
        <f>IF(W148="","",IF(ISNUMBER(W148)=FALSE,"Não se aplica",IFERROR(VLOOKUP(W148,Produtos!$A$1:$C$2319,3,FALSE),"Não Cadastrado")))</f>
        <v/>
      </c>
      <c r="AC148" s="104"/>
      <c r="AD148" s="108" t="str">
        <f>IF(Tabela2[[#This Row],[Origem do acidente]] = "Plataforma", "PREENCHER","NA")</f>
        <v>PREENCHER</v>
      </c>
      <c r="AE148" s="107" t="str">
        <f>IF(AC148="","", IF(AC148="NC","", IF(AC148="NE","", IF(AC148="NA","",IFERROR(VLOOKUP(AC148,Produtos!$A$1:$C$2319,2,FALSE),"Não Cadastrado")))))</f>
        <v/>
      </c>
      <c r="AF148" s="104"/>
      <c r="AG148" s="104"/>
      <c r="AH148" s="104" t="str">
        <f>IF(AC148="","",IF(ISNUMBER(AC148)=FALSE,"Não se aplica",IFERROR(VLOOKUP(AC148,Produtos!$A$1:$C$2319,3,FALSE),"Não Cadastrado")))</f>
        <v/>
      </c>
      <c r="AI148" s="104"/>
      <c r="AJ148" s="104" t="str">
        <f>VLOOKUP(Tabela2[[#This Row],[SIEMA]],Siema2025,26,FALSE)</f>
        <v>Ineficiência do procedimento de limpeza. Em investigação.</v>
      </c>
      <c r="AK148" s="107" t="s">
        <v>7190</v>
      </c>
      <c r="AL148" s="107"/>
      <c r="AM148" s="107"/>
      <c r="AN148" s="108" t="str">
        <f>VLOOKUP(Tabela2[[#This Row],[SIEMA]],Siema2025,51,FALSE)</f>
        <v/>
      </c>
      <c r="AO148" s="108" t="str">
        <f>VLOOKUP(Tabela2[[#This Row],[SIEMA]],Siema2025,53,FALSE)</f>
        <v/>
      </c>
      <c r="AP148" s="108" t="str">
        <f>VLOOKUP(Tabela2[[#This Row],[SIEMA]],Siema2025,55,FALSE)</f>
        <v/>
      </c>
      <c r="AQ148" s="108" t="str">
        <f>VLOOKUP(Tabela2[[#This Row],[SIEMA]],Siema2025,57,FALSE)</f>
        <v/>
      </c>
      <c r="AR148" s="108" t="str">
        <f>VLOOKUP(Tabela2[[#This Row],[SIEMA]],Siema2025,59,FALSE)</f>
        <v/>
      </c>
      <c r="AS148" s="108" t="str">
        <f>VLOOKUP(Tabela2[[#This Row],[SIEMA]],Siema2025,61,FALSE)</f>
        <v>X</v>
      </c>
      <c r="AT148" s="108" t="str">
        <f>VLOOKUP(Tabela2[[#This Row],[SIEMA]],Siema2025,63,FALSE)</f>
        <v/>
      </c>
      <c r="AU148" s="108" t="str">
        <f>VLOOKUP(Tabela2[[#This Row],[SIEMA]],Siema2025,65,FALSE)</f>
        <v/>
      </c>
      <c r="AV148" s="108" t="str">
        <f>VLOOKUP(Tabela2[[#This Row],[SIEMA]],Siema2025,67,FALSE)</f>
        <v/>
      </c>
      <c r="AW148" s="108" t="str">
        <f>VLOOKUP(Tabela2[[#This Row],[SIEMA]],Siema2025,69,FALSE)</f>
        <v/>
      </c>
      <c r="AX148" s="108" t="str">
        <f>VLOOKUP(Tabela2[[#This Row],[SIEMA]],Siema2025,71,FALSE)</f>
        <v/>
      </c>
      <c r="AY148" s="108" t="str">
        <f>VLOOKUP(Tabela2[[#This Row],[SIEMA]],Siema2025,73,FALSE)</f>
        <v/>
      </c>
      <c r="AZ148" s="108" t="str">
        <f>VLOOKUP(Tabela2[[#This Row],[SIEMA]],Siema2025,75,FALSE)</f>
        <v/>
      </c>
      <c r="BA148" s="108" t="str">
        <f>VLOOKUP(Tabela2[[#This Row],[SIEMA]],Siema2025,77,FALSE)</f>
        <v/>
      </c>
      <c r="BB148" s="108" t="str">
        <f>VLOOKUP(Tabela2[[#This Row],[SIEMA]],Siema2025,79,FALSE)</f>
        <v/>
      </c>
      <c r="BC148" s="108" t="str">
        <f>IF(Tabela2[[#This Row],[Outro(s) ]] = "X", "PREENCHER","NA")</f>
        <v>NA</v>
      </c>
      <c r="BD148" s="108" t="str">
        <f>VLOOKUP(Tabela2[[#This Row],[SIEMA]],Siema2025,82,FALSE)</f>
        <v/>
      </c>
      <c r="BE148" s="108" t="str">
        <f>VLOOKUP(Tabela2[[#This Row],[SIEMA]],Siema2025,81,FALSE)</f>
        <v/>
      </c>
      <c r="BF148" s="110" t="str">
        <f>VLOOKUP(Tabela2[[#This Row],[SIEMA]],Siema2025,28,FALSE)</f>
        <v>Petróleo Brasileiro S.A. - PETROBRAS</v>
      </c>
      <c r="BG148" s="110"/>
      <c r="BH148" s="111" t="str">
        <f>VLOOKUP(Tabela2[[#This Row],[SIEMA]],Siema2025,29,FALSE)</f>
        <v>33000167000454</v>
      </c>
      <c r="BI148" s="112" t="s">
        <v>2696</v>
      </c>
      <c r="BJ148" s="107" t="s">
        <v>7099</v>
      </c>
      <c r="BK148" s="104" t="s">
        <v>2696</v>
      </c>
      <c r="BL148" s="140">
        <v>45749</v>
      </c>
      <c r="BM148" s="108">
        <f ca="1">IF(Tabela2[[#This Row],[Data de atendimento do Ibama (considerar o primeiro documento/ação)]]="",_xlfn.DAYS(TODAY(),J148),_xlfn.DAYS(Tabela2[[#This Row],[Data de atendimento do Ibama (considerar o primeiro documento/ação)]],J148))</f>
        <v>26</v>
      </c>
      <c r="BN148" s="108" t="str">
        <f>IF(Tabela2[[#This Row],[Atendido pelo Ibama ("Não" ou "Sim")]]="Não","Preencher", IF(Tabela2[[#This Row],[Atendido pelo Ibama ("Não" ou "Sim")]]="Sim","NA",""))</f>
        <v>NA</v>
      </c>
      <c r="BO148" s="114" t="s">
        <v>7138</v>
      </c>
      <c r="BP148" s="108" t="str">
        <f>IF(Tabela2[[#This Row],[Forma de atendimento (primeiro documento/ação)]]= "Outros (especificar)", "PREENCHER","NA")</f>
        <v>NA</v>
      </c>
      <c r="BQ148" s="106" t="s">
        <v>123</v>
      </c>
      <c r="BR148" s="108" t="str">
        <f>IF(Tabela2[[#This Row],[Equipe do Ibama foi a campo? Houve sobrevoo do Poseidon?]] = "Sim", "PREENCHER","NA")</f>
        <v>NA</v>
      </c>
      <c r="BS148" s="108" t="str">
        <f>IF(Tabela2[[#This Row],[Se sim, foi emitida Ordem de Emergência? (informações vinculada à coluna CK)]] = "Sim", "PREENCHER","NA")</f>
        <v>NA</v>
      </c>
      <c r="BT148" s="108" t="str">
        <f>IF(Tabela2[[#This Row],[Foi elaborado Relatório de Vistoria pelo Ibama? (informações vinculada à coluna CK)]] = "Sim", "PREENCHER","NA")</f>
        <v>NA</v>
      </c>
      <c r="BU148" s="108" t="s">
        <v>123</v>
      </c>
      <c r="BV148" s="108" t="s">
        <v>123</v>
      </c>
      <c r="BW148" s="108" t="s">
        <v>2696</v>
      </c>
      <c r="BX148" s="106" t="s">
        <v>7102</v>
      </c>
      <c r="BY148" s="140">
        <v>46017</v>
      </c>
      <c r="BZ148" s="104">
        <f>IF(Tabela2[[#This Row],[Data do documento de encerramento]]="NA","NA",IF(Tabela2[[#This Row],[Data do documento de encerramento]]="","Pendente de conclusão/ encerramento",_xlfn.DAYS(Tabela2[[#This Row],[Data do documento de encerramento]],J148)))</f>
        <v>294</v>
      </c>
      <c r="CA148" s="107" t="s">
        <v>7833</v>
      </c>
      <c r="CB148" s="107"/>
      <c r="CC148" s="107" t="s">
        <v>7754</v>
      </c>
      <c r="CD148" s="107" t="s">
        <v>7301</v>
      </c>
      <c r="CE148" s="107" t="s">
        <v>2696</v>
      </c>
      <c r="CF148" s="107" t="s">
        <v>7167</v>
      </c>
    </row>
    <row r="149" spans="1:84" ht="30.75" hidden="1">
      <c r="A149" s="169">
        <v>202531032454</v>
      </c>
      <c r="B149" s="170" t="s">
        <v>7834</v>
      </c>
      <c r="C149" s="108" t="str">
        <f>VLOOKUP(Tabela2[[#This Row],[SIEMA]],Siema2025,4,FALSE)</f>
        <v xml:space="preserve"> SE</v>
      </c>
      <c r="D149" s="106" t="str">
        <f>VLOOKUP(Tabela2[[#This Row],[SIEMA]],Siema2025,3,FALSE)</f>
        <v xml:space="preserve">Carmópolis </v>
      </c>
      <c r="E149" s="106" t="str">
        <f>VLOOKUP(Tabela2[[#This Row],[SIEMA]],Siema2025,20,FALSE)</f>
        <v>Adutora de 6" próximo a locação do 7-CP-1242-SE, Carmópolis-SE.</v>
      </c>
      <c r="F149" s="106"/>
      <c r="G149" s="106" t="s">
        <v>7835</v>
      </c>
      <c r="H149" s="106" t="s">
        <v>7836</v>
      </c>
      <c r="I149" s="104" t="s">
        <v>7223</v>
      </c>
      <c r="J149" s="105">
        <f>VLOOKUP(Tabela2[[#This Row],[SIEMA]],Siema2025,2,FALSE)</f>
        <v>45723</v>
      </c>
      <c r="K149" s="105" t="str">
        <f>VLOOKUP(Tabela2[[#This Row],[SIEMA]],Siema2025,16,FALSE)</f>
        <v>Sexta</v>
      </c>
      <c r="L149" s="106" t="str">
        <f>IF(Tabela2[[#This Row],[Data]]="","Sem Informação",VLOOKUP(MONTH(Tabela2[[#This Row],[Data]]),'[1]Validação de dados'!$I$1:$J$13,2,0))</f>
        <v>Março</v>
      </c>
      <c r="M149" s="104">
        <f>YEAR(Tabela2[[#This Row],[Data]])</f>
        <v>2025</v>
      </c>
      <c r="N149" s="105" t="str">
        <f>VLOOKUP(Tabela2[[#This Row],[SIEMA]],Siema2025,17,FALSE)</f>
        <v>Vespertino</v>
      </c>
      <c r="O149" s="105" t="s">
        <v>145</v>
      </c>
      <c r="P149" s="104" t="str">
        <f>VLOOKUP(Tabela2[[#This Row],[SIEMA]],Siema2025,21,FALSE)</f>
        <v>Poço terrestre</v>
      </c>
      <c r="Q149" s="104" t="s">
        <v>7094</v>
      </c>
      <c r="R149" s="104" t="str">
        <f>VLOOKUP(Tabela2[[#This Row],[SIEMA]],Siema2025,10,FALSE)</f>
        <v/>
      </c>
      <c r="S149" s="107" t="s">
        <v>255</v>
      </c>
      <c r="T149" s="104" t="s">
        <v>3904</v>
      </c>
      <c r="U149" s="104" t="str">
        <f>VLOOKUP(Tabela2[[#This Row],[SIEMA]],Siema2025,12,FALSE)</f>
        <v xml:space="preserve"> </v>
      </c>
      <c r="V149" s="104" t="str">
        <f>IF(Q149="","",IF(ISNUMBER(Q149)=FALSE,"Não se aplica",IFERROR(VLOOKUP(Q149,Produtos!$A$1:$C$2319,3,FALSE),"Não Cadastrado")))</f>
        <v>Não se aplica</v>
      </c>
      <c r="W149" s="104" t="str">
        <f>VLOOKUP(Tabela2[[#This Row],[SIEMA]],Siema2025,10,FALSE)</f>
        <v/>
      </c>
      <c r="X149" s="113" t="str">
        <f>IF(Tabela2[[#This Row],[Origem do acidente]] = "Plataforma", "PREENCHER","NA")</f>
        <v>NA</v>
      </c>
      <c r="Y149" s="109" t="str">
        <f>IF(W149="","", IF(W149="NC","", IF(W149="NE","", IF(W149="NA","",IFERROR(VLOOKUP(W149,Produtos!$A$1:$C$2319,2,FALSE),"Não Cadastrado")))))</f>
        <v/>
      </c>
      <c r="Z149" s="104" t="str">
        <f>VLOOKUP(Tabela2[[#This Row],[SIEMA]],Siema2025,11,FALSE)</f>
        <v xml:space="preserve"> </v>
      </c>
      <c r="AA149" s="104" t="str">
        <f>VLOOKUP(Tabela2[[#This Row],[SIEMA]],Siema2025,12,FALSE)</f>
        <v xml:space="preserve"> </v>
      </c>
      <c r="AB149" s="104" t="str">
        <f>IF(W149="","",IF(ISNUMBER(W149)=FALSE,"Não se aplica",IFERROR(VLOOKUP(W149,Produtos!$A$1:$C$2319,3,FALSE),"Não Cadastrado")))</f>
        <v/>
      </c>
      <c r="AC149" s="104"/>
      <c r="AD149" s="108" t="str">
        <f>IF(Tabela2[[#This Row],[Origem do acidente]] = "Plataforma", "PREENCHER","NA")</f>
        <v>NA</v>
      </c>
      <c r="AE149" s="107" t="str">
        <f>IF(AC149="","", IF(AC149="NC","", IF(AC149="NE","", IF(AC149="NA","",IFERROR(VLOOKUP(AC149,Produtos!$A$1:$C$2319,2,FALSE),"Não Cadastrado")))))</f>
        <v/>
      </c>
      <c r="AF149" s="104"/>
      <c r="AG149" s="104"/>
      <c r="AH149" s="104" t="str">
        <f>IF(AC149="","",IF(ISNUMBER(AC149)=FALSE,"Não se aplica",IFERROR(VLOOKUP(AC149,Produtos!$A$1:$C$2319,3,FALSE),"Não Cadastrado")))</f>
        <v/>
      </c>
      <c r="AI149" s="104"/>
      <c r="AJ149" s="104" t="str">
        <f>VLOOKUP(Tabela2[[#This Row],[SIEMA]],Siema2025,26,FALSE)</f>
        <v>Corrosão</v>
      </c>
      <c r="AK149" s="107" t="s">
        <v>7290</v>
      </c>
      <c r="AL149" s="107"/>
      <c r="AM149" s="107"/>
      <c r="AN149" s="108" t="str">
        <f>VLOOKUP(Tabela2[[#This Row],[SIEMA]],Siema2025,51,FALSE)</f>
        <v/>
      </c>
      <c r="AO149" s="108" t="str">
        <f>VLOOKUP(Tabela2[[#This Row],[SIEMA]],Siema2025,53,FALSE)</f>
        <v/>
      </c>
      <c r="AP149" s="108" t="str">
        <f>VLOOKUP(Tabela2[[#This Row],[SIEMA]],Siema2025,55,FALSE)</f>
        <v/>
      </c>
      <c r="AQ149" s="108" t="str">
        <f>VLOOKUP(Tabela2[[#This Row],[SIEMA]],Siema2025,57,FALSE)</f>
        <v/>
      </c>
      <c r="AR149" s="108" t="str">
        <f>VLOOKUP(Tabela2[[#This Row],[SIEMA]],Siema2025,59,FALSE)</f>
        <v/>
      </c>
      <c r="AS149" s="108" t="str">
        <f>VLOOKUP(Tabela2[[#This Row],[SIEMA]],Siema2025,61,FALSE)</f>
        <v/>
      </c>
      <c r="AT149" s="108" t="str">
        <f>VLOOKUP(Tabela2[[#This Row],[SIEMA]],Siema2025,63,FALSE)</f>
        <v/>
      </c>
      <c r="AU149" s="108" t="str">
        <f>VLOOKUP(Tabela2[[#This Row],[SIEMA]],Siema2025,65,FALSE)</f>
        <v>X</v>
      </c>
      <c r="AV149" s="108" t="str">
        <f>VLOOKUP(Tabela2[[#This Row],[SIEMA]],Siema2025,67,FALSE)</f>
        <v/>
      </c>
      <c r="AW149" s="108" t="str">
        <f>VLOOKUP(Tabela2[[#This Row],[SIEMA]],Siema2025,69,FALSE)</f>
        <v/>
      </c>
      <c r="AX149" s="108" t="str">
        <f>VLOOKUP(Tabela2[[#This Row],[SIEMA]],Siema2025,71,FALSE)</f>
        <v/>
      </c>
      <c r="AY149" s="108" t="str">
        <f>VLOOKUP(Tabela2[[#This Row],[SIEMA]],Siema2025,73,FALSE)</f>
        <v/>
      </c>
      <c r="AZ149" s="108" t="str">
        <f>VLOOKUP(Tabela2[[#This Row],[SIEMA]],Siema2025,75,FALSE)</f>
        <v/>
      </c>
      <c r="BA149" s="108" t="str">
        <f>VLOOKUP(Tabela2[[#This Row],[SIEMA]],Siema2025,77,FALSE)</f>
        <v/>
      </c>
      <c r="BB149" s="108" t="str">
        <f>VLOOKUP(Tabela2[[#This Row],[SIEMA]],Siema2025,79,FALSE)</f>
        <v/>
      </c>
      <c r="BC149" s="108" t="str">
        <f>IF(Tabela2[[#This Row],[Outro(s) ]] = "X", "PREENCHER","NA")</f>
        <v>NA</v>
      </c>
      <c r="BD149" s="108" t="str">
        <f>VLOOKUP(Tabela2[[#This Row],[SIEMA]],Siema2025,82,FALSE)</f>
        <v/>
      </c>
      <c r="BE149" s="108" t="str">
        <f>VLOOKUP(Tabela2[[#This Row],[SIEMA]],Siema2025,81,FALSE)</f>
        <v/>
      </c>
      <c r="BF149" s="110" t="str">
        <f>VLOOKUP(Tabela2[[#This Row],[SIEMA]],Siema2025,28,FALSE)</f>
        <v>CARMO ENERGY S.A</v>
      </c>
      <c r="BG149" s="110"/>
      <c r="BH149" s="111" t="str">
        <f>VLOOKUP(Tabela2[[#This Row],[SIEMA]],Siema2025,29,FALSE)</f>
        <v/>
      </c>
      <c r="BI149" s="112" t="str">
        <f>VLOOKUP(Tabela2[[#This Row],[SIEMA]],Siema2025,107,FALSE)</f>
        <v>Não</v>
      </c>
      <c r="BJ149" s="107" t="s">
        <v>7113</v>
      </c>
      <c r="BK149" s="104" t="s">
        <v>2696</v>
      </c>
      <c r="BL149" s="140">
        <v>45729</v>
      </c>
      <c r="BM149" s="108">
        <f ca="1">IF(Tabela2[[#This Row],[Data de atendimento do Ibama (considerar o primeiro documento/ação)]]="",_xlfn.DAYS(TODAY(),J149),_xlfn.DAYS(Tabela2[[#This Row],[Data de atendimento do Ibama (considerar o primeiro documento/ação)]],J149))</f>
        <v>6</v>
      </c>
      <c r="BN149" s="108" t="str">
        <f>IF(Tabela2[[#This Row],[Atendido pelo Ibama ("Não" ou "Sim")]]="Não","Preencher", IF(Tabela2[[#This Row],[Atendido pelo Ibama ("Não" ou "Sim")]]="Sim","NA",""))</f>
        <v>NA</v>
      </c>
      <c r="BO149" s="114" t="s">
        <v>7100</v>
      </c>
      <c r="BP149" s="108" t="str">
        <f>IF(Tabela2[[#This Row],[Forma de atendimento (primeiro documento/ação)]]= "Outros (especificar)", "PREENCHER","NA")</f>
        <v>NA</v>
      </c>
      <c r="BQ149" s="106" t="s">
        <v>123</v>
      </c>
      <c r="BR149" s="108" t="str">
        <f>IF(Tabela2[[#This Row],[Equipe do Ibama foi a campo? Houve sobrevoo do Poseidon?]] = "Sim", "PREENCHER","NA")</f>
        <v>NA</v>
      </c>
      <c r="BS149" s="108" t="s">
        <v>7114</v>
      </c>
      <c r="BT149" s="108" t="s">
        <v>7115</v>
      </c>
      <c r="BU149" s="108" t="s">
        <v>123</v>
      </c>
      <c r="BV149" s="108" t="s">
        <v>2696</v>
      </c>
      <c r="BW149" s="108" t="s">
        <v>123</v>
      </c>
      <c r="BX149" s="106"/>
      <c r="BY149" s="106"/>
      <c r="BZ149" s="104" t="str">
        <f>IF(Tabela2[[#This Row],[Data do documento de encerramento]]="NA","NA",IF(Tabela2[[#This Row],[Data do documento de encerramento]]="","Pendente de conclusão/ encerramento",_xlfn.DAYS(Tabela2[[#This Row],[Data do documento de encerramento]],J149)))</f>
        <v>Pendente de conclusão/ encerramento</v>
      </c>
      <c r="CA149" s="107"/>
      <c r="CB149" s="107"/>
      <c r="CC149" s="115"/>
      <c r="CD149" s="107"/>
      <c r="CE149" s="107"/>
      <c r="CF149" s="107"/>
    </row>
    <row r="150" spans="1:84" ht="30.75" hidden="1">
      <c r="A150" s="169">
        <v>202531046836</v>
      </c>
      <c r="B150" s="170" t="s">
        <v>7837</v>
      </c>
      <c r="C150" s="108" t="str">
        <f>VLOOKUP(Tabela2[[#This Row],[SIEMA]],Siema2025,4,FALSE)</f>
        <v xml:space="preserve"> SE</v>
      </c>
      <c r="D150" s="106" t="str">
        <f>VLOOKUP(Tabela2[[#This Row],[SIEMA]],Siema2025,3,FALSE)</f>
        <v xml:space="preserve">Carmópolis </v>
      </c>
      <c r="E150" s="106" t="str">
        <f>VLOOKUP(Tabela2[[#This Row],[SIEMA]],Siema2025,20,FALSE)</f>
        <v>Satélite de injeção Sat.CP-07, Japaratuba-SE.</v>
      </c>
      <c r="F150" s="106"/>
      <c r="G150" s="106" t="s">
        <v>7838</v>
      </c>
      <c r="H150" s="106" t="s">
        <v>7839</v>
      </c>
      <c r="I150" s="104" t="s">
        <v>7223</v>
      </c>
      <c r="J150" s="105">
        <f>VLOOKUP(Tabela2[[#This Row],[SIEMA]],Siema2025,2,FALSE)</f>
        <v>45723</v>
      </c>
      <c r="K150" s="105" t="str">
        <f>VLOOKUP(Tabela2[[#This Row],[SIEMA]],Siema2025,16,FALSE)</f>
        <v>Sexta</v>
      </c>
      <c r="L150" s="106" t="str">
        <f>IF(Tabela2[[#This Row],[Data]]="","Sem Informação",VLOOKUP(MONTH(Tabela2[[#This Row],[Data]]),'[1]Validação de dados'!$I$1:$J$13,2,0))</f>
        <v>Março</v>
      </c>
      <c r="M150" s="104">
        <f>YEAR(Tabela2[[#This Row],[Data]])</f>
        <v>2025</v>
      </c>
      <c r="N150" s="105" t="str">
        <f>VLOOKUP(Tabela2[[#This Row],[SIEMA]],Siema2025,17,FALSE)</f>
        <v>Madrugada</v>
      </c>
      <c r="O150" s="105" t="s">
        <v>145</v>
      </c>
      <c r="P150" s="104" t="str">
        <f>VLOOKUP(Tabela2[[#This Row],[SIEMA]],Siema2025,21,FALSE)</f>
        <v>Poço terrestre</v>
      </c>
      <c r="Q150" s="104" t="s">
        <v>7094</v>
      </c>
      <c r="R150" s="104" t="str">
        <f>VLOOKUP(Tabela2[[#This Row],[SIEMA]],Siema2025,10,FALSE)</f>
        <v/>
      </c>
      <c r="S150" s="107" t="s">
        <v>255</v>
      </c>
      <c r="T150" s="104" t="s">
        <v>3147</v>
      </c>
      <c r="U150" s="104" t="str">
        <f>VLOOKUP(Tabela2[[#This Row],[SIEMA]],Siema2025,12,FALSE)</f>
        <v xml:space="preserve"> </v>
      </c>
      <c r="V150" s="104" t="str">
        <f>IF(Q150="","",IF(ISNUMBER(Q150)=FALSE,"Não se aplica",IFERROR(VLOOKUP(Q150,Produtos!$A$1:$C$2319,3,FALSE),"Não Cadastrado")))</f>
        <v>Não se aplica</v>
      </c>
      <c r="W150" s="104" t="str">
        <f>VLOOKUP(Tabela2[[#This Row],[SIEMA]],Siema2025,10,FALSE)</f>
        <v/>
      </c>
      <c r="X150" s="113" t="str">
        <f>IF(Tabela2[[#This Row],[Origem do acidente]] = "Plataforma", "PREENCHER","NA")</f>
        <v>NA</v>
      </c>
      <c r="Y150" s="109" t="str">
        <f>IF(W150="","", IF(W150="NC","", IF(W150="NE","", IF(W150="NA","",IFERROR(VLOOKUP(W150,Produtos!$A$1:$C$2319,2,FALSE),"Não Cadastrado")))))</f>
        <v/>
      </c>
      <c r="Z150" s="104" t="str">
        <f>VLOOKUP(Tabela2[[#This Row],[SIEMA]],Siema2025,11,FALSE)</f>
        <v xml:space="preserve"> </v>
      </c>
      <c r="AA150" s="104" t="str">
        <f>VLOOKUP(Tabela2[[#This Row],[SIEMA]],Siema2025,12,FALSE)</f>
        <v xml:space="preserve"> </v>
      </c>
      <c r="AB150" s="104" t="str">
        <f>IF(W150="","",IF(ISNUMBER(W150)=FALSE,"Não se aplica",IFERROR(VLOOKUP(W150,Produtos!$A$1:$C$2319,3,FALSE),"Não Cadastrado")))</f>
        <v/>
      </c>
      <c r="AC150" s="104"/>
      <c r="AD150" s="108" t="str">
        <f>IF(Tabela2[[#This Row],[Origem do acidente]] = "Plataforma", "PREENCHER","NA")</f>
        <v>NA</v>
      </c>
      <c r="AE150" s="107" t="str">
        <f>IF(AC150="","", IF(AC150="NC","", IF(AC150="NE","", IF(AC150="NA","",IFERROR(VLOOKUP(AC150,Produtos!$A$1:$C$2319,2,FALSE),"Não Cadastrado")))))</f>
        <v/>
      </c>
      <c r="AF150" s="104"/>
      <c r="AG150" s="104"/>
      <c r="AH150" s="104" t="str">
        <f>IF(AC150="","",IF(ISNUMBER(AC150)=FALSE,"Não se aplica",IFERROR(VLOOKUP(AC150,Produtos!$A$1:$C$2319,3,FALSE),"Não Cadastrado")))</f>
        <v/>
      </c>
      <c r="AI150" s="104"/>
      <c r="AJ150" s="104" t="str">
        <f>VLOOKUP(Tabela2[[#This Row],[SIEMA]],Siema2025,26,FALSE)</f>
        <v>Falha na junta.</v>
      </c>
      <c r="AK150" s="107" t="s">
        <v>7112</v>
      </c>
      <c r="AL150" s="107"/>
      <c r="AM150" s="107"/>
      <c r="AN150" s="108" t="str">
        <f>VLOOKUP(Tabela2[[#This Row],[SIEMA]],Siema2025,51,FALSE)</f>
        <v/>
      </c>
      <c r="AO150" s="108" t="str">
        <f>VLOOKUP(Tabela2[[#This Row],[SIEMA]],Siema2025,53,FALSE)</f>
        <v/>
      </c>
      <c r="AP150" s="108" t="str">
        <f>VLOOKUP(Tabela2[[#This Row],[SIEMA]],Siema2025,55,FALSE)</f>
        <v/>
      </c>
      <c r="AQ150" s="108" t="str">
        <f>VLOOKUP(Tabela2[[#This Row],[SIEMA]],Siema2025,57,FALSE)</f>
        <v/>
      </c>
      <c r="AR150" s="108" t="str">
        <f>VLOOKUP(Tabela2[[#This Row],[SIEMA]],Siema2025,59,FALSE)</f>
        <v/>
      </c>
      <c r="AS150" s="108" t="str">
        <f>VLOOKUP(Tabela2[[#This Row],[SIEMA]],Siema2025,61,FALSE)</f>
        <v/>
      </c>
      <c r="AT150" s="108" t="str">
        <f>VLOOKUP(Tabela2[[#This Row],[SIEMA]],Siema2025,63,FALSE)</f>
        <v/>
      </c>
      <c r="AU150" s="108" t="str">
        <f>VLOOKUP(Tabela2[[#This Row],[SIEMA]],Siema2025,65,FALSE)</f>
        <v>X</v>
      </c>
      <c r="AV150" s="108" t="str">
        <f>VLOOKUP(Tabela2[[#This Row],[SIEMA]],Siema2025,67,FALSE)</f>
        <v/>
      </c>
      <c r="AW150" s="108" t="str">
        <f>VLOOKUP(Tabela2[[#This Row],[SIEMA]],Siema2025,69,FALSE)</f>
        <v/>
      </c>
      <c r="AX150" s="108" t="str">
        <f>VLOOKUP(Tabela2[[#This Row],[SIEMA]],Siema2025,71,FALSE)</f>
        <v/>
      </c>
      <c r="AY150" s="108" t="str">
        <f>VLOOKUP(Tabela2[[#This Row],[SIEMA]],Siema2025,73,FALSE)</f>
        <v/>
      </c>
      <c r="AZ150" s="108" t="str">
        <f>VLOOKUP(Tabela2[[#This Row],[SIEMA]],Siema2025,75,FALSE)</f>
        <v/>
      </c>
      <c r="BA150" s="108" t="str">
        <f>VLOOKUP(Tabela2[[#This Row],[SIEMA]],Siema2025,77,FALSE)</f>
        <v/>
      </c>
      <c r="BB150" s="108" t="str">
        <f>VLOOKUP(Tabela2[[#This Row],[SIEMA]],Siema2025,79,FALSE)</f>
        <v/>
      </c>
      <c r="BC150" s="108" t="str">
        <f>IF(Tabela2[[#This Row],[Outro(s) ]] = "X", "PREENCHER","NA")</f>
        <v>NA</v>
      </c>
      <c r="BD150" s="108" t="str">
        <f>VLOOKUP(Tabela2[[#This Row],[SIEMA]],Siema2025,82,FALSE)</f>
        <v/>
      </c>
      <c r="BE150" s="108" t="str">
        <f>VLOOKUP(Tabela2[[#This Row],[SIEMA]],Siema2025,81,FALSE)</f>
        <v/>
      </c>
      <c r="BF150" s="110" t="str">
        <f>VLOOKUP(Tabela2[[#This Row],[SIEMA]],Siema2025,28,FALSE)</f>
        <v>CARMO ENERGY S.A</v>
      </c>
      <c r="BG150" s="110"/>
      <c r="BH150" s="111" t="str">
        <f>VLOOKUP(Tabela2[[#This Row],[SIEMA]],Siema2025,29,FALSE)</f>
        <v/>
      </c>
      <c r="BI150" s="112" t="str">
        <f>VLOOKUP(Tabela2[[#This Row],[SIEMA]],Siema2025,107,FALSE)</f>
        <v>Não</v>
      </c>
      <c r="BJ150" s="107" t="s">
        <v>7113</v>
      </c>
      <c r="BK150" s="104" t="s">
        <v>2696</v>
      </c>
      <c r="BL150" s="163">
        <v>45729</v>
      </c>
      <c r="BM150" s="108">
        <f ca="1">IF(Tabela2[[#This Row],[Data de atendimento do Ibama (considerar o primeiro documento/ação)]]="",_xlfn.DAYS(TODAY(),J150),_xlfn.DAYS(Tabela2[[#This Row],[Data de atendimento do Ibama (considerar o primeiro documento/ação)]],J150))</f>
        <v>6</v>
      </c>
      <c r="BN150" s="108" t="str">
        <f>IF(Tabela2[[#This Row],[Atendido pelo Ibama ("Não" ou "Sim")]]="Não","Preencher", IF(Tabela2[[#This Row],[Atendido pelo Ibama ("Não" ou "Sim")]]="Sim","NA",""))</f>
        <v>NA</v>
      </c>
      <c r="BO150" s="114" t="s">
        <v>7100</v>
      </c>
      <c r="BP150" s="108" t="str">
        <f>IF(Tabela2[[#This Row],[Forma de atendimento (primeiro documento/ação)]]= "Outros (especificar)", "PREENCHER","NA")</f>
        <v>NA</v>
      </c>
      <c r="BQ150" s="106" t="s">
        <v>123</v>
      </c>
      <c r="BR150" s="108" t="str">
        <f>IF(Tabela2[[#This Row],[Equipe do Ibama foi a campo? Houve sobrevoo do Poseidon?]] = "Sim", "PREENCHER","NA")</f>
        <v>NA</v>
      </c>
      <c r="BS150" s="108" t="s">
        <v>7114</v>
      </c>
      <c r="BT150" s="108" t="s">
        <v>7115</v>
      </c>
      <c r="BU150" s="108"/>
      <c r="BV150" s="108" t="s">
        <v>2696</v>
      </c>
      <c r="BW150" s="108" t="s">
        <v>123</v>
      </c>
      <c r="BX150" s="106"/>
      <c r="BY150" s="106"/>
      <c r="BZ150" s="104" t="str">
        <f>IF(Tabela2[[#This Row],[Data do documento de encerramento]]="NA","NA",IF(Tabela2[[#This Row],[Data do documento de encerramento]]="","Pendente de conclusão/ encerramento",_xlfn.DAYS(Tabela2[[#This Row],[Data do documento de encerramento]],J150)))</f>
        <v>Pendente de conclusão/ encerramento</v>
      </c>
      <c r="CA150" s="107"/>
      <c r="CB150" s="107"/>
      <c r="CC150" s="115"/>
      <c r="CD150" s="107"/>
      <c r="CE150" s="107"/>
      <c r="CF150" s="107"/>
    </row>
    <row r="151" spans="1:84" hidden="1">
      <c r="A151" s="169">
        <v>202531175644</v>
      </c>
      <c r="B151" s="170" t="s">
        <v>7840</v>
      </c>
      <c r="C151" s="108" t="s">
        <v>7135</v>
      </c>
      <c r="D151" s="106" t="s">
        <v>637</v>
      </c>
      <c r="E151" s="106" t="s">
        <v>7255</v>
      </c>
      <c r="F151" s="106"/>
      <c r="G151" s="106" t="s">
        <v>7841</v>
      </c>
      <c r="H151" s="106" t="s">
        <v>7842</v>
      </c>
      <c r="I151" s="104" t="str">
        <f>VLOOKUP(Tabela2[[#This Row],[SIEMA]],Siema2025,19,FALSE)</f>
        <v>Campos</v>
      </c>
      <c r="J151" s="105">
        <f>VLOOKUP(Tabela2[[#This Row],[SIEMA]],Siema2025,2,FALSE)</f>
        <v>45723</v>
      </c>
      <c r="K151" s="105" t="str">
        <f>VLOOKUP(Tabela2[[#This Row],[SIEMA]],Siema2025,16,FALSE)</f>
        <v>Sexta</v>
      </c>
      <c r="L151" s="106" t="str">
        <f>IF(Tabela2[[#This Row],[Data]]="","Sem Informação",VLOOKUP(MONTH(Tabela2[[#This Row],[Data]]),'[1]Validação de dados'!$I$1:$J$13,2,0))</f>
        <v>Março</v>
      </c>
      <c r="M151" s="104">
        <f>YEAR(Tabela2[[#This Row],[Data]])</f>
        <v>2025</v>
      </c>
      <c r="N151" s="105" t="str">
        <f>VLOOKUP(Tabela2[[#This Row],[SIEMA]],Siema2025,17,FALSE)</f>
        <v>Vespertino</v>
      </c>
      <c r="O151" s="105" t="s">
        <v>7255</v>
      </c>
      <c r="P151" s="104" t="str">
        <f>VLOOKUP(Tabela2[[#This Row],[SIEMA]],Siema2025,21,FALSE)</f>
        <v/>
      </c>
      <c r="Q151" s="104" t="s">
        <v>7418</v>
      </c>
      <c r="R151" s="104" t="str">
        <f>VLOOKUP(Tabela2[[#This Row],[SIEMA]],Siema2025,10,FALSE)</f>
        <v/>
      </c>
      <c r="S151" s="107" t="str">
        <f>IF(Q151="","", IF(Q151="NC","", IF(Q151="NE","", IF(Q151="NA","",IFERROR(VLOOKUP(Q151,Produtos!$A$1:$C$2319,2,FALSE),"Não Cadastrado")))))</f>
        <v/>
      </c>
      <c r="T151" s="104" t="str">
        <f>VLOOKUP(Tabela2[[#This Row],[SIEMA]],Siema2025,11,FALSE)</f>
        <v xml:space="preserve"> </v>
      </c>
      <c r="U151" s="104" t="str">
        <f>VLOOKUP(Tabela2[[#This Row],[SIEMA]],Siema2025,12,FALSE)</f>
        <v xml:space="preserve"> </v>
      </c>
      <c r="V151" s="104" t="str">
        <f>IF(Q151="","",IF(ISNUMBER(Q151)=FALSE,"Não se aplica",IFERROR(VLOOKUP(Q151,Produtos!$A$1:$C$2319,3,FALSE),"Não Cadastrado")))</f>
        <v>Não se aplica</v>
      </c>
      <c r="W151" s="104" t="str">
        <f>VLOOKUP(Tabela2[[#This Row],[SIEMA]],Siema2025,10,FALSE)</f>
        <v/>
      </c>
      <c r="X151" s="113" t="str">
        <f>IF(Tabela2[[#This Row],[Origem do acidente]] = "Plataforma", "PREENCHER","NA")</f>
        <v>NA</v>
      </c>
      <c r="Y151" s="109" t="str">
        <f>IF(W151="","", IF(W151="NC","", IF(W151="NE","", IF(W151="NA","",IFERROR(VLOOKUP(W151,Produtos!$A$1:$C$2319,2,FALSE),"Não Cadastrado")))))</f>
        <v/>
      </c>
      <c r="Z151" s="104" t="str">
        <f>VLOOKUP(Tabela2[[#This Row],[SIEMA]],Siema2025,11,FALSE)</f>
        <v xml:space="preserve"> </v>
      </c>
      <c r="AA151" s="104" t="str">
        <f>VLOOKUP(Tabela2[[#This Row],[SIEMA]],Siema2025,12,FALSE)</f>
        <v xml:space="preserve"> </v>
      </c>
      <c r="AB151" s="104" t="str">
        <f>IF(W151="","",IF(ISNUMBER(W151)=FALSE,"Não se aplica",IFERROR(VLOOKUP(W151,Produtos!$A$1:$C$2319,3,FALSE),"Não Cadastrado")))</f>
        <v/>
      </c>
      <c r="AC151" s="104"/>
      <c r="AD151" s="108" t="str">
        <f>IF(Tabela2[[#This Row],[Origem do acidente]] = "Plataforma", "PREENCHER","NA")</f>
        <v>NA</v>
      </c>
      <c r="AE151" s="107" t="str">
        <f>IF(AC151="","", IF(AC151="NC","", IF(AC151="NE","", IF(AC151="NA","",IFERROR(VLOOKUP(AC151,Produtos!$A$1:$C$2319,2,FALSE),"Não Cadastrado")))))</f>
        <v/>
      </c>
      <c r="AF151" s="104"/>
      <c r="AG151" s="104"/>
      <c r="AH151" s="104" t="str">
        <f>IF(AC151="","",IF(ISNUMBER(AC151)=FALSE,"Não se aplica",IFERROR(VLOOKUP(AC151,Produtos!$A$1:$C$2319,3,FALSE),"Não Cadastrado")))</f>
        <v/>
      </c>
      <c r="AI151" s="104"/>
      <c r="AJ151" s="104" t="str">
        <f>VLOOKUP(Tabela2[[#This Row],[SIEMA]],Siema2025,26,FALSE)</f>
        <v>Em investigação</v>
      </c>
      <c r="AK151" s="107" t="s">
        <v>7250</v>
      </c>
      <c r="AL151" s="107"/>
      <c r="AM151" s="107"/>
      <c r="AN151" s="108" t="str">
        <f>VLOOKUP(Tabela2[[#This Row],[SIEMA]],Siema2025,51,FALSE)</f>
        <v/>
      </c>
      <c r="AO151" s="108" t="str">
        <f>VLOOKUP(Tabela2[[#This Row],[SIEMA]],Siema2025,53,FALSE)</f>
        <v/>
      </c>
      <c r="AP151" s="108" t="str">
        <f>VLOOKUP(Tabela2[[#This Row],[SIEMA]],Siema2025,55,FALSE)</f>
        <v/>
      </c>
      <c r="AQ151" s="108" t="str">
        <f>VLOOKUP(Tabela2[[#This Row],[SIEMA]],Siema2025,57,FALSE)</f>
        <v/>
      </c>
      <c r="AR151" s="108" t="str">
        <f>VLOOKUP(Tabela2[[#This Row],[SIEMA]],Siema2025,59,FALSE)</f>
        <v/>
      </c>
      <c r="AS151" s="108" t="str">
        <f>VLOOKUP(Tabela2[[#This Row],[SIEMA]],Siema2025,61,FALSE)</f>
        <v>X</v>
      </c>
      <c r="AT151" s="108" t="str">
        <f>VLOOKUP(Tabela2[[#This Row],[SIEMA]],Siema2025,63,FALSE)</f>
        <v/>
      </c>
      <c r="AU151" s="108" t="str">
        <f>VLOOKUP(Tabela2[[#This Row],[SIEMA]],Siema2025,65,FALSE)</f>
        <v/>
      </c>
      <c r="AV151" s="108" t="str">
        <f>VLOOKUP(Tabela2[[#This Row],[SIEMA]],Siema2025,67,FALSE)</f>
        <v/>
      </c>
      <c r="AW151" s="108" t="str">
        <f>VLOOKUP(Tabela2[[#This Row],[SIEMA]],Siema2025,69,FALSE)</f>
        <v/>
      </c>
      <c r="AX151" s="108" t="str">
        <f>VLOOKUP(Tabela2[[#This Row],[SIEMA]],Siema2025,71,FALSE)</f>
        <v/>
      </c>
      <c r="AY151" s="108" t="str">
        <f>VLOOKUP(Tabela2[[#This Row],[SIEMA]],Siema2025,73,FALSE)</f>
        <v/>
      </c>
      <c r="AZ151" s="108" t="str">
        <f>VLOOKUP(Tabela2[[#This Row],[SIEMA]],Siema2025,75,FALSE)</f>
        <v/>
      </c>
      <c r="BA151" s="108" t="str">
        <f>VLOOKUP(Tabela2[[#This Row],[SIEMA]],Siema2025,77,FALSE)</f>
        <v/>
      </c>
      <c r="BB151" s="108" t="str">
        <f>VLOOKUP(Tabela2[[#This Row],[SIEMA]],Siema2025,79,FALSE)</f>
        <v/>
      </c>
      <c r="BC151" s="108" t="str">
        <f>IF(Tabela2[[#This Row],[Outro(s) ]] = "X", "PREENCHER","NA")</f>
        <v>NA</v>
      </c>
      <c r="BD151" s="108" t="str">
        <f>VLOOKUP(Tabela2[[#This Row],[SIEMA]],Siema2025,82,FALSE)</f>
        <v/>
      </c>
      <c r="BE151" s="108" t="str">
        <f>VLOOKUP(Tabela2[[#This Row],[SIEMA]],Siema2025,81,FALSE)</f>
        <v/>
      </c>
      <c r="BF151" s="110" t="str">
        <f>VLOOKUP(Tabela2[[#This Row],[SIEMA]],Siema2025,28,FALSE)</f>
        <v>PERENCO PETRÓLEO E GÁS DO BRASIL LTDA</v>
      </c>
      <c r="BG151" s="110"/>
      <c r="BH151" s="111" t="str">
        <f>VLOOKUP(Tabela2[[#This Row],[SIEMA]],Siema2025,29,FALSE)</f>
        <v/>
      </c>
      <c r="BI151" s="112" t="str">
        <f>VLOOKUP(Tabela2[[#This Row],[SIEMA]],Siema2025,107,FALSE)</f>
        <v>Não</v>
      </c>
      <c r="BJ151" s="107" t="s">
        <v>7099</v>
      </c>
      <c r="BK151" s="104" t="s">
        <v>2696</v>
      </c>
      <c r="BL151" s="140">
        <v>45796</v>
      </c>
      <c r="BM151" s="108">
        <f ca="1">IF(Tabela2[[#This Row],[Data de atendimento do Ibama (considerar o primeiro documento/ação)]]="",_xlfn.DAYS(TODAY(),J151),_xlfn.DAYS(Tabela2[[#This Row],[Data de atendimento do Ibama (considerar o primeiro documento/ação)]],J151))</f>
        <v>73</v>
      </c>
      <c r="BN151" s="108" t="str">
        <f>IF(Tabela2[[#This Row],[Atendido pelo Ibama ("Não" ou "Sim")]]="Não","Preencher", IF(Tabela2[[#This Row],[Atendido pelo Ibama ("Não" ou "Sim")]]="Sim","NA",""))</f>
        <v>NA</v>
      </c>
      <c r="BO151" s="114" t="s">
        <v>7138</v>
      </c>
      <c r="BP151" s="108" t="str">
        <f>IF(Tabela2[[#This Row],[Forma de atendimento (primeiro documento/ação)]]= "Outros (especificar)", "PREENCHER","NA")</f>
        <v>NA</v>
      </c>
      <c r="BQ151" s="106"/>
      <c r="BR151" s="108" t="str">
        <f>IF(Tabela2[[#This Row],[Equipe do Ibama foi a campo? Houve sobrevoo do Poseidon?]] = "Sim", "PREENCHER","NA")</f>
        <v>NA</v>
      </c>
      <c r="BS151" s="108" t="str">
        <f>IF(Tabela2[[#This Row],[Se sim, foi emitida Ordem de Emergência? (informações vinculada à coluna CK)]] = "Sim", "PREENCHER","NA")</f>
        <v>NA</v>
      </c>
      <c r="BT151" s="108" t="s">
        <v>7126</v>
      </c>
      <c r="BU151" s="108" t="s">
        <v>2696</v>
      </c>
      <c r="BV151" s="108" t="s">
        <v>123</v>
      </c>
      <c r="BW151" s="108" t="s">
        <v>123</v>
      </c>
      <c r="BX151" s="106"/>
      <c r="BY151" s="106"/>
      <c r="BZ151" s="104" t="str">
        <f>IF(Tabela2[[#This Row],[Data do documento de encerramento]]="NA","NA",IF(Tabela2[[#This Row],[Data do documento de encerramento]]="","Pendente de conclusão/ encerramento",_xlfn.DAYS(Tabela2[[#This Row],[Data do documento de encerramento]],J151)))</f>
        <v>Pendente de conclusão/ encerramento</v>
      </c>
      <c r="CA151" s="107"/>
      <c r="CB151" s="107"/>
      <c r="CC151" s="115"/>
      <c r="CD151" s="107"/>
      <c r="CE151" s="107"/>
      <c r="CF151" s="107"/>
    </row>
    <row r="152" spans="1:84" ht="60.75" hidden="1">
      <c r="A152" s="169">
        <v>2025393645</v>
      </c>
      <c r="B152" s="170" t="s">
        <v>7843</v>
      </c>
      <c r="C152" s="108" t="str">
        <f>VLOOKUP(Tabela2[[#This Row],[SIEMA]],Siema2025,4,FALSE)</f>
        <v xml:space="preserve"> MG</v>
      </c>
      <c r="D152" s="106" t="str">
        <f>VLOOKUP(Tabela2[[#This Row],[SIEMA]],Siema2025,3,FALSE)</f>
        <v xml:space="preserve">Pouso Alegre </v>
      </c>
      <c r="E152" s="106" t="s">
        <v>4216</v>
      </c>
      <c r="F152" s="106" t="s">
        <v>7844</v>
      </c>
      <c r="G152" s="106" t="s">
        <v>7845</v>
      </c>
      <c r="H152" s="106" t="s">
        <v>7846</v>
      </c>
      <c r="I152" s="104" t="s">
        <v>7114</v>
      </c>
      <c r="J152" s="105">
        <f>VLOOKUP(Tabela2[[#This Row],[SIEMA]],Siema2025,2,FALSE)</f>
        <v>45724</v>
      </c>
      <c r="K152" s="105" t="str">
        <f>VLOOKUP(Tabela2[[#This Row],[SIEMA]],Siema2025,16,FALSE)</f>
        <v>Sábado</v>
      </c>
      <c r="L152" s="106" t="str">
        <f>IF(Tabela2[[#This Row],[Data]]="","Sem Informação",VLOOKUP(MONTH(Tabela2[[#This Row],[Data]]),'[1]Validação de dados'!$I$1:$J$13,2,0))</f>
        <v>Março</v>
      </c>
      <c r="M152" s="104">
        <f>YEAR(Tabela2[[#This Row],[Data]])</f>
        <v>2025</v>
      </c>
      <c r="N152" s="105" t="str">
        <f>VLOOKUP(Tabela2[[#This Row],[SIEMA]],Siema2025,17,FALSE)</f>
        <v>Vespertino</v>
      </c>
      <c r="O152" s="105" t="str">
        <f>VLOOKUP(Tabela2[[#This Row],[SIEMA]],Siema2025,5,FALSE)</f>
        <v>Rodovia</v>
      </c>
      <c r="P152" s="104" t="str">
        <f>VLOOKUP(Tabela2[[#This Row],[SIEMA]],Siema2025,21,FALSE)</f>
        <v/>
      </c>
      <c r="Q152" s="104">
        <v>1754</v>
      </c>
      <c r="R152" s="104" t="s">
        <v>7847</v>
      </c>
      <c r="S152" s="107" t="str">
        <f>IF(Q152="","", IF(Q152="NC","", IF(Q152="NE","", IF(Q152="NA","",IFERROR(VLOOKUP(Q152,Produtos!$A$1:$C$2319,2,FALSE),"Não Cadastrado")))))</f>
        <v>ÁCIDO CLOROSSULFONICO (com ou sem trióxido de enxofre)</v>
      </c>
      <c r="T152" s="104">
        <v>1000</v>
      </c>
      <c r="U152" s="104" t="s">
        <v>648</v>
      </c>
      <c r="V152" s="104">
        <f>IF(Q152="","",IF(ISNUMBER(Q152)=FALSE,"Não se aplica",IFERROR(VLOOKUP(Q152,Produtos!$A$1:$C$2319,3,FALSE),"Não Cadastrado")))</f>
        <v>8</v>
      </c>
      <c r="W152" s="104" t="str">
        <f>VLOOKUP(Tabela2[[#This Row],[SIEMA]],Siema2025,10,FALSE)</f>
        <v/>
      </c>
      <c r="X152" s="113" t="str">
        <f>IF(Tabela2[[#This Row],[Origem do acidente]] = "Plataforma", "PREENCHER","NA")</f>
        <v>NA</v>
      </c>
      <c r="Y152" s="109" t="str">
        <f>IF(W152="","", IF(W152="NC","", IF(W152="NE","", IF(W152="NA","",IFERROR(VLOOKUP(W152,Produtos!$A$1:$C$2319,2,FALSE),"Não Cadastrado")))))</f>
        <v/>
      </c>
      <c r="Z152" s="104" t="str">
        <f>VLOOKUP(Tabela2[[#This Row],[SIEMA]],Siema2025,11,FALSE)</f>
        <v xml:space="preserve"> </v>
      </c>
      <c r="AA152" s="104" t="str">
        <f>VLOOKUP(Tabela2[[#This Row],[SIEMA]],Siema2025,12,FALSE)</f>
        <v xml:space="preserve"> </v>
      </c>
      <c r="AB152" s="104" t="str">
        <f>IF(W152="","",IF(ISNUMBER(W152)=FALSE,"Não se aplica",IFERROR(VLOOKUP(W152,Produtos!$A$1:$C$2319,3,FALSE),"Não Cadastrado")))</f>
        <v/>
      </c>
      <c r="AC152" s="104"/>
      <c r="AD152" s="108" t="str">
        <f>IF(Tabela2[[#This Row],[Origem do acidente]] = "Plataforma", "PREENCHER","NA")</f>
        <v>NA</v>
      </c>
      <c r="AE152" s="107" t="str">
        <f>IF(AC152="","", IF(AC152="NC","", IF(AC152="NE","", IF(AC152="NA","",IFERROR(VLOOKUP(AC152,Produtos!$A$1:$C$2319,2,FALSE),"Não Cadastrado")))))</f>
        <v/>
      </c>
      <c r="AF152" s="104"/>
      <c r="AG152" s="104"/>
      <c r="AH152" s="104" t="str">
        <f>IF(AC152="","",IF(ISNUMBER(AC152)=FALSE,"Não se aplica",IFERROR(VLOOKUP(AC152,Produtos!$A$1:$C$2319,3,FALSE),"Não Cadastrado")))</f>
        <v/>
      </c>
      <c r="AI152" s="104"/>
      <c r="AJ152" s="104" t="str">
        <f>VLOOKUP(Tabela2[[#This Row],[SIEMA]],Siema2025,26,FALSE)</f>
        <v>SEGUNDO INFORMAÇÕES, A CARRETA TRAFEGAVA SENTIDO NORTE SOBRE FAIXA 2, QUANDO O CONDUTOR ALEGA QUE O TANQUE RACHOU, ASSIM QUE ELE PERCEBEU, PAROU DE IMEDIATO SOBRE ACOSTAMENTO.</v>
      </c>
      <c r="AK152" s="107" t="s">
        <v>7112</v>
      </c>
      <c r="AL152" s="107"/>
      <c r="AM152" s="107"/>
      <c r="AN152" s="108" t="str">
        <f>VLOOKUP(Tabela2[[#This Row],[SIEMA]],Siema2025,51,FALSE)</f>
        <v/>
      </c>
      <c r="AO152" s="108" t="str">
        <f>VLOOKUP(Tabela2[[#This Row],[SIEMA]],Siema2025,53,FALSE)</f>
        <v/>
      </c>
      <c r="AP152" s="108" t="str">
        <f>VLOOKUP(Tabela2[[#This Row],[SIEMA]],Siema2025,55,FALSE)</f>
        <v/>
      </c>
      <c r="AQ152" s="108" t="str">
        <f>VLOOKUP(Tabela2[[#This Row],[SIEMA]],Siema2025,57,FALSE)</f>
        <v/>
      </c>
      <c r="AR152" s="108" t="str">
        <f>VLOOKUP(Tabela2[[#This Row],[SIEMA]],Siema2025,59,FALSE)</f>
        <v/>
      </c>
      <c r="AS152" s="108" t="str">
        <f>VLOOKUP(Tabela2[[#This Row],[SIEMA]],Siema2025,61,FALSE)</f>
        <v/>
      </c>
      <c r="AT152" s="108" t="str">
        <f>VLOOKUP(Tabela2[[#This Row],[SIEMA]],Siema2025,63,FALSE)</f>
        <v/>
      </c>
      <c r="AU152" s="108" t="str">
        <f>VLOOKUP(Tabela2[[#This Row],[SIEMA]],Siema2025,65,FALSE)</f>
        <v>X</v>
      </c>
      <c r="AV152" s="108" t="str">
        <f>VLOOKUP(Tabela2[[#This Row],[SIEMA]],Siema2025,67,FALSE)</f>
        <v/>
      </c>
      <c r="AW152" s="108" t="str">
        <f>VLOOKUP(Tabela2[[#This Row],[SIEMA]],Siema2025,69,FALSE)</f>
        <v/>
      </c>
      <c r="AX152" s="108" t="str">
        <f>VLOOKUP(Tabela2[[#This Row],[SIEMA]],Siema2025,71,FALSE)</f>
        <v/>
      </c>
      <c r="AY152" s="108" t="str">
        <f>VLOOKUP(Tabela2[[#This Row],[SIEMA]],Siema2025,73,FALSE)</f>
        <v/>
      </c>
      <c r="AZ152" s="108" t="str">
        <f>VLOOKUP(Tabela2[[#This Row],[SIEMA]],Siema2025,75,FALSE)</f>
        <v/>
      </c>
      <c r="BA152" s="108" t="str">
        <f>VLOOKUP(Tabela2[[#This Row],[SIEMA]],Siema2025,77,FALSE)</f>
        <v/>
      </c>
      <c r="BB152" s="108" t="str">
        <f>VLOOKUP(Tabela2[[#This Row],[SIEMA]],Siema2025,79,FALSE)</f>
        <v/>
      </c>
      <c r="BC152" s="108" t="str">
        <f>IF(Tabela2[[#This Row],[Outro(s) ]] = "X", "PREENCHER","NA")</f>
        <v>NA</v>
      </c>
      <c r="BD152" s="108" t="str">
        <f>VLOOKUP(Tabela2[[#This Row],[SIEMA]],Siema2025,82,FALSE)</f>
        <v/>
      </c>
      <c r="BE152" s="108" t="str">
        <f>VLOOKUP(Tabela2[[#This Row],[SIEMA]],Siema2025,81,FALSE)</f>
        <v/>
      </c>
      <c r="BF152" s="110" t="str">
        <f>VLOOKUP(Tabela2[[#This Row],[SIEMA]],Siema2025,28,FALSE)</f>
        <v>VIA CAMPOS TRANSPORTES</v>
      </c>
      <c r="BG152" s="110"/>
      <c r="BH152" s="111" t="str">
        <f>VLOOKUP(Tabela2[[#This Row],[SIEMA]],Siema2025,29,FALSE)</f>
        <v>22064101000169</v>
      </c>
      <c r="BI152" s="112" t="str">
        <f>VLOOKUP(Tabela2[[#This Row],[SIEMA]],Siema2025,107,FALSE)</f>
        <v>Não</v>
      </c>
      <c r="BJ152" s="107" t="s">
        <v>7099</v>
      </c>
      <c r="BK152" s="104" t="s">
        <v>2696</v>
      </c>
      <c r="BL152" s="140">
        <v>45729</v>
      </c>
      <c r="BM152" s="108">
        <f ca="1">IF(Tabela2[[#This Row],[Data de atendimento do Ibama (considerar o primeiro documento/ação)]]="",_xlfn.DAYS(TODAY(),J152),_xlfn.DAYS(Tabela2[[#This Row],[Data de atendimento do Ibama (considerar o primeiro documento/ação)]],J152))</f>
        <v>5</v>
      </c>
      <c r="BN152" s="108" t="str">
        <f>IF(Tabela2[[#This Row],[Atendido pelo Ibama ("Não" ou "Sim")]]="Não","Preencher", IF(Tabela2[[#This Row],[Atendido pelo Ibama ("Não" ou "Sim")]]="Sim","NA",""))</f>
        <v>NA</v>
      </c>
      <c r="BO152" s="114" t="s">
        <v>7100</v>
      </c>
      <c r="BP152" s="108" t="str">
        <f>IF(Tabela2[[#This Row],[Forma de atendimento (primeiro documento/ação)]]= "Outros (especificar)", "PREENCHER","NA")</f>
        <v>NA</v>
      </c>
      <c r="BQ152" s="106" t="s">
        <v>123</v>
      </c>
      <c r="BR152" s="108" t="s">
        <v>123</v>
      </c>
      <c r="BS152" s="108" t="s">
        <v>7114</v>
      </c>
      <c r="BT152" s="108" t="s">
        <v>7101</v>
      </c>
      <c r="BU152" s="108" t="s">
        <v>2696</v>
      </c>
      <c r="BV152" s="108" t="s">
        <v>2696</v>
      </c>
      <c r="BW152" s="108" t="s">
        <v>2696</v>
      </c>
      <c r="BX152" s="106" t="s">
        <v>7102</v>
      </c>
      <c r="BY152" s="140">
        <v>45769</v>
      </c>
      <c r="BZ152" s="104">
        <f>IF(Tabela2[[#This Row],[Data do documento de encerramento]]="NA","NA",IF(Tabela2[[#This Row],[Data do documento de encerramento]]="","Pendente de conclusão/ encerramento",_xlfn.DAYS(Tabela2[[#This Row],[Data do documento de encerramento]],J152)))</f>
        <v>45</v>
      </c>
      <c r="CA152" s="107" t="s">
        <v>7738</v>
      </c>
      <c r="CB152" s="107"/>
      <c r="CC152" s="115"/>
      <c r="CD152" s="107"/>
      <c r="CE152" s="107"/>
      <c r="CF152" s="107"/>
    </row>
    <row r="153" spans="1:84" ht="76.5">
      <c r="A153" s="169">
        <v>20253918059</v>
      </c>
      <c r="B153" s="170" t="s">
        <v>7848</v>
      </c>
      <c r="C153" s="108" t="str">
        <f>VLOOKUP(Tabela2[[#This Row],[SIEMA]],Siema2025,4,FALSE)</f>
        <v xml:space="preserve"> SE</v>
      </c>
      <c r="D153" s="106" t="s">
        <v>637</v>
      </c>
      <c r="E153" s="106" t="s">
        <v>7849</v>
      </c>
      <c r="F153" s="106"/>
      <c r="G153" s="106" t="s">
        <v>7850</v>
      </c>
      <c r="H153" s="106" t="s">
        <v>7851</v>
      </c>
      <c r="I153" s="104" t="s">
        <v>7223</v>
      </c>
      <c r="J153" s="105">
        <f>VLOOKUP(Tabela2[[#This Row],[SIEMA]],Siema2025,2,FALSE)</f>
        <v>45724</v>
      </c>
      <c r="K153" s="105" t="str">
        <f>VLOOKUP(Tabela2[[#This Row],[SIEMA]],Siema2025,16,FALSE)</f>
        <v>Sábado</v>
      </c>
      <c r="L153" s="106" t="str">
        <f>IF(Tabela2[[#This Row],[Data]]="","Sem Informação",VLOOKUP(MONTH(Tabela2[[#This Row],[Data]]),'[1]Validação de dados'!$I$1:$J$13,2,0))</f>
        <v>Março</v>
      </c>
      <c r="M153" s="104">
        <f>YEAR(Tabela2[[#This Row],[Data]])</f>
        <v>2025</v>
      </c>
      <c r="N153" s="105" t="str">
        <f>VLOOKUP(Tabela2[[#This Row],[SIEMA]],Siema2025,17,FALSE)</f>
        <v>Noturno</v>
      </c>
      <c r="O153" s="105" t="s">
        <v>111</v>
      </c>
      <c r="P153" s="104" t="str">
        <f>VLOOKUP(Tabela2[[#This Row],[SIEMA]],Siema2025,21,FALSE)</f>
        <v>Identificado escape menor de 0,0025m³ de fluido hidráulico Tellus 32 durante a desconexão do Hot stab do Aquecedor Magnético.</v>
      </c>
      <c r="Q153" s="104" t="s">
        <v>7094</v>
      </c>
      <c r="R153" s="104" t="s">
        <v>7482</v>
      </c>
      <c r="S153" s="107" t="s">
        <v>7096</v>
      </c>
      <c r="T153" s="104" t="str">
        <f>VLOOKUP(Tabela2[[#This Row],[SIEMA]],Siema2025,11,FALSE)</f>
        <v>0.0025</v>
      </c>
      <c r="U153" s="104" t="str">
        <f>VLOOKUP(Tabela2[[#This Row],[SIEMA]],Siema2025,12,FALSE)</f>
        <v>M3</v>
      </c>
      <c r="V153" s="104" t="s">
        <v>7483</v>
      </c>
      <c r="W153" s="104"/>
      <c r="X153" s="113"/>
      <c r="Y153" s="109" t="str">
        <f>IF(W153="","", IF(W153="NC","", IF(W153="NE","", IF(W153="NA","",IFERROR(VLOOKUP(W153,Produtos!$A$1:$C$2319,2,FALSE),"Não Cadastrado")))))</f>
        <v/>
      </c>
      <c r="Z153" s="104"/>
      <c r="AA153" s="104"/>
      <c r="AB153" s="104" t="str">
        <f>IF(W153="","",IF(ISNUMBER(W153)=FALSE,"Não se aplica",IFERROR(VLOOKUP(W153,Produtos!$A$1:$C$2319,3,FALSE),"Não Cadastrado")))</f>
        <v/>
      </c>
      <c r="AC153" s="104"/>
      <c r="AD153" s="108"/>
      <c r="AE153" s="107" t="str">
        <f>IF(AC153="","", IF(AC153="NC","", IF(AC153="NE","", IF(AC153="NA","",IFERROR(VLOOKUP(AC153,Produtos!$A$1:$C$2319,2,FALSE),"Não Cadastrado")))))</f>
        <v/>
      </c>
      <c r="AF153" s="104"/>
      <c r="AG153" s="104"/>
      <c r="AH153" s="104" t="str">
        <f>IF(AC153="","",IF(ISNUMBER(AC153)=FALSE,"Não se aplica",IFERROR(VLOOKUP(AC153,Produtos!$A$1:$C$2319,3,FALSE),"Não Cadastrado")))</f>
        <v/>
      </c>
      <c r="AI153" s="104"/>
      <c r="AJ153" s="104" t="str">
        <f>VLOOKUP(Tabela2[[#This Row],[SIEMA]],Siema2025,26,FALSE)</f>
        <v>Em investigação.
Atualização do dia 02-04-2025
O plano de manutenção e inspeção da ferramenta não contempla a necessidade de periodicidade de inspeção e teste individual do engate</v>
      </c>
      <c r="AK153" s="107" t="s">
        <v>7290</v>
      </c>
      <c r="AL153" s="107"/>
      <c r="AM153" s="107"/>
      <c r="AN153" s="108" t="str">
        <f>VLOOKUP(Tabela2[[#This Row],[SIEMA]],Siema2025,51,FALSE)</f>
        <v/>
      </c>
      <c r="AO153" s="108" t="str">
        <f>VLOOKUP(Tabela2[[#This Row],[SIEMA]],Siema2025,53,FALSE)</f>
        <v/>
      </c>
      <c r="AP153" s="108" t="str">
        <f>VLOOKUP(Tabela2[[#This Row],[SIEMA]],Siema2025,55,FALSE)</f>
        <v/>
      </c>
      <c r="AQ153" s="108" t="str">
        <f>VLOOKUP(Tabela2[[#This Row],[SIEMA]],Siema2025,57,FALSE)</f>
        <v/>
      </c>
      <c r="AR153" s="108" t="str">
        <f>VLOOKUP(Tabela2[[#This Row],[SIEMA]],Siema2025,59,FALSE)</f>
        <v/>
      </c>
      <c r="AS153" s="108" t="str">
        <f>VLOOKUP(Tabela2[[#This Row],[SIEMA]],Siema2025,61,FALSE)</f>
        <v>X</v>
      </c>
      <c r="AT153" s="108" t="str">
        <f>VLOOKUP(Tabela2[[#This Row],[SIEMA]],Siema2025,63,FALSE)</f>
        <v/>
      </c>
      <c r="AU153" s="108" t="str">
        <f>VLOOKUP(Tabela2[[#This Row],[SIEMA]],Siema2025,65,FALSE)</f>
        <v/>
      </c>
      <c r="AV153" s="108" t="str">
        <f>VLOOKUP(Tabela2[[#This Row],[SIEMA]],Siema2025,67,FALSE)</f>
        <v/>
      </c>
      <c r="AW153" s="108" t="str">
        <f>VLOOKUP(Tabela2[[#This Row],[SIEMA]],Siema2025,69,FALSE)</f>
        <v/>
      </c>
      <c r="AX153" s="108" t="str">
        <f>VLOOKUP(Tabela2[[#This Row],[SIEMA]],Siema2025,71,FALSE)</f>
        <v/>
      </c>
      <c r="AY153" s="108" t="str">
        <f>VLOOKUP(Tabela2[[#This Row],[SIEMA]],Siema2025,73,FALSE)</f>
        <v/>
      </c>
      <c r="AZ153" s="108" t="str">
        <f>VLOOKUP(Tabela2[[#This Row],[SIEMA]],Siema2025,75,FALSE)</f>
        <v/>
      </c>
      <c r="BA153" s="108" t="str">
        <f>VLOOKUP(Tabela2[[#This Row],[SIEMA]],Siema2025,77,FALSE)</f>
        <v/>
      </c>
      <c r="BB153" s="108" t="str">
        <f>VLOOKUP(Tabela2[[#This Row],[SIEMA]],Siema2025,79,FALSE)</f>
        <v/>
      </c>
      <c r="BC153" s="108" t="str">
        <f>IF(Tabela2[[#This Row],[Outro(s) ]] = "X", "PREENCHER","NA")</f>
        <v>NA</v>
      </c>
      <c r="BD153" s="108" t="str">
        <f>VLOOKUP(Tabela2[[#This Row],[SIEMA]],Siema2025,82,FALSE)</f>
        <v/>
      </c>
      <c r="BE153" s="108" t="str">
        <f>VLOOKUP(Tabela2[[#This Row],[SIEMA]],Siema2025,81,FALSE)</f>
        <v/>
      </c>
      <c r="BF153" s="110" t="str">
        <f>VLOOKUP(Tabela2[[#This Row],[SIEMA]],Siema2025,28,FALSE)</f>
        <v>Petrobras</v>
      </c>
      <c r="BG153" s="110"/>
      <c r="BH153" s="111" t="str">
        <f>VLOOKUP(Tabela2[[#This Row],[SIEMA]],Siema2025,29,FALSE)</f>
        <v>33000167057723</v>
      </c>
      <c r="BI153" s="112" t="str">
        <f>VLOOKUP(Tabela2[[#This Row],[SIEMA]],Siema2025,107,FALSE)</f>
        <v>Não</v>
      </c>
      <c r="BJ153" s="107" t="s">
        <v>7099</v>
      </c>
      <c r="BK153" s="104" t="s">
        <v>123</v>
      </c>
      <c r="BL153" s="140"/>
      <c r="BM153" s="108">
        <f ca="1">IF(Tabela2[[#This Row],[Data de atendimento do Ibama (considerar o primeiro documento/ação)]]="",_xlfn.DAYS(TODAY(),J153),_xlfn.DAYS(Tabela2[[#This Row],[Data de atendimento do Ibama (considerar o primeiro documento/ação)]],J153))</f>
        <v>508</v>
      </c>
      <c r="BN153" s="108" t="s">
        <v>7469</v>
      </c>
      <c r="BO153" s="114"/>
      <c r="BP153" s="108" t="str">
        <f>IF(Tabela2[[#This Row],[Forma de atendimento (primeiro documento/ação)]]= "Outros (especificar)", "PREENCHER","NA")</f>
        <v>NA</v>
      </c>
      <c r="BQ153" s="106" t="s">
        <v>123</v>
      </c>
      <c r="BR153" s="108" t="str">
        <f>IF(Tabela2[[#This Row],[Equipe do Ibama foi a campo? Houve sobrevoo do Poseidon?]] = "Sim", "PREENCHER","NA")</f>
        <v>NA</v>
      </c>
      <c r="BS153" s="108" t="str">
        <f>IF(Tabela2[[#This Row],[Se sim, foi emitida Ordem de Emergência? (informações vinculada à coluna CK)]] = "Sim", "PREENCHER","NA")</f>
        <v>NA</v>
      </c>
      <c r="BT153" s="108" t="s">
        <v>7101</v>
      </c>
      <c r="BU153" s="108" t="s">
        <v>123</v>
      </c>
      <c r="BV153" s="108" t="s">
        <v>123</v>
      </c>
      <c r="BW153" s="108" t="s">
        <v>123</v>
      </c>
      <c r="BX153" s="106"/>
      <c r="BY153" s="106"/>
      <c r="BZ153" s="104" t="str">
        <f>IF(Tabela2[[#This Row],[Data do documento de encerramento]]="NA","NA",IF(Tabela2[[#This Row],[Data do documento de encerramento]]="","Pendente de conclusão/ encerramento",_xlfn.DAYS(Tabela2[[#This Row],[Data do documento de encerramento]],J153)))</f>
        <v>Pendente de conclusão/ encerramento</v>
      </c>
      <c r="CA153" s="107"/>
      <c r="CB153" s="107"/>
      <c r="CC153" s="107" t="s">
        <v>7140</v>
      </c>
      <c r="CD153" s="107" t="s">
        <v>123</v>
      </c>
      <c r="CE153" s="107" t="s">
        <v>123</v>
      </c>
      <c r="CF153" s="107" t="s">
        <v>7167</v>
      </c>
    </row>
    <row r="154" spans="1:84" ht="30.75" hidden="1">
      <c r="A154" s="169">
        <v>202531364854</v>
      </c>
      <c r="B154" s="170" t="s">
        <v>7852</v>
      </c>
      <c r="C154" s="108" t="str">
        <f>VLOOKUP(Tabela2[[#This Row],[SIEMA]],Siema2025,4,FALSE)</f>
        <v xml:space="preserve"> MG</v>
      </c>
      <c r="D154" s="106" t="str">
        <f>VLOOKUP(Tabela2[[#This Row],[SIEMA]],Siema2025,3,FALSE)</f>
        <v xml:space="preserve">Urucânia </v>
      </c>
      <c r="E154" s="106" t="str">
        <f>VLOOKUP(Tabela2[[#This Row],[SIEMA]],Siema2025,20,FALSE)</f>
        <v>Sítio São Joaquim</v>
      </c>
      <c r="F154" s="106"/>
      <c r="G154" s="106" t="s">
        <v>7853</v>
      </c>
      <c r="H154" s="106" t="s">
        <v>7854</v>
      </c>
      <c r="I154" s="104" t="s">
        <v>7114</v>
      </c>
      <c r="J154" s="105">
        <f>VLOOKUP(Tabela2[[#This Row],[SIEMA]],Siema2025,2,FALSE)</f>
        <v>45724</v>
      </c>
      <c r="K154" s="105" t="str">
        <f>VLOOKUP(Tabela2[[#This Row],[SIEMA]],Siema2025,16,FALSE)</f>
        <v>Sábado</v>
      </c>
      <c r="L154" s="106" t="str">
        <f>IF(Tabela2[[#This Row],[Data]]="","Sem Informação",VLOOKUP(MONTH(Tabela2[[#This Row],[Data]]),'[1]Validação de dados'!$I$1:$J$13,2,0))</f>
        <v>Março</v>
      </c>
      <c r="M154" s="104">
        <f>YEAR(Tabela2[[#This Row],[Data]])</f>
        <v>2025</v>
      </c>
      <c r="N154" s="105" t="str">
        <f>VLOOKUP(Tabela2[[#This Row],[SIEMA]],Siema2025,17,FALSE)</f>
        <v>Matutino</v>
      </c>
      <c r="O154" s="105" t="str">
        <f>VLOOKUP(Tabela2[[#This Row],[SIEMA]],Siema2025,5,FALSE)</f>
        <v>Outro(s)</v>
      </c>
      <c r="P154" s="104" t="str">
        <f>VLOOKUP(Tabela2[[#This Row],[SIEMA]],Siema2025,21,FALSE)</f>
        <v>Suinocultura</v>
      </c>
      <c r="Q154" s="104" t="s">
        <v>7127</v>
      </c>
      <c r="R154" s="104" t="str">
        <f>VLOOKUP(Tabela2[[#This Row],[SIEMA]],Siema2025,10,FALSE)</f>
        <v>Dejetos de suinocultura</v>
      </c>
      <c r="S154" s="107" t="str">
        <f>IF(Q154="","", IF(Q154="NC","", IF(Q154="NE","", IF(Q154="NA","",IFERROR(VLOOKUP(Q154,Produtos!$A$1:$C$2319,2,FALSE),"Não Cadastrado")))))</f>
        <v/>
      </c>
      <c r="T154" s="104" t="str">
        <f>VLOOKUP(Tabela2[[#This Row],[SIEMA]],Siema2025,11,FALSE)</f>
        <v/>
      </c>
      <c r="U154" s="104" t="str">
        <f>VLOOKUP(Tabela2[[#This Row],[SIEMA]],Siema2025,12,FALSE)</f>
        <v/>
      </c>
      <c r="V154" s="104" t="str">
        <f>IF(Q154="","",IF(ISNUMBER(Q154)=FALSE,"Não se aplica",IFERROR(VLOOKUP(Q154,Produtos!$A$1:$C$2319,3,FALSE),"Não Cadastrado")))</f>
        <v>Não se aplica</v>
      </c>
      <c r="W154" s="104" t="str">
        <f>VLOOKUP(Tabela2[[#This Row],[SIEMA]],Siema2025,10,FALSE)</f>
        <v>Dejetos de suinocultura</v>
      </c>
      <c r="X154" s="113" t="str">
        <f>IF(Tabela2[[#This Row],[Origem do acidente]] = "Plataforma", "PREENCHER","NA")</f>
        <v>NA</v>
      </c>
      <c r="Y154" s="109" t="str">
        <f>IF(W154="","", IF(W154="NC","", IF(W154="NE","", IF(W154="NA","",IFERROR(VLOOKUP(W154,Produtos!$A$1:$C$2319,2,FALSE),"Não Cadastrado")))))</f>
        <v>Não Cadastrado</v>
      </c>
      <c r="Z154" s="104" t="str">
        <f>VLOOKUP(Tabela2[[#This Row],[SIEMA]],Siema2025,11,FALSE)</f>
        <v/>
      </c>
      <c r="AA154" s="104" t="str">
        <f>VLOOKUP(Tabela2[[#This Row],[SIEMA]],Siema2025,12,FALSE)</f>
        <v/>
      </c>
      <c r="AB154" s="104" t="str">
        <f>IF(W154="","",IF(ISNUMBER(W154)=FALSE,"Não se aplica",IFERROR(VLOOKUP(W154,Produtos!$A$1:$C$2319,3,FALSE),"Não Cadastrado")))</f>
        <v>Não se aplica</v>
      </c>
      <c r="AC154" s="104"/>
      <c r="AD154" s="108" t="str">
        <f>IF(Tabela2[[#This Row],[Origem do acidente]] = "Plataforma", "PREENCHER","NA")</f>
        <v>NA</v>
      </c>
      <c r="AE154" s="107" t="str">
        <f>IF(AC154="","", IF(AC154="NC","", IF(AC154="NE","", IF(AC154="NA","",IFERROR(VLOOKUP(AC154,Produtos!$A$1:$C$2319,2,FALSE),"Não Cadastrado")))))</f>
        <v/>
      </c>
      <c r="AF154" s="104"/>
      <c r="AG154" s="104"/>
      <c r="AH154" s="104" t="str">
        <f>IF(AC154="","",IF(ISNUMBER(AC154)=FALSE,"Não se aplica",IFERROR(VLOOKUP(AC154,Produtos!$A$1:$C$2319,3,FALSE),"Não Cadastrado")))</f>
        <v/>
      </c>
      <c r="AI154" s="104"/>
      <c r="AJ154" s="104" t="str">
        <f>VLOOKUP(Tabela2[[#This Row],[SIEMA]],Siema2025,26,FALSE)</f>
        <v>Segundo o comunicado Nea nº64-2025.
Falha na bomba.</v>
      </c>
      <c r="AK154" s="107" t="s">
        <v>7855</v>
      </c>
      <c r="AL154" s="107"/>
      <c r="AM154" s="107"/>
      <c r="AN154" s="108" t="str">
        <f>VLOOKUP(Tabela2[[#This Row],[SIEMA]],Siema2025,51,FALSE)</f>
        <v/>
      </c>
      <c r="AO154" s="108" t="str">
        <f>VLOOKUP(Tabela2[[#This Row],[SIEMA]],Siema2025,53,FALSE)</f>
        <v/>
      </c>
      <c r="AP154" s="108" t="str">
        <f>VLOOKUP(Tabela2[[#This Row],[SIEMA]],Siema2025,55,FALSE)</f>
        <v/>
      </c>
      <c r="AQ154" s="108" t="str">
        <f>VLOOKUP(Tabela2[[#This Row],[SIEMA]],Siema2025,57,FALSE)</f>
        <v>X</v>
      </c>
      <c r="AR154" s="108" t="str">
        <f>VLOOKUP(Tabela2[[#This Row],[SIEMA]],Siema2025,59,FALSE)</f>
        <v/>
      </c>
      <c r="AS154" s="108" t="str">
        <f>VLOOKUP(Tabela2[[#This Row],[SIEMA]],Siema2025,61,FALSE)</f>
        <v/>
      </c>
      <c r="AT154" s="108" t="str">
        <f>VLOOKUP(Tabela2[[#This Row],[SIEMA]],Siema2025,63,FALSE)</f>
        <v/>
      </c>
      <c r="AU154" s="108" t="str">
        <f>VLOOKUP(Tabela2[[#This Row],[SIEMA]],Siema2025,65,FALSE)</f>
        <v/>
      </c>
      <c r="AV154" s="108" t="str">
        <f>VLOOKUP(Tabela2[[#This Row],[SIEMA]],Siema2025,67,FALSE)</f>
        <v/>
      </c>
      <c r="AW154" s="108" t="str">
        <f>VLOOKUP(Tabela2[[#This Row],[SIEMA]],Siema2025,69,FALSE)</f>
        <v/>
      </c>
      <c r="AX154" s="108" t="str">
        <f>VLOOKUP(Tabela2[[#This Row],[SIEMA]],Siema2025,71,FALSE)</f>
        <v/>
      </c>
      <c r="AY154" s="108" t="str">
        <f>VLOOKUP(Tabela2[[#This Row],[SIEMA]],Siema2025,73,FALSE)</f>
        <v/>
      </c>
      <c r="AZ154" s="108" t="str">
        <f>VLOOKUP(Tabela2[[#This Row],[SIEMA]],Siema2025,75,FALSE)</f>
        <v/>
      </c>
      <c r="BA154" s="108" t="str">
        <f>VLOOKUP(Tabela2[[#This Row],[SIEMA]],Siema2025,77,FALSE)</f>
        <v/>
      </c>
      <c r="BB154" s="108" t="str">
        <f>VLOOKUP(Tabela2[[#This Row],[SIEMA]],Siema2025,79,FALSE)</f>
        <v/>
      </c>
      <c r="BC154" s="108" t="str">
        <f>IF(Tabela2[[#This Row],[Outro(s) ]] = "X", "PREENCHER","NA")</f>
        <v>NA</v>
      </c>
      <c r="BD154" s="108" t="str">
        <f>VLOOKUP(Tabela2[[#This Row],[SIEMA]],Siema2025,82,FALSE)</f>
        <v/>
      </c>
      <c r="BE154" s="108" t="str">
        <f>VLOOKUP(Tabela2[[#This Row],[SIEMA]],Siema2025,81,FALSE)</f>
        <v/>
      </c>
      <c r="BF154" s="110" t="s">
        <v>1792</v>
      </c>
      <c r="BG154" s="110"/>
      <c r="BH154" s="111" t="str">
        <f>VLOOKUP(Tabela2[[#This Row],[SIEMA]],Siema2025,29,FALSE)</f>
        <v/>
      </c>
      <c r="BI154" s="112" t="str">
        <f>VLOOKUP(Tabela2[[#This Row],[SIEMA]],Siema2025,107,FALSE)</f>
        <v>Não</v>
      </c>
      <c r="BJ154" s="107" t="s">
        <v>7113</v>
      </c>
      <c r="BK154" s="104" t="s">
        <v>2696</v>
      </c>
      <c r="BL154" s="140">
        <v>45736</v>
      </c>
      <c r="BM154" s="108">
        <f ca="1">IF(Tabela2[[#This Row],[Data de atendimento do Ibama (considerar o primeiro documento/ação)]]="",_xlfn.DAYS(TODAY(),J154),_xlfn.DAYS(Tabela2[[#This Row],[Data de atendimento do Ibama (considerar o primeiro documento/ação)]],J154))</f>
        <v>12</v>
      </c>
      <c r="BN154" s="108" t="str">
        <f>IF(Tabela2[[#This Row],[Atendido pelo Ibama ("Não" ou "Sim")]]="Não","Preencher", IF(Tabela2[[#This Row],[Atendido pelo Ibama ("Não" ou "Sim")]]="Sim","NA",""))</f>
        <v>NA</v>
      </c>
      <c r="BO154" s="114" t="s">
        <v>7184</v>
      </c>
      <c r="BP154" s="108" t="str">
        <f>IF(Tabela2[[#This Row],[Forma de atendimento (primeiro documento/ação)]]= "Outros (especificar)", "PREENCHER","NA")</f>
        <v>NA</v>
      </c>
      <c r="BQ154" s="106" t="s">
        <v>123</v>
      </c>
      <c r="BR154" s="108" t="str">
        <f>IF(Tabela2[[#This Row],[Equipe do Ibama foi a campo? Houve sobrevoo do Poseidon?]] = "Sim", "PREENCHER","NA")</f>
        <v>NA</v>
      </c>
      <c r="BS154" s="108" t="str">
        <f>IF(Tabela2[[#This Row],[Se sim, foi emitida Ordem de Emergência? (informações vinculada à coluna CK)]] = "Sim", "PREENCHER","NA")</f>
        <v>NA</v>
      </c>
      <c r="BT154" s="108" t="s">
        <v>637</v>
      </c>
      <c r="BU154" s="108" t="s">
        <v>7856</v>
      </c>
      <c r="BV154" s="108" t="s">
        <v>123</v>
      </c>
      <c r="BW154" s="108" t="s">
        <v>2696</v>
      </c>
      <c r="BX154" s="106" t="s">
        <v>7116</v>
      </c>
      <c r="BY154" s="140">
        <v>46037</v>
      </c>
      <c r="BZ154" s="104">
        <f>IF(Tabela2[[#This Row],[Data do documento de encerramento]]="NA","NA",IF(Tabela2[[#This Row],[Data do documento de encerramento]]="","Pendente de conclusão/ encerramento",_xlfn.DAYS(Tabela2[[#This Row],[Data do documento de encerramento]],J154)))</f>
        <v>313</v>
      </c>
      <c r="CA154" s="107"/>
      <c r="CB154" s="107"/>
      <c r="CC154" s="115"/>
      <c r="CD154" s="107"/>
      <c r="CE154" s="107"/>
      <c r="CF154" s="107"/>
    </row>
    <row r="155" spans="1:84" ht="45.75" hidden="1">
      <c r="A155" s="169">
        <v>20253946828</v>
      </c>
      <c r="B155" s="171" t="s">
        <v>7857</v>
      </c>
      <c r="C155" s="108" t="str">
        <f>VLOOKUP(Tabela2[[#This Row],[SIEMA]],Siema2025,4,FALSE)</f>
        <v xml:space="preserve"> MG</v>
      </c>
      <c r="D155" s="106" t="str">
        <f>VLOOKUP(Tabela2[[#This Row],[SIEMA]],Siema2025,3,FALSE)</f>
        <v xml:space="preserve">Carmópolis de Minas </v>
      </c>
      <c r="E155" s="106" t="s">
        <v>4216</v>
      </c>
      <c r="F155" s="106" t="s">
        <v>7858</v>
      </c>
      <c r="G155" s="106" t="s">
        <v>7859</v>
      </c>
      <c r="H155" s="106" t="s">
        <v>7860</v>
      </c>
      <c r="I155" s="104" t="s">
        <v>7114</v>
      </c>
      <c r="J155" s="105">
        <f>VLOOKUP(Tabela2[[#This Row],[SIEMA]],Siema2025,2,FALSE)</f>
        <v>45725</v>
      </c>
      <c r="K155" s="105" t="str">
        <f>VLOOKUP(Tabela2[[#This Row],[SIEMA]],Siema2025,16,FALSE)</f>
        <v>Domingo</v>
      </c>
      <c r="L155" s="106" t="str">
        <f>IF(Tabela2[[#This Row],[Data]]="","Sem Informação",VLOOKUP(MONTH(Tabela2[[#This Row],[Data]]),'[1]Validação de dados'!$I$1:$J$13,2,0))</f>
        <v>Março</v>
      </c>
      <c r="M155" s="104">
        <f>YEAR(Tabela2[[#This Row],[Data]])</f>
        <v>2025</v>
      </c>
      <c r="N155" s="105" t="str">
        <f>VLOOKUP(Tabela2[[#This Row],[SIEMA]],Siema2025,17,FALSE)</f>
        <v>Madrugada</v>
      </c>
      <c r="O155" s="105" t="str">
        <f>VLOOKUP(Tabela2[[#This Row],[SIEMA]],Siema2025,5,FALSE)</f>
        <v>Rodovia</v>
      </c>
      <c r="P155" s="104" t="str">
        <f>VLOOKUP(Tabela2[[#This Row],[SIEMA]],Siema2025,21,FALSE)</f>
        <v/>
      </c>
      <c r="Q155" s="104">
        <v>1075</v>
      </c>
      <c r="R155" t="s">
        <v>7861</v>
      </c>
      <c r="S155" s="107" t="str">
        <f>IF(Q155="","", IF(Q155="NC","", IF(Q155="NE","", IF(Q155="NA","",IFERROR(VLOOKUP(Q155,Produtos!$A$1:$C$2319,2,FALSE),"Não Cadastrado")))))</f>
        <v>GÁS(ES) DE PETRÓLEO, LIQUEFEITO(S) ou GAS(ES) LIQUEFEITO(S) DE PETRÓLEO ou GLP</v>
      </c>
      <c r="T155" s="104">
        <v>32</v>
      </c>
      <c r="U155" s="104" t="s">
        <v>7121</v>
      </c>
      <c r="V155" s="104">
        <f>IF(Q155="","",IF(ISNUMBER(Q155)=FALSE,"Não se aplica",IFERROR(VLOOKUP(Q155,Produtos!$A$1:$C$2319,3,FALSE),"Não Cadastrado")))</f>
        <v>2.1</v>
      </c>
      <c r="W155" s="104" t="str">
        <f>VLOOKUP(Tabela2[[#This Row],[SIEMA]],Siema2025,10,FALSE)</f>
        <v/>
      </c>
      <c r="X155" s="113" t="str">
        <f>IF(Tabela2[[#This Row],[Origem do acidente]] = "Plataforma", "PREENCHER","NA")</f>
        <v>NA</v>
      </c>
      <c r="Y155" s="109" t="str">
        <f>IF(W155="","", IF(W155="NC","", IF(W155="NE","", IF(W155="NA","",IFERROR(VLOOKUP(W155,Produtos!$A$1:$C$2319,2,FALSE),"Não Cadastrado")))))</f>
        <v/>
      </c>
      <c r="Z155" s="104" t="str">
        <f>VLOOKUP(Tabela2[[#This Row],[SIEMA]],Siema2025,11,FALSE)</f>
        <v xml:space="preserve"> </v>
      </c>
      <c r="AA155" s="104" t="str">
        <f>VLOOKUP(Tabela2[[#This Row],[SIEMA]],Siema2025,12,FALSE)</f>
        <v xml:space="preserve"> </v>
      </c>
      <c r="AB155" s="104" t="str">
        <f>IF(W155="","",IF(ISNUMBER(W155)=FALSE,"Não se aplica",IFERROR(VLOOKUP(W155,Produtos!$A$1:$C$2319,3,FALSE),"Não Cadastrado")))</f>
        <v/>
      </c>
      <c r="AC155" s="104"/>
      <c r="AD155" s="108" t="str">
        <f>IF(Tabela2[[#This Row],[Origem do acidente]] = "Plataforma", "PREENCHER","NA")</f>
        <v>NA</v>
      </c>
      <c r="AE155" s="107" t="str">
        <f>IF(AC155="","", IF(AC155="NC","", IF(AC155="NE","", IF(AC155="NA","",IFERROR(VLOOKUP(AC155,Produtos!$A$1:$C$2319,2,FALSE),"Não Cadastrado")))))</f>
        <v/>
      </c>
      <c r="AF155" s="104"/>
      <c r="AG155" s="104"/>
      <c r="AH155" s="104" t="str">
        <f>IF(AC155="","",IF(ISNUMBER(AC155)=FALSE,"Não se aplica",IFERROR(VLOOKUP(AC155,Produtos!$A$1:$C$2319,3,FALSE),"Não Cadastrado")))</f>
        <v/>
      </c>
      <c r="AI155" s="104"/>
      <c r="AJ155" s="104" t="str">
        <f>VLOOKUP(Tabela2[[#This Row],[SIEMA]],Siema2025,26,FALSE)</f>
        <v>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v>
      </c>
      <c r="AK155" s="107" t="s">
        <v>7363</v>
      </c>
      <c r="AL155" s="107" t="s">
        <v>7182</v>
      </c>
      <c r="AM155" s="107"/>
      <c r="AN155" s="108" t="str">
        <f>VLOOKUP(Tabela2[[#This Row],[SIEMA]],Siema2025,51,FALSE)</f>
        <v/>
      </c>
      <c r="AO155" s="108" t="str">
        <f>VLOOKUP(Tabela2[[#This Row],[SIEMA]],Siema2025,53,FALSE)</f>
        <v/>
      </c>
      <c r="AP155" s="108" t="str">
        <f>VLOOKUP(Tabela2[[#This Row],[SIEMA]],Siema2025,55,FALSE)</f>
        <v/>
      </c>
      <c r="AQ155" s="108" t="str">
        <f>VLOOKUP(Tabela2[[#This Row],[SIEMA]],Siema2025,57,FALSE)</f>
        <v/>
      </c>
      <c r="AR155" s="108" t="str">
        <f>VLOOKUP(Tabela2[[#This Row],[SIEMA]],Siema2025,59,FALSE)</f>
        <v/>
      </c>
      <c r="AS155" s="108" t="str">
        <f>VLOOKUP(Tabela2[[#This Row],[SIEMA]],Siema2025,61,FALSE)</f>
        <v/>
      </c>
      <c r="AT155" s="108" t="str">
        <f>VLOOKUP(Tabela2[[#This Row],[SIEMA]],Siema2025,63,FALSE)</f>
        <v/>
      </c>
      <c r="AU155" s="108" t="str">
        <f>VLOOKUP(Tabela2[[#This Row],[SIEMA]],Siema2025,65,FALSE)</f>
        <v>X</v>
      </c>
      <c r="AV155" s="108" t="str">
        <f>VLOOKUP(Tabela2[[#This Row],[SIEMA]],Siema2025,67,FALSE)</f>
        <v/>
      </c>
      <c r="AW155" s="108" t="str">
        <f>VLOOKUP(Tabela2[[#This Row],[SIEMA]],Siema2025,69,FALSE)</f>
        <v/>
      </c>
      <c r="AX155" s="108" t="str">
        <f>VLOOKUP(Tabela2[[#This Row],[SIEMA]],Siema2025,71,FALSE)</f>
        <v/>
      </c>
      <c r="AY155" s="108" t="str">
        <f>VLOOKUP(Tabela2[[#This Row],[SIEMA]],Siema2025,73,FALSE)</f>
        <v/>
      </c>
      <c r="AZ155" s="108" t="str">
        <f>VLOOKUP(Tabela2[[#This Row],[SIEMA]],Siema2025,75,FALSE)</f>
        <v/>
      </c>
      <c r="BA155" s="108" t="str">
        <f>VLOOKUP(Tabela2[[#This Row],[SIEMA]],Siema2025,77,FALSE)</f>
        <v/>
      </c>
      <c r="BB155" s="108" t="str">
        <f>VLOOKUP(Tabela2[[#This Row],[SIEMA]],Siema2025,79,FALSE)</f>
        <v/>
      </c>
      <c r="BC155" s="108" t="str">
        <f>IF(Tabela2[[#This Row],[Outro(s) ]] = "X", "PREENCHER","NA")</f>
        <v>NA</v>
      </c>
      <c r="BD155" s="108" t="str">
        <f>VLOOKUP(Tabela2[[#This Row],[SIEMA]],Siema2025,82,FALSE)</f>
        <v/>
      </c>
      <c r="BE155" s="108" t="str">
        <f>VLOOKUP(Tabela2[[#This Row],[SIEMA]],Siema2025,81,FALSE)</f>
        <v/>
      </c>
      <c r="BF155" s="110" t="str">
        <f>VLOOKUP(Tabela2[[#This Row],[SIEMA]],Siema2025,28,FALSE)</f>
        <v>CONSIGAZ DISTRIBUIDORA DE GAS LTDA.</v>
      </c>
      <c r="BG155" s="110"/>
      <c r="BH155" s="111" t="str">
        <f>VLOOKUP(Tabela2[[#This Row],[SIEMA]],Siema2025,29,FALSE)</f>
        <v>01597589000462</v>
      </c>
      <c r="BI155" s="112" t="str">
        <f>VLOOKUP(Tabela2[[#This Row],[SIEMA]],Siema2025,107,FALSE)</f>
        <v>Não</v>
      </c>
      <c r="BJ155" s="107" t="s">
        <v>7099</v>
      </c>
      <c r="BK155" s="104" t="s">
        <v>2696</v>
      </c>
      <c r="BL155" s="140">
        <v>45729</v>
      </c>
      <c r="BM155" s="108">
        <f ca="1">IF(Tabela2[[#This Row],[Data de atendimento do Ibama (considerar o primeiro documento/ação)]]="",_xlfn.DAYS(TODAY(),J155),_xlfn.DAYS(Tabela2[[#This Row],[Data de atendimento do Ibama (considerar o primeiro documento/ação)]],J155))</f>
        <v>4</v>
      </c>
      <c r="BN155" s="108" t="str">
        <f>IF(Tabela2[[#This Row],[Atendido pelo Ibama ("Não" ou "Sim")]]="Não","Preencher", IF(Tabela2[[#This Row],[Atendido pelo Ibama ("Não" ou "Sim")]]="Sim","NA",""))</f>
        <v>NA</v>
      </c>
      <c r="BO155" s="114" t="s">
        <v>7100</v>
      </c>
      <c r="BP155" s="108" t="str">
        <f>IF(Tabela2[[#This Row],[Forma de atendimento (primeiro documento/ação)]]= "Outros (especificar)", "PREENCHER","NA")</f>
        <v>NA</v>
      </c>
      <c r="BQ155" s="106" t="s">
        <v>123</v>
      </c>
      <c r="BR155" s="108" t="s">
        <v>123</v>
      </c>
      <c r="BS155" s="108" t="s">
        <v>7114</v>
      </c>
      <c r="BT155" s="108" t="s">
        <v>7101</v>
      </c>
      <c r="BU155" s="108" t="s">
        <v>2696</v>
      </c>
      <c r="BV155" s="108" t="s">
        <v>123</v>
      </c>
      <c r="BW155" s="108" t="str">
        <f>IF(Tabela2[[#This Row],[O Ibama aguarda resposta da empresa/OEMA, etc?]] = "Sim", "PREENCHER","NA")</f>
        <v>NA</v>
      </c>
      <c r="BX155" s="106" t="s">
        <v>7102</v>
      </c>
      <c r="BY155" s="140">
        <v>45772</v>
      </c>
      <c r="BZ155" s="104">
        <f>IF(Tabela2[[#This Row],[Data do documento de encerramento]]="NA","NA",IF(Tabela2[[#This Row],[Data do documento de encerramento]]="","Pendente de conclusão/ encerramento",_xlfn.DAYS(Tabela2[[#This Row],[Data do documento de encerramento]],J155)))</f>
        <v>47</v>
      </c>
      <c r="CA155" s="107" t="s">
        <v>7738</v>
      </c>
      <c r="CB155" s="107"/>
      <c r="CC155" s="115"/>
      <c r="CD155" s="107"/>
      <c r="CE155" s="107"/>
      <c r="CF155" s="107"/>
    </row>
    <row r="156" spans="1:84" ht="60.75" hidden="1">
      <c r="A156" s="169">
        <v>202531139641</v>
      </c>
      <c r="B156" s="170" t="s">
        <v>7862</v>
      </c>
      <c r="C156" s="108" t="str">
        <f>VLOOKUP(Tabela2[[#This Row],[SIEMA]],Siema2025,4,FALSE)</f>
        <v xml:space="preserve"> MA</v>
      </c>
      <c r="D156" s="106" t="str">
        <f>VLOOKUP(Tabela2[[#This Row],[SIEMA]],Siema2025,3,FALSE)</f>
        <v xml:space="preserve">Caxias </v>
      </c>
      <c r="E156" s="106" t="str">
        <f>VLOOKUP(Tabela2[[#This Row],[SIEMA]],Siema2025,20,FALSE)</f>
        <v>FTL km 407+775 - Povoado Engenho D'água s/ nº</v>
      </c>
      <c r="F156" s="106"/>
      <c r="G156" s="106" t="s">
        <v>7863</v>
      </c>
      <c r="H156" s="106" t="s">
        <v>7864</v>
      </c>
      <c r="I156" s="104" t="s">
        <v>7114</v>
      </c>
      <c r="J156" s="105">
        <f>VLOOKUP(Tabela2[[#This Row],[SIEMA]],Siema2025,2,FALSE)</f>
        <v>45725</v>
      </c>
      <c r="K156" s="105" t="str">
        <f>VLOOKUP(Tabela2[[#This Row],[SIEMA]],Siema2025,16,FALSE)</f>
        <v>Domingo</v>
      </c>
      <c r="L156" s="106" t="str">
        <f>IF(Tabela2[[#This Row],[Data]]="","Sem Informação",VLOOKUP(MONTH(Tabela2[[#This Row],[Data]]),'[1]Validação de dados'!$I$1:$J$13,2,0))</f>
        <v>Março</v>
      </c>
      <c r="M156" s="104">
        <f>YEAR(Tabela2[[#This Row],[Data]])</f>
        <v>2025</v>
      </c>
      <c r="N156" s="105" t="str">
        <f>VLOOKUP(Tabela2[[#This Row],[SIEMA]],Siema2025,17,FALSE)</f>
        <v>Vespertino</v>
      </c>
      <c r="O156" s="105" t="str">
        <f>VLOOKUP(Tabela2[[#This Row],[SIEMA]],Siema2025,5,FALSE)</f>
        <v>Ferrovia</v>
      </c>
      <c r="P156" s="104" t="str">
        <f>VLOOKUP(Tabela2[[#This Row],[SIEMA]],Siema2025,21,FALSE)</f>
        <v>Descarrilamento com tombamento de vagão tanque.</v>
      </c>
      <c r="Q156" s="104">
        <v>1202</v>
      </c>
      <c r="R156" s="104" t="s">
        <v>7127</v>
      </c>
      <c r="S156" s="107" t="s">
        <v>3060</v>
      </c>
      <c r="T156" s="104">
        <v>800</v>
      </c>
      <c r="U156" s="104" t="s">
        <v>648</v>
      </c>
      <c r="V156" s="104">
        <f>IF(Q156="","",IF(ISNUMBER(Q156)=FALSE,"Não se aplica",IFERROR(VLOOKUP(Q156,Produtos!$A$1:$C$2319,3,FALSE),"Não Cadastrado")))</f>
        <v>3</v>
      </c>
      <c r="W156" s="104">
        <v>1203</v>
      </c>
      <c r="X156" s="113" t="str">
        <f>IF(Tabela2[[#This Row],[Origem do acidente]] = "Plataforma", "PREENCHER","NA")</f>
        <v>NA</v>
      </c>
      <c r="Y156" s="109" t="s">
        <v>2453</v>
      </c>
      <c r="Z156" s="104">
        <v>800</v>
      </c>
      <c r="AA156" s="104" t="s">
        <v>648</v>
      </c>
      <c r="AB156" s="104">
        <f>IF(W156="","",IF(ISNUMBER(W156)=FALSE,"Não se aplica",IFERROR(VLOOKUP(W156,Produtos!$A$1:$C$2319,3,FALSE),"Não Cadastrado")))</f>
        <v>3</v>
      </c>
      <c r="AC156" s="104"/>
      <c r="AD156" s="108"/>
      <c r="AE156" s="107" t="str">
        <f>IF(AC156="","", IF(AC156="NC","", IF(AC156="NE","", IF(AC156="NA","",IFERROR(VLOOKUP(AC156,Produtos!$A$1:$C$2319,2,FALSE),"Não Cadastrado")))))</f>
        <v/>
      </c>
      <c r="AF156" s="104"/>
      <c r="AG156" s="104"/>
      <c r="AH156" s="104" t="str">
        <f>IF(AC156="","",IF(ISNUMBER(AC156)=FALSE,"Não se aplica",IFERROR(VLOOKUP(AC156,Produtos!$A$1:$C$2319,3,FALSE),"Não Cadastrado")))</f>
        <v/>
      </c>
      <c r="AI156" s="104"/>
      <c r="AJ156" s="104" t="s">
        <v>7865</v>
      </c>
      <c r="AK156" s="107" t="s">
        <v>7112</v>
      </c>
      <c r="AL156" s="107"/>
      <c r="AM156" s="107"/>
      <c r="AN156" s="108" t="str">
        <f>VLOOKUP(Tabela2[[#This Row],[SIEMA]],Siema2025,51,FALSE)</f>
        <v/>
      </c>
      <c r="AO156" s="108" t="str">
        <f>VLOOKUP(Tabela2[[#This Row],[SIEMA]],Siema2025,53,FALSE)</f>
        <v/>
      </c>
      <c r="AP156" s="108" t="str">
        <f>VLOOKUP(Tabela2[[#This Row],[SIEMA]],Siema2025,55,FALSE)</f>
        <v/>
      </c>
      <c r="AQ156" s="108" t="str">
        <f>VLOOKUP(Tabela2[[#This Row],[SIEMA]],Siema2025,57,FALSE)</f>
        <v/>
      </c>
      <c r="AR156" s="108" t="str">
        <f>VLOOKUP(Tabela2[[#This Row],[SIEMA]],Siema2025,59,FALSE)</f>
        <v/>
      </c>
      <c r="AS156" s="108" t="str">
        <f>VLOOKUP(Tabela2[[#This Row],[SIEMA]],Siema2025,61,FALSE)</f>
        <v/>
      </c>
      <c r="AT156" s="108" t="str">
        <f>VLOOKUP(Tabela2[[#This Row],[SIEMA]],Siema2025,63,FALSE)</f>
        <v/>
      </c>
      <c r="AU156" s="108" t="str">
        <f>VLOOKUP(Tabela2[[#This Row],[SIEMA]],Siema2025,65,FALSE)</f>
        <v>X</v>
      </c>
      <c r="AV156" s="108" t="str">
        <f>VLOOKUP(Tabela2[[#This Row],[SIEMA]],Siema2025,67,FALSE)</f>
        <v/>
      </c>
      <c r="AW156" s="108" t="str">
        <f>VLOOKUP(Tabela2[[#This Row],[SIEMA]],Siema2025,69,FALSE)</f>
        <v/>
      </c>
      <c r="AX156" s="108" t="str">
        <f>VLOOKUP(Tabela2[[#This Row],[SIEMA]],Siema2025,71,FALSE)</f>
        <v/>
      </c>
      <c r="AY156" s="108" t="str">
        <f>VLOOKUP(Tabela2[[#This Row],[SIEMA]],Siema2025,73,FALSE)</f>
        <v/>
      </c>
      <c r="AZ156" s="108" t="str">
        <f>VLOOKUP(Tabela2[[#This Row],[SIEMA]],Siema2025,75,FALSE)</f>
        <v/>
      </c>
      <c r="BA156" s="108" t="str">
        <f>VLOOKUP(Tabela2[[#This Row],[SIEMA]],Siema2025,77,FALSE)</f>
        <v/>
      </c>
      <c r="BB156" s="108" t="str">
        <f>VLOOKUP(Tabela2[[#This Row],[SIEMA]],Siema2025,79,FALSE)</f>
        <v/>
      </c>
      <c r="BC156" s="108" t="str">
        <f>IF(Tabela2[[#This Row],[Outro(s) ]] = "X", "PREENCHER","NA")</f>
        <v>NA</v>
      </c>
      <c r="BD156" s="108" t="str">
        <f>VLOOKUP(Tabela2[[#This Row],[SIEMA]],Siema2025,82,FALSE)</f>
        <v/>
      </c>
      <c r="BE156" s="108" t="str">
        <f>VLOOKUP(Tabela2[[#This Row],[SIEMA]],Siema2025,81,FALSE)</f>
        <v/>
      </c>
      <c r="BF156" s="110" t="s">
        <v>7866</v>
      </c>
      <c r="BG156" s="110" t="s">
        <v>7866</v>
      </c>
      <c r="BH156" s="111" t="str">
        <f>VLOOKUP(Tabela2[[#This Row],[SIEMA]],Siema2025,29,FALSE)</f>
        <v>17234244000131</v>
      </c>
      <c r="BI156" s="112" t="s">
        <v>2696</v>
      </c>
      <c r="BJ156" s="107" t="s">
        <v>7099</v>
      </c>
      <c r="BK156" s="104" t="s">
        <v>2696</v>
      </c>
      <c r="BL156" s="140">
        <v>45826</v>
      </c>
      <c r="BM156" s="108">
        <f ca="1">IF(Tabela2[[#This Row],[Data de atendimento do Ibama (considerar o primeiro documento/ação)]]="",_xlfn.DAYS(TODAY(),J156),_xlfn.DAYS(Tabela2[[#This Row],[Data de atendimento do Ibama (considerar o primeiro documento/ação)]],J156))</f>
        <v>101</v>
      </c>
      <c r="BN156" s="108" t="str">
        <f>IF(Tabela2[[#This Row],[Atendido pelo Ibama ("Não" ou "Sim")]]="Não","Preencher", IF(Tabela2[[#This Row],[Atendido pelo Ibama ("Não" ou "Sim")]]="Sim","NA",""))</f>
        <v>NA</v>
      </c>
      <c r="BO156" s="114" t="s">
        <v>7138</v>
      </c>
      <c r="BP156" s="108" t="str">
        <f>IF(Tabela2[[#This Row],[Forma de atendimento (primeiro documento/ação)]]= "Outros (especificar)", "PREENCHER","NA")</f>
        <v>NA</v>
      </c>
      <c r="BQ156" s="106" t="s">
        <v>2696</v>
      </c>
      <c r="BR156" s="108" t="s">
        <v>123</v>
      </c>
      <c r="BS156" s="108" t="s">
        <v>123</v>
      </c>
      <c r="BT156" s="108" t="s">
        <v>7101</v>
      </c>
      <c r="BU156" s="108" t="s">
        <v>123</v>
      </c>
      <c r="BV156" s="108" t="s">
        <v>123</v>
      </c>
      <c r="BW156" s="108" t="s">
        <v>123</v>
      </c>
      <c r="BX156" s="106" t="s">
        <v>7127</v>
      </c>
      <c r="BY156" s="106"/>
      <c r="BZ156" s="104" t="str">
        <f>IF(Tabela2[[#This Row],[Data do documento de encerramento]]="NA","NA",IF(Tabela2[[#This Row],[Data do documento de encerramento]]="","Pendente de conclusão/ encerramento",_xlfn.DAYS(Tabela2[[#This Row],[Data do documento de encerramento]],J156)))</f>
        <v>Pendente de conclusão/ encerramento</v>
      </c>
      <c r="CA156" s="107" t="s">
        <v>7867</v>
      </c>
      <c r="CB156" s="107"/>
      <c r="CC156" s="115"/>
      <c r="CD156" s="107"/>
      <c r="CE156" s="107"/>
      <c r="CF156" s="107"/>
    </row>
    <row r="157" spans="1:84" ht="30.75" hidden="1">
      <c r="A157" s="169">
        <v>202531357621</v>
      </c>
      <c r="B157" s="170" t="s">
        <v>7868</v>
      </c>
      <c r="C157" s="108" t="str">
        <f>VLOOKUP(Tabela2[[#This Row],[SIEMA]],Siema2025,4,FALSE)</f>
        <v xml:space="preserve"> MG</v>
      </c>
      <c r="D157" s="106" t="str">
        <f>VLOOKUP(Tabela2[[#This Row],[SIEMA]],Siema2025,3,FALSE)</f>
        <v xml:space="preserve">Sete Lagoas </v>
      </c>
      <c r="E157" s="106" t="str">
        <f>VLOOKUP(Tabela2[[#This Row],[SIEMA]],Siema2025,20,FALSE)</f>
        <v>Rodovia BR 040, km 480, Zona Rural</v>
      </c>
      <c r="F157" s="106"/>
      <c r="G157" s="106" t="s">
        <v>7869</v>
      </c>
      <c r="H157" t="s">
        <v>7870</v>
      </c>
      <c r="I157" s="104" t="str">
        <f>VLOOKUP(Tabela2[[#This Row],[SIEMA]],Siema2025,19,FALSE)</f>
        <v/>
      </c>
      <c r="J157" s="105">
        <f>VLOOKUP(Tabela2[[#This Row],[SIEMA]],Siema2025,2,FALSE)</f>
        <v>45725</v>
      </c>
      <c r="K157" s="105" t="str">
        <f>VLOOKUP(Tabela2[[#This Row],[SIEMA]],Siema2025,16,FALSE)</f>
        <v>Domingo</v>
      </c>
      <c r="L157" s="106" t="str">
        <f>IF(Tabela2[[#This Row],[Data]]="","Sem Informação",VLOOKUP(MONTH(Tabela2[[#This Row],[Data]]),'[1]Validação de dados'!$I$1:$J$13,2,0))</f>
        <v>Março</v>
      </c>
      <c r="M157" s="104">
        <f>YEAR(Tabela2[[#This Row],[Data]])</f>
        <v>2025</v>
      </c>
      <c r="N157" s="105" t="str">
        <f>VLOOKUP(Tabela2[[#This Row],[SIEMA]],Siema2025,17,FALSE)</f>
        <v>Matutino</v>
      </c>
      <c r="O157" s="105" t="str">
        <f>VLOOKUP(Tabela2[[#This Row],[SIEMA]],Siema2025,5,FALSE)</f>
        <v>Indústria</v>
      </c>
      <c r="P157" s="104" t="str">
        <f>VLOOKUP(Tabela2[[#This Row],[SIEMA]],Siema2025,21,FALSE)</f>
        <v/>
      </c>
      <c r="Q157" s="104" t="s">
        <v>7127</v>
      </c>
      <c r="R157" s="104"/>
      <c r="S157" s="104" t="str">
        <f>VLOOKUP(Tabela2[[#This Row],[SIEMA]],Siema2025,10,FALSE)</f>
        <v>Efluente de ETE</v>
      </c>
      <c r="T157" s="104" t="str">
        <f>VLOOKUP(Tabela2[[#This Row],[SIEMA]],Siema2025,11,FALSE)</f>
        <v/>
      </c>
      <c r="U157" s="104" t="str">
        <f>VLOOKUP(Tabela2[[#This Row],[SIEMA]],Siema2025,12,FALSE)</f>
        <v/>
      </c>
      <c r="V157" s="104"/>
      <c r="W157" s="104"/>
      <c r="X157" s="113" t="str">
        <f>IF(Tabela2[[#This Row],[Origem do acidente]] = "Plataforma", "PREENCHER","NA")</f>
        <v>NA</v>
      </c>
      <c r="Y157" s="109" t="str">
        <f>IF(W157="","", IF(W157="NC","", IF(W157="NE","", IF(W157="NA","",IFERROR(VLOOKUP(W157,Produtos!$A$1:$C$2319,2,FALSE),"Não Cadastrado")))))</f>
        <v/>
      </c>
      <c r="Z157" s="104" t="str">
        <f>VLOOKUP(Tabela2[[#This Row],[SIEMA]],Siema2025,11,FALSE)</f>
        <v/>
      </c>
      <c r="AA157" s="104" t="str">
        <f>VLOOKUP(Tabela2[[#This Row],[SIEMA]],Siema2025,12,FALSE)</f>
        <v/>
      </c>
      <c r="AB157" s="104" t="str">
        <f>IF(W157="","",IF(ISNUMBER(W157)=FALSE,"Não se aplica",IFERROR(VLOOKUP(W157,Produtos!$A$1:$C$2319,3,FALSE),"Não Cadastrado")))</f>
        <v/>
      </c>
      <c r="AC157" s="104"/>
      <c r="AD157" s="108" t="str">
        <f>IF(Tabela2[[#This Row],[Origem do acidente]] = "Plataforma", "PREENCHER","NA")</f>
        <v>NA</v>
      </c>
      <c r="AE157" s="107" t="str">
        <f>IF(AC157="","", IF(AC157="NC","", IF(AC157="NE","", IF(AC157="NA","",IFERROR(VLOOKUP(AC157,Produtos!$A$1:$C$2319,2,FALSE),"Não Cadastrado")))))</f>
        <v/>
      </c>
      <c r="AF157" s="104"/>
      <c r="AG157" s="104"/>
      <c r="AH157" s="104" t="str">
        <f>IF(AC157="","",IF(ISNUMBER(AC157)=FALSE,"Não se aplica",IFERROR(VLOOKUP(AC157,Produtos!$A$1:$C$2319,3,FALSE),"Não Cadastrado")))</f>
        <v/>
      </c>
      <c r="AI157" s="104"/>
      <c r="AJ157" s="104" t="str">
        <f>VLOOKUP(Tabela2[[#This Row],[SIEMA]],Siema2025,26,FALSE)</f>
        <v>Vazamento</v>
      </c>
      <c r="AK157" s="107" t="s">
        <v>7290</v>
      </c>
      <c r="AL157" s="107"/>
      <c r="AM157" s="107"/>
      <c r="AN157" s="108" t="str">
        <f>VLOOKUP(Tabela2[[#This Row],[SIEMA]],Siema2025,51,FALSE)</f>
        <v/>
      </c>
      <c r="AO157" s="108" t="str">
        <f>VLOOKUP(Tabela2[[#This Row],[SIEMA]],Siema2025,53,FALSE)</f>
        <v/>
      </c>
      <c r="AP157" s="108" t="str">
        <f>VLOOKUP(Tabela2[[#This Row],[SIEMA]],Siema2025,55,FALSE)</f>
        <v/>
      </c>
      <c r="AQ157" s="108" t="str">
        <f>VLOOKUP(Tabela2[[#This Row],[SIEMA]],Siema2025,57,FALSE)</f>
        <v>X</v>
      </c>
      <c r="AR157" s="108" t="str">
        <f>VLOOKUP(Tabela2[[#This Row],[SIEMA]],Siema2025,59,FALSE)</f>
        <v/>
      </c>
      <c r="AS157" s="108" t="str">
        <f>VLOOKUP(Tabela2[[#This Row],[SIEMA]],Siema2025,61,FALSE)</f>
        <v/>
      </c>
      <c r="AT157" s="108" t="str">
        <f>VLOOKUP(Tabela2[[#This Row],[SIEMA]],Siema2025,63,FALSE)</f>
        <v/>
      </c>
      <c r="AU157" s="108" t="str">
        <f>VLOOKUP(Tabela2[[#This Row],[SIEMA]],Siema2025,65,FALSE)</f>
        <v/>
      </c>
      <c r="AV157" s="108" t="str">
        <f>VLOOKUP(Tabela2[[#This Row],[SIEMA]],Siema2025,67,FALSE)</f>
        <v/>
      </c>
      <c r="AW157" s="108" t="str">
        <f>VLOOKUP(Tabela2[[#This Row],[SIEMA]],Siema2025,69,FALSE)</f>
        <v/>
      </c>
      <c r="AX157" s="108" t="str">
        <f>VLOOKUP(Tabela2[[#This Row],[SIEMA]],Siema2025,71,FALSE)</f>
        <v/>
      </c>
      <c r="AY157" s="108" t="str">
        <f>VLOOKUP(Tabela2[[#This Row],[SIEMA]],Siema2025,73,FALSE)</f>
        <v/>
      </c>
      <c r="AZ157" s="108" t="str">
        <f>VLOOKUP(Tabela2[[#This Row],[SIEMA]],Siema2025,75,FALSE)</f>
        <v/>
      </c>
      <c r="BA157" s="108" t="str">
        <f>VLOOKUP(Tabela2[[#This Row],[SIEMA]],Siema2025,77,FALSE)</f>
        <v/>
      </c>
      <c r="BB157" s="108" t="str">
        <f>VLOOKUP(Tabela2[[#This Row],[SIEMA]],Siema2025,79,FALSE)</f>
        <v/>
      </c>
      <c r="BC157" s="108" t="str">
        <f>IF(Tabela2[[#This Row],[Outro(s) ]] = "X", "PREENCHER","NA")</f>
        <v>NA</v>
      </c>
      <c r="BD157" s="108" t="str">
        <f>VLOOKUP(Tabela2[[#This Row],[SIEMA]],Siema2025,82,FALSE)</f>
        <v/>
      </c>
      <c r="BE157" s="108" t="str">
        <f>VLOOKUP(Tabela2[[#This Row],[SIEMA]],Siema2025,81,FALSE)</f>
        <v/>
      </c>
      <c r="BF157" s="110" t="str">
        <f>VLOOKUP(Tabela2[[#This Row],[SIEMA]],Siema2025,28,FALSE)</f>
        <v/>
      </c>
      <c r="BG157" s="110"/>
      <c r="BH157" s="111" t="str">
        <f>VLOOKUP(Tabela2[[#This Row],[SIEMA]],Siema2025,29,FALSE)</f>
        <v/>
      </c>
      <c r="BI157" s="112" t="str">
        <f>VLOOKUP(Tabela2[[#This Row],[SIEMA]],Siema2025,107,FALSE)</f>
        <v>Não</v>
      </c>
      <c r="BJ157" s="107" t="s">
        <v>7113</v>
      </c>
      <c r="BK157" s="104" t="s">
        <v>2696</v>
      </c>
      <c r="BL157" s="140">
        <v>45736</v>
      </c>
      <c r="BM157" s="108">
        <f ca="1">IF(Tabela2[[#This Row],[Data de atendimento do Ibama (considerar o primeiro documento/ação)]]="",_xlfn.DAYS(TODAY(),J157),_xlfn.DAYS(Tabela2[[#This Row],[Data de atendimento do Ibama (considerar o primeiro documento/ação)]],J157))</f>
        <v>11</v>
      </c>
      <c r="BN157" s="108" t="str">
        <f>IF(Tabela2[[#This Row],[Atendido pelo Ibama ("Não" ou "Sim")]]="Não","Preencher", IF(Tabela2[[#This Row],[Atendido pelo Ibama ("Não" ou "Sim")]]="Sim","NA",""))</f>
        <v>NA</v>
      </c>
      <c r="BO157" s="114" t="s">
        <v>7184</v>
      </c>
      <c r="BP157" s="108" t="str">
        <f>IF(Tabela2[[#This Row],[Forma de atendimento (primeiro documento/ação)]]= "Outros (especificar)", "PREENCHER","NA")</f>
        <v>NA</v>
      </c>
      <c r="BQ157" s="106" t="s">
        <v>123</v>
      </c>
      <c r="BR157" s="108" t="str">
        <f>IF(Tabela2[[#This Row],[Equipe do Ibama foi a campo? Houve sobrevoo do Poseidon?]] = "Sim", "PREENCHER","NA")</f>
        <v>NA</v>
      </c>
      <c r="BS157" s="108" t="str">
        <f>IF(Tabela2[[#This Row],[Se sim, foi emitida Ordem de Emergência? (informações vinculada à coluna CK)]] = "Sim", "PREENCHER","NA")</f>
        <v>NA</v>
      </c>
      <c r="BT157" s="108" t="s">
        <v>7230</v>
      </c>
      <c r="BU157" s="108" t="s">
        <v>2696</v>
      </c>
      <c r="BV157" s="108" t="s">
        <v>123</v>
      </c>
      <c r="BW157" s="108" t="s">
        <v>2696</v>
      </c>
      <c r="BX157" s="106" t="s">
        <v>7116</v>
      </c>
      <c r="BY157" s="140">
        <v>45881</v>
      </c>
      <c r="BZ157" s="104">
        <f>IF(Tabela2[[#This Row],[Data do documento de encerramento]]="NA","NA",IF(Tabela2[[#This Row],[Data do documento de encerramento]]="","Pendente de conclusão/ encerramento",_xlfn.DAYS(Tabela2[[#This Row],[Data do documento de encerramento]],J157)))</f>
        <v>156</v>
      </c>
      <c r="CA157" s="107"/>
      <c r="CB157" s="107"/>
      <c r="CC157" s="107"/>
      <c r="CD157" s="107"/>
      <c r="CE157" s="107"/>
      <c r="CF157" s="107"/>
    </row>
    <row r="158" spans="1:84" ht="30.75" hidden="1">
      <c r="A158" s="169">
        <v>202531146801</v>
      </c>
      <c r="B158" s="170" t="s">
        <v>7871</v>
      </c>
      <c r="C158" s="108" t="str">
        <f>VLOOKUP(Tabela2[[#This Row],[SIEMA]],Siema2025,4,FALSE)</f>
        <v xml:space="preserve"> MA</v>
      </c>
      <c r="D158" s="106" t="str">
        <f>VLOOKUP(Tabela2[[#This Row],[SIEMA]],Siema2025,3,FALSE)</f>
        <v xml:space="preserve">Arari </v>
      </c>
      <c r="E158" s="106" t="str">
        <f>VLOOKUP(Tabela2[[#This Row],[SIEMA]],Siema2025,20,FALSE)</f>
        <v>Estrada de Ferro Carajás %u2013 EFC  km 127+800</v>
      </c>
      <c r="F158" s="106"/>
      <c r="G158" s="106" t="s">
        <v>7872</v>
      </c>
      <c r="H158" s="106" t="s">
        <v>7873</v>
      </c>
      <c r="I158" s="104" t="s">
        <v>7114</v>
      </c>
      <c r="J158" s="105">
        <f>VLOOKUP(Tabela2[[#This Row],[SIEMA]],Siema2025,2,FALSE)</f>
        <v>45726</v>
      </c>
      <c r="K158" s="105" t="str">
        <f>VLOOKUP(Tabela2[[#This Row],[SIEMA]],Siema2025,16,FALSE)</f>
        <v>Segunda</v>
      </c>
      <c r="L158" s="106" t="str">
        <f>IF(Tabela2[[#This Row],[Data]]="","Sem Informação",VLOOKUP(MONTH(Tabela2[[#This Row],[Data]]),'[1]Validação de dados'!$I$1:$J$13,2,0))</f>
        <v>Março</v>
      </c>
      <c r="M158" s="104">
        <f>YEAR(Tabela2[[#This Row],[Data]])</f>
        <v>2025</v>
      </c>
      <c r="N158" s="105" t="str">
        <f>VLOOKUP(Tabela2[[#This Row],[SIEMA]],Siema2025,17,FALSE)</f>
        <v>Matutino</v>
      </c>
      <c r="O158" s="105" t="str">
        <f>VLOOKUP(Tabela2[[#This Row],[SIEMA]],Siema2025,5,FALSE)</f>
        <v>Ferrovia</v>
      </c>
      <c r="P158" s="104" t="str">
        <f>VLOOKUP(Tabela2[[#This Row],[SIEMA]],Siema2025,21,FALSE)</f>
        <v>Rompimento de uma tubulação do Abrigo (house), com óleo diesel, localizada no km126 (desativada).</v>
      </c>
      <c r="Q158" s="104">
        <v>1202</v>
      </c>
      <c r="R158" s="104" t="s">
        <v>7127</v>
      </c>
      <c r="S158" s="107" t="s">
        <v>3060</v>
      </c>
      <c r="T158" s="104">
        <v>125</v>
      </c>
      <c r="U158" s="104" t="s">
        <v>648</v>
      </c>
      <c r="V158" s="104">
        <f>IF(Q158="","",IF(ISNUMBER(Q158)=FALSE,"Não se aplica",IFERROR(VLOOKUP(Q158,Produtos!$A$1:$C$2319,3,FALSE),"Não Cadastrado")))</f>
        <v>3</v>
      </c>
      <c r="W158" s="104" t="str">
        <f>VLOOKUP(Tabela2[[#This Row],[SIEMA]],Siema2025,10,FALSE)</f>
        <v/>
      </c>
      <c r="X158" s="113"/>
      <c r="Y158" s="109" t="str">
        <f>IF(W158="","", IF(W158="NC","", IF(W158="NE","", IF(W158="NA","",IFERROR(VLOOKUP(W158,Produtos!$A$1:$C$2319,2,FALSE),"Não Cadastrado")))))</f>
        <v/>
      </c>
      <c r="Z158" s="104" t="str">
        <f>VLOOKUP(Tabela2[[#This Row],[SIEMA]],Siema2025,11,FALSE)</f>
        <v xml:space="preserve"> </v>
      </c>
      <c r="AA158" s="104" t="str">
        <f>VLOOKUP(Tabela2[[#This Row],[SIEMA]],Siema2025,12,FALSE)</f>
        <v xml:space="preserve"> </v>
      </c>
      <c r="AB158" s="104" t="str">
        <f>IF(W158="","",IF(ISNUMBER(W158)=FALSE,"Não se aplica",IFERROR(VLOOKUP(W158,Produtos!$A$1:$C$2319,3,FALSE),"Não Cadastrado")))</f>
        <v/>
      </c>
      <c r="AC158" s="104"/>
      <c r="AD158" s="108"/>
      <c r="AE158" s="107" t="str">
        <f>IF(AC158="","", IF(AC158="NC","", IF(AC158="NE","", IF(AC158="NA","",IFERROR(VLOOKUP(AC158,Produtos!$A$1:$C$2319,2,FALSE),"Não Cadastrado")))))</f>
        <v/>
      </c>
      <c r="AF158" s="104"/>
      <c r="AG158" s="104"/>
      <c r="AH158" s="104" t="str">
        <f>IF(AC158="","",IF(ISNUMBER(AC158)=FALSE,"Não se aplica",IFERROR(VLOOKUP(AC158,Produtos!$A$1:$C$2319,3,FALSE),"Não Cadastrado")))</f>
        <v/>
      </c>
      <c r="AI158" s="104"/>
      <c r="AJ158" s="104" t="str">
        <f>VLOOKUP(Tabela2[[#This Row],[SIEMA]],Siema2025,26,FALSE)</f>
        <v>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v>
      </c>
      <c r="AK158" s="107" t="s">
        <v>7112</v>
      </c>
      <c r="AL158" s="107"/>
      <c r="AM158" s="107"/>
      <c r="AN158" s="108" t="str">
        <f>VLOOKUP(Tabela2[[#This Row],[SIEMA]],Siema2025,51,FALSE)</f>
        <v/>
      </c>
      <c r="AO158" s="108" t="str">
        <f>VLOOKUP(Tabela2[[#This Row],[SIEMA]],Siema2025,53,FALSE)</f>
        <v/>
      </c>
      <c r="AP158" s="108" t="str">
        <f>VLOOKUP(Tabela2[[#This Row],[SIEMA]],Siema2025,55,FALSE)</f>
        <v/>
      </c>
      <c r="AQ158" s="108" t="str">
        <f>VLOOKUP(Tabela2[[#This Row],[SIEMA]],Siema2025,57,FALSE)</f>
        <v/>
      </c>
      <c r="AR158" s="108" t="str">
        <f>VLOOKUP(Tabela2[[#This Row],[SIEMA]],Siema2025,59,FALSE)</f>
        <v/>
      </c>
      <c r="AS158" s="108" t="str">
        <f>VLOOKUP(Tabela2[[#This Row],[SIEMA]],Siema2025,61,FALSE)</f>
        <v/>
      </c>
      <c r="AT158" s="108" t="str">
        <f>VLOOKUP(Tabela2[[#This Row],[SIEMA]],Siema2025,63,FALSE)</f>
        <v/>
      </c>
      <c r="AU158" s="108" t="str">
        <f>VLOOKUP(Tabela2[[#This Row],[SIEMA]],Siema2025,65,FALSE)</f>
        <v>X</v>
      </c>
      <c r="AV158" s="108" t="str">
        <f>VLOOKUP(Tabela2[[#This Row],[SIEMA]],Siema2025,67,FALSE)</f>
        <v/>
      </c>
      <c r="AW158" s="108" t="str">
        <f>VLOOKUP(Tabela2[[#This Row],[SIEMA]],Siema2025,69,FALSE)</f>
        <v/>
      </c>
      <c r="AX158" s="108" t="str">
        <f>VLOOKUP(Tabela2[[#This Row],[SIEMA]],Siema2025,71,FALSE)</f>
        <v>X</v>
      </c>
      <c r="AY158" s="108" t="str">
        <f>VLOOKUP(Tabela2[[#This Row],[SIEMA]],Siema2025,73,FALSE)</f>
        <v/>
      </c>
      <c r="AZ158" s="108" t="str">
        <f>VLOOKUP(Tabela2[[#This Row],[SIEMA]],Siema2025,75,FALSE)</f>
        <v/>
      </c>
      <c r="BA158" s="108" t="str">
        <f>VLOOKUP(Tabela2[[#This Row],[SIEMA]],Siema2025,77,FALSE)</f>
        <v/>
      </c>
      <c r="BB158" s="108" t="str">
        <f>VLOOKUP(Tabela2[[#This Row],[SIEMA]],Siema2025,79,FALSE)</f>
        <v/>
      </c>
      <c r="BC158" s="108" t="str">
        <f>IF(Tabela2[[#This Row],[Outro(s) ]] = "X", "PREENCHER","NA")</f>
        <v>NA</v>
      </c>
      <c r="BD158" s="108" t="str">
        <f>VLOOKUP(Tabela2[[#This Row],[SIEMA]],Siema2025,82,FALSE)</f>
        <v/>
      </c>
      <c r="BE158" s="108" t="str">
        <f>VLOOKUP(Tabela2[[#This Row],[SIEMA]],Siema2025,81,FALSE)</f>
        <v/>
      </c>
      <c r="BF158" s="110" t="s">
        <v>7380</v>
      </c>
      <c r="BG158" s="110" t="s">
        <v>7381</v>
      </c>
      <c r="BH158" s="111" t="str">
        <f>VLOOKUP(Tabela2[[#This Row],[SIEMA]],Siema2025,29,FALSE)</f>
        <v>33592510037821</v>
      </c>
      <c r="BI158" s="112" t="str">
        <f>VLOOKUP(Tabela2[[#This Row],[SIEMA]],Siema2025,107,FALSE)</f>
        <v>Não</v>
      </c>
      <c r="BJ158" s="107" t="s">
        <v>7099</v>
      </c>
      <c r="BK158" s="104" t="s">
        <v>2696</v>
      </c>
      <c r="BL158" s="140">
        <v>45826</v>
      </c>
      <c r="BM158" s="108">
        <f ca="1">IF(Tabela2[[#This Row],[Data de atendimento do Ibama (considerar o primeiro documento/ação)]]="",_xlfn.DAYS(TODAY(),J158),_xlfn.DAYS(Tabela2[[#This Row],[Data de atendimento do Ibama (considerar o primeiro documento/ação)]],J158))</f>
        <v>100</v>
      </c>
      <c r="BN158" s="108" t="str">
        <f>IF(Tabela2[[#This Row],[Atendido pelo Ibama ("Não" ou "Sim")]]="Não","Preencher", IF(Tabela2[[#This Row],[Atendido pelo Ibama ("Não" ou "Sim")]]="Sim","NA",""))</f>
        <v>NA</v>
      </c>
      <c r="BO158" s="114" t="s">
        <v>7138</v>
      </c>
      <c r="BP158" s="108" t="str">
        <f>IF(Tabela2[[#This Row],[Forma de atendimento (primeiro documento/ação)]]= "Outros (especificar)", "PREENCHER","NA")</f>
        <v>NA</v>
      </c>
      <c r="BQ158" s="106" t="s">
        <v>2696</v>
      </c>
      <c r="BR158" s="108" t="s">
        <v>123</v>
      </c>
      <c r="BS158" s="108" t="s">
        <v>123</v>
      </c>
      <c r="BT158" s="108" t="s">
        <v>7101</v>
      </c>
      <c r="BU158" s="108" t="s">
        <v>123</v>
      </c>
      <c r="BV158" s="108" t="s">
        <v>123</v>
      </c>
      <c r="BW158" s="108" t="s">
        <v>123</v>
      </c>
      <c r="BX158" s="106" t="s">
        <v>7127</v>
      </c>
      <c r="BY158" s="106"/>
      <c r="BZ158" s="104" t="str">
        <f>IF(Tabela2[[#This Row],[Data do documento de encerramento]]="NA","NA",IF(Tabela2[[#This Row],[Data do documento de encerramento]]="","Pendente de conclusão/ encerramento",_xlfn.DAYS(Tabela2[[#This Row],[Data do documento de encerramento]],J158)))</f>
        <v>Pendente de conclusão/ encerramento</v>
      </c>
      <c r="CA158" s="107" t="s">
        <v>7867</v>
      </c>
      <c r="CB158" s="107"/>
      <c r="CC158" s="115"/>
      <c r="CD158" s="107"/>
      <c r="CE158" s="107"/>
      <c r="CF158" s="107"/>
    </row>
    <row r="159" spans="1:84" ht="45.75" hidden="1">
      <c r="A159" s="169">
        <v>202531150412</v>
      </c>
      <c r="B159" s="170" t="s">
        <v>7874</v>
      </c>
      <c r="C159" s="108" t="str">
        <f>VLOOKUP(Tabela2[[#This Row],[SIEMA]],Siema2025,4,FALSE)</f>
        <v xml:space="preserve"> MG</v>
      </c>
      <c r="D159" s="106" t="s">
        <v>7875</v>
      </c>
      <c r="E159" s="106" t="s">
        <v>7760</v>
      </c>
      <c r="F159" s="106" t="s">
        <v>7876</v>
      </c>
      <c r="G159" s="106" t="s">
        <v>7877</v>
      </c>
      <c r="H159" s="109" t="s">
        <v>7878</v>
      </c>
      <c r="I159" s="104" t="s">
        <v>7114</v>
      </c>
      <c r="J159" s="105">
        <f>VLOOKUP(Tabela2[[#This Row],[SIEMA]],Siema2025,2,FALSE)</f>
        <v>45726</v>
      </c>
      <c r="K159" s="105" t="str">
        <f>VLOOKUP(Tabela2[[#This Row],[SIEMA]],Siema2025,16,FALSE)</f>
        <v>Segunda</v>
      </c>
      <c r="L159" s="106" t="str">
        <f>IF(Tabela2[[#This Row],[Data]]="","Sem Informação",VLOOKUP(MONTH(Tabela2[[#This Row],[Data]]),'[1]Validação de dados'!$I$1:$J$13,2,0))</f>
        <v>Março</v>
      </c>
      <c r="M159" s="104">
        <f>YEAR(Tabela2[[#This Row],[Data]])</f>
        <v>2025</v>
      </c>
      <c r="N159" s="105" t="str">
        <f>VLOOKUP(Tabela2[[#This Row],[SIEMA]],Siema2025,17,FALSE)</f>
        <v>Matutino</v>
      </c>
      <c r="O159" s="105" t="str">
        <f>VLOOKUP(Tabela2[[#This Row],[SIEMA]],Siema2025,5,FALSE)</f>
        <v>Rodovia</v>
      </c>
      <c r="P159" s="104" t="str">
        <f>VLOOKUP(Tabela2[[#This Row],[SIEMA]],Siema2025,21,FALSE)</f>
        <v>Transporte Rodoviário</v>
      </c>
      <c r="Q159" s="104">
        <v>1361</v>
      </c>
      <c r="R159" t="s">
        <v>1845</v>
      </c>
      <c r="S159" s="107" t="str">
        <f>IF(Q159="","", IF(Q159="NC","", IF(Q159="NE","", IF(Q159="NA","",IFERROR(VLOOKUP(Q159,Produtos!$A$1:$C$2319,2,FALSE),"Não Cadastrado")))))</f>
        <v>CARVÃO, de origem animal ou vegetal</v>
      </c>
      <c r="T159" s="104">
        <v>116</v>
      </c>
      <c r="U159" s="104" t="s">
        <v>7121</v>
      </c>
      <c r="V159" s="104">
        <f>IF(Q159="","",IF(ISNUMBER(Q159)=FALSE,"Não se aplica",IFERROR(VLOOKUP(Q159,Produtos!$A$1:$C$2319,3,FALSE),"Não Cadastrado")))</f>
        <v>4.2</v>
      </c>
      <c r="W159" s="104" t="str">
        <f>VLOOKUP(Tabela2[[#This Row],[SIEMA]],Siema2025,10,FALSE)</f>
        <v/>
      </c>
      <c r="X159" s="113" t="str">
        <f>IF(Tabela2[[#This Row],[Origem do acidente]] = "Plataforma", "PREENCHER","NA")</f>
        <v>NA</v>
      </c>
      <c r="Y159" s="109" t="str">
        <f>IF(W159="","", IF(W159="NC","", IF(W159="NE","", IF(W159="NA","",IFERROR(VLOOKUP(W159,Produtos!$A$1:$C$2319,2,FALSE),"Não Cadastrado")))))</f>
        <v/>
      </c>
      <c r="Z159" s="104" t="str">
        <f>VLOOKUP(Tabela2[[#This Row],[SIEMA]],Siema2025,11,FALSE)</f>
        <v xml:space="preserve"> </v>
      </c>
      <c r="AA159" s="104" t="str">
        <f>VLOOKUP(Tabela2[[#This Row],[SIEMA]],Siema2025,12,FALSE)</f>
        <v xml:space="preserve"> </v>
      </c>
      <c r="AB159" s="104" t="str">
        <f>IF(W159="","",IF(ISNUMBER(W159)=FALSE,"Não se aplica",IFERROR(VLOOKUP(W159,Produtos!$A$1:$C$2319,3,FALSE),"Não Cadastrado")))</f>
        <v/>
      </c>
      <c r="AC159" s="104"/>
      <c r="AD159" s="108" t="str">
        <f>IF(Tabela2[[#This Row],[Origem do acidente]] = "Plataforma", "PREENCHER","NA")</f>
        <v>NA</v>
      </c>
      <c r="AE159" s="107" t="str">
        <f>IF(AC159="","", IF(AC159="NC","", IF(AC159="NE","", IF(AC159="NA","",IFERROR(VLOOKUP(AC159,Produtos!$A$1:$C$2319,2,FALSE),"Não Cadastrado")))))</f>
        <v/>
      </c>
      <c r="AF159" s="104"/>
      <c r="AG159" s="104"/>
      <c r="AH159" s="104" t="str">
        <f>IF(AC159="","",IF(ISNUMBER(AC159)=FALSE,"Não se aplica",IFERROR(VLOOKUP(AC159,Produtos!$A$1:$C$2319,3,FALSE),"Não Cadastrado")))</f>
        <v/>
      </c>
      <c r="AI159" s="104"/>
      <c r="AJ159" s="104" t="str">
        <f>VLOOKUP(Tabela2[[#This Row],[SIEMA]],Siema2025,26,FALSE)</f>
        <v>Tombamento</v>
      </c>
      <c r="AK159" s="107" t="s">
        <v>7190</v>
      </c>
      <c r="AL159" s="107" t="s">
        <v>7363</v>
      </c>
      <c r="AM159" s="107" t="s">
        <v>7182</v>
      </c>
      <c r="AN159" s="108" t="str">
        <f>VLOOKUP(Tabela2[[#This Row],[SIEMA]],Siema2025,51,FALSE)</f>
        <v/>
      </c>
      <c r="AO159" s="108" t="str">
        <f>VLOOKUP(Tabela2[[#This Row],[SIEMA]],Siema2025,53,FALSE)</f>
        <v/>
      </c>
      <c r="AP159" s="108" t="str">
        <f>VLOOKUP(Tabela2[[#This Row],[SIEMA]],Siema2025,55,FALSE)</f>
        <v/>
      </c>
      <c r="AQ159" s="108" t="str">
        <f>VLOOKUP(Tabela2[[#This Row],[SIEMA]],Siema2025,57,FALSE)</f>
        <v/>
      </c>
      <c r="AR159" s="108" t="str">
        <f>VLOOKUP(Tabela2[[#This Row],[SIEMA]],Siema2025,59,FALSE)</f>
        <v/>
      </c>
      <c r="AS159" s="108" t="str">
        <f>VLOOKUP(Tabela2[[#This Row],[SIEMA]],Siema2025,61,FALSE)</f>
        <v/>
      </c>
      <c r="AT159" s="108" t="str">
        <f>VLOOKUP(Tabela2[[#This Row],[SIEMA]],Siema2025,63,FALSE)</f>
        <v/>
      </c>
      <c r="AU159" s="108" t="str">
        <f>VLOOKUP(Tabela2[[#This Row],[SIEMA]],Siema2025,65,FALSE)</f>
        <v>X</v>
      </c>
      <c r="AV159" s="108" t="str">
        <f>VLOOKUP(Tabela2[[#This Row],[SIEMA]],Siema2025,67,FALSE)</f>
        <v/>
      </c>
      <c r="AW159" s="108" t="str">
        <f>VLOOKUP(Tabela2[[#This Row],[SIEMA]],Siema2025,69,FALSE)</f>
        <v/>
      </c>
      <c r="AX159" s="108" t="str">
        <f>VLOOKUP(Tabela2[[#This Row],[SIEMA]],Siema2025,71,FALSE)</f>
        <v/>
      </c>
      <c r="AY159" s="108" t="str">
        <f>VLOOKUP(Tabela2[[#This Row],[SIEMA]],Siema2025,73,FALSE)</f>
        <v/>
      </c>
      <c r="AZ159" s="108" t="str">
        <f>VLOOKUP(Tabela2[[#This Row],[SIEMA]],Siema2025,75,FALSE)</f>
        <v/>
      </c>
      <c r="BA159" s="108" t="str">
        <f>VLOOKUP(Tabela2[[#This Row],[SIEMA]],Siema2025,77,FALSE)</f>
        <v/>
      </c>
      <c r="BB159" s="108" t="str">
        <f>VLOOKUP(Tabela2[[#This Row],[SIEMA]],Siema2025,79,FALSE)</f>
        <v/>
      </c>
      <c r="BC159" s="108" t="str">
        <f>IF(Tabela2[[#This Row],[Outro(s) ]] = "X", "PREENCHER","NA")</f>
        <v>NA</v>
      </c>
      <c r="BD159" s="108" t="str">
        <f>VLOOKUP(Tabela2[[#This Row],[SIEMA]],Siema2025,82,FALSE)</f>
        <v/>
      </c>
      <c r="BE159" s="108" t="str">
        <f>VLOOKUP(Tabela2[[#This Row],[SIEMA]],Siema2025,81,FALSE)</f>
        <v/>
      </c>
      <c r="BF159" t="s">
        <v>7879</v>
      </c>
      <c r="BG159" s="110"/>
      <c r="BH159" s="111">
        <v>3532243000169</v>
      </c>
      <c r="BI159" s="112" t="str">
        <f>VLOOKUP(Tabela2[[#This Row],[SIEMA]],Siema2025,107,FALSE)</f>
        <v>Não</v>
      </c>
      <c r="BJ159" s="107" t="s">
        <v>7099</v>
      </c>
      <c r="BK159" s="104" t="s">
        <v>2696</v>
      </c>
      <c r="BL159" s="140">
        <v>45729</v>
      </c>
      <c r="BM159" s="108">
        <f ca="1">IF(Tabela2[[#This Row],[Data de atendimento do Ibama (considerar o primeiro documento/ação)]]="",_xlfn.DAYS(TODAY(),J159),_xlfn.DAYS(Tabela2[[#This Row],[Data de atendimento do Ibama (considerar o primeiro documento/ação)]],J159))</f>
        <v>3</v>
      </c>
      <c r="BN159" s="108" t="str">
        <f>IF(Tabela2[[#This Row],[Atendido pelo Ibama ("Não" ou "Sim")]]="Não","Preencher", IF(Tabela2[[#This Row],[Atendido pelo Ibama ("Não" ou "Sim")]]="Sim","NA",""))</f>
        <v>NA</v>
      </c>
      <c r="BO159" s="114" t="s">
        <v>7100</v>
      </c>
      <c r="BP159" s="108" t="str">
        <f>IF(Tabela2[[#This Row],[Forma de atendimento (primeiro documento/ação)]]= "Outros (especificar)", "PREENCHER","NA")</f>
        <v>NA</v>
      </c>
      <c r="BQ159" s="106" t="s">
        <v>123</v>
      </c>
      <c r="BR159" s="108" t="s">
        <v>123</v>
      </c>
      <c r="BS159" s="108" t="s">
        <v>7114</v>
      </c>
      <c r="BT159" s="108" t="s">
        <v>7101</v>
      </c>
      <c r="BU159" s="108" t="s">
        <v>2696</v>
      </c>
      <c r="BV159" s="108" t="s">
        <v>123</v>
      </c>
      <c r="BW159" s="108" t="s">
        <v>2696</v>
      </c>
      <c r="BX159" s="106" t="s">
        <v>7102</v>
      </c>
      <c r="BY159" s="140">
        <v>45756</v>
      </c>
      <c r="BZ159" s="104">
        <f>IF(Tabela2[[#This Row],[Data do documento de encerramento]]="NA","NA",IF(Tabela2[[#This Row],[Data do documento de encerramento]]="","Pendente de conclusão/ encerramento",_xlfn.DAYS(Tabela2[[#This Row],[Data do documento de encerramento]],J159)))</f>
        <v>30</v>
      </c>
      <c r="CA159" s="107" t="s">
        <v>7880</v>
      </c>
      <c r="CB159" s="107"/>
      <c r="CC159" s="115"/>
      <c r="CD159" s="107"/>
      <c r="CE159" s="107"/>
      <c r="CF159" s="107"/>
    </row>
    <row r="160" spans="1:84" ht="30.75" hidden="1">
      <c r="A160" s="199">
        <v>202531179241</v>
      </c>
      <c r="B160" s="170" t="s">
        <v>7881</v>
      </c>
      <c r="C160" s="108" t="str">
        <f>VLOOKUP(Tabela2[[#This Row],[SIEMA]],Siema2025,4,FALSE)</f>
        <v xml:space="preserve"> SP</v>
      </c>
      <c r="D160" s="106" t="str">
        <f>VLOOKUP(Tabela2[[#This Row],[SIEMA]],Siema2025,3,FALSE)</f>
        <v xml:space="preserve">Praia Grande </v>
      </c>
      <c r="E160" s="106" t="str">
        <f>VLOOKUP(Tabela2[[#This Row],[SIEMA]],Siema2025,20,FALSE)</f>
        <v>Ferrovia Rumo</v>
      </c>
      <c r="F160" s="106"/>
      <c r="G160" s="106" t="s">
        <v>7882</v>
      </c>
      <c r="H160" s="106" t="s">
        <v>7883</v>
      </c>
      <c r="I160" s="104" t="s">
        <v>7114</v>
      </c>
      <c r="J160" s="105">
        <f>VLOOKUP(Tabela2[[#This Row],[SIEMA]],Siema2025,2,FALSE)</f>
        <v>45726</v>
      </c>
      <c r="K160" s="105" t="str">
        <f>VLOOKUP(Tabela2[[#This Row],[SIEMA]],Siema2025,16,FALSE)</f>
        <v>Segunda</v>
      </c>
      <c r="L160" s="106" t="str">
        <f>IF(Tabela2[[#This Row],[Data]]="","Sem Informação",VLOOKUP(MONTH(Tabela2[[#This Row],[Data]]),'[1]Validação de dados'!$I$1:$J$13,2,0))</f>
        <v>Março</v>
      </c>
      <c r="M160" s="104">
        <f>YEAR(Tabela2[[#This Row],[Data]])</f>
        <v>2025</v>
      </c>
      <c r="N160" s="105" t="str">
        <f>VLOOKUP(Tabela2[[#This Row],[SIEMA]],Siema2025,17,FALSE)</f>
        <v>Vespertino</v>
      </c>
      <c r="O160" s="105" t="str">
        <f>VLOOKUP(Tabela2[[#This Row],[SIEMA]],Siema2025,5,FALSE)</f>
        <v>Ferrovia</v>
      </c>
      <c r="P160" s="104" t="str">
        <f>VLOOKUP(Tabela2[[#This Row],[SIEMA]],Siema2025,21,FALSE)</f>
        <v>Vandalismo na ferrovia com abertura de bicas em 1 vagão graneleiro carregado com milho.</v>
      </c>
      <c r="Q160" s="104" t="s">
        <v>7127</v>
      </c>
      <c r="R160" s="104" t="s">
        <v>7127</v>
      </c>
      <c r="S160" s="107" t="s">
        <v>365</v>
      </c>
      <c r="T160" s="104" t="str">
        <f>VLOOKUP(Tabela2[[#This Row],[SIEMA]],Siema2025,11,FALSE)</f>
        <v>50</v>
      </c>
      <c r="U160" s="104" t="s">
        <v>7121</v>
      </c>
      <c r="V160" s="104" t="s">
        <v>7127</v>
      </c>
      <c r="W160" s="104"/>
      <c r="X160" s="113"/>
      <c r="Y160" s="109" t="str">
        <f>IF(W160="","", IF(W160="NC","", IF(W160="NE","", IF(W160="NA","",IFERROR(VLOOKUP(W160,Produtos!$A$1:$C$2319,2,FALSE),"Não Cadastrado")))))</f>
        <v/>
      </c>
      <c r="Z160" s="104"/>
      <c r="AA160" s="104"/>
      <c r="AB160" s="104" t="str">
        <f>IF(W160="","",IF(ISNUMBER(W160)=FALSE,"Não se aplica",IFERROR(VLOOKUP(W160,Produtos!$A$1:$C$2319,3,FALSE),"Não Cadastrado")))</f>
        <v/>
      </c>
      <c r="AC160" s="104"/>
      <c r="AD160" s="108"/>
      <c r="AE160" s="107" t="str">
        <f>IF(AC160="","", IF(AC160="NC","", IF(AC160="NE","", IF(AC160="NA","",IFERROR(VLOOKUP(AC160,Produtos!$A$1:$C$2319,2,FALSE),"Não Cadastrado")))))</f>
        <v/>
      </c>
      <c r="AF160" s="104"/>
      <c r="AG160" s="104"/>
      <c r="AH160" s="104" t="str">
        <f>IF(AC160="","",IF(ISNUMBER(AC160)=FALSE,"Não se aplica",IFERROR(VLOOKUP(AC160,Produtos!$A$1:$C$2319,3,FALSE),"Não Cadastrado")))</f>
        <v/>
      </c>
      <c r="AI160" s="104"/>
      <c r="AJ160" s="104" t="str">
        <f>VLOOKUP(Tabela2[[#This Row],[SIEMA]],Siema2025,26,FALSE)</f>
        <v>Ato criminoso caracterizado pela abertura de bicas em vagão graneleiro ferroviário carregado com milho.</v>
      </c>
      <c r="AK160" s="107" t="s">
        <v>7122</v>
      </c>
      <c r="AL160" s="107"/>
      <c r="AM160" s="107"/>
      <c r="AN160" s="108" t="str">
        <f>VLOOKUP(Tabela2[[#This Row],[SIEMA]],Siema2025,51,FALSE)</f>
        <v/>
      </c>
      <c r="AO160" s="108" t="str">
        <f>VLOOKUP(Tabela2[[#This Row],[SIEMA]],Siema2025,53,FALSE)</f>
        <v/>
      </c>
      <c r="AP160" s="108" t="str">
        <f>VLOOKUP(Tabela2[[#This Row],[SIEMA]],Siema2025,55,FALSE)</f>
        <v/>
      </c>
      <c r="AQ160" s="108" t="str">
        <f>VLOOKUP(Tabela2[[#This Row],[SIEMA]],Siema2025,57,FALSE)</f>
        <v/>
      </c>
      <c r="AR160" s="108" t="str">
        <f>VLOOKUP(Tabela2[[#This Row],[SIEMA]],Siema2025,59,FALSE)</f>
        <v/>
      </c>
      <c r="AS160" s="108" t="str">
        <f>VLOOKUP(Tabela2[[#This Row],[SIEMA]],Siema2025,61,FALSE)</f>
        <v/>
      </c>
      <c r="AT160" s="108" t="str">
        <f>VLOOKUP(Tabela2[[#This Row],[SIEMA]],Siema2025,63,FALSE)</f>
        <v/>
      </c>
      <c r="AU160" s="108" t="str">
        <f>VLOOKUP(Tabela2[[#This Row],[SIEMA]],Siema2025,65,FALSE)</f>
        <v>X</v>
      </c>
      <c r="AV160" s="108" t="str">
        <f>VLOOKUP(Tabela2[[#This Row],[SIEMA]],Siema2025,67,FALSE)</f>
        <v/>
      </c>
      <c r="AW160" s="108" t="str">
        <f>VLOOKUP(Tabela2[[#This Row],[SIEMA]],Siema2025,69,FALSE)</f>
        <v/>
      </c>
      <c r="AX160" s="108" t="str">
        <f>VLOOKUP(Tabela2[[#This Row],[SIEMA]],Siema2025,71,FALSE)</f>
        <v/>
      </c>
      <c r="AY160" s="108" t="str">
        <f>VLOOKUP(Tabela2[[#This Row],[SIEMA]],Siema2025,73,FALSE)</f>
        <v/>
      </c>
      <c r="AZ160" s="108" t="str">
        <f>VLOOKUP(Tabela2[[#This Row],[SIEMA]],Siema2025,75,FALSE)</f>
        <v/>
      </c>
      <c r="BA160" s="108" t="str">
        <f>VLOOKUP(Tabela2[[#This Row],[SIEMA]],Siema2025,77,FALSE)</f>
        <v/>
      </c>
      <c r="BB160" s="108" t="str">
        <f>VLOOKUP(Tabela2[[#This Row],[SIEMA]],Siema2025,79,FALSE)</f>
        <v/>
      </c>
      <c r="BC160" s="108" t="str">
        <f>IF(Tabela2[[#This Row],[Outro(s) ]] = "X", "PREENCHER","NA")</f>
        <v>NA</v>
      </c>
      <c r="BD160" s="108" t="str">
        <f>VLOOKUP(Tabela2[[#This Row],[SIEMA]],Siema2025,82,FALSE)</f>
        <v/>
      </c>
      <c r="BE160" s="108" t="str">
        <f>VLOOKUP(Tabela2[[#This Row],[SIEMA]],Siema2025,81,FALSE)</f>
        <v/>
      </c>
      <c r="BF160" s="110" t="s">
        <v>3066</v>
      </c>
      <c r="BG160" s="110" t="s">
        <v>7123</v>
      </c>
      <c r="BH160" s="111" t="str">
        <f>VLOOKUP(Tabela2[[#This Row],[SIEMA]],Siema2025,29,FALSE)</f>
        <v>02502844000166</v>
      </c>
      <c r="BI160" s="112" t="str">
        <f>VLOOKUP(Tabela2[[#This Row],[SIEMA]],Siema2025,107,FALSE)</f>
        <v>Não</v>
      </c>
      <c r="BJ160" s="107" t="s">
        <v>7099</v>
      </c>
      <c r="BK160" s="104" t="s">
        <v>2696</v>
      </c>
      <c r="BL160" s="140">
        <v>45728</v>
      </c>
      <c r="BM160" s="108">
        <f ca="1">IF(Tabela2[[#This Row],[Data de atendimento do Ibama (considerar o primeiro documento/ação)]]="",_xlfn.DAYS(TODAY(),J160),_xlfn.DAYS(Tabela2[[#This Row],[Data de atendimento do Ibama (considerar o primeiro documento/ação)]],J160))</f>
        <v>2</v>
      </c>
      <c r="BN160" s="108" t="str">
        <f>IF(Tabela2[[#This Row],[Atendido pelo Ibama ("Não" ou "Sim")]]="Não","Preencher", IF(Tabela2[[#This Row],[Atendido pelo Ibama ("Não" ou "Sim")]]="Sim","NA",""))</f>
        <v>NA</v>
      </c>
      <c r="BO160" s="114" t="s">
        <v>7100</v>
      </c>
      <c r="BP160" s="108" t="str">
        <f>IF(Tabela2[[#This Row],[Forma de atendimento (primeiro documento/ação)]]= "Outros (especificar)", "PREENCHER","NA")</f>
        <v>NA</v>
      </c>
      <c r="BQ160" s="106" t="s">
        <v>123</v>
      </c>
      <c r="BR160" s="108" t="str">
        <f>IF(Tabela2[[#This Row],[Equipe do Ibama foi a campo? Houve sobrevoo do Poseidon?]] = "Sim", "PREENCHER","NA")</f>
        <v>NA</v>
      </c>
      <c r="BS160" s="108" t="str">
        <f>IF(Tabela2[[#This Row],[Se sim, foi emitida Ordem de Emergência? (informações vinculada à coluna CK)]] = "Sim", "PREENCHER","NA")</f>
        <v>NA</v>
      </c>
      <c r="BT160" s="108" t="s">
        <v>7126</v>
      </c>
      <c r="BU160" s="108" t="s">
        <v>123</v>
      </c>
      <c r="BV160" s="108" t="s">
        <v>123</v>
      </c>
      <c r="BW160" s="108" t="s">
        <v>123</v>
      </c>
      <c r="BX160" s="106" t="s">
        <v>7127</v>
      </c>
      <c r="BY160" s="140"/>
      <c r="BZ160" s="104" t="str">
        <f>IF(Tabela2[[#This Row],[Data do documento de encerramento]]="NA","NA",IF(Tabela2[[#This Row],[Data do documento de encerramento]]="","Pendente de conclusão/ encerramento",_xlfn.DAYS(Tabela2[[#This Row],[Data do documento de encerramento]],J160)))</f>
        <v>Pendente de conclusão/ encerramento</v>
      </c>
      <c r="CA160" s="107" t="s">
        <v>7884</v>
      </c>
      <c r="CB160" s="107"/>
      <c r="CC160" s="115"/>
      <c r="CD160" s="107"/>
      <c r="CE160" s="107"/>
      <c r="CF160" s="107"/>
    </row>
    <row r="161" spans="1:84" ht="60.75" hidden="1">
      <c r="A161" s="169">
        <v>202531157654</v>
      </c>
      <c r="B161" s="170" t="s">
        <v>7885</v>
      </c>
      <c r="C161" s="108" t="str">
        <f>VLOOKUP(Tabela2[[#This Row],[SIEMA]],Siema2025,4,FALSE)</f>
        <v xml:space="preserve"> MG</v>
      </c>
      <c r="D161" s="106" t="str">
        <f>VLOOKUP(Tabela2[[#This Row],[SIEMA]],Siema2025,3,FALSE)</f>
        <v xml:space="preserve">Betim </v>
      </c>
      <c r="E161" s="106" t="s">
        <v>4216</v>
      </c>
      <c r="F161" s="106" t="s">
        <v>7886</v>
      </c>
      <c r="G161" s="106" t="s">
        <v>7887</v>
      </c>
      <c r="H161" s="106" t="s">
        <v>7888</v>
      </c>
      <c r="I161" s="104" t="s">
        <v>7114</v>
      </c>
      <c r="J161" s="105">
        <f>VLOOKUP(Tabela2[[#This Row],[SIEMA]],Siema2025,2,FALSE)</f>
        <v>45727</v>
      </c>
      <c r="K161" s="105" t="str">
        <f>VLOOKUP(Tabela2[[#This Row],[SIEMA]],Siema2025,16,FALSE)</f>
        <v>Terça</v>
      </c>
      <c r="L161" s="106" t="str">
        <f>IF(Tabela2[[#This Row],[Data]]="","Sem Informação",VLOOKUP(MONTH(Tabela2[[#This Row],[Data]]),'[1]Validação de dados'!$I$1:$J$13,2,0))</f>
        <v>Março</v>
      </c>
      <c r="M161" s="104">
        <f>YEAR(Tabela2[[#This Row],[Data]])</f>
        <v>2025</v>
      </c>
      <c r="N161" s="105" t="str">
        <f>VLOOKUP(Tabela2[[#This Row],[SIEMA]],Siema2025,17,FALSE)</f>
        <v>Matutino</v>
      </c>
      <c r="O161" s="105" t="str">
        <f>VLOOKUP(Tabela2[[#This Row],[SIEMA]],Siema2025,5,FALSE)</f>
        <v>Rodovia</v>
      </c>
      <c r="P161" s="104" t="str">
        <f>VLOOKUP(Tabela2[[#This Row],[SIEMA]],Siema2025,21,FALSE)</f>
        <v/>
      </c>
      <c r="Q161" s="104">
        <v>1202</v>
      </c>
      <c r="R161" s="104" t="s">
        <v>7812</v>
      </c>
      <c r="S161" s="107" t="str">
        <f>IF(Q161="","", IF(Q161="NC","", IF(Q161="NE","", IF(Q161="NA","",IFERROR(VLOOKUP(Q161,Produtos!$A$1:$C$2319,2,FALSE),"Não Cadastrado")))))</f>
        <v>GASÓLEO ou ÓLEO DIESEL ou ÓLEO PARA AQUECIMENTO, LEVE</v>
      </c>
      <c r="T161" s="104" t="str">
        <f>VLOOKUP(Tabela2[[#This Row],[SIEMA]],Siema2025,11,FALSE)</f>
        <v xml:space="preserve"> </v>
      </c>
      <c r="U161" s="104" t="str">
        <f>VLOOKUP(Tabela2[[#This Row],[SIEMA]],Siema2025,12,FALSE)</f>
        <v xml:space="preserve"> </v>
      </c>
      <c r="V161" s="104">
        <f>IF(Q161="","",IF(ISNUMBER(Q161)=FALSE,"Não se aplica",IFERROR(VLOOKUP(Q161,Produtos!$A$1:$C$2319,3,FALSE),"Não Cadastrado")))</f>
        <v>3</v>
      </c>
      <c r="W161" s="104" t="str">
        <f>VLOOKUP(Tabela2[[#This Row],[SIEMA]],Siema2025,10,FALSE)</f>
        <v/>
      </c>
      <c r="X161" s="113" t="str">
        <f>IF(Tabela2[[#This Row],[Origem do acidente]] = "Plataforma", "PREENCHER","NA")</f>
        <v>NA</v>
      </c>
      <c r="Y161" s="109" t="str">
        <f>IF(W161="","", IF(W161="NC","", IF(W161="NE","", IF(W161="NA","",IFERROR(VLOOKUP(W161,Produtos!$A$1:$C$2319,2,FALSE),"Não Cadastrado")))))</f>
        <v/>
      </c>
      <c r="Z161" s="104" t="str">
        <f>VLOOKUP(Tabela2[[#This Row],[SIEMA]],Siema2025,11,FALSE)</f>
        <v xml:space="preserve"> </v>
      </c>
      <c r="AA161" s="104" t="str">
        <f>VLOOKUP(Tabela2[[#This Row],[SIEMA]],Siema2025,12,FALSE)</f>
        <v xml:space="preserve"> </v>
      </c>
      <c r="AB161" s="104" t="str">
        <f>IF(W161="","",IF(ISNUMBER(W161)=FALSE,"Não se aplica",IFERROR(VLOOKUP(W161,Produtos!$A$1:$C$2319,3,FALSE),"Não Cadastrado")))</f>
        <v/>
      </c>
      <c r="AC161" s="104"/>
      <c r="AD161" s="108" t="str">
        <f>IF(Tabela2[[#This Row],[Origem do acidente]] = "Plataforma", "PREENCHER","NA")</f>
        <v>NA</v>
      </c>
      <c r="AE161" s="107" t="str">
        <f>IF(AC161="","", IF(AC161="NC","", IF(AC161="NE","", IF(AC161="NA","",IFERROR(VLOOKUP(AC161,Produtos!$A$1:$C$2319,2,FALSE),"Não Cadastrado")))))</f>
        <v/>
      </c>
      <c r="AF161" s="104"/>
      <c r="AG161" s="104"/>
      <c r="AH161" s="104" t="str">
        <f>IF(AC161="","",IF(ISNUMBER(AC161)=FALSE,"Não se aplica",IFERROR(VLOOKUP(AC161,Produtos!$A$1:$C$2319,3,FALSE),"Não Cadastrado")))</f>
        <v/>
      </c>
      <c r="AI161" s="104"/>
      <c r="AJ161" s="104" t="str">
        <f>VLOOKUP(Tabela2[[#This Row],[SIEMA]],Siema2025,26,FALSE)</f>
        <v>A carreta sofreu um pane mecânico na Faixa Central e furou o tanque de combustível. O óleo diesel vazou para as caixas de captação.</v>
      </c>
      <c r="AK161" s="107" t="s">
        <v>7112</v>
      </c>
      <c r="AL161" s="107"/>
      <c r="AM161" s="107"/>
      <c r="AN161" s="108" t="str">
        <f>VLOOKUP(Tabela2[[#This Row],[SIEMA]],Siema2025,51,FALSE)</f>
        <v/>
      </c>
      <c r="AO161" s="108" t="str">
        <f>VLOOKUP(Tabela2[[#This Row],[SIEMA]],Siema2025,53,FALSE)</f>
        <v/>
      </c>
      <c r="AP161" s="108" t="str">
        <f>VLOOKUP(Tabela2[[#This Row],[SIEMA]],Siema2025,55,FALSE)</f>
        <v/>
      </c>
      <c r="AQ161" s="108" t="str">
        <f>VLOOKUP(Tabela2[[#This Row],[SIEMA]],Siema2025,57,FALSE)</f>
        <v>X</v>
      </c>
      <c r="AR161" s="108" t="str">
        <f>VLOOKUP(Tabela2[[#This Row],[SIEMA]],Siema2025,59,FALSE)</f>
        <v/>
      </c>
      <c r="AS161" s="108" t="str">
        <f>VLOOKUP(Tabela2[[#This Row],[SIEMA]],Siema2025,61,FALSE)</f>
        <v/>
      </c>
      <c r="AT161" s="108" t="str">
        <f>VLOOKUP(Tabela2[[#This Row],[SIEMA]],Siema2025,63,FALSE)</f>
        <v/>
      </c>
      <c r="AU161" s="108" t="str">
        <f>VLOOKUP(Tabela2[[#This Row],[SIEMA]],Siema2025,65,FALSE)</f>
        <v/>
      </c>
      <c r="AV161" s="108" t="str">
        <f>VLOOKUP(Tabela2[[#This Row],[SIEMA]],Siema2025,67,FALSE)</f>
        <v/>
      </c>
      <c r="AW161" s="108" t="str">
        <f>VLOOKUP(Tabela2[[#This Row],[SIEMA]],Siema2025,69,FALSE)</f>
        <v/>
      </c>
      <c r="AX161" s="108" t="str">
        <f>VLOOKUP(Tabela2[[#This Row],[SIEMA]],Siema2025,71,FALSE)</f>
        <v/>
      </c>
      <c r="AY161" s="108" t="str">
        <f>VLOOKUP(Tabela2[[#This Row],[SIEMA]],Siema2025,73,FALSE)</f>
        <v/>
      </c>
      <c r="AZ161" s="108" t="str">
        <f>VLOOKUP(Tabela2[[#This Row],[SIEMA]],Siema2025,75,FALSE)</f>
        <v/>
      </c>
      <c r="BA161" s="108" t="str">
        <f>VLOOKUP(Tabela2[[#This Row],[SIEMA]],Siema2025,77,FALSE)</f>
        <v/>
      </c>
      <c r="BB161" s="108" t="str">
        <f>VLOOKUP(Tabela2[[#This Row],[SIEMA]],Siema2025,79,FALSE)</f>
        <v/>
      </c>
      <c r="BC161" s="108" t="str">
        <f>IF(Tabela2[[#This Row],[Outro(s) ]] = "X", "PREENCHER","NA")</f>
        <v>NA</v>
      </c>
      <c r="BD161" s="108" t="str">
        <f>VLOOKUP(Tabela2[[#This Row],[SIEMA]],Siema2025,82,FALSE)</f>
        <v/>
      </c>
      <c r="BE161" s="108" t="str">
        <f>VLOOKUP(Tabela2[[#This Row],[SIEMA]],Siema2025,81,FALSE)</f>
        <v/>
      </c>
      <c r="BF161" t="s">
        <v>7889</v>
      </c>
      <c r="BG161" s="110"/>
      <c r="BH161" s="111">
        <v>1221461000157</v>
      </c>
      <c r="BI161" s="112" t="str">
        <f>VLOOKUP(Tabela2[[#This Row],[SIEMA]],Siema2025,107,FALSE)</f>
        <v>Não</v>
      </c>
      <c r="BJ161" s="107" t="s">
        <v>7099</v>
      </c>
      <c r="BK161" s="104" t="s">
        <v>2696</v>
      </c>
      <c r="BL161" s="140">
        <v>45728</v>
      </c>
      <c r="BM161" s="108">
        <f ca="1">IF(Tabela2[[#This Row],[Data de atendimento do Ibama (considerar o primeiro documento/ação)]]="",_xlfn.DAYS(TODAY(),J161),_xlfn.DAYS(Tabela2[[#This Row],[Data de atendimento do Ibama (considerar o primeiro documento/ação)]],J161))</f>
        <v>1</v>
      </c>
      <c r="BN161" s="108" t="str">
        <f>IF(Tabela2[[#This Row],[Atendido pelo Ibama ("Não" ou "Sim")]]="Não","Preencher", IF(Tabela2[[#This Row],[Atendido pelo Ibama ("Não" ou "Sim")]]="Sim","NA",""))</f>
        <v>NA</v>
      </c>
      <c r="BO161" s="114" t="s">
        <v>7100</v>
      </c>
      <c r="BP161" s="108" t="str">
        <f>IF(Tabela2[[#This Row],[Forma de atendimento (primeiro documento/ação)]]= "Outros (especificar)", "PREENCHER","NA")</f>
        <v>NA</v>
      </c>
      <c r="BQ161" s="106" t="s">
        <v>123</v>
      </c>
      <c r="BR161" s="108" t="s">
        <v>123</v>
      </c>
      <c r="BS161" s="108" t="s">
        <v>7114</v>
      </c>
      <c r="BT161" s="108" t="s">
        <v>7101</v>
      </c>
      <c r="BU161" s="108" t="str">
        <f>IF(Tabela2[[#This Row],[Houve envio de Informações Pós-acidente (preencher "não se aplica" quando de competência estadual/municipal)]] = "Sim", "PREENCHER","NA")</f>
        <v>NA</v>
      </c>
      <c r="BV161" s="108" t="str">
        <f>IF(Tabela2[[#This Row],[Houve avaliação das informações pós-acidente solicitadas/enviadas?]] = "Sim", "PREENCHER","NA")</f>
        <v>NA</v>
      </c>
      <c r="BW161" s="108" t="s">
        <v>2696</v>
      </c>
      <c r="BX161" s="106" t="s">
        <v>7785</v>
      </c>
      <c r="BY161" s="140">
        <v>45761</v>
      </c>
      <c r="BZ161" s="104">
        <f>IF(Tabela2[[#This Row],[Data do documento de encerramento]]="NA","NA",IF(Tabela2[[#This Row],[Data do documento de encerramento]]="","Pendente de conclusão/ encerramento",_xlfn.DAYS(Tabela2[[#This Row],[Data do documento de encerramento]],J161)))</f>
        <v>34</v>
      </c>
      <c r="CA161" s="107" t="s">
        <v>7807</v>
      </c>
      <c r="CB161" s="107"/>
      <c r="CC161" s="107"/>
      <c r="CD161" s="107"/>
      <c r="CE161" s="107"/>
      <c r="CF161" s="107"/>
    </row>
    <row r="162" spans="1:84" ht="76.5" hidden="1">
      <c r="A162" s="169">
        <v>202531164819</v>
      </c>
      <c r="B162" s="118" t="s">
        <v>7890</v>
      </c>
      <c r="C162" s="108" t="str">
        <f>VLOOKUP(Tabela2[[#This Row],[SIEMA]],Siema2025,4,FALSE)</f>
        <v xml:space="preserve"> MA</v>
      </c>
      <c r="D162" s="106" t="str">
        <f>VLOOKUP(Tabela2[[#This Row],[SIEMA]],Siema2025,3,FALSE)</f>
        <v xml:space="preserve">São Luís </v>
      </c>
      <c r="E162" s="106" t="s">
        <v>7891</v>
      </c>
      <c r="F162" s="106" t="s">
        <v>7892</v>
      </c>
      <c r="G162" t="s">
        <v>7893</v>
      </c>
      <c r="H162" t="s">
        <v>7894</v>
      </c>
      <c r="I162" s="104" t="s">
        <v>7114</v>
      </c>
      <c r="J162" s="105">
        <f>VLOOKUP(Tabela2[[#This Row],[SIEMA]],Siema2025,2,FALSE)</f>
        <v>45727</v>
      </c>
      <c r="K162" s="105" t="str">
        <f>VLOOKUP(Tabela2[[#This Row],[SIEMA]],Siema2025,16,FALSE)</f>
        <v>Terça</v>
      </c>
      <c r="L162" s="106" t="str">
        <f>IF(Tabela2[[#This Row],[Data]]="","Sem Informação",VLOOKUP(MONTH(Tabela2[[#This Row],[Data]]),'[1]Validação de dados'!$I$1:$J$13,2,0))</f>
        <v>Março</v>
      </c>
      <c r="M162" s="104">
        <f>YEAR(Tabela2[[#This Row],[Data]])</f>
        <v>2025</v>
      </c>
      <c r="N162" s="105" t="str">
        <f>VLOOKUP(Tabela2[[#This Row],[SIEMA]],Siema2025,17,FALSE)</f>
        <v>Vespertino</v>
      </c>
      <c r="O162" s="105" t="s">
        <v>320</v>
      </c>
      <c r="P162" s="104" t="str">
        <f>VLOOKUP(Tabela2[[#This Row],[SIEMA]],Siema2025,21,FALSE)</f>
        <v>Linha de 10¨ de bunker, berço 105 do Porto do Itaqui.</v>
      </c>
      <c r="Q162" s="104">
        <v>1268</v>
      </c>
      <c r="R162" s="104" t="str">
        <f>VLOOKUP(Tabela2[[#This Row],[SIEMA]],Siema2025,10,FALSE)</f>
        <v/>
      </c>
      <c r="S162" s="107" t="str">
        <f>IF(Q162="","", IF(Q162="NC","", IF(Q162="NE","", IF(Q162="NA","",IFERROR(VLOOKUP(Q162,Produtos!$A$1:$C$2319,2,FALSE),"Não Cadastrado")))))</f>
        <v>DESTILADOS DE PETRÓLEO, N.E. ou DERIVADOS DE PETRÓLEO, N.E.</v>
      </c>
      <c r="T162" s="104">
        <v>2.7000000000000001E-3</v>
      </c>
      <c r="U162" s="104" t="s">
        <v>7111</v>
      </c>
      <c r="V162" s="104">
        <f>IF(Q162="","",IF(ISNUMBER(Q162)=FALSE,"Não se aplica",IFERROR(VLOOKUP(Q162,Produtos!$A$1:$C$2319,3,FALSE),"Não Cadastrado")))</f>
        <v>3</v>
      </c>
      <c r="W162" s="104" t="str">
        <f>VLOOKUP(Tabela2[[#This Row],[SIEMA]],Siema2025,10,FALSE)</f>
        <v/>
      </c>
      <c r="X162" s="113"/>
      <c r="Y162" s="109" t="str">
        <f>IF(W162="","", IF(W162="NC","", IF(W162="NE","", IF(W162="NA","",IFERROR(VLOOKUP(W162,Produtos!$A$1:$C$2319,2,FALSE),"Não Cadastrado")))))</f>
        <v/>
      </c>
      <c r="Z162" s="104" t="str">
        <f>VLOOKUP(Tabela2[[#This Row],[SIEMA]],Siema2025,11,FALSE)</f>
        <v xml:space="preserve"> </v>
      </c>
      <c r="AA162" s="104" t="str">
        <f>VLOOKUP(Tabela2[[#This Row],[SIEMA]],Siema2025,12,FALSE)</f>
        <v xml:space="preserve"> </v>
      </c>
      <c r="AB162" s="104" t="str">
        <f>IF(W162="","",IF(ISNUMBER(W162)=FALSE,"Não se aplica",IFERROR(VLOOKUP(W162,Produtos!$A$1:$C$2319,3,FALSE),"Não Cadastrado")))</f>
        <v/>
      </c>
      <c r="AC162" s="104"/>
      <c r="AD162" s="108"/>
      <c r="AE162" s="107" t="str">
        <f>IF(AC162="","", IF(AC162="NC","", IF(AC162="NE","", IF(AC162="NA","",IFERROR(VLOOKUP(AC162,Produtos!$A$1:$C$2319,2,FALSE),"Não Cadastrado")))))</f>
        <v/>
      </c>
      <c r="AF162" s="104"/>
      <c r="AG162" s="104"/>
      <c r="AH162" s="104" t="str">
        <f>IF(AC162="","",IF(ISNUMBER(AC162)=FALSE,"Não se aplica",IFERROR(VLOOKUP(AC162,Produtos!$A$1:$C$2319,3,FALSE),"Não Cadastrado")))</f>
        <v/>
      </c>
      <c r="AI162" s="113"/>
      <c r="AJ162" s="104" t="str">
        <f>VLOOKUP(Tabela2[[#This Row],[SIEMA]],Siema2025,26,FALSE)</f>
        <v>Corrosão do duto não identificada em inspeções anteriores.</v>
      </c>
      <c r="AK162" s="107" t="s">
        <v>7290</v>
      </c>
      <c r="AL162" s="107"/>
      <c r="AM162" s="107"/>
      <c r="AN162" s="108" t="str">
        <f>VLOOKUP(Tabela2[[#This Row],[SIEMA]],Siema2025,51,FALSE)</f>
        <v/>
      </c>
      <c r="AO162" s="108" t="str">
        <f>VLOOKUP(Tabela2[[#This Row],[SIEMA]],Siema2025,53,FALSE)</f>
        <v/>
      </c>
      <c r="AP162" s="108" t="str">
        <f>VLOOKUP(Tabela2[[#This Row],[SIEMA]],Siema2025,55,FALSE)</f>
        <v/>
      </c>
      <c r="AQ162" s="108" t="str">
        <f>VLOOKUP(Tabela2[[#This Row],[SIEMA]],Siema2025,57,FALSE)</f>
        <v/>
      </c>
      <c r="AR162" s="108" t="str">
        <f>VLOOKUP(Tabela2[[#This Row],[SIEMA]],Siema2025,59,FALSE)</f>
        <v/>
      </c>
      <c r="AS162" s="108" t="str">
        <f>VLOOKUP(Tabela2[[#This Row],[SIEMA]],Siema2025,61,FALSE)</f>
        <v>X</v>
      </c>
      <c r="AT162" s="108" t="str">
        <f>VLOOKUP(Tabela2[[#This Row],[SIEMA]],Siema2025,63,FALSE)</f>
        <v/>
      </c>
      <c r="AU162" s="108" t="str">
        <f>VLOOKUP(Tabela2[[#This Row],[SIEMA]],Siema2025,65,FALSE)</f>
        <v/>
      </c>
      <c r="AV162" s="108" t="str">
        <f>VLOOKUP(Tabela2[[#This Row],[SIEMA]],Siema2025,67,FALSE)</f>
        <v/>
      </c>
      <c r="AW162" s="108" t="str">
        <f>VLOOKUP(Tabela2[[#This Row],[SIEMA]],Siema2025,69,FALSE)</f>
        <v/>
      </c>
      <c r="AX162" s="108" t="str">
        <f>VLOOKUP(Tabela2[[#This Row],[SIEMA]],Siema2025,71,FALSE)</f>
        <v/>
      </c>
      <c r="AY162" s="108" t="str">
        <f>VLOOKUP(Tabela2[[#This Row],[SIEMA]],Siema2025,73,FALSE)</f>
        <v/>
      </c>
      <c r="AZ162" s="108" t="str">
        <f>VLOOKUP(Tabela2[[#This Row],[SIEMA]],Siema2025,75,FALSE)</f>
        <v/>
      </c>
      <c r="BA162" s="108" t="str">
        <f>VLOOKUP(Tabela2[[#This Row],[SIEMA]],Siema2025,77,FALSE)</f>
        <v/>
      </c>
      <c r="BB162" s="108" t="str">
        <f>VLOOKUP(Tabela2[[#This Row],[SIEMA]],Siema2025,79,FALSE)</f>
        <v/>
      </c>
      <c r="BC162" s="108" t="str">
        <f>IF(Tabela2[[#This Row],[Outro(s) ]] = "X", "PREENCHER","NA")</f>
        <v>NA</v>
      </c>
      <c r="BD162" s="108" t="str">
        <f>VLOOKUP(Tabela2[[#This Row],[SIEMA]],Siema2025,82,FALSE)</f>
        <v/>
      </c>
      <c r="BE162" s="108" t="str">
        <f>VLOOKUP(Tabela2[[#This Row],[SIEMA]],Siema2025,81,FALSE)</f>
        <v/>
      </c>
      <c r="BF162" s="110" t="str">
        <f>VLOOKUP(Tabela2[[#This Row],[SIEMA]],Siema2025,28,FALSE)</f>
        <v>Petrobras Transporte S.A - Transpetro</v>
      </c>
      <c r="BG162" s="110"/>
      <c r="BH162" s="111" t="str">
        <f>VLOOKUP(Tabela2[[#This Row],[SIEMA]],Siema2025,29,FALSE)</f>
        <v>0270944900457</v>
      </c>
      <c r="BI162" s="112" t="s">
        <v>2696</v>
      </c>
      <c r="BJ162" s="107" t="s">
        <v>7099</v>
      </c>
      <c r="BK162" s="104" t="s">
        <v>2696</v>
      </c>
      <c r="BL162" s="140"/>
      <c r="BM162" s="108">
        <f ca="1">IF(Tabela2[[#This Row],[Data de atendimento do Ibama (considerar o primeiro documento/ação)]]="",_xlfn.DAYS(TODAY(),J162),_xlfn.DAYS(Tabela2[[#This Row],[Data de atendimento do Ibama (considerar o primeiro documento/ação)]],J162))</f>
        <v>505</v>
      </c>
      <c r="BN162" s="108" t="str">
        <f>IF(Tabela2[[#This Row],[Atendido pelo Ibama ("Não" ou "Sim")]]="Não","Preencher", IF(Tabela2[[#This Row],[Atendido pelo Ibama ("Não" ou "Sim")]]="Sim","NA",""))</f>
        <v>NA</v>
      </c>
      <c r="BO162" s="114" t="s">
        <v>7432</v>
      </c>
      <c r="BP162" s="108" t="str">
        <f>IF(Tabela2[[#This Row],[Forma de atendimento (primeiro documento/ação)]]= "Outros (especificar)", "PREENCHER","NA")</f>
        <v>NA</v>
      </c>
      <c r="BQ162" s="106" t="s">
        <v>2696</v>
      </c>
      <c r="BR162" s="108" t="s">
        <v>2696</v>
      </c>
      <c r="BS162" s="108" t="s">
        <v>2696</v>
      </c>
      <c r="BT162" s="108" t="s">
        <v>7230</v>
      </c>
      <c r="BU162" s="108" t="str">
        <f>IF(Tabela2[[#This Row],[Houve envio de Informações Pós-acidente (preencher "não se aplica" quando de competência estadual/municipal)]] = "Sim", "PREENCHER","NA")</f>
        <v>NA</v>
      </c>
      <c r="BV162" s="108" t="s">
        <v>123</v>
      </c>
      <c r="BW162" s="108" t="s">
        <v>123</v>
      </c>
      <c r="BX162" s="106" t="s">
        <v>7127</v>
      </c>
      <c r="BY162" s="106"/>
      <c r="BZ162" s="104" t="str">
        <f>IF(Tabela2[[#This Row],[Data do documento de encerramento]]="NA","NA",IF(Tabela2[[#This Row],[Data do documento de encerramento]]="","Pendente de conclusão/ encerramento",_xlfn.DAYS(Tabela2[[#This Row],[Data do documento de encerramento]],J162)))</f>
        <v>Pendente de conclusão/ encerramento</v>
      </c>
      <c r="CA162" s="107" t="s">
        <v>7895</v>
      </c>
      <c r="CB162" s="107"/>
      <c r="CC162" s="115"/>
      <c r="CD162" s="107"/>
      <c r="CE162" s="107"/>
      <c r="CF162" s="107"/>
    </row>
    <row r="163" spans="1:84" ht="60.75">
      <c r="A163" s="182">
        <v>202531236037</v>
      </c>
      <c r="B163" s="118" t="s">
        <v>7896</v>
      </c>
      <c r="C163" s="108" t="s">
        <v>672</v>
      </c>
      <c r="D163" s="106" t="s">
        <v>637</v>
      </c>
      <c r="E163" s="106" t="s">
        <v>7897</v>
      </c>
      <c r="F163" s="106"/>
      <c r="G163" s="106" t="s">
        <v>7898</v>
      </c>
      <c r="H163" s="106" t="s">
        <v>7899</v>
      </c>
      <c r="I163" s="104" t="s">
        <v>124</v>
      </c>
      <c r="J163" s="105">
        <f>VLOOKUP(Tabela2[[#This Row],[SIEMA]],Siema2025,2,FALSE)</f>
        <v>45727</v>
      </c>
      <c r="K163" s="105" t="str">
        <f>VLOOKUP(Tabela2[[#This Row],[SIEMA]],Siema2025,16,FALSE)</f>
        <v>Terça</v>
      </c>
      <c r="L163" s="106" t="str">
        <f>IF(Tabela2[[#This Row],[Data]]="","Sem Informação",VLOOKUP(MONTH(Tabela2[[#This Row],[Data]]),'[1]Validação de dados'!$I$1:$J$13,2,0))</f>
        <v>Março</v>
      </c>
      <c r="M163" s="104">
        <f>YEAR(Tabela2[[#This Row],[Data]])</f>
        <v>2025</v>
      </c>
      <c r="N163" s="105" t="str">
        <f>VLOOKUP(Tabela2[[#This Row],[SIEMA]],Siema2025,17,FALSE)</f>
        <v>Vespertino</v>
      </c>
      <c r="O163" s="105" t="s">
        <v>111</v>
      </c>
      <c r="P163" s="104" t="str">
        <f>VLOOKUP(Tabela2[[#This Row],[SIEMA]],Siema2025,21,FALSE)</f>
        <v>Durante a preparação para o transbordamento do peso morto para recuperar os módulos das boias, foi identificado óleo pingando da plataforma do guincho do guindaste de 100t ao mar. O volume estimado foi de 200ml e o óleo é MOBIL DTE 10 EXCEL 46.</v>
      </c>
      <c r="Q163" s="104" t="s">
        <v>7094</v>
      </c>
      <c r="R163" s="104" t="s">
        <v>7095</v>
      </c>
      <c r="S163" s="107" t="s">
        <v>7096</v>
      </c>
      <c r="T163" s="104">
        <v>2.0000000000000001E-4</v>
      </c>
      <c r="U163" s="104" t="s">
        <v>7111</v>
      </c>
      <c r="V163" s="104" t="s">
        <v>7097</v>
      </c>
      <c r="W163" s="104"/>
      <c r="X163" s="113"/>
      <c r="Y163" s="109" t="str">
        <f>IF(W163="","", IF(W163="NC","", IF(W163="NE","", IF(W163="NA","",IFERROR(VLOOKUP(W163,Produtos!$A$1:$C$2319,2,FALSE),"Não Cadastrado")))))</f>
        <v/>
      </c>
      <c r="Z163" s="104"/>
      <c r="AA163" s="104"/>
      <c r="AB163" s="104" t="str">
        <f>IF(W163="","",IF(ISNUMBER(W163)=FALSE,"Não se aplica",IFERROR(VLOOKUP(W163,Produtos!$A$1:$C$2319,3,FALSE),"Não Cadastrado")))</f>
        <v/>
      </c>
      <c r="AC163" s="104"/>
      <c r="AD163" s="108"/>
      <c r="AE163" s="107" t="str">
        <f>IF(AC163="","", IF(AC163="NC","", IF(AC163="NE","", IF(AC163="NA","",IFERROR(VLOOKUP(AC163,Produtos!$A$1:$C$2319,2,FALSE),"Não Cadastrado")))))</f>
        <v/>
      </c>
      <c r="AF163" s="104"/>
      <c r="AG163" s="104"/>
      <c r="AH163" s="104" t="str">
        <f>IF(AC163="","",IF(ISNUMBER(AC163)=FALSE,"Não se aplica",IFERROR(VLOOKUP(AC163,Produtos!$A$1:$C$2319,3,FALSE),"Não Cadastrado")))</f>
        <v/>
      </c>
      <c r="AI163" s="104"/>
      <c r="AJ163" s="104" t="str">
        <f>VLOOKUP(Tabela2[[#This Row],[SIEMA]],Siema2025,26,FALSE)</f>
        <v>O vazamento foi identificado no respiro do freio do guincho principal, pois estava em nivel maior que deveria.</v>
      </c>
      <c r="AK163" s="107" t="s">
        <v>7112</v>
      </c>
      <c r="AL163" s="107"/>
      <c r="AM163" s="107"/>
      <c r="AN163" s="108" t="str">
        <f>VLOOKUP(Tabela2[[#This Row],[SIEMA]],Siema2025,51,FALSE)</f>
        <v/>
      </c>
      <c r="AO163" s="108" t="str">
        <f>VLOOKUP(Tabela2[[#This Row],[SIEMA]],Siema2025,53,FALSE)</f>
        <v/>
      </c>
      <c r="AP163" s="108" t="str">
        <f>VLOOKUP(Tabela2[[#This Row],[SIEMA]],Siema2025,55,FALSE)</f>
        <v/>
      </c>
      <c r="AQ163" s="108" t="str">
        <f>VLOOKUP(Tabela2[[#This Row],[SIEMA]],Siema2025,57,FALSE)</f>
        <v/>
      </c>
      <c r="AR163" s="108" t="str">
        <f>VLOOKUP(Tabela2[[#This Row],[SIEMA]],Siema2025,59,FALSE)</f>
        <v/>
      </c>
      <c r="AS163" s="108" t="str">
        <f>VLOOKUP(Tabela2[[#This Row],[SIEMA]],Siema2025,61,FALSE)</f>
        <v>X</v>
      </c>
      <c r="AT163" s="108" t="str">
        <f>VLOOKUP(Tabela2[[#This Row],[SIEMA]],Siema2025,63,FALSE)</f>
        <v/>
      </c>
      <c r="AU163" s="108" t="str">
        <f>VLOOKUP(Tabela2[[#This Row],[SIEMA]],Siema2025,65,FALSE)</f>
        <v/>
      </c>
      <c r="AV163" s="108" t="str">
        <f>VLOOKUP(Tabela2[[#This Row],[SIEMA]],Siema2025,67,FALSE)</f>
        <v/>
      </c>
      <c r="AW163" s="108" t="str">
        <f>VLOOKUP(Tabela2[[#This Row],[SIEMA]],Siema2025,69,FALSE)</f>
        <v/>
      </c>
      <c r="AX163" s="108" t="str">
        <f>VLOOKUP(Tabela2[[#This Row],[SIEMA]],Siema2025,71,FALSE)</f>
        <v/>
      </c>
      <c r="AY163" s="108" t="str">
        <f>VLOOKUP(Tabela2[[#This Row],[SIEMA]],Siema2025,73,FALSE)</f>
        <v/>
      </c>
      <c r="AZ163" s="108" t="str">
        <f>VLOOKUP(Tabela2[[#This Row],[SIEMA]],Siema2025,75,FALSE)</f>
        <v/>
      </c>
      <c r="BA163" s="108" t="str">
        <f>VLOOKUP(Tabela2[[#This Row],[SIEMA]],Siema2025,77,FALSE)</f>
        <v/>
      </c>
      <c r="BB163" s="108" t="str">
        <f>VLOOKUP(Tabela2[[#This Row],[SIEMA]],Siema2025,79,FALSE)</f>
        <v/>
      </c>
      <c r="BC163" s="108" t="str">
        <f>IF(Tabela2[[#This Row],[Outro(s) ]] = "X", "PREENCHER","NA")</f>
        <v>NA</v>
      </c>
      <c r="BD163" s="108" t="str">
        <f>VLOOKUP(Tabela2[[#This Row],[SIEMA]],Siema2025,82,FALSE)</f>
        <v/>
      </c>
      <c r="BE163" s="108" t="str">
        <f>VLOOKUP(Tabela2[[#This Row],[SIEMA]],Siema2025,81,FALSE)</f>
        <v/>
      </c>
      <c r="BF163" s="110" t="str">
        <f>VLOOKUP(Tabela2[[#This Row],[SIEMA]],Siema2025,28,FALSE)</f>
        <v>Equinor Brasil Energia Ltda</v>
      </c>
      <c r="BG163" s="110"/>
      <c r="BH163" s="111" t="str">
        <f>VLOOKUP(Tabela2[[#This Row],[SIEMA]],Siema2025,29,FALSE)</f>
        <v>04028583000110</v>
      </c>
      <c r="BI163" s="112" t="s">
        <v>2696</v>
      </c>
      <c r="BJ163" s="107" t="s">
        <v>7099</v>
      </c>
      <c r="BK163" s="104" t="s">
        <v>2696</v>
      </c>
      <c r="BL163" s="140">
        <v>45728</v>
      </c>
      <c r="BM163" s="108">
        <f ca="1">IF(Tabela2[[#This Row],[Data de atendimento do Ibama (considerar o primeiro documento/ação)]]="",_xlfn.DAYS(TODAY(),J163),_xlfn.DAYS(Tabela2[[#This Row],[Data de atendimento do Ibama (considerar o primeiro documento/ação)]],J163))</f>
        <v>1</v>
      </c>
      <c r="BN163" s="108" t="str">
        <f>IF(Tabela2[[#This Row],[Atendido pelo Ibama ("Não" ou "Sim")]]="Não","Preencher", IF(Tabela2[[#This Row],[Atendido pelo Ibama ("Não" ou "Sim")]]="Sim","NA",""))</f>
        <v>NA</v>
      </c>
      <c r="BO163" s="114" t="s">
        <v>7100</v>
      </c>
      <c r="BP163" s="108" t="str">
        <f>IF(Tabela2[[#This Row],[Forma de atendimento (primeiro documento/ação)]]= "Outros (especificar)", "PREENCHER","NA")</f>
        <v>NA</v>
      </c>
      <c r="BQ163" s="106" t="s">
        <v>123</v>
      </c>
      <c r="BR163" s="108" t="str">
        <f>IF(Tabela2[[#This Row],[Equipe do Ibama foi a campo? Houve sobrevoo do Poseidon?]] = "Sim", "PREENCHER","NA")</f>
        <v>NA</v>
      </c>
      <c r="BS163" s="108" t="str">
        <f>IF(Tabela2[[#This Row],[Se sim, foi emitida Ordem de Emergência? (informações vinculada à coluna CK)]] = "Sim", "PREENCHER","NA")</f>
        <v>NA</v>
      </c>
      <c r="BT163" s="108" t="s">
        <v>7101</v>
      </c>
      <c r="BU163" s="108" t="s">
        <v>2696</v>
      </c>
      <c r="BV163" s="108" t="s">
        <v>123</v>
      </c>
      <c r="BW163" s="108" t="s">
        <v>2696</v>
      </c>
      <c r="BX163" s="106" t="s">
        <v>7102</v>
      </c>
      <c r="BY163" s="140">
        <v>46163</v>
      </c>
      <c r="BZ163" s="104">
        <f>IF(Tabela2[[#This Row],[Data do documento de encerramento]]="NA","NA",IF(Tabela2[[#This Row],[Data do documento de encerramento]]="","Pendente de conclusão/ encerramento",_xlfn.DAYS(Tabela2[[#This Row],[Data do documento de encerramento]],J163)))</f>
        <v>436</v>
      </c>
      <c r="CA163" s="115" t="s">
        <v>7235</v>
      </c>
      <c r="CB163" s="107" t="s">
        <v>7501</v>
      </c>
      <c r="CC163" s="206" t="s">
        <v>7641</v>
      </c>
      <c r="CD163" s="107" t="s">
        <v>123</v>
      </c>
      <c r="CE163" s="107" t="s">
        <v>123</v>
      </c>
      <c r="CF163" s="107" t="s">
        <v>7105</v>
      </c>
    </row>
    <row r="164" spans="1:84" ht="30.75" hidden="1">
      <c r="A164" s="169">
        <v>202531246856</v>
      </c>
      <c r="B164" s="170" t="s">
        <v>7900</v>
      </c>
      <c r="C164" s="108" t="str">
        <f>VLOOKUP(Tabela2[[#This Row],[SIEMA]],Siema2025,4,FALSE)</f>
        <v xml:space="preserve"> AL</v>
      </c>
      <c r="D164" s="106" t="str">
        <f>VLOOKUP(Tabela2[[#This Row],[SIEMA]],Siema2025,3,FALSE)</f>
        <v xml:space="preserve">Pilar </v>
      </c>
      <c r="E164" s="106" t="str">
        <f>VLOOKUP(Tabela2[[#This Row],[SIEMA]],Siema2025,20,FALSE)</f>
        <v>Fazenda Lamarão, s/n. Zona rural.</v>
      </c>
      <c r="F164" s="106"/>
      <c r="G164" s="106" t="s">
        <v>7901</v>
      </c>
      <c r="H164" s="106" t="s">
        <v>7902</v>
      </c>
      <c r="I164" s="104" t="s">
        <v>7223</v>
      </c>
      <c r="J164" s="105">
        <f>VLOOKUP(Tabela2[[#This Row],[SIEMA]],Siema2025,2,FALSE)</f>
        <v>45727</v>
      </c>
      <c r="K164" s="105" t="str">
        <f>VLOOKUP(Tabela2[[#This Row],[SIEMA]],Siema2025,16,FALSE)</f>
        <v>Terça</v>
      </c>
      <c r="L164" s="106" t="str">
        <f>IF(Tabela2[[#This Row],[Data]]="","Sem Informação",VLOOKUP(MONTH(Tabela2[[#This Row],[Data]]),'[1]Validação de dados'!$I$1:$J$13,2,0))</f>
        <v>Março</v>
      </c>
      <c r="M164" s="104">
        <f>YEAR(Tabela2[[#This Row],[Data]])</f>
        <v>2025</v>
      </c>
      <c r="N164" s="105" t="str">
        <f>VLOOKUP(Tabela2[[#This Row],[SIEMA]],Siema2025,17,FALSE)</f>
        <v>Matutino</v>
      </c>
      <c r="O164" s="105" t="s">
        <v>145</v>
      </c>
      <c r="P164" s="104" t="str">
        <f>VLOOKUP(Tabela2[[#This Row],[SIEMA]],Siema2025,21,FALSE)</f>
        <v>Poço terrestre. Campo de Pilar - Linha do poço PIR-0076</v>
      </c>
      <c r="Q164" s="104">
        <v>3082</v>
      </c>
      <c r="R164" s="104" t="str">
        <f>VLOOKUP(Tabela2[[#This Row],[SIEMA]],Siema2025,10,FALSE)</f>
        <v>água oleosa</v>
      </c>
      <c r="S164" s="107" t="str">
        <f>IF(Q164="","", IF(Q164="NC","", IF(Q164="NE","", IF(Q164="NA","",IFERROR(VLOOKUP(Q164,Produtos!$A$1:$C$2319,2,FALSE),"Não Cadastrado")))))</f>
        <v>SUBSTÂNCIA QUE APRESENTA RISCO PARA O MEIO AMBIENTE, LÍQUIDA, N.E.</v>
      </c>
      <c r="T164" s="104" t="str">
        <f>VLOOKUP(Tabela2[[#This Row],[SIEMA]],Siema2025,11,FALSE)</f>
        <v>0.52</v>
      </c>
      <c r="U164" s="104" t="str">
        <f>VLOOKUP(Tabela2[[#This Row],[SIEMA]],Siema2025,12,FALSE)</f>
        <v>M3</v>
      </c>
      <c r="V164" s="104">
        <f>IF(Q164="","",IF(ISNUMBER(Q164)=FALSE,"Não se aplica",IFERROR(VLOOKUP(Q164,Produtos!$A$1:$C$2319,3,FALSE),"Não Cadastrado")))</f>
        <v>9</v>
      </c>
      <c r="W164" s="104" t="str">
        <f>VLOOKUP(Tabela2[[#This Row],[SIEMA]],Siema2025,10,FALSE)</f>
        <v>água oleosa</v>
      </c>
      <c r="X164" s="113" t="str">
        <f>IF(Tabela2[[#This Row],[Origem do acidente]] = "Plataforma", "PREENCHER","NA")</f>
        <v>NA</v>
      </c>
      <c r="Y164" s="109" t="str">
        <f>IF(W164="","", IF(W164="NC","", IF(W164="NE","", IF(W164="NA","",IFERROR(VLOOKUP(W164,Produtos!$A$1:$C$2319,2,FALSE),"Não Cadastrado")))))</f>
        <v>Não Cadastrado</v>
      </c>
      <c r="Z164" s="104" t="str">
        <f>VLOOKUP(Tabela2[[#This Row],[SIEMA]],Siema2025,11,FALSE)</f>
        <v>0.52</v>
      </c>
      <c r="AA164" s="104" t="str">
        <f>VLOOKUP(Tabela2[[#This Row],[SIEMA]],Siema2025,12,FALSE)</f>
        <v>M3</v>
      </c>
      <c r="AB164" s="104" t="str">
        <f>IF(W164="","",IF(ISNUMBER(W164)=FALSE,"Não se aplica",IFERROR(VLOOKUP(W164,Produtos!$A$1:$C$2319,3,FALSE),"Não Cadastrado")))</f>
        <v>Não se aplica</v>
      </c>
      <c r="AC164" s="104"/>
      <c r="AD164" s="108" t="str">
        <f>IF(Tabela2[[#This Row],[Origem do acidente]] = "Plataforma", "PREENCHER","NA")</f>
        <v>NA</v>
      </c>
      <c r="AE164" s="107" t="str">
        <f>IF(AC164="","", IF(AC164="NC","", IF(AC164="NE","", IF(AC164="NA","",IFERROR(VLOOKUP(AC164,Produtos!$A$1:$C$2319,2,FALSE),"Não Cadastrado")))))</f>
        <v/>
      </c>
      <c r="AF164" s="104"/>
      <c r="AG164" s="104"/>
      <c r="AH164" s="104" t="str">
        <f>IF(AC164="","",IF(ISNUMBER(AC164)=FALSE,"Não se aplica",IFERROR(VLOOKUP(AC164,Produtos!$A$1:$C$2319,3,FALSE),"Não Cadastrado")))</f>
        <v/>
      </c>
      <c r="AI164" s="104"/>
      <c r="AJ164" s="104" t="str">
        <f>VLOOKUP(Tabela2[[#This Row],[SIEMA]],Siema2025,26,FALSE)</f>
        <v/>
      </c>
      <c r="AK164" s="107" t="s">
        <v>6834</v>
      </c>
      <c r="AL164" s="107"/>
      <c r="AM164" s="107"/>
      <c r="AN164" s="108" t="str">
        <f>VLOOKUP(Tabela2[[#This Row],[SIEMA]],Siema2025,51,FALSE)</f>
        <v/>
      </c>
      <c r="AO164" s="108" t="str">
        <f>VLOOKUP(Tabela2[[#This Row],[SIEMA]],Siema2025,53,FALSE)</f>
        <v/>
      </c>
      <c r="AP164" s="108" t="str">
        <f>VLOOKUP(Tabela2[[#This Row],[SIEMA]],Siema2025,55,FALSE)</f>
        <v/>
      </c>
      <c r="AQ164" s="108" t="str">
        <f>VLOOKUP(Tabela2[[#This Row],[SIEMA]],Siema2025,57,FALSE)</f>
        <v/>
      </c>
      <c r="AR164" s="108" t="str">
        <f>VLOOKUP(Tabela2[[#This Row],[SIEMA]],Siema2025,59,FALSE)</f>
        <v/>
      </c>
      <c r="AS164" s="108" t="str">
        <f>VLOOKUP(Tabela2[[#This Row],[SIEMA]],Siema2025,61,FALSE)</f>
        <v/>
      </c>
      <c r="AT164" s="108" t="str">
        <f>VLOOKUP(Tabela2[[#This Row],[SIEMA]],Siema2025,63,FALSE)</f>
        <v/>
      </c>
      <c r="AU164" s="108" t="str">
        <f>VLOOKUP(Tabela2[[#This Row],[SIEMA]],Siema2025,65,FALSE)</f>
        <v>X</v>
      </c>
      <c r="AV164" s="108" t="str">
        <f>VLOOKUP(Tabela2[[#This Row],[SIEMA]],Siema2025,67,FALSE)</f>
        <v/>
      </c>
      <c r="AW164" s="108" t="str">
        <f>VLOOKUP(Tabela2[[#This Row],[SIEMA]],Siema2025,69,FALSE)</f>
        <v/>
      </c>
      <c r="AX164" s="108" t="str">
        <f>VLOOKUP(Tabela2[[#This Row],[SIEMA]],Siema2025,71,FALSE)</f>
        <v/>
      </c>
      <c r="AY164" s="108" t="str">
        <f>VLOOKUP(Tabela2[[#This Row],[SIEMA]],Siema2025,73,FALSE)</f>
        <v/>
      </c>
      <c r="AZ164" s="108" t="str">
        <f>VLOOKUP(Tabela2[[#This Row],[SIEMA]],Siema2025,75,FALSE)</f>
        <v/>
      </c>
      <c r="BA164" s="108" t="str">
        <f>VLOOKUP(Tabela2[[#This Row],[SIEMA]],Siema2025,77,FALSE)</f>
        <v/>
      </c>
      <c r="BB164" s="108" t="str">
        <f>VLOOKUP(Tabela2[[#This Row],[SIEMA]],Siema2025,79,FALSE)</f>
        <v/>
      </c>
      <c r="BC164" s="108" t="str">
        <f>IF(Tabela2[[#This Row],[Outro(s) ]] = "X", "PREENCHER","NA")</f>
        <v>NA</v>
      </c>
      <c r="BD164" s="108" t="str">
        <f>VLOOKUP(Tabela2[[#This Row],[SIEMA]],Siema2025,82,FALSE)</f>
        <v/>
      </c>
      <c r="BE164" s="108" t="str">
        <f>VLOOKUP(Tabela2[[#This Row],[SIEMA]],Siema2025,81,FALSE)</f>
        <v/>
      </c>
      <c r="BF164" s="110" t="str">
        <f>VLOOKUP(Tabela2[[#This Row],[SIEMA]],Siema2025,28,FALSE)</f>
        <v>ORIGEM ENERGIA ALAGOAS S.A</v>
      </c>
      <c r="BG164" s="110"/>
      <c r="BH164" s="111" t="str">
        <f>VLOOKUP(Tabela2[[#This Row],[SIEMA]],Siema2025,29,FALSE)</f>
        <v>34186669000301</v>
      </c>
      <c r="BI164" s="112" t="str">
        <f>VLOOKUP(Tabela2[[#This Row],[SIEMA]],Siema2025,107,FALSE)</f>
        <v>Não</v>
      </c>
      <c r="BJ164" s="107" t="s">
        <v>7113</v>
      </c>
      <c r="BK164" s="104" t="s">
        <v>7856</v>
      </c>
      <c r="BL164" s="140">
        <v>45730</v>
      </c>
      <c r="BM164" s="108">
        <f ca="1">IF(Tabela2[[#This Row],[Data de atendimento do Ibama (considerar o primeiro documento/ação)]]="",_xlfn.DAYS(TODAY(),J164),_xlfn.DAYS(Tabela2[[#This Row],[Data de atendimento do Ibama (considerar o primeiro documento/ação)]],J164))</f>
        <v>3</v>
      </c>
      <c r="BN164" s="108" t="str">
        <f>IF(Tabela2[[#This Row],[Atendido pelo Ibama ("Não" ou "Sim")]]="Não","Preencher", IF(Tabela2[[#This Row],[Atendido pelo Ibama ("Não" ou "Sim")]]="Sim","NA",""))</f>
        <v>NA</v>
      </c>
      <c r="BO164" s="114" t="s">
        <v>7138</v>
      </c>
      <c r="BP164" s="108" t="str">
        <f>IF(Tabela2[[#This Row],[Forma de atendimento (primeiro documento/ação)]]= "Outros (especificar)", "PREENCHER","NA")</f>
        <v>NA</v>
      </c>
      <c r="BQ164" s="106" t="s">
        <v>123</v>
      </c>
      <c r="BR164" s="108" t="str">
        <f>IF(Tabela2[[#This Row],[Equipe do Ibama foi a campo? Houve sobrevoo do Poseidon?]] = "Sim", "PREENCHER","NA")</f>
        <v>NA</v>
      </c>
      <c r="BS164" s="108" t="s">
        <v>7114</v>
      </c>
      <c r="BT164" s="108" t="s">
        <v>7126</v>
      </c>
      <c r="BU164" s="108" t="s">
        <v>123</v>
      </c>
      <c r="BV164" s="108" t="s">
        <v>123</v>
      </c>
      <c r="BW164" s="108" t="s">
        <v>123</v>
      </c>
      <c r="BX164" s="106"/>
      <c r="BY164" s="140"/>
      <c r="BZ164" s="104" t="str">
        <f>IF(Tabela2[[#This Row],[Data do documento de encerramento]]="NA","NA",IF(Tabela2[[#This Row],[Data do documento de encerramento]]="","Pendente de conclusão/ encerramento",_xlfn.DAYS(Tabela2[[#This Row],[Data do documento de encerramento]],J164)))</f>
        <v>Pendente de conclusão/ encerramento</v>
      </c>
      <c r="CA164" s="107"/>
      <c r="CB164" s="107"/>
      <c r="CC164" s="107"/>
      <c r="CD164" s="107"/>
      <c r="CE164" s="107"/>
      <c r="CF164" s="107"/>
    </row>
    <row r="165" spans="1:84" ht="45.75">
      <c r="A165" s="182">
        <v>202531275610</v>
      </c>
      <c r="B165" s="118" t="s">
        <v>7903</v>
      </c>
      <c r="C165" s="108" t="s">
        <v>672</v>
      </c>
      <c r="D165" s="106" t="s">
        <v>637</v>
      </c>
      <c r="E165" s="106" t="s">
        <v>1901</v>
      </c>
      <c r="F165" s="106"/>
      <c r="G165" s="106" t="s">
        <v>7904</v>
      </c>
      <c r="H165" s="106" t="s">
        <v>7905</v>
      </c>
      <c r="I165" s="104" t="str">
        <f>VLOOKUP(Tabela2[[#This Row],[SIEMA]],Siema2025,19,FALSE)</f>
        <v>Santos</v>
      </c>
      <c r="J165" s="105">
        <f>VLOOKUP(Tabela2[[#This Row],[SIEMA]],Siema2025,2,FALSE)</f>
        <v>45728</v>
      </c>
      <c r="K165" s="105" t="str">
        <f>VLOOKUP(Tabela2[[#This Row],[SIEMA]],Siema2025,16,FALSE)</f>
        <v>Quarta</v>
      </c>
      <c r="L165" s="104" t="str">
        <f>IF(Tabela2[[#This Row],[Data]]="","Sem Informação",VLOOKUP(MONTH(Tabela2[[#This Row],[Data]]),'[1]Validação de dados'!$I$1:$J$13,2,0))</f>
        <v>Março</v>
      </c>
      <c r="M165" s="104">
        <f>YEAR(Tabela2[[#This Row],[Data]])</f>
        <v>2025</v>
      </c>
      <c r="N165" s="105" t="str">
        <f>VLOOKUP(Tabela2[[#This Row],[SIEMA]],Siema2025,17,FALSE)</f>
        <v>Vespertino</v>
      </c>
      <c r="O165" s="105" t="s">
        <v>111</v>
      </c>
      <c r="P165" s="104" t="str">
        <f>VLOOKUP(Tabela2[[#This Row],[SIEMA]],Siema2025,21,FALSE)</f>
        <v>Valaris - DS 17</v>
      </c>
      <c r="Q165" s="104" t="s">
        <v>7094</v>
      </c>
      <c r="R165" s="104" t="s">
        <v>7906</v>
      </c>
      <c r="S165" s="107" t="s">
        <v>7147</v>
      </c>
      <c r="T165" s="104">
        <v>13.7</v>
      </c>
      <c r="U165" s="104" t="s">
        <v>7111</v>
      </c>
      <c r="V165" s="104" t="str">
        <f>IF(Q165="","",IF(ISNUMBER(Q165)=FALSE,"Não se aplica",IFERROR(VLOOKUP(Q165,Produtos!$A$1:$C$2319,3,FALSE),"Não Cadastrado")))</f>
        <v>Não se aplica</v>
      </c>
      <c r="W165" s="104"/>
      <c r="X165" s="113"/>
      <c r="Y165" s="109" t="str">
        <f>IF(W165="","", IF(W165="NC","", IF(W165="NE","", IF(W165="NA","",IFERROR(VLOOKUP(W165,Produtos!$A$1:$C$2319,2,FALSE),"Não Cadastrado")))))</f>
        <v/>
      </c>
      <c r="Z165" s="104"/>
      <c r="AA165" s="104"/>
      <c r="AB165" s="104" t="str">
        <f>IF(W165="","",IF(ISNUMBER(W165)=FALSE,"Não se aplica",IFERROR(VLOOKUP(W165,Produtos!$A$1:$C$2319,3,FALSE),"Não Cadastrado")))</f>
        <v/>
      </c>
      <c r="AC165" s="113"/>
      <c r="AD165" s="113"/>
      <c r="AE165" s="107" t="str">
        <f>IF(AC165="","", IF(AC165="NC","", IF(AC165="NE","", IF(AC165="NA","",IFERROR(VLOOKUP(AC165,Produtos!$A$1:$C$2319,2,FALSE),"Não Cadastrado")))))</f>
        <v/>
      </c>
      <c r="AF165" s="113"/>
      <c r="AG165" s="104"/>
      <c r="AH165" s="104" t="str">
        <f>IF(AC165="","",IF(ISNUMBER(AC165)=FALSE,"Não se aplica",IFERROR(VLOOKUP(AC165,Produtos!$A$1:$C$2319,3,FALSE),"Não Cadastrado")))</f>
        <v/>
      </c>
      <c r="AI165" s="113"/>
      <c r="AJ165" s="104" t="str">
        <f>VLOOKUP(Tabela2[[#This Row],[SIEMA]],Siema2025,26,FALSE)</f>
        <v>Falha operacional no processo de filtração envolvendo a válvula borboleta que isolava a linha de brine.</v>
      </c>
      <c r="AK165" s="107" t="s">
        <v>7098</v>
      </c>
      <c r="AL165" s="107" t="s">
        <v>7234</v>
      </c>
      <c r="AM165" s="107" t="s">
        <v>7190</v>
      </c>
      <c r="AN165" s="108" t="str">
        <f>VLOOKUP(Tabela2[[#This Row],[SIEMA]],Siema2025,51,FALSE)</f>
        <v/>
      </c>
      <c r="AO165" s="108" t="str">
        <f>VLOOKUP(Tabela2[[#This Row],[SIEMA]],Siema2025,53,FALSE)</f>
        <v/>
      </c>
      <c r="AP165" s="108" t="str">
        <f>VLOOKUP(Tabela2[[#This Row],[SIEMA]],Siema2025,55,FALSE)</f>
        <v/>
      </c>
      <c r="AQ165" s="108" t="str">
        <f>VLOOKUP(Tabela2[[#This Row],[SIEMA]],Siema2025,57,FALSE)</f>
        <v/>
      </c>
      <c r="AR165" s="108" t="str">
        <f>VLOOKUP(Tabela2[[#This Row],[SIEMA]],Siema2025,59,FALSE)</f>
        <v/>
      </c>
      <c r="AS165" s="108" t="str">
        <f>VLOOKUP(Tabela2[[#This Row],[SIEMA]],Siema2025,61,FALSE)</f>
        <v>X</v>
      </c>
      <c r="AT165" s="108" t="str">
        <f>VLOOKUP(Tabela2[[#This Row],[SIEMA]],Siema2025,63,FALSE)</f>
        <v/>
      </c>
      <c r="AU165" s="108" t="str">
        <f>VLOOKUP(Tabela2[[#This Row],[SIEMA]],Siema2025,65,FALSE)</f>
        <v/>
      </c>
      <c r="AV165" s="108" t="str">
        <f>VLOOKUP(Tabela2[[#This Row],[SIEMA]],Siema2025,67,FALSE)</f>
        <v/>
      </c>
      <c r="AW165" s="108" t="str">
        <f>VLOOKUP(Tabela2[[#This Row],[SIEMA]],Siema2025,69,FALSE)</f>
        <v/>
      </c>
      <c r="AX165" s="108" t="str">
        <f>VLOOKUP(Tabela2[[#This Row],[SIEMA]],Siema2025,71,FALSE)</f>
        <v/>
      </c>
      <c r="AY165" s="108" t="str">
        <f>VLOOKUP(Tabela2[[#This Row],[SIEMA]],Siema2025,73,FALSE)</f>
        <v/>
      </c>
      <c r="AZ165" s="108" t="str">
        <f>VLOOKUP(Tabela2[[#This Row],[SIEMA]],Siema2025,75,FALSE)</f>
        <v/>
      </c>
      <c r="BA165" s="108" t="str">
        <f>VLOOKUP(Tabela2[[#This Row],[SIEMA]],Siema2025,77,FALSE)</f>
        <v/>
      </c>
      <c r="BB165" s="108" t="str">
        <f>VLOOKUP(Tabela2[[#This Row],[SIEMA]],Siema2025,79,FALSE)</f>
        <v/>
      </c>
      <c r="BC165" s="108" t="str">
        <f>IF(Tabela2[[#This Row],[Outro(s) ]] = "X", "PREENCHER","NA")</f>
        <v>NA</v>
      </c>
      <c r="BD165" s="108" t="str">
        <f>VLOOKUP(Tabela2[[#This Row],[SIEMA]],Siema2025,82,FALSE)</f>
        <v/>
      </c>
      <c r="BE165" s="108" t="str">
        <f>VLOOKUP(Tabela2[[#This Row],[SIEMA]],Siema2025,81,FALSE)</f>
        <v/>
      </c>
      <c r="BF165" s="110" t="str">
        <f>VLOOKUP(Tabela2[[#This Row],[SIEMA]],Siema2025,28,FALSE)</f>
        <v>Equinor Brasil Energia</v>
      </c>
      <c r="BG165" s="104"/>
      <c r="BH165" s="111" t="str">
        <f>VLOOKUP(Tabela2[[#This Row],[SIEMA]],Siema2025,29,FALSE)</f>
        <v>04028583000110</v>
      </c>
      <c r="BI165" s="112" t="s">
        <v>2696</v>
      </c>
      <c r="BJ165" s="107" t="s">
        <v>7099</v>
      </c>
      <c r="BK165" s="104" t="s">
        <v>2696</v>
      </c>
      <c r="BL165" s="140">
        <v>45729</v>
      </c>
      <c r="BM165" s="108">
        <f ca="1">IF(Tabela2[[#This Row],[Data de atendimento do Ibama (considerar o primeiro documento/ação)]]="",_xlfn.DAYS(TODAY(),J165),_xlfn.DAYS(Tabela2[[#This Row],[Data de atendimento do Ibama (considerar o primeiro documento/ação)]],J165))</f>
        <v>1</v>
      </c>
      <c r="BN165" s="108" t="str">
        <f>IF(Tabela2[[#This Row],[Atendido pelo Ibama ("Não" ou "Sim")]]="Não","Preencher", IF(Tabela2[[#This Row],[Atendido pelo Ibama ("Não" ou "Sim")]]="Sim","NA",""))</f>
        <v>NA</v>
      </c>
      <c r="BO165" s="114" t="s">
        <v>7100</v>
      </c>
      <c r="BP165" s="108" t="str">
        <f>IF(Tabela2[[#This Row],[Forma de atendimento (primeiro documento/ação)]]= "Outros (especificar)", "PREENCHER","NA")</f>
        <v>NA</v>
      </c>
      <c r="BQ165" s="106" t="s">
        <v>123</v>
      </c>
      <c r="BR165" s="108" t="str">
        <f>IF(Tabela2[[#This Row],[Equipe do Ibama foi a campo? Houve sobrevoo do Poseidon?]] = "Sim", "PREENCHER","NA")</f>
        <v>NA</v>
      </c>
      <c r="BS165" s="108" t="str">
        <f>IF(Tabela2[[#This Row],[Se sim, foi emitida Ordem de Emergência? (informações vinculada à coluna CK)]] = "Sim", "PREENCHER","NA")</f>
        <v>NA</v>
      </c>
      <c r="BT165" s="108" t="s">
        <v>7101</v>
      </c>
      <c r="BU165" s="108" t="s">
        <v>2696</v>
      </c>
      <c r="BV165" s="108" t="s">
        <v>123</v>
      </c>
      <c r="BW165" s="108" t="s">
        <v>2696</v>
      </c>
      <c r="BX165" s="106" t="s">
        <v>7102</v>
      </c>
      <c r="BY165" s="140">
        <v>46134</v>
      </c>
      <c r="BZ165" s="104">
        <f>IF(Tabela2[[#This Row],[Data do documento de encerramento]]="NA","NA",IF(Tabela2[[#This Row],[Data do documento de encerramento]]="","Pendente de conclusão/ encerramento",_xlfn.DAYS(Tabela2[[#This Row],[Data do documento de encerramento]],J165)))</f>
        <v>406</v>
      </c>
      <c r="CA165" s="104"/>
      <c r="CB165" s="104" t="s">
        <v>7907</v>
      </c>
      <c r="CC165" s="128" t="s">
        <v>7197</v>
      </c>
      <c r="CD165" s="104" t="s">
        <v>123</v>
      </c>
      <c r="CE165" s="104" t="s">
        <v>123</v>
      </c>
      <c r="CF165" s="104" t="s">
        <v>7141</v>
      </c>
    </row>
    <row r="166" spans="1:84" ht="106.5" hidden="1">
      <c r="A166" s="169">
        <v>202531332449</v>
      </c>
      <c r="B166" s="170" t="s">
        <v>7908</v>
      </c>
      <c r="C166" s="108" t="str">
        <f>VLOOKUP(Tabela2[[#This Row],[SIEMA]],Siema2025,4,FALSE)</f>
        <v xml:space="preserve"> MG</v>
      </c>
      <c r="D166" s="106" t="str">
        <f>VLOOKUP(Tabela2[[#This Row],[SIEMA]],Siema2025,3,FALSE)</f>
        <v xml:space="preserve">Careaçu </v>
      </c>
      <c r="E166" s="106" t="s">
        <v>4216</v>
      </c>
      <c r="F166" s="106" t="s">
        <v>7909</v>
      </c>
      <c r="G166" s="106" t="s">
        <v>7910</v>
      </c>
      <c r="H166" s="106" t="s">
        <v>7911</v>
      </c>
      <c r="I166" s="104" t="s">
        <v>7114</v>
      </c>
      <c r="J166" s="105">
        <f>VLOOKUP(Tabela2[[#This Row],[SIEMA]],Siema2025,2,FALSE)</f>
        <v>45728</v>
      </c>
      <c r="K166" s="105" t="str">
        <f>VLOOKUP(Tabela2[[#This Row],[SIEMA]],Siema2025,16,FALSE)</f>
        <v>Quarta</v>
      </c>
      <c r="L166" s="106" t="str">
        <f>IF(Tabela2[[#This Row],[Data]]="","Sem Informação",VLOOKUP(MONTH(Tabela2[[#This Row],[Data]]),'[1]Validação de dados'!$I$1:$J$13,2,0))</f>
        <v>Março</v>
      </c>
      <c r="M166" s="104">
        <f>YEAR(Tabela2[[#This Row],[Data]])</f>
        <v>2025</v>
      </c>
      <c r="N166" s="105" t="str">
        <f>VLOOKUP(Tabela2[[#This Row],[SIEMA]],Siema2025,17,FALSE)</f>
        <v>Noturno</v>
      </c>
      <c r="O166" s="105" t="str">
        <f>VLOOKUP(Tabela2[[#This Row],[SIEMA]],Siema2025,5,FALSE)</f>
        <v>Rodovia</v>
      </c>
      <c r="P166" s="104" t="str">
        <f>VLOOKUP(Tabela2[[#This Row],[SIEMA]],Siema2025,21,FALSE)</f>
        <v/>
      </c>
      <c r="Q166" s="104">
        <v>1263</v>
      </c>
      <c r="R166" s="104" t="str">
        <f>VLOOKUP(Tabela2[[#This Row],[SIEMA]],Siema2025,10,FALSE)</f>
        <v>Tinta</v>
      </c>
      <c r="S166" s="107" t="str">
        <f>IF(Q166="","", IF(Q166="NC","", IF(Q166="NE","", IF(Q166="NA","",IFERROR(VLOOKUP(Q166,Produtos!$A$1:$C$2319,2,FALSE),"Não Cadastrado")))))</f>
        <v>TINTA  (incluindo  tintas,  lacas,  esmaltes,  tinturas,  goma-lacas,  vernizes,  polidores,  enenchimentos  líquidos  e  bases  líquidas para lacas) ou MATERIAL RELACIONADO COM TINTAS (incluindo diluentes ou redutores para tintas)</v>
      </c>
      <c r="T166" s="104" t="str">
        <f>VLOOKUP(Tabela2[[#This Row],[SIEMA]],Siema2025,11,FALSE)</f>
        <v>29</v>
      </c>
      <c r="U166" s="104" t="str">
        <f>VLOOKUP(Tabela2[[#This Row],[SIEMA]],Siema2025,12,FALSE)</f>
        <v>T</v>
      </c>
      <c r="V166" s="104">
        <f>IF(Q166="","",IF(ISNUMBER(Q166)=FALSE,"Não se aplica",IFERROR(VLOOKUP(Q166,Produtos!$A$1:$C$2319,3,FALSE),"Não Cadastrado")))</f>
        <v>3</v>
      </c>
      <c r="W166" s="104">
        <v>1272</v>
      </c>
      <c r="X166" s="113" t="str">
        <f>IF(Tabela2[[#This Row],[Origem do acidente]] = "Plataforma", "PREENCHER","NA")</f>
        <v>NA</v>
      </c>
      <c r="Y166" s="109" t="str">
        <f>IF(W166="","", IF(W166="NC","", IF(W166="NE","", IF(W166="NA","",IFERROR(VLOOKUP(W166,Produtos!$A$1:$C$2319,2,FALSE),"Não Cadastrado")))))</f>
        <v>ÓLEO DE PINHO</v>
      </c>
      <c r="Z166" s="104">
        <v>1750</v>
      </c>
      <c r="AA166" s="104" t="s">
        <v>7309</v>
      </c>
      <c r="AB166" s="104">
        <f>IF(W166="","",IF(ISNUMBER(W166)=FALSE,"Não se aplica",IFERROR(VLOOKUP(W166,Produtos!$A$1:$C$2319,3,FALSE),"Não Cadastrado")))</f>
        <v>3</v>
      </c>
      <c r="AC166" s="104"/>
      <c r="AD166" s="108" t="str">
        <f>IF(Tabela2[[#This Row],[Origem do acidente]] = "Plataforma", "PREENCHER","NA")</f>
        <v>NA</v>
      </c>
      <c r="AE166" s="107">
        <v>1307</v>
      </c>
      <c r="AF166" s="104"/>
      <c r="AG166" s="104"/>
      <c r="AH166" s="104" t="str">
        <f>IF(AC166="","",IF(ISNUMBER(AC166)=FALSE,"Não se aplica",IFERROR(VLOOKUP(AC166,Produtos!$A$1:$C$2319,3,FALSE),"Não Cadastrado")))</f>
        <v/>
      </c>
      <c r="AI166" s="104"/>
      <c r="AJ166" s="104" t="str">
        <f>VLOOKUP(Tabela2[[#This Row],[SIEMA]],Siema2025,26,FALSE)</f>
        <v/>
      </c>
      <c r="AK166" s="107" t="s">
        <v>7636</v>
      </c>
      <c r="AL166" s="107"/>
      <c r="AM166" s="107"/>
      <c r="AN166" s="108" t="str">
        <f>VLOOKUP(Tabela2[[#This Row],[SIEMA]],Siema2025,51,FALSE)</f>
        <v/>
      </c>
      <c r="AO166" s="108" t="str">
        <f>VLOOKUP(Tabela2[[#This Row],[SIEMA]],Siema2025,53,FALSE)</f>
        <v/>
      </c>
      <c r="AP166" s="108" t="str">
        <f>VLOOKUP(Tabela2[[#This Row],[SIEMA]],Siema2025,55,FALSE)</f>
        <v/>
      </c>
      <c r="AQ166" s="108" t="str">
        <f>VLOOKUP(Tabela2[[#This Row],[SIEMA]],Siema2025,57,FALSE)</f>
        <v/>
      </c>
      <c r="AR166" s="108" t="str">
        <f>VLOOKUP(Tabela2[[#This Row],[SIEMA]],Siema2025,59,FALSE)</f>
        <v/>
      </c>
      <c r="AS166" s="108" t="str">
        <f>VLOOKUP(Tabela2[[#This Row],[SIEMA]],Siema2025,61,FALSE)</f>
        <v/>
      </c>
      <c r="AT166" s="108" t="str">
        <f>VLOOKUP(Tabela2[[#This Row],[SIEMA]],Siema2025,63,FALSE)</f>
        <v/>
      </c>
      <c r="AU166" s="108" t="str">
        <f>VLOOKUP(Tabela2[[#This Row],[SIEMA]],Siema2025,65,FALSE)</f>
        <v/>
      </c>
      <c r="AV166" s="108" t="str">
        <f>VLOOKUP(Tabela2[[#This Row],[SIEMA]],Siema2025,67,FALSE)</f>
        <v/>
      </c>
      <c r="AW166" s="108" t="str">
        <f>VLOOKUP(Tabela2[[#This Row],[SIEMA]],Siema2025,69,FALSE)</f>
        <v>X</v>
      </c>
      <c r="AX166" s="108" t="str">
        <f>VLOOKUP(Tabela2[[#This Row],[SIEMA]],Siema2025,71,FALSE)</f>
        <v/>
      </c>
      <c r="AY166" s="108" t="str">
        <f>VLOOKUP(Tabela2[[#This Row],[SIEMA]],Siema2025,73,FALSE)</f>
        <v/>
      </c>
      <c r="AZ166" s="108" t="str">
        <f>VLOOKUP(Tabela2[[#This Row],[SIEMA]],Siema2025,75,FALSE)</f>
        <v/>
      </c>
      <c r="BA166" s="108" t="str">
        <f>VLOOKUP(Tabela2[[#This Row],[SIEMA]],Siema2025,77,FALSE)</f>
        <v/>
      </c>
      <c r="BB166" s="108" t="str">
        <f>VLOOKUP(Tabela2[[#This Row],[SIEMA]],Siema2025,79,FALSE)</f>
        <v/>
      </c>
      <c r="BC166" s="108" t="str">
        <f>IF(Tabela2[[#This Row],[Outro(s) ]] = "X", "PREENCHER","NA")</f>
        <v>NA</v>
      </c>
      <c r="BD166" s="108" t="str">
        <f>VLOOKUP(Tabela2[[#This Row],[SIEMA]],Siema2025,82,FALSE)</f>
        <v/>
      </c>
      <c r="BE166" s="108" t="str">
        <f>VLOOKUP(Tabela2[[#This Row],[SIEMA]],Siema2025,81,FALSE)</f>
        <v/>
      </c>
      <c r="BF166" s="110" t="str">
        <f>VLOOKUP(Tabela2[[#This Row],[SIEMA]],Siema2025,28,FALSE)</f>
        <v>TRANSPORTADORA CENTRAL LTDA</v>
      </c>
      <c r="BG166" s="110"/>
      <c r="BH166" s="111" t="str">
        <f>VLOOKUP(Tabela2[[#This Row],[SIEMA]],Siema2025,29,FALSE)</f>
        <v>40582397000272</v>
      </c>
      <c r="BI166" s="112" t="str">
        <f>VLOOKUP(Tabela2[[#This Row],[SIEMA]],Siema2025,107,FALSE)</f>
        <v>Não</v>
      </c>
      <c r="BJ166" s="107" t="s">
        <v>7099</v>
      </c>
      <c r="BK166" s="104" t="s">
        <v>2696</v>
      </c>
      <c r="BL166" s="140">
        <v>45730</v>
      </c>
      <c r="BM166" s="108">
        <f ca="1">IF(Tabela2[[#This Row],[Data de atendimento do Ibama (considerar o primeiro documento/ação)]]="",_xlfn.DAYS(TODAY(),J166),_xlfn.DAYS(Tabela2[[#This Row],[Data de atendimento do Ibama (considerar o primeiro documento/ação)]],J166))</f>
        <v>2</v>
      </c>
      <c r="BN166" s="108" t="str">
        <f>IF(Tabela2[[#This Row],[Atendido pelo Ibama ("Não" ou "Sim")]]="Não","Preencher", IF(Tabela2[[#This Row],[Atendido pelo Ibama ("Não" ou "Sim")]]="Sim","NA",""))</f>
        <v>NA</v>
      </c>
      <c r="BO166" s="114" t="s">
        <v>7100</v>
      </c>
      <c r="BP166" s="108" t="str">
        <f>IF(Tabela2[[#This Row],[Forma de atendimento (primeiro documento/ação)]]= "Outros (especificar)", "PREENCHER","NA")</f>
        <v>NA</v>
      </c>
      <c r="BQ166" s="106" t="s">
        <v>123</v>
      </c>
      <c r="BR166" s="108" t="s">
        <v>123</v>
      </c>
      <c r="BS166" s="108" t="s">
        <v>7114</v>
      </c>
      <c r="BT166" s="108" t="s">
        <v>7101</v>
      </c>
      <c r="BU166" s="108" t="s">
        <v>2696</v>
      </c>
      <c r="BV166" s="108" t="str">
        <f>IF(Tabela2[[#This Row],[Houve avaliação das informações pós-acidente solicitadas/enviadas?]] = "Sim", "PREENCHER","NA")</f>
        <v>PREENCHER</v>
      </c>
      <c r="BW166" s="108" t="s">
        <v>2696</v>
      </c>
      <c r="BX166" s="106" t="s">
        <v>7102</v>
      </c>
      <c r="BY166" s="140">
        <v>45757</v>
      </c>
      <c r="BZ166" s="104">
        <f>IF(Tabela2[[#This Row],[Data do documento de encerramento]]="NA","NA",IF(Tabela2[[#This Row],[Data do documento de encerramento]]="","Pendente de conclusão/ encerramento",_xlfn.DAYS(Tabela2[[#This Row],[Data do documento de encerramento]],J166)))</f>
        <v>29</v>
      </c>
      <c r="CA166" s="107" t="s">
        <v>7786</v>
      </c>
      <c r="CB166" s="107"/>
      <c r="CC166" s="107"/>
      <c r="CD166" s="107"/>
      <c r="CE166" s="107"/>
      <c r="CF166" s="107"/>
    </row>
    <row r="167" spans="1:84" ht="30.75" hidden="1">
      <c r="A167" s="169">
        <v>202531361233</v>
      </c>
      <c r="B167" s="170" t="s">
        <v>7912</v>
      </c>
      <c r="C167" s="108" t="str">
        <f>VLOOKUP(Tabela2[[#This Row],[SIEMA]],Siema2025,4,FALSE)</f>
        <v xml:space="preserve"> MG</v>
      </c>
      <c r="D167" s="106" t="str">
        <f>VLOOKUP(Tabela2[[#This Row],[SIEMA]],Siema2025,3,FALSE)</f>
        <v xml:space="preserve">Nova Lima </v>
      </c>
      <c r="E167" s="106" t="str">
        <f>VLOOKUP(Tabela2[[#This Row],[SIEMA]],Siema2025,20,FALSE)</f>
        <v>R. Nebraska, 260a - Jardim Canada</v>
      </c>
      <c r="F167" s="106" t="s">
        <v>6920</v>
      </c>
      <c r="G167" s="106" t="s">
        <v>7913</v>
      </c>
      <c r="H167" t="s">
        <v>7914</v>
      </c>
      <c r="I167" s="104" t="s">
        <v>7114</v>
      </c>
      <c r="J167" s="105">
        <f>VLOOKUP(Tabela2[[#This Row],[SIEMA]],Siema2025,2,FALSE)</f>
        <v>45728</v>
      </c>
      <c r="K167" s="105" t="str">
        <f>VLOOKUP(Tabela2[[#This Row],[SIEMA]],Siema2025,16,FALSE)</f>
        <v>Quarta</v>
      </c>
      <c r="L167" s="106" t="str">
        <f>IF(Tabela2[[#This Row],[Data]]="","Sem Informação",VLOOKUP(MONTH(Tabela2[[#This Row],[Data]]),'[1]Validação de dados'!$I$1:$J$13,2,0))</f>
        <v>Março</v>
      </c>
      <c r="M167" s="104">
        <f>YEAR(Tabela2[[#This Row],[Data]])</f>
        <v>2025</v>
      </c>
      <c r="N167" s="105" t="str">
        <f>VLOOKUP(Tabela2[[#This Row],[SIEMA]],Siema2025,17,FALSE)</f>
        <v>Vespertino</v>
      </c>
      <c r="O167" s="105" t="s">
        <v>1470</v>
      </c>
      <c r="P167" s="104" t="str">
        <f>VLOOKUP(Tabela2[[#This Row],[SIEMA]],Siema2025,21,FALSE)</f>
        <v>Outros - Vazamento de gás</v>
      </c>
      <c r="Q167" s="104">
        <v>1971</v>
      </c>
      <c r="R167" s="104" t="s">
        <v>7915</v>
      </c>
      <c r="S167" s="107" t="str">
        <f>IF(Q167="","", IF(Q167="NC","", IF(Q167="NE","", IF(Q167="NA","",IFERROR(VLOOKUP(Q167,Produtos!$A$1:$C$2319,2,FALSE),"Não Cadastrado")))))</f>
        <v>METANO, COMPRIMIDO, ou GÁS NATURAL, COMPRIMIDO, com elevado teor de metano</v>
      </c>
      <c r="T167" s="104" t="s">
        <v>7916</v>
      </c>
      <c r="U167" s="104" t="str">
        <f>VLOOKUP(Tabela2[[#This Row],[SIEMA]],Siema2025,12,FALSE)</f>
        <v xml:space="preserve"> </v>
      </c>
      <c r="V167" s="104">
        <f>IF(Q167="","",IF(ISNUMBER(Q167)=FALSE,"Não se aplica",IFERROR(VLOOKUP(Q167,Produtos!$A$1:$C$2319,3,FALSE),"Não Cadastrado")))</f>
        <v>2.1</v>
      </c>
      <c r="W167" s="104" t="str">
        <f>VLOOKUP(Tabela2[[#This Row],[SIEMA]],Siema2025,10,FALSE)</f>
        <v/>
      </c>
      <c r="X167" s="113" t="str">
        <f>IF(Tabela2[[#This Row],[Origem do acidente]] = "Plataforma", "PREENCHER","NA")</f>
        <v>NA</v>
      </c>
      <c r="Y167" s="109" t="str">
        <f>IF(W167="","", IF(W167="NC","", IF(W167="NE","", IF(W167="NA","",IFERROR(VLOOKUP(W167,Produtos!$A$1:$C$2319,2,FALSE),"Não Cadastrado")))))</f>
        <v/>
      </c>
      <c r="Z167" s="104" t="str">
        <f>VLOOKUP(Tabela2[[#This Row],[SIEMA]],Siema2025,11,FALSE)</f>
        <v xml:space="preserve"> </v>
      </c>
      <c r="AA167" s="104" t="str">
        <f>VLOOKUP(Tabela2[[#This Row],[SIEMA]],Siema2025,12,FALSE)</f>
        <v xml:space="preserve"> </v>
      </c>
      <c r="AB167" s="104" t="str">
        <f>IF(W167="","",IF(ISNUMBER(W167)=FALSE,"Não se aplica",IFERROR(VLOOKUP(W167,Produtos!$A$1:$C$2319,3,FALSE),"Não Cadastrado")))</f>
        <v/>
      </c>
      <c r="AC167" s="104"/>
      <c r="AD167" s="108" t="str">
        <f>IF(Tabela2[[#This Row],[Origem do acidente]] = "Plataforma", "PREENCHER","NA")</f>
        <v>NA</v>
      </c>
      <c r="AE167" s="107" t="str">
        <f>IF(AC167="","", IF(AC167="NC","", IF(AC167="NE","", IF(AC167="NA","",IFERROR(VLOOKUP(AC167,Produtos!$A$1:$C$2319,2,FALSE),"Não Cadastrado")))))</f>
        <v/>
      </c>
      <c r="AF167" s="104"/>
      <c r="AG167" s="104"/>
      <c r="AH167" s="104" t="str">
        <f>IF(AC167="","",IF(ISNUMBER(AC167)=FALSE,"Não se aplica",IFERROR(VLOOKUP(AC167,Produtos!$A$1:$C$2319,3,FALSE),"Não Cadastrado")))</f>
        <v/>
      </c>
      <c r="AI167" s="104"/>
      <c r="AJ167" s="104" t="str">
        <f>VLOOKUP(Tabela2[[#This Row],[SIEMA]],Siema2025,26,FALSE)</f>
        <v>A empreiteira da Copasa ao realizar uma obra atingiu a rede</v>
      </c>
      <c r="AK167" s="107" t="s">
        <v>7190</v>
      </c>
      <c r="AL167" s="107"/>
      <c r="AM167" s="107"/>
      <c r="AN167" s="108" t="str">
        <f>VLOOKUP(Tabela2[[#This Row],[SIEMA]],Siema2025,51,FALSE)</f>
        <v/>
      </c>
      <c r="AO167" s="108" t="str">
        <f>VLOOKUP(Tabela2[[#This Row],[SIEMA]],Siema2025,53,FALSE)</f>
        <v/>
      </c>
      <c r="AP167" s="108" t="str">
        <f>VLOOKUP(Tabela2[[#This Row],[SIEMA]],Siema2025,55,FALSE)</f>
        <v/>
      </c>
      <c r="AQ167" s="108" t="str">
        <f>VLOOKUP(Tabela2[[#This Row],[SIEMA]],Siema2025,57,FALSE)</f>
        <v/>
      </c>
      <c r="AR167" s="108" t="str">
        <f>VLOOKUP(Tabela2[[#This Row],[SIEMA]],Siema2025,59,FALSE)</f>
        <v/>
      </c>
      <c r="AS167" s="108" t="str">
        <f>VLOOKUP(Tabela2[[#This Row],[SIEMA]],Siema2025,61,FALSE)</f>
        <v/>
      </c>
      <c r="AT167" s="108" t="str">
        <f>VLOOKUP(Tabela2[[#This Row],[SIEMA]],Siema2025,63,FALSE)</f>
        <v/>
      </c>
      <c r="AU167" s="108" t="str">
        <f>VLOOKUP(Tabela2[[#This Row],[SIEMA]],Siema2025,65,FALSE)</f>
        <v/>
      </c>
      <c r="AV167" s="108" t="str">
        <f>VLOOKUP(Tabela2[[#This Row],[SIEMA]],Siema2025,67,FALSE)</f>
        <v/>
      </c>
      <c r="AW167" s="108" t="str">
        <f>VLOOKUP(Tabela2[[#This Row],[SIEMA]],Siema2025,69,FALSE)</f>
        <v>X</v>
      </c>
      <c r="AX167" s="108" t="str">
        <f>VLOOKUP(Tabela2[[#This Row],[SIEMA]],Siema2025,71,FALSE)</f>
        <v/>
      </c>
      <c r="AY167" s="108" t="str">
        <f>VLOOKUP(Tabela2[[#This Row],[SIEMA]],Siema2025,73,FALSE)</f>
        <v/>
      </c>
      <c r="AZ167" s="108" t="str">
        <f>VLOOKUP(Tabela2[[#This Row],[SIEMA]],Siema2025,75,FALSE)</f>
        <v/>
      </c>
      <c r="BA167" s="108" t="str">
        <f>VLOOKUP(Tabela2[[#This Row],[SIEMA]],Siema2025,77,FALSE)</f>
        <v/>
      </c>
      <c r="BB167" s="108" t="str">
        <f>VLOOKUP(Tabela2[[#This Row],[SIEMA]],Siema2025,79,FALSE)</f>
        <v/>
      </c>
      <c r="BC167" s="108" t="str">
        <f>IF(Tabela2[[#This Row],[Outro(s) ]] = "X", "PREENCHER","NA")</f>
        <v>NA</v>
      </c>
      <c r="BD167" s="108" t="str">
        <f>VLOOKUP(Tabela2[[#This Row],[SIEMA]],Siema2025,82,FALSE)</f>
        <v/>
      </c>
      <c r="BE167" s="108" t="str">
        <f>VLOOKUP(Tabela2[[#This Row],[SIEMA]],Siema2025,81,FALSE)</f>
        <v/>
      </c>
      <c r="BF167" s="110" t="s">
        <v>2874</v>
      </c>
      <c r="BG167" s="110"/>
      <c r="BH167" s="111">
        <v>22261473000185</v>
      </c>
      <c r="BI167" s="112" t="str">
        <f>VLOOKUP(Tabela2[[#This Row],[SIEMA]],Siema2025,107,FALSE)</f>
        <v>Não</v>
      </c>
      <c r="BJ167" s="107" t="s">
        <v>7113</v>
      </c>
      <c r="BK167" s="104" t="s">
        <v>2696</v>
      </c>
      <c r="BL167" s="140">
        <v>45736</v>
      </c>
      <c r="BM167" s="108">
        <f ca="1">IF(Tabela2[[#This Row],[Data de atendimento do Ibama (considerar o primeiro documento/ação)]]="",_xlfn.DAYS(TODAY(),J167),_xlfn.DAYS(Tabela2[[#This Row],[Data de atendimento do Ibama (considerar o primeiro documento/ação)]],J167))</f>
        <v>8</v>
      </c>
      <c r="BN167" s="108" t="str">
        <f>IF(Tabela2[[#This Row],[Atendido pelo Ibama ("Não" ou "Sim")]]="Não","Preencher", IF(Tabela2[[#This Row],[Atendido pelo Ibama ("Não" ou "Sim")]]="Sim","NA",""))</f>
        <v>NA</v>
      </c>
      <c r="BO167" s="114" t="s">
        <v>7184</v>
      </c>
      <c r="BP167" s="108" t="str">
        <f>IF(Tabela2[[#This Row],[Forma de atendimento (primeiro documento/ação)]]= "Outros (especificar)", "PREENCHER","NA")</f>
        <v>NA</v>
      </c>
      <c r="BQ167" s="106" t="s">
        <v>123</v>
      </c>
      <c r="BR167" s="108" t="str">
        <f>IF(Tabela2[[#This Row],[Equipe do Ibama foi a campo? Houve sobrevoo do Poseidon?]] = "Sim", "PREENCHER","NA")</f>
        <v>NA</v>
      </c>
      <c r="BS167" s="108" t="str">
        <f>IF(Tabela2[[#This Row],[Se sim, foi emitida Ordem de Emergência? (informações vinculada à coluna CK)]] = "Sim", "PREENCHER","NA")</f>
        <v>NA</v>
      </c>
      <c r="BT167" s="108" t="str">
        <f>IF(Tabela2[[#This Row],[Foi elaborado Relatório de Vistoria pelo Ibama? (informações vinculada à coluna CK)]] = "Sim", "PREENCHER","NA")</f>
        <v>NA</v>
      </c>
      <c r="BU167" s="108" t="str">
        <f>IF(Tabela2[[#This Row],[Houve envio de Informações Pós-acidente (preencher "não se aplica" quando de competência estadual/municipal)]] = "Sim", "PREENCHER","NA")</f>
        <v>NA</v>
      </c>
      <c r="BV167" s="108" t="str">
        <f>IF(Tabela2[[#This Row],[Houve avaliação das informações pós-acidente solicitadas/enviadas?]] = "Sim", "PREENCHER","NA")</f>
        <v>NA</v>
      </c>
      <c r="BW167" s="108" t="s">
        <v>2696</v>
      </c>
      <c r="BX167" s="106" t="s">
        <v>7116</v>
      </c>
      <c r="BY167" s="140">
        <v>45741</v>
      </c>
      <c r="BZ167" s="104">
        <f>IF(Tabela2[[#This Row],[Data do documento de encerramento]]="NA","NA",IF(Tabela2[[#This Row],[Data do documento de encerramento]]="","Pendente de conclusão/ encerramento",_xlfn.DAYS(Tabela2[[#This Row],[Data do documento de encerramento]],J167)))</f>
        <v>13</v>
      </c>
      <c r="CA167" s="107" t="s">
        <v>7917</v>
      </c>
      <c r="CB167" s="107"/>
      <c r="CC167" s="115"/>
      <c r="CD167" s="107"/>
      <c r="CE167" s="107"/>
      <c r="CF167" s="107"/>
    </row>
    <row r="168" spans="1:84" hidden="1">
      <c r="A168" s="169">
        <v>202531368432</v>
      </c>
      <c r="B168" s="170" t="s">
        <v>7918</v>
      </c>
      <c r="C168" s="108" t="str">
        <f>VLOOKUP(Tabela2[[#This Row],[SIEMA]],Siema2025,4,FALSE)</f>
        <v xml:space="preserve"> MG</v>
      </c>
      <c r="D168" s="106" t="str">
        <f>VLOOKUP(Tabela2[[#This Row],[SIEMA]],Siema2025,3,FALSE)</f>
        <v xml:space="preserve">Santa Vitória </v>
      </c>
      <c r="E168" s="106" t="s">
        <v>7919</v>
      </c>
      <c r="F168" s="106"/>
      <c r="G168" s="106" t="s">
        <v>7920</v>
      </c>
      <c r="H168" s="106" t="s">
        <v>7921</v>
      </c>
      <c r="I168" s="104" t="s">
        <v>7114</v>
      </c>
      <c r="J168" s="105">
        <f>VLOOKUP(Tabela2[[#This Row],[SIEMA]],Siema2025,2,FALSE)</f>
        <v>45728</v>
      </c>
      <c r="K168" s="105" t="str">
        <f>VLOOKUP(Tabela2[[#This Row],[SIEMA]],Siema2025,16,FALSE)</f>
        <v>Quarta</v>
      </c>
      <c r="L168" s="106" t="str">
        <f>IF(Tabela2[[#This Row],[Data]]="","Sem Informação",VLOOKUP(MONTH(Tabela2[[#This Row],[Data]]),'[1]Validação de dados'!$I$1:$J$13,2,0))</f>
        <v>Março</v>
      </c>
      <c r="M168" s="104">
        <f>YEAR(Tabela2[[#This Row],[Data]])</f>
        <v>2025</v>
      </c>
      <c r="N168" s="105" t="str">
        <f>VLOOKUP(Tabela2[[#This Row],[SIEMA]],Siema2025,17,FALSE)</f>
        <v>Vespertino</v>
      </c>
      <c r="O168" s="105" t="str">
        <f>VLOOKUP(Tabela2[[#This Row],[SIEMA]],Siema2025,5,FALSE)</f>
        <v>Rodovia</v>
      </c>
      <c r="P168" s="104" t="str">
        <f>VLOOKUP(Tabela2[[#This Row],[SIEMA]],Siema2025,21,FALSE)</f>
        <v/>
      </c>
      <c r="Q168" s="104" t="s">
        <v>7094</v>
      </c>
      <c r="R168" s="104" t="str">
        <f>VLOOKUP(Tabela2[[#This Row],[SIEMA]],Siema2025,10,FALSE)</f>
        <v>Fertilizante Foliar Mineral Misto</v>
      </c>
      <c r="S168" s="107" t="s">
        <v>7097</v>
      </c>
      <c r="T168" s="104" t="str">
        <f>VLOOKUP(Tabela2[[#This Row],[SIEMA]],Siema2025,11,FALSE)</f>
        <v>20000</v>
      </c>
      <c r="U168" s="104" t="str">
        <f>VLOOKUP(Tabela2[[#This Row],[SIEMA]],Siema2025,12,FALSE)</f>
        <v>L</v>
      </c>
      <c r="V168" s="104" t="s">
        <v>7483</v>
      </c>
      <c r="W168" s="104"/>
      <c r="X168" s="113" t="str">
        <f>IF(Tabela2[[#This Row],[Origem do acidente]] = "Plataforma", "PREENCHER","NA")</f>
        <v>NA</v>
      </c>
      <c r="Y168" s="109" t="str">
        <f>IF(W168="","", IF(W168="NC","", IF(W168="NE","", IF(W168="NA","",IFERROR(VLOOKUP(W168,Produtos!$A$1:$C$2319,2,FALSE),"Não Cadastrado")))))</f>
        <v/>
      </c>
      <c r="Z168" s="104"/>
      <c r="AA168" s="104"/>
      <c r="AB168" s="104" t="str">
        <f>IF(W168="","",IF(ISNUMBER(W168)=FALSE,"Não se aplica",IFERROR(VLOOKUP(W168,Produtos!$A$1:$C$2319,3,FALSE),"Não Cadastrado")))</f>
        <v/>
      </c>
      <c r="AC168" s="104"/>
      <c r="AD168" s="108" t="str">
        <f>IF(Tabela2[[#This Row],[Origem do acidente]] = "Plataforma", "PREENCHER","NA")</f>
        <v>NA</v>
      </c>
      <c r="AE168" s="107" t="str">
        <f>IF(AC168="","", IF(AC168="NC","", IF(AC168="NE","", IF(AC168="NA","",IFERROR(VLOOKUP(AC168,Produtos!$A$1:$C$2319,2,FALSE),"Não Cadastrado")))))</f>
        <v/>
      </c>
      <c r="AF168" s="104"/>
      <c r="AG168" s="104"/>
      <c r="AH168" s="104" t="str">
        <f>IF(AC168="","",IF(ISNUMBER(AC168)=FALSE,"Não se aplica",IFERROR(VLOOKUP(AC168,Produtos!$A$1:$C$2319,3,FALSE),"Não Cadastrado")))</f>
        <v/>
      </c>
      <c r="AI168" s="104"/>
      <c r="AJ168" s="104" t="str">
        <f>VLOOKUP(Tabela2[[#This Row],[SIEMA]],Siema2025,26,FALSE)</f>
        <v>Tombamento</v>
      </c>
      <c r="AK168" s="107" t="s">
        <v>7190</v>
      </c>
      <c r="AL168" s="107" t="s">
        <v>7363</v>
      </c>
      <c r="AM168" s="107" t="s">
        <v>7182</v>
      </c>
      <c r="AN168" s="108" t="str">
        <f>VLOOKUP(Tabela2[[#This Row],[SIEMA]],Siema2025,51,FALSE)</f>
        <v/>
      </c>
      <c r="AO168" s="108" t="str">
        <f>VLOOKUP(Tabela2[[#This Row],[SIEMA]],Siema2025,53,FALSE)</f>
        <v/>
      </c>
      <c r="AP168" s="108" t="str">
        <f>VLOOKUP(Tabela2[[#This Row],[SIEMA]],Siema2025,55,FALSE)</f>
        <v/>
      </c>
      <c r="AQ168" s="108" t="str">
        <f>VLOOKUP(Tabela2[[#This Row],[SIEMA]],Siema2025,57,FALSE)</f>
        <v>X</v>
      </c>
      <c r="AR168" s="108" t="str">
        <f>VLOOKUP(Tabela2[[#This Row],[SIEMA]],Siema2025,59,FALSE)</f>
        <v/>
      </c>
      <c r="AS168" s="108" t="str">
        <f>VLOOKUP(Tabela2[[#This Row],[SIEMA]],Siema2025,61,FALSE)</f>
        <v/>
      </c>
      <c r="AT168" s="108" t="str">
        <f>VLOOKUP(Tabela2[[#This Row],[SIEMA]],Siema2025,63,FALSE)</f>
        <v/>
      </c>
      <c r="AU168" s="108" t="str">
        <f>VLOOKUP(Tabela2[[#This Row],[SIEMA]],Siema2025,65,FALSE)</f>
        <v/>
      </c>
      <c r="AV168" s="108" t="str">
        <f>VLOOKUP(Tabela2[[#This Row],[SIEMA]],Siema2025,67,FALSE)</f>
        <v/>
      </c>
      <c r="AW168" s="108" t="str">
        <f>VLOOKUP(Tabela2[[#This Row],[SIEMA]],Siema2025,69,FALSE)</f>
        <v/>
      </c>
      <c r="AX168" s="108" t="str">
        <f>VLOOKUP(Tabela2[[#This Row],[SIEMA]],Siema2025,71,FALSE)</f>
        <v/>
      </c>
      <c r="AY168" s="108" t="str">
        <f>VLOOKUP(Tabela2[[#This Row],[SIEMA]],Siema2025,73,FALSE)</f>
        <v/>
      </c>
      <c r="AZ168" s="108" t="str">
        <f>VLOOKUP(Tabela2[[#This Row],[SIEMA]],Siema2025,75,FALSE)</f>
        <v/>
      </c>
      <c r="BA168" s="108" t="str">
        <f>VLOOKUP(Tabela2[[#This Row],[SIEMA]],Siema2025,77,FALSE)</f>
        <v/>
      </c>
      <c r="BB168" s="108" t="str">
        <f>VLOOKUP(Tabela2[[#This Row],[SIEMA]],Siema2025,79,FALSE)</f>
        <v/>
      </c>
      <c r="BC168" s="108" t="str">
        <f>IF(Tabela2[[#This Row],[Outro(s) ]] = "X", "PREENCHER","NA")</f>
        <v>NA</v>
      </c>
      <c r="BD168" s="108" t="str">
        <f>VLOOKUP(Tabela2[[#This Row],[SIEMA]],Siema2025,82,FALSE)</f>
        <v/>
      </c>
      <c r="BE168" s="108" t="str">
        <f>VLOOKUP(Tabela2[[#This Row],[SIEMA]],Siema2025,81,FALSE)</f>
        <v/>
      </c>
      <c r="BF168" s="110" t="str">
        <f>VLOOKUP(Tabela2[[#This Row],[SIEMA]],Siema2025,28,FALSE)</f>
        <v>Euroforte Agrociências Ltda</v>
      </c>
      <c r="BG168" s="110"/>
      <c r="BH168" s="111" t="str">
        <f>VLOOKUP(Tabela2[[#This Row],[SIEMA]],Siema2025,29,FALSE)</f>
        <v>06894666000117</v>
      </c>
      <c r="BI168" s="112" t="str">
        <f>VLOOKUP(Tabela2[[#This Row],[SIEMA]],Siema2025,107,FALSE)</f>
        <v>Não</v>
      </c>
      <c r="BJ168" s="107" t="s">
        <v>7113</v>
      </c>
      <c r="BK168" s="104" t="s">
        <v>123</v>
      </c>
      <c r="BL168" s="140">
        <v>45736</v>
      </c>
      <c r="BM168" s="108">
        <f ca="1">IF(Tabela2[[#This Row],[Data de atendimento do Ibama (considerar o primeiro documento/ação)]]="",_xlfn.DAYS(TODAY(),J168),_xlfn.DAYS(Tabela2[[#This Row],[Data de atendimento do Ibama (considerar o primeiro documento/ação)]],J168))</f>
        <v>8</v>
      </c>
      <c r="BN168" s="108" t="s">
        <v>7922</v>
      </c>
      <c r="BO168" s="114" t="s">
        <v>7184</v>
      </c>
      <c r="BP168" s="108" t="str">
        <f>IF(Tabela2[[#This Row],[Forma de atendimento (primeiro documento/ação)]]= "Outros (especificar)", "PREENCHER","NA")</f>
        <v>NA</v>
      </c>
      <c r="BQ168" s="106" t="s">
        <v>123</v>
      </c>
      <c r="BR168" s="108" t="s">
        <v>123</v>
      </c>
      <c r="BS168" s="108" t="s">
        <v>7114</v>
      </c>
      <c r="BT168" s="108" t="str">
        <f>IF(Tabela2[[#This Row],[Foi elaborado Relatório de Vistoria pelo Ibama? (informações vinculada à coluna CK)]] = "Sim", "PREENCHER","NA")</f>
        <v>NA</v>
      </c>
      <c r="BU168" s="108" t="str">
        <f>IF(Tabela2[[#This Row],[Houve envio de Informações Pós-acidente (preencher "não se aplica" quando de competência estadual/municipal)]] = "Sim", "PREENCHER","NA")</f>
        <v>NA</v>
      </c>
      <c r="BV168" s="108" t="str">
        <f>IF(Tabela2[[#This Row],[Houve avaliação das informações pós-acidente solicitadas/enviadas?]] = "Sim", "PREENCHER","NA")</f>
        <v>NA</v>
      </c>
      <c r="BW168" s="108" t="s">
        <v>2696</v>
      </c>
      <c r="BX168" s="106" t="s">
        <v>7102</v>
      </c>
      <c r="BY168" s="140">
        <v>45736</v>
      </c>
      <c r="BZ168" s="104">
        <f>IF(Tabela2[[#This Row],[Data do documento de encerramento]]="NA","NA",IF(Tabela2[[#This Row],[Data do documento de encerramento]]="","Pendente de conclusão/ encerramento",_xlfn.DAYS(Tabela2[[#This Row],[Data do documento de encerramento]],J168)))</f>
        <v>8</v>
      </c>
      <c r="CA168" s="107" t="s">
        <v>7824</v>
      </c>
      <c r="CB168" s="107"/>
      <c r="CC168" s="115"/>
      <c r="CD168" s="107"/>
      <c r="CE168" s="107"/>
      <c r="CF168" s="107"/>
    </row>
    <row r="169" spans="1:84" ht="227.25" hidden="1" customHeight="1">
      <c r="A169" s="169">
        <v>202531450434</v>
      </c>
      <c r="B169" s="118" t="s">
        <v>7923</v>
      </c>
      <c r="C169" s="108" t="s">
        <v>7135</v>
      </c>
      <c r="D169" s="106" t="s">
        <v>1186</v>
      </c>
      <c r="E169" s="106" t="s">
        <v>6157</v>
      </c>
      <c r="F169" s="106" t="s">
        <v>7924</v>
      </c>
      <c r="G169" t="s">
        <v>7925</v>
      </c>
      <c r="H169" t="s">
        <v>7926</v>
      </c>
      <c r="I169" s="104" t="s">
        <v>7114</v>
      </c>
      <c r="J169" s="105">
        <f>VLOOKUP(Tabela2[[#This Row],[SIEMA]],Siema2025,2,FALSE)</f>
        <v>45730</v>
      </c>
      <c r="K169" s="105" t="str">
        <f>VLOOKUP(Tabela2[[#This Row],[SIEMA]],Siema2025,16,FALSE)</f>
        <v>Sexta</v>
      </c>
      <c r="L169" s="106" t="str">
        <f>IF(Tabela2[[#This Row],[Data]]="","Sem Informação",VLOOKUP(MONTH(Tabela2[[#This Row],[Data]]),'[1]Validação de dados'!$I$1:$J$13,2,0))</f>
        <v>Março</v>
      </c>
      <c r="M169" s="104">
        <f>YEAR(Tabela2[[#This Row],[Data]])</f>
        <v>2025</v>
      </c>
      <c r="N169" s="105" t="str">
        <f>VLOOKUP(Tabela2[[#This Row],[SIEMA]],Siema2025,17,FALSE)</f>
        <v>Madrugada</v>
      </c>
      <c r="O169" s="105" t="s">
        <v>320</v>
      </c>
      <c r="P169" s="104" t="str">
        <f>VLOOKUP(Tabela2[[#This Row],[SIEMA]],Siema2025,21,FALSE)</f>
        <v>Embarcação BRAM Belém atracada no Porto de Docas, Rio de Janeiro/RJ. IMO 9644160.</v>
      </c>
      <c r="Q169" s="104" t="s">
        <v>7094</v>
      </c>
      <c r="R169" s="104"/>
      <c r="S169" s="107" t="s">
        <v>7927</v>
      </c>
      <c r="T169" s="104" t="str">
        <f>VLOOKUP(Tabela2[[#This Row],[SIEMA]],Siema2025,11,FALSE)</f>
        <v>0.01</v>
      </c>
      <c r="U169" s="104" t="str">
        <f>VLOOKUP(Tabela2[[#This Row],[SIEMA]],Siema2025,12,FALSE)</f>
        <v>M3</v>
      </c>
      <c r="V169" s="104" t="str">
        <f>IF(Q169="","",IF(ISNUMBER(Q169)=FALSE,"Não se aplica",IFERROR(VLOOKUP(Q169,Produtos!$A$1:$C$2319,3,FALSE),"Não Cadastrado")))</f>
        <v>Não se aplica</v>
      </c>
      <c r="W169" s="104" t="s">
        <v>7094</v>
      </c>
      <c r="X169" s="113" t="s">
        <v>7928</v>
      </c>
      <c r="Y169" s="104" t="s">
        <v>7929</v>
      </c>
      <c r="Z169" s="104" t="str">
        <f>VLOOKUP(Tabela2[[#This Row],[SIEMA]],Siema2025,11,FALSE)</f>
        <v>0.01</v>
      </c>
      <c r="AA169" s="104" t="str">
        <f>VLOOKUP(Tabela2[[#This Row],[SIEMA]],Siema2025,12,FALSE)</f>
        <v>M3</v>
      </c>
      <c r="AB169" s="104" t="str">
        <f>IF(Y169="","",IF(ISNUMBER(Y169)=FALSE,"Não se aplica",IFERROR(VLOOKUP(Y169,Produtos!$A$1:$C$2319,3,FALSE),"Não Cadastrado")))</f>
        <v>Não se aplica</v>
      </c>
      <c r="AC169" s="104"/>
      <c r="AD169" s="108"/>
      <c r="AE169" s="107" t="str">
        <f>IF(AC169="","", IF(AC169="NC","", IF(AC169="NE","", IF(AC169="NA","",IFERROR(VLOOKUP(AC169,Produtos!$A$1:$C$2319,2,FALSE),"Não Cadastrado")))))</f>
        <v/>
      </c>
      <c r="AF169" s="104"/>
      <c r="AG169" s="104"/>
      <c r="AH169" s="104" t="str">
        <f>IF(AC169="","",IF(ISNUMBER(AC169)=FALSE,"Não se aplica",IFERROR(VLOOKUP(AC169,Produtos!$A$1:$C$2319,3,FALSE),"Não Cadastrado")))</f>
        <v/>
      </c>
      <c r="AI169" s="113"/>
      <c r="AJ169" s="104" t="str">
        <f>VLOOKUP(Tabela2[[#This Row],[SIEMA]],Siema2025,26,FALSE)</f>
        <v>Em investigação.</v>
      </c>
      <c r="AK169" s="107" t="s">
        <v>7098</v>
      </c>
      <c r="AL169" s="107" t="s">
        <v>7930</v>
      </c>
      <c r="AM169" s="107"/>
      <c r="AN169" s="108" t="str">
        <f>VLOOKUP(Tabela2[[#This Row],[SIEMA]],Siema2025,51,FALSE)</f>
        <v/>
      </c>
      <c r="AO169" s="108" t="str">
        <f>VLOOKUP(Tabela2[[#This Row],[SIEMA]],Siema2025,53,FALSE)</f>
        <v/>
      </c>
      <c r="AP169" s="108" t="str">
        <f>VLOOKUP(Tabela2[[#This Row],[SIEMA]],Siema2025,55,FALSE)</f>
        <v/>
      </c>
      <c r="AQ169" s="108" t="str">
        <f>VLOOKUP(Tabela2[[#This Row],[SIEMA]],Siema2025,57,FALSE)</f>
        <v/>
      </c>
      <c r="AR169" s="108" t="str">
        <f>VLOOKUP(Tabela2[[#This Row],[SIEMA]],Siema2025,59,FALSE)</f>
        <v/>
      </c>
      <c r="AS169" s="108" t="str">
        <f>VLOOKUP(Tabela2[[#This Row],[SIEMA]],Siema2025,61,FALSE)</f>
        <v>X</v>
      </c>
      <c r="AT169" s="108" t="str">
        <f>VLOOKUP(Tabela2[[#This Row],[SIEMA]],Siema2025,63,FALSE)</f>
        <v/>
      </c>
      <c r="AU169" s="108" t="str">
        <f>VLOOKUP(Tabela2[[#This Row],[SIEMA]],Siema2025,65,FALSE)</f>
        <v/>
      </c>
      <c r="AV169" s="108" t="str">
        <f>VLOOKUP(Tabela2[[#This Row],[SIEMA]],Siema2025,67,FALSE)</f>
        <v/>
      </c>
      <c r="AW169" s="108" t="str">
        <f>VLOOKUP(Tabela2[[#This Row],[SIEMA]],Siema2025,69,FALSE)</f>
        <v/>
      </c>
      <c r="AX169" s="108" t="str">
        <f>VLOOKUP(Tabela2[[#This Row],[SIEMA]],Siema2025,71,FALSE)</f>
        <v/>
      </c>
      <c r="AY169" s="108" t="str">
        <f>VLOOKUP(Tabela2[[#This Row],[SIEMA]],Siema2025,73,FALSE)</f>
        <v/>
      </c>
      <c r="AZ169" s="108" t="str">
        <f>VLOOKUP(Tabela2[[#This Row],[SIEMA]],Siema2025,75,FALSE)</f>
        <v/>
      </c>
      <c r="BA169" s="108" t="str">
        <f>VLOOKUP(Tabela2[[#This Row],[SIEMA]],Siema2025,77,FALSE)</f>
        <v/>
      </c>
      <c r="BB169" s="108" t="str">
        <f>VLOOKUP(Tabela2[[#This Row],[SIEMA]],Siema2025,79,FALSE)</f>
        <v/>
      </c>
      <c r="BC169" s="108" t="str">
        <f>IF(Tabela2[[#This Row],[Outro(s) ]] = "X", "PREENCHER","NA")</f>
        <v>NA</v>
      </c>
      <c r="BD169" s="108" t="str">
        <f>VLOOKUP(Tabela2[[#This Row],[SIEMA]],Siema2025,82,FALSE)</f>
        <v/>
      </c>
      <c r="BE169" s="108" t="str">
        <f>VLOOKUP(Tabela2[[#This Row],[SIEMA]],Siema2025,81,FALSE)</f>
        <v/>
      </c>
      <c r="BF169" s="110" t="str">
        <f>VLOOKUP(Tabela2[[#This Row],[SIEMA]],Siema2025,28,FALSE)</f>
        <v>Petrobras</v>
      </c>
      <c r="BG169" s="110"/>
      <c r="BH169" s="111" t="str">
        <f>VLOOKUP(Tabela2[[#This Row],[SIEMA]],Siema2025,29,FALSE)</f>
        <v>33000167000101</v>
      </c>
      <c r="BI169" s="112" t="str">
        <f>VLOOKUP(Tabela2[[#This Row],[SIEMA]],Siema2025,107,FALSE)</f>
        <v>Não</v>
      </c>
      <c r="BJ169" s="107" t="s">
        <v>7113</v>
      </c>
      <c r="BK169" s="104" t="s">
        <v>2696</v>
      </c>
      <c r="BL169" s="140">
        <v>45754</v>
      </c>
      <c r="BM169" s="108">
        <f ca="1">IF(Tabela2[[#This Row],[Data de atendimento do Ibama (considerar o primeiro documento/ação)]]="",_xlfn.DAYS(TODAY(),J169),_xlfn.DAYS(Tabela2[[#This Row],[Data de atendimento do Ibama (considerar o primeiro documento/ação)]],J169))</f>
        <v>24</v>
      </c>
      <c r="BN169" s="108" t="str">
        <f>IF(Tabela2[[#This Row],[Atendido pelo Ibama ("Não" ou "Sim")]]="Não","Preencher", IF(Tabela2[[#This Row],[Atendido pelo Ibama ("Não" ou "Sim")]]="Sim","NA",""))</f>
        <v>NA</v>
      </c>
      <c r="BO169" s="114" t="s">
        <v>7138</v>
      </c>
      <c r="BP169" s="108" t="str">
        <f>IF(Tabela2[[#This Row],[Forma de atendimento (primeiro documento/ação)]]= "Outros (especificar)", "PREENCHER","NA")</f>
        <v>NA</v>
      </c>
      <c r="BQ169" s="106" t="s">
        <v>123</v>
      </c>
      <c r="BR169" s="108" t="str">
        <f>IF(Tabela2[[#This Row],[Equipe do Ibama foi a campo? Houve sobrevoo do Poseidon?]] = "Sim", "PREENCHER","NA")</f>
        <v>NA</v>
      </c>
      <c r="BS169" s="260" t="s">
        <v>7114</v>
      </c>
      <c r="BT169" s="108" t="s">
        <v>7101</v>
      </c>
      <c r="BU169" s="108" t="s">
        <v>123</v>
      </c>
      <c r="BV169" s="108" t="s">
        <v>2696</v>
      </c>
      <c r="BW169" s="108" t="s">
        <v>2696</v>
      </c>
      <c r="BX169" s="106" t="s">
        <v>7116</v>
      </c>
      <c r="BY169" s="140">
        <v>45951</v>
      </c>
      <c r="BZ169" s="104">
        <f>IF(Tabela2[[#This Row],[Data do documento de encerramento]]="NA","NA",IF(Tabela2[[#This Row],[Data do documento de encerramento]]="","Pendente de conclusão/ encerramento",_xlfn.DAYS(Tabela2[[#This Row],[Data do documento de encerramento]],J169)))</f>
        <v>221</v>
      </c>
      <c r="CA169" s="107" t="s">
        <v>7931</v>
      </c>
      <c r="CB169" s="107"/>
      <c r="CC169" s="107"/>
      <c r="CD169" s="107"/>
      <c r="CE169" s="107"/>
      <c r="CF169" s="107"/>
    </row>
    <row r="170" spans="1:84" ht="60.75">
      <c r="A170" s="182">
        <v>202531554004</v>
      </c>
      <c r="B170" s="171" t="s">
        <v>7932</v>
      </c>
      <c r="C170" s="108" t="s">
        <v>672</v>
      </c>
      <c r="D170" s="106" t="s">
        <v>637</v>
      </c>
      <c r="E170" s="106" t="s">
        <v>7155</v>
      </c>
      <c r="F170" s="106"/>
      <c r="G170" s="106" t="s">
        <v>7933</v>
      </c>
      <c r="H170" s="106" t="s">
        <v>7934</v>
      </c>
      <c r="I170" s="104" t="str">
        <f>VLOOKUP(Tabela2[[#This Row],[SIEMA]],Siema2025,19,FALSE)</f>
        <v>Santos</v>
      </c>
      <c r="J170" s="105">
        <f>VLOOKUP(Tabela2[[#This Row],[SIEMA]],Siema2025,2,FALSE)</f>
        <v>45730</v>
      </c>
      <c r="K170" s="105" t="str">
        <f>VLOOKUP(Tabela2[[#This Row],[SIEMA]],Siema2025,16,FALSE)</f>
        <v>Sexta</v>
      </c>
      <c r="L170" s="106" t="str">
        <f>IF(Tabela2[[#This Row],[Data]]="","Sem Informação",VLOOKUP(MONTH(Tabela2[[#This Row],[Data]]),'[1]Validação de dados'!$I$1:$J$13,2,0))</f>
        <v>Março</v>
      </c>
      <c r="M170" s="104">
        <f>YEAR(Tabela2[[#This Row],[Data]])</f>
        <v>2025</v>
      </c>
      <c r="N170" s="105" t="str">
        <f>VLOOKUP(Tabela2[[#This Row],[SIEMA]],Siema2025,17,FALSE)</f>
        <v>Matutino</v>
      </c>
      <c r="O170" s="105" t="str">
        <f>VLOOKUP(Tabela2[[#This Row],[SIEMA]],Siema2025,5,FALSE)</f>
        <v>Plataforma</v>
      </c>
      <c r="P170" s="104" t="str">
        <f>VLOOKUP(Tabela2[[#This Row],[SIEMA]],Siema2025,21,FALSE)</f>
        <v>FPSO Marechal Duque de Caxias, Campo de Mero, Bacia de Santos</v>
      </c>
      <c r="Q170" s="104" t="s">
        <v>7094</v>
      </c>
      <c r="R170" s="104" t="s">
        <v>7935</v>
      </c>
      <c r="S170" s="107" t="s">
        <v>7096</v>
      </c>
      <c r="T170" s="104">
        <v>5.0000000000000001E-4</v>
      </c>
      <c r="U170" s="104" t="s">
        <v>7111</v>
      </c>
      <c r="V170" s="104" t="str">
        <f>IF(Q170="","",IF(ISNUMBER(Q170)=FALSE,"Não se aplica",IFERROR(VLOOKUP(Q170,Produtos!$A$1:$C$2319,3,FALSE),"Não Cadastrado")))</f>
        <v>Não se aplica</v>
      </c>
      <c r="W170" s="104"/>
      <c r="X170" s="113"/>
      <c r="Y170" s="109" t="str">
        <f>IF(W170="","", IF(W170="NC","", IF(W170="NE","", IF(W170="NA","",IFERROR(VLOOKUP(W170,Produtos!$A$1:$C$2319,2,FALSE),"Não Cadastrado")))))</f>
        <v/>
      </c>
      <c r="Z170" s="104"/>
      <c r="AA170" s="104"/>
      <c r="AB170" s="104" t="str">
        <f>IF(W170="","",IF(ISNUMBER(W170)=FALSE,"Não se aplica",IFERROR(VLOOKUP(W170,Produtos!$A$1:$C$2319,3,FALSE),"Não Cadastrado")))</f>
        <v/>
      </c>
      <c r="AC170" s="104"/>
      <c r="AD170" s="108"/>
      <c r="AE170" s="107" t="str">
        <f>IF(AC170="","", IF(AC170="NC","", IF(AC170="NE","", IF(AC170="NA","",IFERROR(VLOOKUP(AC170,Produtos!$A$1:$C$2319,2,FALSE),"Não Cadastrado")))))</f>
        <v/>
      </c>
      <c r="AF170" s="104"/>
      <c r="AG170" s="104"/>
      <c r="AH170" s="104" t="str">
        <f>IF(AC170="","",IF(ISNUMBER(AC170)=FALSE,"Não se aplica",IFERROR(VLOOKUP(AC170,Produtos!$A$1:$C$2319,3,FALSE),"Não Cadastrado")))</f>
        <v/>
      </c>
      <c r="AI170" s="104"/>
      <c r="AJ170" s="104" t="str">
        <f>VLOOKUP(Tabela2[[#This Row],[SIEMA]],Siema2025,26,FALSE)</f>
        <v>Falha do material.</v>
      </c>
      <c r="AK170" s="107" t="s">
        <v>7234</v>
      </c>
      <c r="AL170" s="107"/>
      <c r="AM170" s="107"/>
      <c r="AN170" s="108" t="str">
        <f>VLOOKUP(Tabela2[[#This Row],[SIEMA]],Siema2025,51,FALSE)</f>
        <v/>
      </c>
      <c r="AO170" s="108" t="str">
        <f>VLOOKUP(Tabela2[[#This Row],[SIEMA]],Siema2025,53,FALSE)</f>
        <v/>
      </c>
      <c r="AP170" s="108" t="str">
        <f>VLOOKUP(Tabela2[[#This Row],[SIEMA]],Siema2025,55,FALSE)</f>
        <v/>
      </c>
      <c r="AQ170" s="108" t="str">
        <f>VLOOKUP(Tabela2[[#This Row],[SIEMA]],Siema2025,57,FALSE)</f>
        <v/>
      </c>
      <c r="AR170" s="108" t="str">
        <f>VLOOKUP(Tabela2[[#This Row],[SIEMA]],Siema2025,59,FALSE)</f>
        <v/>
      </c>
      <c r="AS170" s="108" t="str">
        <f>VLOOKUP(Tabela2[[#This Row],[SIEMA]],Siema2025,61,FALSE)</f>
        <v>X</v>
      </c>
      <c r="AT170" s="108" t="str">
        <f>VLOOKUP(Tabela2[[#This Row],[SIEMA]],Siema2025,63,FALSE)</f>
        <v/>
      </c>
      <c r="AU170" s="108" t="str">
        <f>VLOOKUP(Tabela2[[#This Row],[SIEMA]],Siema2025,65,FALSE)</f>
        <v/>
      </c>
      <c r="AV170" s="108" t="str">
        <f>VLOOKUP(Tabela2[[#This Row],[SIEMA]],Siema2025,67,FALSE)</f>
        <v/>
      </c>
      <c r="AW170" s="108" t="str">
        <f>VLOOKUP(Tabela2[[#This Row],[SIEMA]],Siema2025,69,FALSE)</f>
        <v/>
      </c>
      <c r="AX170" s="108" t="str">
        <f>VLOOKUP(Tabela2[[#This Row],[SIEMA]],Siema2025,71,FALSE)</f>
        <v/>
      </c>
      <c r="AY170" s="108" t="str">
        <f>VLOOKUP(Tabela2[[#This Row],[SIEMA]],Siema2025,73,FALSE)</f>
        <v/>
      </c>
      <c r="AZ170" s="108" t="str">
        <f>VLOOKUP(Tabela2[[#This Row],[SIEMA]],Siema2025,75,FALSE)</f>
        <v/>
      </c>
      <c r="BA170" s="108" t="str">
        <f>VLOOKUP(Tabela2[[#This Row],[SIEMA]],Siema2025,77,FALSE)</f>
        <v/>
      </c>
      <c r="BB170" s="108" t="str">
        <f>VLOOKUP(Tabela2[[#This Row],[SIEMA]],Siema2025,79,FALSE)</f>
        <v/>
      </c>
      <c r="BC170" s="108" t="str">
        <f>IF(Tabela2[[#This Row],[Outro(s) ]] = "X", "PREENCHER","NA")</f>
        <v>NA</v>
      </c>
      <c r="BD170" s="108" t="str">
        <f>VLOOKUP(Tabela2[[#This Row],[SIEMA]],Siema2025,82,FALSE)</f>
        <v/>
      </c>
      <c r="BE170" s="108" t="str">
        <f>VLOOKUP(Tabela2[[#This Row],[SIEMA]],Siema2025,81,FALSE)</f>
        <v/>
      </c>
      <c r="BF170" s="110" t="str">
        <f>VLOOKUP(Tabela2[[#This Row],[SIEMA]],Siema2025,28,FALSE)</f>
        <v>Petrobras</v>
      </c>
      <c r="BG170" s="110"/>
      <c r="BH170" s="111">
        <v>33000167000101</v>
      </c>
      <c r="BI170" s="112" t="str">
        <f>VLOOKUP(Tabela2[[#This Row],[SIEMA]],Siema2025,107,FALSE)</f>
        <v>Não</v>
      </c>
      <c r="BJ170" s="107" t="s">
        <v>7099</v>
      </c>
      <c r="BK170" s="104" t="s">
        <v>2696</v>
      </c>
      <c r="BL170" s="140">
        <v>45733</v>
      </c>
      <c r="BM170" s="108">
        <f ca="1">IF(Tabela2[[#This Row],[Data de atendimento do Ibama (considerar o primeiro documento/ação)]]="",_xlfn.DAYS(TODAY(),J170),_xlfn.DAYS(Tabela2[[#This Row],[Data de atendimento do Ibama (considerar o primeiro documento/ação)]],J170))</f>
        <v>3</v>
      </c>
      <c r="BN170" s="108" t="str">
        <f>IF(Tabela2[[#This Row],[Atendido pelo Ibama ("Não" ou "Sim")]]="Não","Preencher", IF(Tabela2[[#This Row],[Atendido pelo Ibama ("Não" ou "Sim")]]="Sim","NA",""))</f>
        <v>NA</v>
      </c>
      <c r="BO170" s="114" t="s">
        <v>7100</v>
      </c>
      <c r="BP170" s="108" t="str">
        <f>IF(Tabela2[[#This Row],[Forma de atendimento (primeiro documento/ação)]]= "Outros (especificar)", "PREENCHER","NA")</f>
        <v>NA</v>
      </c>
      <c r="BQ170" s="106" t="s">
        <v>123</v>
      </c>
      <c r="BR170" s="108" t="str">
        <f>IF(Tabela2[[#This Row],[Equipe do Ibama foi a campo? Houve sobrevoo do Poseidon?]] = "Sim", "PREENCHER","NA")</f>
        <v>NA</v>
      </c>
      <c r="BS170" s="108" t="str">
        <f>IF(Tabela2[[#This Row],[Se sim, foi emitida Ordem de Emergência? (informações vinculada à coluna CK)]] = "Sim", "PREENCHER","NA")</f>
        <v>NA</v>
      </c>
      <c r="BT170" s="108" t="s">
        <v>7101</v>
      </c>
      <c r="BU170" s="108" t="s">
        <v>123</v>
      </c>
      <c r="BV170" s="108" t="s">
        <v>123</v>
      </c>
      <c r="BW170" s="108" t="s">
        <v>123</v>
      </c>
      <c r="BX170" s="106" t="s">
        <v>7127</v>
      </c>
      <c r="BY170" s="140"/>
      <c r="BZ170" s="104" t="str">
        <f>IF(Tabela2[[#This Row],[Data do documento de encerramento]]="NA","NA",IF(Tabela2[[#This Row],[Data do documento de encerramento]]="","Pendente de conclusão/ encerramento",_xlfn.DAYS(Tabela2[[#This Row],[Data do documento de encerramento]],J170)))</f>
        <v>Pendente de conclusão/ encerramento</v>
      </c>
      <c r="CA170" s="107" t="s">
        <v>7235</v>
      </c>
      <c r="CB170" s="107" t="s">
        <v>7158</v>
      </c>
      <c r="CC170" s="206" t="s">
        <v>7641</v>
      </c>
      <c r="CD170" s="107" t="s">
        <v>7283</v>
      </c>
      <c r="CE170" s="107" t="s">
        <v>123</v>
      </c>
      <c r="CF170" s="107" t="s">
        <v>7105</v>
      </c>
    </row>
    <row r="171" spans="1:84" ht="30.75" hidden="1">
      <c r="A171" s="169">
        <v>202531757614</v>
      </c>
      <c r="B171" s="170" t="s">
        <v>7936</v>
      </c>
      <c r="C171" s="108" t="str">
        <f>VLOOKUP(Tabela2[[#This Row],[SIEMA]],Siema2025,4,FALSE)</f>
        <v xml:space="preserve"> SE</v>
      </c>
      <c r="D171" s="106" t="str">
        <f>VLOOKUP(Tabela2[[#This Row],[SIEMA]],Siema2025,3,FALSE)</f>
        <v xml:space="preserve">Carmópolis </v>
      </c>
      <c r="E171" s="106" t="str">
        <f>VLOOKUP(Tabela2[[#This Row],[SIEMA]],Siema2025,20,FALSE)</f>
        <v>Linha de produção do 7-CP-511</v>
      </c>
      <c r="F171" s="106"/>
      <c r="G171" s="106" t="s">
        <v>7937</v>
      </c>
      <c r="H171" s="106" t="s">
        <v>7938</v>
      </c>
      <c r="I171" s="104" t="s">
        <v>7223</v>
      </c>
      <c r="J171" s="105">
        <f>VLOOKUP(Tabela2[[#This Row],[SIEMA]],Siema2025,2,FALSE)</f>
        <v>45730</v>
      </c>
      <c r="K171" s="105" t="str">
        <f>VLOOKUP(Tabela2[[#This Row],[SIEMA]],Siema2025,16,FALSE)</f>
        <v>Sexta</v>
      </c>
      <c r="L171" s="106" t="str">
        <f>IF(Tabela2[[#This Row],[Data]]="","Sem Informação",VLOOKUP(MONTH(Tabela2[[#This Row],[Data]]),'[1]Validação de dados'!$I$1:$J$13,2,0))</f>
        <v>Março</v>
      </c>
      <c r="M171" s="104">
        <f>YEAR(Tabela2[[#This Row],[Data]])</f>
        <v>2025</v>
      </c>
      <c r="N171" s="105" t="str">
        <f>VLOOKUP(Tabela2[[#This Row],[SIEMA]],Siema2025,17,FALSE)</f>
        <v>Matutino</v>
      </c>
      <c r="O171" s="105" t="s">
        <v>145</v>
      </c>
      <c r="P171" s="104" t="str">
        <f>VLOOKUP(Tabela2[[#This Row],[SIEMA]],Siema2025,21,FALSE)</f>
        <v>Poço terrestre</v>
      </c>
      <c r="Q171" s="104">
        <v>1267</v>
      </c>
      <c r="R171" s="104"/>
      <c r="S171" s="107" t="str">
        <f>IF(Q171="","", IF(Q171="NC","", IF(Q171="NE","", IF(Q171="NA","",IFERROR(VLOOKUP(Q171,Produtos!$A$1:$C$2319,2,FALSE),"Não Cadastrado")))))</f>
        <v>PETRÓLEO CRU</v>
      </c>
      <c r="T171" s="104" t="s">
        <v>7939</v>
      </c>
      <c r="U171" s="104" t="str">
        <f>VLOOKUP(Tabela2[[#This Row],[SIEMA]],Siema2025,12,FALSE)</f>
        <v>M3</v>
      </c>
      <c r="V171" s="104">
        <f>IF(Q171="","",IF(ISNUMBER(Q171)=FALSE,"Não se aplica",IFERROR(VLOOKUP(Q171,Produtos!$A$1:$C$2319,3,FALSE),"Não Cadastrado")))</f>
        <v>3</v>
      </c>
      <c r="W171" s="104" t="str">
        <f>VLOOKUP(Tabela2[[#This Row],[SIEMA]],Siema2025,10,FALSE)</f>
        <v>Água Produzida fora de especificação</v>
      </c>
      <c r="X171" s="113" t="str">
        <f>IF(Tabela2[[#This Row],[Origem do acidente]] = "Plataforma", "PREENCHER","NA")</f>
        <v>NA</v>
      </c>
      <c r="Y171" s="109" t="str">
        <f>IF(W171="","", IF(W171="NC","", IF(W171="NE","", IF(W171="NA","",IFERROR(VLOOKUP(W171,Produtos!$A$1:$C$2319,2,FALSE),"Não Cadastrado")))))</f>
        <v>Não Cadastrado</v>
      </c>
      <c r="Z171" s="104" t="str">
        <f>VLOOKUP(Tabela2[[#This Row],[SIEMA]],Siema2025,11,FALSE)</f>
        <v>0.844</v>
      </c>
      <c r="AA171" s="104" t="str">
        <f>VLOOKUP(Tabela2[[#This Row],[SIEMA]],Siema2025,12,FALSE)</f>
        <v>M3</v>
      </c>
      <c r="AB171" s="104" t="str">
        <f>IF(W171="","",IF(ISNUMBER(W171)=FALSE,"Não se aplica",IFERROR(VLOOKUP(W171,Produtos!$A$1:$C$2319,3,FALSE),"Não Cadastrado")))</f>
        <v>Não se aplica</v>
      </c>
      <c r="AC171" s="104"/>
      <c r="AD171" s="108" t="str">
        <f>IF(Tabela2[[#This Row],[Origem do acidente]] = "Plataforma", "PREENCHER","NA")</f>
        <v>NA</v>
      </c>
      <c r="AE171" s="107" t="str">
        <f>IF(AC171="","", IF(AC171="NC","", IF(AC171="NE","", IF(AC171="NA","",IFERROR(VLOOKUP(AC171,Produtos!$A$1:$C$2319,2,FALSE),"Não Cadastrado")))))</f>
        <v/>
      </c>
      <c r="AF171" s="104"/>
      <c r="AG171" s="104"/>
      <c r="AH171" s="104" t="str">
        <f>IF(AC171="","",IF(ISNUMBER(AC171)=FALSE,"Não se aplica",IFERROR(VLOOKUP(AC171,Produtos!$A$1:$C$2319,3,FALSE),"Não Cadastrado")))</f>
        <v/>
      </c>
      <c r="AI171" s="104"/>
      <c r="AJ171" s="104" t="str">
        <f>VLOOKUP(Tabela2[[#This Row],[SIEMA]],Siema2025,26,FALSE)</f>
        <v>Não Informado</v>
      </c>
      <c r="AK171" s="107" t="s">
        <v>6834</v>
      </c>
      <c r="AL171" s="107"/>
      <c r="AM171" s="107"/>
      <c r="AN171" s="108" t="str">
        <f>VLOOKUP(Tabela2[[#This Row],[SIEMA]],Siema2025,51,FALSE)</f>
        <v/>
      </c>
      <c r="AO171" s="108" t="str">
        <f>VLOOKUP(Tabela2[[#This Row],[SIEMA]],Siema2025,53,FALSE)</f>
        <v/>
      </c>
      <c r="AP171" s="108" t="str">
        <f>VLOOKUP(Tabela2[[#This Row],[SIEMA]],Siema2025,55,FALSE)</f>
        <v/>
      </c>
      <c r="AQ171" s="108" t="str">
        <f>VLOOKUP(Tabela2[[#This Row],[SIEMA]],Siema2025,57,FALSE)</f>
        <v/>
      </c>
      <c r="AR171" s="108" t="str">
        <f>VLOOKUP(Tabela2[[#This Row],[SIEMA]],Siema2025,59,FALSE)</f>
        <v/>
      </c>
      <c r="AS171" s="108" t="str">
        <f>VLOOKUP(Tabela2[[#This Row],[SIEMA]],Siema2025,61,FALSE)</f>
        <v/>
      </c>
      <c r="AT171" s="108" t="str">
        <f>VLOOKUP(Tabela2[[#This Row],[SIEMA]],Siema2025,63,FALSE)</f>
        <v/>
      </c>
      <c r="AU171" s="108" t="str">
        <f>VLOOKUP(Tabela2[[#This Row],[SIEMA]],Siema2025,65,FALSE)</f>
        <v>X</v>
      </c>
      <c r="AV171" s="108" t="str">
        <f>VLOOKUP(Tabela2[[#This Row],[SIEMA]],Siema2025,67,FALSE)</f>
        <v/>
      </c>
      <c r="AW171" s="108" t="str">
        <f>VLOOKUP(Tabela2[[#This Row],[SIEMA]],Siema2025,69,FALSE)</f>
        <v/>
      </c>
      <c r="AX171" s="108" t="str">
        <f>VLOOKUP(Tabela2[[#This Row],[SIEMA]],Siema2025,71,FALSE)</f>
        <v/>
      </c>
      <c r="AY171" s="108" t="str">
        <f>VLOOKUP(Tabela2[[#This Row],[SIEMA]],Siema2025,73,FALSE)</f>
        <v/>
      </c>
      <c r="AZ171" s="108" t="str">
        <f>VLOOKUP(Tabela2[[#This Row],[SIEMA]],Siema2025,75,FALSE)</f>
        <v/>
      </c>
      <c r="BA171" s="108" t="str">
        <f>VLOOKUP(Tabela2[[#This Row],[SIEMA]],Siema2025,77,FALSE)</f>
        <v/>
      </c>
      <c r="BB171" s="108" t="str">
        <f>VLOOKUP(Tabela2[[#This Row],[SIEMA]],Siema2025,79,FALSE)</f>
        <v/>
      </c>
      <c r="BC171" s="108" t="str">
        <f>IF(Tabela2[[#This Row],[Outro(s) ]] = "X", "PREENCHER","NA")</f>
        <v>NA</v>
      </c>
      <c r="BD171" s="108" t="str">
        <f>VLOOKUP(Tabela2[[#This Row],[SIEMA]],Siema2025,82,FALSE)</f>
        <v/>
      </c>
      <c r="BE171" s="108" t="str">
        <f>VLOOKUP(Tabela2[[#This Row],[SIEMA]],Siema2025,81,FALSE)</f>
        <v/>
      </c>
      <c r="BF171" s="110" t="str">
        <f>VLOOKUP(Tabela2[[#This Row],[SIEMA]],Siema2025,28,FALSE)</f>
        <v>Carmo Energy S.A</v>
      </c>
      <c r="BG171" s="110"/>
      <c r="BH171" s="111" t="str">
        <f>VLOOKUP(Tabela2[[#This Row],[SIEMA]],Siema2025,29,FALSE)</f>
        <v/>
      </c>
      <c r="BI171" s="112" t="str">
        <f>VLOOKUP(Tabela2[[#This Row],[SIEMA]],Siema2025,107,FALSE)</f>
        <v>Não</v>
      </c>
      <c r="BJ171" s="107" t="s">
        <v>7113</v>
      </c>
      <c r="BK171" s="104" t="s">
        <v>2696</v>
      </c>
      <c r="BL171" s="140">
        <v>45734</v>
      </c>
      <c r="BM171" s="108">
        <f ca="1">IF(Tabela2[[#This Row],[Data de atendimento do Ibama (considerar o primeiro documento/ação)]]="",_xlfn.DAYS(TODAY(),J171),_xlfn.DAYS(Tabela2[[#This Row],[Data de atendimento do Ibama (considerar o primeiro documento/ação)]],J171))</f>
        <v>4</v>
      </c>
      <c r="BN171" s="108" t="str">
        <f>IF(Tabela2[[#This Row],[Atendido pelo Ibama ("Não" ou "Sim")]]="Não","Preencher", IF(Tabela2[[#This Row],[Atendido pelo Ibama ("Não" ou "Sim")]]="Sim","NA",""))</f>
        <v>NA</v>
      </c>
      <c r="BO171" s="114" t="s">
        <v>7100</v>
      </c>
      <c r="BP171" s="108" t="str">
        <f>IF(Tabela2[[#This Row],[Forma de atendimento (primeiro documento/ação)]]= "Outros (especificar)", "PREENCHER","NA")</f>
        <v>NA</v>
      </c>
      <c r="BQ171" s="106" t="s">
        <v>123</v>
      </c>
      <c r="BR171" s="108" t="str">
        <f>IF(Tabela2[[#This Row],[Equipe do Ibama foi a campo? Houve sobrevoo do Poseidon?]] = "Sim", "PREENCHER","NA")</f>
        <v>NA</v>
      </c>
      <c r="BS171" s="108" t="s">
        <v>7114</v>
      </c>
      <c r="BT171" s="108" t="s">
        <v>7115</v>
      </c>
      <c r="BU171" s="108" t="s">
        <v>123</v>
      </c>
      <c r="BV171" s="108" t="s">
        <v>2696</v>
      </c>
      <c r="BW171" s="108" t="s">
        <v>123</v>
      </c>
      <c r="BX171" s="106"/>
      <c r="BY171" s="140"/>
      <c r="BZ171" s="104" t="str">
        <f>IF(Tabela2[[#This Row],[Data do documento de encerramento]]="NA","NA",IF(Tabela2[[#This Row],[Data do documento de encerramento]]="","Pendente de conclusão/ encerramento",_xlfn.DAYS(Tabela2[[#This Row],[Data do documento de encerramento]],J171)))</f>
        <v>Pendente de conclusão/ encerramento</v>
      </c>
      <c r="CA171" s="107"/>
      <c r="CB171" s="107"/>
      <c r="CC171" s="107"/>
      <c r="CD171" s="107"/>
      <c r="CE171" s="107"/>
      <c r="CF171" s="107"/>
    </row>
    <row r="172" spans="1:84" ht="60.75">
      <c r="A172" s="169">
        <v>202531579229</v>
      </c>
      <c r="B172" s="170" t="s">
        <v>7940</v>
      </c>
      <c r="C172" s="108" t="str">
        <f>VLOOKUP(Tabela2[[#This Row],[SIEMA]],Siema2025,4,FALSE)</f>
        <v xml:space="preserve"> SE</v>
      </c>
      <c r="D172" s="106" t="s">
        <v>637</v>
      </c>
      <c r="E172" s="106" t="s">
        <v>7941</v>
      </c>
      <c r="F172" s="106"/>
      <c r="G172" s="106" t="s">
        <v>7942</v>
      </c>
      <c r="H172" s="106" t="s">
        <v>7943</v>
      </c>
      <c r="I172" s="104" t="s">
        <v>7223</v>
      </c>
      <c r="J172" s="105">
        <f>VLOOKUP(Tabela2[[#This Row],[SIEMA]],Siema2025,2,FALSE)</f>
        <v>45731</v>
      </c>
      <c r="K172" s="105" t="str">
        <f>VLOOKUP(Tabela2[[#This Row],[SIEMA]],Siema2025,16,FALSE)</f>
        <v>Sábado</v>
      </c>
      <c r="L172" s="106" t="str">
        <f>IF(Tabela2[[#This Row],[Data]]="","Sem Informação",VLOOKUP(MONTH(Tabela2[[#This Row],[Data]]),'[1]Validação de dados'!$I$1:$J$13,2,0))</f>
        <v>Março</v>
      </c>
      <c r="M172" s="104">
        <f>YEAR(Tabela2[[#This Row],[Data]])</f>
        <v>2025</v>
      </c>
      <c r="N172" s="105" t="str">
        <f>VLOOKUP(Tabela2[[#This Row],[SIEMA]],Siema2025,17,FALSE)</f>
        <v>Vespertino</v>
      </c>
      <c r="O172" s="105" t="str">
        <f>VLOOKUP(Tabela2[[#This Row],[SIEMA]],Siema2025,5,FALSE)</f>
        <v>Plataforma</v>
      </c>
      <c r="P172" s="104" t="str">
        <f>VLOOKUP(Tabela2[[#This Row],[SIEMA]],Siema2025,21,FALSE)</f>
        <v>PLATAFORMA PCB-01 DE CAIOBA</v>
      </c>
      <c r="Q172" s="104" t="s">
        <v>7094</v>
      </c>
      <c r="R172" s="104" t="s">
        <v>7944</v>
      </c>
      <c r="S172" s="107" t="s">
        <v>7945</v>
      </c>
      <c r="T172" s="104" t="str">
        <f>VLOOKUP(Tabela2[[#This Row],[SIEMA]],Siema2025,11,FALSE)</f>
        <v>0.000158</v>
      </c>
      <c r="U172" s="104" t="str">
        <f>VLOOKUP(Tabela2[[#This Row],[SIEMA]],Siema2025,12,FALSE)</f>
        <v>M3</v>
      </c>
      <c r="V172" s="104" t="s">
        <v>7483</v>
      </c>
      <c r="W172" s="104"/>
      <c r="X172" s="113"/>
      <c r="Y172" s="109" t="str">
        <f>IF(W172="","", IF(W172="NC","", IF(W172="NE","", IF(W172="NA","",IFERROR(VLOOKUP(W172,Produtos!$A$1:$C$2319,2,FALSE),"Não Cadastrado")))))</f>
        <v/>
      </c>
      <c r="Z172" s="104"/>
      <c r="AA172" s="104"/>
      <c r="AB172" s="104" t="str">
        <f>IF(W172="","",IF(ISNUMBER(W172)=FALSE,"Não se aplica",IFERROR(VLOOKUP(W172,Produtos!$A$1:$C$2319,3,FALSE),"Não Cadastrado")))</f>
        <v/>
      </c>
      <c r="AC172" s="104"/>
      <c r="AD172" s="108"/>
      <c r="AE172" s="107" t="str">
        <f>IF(AC172="","", IF(AC172="NC","", IF(AC172="NE","", IF(AC172="NA","",IFERROR(VLOOKUP(AC172,Produtos!$A$1:$C$2319,2,FALSE),"Não Cadastrado")))))</f>
        <v/>
      </c>
      <c r="AF172" s="104"/>
      <c r="AG172" s="104"/>
      <c r="AH172" s="104" t="str">
        <f>IF(AC172="","",IF(ISNUMBER(AC172)=FALSE,"Não se aplica",IFERROR(VLOOKUP(AC172,Produtos!$A$1:$C$2319,3,FALSE),"Não Cadastrado")))</f>
        <v/>
      </c>
      <c r="AI172" s="104"/>
      <c r="AJ172" s="104" t="str">
        <f>VLOOKUP(Tabela2[[#This Row],[SIEMA]],Siema2025,26,FALSE)</f>
        <v>Incremento do volume da contenção por ação de chuvas.</v>
      </c>
      <c r="AK172" s="107" t="s">
        <v>7112</v>
      </c>
      <c r="AL172" s="107"/>
      <c r="AM172" s="107"/>
      <c r="AN172" s="108" t="str">
        <f>VLOOKUP(Tabela2[[#This Row],[SIEMA]],Siema2025,51,FALSE)</f>
        <v/>
      </c>
      <c r="AO172" s="108" t="str">
        <f>VLOOKUP(Tabela2[[#This Row],[SIEMA]],Siema2025,53,FALSE)</f>
        <v/>
      </c>
      <c r="AP172" s="108" t="str">
        <f>VLOOKUP(Tabela2[[#This Row],[SIEMA]],Siema2025,55,FALSE)</f>
        <v/>
      </c>
      <c r="AQ172" s="108" t="str">
        <f>VLOOKUP(Tabela2[[#This Row],[SIEMA]],Siema2025,57,FALSE)</f>
        <v/>
      </c>
      <c r="AR172" s="108" t="str">
        <f>VLOOKUP(Tabela2[[#This Row],[SIEMA]],Siema2025,59,FALSE)</f>
        <v/>
      </c>
      <c r="AS172" s="108" t="str">
        <f>VLOOKUP(Tabela2[[#This Row],[SIEMA]],Siema2025,61,FALSE)</f>
        <v>X</v>
      </c>
      <c r="AT172" s="108" t="str">
        <f>VLOOKUP(Tabela2[[#This Row],[SIEMA]],Siema2025,63,FALSE)</f>
        <v/>
      </c>
      <c r="AU172" s="108" t="str">
        <f>VLOOKUP(Tabela2[[#This Row],[SIEMA]],Siema2025,65,FALSE)</f>
        <v/>
      </c>
      <c r="AV172" s="108" t="str">
        <f>VLOOKUP(Tabela2[[#This Row],[SIEMA]],Siema2025,67,FALSE)</f>
        <v/>
      </c>
      <c r="AW172" s="108" t="str">
        <f>VLOOKUP(Tabela2[[#This Row],[SIEMA]],Siema2025,69,FALSE)</f>
        <v/>
      </c>
      <c r="AX172" s="108" t="str">
        <f>VLOOKUP(Tabela2[[#This Row],[SIEMA]],Siema2025,71,FALSE)</f>
        <v/>
      </c>
      <c r="AY172" s="108" t="str">
        <f>VLOOKUP(Tabela2[[#This Row],[SIEMA]],Siema2025,73,FALSE)</f>
        <v/>
      </c>
      <c r="AZ172" s="108" t="str">
        <f>VLOOKUP(Tabela2[[#This Row],[SIEMA]],Siema2025,75,FALSE)</f>
        <v/>
      </c>
      <c r="BA172" s="108" t="str">
        <f>VLOOKUP(Tabela2[[#This Row],[SIEMA]],Siema2025,77,FALSE)</f>
        <v/>
      </c>
      <c r="BB172" s="108" t="str">
        <f>VLOOKUP(Tabela2[[#This Row],[SIEMA]],Siema2025,79,FALSE)</f>
        <v/>
      </c>
      <c r="BC172" s="108" t="str">
        <f>IF(Tabela2[[#This Row],[Outro(s) ]] = "X", "PREENCHER","NA")</f>
        <v>NA</v>
      </c>
      <c r="BD172" s="108" t="str">
        <f>VLOOKUP(Tabela2[[#This Row],[SIEMA]],Siema2025,82,FALSE)</f>
        <v/>
      </c>
      <c r="BE172" s="108" t="str">
        <f>VLOOKUP(Tabela2[[#This Row],[SIEMA]],Siema2025,81,FALSE)</f>
        <v/>
      </c>
      <c r="BF172" s="110" t="str">
        <f>VLOOKUP(Tabela2[[#This Row],[SIEMA]],Siema2025,28,FALSE)</f>
        <v>Petrobras</v>
      </c>
      <c r="BG172" s="110"/>
      <c r="BH172" s="111" t="str">
        <f>VLOOKUP(Tabela2[[#This Row],[SIEMA]],Siema2025,29,FALSE)</f>
        <v>33000167057723</v>
      </c>
      <c r="BI172" s="112" t="str">
        <f>VLOOKUP(Tabela2[[#This Row],[SIEMA]],Siema2025,107,FALSE)</f>
        <v>Não</v>
      </c>
      <c r="BJ172" s="107" t="s">
        <v>7099</v>
      </c>
      <c r="BK172" s="104" t="s">
        <v>2696</v>
      </c>
      <c r="BL172" s="140">
        <v>45799</v>
      </c>
      <c r="BM172" s="108">
        <f ca="1">IF(Tabela2[[#This Row],[Data de atendimento do Ibama (considerar o primeiro documento/ação)]]="",_xlfn.DAYS(TODAY(),J172),_xlfn.DAYS(Tabela2[[#This Row],[Data de atendimento do Ibama (considerar o primeiro documento/ação)]],J172))</f>
        <v>68</v>
      </c>
      <c r="BN172" s="108" t="str">
        <f>IF(Tabela2[[#This Row],[Atendido pelo Ibama ("Não" ou "Sim")]]="Não","Preencher", IF(Tabela2[[#This Row],[Atendido pelo Ibama ("Não" ou "Sim")]]="Sim","NA",""))</f>
        <v>NA</v>
      </c>
      <c r="BO172" s="114" t="s">
        <v>7291</v>
      </c>
      <c r="BP172" s="108" t="str">
        <f>IF(Tabela2[[#This Row],[Forma de atendimento (primeiro documento/ação)]]= "Outros (especificar)", "PREENCHER","NA")</f>
        <v>NA</v>
      </c>
      <c r="BQ172" s="106" t="s">
        <v>123</v>
      </c>
      <c r="BR172" s="108" t="str">
        <f>IF(Tabela2[[#This Row],[Equipe do Ibama foi a campo? Houve sobrevoo do Poseidon?]] = "Sim", "PREENCHER","NA")</f>
        <v>NA</v>
      </c>
      <c r="BS172" s="108" t="str">
        <f>IF(Tabela2[[#This Row],[Se sim, foi emitida Ordem de Emergência? (informações vinculada à coluna CK)]] = "Sim", "PREENCHER","NA")</f>
        <v>NA</v>
      </c>
      <c r="BT172" s="108" t="s">
        <v>7101</v>
      </c>
      <c r="BU172" s="108" t="s">
        <v>123</v>
      </c>
      <c r="BV172" s="108" t="s">
        <v>123</v>
      </c>
      <c r="BW172" s="108" t="s">
        <v>123</v>
      </c>
      <c r="BX172" s="106"/>
      <c r="BY172" s="140"/>
      <c r="BZ172" s="104" t="str">
        <f>IF(Tabela2[[#This Row],[Data do documento de encerramento]]="NA","NA",IF(Tabela2[[#This Row],[Data do documento de encerramento]]="","Pendente de conclusão/ encerramento",_xlfn.DAYS(Tabela2[[#This Row],[Data do documento de encerramento]],J172)))</f>
        <v>Pendente de conclusão/ encerramento</v>
      </c>
      <c r="CA172" s="107"/>
      <c r="CB172" s="107"/>
      <c r="CC172" s="115" t="s">
        <v>7641</v>
      </c>
      <c r="CD172" s="107" t="s">
        <v>123</v>
      </c>
      <c r="CE172" s="107" t="s">
        <v>123</v>
      </c>
      <c r="CF172" s="107" t="s">
        <v>7167</v>
      </c>
    </row>
    <row r="173" spans="1:84" hidden="1">
      <c r="A173" s="169">
        <v>202531728824</v>
      </c>
      <c r="B173" s="266" t="s">
        <v>7946</v>
      </c>
      <c r="C173" s="108" t="s">
        <v>7947</v>
      </c>
      <c r="D173" s="106" t="s">
        <v>795</v>
      </c>
      <c r="E173" s="106" t="str">
        <f>VLOOKUP(Tabela2[[#This Row],[SIEMA]],Siema2025,20,FALSE)</f>
        <v>Linha de injeção do 7-CP-1144-SE, Carmópolis-SE</v>
      </c>
      <c r="F173" s="106"/>
      <c r="G173" s="106" t="s">
        <v>7948</v>
      </c>
      <c r="H173" s="106" t="s">
        <v>7949</v>
      </c>
      <c r="I173" s="104" t="s">
        <v>7223</v>
      </c>
      <c r="J173" s="105">
        <f>VLOOKUP(Tabela2[[#This Row],[SIEMA]],Siema2025,2,FALSE)</f>
        <v>45731</v>
      </c>
      <c r="K173" s="105" t="str">
        <f>VLOOKUP(Tabela2[[#This Row],[SIEMA]],Siema2025,16,FALSE)</f>
        <v>Sábado</v>
      </c>
      <c r="L173" s="106" t="str">
        <f>IF(Tabela2[[#This Row],[Data]]="","Sem Informação",VLOOKUP(MONTH(Tabela2[[#This Row],[Data]]),'[1]Validação de dados'!$I$1:$J$13,2,0))</f>
        <v>Março</v>
      </c>
      <c r="M173" s="104">
        <f>YEAR(Tabela2[[#This Row],[Data]])</f>
        <v>2025</v>
      </c>
      <c r="N173" s="105" t="str">
        <f>VLOOKUP(Tabela2[[#This Row],[SIEMA]],Siema2025,17,FALSE)</f>
        <v>Madrugada</v>
      </c>
      <c r="O173" s="105" t="s">
        <v>145</v>
      </c>
      <c r="P173" s="104" t="str">
        <f>VLOOKUP(Tabela2[[#This Row],[SIEMA]],Siema2025,21,FALSE)</f>
        <v>Descarga significante de água de injeção
Perda de contenção primária significante de água de injeção</v>
      </c>
      <c r="Q173" s="104" t="s">
        <v>7094</v>
      </c>
      <c r="R173" s="104"/>
      <c r="S173" s="107" t="s">
        <v>255</v>
      </c>
      <c r="T173" s="104" t="str">
        <f>VLOOKUP(Tabela2[[#This Row],[SIEMA]],Siema2025,11,FALSE)</f>
        <v>4.81</v>
      </c>
      <c r="U173" s="104" t="str">
        <f>VLOOKUP(Tabela2[[#This Row],[SIEMA]],Siema2025,12,FALSE)</f>
        <v>M3</v>
      </c>
      <c r="V173" s="104"/>
      <c r="W173" s="104"/>
      <c r="X173" s="113" t="str">
        <f>IF(Tabela2[[#This Row],[Origem do acidente]] = "Plataforma", "PREENCHER","NA")</f>
        <v>NA</v>
      </c>
      <c r="Y173" s="109" t="str">
        <f>IF(W173="","", IF(W173="NC","", IF(W173="NE","", IF(W173="NA","",IFERROR(VLOOKUP(W173,Produtos!$A$1:$C$2319,2,FALSE),"Não Cadastrado")))))</f>
        <v/>
      </c>
      <c r="Z173" s="104"/>
      <c r="AA173" s="104"/>
      <c r="AB173" s="104" t="str">
        <f>IF(W173="","",IF(ISNUMBER(W173)=FALSE,"Não se aplica",IFERROR(VLOOKUP(W173,Produtos!$A$1:$C$2319,3,FALSE),"Não Cadastrado")))</f>
        <v/>
      </c>
      <c r="AC173" s="104"/>
      <c r="AD173" s="108" t="str">
        <f>IF(Tabela2[[#This Row],[Origem do acidente]] = "Plataforma", "PREENCHER","NA")</f>
        <v>NA</v>
      </c>
      <c r="AE173" s="107" t="str">
        <f>IF(AC173="","", IF(AC173="NC","", IF(AC173="NE","", IF(AC173="NA","",IFERROR(VLOOKUP(AC173,Produtos!$A$1:$C$2319,2,FALSE),"Não Cadastrado")))))</f>
        <v/>
      </c>
      <c r="AF173" s="104"/>
      <c r="AG173" s="104"/>
      <c r="AH173" s="104" t="str">
        <f>IF(AC173="","",IF(ISNUMBER(AC173)=FALSE,"Não se aplica",IFERROR(VLOOKUP(AC173,Produtos!$A$1:$C$2319,3,FALSE),"Não Cadastrado")))</f>
        <v/>
      </c>
      <c r="AI173" s="104"/>
      <c r="AJ173" s="104" t="str">
        <f>VLOOKUP(Tabela2[[#This Row],[SIEMA]],Siema2025,26,FALSE)</f>
        <v>Falha de integridade em linha de fibra</v>
      </c>
      <c r="AK173" s="107" t="s">
        <v>7112</v>
      </c>
      <c r="AL173" s="107"/>
      <c r="AM173" s="107"/>
      <c r="AN173" s="108" t="str">
        <f>VLOOKUP(Tabela2[[#This Row],[SIEMA]],Siema2025,51,FALSE)</f>
        <v/>
      </c>
      <c r="AO173" s="108" t="str">
        <f>VLOOKUP(Tabela2[[#This Row],[SIEMA]],Siema2025,53,FALSE)</f>
        <v/>
      </c>
      <c r="AP173" s="108" t="str">
        <f>VLOOKUP(Tabela2[[#This Row],[SIEMA]],Siema2025,55,FALSE)</f>
        <v/>
      </c>
      <c r="AQ173" s="108" t="str">
        <f>VLOOKUP(Tabela2[[#This Row],[SIEMA]],Siema2025,57,FALSE)</f>
        <v/>
      </c>
      <c r="AR173" s="108" t="str">
        <f>VLOOKUP(Tabela2[[#This Row],[SIEMA]],Siema2025,59,FALSE)</f>
        <v/>
      </c>
      <c r="AS173" s="108" t="str">
        <f>VLOOKUP(Tabela2[[#This Row],[SIEMA]],Siema2025,61,FALSE)</f>
        <v/>
      </c>
      <c r="AT173" s="108" t="str">
        <f>VLOOKUP(Tabela2[[#This Row],[SIEMA]],Siema2025,63,FALSE)</f>
        <v/>
      </c>
      <c r="AU173" s="108" t="str">
        <f>VLOOKUP(Tabela2[[#This Row],[SIEMA]],Siema2025,65,FALSE)</f>
        <v>X</v>
      </c>
      <c r="AV173" s="108" t="str">
        <f>VLOOKUP(Tabela2[[#This Row],[SIEMA]],Siema2025,67,FALSE)</f>
        <v/>
      </c>
      <c r="AW173" s="108" t="str">
        <f>VLOOKUP(Tabela2[[#This Row],[SIEMA]],Siema2025,69,FALSE)</f>
        <v/>
      </c>
      <c r="AX173" s="108" t="str">
        <f>VLOOKUP(Tabela2[[#This Row],[SIEMA]],Siema2025,71,FALSE)</f>
        <v/>
      </c>
      <c r="AY173" s="108" t="str">
        <f>VLOOKUP(Tabela2[[#This Row],[SIEMA]],Siema2025,73,FALSE)</f>
        <v/>
      </c>
      <c r="AZ173" s="108" t="str">
        <f>VLOOKUP(Tabela2[[#This Row],[SIEMA]],Siema2025,75,FALSE)</f>
        <v/>
      </c>
      <c r="BA173" s="108" t="str">
        <f>VLOOKUP(Tabela2[[#This Row],[SIEMA]],Siema2025,77,FALSE)</f>
        <v/>
      </c>
      <c r="BB173" s="108" t="str">
        <f>VLOOKUP(Tabela2[[#This Row],[SIEMA]],Siema2025,79,FALSE)</f>
        <v/>
      </c>
      <c r="BC173" s="108" t="str">
        <f>IF(Tabela2[[#This Row],[Outro(s) ]] = "X", "PREENCHER","NA")</f>
        <v>NA</v>
      </c>
      <c r="BD173" s="108" t="str">
        <f>VLOOKUP(Tabela2[[#This Row],[SIEMA]],Siema2025,82,FALSE)</f>
        <v/>
      </c>
      <c r="BE173" s="108" t="str">
        <f>VLOOKUP(Tabela2[[#This Row],[SIEMA]],Siema2025,81,FALSE)</f>
        <v/>
      </c>
      <c r="BF173" s="110" t="str">
        <f>VLOOKUP(Tabela2[[#This Row],[SIEMA]],Siema2025,28,FALSE)</f>
        <v>CARMO ENERGY S.A.</v>
      </c>
      <c r="BG173" s="110"/>
      <c r="BH173" s="111" t="str">
        <f>VLOOKUP(Tabela2[[#This Row],[SIEMA]],Siema2025,29,FALSE)</f>
        <v>41955491000101</v>
      </c>
      <c r="BI173" s="112" t="str">
        <f>VLOOKUP(Tabela2[[#This Row],[SIEMA]],Siema2025,107,FALSE)</f>
        <v>Não</v>
      </c>
      <c r="BJ173" s="107" t="s">
        <v>7113</v>
      </c>
      <c r="BK173" s="104" t="s">
        <v>2696</v>
      </c>
      <c r="BL173" s="140">
        <v>45733</v>
      </c>
      <c r="BM173" s="108">
        <f ca="1">IF(Tabela2[[#This Row],[Data de atendimento do Ibama (considerar o primeiro documento/ação)]]="",_xlfn.DAYS(TODAY(),J173),_xlfn.DAYS(Tabela2[[#This Row],[Data de atendimento do Ibama (considerar o primeiro documento/ação)]],J173))</f>
        <v>2</v>
      </c>
      <c r="BN173" s="108"/>
      <c r="BO173" s="114" t="s">
        <v>7100</v>
      </c>
      <c r="BP173" s="108" t="str">
        <f>IF(Tabela2[[#This Row],[Forma de atendimento (primeiro documento/ação)]]= "Outros (especificar)", "PREENCHER","NA")</f>
        <v>NA</v>
      </c>
      <c r="BQ173" s="106"/>
      <c r="BR173" s="108" t="str">
        <f>IF(Tabela2[[#This Row],[Equipe do Ibama foi a campo? Houve sobrevoo do Poseidon?]] = "Sim", "PREENCHER","NA")</f>
        <v>NA</v>
      </c>
      <c r="BS173" s="108" t="s">
        <v>7114</v>
      </c>
      <c r="BT173" s="108" t="s">
        <v>7115</v>
      </c>
      <c r="BU173" s="108" t="s">
        <v>123</v>
      </c>
      <c r="BV173" s="108" t="str">
        <f>IF(Tabela2[[#This Row],[Houve avaliação das informações pós-acidente solicitadas/enviadas?]] = "Sim", "PREENCHER","NA")</f>
        <v>NA</v>
      </c>
      <c r="BW173" s="108" t="s">
        <v>123</v>
      </c>
      <c r="BX173" s="106"/>
      <c r="BY173" s="140"/>
      <c r="BZ173" s="104" t="str">
        <f>IF(Tabela2[[#This Row],[Data do documento de encerramento]]="NA","NA",IF(Tabela2[[#This Row],[Data do documento de encerramento]]="","Pendente de conclusão/ encerramento",_xlfn.DAYS(Tabela2[[#This Row],[Data do documento de encerramento]],J173)))</f>
        <v>Pendente de conclusão/ encerramento</v>
      </c>
      <c r="CA173" s="107"/>
      <c r="CB173" s="107"/>
      <c r="CC173" s="107"/>
      <c r="CD173" s="107"/>
      <c r="CE173" s="107"/>
      <c r="CF173" s="107"/>
    </row>
    <row r="174" spans="1:84" ht="45.75" hidden="1">
      <c r="A174" s="169">
        <v>202531757644</v>
      </c>
      <c r="B174" s="171" t="s">
        <v>7950</v>
      </c>
      <c r="C174" s="108" t="str">
        <f>VLOOKUP(Tabela2[[#This Row],[SIEMA]],Siema2025,4,FALSE)</f>
        <v xml:space="preserve"> PR</v>
      </c>
      <c r="D174" s="106" t="str">
        <f>VLOOKUP(Tabela2[[#This Row],[SIEMA]],Siema2025,3,FALSE)</f>
        <v xml:space="preserve">Campina Grande do Sul </v>
      </c>
      <c r="E174" s="106" t="s">
        <v>7186</v>
      </c>
      <c r="F174" s="106" t="s">
        <v>7951</v>
      </c>
      <c r="G174" s="106" t="s">
        <v>7952</v>
      </c>
      <c r="H174" s="106" t="s">
        <v>7953</v>
      </c>
      <c r="I174" s="104" t="s">
        <v>7114</v>
      </c>
      <c r="J174" s="105">
        <f>VLOOKUP(Tabela2[[#This Row],[SIEMA]],Siema2025,2,FALSE)</f>
        <v>45731</v>
      </c>
      <c r="K174" s="105" t="str">
        <f>VLOOKUP(Tabela2[[#This Row],[SIEMA]],Siema2025,16,FALSE)</f>
        <v>Sábado</v>
      </c>
      <c r="L174" s="106" t="str">
        <f>IF(Tabela2[[#This Row],[Data]]="","Sem Informação",VLOOKUP(MONTH(Tabela2[[#This Row],[Data]]),'[1]Validação de dados'!$I$1:$J$13,2,0))</f>
        <v>Março</v>
      </c>
      <c r="M174" s="104">
        <f>YEAR(Tabela2[[#This Row],[Data]])</f>
        <v>2025</v>
      </c>
      <c r="N174" s="105" t="str">
        <f>VLOOKUP(Tabela2[[#This Row],[SIEMA]],Siema2025,17,FALSE)</f>
        <v>Noturno</v>
      </c>
      <c r="O174" s="105" t="str">
        <f>VLOOKUP(Tabela2[[#This Row],[SIEMA]],Siema2025,5,FALSE)</f>
        <v>Rodovia</v>
      </c>
      <c r="P174" s="104" t="str">
        <f>VLOOKUP(Tabela2[[#This Row],[SIEMA]],Siema2025,21,FALSE)</f>
        <v/>
      </c>
      <c r="Q174" s="104">
        <v>2218</v>
      </c>
      <c r="R174" s="104" t="str">
        <f>VLOOKUP(Tabela2[[#This Row],[SIEMA]],Siema2025,10,FALSE)</f>
        <v/>
      </c>
      <c r="S174" s="107" t="str">
        <f>IF(Q174="","", IF(Q174="NC","", IF(Q174="NE","", IF(Q174="NA","",IFERROR(VLOOKUP(Q174,Produtos!$A$1:$C$2319,2,FALSE),"Não Cadastrado")))))</f>
        <v>ÁCIDO ACRÍLICO, ESTABILIZADO</v>
      </c>
      <c r="T174" s="104" t="s">
        <v>6834</v>
      </c>
      <c r="U174" s="104" t="s">
        <v>7062</v>
      </c>
      <c r="V174" s="104">
        <f>IF(Q174="","",IF(ISNUMBER(Q174)=FALSE,"Não se aplica",IFERROR(VLOOKUP(Q174,Produtos!$A$1:$C$2319,3,FALSE),"Não Cadastrado")))</f>
        <v>8</v>
      </c>
      <c r="W174" s="104">
        <v>1202</v>
      </c>
      <c r="X174" s="113" t="str">
        <f>IF(Tabela2[[#This Row],[Origem do acidente]] = "Plataforma", "PREENCHER","NA")</f>
        <v>NA</v>
      </c>
      <c r="Y174" s="109" t="str">
        <f>IF(W174="","", IF(W174="NC","", IF(W174="NE","", IF(W174="NA","",IFERROR(VLOOKUP(W174,Produtos!$A$1:$C$2319,2,FALSE),"Não Cadastrado")))))</f>
        <v>GASÓLEO ou ÓLEO DIESEL ou ÓLEO PARA AQUECIMENTO, LEVE</v>
      </c>
      <c r="Z174" s="104" t="s">
        <v>6834</v>
      </c>
      <c r="AA174" s="104" t="s">
        <v>7062</v>
      </c>
      <c r="AB174" s="104">
        <f>IF(W174="","",IF(ISNUMBER(W174)=FALSE,"Não se aplica",IFERROR(VLOOKUP(W174,Produtos!$A$1:$C$2319,3,FALSE),"Não Cadastrado")))</f>
        <v>3</v>
      </c>
      <c r="AC174" s="104"/>
      <c r="AD174" s="108" t="str">
        <f>IF(Tabela2[[#This Row],[Origem do acidente]] = "Plataforma", "PREENCHER","NA")</f>
        <v>NA</v>
      </c>
      <c r="AE174" s="107" t="str">
        <f>IF(AC174="","", IF(AC174="NC","", IF(AC174="NE","", IF(AC174="NA","",IFERROR(VLOOKUP(AC174,Produtos!$A$1:$C$2319,2,FALSE),"Não Cadastrado")))))</f>
        <v/>
      </c>
      <c r="AF174" s="104"/>
      <c r="AG174" s="104"/>
      <c r="AH174" s="104" t="str">
        <f>IF(AC174="","",IF(ISNUMBER(AC174)=FALSE,"Não se aplica",IFERROR(VLOOKUP(AC174,Produtos!$A$1:$C$2319,3,FALSE),"Não Cadastrado")))</f>
        <v/>
      </c>
      <c r="AI174" s="104"/>
      <c r="AJ174" s="104" t="s">
        <v>7954</v>
      </c>
      <c r="AK174" s="107" t="s">
        <v>7190</v>
      </c>
      <c r="AL174" s="107" t="s">
        <v>7630</v>
      </c>
      <c r="AM174" s="107" t="s">
        <v>7388</v>
      </c>
      <c r="AN174" s="108" t="str">
        <f>VLOOKUP(Tabela2[[#This Row],[SIEMA]],Siema2025,51,FALSE)</f>
        <v/>
      </c>
      <c r="AO174" s="108" t="str">
        <f>VLOOKUP(Tabela2[[#This Row],[SIEMA]],Siema2025,53,FALSE)</f>
        <v/>
      </c>
      <c r="AP174" s="108" t="str">
        <f>VLOOKUP(Tabela2[[#This Row],[SIEMA]],Siema2025,55,FALSE)</f>
        <v/>
      </c>
      <c r="AQ174" s="108" t="str">
        <f>VLOOKUP(Tabela2[[#This Row],[SIEMA]],Siema2025,57,FALSE)</f>
        <v>X</v>
      </c>
      <c r="AR174" s="108" t="str">
        <f>VLOOKUP(Tabela2[[#This Row],[SIEMA]],Siema2025,59,FALSE)</f>
        <v/>
      </c>
      <c r="AS174" s="108" t="str">
        <f>VLOOKUP(Tabela2[[#This Row],[SIEMA]],Siema2025,61,FALSE)</f>
        <v/>
      </c>
      <c r="AT174" s="108" t="str">
        <f>VLOOKUP(Tabela2[[#This Row],[SIEMA]],Siema2025,63,FALSE)</f>
        <v/>
      </c>
      <c r="AU174" s="108" t="s">
        <v>7183</v>
      </c>
      <c r="AV174" s="108" t="str">
        <f>VLOOKUP(Tabela2[[#This Row],[SIEMA]],Siema2025,67,FALSE)</f>
        <v/>
      </c>
      <c r="AW174" s="108" t="s">
        <v>7183</v>
      </c>
      <c r="AX174" s="108" t="s">
        <v>7183</v>
      </c>
      <c r="AY174" s="108" t="str">
        <f>VLOOKUP(Tabela2[[#This Row],[SIEMA]],Siema2025,73,FALSE)</f>
        <v/>
      </c>
      <c r="AZ174" s="108" t="str">
        <f>VLOOKUP(Tabela2[[#This Row],[SIEMA]],Siema2025,75,FALSE)</f>
        <v/>
      </c>
      <c r="BA174" s="108" t="str">
        <f>VLOOKUP(Tabela2[[#This Row],[SIEMA]],Siema2025,77,FALSE)</f>
        <v/>
      </c>
      <c r="BB174" s="108" t="str">
        <f>VLOOKUP(Tabela2[[#This Row],[SIEMA]],Siema2025,79,FALSE)</f>
        <v/>
      </c>
      <c r="BC174" s="108" t="str">
        <f>IF(Tabela2[[#This Row],[Outro(s) ]] = "X", "PREENCHER","NA")</f>
        <v>NA</v>
      </c>
      <c r="BD174" s="108" t="str">
        <f>VLOOKUP(Tabela2[[#This Row],[SIEMA]],Siema2025,82,FALSE)</f>
        <v/>
      </c>
      <c r="BE174" s="108" t="str">
        <f>VLOOKUP(Tabela2[[#This Row],[SIEMA]],Siema2025,81,FALSE)</f>
        <v/>
      </c>
      <c r="BF174" s="110" t="str">
        <f>VLOOKUP(Tabela2[[#This Row],[SIEMA]],Siema2025,28,FALSE)</f>
        <v>GELOG</v>
      </c>
      <c r="BG174" s="110"/>
      <c r="BH174" s="111" t="str">
        <f>VLOOKUP(Tabela2[[#This Row],[SIEMA]],Siema2025,29,FALSE)</f>
        <v>05457125000169</v>
      </c>
      <c r="BI174" s="112" t="str">
        <f>VLOOKUP(Tabela2[[#This Row],[SIEMA]],Siema2025,107,FALSE)</f>
        <v>Não</v>
      </c>
      <c r="BJ174" s="107" t="s">
        <v>7099</v>
      </c>
      <c r="BK174" s="104" t="s">
        <v>2696</v>
      </c>
      <c r="BL174" s="166">
        <v>45838</v>
      </c>
      <c r="BM174" s="108">
        <f ca="1">IF(Tabela2[[#This Row],[Data de atendimento do Ibama (considerar o primeiro documento/ação)]]="",_xlfn.DAYS(TODAY(),J174),_xlfn.DAYS(Tabela2[[#This Row],[Data de atendimento do Ibama (considerar o primeiro documento/ação)]],J174))</f>
        <v>107</v>
      </c>
      <c r="BN174" s="108" t="str">
        <f>IF(Tabela2[[#This Row],[Atendido pelo Ibama ("Não" ou "Sim")]]="Não","Preencher", IF(Tabela2[[#This Row],[Atendido pelo Ibama ("Não" ou "Sim")]]="Sim","NA",""))</f>
        <v>NA</v>
      </c>
      <c r="BO174" s="114" t="s">
        <v>7100</v>
      </c>
      <c r="BP174" s="108" t="str">
        <f>IF(Tabela2[[#This Row],[Forma de atendimento (primeiro documento/ação)]]= "Outros (especificar)", "PREENCHER","NA")</f>
        <v>NA</v>
      </c>
      <c r="BQ174" s="106" t="s">
        <v>123</v>
      </c>
      <c r="BR174" s="108" t="str">
        <f>IF(Tabela2[[#This Row],[Equipe do Ibama foi a campo? Houve sobrevoo do Poseidon?]] = "Sim", "PREENCHER","NA")</f>
        <v>NA</v>
      </c>
      <c r="BS174" s="108" t="str">
        <f>IF(Tabela2[[#This Row],[Se sim, foi emitida Ordem de Emergência? (informações vinculada à coluna CK)]] = "Sim", "PREENCHER","NA")</f>
        <v>NA</v>
      </c>
      <c r="BT174" s="108" t="s">
        <v>7101</v>
      </c>
      <c r="BU174" s="108" t="s">
        <v>2696</v>
      </c>
      <c r="BV174" s="108" t="s">
        <v>123</v>
      </c>
      <c r="BW174" s="108" t="s">
        <v>2696</v>
      </c>
      <c r="BX174" s="106" t="s">
        <v>7102</v>
      </c>
      <c r="BY174" s="140">
        <v>46171</v>
      </c>
      <c r="BZ174" s="104">
        <f>IF(Tabela2[[#This Row],[Data do documento de encerramento]]="NA","NA",IF(Tabela2[[#This Row],[Data do documento de encerramento]]="","Pendente de conclusão/ encerramento",_xlfn.DAYS(Tabela2[[#This Row],[Data do documento de encerramento]],J174)))</f>
        <v>440</v>
      </c>
      <c r="CA174" s="107"/>
      <c r="CB174" s="107"/>
      <c r="CC174" s="107"/>
      <c r="CD174" s="107"/>
      <c r="CE174" s="107"/>
      <c r="CF174" s="107"/>
    </row>
    <row r="175" spans="1:84" hidden="1">
      <c r="A175" s="169">
        <v>202531761221</v>
      </c>
      <c r="B175" s="170" t="s">
        <v>7955</v>
      </c>
      <c r="C175" s="108" t="s">
        <v>7135</v>
      </c>
      <c r="D175" s="106" t="s">
        <v>637</v>
      </c>
      <c r="E175" s="106" t="s">
        <v>7255</v>
      </c>
      <c r="F175" s="106"/>
      <c r="G175" s="106" t="s">
        <v>7956</v>
      </c>
      <c r="H175" s="172" t="s">
        <v>7957</v>
      </c>
      <c r="I175" s="104" t="str">
        <f>VLOOKUP(Tabela2[[#This Row],[SIEMA]],Siema2025,19,FALSE)</f>
        <v>Campos</v>
      </c>
      <c r="J175" s="105">
        <f>VLOOKUP(Tabela2[[#This Row],[SIEMA]],Siema2025,2,FALSE)</f>
        <v>45731</v>
      </c>
      <c r="K175" s="105" t="str">
        <f>VLOOKUP(Tabela2[[#This Row],[SIEMA]],Siema2025,16,FALSE)</f>
        <v>Sábado</v>
      </c>
      <c r="L175" s="106" t="str">
        <f>IF(Tabela2[[#This Row],[Data]]="","Sem Informação",VLOOKUP(MONTH(Tabela2[[#This Row],[Data]]),'[1]Validação de dados'!$I$1:$J$13,2,0))</f>
        <v>Março</v>
      </c>
      <c r="M175" s="104">
        <f>YEAR(Tabela2[[#This Row],[Data]])</f>
        <v>2025</v>
      </c>
      <c r="N175" s="105" t="str">
        <f>VLOOKUP(Tabela2[[#This Row],[SIEMA]],Siema2025,17,FALSE)</f>
        <v>Vespertino</v>
      </c>
      <c r="O175" s="105" t="s">
        <v>7255</v>
      </c>
      <c r="P175" s="104" t="str">
        <f>VLOOKUP(Tabela2[[#This Row],[SIEMA]],Siema2025,21,FALSE)</f>
        <v>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v>
      </c>
      <c r="Q175" s="104" t="s">
        <v>7418</v>
      </c>
      <c r="R175" s="104" t="str">
        <f>VLOOKUP(Tabela2[[#This Row],[SIEMA]],Siema2025,10,FALSE)</f>
        <v/>
      </c>
      <c r="S175" s="107" t="str">
        <f>IF(Q175="","", IF(Q175="NC","", IF(Q175="NE","", IF(Q175="NA","",IFERROR(VLOOKUP(Q175,Produtos!$A$1:$C$2319,2,FALSE),"Não Cadastrado")))))</f>
        <v/>
      </c>
      <c r="T175" s="104" t="str">
        <f>VLOOKUP(Tabela2[[#This Row],[SIEMA]],Siema2025,11,FALSE)</f>
        <v xml:space="preserve"> </v>
      </c>
      <c r="U175" s="104" t="str">
        <f>VLOOKUP(Tabela2[[#This Row],[SIEMA]],Siema2025,12,FALSE)</f>
        <v xml:space="preserve"> </v>
      </c>
      <c r="V175" s="104" t="str">
        <f>IF(Q175="","",IF(ISNUMBER(Q175)=FALSE,"Não se aplica",IFERROR(VLOOKUP(Q175,Produtos!$A$1:$C$2319,3,FALSE),"Não Cadastrado")))</f>
        <v>Não se aplica</v>
      </c>
      <c r="W175" s="104" t="str">
        <f>VLOOKUP(Tabela2[[#This Row],[SIEMA]],Siema2025,10,FALSE)</f>
        <v/>
      </c>
      <c r="X175" s="113" t="str">
        <f>IF(Tabela2[[#This Row],[Origem do acidente]] = "Plataforma", "PREENCHER","NA")</f>
        <v>NA</v>
      </c>
      <c r="Y175" s="109" t="str">
        <f>IF(W175="","", IF(W175="NC","", IF(W175="NE","", IF(W175="NA","",IFERROR(VLOOKUP(W175,Produtos!$A$1:$C$2319,2,FALSE),"Não Cadastrado")))))</f>
        <v/>
      </c>
      <c r="Z175" s="104" t="str">
        <f>VLOOKUP(Tabela2[[#This Row],[SIEMA]],Siema2025,11,FALSE)</f>
        <v xml:space="preserve"> </v>
      </c>
      <c r="AA175" s="104" t="str">
        <f>VLOOKUP(Tabela2[[#This Row],[SIEMA]],Siema2025,12,FALSE)</f>
        <v xml:space="preserve"> </v>
      </c>
      <c r="AB175" s="104" t="str">
        <f>IF(W175="","",IF(ISNUMBER(W175)=FALSE,"Não se aplica",IFERROR(VLOOKUP(W175,Produtos!$A$1:$C$2319,3,FALSE),"Não Cadastrado")))</f>
        <v/>
      </c>
      <c r="AC175" s="104"/>
      <c r="AD175" s="108" t="str">
        <f>IF(Tabela2[[#This Row],[Origem do acidente]] = "Plataforma", "PREENCHER","NA")</f>
        <v>NA</v>
      </c>
      <c r="AE175" s="107" t="str">
        <f>IF(AC175="","", IF(AC175="NC","", IF(AC175="NE","", IF(AC175="NA","",IFERROR(VLOOKUP(AC175,Produtos!$A$1:$C$2319,2,FALSE),"Não Cadastrado")))))</f>
        <v/>
      </c>
      <c r="AF175" s="104"/>
      <c r="AG175" s="104"/>
      <c r="AH175" s="104" t="str">
        <f>IF(AC175="","",IF(ISNUMBER(AC175)=FALSE,"Não se aplica",IFERROR(VLOOKUP(AC175,Produtos!$A$1:$C$2319,3,FALSE),"Não Cadastrado")))</f>
        <v/>
      </c>
      <c r="AI175" s="104"/>
      <c r="AJ175" s="104" t="str">
        <f>VLOOKUP(Tabela2[[#This Row],[SIEMA]],Siema2025,26,FALSE)</f>
        <v>Mancha de origem indeterminada.</v>
      </c>
      <c r="AK175" s="107" t="s">
        <v>7256</v>
      </c>
      <c r="AL175" s="107"/>
      <c r="AM175" s="107"/>
      <c r="AN175" s="108" t="str">
        <f>VLOOKUP(Tabela2[[#This Row],[SIEMA]],Siema2025,51,FALSE)</f>
        <v/>
      </c>
      <c r="AO175" s="108" t="str">
        <f>VLOOKUP(Tabela2[[#This Row],[SIEMA]],Siema2025,53,FALSE)</f>
        <v/>
      </c>
      <c r="AP175" s="108" t="str">
        <f>VLOOKUP(Tabela2[[#This Row],[SIEMA]],Siema2025,55,FALSE)</f>
        <v/>
      </c>
      <c r="AQ175" s="108" t="str">
        <f>VLOOKUP(Tabela2[[#This Row],[SIEMA]],Siema2025,57,FALSE)</f>
        <v/>
      </c>
      <c r="AR175" s="108" t="str">
        <f>VLOOKUP(Tabela2[[#This Row],[SIEMA]],Siema2025,59,FALSE)</f>
        <v/>
      </c>
      <c r="AS175" s="108" t="str">
        <f>VLOOKUP(Tabela2[[#This Row],[SIEMA]],Siema2025,61,FALSE)</f>
        <v>X</v>
      </c>
      <c r="AT175" s="108" t="str">
        <f>VLOOKUP(Tabela2[[#This Row],[SIEMA]],Siema2025,63,FALSE)</f>
        <v/>
      </c>
      <c r="AU175" s="108" t="str">
        <f>VLOOKUP(Tabela2[[#This Row],[SIEMA]],Siema2025,65,FALSE)</f>
        <v/>
      </c>
      <c r="AV175" s="108" t="str">
        <f>VLOOKUP(Tabela2[[#This Row],[SIEMA]],Siema2025,67,FALSE)</f>
        <v/>
      </c>
      <c r="AW175" s="108" t="str">
        <f>VLOOKUP(Tabela2[[#This Row],[SIEMA]],Siema2025,69,FALSE)</f>
        <v/>
      </c>
      <c r="AX175" s="108" t="str">
        <f>VLOOKUP(Tabela2[[#This Row],[SIEMA]],Siema2025,71,FALSE)</f>
        <v/>
      </c>
      <c r="AY175" s="108" t="str">
        <f>VLOOKUP(Tabela2[[#This Row],[SIEMA]],Siema2025,73,FALSE)</f>
        <v/>
      </c>
      <c r="AZ175" s="108" t="str">
        <f>VLOOKUP(Tabela2[[#This Row],[SIEMA]],Siema2025,75,FALSE)</f>
        <v/>
      </c>
      <c r="BA175" s="108" t="str">
        <f>VLOOKUP(Tabela2[[#This Row],[SIEMA]],Siema2025,77,FALSE)</f>
        <v/>
      </c>
      <c r="BB175" s="108" t="str">
        <f>VLOOKUP(Tabela2[[#This Row],[SIEMA]],Siema2025,79,FALSE)</f>
        <v/>
      </c>
      <c r="BC175" s="108" t="str">
        <f>IF(Tabela2[[#This Row],[Outro(s) ]] = "X", "PREENCHER","NA")</f>
        <v>NA</v>
      </c>
      <c r="BD175" s="108" t="str">
        <f>VLOOKUP(Tabela2[[#This Row],[SIEMA]],Siema2025,82,FALSE)</f>
        <v/>
      </c>
      <c r="BE175" s="108" t="str">
        <f>VLOOKUP(Tabela2[[#This Row],[SIEMA]],Siema2025,81,FALSE)</f>
        <v/>
      </c>
      <c r="BF175" s="110" t="str">
        <f>VLOOKUP(Tabela2[[#This Row],[SIEMA]],Siema2025,28,FALSE)</f>
        <v>Petrobras</v>
      </c>
      <c r="BG175" s="110"/>
      <c r="BH175" s="111" t="str">
        <f>VLOOKUP(Tabela2[[#This Row],[SIEMA]],Siema2025,29,FALSE)</f>
        <v>33000167000454</v>
      </c>
      <c r="BI175" s="112" t="str">
        <f>VLOOKUP(Tabela2[[#This Row],[SIEMA]],Siema2025,107,FALSE)</f>
        <v>Não</v>
      </c>
      <c r="BJ175" s="107" t="s">
        <v>7099</v>
      </c>
      <c r="BK175" s="104" t="s">
        <v>2696</v>
      </c>
      <c r="BL175" s="140">
        <v>45749</v>
      </c>
      <c r="BM175" s="108">
        <f ca="1">IF(Tabela2[[#This Row],[Data de atendimento do Ibama (considerar o primeiro documento/ação)]]="",_xlfn.DAYS(TODAY(),J175),_xlfn.DAYS(Tabela2[[#This Row],[Data de atendimento do Ibama (considerar o primeiro documento/ação)]],J175))</f>
        <v>18</v>
      </c>
      <c r="BN175" s="108" t="str">
        <f>IF(Tabela2[[#This Row],[Atendido pelo Ibama ("Não" ou "Sim")]]="Não","Preencher", IF(Tabela2[[#This Row],[Atendido pelo Ibama ("Não" ou "Sim")]]="Sim","NA",""))</f>
        <v>NA</v>
      </c>
      <c r="BO175" s="114" t="s">
        <v>7138</v>
      </c>
      <c r="BP175" s="108" t="str">
        <f>IF(Tabela2[[#This Row],[Forma de atendimento (primeiro documento/ação)]]= "Outros (especificar)", "PREENCHER","NA")</f>
        <v>NA</v>
      </c>
      <c r="BQ175" s="106"/>
      <c r="BR175" s="108" t="str">
        <f>IF(Tabela2[[#This Row],[Equipe do Ibama foi a campo? Houve sobrevoo do Poseidon?]] = "Sim", "PREENCHER","NA")</f>
        <v>NA</v>
      </c>
      <c r="BS175" s="108" t="str">
        <f>IF(Tabela2[[#This Row],[Se sim, foi emitida Ordem de Emergência? (informações vinculada à coluna CK)]] = "Sim", "PREENCHER","NA")</f>
        <v>NA</v>
      </c>
      <c r="BT175" s="108" t="s">
        <v>7126</v>
      </c>
      <c r="BU175" s="108" t="s">
        <v>2696</v>
      </c>
      <c r="BV175" s="108" t="s">
        <v>123</v>
      </c>
      <c r="BW175" s="108" t="s">
        <v>123</v>
      </c>
      <c r="BX175" s="106"/>
      <c r="BY175" s="140"/>
      <c r="BZ175" s="104" t="str">
        <f>IF(Tabela2[[#This Row],[Data do documento de encerramento]]="NA","NA",IF(Tabela2[[#This Row],[Data do documento de encerramento]]="","Pendente de conclusão/ encerramento",_xlfn.DAYS(Tabela2[[#This Row],[Data do documento de encerramento]],J175)))</f>
        <v>Pendente de conclusão/ encerramento</v>
      </c>
      <c r="CA175" s="107"/>
      <c r="CB175" s="107"/>
      <c r="CC175" s="115"/>
      <c r="CD175" s="107"/>
      <c r="CE175" s="107"/>
      <c r="CF175" s="107"/>
    </row>
    <row r="176" spans="1:84" ht="106.5" hidden="1">
      <c r="A176" s="169">
        <v>202531732455</v>
      </c>
      <c r="B176" s="170" t="s">
        <v>7958</v>
      </c>
      <c r="C176" s="108" t="str">
        <f>VLOOKUP(Tabela2[[#This Row],[SIEMA]],Siema2025,4,FALSE)</f>
        <v xml:space="preserve"> ES</v>
      </c>
      <c r="D176" s="106" t="str">
        <f>VLOOKUP(Tabela2[[#This Row],[SIEMA]],Siema2025,3,FALSE)</f>
        <v xml:space="preserve">Sooretama </v>
      </c>
      <c r="E176" s="106" t="s">
        <v>7959</v>
      </c>
      <c r="F176" s="106" t="s">
        <v>7960</v>
      </c>
      <c r="G176" s="106" t="s">
        <v>7961</v>
      </c>
      <c r="H176" s="106" t="s">
        <v>7962</v>
      </c>
      <c r="I176" s="104" t="s">
        <v>7114</v>
      </c>
      <c r="J176" s="105">
        <f>VLOOKUP(Tabela2[[#This Row],[SIEMA]],Siema2025,2,FALSE)</f>
        <v>45732</v>
      </c>
      <c r="K176" s="105" t="str">
        <f>VLOOKUP(Tabela2[[#This Row],[SIEMA]],Siema2025,16,FALSE)</f>
        <v>Domingo</v>
      </c>
      <c r="L176" s="106" t="str">
        <f>IF(Tabela2[[#This Row],[Data]]="","Sem Informação",VLOOKUP(MONTH(Tabela2[[#This Row],[Data]]),'[1]Validação de dados'!$I$1:$J$13,2,0))</f>
        <v>Março</v>
      </c>
      <c r="M176" s="104">
        <f>YEAR(Tabela2[[#This Row],[Data]])</f>
        <v>2025</v>
      </c>
      <c r="N176" s="105" t="str">
        <f>VLOOKUP(Tabela2[[#This Row],[SIEMA]],Siema2025,17,FALSE)</f>
        <v>Madrugada</v>
      </c>
      <c r="O176" s="105" t="str">
        <f>VLOOKUP(Tabela2[[#This Row],[SIEMA]],Siema2025,5,FALSE)</f>
        <v>Rodovia</v>
      </c>
      <c r="P176" s="104" t="str">
        <f>VLOOKUP(Tabela2[[#This Row],[SIEMA]],Siema2025,21,FALSE)</f>
        <v>Carreta de transporte da Empresa Suzano caiu da ponte.</v>
      </c>
      <c r="Q176" s="104">
        <v>1202</v>
      </c>
      <c r="R176" s="104" t="s">
        <v>7812</v>
      </c>
      <c r="S176" s="107" t="str">
        <f>IF(Q176="","", IF(Q176="NC","", IF(Q176="NE","", IF(Q176="NA","",IFERROR(VLOOKUP(Q176,Produtos!$A$1:$C$2319,2,FALSE),"Não Cadastrado")))))</f>
        <v>GASÓLEO ou ÓLEO DIESEL ou ÓLEO PARA AQUECIMENTO, LEVE</v>
      </c>
      <c r="T176" s="104">
        <v>379.88</v>
      </c>
      <c r="U176" s="104" t="s">
        <v>648</v>
      </c>
      <c r="V176" s="104">
        <f>IF(Q176="","",IF(ISNUMBER(Q176)=FALSE,"Não se aplica",IFERROR(VLOOKUP(Q176,Produtos!$A$1:$C$2319,3,FALSE),"Não Cadastrado")))</f>
        <v>3</v>
      </c>
      <c r="W176" s="104" t="s">
        <v>7094</v>
      </c>
      <c r="X176" s="113" t="s">
        <v>7963</v>
      </c>
      <c r="Y176" s="109" t="str">
        <f>IF(W176="","", IF(W176="NC","", IF(W176="NE","", IF(W176="NA","",IFERROR(VLOOKUP(W176,Produtos!$A$1:$C$2319,2,FALSE),"Não Cadastrado")))))</f>
        <v/>
      </c>
      <c r="Z176" s="104">
        <v>40</v>
      </c>
      <c r="AA176" s="104" t="s">
        <v>648</v>
      </c>
      <c r="AB176" s="104" t="s">
        <v>7483</v>
      </c>
      <c r="AC176" s="104" t="s">
        <v>7094</v>
      </c>
      <c r="AD176" s="108" t="s">
        <v>7964</v>
      </c>
      <c r="AE176" s="107" t="str">
        <f>IF(AC176="","", IF(AC176="NC","", IF(AC176="NE","", IF(AC176="NA","",IFERROR(VLOOKUP(AC176,Produtos!$A$1:$C$2319,2,FALSE),"Não Cadastrado")))))</f>
        <v/>
      </c>
      <c r="AF176" s="104">
        <v>90</v>
      </c>
      <c r="AG176" s="104" t="s">
        <v>648</v>
      </c>
      <c r="AH176" s="104" t="s">
        <v>7094</v>
      </c>
      <c r="AI176" s="104"/>
      <c r="AJ176" s="104" t="str">
        <f>VLOOKUP(Tabela2[[#This Row],[SIEMA]],Siema2025,26,FALSE)</f>
        <v>Carreta VW 33.460 trafegava sobre a ponte sentido norte, quando por causas desconhecidas, o mesmo veio a se chocar no guarda corpo da ponte, saindo da pista pelo mesmo sentido, parando sobre o córrego.</v>
      </c>
      <c r="AK176" s="107" t="s">
        <v>7965</v>
      </c>
      <c r="AL176" s="107" t="s">
        <v>7182</v>
      </c>
      <c r="AM176" s="107"/>
      <c r="AN176" s="108" t="str">
        <f>VLOOKUP(Tabela2[[#This Row],[SIEMA]],Siema2025,51,FALSE)</f>
        <v/>
      </c>
      <c r="AO176" s="108" t="str">
        <f>VLOOKUP(Tabela2[[#This Row],[SIEMA]],Siema2025,53,FALSE)</f>
        <v/>
      </c>
      <c r="AP176" s="108" t="str">
        <f>VLOOKUP(Tabela2[[#This Row],[SIEMA]],Siema2025,55,FALSE)</f>
        <v/>
      </c>
      <c r="AQ176" s="108" t="str">
        <f>VLOOKUP(Tabela2[[#This Row],[SIEMA]],Siema2025,57,FALSE)</f>
        <v>X</v>
      </c>
      <c r="AR176" s="108" t="str">
        <f>VLOOKUP(Tabela2[[#This Row],[SIEMA]],Siema2025,59,FALSE)</f>
        <v/>
      </c>
      <c r="AS176" s="108" t="str">
        <f>VLOOKUP(Tabela2[[#This Row],[SIEMA]],Siema2025,61,FALSE)</f>
        <v/>
      </c>
      <c r="AT176" s="108" t="str">
        <f>VLOOKUP(Tabela2[[#This Row],[SIEMA]],Siema2025,63,FALSE)</f>
        <v/>
      </c>
      <c r="AU176" s="108" t="s">
        <v>7183</v>
      </c>
      <c r="AV176" s="108" t="str">
        <f>VLOOKUP(Tabela2[[#This Row],[SIEMA]],Siema2025,67,FALSE)</f>
        <v/>
      </c>
      <c r="AW176" s="108" t="str">
        <f>VLOOKUP(Tabela2[[#This Row],[SIEMA]],Siema2025,69,FALSE)</f>
        <v/>
      </c>
      <c r="AX176" s="108" t="str">
        <f>VLOOKUP(Tabela2[[#This Row],[SIEMA]],Siema2025,71,FALSE)</f>
        <v/>
      </c>
      <c r="AY176" s="108" t="str">
        <f>VLOOKUP(Tabela2[[#This Row],[SIEMA]],Siema2025,73,FALSE)</f>
        <v/>
      </c>
      <c r="AZ176" s="108" t="str">
        <f>VLOOKUP(Tabela2[[#This Row],[SIEMA]],Siema2025,75,FALSE)</f>
        <v/>
      </c>
      <c r="BA176" s="108" t="str">
        <f>VLOOKUP(Tabela2[[#This Row],[SIEMA]],Siema2025,77,FALSE)</f>
        <v/>
      </c>
      <c r="BB176" s="108" t="str">
        <f>VLOOKUP(Tabela2[[#This Row],[SIEMA]],Siema2025,79,FALSE)</f>
        <v/>
      </c>
      <c r="BC176" s="108" t="str">
        <f>IF(Tabela2[[#This Row],[Outro(s) ]] = "X", "PREENCHER","NA")</f>
        <v>NA</v>
      </c>
      <c r="BD176" s="108" t="str">
        <f>VLOOKUP(Tabela2[[#This Row],[SIEMA]],Siema2025,82,FALSE)</f>
        <v/>
      </c>
      <c r="BE176" s="108" t="str">
        <f>VLOOKUP(Tabela2[[#This Row],[SIEMA]],Siema2025,81,FALSE)</f>
        <v/>
      </c>
      <c r="BF176" s="110" t="s">
        <v>2003</v>
      </c>
      <c r="BG176" s="110"/>
      <c r="BH176" s="111" t="str">
        <f>VLOOKUP(Tabela2[[#This Row],[SIEMA]],Siema2025,29,FALSE)</f>
        <v>16404287000155</v>
      </c>
      <c r="BI176" s="112" t="s">
        <v>2696</v>
      </c>
      <c r="BJ176" s="107" t="s">
        <v>7099</v>
      </c>
      <c r="BK176" s="104" t="s">
        <v>2696</v>
      </c>
      <c r="BL176" s="140">
        <v>45733</v>
      </c>
      <c r="BM176" s="108">
        <f ca="1">IF(Tabela2[[#This Row],[Data de atendimento do Ibama (considerar o primeiro documento/ação)]]="",_xlfn.DAYS(TODAY(),J176),_xlfn.DAYS(Tabela2[[#This Row],[Data de atendimento do Ibama (considerar o primeiro documento/ação)]],J176))</f>
        <v>1</v>
      </c>
      <c r="BN176" s="108" t="str">
        <f>IF(Tabela2[[#This Row],[Atendido pelo Ibama ("Não" ou "Sim")]]="Não","Preencher", IF(Tabela2[[#This Row],[Atendido pelo Ibama ("Não" ou "Sim")]]="Sim","NA",""))</f>
        <v>NA</v>
      </c>
      <c r="BO176" s="114" t="s">
        <v>7291</v>
      </c>
      <c r="BP176" s="108" t="str">
        <f>IF(Tabela2[[#This Row],[Forma de atendimento (primeiro documento/ação)]]= "Outros (especificar)", "PREENCHER","NA")</f>
        <v>NA</v>
      </c>
      <c r="BQ176" s="106" t="s">
        <v>123</v>
      </c>
      <c r="BR176" s="108" t="str">
        <f>IF(Tabela2[[#This Row],[Equipe do Ibama foi a campo? Houve sobrevoo do Poseidon?]] = "Sim", "PREENCHER","NA")</f>
        <v>NA</v>
      </c>
      <c r="BS176" s="108" t="str">
        <f>IF(Tabela2[[#This Row],[Se sim, foi emitida Ordem de Emergência? (informações vinculada à coluna CK)]] = "Sim", "PREENCHER","NA")</f>
        <v>NA</v>
      </c>
      <c r="BT176" s="108" t="s">
        <v>7101</v>
      </c>
      <c r="BU176" s="108" t="s">
        <v>123</v>
      </c>
      <c r="BV176" s="108" t="s">
        <v>123</v>
      </c>
      <c r="BW176" s="108" t="s">
        <v>123</v>
      </c>
      <c r="BX176" s="106" t="s">
        <v>7127</v>
      </c>
      <c r="BY176" s="106"/>
      <c r="BZ176" s="104" t="str">
        <f>IF(Tabela2[[#This Row],[Data do documento de encerramento]]="NA","NA",IF(Tabela2[[#This Row],[Data do documento de encerramento]]="","Pendente de conclusão/ encerramento",_xlfn.DAYS(Tabela2[[#This Row],[Data do documento de encerramento]],J176)))</f>
        <v>Pendente de conclusão/ encerramento</v>
      </c>
      <c r="CA176" s="107" t="s">
        <v>7966</v>
      </c>
      <c r="CB176" s="107"/>
      <c r="CC176" s="115"/>
      <c r="CD176" s="115"/>
      <c r="CE176" s="107"/>
      <c r="CF176" s="107"/>
    </row>
    <row r="177" spans="1:84" ht="60.75">
      <c r="A177" s="182">
        <v>202531832408</v>
      </c>
      <c r="B177" s="118" t="s">
        <v>7967</v>
      </c>
      <c r="C177" s="108" t="s">
        <v>672</v>
      </c>
      <c r="D177" s="106" t="s">
        <v>637</v>
      </c>
      <c r="E177" s="106" t="s">
        <v>7968</v>
      </c>
      <c r="F177" s="106"/>
      <c r="G177" s="106" t="s">
        <v>7969</v>
      </c>
      <c r="H177" s="106" t="s">
        <v>7970</v>
      </c>
      <c r="I177" s="104" t="str">
        <f>VLOOKUP(Tabela2[[#This Row],[SIEMA]],Siema2025,19,FALSE)</f>
        <v>Santos</v>
      </c>
      <c r="J177" s="105">
        <f>VLOOKUP(Tabela2[[#This Row],[SIEMA]],Siema2025,2,FALSE)</f>
        <v>45732</v>
      </c>
      <c r="K177" s="105" t="str">
        <f>VLOOKUP(Tabela2[[#This Row],[SIEMA]],Siema2025,16,FALSE)</f>
        <v>Domingo</v>
      </c>
      <c r="L177" s="106" t="str">
        <f>IF(Tabela2[[#This Row],[Data]]="","Sem Informação",VLOOKUP(MONTH(Tabela2[[#This Row],[Data]]),'[1]Validação de dados'!$I$1:$J$13,2,0))</f>
        <v>Março</v>
      </c>
      <c r="M177" s="104">
        <f>YEAR(Tabela2[[#This Row],[Data]])</f>
        <v>2025</v>
      </c>
      <c r="N177" s="105" t="str">
        <f>VLOOKUP(Tabela2[[#This Row],[SIEMA]],Siema2025,17,FALSE)</f>
        <v>Matutino</v>
      </c>
      <c r="O177" s="105" t="str">
        <f>VLOOKUP(Tabela2[[#This Row],[SIEMA]],Siema2025,5,FALSE)</f>
        <v>Plataforma</v>
      </c>
      <c r="P177" s="104" t="str">
        <f>VLOOKUP(Tabela2[[#This Row],[SIEMA]],Siema2025,21,FALSE)</f>
        <v>[FPSO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v>
      </c>
      <c r="Q177" s="104">
        <v>1267</v>
      </c>
      <c r="R177" s="104" t="s">
        <v>2043</v>
      </c>
      <c r="S177" s="107" t="str">
        <f>IF(Q177="","", IF(Q177="NC","", IF(Q177="NE","", IF(Q177="NA","",IFERROR(VLOOKUP(Q177,Produtos!$A$1:$C$2319,2,FALSE),"Não Cadastrado")))))</f>
        <v>PETRÓLEO CRU</v>
      </c>
      <c r="T177">
        <v>2.9999999999999997E-4</v>
      </c>
      <c r="U177" s="104" t="s">
        <v>7111</v>
      </c>
      <c r="V177" s="104">
        <f>IF(Q177="","",IF(ISNUMBER(Q177)=FALSE,"Não se aplica",IFERROR(VLOOKUP(Q177,Produtos!$A$1:$C$2319,3,FALSE),"Não Cadastrado")))</f>
        <v>3</v>
      </c>
      <c r="W177" s="104"/>
      <c r="X177" s="113"/>
      <c r="Y177" s="109" t="str">
        <f>IF(W177="","", IF(W177="NC","", IF(W177="NE","", IF(W177="NA","",IFERROR(VLOOKUP(W177,Produtos!$A$1:$C$2319,2,FALSE),"Não Cadastrado")))))</f>
        <v/>
      </c>
      <c r="Z177" s="104"/>
      <c r="AA177" s="104"/>
      <c r="AB177" s="104" t="str">
        <f>IF(W177="","",IF(ISNUMBER(W177)=FALSE,"Não se aplica",IFERROR(VLOOKUP(W177,Produtos!$A$1:$C$2319,3,FALSE),"Não Cadastrado")))</f>
        <v/>
      </c>
      <c r="AC177" s="104"/>
      <c r="AD177" s="108"/>
      <c r="AE177" s="107" t="str">
        <f>IF(AC177="","", IF(AC177="NC","", IF(AC177="NE","", IF(AC177="NA","",IFERROR(VLOOKUP(AC177,Produtos!$A$1:$C$2319,2,FALSE),"Não Cadastrado")))))</f>
        <v/>
      </c>
      <c r="AF177" s="104"/>
      <c r="AG177" s="104"/>
      <c r="AH177" s="104" t="str">
        <f>IF(AC177="","",IF(ISNUMBER(AC177)=FALSE,"Não se aplica",IFERROR(VLOOKUP(AC177,Produtos!$A$1:$C$2319,3,FALSE),"Não Cadastrado")))</f>
        <v/>
      </c>
      <c r="AI177" s="104"/>
      <c r="AJ177" s="104" t="str">
        <f>VLOOKUP(Tabela2[[#This Row],[SIEMA]],Siema2025,26,FALSE)</f>
        <v>Carreamento de resíduo de óleo do convés do módulo 2P pelas águas oriundas do teste de dilúvio.</v>
      </c>
      <c r="AK177" s="107" t="s">
        <v>7234</v>
      </c>
      <c r="AL177" s="107" t="s">
        <v>7290</v>
      </c>
      <c r="AM177" s="107"/>
      <c r="AN177" s="108" t="str">
        <f>VLOOKUP(Tabela2[[#This Row],[SIEMA]],Siema2025,51,FALSE)</f>
        <v/>
      </c>
      <c r="AO177" s="108" t="str">
        <f>VLOOKUP(Tabela2[[#This Row],[SIEMA]],Siema2025,53,FALSE)</f>
        <v/>
      </c>
      <c r="AP177" s="108" t="str">
        <f>VLOOKUP(Tabela2[[#This Row],[SIEMA]],Siema2025,55,FALSE)</f>
        <v/>
      </c>
      <c r="AQ177" s="108" t="str">
        <f>VLOOKUP(Tabela2[[#This Row],[SIEMA]],Siema2025,57,FALSE)</f>
        <v/>
      </c>
      <c r="AR177" s="108" t="str">
        <f>VLOOKUP(Tabela2[[#This Row],[SIEMA]],Siema2025,59,FALSE)</f>
        <v/>
      </c>
      <c r="AS177" s="108" t="str">
        <f>VLOOKUP(Tabela2[[#This Row],[SIEMA]],Siema2025,61,FALSE)</f>
        <v>X</v>
      </c>
      <c r="AT177" s="108" t="str">
        <f>VLOOKUP(Tabela2[[#This Row],[SIEMA]],Siema2025,63,FALSE)</f>
        <v/>
      </c>
      <c r="AU177" s="108" t="str">
        <f>VLOOKUP(Tabela2[[#This Row],[SIEMA]],Siema2025,65,FALSE)</f>
        <v/>
      </c>
      <c r="AV177" s="108" t="str">
        <f>VLOOKUP(Tabela2[[#This Row],[SIEMA]],Siema2025,67,FALSE)</f>
        <v/>
      </c>
      <c r="AW177" s="108" t="str">
        <f>VLOOKUP(Tabela2[[#This Row],[SIEMA]],Siema2025,69,FALSE)</f>
        <v/>
      </c>
      <c r="AX177" s="108" t="str">
        <f>VLOOKUP(Tabela2[[#This Row],[SIEMA]],Siema2025,71,FALSE)</f>
        <v/>
      </c>
      <c r="AY177" s="108" t="str">
        <f>VLOOKUP(Tabela2[[#This Row],[SIEMA]],Siema2025,73,FALSE)</f>
        <v/>
      </c>
      <c r="AZ177" s="108" t="str">
        <f>VLOOKUP(Tabela2[[#This Row],[SIEMA]],Siema2025,75,FALSE)</f>
        <v/>
      </c>
      <c r="BA177" s="108" t="str">
        <f>VLOOKUP(Tabela2[[#This Row],[SIEMA]],Siema2025,77,FALSE)</f>
        <v/>
      </c>
      <c r="BB177" s="108" t="str">
        <f>VLOOKUP(Tabela2[[#This Row],[SIEMA]],Siema2025,79,FALSE)</f>
        <v/>
      </c>
      <c r="BC177" s="108" t="str">
        <f>IF(Tabela2[[#This Row],[Outro(s) ]] = "X", "PREENCHER","NA")</f>
        <v>NA</v>
      </c>
      <c r="BD177" s="108" t="str">
        <f>VLOOKUP(Tabela2[[#This Row],[SIEMA]],Siema2025,82,FALSE)</f>
        <v/>
      </c>
      <c r="BE177" s="108" t="str">
        <f>VLOOKUP(Tabela2[[#This Row],[SIEMA]],Siema2025,81,FALSE)</f>
        <v/>
      </c>
      <c r="BF177" s="110" t="str">
        <f>VLOOKUP(Tabela2[[#This Row],[SIEMA]],Siema2025,28,FALSE)</f>
        <v>Petrobras</v>
      </c>
      <c r="BG177" s="110"/>
      <c r="BH177" s="111">
        <v>33000167000101</v>
      </c>
      <c r="BI177" s="112" t="str">
        <f>VLOOKUP(Tabela2[[#This Row],[SIEMA]],Siema2025,107,FALSE)</f>
        <v>Não</v>
      </c>
      <c r="BJ177" s="107" t="s">
        <v>7099</v>
      </c>
      <c r="BK177" s="104" t="s">
        <v>2696</v>
      </c>
      <c r="BL177" s="1">
        <v>45736</v>
      </c>
      <c r="BM177" s="108">
        <f ca="1">IF(Tabela2[[#This Row],[Data de atendimento do Ibama (considerar o primeiro documento/ação)]]="",_xlfn.DAYS(TODAY(),J177),_xlfn.DAYS(Tabela2[[#This Row],[Data de atendimento do Ibama (considerar o primeiro documento/ação)]],J177))</f>
        <v>4</v>
      </c>
      <c r="BN177" s="108" t="str">
        <f>IF(Tabela2[[#This Row],[Atendido pelo Ibama ("Não" ou "Sim")]]="Não","Preencher", IF(Tabela2[[#This Row],[Atendido pelo Ibama ("Não" ou "Sim")]]="Sim","NA",""))</f>
        <v>NA</v>
      </c>
      <c r="BO177" s="114" t="s">
        <v>7100</v>
      </c>
      <c r="BP177" s="108" t="str">
        <f>IF(Tabela2[[#This Row],[Forma de atendimento (primeiro documento/ação)]]= "Outros (especificar)", "PREENCHER","NA")</f>
        <v>NA</v>
      </c>
      <c r="BQ177" s="106" t="s">
        <v>123</v>
      </c>
      <c r="BR177" s="108" t="str">
        <f>IF(Tabela2[[#This Row],[Equipe do Ibama foi a campo? Houve sobrevoo do Poseidon?]] = "Sim", "PREENCHER","NA")</f>
        <v>NA</v>
      </c>
      <c r="BS177" s="108" t="str">
        <f>IF(Tabela2[[#This Row],[Se sim, foi emitida Ordem de Emergência? (informações vinculada à coluna CK)]] = "Sim", "PREENCHER","NA")</f>
        <v>NA</v>
      </c>
      <c r="BT177" s="108" t="s">
        <v>7101</v>
      </c>
      <c r="BU177" s="108" t="s">
        <v>2696</v>
      </c>
      <c r="BV177" s="108" t="s">
        <v>123</v>
      </c>
      <c r="BW177" s="108" t="s">
        <v>2696</v>
      </c>
      <c r="BX177" s="106" t="s">
        <v>7102</v>
      </c>
      <c r="BY177" s="1">
        <v>46104</v>
      </c>
      <c r="BZ177" s="104">
        <f>IF(Tabela2[[#This Row],[Data do documento de encerramento]]="NA","NA",IF(Tabela2[[#This Row],[Data do documento de encerramento]]="","Pendente de conclusão/ encerramento",_xlfn.DAYS(Tabela2[[#This Row],[Data do documento de encerramento]],J177)))</f>
        <v>372</v>
      </c>
      <c r="CA177" s="107"/>
      <c r="CB177" s="107" t="s">
        <v>7158</v>
      </c>
      <c r="CC177" s="107" t="s">
        <v>7197</v>
      </c>
      <c r="CD177" s="107" t="s">
        <v>123</v>
      </c>
      <c r="CE177" s="107" t="s">
        <v>2696</v>
      </c>
      <c r="CF177" s="107" t="s">
        <v>7105</v>
      </c>
    </row>
    <row r="178" spans="1:84" ht="30.75" hidden="1">
      <c r="A178" s="169">
        <v>202531754034</v>
      </c>
      <c r="B178" s="171" t="s">
        <v>7971</v>
      </c>
      <c r="C178" s="108" t="str">
        <f>VLOOKUP(Tabela2[[#This Row],[SIEMA]],Siema2025,4,FALSE)</f>
        <v xml:space="preserve"> PA</v>
      </c>
      <c r="D178" s="106" t="str">
        <f>VLOOKUP(Tabela2[[#This Row],[SIEMA]],Siema2025,3,FALSE)</f>
        <v xml:space="preserve">Parauapebas </v>
      </c>
      <c r="E178" s="106" t="str">
        <f>VLOOKUP(Tabela2[[#This Row],[SIEMA]],Siema2025,20,FALSE)</f>
        <v>Estrada Raymundo Mascarenhas, s/n - Mina de Ferro - Serra dos Carajás</v>
      </c>
      <c r="F178" s="106"/>
      <c r="G178" s="106" t="s">
        <v>7972</v>
      </c>
      <c r="H178" s="106" t="s">
        <v>7973</v>
      </c>
      <c r="I178" s="104" t="s">
        <v>7114</v>
      </c>
      <c r="J178" s="105">
        <f>VLOOKUP(Tabela2[[#This Row],[SIEMA]],Siema2025,2,FALSE)</f>
        <v>45733</v>
      </c>
      <c r="K178" s="105" t="str">
        <f>VLOOKUP(Tabela2[[#This Row],[SIEMA]],Siema2025,16,FALSE)</f>
        <v>Segunda</v>
      </c>
      <c r="L178" s="106" t="str">
        <f>IF(Tabela2[[#This Row],[Data]]="","Sem Informação",VLOOKUP(MONTH(Tabela2[[#This Row],[Data]]),'[1]Validação de dados'!$I$1:$J$13,2,0))</f>
        <v>Março</v>
      </c>
      <c r="M178" s="104">
        <f>YEAR(Tabela2[[#This Row],[Data]])</f>
        <v>2025</v>
      </c>
      <c r="N178" s="105" t="str">
        <f>VLOOKUP(Tabela2[[#This Row],[SIEMA]],Siema2025,17,FALSE)</f>
        <v>Matutino</v>
      </c>
      <c r="O178" s="105" t="str">
        <f>VLOOKUP(Tabela2[[#This Row],[SIEMA]],Siema2025,5,FALSE)</f>
        <v>Outro(s)</v>
      </c>
      <c r="P178" s="104" t="str">
        <f>VLOOKUP(Tabela2[[#This Row],[SIEMA]],Siema2025,21,FALSE)</f>
        <v/>
      </c>
      <c r="Q178" s="104" t="s">
        <v>7127</v>
      </c>
      <c r="R178" s="104" t="str">
        <f>VLOOKUP(Tabela2[[#This Row],[SIEMA]],Siema2025,10,FALSE)</f>
        <v/>
      </c>
      <c r="S178" s="107" t="str">
        <f>IF(Q178="","", IF(Q178="NC","", IF(Q178="NE","", IF(Q178="NA","",IFERROR(VLOOKUP(Q178,Produtos!$A$1:$C$2319,2,FALSE),"Não Cadastrado")))))</f>
        <v/>
      </c>
      <c r="T178" s="104" t="str">
        <f>VLOOKUP(Tabela2[[#This Row],[SIEMA]],Siema2025,11,FALSE)</f>
        <v xml:space="preserve"> </v>
      </c>
      <c r="U178" s="104" t="str">
        <f>VLOOKUP(Tabela2[[#This Row],[SIEMA]],Siema2025,12,FALSE)</f>
        <v xml:space="preserve"> </v>
      </c>
      <c r="V178" s="104" t="str">
        <f>IF(Q178="","",IF(ISNUMBER(Q178)=FALSE,"Não se aplica",IFERROR(VLOOKUP(Q178,Produtos!$A$1:$C$2319,3,FALSE),"Não Cadastrado")))</f>
        <v>Não se aplica</v>
      </c>
      <c r="W178" s="104" t="str">
        <f>VLOOKUP(Tabela2[[#This Row],[SIEMA]],Siema2025,10,FALSE)</f>
        <v/>
      </c>
      <c r="X178" s="113" t="str">
        <f>IF(Tabela2[[#This Row],[Origem do acidente]] = "Plataforma", "PREENCHER","NA")</f>
        <v>NA</v>
      </c>
      <c r="Y178" s="109" t="str">
        <f>IF(W178="","", IF(W178="NC","", IF(W178="NE","", IF(W178="NA","",IFERROR(VLOOKUP(W178,Produtos!$A$1:$C$2319,2,FALSE),"Não Cadastrado")))))</f>
        <v/>
      </c>
      <c r="Z178" s="104" t="str">
        <f>VLOOKUP(Tabela2[[#This Row],[SIEMA]],Siema2025,11,FALSE)</f>
        <v xml:space="preserve"> </v>
      </c>
      <c r="AA178" s="104" t="str">
        <f>VLOOKUP(Tabela2[[#This Row],[SIEMA]],Siema2025,12,FALSE)</f>
        <v xml:space="preserve"> </v>
      </c>
      <c r="AB178" s="104" t="str">
        <f>IF(W178="","",IF(ISNUMBER(W178)=FALSE,"Não se aplica",IFERROR(VLOOKUP(W178,Produtos!$A$1:$C$2319,3,FALSE),"Não Cadastrado")))</f>
        <v/>
      </c>
      <c r="AC178" s="104"/>
      <c r="AD178" s="108" t="str">
        <f>IF(Tabela2[[#This Row],[Origem do acidente]] = "Plataforma", "PREENCHER","NA")</f>
        <v>NA</v>
      </c>
      <c r="AE178" s="107" t="str">
        <f>IF(AC178="","", IF(AC178="NC","", IF(AC178="NE","", IF(AC178="NA","",IFERROR(VLOOKUP(AC178,Produtos!$A$1:$C$2319,2,FALSE),"Não Cadastrado")))))</f>
        <v/>
      </c>
      <c r="AF178" s="104"/>
      <c r="AG178" s="104"/>
      <c r="AH178" s="104" t="str">
        <f>IF(AC178="","",IF(ISNUMBER(AC178)=FALSE,"Não se aplica",IFERROR(VLOOKUP(AC178,Produtos!$A$1:$C$2319,3,FALSE),"Não Cadastrado")))</f>
        <v/>
      </c>
      <c r="AI178" s="104"/>
      <c r="AJ178" s="104" t="str">
        <f>VLOOKUP(Tabela2[[#This Row],[SIEMA]],Siema2025,26,FALSE)</f>
        <v/>
      </c>
      <c r="AK178" s="107" t="s">
        <v>7974</v>
      </c>
      <c r="AL178" s="107"/>
      <c r="AM178" s="107"/>
      <c r="AN178" s="108" t="str">
        <f>VLOOKUP(Tabela2[[#This Row],[SIEMA]],Siema2025,51,FALSE)</f>
        <v/>
      </c>
      <c r="AO178" s="108" t="str">
        <f>VLOOKUP(Tabela2[[#This Row],[SIEMA]],Siema2025,53,FALSE)</f>
        <v/>
      </c>
      <c r="AP178" s="108" t="str">
        <f>VLOOKUP(Tabela2[[#This Row],[SIEMA]],Siema2025,55,FALSE)</f>
        <v/>
      </c>
      <c r="AQ178" s="108" t="str">
        <f>VLOOKUP(Tabela2[[#This Row],[SIEMA]],Siema2025,57,FALSE)</f>
        <v/>
      </c>
      <c r="AR178" s="108" t="str">
        <f>VLOOKUP(Tabela2[[#This Row],[SIEMA]],Siema2025,59,FALSE)</f>
        <v/>
      </c>
      <c r="AS178" s="108" t="str">
        <f>VLOOKUP(Tabela2[[#This Row],[SIEMA]],Siema2025,61,FALSE)</f>
        <v/>
      </c>
      <c r="AT178" s="108" t="str">
        <f>VLOOKUP(Tabela2[[#This Row],[SIEMA]],Siema2025,63,FALSE)</f>
        <v/>
      </c>
      <c r="AU178" s="108" t="s">
        <v>7132</v>
      </c>
      <c r="AV178" s="108" t="str">
        <f>VLOOKUP(Tabela2[[#This Row],[SIEMA]],Siema2025,67,FALSE)</f>
        <v/>
      </c>
      <c r="AW178" s="108" t="str">
        <f>VLOOKUP(Tabela2[[#This Row],[SIEMA]],Siema2025,69,FALSE)</f>
        <v/>
      </c>
      <c r="AX178" s="108" t="str">
        <f>VLOOKUP(Tabela2[[#This Row],[SIEMA]],Siema2025,71,FALSE)</f>
        <v/>
      </c>
      <c r="AY178" s="108" t="str">
        <f>VLOOKUP(Tabela2[[#This Row],[SIEMA]],Siema2025,73,FALSE)</f>
        <v/>
      </c>
      <c r="AZ178" s="108" t="str">
        <f>VLOOKUP(Tabela2[[#This Row],[SIEMA]],Siema2025,75,FALSE)</f>
        <v/>
      </c>
      <c r="BA178" s="108" t="str">
        <f>VLOOKUP(Tabela2[[#This Row],[SIEMA]],Siema2025,77,FALSE)</f>
        <v/>
      </c>
      <c r="BB178" s="108"/>
      <c r="BC178" s="108" t="str">
        <f>IF(Tabela2[[#This Row],[Outro(s) ]] = "X", "PREENCHER","NA")</f>
        <v>NA</v>
      </c>
      <c r="BD178" s="108" t="str">
        <f>VLOOKUP(Tabela2[[#This Row],[SIEMA]],Siema2025,82,FALSE)</f>
        <v/>
      </c>
      <c r="BE178" s="108" t="str">
        <f>VLOOKUP(Tabela2[[#This Row],[SIEMA]],Siema2025,81,FALSE)</f>
        <v/>
      </c>
      <c r="BF178" s="110" t="str">
        <f>VLOOKUP(Tabela2[[#This Row],[SIEMA]],Siema2025,28,FALSE)</f>
        <v>Vale S.A</v>
      </c>
      <c r="BG178" s="110"/>
      <c r="BH178" s="111" t="str">
        <f>VLOOKUP(Tabela2[[#This Row],[SIEMA]],Siema2025,29,FALSE)</f>
        <v>33592510037074</v>
      </c>
      <c r="BI178" s="112" t="str">
        <f>VLOOKUP(Tabela2[[#This Row],[SIEMA]],Siema2025,107,FALSE)</f>
        <v>Não</v>
      </c>
      <c r="BJ178" s="107" t="s">
        <v>7099</v>
      </c>
      <c r="BK178" s="104" t="s">
        <v>2696</v>
      </c>
      <c r="BL178" s="140">
        <v>45771</v>
      </c>
      <c r="BM178" s="108">
        <f ca="1">IF(Tabela2[[#This Row],[Data de atendimento do Ibama (considerar o primeiro documento/ação)]]="",_xlfn.DAYS(TODAY(),J178),_xlfn.DAYS(Tabela2[[#This Row],[Data de atendimento do Ibama (considerar o primeiro documento/ação)]],J178))</f>
        <v>38</v>
      </c>
      <c r="BN178" s="108" t="str">
        <f>IF(Tabela2[[#This Row],[Atendido pelo Ibama ("Não" ou "Sim")]]="Não","Preencher", IF(Tabela2[[#This Row],[Atendido pelo Ibama ("Não" ou "Sim")]]="Sim","NA",""))</f>
        <v>NA</v>
      </c>
      <c r="BO178" s="114" t="s">
        <v>7184</v>
      </c>
      <c r="BP178" s="108" t="str">
        <f>IF(Tabela2[[#This Row],[Forma de atendimento (primeiro documento/ação)]]= "Outros (especificar)", "PREENCHER","NA")</f>
        <v>NA</v>
      </c>
      <c r="BQ178" s="106" t="s">
        <v>123</v>
      </c>
      <c r="BR178" s="108" t="str">
        <f>IF(Tabela2[[#This Row],[Equipe do Ibama foi a campo? Houve sobrevoo do Poseidon?]] = "Sim", "PREENCHER","NA")</f>
        <v>NA</v>
      </c>
      <c r="BS178" s="108" t="s">
        <v>123</v>
      </c>
      <c r="BT178" s="108" t="str">
        <f>IF(Tabela2[[#This Row],[Foi elaborado Relatório de Vistoria pelo Ibama? (informações vinculada à coluna CK)]] = "Sim", "PREENCHER","NA")</f>
        <v>NA</v>
      </c>
      <c r="BU178" s="108" t="str">
        <f>IF(Tabela2[[#This Row],[Houve envio de Informações Pós-acidente (preencher "não se aplica" quando de competência estadual/municipal)]] = "Sim", "PREENCHER","NA")</f>
        <v>NA</v>
      </c>
      <c r="BV178" s="108" t="str">
        <f>IF(Tabela2[[#This Row],[Houve avaliação das informações pós-acidente solicitadas/enviadas?]] = "Sim", "PREENCHER","NA")</f>
        <v>NA</v>
      </c>
      <c r="BW178" s="108" t="s">
        <v>2696</v>
      </c>
      <c r="BX178" s="106" t="s">
        <v>7116</v>
      </c>
      <c r="BY178" s="140">
        <v>45811</v>
      </c>
      <c r="BZ178" s="104">
        <f>IF(Tabela2[[#This Row],[Data do documento de encerramento]]="NA","NA",IF(Tabela2[[#This Row],[Data do documento de encerramento]]="","Pendente de conclusão/ encerramento",_xlfn.DAYS(Tabela2[[#This Row],[Data do documento de encerramento]],J178)))</f>
        <v>78</v>
      </c>
      <c r="CA178" s="107"/>
      <c r="CB178" s="107"/>
      <c r="CC178" s="107"/>
      <c r="CD178" s="107"/>
      <c r="CE178" s="107"/>
      <c r="CF178" s="107"/>
    </row>
    <row r="179" spans="1:84" ht="30.75" hidden="1">
      <c r="A179" s="199">
        <v>202531825201</v>
      </c>
      <c r="B179" s="170" t="s">
        <v>7975</v>
      </c>
      <c r="C179" s="108" t="str">
        <f>VLOOKUP(Tabela2[[#This Row],[SIEMA]],Siema2025,4,FALSE)</f>
        <v xml:space="preserve"> SP</v>
      </c>
      <c r="D179" s="106" t="str">
        <f>VLOOKUP(Tabela2[[#This Row],[SIEMA]],Siema2025,3,FALSE)</f>
        <v xml:space="preserve">Cubatão </v>
      </c>
      <c r="E179" s="106" t="s">
        <v>7976</v>
      </c>
      <c r="F179" s="106"/>
      <c r="G179" s="172" t="s">
        <v>7977</v>
      </c>
      <c r="H179" s="172" t="s">
        <v>7978</v>
      </c>
      <c r="I179" s="104" t="s">
        <v>7114</v>
      </c>
      <c r="J179" s="105">
        <f>VLOOKUP(Tabela2[[#This Row],[SIEMA]],Siema2025,2,FALSE)</f>
        <v>45733</v>
      </c>
      <c r="K179" s="105" t="str">
        <f>VLOOKUP(Tabela2[[#This Row],[SIEMA]],Siema2025,16,FALSE)</f>
        <v>Segunda</v>
      </c>
      <c r="L179" s="106" t="str">
        <f>IF(Tabela2[[#This Row],[Data]]="","Sem Informação",VLOOKUP(MONTH(Tabela2[[#This Row],[Data]]),'[1]Validação de dados'!$I$1:$J$13,2,0))</f>
        <v>Março</v>
      </c>
      <c r="M179" s="104">
        <f>YEAR(Tabela2[[#This Row],[Data]])</f>
        <v>2025</v>
      </c>
      <c r="N179" s="105" t="str">
        <f>VLOOKUP(Tabela2[[#This Row],[SIEMA]],Siema2025,17,FALSE)</f>
        <v>Vespertino</v>
      </c>
      <c r="O179" s="105" t="str">
        <f>VLOOKUP(Tabela2[[#This Row],[SIEMA]],Siema2025,5,FALSE)</f>
        <v>Ferrovia</v>
      </c>
      <c r="P179" s="104" t="str">
        <f>VLOOKUP(Tabela2[[#This Row],[SIEMA]],Siema2025,21,FALSE)</f>
        <v>Vandalismo na ferrovia com abertura de vagões graneleiros carregado com soja</v>
      </c>
      <c r="Q179" s="104" t="s">
        <v>7127</v>
      </c>
      <c r="R179" s="104" t="s">
        <v>7127</v>
      </c>
      <c r="S179" s="107" t="s">
        <v>7462</v>
      </c>
      <c r="T179" s="104" t="str">
        <f>VLOOKUP(Tabela2[[#This Row],[SIEMA]],Siema2025,11,FALSE)</f>
        <v>20</v>
      </c>
      <c r="U179" s="104" t="s">
        <v>7121</v>
      </c>
      <c r="V179" s="104" t="s">
        <v>7127</v>
      </c>
      <c r="W179" s="104"/>
      <c r="X179" s="113"/>
      <c r="Y179" s="109" t="str">
        <f>IF(W179="","", IF(W179="NC","", IF(W179="NE","", IF(W179="NA","",IFERROR(VLOOKUP(W179,Produtos!$A$1:$C$2319,2,FALSE),"Não Cadastrado")))))</f>
        <v/>
      </c>
      <c r="Z179" s="104"/>
      <c r="AA179" s="104"/>
      <c r="AB179" s="104" t="str">
        <f>IF(W179="","",IF(ISNUMBER(W179)=FALSE,"Não se aplica",IFERROR(VLOOKUP(W179,Produtos!$A$1:$C$2319,3,FALSE),"Não Cadastrado")))</f>
        <v/>
      </c>
      <c r="AC179" s="104"/>
      <c r="AD179" s="108"/>
      <c r="AE179" s="107" t="str">
        <f>IF(AC179="","", IF(AC179="NC","", IF(AC179="NE","", IF(AC179="NA","",IFERROR(VLOOKUP(AC179,Produtos!$A$1:$C$2319,2,FALSE),"Não Cadastrado")))))</f>
        <v/>
      </c>
      <c r="AF179" s="104"/>
      <c r="AG179" s="104"/>
      <c r="AH179" s="104" t="str">
        <f>IF(AC179="","",IF(ISNUMBER(AC179)=FALSE,"Não se aplica",IFERROR(VLOOKUP(AC179,Produtos!$A$1:$C$2319,3,FALSE),"Não Cadastrado")))</f>
        <v/>
      </c>
      <c r="AI179" s="104"/>
      <c r="AJ179" s="104" t="str">
        <f>VLOOKUP(Tabela2[[#This Row],[SIEMA]],Siema2025,26,FALSE)</f>
        <v>Ato criminoso caracterizado pela abertura de bicas em vagões graneleiros ferroviário carregado com soja.</v>
      </c>
      <c r="AK179" s="107" t="s">
        <v>7122</v>
      </c>
      <c r="AL179" s="107"/>
      <c r="AM179" s="107"/>
      <c r="AN179" s="108" t="str">
        <f>VLOOKUP(Tabela2[[#This Row],[SIEMA]],Siema2025,51,FALSE)</f>
        <v/>
      </c>
      <c r="AO179" s="108" t="str">
        <f>VLOOKUP(Tabela2[[#This Row],[SIEMA]],Siema2025,53,FALSE)</f>
        <v/>
      </c>
      <c r="AP179" s="108" t="str">
        <f>VLOOKUP(Tabela2[[#This Row],[SIEMA]],Siema2025,55,FALSE)</f>
        <v/>
      </c>
      <c r="AQ179" s="108" t="str">
        <f>VLOOKUP(Tabela2[[#This Row],[SIEMA]],Siema2025,57,FALSE)</f>
        <v/>
      </c>
      <c r="AR179" s="108" t="str">
        <f>VLOOKUP(Tabela2[[#This Row],[SIEMA]],Siema2025,59,FALSE)</f>
        <v/>
      </c>
      <c r="AS179" s="108" t="str">
        <f>VLOOKUP(Tabela2[[#This Row],[SIEMA]],Siema2025,61,FALSE)</f>
        <v/>
      </c>
      <c r="AT179" s="108" t="str">
        <f>VLOOKUP(Tabela2[[#This Row],[SIEMA]],Siema2025,63,FALSE)</f>
        <v/>
      </c>
      <c r="AU179" s="108" t="str">
        <f>VLOOKUP(Tabela2[[#This Row],[SIEMA]],Siema2025,65,FALSE)</f>
        <v>X</v>
      </c>
      <c r="AV179" s="108" t="str">
        <f>VLOOKUP(Tabela2[[#This Row],[SIEMA]],Siema2025,67,FALSE)</f>
        <v/>
      </c>
      <c r="AW179" s="108" t="str">
        <f>VLOOKUP(Tabela2[[#This Row],[SIEMA]],Siema2025,69,FALSE)</f>
        <v/>
      </c>
      <c r="AX179" s="108" t="str">
        <f>VLOOKUP(Tabela2[[#This Row],[SIEMA]],Siema2025,71,FALSE)</f>
        <v/>
      </c>
      <c r="AY179" s="108" t="str">
        <f>VLOOKUP(Tabela2[[#This Row],[SIEMA]],Siema2025,73,FALSE)</f>
        <v/>
      </c>
      <c r="AZ179" s="108" t="str">
        <f>VLOOKUP(Tabela2[[#This Row],[SIEMA]],Siema2025,75,FALSE)</f>
        <v/>
      </c>
      <c r="BA179" s="108" t="str">
        <f>VLOOKUP(Tabela2[[#This Row],[SIEMA]],Siema2025,77,FALSE)</f>
        <v/>
      </c>
      <c r="BB179" s="108" t="str">
        <f>VLOOKUP(Tabela2[[#This Row],[SIEMA]],Siema2025,79,FALSE)</f>
        <v/>
      </c>
      <c r="BC179" s="108" t="str">
        <f>IF(Tabela2[[#This Row],[Outro(s) ]] = "X", "PREENCHER","NA")</f>
        <v>NA</v>
      </c>
      <c r="BD179" s="108" t="str">
        <f>VLOOKUP(Tabela2[[#This Row],[SIEMA]],Siema2025,82,FALSE)</f>
        <v/>
      </c>
      <c r="BE179" s="108" t="str">
        <f>VLOOKUP(Tabela2[[#This Row],[SIEMA]],Siema2025,81,FALSE)</f>
        <v/>
      </c>
      <c r="BF179" s="110" t="s">
        <v>3066</v>
      </c>
      <c r="BG179" s="104" t="s">
        <v>7123</v>
      </c>
      <c r="BH179" s="111" t="str">
        <f>VLOOKUP(Tabela2[[#This Row],[SIEMA]],Siema2025,29,FALSE)</f>
        <v>02502844000166</v>
      </c>
      <c r="BI179" s="112" t="str">
        <f>VLOOKUP(Tabela2[[#This Row],[SIEMA]],Siema2025,107,FALSE)</f>
        <v>Não</v>
      </c>
      <c r="BJ179" s="107" t="s">
        <v>7099</v>
      </c>
      <c r="BK179" s="104" t="s">
        <v>2696</v>
      </c>
      <c r="BL179" s="140">
        <v>45736</v>
      </c>
      <c r="BM179" s="108">
        <f ca="1">IF(Tabela2[[#This Row],[Data de atendimento do Ibama (considerar o primeiro documento/ação)]]="",_xlfn.DAYS(TODAY(),J179),_xlfn.DAYS(Tabela2[[#This Row],[Data de atendimento do Ibama (considerar o primeiro documento/ação)]],J179))</f>
        <v>3</v>
      </c>
      <c r="BN179" s="108" t="str">
        <f>IF(Tabela2[[#This Row],[Atendido pelo Ibama ("Não" ou "Sim")]]="Não","Preencher", IF(Tabela2[[#This Row],[Atendido pelo Ibama ("Não" ou "Sim")]]="Sim","NA",""))</f>
        <v>NA</v>
      </c>
      <c r="BO179" s="114" t="s">
        <v>7100</v>
      </c>
      <c r="BP179" s="108" t="str">
        <f>IF(Tabela2[[#This Row],[Forma de atendimento (primeiro documento/ação)]]= "Outros (especificar)", "PREENCHER","NA")</f>
        <v>NA</v>
      </c>
      <c r="BQ179" s="106" t="s">
        <v>123</v>
      </c>
      <c r="BR179" s="108" t="str">
        <f>IF(Tabela2[[#This Row],[Equipe do Ibama foi a campo? Houve sobrevoo do Poseidon?]] = "Sim", "PREENCHER","NA")</f>
        <v>NA</v>
      </c>
      <c r="BS179" s="108" t="str">
        <f>IF(Tabela2[[#This Row],[Se sim, foi emitida Ordem de Emergência? (informações vinculada à coluna CK)]] = "Sim", "PREENCHER","NA")</f>
        <v>NA</v>
      </c>
      <c r="BT179" s="108" t="s">
        <v>7126</v>
      </c>
      <c r="BU179" s="108" t="s">
        <v>2696</v>
      </c>
      <c r="BV179" s="108" t="s">
        <v>123</v>
      </c>
      <c r="BW179" s="108" t="s">
        <v>123</v>
      </c>
      <c r="BX179" s="106" t="s">
        <v>7127</v>
      </c>
      <c r="BY179" s="106"/>
      <c r="BZ179" s="104" t="str">
        <f>IF(Tabela2[[#This Row],[Data do documento de encerramento]]="NA","NA",IF(Tabela2[[#This Row],[Data do documento de encerramento]]="","Pendente de conclusão/ encerramento",_xlfn.DAYS(Tabela2[[#This Row],[Data do documento de encerramento]],J179)))</f>
        <v>Pendente de conclusão/ encerramento</v>
      </c>
      <c r="CA179" s="107" t="s">
        <v>7128</v>
      </c>
      <c r="CB179" s="107"/>
      <c r="CC179" s="107"/>
      <c r="CD179" s="107"/>
      <c r="CE179" s="107"/>
      <c r="CF179" s="107"/>
    </row>
    <row r="180" spans="1:84" ht="30.75" hidden="1">
      <c r="A180" s="199">
        <v>202531828853</v>
      </c>
      <c r="B180" s="170" t="s">
        <v>7979</v>
      </c>
      <c r="C180" s="108" t="str">
        <f>VLOOKUP(Tabela2[[#This Row],[SIEMA]],Siema2025,4,FALSE)</f>
        <v xml:space="preserve"> SP</v>
      </c>
      <c r="D180" s="106" t="str">
        <f>VLOOKUP(Tabela2[[#This Row],[SIEMA]],Siema2025,3,FALSE)</f>
        <v xml:space="preserve">Cubatão </v>
      </c>
      <c r="E180" s="106" t="s">
        <v>7980</v>
      </c>
      <c r="F180" s="106"/>
      <c r="G180" s="106" t="s">
        <v>7981</v>
      </c>
      <c r="H180" s="106" t="s">
        <v>7982</v>
      </c>
      <c r="I180" s="104" t="s">
        <v>7114</v>
      </c>
      <c r="J180" s="105">
        <f>VLOOKUP(Tabela2[[#This Row],[SIEMA]],Siema2025,2,FALSE)</f>
        <v>45733</v>
      </c>
      <c r="K180" s="105" t="str">
        <f>VLOOKUP(Tabela2[[#This Row],[SIEMA]],Siema2025,16,FALSE)</f>
        <v>Segunda</v>
      </c>
      <c r="L180" s="106" t="str">
        <f>IF(Tabela2[[#This Row],[Data]]="","Sem Informação",VLOOKUP(MONTH(Tabela2[[#This Row],[Data]]),'[1]Validação de dados'!$I$1:$J$13,2,0))</f>
        <v>Março</v>
      </c>
      <c r="M180" s="104">
        <f>YEAR(Tabela2[[#This Row],[Data]])</f>
        <v>2025</v>
      </c>
      <c r="N180" s="105" t="str">
        <f>VLOOKUP(Tabela2[[#This Row],[SIEMA]],Siema2025,17,FALSE)</f>
        <v>Noturno</v>
      </c>
      <c r="O180" s="105" t="str">
        <f>VLOOKUP(Tabela2[[#This Row],[SIEMA]],Siema2025,5,FALSE)</f>
        <v>Ferrovia</v>
      </c>
      <c r="P180" s="104" t="str">
        <f>VLOOKUP(Tabela2[[#This Row],[SIEMA]],Siema2025,21,FALSE)</f>
        <v>Vandalismo na ferrovia com abertura vagões graneleiros carregado com soja</v>
      </c>
      <c r="Q180" s="104" t="s">
        <v>7127</v>
      </c>
      <c r="R180" s="104" t="s">
        <v>7127</v>
      </c>
      <c r="S180" s="107" t="s">
        <v>7462</v>
      </c>
      <c r="T180" s="104" t="str">
        <f>VLOOKUP(Tabela2[[#This Row],[SIEMA]],Siema2025,11,FALSE)</f>
        <v>30</v>
      </c>
      <c r="U180" s="104" t="s">
        <v>7121</v>
      </c>
      <c r="V180" s="104" t="s">
        <v>7127</v>
      </c>
      <c r="W180" s="104"/>
      <c r="X180" s="113"/>
      <c r="Y180" s="109"/>
      <c r="Z180" s="104"/>
      <c r="AA180" s="104"/>
      <c r="AB180" s="104" t="str">
        <f>IF(W180="","",IF(ISNUMBER(W180)=FALSE,"Não se aplica",IFERROR(VLOOKUP(W180,Produtos!$A$1:$C$2319,3,FALSE),"Não Cadastrado")))</f>
        <v/>
      </c>
      <c r="AC180" s="104"/>
      <c r="AD180" s="108"/>
      <c r="AE180" s="107" t="str">
        <f>IF(AC180="","", IF(AC180="NC","", IF(AC180="NE","", IF(AC180="NA","",IFERROR(VLOOKUP(AC180,Produtos!$A$1:$C$2319,2,FALSE),"Não Cadastrado")))))</f>
        <v/>
      </c>
      <c r="AF180" s="104"/>
      <c r="AG180" s="104"/>
      <c r="AH180" s="104" t="str">
        <f>IF(AC180="","",IF(ISNUMBER(AC180)=FALSE,"Não se aplica",IFERROR(VLOOKUP(AC180,Produtos!$A$1:$C$2319,3,FALSE),"Não Cadastrado")))</f>
        <v/>
      </c>
      <c r="AI180" s="104"/>
      <c r="AJ180" s="104" t="str">
        <f>VLOOKUP(Tabela2[[#This Row],[SIEMA]],Siema2025,26,FALSE)</f>
        <v>Ato criminoso caracterizado pela abertura de bicas em vagões graneleiros ferroviário carregado com soja.</v>
      </c>
      <c r="AK180" s="107" t="s">
        <v>7122</v>
      </c>
      <c r="AL180" s="107"/>
      <c r="AM180" s="107"/>
      <c r="AN180" s="108" t="str">
        <f>VLOOKUP(Tabela2[[#This Row],[SIEMA]],Siema2025,51,FALSE)</f>
        <v/>
      </c>
      <c r="AO180" s="108" t="str">
        <f>VLOOKUP(Tabela2[[#This Row],[SIEMA]],Siema2025,53,FALSE)</f>
        <v/>
      </c>
      <c r="AP180" s="108" t="str">
        <f>VLOOKUP(Tabela2[[#This Row],[SIEMA]],Siema2025,55,FALSE)</f>
        <v/>
      </c>
      <c r="AQ180" s="108" t="str">
        <f>VLOOKUP(Tabela2[[#This Row],[SIEMA]],Siema2025,57,FALSE)</f>
        <v/>
      </c>
      <c r="AR180" s="108" t="str">
        <f>VLOOKUP(Tabela2[[#This Row],[SIEMA]],Siema2025,59,FALSE)</f>
        <v/>
      </c>
      <c r="AS180" s="108" t="str">
        <f>VLOOKUP(Tabela2[[#This Row],[SIEMA]],Siema2025,61,FALSE)</f>
        <v/>
      </c>
      <c r="AT180" s="108" t="str">
        <f>VLOOKUP(Tabela2[[#This Row],[SIEMA]],Siema2025,63,FALSE)</f>
        <v/>
      </c>
      <c r="AU180" s="108" t="str">
        <f>VLOOKUP(Tabela2[[#This Row],[SIEMA]],Siema2025,65,FALSE)</f>
        <v>X</v>
      </c>
      <c r="AV180" s="108" t="str">
        <f>VLOOKUP(Tabela2[[#This Row],[SIEMA]],Siema2025,67,FALSE)</f>
        <v/>
      </c>
      <c r="AW180" s="108" t="str">
        <f>VLOOKUP(Tabela2[[#This Row],[SIEMA]],Siema2025,69,FALSE)</f>
        <v/>
      </c>
      <c r="AX180" s="108" t="str">
        <f>VLOOKUP(Tabela2[[#This Row],[SIEMA]],Siema2025,71,FALSE)</f>
        <v/>
      </c>
      <c r="AY180" s="108" t="str">
        <f>VLOOKUP(Tabela2[[#This Row],[SIEMA]],Siema2025,73,FALSE)</f>
        <v/>
      </c>
      <c r="AZ180" s="108" t="str">
        <f>VLOOKUP(Tabela2[[#This Row],[SIEMA]],Siema2025,75,FALSE)</f>
        <v/>
      </c>
      <c r="BA180" s="108" t="str">
        <f>VLOOKUP(Tabela2[[#This Row],[SIEMA]],Siema2025,77,FALSE)</f>
        <v/>
      </c>
      <c r="BB180" s="108" t="str">
        <f>VLOOKUP(Tabela2[[#This Row],[SIEMA]],Siema2025,79,FALSE)</f>
        <v/>
      </c>
      <c r="BC180" s="108" t="str">
        <f>IF(Tabela2[[#This Row],[Outro(s) ]] = "X", "PREENCHER","NA")</f>
        <v>NA</v>
      </c>
      <c r="BD180" s="108" t="str">
        <f>VLOOKUP(Tabela2[[#This Row],[SIEMA]],Siema2025,82,FALSE)</f>
        <v/>
      </c>
      <c r="BE180" s="108" t="str">
        <f>VLOOKUP(Tabela2[[#This Row],[SIEMA]],Siema2025,81,FALSE)</f>
        <v/>
      </c>
      <c r="BF180" s="110" t="s">
        <v>3066</v>
      </c>
      <c r="BG180" s="110" t="s">
        <v>7123</v>
      </c>
      <c r="BH180" s="111" t="str">
        <f>VLOOKUP(Tabela2[[#This Row],[SIEMA]],Siema2025,29,FALSE)</f>
        <v>02502844000166</v>
      </c>
      <c r="BI180" s="112" t="str">
        <f>VLOOKUP(Tabela2[[#This Row],[SIEMA]],Siema2025,107,FALSE)</f>
        <v>Não</v>
      </c>
      <c r="BJ180" s="107" t="s">
        <v>7099</v>
      </c>
      <c r="BK180" s="104" t="s">
        <v>2696</v>
      </c>
      <c r="BL180" s="140">
        <v>45736</v>
      </c>
      <c r="BM180" s="108">
        <f ca="1">IF(Tabela2[[#This Row],[Data de atendimento do Ibama (considerar o primeiro documento/ação)]]="",_xlfn.DAYS(TODAY(),J180),_xlfn.DAYS(Tabela2[[#This Row],[Data de atendimento do Ibama (considerar o primeiro documento/ação)]],J180))</f>
        <v>3</v>
      </c>
      <c r="BN180" s="108" t="str">
        <f>IF(Tabela2[[#This Row],[Atendido pelo Ibama ("Não" ou "Sim")]]="Não","Preencher", IF(Tabela2[[#This Row],[Atendido pelo Ibama ("Não" ou "Sim")]]="Sim","NA",""))</f>
        <v>NA</v>
      </c>
      <c r="BO180" s="114" t="s">
        <v>7100</v>
      </c>
      <c r="BP180" s="108" t="str">
        <f>IF(Tabela2[[#This Row],[Forma de atendimento (primeiro documento/ação)]]= "Outros (especificar)", "PREENCHER","NA")</f>
        <v>NA</v>
      </c>
      <c r="BQ180" s="106" t="s">
        <v>123</v>
      </c>
      <c r="BR180" s="108" t="str">
        <f>IF(Tabela2[[#This Row],[Equipe do Ibama foi a campo? Houve sobrevoo do Poseidon?]] = "Sim", "PREENCHER","NA")</f>
        <v>NA</v>
      </c>
      <c r="BS180" s="108" t="str">
        <f>IF(Tabela2[[#This Row],[Se sim, foi emitida Ordem de Emergência? (informações vinculada à coluna CK)]] = "Sim", "PREENCHER","NA")</f>
        <v>NA</v>
      </c>
      <c r="BT180" s="108" t="s">
        <v>7126</v>
      </c>
      <c r="BU180" s="108" t="s">
        <v>2696</v>
      </c>
      <c r="BV180" s="108" t="s">
        <v>123</v>
      </c>
      <c r="BW180" s="108" t="s">
        <v>123</v>
      </c>
      <c r="BX180" s="106" t="s">
        <v>7127</v>
      </c>
      <c r="BY180" s="106"/>
      <c r="BZ180" s="104" t="str">
        <f>IF(Tabela2[[#This Row],[Data do documento de encerramento]]="NA","NA",IF(Tabela2[[#This Row],[Data do documento de encerramento]]="","Pendente de conclusão/ encerramento",_xlfn.DAYS(Tabela2[[#This Row],[Data do documento de encerramento]],J180)))</f>
        <v>Pendente de conclusão/ encerramento</v>
      </c>
      <c r="CA180" s="107" t="s">
        <v>7128</v>
      </c>
      <c r="CB180" s="107"/>
      <c r="CC180" s="107"/>
      <c r="CD180" s="107"/>
      <c r="CE180" s="107"/>
      <c r="CF180" s="107"/>
    </row>
    <row r="181" spans="1:84" ht="76.5">
      <c r="A181" s="182">
        <v>202531939645</v>
      </c>
      <c r="B181" s="170" t="s">
        <v>7983</v>
      </c>
      <c r="C181" s="108" t="s">
        <v>672</v>
      </c>
      <c r="D181" s="106" t="s">
        <v>637</v>
      </c>
      <c r="E181" s="106" t="s">
        <v>7155</v>
      </c>
      <c r="F181" s="106"/>
      <c r="G181" s="106" t="s">
        <v>7933</v>
      </c>
      <c r="H181" s="106" t="s">
        <v>7934</v>
      </c>
      <c r="I181" s="104" t="str">
        <f>VLOOKUP(Tabela2[[#This Row],[SIEMA]],Siema2025,19,FALSE)</f>
        <v>Santos</v>
      </c>
      <c r="J181" s="105">
        <f>VLOOKUP(Tabela2[[#This Row],[SIEMA]],Siema2025,2,FALSE)</f>
        <v>45733</v>
      </c>
      <c r="K181" s="105" t="str">
        <f>VLOOKUP(Tabela2[[#This Row],[SIEMA]],Siema2025,16,FALSE)</f>
        <v>Segunda</v>
      </c>
      <c r="L181" s="106" t="str">
        <f>IF(Tabela2[[#This Row],[Data]]="","Sem Informação",VLOOKUP(MONTH(Tabela2[[#This Row],[Data]]),'[1]Validação de dados'!$I$1:$J$13,2,0))</f>
        <v>Março</v>
      </c>
      <c r="M181" s="104">
        <f>YEAR(Tabela2[[#This Row],[Data]])</f>
        <v>2025</v>
      </c>
      <c r="N181" s="105" t="str">
        <f>VLOOKUP(Tabela2[[#This Row],[SIEMA]],Siema2025,17,FALSE)</f>
        <v>Matutino</v>
      </c>
      <c r="O181" s="105" t="str">
        <f>VLOOKUP(Tabela2[[#This Row],[SIEMA]],Siema2025,5,FALSE)</f>
        <v>Plataforma</v>
      </c>
      <c r="P181" s="104" t="str">
        <f>VLOOKUP(Tabela2[[#This Row],[SIEMA]],Siema2025,21,FALSE)</f>
        <v>Durante teste do sistema de dilúvio no módulo de injeção química, foi observado a formação de uma mancha oleosa se formando no descarte do bordo boreste. O teste foi imediatamente parado e a feição se dissipou. Volume estimado em 25ml de óleo.</v>
      </c>
      <c r="Q181" s="104">
        <v>1267</v>
      </c>
      <c r="R181" s="104" t="s">
        <v>2043</v>
      </c>
      <c r="S181" s="107" t="str">
        <f>IF(Q181="","", IF(Q181="NC","", IF(Q181="NE","", IF(Q181="NA","",IFERROR(VLOOKUP(Q181,Produtos!$A$1:$C$2319,2,FALSE),"Não Cadastrado")))))</f>
        <v>PETRÓLEO CRU</v>
      </c>
      <c r="T181" s="104">
        <v>2.5000000000000001E-5</v>
      </c>
      <c r="U181" s="104" t="s">
        <v>7111</v>
      </c>
      <c r="V181" s="104">
        <f>IF(Q181="","",IF(ISNUMBER(Q181)=FALSE,"Não se aplica",IFERROR(VLOOKUP(Q181,Produtos!$A$1:$C$2319,3,FALSE),"Não Cadastrado")))</f>
        <v>3</v>
      </c>
      <c r="W181" s="104"/>
      <c r="X181" s="113"/>
      <c r="Y181" s="109" t="str">
        <f>IF(W181="","", IF(W181="NC","", IF(W181="NE","", IF(W181="NA","",IFERROR(VLOOKUP(W181,Produtos!$A$1:$C$2319,2,FALSE),"Não Cadastrado")))))</f>
        <v/>
      </c>
      <c r="Z181" s="104"/>
      <c r="AA181" s="104"/>
      <c r="AB181" s="104" t="str">
        <f>IF(W181="","",IF(ISNUMBER(W181)=FALSE,"Não se aplica",IFERROR(VLOOKUP(W181,Produtos!$A$1:$C$2319,3,FALSE),"Não Cadastrado")))</f>
        <v/>
      </c>
      <c r="AC181" s="104"/>
      <c r="AD181" s="108"/>
      <c r="AE181" s="107" t="str">
        <f>IF(AC181="","", IF(AC181="NC","", IF(AC181="NE","", IF(AC181="NA","",IFERROR(VLOOKUP(AC181,Produtos!$A$1:$C$2319,2,FALSE),"Não Cadastrado")))))</f>
        <v/>
      </c>
      <c r="AF181" s="104"/>
      <c r="AG181" s="104"/>
      <c r="AH181" s="104" t="str">
        <f>IF(AC181="","",IF(ISNUMBER(AC181)=FALSE,"Não se aplica",IFERROR(VLOOKUP(AC181,Produtos!$A$1:$C$2319,3,FALSE),"Não Cadastrado")))</f>
        <v/>
      </c>
      <c r="AI181" s="104"/>
      <c r="AJ181" s="104" t="str">
        <f>VLOOKUP(Tabela2[[#This Row],[SIEMA]],Siema2025,26,FALSE)</f>
        <v>Carreamento de resíduo (sujidade) de óleo no módulo. Em investigação.</v>
      </c>
      <c r="AK181" s="107" t="s">
        <v>7290</v>
      </c>
      <c r="AL181" s="107"/>
      <c r="AM181" s="107"/>
      <c r="AN181" s="108" t="str">
        <f>VLOOKUP(Tabela2[[#This Row],[SIEMA]],Siema2025,51,FALSE)</f>
        <v/>
      </c>
      <c r="AO181" s="108" t="str">
        <f>VLOOKUP(Tabela2[[#This Row],[SIEMA]],Siema2025,53,FALSE)</f>
        <v/>
      </c>
      <c r="AP181" s="108" t="str">
        <f>VLOOKUP(Tabela2[[#This Row],[SIEMA]],Siema2025,55,FALSE)</f>
        <v/>
      </c>
      <c r="AQ181" s="108" t="str">
        <f>VLOOKUP(Tabela2[[#This Row],[SIEMA]],Siema2025,57,FALSE)</f>
        <v/>
      </c>
      <c r="AR181" s="108" t="str">
        <f>VLOOKUP(Tabela2[[#This Row],[SIEMA]],Siema2025,59,FALSE)</f>
        <v/>
      </c>
      <c r="AS181" s="108" t="str">
        <f>VLOOKUP(Tabela2[[#This Row],[SIEMA]],Siema2025,61,FALSE)</f>
        <v>X</v>
      </c>
      <c r="AT181" s="108" t="str">
        <f>VLOOKUP(Tabela2[[#This Row],[SIEMA]],Siema2025,63,FALSE)</f>
        <v/>
      </c>
      <c r="AU181" s="108" t="str">
        <f>VLOOKUP(Tabela2[[#This Row],[SIEMA]],Siema2025,65,FALSE)</f>
        <v/>
      </c>
      <c r="AV181" s="108" t="str">
        <f>VLOOKUP(Tabela2[[#This Row],[SIEMA]],Siema2025,67,FALSE)</f>
        <v/>
      </c>
      <c r="AW181" s="108" t="str">
        <f>VLOOKUP(Tabela2[[#This Row],[SIEMA]],Siema2025,69,FALSE)</f>
        <v/>
      </c>
      <c r="AX181" s="108" t="str">
        <f>VLOOKUP(Tabela2[[#This Row],[SIEMA]],Siema2025,71,FALSE)</f>
        <v/>
      </c>
      <c r="AY181" s="108" t="str">
        <f>VLOOKUP(Tabela2[[#This Row],[SIEMA]],Siema2025,73,FALSE)</f>
        <v/>
      </c>
      <c r="AZ181" s="108" t="str">
        <f>VLOOKUP(Tabela2[[#This Row],[SIEMA]],Siema2025,75,FALSE)</f>
        <v/>
      </c>
      <c r="BA181" s="108" t="str">
        <f>VLOOKUP(Tabela2[[#This Row],[SIEMA]],Siema2025,77,FALSE)</f>
        <v/>
      </c>
      <c r="BB181" s="108" t="str">
        <f>VLOOKUP(Tabela2[[#This Row],[SIEMA]],Siema2025,79,FALSE)</f>
        <v/>
      </c>
      <c r="BC181" s="108" t="str">
        <f>IF(Tabela2[[#This Row],[Outro(s) ]] = "X", "PREENCHER","NA")</f>
        <v>NA</v>
      </c>
      <c r="BD181" s="108" t="str">
        <f>VLOOKUP(Tabela2[[#This Row],[SIEMA]],Siema2025,82,FALSE)</f>
        <v/>
      </c>
      <c r="BE181" s="108" t="str">
        <f>VLOOKUP(Tabela2[[#This Row],[SIEMA]],Siema2025,81,FALSE)</f>
        <v/>
      </c>
      <c r="BF181" s="110" t="str">
        <f>VLOOKUP(Tabela2[[#This Row],[SIEMA]],Siema2025,28,FALSE)</f>
        <v>Petrobras</v>
      </c>
      <c r="BG181" s="110"/>
      <c r="BH181" s="111">
        <v>33000167000101</v>
      </c>
      <c r="BI181" s="112" t="str">
        <f>VLOOKUP(Tabela2[[#This Row],[SIEMA]],Siema2025,107,FALSE)</f>
        <v>Não</v>
      </c>
      <c r="BJ181" s="107" t="s">
        <v>7099</v>
      </c>
      <c r="BK181" s="104" t="s">
        <v>2696</v>
      </c>
      <c r="BL181" s="140">
        <v>45736</v>
      </c>
      <c r="BM181" s="108">
        <f ca="1">IF(Tabela2[[#This Row],[Data de atendimento do Ibama (considerar o primeiro documento/ação)]]="",_xlfn.DAYS(TODAY(),J181),_xlfn.DAYS(Tabela2[[#This Row],[Data de atendimento do Ibama (considerar o primeiro documento/ação)]],J181))</f>
        <v>3</v>
      </c>
      <c r="BN181" s="108" t="str">
        <f>IF(Tabela2[[#This Row],[Atendido pelo Ibama ("Não" ou "Sim")]]="Não","Preencher", IF(Tabela2[[#This Row],[Atendido pelo Ibama ("Não" ou "Sim")]]="Sim","NA",""))</f>
        <v>NA</v>
      </c>
      <c r="BO181" s="114" t="s">
        <v>7100</v>
      </c>
      <c r="BP181" s="108" t="str">
        <f>IF(Tabela2[[#This Row],[Forma de atendimento (primeiro documento/ação)]]= "Outros (especificar)", "PREENCHER","NA")</f>
        <v>NA</v>
      </c>
      <c r="BQ181" s="106" t="s">
        <v>123</v>
      </c>
      <c r="BR181" s="108" t="str">
        <f>IF(Tabela2[[#This Row],[Equipe do Ibama foi a campo? Houve sobrevoo do Poseidon?]] = "Sim", "PREENCHER","NA")</f>
        <v>NA</v>
      </c>
      <c r="BS181" s="108" t="str">
        <f>IF(Tabela2[[#This Row],[Se sim, foi emitida Ordem de Emergência? (informações vinculada à coluna CK)]] = "Sim", "PREENCHER","NA")</f>
        <v>NA</v>
      </c>
      <c r="BT181" s="108" t="s">
        <v>7101</v>
      </c>
      <c r="BU181" s="108" t="str">
        <f>IF(Tabela2[[#This Row],[Houve envio de Informações Pós-acidente (preencher "não se aplica" quando de competência estadual/municipal)]] = "Sim", "PREENCHER","NA")</f>
        <v>NA</v>
      </c>
      <c r="BV181" s="108" t="s">
        <v>123</v>
      </c>
      <c r="BW181" s="108" t="s">
        <v>2696</v>
      </c>
      <c r="BX181" s="106" t="s">
        <v>7102</v>
      </c>
      <c r="BY181" s="1">
        <v>46100</v>
      </c>
      <c r="BZ181" s="104">
        <f>IF(Tabela2[[#This Row],[Data do documento de encerramento]]="NA","NA",IF(Tabela2[[#This Row],[Data do documento de encerramento]]="","Pendente de conclusão/ encerramento",_xlfn.DAYS(Tabela2[[#This Row],[Data do documento de encerramento]],J181)))</f>
        <v>367</v>
      </c>
      <c r="CA181" s="107"/>
      <c r="CB181" s="107" t="s">
        <v>7158</v>
      </c>
      <c r="CC181" s="115" t="s">
        <v>7197</v>
      </c>
      <c r="CD181" s="107" t="s">
        <v>7283</v>
      </c>
      <c r="CE181" s="107" t="s">
        <v>123</v>
      </c>
      <c r="CF181" s="107" t="s">
        <v>7105</v>
      </c>
    </row>
    <row r="182" spans="1:84" ht="30.75">
      <c r="A182" s="169">
        <v>202531954005</v>
      </c>
      <c r="B182" s="170" t="s">
        <v>7984</v>
      </c>
      <c r="C182" s="108" t="s">
        <v>7135</v>
      </c>
      <c r="D182" s="106" t="s">
        <v>637</v>
      </c>
      <c r="E182" s="106" t="s">
        <v>7985</v>
      </c>
      <c r="F182" s="106"/>
      <c r="G182" s="106" t="s">
        <v>7986</v>
      </c>
      <c r="H182" s="106" t="s">
        <v>7987</v>
      </c>
      <c r="I182" s="104" t="str">
        <f>VLOOKUP(Tabela2[[#This Row],[SIEMA]],Siema2025,19,FALSE)</f>
        <v>Campos</v>
      </c>
      <c r="J182" s="105">
        <f>VLOOKUP(Tabela2[[#This Row],[SIEMA]],Siema2025,2,FALSE)</f>
        <v>45733</v>
      </c>
      <c r="K182" s="105" t="str">
        <f>VLOOKUP(Tabela2[[#This Row],[SIEMA]],Siema2025,16,FALSE)</f>
        <v>Segunda</v>
      </c>
      <c r="L182" s="106" t="str">
        <f>IF(Tabela2[[#This Row],[Data]]="","Sem Informação",VLOOKUP(MONTH(Tabela2[[#This Row],[Data]]),'[1]Validação de dados'!$I$1:$J$13,2,0))</f>
        <v>Março</v>
      </c>
      <c r="M182" s="104">
        <f>YEAR(Tabela2[[#This Row],[Data]])</f>
        <v>2025</v>
      </c>
      <c r="N182" s="105" t="str">
        <f>VLOOKUP(Tabela2[[#This Row],[SIEMA]],Siema2025,17,FALSE)</f>
        <v>Vespertino</v>
      </c>
      <c r="O182" s="105" t="s">
        <v>111</v>
      </c>
      <c r="P182" s="104" t="str">
        <f>VLOOKUP(Tabela2[[#This Row],[SIEMA]],Siema2025,21,FALSE)</f>
        <v>Sonda ATLANTIC ZONDA, Bacia de Campos</v>
      </c>
      <c r="Q182" s="104" t="s">
        <v>7094</v>
      </c>
      <c r="R182" s="107" t="s">
        <v>7988</v>
      </c>
      <c r="S182" s="109" t="s">
        <v>7945</v>
      </c>
      <c r="T182" s="104" t="str">
        <f>VLOOKUP(Tabela2[[#This Row],[SIEMA]],Siema2025,11,FALSE)</f>
        <v>0.003</v>
      </c>
      <c r="U182" s="104" t="str">
        <f>VLOOKUP(Tabela2[[#This Row],[SIEMA]],Siema2025,12,FALSE)</f>
        <v>M3</v>
      </c>
      <c r="V182" s="104"/>
      <c r="W182" s="104"/>
      <c r="X182" s="113" t="str">
        <f>IF(Tabela2[[#This Row],[Origem do acidente]] = "Plataforma", "PREENCHER","NA")</f>
        <v>PREENCHER</v>
      </c>
      <c r="Y182" s="109" t="str">
        <f>IF(W182="","", IF(W182="NC","", IF(W182="NE","", IF(W182="NA","",IFERROR(VLOOKUP(W182,Produtos!$A$1:$C$2319,2,FALSE),"Não Cadastrado")))))</f>
        <v/>
      </c>
      <c r="Z182" s="104"/>
      <c r="AA182" s="104" t="str">
        <f>VLOOKUP(Tabela2[[#This Row],[SIEMA]],Siema2025,12,FALSE)</f>
        <v>M3</v>
      </c>
      <c r="AB182" s="104" t="str">
        <f>IF(W182="","",IF(ISNUMBER(W182)=FALSE,"Não se aplica",IFERROR(VLOOKUP(W182,Produtos!$A$1:$C$2319,3,FALSE),"Não Cadastrado")))</f>
        <v/>
      </c>
      <c r="AC182" s="104"/>
      <c r="AD182" s="108" t="str">
        <f>IF(Tabela2[[#This Row],[Origem do acidente]] = "Plataforma", "PREENCHER","NA")</f>
        <v>PREENCHER</v>
      </c>
      <c r="AE182" s="107" t="str">
        <f>IF(AC182="","", IF(AC182="NC","", IF(AC182="NE","", IF(AC182="NA","",IFERROR(VLOOKUP(AC182,Produtos!$A$1:$C$2319,2,FALSE),"Não Cadastrado")))))</f>
        <v/>
      </c>
      <c r="AF182" s="104"/>
      <c r="AG182" s="104"/>
      <c r="AH182" s="104" t="str">
        <f>IF(AC182="","",IF(ISNUMBER(AC182)=FALSE,"Não se aplica",IFERROR(VLOOKUP(AC182,Produtos!$A$1:$C$2319,3,FALSE),"Não Cadastrado")))</f>
        <v/>
      </c>
      <c r="AI182" s="104"/>
      <c r="AJ182" s="104" t="str">
        <f>VLOOKUP(Tabela2[[#This Row],[SIEMA]],Siema2025,26,FALSE)</f>
        <v>Vazamento na transmissão da unidade de cimentação. Em investigação.</v>
      </c>
      <c r="AK182" s="107" t="s">
        <v>6834</v>
      </c>
      <c r="AL182" s="107"/>
      <c r="AM182" s="107"/>
      <c r="AN182" s="108" t="str">
        <f>VLOOKUP(Tabela2[[#This Row],[SIEMA]],Siema2025,51,FALSE)</f>
        <v/>
      </c>
      <c r="AO182" s="108" t="str">
        <f>VLOOKUP(Tabela2[[#This Row],[SIEMA]],Siema2025,53,FALSE)</f>
        <v/>
      </c>
      <c r="AP182" s="108" t="str">
        <f>VLOOKUP(Tabela2[[#This Row],[SIEMA]],Siema2025,55,FALSE)</f>
        <v/>
      </c>
      <c r="AQ182" s="108" t="str">
        <f>VLOOKUP(Tabela2[[#This Row],[SIEMA]],Siema2025,57,FALSE)</f>
        <v/>
      </c>
      <c r="AR182" s="108" t="str">
        <f>VLOOKUP(Tabela2[[#This Row],[SIEMA]],Siema2025,59,FALSE)</f>
        <v/>
      </c>
      <c r="AS182" s="108" t="str">
        <f>VLOOKUP(Tabela2[[#This Row],[SIEMA]],Siema2025,61,FALSE)</f>
        <v>X</v>
      </c>
      <c r="AT182" s="108" t="str">
        <f>VLOOKUP(Tabela2[[#This Row],[SIEMA]],Siema2025,63,FALSE)</f>
        <v/>
      </c>
      <c r="AU182" s="108" t="str">
        <f>VLOOKUP(Tabela2[[#This Row],[SIEMA]],Siema2025,65,FALSE)</f>
        <v/>
      </c>
      <c r="AV182" s="108" t="str">
        <f>VLOOKUP(Tabela2[[#This Row],[SIEMA]],Siema2025,67,FALSE)</f>
        <v/>
      </c>
      <c r="AW182" s="108" t="str">
        <f>VLOOKUP(Tabela2[[#This Row],[SIEMA]],Siema2025,69,FALSE)</f>
        <v/>
      </c>
      <c r="AX182" s="108" t="str">
        <f>VLOOKUP(Tabela2[[#This Row],[SIEMA]],Siema2025,71,FALSE)</f>
        <v/>
      </c>
      <c r="AY182" s="108" t="str">
        <f>VLOOKUP(Tabela2[[#This Row],[SIEMA]],Siema2025,73,FALSE)</f>
        <v/>
      </c>
      <c r="AZ182" s="108" t="str">
        <f>VLOOKUP(Tabela2[[#This Row],[SIEMA]],Siema2025,75,FALSE)</f>
        <v/>
      </c>
      <c r="BA182" s="108" t="str">
        <f>VLOOKUP(Tabela2[[#This Row],[SIEMA]],Siema2025,77,FALSE)</f>
        <v/>
      </c>
      <c r="BB182" s="108" t="str">
        <f>VLOOKUP(Tabela2[[#This Row],[SIEMA]],Siema2025,79,FALSE)</f>
        <v/>
      </c>
      <c r="BC182" s="108" t="str">
        <f>IF(Tabela2[[#This Row],[Outro(s) ]] = "X", "PREENCHER","NA")</f>
        <v>NA</v>
      </c>
      <c r="BD182" s="108" t="str">
        <f>VLOOKUP(Tabela2[[#This Row],[SIEMA]],Siema2025,82,FALSE)</f>
        <v/>
      </c>
      <c r="BE182" s="108" t="str">
        <f>VLOOKUP(Tabela2[[#This Row],[SIEMA]],Siema2025,81,FALSE)</f>
        <v/>
      </c>
      <c r="BF182" s="110" t="str">
        <f>VLOOKUP(Tabela2[[#This Row],[SIEMA]],Siema2025,28,FALSE)</f>
        <v>Petrobras</v>
      </c>
      <c r="BG182" s="110"/>
      <c r="BH182" s="111" t="str">
        <f>VLOOKUP(Tabela2[[#This Row],[SIEMA]],Siema2025,29,FALSE)</f>
        <v>33000167100750</v>
      </c>
      <c r="BI182" s="112" t="str">
        <f>VLOOKUP(Tabela2[[#This Row],[SIEMA]],Siema2025,107,FALSE)</f>
        <v>Não</v>
      </c>
      <c r="BJ182" s="107" t="s">
        <v>7099</v>
      </c>
      <c r="BK182" s="104" t="s">
        <v>2696</v>
      </c>
      <c r="BL182" s="140">
        <v>45749</v>
      </c>
      <c r="BM182" s="108">
        <f ca="1">IF(Tabela2[[#This Row],[Data de atendimento do Ibama (considerar o primeiro documento/ação)]]="",_xlfn.DAYS(TODAY(),J182),_xlfn.DAYS(Tabela2[[#This Row],[Data de atendimento do Ibama (considerar o primeiro documento/ação)]],J182))</f>
        <v>16</v>
      </c>
      <c r="BN182" s="108" t="str">
        <f>IF(Tabela2[[#This Row],[Atendido pelo Ibama ("Não" ou "Sim")]]="Não","Preencher", IF(Tabela2[[#This Row],[Atendido pelo Ibama ("Não" ou "Sim")]]="Sim","NA",""))</f>
        <v>NA</v>
      </c>
      <c r="BO182" s="114" t="s">
        <v>7138</v>
      </c>
      <c r="BP182" s="108" t="str">
        <f>IF(Tabela2[[#This Row],[Forma de atendimento (primeiro documento/ação)]]= "Outros (especificar)", "PREENCHER","NA")</f>
        <v>NA</v>
      </c>
      <c r="BQ182" s="106" t="s">
        <v>123</v>
      </c>
      <c r="BR182" s="108" t="str">
        <f>IF(Tabela2[[#This Row],[Equipe do Ibama foi a campo? Houve sobrevoo do Poseidon?]] = "Sim", "PREENCHER","NA")</f>
        <v>NA</v>
      </c>
      <c r="BS182" s="108" t="str">
        <f>IF(Tabela2[[#This Row],[Se sim, foi emitida Ordem de Emergência? (informações vinculada à coluna CK)]] = "Sim", "PREENCHER","NA")</f>
        <v>NA</v>
      </c>
      <c r="BT182" s="108" t="s">
        <v>7101</v>
      </c>
      <c r="BU182" s="108" t="s">
        <v>123</v>
      </c>
      <c r="BV182" s="108" t="s">
        <v>123</v>
      </c>
      <c r="BW182" s="108" t="s">
        <v>123</v>
      </c>
      <c r="BX182" s="106"/>
      <c r="BY182" s="106"/>
      <c r="BZ182" s="104" t="str">
        <f>IF(Tabela2[[#This Row],[Data do documento de encerramento]]="NA","NA",IF(Tabela2[[#This Row],[Data do documento de encerramento]]="","Pendente de conclusão/ encerramento",_xlfn.DAYS(Tabela2[[#This Row],[Data do documento de encerramento]],J182)))</f>
        <v>Pendente de conclusão/ encerramento</v>
      </c>
      <c r="CA182" s="107"/>
      <c r="CB182" s="107"/>
      <c r="CC182" s="107" t="s">
        <v>7989</v>
      </c>
      <c r="CD182" s="107" t="s">
        <v>123</v>
      </c>
      <c r="CE182" s="107" t="s">
        <v>123</v>
      </c>
      <c r="CF182" s="107" t="s">
        <v>7167</v>
      </c>
    </row>
    <row r="183" spans="1:84" ht="30.75" hidden="1">
      <c r="A183" s="169">
        <v>202531954039</v>
      </c>
      <c r="B183" s="170" t="s">
        <v>7990</v>
      </c>
      <c r="C183" s="108" t="str">
        <f>VLOOKUP(Tabela2[[#This Row],[SIEMA]],Siema2025,4,FALSE)</f>
        <v xml:space="preserve"> SE</v>
      </c>
      <c r="D183" s="106" t="str">
        <f>VLOOKUP(Tabela2[[#This Row],[SIEMA]],Siema2025,3,FALSE)</f>
        <v xml:space="preserve">Divina Pastora </v>
      </c>
      <c r="E183" s="106" t="str">
        <f>VLOOKUP(Tabela2[[#This Row],[SIEMA]],Siema2025,20,FALSE)</f>
        <v>Linha de produção do 7-SZ-228-SE</v>
      </c>
      <c r="F183" s="106"/>
      <c r="G183" s="106" t="s">
        <v>7991</v>
      </c>
      <c r="H183" s="106" t="s">
        <v>7992</v>
      </c>
      <c r="I183" s="104" t="s">
        <v>7223</v>
      </c>
      <c r="J183" s="105">
        <f>VLOOKUP(Tabela2[[#This Row],[SIEMA]],Siema2025,2,FALSE)</f>
        <v>45733</v>
      </c>
      <c r="K183" s="105" t="str">
        <f>VLOOKUP(Tabela2[[#This Row],[SIEMA]],Siema2025,16,FALSE)</f>
        <v>Segunda</v>
      </c>
      <c r="L183" s="106" t="str">
        <f>IF(Tabela2[[#This Row],[Data]]="","Sem Informação",VLOOKUP(MONTH(Tabela2[[#This Row],[Data]]),'[1]Validação de dados'!$I$1:$J$13,2,0))</f>
        <v>Março</v>
      </c>
      <c r="M183" s="104">
        <f>YEAR(Tabela2[[#This Row],[Data]])</f>
        <v>2025</v>
      </c>
      <c r="N183" s="105" t="str">
        <f>VLOOKUP(Tabela2[[#This Row],[SIEMA]],Siema2025,17,FALSE)</f>
        <v>Matutino</v>
      </c>
      <c r="O183" s="105" t="s">
        <v>145</v>
      </c>
      <c r="P183" s="104" t="str">
        <f>VLOOKUP(Tabela2[[#This Row],[SIEMA]],Siema2025,21,FALSE)</f>
        <v>Poço Terrestre</v>
      </c>
      <c r="Q183" s="104">
        <v>1267</v>
      </c>
      <c r="R183" s="104"/>
      <c r="S183" s="107" t="str">
        <f>IF(Q183="","", IF(Q183="NC","", IF(Q183="NE","", IF(Q183="NA","",IFERROR(VLOOKUP(Q183,Produtos!$A$1:$C$2319,2,FALSE),"Não Cadastrado")))))</f>
        <v>PETRÓLEO CRU</v>
      </c>
      <c r="T183" s="104" t="s">
        <v>7993</v>
      </c>
      <c r="U183" s="104" t="str">
        <f>VLOOKUP(Tabela2[[#This Row],[SIEMA]],Siema2025,12,FALSE)</f>
        <v>M3</v>
      </c>
      <c r="V183" s="104">
        <f>IF(Q183="","",IF(ISNUMBER(Q183)=FALSE,"Não se aplica",IFERROR(VLOOKUP(Q183,Produtos!$A$1:$C$2319,3,FALSE),"Não Cadastrado")))</f>
        <v>3</v>
      </c>
      <c r="W183" s="104" t="str">
        <f>VLOOKUP(Tabela2[[#This Row],[SIEMA]],Siema2025,10,FALSE)</f>
        <v>Água Produzida fora de especificação</v>
      </c>
      <c r="X183" s="113" t="str">
        <f>IF(Tabela2[[#This Row],[Origem do acidente]] = "Plataforma", "PREENCHER","NA")</f>
        <v>NA</v>
      </c>
      <c r="Y183" s="109" t="str">
        <f>IF(W183="","", IF(W183="NC","", IF(W183="NE","", IF(W183="NA","",IFERROR(VLOOKUP(W183,Produtos!$A$1:$C$2319,2,FALSE),"Não Cadastrado")))))</f>
        <v>Não Cadastrado</v>
      </c>
      <c r="Z183" s="104" t="s">
        <v>7994</v>
      </c>
      <c r="AA183" s="104" t="str">
        <f>VLOOKUP(Tabela2[[#This Row],[SIEMA]],Siema2025,12,FALSE)</f>
        <v>M3</v>
      </c>
      <c r="AB183" s="104" t="str">
        <f>IF(W183="","",IF(ISNUMBER(W183)=FALSE,"Não se aplica",IFERROR(VLOOKUP(W183,Produtos!$A$1:$C$2319,3,FALSE),"Não Cadastrado")))</f>
        <v>Não se aplica</v>
      </c>
      <c r="AC183" s="104"/>
      <c r="AD183" s="108" t="str">
        <f>IF(Tabela2[[#This Row],[Origem do acidente]] = "Plataforma", "PREENCHER","NA")</f>
        <v>NA</v>
      </c>
      <c r="AE183" s="107" t="str">
        <f>IF(AC183="","", IF(AC183="NC","", IF(AC183="NE","", IF(AC183="NA","",IFERROR(VLOOKUP(AC183,Produtos!$A$1:$C$2319,2,FALSE),"Não Cadastrado")))))</f>
        <v/>
      </c>
      <c r="AF183" s="104"/>
      <c r="AG183" s="104"/>
      <c r="AH183" s="104" t="str">
        <f>IF(AC183="","",IF(ISNUMBER(AC183)=FALSE,"Não se aplica",IFERROR(VLOOKUP(AC183,Produtos!$A$1:$C$2319,3,FALSE),"Não Cadastrado")))</f>
        <v/>
      </c>
      <c r="AI183" s="104"/>
      <c r="AJ183" s="104" t="str">
        <f>VLOOKUP(Tabela2[[#This Row],[SIEMA]],Siema2025,26,FALSE)</f>
        <v>Choque mecânico</v>
      </c>
      <c r="AK183" s="107" t="s">
        <v>7234</v>
      </c>
      <c r="AL183" s="107"/>
      <c r="AM183" s="107"/>
      <c r="AN183" s="108" t="str">
        <f>VLOOKUP(Tabela2[[#This Row],[SIEMA]],Siema2025,51,FALSE)</f>
        <v/>
      </c>
      <c r="AO183" s="108" t="str">
        <f>VLOOKUP(Tabela2[[#This Row],[SIEMA]],Siema2025,53,FALSE)</f>
        <v/>
      </c>
      <c r="AP183" s="108" t="str">
        <f>VLOOKUP(Tabela2[[#This Row],[SIEMA]],Siema2025,55,FALSE)</f>
        <v/>
      </c>
      <c r="AQ183" s="108" t="str">
        <f>VLOOKUP(Tabela2[[#This Row],[SIEMA]],Siema2025,57,FALSE)</f>
        <v>X</v>
      </c>
      <c r="AR183" s="108" t="str">
        <f>VLOOKUP(Tabela2[[#This Row],[SIEMA]],Siema2025,59,FALSE)</f>
        <v/>
      </c>
      <c r="AS183" s="108" t="str">
        <f>VLOOKUP(Tabela2[[#This Row],[SIEMA]],Siema2025,61,FALSE)</f>
        <v/>
      </c>
      <c r="AT183" s="108" t="str">
        <f>VLOOKUP(Tabela2[[#This Row],[SIEMA]],Siema2025,63,FALSE)</f>
        <v/>
      </c>
      <c r="AU183" s="108" t="str">
        <f>VLOOKUP(Tabela2[[#This Row],[SIEMA]],Siema2025,65,FALSE)</f>
        <v>X</v>
      </c>
      <c r="AV183" s="108" t="str">
        <f>VLOOKUP(Tabela2[[#This Row],[SIEMA]],Siema2025,67,FALSE)</f>
        <v/>
      </c>
      <c r="AW183" s="108" t="str">
        <f>VLOOKUP(Tabela2[[#This Row],[SIEMA]],Siema2025,69,FALSE)</f>
        <v/>
      </c>
      <c r="AX183" s="108" t="str">
        <f>VLOOKUP(Tabela2[[#This Row],[SIEMA]],Siema2025,71,FALSE)</f>
        <v/>
      </c>
      <c r="AY183" s="108" t="str">
        <f>VLOOKUP(Tabela2[[#This Row],[SIEMA]],Siema2025,73,FALSE)</f>
        <v/>
      </c>
      <c r="AZ183" s="108" t="str">
        <f>VLOOKUP(Tabela2[[#This Row],[SIEMA]],Siema2025,75,FALSE)</f>
        <v/>
      </c>
      <c r="BA183" s="108" t="str">
        <f>VLOOKUP(Tabela2[[#This Row],[SIEMA]],Siema2025,77,FALSE)</f>
        <v/>
      </c>
      <c r="BB183" s="108" t="str">
        <f>VLOOKUP(Tabela2[[#This Row],[SIEMA]],Siema2025,79,FALSE)</f>
        <v/>
      </c>
      <c r="BC183" s="108" t="str">
        <f>IF(Tabela2[[#This Row],[Outro(s) ]] = "X", "PREENCHER","NA")</f>
        <v>NA</v>
      </c>
      <c r="BD183" s="108" t="str">
        <f>VLOOKUP(Tabela2[[#This Row],[SIEMA]],Siema2025,82,FALSE)</f>
        <v/>
      </c>
      <c r="BE183" s="108" t="str">
        <f>VLOOKUP(Tabela2[[#This Row],[SIEMA]],Siema2025,81,FALSE)</f>
        <v/>
      </c>
      <c r="BF183" s="110" t="str">
        <f>VLOOKUP(Tabela2[[#This Row],[SIEMA]],Siema2025,28,FALSE)</f>
        <v>Carmo Energy S.A</v>
      </c>
      <c r="BG183" s="110"/>
      <c r="BH183" s="111" t="str">
        <f>VLOOKUP(Tabela2[[#This Row],[SIEMA]],Siema2025,29,FALSE)</f>
        <v/>
      </c>
      <c r="BI183" s="112" t="str">
        <f>VLOOKUP(Tabela2[[#This Row],[SIEMA]],Siema2025,107,FALSE)</f>
        <v>Não</v>
      </c>
      <c r="BJ183" s="107" t="s">
        <v>7113</v>
      </c>
      <c r="BK183" s="104" t="s">
        <v>2696</v>
      </c>
      <c r="BL183" s="163">
        <v>45736</v>
      </c>
      <c r="BM183" s="108">
        <f ca="1">IF(Tabela2[[#This Row],[Data de atendimento do Ibama (considerar o primeiro documento/ação)]]="",_xlfn.DAYS(TODAY(),J183),_xlfn.DAYS(Tabela2[[#This Row],[Data de atendimento do Ibama (considerar o primeiro documento/ação)]],J183))</f>
        <v>3</v>
      </c>
      <c r="BN183" s="108" t="str">
        <f>IF(Tabela2[[#This Row],[Atendido pelo Ibama ("Não" ou "Sim")]]="Não","Preencher", IF(Tabela2[[#This Row],[Atendido pelo Ibama ("Não" ou "Sim")]]="Sim","NA",""))</f>
        <v>NA</v>
      </c>
      <c r="BO183" s="114" t="s">
        <v>7100</v>
      </c>
      <c r="BP183" s="108" t="str">
        <f>IF(Tabela2[[#This Row],[Forma de atendimento (primeiro documento/ação)]]= "Outros (especificar)", "PREENCHER","NA")</f>
        <v>NA</v>
      </c>
      <c r="BQ183" s="106" t="s">
        <v>123</v>
      </c>
      <c r="BR183" s="108" t="str">
        <f>IF(Tabela2[[#This Row],[Equipe do Ibama foi a campo? Houve sobrevoo do Poseidon?]] = "Sim", "PREENCHER","NA")</f>
        <v>NA</v>
      </c>
      <c r="BS183" s="108" t="s">
        <v>7114</v>
      </c>
      <c r="BT183" s="108" t="s">
        <v>7115</v>
      </c>
      <c r="BU183" s="108" t="s">
        <v>123</v>
      </c>
      <c r="BV183" s="108" t="s">
        <v>2696</v>
      </c>
      <c r="BW183" s="108" t="s">
        <v>123</v>
      </c>
      <c r="BX183" s="106"/>
      <c r="BY183" s="106"/>
      <c r="BZ183" s="104" t="str">
        <f>IF(Tabela2[[#This Row],[Data do documento de encerramento]]="NA","NA",IF(Tabela2[[#This Row],[Data do documento de encerramento]]="","Pendente de conclusão/ encerramento",_xlfn.DAYS(Tabela2[[#This Row],[Data do documento de encerramento]],J183)))</f>
        <v>Pendente de conclusão/ encerramento</v>
      </c>
      <c r="CA183" s="107"/>
      <c r="CB183" s="107"/>
      <c r="CC183" s="107"/>
      <c r="CD183" s="107"/>
      <c r="CE183" s="107"/>
      <c r="CF183" s="107"/>
    </row>
    <row r="184" spans="1:84" hidden="1">
      <c r="A184" s="169">
        <v>202532010850</v>
      </c>
      <c r="B184" s="170" t="s">
        <v>7995</v>
      </c>
      <c r="C184" s="108" t="s">
        <v>7135</v>
      </c>
      <c r="D184" s="106" t="s">
        <v>637</v>
      </c>
      <c r="E184" s="106" t="s">
        <v>7255</v>
      </c>
      <c r="F184" s="106"/>
      <c r="G184" s="172" t="s">
        <v>7996</v>
      </c>
      <c r="H184" s="172" t="s">
        <v>7997</v>
      </c>
      <c r="I184" s="104" t="str">
        <f>VLOOKUP(Tabela2[[#This Row],[SIEMA]],Siema2025,19,FALSE)</f>
        <v>Campos</v>
      </c>
      <c r="J184" s="105">
        <f>VLOOKUP(Tabela2[[#This Row],[SIEMA]],Siema2025,2,FALSE)</f>
        <v>45733</v>
      </c>
      <c r="K184" s="105" t="str">
        <f>VLOOKUP(Tabela2[[#This Row],[SIEMA]],Siema2025,16,FALSE)</f>
        <v>Segunda</v>
      </c>
      <c r="L184" s="106" t="str">
        <f>IF(Tabela2[[#This Row],[Data]]="","Sem Informação",VLOOKUP(MONTH(Tabela2[[#This Row],[Data]]),'[1]Validação de dados'!$I$1:$J$13,2,0))</f>
        <v>Março</v>
      </c>
      <c r="M184" s="104">
        <f>YEAR(Tabela2[[#This Row],[Data]])</f>
        <v>2025</v>
      </c>
      <c r="N184" s="105" t="str">
        <f>VLOOKUP(Tabela2[[#This Row],[SIEMA]],Siema2025,17,FALSE)</f>
        <v>Noturno</v>
      </c>
      <c r="O184" s="105" t="s">
        <v>7255</v>
      </c>
      <c r="P184" s="104" t="str">
        <f>VLOOKUP(Tabela2[[#This Row],[SIEMA]],Siema2025,21,FALSE)</f>
        <v>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v>
      </c>
      <c r="Q184" s="104" t="s">
        <v>7418</v>
      </c>
      <c r="R184" s="104" t="str">
        <f>VLOOKUP(Tabela2[[#This Row],[SIEMA]],Siema2025,10,FALSE)</f>
        <v/>
      </c>
      <c r="S184" s="107" t="str">
        <f>IF(Q184="","", IF(Q184="NC","", IF(Q184="NE","", IF(Q184="NA","",IFERROR(VLOOKUP(Q184,Produtos!$A$1:$C$2319,2,FALSE),"Não Cadastrado")))))</f>
        <v/>
      </c>
      <c r="T184" s="104" t="str">
        <f>VLOOKUP(Tabela2[[#This Row],[SIEMA]],Siema2025,11,FALSE)</f>
        <v xml:space="preserve"> </v>
      </c>
      <c r="U184" s="104" t="str">
        <f>VLOOKUP(Tabela2[[#This Row],[SIEMA]],Siema2025,12,FALSE)</f>
        <v xml:space="preserve"> </v>
      </c>
      <c r="V184" s="104" t="str">
        <f>IF(Q184="","",IF(ISNUMBER(Q184)=FALSE,"Não se aplica",IFERROR(VLOOKUP(Q184,Produtos!$A$1:$C$2319,3,FALSE),"Não Cadastrado")))</f>
        <v>Não se aplica</v>
      </c>
      <c r="W184" s="104" t="str">
        <f>VLOOKUP(Tabela2[[#This Row],[SIEMA]],Siema2025,10,FALSE)</f>
        <v/>
      </c>
      <c r="X184" s="113" t="str">
        <f>IF(Tabela2[[#This Row],[Origem do acidente]] = "Plataforma", "PREENCHER","NA")</f>
        <v>NA</v>
      </c>
      <c r="Y184" s="109" t="str">
        <f>IF(W184="","", IF(W184="NC","", IF(W184="NE","", IF(W184="NA","",IFERROR(VLOOKUP(W184,Produtos!$A$1:$C$2319,2,FALSE),"Não Cadastrado")))))</f>
        <v/>
      </c>
      <c r="Z184" s="104" t="str">
        <f>VLOOKUP(Tabela2[[#This Row],[SIEMA]],Siema2025,11,FALSE)</f>
        <v xml:space="preserve"> </v>
      </c>
      <c r="AA184" s="104" t="str">
        <f>VLOOKUP(Tabela2[[#This Row],[SIEMA]],Siema2025,12,FALSE)</f>
        <v xml:space="preserve"> </v>
      </c>
      <c r="AB184" s="104" t="str">
        <f>IF(W184="","",IF(ISNUMBER(W184)=FALSE,"Não se aplica",IFERROR(VLOOKUP(W184,Produtos!$A$1:$C$2319,3,FALSE),"Não Cadastrado")))</f>
        <v/>
      </c>
      <c r="AC184" s="104"/>
      <c r="AD184" s="108" t="str">
        <f>IF(Tabela2[[#This Row],[Origem do acidente]] = "Plataforma", "PREENCHER","NA")</f>
        <v>NA</v>
      </c>
      <c r="AE184" s="107" t="str">
        <f>IF(AC184="","", IF(AC184="NC","", IF(AC184="NE","", IF(AC184="NA","",IFERROR(VLOOKUP(AC184,Produtos!$A$1:$C$2319,2,FALSE),"Não Cadastrado")))))</f>
        <v/>
      </c>
      <c r="AF184" s="104"/>
      <c r="AG184" s="104"/>
      <c r="AH184" s="104" t="str">
        <f>IF(AC184="","",IF(ISNUMBER(AC184)=FALSE,"Não se aplica",IFERROR(VLOOKUP(AC184,Produtos!$A$1:$C$2319,3,FALSE),"Não Cadastrado")))</f>
        <v/>
      </c>
      <c r="AI184" s="104"/>
      <c r="AJ184" s="104" t="str">
        <f>VLOOKUP(Tabela2[[#This Row],[SIEMA]],Siema2025,26,FALSE)</f>
        <v>Mancha de origem indeterminada.</v>
      </c>
      <c r="AK184" s="107" t="s">
        <v>7256</v>
      </c>
      <c r="AL184" s="107"/>
      <c r="AM184" s="107"/>
      <c r="AN184" s="108" t="str">
        <f>VLOOKUP(Tabela2[[#This Row],[SIEMA]],Siema2025,51,FALSE)</f>
        <v/>
      </c>
      <c r="AO184" s="108" t="str">
        <f>VLOOKUP(Tabela2[[#This Row],[SIEMA]],Siema2025,53,FALSE)</f>
        <v/>
      </c>
      <c r="AP184" s="108" t="str">
        <f>VLOOKUP(Tabela2[[#This Row],[SIEMA]],Siema2025,55,FALSE)</f>
        <v/>
      </c>
      <c r="AQ184" s="108" t="str">
        <f>VLOOKUP(Tabela2[[#This Row],[SIEMA]],Siema2025,57,FALSE)</f>
        <v/>
      </c>
      <c r="AR184" s="108" t="str">
        <f>VLOOKUP(Tabela2[[#This Row],[SIEMA]],Siema2025,59,FALSE)</f>
        <v/>
      </c>
      <c r="AS184" s="108" t="str">
        <f>VLOOKUP(Tabela2[[#This Row],[SIEMA]],Siema2025,61,FALSE)</f>
        <v>X</v>
      </c>
      <c r="AT184" s="108" t="str">
        <f>VLOOKUP(Tabela2[[#This Row],[SIEMA]],Siema2025,63,FALSE)</f>
        <v/>
      </c>
      <c r="AU184" s="108" t="str">
        <f>VLOOKUP(Tabela2[[#This Row],[SIEMA]],Siema2025,65,FALSE)</f>
        <v/>
      </c>
      <c r="AV184" s="108" t="str">
        <f>VLOOKUP(Tabela2[[#This Row],[SIEMA]],Siema2025,67,FALSE)</f>
        <v/>
      </c>
      <c r="AW184" s="108" t="str">
        <f>VLOOKUP(Tabela2[[#This Row],[SIEMA]],Siema2025,69,FALSE)</f>
        <v/>
      </c>
      <c r="AX184" s="108" t="str">
        <f>VLOOKUP(Tabela2[[#This Row],[SIEMA]],Siema2025,71,FALSE)</f>
        <v/>
      </c>
      <c r="AY184" s="108" t="str">
        <f>VLOOKUP(Tabela2[[#This Row],[SIEMA]],Siema2025,73,FALSE)</f>
        <v/>
      </c>
      <c r="AZ184" s="108" t="str">
        <f>VLOOKUP(Tabela2[[#This Row],[SIEMA]],Siema2025,75,FALSE)</f>
        <v/>
      </c>
      <c r="BA184" s="108" t="str">
        <f>VLOOKUP(Tabela2[[#This Row],[SIEMA]],Siema2025,77,FALSE)</f>
        <v/>
      </c>
      <c r="BB184" s="108" t="str">
        <f>VLOOKUP(Tabela2[[#This Row],[SIEMA]],Siema2025,79,FALSE)</f>
        <v/>
      </c>
      <c r="BC184" s="108" t="str">
        <f>IF(Tabela2[[#This Row],[Outro(s) ]] = "X", "PREENCHER","NA")</f>
        <v>NA</v>
      </c>
      <c r="BD184" s="108" t="str">
        <f>VLOOKUP(Tabela2[[#This Row],[SIEMA]],Siema2025,82,FALSE)</f>
        <v/>
      </c>
      <c r="BE184" s="108" t="str">
        <f>VLOOKUP(Tabela2[[#This Row],[SIEMA]],Siema2025,81,FALSE)</f>
        <v/>
      </c>
      <c r="BF184" s="110" t="str">
        <f>VLOOKUP(Tabela2[[#This Row],[SIEMA]],Siema2025,28,FALSE)</f>
        <v>Petrobras</v>
      </c>
      <c r="BG184" s="110"/>
      <c r="BH184" s="111" t="str">
        <f>VLOOKUP(Tabela2[[#This Row],[SIEMA]],Siema2025,29,FALSE)</f>
        <v>33000167100750</v>
      </c>
      <c r="BI184" s="112" t="str">
        <f>VLOOKUP(Tabela2[[#This Row],[SIEMA]],Siema2025,107,FALSE)</f>
        <v>Não</v>
      </c>
      <c r="BJ184" s="107" t="s">
        <v>7099</v>
      </c>
      <c r="BK184" s="104" t="s">
        <v>2696</v>
      </c>
      <c r="BL184" s="140">
        <v>45737</v>
      </c>
      <c r="BM184" s="108">
        <f ca="1">IF(Tabela2[[#This Row],[Data de atendimento do Ibama (considerar o primeiro documento/ação)]]="",_xlfn.DAYS(TODAY(),J184),_xlfn.DAYS(Tabela2[[#This Row],[Data de atendimento do Ibama (considerar o primeiro documento/ação)]],J184))</f>
        <v>4</v>
      </c>
      <c r="BN184" s="108" t="str">
        <f>IF(Tabela2[[#This Row],[Atendido pelo Ibama ("Não" ou "Sim")]]="Não","Preencher", IF(Tabela2[[#This Row],[Atendido pelo Ibama ("Não" ou "Sim")]]="Sim","NA",""))</f>
        <v>NA</v>
      </c>
      <c r="BO184" s="114" t="s">
        <v>7138</v>
      </c>
      <c r="BP184" s="108" t="str">
        <f>IF(Tabela2[[#This Row],[Forma de atendimento (primeiro documento/ação)]]= "Outros (especificar)", "PREENCHER","NA")</f>
        <v>NA</v>
      </c>
      <c r="BQ184" s="106"/>
      <c r="BR184" s="108" t="str">
        <f>IF(Tabela2[[#This Row],[Equipe do Ibama foi a campo? Houve sobrevoo do Poseidon?]] = "Sim", "PREENCHER","NA")</f>
        <v>NA</v>
      </c>
      <c r="BS184" s="108" t="str">
        <f>IF(Tabela2[[#This Row],[Se sim, foi emitida Ordem de Emergência? (informações vinculada à coluna CK)]] = "Sim", "PREENCHER","NA")</f>
        <v>NA</v>
      </c>
      <c r="BT184" s="108" t="s">
        <v>7115</v>
      </c>
      <c r="BU184" s="108" t="s">
        <v>123</v>
      </c>
      <c r="BV184" s="108" t="s">
        <v>2696</v>
      </c>
      <c r="BW184" s="108" t="s">
        <v>123</v>
      </c>
      <c r="BX184" s="106"/>
      <c r="BY184" s="106"/>
      <c r="BZ184" s="104" t="str">
        <f>IF(Tabela2[[#This Row],[Data do documento de encerramento]]="NA","NA",IF(Tabela2[[#This Row],[Data do documento de encerramento]]="","Pendente de conclusão/ encerramento",_xlfn.DAYS(Tabela2[[#This Row],[Data do documento de encerramento]],J184)))</f>
        <v>Pendente de conclusão/ encerramento</v>
      </c>
      <c r="CA184" s="107"/>
      <c r="CB184" s="107"/>
      <c r="CC184" s="107"/>
      <c r="CD184" s="107"/>
      <c r="CE184" s="107"/>
      <c r="CF184" s="107"/>
    </row>
    <row r="185" spans="1:84" ht="30.75" hidden="1">
      <c r="A185" s="169">
        <v>202561328836</v>
      </c>
      <c r="B185" s="170" t="s">
        <v>7998</v>
      </c>
      <c r="C185" s="108" t="str">
        <f>VLOOKUP(Tabela2[[#This Row],[SIEMA]],Siema2025,4,FALSE)</f>
        <v xml:space="preserve"> MG</v>
      </c>
      <c r="D185" s="106" t="str">
        <f>VLOOKUP(Tabela2[[#This Row],[SIEMA]],Siema2025,3,FALSE)</f>
        <v xml:space="preserve">Antônio Carlos </v>
      </c>
      <c r="E185" s="106" t="str">
        <f>VLOOKUP(Tabela2[[#This Row],[SIEMA]],Siema2025,20,FALSE)</f>
        <v>Rua Capitão Antônio Gaudino 200, bairro Conselho</v>
      </c>
      <c r="F185" s="106"/>
      <c r="G185" s="106" t="s">
        <v>7999</v>
      </c>
      <c r="H185" s="106" t="s">
        <v>8000</v>
      </c>
      <c r="I185" s="104" t="str">
        <f>VLOOKUP(Tabela2[[#This Row],[SIEMA]],Siema2025,19,FALSE)</f>
        <v/>
      </c>
      <c r="J185" s="105">
        <f>VLOOKUP(Tabela2[[#This Row],[SIEMA]],Siema2025,2,FALSE)</f>
        <v>45733</v>
      </c>
      <c r="K185" s="105" t="str">
        <f>VLOOKUP(Tabela2[[#This Row],[SIEMA]],Siema2025,16,FALSE)</f>
        <v>Segunda</v>
      </c>
      <c r="L185" s="106" t="str">
        <f>IF(Tabela2[[#This Row],[Data]]="","Sem Informação",VLOOKUP(MONTH(Tabela2[[#This Row],[Data]]),'[1]Validação de dados'!$I$1:$J$13,2,0))</f>
        <v>Março</v>
      </c>
      <c r="M185" s="106">
        <f>YEAR(Tabela2[[#This Row],[Data]])</f>
        <v>2025</v>
      </c>
      <c r="N185" s="105" t="str">
        <f>VLOOKUP(Tabela2[[#This Row],[SIEMA]],Siema2025,17,FALSE)</f>
        <v>Noturno</v>
      </c>
      <c r="O185" s="105" t="str">
        <f>VLOOKUP(Tabela2[[#This Row],[SIEMA]],Siema2025,5,FALSE)</f>
        <v>Indústria</v>
      </c>
      <c r="P185" s="104" t="str">
        <f>VLOOKUP(Tabela2[[#This Row],[SIEMA]],Siema2025,21,FALSE)</f>
        <v/>
      </c>
      <c r="Q185" s="104">
        <v>1005</v>
      </c>
      <c r="R185" s="104" t="str">
        <f>VLOOKUP(Tabela2[[#This Row],[SIEMA]],Siema2025,10,FALSE)</f>
        <v/>
      </c>
      <c r="S185" s="107" t="str">
        <f>IF(Q185="","", IF(Q185="NC","", IF(Q185="NE","", IF(Q185="NA","",IFERROR(VLOOKUP(Q185,Produtos!$A$1:$C$2319,2,FALSE),"Não Cadastrado")))))</f>
        <v>AMÔNIA, ANIDRA</v>
      </c>
      <c r="T185" s="104" t="str">
        <f>VLOOKUP(Tabela2[[#This Row],[SIEMA]],Siema2025,11,FALSE)</f>
        <v xml:space="preserve"> </v>
      </c>
      <c r="U185" s="104" t="str">
        <f>VLOOKUP(Tabela2[[#This Row],[SIEMA]],Siema2025,12,FALSE)</f>
        <v xml:space="preserve"> </v>
      </c>
      <c r="V185" s="104">
        <f>IF(Q185="","",IF(ISNUMBER(Q185)=FALSE,"Não se aplica",IFERROR(VLOOKUP(Q185,Produtos!$A$1:$C$2319,3,FALSE),"Não Cadastrado")))</f>
        <v>2.2999999999999998</v>
      </c>
      <c r="W185" s="104" t="str">
        <f>VLOOKUP(Tabela2[[#This Row],[SIEMA]],Siema2025,10,FALSE)</f>
        <v/>
      </c>
      <c r="X185" s="113" t="str">
        <f>IF(Tabela2[[#This Row],[Origem do acidente]] = "Plataforma", "PREENCHER","NA")</f>
        <v>NA</v>
      </c>
      <c r="Y185" s="109" t="str">
        <f>IF(W185="","", IF(W185="NC","", IF(W185="NE","", IF(W185="NA","",IFERROR(VLOOKUP(W185,Produtos!$A$1:$C$2319,2,FALSE),"Não Cadastrado")))))</f>
        <v/>
      </c>
      <c r="Z185" s="104" t="str">
        <f>VLOOKUP(Tabela2[[#This Row],[SIEMA]],Siema2025,11,FALSE)</f>
        <v xml:space="preserve"> </v>
      </c>
      <c r="AA185" s="104" t="str">
        <f>VLOOKUP(Tabela2[[#This Row],[SIEMA]],Siema2025,12,FALSE)</f>
        <v xml:space="preserve"> </v>
      </c>
      <c r="AB185" s="104" t="str">
        <f>IF(W185="","",IF(ISNUMBER(W185)=FALSE,"Não se aplica",IFERROR(VLOOKUP(W185,Produtos!$A$1:$C$2319,3,FALSE),"Não Cadastrado")))</f>
        <v/>
      </c>
      <c r="AC185" s="104"/>
      <c r="AD185" s="108" t="str">
        <f>IF(Tabela2[[#This Row],[Origem do acidente]] = "Plataforma", "PREENCHER","NA")</f>
        <v>NA</v>
      </c>
      <c r="AE185" s="107" t="str">
        <f>IF(AC185="","", IF(AC185="NC","", IF(AC185="NE","", IF(AC185="NA","",IFERROR(VLOOKUP(AC185,Produtos!$A$1:$C$2319,2,FALSE),"Não Cadastrado")))))</f>
        <v/>
      </c>
      <c r="AF185" s="104"/>
      <c r="AG185" s="104"/>
      <c r="AH185" s="104" t="str">
        <f>IF(AC185="","",IF(ISNUMBER(AC185)=FALSE,"Não se aplica",IFERROR(VLOOKUP(AC185,Produtos!$A$1:$C$2319,3,FALSE),"Não Cadastrado")))</f>
        <v/>
      </c>
      <c r="AI185" s="104"/>
      <c r="AJ185" s="104" t="str">
        <f>VLOOKUP(Tabela2[[#This Row],[SIEMA]],Siema2025,26,FALSE)</f>
        <v>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v>
      </c>
      <c r="AK185" s="107" t="s">
        <v>7855</v>
      </c>
      <c r="AL185" s="107"/>
      <c r="AM185" s="107"/>
      <c r="AN185" s="108" t="str">
        <f>VLOOKUP(Tabela2[[#This Row],[SIEMA]],Siema2025,51,FALSE)</f>
        <v/>
      </c>
      <c r="AO185" s="108" t="str">
        <f>VLOOKUP(Tabela2[[#This Row],[SIEMA]],Siema2025,53,FALSE)</f>
        <v/>
      </c>
      <c r="AP185" s="108" t="str">
        <f>VLOOKUP(Tabela2[[#This Row],[SIEMA]],Siema2025,55,FALSE)</f>
        <v/>
      </c>
      <c r="AQ185" s="108" t="str">
        <f>VLOOKUP(Tabela2[[#This Row],[SIEMA]],Siema2025,57,FALSE)</f>
        <v/>
      </c>
      <c r="AR185" s="108" t="str">
        <f>VLOOKUP(Tabela2[[#This Row],[SIEMA]],Siema2025,59,FALSE)</f>
        <v/>
      </c>
      <c r="AS185" s="108" t="str">
        <f>VLOOKUP(Tabela2[[#This Row],[SIEMA]],Siema2025,61,FALSE)</f>
        <v/>
      </c>
      <c r="AT185" s="108" t="str">
        <f>VLOOKUP(Tabela2[[#This Row],[SIEMA]],Siema2025,63,FALSE)</f>
        <v/>
      </c>
      <c r="AU185" s="108" t="str">
        <f>VLOOKUP(Tabela2[[#This Row],[SIEMA]],Siema2025,65,FALSE)</f>
        <v/>
      </c>
      <c r="AV185" s="108" t="str">
        <f>VLOOKUP(Tabela2[[#This Row],[SIEMA]],Siema2025,67,FALSE)</f>
        <v/>
      </c>
      <c r="AW185" s="108" t="str">
        <f>VLOOKUP(Tabela2[[#This Row],[SIEMA]],Siema2025,69,FALSE)</f>
        <v>X</v>
      </c>
      <c r="AX185" s="108" t="str">
        <f>VLOOKUP(Tabela2[[#This Row],[SIEMA]],Siema2025,71,FALSE)</f>
        <v/>
      </c>
      <c r="AY185" s="108" t="str">
        <f>VLOOKUP(Tabela2[[#This Row],[SIEMA]],Siema2025,73,FALSE)</f>
        <v/>
      </c>
      <c r="AZ185" s="108" t="str">
        <f>VLOOKUP(Tabela2[[#This Row],[SIEMA]],Siema2025,75,FALSE)</f>
        <v/>
      </c>
      <c r="BA185" s="108" t="str">
        <f>VLOOKUP(Tabela2[[#This Row],[SIEMA]],Siema2025,77,FALSE)</f>
        <v/>
      </c>
      <c r="BB185" s="108" t="str">
        <f>VLOOKUP(Tabela2[[#This Row],[SIEMA]],Siema2025,79,FALSE)</f>
        <v/>
      </c>
      <c r="BC185" s="108" t="str">
        <f>IF(Tabela2[[#This Row],[Outro(s) ]] = "X", "PREENCHER","NA")</f>
        <v>NA</v>
      </c>
      <c r="BD185" s="108" t="str">
        <f>VLOOKUP(Tabela2[[#This Row],[SIEMA]],Siema2025,82,FALSE)</f>
        <v/>
      </c>
      <c r="BE185" s="108" t="str">
        <f>VLOOKUP(Tabela2[[#This Row],[SIEMA]],Siema2025,81,FALSE)</f>
        <v/>
      </c>
      <c r="BF185" s="110" t="str">
        <f>VLOOKUP(Tabela2[[#This Row],[SIEMA]],Siema2025,28,FALSE)</f>
        <v/>
      </c>
      <c r="BG185" s="110"/>
      <c r="BH185" s="111" t="str">
        <f>VLOOKUP(Tabela2[[#This Row],[SIEMA]],Siema2025,29,FALSE)</f>
        <v/>
      </c>
      <c r="BI185" s="112" t="str">
        <f>VLOOKUP(Tabela2[[#This Row],[SIEMA]],Siema2025,107,FALSE)</f>
        <v>Não</v>
      </c>
      <c r="BJ185" s="107" t="s">
        <v>7113</v>
      </c>
      <c r="BK185" s="104" t="s">
        <v>2696</v>
      </c>
      <c r="BL185" s="140">
        <v>45742</v>
      </c>
      <c r="BM185" s="108">
        <f ca="1">IF(Tabela2[[#This Row],[Data de atendimento do Ibama (considerar o primeiro documento/ação)]]="",_xlfn.DAYS(TODAY(),J185),_xlfn.DAYS(Tabela2[[#This Row],[Data de atendimento do Ibama (considerar o primeiro documento/ação)]],J185))</f>
        <v>9</v>
      </c>
      <c r="BN185" s="108" t="str">
        <f>IF(Tabela2[[#This Row],[Atendido pelo Ibama ("Não" ou "Sim")]]="Não","Preencher", IF(Tabela2[[#This Row],[Atendido pelo Ibama ("Não" ou "Sim")]]="Sim","NA",""))</f>
        <v>NA</v>
      </c>
      <c r="BO185" s="114" t="s">
        <v>7184</v>
      </c>
      <c r="BP185" s="108" t="str">
        <f>IF(Tabela2[[#This Row],[Forma de atendimento (primeiro documento/ação)]]= "Outros (especificar)", "PREENCHER","NA")</f>
        <v>NA</v>
      </c>
      <c r="BQ185" s="106" t="s">
        <v>123</v>
      </c>
      <c r="BR185" s="108" t="str">
        <f>IF(Tabela2[[#This Row],[Equipe do Ibama foi a campo? Houve sobrevoo do Poseidon?]] = "Sim", "PREENCHER","NA")</f>
        <v>NA</v>
      </c>
      <c r="BS185" s="108" t="str">
        <f>IF(Tabela2[[#This Row],[Se sim, foi emitida Ordem de Emergência? (informações vinculada à coluna CK)]] = "Sim", "PREENCHER","NA")</f>
        <v>NA</v>
      </c>
      <c r="BT185" s="108" t="s">
        <v>7230</v>
      </c>
      <c r="BU185" s="108" t="s">
        <v>2696</v>
      </c>
      <c r="BV185" s="108" t="str">
        <f>IF(Tabela2[[#This Row],[Houve avaliação das informações pós-acidente solicitadas/enviadas?]] = "Sim", "PREENCHER","NA")</f>
        <v>PREENCHER</v>
      </c>
      <c r="BW185" s="108" t="s">
        <v>2696</v>
      </c>
      <c r="BX185" s="106" t="s">
        <v>7116</v>
      </c>
      <c r="BY185" s="140">
        <v>45821</v>
      </c>
      <c r="BZ185" s="104">
        <f>IF(Tabela2[[#This Row],[Data do documento de encerramento]]="NA","NA",IF(Tabela2[[#This Row],[Data do documento de encerramento]]="","Pendente de conclusão/ encerramento",_xlfn.DAYS(Tabela2[[#This Row],[Data do documento de encerramento]],J185)))</f>
        <v>88</v>
      </c>
      <c r="CA185" s="107"/>
      <c r="CB185" s="107"/>
      <c r="CC185" s="129"/>
      <c r="CD185" s="107"/>
      <c r="CE185" s="107"/>
      <c r="CF185" s="107"/>
    </row>
    <row r="186" spans="1:84" ht="30.75" hidden="1">
      <c r="A186" s="169">
        <v>202591554029</v>
      </c>
      <c r="B186" s="170" t="s">
        <v>2086</v>
      </c>
      <c r="C186" s="108" t="str">
        <f>VLOOKUP(Tabela2[[#This Row],[SIEMA]],Siema2025,4,FALSE)</f>
        <v xml:space="preserve"> MG</v>
      </c>
      <c r="D186" s="106" t="str">
        <f>VLOOKUP(Tabela2[[#This Row],[SIEMA]],Siema2025,3,FALSE)</f>
        <v xml:space="preserve">Ubá </v>
      </c>
      <c r="E186" s="106" t="str">
        <f>VLOOKUP(Tabela2[[#This Row],[SIEMA]],Siema2025,20,FALSE)</f>
        <v>R. José Lourenço da Silva, 1200 - Da Luz, Ubá - MG, 36504-212</v>
      </c>
      <c r="F186" s="106"/>
      <c r="G186" s="106" t="s">
        <v>8001</v>
      </c>
      <c r="H186" s="106" t="s">
        <v>8002</v>
      </c>
      <c r="I186" s="104" t="str">
        <f>VLOOKUP(Tabela2[[#This Row],[SIEMA]],Siema2025,19,FALSE)</f>
        <v/>
      </c>
      <c r="J186" s="105">
        <f>VLOOKUP(Tabela2[[#This Row],[SIEMA]],Siema2025,2,FALSE)</f>
        <v>45733</v>
      </c>
      <c r="K186" s="105" t="str">
        <f>VLOOKUP(Tabela2[[#This Row],[SIEMA]],Siema2025,16,FALSE)</f>
        <v>Segunda</v>
      </c>
      <c r="L186" s="106" t="str">
        <f>IF(Tabela2[[#This Row],[Data]]="","Sem Informação",VLOOKUP(MONTH(Tabela2[[#This Row],[Data]]),'[1]Validação de dados'!$I$1:$J$13,2,0))</f>
        <v>Março</v>
      </c>
      <c r="M186" s="106">
        <f>YEAR(Tabela2[[#This Row],[Data]])</f>
        <v>2025</v>
      </c>
      <c r="N186" s="105" t="str">
        <f>VLOOKUP(Tabela2[[#This Row],[SIEMA]],Siema2025,17,FALSE)</f>
        <v>Matutino</v>
      </c>
      <c r="O186" s="105" t="str">
        <f>VLOOKUP(Tabela2[[#This Row],[SIEMA]],Siema2025,5,FALSE)</f>
        <v>Indústria</v>
      </c>
      <c r="P186" s="104" t="str">
        <f>VLOOKUP(Tabela2[[#This Row],[SIEMA]],Siema2025,21,FALSE)</f>
        <v>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v>
      </c>
      <c r="Q186" s="104">
        <v>1005</v>
      </c>
      <c r="R186" s="104" t="str">
        <f>VLOOKUP(Tabela2[[#This Row],[SIEMA]],Siema2025,10,FALSE)</f>
        <v/>
      </c>
      <c r="S186" s="107" t="str">
        <f>IF(Q186="","", IF(Q186="NC","", IF(Q186="NE","", IF(Q186="NA","",IFERROR(VLOOKUP(Q186,Produtos!$A$1:$C$2319,2,FALSE),"Não Cadastrado")))))</f>
        <v>AMÔNIA, ANIDRA</v>
      </c>
      <c r="T186" s="104" t="str">
        <f>VLOOKUP(Tabela2[[#This Row],[SIEMA]],Siema2025,11,FALSE)</f>
        <v xml:space="preserve"> </v>
      </c>
      <c r="U186" s="104" t="str">
        <f>VLOOKUP(Tabela2[[#This Row],[SIEMA]],Siema2025,12,FALSE)</f>
        <v xml:space="preserve"> </v>
      </c>
      <c r="V186" s="104">
        <f>IF(Q186="","",IF(ISNUMBER(Q186)=FALSE,"Não se aplica",IFERROR(VLOOKUP(Q186,Produtos!$A$1:$C$2319,3,FALSE),"Não Cadastrado")))</f>
        <v>2.2999999999999998</v>
      </c>
      <c r="W186" s="104" t="str">
        <f>VLOOKUP(Tabela2[[#This Row],[SIEMA]],Siema2025,10,FALSE)</f>
        <v/>
      </c>
      <c r="X186" s="113" t="str">
        <f>IF(Tabela2[[#This Row],[Origem do acidente]] = "Plataforma", "PREENCHER","NA")</f>
        <v>NA</v>
      </c>
      <c r="Y186" s="109" t="str">
        <f>IF(W186="","", IF(W186="NC","", IF(W186="NE","", IF(W186="NA","",IFERROR(VLOOKUP(W186,Produtos!$A$1:$C$2319,2,FALSE),"Não Cadastrado")))))</f>
        <v/>
      </c>
      <c r="Z186" s="104" t="str">
        <f>VLOOKUP(Tabela2[[#This Row],[SIEMA]],Siema2025,11,FALSE)</f>
        <v xml:space="preserve"> </v>
      </c>
      <c r="AA186" s="104" t="str">
        <f>VLOOKUP(Tabela2[[#This Row],[SIEMA]],Siema2025,12,FALSE)</f>
        <v xml:space="preserve"> </v>
      </c>
      <c r="AB186" s="104" t="str">
        <f>IF(W186="","",IF(ISNUMBER(W186)=FALSE,"Não se aplica",IFERROR(VLOOKUP(W186,Produtos!$A$1:$C$2319,3,FALSE),"Não Cadastrado")))</f>
        <v/>
      </c>
      <c r="AC186" s="104"/>
      <c r="AD186" s="108" t="str">
        <f>IF(Tabela2[[#This Row],[Origem do acidente]] = "Plataforma", "PREENCHER","NA")</f>
        <v>NA</v>
      </c>
      <c r="AE186" s="107" t="str">
        <f>IF(AC186="","", IF(AC186="NC","", IF(AC186="NE","", IF(AC186="NA","",IFERROR(VLOOKUP(AC186,Produtos!$A$1:$C$2319,2,FALSE),"Não Cadastrado")))))</f>
        <v/>
      </c>
      <c r="AF186" s="104"/>
      <c r="AG186" s="104"/>
      <c r="AH186" s="104" t="str">
        <f>IF(AC186="","",IF(ISNUMBER(AC186)=FALSE,"Não se aplica",IFERROR(VLOOKUP(AC186,Produtos!$A$1:$C$2319,3,FALSE),"Não Cadastrado")))</f>
        <v/>
      </c>
      <c r="AI186" s="104"/>
      <c r="AJ186" s="104" t="str">
        <f>VLOOKUP(Tabela2[[#This Row],[SIEMA]],Siema2025,26,FALSE)</f>
        <v>durante troca de uma válvula solenóide da linha de distribuição de amônia, ocorreu o rompimento da mesma, provocando o
vazamento do produto retido na linha.</v>
      </c>
      <c r="AK186" s="107" t="s">
        <v>7234</v>
      </c>
      <c r="AL186" s="107"/>
      <c r="AM186" s="107"/>
      <c r="AN186" s="108" t="str">
        <f>VLOOKUP(Tabela2[[#This Row],[SIEMA]],Siema2025,51,FALSE)</f>
        <v/>
      </c>
      <c r="AO186" s="108" t="str">
        <f>VLOOKUP(Tabela2[[#This Row],[SIEMA]],Siema2025,53,FALSE)</f>
        <v/>
      </c>
      <c r="AP186" s="108" t="str">
        <f>VLOOKUP(Tabela2[[#This Row],[SIEMA]],Siema2025,55,FALSE)</f>
        <v/>
      </c>
      <c r="AQ186" s="108" t="str">
        <f>VLOOKUP(Tabela2[[#This Row],[SIEMA]],Siema2025,57,FALSE)</f>
        <v/>
      </c>
      <c r="AR186" s="108" t="str">
        <f>VLOOKUP(Tabela2[[#This Row],[SIEMA]],Siema2025,59,FALSE)</f>
        <v/>
      </c>
      <c r="AS186" s="108" t="str">
        <f>VLOOKUP(Tabela2[[#This Row],[SIEMA]],Siema2025,61,FALSE)</f>
        <v/>
      </c>
      <c r="AT186" s="108" t="str">
        <f>VLOOKUP(Tabela2[[#This Row],[SIEMA]],Siema2025,63,FALSE)</f>
        <v/>
      </c>
      <c r="AU186" s="108" t="str">
        <f>VLOOKUP(Tabela2[[#This Row],[SIEMA]],Siema2025,65,FALSE)</f>
        <v/>
      </c>
      <c r="AV186" s="108" t="str">
        <f>VLOOKUP(Tabela2[[#This Row],[SIEMA]],Siema2025,67,FALSE)</f>
        <v/>
      </c>
      <c r="AW186" s="108" t="str">
        <f>VLOOKUP(Tabela2[[#This Row],[SIEMA]],Siema2025,69,FALSE)</f>
        <v>X</v>
      </c>
      <c r="AX186" s="108" t="str">
        <f>VLOOKUP(Tabela2[[#This Row],[SIEMA]],Siema2025,71,FALSE)</f>
        <v/>
      </c>
      <c r="AY186" s="108" t="str">
        <f>VLOOKUP(Tabela2[[#This Row],[SIEMA]],Siema2025,73,FALSE)</f>
        <v/>
      </c>
      <c r="AZ186" s="108" t="str">
        <f>VLOOKUP(Tabela2[[#This Row],[SIEMA]],Siema2025,75,FALSE)</f>
        <v/>
      </c>
      <c r="BA186" s="108" t="str">
        <f>VLOOKUP(Tabela2[[#This Row],[SIEMA]],Siema2025,77,FALSE)</f>
        <v/>
      </c>
      <c r="BB186" s="108" t="str">
        <f>VLOOKUP(Tabela2[[#This Row],[SIEMA]],Siema2025,79,FALSE)</f>
        <v/>
      </c>
      <c r="BC186" s="108" t="str">
        <f>IF(Tabela2[[#This Row],[Outro(s) ]] = "X", "PREENCHER","NA")</f>
        <v>NA</v>
      </c>
      <c r="BD186" s="108" t="str">
        <f>VLOOKUP(Tabela2[[#This Row],[SIEMA]],Siema2025,82,FALSE)</f>
        <v/>
      </c>
      <c r="BE186" s="108" t="str">
        <f>VLOOKUP(Tabela2[[#This Row],[SIEMA]],Siema2025,81,FALSE)</f>
        <v/>
      </c>
      <c r="BF186" s="110" t="str">
        <f>VLOOKUP(Tabela2[[#This Row],[SIEMA]],Siema2025,28,FALSE)</f>
        <v>Frigorífero Cruzeiro do Sul</v>
      </c>
      <c r="BG186" s="110"/>
      <c r="BH186" s="111" t="str">
        <f>VLOOKUP(Tabela2[[#This Row],[SIEMA]],Siema2025,29,FALSE)</f>
        <v>15841346000190</v>
      </c>
      <c r="BI186" s="112" t="str">
        <f>VLOOKUP(Tabela2[[#This Row],[SIEMA]],Siema2025,107,FALSE)</f>
        <v>Não</v>
      </c>
      <c r="BJ186" s="107" t="s">
        <v>7113</v>
      </c>
      <c r="BK186" s="104" t="s">
        <v>2696</v>
      </c>
      <c r="BL186" s="140">
        <v>45742</v>
      </c>
      <c r="BM186" s="108">
        <f ca="1">IF(Tabela2[[#This Row],[Data de atendimento do Ibama (considerar o primeiro documento/ação)]]="",_xlfn.DAYS(TODAY(),J186),_xlfn.DAYS(Tabela2[[#This Row],[Data de atendimento do Ibama (considerar o primeiro documento/ação)]],J186))</f>
        <v>9</v>
      </c>
      <c r="BN186" s="108" t="str">
        <f>IF(Tabela2[[#This Row],[Atendido pelo Ibama ("Não" ou "Sim")]]="Não","Preencher", IF(Tabela2[[#This Row],[Atendido pelo Ibama ("Não" ou "Sim")]]="Sim","NA",""))</f>
        <v>NA</v>
      </c>
      <c r="BO186" s="114" t="s">
        <v>7184</v>
      </c>
      <c r="BP186" s="108" t="str">
        <f>IF(Tabela2[[#This Row],[Forma de atendimento (primeiro documento/ação)]]= "Outros (especificar)", "PREENCHER","NA")</f>
        <v>NA</v>
      </c>
      <c r="BQ186" s="106"/>
      <c r="BR186" s="108" t="str">
        <f>IF(Tabela2[[#This Row],[Equipe do Ibama foi a campo? Houve sobrevoo do Poseidon?]] = "Sim", "PREENCHER","NA")</f>
        <v>NA</v>
      </c>
      <c r="BS186" s="108" t="str">
        <f>IF(Tabela2[[#This Row],[Se sim, foi emitida Ordem de Emergência? (informações vinculada à coluna CK)]] = "Sim", "PREENCHER","NA")</f>
        <v>NA</v>
      </c>
      <c r="BT186" s="108" t="s">
        <v>7230</v>
      </c>
      <c r="BU186" s="108" t="s">
        <v>2696</v>
      </c>
      <c r="BV186" s="108" t="s">
        <v>123</v>
      </c>
      <c r="BW186" s="108" t="s">
        <v>2696</v>
      </c>
      <c r="BX186" s="106" t="s">
        <v>7116</v>
      </c>
      <c r="BY186" s="140">
        <v>46280</v>
      </c>
      <c r="BZ186" s="104">
        <f>IF(Tabela2[[#This Row],[Data do documento de encerramento]]="NA","NA",IF(Tabela2[[#This Row],[Data do documento de encerramento]]="","Pendente de conclusão/ encerramento",_xlfn.DAYS(Tabela2[[#This Row],[Data do documento de encerramento]],J186)))</f>
        <v>547</v>
      </c>
      <c r="CA186" s="107"/>
      <c r="CB186" s="107"/>
      <c r="CC186" s="129"/>
      <c r="CD186" s="107"/>
      <c r="CE186" s="107"/>
      <c r="CF186" s="107"/>
    </row>
    <row r="187" spans="1:84" ht="121.5" hidden="1">
      <c r="A187" s="169">
        <v>20253197238</v>
      </c>
      <c r="B187" s="118" t="s">
        <v>8003</v>
      </c>
      <c r="C187" s="108" t="str">
        <f>VLOOKUP(Tabela2[[#This Row],[SIEMA]],Siema2025,4,FALSE)</f>
        <v xml:space="preserve"> RJ</v>
      </c>
      <c r="D187" s="106" t="str">
        <f>VLOOKUP(Tabela2[[#This Row],[SIEMA]],Siema2025,3,FALSE)</f>
        <v xml:space="preserve">São João da Barra </v>
      </c>
      <c r="E187" s="106" t="s">
        <v>6240</v>
      </c>
      <c r="F187" s="106"/>
      <c r="G187" s="106" t="s">
        <v>8004</v>
      </c>
      <c r="H187" s="106" t="s">
        <v>8005</v>
      </c>
      <c r="I187" s="104" t="s">
        <v>7114</v>
      </c>
      <c r="J187" s="105">
        <f>VLOOKUP(Tabela2[[#This Row],[SIEMA]],Siema2025,2,FALSE)</f>
        <v>45734</v>
      </c>
      <c r="K187" s="105" t="str">
        <f>VLOOKUP(Tabela2[[#This Row],[SIEMA]],Siema2025,16,FALSE)</f>
        <v>Terça</v>
      </c>
      <c r="L187" s="106" t="str">
        <f>IF(Tabela2[[#This Row],[Data]]="","Sem Informação",VLOOKUP(MONTH(Tabela2[[#This Row],[Data]]),'[1]Validação de dados'!$I$1:$J$13,2,0))</f>
        <v>Março</v>
      </c>
      <c r="M187" s="106">
        <f>YEAR(Tabela2[[#This Row],[Data]])</f>
        <v>2025</v>
      </c>
      <c r="N187" s="105" t="str">
        <f>VLOOKUP(Tabela2[[#This Row],[SIEMA]],Siema2025,17,FALSE)</f>
        <v>Matutino</v>
      </c>
      <c r="O187" s="105" t="s">
        <v>320</v>
      </c>
      <c r="P187" s="104" t="str">
        <f>VLOOKUP(Tabela2[[#This Row],[SIEMA]],Siema2025,21,FALSE)</f>
        <v>Embarcação no Porto de Açu, São João da Barra/RJ.</v>
      </c>
      <c r="Q187" s="104" t="s">
        <v>7094</v>
      </c>
      <c r="R187" s="104" t="s">
        <v>8006</v>
      </c>
      <c r="S187" s="107" t="s">
        <v>7927</v>
      </c>
      <c r="T187" s="104">
        <v>0.04</v>
      </c>
      <c r="U187" s="104" t="s">
        <v>648</v>
      </c>
      <c r="V187" s="104" t="str">
        <f>IF(Q187="","",IF(ISNUMBER(Q187)=FALSE,"Não se aplica",IFERROR(VLOOKUP(Q187,Produtos!$A$1:$C$2319,3,FALSE),"Não Cadastrado")))</f>
        <v>Não se aplica</v>
      </c>
      <c r="W187" s="104"/>
      <c r="X187" s="113"/>
      <c r="Y187" s="109" t="str">
        <f>IF(W187="","", IF(W187="NC","", IF(W187="NE","", IF(W187="NA","",IFERROR(VLOOKUP(W187,Produtos!$A$1:$C$2319,2,FALSE),"Não Cadastrado")))))</f>
        <v/>
      </c>
      <c r="Z187" s="104"/>
      <c r="AA187" s="104"/>
      <c r="AB187" s="104" t="str">
        <f>IF(W187="","",IF(ISNUMBER(W187)=FALSE,"Não se aplica",IFERROR(VLOOKUP(W187,Produtos!$A$1:$C$2319,3,FALSE),"Não Cadastrado")))</f>
        <v/>
      </c>
      <c r="AC187" s="104"/>
      <c r="AD187" s="108"/>
      <c r="AE187" s="107" t="str">
        <f>IF(AC187="","", IF(AC187="NC","", IF(AC187="NE","", IF(AC187="NA","",IFERROR(VLOOKUP(AC187,Produtos!$A$1:$C$2319,2,FALSE),"Não Cadastrado")))))</f>
        <v/>
      </c>
      <c r="AF187" s="104"/>
      <c r="AG187" s="104"/>
      <c r="AH187" s="104" t="str">
        <f>IF(AC187="","",IF(ISNUMBER(AC187)=FALSE,"Não se aplica",IFERROR(VLOOKUP(AC187,Produtos!$A$1:$C$2319,3,FALSE),"Não Cadastrado")))</f>
        <v/>
      </c>
      <c r="AI187" s="113"/>
      <c r="AJ187" s="104" t="str">
        <f>VLOOKUP(Tabela2[[#This Row],[SIEMA]],Siema2025,26,FALSE)</f>
        <v>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v>
      </c>
      <c r="AK187" s="107" t="s">
        <v>7112</v>
      </c>
      <c r="AL187" s="107" t="s">
        <v>7290</v>
      </c>
      <c r="AM187" s="107"/>
      <c r="AN187" s="108" t="str">
        <f>VLOOKUP(Tabela2[[#This Row],[SIEMA]],Siema2025,51,FALSE)</f>
        <v/>
      </c>
      <c r="AO187" s="108" t="str">
        <f>VLOOKUP(Tabela2[[#This Row],[SIEMA]],Siema2025,53,FALSE)</f>
        <v/>
      </c>
      <c r="AP187" s="108" t="str">
        <f>VLOOKUP(Tabela2[[#This Row],[SIEMA]],Siema2025,55,FALSE)</f>
        <v/>
      </c>
      <c r="AQ187" s="108" t="str">
        <f>VLOOKUP(Tabela2[[#This Row],[SIEMA]],Siema2025,57,FALSE)</f>
        <v/>
      </c>
      <c r="AR187" s="108" t="str">
        <f>VLOOKUP(Tabela2[[#This Row],[SIEMA]],Siema2025,59,FALSE)</f>
        <v/>
      </c>
      <c r="AS187" s="108" t="str">
        <f>VLOOKUP(Tabela2[[#This Row],[SIEMA]],Siema2025,61,FALSE)</f>
        <v>X</v>
      </c>
      <c r="AT187" s="108" t="str">
        <f>VLOOKUP(Tabela2[[#This Row],[SIEMA]],Siema2025,63,FALSE)</f>
        <v/>
      </c>
      <c r="AU187" s="108" t="str">
        <f>VLOOKUP(Tabela2[[#This Row],[SIEMA]],Siema2025,65,FALSE)</f>
        <v/>
      </c>
      <c r="AV187" s="108" t="str">
        <f>VLOOKUP(Tabela2[[#This Row],[SIEMA]],Siema2025,67,FALSE)</f>
        <v/>
      </c>
      <c r="AW187" s="108" t="str">
        <f>VLOOKUP(Tabela2[[#This Row],[SIEMA]],Siema2025,69,FALSE)</f>
        <v/>
      </c>
      <c r="AX187" s="108" t="str">
        <f>VLOOKUP(Tabela2[[#This Row],[SIEMA]],Siema2025,71,FALSE)</f>
        <v/>
      </c>
      <c r="AY187" s="108" t="str">
        <f>VLOOKUP(Tabela2[[#This Row],[SIEMA]],Siema2025,73,FALSE)</f>
        <v/>
      </c>
      <c r="AZ187" s="108" t="str">
        <f>VLOOKUP(Tabela2[[#This Row],[SIEMA]],Siema2025,75,FALSE)</f>
        <v/>
      </c>
      <c r="BA187" s="108" t="str">
        <f>VLOOKUP(Tabela2[[#This Row],[SIEMA]],Siema2025,77,FALSE)</f>
        <v/>
      </c>
      <c r="BB187" s="108" t="str">
        <f>VLOOKUP(Tabela2[[#This Row],[SIEMA]],Siema2025,79,FALSE)</f>
        <v/>
      </c>
      <c r="BC187" s="108" t="str">
        <f>IF(Tabela2[[#This Row],[Outro(s) ]] = "X", "PREENCHER","NA")</f>
        <v>NA</v>
      </c>
      <c r="BD187" s="108" t="str">
        <f>VLOOKUP(Tabela2[[#This Row],[SIEMA]],Siema2025,82,FALSE)</f>
        <v/>
      </c>
      <c r="BE187" s="108" t="str">
        <f>VLOOKUP(Tabela2[[#This Row],[SIEMA]],Siema2025,81,FALSE)</f>
        <v/>
      </c>
      <c r="BF187" s="110" t="str">
        <f>VLOOKUP(Tabela2[[#This Row],[SIEMA]],Siema2025,28,FALSE)</f>
        <v>Petrobras.</v>
      </c>
      <c r="BG187" s="110"/>
      <c r="BH187" s="111" t="str">
        <f>VLOOKUP(Tabela2[[#This Row],[SIEMA]],Siema2025,29,FALSE)</f>
        <v>33000167000101</v>
      </c>
      <c r="BI187" s="112" t="str">
        <f>VLOOKUP(Tabela2[[#This Row],[SIEMA]],Siema2025,107,FALSE)</f>
        <v>Não</v>
      </c>
      <c r="BJ187" s="107" t="s">
        <v>7113</v>
      </c>
      <c r="BK187" s="104" t="s">
        <v>2696</v>
      </c>
      <c r="BL187" s="140">
        <v>45757</v>
      </c>
      <c r="BM187" s="108">
        <f ca="1">IF(Tabela2[[#This Row],[Data de atendimento do Ibama (considerar o primeiro documento/ação)]]="",_xlfn.DAYS(TODAY(),J187),_xlfn.DAYS(Tabela2[[#This Row],[Data de atendimento do Ibama (considerar o primeiro documento/ação)]],J187))</f>
        <v>23</v>
      </c>
      <c r="BN187" s="108" t="str">
        <f>IF(Tabela2[[#This Row],[Atendido pelo Ibama ("Não" ou "Sim")]]="Não","Preencher", IF(Tabela2[[#This Row],[Atendido pelo Ibama ("Não" ou "Sim")]]="Sim","NA",""))</f>
        <v>NA</v>
      </c>
      <c r="BO187" s="114" t="s">
        <v>7138</v>
      </c>
      <c r="BP187" s="108" t="str">
        <f>IF(Tabela2[[#This Row],[Forma de atendimento (primeiro documento/ação)]]= "Outros (especificar)", "PREENCHER","NA")</f>
        <v>NA</v>
      </c>
      <c r="BQ187" s="106" t="s">
        <v>123</v>
      </c>
      <c r="BR187" s="108" t="str">
        <f>IF(Tabela2[[#This Row],[Equipe do Ibama foi a campo? Houve sobrevoo do Poseidon?]] = "Sim", "PREENCHER","NA")</f>
        <v>NA</v>
      </c>
      <c r="BS187" s="260" t="s">
        <v>7114</v>
      </c>
      <c r="BT187" s="108" t="s">
        <v>7101</v>
      </c>
      <c r="BU187" s="108" t="s">
        <v>123</v>
      </c>
      <c r="BV187" s="108" t="s">
        <v>123</v>
      </c>
      <c r="BW187" s="108" t="s">
        <v>2696</v>
      </c>
      <c r="BX187" s="106" t="s">
        <v>7116</v>
      </c>
      <c r="BY187" s="140">
        <v>45951</v>
      </c>
      <c r="BZ187" s="104">
        <f>IF(Tabela2[[#This Row],[Data do documento de encerramento]]="NA","NA",IF(Tabela2[[#This Row],[Data do documento de encerramento]]="","Pendente de conclusão/ encerramento",_xlfn.DAYS(Tabela2[[#This Row],[Data do documento de encerramento]],J187)))</f>
        <v>217</v>
      </c>
      <c r="CA187" s="107" t="s">
        <v>8007</v>
      </c>
      <c r="CB187" s="107"/>
      <c r="CC187" s="129"/>
      <c r="CD187" s="107"/>
      <c r="CE187" s="107"/>
      <c r="CF187" s="107"/>
    </row>
    <row r="188" spans="1:84" ht="76.5">
      <c r="A188" s="169">
        <v>202531882818</v>
      </c>
      <c r="B188" s="170" t="s">
        <v>8008</v>
      </c>
      <c r="C188" s="108" t="s">
        <v>7135</v>
      </c>
      <c r="D188" s="106" t="s">
        <v>637</v>
      </c>
      <c r="E188" t="s">
        <v>8009</v>
      </c>
      <c r="F188" s="106"/>
      <c r="G188" t="s">
        <v>8010</v>
      </c>
      <c r="H188" t="s">
        <v>8011</v>
      </c>
      <c r="I188" s="104" t="s">
        <v>201</v>
      </c>
      <c r="J188" s="105">
        <f>VLOOKUP(Tabela2[[#This Row],[SIEMA]],Siema2025,2,FALSE)</f>
        <v>45734</v>
      </c>
      <c r="K188" s="105" t="str">
        <f>VLOOKUP(Tabela2[[#This Row],[SIEMA]],Siema2025,16,FALSE)</f>
        <v>Terça</v>
      </c>
      <c r="L188" s="106" t="str">
        <f>IF(Tabela2[[#This Row],[Data]]="","Sem Informação",VLOOKUP(MONTH(Tabela2[[#This Row],[Data]]),'[1]Validação de dados'!$I$1:$J$13,2,0))</f>
        <v>Março</v>
      </c>
      <c r="M188" s="104">
        <f>YEAR(Tabela2[[#This Row],[Data]])</f>
        <v>2025</v>
      </c>
      <c r="N188" s="105" t="str">
        <f>VLOOKUP(Tabela2[[#This Row],[SIEMA]],Siema2025,17,FALSE)</f>
        <v>Madrugada</v>
      </c>
      <c r="O188" s="105" t="s">
        <v>111</v>
      </c>
      <c r="P188" s="104" t="str">
        <f>VLOOKUP(Tabela2[[#This Row],[SIEMA]],Siema2025,21,FALSE)</f>
        <v>Embarcação CBO Guanabara, Campo de Roncador, Bacia de Campos.</v>
      </c>
      <c r="Q188" s="104" t="s">
        <v>7127</v>
      </c>
      <c r="R188" s="104" t="s">
        <v>7698</v>
      </c>
      <c r="S188" s="107" t="s">
        <v>7096</v>
      </c>
      <c r="T188" s="104" t="str">
        <f>VLOOKUP(Tabela2[[#This Row],[SIEMA]],Siema2025,11,FALSE)</f>
        <v>0.00132</v>
      </c>
      <c r="U188" s="104" t="str">
        <f>VLOOKUP(Tabela2[[#This Row],[SIEMA]],Siema2025,12,FALSE)</f>
        <v>M3</v>
      </c>
      <c r="V188" s="104" t="str">
        <f>IF(Q188="","",IF(ISNUMBER(Q188)=FALSE,"Não se aplica",IFERROR(VLOOKUP(Q188,Produtos!$A$1:$C$2319,3,FALSE),"Não Cadastrado")))</f>
        <v>Não se aplica</v>
      </c>
      <c r="W188" s="104"/>
      <c r="X188" s="113"/>
      <c r="Y188" s="109" t="str">
        <f>IF(W188="","", IF(W188="NC","", IF(W188="NE","", IF(W188="NA","",IFERROR(VLOOKUP(W188,Produtos!$A$1:$C$2319,2,FALSE),"Não Cadastrado")))))</f>
        <v/>
      </c>
      <c r="Z188" s="104"/>
      <c r="AA188" s="104"/>
      <c r="AB188" s="104" t="str">
        <f>IF(W188="","",IF(ISNUMBER(W188)=FALSE,"Não se aplica",IFERROR(VLOOKUP(W188,Produtos!$A$1:$C$2319,3,FALSE),"Não Cadastrado")))</f>
        <v/>
      </c>
      <c r="AC188" s="104"/>
      <c r="AD188" s="108"/>
      <c r="AE188" s="107" t="str">
        <f>IF(AC188="","", IF(AC188="NC","", IF(AC188="NE","", IF(AC188="NA","",IFERROR(VLOOKUP(AC188,Produtos!$A$1:$C$2319,2,FALSE),"Não Cadastrado")))))</f>
        <v/>
      </c>
      <c r="AF188" s="104"/>
      <c r="AG188" s="104"/>
      <c r="AH188" s="104" t="str">
        <f>IF(AC188="","",IF(ISNUMBER(AC188)=FALSE,"Não se aplica",IFERROR(VLOOKUP(AC188,Produtos!$A$1:$C$2319,3,FALSE),"Não Cadastrado")))</f>
        <v/>
      </c>
      <c r="AI188" s="104"/>
      <c r="AJ188" s="104" t="str">
        <f>VLOOKUP(Tabela2[[#This Row],[SIEMA]],Siema2025,26,FALSE)</f>
        <v>Em análise
Atualização do dia 10-04-2024
Durante operação de verificação do status de válvulas no manifold (equipamento submarino), ocorreu escape de fluido hidráulico base óleo na válvula de
alívio no manipulador de 7 funções do ROV (veículo de operação remota).</v>
      </c>
      <c r="AK188" s="107" t="s">
        <v>7290</v>
      </c>
      <c r="AL188" s="107"/>
      <c r="AM188" s="107"/>
      <c r="AN188" s="108" t="str">
        <f>VLOOKUP(Tabela2[[#This Row],[SIEMA]],Siema2025,51,FALSE)</f>
        <v/>
      </c>
      <c r="AO188" s="108" t="str">
        <f>VLOOKUP(Tabela2[[#This Row],[SIEMA]],Siema2025,53,FALSE)</f>
        <v/>
      </c>
      <c r="AP188" s="108" t="str">
        <f>VLOOKUP(Tabela2[[#This Row],[SIEMA]],Siema2025,55,FALSE)</f>
        <v/>
      </c>
      <c r="AQ188" s="108" t="str">
        <f>VLOOKUP(Tabela2[[#This Row],[SIEMA]],Siema2025,57,FALSE)</f>
        <v/>
      </c>
      <c r="AR188" s="108" t="str">
        <f>VLOOKUP(Tabela2[[#This Row],[SIEMA]],Siema2025,59,FALSE)</f>
        <v/>
      </c>
      <c r="AS188" s="108" t="str">
        <f>VLOOKUP(Tabela2[[#This Row],[SIEMA]],Siema2025,61,FALSE)</f>
        <v>X</v>
      </c>
      <c r="AT188" s="108" t="str">
        <f>VLOOKUP(Tabela2[[#This Row],[SIEMA]],Siema2025,63,FALSE)</f>
        <v/>
      </c>
      <c r="AU188" s="108" t="str">
        <f>VLOOKUP(Tabela2[[#This Row],[SIEMA]],Siema2025,65,FALSE)</f>
        <v/>
      </c>
      <c r="AV188" s="108" t="str">
        <f>VLOOKUP(Tabela2[[#This Row],[SIEMA]],Siema2025,67,FALSE)</f>
        <v/>
      </c>
      <c r="AW188" s="108" t="str">
        <f>VLOOKUP(Tabela2[[#This Row],[SIEMA]],Siema2025,69,FALSE)</f>
        <v/>
      </c>
      <c r="AX188" s="108" t="str">
        <f>VLOOKUP(Tabela2[[#This Row],[SIEMA]],Siema2025,71,FALSE)</f>
        <v/>
      </c>
      <c r="AY188" s="108" t="str">
        <f>VLOOKUP(Tabela2[[#This Row],[SIEMA]],Siema2025,73,FALSE)</f>
        <v/>
      </c>
      <c r="AZ188" s="108" t="str">
        <f>VLOOKUP(Tabela2[[#This Row],[SIEMA]],Siema2025,75,FALSE)</f>
        <v/>
      </c>
      <c r="BA188" s="108" t="str">
        <f>VLOOKUP(Tabela2[[#This Row],[SIEMA]],Siema2025,77,FALSE)</f>
        <v/>
      </c>
      <c r="BB188" s="108" t="str">
        <f>VLOOKUP(Tabela2[[#This Row],[SIEMA]],Siema2025,79,FALSE)</f>
        <v/>
      </c>
      <c r="BC188" s="108" t="str">
        <f>IF(Tabela2[[#This Row],[Outro(s) ]] = "X", "PREENCHER","NA")</f>
        <v>NA</v>
      </c>
      <c r="BD188" s="108" t="str">
        <f>VLOOKUP(Tabela2[[#This Row],[SIEMA]],Siema2025,82,FALSE)</f>
        <v/>
      </c>
      <c r="BE188" s="108" t="str">
        <f>VLOOKUP(Tabela2[[#This Row],[SIEMA]],Siema2025,81,FALSE)</f>
        <v/>
      </c>
      <c r="BF188" s="110" t="str">
        <f>VLOOKUP(Tabela2[[#This Row],[SIEMA]],Siema2025,28,FALSE)</f>
        <v>Petrobras</v>
      </c>
      <c r="BG188" s="110"/>
      <c r="BH188" s="111" t="str">
        <f>VLOOKUP(Tabela2[[#This Row],[SIEMA]],Siema2025,29,FALSE)</f>
        <v>33000167000454</v>
      </c>
      <c r="BI188" s="112" t="str">
        <f>VLOOKUP(Tabela2[[#This Row],[SIEMA]],Siema2025,107,FALSE)</f>
        <v>Não</v>
      </c>
      <c r="BJ188" s="107" t="s">
        <v>7099</v>
      </c>
      <c r="BK188" s="104" t="s">
        <v>2696</v>
      </c>
      <c r="BL188" s="140">
        <v>45754</v>
      </c>
      <c r="BM188" s="108">
        <f ca="1">IF(Tabela2[[#This Row],[Data de atendimento do Ibama (considerar o primeiro documento/ação)]]="",_xlfn.DAYS(TODAY(),J188),_xlfn.DAYS(Tabela2[[#This Row],[Data de atendimento do Ibama (considerar o primeiro documento/ação)]],J188))</f>
        <v>20</v>
      </c>
      <c r="BN188" s="108" t="str">
        <f>IF(Tabela2[[#This Row],[Atendido pelo Ibama ("Não" ou "Sim")]]="Não","Preencher", IF(Tabela2[[#This Row],[Atendido pelo Ibama ("Não" ou "Sim")]]="Sim","NA",""))</f>
        <v>NA</v>
      </c>
      <c r="BO188" s="114" t="s">
        <v>7138</v>
      </c>
      <c r="BP188" s="108" t="str">
        <f>IF(Tabela2[[#This Row],[Forma de atendimento (primeiro documento/ação)]]= "Outros (especificar)", "PREENCHER","NA")</f>
        <v>NA</v>
      </c>
      <c r="BQ188" s="106" t="s">
        <v>123</v>
      </c>
      <c r="BR188" s="108" t="str">
        <f>IF(Tabela2[[#This Row],[Equipe do Ibama foi a campo? Houve sobrevoo do Poseidon?]] = "Sim", "PREENCHER","NA")</f>
        <v>NA</v>
      </c>
      <c r="BS188" s="108" t="str">
        <f>IF(Tabela2[[#This Row],[Se sim, foi emitida Ordem de Emergência? (informações vinculada à coluna CK)]] = "Sim", "PREENCHER","NA")</f>
        <v>NA</v>
      </c>
      <c r="BT188" s="108" t="s">
        <v>7101</v>
      </c>
      <c r="BU188" s="108" t="s">
        <v>2696</v>
      </c>
      <c r="BV188" s="108" t="s">
        <v>123</v>
      </c>
      <c r="BW188" s="108" t="s">
        <v>123</v>
      </c>
      <c r="BX188" s="106"/>
      <c r="BY188" s="140"/>
      <c r="BZ188" s="104" t="str">
        <f>IF(Tabela2[[#This Row],[Data do documento de encerramento]]="NA","NA",IF(Tabela2[[#This Row],[Data do documento de encerramento]]="","Pendente de conclusão/ encerramento",_xlfn.DAYS(Tabela2[[#This Row],[Data do documento de encerramento]],J188)))</f>
        <v>Pendente de conclusão/ encerramento</v>
      </c>
      <c r="CA188" s="107"/>
      <c r="CB188" s="107"/>
      <c r="CC188" s="129" t="s">
        <v>7140</v>
      </c>
      <c r="CD188" s="107" t="s">
        <v>123</v>
      </c>
      <c r="CE188" s="107" t="s">
        <v>123</v>
      </c>
      <c r="CF188" s="107" t="s">
        <v>7167</v>
      </c>
    </row>
    <row r="189" spans="1:84" ht="60.75">
      <c r="A189" s="182">
        <v>202531943258</v>
      </c>
      <c r="B189" s="118" t="s">
        <v>8012</v>
      </c>
      <c r="C189" s="108" t="s">
        <v>672</v>
      </c>
      <c r="D189" s="106" t="s">
        <v>637</v>
      </c>
      <c r="E189" s="106" t="s">
        <v>8013</v>
      </c>
      <c r="F189" s="106"/>
      <c r="G189" s="106" t="s">
        <v>8014</v>
      </c>
      <c r="H189" s="106" t="s">
        <v>8015</v>
      </c>
      <c r="I189" s="104" t="str">
        <f>VLOOKUP(Tabela2[[#This Row],[SIEMA]],Siema2025,19,FALSE)</f>
        <v>Santos</v>
      </c>
      <c r="J189" s="105">
        <f>VLOOKUP(Tabela2[[#This Row],[SIEMA]],Siema2025,2,FALSE)</f>
        <v>45734</v>
      </c>
      <c r="K189" s="105" t="str">
        <f>VLOOKUP(Tabela2[[#This Row],[SIEMA]],Siema2025,16,FALSE)</f>
        <v>Terça</v>
      </c>
      <c r="L189" s="106" t="str">
        <f>IF(Tabela2[[#This Row],[Data]]="","Sem Informação",VLOOKUP(MONTH(Tabela2[[#This Row],[Data]]),'[1]Validação de dados'!$I$1:$J$13,2,0))</f>
        <v>Março</v>
      </c>
      <c r="M189" s="106">
        <f>YEAR(Tabela2[[#This Row],[Data]])</f>
        <v>2025</v>
      </c>
      <c r="N189" s="105" t="str">
        <f>VLOOKUP(Tabela2[[#This Row],[SIEMA]],Siema2025,17,FALSE)</f>
        <v>Vespertino</v>
      </c>
      <c r="O189" s="105" t="str">
        <f>VLOOKUP(Tabela2[[#This Row],[SIEMA]],Siema2025,5,FALSE)</f>
        <v>Plataforma</v>
      </c>
      <c r="P189" s="104" t="str">
        <f>VLOOKUP(Tabela2[[#This Row],[SIEMA]],Siema2025,21,FALSE)</f>
        <v>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v>
      </c>
      <c r="Q189" s="104">
        <v>1267</v>
      </c>
      <c r="R189" s="104" t="s">
        <v>2043</v>
      </c>
      <c r="S189" s="107" t="str">
        <f>IF(Q189="","", IF(Q189="NC","", IF(Q189="NE","", IF(Q189="NA","",IFERROR(VLOOKUP(Q189,Produtos!$A$1:$C$2319,2,FALSE),"Não Cadastrado")))))</f>
        <v>PETRÓLEO CRU</v>
      </c>
      <c r="T189" s="104">
        <v>4.0000000000000002E-4</v>
      </c>
      <c r="U189" s="104" t="s">
        <v>7111</v>
      </c>
      <c r="V189" s="104">
        <f>IF(Q189="","",IF(ISNUMBER(Q189)=FALSE,"Não se aplica",IFERROR(VLOOKUP(Q189,Produtos!$A$1:$C$2319,3,FALSE),"Não Cadastrado")))</f>
        <v>3</v>
      </c>
      <c r="W189" s="104"/>
      <c r="X189" s="113"/>
      <c r="Y189" s="109" t="str">
        <f>IF(W189="","", IF(W189="NC","", IF(W189="NE","", IF(W189="NA","",IFERROR(VLOOKUP(W189,Produtos!$A$1:$C$2319,2,FALSE),"Não Cadastrado")))))</f>
        <v/>
      </c>
      <c r="Z189" s="104"/>
      <c r="AA189" s="104"/>
      <c r="AB189" s="104" t="str">
        <f>IF(W189="","",IF(ISNUMBER(W189)=FALSE,"Não se aplica",IFERROR(VLOOKUP(W189,Produtos!$A$1:$C$2319,3,FALSE),"Não Cadastrado")))</f>
        <v/>
      </c>
      <c r="AC189" s="104"/>
      <c r="AD189" s="108"/>
      <c r="AE189" s="107" t="str">
        <f>IF(AC189="","", IF(AC189="NC","", IF(AC189="NE","", IF(AC189="NA","",IFERROR(VLOOKUP(AC189,Produtos!$A$1:$C$2319,2,FALSE),"Não Cadastrado")))))</f>
        <v/>
      </c>
      <c r="AF189" s="104"/>
      <c r="AG189" s="104"/>
      <c r="AH189" s="104" t="str">
        <f>IF(AC189="","",IF(ISNUMBER(AC189)=FALSE,"Não se aplica",IFERROR(VLOOKUP(AC189,Produtos!$A$1:$C$2319,3,FALSE),"Não Cadastrado")))</f>
        <v/>
      </c>
      <c r="AI189" s="104"/>
      <c r="AJ189" s="104" t="str">
        <f>VLOOKUP(Tabela2[[#This Row],[SIEMA]],Siema2025,26,FALSE)</f>
        <v>Falha da válvula. Em investigação.</v>
      </c>
      <c r="AK189" s="107" t="s">
        <v>7098</v>
      </c>
      <c r="AL189" s="107" t="s">
        <v>7234</v>
      </c>
      <c r="AM189" s="107" t="s">
        <v>7290</v>
      </c>
      <c r="AN189" s="108" t="str">
        <f>VLOOKUP(Tabela2[[#This Row],[SIEMA]],Siema2025,51,FALSE)</f>
        <v/>
      </c>
      <c r="AO189" s="108" t="str">
        <f>VLOOKUP(Tabela2[[#This Row],[SIEMA]],Siema2025,53,FALSE)</f>
        <v/>
      </c>
      <c r="AP189" s="108" t="str">
        <f>VLOOKUP(Tabela2[[#This Row],[SIEMA]],Siema2025,55,FALSE)</f>
        <v/>
      </c>
      <c r="AQ189" s="108" t="str">
        <f>VLOOKUP(Tabela2[[#This Row],[SIEMA]],Siema2025,57,FALSE)</f>
        <v/>
      </c>
      <c r="AR189" s="108" t="str">
        <f>VLOOKUP(Tabela2[[#This Row],[SIEMA]],Siema2025,59,FALSE)</f>
        <v/>
      </c>
      <c r="AS189" s="108" t="str">
        <f>VLOOKUP(Tabela2[[#This Row],[SIEMA]],Siema2025,61,FALSE)</f>
        <v>X</v>
      </c>
      <c r="AT189" s="108" t="str">
        <f>VLOOKUP(Tabela2[[#This Row],[SIEMA]],Siema2025,63,FALSE)</f>
        <v/>
      </c>
      <c r="AU189" s="108" t="str">
        <f>VLOOKUP(Tabela2[[#This Row],[SIEMA]],Siema2025,65,FALSE)</f>
        <v/>
      </c>
      <c r="AV189" s="108" t="str">
        <f>VLOOKUP(Tabela2[[#This Row],[SIEMA]],Siema2025,67,FALSE)</f>
        <v/>
      </c>
      <c r="AW189" s="108" t="str">
        <f>VLOOKUP(Tabela2[[#This Row],[SIEMA]],Siema2025,69,FALSE)</f>
        <v/>
      </c>
      <c r="AX189" s="108" t="str">
        <f>VLOOKUP(Tabela2[[#This Row],[SIEMA]],Siema2025,71,FALSE)</f>
        <v/>
      </c>
      <c r="AY189" s="108" t="str">
        <f>VLOOKUP(Tabela2[[#This Row],[SIEMA]],Siema2025,73,FALSE)</f>
        <v/>
      </c>
      <c r="AZ189" s="108" t="str">
        <f>VLOOKUP(Tabela2[[#This Row],[SIEMA]],Siema2025,75,FALSE)</f>
        <v/>
      </c>
      <c r="BA189" s="108" t="str">
        <f>VLOOKUP(Tabela2[[#This Row],[SIEMA]],Siema2025,77,FALSE)</f>
        <v/>
      </c>
      <c r="BB189" s="108" t="str">
        <f>VLOOKUP(Tabela2[[#This Row],[SIEMA]],Siema2025,79,FALSE)</f>
        <v/>
      </c>
      <c r="BC189" s="108" t="str">
        <f>IF(Tabela2[[#This Row],[Outro(s) ]] = "X", "PREENCHER","NA")</f>
        <v>NA</v>
      </c>
      <c r="BD189" s="108" t="str">
        <f>VLOOKUP(Tabela2[[#This Row],[SIEMA]],Siema2025,82,FALSE)</f>
        <v/>
      </c>
      <c r="BE189" s="108" t="str">
        <f>VLOOKUP(Tabela2[[#This Row],[SIEMA]],Siema2025,81,FALSE)</f>
        <v/>
      </c>
      <c r="BF189" s="110" t="s">
        <v>206</v>
      </c>
      <c r="BG189" s="110"/>
      <c r="BH189" s="111">
        <v>33000167000101</v>
      </c>
      <c r="BI189" s="112" t="str">
        <f>VLOOKUP(Tabela2[[#This Row],[SIEMA]],Siema2025,107,FALSE)</f>
        <v>Não</v>
      </c>
      <c r="BJ189" s="107" t="s">
        <v>7099</v>
      </c>
      <c r="BK189" s="104" t="s">
        <v>2696</v>
      </c>
      <c r="BL189" s="140">
        <v>45736</v>
      </c>
      <c r="BM189" s="108">
        <f ca="1">IF(Tabela2[[#This Row],[Data de atendimento do Ibama (considerar o primeiro documento/ação)]]="",_xlfn.DAYS(TODAY(),J189),_xlfn.DAYS(Tabela2[[#This Row],[Data de atendimento do Ibama (considerar o primeiro documento/ação)]],J189))</f>
        <v>2</v>
      </c>
      <c r="BN189" s="108" t="str">
        <f>IF(Tabela2[[#This Row],[Atendido pelo Ibama ("Não" ou "Sim")]]="Não","Preencher", IF(Tabela2[[#This Row],[Atendido pelo Ibama ("Não" ou "Sim")]]="Sim","NA",""))</f>
        <v>NA</v>
      </c>
      <c r="BO189" s="114" t="s">
        <v>7100</v>
      </c>
      <c r="BP189" s="108" t="str">
        <f>IF(Tabela2[[#This Row],[Forma de atendimento (primeiro documento/ação)]]= "Outros (especificar)", "PREENCHER","NA")</f>
        <v>NA</v>
      </c>
      <c r="BQ189" s="106" t="s">
        <v>123</v>
      </c>
      <c r="BR189" s="108" t="str">
        <f>IF(Tabela2[[#This Row],[Equipe do Ibama foi a campo? Houve sobrevoo do Poseidon?]] = "Sim", "PREENCHER","NA")</f>
        <v>NA</v>
      </c>
      <c r="BS189" s="108" t="str">
        <f>IF(Tabela2[[#This Row],[Se sim, foi emitida Ordem de Emergência? (informações vinculada à coluna CK)]] = "Sim", "PREENCHER","NA")</f>
        <v>NA</v>
      </c>
      <c r="BT189" s="108" t="s">
        <v>7101</v>
      </c>
      <c r="BU189" s="108" t="s">
        <v>2696</v>
      </c>
      <c r="BV189" s="108" t="s">
        <v>123</v>
      </c>
      <c r="BW189" s="108" t="s">
        <v>2696</v>
      </c>
      <c r="BX189" s="106" t="s">
        <v>7102</v>
      </c>
      <c r="BY189" s="140">
        <v>46104</v>
      </c>
      <c r="BZ189" s="104">
        <f>IF(Tabela2[[#This Row],[Data do documento de encerramento]]="NA","NA",IF(Tabela2[[#This Row],[Data do documento de encerramento]]="","Pendente de conclusão/ encerramento",_xlfn.DAYS(Tabela2[[#This Row],[Data do documento de encerramento]],J189)))</f>
        <v>370</v>
      </c>
      <c r="CA189" s="107"/>
      <c r="CB189" s="107" t="s">
        <v>7158</v>
      </c>
      <c r="CC189" s="130" t="s">
        <v>7104</v>
      </c>
      <c r="CD189" s="107" t="s">
        <v>123</v>
      </c>
      <c r="CE189" s="107" t="s">
        <v>2696</v>
      </c>
      <c r="CF189" s="107" t="s">
        <v>7105</v>
      </c>
    </row>
    <row r="190" spans="1:84" ht="76.5" hidden="1">
      <c r="A190" s="169">
        <v>202532439607</v>
      </c>
      <c r="B190" s="118" t="s">
        <v>8016</v>
      </c>
      <c r="C190" s="108" t="str">
        <f>VLOOKUP(Tabela2[[#This Row],[SIEMA]],Siema2025,4,FALSE)</f>
        <v xml:space="preserve"> RJ</v>
      </c>
      <c r="D190" s="106" t="str">
        <f>VLOOKUP(Tabela2[[#This Row],[SIEMA]],Siema2025,3,FALSE)</f>
        <v xml:space="preserve">Niterói </v>
      </c>
      <c r="E190" s="106" t="s">
        <v>8017</v>
      </c>
      <c r="F190" s="106" t="s">
        <v>8018</v>
      </c>
      <c r="G190" s="106" t="s">
        <v>8019</v>
      </c>
      <c r="H190" s="106" t="s">
        <v>8020</v>
      </c>
      <c r="I190" s="104" t="s">
        <v>7114</v>
      </c>
      <c r="J190" s="105">
        <f>VLOOKUP(Tabela2[[#This Row],[SIEMA]],Siema2025,2,FALSE)</f>
        <v>45734</v>
      </c>
      <c r="K190" s="105" t="str">
        <f>VLOOKUP(Tabela2[[#This Row],[SIEMA]],Siema2025,16,FALSE)</f>
        <v>Terça</v>
      </c>
      <c r="L190" s="106" t="str">
        <f>IF(Tabela2[[#This Row],[Data]]="","Sem Informação",VLOOKUP(MONTH(Tabela2[[#This Row],[Data]]),'[1]Validação de dados'!$I$1:$J$13,2,0))</f>
        <v>Março</v>
      </c>
      <c r="M190" s="104">
        <f>YEAR(Tabela2[[#This Row],[Data]])</f>
        <v>2025</v>
      </c>
      <c r="N190" s="105" t="str">
        <f>VLOOKUP(Tabela2[[#This Row],[SIEMA]],Siema2025,17,FALSE)</f>
        <v>Noturno</v>
      </c>
      <c r="O190" s="105" t="s">
        <v>8021</v>
      </c>
      <c r="P190" s="104" t="str">
        <f>VLOOKUP(Tabela2[[#This Row],[SIEMA]],Siema2025,21,FALSE)</f>
        <v>Nome do navio: Reedbuck
Nome da instalação: Guindaste principal</v>
      </c>
      <c r="Q190" s="104" t="s">
        <v>7094</v>
      </c>
      <c r="R190" s="104" t="s">
        <v>8022</v>
      </c>
      <c r="S190" s="107" t="s">
        <v>541</v>
      </c>
      <c r="T190" s="104">
        <v>2.9999999999999997E-4</v>
      </c>
      <c r="U190" s="104" t="s">
        <v>7111</v>
      </c>
      <c r="V190" s="104" t="str">
        <f>IF(Q190="","",IF(ISNUMBER(Q190)=FALSE,"Não se aplica",IFERROR(VLOOKUP(Q190,Produtos!$A$1:$C$2319,3,FALSE),"Não Cadastrado")))</f>
        <v>Não se aplica</v>
      </c>
      <c r="W190" s="104"/>
      <c r="X190" s="113"/>
      <c r="Y190" s="109" t="str">
        <f>IF(W190="","", IF(W190="NC","", IF(W190="NE","", IF(W190="NA","",IFERROR(VLOOKUP(W190,Produtos!$A$1:$C$2319,2,FALSE),"Não Cadastrado")))))</f>
        <v/>
      </c>
      <c r="Z190" s="104"/>
      <c r="AA190" s="104"/>
      <c r="AB190" s="104" t="str">
        <f>IF(W190="","",IF(ISNUMBER(W190)=FALSE,"Não se aplica",IFERROR(VLOOKUP(W190,Produtos!$A$1:$C$2319,3,FALSE),"Não Cadastrado")))</f>
        <v/>
      </c>
      <c r="AC190" s="104"/>
      <c r="AD190" s="108"/>
      <c r="AE190" s="107" t="str">
        <f>IF(AC190="","", IF(AC190="NC","", IF(AC190="NE","", IF(AC190="NA","",IFERROR(VLOOKUP(AC190,Produtos!$A$1:$C$2319,2,FALSE),"Não Cadastrado")))))</f>
        <v/>
      </c>
      <c r="AF190" s="104"/>
      <c r="AG190" s="104"/>
      <c r="AH190" s="104" t="str">
        <f>IF(AC190="","",IF(ISNUMBER(AC190)=FALSE,"Não se aplica",IFERROR(VLOOKUP(AC190,Produtos!$A$1:$C$2319,3,FALSE),"Não Cadastrado")))</f>
        <v/>
      </c>
      <c r="AI190" s="104"/>
      <c r="AJ190" s="104" t="str">
        <f>VLOOKUP(Tabela2[[#This Row],[SIEMA]],Siema2025,26,FALSE)</f>
        <v>Durante os testes de funcionamento do guindaste</v>
      </c>
      <c r="AK190" s="107" t="s">
        <v>7112</v>
      </c>
      <c r="AL190" s="107" t="s">
        <v>7098</v>
      </c>
      <c r="AM190" s="107"/>
      <c r="AN190" s="108" t="str">
        <f>VLOOKUP(Tabela2[[#This Row],[SIEMA]],Siema2025,51,FALSE)</f>
        <v/>
      </c>
      <c r="AO190" s="108" t="str">
        <f>VLOOKUP(Tabela2[[#This Row],[SIEMA]],Siema2025,53,FALSE)</f>
        <v/>
      </c>
      <c r="AP190" s="108" t="str">
        <f>VLOOKUP(Tabela2[[#This Row],[SIEMA]],Siema2025,55,FALSE)</f>
        <v/>
      </c>
      <c r="AQ190" s="108" t="str">
        <f>VLOOKUP(Tabela2[[#This Row],[SIEMA]],Siema2025,57,FALSE)</f>
        <v/>
      </c>
      <c r="AR190" s="108" t="str">
        <f>VLOOKUP(Tabela2[[#This Row],[SIEMA]],Siema2025,59,FALSE)</f>
        <v/>
      </c>
      <c r="AS190" s="108" t="str">
        <f>VLOOKUP(Tabela2[[#This Row],[SIEMA]],Siema2025,61,FALSE)</f>
        <v>X</v>
      </c>
      <c r="AT190" s="108" t="str">
        <f>VLOOKUP(Tabela2[[#This Row],[SIEMA]],Siema2025,63,FALSE)</f>
        <v/>
      </c>
      <c r="AU190" s="108" t="str">
        <f>VLOOKUP(Tabela2[[#This Row],[SIEMA]],Siema2025,65,FALSE)</f>
        <v/>
      </c>
      <c r="AV190" s="108" t="str">
        <f>VLOOKUP(Tabela2[[#This Row],[SIEMA]],Siema2025,67,FALSE)</f>
        <v/>
      </c>
      <c r="AW190" s="108" t="str">
        <f>VLOOKUP(Tabela2[[#This Row],[SIEMA]],Siema2025,69,FALSE)</f>
        <v/>
      </c>
      <c r="AX190" s="108" t="str">
        <f>VLOOKUP(Tabela2[[#This Row],[SIEMA]],Siema2025,71,FALSE)</f>
        <v/>
      </c>
      <c r="AY190" s="108" t="str">
        <f>VLOOKUP(Tabela2[[#This Row],[SIEMA]],Siema2025,73,FALSE)</f>
        <v/>
      </c>
      <c r="AZ190" s="108" t="str">
        <f>VLOOKUP(Tabela2[[#This Row],[SIEMA]],Siema2025,75,FALSE)</f>
        <v/>
      </c>
      <c r="BA190" s="108" t="str">
        <f>VLOOKUP(Tabela2[[#This Row],[SIEMA]],Siema2025,77,FALSE)</f>
        <v/>
      </c>
      <c r="BB190" s="108" t="str">
        <f>VLOOKUP(Tabela2[[#This Row],[SIEMA]],Siema2025,79,FALSE)</f>
        <v/>
      </c>
      <c r="BC190" s="108" t="str">
        <f>IF(Tabela2[[#This Row],[Outro(s) ]] = "X", "PREENCHER","NA")</f>
        <v>NA</v>
      </c>
      <c r="BD190" s="108" t="str">
        <f>VLOOKUP(Tabela2[[#This Row],[SIEMA]],Siema2025,82,FALSE)</f>
        <v/>
      </c>
      <c r="BE190" s="108" t="str">
        <f>VLOOKUP(Tabela2[[#This Row],[SIEMA]],Siema2025,81,FALSE)</f>
        <v/>
      </c>
      <c r="BF190" s="110" t="str">
        <f>VLOOKUP(Tabela2[[#This Row],[SIEMA]],Siema2025,28,FALSE)</f>
        <v>BRAM OFFSHORE Transportes Marítimos Ltda.</v>
      </c>
      <c r="BG190" s="110"/>
      <c r="BH190" s="111" t="str">
        <f>VLOOKUP(Tabela2[[#This Row],[SIEMA]],Siema2025,29,FALSE)</f>
        <v>07864634000131</v>
      </c>
      <c r="BI190" s="112" t="s">
        <v>2696</v>
      </c>
      <c r="BJ190" s="107" t="s">
        <v>7113</v>
      </c>
      <c r="BK190" s="104" t="s">
        <v>2696</v>
      </c>
      <c r="BL190" s="140">
        <v>45754</v>
      </c>
      <c r="BM190" s="108">
        <f ca="1">IF(Tabela2[[#This Row],[Data de atendimento do Ibama (considerar o primeiro documento/ação)]]="",_xlfn.DAYS(TODAY(),J190),_xlfn.DAYS(Tabela2[[#This Row],[Data de atendimento do Ibama (considerar o primeiro documento/ação)]],J190))</f>
        <v>20</v>
      </c>
      <c r="BN190" s="108" t="str">
        <f>IF(Tabela2[[#This Row],[Atendido pelo Ibama ("Não" ou "Sim")]]="Não","Preencher", IF(Tabela2[[#This Row],[Atendido pelo Ibama ("Não" ou "Sim")]]="Sim","NA",""))</f>
        <v>NA</v>
      </c>
      <c r="BO190" s="114" t="s">
        <v>7138</v>
      </c>
      <c r="BP190" s="108" t="str">
        <f>IF(Tabela2[[#This Row],[Forma de atendimento (primeiro documento/ação)]]= "Outros (especificar)", "PREENCHER","NA")</f>
        <v>NA</v>
      </c>
      <c r="BQ190" s="106" t="s">
        <v>123</v>
      </c>
      <c r="BR190" s="108" t="str">
        <f>IF(Tabela2[[#This Row],[Equipe do Ibama foi a campo? Houve sobrevoo do Poseidon?]] = "Sim", "PREENCHER","NA")</f>
        <v>NA</v>
      </c>
      <c r="BS190" s="108" t="str">
        <f>IF(Tabela2[[#This Row],[Se sim, foi emitida Ordem de Emergência? (informações vinculada à coluna CK)]] = "Sim", "PREENCHER","NA")</f>
        <v>NA</v>
      </c>
      <c r="BT190" s="108" t="s">
        <v>637</v>
      </c>
      <c r="BU190" s="108" t="str">
        <f>IF(Tabela2[[#This Row],[Houve envio de Informações Pós-acidente (preencher "não se aplica" quando de competência estadual/municipal)]] = "Sim", "PREENCHER","NA")</f>
        <v>NA</v>
      </c>
      <c r="BV190" s="108" t="s">
        <v>123</v>
      </c>
      <c r="BW190" s="108" t="s">
        <v>2696</v>
      </c>
      <c r="BX190" s="106" t="s">
        <v>7116</v>
      </c>
      <c r="BY190" s="140">
        <v>45775</v>
      </c>
      <c r="BZ190" s="104">
        <f>IF(Tabela2[[#This Row],[Data do documento de encerramento]]="NA","NA",IF(Tabela2[[#This Row],[Data do documento de encerramento]]="","Pendente de conclusão/ encerramento",_xlfn.DAYS(Tabela2[[#This Row],[Data do documento de encerramento]],J190)))</f>
        <v>41</v>
      </c>
      <c r="CA190" s="107" t="s">
        <v>8023</v>
      </c>
      <c r="CB190" s="107"/>
      <c r="CC190" s="130"/>
      <c r="CD190" s="107"/>
      <c r="CE190" s="107"/>
      <c r="CF190" s="107"/>
    </row>
    <row r="191" spans="1:84" ht="30.75" hidden="1">
      <c r="A191" s="199">
        <v>202531957602</v>
      </c>
      <c r="B191" s="170" t="s">
        <v>8024</v>
      </c>
      <c r="C191" s="108" t="str">
        <f>VLOOKUP(Tabela2[[#This Row],[SIEMA]],Siema2025,4,FALSE)</f>
        <v xml:space="preserve"> SP</v>
      </c>
      <c r="D191" s="106" t="str">
        <f>VLOOKUP(Tabela2[[#This Row],[SIEMA]],Siema2025,3,FALSE)</f>
        <v xml:space="preserve">Cubatão </v>
      </c>
      <c r="E191" s="106" t="s">
        <v>8025</v>
      </c>
      <c r="F191" s="106"/>
      <c r="G191" s="106" t="s">
        <v>8026</v>
      </c>
      <c r="H191" s="106" t="s">
        <v>8027</v>
      </c>
      <c r="I191" s="104" t="s">
        <v>7114</v>
      </c>
      <c r="J191" s="105">
        <f>VLOOKUP(Tabela2[[#This Row],[SIEMA]],Siema2025,2,FALSE)</f>
        <v>45735</v>
      </c>
      <c r="K191" s="105" t="str">
        <f>VLOOKUP(Tabela2[[#This Row],[SIEMA]],Siema2025,16,FALSE)</f>
        <v>Quarta</v>
      </c>
      <c r="L191" s="106" t="str">
        <f>IF(Tabela2[[#This Row],[Data]]="","Sem Informação",VLOOKUP(MONTH(Tabela2[[#This Row],[Data]]),'[1]Validação de dados'!$I$1:$J$13,2,0))</f>
        <v>Março</v>
      </c>
      <c r="M191" s="104">
        <f>YEAR(Tabela2[[#This Row],[Data]])</f>
        <v>2025</v>
      </c>
      <c r="N191" s="105" t="str">
        <f>VLOOKUP(Tabela2[[#This Row],[SIEMA]],Siema2025,17,FALSE)</f>
        <v>Madrugada</v>
      </c>
      <c r="O191" s="105" t="str">
        <f>VLOOKUP(Tabela2[[#This Row],[SIEMA]],Siema2025,5,FALSE)</f>
        <v>Ferrovia</v>
      </c>
      <c r="P191" s="104" t="str">
        <f>VLOOKUP(Tabela2[[#This Row],[SIEMA]],Siema2025,21,FALSE)</f>
        <v>Vandalismo na ferrovia com abertura de vagões graneleiros carregado com soja</v>
      </c>
      <c r="Q191" s="104" t="s">
        <v>7127</v>
      </c>
      <c r="R191" s="104" t="s">
        <v>7127</v>
      </c>
      <c r="S191" s="107" t="s">
        <v>7462</v>
      </c>
      <c r="T191" s="104" t="str">
        <f>VLOOKUP(Tabela2[[#This Row],[SIEMA]],Siema2025,11,FALSE)</f>
        <v>90</v>
      </c>
      <c r="U191" s="104" t="s">
        <v>7121</v>
      </c>
      <c r="V191" s="104" t="s">
        <v>7127</v>
      </c>
      <c r="W191" s="104"/>
      <c r="X191" s="113"/>
      <c r="Y191" s="109" t="str">
        <f>IF(W191="","", IF(W191="NC","", IF(W191="NE","", IF(W191="NA","",IFERROR(VLOOKUP(W191,Produtos!$A$1:$C$2319,2,FALSE),"Não Cadastrado")))))</f>
        <v/>
      </c>
      <c r="Z191" s="104"/>
      <c r="AA191" s="104"/>
      <c r="AB191" s="104" t="str">
        <f>IF(W191="","",IF(ISNUMBER(W191)=FALSE,"Não se aplica",IFERROR(VLOOKUP(W191,Produtos!$A$1:$C$2319,3,FALSE),"Não Cadastrado")))</f>
        <v/>
      </c>
      <c r="AC191" s="104"/>
      <c r="AD191" s="108"/>
      <c r="AE191" s="107" t="str">
        <f>IF(AC191="","", IF(AC191="NC","", IF(AC191="NE","", IF(AC191="NA","",IFERROR(VLOOKUP(AC191,Produtos!$A$1:$C$2319,2,FALSE),"Não Cadastrado")))))</f>
        <v/>
      </c>
      <c r="AF191" s="104"/>
      <c r="AG191" s="104"/>
      <c r="AH191" s="104" t="str">
        <f>IF(AC191="","",IF(ISNUMBER(AC191)=FALSE,"Não se aplica",IFERROR(VLOOKUP(AC191,Produtos!$A$1:$C$2319,3,FALSE),"Não Cadastrado")))</f>
        <v/>
      </c>
      <c r="AI191" s="104"/>
      <c r="AJ191" s="104" t="str">
        <f>VLOOKUP(Tabela2[[#This Row],[SIEMA]],Siema2025,26,FALSE)</f>
        <v>Ato criminoso caracterizado pela abertura de bicas em vagões graneleiros ferroviário carregado com soja.</v>
      </c>
      <c r="AK191" s="107" t="s">
        <v>7122</v>
      </c>
      <c r="AL191" s="107"/>
      <c r="AM191" s="107"/>
      <c r="AN191" s="108" t="str">
        <f>VLOOKUP(Tabela2[[#This Row],[SIEMA]],Siema2025,51,FALSE)</f>
        <v/>
      </c>
      <c r="AO191" s="108" t="str">
        <f>VLOOKUP(Tabela2[[#This Row],[SIEMA]],Siema2025,53,FALSE)</f>
        <v/>
      </c>
      <c r="AP191" s="108" t="str">
        <f>VLOOKUP(Tabela2[[#This Row],[SIEMA]],Siema2025,55,FALSE)</f>
        <v/>
      </c>
      <c r="AQ191" s="108" t="str">
        <f>VLOOKUP(Tabela2[[#This Row],[SIEMA]],Siema2025,57,FALSE)</f>
        <v/>
      </c>
      <c r="AR191" s="108" t="str">
        <f>VLOOKUP(Tabela2[[#This Row],[SIEMA]],Siema2025,59,FALSE)</f>
        <v/>
      </c>
      <c r="AS191" s="108" t="str">
        <f>VLOOKUP(Tabela2[[#This Row],[SIEMA]],Siema2025,61,FALSE)</f>
        <v/>
      </c>
      <c r="AT191" s="108" t="str">
        <f>VLOOKUP(Tabela2[[#This Row],[SIEMA]],Siema2025,63,FALSE)</f>
        <v/>
      </c>
      <c r="AU191" s="108" t="str">
        <f>VLOOKUP(Tabela2[[#This Row],[SIEMA]],Siema2025,65,FALSE)</f>
        <v>X</v>
      </c>
      <c r="AV191" s="108" t="str">
        <f>VLOOKUP(Tabela2[[#This Row],[SIEMA]],Siema2025,67,FALSE)</f>
        <v/>
      </c>
      <c r="AW191" s="108" t="str">
        <f>VLOOKUP(Tabela2[[#This Row],[SIEMA]],Siema2025,69,FALSE)</f>
        <v/>
      </c>
      <c r="AX191" s="108" t="str">
        <f>VLOOKUP(Tabela2[[#This Row],[SIEMA]],Siema2025,71,FALSE)</f>
        <v/>
      </c>
      <c r="AY191" s="108" t="str">
        <f>VLOOKUP(Tabela2[[#This Row],[SIEMA]],Siema2025,73,FALSE)</f>
        <v/>
      </c>
      <c r="AZ191" s="108" t="str">
        <f>VLOOKUP(Tabela2[[#This Row],[SIEMA]],Siema2025,75,FALSE)</f>
        <v/>
      </c>
      <c r="BA191" s="108" t="str">
        <f>VLOOKUP(Tabela2[[#This Row],[SIEMA]],Siema2025,77,FALSE)</f>
        <v/>
      </c>
      <c r="BB191" s="108" t="str">
        <f>VLOOKUP(Tabela2[[#This Row],[SIEMA]],Siema2025,79,FALSE)</f>
        <v/>
      </c>
      <c r="BC191" s="108" t="str">
        <f>IF(Tabela2[[#This Row],[Outro(s) ]] = "X", "PREENCHER","NA")</f>
        <v>NA</v>
      </c>
      <c r="BD191" s="108" t="str">
        <f>VLOOKUP(Tabela2[[#This Row],[SIEMA]],Siema2025,82,FALSE)</f>
        <v/>
      </c>
      <c r="BE191" s="108" t="str">
        <f>VLOOKUP(Tabela2[[#This Row],[SIEMA]],Siema2025,81,FALSE)</f>
        <v/>
      </c>
      <c r="BF191" s="110" t="s">
        <v>3066</v>
      </c>
      <c r="BG191" s="110" t="s">
        <v>7123</v>
      </c>
      <c r="BH191" s="111" t="str">
        <f>VLOOKUP(Tabela2[[#This Row],[SIEMA]],Siema2025,29,FALSE)</f>
        <v>02502844000166</v>
      </c>
      <c r="BI191" s="112" t="str">
        <f>VLOOKUP(Tabela2[[#This Row],[SIEMA]],Siema2025,107,FALSE)</f>
        <v>Não</v>
      </c>
      <c r="BJ191" s="107" t="s">
        <v>7099</v>
      </c>
      <c r="BK191" s="104" t="s">
        <v>2696</v>
      </c>
      <c r="BL191" s="140">
        <v>45740</v>
      </c>
      <c r="BM191" s="108">
        <f ca="1">IF(Tabela2[[#This Row],[Data de atendimento do Ibama (considerar o primeiro documento/ação)]]="",_xlfn.DAYS(TODAY(),J191),_xlfn.DAYS(Tabela2[[#This Row],[Data de atendimento do Ibama (considerar o primeiro documento/ação)]],J191))</f>
        <v>5</v>
      </c>
      <c r="BN191" s="108" t="str">
        <f>IF(Tabela2[[#This Row],[Atendido pelo Ibama ("Não" ou "Sim")]]="Não","Preencher", IF(Tabela2[[#This Row],[Atendido pelo Ibama ("Não" ou "Sim")]]="Sim","NA",""))</f>
        <v>NA</v>
      </c>
      <c r="BO191" s="114" t="s">
        <v>7100</v>
      </c>
      <c r="BP191" s="108" t="str">
        <f>IF(Tabela2[[#This Row],[Forma de atendimento (primeiro documento/ação)]]= "Outros (especificar)", "PREENCHER","NA")</f>
        <v>NA</v>
      </c>
      <c r="BQ191" s="106" t="s">
        <v>123</v>
      </c>
      <c r="BR191" s="108" t="str">
        <f>IF(Tabela2[[#This Row],[Equipe do Ibama foi a campo? Houve sobrevoo do Poseidon?]] = "Sim", "PREENCHER","NA")</f>
        <v>NA</v>
      </c>
      <c r="BS191" s="108" t="str">
        <f>IF(Tabela2[[#This Row],[Se sim, foi emitida Ordem de Emergência? (informações vinculada à coluna CK)]] = "Sim", "PREENCHER","NA")</f>
        <v>NA</v>
      </c>
      <c r="BT191" s="108" t="s">
        <v>7126</v>
      </c>
      <c r="BU191" s="108" t="s">
        <v>2696</v>
      </c>
      <c r="BV191" s="108" t="s">
        <v>123</v>
      </c>
      <c r="BW191" s="108" t="s">
        <v>123</v>
      </c>
      <c r="BX191" s="106" t="s">
        <v>7127</v>
      </c>
      <c r="BY191" s="106"/>
      <c r="BZ191" s="104" t="str">
        <f>IF(Tabela2[[#This Row],[Data do documento de encerramento]]="NA","NA",IF(Tabela2[[#This Row],[Data do documento de encerramento]]="","Pendente de conclusão/ encerramento",_xlfn.DAYS(Tabela2[[#This Row],[Data do documento de encerramento]],J191)))</f>
        <v>Pendente de conclusão/ encerramento</v>
      </c>
      <c r="CA191" s="107" t="s">
        <v>7128</v>
      </c>
      <c r="CB191" s="107"/>
      <c r="CC191" s="129"/>
      <c r="CD191" s="107"/>
      <c r="CE191" s="107"/>
      <c r="CF191" s="107"/>
    </row>
    <row r="192" spans="1:84" ht="30.75">
      <c r="A192" s="169">
        <v>202532136016</v>
      </c>
      <c r="B192" s="118" t="s">
        <v>8028</v>
      </c>
      <c r="C192" s="108" t="s">
        <v>7135</v>
      </c>
      <c r="D192" s="106" t="s">
        <v>637</v>
      </c>
      <c r="E192" s="106" t="s">
        <v>8029</v>
      </c>
      <c r="F192" s="106"/>
      <c r="G192" s="106" t="s">
        <v>8030</v>
      </c>
      <c r="H192" s="106" t="s">
        <v>8031</v>
      </c>
      <c r="I192" s="104" t="str">
        <f>VLOOKUP(Tabela2[[#This Row],[SIEMA]],Siema2025,19,FALSE)</f>
        <v>Campos</v>
      </c>
      <c r="J192" s="105">
        <f>VLOOKUP(Tabela2[[#This Row],[SIEMA]],Siema2025,2,FALSE)</f>
        <v>45735</v>
      </c>
      <c r="K192" s="105" t="str">
        <f>VLOOKUP(Tabela2[[#This Row],[SIEMA]],Siema2025,16,FALSE)</f>
        <v>Quarta</v>
      </c>
      <c r="L192" s="106" t="str">
        <f>IF(Tabela2[[#This Row],[Data]]="","Sem Informação",VLOOKUP(MONTH(Tabela2[[#This Row],[Data]]),'[1]Validação de dados'!$I$1:$J$13,2,0))</f>
        <v>Março</v>
      </c>
      <c r="M192" s="104">
        <f>YEAR(Tabela2[[#This Row],[Data]])</f>
        <v>2025</v>
      </c>
      <c r="N192" s="105" t="str">
        <f>VLOOKUP(Tabela2[[#This Row],[SIEMA]],Siema2025,17,FALSE)</f>
        <v>Matutino</v>
      </c>
      <c r="O192" s="105" t="str">
        <f>VLOOKUP(Tabela2[[#This Row],[SIEMA]],Siema2025,5,FALSE)</f>
        <v>Plataforma</v>
      </c>
      <c r="P192" s="104" t="str">
        <f>VLOOKUP(Tabela2[[#This Row],[SIEMA]],Siema2025,21,FALSE)</f>
        <v/>
      </c>
      <c r="Q192" s="104">
        <v>1267</v>
      </c>
      <c r="R192" s="104" t="s">
        <v>2043</v>
      </c>
      <c r="S192" s="104" t="s">
        <v>2043</v>
      </c>
      <c r="T192" s="104" t="s">
        <v>2126</v>
      </c>
      <c r="U192" s="104" t="str">
        <f>VLOOKUP(Tabela2[[#This Row],[SIEMA]],Siema2025,12,FALSE)</f>
        <v xml:space="preserve"> </v>
      </c>
      <c r="V192" s="104">
        <f>IF(Q192="","",IF(ISNUMBER(Q192)=FALSE,"Não se aplica",IFERROR(VLOOKUP(Q192,Produtos!$A$1:$C$2319,3,FALSE),"Não Cadastrado")))</f>
        <v>3</v>
      </c>
      <c r="W192" s="104" t="str">
        <f>VLOOKUP(Tabela2[[#This Row],[SIEMA]],Siema2025,10,FALSE)</f>
        <v/>
      </c>
      <c r="X192" s="113" t="str">
        <f>IF(Tabela2[[#This Row],[Origem do acidente]] = "Plataforma", "PREENCHER","NA")</f>
        <v>PREENCHER</v>
      </c>
      <c r="Y192" s="109" t="str">
        <f>IF(W192="","", IF(W192="NC","", IF(W192="NE","", IF(W192="NA","",IFERROR(VLOOKUP(W192,Produtos!$A$1:$C$2319,2,FALSE),"Não Cadastrado")))))</f>
        <v/>
      </c>
      <c r="Z192" s="104" t="str">
        <f>VLOOKUP(Tabela2[[#This Row],[SIEMA]],Siema2025,11,FALSE)</f>
        <v xml:space="preserve"> </v>
      </c>
      <c r="AA192" s="104" t="str">
        <f>VLOOKUP(Tabela2[[#This Row],[SIEMA]],Siema2025,12,FALSE)</f>
        <v xml:space="preserve"> </v>
      </c>
      <c r="AB192" s="104" t="str">
        <f>IF(W192="","",IF(ISNUMBER(W192)=FALSE,"Não se aplica",IFERROR(VLOOKUP(W192,Produtos!$A$1:$C$2319,3,FALSE),"Não Cadastrado")))</f>
        <v/>
      </c>
      <c r="AC192" s="104"/>
      <c r="AD192" s="108" t="str">
        <f>IF(Tabela2[[#This Row],[Origem do acidente]] = "Plataforma", "PREENCHER","NA")</f>
        <v>PREENCHER</v>
      </c>
      <c r="AE192" s="107" t="str">
        <f>IF(AC192="","", IF(AC192="NC","", IF(AC192="NE","", IF(AC192="NA","",IFERROR(VLOOKUP(AC192,Produtos!$A$1:$C$2319,2,FALSE),"Não Cadastrado")))))</f>
        <v/>
      </c>
      <c r="AF192" s="104"/>
      <c r="AG192" s="104"/>
      <c r="AH192" s="104" t="str">
        <f>IF(AC192="","",IF(ISNUMBER(AC192)=FALSE,"Não se aplica",IFERROR(VLOOKUP(AC192,Produtos!$A$1:$C$2319,3,FALSE),"Não Cadastrado")))</f>
        <v/>
      </c>
      <c r="AI192" s="104"/>
      <c r="AJ192" s="104" t="str">
        <f>VLOOKUP(Tabela2[[#This Row],[SIEMA]],Siema2025,26,FALSE)</f>
        <v>Sob investigação.</v>
      </c>
      <c r="AK192" s="107" t="s">
        <v>7290</v>
      </c>
      <c r="AL192" s="107"/>
      <c r="AM192" s="107"/>
      <c r="AN192" s="108" t="str">
        <f>VLOOKUP(Tabela2[[#This Row],[SIEMA]],Siema2025,51,FALSE)</f>
        <v/>
      </c>
      <c r="AO192" s="108" t="str">
        <f>VLOOKUP(Tabela2[[#This Row],[SIEMA]],Siema2025,53,FALSE)</f>
        <v/>
      </c>
      <c r="AP192" s="108" t="str">
        <f>VLOOKUP(Tabela2[[#This Row],[SIEMA]],Siema2025,55,FALSE)</f>
        <v/>
      </c>
      <c r="AQ192" s="108" t="str">
        <f>VLOOKUP(Tabela2[[#This Row],[SIEMA]],Siema2025,57,FALSE)</f>
        <v/>
      </c>
      <c r="AR192" s="108" t="str">
        <f>VLOOKUP(Tabela2[[#This Row],[SIEMA]],Siema2025,59,FALSE)</f>
        <v/>
      </c>
      <c r="AS192" s="108" t="str">
        <f>VLOOKUP(Tabela2[[#This Row],[SIEMA]],Siema2025,61,FALSE)</f>
        <v>X</v>
      </c>
      <c r="AT192" s="108" t="str">
        <f>VLOOKUP(Tabela2[[#This Row],[SIEMA]],Siema2025,63,FALSE)</f>
        <v/>
      </c>
      <c r="AU192" s="108" t="str">
        <f>VLOOKUP(Tabela2[[#This Row],[SIEMA]],Siema2025,65,FALSE)</f>
        <v/>
      </c>
      <c r="AV192" s="108" t="str">
        <f>VLOOKUP(Tabela2[[#This Row],[SIEMA]],Siema2025,67,FALSE)</f>
        <v/>
      </c>
      <c r="AW192" s="108" t="str">
        <f>VLOOKUP(Tabela2[[#This Row],[SIEMA]],Siema2025,69,FALSE)</f>
        <v/>
      </c>
      <c r="AX192" s="108" t="str">
        <f>VLOOKUP(Tabela2[[#This Row],[SIEMA]],Siema2025,71,FALSE)</f>
        <v/>
      </c>
      <c r="AY192" s="108" t="str">
        <f>VLOOKUP(Tabela2[[#This Row],[SIEMA]],Siema2025,73,FALSE)</f>
        <v/>
      </c>
      <c r="AZ192" s="108" t="str">
        <f>VLOOKUP(Tabela2[[#This Row],[SIEMA]],Siema2025,75,FALSE)</f>
        <v/>
      </c>
      <c r="BA192" s="108" t="str">
        <f>VLOOKUP(Tabela2[[#This Row],[SIEMA]],Siema2025,77,FALSE)</f>
        <v/>
      </c>
      <c r="BB192" s="108" t="str">
        <f>VLOOKUP(Tabela2[[#This Row],[SIEMA]],Siema2025,79,FALSE)</f>
        <v/>
      </c>
      <c r="BC192" s="108" t="str">
        <f>IF(Tabela2[[#This Row],[Outro(s) ]] = "X", "PREENCHER","NA")</f>
        <v>NA</v>
      </c>
      <c r="BD192" s="108" t="str">
        <f>VLOOKUP(Tabela2[[#This Row],[SIEMA]],Siema2025,82,FALSE)</f>
        <v/>
      </c>
      <c r="BE192" s="108" t="str">
        <f>VLOOKUP(Tabela2[[#This Row],[SIEMA]],Siema2025,81,FALSE)</f>
        <v/>
      </c>
      <c r="BF192" s="110" t="str">
        <f>VLOOKUP(Tabela2[[#This Row],[SIEMA]],Siema2025,28,FALSE)</f>
        <v>Trident Energy do Brasil</v>
      </c>
      <c r="BG192" s="110"/>
      <c r="BH192" s="111" t="str">
        <f>VLOOKUP(Tabela2[[#This Row],[SIEMA]],Siema2025,29,FALSE)</f>
        <v>33639843000191</v>
      </c>
      <c r="BI192" s="112" t="str">
        <f>VLOOKUP(Tabela2[[#This Row],[SIEMA]],Siema2025,107,FALSE)</f>
        <v>Não</v>
      </c>
      <c r="BJ192" s="107" t="s">
        <v>7099</v>
      </c>
      <c r="BK192" s="104" t="s">
        <v>2696</v>
      </c>
      <c r="BL192" s="140">
        <v>45754</v>
      </c>
      <c r="BM192" s="108">
        <f ca="1">IF(Tabela2[[#This Row],[Data de atendimento do Ibama (considerar o primeiro documento/ação)]]="",_xlfn.DAYS(TODAY(),J192),_xlfn.DAYS(Tabela2[[#This Row],[Data de atendimento do Ibama (considerar o primeiro documento/ação)]],J192))</f>
        <v>19</v>
      </c>
      <c r="BN192" s="108" t="str">
        <f>IF(Tabela2[[#This Row],[Atendido pelo Ibama ("Não" ou "Sim")]]="Não","Preencher", IF(Tabela2[[#This Row],[Atendido pelo Ibama ("Não" ou "Sim")]]="Sim","NA",""))</f>
        <v>NA</v>
      </c>
      <c r="BO192" s="114" t="s">
        <v>7138</v>
      </c>
      <c r="BP192" s="108" t="str">
        <f>IF(Tabela2[[#This Row],[Forma de atendimento (primeiro documento/ação)]]= "Outros (especificar)", "PREENCHER","NA")</f>
        <v>NA</v>
      </c>
      <c r="BQ192" s="106" t="s">
        <v>123</v>
      </c>
      <c r="BR192" s="108" t="str">
        <f>IF(Tabela2[[#This Row],[Equipe do Ibama foi a campo? Houve sobrevoo do Poseidon?]] = "Sim", "PREENCHER","NA")</f>
        <v>NA</v>
      </c>
      <c r="BS192" s="108" t="str">
        <f>IF(Tabela2[[#This Row],[Se sim, foi emitida Ordem de Emergência? (informações vinculada à coluna CK)]] = "Sim", "PREENCHER","NA")</f>
        <v>NA</v>
      </c>
      <c r="BT192" s="108" t="str">
        <f>IF(Tabela2[[#This Row],[Foi elaborado Relatório de Vistoria pelo Ibama? (informações vinculada à coluna CK)]] = "Sim", "PREENCHER","NA")</f>
        <v>NA</v>
      </c>
      <c r="BU192" s="108" t="s">
        <v>123</v>
      </c>
      <c r="BV192" s="108" t="s">
        <v>123</v>
      </c>
      <c r="BW192" s="108" t="s">
        <v>123</v>
      </c>
      <c r="BX192" s="106"/>
      <c r="BY192" s="106"/>
      <c r="BZ192" s="104" t="str">
        <f>IF(Tabela2[[#This Row],[Data do documento de encerramento]]="NA","NA",IF(Tabela2[[#This Row],[Data do documento de encerramento]]="","Pendente de conclusão/ encerramento",_xlfn.DAYS(Tabela2[[#This Row],[Data do documento de encerramento]],J192)))</f>
        <v>Pendente de conclusão/ encerramento</v>
      </c>
      <c r="CA192" s="107"/>
      <c r="CB192" s="107"/>
      <c r="CC192" s="129" t="s">
        <v>7197</v>
      </c>
      <c r="CD192" s="107" t="s">
        <v>123</v>
      </c>
      <c r="CE192" s="107" t="s">
        <v>123</v>
      </c>
      <c r="CF192" s="107" t="s">
        <v>7167</v>
      </c>
    </row>
    <row r="193" spans="1:84" ht="45.75" hidden="1">
      <c r="A193" s="169">
        <v>202542836020</v>
      </c>
      <c r="B193" s="170" t="s">
        <v>8032</v>
      </c>
      <c r="C193" s="108" t="str">
        <f>VLOOKUP(Tabela2[[#This Row],[SIEMA]],Siema2025,4,FALSE)</f>
        <v xml:space="preserve"> PE</v>
      </c>
      <c r="D193" s="106" t="str">
        <f>VLOOKUP(Tabela2[[#This Row],[SIEMA]],Siema2025,3,FALSE)</f>
        <v xml:space="preserve">Igarassu </v>
      </c>
      <c r="E193" s="106" t="s">
        <v>7959</v>
      </c>
      <c r="F193" s="106" t="s">
        <v>8033</v>
      </c>
      <c r="G193" s="106" t="s">
        <v>8034</v>
      </c>
      <c r="H193" s="106" t="s">
        <v>8035</v>
      </c>
      <c r="I193" s="104" t="s">
        <v>7114</v>
      </c>
      <c r="J193" s="105">
        <f>VLOOKUP(Tabela2[[#This Row],[SIEMA]],Siema2025,2,FALSE)</f>
        <v>45735</v>
      </c>
      <c r="K193" s="105" t="str">
        <f>VLOOKUP(Tabela2[[#This Row],[SIEMA]],Siema2025,16,FALSE)</f>
        <v>Quarta</v>
      </c>
      <c r="L193" s="106" t="str">
        <f>IF(Tabela2[[#This Row],[Data]]="","Sem Informação",VLOOKUP(MONTH(Tabela2[[#This Row],[Data]]),'[1]Validação de dados'!$I$1:$J$13,2,0))</f>
        <v>Março</v>
      </c>
      <c r="M193" s="104">
        <f>YEAR(Tabela2[[#This Row],[Data]])</f>
        <v>2025</v>
      </c>
      <c r="N193" s="105" t="str">
        <f>VLOOKUP(Tabela2[[#This Row],[SIEMA]],Siema2025,17,FALSE)</f>
        <v>Matutino</v>
      </c>
      <c r="O193" s="105" t="str">
        <f>VLOOKUP(Tabela2[[#This Row],[SIEMA]],Siema2025,5,FALSE)</f>
        <v>Rodovia</v>
      </c>
      <c r="P193" s="104" t="str">
        <f>VLOOKUP(Tabela2[[#This Row],[SIEMA]],Siema2025,21,FALSE)</f>
        <v>acidente de transporte envolvendo cilindros de cloro vazios, ocorrido no dia 19/03/2025 às 08:50h na
Rod. Governador Mário covas, BR 101 -Norte Km 40 Boa vista, Igarassu - PE. No retorno, sentido goiana</v>
      </c>
      <c r="Q193" s="104">
        <v>1202</v>
      </c>
      <c r="R193" s="104" t="str">
        <f>VLOOKUP(Tabela2[[#This Row],[SIEMA]],Siema2025,10,FALSE)</f>
        <v/>
      </c>
      <c r="S193" s="107" t="str">
        <f>IF(Q193="","", IF(Q193="NC","", IF(Q193="NE","", IF(Q193="NA","",IFERROR(VLOOKUP(Q193,Produtos!$A$1:$C$2319,2,FALSE),"Não Cadastrado")))))</f>
        <v>GASÓLEO ou ÓLEO DIESEL ou ÓLEO PARA AQUECIMENTO, LEVE</v>
      </c>
      <c r="T193" s="104">
        <v>100</v>
      </c>
      <c r="U193" s="104" t="s">
        <v>648</v>
      </c>
      <c r="V193" s="104">
        <f>IF(Q193="","",IF(ISNUMBER(Q193)=FALSE,"Não se aplica",IFERROR(VLOOKUP(Q193,Produtos!$A$1:$C$2319,3,FALSE),"Não Cadastrado")))</f>
        <v>3</v>
      </c>
      <c r="W193" s="104" t="str">
        <f>VLOOKUP(Tabela2[[#This Row],[SIEMA]],Siema2025,10,FALSE)</f>
        <v/>
      </c>
      <c r="X193" s="113" t="str">
        <f>IF(Tabela2[[#This Row],[Origem do acidente]] = "Plataforma", "PREENCHER","NA")</f>
        <v>NA</v>
      </c>
      <c r="Y193" s="109" t="str">
        <f>IF(W193="","", IF(W193="NC","", IF(W193="NE","", IF(W193="NA","",IFERROR(VLOOKUP(W193,Produtos!$A$1:$C$2319,2,FALSE),"Não Cadastrado")))))</f>
        <v/>
      </c>
      <c r="Z193" s="104" t="str">
        <f>VLOOKUP(Tabela2[[#This Row],[SIEMA]],Siema2025,11,FALSE)</f>
        <v xml:space="preserve"> </v>
      </c>
      <c r="AA193" s="104" t="str">
        <f>VLOOKUP(Tabela2[[#This Row],[SIEMA]],Siema2025,12,FALSE)</f>
        <v xml:space="preserve"> </v>
      </c>
      <c r="AB193" s="104" t="str">
        <f>IF(W193="","",IF(ISNUMBER(W193)=FALSE,"Não se aplica",IFERROR(VLOOKUP(W193,Produtos!$A$1:$C$2319,3,FALSE),"Não Cadastrado")))</f>
        <v/>
      </c>
      <c r="AC193" s="104"/>
      <c r="AD193" s="108" t="str">
        <f>IF(Tabela2[[#This Row],[Origem do acidente]] = "Plataforma", "PREENCHER","NA")</f>
        <v>NA</v>
      </c>
      <c r="AE193" s="107" t="str">
        <f>IF(AC193="","", IF(AC193="NC","", IF(AC193="NE","", IF(AC193="NA","",IFERROR(VLOOKUP(AC193,Produtos!$A$1:$C$2319,2,FALSE),"Não Cadastrado")))))</f>
        <v/>
      </c>
      <c r="AF193" s="104"/>
      <c r="AG193" s="104"/>
      <c r="AH193" s="104" t="str">
        <f>IF(AC193="","",IF(ISNUMBER(AC193)=FALSE,"Não se aplica",IFERROR(VLOOKUP(AC193,Produtos!$A$1:$C$2319,3,FALSE),"Não Cadastrado")))</f>
        <v/>
      </c>
      <c r="AI193" s="104"/>
      <c r="AJ193" s="104" t="s">
        <v>8036</v>
      </c>
      <c r="AK193" s="107" t="s">
        <v>7190</v>
      </c>
      <c r="AL193" s="107" t="s">
        <v>7388</v>
      </c>
      <c r="AM193" s="107" t="s">
        <v>7182</v>
      </c>
      <c r="AN193" s="108" t="s">
        <v>7183</v>
      </c>
      <c r="AO193" s="108" t="str">
        <f>VLOOKUP(Tabela2[[#This Row],[SIEMA]],Siema2025,53,FALSE)</f>
        <v/>
      </c>
      <c r="AP193" s="108" t="str">
        <f>VLOOKUP(Tabela2[[#This Row],[SIEMA]],Siema2025,55,FALSE)</f>
        <v/>
      </c>
      <c r="AQ193" s="108" t="str">
        <f>VLOOKUP(Tabela2[[#This Row],[SIEMA]],Siema2025,57,FALSE)</f>
        <v/>
      </c>
      <c r="AR193" s="108" t="str">
        <f>VLOOKUP(Tabela2[[#This Row],[SIEMA]],Siema2025,59,FALSE)</f>
        <v/>
      </c>
      <c r="AS193" s="108" t="str">
        <f>VLOOKUP(Tabela2[[#This Row],[SIEMA]],Siema2025,61,FALSE)</f>
        <v/>
      </c>
      <c r="AT193" s="108" t="str">
        <f>VLOOKUP(Tabela2[[#This Row],[SIEMA]],Siema2025,63,FALSE)</f>
        <v/>
      </c>
      <c r="AU193" s="108" t="s">
        <v>7183</v>
      </c>
      <c r="AV193" s="108" t="str">
        <f>VLOOKUP(Tabela2[[#This Row],[SIEMA]],Siema2025,67,FALSE)</f>
        <v/>
      </c>
      <c r="AW193" s="108" t="str">
        <f>VLOOKUP(Tabela2[[#This Row],[SIEMA]],Siema2025,69,FALSE)</f>
        <v/>
      </c>
      <c r="AX193" s="108" t="str">
        <f>VLOOKUP(Tabela2[[#This Row],[SIEMA]],Siema2025,71,FALSE)</f>
        <v/>
      </c>
      <c r="AY193" s="108" t="str">
        <f>VLOOKUP(Tabela2[[#This Row],[SIEMA]],Siema2025,73,FALSE)</f>
        <v/>
      </c>
      <c r="AZ193" s="108" t="str">
        <f>VLOOKUP(Tabela2[[#This Row],[SIEMA]],Siema2025,75,FALSE)</f>
        <v/>
      </c>
      <c r="BA193" s="108" t="str">
        <f>VLOOKUP(Tabela2[[#This Row],[SIEMA]],Siema2025,77,FALSE)</f>
        <v/>
      </c>
      <c r="BB193" s="108"/>
      <c r="BC193" s="108" t="str">
        <f>IF(Tabela2[[#This Row],[Outro(s) ]] = "X", "PREENCHER","NA")</f>
        <v>NA</v>
      </c>
      <c r="BD193" s="108" t="str">
        <f>VLOOKUP(Tabela2[[#This Row],[SIEMA]],Siema2025,82,FALSE)</f>
        <v/>
      </c>
      <c r="BE193" s="108" t="str">
        <f>VLOOKUP(Tabela2[[#This Row],[SIEMA]],Siema2025,81,FALSE)</f>
        <v/>
      </c>
      <c r="BF193" s="110" t="str">
        <f>VLOOKUP(Tabela2[[#This Row],[SIEMA]],Siema2025,28,FALSE)</f>
        <v>Sabará Químicos e Ingredientes S/A</v>
      </c>
      <c r="BG193" s="110"/>
      <c r="BH193" s="111" t="str">
        <f>VLOOKUP(Tabela2[[#This Row],[SIEMA]],Siema2025,29,FALSE)</f>
        <v>12884672000196</v>
      </c>
      <c r="BI193" s="112" t="s">
        <v>7062</v>
      </c>
      <c r="BJ193" s="107" t="s">
        <v>7099</v>
      </c>
      <c r="BK193" s="104" t="s">
        <v>2696</v>
      </c>
      <c r="BL193" s="140">
        <v>45784</v>
      </c>
      <c r="BM193" s="108">
        <f ca="1">IF(Tabela2[[#This Row],[Data de atendimento do Ibama (considerar o primeiro documento/ação)]]="",_xlfn.DAYS(TODAY(),J193),_xlfn.DAYS(Tabela2[[#This Row],[Data de atendimento do Ibama (considerar o primeiro documento/ação)]],J193))</f>
        <v>49</v>
      </c>
      <c r="BN193" s="108" t="str">
        <f>IF(Tabela2[[#This Row],[Atendido pelo Ibama ("Não" ou "Sim")]]="Não","Preencher", IF(Tabela2[[#This Row],[Atendido pelo Ibama ("Não" ou "Sim")]]="Sim","NA",""))</f>
        <v>NA</v>
      </c>
      <c r="BO193" s="114" t="s">
        <v>7100</v>
      </c>
      <c r="BP193" s="108" t="str">
        <f>IF(Tabela2[[#This Row],[Forma de atendimento (primeiro documento/ação)]]= "Outros (especificar)", "PREENCHER","NA")</f>
        <v>NA</v>
      </c>
      <c r="BQ193" s="106" t="s">
        <v>123</v>
      </c>
      <c r="BR193" s="108" t="str">
        <f>IF(Tabela2[[#This Row],[Equipe do Ibama foi a campo? Houve sobrevoo do Poseidon?]] = "Sim", "PREENCHER","NA")</f>
        <v>NA</v>
      </c>
      <c r="BS193" s="108" t="str">
        <f>IF(Tabela2[[#This Row],[Se sim, foi emitida Ordem de Emergência? (informações vinculada à coluna CK)]] = "Sim", "PREENCHER","NA")</f>
        <v>NA</v>
      </c>
      <c r="BT193" s="108" t="s">
        <v>7101</v>
      </c>
      <c r="BU193" s="108" t="s">
        <v>2696</v>
      </c>
      <c r="BV193" s="108" t="s">
        <v>123</v>
      </c>
      <c r="BW193" s="108" t="s">
        <v>2696</v>
      </c>
      <c r="BX193" s="106" t="s">
        <v>7102</v>
      </c>
      <c r="BY193" s="140">
        <v>46002</v>
      </c>
      <c r="BZ193" s="104">
        <f>IF(Tabela2[[#This Row],[Data do documento de encerramento]]="NA","NA",IF(Tabela2[[#This Row],[Data do documento de encerramento]]="","Pendente de conclusão/ encerramento",_xlfn.DAYS(Tabela2[[#This Row],[Data do documento de encerramento]],J193)))</f>
        <v>267</v>
      </c>
      <c r="CA193" s="107"/>
      <c r="CB193" s="107"/>
      <c r="CC193" s="129"/>
      <c r="CD193" s="107"/>
      <c r="CE193" s="107"/>
      <c r="CF193" s="107"/>
    </row>
    <row r="194" spans="1:84" ht="76.5" hidden="1">
      <c r="A194" s="169">
        <v>202532057622</v>
      </c>
      <c r="B194" s="170" t="s">
        <v>8037</v>
      </c>
      <c r="C194" s="108" t="str">
        <f>VLOOKUP(Tabela2[[#This Row],[SIEMA]],Siema2025,4,FALSE)</f>
        <v xml:space="preserve"> RS</v>
      </c>
      <c r="D194" s="106" t="str">
        <f>VLOOKUP(Tabela2[[#This Row],[SIEMA]],Siema2025,3,FALSE)</f>
        <v xml:space="preserve">Bozano </v>
      </c>
      <c r="E194" s="106" t="s">
        <v>8038</v>
      </c>
      <c r="F194" s="106" t="s">
        <v>8039</v>
      </c>
      <c r="G194" s="106" t="s">
        <v>8040</v>
      </c>
      <c r="H194" s="109" t="s">
        <v>8041</v>
      </c>
      <c r="I194" s="104" t="s">
        <v>7114</v>
      </c>
      <c r="J194" s="105">
        <f>VLOOKUP(Tabela2[[#This Row],[SIEMA]],Siema2025,2,FALSE)</f>
        <v>45736</v>
      </c>
      <c r="K194" s="105" t="str">
        <f>VLOOKUP(Tabela2[[#This Row],[SIEMA]],Siema2025,16,FALSE)</f>
        <v>Quinta</v>
      </c>
      <c r="L194" s="106" t="str">
        <f>IF(Tabela2[[#This Row],[Data]]="","Sem Informação",VLOOKUP(MONTH(Tabela2[[#This Row],[Data]]),'[1]Validação de dados'!$I$1:$J$13,2,0))</f>
        <v>Março</v>
      </c>
      <c r="M194" s="104">
        <f>YEAR(Tabela2[[#This Row],[Data]])</f>
        <v>2025</v>
      </c>
      <c r="N194" s="105" t="str">
        <f>VLOOKUP(Tabela2[[#This Row],[SIEMA]],Siema2025,17,FALSE)</f>
        <v>Vespertino</v>
      </c>
      <c r="O194" s="105" t="str">
        <f>VLOOKUP(Tabela2[[#This Row],[SIEMA]],Siema2025,5,FALSE)</f>
        <v>Rodovia</v>
      </c>
      <c r="P194" s="104" t="str">
        <f>VLOOKUP(Tabela2[[#This Row],[SIEMA]],Siema2025,21,FALSE)</f>
        <v>Saindo de Ijui- RS a 3,04 km de Bozano na BR 285</v>
      </c>
      <c r="Q194" s="104">
        <v>1202</v>
      </c>
      <c r="R194" s="104" t="s">
        <v>7812</v>
      </c>
      <c r="S194" s="107" t="str">
        <f>IF(Q194="","", IF(Q194="NC","", IF(Q194="NE","", IF(Q194="NA","",IFERROR(VLOOKUP(Q194,Produtos!$A$1:$C$2319,2,FALSE),"Não Cadastrado")))))</f>
        <v>GASÓLEO ou ÓLEO DIESEL ou ÓLEO PARA AQUECIMENTO, LEVE</v>
      </c>
      <c r="T194" s="104">
        <v>40709</v>
      </c>
      <c r="U194" s="104" t="s">
        <v>648</v>
      </c>
      <c r="V194" s="104">
        <f>IF(Q194="","",IF(ISNUMBER(Q194)=FALSE,"Não se aplica",IFERROR(VLOOKUP(Q194,Produtos!$A$1:$C$2319,3,FALSE),"Não Cadastrado")))</f>
        <v>3</v>
      </c>
      <c r="W194" s="104" t="str">
        <f>VLOOKUP(Tabela2[[#This Row],[SIEMA]],Siema2025,10,FALSE)</f>
        <v/>
      </c>
      <c r="X194" s="113" t="str">
        <f>IF(Tabela2[[#This Row],[Origem do acidente]] = "Plataforma", "PREENCHER","NA")</f>
        <v>NA</v>
      </c>
      <c r="Y194" s="109" t="str">
        <f>IF(W194="","", IF(W194="NC","", IF(W194="NE","", IF(W194="NA","",IFERROR(VLOOKUP(W194,Produtos!$A$1:$C$2319,2,FALSE),"Não Cadastrado")))))</f>
        <v/>
      </c>
      <c r="Z194" s="104" t="str">
        <f>VLOOKUP(Tabela2[[#This Row],[SIEMA]],Siema2025,11,FALSE)</f>
        <v xml:space="preserve"> </v>
      </c>
      <c r="AA194" s="104" t="str">
        <f>VLOOKUP(Tabela2[[#This Row],[SIEMA]],Siema2025,12,FALSE)</f>
        <v xml:space="preserve"> </v>
      </c>
      <c r="AB194" s="104" t="str">
        <f>IF(W194="","",IF(ISNUMBER(W194)=FALSE,"Não se aplica",IFERROR(VLOOKUP(W194,Produtos!$A$1:$C$2319,3,FALSE),"Não Cadastrado")))</f>
        <v/>
      </c>
      <c r="AC194" s="104"/>
      <c r="AD194" s="108" t="str">
        <f>IF(Tabela2[[#This Row],[Origem do acidente]] = "Plataforma", "PREENCHER","NA")</f>
        <v>NA</v>
      </c>
      <c r="AE194" s="107" t="str">
        <f>IF(AC194="","", IF(AC194="NC","", IF(AC194="NE","", IF(AC194="NA","",IFERROR(VLOOKUP(AC194,Produtos!$A$1:$C$2319,2,FALSE),"Não Cadastrado")))))</f>
        <v/>
      </c>
      <c r="AF194" s="104"/>
      <c r="AG194" s="104"/>
      <c r="AH194" s="104" t="str">
        <f>IF(AC194="","",IF(ISNUMBER(AC194)=FALSE,"Não se aplica",IFERROR(VLOOKUP(AC194,Produtos!$A$1:$C$2319,3,FALSE),"Não Cadastrado")))</f>
        <v/>
      </c>
      <c r="AI194" s="104"/>
      <c r="AJ194" s="104" t="str">
        <f>VLOOKUP(Tabela2[[#This Row],[SIEMA]],Siema2025,26,FALSE)</f>
        <v>Colisão frontal entre dois veiculos de grande porte (prancha e tanque)</v>
      </c>
      <c r="AK194" s="107" t="s">
        <v>7388</v>
      </c>
      <c r="AL194" s="107"/>
      <c r="AM194" s="107"/>
      <c r="AN194" s="108" t="str">
        <f>VLOOKUP(Tabela2[[#This Row],[SIEMA]],Siema2025,51,FALSE)</f>
        <v/>
      </c>
      <c r="AO194" s="108" t="str">
        <f>VLOOKUP(Tabela2[[#This Row],[SIEMA]],Siema2025,53,FALSE)</f>
        <v/>
      </c>
      <c r="AP194" s="108" t="str">
        <f>VLOOKUP(Tabela2[[#This Row],[SIEMA]],Siema2025,55,FALSE)</f>
        <v/>
      </c>
      <c r="AQ194" s="108" t="str">
        <f>VLOOKUP(Tabela2[[#This Row],[SIEMA]],Siema2025,57,FALSE)</f>
        <v/>
      </c>
      <c r="AR194" s="108" t="str">
        <f>VLOOKUP(Tabela2[[#This Row],[SIEMA]],Siema2025,59,FALSE)</f>
        <v/>
      </c>
      <c r="AS194" s="108" t="str">
        <f>VLOOKUP(Tabela2[[#This Row],[SIEMA]],Siema2025,61,FALSE)</f>
        <v/>
      </c>
      <c r="AT194" s="108" t="str">
        <f>VLOOKUP(Tabela2[[#This Row],[SIEMA]],Siema2025,63,FALSE)</f>
        <v/>
      </c>
      <c r="AU194" s="108" t="str">
        <f>VLOOKUP(Tabela2[[#This Row],[SIEMA]],Siema2025,65,FALSE)</f>
        <v>X</v>
      </c>
      <c r="AV194" s="108" t="str">
        <f>VLOOKUP(Tabela2[[#This Row],[SIEMA]],Siema2025,67,FALSE)</f>
        <v/>
      </c>
      <c r="AW194" s="108" t="str">
        <f>VLOOKUP(Tabela2[[#This Row],[SIEMA]],Siema2025,69,FALSE)</f>
        <v/>
      </c>
      <c r="AX194" s="108" t="str">
        <f>VLOOKUP(Tabela2[[#This Row],[SIEMA]],Siema2025,71,FALSE)</f>
        <v/>
      </c>
      <c r="AY194" s="108" t="str">
        <f>VLOOKUP(Tabela2[[#This Row],[SIEMA]],Siema2025,73,FALSE)</f>
        <v/>
      </c>
      <c r="AZ194" s="108" t="str">
        <f>VLOOKUP(Tabela2[[#This Row],[SIEMA]],Siema2025,75,FALSE)</f>
        <v/>
      </c>
      <c r="BA194" s="108" t="str">
        <f>VLOOKUP(Tabela2[[#This Row],[SIEMA]],Siema2025,77,FALSE)</f>
        <v/>
      </c>
      <c r="BB194" s="108" t="str">
        <f>VLOOKUP(Tabela2[[#This Row],[SIEMA]],Siema2025,79,FALSE)</f>
        <v/>
      </c>
      <c r="BC194" s="108" t="str">
        <f>IF(Tabela2[[#This Row],[Outro(s) ]] = "X", "PREENCHER","NA")</f>
        <v>NA</v>
      </c>
      <c r="BD194" s="108" t="str">
        <f>VLOOKUP(Tabela2[[#This Row],[SIEMA]],Siema2025,82,FALSE)</f>
        <v/>
      </c>
      <c r="BE194" s="108" t="str">
        <f>VLOOKUP(Tabela2[[#This Row],[SIEMA]],Siema2025,81,FALSE)</f>
        <v/>
      </c>
      <c r="BF194" s="110" t="str">
        <f>VLOOKUP(Tabela2[[#This Row],[SIEMA]],Siema2025,28,FALSE)</f>
        <v>Transportadora Pra Frente Brasil</v>
      </c>
      <c r="BG194" s="110"/>
      <c r="BH194" s="111" t="str">
        <f>VLOOKUP(Tabela2[[#This Row],[SIEMA]],Siema2025,29,FALSE)</f>
        <v>80174840000100</v>
      </c>
      <c r="BI194" s="112" t="str">
        <f>VLOOKUP(Tabela2[[#This Row],[SIEMA]],Siema2025,107,FALSE)</f>
        <v>Não</v>
      </c>
      <c r="BJ194" s="107" t="s">
        <v>7099</v>
      </c>
      <c r="BK194" s="104" t="s">
        <v>2696</v>
      </c>
      <c r="BL194" s="140">
        <v>45769</v>
      </c>
      <c r="BM194" s="108">
        <f ca="1">IF(Tabela2[[#This Row],[Data de atendimento do Ibama (considerar o primeiro documento/ação)]]="",_xlfn.DAYS(TODAY(),J194),_xlfn.DAYS(Tabela2[[#This Row],[Data de atendimento do Ibama (considerar o primeiro documento/ação)]],J194))</f>
        <v>33</v>
      </c>
      <c r="BN194" s="108" t="str">
        <f>IF(Tabela2[[#This Row],[Atendido pelo Ibama ("Não" ou "Sim")]]="Não","Preencher", IF(Tabela2[[#This Row],[Atendido pelo Ibama ("Não" ou "Sim")]]="Sim","NA",""))</f>
        <v>NA</v>
      </c>
      <c r="BO194" s="114" t="s">
        <v>7138</v>
      </c>
      <c r="BP194" s="108" t="str">
        <f>IF(Tabela2[[#This Row],[Forma de atendimento (primeiro documento/ação)]]= "Outros (especificar)", "PREENCHER","NA")</f>
        <v>NA</v>
      </c>
      <c r="BQ194" s="106" t="s">
        <v>123</v>
      </c>
      <c r="BR194" s="108" t="s">
        <v>123</v>
      </c>
      <c r="BS194" s="108" t="s">
        <v>7114</v>
      </c>
      <c r="BT194" s="108" t="s">
        <v>6834</v>
      </c>
      <c r="BU194" s="108" t="str">
        <f>IF(Tabela2[[#This Row],[Houve envio de Informações Pós-acidente (preencher "não se aplica" quando de competência estadual/municipal)]] = "Sim", "PREENCHER","NA")</f>
        <v>NA</v>
      </c>
      <c r="BV194" s="108" t="str">
        <f>IF(Tabela2[[#This Row],[Houve avaliação das informações pós-acidente solicitadas/enviadas?]] = "Sim", "PREENCHER","NA")</f>
        <v>NA</v>
      </c>
      <c r="BW194" s="108" t="str">
        <f>IF(Tabela2[[#This Row],[O Ibama aguarda resposta da empresa/OEMA, etc?]] = "Sim", "PREENCHER","NA")</f>
        <v>NA</v>
      </c>
      <c r="BX194" s="106"/>
      <c r="BY194" s="106"/>
      <c r="BZ194" s="104" t="str">
        <f>IF(Tabela2[[#This Row],[Data do documento de encerramento]]="NA","NA",IF(Tabela2[[#This Row],[Data do documento de encerramento]]="","Pendente de conclusão/ encerramento",_xlfn.DAYS(Tabela2[[#This Row],[Data do documento de encerramento]],J194)))</f>
        <v>Pendente de conclusão/ encerramento</v>
      </c>
      <c r="CA194" s="107" t="s">
        <v>7807</v>
      </c>
      <c r="CB194" s="107"/>
      <c r="CC194" s="129"/>
      <c r="CD194" s="107"/>
      <c r="CE194" s="107"/>
      <c r="CF194" s="107"/>
    </row>
    <row r="195" spans="1:84" ht="91.5" hidden="1">
      <c r="A195" s="169">
        <v>202532064803</v>
      </c>
      <c r="B195" s="118" t="s">
        <v>8042</v>
      </c>
      <c r="C195" s="108" t="str">
        <f>VLOOKUP(Tabela2[[#This Row],[SIEMA]],Siema2025,4,FALSE)</f>
        <v xml:space="preserve"> SP</v>
      </c>
      <c r="D195" s="106" t="str">
        <f>VLOOKUP(Tabela2[[#This Row],[SIEMA]],Siema2025,3,FALSE)</f>
        <v xml:space="preserve">Santos </v>
      </c>
      <c r="E195" s="106" t="s">
        <v>8043</v>
      </c>
      <c r="F195" s="109" t="s">
        <v>8044</v>
      </c>
      <c r="G195" s="106" t="s">
        <v>8045</v>
      </c>
      <c r="H195" s="106" t="s">
        <v>8046</v>
      </c>
      <c r="I195" s="104" t="s">
        <v>7114</v>
      </c>
      <c r="J195" s="105">
        <f>VLOOKUP(Tabela2[[#This Row],[SIEMA]],Siema2025,2,FALSE)</f>
        <v>45736</v>
      </c>
      <c r="K195" s="105" t="str">
        <f>VLOOKUP(Tabela2[[#This Row],[SIEMA]],Siema2025,16,FALSE)</f>
        <v>Quinta</v>
      </c>
      <c r="L195" s="106" t="str">
        <f>IF(Tabela2[[#This Row],[Data]]="","Sem Informação",VLOOKUP(MONTH(Tabela2[[#This Row],[Data]]),'[1]Validação de dados'!$I$1:$J$13,2,0))</f>
        <v>Março</v>
      </c>
      <c r="M195" s="104">
        <f>YEAR(Tabela2[[#This Row],[Data]])</f>
        <v>2025</v>
      </c>
      <c r="N195" s="105" t="str">
        <f>VLOOKUP(Tabela2[[#This Row],[SIEMA]],Siema2025,17,FALSE)</f>
        <v>Vespertino</v>
      </c>
      <c r="O195" s="105" t="s">
        <v>320</v>
      </c>
      <c r="P195" s="104" t="str">
        <f>VLOOKUP(Tabela2[[#This Row],[SIEMA]],Siema2025,21,FALSE)</f>
        <v>Píer 1 - Píer de barcaça</v>
      </c>
      <c r="Q195" s="104">
        <v>1268</v>
      </c>
      <c r="R195" s="104" t="str">
        <f>VLOOKUP(Tabela2[[#This Row],[SIEMA]],Siema2025,10,FALSE)</f>
        <v/>
      </c>
      <c r="S195" s="107" t="str">
        <f>IF(Q195="","", IF(Q195="NC","", IF(Q195="NE","", IF(Q195="NA","",IFERROR(VLOOKUP(Q195,Produtos!$A$1:$C$2319,2,FALSE),"Não Cadastrado")))))</f>
        <v>DESTILADOS DE PETRÓLEO, N.E. ou DERIVADOS DE PETRÓLEO, N.E.</v>
      </c>
      <c r="T195" s="104">
        <v>3.0000000000000001E-3</v>
      </c>
      <c r="U195" s="104" t="s">
        <v>7111</v>
      </c>
      <c r="V195" s="104">
        <f>IF(Q195="","",IF(ISNUMBER(Q195)=FALSE,"Não se aplica",IFERROR(VLOOKUP(Q195,Produtos!$A$1:$C$2319,3,FALSE),"Não Cadastrado")))</f>
        <v>3</v>
      </c>
      <c r="W195" s="104" t="str">
        <f>VLOOKUP(Tabela2[[#This Row],[SIEMA]],Siema2025,10,FALSE)</f>
        <v/>
      </c>
      <c r="X195" s="113"/>
      <c r="Y195" s="109" t="str">
        <f>IF(W195="","", IF(W195="NC","", IF(W195="NE","", IF(W195="NA","",IFERROR(VLOOKUP(W195,Produtos!$A$1:$C$2319,2,FALSE),"Não Cadastrado")))))</f>
        <v/>
      </c>
      <c r="Z195" s="104" t="str">
        <f>VLOOKUP(Tabela2[[#This Row],[SIEMA]],Siema2025,11,FALSE)</f>
        <v xml:space="preserve"> </v>
      </c>
      <c r="AA195" s="104" t="str">
        <f>VLOOKUP(Tabela2[[#This Row],[SIEMA]],Siema2025,12,FALSE)</f>
        <v xml:space="preserve"> </v>
      </c>
      <c r="AB195" s="104" t="str">
        <f>IF(W195="","",IF(ISNUMBER(W195)=FALSE,"Não se aplica",IFERROR(VLOOKUP(W195,Produtos!$A$1:$C$2319,3,FALSE),"Não Cadastrado")))</f>
        <v/>
      </c>
      <c r="AC195" s="104"/>
      <c r="AD195" s="108"/>
      <c r="AE195" s="107" t="str">
        <f>IF(AC195="","", IF(AC195="NC","", IF(AC195="NE","", IF(AC195="NA","",IFERROR(VLOOKUP(AC195,Produtos!$A$1:$C$2319,2,FALSE),"Não Cadastrado")))))</f>
        <v/>
      </c>
      <c r="AF195" s="104"/>
      <c r="AG195" s="104"/>
      <c r="AH195" s="104" t="str">
        <f>IF(AC195="","",IF(ISNUMBER(AC195)=FALSE,"Não se aplica",IFERROR(VLOOKUP(AC195,Produtos!$A$1:$C$2319,3,FALSE),"Não Cadastrado")))</f>
        <v/>
      </c>
      <c r="AI195" s="113"/>
      <c r="AJ195" s="104" t="str">
        <f>VLOOKUP(Tabela2[[#This Row],[SIEMA]],Siema2025,26,FALSE)</f>
        <v>Durante a sucção de óleo residual da linha DK-02 houve um derramamento de óleo (jato) que atingiu o piso do píer e também as águas estuarinas</v>
      </c>
      <c r="AK195" s="107" t="s">
        <v>7098</v>
      </c>
      <c r="AL195" s="107"/>
      <c r="AM195" s="107"/>
      <c r="AN195" s="108" t="str">
        <f>VLOOKUP(Tabela2[[#This Row],[SIEMA]],Siema2025,51,FALSE)</f>
        <v/>
      </c>
      <c r="AO195" s="108" t="str">
        <f>VLOOKUP(Tabela2[[#This Row],[SIEMA]],Siema2025,53,FALSE)</f>
        <v/>
      </c>
      <c r="AP195" s="108" t="str">
        <f>VLOOKUP(Tabela2[[#This Row],[SIEMA]],Siema2025,55,FALSE)</f>
        <v/>
      </c>
      <c r="AQ195" s="108" t="str">
        <f>VLOOKUP(Tabela2[[#This Row],[SIEMA]],Siema2025,57,FALSE)</f>
        <v/>
      </c>
      <c r="AR195" s="108" t="str">
        <f>VLOOKUP(Tabela2[[#This Row],[SIEMA]],Siema2025,59,FALSE)</f>
        <v/>
      </c>
      <c r="AS195" s="108" t="s">
        <v>7183</v>
      </c>
      <c r="AT195" s="108" t="str">
        <f>VLOOKUP(Tabela2[[#This Row],[SIEMA]],Siema2025,63,FALSE)</f>
        <v/>
      </c>
      <c r="AU195" s="108" t="str">
        <f>VLOOKUP(Tabela2[[#This Row],[SIEMA]],Siema2025,65,FALSE)</f>
        <v/>
      </c>
      <c r="AV195" s="108" t="str">
        <f>VLOOKUP(Tabela2[[#This Row],[SIEMA]],Siema2025,67,FALSE)</f>
        <v/>
      </c>
      <c r="AW195" s="108" t="str">
        <f>VLOOKUP(Tabela2[[#This Row],[SIEMA]],Siema2025,69,FALSE)</f>
        <v/>
      </c>
      <c r="AX195" s="108" t="str">
        <f>VLOOKUP(Tabela2[[#This Row],[SIEMA]],Siema2025,71,FALSE)</f>
        <v/>
      </c>
      <c r="AY195" s="108" t="str">
        <f>VLOOKUP(Tabela2[[#This Row],[SIEMA]],Siema2025,73,FALSE)</f>
        <v/>
      </c>
      <c r="AZ195" s="108" t="str">
        <f>VLOOKUP(Tabela2[[#This Row],[SIEMA]],Siema2025,75,FALSE)</f>
        <v/>
      </c>
      <c r="BA195" s="108" t="str">
        <f>VLOOKUP(Tabela2[[#This Row],[SIEMA]],Siema2025,77,FALSE)</f>
        <v/>
      </c>
      <c r="BB195" s="108"/>
      <c r="BC195" s="108"/>
      <c r="BD195" s="108" t="str">
        <f>VLOOKUP(Tabela2[[#This Row],[SIEMA]],Siema2025,82,FALSE)</f>
        <v/>
      </c>
      <c r="BE195" s="108" t="str">
        <f>VLOOKUP(Tabela2[[#This Row],[SIEMA]],Siema2025,81,FALSE)</f>
        <v/>
      </c>
      <c r="BF195" s="110" t="str">
        <f>VLOOKUP(Tabela2[[#This Row],[SIEMA]],Siema2025,28,FALSE)</f>
        <v>PETROBRAS - Petróleo Brasileiro S.A.</v>
      </c>
      <c r="BG195" s="110"/>
      <c r="BH195" s="111" t="str">
        <f>VLOOKUP(Tabela2[[#This Row],[SIEMA]],Siema2025,29,FALSE)</f>
        <v>33000167012894</v>
      </c>
      <c r="BI195" s="112" t="s">
        <v>2696</v>
      </c>
      <c r="BJ195" s="107" t="s">
        <v>7099</v>
      </c>
      <c r="BK195" s="104" t="s">
        <v>123</v>
      </c>
      <c r="BL195" s="140"/>
      <c r="BM195" s="108">
        <f ca="1">IF(Tabela2[[#This Row],[Data de atendimento do Ibama (considerar o primeiro documento/ação)]]="",_xlfn.DAYS(TODAY(),J195),_xlfn.DAYS(Tabela2[[#This Row],[Data de atendimento do Ibama (considerar o primeiro documento/ação)]],J195))</f>
        <v>496</v>
      </c>
      <c r="BN195" s="108" t="s">
        <v>7469</v>
      </c>
      <c r="BO195" s="114" t="s">
        <v>637</v>
      </c>
      <c r="BP195" s="108" t="str">
        <f>IF(Tabela2[[#This Row],[Forma de atendimento (primeiro documento/ação)]]= "Outros (especificar)", "PREENCHER","NA")</f>
        <v>NA</v>
      </c>
      <c r="BQ195" s="106" t="s">
        <v>123</v>
      </c>
      <c r="BR195" s="108" t="str">
        <f>IF(Tabela2[[#This Row],[Equipe do Ibama foi a campo? Houve sobrevoo do Poseidon?]] = "Sim", "PREENCHER","NA")</f>
        <v>NA</v>
      </c>
      <c r="BS195" s="260" t="s">
        <v>7114</v>
      </c>
      <c r="BT195" s="108" t="s">
        <v>7101</v>
      </c>
      <c r="BU195" s="108" t="s">
        <v>123</v>
      </c>
      <c r="BV195" s="108" t="s">
        <v>123</v>
      </c>
      <c r="BW195" s="108" t="s">
        <v>123</v>
      </c>
      <c r="BX195" s="106" t="s">
        <v>7127</v>
      </c>
      <c r="BY195" s="106"/>
      <c r="BZ195" s="104" t="str">
        <f>IF(Tabela2[[#This Row],[Data do documento de encerramento]]="NA","NA",IF(Tabela2[[#This Row],[Data do documento de encerramento]]="","Pendente de conclusão/ encerramento",_xlfn.DAYS(Tabela2[[#This Row],[Data do documento de encerramento]],J195)))</f>
        <v>Pendente de conclusão/ encerramento</v>
      </c>
      <c r="CA195" s="107" t="s">
        <v>8047</v>
      </c>
      <c r="CB195" s="107"/>
      <c r="CC195" s="128"/>
      <c r="CD195" s="107"/>
      <c r="CE195" s="107"/>
      <c r="CF195" s="107"/>
    </row>
    <row r="196" spans="1:84" ht="76.5">
      <c r="A196" s="169">
        <v>202532064803281</v>
      </c>
      <c r="B196" s="170" t="s">
        <v>8048</v>
      </c>
      <c r="C196" s="108" t="s">
        <v>7135</v>
      </c>
      <c r="D196" s="106" t="s">
        <v>637</v>
      </c>
      <c r="E196" t="s">
        <v>7161</v>
      </c>
      <c r="F196" s="106"/>
      <c r="G196" s="106" t="s">
        <v>7524</v>
      </c>
      <c r="H196" s="106" t="s">
        <v>7525</v>
      </c>
      <c r="I196" s="104" t="s">
        <v>201</v>
      </c>
      <c r="J196" s="105">
        <v>45736</v>
      </c>
      <c r="K196" s="105" t="e">
        <f>VLOOKUP(Tabela2[[#This Row],[SIEMA]],Siema2025,16,FALSE)</f>
        <v>#N/A</v>
      </c>
      <c r="L196" s="106" t="str">
        <f>IF(Tabela2[[#This Row],[Data]]="","Sem Informação",VLOOKUP(MONTH(Tabela2[[#This Row],[Data]]),'[1]Validação de dados'!$I$1:$J$13,2,0))</f>
        <v>Março</v>
      </c>
      <c r="M196" s="104">
        <f>YEAR(Tabela2[[#This Row],[Data]])</f>
        <v>2025</v>
      </c>
      <c r="N196" s="105" t="s">
        <v>8049</v>
      </c>
      <c r="O196" s="105" t="s">
        <v>111</v>
      </c>
      <c r="P196" s="104" t="e">
        <f>VLOOKUP(Tabela2[[#This Row],[SIEMA]],Siema2025,21,FALSE)</f>
        <v>#N/A</v>
      </c>
      <c r="Q196" s="104">
        <v>1202</v>
      </c>
      <c r="R196" s="104" t="s">
        <v>252</v>
      </c>
      <c r="S196" s="107" t="s">
        <v>252</v>
      </c>
      <c r="T196" t="s">
        <v>6070</v>
      </c>
      <c r="U196" s="104" t="s">
        <v>7111</v>
      </c>
      <c r="V196" s="104">
        <f>IF(Q196="","",IF(ISNUMBER(Q196)=FALSE,"Não se aplica",IFERROR(VLOOKUP(Q196,Produtos!$A$1:$C$2319,3,FALSE),"Não Cadastrado")))</f>
        <v>3</v>
      </c>
      <c r="W196" s="104"/>
      <c r="X196" s="113"/>
      <c r="Y196" s="109"/>
      <c r="Z196" s="104"/>
      <c r="AA196" s="104"/>
      <c r="AB196" s="104"/>
      <c r="AC196" s="104"/>
      <c r="AD196" s="108"/>
      <c r="AE196" s="107" t="str">
        <f>IF(AC196="","", IF(AC196="NC","", IF(AC196="NE","", IF(AC196="NA","",IFERROR(VLOOKUP(AC196,Produtos!$A$1:$C$2319,2,FALSE),"Não Cadastrado")))))</f>
        <v/>
      </c>
      <c r="AF196" s="104"/>
      <c r="AG196" s="104"/>
      <c r="AH196" s="104" t="str">
        <f>IF(AC196="","",IF(ISNUMBER(AC196)=FALSE,"Não se aplica",IFERROR(VLOOKUP(AC196,Produtos!$A$1:$C$2319,3,FALSE),"Não Cadastrado")))</f>
        <v/>
      </c>
      <c r="AI196" s="104"/>
      <c r="AJ196" s="104"/>
      <c r="AK196" s="107" t="s">
        <v>7290</v>
      </c>
      <c r="AL196" s="107"/>
      <c r="AM196" s="107"/>
      <c r="AN196" s="108"/>
      <c r="AO196" s="108"/>
      <c r="AP196" s="108"/>
      <c r="AQ196" s="108"/>
      <c r="AR196" s="108"/>
      <c r="AS196" s="108" t="s">
        <v>7132</v>
      </c>
      <c r="AT196" s="108"/>
      <c r="AU196" s="108"/>
      <c r="AV196" s="108"/>
      <c r="AW196" s="108"/>
      <c r="AX196" s="108"/>
      <c r="AY196" s="108"/>
      <c r="AZ196" s="108"/>
      <c r="BA196" s="108"/>
      <c r="BB196" s="108"/>
      <c r="BC196" s="108"/>
      <c r="BD196" s="108"/>
      <c r="BE196" s="108"/>
      <c r="BF196" s="110" t="s">
        <v>621</v>
      </c>
      <c r="BG196" s="110"/>
      <c r="BH196" s="111" t="e">
        <f>VLOOKUP(Tabela2[[#This Row],[SIEMA]],Siema2025,29,FALSE)</f>
        <v>#N/A</v>
      </c>
      <c r="BI196" s="112" t="s">
        <v>2696</v>
      </c>
      <c r="BJ196" s="107" t="s">
        <v>7099</v>
      </c>
      <c r="BK196" s="104" t="s">
        <v>2696</v>
      </c>
      <c r="BL196" s="140">
        <v>45754</v>
      </c>
      <c r="BM196" s="108">
        <f ca="1">IF(Tabela2[[#This Row],[Data de atendimento do Ibama (considerar o primeiro documento/ação)]]="",_xlfn.DAYS(TODAY(),J196),_xlfn.DAYS(Tabela2[[#This Row],[Data de atendimento do Ibama (considerar o primeiro documento/ação)]],J196))</f>
        <v>18</v>
      </c>
      <c r="BN196" s="108" t="str">
        <f>IF(Tabela2[[#This Row],[Atendido pelo Ibama ("Não" ou "Sim")]]="Não","Preencher", IF(Tabela2[[#This Row],[Atendido pelo Ibama ("Não" ou "Sim")]]="Sim","NA",""))</f>
        <v>NA</v>
      </c>
      <c r="BO196" s="114" t="s">
        <v>7138</v>
      </c>
      <c r="BP196" s="108" t="str">
        <f>IF(Tabela2[[#This Row],[Forma de atendimento (primeiro documento/ação)]]= "Outros (especificar)", "PREENCHER","NA")</f>
        <v>NA</v>
      </c>
      <c r="BQ196" s="106" t="s">
        <v>123</v>
      </c>
      <c r="BR196" s="108" t="str">
        <f>IF(Tabela2[[#This Row],[Equipe do Ibama foi a campo? Houve sobrevoo do Poseidon?]] = "Sim", "PREENCHER","NA")</f>
        <v>NA</v>
      </c>
      <c r="BS196" s="108" t="str">
        <f>IF(Tabela2[[#This Row],[Se sim, foi emitida Ordem de Emergência? (informações vinculada à coluna CK)]] = "Sim", "PREENCHER","NA")</f>
        <v>NA</v>
      </c>
      <c r="BT196" s="108" t="str">
        <f>IF(Tabela2[[#This Row],[Foi elaborado Relatório de Vistoria pelo Ibama? (informações vinculada à coluna CK)]] = "Sim", "PREENCHER","NA")</f>
        <v>NA</v>
      </c>
      <c r="BU196" s="108" t="s">
        <v>2696</v>
      </c>
      <c r="BV196" s="108" t="s">
        <v>123</v>
      </c>
      <c r="BW196" s="108" t="s">
        <v>2696</v>
      </c>
      <c r="BX196" s="106" t="s">
        <v>7102</v>
      </c>
      <c r="BY196" s="140">
        <v>45988</v>
      </c>
      <c r="BZ196" s="104">
        <f>IF(Tabela2[[#This Row],[Data do documento de encerramento]]="NA","NA",IF(Tabela2[[#This Row],[Data do documento de encerramento]]="","Pendente de conclusão/ encerramento",_xlfn.DAYS(Tabela2[[#This Row],[Data do documento de encerramento]],J196)))</f>
        <v>252</v>
      </c>
      <c r="CA196" s="107" t="s">
        <v>7833</v>
      </c>
      <c r="CB196" s="107"/>
      <c r="CC196" s="131" t="s">
        <v>7541</v>
      </c>
      <c r="CD196" s="107" t="s">
        <v>123</v>
      </c>
      <c r="CE196" s="107" t="s">
        <v>123</v>
      </c>
      <c r="CF196" s="107" t="s">
        <v>7167</v>
      </c>
    </row>
    <row r="197" spans="1:84" ht="45.75" hidden="1">
      <c r="A197" s="169">
        <v>202532557642</v>
      </c>
      <c r="B197" s="170" t="s">
        <v>8050</v>
      </c>
      <c r="C197" s="108" t="str">
        <f>VLOOKUP(Tabela2[[#This Row],[SIEMA]],Siema2025,4,FALSE)</f>
        <v xml:space="preserve"> ES</v>
      </c>
      <c r="D197" s="106" t="str">
        <f>VLOOKUP(Tabela2[[#This Row],[SIEMA]],Siema2025,3,FALSE)</f>
        <v xml:space="preserve">Fundão </v>
      </c>
      <c r="E197" s="106" t="s">
        <v>7959</v>
      </c>
      <c r="F197" s="106" t="s">
        <v>8051</v>
      </c>
      <c r="G197" s="109" t="s">
        <v>8052</v>
      </c>
      <c r="H197" s="106" t="s">
        <v>8053</v>
      </c>
      <c r="I197" s="104" t="s">
        <v>7114</v>
      </c>
      <c r="J197" s="105">
        <f>VLOOKUP(Tabela2[[#This Row],[SIEMA]],Siema2025,2,FALSE)</f>
        <v>45736</v>
      </c>
      <c r="K197" s="105" t="str">
        <f>VLOOKUP(Tabela2[[#This Row],[SIEMA]],Siema2025,16,FALSE)</f>
        <v>Quinta</v>
      </c>
      <c r="L197" s="106" t="str">
        <f>IF(Tabela2[[#This Row],[Data]]="","Sem Informação",VLOOKUP(MONTH(Tabela2[[#This Row],[Data]]),'[1]Validação de dados'!$I$1:$J$13,2,0))</f>
        <v>Março</v>
      </c>
      <c r="M197" s="104">
        <f>YEAR(Tabela2[[#This Row],[Data]])</f>
        <v>2025</v>
      </c>
      <c r="N197" s="105" t="str">
        <f>VLOOKUP(Tabela2[[#This Row],[SIEMA]],Siema2025,17,FALSE)</f>
        <v>Madrugada</v>
      </c>
      <c r="O197" s="105" t="str">
        <f>VLOOKUP(Tabela2[[#This Row],[SIEMA]],Siema2025,5,FALSE)</f>
        <v>Rodovia</v>
      </c>
      <c r="P197" s="104" t="str">
        <f>VLOOKUP(Tabela2[[#This Row],[SIEMA]],Siema2025,21,FALSE)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Q197" s="104" t="s">
        <v>7127</v>
      </c>
      <c r="R197" s="104" t="s">
        <v>8054</v>
      </c>
      <c r="S197" s="107" t="s">
        <v>8055</v>
      </c>
      <c r="T197" s="104">
        <v>34.93</v>
      </c>
      <c r="U197" s="104" t="s">
        <v>7121</v>
      </c>
      <c r="V197" s="104" t="str">
        <f>IF(Q197="","",IF(ISNUMBER(Q197)=FALSE,"Não se aplica",IFERROR(VLOOKUP(Q197,Produtos!$A$1:$C$2319,3,FALSE),"Não Cadastrado")))</f>
        <v>Não se aplica</v>
      </c>
      <c r="W197" s="104" t="str">
        <f>VLOOKUP(Tabela2[[#This Row],[SIEMA]],Siema2025,10,FALSE)</f>
        <v/>
      </c>
      <c r="X197" s="113" t="str">
        <f>IF(Tabela2[[#This Row],[Origem do acidente]] = "Plataforma", "PREENCHER","NA")</f>
        <v>NA</v>
      </c>
      <c r="Y197" s="109" t="str">
        <f>IF(W197="","", IF(W197="NC","", IF(W197="NE","", IF(W197="NA","",IFERROR(VLOOKUP(W197,Produtos!$A$1:$C$2319,2,FALSE),"Não Cadastrado")))))</f>
        <v/>
      </c>
      <c r="Z197" s="104" t="str">
        <f>VLOOKUP(Tabela2[[#This Row],[SIEMA]],Siema2025,11,FALSE)</f>
        <v xml:space="preserve"> </v>
      </c>
      <c r="AA197" s="104" t="str">
        <f>VLOOKUP(Tabela2[[#This Row],[SIEMA]],Siema2025,12,FALSE)</f>
        <v xml:space="preserve"> </v>
      </c>
      <c r="AB197" s="104" t="str">
        <f>IF(W197="","",IF(ISNUMBER(W197)=FALSE,"Não se aplica",IFERROR(VLOOKUP(W197,Produtos!$A$1:$C$2319,3,FALSE),"Não Cadastrado")))</f>
        <v/>
      </c>
      <c r="AC197" s="104"/>
      <c r="AD197" s="108" t="str">
        <f>IF(Tabela2[[#This Row],[Origem do acidente]] = "Plataforma", "PREENCHER","NA")</f>
        <v>NA</v>
      </c>
      <c r="AE197" s="107" t="str">
        <f>IF(AC197="","", IF(AC197="NC","", IF(AC197="NE","", IF(AC197="NA","",IFERROR(VLOOKUP(AC197,Produtos!$A$1:$C$2319,2,FALSE),"Não Cadastrado")))))</f>
        <v/>
      </c>
      <c r="AF197" s="104"/>
      <c r="AG197" s="104"/>
      <c r="AH197" s="104" t="str">
        <f>IF(AC197="","",IF(ISNUMBER(AC197)=FALSE,"Não se aplica",IFERROR(VLOOKUP(AC197,Produtos!$A$1:$C$2319,3,FALSE),"Não Cadastrado")))</f>
        <v/>
      </c>
      <c r="AI197" s="104"/>
      <c r="AJ197" s="104" t="str">
        <f>VLOOKUP(Tabela2[[#This Row],[SIEMA]],Siema2025,26,FALSE)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AK197" s="107" t="s">
        <v>7190</v>
      </c>
      <c r="AL197" s="107" t="s">
        <v>7363</v>
      </c>
      <c r="AM197" s="107" t="s">
        <v>7182</v>
      </c>
      <c r="AN197" s="108" t="str">
        <f>VLOOKUP(Tabela2[[#This Row],[SIEMA]],Siema2025,51,FALSE)</f>
        <v/>
      </c>
      <c r="AO197" s="108" t="str">
        <f>VLOOKUP(Tabela2[[#This Row],[SIEMA]],Siema2025,53,FALSE)</f>
        <v/>
      </c>
      <c r="AP197" s="108" t="str">
        <f>VLOOKUP(Tabela2[[#This Row],[SIEMA]],Siema2025,55,FALSE)</f>
        <v/>
      </c>
      <c r="AQ197" s="108" t="str">
        <f>VLOOKUP(Tabela2[[#This Row],[SIEMA]],Siema2025,57,FALSE)</f>
        <v>X</v>
      </c>
      <c r="AR197" s="108" t="str">
        <f>VLOOKUP(Tabela2[[#This Row],[SIEMA]],Siema2025,59,FALSE)</f>
        <v/>
      </c>
      <c r="AS197" s="108" t="str">
        <f>VLOOKUP(Tabela2[[#This Row],[SIEMA]],Siema2025,61,FALSE)</f>
        <v/>
      </c>
      <c r="AT197" s="108" t="str">
        <f>VLOOKUP(Tabela2[[#This Row],[SIEMA]],Siema2025,63,FALSE)</f>
        <v/>
      </c>
      <c r="AU197" s="108" t="s">
        <v>7132</v>
      </c>
      <c r="AV197" s="108" t="str">
        <f>VLOOKUP(Tabela2[[#This Row],[SIEMA]],Siema2025,67,FALSE)</f>
        <v/>
      </c>
      <c r="AW197" s="108" t="str">
        <f>VLOOKUP(Tabela2[[#This Row],[SIEMA]],Siema2025,69,FALSE)</f>
        <v/>
      </c>
      <c r="AX197" s="108" t="str">
        <f>VLOOKUP(Tabela2[[#This Row],[SIEMA]],Siema2025,71,FALSE)</f>
        <v/>
      </c>
      <c r="AY197" s="108" t="str">
        <f>VLOOKUP(Tabela2[[#This Row],[SIEMA]],Siema2025,73,FALSE)</f>
        <v/>
      </c>
      <c r="AZ197" s="108" t="str">
        <f>VLOOKUP(Tabela2[[#This Row],[SIEMA]],Siema2025,75,FALSE)</f>
        <v/>
      </c>
      <c r="BA197" s="108" t="str">
        <f>VLOOKUP(Tabela2[[#This Row],[SIEMA]],Siema2025,77,FALSE)</f>
        <v/>
      </c>
      <c r="BB197" s="108" t="str">
        <f>VLOOKUP(Tabela2[[#This Row],[SIEMA]],Siema2025,79,FALSE)</f>
        <v/>
      </c>
      <c r="BC197" s="108" t="str">
        <f>IF(Tabela2[[#This Row],[Outro(s) ]] = "X", "PREENCHER","NA")</f>
        <v>NA</v>
      </c>
      <c r="BD197" s="108" t="str">
        <f>VLOOKUP(Tabela2[[#This Row],[SIEMA]],Siema2025,82,FALSE)</f>
        <v/>
      </c>
      <c r="BE197" s="108" t="str">
        <f>VLOOKUP(Tabela2[[#This Row],[SIEMA]],Siema2025,81,FALSE)</f>
        <v/>
      </c>
      <c r="BF197" s="110" t="s">
        <v>8056</v>
      </c>
      <c r="BG197" s="110"/>
      <c r="BH197" s="111">
        <v>47431915000115</v>
      </c>
      <c r="BI197" s="112" t="str">
        <f>VLOOKUP(Tabela2[[#This Row],[SIEMA]],Siema2025,107,FALSE)</f>
        <v>Não</v>
      </c>
      <c r="BJ197" s="107" t="s">
        <v>7099</v>
      </c>
      <c r="BK197" s="104" t="s">
        <v>2696</v>
      </c>
      <c r="BL197" s="140">
        <v>45743</v>
      </c>
      <c r="BM197" s="108">
        <f ca="1">IF(Tabela2[[#This Row],[Data de atendimento do Ibama (considerar o primeiro documento/ação)]]="",_xlfn.DAYS(TODAY(),J197),_xlfn.DAYS(Tabela2[[#This Row],[Data de atendimento do Ibama (considerar o primeiro documento/ação)]],J197))</f>
        <v>7</v>
      </c>
      <c r="BN197" s="108" t="str">
        <f>IF(Tabela2[[#This Row],[Atendido pelo Ibama ("Não" ou "Sim")]]="Não","Preencher", IF(Tabela2[[#This Row],[Atendido pelo Ibama ("Não" ou "Sim")]]="Sim","NA",""))</f>
        <v>NA</v>
      </c>
      <c r="BO197" s="114" t="s">
        <v>7100</v>
      </c>
      <c r="BP197" s="108" t="str">
        <f>IF(Tabela2[[#This Row],[Forma de atendimento (primeiro documento/ação)]]= "Outros (especificar)", "PREENCHER","NA")</f>
        <v>NA</v>
      </c>
      <c r="BQ197" s="106" t="s">
        <v>123</v>
      </c>
      <c r="BR197" s="108" t="s">
        <v>123</v>
      </c>
      <c r="BS197" s="108" t="str">
        <f>IF(Tabela2[[#This Row],[Se sim, foi emitida Ordem de Emergência? (informações vinculada à coluna CK)]] = "Sim", "PREENCHER","NA")</f>
        <v>NA</v>
      </c>
      <c r="BT197" s="108" t="s">
        <v>7101</v>
      </c>
      <c r="BU197" s="108" t="s">
        <v>123</v>
      </c>
      <c r="BV197" s="108" t="str">
        <f>IF(Tabela2[[#This Row],[Houve avaliação das informações pós-acidente solicitadas/enviadas?]] = "Sim", "PREENCHER","NA")</f>
        <v>NA</v>
      </c>
      <c r="BW197" s="108" t="s">
        <v>123</v>
      </c>
      <c r="BX197" s="106"/>
      <c r="BY197" s="106"/>
      <c r="BZ197" s="104" t="str">
        <f>IF(Tabela2[[#This Row],[Data do documento de encerramento]]="NA","NA",IF(Tabela2[[#This Row],[Data do documento de encerramento]]="","Pendente de conclusão/ encerramento",_xlfn.DAYS(Tabela2[[#This Row],[Data do documento de encerramento]],J197)))</f>
        <v>Pendente de conclusão/ encerramento</v>
      </c>
      <c r="CA197" s="107" t="s">
        <v>7880</v>
      </c>
      <c r="CB197" s="107"/>
      <c r="CC197" s="130"/>
      <c r="CD197" s="107"/>
      <c r="CE197" s="107"/>
      <c r="CF197" s="107"/>
    </row>
    <row r="198" spans="1:84" ht="30.75" hidden="1">
      <c r="A198" s="199">
        <v>202532132447</v>
      </c>
      <c r="B198" s="170" t="s">
        <v>8057</v>
      </c>
      <c r="C198" s="108" t="str">
        <f>VLOOKUP(Tabela2[[#This Row],[SIEMA]],Siema2025,4,FALSE)</f>
        <v xml:space="preserve"> SP</v>
      </c>
      <c r="D198" s="106" t="str">
        <f>VLOOKUP(Tabela2[[#This Row],[SIEMA]],Siema2025,3,FALSE)</f>
        <v xml:space="preserve">Cubatão </v>
      </c>
      <c r="E198" s="106" t="s">
        <v>7980</v>
      </c>
      <c r="F198" s="106"/>
      <c r="G198" s="175" t="s">
        <v>8058</v>
      </c>
      <c r="H198" s="175" t="s">
        <v>8059</v>
      </c>
      <c r="I198" s="104" t="s">
        <v>7114</v>
      </c>
      <c r="J198" s="105">
        <f>VLOOKUP(Tabela2[[#This Row],[SIEMA]],Siema2025,2,FALSE)</f>
        <v>45737</v>
      </c>
      <c r="K198" s="105" t="str">
        <f>VLOOKUP(Tabela2[[#This Row],[SIEMA]],Siema2025,16,FALSE)</f>
        <v>Sexta</v>
      </c>
      <c r="L198" s="106" t="str">
        <f>IF(Tabela2[[#This Row],[Data]]="","Sem Informação",VLOOKUP(MONTH(Tabela2[[#This Row],[Data]]),'[1]Validação de dados'!$I$1:$J$13,2,0))</f>
        <v>Março</v>
      </c>
      <c r="M198" s="104">
        <f>YEAR(Tabela2[[#This Row],[Data]])</f>
        <v>2025</v>
      </c>
      <c r="N198" s="105" t="str">
        <f>VLOOKUP(Tabela2[[#This Row],[SIEMA]],Siema2025,17,FALSE)</f>
        <v>Madrugada</v>
      </c>
      <c r="O198" s="105" t="str">
        <f>VLOOKUP(Tabela2[[#This Row],[SIEMA]],Siema2025,5,FALSE)</f>
        <v>Ferrovia</v>
      </c>
      <c r="P198" s="104" t="str">
        <f>VLOOKUP(Tabela2[[#This Row],[SIEMA]],Siema2025,21,FALSE)</f>
        <v>Vandalismo com abertura de vagão ferroviária graneleiro carregado com soja.</v>
      </c>
      <c r="Q198" s="104" t="s">
        <v>7127</v>
      </c>
      <c r="R198" s="104" t="s">
        <v>7127</v>
      </c>
      <c r="S198" s="107" t="s">
        <v>7462</v>
      </c>
      <c r="T198" s="104" t="str">
        <f>VLOOKUP(Tabela2[[#This Row],[SIEMA]],Siema2025,11,FALSE)</f>
        <v>20</v>
      </c>
      <c r="U198" s="104" t="s">
        <v>7121</v>
      </c>
      <c r="V198" s="104" t="s">
        <v>7127</v>
      </c>
      <c r="W198" s="104"/>
      <c r="X198" s="113"/>
      <c r="Y198" s="109" t="str">
        <f>IF(W198="","", IF(W198="NC","", IF(W198="NE","", IF(W198="NA","",IFERROR(VLOOKUP(W198,Produtos!$A$1:$C$2319,2,FALSE),"Não Cadastrado")))))</f>
        <v/>
      </c>
      <c r="Z198" s="104"/>
      <c r="AA198" s="104"/>
      <c r="AB198" s="104" t="str">
        <f>IF(W198="","",IF(ISNUMBER(W198)=FALSE,"Não se aplica",IFERROR(VLOOKUP(W198,Produtos!$A$1:$C$2319,3,FALSE),"Não Cadastrado")))</f>
        <v/>
      </c>
      <c r="AC198" s="104"/>
      <c r="AD198" s="108"/>
      <c r="AE198" s="107" t="str">
        <f>IF(AC198="","", IF(AC198="NC","", IF(AC198="NE","", IF(AC198="NA","",IFERROR(VLOOKUP(AC198,Produtos!$A$1:$C$2319,2,FALSE),"Não Cadastrado")))))</f>
        <v/>
      </c>
      <c r="AF198" s="104"/>
      <c r="AG198" s="104"/>
      <c r="AH198" s="104" t="str">
        <f>IF(AC198="","",IF(ISNUMBER(AC198)=FALSE,"Não se aplica",IFERROR(VLOOKUP(AC198,Produtos!$A$1:$C$2319,3,FALSE),"Não Cadastrado")))</f>
        <v/>
      </c>
      <c r="AI198" s="104"/>
      <c r="AJ198" s="104" t="str">
        <f>VLOOKUP(Tabela2[[#This Row],[SIEMA]],Siema2025,26,FALSE)</f>
        <v>Ato criminoso caracterizado pela abertura de vagão graneleiro ferroviário carregado com soja.</v>
      </c>
      <c r="AK198" s="107" t="s">
        <v>7122</v>
      </c>
      <c r="AL198" s="107"/>
      <c r="AM198" s="107"/>
      <c r="AN198" s="108" t="str">
        <f>VLOOKUP(Tabela2[[#This Row],[SIEMA]],Siema2025,51,FALSE)</f>
        <v/>
      </c>
      <c r="AO198" s="108" t="str">
        <f>VLOOKUP(Tabela2[[#This Row],[SIEMA]],Siema2025,53,FALSE)</f>
        <v/>
      </c>
      <c r="AP198" s="108" t="str">
        <f>VLOOKUP(Tabela2[[#This Row],[SIEMA]],Siema2025,55,FALSE)</f>
        <v/>
      </c>
      <c r="AQ198" s="108" t="str">
        <f>VLOOKUP(Tabela2[[#This Row],[SIEMA]],Siema2025,57,FALSE)</f>
        <v/>
      </c>
      <c r="AR198" s="108" t="str">
        <f>VLOOKUP(Tabela2[[#This Row],[SIEMA]],Siema2025,59,FALSE)</f>
        <v/>
      </c>
      <c r="AS198" s="108" t="str">
        <f>VLOOKUP(Tabela2[[#This Row],[SIEMA]],Siema2025,61,FALSE)</f>
        <v/>
      </c>
      <c r="AT198" s="108" t="str">
        <f>VLOOKUP(Tabela2[[#This Row],[SIEMA]],Siema2025,63,FALSE)</f>
        <v/>
      </c>
      <c r="AU198" s="108" t="str">
        <f>VLOOKUP(Tabela2[[#This Row],[SIEMA]],Siema2025,65,FALSE)</f>
        <v>X</v>
      </c>
      <c r="AV198" s="108" t="str">
        <f>VLOOKUP(Tabela2[[#This Row],[SIEMA]],Siema2025,67,FALSE)</f>
        <v/>
      </c>
      <c r="AW198" s="108" t="str">
        <f>VLOOKUP(Tabela2[[#This Row],[SIEMA]],Siema2025,69,FALSE)</f>
        <v/>
      </c>
      <c r="AX198" s="108" t="str">
        <f>VLOOKUP(Tabela2[[#This Row],[SIEMA]],Siema2025,71,FALSE)</f>
        <v/>
      </c>
      <c r="AY198" s="108" t="str">
        <f>VLOOKUP(Tabela2[[#This Row],[SIEMA]],Siema2025,73,FALSE)</f>
        <v/>
      </c>
      <c r="AZ198" s="108" t="str">
        <f>VLOOKUP(Tabela2[[#This Row],[SIEMA]],Siema2025,75,FALSE)</f>
        <v/>
      </c>
      <c r="BA198" s="108" t="str">
        <f>VLOOKUP(Tabela2[[#This Row],[SIEMA]],Siema2025,77,FALSE)</f>
        <v/>
      </c>
      <c r="BB198" s="108" t="str">
        <f>VLOOKUP(Tabela2[[#This Row],[SIEMA]],Siema2025,79,FALSE)</f>
        <v/>
      </c>
      <c r="BC198" s="108" t="str">
        <f>IF(Tabela2[[#This Row],[Outro(s) ]] = "X", "PREENCHER","NA")</f>
        <v>NA</v>
      </c>
      <c r="BD198" s="108" t="str">
        <f>VLOOKUP(Tabela2[[#This Row],[SIEMA]],Siema2025,82,FALSE)</f>
        <v/>
      </c>
      <c r="BE198" s="108" t="str">
        <f>VLOOKUP(Tabela2[[#This Row],[SIEMA]],Siema2025,81,FALSE)</f>
        <v/>
      </c>
      <c r="BF198" s="110" t="s">
        <v>3066</v>
      </c>
      <c r="BG198" s="110" t="s">
        <v>7123</v>
      </c>
      <c r="BH198" s="111" t="str">
        <f>VLOOKUP(Tabela2[[#This Row],[SIEMA]],Siema2025,29,FALSE)</f>
        <v>02502844000166</v>
      </c>
      <c r="BI198" s="112" t="str">
        <f>VLOOKUP(Tabela2[[#This Row],[SIEMA]],Siema2025,107,FALSE)</f>
        <v>Não</v>
      </c>
      <c r="BJ198" s="107" t="s">
        <v>7099</v>
      </c>
      <c r="BK198" s="104" t="s">
        <v>2696</v>
      </c>
      <c r="BL198" s="140">
        <v>45740</v>
      </c>
      <c r="BM198" s="108">
        <f ca="1">IF(Tabela2[[#This Row],[Data de atendimento do Ibama (considerar o primeiro documento/ação)]]="",_xlfn.DAYS(TODAY(),J198),_xlfn.DAYS(Tabela2[[#This Row],[Data de atendimento do Ibama (considerar o primeiro documento/ação)]],J198))</f>
        <v>3</v>
      </c>
      <c r="BN198" s="108" t="str">
        <f>IF(Tabela2[[#This Row],[Atendido pelo Ibama ("Não" ou "Sim")]]="Não","Preencher", IF(Tabela2[[#This Row],[Atendido pelo Ibama ("Não" ou "Sim")]]="Sim","NA",""))</f>
        <v>NA</v>
      </c>
      <c r="BO198" s="114" t="s">
        <v>7100</v>
      </c>
      <c r="BP198" s="108" t="str">
        <f>IF(Tabela2[[#This Row],[Forma de atendimento (primeiro documento/ação)]]= "Outros (especificar)", "PREENCHER","NA")</f>
        <v>NA</v>
      </c>
      <c r="BQ198" s="106" t="s">
        <v>123</v>
      </c>
      <c r="BR198" s="108" t="str">
        <f>IF(Tabela2[[#This Row],[Equipe do Ibama foi a campo? Houve sobrevoo do Poseidon?]] = "Sim", "PREENCHER","NA")</f>
        <v>NA</v>
      </c>
      <c r="BS198" s="108" t="str">
        <f>IF(Tabela2[[#This Row],[Se sim, foi emitida Ordem de Emergência? (informações vinculada à coluna CK)]] = "Sim", "PREENCHER","NA")</f>
        <v>NA</v>
      </c>
      <c r="BT198" s="108" t="s">
        <v>7126</v>
      </c>
      <c r="BU198" s="108" t="s">
        <v>2696</v>
      </c>
      <c r="BV198" s="108" t="s">
        <v>123</v>
      </c>
      <c r="BW198" s="108" t="s">
        <v>123</v>
      </c>
      <c r="BX198" s="106" t="s">
        <v>7127</v>
      </c>
      <c r="BY198" s="140"/>
      <c r="BZ198" s="104" t="str">
        <f>IF(Tabela2[[#This Row],[Data do documento de encerramento]]="NA","NA",IF(Tabela2[[#This Row],[Data do documento de encerramento]]="","Pendente de conclusão/ encerramento",_xlfn.DAYS(Tabela2[[#This Row],[Data do documento de encerramento]],J198)))</f>
        <v>Pendente de conclusão/ encerramento</v>
      </c>
      <c r="CA198" s="107" t="s">
        <v>7128</v>
      </c>
      <c r="CB198" s="107"/>
      <c r="CC198" s="132"/>
      <c r="CD198" s="107"/>
      <c r="CE198" s="107"/>
      <c r="CF198" s="107"/>
    </row>
    <row r="199" spans="1:84" ht="30.75">
      <c r="A199" s="182">
        <v>202532168446</v>
      </c>
      <c r="B199" s="118" t="s">
        <v>8060</v>
      </c>
      <c r="C199" s="108" t="s">
        <v>672</v>
      </c>
      <c r="D199" s="106" t="s">
        <v>637</v>
      </c>
      <c r="E199" s="106" t="s">
        <v>7479</v>
      </c>
      <c r="F199" s="106"/>
      <c r="G199" s="106" t="s">
        <v>8061</v>
      </c>
      <c r="H199" s="106" t="s">
        <v>8062</v>
      </c>
      <c r="I199" s="104" t="str">
        <f>VLOOKUP(Tabela2[[#This Row],[SIEMA]],Siema2025,19,FALSE)</f>
        <v>Santos</v>
      </c>
      <c r="J199" s="105">
        <f>VLOOKUP(Tabela2[[#This Row],[SIEMA]],Siema2025,2,FALSE)</f>
        <v>45737</v>
      </c>
      <c r="K199" s="105" t="str">
        <f>VLOOKUP(Tabela2[[#This Row],[SIEMA]],Siema2025,16,FALSE)</f>
        <v>Sexta</v>
      </c>
      <c r="L199" s="106" t="str">
        <f>IF(Tabela2[[#This Row],[Data]]="","Sem Informação",VLOOKUP(MONTH(Tabela2[[#This Row],[Data]]),'[1]Validação de dados'!$I$1:$J$13,2,0))</f>
        <v>Março</v>
      </c>
      <c r="M199" s="106">
        <f>YEAR(Tabela2[[#This Row],[Data]])</f>
        <v>2025</v>
      </c>
      <c r="N199" s="105" t="str">
        <f>VLOOKUP(Tabela2[[#This Row],[SIEMA]],Siema2025,17,FALSE)</f>
        <v>Vespertino</v>
      </c>
      <c r="O199" s="105" t="str">
        <f>VLOOKUP(Tabela2[[#This Row],[SIEMA]],Siema2025,5,FALSE)</f>
        <v>Plataforma</v>
      </c>
      <c r="P199" s="104" t="str">
        <f>VLOOKUP(Tabela2[[#This Row],[SIEMA]],Siema2025,21,FALSE)</f>
        <v>Navio-sonda West Saturn, Campo de Bacalhau, Bacia de Santos</v>
      </c>
      <c r="Q199" s="104" t="s">
        <v>7094</v>
      </c>
      <c r="R199" s="104" t="s">
        <v>8063</v>
      </c>
      <c r="S199" s="104" t="s">
        <v>8064</v>
      </c>
      <c r="T199" s="104">
        <v>289.60000000000002</v>
      </c>
      <c r="U199" s="104" t="s">
        <v>7111</v>
      </c>
      <c r="V199" s="104" t="str">
        <f>IF(Q199="","",IF(ISNUMBER(Q199)=FALSE,"Não se aplica",IFERROR(VLOOKUP(Q199,Produtos!$A$1:$C$2319,3,FALSE),"Não Cadastrado")))</f>
        <v>Não se aplica</v>
      </c>
      <c r="W199" s="104" t="s">
        <v>7094</v>
      </c>
      <c r="X199" s="113" t="s">
        <v>954</v>
      </c>
      <c r="Y199" s="113" t="s">
        <v>954</v>
      </c>
      <c r="Z199" s="104">
        <v>66.28</v>
      </c>
      <c r="AA199" s="104" t="s">
        <v>7111</v>
      </c>
      <c r="AB199" s="104" t="str">
        <f>IF(W199="","",IF(ISNUMBER(W199)=FALSE,"Não se aplica",IFERROR(VLOOKUP(W199,Produtos!$A$1:$C$2319,3,FALSE),"Não Cadastrado")))</f>
        <v>Não se aplica</v>
      </c>
      <c r="AC199" s="104">
        <v>1267</v>
      </c>
      <c r="AD199" s="108" t="s">
        <v>2043</v>
      </c>
      <c r="AE199" s="107" t="str">
        <f>IF(AC199="","", IF(AC199="NC","", IF(AC199="NE","", IF(AC199="NA","",IFERROR(VLOOKUP(AC199,Produtos!$A$1:$C$2319,2,FALSE),"Não Cadastrado")))))</f>
        <v>PETRÓLEO CRU</v>
      </c>
      <c r="AF199" s="104">
        <v>0.38</v>
      </c>
      <c r="AG199" s="104" t="s">
        <v>7111</v>
      </c>
      <c r="AH199" s="104">
        <f>IF(AC199="","",IF(ISNUMBER(AC199)=FALSE,"Não se aplica",IFERROR(VLOOKUP(AC199,Produtos!$A$1:$C$2319,3,FALSE),"Não Cadastrado")))</f>
        <v>3</v>
      </c>
      <c r="AI199" s="104"/>
      <c r="AJ199" s="104" t="str">
        <f>VLOOKUP(Tabela2[[#This Row],[SIEMA]],Siema2025,26,FALSE)</f>
        <v>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v>
      </c>
      <c r="AK199" s="107" t="s">
        <v>7234</v>
      </c>
      <c r="AL199" s="107"/>
      <c r="AM199" s="107"/>
      <c r="AN199" s="108" t="str">
        <f>VLOOKUP(Tabela2[[#This Row],[SIEMA]],Siema2025,51,FALSE)</f>
        <v/>
      </c>
      <c r="AO199" s="108" t="str">
        <f>VLOOKUP(Tabela2[[#This Row],[SIEMA]],Siema2025,53,FALSE)</f>
        <v/>
      </c>
      <c r="AP199" s="108" t="str">
        <f>VLOOKUP(Tabela2[[#This Row],[SIEMA]],Siema2025,55,FALSE)</f>
        <v/>
      </c>
      <c r="AQ199" s="108" t="str">
        <f>VLOOKUP(Tabela2[[#This Row],[SIEMA]],Siema2025,57,FALSE)</f>
        <v/>
      </c>
      <c r="AR199" s="108" t="str">
        <f>VLOOKUP(Tabela2[[#This Row],[SIEMA]],Siema2025,59,FALSE)</f>
        <v/>
      </c>
      <c r="AS199" s="108" t="str">
        <f>VLOOKUP(Tabela2[[#This Row],[SIEMA]],Siema2025,61,FALSE)</f>
        <v>X</v>
      </c>
      <c r="AT199" s="108" t="str">
        <f>VLOOKUP(Tabela2[[#This Row],[SIEMA]],Siema2025,63,FALSE)</f>
        <v/>
      </c>
      <c r="AU199" s="108" t="str">
        <f>VLOOKUP(Tabela2[[#This Row],[SIEMA]],Siema2025,65,FALSE)</f>
        <v/>
      </c>
      <c r="AV199" s="108" t="str">
        <f>VLOOKUP(Tabela2[[#This Row],[SIEMA]],Siema2025,67,FALSE)</f>
        <v/>
      </c>
      <c r="AW199" s="108" t="str">
        <f>VLOOKUP(Tabela2[[#This Row],[SIEMA]],Siema2025,69,FALSE)</f>
        <v/>
      </c>
      <c r="AX199" s="108" t="str">
        <f>VLOOKUP(Tabela2[[#This Row],[SIEMA]],Siema2025,71,FALSE)</f>
        <v/>
      </c>
      <c r="AY199" s="108" t="str">
        <f>VLOOKUP(Tabela2[[#This Row],[SIEMA]],Siema2025,73,FALSE)</f>
        <v/>
      </c>
      <c r="AZ199" s="108" t="str">
        <f>VLOOKUP(Tabela2[[#This Row],[SIEMA]],Siema2025,75,FALSE)</f>
        <v/>
      </c>
      <c r="BA199" s="108" t="str">
        <f>VLOOKUP(Tabela2[[#This Row],[SIEMA]],Siema2025,77,FALSE)</f>
        <v/>
      </c>
      <c r="BB199" s="108" t="str">
        <f>VLOOKUP(Tabela2[[#This Row],[SIEMA]],Siema2025,79,FALSE)</f>
        <v/>
      </c>
      <c r="BC199" s="108" t="str">
        <f>IF(Tabela2[[#This Row],[Outro(s) ]] = "X", "PREENCHER","NA")</f>
        <v>NA</v>
      </c>
      <c r="BD199" s="108" t="str">
        <f>VLOOKUP(Tabela2[[#This Row],[SIEMA]],Siema2025,82,FALSE)</f>
        <v/>
      </c>
      <c r="BE199" s="108" t="str">
        <f>VLOOKUP(Tabela2[[#This Row],[SIEMA]],Siema2025,81,FALSE)</f>
        <v/>
      </c>
      <c r="BF199" s="110" t="str">
        <f>VLOOKUP(Tabela2[[#This Row],[SIEMA]],Siema2025,28,FALSE)</f>
        <v>Equinor Brasil Energia</v>
      </c>
      <c r="BG199" s="110"/>
      <c r="BH199" s="111">
        <v>33000167000101</v>
      </c>
      <c r="BI199" s="112" t="s">
        <v>2696</v>
      </c>
      <c r="BJ199" s="107" t="s">
        <v>7099</v>
      </c>
      <c r="BK199" s="104" t="s">
        <v>2696</v>
      </c>
      <c r="BL199" s="140">
        <v>45740</v>
      </c>
      <c r="BM199" s="108">
        <f ca="1">IF(Tabela2[[#This Row],[Data de atendimento do Ibama (considerar o primeiro documento/ação)]]="",_xlfn.DAYS(TODAY(),J199),_xlfn.DAYS(Tabela2[[#This Row],[Data de atendimento do Ibama (considerar o primeiro documento/ação)]],J199))</f>
        <v>3</v>
      </c>
      <c r="BN199" s="108" t="str">
        <f>IF(Tabela2[[#This Row],[Atendido pelo Ibama ("Não" ou "Sim")]]="Não","Preencher", IF(Tabela2[[#This Row],[Atendido pelo Ibama ("Não" ou "Sim")]]="Sim","NA",""))</f>
        <v>NA</v>
      </c>
      <c r="BO199" s="114" t="s">
        <v>7100</v>
      </c>
      <c r="BP199" s="108" t="str">
        <f>IF(Tabela2[[#This Row],[Forma de atendimento (primeiro documento/ação)]]= "Outros (especificar)", "PREENCHER","NA")</f>
        <v>NA</v>
      </c>
      <c r="BQ199" s="106" t="s">
        <v>123</v>
      </c>
      <c r="BR199" s="108" t="str">
        <f>IF(Tabela2[[#This Row],[Equipe do Ibama foi a campo? Houve sobrevoo do Poseidon?]] = "Sim", "PREENCHER","NA")</f>
        <v>NA</v>
      </c>
      <c r="BS199" s="108" t="str">
        <f>IF(Tabela2[[#This Row],[Se sim, foi emitida Ordem de Emergência? (informações vinculada à coluna CK)]] = "Sim", "PREENCHER","NA")</f>
        <v>NA</v>
      </c>
      <c r="BT199" s="108" t="s">
        <v>7101</v>
      </c>
      <c r="BU199" s="108" t="s">
        <v>123</v>
      </c>
      <c r="BV199" s="108" t="s">
        <v>123</v>
      </c>
      <c r="BW199" s="108" t="s">
        <v>123</v>
      </c>
      <c r="BX199" s="106" t="s">
        <v>7127</v>
      </c>
      <c r="BY199" s="106"/>
      <c r="BZ199" s="104" t="str">
        <f>IF(Tabela2[[#This Row],[Data do documento de encerramento]]="NA","NA",IF(Tabela2[[#This Row],[Data do documento de encerramento]]="","Pendente de conclusão/ encerramento",_xlfn.DAYS(Tabela2[[#This Row],[Data do documento de encerramento]],J199)))</f>
        <v>Pendente de conclusão/ encerramento</v>
      </c>
      <c r="CA199" s="107"/>
      <c r="CB199" s="107" t="s">
        <v>7907</v>
      </c>
      <c r="CC199" s="129" t="s">
        <v>7576</v>
      </c>
      <c r="CD199" s="107" t="s">
        <v>7301</v>
      </c>
      <c r="CE199" s="107" t="s">
        <v>2696</v>
      </c>
      <c r="CF199" s="107" t="s">
        <v>7105</v>
      </c>
    </row>
    <row r="200" spans="1:84" ht="30.75" hidden="1">
      <c r="A200" s="169">
        <v>202532175632</v>
      </c>
      <c r="B200" s="170" t="s">
        <v>8065</v>
      </c>
      <c r="C200" s="108" t="str">
        <f>VLOOKUP(Tabela2[[#This Row],[SIEMA]],Siema2025,4,FALSE)</f>
        <v xml:space="preserve"> PR</v>
      </c>
      <c r="D200" s="106" t="str">
        <f>VLOOKUP(Tabela2[[#This Row],[SIEMA]],Siema2025,3,FALSE)</f>
        <v xml:space="preserve">Campo Largo </v>
      </c>
      <c r="E200" s="106" t="str">
        <f>VLOOKUP(Tabela2[[#This Row],[SIEMA]],Siema2025,20,FALSE)</f>
        <v>Rod. do Café - Lot. Sao Jose, Campo Largo - PR</v>
      </c>
      <c r="F200" s="106"/>
      <c r="G200" s="106" t="s">
        <v>8066</v>
      </c>
      <c r="H200" s="106" t="s">
        <v>8067</v>
      </c>
      <c r="I200" s="104" t="str">
        <f>VLOOKUP(Tabela2[[#This Row],[SIEMA]],Siema2025,19,FALSE)</f>
        <v/>
      </c>
      <c r="J200" s="105">
        <f>VLOOKUP(Tabela2[[#This Row],[SIEMA]],Siema2025,2,FALSE)</f>
        <v>45737</v>
      </c>
      <c r="K200" s="105" t="str">
        <f>VLOOKUP(Tabela2[[#This Row],[SIEMA]],Siema2025,16,FALSE)</f>
        <v>Sexta</v>
      </c>
      <c r="L200" s="106" t="str">
        <f>IF(Tabela2[[#This Row],[Data]]="","Sem Informação",VLOOKUP(MONTH(Tabela2[[#This Row],[Data]]),'[1]Validação de dados'!$I$1:$J$13,2,0))</f>
        <v>Março</v>
      </c>
      <c r="M200" s="104">
        <f>YEAR(Tabela2[[#This Row],[Data]])</f>
        <v>2025</v>
      </c>
      <c r="N200" s="105" t="str">
        <f>VLOOKUP(Tabela2[[#This Row],[SIEMA]],Siema2025,17,FALSE)</f>
        <v>Noturno</v>
      </c>
      <c r="O200" s="105" t="str">
        <f>VLOOKUP(Tabela2[[#This Row],[SIEMA]],Siema2025,5,FALSE)</f>
        <v>Posto de combustível</v>
      </c>
      <c r="P200" s="104" t="str">
        <f>VLOOKUP(Tabela2[[#This Row],[SIEMA]],Siema2025,21,FALSE)</f>
        <v>Caminhão Tanque da empresa, colidiu com outro veículo em manobra no pátio do Posto de Combustível.</v>
      </c>
      <c r="Q200" s="104">
        <v>1170</v>
      </c>
      <c r="R200" s="104" t="str">
        <f>VLOOKUP(Tabela2[[#This Row],[SIEMA]],Siema2025,10,FALSE)</f>
        <v/>
      </c>
      <c r="S200" s="107" t="str">
        <f>IF(Q200="","", IF(Q200="NC","", IF(Q200="NE","", IF(Q200="NA","",IFERROR(VLOOKUP(Q200,Produtos!$A$1:$C$2319,2,FALSE),"Não Cadastrado")))))</f>
        <v>ÁLCOOL ETÍLICO, ETANOL</v>
      </c>
      <c r="T200" s="104">
        <v>45</v>
      </c>
      <c r="U200" s="104" t="s">
        <v>7111</v>
      </c>
      <c r="V200" s="104">
        <f>IF(Q200="","",IF(ISNUMBER(Q200)=FALSE,"Não se aplica",IFERROR(VLOOKUP(Q200,Produtos!$A$1:$C$2319,3,FALSE),"Não Cadastrado")))</f>
        <v>3</v>
      </c>
      <c r="W200" s="104" t="str">
        <f>VLOOKUP(Tabela2[[#This Row],[SIEMA]],Siema2025,10,FALSE)</f>
        <v/>
      </c>
      <c r="X200" s="113" t="str">
        <f>IF(Tabela2[[#This Row],[Origem do acidente]] = "Plataforma", "PREENCHER","NA")</f>
        <v>NA</v>
      </c>
      <c r="Y200" s="109" t="str">
        <f>IF(W200="","", IF(W200="NC","", IF(W200="NE","", IF(W200="NA","",IFERROR(VLOOKUP(W200,Produtos!$A$1:$C$2319,2,FALSE),"Não Cadastrado")))))</f>
        <v/>
      </c>
      <c r="Z200" s="104" t="str">
        <f>VLOOKUP(Tabela2[[#This Row],[SIEMA]],Siema2025,11,FALSE)</f>
        <v xml:space="preserve"> </v>
      </c>
      <c r="AA200" s="104" t="str">
        <f>VLOOKUP(Tabela2[[#This Row],[SIEMA]],Siema2025,12,FALSE)</f>
        <v xml:space="preserve"> </v>
      </c>
      <c r="AB200" s="104" t="str">
        <f>IF(W200="","",IF(ISNUMBER(W200)=FALSE,"Não se aplica",IFERROR(VLOOKUP(W200,Produtos!$A$1:$C$2319,3,FALSE),"Não Cadastrado")))</f>
        <v/>
      </c>
      <c r="AC200" s="104"/>
      <c r="AD200" s="108" t="str">
        <f>IF(Tabela2[[#This Row],[Origem do acidente]] = "Plataforma", "PREENCHER","NA")</f>
        <v>NA</v>
      </c>
      <c r="AE200" s="107" t="str">
        <f>IF(AC200="","", IF(AC200="NC","", IF(AC200="NE","", IF(AC200="NA","",IFERROR(VLOOKUP(AC200,Produtos!$A$1:$C$2319,2,FALSE),"Não Cadastrado")))))</f>
        <v/>
      </c>
      <c r="AF200" s="104"/>
      <c r="AG200" s="104"/>
      <c r="AH200" s="104" t="str">
        <f>IF(AC200="","",IF(ISNUMBER(AC200)=FALSE,"Não se aplica",IFERROR(VLOOKUP(AC200,Produtos!$A$1:$C$2319,3,FALSE),"Não Cadastrado")))</f>
        <v/>
      </c>
      <c r="AI200" s="104"/>
      <c r="AJ200" s="104" t="str">
        <f>VLOOKUP(Tabela2[[#This Row],[SIEMA]],Siema2025,26,FALSE)</f>
        <v>Abalroamento em manobra para estacionar no pátio do posto onde o motorista da empresa iria realizar o pernoite</v>
      </c>
      <c r="AK200" s="107" t="s">
        <v>7190</v>
      </c>
      <c r="AL200" s="107"/>
      <c r="AM200" s="107"/>
      <c r="AN200" s="108" t="str">
        <f>VLOOKUP(Tabela2[[#This Row],[SIEMA]],Siema2025,51,FALSE)</f>
        <v/>
      </c>
      <c r="AO200" s="108" t="str">
        <f>VLOOKUP(Tabela2[[#This Row],[SIEMA]],Siema2025,53,FALSE)</f>
        <v/>
      </c>
      <c r="AP200" s="108" t="str">
        <f>VLOOKUP(Tabela2[[#This Row],[SIEMA]],Siema2025,55,FALSE)</f>
        <v/>
      </c>
      <c r="AQ200" s="108" t="str">
        <f>VLOOKUP(Tabela2[[#This Row],[SIEMA]],Siema2025,57,FALSE)</f>
        <v/>
      </c>
      <c r="AR200" s="108" t="str">
        <f>VLOOKUP(Tabela2[[#This Row],[SIEMA]],Siema2025,59,FALSE)</f>
        <v/>
      </c>
      <c r="AS200" s="108" t="str">
        <f>VLOOKUP(Tabela2[[#This Row],[SIEMA]],Siema2025,61,FALSE)</f>
        <v/>
      </c>
      <c r="AT200" s="108" t="str">
        <f>VLOOKUP(Tabela2[[#This Row],[SIEMA]],Siema2025,63,FALSE)</f>
        <v/>
      </c>
      <c r="AU200" s="108" t="str">
        <f>VLOOKUP(Tabela2[[#This Row],[SIEMA]],Siema2025,65,FALSE)</f>
        <v/>
      </c>
      <c r="AV200" s="108" t="str">
        <f>VLOOKUP(Tabela2[[#This Row],[SIEMA]],Siema2025,67,FALSE)</f>
        <v/>
      </c>
      <c r="AW200" s="108" t="str">
        <f>VLOOKUP(Tabela2[[#This Row],[SIEMA]],Siema2025,69,FALSE)</f>
        <v/>
      </c>
      <c r="AX200" s="108" t="str">
        <f>VLOOKUP(Tabela2[[#This Row],[SIEMA]],Siema2025,71,FALSE)</f>
        <v/>
      </c>
      <c r="AY200" s="108" t="str">
        <f>VLOOKUP(Tabela2[[#This Row],[SIEMA]],Siema2025,73,FALSE)</f>
        <v/>
      </c>
      <c r="AZ200" s="108" t="str">
        <f>VLOOKUP(Tabela2[[#This Row],[SIEMA]],Siema2025,75,FALSE)</f>
        <v/>
      </c>
      <c r="BA200" s="108" t="str">
        <f>VLOOKUP(Tabela2[[#This Row],[SIEMA]],Siema2025,77,FALSE)</f>
        <v/>
      </c>
      <c r="BB200" s="108" t="str">
        <f>VLOOKUP(Tabela2[[#This Row],[SIEMA]],Siema2025,79,FALSE)</f>
        <v>X</v>
      </c>
      <c r="BC200" s="108" t="str">
        <f>IF(Tabela2[[#This Row],[Outro(s) ]] = "X", "PREENCHER","NA")</f>
        <v>PREENCHER</v>
      </c>
      <c r="BD200" s="108" t="str">
        <f>VLOOKUP(Tabela2[[#This Row],[SIEMA]],Siema2025,82,FALSE)</f>
        <v/>
      </c>
      <c r="BE200" s="108" t="str">
        <f>VLOOKUP(Tabela2[[#This Row],[SIEMA]],Siema2025,81,FALSE)</f>
        <v/>
      </c>
      <c r="BF200" s="110" t="str">
        <f>VLOOKUP(Tabela2[[#This Row],[SIEMA]],Siema2025,28,FALSE)</f>
        <v>VELLOSO &amp; LEAL LTDA</v>
      </c>
      <c r="BG200" s="110"/>
      <c r="BH200" s="111" t="str">
        <f>VLOOKUP(Tabela2[[#This Row],[SIEMA]],Siema2025,29,FALSE)</f>
        <v>05143719000103</v>
      </c>
      <c r="BI200" s="112" t="str">
        <f>VLOOKUP(Tabela2[[#This Row],[SIEMA]],Siema2025,107,FALSE)</f>
        <v>Não</v>
      </c>
      <c r="BJ200" s="107" t="s">
        <v>7113</v>
      </c>
      <c r="BK200" s="104" t="s">
        <v>2696</v>
      </c>
      <c r="BL200" s="186">
        <v>45953</v>
      </c>
      <c r="BM200" s="108">
        <f ca="1">IF(Tabela2[[#This Row],[Data de atendimento do Ibama (considerar o primeiro documento/ação)]]="",_xlfn.DAYS(TODAY(),J200),_xlfn.DAYS(Tabela2[[#This Row],[Data de atendimento do Ibama (considerar o primeiro documento/ação)]],J200))</f>
        <v>216</v>
      </c>
      <c r="BN200" s="108" t="str">
        <f>IF(Tabela2[[#This Row],[Atendido pelo Ibama ("Não" ou "Sim")]]="Não","Preencher", IF(Tabela2[[#This Row],[Atendido pelo Ibama ("Não" ou "Sim")]]="Sim","NA",""))</f>
        <v>NA</v>
      </c>
      <c r="BO200" s="114" t="s">
        <v>7165</v>
      </c>
      <c r="BP200" s="108" t="str">
        <f>IF(Tabela2[[#This Row],[Forma de atendimento (primeiro documento/ação)]]= "Outros (especificar)", "PREENCHER","NA")</f>
        <v>NA</v>
      </c>
      <c r="BQ200" s="106" t="s">
        <v>123</v>
      </c>
      <c r="BR200" s="108" t="str">
        <f>IF(Tabela2[[#This Row],[Equipe do Ibama foi a campo? Houve sobrevoo do Poseidon?]] = "Sim", "PREENCHER","NA")</f>
        <v>NA</v>
      </c>
      <c r="BS200" s="108" t="s">
        <v>2696</v>
      </c>
      <c r="BT200" s="108" t="s">
        <v>7101</v>
      </c>
      <c r="BU200" s="108" t="s">
        <v>2696</v>
      </c>
      <c r="BV200" s="108" t="s">
        <v>123</v>
      </c>
      <c r="BW200" s="108" t="s">
        <v>123</v>
      </c>
      <c r="BX200" s="106"/>
      <c r="BY200" s="140"/>
      <c r="BZ200" s="104" t="str">
        <f>IF(Tabela2[[#This Row],[Data do documento de encerramento]]="NA","NA",IF(Tabela2[[#This Row],[Data do documento de encerramento]]="","Pendente de conclusão/ encerramento",_xlfn.DAYS(Tabela2[[#This Row],[Data do documento de encerramento]],J200)))</f>
        <v>Pendente de conclusão/ encerramento</v>
      </c>
      <c r="CA200" s="107"/>
      <c r="CB200" s="107"/>
      <c r="CC200" s="131"/>
      <c r="CD200" s="107"/>
      <c r="CE200" s="107"/>
      <c r="CF200" s="107"/>
    </row>
    <row r="201" spans="1:84" hidden="1">
      <c r="A201" s="169">
        <v>202532354029</v>
      </c>
      <c r="B201" s="170" t="s">
        <v>8068</v>
      </c>
      <c r="C201" s="108" t="s">
        <v>7135</v>
      </c>
      <c r="D201" s="106" t="s">
        <v>637</v>
      </c>
      <c r="E201" s="106" t="s">
        <v>7255</v>
      </c>
      <c r="F201" s="106"/>
      <c r="G201" s="106" t="s">
        <v>8069</v>
      </c>
      <c r="H201" s="106" t="s">
        <v>8070</v>
      </c>
      <c r="I201" s="104" t="str">
        <f>VLOOKUP(Tabela2[[#This Row],[SIEMA]],Siema2025,19,FALSE)</f>
        <v>Campos</v>
      </c>
      <c r="J201" s="105">
        <f>VLOOKUP(Tabela2[[#This Row],[SIEMA]],Siema2025,2,FALSE)</f>
        <v>45737</v>
      </c>
      <c r="K201" s="105" t="str">
        <f>VLOOKUP(Tabela2[[#This Row],[SIEMA]],Siema2025,16,FALSE)</f>
        <v>Sexta</v>
      </c>
      <c r="L201" s="106" t="str">
        <f>IF(Tabela2[[#This Row],[Data]]="","Sem Informação",VLOOKUP(MONTH(Tabela2[[#This Row],[Data]]),'[1]Validação de dados'!$I$1:$J$13,2,0))</f>
        <v>Março</v>
      </c>
      <c r="M201" s="104">
        <f>YEAR(Tabela2[[#This Row],[Data]])</f>
        <v>2025</v>
      </c>
      <c r="N201" s="105" t="str">
        <f>VLOOKUP(Tabela2[[#This Row],[SIEMA]],Siema2025,17,FALSE)</f>
        <v>Vespertino</v>
      </c>
      <c r="O201" s="105" t="s">
        <v>7255</v>
      </c>
      <c r="P201" s="104" t="str">
        <f>VLOOKUP(Tabela2[[#This Row],[SIEMA]],Siema2025,21,FALSE)</f>
        <v>Bloco Alto de Cabo Frio Central.</v>
      </c>
      <c r="Q201" s="104" t="s">
        <v>7418</v>
      </c>
      <c r="R201" s="104" t="str">
        <f>VLOOKUP(Tabela2[[#This Row],[SIEMA]],Siema2025,10,FALSE)</f>
        <v/>
      </c>
      <c r="S201" s="107" t="str">
        <f>IF(Q201="","", IF(Q201="NC","", IF(Q201="NE","", IF(Q201="NA","",IFERROR(VLOOKUP(Q201,Produtos!$A$1:$C$2319,2,FALSE),"Não Cadastrado")))))</f>
        <v/>
      </c>
      <c r="T201" s="104" t="str">
        <f>VLOOKUP(Tabela2[[#This Row],[SIEMA]],Siema2025,11,FALSE)</f>
        <v xml:space="preserve"> </v>
      </c>
      <c r="U201" s="104" t="str">
        <f>VLOOKUP(Tabela2[[#This Row],[SIEMA]],Siema2025,12,FALSE)</f>
        <v xml:space="preserve"> </v>
      </c>
      <c r="V201" s="104" t="str">
        <f>IF(Q201="","",IF(ISNUMBER(Q201)=FALSE,"Não se aplica",IFERROR(VLOOKUP(Q201,Produtos!$A$1:$C$2319,3,FALSE),"Não Cadastrado")))</f>
        <v>Não se aplica</v>
      </c>
      <c r="W201" s="104" t="str">
        <f>VLOOKUP(Tabela2[[#This Row],[SIEMA]],Siema2025,10,FALSE)</f>
        <v/>
      </c>
      <c r="X201" s="113" t="str">
        <f>IF(Tabela2[[#This Row],[Origem do acidente]] = "Plataforma", "PREENCHER","NA")</f>
        <v>NA</v>
      </c>
      <c r="Y201" s="109" t="str">
        <f>IF(W201="","", IF(W201="NC","", IF(W201="NE","", IF(W201="NA","",IFERROR(VLOOKUP(W201,Produtos!$A$1:$C$2319,2,FALSE),"Não Cadastrado")))))</f>
        <v/>
      </c>
      <c r="Z201" s="104" t="str">
        <f>VLOOKUP(Tabela2[[#This Row],[SIEMA]],Siema2025,11,FALSE)</f>
        <v xml:space="preserve"> </v>
      </c>
      <c r="AA201" s="104" t="str">
        <f>VLOOKUP(Tabela2[[#This Row],[SIEMA]],Siema2025,12,FALSE)</f>
        <v xml:space="preserve"> </v>
      </c>
      <c r="AB201" s="104" t="str">
        <f>IF(W201="","",IF(ISNUMBER(W201)=FALSE,"Não se aplica",IFERROR(VLOOKUP(W201,Produtos!$A$1:$C$2319,3,FALSE),"Não Cadastrado")))</f>
        <v/>
      </c>
      <c r="AC201" s="104"/>
      <c r="AD201" s="108" t="str">
        <f>IF(Tabela2[[#This Row],[Origem do acidente]] = "Plataforma", "PREENCHER","NA")</f>
        <v>NA</v>
      </c>
      <c r="AE201" s="107" t="str">
        <f>IF(AC201="","", IF(AC201="NC","", IF(AC201="NE","", IF(AC201="NA","",IFERROR(VLOOKUP(AC201,Produtos!$A$1:$C$2319,2,FALSE),"Não Cadastrado")))))</f>
        <v/>
      </c>
      <c r="AF201" s="104"/>
      <c r="AG201" s="104"/>
      <c r="AH201" s="104" t="str">
        <f>IF(AC201="","",IF(ISNUMBER(AC201)=FALSE,"Não se aplica",IFERROR(VLOOKUP(AC201,Produtos!$A$1:$C$2319,3,FALSE),"Não Cadastrado")))</f>
        <v/>
      </c>
      <c r="AI201" s="104"/>
      <c r="AJ201" s="104" t="str">
        <f>VLOOKUP(Tabela2[[#This Row],[SIEMA]],Siema2025,26,FALSE)</f>
        <v>Em investigação.</v>
      </c>
      <c r="AK201" s="107" t="s">
        <v>7250</v>
      </c>
      <c r="AL201" s="107"/>
      <c r="AM201" s="107"/>
      <c r="AN201" s="108" t="str">
        <f>VLOOKUP(Tabela2[[#This Row],[SIEMA]],Siema2025,51,FALSE)</f>
        <v/>
      </c>
      <c r="AO201" s="108" t="str">
        <f>VLOOKUP(Tabela2[[#This Row],[SIEMA]],Siema2025,53,FALSE)</f>
        <v/>
      </c>
      <c r="AP201" s="108" t="str">
        <f>VLOOKUP(Tabela2[[#This Row],[SIEMA]],Siema2025,55,FALSE)</f>
        <v/>
      </c>
      <c r="AQ201" s="108" t="str">
        <f>VLOOKUP(Tabela2[[#This Row],[SIEMA]],Siema2025,57,FALSE)</f>
        <v/>
      </c>
      <c r="AR201" s="108" t="str">
        <f>VLOOKUP(Tabela2[[#This Row],[SIEMA]],Siema2025,59,FALSE)</f>
        <v/>
      </c>
      <c r="AS201" s="108" t="str">
        <f>VLOOKUP(Tabela2[[#This Row],[SIEMA]],Siema2025,61,FALSE)</f>
        <v>X</v>
      </c>
      <c r="AT201" s="108" t="str">
        <f>VLOOKUP(Tabela2[[#This Row],[SIEMA]],Siema2025,63,FALSE)</f>
        <v/>
      </c>
      <c r="AU201" s="108" t="str">
        <f>VLOOKUP(Tabela2[[#This Row],[SIEMA]],Siema2025,65,FALSE)</f>
        <v/>
      </c>
      <c r="AV201" s="108" t="str">
        <f>VLOOKUP(Tabela2[[#This Row],[SIEMA]],Siema2025,67,FALSE)</f>
        <v/>
      </c>
      <c r="AW201" s="108" t="str">
        <f>VLOOKUP(Tabela2[[#This Row],[SIEMA]],Siema2025,69,FALSE)</f>
        <v/>
      </c>
      <c r="AX201" s="108" t="str">
        <f>VLOOKUP(Tabela2[[#This Row],[SIEMA]],Siema2025,71,FALSE)</f>
        <v/>
      </c>
      <c r="AY201" s="108" t="str">
        <f>VLOOKUP(Tabela2[[#This Row],[SIEMA]],Siema2025,73,FALSE)</f>
        <v/>
      </c>
      <c r="AZ201" s="108" t="str">
        <f>VLOOKUP(Tabela2[[#This Row],[SIEMA]],Siema2025,75,FALSE)</f>
        <v/>
      </c>
      <c r="BA201" s="108" t="str">
        <f>VLOOKUP(Tabela2[[#This Row],[SIEMA]],Siema2025,77,FALSE)</f>
        <v/>
      </c>
      <c r="BB201" s="108" t="str">
        <f>VLOOKUP(Tabela2[[#This Row],[SIEMA]],Siema2025,79,FALSE)</f>
        <v/>
      </c>
      <c r="BC201" s="108" t="str">
        <f>IF(Tabela2[[#This Row],[Outro(s) ]] = "X", "PREENCHER","NA")</f>
        <v>NA</v>
      </c>
      <c r="BD201" s="108" t="str">
        <f>VLOOKUP(Tabela2[[#This Row],[SIEMA]],Siema2025,82,FALSE)</f>
        <v/>
      </c>
      <c r="BE201" s="108" t="str">
        <f>VLOOKUP(Tabela2[[#This Row],[SIEMA]],Siema2025,81,FALSE)</f>
        <v/>
      </c>
      <c r="BF201" s="110" t="str">
        <f>VLOOKUP(Tabela2[[#This Row],[SIEMA]],Siema2025,28,FALSE)</f>
        <v>Petróleo Brasileiro S.A. - PETROBRAS</v>
      </c>
      <c r="BG201" s="110"/>
      <c r="BH201" s="111" t="str">
        <f>VLOOKUP(Tabela2[[#This Row],[SIEMA]],Siema2025,29,FALSE)</f>
        <v>33000167100750</v>
      </c>
      <c r="BI201" s="112" t="str">
        <f>VLOOKUP(Tabela2[[#This Row],[SIEMA]],Siema2025,107,FALSE)</f>
        <v>Não</v>
      </c>
      <c r="BJ201" s="107" t="s">
        <v>7099</v>
      </c>
      <c r="BK201" s="104" t="s">
        <v>2696</v>
      </c>
      <c r="BL201" s="140">
        <v>45743</v>
      </c>
      <c r="BM201" s="108">
        <f ca="1">IF(Tabela2[[#This Row],[Data de atendimento do Ibama (considerar o primeiro documento/ação)]]="",_xlfn.DAYS(TODAY(),J201),_xlfn.DAYS(Tabela2[[#This Row],[Data de atendimento do Ibama (considerar o primeiro documento/ação)]],J201))</f>
        <v>6</v>
      </c>
      <c r="BN201" s="108" t="str">
        <f>IF(Tabela2[[#This Row],[Atendido pelo Ibama ("Não" ou "Sim")]]="Não","Preencher", IF(Tabela2[[#This Row],[Atendido pelo Ibama ("Não" ou "Sim")]]="Sim","NA",""))</f>
        <v>NA</v>
      </c>
      <c r="BO201" s="114" t="s">
        <v>7138</v>
      </c>
      <c r="BP201" s="108" t="str">
        <f>IF(Tabela2[[#This Row],[Forma de atendimento (primeiro documento/ação)]]= "Outros (especificar)", "PREENCHER","NA")</f>
        <v>NA</v>
      </c>
      <c r="BQ201" s="106"/>
      <c r="BR201" s="108" t="str">
        <f>IF(Tabela2[[#This Row],[Equipe do Ibama foi a campo? Houve sobrevoo do Poseidon?]] = "Sim", "PREENCHER","NA")</f>
        <v>NA</v>
      </c>
      <c r="BS201" s="108" t="str">
        <f>IF(Tabela2[[#This Row],[Se sim, foi emitida Ordem de Emergência? (informações vinculada à coluna CK)]] = "Sim", "PREENCHER","NA")</f>
        <v>NA</v>
      </c>
      <c r="BT201" s="108" t="s">
        <v>7126</v>
      </c>
      <c r="BU201" s="108" t="s">
        <v>2696</v>
      </c>
      <c r="BV201" s="108" t="s">
        <v>123</v>
      </c>
      <c r="BW201" s="108" t="s">
        <v>123</v>
      </c>
      <c r="BX201" s="106"/>
      <c r="BY201" s="140"/>
      <c r="BZ201" s="104" t="str">
        <f>IF(Tabela2[[#This Row],[Data do documento de encerramento]]="NA","NA",IF(Tabela2[[#This Row],[Data do documento de encerramento]]="","Pendente de conclusão/ encerramento",_xlfn.DAYS(Tabela2[[#This Row],[Data do documento de encerramento]],J201)))</f>
        <v>Pendente de conclusão/ encerramento</v>
      </c>
      <c r="CA201" s="107"/>
      <c r="CB201" s="107"/>
      <c r="CC201" s="131"/>
      <c r="CD201" s="107"/>
      <c r="CE201" s="107"/>
      <c r="CF201" s="107"/>
    </row>
    <row r="202" spans="1:84" ht="45.75" hidden="1">
      <c r="A202" s="169">
        <v>202532428817</v>
      </c>
      <c r="B202" s="170" t="s">
        <v>8071</v>
      </c>
      <c r="C202" s="108" t="str">
        <f>VLOOKUP(Tabela2[[#This Row],[SIEMA]],Siema2025,4,FALSE)</f>
        <v xml:space="preserve"> GO</v>
      </c>
      <c r="D202" s="106" t="str">
        <f>VLOOKUP(Tabela2[[#This Row],[SIEMA]],Siema2025,3,FALSE)</f>
        <v xml:space="preserve">Hidrolândia </v>
      </c>
      <c r="E202" s="106" t="s">
        <v>7392</v>
      </c>
      <c r="F202" s="106" t="s">
        <v>8072</v>
      </c>
      <c r="G202" s="106" t="s">
        <v>8073</v>
      </c>
      <c r="H202" s="106" t="s">
        <v>8074</v>
      </c>
      <c r="I202" s="104" t="s">
        <v>7114</v>
      </c>
      <c r="J202" s="105">
        <f>VLOOKUP(Tabela2[[#This Row],[SIEMA]],Siema2025,2,FALSE)</f>
        <v>45738</v>
      </c>
      <c r="K202" s="105" t="str">
        <f>VLOOKUP(Tabela2[[#This Row],[SIEMA]],Siema2025,16,FALSE)</f>
        <v>Sábado</v>
      </c>
      <c r="L202" s="106" t="str">
        <f>IF(Tabela2[[#This Row],[Data]]="","Sem Informação",VLOOKUP(MONTH(Tabela2[[#This Row],[Data]]),'[1]Validação de dados'!$I$1:$J$13,2,0))</f>
        <v>Março</v>
      </c>
      <c r="M202" s="104">
        <f>YEAR(Tabela2[[#This Row],[Data]])</f>
        <v>2025</v>
      </c>
      <c r="N202" s="105" t="str">
        <f>VLOOKUP(Tabela2[[#This Row],[SIEMA]],Siema2025,17,FALSE)</f>
        <v>Vespertino</v>
      </c>
      <c r="O202" s="105" t="str">
        <f>VLOOKUP(Tabela2[[#This Row],[SIEMA]],Siema2025,5,FALSE)</f>
        <v>Rodovia</v>
      </c>
      <c r="P202" s="104" t="str">
        <f>VLOOKUP(Tabela2[[#This Row],[SIEMA]],Siema2025,21,FALSE)</f>
        <v/>
      </c>
      <c r="Q202" s="104" t="s">
        <v>7094</v>
      </c>
      <c r="R202" s="152" t="s">
        <v>8075</v>
      </c>
      <c r="S202" s="107" t="s">
        <v>8055</v>
      </c>
      <c r="T202" s="104">
        <v>13160</v>
      </c>
      <c r="U202" s="104" t="str">
        <f>VLOOKUP(Tabela2[[#This Row],[SIEMA]],Siema2025,12,FALSE)</f>
        <v>KG</v>
      </c>
      <c r="V202" s="104" t="s">
        <v>7483</v>
      </c>
      <c r="W202" s="104"/>
      <c r="X202" s="113" t="str">
        <f>IF(Tabela2[[#This Row],[Origem do acidente]] = "Plataforma", "PREENCHER","NA")</f>
        <v>NA</v>
      </c>
      <c r="Y202" s="109" t="str">
        <f>IF(W202="","", IF(W202="NC","", IF(W202="NE","", IF(W202="NA","",IFERROR(VLOOKUP(W202,Produtos!$A$1:$C$2319,2,FALSE),"Não Cadastrado")))))</f>
        <v/>
      </c>
      <c r="Z202" s="104"/>
      <c r="AA202" s="104"/>
      <c r="AB202" s="104" t="str">
        <f>IF(W202="","",IF(ISNUMBER(W202)=FALSE,"Não se aplica",IFERROR(VLOOKUP(W202,Produtos!$A$1:$C$2319,3,FALSE),"Não Cadastrado")))</f>
        <v/>
      </c>
      <c r="AC202" s="104"/>
      <c r="AD202" s="108" t="str">
        <f>IF(Tabela2[[#This Row],[Origem do acidente]] = "Plataforma", "PREENCHER","NA")</f>
        <v>NA</v>
      </c>
      <c r="AE202" s="107" t="str">
        <f>IF(AC202="","", IF(AC202="NC","", IF(AC202="NE","", IF(AC202="NA","",IFERROR(VLOOKUP(AC202,Produtos!$A$1:$C$2319,2,FALSE),"Não Cadastrado")))))</f>
        <v/>
      </c>
      <c r="AF202" s="104"/>
      <c r="AG202" s="104"/>
      <c r="AH202" s="104" t="str">
        <f>IF(AC202="","",IF(ISNUMBER(AC202)=FALSE,"Não se aplica",IFERROR(VLOOKUP(AC202,Produtos!$A$1:$C$2319,3,FALSE),"Não Cadastrado")))</f>
        <v/>
      </c>
      <c r="AI202" s="104"/>
      <c r="AJ202" s="104" t="str">
        <f>VLOOKUP(Tabela2[[#This Row],[SIEMA]],Siema2025,26,FALSE)</f>
        <v>RELATOS COLETATOS NO LOCAL DE QUE O CAMINHAO MB, EM TRAFEGO PISTA NORTE, VEIO PERDER O CONTROLE TOMBANDO SOBRE AS DUAS FAIXAS, PERMANECENDO ASSIM COMO POSIÇAO FINAL E OBSTRUÇAO DAS VIAS .</v>
      </c>
      <c r="AK202" s="107" t="s">
        <v>7190</v>
      </c>
      <c r="AL202" s="107" t="s">
        <v>7363</v>
      </c>
      <c r="AM202" s="107" t="s">
        <v>7182</v>
      </c>
      <c r="AN202" s="108" t="str">
        <f>VLOOKUP(Tabela2[[#This Row],[SIEMA]],Siema2025,51,FALSE)</f>
        <v/>
      </c>
      <c r="AO202" s="108" t="str">
        <f>VLOOKUP(Tabela2[[#This Row],[SIEMA]],Siema2025,53,FALSE)</f>
        <v/>
      </c>
      <c r="AP202" s="108" t="str">
        <f>VLOOKUP(Tabela2[[#This Row],[SIEMA]],Siema2025,55,FALSE)</f>
        <v/>
      </c>
      <c r="AQ202" s="108" t="str">
        <f>VLOOKUP(Tabela2[[#This Row],[SIEMA]],Siema2025,57,FALSE)</f>
        <v/>
      </c>
      <c r="AR202" s="108" t="str">
        <f>VLOOKUP(Tabela2[[#This Row],[SIEMA]],Siema2025,59,FALSE)</f>
        <v/>
      </c>
      <c r="AS202" s="108" t="str">
        <f>VLOOKUP(Tabela2[[#This Row],[SIEMA]],Siema2025,61,FALSE)</f>
        <v/>
      </c>
      <c r="AT202" s="108" t="str">
        <f>VLOOKUP(Tabela2[[#This Row],[SIEMA]],Siema2025,63,FALSE)</f>
        <v/>
      </c>
      <c r="AU202" s="108" t="str">
        <f>VLOOKUP(Tabela2[[#This Row],[SIEMA]],Siema2025,65,FALSE)</f>
        <v>X</v>
      </c>
      <c r="AV202" s="108" t="str">
        <f>VLOOKUP(Tabela2[[#This Row],[SIEMA]],Siema2025,67,FALSE)</f>
        <v/>
      </c>
      <c r="AW202" s="108" t="str">
        <f>VLOOKUP(Tabela2[[#This Row],[SIEMA]],Siema2025,69,FALSE)</f>
        <v/>
      </c>
      <c r="AX202" s="108" t="str">
        <f>VLOOKUP(Tabela2[[#This Row],[SIEMA]],Siema2025,71,FALSE)</f>
        <v/>
      </c>
      <c r="AY202" s="108" t="str">
        <f>VLOOKUP(Tabela2[[#This Row],[SIEMA]],Siema2025,73,FALSE)</f>
        <v/>
      </c>
      <c r="AZ202" s="108" t="str">
        <f>VLOOKUP(Tabela2[[#This Row],[SIEMA]],Siema2025,75,FALSE)</f>
        <v/>
      </c>
      <c r="BA202" s="108" t="str">
        <f>VLOOKUP(Tabela2[[#This Row],[SIEMA]],Siema2025,77,FALSE)</f>
        <v/>
      </c>
      <c r="BB202" s="108" t="str">
        <f>VLOOKUP(Tabela2[[#This Row],[SIEMA]],Siema2025,79,FALSE)</f>
        <v/>
      </c>
      <c r="BC202" s="108" t="str">
        <f>IF(Tabela2[[#This Row],[Outro(s) ]] = "X", "PREENCHER","NA")</f>
        <v>NA</v>
      </c>
      <c r="BD202" s="108" t="str">
        <f>VLOOKUP(Tabela2[[#This Row],[SIEMA]],Siema2025,82,FALSE)</f>
        <v/>
      </c>
      <c r="BE202" s="108" t="str">
        <f>VLOOKUP(Tabela2[[#This Row],[SIEMA]],Siema2025,81,FALSE)</f>
        <v/>
      </c>
      <c r="BF202" s="110" t="str">
        <f>VLOOKUP(Tabela2[[#This Row],[SIEMA]],Siema2025,28,FALSE)</f>
        <v>VALDENI ANTONIO ROSA</v>
      </c>
      <c r="BG202" s="110"/>
      <c r="BH202" s="111" t="str">
        <f>VLOOKUP(Tabela2[[#This Row],[SIEMA]],Siema2025,29,FALSE)</f>
        <v>12514867000144</v>
      </c>
      <c r="BI202" s="112" t="str">
        <f>VLOOKUP(Tabela2[[#This Row],[SIEMA]],Siema2025,107,FALSE)</f>
        <v>Não</v>
      </c>
      <c r="BJ202" s="107" t="s">
        <v>7099</v>
      </c>
      <c r="BK202" s="104" t="s">
        <v>2696</v>
      </c>
      <c r="BL202" s="140">
        <v>45743</v>
      </c>
      <c r="BM202" s="108">
        <f ca="1">IF(Tabela2[[#This Row],[Data de atendimento do Ibama (considerar o primeiro documento/ação)]]="",_xlfn.DAYS(TODAY(),J202),_xlfn.DAYS(Tabela2[[#This Row],[Data de atendimento do Ibama (considerar o primeiro documento/ação)]],J202))</f>
        <v>5</v>
      </c>
      <c r="BN202" s="108" t="str">
        <f>IF(Tabela2[[#This Row],[Atendido pelo Ibama ("Não" ou "Sim")]]="Não","Preencher", IF(Tabela2[[#This Row],[Atendido pelo Ibama ("Não" ou "Sim")]]="Sim","NA",""))</f>
        <v>NA</v>
      </c>
      <c r="BO202" s="114" t="s">
        <v>7138</v>
      </c>
      <c r="BP202" s="108" t="str">
        <f>IF(Tabela2[[#This Row],[Forma de atendimento (primeiro documento/ação)]]= "Outros (especificar)", "PREENCHER","NA")</f>
        <v>NA</v>
      </c>
      <c r="BQ202" s="106" t="s">
        <v>123</v>
      </c>
      <c r="BR202" s="108" t="s">
        <v>2696</v>
      </c>
      <c r="BS202" s="108" t="s">
        <v>2696</v>
      </c>
      <c r="BT202" s="108" t="s">
        <v>7101</v>
      </c>
      <c r="BU202" s="108" t="s">
        <v>2696</v>
      </c>
      <c r="BV202" s="108" t="s">
        <v>123</v>
      </c>
      <c r="BW202" s="108" t="s">
        <v>2696</v>
      </c>
      <c r="BX202" s="106" t="s">
        <v>7102</v>
      </c>
      <c r="BY202" s="140">
        <v>46182</v>
      </c>
      <c r="BZ202" s="104">
        <f>IF(Tabela2[[#This Row],[Data do documento de encerramento]]="NA","NA",IF(Tabela2[[#This Row],[Data do documento de encerramento]]="","Pendente de conclusão/ encerramento",_xlfn.DAYS(Tabela2[[#This Row],[Data do documento de encerramento]],J202)))</f>
        <v>444</v>
      </c>
      <c r="CA202" s="107" t="s">
        <v>7738</v>
      </c>
      <c r="CB202" s="107"/>
      <c r="CC202" s="130"/>
      <c r="CD202" s="107"/>
      <c r="CE202" s="107"/>
      <c r="CF202" s="107"/>
    </row>
    <row r="203" spans="1:84" ht="60.75">
      <c r="A203" s="184">
        <v>202532457604</v>
      </c>
      <c r="B203" s="118" t="s">
        <v>8076</v>
      </c>
      <c r="C203" s="108" t="s">
        <v>672</v>
      </c>
      <c r="D203" s="106" t="s">
        <v>637</v>
      </c>
      <c r="E203" s="106" t="s">
        <v>7968</v>
      </c>
      <c r="F203" s="106"/>
      <c r="G203" s="106" t="s">
        <v>7969</v>
      </c>
      <c r="H203" s="106" t="s">
        <v>7970</v>
      </c>
      <c r="I203" s="104" t="str">
        <f>VLOOKUP(Tabela2[[#This Row],[SIEMA]],Siema2025,19,FALSE)</f>
        <v>Santos</v>
      </c>
      <c r="J203" s="105">
        <f>VLOOKUP(Tabela2[[#This Row],[SIEMA]],Siema2025,2,FALSE)</f>
        <v>45738</v>
      </c>
      <c r="K203" s="105" t="str">
        <f>VLOOKUP(Tabela2[[#This Row],[SIEMA]],Siema2025,16,FALSE)</f>
        <v>Sábado</v>
      </c>
      <c r="L203" s="106" t="str">
        <f>IF(Tabela2[[#This Row],[Data]]="","Sem Informação",VLOOKUP(MONTH(Tabela2[[#This Row],[Data]]),'[1]Validação de dados'!$I$1:$J$13,2,0))</f>
        <v>Março</v>
      </c>
      <c r="M203" s="106">
        <f>YEAR(Tabela2[[#This Row],[Data]])</f>
        <v>2025</v>
      </c>
      <c r="N203" s="105" t="str">
        <f>VLOOKUP(Tabela2[[#This Row],[SIEMA]],Siema2025,17,FALSE)</f>
        <v>Vespertino</v>
      </c>
      <c r="O203" s="105" t="str">
        <f>VLOOKUP(Tabela2[[#This Row],[SIEMA]],Siema2025,5,FALSE)</f>
        <v>Plataforma</v>
      </c>
      <c r="P203" s="104" t="str">
        <f>VLOOKUP(Tabela2[[#This Row],[SIEMA]],Siema2025,21,FALSE)</f>
        <v/>
      </c>
      <c r="Q203" s="104">
        <v>1267</v>
      </c>
      <c r="R203" s="104" t="s">
        <v>2043</v>
      </c>
      <c r="S203" s="107" t="str">
        <f>IF(Q203="","", IF(Q203="NC","", IF(Q203="NE","", IF(Q203="NA","",IFERROR(VLOOKUP(Q203,Produtos!$A$1:$C$2319,2,FALSE),"Não Cadastrado")))))</f>
        <v>PETRÓLEO CRU</v>
      </c>
      <c r="T203" s="104">
        <v>5.0000000000000002E-5</v>
      </c>
      <c r="U203" s="104" t="s">
        <v>7111</v>
      </c>
      <c r="V203" s="104">
        <f>IF(Q203="","",IF(ISNUMBER(Q203)=FALSE,"Não se aplica",IFERROR(VLOOKUP(Q203,Produtos!$A$1:$C$2319,3,FALSE),"Não Cadastrado")))</f>
        <v>3</v>
      </c>
      <c r="W203" s="104" t="str">
        <f>VLOOKUP(Tabela2[[#This Row],[SIEMA]],Siema2025,10,FALSE)</f>
        <v/>
      </c>
      <c r="X203" s="113"/>
      <c r="Y203" s="109" t="str">
        <f>IF(W203="","", IF(W203="NC","", IF(W203="NE","", IF(W203="NA","",IFERROR(VLOOKUP(W203,Produtos!$A$1:$C$2319,2,FALSE),"Não Cadastrado")))))</f>
        <v/>
      </c>
      <c r="Z203" s="104" t="str">
        <f>VLOOKUP(Tabela2[[#This Row],[SIEMA]],Siema2025,11,FALSE)</f>
        <v xml:space="preserve"> </v>
      </c>
      <c r="AA203" s="104" t="str">
        <f>VLOOKUP(Tabela2[[#This Row],[SIEMA]],Siema2025,12,FALSE)</f>
        <v xml:space="preserve"> </v>
      </c>
      <c r="AB203" s="104" t="str">
        <f>IF(W203="","",IF(ISNUMBER(W203)=FALSE,"Não se aplica",IFERROR(VLOOKUP(W203,Produtos!$A$1:$C$2319,3,FALSE),"Não Cadastrado")))</f>
        <v/>
      </c>
      <c r="AC203" s="104"/>
      <c r="AD203" s="108"/>
      <c r="AE203" s="107" t="str">
        <f>IF(AC203="","", IF(AC203="NC","", IF(AC203="NE","", IF(AC203="NA","",IFERROR(VLOOKUP(AC203,Produtos!$A$1:$C$2319,2,FALSE),"Não Cadastrado")))))</f>
        <v/>
      </c>
      <c r="AF203" s="104"/>
      <c r="AG203" s="104"/>
      <c r="AH203" s="104" t="str">
        <f>IF(AC203="","",IF(ISNUMBER(AC203)=FALSE,"Não se aplica",IFERROR(VLOOKUP(AC203,Produtos!$A$1:$C$2319,3,FALSE),"Não Cadastrado")))</f>
        <v/>
      </c>
      <c r="AI203" s="104"/>
      <c r="AJ203" s="104" t="str">
        <f>VLOOKUP(Tabela2[[#This Row],[SIEMA]],Siema2025,26,FALSE)</f>
        <v>Carreamento de óleo do módulo durante acionamento de dilúvio.</v>
      </c>
      <c r="AK203" s="107" t="s">
        <v>7234</v>
      </c>
      <c r="AL203" s="107" t="s">
        <v>7290</v>
      </c>
      <c r="AM203" s="107" t="s">
        <v>7112</v>
      </c>
      <c r="AN203" s="108" t="str">
        <f>VLOOKUP(Tabela2[[#This Row],[SIEMA]],Siema2025,51,FALSE)</f>
        <v/>
      </c>
      <c r="AO203" s="108" t="str">
        <f>VLOOKUP(Tabela2[[#This Row],[SIEMA]],Siema2025,53,FALSE)</f>
        <v/>
      </c>
      <c r="AP203" s="108" t="str">
        <f>VLOOKUP(Tabela2[[#This Row],[SIEMA]],Siema2025,55,FALSE)</f>
        <v/>
      </c>
      <c r="AQ203" s="108" t="str">
        <f>VLOOKUP(Tabela2[[#This Row],[SIEMA]],Siema2025,57,FALSE)</f>
        <v/>
      </c>
      <c r="AR203" s="108" t="str">
        <f>VLOOKUP(Tabela2[[#This Row],[SIEMA]],Siema2025,59,FALSE)</f>
        <v/>
      </c>
      <c r="AS203" s="108" t="str">
        <f>VLOOKUP(Tabela2[[#This Row],[SIEMA]],Siema2025,61,FALSE)</f>
        <v>X</v>
      </c>
      <c r="AT203" s="108" t="str">
        <f>VLOOKUP(Tabela2[[#This Row],[SIEMA]],Siema2025,63,FALSE)</f>
        <v/>
      </c>
      <c r="AU203" s="108" t="str">
        <f>VLOOKUP(Tabela2[[#This Row],[SIEMA]],Siema2025,65,FALSE)</f>
        <v/>
      </c>
      <c r="AV203" s="108" t="str">
        <f>VLOOKUP(Tabela2[[#This Row],[SIEMA]],Siema2025,67,FALSE)</f>
        <v/>
      </c>
      <c r="AW203" s="108" t="str">
        <f>VLOOKUP(Tabela2[[#This Row],[SIEMA]],Siema2025,69,FALSE)</f>
        <v/>
      </c>
      <c r="AX203" s="108" t="str">
        <f>VLOOKUP(Tabela2[[#This Row],[SIEMA]],Siema2025,71,FALSE)</f>
        <v/>
      </c>
      <c r="AY203" s="108" t="str">
        <f>VLOOKUP(Tabela2[[#This Row],[SIEMA]],Siema2025,73,FALSE)</f>
        <v/>
      </c>
      <c r="AZ203" s="108" t="str">
        <f>VLOOKUP(Tabela2[[#This Row],[SIEMA]],Siema2025,75,FALSE)</f>
        <v/>
      </c>
      <c r="BA203" s="108" t="str">
        <f>VLOOKUP(Tabela2[[#This Row],[SIEMA]],Siema2025,77,FALSE)</f>
        <v/>
      </c>
      <c r="BB203" s="108" t="str">
        <f>VLOOKUP(Tabela2[[#This Row],[SIEMA]],Siema2025,79,FALSE)</f>
        <v/>
      </c>
      <c r="BC203" s="108" t="str">
        <f>IF(Tabela2[[#This Row],[Outro(s) ]] = "X", "PREENCHER","NA")</f>
        <v>NA</v>
      </c>
      <c r="BD203" s="108" t="str">
        <f>VLOOKUP(Tabela2[[#This Row],[SIEMA]],Siema2025,82,FALSE)</f>
        <v/>
      </c>
      <c r="BE203" s="108" t="str">
        <f>VLOOKUP(Tabela2[[#This Row],[SIEMA]],Siema2025,81,FALSE)</f>
        <v/>
      </c>
      <c r="BF203" s="110" t="str">
        <f>VLOOKUP(Tabela2[[#This Row],[SIEMA]],Siema2025,28,FALSE)</f>
        <v>Petróleo Brasileiro S.A. - PETROBRAS</v>
      </c>
      <c r="BG203" s="110"/>
      <c r="BH203" s="111" t="str">
        <f>VLOOKUP(Tabela2[[#This Row],[SIEMA]],Siema2025,29,FALSE)</f>
        <v>33000167089501</v>
      </c>
      <c r="BI203" s="112" t="str">
        <f>VLOOKUP(Tabela2[[#This Row],[SIEMA]],Siema2025,107,FALSE)</f>
        <v>Não</v>
      </c>
      <c r="BJ203" s="107" t="s">
        <v>7099</v>
      </c>
      <c r="BK203" s="104" t="s">
        <v>2696</v>
      </c>
      <c r="BL203" s="140">
        <v>45741</v>
      </c>
      <c r="BM203" s="108">
        <f ca="1">IF(Tabela2[[#This Row],[Data de atendimento do Ibama (considerar o primeiro documento/ação)]]="",_xlfn.DAYS(TODAY(),J203),_xlfn.DAYS(Tabela2[[#This Row],[Data de atendimento do Ibama (considerar o primeiro documento/ação)]],J203))</f>
        <v>3</v>
      </c>
      <c r="BN203" s="108" t="str">
        <f>IF(Tabela2[[#This Row],[Atendido pelo Ibama ("Não" ou "Sim")]]="Não","Preencher", IF(Tabela2[[#This Row],[Atendido pelo Ibama ("Não" ou "Sim")]]="Sim","NA",""))</f>
        <v>NA</v>
      </c>
      <c r="BO203" s="114" t="s">
        <v>7100</v>
      </c>
      <c r="BP203" s="108" t="str">
        <f>IF(Tabela2[[#This Row],[Forma de atendimento (primeiro documento/ação)]]= "Outros (especificar)", "PREENCHER","NA")</f>
        <v>NA</v>
      </c>
      <c r="BQ203" s="106" t="s">
        <v>123</v>
      </c>
      <c r="BR203" s="108" t="str">
        <f>IF(Tabela2[[#This Row],[Equipe do Ibama foi a campo? Houve sobrevoo do Poseidon?]] = "Sim", "PREENCHER","NA")</f>
        <v>NA</v>
      </c>
      <c r="BS203" s="108" t="str">
        <f>IF(Tabela2[[#This Row],[Se sim, foi emitida Ordem de Emergência? (informações vinculada à coluna CK)]] = "Sim", "PREENCHER","NA")</f>
        <v>NA</v>
      </c>
      <c r="BT203" s="108" t="s">
        <v>7101</v>
      </c>
      <c r="BU203" s="108" t="s">
        <v>2696</v>
      </c>
      <c r="BV203" s="108" t="s">
        <v>123</v>
      </c>
      <c r="BW203" s="108" t="s">
        <v>2696</v>
      </c>
      <c r="BX203" s="106" t="s">
        <v>7102</v>
      </c>
      <c r="BY203" s="140">
        <v>46114</v>
      </c>
      <c r="BZ203" s="104">
        <f>IF(Tabela2[[#This Row],[Data do documento de encerramento]]="NA","NA",IF(Tabela2[[#This Row],[Data do documento de encerramento]]="","Pendente de conclusão/ encerramento",_xlfn.DAYS(Tabela2[[#This Row],[Data do documento de encerramento]],J203)))</f>
        <v>376</v>
      </c>
      <c r="CA203" s="104" t="s">
        <v>8077</v>
      </c>
      <c r="CB203" s="107" t="s">
        <v>7501</v>
      </c>
      <c r="CC203" s="104" t="s">
        <v>7197</v>
      </c>
      <c r="CD203" s="107" t="s">
        <v>123</v>
      </c>
      <c r="CE203" s="107" t="s">
        <v>2696</v>
      </c>
      <c r="CF203" s="107" t="s">
        <v>7105</v>
      </c>
    </row>
    <row r="204" spans="1:84" ht="60.75">
      <c r="A204" s="169">
        <v>202532346834</v>
      </c>
      <c r="B204" s="170" t="s">
        <v>8078</v>
      </c>
      <c r="C204" s="108" t="str">
        <f>VLOOKUP(Tabela2[[#This Row],[SIEMA]],Siema2025,4,FALSE)</f>
        <v xml:space="preserve"> RN</v>
      </c>
      <c r="D204" s="106" t="s">
        <v>637</v>
      </c>
      <c r="E204" s="106" t="s">
        <v>8079</v>
      </c>
      <c r="F204" s="106"/>
      <c r="G204" s="106" t="s">
        <v>8080</v>
      </c>
      <c r="H204" s="106" t="s">
        <v>8081</v>
      </c>
      <c r="I204" s="104" t="str">
        <f>VLOOKUP(Tabela2[[#This Row],[SIEMA]],Siema2025,19,FALSE)</f>
        <v>Potiguar</v>
      </c>
      <c r="J204" s="105">
        <f>VLOOKUP(Tabela2[[#This Row],[SIEMA]],Siema2025,2,FALSE)</f>
        <v>45739</v>
      </c>
      <c r="K204" s="105" t="str">
        <f>VLOOKUP(Tabela2[[#This Row],[SIEMA]],Siema2025,16,FALSE)</f>
        <v>Domingo</v>
      </c>
      <c r="L204" s="106" t="str">
        <f>IF(Tabela2[[#This Row],[Data]]="","Sem Informação",VLOOKUP(MONTH(Tabela2[[#This Row],[Data]]),'[1]Validação de dados'!$I$1:$J$13,2,0))</f>
        <v>Março</v>
      </c>
      <c r="M204" s="104">
        <f>YEAR(Tabela2[[#This Row],[Data]])</f>
        <v>2025</v>
      </c>
      <c r="N204" s="105" t="str">
        <f>VLOOKUP(Tabela2[[#This Row],[SIEMA]],Siema2025,17,FALSE)</f>
        <v>Matutino</v>
      </c>
      <c r="O204" s="105" t="str">
        <f>VLOOKUP(Tabela2[[#This Row],[SIEMA]],Siema2025,5,FALSE)</f>
        <v>Plataforma</v>
      </c>
      <c r="P204" s="104" t="str">
        <f>VLOOKUP(Tabela2[[#This Row],[SIEMA]],Siema2025,21,FALSE)</f>
        <v>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v>
      </c>
      <c r="Q204">
        <v>3082</v>
      </c>
      <c r="R204" s="104" t="str">
        <f>VLOOKUP(Tabela2[[#This Row],[SIEMA]],Siema2025,10,FALSE)</f>
        <v>água oleosa</v>
      </c>
      <c r="S204" t="s">
        <v>1714</v>
      </c>
      <c r="T204" s="104" t="str">
        <f>VLOOKUP(Tabela2[[#This Row],[SIEMA]],Siema2025,11,FALSE)</f>
        <v>3.312E 5</v>
      </c>
      <c r="U204" s="104" t="str">
        <f>VLOOKUP(Tabela2[[#This Row],[SIEMA]],Siema2025,12,FALSE)</f>
        <v>M3</v>
      </c>
      <c r="V204" s="104">
        <f>IF(Q204="","",IF(ISNUMBER(Q204)=FALSE,"Não se aplica",IFERROR(VLOOKUP(Q204,Produtos!$A$1:$C$2319,3,FALSE),"Não Cadastrado")))</f>
        <v>9</v>
      </c>
      <c r="W204" s="104"/>
      <c r="X204" s="113"/>
      <c r="Y204" s="109" t="str">
        <f>IF(W204="","", IF(W204="NC","", IF(W204="NE","", IF(W204="NA","",IFERROR(VLOOKUP(W204,Produtos!$A$1:$C$2319,2,FALSE),"Não Cadastrado")))))</f>
        <v/>
      </c>
      <c r="Z204" s="104"/>
      <c r="AA204" s="104"/>
      <c r="AB204" s="104" t="str">
        <f>IF(W204="","",IF(ISNUMBER(W204)=FALSE,"Não se aplica",IFERROR(VLOOKUP(W204,Produtos!$A$1:$C$2319,3,FALSE),"Não Cadastrado")))</f>
        <v/>
      </c>
      <c r="AC204" s="104"/>
      <c r="AD204" s="108"/>
      <c r="AE204" s="107" t="str">
        <f>IF(AC204="","", IF(AC204="NC","", IF(AC204="NE","", IF(AC204="NA","",IFERROR(VLOOKUP(AC204,Produtos!$A$1:$C$2319,2,FALSE),"Não Cadastrado")))))</f>
        <v/>
      </c>
      <c r="AF204" s="104"/>
      <c r="AG204" s="104"/>
      <c r="AH204" s="104" t="str">
        <f>IF(AC204="","",IF(ISNUMBER(AC204)=FALSE,"Não se aplica",IFERROR(VLOOKUP(AC204,Produtos!$A$1:$C$2319,3,FALSE),"Não Cadastrado")))</f>
        <v/>
      </c>
      <c r="AI204" s="104"/>
      <c r="AJ204" s="104" t="str">
        <f>VLOOKUP(Tabela2[[#This Row],[SIEMA]],Siema2025,26,FALSE)</f>
        <v>Falta de estanqueidade do queroteste.</v>
      </c>
      <c r="AK204" s="107" t="s">
        <v>7112</v>
      </c>
      <c r="AL204" s="107"/>
      <c r="AM204" s="107"/>
      <c r="AN204" s="108" t="str">
        <f>VLOOKUP(Tabela2[[#This Row],[SIEMA]],Siema2025,51,FALSE)</f>
        <v/>
      </c>
      <c r="AO204" s="108" t="str">
        <f>VLOOKUP(Tabela2[[#This Row],[SIEMA]],Siema2025,53,FALSE)</f>
        <v/>
      </c>
      <c r="AP204" s="108" t="str">
        <f>VLOOKUP(Tabela2[[#This Row],[SIEMA]],Siema2025,55,FALSE)</f>
        <v/>
      </c>
      <c r="AQ204" s="108" t="str">
        <f>VLOOKUP(Tabela2[[#This Row],[SIEMA]],Siema2025,57,FALSE)</f>
        <v/>
      </c>
      <c r="AR204" s="108" t="str">
        <f>VLOOKUP(Tabela2[[#This Row],[SIEMA]],Siema2025,59,FALSE)</f>
        <v/>
      </c>
      <c r="AS204" s="108" t="str">
        <f>VLOOKUP(Tabela2[[#This Row],[SIEMA]],Siema2025,61,FALSE)</f>
        <v>X</v>
      </c>
      <c r="AT204" s="108" t="str">
        <f>VLOOKUP(Tabela2[[#This Row],[SIEMA]],Siema2025,63,FALSE)</f>
        <v/>
      </c>
      <c r="AU204" s="108" t="str">
        <f>VLOOKUP(Tabela2[[#This Row],[SIEMA]],Siema2025,65,FALSE)</f>
        <v/>
      </c>
      <c r="AV204" s="108" t="str">
        <f>VLOOKUP(Tabela2[[#This Row],[SIEMA]],Siema2025,67,FALSE)</f>
        <v/>
      </c>
      <c r="AW204" s="108" t="str">
        <f>VLOOKUP(Tabela2[[#This Row],[SIEMA]],Siema2025,69,FALSE)</f>
        <v/>
      </c>
      <c r="AX204" s="108" t="str">
        <f>VLOOKUP(Tabela2[[#This Row],[SIEMA]],Siema2025,71,FALSE)</f>
        <v/>
      </c>
      <c r="AY204" s="108" t="str">
        <f>VLOOKUP(Tabela2[[#This Row],[SIEMA]],Siema2025,73,FALSE)</f>
        <v/>
      </c>
      <c r="AZ204" s="108" t="str">
        <f>VLOOKUP(Tabela2[[#This Row],[SIEMA]],Siema2025,75,FALSE)</f>
        <v/>
      </c>
      <c r="BA204" s="108" t="str">
        <f>VLOOKUP(Tabela2[[#This Row],[SIEMA]],Siema2025,77,FALSE)</f>
        <v/>
      </c>
      <c r="BB204" s="108" t="str">
        <f>VLOOKUP(Tabela2[[#This Row],[SIEMA]],Siema2025,79,FALSE)</f>
        <v/>
      </c>
      <c r="BC204" s="108" t="str">
        <f>IF(Tabela2[[#This Row],[Outro(s) ]] = "X", "PREENCHER","NA")</f>
        <v>NA</v>
      </c>
      <c r="BD204" s="108" t="str">
        <f>VLOOKUP(Tabela2[[#This Row],[SIEMA]],Siema2025,82,FALSE)</f>
        <v/>
      </c>
      <c r="BE204" s="108" t="str">
        <f>VLOOKUP(Tabela2[[#This Row],[SIEMA]],Siema2025,81,FALSE)</f>
        <v/>
      </c>
      <c r="BF204" s="110" t="str">
        <f>VLOOKUP(Tabela2[[#This Row],[SIEMA]],Siema2025,28,FALSE)</f>
        <v>Gloria Maria Matins</v>
      </c>
      <c r="BG204" s="110"/>
      <c r="BH204" s="111" t="str">
        <f>VLOOKUP(Tabela2[[#This Row],[SIEMA]],Siema2025,29,FALSE)</f>
        <v>44186763000144</v>
      </c>
      <c r="BI204" s="112" t="s">
        <v>2696</v>
      </c>
      <c r="BJ204" s="107" t="s">
        <v>7099</v>
      </c>
      <c r="BK204" s="104" t="s">
        <v>2696</v>
      </c>
      <c r="BL204" s="140">
        <v>45751</v>
      </c>
      <c r="BM204" s="108">
        <f ca="1">IF(Tabela2[[#This Row],[Data de atendimento do Ibama (considerar o primeiro documento/ação)]]="",_xlfn.DAYS(TODAY(),J204),_xlfn.DAYS(Tabela2[[#This Row],[Data de atendimento do Ibama (considerar o primeiro documento/ação)]],J204))</f>
        <v>12</v>
      </c>
      <c r="BN204" s="108" t="str">
        <f>IF(Tabela2[[#This Row],[Atendido pelo Ibama ("Não" ou "Sim")]]="Não","Preencher", IF(Tabela2[[#This Row],[Atendido pelo Ibama ("Não" ou "Sim")]]="Sim","NA",""))</f>
        <v>NA</v>
      </c>
      <c r="BO204" s="114" t="s">
        <v>7291</v>
      </c>
      <c r="BP204" s="108" t="str">
        <f>IF(Tabela2[[#This Row],[Forma de atendimento (primeiro documento/ação)]]= "Outros (especificar)", "PREENCHER","NA")</f>
        <v>NA</v>
      </c>
      <c r="BQ204" s="106" t="s">
        <v>123</v>
      </c>
      <c r="BR204" s="108" t="str">
        <f>IF(Tabela2[[#This Row],[Equipe do Ibama foi a campo? Houve sobrevoo do Poseidon?]] = "Sim", "PREENCHER","NA")</f>
        <v>NA</v>
      </c>
      <c r="BS204" s="108" t="str">
        <f>IF(Tabela2[[#This Row],[Se sim, foi emitida Ordem de Emergência? (informações vinculada à coluna CK)]] = "Sim", "PREENCHER","NA")</f>
        <v>NA</v>
      </c>
      <c r="BT204" s="108" t="s">
        <v>7126</v>
      </c>
      <c r="BU204" s="108" t="s">
        <v>123</v>
      </c>
      <c r="BV204" s="108" t="s">
        <v>123</v>
      </c>
      <c r="BW204" s="108" t="s">
        <v>2696</v>
      </c>
      <c r="BX204" s="106" t="s">
        <v>7102</v>
      </c>
      <c r="BY204" s="140">
        <v>46058</v>
      </c>
      <c r="BZ204" s="104">
        <f>IF(Tabela2[[#This Row],[Data do documento de encerramento]]="NA","NA",IF(Tabela2[[#This Row],[Data do documento de encerramento]]="","Pendente de conclusão/ encerramento",_xlfn.DAYS(Tabela2[[#This Row],[Data do documento de encerramento]],J204)))</f>
        <v>319</v>
      </c>
      <c r="CA204" s="107"/>
      <c r="CB204" s="107"/>
      <c r="CC204" s="104" t="s">
        <v>7197</v>
      </c>
      <c r="CD204" s="107" t="s">
        <v>123</v>
      </c>
      <c r="CE204" s="107" t="s">
        <v>2696</v>
      </c>
      <c r="CF204" s="107" t="s">
        <v>7167</v>
      </c>
    </row>
    <row r="205" spans="1:84" ht="30.75" hidden="1">
      <c r="A205" s="169">
        <v>202532636041</v>
      </c>
      <c r="B205" s="170" t="s">
        <v>8082</v>
      </c>
      <c r="C205" s="108" t="str">
        <f>VLOOKUP(Tabela2[[#This Row],[SIEMA]],Siema2025,4,FALSE)</f>
        <v xml:space="preserve"> RN</v>
      </c>
      <c r="D205" s="106" t="str">
        <f>VLOOKUP(Tabela2[[#This Row],[SIEMA]],Siema2025,3,FALSE)</f>
        <v xml:space="preserve">Alto do Rodrigues </v>
      </c>
      <c r="E205" s="106" t="str">
        <f>VLOOKUP(Tabela2[[#This Row],[SIEMA]],Siema2025,20,FALSE)</f>
        <v>Poço em Estreito 7-ET-53-RN.</v>
      </c>
      <c r="F205" s="106"/>
      <c r="G205" s="106" t="s">
        <v>8083</v>
      </c>
      <c r="H205" s="106" t="s">
        <v>8084</v>
      </c>
      <c r="I205" s="104" t="s">
        <v>931</v>
      </c>
      <c r="J205" s="105">
        <f>VLOOKUP(Tabela2[[#This Row],[SIEMA]],Siema2025,2,FALSE)</f>
        <v>45739</v>
      </c>
      <c r="K205" s="105" t="str">
        <f>VLOOKUP(Tabela2[[#This Row],[SIEMA]],Siema2025,16,FALSE)</f>
        <v>Domingo</v>
      </c>
      <c r="L205" s="106" t="str">
        <f>IF(Tabela2[[#This Row],[Data]]="","Sem Informação",VLOOKUP(MONTH(Tabela2[[#This Row],[Data]]),'[1]Validação de dados'!$I$1:$J$13,2,0))</f>
        <v>Março</v>
      </c>
      <c r="M205" s="104">
        <f>YEAR(Tabela2[[#This Row],[Data]])</f>
        <v>2025</v>
      </c>
      <c r="N205" s="105" t="str">
        <f>VLOOKUP(Tabela2[[#This Row],[SIEMA]],Siema2025,17,FALSE)</f>
        <v>Vespertino</v>
      </c>
      <c r="O205" s="105" t="s">
        <v>145</v>
      </c>
      <c r="P205" s="104" t="str">
        <f>VLOOKUP(Tabela2[[#This Row],[SIEMA]],Siema2025,21,FALSE)</f>
        <v>Poço Terrestre</v>
      </c>
      <c r="Q205" s="104">
        <v>1267</v>
      </c>
      <c r="R205" s="104" t="str">
        <f>VLOOKUP(Tabela2[[#This Row],[SIEMA]],Siema2025,10,FALSE)</f>
        <v>emulsão oleosa</v>
      </c>
      <c r="S205" s="107" t="str">
        <f>IF(Q205="","", IF(Q205="NC","", IF(Q205="NE","", IF(Q205="NA","",IFERROR(VLOOKUP(Q205,Produtos!$A$1:$C$2319,2,FALSE),"Não Cadastrado")))))</f>
        <v>PETRÓLEO CRU</v>
      </c>
      <c r="T205" s="104" t="s">
        <v>4612</v>
      </c>
      <c r="U205" s="104" t="str">
        <f>VLOOKUP(Tabela2[[#This Row],[SIEMA]],Siema2025,12,FALSE)</f>
        <v>M3</v>
      </c>
      <c r="V205" s="104">
        <f>IF(Q205="","",IF(ISNUMBER(Q205)=FALSE,"Não se aplica",IFERROR(VLOOKUP(Q205,Produtos!$A$1:$C$2319,3,FALSE),"Não Cadastrado")))</f>
        <v>3</v>
      </c>
      <c r="W205" s="104" t="str">
        <f>VLOOKUP(Tabela2[[#This Row],[SIEMA]],Siema2025,10,FALSE)</f>
        <v>emulsão oleosa</v>
      </c>
      <c r="X205" s="113" t="str">
        <f>IF(Tabela2[[#This Row],[Origem do acidente]] = "Plataforma", "PREENCHER","NA")</f>
        <v>NA</v>
      </c>
      <c r="Y205" s="109" t="str">
        <f>IF(W205="","", IF(W205="NC","", IF(W205="NE","", IF(W205="NA","",IFERROR(VLOOKUP(W205,Produtos!$A$1:$C$2319,2,FALSE),"Não Cadastrado")))))</f>
        <v>Não Cadastrado</v>
      </c>
      <c r="Z205" s="104" t="s">
        <v>8085</v>
      </c>
      <c r="AA205" s="104" t="str">
        <f>VLOOKUP(Tabela2[[#This Row],[SIEMA]],Siema2025,12,FALSE)</f>
        <v>M3</v>
      </c>
      <c r="AB205" s="104" t="str">
        <f>IF(W205="","",IF(ISNUMBER(W205)=FALSE,"Não se aplica",IFERROR(VLOOKUP(W205,Produtos!$A$1:$C$2319,3,FALSE),"Não Cadastrado")))</f>
        <v>Não se aplica</v>
      </c>
      <c r="AC205" s="104"/>
      <c r="AD205" s="108" t="str">
        <f>IF(Tabela2[[#This Row],[Origem do acidente]] = "Plataforma", "PREENCHER","NA")</f>
        <v>NA</v>
      </c>
      <c r="AE205" s="107" t="str">
        <f>IF(AC205="","", IF(AC205="NC","", IF(AC205="NE","", IF(AC205="NA","",IFERROR(VLOOKUP(AC205,Produtos!$A$1:$C$2319,2,FALSE),"Não Cadastrado")))))</f>
        <v/>
      </c>
      <c r="AF205" s="104"/>
      <c r="AG205" s="104"/>
      <c r="AH205" s="104" t="str">
        <f>IF(AC205="","",IF(ISNUMBER(AC205)=FALSE,"Não se aplica",IFERROR(VLOOKUP(AC205,Produtos!$A$1:$C$2319,3,FALSE),"Não Cadastrado")))</f>
        <v/>
      </c>
      <c r="AI205" s="104"/>
      <c r="AJ205" s="104" t="str">
        <f>VLOOKUP(Tabela2[[#This Row],[SIEMA]],Siema2025,26,FALSE)</f>
        <v>Quebra da Haste Polida.</v>
      </c>
      <c r="AK205" s="107" t="s">
        <v>7112</v>
      </c>
      <c r="AL205" s="107"/>
      <c r="AM205" s="107"/>
      <c r="AN205" s="108" t="str">
        <f>VLOOKUP(Tabela2[[#This Row],[SIEMA]],Siema2025,51,FALSE)</f>
        <v/>
      </c>
      <c r="AO205" s="108" t="str">
        <f>VLOOKUP(Tabela2[[#This Row],[SIEMA]],Siema2025,53,FALSE)</f>
        <v/>
      </c>
      <c r="AP205" s="108" t="str">
        <f>VLOOKUP(Tabela2[[#This Row],[SIEMA]],Siema2025,55,FALSE)</f>
        <v/>
      </c>
      <c r="AQ205" s="108" t="str">
        <f>VLOOKUP(Tabela2[[#This Row],[SIEMA]],Siema2025,57,FALSE)</f>
        <v/>
      </c>
      <c r="AR205" s="108" t="str">
        <f>VLOOKUP(Tabela2[[#This Row],[SIEMA]],Siema2025,59,FALSE)</f>
        <v/>
      </c>
      <c r="AS205" s="108" t="str">
        <f>VLOOKUP(Tabela2[[#This Row],[SIEMA]],Siema2025,61,FALSE)</f>
        <v/>
      </c>
      <c r="AT205" s="108" t="str">
        <f>VLOOKUP(Tabela2[[#This Row],[SIEMA]],Siema2025,63,FALSE)</f>
        <v/>
      </c>
      <c r="AU205" s="108" t="str">
        <f>VLOOKUP(Tabela2[[#This Row],[SIEMA]],Siema2025,65,FALSE)</f>
        <v>X</v>
      </c>
      <c r="AV205" s="108" t="str">
        <f>VLOOKUP(Tabela2[[#This Row],[SIEMA]],Siema2025,67,FALSE)</f>
        <v/>
      </c>
      <c r="AW205" s="108" t="str">
        <f>VLOOKUP(Tabela2[[#This Row],[SIEMA]],Siema2025,69,FALSE)</f>
        <v/>
      </c>
      <c r="AX205" s="108" t="str">
        <f>VLOOKUP(Tabela2[[#This Row],[SIEMA]],Siema2025,71,FALSE)</f>
        <v/>
      </c>
      <c r="AY205" s="108" t="str">
        <f>VLOOKUP(Tabela2[[#This Row],[SIEMA]],Siema2025,73,FALSE)</f>
        <v/>
      </c>
      <c r="AZ205" s="108" t="str">
        <f>VLOOKUP(Tabela2[[#This Row],[SIEMA]],Siema2025,75,FALSE)</f>
        <v/>
      </c>
      <c r="BA205" s="108" t="str">
        <f>VLOOKUP(Tabela2[[#This Row],[SIEMA]],Siema2025,77,FALSE)</f>
        <v/>
      </c>
      <c r="BB205" s="108" t="str">
        <f>VLOOKUP(Tabela2[[#This Row],[SIEMA]],Siema2025,79,FALSE)</f>
        <v/>
      </c>
      <c r="BC205" s="108" t="str">
        <f>IF(Tabela2[[#This Row],[Outro(s) ]] = "X", "PREENCHER","NA")</f>
        <v>NA</v>
      </c>
      <c r="BD205" s="108" t="str">
        <f>VLOOKUP(Tabela2[[#This Row],[SIEMA]],Siema2025,82,FALSE)</f>
        <v/>
      </c>
      <c r="BE205" s="108" t="str">
        <f>VLOOKUP(Tabela2[[#This Row],[SIEMA]],Siema2025,81,FALSE)</f>
        <v/>
      </c>
      <c r="BF205" s="110" t="str">
        <f>VLOOKUP(Tabela2[[#This Row],[SIEMA]],Siema2025,28,FALSE)</f>
        <v>3R POTIGUAR S.A.</v>
      </c>
      <c r="BG205" s="110"/>
      <c r="BH205" s="111" t="str">
        <f>VLOOKUP(Tabela2[[#This Row],[SIEMA]],Siema2025,29,FALSE)</f>
        <v/>
      </c>
      <c r="BI205" s="112" t="str">
        <f>VLOOKUP(Tabela2[[#This Row],[SIEMA]],Siema2025,107,FALSE)</f>
        <v>Não</v>
      </c>
      <c r="BJ205" s="107" t="s">
        <v>7113</v>
      </c>
      <c r="BK205" s="104" t="s">
        <v>2696</v>
      </c>
      <c r="BL205" s="163">
        <v>45742</v>
      </c>
      <c r="BM205" s="108">
        <f ca="1">IF(Tabela2[[#This Row],[Data de atendimento do Ibama (considerar o primeiro documento/ação)]]="",_xlfn.DAYS(TODAY(),J205),_xlfn.DAYS(Tabela2[[#This Row],[Data de atendimento do Ibama (considerar o primeiro documento/ação)]],J205))</f>
        <v>3</v>
      </c>
      <c r="BN205" s="108" t="str">
        <f>IF(Tabela2[[#This Row],[Atendido pelo Ibama ("Não" ou "Sim")]]="Não","Preencher", IF(Tabela2[[#This Row],[Atendido pelo Ibama ("Não" ou "Sim")]]="Sim","NA",""))</f>
        <v>NA</v>
      </c>
      <c r="BO205" s="114" t="s">
        <v>7100</v>
      </c>
      <c r="BP205" s="108" t="str">
        <f>IF(Tabela2[[#This Row],[Forma de atendimento (primeiro documento/ação)]]= "Outros (especificar)", "PREENCHER","NA")</f>
        <v>NA</v>
      </c>
      <c r="BQ205" s="106" t="s">
        <v>123</v>
      </c>
      <c r="BR205" s="108" t="str">
        <f>IF(Tabela2[[#This Row],[Equipe do Ibama foi a campo? Houve sobrevoo do Poseidon?]] = "Sim", "PREENCHER","NA")</f>
        <v>NA</v>
      </c>
      <c r="BS205" s="108" t="s">
        <v>7114</v>
      </c>
      <c r="BT205" s="108" t="s">
        <v>7115</v>
      </c>
      <c r="BU205" s="108" t="s">
        <v>2696</v>
      </c>
      <c r="BV205" s="108" t="s">
        <v>123</v>
      </c>
      <c r="BW205" s="108" t="s">
        <v>2696</v>
      </c>
      <c r="BX205" s="106" t="s">
        <v>7116</v>
      </c>
      <c r="BY205" s="140">
        <v>45757</v>
      </c>
      <c r="BZ205" s="104">
        <f>IF(Tabela2[[#This Row],[Data do documento de encerramento]]="NA","NA",IF(Tabela2[[#This Row],[Data do documento de encerramento]]="","Pendente de conclusão/ encerramento",_xlfn.DAYS(Tabela2[[#This Row],[Data do documento de encerramento]],J205)))</f>
        <v>18</v>
      </c>
      <c r="CA205" s="107"/>
      <c r="CB205" s="107"/>
      <c r="CC205" s="133"/>
      <c r="CD205" s="107"/>
      <c r="CE205" s="107"/>
      <c r="CF205" s="107"/>
    </row>
    <row r="206" spans="1:84" ht="30.75">
      <c r="A206" s="169">
        <v>202532582810</v>
      </c>
      <c r="B206" s="170" t="s">
        <v>8086</v>
      </c>
      <c r="C206" s="108" t="s">
        <v>7135</v>
      </c>
      <c r="D206" s="106" t="s">
        <v>637</v>
      </c>
      <c r="E206" s="28" t="s">
        <v>7676</v>
      </c>
      <c r="F206" s="106"/>
      <c r="G206" s="106" t="s">
        <v>8087</v>
      </c>
      <c r="H206" s="106" t="s">
        <v>8088</v>
      </c>
      <c r="I206" s="104" t="str">
        <f>VLOOKUP(Tabela2[[#This Row],[SIEMA]],Siema2025,19,FALSE)</f>
        <v>Campos</v>
      </c>
      <c r="J206" s="105">
        <f>VLOOKUP(Tabela2[[#This Row],[SIEMA]],Siema2025,2,FALSE)</f>
        <v>45740</v>
      </c>
      <c r="K206" s="105" t="str">
        <f>VLOOKUP(Tabela2[[#This Row],[SIEMA]],Siema2025,16,FALSE)</f>
        <v>Segunda</v>
      </c>
      <c r="L206" s="106" t="str">
        <f>IF(Tabela2[[#This Row],[Data]]="","Sem Informação",VLOOKUP(MONTH(Tabela2[[#This Row],[Data]]),'[1]Validação de dados'!$I$1:$J$13,2,0))</f>
        <v>Março</v>
      </c>
      <c r="M206" s="104">
        <f>YEAR(Tabela2[[#This Row],[Data]])</f>
        <v>2025</v>
      </c>
      <c r="N206" s="105" t="str">
        <f>VLOOKUP(Tabela2[[#This Row],[SIEMA]],Siema2025,17,FALSE)</f>
        <v>Noturno</v>
      </c>
      <c r="O206" s="105" t="s">
        <v>111</v>
      </c>
      <c r="P206" s="104" t="str">
        <f>VLOOKUP(Tabela2[[#This Row],[SIEMA]],Siema2025,21,FALSE)</f>
        <v/>
      </c>
      <c r="Q206" s="104">
        <v>1267</v>
      </c>
      <c r="R206" s="104" t="s">
        <v>2043</v>
      </c>
      <c r="S206" s="107" t="s">
        <v>2043</v>
      </c>
      <c r="T206" t="s">
        <v>2271</v>
      </c>
      <c r="U206" s="104" t="str">
        <f>VLOOKUP(Tabela2[[#This Row],[SIEMA]],Siema2025,12,FALSE)</f>
        <v xml:space="preserve"> </v>
      </c>
      <c r="V206" s="104">
        <f>IF(Q206="","",IF(ISNUMBER(Q206)=FALSE,"Não se aplica",IFERROR(VLOOKUP(Q206,Produtos!$A$1:$C$2319,3,FALSE),"Não Cadastrado")))</f>
        <v>3</v>
      </c>
      <c r="W206" s="104" t="str">
        <f>VLOOKUP(Tabela2[[#This Row],[SIEMA]],Siema2025,10,FALSE)</f>
        <v/>
      </c>
      <c r="X206" s="113" t="str">
        <f>IF(Tabela2[[#This Row],[Origem do acidente]] = "Plataforma", "PREENCHER","NA")</f>
        <v>PREENCHER</v>
      </c>
      <c r="Y206" s="109" t="str">
        <f>IF(W206="","", IF(W206="NC","", IF(W206="NE","", IF(W206="NA","",IFERROR(VLOOKUP(W206,Produtos!$A$1:$C$2319,2,FALSE),"Não Cadastrado")))))</f>
        <v/>
      </c>
      <c r="Z206" s="104" t="str">
        <f>VLOOKUP(Tabela2[[#This Row],[SIEMA]],Siema2025,11,FALSE)</f>
        <v xml:space="preserve"> </v>
      </c>
      <c r="AA206" s="104" t="str">
        <f>VLOOKUP(Tabela2[[#This Row],[SIEMA]],Siema2025,12,FALSE)</f>
        <v xml:space="preserve"> </v>
      </c>
      <c r="AB206" s="104" t="str">
        <f>IF(W206="","",IF(ISNUMBER(W206)=FALSE,"Não se aplica",IFERROR(VLOOKUP(W206,Produtos!$A$1:$C$2319,3,FALSE),"Não Cadastrado")))</f>
        <v/>
      </c>
      <c r="AC206" s="104"/>
      <c r="AD206" s="108" t="str">
        <f>IF(Tabela2[[#This Row],[Origem do acidente]] = "Plataforma", "PREENCHER","NA")</f>
        <v>PREENCHER</v>
      </c>
      <c r="AE206" s="107" t="str">
        <f>IF(AC206="","", IF(AC206="NC","", IF(AC206="NE","", IF(AC206="NA","",IFERROR(VLOOKUP(AC206,Produtos!$A$1:$C$2319,2,FALSE),"Não Cadastrado")))))</f>
        <v/>
      </c>
      <c r="AF206" s="104"/>
      <c r="AG206" s="104"/>
      <c r="AH206" s="104" t="str">
        <f>IF(AC206="","",IF(ISNUMBER(AC206)=FALSE,"Não se aplica",IFERROR(VLOOKUP(AC206,Produtos!$A$1:$C$2319,3,FALSE),"Não Cadastrado")))</f>
        <v/>
      </c>
      <c r="AI206" s="104"/>
      <c r="AJ206" s="104" t="str">
        <f>VLOOKUP(Tabela2[[#This Row],[SIEMA]],Siema2025,26,FALSE)</f>
        <v>Presença de óleo residual na extremidade da LPO (linha de produção de óleo) resultou em uma descarga de óleo para o mar após a abertura controlada do flange cego.</v>
      </c>
      <c r="AK206" s="107" t="s">
        <v>6834</v>
      </c>
      <c r="AL206" s="107"/>
      <c r="AM206" s="107"/>
      <c r="AN206" s="108" t="str">
        <f>VLOOKUP(Tabela2[[#This Row],[SIEMA]],Siema2025,51,FALSE)</f>
        <v/>
      </c>
      <c r="AO206" s="108" t="str">
        <f>VLOOKUP(Tabela2[[#This Row],[SIEMA]],Siema2025,53,FALSE)</f>
        <v/>
      </c>
      <c r="AP206" s="108" t="str">
        <f>VLOOKUP(Tabela2[[#This Row],[SIEMA]],Siema2025,55,FALSE)</f>
        <v/>
      </c>
      <c r="AQ206" s="108" t="str">
        <f>VLOOKUP(Tabela2[[#This Row],[SIEMA]],Siema2025,57,FALSE)</f>
        <v/>
      </c>
      <c r="AR206" s="108" t="str">
        <f>VLOOKUP(Tabela2[[#This Row],[SIEMA]],Siema2025,59,FALSE)</f>
        <v/>
      </c>
      <c r="AS206" s="108" t="str">
        <f>VLOOKUP(Tabela2[[#This Row],[SIEMA]],Siema2025,61,FALSE)</f>
        <v>X</v>
      </c>
      <c r="AT206" s="108" t="str">
        <f>VLOOKUP(Tabela2[[#This Row],[SIEMA]],Siema2025,63,FALSE)</f>
        <v/>
      </c>
      <c r="AU206" s="108" t="str">
        <f>VLOOKUP(Tabela2[[#This Row],[SIEMA]],Siema2025,65,FALSE)</f>
        <v/>
      </c>
      <c r="AV206" s="108" t="str">
        <f>VLOOKUP(Tabela2[[#This Row],[SIEMA]],Siema2025,67,FALSE)</f>
        <v/>
      </c>
      <c r="AW206" s="108" t="str">
        <f>VLOOKUP(Tabela2[[#This Row],[SIEMA]],Siema2025,69,FALSE)</f>
        <v/>
      </c>
      <c r="AX206" s="108" t="str">
        <f>VLOOKUP(Tabela2[[#This Row],[SIEMA]],Siema2025,71,FALSE)</f>
        <v/>
      </c>
      <c r="AY206" s="108" t="str">
        <f>VLOOKUP(Tabela2[[#This Row],[SIEMA]],Siema2025,73,FALSE)</f>
        <v/>
      </c>
      <c r="AZ206" s="108" t="str">
        <f>VLOOKUP(Tabela2[[#This Row],[SIEMA]],Siema2025,75,FALSE)</f>
        <v/>
      </c>
      <c r="BA206" s="108" t="str">
        <f>VLOOKUP(Tabela2[[#This Row],[SIEMA]],Siema2025,77,FALSE)</f>
        <v/>
      </c>
      <c r="BB206" s="108" t="str">
        <f>VLOOKUP(Tabela2[[#This Row],[SIEMA]],Siema2025,79,FALSE)</f>
        <v/>
      </c>
      <c r="BC206" s="108" t="str">
        <f>IF(Tabela2[[#This Row],[Outro(s) ]] = "X", "PREENCHER","NA")</f>
        <v>NA</v>
      </c>
      <c r="BD206" s="108" t="str">
        <f>VLOOKUP(Tabela2[[#This Row],[SIEMA]],Siema2025,82,FALSE)</f>
        <v/>
      </c>
      <c r="BE206" s="108" t="str">
        <f>VLOOKUP(Tabela2[[#This Row],[SIEMA]],Siema2025,81,FALSE)</f>
        <v/>
      </c>
      <c r="BF206" s="110" t="str">
        <f>VLOOKUP(Tabela2[[#This Row],[SIEMA]],Siema2025,28,FALSE)</f>
        <v>PETROBRAS - PETROLEO BRASILEIRO S.A.</v>
      </c>
      <c r="BG206" s="110"/>
      <c r="BH206" s="111" t="str">
        <f>VLOOKUP(Tabela2[[#This Row],[SIEMA]],Siema2025,29,FALSE)</f>
        <v>33000167100750</v>
      </c>
      <c r="BI206" s="112" t="str">
        <f>VLOOKUP(Tabela2[[#This Row],[SIEMA]],Siema2025,107,FALSE)</f>
        <v>Não</v>
      </c>
      <c r="BJ206" s="107" t="s">
        <v>7099</v>
      </c>
      <c r="BK206" s="104" t="s">
        <v>2696</v>
      </c>
      <c r="BL206" s="140">
        <v>45754</v>
      </c>
      <c r="BM206" s="108">
        <f ca="1">IF(Tabela2[[#This Row],[Data de atendimento do Ibama (considerar o primeiro documento/ação)]]="",_xlfn.DAYS(TODAY(),J206),_xlfn.DAYS(Tabela2[[#This Row],[Data de atendimento do Ibama (considerar o primeiro documento/ação)]],J206))</f>
        <v>14</v>
      </c>
      <c r="BN206" s="108" t="str">
        <f>IF(Tabela2[[#This Row],[Atendido pelo Ibama ("Não" ou "Sim")]]="Não","Preencher", IF(Tabela2[[#This Row],[Atendido pelo Ibama ("Não" ou "Sim")]]="Sim","NA",""))</f>
        <v>NA</v>
      </c>
      <c r="BO206" s="114" t="s">
        <v>7138</v>
      </c>
      <c r="BP206" s="108" t="str">
        <f>IF(Tabela2[[#This Row],[Forma de atendimento (primeiro documento/ação)]]= "Outros (especificar)", "PREENCHER","NA")</f>
        <v>NA</v>
      </c>
      <c r="BQ206" s="106" t="s">
        <v>123</v>
      </c>
      <c r="BR206" s="108" t="str">
        <f>IF(Tabela2[[#This Row],[Equipe do Ibama foi a campo? Houve sobrevoo do Poseidon?]] = "Sim", "PREENCHER","NA")</f>
        <v>NA</v>
      </c>
      <c r="BS206" s="108" t="str">
        <f>IF(Tabela2[[#This Row],[Se sim, foi emitida Ordem de Emergência? (informações vinculada à coluna CK)]] = "Sim", "PREENCHER","NA")</f>
        <v>NA</v>
      </c>
      <c r="BT206" s="108" t="str">
        <f>IF(Tabela2[[#This Row],[Foi elaborado Relatório de Vistoria pelo Ibama? (informações vinculada à coluna CK)]] = "Sim", "PREENCHER","NA")</f>
        <v>NA</v>
      </c>
      <c r="BU206" s="108" t="s">
        <v>2696</v>
      </c>
      <c r="BV206" s="108" t="s">
        <v>123</v>
      </c>
      <c r="BW206" s="108" t="s">
        <v>2696</v>
      </c>
      <c r="BX206" s="106" t="s">
        <v>7102</v>
      </c>
      <c r="BY206" s="140">
        <v>46017</v>
      </c>
      <c r="BZ206" s="104">
        <f>IF(Tabela2[[#This Row],[Data do documento de encerramento]]="NA","NA",IF(Tabela2[[#This Row],[Data do documento de encerramento]]="","Pendente de conclusão/ encerramento",_xlfn.DAYS(Tabela2[[#This Row],[Data do documento de encerramento]],J206)))</f>
        <v>277</v>
      </c>
      <c r="CA206" s="115"/>
      <c r="CB206" s="107"/>
      <c r="CC206" s="107" t="s">
        <v>7754</v>
      </c>
      <c r="CD206" s="107" t="s">
        <v>123</v>
      </c>
      <c r="CE206" s="107" t="s">
        <v>123</v>
      </c>
      <c r="CF206" s="107" t="s">
        <v>7167</v>
      </c>
    </row>
    <row r="207" spans="1:84" ht="15.75" hidden="1">
      <c r="A207" s="169">
        <v>202532832411</v>
      </c>
      <c r="B207" s="170" t="s">
        <v>8089</v>
      </c>
      <c r="C207" s="108" t="str">
        <f>VLOOKUP(Tabela2[[#This Row],[SIEMA]],Siema2025,4,FALSE)</f>
        <v xml:space="preserve"> RN</v>
      </c>
      <c r="D207" s="106" t="str">
        <f>VLOOKUP(Tabela2[[#This Row],[SIEMA]],Siema2025,3,FALSE)</f>
        <v xml:space="preserve">Macau </v>
      </c>
      <c r="E207" s="106" t="str">
        <f>VLOOKUP(Tabela2[[#This Row],[SIEMA]],Siema2025,20,FALSE)</f>
        <v>Restinga de Diogo Lopes</v>
      </c>
      <c r="F207" s="106"/>
      <c r="G207" s="106" t="s">
        <v>8090</v>
      </c>
      <c r="H207" s="106" t="s">
        <v>8091</v>
      </c>
      <c r="I207" s="104" t="s">
        <v>931</v>
      </c>
      <c r="J207" s="105">
        <f>VLOOKUP(Tabela2[[#This Row],[SIEMA]],Siema2025,2,FALSE)</f>
        <v>45740</v>
      </c>
      <c r="K207" s="105" t="str">
        <f>VLOOKUP(Tabela2[[#This Row],[SIEMA]],Siema2025,16,FALSE)</f>
        <v>Segunda</v>
      </c>
      <c r="L207" s="106" t="str">
        <f>IF(Tabela2[[#This Row],[Data]]="","Sem Informação",VLOOKUP(MONTH(Tabela2[[#This Row],[Data]]),'[1]Validação de dados'!$I$1:$J$13,2,0))</f>
        <v>Março</v>
      </c>
      <c r="M207" s="106">
        <f>YEAR(Tabela2[[#This Row],[Data]])</f>
        <v>2025</v>
      </c>
      <c r="N207" s="105" t="str">
        <f>VLOOKUP(Tabela2[[#This Row],[SIEMA]],Siema2025,17,FALSE)</f>
        <v>Matutino</v>
      </c>
      <c r="O207" s="105" t="s">
        <v>7255</v>
      </c>
      <c r="P207" s="104" t="str">
        <f>VLOOKUP(Tabela2[[#This Row],[SIEMA]],Siema2025,21,FALSE)</f>
        <v>SIMBA - Identificador da ocorrência (IO): URN20250324o000002</v>
      </c>
      <c r="Q207" s="104" t="s">
        <v>7418</v>
      </c>
      <c r="R207" s="104" t="str">
        <f>VLOOKUP(Tabela2[[#This Row],[SIEMA]],Siema2025,10,FALSE)</f>
        <v/>
      </c>
      <c r="S207" s="107" t="str">
        <f>IF(Q207="","", IF(Q207="NC","", IF(Q207="NE","", IF(Q207="NA","",IFERROR(VLOOKUP(Q207,Produtos!$A$1:$C$2319,2,FALSE),"Não Cadastrado")))))</f>
        <v/>
      </c>
      <c r="T207" s="104" t="str">
        <f>VLOOKUP(Tabela2[[#This Row],[SIEMA]],Siema2025,11,FALSE)</f>
        <v xml:space="preserve"> </v>
      </c>
      <c r="U207" s="104" t="str">
        <f>VLOOKUP(Tabela2[[#This Row],[SIEMA]],Siema2025,12,FALSE)</f>
        <v xml:space="preserve"> </v>
      </c>
      <c r="V207" s="104" t="str">
        <f>IF(Q207="","",IF(ISNUMBER(Q207)=FALSE,"Não se aplica",IFERROR(VLOOKUP(Q207,Produtos!$A$1:$C$2319,3,FALSE),"Não Cadastrado")))</f>
        <v>Não se aplica</v>
      </c>
      <c r="W207" s="104" t="str">
        <f>VLOOKUP(Tabela2[[#This Row],[SIEMA]],Siema2025,10,FALSE)</f>
        <v/>
      </c>
      <c r="X207" s="113" t="str">
        <f>IF(Tabela2[[#This Row],[Origem do acidente]] = "Plataforma", "PREENCHER","NA")</f>
        <v>NA</v>
      </c>
      <c r="Y207" s="109" t="str">
        <f>IF(W207="","", IF(W207="NC","", IF(W207="NE","", IF(W207="NA","",IFERROR(VLOOKUP(W207,Produtos!$A$1:$C$2319,2,FALSE),"Não Cadastrado")))))</f>
        <v/>
      </c>
      <c r="Z207" s="104" t="str">
        <f>VLOOKUP(Tabela2[[#This Row],[SIEMA]],Siema2025,11,FALSE)</f>
        <v xml:space="preserve"> </v>
      </c>
      <c r="AA207" s="104" t="str">
        <f>VLOOKUP(Tabela2[[#This Row],[SIEMA]],Siema2025,12,FALSE)</f>
        <v xml:space="preserve"> </v>
      </c>
      <c r="AB207" s="104" t="str">
        <f>IF(W207="","",IF(ISNUMBER(W207)=FALSE,"Não se aplica",IFERROR(VLOOKUP(W207,Produtos!$A$1:$C$2319,3,FALSE),"Não Cadastrado")))</f>
        <v/>
      </c>
      <c r="AC207" s="104"/>
      <c r="AD207" s="108" t="str">
        <f>IF(Tabela2[[#This Row],[Origem do acidente]] = "Plataforma", "PREENCHER","NA")</f>
        <v>NA</v>
      </c>
      <c r="AE207" s="107" t="str">
        <f>IF(AC207="","", IF(AC207="NC","", IF(AC207="NE","", IF(AC207="NA","",IFERROR(VLOOKUP(AC207,Produtos!$A$1:$C$2319,2,FALSE),"Não Cadastrado")))))</f>
        <v/>
      </c>
      <c r="AF207" s="104"/>
      <c r="AG207" s="104"/>
      <c r="AH207" s="104" t="str">
        <f>IF(AC207="","",IF(ISNUMBER(AC207)=FALSE,"Não se aplica",IFERROR(VLOOKUP(AC207,Produtos!$A$1:$C$2319,3,FALSE),"Não Cadastrado")))</f>
        <v/>
      </c>
      <c r="AI207" s="104"/>
      <c r="AJ207" s="104" t="str">
        <f>VLOOKUP(Tabela2[[#This Row],[SIEMA]],Siema2025,26,FALSE)</f>
        <v/>
      </c>
      <c r="AK207" s="107" t="s">
        <v>7256</v>
      </c>
      <c r="AL207" s="107"/>
      <c r="AM207" s="107"/>
      <c r="AN207" s="108" t="str">
        <f>VLOOKUP(Tabela2[[#This Row],[SIEMA]],Siema2025,51,FALSE)</f>
        <v/>
      </c>
      <c r="AO207" s="108" t="str">
        <f>VLOOKUP(Tabela2[[#This Row],[SIEMA]],Siema2025,53,FALSE)</f>
        <v/>
      </c>
      <c r="AP207" s="108" t="str">
        <f>VLOOKUP(Tabela2[[#This Row],[SIEMA]],Siema2025,55,FALSE)</f>
        <v/>
      </c>
      <c r="AQ207" s="108" t="str">
        <f>VLOOKUP(Tabela2[[#This Row],[SIEMA]],Siema2025,57,FALSE)</f>
        <v/>
      </c>
      <c r="AR207" s="108" t="str">
        <f>VLOOKUP(Tabela2[[#This Row],[SIEMA]],Siema2025,59,FALSE)</f>
        <v/>
      </c>
      <c r="AS207" s="108" t="str">
        <f>VLOOKUP(Tabela2[[#This Row],[SIEMA]],Siema2025,61,FALSE)</f>
        <v/>
      </c>
      <c r="AT207" s="108" t="str">
        <f>VLOOKUP(Tabela2[[#This Row],[SIEMA]],Siema2025,63,FALSE)</f>
        <v>X</v>
      </c>
      <c r="AU207" s="108" t="str">
        <f>VLOOKUP(Tabela2[[#This Row],[SIEMA]],Siema2025,65,FALSE)</f>
        <v/>
      </c>
      <c r="AV207" s="108" t="str">
        <f>VLOOKUP(Tabela2[[#This Row],[SIEMA]],Siema2025,67,FALSE)</f>
        <v/>
      </c>
      <c r="AW207" s="108" t="str">
        <f>VLOOKUP(Tabela2[[#This Row],[SIEMA]],Siema2025,69,FALSE)</f>
        <v/>
      </c>
      <c r="AX207" s="108" t="str">
        <f>VLOOKUP(Tabela2[[#This Row],[SIEMA]],Siema2025,71,FALSE)</f>
        <v/>
      </c>
      <c r="AY207" s="108" t="str">
        <f>VLOOKUP(Tabela2[[#This Row],[SIEMA]],Siema2025,73,FALSE)</f>
        <v/>
      </c>
      <c r="AZ207" s="108" t="str">
        <f>VLOOKUP(Tabela2[[#This Row],[SIEMA]],Siema2025,75,FALSE)</f>
        <v/>
      </c>
      <c r="BA207" s="108" t="str">
        <f>VLOOKUP(Tabela2[[#This Row],[SIEMA]],Siema2025,77,FALSE)</f>
        <v/>
      </c>
      <c r="BB207" s="108" t="str">
        <f>VLOOKUP(Tabela2[[#This Row],[SIEMA]],Siema2025,79,FALSE)</f>
        <v/>
      </c>
      <c r="BC207" s="108" t="str">
        <f>IF(Tabela2[[#This Row],[Outro(s) ]] = "X", "PREENCHER","NA")</f>
        <v>NA</v>
      </c>
      <c r="BD207" s="108" t="str">
        <f>VLOOKUP(Tabela2[[#This Row],[SIEMA]],Siema2025,82,FALSE)</f>
        <v/>
      </c>
      <c r="BE207" s="108" t="str">
        <f>VLOOKUP(Tabela2[[#This Row],[SIEMA]],Siema2025,81,FALSE)</f>
        <v/>
      </c>
      <c r="BF207" s="110" t="str">
        <f>VLOOKUP(Tabela2[[#This Row],[SIEMA]],Siema2025,28,FALSE)</f>
        <v/>
      </c>
      <c r="BG207" s="110"/>
      <c r="BH207" s="111" t="str">
        <f>VLOOKUP(Tabela2[[#This Row],[SIEMA]],Siema2025,29,FALSE)</f>
        <v/>
      </c>
      <c r="BI207" s="112" t="str">
        <f>VLOOKUP(Tabela2[[#This Row],[SIEMA]],Siema2025,107,FALSE)</f>
        <v>Não</v>
      </c>
      <c r="BJ207" s="107" t="s">
        <v>6834</v>
      </c>
      <c r="BK207" s="104" t="s">
        <v>2696</v>
      </c>
      <c r="BL207" s="165">
        <v>45740</v>
      </c>
      <c r="BM207" s="108">
        <f ca="1">IF(Tabela2[[#This Row],[Data de atendimento do Ibama (considerar o primeiro documento/ação)]]="",_xlfn.DAYS(TODAY(),J207),_xlfn.DAYS(Tabela2[[#This Row],[Data de atendimento do Ibama (considerar o primeiro documento/ação)]],J207))</f>
        <v>0</v>
      </c>
      <c r="BN207" s="108" t="str">
        <f>IF(Tabela2[[#This Row],[Atendido pelo Ibama ("Não" ou "Sim")]]="Não","Preencher", IF(Tabela2[[#This Row],[Atendido pelo Ibama ("Não" ou "Sim")]]="Sim","NA",""))</f>
        <v>NA</v>
      </c>
      <c r="BO207" s="114" t="s">
        <v>7124</v>
      </c>
      <c r="BP207" s="108" t="s">
        <v>7125</v>
      </c>
      <c r="BQ207" s="106" t="s">
        <v>123</v>
      </c>
      <c r="BR207" s="108" t="str">
        <f>IF(Tabela2[[#This Row],[Equipe do Ibama foi a campo? Houve sobrevoo do Poseidon?]] = "Sim", "PREENCHER","NA")</f>
        <v>NA</v>
      </c>
      <c r="BS207" s="108" t="str">
        <f>IF(Tabela2[[#This Row],[Se sim, foi emitida Ordem de Emergência? (informações vinculada à coluna CK)]] = "Sim", "PREENCHER","NA")</f>
        <v>NA</v>
      </c>
      <c r="BT207" s="108" t="str">
        <f>IF(Tabela2[[#This Row],[Foi elaborado Relatório de Vistoria pelo Ibama? (informações vinculada à coluna CK)]] = "Sim", "PREENCHER","NA")</f>
        <v>NA</v>
      </c>
      <c r="BU207" s="108" t="s">
        <v>2696</v>
      </c>
      <c r="BV207" s="108" t="str">
        <f>IF(Tabela2[[#This Row],[Houve avaliação das informações pós-acidente solicitadas/enviadas?]] = "Sim", "PREENCHER","NA")</f>
        <v>PREENCHER</v>
      </c>
      <c r="BW207" s="108" t="s">
        <v>2696</v>
      </c>
      <c r="BX207" s="106" t="s">
        <v>7116</v>
      </c>
      <c r="BY207" s="140">
        <v>45915</v>
      </c>
      <c r="BZ207" s="104">
        <f>IF(Tabela2[[#This Row],[Data do documento de encerramento]]="NA","NA",IF(Tabela2[[#This Row],[Data do documento de encerramento]]="","Pendente de conclusão/ encerramento",_xlfn.DAYS(Tabela2[[#This Row],[Data do documento de encerramento]],J207)))</f>
        <v>175</v>
      </c>
      <c r="CA207" s="107"/>
      <c r="CB207" s="107"/>
      <c r="CC207" s="130"/>
      <c r="CD207" s="107"/>
      <c r="CE207" s="107"/>
      <c r="CF207" s="107"/>
    </row>
    <row r="208" spans="1:84" hidden="1">
      <c r="A208" s="169">
        <v>202532572020</v>
      </c>
      <c r="B208" s="170" t="s">
        <v>8092</v>
      </c>
      <c r="C208" s="108" t="str">
        <f>VLOOKUP(Tabela2[[#This Row],[SIEMA]],Siema2025,4,FALSE)</f>
        <v xml:space="preserve"> MG</v>
      </c>
      <c r="D208" s="106" t="str">
        <f>VLOOKUP(Tabela2[[#This Row],[SIEMA]],Siema2025,3,FALSE)</f>
        <v xml:space="preserve">Contagem </v>
      </c>
      <c r="E208" s="106" t="str">
        <f>VLOOKUP(Tabela2[[#This Row],[SIEMA]],Siema2025,20,FALSE)</f>
        <v>Praça Louis Ensch, 160 - Cidade Industrial, Contagem - MG, 32210-050</v>
      </c>
      <c r="F208" s="106"/>
      <c r="G208" t="s">
        <v>8093</v>
      </c>
      <c r="H208" t="s">
        <v>8094</v>
      </c>
      <c r="I208" s="104" t="s">
        <v>7114</v>
      </c>
      <c r="J208" s="105">
        <f>VLOOKUP(Tabela2[[#This Row],[SIEMA]],Siema2025,2,FALSE)</f>
        <v>45741</v>
      </c>
      <c r="K208" s="105" t="str">
        <f>VLOOKUP(Tabela2[[#This Row],[SIEMA]],Siema2025,16,FALSE)</f>
        <v>Terça</v>
      </c>
      <c r="L208" s="106" t="str">
        <f>IF(Tabela2[[#This Row],[Data]]="","Sem Informação",VLOOKUP(MONTH(Tabela2[[#This Row],[Data]]),'[1]Validação de dados'!$I$1:$J$13,2,0))</f>
        <v>Março</v>
      </c>
      <c r="M208" s="104">
        <f>YEAR(Tabela2[[#This Row],[Data]])</f>
        <v>2025</v>
      </c>
      <c r="N208" s="105" t="str">
        <f>VLOOKUP(Tabela2[[#This Row],[SIEMA]],Siema2025,17,FALSE)</f>
        <v>Noturno</v>
      </c>
      <c r="O208" s="105" t="s">
        <v>286</v>
      </c>
      <c r="P208" s="104" t="str">
        <f>VLOOKUP(Tabela2[[#This Row],[SIEMA]],Siema2025,21,FALSE)</f>
        <v>Proximo à Vilma Alimentos em Contagem/MG</v>
      </c>
      <c r="Q208" s="104">
        <v>1203</v>
      </c>
      <c r="R208" s="104" t="str">
        <f>VLOOKUP(Tabela2[[#This Row],[SIEMA]],Siema2025,10,FALSE)</f>
        <v/>
      </c>
      <c r="S208" s="107" t="str">
        <f>IF(Q208="","", IF(Q208="NC","", IF(Q208="NE","", IF(Q208="NA","",IFERROR(VLOOKUP(Q208,Produtos!$A$1:$C$2319,2,FALSE),"Não Cadastrado")))))</f>
        <v>COMBUSTÍVEL PARA MOTORES  ou GASOLINA ou GASOLINA DE AVIAÇÃO (GAV-100LL ou AVGAS-100LL)</v>
      </c>
      <c r="T208" s="104">
        <v>1000</v>
      </c>
      <c r="U208" s="104" t="s">
        <v>648</v>
      </c>
      <c r="V208" s="104">
        <f>IF(Q208="","",IF(ISNUMBER(Q208)=FALSE,"Não se aplica",IFERROR(VLOOKUP(Q208,Produtos!$A$1:$C$2319,3,FALSE),"Não Cadastrado")))</f>
        <v>3</v>
      </c>
      <c r="W208" s="104" t="str">
        <f>VLOOKUP(Tabela2[[#This Row],[SIEMA]],Siema2025,10,FALSE)</f>
        <v/>
      </c>
      <c r="X208" s="113" t="str">
        <f>IF(Tabela2[[#This Row],[Origem do acidente]] = "Plataforma", "PREENCHER","NA")</f>
        <v>NA</v>
      </c>
      <c r="Y208" s="109" t="str">
        <f>IF(W208="","", IF(W208="NC","", IF(W208="NE","", IF(W208="NA","",IFERROR(VLOOKUP(W208,Produtos!$A$1:$C$2319,2,FALSE),"Não Cadastrado")))))</f>
        <v/>
      </c>
      <c r="Z208" s="104" t="str">
        <f>VLOOKUP(Tabela2[[#This Row],[SIEMA]],Siema2025,11,FALSE)</f>
        <v xml:space="preserve"> </v>
      </c>
      <c r="AA208" s="104" t="str">
        <f>VLOOKUP(Tabela2[[#This Row],[SIEMA]],Siema2025,12,FALSE)</f>
        <v xml:space="preserve"> </v>
      </c>
      <c r="AB208" s="104" t="str">
        <f>IF(W208="","",IF(ISNUMBER(W208)=FALSE,"Não se aplica",IFERROR(VLOOKUP(W208,Produtos!$A$1:$C$2319,3,FALSE),"Não Cadastrado")))</f>
        <v/>
      </c>
      <c r="AC208" s="104"/>
      <c r="AD208" s="108" t="str">
        <f>IF(Tabela2[[#This Row],[Origem do acidente]] = "Plataforma", "PREENCHER","NA")</f>
        <v>NA</v>
      </c>
      <c r="AE208" s="107" t="str">
        <f>IF(AC208="","", IF(AC208="NC","", IF(AC208="NE","", IF(AC208="NA","",IFERROR(VLOOKUP(AC208,Produtos!$A$1:$C$2319,2,FALSE),"Não Cadastrado")))))</f>
        <v/>
      </c>
      <c r="AF208" s="104"/>
      <c r="AG208" s="104"/>
      <c r="AH208" s="104" t="str">
        <f>IF(AC208="","",IF(ISNUMBER(AC208)=FALSE,"Não se aplica",IFERROR(VLOOKUP(AC208,Produtos!$A$1:$C$2319,3,FALSE),"Não Cadastrado")))</f>
        <v/>
      </c>
      <c r="AI208" s="104"/>
      <c r="AJ208" s="104" t="str">
        <f>VLOOKUP(Tabela2[[#This Row],[SIEMA]],Siema2025,26,FALSE)</f>
        <v>Veículo Transpedrosa trafegava para descarga em cliente, quando foi atingido por um veículo terceiro ocasionando a quebra da válvula de descarga, gerando um vazamento de Gasolina na via.</v>
      </c>
      <c r="AK208" s="107" t="s">
        <v>7388</v>
      </c>
      <c r="AL208" s="107"/>
      <c r="AM208" s="107"/>
      <c r="AN208" s="108" t="str">
        <f>VLOOKUP(Tabela2[[#This Row],[SIEMA]],Siema2025,51,FALSE)</f>
        <v/>
      </c>
      <c r="AO208" s="108" t="str">
        <f>VLOOKUP(Tabela2[[#This Row],[SIEMA]],Siema2025,53,FALSE)</f>
        <v/>
      </c>
      <c r="AP208" s="108" t="str">
        <f>VLOOKUP(Tabela2[[#This Row],[SIEMA]],Siema2025,55,FALSE)</f>
        <v/>
      </c>
      <c r="AQ208" s="108" t="str">
        <f>VLOOKUP(Tabela2[[#This Row],[SIEMA]],Siema2025,57,FALSE)</f>
        <v/>
      </c>
      <c r="AR208" s="108" t="str">
        <f>VLOOKUP(Tabela2[[#This Row],[SIEMA]],Siema2025,59,FALSE)</f>
        <v/>
      </c>
      <c r="AS208" s="108" t="str">
        <f>VLOOKUP(Tabela2[[#This Row],[SIEMA]],Siema2025,61,FALSE)</f>
        <v/>
      </c>
      <c r="AT208" s="108" t="str">
        <f>VLOOKUP(Tabela2[[#This Row],[SIEMA]],Siema2025,63,FALSE)</f>
        <v/>
      </c>
      <c r="AU208" s="108" t="s">
        <v>7183</v>
      </c>
      <c r="AV208" s="108" t="str">
        <f>VLOOKUP(Tabela2[[#This Row],[SIEMA]],Siema2025,67,FALSE)</f>
        <v/>
      </c>
      <c r="AW208" s="108" t="str">
        <f>VLOOKUP(Tabela2[[#This Row],[SIEMA]],Siema2025,69,FALSE)</f>
        <v/>
      </c>
      <c r="AX208" s="108" t="str">
        <f>VLOOKUP(Tabela2[[#This Row],[SIEMA]],Siema2025,71,FALSE)</f>
        <v/>
      </c>
      <c r="AY208" s="108" t="str">
        <f>VLOOKUP(Tabela2[[#This Row],[SIEMA]],Siema2025,73,FALSE)</f>
        <v/>
      </c>
      <c r="AZ208" s="108" t="str">
        <f>VLOOKUP(Tabela2[[#This Row],[SIEMA]],Siema2025,75,FALSE)</f>
        <v/>
      </c>
      <c r="BA208" s="108" t="str">
        <f>VLOOKUP(Tabela2[[#This Row],[SIEMA]],Siema2025,77,FALSE)</f>
        <v/>
      </c>
      <c r="BB208" s="108"/>
      <c r="BC208" s="108" t="str">
        <f>IF(Tabela2[[#This Row],[Outro(s) ]] = "X", "PREENCHER","NA")</f>
        <v>NA</v>
      </c>
      <c r="BD208" s="108" t="str">
        <f>VLOOKUP(Tabela2[[#This Row],[SIEMA]],Siema2025,82,FALSE)</f>
        <v/>
      </c>
      <c r="BE208" s="108" t="str">
        <f>VLOOKUP(Tabela2[[#This Row],[SIEMA]],Siema2025,81,FALSE)</f>
        <v/>
      </c>
      <c r="BF208" s="110" t="str">
        <f>VLOOKUP(Tabela2[[#This Row],[SIEMA]],Siema2025,28,FALSE)</f>
        <v>Transpedrosa SA</v>
      </c>
      <c r="BG208" s="110"/>
      <c r="BH208" s="111" t="str">
        <f>VLOOKUP(Tabela2[[#This Row],[SIEMA]],Siema2025,29,FALSE)</f>
        <v>21849120000219</v>
      </c>
      <c r="BI208" s="112" t="s">
        <v>7062</v>
      </c>
      <c r="BJ208" s="107" t="s">
        <v>7113</v>
      </c>
      <c r="BK208" s="104" t="s">
        <v>2696</v>
      </c>
      <c r="BL208" s="140">
        <v>45742</v>
      </c>
      <c r="BM208" s="108">
        <f ca="1">IF(Tabela2[[#This Row],[Data de atendimento do Ibama (considerar o primeiro documento/ação)]]="",_xlfn.DAYS(TODAY(),J208),_xlfn.DAYS(Tabela2[[#This Row],[Data de atendimento do Ibama (considerar o primeiro documento/ação)]],J208))</f>
        <v>1</v>
      </c>
      <c r="BN208" s="108" t="str">
        <f>IF(Tabela2[[#This Row],[Atendido pelo Ibama ("Não" ou "Sim")]]="Não","Preencher", IF(Tabela2[[#This Row],[Atendido pelo Ibama ("Não" ou "Sim")]]="Sim","NA",""))</f>
        <v>NA</v>
      </c>
      <c r="BO208" s="114" t="s">
        <v>7100</v>
      </c>
      <c r="BP208" s="108" t="str">
        <f>IF(Tabela2[[#This Row],[Forma de atendimento (primeiro documento/ação)]]= "Outros (especificar)", "PREENCHER","NA")</f>
        <v>NA</v>
      </c>
      <c r="BQ208" s="106" t="s">
        <v>123</v>
      </c>
      <c r="BR208" s="108" t="str">
        <f>IF(Tabela2[[#This Row],[Equipe do Ibama foi a campo? Houve sobrevoo do Poseidon?]] = "Sim", "PREENCHER","NA")</f>
        <v>NA</v>
      </c>
      <c r="BS208" s="108" t="str">
        <f>IF(Tabela2[[#This Row],[Se sim, foi emitida Ordem de Emergência? (informações vinculada à coluna CK)]] = "Sim", "PREENCHER","NA")</f>
        <v>NA</v>
      </c>
      <c r="BT208" s="108" t="s">
        <v>7126</v>
      </c>
      <c r="BU208" s="108" t="s">
        <v>2696</v>
      </c>
      <c r="BV208" s="108" t="s">
        <v>123</v>
      </c>
      <c r="BW208" s="108" t="s">
        <v>2696</v>
      </c>
      <c r="BX208" s="106" t="s">
        <v>7102</v>
      </c>
      <c r="BY208" s="140">
        <v>45777</v>
      </c>
      <c r="BZ208" s="104">
        <f>IF(Tabela2[[#This Row],[Data do documento de encerramento]]="NA","NA",IF(Tabela2[[#This Row],[Data do documento de encerramento]]="","Pendente de conclusão/ encerramento",_xlfn.DAYS(Tabela2[[#This Row],[Data do documento de encerramento]],J208)))</f>
        <v>36</v>
      </c>
      <c r="CA208" s="107" t="s">
        <v>8095</v>
      </c>
      <c r="CB208" s="107"/>
      <c r="CC208" s="129"/>
      <c r="CD208" s="107"/>
      <c r="CE208" s="107"/>
      <c r="CF208" s="107"/>
    </row>
    <row r="209" spans="1:84" ht="121.5" hidden="1">
      <c r="A209" s="169">
        <v>202532575624</v>
      </c>
      <c r="B209" s="118" t="s">
        <v>8096</v>
      </c>
      <c r="C209" s="108" t="s">
        <v>7135</v>
      </c>
      <c r="D209" s="106" t="str">
        <f>VLOOKUP(Tabela2[[#This Row],[SIEMA]],Siema2025,3,FALSE)</f>
        <v xml:space="preserve">São João da Barra </v>
      </c>
      <c r="E209" s="106" t="s">
        <v>6240</v>
      </c>
      <c r="F209" t="s">
        <v>2302</v>
      </c>
      <c r="G209" t="s">
        <v>8097</v>
      </c>
      <c r="H209" t="s">
        <v>8098</v>
      </c>
      <c r="I209" s="104" t="s">
        <v>7114</v>
      </c>
      <c r="J209" s="105">
        <f>VLOOKUP(Tabela2[[#This Row],[SIEMA]],Siema2025,2,FALSE)</f>
        <v>45741</v>
      </c>
      <c r="K209" s="105" t="str">
        <f>VLOOKUP(Tabela2[[#This Row],[SIEMA]],Siema2025,16,FALSE)</f>
        <v>Terça</v>
      </c>
      <c r="L209" s="106" t="str">
        <f>IF(Tabela2[[#This Row],[Data]]="","Sem Informação",VLOOKUP(MONTH(Tabela2[[#This Row],[Data]]),'[1]Validação de dados'!$I$1:$J$13,2,0))</f>
        <v>Março</v>
      </c>
      <c r="M209" s="104">
        <f>YEAR(Tabela2[[#This Row],[Data]])</f>
        <v>2025</v>
      </c>
      <c r="N209" s="105" t="str">
        <f>VLOOKUP(Tabela2[[#This Row],[SIEMA]],Siema2025,17,FALSE)</f>
        <v>Matutino</v>
      </c>
      <c r="O209" s="105" t="s">
        <v>320</v>
      </c>
      <c r="P209" s="104" t="str">
        <f>VLOOKUP(Tabela2[[#This Row],[SIEMA]],Siema2025,21,FALSE)</f>
        <v>Embarcação atracada no Porto do Açu, Slip#3.</v>
      </c>
      <c r="Q209" s="104">
        <v>1202</v>
      </c>
      <c r="R209" s="104" t="str">
        <f>VLOOKUP(Tabela2[[#This Row],[SIEMA]],Siema2025,10,FALSE)</f>
        <v/>
      </c>
      <c r="S209" s="107" t="str">
        <f>IF(Q209="","", IF(Q209="NC","", IF(Q209="NE","", IF(Q209="NA","",IFERROR(VLOOKUP(Q209,Produtos!$A$1:$C$2319,2,FALSE),"Não Cadastrado")))))</f>
        <v>GASÓLEO ou ÓLEO DIESEL ou ÓLEO PARA AQUECIMENTO, LEVE</v>
      </c>
      <c r="T209" s="104">
        <v>0.05</v>
      </c>
      <c r="U209" s="104" t="s">
        <v>7111</v>
      </c>
      <c r="V209" s="104">
        <f>IF(Q209="","",IF(ISNUMBER(Q209)=FALSE,"Não se aplica",IFERROR(VLOOKUP(Q209,Produtos!$A$1:$C$2319,3,FALSE),"Não Cadastrado")))</f>
        <v>3</v>
      </c>
      <c r="W209" s="104" t="str">
        <f>VLOOKUP(Tabela2[[#This Row],[SIEMA]],Siema2025,10,FALSE)</f>
        <v/>
      </c>
      <c r="X209" s="113"/>
      <c r="Y209" s="109" t="str">
        <f>IF(W209="","", IF(W209="NC","", IF(W209="NE","", IF(W209="NA","",IFERROR(VLOOKUP(W209,Produtos!$A$1:$C$2319,2,FALSE),"Não Cadastrado")))))</f>
        <v/>
      </c>
      <c r="Z209" s="104" t="str">
        <f>VLOOKUP(Tabela2[[#This Row],[SIEMA]],Siema2025,11,FALSE)</f>
        <v xml:space="preserve"> </v>
      </c>
      <c r="AA209" s="104" t="str">
        <f>VLOOKUP(Tabela2[[#This Row],[SIEMA]],Siema2025,12,FALSE)</f>
        <v xml:space="preserve"> </v>
      </c>
      <c r="AB209" s="104" t="str">
        <f>IF(W209="","",IF(ISNUMBER(W209)=FALSE,"Não se aplica",IFERROR(VLOOKUP(W209,Produtos!$A$1:$C$2319,3,FALSE),"Não Cadastrado")))</f>
        <v/>
      </c>
      <c r="AC209" s="104"/>
      <c r="AD209" s="108"/>
      <c r="AE209" s="107" t="str">
        <f>IF(AC209="","", IF(AC209="NC","", IF(AC209="NE","", IF(AC209="NA","",IFERROR(VLOOKUP(AC209,Produtos!$A$1:$C$2319,2,FALSE),"Não Cadastrado")))))</f>
        <v/>
      </c>
      <c r="AF209" s="104"/>
      <c r="AG209" s="104"/>
      <c r="AH209" s="104" t="str">
        <f>IF(AC209="","",IF(ISNUMBER(AC209)=FALSE,"Não se aplica",IFERROR(VLOOKUP(AC209,Produtos!$A$1:$C$2319,3,FALSE),"Não Cadastrado")))</f>
        <v/>
      </c>
      <c r="AI209" s="113"/>
      <c r="AJ209" s="104" t="str">
        <f>VLOOKUP(Tabela2[[#This Row],[SIEMA]],Siema2025,26,FALSE)</f>
        <v>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v>
      </c>
      <c r="AK209" s="107" t="s">
        <v>7112</v>
      </c>
      <c r="AL209" s="107" t="s">
        <v>7290</v>
      </c>
      <c r="AM209" s="107"/>
      <c r="AN209" s="108" t="str">
        <f>VLOOKUP(Tabela2[[#This Row],[SIEMA]],Siema2025,51,FALSE)</f>
        <v/>
      </c>
      <c r="AO209" s="108" t="str">
        <f>VLOOKUP(Tabela2[[#This Row],[SIEMA]],Siema2025,53,FALSE)</f>
        <v/>
      </c>
      <c r="AP209" s="108" t="str">
        <f>VLOOKUP(Tabela2[[#This Row],[SIEMA]],Siema2025,55,FALSE)</f>
        <v/>
      </c>
      <c r="AQ209" s="108" t="str">
        <f>VLOOKUP(Tabela2[[#This Row],[SIEMA]],Siema2025,57,FALSE)</f>
        <v/>
      </c>
      <c r="AR209" s="108" t="str">
        <f>VLOOKUP(Tabela2[[#This Row],[SIEMA]],Siema2025,59,FALSE)</f>
        <v/>
      </c>
      <c r="AS209" s="108" t="str">
        <f>VLOOKUP(Tabela2[[#This Row],[SIEMA]],Siema2025,61,FALSE)</f>
        <v>X</v>
      </c>
      <c r="AT209" s="108" t="str">
        <f>VLOOKUP(Tabela2[[#This Row],[SIEMA]],Siema2025,63,FALSE)</f>
        <v/>
      </c>
      <c r="AU209" s="108" t="str">
        <f>VLOOKUP(Tabela2[[#This Row],[SIEMA]],Siema2025,65,FALSE)</f>
        <v/>
      </c>
      <c r="AV209" s="108" t="str">
        <f>VLOOKUP(Tabela2[[#This Row],[SIEMA]],Siema2025,67,FALSE)</f>
        <v/>
      </c>
      <c r="AW209" s="108" t="str">
        <f>VLOOKUP(Tabela2[[#This Row],[SIEMA]],Siema2025,69,FALSE)</f>
        <v/>
      </c>
      <c r="AX209" s="108" t="str">
        <f>VLOOKUP(Tabela2[[#This Row],[SIEMA]],Siema2025,71,FALSE)</f>
        <v/>
      </c>
      <c r="AY209" s="108" t="str">
        <f>VLOOKUP(Tabela2[[#This Row],[SIEMA]],Siema2025,73,FALSE)</f>
        <v/>
      </c>
      <c r="AZ209" s="108" t="str">
        <f>VLOOKUP(Tabela2[[#This Row],[SIEMA]],Siema2025,75,FALSE)</f>
        <v/>
      </c>
      <c r="BA209" s="108" t="str">
        <f>VLOOKUP(Tabela2[[#This Row],[SIEMA]],Siema2025,77,FALSE)</f>
        <v/>
      </c>
      <c r="BB209" s="108" t="str">
        <f>VLOOKUP(Tabela2[[#This Row],[SIEMA]],Siema2025,79,FALSE)</f>
        <v/>
      </c>
      <c r="BC209" s="108"/>
      <c r="BD209" s="108" t="str">
        <f>VLOOKUP(Tabela2[[#This Row],[SIEMA]],Siema2025,82,FALSE)</f>
        <v/>
      </c>
      <c r="BE209" s="108" t="str">
        <f>VLOOKUP(Tabela2[[#This Row],[SIEMA]],Siema2025,81,FALSE)</f>
        <v/>
      </c>
      <c r="BF209" s="110" t="str">
        <f>VLOOKUP(Tabela2[[#This Row],[SIEMA]],Siema2025,28,FALSE)</f>
        <v>Petrobras</v>
      </c>
      <c r="BG209" s="110"/>
      <c r="BH209" s="111" t="str">
        <f>VLOOKUP(Tabela2[[#This Row],[SIEMA]],Siema2025,29,FALSE)</f>
        <v>33000167100750</v>
      </c>
      <c r="BI209" s="112" t="str">
        <f>VLOOKUP(Tabela2[[#This Row],[SIEMA]],Siema2025,107,FALSE)</f>
        <v>Não</v>
      </c>
      <c r="BJ209" s="107" t="s">
        <v>7113</v>
      </c>
      <c r="BK209" s="104" t="s">
        <v>2696</v>
      </c>
      <c r="BL209" s="140">
        <v>45754</v>
      </c>
      <c r="BM209" s="108">
        <f ca="1">IF(Tabela2[[#This Row],[Data de atendimento do Ibama (considerar o primeiro documento/ação)]]="",_xlfn.DAYS(TODAY(),J209),_xlfn.DAYS(Tabela2[[#This Row],[Data de atendimento do Ibama (considerar o primeiro documento/ação)]],J209))</f>
        <v>13</v>
      </c>
      <c r="BN209" s="108" t="str">
        <f>IF(Tabela2[[#This Row],[Atendido pelo Ibama ("Não" ou "Sim")]]="Não","Preencher", IF(Tabela2[[#This Row],[Atendido pelo Ibama ("Não" ou "Sim")]]="Sim","NA",""))</f>
        <v>NA</v>
      </c>
      <c r="BO209" s="114" t="s">
        <v>7138</v>
      </c>
      <c r="BP209" s="108" t="str">
        <f>IF(Tabela2[[#This Row],[Forma de atendimento (primeiro documento/ação)]]= "Outros (especificar)", "PREENCHER","NA")</f>
        <v>NA</v>
      </c>
      <c r="BQ209" s="106" t="s">
        <v>123</v>
      </c>
      <c r="BR209" s="108" t="str">
        <f>IF(Tabela2[[#This Row],[Equipe do Ibama foi a campo? Houve sobrevoo do Poseidon?]] = "Sim", "PREENCHER","NA")</f>
        <v>NA</v>
      </c>
      <c r="BS209" s="260" t="s">
        <v>7114</v>
      </c>
      <c r="BT209" s="108" t="s">
        <v>637</v>
      </c>
      <c r="BU209" s="108" t="str">
        <f>IF(Tabela2[[#This Row],[Houve envio de Informações Pós-acidente (preencher "não se aplica" quando de competência estadual/municipal)]] = "Sim", "PREENCHER","NA")</f>
        <v>NA</v>
      </c>
      <c r="BV209" s="108" t="s">
        <v>123</v>
      </c>
      <c r="BW209" s="108" t="s">
        <v>123</v>
      </c>
      <c r="BX209" s="106" t="s">
        <v>7127</v>
      </c>
      <c r="BY209" s="106"/>
      <c r="BZ209" s="104" t="str">
        <f>IF(Tabela2[[#This Row],[Data do documento de encerramento]]="NA","NA",IF(Tabela2[[#This Row],[Data do documento de encerramento]]="","Pendente de conclusão/ encerramento",_xlfn.DAYS(Tabela2[[#This Row],[Data do documento de encerramento]],J209)))</f>
        <v>Pendente de conclusão/ encerramento</v>
      </c>
      <c r="CA209" s="107" t="s">
        <v>8099</v>
      </c>
      <c r="CB209" s="107"/>
      <c r="CC209" s="129"/>
      <c r="CD209" s="107"/>
      <c r="CE209" s="107"/>
      <c r="CF209" s="107"/>
    </row>
    <row r="210" spans="1:84" ht="30.75">
      <c r="A210" s="169">
        <v>202532625254</v>
      </c>
      <c r="B210" s="170" t="s">
        <v>8100</v>
      </c>
      <c r="C210" s="108" t="s">
        <v>7135</v>
      </c>
      <c r="D210" s="106" t="s">
        <v>637</v>
      </c>
      <c r="E210" s="106" t="s">
        <v>7297</v>
      </c>
      <c r="F210" s="106"/>
      <c r="G210" s="106" t="s">
        <v>8101</v>
      </c>
      <c r="H210" s="106" t="s">
        <v>8102</v>
      </c>
      <c r="I210" s="104" t="str">
        <f>VLOOKUP(Tabela2[[#This Row],[SIEMA]],Siema2025,19,FALSE)</f>
        <v>Campos</v>
      </c>
      <c r="J210" s="105">
        <f>VLOOKUP(Tabela2[[#This Row],[SIEMA]],Siema2025,2,FALSE)</f>
        <v>45741</v>
      </c>
      <c r="K210" s="105" t="str">
        <f>VLOOKUP(Tabela2[[#This Row],[SIEMA]],Siema2025,16,FALSE)</f>
        <v>Terça</v>
      </c>
      <c r="L210" s="106" t="str">
        <f>IF(Tabela2[[#This Row],[Data]]="","Sem Informação",VLOOKUP(MONTH(Tabela2[[#This Row],[Data]]),'[1]Validação de dados'!$I$1:$J$13,2,0))</f>
        <v>Março</v>
      </c>
      <c r="M210" s="106">
        <f>YEAR(Tabela2[[#This Row],[Data]])</f>
        <v>2025</v>
      </c>
      <c r="N210" s="105" t="str">
        <f>VLOOKUP(Tabela2[[#This Row],[SIEMA]],Siema2025,17,FALSE)</f>
        <v>Matutino</v>
      </c>
      <c r="O210" s="105" t="str">
        <f>VLOOKUP(Tabela2[[#This Row],[SIEMA]],Siema2025,5,FALSE)</f>
        <v>Plataforma</v>
      </c>
      <c r="P210" s="104" t="str">
        <f>VLOOKUP(Tabela2[[#This Row],[SIEMA]],Siema2025,21,FALSE)</f>
        <v/>
      </c>
      <c r="Q210" s="104">
        <v>1267</v>
      </c>
      <c r="R210" s="104" t="s">
        <v>2043</v>
      </c>
      <c r="S210" s="107" t="s">
        <v>2043</v>
      </c>
      <c r="T210" s="104" t="s">
        <v>8103</v>
      </c>
      <c r="U210" s="104" t="str">
        <f>VLOOKUP(Tabela2[[#This Row],[SIEMA]],Siema2025,12,FALSE)</f>
        <v xml:space="preserve"> </v>
      </c>
      <c r="V210" s="104">
        <f>IF(Q210="","",IF(ISNUMBER(Q210)=FALSE,"Não se aplica",IFERROR(VLOOKUP(Q210,Produtos!$A$1:$C$2319,3,FALSE),"Não Cadastrado")))</f>
        <v>3</v>
      </c>
      <c r="W210" s="104" t="str">
        <f>VLOOKUP(Tabela2[[#This Row],[SIEMA]],Siema2025,10,FALSE)</f>
        <v/>
      </c>
      <c r="X210" s="113" t="str">
        <f>IF(Tabela2[[#This Row],[Origem do acidente]] = "Plataforma", "PREENCHER","NA")</f>
        <v>PREENCHER</v>
      </c>
      <c r="Y210" s="109" t="str">
        <f>IF(W210="","", IF(W210="NC","", IF(W210="NE","", IF(W210="NA","",IFERROR(VLOOKUP(W210,Produtos!$A$1:$C$2319,2,FALSE),"Não Cadastrado")))))</f>
        <v/>
      </c>
      <c r="Z210" s="104" t="str">
        <f>VLOOKUP(Tabela2[[#This Row],[SIEMA]],Siema2025,11,FALSE)</f>
        <v xml:space="preserve"> </v>
      </c>
      <c r="AA210" s="104" t="str">
        <f>VLOOKUP(Tabela2[[#This Row],[SIEMA]],Siema2025,12,FALSE)</f>
        <v xml:space="preserve"> </v>
      </c>
      <c r="AB210" s="104" t="str">
        <f>IF(W210="","",IF(ISNUMBER(W210)=FALSE,"Não se aplica",IFERROR(VLOOKUP(W210,Produtos!$A$1:$C$2319,3,FALSE),"Não Cadastrado")))</f>
        <v/>
      </c>
      <c r="AC210" s="104"/>
      <c r="AD210" s="108" t="str">
        <f>IF(Tabela2[[#This Row],[Origem do acidente]] = "Plataforma", "PREENCHER","NA")</f>
        <v>PREENCHER</v>
      </c>
      <c r="AE210" s="107" t="str">
        <f>IF(AC210="","", IF(AC210="NC","", IF(AC210="NE","", IF(AC210="NA","",IFERROR(VLOOKUP(AC210,Produtos!$A$1:$C$2319,2,FALSE),"Não Cadastrado")))))</f>
        <v/>
      </c>
      <c r="AF210" s="104"/>
      <c r="AG210" s="104"/>
      <c r="AH210" s="104" t="str">
        <f>IF(AC210="","",IF(ISNUMBER(AC210)=FALSE,"Não se aplica",IFERROR(VLOOKUP(AC210,Produtos!$A$1:$C$2319,3,FALSE),"Não Cadastrado")))</f>
        <v/>
      </c>
      <c r="AI210" s="104"/>
      <c r="AJ210" s="104" t="str">
        <f>VLOOKUP(Tabela2[[#This Row],[SIEMA]],Siema2025,26,FALSE)</f>
        <v>Em investigação</v>
      </c>
      <c r="AK210" s="107" t="s">
        <v>7290</v>
      </c>
      <c r="AL210" s="107"/>
      <c r="AM210" s="107"/>
      <c r="AN210" s="108" t="str">
        <f>VLOOKUP(Tabela2[[#This Row],[SIEMA]],Siema2025,51,FALSE)</f>
        <v/>
      </c>
      <c r="AO210" s="108" t="str">
        <f>VLOOKUP(Tabela2[[#This Row],[SIEMA]],Siema2025,53,FALSE)</f>
        <v/>
      </c>
      <c r="AP210" s="108" t="str">
        <f>VLOOKUP(Tabela2[[#This Row],[SIEMA]],Siema2025,55,FALSE)</f>
        <v/>
      </c>
      <c r="AQ210" s="108" t="str">
        <f>VLOOKUP(Tabela2[[#This Row],[SIEMA]],Siema2025,57,FALSE)</f>
        <v/>
      </c>
      <c r="AR210" s="108" t="str">
        <f>VLOOKUP(Tabela2[[#This Row],[SIEMA]],Siema2025,59,FALSE)</f>
        <v/>
      </c>
      <c r="AS210" s="108" t="str">
        <f>VLOOKUP(Tabela2[[#This Row],[SIEMA]],Siema2025,61,FALSE)</f>
        <v>X</v>
      </c>
      <c r="AT210" s="108" t="str">
        <f>VLOOKUP(Tabela2[[#This Row],[SIEMA]],Siema2025,63,FALSE)</f>
        <v/>
      </c>
      <c r="AU210" s="108" t="str">
        <f>VLOOKUP(Tabela2[[#This Row],[SIEMA]],Siema2025,65,FALSE)</f>
        <v/>
      </c>
      <c r="AV210" s="108" t="str">
        <f>VLOOKUP(Tabela2[[#This Row],[SIEMA]],Siema2025,67,FALSE)</f>
        <v/>
      </c>
      <c r="AW210" s="108" t="str">
        <f>VLOOKUP(Tabela2[[#This Row],[SIEMA]],Siema2025,69,FALSE)</f>
        <v/>
      </c>
      <c r="AX210" s="108" t="str">
        <f>VLOOKUP(Tabela2[[#This Row],[SIEMA]],Siema2025,71,FALSE)</f>
        <v/>
      </c>
      <c r="AY210" s="108" t="str">
        <f>VLOOKUP(Tabela2[[#This Row],[SIEMA]],Siema2025,73,FALSE)</f>
        <v/>
      </c>
      <c r="AZ210" s="108" t="str">
        <f>VLOOKUP(Tabela2[[#This Row],[SIEMA]],Siema2025,75,FALSE)</f>
        <v/>
      </c>
      <c r="BA210" s="108" t="str">
        <f>VLOOKUP(Tabela2[[#This Row],[SIEMA]],Siema2025,77,FALSE)</f>
        <v/>
      </c>
      <c r="BB210" s="108" t="str">
        <f>VLOOKUP(Tabela2[[#This Row],[SIEMA]],Siema2025,79,FALSE)</f>
        <v/>
      </c>
      <c r="BC210" s="108" t="str">
        <f>IF(Tabela2[[#This Row],[Outro(s) ]] = "X", "PREENCHER","NA")</f>
        <v>NA</v>
      </c>
      <c r="BD210" s="108" t="str">
        <f>VLOOKUP(Tabela2[[#This Row],[SIEMA]],Siema2025,82,FALSE)</f>
        <v/>
      </c>
      <c r="BE210" s="108" t="str">
        <f>VLOOKUP(Tabela2[[#This Row],[SIEMA]],Siema2025,81,FALSE)</f>
        <v/>
      </c>
      <c r="BF210" s="110" t="str">
        <f>VLOOKUP(Tabela2[[#This Row],[SIEMA]],Siema2025,28,FALSE)</f>
        <v>PERENCO PETRÓLEO E GÁS DO BRASIL LTDA.</v>
      </c>
      <c r="BG210" s="110"/>
      <c r="BH210" s="111" t="str">
        <f>VLOOKUP(Tabela2[[#This Row],[SIEMA]],Siema2025,29,FALSE)</f>
        <v>09309027000135</v>
      </c>
      <c r="BI210" s="112" t="s">
        <v>2696</v>
      </c>
      <c r="BJ210" s="107" t="s">
        <v>7099</v>
      </c>
      <c r="BK210" s="104" t="s">
        <v>2696</v>
      </c>
      <c r="BL210" s="140">
        <v>45754</v>
      </c>
      <c r="BM210" s="108">
        <f ca="1">IF(Tabela2[[#This Row],[Data de atendimento do Ibama (considerar o primeiro documento/ação)]]="",_xlfn.DAYS(TODAY(),J210),_xlfn.DAYS(Tabela2[[#This Row],[Data de atendimento do Ibama (considerar o primeiro documento/ação)]],J210))</f>
        <v>13</v>
      </c>
      <c r="BN210" s="108" t="str">
        <f>IF(Tabela2[[#This Row],[Atendido pelo Ibama ("Não" ou "Sim")]]="Não","Preencher", IF(Tabela2[[#This Row],[Atendido pelo Ibama ("Não" ou "Sim")]]="Sim","NA",""))</f>
        <v>NA</v>
      </c>
      <c r="BO210" s="114" t="s">
        <v>7138</v>
      </c>
      <c r="BP210" s="108" t="str">
        <f>IF(Tabela2[[#This Row],[Forma de atendimento (primeiro documento/ação)]]= "Outros (especificar)", "PREENCHER","NA")</f>
        <v>NA</v>
      </c>
      <c r="BQ210" s="106" t="s">
        <v>123</v>
      </c>
      <c r="BR210" s="108" t="str">
        <f>IF(Tabela2[[#This Row],[Equipe do Ibama foi a campo? Houve sobrevoo do Poseidon?]] = "Sim", "PREENCHER","NA")</f>
        <v>NA</v>
      </c>
      <c r="BS210" s="108" t="str">
        <f>IF(Tabela2[[#This Row],[Se sim, foi emitida Ordem de Emergência? (informações vinculada à coluna CK)]] = "Sim", "PREENCHER","NA")</f>
        <v>NA</v>
      </c>
      <c r="BT210" s="108" t="str">
        <f>IF(Tabela2[[#This Row],[Foi elaborado Relatório de Vistoria pelo Ibama? (informações vinculada à coluna CK)]] = "Sim", "PREENCHER","NA")</f>
        <v>NA</v>
      </c>
      <c r="BU210" s="108" t="s">
        <v>123</v>
      </c>
      <c r="BV210" s="108" t="s">
        <v>123</v>
      </c>
      <c r="BW210" s="108" t="s">
        <v>123</v>
      </c>
      <c r="BX210" s="106"/>
      <c r="BY210" s="140"/>
      <c r="BZ210" s="104" t="str">
        <f>IF(Tabela2[[#This Row],[Data do documento de encerramento]]="NA","NA",IF(Tabela2[[#This Row],[Data do documento de encerramento]]="","Pendente de conclusão/ encerramento",_xlfn.DAYS(Tabela2[[#This Row],[Data do documento de encerramento]],J210)))</f>
        <v>Pendente de conclusão/ encerramento</v>
      </c>
      <c r="CA210" s="107"/>
      <c r="CB210" s="107"/>
      <c r="CC210" s="107" t="s">
        <v>7754</v>
      </c>
      <c r="CD210" s="107" t="s">
        <v>8104</v>
      </c>
      <c r="CE210" s="107" t="s">
        <v>123</v>
      </c>
      <c r="CF210" s="107" t="s">
        <v>7167</v>
      </c>
    </row>
    <row r="211" spans="1:84" hidden="1">
      <c r="A211" s="169">
        <v>202532775621</v>
      </c>
      <c r="B211" s="170" t="s">
        <v>8105</v>
      </c>
      <c r="C211" s="108" t="s">
        <v>7135</v>
      </c>
      <c r="D211" s="106" t="s">
        <v>637</v>
      </c>
      <c r="E211" s="106" t="s">
        <v>7255</v>
      </c>
      <c r="F211" s="106"/>
      <c r="G211" s="106" t="s">
        <v>8106</v>
      </c>
      <c r="H211" s="106" t="s">
        <v>8107</v>
      </c>
      <c r="I211" s="104" t="str">
        <f>VLOOKUP(Tabela2[[#This Row],[SIEMA]],Siema2025,19,FALSE)</f>
        <v>Campos</v>
      </c>
      <c r="J211" s="105">
        <f>VLOOKUP(Tabela2[[#This Row],[SIEMA]],Siema2025,2,FALSE)</f>
        <v>45742</v>
      </c>
      <c r="K211" s="105" t="str">
        <f>VLOOKUP(Tabela2[[#This Row],[SIEMA]],Siema2025,16,FALSE)</f>
        <v>Quarta</v>
      </c>
      <c r="L211" s="106" t="str">
        <f>IF(Tabela2[[#This Row],[Data]]="","Sem Informação",VLOOKUP(MONTH(Tabela2[[#This Row],[Data]]),'[1]Validação de dados'!$I$1:$J$13,2,0))</f>
        <v>Março</v>
      </c>
      <c r="M211" s="106">
        <f>YEAR(Tabela2[[#This Row],[Data]])</f>
        <v>2025</v>
      </c>
      <c r="N211" s="105" t="str">
        <f>VLOOKUP(Tabela2[[#This Row],[SIEMA]],Siema2025,17,FALSE)</f>
        <v>Matutino</v>
      </c>
      <c r="O211" s="105" t="s">
        <v>7255</v>
      </c>
      <c r="P211" s="104" t="str">
        <f>VLOOKUP(Tabela2[[#This Row],[SIEMA]],Siema2025,21,FALSE)</f>
        <v>Constatação de mancha de origem indeterminada</v>
      </c>
      <c r="Q211" s="104" t="s">
        <v>7418</v>
      </c>
      <c r="R211" s="104" t="str">
        <f>VLOOKUP(Tabela2[[#This Row],[SIEMA]],Siema2025,10,FALSE)</f>
        <v/>
      </c>
      <c r="S211" s="107" t="str">
        <f>IF(Q211="","", IF(Q211="NC","", IF(Q211="NE","", IF(Q211="NA","",IFERROR(VLOOKUP(Q211,Produtos!$A$1:$C$2319,2,FALSE),"Não Cadastrado")))))</f>
        <v/>
      </c>
      <c r="T211" s="104" t="str">
        <f>VLOOKUP(Tabela2[[#This Row],[SIEMA]],Siema2025,11,FALSE)</f>
        <v xml:space="preserve"> </v>
      </c>
      <c r="U211" s="104" t="str">
        <f>VLOOKUP(Tabela2[[#This Row],[SIEMA]],Siema2025,12,FALSE)</f>
        <v xml:space="preserve"> </v>
      </c>
      <c r="V211" s="104" t="str">
        <f>IF(Q211="","",IF(ISNUMBER(Q211)=FALSE,"Não se aplica",IFERROR(VLOOKUP(Q211,Produtos!$A$1:$C$2319,3,FALSE),"Não Cadastrado")))</f>
        <v>Não se aplica</v>
      </c>
      <c r="W211" s="104" t="str">
        <f>VLOOKUP(Tabela2[[#This Row],[SIEMA]],Siema2025,10,FALSE)</f>
        <v/>
      </c>
      <c r="X211" s="113" t="str">
        <f>IF(Tabela2[[#This Row],[Origem do acidente]] = "Plataforma", "PREENCHER","NA")</f>
        <v>NA</v>
      </c>
      <c r="Y211" s="109" t="str">
        <f>IF(W211="","", IF(W211="NC","", IF(W211="NE","", IF(W211="NA","",IFERROR(VLOOKUP(W211,Produtos!$A$1:$C$2319,2,FALSE),"Não Cadastrado")))))</f>
        <v/>
      </c>
      <c r="Z211" s="104" t="str">
        <f>VLOOKUP(Tabela2[[#This Row],[SIEMA]],Siema2025,11,FALSE)</f>
        <v xml:space="preserve"> </v>
      </c>
      <c r="AA211" s="104" t="str">
        <f>VLOOKUP(Tabela2[[#This Row],[SIEMA]],Siema2025,12,FALSE)</f>
        <v xml:space="preserve"> </v>
      </c>
      <c r="AB211" s="104" t="str">
        <f>IF(W211="","",IF(ISNUMBER(W211)=FALSE,"Não se aplica",IFERROR(VLOOKUP(W211,Produtos!$A$1:$C$2319,3,FALSE),"Não Cadastrado")))</f>
        <v/>
      </c>
      <c r="AC211" s="104"/>
      <c r="AD211" s="108" t="str">
        <f>IF(Tabela2[[#This Row],[Origem do acidente]] = "Plataforma", "PREENCHER","NA")</f>
        <v>NA</v>
      </c>
      <c r="AE211" s="107" t="str">
        <f>IF(AC211="","", IF(AC211="NC","", IF(AC211="NE","", IF(AC211="NA","",IFERROR(VLOOKUP(AC211,Produtos!$A$1:$C$2319,2,FALSE),"Não Cadastrado")))))</f>
        <v/>
      </c>
      <c r="AF211" s="104"/>
      <c r="AG211" s="104"/>
      <c r="AH211" s="104" t="str">
        <f>IF(AC211="","",IF(ISNUMBER(AC211)=FALSE,"Não se aplica",IFERROR(VLOOKUP(AC211,Produtos!$A$1:$C$2319,3,FALSE),"Não Cadastrado")))</f>
        <v/>
      </c>
      <c r="AI211" s="104"/>
      <c r="AJ211" s="104" t="str">
        <f>VLOOKUP(Tabela2[[#This Row],[SIEMA]],Siema2025,26,FALSE)</f>
        <v/>
      </c>
      <c r="AK211" s="107" t="s">
        <v>7256</v>
      </c>
      <c r="AL211" s="107"/>
      <c r="AM211" s="107"/>
      <c r="AN211" s="108" t="str">
        <f>VLOOKUP(Tabela2[[#This Row],[SIEMA]],Siema2025,51,FALSE)</f>
        <v/>
      </c>
      <c r="AO211" s="108" t="str">
        <f>VLOOKUP(Tabela2[[#This Row],[SIEMA]],Siema2025,53,FALSE)</f>
        <v/>
      </c>
      <c r="AP211" s="108" t="str">
        <f>VLOOKUP(Tabela2[[#This Row],[SIEMA]],Siema2025,55,FALSE)</f>
        <v/>
      </c>
      <c r="AQ211" s="108" t="str">
        <f>VLOOKUP(Tabela2[[#This Row],[SIEMA]],Siema2025,57,FALSE)</f>
        <v/>
      </c>
      <c r="AR211" s="108" t="str">
        <f>VLOOKUP(Tabela2[[#This Row],[SIEMA]],Siema2025,59,FALSE)</f>
        <v/>
      </c>
      <c r="AS211" s="108" t="str">
        <f>VLOOKUP(Tabela2[[#This Row],[SIEMA]],Siema2025,61,FALSE)</f>
        <v>X</v>
      </c>
      <c r="AT211" s="108" t="str">
        <f>VLOOKUP(Tabela2[[#This Row],[SIEMA]],Siema2025,63,FALSE)</f>
        <v/>
      </c>
      <c r="AU211" s="108" t="str">
        <f>VLOOKUP(Tabela2[[#This Row],[SIEMA]],Siema2025,65,FALSE)</f>
        <v/>
      </c>
      <c r="AV211" s="108" t="str">
        <f>VLOOKUP(Tabela2[[#This Row],[SIEMA]],Siema2025,67,FALSE)</f>
        <v/>
      </c>
      <c r="AW211" s="108" t="str">
        <f>VLOOKUP(Tabela2[[#This Row],[SIEMA]],Siema2025,69,FALSE)</f>
        <v/>
      </c>
      <c r="AX211" s="108" t="str">
        <f>VLOOKUP(Tabela2[[#This Row],[SIEMA]],Siema2025,71,FALSE)</f>
        <v/>
      </c>
      <c r="AY211" s="108" t="str">
        <f>VLOOKUP(Tabela2[[#This Row],[SIEMA]],Siema2025,73,FALSE)</f>
        <v/>
      </c>
      <c r="AZ211" s="108" t="str">
        <f>VLOOKUP(Tabela2[[#This Row],[SIEMA]],Siema2025,75,FALSE)</f>
        <v/>
      </c>
      <c r="BA211" s="108" t="str">
        <f>VLOOKUP(Tabela2[[#This Row],[SIEMA]],Siema2025,77,FALSE)</f>
        <v/>
      </c>
      <c r="BB211" s="108" t="str">
        <f>VLOOKUP(Tabela2[[#This Row],[SIEMA]],Siema2025,79,FALSE)</f>
        <v/>
      </c>
      <c r="BC211" s="108" t="str">
        <f>IF(Tabela2[[#This Row],[Outro(s) ]] = "X", "PREENCHER","NA")</f>
        <v>NA</v>
      </c>
      <c r="BD211" s="108" t="str">
        <f>VLOOKUP(Tabela2[[#This Row],[SIEMA]],Siema2025,82,FALSE)</f>
        <v/>
      </c>
      <c r="BE211" s="108" t="str">
        <f>VLOOKUP(Tabela2[[#This Row],[SIEMA]],Siema2025,81,FALSE)</f>
        <v/>
      </c>
      <c r="BF211" s="110" t="str">
        <f>VLOOKUP(Tabela2[[#This Row],[SIEMA]],Siema2025,28,FALSE)</f>
        <v>PETROBRAS - PETROLEO BRASILEIRO S.A.</v>
      </c>
      <c r="BG211" s="110"/>
      <c r="BH211" s="111" t="str">
        <f>VLOOKUP(Tabela2[[#This Row],[SIEMA]],Siema2025,29,FALSE)</f>
        <v>33000167100750</v>
      </c>
      <c r="BI211" s="112" t="str">
        <f>VLOOKUP(Tabela2[[#This Row],[SIEMA]],Siema2025,107,FALSE)</f>
        <v>Não</v>
      </c>
      <c r="BJ211" s="107" t="s">
        <v>7099</v>
      </c>
      <c r="BK211" s="104" t="s">
        <v>2696</v>
      </c>
      <c r="BL211" s="140">
        <v>45749</v>
      </c>
      <c r="BM211" s="108">
        <f ca="1">IF(Tabela2[[#This Row],[Data de atendimento do Ibama (considerar o primeiro documento/ação)]]="",_xlfn.DAYS(TODAY(),J211),_xlfn.DAYS(Tabela2[[#This Row],[Data de atendimento do Ibama (considerar o primeiro documento/ação)]],J211))</f>
        <v>7</v>
      </c>
      <c r="BN211" s="108" t="str">
        <f>IF(Tabela2[[#This Row],[Atendido pelo Ibama ("Não" ou "Sim")]]="Não","Preencher", IF(Tabela2[[#This Row],[Atendido pelo Ibama ("Não" ou "Sim")]]="Sim","NA",""))</f>
        <v>NA</v>
      </c>
      <c r="BO211" s="114" t="s">
        <v>7138</v>
      </c>
      <c r="BP211" s="108" t="str">
        <f>IF(Tabela2[[#This Row],[Forma de atendimento (primeiro documento/ação)]]= "Outros (especificar)", "PREENCHER","NA")</f>
        <v>NA</v>
      </c>
      <c r="BQ211" s="106"/>
      <c r="BR211" s="108" t="str">
        <f>IF(Tabela2[[#This Row],[Equipe do Ibama foi a campo? Houve sobrevoo do Poseidon?]] = "Sim", "PREENCHER","NA")</f>
        <v>NA</v>
      </c>
      <c r="BS211" s="108" t="str">
        <f>IF(Tabela2[[#This Row],[Se sim, foi emitida Ordem de Emergência? (informações vinculada à coluna CK)]] = "Sim", "PREENCHER","NA")</f>
        <v>NA</v>
      </c>
      <c r="BT211" s="108" t="s">
        <v>7126</v>
      </c>
      <c r="BU211" s="108" t="s">
        <v>123</v>
      </c>
      <c r="BV211" s="108" t="s">
        <v>2696</v>
      </c>
      <c r="BW211" s="108" t="s">
        <v>123</v>
      </c>
      <c r="BX211" s="106"/>
      <c r="BY211" s="106"/>
      <c r="BZ211" s="104" t="str">
        <f>IF(Tabela2[[#This Row],[Data do documento de encerramento]]="NA","NA",IF(Tabela2[[#This Row],[Data do documento de encerramento]]="","Pendente de conclusão/ encerramento",_xlfn.DAYS(Tabela2[[#This Row],[Data do documento de encerramento]],J211)))</f>
        <v>Pendente de conclusão/ encerramento</v>
      </c>
      <c r="CA211" s="107"/>
      <c r="CB211" s="107"/>
      <c r="CC211" s="129"/>
      <c r="CD211" s="107"/>
      <c r="CE211" s="107"/>
      <c r="CF211" s="107"/>
    </row>
    <row r="212" spans="1:84" hidden="1">
      <c r="A212" s="169">
        <v>202532828854</v>
      </c>
      <c r="B212" s="170" t="s">
        <v>8108</v>
      </c>
      <c r="C212" s="108" t="s">
        <v>7135</v>
      </c>
      <c r="D212" s="106" t="s">
        <v>637</v>
      </c>
      <c r="E212" s="106" t="s">
        <v>7255</v>
      </c>
      <c r="F212" s="106"/>
      <c r="G212" s="106" t="s">
        <v>7956</v>
      </c>
      <c r="H212" s="106" t="s">
        <v>7957</v>
      </c>
      <c r="I212" s="104" t="str">
        <f>VLOOKUP(Tabela2[[#This Row],[SIEMA]],Siema2025,19,FALSE)</f>
        <v>Campos</v>
      </c>
      <c r="J212" s="105">
        <f>VLOOKUP(Tabela2[[#This Row],[SIEMA]],Siema2025,2,FALSE)</f>
        <v>45742</v>
      </c>
      <c r="K212" s="105" t="str">
        <f>VLOOKUP(Tabela2[[#This Row],[SIEMA]],Siema2025,16,FALSE)</f>
        <v>Quarta</v>
      </c>
      <c r="L212" s="106" t="str">
        <f>IF(Tabela2[[#This Row],[Data]]="","Sem Informação",VLOOKUP(MONTH(Tabela2[[#This Row],[Data]]),'[1]Validação de dados'!$I$1:$J$13,2,0))</f>
        <v>Março</v>
      </c>
      <c r="M212" s="106">
        <f>YEAR(Tabela2[[#This Row],[Data]])</f>
        <v>2025</v>
      </c>
      <c r="N212" s="105" t="str">
        <f>VLOOKUP(Tabela2[[#This Row],[SIEMA]],Siema2025,17,FALSE)</f>
        <v>Madrugada</v>
      </c>
      <c r="O212" s="105" t="s">
        <v>7255</v>
      </c>
      <c r="P212" s="104" t="str">
        <f>VLOOKUP(Tabela2[[#This Row],[SIEMA]],Siema2025,21,FALSE)</f>
        <v>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v>
      </c>
      <c r="Q212" s="104" t="s">
        <v>7418</v>
      </c>
      <c r="R212" s="104" t="str">
        <f>VLOOKUP(Tabela2[[#This Row],[SIEMA]],Siema2025,10,FALSE)</f>
        <v/>
      </c>
      <c r="S212" s="107" t="str">
        <f>IF(Q212="","", IF(Q212="NC","", IF(Q212="NE","", IF(Q212="NA","",IFERROR(VLOOKUP(Q212,Produtos!$A$1:$C$2319,2,FALSE),"Não Cadastrado")))))</f>
        <v/>
      </c>
      <c r="T212" s="104" t="str">
        <f>VLOOKUP(Tabela2[[#This Row],[SIEMA]],Siema2025,11,FALSE)</f>
        <v xml:space="preserve"> </v>
      </c>
      <c r="U212" s="104" t="str">
        <f>VLOOKUP(Tabela2[[#This Row],[SIEMA]],Siema2025,12,FALSE)</f>
        <v xml:space="preserve"> </v>
      </c>
      <c r="V212" s="104" t="str">
        <f>IF(Q212="","",IF(ISNUMBER(Q212)=FALSE,"Não se aplica",IFERROR(VLOOKUP(Q212,Produtos!$A$1:$C$2319,3,FALSE),"Não Cadastrado")))</f>
        <v>Não se aplica</v>
      </c>
      <c r="W212" s="104" t="str">
        <f>VLOOKUP(Tabela2[[#This Row],[SIEMA]],Siema2025,10,FALSE)</f>
        <v/>
      </c>
      <c r="X212" s="113" t="str">
        <f>IF(Tabela2[[#This Row],[Origem do acidente]] = "Plataforma", "PREENCHER","NA")</f>
        <v>NA</v>
      </c>
      <c r="Y212" s="109" t="str">
        <f>IF(W212="","", IF(W212="NC","", IF(W212="NE","", IF(W212="NA","",IFERROR(VLOOKUP(W212,Produtos!$A$1:$C$2319,2,FALSE),"Não Cadastrado")))))</f>
        <v/>
      </c>
      <c r="Z212" s="104" t="str">
        <f>VLOOKUP(Tabela2[[#This Row],[SIEMA]],Siema2025,11,FALSE)</f>
        <v xml:space="preserve"> </v>
      </c>
      <c r="AA212" s="104" t="str">
        <f>VLOOKUP(Tabela2[[#This Row],[SIEMA]],Siema2025,12,FALSE)</f>
        <v xml:space="preserve"> </v>
      </c>
      <c r="AB212" s="104" t="str">
        <f>IF(W212="","",IF(ISNUMBER(W212)=FALSE,"Não se aplica",IFERROR(VLOOKUP(W212,Produtos!$A$1:$C$2319,3,FALSE),"Não Cadastrado")))</f>
        <v/>
      </c>
      <c r="AC212" s="104"/>
      <c r="AD212" s="108" t="str">
        <f>IF(Tabela2[[#This Row],[Origem do acidente]] = "Plataforma", "PREENCHER","NA")</f>
        <v>NA</v>
      </c>
      <c r="AE212" s="107" t="str">
        <f>IF(AC212="","", IF(AC212="NC","", IF(AC212="NE","", IF(AC212="NA","",IFERROR(VLOOKUP(AC212,Produtos!$A$1:$C$2319,2,FALSE),"Não Cadastrado")))))</f>
        <v/>
      </c>
      <c r="AF212" s="104"/>
      <c r="AG212" s="104"/>
      <c r="AH212" s="104" t="str">
        <f>IF(AC212="","",IF(ISNUMBER(AC212)=FALSE,"Não se aplica",IFERROR(VLOOKUP(AC212,Produtos!$A$1:$C$2319,3,FALSE),"Não Cadastrado")))</f>
        <v/>
      </c>
      <c r="AI212" s="104"/>
      <c r="AJ212" s="104" t="str">
        <f>VLOOKUP(Tabela2[[#This Row],[SIEMA]],Siema2025,26,FALSE)</f>
        <v/>
      </c>
      <c r="AK212" s="107" t="s">
        <v>7256</v>
      </c>
      <c r="AL212" s="107"/>
      <c r="AM212" s="107"/>
      <c r="AN212" s="108" t="str">
        <f>VLOOKUP(Tabela2[[#This Row],[SIEMA]],Siema2025,51,FALSE)</f>
        <v/>
      </c>
      <c r="AO212" s="108" t="str">
        <f>VLOOKUP(Tabela2[[#This Row],[SIEMA]],Siema2025,53,FALSE)</f>
        <v/>
      </c>
      <c r="AP212" s="108" t="str">
        <f>VLOOKUP(Tabela2[[#This Row],[SIEMA]],Siema2025,55,FALSE)</f>
        <v/>
      </c>
      <c r="AQ212" s="108" t="str">
        <f>VLOOKUP(Tabela2[[#This Row],[SIEMA]],Siema2025,57,FALSE)</f>
        <v/>
      </c>
      <c r="AR212" s="108" t="str">
        <f>VLOOKUP(Tabela2[[#This Row],[SIEMA]],Siema2025,59,FALSE)</f>
        <v/>
      </c>
      <c r="AS212" s="108" t="str">
        <f>VLOOKUP(Tabela2[[#This Row],[SIEMA]],Siema2025,61,FALSE)</f>
        <v>X</v>
      </c>
      <c r="AT212" s="108" t="str">
        <f>VLOOKUP(Tabela2[[#This Row],[SIEMA]],Siema2025,63,FALSE)</f>
        <v/>
      </c>
      <c r="AU212" s="108" t="str">
        <f>VLOOKUP(Tabela2[[#This Row],[SIEMA]],Siema2025,65,FALSE)</f>
        <v/>
      </c>
      <c r="AV212" s="108" t="str">
        <f>VLOOKUP(Tabela2[[#This Row],[SIEMA]],Siema2025,67,FALSE)</f>
        <v/>
      </c>
      <c r="AW212" s="108" t="str">
        <f>VLOOKUP(Tabela2[[#This Row],[SIEMA]],Siema2025,69,FALSE)</f>
        <v/>
      </c>
      <c r="AX212" s="108" t="str">
        <f>VLOOKUP(Tabela2[[#This Row],[SIEMA]],Siema2025,71,FALSE)</f>
        <v/>
      </c>
      <c r="AY212" s="108" t="str">
        <f>VLOOKUP(Tabela2[[#This Row],[SIEMA]],Siema2025,73,FALSE)</f>
        <v/>
      </c>
      <c r="AZ212" s="108" t="str">
        <f>VLOOKUP(Tabela2[[#This Row],[SIEMA]],Siema2025,75,FALSE)</f>
        <v/>
      </c>
      <c r="BA212" s="108" t="str">
        <f>VLOOKUP(Tabela2[[#This Row],[SIEMA]],Siema2025,77,FALSE)</f>
        <v/>
      </c>
      <c r="BB212" s="108" t="str">
        <f>VLOOKUP(Tabela2[[#This Row],[SIEMA]],Siema2025,79,FALSE)</f>
        <v/>
      </c>
      <c r="BC212" s="108" t="str">
        <f>IF(Tabela2[[#This Row],[Outro(s) ]] = "X", "PREENCHER","NA")</f>
        <v>NA</v>
      </c>
      <c r="BD212" s="108" t="str">
        <f>VLOOKUP(Tabela2[[#This Row],[SIEMA]],Siema2025,82,FALSE)</f>
        <v/>
      </c>
      <c r="BE212" s="108" t="str">
        <f>VLOOKUP(Tabela2[[#This Row],[SIEMA]],Siema2025,81,FALSE)</f>
        <v/>
      </c>
      <c r="BF212" s="110" t="str">
        <f>VLOOKUP(Tabela2[[#This Row],[SIEMA]],Siema2025,28,FALSE)</f>
        <v/>
      </c>
      <c r="BG212" s="110"/>
      <c r="BH212" s="111" t="str">
        <f>VLOOKUP(Tabela2[[#This Row],[SIEMA]],Siema2025,29,FALSE)</f>
        <v/>
      </c>
      <c r="BI212" s="112" t="str">
        <f>VLOOKUP(Tabela2[[#This Row],[SIEMA]],Siema2025,107,FALSE)</f>
        <v>Não</v>
      </c>
      <c r="BJ212" s="107" t="s">
        <v>7099</v>
      </c>
      <c r="BK212" s="104" t="s">
        <v>2696</v>
      </c>
      <c r="BL212" s="140">
        <v>45749</v>
      </c>
      <c r="BM212" s="108">
        <f ca="1">IF(Tabela2[[#This Row],[Data de atendimento do Ibama (considerar o primeiro documento/ação)]]="",_xlfn.DAYS(TODAY(),J212),_xlfn.DAYS(Tabela2[[#This Row],[Data de atendimento do Ibama (considerar o primeiro documento/ação)]],J212))</f>
        <v>7</v>
      </c>
      <c r="BN212" s="108" t="str">
        <f>IF(Tabela2[[#This Row],[Atendido pelo Ibama ("Não" ou "Sim")]]="Não","Preencher", IF(Tabela2[[#This Row],[Atendido pelo Ibama ("Não" ou "Sim")]]="Sim","NA",""))</f>
        <v>NA</v>
      </c>
      <c r="BO212" s="114" t="s">
        <v>7138</v>
      </c>
      <c r="BP212" s="108" t="str">
        <f>IF(Tabela2[[#This Row],[Forma de atendimento (primeiro documento/ação)]]= "Outros (especificar)", "PREENCHER","NA")</f>
        <v>NA</v>
      </c>
      <c r="BQ212" s="106"/>
      <c r="BR212" s="108" t="str">
        <f>IF(Tabela2[[#This Row],[Equipe do Ibama foi a campo? Houve sobrevoo do Poseidon?]] = "Sim", "PREENCHER","NA")</f>
        <v>NA</v>
      </c>
      <c r="BS212" s="108" t="str">
        <f>IF(Tabela2[[#This Row],[Se sim, foi emitida Ordem de Emergência? (informações vinculada à coluna CK)]] = "Sim", "PREENCHER","NA")</f>
        <v>NA</v>
      </c>
      <c r="BT212" s="108" t="s">
        <v>7126</v>
      </c>
      <c r="BU212" s="108" t="s">
        <v>123</v>
      </c>
      <c r="BV212" s="108" t="s">
        <v>123</v>
      </c>
      <c r="BW212" s="108" t="s">
        <v>123</v>
      </c>
      <c r="BX212" s="106"/>
      <c r="BY212" s="106"/>
      <c r="BZ212" s="104" t="str">
        <f>IF(Tabela2[[#This Row],[Data do documento de encerramento]]="NA","NA",IF(Tabela2[[#This Row],[Data do documento de encerramento]]="","Pendente de conclusão/ encerramento",_xlfn.DAYS(Tabela2[[#This Row],[Data do documento de encerramento]],J212)))</f>
        <v>Pendente de conclusão/ encerramento</v>
      </c>
      <c r="CA212" s="107"/>
      <c r="CB212" s="107"/>
      <c r="CC212" s="133"/>
      <c r="CD212" s="107"/>
      <c r="CE212" s="107"/>
      <c r="CF212" s="107"/>
    </row>
    <row r="213" spans="1:84" ht="60.75" hidden="1">
      <c r="A213" s="169">
        <v>202532857645</v>
      </c>
      <c r="B213" s="170" t="s">
        <v>8109</v>
      </c>
      <c r="C213" s="108" t="str">
        <f>VLOOKUP(Tabela2[[#This Row],[SIEMA]],Siema2025,4,FALSE)</f>
        <v xml:space="preserve"> GO</v>
      </c>
      <c r="D213" s="106" t="str">
        <f>VLOOKUP(Tabela2[[#This Row],[SIEMA]],Siema2025,3,FALSE)</f>
        <v xml:space="preserve">Terezópolis de Goiás </v>
      </c>
      <c r="E213" s="106" t="s">
        <v>8110</v>
      </c>
      <c r="F213" s="106" t="s">
        <v>8111</v>
      </c>
      <c r="G213" s="106" t="s">
        <v>8112</v>
      </c>
      <c r="H213" s="106" t="s">
        <v>8113</v>
      </c>
      <c r="I213" s="104" t="s">
        <v>7114</v>
      </c>
      <c r="J213" s="105">
        <f>VLOOKUP(Tabela2[[#This Row],[SIEMA]],Siema2025,2,FALSE)</f>
        <v>45743</v>
      </c>
      <c r="K213" s="105" t="str">
        <f>VLOOKUP(Tabela2[[#This Row],[SIEMA]],Siema2025,16,FALSE)</f>
        <v>Quinta</v>
      </c>
      <c r="L213" s="106" t="str">
        <f>IF(Tabela2[[#This Row],[Data]]="","Sem Informação",VLOOKUP(MONTH(Tabela2[[#This Row],[Data]]),'[1]Validação de dados'!$I$1:$J$13,2,0))</f>
        <v>Março</v>
      </c>
      <c r="M213" s="106">
        <f>YEAR(Tabela2[[#This Row],[Data]])</f>
        <v>2025</v>
      </c>
      <c r="N213" s="105" t="str">
        <f>VLOOKUP(Tabela2[[#This Row],[SIEMA]],Siema2025,17,FALSE)</f>
        <v>Vespertino</v>
      </c>
      <c r="O213" s="105" t="str">
        <f>VLOOKUP(Tabela2[[#This Row],[SIEMA]],Siema2025,5,FALSE)</f>
        <v>Rodovia</v>
      </c>
      <c r="P213" s="104" t="str">
        <f>VLOOKUP(Tabela2[[#This Row],[SIEMA]],Siema2025,21,FALSE)</f>
        <v>Carreta com derramamento de carga mista de combustível, devido problema na peça do veículo.</v>
      </c>
      <c r="Q213" s="104">
        <v>1202</v>
      </c>
      <c r="R213" s="104" t="s">
        <v>7812</v>
      </c>
      <c r="S213" s="107" t="str">
        <f>IF(Q213="","", IF(Q213="NC","", IF(Q213="NE","", IF(Q213="NA","",IFERROR(VLOOKUP(Q213,Produtos!$A$1:$C$2319,2,FALSE),"Não Cadastrado")))))</f>
        <v>GASÓLEO ou ÓLEO DIESEL ou ÓLEO PARA AQUECIMENTO, LEVE</v>
      </c>
      <c r="T213" s="104">
        <v>10</v>
      </c>
      <c r="U213" s="104" t="str">
        <f>VLOOKUP(Tabela2[[#This Row],[SIEMA]],Siema2025,12,FALSE)</f>
        <v>L</v>
      </c>
      <c r="V213" s="104">
        <f>IF(Q213="","",IF(ISNUMBER(Q213)=FALSE,"Não se aplica",IFERROR(VLOOKUP(Q213,Produtos!$A$1:$C$2319,3,FALSE),"Não Cadastrado")))</f>
        <v>3</v>
      </c>
      <c r="W213" s="104">
        <v>1170</v>
      </c>
      <c r="X213" s="113" t="str">
        <f>IF(Tabela2[[#This Row],[Origem do acidente]] = "Plataforma", "PREENCHER","NA")</f>
        <v>NA</v>
      </c>
      <c r="Y213" s="109" t="str">
        <f>IF(W213="","", IF(W213="NC","", IF(W213="NE","", IF(W213="NA","",IFERROR(VLOOKUP(W213,Produtos!$A$1:$C$2319,2,FALSE),"Não Cadastrado")))))</f>
        <v>ÁLCOOL ETÍLICO, ETANOL</v>
      </c>
      <c r="Z213" s="104">
        <v>20</v>
      </c>
      <c r="AA213" s="104" t="str">
        <f>VLOOKUP(Tabela2[[#This Row],[SIEMA]],Siema2025,12,FALSE)</f>
        <v>L</v>
      </c>
      <c r="AB213" s="104">
        <f>IF(W213="","",IF(ISNUMBER(W213)=FALSE,"Não se aplica",IFERROR(VLOOKUP(W213,Produtos!$A$1:$C$2319,3,FALSE),"Não Cadastrado")))</f>
        <v>3</v>
      </c>
      <c r="AC213" s="104">
        <v>3475</v>
      </c>
      <c r="AD213" s="108" t="str">
        <f>IF(Tabela2[[#This Row],[Origem do acidente]] = "Plataforma", "PREENCHER","NA")</f>
        <v>NA</v>
      </c>
      <c r="AE213" s="104" t="s">
        <v>8114</v>
      </c>
      <c r="AF213" s="104">
        <v>15</v>
      </c>
      <c r="AG213" s="104" t="s">
        <v>648</v>
      </c>
      <c r="AH213" s="104">
        <f>IF(AC213="","",IF(ISNUMBER(AC213)=FALSE,"Não se aplica",IFERROR(VLOOKUP(AC213,Produtos!$A$1:$C$2319,3,FALSE),"Não Cadastrado")))</f>
        <v>3</v>
      </c>
      <c r="AI213" s="104"/>
      <c r="AJ213" s="104" t="str">
        <f>VLOOKUP(Tabela2[[#This Row],[SIEMA]],Siema2025,26,FALSE)</f>
        <v>Devido problema em peça do veículo, houve derramamento de carga mista transportada.</v>
      </c>
      <c r="AK213" s="107" t="s">
        <v>7234</v>
      </c>
      <c r="AL213" s="107"/>
      <c r="AM213" s="107"/>
      <c r="AN213" s="108" t="str">
        <f>VLOOKUP(Tabela2[[#This Row],[SIEMA]],Siema2025,51,FALSE)</f>
        <v/>
      </c>
      <c r="AO213" s="108" t="str">
        <f>VLOOKUP(Tabela2[[#This Row],[SIEMA]],Siema2025,53,FALSE)</f>
        <v/>
      </c>
      <c r="AP213" s="108" t="str">
        <f>VLOOKUP(Tabela2[[#This Row],[SIEMA]],Siema2025,55,FALSE)</f>
        <v/>
      </c>
      <c r="AQ213" s="108" t="str">
        <f>VLOOKUP(Tabela2[[#This Row],[SIEMA]],Siema2025,57,FALSE)</f>
        <v>X</v>
      </c>
      <c r="AR213" s="108" t="str">
        <f>VLOOKUP(Tabela2[[#This Row],[SIEMA]],Siema2025,59,FALSE)</f>
        <v/>
      </c>
      <c r="AS213" s="108" t="str">
        <f>VLOOKUP(Tabela2[[#This Row],[SIEMA]],Siema2025,61,FALSE)</f>
        <v/>
      </c>
      <c r="AT213" s="108" t="str">
        <f>VLOOKUP(Tabela2[[#This Row],[SIEMA]],Siema2025,63,FALSE)</f>
        <v/>
      </c>
      <c r="AU213" s="108" t="str">
        <f>VLOOKUP(Tabela2[[#This Row],[SIEMA]],Siema2025,65,FALSE)</f>
        <v>X</v>
      </c>
      <c r="AV213" s="108" t="str">
        <f>VLOOKUP(Tabela2[[#This Row],[SIEMA]],Siema2025,67,FALSE)</f>
        <v/>
      </c>
      <c r="AW213" s="108" t="str">
        <f>VLOOKUP(Tabela2[[#This Row],[SIEMA]],Siema2025,69,FALSE)</f>
        <v/>
      </c>
      <c r="AX213" s="108" t="str">
        <f>VLOOKUP(Tabela2[[#This Row],[SIEMA]],Siema2025,71,FALSE)</f>
        <v/>
      </c>
      <c r="AY213" s="108" t="str">
        <f>VLOOKUP(Tabela2[[#This Row],[SIEMA]],Siema2025,73,FALSE)</f>
        <v/>
      </c>
      <c r="AZ213" s="108" t="str">
        <f>VLOOKUP(Tabela2[[#This Row],[SIEMA]],Siema2025,75,FALSE)</f>
        <v/>
      </c>
      <c r="BA213" s="108" t="str">
        <f>VLOOKUP(Tabela2[[#This Row],[SIEMA]],Siema2025,77,FALSE)</f>
        <v/>
      </c>
      <c r="BB213" s="108" t="str">
        <f>VLOOKUP(Tabela2[[#This Row],[SIEMA]],Siema2025,79,FALSE)</f>
        <v/>
      </c>
      <c r="BC213" s="108" t="str">
        <f>IF(Tabela2[[#This Row],[Outro(s) ]] = "X", "PREENCHER","NA")</f>
        <v>NA</v>
      </c>
      <c r="BD213" s="108" t="str">
        <f>VLOOKUP(Tabela2[[#This Row],[SIEMA]],Siema2025,82,FALSE)</f>
        <v/>
      </c>
      <c r="BE213" s="108" t="str">
        <f>VLOOKUP(Tabela2[[#This Row],[SIEMA]],Siema2025,81,FALSE)</f>
        <v/>
      </c>
      <c r="BF213" s="110" t="str">
        <f>VLOOKUP(Tabela2[[#This Row],[SIEMA]],Siema2025,28,FALSE)</f>
        <v>Futuro Combustíveis e Derivados LTDA</v>
      </c>
      <c r="BG213" s="110"/>
      <c r="BH213" s="111" t="str">
        <f>VLOOKUP(Tabela2[[#This Row],[SIEMA]],Siema2025,29,FALSE)</f>
        <v>29555875000131</v>
      </c>
      <c r="BI213" s="112" t="str">
        <f>VLOOKUP(Tabela2[[#This Row],[SIEMA]],Siema2025,107,FALSE)</f>
        <v>Não</v>
      </c>
      <c r="BJ213" s="107" t="s">
        <v>7099</v>
      </c>
      <c r="BK213" s="104" t="s">
        <v>2696</v>
      </c>
      <c r="BL213" s="140">
        <v>45783</v>
      </c>
      <c r="BM213" s="108">
        <f ca="1">IF(Tabela2[[#This Row],[Data de atendimento do Ibama (considerar o primeiro documento/ação)]]="",_xlfn.DAYS(TODAY(),J213),_xlfn.DAYS(Tabela2[[#This Row],[Data de atendimento do Ibama (considerar o primeiro documento/ação)]],J213))</f>
        <v>40</v>
      </c>
      <c r="BN213" s="108" t="str">
        <f>IF(Tabela2[[#This Row],[Atendido pelo Ibama ("Não" ou "Sim")]]="Não","Preencher", IF(Tabela2[[#This Row],[Atendido pelo Ibama ("Não" ou "Sim")]]="Sim","NA",""))</f>
        <v>NA</v>
      </c>
      <c r="BO213" s="114" t="s">
        <v>7138</v>
      </c>
      <c r="BP213" s="108" t="str">
        <f>IF(Tabela2[[#This Row],[Forma de atendimento (primeiro documento/ação)]]= "Outros (especificar)", "PREENCHER","NA")</f>
        <v>NA</v>
      </c>
      <c r="BQ213" s="106" t="s">
        <v>123</v>
      </c>
      <c r="BR213" s="108" t="s">
        <v>123</v>
      </c>
      <c r="BS213" s="108" t="str">
        <f>IF(Tabela2[[#This Row],[Se sim, foi emitida Ordem de Emergência? (informações vinculada à coluna CK)]] = "Sim", "PREENCHER","NA")</f>
        <v>NA</v>
      </c>
      <c r="BT213" s="108" t="s">
        <v>7101</v>
      </c>
      <c r="BU213" s="108" t="s">
        <v>123</v>
      </c>
      <c r="BV213" s="108" t="str">
        <f>IF(Tabela2[[#This Row],[Houve avaliação das informações pós-acidente solicitadas/enviadas?]] = "Sim", "PREENCHER","NA")</f>
        <v>NA</v>
      </c>
      <c r="BW213" s="108" t="s">
        <v>123</v>
      </c>
      <c r="BX213" s="106"/>
      <c r="BY213" s="106"/>
      <c r="BZ213" s="104" t="str">
        <f>IF(Tabela2[[#This Row],[Data do documento de encerramento]]="NA","NA",IF(Tabela2[[#This Row],[Data do documento de encerramento]]="","Pendente de conclusão/ encerramento",_xlfn.DAYS(Tabela2[[#This Row],[Data do documento de encerramento]],J213)))</f>
        <v>Pendente de conclusão/ encerramento</v>
      </c>
      <c r="CA213" s="107" t="s">
        <v>7880</v>
      </c>
      <c r="CB213" s="107"/>
      <c r="CC213" s="130"/>
      <c r="CD213" s="107"/>
      <c r="CE213" s="107"/>
      <c r="CF213" s="107"/>
    </row>
    <row r="214" spans="1:84" ht="30.75" hidden="1">
      <c r="A214" s="169">
        <v>202533072024</v>
      </c>
      <c r="B214" s="170" t="s">
        <v>8115</v>
      </c>
      <c r="C214" s="108" t="str">
        <f>VLOOKUP(Tabela2[[#This Row],[SIEMA]],Siema2025,4,FALSE)</f>
        <v xml:space="preserve"> RN</v>
      </c>
      <c r="D214" s="106" t="str">
        <f>VLOOKUP(Tabela2[[#This Row],[SIEMA]],Siema2025,3,FALSE)</f>
        <v xml:space="preserve">Mossoró </v>
      </c>
      <c r="E214" s="106" t="str">
        <f>VLOOKUP(Tabela2[[#This Row],[SIEMA]],Siema2025,20,FALSE)</f>
        <v>Linha Injeção 7-CAM-0564U SAT-24EIA CAM I</v>
      </c>
      <c r="F214" s="106"/>
      <c r="G214" s="106" t="s">
        <v>8116</v>
      </c>
      <c r="H214" s="106" t="s">
        <v>8117</v>
      </c>
      <c r="I214" s="104" t="s">
        <v>931</v>
      </c>
      <c r="J214" s="105">
        <f>VLOOKUP(Tabela2[[#This Row],[SIEMA]],Siema2025,2,FALSE)</f>
        <v>45743</v>
      </c>
      <c r="K214" s="105" t="str">
        <f>VLOOKUP(Tabela2[[#This Row],[SIEMA]],Siema2025,16,FALSE)</f>
        <v>Quinta</v>
      </c>
      <c r="L214" s="106" t="str">
        <f>IF(Tabela2[[#This Row],[Data]]="","Sem Informação",VLOOKUP(MONTH(Tabela2[[#This Row],[Data]]),'[1]Validação de dados'!$I$1:$J$13,2,0))</f>
        <v>Março</v>
      </c>
      <c r="M214" s="106">
        <f>YEAR(Tabela2[[#This Row],[Data]])</f>
        <v>2025</v>
      </c>
      <c r="N214" s="105" t="str">
        <f>VLOOKUP(Tabela2[[#This Row],[SIEMA]],Siema2025,17,FALSE)</f>
        <v>Vespertino</v>
      </c>
      <c r="O214" s="105" t="s">
        <v>145</v>
      </c>
      <c r="P214" s="104" t="s">
        <v>1610</v>
      </c>
      <c r="Q214" s="104" t="s">
        <v>7094</v>
      </c>
      <c r="R214" s="104" t="str">
        <f>VLOOKUP(Tabela2[[#This Row],[SIEMA]],Siema2025,10,FALSE)</f>
        <v>Água de injeção</v>
      </c>
      <c r="S214" s="107" t="str">
        <f>IF(Q214="","", IF(Q214="NC","", IF(Q214="NE","", IF(Q214="NA","",IFERROR(VLOOKUP(Q214,Produtos!$A$1:$C$2319,2,FALSE),"Não Cadastrado")))))</f>
        <v/>
      </c>
      <c r="T214" s="104" t="str">
        <f>VLOOKUP(Tabela2[[#This Row],[SIEMA]],Siema2025,11,FALSE)</f>
        <v>0.421</v>
      </c>
      <c r="U214" s="104" t="str">
        <f>VLOOKUP(Tabela2[[#This Row],[SIEMA]],Siema2025,12,FALSE)</f>
        <v>M3</v>
      </c>
      <c r="V214" s="104" t="str">
        <f>IF(Q214="","",IF(ISNUMBER(Q214)=FALSE,"Não se aplica",IFERROR(VLOOKUP(Q214,Produtos!$A$1:$C$2319,3,FALSE),"Não Cadastrado")))</f>
        <v>Não se aplica</v>
      </c>
      <c r="W214" s="104"/>
      <c r="X214" s="113" t="str">
        <f>IF(Tabela2[[#This Row],[Origem do acidente]] = "Plataforma", "PREENCHER","NA")</f>
        <v>NA</v>
      </c>
      <c r="Y214" s="109" t="str">
        <f>IF(W214="","", IF(W214="NC","", IF(W214="NE","", IF(W214="NA","",IFERROR(VLOOKUP(W214,Produtos!$A$1:$C$2319,2,FALSE),"Não Cadastrado")))))</f>
        <v/>
      </c>
      <c r="Z214" s="104"/>
      <c r="AA214" s="104" t="str">
        <f>VLOOKUP(Tabela2[[#This Row],[SIEMA]],Siema2025,12,FALSE)</f>
        <v>M3</v>
      </c>
      <c r="AB214" s="104" t="str">
        <f>IF(W214="","",IF(ISNUMBER(W214)=FALSE,"Não se aplica",IFERROR(VLOOKUP(W214,Produtos!$A$1:$C$2319,3,FALSE),"Não Cadastrado")))</f>
        <v/>
      </c>
      <c r="AC214" s="104"/>
      <c r="AD214" s="108" t="str">
        <f>IF(Tabela2[[#This Row],[Origem do acidente]] = "Plataforma", "PREENCHER","NA")</f>
        <v>NA</v>
      </c>
      <c r="AE214" s="107" t="str">
        <f>IF(AC214="","", IF(AC214="NC","", IF(AC214="NE","", IF(AC214="NA","",IFERROR(VLOOKUP(AC214,Produtos!$A$1:$C$2319,2,FALSE),"Não Cadastrado")))))</f>
        <v/>
      </c>
      <c r="AF214" s="104"/>
      <c r="AG214" s="104"/>
      <c r="AH214" s="104" t="str">
        <f>IF(AC214="","",IF(ISNUMBER(AC214)=FALSE,"Não se aplica",IFERROR(VLOOKUP(AC214,Produtos!$A$1:$C$2319,3,FALSE),"Não Cadastrado")))</f>
        <v/>
      </c>
      <c r="AI214" s="104"/>
      <c r="AJ214" s="104" t="str">
        <f>VLOOKUP(Tabela2[[#This Row],[SIEMA]],Siema2025,26,FALSE)</f>
        <v>desgaste na rosca do tubo</v>
      </c>
      <c r="AK214" s="107" t="s">
        <v>7290</v>
      </c>
      <c r="AL214" s="107"/>
      <c r="AM214" s="107"/>
      <c r="AN214" s="108" t="str">
        <f>VLOOKUP(Tabela2[[#This Row],[SIEMA]],Siema2025,51,FALSE)</f>
        <v/>
      </c>
      <c r="AO214" s="108" t="str">
        <f>VLOOKUP(Tabela2[[#This Row],[SIEMA]],Siema2025,53,FALSE)</f>
        <v/>
      </c>
      <c r="AP214" s="108" t="str">
        <f>VLOOKUP(Tabela2[[#This Row],[SIEMA]],Siema2025,55,FALSE)</f>
        <v/>
      </c>
      <c r="AQ214" s="108" t="str">
        <f>VLOOKUP(Tabela2[[#This Row],[SIEMA]],Siema2025,57,FALSE)</f>
        <v/>
      </c>
      <c r="AR214" s="108" t="str">
        <f>VLOOKUP(Tabela2[[#This Row],[SIEMA]],Siema2025,59,FALSE)</f>
        <v/>
      </c>
      <c r="AS214" s="108" t="str">
        <f>VLOOKUP(Tabela2[[#This Row],[SIEMA]],Siema2025,61,FALSE)</f>
        <v/>
      </c>
      <c r="AT214" s="108" t="str">
        <f>VLOOKUP(Tabela2[[#This Row],[SIEMA]],Siema2025,63,FALSE)</f>
        <v/>
      </c>
      <c r="AU214" s="108" t="str">
        <f>VLOOKUP(Tabela2[[#This Row],[SIEMA]],Siema2025,65,FALSE)</f>
        <v>X</v>
      </c>
      <c r="AV214" s="108" t="str">
        <f>VLOOKUP(Tabela2[[#This Row],[SIEMA]],Siema2025,67,FALSE)</f>
        <v/>
      </c>
      <c r="AW214" s="108" t="str">
        <f>VLOOKUP(Tabela2[[#This Row],[SIEMA]],Siema2025,69,FALSE)</f>
        <v/>
      </c>
      <c r="AX214" s="108" t="str">
        <f>VLOOKUP(Tabela2[[#This Row],[SIEMA]],Siema2025,71,FALSE)</f>
        <v/>
      </c>
      <c r="AY214" s="108" t="str">
        <f>VLOOKUP(Tabela2[[#This Row],[SIEMA]],Siema2025,73,FALSE)</f>
        <v/>
      </c>
      <c r="AZ214" s="108" t="str">
        <f>VLOOKUP(Tabela2[[#This Row],[SIEMA]],Siema2025,75,FALSE)</f>
        <v/>
      </c>
      <c r="BA214" s="108" t="str">
        <f>VLOOKUP(Tabela2[[#This Row],[SIEMA]],Siema2025,77,FALSE)</f>
        <v/>
      </c>
      <c r="BB214" s="108" t="str">
        <f>VLOOKUP(Tabela2[[#This Row],[SIEMA]],Siema2025,79,FALSE)</f>
        <v/>
      </c>
      <c r="BC214" s="108" t="str">
        <f>IF(Tabela2[[#This Row],[Outro(s) ]] = "X", "PREENCHER","NA")</f>
        <v>NA</v>
      </c>
      <c r="BD214" s="108" t="str">
        <f>VLOOKUP(Tabela2[[#This Row],[SIEMA]],Siema2025,82,FALSE)</f>
        <v/>
      </c>
      <c r="BE214" s="108" t="str">
        <f>VLOOKUP(Tabela2[[#This Row],[SIEMA]],Siema2025,81,FALSE)</f>
        <v/>
      </c>
      <c r="BF214" s="110" t="str">
        <f>VLOOKUP(Tabela2[[#This Row],[SIEMA]],Siema2025,28,FALSE)</f>
        <v>3R POTIGUAR S.A.</v>
      </c>
      <c r="BG214" s="110"/>
      <c r="BH214" s="111" t="str">
        <f>VLOOKUP(Tabela2[[#This Row],[SIEMA]],Siema2025,29,FALSE)</f>
        <v/>
      </c>
      <c r="BI214" s="112" t="str">
        <f>VLOOKUP(Tabela2[[#This Row],[SIEMA]],Siema2025,107,FALSE)</f>
        <v>Não</v>
      </c>
      <c r="BJ214" s="107" t="s">
        <v>7113</v>
      </c>
      <c r="BK214" s="104" t="s">
        <v>2696</v>
      </c>
      <c r="BL214" s="140">
        <v>45748</v>
      </c>
      <c r="BM214" s="108">
        <f ca="1">IF(Tabela2[[#This Row],[Data de atendimento do Ibama (considerar o primeiro documento/ação)]]="",_xlfn.DAYS(TODAY(),J214),_xlfn.DAYS(Tabela2[[#This Row],[Data de atendimento do Ibama (considerar o primeiro documento/ação)]],J214))</f>
        <v>5</v>
      </c>
      <c r="BN214" s="108" t="str">
        <f>IF(Tabela2[[#This Row],[Atendido pelo Ibama ("Não" ou "Sim")]]="Não","Preencher", IF(Tabela2[[#This Row],[Atendido pelo Ibama ("Não" ou "Sim")]]="Sim","NA",""))</f>
        <v>NA</v>
      </c>
      <c r="BO214" s="114" t="s">
        <v>7138</v>
      </c>
      <c r="BP214" s="108" t="str">
        <f>IF(Tabela2[[#This Row],[Forma de atendimento (primeiro documento/ação)]]= "Outros (especificar)", "PREENCHER","NA")</f>
        <v>NA</v>
      </c>
      <c r="BQ214" s="106" t="s">
        <v>123</v>
      </c>
      <c r="BR214" s="108" t="str">
        <f>IF(Tabela2[[#This Row],[Equipe do Ibama foi a campo? Houve sobrevoo do Poseidon?]] = "Sim", "PREENCHER","NA")</f>
        <v>NA</v>
      </c>
      <c r="BS214" s="108" t="s">
        <v>7114</v>
      </c>
      <c r="BT214" s="108" t="s">
        <v>7115</v>
      </c>
      <c r="BU214" s="108"/>
      <c r="BV214" s="108" t="s">
        <v>123</v>
      </c>
      <c r="BW214" s="108" t="s">
        <v>2696</v>
      </c>
      <c r="BX214" s="106" t="s">
        <v>7116</v>
      </c>
      <c r="BY214" s="140">
        <v>45757</v>
      </c>
      <c r="BZ214" s="104">
        <f>IF(Tabela2[[#This Row],[Data do documento de encerramento]]="NA","NA",IF(Tabela2[[#This Row],[Data do documento de encerramento]]="","Pendente de conclusão/ encerramento",_xlfn.DAYS(Tabela2[[#This Row],[Data do documento de encerramento]],J214)))</f>
        <v>14</v>
      </c>
      <c r="CA214" s="107"/>
      <c r="CB214" s="107"/>
      <c r="CC214" s="130"/>
      <c r="CD214" s="107"/>
      <c r="CE214" s="107"/>
      <c r="CF214" s="107"/>
    </row>
    <row r="215" spans="1:84" ht="60.75">
      <c r="A215" s="182">
        <v>202533032423</v>
      </c>
      <c r="B215" s="118" t="s">
        <v>8118</v>
      </c>
      <c r="C215" s="108" t="s">
        <v>672</v>
      </c>
      <c r="D215" s="106" t="s">
        <v>637</v>
      </c>
      <c r="E215" s="106" t="s">
        <v>8119</v>
      </c>
      <c r="F215" s="106"/>
      <c r="G215" s="106" t="s">
        <v>8120</v>
      </c>
      <c r="H215" s="106" t="s">
        <v>8121</v>
      </c>
      <c r="I215" s="104" t="s">
        <v>124</v>
      </c>
      <c r="J215" s="105">
        <f>VLOOKUP(Tabela2[[#This Row],[SIEMA]],Siema2025,2,FALSE)</f>
        <v>45744</v>
      </c>
      <c r="K215" s="105" t="str">
        <f>VLOOKUP(Tabela2[[#This Row],[SIEMA]],Siema2025,16,FALSE)</f>
        <v>Sexta</v>
      </c>
      <c r="L215" s="106" t="str">
        <f>IF(Tabela2[[#This Row],[Data]]="","Sem Informação",VLOOKUP(MONTH(Tabela2[[#This Row],[Data]]),'[1]Validação de dados'!$I$1:$J$13,2,0))</f>
        <v>Março</v>
      </c>
      <c r="M215" s="106">
        <f>YEAR(Tabela2[[#This Row],[Data]])</f>
        <v>2025</v>
      </c>
      <c r="N215" s="105" t="str">
        <f>VLOOKUP(Tabela2[[#This Row],[SIEMA]],Siema2025,17,FALSE)</f>
        <v>Matutino</v>
      </c>
      <c r="O215" s="105" t="str">
        <f>VLOOKUP(Tabela2[[#This Row],[SIEMA]],Siema2025,5,FALSE)</f>
        <v>Plataforma</v>
      </c>
      <c r="P215" s="104" t="str">
        <f>VLOOKUP(Tabela2[[#This Row],[SIEMA]],Siema2025,21,FALSE)</f>
        <v>Poço 8-SLL-4D-RJS conectado a Plataforma P-66, Campo de Tupi, Bacia de Santos.</v>
      </c>
      <c r="Q215" s="104" t="s">
        <v>7094</v>
      </c>
      <c r="R215" s="104" t="s">
        <v>8122</v>
      </c>
      <c r="S215" s="107" t="s">
        <v>7096</v>
      </c>
      <c r="T215" s="104">
        <v>6.0000000000000002E-5</v>
      </c>
      <c r="U215" s="104" t="s">
        <v>7111</v>
      </c>
      <c r="V215" s="104" t="s">
        <v>637</v>
      </c>
      <c r="W215" s="104"/>
      <c r="X215" s="113"/>
      <c r="Y215" s="109" t="str">
        <f>IF(W215="","", IF(W215="NC","", IF(W215="NE","", IF(W215="NA","",IFERROR(VLOOKUP(W215,Produtos!$A$1:$C$2319,2,FALSE),"Não Cadastrado")))))</f>
        <v/>
      </c>
      <c r="Z215" s="104"/>
      <c r="AA215" s="104"/>
      <c r="AB215" s="104" t="str">
        <f>IF(W215="","",IF(ISNUMBER(W215)=FALSE,"Não se aplica",IFERROR(VLOOKUP(W215,Produtos!$A$1:$C$2319,3,FALSE),"Não Cadastrado")))</f>
        <v/>
      </c>
      <c r="AC215" s="104"/>
      <c r="AD215" s="108"/>
      <c r="AE215" s="107" t="str">
        <f>IF(AC215="","", IF(AC215="NC","", IF(AC215="NE","", IF(AC215="NA","",IFERROR(VLOOKUP(AC215,Produtos!$A$1:$C$2319,2,FALSE),"Não Cadastrado")))))</f>
        <v/>
      </c>
      <c r="AF215" s="104"/>
      <c r="AG215" s="104"/>
      <c r="AH215" s="104" t="str">
        <f>IF(AC215="","",IF(ISNUMBER(AC215)=FALSE,"Não se aplica",IFERROR(VLOOKUP(AC215,Produtos!$A$1:$C$2319,3,FALSE),"Não Cadastrado")))</f>
        <v/>
      </c>
      <c r="AI215" s="104"/>
      <c r="AJ215" s="104" t="str">
        <f>VLOOKUP(Tabela2[[#This Row],[SIEMA]],Siema2025,26,FALSE)</f>
        <v>A hipótese provável é que está tendo um vazamento de HW para o interno do SCM e nesse momento acaba sendo expulso o fluido dielétrico pelo dreno do SCM.</v>
      </c>
      <c r="AK215" s="107" t="s">
        <v>7112</v>
      </c>
      <c r="AL215" s="107"/>
      <c r="AM215" s="107"/>
      <c r="AN215" s="108" t="str">
        <f>VLOOKUP(Tabela2[[#This Row],[SIEMA]],Siema2025,51,FALSE)</f>
        <v/>
      </c>
      <c r="AO215" s="108" t="str">
        <f>VLOOKUP(Tabela2[[#This Row],[SIEMA]],Siema2025,53,FALSE)</f>
        <v/>
      </c>
      <c r="AP215" s="108" t="str">
        <f>VLOOKUP(Tabela2[[#This Row],[SIEMA]],Siema2025,55,FALSE)</f>
        <v/>
      </c>
      <c r="AQ215" s="108" t="str">
        <f>VLOOKUP(Tabela2[[#This Row],[SIEMA]],Siema2025,57,FALSE)</f>
        <v/>
      </c>
      <c r="AR215" s="108" t="str">
        <f>VLOOKUP(Tabela2[[#This Row],[SIEMA]],Siema2025,59,FALSE)</f>
        <v/>
      </c>
      <c r="AS215" s="108" t="str">
        <f>VLOOKUP(Tabela2[[#This Row],[SIEMA]],Siema2025,61,FALSE)</f>
        <v>X</v>
      </c>
      <c r="AT215" s="108" t="str">
        <f>VLOOKUP(Tabela2[[#This Row],[SIEMA]],Siema2025,63,FALSE)</f>
        <v/>
      </c>
      <c r="AU215" s="108" t="str">
        <f>VLOOKUP(Tabela2[[#This Row],[SIEMA]],Siema2025,65,FALSE)</f>
        <v/>
      </c>
      <c r="AV215" s="108" t="str">
        <f>VLOOKUP(Tabela2[[#This Row],[SIEMA]],Siema2025,67,FALSE)</f>
        <v/>
      </c>
      <c r="AW215" s="108" t="str">
        <f>VLOOKUP(Tabela2[[#This Row],[SIEMA]],Siema2025,69,FALSE)</f>
        <v/>
      </c>
      <c r="AX215" s="108" t="str">
        <f>VLOOKUP(Tabela2[[#This Row],[SIEMA]],Siema2025,71,FALSE)</f>
        <v/>
      </c>
      <c r="AY215" s="108" t="str">
        <f>VLOOKUP(Tabela2[[#This Row],[SIEMA]],Siema2025,73,FALSE)</f>
        <v/>
      </c>
      <c r="AZ215" s="108" t="str">
        <f>VLOOKUP(Tabela2[[#This Row],[SIEMA]],Siema2025,75,FALSE)</f>
        <v/>
      </c>
      <c r="BA215" s="108" t="str">
        <f>VLOOKUP(Tabela2[[#This Row],[SIEMA]],Siema2025,77,FALSE)</f>
        <v/>
      </c>
      <c r="BB215" s="108" t="str">
        <f>VLOOKUP(Tabela2[[#This Row],[SIEMA]],Siema2025,79,FALSE)</f>
        <v/>
      </c>
      <c r="BC215" s="108" t="str">
        <f>IF(Tabela2[[#This Row],[Outro(s) ]] = "X", "PREENCHER","NA")</f>
        <v>NA</v>
      </c>
      <c r="BD215" s="108" t="str">
        <f>VLOOKUP(Tabela2[[#This Row],[SIEMA]],Siema2025,82,FALSE)</f>
        <v/>
      </c>
      <c r="BE215" s="108" t="str">
        <f>VLOOKUP(Tabela2[[#This Row],[SIEMA]],Siema2025,81,FALSE)</f>
        <v/>
      </c>
      <c r="BF215" s="110" t="str">
        <f>VLOOKUP(Tabela2[[#This Row],[SIEMA]],Siema2025,28,FALSE)</f>
        <v>Petrobras</v>
      </c>
      <c r="BG215" s="110"/>
      <c r="BH215" s="111">
        <v>33000167000101</v>
      </c>
      <c r="BI215" s="112" t="str">
        <f>VLOOKUP(Tabela2[[#This Row],[SIEMA]],Siema2025,107,FALSE)</f>
        <v>Não</v>
      </c>
      <c r="BJ215" s="107" t="s">
        <v>7099</v>
      </c>
      <c r="BK215" s="104" t="s">
        <v>2696</v>
      </c>
      <c r="BL215" s="140">
        <v>45747</v>
      </c>
      <c r="BM215" s="108">
        <f ca="1">IF(Tabela2[[#This Row],[Data de atendimento do Ibama (considerar o primeiro documento/ação)]]="",_xlfn.DAYS(TODAY(),J215),_xlfn.DAYS(Tabela2[[#This Row],[Data de atendimento do Ibama (considerar o primeiro documento/ação)]],J215))</f>
        <v>3</v>
      </c>
      <c r="BN215" s="108" t="str">
        <f>IF(Tabela2[[#This Row],[Atendido pelo Ibama ("Não" ou "Sim")]]="Não","Preencher", IF(Tabela2[[#This Row],[Atendido pelo Ibama ("Não" ou "Sim")]]="Sim","NA",""))</f>
        <v>NA</v>
      </c>
      <c r="BO215" s="114" t="s">
        <v>7100</v>
      </c>
      <c r="BP215" s="108" t="str">
        <f>IF(Tabela2[[#This Row],[Forma de atendimento (primeiro documento/ação)]]= "Outros (especificar)", "PREENCHER","NA")</f>
        <v>NA</v>
      </c>
      <c r="BQ215" s="106" t="s">
        <v>123</v>
      </c>
      <c r="BR215" s="108" t="str">
        <f>IF(Tabela2[[#This Row],[Equipe do Ibama foi a campo? Houve sobrevoo do Poseidon?]] = "Sim", "PREENCHER","NA")</f>
        <v>NA</v>
      </c>
      <c r="BS215" s="108" t="str">
        <f>IF(Tabela2[[#This Row],[Se sim, foi emitida Ordem de Emergência? (informações vinculada à coluna CK)]] = "Sim", "PREENCHER","NA")</f>
        <v>NA</v>
      </c>
      <c r="BT215" s="108" t="s">
        <v>7101</v>
      </c>
      <c r="BU215" s="108" t="s">
        <v>123</v>
      </c>
      <c r="BV215" s="108" t="s">
        <v>123</v>
      </c>
      <c r="BW215" s="108" t="s">
        <v>123</v>
      </c>
      <c r="BX215" s="106" t="s">
        <v>7127</v>
      </c>
      <c r="BY215" s="106"/>
      <c r="BZ215" s="104" t="str">
        <f>IF(Tabela2[[#This Row],[Data do documento de encerramento]]="NA","NA",IF(Tabela2[[#This Row],[Data do documento de encerramento]]="","Pendente de conclusão/ encerramento",_xlfn.DAYS(Tabela2[[#This Row],[Data do documento de encerramento]],J215)))</f>
        <v>Pendente de conclusão/ encerramento</v>
      </c>
      <c r="CA215" t="s">
        <v>7235</v>
      </c>
      <c r="CB215" s="107" t="s">
        <v>7158</v>
      </c>
      <c r="CC215" s="252" t="s">
        <v>7148</v>
      </c>
      <c r="CD215" s="107" t="s">
        <v>123</v>
      </c>
      <c r="CE215" s="107" t="s">
        <v>123</v>
      </c>
      <c r="CF215" s="107" t="s">
        <v>7105</v>
      </c>
    </row>
    <row r="216" spans="1:84">
      <c r="A216" s="169">
        <v>202533043256</v>
      </c>
      <c r="B216" s="170" t="s">
        <v>8123</v>
      </c>
      <c r="C216" s="108" t="s">
        <v>7135</v>
      </c>
      <c r="D216" s="106" t="s">
        <v>637</v>
      </c>
      <c r="E216" s="106" t="s">
        <v>1086</v>
      </c>
      <c r="F216" s="106"/>
      <c r="G216" s="106" t="s">
        <v>8124</v>
      </c>
      <c r="H216" s="106" t="s">
        <v>8125</v>
      </c>
      <c r="I216" s="104" t="s">
        <v>201</v>
      </c>
      <c r="J216" s="105">
        <f>VLOOKUP(Tabela2[[#This Row],[SIEMA]],Siema2025,2,FALSE)</f>
        <v>45744</v>
      </c>
      <c r="K216" s="105" t="str">
        <f>VLOOKUP(Tabela2[[#This Row],[SIEMA]],Siema2025,16,FALSE)</f>
        <v>Sexta</v>
      </c>
      <c r="L216" s="106" t="str">
        <f>IF(Tabela2[[#This Row],[Data]]="","Sem Informação",VLOOKUP(MONTH(Tabela2[[#This Row],[Data]]),'[1]Validação de dados'!$I$1:$J$13,2,0))</f>
        <v>Março</v>
      </c>
      <c r="M216" s="104">
        <f>YEAR(Tabela2[[#This Row],[Data]])</f>
        <v>2025</v>
      </c>
      <c r="N216" s="105" t="str">
        <f>VLOOKUP(Tabela2[[#This Row],[SIEMA]],Siema2025,17,FALSE)</f>
        <v>Vespertino</v>
      </c>
      <c r="O216" s="105" t="s">
        <v>111</v>
      </c>
      <c r="P216" s="104" t="str">
        <f>VLOOKUP(Tabela2[[#This Row],[SIEMA]],Siema2025,21,FALSE)</f>
        <v>Mancha oleosa constatada nas coordenadas 22° 20%u2019 22%u201D S / 40° 18%u2019 53%u201D W, Campo de Viola, Bacia de Campos.</v>
      </c>
      <c r="Q216" s="104">
        <v>1267</v>
      </c>
      <c r="R216" s="104" t="s">
        <v>2043</v>
      </c>
      <c r="S216" s="107" t="str">
        <f>IF(Q216="","", IF(Q216="NC","", IF(Q216="NE","", IF(Q216="NA","",IFERROR(VLOOKUP(Q216,Produtos!$A$1:$C$2319,2,FALSE),"Não Cadastrado")))))</f>
        <v>PETRÓLEO CRU</v>
      </c>
      <c r="T216" s="104" t="s">
        <v>2355</v>
      </c>
      <c r="U216" s="104" t="s">
        <v>7111</v>
      </c>
      <c r="V216" s="104">
        <f>IF(Q216="","",IF(ISNUMBER(Q216)=FALSE,"Não se aplica",IFERROR(VLOOKUP(Q216,Produtos!$A$1:$C$2319,3,FALSE),"Não Cadastrado")))</f>
        <v>3</v>
      </c>
      <c r="W216" s="104" t="str">
        <f>VLOOKUP(Tabela2[[#This Row],[SIEMA]],Siema2025,10,FALSE)</f>
        <v/>
      </c>
      <c r="X216" s="113"/>
      <c r="Y216" s="109" t="str">
        <f>IF(W216="","", IF(W216="NC","", IF(W216="NE","", IF(W216="NA","",IFERROR(VLOOKUP(W216,Produtos!$A$1:$C$2319,2,FALSE),"Não Cadastrado")))))</f>
        <v/>
      </c>
      <c r="Z216" s="104" t="str">
        <f>VLOOKUP(Tabela2[[#This Row],[SIEMA]],Siema2025,11,FALSE)</f>
        <v xml:space="preserve"> </v>
      </c>
      <c r="AA216" s="104" t="str">
        <f>VLOOKUP(Tabela2[[#This Row],[SIEMA]],Siema2025,12,FALSE)</f>
        <v xml:space="preserve"> </v>
      </c>
      <c r="AB216" s="104" t="str">
        <f>IF(W216="","",IF(ISNUMBER(W216)=FALSE,"Não se aplica",IFERROR(VLOOKUP(W216,Produtos!$A$1:$C$2319,3,FALSE),"Não Cadastrado")))</f>
        <v/>
      </c>
      <c r="AC216" s="104"/>
      <c r="AD216" s="108"/>
      <c r="AE216" s="107" t="str">
        <f>IF(AC216="","", IF(AC216="NC","", IF(AC216="NE","", IF(AC216="NA","",IFERROR(VLOOKUP(AC216,Produtos!$A$1:$C$2319,2,FALSE),"Não Cadastrado")))))</f>
        <v/>
      </c>
      <c r="AF216" s="104"/>
      <c r="AG216" s="104"/>
      <c r="AH216" s="104" t="str">
        <f>IF(AC216="","",IF(ISNUMBER(AC216)=FALSE,"Não se aplica",IFERROR(VLOOKUP(AC216,Produtos!$A$1:$C$2319,3,FALSE),"Não Cadastrado")))</f>
        <v/>
      </c>
      <c r="AI216" s="104"/>
      <c r="AJ216" s="104" t="str">
        <f>VLOOKUP(Tabela2[[#This Row],[SIEMA]],Siema2025,26,FALSE)</f>
        <v>Nenhuma causa provável foi identificada na análise preliminar do evento.</v>
      </c>
      <c r="AK216" s="107" t="s">
        <v>7290</v>
      </c>
      <c r="AL216" s="107"/>
      <c r="AM216" s="107"/>
      <c r="AN216" s="108" t="str">
        <f>VLOOKUP(Tabela2[[#This Row],[SIEMA]],Siema2025,51,FALSE)</f>
        <v/>
      </c>
      <c r="AO216" s="108" t="str">
        <f>VLOOKUP(Tabela2[[#This Row],[SIEMA]],Siema2025,53,FALSE)</f>
        <v/>
      </c>
      <c r="AP216" s="108" t="str">
        <f>VLOOKUP(Tabela2[[#This Row],[SIEMA]],Siema2025,55,FALSE)</f>
        <v/>
      </c>
      <c r="AQ216" s="108" t="str">
        <f>VLOOKUP(Tabela2[[#This Row],[SIEMA]],Siema2025,57,FALSE)</f>
        <v/>
      </c>
      <c r="AR216" s="108" t="str">
        <f>VLOOKUP(Tabela2[[#This Row],[SIEMA]],Siema2025,59,FALSE)</f>
        <v/>
      </c>
      <c r="AS216" s="108" t="str">
        <f>VLOOKUP(Tabela2[[#This Row],[SIEMA]],Siema2025,61,FALSE)</f>
        <v>X</v>
      </c>
      <c r="AT216" s="108" t="str">
        <f>VLOOKUP(Tabela2[[#This Row],[SIEMA]],Siema2025,63,FALSE)</f>
        <v/>
      </c>
      <c r="AU216" s="108" t="str">
        <f>VLOOKUP(Tabela2[[#This Row],[SIEMA]],Siema2025,65,FALSE)</f>
        <v/>
      </c>
      <c r="AV216" s="108" t="str">
        <f>VLOOKUP(Tabela2[[#This Row],[SIEMA]],Siema2025,67,FALSE)</f>
        <v/>
      </c>
      <c r="AW216" s="108" t="str">
        <f>VLOOKUP(Tabela2[[#This Row],[SIEMA]],Siema2025,69,FALSE)</f>
        <v/>
      </c>
      <c r="AX216" s="108" t="str">
        <f>VLOOKUP(Tabela2[[#This Row],[SIEMA]],Siema2025,71,FALSE)</f>
        <v/>
      </c>
      <c r="AY216" s="108" t="str">
        <f>VLOOKUP(Tabela2[[#This Row],[SIEMA]],Siema2025,73,FALSE)</f>
        <v/>
      </c>
      <c r="AZ216" s="108" t="str">
        <f>VLOOKUP(Tabela2[[#This Row],[SIEMA]],Siema2025,75,FALSE)</f>
        <v/>
      </c>
      <c r="BA216" s="108" t="str">
        <f>VLOOKUP(Tabela2[[#This Row],[SIEMA]],Siema2025,77,FALSE)</f>
        <v/>
      </c>
      <c r="BB216" s="108" t="str">
        <f>VLOOKUP(Tabela2[[#This Row],[SIEMA]],Siema2025,79,FALSE)</f>
        <v/>
      </c>
      <c r="BC216" s="108" t="str">
        <f>IF(Tabela2[[#This Row],[Outro(s) ]] = "X", "PREENCHER","NA")</f>
        <v>NA</v>
      </c>
      <c r="BD216" s="108" t="str">
        <f>VLOOKUP(Tabela2[[#This Row],[SIEMA]],Siema2025,82,FALSE)</f>
        <v/>
      </c>
      <c r="BE216" s="108" t="str">
        <f>VLOOKUP(Tabela2[[#This Row],[SIEMA]],Siema2025,81,FALSE)</f>
        <v/>
      </c>
      <c r="BF216" s="110" t="str">
        <f>VLOOKUP(Tabela2[[#This Row],[SIEMA]],Siema2025,28,FALSE)</f>
        <v>Petrobras</v>
      </c>
      <c r="BG216" s="110"/>
      <c r="BH216" s="111" t="str">
        <f>VLOOKUP(Tabela2[[#This Row],[SIEMA]],Siema2025,29,FALSE)</f>
        <v>33000167100750</v>
      </c>
      <c r="BI216" s="112" t="str">
        <f>VLOOKUP(Tabela2[[#This Row],[SIEMA]],Siema2025,107,FALSE)</f>
        <v>Não</v>
      </c>
      <c r="BJ216" s="107" t="s">
        <v>7099</v>
      </c>
      <c r="BK216" s="104" t="s">
        <v>2696</v>
      </c>
      <c r="BL216" s="140">
        <v>45754</v>
      </c>
      <c r="BM216" s="108">
        <f ca="1">IF(Tabela2[[#This Row],[Data de atendimento do Ibama (considerar o primeiro documento/ação)]]="",_xlfn.DAYS(TODAY(),J216),_xlfn.DAYS(Tabela2[[#This Row],[Data de atendimento do Ibama (considerar o primeiro documento/ação)]],J216))</f>
        <v>10</v>
      </c>
      <c r="BN216" s="108" t="str">
        <f>IF(Tabela2[[#This Row],[Atendido pelo Ibama ("Não" ou "Sim")]]="Não","Preencher", IF(Tabela2[[#This Row],[Atendido pelo Ibama ("Não" ou "Sim")]]="Sim","NA",""))</f>
        <v>NA</v>
      </c>
      <c r="BO216" s="114" t="s">
        <v>7138</v>
      </c>
      <c r="BP216" s="108" t="str">
        <f>IF(Tabela2[[#This Row],[Forma de atendimento (primeiro documento/ação)]]= "Outros (especificar)", "PREENCHER","NA")</f>
        <v>NA</v>
      </c>
      <c r="BQ216" s="106" t="s">
        <v>123</v>
      </c>
      <c r="BR216" s="108" t="str">
        <f>IF(Tabela2[[#This Row],[Equipe do Ibama foi a campo? Houve sobrevoo do Poseidon?]] = "Sim", "PREENCHER","NA")</f>
        <v>NA</v>
      </c>
      <c r="BS216" s="108" t="str">
        <f>IF(Tabela2[[#This Row],[Se sim, foi emitida Ordem de Emergência? (informações vinculada à coluna CK)]] = "Sim", "PREENCHER","NA")</f>
        <v>NA</v>
      </c>
      <c r="BT216" s="108" t="s">
        <v>7101</v>
      </c>
      <c r="BU216" s="108" t="s">
        <v>123</v>
      </c>
      <c r="BV216" s="108" t="s">
        <v>123</v>
      </c>
      <c r="BW216" s="108" t="s">
        <v>123</v>
      </c>
      <c r="BX216" s="106"/>
      <c r="BY216" s="106"/>
      <c r="BZ216" s="104" t="str">
        <f>IF(Tabela2[[#This Row],[Data do documento de encerramento]]="NA","NA",IF(Tabela2[[#This Row],[Data do documento de encerramento]]="","Pendente de conclusão/ encerramento",_xlfn.DAYS(Tabela2[[#This Row],[Data do documento de encerramento]],J216)))</f>
        <v>Pendente de conclusão/ encerramento</v>
      </c>
      <c r="CA216" s="107"/>
      <c r="CB216" s="107"/>
      <c r="CC216" s="129" t="s">
        <v>7257</v>
      </c>
      <c r="CD216" s="107" t="s">
        <v>8126</v>
      </c>
      <c r="CE216" s="107" t="s">
        <v>2696</v>
      </c>
      <c r="CF216" s="107" t="s">
        <v>7167</v>
      </c>
    </row>
    <row r="217" spans="1:84" ht="30.75" hidden="1">
      <c r="A217" s="169">
        <v>202533072055</v>
      </c>
      <c r="B217" s="170" t="s">
        <v>8127</v>
      </c>
      <c r="C217" s="108" t="str">
        <f>VLOOKUP(Tabela2[[#This Row],[SIEMA]],Siema2025,4,FALSE)</f>
        <v xml:space="preserve"> AM</v>
      </c>
      <c r="D217" s="106" t="str">
        <f>VLOOKUP(Tabela2[[#This Row],[SIEMA]],Siema2025,3,FALSE)</f>
        <v xml:space="preserve">Coari </v>
      </c>
      <c r="E217" s="106" t="s">
        <v>8128</v>
      </c>
      <c r="F217" s="106"/>
      <c r="G217" s="106" t="s">
        <v>8129</v>
      </c>
      <c r="H217" s="106" t="s">
        <v>8130</v>
      </c>
      <c r="I217" s="104" t="s">
        <v>7114</v>
      </c>
      <c r="J217" s="105">
        <f>VLOOKUP(Tabela2[[#This Row],[SIEMA]],Siema2025,2,FALSE)</f>
        <v>45745</v>
      </c>
      <c r="K217" s="105" t="str">
        <f>VLOOKUP(Tabela2[[#This Row],[SIEMA]],Siema2025,16,FALSE)</f>
        <v>Sábado</v>
      </c>
      <c r="L217" s="106" t="str">
        <f>IF(Tabela2[[#This Row],[Data]]="","Sem Informação",VLOOKUP(MONTH(Tabela2[[#This Row],[Data]]),'[1]Validação de dados'!$I$1:$J$13,2,0))</f>
        <v>Março</v>
      </c>
      <c r="M217" s="106">
        <f>YEAR(Tabela2[[#This Row],[Data]])</f>
        <v>2025</v>
      </c>
      <c r="N217" s="105" t="str">
        <f>VLOOKUP(Tabela2[[#This Row],[SIEMA]],Siema2025,17,FALSE)</f>
        <v>Madrugada</v>
      </c>
      <c r="O217" s="105" t="s">
        <v>145</v>
      </c>
      <c r="P217" s="104" t="str">
        <f>VLOOKUP(Tabela2[[#This Row],[SIEMA]],Siema2025,21,FALSE)</f>
        <v>Poço Terrestre</v>
      </c>
      <c r="Q217" s="104" t="s">
        <v>7094</v>
      </c>
      <c r="R217" s="104" t="str">
        <f>VLOOKUP(Tabela2[[#This Row],[SIEMA]],Siema2025,10,FALSE)</f>
        <v>Água Produzida</v>
      </c>
      <c r="S217" s="107" t="str">
        <f>IF(Q217="","", IF(Q217="NC","", IF(Q217="NE","", IF(Q217="NA","",IFERROR(VLOOKUP(Q217,Produtos!$A$1:$C$2319,2,FALSE),"Não Cadastrado")))))</f>
        <v/>
      </c>
      <c r="T217" s="104" t="str">
        <f>VLOOKUP(Tabela2[[#This Row],[SIEMA]],Siema2025,11,FALSE)</f>
        <v>1.7</v>
      </c>
      <c r="U217" s="104" t="str">
        <f>VLOOKUP(Tabela2[[#This Row],[SIEMA]],Siema2025,12,FALSE)</f>
        <v>M3</v>
      </c>
      <c r="V217" s="104" t="str">
        <f>IF(Q217="","",IF(ISNUMBER(Q217)=FALSE,"Não se aplica",IFERROR(VLOOKUP(Q217,Produtos!$A$1:$C$2319,3,FALSE),"Não Cadastrado")))</f>
        <v>Não se aplica</v>
      </c>
      <c r="W217" s="104"/>
      <c r="X217" s="113" t="str">
        <f>IF(Tabela2[[#This Row],[Origem do acidente]] = "Plataforma", "PREENCHER","NA")</f>
        <v>NA</v>
      </c>
      <c r="Y217" s="109" t="str">
        <f>IF(W217="","", IF(W217="NC","", IF(W217="NE","", IF(W217="NA","",IFERROR(VLOOKUP(W217,Produtos!$A$1:$C$2319,2,FALSE),"Não Cadastrado")))))</f>
        <v/>
      </c>
      <c r="Z217" s="104"/>
      <c r="AA217" s="104" t="str">
        <f>VLOOKUP(Tabela2[[#This Row],[SIEMA]],Siema2025,12,FALSE)</f>
        <v>M3</v>
      </c>
      <c r="AB217" s="104" t="str">
        <f>IF(W217="","",IF(ISNUMBER(W217)=FALSE,"Não se aplica",IFERROR(VLOOKUP(W217,Produtos!$A$1:$C$2319,3,FALSE),"Não Cadastrado")))</f>
        <v/>
      </c>
      <c r="AC217" s="104"/>
      <c r="AD217" s="108" t="str">
        <f>IF(Tabela2[[#This Row],[Origem do acidente]] = "Plataforma", "PREENCHER","NA")</f>
        <v>NA</v>
      </c>
      <c r="AE217" s="107" t="str">
        <f>IF(AC217="","", IF(AC217="NC","", IF(AC217="NE","", IF(AC217="NA","",IFERROR(VLOOKUP(AC217,Produtos!$A$1:$C$2319,2,FALSE),"Não Cadastrado")))))</f>
        <v/>
      </c>
      <c r="AF217" s="104"/>
      <c r="AG217" s="104"/>
      <c r="AH217" s="104" t="str">
        <f>IF(AC217="","",IF(ISNUMBER(AC217)=FALSE,"Não se aplica",IFERROR(VLOOKUP(AC217,Produtos!$A$1:$C$2319,3,FALSE),"Não Cadastrado")))</f>
        <v/>
      </c>
      <c r="AI217" s="104"/>
      <c r="AJ217" s="104" t="str">
        <f>VLOOKUP(Tabela2[[#This Row],[SIEMA]],Siema2025,26,FALSE)</f>
        <v>em avaliação</v>
      </c>
      <c r="AK217" s="107" t="s">
        <v>7250</v>
      </c>
      <c r="AL217" s="107"/>
      <c r="AM217" s="107"/>
      <c r="AN217" s="108" t="str">
        <f>VLOOKUP(Tabela2[[#This Row],[SIEMA]],Siema2025,51,FALSE)</f>
        <v/>
      </c>
      <c r="AO217" s="108" t="str">
        <f>VLOOKUP(Tabela2[[#This Row],[SIEMA]],Siema2025,53,FALSE)</f>
        <v/>
      </c>
      <c r="AP217" s="108" t="str">
        <f>VLOOKUP(Tabela2[[#This Row],[SIEMA]],Siema2025,55,FALSE)</f>
        <v/>
      </c>
      <c r="AQ217" s="108" t="str">
        <f>VLOOKUP(Tabela2[[#This Row],[SIEMA]],Siema2025,57,FALSE)</f>
        <v/>
      </c>
      <c r="AR217" s="108" t="str">
        <f>VLOOKUP(Tabela2[[#This Row],[SIEMA]],Siema2025,59,FALSE)</f>
        <v/>
      </c>
      <c r="AS217" s="108" t="str">
        <f>VLOOKUP(Tabela2[[#This Row],[SIEMA]],Siema2025,61,FALSE)</f>
        <v/>
      </c>
      <c r="AT217" s="108" t="str">
        <f>VLOOKUP(Tabela2[[#This Row],[SIEMA]],Siema2025,63,FALSE)</f>
        <v/>
      </c>
      <c r="AU217" s="108" t="str">
        <f>VLOOKUP(Tabela2[[#This Row],[SIEMA]],Siema2025,65,FALSE)</f>
        <v>X</v>
      </c>
      <c r="AV217" s="108" t="str">
        <f>VLOOKUP(Tabela2[[#This Row],[SIEMA]],Siema2025,67,FALSE)</f>
        <v/>
      </c>
      <c r="AW217" s="108" t="str">
        <f>VLOOKUP(Tabela2[[#This Row],[SIEMA]],Siema2025,69,FALSE)</f>
        <v/>
      </c>
      <c r="AX217" s="108" t="str">
        <f>VLOOKUP(Tabela2[[#This Row],[SIEMA]],Siema2025,71,FALSE)</f>
        <v/>
      </c>
      <c r="AY217" s="108" t="str">
        <f>VLOOKUP(Tabela2[[#This Row],[SIEMA]],Siema2025,73,FALSE)</f>
        <v/>
      </c>
      <c r="AZ217" s="108" t="str">
        <f>VLOOKUP(Tabela2[[#This Row],[SIEMA]],Siema2025,75,FALSE)</f>
        <v/>
      </c>
      <c r="BA217" s="108" t="str">
        <f>VLOOKUP(Tabela2[[#This Row],[SIEMA]],Siema2025,77,FALSE)</f>
        <v/>
      </c>
      <c r="BB217" s="108" t="str">
        <f>VLOOKUP(Tabela2[[#This Row],[SIEMA]],Siema2025,79,FALSE)</f>
        <v/>
      </c>
      <c r="BC217" s="108" t="str">
        <f>IF(Tabela2[[#This Row],[Outro(s) ]] = "X", "PREENCHER","NA")</f>
        <v>NA</v>
      </c>
      <c r="BD217" s="108" t="str">
        <f>VLOOKUP(Tabela2[[#This Row],[SIEMA]],Siema2025,82,FALSE)</f>
        <v/>
      </c>
      <c r="BE217" s="108" t="str">
        <f>VLOOKUP(Tabela2[[#This Row],[SIEMA]],Siema2025,81,FALSE)</f>
        <v/>
      </c>
      <c r="BF217" s="110" t="str">
        <f>VLOOKUP(Tabela2[[#This Row],[SIEMA]],Siema2025,28,FALSE)</f>
        <v>Petróleo Brasileiro S.A.</v>
      </c>
      <c r="BG217" s="110"/>
      <c r="BH217" s="111" t="str">
        <f>VLOOKUP(Tabela2[[#This Row],[SIEMA]],Siema2025,29,FALSE)</f>
        <v/>
      </c>
      <c r="BI217" s="112" t="str">
        <f>VLOOKUP(Tabela2[[#This Row],[SIEMA]],Siema2025,107,FALSE)</f>
        <v>Não</v>
      </c>
      <c r="BJ217" s="107" t="s">
        <v>7113</v>
      </c>
      <c r="BK217" s="104" t="s">
        <v>2696</v>
      </c>
      <c r="BL217" s="140">
        <v>45747</v>
      </c>
      <c r="BM217" s="108">
        <f ca="1">IF(Tabela2[[#This Row],[Data de atendimento do Ibama (considerar o primeiro documento/ação)]]="",_xlfn.DAYS(TODAY(),J217),_xlfn.DAYS(Tabela2[[#This Row],[Data de atendimento do Ibama (considerar o primeiro documento/ação)]],J217))</f>
        <v>2</v>
      </c>
      <c r="BN217" s="108" t="str">
        <f>IF(Tabela2[[#This Row],[Atendido pelo Ibama ("Não" ou "Sim")]]="Não","Preencher", IF(Tabela2[[#This Row],[Atendido pelo Ibama ("Não" ou "Sim")]]="Sim","NA",""))</f>
        <v>NA</v>
      </c>
      <c r="BO217" s="114" t="s">
        <v>7138</v>
      </c>
      <c r="BP217" s="108" t="str">
        <f>IF(Tabela2[[#This Row],[Forma de atendimento (primeiro documento/ação)]]= "Outros (especificar)", "PREENCHER","NA")</f>
        <v>NA</v>
      </c>
      <c r="BQ217" s="106" t="s">
        <v>123</v>
      </c>
      <c r="BR217" s="108" t="str">
        <f>IF(Tabela2[[#This Row],[Equipe do Ibama foi a campo? Houve sobrevoo do Poseidon?]] = "Sim", "PREENCHER","NA")</f>
        <v>NA</v>
      </c>
      <c r="BS217" s="108" t="s">
        <v>7114</v>
      </c>
      <c r="BT217" s="108" t="s">
        <v>7115</v>
      </c>
      <c r="BU217" s="108" t="s">
        <v>123</v>
      </c>
      <c r="BV217" s="108" t="s">
        <v>2696</v>
      </c>
      <c r="BW217" s="108" t="s">
        <v>123</v>
      </c>
      <c r="BX217" s="106"/>
      <c r="BY217" s="140"/>
      <c r="BZ217" s="104" t="str">
        <f>IF(Tabela2[[#This Row],[Data do documento de encerramento]]="NA","NA",IF(Tabela2[[#This Row],[Data do documento de encerramento]]="","Pendente de conclusão/ encerramento",_xlfn.DAYS(Tabela2[[#This Row],[Data do documento de encerramento]],J217)))</f>
        <v>Pendente de conclusão/ encerramento</v>
      </c>
      <c r="CA217" s="107"/>
      <c r="CB217" s="107"/>
      <c r="CC217" s="129"/>
      <c r="CD217" s="107"/>
      <c r="CE217" s="107"/>
      <c r="CF217" s="107"/>
    </row>
    <row r="218" spans="1:84" ht="60.75">
      <c r="A218" s="169">
        <v>202533139644</v>
      </c>
      <c r="B218" s="170" t="s">
        <v>8131</v>
      </c>
      <c r="C218" s="108" t="s">
        <v>7135</v>
      </c>
      <c r="D218" s="106" t="s">
        <v>637</v>
      </c>
      <c r="E218" s="106" t="s">
        <v>8132</v>
      </c>
      <c r="F218" s="106"/>
      <c r="G218" s="106" t="s">
        <v>8133</v>
      </c>
      <c r="H218" s="106" t="s">
        <v>8134</v>
      </c>
      <c r="I218" s="104" t="str">
        <f>VLOOKUP(Tabela2[[#This Row],[SIEMA]],Siema2025,19,FALSE)</f>
        <v>Campos</v>
      </c>
      <c r="J218" s="105">
        <f>VLOOKUP(Tabela2[[#This Row],[SIEMA]],Siema2025,2,FALSE)</f>
        <v>45745</v>
      </c>
      <c r="K218" s="105" t="str">
        <f>VLOOKUP(Tabela2[[#This Row],[SIEMA]],Siema2025,16,FALSE)</f>
        <v>Sábado</v>
      </c>
      <c r="L218" s="106" t="str">
        <f>IF(Tabela2[[#This Row],[Data]]="","Sem Informação",VLOOKUP(MONTH(Tabela2[[#This Row],[Data]]),'[1]Validação de dados'!$I$1:$J$13,2,0))</f>
        <v>Março</v>
      </c>
      <c r="M218" s="104">
        <f>YEAR(Tabela2[[#This Row],[Data]])</f>
        <v>2025</v>
      </c>
      <c r="N218" s="105" t="str">
        <f>VLOOKUP(Tabela2[[#This Row],[SIEMA]],Siema2025,17,FALSE)</f>
        <v>Vespertino</v>
      </c>
      <c r="O218" s="105" t="str">
        <f>VLOOKUP(Tabela2[[#This Row],[SIEMA]],Siema2025,5,FALSE)</f>
        <v>Plataforma</v>
      </c>
      <c r="P218" s="104" t="str">
        <f>VLOOKUP(Tabela2[[#This Row],[SIEMA]],Siema2025,21,FALSE)</f>
        <v>[P-55]: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v>
      </c>
      <c r="Q218" s="104">
        <v>1267</v>
      </c>
      <c r="R218" s="104" t="s">
        <v>2043</v>
      </c>
      <c r="S218" s="107" t="s">
        <v>2043</v>
      </c>
      <c r="T218" s="104" t="str">
        <f>VLOOKUP(Tabela2[[#This Row],[SIEMA]],Siema2025,11,FALSE)</f>
        <v>0.002</v>
      </c>
      <c r="U218" s="104" t="str">
        <f>VLOOKUP(Tabela2[[#This Row],[SIEMA]],Siema2025,12,FALSE)</f>
        <v>M3</v>
      </c>
      <c r="V218" s="104">
        <f>IF(Q218="","",IF(ISNUMBER(Q218)=FALSE,"Não se aplica",IFERROR(VLOOKUP(Q218,Produtos!$A$1:$C$2319,3,FALSE),"Não Cadastrado")))</f>
        <v>3</v>
      </c>
      <c r="W218" s="104"/>
      <c r="X218" s="113"/>
      <c r="Y218" s="109" t="str">
        <f>IF(W218="","", IF(W218="NC","", IF(W218="NE","", IF(W218="NA","",IFERROR(VLOOKUP(W218,Produtos!$A$1:$C$2319,2,FALSE),"Não Cadastrado")))))</f>
        <v/>
      </c>
      <c r="Z218" s="104"/>
      <c r="AA218" s="104"/>
      <c r="AB218" s="104" t="str">
        <f>IF(W218="","",IF(ISNUMBER(W218)=FALSE,"Não se aplica",IFERROR(VLOOKUP(W218,Produtos!$A$1:$C$2319,3,FALSE),"Não Cadastrado")))</f>
        <v/>
      </c>
      <c r="AC218" s="104"/>
      <c r="AD218" s="108"/>
      <c r="AE218" s="107" t="str">
        <f>IF(AC218="","", IF(AC218="NC","", IF(AC218="NE","", IF(AC218="NA","",IFERROR(VLOOKUP(AC218,Produtos!$A$1:$C$2319,2,FALSE),"Não Cadastrado")))))</f>
        <v/>
      </c>
      <c r="AF218" s="104"/>
      <c r="AG218" s="104"/>
      <c r="AH218" s="104" t="str">
        <f>IF(AC218="","",IF(ISNUMBER(AC218)=FALSE,"Não se aplica",IFERROR(VLOOKUP(AC218,Produtos!$A$1:$C$2319,3,FALSE),"Não Cadastrado")))</f>
        <v/>
      </c>
      <c r="AI218" s="104"/>
      <c r="AJ218" s="104" t="str">
        <f>VLOOKUP(Tabela2[[#This Row],[SIEMA]],Siema2025,26,FALSE)</f>
        <v>Em avaliação.</v>
      </c>
      <c r="AK218" s="107" t="s">
        <v>7234</v>
      </c>
      <c r="AL218" s="107"/>
      <c r="AM218" s="107"/>
      <c r="AN218" s="108" t="str">
        <f>VLOOKUP(Tabela2[[#This Row],[SIEMA]],Siema2025,51,FALSE)</f>
        <v/>
      </c>
      <c r="AO218" s="108" t="str">
        <f>VLOOKUP(Tabela2[[#This Row],[SIEMA]],Siema2025,53,FALSE)</f>
        <v/>
      </c>
      <c r="AP218" s="108" t="str">
        <f>VLOOKUP(Tabela2[[#This Row],[SIEMA]],Siema2025,55,FALSE)</f>
        <v/>
      </c>
      <c r="AQ218" s="108" t="str">
        <f>VLOOKUP(Tabela2[[#This Row],[SIEMA]],Siema2025,57,FALSE)</f>
        <v/>
      </c>
      <c r="AR218" s="108" t="str">
        <f>VLOOKUP(Tabela2[[#This Row],[SIEMA]],Siema2025,59,FALSE)</f>
        <v/>
      </c>
      <c r="AS218" s="108" t="str">
        <f>VLOOKUP(Tabela2[[#This Row],[SIEMA]],Siema2025,61,FALSE)</f>
        <v>X</v>
      </c>
      <c r="AT218" s="108" t="str">
        <f>VLOOKUP(Tabela2[[#This Row],[SIEMA]],Siema2025,63,FALSE)</f>
        <v/>
      </c>
      <c r="AU218" s="108" t="str">
        <f>VLOOKUP(Tabela2[[#This Row],[SIEMA]],Siema2025,65,FALSE)</f>
        <v/>
      </c>
      <c r="AV218" s="108" t="str">
        <f>VLOOKUP(Tabela2[[#This Row],[SIEMA]],Siema2025,67,FALSE)</f>
        <v/>
      </c>
      <c r="AW218" s="108" t="str">
        <f>VLOOKUP(Tabela2[[#This Row],[SIEMA]],Siema2025,69,FALSE)</f>
        <v/>
      </c>
      <c r="AX218" s="108" t="str">
        <f>VLOOKUP(Tabela2[[#This Row],[SIEMA]],Siema2025,71,FALSE)</f>
        <v/>
      </c>
      <c r="AY218" s="108" t="str">
        <f>VLOOKUP(Tabela2[[#This Row],[SIEMA]],Siema2025,73,FALSE)</f>
        <v/>
      </c>
      <c r="AZ218" s="108" t="str">
        <f>VLOOKUP(Tabela2[[#This Row],[SIEMA]],Siema2025,75,FALSE)</f>
        <v/>
      </c>
      <c r="BA218" s="108" t="str">
        <f>VLOOKUP(Tabela2[[#This Row],[SIEMA]],Siema2025,77,FALSE)</f>
        <v/>
      </c>
      <c r="BB218" s="108" t="str">
        <f>VLOOKUP(Tabela2[[#This Row],[SIEMA]],Siema2025,79,FALSE)</f>
        <v/>
      </c>
      <c r="BC218" s="108" t="str">
        <f>IF(Tabela2[[#This Row],[Outro(s) ]] = "X", "PREENCHER","NA")</f>
        <v>NA</v>
      </c>
      <c r="BD218" s="108" t="str">
        <f>VLOOKUP(Tabela2[[#This Row],[SIEMA]],Siema2025,82,FALSE)</f>
        <v/>
      </c>
      <c r="BE218" s="108" t="str">
        <f>VLOOKUP(Tabela2[[#This Row],[SIEMA]],Siema2025,81,FALSE)</f>
        <v/>
      </c>
      <c r="BF218" s="110" t="str">
        <f>VLOOKUP(Tabela2[[#This Row],[SIEMA]],Siema2025,28,FALSE)</f>
        <v>Petrobras</v>
      </c>
      <c r="BG218" s="110"/>
      <c r="BH218" s="111" t="str">
        <f>VLOOKUP(Tabela2[[#This Row],[SIEMA]],Siema2025,29,FALSE)</f>
        <v>33000167000454</v>
      </c>
      <c r="BI218" s="112" t="str">
        <f>VLOOKUP(Tabela2[[#This Row],[SIEMA]],Siema2025,107,FALSE)</f>
        <v>Não</v>
      </c>
      <c r="BJ218" s="107" t="s">
        <v>7099</v>
      </c>
      <c r="BK218" s="104" t="s">
        <v>123</v>
      </c>
      <c r="BL218" s="140"/>
      <c r="BM218" s="108">
        <f ca="1">IF(Tabela2[[#This Row],[Data de atendimento do Ibama (considerar o primeiro documento/ação)]]="",_xlfn.DAYS(TODAY(),J218),_xlfn.DAYS(Tabela2[[#This Row],[Data de atendimento do Ibama (considerar o primeiro documento/ação)]],J218))</f>
        <v>487</v>
      </c>
      <c r="BN218" s="108" t="s">
        <v>7469</v>
      </c>
      <c r="BO218" s="114"/>
      <c r="BP218" s="108" t="str">
        <f>IF(Tabela2[[#This Row],[Forma de atendimento (primeiro documento/ação)]]= "Outros (especificar)", "PREENCHER","NA")</f>
        <v>NA</v>
      </c>
      <c r="BQ218" s="106" t="s">
        <v>123</v>
      </c>
      <c r="BR218" s="108" t="str">
        <f>IF(Tabela2[[#This Row],[Equipe do Ibama foi a campo? Houve sobrevoo do Poseidon?]] = "Sim", "PREENCHER","NA")</f>
        <v>NA</v>
      </c>
      <c r="BS218" s="108" t="str">
        <f>IF(Tabela2[[#This Row],[Se sim, foi emitida Ordem de Emergência? (informações vinculada à coluna CK)]] = "Sim", "PREENCHER","NA")</f>
        <v>NA</v>
      </c>
      <c r="BT218" s="108" t="str">
        <f>IF(Tabela2[[#This Row],[Foi elaborado Relatório de Vistoria pelo Ibama? (informações vinculada à coluna CK)]] = "Sim", "PREENCHER","NA")</f>
        <v>NA</v>
      </c>
      <c r="BU218" s="108" t="str">
        <f>IF(Tabela2[[#This Row],[Houve envio de Informações Pós-acidente (preencher "não se aplica" quando de competência estadual/municipal)]] = "Sim", "PREENCHER","NA")</f>
        <v>NA</v>
      </c>
      <c r="BV218" s="108" t="str">
        <f>IF(Tabela2[[#This Row],[Houve avaliação das informações pós-acidente solicitadas/enviadas?]] = "Sim", "PREENCHER","NA")</f>
        <v>NA</v>
      </c>
      <c r="BW218" s="108" t="str">
        <f>IF(Tabela2[[#This Row],[O Ibama aguarda resposta da empresa/OEMA, etc?]] = "Sim", "PREENCHER","NA")</f>
        <v>NA</v>
      </c>
      <c r="BX218" s="106"/>
      <c r="BY218" s="106"/>
      <c r="BZ218" s="104" t="str">
        <f>IF(Tabela2[[#This Row],[Data do documento de encerramento]]="NA","NA",IF(Tabela2[[#This Row],[Data do documento de encerramento]]="","Pendente de conclusão/ encerramento",_xlfn.DAYS(Tabela2[[#This Row],[Data do documento de encerramento]],J218)))</f>
        <v>Pendente de conclusão/ encerramento</v>
      </c>
      <c r="CA218" s="107" t="s">
        <v>8135</v>
      </c>
      <c r="CB218" s="107"/>
      <c r="CC218" s="107" t="s">
        <v>7754</v>
      </c>
      <c r="CD218" s="107" t="s">
        <v>123</v>
      </c>
      <c r="CE218" s="107" t="s">
        <v>123</v>
      </c>
      <c r="CF218" s="107" t="s">
        <v>7167</v>
      </c>
    </row>
    <row r="219" spans="1:84">
      <c r="A219" s="169">
        <v>2025436</v>
      </c>
      <c r="B219" s="170" t="s">
        <v>8136</v>
      </c>
      <c r="C219" s="108" t="s">
        <v>7135</v>
      </c>
      <c r="D219" s="106" t="s">
        <v>637</v>
      </c>
      <c r="E219" s="106" t="s">
        <v>8137</v>
      </c>
      <c r="F219" s="106"/>
      <c r="G219" s="106" t="s">
        <v>7200</v>
      </c>
      <c r="H219" s="106" t="s">
        <v>7201</v>
      </c>
      <c r="I219" s="104" t="s">
        <v>201</v>
      </c>
      <c r="J219" s="105">
        <f>VLOOKUP(Tabela2[[#This Row],[SIEMA]],Siema2025,2,FALSE)</f>
        <v>45748</v>
      </c>
      <c r="K219" s="105" t="str">
        <f>VLOOKUP(Tabela2[[#This Row],[SIEMA]],Siema2025,16,FALSE)</f>
        <v>Terça</v>
      </c>
      <c r="L219" s="106" t="str">
        <f>IF(Tabela2[[#This Row],[Data]]="","Sem Informação",VLOOKUP(MONTH(Tabela2[[#This Row],[Data]]),'[1]Validação de dados'!$I$1:$J$13,2,0))</f>
        <v>Abril</v>
      </c>
      <c r="M219" s="106">
        <f>YEAR(Tabela2[[#This Row],[Data]])</f>
        <v>2025</v>
      </c>
      <c r="N219" s="105" t="str">
        <f>VLOOKUP(Tabela2[[#This Row],[SIEMA]],Siema2025,17,FALSE)</f>
        <v>Noturno</v>
      </c>
      <c r="O219" s="105" t="s">
        <v>111</v>
      </c>
      <c r="P219" s="104" t="str">
        <f>VLOOKUP(Tabela2[[#This Row],[SIEMA]],Siema2025,21,FALSE)</f>
        <v>Sonda NS-60 (DEEPWATER AQUILA) em operação no Poço (Petrobras) 1-RJS-761, Campo de Norte de Brava, Bacia de Campos.</v>
      </c>
      <c r="Q219" s="104" t="s">
        <v>7094</v>
      </c>
      <c r="R219" s="104" t="s">
        <v>8138</v>
      </c>
      <c r="S219" s="104" t="s">
        <v>7147</v>
      </c>
      <c r="T219" s="104" t="s">
        <v>8139</v>
      </c>
      <c r="U219" s="104" t="s">
        <v>7111</v>
      </c>
      <c r="V219" s="104" t="str">
        <f>IF(Q219="","",IF(ISNUMBER(Q219)=FALSE,"Não se aplica",IFERROR(VLOOKUP(Q219,Produtos!$A$1:$C$2319,3,FALSE),"Não Cadastrado")))</f>
        <v>Não se aplica</v>
      </c>
      <c r="W219" s="104"/>
      <c r="X219" s="113"/>
      <c r="Y219" s="109" t="str">
        <f>IF(W219="","", IF(W219="NC","", IF(W219="NE","", IF(W219="NA","",IFERROR(VLOOKUP(W219,Produtos!$A$1:$C$2319,2,FALSE),"Não Cadastrado")))))</f>
        <v/>
      </c>
      <c r="Z219" s="104"/>
      <c r="AA219" s="104"/>
      <c r="AB219" s="104" t="str">
        <f>IF(W219="","",IF(ISNUMBER(W219)=FALSE,"Não se aplica",IFERROR(VLOOKUP(W219,Produtos!$A$1:$C$2319,3,FALSE),"Não Cadastrado")))</f>
        <v/>
      </c>
      <c r="AC219" s="104"/>
      <c r="AD219" s="108"/>
      <c r="AE219" s="107" t="str">
        <f>IF(AC219="","", IF(AC219="NC","", IF(AC219="NE","", IF(AC219="NA","",IFERROR(VLOOKUP(AC219,Produtos!$A$1:$C$2319,2,FALSE),"Não Cadastrado")))))</f>
        <v/>
      </c>
      <c r="AF219" s="104"/>
      <c r="AG219" s="104"/>
      <c r="AH219" s="104" t="str">
        <f>IF(AC219="","",IF(ISNUMBER(AC219)=FALSE,"Não se aplica",IFERROR(VLOOKUP(AC219,Produtos!$A$1:$C$2319,3,FALSE),"Não Cadastrado")))</f>
        <v/>
      </c>
      <c r="AI219" s="104"/>
      <c r="AJ219" s="104" t="str">
        <f>VLOOKUP(Tabela2[[#This Row],[SIEMA]],Siema2025,26,FALSE)</f>
        <v>Mangueira da hotline danificada.</v>
      </c>
      <c r="AK219" s="107" t="s">
        <v>7098</v>
      </c>
      <c r="AL219" s="107" t="s">
        <v>7234</v>
      </c>
      <c r="AM219" s="107"/>
      <c r="AN219" s="108" t="str">
        <f>VLOOKUP(Tabela2[[#This Row],[SIEMA]],Siema2025,51,FALSE)</f>
        <v/>
      </c>
      <c r="AO219" s="108" t="str">
        <f>VLOOKUP(Tabela2[[#This Row],[SIEMA]],Siema2025,53,FALSE)</f>
        <v/>
      </c>
      <c r="AP219" s="108" t="str">
        <f>VLOOKUP(Tabela2[[#This Row],[SIEMA]],Siema2025,55,FALSE)</f>
        <v/>
      </c>
      <c r="AQ219" s="108" t="str">
        <f>VLOOKUP(Tabela2[[#This Row],[SIEMA]],Siema2025,57,FALSE)</f>
        <v/>
      </c>
      <c r="AR219" s="108" t="str">
        <f>VLOOKUP(Tabela2[[#This Row],[SIEMA]],Siema2025,59,FALSE)</f>
        <v/>
      </c>
      <c r="AS219" s="108" t="str">
        <f>VLOOKUP(Tabela2[[#This Row],[SIEMA]],Siema2025,61,FALSE)</f>
        <v>X</v>
      </c>
      <c r="AT219" s="108" t="str">
        <f>VLOOKUP(Tabela2[[#This Row],[SIEMA]],Siema2025,63,FALSE)</f>
        <v/>
      </c>
      <c r="AU219" s="108" t="str">
        <f>VLOOKUP(Tabela2[[#This Row],[SIEMA]],Siema2025,65,FALSE)</f>
        <v/>
      </c>
      <c r="AV219" s="108" t="str">
        <f>VLOOKUP(Tabela2[[#This Row],[SIEMA]],Siema2025,67,FALSE)</f>
        <v/>
      </c>
      <c r="AW219" s="108" t="str">
        <f>VLOOKUP(Tabela2[[#This Row],[SIEMA]],Siema2025,69,FALSE)</f>
        <v/>
      </c>
      <c r="AX219" s="108" t="str">
        <f>VLOOKUP(Tabela2[[#This Row],[SIEMA]],Siema2025,71,FALSE)</f>
        <v/>
      </c>
      <c r="AY219" s="108" t="str">
        <f>VLOOKUP(Tabela2[[#This Row],[SIEMA]],Siema2025,73,FALSE)</f>
        <v/>
      </c>
      <c r="AZ219" s="108" t="str">
        <f>VLOOKUP(Tabela2[[#This Row],[SIEMA]],Siema2025,75,FALSE)</f>
        <v/>
      </c>
      <c r="BA219" s="108" t="str">
        <f>VLOOKUP(Tabela2[[#This Row],[SIEMA]],Siema2025,77,FALSE)</f>
        <v/>
      </c>
      <c r="BB219" s="108" t="str">
        <f>VLOOKUP(Tabela2[[#This Row],[SIEMA]],Siema2025,79,FALSE)</f>
        <v/>
      </c>
      <c r="BC219" s="108" t="str">
        <f>IF(Tabela2[[#This Row],[Outro(s) ]] = "X", "PREENCHER","NA")</f>
        <v>NA</v>
      </c>
      <c r="BD219" s="108" t="str">
        <f>VLOOKUP(Tabela2[[#This Row],[SIEMA]],Siema2025,82,FALSE)</f>
        <v/>
      </c>
      <c r="BE219" s="108" t="str">
        <f>VLOOKUP(Tabela2[[#This Row],[SIEMA]],Siema2025,81,FALSE)</f>
        <v/>
      </c>
      <c r="BF219" s="110" t="str">
        <f>VLOOKUP(Tabela2[[#This Row],[SIEMA]],Siema2025,28,FALSE)</f>
        <v>Petrobras</v>
      </c>
      <c r="BG219" s="110"/>
      <c r="BH219" s="111" t="str">
        <f>VLOOKUP(Tabela2[[#This Row],[SIEMA]],Siema2025,29,FALSE)</f>
        <v>33000167100750</v>
      </c>
      <c r="BI219" s="112" t="str">
        <f>VLOOKUP(Tabela2[[#This Row],[SIEMA]],Siema2025,107,FALSE)</f>
        <v>Não</v>
      </c>
      <c r="BJ219" s="107" t="s">
        <v>7099</v>
      </c>
      <c r="BK219" s="104" t="s">
        <v>2696</v>
      </c>
      <c r="BL219" s="140">
        <v>45762</v>
      </c>
      <c r="BM219" s="108">
        <f ca="1">IF(Tabela2[[#This Row],[Data de atendimento do Ibama (considerar o primeiro documento/ação)]]="",_xlfn.DAYS(TODAY(),J219),_xlfn.DAYS(Tabela2[[#This Row],[Data de atendimento do Ibama (considerar o primeiro documento/ação)]],J219))</f>
        <v>14</v>
      </c>
      <c r="BN219" s="108" t="str">
        <f>IF(Tabela2[[#This Row],[Atendido pelo Ibama ("Não" ou "Sim")]]="Não","Preencher", IF(Tabela2[[#This Row],[Atendido pelo Ibama ("Não" ou "Sim")]]="Sim","NA",""))</f>
        <v>NA</v>
      </c>
      <c r="BO219" s="114" t="s">
        <v>7138</v>
      </c>
      <c r="BP219" s="108" t="str">
        <f>IF(Tabela2[[#This Row],[Forma de atendimento (primeiro documento/ação)]]= "Outros (especificar)", "PREENCHER","NA")</f>
        <v>NA</v>
      </c>
      <c r="BQ219" s="106" t="s">
        <v>123</v>
      </c>
      <c r="BR219" s="108" t="str">
        <f>IF(Tabela2[[#This Row],[Equipe do Ibama foi a campo? Houve sobrevoo do Poseidon?]] = "Sim", "PREENCHER","NA")</f>
        <v>NA</v>
      </c>
      <c r="BS219" s="108" t="str">
        <f>IF(Tabela2[[#This Row],[Se sim, foi emitida Ordem de Emergência? (informações vinculada à coluna CK)]] = "Sim", "PREENCHER","NA")</f>
        <v>NA</v>
      </c>
      <c r="BT219" s="108" t="s">
        <v>7101</v>
      </c>
      <c r="BU219" s="108" t="s">
        <v>2696</v>
      </c>
      <c r="BV219" s="108" t="s">
        <v>123</v>
      </c>
      <c r="BW219" s="108" t="s">
        <v>123</v>
      </c>
      <c r="BX219" s="106"/>
      <c r="BY219" s="106"/>
      <c r="BZ219" s="104" t="str">
        <f>IF(Tabela2[[#This Row],[Data do documento de encerramento]]="NA","NA",IF(Tabela2[[#This Row],[Data do documento de encerramento]]="","Pendente de conclusão/ encerramento",_xlfn.DAYS(Tabela2[[#This Row],[Data do documento de encerramento]],J219)))</f>
        <v>Pendente de conclusão/ encerramento</v>
      </c>
      <c r="CA219" s="107"/>
      <c r="CB219" s="107"/>
      <c r="CC219" s="129" t="s">
        <v>7204</v>
      </c>
      <c r="CD219" s="107" t="s">
        <v>123</v>
      </c>
      <c r="CE219" s="107" t="s">
        <v>123</v>
      </c>
      <c r="CF219" s="107" t="s">
        <v>7149</v>
      </c>
    </row>
    <row r="220" spans="1:84" ht="30.75">
      <c r="A220" s="169">
        <v>20254161209</v>
      </c>
      <c r="B220" s="170" t="s">
        <v>8140</v>
      </c>
      <c r="C220" s="108" t="s">
        <v>7135</v>
      </c>
      <c r="D220" s="106" t="s">
        <v>637</v>
      </c>
      <c r="E220" s="106" t="s">
        <v>7297</v>
      </c>
      <c r="F220" s="106"/>
      <c r="G220" s="106" t="s">
        <v>8101</v>
      </c>
      <c r="H220" s="106" t="s">
        <v>8102</v>
      </c>
      <c r="I220" s="104" t="str">
        <f>VLOOKUP(Tabela2[[#This Row],[SIEMA]],Siema2025,19,FALSE)</f>
        <v>Campos</v>
      </c>
      <c r="J220" s="105">
        <f>VLOOKUP(Tabela2[[#This Row],[SIEMA]],Siema2025,2,FALSE)</f>
        <v>45748</v>
      </c>
      <c r="K220" s="105" t="str">
        <f>VLOOKUP(Tabela2[[#This Row],[SIEMA]],Siema2025,16,FALSE)</f>
        <v>Terça</v>
      </c>
      <c r="L220" s="106" t="str">
        <f>IF(Tabela2[[#This Row],[Data]]="","Sem Informação",VLOOKUP(MONTH(Tabela2[[#This Row],[Data]]),'[1]Validação de dados'!$I$1:$J$13,2,0))</f>
        <v>Abril</v>
      </c>
      <c r="M220" s="104">
        <f>YEAR(Tabela2[[#This Row],[Data]])</f>
        <v>2025</v>
      </c>
      <c r="N220" s="105" t="str">
        <f>VLOOKUP(Tabela2[[#This Row],[SIEMA]],Siema2025,17,FALSE)</f>
        <v>Matutino</v>
      </c>
      <c r="O220" s="105" t="str">
        <f>VLOOKUP(Tabela2[[#This Row],[SIEMA]],Siema2025,5,FALSE)</f>
        <v>Plataforma</v>
      </c>
      <c r="P220" s="104" t="str">
        <f>VLOOKUP(Tabela2[[#This Row],[SIEMA]],Siema2025,21,FALSE)</f>
        <v/>
      </c>
      <c r="Q220" s="104">
        <v>1267</v>
      </c>
      <c r="R220" s="104" t="s">
        <v>2043</v>
      </c>
      <c r="S220" s="107" t="s">
        <v>2043</v>
      </c>
      <c r="T220" s="104" t="s">
        <v>8141</v>
      </c>
      <c r="U220" s="104" t="str">
        <f>VLOOKUP(Tabela2[[#This Row],[SIEMA]],Siema2025,12,FALSE)</f>
        <v xml:space="preserve"> </v>
      </c>
      <c r="V220" s="104">
        <f>IF(Q220="","",IF(ISNUMBER(Q220)=FALSE,"Não se aplica",IFERROR(VLOOKUP(Q220,Produtos!$A$1:$C$2319,3,FALSE),"Não Cadastrado")))</f>
        <v>3</v>
      </c>
      <c r="W220" s="104" t="str">
        <f>VLOOKUP(Tabela2[[#This Row],[SIEMA]],Siema2025,10,FALSE)</f>
        <v/>
      </c>
      <c r="X220" s="113" t="str">
        <f>IF(Tabela2[[#This Row],[Origem do acidente]] = "Plataforma", "PREENCHER","NA")</f>
        <v>PREENCHER</v>
      </c>
      <c r="Y220" s="109" t="str">
        <f>IF(W220="","", IF(W220="NC","", IF(W220="NE","", IF(W220="NA","",IFERROR(VLOOKUP(W220,Produtos!$A$1:$C$2319,2,FALSE),"Não Cadastrado")))))</f>
        <v/>
      </c>
      <c r="Z220" s="104" t="str">
        <f>VLOOKUP(Tabela2[[#This Row],[SIEMA]],Siema2025,11,FALSE)</f>
        <v xml:space="preserve"> </v>
      </c>
      <c r="AA220" s="104" t="str">
        <f>VLOOKUP(Tabela2[[#This Row],[SIEMA]],Siema2025,12,FALSE)</f>
        <v xml:space="preserve"> </v>
      </c>
      <c r="AB220" s="104" t="str">
        <f>IF(W220="","",IF(ISNUMBER(W220)=FALSE,"Não se aplica",IFERROR(VLOOKUP(W220,Produtos!$A$1:$C$2319,3,FALSE),"Não Cadastrado")))</f>
        <v/>
      </c>
      <c r="AC220" s="104"/>
      <c r="AD220" s="108" t="str">
        <f>IF(Tabela2[[#This Row],[Origem do acidente]] = "Plataforma", "PREENCHER","NA")</f>
        <v>PREENCHER</v>
      </c>
      <c r="AE220" s="107" t="str">
        <f>IF(AC220="","", IF(AC220="NC","", IF(AC220="NE","", IF(AC220="NA","",IFERROR(VLOOKUP(AC220,Produtos!$A$1:$C$2319,2,FALSE),"Não Cadastrado")))))</f>
        <v/>
      </c>
      <c r="AF220" s="104"/>
      <c r="AG220" s="104"/>
      <c r="AH220" s="104" t="str">
        <f>IF(AC220="","",IF(ISNUMBER(AC220)=FALSE,"Não se aplica",IFERROR(VLOOKUP(AC220,Produtos!$A$1:$C$2319,3,FALSE),"Não Cadastrado")))</f>
        <v/>
      </c>
      <c r="AI220" s="104"/>
      <c r="AJ220" s="104" t="str">
        <f>VLOOKUP(Tabela2[[#This Row],[SIEMA]],Siema2025,26,FALSE)</f>
        <v>Em investigação</v>
      </c>
      <c r="AK220" s="107" t="s">
        <v>7290</v>
      </c>
      <c r="AL220" s="107"/>
      <c r="AM220" s="107"/>
      <c r="AN220" s="108" t="str">
        <f>VLOOKUP(Tabela2[[#This Row],[SIEMA]],Siema2025,51,FALSE)</f>
        <v/>
      </c>
      <c r="AO220" s="108" t="str">
        <f>VLOOKUP(Tabela2[[#This Row],[SIEMA]],Siema2025,53,FALSE)</f>
        <v/>
      </c>
      <c r="AP220" s="108" t="str">
        <f>VLOOKUP(Tabela2[[#This Row],[SIEMA]],Siema2025,55,FALSE)</f>
        <v/>
      </c>
      <c r="AQ220" s="108" t="str">
        <f>VLOOKUP(Tabela2[[#This Row],[SIEMA]],Siema2025,57,FALSE)</f>
        <v/>
      </c>
      <c r="AR220" s="108" t="str">
        <f>VLOOKUP(Tabela2[[#This Row],[SIEMA]],Siema2025,59,FALSE)</f>
        <v/>
      </c>
      <c r="AS220" s="108" t="str">
        <f>VLOOKUP(Tabela2[[#This Row],[SIEMA]],Siema2025,61,FALSE)</f>
        <v>X</v>
      </c>
      <c r="AT220" s="108" t="str">
        <f>VLOOKUP(Tabela2[[#This Row],[SIEMA]],Siema2025,63,FALSE)</f>
        <v/>
      </c>
      <c r="AU220" s="108" t="str">
        <f>VLOOKUP(Tabela2[[#This Row],[SIEMA]],Siema2025,65,FALSE)</f>
        <v/>
      </c>
      <c r="AV220" s="108" t="str">
        <f>VLOOKUP(Tabela2[[#This Row],[SIEMA]],Siema2025,67,FALSE)</f>
        <v/>
      </c>
      <c r="AW220" s="108" t="str">
        <f>VLOOKUP(Tabela2[[#This Row],[SIEMA]],Siema2025,69,FALSE)</f>
        <v/>
      </c>
      <c r="AX220" s="108" t="str">
        <f>VLOOKUP(Tabela2[[#This Row],[SIEMA]],Siema2025,71,FALSE)</f>
        <v/>
      </c>
      <c r="AY220" s="108" t="str">
        <f>VLOOKUP(Tabela2[[#This Row],[SIEMA]],Siema2025,73,FALSE)</f>
        <v/>
      </c>
      <c r="AZ220" s="108" t="str">
        <f>VLOOKUP(Tabela2[[#This Row],[SIEMA]],Siema2025,75,FALSE)</f>
        <v/>
      </c>
      <c r="BA220" s="108" t="str">
        <f>VLOOKUP(Tabela2[[#This Row],[SIEMA]],Siema2025,77,FALSE)</f>
        <v/>
      </c>
      <c r="BB220" s="108" t="str">
        <f>VLOOKUP(Tabela2[[#This Row],[SIEMA]],Siema2025,79,FALSE)</f>
        <v/>
      </c>
      <c r="BC220" s="108" t="str">
        <f>IF(Tabela2[[#This Row],[Outro(s) ]] = "X", "PREENCHER","NA")</f>
        <v>NA</v>
      </c>
      <c r="BD220" s="108" t="str">
        <f>VLOOKUP(Tabela2[[#This Row],[SIEMA]],Siema2025,82,FALSE)</f>
        <v/>
      </c>
      <c r="BE220" s="108" t="str">
        <f>VLOOKUP(Tabela2[[#This Row],[SIEMA]],Siema2025,81,FALSE)</f>
        <v/>
      </c>
      <c r="BF220" s="110" t="str">
        <f>VLOOKUP(Tabela2[[#This Row],[SIEMA]],Siema2025,28,FALSE)</f>
        <v>PERENCO PETRÓLEO E GÁS DO BRASIL LTDA.</v>
      </c>
      <c r="BG220" s="110"/>
      <c r="BH220" s="111" t="str">
        <f>VLOOKUP(Tabela2[[#This Row],[SIEMA]],Siema2025,29,FALSE)</f>
        <v>09309027000135</v>
      </c>
      <c r="BI220" s="112" t="s">
        <v>2696</v>
      </c>
      <c r="BJ220" s="107" t="s">
        <v>7099</v>
      </c>
      <c r="BK220" s="104" t="s">
        <v>2696</v>
      </c>
      <c r="BL220" s="140">
        <v>45776</v>
      </c>
      <c r="BM220" s="108">
        <f ca="1">IF(Tabela2[[#This Row],[Data de atendimento do Ibama (considerar o primeiro documento/ação)]]="",_xlfn.DAYS(TODAY(),J220),_xlfn.DAYS(Tabela2[[#This Row],[Data de atendimento do Ibama (considerar o primeiro documento/ação)]],J220))</f>
        <v>28</v>
      </c>
      <c r="BN220" s="108" t="str">
        <f>IF(Tabela2[[#This Row],[Atendido pelo Ibama ("Não" ou "Sim")]]="Não","Preencher", IF(Tabela2[[#This Row],[Atendido pelo Ibama ("Não" ou "Sim")]]="Sim","NA",""))</f>
        <v>NA</v>
      </c>
      <c r="BO220" s="114" t="s">
        <v>7138</v>
      </c>
      <c r="BP220" s="108" t="str">
        <f>IF(Tabela2[[#This Row],[Forma de atendimento (primeiro documento/ação)]]= "Outros (especificar)", "PREENCHER","NA")</f>
        <v>NA</v>
      </c>
      <c r="BQ220" s="106" t="s">
        <v>123</v>
      </c>
      <c r="BR220" s="108" t="str">
        <f>IF(Tabela2[[#This Row],[Equipe do Ibama foi a campo? Houve sobrevoo do Poseidon?]] = "Sim", "PREENCHER","NA")</f>
        <v>NA</v>
      </c>
      <c r="BS220" s="108" t="str">
        <f>IF(Tabela2[[#This Row],[Se sim, foi emitida Ordem de Emergência? (informações vinculada à coluna CK)]] = "Sim", "PREENCHER","NA")</f>
        <v>NA</v>
      </c>
      <c r="BT220" s="108" t="str">
        <f>IF(Tabela2[[#This Row],[Foi elaborado Relatório de Vistoria pelo Ibama? (informações vinculada à coluna CK)]] = "Sim", "PREENCHER","NA")</f>
        <v>NA</v>
      </c>
      <c r="BU220" s="108" t="s">
        <v>2696</v>
      </c>
      <c r="BV220" s="108" t="s">
        <v>123</v>
      </c>
      <c r="BW220" s="108" t="s">
        <v>2696</v>
      </c>
      <c r="BX220" s="106" t="s">
        <v>7102</v>
      </c>
      <c r="BY220" s="140">
        <v>45989</v>
      </c>
      <c r="BZ220" s="104">
        <f>IF(Tabela2[[#This Row],[Data do documento de encerramento]]="NA","NA",IF(Tabela2[[#This Row],[Data do documento de encerramento]]="","Pendente de conclusão/ encerramento",_xlfn.DAYS(Tabela2[[#This Row],[Data do documento de encerramento]],J220)))</f>
        <v>241</v>
      </c>
      <c r="CA220" s="107" t="s">
        <v>7833</v>
      </c>
      <c r="CB220" s="107"/>
      <c r="CC220" s="107" t="s">
        <v>7754</v>
      </c>
      <c r="CD220" s="107" t="s">
        <v>123</v>
      </c>
      <c r="CE220" s="107" t="s">
        <v>123</v>
      </c>
      <c r="CF220" s="107" t="s">
        <v>7167</v>
      </c>
    </row>
    <row r="221" spans="1:84" ht="180.75" hidden="1" customHeight="1">
      <c r="A221" s="169">
        <v>20254254054</v>
      </c>
      <c r="B221" s="118" t="s">
        <v>8142</v>
      </c>
      <c r="C221" s="108" t="str">
        <f>VLOOKUP(Tabela2[[#This Row],[SIEMA]],Siema2025,4,FALSE)</f>
        <v xml:space="preserve"> SP</v>
      </c>
      <c r="D221" s="106" t="str">
        <f>VLOOKUP(Tabela2[[#This Row],[SIEMA]],Siema2025,3,FALSE)</f>
        <v xml:space="preserve">Guarujá </v>
      </c>
      <c r="E221" s="106" t="s">
        <v>8043</v>
      </c>
      <c r="F221" t="s">
        <v>8143</v>
      </c>
      <c r="G221" t="s">
        <v>8144</v>
      </c>
      <c r="H221" t="s">
        <v>8145</v>
      </c>
      <c r="I221" s="104" t="s">
        <v>7114</v>
      </c>
      <c r="J221" s="105">
        <f>VLOOKUP(Tabela2[[#This Row],[SIEMA]],Siema2025,2,FALSE)</f>
        <v>45749</v>
      </c>
      <c r="K221" s="105" t="str">
        <f>VLOOKUP(Tabela2[[#This Row],[SIEMA]],Siema2025,16,FALSE)</f>
        <v>Quarta</v>
      </c>
      <c r="L221" s="106" t="str">
        <f>IF(Tabela2[[#This Row],[Data]]="","Sem Informação",VLOOKUP(MONTH(Tabela2[[#This Row],[Data]]),'[1]Validação de dados'!$I$1:$J$13,2,0))</f>
        <v>Abril</v>
      </c>
      <c r="M221" s="106">
        <f>YEAR(Tabela2[[#This Row],[Data]])</f>
        <v>2025</v>
      </c>
      <c r="N221" s="105" t="str">
        <f>VLOOKUP(Tabela2[[#This Row],[SIEMA]],Siema2025,17,FALSE)</f>
        <v>Madrugada</v>
      </c>
      <c r="O221" s="105" t="s">
        <v>320</v>
      </c>
      <c r="P221" s="104" t="str">
        <f>VLOOKUP(Tabela2[[#This Row],[SIEMA]],Siema2025,21,FALSE)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Q221" s="104">
        <v>1202</v>
      </c>
      <c r="R221" s="104" t="str">
        <f>VLOOKUP(Tabela2[[#This Row],[SIEMA]],Siema2025,10,FALSE)</f>
        <v/>
      </c>
      <c r="S221" s="107" t="str">
        <f>IF(Q221="","", IF(Q221="NC","", IF(Q221="NE","", IF(Q221="NA","",IFERROR(VLOOKUP(Q221,Produtos!$A$1:$C$2319,2,FALSE),"Não Cadastrado")))))</f>
        <v>GASÓLEO ou ÓLEO DIESEL ou ÓLEO PARA AQUECIMENTO, LEVE</v>
      </c>
      <c r="T221" s="104">
        <v>2.0000000000000001E-4</v>
      </c>
      <c r="U221" s="104" t="s">
        <v>7111</v>
      </c>
      <c r="V221" s="104">
        <f>IF(Q221="","",IF(ISNUMBER(Q221)=FALSE,"Não se aplica",IFERROR(VLOOKUP(Q221,Produtos!$A$1:$C$2319,3,FALSE),"Não Cadastrado")))</f>
        <v>3</v>
      </c>
      <c r="W221" s="104" t="str">
        <f>VLOOKUP(Tabela2[[#This Row],[SIEMA]],Siema2025,10,FALSE)</f>
        <v/>
      </c>
      <c r="X221" s="113"/>
      <c r="Y221" s="109" t="str">
        <f>IF(W221="","", IF(W221="NC","", IF(W221="NE","", IF(W221="NA","",IFERROR(VLOOKUP(W221,Produtos!$A$1:$C$2319,2,FALSE),"Não Cadastrado")))))</f>
        <v/>
      </c>
      <c r="Z221" s="104" t="str">
        <f>VLOOKUP(Tabela2[[#This Row],[SIEMA]],Siema2025,11,FALSE)</f>
        <v xml:space="preserve"> </v>
      </c>
      <c r="AA221" s="104" t="str">
        <f>VLOOKUP(Tabela2[[#This Row],[SIEMA]],Siema2025,12,FALSE)</f>
        <v xml:space="preserve"> </v>
      </c>
      <c r="AB221" s="104" t="str">
        <f>IF(W221="","",IF(ISNUMBER(W221)=FALSE,"Não se aplica",IFERROR(VLOOKUP(W221,Produtos!$A$1:$C$2319,3,FALSE),"Não Cadastrado")))</f>
        <v/>
      </c>
      <c r="AC221" s="104"/>
      <c r="AD221" s="108"/>
      <c r="AE221" s="107" t="str">
        <f>IF(AC221="","", IF(AC221="NC","", IF(AC221="NE","", IF(AC221="NA","",IFERROR(VLOOKUP(AC221,Produtos!$A$1:$C$2319,2,FALSE),"Não Cadastrado")))))</f>
        <v/>
      </c>
      <c r="AF221" s="104"/>
      <c r="AG221" s="104"/>
      <c r="AH221" s="104" t="str">
        <f>IF(AC221="","",IF(ISNUMBER(AC221)=FALSE,"Não se aplica",IFERROR(VLOOKUP(AC221,Produtos!$A$1:$C$2319,3,FALSE),"Não Cadastrado")))</f>
        <v/>
      </c>
      <c r="AI221" s="113"/>
      <c r="AJ221" s="104" t="str">
        <f>VLOOKUP(Tabela2[[#This Row],[SIEMA]],Siema2025,26,FALSE)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AK221" s="107" t="s">
        <v>8146</v>
      </c>
      <c r="AL221" s="107" t="s">
        <v>7098</v>
      </c>
      <c r="AM221" s="107"/>
      <c r="AN221" s="108" t="str">
        <f>VLOOKUP(Tabela2[[#This Row],[SIEMA]],Siema2025,51,FALSE)</f>
        <v/>
      </c>
      <c r="AO221" s="108" t="str">
        <f>VLOOKUP(Tabela2[[#This Row],[SIEMA]],Siema2025,53,FALSE)</f>
        <v/>
      </c>
      <c r="AP221" s="108" t="str">
        <f>VLOOKUP(Tabela2[[#This Row],[SIEMA]],Siema2025,55,FALSE)</f>
        <v/>
      </c>
      <c r="AQ221" s="108" t="str">
        <f>VLOOKUP(Tabela2[[#This Row],[SIEMA]],Siema2025,57,FALSE)</f>
        <v/>
      </c>
      <c r="AR221" s="108" t="str">
        <f>VLOOKUP(Tabela2[[#This Row],[SIEMA]],Siema2025,59,FALSE)</f>
        <v/>
      </c>
      <c r="AS221" s="108" t="str">
        <f>VLOOKUP(Tabela2[[#This Row],[SIEMA]],Siema2025,61,FALSE)</f>
        <v>X</v>
      </c>
      <c r="AT221" s="108" t="str">
        <f>VLOOKUP(Tabela2[[#This Row],[SIEMA]],Siema2025,63,FALSE)</f>
        <v/>
      </c>
      <c r="AU221" s="108" t="str">
        <f>VLOOKUP(Tabela2[[#This Row],[SIEMA]],Siema2025,65,FALSE)</f>
        <v/>
      </c>
      <c r="AV221" s="108" t="str">
        <f>VLOOKUP(Tabela2[[#This Row],[SIEMA]],Siema2025,67,FALSE)</f>
        <v/>
      </c>
      <c r="AW221" s="108" t="str">
        <f>VLOOKUP(Tabela2[[#This Row],[SIEMA]],Siema2025,69,FALSE)</f>
        <v/>
      </c>
      <c r="AX221" s="108" t="str">
        <f>VLOOKUP(Tabela2[[#This Row],[SIEMA]],Siema2025,71,FALSE)</f>
        <v/>
      </c>
      <c r="AY221" s="108" t="str">
        <f>VLOOKUP(Tabela2[[#This Row],[SIEMA]],Siema2025,73,FALSE)</f>
        <v/>
      </c>
      <c r="AZ221" s="108" t="str">
        <f>VLOOKUP(Tabela2[[#This Row],[SIEMA]],Siema2025,75,FALSE)</f>
        <v/>
      </c>
      <c r="BA221" s="108" t="str">
        <f>VLOOKUP(Tabela2[[#This Row],[SIEMA]],Siema2025,77,FALSE)</f>
        <v/>
      </c>
      <c r="BB221" s="108" t="str">
        <f>VLOOKUP(Tabela2[[#This Row],[SIEMA]],Siema2025,79,FALSE)</f>
        <v/>
      </c>
      <c r="BC221" s="108"/>
      <c r="BD221" s="108" t="str">
        <f>VLOOKUP(Tabela2[[#This Row],[SIEMA]],Siema2025,82,FALSE)</f>
        <v/>
      </c>
      <c r="BE221" s="108" t="str">
        <f>VLOOKUP(Tabela2[[#This Row],[SIEMA]],Siema2025,81,FALSE)</f>
        <v/>
      </c>
      <c r="BF221" s="110" t="str">
        <f>VLOOKUP(Tabela2[[#This Row],[SIEMA]],Siema2025,28,FALSE)</f>
        <v>NAVEMESTRA SERVIÇOS DE NAVEGAÇÃO LTDA</v>
      </c>
      <c r="BG221" s="110"/>
      <c r="BH221" s="111" t="str">
        <f>VLOOKUP(Tabela2[[#This Row],[SIEMA]],Siema2025,29,FALSE)</f>
        <v>14781303000799</v>
      </c>
      <c r="BI221" s="112" t="s">
        <v>2696</v>
      </c>
      <c r="BJ221" s="107" t="s">
        <v>7099</v>
      </c>
      <c r="BK221" s="104" t="s">
        <v>8147</v>
      </c>
      <c r="BL221" s="140"/>
      <c r="BM221" s="108">
        <f ca="1">IF(Tabela2[[#This Row],[Data de atendimento do Ibama (considerar o primeiro documento/ação)]]="",_xlfn.DAYS(TODAY(),J221),_xlfn.DAYS(Tabela2[[#This Row],[Data de atendimento do Ibama (considerar o primeiro documento/ação)]],J221))</f>
        <v>483</v>
      </c>
      <c r="BN221" s="108" t="s">
        <v>7469</v>
      </c>
      <c r="BO221" s="114" t="s">
        <v>637</v>
      </c>
      <c r="BP221" s="108" t="str">
        <f>IF(Tabela2[[#This Row],[Forma de atendimento (primeiro documento/ação)]]= "Outros (especificar)", "PREENCHER","NA")</f>
        <v>NA</v>
      </c>
      <c r="BQ221" s="106" t="s">
        <v>123</v>
      </c>
      <c r="BR221" s="108" t="str">
        <f>IF(Tabela2[[#This Row],[Equipe do Ibama foi a campo? Houve sobrevoo do Poseidon?]] = "Sim", "PREENCHER","NA")</f>
        <v>NA</v>
      </c>
      <c r="BS221" s="260" t="s">
        <v>7114</v>
      </c>
      <c r="BT221" s="108" t="s">
        <v>7101</v>
      </c>
      <c r="BU221" s="108" t="s">
        <v>123</v>
      </c>
      <c r="BV221" s="108" t="s">
        <v>123</v>
      </c>
      <c r="BW221" s="108" t="s">
        <v>123</v>
      </c>
      <c r="BX221" s="106" t="s">
        <v>7127</v>
      </c>
      <c r="BY221" s="140"/>
      <c r="BZ221" s="104" t="str">
        <f>IF(Tabela2[[#This Row],[Data do documento de encerramento]]="NA","NA",IF(Tabela2[[#This Row],[Data do documento de encerramento]]="","Pendente de conclusão/ encerramento",_xlfn.DAYS(Tabela2[[#This Row],[Data do documento de encerramento]],J221)))</f>
        <v>Pendente de conclusão/ encerramento</v>
      </c>
      <c r="CA221" s="107" t="s">
        <v>8148</v>
      </c>
      <c r="CB221" s="107"/>
      <c r="CC221" s="130"/>
      <c r="CD221" s="107"/>
      <c r="CE221" s="107"/>
      <c r="CF221" s="107"/>
    </row>
    <row r="222" spans="1:84" ht="60.75" hidden="1">
      <c r="A222" s="169">
        <v>20254357602</v>
      </c>
      <c r="B222" s="170" t="s">
        <v>8149</v>
      </c>
      <c r="C222" s="108" t="str">
        <f>VLOOKUP(Tabela2[[#This Row],[SIEMA]],Siema2025,4,FALSE)</f>
        <v xml:space="preserve"> MG</v>
      </c>
      <c r="D222" s="106" t="str">
        <f>VLOOKUP(Tabela2[[#This Row],[SIEMA]],Siema2025,3,FALSE)</f>
        <v xml:space="preserve">Carandaí </v>
      </c>
      <c r="E222" s="106" t="s">
        <v>8150</v>
      </c>
      <c r="F222" s="106" t="s">
        <v>8151</v>
      </c>
      <c r="G222" s="106" t="s">
        <v>8152</v>
      </c>
      <c r="H222" s="109" t="s">
        <v>8153</v>
      </c>
      <c r="I222" s="104" t="s">
        <v>7114</v>
      </c>
      <c r="J222" s="105">
        <f>VLOOKUP(Tabela2[[#This Row],[SIEMA]],Siema2025,2,FALSE)</f>
        <v>45749</v>
      </c>
      <c r="K222" s="105" t="str">
        <f>VLOOKUP(Tabela2[[#This Row],[SIEMA]],Siema2025,16,FALSE)</f>
        <v>Quarta</v>
      </c>
      <c r="L222" s="106" t="str">
        <f>IF(Tabela2[[#This Row],[Data]]="","Sem Informação",VLOOKUP(MONTH(Tabela2[[#This Row],[Data]]),'[1]Validação de dados'!$I$1:$J$13,2,0))</f>
        <v>Abril</v>
      </c>
      <c r="M222" s="104">
        <f>YEAR(Tabela2[[#This Row],[Data]])</f>
        <v>2025</v>
      </c>
      <c r="N222" s="105" t="str">
        <f>VLOOKUP(Tabela2[[#This Row],[SIEMA]],Siema2025,17,FALSE)</f>
        <v>Matutino</v>
      </c>
      <c r="O222" s="105" t="str">
        <f>VLOOKUP(Tabela2[[#This Row],[SIEMA]],Siema2025,5,FALSE)</f>
        <v>Rodovia</v>
      </c>
      <c r="P222" s="104" t="str">
        <f>VLOOKUP(Tabela2[[#This Row],[SIEMA]],Siema2025,21,FALSE)</f>
        <v>Segundo informações repassadas ao NEA, no dia 02/04/2025, por volta das 08:00 horas, ocorreu tombamento de veículo, seguido de derramamento de
parte da carga. Curso d'água nas proximidades que foi atingido pelo combustível que escorreu.</v>
      </c>
      <c r="Q222" s="104">
        <v>1202</v>
      </c>
      <c r="R222" s="104" t="s">
        <v>7812</v>
      </c>
      <c r="S222" s="107" t="str">
        <f>IF(Q222="","", IF(Q222="NC","", IF(Q222="NE","", IF(Q222="NA","",IFERROR(VLOOKUP(Q222,Produtos!$A$1:$C$2319,2,FALSE),"Não Cadastrado")))))</f>
        <v>GASÓLEO ou ÓLEO DIESEL ou ÓLEO PARA AQUECIMENTO, LEVE</v>
      </c>
      <c r="T222" s="104" t="str">
        <f>VLOOKUP(Tabela2[[#This Row],[SIEMA]],Siema2025,11,FALSE)</f>
        <v xml:space="preserve"> </v>
      </c>
      <c r="U222" s="104" t="str">
        <f>VLOOKUP(Tabela2[[#This Row],[SIEMA]],Siema2025,12,FALSE)</f>
        <v xml:space="preserve"> </v>
      </c>
      <c r="V222" s="104">
        <f>IF(Q222="","",IF(ISNUMBER(Q222)=FALSE,"Não se aplica",IFERROR(VLOOKUP(Q222,Produtos!$A$1:$C$2319,3,FALSE),"Não Cadastrado")))</f>
        <v>3</v>
      </c>
      <c r="W222" s="104">
        <v>3475</v>
      </c>
      <c r="X222" s="113" t="s">
        <v>885</v>
      </c>
      <c r="Y222" s="109" t="s">
        <v>885</v>
      </c>
      <c r="Z222" s="104"/>
      <c r="AA222" s="104" t="str">
        <f>VLOOKUP(Tabela2[[#This Row],[SIEMA]],Siema2025,12,FALSE)</f>
        <v xml:space="preserve"> </v>
      </c>
      <c r="AB222" s="104">
        <f>IF(W222="","",IF(ISNUMBER(W222)=FALSE,"Não se aplica",IFERROR(VLOOKUP(W222,Produtos!$A$1:$C$2319,3,FALSE),"Não Cadastrado")))</f>
        <v>3</v>
      </c>
      <c r="AC222" s="104">
        <v>1170</v>
      </c>
      <c r="AD222" s="108" t="s">
        <v>8154</v>
      </c>
      <c r="AE222" s="107" t="str">
        <f>IF(AC222="","", IF(AC222="NC","", IF(AC222="NE","", IF(AC222="NA","",IFERROR(VLOOKUP(AC222,Produtos!$A$1:$C$2319,2,FALSE),"Não Cadastrado")))))</f>
        <v>ÁLCOOL ETÍLICO, ETANOL</v>
      </c>
      <c r="AF222" s="104"/>
      <c r="AG222" s="104"/>
      <c r="AH222" s="104">
        <f>IF(AC222="","",IF(ISNUMBER(AC222)=FALSE,"Não se aplica",IFERROR(VLOOKUP(AC222,Produtos!$A$1:$C$2319,3,FALSE),"Não Cadastrado")))</f>
        <v>3</v>
      </c>
      <c r="AI222" s="104"/>
      <c r="AJ222" s="104" t="str">
        <f>VLOOKUP(Tabela2[[#This Row],[SIEMA]],Siema2025,26,FALSE)</f>
        <v>Tombamento</v>
      </c>
      <c r="AK222" s="107" t="s">
        <v>7182</v>
      </c>
      <c r="AL222" s="107"/>
      <c r="AM222" s="107"/>
      <c r="AN222" s="108" t="str">
        <f>VLOOKUP(Tabela2[[#This Row],[SIEMA]],Siema2025,51,FALSE)</f>
        <v/>
      </c>
      <c r="AO222" s="108" t="str">
        <f>VLOOKUP(Tabela2[[#This Row],[SIEMA]],Siema2025,53,FALSE)</f>
        <v/>
      </c>
      <c r="AP222" s="108" t="str">
        <f>VLOOKUP(Tabela2[[#This Row],[SIEMA]],Siema2025,55,FALSE)</f>
        <v/>
      </c>
      <c r="AQ222" s="108" t="str">
        <f>VLOOKUP(Tabela2[[#This Row],[SIEMA]],Siema2025,57,FALSE)</f>
        <v>X</v>
      </c>
      <c r="AR222" s="108" t="str">
        <f>VLOOKUP(Tabela2[[#This Row],[SIEMA]],Siema2025,59,FALSE)</f>
        <v/>
      </c>
      <c r="AS222" s="108" t="str">
        <f>VLOOKUP(Tabela2[[#This Row],[SIEMA]],Siema2025,61,FALSE)</f>
        <v/>
      </c>
      <c r="AT222" s="108" t="str">
        <f>VLOOKUP(Tabela2[[#This Row],[SIEMA]],Siema2025,63,FALSE)</f>
        <v/>
      </c>
      <c r="AU222" s="108" t="str">
        <f>VLOOKUP(Tabela2[[#This Row],[SIEMA]],Siema2025,65,FALSE)</f>
        <v>X</v>
      </c>
      <c r="AV222" s="108" t="str">
        <f>VLOOKUP(Tabela2[[#This Row],[SIEMA]],Siema2025,67,FALSE)</f>
        <v/>
      </c>
      <c r="AW222" s="108" t="str">
        <f>VLOOKUP(Tabela2[[#This Row],[SIEMA]],Siema2025,69,FALSE)</f>
        <v/>
      </c>
      <c r="AX222" s="108" t="str">
        <f>VLOOKUP(Tabela2[[#This Row],[SIEMA]],Siema2025,71,FALSE)</f>
        <v/>
      </c>
      <c r="AY222" s="108" t="str">
        <f>VLOOKUP(Tabela2[[#This Row],[SIEMA]],Siema2025,73,FALSE)</f>
        <v/>
      </c>
      <c r="AZ222" s="108" t="str">
        <f>VLOOKUP(Tabela2[[#This Row],[SIEMA]],Siema2025,75,FALSE)</f>
        <v/>
      </c>
      <c r="BA222" s="108" t="str">
        <f>VLOOKUP(Tabela2[[#This Row],[SIEMA]],Siema2025,77,FALSE)</f>
        <v/>
      </c>
      <c r="BB222" s="108" t="str">
        <f>VLOOKUP(Tabela2[[#This Row],[SIEMA]],Siema2025,79,FALSE)</f>
        <v/>
      </c>
      <c r="BC222" s="108" t="str">
        <f>IF(Tabela2[[#This Row],[Outro(s) ]] = "X", "PREENCHER","NA")</f>
        <v>NA</v>
      </c>
      <c r="BD222" s="108" t="str">
        <f>VLOOKUP(Tabela2[[#This Row],[SIEMA]],Siema2025,82,FALSE)</f>
        <v/>
      </c>
      <c r="BE222" s="108" t="str">
        <f>VLOOKUP(Tabela2[[#This Row],[SIEMA]],Siema2025,81,FALSE)</f>
        <v/>
      </c>
      <c r="BF222" s="110" t="str">
        <f>VLOOKUP(Tabela2[[#This Row],[SIEMA]],Siema2025,28,FALSE)</f>
        <v/>
      </c>
      <c r="BG222" s="110"/>
      <c r="BH222" s="111" t="str">
        <f>VLOOKUP(Tabela2[[#This Row],[SIEMA]],Siema2025,29,FALSE)</f>
        <v/>
      </c>
      <c r="BI222" s="112" t="str">
        <f>VLOOKUP(Tabela2[[#This Row],[SIEMA]],Siema2025,107,FALSE)</f>
        <v>Não</v>
      </c>
      <c r="BJ222" s="107" t="s">
        <v>7113</v>
      </c>
      <c r="BK222" s="104" t="s">
        <v>123</v>
      </c>
      <c r="BL222" s="140">
        <v>45754</v>
      </c>
      <c r="BM222" s="108">
        <f ca="1">IF(Tabela2[[#This Row],[Data de atendimento do Ibama (considerar o primeiro documento/ação)]]="",_xlfn.DAYS(TODAY(),J222),_xlfn.DAYS(Tabela2[[#This Row],[Data de atendimento do Ibama (considerar o primeiro documento/ação)]],J222))</f>
        <v>5</v>
      </c>
      <c r="BN222" s="108" t="s">
        <v>7922</v>
      </c>
      <c r="BO222" s="114" t="s">
        <v>7124</v>
      </c>
      <c r="BP222" s="108" t="s">
        <v>8155</v>
      </c>
      <c r="BQ222" s="106" t="s">
        <v>123</v>
      </c>
      <c r="BR222" s="108" t="s">
        <v>123</v>
      </c>
      <c r="BS222" s="108" t="str">
        <f>IF(Tabela2[[#This Row],[Se sim, foi emitida Ordem de Emergência? (informações vinculada à coluna CK)]] = "Sim", "PREENCHER","NA")</f>
        <v>NA</v>
      </c>
      <c r="BT222" s="108" t="str">
        <f>IF(Tabela2[[#This Row],[Foi elaborado Relatório de Vistoria pelo Ibama? (informações vinculada à coluna CK)]] = "Sim", "PREENCHER","NA")</f>
        <v>NA</v>
      </c>
      <c r="BU222" s="108" t="str">
        <f>IF(Tabela2[[#This Row],[Houve envio de Informações Pós-acidente (preencher "não se aplica" quando de competência estadual/municipal)]] = "Sim", "PREENCHER","NA")</f>
        <v>NA</v>
      </c>
      <c r="BV222" s="108" t="str">
        <f>IF(Tabela2[[#This Row],[Houve avaliação das informações pós-acidente solicitadas/enviadas?]] = "Sim", "PREENCHER","NA")</f>
        <v>NA</v>
      </c>
      <c r="BW222" s="108" t="s">
        <v>2696</v>
      </c>
      <c r="BX222" s="106" t="s">
        <v>7102</v>
      </c>
      <c r="BY222" s="140">
        <v>45754</v>
      </c>
      <c r="BZ222" s="104">
        <f>IF(Tabela2[[#This Row],[Data do documento de encerramento]]="NA","NA",IF(Tabela2[[#This Row],[Data do documento de encerramento]]="","Pendente de conclusão/ encerramento",_xlfn.DAYS(Tabela2[[#This Row],[Data do documento de encerramento]],J222)))</f>
        <v>5</v>
      </c>
      <c r="CA222" s="107" t="s">
        <v>7807</v>
      </c>
      <c r="CB222" s="107"/>
      <c r="CC222" s="131"/>
      <c r="CD222" s="107"/>
      <c r="CE222" s="107"/>
      <c r="CF222" s="107"/>
    </row>
    <row r="223" spans="1:84" ht="30.75" hidden="1">
      <c r="A223" s="169">
        <v>20254332409</v>
      </c>
      <c r="B223" s="170" t="s">
        <v>8156</v>
      </c>
      <c r="C223" s="108" t="str">
        <f>VLOOKUP(Tabela2[[#This Row],[SIEMA]],Siema2025,4,FALSE)</f>
        <v xml:space="preserve"> MG</v>
      </c>
      <c r="D223" s="106" t="str">
        <f>VLOOKUP(Tabela2[[#This Row],[SIEMA]],Siema2025,3,FALSE)</f>
        <v xml:space="preserve">Barão de Cocais </v>
      </c>
      <c r="E223" s="106" t="str">
        <f>VLOOKUP(Tabela2[[#This Row],[SIEMA]],Siema2025,20,FALSE)</f>
        <v>Barão de Cocais, EH 206 ida e 206 volta, KM30+700.</v>
      </c>
      <c r="F223" s="106"/>
      <c r="G223" s="106" t="s">
        <v>8157</v>
      </c>
      <c r="H223" s="106" t="s">
        <v>8158</v>
      </c>
      <c r="I223" s="104" t="s">
        <v>7114</v>
      </c>
      <c r="J223" s="105">
        <f>VLOOKUP(Tabela2[[#This Row],[SIEMA]],Siema2025,2,FALSE)</f>
        <v>45750</v>
      </c>
      <c r="K223" s="105" t="str">
        <f>VLOOKUP(Tabela2[[#This Row],[SIEMA]],Siema2025,16,FALSE)</f>
        <v>Quinta</v>
      </c>
      <c r="L223" s="106" t="str">
        <f>IF(Tabela2[[#This Row],[Data]]="","Sem Informação",VLOOKUP(MONTH(Tabela2[[#This Row],[Data]]),'[1]Validação de dados'!$I$1:$J$13,2,0))</f>
        <v>Abril</v>
      </c>
      <c r="M223" s="104">
        <f>YEAR(Tabela2[[#This Row],[Data]])</f>
        <v>2025</v>
      </c>
      <c r="N223" s="105" t="str">
        <f>VLOOKUP(Tabela2[[#This Row],[SIEMA]],Siema2025,17,FALSE)</f>
        <v>Matutino</v>
      </c>
      <c r="O223" s="105" t="str">
        <f>VLOOKUP(Tabela2[[#This Row],[SIEMA]],Siema2025,5,FALSE)</f>
        <v>Ferrovia</v>
      </c>
      <c r="P223" s="104" t="str">
        <f>VLOOKUP(Tabela2[[#This Row],[SIEMA]],Siema2025,21,FALSE)</f>
        <v>Vazamento oriundo de um vagão de soja de aproximadamente 40 toneladas.</v>
      </c>
      <c r="Q223" s="104" t="s">
        <v>7127</v>
      </c>
      <c r="R223" s="104" t="s">
        <v>7127</v>
      </c>
      <c r="S223" s="107" t="s">
        <v>7462</v>
      </c>
      <c r="T223" s="104">
        <v>50</v>
      </c>
      <c r="U223" s="104" t="s">
        <v>7121</v>
      </c>
      <c r="V223" s="104" t="s">
        <v>7127</v>
      </c>
      <c r="W223" s="104" t="str">
        <f>VLOOKUP(Tabela2[[#This Row],[SIEMA]],Siema2025,10,FALSE)</f>
        <v/>
      </c>
      <c r="X223" s="113"/>
      <c r="Y223" s="109" t="str">
        <f>IF(W223="","", IF(W223="NC","", IF(W223="NE","", IF(W223="NA","",IFERROR(VLOOKUP(W223,Produtos!$A$1:$C$2319,2,FALSE),"Não Cadastrado")))))</f>
        <v/>
      </c>
      <c r="Z223" s="104" t="str">
        <f>VLOOKUP(Tabela2[[#This Row],[SIEMA]],Siema2025,11,FALSE)</f>
        <v xml:space="preserve"> </v>
      </c>
      <c r="AA223" s="104" t="str">
        <f>VLOOKUP(Tabela2[[#This Row],[SIEMA]],Siema2025,12,FALSE)</f>
        <v xml:space="preserve"> </v>
      </c>
      <c r="AB223" s="104" t="str">
        <f>IF(W223="","",IF(ISNUMBER(W223)=FALSE,"Não se aplica",IFERROR(VLOOKUP(W223,Produtos!$A$1:$C$2319,3,FALSE),"Não Cadastrado")))</f>
        <v/>
      </c>
      <c r="AC223" s="104"/>
      <c r="AD223" s="108"/>
      <c r="AE223" s="107" t="str">
        <f>IF(AC223="","", IF(AC223="NC","", IF(AC223="NE","", IF(AC223="NA","",IFERROR(VLOOKUP(AC223,Produtos!$A$1:$C$2319,2,FALSE),"Não Cadastrado")))))</f>
        <v/>
      </c>
      <c r="AF223" s="104"/>
      <c r="AG223" s="104"/>
      <c r="AH223" s="104" t="str">
        <f>IF(AC223="","",IF(ISNUMBER(AC223)=FALSE,"Não se aplica",IFERROR(VLOOKUP(AC223,Produtos!$A$1:$C$2319,3,FALSE),"Não Cadastrado")))</f>
        <v/>
      </c>
      <c r="AI223" s="104"/>
      <c r="AJ223" s="104" t="str">
        <f>VLOOKUP(Tabela2[[#This Row],[SIEMA]],Siema2025,26,FALSE)</f>
        <v>Em investigação para conclusão das hipóteses levantadas.</v>
      </c>
      <c r="AK223" s="107" t="s">
        <v>7250</v>
      </c>
      <c r="AL223" s="107"/>
      <c r="AM223" s="107"/>
      <c r="AN223" s="108" t="str">
        <f>VLOOKUP(Tabela2[[#This Row],[SIEMA]],Siema2025,51,FALSE)</f>
        <v/>
      </c>
      <c r="AO223" s="108" t="str">
        <f>VLOOKUP(Tabela2[[#This Row],[SIEMA]],Siema2025,53,FALSE)</f>
        <v/>
      </c>
      <c r="AP223" s="108" t="str">
        <f>VLOOKUP(Tabela2[[#This Row],[SIEMA]],Siema2025,55,FALSE)</f>
        <v/>
      </c>
      <c r="AQ223" s="108" t="str">
        <f>VLOOKUP(Tabela2[[#This Row],[SIEMA]],Siema2025,57,FALSE)</f>
        <v/>
      </c>
      <c r="AR223" s="108" t="str">
        <f>VLOOKUP(Tabela2[[#This Row],[SIEMA]],Siema2025,59,FALSE)</f>
        <v/>
      </c>
      <c r="AS223" s="108" t="str">
        <f>VLOOKUP(Tabela2[[#This Row],[SIEMA]],Siema2025,61,FALSE)</f>
        <v/>
      </c>
      <c r="AT223" s="108" t="str">
        <f>VLOOKUP(Tabela2[[#This Row],[SIEMA]],Siema2025,63,FALSE)</f>
        <v/>
      </c>
      <c r="AU223" s="108" t="s">
        <v>7132</v>
      </c>
      <c r="AV223" s="108" t="str">
        <f>VLOOKUP(Tabela2[[#This Row],[SIEMA]],Siema2025,67,FALSE)</f>
        <v/>
      </c>
      <c r="AW223" s="108" t="str">
        <f>VLOOKUP(Tabela2[[#This Row],[SIEMA]],Siema2025,69,FALSE)</f>
        <v/>
      </c>
      <c r="AX223" s="108" t="str">
        <f>VLOOKUP(Tabela2[[#This Row],[SIEMA]],Siema2025,71,FALSE)</f>
        <v/>
      </c>
      <c r="AY223" s="108" t="str">
        <f>VLOOKUP(Tabela2[[#This Row],[SIEMA]],Siema2025,73,FALSE)</f>
        <v/>
      </c>
      <c r="AZ223" s="108" t="str">
        <f>VLOOKUP(Tabela2[[#This Row],[SIEMA]],Siema2025,75,FALSE)</f>
        <v/>
      </c>
      <c r="BA223" s="108" t="str">
        <f>VLOOKUP(Tabela2[[#This Row],[SIEMA]],Siema2025,77,FALSE)</f>
        <v/>
      </c>
      <c r="BB223" s="108"/>
      <c r="BC223" s="108" t="str">
        <f>IF(Tabela2[[#This Row],[Outro(s) ]] = "X", "PREENCHER","NA")</f>
        <v>NA</v>
      </c>
      <c r="BD223" s="108" t="str">
        <f>VLOOKUP(Tabela2[[#This Row],[SIEMA]],Siema2025,82,FALSE)</f>
        <v/>
      </c>
      <c r="BE223" s="108" t="str">
        <f>VLOOKUP(Tabela2[[#This Row],[SIEMA]],Siema2025,81,FALSE)</f>
        <v/>
      </c>
      <c r="BF223" s="110" t="s">
        <v>7380</v>
      </c>
      <c r="BG223" s="110" t="s">
        <v>6835</v>
      </c>
      <c r="BH223" s="111" t="str">
        <f>VLOOKUP(Tabela2[[#This Row],[SIEMA]],Siema2025,29,FALSE)</f>
        <v>33592510026200</v>
      </c>
      <c r="BI223" s="112" t="str">
        <f>VLOOKUP(Tabela2[[#This Row],[SIEMA]],Siema2025,107,FALSE)</f>
        <v>Não</v>
      </c>
      <c r="BJ223" s="107" t="s">
        <v>7099</v>
      </c>
      <c r="BK223" s="104" t="s">
        <v>2696</v>
      </c>
      <c r="BL223" s="140">
        <v>45755</v>
      </c>
      <c r="BM223" s="108">
        <f ca="1">IF(Tabela2[[#This Row],[Data de atendimento do Ibama (considerar o primeiro documento/ação)]]="",_xlfn.DAYS(TODAY(),J223),_xlfn.DAYS(Tabela2[[#This Row],[Data de atendimento do Ibama (considerar o primeiro documento/ação)]],J223))</f>
        <v>5</v>
      </c>
      <c r="BN223" s="108" t="str">
        <f>IF(Tabela2[[#This Row],[Atendido pelo Ibama ("Não" ou "Sim")]]="Não","Preencher", IF(Tabela2[[#This Row],[Atendido pelo Ibama ("Não" ou "Sim")]]="Sim","NA",""))</f>
        <v>NA</v>
      </c>
      <c r="BO223" s="114" t="s">
        <v>7100</v>
      </c>
      <c r="BP223" s="108" t="str">
        <f>IF(Tabela2[[#This Row],[Forma de atendimento (primeiro documento/ação)]]= "Outros (especificar)", "PREENCHER","NA")</f>
        <v>NA</v>
      </c>
      <c r="BQ223" s="106" t="s">
        <v>2696</v>
      </c>
      <c r="BR223" s="108" t="s">
        <v>123</v>
      </c>
      <c r="BS223" s="108" t="s">
        <v>2696</v>
      </c>
      <c r="BT223" s="108" t="s">
        <v>7101</v>
      </c>
      <c r="BU223" s="108" t="s">
        <v>2696</v>
      </c>
      <c r="BV223" s="108" t="s">
        <v>123</v>
      </c>
      <c r="BW223" s="108" t="s">
        <v>2696</v>
      </c>
      <c r="BX223" s="106" t="s">
        <v>7785</v>
      </c>
      <c r="BY223" s="106"/>
      <c r="BZ223" s="104" t="str">
        <f>IF(Tabela2[[#This Row],[Data do documento de encerramento]]="NA","NA",IF(Tabela2[[#This Row],[Data do documento de encerramento]]="","Pendente de conclusão/ encerramento",_xlfn.DAYS(Tabela2[[#This Row],[Data do documento de encerramento]],J223)))</f>
        <v>Pendente de conclusão/ encerramento</v>
      </c>
      <c r="CA223" s="107" t="s">
        <v>8159</v>
      </c>
      <c r="CB223" s="107"/>
      <c r="CC223" s="129"/>
      <c r="CD223" s="107"/>
      <c r="CE223" s="107"/>
      <c r="CF223" s="107"/>
    </row>
    <row r="224" spans="1:84" ht="30.75" hidden="1">
      <c r="A224" s="199">
        <v>20254354001</v>
      </c>
      <c r="B224" s="170" t="s">
        <v>8160</v>
      </c>
      <c r="C224" s="108" t="str">
        <f>VLOOKUP(Tabela2[[#This Row],[SIEMA]],Siema2025,4,FALSE)</f>
        <v xml:space="preserve"> SP</v>
      </c>
      <c r="D224" s="106" t="str">
        <f>VLOOKUP(Tabela2[[#This Row],[SIEMA]],Siema2025,3,FALSE)</f>
        <v xml:space="preserve">Cubatão </v>
      </c>
      <c r="E224" s="106" t="str">
        <f>VLOOKUP(Tabela2[[#This Row],[SIEMA]],Siema2025,20,FALSE)</f>
        <v>3GWR+F3X Cubatão</v>
      </c>
      <c r="F224" s="106"/>
      <c r="G224" s="106" t="s">
        <v>8161</v>
      </c>
      <c r="H224" s="106" t="s">
        <v>8162</v>
      </c>
      <c r="I224" s="104" t="s">
        <v>7114</v>
      </c>
      <c r="J224" s="105">
        <f>VLOOKUP(Tabela2[[#This Row],[SIEMA]],Siema2025,2,FALSE)</f>
        <v>45750</v>
      </c>
      <c r="K224" s="105" t="str">
        <f>VLOOKUP(Tabela2[[#This Row],[SIEMA]],Siema2025,16,FALSE)</f>
        <v>Quinta</v>
      </c>
      <c r="L224" s="106" t="str">
        <f>IF(Tabela2[[#This Row],[Data]]="","Sem Informação",VLOOKUP(MONTH(Tabela2[[#This Row],[Data]]),'[1]Validação de dados'!$I$1:$J$13,2,0))</f>
        <v>Abril</v>
      </c>
      <c r="M224" s="104">
        <f>YEAR(Tabela2[[#This Row],[Data]])</f>
        <v>2025</v>
      </c>
      <c r="N224" s="105" t="str">
        <f>VLOOKUP(Tabela2[[#This Row],[SIEMA]],Siema2025,17,FALSE)</f>
        <v>Madrugada</v>
      </c>
      <c r="O224" s="105" t="str">
        <f>VLOOKUP(Tabela2[[#This Row],[SIEMA]],Siema2025,5,FALSE)</f>
        <v>Ferrovia</v>
      </c>
      <c r="P224" s="104" t="str">
        <f>VLOOKUP(Tabela2[[#This Row],[SIEMA]],Siema2025,21,FALSE)</f>
        <v>Vandalismo envolvendo a abertura de 1 vagões graneleiros carregados de farelo  de soja.</v>
      </c>
      <c r="Q224" s="104" t="s">
        <v>7127</v>
      </c>
      <c r="R224" s="104" t="s">
        <v>7127</v>
      </c>
      <c r="S224" s="107" t="s">
        <v>7462</v>
      </c>
      <c r="T224" s="104" t="str">
        <f>VLOOKUP(Tabela2[[#This Row],[SIEMA]],Siema2025,11,FALSE)</f>
        <v>20</v>
      </c>
      <c r="U224" s="104" t="s">
        <v>7121</v>
      </c>
      <c r="V224" s="104" t="s">
        <v>7127</v>
      </c>
      <c r="W224" s="104"/>
      <c r="X224" s="113"/>
      <c r="Y224" s="109" t="str">
        <f>IF(W224="","", IF(W224="NC","", IF(W224="NE","", IF(W224="NA","",IFERROR(VLOOKUP(W224,Produtos!$A$1:$C$2319,2,FALSE),"Não Cadastrado")))))</f>
        <v/>
      </c>
      <c r="Z224" s="104"/>
      <c r="AA224" s="104"/>
      <c r="AB224" s="104" t="str">
        <f>IF(W224="","",IF(ISNUMBER(W224)=FALSE,"Não se aplica",IFERROR(VLOOKUP(W224,Produtos!$A$1:$C$2319,3,FALSE),"Não Cadastrado")))</f>
        <v/>
      </c>
      <c r="AC224" s="104"/>
      <c r="AD224" s="108"/>
      <c r="AE224" s="107" t="str">
        <f>IF(AC224="","", IF(AC224="NC","", IF(AC224="NE","", IF(AC224="NA","",IFERROR(VLOOKUP(AC224,Produtos!$A$1:$C$2319,2,FALSE),"Não Cadastrado")))))</f>
        <v/>
      </c>
      <c r="AF224" s="104"/>
      <c r="AG224" s="104"/>
      <c r="AH224" s="104" t="str">
        <f>IF(AC224="","",IF(ISNUMBER(AC224)=FALSE,"Não se aplica",IFERROR(VLOOKUP(AC224,Produtos!$A$1:$C$2319,3,FALSE),"Não Cadastrado")))</f>
        <v/>
      </c>
      <c r="AI224" s="104"/>
      <c r="AJ224" s="104" t="str">
        <f>VLOOKUP(Tabela2[[#This Row],[SIEMA]],Siema2025,26,FALSE)</f>
        <v>Ato criminoso envolvendo a abertura de 1 vagões graneleiros carregados de farelo de  soja ocorrendo extravasamento sobre o solo.</v>
      </c>
      <c r="AK224" s="107" t="s">
        <v>7122</v>
      </c>
      <c r="AL224" s="107"/>
      <c r="AM224" s="107"/>
      <c r="AN224" s="108" t="str">
        <f>VLOOKUP(Tabela2[[#This Row],[SIEMA]],Siema2025,51,FALSE)</f>
        <v/>
      </c>
      <c r="AO224" s="108" t="str">
        <f>VLOOKUP(Tabela2[[#This Row],[SIEMA]],Siema2025,53,FALSE)</f>
        <v/>
      </c>
      <c r="AP224" s="108" t="str">
        <f>VLOOKUP(Tabela2[[#This Row],[SIEMA]],Siema2025,55,FALSE)</f>
        <v/>
      </c>
      <c r="AQ224" s="108" t="str">
        <f>VLOOKUP(Tabela2[[#This Row],[SIEMA]],Siema2025,57,FALSE)</f>
        <v/>
      </c>
      <c r="AR224" s="108" t="str">
        <f>VLOOKUP(Tabela2[[#This Row],[SIEMA]],Siema2025,59,FALSE)</f>
        <v/>
      </c>
      <c r="AS224" s="108" t="str">
        <f>VLOOKUP(Tabela2[[#This Row],[SIEMA]],Siema2025,61,FALSE)</f>
        <v/>
      </c>
      <c r="AT224" s="108" t="str">
        <f>VLOOKUP(Tabela2[[#This Row],[SIEMA]],Siema2025,63,FALSE)</f>
        <v/>
      </c>
      <c r="AU224" s="108" t="str">
        <f>VLOOKUP(Tabela2[[#This Row],[SIEMA]],Siema2025,65,FALSE)</f>
        <v>X</v>
      </c>
      <c r="AV224" s="108" t="str">
        <f>VLOOKUP(Tabela2[[#This Row],[SIEMA]],Siema2025,67,FALSE)</f>
        <v/>
      </c>
      <c r="AW224" s="108" t="str">
        <f>VLOOKUP(Tabela2[[#This Row],[SIEMA]],Siema2025,69,FALSE)</f>
        <v/>
      </c>
      <c r="AX224" s="108" t="str">
        <f>VLOOKUP(Tabela2[[#This Row],[SIEMA]],Siema2025,71,FALSE)</f>
        <v/>
      </c>
      <c r="AY224" s="108" t="str">
        <f>VLOOKUP(Tabela2[[#This Row],[SIEMA]],Siema2025,73,FALSE)</f>
        <v/>
      </c>
      <c r="AZ224" s="108" t="str">
        <f>VLOOKUP(Tabela2[[#This Row],[SIEMA]],Siema2025,75,FALSE)</f>
        <v/>
      </c>
      <c r="BA224" s="108" t="str">
        <f>VLOOKUP(Tabela2[[#This Row],[SIEMA]],Siema2025,77,FALSE)</f>
        <v/>
      </c>
      <c r="BB224" s="108" t="str">
        <f>VLOOKUP(Tabela2[[#This Row],[SIEMA]],Siema2025,79,FALSE)</f>
        <v/>
      </c>
      <c r="BC224" s="108" t="str">
        <f>IF(Tabela2[[#This Row],[Outro(s) ]] = "X", "PREENCHER","NA")</f>
        <v>NA</v>
      </c>
      <c r="BD224" s="108" t="str">
        <f>VLOOKUP(Tabela2[[#This Row],[SIEMA]],Siema2025,82,FALSE)</f>
        <v/>
      </c>
      <c r="BE224" s="108" t="str">
        <f>VLOOKUP(Tabela2[[#This Row],[SIEMA]],Siema2025,81,FALSE)</f>
        <v/>
      </c>
      <c r="BF224" s="110" t="s">
        <v>3066</v>
      </c>
      <c r="BG224" s="110" t="s">
        <v>7123</v>
      </c>
      <c r="BH224" s="111" t="str">
        <f>VLOOKUP(Tabela2[[#This Row],[SIEMA]],Siema2025,29,FALSE)</f>
        <v>02502844000166</v>
      </c>
      <c r="BI224" s="112" t="str">
        <f>VLOOKUP(Tabela2[[#This Row],[SIEMA]],Siema2025,107,FALSE)</f>
        <v>Não</v>
      </c>
      <c r="BJ224" s="107" t="s">
        <v>7099</v>
      </c>
      <c r="BK224" s="104" t="s">
        <v>2696</v>
      </c>
      <c r="BL224" s="140">
        <v>45775</v>
      </c>
      <c r="BM224" s="108">
        <f ca="1">IF(Tabela2[[#This Row],[Data de atendimento do Ibama (considerar o primeiro documento/ação)]]="",_xlfn.DAYS(TODAY(),J224),_xlfn.DAYS(Tabela2[[#This Row],[Data de atendimento do Ibama (considerar o primeiro documento/ação)]],J224))</f>
        <v>25</v>
      </c>
      <c r="BN224" s="108" t="str">
        <f>IF(Tabela2[[#This Row],[Atendido pelo Ibama ("Não" ou "Sim")]]="Não","Preencher", IF(Tabela2[[#This Row],[Atendido pelo Ibama ("Não" ou "Sim")]]="Sim","NA",""))</f>
        <v>NA</v>
      </c>
      <c r="BO224" s="114" t="s">
        <v>7100</v>
      </c>
      <c r="BP224" s="108" t="str">
        <f>IF(Tabela2[[#This Row],[Forma de atendimento (primeiro documento/ação)]]= "Outros (especificar)", "PREENCHER","NA")</f>
        <v>NA</v>
      </c>
      <c r="BQ224" s="106" t="s">
        <v>123</v>
      </c>
      <c r="BR224" s="108" t="str">
        <f>IF(Tabela2[[#This Row],[Equipe do Ibama foi a campo? Houve sobrevoo do Poseidon?]] = "Sim", "PREENCHER","NA")</f>
        <v>NA</v>
      </c>
      <c r="BS224" s="108" t="str">
        <f>IF(Tabela2[[#This Row],[Se sim, foi emitida Ordem de Emergência? (informações vinculada à coluna CK)]] = "Sim", "PREENCHER","NA")</f>
        <v>NA</v>
      </c>
      <c r="BT224" s="108" t="s">
        <v>7126</v>
      </c>
      <c r="BU224" s="108" t="s">
        <v>2696</v>
      </c>
      <c r="BV224" s="108" t="s">
        <v>123</v>
      </c>
      <c r="BW224" s="108" t="s">
        <v>123</v>
      </c>
      <c r="BX224" s="106" t="s">
        <v>7127</v>
      </c>
      <c r="BY224" s="106"/>
      <c r="BZ224" s="104" t="str">
        <f>IF(Tabela2[[#This Row],[Data do documento de encerramento]]="NA","NA",IF(Tabela2[[#This Row],[Data do documento de encerramento]]="","Pendente de conclusão/ encerramento",_xlfn.DAYS(Tabela2[[#This Row],[Data do documento de encerramento]],J224)))</f>
        <v>Pendente de conclusão/ encerramento</v>
      </c>
      <c r="CA224" s="107" t="s">
        <v>7128</v>
      </c>
      <c r="CB224" s="107"/>
      <c r="CC224" s="130"/>
      <c r="CD224" s="107"/>
      <c r="CE224" s="107"/>
      <c r="CF224" s="107"/>
    </row>
    <row r="225" spans="1:84" ht="30.75" hidden="1">
      <c r="A225" s="169">
        <v>20254875648</v>
      </c>
      <c r="B225" s="170" t="s">
        <v>8163</v>
      </c>
      <c r="C225" s="108" t="str">
        <f>VLOOKUP(Tabela2[[#This Row],[SIEMA]],Siema2025,4,FALSE)</f>
        <v xml:space="preserve"> PA</v>
      </c>
      <c r="D225" s="106" t="str">
        <f>VLOOKUP(Tabela2[[#This Row],[SIEMA]],Siema2025,3,FALSE)</f>
        <v xml:space="preserve">Sapucaia </v>
      </c>
      <c r="E225" s="106" t="s">
        <v>8164</v>
      </c>
      <c r="F225" s="106" t="s">
        <v>8165</v>
      </c>
      <c r="G225" s="106" t="s">
        <v>8166</v>
      </c>
      <c r="H225" s="109" t="s">
        <v>8167</v>
      </c>
      <c r="I225" s="104" t="s">
        <v>7114</v>
      </c>
      <c r="J225" s="105">
        <f>VLOOKUP(Tabela2[[#This Row],[SIEMA]],Siema2025,2,FALSE)</f>
        <v>45750</v>
      </c>
      <c r="K225" s="105" t="str">
        <f>VLOOKUP(Tabela2[[#This Row],[SIEMA]],Siema2025,16,FALSE)</f>
        <v>Quinta</v>
      </c>
      <c r="L225" s="106" t="str">
        <f>IF(Tabela2[[#This Row],[Data]]="","Sem Informação",VLOOKUP(MONTH(Tabela2[[#This Row],[Data]]),'[1]Validação de dados'!$I$1:$J$13,2,0))</f>
        <v>Abril</v>
      </c>
      <c r="M225" s="104">
        <f>YEAR(Tabela2[[#This Row],[Data]])</f>
        <v>2025</v>
      </c>
      <c r="N225" s="105" t="str">
        <f>VLOOKUP(Tabela2[[#This Row],[SIEMA]],Siema2025,17,FALSE)</f>
        <v>Matutino</v>
      </c>
      <c r="O225" s="105" t="str">
        <f>VLOOKUP(Tabela2[[#This Row],[SIEMA]],Siema2025,5,FALSE)</f>
        <v>Rodovia</v>
      </c>
      <c r="P225" s="104" t="str">
        <f>VLOOKUP(Tabela2[[#This Row],[SIEMA]],Siema2025,21,FALSE)</f>
        <v>A Fernandes Amadeu Transportes e Logísca Ltda, vem através deste comunicar um acidente
envolvendo um conjunto de nossa frota.
Cavalo Placa: FZF-8F43
Carreta Placa: FVM-1J21</v>
      </c>
      <c r="Q225" s="104">
        <v>2067</v>
      </c>
      <c r="R225" s="104" t="s">
        <v>8168</v>
      </c>
      <c r="S225" s="107" t="str">
        <f>IF(Q225="","", IF(Q225="NC","", IF(Q225="NE","", IF(Q225="NA","",IFERROR(VLOOKUP(Q225,Produtos!$A$1:$C$2319,2,FALSE),"Não Cadastrado")))))</f>
        <v>NITRATO DE AMÔNIO, FERTILIZANTES</v>
      </c>
      <c r="T225" s="104">
        <v>35.933999999999997</v>
      </c>
      <c r="U225" s="104" t="s">
        <v>7121</v>
      </c>
      <c r="V225" s="104">
        <f>IF(Q225="","",IF(ISNUMBER(Q225)=FALSE,"Não se aplica",IFERROR(VLOOKUP(Q225,Produtos!$A$1:$C$2319,3,FALSE),"Não Cadastrado")))</f>
        <v>5.0999999999999996</v>
      </c>
      <c r="W225" s="104" t="str">
        <f>VLOOKUP(Tabela2[[#This Row],[SIEMA]],Siema2025,10,FALSE)</f>
        <v/>
      </c>
      <c r="X225" s="113" t="str">
        <f>IF(Tabela2[[#This Row],[Origem do acidente]] = "Plataforma", "PREENCHER","NA")</f>
        <v>NA</v>
      </c>
      <c r="Y225" s="109" t="str">
        <f>IF(W225="","", IF(W225="NC","", IF(W225="NE","", IF(W225="NA","",IFERROR(VLOOKUP(W225,Produtos!$A$1:$C$2319,2,FALSE),"Não Cadastrado")))))</f>
        <v/>
      </c>
      <c r="Z225" s="104" t="str">
        <f>VLOOKUP(Tabela2[[#This Row],[SIEMA]],Siema2025,11,FALSE)</f>
        <v xml:space="preserve"> </v>
      </c>
      <c r="AA225" s="104" t="str">
        <f>VLOOKUP(Tabela2[[#This Row],[SIEMA]],Siema2025,12,FALSE)</f>
        <v xml:space="preserve"> </v>
      </c>
      <c r="AB225" s="104" t="str">
        <f>IF(W225="","",IF(ISNUMBER(W225)=FALSE,"Não se aplica",IFERROR(VLOOKUP(W225,Produtos!$A$1:$C$2319,3,FALSE),"Não Cadastrado")))</f>
        <v/>
      </c>
      <c r="AC225" s="104"/>
      <c r="AD225" s="108" t="str">
        <f>IF(Tabela2[[#This Row],[Origem do acidente]] = "Plataforma", "PREENCHER","NA")</f>
        <v>NA</v>
      </c>
      <c r="AE225" s="107" t="str">
        <f>IF(AC225="","", IF(AC225="NC","", IF(AC225="NE","", IF(AC225="NA","",IFERROR(VLOOKUP(AC225,Produtos!$A$1:$C$2319,2,FALSE),"Não Cadastrado")))))</f>
        <v/>
      </c>
      <c r="AF225" s="104"/>
      <c r="AG225" s="104"/>
      <c r="AH225" s="104" t="str">
        <f>IF(AC225="","",IF(ISNUMBER(AC225)=FALSE,"Não se aplica",IFERROR(VLOOKUP(AC225,Produtos!$A$1:$C$2319,3,FALSE),"Não Cadastrado")))</f>
        <v/>
      </c>
      <c r="AI225" s="104"/>
      <c r="AJ225" s="104" t="str">
        <f>VLOOKUP(Tabela2[[#This Row],[SIEMA]],Siema2025,26,FALSE)</f>
        <v/>
      </c>
      <c r="AK225" s="107" t="s">
        <v>6834</v>
      </c>
      <c r="AL225" s="107"/>
      <c r="AM225" s="107"/>
      <c r="AN225" s="108" t="str">
        <f>VLOOKUP(Tabela2[[#This Row],[SIEMA]],Siema2025,51,FALSE)</f>
        <v/>
      </c>
      <c r="AO225" s="108" t="str">
        <f>VLOOKUP(Tabela2[[#This Row],[SIEMA]],Siema2025,53,FALSE)</f>
        <v/>
      </c>
      <c r="AP225" s="108" t="str">
        <f>VLOOKUP(Tabela2[[#This Row],[SIEMA]],Siema2025,55,FALSE)</f>
        <v/>
      </c>
      <c r="AQ225" s="108" t="str">
        <f>VLOOKUP(Tabela2[[#This Row],[SIEMA]],Siema2025,57,FALSE)</f>
        <v/>
      </c>
      <c r="AR225" s="108" t="str">
        <f>VLOOKUP(Tabela2[[#This Row],[SIEMA]],Siema2025,59,FALSE)</f>
        <v/>
      </c>
      <c r="AS225" s="108" t="str">
        <f>VLOOKUP(Tabela2[[#This Row],[SIEMA]],Siema2025,61,FALSE)</f>
        <v/>
      </c>
      <c r="AT225" s="108" t="str">
        <f>VLOOKUP(Tabela2[[#This Row],[SIEMA]],Siema2025,63,FALSE)</f>
        <v/>
      </c>
      <c r="AU225" s="108" t="s">
        <v>7132</v>
      </c>
      <c r="AV225" s="108" t="str">
        <f>VLOOKUP(Tabela2[[#This Row],[SIEMA]],Siema2025,67,FALSE)</f>
        <v/>
      </c>
      <c r="AW225" s="108" t="str">
        <f>VLOOKUP(Tabela2[[#This Row],[SIEMA]],Siema2025,69,FALSE)</f>
        <v/>
      </c>
      <c r="AX225" s="108" t="str">
        <f>VLOOKUP(Tabela2[[#This Row],[SIEMA]],Siema2025,71,FALSE)</f>
        <v/>
      </c>
      <c r="AY225" s="108" t="str">
        <f>VLOOKUP(Tabela2[[#This Row],[SIEMA]],Siema2025,73,FALSE)</f>
        <v/>
      </c>
      <c r="AZ225" s="108" t="str">
        <f>VLOOKUP(Tabela2[[#This Row],[SIEMA]],Siema2025,75,FALSE)</f>
        <v/>
      </c>
      <c r="BA225" s="108" t="str">
        <f>VLOOKUP(Tabela2[[#This Row],[SIEMA]],Siema2025,77,FALSE)</f>
        <v/>
      </c>
      <c r="BB225" s="108"/>
      <c r="BC225" s="108" t="str">
        <f>IF(Tabela2[[#This Row],[Outro(s) ]] = "X", "PREENCHER","NA")</f>
        <v>NA</v>
      </c>
      <c r="BD225" s="108" t="str">
        <f>VLOOKUP(Tabela2[[#This Row],[SIEMA]],Siema2025,82,FALSE)</f>
        <v/>
      </c>
      <c r="BE225" s="108" t="str">
        <f>VLOOKUP(Tabela2[[#This Row],[SIEMA]],Siema2025,81,FALSE)</f>
        <v/>
      </c>
      <c r="BF225" s="110" t="str">
        <f>VLOOKUP(Tabela2[[#This Row],[SIEMA]],Siema2025,28,FALSE)</f>
        <v>A Fernandes Amadeu Transportes e Logísca Ltda</v>
      </c>
      <c r="BG225" s="110"/>
      <c r="BH225" s="111" t="str">
        <f>VLOOKUP(Tabela2[[#This Row],[SIEMA]],Siema2025,29,FALSE)</f>
        <v>07774450000180</v>
      </c>
      <c r="BI225" s="112" t="str">
        <f>VLOOKUP(Tabela2[[#This Row],[SIEMA]],Siema2025,107,FALSE)</f>
        <v>Não</v>
      </c>
      <c r="BJ225" s="107" t="s">
        <v>7099</v>
      </c>
      <c r="BK225" s="104" t="s">
        <v>2696</v>
      </c>
      <c r="BL225" s="140">
        <v>45769</v>
      </c>
      <c r="BM225" s="108">
        <f ca="1">IF(Tabela2[[#This Row],[Data de atendimento do Ibama (considerar o primeiro documento/ação)]]="",_xlfn.DAYS(TODAY(),J225),_xlfn.DAYS(Tabela2[[#This Row],[Data de atendimento do Ibama (considerar o primeiro documento/ação)]],J225))</f>
        <v>19</v>
      </c>
      <c r="BN225" s="108" t="str">
        <f>IF(Tabela2[[#This Row],[Atendido pelo Ibama ("Não" ou "Sim")]]="Não","Preencher", IF(Tabela2[[#This Row],[Atendido pelo Ibama ("Não" ou "Sim")]]="Sim","NA",""))</f>
        <v>NA</v>
      </c>
      <c r="BO225" s="114" t="s">
        <v>7124</v>
      </c>
      <c r="BP225" s="108" t="s">
        <v>8169</v>
      </c>
      <c r="BQ225" s="106" t="s">
        <v>7062</v>
      </c>
      <c r="BR225" s="108" t="str">
        <f>IF(Tabela2[[#This Row],[Equipe do Ibama foi a campo? Houve sobrevoo do Poseidon?]] = "Sim", "PREENCHER","NA")</f>
        <v>NA</v>
      </c>
      <c r="BS225" s="108" t="str">
        <f>IF(Tabela2[[#This Row],[Se sim, foi emitida Ordem de Emergência? (informações vinculada à coluna CK)]] = "Sim", "PREENCHER","NA")</f>
        <v>NA</v>
      </c>
      <c r="BT225" s="108" t="str">
        <f>IF(Tabela2[[#This Row],[Foi elaborado Relatório de Vistoria pelo Ibama? (informações vinculada à coluna CK)]] = "Sim", "PREENCHER","NA")</f>
        <v>NA</v>
      </c>
      <c r="BU225" s="108" t="str">
        <f>IF(Tabela2[[#This Row],[Houve envio de Informações Pós-acidente (preencher "não se aplica" quando de competência estadual/municipal)]] = "Sim", "PREENCHER","NA")</f>
        <v>NA</v>
      </c>
      <c r="BV225" s="108" t="str">
        <f>IF(Tabela2[[#This Row],[Houve avaliação das informações pós-acidente solicitadas/enviadas?]] = "Sim", "PREENCHER","NA")</f>
        <v>NA</v>
      </c>
      <c r="BW225" s="108" t="str">
        <f>IF(Tabela2[[#This Row],[O Ibama aguarda resposta da empresa/OEMA, etc?]] = "Sim", "PREENCHER","NA")</f>
        <v>NA</v>
      </c>
      <c r="BX225" s="106"/>
      <c r="BY225" s="140"/>
      <c r="BZ225" s="104" t="str">
        <f>IF(Tabela2[[#This Row],[Data do documento de encerramento]]="NA","NA",IF(Tabela2[[#This Row],[Data do documento de encerramento]]="","Pendente de conclusão/ encerramento",_xlfn.DAYS(Tabela2[[#This Row],[Data do documento de encerramento]],J225)))</f>
        <v>Pendente de conclusão/ encerramento</v>
      </c>
      <c r="CA225" s="107" t="s">
        <v>7738</v>
      </c>
      <c r="CB225" s="107"/>
      <c r="CC225" s="130"/>
      <c r="CD225" s="107"/>
      <c r="CE225" s="107"/>
      <c r="CF225" s="107"/>
    </row>
    <row r="226" spans="1:84" ht="45.75" hidden="1">
      <c r="A226" s="262">
        <v>20254568455</v>
      </c>
      <c r="B226" s="170" t="s">
        <v>8170</v>
      </c>
      <c r="C226" s="108" t="str">
        <f>VLOOKUP(Tabela2[[#This Row],[SIEMA]],Siema2025,4,FALSE)</f>
        <v xml:space="preserve"> SP</v>
      </c>
      <c r="D226" s="106" t="str">
        <f>VLOOKUP(Tabela2[[#This Row],[SIEMA]],Siema2025,3,FALSE)</f>
        <v xml:space="preserve">Araras </v>
      </c>
      <c r="E226" s="106" t="str">
        <f>VLOOKUP(Tabela2[[#This Row],[SIEMA]],Siema2025,20,FALSE)</f>
        <v>Faixa de Dutos OSBRA km 44+766</v>
      </c>
      <c r="F226" s="106"/>
      <c r="G226" s="106" t="s">
        <v>8171</v>
      </c>
      <c r="H226" s="106" t="s">
        <v>8172</v>
      </c>
      <c r="I226" s="104" t="s">
        <v>7114</v>
      </c>
      <c r="J226" s="105">
        <f>VLOOKUP(Tabela2[[#This Row],[SIEMA]],Siema2025,2,FALSE)</f>
        <v>45752</v>
      </c>
      <c r="K226" s="105" t="str">
        <f>VLOOKUP(Tabela2[[#This Row],[SIEMA]],Siema2025,16,FALSE)</f>
        <v>Sábado</v>
      </c>
      <c r="L226" s="106" t="str">
        <f>IF(Tabela2[[#This Row],[Data]]="","Sem Informação",VLOOKUP(MONTH(Tabela2[[#This Row],[Data]]),'[1]Validação de dados'!$I$1:$J$13,2,0))</f>
        <v>Abril</v>
      </c>
      <c r="M226" s="104">
        <f>YEAR(Tabela2[[#This Row],[Data]])</f>
        <v>2025</v>
      </c>
      <c r="N226" s="105" t="str">
        <f>VLOOKUP(Tabela2[[#This Row],[SIEMA]],Siema2025,17,FALSE)</f>
        <v>Vespertino</v>
      </c>
      <c r="O226" s="105" t="str">
        <f>VLOOKUP(Tabela2[[#This Row],[SIEMA]],Siema2025,5,FALSE)</f>
        <v>Duto</v>
      </c>
      <c r="P226" s="104" t="str">
        <f>VLOOKUP(Tabela2[[#This Row],[SIEMA]],Siema2025,21,FALSE)</f>
        <v>Faixa de Dutos OSBRA km 44+766</v>
      </c>
      <c r="Q226" s="104">
        <v>1203</v>
      </c>
      <c r="R226" s="104" t="s">
        <v>2453</v>
      </c>
      <c r="S226" s="107" t="str">
        <f>IF(Q226="","", IF(Q226="NC","", IF(Q226="NE","", IF(Q226="NA","",IFERROR(VLOOKUP(Q226,Produtos!$A$1:$C$2319,2,FALSE),"Não Cadastrado")))))</f>
        <v>COMBUSTÍVEL PARA MOTORES  ou GASOLINA ou GASOLINA DE AVIAÇÃO (GAV-100LL ou AVGAS-100LL)</v>
      </c>
      <c r="T226" s="104">
        <v>0</v>
      </c>
      <c r="U226" s="104" t="s">
        <v>7111</v>
      </c>
      <c r="V226" s="104">
        <f>IF(Q226="","",IF(ISNUMBER(Q226)=FALSE,"Não se aplica",IFERROR(VLOOKUP(Q226,Produtos!$A$1:$C$2319,3,FALSE),"Não Cadastrado")))</f>
        <v>3</v>
      </c>
      <c r="W226" s="104" t="str">
        <f>VLOOKUP(Tabela2[[#This Row],[SIEMA]],Siema2025,10,FALSE)</f>
        <v/>
      </c>
      <c r="X226" s="113" t="str">
        <f>IF(Tabela2[[#This Row],[Origem do acidente]] = "Plataforma", "PREENCHER","NA")</f>
        <v>NA</v>
      </c>
      <c r="Y226" s="109" t="str">
        <f>IF(W226="","", IF(W226="NC","", IF(W226="NE","", IF(W226="NA","",IFERROR(VLOOKUP(W226,Produtos!$A$1:$C$2319,2,FALSE),"Não Cadastrado")))))</f>
        <v/>
      </c>
      <c r="Z226" s="104" t="str">
        <f>VLOOKUP(Tabela2[[#This Row],[SIEMA]],Siema2025,11,FALSE)</f>
        <v xml:space="preserve"> </v>
      </c>
      <c r="AA226" s="104" t="str">
        <f>VLOOKUP(Tabela2[[#This Row],[SIEMA]],Siema2025,12,FALSE)</f>
        <v xml:space="preserve"> </v>
      </c>
      <c r="AB226" s="104" t="str">
        <f>IF(W226="","",IF(ISNUMBER(W226)=FALSE,"Não se aplica",IFERROR(VLOOKUP(W226,Produtos!$A$1:$C$2319,3,FALSE),"Não Cadastrado")))</f>
        <v/>
      </c>
      <c r="AC226" s="104"/>
      <c r="AD226" s="108" t="str">
        <f>IF(Tabela2[[#This Row],[Origem do acidente]] = "Plataforma", "PREENCHER","NA")</f>
        <v>NA</v>
      </c>
      <c r="AE226" s="107" t="str">
        <f>IF(AC226="","", IF(AC226="NC","", IF(AC226="NE","", IF(AC226="NA","",IFERROR(VLOOKUP(AC226,Produtos!$A$1:$C$2319,2,FALSE),"Não Cadastrado")))))</f>
        <v/>
      </c>
      <c r="AF226" s="104"/>
      <c r="AG226" s="104"/>
      <c r="AH226" s="104" t="str">
        <f>IF(AC226="","",IF(ISNUMBER(AC226)=FALSE,"Não se aplica",IFERROR(VLOOKUP(AC226,Produtos!$A$1:$C$2319,3,FALSE),"Não Cadastrado")))</f>
        <v/>
      </c>
      <c r="AI226" s="104"/>
      <c r="AJ226" s="104" t="str">
        <f>VLOOKUP(Tabela2[[#This Row],[SIEMA]],Siema2025,26,FALSE)</f>
        <v>Derivação clandestina para furto de combustível.</v>
      </c>
      <c r="AK226" s="107" t="s">
        <v>7122</v>
      </c>
      <c r="AL226" s="107"/>
      <c r="AM226" s="107"/>
      <c r="AN226" s="108" t="str">
        <f>VLOOKUP(Tabela2[[#This Row],[SIEMA]],Siema2025,51,FALSE)</f>
        <v/>
      </c>
      <c r="AO226" s="108" t="str">
        <f>VLOOKUP(Tabela2[[#This Row],[SIEMA]],Siema2025,53,FALSE)</f>
        <v/>
      </c>
      <c r="AP226" s="108" t="str">
        <f>VLOOKUP(Tabela2[[#This Row],[SIEMA]],Siema2025,55,FALSE)</f>
        <v/>
      </c>
      <c r="AQ226" s="108" t="str">
        <f>VLOOKUP(Tabela2[[#This Row],[SIEMA]],Siema2025,57,FALSE)</f>
        <v/>
      </c>
      <c r="AR226" s="108" t="str">
        <f>VLOOKUP(Tabela2[[#This Row],[SIEMA]],Siema2025,59,FALSE)</f>
        <v/>
      </c>
      <c r="AS226" s="108" t="str">
        <f>VLOOKUP(Tabela2[[#This Row],[SIEMA]],Siema2025,61,FALSE)</f>
        <v/>
      </c>
      <c r="AT226" s="108" t="str">
        <f>VLOOKUP(Tabela2[[#This Row],[SIEMA]],Siema2025,63,FALSE)</f>
        <v/>
      </c>
      <c r="AU226" s="108" t="str">
        <f>VLOOKUP(Tabela2[[#This Row],[SIEMA]],Siema2025,65,FALSE)</f>
        <v/>
      </c>
      <c r="AV226" s="108" t="str">
        <f>VLOOKUP(Tabela2[[#This Row],[SIEMA]],Siema2025,67,FALSE)</f>
        <v/>
      </c>
      <c r="AW226" s="108" t="str">
        <f>VLOOKUP(Tabela2[[#This Row],[SIEMA]],Siema2025,69,FALSE)</f>
        <v/>
      </c>
      <c r="AX226" s="108" t="str">
        <f>VLOOKUP(Tabela2[[#This Row],[SIEMA]],Siema2025,71,FALSE)</f>
        <v/>
      </c>
      <c r="AY226" s="108" t="str">
        <f>VLOOKUP(Tabela2[[#This Row],[SIEMA]],Siema2025,73,FALSE)</f>
        <v/>
      </c>
      <c r="AZ226" s="108" t="str">
        <f>VLOOKUP(Tabela2[[#This Row],[SIEMA]],Siema2025,75,FALSE)</f>
        <v/>
      </c>
      <c r="BA226" s="108" t="str">
        <f>VLOOKUP(Tabela2[[#This Row],[SIEMA]],Siema2025,77,FALSE)</f>
        <v/>
      </c>
      <c r="BB226" s="108"/>
      <c r="BC226" s="108" t="str">
        <f>IF(Tabela2[[#This Row],[Outro(s) ]] = "X", "PREENCHER","NA")</f>
        <v>NA</v>
      </c>
      <c r="BD226" s="108" t="str">
        <f>VLOOKUP(Tabela2[[#This Row],[SIEMA]],Siema2025,82,FALSE)</f>
        <v/>
      </c>
      <c r="BE226" s="108" t="s">
        <v>7132</v>
      </c>
      <c r="BF226" s="110" t="str">
        <f>VLOOKUP(Tabela2[[#This Row],[SIEMA]],Siema2025,28,FALSE)</f>
        <v>Petrobras Transporte S.A. - Transpetro</v>
      </c>
      <c r="BG226" s="110"/>
      <c r="BH226" s="111" t="str">
        <f>VLOOKUP(Tabela2[[#This Row],[SIEMA]],Siema2025,29,FALSE)</f>
        <v>02709449000159</v>
      </c>
      <c r="BI226" s="112" t="str">
        <f>VLOOKUP(Tabela2[[#This Row],[SIEMA]],Siema2025,107,FALSE)</f>
        <v>Não</v>
      </c>
      <c r="BJ226" s="107" t="s">
        <v>7099</v>
      </c>
      <c r="BK226" s="104" t="s">
        <v>2696</v>
      </c>
      <c r="BL226" s="140">
        <v>45776</v>
      </c>
      <c r="BM226" s="108">
        <f ca="1">IF(Tabela2[[#This Row],[Data de atendimento do Ibama (considerar o primeiro documento/ação)]]="",_xlfn.DAYS(TODAY(),J226),_xlfn.DAYS(Tabela2[[#This Row],[Data de atendimento do Ibama (considerar o primeiro documento/ação)]],J226))</f>
        <v>24</v>
      </c>
      <c r="BN226" s="108" t="str">
        <f>IF(Tabela2[[#This Row],[Atendido pelo Ibama ("Não" ou "Sim")]]="Não","Preencher", IF(Tabela2[[#This Row],[Atendido pelo Ibama ("Não" ou "Sim")]]="Sim","NA",""))</f>
        <v>NA</v>
      </c>
      <c r="BO226" s="114" t="s">
        <v>7100</v>
      </c>
      <c r="BP226" s="108" t="str">
        <f>IF(Tabela2[[#This Row],[Forma de atendimento (primeiro documento/ação)]]= "Outros (especificar)", "PREENCHER","NA")</f>
        <v>NA</v>
      </c>
      <c r="BQ226" s="106" t="s">
        <v>123</v>
      </c>
      <c r="BR226" s="108" t="str">
        <f>IF(Tabela2[[#This Row],[Equipe do Ibama foi a campo? Houve sobrevoo do Poseidon?]] = "Sim", "PREENCHER","NA")</f>
        <v>NA</v>
      </c>
      <c r="BS226" s="108" t="str">
        <f>IF(Tabela2[[#This Row],[Se sim, foi emitida Ordem de Emergência? (informações vinculada à coluna CK)]] = "Sim", "PREENCHER","NA")</f>
        <v>NA</v>
      </c>
      <c r="BT226" s="108" t="s">
        <v>7101</v>
      </c>
      <c r="BU226" s="108" t="s">
        <v>2696</v>
      </c>
      <c r="BV226" s="108" t="s">
        <v>123</v>
      </c>
      <c r="BW226" s="108" t="s">
        <v>2696</v>
      </c>
      <c r="BX226" s="106" t="s">
        <v>7102</v>
      </c>
      <c r="BY226" s="140">
        <v>45951</v>
      </c>
      <c r="BZ226" s="104">
        <f>IF(Tabela2[[#This Row],[Data do documento de encerramento]]="NA","NA",IF(Tabela2[[#This Row],[Data do documento de encerramento]]="","Pendente de conclusão/ encerramento",_xlfn.DAYS(Tabela2[[#This Row],[Data do documento de encerramento]],J226)))</f>
        <v>199</v>
      </c>
      <c r="CA226" s="107" t="s">
        <v>8173</v>
      </c>
      <c r="CB226" s="107"/>
      <c r="CC226" s="131"/>
      <c r="CD226" s="107"/>
      <c r="CE226" s="107"/>
      <c r="CF226" s="107"/>
    </row>
    <row r="227" spans="1:84" ht="30.75" hidden="1">
      <c r="A227" s="169">
        <v>20254636050</v>
      </c>
      <c r="B227" s="170" t="s">
        <v>8174</v>
      </c>
      <c r="C227" s="108" t="str">
        <f>VLOOKUP(Tabela2[[#This Row],[SIEMA]],Siema2025,4,FALSE)</f>
        <v>MG</v>
      </c>
      <c r="D227" s="106" t="str">
        <f>VLOOKUP(Tabela2[[#This Row],[SIEMA]],Siema2025,3,FALSE)</f>
        <v>Passa Vinte</v>
      </c>
      <c r="E227" s="106" t="str">
        <f>VLOOKUP(Tabela2[[#This Row],[SIEMA]],Siema2025,20,FALSE)</f>
        <v>Km 166+577</v>
      </c>
      <c r="F227" s="106"/>
      <c r="G227" s="106" t="s">
        <v>8175</v>
      </c>
      <c r="H227" s="106" t="s">
        <v>8176</v>
      </c>
      <c r="I227" s="104" t="s">
        <v>7114</v>
      </c>
      <c r="J227" s="105">
        <f>VLOOKUP(Tabela2[[#This Row],[SIEMA]],Siema2025,2,FALSE)</f>
        <v>45752</v>
      </c>
      <c r="K227" s="105" t="str">
        <f>VLOOKUP(Tabela2[[#This Row],[SIEMA]],Siema2025,16,FALSE)</f>
        <v>Sábado</v>
      </c>
      <c r="L227" s="106" t="str">
        <f>IF(Tabela2[[#This Row],[Data]]="","Sem Informação",VLOOKUP(MONTH(Tabela2[[#This Row],[Data]]),'[1]Validação de dados'!$I$1:$J$13,2,0))</f>
        <v>Abril</v>
      </c>
      <c r="M227" s="104">
        <f>YEAR(Tabela2[[#This Row],[Data]])</f>
        <v>2025</v>
      </c>
      <c r="N227" s="105" t="str">
        <f>VLOOKUP(Tabela2[[#This Row],[SIEMA]],Siema2025,17,FALSE)</f>
        <v>Vespertino</v>
      </c>
      <c r="O227" s="105" t="str">
        <f>VLOOKUP(Tabela2[[#This Row],[SIEMA]],Siema2025,5,FALSE)</f>
        <v>Ferrovia</v>
      </c>
      <c r="P227" s="104" t="str">
        <f>VLOOKUP(Tabela2[[#This Row],[SIEMA]],Siema2025,21,FALSE)</f>
        <v>Em 05/04/2025 às 15:33 no Corredor Minas Rio da Ferrovia Centro Atlântica, no município de Passa Vinte /MG, a composição K623, Km 166+577 veio a colidir com uma pedra e furar o tanque de combustível da locomotiva 727. Trem composto por 02 locomotivas e 19 vagões vazios.</v>
      </c>
      <c r="Q227" s="104">
        <v>1202</v>
      </c>
      <c r="R227" s="104" t="s">
        <v>7127</v>
      </c>
      <c r="S227" s="107" t="s">
        <v>3060</v>
      </c>
      <c r="T227" s="104">
        <v>2000</v>
      </c>
      <c r="U227" s="104" t="s">
        <v>648</v>
      </c>
      <c r="V227" s="104">
        <f>IF(Q227="","",IF(ISNUMBER(Q227)=FALSE,"Não se aplica",IFERROR(VLOOKUP(Q227,Produtos!$A$1:$C$2319,3,FALSE),"Não Cadastrado")))</f>
        <v>3</v>
      </c>
      <c r="W227" s="104" t="str">
        <f>VLOOKUP(Tabela2[[#This Row],[SIEMA]],Siema2025,10,FALSE)</f>
        <v/>
      </c>
      <c r="X227" s="113"/>
      <c r="Y227" s="109" t="str">
        <f>IF(W227="","", IF(W227="NC","", IF(W227="NE","", IF(W227="NA","",IFERROR(VLOOKUP(W227,Produtos!$A$1:$C$2319,2,FALSE),"Não Cadastrado")))))</f>
        <v/>
      </c>
      <c r="Z227" s="104" t="str">
        <f>VLOOKUP(Tabela2[[#This Row],[SIEMA]],Siema2025,11,FALSE)</f>
        <v xml:space="preserve"> </v>
      </c>
      <c r="AA227" s="104" t="str">
        <f>VLOOKUP(Tabela2[[#This Row],[SIEMA]],Siema2025,12,FALSE)</f>
        <v xml:space="preserve"> </v>
      </c>
      <c r="AB227" s="104" t="str">
        <f>IF(W227="","",IF(ISNUMBER(W227)=FALSE,"Não se aplica",IFERROR(VLOOKUP(W227,Produtos!$A$1:$C$2319,3,FALSE),"Não Cadastrado")))</f>
        <v/>
      </c>
      <c r="AC227" s="104"/>
      <c r="AD227" s="108"/>
      <c r="AE227" s="107" t="str">
        <f>IF(AC227="","", IF(AC227="NC","", IF(AC227="NE","", IF(AC227="NA","",IFERROR(VLOOKUP(AC227,Produtos!$A$1:$C$2319,2,FALSE),"Não Cadastrado")))))</f>
        <v/>
      </c>
      <c r="AF227" s="104"/>
      <c r="AG227" s="104"/>
      <c r="AH227" s="104" t="str">
        <f>IF(AC227="","",IF(ISNUMBER(AC227)=FALSE,"Não se aplica",IFERROR(VLOOKUP(AC227,Produtos!$A$1:$C$2319,3,FALSE),"Não Cadastrado")))</f>
        <v/>
      </c>
      <c r="AI227" s="104"/>
      <c r="AJ227" s="104" t="str">
        <f>VLOOKUP(Tabela2[[#This Row],[SIEMA]],Siema2025,26,FALSE)</f>
        <v/>
      </c>
      <c r="AK227" s="107" t="s">
        <v>7974</v>
      </c>
      <c r="AL227" s="107"/>
      <c r="AM227" s="107"/>
      <c r="AN227" s="108" t="str">
        <f>VLOOKUP(Tabela2[[#This Row],[SIEMA]],Siema2025,51,FALSE)</f>
        <v/>
      </c>
      <c r="AO227" s="108" t="str">
        <f>VLOOKUP(Tabela2[[#This Row],[SIEMA]],Siema2025,53,FALSE)</f>
        <v/>
      </c>
      <c r="AP227" s="108" t="str">
        <f>VLOOKUP(Tabela2[[#This Row],[SIEMA]],Siema2025,55,FALSE)</f>
        <v/>
      </c>
      <c r="AQ227" s="108" t="str">
        <f>VLOOKUP(Tabela2[[#This Row],[SIEMA]],Siema2025,57,FALSE)</f>
        <v/>
      </c>
      <c r="AR227" s="108" t="str">
        <f>VLOOKUP(Tabela2[[#This Row],[SIEMA]],Siema2025,59,FALSE)</f>
        <v/>
      </c>
      <c r="AS227" s="108" t="str">
        <f>VLOOKUP(Tabela2[[#This Row],[SIEMA]],Siema2025,61,FALSE)</f>
        <v/>
      </c>
      <c r="AT227" s="108" t="str">
        <f>VLOOKUP(Tabela2[[#This Row],[SIEMA]],Siema2025,63,FALSE)</f>
        <v/>
      </c>
      <c r="AU227" s="108" t="str">
        <f>VLOOKUP(Tabela2[[#This Row],[SIEMA]],Siema2025,65,FALSE)</f>
        <v>X</v>
      </c>
      <c r="AV227" s="108" t="str">
        <f>VLOOKUP(Tabela2[[#This Row],[SIEMA]],Siema2025,67,FALSE)</f>
        <v/>
      </c>
      <c r="AW227" s="108" t="str">
        <f>VLOOKUP(Tabela2[[#This Row],[SIEMA]],Siema2025,69,FALSE)</f>
        <v/>
      </c>
      <c r="AX227" s="108" t="str">
        <f>VLOOKUP(Tabela2[[#This Row],[SIEMA]],Siema2025,71,FALSE)</f>
        <v/>
      </c>
      <c r="AY227" s="108" t="str">
        <f>VLOOKUP(Tabela2[[#This Row],[SIEMA]],Siema2025,73,FALSE)</f>
        <v/>
      </c>
      <c r="AZ227" s="108" t="str">
        <f>VLOOKUP(Tabela2[[#This Row],[SIEMA]],Siema2025,75,FALSE)</f>
        <v/>
      </c>
      <c r="BA227" s="108" t="str">
        <f>VLOOKUP(Tabela2[[#This Row],[SIEMA]],Siema2025,77,FALSE)</f>
        <v/>
      </c>
      <c r="BB227" s="108" t="str">
        <f>VLOOKUP(Tabela2[[#This Row],[SIEMA]],Siema2025,79,FALSE)</f>
        <v/>
      </c>
      <c r="BC227" s="108" t="str">
        <f>IF(Tabela2[[#This Row],[Outro(s) ]] = "X", "PREENCHER","NA")</f>
        <v>NA</v>
      </c>
      <c r="BD227" s="108" t="str">
        <f>VLOOKUP(Tabela2[[#This Row],[SIEMA]],Siema2025,82,FALSE)</f>
        <v/>
      </c>
      <c r="BE227" s="108" t="str">
        <f>VLOOKUP(Tabela2[[#This Row],[SIEMA]],Siema2025,81,FALSE)</f>
        <v/>
      </c>
      <c r="BF227" s="110" t="s">
        <v>7176</v>
      </c>
      <c r="BG227" s="110" t="s">
        <v>7177</v>
      </c>
      <c r="BH227" s="111" t="str">
        <f>VLOOKUP(Tabela2[[#This Row],[SIEMA]],Siema2025,29,FALSE)</f>
        <v>00924429000175</v>
      </c>
      <c r="BI227" s="112" t="str">
        <f>VLOOKUP(Tabela2[[#This Row],[SIEMA]],Siema2025,107,FALSE)</f>
        <v>Não</v>
      </c>
      <c r="BJ227" s="107" t="s">
        <v>7099</v>
      </c>
      <c r="BK227" s="104" t="s">
        <v>2696</v>
      </c>
      <c r="BL227" s="140">
        <v>45754</v>
      </c>
      <c r="BM227" s="108">
        <f ca="1">IF(Tabela2[[#This Row],[Data de atendimento do Ibama (considerar o primeiro documento/ação)]]="",_xlfn.DAYS(TODAY(),J227),_xlfn.DAYS(Tabela2[[#This Row],[Data de atendimento do Ibama (considerar o primeiro documento/ação)]],J227))</f>
        <v>2</v>
      </c>
      <c r="BN227" s="108" t="str">
        <f>IF(Tabela2[[#This Row],[Atendido pelo Ibama ("Não" ou "Sim")]]="Não","Preencher", IF(Tabela2[[#This Row],[Atendido pelo Ibama ("Não" ou "Sim")]]="Sim","NA",""))</f>
        <v>NA</v>
      </c>
      <c r="BO227" s="114" t="s">
        <v>7100</v>
      </c>
      <c r="BP227" s="108" t="str">
        <f>IF(Tabela2[[#This Row],[Forma de atendimento (primeiro documento/ação)]]= "Outros (especificar)", "PREENCHER","NA")</f>
        <v>NA</v>
      </c>
      <c r="BQ227" s="106" t="s">
        <v>2696</v>
      </c>
      <c r="BR227" s="108" t="s">
        <v>123</v>
      </c>
      <c r="BS227" s="108" t="s">
        <v>2696</v>
      </c>
      <c r="BT227" s="108" t="s">
        <v>7101</v>
      </c>
      <c r="BU227" s="108" t="s">
        <v>2696</v>
      </c>
      <c r="BV227" s="108" t="s">
        <v>123</v>
      </c>
      <c r="BW227" s="108" t="s">
        <v>123</v>
      </c>
      <c r="BX227" s="106"/>
      <c r="BY227" s="106"/>
      <c r="BZ227" s="104" t="str">
        <f>IF(Tabela2[[#This Row],[Data do documento de encerramento]]="NA","NA",IF(Tabela2[[#This Row],[Data do documento de encerramento]]="","Pendente de conclusão/ encerramento",_xlfn.DAYS(Tabela2[[#This Row],[Data do documento de encerramento]],J227)))</f>
        <v>Pendente de conclusão/ encerramento</v>
      </c>
      <c r="CA227" s="107"/>
      <c r="CB227" s="107"/>
      <c r="CC227" s="131"/>
      <c r="CD227" s="107"/>
      <c r="CE227" s="107"/>
      <c r="CF227" s="107"/>
    </row>
    <row r="228" spans="1:84" ht="30.75">
      <c r="A228" s="169">
        <v>20254710811</v>
      </c>
      <c r="B228" s="170" t="s">
        <v>8177</v>
      </c>
      <c r="C228" s="108" t="s">
        <v>7135</v>
      </c>
      <c r="D228" s="106" t="s">
        <v>637</v>
      </c>
      <c r="E228" s="106" t="s">
        <v>8178</v>
      </c>
      <c r="F228" s="106"/>
      <c r="G228" s="106" t="s">
        <v>8179</v>
      </c>
      <c r="H228" s="106" t="s">
        <v>8180</v>
      </c>
      <c r="I228" s="104" t="str">
        <f>VLOOKUP(Tabela2[[#This Row],[SIEMA]],Siema2025,19,FALSE)</f>
        <v>Campos</v>
      </c>
      <c r="J228" s="105">
        <f>VLOOKUP(Tabela2[[#This Row],[SIEMA]],Siema2025,2,FALSE)</f>
        <v>45752</v>
      </c>
      <c r="K228" s="105" t="str">
        <f>VLOOKUP(Tabela2[[#This Row],[SIEMA]],Siema2025,16,FALSE)</f>
        <v>Sábado</v>
      </c>
      <c r="L228" s="106" t="str">
        <f>IF(Tabela2[[#This Row],[Data]]="","Sem Informação",VLOOKUP(MONTH(Tabela2[[#This Row],[Data]]),'[1]Validação de dados'!$I$1:$J$13,2,0))</f>
        <v>Abril</v>
      </c>
      <c r="M228" s="104">
        <f>YEAR(Tabela2[[#This Row],[Data]])</f>
        <v>2025</v>
      </c>
      <c r="N228" s="105" t="str">
        <f>VLOOKUP(Tabela2[[#This Row],[SIEMA]],Siema2025,17,FALSE)</f>
        <v>Matutino</v>
      </c>
      <c r="O228" s="105" t="s">
        <v>111</v>
      </c>
      <c r="P228" s="104" t="str">
        <f>VLOOKUP(Tabela2[[#This Row],[SIEMA]],Siema2025,21,FALSE)</f>
        <v>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v>
      </c>
      <c r="Q228" s="104" t="s">
        <v>7094</v>
      </c>
      <c r="R228" t="s">
        <v>7202</v>
      </c>
      <c r="S228" s="104" t="s">
        <v>7147</v>
      </c>
      <c r="T228" s="104" t="s">
        <v>2052</v>
      </c>
      <c r="U228" s="104" t="str">
        <f>VLOOKUP(Tabela2[[#This Row],[SIEMA]],Siema2025,12,FALSE)</f>
        <v>M3; M3</v>
      </c>
      <c r="V228" s="104" t="s">
        <v>637</v>
      </c>
      <c r="W228" s="104"/>
      <c r="X228" s="113" t="str">
        <f>IF(Tabela2[[#This Row],[Origem do acidente]] = "Plataforma", "PREENCHER","NA")</f>
        <v>PREENCHER</v>
      </c>
      <c r="Y228" s="109"/>
      <c r="Z228" s="104"/>
      <c r="AA228" s="104" t="str">
        <f>VLOOKUP(Tabela2[[#This Row],[SIEMA]],Siema2025,12,FALSE)</f>
        <v>M3; M3</v>
      </c>
      <c r="AB228" s="104" t="str">
        <f>IF(W228="","",IF(ISNUMBER(W228)=FALSE,"Não se aplica",IFERROR(VLOOKUP(W228,Produtos!$A$1:$C$2319,3,FALSE),"Não Cadastrado")))</f>
        <v/>
      </c>
      <c r="AC228" s="104"/>
      <c r="AD228" s="108" t="str">
        <f>IF(Tabela2[[#This Row],[Origem do acidente]] = "Plataforma", "PREENCHER","NA")</f>
        <v>PREENCHER</v>
      </c>
      <c r="AE228" s="107" t="str">
        <f>IF(AC228="","", IF(AC228="NC","", IF(AC228="NE","", IF(AC228="NA","",IFERROR(VLOOKUP(AC228,Produtos!$A$1:$C$2319,2,FALSE),"Não Cadastrado")))))</f>
        <v/>
      </c>
      <c r="AF228" s="104"/>
      <c r="AG228" s="104"/>
      <c r="AH228" s="104" t="str">
        <f>IF(AC228="","",IF(ISNUMBER(AC228)=FALSE,"Não se aplica",IFERROR(VLOOKUP(AC228,Produtos!$A$1:$C$2319,3,FALSE),"Não Cadastrado")))</f>
        <v/>
      </c>
      <c r="AI228" s="104"/>
      <c r="AJ228" s="104" t="str">
        <f>VLOOKUP(Tabela2[[#This Row],[SIEMA]],Siema2025,26,FALSE)</f>
        <v>Degradação da reguladora do anular inferior no pod Amarelo.</v>
      </c>
      <c r="AK228" s="107" t="s">
        <v>7112</v>
      </c>
      <c r="AL228" s="107"/>
      <c r="AM228" s="107"/>
      <c r="AN228" s="108" t="str">
        <f>VLOOKUP(Tabela2[[#This Row],[SIEMA]],Siema2025,51,FALSE)</f>
        <v/>
      </c>
      <c r="AO228" s="108" t="str">
        <f>VLOOKUP(Tabela2[[#This Row],[SIEMA]],Siema2025,53,FALSE)</f>
        <v/>
      </c>
      <c r="AP228" s="108" t="str">
        <f>VLOOKUP(Tabela2[[#This Row],[SIEMA]],Siema2025,55,FALSE)</f>
        <v/>
      </c>
      <c r="AQ228" s="108" t="str">
        <f>VLOOKUP(Tabela2[[#This Row],[SIEMA]],Siema2025,57,FALSE)</f>
        <v/>
      </c>
      <c r="AR228" s="108" t="str">
        <f>VLOOKUP(Tabela2[[#This Row],[SIEMA]],Siema2025,59,FALSE)</f>
        <v/>
      </c>
      <c r="AS228" s="108" t="str">
        <f>VLOOKUP(Tabela2[[#This Row],[SIEMA]],Siema2025,61,FALSE)</f>
        <v>X</v>
      </c>
      <c r="AT228" s="108" t="str">
        <f>VLOOKUP(Tabela2[[#This Row],[SIEMA]],Siema2025,63,FALSE)</f>
        <v/>
      </c>
      <c r="AU228" s="108" t="str">
        <f>VLOOKUP(Tabela2[[#This Row],[SIEMA]],Siema2025,65,FALSE)</f>
        <v/>
      </c>
      <c r="AV228" s="108" t="str">
        <f>VLOOKUP(Tabela2[[#This Row],[SIEMA]],Siema2025,67,FALSE)</f>
        <v/>
      </c>
      <c r="AW228" s="108" t="str">
        <f>VLOOKUP(Tabela2[[#This Row],[SIEMA]],Siema2025,69,FALSE)</f>
        <v/>
      </c>
      <c r="AX228" s="108" t="str">
        <f>VLOOKUP(Tabela2[[#This Row],[SIEMA]],Siema2025,71,FALSE)</f>
        <v/>
      </c>
      <c r="AY228" s="108" t="str">
        <f>VLOOKUP(Tabela2[[#This Row],[SIEMA]],Siema2025,73,FALSE)</f>
        <v/>
      </c>
      <c r="AZ228" s="108" t="str">
        <f>VLOOKUP(Tabela2[[#This Row],[SIEMA]],Siema2025,75,FALSE)</f>
        <v/>
      </c>
      <c r="BA228" s="108" t="str">
        <f>VLOOKUP(Tabela2[[#This Row],[SIEMA]],Siema2025,77,FALSE)</f>
        <v/>
      </c>
      <c r="BB228" s="108" t="str">
        <f>VLOOKUP(Tabela2[[#This Row],[SIEMA]],Siema2025,79,FALSE)</f>
        <v/>
      </c>
      <c r="BC228" s="108" t="str">
        <f>IF(Tabela2[[#This Row],[Outro(s) ]] = "X", "PREENCHER","NA")</f>
        <v>NA</v>
      </c>
      <c r="BD228" s="108" t="str">
        <f>VLOOKUP(Tabela2[[#This Row],[SIEMA]],Siema2025,82,FALSE)</f>
        <v/>
      </c>
      <c r="BE228" s="108" t="str">
        <f>VLOOKUP(Tabela2[[#This Row],[SIEMA]],Siema2025,81,FALSE)</f>
        <v/>
      </c>
      <c r="BF228" s="110" t="str">
        <f>VLOOKUP(Tabela2[[#This Row],[SIEMA]],Siema2025,28,FALSE)</f>
        <v>Petrobras</v>
      </c>
      <c r="BG228" s="110"/>
      <c r="BH228" s="111" t="str">
        <f>VLOOKUP(Tabela2[[#This Row],[SIEMA]],Siema2025,29,FALSE)</f>
        <v>33000167000454</v>
      </c>
      <c r="BI228" s="112" t="str">
        <f>VLOOKUP(Tabela2[[#This Row],[SIEMA]],Siema2025,107,FALSE)</f>
        <v>Não</v>
      </c>
      <c r="BJ228" s="107" t="s">
        <v>7099</v>
      </c>
      <c r="BK228" s="104" t="s">
        <v>2696</v>
      </c>
      <c r="BL228" s="140">
        <v>45772</v>
      </c>
      <c r="BM228" s="108">
        <f ca="1">IF(Tabela2[[#This Row],[Data de atendimento do Ibama (considerar o primeiro documento/ação)]]="",_xlfn.DAYS(TODAY(),J228),_xlfn.DAYS(Tabela2[[#This Row],[Data de atendimento do Ibama (considerar o primeiro documento/ação)]],J228))</f>
        <v>20</v>
      </c>
      <c r="BN228" s="108" t="str">
        <f>IF(Tabela2[[#This Row],[Atendido pelo Ibama ("Não" ou "Sim")]]="Não","Preencher", IF(Tabela2[[#This Row],[Atendido pelo Ibama ("Não" ou "Sim")]]="Sim","NA",""))</f>
        <v>NA</v>
      </c>
      <c r="BO228" s="114" t="s">
        <v>7138</v>
      </c>
      <c r="BP228" s="108" t="str">
        <f>IF(Tabela2[[#This Row],[Forma de atendimento (primeiro documento/ação)]]= "Outros (especificar)", "PREENCHER","NA")</f>
        <v>NA</v>
      </c>
      <c r="BQ228" s="106" t="s">
        <v>123</v>
      </c>
      <c r="BR228" s="108" t="str">
        <f>IF(Tabela2[[#This Row],[Equipe do Ibama foi a campo? Houve sobrevoo do Poseidon?]] = "Sim", "PREENCHER","NA")</f>
        <v>NA</v>
      </c>
      <c r="BS228" s="108" t="str">
        <f>IF(Tabela2[[#This Row],[Se sim, foi emitida Ordem de Emergência? (informações vinculada à coluna CK)]] = "Sim", "PREENCHER","NA")</f>
        <v>NA</v>
      </c>
      <c r="BT228" s="108" t="s">
        <v>7101</v>
      </c>
      <c r="BU228" s="108" t="s">
        <v>123</v>
      </c>
      <c r="BV228" s="108" t="s">
        <v>123</v>
      </c>
      <c r="BW228" s="108" t="s">
        <v>123</v>
      </c>
      <c r="BX228" s="106"/>
      <c r="BY228" s="140"/>
      <c r="BZ228" s="104" t="str">
        <f>IF(Tabela2[[#This Row],[Data do documento de encerramento]]="NA","NA",IF(Tabela2[[#This Row],[Data do documento de encerramento]]="","Pendente de conclusão/ encerramento",_xlfn.DAYS(Tabela2[[#This Row],[Data do documento de encerramento]],J228)))</f>
        <v>Pendente de conclusão/ encerramento</v>
      </c>
      <c r="CA228" s="107"/>
      <c r="CB228" s="107"/>
      <c r="CC228" s="129" t="s">
        <v>7204</v>
      </c>
      <c r="CD228" s="107" t="s">
        <v>123</v>
      </c>
      <c r="CE228" s="107" t="s">
        <v>123</v>
      </c>
      <c r="CF228" s="107" t="s">
        <v>7149</v>
      </c>
    </row>
    <row r="229" spans="1:84" ht="45.75" hidden="1">
      <c r="A229" s="169">
        <v>20254728819</v>
      </c>
      <c r="B229" s="170" t="s">
        <v>8181</v>
      </c>
      <c r="C229" s="108" t="str">
        <f>VLOOKUP(Tabela2[[#This Row],[SIEMA]],Siema2025,4,FALSE)</f>
        <v xml:space="preserve"> SC</v>
      </c>
      <c r="D229" s="106" t="str">
        <f>VLOOKUP(Tabela2[[#This Row],[SIEMA]],Siema2025,3,FALSE)</f>
        <v xml:space="preserve">Palhoça </v>
      </c>
      <c r="E229" s="106" t="s">
        <v>7959</v>
      </c>
      <c r="F229" s="106" t="s">
        <v>8182</v>
      </c>
      <c r="G229" s="106" t="s">
        <v>8183</v>
      </c>
      <c r="H229" s="106" t="s">
        <v>8184</v>
      </c>
      <c r="I229" s="104" t="s">
        <v>7114</v>
      </c>
      <c r="J229" s="105">
        <f>VLOOKUP(Tabela2[[#This Row],[SIEMA]],Siema2025,2,FALSE)</f>
        <v>45753</v>
      </c>
      <c r="K229" s="105" t="str">
        <f>VLOOKUP(Tabela2[[#This Row],[SIEMA]],Siema2025,16,FALSE)</f>
        <v>Domingo</v>
      </c>
      <c r="L229" s="106" t="str">
        <f>IF(Tabela2[[#This Row],[Data]]="","Sem Informação",VLOOKUP(MONTH(Tabela2[[#This Row],[Data]]),'[1]Validação de dados'!$I$1:$J$13,2,0))</f>
        <v>Abril</v>
      </c>
      <c r="M229" s="104">
        <f>YEAR(Tabela2[[#This Row],[Data]])</f>
        <v>2025</v>
      </c>
      <c r="N229" s="105" t="str">
        <f>VLOOKUP(Tabela2[[#This Row],[SIEMA]],Siema2025,17,FALSE)</f>
        <v>Vespertino</v>
      </c>
      <c r="O229" s="105" t="str">
        <f>VLOOKUP(Tabela2[[#This Row],[SIEMA]],Siema2025,5,FALSE)</f>
        <v>Rodovia</v>
      </c>
      <c r="P229" s="104" t="str">
        <f>VLOOKUP(Tabela2[[#This Row],[SIEMA]],Siema2025,21,FALSE)</f>
        <v>Acidente rodoviário em que ocorreu tombamento de carreta ocasionando vazamento de álcool etílico seguido de incêndio do veículo e produto, atingindo também outros veículos (caminhões e carros).</v>
      </c>
      <c r="Q229" s="104">
        <v>1170</v>
      </c>
      <c r="R229" s="104" t="str">
        <f>VLOOKUP(Tabela2[[#This Row],[SIEMA]],Siema2025,10,FALSE)</f>
        <v/>
      </c>
      <c r="S229" s="107" t="str">
        <f>IF(Q229="","", IF(Q229="NC","", IF(Q229="NE","", IF(Q229="NA","",IFERROR(VLOOKUP(Q229,Produtos!$A$1:$C$2319,2,FALSE),"Não Cadastrado")))))</f>
        <v>ÁLCOOL ETÍLICO, ETANOL</v>
      </c>
      <c r="T229" s="104">
        <v>44609</v>
      </c>
      <c r="U229" s="104" t="s">
        <v>648</v>
      </c>
      <c r="V229" s="104">
        <f>IF(Q229="","",IF(ISNUMBER(Q229)=FALSE,"Não se aplica",IFERROR(VLOOKUP(Q229,Produtos!$A$1:$C$2319,3,FALSE),"Não Cadastrado")))</f>
        <v>3</v>
      </c>
      <c r="W229" s="104" t="str">
        <f>VLOOKUP(Tabela2[[#This Row],[SIEMA]],Siema2025,10,FALSE)</f>
        <v/>
      </c>
      <c r="X229" s="113" t="str">
        <f>IF(Tabela2[[#This Row],[Origem do acidente]] = "Plataforma", "PREENCHER","NA")</f>
        <v>NA</v>
      </c>
      <c r="Y229" s="109" t="str">
        <f>IF(W229="","", IF(W229="NC","", IF(W229="NE","", IF(W229="NA","",IFERROR(VLOOKUP(W229,Produtos!$A$1:$C$2319,2,FALSE),"Não Cadastrado")))))</f>
        <v/>
      </c>
      <c r="Z229" s="104" t="str">
        <f>VLOOKUP(Tabela2[[#This Row],[SIEMA]],Siema2025,11,FALSE)</f>
        <v xml:space="preserve"> </v>
      </c>
      <c r="AA229" s="104" t="str">
        <f>VLOOKUP(Tabela2[[#This Row],[SIEMA]],Siema2025,12,FALSE)</f>
        <v xml:space="preserve"> </v>
      </c>
      <c r="AB229" s="104" t="str">
        <f>IF(W229="","",IF(ISNUMBER(W229)=FALSE,"Não se aplica",IFERROR(VLOOKUP(W229,Produtos!$A$1:$C$2319,3,FALSE),"Não Cadastrado")))</f>
        <v/>
      </c>
      <c r="AC229" s="104"/>
      <c r="AD229" s="108" t="str">
        <f>IF(Tabela2[[#This Row],[Origem do acidente]] = "Plataforma", "PREENCHER","NA")</f>
        <v>NA</v>
      </c>
      <c r="AE229" s="107" t="str">
        <f>IF(AC229="","", IF(AC229="NC","", IF(AC229="NE","", IF(AC229="NA","",IFERROR(VLOOKUP(AC229,Produtos!$A$1:$C$2319,2,FALSE),"Não Cadastrado")))))</f>
        <v/>
      </c>
      <c r="AF229" s="104"/>
      <c r="AG229" s="104"/>
      <c r="AH229" s="104" t="str">
        <f>IF(AC229="","",IF(ISNUMBER(AC229)=FALSE,"Não se aplica",IFERROR(VLOOKUP(AC229,Produtos!$A$1:$C$2319,3,FALSE),"Não Cadastrado")))</f>
        <v/>
      </c>
      <c r="AI229" s="104"/>
      <c r="AJ229" s="104" t="str">
        <f>VLOOKUP(Tabela2[[#This Row],[SIEMA]],Siema2025,26,FALSE)</f>
        <v>Ainda esta sendo apurado</v>
      </c>
      <c r="AK229" s="107" t="s">
        <v>7363</v>
      </c>
      <c r="AL229" s="107" t="s">
        <v>7182</v>
      </c>
      <c r="AM229" s="107" t="s">
        <v>7636</v>
      </c>
      <c r="AN229" s="108" t="str">
        <f>VLOOKUP(Tabela2[[#This Row],[SIEMA]],Siema2025,51,FALSE)</f>
        <v>X</v>
      </c>
      <c r="AO229" s="108" t="str">
        <f>VLOOKUP(Tabela2[[#This Row],[SIEMA]],Siema2025,53,FALSE)</f>
        <v>X</v>
      </c>
      <c r="AP229" s="108" t="str">
        <f>VLOOKUP(Tabela2[[#This Row],[SIEMA]],Siema2025,55,FALSE)</f>
        <v/>
      </c>
      <c r="AQ229" s="108" t="str">
        <f>VLOOKUP(Tabela2[[#This Row],[SIEMA]],Siema2025,57,FALSE)</f>
        <v/>
      </c>
      <c r="AR229" s="108" t="str">
        <f>VLOOKUP(Tabela2[[#This Row],[SIEMA]],Siema2025,59,FALSE)</f>
        <v/>
      </c>
      <c r="AS229" s="108" t="str">
        <f>VLOOKUP(Tabela2[[#This Row],[SIEMA]],Siema2025,61,FALSE)</f>
        <v/>
      </c>
      <c r="AT229" s="108" t="str">
        <f>VLOOKUP(Tabela2[[#This Row],[SIEMA]],Siema2025,63,FALSE)</f>
        <v/>
      </c>
      <c r="AU229" s="108" t="str">
        <f>VLOOKUP(Tabela2[[#This Row],[SIEMA]],Siema2025,65,FALSE)</f>
        <v/>
      </c>
      <c r="AV229" s="108" t="str">
        <f>VLOOKUP(Tabela2[[#This Row],[SIEMA]],Siema2025,67,FALSE)</f>
        <v/>
      </c>
      <c r="AW229" s="108" t="str">
        <f>VLOOKUP(Tabela2[[#This Row],[SIEMA]],Siema2025,69,FALSE)</f>
        <v/>
      </c>
      <c r="AX229" s="108" t="str">
        <f>VLOOKUP(Tabela2[[#This Row],[SIEMA]],Siema2025,71,FALSE)</f>
        <v>X</v>
      </c>
      <c r="AY229" s="108" t="str">
        <f>VLOOKUP(Tabela2[[#This Row],[SIEMA]],Siema2025,73,FALSE)</f>
        <v/>
      </c>
      <c r="AZ229" s="108" t="str">
        <f>VLOOKUP(Tabela2[[#This Row],[SIEMA]],Siema2025,75,FALSE)</f>
        <v/>
      </c>
      <c r="BA229" s="108" t="str">
        <f>VLOOKUP(Tabela2[[#This Row],[SIEMA]],Siema2025,77,FALSE)</f>
        <v/>
      </c>
      <c r="BB229" s="108" t="str">
        <f>VLOOKUP(Tabela2[[#This Row],[SIEMA]],Siema2025,79,FALSE)</f>
        <v/>
      </c>
      <c r="BC229" s="108" t="str">
        <f>IF(Tabela2[[#This Row],[Outro(s) ]] = "X", "PREENCHER","NA")</f>
        <v>NA</v>
      </c>
      <c r="BD229" s="108" t="str">
        <f>VLOOKUP(Tabela2[[#This Row],[SIEMA]],Siema2025,82,FALSE)</f>
        <v/>
      </c>
      <c r="BE229" s="108" t="str">
        <f>VLOOKUP(Tabela2[[#This Row],[SIEMA]],Siema2025,81,FALSE)</f>
        <v/>
      </c>
      <c r="BF229" s="110" t="str">
        <f>VLOOKUP(Tabela2[[#This Row],[SIEMA]],Siema2025,28,FALSE)</f>
        <v>BASSUL TRANSPORTES LTDA</v>
      </c>
      <c r="BG229" s="110"/>
      <c r="BH229" s="111" t="str">
        <f>VLOOKUP(Tabela2[[#This Row],[SIEMA]],Siema2025,29,FALSE)</f>
        <v>10675648000111</v>
      </c>
      <c r="BI229" s="112" t="str">
        <f>VLOOKUP(Tabela2[[#This Row],[SIEMA]],Siema2025,107,FALSE)</f>
        <v>Não</v>
      </c>
      <c r="BJ229" s="107" t="s">
        <v>7099</v>
      </c>
      <c r="BK229" s="104" t="s">
        <v>2696</v>
      </c>
      <c r="BL229" s="140">
        <v>45754</v>
      </c>
      <c r="BM229" s="108">
        <f ca="1">IF(Tabela2[[#This Row],[Data de atendimento do Ibama (considerar o primeiro documento/ação)]]="",_xlfn.DAYS(TODAY(),J229),_xlfn.DAYS(Tabela2[[#This Row],[Data de atendimento do Ibama (considerar o primeiro documento/ação)]],J229))</f>
        <v>1</v>
      </c>
      <c r="BN229" s="108" t="str">
        <f>IF(Tabela2[[#This Row],[Atendido pelo Ibama ("Não" ou "Sim")]]="Não","Preencher", IF(Tabela2[[#This Row],[Atendido pelo Ibama ("Não" ou "Sim")]]="Sim","NA",""))</f>
        <v>NA</v>
      </c>
      <c r="BO229" s="114" t="s">
        <v>7432</v>
      </c>
      <c r="BP229" s="108" t="str">
        <f>IF(Tabela2[[#This Row],[Forma de atendimento (primeiro documento/ação)]]= "Outros (especificar)", "PREENCHER","NA")</f>
        <v>NA</v>
      </c>
      <c r="BQ229" s="106" t="s">
        <v>2696</v>
      </c>
      <c r="BR229" s="108" t="s">
        <v>123</v>
      </c>
      <c r="BS229" s="108" t="s">
        <v>2696</v>
      </c>
      <c r="BT229" s="108" t="s">
        <v>7230</v>
      </c>
      <c r="BU229" s="108" t="str">
        <f>IF(Tabela2[[#This Row],[Houve envio de Informações Pós-acidente (preencher "não se aplica" quando de competência estadual/municipal)]] = "Sim", "PREENCHER","NA")</f>
        <v>NA</v>
      </c>
      <c r="BV229" s="108" t="s">
        <v>123</v>
      </c>
      <c r="BW229" s="108" t="s">
        <v>2696</v>
      </c>
      <c r="BX229" s="106" t="s">
        <v>7102</v>
      </c>
      <c r="BY229" s="140">
        <v>45769</v>
      </c>
      <c r="BZ229" s="104">
        <f>IF(Tabela2[[#This Row],[Data do documento de encerramento]]="NA","NA",IF(Tabela2[[#This Row],[Data do documento de encerramento]]="","Pendente de conclusão/ encerramento",_xlfn.DAYS(Tabela2[[#This Row],[Data do documento de encerramento]],J229)))</f>
        <v>16</v>
      </c>
      <c r="CA229" s="107" t="s">
        <v>7807</v>
      </c>
      <c r="CB229" s="107"/>
      <c r="CC229" s="129"/>
      <c r="CD229" s="107"/>
      <c r="CE229" s="107"/>
      <c r="CF229" s="107"/>
    </row>
    <row r="230" spans="1:84" ht="30.75" hidden="1">
      <c r="A230" s="169">
        <v>20254857612</v>
      </c>
      <c r="B230" s="118" t="s">
        <v>8185</v>
      </c>
      <c r="C230" s="108" t="str">
        <f>VLOOKUP(Tabela2[[#This Row],[SIEMA]],Siema2025,4,FALSE)</f>
        <v xml:space="preserve"> AL</v>
      </c>
      <c r="D230" s="106" t="str">
        <f>VLOOKUP(Tabela2[[#This Row],[SIEMA]],Siema2025,3,FALSE)</f>
        <v xml:space="preserve">São Miguel dos Campos </v>
      </c>
      <c r="E230" s="106" t="str">
        <f>VLOOKUP(Tabela2[[#This Row],[SIEMA]],Siema2025,20,FALSE)</f>
        <v>Fazenda Tomada, S/N. Área rural.</v>
      </c>
      <c r="F230" s="106"/>
      <c r="G230" s="106" t="s">
        <v>8186</v>
      </c>
      <c r="H230" s="106" t="s">
        <v>8187</v>
      </c>
      <c r="I230" s="104" t="str">
        <f>VLOOKUP(Tabela2[[#This Row],[SIEMA]],Siema2025,19,FALSE)</f>
        <v/>
      </c>
      <c r="J230" s="105">
        <f>VLOOKUP(Tabela2[[#This Row],[SIEMA]],Siema2025,2,FALSE)</f>
        <v>45754</v>
      </c>
      <c r="K230" s="105" t="str">
        <f>VLOOKUP(Tabela2[[#This Row],[SIEMA]],Siema2025,16,FALSE)</f>
        <v>Segunda</v>
      </c>
      <c r="L230" s="106" t="str">
        <f>IF(Tabela2[[#This Row],[Data]]="","Sem Informação",VLOOKUP(MONTH(Tabela2[[#This Row],[Data]]),'[1]Validação de dados'!$I$1:$J$13,2,0))</f>
        <v>Abril</v>
      </c>
      <c r="M230" s="104">
        <f>YEAR(Tabela2[[#This Row],[Data]])</f>
        <v>2025</v>
      </c>
      <c r="N230" s="105" t="str">
        <f>VLOOKUP(Tabela2[[#This Row],[SIEMA]],Siema2025,17,FALSE)</f>
        <v>Noturno</v>
      </c>
      <c r="O230" s="105" t="str">
        <f>VLOOKUP(Tabela2[[#This Row],[SIEMA]],Siema2025,5,FALSE)</f>
        <v>Indústria</v>
      </c>
      <c r="P230" s="104" t="str">
        <f>VLOOKUP(Tabela2[[#This Row],[SIEMA]],Siema2025,21,FALSE)</f>
        <v>Estação de Produção de Furado</v>
      </c>
      <c r="Q230" s="104">
        <v>1267</v>
      </c>
      <c r="R230" s="104"/>
      <c r="S230" s="107" t="str">
        <f>IF(Q230="","", IF(Q230="NC","", IF(Q230="NE","", IF(Q230="NA","",IFERROR(VLOOKUP(Q230,Produtos!$A$1:$C$2319,2,FALSE),"Não Cadastrado")))))</f>
        <v>PETRÓLEO CRU</v>
      </c>
      <c r="T230" s="104" t="s">
        <v>8188</v>
      </c>
      <c r="U230" s="104" t="str">
        <f>VLOOKUP(Tabela2[[#This Row],[SIEMA]],Siema2025,12,FALSE)</f>
        <v>M3</v>
      </c>
      <c r="V230" s="104">
        <f>IF(Q230="","",IF(ISNUMBER(Q230)=FALSE,"Não se aplica",IFERROR(VLOOKUP(Q230,Produtos!$A$1:$C$2319,3,FALSE),"Não Cadastrado")))</f>
        <v>3</v>
      </c>
      <c r="W230" s="104" t="str">
        <f>VLOOKUP(Tabela2[[#This Row],[SIEMA]],Siema2025,10,FALSE)</f>
        <v>água oleosa</v>
      </c>
      <c r="X230" s="113" t="str">
        <f>IF(Tabela2[[#This Row],[Origem do acidente]] = "Plataforma", "PREENCHER","NA")</f>
        <v>NA</v>
      </c>
      <c r="Y230" s="109" t="str">
        <f>IF(W230="","", IF(W230="NC","", IF(W230="NE","", IF(W230="NA","",IFERROR(VLOOKUP(W230,Produtos!$A$1:$C$2319,2,FALSE),"Não Cadastrado")))))</f>
        <v>Não Cadastrado</v>
      </c>
      <c r="Z230" s="104" t="str">
        <f>VLOOKUP(Tabela2[[#This Row],[SIEMA]],Siema2025,11,FALSE)</f>
        <v>0.164</v>
      </c>
      <c r="AA230" s="104" t="str">
        <f>VLOOKUP(Tabela2[[#This Row],[SIEMA]],Siema2025,12,FALSE)</f>
        <v>M3</v>
      </c>
      <c r="AB230" s="104" t="str">
        <f>IF(W230="","",IF(ISNUMBER(W230)=FALSE,"Não se aplica",IFERROR(VLOOKUP(W230,Produtos!$A$1:$C$2319,3,FALSE),"Não Cadastrado")))</f>
        <v>Não se aplica</v>
      </c>
      <c r="AC230" s="104"/>
      <c r="AD230" s="108" t="str">
        <f>IF(Tabela2[[#This Row],[Origem do acidente]] = "Plataforma", "PREENCHER","NA")</f>
        <v>NA</v>
      </c>
      <c r="AE230" s="107" t="str">
        <f>IF(AC230="","", IF(AC230="NC","", IF(AC230="NE","", IF(AC230="NA","",IFERROR(VLOOKUP(AC230,Produtos!$A$1:$C$2319,2,FALSE),"Não Cadastrado")))))</f>
        <v/>
      </c>
      <c r="AF230" s="104"/>
      <c r="AG230" s="104"/>
      <c r="AH230" s="104" t="str">
        <f>IF(AC230="","",IF(ISNUMBER(AC230)=FALSE,"Não se aplica",IFERROR(VLOOKUP(AC230,Produtos!$A$1:$C$2319,3,FALSE),"Não Cadastrado")))</f>
        <v/>
      </c>
      <c r="AI230" s="104"/>
      <c r="AJ230" s="104" t="str">
        <f>VLOOKUP(Tabela2[[#This Row],[SIEMA]],Siema2025,26,FALSE)</f>
        <v/>
      </c>
      <c r="AK230" s="107" t="s">
        <v>7234</v>
      </c>
      <c r="AL230" s="107"/>
      <c r="AM230" s="107"/>
      <c r="AN230" s="108" t="str">
        <f>VLOOKUP(Tabela2[[#This Row],[SIEMA]],Siema2025,51,FALSE)</f>
        <v/>
      </c>
      <c r="AO230" s="108" t="str">
        <f>VLOOKUP(Tabela2[[#This Row],[SIEMA]],Siema2025,53,FALSE)</f>
        <v/>
      </c>
      <c r="AP230" s="108" t="str">
        <f>VLOOKUP(Tabela2[[#This Row],[SIEMA]],Siema2025,55,FALSE)</f>
        <v/>
      </c>
      <c r="AQ230" s="108" t="str">
        <f>VLOOKUP(Tabela2[[#This Row],[SIEMA]],Siema2025,57,FALSE)</f>
        <v/>
      </c>
      <c r="AR230" s="108" t="str">
        <f>VLOOKUP(Tabela2[[#This Row],[SIEMA]],Siema2025,59,FALSE)</f>
        <v/>
      </c>
      <c r="AS230" s="108" t="str">
        <f>VLOOKUP(Tabela2[[#This Row],[SIEMA]],Siema2025,61,FALSE)</f>
        <v/>
      </c>
      <c r="AT230" s="108" t="str">
        <f>VLOOKUP(Tabela2[[#This Row],[SIEMA]],Siema2025,63,FALSE)</f>
        <v/>
      </c>
      <c r="AU230" s="108" t="str">
        <f>VLOOKUP(Tabela2[[#This Row],[SIEMA]],Siema2025,65,FALSE)</f>
        <v>X</v>
      </c>
      <c r="AV230" s="108" t="str">
        <f>VLOOKUP(Tabela2[[#This Row],[SIEMA]],Siema2025,67,FALSE)</f>
        <v/>
      </c>
      <c r="AW230" s="108" t="str">
        <f>VLOOKUP(Tabela2[[#This Row],[SIEMA]],Siema2025,69,FALSE)</f>
        <v/>
      </c>
      <c r="AX230" s="108" t="str">
        <f>VLOOKUP(Tabela2[[#This Row],[SIEMA]],Siema2025,71,FALSE)</f>
        <v/>
      </c>
      <c r="AY230" s="108" t="str">
        <f>VLOOKUP(Tabela2[[#This Row],[SIEMA]],Siema2025,73,FALSE)</f>
        <v/>
      </c>
      <c r="AZ230" s="108" t="str">
        <f>VLOOKUP(Tabela2[[#This Row],[SIEMA]],Siema2025,75,FALSE)</f>
        <v/>
      </c>
      <c r="BA230" s="108" t="str">
        <f>VLOOKUP(Tabela2[[#This Row],[SIEMA]],Siema2025,77,FALSE)</f>
        <v/>
      </c>
      <c r="BB230" s="108" t="str">
        <f>VLOOKUP(Tabela2[[#This Row],[SIEMA]],Siema2025,79,FALSE)</f>
        <v/>
      </c>
      <c r="BC230" s="108" t="str">
        <f>IF(Tabela2[[#This Row],[Outro(s) ]] = "X", "PREENCHER","NA")</f>
        <v>NA</v>
      </c>
      <c r="BD230" s="108" t="str">
        <f>VLOOKUP(Tabela2[[#This Row],[SIEMA]],Siema2025,82,FALSE)</f>
        <v/>
      </c>
      <c r="BE230" s="108" t="str">
        <f>VLOOKUP(Tabela2[[#This Row],[SIEMA]],Siema2025,81,FALSE)</f>
        <v/>
      </c>
      <c r="BF230" s="110" t="str">
        <f>VLOOKUP(Tabela2[[#This Row],[SIEMA]],Siema2025,28,FALSE)</f>
        <v>Origem Energia Alagoas S.A</v>
      </c>
      <c r="BG230" s="110"/>
      <c r="BH230" s="111" t="str">
        <f>VLOOKUP(Tabela2[[#This Row],[SIEMA]],Siema2025,29,FALSE)</f>
        <v>34186669000565</v>
      </c>
      <c r="BI230" s="112" t="str">
        <f>VLOOKUP(Tabela2[[#This Row],[SIEMA]],Siema2025,107,FALSE)</f>
        <v>Não</v>
      </c>
      <c r="BJ230" s="107" t="s">
        <v>7113</v>
      </c>
      <c r="BK230" s="104" t="s">
        <v>2696</v>
      </c>
      <c r="BL230" s="140">
        <v>45758</v>
      </c>
      <c r="BM230" s="108">
        <f ca="1">IF(Tabela2[[#This Row],[Data de atendimento do Ibama (considerar o primeiro documento/ação)]]="",_xlfn.DAYS(TODAY(),J230),_xlfn.DAYS(Tabela2[[#This Row],[Data de atendimento do Ibama (considerar o primeiro documento/ação)]],J230))</f>
        <v>4</v>
      </c>
      <c r="BN230" s="108" t="str">
        <f>IF(Tabela2[[#This Row],[Atendido pelo Ibama ("Não" ou "Sim")]]="Não","Preencher", IF(Tabela2[[#This Row],[Atendido pelo Ibama ("Não" ou "Sim")]]="Sim","NA",""))</f>
        <v>NA</v>
      </c>
      <c r="BO230" s="114" t="s">
        <v>7138</v>
      </c>
      <c r="BP230" s="108" t="str">
        <f>IF(Tabela2[[#This Row],[Forma de atendimento (primeiro documento/ação)]]= "Outros (especificar)", "PREENCHER","NA")</f>
        <v>NA</v>
      </c>
      <c r="BQ230" s="106" t="s">
        <v>123</v>
      </c>
      <c r="BR230" s="108" t="str">
        <f>IF(Tabela2[[#This Row],[Equipe do Ibama foi a campo? Houve sobrevoo do Poseidon?]] = "Sim", "PREENCHER","NA")</f>
        <v>NA</v>
      </c>
      <c r="BS230" s="108" t="str">
        <f>IF(Tabela2[[#This Row],[Se sim, foi emitida Ordem de Emergência? (informações vinculada à coluna CK)]] = "Sim", "PREENCHER","NA")</f>
        <v>NA</v>
      </c>
      <c r="BT230" s="108" t="str">
        <f>IF(Tabela2[[#This Row],[Foi elaborado Relatório de Vistoria pelo Ibama? (informações vinculada à coluna CK)]] = "Sim", "PREENCHER","NA")</f>
        <v>NA</v>
      </c>
      <c r="BU230" s="108" t="s">
        <v>123</v>
      </c>
      <c r="BV230" s="108" t="s">
        <v>2696</v>
      </c>
      <c r="BW230" s="108" t="str">
        <f>IF(Tabela2[[#This Row],[O Ibama aguarda resposta da empresa/OEMA, etc?]] = "Sim", "PREENCHER","NA")</f>
        <v>PREENCHER</v>
      </c>
      <c r="BX230" s="106"/>
      <c r="BY230" s="140"/>
      <c r="BZ230" s="104" t="str">
        <f>IF(Tabela2[[#This Row],[Data do documento de encerramento]]="NA","NA",IF(Tabela2[[#This Row],[Data do documento de encerramento]]="","Pendente de conclusão/ encerramento",_xlfn.DAYS(Tabela2[[#This Row],[Data do documento de encerramento]],J230)))</f>
        <v>Pendente de conclusão/ encerramento</v>
      </c>
      <c r="CA230" s="107"/>
      <c r="CB230" s="107"/>
      <c r="CC230" s="129"/>
      <c r="CD230" s="107"/>
      <c r="CE230" s="107"/>
      <c r="CF230" s="107"/>
    </row>
    <row r="231" spans="1:84" ht="30.75" hidden="1">
      <c r="A231" s="169">
        <v>20254932439</v>
      </c>
      <c r="B231" s="170" t="s">
        <v>8189</v>
      </c>
      <c r="C231" s="108" t="str">
        <f>VLOOKUP(Tabela2[[#This Row],[SIEMA]],Siema2025,4,FALSE)</f>
        <v xml:space="preserve"> BA</v>
      </c>
      <c r="D231" s="106" t="str">
        <f>VLOOKUP(Tabela2[[#This Row],[SIEMA]],Siema2025,3,FALSE)</f>
        <v xml:space="preserve">Caetité </v>
      </c>
      <c r="E231" s="106" t="str">
        <f>VLOOKUP(Tabela2[[#This Row],[SIEMA]],Siema2025,20,FALSE)</f>
        <v>Fazenda Cachoeira, S/N, Zona Rural</v>
      </c>
      <c r="F231" s="106"/>
      <c r="G231" s="106" t="s">
        <v>8190</v>
      </c>
      <c r="H231" s="106" t="s">
        <v>8191</v>
      </c>
      <c r="I231" s="104"/>
      <c r="J231" s="105">
        <f>VLOOKUP(Tabela2[[#This Row],[SIEMA]],Siema2025,2,FALSE)</f>
        <v>45755</v>
      </c>
      <c r="K231" s="105" t="str">
        <f>VLOOKUP(Tabela2[[#This Row],[SIEMA]],Siema2025,16,FALSE)</f>
        <v>Terça</v>
      </c>
      <c r="L231" s="106" t="str">
        <f>IF(Tabela2[[#This Row],[Data]]="","Sem Informação",VLOOKUP(MONTH(Tabela2[[#This Row],[Data]]),'[1]Validação de dados'!$I$1:$J$13,2,0))</f>
        <v>Abril</v>
      </c>
      <c r="M231" s="104">
        <f>YEAR(Tabela2[[#This Row],[Data]])</f>
        <v>2025</v>
      </c>
      <c r="N231" s="105" t="str">
        <f>VLOOKUP(Tabela2[[#This Row],[SIEMA]],Siema2025,17,FALSE)</f>
        <v>Vespertino</v>
      </c>
      <c r="O231" s="105" t="str">
        <f>VLOOKUP(Tabela2[[#This Row],[SIEMA]],Siema2025,5,FALSE)</f>
        <v>Indústria</v>
      </c>
      <c r="P231" s="104" t="str">
        <f>VLOOKUP(Tabela2[[#This Row],[SIEMA]],Siema2025,21,FALSE)</f>
        <v>Liberação não controlada de re-extrato aquoso da regeneração do solvente (AA-330) que é transferido para o TQ-6308. Não houve Atenuante/Agravante. Área da ocorrência: AA-630.</v>
      </c>
      <c r="Q231" s="104">
        <v>2912</v>
      </c>
      <c r="R231" s="104" t="str">
        <f>VLOOKUP(Tabela2[[#This Row],[SIEMA]],Siema2025,10,FALSE)</f>
        <v/>
      </c>
      <c r="S231" s="104" t="str">
        <f>VLOOKUP(Tabela2[[#This Row],[SIEMA]],Siema2025,7,FALSE)</f>
        <v>MATERIAL RADIOATIVO, BAIXA ATIVIDADE ESPECÍFICA</v>
      </c>
      <c r="T231" s="104" t="s">
        <v>8192</v>
      </c>
      <c r="U231" s="104" t="str">
        <f>VLOOKUP(Tabela2[[#This Row],[SIEMA]],Siema2025,12,FALSE)</f>
        <v xml:space="preserve"> </v>
      </c>
      <c r="V231" s="104">
        <f>IF(Q231="","",IF(ISNUMBER(Q231)=FALSE,"Não se aplica",IFERROR(VLOOKUP(Q231,Produtos!$A$1:$C$2319,3,FALSE),"Não Cadastrado")))</f>
        <v>7</v>
      </c>
      <c r="W231" s="104" t="str">
        <f>VLOOKUP(Tabela2[[#This Row],[SIEMA]],Siema2025,10,FALSE)</f>
        <v/>
      </c>
      <c r="X231" s="113" t="str">
        <f>IF(Tabela2[[#This Row],[Origem do acidente]] = "Plataforma", "PREENCHER","NA")</f>
        <v>NA</v>
      </c>
      <c r="Y231" s="109" t="str">
        <f>IF(W231="","", IF(W231="NC","", IF(W231="NE","", IF(W231="NA","",IFERROR(VLOOKUP(W231,Produtos!$A$1:$C$2319,2,FALSE),"Não Cadastrado")))))</f>
        <v/>
      </c>
      <c r="Z231" s="104" t="str">
        <f>VLOOKUP(Tabela2[[#This Row],[SIEMA]],Siema2025,11,FALSE)</f>
        <v xml:space="preserve"> </v>
      </c>
      <c r="AA231" s="104" t="str">
        <f>VLOOKUP(Tabela2[[#This Row],[SIEMA]],Siema2025,12,FALSE)</f>
        <v xml:space="preserve"> </v>
      </c>
      <c r="AB231" s="104" t="str">
        <f>IF(W231="","",IF(ISNUMBER(W231)=FALSE,"Não se aplica",IFERROR(VLOOKUP(W231,Produtos!$A$1:$C$2319,3,FALSE),"Não Cadastrado")))</f>
        <v/>
      </c>
      <c r="AC231" s="104"/>
      <c r="AD231" s="108" t="str">
        <f>IF(Tabela2[[#This Row],[Origem do acidente]] = "Plataforma", "PREENCHER","NA")</f>
        <v>NA</v>
      </c>
      <c r="AE231" s="107" t="str">
        <f>IF(AC231="","", IF(AC231="NC","", IF(AC231="NE","", IF(AC231="NA","",IFERROR(VLOOKUP(AC231,Produtos!$A$1:$C$2319,2,FALSE),"Não Cadastrado")))))</f>
        <v/>
      </c>
      <c r="AF231" s="104"/>
      <c r="AG231" s="104"/>
      <c r="AH231" s="104" t="str">
        <f>IF(AC231="","",IF(ISNUMBER(AC231)=FALSE,"Não se aplica",IFERROR(VLOOKUP(AC231,Produtos!$A$1:$C$2319,3,FALSE),"Não Cadastrado")))</f>
        <v/>
      </c>
      <c r="AI231" s="104"/>
      <c r="AJ231" s="104" t="str">
        <f>VLOOKUP(Tabela2[[#This Row],[SIEMA]],Siema2025,26,FALSE)</f>
        <v>Situação provocada por avaria na tubulação PEAD que transportava o material devido à obras próximas ao TQ-6302.</v>
      </c>
      <c r="AK231" s="107" t="s">
        <v>7234</v>
      </c>
      <c r="AL231" s="107"/>
      <c r="AM231" s="107"/>
      <c r="AN231" s="108" t="str">
        <f>VLOOKUP(Tabela2[[#This Row],[SIEMA]],Siema2025,51,FALSE)</f>
        <v/>
      </c>
      <c r="AO231" s="108" t="str">
        <f>VLOOKUP(Tabela2[[#This Row],[SIEMA]],Siema2025,53,FALSE)</f>
        <v/>
      </c>
      <c r="AP231" s="108" t="str">
        <f>VLOOKUP(Tabela2[[#This Row],[SIEMA]],Siema2025,55,FALSE)</f>
        <v/>
      </c>
      <c r="AQ231" s="108" t="str">
        <f>VLOOKUP(Tabela2[[#This Row],[SIEMA]],Siema2025,57,FALSE)</f>
        <v/>
      </c>
      <c r="AR231" s="108" t="str">
        <f>VLOOKUP(Tabela2[[#This Row],[SIEMA]],Siema2025,59,FALSE)</f>
        <v/>
      </c>
      <c r="AS231" s="108" t="str">
        <f>VLOOKUP(Tabela2[[#This Row],[SIEMA]],Siema2025,61,FALSE)</f>
        <v/>
      </c>
      <c r="AT231" s="108" t="str">
        <f>VLOOKUP(Tabela2[[#This Row],[SIEMA]],Siema2025,63,FALSE)</f>
        <v/>
      </c>
      <c r="AU231" s="108" t="str">
        <f>VLOOKUP(Tabela2[[#This Row],[SIEMA]],Siema2025,65,FALSE)</f>
        <v>X</v>
      </c>
      <c r="AV231" s="108" t="str">
        <f>VLOOKUP(Tabela2[[#This Row],[SIEMA]],Siema2025,67,FALSE)</f>
        <v/>
      </c>
      <c r="AW231" s="108" t="str">
        <f>VLOOKUP(Tabela2[[#This Row],[SIEMA]],Siema2025,69,FALSE)</f>
        <v/>
      </c>
      <c r="AX231" s="108" t="str">
        <f>VLOOKUP(Tabela2[[#This Row],[SIEMA]],Siema2025,71,FALSE)</f>
        <v/>
      </c>
      <c r="AY231" s="108" t="str">
        <f>VLOOKUP(Tabela2[[#This Row],[SIEMA]],Siema2025,73,FALSE)</f>
        <v/>
      </c>
      <c r="AZ231" s="108" t="str">
        <f>VLOOKUP(Tabela2[[#This Row],[SIEMA]],Siema2025,75,FALSE)</f>
        <v/>
      </c>
      <c r="BA231" s="108" t="str">
        <f>VLOOKUP(Tabela2[[#This Row],[SIEMA]],Siema2025,77,FALSE)</f>
        <v/>
      </c>
      <c r="BB231" s="108"/>
      <c r="BC231" s="108" t="str">
        <f>IF(Tabela2[[#This Row],[Outro(s) ]] = "X", "PREENCHER","NA")</f>
        <v>NA</v>
      </c>
      <c r="BD231" s="108" t="str">
        <f>VLOOKUP(Tabela2[[#This Row],[SIEMA]],Siema2025,82,FALSE)</f>
        <v/>
      </c>
      <c r="BE231" s="108" t="str">
        <f>VLOOKUP(Tabela2[[#This Row],[SIEMA]],Siema2025,81,FALSE)</f>
        <v/>
      </c>
      <c r="BF231" s="110" t="str">
        <f>VLOOKUP(Tabela2[[#This Row],[SIEMA]],Siema2025,28,FALSE)</f>
        <v>Indústrias Nucleares do Brasil S.A - INB</v>
      </c>
      <c r="BG231" s="110"/>
      <c r="BH231" s="111" t="str">
        <f>VLOOKUP(Tabela2[[#This Row],[SIEMA]],Siema2025,29,FALSE)</f>
        <v>00322818003570</v>
      </c>
      <c r="BI231" s="112" t="str">
        <f>VLOOKUP(Tabela2[[#This Row],[SIEMA]],Siema2025,107,FALSE)</f>
        <v>Não</v>
      </c>
      <c r="BJ231" s="107" t="s">
        <v>7099</v>
      </c>
      <c r="BK231" s="104" t="s">
        <v>2696</v>
      </c>
      <c r="BL231" s="140">
        <v>45811</v>
      </c>
      <c r="BM231" s="108">
        <f ca="1">IF(Tabela2[[#This Row],[Data de atendimento do Ibama (considerar o primeiro documento/ação)]]="",_xlfn.DAYS(TODAY(),J231),_xlfn.DAYS(Tabela2[[#This Row],[Data de atendimento do Ibama (considerar o primeiro documento/ação)]],J231))</f>
        <v>56</v>
      </c>
      <c r="BN231" s="108" t="str">
        <f>IF(Tabela2[[#This Row],[Atendido pelo Ibama ("Não" ou "Sim")]]="Não","Preencher", IF(Tabela2[[#This Row],[Atendido pelo Ibama ("Não" ou "Sim")]]="Sim","NA",""))</f>
        <v>NA</v>
      </c>
      <c r="BO231" s="114" t="s">
        <v>7138</v>
      </c>
      <c r="BP231" s="108" t="str">
        <f>IF(Tabela2[[#This Row],[Forma de atendimento (primeiro documento/ação)]]= "Outros (especificar)", "PREENCHER","NA")</f>
        <v>NA</v>
      </c>
      <c r="BQ231" s="106" t="s">
        <v>123</v>
      </c>
      <c r="BR231" s="108" t="str">
        <f>IF(Tabela2[[#This Row],[Equipe do Ibama foi a campo? Houve sobrevoo do Poseidon?]] = "Sim", "PREENCHER","NA")</f>
        <v>NA</v>
      </c>
      <c r="BS231" s="108" t="str">
        <f>IF(Tabela2[[#This Row],[Se sim, foi emitida Ordem de Emergência? (informações vinculada à coluna CK)]] = "Sim", "PREENCHER","NA")</f>
        <v>NA</v>
      </c>
      <c r="BT231" s="108" t="s">
        <v>7101</v>
      </c>
      <c r="BU231" s="108" t="s">
        <v>2696</v>
      </c>
      <c r="BV231" s="108" t="s">
        <v>123</v>
      </c>
      <c r="BW231" s="108" t="s">
        <v>2696</v>
      </c>
      <c r="BX231" s="106" t="s">
        <v>7116</v>
      </c>
      <c r="BY231" s="106"/>
      <c r="BZ231" s="104" t="str">
        <f>IF(Tabela2[[#This Row],[Data do documento de encerramento]]="NA","NA",IF(Tabela2[[#This Row],[Data do documento de encerramento]]="","Pendente de conclusão/ encerramento",_xlfn.DAYS(Tabela2[[#This Row],[Data do documento de encerramento]],J231)))</f>
        <v>Pendente de conclusão/ encerramento</v>
      </c>
      <c r="CA231" s="107"/>
      <c r="CB231" s="107"/>
      <c r="CC231" s="129"/>
      <c r="CD231" s="107"/>
      <c r="CE231" s="107"/>
      <c r="CF231" s="107"/>
    </row>
    <row r="232" spans="1:84" ht="106.5" hidden="1">
      <c r="A232" s="169">
        <v>20254943202</v>
      </c>
      <c r="B232" s="170" t="s">
        <v>8193</v>
      </c>
      <c r="C232" s="108" t="str">
        <f>VLOOKUP(Tabela2[[#This Row],[SIEMA]],Siema2025,4,FALSE)</f>
        <v xml:space="preserve"> MG</v>
      </c>
      <c r="D232" s="106" t="str">
        <f>VLOOKUP(Tabela2[[#This Row],[SIEMA]],Siema2025,3,FALSE)</f>
        <v xml:space="preserve">Uberaba </v>
      </c>
      <c r="E232" s="106" t="str">
        <f>VLOOKUP(Tabela2[[#This Row],[SIEMA]],Siema2025,20,FALSE)</f>
        <v>km 549+114</v>
      </c>
      <c r="F232" s="106"/>
      <c r="G232" s="106" t="s">
        <v>8194</v>
      </c>
      <c r="H232" s="106" t="s">
        <v>8195</v>
      </c>
      <c r="I232" s="104" t="s">
        <v>7114</v>
      </c>
      <c r="J232" s="105">
        <f>VLOOKUP(Tabela2[[#This Row],[SIEMA]],Siema2025,2,FALSE)</f>
        <v>45755</v>
      </c>
      <c r="K232" s="105" t="str">
        <f>VLOOKUP(Tabela2[[#This Row],[SIEMA]],Siema2025,16,FALSE)</f>
        <v>Terça</v>
      </c>
      <c r="L232" s="106" t="str">
        <f>IF(Tabela2[[#This Row],[Data]]="","Sem Informação",VLOOKUP(MONTH(Tabela2[[#This Row],[Data]]),'[1]Validação de dados'!$I$1:$J$13,2,0))</f>
        <v>Abril</v>
      </c>
      <c r="M232" s="104">
        <f>YEAR(Tabela2[[#This Row],[Data]])</f>
        <v>2025</v>
      </c>
      <c r="N232" s="105" t="str">
        <f>VLOOKUP(Tabela2[[#This Row],[SIEMA]],Siema2025,17,FALSE)</f>
        <v>Vespertino</v>
      </c>
      <c r="O232" s="105" t="str">
        <f>VLOOKUP(Tabela2[[#This Row],[SIEMA]],Siema2025,5,FALSE)</f>
        <v>Ferrovia</v>
      </c>
      <c r="P232" s="104" t="str">
        <f>VLOOKUP(Tabela2[[#This Row],[SIEMA]],Siema2025,21,FALSE)</f>
        <v>Em 08/04/2025 às 16:23 no Corredor Centro Sudeste da Ferrovia Centro Atlântica, no município de Uberaba/MG, J679 informou que abalroou um caminhão em ZXJ-3 (Palestina-3) no km 549+114. A locomotiva ficou adernada.</v>
      </c>
      <c r="Q232" s="104">
        <v>1202</v>
      </c>
      <c r="R232" s="104" t="s">
        <v>7127</v>
      </c>
      <c r="S232" s="107" t="s">
        <v>3060</v>
      </c>
      <c r="T232" s="104" t="s">
        <v>8196</v>
      </c>
      <c r="U232" s="104" t="s">
        <v>648</v>
      </c>
      <c r="V232" s="104">
        <f>IF(Q232="","",IF(ISNUMBER(Q232)=FALSE,"Não se aplica",IFERROR(VLOOKUP(Q232,Produtos!$A$1:$C$2319,3,FALSE),"Não Cadastrado")))</f>
        <v>3</v>
      </c>
      <c r="W232" s="104" t="str">
        <f>VLOOKUP(Tabela2[[#This Row],[SIEMA]],Siema2025,10,FALSE)</f>
        <v/>
      </c>
      <c r="X232" s="113"/>
      <c r="Y232" s="109" t="str">
        <f>IF(W232="","", IF(W232="NC","", IF(W232="NE","", IF(W232="NA","",IFERROR(VLOOKUP(W232,Produtos!$A$1:$C$2319,2,FALSE),"Não Cadastrado")))))</f>
        <v/>
      </c>
      <c r="Z232" s="104" t="str">
        <f>VLOOKUP(Tabela2[[#This Row],[SIEMA]],Siema2025,11,FALSE)</f>
        <v xml:space="preserve"> </v>
      </c>
      <c r="AA232" s="104" t="str">
        <f>VLOOKUP(Tabela2[[#This Row],[SIEMA]],Siema2025,12,FALSE)</f>
        <v xml:space="preserve"> </v>
      </c>
      <c r="AB232" s="104" t="str">
        <f>IF(W232="","",IF(ISNUMBER(W232)=FALSE,"Não se aplica",IFERROR(VLOOKUP(W232,Produtos!$A$1:$C$2319,3,FALSE),"Não Cadastrado")))</f>
        <v/>
      </c>
      <c r="AC232" s="104"/>
      <c r="AD232" s="108"/>
      <c r="AE232" s="107" t="str">
        <f>IF(AC232="","", IF(AC232="NC","", IF(AC232="NE","", IF(AC232="NA","",IFERROR(VLOOKUP(AC232,Produtos!$A$1:$C$2319,2,FALSE),"Não Cadastrado")))))</f>
        <v/>
      </c>
      <c r="AF232" s="104"/>
      <c r="AG232" s="104"/>
      <c r="AH232" s="104" t="str">
        <f>IF(AC232="","",IF(ISNUMBER(AC232)=FALSE,"Não se aplica",IFERROR(VLOOKUP(AC232,Produtos!$A$1:$C$2319,3,FALSE),"Não Cadastrado")))</f>
        <v/>
      </c>
      <c r="AI232" s="104"/>
      <c r="AJ232" s="104" t="str">
        <f>VLOOKUP(Tabela2[[#This Row],[SIEMA]],Siema2025,26,FALSE)</f>
        <v/>
      </c>
      <c r="AK232" s="107" t="s">
        <v>7388</v>
      </c>
      <c r="AL232" s="107"/>
      <c r="AM232" s="107"/>
      <c r="AN232" s="108" t="str">
        <f>VLOOKUP(Tabela2[[#This Row],[SIEMA]],Siema2025,51,FALSE)</f>
        <v/>
      </c>
      <c r="AO232" s="108" t="str">
        <f>VLOOKUP(Tabela2[[#This Row],[SIEMA]],Siema2025,53,FALSE)</f>
        <v/>
      </c>
      <c r="AP232" s="108" t="str">
        <f>VLOOKUP(Tabela2[[#This Row],[SIEMA]],Siema2025,55,FALSE)</f>
        <v/>
      </c>
      <c r="AQ232" s="108" t="str">
        <f>VLOOKUP(Tabela2[[#This Row],[SIEMA]],Siema2025,57,FALSE)</f>
        <v/>
      </c>
      <c r="AR232" s="108" t="str">
        <f>VLOOKUP(Tabela2[[#This Row],[SIEMA]],Siema2025,59,FALSE)</f>
        <v/>
      </c>
      <c r="AS232" s="108" t="str">
        <f>VLOOKUP(Tabela2[[#This Row],[SIEMA]],Siema2025,61,FALSE)</f>
        <v/>
      </c>
      <c r="AT232" s="108" t="str">
        <f>VLOOKUP(Tabela2[[#This Row],[SIEMA]],Siema2025,63,FALSE)</f>
        <v/>
      </c>
      <c r="AU232" s="108" t="str">
        <f>VLOOKUP(Tabela2[[#This Row],[SIEMA]],Siema2025,65,FALSE)</f>
        <v>X</v>
      </c>
      <c r="AV232" s="108" t="str">
        <f>VLOOKUP(Tabela2[[#This Row],[SIEMA]],Siema2025,67,FALSE)</f>
        <v/>
      </c>
      <c r="AW232" s="108" t="str">
        <f>VLOOKUP(Tabela2[[#This Row],[SIEMA]],Siema2025,69,FALSE)</f>
        <v/>
      </c>
      <c r="AX232" s="108" t="str">
        <f>VLOOKUP(Tabela2[[#This Row],[SIEMA]],Siema2025,71,FALSE)</f>
        <v/>
      </c>
      <c r="AY232" s="108" t="str">
        <f>VLOOKUP(Tabela2[[#This Row],[SIEMA]],Siema2025,73,FALSE)</f>
        <v/>
      </c>
      <c r="AZ232" s="108" t="str">
        <f>VLOOKUP(Tabela2[[#This Row],[SIEMA]],Siema2025,75,FALSE)</f>
        <v/>
      </c>
      <c r="BA232" s="108" t="str">
        <f>VLOOKUP(Tabela2[[#This Row],[SIEMA]],Siema2025,77,FALSE)</f>
        <v/>
      </c>
      <c r="BB232" s="108" t="str">
        <f>VLOOKUP(Tabela2[[#This Row],[SIEMA]],Siema2025,79,FALSE)</f>
        <v/>
      </c>
      <c r="BC232" s="108" t="str">
        <f>IF(Tabela2[[#This Row],[Outro(s) ]] = "X", "PREENCHER","NA")</f>
        <v>NA</v>
      </c>
      <c r="BD232" s="108" t="str">
        <f>VLOOKUP(Tabela2[[#This Row],[SIEMA]],Siema2025,82,FALSE)</f>
        <v/>
      </c>
      <c r="BE232" s="108" t="str">
        <f>VLOOKUP(Tabela2[[#This Row],[SIEMA]],Siema2025,81,FALSE)</f>
        <v/>
      </c>
      <c r="BF232" s="110" t="s">
        <v>7176</v>
      </c>
      <c r="BG232" s="110" t="s">
        <v>7177</v>
      </c>
      <c r="BH232" s="111" t="str">
        <f>VLOOKUP(Tabela2[[#This Row],[SIEMA]],Siema2025,29,FALSE)</f>
        <v>00924429000175</v>
      </c>
      <c r="BI232" s="112" t="str">
        <f>VLOOKUP(Tabela2[[#This Row],[SIEMA]],Siema2025,107,FALSE)</f>
        <v>Não</v>
      </c>
      <c r="BJ232" s="107" t="s">
        <v>7099</v>
      </c>
      <c r="BK232" s="104" t="s">
        <v>2696</v>
      </c>
      <c r="BL232" s="140">
        <v>45758</v>
      </c>
      <c r="BM232" s="108">
        <f ca="1">IF(Tabela2[[#This Row],[Data de atendimento do Ibama (considerar o primeiro documento/ação)]]="",_xlfn.DAYS(TODAY(),J232),_xlfn.DAYS(Tabela2[[#This Row],[Data de atendimento do Ibama (considerar o primeiro documento/ação)]],J232))</f>
        <v>3</v>
      </c>
      <c r="BN232" s="108" t="str">
        <f>IF(Tabela2[[#This Row],[Atendido pelo Ibama ("Não" ou "Sim")]]="Não","Preencher", IF(Tabela2[[#This Row],[Atendido pelo Ibama ("Não" ou "Sim")]]="Sim","NA",""))</f>
        <v>NA</v>
      </c>
      <c r="BO232" s="114" t="s">
        <v>7100</v>
      </c>
      <c r="BP232" s="108" t="str">
        <f>IF(Tabela2[[#This Row],[Forma de atendimento (primeiro documento/ação)]]= "Outros (especificar)", "PREENCHER","NA")</f>
        <v>NA</v>
      </c>
      <c r="BQ232" s="106" t="s">
        <v>2696</v>
      </c>
      <c r="BR232" s="108" t="s">
        <v>123</v>
      </c>
      <c r="BS232" s="108" t="s">
        <v>2696</v>
      </c>
      <c r="BT232" s="108" t="s">
        <v>7101</v>
      </c>
      <c r="BU232" s="108" t="s">
        <v>2696</v>
      </c>
      <c r="BV232" s="108" t="s">
        <v>123</v>
      </c>
      <c r="BW232" s="108" t="s">
        <v>2696</v>
      </c>
      <c r="BX232" s="106" t="s">
        <v>7785</v>
      </c>
      <c r="BY232" s="106"/>
      <c r="BZ232" s="104" t="str">
        <f>IF(Tabela2[[#This Row],[Data do documento de encerramento]]="NA","NA",IF(Tabela2[[#This Row],[Data do documento de encerramento]]="","Pendente de conclusão/ encerramento",_xlfn.DAYS(Tabela2[[#This Row],[Data do documento de encerramento]],J232)))</f>
        <v>Pendente de conclusão/ encerramento</v>
      </c>
      <c r="CA232" s="107" t="s">
        <v>8159</v>
      </c>
      <c r="CB232" s="107"/>
      <c r="CC232" s="129"/>
      <c r="CD232" s="107"/>
      <c r="CE232" s="107"/>
      <c r="CF232" s="107"/>
    </row>
    <row r="233" spans="1:84" ht="30.75" hidden="1">
      <c r="A233" s="169">
        <v>202541264802</v>
      </c>
      <c r="B233" s="170" t="s">
        <v>8197</v>
      </c>
      <c r="C233" s="108" t="str">
        <f>VLOOKUP(Tabela2[[#This Row],[SIEMA]],Siema2025,4,FALSE)</f>
        <v xml:space="preserve"> RN</v>
      </c>
      <c r="D233" s="106" t="str">
        <f>VLOOKUP(Tabela2[[#This Row],[SIEMA]],Siema2025,3,FALSE)</f>
        <v xml:space="preserve">Alto do Rodrigues </v>
      </c>
      <c r="E233" s="106" t="str">
        <f>VLOOKUP(Tabela2[[#This Row],[SIEMA]],Siema2025,20,FALSE)</f>
        <v>Campos Alto do Rodrigues</v>
      </c>
      <c r="F233" s="106"/>
      <c r="G233" s="106" t="s">
        <v>8198</v>
      </c>
      <c r="H233" s="106" t="s">
        <v>8199</v>
      </c>
      <c r="I233" s="104" t="s">
        <v>931</v>
      </c>
      <c r="J233" s="105">
        <f>VLOOKUP(Tabela2[[#This Row],[SIEMA]],Siema2025,2,FALSE)</f>
        <v>45755</v>
      </c>
      <c r="K233" s="105" t="str">
        <f>VLOOKUP(Tabela2[[#This Row],[SIEMA]],Siema2025,16,FALSE)</f>
        <v>Terça</v>
      </c>
      <c r="L233" s="106" t="str">
        <f>IF(Tabela2[[#This Row],[Data]]="","Sem Informação",VLOOKUP(MONTH(Tabela2[[#This Row],[Data]]),'[1]Validação de dados'!$I$1:$J$13,2,0))</f>
        <v>Abril</v>
      </c>
      <c r="M233" s="104">
        <f>YEAR(Tabela2[[#This Row],[Data]])</f>
        <v>2025</v>
      </c>
      <c r="N233" s="105" t="str">
        <f>VLOOKUP(Tabela2[[#This Row],[SIEMA]],Siema2025,17,FALSE)</f>
        <v>Matutino</v>
      </c>
      <c r="O233" s="105" t="s">
        <v>145</v>
      </c>
      <c r="P233" s="104" t="str">
        <f>VLOOKUP(Tabela2[[#This Row],[SIEMA]],Siema2025,21,FALSE)</f>
        <v>Linha de produção do poço 7-ARG-138-RN em Campo Alto do Rodrigues</v>
      </c>
      <c r="Q233" s="104">
        <v>1267</v>
      </c>
      <c r="R233" s="104" t="str">
        <f>VLOOKUP(Tabela2[[#This Row],[SIEMA]],Siema2025,10,FALSE)</f>
        <v/>
      </c>
      <c r="S233" s="107" t="str">
        <f>IF(Q233="","", IF(Q233="NC","", IF(Q233="NE","", IF(Q233="NA","",IFERROR(VLOOKUP(Q233,Produtos!$A$1:$C$2319,2,FALSE),"Não Cadastrado")))))</f>
        <v>PETRÓLEO CRU</v>
      </c>
      <c r="T233" s="104" t="s">
        <v>8200</v>
      </c>
      <c r="U233" s="104" t="str">
        <f>VLOOKUP(Tabela2[[#This Row],[SIEMA]],Siema2025,12,FALSE)</f>
        <v xml:space="preserve"> </v>
      </c>
      <c r="V233" s="104">
        <f>IF(Q233="","",IF(ISNUMBER(Q233)=FALSE,"Não se aplica",IFERROR(VLOOKUP(Q233,Produtos!$A$1:$C$2319,3,FALSE),"Não Cadastrado")))</f>
        <v>3</v>
      </c>
      <c r="W233" s="104" t="str">
        <f>VLOOKUP(Tabela2[[#This Row],[SIEMA]],Siema2025,10,FALSE)</f>
        <v/>
      </c>
      <c r="X233" s="113" t="str">
        <f>IF(Tabela2[[#This Row],[Origem do acidente]] = "Plataforma", "PREENCHER","NA")</f>
        <v>NA</v>
      </c>
      <c r="Y233" s="109" t="s">
        <v>7407</v>
      </c>
      <c r="Z233" s="104" t="s">
        <v>8201</v>
      </c>
      <c r="AA233" s="104" t="str">
        <f>VLOOKUP(Tabela2[[#This Row],[SIEMA]],Siema2025,12,FALSE)</f>
        <v xml:space="preserve"> </v>
      </c>
      <c r="AB233" s="104" t="str">
        <f>IF(W233="","",IF(ISNUMBER(W233)=FALSE,"Não se aplica",IFERROR(VLOOKUP(W233,Produtos!$A$1:$C$2319,3,FALSE),"Não Cadastrado")))</f>
        <v/>
      </c>
      <c r="AC233" s="104"/>
      <c r="AD233" s="108" t="str">
        <f>IF(Tabela2[[#This Row],[Origem do acidente]] = "Plataforma", "PREENCHER","NA")</f>
        <v>NA</v>
      </c>
      <c r="AE233" s="107" t="str">
        <f>IF(AC233="","", IF(AC233="NC","", IF(AC233="NE","", IF(AC233="NA","",IFERROR(VLOOKUP(AC233,Produtos!$A$1:$C$2319,2,FALSE),"Não Cadastrado")))))</f>
        <v/>
      </c>
      <c r="AF233" s="104"/>
      <c r="AG233" s="104"/>
      <c r="AH233" s="104" t="str">
        <f>IF(AC233="","",IF(ISNUMBER(AC233)=FALSE,"Não se aplica",IFERROR(VLOOKUP(AC233,Produtos!$A$1:$C$2319,3,FALSE),"Não Cadastrado")))</f>
        <v/>
      </c>
      <c r="AI233" s="104"/>
      <c r="AJ233" s="104" t="str">
        <f>VLOOKUP(Tabela2[[#This Row],[SIEMA]],Siema2025,26,FALSE)</f>
        <v>Vandalismo</v>
      </c>
      <c r="AK233" s="107" t="s">
        <v>7122</v>
      </c>
      <c r="AL233" s="107"/>
      <c r="AM233" s="107"/>
      <c r="AN233" s="108" t="str">
        <f>VLOOKUP(Tabela2[[#This Row],[SIEMA]],Siema2025,51,FALSE)</f>
        <v/>
      </c>
      <c r="AO233" s="108" t="str">
        <f>VLOOKUP(Tabela2[[#This Row],[SIEMA]],Siema2025,53,FALSE)</f>
        <v/>
      </c>
      <c r="AP233" s="108" t="str">
        <f>VLOOKUP(Tabela2[[#This Row],[SIEMA]],Siema2025,55,FALSE)</f>
        <v/>
      </c>
      <c r="AQ233" s="108" t="str">
        <f>VLOOKUP(Tabela2[[#This Row],[SIEMA]],Siema2025,57,FALSE)</f>
        <v/>
      </c>
      <c r="AR233" s="108" t="str">
        <f>VLOOKUP(Tabela2[[#This Row],[SIEMA]],Siema2025,59,FALSE)</f>
        <v/>
      </c>
      <c r="AS233" s="108" t="str">
        <f>VLOOKUP(Tabela2[[#This Row],[SIEMA]],Siema2025,61,FALSE)</f>
        <v/>
      </c>
      <c r="AT233" s="108" t="str">
        <f>VLOOKUP(Tabela2[[#This Row],[SIEMA]],Siema2025,63,FALSE)</f>
        <v/>
      </c>
      <c r="AU233" s="108" t="str">
        <f>VLOOKUP(Tabela2[[#This Row],[SIEMA]],Siema2025,65,FALSE)</f>
        <v>X</v>
      </c>
      <c r="AV233" s="108" t="str">
        <f>VLOOKUP(Tabela2[[#This Row],[SIEMA]],Siema2025,67,FALSE)</f>
        <v/>
      </c>
      <c r="AW233" s="108" t="str">
        <f>VLOOKUP(Tabela2[[#This Row],[SIEMA]],Siema2025,69,FALSE)</f>
        <v/>
      </c>
      <c r="AX233" s="108" t="str">
        <f>VLOOKUP(Tabela2[[#This Row],[SIEMA]],Siema2025,71,FALSE)</f>
        <v/>
      </c>
      <c r="AY233" s="108" t="str">
        <f>VLOOKUP(Tabela2[[#This Row],[SIEMA]],Siema2025,73,FALSE)</f>
        <v/>
      </c>
      <c r="AZ233" s="108" t="str">
        <f>VLOOKUP(Tabela2[[#This Row],[SIEMA]],Siema2025,75,FALSE)</f>
        <v/>
      </c>
      <c r="BA233" s="108" t="str">
        <f>VLOOKUP(Tabela2[[#This Row],[SIEMA]],Siema2025,77,FALSE)</f>
        <v/>
      </c>
      <c r="BB233" s="108" t="str">
        <f>VLOOKUP(Tabela2[[#This Row],[SIEMA]],Siema2025,79,FALSE)</f>
        <v/>
      </c>
      <c r="BC233" s="108" t="str">
        <f>IF(Tabela2[[#This Row],[Outro(s) ]] = "X", "PREENCHER","NA")</f>
        <v>NA</v>
      </c>
      <c r="BD233" s="108" t="str">
        <f>VLOOKUP(Tabela2[[#This Row],[SIEMA]],Siema2025,82,FALSE)</f>
        <v/>
      </c>
      <c r="BE233" s="108" t="str">
        <f>VLOOKUP(Tabela2[[#This Row],[SIEMA]],Siema2025,81,FALSE)</f>
        <v/>
      </c>
      <c r="BF233" s="110" t="str">
        <f>VLOOKUP(Tabela2[[#This Row],[SIEMA]],Siema2025,28,FALSE)</f>
        <v>3R POTIGUAR S.A.</v>
      </c>
      <c r="BG233" s="110"/>
      <c r="BH233" s="111" t="str">
        <f>VLOOKUP(Tabela2[[#This Row],[SIEMA]],Siema2025,29,FALSE)</f>
        <v>44186763000144</v>
      </c>
      <c r="BI233" s="112" t="str">
        <f>VLOOKUP(Tabela2[[#This Row],[SIEMA]],Siema2025,107,FALSE)</f>
        <v>Não</v>
      </c>
      <c r="BJ233" s="107" t="s">
        <v>7113</v>
      </c>
      <c r="BK233" s="104" t="s">
        <v>2696</v>
      </c>
      <c r="BL233" s="140">
        <v>45761</v>
      </c>
      <c r="BM233" s="108">
        <f ca="1">IF(Tabela2[[#This Row],[Data de atendimento do Ibama (considerar o primeiro documento/ação)]]="",_xlfn.DAYS(TODAY(),J233),_xlfn.DAYS(Tabela2[[#This Row],[Data de atendimento do Ibama (considerar o primeiro documento/ação)]],J233))</f>
        <v>6</v>
      </c>
      <c r="BN233" s="108" t="str">
        <f>IF(Tabela2[[#This Row],[Atendido pelo Ibama ("Não" ou "Sim")]]="Não","Preencher", IF(Tabela2[[#This Row],[Atendido pelo Ibama ("Não" ou "Sim")]]="Sim","NA",""))</f>
        <v>NA</v>
      </c>
      <c r="BO233" s="114" t="s">
        <v>7138</v>
      </c>
      <c r="BP233" s="108" t="str">
        <f>IF(Tabela2[[#This Row],[Forma de atendimento (primeiro documento/ação)]]= "Outros (especificar)", "PREENCHER","NA")</f>
        <v>NA</v>
      </c>
      <c r="BQ233" s="106" t="s">
        <v>123</v>
      </c>
      <c r="BR233" s="108" t="str">
        <f>IF(Tabela2[[#This Row],[Equipe do Ibama foi a campo? Houve sobrevoo do Poseidon?]] = "Sim", "PREENCHER","NA")</f>
        <v>NA</v>
      </c>
      <c r="BS233" s="108" t="s">
        <v>7114</v>
      </c>
      <c r="BT233" s="108" t="s">
        <v>7115</v>
      </c>
      <c r="BU233" s="108" t="s">
        <v>2696</v>
      </c>
      <c r="BV233" s="108" t="s">
        <v>123</v>
      </c>
      <c r="BW233" s="108" t="s">
        <v>2696</v>
      </c>
      <c r="BX233" s="106" t="s">
        <v>7116</v>
      </c>
      <c r="BY233" s="140">
        <v>46024</v>
      </c>
      <c r="BZ233" s="104">
        <f>IF(Tabela2[[#This Row],[Data do documento de encerramento]]="NA","NA",IF(Tabela2[[#This Row],[Data do documento de encerramento]]="","Pendente de conclusão/ encerramento",_xlfn.DAYS(Tabela2[[#This Row],[Data do documento de encerramento]],J233)))</f>
        <v>269</v>
      </c>
      <c r="CA233" s="107"/>
      <c r="CB233" s="107"/>
      <c r="CC233" s="129"/>
      <c r="CD233" s="107"/>
      <c r="CE233" s="107"/>
      <c r="CF233" s="107"/>
    </row>
    <row r="234" spans="1:84" ht="45.75" hidden="1">
      <c r="A234" s="169">
        <v>202541136046</v>
      </c>
      <c r="B234" s="170" t="s">
        <v>8202</v>
      </c>
      <c r="C234" s="108" t="str">
        <f>VLOOKUP(Tabela2[[#This Row],[SIEMA]],Siema2025,4,FALSE)</f>
        <v xml:space="preserve"> MG</v>
      </c>
      <c r="D234" s="106" t="str">
        <f>VLOOKUP(Tabela2[[#This Row],[SIEMA]],Siema2025,3,FALSE)</f>
        <v xml:space="preserve">Santa Bárbara do Tugúrio </v>
      </c>
      <c r="E234" s="106" t="s">
        <v>8203</v>
      </c>
      <c r="F234" s="106" t="s">
        <v>8204</v>
      </c>
      <c r="G234" s="106" t="s">
        <v>8205</v>
      </c>
      <c r="H234" s="106" t="s">
        <v>8206</v>
      </c>
      <c r="I234" s="104" t="s">
        <v>7114</v>
      </c>
      <c r="J234" s="105">
        <f>VLOOKUP(Tabela2[[#This Row],[SIEMA]],Siema2025,2,FALSE)</f>
        <v>45757</v>
      </c>
      <c r="K234" s="105" t="str">
        <f>VLOOKUP(Tabela2[[#This Row],[SIEMA]],Siema2025,16,FALSE)</f>
        <v>Quinta</v>
      </c>
      <c r="L234" s="106" t="str">
        <f>IF(Tabela2[[#This Row],[Data]]="","Sem Informação",VLOOKUP(MONTH(Tabela2[[#This Row],[Data]]),'[1]Validação de dados'!$I$1:$J$13,2,0))</f>
        <v>Abril</v>
      </c>
      <c r="M234" s="104">
        <f>YEAR(Tabela2[[#This Row],[Data]])</f>
        <v>2025</v>
      </c>
      <c r="N234" s="105" t="str">
        <f>VLOOKUP(Tabela2[[#This Row],[SIEMA]],Siema2025,17,FALSE)</f>
        <v>Matutino</v>
      </c>
      <c r="O234" s="105" t="str">
        <f>VLOOKUP(Tabela2[[#This Row],[SIEMA]],Siema2025,5,FALSE)</f>
        <v>Rodovia</v>
      </c>
      <c r="P234" s="104" t="str">
        <f>VLOOKUP(Tabela2[[#This Row],[SIEMA]],Siema2025,21,FALSE)</f>
        <v>MG 448, KM 20</v>
      </c>
      <c r="Q234" s="104">
        <v>1203</v>
      </c>
      <c r="R234" s="104" t="s">
        <v>885</v>
      </c>
      <c r="S234" s="107" t="str">
        <f>IF(Q234="","", IF(Q234="NC","", IF(Q234="NE","", IF(Q234="NA","",IFERROR(VLOOKUP(Q234,Produtos!$A$1:$C$2319,2,FALSE),"Não Cadastrado")))))</f>
        <v>COMBUSTÍVEL PARA MOTORES  ou GASOLINA ou GASOLINA DE AVIAÇÃO (GAV-100LL ou AVGAS-100LL)</v>
      </c>
      <c r="T234" s="104" t="str">
        <f>VLOOKUP(Tabela2[[#This Row],[SIEMA]],Siema2025,11,FALSE)</f>
        <v xml:space="preserve"> </v>
      </c>
      <c r="U234" s="104" t="str">
        <f>VLOOKUP(Tabela2[[#This Row],[SIEMA]],Siema2025,12,FALSE)</f>
        <v xml:space="preserve"> </v>
      </c>
      <c r="V234" s="104">
        <f>IF(Q234="","",IF(ISNUMBER(Q234)=FALSE,"Não se aplica",IFERROR(VLOOKUP(Q234,Produtos!$A$1:$C$2319,3,FALSE),"Não Cadastrado")))</f>
        <v>3</v>
      </c>
      <c r="W234" s="104" t="str">
        <f>VLOOKUP(Tabela2[[#This Row],[SIEMA]],Siema2025,10,FALSE)</f>
        <v/>
      </c>
      <c r="X234" s="113" t="str">
        <f>IF(Tabela2[[#This Row],[Origem do acidente]] = "Plataforma", "PREENCHER","NA")</f>
        <v>NA</v>
      </c>
      <c r="Y234" s="109" t="str">
        <f>IF(W234="","", IF(W234="NC","", IF(W234="NE","", IF(W234="NA","",IFERROR(VLOOKUP(W234,Produtos!$A$1:$C$2319,2,FALSE),"Não Cadastrado")))))</f>
        <v/>
      </c>
      <c r="Z234" s="104" t="str">
        <f>VLOOKUP(Tabela2[[#This Row],[SIEMA]],Siema2025,11,FALSE)</f>
        <v xml:space="preserve"> </v>
      </c>
      <c r="AA234" s="104" t="str">
        <f>VLOOKUP(Tabela2[[#This Row],[SIEMA]],Siema2025,12,FALSE)</f>
        <v xml:space="preserve"> </v>
      </c>
      <c r="AB234" s="104" t="str">
        <f>IF(W234="","",IF(ISNUMBER(W234)=FALSE,"Não se aplica",IFERROR(VLOOKUP(W234,Produtos!$A$1:$C$2319,3,FALSE),"Não Cadastrado")))</f>
        <v/>
      </c>
      <c r="AC234" s="104"/>
      <c r="AD234" s="108" t="str">
        <f>IF(Tabela2[[#This Row],[Origem do acidente]] = "Plataforma", "PREENCHER","NA")</f>
        <v>NA</v>
      </c>
      <c r="AE234" s="107" t="str">
        <f>IF(AC234="","", IF(AC234="NC","", IF(AC234="NE","", IF(AC234="NA","",IFERROR(VLOOKUP(AC234,Produtos!$A$1:$C$2319,2,FALSE),"Não Cadastrado")))))</f>
        <v/>
      </c>
      <c r="AF234" s="104"/>
      <c r="AG234" s="104"/>
      <c r="AH234" s="104" t="str">
        <f>IF(AC234="","",IF(ISNUMBER(AC234)=FALSE,"Não se aplica",IFERROR(VLOOKUP(AC234,Produtos!$A$1:$C$2319,3,FALSE),"Não Cadastrado")))</f>
        <v/>
      </c>
      <c r="AI234" s="104"/>
      <c r="AJ234" s="104" t="str">
        <f>VLOOKUP(Tabela2[[#This Row],[SIEMA]],Siema2025,26,FALSE)</f>
        <v>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v>
      </c>
      <c r="AK234" s="107" t="s">
        <v>7182</v>
      </c>
      <c r="AL234" s="107"/>
      <c r="AM234" s="107"/>
      <c r="AN234" s="108" t="str">
        <f>VLOOKUP(Tabela2[[#This Row],[SIEMA]],Siema2025,51,FALSE)</f>
        <v/>
      </c>
      <c r="AO234" s="108" t="str">
        <f>VLOOKUP(Tabela2[[#This Row],[SIEMA]],Siema2025,53,FALSE)</f>
        <v/>
      </c>
      <c r="AP234" s="108" t="str">
        <f>VLOOKUP(Tabela2[[#This Row],[SIEMA]],Siema2025,55,FALSE)</f>
        <v/>
      </c>
      <c r="AQ234" s="108" t="str">
        <f>VLOOKUP(Tabela2[[#This Row],[SIEMA]],Siema2025,57,FALSE)</f>
        <v/>
      </c>
      <c r="AR234" s="108" t="str">
        <f>VLOOKUP(Tabela2[[#This Row],[SIEMA]],Siema2025,59,FALSE)</f>
        <v/>
      </c>
      <c r="AS234" s="108" t="str">
        <f>VLOOKUP(Tabela2[[#This Row],[SIEMA]],Siema2025,61,FALSE)</f>
        <v/>
      </c>
      <c r="AT234" s="108" t="str">
        <f>VLOOKUP(Tabela2[[#This Row],[SIEMA]],Siema2025,63,FALSE)</f>
        <v/>
      </c>
      <c r="AU234" s="108" t="str">
        <f>VLOOKUP(Tabela2[[#This Row],[SIEMA]],Siema2025,65,FALSE)</f>
        <v>X</v>
      </c>
      <c r="AV234" s="108" t="str">
        <f>VLOOKUP(Tabela2[[#This Row],[SIEMA]],Siema2025,67,FALSE)</f>
        <v/>
      </c>
      <c r="AW234" s="108" t="str">
        <f>VLOOKUP(Tabela2[[#This Row],[SIEMA]],Siema2025,69,FALSE)</f>
        <v/>
      </c>
      <c r="AX234" s="108" t="str">
        <f>VLOOKUP(Tabela2[[#This Row],[SIEMA]],Siema2025,71,FALSE)</f>
        <v>X</v>
      </c>
      <c r="AY234" s="108" t="str">
        <f>VLOOKUP(Tabela2[[#This Row],[SIEMA]],Siema2025,73,FALSE)</f>
        <v/>
      </c>
      <c r="AZ234" s="108" t="str">
        <f>VLOOKUP(Tabela2[[#This Row],[SIEMA]],Siema2025,75,FALSE)</f>
        <v/>
      </c>
      <c r="BA234" s="108" t="str">
        <f>VLOOKUP(Tabela2[[#This Row],[SIEMA]],Siema2025,77,FALSE)</f>
        <v/>
      </c>
      <c r="BB234" s="108" t="str">
        <f>VLOOKUP(Tabela2[[#This Row],[SIEMA]],Siema2025,79,FALSE)</f>
        <v/>
      </c>
      <c r="BC234" s="108" t="str">
        <f>IF(Tabela2[[#This Row],[Outro(s) ]] = "X", "PREENCHER","NA")</f>
        <v>NA</v>
      </c>
      <c r="BD234" s="108" t="str">
        <f>VLOOKUP(Tabela2[[#This Row],[SIEMA]],Siema2025,82,FALSE)</f>
        <v/>
      </c>
      <c r="BE234" s="108" t="str">
        <f>VLOOKUP(Tabela2[[#This Row],[SIEMA]],Siema2025,81,FALSE)</f>
        <v/>
      </c>
      <c r="BF234" s="110" t="str">
        <f>VLOOKUP(Tabela2[[#This Row],[SIEMA]],Siema2025,28,FALSE)</f>
        <v/>
      </c>
      <c r="BG234" s="110"/>
      <c r="BH234" s="111" t="str">
        <f>VLOOKUP(Tabela2[[#This Row],[SIEMA]],Siema2025,29,FALSE)</f>
        <v/>
      </c>
      <c r="BI234" s="112" t="str">
        <f>VLOOKUP(Tabela2[[#This Row],[SIEMA]],Siema2025,107,FALSE)</f>
        <v>Não</v>
      </c>
      <c r="BJ234" s="107" t="s">
        <v>7113</v>
      </c>
      <c r="BK234" s="104" t="s">
        <v>123</v>
      </c>
      <c r="BL234" s="140">
        <v>45761</v>
      </c>
      <c r="BM234" s="108">
        <f ca="1">IF(Tabela2[[#This Row],[Data de atendimento do Ibama (considerar o primeiro documento/ação)]]="",_xlfn.DAYS(TODAY(),J234),_xlfn.DAYS(Tabela2[[#This Row],[Data de atendimento do Ibama (considerar o primeiro documento/ação)]],J234))</f>
        <v>4</v>
      </c>
      <c r="BN234" s="108" t="s">
        <v>7922</v>
      </c>
      <c r="BO234" s="114" t="s">
        <v>7184</v>
      </c>
      <c r="BP234" s="108" t="s">
        <v>8207</v>
      </c>
      <c r="BQ234" s="106" t="s">
        <v>123</v>
      </c>
      <c r="BR234" s="108" t="s">
        <v>123</v>
      </c>
      <c r="BS234" s="108" t="s">
        <v>7114</v>
      </c>
      <c r="BT234" s="108" t="s">
        <v>7230</v>
      </c>
      <c r="BU234" s="108" t="str">
        <f>IF(Tabela2[[#This Row],[Houve envio de Informações Pós-acidente (preencher "não se aplica" quando de competência estadual/municipal)]] = "Sim", "PREENCHER","NA")</f>
        <v>NA</v>
      </c>
      <c r="BV234" s="108" t="str">
        <f>IF(Tabela2[[#This Row],[Houve avaliação das informações pós-acidente solicitadas/enviadas?]] = "Sim", "PREENCHER","NA")</f>
        <v>NA</v>
      </c>
      <c r="BW234" s="108" t="s">
        <v>2696</v>
      </c>
      <c r="BX234" s="106" t="s">
        <v>7102</v>
      </c>
      <c r="BY234" s="140">
        <v>45761</v>
      </c>
      <c r="BZ234" s="104">
        <f>IF(Tabela2[[#This Row],[Data do documento de encerramento]]="NA","NA",IF(Tabela2[[#This Row],[Data do documento de encerramento]]="","Pendente de conclusão/ encerramento",_xlfn.DAYS(Tabela2[[#This Row],[Data do documento de encerramento]],J234)))</f>
        <v>4</v>
      </c>
      <c r="CA234" s="107" t="s">
        <v>7824</v>
      </c>
      <c r="CB234" s="107"/>
      <c r="CC234" s="133"/>
      <c r="CD234" s="107"/>
      <c r="CE234" s="107"/>
      <c r="CF234" s="107"/>
    </row>
    <row r="235" spans="1:84" ht="30.75">
      <c r="A235" s="169">
        <v>202541172056</v>
      </c>
      <c r="B235" s="170" t="s">
        <v>8208</v>
      </c>
      <c r="C235" s="108" t="s">
        <v>7135</v>
      </c>
      <c r="D235" s="106" t="s">
        <v>637</v>
      </c>
      <c r="E235" s="106" t="s">
        <v>8209</v>
      </c>
      <c r="F235" s="106"/>
      <c r="G235" s="106" t="s">
        <v>8210</v>
      </c>
      <c r="H235" s="106" t="s">
        <v>8211</v>
      </c>
      <c r="I235" s="104" t="str">
        <f>VLOOKUP(Tabela2[[#This Row],[SIEMA]],Siema2025,19,FALSE)</f>
        <v>Campos</v>
      </c>
      <c r="J235" s="105">
        <f>VLOOKUP(Tabela2[[#This Row],[SIEMA]],Siema2025,2,FALSE)</f>
        <v>45758</v>
      </c>
      <c r="K235" s="105" t="str">
        <f>VLOOKUP(Tabela2[[#This Row],[SIEMA]],Siema2025,16,FALSE)</f>
        <v>Sexta</v>
      </c>
      <c r="L235" s="106" t="str">
        <f>IF(Tabela2[[#This Row],[Data]]="","Sem Informação",VLOOKUP(MONTH(Tabela2[[#This Row],[Data]]),'[1]Validação de dados'!$I$1:$J$13,2,0))</f>
        <v>Abril</v>
      </c>
      <c r="M235" s="104">
        <f>YEAR(Tabela2[[#This Row],[Data]])</f>
        <v>2025</v>
      </c>
      <c r="N235" s="105" t="str">
        <f>VLOOKUP(Tabela2[[#This Row],[SIEMA]],Siema2025,17,FALSE)</f>
        <v>Madrugada</v>
      </c>
      <c r="O235" s="105" t="s">
        <v>111</v>
      </c>
      <c r="P235" s="104" t="str">
        <f>VLOOKUP(Tabela2[[#This Row],[SIEMA]],Siema2025,21,FALSE)</f>
        <v/>
      </c>
      <c r="Q235" s="104">
        <v>1267</v>
      </c>
      <c r="R235" s="104" t="s">
        <v>2043</v>
      </c>
      <c r="S235" s="107" t="s">
        <v>2043</v>
      </c>
      <c r="T235" t="s">
        <v>2546</v>
      </c>
      <c r="U235" s="104" t="str">
        <f>VLOOKUP(Tabela2[[#This Row],[SIEMA]],Siema2025,12,FALSE)</f>
        <v xml:space="preserve"> </v>
      </c>
      <c r="V235" s="104">
        <f>IF(Q235="","",IF(ISNUMBER(Q235)=FALSE,"Não se aplica",IFERROR(VLOOKUP(Q235,Produtos!$A$1:$C$2319,3,FALSE),"Não Cadastrado")))</f>
        <v>3</v>
      </c>
      <c r="W235" s="104" t="str">
        <f>VLOOKUP(Tabela2[[#This Row],[SIEMA]],Siema2025,10,FALSE)</f>
        <v/>
      </c>
      <c r="X235" s="113" t="str">
        <f>IF(Tabela2[[#This Row],[Origem do acidente]] = "Plataforma", "PREENCHER","NA")</f>
        <v>PREENCHER</v>
      </c>
      <c r="Y235" s="109" t="str">
        <f>IF(W235="","", IF(W235="NC","", IF(W235="NE","", IF(W235="NA","",IFERROR(VLOOKUP(W235,Produtos!$A$1:$C$2319,2,FALSE),"Não Cadastrado")))))</f>
        <v/>
      </c>
      <c r="Z235" s="104" t="str">
        <f>VLOOKUP(Tabela2[[#This Row],[SIEMA]],Siema2025,11,FALSE)</f>
        <v xml:space="preserve"> </v>
      </c>
      <c r="AA235" s="104" t="str">
        <f>VLOOKUP(Tabela2[[#This Row],[SIEMA]],Siema2025,12,FALSE)</f>
        <v xml:space="preserve"> </v>
      </c>
      <c r="AB235" s="104" t="str">
        <f>IF(W235="","",IF(ISNUMBER(W235)=FALSE,"Não se aplica",IFERROR(VLOOKUP(W235,Produtos!$A$1:$C$2319,3,FALSE),"Não Cadastrado")))</f>
        <v/>
      </c>
      <c r="AC235" s="104"/>
      <c r="AD235" s="108" t="str">
        <f>IF(Tabela2[[#This Row],[Origem do acidente]] = "Plataforma", "PREENCHER","NA")</f>
        <v>PREENCHER</v>
      </c>
      <c r="AE235" s="107" t="str">
        <f>IF(AC235="","", IF(AC235="NC","", IF(AC235="NE","", IF(AC235="NA","",IFERROR(VLOOKUP(AC235,Produtos!$A$1:$C$2319,2,FALSE),"Não Cadastrado")))))</f>
        <v/>
      </c>
      <c r="AF235" s="104"/>
      <c r="AG235" s="104"/>
      <c r="AH235" s="104" t="str">
        <f>IF(AC235="","",IF(ISNUMBER(AC235)=FALSE,"Não se aplica",IFERROR(VLOOKUP(AC235,Produtos!$A$1:$C$2319,3,FALSE),"Não Cadastrado")))</f>
        <v/>
      </c>
      <c r="AI235" s="104"/>
      <c r="AJ235" s="104" t="str">
        <f>VLOOKUP(Tabela2[[#This Row],[SIEMA]],Siema2025,26,FALSE)</f>
        <v>Falha no procedimento de limpeza do anular.</v>
      </c>
      <c r="AK235" s="107" t="s">
        <v>7098</v>
      </c>
      <c r="AL235" s="107"/>
      <c r="AM235" s="107"/>
      <c r="AN235" s="108" t="str">
        <f>VLOOKUP(Tabela2[[#This Row],[SIEMA]],Siema2025,51,FALSE)</f>
        <v/>
      </c>
      <c r="AO235" s="108" t="str">
        <f>VLOOKUP(Tabela2[[#This Row],[SIEMA]],Siema2025,53,FALSE)</f>
        <v/>
      </c>
      <c r="AP235" s="108" t="str">
        <f>VLOOKUP(Tabela2[[#This Row],[SIEMA]],Siema2025,55,FALSE)</f>
        <v/>
      </c>
      <c r="AQ235" s="108" t="str">
        <f>VLOOKUP(Tabela2[[#This Row],[SIEMA]],Siema2025,57,FALSE)</f>
        <v/>
      </c>
      <c r="AR235" s="108" t="str">
        <f>VLOOKUP(Tabela2[[#This Row],[SIEMA]],Siema2025,59,FALSE)</f>
        <v/>
      </c>
      <c r="AS235" s="108" t="str">
        <f>VLOOKUP(Tabela2[[#This Row],[SIEMA]],Siema2025,61,FALSE)</f>
        <v>X</v>
      </c>
      <c r="AT235" s="108" t="str">
        <f>VLOOKUP(Tabela2[[#This Row],[SIEMA]],Siema2025,63,FALSE)</f>
        <v/>
      </c>
      <c r="AU235" s="108" t="str">
        <f>VLOOKUP(Tabela2[[#This Row],[SIEMA]],Siema2025,65,FALSE)</f>
        <v/>
      </c>
      <c r="AV235" s="108" t="str">
        <f>VLOOKUP(Tabela2[[#This Row],[SIEMA]],Siema2025,67,FALSE)</f>
        <v/>
      </c>
      <c r="AW235" s="108" t="str">
        <f>VLOOKUP(Tabela2[[#This Row],[SIEMA]],Siema2025,69,FALSE)</f>
        <v/>
      </c>
      <c r="AX235" s="108" t="str">
        <f>VLOOKUP(Tabela2[[#This Row],[SIEMA]],Siema2025,71,FALSE)</f>
        <v/>
      </c>
      <c r="AY235" s="108" t="str">
        <f>VLOOKUP(Tabela2[[#This Row],[SIEMA]],Siema2025,73,FALSE)</f>
        <v/>
      </c>
      <c r="AZ235" s="108" t="str">
        <f>VLOOKUP(Tabela2[[#This Row],[SIEMA]],Siema2025,75,FALSE)</f>
        <v/>
      </c>
      <c r="BA235" s="108" t="str">
        <f>VLOOKUP(Tabela2[[#This Row],[SIEMA]],Siema2025,77,FALSE)</f>
        <v/>
      </c>
      <c r="BB235" s="108" t="str">
        <f>VLOOKUP(Tabela2[[#This Row],[SIEMA]],Siema2025,79,FALSE)</f>
        <v/>
      </c>
      <c r="BC235" s="108" t="str">
        <f>IF(Tabela2[[#This Row],[Outro(s) ]] = "X", "PREENCHER","NA")</f>
        <v>NA</v>
      </c>
      <c r="BD235" s="108" t="str">
        <f>VLOOKUP(Tabela2[[#This Row],[SIEMA]],Siema2025,82,FALSE)</f>
        <v/>
      </c>
      <c r="BE235" s="108" t="str">
        <f>VLOOKUP(Tabela2[[#This Row],[SIEMA]],Siema2025,81,FALSE)</f>
        <v/>
      </c>
      <c r="BF235" s="110" t="str">
        <f>VLOOKUP(Tabela2[[#This Row],[SIEMA]],Siema2025,28,FALSE)</f>
        <v>TRIDENT ENERGY DO BRASIL LTDA.</v>
      </c>
      <c r="BG235" s="110"/>
      <c r="BH235" s="111" t="str">
        <f>VLOOKUP(Tabela2[[#This Row],[SIEMA]],Siema2025,29,FALSE)</f>
        <v>3363984000191</v>
      </c>
      <c r="BI235" s="112" t="str">
        <f>VLOOKUP(Tabela2[[#This Row],[SIEMA]],Siema2025,107,FALSE)</f>
        <v>Não</v>
      </c>
      <c r="BJ235" s="107" t="s">
        <v>7099</v>
      </c>
      <c r="BK235" s="104" t="s">
        <v>2696</v>
      </c>
      <c r="BL235" s="140">
        <v>45772</v>
      </c>
      <c r="BM235" s="108">
        <f ca="1">IF(Tabela2[[#This Row],[Data de atendimento do Ibama (considerar o primeiro documento/ação)]]="",_xlfn.DAYS(TODAY(),J235),_xlfn.DAYS(Tabela2[[#This Row],[Data de atendimento do Ibama (considerar o primeiro documento/ação)]],J235))</f>
        <v>14</v>
      </c>
      <c r="BN235" s="108" t="str">
        <f>IF(Tabela2[[#This Row],[Atendido pelo Ibama ("Não" ou "Sim")]]="Não","Preencher", IF(Tabela2[[#This Row],[Atendido pelo Ibama ("Não" ou "Sim")]]="Sim","NA",""))</f>
        <v>NA</v>
      </c>
      <c r="BO235" s="114" t="s">
        <v>7138</v>
      </c>
      <c r="BP235" s="108" t="str">
        <f>IF(Tabela2[[#This Row],[Forma de atendimento (primeiro documento/ação)]]= "Outros (especificar)", "PREENCHER","NA")</f>
        <v>NA</v>
      </c>
      <c r="BQ235" s="106" t="s">
        <v>123</v>
      </c>
      <c r="BR235" s="108" t="str">
        <f>IF(Tabela2[[#This Row],[Equipe do Ibama foi a campo? Houve sobrevoo do Poseidon?]] = "Sim", "PREENCHER","NA")</f>
        <v>NA</v>
      </c>
      <c r="BS235" s="108" t="str">
        <f>IF(Tabela2[[#This Row],[Se sim, foi emitida Ordem de Emergência? (informações vinculada à coluna CK)]] = "Sim", "PREENCHER","NA")</f>
        <v>NA</v>
      </c>
      <c r="BT235" s="108" t="str">
        <f>IF(Tabela2[[#This Row],[Foi elaborado Relatório de Vistoria pelo Ibama? (informações vinculada à coluna CK)]] = "Sim", "PREENCHER","NA")</f>
        <v>NA</v>
      </c>
      <c r="BU235" s="108" t="s">
        <v>2696</v>
      </c>
      <c r="BV235" s="108" t="s">
        <v>123</v>
      </c>
      <c r="BW235" s="108" t="s">
        <v>2696</v>
      </c>
      <c r="BX235" s="106" t="s">
        <v>7102</v>
      </c>
      <c r="BY235" s="140">
        <v>45988</v>
      </c>
      <c r="BZ235" s="104">
        <f>IF(Tabela2[[#This Row],[Data do documento de encerramento]]="NA","NA",IF(Tabela2[[#This Row],[Data do documento de encerramento]]="","Pendente de conclusão/ encerramento",_xlfn.DAYS(Tabela2[[#This Row],[Data do documento de encerramento]],J235)))</f>
        <v>230</v>
      </c>
      <c r="CA235" s="107"/>
      <c r="CB235" s="107"/>
      <c r="CC235" s="129" t="s">
        <v>7148</v>
      </c>
      <c r="CD235" s="107" t="s">
        <v>123</v>
      </c>
      <c r="CE235" s="107" t="s">
        <v>123</v>
      </c>
      <c r="CF235" s="107" t="s">
        <v>7167</v>
      </c>
    </row>
    <row r="236" spans="1:84" ht="30.75" hidden="1">
      <c r="A236" s="199">
        <v>202541443201</v>
      </c>
      <c r="B236" s="170" t="s">
        <v>8212</v>
      </c>
      <c r="C236" s="108" t="str">
        <f>VLOOKUP(Tabela2[[#This Row],[SIEMA]],Siema2025,4,FALSE)</f>
        <v xml:space="preserve"> SP</v>
      </c>
      <c r="D236" s="106" t="str">
        <f>VLOOKUP(Tabela2[[#This Row],[SIEMA]],Siema2025,3,FALSE)</f>
        <v xml:space="preserve">Cubatão </v>
      </c>
      <c r="E236" s="106" t="s">
        <v>8213</v>
      </c>
      <c r="F236" s="106"/>
      <c r="G236" s="106" t="s">
        <v>8214</v>
      </c>
      <c r="H236" s="106" t="s">
        <v>8215</v>
      </c>
      <c r="I236" s="104" t="s">
        <v>7114</v>
      </c>
      <c r="J236" s="105">
        <f>VLOOKUP(Tabela2[[#This Row],[SIEMA]],Siema2025,2,FALSE)</f>
        <v>45758</v>
      </c>
      <c r="K236" s="105" t="str">
        <f>VLOOKUP(Tabela2[[#This Row],[SIEMA]],Siema2025,16,FALSE)</f>
        <v>Sexta</v>
      </c>
      <c r="L236" s="106" t="str">
        <f>IF(Tabela2[[#This Row],[Data]]="","Sem Informação",VLOOKUP(MONTH(Tabela2[[#This Row],[Data]]),'[1]Validação de dados'!$I$1:$J$13,2,0))</f>
        <v>Abril</v>
      </c>
      <c r="M236" s="104">
        <f>YEAR(Tabela2[[#This Row],[Data]])</f>
        <v>2025</v>
      </c>
      <c r="N236" s="105" t="str">
        <f>VLOOKUP(Tabela2[[#This Row],[SIEMA]],Siema2025,17,FALSE)</f>
        <v>Noturno</v>
      </c>
      <c r="O236" s="105" t="str">
        <f>VLOOKUP(Tabela2[[#This Row],[SIEMA]],Siema2025,5,FALSE)</f>
        <v>Ferrovia</v>
      </c>
      <c r="P236" s="104" t="str">
        <f>VLOOKUP(Tabela2[[#This Row],[SIEMA]],Siema2025,21,FALSE)</f>
        <v>Vandalismo na ferrovia com abertura de bicas em 1 vagão graneleiro carregado com farelo de soja.</v>
      </c>
      <c r="Q236" s="104" t="s">
        <v>7127</v>
      </c>
      <c r="R236" s="104" t="s">
        <v>7127</v>
      </c>
      <c r="S236" s="107" t="s">
        <v>7462</v>
      </c>
      <c r="T236" s="104" t="str">
        <f>VLOOKUP(Tabela2[[#This Row],[SIEMA]],Siema2025,11,FALSE)</f>
        <v>5</v>
      </c>
      <c r="U236" s="104" t="s">
        <v>7121</v>
      </c>
      <c r="V236" s="104" t="s">
        <v>7127</v>
      </c>
      <c r="W236" s="104"/>
      <c r="X236" s="113"/>
      <c r="Y236" s="109" t="str">
        <f>IF(W236="","", IF(W236="NC","", IF(W236="NE","", IF(W236="NA","",IFERROR(VLOOKUP(W236,Produtos!$A$1:$C$2319,2,FALSE),"Não Cadastrado")))))</f>
        <v/>
      </c>
      <c r="Z236" s="104"/>
      <c r="AA236" s="104"/>
      <c r="AB236" s="104" t="str">
        <f>IF(W236="","",IF(ISNUMBER(W236)=FALSE,"Não se aplica",IFERROR(VLOOKUP(W236,Produtos!$A$1:$C$2319,3,FALSE),"Não Cadastrado")))</f>
        <v/>
      </c>
      <c r="AC236" s="104"/>
      <c r="AD236" s="108"/>
      <c r="AE236" s="107" t="str">
        <f>IF(AC236="","", IF(AC236="NC","", IF(AC236="NE","", IF(AC236="NA","",IFERROR(VLOOKUP(AC236,Produtos!$A$1:$C$2319,2,FALSE),"Não Cadastrado")))))</f>
        <v/>
      </c>
      <c r="AF236" s="104"/>
      <c r="AG236" s="104"/>
      <c r="AH236" s="104" t="str">
        <f>IF(AC236="","",IF(ISNUMBER(AC236)=FALSE,"Não se aplica",IFERROR(VLOOKUP(AC236,Produtos!$A$1:$C$2319,3,FALSE),"Não Cadastrado")))</f>
        <v/>
      </c>
      <c r="AI236" s="104"/>
      <c r="AJ236" s="104" t="str">
        <f>VLOOKUP(Tabela2[[#This Row],[SIEMA]],Siema2025,26,FALSE)</f>
        <v>Ato criminoso caracterizado pela abertura de bicas em vagão graneleiro ferroviário carregado com
farelo de soja.</v>
      </c>
      <c r="AK236" s="107" t="s">
        <v>7122</v>
      </c>
      <c r="AL236" s="107"/>
      <c r="AM236" s="107"/>
      <c r="AN236" s="108" t="str">
        <f>VLOOKUP(Tabela2[[#This Row],[SIEMA]],Siema2025,51,FALSE)</f>
        <v/>
      </c>
      <c r="AO236" s="108" t="str">
        <f>VLOOKUP(Tabela2[[#This Row],[SIEMA]],Siema2025,53,FALSE)</f>
        <v/>
      </c>
      <c r="AP236" s="108" t="str">
        <f>VLOOKUP(Tabela2[[#This Row],[SIEMA]],Siema2025,55,FALSE)</f>
        <v/>
      </c>
      <c r="AQ236" s="108" t="str">
        <f>VLOOKUP(Tabela2[[#This Row],[SIEMA]],Siema2025,57,FALSE)</f>
        <v/>
      </c>
      <c r="AR236" s="108" t="str">
        <f>VLOOKUP(Tabela2[[#This Row],[SIEMA]],Siema2025,59,FALSE)</f>
        <v/>
      </c>
      <c r="AS236" s="108" t="str">
        <f>VLOOKUP(Tabela2[[#This Row],[SIEMA]],Siema2025,61,FALSE)</f>
        <v/>
      </c>
      <c r="AT236" s="108" t="str">
        <f>VLOOKUP(Tabela2[[#This Row],[SIEMA]],Siema2025,63,FALSE)</f>
        <v/>
      </c>
      <c r="AU236" s="108" t="str">
        <f>VLOOKUP(Tabela2[[#This Row],[SIEMA]],Siema2025,65,FALSE)</f>
        <v>X</v>
      </c>
      <c r="AV236" s="108" t="str">
        <f>VLOOKUP(Tabela2[[#This Row],[SIEMA]],Siema2025,67,FALSE)</f>
        <v/>
      </c>
      <c r="AW236" s="108" t="str">
        <f>VLOOKUP(Tabela2[[#This Row],[SIEMA]],Siema2025,69,FALSE)</f>
        <v/>
      </c>
      <c r="AX236" s="108" t="str">
        <f>VLOOKUP(Tabela2[[#This Row],[SIEMA]],Siema2025,71,FALSE)</f>
        <v/>
      </c>
      <c r="AY236" s="108" t="str">
        <f>VLOOKUP(Tabela2[[#This Row],[SIEMA]],Siema2025,73,FALSE)</f>
        <v/>
      </c>
      <c r="AZ236" s="108" t="str">
        <f>VLOOKUP(Tabela2[[#This Row],[SIEMA]],Siema2025,75,FALSE)</f>
        <v/>
      </c>
      <c r="BA236" s="108" t="str">
        <f>VLOOKUP(Tabela2[[#This Row],[SIEMA]],Siema2025,77,FALSE)</f>
        <v/>
      </c>
      <c r="BB236" s="108" t="str">
        <f>VLOOKUP(Tabela2[[#This Row],[SIEMA]],Siema2025,79,FALSE)</f>
        <v/>
      </c>
      <c r="BC236" s="108" t="str">
        <f>IF(Tabela2[[#This Row],[Outro(s) ]] = "X", "PREENCHER","NA")</f>
        <v>NA</v>
      </c>
      <c r="BD236" s="108" t="str">
        <f>VLOOKUP(Tabela2[[#This Row],[SIEMA]],Siema2025,82,FALSE)</f>
        <v/>
      </c>
      <c r="BE236" s="108" t="str">
        <f>VLOOKUP(Tabela2[[#This Row],[SIEMA]],Siema2025,81,FALSE)</f>
        <v/>
      </c>
      <c r="BF236" s="110" t="s">
        <v>3066</v>
      </c>
      <c r="BG236" s="110" t="s">
        <v>7123</v>
      </c>
      <c r="BH236" s="111" t="str">
        <f>VLOOKUP(Tabela2[[#This Row],[SIEMA]],Siema2025,29,FALSE)</f>
        <v>02502844000166</v>
      </c>
      <c r="BI236" s="112" t="str">
        <f>VLOOKUP(Tabela2[[#This Row],[SIEMA]],Siema2025,107,FALSE)</f>
        <v>Não</v>
      </c>
      <c r="BJ236" s="107" t="s">
        <v>7099</v>
      </c>
      <c r="BK236" s="104" t="s">
        <v>2696</v>
      </c>
      <c r="BL236" s="140">
        <v>45775</v>
      </c>
      <c r="BM236" s="108">
        <f ca="1">IF(Tabela2[[#This Row],[Data de atendimento do Ibama (considerar o primeiro documento/ação)]]="",_xlfn.DAYS(TODAY(),J236),_xlfn.DAYS(Tabela2[[#This Row],[Data de atendimento do Ibama (considerar o primeiro documento/ação)]],J236))</f>
        <v>17</v>
      </c>
      <c r="BN236" s="108" t="str">
        <f>IF(Tabela2[[#This Row],[Atendido pelo Ibama ("Não" ou "Sim")]]="Não","Preencher", IF(Tabela2[[#This Row],[Atendido pelo Ibama ("Não" ou "Sim")]]="Sim","NA",""))</f>
        <v>NA</v>
      </c>
      <c r="BO236" s="114" t="s">
        <v>7100</v>
      </c>
      <c r="BP236" s="108" t="str">
        <f>IF(Tabela2[[#This Row],[Forma de atendimento (primeiro documento/ação)]]= "Outros (especificar)", "PREENCHER","NA")</f>
        <v>NA</v>
      </c>
      <c r="BQ236" s="106" t="s">
        <v>123</v>
      </c>
      <c r="BR236" s="108" t="str">
        <f>IF(Tabela2[[#This Row],[Equipe do Ibama foi a campo? Houve sobrevoo do Poseidon?]] = "Sim", "PREENCHER","NA")</f>
        <v>NA</v>
      </c>
      <c r="BS236" s="108" t="str">
        <f>IF(Tabela2[[#This Row],[Se sim, foi emitida Ordem de Emergência? (informações vinculada à coluna CK)]] = "Sim", "PREENCHER","NA")</f>
        <v>NA</v>
      </c>
      <c r="BT236" s="108" t="s">
        <v>7126</v>
      </c>
      <c r="BU236" s="108" t="s">
        <v>2696</v>
      </c>
      <c r="BV236" s="108" t="s">
        <v>123</v>
      </c>
      <c r="BW236" s="108" t="s">
        <v>123</v>
      </c>
      <c r="BX236" s="106" t="s">
        <v>7127</v>
      </c>
      <c r="BY236" s="140"/>
      <c r="BZ236" s="104" t="str">
        <f>IF(Tabela2[[#This Row],[Data do documento de encerramento]]="NA","NA",IF(Tabela2[[#This Row],[Data do documento de encerramento]]="","Pendente de conclusão/ encerramento",_xlfn.DAYS(Tabela2[[#This Row],[Data do documento de encerramento]],J236)))</f>
        <v>Pendente de conclusão/ encerramento</v>
      </c>
      <c r="CA236" s="107" t="s">
        <v>7128</v>
      </c>
      <c r="CB236" s="107"/>
      <c r="CC236" s="130"/>
      <c r="CD236" s="107"/>
      <c r="CE236" s="107"/>
      <c r="CF236" s="107"/>
    </row>
    <row r="237" spans="1:84" ht="45.75" hidden="1">
      <c r="A237" s="169">
        <v>202541457619</v>
      </c>
      <c r="B237" s="170" t="s">
        <v>8216</v>
      </c>
      <c r="C237" s="108" t="str">
        <f>VLOOKUP(Tabela2[[#This Row],[SIEMA]],Siema2025,4,FALSE)</f>
        <v xml:space="preserve"> MG</v>
      </c>
      <c r="D237" s="106" t="str">
        <f>VLOOKUP(Tabela2[[#This Row],[SIEMA]],Siema2025,3,FALSE)</f>
        <v xml:space="preserve">Sete Lagoas </v>
      </c>
      <c r="E237" s="106" t="s">
        <v>8217</v>
      </c>
      <c r="F237" s="106" t="s">
        <v>8218</v>
      </c>
      <c r="G237" s="106" t="s">
        <v>8219</v>
      </c>
      <c r="H237" s="106" t="s">
        <v>8220</v>
      </c>
      <c r="I237" s="104" t="s">
        <v>7114</v>
      </c>
      <c r="J237" s="105">
        <f>VLOOKUP(Tabela2[[#This Row],[SIEMA]],Siema2025,2,FALSE)</f>
        <v>45758</v>
      </c>
      <c r="K237" s="105" t="str">
        <f>VLOOKUP(Tabela2[[#This Row],[SIEMA]],Siema2025,16,FALSE)</f>
        <v>Sexta</v>
      </c>
      <c r="L237" s="106" t="str">
        <f>IF(Tabela2[[#This Row],[Data]]="","Sem Informação",VLOOKUP(MONTH(Tabela2[[#This Row],[Data]]),'[1]Validação de dados'!$I$1:$J$13,2,0))</f>
        <v>Abril</v>
      </c>
      <c r="M237" s="104">
        <f>YEAR(Tabela2[[#This Row],[Data]])</f>
        <v>2025</v>
      </c>
      <c r="N237" s="105" t="str">
        <f>VLOOKUP(Tabela2[[#This Row],[SIEMA]],Siema2025,17,FALSE)</f>
        <v>Vespertino</v>
      </c>
      <c r="O237" s="105" t="str">
        <f>VLOOKUP(Tabela2[[#This Row],[SIEMA]],Siema2025,5,FALSE)</f>
        <v>Rodovia</v>
      </c>
      <c r="P237" s="104" t="str">
        <f>VLOOKUP(Tabela2[[#This Row],[SIEMA]],Siema2025,21,FALSE)</f>
        <v>Rodovia MG 424, Km 45</v>
      </c>
      <c r="Q237" s="104">
        <v>1361</v>
      </c>
      <c r="R237" s="104" t="str">
        <f>VLOOKUP(Tabela2[[#This Row],[SIEMA]],Siema2025,10,FALSE)</f>
        <v/>
      </c>
      <c r="S237" s="107" t="str">
        <f>IF(Q237="","", IF(Q237="NC","", IF(Q237="NE","", IF(Q237="NA","",IFERROR(VLOOKUP(Q237,Produtos!$A$1:$C$2319,2,FALSE),"Não Cadastrado")))))</f>
        <v>CARVÃO, de origem animal ou vegetal</v>
      </c>
      <c r="T237" s="104" t="s">
        <v>6834</v>
      </c>
      <c r="U237" s="104" t="s">
        <v>7062</v>
      </c>
      <c r="V237" s="104">
        <f>IF(Q237="","",IF(ISNUMBER(Q237)=FALSE,"Não se aplica",IFERROR(VLOOKUP(Q237,Produtos!$A$1:$C$2319,3,FALSE),"Não Cadastrado")))</f>
        <v>4.2</v>
      </c>
      <c r="W237" s="104" t="str">
        <f>VLOOKUP(Tabela2[[#This Row],[SIEMA]],Siema2025,10,FALSE)</f>
        <v/>
      </c>
      <c r="X237" s="113" t="str">
        <f>IF(Tabela2[[#This Row],[Origem do acidente]] = "Plataforma", "PREENCHER","NA")</f>
        <v>NA</v>
      </c>
      <c r="Y237" s="109" t="str">
        <f>IF(W237="","", IF(W237="NC","", IF(W237="NE","", IF(W237="NA","",IFERROR(VLOOKUP(W237,Produtos!$A$1:$C$2319,2,FALSE),"Não Cadastrado")))))</f>
        <v/>
      </c>
      <c r="Z237" s="104" t="str">
        <f>VLOOKUP(Tabela2[[#This Row],[SIEMA]],Siema2025,11,FALSE)</f>
        <v xml:space="preserve"> </v>
      </c>
      <c r="AA237" s="104" t="str">
        <f>VLOOKUP(Tabela2[[#This Row],[SIEMA]],Siema2025,12,FALSE)</f>
        <v xml:space="preserve"> </v>
      </c>
      <c r="AB237" s="104" t="str">
        <f>IF(W237="","",IF(ISNUMBER(W237)=FALSE,"Não se aplica",IFERROR(VLOOKUP(W237,Produtos!$A$1:$C$2319,3,FALSE),"Não Cadastrado")))</f>
        <v/>
      </c>
      <c r="AC237" s="104"/>
      <c r="AD237" s="108" t="str">
        <f>IF(Tabela2[[#This Row],[Origem do acidente]] = "Plataforma", "PREENCHER","NA")</f>
        <v>NA</v>
      </c>
      <c r="AE237" s="107" t="str">
        <f>IF(AC237="","", IF(AC237="NC","", IF(AC237="NE","", IF(AC237="NA","",IFERROR(VLOOKUP(AC237,Produtos!$A$1:$C$2319,2,FALSE),"Não Cadastrado")))))</f>
        <v/>
      </c>
      <c r="AF237" s="104"/>
      <c r="AG237" s="104"/>
      <c r="AH237" s="104" t="str">
        <f>IF(AC237="","",IF(ISNUMBER(AC237)=FALSE,"Não se aplica",IFERROR(VLOOKUP(AC237,Produtos!$A$1:$C$2319,3,FALSE),"Não Cadastrado")))</f>
        <v/>
      </c>
      <c r="AI237" s="104"/>
      <c r="AJ237" s="104" t="str">
        <f>VLOOKUP(Tabela2[[#This Row],[SIEMA]],Siema2025,26,FALSE)</f>
        <v>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v>
      </c>
      <c r="AK237" s="107" t="s">
        <v>6834</v>
      </c>
      <c r="AL237" s="107" t="s">
        <v>7182</v>
      </c>
      <c r="AM237" s="107"/>
      <c r="AN237" s="108" t="str">
        <f>VLOOKUP(Tabela2[[#This Row],[SIEMA]],Siema2025,51,FALSE)</f>
        <v/>
      </c>
      <c r="AO237" s="108" t="str">
        <f>VLOOKUP(Tabela2[[#This Row],[SIEMA]],Siema2025,53,FALSE)</f>
        <v/>
      </c>
      <c r="AP237" s="108" t="str">
        <f>VLOOKUP(Tabela2[[#This Row],[SIEMA]],Siema2025,55,FALSE)</f>
        <v/>
      </c>
      <c r="AQ237" s="108" t="str">
        <f>VLOOKUP(Tabela2[[#This Row],[SIEMA]],Siema2025,57,FALSE)</f>
        <v/>
      </c>
      <c r="AR237" s="108" t="str">
        <f>VLOOKUP(Tabela2[[#This Row],[SIEMA]],Siema2025,59,FALSE)</f>
        <v/>
      </c>
      <c r="AS237" s="108" t="str">
        <f>VLOOKUP(Tabela2[[#This Row],[SIEMA]],Siema2025,61,FALSE)</f>
        <v/>
      </c>
      <c r="AT237" s="108" t="str">
        <f>VLOOKUP(Tabela2[[#This Row],[SIEMA]],Siema2025,63,FALSE)</f>
        <v/>
      </c>
      <c r="AU237" s="108" t="str">
        <f>VLOOKUP(Tabela2[[#This Row],[SIEMA]],Siema2025,65,FALSE)</f>
        <v>X</v>
      </c>
      <c r="AV237" s="108" t="str">
        <f>VLOOKUP(Tabela2[[#This Row],[SIEMA]],Siema2025,67,FALSE)</f>
        <v/>
      </c>
      <c r="AW237" s="108" t="str">
        <f>VLOOKUP(Tabela2[[#This Row],[SIEMA]],Siema2025,69,FALSE)</f>
        <v/>
      </c>
      <c r="AX237" s="108" t="str">
        <f>VLOOKUP(Tabela2[[#This Row],[SIEMA]],Siema2025,71,FALSE)</f>
        <v/>
      </c>
      <c r="AY237" s="108" t="str">
        <f>VLOOKUP(Tabela2[[#This Row],[SIEMA]],Siema2025,73,FALSE)</f>
        <v/>
      </c>
      <c r="AZ237" s="108" t="str">
        <f>VLOOKUP(Tabela2[[#This Row],[SIEMA]],Siema2025,75,FALSE)</f>
        <v/>
      </c>
      <c r="BA237" s="108" t="str">
        <f>VLOOKUP(Tabela2[[#This Row],[SIEMA]],Siema2025,77,FALSE)</f>
        <v/>
      </c>
      <c r="BB237" s="108" t="str">
        <f>VLOOKUP(Tabela2[[#This Row],[SIEMA]],Siema2025,79,FALSE)</f>
        <v/>
      </c>
      <c r="BC237" s="108" t="str">
        <f>IF(Tabela2[[#This Row],[Outro(s) ]] = "X", "PREENCHER","NA")</f>
        <v>NA</v>
      </c>
      <c r="BD237" s="108" t="str">
        <f>VLOOKUP(Tabela2[[#This Row],[SIEMA]],Siema2025,82,FALSE)</f>
        <v/>
      </c>
      <c r="BE237" s="108" t="str">
        <f>VLOOKUP(Tabela2[[#This Row],[SIEMA]],Siema2025,81,FALSE)</f>
        <v/>
      </c>
      <c r="BF237" s="110" t="s">
        <v>6834</v>
      </c>
      <c r="BG237" s="110"/>
      <c r="BH237" s="111" t="s">
        <v>6834</v>
      </c>
      <c r="BI237" s="112" t="s">
        <v>7062</v>
      </c>
      <c r="BJ237" s="107" t="s">
        <v>7113</v>
      </c>
      <c r="BK237" s="104" t="s">
        <v>2696</v>
      </c>
      <c r="BL237" s="140">
        <v>45762</v>
      </c>
      <c r="BM237" s="108">
        <f ca="1">IF(Tabela2[[#This Row],[Data de atendimento do Ibama (considerar o primeiro documento/ação)]]="",_xlfn.DAYS(TODAY(),J237),_xlfn.DAYS(Tabela2[[#This Row],[Data de atendimento do Ibama (considerar o primeiro documento/ação)]],J237))</f>
        <v>4</v>
      </c>
      <c r="BN237" s="108" t="str">
        <f>IF(Tabela2[[#This Row],[Atendido pelo Ibama ("Não" ou "Sim")]]="Não","Preencher", IF(Tabela2[[#This Row],[Atendido pelo Ibama ("Não" ou "Sim")]]="Sim","NA",""))</f>
        <v>NA</v>
      </c>
      <c r="BO237" s="114" t="s">
        <v>7184</v>
      </c>
      <c r="BP237" s="108" t="str">
        <f>IF(Tabela2[[#This Row],[Forma de atendimento (primeiro documento/ação)]]= "Outros (especificar)", "PREENCHER","NA")</f>
        <v>NA</v>
      </c>
      <c r="BQ237" s="106" t="s">
        <v>123</v>
      </c>
      <c r="BR237" s="108" t="str">
        <f>IF(Tabela2[[#This Row],[Equipe do Ibama foi a campo? Houve sobrevoo do Poseidon?]] = "Sim", "PREENCHER","NA")</f>
        <v>NA</v>
      </c>
      <c r="BS237" s="108" t="str">
        <f>IF(Tabela2[[#This Row],[Se sim, foi emitida Ordem de Emergência? (informações vinculada à coluna CK)]] = "Sim", "PREENCHER","NA")</f>
        <v>NA</v>
      </c>
      <c r="BT237" s="108" t="s">
        <v>7230</v>
      </c>
      <c r="BU237" s="108" t="str">
        <f>IF(Tabela2[[#This Row],[Houve envio de Informações Pós-acidente (preencher "não se aplica" quando de competência estadual/municipal)]] = "Sim", "PREENCHER","NA")</f>
        <v>NA</v>
      </c>
      <c r="BV237" s="108" t="str">
        <f>IF(Tabela2[[#This Row],[Houve avaliação das informações pós-acidente solicitadas/enviadas?]] = "Sim", "PREENCHER","NA")</f>
        <v>NA</v>
      </c>
      <c r="BW237" s="108" t="s">
        <v>2696</v>
      </c>
      <c r="BX237" s="106" t="s">
        <v>7102</v>
      </c>
      <c r="BY237" s="140">
        <v>45762</v>
      </c>
      <c r="BZ237" s="104">
        <f>IF(Tabela2[[#This Row],[Data do documento de encerramento]]="NA","NA",IF(Tabela2[[#This Row],[Data do documento de encerramento]]="","Pendente de conclusão/ encerramento",_xlfn.DAYS(Tabela2[[#This Row],[Data do documento de encerramento]],J237)))</f>
        <v>4</v>
      </c>
      <c r="CA237" s="107"/>
      <c r="CB237" s="107"/>
      <c r="CC237" s="133"/>
      <c r="CD237" s="107"/>
      <c r="CE237" s="107"/>
      <c r="CF237" s="107"/>
    </row>
    <row r="238" spans="1:84" ht="30.75" hidden="1">
      <c r="A238" s="169">
        <v>202541457637</v>
      </c>
      <c r="B238" s="170" t="s">
        <v>8221</v>
      </c>
      <c r="C238" s="108" t="str">
        <f>VLOOKUP(Tabela2[[#This Row],[SIEMA]],Siema2025,4,FALSE)</f>
        <v xml:space="preserve"> MA</v>
      </c>
      <c r="D238" s="106" t="str">
        <f>VLOOKUP(Tabela2[[#This Row],[SIEMA]],Siema2025,3,FALSE)</f>
        <v xml:space="preserve">Timon </v>
      </c>
      <c r="E238" s="106" t="str">
        <f>VLOOKUP(Tabela2[[#This Row],[SIEMA]],Siema2025,20,FALSE)</f>
        <v>Ponte Metálica, Parque Piauí - Timon/MA</v>
      </c>
      <c r="F238" s="106"/>
      <c r="G238" s="106" t="s">
        <v>8222</v>
      </c>
      <c r="H238" s="106" t="s">
        <v>8223</v>
      </c>
      <c r="I238" s="104" t="s">
        <v>7114</v>
      </c>
      <c r="J238" s="105">
        <f>VLOOKUP(Tabela2[[#This Row],[SIEMA]],Siema2025,2,FALSE)</f>
        <v>45758</v>
      </c>
      <c r="K238" s="105" t="str">
        <f>VLOOKUP(Tabela2[[#This Row],[SIEMA]],Siema2025,16,FALSE)</f>
        <v>Sexta</v>
      </c>
      <c r="L238" s="106" t="str">
        <f>IF(Tabela2[[#This Row],[Data]]="","Sem Informação",VLOOKUP(MONTH(Tabela2[[#This Row],[Data]]),'[1]Validação de dados'!$I$1:$J$13,2,0))</f>
        <v>Abril</v>
      </c>
      <c r="M238" s="104">
        <f>YEAR(Tabela2[[#This Row],[Data]])</f>
        <v>2025</v>
      </c>
      <c r="N238" s="105" t="str">
        <f>VLOOKUP(Tabela2[[#This Row],[SIEMA]],Siema2025,17,FALSE)</f>
        <v>Vespertino</v>
      </c>
      <c r="O238" s="105" t="str">
        <f>VLOOKUP(Tabela2[[#This Row],[SIEMA]],Siema2025,5,FALSE)</f>
        <v>Ferrovia</v>
      </c>
      <c r="P238" s="104" t="str">
        <f>VLOOKUP(Tabela2[[#This Row],[SIEMA]],Siema2025,21,FALSE)</f>
        <v>Vandalismo/Furto de combustível vagão tanque</v>
      </c>
      <c r="Q238" s="104">
        <v>1202</v>
      </c>
      <c r="R238" s="104" t="s">
        <v>7127</v>
      </c>
      <c r="S238" s="107" t="s">
        <v>3060</v>
      </c>
      <c r="T238" s="104" t="s">
        <v>8196</v>
      </c>
      <c r="U238" s="104" t="s">
        <v>648</v>
      </c>
      <c r="V238" s="104">
        <f>IF(Q238="","",IF(ISNUMBER(Q238)=FALSE,"Não se aplica",IFERROR(VLOOKUP(Q238,Produtos!$A$1:$C$2319,3,FALSE),"Não Cadastrado")))</f>
        <v>3</v>
      </c>
      <c r="W238" s="104" t="str">
        <f>VLOOKUP(Tabela2[[#This Row],[SIEMA]],Siema2025,10,FALSE)</f>
        <v/>
      </c>
      <c r="X238" s="113"/>
      <c r="Y238" s="109" t="str">
        <f>IF(W238="","", IF(W238="NC","", IF(W238="NE","", IF(W238="NA","",IFERROR(VLOOKUP(W238,Produtos!$A$1:$C$2319,2,FALSE),"Não Cadastrado")))))</f>
        <v/>
      </c>
      <c r="Z238" s="104" t="str">
        <f>VLOOKUP(Tabela2[[#This Row],[SIEMA]],Siema2025,11,FALSE)</f>
        <v xml:space="preserve"> </v>
      </c>
      <c r="AA238" s="104" t="str">
        <f>VLOOKUP(Tabela2[[#This Row],[SIEMA]],Siema2025,12,FALSE)</f>
        <v xml:space="preserve"> </v>
      </c>
      <c r="AB238" s="104" t="str">
        <f>IF(W238="","",IF(ISNUMBER(W238)=FALSE,"Não se aplica",IFERROR(VLOOKUP(W238,Produtos!$A$1:$C$2319,3,FALSE),"Não Cadastrado")))</f>
        <v/>
      </c>
      <c r="AC238" s="104"/>
      <c r="AD238" s="108"/>
      <c r="AE238" s="107" t="str">
        <f>IF(AC238="","", IF(AC238="NC","", IF(AC238="NE","", IF(AC238="NA","",IFERROR(VLOOKUP(AC238,Produtos!$A$1:$C$2319,2,FALSE),"Não Cadastrado")))))</f>
        <v/>
      </c>
      <c r="AF238" s="104"/>
      <c r="AG238" s="104"/>
      <c r="AH238" s="104" t="str">
        <f>IF(AC238="","",IF(ISNUMBER(AC238)=FALSE,"Não se aplica",IFERROR(VLOOKUP(AC238,Produtos!$A$1:$C$2319,3,FALSE),"Não Cadastrado")))</f>
        <v/>
      </c>
      <c r="AI238" s="104"/>
      <c r="AJ238" s="104" t="str">
        <f>VLOOKUP(Tabela2[[#This Row],[SIEMA]],Siema2025,26,FALSE)</f>
        <v>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v>
      </c>
      <c r="AK238" s="107" t="s">
        <v>7122</v>
      </c>
      <c r="AL238" s="107"/>
      <c r="AM238" s="107"/>
      <c r="AN238" s="108" t="str">
        <f>VLOOKUP(Tabela2[[#This Row],[SIEMA]],Siema2025,51,FALSE)</f>
        <v/>
      </c>
      <c r="AO238" s="108" t="str">
        <f>VLOOKUP(Tabela2[[#This Row],[SIEMA]],Siema2025,53,FALSE)</f>
        <v/>
      </c>
      <c r="AP238" s="108" t="str">
        <f>VLOOKUP(Tabela2[[#This Row],[SIEMA]],Siema2025,55,FALSE)</f>
        <v/>
      </c>
      <c r="AQ238" s="108" t="str">
        <f>VLOOKUP(Tabela2[[#This Row],[SIEMA]],Siema2025,57,FALSE)</f>
        <v/>
      </c>
      <c r="AR238" s="108" t="str">
        <f>VLOOKUP(Tabela2[[#This Row],[SIEMA]],Siema2025,59,FALSE)</f>
        <v/>
      </c>
      <c r="AS238" s="108" t="str">
        <f>VLOOKUP(Tabela2[[#This Row],[SIEMA]],Siema2025,61,FALSE)</f>
        <v/>
      </c>
      <c r="AT238" s="108" t="str">
        <f>VLOOKUP(Tabela2[[#This Row],[SIEMA]],Siema2025,63,FALSE)</f>
        <v/>
      </c>
      <c r="AU238" s="108" t="s">
        <v>7132</v>
      </c>
      <c r="AV238" s="108" t="str">
        <f>VLOOKUP(Tabela2[[#This Row],[SIEMA]],Siema2025,67,FALSE)</f>
        <v/>
      </c>
      <c r="AW238" s="108" t="str">
        <f>VLOOKUP(Tabela2[[#This Row],[SIEMA]],Siema2025,69,FALSE)</f>
        <v/>
      </c>
      <c r="AX238" s="108" t="str">
        <f>VLOOKUP(Tabela2[[#This Row],[SIEMA]],Siema2025,71,FALSE)</f>
        <v/>
      </c>
      <c r="AY238" s="108" t="str">
        <f>VLOOKUP(Tabela2[[#This Row],[SIEMA]],Siema2025,73,FALSE)</f>
        <v/>
      </c>
      <c r="AZ238" s="108" t="str">
        <f>VLOOKUP(Tabela2[[#This Row],[SIEMA]],Siema2025,75,FALSE)</f>
        <v/>
      </c>
      <c r="BA238" s="108" t="str">
        <f>VLOOKUP(Tabela2[[#This Row],[SIEMA]],Siema2025,77,FALSE)</f>
        <v/>
      </c>
      <c r="BB238" s="108"/>
      <c r="BC238" s="108" t="str">
        <f>IF(Tabela2[[#This Row],[Outro(s) ]] = "X", "PREENCHER","NA")</f>
        <v>NA</v>
      </c>
      <c r="BD238" s="108" t="str">
        <f>VLOOKUP(Tabela2[[#This Row],[SIEMA]],Siema2025,82,FALSE)</f>
        <v/>
      </c>
      <c r="BE238" s="108" t="str">
        <f>VLOOKUP(Tabela2[[#This Row],[SIEMA]],Siema2025,81,FALSE)</f>
        <v/>
      </c>
      <c r="BF238" s="110" t="s">
        <v>7866</v>
      </c>
      <c r="BG238" s="110" t="s">
        <v>7866</v>
      </c>
      <c r="BH238" s="111" t="str">
        <f>VLOOKUP(Tabela2[[#This Row],[SIEMA]],Siema2025,29,FALSE)</f>
        <v>17234244000131</v>
      </c>
      <c r="BI238" s="112" t="str">
        <f>VLOOKUP(Tabela2[[#This Row],[SIEMA]],Siema2025,107,FALSE)</f>
        <v>Não</v>
      </c>
      <c r="BJ238" s="107" t="s">
        <v>7099</v>
      </c>
      <c r="BK238" s="104" t="s">
        <v>2696</v>
      </c>
      <c r="BL238" s="140">
        <v>45770</v>
      </c>
      <c r="BM238" s="108">
        <f ca="1">IF(Tabela2[[#This Row],[Data de atendimento do Ibama (considerar o primeiro documento/ação)]]="",_xlfn.DAYS(TODAY(),J238),_xlfn.DAYS(Tabela2[[#This Row],[Data de atendimento do Ibama (considerar o primeiro documento/ação)]],J238))</f>
        <v>12</v>
      </c>
      <c r="BN238" s="108" t="str">
        <f>IF(Tabela2[[#This Row],[Atendido pelo Ibama ("Não" ou "Sim")]]="Não","Preencher", IF(Tabela2[[#This Row],[Atendido pelo Ibama ("Não" ou "Sim")]]="Sim","NA",""))</f>
        <v>NA</v>
      </c>
      <c r="BO238" s="114" t="s">
        <v>7138</v>
      </c>
      <c r="BP238" s="108" t="str">
        <f>IF(Tabela2[[#This Row],[Forma de atendimento (primeiro documento/ação)]]= "Outros (especificar)", "PREENCHER","NA")</f>
        <v>NA</v>
      </c>
      <c r="BQ238" s="106" t="s">
        <v>2696</v>
      </c>
      <c r="BR238" s="108" t="s">
        <v>123</v>
      </c>
      <c r="BS238" s="108" t="s">
        <v>123</v>
      </c>
      <c r="BT238" s="108" t="s">
        <v>7115</v>
      </c>
      <c r="BU238" s="108" t="str">
        <f>IF(Tabela2[[#This Row],[Houve envio de Informações Pós-acidente (preencher "não se aplica" quando de competência estadual/municipal)]] = "Sim", "PREENCHER","NA")</f>
        <v>NA</v>
      </c>
      <c r="BV238" s="108" t="s">
        <v>2696</v>
      </c>
      <c r="BW238" s="108" t="s">
        <v>123</v>
      </c>
      <c r="BX238" s="106" t="s">
        <v>7127</v>
      </c>
      <c r="BY238" s="106"/>
      <c r="BZ238" s="104" t="str">
        <f>IF(Tabela2[[#This Row],[Data do documento de encerramento]]="NA","NA",IF(Tabela2[[#This Row],[Data do documento de encerramento]]="","Pendente de conclusão/ encerramento",_xlfn.DAYS(Tabela2[[#This Row],[Data do documento de encerramento]],J238)))</f>
        <v>Pendente de conclusão/ encerramento</v>
      </c>
      <c r="CA238" s="107" t="s">
        <v>7867</v>
      </c>
      <c r="CB238" s="107"/>
      <c r="CC238" s="133"/>
      <c r="CD238" s="107"/>
      <c r="CE238" s="107"/>
      <c r="CF238" s="107"/>
    </row>
    <row r="239" spans="1:84" ht="30.75">
      <c r="A239" s="169">
        <v>202541328812</v>
      </c>
      <c r="B239" s="170" t="s">
        <v>8224</v>
      </c>
      <c r="C239" s="108" t="s">
        <v>7135</v>
      </c>
      <c r="D239" s="106" t="s">
        <v>637</v>
      </c>
      <c r="E239" t="s">
        <v>7143</v>
      </c>
      <c r="F239" s="106"/>
      <c r="G239" s="106" t="s">
        <v>7144</v>
      </c>
      <c r="H239" s="106" t="s">
        <v>7145</v>
      </c>
      <c r="I239" s="104" t="s">
        <v>201</v>
      </c>
      <c r="J239" s="105">
        <f>VLOOKUP(Tabela2[[#This Row],[SIEMA]],Siema2025,2,FALSE)</f>
        <v>45759</v>
      </c>
      <c r="K239" s="105" t="str">
        <f>VLOOKUP(Tabela2[[#This Row],[SIEMA]],Siema2025,16,FALSE)</f>
        <v>Sábado</v>
      </c>
      <c r="L239" s="106" t="str">
        <f>IF(Tabela2[[#This Row],[Data]]="","Sem Informação",VLOOKUP(MONTH(Tabela2[[#This Row],[Data]]),'[1]Validação de dados'!$I$1:$J$13,2,0))</f>
        <v>Abril</v>
      </c>
      <c r="M239" s="104">
        <f>YEAR(Tabela2[[#This Row],[Data]])</f>
        <v>2025</v>
      </c>
      <c r="N239" s="105" t="str">
        <f>VLOOKUP(Tabela2[[#This Row],[SIEMA]],Siema2025,17,FALSE)</f>
        <v>Matutino</v>
      </c>
      <c r="O239" s="105" t="str">
        <f>VLOOKUP(Tabela2[[#This Row],[SIEMA]],Siema2025,5,FALSE)</f>
        <v>Plataforma</v>
      </c>
      <c r="P239" s="104" t="str">
        <f>VLOOKUP(Tabela2[[#This Row],[SIEMA]],Siema2025,21,FALSE)</f>
        <v>Sonda SS-45 (Atlantic Star) em operação no poço 3-RJS-418D, Campo de Congro, Bacia de Campos. Número IMO 7417616.</v>
      </c>
      <c r="Q239" s="104" t="s">
        <v>7094</v>
      </c>
      <c r="R239" s="104" t="s">
        <v>8225</v>
      </c>
      <c r="S239" s="109" t="s">
        <v>8226</v>
      </c>
      <c r="T239" s="104" t="str">
        <f>VLOOKUP(Tabela2[[#This Row],[SIEMA]],Siema2025,11,FALSE)</f>
        <v>0.48</v>
      </c>
      <c r="U239" s="104" t="s">
        <v>7111</v>
      </c>
      <c r="V239" s="104" t="str">
        <f>IF(Q239="","",IF(ISNUMBER(Q239)=FALSE,"Não se aplica",IFERROR(VLOOKUP(Q239,Produtos!$A$1:$C$2319,3,FALSE),"Não Cadastrado")))</f>
        <v>Não se aplica</v>
      </c>
      <c r="W239" s="104"/>
      <c r="X239" s="113"/>
      <c r="Y239" s="109" t="str">
        <f>IF(W239="","", IF(W239="NC","", IF(W239="NE","", IF(W239="NA","",IFERROR(VLOOKUP(W239,Produtos!$A$1:$C$2319,2,FALSE),"Não Cadastrado")))))</f>
        <v/>
      </c>
      <c r="Z239" s="104"/>
      <c r="AA239" s="104"/>
      <c r="AB239" s="104" t="str">
        <f>IF(W239="","",IF(ISNUMBER(W239)=FALSE,"Não se aplica",IFERROR(VLOOKUP(W239,Produtos!$A$1:$C$2319,3,FALSE),"Não Cadastrado")))</f>
        <v/>
      </c>
      <c r="AC239" s="104"/>
      <c r="AD239" s="108"/>
      <c r="AE239" s="107" t="str">
        <f>IF(AC239="","", IF(AC239="NC","", IF(AC239="NE","", IF(AC239="NA","",IFERROR(VLOOKUP(AC239,Produtos!$A$1:$C$2319,2,FALSE),"Não Cadastrado")))))</f>
        <v/>
      </c>
      <c r="AF239" s="104"/>
      <c r="AG239" s="104"/>
      <c r="AH239" s="104" t="str">
        <f>IF(AC239="","",IF(ISNUMBER(AC239)=FALSE,"Não se aplica",IFERROR(VLOOKUP(AC239,Produtos!$A$1:$C$2319,3,FALSE),"Não Cadastrado")))</f>
        <v/>
      </c>
      <c r="AI239" s="104"/>
      <c r="AJ239" s="104" t="str">
        <f>VLOOKUP(Tabela2[[#This Row],[SIEMA]],Siema2025,26,FALSE)</f>
        <v>Falha no anel de vedação (O-ring) da conexão entre a Stress Joint e o Riser Dual Bore.</v>
      </c>
      <c r="AK239" s="107" t="s">
        <v>7190</v>
      </c>
      <c r="AL239" s="107"/>
      <c r="AM239" s="107"/>
      <c r="AN239" s="108" t="str">
        <f>VLOOKUP(Tabela2[[#This Row],[SIEMA]],Siema2025,51,FALSE)</f>
        <v/>
      </c>
      <c r="AO239" s="108" t="str">
        <f>VLOOKUP(Tabela2[[#This Row],[SIEMA]],Siema2025,53,FALSE)</f>
        <v/>
      </c>
      <c r="AP239" s="108" t="str">
        <f>VLOOKUP(Tabela2[[#This Row],[SIEMA]],Siema2025,55,FALSE)</f>
        <v/>
      </c>
      <c r="AQ239" s="108" t="str">
        <f>VLOOKUP(Tabela2[[#This Row],[SIEMA]],Siema2025,57,FALSE)</f>
        <v/>
      </c>
      <c r="AR239" s="108" t="str">
        <f>VLOOKUP(Tabela2[[#This Row],[SIEMA]],Siema2025,59,FALSE)</f>
        <v/>
      </c>
      <c r="AS239" s="108" t="str">
        <f>VLOOKUP(Tabela2[[#This Row],[SIEMA]],Siema2025,61,FALSE)</f>
        <v>X</v>
      </c>
      <c r="AT239" s="108" t="str">
        <f>VLOOKUP(Tabela2[[#This Row],[SIEMA]],Siema2025,63,FALSE)</f>
        <v/>
      </c>
      <c r="AU239" s="108" t="str">
        <f>VLOOKUP(Tabela2[[#This Row],[SIEMA]],Siema2025,65,FALSE)</f>
        <v/>
      </c>
      <c r="AV239" s="108" t="str">
        <f>VLOOKUP(Tabela2[[#This Row],[SIEMA]],Siema2025,67,FALSE)</f>
        <v/>
      </c>
      <c r="AW239" s="108" t="str">
        <f>VLOOKUP(Tabela2[[#This Row],[SIEMA]],Siema2025,69,FALSE)</f>
        <v/>
      </c>
      <c r="AX239" s="108" t="str">
        <f>VLOOKUP(Tabela2[[#This Row],[SIEMA]],Siema2025,71,FALSE)</f>
        <v/>
      </c>
      <c r="AY239" s="108" t="str">
        <f>VLOOKUP(Tabela2[[#This Row],[SIEMA]],Siema2025,73,FALSE)</f>
        <v/>
      </c>
      <c r="AZ239" s="108" t="str">
        <f>VLOOKUP(Tabela2[[#This Row],[SIEMA]],Siema2025,75,FALSE)</f>
        <v/>
      </c>
      <c r="BA239" s="108" t="str">
        <f>VLOOKUP(Tabela2[[#This Row],[SIEMA]],Siema2025,77,FALSE)</f>
        <v/>
      </c>
      <c r="BB239" s="108" t="str">
        <f>VLOOKUP(Tabela2[[#This Row],[SIEMA]],Siema2025,79,FALSE)</f>
        <v/>
      </c>
      <c r="BC239" s="108" t="str">
        <f>IF(Tabela2[[#This Row],[Outro(s) ]] = "X", "PREENCHER","NA")</f>
        <v>NA</v>
      </c>
      <c r="BD239" s="108" t="str">
        <f>VLOOKUP(Tabela2[[#This Row],[SIEMA]],Siema2025,82,FALSE)</f>
        <v/>
      </c>
      <c r="BE239" s="108" t="str">
        <f>VLOOKUP(Tabela2[[#This Row],[SIEMA]],Siema2025,81,FALSE)</f>
        <v/>
      </c>
      <c r="BF239" s="110" t="str">
        <f>VLOOKUP(Tabela2[[#This Row],[SIEMA]],Siema2025,28,FALSE)</f>
        <v>Petrobras</v>
      </c>
      <c r="BG239" s="110"/>
      <c r="BH239" s="111" t="str">
        <f>VLOOKUP(Tabela2[[#This Row],[SIEMA]],Siema2025,29,FALSE)</f>
        <v>33000167100750</v>
      </c>
      <c r="BI239" s="112" t="str">
        <f>VLOOKUP(Tabela2[[#This Row],[SIEMA]],Siema2025,107,FALSE)</f>
        <v>Não</v>
      </c>
      <c r="BJ239" s="107" t="s">
        <v>7099</v>
      </c>
      <c r="BK239" s="104" t="s">
        <v>2696</v>
      </c>
      <c r="BL239" s="140">
        <v>45772</v>
      </c>
      <c r="BM239" s="108">
        <f ca="1">IF(Tabela2[[#This Row],[Data de atendimento do Ibama (considerar o primeiro documento/ação)]]="",_xlfn.DAYS(TODAY(),J239),_xlfn.DAYS(Tabela2[[#This Row],[Data de atendimento do Ibama (considerar o primeiro documento/ação)]],J239))</f>
        <v>13</v>
      </c>
      <c r="BN239" s="108" t="str">
        <f>IF(Tabela2[[#This Row],[Atendido pelo Ibama ("Não" ou "Sim")]]="Não","Preencher", IF(Tabela2[[#This Row],[Atendido pelo Ibama ("Não" ou "Sim")]]="Sim","NA",""))</f>
        <v>NA</v>
      </c>
      <c r="BO239" s="114" t="s">
        <v>7138</v>
      </c>
      <c r="BP239" s="108" t="str">
        <f>IF(Tabela2[[#This Row],[Forma de atendimento (primeiro documento/ação)]]= "Outros (especificar)", "PREENCHER","NA")</f>
        <v>NA</v>
      </c>
      <c r="BQ239" s="106" t="s">
        <v>123</v>
      </c>
      <c r="BR239" s="108" t="str">
        <f>IF(Tabela2[[#This Row],[Equipe do Ibama foi a campo? Houve sobrevoo do Poseidon?]] = "Sim", "PREENCHER","NA")</f>
        <v>NA</v>
      </c>
      <c r="BS239" s="108" t="str">
        <f>IF(Tabela2[[#This Row],[Se sim, foi emitida Ordem de Emergência? (informações vinculada à coluna CK)]] = "Sim", "PREENCHER","NA")</f>
        <v>NA</v>
      </c>
      <c r="BT239" s="108" t="s">
        <v>7101</v>
      </c>
      <c r="BU239" s="108" t="s">
        <v>123</v>
      </c>
      <c r="BV239" s="108" t="s">
        <v>123</v>
      </c>
      <c r="BW239" s="108" t="s">
        <v>123</v>
      </c>
      <c r="BX239" s="106"/>
      <c r="BY239" s="106"/>
      <c r="BZ239" s="104" t="str">
        <f>IF(Tabela2[[#This Row],[Data do documento de encerramento]]="NA","NA",IF(Tabela2[[#This Row],[Data do documento de encerramento]]="","Pendente de conclusão/ encerramento",_xlfn.DAYS(Tabela2[[#This Row],[Data do documento de encerramento]],J239)))</f>
        <v>Pendente de conclusão/ encerramento</v>
      </c>
      <c r="CA239" s="107"/>
      <c r="CB239" s="107"/>
      <c r="CC239" s="129" t="s">
        <v>7148</v>
      </c>
      <c r="CD239" s="107" t="s">
        <v>123</v>
      </c>
      <c r="CE239" s="107" t="s">
        <v>123</v>
      </c>
      <c r="CF239" s="107" t="s">
        <v>7149</v>
      </c>
    </row>
    <row r="240" spans="1:84" ht="30.75" hidden="1">
      <c r="A240" s="199">
        <v>202541443240</v>
      </c>
      <c r="B240" s="170" t="s">
        <v>8227</v>
      </c>
      <c r="C240" s="108" t="str">
        <f>VLOOKUP(Tabela2[[#This Row],[SIEMA]],Siema2025,4,FALSE)</f>
        <v xml:space="preserve"> SP</v>
      </c>
      <c r="D240" s="106" t="str">
        <f>VLOOKUP(Tabela2[[#This Row],[SIEMA]],Siema2025,3,FALSE)</f>
        <v xml:space="preserve">Cubatão </v>
      </c>
      <c r="E240" s="106" t="s">
        <v>7217</v>
      </c>
      <c r="F240" s="106"/>
      <c r="G240" s="106" t="s">
        <v>8228</v>
      </c>
      <c r="H240" s="106" t="s">
        <v>8229</v>
      </c>
      <c r="I240" s="104" t="s">
        <v>7114</v>
      </c>
      <c r="J240" s="105">
        <f>VLOOKUP(Tabela2[[#This Row],[SIEMA]],Siema2025,2,FALSE)</f>
        <v>45759</v>
      </c>
      <c r="K240" s="105" t="str">
        <f>VLOOKUP(Tabela2[[#This Row],[SIEMA]],Siema2025,16,FALSE)</f>
        <v>Sábado</v>
      </c>
      <c r="L240" s="106" t="str">
        <f>IF(Tabela2[[#This Row],[Data]]="","Sem Informação",VLOOKUP(MONTH(Tabela2[[#This Row],[Data]]),'[1]Validação de dados'!$I$1:$J$13,2,0))</f>
        <v>Abril</v>
      </c>
      <c r="M240" s="104">
        <f>YEAR(Tabela2[[#This Row],[Data]])</f>
        <v>2025</v>
      </c>
      <c r="N240" s="105" t="str">
        <f>VLOOKUP(Tabela2[[#This Row],[SIEMA]],Siema2025,17,FALSE)</f>
        <v>Vespertino</v>
      </c>
      <c r="O240" s="105" t="str">
        <f>VLOOKUP(Tabela2[[#This Row],[SIEMA]],Siema2025,5,FALSE)</f>
        <v>Ferrovia</v>
      </c>
      <c r="P240" s="104" t="str">
        <f>VLOOKUP(Tabela2[[#This Row],[SIEMA]],Siema2025,21,FALSE)</f>
        <v>Vandalismo na ferrovia com abertura de vagões graneleiros carregado com soja</v>
      </c>
      <c r="Q240" s="104" t="s">
        <v>7127</v>
      </c>
      <c r="R240" s="104" t="s">
        <v>7127</v>
      </c>
      <c r="S240" s="107" t="s">
        <v>7462</v>
      </c>
      <c r="T240" s="104" t="str">
        <f>VLOOKUP(Tabela2[[#This Row],[SIEMA]],Siema2025,11,FALSE)</f>
        <v>20</v>
      </c>
      <c r="U240" s="104" t="s">
        <v>7121</v>
      </c>
      <c r="V240" s="104" t="s">
        <v>7127</v>
      </c>
      <c r="W240" s="104"/>
      <c r="X240" s="113"/>
      <c r="Y240" s="109" t="str">
        <f>IF(W240="","", IF(W240="NC","", IF(W240="NE","", IF(W240="NA","",IFERROR(VLOOKUP(W240,Produtos!$A$1:$C$2319,2,FALSE),"Não Cadastrado")))))</f>
        <v/>
      </c>
      <c r="Z240" s="104"/>
      <c r="AA240" s="104"/>
      <c r="AB240" s="104" t="str">
        <f>IF(W240="","",IF(ISNUMBER(W240)=FALSE,"Não se aplica",IFERROR(VLOOKUP(W240,Produtos!$A$1:$C$2319,3,FALSE),"Não Cadastrado")))</f>
        <v/>
      </c>
      <c r="AC240" s="104"/>
      <c r="AD240" s="108"/>
      <c r="AE240" s="107" t="str">
        <f>IF(AC240="","", IF(AC240="NC","", IF(AC240="NE","", IF(AC240="NA","",IFERROR(VLOOKUP(AC240,Produtos!$A$1:$C$2319,2,FALSE),"Não Cadastrado")))))</f>
        <v/>
      </c>
      <c r="AF240" s="104"/>
      <c r="AG240" s="104"/>
      <c r="AH240" s="104" t="str">
        <f>IF(AC240="","",IF(ISNUMBER(AC240)=FALSE,"Não se aplica",IFERROR(VLOOKUP(AC240,Produtos!$A$1:$C$2319,3,FALSE),"Não Cadastrado")))</f>
        <v/>
      </c>
      <c r="AI240" s="104"/>
      <c r="AJ240" s="104" t="str">
        <f>VLOOKUP(Tabela2[[#This Row],[SIEMA]],Siema2025,26,FALSE)</f>
        <v>Ato criminoso caracterizado pela abertura de bicas em vagões graneleiros ferroviário carregado
com soja.</v>
      </c>
      <c r="AK240" s="107" t="s">
        <v>7122</v>
      </c>
      <c r="AL240" s="107"/>
      <c r="AM240" s="107"/>
      <c r="AN240" s="108" t="str">
        <f>VLOOKUP(Tabela2[[#This Row],[SIEMA]],Siema2025,51,FALSE)</f>
        <v/>
      </c>
      <c r="AO240" s="108" t="str">
        <f>VLOOKUP(Tabela2[[#This Row],[SIEMA]],Siema2025,53,FALSE)</f>
        <v/>
      </c>
      <c r="AP240" s="108" t="str">
        <f>VLOOKUP(Tabela2[[#This Row],[SIEMA]],Siema2025,55,FALSE)</f>
        <v/>
      </c>
      <c r="AQ240" s="108" t="str">
        <f>VLOOKUP(Tabela2[[#This Row],[SIEMA]],Siema2025,57,FALSE)</f>
        <v/>
      </c>
      <c r="AR240" s="108" t="str">
        <f>VLOOKUP(Tabela2[[#This Row],[SIEMA]],Siema2025,59,FALSE)</f>
        <v/>
      </c>
      <c r="AS240" s="108" t="str">
        <f>VLOOKUP(Tabela2[[#This Row],[SIEMA]],Siema2025,61,FALSE)</f>
        <v/>
      </c>
      <c r="AT240" s="108" t="str">
        <f>VLOOKUP(Tabela2[[#This Row],[SIEMA]],Siema2025,63,FALSE)</f>
        <v/>
      </c>
      <c r="AU240" s="108" t="str">
        <f>VLOOKUP(Tabela2[[#This Row],[SIEMA]],Siema2025,65,FALSE)</f>
        <v>X</v>
      </c>
      <c r="AV240" s="108" t="str">
        <f>VLOOKUP(Tabela2[[#This Row],[SIEMA]],Siema2025,67,FALSE)</f>
        <v/>
      </c>
      <c r="AW240" s="108" t="str">
        <f>VLOOKUP(Tabela2[[#This Row],[SIEMA]],Siema2025,69,FALSE)</f>
        <v/>
      </c>
      <c r="AX240" s="108" t="str">
        <f>VLOOKUP(Tabela2[[#This Row],[SIEMA]],Siema2025,71,FALSE)</f>
        <v/>
      </c>
      <c r="AY240" s="108" t="str">
        <f>VLOOKUP(Tabela2[[#This Row],[SIEMA]],Siema2025,73,FALSE)</f>
        <v/>
      </c>
      <c r="AZ240" s="108" t="str">
        <f>VLOOKUP(Tabela2[[#This Row],[SIEMA]],Siema2025,75,FALSE)</f>
        <v/>
      </c>
      <c r="BA240" s="108" t="str">
        <f>VLOOKUP(Tabela2[[#This Row],[SIEMA]],Siema2025,77,FALSE)</f>
        <v/>
      </c>
      <c r="BB240" s="108" t="str">
        <f>VLOOKUP(Tabela2[[#This Row],[SIEMA]],Siema2025,79,FALSE)</f>
        <v/>
      </c>
      <c r="BC240" s="108" t="str">
        <f>IF(Tabela2[[#This Row],[Outro(s) ]] = "X", "PREENCHER","NA")</f>
        <v>NA</v>
      </c>
      <c r="BD240" s="108" t="str">
        <f>VLOOKUP(Tabela2[[#This Row],[SIEMA]],Siema2025,82,FALSE)</f>
        <v/>
      </c>
      <c r="BE240" s="108" t="str">
        <f>VLOOKUP(Tabela2[[#This Row],[SIEMA]],Siema2025,81,FALSE)</f>
        <v/>
      </c>
      <c r="BF240" s="110" t="s">
        <v>3066</v>
      </c>
      <c r="BG240" s="110" t="s">
        <v>7123</v>
      </c>
      <c r="BH240" s="111" t="str">
        <f>VLOOKUP(Tabela2[[#This Row],[SIEMA]],Siema2025,29,FALSE)</f>
        <v>02502844000166</v>
      </c>
      <c r="BI240" s="112" t="str">
        <f>VLOOKUP(Tabela2[[#This Row],[SIEMA]],Siema2025,107,FALSE)</f>
        <v>Não</v>
      </c>
      <c r="BJ240" s="107" t="s">
        <v>7099</v>
      </c>
      <c r="BK240" s="104" t="s">
        <v>2696</v>
      </c>
      <c r="BL240" s="140">
        <v>45775</v>
      </c>
      <c r="BM240" s="108">
        <f ca="1">IF(Tabela2[[#This Row],[Data de atendimento do Ibama (considerar o primeiro documento/ação)]]="",_xlfn.DAYS(TODAY(),J240),_xlfn.DAYS(Tabela2[[#This Row],[Data de atendimento do Ibama (considerar o primeiro documento/ação)]],J240))</f>
        <v>16</v>
      </c>
      <c r="BN240" s="108" t="str">
        <f>IF(Tabela2[[#This Row],[Atendido pelo Ibama ("Não" ou "Sim")]]="Não","Preencher", IF(Tabela2[[#This Row],[Atendido pelo Ibama ("Não" ou "Sim")]]="Sim","NA",""))</f>
        <v>NA</v>
      </c>
      <c r="BO240" s="114" t="s">
        <v>7100</v>
      </c>
      <c r="BP240" s="108" t="str">
        <f>IF(Tabela2[[#This Row],[Forma de atendimento (primeiro documento/ação)]]= "Outros (especificar)", "PREENCHER","NA")</f>
        <v>NA</v>
      </c>
      <c r="BQ240" s="106" t="s">
        <v>123</v>
      </c>
      <c r="BR240" s="108" t="str">
        <f>IF(Tabela2[[#This Row],[Equipe do Ibama foi a campo? Houve sobrevoo do Poseidon?]] = "Sim", "PREENCHER","NA")</f>
        <v>NA</v>
      </c>
      <c r="BS240" s="108" t="str">
        <f>IF(Tabela2[[#This Row],[Se sim, foi emitida Ordem de Emergência? (informações vinculada à coluna CK)]] = "Sim", "PREENCHER","NA")</f>
        <v>NA</v>
      </c>
      <c r="BT240" s="108" t="s">
        <v>7126</v>
      </c>
      <c r="BU240" s="108" t="s">
        <v>123</v>
      </c>
      <c r="BV240" s="108" t="s">
        <v>123</v>
      </c>
      <c r="BW240" s="108" t="s">
        <v>123</v>
      </c>
      <c r="BX240" s="106" t="s">
        <v>7127</v>
      </c>
      <c r="BY240" s="106"/>
      <c r="BZ240" s="104" t="str">
        <f>IF(Tabela2[[#This Row],[Data do documento de encerramento]]="NA","NA",IF(Tabela2[[#This Row],[Data do documento de encerramento]]="","Pendente de conclusão/ encerramento",_xlfn.DAYS(Tabela2[[#This Row],[Data do documento de encerramento]],J240)))</f>
        <v>Pendente de conclusão/ encerramento</v>
      </c>
      <c r="CA240" s="107" t="s">
        <v>7128</v>
      </c>
      <c r="CB240" s="107"/>
      <c r="CC240" s="129"/>
      <c r="CD240" s="107"/>
      <c r="CE240" s="107"/>
      <c r="CF240" s="107"/>
    </row>
    <row r="241" spans="1:84" ht="30.75" hidden="1">
      <c r="A241" s="199">
        <v>202541446810</v>
      </c>
      <c r="B241" s="170" t="s">
        <v>8230</v>
      </c>
      <c r="C241" s="108" t="str">
        <f>VLOOKUP(Tabela2[[#This Row],[SIEMA]],Siema2025,4,FALSE)</f>
        <v xml:space="preserve"> SP</v>
      </c>
      <c r="D241" s="106" t="str">
        <f>VLOOKUP(Tabela2[[#This Row],[SIEMA]],Siema2025,3,FALSE)</f>
        <v xml:space="preserve">São Vicente </v>
      </c>
      <c r="E241" s="106" t="s">
        <v>8231</v>
      </c>
      <c r="F241" s="106"/>
      <c r="G241" s="106" t="s">
        <v>8232</v>
      </c>
      <c r="H241" s="106" t="s">
        <v>8233</v>
      </c>
      <c r="I241" s="104" t="s">
        <v>7114</v>
      </c>
      <c r="J241" s="105">
        <f>VLOOKUP(Tabela2[[#This Row],[SIEMA]],Siema2025,2,FALSE)</f>
        <v>45759</v>
      </c>
      <c r="K241" s="105" t="str">
        <f>VLOOKUP(Tabela2[[#This Row],[SIEMA]],Siema2025,16,FALSE)</f>
        <v>Sábado</v>
      </c>
      <c r="L241" s="106" t="str">
        <f>IF(Tabela2[[#This Row],[Data]]="","Sem Informação",VLOOKUP(MONTH(Tabela2[[#This Row],[Data]]),'[1]Validação de dados'!$I$1:$J$13,2,0))</f>
        <v>Abril</v>
      </c>
      <c r="M241" s="104">
        <f>YEAR(Tabela2[[#This Row],[Data]])</f>
        <v>2025</v>
      </c>
      <c r="N241" s="105" t="str">
        <f>VLOOKUP(Tabela2[[#This Row],[SIEMA]],Siema2025,17,FALSE)</f>
        <v>Madrugada</v>
      </c>
      <c r="O241" s="105" t="str">
        <f>VLOOKUP(Tabela2[[#This Row],[SIEMA]],Siema2025,5,FALSE)</f>
        <v>Ferrovia</v>
      </c>
      <c r="P241" s="104" t="str">
        <f>VLOOKUP(Tabela2[[#This Row],[SIEMA]],Siema2025,21,FALSE)</f>
        <v>Vandalismo na ferrovia com abertura de vagões graneleiros carregado com soja</v>
      </c>
      <c r="Q241" s="104" t="s">
        <v>7127</v>
      </c>
      <c r="R241" s="104" t="s">
        <v>7127</v>
      </c>
      <c r="S241" s="107" t="s">
        <v>7462</v>
      </c>
      <c r="T241" s="104" t="str">
        <f>VLOOKUP(Tabela2[[#This Row],[SIEMA]],Siema2025,11,FALSE)</f>
        <v>100</v>
      </c>
      <c r="U241" s="104" t="s">
        <v>7121</v>
      </c>
      <c r="V241" s="104" t="s">
        <v>7127</v>
      </c>
      <c r="W241" s="104"/>
      <c r="X241" s="113"/>
      <c r="Y241" s="109" t="str">
        <f>IF(W241="","", IF(W241="NC","", IF(W241="NE","", IF(W241="NA","",IFERROR(VLOOKUP(W241,Produtos!$A$1:$C$2319,2,FALSE),"Não Cadastrado")))))</f>
        <v/>
      </c>
      <c r="Z241" s="104"/>
      <c r="AA241" s="104"/>
      <c r="AB241" s="104" t="str">
        <f>IF(W241="","",IF(ISNUMBER(W241)=FALSE,"Não se aplica",IFERROR(VLOOKUP(W241,Produtos!$A$1:$C$2319,3,FALSE),"Não Cadastrado")))</f>
        <v/>
      </c>
      <c r="AC241" s="104"/>
      <c r="AD241" s="108"/>
      <c r="AE241" s="107" t="str">
        <f>IF(AC241="","", IF(AC241="NC","", IF(AC241="NE","", IF(AC241="NA","",IFERROR(VLOOKUP(AC241,Produtos!$A$1:$C$2319,2,FALSE),"Não Cadastrado")))))</f>
        <v/>
      </c>
      <c r="AF241" s="104"/>
      <c r="AG241" s="104"/>
      <c r="AH241" s="104" t="str">
        <f>IF(AC241="","",IF(ISNUMBER(AC241)=FALSE,"Não se aplica",IFERROR(VLOOKUP(AC241,Produtos!$A$1:$C$2319,3,FALSE),"Não Cadastrado")))</f>
        <v/>
      </c>
      <c r="AI241" s="104"/>
      <c r="AJ241" s="104" t="str">
        <f>VLOOKUP(Tabela2[[#This Row],[SIEMA]],Siema2025,26,FALSE)</f>
        <v>Ato criminoso caracterizado pela abertura de bicas em vagões graneleiros ferroviário carregado
com soja.</v>
      </c>
      <c r="AK241" s="107" t="s">
        <v>7122</v>
      </c>
      <c r="AL241" s="107"/>
      <c r="AM241" s="107"/>
      <c r="AN241" s="108" t="str">
        <f>VLOOKUP(Tabela2[[#This Row],[SIEMA]],Siema2025,51,FALSE)</f>
        <v/>
      </c>
      <c r="AO241" s="108" t="str">
        <f>VLOOKUP(Tabela2[[#This Row],[SIEMA]],Siema2025,53,FALSE)</f>
        <v/>
      </c>
      <c r="AP241" s="108" t="str">
        <f>VLOOKUP(Tabela2[[#This Row],[SIEMA]],Siema2025,55,FALSE)</f>
        <v/>
      </c>
      <c r="AQ241" s="108" t="str">
        <f>VLOOKUP(Tabela2[[#This Row],[SIEMA]],Siema2025,57,FALSE)</f>
        <v/>
      </c>
      <c r="AR241" s="108" t="str">
        <f>VLOOKUP(Tabela2[[#This Row],[SIEMA]],Siema2025,59,FALSE)</f>
        <v/>
      </c>
      <c r="AS241" s="108" t="str">
        <f>VLOOKUP(Tabela2[[#This Row],[SIEMA]],Siema2025,61,FALSE)</f>
        <v/>
      </c>
      <c r="AT241" s="108" t="str">
        <f>VLOOKUP(Tabela2[[#This Row],[SIEMA]],Siema2025,63,FALSE)</f>
        <v/>
      </c>
      <c r="AU241" s="108" t="str">
        <f>VLOOKUP(Tabela2[[#This Row],[SIEMA]],Siema2025,65,FALSE)</f>
        <v>X</v>
      </c>
      <c r="AV241" s="108" t="str">
        <f>VLOOKUP(Tabela2[[#This Row],[SIEMA]],Siema2025,67,FALSE)</f>
        <v/>
      </c>
      <c r="AW241" s="108" t="str">
        <f>VLOOKUP(Tabela2[[#This Row],[SIEMA]],Siema2025,69,FALSE)</f>
        <v/>
      </c>
      <c r="AX241" s="108" t="str">
        <f>VLOOKUP(Tabela2[[#This Row],[SIEMA]],Siema2025,71,FALSE)</f>
        <v/>
      </c>
      <c r="AY241" s="108" t="str">
        <f>VLOOKUP(Tabela2[[#This Row],[SIEMA]],Siema2025,73,FALSE)</f>
        <v/>
      </c>
      <c r="AZ241" s="108" t="str">
        <f>VLOOKUP(Tabela2[[#This Row],[SIEMA]],Siema2025,75,FALSE)</f>
        <v/>
      </c>
      <c r="BA241" s="108" t="str">
        <f>VLOOKUP(Tabela2[[#This Row],[SIEMA]],Siema2025,77,FALSE)</f>
        <v/>
      </c>
      <c r="BB241" s="108" t="str">
        <f>VLOOKUP(Tabela2[[#This Row],[SIEMA]],Siema2025,79,FALSE)</f>
        <v/>
      </c>
      <c r="BC241" s="108" t="str">
        <f>IF(Tabela2[[#This Row],[Outro(s) ]] = "X", "PREENCHER","NA")</f>
        <v>NA</v>
      </c>
      <c r="BD241" s="108" t="str">
        <f>VLOOKUP(Tabela2[[#This Row],[SIEMA]],Siema2025,82,FALSE)</f>
        <v/>
      </c>
      <c r="BE241" s="108" t="str">
        <f>VLOOKUP(Tabela2[[#This Row],[SIEMA]],Siema2025,81,FALSE)</f>
        <v/>
      </c>
      <c r="BF241" s="110" t="s">
        <v>3066</v>
      </c>
      <c r="BG241" s="110" t="s">
        <v>7123</v>
      </c>
      <c r="BH241" s="111" t="str">
        <f>VLOOKUP(Tabela2[[#This Row],[SIEMA]],Siema2025,29,FALSE)</f>
        <v>02502844000166</v>
      </c>
      <c r="BI241" s="112" t="str">
        <f>VLOOKUP(Tabela2[[#This Row],[SIEMA]],Siema2025,107,FALSE)</f>
        <v>Não</v>
      </c>
      <c r="BJ241" s="107" t="s">
        <v>7099</v>
      </c>
      <c r="BK241" s="104" t="s">
        <v>2696</v>
      </c>
      <c r="BL241" s="140">
        <v>45775</v>
      </c>
      <c r="BM241" s="108">
        <f ca="1">IF(Tabela2[[#This Row],[Data de atendimento do Ibama (considerar o primeiro documento/ação)]]="",_xlfn.DAYS(TODAY(),J241),_xlfn.DAYS(Tabela2[[#This Row],[Data de atendimento do Ibama (considerar o primeiro documento/ação)]],J241))</f>
        <v>16</v>
      </c>
      <c r="BN241" s="108" t="str">
        <f>IF(Tabela2[[#This Row],[Atendido pelo Ibama ("Não" ou "Sim")]]="Não","Preencher", IF(Tabela2[[#This Row],[Atendido pelo Ibama ("Não" ou "Sim")]]="Sim","NA",""))</f>
        <v>NA</v>
      </c>
      <c r="BO241" s="114" t="s">
        <v>7100</v>
      </c>
      <c r="BP241" s="108" t="str">
        <f>IF(Tabela2[[#This Row],[Forma de atendimento (primeiro documento/ação)]]= "Outros (especificar)", "PREENCHER","NA")</f>
        <v>NA</v>
      </c>
      <c r="BQ241" s="106" t="s">
        <v>123</v>
      </c>
      <c r="BR241" s="108" t="str">
        <f>IF(Tabela2[[#This Row],[Equipe do Ibama foi a campo? Houve sobrevoo do Poseidon?]] = "Sim", "PREENCHER","NA")</f>
        <v>NA</v>
      </c>
      <c r="BS241" s="108" t="str">
        <f>IF(Tabela2[[#This Row],[Se sim, foi emitida Ordem de Emergência? (informações vinculada à coluna CK)]] = "Sim", "PREENCHER","NA")</f>
        <v>NA</v>
      </c>
      <c r="BT241" s="108" t="s">
        <v>7126</v>
      </c>
      <c r="BU241" s="108" t="s">
        <v>123</v>
      </c>
      <c r="BV241" s="108" t="s">
        <v>123</v>
      </c>
      <c r="BW241" s="108" t="s">
        <v>123</v>
      </c>
      <c r="BX241" s="106" t="s">
        <v>7127</v>
      </c>
      <c r="BY241" s="106"/>
      <c r="BZ241" s="104" t="str">
        <f>IF(Tabela2[[#This Row],[Data do documento de encerramento]]="NA","NA",IF(Tabela2[[#This Row],[Data do documento de encerramento]]="","Pendente de conclusão/ encerramento",_xlfn.DAYS(Tabela2[[#This Row],[Data do documento de encerramento]],J241)))</f>
        <v>Pendente de conclusão/ encerramento</v>
      </c>
      <c r="CA241" s="107" t="s">
        <v>7128</v>
      </c>
      <c r="CB241" s="107"/>
      <c r="CC241" s="129"/>
      <c r="CD241" s="107"/>
      <c r="CE241" s="107"/>
      <c r="CF241" s="107"/>
    </row>
    <row r="242" spans="1:84" ht="30.75" hidden="1">
      <c r="A242" s="199">
        <v>202541446827</v>
      </c>
      <c r="B242" s="170" t="s">
        <v>8234</v>
      </c>
      <c r="C242" s="108" t="str">
        <f>VLOOKUP(Tabela2[[#This Row],[SIEMA]],Siema2025,4,FALSE)</f>
        <v xml:space="preserve"> SP</v>
      </c>
      <c r="D242" s="106" t="str">
        <f>VLOOKUP(Tabela2[[#This Row],[SIEMA]],Siema2025,3,FALSE)</f>
        <v xml:space="preserve">Cubatão </v>
      </c>
      <c r="E242" s="106" t="s">
        <v>8235</v>
      </c>
      <c r="F242" s="106"/>
      <c r="G242" s="106" t="s">
        <v>8236</v>
      </c>
      <c r="H242" s="106" t="s">
        <v>8237</v>
      </c>
      <c r="I242" s="104" t="s">
        <v>7114</v>
      </c>
      <c r="J242" s="105">
        <f>VLOOKUP(Tabela2[[#This Row],[SIEMA]],Siema2025,2,FALSE)</f>
        <v>45759</v>
      </c>
      <c r="K242" s="105" t="str">
        <f>VLOOKUP(Tabela2[[#This Row],[SIEMA]],Siema2025,16,FALSE)</f>
        <v>Sábado</v>
      </c>
      <c r="L242" s="106" t="str">
        <f>IF(Tabela2[[#This Row],[Data]]="","Sem Informação",VLOOKUP(MONTH(Tabela2[[#This Row],[Data]]),'[1]Validação de dados'!$I$1:$J$13,2,0))</f>
        <v>Abril</v>
      </c>
      <c r="M242" s="104">
        <f>YEAR(Tabela2[[#This Row],[Data]])</f>
        <v>2025</v>
      </c>
      <c r="N242" s="105" t="str">
        <f>VLOOKUP(Tabela2[[#This Row],[SIEMA]],Siema2025,17,FALSE)</f>
        <v>Vespertino</v>
      </c>
      <c r="O242" s="105" t="str">
        <f>VLOOKUP(Tabela2[[#This Row],[SIEMA]],Siema2025,5,FALSE)</f>
        <v>Ferrovia</v>
      </c>
      <c r="P242" s="104" t="str">
        <f>VLOOKUP(Tabela2[[#This Row],[SIEMA]],Siema2025,21,FALSE)</f>
        <v>Vandalismo na ferrovia com abertura de vagões graneleiros carregado com soja</v>
      </c>
      <c r="Q242" s="104" t="s">
        <v>7127</v>
      </c>
      <c r="R242" s="104" t="s">
        <v>7127</v>
      </c>
      <c r="S242" s="107" t="s">
        <v>7462</v>
      </c>
      <c r="T242" s="104" t="str">
        <f>VLOOKUP(Tabela2[[#This Row],[SIEMA]],Siema2025,11,FALSE)</f>
        <v>6</v>
      </c>
      <c r="U242" s="104" t="s">
        <v>7121</v>
      </c>
      <c r="V242" s="104" t="s">
        <v>7127</v>
      </c>
      <c r="W242" s="104"/>
      <c r="X242" s="113"/>
      <c r="Y242" s="109" t="str">
        <f>IF(W242="","", IF(W242="NC","", IF(W242="NE","", IF(W242="NA","",IFERROR(VLOOKUP(W242,Produtos!$A$1:$C$2319,2,FALSE),"Não Cadastrado")))))</f>
        <v/>
      </c>
      <c r="Z242" s="104"/>
      <c r="AA242" s="104"/>
      <c r="AB242" s="104" t="str">
        <f>IF(W242="","",IF(ISNUMBER(W242)=FALSE,"Não se aplica",IFERROR(VLOOKUP(W242,Produtos!$A$1:$C$2319,3,FALSE),"Não Cadastrado")))</f>
        <v/>
      </c>
      <c r="AC242" s="104"/>
      <c r="AD242" s="108"/>
      <c r="AE242" s="107" t="str">
        <f>IF(AC242="","", IF(AC242="NC","", IF(AC242="NE","", IF(AC242="NA","",IFERROR(VLOOKUP(AC242,Produtos!$A$1:$C$2319,2,FALSE),"Não Cadastrado")))))</f>
        <v/>
      </c>
      <c r="AF242" s="104"/>
      <c r="AG242" s="104"/>
      <c r="AH242" s="104" t="str">
        <f>IF(AC242="","",IF(ISNUMBER(AC242)=FALSE,"Não se aplica",IFERROR(VLOOKUP(AC242,Produtos!$A$1:$C$2319,3,FALSE),"Não Cadastrado")))</f>
        <v/>
      </c>
      <c r="AI242" s="104"/>
      <c r="AJ242" s="104" t="str">
        <f>VLOOKUP(Tabela2[[#This Row],[SIEMA]],Siema2025,26,FALSE)</f>
        <v>Ato criminoso caracterizado pela abertura de bicas em vagões graneleiros ferroviário carregado
com soja.</v>
      </c>
      <c r="AK242" s="107" t="s">
        <v>7122</v>
      </c>
      <c r="AL242" s="107"/>
      <c r="AM242" s="107"/>
      <c r="AN242" s="108" t="str">
        <f>VLOOKUP(Tabela2[[#This Row],[SIEMA]],Siema2025,51,FALSE)</f>
        <v/>
      </c>
      <c r="AO242" s="108" t="str">
        <f>VLOOKUP(Tabela2[[#This Row],[SIEMA]],Siema2025,53,FALSE)</f>
        <v/>
      </c>
      <c r="AP242" s="108" t="str">
        <f>VLOOKUP(Tabela2[[#This Row],[SIEMA]],Siema2025,55,FALSE)</f>
        <v/>
      </c>
      <c r="AQ242" s="108" t="str">
        <f>VLOOKUP(Tabela2[[#This Row],[SIEMA]],Siema2025,57,FALSE)</f>
        <v/>
      </c>
      <c r="AR242" s="108" t="str">
        <f>VLOOKUP(Tabela2[[#This Row],[SIEMA]],Siema2025,59,FALSE)</f>
        <v/>
      </c>
      <c r="AS242" s="108" t="str">
        <f>VLOOKUP(Tabela2[[#This Row],[SIEMA]],Siema2025,61,FALSE)</f>
        <v/>
      </c>
      <c r="AT242" s="108" t="str">
        <f>VLOOKUP(Tabela2[[#This Row],[SIEMA]],Siema2025,63,FALSE)</f>
        <v/>
      </c>
      <c r="AU242" s="108" t="str">
        <f>VLOOKUP(Tabela2[[#This Row],[SIEMA]],Siema2025,65,FALSE)</f>
        <v>X</v>
      </c>
      <c r="AV242" s="108" t="str">
        <f>VLOOKUP(Tabela2[[#This Row],[SIEMA]],Siema2025,67,FALSE)</f>
        <v/>
      </c>
      <c r="AW242" s="108" t="str">
        <f>VLOOKUP(Tabela2[[#This Row],[SIEMA]],Siema2025,69,FALSE)</f>
        <v/>
      </c>
      <c r="AX242" s="108" t="str">
        <f>VLOOKUP(Tabela2[[#This Row],[SIEMA]],Siema2025,71,FALSE)</f>
        <v/>
      </c>
      <c r="AY242" s="108" t="str">
        <f>VLOOKUP(Tabela2[[#This Row],[SIEMA]],Siema2025,73,FALSE)</f>
        <v/>
      </c>
      <c r="AZ242" s="108" t="str">
        <f>VLOOKUP(Tabela2[[#This Row],[SIEMA]],Siema2025,75,FALSE)</f>
        <v/>
      </c>
      <c r="BA242" s="108" t="str">
        <f>VLOOKUP(Tabela2[[#This Row],[SIEMA]],Siema2025,77,FALSE)</f>
        <v/>
      </c>
      <c r="BB242" s="108" t="str">
        <f>VLOOKUP(Tabela2[[#This Row],[SIEMA]],Siema2025,79,FALSE)</f>
        <v/>
      </c>
      <c r="BC242" s="108" t="str">
        <f>IF(Tabela2[[#This Row],[Outro(s) ]] = "X", "PREENCHER","NA")</f>
        <v>NA</v>
      </c>
      <c r="BD242" s="108" t="str">
        <f>VLOOKUP(Tabela2[[#This Row],[SIEMA]],Siema2025,82,FALSE)</f>
        <v/>
      </c>
      <c r="BE242" s="108" t="str">
        <f>VLOOKUP(Tabela2[[#This Row],[SIEMA]],Siema2025,81,FALSE)</f>
        <v/>
      </c>
      <c r="BF242" s="110" t="s">
        <v>3066</v>
      </c>
      <c r="BG242" s="110" t="s">
        <v>7123</v>
      </c>
      <c r="BH242" s="111" t="str">
        <f>VLOOKUP(Tabela2[[#This Row],[SIEMA]],Siema2025,29,FALSE)</f>
        <v>02502844000166</v>
      </c>
      <c r="BI242" s="112" t="str">
        <f>VLOOKUP(Tabela2[[#This Row],[SIEMA]],Siema2025,107,FALSE)</f>
        <v>Não</v>
      </c>
      <c r="BJ242" s="107" t="s">
        <v>7099</v>
      </c>
      <c r="BK242" s="104" t="s">
        <v>2696</v>
      </c>
      <c r="BL242" s="140">
        <v>45775</v>
      </c>
      <c r="BM242" s="108">
        <f ca="1">IF(Tabela2[[#This Row],[Data de atendimento do Ibama (considerar o primeiro documento/ação)]]="",_xlfn.DAYS(TODAY(),J242),_xlfn.DAYS(Tabela2[[#This Row],[Data de atendimento do Ibama (considerar o primeiro documento/ação)]],J242))</f>
        <v>16</v>
      </c>
      <c r="BN242" s="108" t="str">
        <f>IF(Tabela2[[#This Row],[Atendido pelo Ibama ("Não" ou "Sim")]]="Não","Preencher", IF(Tabela2[[#This Row],[Atendido pelo Ibama ("Não" ou "Sim")]]="Sim","NA",""))</f>
        <v>NA</v>
      </c>
      <c r="BO242" s="114" t="s">
        <v>7100</v>
      </c>
      <c r="BP242" s="108" t="str">
        <f>IF(Tabela2[[#This Row],[Forma de atendimento (primeiro documento/ação)]]= "Outros (especificar)", "PREENCHER","NA")</f>
        <v>NA</v>
      </c>
      <c r="BQ242" s="106" t="s">
        <v>123</v>
      </c>
      <c r="BR242" s="108" t="str">
        <f>IF(Tabela2[[#This Row],[Equipe do Ibama foi a campo? Houve sobrevoo do Poseidon?]] = "Sim", "PREENCHER","NA")</f>
        <v>NA</v>
      </c>
      <c r="BS242" s="108" t="str">
        <f>IF(Tabela2[[#This Row],[Se sim, foi emitida Ordem de Emergência? (informações vinculada à coluna CK)]] = "Sim", "PREENCHER","NA")</f>
        <v>NA</v>
      </c>
      <c r="BT242" s="108" t="s">
        <v>7126</v>
      </c>
      <c r="BU242" s="108" t="s">
        <v>2696</v>
      </c>
      <c r="BV242" s="108" t="s">
        <v>123</v>
      </c>
      <c r="BW242" s="108" t="s">
        <v>123</v>
      </c>
      <c r="BX242" s="106" t="s">
        <v>7127</v>
      </c>
      <c r="BY242" s="106"/>
      <c r="BZ242" s="104" t="str">
        <f>IF(Tabela2[[#This Row],[Data do documento de encerramento]]="NA","NA",IF(Tabela2[[#This Row],[Data do documento de encerramento]]="","Pendente de conclusão/ encerramento",_xlfn.DAYS(Tabela2[[#This Row],[Data do documento de encerramento]],J242)))</f>
        <v>Pendente de conclusão/ encerramento</v>
      </c>
      <c r="CA242" s="107" t="s">
        <v>7128</v>
      </c>
      <c r="CB242" s="107"/>
      <c r="CC242" s="129"/>
      <c r="CD242" s="107"/>
      <c r="CE242" s="107"/>
      <c r="CF242" s="107"/>
    </row>
    <row r="243" spans="1:84" ht="30.75" hidden="1">
      <c r="A243" s="199">
        <v>202541446835</v>
      </c>
      <c r="B243" s="170" t="s">
        <v>8238</v>
      </c>
      <c r="C243" s="108" t="str">
        <f>VLOOKUP(Tabela2[[#This Row],[SIEMA]],Siema2025,4,FALSE)</f>
        <v xml:space="preserve"> SP</v>
      </c>
      <c r="D243" s="106" t="str">
        <f>VLOOKUP(Tabela2[[#This Row],[SIEMA]],Siema2025,3,FALSE)</f>
        <v xml:space="preserve">Cubatão </v>
      </c>
      <c r="E243" s="106" t="s">
        <v>8239</v>
      </c>
      <c r="F243" s="106"/>
      <c r="G243" s="176" t="s">
        <v>8240</v>
      </c>
      <c r="H243" s="106" t="s">
        <v>8241</v>
      </c>
      <c r="I243" s="104" t="s">
        <v>7114</v>
      </c>
      <c r="J243" s="105">
        <f>VLOOKUP(Tabela2[[#This Row],[SIEMA]],Siema2025,2,FALSE)</f>
        <v>45759</v>
      </c>
      <c r="K243" s="105" t="str">
        <f>VLOOKUP(Tabela2[[#This Row],[SIEMA]],Siema2025,16,FALSE)</f>
        <v>Sábado</v>
      </c>
      <c r="L243" s="106" t="str">
        <f>IF(Tabela2[[#This Row],[Data]]="","Sem Informação",VLOOKUP(MONTH(Tabela2[[#This Row],[Data]]),'[1]Validação de dados'!$I$1:$J$13,2,0))</f>
        <v>Abril</v>
      </c>
      <c r="M243" s="104">
        <f>YEAR(Tabela2[[#This Row],[Data]])</f>
        <v>2025</v>
      </c>
      <c r="N243" s="105" t="str">
        <f>VLOOKUP(Tabela2[[#This Row],[SIEMA]],Siema2025,17,FALSE)</f>
        <v>Vespertino</v>
      </c>
      <c r="O243" s="105" t="str">
        <f>VLOOKUP(Tabela2[[#This Row],[SIEMA]],Siema2025,5,FALSE)</f>
        <v>Ferrovia</v>
      </c>
      <c r="P243" s="104" t="str">
        <f>VLOOKUP(Tabela2[[#This Row],[SIEMA]],Siema2025,21,FALSE)</f>
        <v>Vandalismo na ferrovia com abertura de vagões graneleiros carregado com soja</v>
      </c>
      <c r="Q243" s="104" t="s">
        <v>7127</v>
      </c>
      <c r="R243" s="104" t="s">
        <v>7127</v>
      </c>
      <c r="S243" s="107" t="s">
        <v>7462</v>
      </c>
      <c r="T243" s="104" t="str">
        <f>VLOOKUP(Tabela2[[#This Row],[SIEMA]],Siema2025,11,FALSE)</f>
        <v>20</v>
      </c>
      <c r="U243" s="104" t="s">
        <v>7121</v>
      </c>
      <c r="V243" s="104" t="s">
        <v>7127</v>
      </c>
      <c r="W243" s="104"/>
      <c r="X243" s="113"/>
      <c r="Y243" s="109"/>
      <c r="Z243" s="104"/>
      <c r="AA243" s="104"/>
      <c r="AB243" s="104" t="str">
        <f>IF(W243="","",IF(ISNUMBER(W243)=FALSE,"Não se aplica",IFERROR(VLOOKUP(W243,Produtos!$A$1:$C$2319,3,FALSE),"Não Cadastrado")))</f>
        <v/>
      </c>
      <c r="AC243" s="104"/>
      <c r="AD243" s="108"/>
      <c r="AE243" s="107" t="str">
        <f>IF(AC243="","", IF(AC243="NC","", IF(AC243="NE","", IF(AC243="NA","",IFERROR(VLOOKUP(AC243,Produtos!$A$1:$C$2319,2,FALSE),"Não Cadastrado")))))</f>
        <v/>
      </c>
      <c r="AF243" s="104"/>
      <c r="AG243" s="104"/>
      <c r="AH243" s="104" t="str">
        <f>IF(AC243="","",IF(ISNUMBER(AC243)=FALSE,"Não se aplica",IFERROR(VLOOKUP(AC243,Produtos!$A$1:$C$2319,3,FALSE),"Não Cadastrado")))</f>
        <v/>
      </c>
      <c r="AI243" s="104"/>
      <c r="AJ243" s="104" t="str">
        <f>VLOOKUP(Tabela2[[#This Row],[SIEMA]],Siema2025,26,FALSE)</f>
        <v>Ato criminoso caracterizado pela abertura de bicas em vagões graneleiros ferroviário carregado
com soja.</v>
      </c>
      <c r="AK243" s="107" t="s">
        <v>7122</v>
      </c>
      <c r="AL243" s="107"/>
      <c r="AM243" s="107"/>
      <c r="AN243" s="108" t="str">
        <f>VLOOKUP(Tabela2[[#This Row],[SIEMA]],Siema2025,51,FALSE)</f>
        <v/>
      </c>
      <c r="AO243" s="108" t="str">
        <f>VLOOKUP(Tabela2[[#This Row],[SIEMA]],Siema2025,53,FALSE)</f>
        <v/>
      </c>
      <c r="AP243" s="108" t="str">
        <f>VLOOKUP(Tabela2[[#This Row],[SIEMA]],Siema2025,55,FALSE)</f>
        <v/>
      </c>
      <c r="AQ243" s="108" t="str">
        <f>VLOOKUP(Tabela2[[#This Row],[SIEMA]],Siema2025,57,FALSE)</f>
        <v/>
      </c>
      <c r="AR243" s="108" t="str">
        <f>VLOOKUP(Tabela2[[#This Row],[SIEMA]],Siema2025,59,FALSE)</f>
        <v/>
      </c>
      <c r="AS243" s="108" t="str">
        <f>VLOOKUP(Tabela2[[#This Row],[SIEMA]],Siema2025,61,FALSE)</f>
        <v/>
      </c>
      <c r="AT243" s="108" t="str">
        <f>VLOOKUP(Tabela2[[#This Row],[SIEMA]],Siema2025,63,FALSE)</f>
        <v/>
      </c>
      <c r="AU243" s="108" t="str">
        <f>VLOOKUP(Tabela2[[#This Row],[SIEMA]],Siema2025,65,FALSE)</f>
        <v>X</v>
      </c>
      <c r="AV243" s="108" t="str">
        <f>VLOOKUP(Tabela2[[#This Row],[SIEMA]],Siema2025,67,FALSE)</f>
        <v/>
      </c>
      <c r="AW243" s="108" t="str">
        <f>VLOOKUP(Tabela2[[#This Row],[SIEMA]],Siema2025,69,FALSE)</f>
        <v/>
      </c>
      <c r="AX243" s="108" t="str">
        <f>VLOOKUP(Tabela2[[#This Row],[SIEMA]],Siema2025,71,FALSE)</f>
        <v/>
      </c>
      <c r="AY243" s="108" t="str">
        <f>VLOOKUP(Tabela2[[#This Row],[SIEMA]],Siema2025,73,FALSE)</f>
        <v/>
      </c>
      <c r="AZ243" s="108" t="str">
        <f>VLOOKUP(Tabela2[[#This Row],[SIEMA]],Siema2025,75,FALSE)</f>
        <v/>
      </c>
      <c r="BA243" s="108" t="str">
        <f>VLOOKUP(Tabela2[[#This Row],[SIEMA]],Siema2025,77,FALSE)</f>
        <v/>
      </c>
      <c r="BB243" s="108" t="str">
        <f>VLOOKUP(Tabela2[[#This Row],[SIEMA]],Siema2025,79,FALSE)</f>
        <v/>
      </c>
      <c r="BC243" s="108" t="str">
        <f>IF(Tabela2[[#This Row],[Outro(s) ]] = "X", "PREENCHER","NA")</f>
        <v>NA</v>
      </c>
      <c r="BD243" s="108" t="str">
        <f>VLOOKUP(Tabela2[[#This Row],[SIEMA]],Siema2025,82,FALSE)</f>
        <v/>
      </c>
      <c r="BE243" s="108" t="str">
        <f>VLOOKUP(Tabela2[[#This Row],[SIEMA]],Siema2025,81,FALSE)</f>
        <v/>
      </c>
      <c r="BF243" s="110" t="s">
        <v>3066</v>
      </c>
      <c r="BG243" s="110" t="s">
        <v>7123</v>
      </c>
      <c r="BH243" s="111" t="str">
        <f>VLOOKUP(Tabela2[[#This Row],[SIEMA]],Siema2025,29,FALSE)</f>
        <v>02502844000166</v>
      </c>
      <c r="BI243" s="112" t="str">
        <f>VLOOKUP(Tabela2[[#This Row],[SIEMA]],Siema2025,107,FALSE)</f>
        <v>Não</v>
      </c>
      <c r="BJ243" s="107" t="s">
        <v>7099</v>
      </c>
      <c r="BK243" s="104" t="s">
        <v>2696</v>
      </c>
      <c r="BL243" s="140">
        <v>45775</v>
      </c>
      <c r="BM243" s="108">
        <f ca="1">IF(Tabela2[[#This Row],[Data de atendimento do Ibama (considerar o primeiro documento/ação)]]="",_xlfn.DAYS(TODAY(),J243),_xlfn.DAYS(Tabela2[[#This Row],[Data de atendimento do Ibama (considerar o primeiro documento/ação)]],J243))</f>
        <v>16</v>
      </c>
      <c r="BN243" s="108" t="str">
        <f>IF(Tabela2[[#This Row],[Atendido pelo Ibama ("Não" ou "Sim")]]="Não","Preencher", IF(Tabela2[[#This Row],[Atendido pelo Ibama ("Não" ou "Sim")]]="Sim","NA",""))</f>
        <v>NA</v>
      </c>
      <c r="BO243" s="114" t="s">
        <v>7100</v>
      </c>
      <c r="BP243" s="108" t="str">
        <f>IF(Tabela2[[#This Row],[Forma de atendimento (primeiro documento/ação)]]= "Outros (especificar)", "PREENCHER","NA")</f>
        <v>NA</v>
      </c>
      <c r="BQ243" s="106" t="s">
        <v>123</v>
      </c>
      <c r="BR243" s="108" t="str">
        <f>IF(Tabela2[[#This Row],[Equipe do Ibama foi a campo? Houve sobrevoo do Poseidon?]] = "Sim", "PREENCHER","NA")</f>
        <v>NA</v>
      </c>
      <c r="BS243" s="108" t="str">
        <f>IF(Tabela2[[#This Row],[Se sim, foi emitida Ordem de Emergência? (informações vinculada à coluna CK)]] = "Sim", "PREENCHER","NA")</f>
        <v>NA</v>
      </c>
      <c r="BT243" s="108" t="s">
        <v>7126</v>
      </c>
      <c r="BU243" s="108" t="s">
        <v>2696</v>
      </c>
      <c r="BV243" s="108" t="s">
        <v>123</v>
      </c>
      <c r="BW243" s="108" t="s">
        <v>123</v>
      </c>
      <c r="BX243" s="106" t="s">
        <v>7127</v>
      </c>
      <c r="BY243" s="106"/>
      <c r="BZ243" s="104" t="str">
        <f>IF(Tabela2[[#This Row],[Data do documento de encerramento]]="NA","NA",IF(Tabela2[[#This Row],[Data do documento de encerramento]]="","Pendente de conclusão/ encerramento",_xlfn.DAYS(Tabela2[[#This Row],[Data do documento de encerramento]],J243)))</f>
        <v>Pendente de conclusão/ encerramento</v>
      </c>
      <c r="CA243" s="107" t="s">
        <v>7128</v>
      </c>
      <c r="CB243" s="107"/>
      <c r="CC243" s="129"/>
      <c r="CD243" s="107"/>
      <c r="CE243" s="107"/>
      <c r="CF243" s="107"/>
    </row>
    <row r="244" spans="1:84" ht="45.75" hidden="1">
      <c r="A244" s="169">
        <v>202541479234</v>
      </c>
      <c r="B244" s="170" t="s">
        <v>8242</v>
      </c>
      <c r="C244" s="108" t="str">
        <f>VLOOKUP(Tabela2[[#This Row],[SIEMA]],Siema2025,4,FALSE)</f>
        <v xml:space="preserve"> SP</v>
      </c>
      <c r="D244" s="106" t="str">
        <f>VLOOKUP(Tabela2[[#This Row],[SIEMA]],Siema2025,3,FALSE)</f>
        <v xml:space="preserve">Jacareí </v>
      </c>
      <c r="E244" s="106" t="s">
        <v>7186</v>
      </c>
      <c r="F244" s="106" t="s">
        <v>7803</v>
      </c>
      <c r="G244" s="106" t="s">
        <v>8243</v>
      </c>
      <c r="H244" s="106" t="s">
        <v>8244</v>
      </c>
      <c r="I244" s="104" t="s">
        <v>7114</v>
      </c>
      <c r="J244" s="105">
        <f>VLOOKUP(Tabela2[[#This Row],[SIEMA]],Siema2025,2,FALSE)</f>
        <v>45759</v>
      </c>
      <c r="K244" s="105" t="str">
        <f>VLOOKUP(Tabela2[[#This Row],[SIEMA]],Siema2025,16,FALSE)</f>
        <v>Sábado</v>
      </c>
      <c r="L244" s="106" t="str">
        <f>IF(Tabela2[[#This Row],[Data]]="","Sem Informação",VLOOKUP(MONTH(Tabela2[[#This Row],[Data]]),'[1]Validação de dados'!$I$1:$J$13,2,0))</f>
        <v>Abril</v>
      </c>
      <c r="M244" s="104">
        <f>YEAR(Tabela2[[#This Row],[Data]])</f>
        <v>2025</v>
      </c>
      <c r="N244" s="105" t="str">
        <f>VLOOKUP(Tabela2[[#This Row],[SIEMA]],Siema2025,17,FALSE)</f>
        <v>Matutino</v>
      </c>
      <c r="O244" s="105" t="str">
        <f>VLOOKUP(Tabela2[[#This Row],[SIEMA]],Siema2025,5,FALSE)</f>
        <v>Rodovia</v>
      </c>
      <c r="P244" s="104" t="str">
        <f>VLOOKUP(Tabela2[[#This Row],[SIEMA]],Siema2025,21,FALSE)</f>
        <v>No km 169, sentido sul, em Jacareí-SP, no retorno, ocorreu o tombamento de um caminhão carregado com carga de ferro. O acidente não teve vítimas.</v>
      </c>
      <c r="Q244" s="104">
        <v>1202</v>
      </c>
      <c r="R244" s="104" t="s">
        <v>7812</v>
      </c>
      <c r="S244" s="107" t="str">
        <f>IF(Q244="","", IF(Q244="NC","", IF(Q244="NE","", IF(Q244="NA","",IFERROR(VLOOKUP(Q244,Produtos!$A$1:$C$2319,2,FALSE),"Não Cadastrado")))))</f>
        <v>GASÓLEO ou ÓLEO DIESEL ou ÓLEO PARA AQUECIMENTO, LEVE</v>
      </c>
      <c r="T244" s="104" t="str">
        <f>VLOOKUP(Tabela2[[#This Row],[SIEMA]],Siema2025,11,FALSE)</f>
        <v xml:space="preserve"> </v>
      </c>
      <c r="U244" s="104" t="str">
        <f>VLOOKUP(Tabela2[[#This Row],[SIEMA]],Siema2025,12,FALSE)</f>
        <v xml:space="preserve"> </v>
      </c>
      <c r="V244" s="104">
        <f>IF(Q244="","",IF(ISNUMBER(Q244)=FALSE,"Não se aplica",IFERROR(VLOOKUP(Q244,Produtos!$A$1:$C$2319,3,FALSE),"Não Cadastrado")))</f>
        <v>3</v>
      </c>
      <c r="W244" s="104" t="str">
        <f>VLOOKUP(Tabela2[[#This Row],[SIEMA]],Siema2025,10,FALSE)</f>
        <v/>
      </c>
      <c r="X244" s="113" t="str">
        <f>IF(Tabela2[[#This Row],[Origem do acidente]] = "Plataforma", "PREENCHER","NA")</f>
        <v>NA</v>
      </c>
      <c r="Y244" s="109" t="str">
        <f>IF(W244="","", IF(W244="NC","", IF(W244="NE","", IF(W244="NA","",IFERROR(VLOOKUP(W244,Produtos!$A$1:$C$2319,2,FALSE),"Não Cadastrado")))))</f>
        <v/>
      </c>
      <c r="Z244" s="104" t="str">
        <f>VLOOKUP(Tabela2[[#This Row],[SIEMA]],Siema2025,11,FALSE)</f>
        <v xml:space="preserve"> </v>
      </c>
      <c r="AA244" s="104" t="str">
        <f>VLOOKUP(Tabela2[[#This Row],[SIEMA]],Siema2025,12,FALSE)</f>
        <v xml:space="preserve"> </v>
      </c>
      <c r="AB244" s="104" t="str">
        <f>IF(W244="","",IF(ISNUMBER(W244)=FALSE,"Não se aplica",IFERROR(VLOOKUP(W244,Produtos!$A$1:$C$2319,3,FALSE),"Não Cadastrado")))</f>
        <v/>
      </c>
      <c r="AC244" s="104"/>
      <c r="AD244" s="108" t="str">
        <f>IF(Tabela2[[#This Row],[Origem do acidente]] = "Plataforma", "PREENCHER","NA")</f>
        <v>NA</v>
      </c>
      <c r="AE244" s="107" t="str">
        <f>IF(AC244="","", IF(AC244="NC","", IF(AC244="NE","", IF(AC244="NA","",IFERROR(VLOOKUP(AC244,Produtos!$A$1:$C$2319,2,FALSE),"Não Cadastrado")))))</f>
        <v/>
      </c>
      <c r="AF244" s="104"/>
      <c r="AG244" s="104"/>
      <c r="AH244" s="104" t="str">
        <f>IF(AC244="","",IF(ISNUMBER(AC244)=FALSE,"Não se aplica",IFERROR(VLOOKUP(AC244,Produtos!$A$1:$C$2319,3,FALSE),"Não Cadastrado")))</f>
        <v/>
      </c>
      <c r="AI244" s="104"/>
      <c r="AJ244" s="104" t="str">
        <f>VLOOKUP(Tabela2[[#This Row],[SIEMA]],Siema2025,26,FALSE)</f>
        <v>Tombamento - Perda de Controle (imperícia)</v>
      </c>
      <c r="AK244" s="107" t="s">
        <v>7190</v>
      </c>
      <c r="AL244" s="107" t="s">
        <v>7363</v>
      </c>
      <c r="AM244" s="107" t="s">
        <v>7182</v>
      </c>
      <c r="AN244" s="108" t="str">
        <f>VLOOKUP(Tabela2[[#This Row],[SIEMA]],Siema2025,51,FALSE)</f>
        <v/>
      </c>
      <c r="AO244" s="108" t="str">
        <f>VLOOKUP(Tabela2[[#This Row],[SIEMA]],Siema2025,53,FALSE)</f>
        <v/>
      </c>
      <c r="AP244" s="108" t="str">
        <f>VLOOKUP(Tabela2[[#This Row],[SIEMA]],Siema2025,55,FALSE)</f>
        <v/>
      </c>
      <c r="AQ244" s="108" t="str">
        <f>VLOOKUP(Tabela2[[#This Row],[SIEMA]],Siema2025,57,FALSE)</f>
        <v/>
      </c>
      <c r="AR244" s="108" t="str">
        <f>VLOOKUP(Tabela2[[#This Row],[SIEMA]],Siema2025,59,FALSE)</f>
        <v/>
      </c>
      <c r="AS244" s="108" t="str">
        <f>VLOOKUP(Tabela2[[#This Row],[SIEMA]],Siema2025,61,FALSE)</f>
        <v/>
      </c>
      <c r="AT244" s="108" t="str">
        <f>VLOOKUP(Tabela2[[#This Row],[SIEMA]],Siema2025,63,FALSE)</f>
        <v/>
      </c>
      <c r="AU244" s="108" t="str">
        <f>VLOOKUP(Tabela2[[#This Row],[SIEMA]],Siema2025,65,FALSE)</f>
        <v>X</v>
      </c>
      <c r="AV244" s="108" t="str">
        <f>VLOOKUP(Tabela2[[#This Row],[SIEMA]],Siema2025,67,FALSE)</f>
        <v/>
      </c>
      <c r="AW244" s="108" t="str">
        <f>VLOOKUP(Tabela2[[#This Row],[SIEMA]],Siema2025,69,FALSE)</f>
        <v/>
      </c>
      <c r="AX244" s="108" t="str">
        <f>VLOOKUP(Tabela2[[#This Row],[SIEMA]],Siema2025,71,FALSE)</f>
        <v/>
      </c>
      <c r="AY244" s="108" t="str">
        <f>VLOOKUP(Tabela2[[#This Row],[SIEMA]],Siema2025,73,FALSE)</f>
        <v/>
      </c>
      <c r="AZ244" s="108" t="str">
        <f>VLOOKUP(Tabela2[[#This Row],[SIEMA]],Siema2025,75,FALSE)</f>
        <v/>
      </c>
      <c r="BA244" s="108" t="str">
        <f>VLOOKUP(Tabela2[[#This Row],[SIEMA]],Siema2025,77,FALSE)</f>
        <v/>
      </c>
      <c r="BB244" s="108" t="str">
        <f>VLOOKUP(Tabela2[[#This Row],[SIEMA]],Siema2025,79,FALSE)</f>
        <v/>
      </c>
      <c r="BC244" s="108" t="str">
        <f>IF(Tabela2[[#This Row],[Outro(s) ]] = "X", "PREENCHER","NA")</f>
        <v>NA</v>
      </c>
      <c r="BD244" s="108" t="str">
        <f>VLOOKUP(Tabela2[[#This Row],[SIEMA]],Siema2025,82,FALSE)</f>
        <v/>
      </c>
      <c r="BE244" s="108" t="str">
        <f>VLOOKUP(Tabela2[[#This Row],[SIEMA]],Siema2025,81,FALSE)</f>
        <v/>
      </c>
      <c r="BF244" s="110" t="str">
        <f>VLOOKUP(Tabela2[[#This Row],[SIEMA]],Siema2025,28,FALSE)</f>
        <v>FERANDO DE FARIA TEIXEIRA</v>
      </c>
      <c r="BG244" s="110"/>
      <c r="BH244" s="111" t="str">
        <f>VLOOKUP(Tabela2[[#This Row],[SIEMA]],Siema2025,29,FALSE)</f>
        <v>29891076814</v>
      </c>
      <c r="BI244" s="112" t="str">
        <f>VLOOKUP(Tabela2[[#This Row],[SIEMA]],Siema2025,107,FALSE)</f>
        <v>Não</v>
      </c>
      <c r="BJ244" s="107" t="s">
        <v>7099</v>
      </c>
      <c r="BK244" s="104" t="s">
        <v>2696</v>
      </c>
      <c r="BL244" s="140">
        <v>45762</v>
      </c>
      <c r="BM244" s="108">
        <f ca="1">IF(Tabela2[[#This Row],[Data de atendimento do Ibama (considerar o primeiro documento/ação)]]="",_xlfn.DAYS(TODAY(),J244),_xlfn.DAYS(Tabela2[[#This Row],[Data de atendimento do Ibama (considerar o primeiro documento/ação)]],J244))</f>
        <v>3</v>
      </c>
      <c r="BN244" s="108" t="str">
        <f>IF(Tabela2[[#This Row],[Atendido pelo Ibama ("Não" ou "Sim")]]="Não","Preencher", IF(Tabela2[[#This Row],[Atendido pelo Ibama ("Não" ou "Sim")]]="Sim","NA",""))</f>
        <v>NA</v>
      </c>
      <c r="BO244" s="114" t="s">
        <v>7100</v>
      </c>
      <c r="BP244" s="108" t="str">
        <f>IF(Tabela2[[#This Row],[Forma de atendimento (primeiro documento/ação)]]= "Outros (especificar)", "PREENCHER","NA")</f>
        <v>NA</v>
      </c>
      <c r="BQ244" s="106" t="s">
        <v>123</v>
      </c>
      <c r="BR244" s="108" t="s">
        <v>123</v>
      </c>
      <c r="BS244" s="108" t="str">
        <f>IF(Tabela2[[#This Row],[Se sim, foi emitida Ordem de Emergência? (informações vinculada à coluna CK)]] = "Sim", "PREENCHER","NA")</f>
        <v>NA</v>
      </c>
      <c r="BT244" s="108" t="s">
        <v>6834</v>
      </c>
      <c r="BU244" s="108" t="str">
        <f>IF(Tabela2[[#This Row],[Houve envio de Informações Pós-acidente (preencher "não se aplica" quando de competência estadual/municipal)]] = "Sim", "PREENCHER","NA")</f>
        <v>NA</v>
      </c>
      <c r="BV244" s="108" t="s">
        <v>123</v>
      </c>
      <c r="BW244" s="108" t="s">
        <v>2696</v>
      </c>
      <c r="BX244" s="106" t="s">
        <v>7102</v>
      </c>
      <c r="BY244" s="140">
        <v>45763</v>
      </c>
      <c r="BZ244" s="104">
        <f>IF(Tabela2[[#This Row],[Data do documento de encerramento]]="NA","NA",IF(Tabela2[[#This Row],[Data do documento de encerramento]]="","Pendente de conclusão/ encerramento",_xlfn.DAYS(Tabela2[[#This Row],[Data do documento de encerramento]],J244)))</f>
        <v>4</v>
      </c>
      <c r="CA244" s="107" t="s">
        <v>7807</v>
      </c>
      <c r="CB244" s="107"/>
      <c r="CC244" s="129"/>
      <c r="CD244" s="107"/>
      <c r="CE244" s="107"/>
      <c r="CF244" s="107"/>
    </row>
    <row r="245" spans="1:84" ht="30.75" hidden="1">
      <c r="A245" s="169">
        <v>202541439640</v>
      </c>
      <c r="B245" s="170" t="s">
        <v>8245</v>
      </c>
      <c r="C245" s="108" t="str">
        <f>VLOOKUP(Tabela2[[#This Row],[SIEMA]],Siema2025,4,FALSE)</f>
        <v xml:space="preserve"> BA</v>
      </c>
      <c r="D245" s="106" t="str">
        <f>VLOOKUP(Tabela2[[#This Row],[SIEMA]],Siema2025,3,FALSE)</f>
        <v xml:space="preserve">Alagoinhas </v>
      </c>
      <c r="E245" s="106" t="str">
        <f>VLOOKUP(Tabela2[[#This Row],[SIEMA]],Siema2025,20,FALSE)</f>
        <v>Linha do poço injetor de água 7-BA-127-BA, Campo de Buracica, Bacia do Recôncavo Baiano.</v>
      </c>
      <c r="F245" s="106"/>
      <c r="G245" s="106" t="s">
        <v>8246</v>
      </c>
      <c r="H245" s="106" t="s">
        <v>8247</v>
      </c>
      <c r="I245" s="104" t="s">
        <v>7171</v>
      </c>
      <c r="J245" s="105">
        <f>VLOOKUP(Tabela2[[#This Row],[SIEMA]],Siema2025,2,FALSE)</f>
        <v>45760</v>
      </c>
      <c r="K245" s="105" t="str">
        <f>VLOOKUP(Tabela2[[#This Row],[SIEMA]],Siema2025,16,FALSE)</f>
        <v>Domingo</v>
      </c>
      <c r="L245" s="106" t="str">
        <f>IF(Tabela2[[#This Row],[Data]]="","Sem Informação",VLOOKUP(MONTH(Tabela2[[#This Row],[Data]]),'[1]Validação de dados'!$I$1:$J$13,2,0))</f>
        <v>Abril</v>
      </c>
      <c r="M245" s="104">
        <f>YEAR(Tabela2[[#This Row],[Data]])</f>
        <v>2025</v>
      </c>
      <c r="N245" s="105" t="str">
        <f>VLOOKUP(Tabela2[[#This Row],[SIEMA]],Siema2025,17,FALSE)</f>
        <v>Matutino</v>
      </c>
      <c r="O245" s="105" t="s">
        <v>145</v>
      </c>
      <c r="P245" s="104" t="str">
        <f>VLOOKUP(Tabela2[[#This Row],[SIEMA]],Siema2025,21,FALSE)</f>
        <v>Poço terrestre</v>
      </c>
      <c r="Q245" s="104" t="s">
        <v>7094</v>
      </c>
      <c r="R245" s="104" t="s">
        <v>255</v>
      </c>
      <c r="S245" s="107" t="str">
        <f>IF(Q245="","", IF(Q245="NC","", IF(Q245="NE","", IF(Q245="NA","",IFERROR(VLOOKUP(Q245,Produtos!$A$1:$C$2319,2,FALSE),"Não Cadastrado")))))</f>
        <v/>
      </c>
      <c r="T245" s="104" t="s">
        <v>697</v>
      </c>
      <c r="U245" s="104" t="str">
        <f>VLOOKUP(Tabela2[[#This Row],[SIEMA]],Siema2025,12,FALSE)</f>
        <v xml:space="preserve"> </v>
      </c>
      <c r="V245" s="104" t="str">
        <f>IF(Q245="","",IF(ISNUMBER(Q245)=FALSE,"Não se aplica",IFERROR(VLOOKUP(Q245,Produtos!$A$1:$C$2319,3,FALSE),"Não Cadastrado")))</f>
        <v>Não se aplica</v>
      </c>
      <c r="W245" s="104" t="str">
        <f>VLOOKUP(Tabela2[[#This Row],[SIEMA]],Siema2025,10,FALSE)</f>
        <v/>
      </c>
      <c r="X245" s="113" t="str">
        <f>IF(Tabela2[[#This Row],[Origem do acidente]] = "Plataforma", "PREENCHER","NA")</f>
        <v>NA</v>
      </c>
      <c r="Y245" s="109" t="str">
        <f>IF(W245="","", IF(W245="NC","", IF(W245="NE","", IF(W245="NA","",IFERROR(VLOOKUP(W245,Produtos!$A$1:$C$2319,2,FALSE),"Não Cadastrado")))))</f>
        <v/>
      </c>
      <c r="Z245" s="104" t="str">
        <f>VLOOKUP(Tabela2[[#This Row],[SIEMA]],Siema2025,11,FALSE)</f>
        <v xml:space="preserve"> </v>
      </c>
      <c r="AA245" s="104" t="str">
        <f>VLOOKUP(Tabela2[[#This Row],[SIEMA]],Siema2025,12,FALSE)</f>
        <v xml:space="preserve"> </v>
      </c>
      <c r="AB245" s="104" t="str">
        <f>IF(W245="","",IF(ISNUMBER(W245)=FALSE,"Não se aplica",IFERROR(VLOOKUP(W245,Produtos!$A$1:$C$2319,3,FALSE),"Não Cadastrado")))</f>
        <v/>
      </c>
      <c r="AC245" s="104"/>
      <c r="AD245" s="108" t="str">
        <f>IF(Tabela2[[#This Row],[Origem do acidente]] = "Plataforma", "PREENCHER","NA")</f>
        <v>NA</v>
      </c>
      <c r="AE245" s="107" t="str">
        <f>IF(AC245="","", IF(AC245="NC","", IF(AC245="NE","", IF(AC245="NA","",IFERROR(VLOOKUP(AC245,Produtos!$A$1:$C$2319,2,FALSE),"Não Cadastrado")))))</f>
        <v/>
      </c>
      <c r="AF245" s="104"/>
      <c r="AG245" s="104"/>
      <c r="AH245" s="104" t="str">
        <f>IF(AC245="","",IF(ISNUMBER(AC245)=FALSE,"Não se aplica",IFERROR(VLOOKUP(AC245,Produtos!$A$1:$C$2319,3,FALSE),"Não Cadastrado")))</f>
        <v/>
      </c>
      <c r="AI245" s="104"/>
      <c r="AJ245" s="104" t="str">
        <f>VLOOKUP(Tabela2[[#This Row],[SIEMA]],Siema2025,26,FALSE)</f>
        <v>Corrosão. Em avaliação.</v>
      </c>
      <c r="AK245" s="107" t="s">
        <v>7290</v>
      </c>
      <c r="AL245" s="107"/>
      <c r="AM245" s="107"/>
      <c r="AN245" s="108" t="str">
        <f>VLOOKUP(Tabela2[[#This Row],[SIEMA]],Siema2025,51,FALSE)</f>
        <v/>
      </c>
      <c r="AO245" s="108" t="str">
        <f>VLOOKUP(Tabela2[[#This Row],[SIEMA]],Siema2025,53,FALSE)</f>
        <v/>
      </c>
      <c r="AP245" s="108" t="str">
        <f>VLOOKUP(Tabela2[[#This Row],[SIEMA]],Siema2025,55,FALSE)</f>
        <v/>
      </c>
      <c r="AQ245" s="108" t="str">
        <f>VLOOKUP(Tabela2[[#This Row],[SIEMA]],Siema2025,57,FALSE)</f>
        <v/>
      </c>
      <c r="AR245" s="108" t="str">
        <f>VLOOKUP(Tabela2[[#This Row],[SIEMA]],Siema2025,59,FALSE)</f>
        <v/>
      </c>
      <c r="AS245" s="108" t="str">
        <f>VLOOKUP(Tabela2[[#This Row],[SIEMA]],Siema2025,61,FALSE)</f>
        <v/>
      </c>
      <c r="AT245" s="108" t="str">
        <f>VLOOKUP(Tabela2[[#This Row],[SIEMA]],Siema2025,63,FALSE)</f>
        <v/>
      </c>
      <c r="AU245" s="108" t="str">
        <f>VLOOKUP(Tabela2[[#This Row],[SIEMA]],Siema2025,65,FALSE)</f>
        <v>X</v>
      </c>
      <c r="AV245" s="108" t="str">
        <f>VLOOKUP(Tabela2[[#This Row],[SIEMA]],Siema2025,67,FALSE)</f>
        <v/>
      </c>
      <c r="AW245" s="108" t="str">
        <f>VLOOKUP(Tabela2[[#This Row],[SIEMA]],Siema2025,69,FALSE)</f>
        <v/>
      </c>
      <c r="AX245" s="108" t="str">
        <f>VLOOKUP(Tabela2[[#This Row],[SIEMA]],Siema2025,71,FALSE)</f>
        <v/>
      </c>
      <c r="AY245" s="108" t="str">
        <f>VLOOKUP(Tabela2[[#This Row],[SIEMA]],Siema2025,73,FALSE)</f>
        <v/>
      </c>
      <c r="AZ245" s="108" t="str">
        <f>VLOOKUP(Tabela2[[#This Row],[SIEMA]],Siema2025,75,FALSE)</f>
        <v/>
      </c>
      <c r="BA245" s="108" t="str">
        <f>VLOOKUP(Tabela2[[#This Row],[SIEMA]],Siema2025,77,FALSE)</f>
        <v/>
      </c>
      <c r="BB245" s="108" t="str">
        <f>VLOOKUP(Tabela2[[#This Row],[SIEMA]],Siema2025,79,FALSE)</f>
        <v/>
      </c>
      <c r="BC245" s="108" t="str">
        <f>IF(Tabela2[[#This Row],[Outro(s) ]] = "X", "PREENCHER","NA")</f>
        <v>NA</v>
      </c>
      <c r="BD245" s="108" t="str">
        <f>VLOOKUP(Tabela2[[#This Row],[SIEMA]],Siema2025,82,FALSE)</f>
        <v/>
      </c>
      <c r="BE245" s="108" t="str">
        <f>VLOOKUP(Tabela2[[#This Row],[SIEMA]],Siema2025,81,FALSE)</f>
        <v/>
      </c>
      <c r="BF245" s="110" t="str">
        <f>VLOOKUP(Tabela2[[#This Row],[SIEMA]],Siema2025,28,FALSE)</f>
        <v>PETRÓLEO BRASILEIRO S.A. - PETROBRAS</v>
      </c>
      <c r="BG245" s="110"/>
      <c r="BH245" s="111" t="str">
        <f>VLOOKUP(Tabela2[[#This Row],[SIEMA]],Siema2025,29,FALSE)</f>
        <v/>
      </c>
      <c r="BI245" s="112" t="s">
        <v>123</v>
      </c>
      <c r="BJ245" s="107" t="s">
        <v>7113</v>
      </c>
      <c r="BK245" s="104" t="s">
        <v>2696</v>
      </c>
      <c r="BL245" s="140">
        <v>45775</v>
      </c>
      <c r="BM245" s="108">
        <f ca="1">IF(Tabela2[[#This Row],[Data de atendimento do Ibama (considerar o primeiro documento/ação)]]="",_xlfn.DAYS(TODAY(),J245),_xlfn.DAYS(Tabela2[[#This Row],[Data de atendimento do Ibama (considerar o primeiro documento/ação)]],J245))</f>
        <v>15</v>
      </c>
      <c r="BN245" s="108" t="str">
        <f>IF(Tabela2[[#This Row],[Atendido pelo Ibama ("Não" ou "Sim")]]="Não","Preencher", IF(Tabela2[[#This Row],[Atendido pelo Ibama ("Não" ou "Sim")]]="Sim","NA",""))</f>
        <v>NA</v>
      </c>
      <c r="BO245" s="114" t="s">
        <v>7138</v>
      </c>
      <c r="BP245" s="108" t="str">
        <f>IF(Tabela2[[#This Row],[Forma de atendimento (primeiro documento/ação)]]= "Outros (especificar)", "PREENCHER","NA")</f>
        <v>NA</v>
      </c>
      <c r="BQ245" s="106" t="s">
        <v>123</v>
      </c>
      <c r="BR245" s="108" t="str">
        <f>IF(Tabela2[[#This Row],[Equipe do Ibama foi a campo? Houve sobrevoo do Poseidon?]] = "Sim", "PREENCHER","NA")</f>
        <v>NA</v>
      </c>
      <c r="BS245" s="108" t="s">
        <v>7114</v>
      </c>
      <c r="BT245" s="108" t="s">
        <v>7101</v>
      </c>
      <c r="BU245" s="108" t="s">
        <v>123</v>
      </c>
      <c r="BV245" s="108" t="s">
        <v>123</v>
      </c>
      <c r="BW245" s="108" t="s">
        <v>123</v>
      </c>
      <c r="BX245" s="106"/>
      <c r="BY245" s="106"/>
      <c r="BZ245" s="104" t="str">
        <f>IF(Tabela2[[#This Row],[Data do documento de encerramento]]="NA","NA",IF(Tabela2[[#This Row],[Data do documento de encerramento]]="","Pendente de conclusão/ encerramento",_xlfn.DAYS(Tabela2[[#This Row],[Data do documento de encerramento]],J245)))</f>
        <v>Pendente de conclusão/ encerramento</v>
      </c>
      <c r="CA245" s="107"/>
      <c r="CB245" s="107"/>
      <c r="CC245" s="131"/>
      <c r="CD245" s="107"/>
      <c r="CE245" s="107"/>
      <c r="CF245" s="107"/>
    </row>
    <row r="246" spans="1:84" ht="30.75" hidden="1">
      <c r="A246" s="169">
        <v>202541636005</v>
      </c>
      <c r="B246" s="171" t="s">
        <v>8248</v>
      </c>
      <c r="C246" s="108" t="str">
        <f>VLOOKUP(Tabela2[[#This Row],[SIEMA]],Siema2025,4,FALSE)</f>
        <v xml:space="preserve"> RN</v>
      </c>
      <c r="D246" s="106" t="str">
        <f>VLOOKUP(Tabela2[[#This Row],[SIEMA]],Siema2025,3,FALSE)</f>
        <v xml:space="preserve">Alto do Rodrigues </v>
      </c>
      <c r="E246" s="106" t="str">
        <f>VLOOKUP(Tabela2[[#This Row],[SIEMA]],Siema2025,20,FALSE)</f>
        <v>Linha de produção do poço 7-ARG-784D-RN em Campo Alto do Rodrigues</v>
      </c>
      <c r="F246" s="106"/>
      <c r="G246" s="106" t="s">
        <v>8249</v>
      </c>
      <c r="H246" s="106" t="s">
        <v>8250</v>
      </c>
      <c r="I246" s="104" t="s">
        <v>931</v>
      </c>
      <c r="J246" s="105">
        <f>VLOOKUP(Tabela2[[#This Row],[SIEMA]],Siema2025,2,FALSE)</f>
        <v>45760</v>
      </c>
      <c r="K246" s="105" t="str">
        <f>VLOOKUP(Tabela2[[#This Row],[SIEMA]],Siema2025,16,FALSE)</f>
        <v>Domingo</v>
      </c>
      <c r="L246" s="106" t="str">
        <f>IF(Tabela2[[#This Row],[Data]]="","Sem Informação",VLOOKUP(MONTH(Tabela2[[#This Row],[Data]]),'[1]Validação de dados'!$I$1:$J$13,2,0))</f>
        <v>Abril</v>
      </c>
      <c r="M246" s="104">
        <f>YEAR(Tabela2[[#This Row],[Data]])</f>
        <v>2025</v>
      </c>
      <c r="N246" s="105" t="str">
        <f>VLOOKUP(Tabela2[[#This Row],[SIEMA]],Siema2025,17,FALSE)</f>
        <v>Vespertino</v>
      </c>
      <c r="O246" s="105" t="s">
        <v>145</v>
      </c>
      <c r="P246" s="104" t="str">
        <f>VLOOKUP(Tabela2[[#This Row],[SIEMA]],Siema2025,21,FALSE)</f>
        <v>Poço Terrestre</v>
      </c>
      <c r="Q246" s="104">
        <v>1267</v>
      </c>
      <c r="R246" s="104"/>
      <c r="S246" s="107" t="str">
        <f>IF(Q246="","", IF(Q246="NC","", IF(Q246="NE","", IF(Q246="NA","",IFERROR(VLOOKUP(Q246,Produtos!$A$1:$C$2319,2,FALSE),"Não Cadastrado")))))</f>
        <v>PETRÓLEO CRU</v>
      </c>
      <c r="T246" s="104" t="s">
        <v>8251</v>
      </c>
      <c r="U246" s="104" t="str">
        <f>VLOOKUP(Tabela2[[#This Row],[SIEMA]],Siema2025,12,FALSE)</f>
        <v>M3</v>
      </c>
      <c r="V246" s="104">
        <f>IF(Q246="","",IF(ISNUMBER(Q246)=FALSE,"Não se aplica",IFERROR(VLOOKUP(Q246,Produtos!$A$1:$C$2319,3,FALSE),"Não Cadastrado")))</f>
        <v>3</v>
      </c>
      <c r="W246" s="104" t="str">
        <f>VLOOKUP(Tabela2[[#This Row],[SIEMA]],Siema2025,10,FALSE)</f>
        <v>Água Produzida fora de especificação</v>
      </c>
      <c r="X246" s="113" t="str">
        <f>IF(Tabela2[[#This Row],[Origem do acidente]] = "Plataforma", "PREENCHER","NA")</f>
        <v>NA</v>
      </c>
      <c r="Y246" s="109" t="str">
        <f>IF(W246="","", IF(W246="NC","", IF(W246="NE","", IF(W246="NA","",IFERROR(VLOOKUP(W246,Produtos!$A$1:$C$2319,2,FALSE),"Não Cadastrado")))))</f>
        <v>Não Cadastrado</v>
      </c>
      <c r="Z246" s="104" t="str">
        <f>VLOOKUP(Tabela2[[#This Row],[SIEMA]],Siema2025,11,FALSE)</f>
        <v>0.361</v>
      </c>
      <c r="AA246" s="104" t="str">
        <f>VLOOKUP(Tabela2[[#This Row],[SIEMA]],Siema2025,12,FALSE)</f>
        <v>M3</v>
      </c>
      <c r="AB246" s="104" t="str">
        <f>IF(W246="","",IF(ISNUMBER(W246)=FALSE,"Não se aplica",IFERROR(VLOOKUP(W246,Produtos!$A$1:$C$2319,3,FALSE),"Não Cadastrado")))</f>
        <v>Não se aplica</v>
      </c>
      <c r="AC246" s="104"/>
      <c r="AD246" s="108" t="str">
        <f>IF(Tabela2[[#This Row],[Origem do acidente]] = "Plataforma", "PREENCHER","NA")</f>
        <v>NA</v>
      </c>
      <c r="AE246" s="107" t="str">
        <f>IF(AC246="","", IF(AC246="NC","", IF(AC246="NE","", IF(AC246="NA","",IFERROR(VLOOKUP(AC246,Produtos!$A$1:$C$2319,2,FALSE),"Não Cadastrado")))))</f>
        <v/>
      </c>
      <c r="AF246" s="104"/>
      <c r="AG246" s="104"/>
      <c r="AH246" s="104" t="str">
        <f>IF(AC246="","",IF(ISNUMBER(AC246)=FALSE,"Não se aplica",IFERROR(VLOOKUP(AC246,Produtos!$A$1:$C$2319,3,FALSE),"Não Cadastrado")))</f>
        <v/>
      </c>
      <c r="AI246" s="104"/>
      <c r="AJ246" s="104" t="str">
        <f>VLOOKUP(Tabela2[[#This Row],[SIEMA]],Siema2025,26,FALSE)</f>
        <v>Corrosão na linha.</v>
      </c>
      <c r="AK246" s="107" t="s">
        <v>7290</v>
      </c>
      <c r="AL246" s="107"/>
      <c r="AM246" s="107"/>
      <c r="AN246" s="108" t="str">
        <f>VLOOKUP(Tabela2[[#This Row],[SIEMA]],Siema2025,51,FALSE)</f>
        <v/>
      </c>
      <c r="AO246" s="108" t="str">
        <f>VLOOKUP(Tabela2[[#This Row],[SIEMA]],Siema2025,53,FALSE)</f>
        <v/>
      </c>
      <c r="AP246" s="108" t="str">
        <f>VLOOKUP(Tabela2[[#This Row],[SIEMA]],Siema2025,55,FALSE)</f>
        <v/>
      </c>
      <c r="AQ246" s="108" t="str">
        <f>VLOOKUP(Tabela2[[#This Row],[SIEMA]],Siema2025,57,FALSE)</f>
        <v/>
      </c>
      <c r="AR246" s="108" t="str">
        <f>VLOOKUP(Tabela2[[#This Row],[SIEMA]],Siema2025,59,FALSE)</f>
        <v/>
      </c>
      <c r="AS246" s="108" t="str">
        <f>VLOOKUP(Tabela2[[#This Row],[SIEMA]],Siema2025,61,FALSE)</f>
        <v/>
      </c>
      <c r="AT246" s="108" t="str">
        <f>VLOOKUP(Tabela2[[#This Row],[SIEMA]],Siema2025,63,FALSE)</f>
        <v/>
      </c>
      <c r="AU246" s="108" t="str">
        <f>VLOOKUP(Tabela2[[#This Row],[SIEMA]],Siema2025,65,FALSE)</f>
        <v>X</v>
      </c>
      <c r="AV246" s="108" t="str">
        <f>VLOOKUP(Tabela2[[#This Row],[SIEMA]],Siema2025,67,FALSE)</f>
        <v/>
      </c>
      <c r="AW246" s="108" t="str">
        <f>VLOOKUP(Tabela2[[#This Row],[SIEMA]],Siema2025,69,FALSE)</f>
        <v/>
      </c>
      <c r="AX246" s="108" t="str">
        <f>VLOOKUP(Tabela2[[#This Row],[SIEMA]],Siema2025,71,FALSE)</f>
        <v/>
      </c>
      <c r="AY246" s="108" t="str">
        <f>VLOOKUP(Tabela2[[#This Row],[SIEMA]],Siema2025,73,FALSE)</f>
        <v/>
      </c>
      <c r="AZ246" s="108" t="str">
        <f>VLOOKUP(Tabela2[[#This Row],[SIEMA]],Siema2025,75,FALSE)</f>
        <v/>
      </c>
      <c r="BA246" s="108" t="str">
        <f>VLOOKUP(Tabela2[[#This Row],[SIEMA]],Siema2025,77,FALSE)</f>
        <v/>
      </c>
      <c r="BB246" s="108" t="str">
        <f>VLOOKUP(Tabela2[[#This Row],[SIEMA]],Siema2025,79,FALSE)</f>
        <v/>
      </c>
      <c r="BC246" s="108" t="str">
        <f>IF(Tabela2[[#This Row],[Outro(s) ]] = "X", "PREENCHER","NA")</f>
        <v>NA</v>
      </c>
      <c r="BD246" s="108" t="str">
        <f>VLOOKUP(Tabela2[[#This Row],[SIEMA]],Siema2025,82,FALSE)</f>
        <v/>
      </c>
      <c r="BE246" s="108" t="str">
        <f>VLOOKUP(Tabela2[[#This Row],[SIEMA]],Siema2025,81,FALSE)</f>
        <v/>
      </c>
      <c r="BF246" s="110" t="s">
        <v>613</v>
      </c>
      <c r="BG246" s="110"/>
      <c r="BH246" s="111" t="str">
        <f>VLOOKUP(Tabela2[[#This Row],[SIEMA]],Siema2025,29,FALSE)</f>
        <v/>
      </c>
      <c r="BI246" s="112" t="str">
        <f>VLOOKUP(Tabela2[[#This Row],[SIEMA]],Siema2025,107,FALSE)</f>
        <v>Não</v>
      </c>
      <c r="BJ246" s="107" t="s">
        <v>7113</v>
      </c>
      <c r="BK246" s="104" t="s">
        <v>2696</v>
      </c>
      <c r="BL246" s="140">
        <v>45764</v>
      </c>
      <c r="BM246" s="108">
        <f ca="1">IF(Tabela2[[#This Row],[Data de atendimento do Ibama (considerar o primeiro documento/ação)]]="",_xlfn.DAYS(TODAY(),J246),_xlfn.DAYS(Tabela2[[#This Row],[Data de atendimento do Ibama (considerar o primeiro documento/ação)]],J246))</f>
        <v>4</v>
      </c>
      <c r="BN246" s="108" t="str">
        <f>IF(Tabela2[[#This Row],[Atendido pelo Ibama ("Não" ou "Sim")]]="Não","Preencher", IF(Tabela2[[#This Row],[Atendido pelo Ibama ("Não" ou "Sim")]]="Sim","NA",""))</f>
        <v>NA</v>
      </c>
      <c r="BO246" s="114" t="s">
        <v>7138</v>
      </c>
      <c r="BP246" s="108" t="str">
        <f>IF(Tabela2[[#This Row],[Forma de atendimento (primeiro documento/ação)]]= "Outros (especificar)", "PREENCHER","NA")</f>
        <v>NA</v>
      </c>
      <c r="BQ246" s="106" t="s">
        <v>123</v>
      </c>
      <c r="BR246" s="108" t="str">
        <f>IF(Tabela2[[#This Row],[Equipe do Ibama foi a campo? Houve sobrevoo do Poseidon?]] = "Sim", "PREENCHER","NA")</f>
        <v>NA</v>
      </c>
      <c r="BS246" s="108" t="s">
        <v>7114</v>
      </c>
      <c r="BT246" s="108" t="s">
        <v>7115</v>
      </c>
      <c r="BU246" s="108" t="s">
        <v>2696</v>
      </c>
      <c r="BV246" s="108" t="str">
        <f>IF(Tabela2[[#This Row],[Houve avaliação das informações pós-acidente solicitadas/enviadas?]] = "Sim", "PREENCHER","NA")</f>
        <v>PREENCHER</v>
      </c>
      <c r="BW246" s="108" t="s">
        <v>2696</v>
      </c>
      <c r="BX246" s="106" t="s">
        <v>7116</v>
      </c>
      <c r="BY246" s="140">
        <v>46051</v>
      </c>
      <c r="BZ246" s="104">
        <f>IF(Tabela2[[#This Row],[Data do documento de encerramento]]="NA","NA",IF(Tabela2[[#This Row],[Data do documento de encerramento]]="","Pendente de conclusão/ encerramento",_xlfn.DAYS(Tabela2[[#This Row],[Data do documento de encerramento]],J246)))</f>
        <v>291</v>
      </c>
      <c r="CA246" s="107"/>
      <c r="CB246" s="107"/>
      <c r="CC246" s="241"/>
      <c r="CD246" s="107"/>
      <c r="CE246" s="107"/>
      <c r="CF246" s="107"/>
    </row>
    <row r="247" spans="1:84" ht="30.75" hidden="1">
      <c r="A247" s="169">
        <v>202541561253</v>
      </c>
      <c r="B247" s="170" t="s">
        <v>8252</v>
      </c>
      <c r="C247" s="108" t="str">
        <f>VLOOKUP(Tabela2[[#This Row],[SIEMA]],Siema2025,4,FALSE)</f>
        <v xml:space="preserve"> SE</v>
      </c>
      <c r="D247" s="106" t="str">
        <f>VLOOKUP(Tabela2[[#This Row],[SIEMA]],Siema2025,3,FALSE)</f>
        <v xml:space="preserve">Carmópolis </v>
      </c>
      <c r="E247" s="106" t="str">
        <f>VLOOKUP(Tabela2[[#This Row],[SIEMA]],Siema2025,20,FALSE)</f>
        <v>: Locação do 7-CP-1452-SE,</v>
      </c>
      <c r="F247" s="106"/>
      <c r="G247" s="170" t="s">
        <v>8253</v>
      </c>
      <c r="H247" s="106" t="s">
        <v>8254</v>
      </c>
      <c r="I247" s="104" t="s">
        <v>7223</v>
      </c>
      <c r="J247" s="105">
        <f>VLOOKUP(Tabela2[[#This Row],[SIEMA]],Siema2025,2,FALSE)</f>
        <v>45761</v>
      </c>
      <c r="K247" s="105" t="str">
        <f>VLOOKUP(Tabela2[[#This Row],[SIEMA]],Siema2025,16,FALSE)</f>
        <v>Segunda</v>
      </c>
      <c r="L247" s="106" t="str">
        <f>IF(Tabela2[[#This Row],[Data]]="","Sem Informação",VLOOKUP(MONTH(Tabela2[[#This Row],[Data]]),'[1]Validação de dados'!$I$1:$J$13,2,0))</f>
        <v>Abril</v>
      </c>
      <c r="M247" s="104">
        <f>YEAR(Tabela2[[#This Row],[Data]])</f>
        <v>2025</v>
      </c>
      <c r="N247" s="105" t="str">
        <f>VLOOKUP(Tabela2[[#This Row],[SIEMA]],Siema2025,17,FALSE)</f>
        <v>Vespertino</v>
      </c>
      <c r="O247" s="105" t="s">
        <v>145</v>
      </c>
      <c r="P247" s="104" t="str">
        <f>VLOOKUP(Tabela2[[#This Row],[SIEMA]],Siema2025,21,FALSE)</f>
        <v>Poço Terrestre</v>
      </c>
      <c r="Q247" s="104" t="s">
        <v>7094</v>
      </c>
      <c r="R247" s="104" t="str">
        <f>VLOOKUP(Tabela2[[#This Row],[SIEMA]],Siema2025,10,FALSE)</f>
        <v>Água de injeção</v>
      </c>
      <c r="S247" s="107" t="str">
        <f>IF(Q247="","", IF(Q247="NC","", IF(Q247="NE","", IF(Q247="NA","",IFERROR(VLOOKUP(Q247,Produtos!$A$1:$C$2319,2,FALSE),"Não Cadastrado")))))</f>
        <v/>
      </c>
      <c r="T247" s="104" t="str">
        <f>VLOOKUP(Tabela2[[#This Row],[SIEMA]],Siema2025,11,FALSE)</f>
        <v>1.2</v>
      </c>
      <c r="U247" s="104" t="str">
        <f>VLOOKUP(Tabela2[[#This Row],[SIEMA]],Siema2025,12,FALSE)</f>
        <v>M3</v>
      </c>
      <c r="V247" s="104" t="str">
        <f>IF(Q247="","",IF(ISNUMBER(Q247)=FALSE,"Não se aplica",IFERROR(VLOOKUP(Q247,Produtos!$A$1:$C$2319,3,FALSE),"Não Cadastrado")))</f>
        <v>Não se aplica</v>
      </c>
      <c r="W247" s="104"/>
      <c r="X247" s="113" t="str">
        <f>IF(Tabela2[[#This Row],[Origem do acidente]] = "Plataforma", "PREENCHER","NA")</f>
        <v>NA</v>
      </c>
      <c r="Y247" s="109" t="str">
        <f>IF(W247="","", IF(W247="NC","", IF(W247="NE","", IF(W247="NA","",IFERROR(VLOOKUP(W247,Produtos!$A$1:$C$2319,2,FALSE),"Não Cadastrado")))))</f>
        <v/>
      </c>
      <c r="Z247" s="104"/>
      <c r="AA247" s="104" t="str">
        <f>VLOOKUP(Tabela2[[#This Row],[SIEMA]],Siema2025,12,FALSE)</f>
        <v>M3</v>
      </c>
      <c r="AB247" s="104" t="str">
        <f>IF(W247="","",IF(ISNUMBER(W247)=FALSE,"Não se aplica",IFERROR(VLOOKUP(W247,Produtos!$A$1:$C$2319,3,FALSE),"Não Cadastrado")))</f>
        <v/>
      </c>
      <c r="AC247" s="104"/>
      <c r="AD247" s="108" t="str">
        <f>IF(Tabela2[[#This Row],[Origem do acidente]] = "Plataforma", "PREENCHER","NA")</f>
        <v>NA</v>
      </c>
      <c r="AE247" s="107" t="str">
        <f>IF(AC247="","", IF(AC247="NC","", IF(AC247="NE","", IF(AC247="NA","",IFERROR(VLOOKUP(AC247,Produtos!$A$1:$C$2319,2,FALSE),"Não Cadastrado")))))</f>
        <v/>
      </c>
      <c r="AF247" s="104"/>
      <c r="AG247" s="104"/>
      <c r="AH247" s="104" t="str">
        <f>IF(AC247="","",IF(ISNUMBER(AC247)=FALSE,"Não se aplica",IFERROR(VLOOKUP(AC247,Produtos!$A$1:$C$2319,3,FALSE),"Não Cadastrado")))</f>
        <v/>
      </c>
      <c r="AI247" s="104"/>
      <c r="AJ247" s="104" t="str">
        <f>VLOOKUP(Tabela2[[#This Row],[SIEMA]],Siema2025,26,FALSE)</f>
        <v>Em investigação.</v>
      </c>
      <c r="AK247" s="107" t="s">
        <v>7250</v>
      </c>
      <c r="AL247" s="107"/>
      <c r="AM247" s="107"/>
      <c r="AN247" s="108" t="str">
        <f>VLOOKUP(Tabela2[[#This Row],[SIEMA]],Siema2025,51,FALSE)</f>
        <v/>
      </c>
      <c r="AO247" s="108" t="str">
        <f>VLOOKUP(Tabela2[[#This Row],[SIEMA]],Siema2025,53,FALSE)</f>
        <v/>
      </c>
      <c r="AP247" s="108" t="str">
        <f>VLOOKUP(Tabela2[[#This Row],[SIEMA]],Siema2025,55,FALSE)</f>
        <v/>
      </c>
      <c r="AQ247" s="108" t="str">
        <f>VLOOKUP(Tabela2[[#This Row],[SIEMA]],Siema2025,57,FALSE)</f>
        <v/>
      </c>
      <c r="AR247" s="108" t="str">
        <f>VLOOKUP(Tabela2[[#This Row],[SIEMA]],Siema2025,59,FALSE)</f>
        <v/>
      </c>
      <c r="AS247" s="108" t="str">
        <f>VLOOKUP(Tabela2[[#This Row],[SIEMA]],Siema2025,61,FALSE)</f>
        <v/>
      </c>
      <c r="AT247" s="108" t="str">
        <f>VLOOKUP(Tabela2[[#This Row],[SIEMA]],Siema2025,63,FALSE)</f>
        <v/>
      </c>
      <c r="AU247" s="108" t="str">
        <f>VLOOKUP(Tabela2[[#This Row],[SIEMA]],Siema2025,65,FALSE)</f>
        <v>X</v>
      </c>
      <c r="AV247" s="108" t="str">
        <f>VLOOKUP(Tabela2[[#This Row],[SIEMA]],Siema2025,67,FALSE)</f>
        <v/>
      </c>
      <c r="AW247" s="108" t="str">
        <f>VLOOKUP(Tabela2[[#This Row],[SIEMA]],Siema2025,69,FALSE)</f>
        <v/>
      </c>
      <c r="AX247" s="108" t="str">
        <f>VLOOKUP(Tabela2[[#This Row],[SIEMA]],Siema2025,71,FALSE)</f>
        <v/>
      </c>
      <c r="AY247" s="108" t="str">
        <f>VLOOKUP(Tabela2[[#This Row],[SIEMA]],Siema2025,73,FALSE)</f>
        <v/>
      </c>
      <c r="AZ247" s="108" t="str">
        <f>VLOOKUP(Tabela2[[#This Row],[SIEMA]],Siema2025,75,FALSE)</f>
        <v/>
      </c>
      <c r="BA247" s="108" t="str">
        <f>VLOOKUP(Tabela2[[#This Row],[SIEMA]],Siema2025,77,FALSE)</f>
        <v/>
      </c>
      <c r="BB247" s="108" t="str">
        <f>VLOOKUP(Tabela2[[#This Row],[SIEMA]],Siema2025,79,FALSE)</f>
        <v/>
      </c>
      <c r="BC247" s="108" t="str">
        <f>IF(Tabela2[[#This Row],[Outro(s) ]] = "X", "PREENCHER","NA")</f>
        <v>NA</v>
      </c>
      <c r="BD247" s="108" t="str">
        <f>VLOOKUP(Tabela2[[#This Row],[SIEMA]],Siema2025,82,FALSE)</f>
        <v/>
      </c>
      <c r="BE247" s="108" t="str">
        <f>VLOOKUP(Tabela2[[#This Row],[SIEMA]],Siema2025,81,FALSE)</f>
        <v/>
      </c>
      <c r="BF247" s="110" t="str">
        <f>VLOOKUP(Tabela2[[#This Row],[SIEMA]],Siema2025,28,FALSE)</f>
        <v>Carmo Energy S.A</v>
      </c>
      <c r="BG247" s="110"/>
      <c r="BH247" s="111" t="str">
        <f>VLOOKUP(Tabela2[[#This Row],[SIEMA]],Siema2025,29,FALSE)</f>
        <v/>
      </c>
      <c r="BI247" s="112" t="str">
        <f>VLOOKUP(Tabela2[[#This Row],[SIEMA]],Siema2025,107,FALSE)</f>
        <v>Não</v>
      </c>
      <c r="BJ247" s="107" t="s">
        <v>7113</v>
      </c>
      <c r="BK247" s="104" t="s">
        <v>2696</v>
      </c>
      <c r="BL247" s="140">
        <v>45790</v>
      </c>
      <c r="BM247" s="108">
        <f ca="1">IF(Tabela2[[#This Row],[Data de atendimento do Ibama (considerar o primeiro documento/ação)]]="",_xlfn.DAYS(TODAY(),J247),_xlfn.DAYS(Tabela2[[#This Row],[Data de atendimento do Ibama (considerar o primeiro documento/ação)]],J247))</f>
        <v>29</v>
      </c>
      <c r="BN247" s="108" t="str">
        <f>IF(Tabela2[[#This Row],[Atendido pelo Ibama ("Não" ou "Sim")]]="Não","Preencher", IF(Tabela2[[#This Row],[Atendido pelo Ibama ("Não" ou "Sim")]]="Sim","NA",""))</f>
        <v>NA</v>
      </c>
      <c r="BO247" s="114" t="s">
        <v>7100</v>
      </c>
      <c r="BP247" s="108" t="str">
        <f>IF(Tabela2[[#This Row],[Forma de atendimento (primeiro documento/ação)]]= "Outros (especificar)", "PREENCHER","NA")</f>
        <v>NA</v>
      </c>
      <c r="BQ247" s="106" t="s">
        <v>123</v>
      </c>
      <c r="BR247" s="108" t="str">
        <f>IF(Tabela2[[#This Row],[Equipe do Ibama foi a campo? Houve sobrevoo do Poseidon?]] = "Sim", "PREENCHER","NA")</f>
        <v>NA</v>
      </c>
      <c r="BS247" s="108" t="s">
        <v>7114</v>
      </c>
      <c r="BT247" s="108" t="s">
        <v>7115</v>
      </c>
      <c r="BU247" s="108" t="s">
        <v>123</v>
      </c>
      <c r="BV247" s="108" t="s">
        <v>2696</v>
      </c>
      <c r="BW247" s="108" t="s">
        <v>123</v>
      </c>
      <c r="BX247" s="106"/>
      <c r="BY247" s="106"/>
      <c r="BZ247" s="104" t="str">
        <f>IF(Tabela2[[#This Row],[Data do documento de encerramento]]="NA","NA",IF(Tabela2[[#This Row],[Data do documento de encerramento]]="","Pendente de conclusão/ encerramento",_xlfn.DAYS(Tabela2[[#This Row],[Data do documento de encerramento]],J247)))</f>
        <v>Pendente de conclusão/ encerramento</v>
      </c>
      <c r="CA247" s="107"/>
      <c r="CB247" s="107"/>
      <c r="CC247" s="129"/>
      <c r="CD247" s="107"/>
      <c r="CE247" s="107"/>
      <c r="CF247" s="107"/>
    </row>
    <row r="248" spans="1:84" ht="30.75" hidden="1">
      <c r="A248" s="169">
        <v>202541636024</v>
      </c>
      <c r="B248" s="170" t="s">
        <v>8255</v>
      </c>
      <c r="C248" s="108" t="str">
        <f>VLOOKUP(Tabela2[[#This Row],[SIEMA]],Siema2025,4,FALSE)</f>
        <v xml:space="preserve"> SE</v>
      </c>
      <c r="D248" s="106" t="str">
        <f>VLOOKUP(Tabela2[[#This Row],[SIEMA]],Siema2025,3,FALSE)</f>
        <v xml:space="preserve">Japaratuba </v>
      </c>
      <c r="E248" s="106" t="str">
        <f>VLOOKUP(Tabela2[[#This Row],[SIEMA]],Siema2025,20,FALSE)</f>
        <v>Satélite SAT.CP-422</v>
      </c>
      <c r="F248" s="106"/>
      <c r="G248" s="106" t="s">
        <v>8256</v>
      </c>
      <c r="H248" s="106" t="s">
        <v>7836</v>
      </c>
      <c r="I248" s="104" t="s">
        <v>7223</v>
      </c>
      <c r="J248" s="105">
        <f>VLOOKUP(Tabela2[[#This Row],[SIEMA]],Siema2025,2,FALSE)</f>
        <v>45761</v>
      </c>
      <c r="K248" s="105" t="str">
        <f>VLOOKUP(Tabela2[[#This Row],[SIEMA]],Siema2025,16,FALSE)</f>
        <v>Segunda</v>
      </c>
      <c r="L248" s="106" t="str">
        <f>IF(Tabela2[[#This Row],[Data]]="","Sem Informação",VLOOKUP(MONTH(Tabela2[[#This Row],[Data]]),'[1]Validação de dados'!$I$1:$J$13,2,0))</f>
        <v>Abril</v>
      </c>
      <c r="M248" s="104">
        <f>YEAR(Tabela2[[#This Row],[Data]])</f>
        <v>2025</v>
      </c>
      <c r="N248" s="105" t="str">
        <f>VLOOKUP(Tabela2[[#This Row],[SIEMA]],Siema2025,17,FALSE)</f>
        <v>Matutino</v>
      </c>
      <c r="O248" s="105" t="s">
        <v>145</v>
      </c>
      <c r="P248" s="104" t="str">
        <f>VLOOKUP(Tabela2[[#This Row],[SIEMA]],Siema2025,21,FALSE)</f>
        <v>Poço terrestre</v>
      </c>
      <c r="Q248" s="104">
        <v>1267</v>
      </c>
      <c r="R248" s="104" t="str">
        <f>VLOOKUP(Tabela2[[#This Row],[SIEMA]],Siema2025,10,FALSE)</f>
        <v/>
      </c>
      <c r="S248" s="107" t="str">
        <f>IF(Q248="","", IF(Q248="NC","", IF(Q248="NE","", IF(Q248="NA","",IFERROR(VLOOKUP(Q248,Produtos!$A$1:$C$2319,2,FALSE),"Não Cadastrado")))))</f>
        <v>PETRÓLEO CRU</v>
      </c>
      <c r="T248" s="104" t="s">
        <v>8257</v>
      </c>
      <c r="U248" s="104" t="str">
        <f>VLOOKUP(Tabela2[[#This Row],[SIEMA]],Siema2025,12,FALSE)</f>
        <v xml:space="preserve"> </v>
      </c>
      <c r="V248" s="104">
        <f>IF(Q248="","",IF(ISNUMBER(Q248)=FALSE,"Não se aplica",IFERROR(VLOOKUP(Q248,Produtos!$A$1:$C$2319,3,FALSE),"Não Cadastrado")))</f>
        <v>3</v>
      </c>
      <c r="W248" s="104" t="str">
        <f>VLOOKUP(Tabela2[[#This Row],[SIEMA]],Siema2025,10,FALSE)</f>
        <v/>
      </c>
      <c r="X248" s="113" t="str">
        <f>IF(Tabela2[[#This Row],[Origem do acidente]] = "Plataforma", "PREENCHER","NA")</f>
        <v>NA</v>
      </c>
      <c r="Y248" s="109" t="s">
        <v>7407</v>
      </c>
      <c r="Z248" s="104" t="s">
        <v>8258</v>
      </c>
      <c r="AA248" s="104" t="str">
        <f>VLOOKUP(Tabela2[[#This Row],[SIEMA]],Siema2025,12,FALSE)</f>
        <v xml:space="preserve"> </v>
      </c>
      <c r="AB248" s="104" t="str">
        <f>IF(W248="","",IF(ISNUMBER(W248)=FALSE,"Não se aplica",IFERROR(VLOOKUP(W248,Produtos!$A$1:$C$2319,3,FALSE),"Não Cadastrado")))</f>
        <v/>
      </c>
      <c r="AC248" s="104"/>
      <c r="AD248" s="108" t="str">
        <f>IF(Tabela2[[#This Row],[Origem do acidente]] = "Plataforma", "PREENCHER","NA")</f>
        <v>NA</v>
      </c>
      <c r="AE248" s="107" t="str">
        <f>IF(AC248="","", IF(AC248="NC","", IF(AC248="NE","", IF(AC248="NA","",IFERROR(VLOOKUP(AC248,Produtos!$A$1:$C$2319,2,FALSE),"Não Cadastrado")))))</f>
        <v/>
      </c>
      <c r="AF248" s="104"/>
      <c r="AG248" s="104"/>
      <c r="AH248" s="104" t="str">
        <f>IF(AC248="","",IF(ISNUMBER(AC248)=FALSE,"Não se aplica",IFERROR(VLOOKUP(AC248,Produtos!$A$1:$C$2319,3,FALSE),"Não Cadastrado")))</f>
        <v/>
      </c>
      <c r="AI248" s="104"/>
      <c r="AJ248" s="104" t="str">
        <f>VLOOKUP(Tabela2[[#This Row],[SIEMA]],Siema2025,26,FALSE)</f>
        <v>Corrosão</v>
      </c>
      <c r="AK248" s="107" t="s">
        <v>7290</v>
      </c>
      <c r="AL248" s="107"/>
      <c r="AM248" s="107"/>
      <c r="AN248" s="108" t="str">
        <f>VLOOKUP(Tabela2[[#This Row],[SIEMA]],Siema2025,51,FALSE)</f>
        <v/>
      </c>
      <c r="AO248" s="108" t="str">
        <f>VLOOKUP(Tabela2[[#This Row],[SIEMA]],Siema2025,53,FALSE)</f>
        <v/>
      </c>
      <c r="AP248" s="108" t="str">
        <f>VLOOKUP(Tabela2[[#This Row],[SIEMA]],Siema2025,55,FALSE)</f>
        <v/>
      </c>
      <c r="AQ248" s="108" t="str">
        <f>VLOOKUP(Tabela2[[#This Row],[SIEMA]],Siema2025,57,FALSE)</f>
        <v/>
      </c>
      <c r="AR248" s="108" t="str">
        <f>VLOOKUP(Tabela2[[#This Row],[SIEMA]],Siema2025,59,FALSE)</f>
        <v/>
      </c>
      <c r="AS248" s="108" t="str">
        <f>VLOOKUP(Tabela2[[#This Row],[SIEMA]],Siema2025,61,FALSE)</f>
        <v/>
      </c>
      <c r="AT248" s="108" t="str">
        <f>VLOOKUP(Tabela2[[#This Row],[SIEMA]],Siema2025,63,FALSE)</f>
        <v/>
      </c>
      <c r="AU248" s="108" t="str">
        <f>VLOOKUP(Tabela2[[#This Row],[SIEMA]],Siema2025,65,FALSE)</f>
        <v>X</v>
      </c>
      <c r="AV248" s="108" t="str">
        <f>VLOOKUP(Tabela2[[#This Row],[SIEMA]],Siema2025,67,FALSE)</f>
        <v/>
      </c>
      <c r="AW248" s="108" t="str">
        <f>VLOOKUP(Tabela2[[#This Row],[SIEMA]],Siema2025,69,FALSE)</f>
        <v/>
      </c>
      <c r="AX248" s="108" t="str">
        <f>VLOOKUP(Tabela2[[#This Row],[SIEMA]],Siema2025,71,FALSE)</f>
        <v/>
      </c>
      <c r="AY248" s="108" t="str">
        <f>VLOOKUP(Tabela2[[#This Row],[SIEMA]],Siema2025,73,FALSE)</f>
        <v/>
      </c>
      <c r="AZ248" s="108" t="str">
        <f>VLOOKUP(Tabela2[[#This Row],[SIEMA]],Siema2025,75,FALSE)</f>
        <v/>
      </c>
      <c r="BA248" s="108" t="str">
        <f>VLOOKUP(Tabela2[[#This Row],[SIEMA]],Siema2025,77,FALSE)</f>
        <v/>
      </c>
      <c r="BB248" s="108" t="str">
        <f>VLOOKUP(Tabela2[[#This Row],[SIEMA]],Siema2025,79,FALSE)</f>
        <v/>
      </c>
      <c r="BC248" s="108" t="str">
        <f>IF(Tabela2[[#This Row],[Outro(s) ]] = "X", "PREENCHER","NA")</f>
        <v>NA</v>
      </c>
      <c r="BD248" s="108" t="str">
        <f>VLOOKUP(Tabela2[[#This Row],[SIEMA]],Siema2025,82,FALSE)</f>
        <v/>
      </c>
      <c r="BE248" s="108" t="str">
        <f>VLOOKUP(Tabela2[[#This Row],[SIEMA]],Siema2025,81,FALSE)</f>
        <v/>
      </c>
      <c r="BF248" s="110" t="str">
        <f>VLOOKUP(Tabela2[[#This Row],[SIEMA]],Siema2025,28,FALSE)</f>
        <v>Carmo Energy S.A</v>
      </c>
      <c r="BG248" s="110"/>
      <c r="BH248" s="111" t="str">
        <f>VLOOKUP(Tabela2[[#This Row],[SIEMA]],Siema2025,29,FALSE)</f>
        <v/>
      </c>
      <c r="BI248" s="112" t="str">
        <f>VLOOKUP(Tabela2[[#This Row],[SIEMA]],Siema2025,107,FALSE)</f>
        <v>Não</v>
      </c>
      <c r="BJ248" s="107" t="s">
        <v>7113</v>
      </c>
      <c r="BK248" s="104" t="s">
        <v>2696</v>
      </c>
      <c r="BL248" s="140">
        <v>45777</v>
      </c>
      <c r="BM248" s="108">
        <f ca="1">IF(Tabela2[[#This Row],[Data de atendimento do Ibama (considerar o primeiro documento/ação)]]="",_xlfn.DAYS(TODAY(),J248),_xlfn.DAYS(Tabela2[[#This Row],[Data de atendimento do Ibama (considerar o primeiro documento/ação)]],J248))</f>
        <v>16</v>
      </c>
      <c r="BN248" s="108" t="str">
        <f>IF(Tabela2[[#This Row],[Atendido pelo Ibama ("Não" ou "Sim")]]="Não","Preencher", IF(Tabela2[[#This Row],[Atendido pelo Ibama ("Não" ou "Sim")]]="Sim","NA",""))</f>
        <v>NA</v>
      </c>
      <c r="BO248" s="114" t="s">
        <v>7100</v>
      </c>
      <c r="BP248" s="108" t="str">
        <f>IF(Tabela2[[#This Row],[Forma de atendimento (primeiro documento/ação)]]= "Outros (especificar)", "PREENCHER","NA")</f>
        <v>NA</v>
      </c>
      <c r="BQ248" s="106" t="s">
        <v>123</v>
      </c>
      <c r="BR248" s="108" t="str">
        <f>IF(Tabela2[[#This Row],[Equipe do Ibama foi a campo? Houve sobrevoo do Poseidon?]] = "Sim", "PREENCHER","NA")</f>
        <v>NA</v>
      </c>
      <c r="BS248" s="108" t="s">
        <v>7114</v>
      </c>
      <c r="BT248" s="108" t="s">
        <v>7115</v>
      </c>
      <c r="BU248" s="108" t="s">
        <v>123</v>
      </c>
      <c r="BV248" s="108" t="s">
        <v>2696</v>
      </c>
      <c r="BW248" s="108" t="s">
        <v>123</v>
      </c>
      <c r="BX248" s="106"/>
      <c r="BY248" s="106"/>
      <c r="BZ248" s="104" t="str">
        <f>IF(Tabela2[[#This Row],[Data do documento de encerramento]]="NA","NA",IF(Tabela2[[#This Row],[Data do documento de encerramento]]="","Pendente de conclusão/ encerramento",_xlfn.DAYS(Tabela2[[#This Row],[Data do documento de encerramento]],J248)))</f>
        <v>Pendente de conclusão/ encerramento</v>
      </c>
      <c r="CA248" s="107"/>
      <c r="CB248" s="107"/>
      <c r="CC248" s="129"/>
      <c r="CD248" s="107"/>
      <c r="CE248" s="107"/>
      <c r="CF248" s="107"/>
    </row>
    <row r="249" spans="1:84" ht="91.5" hidden="1">
      <c r="A249" s="169">
        <v>202541636046</v>
      </c>
      <c r="B249" s="118" t="s">
        <v>8259</v>
      </c>
      <c r="C249" s="108" t="str">
        <f>VLOOKUP(Tabela2[[#This Row],[SIEMA]],Siema2025,4,FALSE)</f>
        <v xml:space="preserve"> CE</v>
      </c>
      <c r="D249" s="106" t="str">
        <f>VLOOKUP(Tabela2[[#This Row],[SIEMA]],Siema2025,3,FALSE)</f>
        <v xml:space="preserve">São Gonçalo do Amarante </v>
      </c>
      <c r="E249" s="106" t="s">
        <v>8260</v>
      </c>
      <c r="F249" s="106"/>
      <c r="G249" s="106" t="s">
        <v>8261</v>
      </c>
      <c r="H249" s="106" t="s">
        <v>8262</v>
      </c>
      <c r="I249" s="104" t="s">
        <v>7114</v>
      </c>
      <c r="J249" s="105">
        <v>45763</v>
      </c>
      <c r="K249" s="105" t="str">
        <f>VLOOKUP(Tabela2[[#This Row],[SIEMA]],Siema2025,16,FALSE)</f>
        <v>Segunda</v>
      </c>
      <c r="L249" s="106" t="str">
        <f>IF(Tabela2[[#This Row],[Data]]="","Sem Informação",VLOOKUP(MONTH(Tabela2[[#This Row],[Data]]),'[1]Validação de dados'!$I$1:$J$13,2,0))</f>
        <v>Abril</v>
      </c>
      <c r="M249" s="104">
        <f>YEAR(Tabela2[[#This Row],[Data]])</f>
        <v>2025</v>
      </c>
      <c r="N249" s="105" t="str">
        <f>VLOOKUP(Tabela2[[#This Row],[SIEMA]],Siema2025,17,FALSE)</f>
        <v>Madrugada</v>
      </c>
      <c r="O249" s="105" t="str">
        <f>VLOOKUP(Tabela2[[#This Row],[SIEMA]],Siema2025,5,FALSE)</f>
        <v>Terminal/portos/ancoradouros/etc</v>
      </c>
      <c r="P249" s="104" t="str">
        <f>VLOOKUP(Tabela2[[#This Row],[SIEMA]],Siema2025,21,FALSE)</f>
        <v>O acidente ocorreu no Terminal Portuário do Pecém, através de vazamento no caminhão tanque carregado de alcatrão, que iniciou na ponte 2 até o TMUT (berço 5), sem a visualização imediata de mancha no mar. Mais informações irão no relatório final.</v>
      </c>
      <c r="Q249" s="104">
        <v>3082</v>
      </c>
      <c r="R249" s="104" t="s">
        <v>8263</v>
      </c>
      <c r="S249" s="107" t="str">
        <f>IF(Q249="","", IF(Q249="NC","", IF(Q249="NE","", IF(Q249="NA","",IFERROR(VLOOKUP(Q249,Produtos!$A$1:$C$2319,2,FALSE),"Não Cadastrado")))))</f>
        <v>SUBSTÂNCIA QUE APRESENTA RISCO PARA O MEIO AMBIENTE, LÍQUIDA, N.E.</v>
      </c>
      <c r="T249" s="104">
        <v>3</v>
      </c>
      <c r="U249" s="104" t="s">
        <v>7111</v>
      </c>
      <c r="V249" s="104">
        <f>IF(Q249="","",IF(ISNUMBER(Q249)=FALSE,"Não se aplica",IFERROR(VLOOKUP(Q249,Produtos!$A$1:$C$2319,3,FALSE),"Não Cadastrado")))</f>
        <v>9</v>
      </c>
      <c r="W249" s="104" t="str">
        <f>VLOOKUP(Tabela2[[#This Row],[SIEMA]],Siema2025,10,FALSE)</f>
        <v/>
      </c>
      <c r="X249" s="113"/>
      <c r="Y249" s="109" t="str">
        <f>IF(W249="","", IF(W249="NC","", IF(W249="NE","", IF(W249="NA","",IFERROR(VLOOKUP(W249,Produtos!$A$1:$C$2319,2,FALSE),"Não Cadastrado")))))</f>
        <v/>
      </c>
      <c r="Z249" s="104" t="str">
        <f>VLOOKUP(Tabela2[[#This Row],[SIEMA]],Siema2025,11,FALSE)</f>
        <v xml:space="preserve"> </v>
      </c>
      <c r="AA249" s="104" t="str">
        <f>VLOOKUP(Tabela2[[#This Row],[SIEMA]],Siema2025,12,FALSE)</f>
        <v xml:space="preserve"> </v>
      </c>
      <c r="AB249" s="104" t="str">
        <f>IF(W249="","",IF(ISNUMBER(W249)=FALSE,"Não se aplica",IFERROR(VLOOKUP(W249,Produtos!$A$1:$C$2319,3,FALSE),"Não Cadastrado")))</f>
        <v/>
      </c>
      <c r="AC249" s="104"/>
      <c r="AD249" s="108"/>
      <c r="AE249" s="107" t="str">
        <f>IF(AC249="","", IF(AC249="NC","", IF(AC249="NE","", IF(AC249="NA","",IFERROR(VLOOKUP(AC249,Produtos!$A$1:$C$2319,2,FALSE),"Não Cadastrado")))))</f>
        <v/>
      </c>
      <c r="AF249" s="104"/>
      <c r="AG249" s="104"/>
      <c r="AH249" s="104" t="str">
        <f>IF(AC249="","",IF(ISNUMBER(AC249)=FALSE,"Não se aplica",IFERROR(VLOOKUP(AC249,Produtos!$A$1:$C$2319,3,FALSE),"Não Cadastrado")))</f>
        <v/>
      </c>
      <c r="AI249" s="113"/>
      <c r="AJ249" s="104" t="str">
        <f>VLOOKUP(Tabela2[[#This Row],[SIEMA]],Siema2025,26,FALSE)</f>
        <v>O acidente ocorreu no Terminal Portuário do Pecém, através de vazamento no caminhão tanque carregado de alcatrão, que iniciou na ponte 2 até o TMUT (berço 5), sem a visualização imediata de mancha no mar. Mais informações irão no relatório final.</v>
      </c>
      <c r="AK249" s="107" t="s">
        <v>7112</v>
      </c>
      <c r="AL249" s="107"/>
      <c r="AM249" s="107"/>
      <c r="AN249" s="108" t="str">
        <f>VLOOKUP(Tabela2[[#This Row],[SIEMA]],Siema2025,51,FALSE)</f>
        <v/>
      </c>
      <c r="AO249" s="108" t="str">
        <f>VLOOKUP(Tabela2[[#This Row],[SIEMA]],Siema2025,53,FALSE)</f>
        <v/>
      </c>
      <c r="AP249" s="108" t="str">
        <f>VLOOKUP(Tabela2[[#This Row],[SIEMA]],Siema2025,55,FALSE)</f>
        <v/>
      </c>
      <c r="AQ249" s="108" t="str">
        <f>VLOOKUP(Tabela2[[#This Row],[SIEMA]],Siema2025,57,FALSE)</f>
        <v/>
      </c>
      <c r="AR249" s="108" t="str">
        <f>VLOOKUP(Tabela2[[#This Row],[SIEMA]],Siema2025,59,FALSE)</f>
        <v/>
      </c>
      <c r="AS249" s="108" t="str">
        <f>VLOOKUP(Tabela2[[#This Row],[SIEMA]],Siema2025,61,FALSE)</f>
        <v/>
      </c>
      <c r="AT249" s="108" t="str">
        <f>VLOOKUP(Tabela2[[#This Row],[SIEMA]],Siema2025,63,FALSE)</f>
        <v/>
      </c>
      <c r="AU249" s="108" t="str">
        <f>VLOOKUP(Tabela2[[#This Row],[SIEMA]],Siema2025,65,FALSE)</f>
        <v/>
      </c>
      <c r="AV249" s="108" t="str">
        <f>VLOOKUP(Tabela2[[#This Row],[SIEMA]],Siema2025,67,FALSE)</f>
        <v/>
      </c>
      <c r="AW249" s="108" t="str">
        <f>VLOOKUP(Tabela2[[#This Row],[SIEMA]],Siema2025,69,FALSE)</f>
        <v/>
      </c>
      <c r="AX249" s="108" t="str">
        <f>VLOOKUP(Tabela2[[#This Row],[SIEMA]],Siema2025,71,FALSE)</f>
        <v/>
      </c>
      <c r="AY249" s="108" t="str">
        <f>VLOOKUP(Tabela2[[#This Row],[SIEMA]],Siema2025,73,FALSE)</f>
        <v/>
      </c>
      <c r="AZ249" s="108" t="str">
        <f>VLOOKUP(Tabela2[[#This Row],[SIEMA]],Siema2025,75,FALSE)</f>
        <v/>
      </c>
      <c r="BA249" s="108" t="str">
        <f>VLOOKUP(Tabela2[[#This Row],[SIEMA]],Siema2025,77,FALSE)</f>
        <v/>
      </c>
      <c r="BB249" s="108" t="s">
        <v>7183</v>
      </c>
      <c r="BC249" s="108" t="s">
        <v>8264</v>
      </c>
      <c r="BD249" s="108" t="str">
        <f>VLOOKUP(Tabela2[[#This Row],[SIEMA]],Siema2025,82,FALSE)</f>
        <v/>
      </c>
      <c r="BE249" s="108" t="str">
        <f>VLOOKUP(Tabela2[[#This Row],[SIEMA]],Siema2025,81,FALSE)</f>
        <v/>
      </c>
      <c r="BF249" s="110" t="str">
        <f>VLOOKUP(Tabela2[[#This Row],[SIEMA]],Siema2025,28,FALSE)</f>
        <v>Benel Transportes e Logística Ltda</v>
      </c>
      <c r="BG249" s="110"/>
      <c r="BH249" s="111" t="str">
        <f>VLOOKUP(Tabela2[[#This Row],[SIEMA]],Siema2025,29,FALSE)</f>
        <v>43332756000140</v>
      </c>
      <c r="BI249" s="112" t="s">
        <v>2696</v>
      </c>
      <c r="BJ249" s="107" t="s">
        <v>7099</v>
      </c>
      <c r="BK249" s="104" t="s">
        <v>2696</v>
      </c>
      <c r="BL249" s="140">
        <v>45772</v>
      </c>
      <c r="BM249" s="108">
        <f ca="1">IF(Tabela2[[#This Row],[Data de atendimento do Ibama (considerar o primeiro documento/ação)]]="",_xlfn.DAYS(TODAY(),J249),_xlfn.DAYS(Tabela2[[#This Row],[Data de atendimento do Ibama (considerar o primeiro documento/ação)]],J249))</f>
        <v>9</v>
      </c>
      <c r="BN249" s="108" t="str">
        <f>IF(Tabela2[[#This Row],[Atendido pelo Ibama ("Não" ou "Sim")]]="Não","Preencher", IF(Tabela2[[#This Row],[Atendido pelo Ibama ("Não" ou "Sim")]]="Sim","NA",""))</f>
        <v>NA</v>
      </c>
      <c r="BO249" s="114" t="s">
        <v>7291</v>
      </c>
      <c r="BP249" s="108" t="str">
        <f>IF(Tabela2[[#This Row],[Forma de atendimento (primeiro documento/ação)]]= "Outros (especificar)", "PREENCHER","NA")</f>
        <v>NA</v>
      </c>
      <c r="BQ249" s="106" t="s">
        <v>2696</v>
      </c>
      <c r="BR249" s="108" t="s">
        <v>2696</v>
      </c>
      <c r="BS249" s="108" t="s">
        <v>2696</v>
      </c>
      <c r="BT249" s="108" t="s">
        <v>7126</v>
      </c>
      <c r="BU249" s="108" t="s">
        <v>2696</v>
      </c>
      <c r="BV249" s="108" t="s">
        <v>123</v>
      </c>
      <c r="BW249" s="108" t="s">
        <v>123</v>
      </c>
      <c r="BX249" s="106" t="s">
        <v>7127</v>
      </c>
      <c r="BY249" s="140"/>
      <c r="BZ249" s="104" t="str">
        <f>IF(Tabela2[[#This Row],[Data do documento de encerramento]]="NA","NA",IF(Tabela2[[#This Row],[Data do documento de encerramento]]="","Pendente de conclusão/ encerramento",_xlfn.DAYS(Tabela2[[#This Row],[Data do documento de encerramento]],J249)))</f>
        <v>Pendente de conclusão/ encerramento</v>
      </c>
      <c r="CA249" s="107" t="s">
        <v>8265</v>
      </c>
      <c r="CB249" s="107"/>
      <c r="CC249" s="131"/>
      <c r="CD249" s="107"/>
      <c r="CE249" s="107"/>
      <c r="CF249" s="107"/>
    </row>
    <row r="250" spans="1:84" s="22" customFormat="1" ht="30.75">
      <c r="A250" s="169">
        <v>202541657619</v>
      </c>
      <c r="B250" s="170" t="s">
        <v>8266</v>
      </c>
      <c r="C250" s="108" t="s">
        <v>7135</v>
      </c>
      <c r="D250" s="106" t="s">
        <v>637</v>
      </c>
      <c r="E250" s="106" t="s">
        <v>8267</v>
      </c>
      <c r="F250" s="106"/>
      <c r="G250" s="106" t="s">
        <v>8268</v>
      </c>
      <c r="H250" s="106" t="s">
        <v>8269</v>
      </c>
      <c r="I250" s="104" t="str">
        <f>VLOOKUP(Tabela2[[#This Row],[SIEMA]],Siema2025,19,FALSE)</f>
        <v>Campos</v>
      </c>
      <c r="J250" s="105">
        <f>VLOOKUP(Tabela2[[#This Row],[SIEMA]],Siema2025,2,FALSE)</f>
        <v>45761</v>
      </c>
      <c r="K250" s="105" t="str">
        <f>VLOOKUP(Tabela2[[#This Row],[SIEMA]],Siema2025,16,FALSE)</f>
        <v>Segunda</v>
      </c>
      <c r="L250" s="106" t="str">
        <f>IF(Tabela2[[#This Row],[Data]]="","Sem Informação",VLOOKUP(MONTH(Tabela2[[#This Row],[Data]]),'[1]Validação de dados'!$I$1:$J$13,2,0))</f>
        <v>Abril</v>
      </c>
      <c r="M250" s="104">
        <f>YEAR(Tabela2[[#This Row],[Data]])</f>
        <v>2025</v>
      </c>
      <c r="N250" s="105" t="str">
        <f>VLOOKUP(Tabela2[[#This Row],[SIEMA]],Siema2025,17,FALSE)</f>
        <v>Noturno</v>
      </c>
      <c r="O250" s="105" t="s">
        <v>111</v>
      </c>
      <c r="P250" s="104" t="str">
        <f>VLOOKUP(Tabela2[[#This Row],[SIEMA]],Siema2025,21,FALSE)</f>
        <v>[NS-32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v>
      </c>
      <c r="Q250" s="104" t="s">
        <v>7094</v>
      </c>
      <c r="R250" s="104" t="s">
        <v>954</v>
      </c>
      <c r="S250" s="107" t="s">
        <v>7468</v>
      </c>
      <c r="T250" s="104" t="str">
        <f>VLOOKUP(Tabela2[[#This Row],[SIEMA]],Siema2025,11,FALSE)</f>
        <v>0.602</v>
      </c>
      <c r="U250" s="104" t="str">
        <f>VLOOKUP(Tabela2[[#This Row],[SIEMA]],Siema2025,12,FALSE)</f>
        <v>M3</v>
      </c>
      <c r="V250" s="104" t="s">
        <v>637</v>
      </c>
      <c r="W250" s="104"/>
      <c r="X250" s="113" t="str">
        <f>IF(Tabela2[[#This Row],[Origem do acidente]] = "Plataforma", "PREENCHER","NA")</f>
        <v>PREENCHER</v>
      </c>
      <c r="Y250" s="109" t="str">
        <f>IF(W250="","", IF(W250="NC","", IF(W250="NE","", IF(W250="NA","",IFERROR(VLOOKUP(W250,Produtos!$A$1:$C$2319,2,FALSE),"Não Cadastrado")))))</f>
        <v/>
      </c>
      <c r="Z250" s="104"/>
      <c r="AA250" s="104" t="str">
        <f>VLOOKUP(Tabela2[[#This Row],[SIEMA]],Siema2025,12,FALSE)</f>
        <v>M3</v>
      </c>
      <c r="AB250" s="104" t="str">
        <f>IF(W250="","",IF(ISNUMBER(W250)=FALSE,"Não se aplica",IFERROR(VLOOKUP(W250,Produtos!$A$1:$C$2319,3,FALSE),"Não Cadastrado")))</f>
        <v/>
      </c>
      <c r="AC250" s="104"/>
      <c r="AD250" s="108" t="str">
        <f>IF(Tabela2[[#This Row],[Origem do acidente]] = "Plataforma", "PREENCHER","NA")</f>
        <v>PREENCHER</v>
      </c>
      <c r="AE250" s="107" t="str">
        <f>IF(AC250="","", IF(AC250="NC","", IF(AC250="NE","", IF(AC250="NA","",IFERROR(VLOOKUP(AC250,Produtos!$A$1:$C$2319,2,FALSE),"Não Cadastrado")))))</f>
        <v/>
      </c>
      <c r="AF250" s="104"/>
      <c r="AG250" s="104"/>
      <c r="AH250" s="104" t="str">
        <f>IF(AC250="","",IF(ISNUMBER(AC250)=FALSE,"Não se aplica",IFERROR(VLOOKUP(AC250,Produtos!$A$1:$C$2319,3,FALSE),"Não Cadastrado")))</f>
        <v/>
      </c>
      <c r="AI250" s="104"/>
      <c r="AJ250" s="104" t="str">
        <f>VLOOKUP(Tabela2[[#This Row],[SIEMA]],Siema2025,26,FALSE)</f>
        <v>Aguardando retirada do conjunto de workover e de toda extensão do HCR para superfície para investigação.</v>
      </c>
      <c r="AK250" s="107" t="s">
        <v>6834</v>
      </c>
      <c r="AL250" s="107"/>
      <c r="AM250" s="107"/>
      <c r="AN250" s="108" t="str">
        <f>VLOOKUP(Tabela2[[#This Row],[SIEMA]],Siema2025,51,FALSE)</f>
        <v/>
      </c>
      <c r="AO250" s="108" t="str">
        <f>VLOOKUP(Tabela2[[#This Row],[SIEMA]],Siema2025,53,FALSE)</f>
        <v/>
      </c>
      <c r="AP250" s="108" t="str">
        <f>VLOOKUP(Tabela2[[#This Row],[SIEMA]],Siema2025,55,FALSE)</f>
        <v/>
      </c>
      <c r="AQ250" s="108" t="str">
        <f>VLOOKUP(Tabela2[[#This Row],[SIEMA]],Siema2025,57,FALSE)</f>
        <v/>
      </c>
      <c r="AR250" s="108" t="str">
        <f>VLOOKUP(Tabela2[[#This Row],[SIEMA]],Siema2025,59,FALSE)</f>
        <v/>
      </c>
      <c r="AS250" s="108" t="str">
        <f>VLOOKUP(Tabela2[[#This Row],[SIEMA]],Siema2025,61,FALSE)</f>
        <v>X</v>
      </c>
      <c r="AT250" s="108" t="str">
        <f>VLOOKUP(Tabela2[[#This Row],[SIEMA]],Siema2025,63,FALSE)</f>
        <v/>
      </c>
      <c r="AU250" s="108" t="str">
        <f>VLOOKUP(Tabela2[[#This Row],[SIEMA]],Siema2025,65,FALSE)</f>
        <v/>
      </c>
      <c r="AV250" s="108" t="str">
        <f>VLOOKUP(Tabela2[[#This Row],[SIEMA]],Siema2025,67,FALSE)</f>
        <v/>
      </c>
      <c r="AW250" s="108" t="str">
        <f>VLOOKUP(Tabela2[[#This Row],[SIEMA]],Siema2025,69,FALSE)</f>
        <v/>
      </c>
      <c r="AX250" s="108" t="str">
        <f>VLOOKUP(Tabela2[[#This Row],[SIEMA]],Siema2025,71,FALSE)</f>
        <v/>
      </c>
      <c r="AY250" s="108" t="str">
        <f>VLOOKUP(Tabela2[[#This Row],[SIEMA]],Siema2025,73,FALSE)</f>
        <v/>
      </c>
      <c r="AZ250" s="108" t="str">
        <f>VLOOKUP(Tabela2[[#This Row],[SIEMA]],Siema2025,75,FALSE)</f>
        <v/>
      </c>
      <c r="BA250" s="108" t="str">
        <f>VLOOKUP(Tabela2[[#This Row],[SIEMA]],Siema2025,77,FALSE)</f>
        <v/>
      </c>
      <c r="BB250" s="108" t="str">
        <f>VLOOKUP(Tabela2[[#This Row],[SIEMA]],Siema2025,79,FALSE)</f>
        <v/>
      </c>
      <c r="BC250" s="108" t="str">
        <f>IF(Tabela2[[#This Row],[Outro(s) ]] = "X", "PREENCHER","NA")</f>
        <v>NA</v>
      </c>
      <c r="BD250" s="108" t="str">
        <f>VLOOKUP(Tabela2[[#This Row],[SIEMA]],Siema2025,82,FALSE)</f>
        <v/>
      </c>
      <c r="BE250" s="108" t="str">
        <f>VLOOKUP(Tabela2[[#This Row],[SIEMA]],Siema2025,81,FALSE)</f>
        <v/>
      </c>
      <c r="BF250" s="110" t="str">
        <f>VLOOKUP(Tabela2[[#This Row],[SIEMA]],Siema2025,28,FALSE)</f>
        <v>Petrobras</v>
      </c>
      <c r="BG250" s="110"/>
      <c r="BH250" s="111" t="str">
        <f>VLOOKUP(Tabela2[[#This Row],[SIEMA]],Siema2025,29,FALSE)</f>
        <v>33000167000454</v>
      </c>
      <c r="BI250" s="112" t="str">
        <f>VLOOKUP(Tabela2[[#This Row],[SIEMA]],Siema2025,107,FALSE)</f>
        <v>Não</v>
      </c>
      <c r="BJ250" s="107" t="s">
        <v>7099</v>
      </c>
      <c r="BK250" s="104" t="s">
        <v>2696</v>
      </c>
      <c r="BL250" s="140">
        <v>45776</v>
      </c>
      <c r="BM250" s="108">
        <f ca="1">IF(Tabela2[[#This Row],[Data de atendimento do Ibama (considerar o primeiro documento/ação)]]="",_xlfn.DAYS(TODAY(),J250),_xlfn.DAYS(Tabela2[[#This Row],[Data de atendimento do Ibama (considerar o primeiro documento/ação)]],J250))</f>
        <v>15</v>
      </c>
      <c r="BN250" s="108" t="str">
        <f>IF(Tabela2[[#This Row],[Atendido pelo Ibama ("Não" ou "Sim")]]="Não","Preencher", IF(Tabela2[[#This Row],[Atendido pelo Ibama ("Não" ou "Sim")]]="Sim","NA",""))</f>
        <v>NA</v>
      </c>
      <c r="BO250" s="114" t="s">
        <v>7138</v>
      </c>
      <c r="BP250" s="108" t="str">
        <f>IF(Tabela2[[#This Row],[Forma de atendimento (primeiro documento/ação)]]= "Outros (especificar)", "PREENCHER","NA")</f>
        <v>NA</v>
      </c>
      <c r="BQ250" s="106" t="s">
        <v>123</v>
      </c>
      <c r="BR250" s="108" t="str">
        <f>IF(Tabela2[[#This Row],[Equipe do Ibama foi a campo? Houve sobrevoo do Poseidon?]] = "Sim", "PREENCHER","NA")</f>
        <v>NA</v>
      </c>
      <c r="BS250" s="108" t="str">
        <f>IF(Tabela2[[#This Row],[Se sim, foi emitida Ordem de Emergência? (informações vinculada à coluna CK)]] = "Sim", "PREENCHER","NA")</f>
        <v>NA</v>
      </c>
      <c r="BT250" s="108" t="s">
        <v>7101</v>
      </c>
      <c r="BU250" s="108" t="s">
        <v>123</v>
      </c>
      <c r="BV250" s="108" t="s">
        <v>123</v>
      </c>
      <c r="BW250" s="108" t="s">
        <v>123</v>
      </c>
      <c r="BX250" s="106"/>
      <c r="BY250" s="106"/>
      <c r="BZ250" s="104" t="str">
        <f>IF(Tabela2[[#This Row],[Data do documento de encerramento]]="NA","NA",IF(Tabela2[[#This Row],[Data do documento de encerramento]]="","Pendente de conclusão/ encerramento",_xlfn.DAYS(Tabela2[[#This Row],[Data do documento de encerramento]],J250)))</f>
        <v>Pendente de conclusão/ encerramento</v>
      </c>
      <c r="CA250" s="107"/>
      <c r="CB250" s="107"/>
      <c r="CC250" s="107" t="s">
        <v>7470</v>
      </c>
      <c r="CD250" s="107" t="s">
        <v>123</v>
      </c>
      <c r="CE250" s="107" t="s">
        <v>123</v>
      </c>
      <c r="CF250" s="107" t="s">
        <v>7149</v>
      </c>
    </row>
    <row r="251" spans="1:84" ht="45.75" hidden="1">
      <c r="A251" s="169">
        <v>202541561209</v>
      </c>
      <c r="B251" s="170" t="s">
        <v>8270</v>
      </c>
      <c r="C251" s="108" t="str">
        <f>VLOOKUP(Tabela2[[#This Row],[SIEMA]],Siema2025,4,FALSE)</f>
        <v xml:space="preserve"> SP</v>
      </c>
      <c r="D251" s="106" t="str">
        <f>VLOOKUP(Tabela2[[#This Row],[SIEMA]],Siema2025,3,FALSE)</f>
        <v xml:space="preserve">Cubatão </v>
      </c>
      <c r="E251" t="s">
        <v>8271</v>
      </c>
      <c r="F251" s="106" t="s">
        <v>8272</v>
      </c>
      <c r="G251" s="106" t="s">
        <v>8273</v>
      </c>
      <c r="H251" s="106" t="s">
        <v>8274</v>
      </c>
      <c r="I251" s="104" t="s">
        <v>7114</v>
      </c>
      <c r="J251" s="105">
        <f>VLOOKUP(Tabela2[[#This Row],[SIEMA]],Siema2025,2,FALSE)</f>
        <v>45762</v>
      </c>
      <c r="K251" s="105" t="str">
        <f>VLOOKUP(Tabela2[[#This Row],[SIEMA]],Siema2025,16,FALSE)</f>
        <v>Terça</v>
      </c>
      <c r="L251" s="106" t="str">
        <f>IF(Tabela2[[#This Row],[Data]]="","Sem Informação",VLOOKUP(MONTH(Tabela2[[#This Row],[Data]]),'[1]Validação de dados'!$I$1:$J$13,2,0))</f>
        <v>Abril</v>
      </c>
      <c r="M251" s="104">
        <f>YEAR(Tabela2[[#This Row],[Data]])</f>
        <v>2025</v>
      </c>
      <c r="N251" s="105" t="str">
        <f>VLOOKUP(Tabela2[[#This Row],[SIEMA]],Siema2025,17,FALSE)</f>
        <v>Matutino</v>
      </c>
      <c r="O251" s="105" t="str">
        <f>VLOOKUP(Tabela2[[#This Row],[SIEMA]],Siema2025,5,FALSE)</f>
        <v>Rodovia</v>
      </c>
      <c r="P251" s="104" t="str">
        <f>VLOOKUP(Tabela2[[#This Row],[SIEMA]],Siema2025,21,FALSE)</f>
        <v>Rodovia Cônego Domênico Rangoni km 258  - Sentido São Paulo - Cubatão- SP</v>
      </c>
      <c r="Q251" s="104">
        <v>1170</v>
      </c>
      <c r="R251" s="104" t="s">
        <v>678</v>
      </c>
      <c r="S251" s="107" t="str">
        <f>IF(Q251="","", IF(Q251="NC","", IF(Q251="NE","", IF(Q251="NA","",IFERROR(VLOOKUP(Q251,Produtos!$A$1:$C$2319,2,FALSE),"Não Cadastrado")))))</f>
        <v>ÁLCOOL ETÍLICO, ETANOL</v>
      </c>
      <c r="T251" s="104" t="str">
        <f>VLOOKUP(Tabela2[[#This Row],[SIEMA]],Siema2025,11,FALSE)</f>
        <v xml:space="preserve"> </v>
      </c>
      <c r="U251" s="104" t="str">
        <f>VLOOKUP(Tabela2[[#This Row],[SIEMA]],Siema2025,12,FALSE)</f>
        <v xml:space="preserve"> </v>
      </c>
      <c r="V251" s="104">
        <f>IF(Q251="","",IF(ISNUMBER(Q251)=FALSE,"Não se aplica",IFERROR(VLOOKUP(Q251,Produtos!$A$1:$C$2319,3,FALSE),"Não Cadastrado")))</f>
        <v>3</v>
      </c>
      <c r="W251" s="104" t="str">
        <f>VLOOKUP(Tabela2[[#This Row],[SIEMA]],Siema2025,10,FALSE)</f>
        <v/>
      </c>
      <c r="X251" s="113" t="str">
        <f>IF(Tabela2[[#This Row],[Origem do acidente]] = "Plataforma", "PREENCHER","NA")</f>
        <v>NA</v>
      </c>
      <c r="Y251" s="109" t="str">
        <f>IF(W251="","", IF(W251="NC","", IF(W251="NE","", IF(W251="NA","",IFERROR(VLOOKUP(W251,Produtos!$A$1:$C$2319,2,FALSE),"Não Cadastrado")))))</f>
        <v/>
      </c>
      <c r="Z251" s="104" t="str">
        <f>VLOOKUP(Tabela2[[#This Row],[SIEMA]],Siema2025,11,FALSE)</f>
        <v xml:space="preserve"> </v>
      </c>
      <c r="AA251" s="104" t="str">
        <f>VLOOKUP(Tabela2[[#This Row],[SIEMA]],Siema2025,12,FALSE)</f>
        <v xml:space="preserve"> </v>
      </c>
      <c r="AB251" s="104" t="str">
        <f>IF(W251="","",IF(ISNUMBER(W251)=FALSE,"Não se aplica",IFERROR(VLOOKUP(W251,Produtos!$A$1:$C$2319,3,FALSE),"Não Cadastrado")))</f>
        <v/>
      </c>
      <c r="AC251" s="104"/>
      <c r="AD251" s="108" t="str">
        <f>IF(Tabela2[[#This Row],[Origem do acidente]] = "Plataforma", "PREENCHER","NA")</f>
        <v>NA</v>
      </c>
      <c r="AE251" s="107" t="str">
        <f>IF(AC251="","", IF(AC251="NC","", IF(AC251="NE","", IF(AC251="NA","",IFERROR(VLOOKUP(AC251,Produtos!$A$1:$C$2319,2,FALSE),"Não Cadastrado")))))</f>
        <v/>
      </c>
      <c r="AF251" s="104"/>
      <c r="AG251" s="104"/>
      <c r="AH251" s="104" t="str">
        <f>IF(AC251="","",IF(ISNUMBER(AC251)=FALSE,"Não se aplica",IFERROR(VLOOKUP(AC251,Produtos!$A$1:$C$2319,3,FALSE),"Não Cadastrado")))</f>
        <v/>
      </c>
      <c r="AI251" s="104"/>
      <c r="AJ251" s="104" t="str">
        <f>VLOOKUP(Tabela2[[#This Row],[SIEMA]],Siema2025,26,FALSE)</f>
        <v/>
      </c>
      <c r="AK251" s="107" t="s">
        <v>7190</v>
      </c>
      <c r="AL251" s="107" t="s">
        <v>7363</v>
      </c>
      <c r="AM251" s="107" t="s">
        <v>7182</v>
      </c>
      <c r="AN251" s="108" t="str">
        <f>VLOOKUP(Tabela2[[#This Row],[SIEMA]],Siema2025,51,FALSE)</f>
        <v/>
      </c>
      <c r="AO251" s="108" t="str">
        <f>VLOOKUP(Tabela2[[#This Row],[SIEMA]],Siema2025,53,FALSE)</f>
        <v/>
      </c>
      <c r="AP251" s="108" t="str">
        <f>VLOOKUP(Tabela2[[#This Row],[SIEMA]],Siema2025,55,FALSE)</f>
        <v/>
      </c>
      <c r="AQ251" s="108" t="str">
        <f>VLOOKUP(Tabela2[[#This Row],[SIEMA]],Siema2025,57,FALSE)</f>
        <v/>
      </c>
      <c r="AR251" s="108" t="str">
        <f>VLOOKUP(Tabela2[[#This Row],[SIEMA]],Siema2025,59,FALSE)</f>
        <v/>
      </c>
      <c r="AS251" s="108" t="str">
        <f>VLOOKUP(Tabela2[[#This Row],[SIEMA]],Siema2025,61,FALSE)</f>
        <v/>
      </c>
      <c r="AT251" s="108" t="str">
        <f>VLOOKUP(Tabela2[[#This Row],[SIEMA]],Siema2025,63,FALSE)</f>
        <v/>
      </c>
      <c r="AU251" s="108" t="str">
        <f>VLOOKUP(Tabela2[[#This Row],[SIEMA]],Siema2025,65,FALSE)</f>
        <v/>
      </c>
      <c r="AV251" s="108" t="str">
        <f>VLOOKUP(Tabela2[[#This Row],[SIEMA]],Siema2025,67,FALSE)</f>
        <v/>
      </c>
      <c r="AW251" s="108" t="str">
        <f>VLOOKUP(Tabela2[[#This Row],[SIEMA]],Siema2025,69,FALSE)</f>
        <v/>
      </c>
      <c r="AX251" s="108" t="str">
        <f>VLOOKUP(Tabela2[[#This Row],[SIEMA]],Siema2025,71,FALSE)</f>
        <v/>
      </c>
      <c r="AY251" s="108" t="str">
        <f>VLOOKUP(Tabela2[[#This Row],[SIEMA]],Siema2025,73,FALSE)</f>
        <v/>
      </c>
      <c r="AZ251" s="108" t="str">
        <f>VLOOKUP(Tabela2[[#This Row],[SIEMA]],Siema2025,75,FALSE)</f>
        <v/>
      </c>
      <c r="BA251" s="108" t="str">
        <f>VLOOKUP(Tabela2[[#This Row],[SIEMA]],Siema2025,77,FALSE)</f>
        <v/>
      </c>
      <c r="BB251" s="108" t="str">
        <f>VLOOKUP(Tabela2[[#This Row],[SIEMA]],Siema2025,79,FALSE)</f>
        <v>X</v>
      </c>
      <c r="BC251" s="108" t="s">
        <v>7736</v>
      </c>
      <c r="BD251" s="108" t="str">
        <f>VLOOKUP(Tabela2[[#This Row],[SIEMA]],Siema2025,82,FALSE)</f>
        <v/>
      </c>
      <c r="BE251" s="108" t="str">
        <f>VLOOKUP(Tabela2[[#This Row],[SIEMA]],Siema2025,81,FALSE)</f>
        <v/>
      </c>
      <c r="BF251" s="110" t="str">
        <f>VLOOKUP(Tabela2[[#This Row],[SIEMA]],Siema2025,28,FALSE)</f>
        <v>Transportadora Nova Leste LTDA</v>
      </c>
      <c r="BG251" s="110"/>
      <c r="BH251" s="111" t="str">
        <f>VLOOKUP(Tabela2[[#This Row],[SIEMA]],Siema2025,29,FALSE)</f>
        <v>26735246000103</v>
      </c>
      <c r="BI251" s="112" t="str">
        <f>VLOOKUP(Tabela2[[#This Row],[SIEMA]],Siema2025,107,FALSE)</f>
        <v>Não</v>
      </c>
      <c r="BJ251" s="107" t="s">
        <v>7113</v>
      </c>
      <c r="BK251" s="104" t="s">
        <v>2696</v>
      </c>
      <c r="BL251" s="140">
        <v>45763</v>
      </c>
      <c r="BM251" s="108">
        <f ca="1">IF(Tabela2[[#This Row],[Data de atendimento do Ibama (considerar o primeiro documento/ação)]]="",_xlfn.DAYS(TODAY(),J251),_xlfn.DAYS(Tabela2[[#This Row],[Data de atendimento do Ibama (considerar o primeiro documento/ação)]],J251))</f>
        <v>1</v>
      </c>
      <c r="BN251" s="108" t="str">
        <f>IF(Tabela2[[#This Row],[Atendido pelo Ibama ("Não" ou "Sim")]]="Não","Preencher", IF(Tabela2[[#This Row],[Atendido pelo Ibama ("Não" ou "Sim")]]="Sim","NA",""))</f>
        <v>NA</v>
      </c>
      <c r="BO251" s="114" t="s">
        <v>7100</v>
      </c>
      <c r="BP251" s="108" t="str">
        <f>IF(Tabela2[[#This Row],[Forma de atendimento (primeiro documento/ação)]]= "Outros (especificar)", "PREENCHER","NA")</f>
        <v>NA</v>
      </c>
      <c r="BQ251" s="106" t="s">
        <v>123</v>
      </c>
      <c r="BR251" s="108" t="s">
        <v>123</v>
      </c>
      <c r="BS251" s="108" t="str">
        <f>IF(Tabela2[[#This Row],[Se sim, foi emitida Ordem de Emergência? (informações vinculada à coluna CK)]] = "Sim", "PREENCHER","NA")</f>
        <v>NA</v>
      </c>
      <c r="BT251" s="108" t="s">
        <v>7115</v>
      </c>
      <c r="BU251" s="108" t="str">
        <f>IF(Tabela2[[#This Row],[Houve envio de Informações Pós-acidente (preencher "não se aplica" quando de competência estadual/municipal)]] = "Sim", "PREENCHER","NA")</f>
        <v>NA</v>
      </c>
      <c r="BV251" s="108" t="str">
        <f>IF(Tabela2[[#This Row],[Houve avaliação das informações pós-acidente solicitadas/enviadas?]] = "Sim", "PREENCHER","NA")</f>
        <v>NA</v>
      </c>
      <c r="BW251" s="108" t="str">
        <f>IF(Tabela2[[#This Row],[O Ibama aguarda resposta da empresa/OEMA, etc?]] = "Sim", "PREENCHER","NA")</f>
        <v>NA</v>
      </c>
      <c r="BX251" s="106"/>
      <c r="BY251" s="106"/>
      <c r="BZ251" s="104" t="str">
        <f>IF(Tabela2[[#This Row],[Data do documento de encerramento]]="NA","NA",IF(Tabela2[[#This Row],[Data do documento de encerramento]]="","Pendente de conclusão/ encerramento",_xlfn.DAYS(Tabela2[[#This Row],[Data do documento de encerramento]],J251)))</f>
        <v>Pendente de conclusão/ encerramento</v>
      </c>
      <c r="CA251" s="107" t="s">
        <v>7807</v>
      </c>
      <c r="CB251" s="107"/>
      <c r="CC251" s="133"/>
      <c r="CD251" s="107"/>
      <c r="CE251" s="107"/>
      <c r="CF251" s="107"/>
    </row>
    <row r="252" spans="1:84" ht="60.75" hidden="1">
      <c r="A252" s="169">
        <v>202541650425</v>
      </c>
      <c r="B252" s="170" t="s">
        <v>8275</v>
      </c>
      <c r="C252" s="108" t="str">
        <f>VLOOKUP(Tabela2[[#This Row],[SIEMA]],Siema2025,4,FALSE)</f>
        <v xml:space="preserve"> MG</v>
      </c>
      <c r="D252" s="106" t="str">
        <f>VLOOKUP(Tabela2[[#This Row],[SIEMA]],Siema2025,3,FALSE)</f>
        <v xml:space="preserve">Bambuí </v>
      </c>
      <c r="E252" s="106" t="str">
        <f>VLOOKUP(Tabela2[[#This Row],[SIEMA]],Siema2025,20,FALSE)</f>
        <v>km 656+058</v>
      </c>
      <c r="F252" s="106"/>
      <c r="G252" s="106" t="s">
        <v>8276</v>
      </c>
      <c r="H252" s="106" t="s">
        <v>8277</v>
      </c>
      <c r="I252" s="104" t="s">
        <v>7114</v>
      </c>
      <c r="J252" s="105">
        <f>VLOOKUP(Tabela2[[#This Row],[SIEMA]],Siema2025,2,FALSE)</f>
        <v>45762</v>
      </c>
      <c r="K252" s="105" t="str">
        <f>VLOOKUP(Tabela2[[#This Row],[SIEMA]],Siema2025,16,FALSE)</f>
        <v>Terça</v>
      </c>
      <c r="L252" s="106" t="str">
        <f>IF(Tabela2[[#This Row],[Data]]="","Sem Informação",VLOOKUP(MONTH(Tabela2[[#This Row],[Data]]),'[1]Validação de dados'!$I$1:$J$13,2,0))</f>
        <v>Abril</v>
      </c>
      <c r="M252" s="104">
        <f>YEAR(Tabela2[[#This Row],[Data]])</f>
        <v>2025</v>
      </c>
      <c r="N252" s="105" t="str">
        <f>VLOOKUP(Tabela2[[#This Row],[SIEMA]],Siema2025,17,FALSE)</f>
        <v>Noturno</v>
      </c>
      <c r="O252" s="105" t="str">
        <f>VLOOKUP(Tabela2[[#This Row],[SIEMA]],Siema2025,5,FALSE)</f>
        <v>Ferrovia</v>
      </c>
      <c r="P252" s="104" t="str">
        <f>VLOOKUP(Tabela2[[#This Row],[SIEMA]],Siema2025,21,FALSE)</f>
        <v>Em 15/04/2025 às 20:51 no Corredor Centro Leste da Ferrovia Centro Atlântica, no município de Bambuí/MG, a composição J320 em Bambuí 3 no km 656+058, veio a tombar um vagão na PN.</v>
      </c>
      <c r="Q252" s="104" t="s">
        <v>7127</v>
      </c>
      <c r="R252" s="104" t="s">
        <v>7127</v>
      </c>
      <c r="S252" s="107" t="s">
        <v>7462</v>
      </c>
      <c r="T252" s="104">
        <v>6</v>
      </c>
      <c r="U252" s="104" t="s">
        <v>7121</v>
      </c>
      <c r="V252" s="104" t="s">
        <v>7127</v>
      </c>
      <c r="W252" s="104"/>
      <c r="X252" s="113"/>
      <c r="Y252" s="109"/>
      <c r="Z252" s="104"/>
      <c r="AA252" s="104"/>
      <c r="AB252" s="104" t="str">
        <f>IF(W252="","",IF(ISNUMBER(W252)=FALSE,"Não se aplica",IFERROR(VLOOKUP(W252,Produtos!$A$1:$C$2319,3,FALSE),"Não Cadastrado")))</f>
        <v/>
      </c>
      <c r="AC252" s="104"/>
      <c r="AD252" s="108"/>
      <c r="AE252" s="107" t="str">
        <f>IF(AC252="","", IF(AC252="NC","", IF(AC252="NE","", IF(AC252="NA","",IFERROR(VLOOKUP(AC252,Produtos!$A$1:$C$2319,2,FALSE),"Não Cadastrado")))))</f>
        <v/>
      </c>
      <c r="AF252" s="104"/>
      <c r="AG252" s="104"/>
      <c r="AH252" s="104" t="str">
        <f>IF(AC252="","",IF(ISNUMBER(AC252)=FALSE,"Não se aplica",IFERROR(VLOOKUP(AC252,Produtos!$A$1:$C$2319,3,FALSE),"Não Cadastrado")))</f>
        <v/>
      </c>
      <c r="AI252" s="104"/>
      <c r="AJ252" s="104" t="str">
        <f>VLOOKUP(Tabela2[[#This Row],[SIEMA]],Siema2025,26,FALSE)</f>
        <v/>
      </c>
      <c r="AK252" s="107" t="s">
        <v>7112</v>
      </c>
      <c r="AL252" s="107"/>
      <c r="AM252" s="107"/>
      <c r="AN252" s="108" t="str">
        <f>VLOOKUP(Tabela2[[#This Row],[SIEMA]],Siema2025,51,FALSE)</f>
        <v/>
      </c>
      <c r="AO252" s="108" t="str">
        <f>VLOOKUP(Tabela2[[#This Row],[SIEMA]],Siema2025,53,FALSE)</f>
        <v/>
      </c>
      <c r="AP252" s="108" t="str">
        <f>VLOOKUP(Tabela2[[#This Row],[SIEMA]],Siema2025,55,FALSE)</f>
        <v/>
      </c>
      <c r="AQ252" s="108" t="str">
        <f>VLOOKUP(Tabela2[[#This Row],[SIEMA]],Siema2025,57,FALSE)</f>
        <v/>
      </c>
      <c r="AR252" s="108" t="str">
        <f>VLOOKUP(Tabela2[[#This Row],[SIEMA]],Siema2025,59,FALSE)</f>
        <v/>
      </c>
      <c r="AS252" s="108" t="str">
        <f>VLOOKUP(Tabela2[[#This Row],[SIEMA]],Siema2025,61,FALSE)</f>
        <v/>
      </c>
      <c r="AT252" s="108" t="str">
        <f>VLOOKUP(Tabela2[[#This Row],[SIEMA]],Siema2025,63,FALSE)</f>
        <v/>
      </c>
      <c r="AU252" s="108" t="str">
        <f>VLOOKUP(Tabela2[[#This Row],[SIEMA]],Siema2025,65,FALSE)</f>
        <v>X</v>
      </c>
      <c r="AV252" s="108" t="str">
        <f>VLOOKUP(Tabela2[[#This Row],[SIEMA]],Siema2025,67,FALSE)</f>
        <v/>
      </c>
      <c r="AW252" s="108" t="str">
        <f>VLOOKUP(Tabela2[[#This Row],[SIEMA]],Siema2025,69,FALSE)</f>
        <v/>
      </c>
      <c r="AX252" s="108" t="str">
        <f>VLOOKUP(Tabela2[[#This Row],[SIEMA]],Siema2025,71,FALSE)</f>
        <v/>
      </c>
      <c r="AY252" s="108" t="str">
        <f>VLOOKUP(Tabela2[[#This Row],[SIEMA]],Siema2025,73,FALSE)</f>
        <v/>
      </c>
      <c r="AZ252" s="108" t="str">
        <f>VLOOKUP(Tabela2[[#This Row],[SIEMA]],Siema2025,75,FALSE)</f>
        <v/>
      </c>
      <c r="BA252" s="108" t="str">
        <f>VLOOKUP(Tabela2[[#This Row],[SIEMA]],Siema2025,77,FALSE)</f>
        <v/>
      </c>
      <c r="BB252" s="108" t="str">
        <f>VLOOKUP(Tabela2[[#This Row],[SIEMA]],Siema2025,79,FALSE)</f>
        <v/>
      </c>
      <c r="BC252" s="108" t="str">
        <f>IF(Tabela2[[#This Row],[Outro(s) ]] = "X", "PREENCHER","NA")</f>
        <v>NA</v>
      </c>
      <c r="BD252" s="108" t="str">
        <f>VLOOKUP(Tabela2[[#This Row],[SIEMA]],Siema2025,82,FALSE)</f>
        <v/>
      </c>
      <c r="BE252" s="108" t="str">
        <f>VLOOKUP(Tabela2[[#This Row],[SIEMA]],Siema2025,81,FALSE)</f>
        <v/>
      </c>
      <c r="BF252" s="110" t="s">
        <v>7176</v>
      </c>
      <c r="BG252" s="110" t="s">
        <v>7177</v>
      </c>
      <c r="BH252" s="111" t="str">
        <f>VLOOKUP(Tabela2[[#This Row],[SIEMA]],Siema2025,29,FALSE)</f>
        <v>00924429000175</v>
      </c>
      <c r="BI252" s="112" t="str">
        <f>VLOOKUP(Tabela2[[#This Row],[SIEMA]],Siema2025,107,FALSE)</f>
        <v>Não</v>
      </c>
      <c r="BJ252" s="107" t="s">
        <v>7099</v>
      </c>
      <c r="BK252" s="104" t="s">
        <v>2696</v>
      </c>
      <c r="BL252" s="140">
        <v>45769</v>
      </c>
      <c r="BM252" s="108">
        <f ca="1">IF(Tabela2[[#This Row],[Data de atendimento do Ibama (considerar o primeiro documento/ação)]]="",_xlfn.DAYS(TODAY(),J252),_xlfn.DAYS(Tabela2[[#This Row],[Data de atendimento do Ibama (considerar o primeiro documento/ação)]],J252))</f>
        <v>7</v>
      </c>
      <c r="BN252" s="108" t="str">
        <f>IF(Tabela2[[#This Row],[Atendido pelo Ibama ("Não" ou "Sim")]]="Não","Preencher", IF(Tabela2[[#This Row],[Atendido pelo Ibama ("Não" ou "Sim")]]="Sim","NA",""))</f>
        <v>NA</v>
      </c>
      <c r="BO252" s="114" t="s">
        <v>7100</v>
      </c>
      <c r="BP252" s="108" t="str">
        <f>IF(Tabela2[[#This Row],[Forma de atendimento (primeiro documento/ação)]]= "Outros (especificar)", "PREENCHER","NA")</f>
        <v>NA</v>
      </c>
      <c r="BQ252" s="106" t="s">
        <v>2696</v>
      </c>
      <c r="BR252" s="108" t="s">
        <v>123</v>
      </c>
      <c r="BS252" s="108" t="s">
        <v>2696</v>
      </c>
      <c r="BT252" s="108" t="s">
        <v>7101</v>
      </c>
      <c r="BU252" s="108" t="s">
        <v>2696</v>
      </c>
      <c r="BV252" s="108" t="s">
        <v>123</v>
      </c>
      <c r="BW252" s="108" t="s">
        <v>123</v>
      </c>
      <c r="BX252" s="106" t="s">
        <v>7127</v>
      </c>
      <c r="BY252" s="106"/>
      <c r="BZ252" s="104" t="str">
        <f>IF(Tabela2[[#This Row],[Data do documento de encerramento]]="NA","NA",IF(Tabela2[[#This Row],[Data do documento de encerramento]]="","Pendente de conclusão/ encerramento",_xlfn.DAYS(Tabela2[[#This Row],[Data do documento de encerramento]],J252)))</f>
        <v>Pendente de conclusão/ encerramento</v>
      </c>
      <c r="CA252" s="107"/>
      <c r="CB252" s="107"/>
      <c r="CC252" s="131"/>
      <c r="CD252" s="107"/>
      <c r="CE252" s="107"/>
      <c r="CF252" s="107"/>
    </row>
    <row r="253" spans="1:84" ht="30.75" hidden="1">
      <c r="A253" s="199">
        <v>202541650427</v>
      </c>
      <c r="B253" s="170" t="s">
        <v>8278</v>
      </c>
      <c r="C253" s="108" t="str">
        <f>VLOOKUP(Tabela2[[#This Row],[SIEMA]],Siema2025,4,FALSE)</f>
        <v xml:space="preserve"> SP</v>
      </c>
      <c r="D253" s="106" t="str">
        <f>VLOOKUP(Tabela2[[#This Row],[SIEMA]],Siema2025,3,FALSE)</f>
        <v xml:space="preserve">Cubatão </v>
      </c>
      <c r="E253" s="106" t="s">
        <v>8279</v>
      </c>
      <c r="F253" s="106"/>
      <c r="G253" s="106" t="s">
        <v>8280</v>
      </c>
      <c r="H253" s="106" t="s">
        <v>8281</v>
      </c>
      <c r="I253" s="104" t="s">
        <v>7114</v>
      </c>
      <c r="J253" s="105">
        <f>VLOOKUP(Tabela2[[#This Row],[SIEMA]],Siema2025,2,FALSE)</f>
        <v>45762</v>
      </c>
      <c r="K253" s="105" t="str">
        <f>VLOOKUP(Tabela2[[#This Row],[SIEMA]],Siema2025,16,FALSE)</f>
        <v>Terça</v>
      </c>
      <c r="L253" s="106" t="str">
        <f>IF(Tabela2[[#This Row],[Data]]="","Sem Informação",VLOOKUP(MONTH(Tabela2[[#This Row],[Data]]),'[1]Validação de dados'!$I$1:$J$13,2,0))</f>
        <v>Abril</v>
      </c>
      <c r="M253" s="104">
        <f>YEAR(Tabela2[[#This Row],[Data]])</f>
        <v>2025</v>
      </c>
      <c r="N253" s="105" t="str">
        <f>VLOOKUP(Tabela2[[#This Row],[SIEMA]],Siema2025,17,FALSE)</f>
        <v>Noturno</v>
      </c>
      <c r="O253" s="105" t="str">
        <f>VLOOKUP(Tabela2[[#This Row],[SIEMA]],Siema2025,5,FALSE)</f>
        <v>Ferrovia</v>
      </c>
      <c r="P253" s="104" t="str">
        <f>VLOOKUP(Tabela2[[#This Row],[SIEMA]],Siema2025,21,FALSE)</f>
        <v>Vandalismo com abertura de vagão ferroviária graneleiro carregado com soja.</v>
      </c>
      <c r="Q253" s="104" t="s">
        <v>7127</v>
      </c>
      <c r="R253" s="104" t="s">
        <v>7127</v>
      </c>
      <c r="S253" s="107" t="s">
        <v>7462</v>
      </c>
      <c r="T253" s="104" t="str">
        <f>VLOOKUP(Tabela2[[#This Row],[SIEMA]],Siema2025,11,FALSE)</f>
        <v>50</v>
      </c>
      <c r="U253" s="104" t="s">
        <v>7121</v>
      </c>
      <c r="V253" s="104" t="s">
        <v>7127</v>
      </c>
      <c r="W253" s="104"/>
      <c r="X253" s="113"/>
      <c r="Y253" s="109" t="str">
        <f>IF(W253="","", IF(W253="NC","", IF(W253="NE","", IF(W253="NA","",IFERROR(VLOOKUP(W253,Produtos!$A$1:$C$2319,2,FALSE),"Não Cadastrado")))))</f>
        <v/>
      </c>
      <c r="Z253" s="104"/>
      <c r="AA253" s="104"/>
      <c r="AB253" s="104" t="str">
        <f>IF(W253="","",IF(ISNUMBER(W253)=FALSE,"Não se aplica",IFERROR(VLOOKUP(W253,Produtos!$A$1:$C$2319,3,FALSE),"Não Cadastrado")))</f>
        <v/>
      </c>
      <c r="AC253" s="104"/>
      <c r="AD253" s="108"/>
      <c r="AE253" s="107" t="str">
        <f>IF(AC253="","", IF(AC253="NC","", IF(AC253="NE","", IF(AC253="NA","",IFERROR(VLOOKUP(AC253,Produtos!$A$1:$C$2319,2,FALSE),"Não Cadastrado")))))</f>
        <v/>
      </c>
      <c r="AF253" s="104"/>
      <c r="AG253" s="104"/>
      <c r="AH253" s="104" t="str">
        <f>IF(AC253="","",IF(ISNUMBER(AC253)=FALSE,"Não se aplica",IFERROR(VLOOKUP(AC253,Produtos!$A$1:$C$2319,3,FALSE),"Não Cadastrado")))</f>
        <v/>
      </c>
      <c r="AI253" s="104"/>
      <c r="AJ253" s="104" t="str">
        <f>VLOOKUP(Tabela2[[#This Row],[SIEMA]],Siema2025,26,FALSE)</f>
        <v>Ato criminoso caracterizado pela abertura de vagão graneleiro ferroviário carregado com soja.</v>
      </c>
      <c r="AK253" s="107" t="s">
        <v>7122</v>
      </c>
      <c r="AL253" s="107"/>
      <c r="AM253" s="107"/>
      <c r="AN253" s="108" t="str">
        <f>VLOOKUP(Tabela2[[#This Row],[SIEMA]],Siema2025,51,FALSE)</f>
        <v/>
      </c>
      <c r="AO253" s="108" t="str">
        <f>VLOOKUP(Tabela2[[#This Row],[SIEMA]],Siema2025,53,FALSE)</f>
        <v/>
      </c>
      <c r="AP253" s="108" t="str">
        <f>VLOOKUP(Tabela2[[#This Row],[SIEMA]],Siema2025,55,FALSE)</f>
        <v/>
      </c>
      <c r="AQ253" s="108" t="str">
        <f>VLOOKUP(Tabela2[[#This Row],[SIEMA]],Siema2025,57,FALSE)</f>
        <v/>
      </c>
      <c r="AR253" s="108" t="str">
        <f>VLOOKUP(Tabela2[[#This Row],[SIEMA]],Siema2025,59,FALSE)</f>
        <v/>
      </c>
      <c r="AS253" s="108" t="str">
        <f>VLOOKUP(Tabela2[[#This Row],[SIEMA]],Siema2025,61,FALSE)</f>
        <v/>
      </c>
      <c r="AT253" s="108" t="str">
        <f>VLOOKUP(Tabela2[[#This Row],[SIEMA]],Siema2025,63,FALSE)</f>
        <v/>
      </c>
      <c r="AU253" s="108" t="str">
        <f>VLOOKUP(Tabela2[[#This Row],[SIEMA]],Siema2025,65,FALSE)</f>
        <v>X</v>
      </c>
      <c r="AV253" s="108" t="str">
        <f>VLOOKUP(Tabela2[[#This Row],[SIEMA]],Siema2025,67,FALSE)</f>
        <v/>
      </c>
      <c r="AW253" s="108" t="str">
        <f>VLOOKUP(Tabela2[[#This Row],[SIEMA]],Siema2025,69,FALSE)</f>
        <v/>
      </c>
      <c r="AX253" s="108" t="str">
        <f>VLOOKUP(Tabela2[[#This Row],[SIEMA]],Siema2025,71,FALSE)</f>
        <v/>
      </c>
      <c r="AY253" s="108" t="str">
        <f>VLOOKUP(Tabela2[[#This Row],[SIEMA]],Siema2025,73,FALSE)</f>
        <v/>
      </c>
      <c r="AZ253" s="108" t="str">
        <f>VLOOKUP(Tabela2[[#This Row],[SIEMA]],Siema2025,75,FALSE)</f>
        <v/>
      </c>
      <c r="BA253" s="108" t="str">
        <f>VLOOKUP(Tabela2[[#This Row],[SIEMA]],Siema2025,77,FALSE)</f>
        <v/>
      </c>
      <c r="BB253" s="108" t="str">
        <f>VLOOKUP(Tabela2[[#This Row],[SIEMA]],Siema2025,79,FALSE)</f>
        <v/>
      </c>
      <c r="BC253" s="108" t="str">
        <f>IF(Tabela2[[#This Row],[Outro(s) ]] = "X", "PREENCHER","NA")</f>
        <v>NA</v>
      </c>
      <c r="BD253" s="108" t="str">
        <f>VLOOKUP(Tabela2[[#This Row],[SIEMA]],Siema2025,82,FALSE)</f>
        <v/>
      </c>
      <c r="BE253" s="108" t="str">
        <f>VLOOKUP(Tabela2[[#This Row],[SIEMA]],Siema2025,81,FALSE)</f>
        <v/>
      </c>
      <c r="BF253" s="110" t="s">
        <v>3066</v>
      </c>
      <c r="BG253" s="110" t="s">
        <v>7123</v>
      </c>
      <c r="BH253" s="111" t="str">
        <f>VLOOKUP(Tabela2[[#This Row],[SIEMA]],Siema2025,29,FALSE)</f>
        <v>02502844000166</v>
      </c>
      <c r="BI253" s="112" t="str">
        <f>VLOOKUP(Tabela2[[#This Row],[SIEMA]],Siema2025,107,FALSE)</f>
        <v>Não</v>
      </c>
      <c r="BJ253" s="107" t="s">
        <v>7099</v>
      </c>
      <c r="BK253" s="104" t="s">
        <v>2696</v>
      </c>
      <c r="BL253" s="140">
        <v>45775</v>
      </c>
      <c r="BM253" s="108">
        <f ca="1">IF(Tabela2[[#This Row],[Data de atendimento do Ibama (considerar o primeiro documento/ação)]]="",_xlfn.DAYS(TODAY(),J253),_xlfn.DAYS(Tabela2[[#This Row],[Data de atendimento do Ibama (considerar o primeiro documento/ação)]],J253))</f>
        <v>13</v>
      </c>
      <c r="BN253" s="108" t="str">
        <f>IF(Tabela2[[#This Row],[Atendido pelo Ibama ("Não" ou "Sim")]]="Não","Preencher", IF(Tabela2[[#This Row],[Atendido pelo Ibama ("Não" ou "Sim")]]="Sim","NA",""))</f>
        <v>NA</v>
      </c>
      <c r="BO253" s="114" t="s">
        <v>7100</v>
      </c>
      <c r="BP253" s="108" t="str">
        <f>IF(Tabela2[[#This Row],[Forma de atendimento (primeiro documento/ação)]]= "Outros (especificar)", "PREENCHER","NA")</f>
        <v>NA</v>
      </c>
      <c r="BQ253" s="106" t="s">
        <v>123</v>
      </c>
      <c r="BR253" s="108" t="str">
        <f>IF(Tabela2[[#This Row],[Equipe do Ibama foi a campo? Houve sobrevoo do Poseidon?]] = "Sim", "PREENCHER","NA")</f>
        <v>NA</v>
      </c>
      <c r="BS253" s="108" t="str">
        <f>IF(Tabela2[[#This Row],[Se sim, foi emitida Ordem de Emergência? (informações vinculada à coluna CK)]] = "Sim", "PREENCHER","NA")</f>
        <v>NA</v>
      </c>
      <c r="BT253" s="108" t="s">
        <v>7126</v>
      </c>
      <c r="BU253" s="108" t="s">
        <v>2696</v>
      </c>
      <c r="BV253" s="108" t="s">
        <v>123</v>
      </c>
      <c r="BW253" s="108" t="s">
        <v>123</v>
      </c>
      <c r="BX253" s="106" t="s">
        <v>7127</v>
      </c>
      <c r="BY253" s="106"/>
      <c r="BZ253" s="104" t="str">
        <f>IF(Tabela2[[#This Row],[Data do documento de encerramento]]="NA","NA",IF(Tabela2[[#This Row],[Data do documento de encerramento]]="","Pendente de conclusão/ encerramento",_xlfn.DAYS(Tabela2[[#This Row],[Data do documento de encerramento]],J253)))</f>
        <v>Pendente de conclusão/ encerramento</v>
      </c>
      <c r="CA253" s="107" t="s">
        <v>7128</v>
      </c>
      <c r="CB253" s="107"/>
      <c r="CC253" s="130"/>
      <c r="CD253" s="107"/>
      <c r="CE253" s="107"/>
      <c r="CF253" s="107"/>
    </row>
    <row r="254" spans="1:84" ht="30.75" hidden="1">
      <c r="A254" s="169">
        <v>202541732401</v>
      </c>
      <c r="B254" s="170" t="s">
        <v>8282</v>
      </c>
      <c r="C254" s="108" t="str">
        <f>VLOOKUP(Tabela2[[#This Row],[SIEMA]],Siema2025,4,FALSE)</f>
        <v xml:space="preserve"> SE</v>
      </c>
      <c r="D254" s="106" t="str">
        <f>VLOOKUP(Tabela2[[#This Row],[SIEMA]],Siema2025,3,FALSE)</f>
        <v xml:space="preserve">Japaratuba </v>
      </c>
      <c r="E254" s="106" t="str">
        <f>VLOOKUP(Tabela2[[#This Row],[SIEMA]],Siema2025,20,FALSE)</f>
        <v>Linha de produção do 7-CP-1704</v>
      </c>
      <c r="F254" s="106"/>
      <c r="G254" s="106" t="s">
        <v>8283</v>
      </c>
      <c r="H254" s="106" t="s">
        <v>8284</v>
      </c>
      <c r="I254" s="104" t="s">
        <v>7223</v>
      </c>
      <c r="J254" s="105">
        <f>VLOOKUP(Tabela2[[#This Row],[SIEMA]],Siema2025,2,FALSE)</f>
        <v>45762</v>
      </c>
      <c r="K254" s="105" t="str">
        <f>VLOOKUP(Tabela2[[#This Row],[SIEMA]],Siema2025,16,FALSE)</f>
        <v>Terça</v>
      </c>
      <c r="L254" s="106" t="str">
        <f>IF(Tabela2[[#This Row],[Data]]="","Sem Informação",VLOOKUP(MONTH(Tabela2[[#This Row],[Data]]),'[1]Validação de dados'!$I$1:$J$13,2,0))</f>
        <v>Abril</v>
      </c>
      <c r="M254" s="104">
        <f>YEAR(Tabela2[[#This Row],[Data]])</f>
        <v>2025</v>
      </c>
      <c r="N254" s="105" t="str">
        <f>VLOOKUP(Tabela2[[#This Row],[SIEMA]],Siema2025,17,FALSE)</f>
        <v>Matutino</v>
      </c>
      <c r="O254" s="105" t="s">
        <v>145</v>
      </c>
      <c r="P254" s="104" t="str">
        <f>VLOOKUP(Tabela2[[#This Row],[SIEMA]],Siema2025,21,FALSE)</f>
        <v>Poço terrestre</v>
      </c>
      <c r="Q254" s="104">
        <v>1267</v>
      </c>
      <c r="R254" s="104"/>
      <c r="S254" s="107" t="str">
        <f>IF(Q254="","", IF(Q254="NC","", IF(Q254="NE","", IF(Q254="NA","",IFERROR(VLOOKUP(Q254,Produtos!$A$1:$C$2319,2,FALSE),"Não Cadastrado")))))</f>
        <v>PETRÓLEO CRU</v>
      </c>
      <c r="T254" s="104" t="s">
        <v>8285</v>
      </c>
      <c r="U254" s="104" t="str">
        <f>VLOOKUP(Tabela2[[#This Row],[SIEMA]],Siema2025,12,FALSE)</f>
        <v>M3</v>
      </c>
      <c r="V254" s="104">
        <f>IF(Q254="","",IF(ISNUMBER(Q254)=FALSE,"Não se aplica",IFERROR(VLOOKUP(Q254,Produtos!$A$1:$C$2319,3,FALSE),"Não Cadastrado")))</f>
        <v>3</v>
      </c>
      <c r="W254" s="104" t="str">
        <f>VLOOKUP(Tabela2[[#This Row],[SIEMA]],Siema2025,10,FALSE)</f>
        <v>Água Produzida fora de especificação</v>
      </c>
      <c r="X254" s="113" t="str">
        <f>IF(Tabela2[[#This Row],[Origem do acidente]] = "Plataforma", "PREENCHER","NA")</f>
        <v>NA</v>
      </c>
      <c r="Y254" s="109" t="str">
        <f>IF(W254="","", IF(W254="NC","", IF(W254="NE","", IF(W254="NA","",IFERROR(VLOOKUP(W254,Produtos!$A$1:$C$2319,2,FALSE),"Não Cadastrado")))))</f>
        <v>Não Cadastrado</v>
      </c>
      <c r="Z254" s="104" t="str">
        <f>VLOOKUP(Tabela2[[#This Row],[SIEMA]],Siema2025,11,FALSE)</f>
        <v>0.627</v>
      </c>
      <c r="AA254" s="104" t="str">
        <f>VLOOKUP(Tabela2[[#This Row],[SIEMA]],Siema2025,12,FALSE)</f>
        <v>M3</v>
      </c>
      <c r="AB254" s="104" t="str">
        <f>IF(W254="","",IF(ISNUMBER(W254)=FALSE,"Não se aplica",IFERROR(VLOOKUP(W254,Produtos!$A$1:$C$2319,3,FALSE),"Não Cadastrado")))</f>
        <v>Não se aplica</v>
      </c>
      <c r="AC254" s="104"/>
      <c r="AD254" s="108" t="str">
        <f>IF(Tabela2[[#This Row],[Origem do acidente]] = "Plataforma", "PREENCHER","NA")</f>
        <v>NA</v>
      </c>
      <c r="AE254" s="107" t="str">
        <f>IF(AC254="","", IF(AC254="NC","", IF(AC254="NE","", IF(AC254="NA","",IFERROR(VLOOKUP(AC254,Produtos!$A$1:$C$2319,2,FALSE),"Não Cadastrado")))))</f>
        <v/>
      </c>
      <c r="AF254" s="104"/>
      <c r="AG254" s="104"/>
      <c r="AH254" s="104" t="str">
        <f>IF(AC254="","",IF(ISNUMBER(AC254)=FALSE,"Não se aplica",IFERROR(VLOOKUP(AC254,Produtos!$A$1:$C$2319,3,FALSE),"Não Cadastrado")))</f>
        <v/>
      </c>
      <c r="AI254" s="104"/>
      <c r="AJ254" s="104" t="str">
        <f>VLOOKUP(Tabela2[[#This Row],[SIEMA]],Siema2025,26,FALSE)</f>
        <v>Falha de integridade.</v>
      </c>
      <c r="AK254" s="107" t="s">
        <v>7112</v>
      </c>
      <c r="AL254" s="107"/>
      <c r="AM254" s="107"/>
      <c r="AN254" s="108" t="str">
        <f>VLOOKUP(Tabela2[[#This Row],[SIEMA]],Siema2025,51,FALSE)</f>
        <v/>
      </c>
      <c r="AO254" s="108" t="str">
        <f>VLOOKUP(Tabela2[[#This Row],[SIEMA]],Siema2025,53,FALSE)</f>
        <v/>
      </c>
      <c r="AP254" s="108" t="str">
        <f>VLOOKUP(Tabela2[[#This Row],[SIEMA]],Siema2025,55,FALSE)</f>
        <v/>
      </c>
      <c r="AQ254" s="108" t="str">
        <f>VLOOKUP(Tabela2[[#This Row],[SIEMA]],Siema2025,57,FALSE)</f>
        <v/>
      </c>
      <c r="AR254" s="108" t="str">
        <f>VLOOKUP(Tabela2[[#This Row],[SIEMA]],Siema2025,59,FALSE)</f>
        <v/>
      </c>
      <c r="AS254" s="108" t="str">
        <f>VLOOKUP(Tabela2[[#This Row],[SIEMA]],Siema2025,61,FALSE)</f>
        <v/>
      </c>
      <c r="AT254" s="108" t="str">
        <f>VLOOKUP(Tabela2[[#This Row],[SIEMA]],Siema2025,63,FALSE)</f>
        <v/>
      </c>
      <c r="AU254" s="108" t="str">
        <f>VLOOKUP(Tabela2[[#This Row],[SIEMA]],Siema2025,65,FALSE)</f>
        <v>X</v>
      </c>
      <c r="AV254" s="108" t="str">
        <f>VLOOKUP(Tabela2[[#This Row],[SIEMA]],Siema2025,67,FALSE)</f>
        <v/>
      </c>
      <c r="AW254" s="108" t="str">
        <f>VLOOKUP(Tabela2[[#This Row],[SIEMA]],Siema2025,69,FALSE)</f>
        <v/>
      </c>
      <c r="AX254" s="108" t="str">
        <f>VLOOKUP(Tabela2[[#This Row],[SIEMA]],Siema2025,71,FALSE)</f>
        <v/>
      </c>
      <c r="AY254" s="108" t="str">
        <f>VLOOKUP(Tabela2[[#This Row],[SIEMA]],Siema2025,73,FALSE)</f>
        <v/>
      </c>
      <c r="AZ254" s="108" t="str">
        <f>VLOOKUP(Tabela2[[#This Row],[SIEMA]],Siema2025,75,FALSE)</f>
        <v/>
      </c>
      <c r="BA254" s="108" t="str">
        <f>VLOOKUP(Tabela2[[#This Row],[SIEMA]],Siema2025,77,FALSE)</f>
        <v/>
      </c>
      <c r="BB254" s="108" t="str">
        <f>VLOOKUP(Tabela2[[#This Row],[SIEMA]],Siema2025,79,FALSE)</f>
        <v/>
      </c>
      <c r="BC254" s="108" t="str">
        <f>IF(Tabela2[[#This Row],[Outro(s) ]] = "X", "PREENCHER","NA")</f>
        <v>NA</v>
      </c>
      <c r="BD254" s="108" t="str">
        <f>VLOOKUP(Tabela2[[#This Row],[SIEMA]],Siema2025,82,FALSE)</f>
        <v/>
      </c>
      <c r="BE254" s="108" t="str">
        <f>VLOOKUP(Tabela2[[#This Row],[SIEMA]],Siema2025,81,FALSE)</f>
        <v/>
      </c>
      <c r="BF254" s="110" t="str">
        <f>VLOOKUP(Tabela2[[#This Row],[SIEMA]],Siema2025,28,FALSE)</f>
        <v>Carmo Energy S.A</v>
      </c>
      <c r="BG254" s="110"/>
      <c r="BH254" s="111" t="str">
        <f>VLOOKUP(Tabela2[[#This Row],[SIEMA]],Siema2025,29,FALSE)</f>
        <v/>
      </c>
      <c r="BI254" s="112" t="str">
        <f>VLOOKUP(Tabela2[[#This Row],[SIEMA]],Siema2025,107,FALSE)</f>
        <v>Não</v>
      </c>
      <c r="BJ254" s="107" t="s">
        <v>7113</v>
      </c>
      <c r="BK254" s="104" t="s">
        <v>2696</v>
      </c>
      <c r="BL254" s="140">
        <v>45777</v>
      </c>
      <c r="BM254" s="108">
        <f ca="1">IF(Tabela2[[#This Row],[Data de atendimento do Ibama (considerar o primeiro documento/ação)]]="",_xlfn.DAYS(TODAY(),J254),_xlfn.DAYS(Tabela2[[#This Row],[Data de atendimento do Ibama (considerar o primeiro documento/ação)]],J254))</f>
        <v>15</v>
      </c>
      <c r="BN254" s="108" t="str">
        <f>IF(Tabela2[[#This Row],[Atendido pelo Ibama ("Não" ou "Sim")]]="Não","Preencher", IF(Tabela2[[#This Row],[Atendido pelo Ibama ("Não" ou "Sim")]]="Sim","NA",""))</f>
        <v>NA</v>
      </c>
      <c r="BO254" s="114" t="s">
        <v>7100</v>
      </c>
      <c r="BP254" s="108" t="str">
        <f>IF(Tabela2[[#This Row],[Forma de atendimento (primeiro documento/ação)]]= "Outros (especificar)", "PREENCHER","NA")</f>
        <v>NA</v>
      </c>
      <c r="BQ254" s="106" t="s">
        <v>123</v>
      </c>
      <c r="BR254" s="108" t="str">
        <f>IF(Tabela2[[#This Row],[Equipe do Ibama foi a campo? Houve sobrevoo do Poseidon?]] = "Sim", "PREENCHER","NA")</f>
        <v>NA</v>
      </c>
      <c r="BS254" s="108" t="s">
        <v>7114</v>
      </c>
      <c r="BT254" s="108" t="s">
        <v>7115</v>
      </c>
      <c r="BU254" s="108" t="s">
        <v>123</v>
      </c>
      <c r="BV254" s="108" t="s">
        <v>2696</v>
      </c>
      <c r="BW254" s="108" t="s">
        <v>2696</v>
      </c>
      <c r="BX254" s="106" t="s">
        <v>7116</v>
      </c>
      <c r="BY254" s="140">
        <v>46010</v>
      </c>
      <c r="BZ254" s="104">
        <f>IF(Tabela2[[#This Row],[Data do documento de encerramento]]="NA","NA",IF(Tabela2[[#This Row],[Data do documento de encerramento]]="","Pendente de conclusão/ encerramento",_xlfn.DAYS(Tabela2[[#This Row],[Data do documento de encerramento]],J254)))</f>
        <v>248</v>
      </c>
      <c r="CA254" s="107"/>
      <c r="CB254" s="107"/>
      <c r="CC254" s="131"/>
      <c r="CD254" s="107"/>
      <c r="CE254" s="107"/>
      <c r="CF254" s="107"/>
    </row>
    <row r="255" spans="1:84" ht="30.75" hidden="1">
      <c r="A255" s="199">
        <v>202541739629</v>
      </c>
      <c r="B255" s="170" t="s">
        <v>8286</v>
      </c>
      <c r="C255" s="108" t="str">
        <f>VLOOKUP(Tabela2[[#This Row],[SIEMA]],Siema2025,4,FALSE)</f>
        <v xml:space="preserve"> SP</v>
      </c>
      <c r="D255" s="106" t="str">
        <f>VLOOKUP(Tabela2[[#This Row],[SIEMA]],Siema2025,3,FALSE)</f>
        <v xml:space="preserve">Cubatão </v>
      </c>
      <c r="E255" s="106" t="s">
        <v>8287</v>
      </c>
      <c r="F255" s="106"/>
      <c r="G255" s="106" t="s">
        <v>8288</v>
      </c>
      <c r="H255" s="106" t="s">
        <v>8289</v>
      </c>
      <c r="I255" s="104" t="s">
        <v>7114</v>
      </c>
      <c r="J255" s="105">
        <f>VLOOKUP(Tabela2[[#This Row],[SIEMA]],Siema2025,2,FALSE)</f>
        <v>45763</v>
      </c>
      <c r="K255" s="105" t="str">
        <f>VLOOKUP(Tabela2[[#This Row],[SIEMA]],Siema2025,16,FALSE)</f>
        <v>Quarta</v>
      </c>
      <c r="L255" s="106" t="str">
        <f>IF(Tabela2[[#This Row],[Data]]="","Sem Informação",VLOOKUP(MONTH(Tabela2[[#This Row],[Data]]),'[1]Validação de dados'!$I$1:$J$13,2,0))</f>
        <v>Abril</v>
      </c>
      <c r="M255" s="104">
        <f>YEAR(Tabela2[[#This Row],[Data]])</f>
        <v>2025</v>
      </c>
      <c r="N255" s="105" t="str">
        <f>VLOOKUP(Tabela2[[#This Row],[SIEMA]],Siema2025,17,FALSE)</f>
        <v>Vespertino</v>
      </c>
      <c r="O255" s="105" t="str">
        <f>VLOOKUP(Tabela2[[#This Row],[SIEMA]],Siema2025,5,FALSE)</f>
        <v>Ferrovia</v>
      </c>
      <c r="P255" s="104" t="str">
        <f>VLOOKUP(Tabela2[[#This Row],[SIEMA]],Siema2025,21,FALSE)</f>
        <v>Vandalismo na ferrovia com abertura de vagão graneleiro carregado com soja.</v>
      </c>
      <c r="Q255" s="104" t="s">
        <v>7127</v>
      </c>
      <c r="R255" s="104" t="s">
        <v>7127</v>
      </c>
      <c r="S255" s="107" t="s">
        <v>7462</v>
      </c>
      <c r="T255" s="104" t="str">
        <f>VLOOKUP(Tabela2[[#This Row],[SIEMA]],Siema2025,11,FALSE)</f>
        <v>20</v>
      </c>
      <c r="U255" s="104" t="s">
        <v>7121</v>
      </c>
      <c r="V255" s="104" t="s">
        <v>7127</v>
      </c>
      <c r="W255" s="104"/>
      <c r="X255" s="113"/>
      <c r="Y255" s="109" t="str">
        <f>IF(W255="","", IF(W255="NC","", IF(W255="NE","", IF(W255="NA","",IFERROR(VLOOKUP(W255,Produtos!$A$1:$C$2319,2,FALSE),"Não Cadastrado")))))</f>
        <v/>
      </c>
      <c r="Z255" s="104"/>
      <c r="AA255" s="104"/>
      <c r="AB255" s="104" t="str">
        <f>IF(W255="","",IF(ISNUMBER(W255)=FALSE,"Não se aplica",IFERROR(VLOOKUP(W255,Produtos!$A$1:$C$2319,3,FALSE),"Não Cadastrado")))</f>
        <v/>
      </c>
      <c r="AC255" s="104"/>
      <c r="AD255" s="108"/>
      <c r="AE255" s="107" t="str">
        <f>IF(AC255="","", IF(AC255="NC","", IF(AC255="NE","", IF(AC255="NA","",IFERROR(VLOOKUP(AC255,Produtos!$A$1:$C$2319,2,FALSE),"Não Cadastrado")))))</f>
        <v/>
      </c>
      <c r="AF255" s="104"/>
      <c r="AG255" s="104"/>
      <c r="AH255" s="104" t="str">
        <f>IF(AC255="","",IF(ISNUMBER(AC255)=FALSE,"Não se aplica",IFERROR(VLOOKUP(AC255,Produtos!$A$1:$C$2319,3,FALSE),"Não Cadastrado")))</f>
        <v/>
      </c>
      <c r="AI255" s="104"/>
      <c r="AJ255" s="104" t="str">
        <f>VLOOKUP(Tabela2[[#This Row],[SIEMA]],Siema2025,26,FALSE)</f>
        <v>Ato criminoso caracterizado pela abertura de vagão graneleiro ferroviário carregado com soja.</v>
      </c>
      <c r="AK255" s="107" t="s">
        <v>7122</v>
      </c>
      <c r="AL255" s="107"/>
      <c r="AM255" s="107"/>
      <c r="AN255" s="108" t="str">
        <f>VLOOKUP(Tabela2[[#This Row],[SIEMA]],Siema2025,51,FALSE)</f>
        <v/>
      </c>
      <c r="AO255" s="108" t="str">
        <f>VLOOKUP(Tabela2[[#This Row],[SIEMA]],Siema2025,53,FALSE)</f>
        <v/>
      </c>
      <c r="AP255" s="108" t="str">
        <f>VLOOKUP(Tabela2[[#This Row],[SIEMA]],Siema2025,55,FALSE)</f>
        <v/>
      </c>
      <c r="AQ255" s="108" t="str">
        <f>VLOOKUP(Tabela2[[#This Row],[SIEMA]],Siema2025,57,FALSE)</f>
        <v/>
      </c>
      <c r="AR255" s="108" t="str">
        <f>VLOOKUP(Tabela2[[#This Row],[SIEMA]],Siema2025,59,FALSE)</f>
        <v/>
      </c>
      <c r="AS255" s="108" t="str">
        <f>VLOOKUP(Tabela2[[#This Row],[SIEMA]],Siema2025,61,FALSE)</f>
        <v/>
      </c>
      <c r="AT255" s="108" t="str">
        <f>VLOOKUP(Tabela2[[#This Row],[SIEMA]],Siema2025,63,FALSE)</f>
        <v/>
      </c>
      <c r="AU255" s="108" t="str">
        <f>VLOOKUP(Tabela2[[#This Row],[SIEMA]],Siema2025,65,FALSE)</f>
        <v>X</v>
      </c>
      <c r="AV255" s="108" t="str">
        <f>VLOOKUP(Tabela2[[#This Row],[SIEMA]],Siema2025,67,FALSE)</f>
        <v/>
      </c>
      <c r="AW255" s="108" t="str">
        <f>VLOOKUP(Tabela2[[#This Row],[SIEMA]],Siema2025,69,FALSE)</f>
        <v/>
      </c>
      <c r="AX255" s="108" t="str">
        <f>VLOOKUP(Tabela2[[#This Row],[SIEMA]],Siema2025,71,FALSE)</f>
        <v/>
      </c>
      <c r="AY255" s="108" t="str">
        <f>VLOOKUP(Tabela2[[#This Row],[SIEMA]],Siema2025,73,FALSE)</f>
        <v/>
      </c>
      <c r="AZ255" s="108" t="str">
        <f>VLOOKUP(Tabela2[[#This Row],[SIEMA]],Siema2025,75,FALSE)</f>
        <v/>
      </c>
      <c r="BA255" s="108" t="str">
        <f>VLOOKUP(Tabela2[[#This Row],[SIEMA]],Siema2025,77,FALSE)</f>
        <v/>
      </c>
      <c r="BB255" s="108" t="str">
        <f>VLOOKUP(Tabela2[[#This Row],[SIEMA]],Siema2025,79,FALSE)</f>
        <v/>
      </c>
      <c r="BC255" s="108" t="str">
        <f>IF(Tabela2[[#This Row],[Outro(s) ]] = "X", "PREENCHER","NA")</f>
        <v>NA</v>
      </c>
      <c r="BD255" s="108" t="str">
        <f>VLOOKUP(Tabela2[[#This Row],[SIEMA]],Siema2025,82,FALSE)</f>
        <v/>
      </c>
      <c r="BE255" s="108" t="str">
        <f>VLOOKUP(Tabela2[[#This Row],[SIEMA]],Siema2025,81,FALSE)</f>
        <v/>
      </c>
      <c r="BF255" s="110" t="s">
        <v>3066</v>
      </c>
      <c r="BG255" s="110" t="s">
        <v>7123</v>
      </c>
      <c r="BH255" s="111" t="str">
        <f>VLOOKUP(Tabela2[[#This Row],[SIEMA]],Siema2025,29,FALSE)</f>
        <v>02502844000166</v>
      </c>
      <c r="BI255" s="112" t="str">
        <f>VLOOKUP(Tabela2[[#This Row],[SIEMA]],Siema2025,107,FALSE)</f>
        <v>Não</v>
      </c>
      <c r="BJ255" s="107" t="s">
        <v>7099</v>
      </c>
      <c r="BK255" s="104" t="s">
        <v>2696</v>
      </c>
      <c r="BL255" s="140">
        <v>45775</v>
      </c>
      <c r="BM255" s="108">
        <f ca="1">IF(Tabela2[[#This Row],[Data de atendimento do Ibama (considerar o primeiro documento/ação)]]="",_xlfn.DAYS(TODAY(),J255),_xlfn.DAYS(Tabela2[[#This Row],[Data de atendimento do Ibama (considerar o primeiro documento/ação)]],J255))</f>
        <v>12</v>
      </c>
      <c r="BN255" s="108" t="str">
        <f>IF(Tabela2[[#This Row],[Atendido pelo Ibama ("Não" ou "Sim")]]="Não","Preencher", IF(Tabela2[[#This Row],[Atendido pelo Ibama ("Não" ou "Sim")]]="Sim","NA",""))</f>
        <v>NA</v>
      </c>
      <c r="BO255" s="114" t="s">
        <v>7100</v>
      </c>
      <c r="BP255" s="108" t="str">
        <f>IF(Tabela2[[#This Row],[Forma de atendimento (primeiro documento/ação)]]= "Outros (especificar)", "PREENCHER","NA")</f>
        <v>NA</v>
      </c>
      <c r="BQ255" s="106" t="s">
        <v>123</v>
      </c>
      <c r="BR255" s="108" t="str">
        <f>IF(Tabela2[[#This Row],[Equipe do Ibama foi a campo? Houve sobrevoo do Poseidon?]] = "Sim", "PREENCHER","NA")</f>
        <v>NA</v>
      </c>
      <c r="BS255" s="108" t="str">
        <f>IF(Tabela2[[#This Row],[Se sim, foi emitida Ordem de Emergência? (informações vinculada à coluna CK)]] = "Sim", "PREENCHER","NA")</f>
        <v>NA</v>
      </c>
      <c r="BT255" s="108" t="s">
        <v>7126</v>
      </c>
      <c r="BU255" s="108" t="s">
        <v>2696</v>
      </c>
      <c r="BV255" s="108" t="s">
        <v>123</v>
      </c>
      <c r="BW255" s="108" t="s">
        <v>123</v>
      </c>
      <c r="BX255" s="106" t="s">
        <v>7127</v>
      </c>
      <c r="BY255" s="106"/>
      <c r="BZ255" s="104" t="str">
        <f>IF(Tabela2[[#This Row],[Data do documento de encerramento]]="NA","NA",IF(Tabela2[[#This Row],[Data do documento de encerramento]]="","Pendente de conclusão/ encerramento",_xlfn.DAYS(Tabela2[[#This Row],[Data do documento de encerramento]],J255)))</f>
        <v>Pendente de conclusão/ encerramento</v>
      </c>
      <c r="CA255" s="107" t="s">
        <v>7128</v>
      </c>
      <c r="CB255" s="107"/>
      <c r="CC255" s="131"/>
      <c r="CD255" s="107"/>
      <c r="CE255" s="107"/>
      <c r="CF255" s="107"/>
    </row>
    <row r="256" spans="1:84" ht="45.75" hidden="1">
      <c r="A256" s="169">
        <v>202543043213</v>
      </c>
      <c r="B256" s="170" t="s">
        <v>8290</v>
      </c>
      <c r="C256" s="108" t="str">
        <f>VLOOKUP(Tabela2[[#This Row],[SIEMA]],Siema2025,4,FALSE)</f>
        <v xml:space="preserve"> MG</v>
      </c>
      <c r="D256" s="106" t="str">
        <f>VLOOKUP(Tabela2[[#This Row],[SIEMA]],Siema2025,3,FALSE)</f>
        <v xml:space="preserve">Belo Horizonte </v>
      </c>
      <c r="E256" s="106" t="str">
        <f>VLOOKUP(Tabela2[[#This Row],[SIEMA]],Siema2025,20,FALSE)</f>
        <v>Rua Prata, 56 - Bairro Cruzeiro</v>
      </c>
      <c r="F256" s="106" t="s">
        <v>6920</v>
      </c>
      <c r="G256" s="109" t="s">
        <v>8291</v>
      </c>
      <c r="H256" s="106" t="s">
        <v>8292</v>
      </c>
      <c r="I256" s="104" t="s">
        <v>7114</v>
      </c>
      <c r="J256" s="105">
        <f>VLOOKUP(Tabela2[[#This Row],[SIEMA]],Siema2025,2,FALSE)</f>
        <v>45763</v>
      </c>
      <c r="K256" s="105" t="str">
        <f>VLOOKUP(Tabela2[[#This Row],[SIEMA]],Siema2025,16,FALSE)</f>
        <v>Quarta</v>
      </c>
      <c r="L256" s="106" t="str">
        <f>IF(Tabela2[[#This Row],[Data]]="","Sem Informação",VLOOKUP(MONTH(Tabela2[[#This Row],[Data]]),'[1]Validação de dados'!$I$1:$J$13,2,0))</f>
        <v>Abril</v>
      </c>
      <c r="M256" s="104">
        <f>YEAR(Tabela2[[#This Row],[Data]])</f>
        <v>2025</v>
      </c>
      <c r="N256" s="105" t="str">
        <f>VLOOKUP(Tabela2[[#This Row],[SIEMA]],Siema2025,17,FALSE)</f>
        <v>Matutino</v>
      </c>
      <c r="O256" s="105" t="s">
        <v>1470</v>
      </c>
      <c r="P256" s="104" t="str">
        <f>VLOOKUP(Tabela2[[#This Row],[SIEMA]],Siema2025,21,FALSE)</f>
        <v>Outros - Vazamento de Gás</v>
      </c>
      <c r="Q256" s="104">
        <v>1971</v>
      </c>
      <c r="R256" s="104" t="s">
        <v>7915</v>
      </c>
      <c r="S256" s="107" t="str">
        <f>IF(Q256="","", IF(Q256="NC","", IF(Q256="NE","", IF(Q256="NA","",IFERROR(VLOOKUP(Q256,Produtos!$A$1:$C$2319,2,FALSE),"Não Cadastrado")))))</f>
        <v>METANO, COMPRIMIDO, ou GÁS NATURAL, COMPRIMIDO, com elevado teor de metano</v>
      </c>
      <c r="T256" s="104" t="s">
        <v>7916</v>
      </c>
      <c r="U256" s="104" t="str">
        <f>VLOOKUP(Tabela2[[#This Row],[SIEMA]],Siema2025,12,FALSE)</f>
        <v xml:space="preserve"> </v>
      </c>
      <c r="V256" s="104">
        <f>IF(Q256="","",IF(ISNUMBER(Q256)=FALSE,"Não se aplica",IFERROR(VLOOKUP(Q256,Produtos!$A$1:$C$2319,3,FALSE),"Não Cadastrado")))</f>
        <v>2.1</v>
      </c>
      <c r="W256" s="104" t="str">
        <f>VLOOKUP(Tabela2[[#This Row],[SIEMA]],Siema2025,10,FALSE)</f>
        <v/>
      </c>
      <c r="X256" s="113" t="str">
        <f>IF(Tabela2[[#This Row],[Origem do acidente]] = "Plataforma", "PREENCHER","NA")</f>
        <v>NA</v>
      </c>
      <c r="Y256" s="109" t="str">
        <f>IF(W256="","", IF(W256="NC","", IF(W256="NE","", IF(W256="NA","",IFERROR(VLOOKUP(W256,Produtos!$A$1:$C$2319,2,FALSE),"Não Cadastrado")))))</f>
        <v/>
      </c>
      <c r="Z256" s="104" t="str">
        <f>VLOOKUP(Tabela2[[#This Row],[SIEMA]],Siema2025,11,FALSE)</f>
        <v xml:space="preserve"> </v>
      </c>
      <c r="AA256" s="104" t="str">
        <f>VLOOKUP(Tabela2[[#This Row],[SIEMA]],Siema2025,12,FALSE)</f>
        <v xml:space="preserve"> </v>
      </c>
      <c r="AB256" s="104" t="str">
        <f>IF(W256="","",IF(ISNUMBER(W256)=FALSE,"Não se aplica",IFERROR(VLOOKUP(W256,Produtos!$A$1:$C$2319,3,FALSE),"Não Cadastrado")))</f>
        <v/>
      </c>
      <c r="AC256" s="104"/>
      <c r="AD256" s="108" t="str">
        <f>IF(Tabela2[[#This Row],[Origem do acidente]] = "Plataforma", "PREENCHER","NA")</f>
        <v>NA</v>
      </c>
      <c r="AE256" s="107" t="str">
        <f>IF(AC256="","", IF(AC256="NC","", IF(AC256="NE","", IF(AC256="NA","",IFERROR(VLOOKUP(AC256,Produtos!$A$1:$C$2319,2,FALSE),"Não Cadastrado")))))</f>
        <v/>
      </c>
      <c r="AF256" s="104"/>
      <c r="AG256" s="104"/>
      <c r="AH256" s="104" t="str">
        <f>IF(AC256="","",IF(ISNUMBER(AC256)=FALSE,"Não se aplica",IFERROR(VLOOKUP(AC256,Produtos!$A$1:$C$2319,3,FALSE),"Não Cadastrado")))</f>
        <v/>
      </c>
      <c r="AI256" s="104"/>
      <c r="AJ256" s="104" t="str">
        <f>VLOOKUP(Tabela2[[#This Row],[SIEMA]],Siema2025,26,FALSE)</f>
        <v>Perfuração de tubulação por retro-escavadeira</v>
      </c>
      <c r="AK256" s="107" t="s">
        <v>7190</v>
      </c>
      <c r="AL256" s="107"/>
      <c r="AM256" s="107"/>
      <c r="AN256" s="108" t="str">
        <f>VLOOKUP(Tabela2[[#This Row],[SIEMA]],Siema2025,51,FALSE)</f>
        <v/>
      </c>
      <c r="AO256" s="108" t="str">
        <f>VLOOKUP(Tabela2[[#This Row],[SIEMA]],Siema2025,53,FALSE)</f>
        <v>X</v>
      </c>
      <c r="AP256" s="108" t="str">
        <f>VLOOKUP(Tabela2[[#This Row],[SIEMA]],Siema2025,55,FALSE)</f>
        <v/>
      </c>
      <c r="AQ256" s="108" t="str">
        <f>VLOOKUP(Tabela2[[#This Row],[SIEMA]],Siema2025,57,FALSE)</f>
        <v/>
      </c>
      <c r="AR256" s="108" t="str">
        <f>VLOOKUP(Tabela2[[#This Row],[SIEMA]],Siema2025,59,FALSE)</f>
        <v/>
      </c>
      <c r="AS256" s="108" t="str">
        <f>VLOOKUP(Tabela2[[#This Row],[SIEMA]],Siema2025,61,FALSE)</f>
        <v/>
      </c>
      <c r="AT256" s="108" t="str">
        <f>VLOOKUP(Tabela2[[#This Row],[SIEMA]],Siema2025,63,FALSE)</f>
        <v/>
      </c>
      <c r="AU256" s="108" t="str">
        <f>VLOOKUP(Tabela2[[#This Row],[SIEMA]],Siema2025,65,FALSE)</f>
        <v/>
      </c>
      <c r="AV256" s="108" t="str">
        <f>VLOOKUP(Tabela2[[#This Row],[SIEMA]],Siema2025,67,FALSE)</f>
        <v/>
      </c>
      <c r="AW256" s="108" t="str">
        <f>VLOOKUP(Tabela2[[#This Row],[SIEMA]],Siema2025,69,FALSE)</f>
        <v>X</v>
      </c>
      <c r="AX256" s="108" t="str">
        <f>VLOOKUP(Tabela2[[#This Row],[SIEMA]],Siema2025,71,FALSE)</f>
        <v/>
      </c>
      <c r="AY256" s="108" t="str">
        <f>VLOOKUP(Tabela2[[#This Row],[SIEMA]],Siema2025,73,FALSE)</f>
        <v/>
      </c>
      <c r="AZ256" s="108" t="str">
        <f>VLOOKUP(Tabela2[[#This Row],[SIEMA]],Siema2025,75,FALSE)</f>
        <v/>
      </c>
      <c r="BA256" s="108" t="str">
        <f>VLOOKUP(Tabela2[[#This Row],[SIEMA]],Siema2025,77,FALSE)</f>
        <v/>
      </c>
      <c r="BB256" s="108" t="str">
        <f>VLOOKUP(Tabela2[[#This Row],[SIEMA]],Siema2025,79,FALSE)</f>
        <v/>
      </c>
      <c r="BC256" s="108" t="str">
        <f>IF(Tabela2[[#This Row],[Outro(s) ]] = "X", "PREENCHER","NA")</f>
        <v>NA</v>
      </c>
      <c r="BD256" s="108" t="str">
        <f>VLOOKUP(Tabela2[[#This Row],[SIEMA]],Siema2025,82,FALSE)</f>
        <v/>
      </c>
      <c r="BE256" s="108" t="str">
        <f>VLOOKUP(Tabela2[[#This Row],[SIEMA]],Siema2025,81,FALSE)</f>
        <v/>
      </c>
      <c r="BF256" s="110" t="s">
        <v>8293</v>
      </c>
      <c r="BG256" s="110"/>
      <c r="BH256" s="111">
        <v>17281106000103</v>
      </c>
      <c r="BI256" s="112" t="str">
        <f>VLOOKUP(Tabela2[[#This Row],[SIEMA]],Siema2025,107,FALSE)</f>
        <v>Não</v>
      </c>
      <c r="BJ256" s="107" t="s">
        <v>7113</v>
      </c>
      <c r="BK256" s="104" t="s">
        <v>2696</v>
      </c>
      <c r="BL256" s="140">
        <v>45783</v>
      </c>
      <c r="BM256" s="108">
        <f ca="1">IF(Tabela2[[#This Row],[Data de atendimento do Ibama (considerar o primeiro documento/ação)]]="",_xlfn.DAYS(TODAY(),J256),_xlfn.DAYS(Tabela2[[#This Row],[Data de atendimento do Ibama (considerar o primeiro documento/ação)]],J256))</f>
        <v>20</v>
      </c>
      <c r="BN256" s="108" t="str">
        <f>IF(Tabela2[[#This Row],[Atendido pelo Ibama ("Não" ou "Sim")]]="Não","Preencher", IF(Tabela2[[#This Row],[Atendido pelo Ibama ("Não" ou "Sim")]]="Sim","NA",""))</f>
        <v>NA</v>
      </c>
      <c r="BO256" s="114" t="s">
        <v>7100</v>
      </c>
      <c r="BP256" s="108" t="str">
        <f>IF(Tabela2[[#This Row],[Forma de atendimento (primeiro documento/ação)]]= "Outros (especificar)", "PREENCHER","NA")</f>
        <v>NA</v>
      </c>
      <c r="BQ256" s="106" t="s">
        <v>123</v>
      </c>
      <c r="BR256" s="108" t="str">
        <f>IF(Tabela2[[#This Row],[Equipe do Ibama foi a campo? Houve sobrevoo do Poseidon?]] = "Sim", "PREENCHER","NA")</f>
        <v>NA</v>
      </c>
      <c r="BS256" s="108" t="str">
        <f>IF(Tabela2[[#This Row],[Se sim, foi emitida Ordem de Emergência? (informações vinculada à coluna CK)]] = "Sim", "PREENCHER","NA")</f>
        <v>NA</v>
      </c>
      <c r="BT256" s="108" t="str">
        <f>IF(Tabela2[[#This Row],[Foi elaborado Relatório de Vistoria pelo Ibama? (informações vinculada à coluna CK)]] = "Sim", "PREENCHER","NA")</f>
        <v>NA</v>
      </c>
      <c r="BU256" s="108" t="str">
        <f>IF(Tabela2[[#This Row],[Houve envio de Informações Pós-acidente (preencher "não se aplica" quando de competência estadual/municipal)]] = "Sim", "PREENCHER","NA")</f>
        <v>NA</v>
      </c>
      <c r="BV256" s="108" t="str">
        <f>IF(Tabela2[[#This Row],[Houve avaliação das informações pós-acidente solicitadas/enviadas?]] = "Sim", "PREENCHER","NA")</f>
        <v>NA</v>
      </c>
      <c r="BW256" s="108" t="s">
        <v>2696</v>
      </c>
      <c r="BX256" s="106" t="s">
        <v>7102</v>
      </c>
      <c r="BY256" s="140">
        <v>45848</v>
      </c>
      <c r="BZ256" s="104">
        <f>IF(Tabela2[[#This Row],[Data do documento de encerramento]]="NA","NA",IF(Tabela2[[#This Row],[Data do documento de encerramento]]="","Pendente de conclusão/ encerramento",_xlfn.DAYS(Tabela2[[#This Row],[Data do documento de encerramento]],J256)))</f>
        <v>85</v>
      </c>
      <c r="CA256" s="107" t="s">
        <v>8294</v>
      </c>
      <c r="CB256" s="107"/>
      <c r="CC256" s="129"/>
      <c r="CD256" s="107"/>
      <c r="CE256" s="107"/>
      <c r="CF256" s="107"/>
    </row>
    <row r="257" spans="1:84" ht="45.75" hidden="1">
      <c r="A257" s="169">
        <v>202541868442</v>
      </c>
      <c r="B257" s="170" t="s">
        <v>8295</v>
      </c>
      <c r="C257" s="108" t="str">
        <f>VLOOKUP(Tabela2[[#This Row],[SIEMA]],Siema2025,4,FALSE)</f>
        <v xml:space="preserve"> MG</v>
      </c>
      <c r="D257" s="106" t="str">
        <f>VLOOKUP(Tabela2[[#This Row],[SIEMA]],Siema2025,3,FALSE)</f>
        <v xml:space="preserve">Carmópolis de Minas </v>
      </c>
      <c r="E257" s="106" t="s">
        <v>4216</v>
      </c>
      <c r="F257" s="106" t="s">
        <v>8296</v>
      </c>
      <c r="G257" s="106" t="s">
        <v>8297</v>
      </c>
      <c r="H257" s="106" t="s">
        <v>8298</v>
      </c>
      <c r="I257" s="104" t="s">
        <v>7114</v>
      </c>
      <c r="J257" s="105">
        <f>VLOOKUP(Tabela2[[#This Row],[SIEMA]],Siema2025,2,FALSE)</f>
        <v>45764</v>
      </c>
      <c r="K257" s="105" t="str">
        <f>VLOOKUP(Tabela2[[#This Row],[SIEMA]],Siema2025,16,FALSE)</f>
        <v>Quinta</v>
      </c>
      <c r="L257" s="106" t="str">
        <f>IF(Tabela2[[#This Row],[Data]]="","Sem Informação",VLOOKUP(MONTH(Tabela2[[#This Row],[Data]]),'[1]Validação de dados'!$I$1:$J$13,2,0))</f>
        <v>Abril</v>
      </c>
      <c r="M257" s="104">
        <f>YEAR(Tabela2[[#This Row],[Data]])</f>
        <v>2025</v>
      </c>
      <c r="N257" s="105" t="str">
        <f>VLOOKUP(Tabela2[[#This Row],[SIEMA]],Siema2025,17,FALSE)</f>
        <v>Noturno</v>
      </c>
      <c r="O257" s="105" t="str">
        <f>VLOOKUP(Tabela2[[#This Row],[SIEMA]],Siema2025,5,FALSE)</f>
        <v>Rodovia</v>
      </c>
      <c r="P257" s="104" t="str">
        <f>VLOOKUP(Tabela2[[#This Row],[SIEMA]],Siema2025,21,FALSE)</f>
        <v/>
      </c>
      <c r="Q257" s="104">
        <v>1071</v>
      </c>
      <c r="R257" s="104" t="str">
        <f>VLOOKUP(Tabela2[[#This Row],[SIEMA]],Siema2025,10,FALSE)</f>
        <v/>
      </c>
      <c r="S257" s="107" t="str">
        <f>IF(Q257="","", IF(Q257="NC","", IF(Q257="NE","", IF(Q257="NA","",IFERROR(VLOOKUP(Q257,Produtos!$A$1:$C$2319,2,FALSE),"Não Cadastrado")))))</f>
        <v>GÁS DE ÓLEO, COMPRIMIDO</v>
      </c>
      <c r="T257" s="104">
        <v>26000</v>
      </c>
      <c r="U257" s="104" t="s">
        <v>7121</v>
      </c>
      <c r="V257" s="104">
        <f>IF(Q257="","",IF(ISNUMBER(Q257)=FALSE,"Não se aplica",IFERROR(VLOOKUP(Q257,Produtos!$A$1:$C$2319,3,FALSE),"Não Cadastrado")))</f>
        <v>2.2999999999999998</v>
      </c>
      <c r="W257" s="104" t="str">
        <f>VLOOKUP(Tabela2[[#This Row],[SIEMA]],Siema2025,10,FALSE)</f>
        <v/>
      </c>
      <c r="X257" s="113" t="str">
        <f>IF(Tabela2[[#This Row],[Origem do acidente]] = "Plataforma", "PREENCHER","NA")</f>
        <v>NA</v>
      </c>
      <c r="Y257" s="109" t="str">
        <f>IF(W257="","", IF(W257="NC","", IF(W257="NE","", IF(W257="NA","",IFERROR(VLOOKUP(W257,Produtos!$A$1:$C$2319,2,FALSE),"Não Cadastrado")))))</f>
        <v/>
      </c>
      <c r="Z257" s="104" t="str">
        <f>VLOOKUP(Tabela2[[#This Row],[SIEMA]],Siema2025,11,FALSE)</f>
        <v xml:space="preserve"> </v>
      </c>
      <c r="AA257" s="104" t="str">
        <f>VLOOKUP(Tabela2[[#This Row],[SIEMA]],Siema2025,12,FALSE)</f>
        <v xml:space="preserve"> </v>
      </c>
      <c r="AB257" s="104" t="str">
        <f>IF(W257="","",IF(ISNUMBER(W257)=FALSE,"Não se aplica",IFERROR(VLOOKUP(W257,Produtos!$A$1:$C$2319,3,FALSE),"Não Cadastrado")))</f>
        <v/>
      </c>
      <c r="AC257" s="104"/>
      <c r="AD257" s="108" t="str">
        <f>IF(Tabela2[[#This Row],[Origem do acidente]] = "Plataforma", "PREENCHER","NA")</f>
        <v>NA</v>
      </c>
      <c r="AE257" s="107" t="str">
        <f>IF(AC257="","", IF(AC257="NC","", IF(AC257="NE","", IF(AC257="NA","",IFERROR(VLOOKUP(AC257,Produtos!$A$1:$C$2319,2,FALSE),"Não Cadastrado")))))</f>
        <v/>
      </c>
      <c r="AF257" s="104"/>
      <c r="AG257" s="104"/>
      <c r="AH257" s="104" t="str">
        <f>IF(AC257="","",IF(ISNUMBER(AC257)=FALSE,"Não se aplica",IFERROR(VLOOKUP(AC257,Produtos!$A$1:$C$2319,3,FALSE),"Não Cadastrado")))</f>
        <v/>
      </c>
      <c r="AI257" s="104"/>
      <c r="AJ257" s="104" t="s">
        <v>8299</v>
      </c>
      <c r="AK257" s="107" t="s">
        <v>7190</v>
      </c>
      <c r="AL257" s="107" t="s">
        <v>7363</v>
      </c>
      <c r="AM257" s="107" t="s">
        <v>7182</v>
      </c>
      <c r="AN257" s="108" t="str">
        <f>VLOOKUP(Tabela2[[#This Row],[SIEMA]],Siema2025,51,FALSE)</f>
        <v/>
      </c>
      <c r="AO257" s="108" t="str">
        <f>VLOOKUP(Tabela2[[#This Row],[SIEMA]],Siema2025,53,FALSE)</f>
        <v/>
      </c>
      <c r="AP257" s="108" t="str">
        <f>VLOOKUP(Tabela2[[#This Row],[SIEMA]],Siema2025,55,FALSE)</f>
        <v/>
      </c>
      <c r="AQ257" s="108" t="str">
        <f>VLOOKUP(Tabela2[[#This Row],[SIEMA]],Siema2025,57,FALSE)</f>
        <v/>
      </c>
      <c r="AR257" s="108" t="str">
        <f>VLOOKUP(Tabela2[[#This Row],[SIEMA]],Siema2025,59,FALSE)</f>
        <v/>
      </c>
      <c r="AS257" s="108" t="str">
        <f>VLOOKUP(Tabela2[[#This Row],[SIEMA]],Siema2025,61,FALSE)</f>
        <v/>
      </c>
      <c r="AT257" s="108" t="str">
        <f>VLOOKUP(Tabela2[[#This Row],[SIEMA]],Siema2025,63,FALSE)</f>
        <v/>
      </c>
      <c r="AU257" s="108"/>
      <c r="AV257" s="108" t="str">
        <f>VLOOKUP(Tabela2[[#This Row],[SIEMA]],Siema2025,67,FALSE)</f>
        <v/>
      </c>
      <c r="AW257" s="108" t="str">
        <f>VLOOKUP(Tabela2[[#This Row],[SIEMA]],Siema2025,69,FALSE)</f>
        <v/>
      </c>
      <c r="AX257" s="108" t="str">
        <f>VLOOKUP(Tabela2[[#This Row],[SIEMA]],Siema2025,71,FALSE)</f>
        <v/>
      </c>
      <c r="AY257" s="108" t="str">
        <f>VLOOKUP(Tabela2[[#This Row],[SIEMA]],Siema2025,73,FALSE)</f>
        <v/>
      </c>
      <c r="AZ257" s="108" t="str">
        <f>VLOOKUP(Tabela2[[#This Row],[SIEMA]],Siema2025,75,FALSE)</f>
        <v/>
      </c>
      <c r="BA257" s="108" t="str">
        <f>VLOOKUP(Tabela2[[#This Row],[SIEMA]],Siema2025,77,FALSE)</f>
        <v/>
      </c>
      <c r="BB257" s="108" t="str">
        <f>VLOOKUP(Tabela2[[#This Row],[SIEMA]],Siema2025,79,FALSE)</f>
        <v/>
      </c>
      <c r="BC257" s="108" t="str">
        <f>IF(Tabela2[[#This Row],[Outro(s) ]] = "X", "PREENCHER","NA")</f>
        <v>NA</v>
      </c>
      <c r="BD257" s="108" t="str">
        <f>VLOOKUP(Tabela2[[#This Row],[SIEMA]],Siema2025,82,FALSE)</f>
        <v/>
      </c>
      <c r="BE257" s="108" t="s">
        <v>7183</v>
      </c>
      <c r="BF257" s="110" t="str">
        <f>VLOOKUP(Tabela2[[#This Row],[SIEMA]],Siema2025,28,FALSE)</f>
        <v>A D COMERCIO DE GAS LTDA</v>
      </c>
      <c r="BG257" s="110"/>
      <c r="BH257" s="111" t="str">
        <f>VLOOKUP(Tabela2[[#This Row],[SIEMA]],Siema2025,29,FALSE)</f>
        <v>07850229000164</v>
      </c>
      <c r="BI257" s="112" t="s">
        <v>2696</v>
      </c>
      <c r="BJ257" s="107" t="s">
        <v>7099</v>
      </c>
      <c r="BK257" s="104" t="s">
        <v>2696</v>
      </c>
      <c r="BL257" s="140">
        <v>45769</v>
      </c>
      <c r="BM257" s="108">
        <f ca="1">IF(Tabela2[[#This Row],[Data de atendimento do Ibama (considerar o primeiro documento/ação)]]="",_xlfn.DAYS(TODAY(),J257),_xlfn.DAYS(Tabela2[[#This Row],[Data de atendimento do Ibama (considerar o primeiro documento/ação)]],J257))</f>
        <v>5</v>
      </c>
      <c r="BN257" s="108" t="str">
        <f>IF(Tabela2[[#This Row],[Atendido pelo Ibama ("Não" ou "Sim")]]="Não","Preencher", IF(Tabela2[[#This Row],[Atendido pelo Ibama ("Não" ou "Sim")]]="Sim","NA",""))</f>
        <v>NA</v>
      </c>
      <c r="BO257" s="114" t="s">
        <v>7100</v>
      </c>
      <c r="BP257" s="108" t="str">
        <f>IF(Tabela2[[#This Row],[Forma de atendimento (primeiro documento/ação)]]= "Outros (especificar)", "PREENCHER","NA")</f>
        <v>NA</v>
      </c>
      <c r="BQ257" s="106" t="s">
        <v>123</v>
      </c>
      <c r="BR257" s="108" t="str">
        <f>IF(Tabela2[[#This Row],[Equipe do Ibama foi a campo? Houve sobrevoo do Poseidon?]] = "Sim", "PREENCHER","NA")</f>
        <v>NA</v>
      </c>
      <c r="BS257" s="108" t="str">
        <f>IF(Tabela2[[#This Row],[Se sim, foi emitida Ordem de Emergência? (informações vinculada à coluna CK)]] = "Sim", "PREENCHER","NA")</f>
        <v>NA</v>
      </c>
      <c r="BT257" s="108" t="s">
        <v>7101</v>
      </c>
      <c r="BU257" s="108" t="s">
        <v>2696</v>
      </c>
      <c r="BV257" s="108" t="s">
        <v>123</v>
      </c>
      <c r="BW257" s="108" t="s">
        <v>2696</v>
      </c>
      <c r="BX257" s="106" t="s">
        <v>7102</v>
      </c>
      <c r="BY257" s="140">
        <v>45789</v>
      </c>
      <c r="BZ257" s="104">
        <f>IF(Tabela2[[#This Row],[Data do documento de encerramento]]="NA","NA",IF(Tabela2[[#This Row],[Data do documento de encerramento]]="","Pendente de conclusão/ encerramento",_xlfn.DAYS(Tabela2[[#This Row],[Data do documento de encerramento]],J257)))</f>
        <v>25</v>
      </c>
      <c r="CA257" s="107" t="s">
        <v>8300</v>
      </c>
      <c r="CB257" s="107"/>
      <c r="CC257" s="129"/>
      <c r="CD257" s="107"/>
      <c r="CE257" s="107"/>
      <c r="CF257" s="107"/>
    </row>
    <row r="258" spans="1:84" ht="76.5">
      <c r="A258" s="169">
        <v>202541818029</v>
      </c>
      <c r="B258" s="170" t="s">
        <v>8301</v>
      </c>
      <c r="C258" s="108" t="s">
        <v>7135</v>
      </c>
      <c r="D258" s="106" t="s">
        <v>637</v>
      </c>
      <c r="E258" s="106" t="s">
        <v>8302</v>
      </c>
      <c r="F258" s="106"/>
      <c r="G258" s="106" t="s">
        <v>8303</v>
      </c>
      <c r="H258" s="106" t="s">
        <v>8304</v>
      </c>
      <c r="I258" s="104" t="str">
        <f>VLOOKUP(Tabela2[[#This Row],[SIEMA]],Siema2025,19,FALSE)</f>
        <v>Campos</v>
      </c>
      <c r="J258" s="105">
        <f>VLOOKUP(Tabela2[[#This Row],[SIEMA]],Siema2025,2,FALSE)</f>
        <v>45765</v>
      </c>
      <c r="K258" s="105" t="str">
        <f>VLOOKUP(Tabela2[[#This Row],[SIEMA]],Siema2025,16,FALSE)</f>
        <v>Sexta</v>
      </c>
      <c r="L258" s="106" t="str">
        <f>IF(Tabela2[[#This Row],[Data]]="","Sem Informação",VLOOKUP(MONTH(Tabela2[[#This Row],[Data]]),'[1]Validação de dados'!$I$1:$J$13,2,0))</f>
        <v>Abril</v>
      </c>
      <c r="M258" s="104">
        <f>YEAR(Tabela2[[#This Row],[Data]])</f>
        <v>2025</v>
      </c>
      <c r="N258" s="105" t="str">
        <f>VLOOKUP(Tabela2[[#This Row],[SIEMA]],Siema2025,17,FALSE)</f>
        <v>Madrugada</v>
      </c>
      <c r="O258" s="105" t="s">
        <v>111</v>
      </c>
      <c r="P258" s="104" t="str">
        <f>VLOOKUP(Tabela2[[#This Row],[SIEMA]],Siema2025,21,FALSE)</f>
        <v>Embarcação Parcel do Badejo em operação no poço 7-ESP-54D-RJS, Campo de Espadarte, Bacia de Campos.</v>
      </c>
      <c r="Q258" s="104" t="s">
        <v>7094</v>
      </c>
      <c r="R258" s="104" t="s">
        <v>7146</v>
      </c>
      <c r="S258" s="104" t="s">
        <v>7147</v>
      </c>
      <c r="T258" t="s">
        <v>8305</v>
      </c>
      <c r="U258" s="104" t="str">
        <f>VLOOKUP(Tabela2[[#This Row],[SIEMA]],Siema2025,12,FALSE)</f>
        <v>M3</v>
      </c>
      <c r="V258" s="104" t="s">
        <v>637</v>
      </c>
      <c r="W258" s="104"/>
      <c r="X258" s="113" t="str">
        <f>IF(Tabela2[[#This Row],[Origem do acidente]] = "Plataforma", "PREENCHER","NA")</f>
        <v>PREENCHER</v>
      </c>
      <c r="Y258" s="109" t="str">
        <f>IF(W258="","", IF(W258="NC","", IF(W258="NE","", IF(W258="NA","",IFERROR(VLOOKUP(W258,Produtos!$A$1:$C$2319,2,FALSE),"Não Cadastrado")))))</f>
        <v/>
      </c>
      <c r="Z258" s="104"/>
      <c r="AA258" s="104" t="str">
        <f>VLOOKUP(Tabela2[[#This Row],[SIEMA]],Siema2025,12,FALSE)</f>
        <v>M3</v>
      </c>
      <c r="AB258" s="104" t="str">
        <f>IF(W258="","",IF(ISNUMBER(W258)=FALSE,"Não se aplica",IFERROR(VLOOKUP(W258,Produtos!$A$1:$C$2319,3,FALSE),"Não Cadastrado")))</f>
        <v/>
      </c>
      <c r="AC258" s="104"/>
      <c r="AD258" s="108" t="str">
        <f>IF(Tabela2[[#This Row],[Origem do acidente]] = "Plataforma", "PREENCHER","NA")</f>
        <v>PREENCHER</v>
      </c>
      <c r="AE258" s="107" t="str">
        <f>IF(AC258="","", IF(AC258="NC","", IF(AC258="NE","", IF(AC258="NA","",IFERROR(VLOOKUP(AC258,Produtos!$A$1:$C$2319,2,FALSE),"Não Cadastrado")))))</f>
        <v/>
      </c>
      <c r="AF258" s="104"/>
      <c r="AG258" s="104"/>
      <c r="AH258" s="104" t="str">
        <f>IF(AC258="","",IF(ISNUMBER(AC258)=FALSE,"Não se aplica",IFERROR(VLOOKUP(AC258,Produtos!$A$1:$C$2319,3,FALSE),"Não Cadastrado")))</f>
        <v/>
      </c>
      <c r="AI258" s="104"/>
      <c r="AJ258" s="104" t="str">
        <f>VLOOKUP(Tabela2[[#This Row],[SIEMA]],Siema2025,26,FALSE)</f>
        <v>Em investigação.</v>
      </c>
      <c r="AK258" s="107" t="s">
        <v>7290</v>
      </c>
      <c r="AL258" s="107"/>
      <c r="AM258" s="107"/>
      <c r="AN258" s="108" t="str">
        <f>VLOOKUP(Tabela2[[#This Row],[SIEMA]],Siema2025,51,FALSE)</f>
        <v/>
      </c>
      <c r="AO258" s="108" t="str">
        <f>VLOOKUP(Tabela2[[#This Row],[SIEMA]],Siema2025,53,FALSE)</f>
        <v/>
      </c>
      <c r="AP258" s="108" t="str">
        <f>VLOOKUP(Tabela2[[#This Row],[SIEMA]],Siema2025,55,FALSE)</f>
        <v/>
      </c>
      <c r="AQ258" s="108" t="str">
        <f>VLOOKUP(Tabela2[[#This Row],[SIEMA]],Siema2025,57,FALSE)</f>
        <v/>
      </c>
      <c r="AR258" s="108" t="str">
        <f>VLOOKUP(Tabela2[[#This Row],[SIEMA]],Siema2025,59,FALSE)</f>
        <v/>
      </c>
      <c r="AS258" s="108" t="str">
        <f>VLOOKUP(Tabela2[[#This Row],[SIEMA]],Siema2025,61,FALSE)</f>
        <v>X</v>
      </c>
      <c r="AT258" s="108" t="str">
        <f>VLOOKUP(Tabela2[[#This Row],[SIEMA]],Siema2025,63,FALSE)</f>
        <v/>
      </c>
      <c r="AU258" s="108" t="str">
        <f>VLOOKUP(Tabela2[[#This Row],[SIEMA]],Siema2025,65,FALSE)</f>
        <v/>
      </c>
      <c r="AV258" s="108" t="str">
        <f>VLOOKUP(Tabela2[[#This Row],[SIEMA]],Siema2025,67,FALSE)</f>
        <v/>
      </c>
      <c r="AW258" s="108" t="str">
        <f>VLOOKUP(Tabela2[[#This Row],[SIEMA]],Siema2025,69,FALSE)</f>
        <v/>
      </c>
      <c r="AX258" s="108" t="str">
        <f>VLOOKUP(Tabela2[[#This Row],[SIEMA]],Siema2025,71,FALSE)</f>
        <v/>
      </c>
      <c r="AY258" s="108" t="str">
        <f>VLOOKUP(Tabela2[[#This Row],[SIEMA]],Siema2025,73,FALSE)</f>
        <v/>
      </c>
      <c r="AZ258" s="108" t="str">
        <f>VLOOKUP(Tabela2[[#This Row],[SIEMA]],Siema2025,75,FALSE)</f>
        <v/>
      </c>
      <c r="BA258" s="108" t="str">
        <f>VLOOKUP(Tabela2[[#This Row],[SIEMA]],Siema2025,77,FALSE)</f>
        <v/>
      </c>
      <c r="BB258" s="108" t="str">
        <f>VLOOKUP(Tabela2[[#This Row],[SIEMA]],Siema2025,79,FALSE)</f>
        <v/>
      </c>
      <c r="BC258" s="108" t="str">
        <f>IF(Tabela2[[#This Row],[Outro(s) ]] = "X", "PREENCHER","NA")</f>
        <v>NA</v>
      </c>
      <c r="BD258" s="108" t="str">
        <f>VLOOKUP(Tabela2[[#This Row],[SIEMA]],Siema2025,82,FALSE)</f>
        <v/>
      </c>
      <c r="BE258" s="108" t="str">
        <f>VLOOKUP(Tabela2[[#This Row],[SIEMA]],Siema2025,81,FALSE)</f>
        <v/>
      </c>
      <c r="BF258" s="110" t="str">
        <f>VLOOKUP(Tabela2[[#This Row],[SIEMA]],Siema2025,28,FALSE)</f>
        <v>Petrobras</v>
      </c>
      <c r="BG258" s="110"/>
      <c r="BH258" s="111" t="str">
        <f>VLOOKUP(Tabela2[[#This Row],[SIEMA]],Siema2025,29,FALSE)</f>
        <v>33000167100750</v>
      </c>
      <c r="BI258" s="112" t="str">
        <f>VLOOKUP(Tabela2[[#This Row],[SIEMA]],Siema2025,107,FALSE)</f>
        <v>Não</v>
      </c>
      <c r="BJ258" s="107" t="s">
        <v>7099</v>
      </c>
      <c r="BK258" s="104" t="s">
        <v>2696</v>
      </c>
      <c r="BL258" s="140">
        <v>45776</v>
      </c>
      <c r="BM258" s="108">
        <f ca="1">IF(Tabela2[[#This Row],[Data de atendimento do Ibama (considerar o primeiro documento/ação)]]="",_xlfn.DAYS(TODAY(),J258),_xlfn.DAYS(Tabela2[[#This Row],[Data de atendimento do Ibama (considerar o primeiro documento/ação)]],J258))</f>
        <v>11</v>
      </c>
      <c r="BN258" s="108" t="str">
        <f>IF(Tabela2[[#This Row],[Atendido pelo Ibama ("Não" ou "Sim")]]="Não","Preencher", IF(Tabela2[[#This Row],[Atendido pelo Ibama ("Não" ou "Sim")]]="Sim","NA",""))</f>
        <v>NA</v>
      </c>
      <c r="BO258" s="114" t="s">
        <v>7138</v>
      </c>
      <c r="BP258" s="108" t="str">
        <f>IF(Tabela2[[#This Row],[Forma de atendimento (primeiro documento/ação)]]= "Outros (especificar)", "PREENCHER","NA")</f>
        <v>NA</v>
      </c>
      <c r="BQ258" s="106" t="s">
        <v>123</v>
      </c>
      <c r="BR258" s="108" t="str">
        <f>IF(Tabela2[[#This Row],[Equipe do Ibama foi a campo? Houve sobrevoo do Poseidon?]] = "Sim", "PREENCHER","NA")</f>
        <v>NA</v>
      </c>
      <c r="BS258" s="108" t="str">
        <f>IF(Tabela2[[#This Row],[Se sim, foi emitida Ordem de Emergência? (informações vinculada à coluna CK)]] = "Sim", "PREENCHER","NA")</f>
        <v>NA</v>
      </c>
      <c r="BT258" s="108" t="s">
        <v>7101</v>
      </c>
      <c r="BU258" s="108" t="s">
        <v>2696</v>
      </c>
      <c r="BV258" s="108" t="s">
        <v>123</v>
      </c>
      <c r="BW258" s="108" t="s">
        <v>123</v>
      </c>
      <c r="BX258" s="106"/>
      <c r="BY258" s="106"/>
      <c r="BZ258" s="104" t="str">
        <f>IF(Tabela2[[#This Row],[Data do documento de encerramento]]="NA","NA",IF(Tabela2[[#This Row],[Data do documento de encerramento]]="","Pendente de conclusão/ encerramento",_xlfn.DAYS(Tabela2[[#This Row],[Data do documento de encerramento]],J258)))</f>
        <v>Pendente de conclusão/ encerramento</v>
      </c>
      <c r="CA258" s="107" t="s">
        <v>8306</v>
      </c>
      <c r="CB258" s="107"/>
      <c r="CC258" s="133" t="s">
        <v>7148</v>
      </c>
      <c r="CD258" s="107" t="s">
        <v>123</v>
      </c>
      <c r="CE258" s="107" t="s">
        <v>123</v>
      </c>
      <c r="CF258" s="107" t="s">
        <v>7149</v>
      </c>
    </row>
    <row r="259" spans="1:84" ht="30.75">
      <c r="A259" s="169">
        <v>202541950447</v>
      </c>
      <c r="B259" s="170" t="s">
        <v>8307</v>
      </c>
      <c r="C259" s="108" t="s">
        <v>7135</v>
      </c>
      <c r="D259" s="106" t="s">
        <v>637</v>
      </c>
      <c r="E259" s="106" t="s">
        <v>8308</v>
      </c>
      <c r="F259" s="106"/>
      <c r="G259" s="106" t="s">
        <v>8309</v>
      </c>
      <c r="H259" s="106" t="s">
        <v>8310</v>
      </c>
      <c r="I259" s="104" t="str">
        <f>VLOOKUP(Tabela2[[#This Row],[SIEMA]],Siema2025,19,FALSE)</f>
        <v>Campos</v>
      </c>
      <c r="J259" s="105">
        <f>VLOOKUP(Tabela2[[#This Row],[SIEMA]],Siema2025,2,FALSE)</f>
        <v>45765</v>
      </c>
      <c r="K259" s="105" t="str">
        <f>VLOOKUP(Tabela2[[#This Row],[SIEMA]],Siema2025,16,FALSE)</f>
        <v>Sexta</v>
      </c>
      <c r="L259" s="106" t="str">
        <f>IF(Tabela2[[#This Row],[Data]]="","Sem Informação",VLOOKUP(MONTH(Tabela2[[#This Row],[Data]]),'[1]Validação de dados'!$I$1:$J$13,2,0))</f>
        <v>Abril</v>
      </c>
      <c r="M259" s="104">
        <f>YEAR(Tabela2[[#This Row],[Data]])</f>
        <v>2025</v>
      </c>
      <c r="N259" s="105" t="str">
        <f>VLOOKUP(Tabela2[[#This Row],[SIEMA]],Siema2025,17,FALSE)</f>
        <v>Madrugada</v>
      </c>
      <c r="O259" s="105" t="str">
        <f>VLOOKUP(Tabela2[[#This Row],[SIEMA]],Siema2025,5,FALSE)</f>
        <v>Plataforma</v>
      </c>
      <c r="P259" s="104" t="str">
        <f>VLOOKUP(Tabela2[[#This Row],[SIEMA]],Siema2025,21,FALSE)</f>
        <v>NS-40 (DEEPWATER CORCOVADO): Durante o bombeio de fluido complementar base aquosa salino de cloreto de sódio (FCBA) 9,3 ppg via HCR (high collapse resistant hose), constatado com ROV, descarga por furo no HCR na profundidade de 1070 m. O bombeio foi interrompido e a descarga cessada.</v>
      </c>
      <c r="Q259" s="104" t="s">
        <v>7094</v>
      </c>
      <c r="R259" s="104" t="s">
        <v>8311</v>
      </c>
      <c r="S259" s="107" t="s">
        <v>8312</v>
      </c>
      <c r="T259" s="104" t="str">
        <f>VLOOKUP(Tabela2[[#This Row],[SIEMA]],Siema2025,11,FALSE)</f>
        <v>0.397</v>
      </c>
      <c r="U259" s="104" t="str">
        <f>VLOOKUP(Tabela2[[#This Row],[SIEMA]],Siema2025,12,FALSE)</f>
        <v>M3</v>
      </c>
      <c r="V259" s="104" t="s">
        <v>637</v>
      </c>
      <c r="W259" s="104"/>
      <c r="X259" s="113" t="str">
        <f>IF(Tabela2[[#This Row],[Origem do acidente]] = "Plataforma", "PREENCHER","NA")</f>
        <v>PREENCHER</v>
      </c>
      <c r="Y259" s="109" t="str">
        <f>IF(W259="","", IF(W259="NC","", IF(W259="NE","", IF(W259="NA","",IFERROR(VLOOKUP(W259,Produtos!$A$1:$C$2319,2,FALSE),"Não Cadastrado")))))</f>
        <v/>
      </c>
      <c r="Z259" s="104"/>
      <c r="AA259" s="104" t="str">
        <f>VLOOKUP(Tabela2[[#This Row],[SIEMA]],Siema2025,12,FALSE)</f>
        <v>M3</v>
      </c>
      <c r="AB259" s="104" t="str">
        <f>IF(W259="","",IF(ISNUMBER(W259)=FALSE,"Não se aplica",IFERROR(VLOOKUP(W259,Produtos!$A$1:$C$2319,3,FALSE),"Não Cadastrado")))</f>
        <v/>
      </c>
      <c r="AC259" s="104"/>
      <c r="AD259" s="108" t="str">
        <f>IF(Tabela2[[#This Row],[Origem do acidente]] = "Plataforma", "PREENCHER","NA")</f>
        <v>PREENCHER</v>
      </c>
      <c r="AE259" s="107" t="str">
        <f>IF(AC259="","", IF(AC259="NC","", IF(AC259="NE","", IF(AC259="NA","",IFERROR(VLOOKUP(AC259,Produtos!$A$1:$C$2319,2,FALSE),"Não Cadastrado")))))</f>
        <v/>
      </c>
      <c r="AF259" s="104"/>
      <c r="AG259" s="104"/>
      <c r="AH259" s="104" t="str">
        <f>IF(AC259="","",IF(ISNUMBER(AC259)=FALSE,"Não se aplica",IFERROR(VLOOKUP(AC259,Produtos!$A$1:$C$2319,3,FALSE),"Não Cadastrado")))</f>
        <v/>
      </c>
      <c r="AI259" s="104"/>
      <c r="AJ259" s="104" t="str">
        <f>VLOOKUP(Tabela2[[#This Row],[SIEMA]],Siema2025,26,FALSE)</f>
        <v>Falha de estanqueidade do HCR.</v>
      </c>
      <c r="AK259" s="107" t="s">
        <v>7234</v>
      </c>
      <c r="AL259" s="107"/>
      <c r="AM259" s="107"/>
      <c r="AN259" s="108" t="str">
        <f>VLOOKUP(Tabela2[[#This Row],[SIEMA]],Siema2025,51,FALSE)</f>
        <v/>
      </c>
      <c r="AO259" s="108" t="str">
        <f>VLOOKUP(Tabela2[[#This Row],[SIEMA]],Siema2025,53,FALSE)</f>
        <v/>
      </c>
      <c r="AP259" s="108" t="str">
        <f>VLOOKUP(Tabela2[[#This Row],[SIEMA]],Siema2025,55,FALSE)</f>
        <v/>
      </c>
      <c r="AQ259" s="108" t="str">
        <f>VLOOKUP(Tabela2[[#This Row],[SIEMA]],Siema2025,57,FALSE)</f>
        <v/>
      </c>
      <c r="AR259" s="108" t="str">
        <f>VLOOKUP(Tabela2[[#This Row],[SIEMA]],Siema2025,59,FALSE)</f>
        <v/>
      </c>
      <c r="AS259" s="108" t="str">
        <f>VLOOKUP(Tabela2[[#This Row],[SIEMA]],Siema2025,61,FALSE)</f>
        <v>X</v>
      </c>
      <c r="AT259" s="108" t="str">
        <f>VLOOKUP(Tabela2[[#This Row],[SIEMA]],Siema2025,63,FALSE)</f>
        <v/>
      </c>
      <c r="AU259" s="108" t="str">
        <f>VLOOKUP(Tabela2[[#This Row],[SIEMA]],Siema2025,65,FALSE)</f>
        <v/>
      </c>
      <c r="AV259" s="108" t="str">
        <f>VLOOKUP(Tabela2[[#This Row],[SIEMA]],Siema2025,67,FALSE)</f>
        <v/>
      </c>
      <c r="AW259" s="108" t="str">
        <f>VLOOKUP(Tabela2[[#This Row],[SIEMA]],Siema2025,69,FALSE)</f>
        <v/>
      </c>
      <c r="AX259" s="108" t="str">
        <f>VLOOKUP(Tabela2[[#This Row],[SIEMA]],Siema2025,71,FALSE)</f>
        <v/>
      </c>
      <c r="AY259" s="108" t="str">
        <f>VLOOKUP(Tabela2[[#This Row],[SIEMA]],Siema2025,73,FALSE)</f>
        <v/>
      </c>
      <c r="AZ259" s="108" t="str">
        <f>VLOOKUP(Tabela2[[#This Row],[SIEMA]],Siema2025,75,FALSE)</f>
        <v/>
      </c>
      <c r="BA259" s="108" t="str">
        <f>VLOOKUP(Tabela2[[#This Row],[SIEMA]],Siema2025,77,FALSE)</f>
        <v/>
      </c>
      <c r="BB259" s="108" t="str">
        <f>VLOOKUP(Tabela2[[#This Row],[SIEMA]],Siema2025,79,FALSE)</f>
        <v/>
      </c>
      <c r="BC259" s="108" t="str">
        <f>IF(Tabela2[[#This Row],[Outro(s) ]] = "X", "PREENCHER","NA")</f>
        <v>NA</v>
      </c>
      <c r="BD259" s="108" t="str">
        <f>VLOOKUP(Tabela2[[#This Row],[SIEMA]],Siema2025,82,FALSE)</f>
        <v/>
      </c>
      <c r="BE259" s="108" t="str">
        <f>VLOOKUP(Tabela2[[#This Row],[SIEMA]],Siema2025,81,FALSE)</f>
        <v/>
      </c>
      <c r="BF259" s="110" t="str">
        <f>VLOOKUP(Tabela2[[#This Row],[SIEMA]],Siema2025,28,FALSE)</f>
        <v>Petrobras</v>
      </c>
      <c r="BG259" s="110"/>
      <c r="BH259" s="111" t="str">
        <f>VLOOKUP(Tabela2[[#This Row],[SIEMA]],Siema2025,29,FALSE)</f>
        <v>33000167000454</v>
      </c>
      <c r="BI259" s="112" t="str">
        <f>VLOOKUP(Tabela2[[#This Row],[SIEMA]],Siema2025,107,FALSE)</f>
        <v>Não</v>
      </c>
      <c r="BJ259" s="107" t="s">
        <v>7099</v>
      </c>
      <c r="BK259" s="104" t="s">
        <v>2696</v>
      </c>
      <c r="BL259" s="140">
        <v>45776</v>
      </c>
      <c r="BM259" s="108">
        <f ca="1">IF(Tabela2[[#This Row],[Data de atendimento do Ibama (considerar o primeiro documento/ação)]]="",_xlfn.DAYS(TODAY(),J259),_xlfn.DAYS(Tabela2[[#This Row],[Data de atendimento do Ibama (considerar o primeiro documento/ação)]],J259))</f>
        <v>11</v>
      </c>
      <c r="BN259" s="108" t="str">
        <f>IF(Tabela2[[#This Row],[Atendido pelo Ibama ("Não" ou "Sim")]]="Não","Preencher", IF(Tabela2[[#This Row],[Atendido pelo Ibama ("Não" ou "Sim")]]="Sim","NA",""))</f>
        <v>NA</v>
      </c>
      <c r="BO259" s="114" t="s">
        <v>7138</v>
      </c>
      <c r="BP259" s="108" t="str">
        <f>IF(Tabela2[[#This Row],[Forma de atendimento (primeiro documento/ação)]]= "Outros (especificar)", "PREENCHER","NA")</f>
        <v>NA</v>
      </c>
      <c r="BQ259" s="106" t="s">
        <v>123</v>
      </c>
      <c r="BR259" s="108" t="str">
        <f>IF(Tabela2[[#This Row],[Equipe do Ibama foi a campo? Houve sobrevoo do Poseidon?]] = "Sim", "PREENCHER","NA")</f>
        <v>NA</v>
      </c>
      <c r="BS259" s="108" t="str">
        <f>IF(Tabela2[[#This Row],[Se sim, foi emitida Ordem de Emergência? (informações vinculada à coluna CK)]] = "Sim", "PREENCHER","NA")</f>
        <v>NA</v>
      </c>
      <c r="BT259" s="108" t="s">
        <v>7101</v>
      </c>
      <c r="BU259" s="108" t="s">
        <v>2696</v>
      </c>
      <c r="BV259" s="108" t="s">
        <v>123</v>
      </c>
      <c r="BW259" s="108" t="s">
        <v>123</v>
      </c>
      <c r="BX259" s="106"/>
      <c r="BY259" s="106"/>
      <c r="BZ259" s="104" t="str">
        <f>IF(Tabela2[[#This Row],[Data do documento de encerramento]]="NA","NA",IF(Tabela2[[#This Row],[Data do documento de encerramento]]="","Pendente de conclusão/ encerramento",_xlfn.DAYS(Tabela2[[#This Row],[Data do documento de encerramento]],J259)))</f>
        <v>Pendente de conclusão/ encerramento</v>
      </c>
      <c r="CA259" s="107"/>
      <c r="CB259" s="107"/>
      <c r="CC259" s="107" t="s">
        <v>7470</v>
      </c>
      <c r="CD259" s="107" t="s">
        <v>123</v>
      </c>
      <c r="CE259" s="107" t="s">
        <v>123</v>
      </c>
      <c r="CF259" s="107" t="s">
        <v>7149</v>
      </c>
    </row>
    <row r="260" spans="1:84" ht="45.75">
      <c r="A260" s="182">
        <v>202541964820</v>
      </c>
      <c r="B260" s="118" t="s">
        <v>8313</v>
      </c>
      <c r="C260" s="108" t="s">
        <v>672</v>
      </c>
      <c r="D260" s="106" t="s">
        <v>637</v>
      </c>
      <c r="E260" s="106" t="s">
        <v>8314</v>
      </c>
      <c r="F260" s="106"/>
      <c r="G260" s="106" t="s">
        <v>8315</v>
      </c>
      <c r="H260" s="106" t="s">
        <v>8316</v>
      </c>
      <c r="I260" s="104" t="str">
        <f>VLOOKUP(Tabela2[[#This Row],[SIEMA]],Siema2025,19,FALSE)</f>
        <v>Santos</v>
      </c>
      <c r="J260" s="105">
        <f>VLOOKUP(Tabela2[[#This Row],[SIEMA]],Siema2025,2,FALSE)</f>
        <v>45765</v>
      </c>
      <c r="K260" s="105" t="str">
        <f>VLOOKUP(Tabela2[[#This Row],[SIEMA]],Siema2025,16,FALSE)</f>
        <v>Sexta</v>
      </c>
      <c r="L260" s="106" t="str">
        <f>IF(Tabela2[[#This Row],[Data]]="","Sem Informação",VLOOKUP(MONTH(Tabela2[[#This Row],[Data]]),'[1]Validação de dados'!$I$1:$J$13,2,0))</f>
        <v>Abril</v>
      </c>
      <c r="M260" s="104">
        <f>YEAR(Tabela2[[#This Row],[Data]])</f>
        <v>2025</v>
      </c>
      <c r="N260" s="105" t="str">
        <f>VLOOKUP(Tabela2[[#This Row],[SIEMA]],Siema2025,17,FALSE)</f>
        <v>Matutino</v>
      </c>
      <c r="O260" s="105" t="str">
        <f>VLOOKUP(Tabela2[[#This Row],[SIEMA]],Siema2025,5,FALSE)</f>
        <v>Plataforma</v>
      </c>
      <c r="P260" s="104" t="str">
        <f>VLOOKUP(Tabela2[[#This Row],[SIEMA]],Siema2025,21,FALSE)</f>
        <v>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v>
      </c>
      <c r="Q260" s="104" t="s">
        <v>7094</v>
      </c>
      <c r="R260" s="104" t="s">
        <v>7791</v>
      </c>
      <c r="S260" s="107" t="s">
        <v>7147</v>
      </c>
      <c r="T260" s="104">
        <v>1</v>
      </c>
      <c r="U260" s="104" t="s">
        <v>7111</v>
      </c>
      <c r="V260" s="104" t="str">
        <f>IF(Q260="","",IF(ISNUMBER(Q260)=FALSE,"Não se aplica",IFERROR(VLOOKUP(Q260,Produtos!$A$1:$C$2319,3,FALSE),"Não Cadastrado")))</f>
        <v>Não se aplica</v>
      </c>
      <c r="W260" s="104"/>
      <c r="X260" s="113"/>
      <c r="Y260" s="109" t="str">
        <f>IF(W260="","", IF(W260="NC","", IF(W260="NE","", IF(W260="NA","",IFERROR(VLOOKUP(W260,Produtos!$A$1:$C$2319,2,FALSE),"Não Cadastrado")))))</f>
        <v/>
      </c>
      <c r="Z260" s="104"/>
      <c r="AA260" s="104"/>
      <c r="AB260" s="104" t="str">
        <f>IF(W260="","",IF(ISNUMBER(W260)=FALSE,"Não se aplica",IFERROR(VLOOKUP(W260,Produtos!$A$1:$C$2319,3,FALSE),"Não Cadastrado")))</f>
        <v/>
      </c>
      <c r="AC260" s="104"/>
      <c r="AD260" s="108"/>
      <c r="AE260" s="107" t="str">
        <f>IF(AC260="","", IF(AC260="NC","", IF(AC260="NE","", IF(AC260="NA","",IFERROR(VLOOKUP(AC260,Produtos!$A$1:$C$2319,2,FALSE),"Não Cadastrado")))))</f>
        <v/>
      </c>
      <c r="AF260" s="104"/>
      <c r="AG260" s="104"/>
      <c r="AH260" s="104" t="str">
        <f>IF(AC260="","",IF(ISNUMBER(AC260)=FALSE,"Não se aplica",IFERROR(VLOOKUP(AC260,Produtos!$A$1:$C$2319,3,FALSE),"Não Cadastrado")))</f>
        <v/>
      </c>
      <c r="AI260" s="104"/>
      <c r="AJ260" s="104" t="str">
        <f>VLOOKUP(Tabela2[[#This Row],[SIEMA]],Siema2025,26,FALSE)</f>
        <v>Falha na válvula shuttle do BOP associada a função de fechamento da válvula de fundo da linha booster do BOP.</v>
      </c>
      <c r="AK260" s="107" t="s">
        <v>7098</v>
      </c>
      <c r="AL260" s="107" t="s">
        <v>7112</v>
      </c>
      <c r="AM260" s="107"/>
      <c r="AN260" s="108" t="str">
        <f>VLOOKUP(Tabela2[[#This Row],[SIEMA]],Siema2025,51,FALSE)</f>
        <v/>
      </c>
      <c r="AO260" s="108" t="str">
        <f>VLOOKUP(Tabela2[[#This Row],[SIEMA]],Siema2025,53,FALSE)</f>
        <v/>
      </c>
      <c r="AP260" s="108" t="str">
        <f>VLOOKUP(Tabela2[[#This Row],[SIEMA]],Siema2025,55,FALSE)</f>
        <v/>
      </c>
      <c r="AQ260" s="108" t="str">
        <f>VLOOKUP(Tabela2[[#This Row],[SIEMA]],Siema2025,57,FALSE)</f>
        <v/>
      </c>
      <c r="AR260" s="108" t="str">
        <f>VLOOKUP(Tabela2[[#This Row],[SIEMA]],Siema2025,59,FALSE)</f>
        <v/>
      </c>
      <c r="AS260" s="108" t="str">
        <f>VLOOKUP(Tabela2[[#This Row],[SIEMA]],Siema2025,61,FALSE)</f>
        <v>X</v>
      </c>
      <c r="AT260" s="108" t="str">
        <f>VLOOKUP(Tabela2[[#This Row],[SIEMA]],Siema2025,63,FALSE)</f>
        <v/>
      </c>
      <c r="AU260" s="108" t="str">
        <f>VLOOKUP(Tabela2[[#This Row],[SIEMA]],Siema2025,65,FALSE)</f>
        <v/>
      </c>
      <c r="AV260" s="108" t="str">
        <f>VLOOKUP(Tabela2[[#This Row],[SIEMA]],Siema2025,67,FALSE)</f>
        <v/>
      </c>
      <c r="AW260" s="108" t="str">
        <f>VLOOKUP(Tabela2[[#This Row],[SIEMA]],Siema2025,69,FALSE)</f>
        <v/>
      </c>
      <c r="AX260" s="108" t="str">
        <f>VLOOKUP(Tabela2[[#This Row],[SIEMA]],Siema2025,71,FALSE)</f>
        <v/>
      </c>
      <c r="AY260" s="108" t="str">
        <f>VLOOKUP(Tabela2[[#This Row],[SIEMA]],Siema2025,73,FALSE)</f>
        <v/>
      </c>
      <c r="AZ260" s="108" t="str">
        <f>VLOOKUP(Tabela2[[#This Row],[SIEMA]],Siema2025,75,FALSE)</f>
        <v/>
      </c>
      <c r="BA260" s="108" t="str">
        <f>VLOOKUP(Tabela2[[#This Row],[SIEMA]],Siema2025,77,FALSE)</f>
        <v/>
      </c>
      <c r="BB260" s="108" t="str">
        <f>VLOOKUP(Tabela2[[#This Row],[SIEMA]],Siema2025,79,FALSE)</f>
        <v/>
      </c>
      <c r="BC260" s="108" t="str">
        <f>IF(Tabela2[[#This Row],[Outro(s) ]] = "X", "PREENCHER","NA")</f>
        <v>NA</v>
      </c>
      <c r="BD260" s="108" t="str">
        <f>VLOOKUP(Tabela2[[#This Row],[SIEMA]],Siema2025,82,FALSE)</f>
        <v/>
      </c>
      <c r="BE260" s="108" t="str">
        <f>VLOOKUP(Tabela2[[#This Row],[SIEMA]],Siema2025,81,FALSE)</f>
        <v/>
      </c>
      <c r="BF260" s="110" t="str">
        <f>VLOOKUP(Tabela2[[#This Row],[SIEMA]],Siema2025,28,FALSE)</f>
        <v>Petrobras</v>
      </c>
      <c r="BG260" s="110"/>
      <c r="BH260" s="111">
        <v>33000167000101</v>
      </c>
      <c r="BI260" s="112" t="str">
        <f>VLOOKUP(Tabela2[[#This Row],[SIEMA]],Siema2025,107,FALSE)</f>
        <v>Não</v>
      </c>
      <c r="BJ260" s="107" t="s">
        <v>7099</v>
      </c>
      <c r="BK260" s="104" t="s">
        <v>2696</v>
      </c>
      <c r="BL260" s="140">
        <v>45769</v>
      </c>
      <c r="BM260" s="108">
        <f ca="1">IF(Tabela2[[#This Row],[Data de atendimento do Ibama (considerar o primeiro documento/ação)]]="",_xlfn.DAYS(TODAY(),J260),_xlfn.DAYS(Tabela2[[#This Row],[Data de atendimento do Ibama (considerar o primeiro documento/ação)]],J260))</f>
        <v>4</v>
      </c>
      <c r="BN260" s="108" t="str">
        <f>IF(Tabela2[[#This Row],[Atendido pelo Ibama ("Não" ou "Sim")]]="Não","Preencher", IF(Tabela2[[#This Row],[Atendido pelo Ibama ("Não" ou "Sim")]]="Sim","NA",""))</f>
        <v>NA</v>
      </c>
      <c r="BO260" s="114" t="s">
        <v>7100</v>
      </c>
      <c r="BP260" s="108" t="str">
        <f>IF(Tabela2[[#This Row],[Forma de atendimento (primeiro documento/ação)]]= "Outros (especificar)", "PREENCHER","NA")</f>
        <v>NA</v>
      </c>
      <c r="BQ260" s="106" t="s">
        <v>123</v>
      </c>
      <c r="BR260" s="108" t="str">
        <f>IF(Tabela2[[#This Row],[Equipe do Ibama foi a campo? Houve sobrevoo do Poseidon?]] = "Sim", "PREENCHER","NA")</f>
        <v>NA</v>
      </c>
      <c r="BS260" s="108" t="str">
        <f>IF(Tabela2[[#This Row],[Se sim, foi emitida Ordem de Emergência? (informações vinculada à coluna CK)]] = "Sim", "PREENCHER","NA")</f>
        <v>NA</v>
      </c>
      <c r="BT260" s="108" t="s">
        <v>7101</v>
      </c>
      <c r="BU260" s="108" t="s">
        <v>123</v>
      </c>
      <c r="BV260" s="108" t="s">
        <v>123</v>
      </c>
      <c r="BW260" s="108" t="s">
        <v>123</v>
      </c>
      <c r="BX260" s="106" t="s">
        <v>7127</v>
      </c>
      <c r="BY260" s="140"/>
      <c r="BZ260" s="104" t="str">
        <f>IF(Tabela2[[#This Row],[Data do documento de encerramento]]="NA","NA",IF(Tabela2[[#This Row],[Data do documento de encerramento]]="","Pendente de conclusão/ encerramento",_xlfn.DAYS(Tabela2[[#This Row],[Data do documento de encerramento]],J260)))</f>
        <v>Pendente de conclusão/ encerramento</v>
      </c>
      <c r="CA260" s="107"/>
      <c r="CB260" s="107" t="s">
        <v>7282</v>
      </c>
      <c r="CC260" s="130" t="s">
        <v>7204</v>
      </c>
      <c r="CD260" s="107" t="s">
        <v>123</v>
      </c>
      <c r="CE260" s="107" t="s">
        <v>123</v>
      </c>
      <c r="CF260" s="107" t="s">
        <v>7141</v>
      </c>
    </row>
    <row r="261" spans="1:84" ht="45.75" hidden="1">
      <c r="A261" s="169">
        <v>202542243229</v>
      </c>
      <c r="B261" s="170" t="s">
        <v>8317</v>
      </c>
      <c r="C261" s="108" t="str">
        <f>VLOOKUP(Tabela2[[#This Row],[SIEMA]],Siema2025,4,FALSE)</f>
        <v xml:space="preserve"> MG</v>
      </c>
      <c r="D261" s="106" t="str">
        <f>VLOOKUP(Tabela2[[#This Row],[SIEMA]],Siema2025,3,FALSE)</f>
        <v xml:space="preserve">Canápolis </v>
      </c>
      <c r="E261" s="106" t="s">
        <v>7392</v>
      </c>
      <c r="F261" s="106" t="s">
        <v>8318</v>
      </c>
      <c r="G261" s="106" t="s">
        <v>8319</v>
      </c>
      <c r="H261" s="106" t="s">
        <v>8320</v>
      </c>
      <c r="I261" s="104" t="s">
        <v>7114</v>
      </c>
      <c r="J261" s="105">
        <f>VLOOKUP(Tabela2[[#This Row],[SIEMA]],Siema2025,2,FALSE)</f>
        <v>45765</v>
      </c>
      <c r="K261" s="105" t="str">
        <f>VLOOKUP(Tabela2[[#This Row],[SIEMA]],Siema2025,16,FALSE)</f>
        <v>Sexta</v>
      </c>
      <c r="L261" s="106" t="str">
        <f>IF(Tabela2[[#This Row],[Data]]="","Sem Informação",VLOOKUP(MONTH(Tabela2[[#This Row],[Data]]),'[1]Validação de dados'!$I$1:$J$13,2,0))</f>
        <v>Abril</v>
      </c>
      <c r="M261" s="104">
        <f>YEAR(Tabela2[[#This Row],[Data]])</f>
        <v>2025</v>
      </c>
      <c r="N261" s="105" t="str">
        <f>VLOOKUP(Tabela2[[#This Row],[SIEMA]],Siema2025,17,FALSE)</f>
        <v>Matutino</v>
      </c>
      <c r="O261" s="105" t="str">
        <f>VLOOKUP(Tabela2[[#This Row],[SIEMA]],Siema2025,5,FALSE)</f>
        <v>Rodovia</v>
      </c>
      <c r="P261" s="104" t="str">
        <f>VLOOKUP(Tabela2[[#This Row],[SIEMA]],Siema2025,21,FALSE)</f>
        <v>Transporte Rodoviário</v>
      </c>
      <c r="Q261" s="104" t="s">
        <v>7094</v>
      </c>
      <c r="R261" s="152" t="s">
        <v>8321</v>
      </c>
      <c r="S261" s="107" t="s">
        <v>8055</v>
      </c>
      <c r="T261" s="104" t="str">
        <f>VLOOKUP(Tabela2[[#This Row],[SIEMA]],Siema2025,11,FALSE)</f>
        <v/>
      </c>
      <c r="U261" s="104" t="str">
        <f>VLOOKUP(Tabela2[[#This Row],[SIEMA]],Siema2025,12,FALSE)</f>
        <v/>
      </c>
      <c r="V261" s="104" t="s">
        <v>7483</v>
      </c>
      <c r="W261" s="104"/>
      <c r="X261" s="113" t="str">
        <f>IF(Tabela2[[#This Row],[Origem do acidente]] = "Plataforma", "PREENCHER","NA")</f>
        <v>NA</v>
      </c>
      <c r="Y261" s="109" t="str">
        <f>IF(W261="","", IF(W261="NC","", IF(W261="NE","", IF(W261="NA","",IFERROR(VLOOKUP(W261,Produtos!$A$1:$C$2319,2,FALSE),"Não Cadastrado")))))</f>
        <v/>
      </c>
      <c r="Z261" s="104" t="str">
        <f>VLOOKUP(Tabela2[[#This Row],[SIEMA]],Siema2025,11,FALSE)</f>
        <v/>
      </c>
      <c r="AA261" s="104" t="str">
        <f>VLOOKUP(Tabela2[[#This Row],[SIEMA]],Siema2025,12,FALSE)</f>
        <v/>
      </c>
      <c r="AB261" s="104" t="str">
        <f>IF(W261="","",IF(ISNUMBER(W261)=FALSE,"Não se aplica",IFERROR(VLOOKUP(W261,Produtos!$A$1:$C$2319,3,FALSE),"Não Cadastrado")))</f>
        <v/>
      </c>
      <c r="AC261" s="104"/>
      <c r="AD261" s="108" t="str">
        <f>IF(Tabela2[[#This Row],[Origem do acidente]] = "Plataforma", "PREENCHER","NA")</f>
        <v>NA</v>
      </c>
      <c r="AE261" s="107" t="str">
        <f>IF(AC261="","", IF(AC261="NC","", IF(AC261="NE","", IF(AC261="NA","",IFERROR(VLOOKUP(AC261,Produtos!$A$1:$C$2319,2,FALSE),"Não Cadastrado")))))</f>
        <v/>
      </c>
      <c r="AF261" s="104"/>
      <c r="AG261" s="104"/>
      <c r="AH261" s="104" t="str">
        <f>IF(AC261="","",IF(ISNUMBER(AC261)=FALSE,"Não se aplica",IFERROR(VLOOKUP(AC261,Produtos!$A$1:$C$2319,3,FALSE),"Não Cadastrado")))</f>
        <v/>
      </c>
      <c r="AI261" s="104"/>
      <c r="AJ261" s="104" t="str">
        <f>VLOOKUP(Tabela2[[#This Row],[SIEMA]],Siema2025,26,FALSE)</f>
        <v>Tombamento seguido de derramamento</v>
      </c>
      <c r="AK261" s="107" t="s">
        <v>7190</v>
      </c>
      <c r="AL261" s="107" t="s">
        <v>7363</v>
      </c>
      <c r="AM261" s="107" t="s">
        <v>7182</v>
      </c>
      <c r="AN261" s="108" t="s">
        <v>7132</v>
      </c>
      <c r="AO261" s="108" t="str">
        <f>VLOOKUP(Tabela2[[#This Row],[SIEMA]],Siema2025,53,FALSE)</f>
        <v/>
      </c>
      <c r="AP261" s="108" t="str">
        <f>VLOOKUP(Tabela2[[#This Row],[SIEMA]],Siema2025,55,FALSE)</f>
        <v/>
      </c>
      <c r="AQ261" s="108" t="str">
        <f>VLOOKUP(Tabela2[[#This Row],[SIEMA]],Siema2025,57,FALSE)</f>
        <v/>
      </c>
      <c r="AR261" s="108" t="str">
        <f>VLOOKUP(Tabela2[[#This Row],[SIEMA]],Siema2025,59,FALSE)</f>
        <v/>
      </c>
      <c r="AS261" s="108" t="str">
        <f>VLOOKUP(Tabela2[[#This Row],[SIEMA]],Siema2025,61,FALSE)</f>
        <v/>
      </c>
      <c r="AT261" s="108" t="str">
        <f>VLOOKUP(Tabela2[[#This Row],[SIEMA]],Siema2025,63,FALSE)</f>
        <v/>
      </c>
      <c r="AU261" s="108" t="str">
        <f>VLOOKUP(Tabela2[[#This Row],[SIEMA]],Siema2025,65,FALSE)</f>
        <v>X</v>
      </c>
      <c r="AV261" s="108" t="str">
        <f>VLOOKUP(Tabela2[[#This Row],[SIEMA]],Siema2025,67,FALSE)</f>
        <v/>
      </c>
      <c r="AW261" s="108" t="str">
        <f>VLOOKUP(Tabela2[[#This Row],[SIEMA]],Siema2025,69,FALSE)</f>
        <v/>
      </c>
      <c r="AX261" s="108" t="str">
        <f>VLOOKUP(Tabela2[[#This Row],[SIEMA]],Siema2025,71,FALSE)</f>
        <v/>
      </c>
      <c r="AY261" s="108" t="str">
        <f>VLOOKUP(Tabela2[[#This Row],[SIEMA]],Siema2025,73,FALSE)</f>
        <v/>
      </c>
      <c r="AZ261" s="108" t="str">
        <f>VLOOKUP(Tabela2[[#This Row],[SIEMA]],Siema2025,75,FALSE)</f>
        <v/>
      </c>
      <c r="BA261" s="108" t="str">
        <f>VLOOKUP(Tabela2[[#This Row],[SIEMA]],Siema2025,77,FALSE)</f>
        <v/>
      </c>
      <c r="BB261" s="108" t="str">
        <f>VLOOKUP(Tabela2[[#This Row],[SIEMA]],Siema2025,79,FALSE)</f>
        <v/>
      </c>
      <c r="BC261" s="108" t="str">
        <f>IF(Tabela2[[#This Row],[Outro(s) ]] = "X", "PREENCHER","NA")</f>
        <v>NA</v>
      </c>
      <c r="BD261" s="108" t="str">
        <f>VLOOKUP(Tabela2[[#This Row],[SIEMA]],Siema2025,82,FALSE)</f>
        <v/>
      </c>
      <c r="BE261" s="108" t="str">
        <f>VLOOKUP(Tabela2[[#This Row],[SIEMA]],Siema2025,81,FALSE)</f>
        <v/>
      </c>
      <c r="BF261" s="152" t="s">
        <v>8322</v>
      </c>
      <c r="BG261" s="110"/>
      <c r="BH261" s="111">
        <v>12514867000144</v>
      </c>
      <c r="BI261" s="112" t="str">
        <f>VLOOKUP(Tabela2[[#This Row],[SIEMA]],Siema2025,107,FALSE)</f>
        <v>Não</v>
      </c>
      <c r="BJ261" s="107" t="s">
        <v>7099</v>
      </c>
      <c r="BK261" s="104" t="s">
        <v>2696</v>
      </c>
      <c r="BL261" s="140">
        <v>45770</v>
      </c>
      <c r="BM261" s="108">
        <f ca="1">IF(Tabela2[[#This Row],[Data de atendimento do Ibama (considerar o primeiro documento/ação)]]="",_xlfn.DAYS(TODAY(),J261),_xlfn.DAYS(Tabela2[[#This Row],[Data de atendimento do Ibama (considerar o primeiro documento/ação)]],J261))</f>
        <v>5</v>
      </c>
      <c r="BN261" s="108" t="str">
        <f>IF(Tabela2[[#This Row],[Atendido pelo Ibama ("Não" ou "Sim")]]="Não","Preencher", IF(Tabela2[[#This Row],[Atendido pelo Ibama ("Não" ou "Sim")]]="Sim","NA",""))</f>
        <v>NA</v>
      </c>
      <c r="BO261" s="114" t="s">
        <v>7184</v>
      </c>
      <c r="BP261" s="108" t="str">
        <f>IF(Tabela2[[#This Row],[Forma de atendimento (primeiro documento/ação)]]= "Outros (especificar)", "PREENCHER","NA")</f>
        <v>NA</v>
      </c>
      <c r="BQ261" s="106" t="s">
        <v>123</v>
      </c>
      <c r="BR261" s="108" t="s">
        <v>123</v>
      </c>
      <c r="BS261" s="108" t="str">
        <f>IF(Tabela2[[#This Row],[Se sim, foi emitida Ordem de Emergência? (informações vinculada à coluna CK)]] = "Sim", "PREENCHER","NA")</f>
        <v>NA</v>
      </c>
      <c r="BT261" s="108" t="s">
        <v>7101</v>
      </c>
      <c r="BU261" s="108" t="s">
        <v>2696</v>
      </c>
      <c r="BV261" s="108" t="s">
        <v>123</v>
      </c>
      <c r="BW261" s="108" t="s">
        <v>2696</v>
      </c>
      <c r="BX261" s="106" t="s">
        <v>7785</v>
      </c>
      <c r="BY261" s="140">
        <v>45799</v>
      </c>
      <c r="BZ261" s="104">
        <f>IF(Tabela2[[#This Row],[Data do documento de encerramento]]="NA","NA",IF(Tabela2[[#This Row],[Data do documento de encerramento]]="","Pendente de conclusão/ encerramento",_xlfn.DAYS(Tabela2[[#This Row],[Data do documento de encerramento]],J261)))</f>
        <v>34</v>
      </c>
      <c r="CA261" s="107" t="s">
        <v>7807</v>
      </c>
      <c r="CB261" s="104"/>
      <c r="CC261" s="104"/>
      <c r="CD261" s="104"/>
      <c r="CE261" s="107"/>
      <c r="CF261" s="107"/>
    </row>
    <row r="262" spans="1:84" ht="30.75" hidden="1">
      <c r="A262" s="199">
        <v>202543036038</v>
      </c>
      <c r="B262" s="170" t="s">
        <v>8323</v>
      </c>
      <c r="C262" s="108" t="str">
        <f>VLOOKUP(Tabela2[[#This Row],[SIEMA]],Siema2025,4,FALSE)</f>
        <v xml:space="preserve"> SP</v>
      </c>
      <c r="D262" s="106" t="str">
        <f>VLOOKUP(Tabela2[[#This Row],[SIEMA]],Siema2025,3,FALSE)</f>
        <v xml:space="preserve">Cubatão </v>
      </c>
      <c r="E262" s="106" t="s">
        <v>8324</v>
      </c>
      <c r="F262" s="106"/>
      <c r="G262" s="106" t="s">
        <v>8325</v>
      </c>
      <c r="H262" s="106" t="s">
        <v>8326</v>
      </c>
      <c r="I262" s="104" t="s">
        <v>7114</v>
      </c>
      <c r="J262" s="105">
        <f>VLOOKUP(Tabela2[[#This Row],[SIEMA]],Siema2025,2,FALSE)</f>
        <v>45765</v>
      </c>
      <c r="K262" s="105" t="str">
        <f>VLOOKUP(Tabela2[[#This Row],[SIEMA]],Siema2025,16,FALSE)</f>
        <v>Sexta</v>
      </c>
      <c r="L262" s="106" t="str">
        <f>IF(Tabela2[[#This Row],[Data]]="","Sem Informação",VLOOKUP(MONTH(Tabela2[[#This Row],[Data]]),'[1]Validação de dados'!$I$1:$J$13,2,0))</f>
        <v>Abril</v>
      </c>
      <c r="M262" s="104">
        <f>YEAR(Tabela2[[#This Row],[Data]])</f>
        <v>2025</v>
      </c>
      <c r="N262" s="105" t="str">
        <f>VLOOKUP(Tabela2[[#This Row],[SIEMA]],Siema2025,17,FALSE)</f>
        <v>Noturno</v>
      </c>
      <c r="O262" s="105" t="str">
        <f>VLOOKUP(Tabela2[[#This Row],[SIEMA]],Siema2025,5,FALSE)</f>
        <v>Ferrovia</v>
      </c>
      <c r="P262" s="104" t="str">
        <f>VLOOKUP(Tabela2[[#This Row],[SIEMA]],Siema2025,21,FALSE)</f>
        <v>Vandalismo com abertura de vagão ferroviária graneleiro carregado com soja</v>
      </c>
      <c r="Q262" s="104" t="s">
        <v>7127</v>
      </c>
      <c r="R262" s="104" t="s">
        <v>7127</v>
      </c>
      <c r="S262" s="107" t="s">
        <v>7462</v>
      </c>
      <c r="T262" s="104" t="str">
        <f>VLOOKUP(Tabela2[[#This Row],[SIEMA]],Siema2025,11,FALSE)</f>
        <v>20</v>
      </c>
      <c r="U262" s="104" t="s">
        <v>7121</v>
      </c>
      <c r="V262" s="104" t="s">
        <v>7127</v>
      </c>
      <c r="W262" s="104"/>
      <c r="X262" s="113"/>
      <c r="Y262" s="109"/>
      <c r="Z262" s="104"/>
      <c r="AA262" s="104"/>
      <c r="AB262" s="104" t="str">
        <f>IF(W262="","",IF(ISNUMBER(W262)=FALSE,"Não se aplica",IFERROR(VLOOKUP(W262,Produtos!$A$1:$C$2319,3,FALSE),"Não Cadastrado")))</f>
        <v/>
      </c>
      <c r="AC262" s="104"/>
      <c r="AD262" s="108"/>
      <c r="AE262" s="107" t="str">
        <f>IF(AC262="","", IF(AC262="NC","", IF(AC262="NE","", IF(AC262="NA","",IFERROR(VLOOKUP(AC262,Produtos!$A$1:$C$2319,2,FALSE),"Não Cadastrado")))))</f>
        <v/>
      </c>
      <c r="AF262" s="104"/>
      <c r="AG262" s="104"/>
      <c r="AH262" s="104" t="str">
        <f>IF(AC262="","",IF(ISNUMBER(AC262)=FALSE,"Não se aplica",IFERROR(VLOOKUP(AC262,Produtos!$A$1:$C$2319,3,FALSE),"Não Cadastrado")))</f>
        <v/>
      </c>
      <c r="AI262" s="104"/>
      <c r="AJ262" s="104" t="str">
        <f>VLOOKUP(Tabela2[[#This Row],[SIEMA]],Siema2025,26,FALSE)</f>
        <v>Ato criminoso caracterizado pela abertura de vagão graneleiro ferroviário carregado com soja.</v>
      </c>
      <c r="AK262" s="107" t="s">
        <v>7122</v>
      </c>
      <c r="AL262" s="107"/>
      <c r="AM262" s="107"/>
      <c r="AN262" s="108" t="str">
        <f>VLOOKUP(Tabela2[[#This Row],[SIEMA]],Siema2025,51,FALSE)</f>
        <v/>
      </c>
      <c r="AO262" s="108" t="str">
        <f>VLOOKUP(Tabela2[[#This Row],[SIEMA]],Siema2025,53,FALSE)</f>
        <v/>
      </c>
      <c r="AP262" s="108" t="str">
        <f>VLOOKUP(Tabela2[[#This Row],[SIEMA]],Siema2025,55,FALSE)</f>
        <v/>
      </c>
      <c r="AQ262" s="108" t="str">
        <f>VLOOKUP(Tabela2[[#This Row],[SIEMA]],Siema2025,57,FALSE)</f>
        <v/>
      </c>
      <c r="AR262" s="108" t="str">
        <f>VLOOKUP(Tabela2[[#This Row],[SIEMA]],Siema2025,59,FALSE)</f>
        <v/>
      </c>
      <c r="AS262" s="108" t="str">
        <f>VLOOKUP(Tabela2[[#This Row],[SIEMA]],Siema2025,61,FALSE)</f>
        <v/>
      </c>
      <c r="AT262" s="108" t="str">
        <f>VLOOKUP(Tabela2[[#This Row],[SIEMA]],Siema2025,63,FALSE)</f>
        <v/>
      </c>
      <c r="AU262" s="108" t="str">
        <f>VLOOKUP(Tabela2[[#This Row],[SIEMA]],Siema2025,65,FALSE)</f>
        <v>X</v>
      </c>
      <c r="AV262" s="108" t="str">
        <f>VLOOKUP(Tabela2[[#This Row],[SIEMA]],Siema2025,67,FALSE)</f>
        <v/>
      </c>
      <c r="AW262" s="108" t="str">
        <f>VLOOKUP(Tabela2[[#This Row],[SIEMA]],Siema2025,69,FALSE)</f>
        <v/>
      </c>
      <c r="AX262" s="108" t="str">
        <f>VLOOKUP(Tabela2[[#This Row],[SIEMA]],Siema2025,71,FALSE)</f>
        <v/>
      </c>
      <c r="AY262" s="108" t="str">
        <f>VLOOKUP(Tabela2[[#This Row],[SIEMA]],Siema2025,73,FALSE)</f>
        <v/>
      </c>
      <c r="AZ262" s="108" t="str">
        <f>VLOOKUP(Tabela2[[#This Row],[SIEMA]],Siema2025,75,FALSE)</f>
        <v/>
      </c>
      <c r="BA262" s="108" t="str">
        <f>VLOOKUP(Tabela2[[#This Row],[SIEMA]],Siema2025,77,FALSE)</f>
        <v/>
      </c>
      <c r="BB262" s="108" t="str">
        <f>VLOOKUP(Tabela2[[#This Row],[SIEMA]],Siema2025,79,FALSE)</f>
        <v/>
      </c>
      <c r="BC262" s="108" t="str">
        <f>IF(Tabela2[[#This Row],[Outro(s) ]] = "X", "PREENCHER","NA")</f>
        <v>NA</v>
      </c>
      <c r="BD262" s="108" t="str">
        <f>VLOOKUP(Tabela2[[#This Row],[SIEMA]],Siema2025,82,FALSE)</f>
        <v/>
      </c>
      <c r="BE262" s="108" t="str">
        <f>VLOOKUP(Tabela2[[#This Row],[SIEMA]],Siema2025,81,FALSE)</f>
        <v/>
      </c>
      <c r="BF262" s="110" t="s">
        <v>3066</v>
      </c>
      <c r="BG262" s="110" t="s">
        <v>7123</v>
      </c>
      <c r="BH262" s="111" t="str">
        <f>VLOOKUP(Tabela2[[#This Row],[SIEMA]],Siema2025,29,FALSE)</f>
        <v>02502844000166</v>
      </c>
      <c r="BI262" s="112" t="str">
        <f>VLOOKUP(Tabela2[[#This Row],[SIEMA]],Siema2025,107,FALSE)</f>
        <v>Não</v>
      </c>
      <c r="BJ262" s="107" t="s">
        <v>7099</v>
      </c>
      <c r="BK262" s="104" t="s">
        <v>2696</v>
      </c>
      <c r="BL262" s="140">
        <v>45783</v>
      </c>
      <c r="BM262" s="108">
        <f ca="1">IF(Tabela2[[#This Row],[Data de atendimento do Ibama (considerar o primeiro documento/ação)]]="",_xlfn.DAYS(TODAY(),J262),_xlfn.DAYS(Tabela2[[#This Row],[Data de atendimento do Ibama (considerar o primeiro documento/ação)]],J262))</f>
        <v>18</v>
      </c>
      <c r="BN262" s="108" t="str">
        <f>IF(Tabela2[[#This Row],[Atendido pelo Ibama ("Não" ou "Sim")]]="Não","Preencher", IF(Tabela2[[#This Row],[Atendido pelo Ibama ("Não" ou "Sim")]]="Sim","NA",""))</f>
        <v>NA</v>
      </c>
      <c r="BO262" s="114" t="s">
        <v>7100</v>
      </c>
      <c r="BP262" s="108" t="str">
        <f>IF(Tabela2[[#This Row],[Forma de atendimento (primeiro documento/ação)]]= "Outros (especificar)", "PREENCHER","NA")</f>
        <v>NA</v>
      </c>
      <c r="BQ262" s="106" t="s">
        <v>123</v>
      </c>
      <c r="BR262" s="108" t="str">
        <f>IF(Tabela2[[#This Row],[Equipe do Ibama foi a campo? Houve sobrevoo do Poseidon?]] = "Sim", "PREENCHER","NA")</f>
        <v>NA</v>
      </c>
      <c r="BS262" s="108" t="str">
        <f>IF(Tabela2[[#This Row],[Se sim, foi emitida Ordem de Emergência? (informações vinculada à coluna CK)]] = "Sim", "PREENCHER","NA")</f>
        <v>NA</v>
      </c>
      <c r="BT262" s="108" t="s">
        <v>7126</v>
      </c>
      <c r="BU262" s="108" t="s">
        <v>2696</v>
      </c>
      <c r="BV262" s="108" t="s">
        <v>123</v>
      </c>
      <c r="BW262" s="108" t="str">
        <f>IF(Tabela2[[#This Row],[O Ibama aguarda resposta da empresa/OEMA, etc?]] = "Sim", "PREENCHER","NA")</f>
        <v>NA</v>
      </c>
      <c r="BX262" s="106" t="s">
        <v>7127</v>
      </c>
      <c r="BY262" s="106"/>
      <c r="BZ262" s="104" t="str">
        <f>IF(Tabela2[[#This Row],[Data do documento de encerramento]]="NA","NA",IF(Tabela2[[#This Row],[Data do documento de encerramento]]="","Pendente de conclusão/ encerramento",_xlfn.DAYS(Tabela2[[#This Row],[Data do documento de encerramento]],J262)))</f>
        <v>Pendente de conclusão/ encerramento</v>
      </c>
      <c r="CA262" s="107" t="s">
        <v>7128</v>
      </c>
      <c r="CB262" s="104"/>
      <c r="CC262" s="129"/>
      <c r="CD262" s="107"/>
      <c r="CE262" s="107"/>
      <c r="CF262" s="107"/>
    </row>
    <row r="263" spans="1:84" ht="30.75" hidden="1">
      <c r="A263" s="169">
        <v>202542257600</v>
      </c>
      <c r="B263" s="170" t="s">
        <v>8327</v>
      </c>
      <c r="C263" s="108" t="str">
        <f>VLOOKUP(Tabela2[[#This Row],[SIEMA]],Siema2025,4,FALSE)</f>
        <v xml:space="preserve"> SE</v>
      </c>
      <c r="D263" s="106" t="str">
        <f>VLOOKUP(Tabela2[[#This Row],[SIEMA]],Siema2025,3,FALSE)</f>
        <v xml:space="preserve">Japaratuba </v>
      </c>
      <c r="E263" s="106" t="str">
        <f>VLOOKUP(Tabela2[[#This Row],[SIEMA]],Siema2025,20,FALSE)</f>
        <v>: Antiga linha de produção do 7-CP-1207</v>
      </c>
      <c r="F263" s="106"/>
      <c r="G263" s="106" t="s">
        <v>8328</v>
      </c>
      <c r="H263" s="106" t="s">
        <v>8329</v>
      </c>
      <c r="I263" s="104" t="s">
        <v>7223</v>
      </c>
      <c r="J263" s="105">
        <f>VLOOKUP(Tabela2[[#This Row],[SIEMA]],Siema2025,2,FALSE)</f>
        <v>45767</v>
      </c>
      <c r="K263" s="105" t="str">
        <f>VLOOKUP(Tabela2[[#This Row],[SIEMA]],Siema2025,16,FALSE)</f>
        <v>Domingo</v>
      </c>
      <c r="L263" s="106" t="str">
        <f>IF(Tabela2[[#This Row],[Data]]="","Sem Informação",VLOOKUP(MONTH(Tabela2[[#This Row],[Data]]),'[1]Validação de dados'!$I$1:$J$13,2,0))</f>
        <v>Abril</v>
      </c>
      <c r="M263" s="104">
        <f>YEAR(Tabela2[[#This Row],[Data]])</f>
        <v>2025</v>
      </c>
      <c r="N263" s="105" t="str">
        <f>VLOOKUP(Tabela2[[#This Row],[SIEMA]],Siema2025,17,FALSE)</f>
        <v>Vespertino</v>
      </c>
      <c r="O263" s="105" t="s">
        <v>145</v>
      </c>
      <c r="P263" s="104" t="str">
        <f>VLOOKUP(Tabela2[[#This Row],[SIEMA]],Siema2025,21,FALSE)</f>
        <v>Poço terrestre</v>
      </c>
      <c r="Q263" s="104">
        <v>1267</v>
      </c>
      <c r="R263" s="104"/>
      <c r="S263" s="107" t="str">
        <f>IF(Q263="","", IF(Q263="NC","", IF(Q263="NE","", IF(Q263="NA","",IFERROR(VLOOKUP(Q263,Produtos!$A$1:$C$2319,2,FALSE),"Não Cadastrado")))))</f>
        <v>PETRÓLEO CRU</v>
      </c>
      <c r="T263" s="104" t="s">
        <v>8330</v>
      </c>
      <c r="U263" s="104" t="str">
        <f>VLOOKUP(Tabela2[[#This Row],[SIEMA]],Siema2025,12,FALSE)</f>
        <v>M3</v>
      </c>
      <c r="V263" s="104">
        <f>IF(Q263="","",IF(ISNUMBER(Q263)=FALSE,"Não se aplica",IFERROR(VLOOKUP(Q263,Produtos!$A$1:$C$2319,3,FALSE),"Não Cadastrado")))</f>
        <v>3</v>
      </c>
      <c r="W263" s="104" t="str">
        <f>VLOOKUP(Tabela2[[#This Row],[SIEMA]],Siema2025,10,FALSE)</f>
        <v>Água Produzida fora de especificação</v>
      </c>
      <c r="X263" s="113" t="str">
        <f>IF(Tabela2[[#This Row],[Origem do acidente]] = "Plataforma", "PREENCHER","NA")</f>
        <v>NA</v>
      </c>
      <c r="Y263" s="109" t="str">
        <f>IF(W263="","", IF(W263="NC","", IF(W263="NE","", IF(W263="NA","",IFERROR(VLOOKUP(W263,Produtos!$A$1:$C$2319,2,FALSE),"Não Cadastrado")))))</f>
        <v>Não Cadastrado</v>
      </c>
      <c r="Z263" s="104" t="str">
        <f>VLOOKUP(Tabela2[[#This Row],[SIEMA]],Siema2025,11,FALSE)</f>
        <v>0.547</v>
      </c>
      <c r="AA263" s="104" t="str">
        <f>VLOOKUP(Tabela2[[#This Row],[SIEMA]],Siema2025,12,FALSE)</f>
        <v>M3</v>
      </c>
      <c r="AB263" s="104" t="str">
        <f>IF(W263="","",IF(ISNUMBER(W263)=FALSE,"Não se aplica",IFERROR(VLOOKUP(W263,Produtos!$A$1:$C$2319,3,FALSE),"Não Cadastrado")))</f>
        <v>Não se aplica</v>
      </c>
      <c r="AC263" s="104"/>
      <c r="AD263" s="108" t="str">
        <f>IF(Tabela2[[#This Row],[Origem do acidente]] = "Plataforma", "PREENCHER","NA")</f>
        <v>NA</v>
      </c>
      <c r="AE263" s="107" t="str">
        <f>IF(AC263="","", IF(AC263="NC","", IF(AC263="NE","", IF(AC263="NA","",IFERROR(VLOOKUP(AC263,Produtos!$A$1:$C$2319,2,FALSE),"Não Cadastrado")))))</f>
        <v/>
      </c>
      <c r="AF263" s="104"/>
      <c r="AG263" s="104"/>
      <c r="AH263" s="104" t="str">
        <f>IF(AC263="","",IF(ISNUMBER(AC263)=FALSE,"Não se aplica",IFERROR(VLOOKUP(AC263,Produtos!$A$1:$C$2319,3,FALSE),"Não Cadastrado")))</f>
        <v/>
      </c>
      <c r="AI263" s="104"/>
      <c r="AJ263" s="104" t="str">
        <f>VLOOKUP(Tabela2[[#This Row],[SIEMA]],Siema2025,26,FALSE)</f>
        <v>Erro em manobra operacional</v>
      </c>
      <c r="AK263" s="107" t="s">
        <v>7190</v>
      </c>
      <c r="AL263" s="107"/>
      <c r="AM263" s="107"/>
      <c r="AN263" s="108" t="str">
        <f>VLOOKUP(Tabela2[[#This Row],[SIEMA]],Siema2025,51,FALSE)</f>
        <v/>
      </c>
      <c r="AO263" s="108" t="str">
        <f>VLOOKUP(Tabela2[[#This Row],[SIEMA]],Siema2025,53,FALSE)</f>
        <v/>
      </c>
      <c r="AP263" s="108" t="str">
        <f>VLOOKUP(Tabela2[[#This Row],[SIEMA]],Siema2025,55,FALSE)</f>
        <v/>
      </c>
      <c r="AQ263" s="108" t="str">
        <f>VLOOKUP(Tabela2[[#This Row],[SIEMA]],Siema2025,57,FALSE)</f>
        <v/>
      </c>
      <c r="AR263" s="108" t="str">
        <f>VLOOKUP(Tabela2[[#This Row],[SIEMA]],Siema2025,59,FALSE)</f>
        <v/>
      </c>
      <c r="AS263" s="108" t="str">
        <f>VLOOKUP(Tabela2[[#This Row],[SIEMA]],Siema2025,61,FALSE)</f>
        <v/>
      </c>
      <c r="AT263" s="108" t="str">
        <f>VLOOKUP(Tabela2[[#This Row],[SIEMA]],Siema2025,63,FALSE)</f>
        <v/>
      </c>
      <c r="AU263" s="108" t="str">
        <f>VLOOKUP(Tabela2[[#This Row],[SIEMA]],Siema2025,65,FALSE)</f>
        <v>X</v>
      </c>
      <c r="AV263" s="108" t="str">
        <f>VLOOKUP(Tabela2[[#This Row],[SIEMA]],Siema2025,67,FALSE)</f>
        <v/>
      </c>
      <c r="AW263" s="108" t="str">
        <f>VLOOKUP(Tabela2[[#This Row],[SIEMA]],Siema2025,69,FALSE)</f>
        <v/>
      </c>
      <c r="AX263" s="108" t="str">
        <f>VLOOKUP(Tabela2[[#This Row],[SIEMA]],Siema2025,71,FALSE)</f>
        <v/>
      </c>
      <c r="AY263" s="108" t="str">
        <f>VLOOKUP(Tabela2[[#This Row],[SIEMA]],Siema2025,73,FALSE)</f>
        <v/>
      </c>
      <c r="AZ263" s="108" t="str">
        <f>VLOOKUP(Tabela2[[#This Row],[SIEMA]],Siema2025,75,FALSE)</f>
        <v/>
      </c>
      <c r="BA263" s="108" t="str">
        <f>VLOOKUP(Tabela2[[#This Row],[SIEMA]],Siema2025,77,FALSE)</f>
        <v/>
      </c>
      <c r="BB263" s="108" t="str">
        <f>VLOOKUP(Tabela2[[#This Row],[SIEMA]],Siema2025,79,FALSE)</f>
        <v/>
      </c>
      <c r="BC263" s="108" t="str">
        <f>IF(Tabela2[[#This Row],[Outro(s) ]] = "X", "PREENCHER","NA")</f>
        <v>NA</v>
      </c>
      <c r="BD263" s="108" t="str">
        <f>VLOOKUP(Tabela2[[#This Row],[SIEMA]],Siema2025,82,FALSE)</f>
        <v/>
      </c>
      <c r="BE263" s="108" t="str">
        <f>VLOOKUP(Tabela2[[#This Row],[SIEMA]],Siema2025,81,FALSE)</f>
        <v/>
      </c>
      <c r="BF263" s="110" t="str">
        <f>VLOOKUP(Tabela2[[#This Row],[SIEMA]],Siema2025,28,FALSE)</f>
        <v>Carmo Energy S.A</v>
      </c>
      <c r="BG263" s="110"/>
      <c r="BH263" s="111" t="str">
        <f>VLOOKUP(Tabela2[[#This Row],[SIEMA]],Siema2025,29,FALSE)</f>
        <v/>
      </c>
      <c r="BI263" s="112" t="str">
        <f>VLOOKUP(Tabela2[[#This Row],[SIEMA]],Siema2025,107,FALSE)</f>
        <v>Não</v>
      </c>
      <c r="BJ263" s="107" t="s">
        <v>7113</v>
      </c>
      <c r="BK263" s="104" t="s">
        <v>2696</v>
      </c>
      <c r="BL263" s="140">
        <v>45777</v>
      </c>
      <c r="BM263" s="108">
        <f ca="1">IF(Tabela2[[#This Row],[Data de atendimento do Ibama (considerar o primeiro documento/ação)]]="",_xlfn.DAYS(TODAY(),J263),_xlfn.DAYS(Tabela2[[#This Row],[Data de atendimento do Ibama (considerar o primeiro documento/ação)]],J263))</f>
        <v>10</v>
      </c>
      <c r="BN263" s="108" t="str">
        <f>IF(Tabela2[[#This Row],[Atendido pelo Ibama ("Não" ou "Sim")]]="Não","Preencher", IF(Tabela2[[#This Row],[Atendido pelo Ibama ("Não" ou "Sim")]]="Sim","NA",""))</f>
        <v>NA</v>
      </c>
      <c r="BO263" s="114" t="s">
        <v>7100</v>
      </c>
      <c r="BP263" s="108" t="str">
        <f>IF(Tabela2[[#This Row],[Forma de atendimento (primeiro documento/ação)]]= "Outros (especificar)", "PREENCHER","NA")</f>
        <v>NA</v>
      </c>
      <c r="BQ263" s="106" t="s">
        <v>123</v>
      </c>
      <c r="BR263" s="108" t="str">
        <f>IF(Tabela2[[#This Row],[Equipe do Ibama foi a campo? Houve sobrevoo do Poseidon?]] = "Sim", "PREENCHER","NA")</f>
        <v>NA</v>
      </c>
      <c r="BS263" s="108" t="s">
        <v>7114</v>
      </c>
      <c r="BT263" s="108" t="s">
        <v>7115</v>
      </c>
      <c r="BU263" s="108" t="s">
        <v>123</v>
      </c>
      <c r="BV263" s="108" t="s">
        <v>2696</v>
      </c>
      <c r="BW263" s="108" t="s">
        <v>2696</v>
      </c>
      <c r="BX263" s="106" t="s">
        <v>7116</v>
      </c>
      <c r="BY263" s="140">
        <v>46010</v>
      </c>
      <c r="BZ263" s="104">
        <f>IF(Tabela2[[#This Row],[Data do documento de encerramento]]="NA","NA",IF(Tabela2[[#This Row],[Data do documento de encerramento]]="","Pendente de conclusão/ encerramento",_xlfn.DAYS(Tabela2[[#This Row],[Data do documento de encerramento]],J263)))</f>
        <v>243</v>
      </c>
      <c r="CA263" s="107"/>
      <c r="CB263" s="107"/>
      <c r="CC263" s="133"/>
      <c r="CD263" s="107"/>
      <c r="CE263" s="107"/>
      <c r="CF263" s="107"/>
    </row>
    <row r="264" spans="1:84" ht="30.75" hidden="1">
      <c r="A264" s="169">
        <v>202561639606</v>
      </c>
      <c r="B264" s="118" t="s">
        <v>8331</v>
      </c>
      <c r="C264" s="108" t="str">
        <f>VLOOKUP(Tabela2[[#This Row],[SIEMA]],Siema2025,4,FALSE)</f>
        <v xml:space="preserve"> PA</v>
      </c>
      <c r="D264" s="106" t="str">
        <f>VLOOKUP(Tabela2[[#This Row],[SIEMA]],Siema2025,3,FALSE)</f>
        <v xml:space="preserve">Belém </v>
      </c>
      <c r="E264" s="106" t="str">
        <f>VLOOKUP(Tabela2[[#This Row],[SIEMA]],Siema2025,20,FALSE)</f>
        <v/>
      </c>
      <c r="F264" s="106"/>
      <c r="G264" s="106" t="s">
        <v>8332</v>
      </c>
      <c r="H264" s="106" t="s">
        <v>8333</v>
      </c>
      <c r="I264" s="104" t="str">
        <f>VLOOKUP(Tabela2[[#This Row],[SIEMA]],Siema2025,19,FALSE)</f>
        <v/>
      </c>
      <c r="J264" s="105">
        <f>VLOOKUP(Tabela2[[#This Row],[SIEMA]],Siema2025,2,FALSE)</f>
        <v>45767</v>
      </c>
      <c r="K264" s="105" t="str">
        <f>VLOOKUP(Tabela2[[#This Row],[SIEMA]],Siema2025,16,FALSE)</f>
        <v>Domingo</v>
      </c>
      <c r="L264" s="106" t="str">
        <f>IF(Tabela2[[#This Row],[Data]]="","Sem Informação",VLOOKUP(MONTH(Tabela2[[#This Row],[Data]]),'[1]Validação de dados'!$I$1:$J$13,2,0))</f>
        <v>Abril</v>
      </c>
      <c r="M264" s="104">
        <f>YEAR(Tabela2[[#This Row],[Data]])</f>
        <v>2025</v>
      </c>
      <c r="N264" s="105" t="str">
        <f>VLOOKUP(Tabela2[[#This Row],[SIEMA]],Siema2025,17,FALSE)</f>
        <v>Vespertino</v>
      </c>
      <c r="O264" s="105" t="str">
        <f>VLOOKUP(Tabela2[[#This Row],[SIEMA]],Siema2025,5,FALSE)</f>
        <v>Embarcação</v>
      </c>
      <c r="P264" s="104" t="str">
        <f>VLOOKUP(Tabela2[[#This Row],[SIEMA]],Siema2025,21,FALSE)</f>
        <v>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v>
      </c>
      <c r="Q264" s="104">
        <v>1268</v>
      </c>
      <c r="R264" s="104" t="str">
        <f>VLOOKUP(Tabela2[[#This Row],[SIEMA]],Siema2025,10,FALSE)</f>
        <v/>
      </c>
      <c r="S264" s="107" t="str">
        <f>IF(Q264="","", IF(Q264="NC","", IF(Q264="NE","", IF(Q264="NA","",IFERROR(VLOOKUP(Q264,Produtos!$A$1:$C$2319,2,FALSE),"Não Cadastrado")))))</f>
        <v>DESTILADOS DE PETRÓLEO, N.E. ou DERIVADOS DE PETRÓLEO, N.E.</v>
      </c>
      <c r="T264" s="104" t="str">
        <f>VLOOKUP(Tabela2[[#This Row],[SIEMA]],Siema2025,11,FALSE)</f>
        <v xml:space="preserve"> </v>
      </c>
      <c r="U264" s="104" t="str">
        <f>VLOOKUP(Tabela2[[#This Row],[SIEMA]],Siema2025,12,FALSE)</f>
        <v xml:space="preserve"> </v>
      </c>
      <c r="V264" s="104">
        <f>IF(Q264="","",IF(ISNUMBER(Q264)=FALSE,"Não se aplica",IFERROR(VLOOKUP(Q264,Produtos!$A$1:$C$2319,3,FALSE),"Não Cadastrado")))</f>
        <v>3</v>
      </c>
      <c r="W264" s="104" t="str">
        <f>VLOOKUP(Tabela2[[#This Row],[SIEMA]],Siema2025,10,FALSE)</f>
        <v/>
      </c>
      <c r="X264" s="113" t="str">
        <f>IF(Tabela2[[#This Row],[Origem do acidente]] = "Plataforma", "PREENCHER","NA")</f>
        <v>NA</v>
      </c>
      <c r="Y264" s="109" t="str">
        <f>IF(W264="","", IF(W264="NC","", IF(W264="NE","", IF(W264="NA","",IFERROR(VLOOKUP(W264,Produtos!$A$1:$C$2319,2,FALSE),"Não Cadastrado")))))</f>
        <v/>
      </c>
      <c r="Z264" s="104" t="str">
        <f>VLOOKUP(Tabela2[[#This Row],[SIEMA]],Siema2025,11,FALSE)</f>
        <v xml:space="preserve"> </v>
      </c>
      <c r="AA264" s="104" t="str">
        <f>VLOOKUP(Tabela2[[#This Row],[SIEMA]],Siema2025,12,FALSE)</f>
        <v xml:space="preserve"> </v>
      </c>
      <c r="AB264" s="104" t="str">
        <f>IF(W264="","",IF(ISNUMBER(W264)=FALSE,"Não se aplica",IFERROR(VLOOKUP(W264,Produtos!$A$1:$C$2319,3,FALSE),"Não Cadastrado")))</f>
        <v/>
      </c>
      <c r="AC264" s="104"/>
      <c r="AD264" s="108" t="str">
        <f>IF(Tabela2[[#This Row],[Origem do acidente]] = "Plataforma", "PREENCHER","NA")</f>
        <v>NA</v>
      </c>
      <c r="AE264" s="107" t="str">
        <f>IF(AC264="","", IF(AC264="NC","", IF(AC264="NE","", IF(AC264="NA","",IFERROR(VLOOKUP(AC264,Produtos!$A$1:$C$2319,2,FALSE),"Não Cadastrado")))))</f>
        <v/>
      </c>
      <c r="AF264" s="104"/>
      <c r="AG264" s="104"/>
      <c r="AH264" s="104" t="str">
        <f>IF(AC264="","",IF(ISNUMBER(AC264)=FALSE,"Não se aplica",IFERROR(VLOOKUP(AC264,Produtos!$A$1:$C$2319,3,FALSE),"Não Cadastrado")))</f>
        <v/>
      </c>
      <c r="AI264" s="104"/>
      <c r="AJ264" s="104" t="str">
        <f>VLOOKUP(Tabela2[[#This Row],[SIEMA]],Siema2025,26,FALSE)</f>
        <v>Falha no sistema de parada e emergência da bomba de trasnferência de óleo de barcaça para o navio, provocando transbordamento de bandeja de contenção e posterior vazamento para o rio.</v>
      </c>
      <c r="AK264" s="107" t="s">
        <v>7112</v>
      </c>
      <c r="AL264" s="107"/>
      <c r="AM264" s="107"/>
      <c r="AN264" s="108" t="str">
        <f>VLOOKUP(Tabela2[[#This Row],[SIEMA]],Siema2025,51,FALSE)</f>
        <v/>
      </c>
      <c r="AO264" s="108" t="str">
        <f>VLOOKUP(Tabela2[[#This Row],[SIEMA]],Siema2025,53,FALSE)</f>
        <v/>
      </c>
      <c r="AP264" s="108" t="str">
        <f>VLOOKUP(Tabela2[[#This Row],[SIEMA]],Siema2025,55,FALSE)</f>
        <v/>
      </c>
      <c r="AQ264" s="108" t="str">
        <f>VLOOKUP(Tabela2[[#This Row],[SIEMA]],Siema2025,57,FALSE)</f>
        <v>X</v>
      </c>
      <c r="AR264" s="108" t="str">
        <f>VLOOKUP(Tabela2[[#This Row],[SIEMA]],Siema2025,59,FALSE)</f>
        <v/>
      </c>
      <c r="AS264" s="108"/>
      <c r="AT264" s="108" t="str">
        <f>VLOOKUP(Tabela2[[#This Row],[SIEMA]],Siema2025,63,FALSE)</f>
        <v/>
      </c>
      <c r="AU264" s="108" t="str">
        <f>VLOOKUP(Tabela2[[#This Row],[SIEMA]],Siema2025,65,FALSE)</f>
        <v/>
      </c>
      <c r="AV264" s="108" t="str">
        <f>VLOOKUP(Tabela2[[#This Row],[SIEMA]],Siema2025,67,FALSE)</f>
        <v/>
      </c>
      <c r="AW264" s="108" t="str">
        <f>VLOOKUP(Tabela2[[#This Row],[SIEMA]],Siema2025,69,FALSE)</f>
        <v/>
      </c>
      <c r="AX264" s="108" t="str">
        <f>VLOOKUP(Tabela2[[#This Row],[SIEMA]],Siema2025,71,FALSE)</f>
        <v/>
      </c>
      <c r="AY264" s="108" t="str">
        <f>VLOOKUP(Tabela2[[#This Row],[SIEMA]],Siema2025,73,FALSE)</f>
        <v/>
      </c>
      <c r="AZ264" s="108" t="str">
        <f>VLOOKUP(Tabela2[[#This Row],[SIEMA]],Siema2025,75,FALSE)</f>
        <v/>
      </c>
      <c r="BA264" s="108" t="str">
        <f>VLOOKUP(Tabela2[[#This Row],[SIEMA]],Siema2025,77,FALSE)</f>
        <v/>
      </c>
      <c r="BB264" s="108"/>
      <c r="BC264" s="108" t="str">
        <f>IF(Tabela2[[#This Row],[Outro(s) ]] = "X", "PREENCHER","NA")</f>
        <v>NA</v>
      </c>
      <c r="BD264" s="108" t="str">
        <f>VLOOKUP(Tabela2[[#This Row],[SIEMA]],Siema2025,82,FALSE)</f>
        <v/>
      </c>
      <c r="BE264" s="108" t="str">
        <f>VLOOKUP(Tabela2[[#This Row],[SIEMA]],Siema2025,81,FALSE)</f>
        <v/>
      </c>
      <c r="BF264" s="110" t="str">
        <f>VLOOKUP(Tabela2[[#This Row],[SIEMA]],Siema2025,28,FALSE)</f>
        <v>DELIMA COMERCIO E NAVEGAÇÃO LTDA - CONASA</v>
      </c>
      <c r="BG264" s="110"/>
      <c r="BH264" s="111" t="str">
        <f>VLOOKUP(Tabela2[[#This Row],[SIEMA]],Siema2025,29,FALSE)</f>
        <v>05089941000833</v>
      </c>
      <c r="BI264" s="112" t="str">
        <f>VLOOKUP(Tabela2[[#This Row],[SIEMA]],Siema2025,107,FALSE)</f>
        <v>Não</v>
      </c>
      <c r="BJ264" s="107" t="s">
        <v>7099</v>
      </c>
      <c r="BK264" s="104" t="s">
        <v>2696</v>
      </c>
      <c r="BL264" s="140">
        <v>45912</v>
      </c>
      <c r="BM264" s="108">
        <f ca="1">IF(Tabela2[[#This Row],[Data de atendimento do Ibama (considerar o primeiro documento/ação)]]="",_xlfn.DAYS(TODAY(),J264),_xlfn.DAYS(Tabela2[[#This Row],[Data de atendimento do Ibama (considerar o primeiro documento/ação)]],J264))</f>
        <v>145</v>
      </c>
      <c r="BN264" s="108" t="str">
        <f>IF(Tabela2[[#This Row],[Atendido pelo Ibama ("Não" ou "Sim")]]="Não","Preencher", IF(Tabela2[[#This Row],[Atendido pelo Ibama ("Não" ou "Sim")]]="Sim","NA",""))</f>
        <v>NA</v>
      </c>
      <c r="BO264" s="114" t="s">
        <v>7432</v>
      </c>
      <c r="BP264" s="108" t="str">
        <f>IF(Tabela2[[#This Row],[Forma de atendimento (primeiro documento/ação)]]= "Outros (especificar)", "PREENCHER","NA")</f>
        <v>NA</v>
      </c>
      <c r="BQ264" s="106" t="s">
        <v>2696</v>
      </c>
      <c r="BR264" s="108" t="s">
        <v>2696</v>
      </c>
      <c r="BS264" s="108" t="str">
        <f>IF(Tabela2[[#This Row],[Se sim, foi emitida Ordem de Emergência? (informações vinculada à coluna CK)]] = "Sim", "PREENCHER","NA")</f>
        <v>PREENCHER</v>
      </c>
      <c r="BT264" s="108" t="s">
        <v>7126</v>
      </c>
      <c r="BU264" s="108" t="s">
        <v>123</v>
      </c>
      <c r="BV264" s="108" t="s">
        <v>2696</v>
      </c>
      <c r="BW264" s="108" t="s">
        <v>123</v>
      </c>
      <c r="BX264" s="106"/>
      <c r="BY264" s="106"/>
      <c r="BZ264" s="104" t="str">
        <f>IF(Tabela2[[#This Row],[Data do documento de encerramento]]="NA","NA",IF(Tabela2[[#This Row],[Data do documento de encerramento]]="","Pendente de conclusão/ encerramento",_xlfn.DAYS(Tabela2[[#This Row],[Data do documento de encerramento]],J264)))</f>
        <v>Pendente de conclusão/ encerramento</v>
      </c>
      <c r="CA264" s="107"/>
      <c r="CB264" s="107"/>
      <c r="CC264" s="131"/>
      <c r="CD264" s="107"/>
      <c r="CE264" s="107"/>
      <c r="CF264" s="107"/>
    </row>
    <row r="265" spans="1:84" ht="76.5">
      <c r="A265" s="182">
        <v>202542364800</v>
      </c>
      <c r="B265" s="118" t="s">
        <v>8334</v>
      </c>
      <c r="C265" s="108" t="s">
        <v>672</v>
      </c>
      <c r="D265" s="106" t="s">
        <v>637</v>
      </c>
      <c r="E265" s="106" t="s">
        <v>8335</v>
      </c>
      <c r="F265" s="106"/>
      <c r="G265" s="106" t="s">
        <v>8336</v>
      </c>
      <c r="H265" s="106" t="s">
        <v>8337</v>
      </c>
      <c r="I265" s="104" t="str">
        <f>VLOOKUP(Tabela2[[#This Row],[SIEMA]],Siema2025,19,FALSE)</f>
        <v>Santos</v>
      </c>
      <c r="J265" s="105">
        <f>VLOOKUP(Tabela2[[#This Row],[SIEMA]],Siema2025,2,FALSE)</f>
        <v>45768</v>
      </c>
      <c r="K265" s="105" t="str">
        <f>VLOOKUP(Tabela2[[#This Row],[SIEMA]],Siema2025,16,FALSE)</f>
        <v>Segunda</v>
      </c>
      <c r="L265" s="106" t="str">
        <f>IF(Tabela2[[#This Row],[Data]]="","Sem Informação",VLOOKUP(MONTH(Tabela2[[#This Row],[Data]]),'[1]Validação de dados'!$I$1:$J$13,2,0))</f>
        <v>Abril</v>
      </c>
      <c r="M265" s="104">
        <f>YEAR(Tabela2[[#This Row],[Data]])</f>
        <v>2025</v>
      </c>
      <c r="N265" s="105" t="str">
        <f>VLOOKUP(Tabela2[[#This Row],[SIEMA]],Siema2025,17,FALSE)</f>
        <v>Matutino</v>
      </c>
      <c r="O265" s="105" t="s">
        <v>111</v>
      </c>
      <c r="P265" s="104" t="str">
        <f>VLOOKUP(Tabela2[[#This Row],[SIEMA]],Siema2025,21,FALSE)</f>
        <v>Embarcação Blue Marlim.</v>
      </c>
      <c r="Q265" s="104" t="s">
        <v>7094</v>
      </c>
      <c r="R265" s="104" t="s">
        <v>8311</v>
      </c>
      <c r="S265" s="104" t="s">
        <v>1899</v>
      </c>
      <c r="T265" s="104">
        <v>2.35</v>
      </c>
      <c r="U265" s="104" t="s">
        <v>7111</v>
      </c>
      <c r="V265" t="s">
        <v>637</v>
      </c>
      <c r="W265">
        <v>1789</v>
      </c>
      <c r="X265" s="113" t="s">
        <v>8338</v>
      </c>
      <c r="Y265" s="109" t="str">
        <f>IF(W265="","", IF(W265="NC","", IF(W265="NE","", IF(W265="NA","",IFERROR(VLOOKUP(W265,Produtos!$A$1:$C$2319,2,FALSE),"Não Cadastrado")))))</f>
        <v>ÁCIDO CLORÍDRICO</v>
      </c>
      <c r="Z265" s="104">
        <v>0.83</v>
      </c>
      <c r="AA265" s="104" t="s">
        <v>7111</v>
      </c>
      <c r="AB265" s="104">
        <f>IF(W265="","",IF(ISNUMBER(W265)=FALSE,"Não se aplica",IFERROR(VLOOKUP(W265,Produtos!$A$1:$C$2319,3,FALSE),"Não Cadastrado")))</f>
        <v>8</v>
      </c>
      <c r="AC265" s="104"/>
      <c r="AD265" s="108"/>
      <c r="AE265" s="107" t="str">
        <f>IF(AC265="","", IF(AC265="NC","", IF(AC265="NE","", IF(AC265="NA","",IFERROR(VLOOKUP(AC265,Produtos!$A$1:$C$2319,2,FALSE),"Não Cadastrado")))))</f>
        <v/>
      </c>
      <c r="AF265" s="104"/>
      <c r="AG265" s="104"/>
      <c r="AH265" s="104" t="str">
        <f>IF(AC265="","",IF(ISNUMBER(AC265)=FALSE,"Não se aplica",IFERROR(VLOOKUP(AC265,Produtos!$A$1:$C$2319,3,FALSE),"Não Cadastrado")))</f>
        <v/>
      </c>
      <c r="AI265" s="104"/>
      <c r="AJ265" s="104" t="str">
        <f>VLOOKUP(Tabela2[[#This Row],[SIEMA]],Siema2025,26,FALSE)</f>
        <v>Rompimento da junta de expansão e folga na conexão flange-flange da linha de bombeio.</v>
      </c>
      <c r="AK265" s="107" t="s">
        <v>7290</v>
      </c>
      <c r="AL265" s="107" t="s">
        <v>7234</v>
      </c>
      <c r="AM265" s="107" t="s">
        <v>7190</v>
      </c>
      <c r="AN265" s="108" t="str">
        <f>VLOOKUP(Tabela2[[#This Row],[SIEMA]],Siema2025,51,FALSE)</f>
        <v/>
      </c>
      <c r="AO265" s="108" t="str">
        <f>VLOOKUP(Tabela2[[#This Row],[SIEMA]],Siema2025,53,FALSE)</f>
        <v/>
      </c>
      <c r="AP265" s="108" t="str">
        <f>VLOOKUP(Tabela2[[#This Row],[SIEMA]],Siema2025,55,FALSE)</f>
        <v/>
      </c>
      <c r="AQ265" s="108" t="str">
        <f>VLOOKUP(Tabela2[[#This Row],[SIEMA]],Siema2025,57,FALSE)</f>
        <v/>
      </c>
      <c r="AR265" s="108" t="str">
        <f>VLOOKUP(Tabela2[[#This Row],[SIEMA]],Siema2025,59,FALSE)</f>
        <v/>
      </c>
      <c r="AS265" s="108" t="str">
        <f>VLOOKUP(Tabela2[[#This Row],[SIEMA]],Siema2025,61,FALSE)</f>
        <v>X</v>
      </c>
      <c r="AT265" s="108" t="str">
        <f>VLOOKUP(Tabela2[[#This Row],[SIEMA]],Siema2025,63,FALSE)</f>
        <v/>
      </c>
      <c r="AU265" s="108" t="str">
        <f>VLOOKUP(Tabela2[[#This Row],[SIEMA]],Siema2025,65,FALSE)</f>
        <v/>
      </c>
      <c r="AV265" s="108" t="str">
        <f>VLOOKUP(Tabela2[[#This Row],[SIEMA]],Siema2025,67,FALSE)</f>
        <v/>
      </c>
      <c r="AW265" s="108" t="str">
        <f>VLOOKUP(Tabela2[[#This Row],[SIEMA]],Siema2025,69,FALSE)</f>
        <v/>
      </c>
      <c r="AX265" s="108" t="str">
        <f>VLOOKUP(Tabela2[[#This Row],[SIEMA]],Siema2025,71,FALSE)</f>
        <v/>
      </c>
      <c r="AY265" s="108" t="str">
        <f>VLOOKUP(Tabela2[[#This Row],[SIEMA]],Siema2025,73,FALSE)</f>
        <v/>
      </c>
      <c r="AZ265" s="108" t="str">
        <f>VLOOKUP(Tabela2[[#This Row],[SIEMA]],Siema2025,75,FALSE)</f>
        <v/>
      </c>
      <c r="BA265" s="108" t="str">
        <f>VLOOKUP(Tabela2[[#This Row],[SIEMA]],Siema2025,77,FALSE)</f>
        <v/>
      </c>
      <c r="BB265" s="108" t="str">
        <f>VLOOKUP(Tabela2[[#This Row],[SIEMA]],Siema2025,79,FALSE)</f>
        <v/>
      </c>
      <c r="BC265" s="108" t="str">
        <f>IF(Tabela2[[#This Row],[Outro(s) ]] = "X", "PREENCHER","NA")</f>
        <v>NA</v>
      </c>
      <c r="BD265" s="108" t="str">
        <f>VLOOKUP(Tabela2[[#This Row],[SIEMA]],Siema2025,82,FALSE)</f>
        <v/>
      </c>
      <c r="BE265" s="108" t="str">
        <f>VLOOKUP(Tabela2[[#This Row],[SIEMA]],Siema2025,81,FALSE)</f>
        <v/>
      </c>
      <c r="BF265" s="110" t="s">
        <v>206</v>
      </c>
      <c r="BG265" s="110"/>
      <c r="BH265" s="111">
        <v>33000167000101</v>
      </c>
      <c r="BI265" s="112" t="str">
        <f>VLOOKUP(Tabela2[[#This Row],[SIEMA]],Siema2025,107,FALSE)</f>
        <v>Não</v>
      </c>
      <c r="BJ265" s="107" t="s">
        <v>7099</v>
      </c>
      <c r="BK265" s="104" t="s">
        <v>2696</v>
      </c>
      <c r="BL265" s="140">
        <v>45772</v>
      </c>
      <c r="BM265" s="108">
        <f ca="1">IF(Tabela2[[#This Row],[Data de atendimento do Ibama (considerar o primeiro documento/ação)]]="",_xlfn.DAYS(TODAY(),J265),_xlfn.DAYS(Tabela2[[#This Row],[Data de atendimento do Ibama (considerar o primeiro documento/ação)]],J265))</f>
        <v>4</v>
      </c>
      <c r="BN265" s="108" t="str">
        <f>IF(Tabela2[[#This Row],[Atendido pelo Ibama ("Não" ou "Sim")]]="Não","Preencher", IF(Tabela2[[#This Row],[Atendido pelo Ibama ("Não" ou "Sim")]]="Sim","NA",""))</f>
        <v>NA</v>
      </c>
      <c r="BO265" s="114" t="s">
        <v>7100</v>
      </c>
      <c r="BP265" s="108" t="str">
        <f>IF(Tabela2[[#This Row],[Forma de atendimento (primeiro documento/ação)]]= "Outros (especificar)", "PREENCHER","NA")</f>
        <v>NA</v>
      </c>
      <c r="BQ265" s="106" t="s">
        <v>123</v>
      </c>
      <c r="BR265" s="108" t="str">
        <f>IF(Tabela2[[#This Row],[Equipe do Ibama foi a campo? Houve sobrevoo do Poseidon?]] = "Sim", "PREENCHER","NA")</f>
        <v>NA</v>
      </c>
      <c r="BS265" s="108" t="str">
        <f>IF(Tabela2[[#This Row],[Se sim, foi emitida Ordem de Emergência? (informações vinculada à coluna CK)]] = "Sim", "PREENCHER","NA")</f>
        <v>NA</v>
      </c>
      <c r="BT265" s="108" t="s">
        <v>7101</v>
      </c>
      <c r="BU265" s="108" t="s">
        <v>123</v>
      </c>
      <c r="BV265" s="108" t="str">
        <f>IF(Tabela2[[#This Row],[Houve avaliação das informações pós-acidente solicitadas/enviadas?]] = "Sim", "PREENCHER","NA")</f>
        <v>NA</v>
      </c>
      <c r="BW265" s="108" t="str">
        <f>IF(Tabela2[[#This Row],[O Ibama aguarda resposta da empresa/OEMA, etc?]] = "Sim", "PREENCHER","NA")</f>
        <v>NA</v>
      </c>
      <c r="BX265" s="106" t="s">
        <v>7127</v>
      </c>
      <c r="BY265" s="106"/>
      <c r="BZ265" s="104" t="str">
        <f>IF(Tabela2[[#This Row],[Data do documento de encerramento]]="NA","NA",IF(Tabela2[[#This Row],[Data do documento de encerramento]]="","Pendente de conclusão/ encerramento",_xlfn.DAYS(Tabela2[[#This Row],[Data do documento de encerramento]],J265)))</f>
        <v>Pendente de conclusão/ encerramento</v>
      </c>
      <c r="CA265" s="107"/>
      <c r="CB265" s="107" t="s">
        <v>7262</v>
      </c>
      <c r="CC265" s="129" t="s">
        <v>7197</v>
      </c>
      <c r="CD265" s="107" t="s">
        <v>123</v>
      </c>
      <c r="CE265" s="107" t="s">
        <v>123</v>
      </c>
      <c r="CF265" s="107" t="s">
        <v>7141</v>
      </c>
    </row>
    <row r="266" spans="1:84" ht="30.75" hidden="1">
      <c r="A266" s="169">
        <v>202542250424</v>
      </c>
      <c r="B266" s="170" t="s">
        <v>8339</v>
      </c>
      <c r="C266" s="108" t="str">
        <f>VLOOKUP(Tabela2[[#This Row],[SIEMA]],Siema2025,4,FALSE)</f>
        <v xml:space="preserve"> SP</v>
      </c>
      <c r="D266" s="106" t="str">
        <f>VLOOKUP(Tabela2[[#This Row],[SIEMA]],Siema2025,3,FALSE)</f>
        <v xml:space="preserve">Jambeiro </v>
      </c>
      <c r="E266" t="s">
        <v>2774</v>
      </c>
      <c r="F266" s="106" t="s">
        <v>8340</v>
      </c>
      <c r="G266" s="106" t="s">
        <v>8341</v>
      </c>
      <c r="H266" s="109" t="s">
        <v>8342</v>
      </c>
      <c r="I266" s="104" t="s">
        <v>7114</v>
      </c>
      <c r="J266" s="105">
        <f>VLOOKUP(Tabela2[[#This Row],[SIEMA]],Siema2025,2,FALSE)</f>
        <v>45769</v>
      </c>
      <c r="K266" s="105" t="str">
        <f>VLOOKUP(Tabela2[[#This Row],[SIEMA]],Siema2025,16,FALSE)</f>
        <v>Terça</v>
      </c>
      <c r="L266" s="106" t="str">
        <f>IF(Tabela2[[#This Row],[Data]]="","Sem Informação",VLOOKUP(MONTH(Tabela2[[#This Row],[Data]]),'[1]Validação de dados'!$I$1:$J$13,2,0))</f>
        <v>Abril</v>
      </c>
      <c r="M266" s="104">
        <f>YEAR(Tabela2[[#This Row],[Data]])</f>
        <v>2025</v>
      </c>
      <c r="N266" s="105" t="str">
        <f>VLOOKUP(Tabela2[[#This Row],[SIEMA]],Siema2025,17,FALSE)</f>
        <v>Matutino</v>
      </c>
      <c r="O266" s="105" t="str">
        <f>VLOOKUP(Tabela2[[#This Row],[SIEMA]],Siema2025,5,FALSE)</f>
        <v>Duto</v>
      </c>
      <c r="P266" s="104" t="str">
        <f>VLOOKUP(Tabela2[[#This Row],[SIEMA]],Siema2025,21,FALSE)</f>
        <v>Faixa de Dutos GASTAU km 57+980.
Processo Sei! 02001.012991/2025-55</v>
      </c>
      <c r="Q266" s="104">
        <v>1993</v>
      </c>
      <c r="R266" s="104" t="s">
        <v>8343</v>
      </c>
      <c r="S266" s="107" t="str">
        <f>IF(Q266="","", IF(Q266="NC","", IF(Q266="NE","", IF(Q266="NA","",IFERROR(VLOOKUP(Q266,Produtos!$A$1:$C$2319,2,FALSE),"Não Cadastrado")))))</f>
        <v>LÍQUIDO INFLAMÁVEL, N.E.</v>
      </c>
      <c r="T266" s="104">
        <v>5.0000000000000001E-3</v>
      </c>
      <c r="U266" s="104" t="s">
        <v>7111</v>
      </c>
      <c r="V266" s="104">
        <f>IF(Q266="","",IF(ISNUMBER(Q266)=FALSE,"Não se aplica",IFERROR(VLOOKUP(Q266,Produtos!$A$1:$C$2319,3,FALSE),"Não Cadastrado")))</f>
        <v>3</v>
      </c>
      <c r="W266" s="104" t="str">
        <f>VLOOKUP(Tabela2[[#This Row],[SIEMA]],Siema2025,10,FALSE)</f>
        <v/>
      </c>
      <c r="X266" s="113" t="str">
        <f>IF(Tabela2[[#This Row],[Origem do acidente]] = "Plataforma", "PREENCHER","NA")</f>
        <v>NA</v>
      </c>
      <c r="Y266" s="109" t="str">
        <f>IF(W266="","", IF(W266="NC","", IF(W266="NE","", IF(W266="NA","",IFERROR(VLOOKUP(W266,Produtos!$A$1:$C$2319,2,FALSE),"Não Cadastrado")))))</f>
        <v/>
      </c>
      <c r="Z266" s="104" t="str">
        <f>VLOOKUP(Tabela2[[#This Row],[SIEMA]],Siema2025,11,FALSE)</f>
        <v xml:space="preserve"> </v>
      </c>
      <c r="AA266" s="104" t="str">
        <f>VLOOKUP(Tabela2[[#This Row],[SIEMA]],Siema2025,12,FALSE)</f>
        <v xml:space="preserve"> </v>
      </c>
      <c r="AB266" s="104" t="str">
        <f>IF(W266="","",IF(ISNUMBER(W266)=FALSE,"Não se aplica",IFERROR(VLOOKUP(W266,Produtos!$A$1:$C$2319,3,FALSE),"Não Cadastrado")))</f>
        <v/>
      </c>
      <c r="AC266" s="104"/>
      <c r="AD266" s="108" t="str">
        <f>IF(Tabela2[[#This Row],[Origem do acidente]] = "Plataforma", "PREENCHER","NA")</f>
        <v>NA</v>
      </c>
      <c r="AE266" s="107" t="str">
        <f>IF(AC266="","", IF(AC266="NC","", IF(AC266="NE","", IF(AC266="NA","",IFERROR(VLOOKUP(AC266,Produtos!$A$1:$C$2319,2,FALSE),"Não Cadastrado")))))</f>
        <v/>
      </c>
      <c r="AF266" s="104"/>
      <c r="AG266" s="104"/>
      <c r="AH266" s="104" t="str">
        <f>IF(AC266="","",IF(ISNUMBER(AC266)=FALSE,"Não se aplica",IFERROR(VLOOKUP(AC266,Produtos!$A$1:$C$2319,3,FALSE),"Não Cadastrado")))</f>
        <v/>
      </c>
      <c r="AI266" s="104"/>
      <c r="AJ266" s="104" t="str">
        <f>VLOOKUP(Tabela2[[#This Row],[SIEMA]],Siema2025,26,FALSE)</f>
        <v>Após detecção de despressurização do duto pelo CNCL, equipe de patrulha técnica da Proteção de Dutos identificou derivação clandestina na altura do km 57+980 da faixa de dutos GASTAU.</v>
      </c>
      <c r="AK266" s="107" t="s">
        <v>7122</v>
      </c>
      <c r="AL266" s="107"/>
      <c r="AM266" s="107"/>
      <c r="AN266" s="108" t="str">
        <f>VLOOKUP(Tabela2[[#This Row],[SIEMA]],Siema2025,51,FALSE)</f>
        <v/>
      </c>
      <c r="AO266" s="108" t="str">
        <f>VLOOKUP(Tabela2[[#This Row],[SIEMA]],Siema2025,53,FALSE)</f>
        <v/>
      </c>
      <c r="AP266" s="108" t="str">
        <f>VLOOKUP(Tabela2[[#This Row],[SIEMA]],Siema2025,55,FALSE)</f>
        <v/>
      </c>
      <c r="AQ266" s="108" t="str">
        <f>VLOOKUP(Tabela2[[#This Row],[SIEMA]],Siema2025,57,FALSE)</f>
        <v/>
      </c>
      <c r="AR266" s="108" t="str">
        <f>VLOOKUP(Tabela2[[#This Row],[SIEMA]],Siema2025,59,FALSE)</f>
        <v/>
      </c>
      <c r="AS266" s="108" t="str">
        <f>VLOOKUP(Tabela2[[#This Row],[SIEMA]],Siema2025,61,FALSE)</f>
        <v/>
      </c>
      <c r="AT266" s="108" t="str">
        <f>VLOOKUP(Tabela2[[#This Row],[SIEMA]],Siema2025,63,FALSE)</f>
        <v/>
      </c>
      <c r="AU266" s="108" t="str">
        <f>VLOOKUP(Tabela2[[#This Row],[SIEMA]],Siema2025,65,FALSE)</f>
        <v>X</v>
      </c>
      <c r="AV266" s="108" t="str">
        <f>VLOOKUP(Tabela2[[#This Row],[SIEMA]],Siema2025,67,FALSE)</f>
        <v/>
      </c>
      <c r="AW266" s="108" t="str">
        <f>VLOOKUP(Tabela2[[#This Row],[SIEMA]],Siema2025,69,FALSE)</f>
        <v/>
      </c>
      <c r="AX266" s="108" t="str">
        <f>VLOOKUP(Tabela2[[#This Row],[SIEMA]],Siema2025,71,FALSE)</f>
        <v/>
      </c>
      <c r="AY266" s="108" t="str">
        <f>VLOOKUP(Tabela2[[#This Row],[SIEMA]],Siema2025,73,FALSE)</f>
        <v/>
      </c>
      <c r="AZ266" s="108" t="str">
        <f>VLOOKUP(Tabela2[[#This Row],[SIEMA]],Siema2025,75,FALSE)</f>
        <v/>
      </c>
      <c r="BA266" s="108" t="str">
        <f>VLOOKUP(Tabela2[[#This Row],[SIEMA]],Siema2025,77,FALSE)</f>
        <v/>
      </c>
      <c r="BB266" s="108" t="str">
        <f>VLOOKUP(Tabela2[[#This Row],[SIEMA]],Siema2025,79,FALSE)</f>
        <v/>
      </c>
      <c r="BC266" s="108" t="str">
        <f>IF(Tabela2[[#This Row],[Outro(s) ]] = "X", "PREENCHER","NA")</f>
        <v>NA</v>
      </c>
      <c r="BD266" s="108" t="str">
        <f>VLOOKUP(Tabela2[[#This Row],[SIEMA]],Siema2025,82,FALSE)</f>
        <v/>
      </c>
      <c r="BE266" s="108" t="str">
        <f>VLOOKUP(Tabela2[[#This Row],[SIEMA]],Siema2025,81,FALSE)</f>
        <v/>
      </c>
      <c r="BF266" s="110" t="str">
        <f>VLOOKUP(Tabela2[[#This Row],[SIEMA]],Siema2025,28,FALSE)</f>
        <v>Petrobras Transporte S.A. - Transpetro</v>
      </c>
      <c r="BG266" s="110"/>
      <c r="BH266" s="111" t="str">
        <f>VLOOKUP(Tabela2[[#This Row],[SIEMA]],Siema2025,29,FALSE)</f>
        <v>02709449000159</v>
      </c>
      <c r="BI266" s="112" t="str">
        <f>VLOOKUP(Tabela2[[#This Row],[SIEMA]],Siema2025,107,FALSE)</f>
        <v>Não</v>
      </c>
      <c r="BJ266" s="107" t="s">
        <v>7099</v>
      </c>
      <c r="BK266" s="104" t="s">
        <v>2696</v>
      </c>
      <c r="BL266" s="140">
        <v>45771</v>
      </c>
      <c r="BM266" s="108">
        <f ca="1">IF(Tabela2[[#This Row],[Data de atendimento do Ibama (considerar o primeiro documento/ação)]]="",_xlfn.DAYS(TODAY(),J266),_xlfn.DAYS(Tabela2[[#This Row],[Data de atendimento do Ibama (considerar o primeiro documento/ação)]],J266))</f>
        <v>2</v>
      </c>
      <c r="BN266" s="108" t="str">
        <f>IF(Tabela2[[#This Row],[Atendido pelo Ibama ("Não" ou "Sim")]]="Não","Preencher", IF(Tabela2[[#This Row],[Atendido pelo Ibama ("Não" ou "Sim")]]="Sim","NA",""))</f>
        <v>NA</v>
      </c>
      <c r="BO266" s="114" t="s">
        <v>7100</v>
      </c>
      <c r="BP266" s="108" t="str">
        <f>IF(Tabela2[[#This Row],[Forma de atendimento (primeiro documento/ação)]]= "Outros (especificar)", "PREENCHER","NA")</f>
        <v>NA</v>
      </c>
      <c r="BQ266" s="106" t="s">
        <v>123</v>
      </c>
      <c r="BR266" s="108" t="str">
        <f>IF(Tabela2[[#This Row],[Equipe do Ibama foi a campo? Houve sobrevoo do Poseidon?]] = "Sim", "PREENCHER","NA")</f>
        <v>NA</v>
      </c>
      <c r="BS266" s="108" t="str">
        <f>IF(Tabela2[[#This Row],[Se sim, foi emitida Ordem de Emergência? (informações vinculada à coluna CK)]] = "Sim", "PREENCHER","NA")</f>
        <v>NA</v>
      </c>
      <c r="BT266" s="108" t="s">
        <v>7101</v>
      </c>
      <c r="BU266" s="108" t="s">
        <v>2696</v>
      </c>
      <c r="BV266" s="108" t="s">
        <v>123</v>
      </c>
      <c r="BW266" s="108" t="s">
        <v>2696</v>
      </c>
      <c r="BX266" s="106" t="s">
        <v>7102</v>
      </c>
      <c r="BY266" s="140">
        <v>45832</v>
      </c>
      <c r="BZ266" s="104">
        <f>IF(Tabela2[[#This Row],[Data do documento de encerramento]]="NA","NA",IF(Tabela2[[#This Row],[Data do documento de encerramento]]="","Pendente de conclusão/ encerramento",_xlfn.DAYS(Tabela2[[#This Row],[Data do documento de encerramento]],J266)))</f>
        <v>63</v>
      </c>
      <c r="CA266" s="107"/>
      <c r="CB266" s="107"/>
      <c r="CC266" s="131"/>
      <c r="CD266" s="107"/>
      <c r="CE266" s="107"/>
      <c r="CF266" s="107"/>
    </row>
    <row r="267" spans="1:84" ht="60.75">
      <c r="A267" s="169">
        <v>202542372004</v>
      </c>
      <c r="B267" s="170" t="s">
        <v>8344</v>
      </c>
      <c r="C267" s="108" t="s">
        <v>7135</v>
      </c>
      <c r="D267" s="106" t="s">
        <v>637</v>
      </c>
      <c r="E267" s="106" t="s">
        <v>7297</v>
      </c>
      <c r="F267" s="106"/>
      <c r="G267" s="106" t="s">
        <v>8101</v>
      </c>
      <c r="H267" s="106" t="s">
        <v>8102</v>
      </c>
      <c r="I267" s="104" t="str">
        <f>VLOOKUP(Tabela2[[#This Row],[SIEMA]],Siema2025,19,FALSE)</f>
        <v>Campos</v>
      </c>
      <c r="J267" s="105">
        <f>VLOOKUP(Tabela2[[#This Row],[SIEMA]],Siema2025,2,FALSE)</f>
        <v>45769</v>
      </c>
      <c r="K267" s="105" t="str">
        <f>VLOOKUP(Tabela2[[#This Row],[SIEMA]],Siema2025,16,FALSE)</f>
        <v>Terça</v>
      </c>
      <c r="L267" s="106" t="str">
        <f>IF(Tabela2[[#This Row],[Data]]="","Sem Informação",VLOOKUP(MONTH(Tabela2[[#This Row],[Data]]),'[1]Validação de dados'!$I$1:$J$13,2,0))</f>
        <v>Abril</v>
      </c>
      <c r="M267" s="104">
        <f>YEAR(Tabela2[[#This Row],[Data]])</f>
        <v>2025</v>
      </c>
      <c r="N267" s="105" t="str">
        <f>VLOOKUP(Tabela2[[#This Row],[SIEMA]],Siema2025,17,FALSE)</f>
        <v>Madrugada</v>
      </c>
      <c r="O267" s="105" t="str">
        <f>VLOOKUP(Tabela2[[#This Row],[SIEMA]],Siema2025,5,FALSE)</f>
        <v>Plataforma</v>
      </c>
      <c r="P267" s="104" t="str">
        <f>VLOOKUP(Tabela2[[#This Row],[SIEMA]],Siema2025,21,FALSE)</f>
        <v>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v>
      </c>
      <c r="Q267" s="104">
        <v>1267</v>
      </c>
      <c r="R267" s="104" t="s">
        <v>2043</v>
      </c>
      <c r="S267" s="107" t="s">
        <v>2043</v>
      </c>
      <c r="T267" t="s">
        <v>8345</v>
      </c>
      <c r="U267" s="104" t="str">
        <f>VLOOKUP(Tabela2[[#This Row],[SIEMA]],Siema2025,12,FALSE)</f>
        <v xml:space="preserve"> </v>
      </c>
      <c r="V267" s="104">
        <f>IF(Q267="","",IF(ISNUMBER(Q267)=FALSE,"Não se aplica",IFERROR(VLOOKUP(Q267,Produtos!$A$1:$C$2319,3,FALSE),"Não Cadastrado")))</f>
        <v>3</v>
      </c>
      <c r="W267" s="104" t="str">
        <f>VLOOKUP(Tabela2[[#This Row],[SIEMA]],Siema2025,10,FALSE)</f>
        <v/>
      </c>
      <c r="X267" s="113" t="str">
        <f>IF(Tabela2[[#This Row],[Origem do acidente]] = "Plataforma", "PREENCHER","NA")</f>
        <v>PREENCHER</v>
      </c>
      <c r="Y267" s="109" t="str">
        <f>IF(W267="","", IF(W267="NC","", IF(W267="NE","", IF(W267="NA","",IFERROR(VLOOKUP(W267,Produtos!$A$1:$C$2319,2,FALSE),"Não Cadastrado")))))</f>
        <v/>
      </c>
      <c r="Z267" s="104" t="str">
        <f>VLOOKUP(Tabela2[[#This Row],[SIEMA]],Siema2025,11,FALSE)</f>
        <v xml:space="preserve"> </v>
      </c>
      <c r="AA267" s="104" t="str">
        <f>VLOOKUP(Tabela2[[#This Row],[SIEMA]],Siema2025,12,FALSE)</f>
        <v xml:space="preserve"> </v>
      </c>
      <c r="AB267" s="104" t="str">
        <f>IF(W267="","",IF(ISNUMBER(W267)=FALSE,"Não se aplica",IFERROR(VLOOKUP(W267,Produtos!$A$1:$C$2319,3,FALSE),"Não Cadastrado")))</f>
        <v/>
      </c>
      <c r="AC267" s="104"/>
      <c r="AD267" s="108" t="str">
        <f>IF(Tabela2[[#This Row],[Origem do acidente]] = "Plataforma", "PREENCHER","NA")</f>
        <v>PREENCHER</v>
      </c>
      <c r="AE267" s="107" t="str">
        <f>IF(AC267="","", IF(AC267="NC","", IF(AC267="NE","", IF(AC267="NA","",IFERROR(VLOOKUP(AC267,Produtos!$A$1:$C$2319,2,FALSE),"Não Cadastrado")))))</f>
        <v/>
      </c>
      <c r="AF267" s="104"/>
      <c r="AG267" s="104"/>
      <c r="AH267" s="104" t="str">
        <f>IF(AC267="","",IF(ISNUMBER(AC267)=FALSE,"Não se aplica",IFERROR(VLOOKUP(AC267,Produtos!$A$1:$C$2319,3,FALSE),"Não Cadastrado")))</f>
        <v/>
      </c>
      <c r="AI267" s="104"/>
      <c r="AJ267" s="104" t="str">
        <f>VLOOKUP(Tabela2[[#This Row],[SIEMA]],Siema2025,26,FALSE)</f>
        <v>Em investigação.</v>
      </c>
      <c r="AK267" s="107" t="s">
        <v>7098</v>
      </c>
      <c r="AL267" s="107" t="s">
        <v>7290</v>
      </c>
      <c r="AM267" s="107"/>
      <c r="AN267" s="108" t="str">
        <f>VLOOKUP(Tabela2[[#This Row],[SIEMA]],Siema2025,51,FALSE)</f>
        <v/>
      </c>
      <c r="AO267" s="108" t="str">
        <f>VLOOKUP(Tabela2[[#This Row],[SIEMA]],Siema2025,53,FALSE)</f>
        <v/>
      </c>
      <c r="AP267" s="108" t="str">
        <f>VLOOKUP(Tabela2[[#This Row],[SIEMA]],Siema2025,55,FALSE)</f>
        <v/>
      </c>
      <c r="AQ267" s="108" t="str">
        <f>VLOOKUP(Tabela2[[#This Row],[SIEMA]],Siema2025,57,FALSE)</f>
        <v/>
      </c>
      <c r="AR267" s="108" t="str">
        <f>VLOOKUP(Tabela2[[#This Row],[SIEMA]],Siema2025,59,FALSE)</f>
        <v/>
      </c>
      <c r="AS267" s="108" t="str">
        <f>VLOOKUP(Tabela2[[#This Row],[SIEMA]],Siema2025,61,FALSE)</f>
        <v>X</v>
      </c>
      <c r="AT267" s="108" t="str">
        <f>VLOOKUP(Tabela2[[#This Row],[SIEMA]],Siema2025,63,FALSE)</f>
        <v/>
      </c>
      <c r="AU267" s="108" t="str">
        <f>VLOOKUP(Tabela2[[#This Row],[SIEMA]],Siema2025,65,FALSE)</f>
        <v/>
      </c>
      <c r="AV267" s="108" t="str">
        <f>VLOOKUP(Tabela2[[#This Row],[SIEMA]],Siema2025,67,FALSE)</f>
        <v/>
      </c>
      <c r="AW267" s="108" t="str">
        <f>VLOOKUP(Tabela2[[#This Row],[SIEMA]],Siema2025,69,FALSE)</f>
        <v/>
      </c>
      <c r="AX267" s="108" t="str">
        <f>VLOOKUP(Tabela2[[#This Row],[SIEMA]],Siema2025,71,FALSE)</f>
        <v/>
      </c>
      <c r="AY267" s="108" t="str">
        <f>VLOOKUP(Tabela2[[#This Row],[SIEMA]],Siema2025,73,FALSE)</f>
        <v/>
      </c>
      <c r="AZ267" s="108" t="str">
        <f>VLOOKUP(Tabela2[[#This Row],[SIEMA]],Siema2025,75,FALSE)</f>
        <v/>
      </c>
      <c r="BA267" s="108" t="str">
        <f>VLOOKUP(Tabela2[[#This Row],[SIEMA]],Siema2025,77,FALSE)</f>
        <v/>
      </c>
      <c r="BB267" s="108" t="str">
        <f>VLOOKUP(Tabela2[[#This Row],[SIEMA]],Siema2025,79,FALSE)</f>
        <v/>
      </c>
      <c r="BC267" s="108" t="str">
        <f>IF(Tabela2[[#This Row],[Outro(s) ]] = "X", "PREENCHER","NA")</f>
        <v>NA</v>
      </c>
      <c r="BD267" s="108" t="str">
        <f>VLOOKUP(Tabela2[[#This Row],[SIEMA]],Siema2025,82,FALSE)</f>
        <v/>
      </c>
      <c r="BE267" s="108" t="str">
        <f>VLOOKUP(Tabela2[[#This Row],[SIEMA]],Siema2025,81,FALSE)</f>
        <v/>
      </c>
      <c r="BF267" s="110" t="str">
        <f>VLOOKUP(Tabela2[[#This Row],[SIEMA]],Siema2025,28,FALSE)</f>
        <v>Perenco Petróleo e Gás do Brasil LTDA</v>
      </c>
      <c r="BG267" s="110"/>
      <c r="BH267" s="111" t="str">
        <f>VLOOKUP(Tabela2[[#This Row],[SIEMA]],Siema2025,29,FALSE)</f>
        <v>09309027000135</v>
      </c>
      <c r="BI267" s="112" t="s">
        <v>2696</v>
      </c>
      <c r="BJ267" s="107" t="s">
        <v>7099</v>
      </c>
      <c r="BK267" s="104" t="s">
        <v>2696</v>
      </c>
      <c r="BL267" s="140">
        <v>45776</v>
      </c>
      <c r="BM267" s="108">
        <f ca="1">IF(Tabela2[[#This Row],[Data de atendimento do Ibama (considerar o primeiro documento/ação)]]="",_xlfn.DAYS(TODAY(),J267),_xlfn.DAYS(Tabela2[[#This Row],[Data de atendimento do Ibama (considerar o primeiro documento/ação)]],J267))</f>
        <v>7</v>
      </c>
      <c r="BN267" s="108" t="str">
        <f>IF(Tabela2[[#This Row],[Atendido pelo Ibama ("Não" ou "Sim")]]="Não","Preencher", IF(Tabela2[[#This Row],[Atendido pelo Ibama ("Não" ou "Sim")]]="Sim","NA",""))</f>
        <v>NA</v>
      </c>
      <c r="BO267" s="114" t="s">
        <v>7138</v>
      </c>
      <c r="BP267" s="108" t="str">
        <f>IF(Tabela2[[#This Row],[Forma de atendimento (primeiro documento/ação)]]= "Outros (especificar)", "PREENCHER","NA")</f>
        <v>NA</v>
      </c>
      <c r="BQ267" s="106" t="s">
        <v>123</v>
      </c>
      <c r="BR267" s="108" t="str">
        <f>IF(Tabela2[[#This Row],[Equipe do Ibama foi a campo? Houve sobrevoo do Poseidon?]] = "Sim", "PREENCHER","NA")</f>
        <v>NA</v>
      </c>
      <c r="BS267" s="108" t="str">
        <f>IF(Tabela2[[#This Row],[Se sim, foi emitida Ordem de Emergência? (informações vinculada à coluna CK)]] = "Sim", "PREENCHER","NA")</f>
        <v>NA</v>
      </c>
      <c r="BT267" s="108" t="str">
        <f>IF(Tabela2[[#This Row],[Foi elaborado Relatório de Vistoria pelo Ibama? (informações vinculada à coluna CK)]] = "Sim", "PREENCHER","NA")</f>
        <v>NA</v>
      </c>
      <c r="BU267" s="108" t="s">
        <v>2696</v>
      </c>
      <c r="BV267" s="108" t="s">
        <v>123</v>
      </c>
      <c r="BW267" s="108" t="s">
        <v>2696</v>
      </c>
      <c r="BX267" s="106" t="s">
        <v>7102</v>
      </c>
      <c r="BY267" s="140">
        <v>45988</v>
      </c>
      <c r="BZ267" s="104">
        <f>IF(Tabela2[[#This Row],[Data do documento de encerramento]]="NA","NA",IF(Tabela2[[#This Row],[Data do documento de encerramento]]="","Pendente de conclusão/ encerramento",_xlfn.DAYS(Tabela2[[#This Row],[Data do documento de encerramento]],J267)))</f>
        <v>219</v>
      </c>
      <c r="CA267" s="107" t="s">
        <v>7833</v>
      </c>
      <c r="CB267" s="104"/>
      <c r="CC267" s="107" t="s">
        <v>7754</v>
      </c>
      <c r="CD267" s="107" t="s">
        <v>7301</v>
      </c>
      <c r="CE267" s="107" t="s">
        <v>2696</v>
      </c>
      <c r="CF267" s="107" t="s">
        <v>7167</v>
      </c>
    </row>
    <row r="268" spans="1:84" ht="30.75" hidden="1">
      <c r="A268" s="169">
        <v>202542443208</v>
      </c>
      <c r="B268" s="170" t="s">
        <v>8346</v>
      </c>
      <c r="C268" s="108" t="str">
        <f>VLOOKUP(Tabela2[[#This Row],[SIEMA]],Siema2025,4,FALSE)</f>
        <v xml:space="preserve"> RN</v>
      </c>
      <c r="D268" s="106" t="str">
        <f>VLOOKUP(Tabela2[[#This Row],[SIEMA]],Siema2025,3,FALSE)</f>
        <v xml:space="preserve">Serra do Mel </v>
      </c>
      <c r="E268" s="106" t="str">
        <f>VLOOKUP(Tabela2[[#This Row],[SIEMA]],Siema2025,20,FALSE)</f>
        <v>Linha de produção 7-CAM-1453</v>
      </c>
      <c r="F268" s="106"/>
      <c r="G268" s="106" t="s">
        <v>8347</v>
      </c>
      <c r="H268" s="106" t="s">
        <v>8348</v>
      </c>
      <c r="I268" s="104" t="s">
        <v>931</v>
      </c>
      <c r="J268" s="105">
        <f>VLOOKUP(Tabela2[[#This Row],[SIEMA]],Siema2025,2,FALSE)</f>
        <v>45769</v>
      </c>
      <c r="K268" s="105" t="str">
        <f>VLOOKUP(Tabela2[[#This Row],[SIEMA]],Siema2025,16,FALSE)</f>
        <v>Terça</v>
      </c>
      <c r="L268" s="106" t="str">
        <f>IF(Tabela2[[#This Row],[Data]]="","Sem Informação",VLOOKUP(MONTH(Tabela2[[#This Row],[Data]]),'[1]Validação de dados'!$I$1:$J$13,2,0))</f>
        <v>Abril</v>
      </c>
      <c r="M268" s="104">
        <f>YEAR(Tabela2[[#This Row],[Data]])</f>
        <v>2025</v>
      </c>
      <c r="N268" s="105" t="str">
        <f>VLOOKUP(Tabela2[[#This Row],[SIEMA]],Siema2025,17,FALSE)</f>
        <v>Vespertino</v>
      </c>
      <c r="O268" s="105" t="s">
        <v>145</v>
      </c>
      <c r="P268" s="104" t="str">
        <f>VLOOKUP(Tabela2[[#This Row],[SIEMA]],Siema2025,21,FALSE)</f>
        <v>Poço terrestre no Canto do Amaro</v>
      </c>
      <c r="Q268" s="104">
        <v>1267</v>
      </c>
      <c r="R268" s="104"/>
      <c r="S268" s="107" t="str">
        <f>IF(Q268="","", IF(Q268="NC","", IF(Q268="NE","", IF(Q268="NA","",IFERROR(VLOOKUP(Q268,Produtos!$A$1:$C$2319,2,FALSE),"Não Cadastrado")))))</f>
        <v>PETRÓLEO CRU</v>
      </c>
      <c r="T268" s="104" t="s">
        <v>5188</v>
      </c>
      <c r="U268" s="104" t="str">
        <f>VLOOKUP(Tabela2[[#This Row],[SIEMA]],Siema2025,12,FALSE)</f>
        <v>M3</v>
      </c>
      <c r="V268" s="104">
        <f>IF(Q268="","",IF(ISNUMBER(Q268)=FALSE,"Não se aplica",IFERROR(VLOOKUP(Q268,Produtos!$A$1:$C$2319,3,FALSE),"Não Cadastrado")))</f>
        <v>3</v>
      </c>
      <c r="W268" s="104" t="str">
        <f>VLOOKUP(Tabela2[[#This Row],[SIEMA]],Siema2025,10,FALSE)</f>
        <v>Água Produzida fora de especificação</v>
      </c>
      <c r="X268" s="113" t="str">
        <f>IF(Tabela2[[#This Row],[Origem do acidente]] = "Plataforma", "PREENCHER","NA")</f>
        <v>NA</v>
      </c>
      <c r="Y268" s="109" t="str">
        <f>IF(W268="","", IF(W268="NC","", IF(W268="NE","", IF(W268="NA","",IFERROR(VLOOKUP(W268,Produtos!$A$1:$C$2319,2,FALSE),"Não Cadastrado")))))</f>
        <v>Não Cadastrado</v>
      </c>
      <c r="Z268" s="104" t="str">
        <f>VLOOKUP(Tabela2[[#This Row],[SIEMA]],Siema2025,11,FALSE)</f>
        <v>0.344</v>
      </c>
      <c r="AA268" s="104" t="str">
        <f>VLOOKUP(Tabela2[[#This Row],[SIEMA]],Siema2025,12,FALSE)</f>
        <v>M3</v>
      </c>
      <c r="AB268" s="104" t="str">
        <f>IF(W268="","",IF(ISNUMBER(W268)=FALSE,"Não se aplica",IFERROR(VLOOKUP(W268,Produtos!$A$1:$C$2319,3,FALSE),"Não Cadastrado")))</f>
        <v>Não se aplica</v>
      </c>
      <c r="AC268" s="104"/>
      <c r="AD268" s="108" t="str">
        <f>IF(Tabela2[[#This Row],[Origem do acidente]] = "Plataforma", "PREENCHER","NA")</f>
        <v>NA</v>
      </c>
      <c r="AE268" s="107" t="str">
        <f>IF(AC268="","", IF(AC268="NC","", IF(AC268="NE","", IF(AC268="NA","",IFERROR(VLOOKUP(AC268,Produtos!$A$1:$C$2319,2,FALSE),"Não Cadastrado")))))</f>
        <v/>
      </c>
      <c r="AF268" s="104"/>
      <c r="AG268" s="104"/>
      <c r="AH268" s="104" t="str">
        <f>IF(AC268="","",IF(ISNUMBER(AC268)=FALSE,"Não se aplica",IFERROR(VLOOKUP(AC268,Produtos!$A$1:$C$2319,3,FALSE),"Não Cadastrado")))</f>
        <v/>
      </c>
      <c r="AI268" s="104"/>
      <c r="AJ268" s="104" t="str">
        <f>VLOOKUP(Tabela2[[#This Row],[SIEMA]],Siema2025,26,FALSE)</f>
        <v>Corrosão interna.</v>
      </c>
      <c r="AK268" s="107" t="s">
        <v>7290</v>
      </c>
      <c r="AL268" s="107"/>
      <c r="AM268" s="107"/>
      <c r="AN268" s="108" t="str">
        <f>VLOOKUP(Tabela2[[#This Row],[SIEMA]],Siema2025,51,FALSE)</f>
        <v/>
      </c>
      <c r="AO268" s="108" t="str">
        <f>VLOOKUP(Tabela2[[#This Row],[SIEMA]],Siema2025,53,FALSE)</f>
        <v/>
      </c>
      <c r="AP268" s="108" t="str">
        <f>VLOOKUP(Tabela2[[#This Row],[SIEMA]],Siema2025,55,FALSE)</f>
        <v/>
      </c>
      <c r="AQ268" s="108" t="str">
        <f>VLOOKUP(Tabela2[[#This Row],[SIEMA]],Siema2025,57,FALSE)</f>
        <v/>
      </c>
      <c r="AR268" s="108" t="str">
        <f>VLOOKUP(Tabela2[[#This Row],[SIEMA]],Siema2025,59,FALSE)</f>
        <v/>
      </c>
      <c r="AS268" s="108" t="str">
        <f>VLOOKUP(Tabela2[[#This Row],[SIEMA]],Siema2025,61,FALSE)</f>
        <v/>
      </c>
      <c r="AT268" s="108" t="str">
        <f>VLOOKUP(Tabela2[[#This Row],[SIEMA]],Siema2025,63,FALSE)</f>
        <v/>
      </c>
      <c r="AU268" s="108" t="str">
        <f>VLOOKUP(Tabela2[[#This Row],[SIEMA]],Siema2025,65,FALSE)</f>
        <v>X</v>
      </c>
      <c r="AV268" s="108" t="str">
        <f>VLOOKUP(Tabela2[[#This Row],[SIEMA]],Siema2025,67,FALSE)</f>
        <v/>
      </c>
      <c r="AW268" s="108" t="str">
        <f>VLOOKUP(Tabela2[[#This Row],[SIEMA]],Siema2025,69,FALSE)</f>
        <v/>
      </c>
      <c r="AX268" s="108" t="str">
        <f>VLOOKUP(Tabela2[[#This Row],[SIEMA]],Siema2025,71,FALSE)</f>
        <v/>
      </c>
      <c r="AY268" s="108" t="str">
        <f>VLOOKUP(Tabela2[[#This Row],[SIEMA]],Siema2025,73,FALSE)</f>
        <v/>
      </c>
      <c r="AZ268" s="108" t="str">
        <f>VLOOKUP(Tabela2[[#This Row],[SIEMA]],Siema2025,75,FALSE)</f>
        <v/>
      </c>
      <c r="BA268" s="108" t="str">
        <f>VLOOKUP(Tabela2[[#This Row],[SIEMA]],Siema2025,77,FALSE)</f>
        <v/>
      </c>
      <c r="BB268" s="108" t="str">
        <f>VLOOKUP(Tabela2[[#This Row],[SIEMA]],Siema2025,79,FALSE)</f>
        <v/>
      </c>
      <c r="BC268" s="108" t="str">
        <f>IF(Tabela2[[#This Row],[Outro(s) ]] = "X", "PREENCHER","NA")</f>
        <v>NA</v>
      </c>
      <c r="BD268" s="108" t="str">
        <f>VLOOKUP(Tabela2[[#This Row],[SIEMA]],Siema2025,82,FALSE)</f>
        <v/>
      </c>
      <c r="BE268" s="108" t="str">
        <f>VLOOKUP(Tabela2[[#This Row],[SIEMA]],Siema2025,81,FALSE)</f>
        <v/>
      </c>
      <c r="BF268" s="110" t="str">
        <f>VLOOKUP(Tabela2[[#This Row],[SIEMA]],Siema2025,28,FALSE)</f>
        <v>3R Potiguar S.A</v>
      </c>
      <c r="BG268" s="110"/>
      <c r="BH268" s="111" t="str">
        <f>VLOOKUP(Tabela2[[#This Row],[SIEMA]],Siema2025,29,FALSE)</f>
        <v/>
      </c>
      <c r="BI268" s="112" t="str">
        <f>VLOOKUP(Tabela2[[#This Row],[SIEMA]],Siema2025,107,FALSE)</f>
        <v>Não</v>
      </c>
      <c r="BJ268" s="107" t="s">
        <v>7113</v>
      </c>
      <c r="BK268" s="104" t="s">
        <v>2696</v>
      </c>
      <c r="BL268" s="140">
        <v>45786</v>
      </c>
      <c r="BM268" s="108">
        <f ca="1">IF(Tabela2[[#This Row],[Data de atendimento do Ibama (considerar o primeiro documento/ação)]]="",_xlfn.DAYS(TODAY(),J268),_xlfn.DAYS(Tabela2[[#This Row],[Data de atendimento do Ibama (considerar o primeiro documento/ação)]],J268))</f>
        <v>17</v>
      </c>
      <c r="BN268" s="108" t="str">
        <f>IF(Tabela2[[#This Row],[Atendido pelo Ibama ("Não" ou "Sim")]]="Não","Preencher", IF(Tabela2[[#This Row],[Atendido pelo Ibama ("Não" ou "Sim")]]="Sim","NA",""))</f>
        <v>NA</v>
      </c>
      <c r="BO268" s="114" t="s">
        <v>7138</v>
      </c>
      <c r="BP268" s="108" t="str">
        <f>IF(Tabela2[[#This Row],[Forma de atendimento (primeiro documento/ação)]]= "Outros (especificar)", "PREENCHER","NA")</f>
        <v>NA</v>
      </c>
      <c r="BQ268" s="106" t="s">
        <v>123</v>
      </c>
      <c r="BR268" s="108" t="str">
        <f>IF(Tabela2[[#This Row],[Equipe do Ibama foi a campo? Houve sobrevoo do Poseidon?]] = "Sim", "PREENCHER","NA")</f>
        <v>NA</v>
      </c>
      <c r="BS268" s="108" t="s">
        <v>7114</v>
      </c>
      <c r="BT268" s="108" t="s">
        <v>7115</v>
      </c>
      <c r="BU268" s="108" t="s">
        <v>2696</v>
      </c>
      <c r="BV268" s="108" t="s">
        <v>2696</v>
      </c>
      <c r="BW268" s="108" t="s">
        <v>2696</v>
      </c>
      <c r="BX268" s="106" t="s">
        <v>7116</v>
      </c>
      <c r="BY268" s="140">
        <v>45859</v>
      </c>
      <c r="BZ268" s="104">
        <f>IF(Tabela2[[#This Row],[Data do documento de encerramento]]="NA","NA",IF(Tabela2[[#This Row],[Data do documento de encerramento]]="","Pendente de conclusão/ encerramento",_xlfn.DAYS(Tabela2[[#This Row],[Data do documento de encerramento]],J268)))</f>
        <v>90</v>
      </c>
      <c r="CA268" s="107"/>
      <c r="CB268" s="107"/>
      <c r="CC268" s="131"/>
      <c r="CD268" s="107"/>
      <c r="CE268" s="107"/>
      <c r="CF268" s="107"/>
    </row>
    <row r="269" spans="1:84" ht="60.75" hidden="1">
      <c r="A269" s="169">
        <v>202542454022</v>
      </c>
      <c r="B269" s="170" t="s">
        <v>8349</v>
      </c>
      <c r="C269" s="108" t="str">
        <f>VLOOKUP(Tabela2[[#This Row],[SIEMA]],Siema2025,4,FALSE)</f>
        <v xml:space="preserve"> MG</v>
      </c>
      <c r="D269" s="106" t="str">
        <f>VLOOKUP(Tabela2[[#This Row],[SIEMA]],Siema2025,3,FALSE)</f>
        <v xml:space="preserve">Ubá </v>
      </c>
      <c r="E269" s="106" t="s">
        <v>8350</v>
      </c>
      <c r="F269" s="106" t="s">
        <v>8351</v>
      </c>
      <c r="G269" s="106" t="s">
        <v>8352</v>
      </c>
      <c r="H269" s="106" t="s">
        <v>8353</v>
      </c>
      <c r="I269" s="104" t="s">
        <v>7114</v>
      </c>
      <c r="J269" s="105">
        <f>VLOOKUP(Tabela2[[#This Row],[SIEMA]],Siema2025,2,FALSE)</f>
        <v>45769</v>
      </c>
      <c r="K269" s="105" t="str">
        <f>VLOOKUP(Tabela2[[#This Row],[SIEMA]],Siema2025,16,FALSE)</f>
        <v>Terça</v>
      </c>
      <c r="L269" s="106" t="str">
        <f>IF(Tabela2[[#This Row],[Data]]="","Sem Informação",VLOOKUP(MONTH(Tabela2[[#This Row],[Data]]),'[1]Validação de dados'!$I$1:$J$13,2,0))</f>
        <v>Abril</v>
      </c>
      <c r="M269" s="104">
        <f>YEAR(Tabela2[[#This Row],[Data]])</f>
        <v>2025</v>
      </c>
      <c r="N269" s="105" t="str">
        <f>VLOOKUP(Tabela2[[#This Row],[SIEMA]],Siema2025,17,FALSE)</f>
        <v>Vespertino</v>
      </c>
      <c r="O269" s="105" t="str">
        <f>VLOOKUP(Tabela2[[#This Row],[SIEMA]],Siema2025,5,FALSE)</f>
        <v>Rodovia</v>
      </c>
      <c r="P269" s="104" t="str">
        <f>VLOOKUP(Tabela2[[#This Row],[SIEMA]],Siema2025,21,FALSE)</f>
        <v/>
      </c>
      <c r="Q269" s="104" t="s">
        <v>7094</v>
      </c>
      <c r="R269" s="104" t="s">
        <v>8354</v>
      </c>
      <c r="S269" s="107" t="s">
        <v>8055</v>
      </c>
      <c r="T269" s="104" t="str">
        <f>VLOOKUP(Tabela2[[#This Row],[SIEMA]],Siema2025,11,FALSE)</f>
        <v/>
      </c>
      <c r="U269" s="104" t="str">
        <f>VLOOKUP(Tabela2[[#This Row],[SIEMA]],Siema2025,12,FALSE)</f>
        <v/>
      </c>
      <c r="V269" s="104" t="s">
        <v>7483</v>
      </c>
      <c r="W269" s="104"/>
      <c r="X269" s="113" t="str">
        <f>IF(Tabela2[[#This Row],[Origem do acidente]] = "Plataforma", "PREENCHER","NA")</f>
        <v>NA</v>
      </c>
      <c r="Y269" s="109" t="str">
        <f>IF(W269="","", IF(W269="NC","", IF(W269="NE","", IF(W269="NA","",IFERROR(VLOOKUP(W269,Produtos!$A$1:$C$2319,2,FALSE),"Não Cadastrado")))))</f>
        <v/>
      </c>
      <c r="Z269" s="104" t="str">
        <f>VLOOKUP(Tabela2[[#This Row],[SIEMA]],Siema2025,11,FALSE)</f>
        <v/>
      </c>
      <c r="AA269" s="104" t="str">
        <f>VLOOKUP(Tabela2[[#This Row],[SIEMA]],Siema2025,12,FALSE)</f>
        <v/>
      </c>
      <c r="AB269" s="104" t="str">
        <f>IF(W269="","",IF(ISNUMBER(W269)=FALSE,"Não se aplica",IFERROR(VLOOKUP(W269,Produtos!$A$1:$C$2319,3,FALSE),"Não Cadastrado")))</f>
        <v/>
      </c>
      <c r="AC269" s="104"/>
      <c r="AD269" s="108" t="str">
        <f>IF(Tabela2[[#This Row],[Origem do acidente]] = "Plataforma", "PREENCHER","NA")</f>
        <v>NA</v>
      </c>
      <c r="AE269" s="107" t="str">
        <f>IF(AC269="","", IF(AC269="NC","", IF(AC269="NE","", IF(AC269="NA","",IFERROR(VLOOKUP(AC269,Produtos!$A$1:$C$2319,2,FALSE),"Não Cadastrado")))))</f>
        <v/>
      </c>
      <c r="AF269" s="104"/>
      <c r="AG269" s="104"/>
      <c r="AH269" s="104" t="str">
        <f>IF(AC269="","",IF(ISNUMBER(AC269)=FALSE,"Não se aplica",IFERROR(VLOOKUP(AC269,Produtos!$A$1:$C$2319,3,FALSE),"Não Cadastrado")))</f>
        <v/>
      </c>
      <c r="AI269" s="104"/>
      <c r="AJ269" s="104" t="str">
        <f>VLOOKUP(Tabela2[[#This Row],[SIEMA]],Siema2025,26,FALSE)</f>
        <v>Tombamento</v>
      </c>
      <c r="AK269" s="107" t="s">
        <v>7182</v>
      </c>
      <c r="AL269" s="107"/>
      <c r="AM269" s="107"/>
      <c r="AN269" s="108" t="str">
        <f>VLOOKUP(Tabela2[[#This Row],[SIEMA]],Siema2025,51,FALSE)</f>
        <v/>
      </c>
      <c r="AO269" s="108" t="str">
        <f>VLOOKUP(Tabela2[[#This Row],[SIEMA]],Siema2025,53,FALSE)</f>
        <v/>
      </c>
      <c r="AP269" s="108" t="str">
        <f>VLOOKUP(Tabela2[[#This Row],[SIEMA]],Siema2025,55,FALSE)</f>
        <v/>
      </c>
      <c r="AQ269" s="108" t="str">
        <f>VLOOKUP(Tabela2[[#This Row],[SIEMA]],Siema2025,57,FALSE)</f>
        <v/>
      </c>
      <c r="AR269" s="108" t="str">
        <f>VLOOKUP(Tabela2[[#This Row],[SIEMA]],Siema2025,59,FALSE)</f>
        <v/>
      </c>
      <c r="AS269" s="108" t="str">
        <f>VLOOKUP(Tabela2[[#This Row],[SIEMA]],Siema2025,61,FALSE)</f>
        <v/>
      </c>
      <c r="AT269" s="108" t="str">
        <f>VLOOKUP(Tabela2[[#This Row],[SIEMA]],Siema2025,63,FALSE)</f>
        <v/>
      </c>
      <c r="AU269" s="108" t="str">
        <f>VLOOKUP(Tabela2[[#This Row],[SIEMA]],Siema2025,65,FALSE)</f>
        <v>X</v>
      </c>
      <c r="AV269" s="108" t="str">
        <f>VLOOKUP(Tabela2[[#This Row],[SIEMA]],Siema2025,67,FALSE)</f>
        <v/>
      </c>
      <c r="AW269" s="108" t="str">
        <f>VLOOKUP(Tabela2[[#This Row],[SIEMA]],Siema2025,69,FALSE)</f>
        <v/>
      </c>
      <c r="AX269" s="108" t="str">
        <f>VLOOKUP(Tabela2[[#This Row],[SIEMA]],Siema2025,71,FALSE)</f>
        <v/>
      </c>
      <c r="AY269" s="108" t="str">
        <f>VLOOKUP(Tabela2[[#This Row],[SIEMA]],Siema2025,73,FALSE)</f>
        <v/>
      </c>
      <c r="AZ269" s="108" t="str">
        <f>VLOOKUP(Tabela2[[#This Row],[SIEMA]],Siema2025,75,FALSE)</f>
        <v/>
      </c>
      <c r="BA269" s="108" t="str">
        <f>VLOOKUP(Tabela2[[#This Row],[SIEMA]],Siema2025,77,FALSE)</f>
        <v/>
      </c>
      <c r="BB269" s="108" t="str">
        <f>VLOOKUP(Tabela2[[#This Row],[SIEMA]],Siema2025,79,FALSE)</f>
        <v/>
      </c>
      <c r="BC269" s="108" t="str">
        <f>IF(Tabela2[[#This Row],[Outro(s) ]] = "X", "PREENCHER","NA")</f>
        <v>NA</v>
      </c>
      <c r="BD269" s="108" t="str">
        <f>VLOOKUP(Tabela2[[#This Row],[SIEMA]],Siema2025,82,FALSE)</f>
        <v/>
      </c>
      <c r="BE269" s="108" t="str">
        <f>VLOOKUP(Tabela2[[#This Row],[SIEMA]],Siema2025,81,FALSE)</f>
        <v/>
      </c>
      <c r="BF269" s="110" t="str">
        <f>VLOOKUP(Tabela2[[#This Row],[SIEMA]],Siema2025,28,FALSE)</f>
        <v/>
      </c>
      <c r="BG269" s="110"/>
      <c r="BH269" s="111" t="str">
        <f>VLOOKUP(Tabela2[[#This Row],[SIEMA]],Siema2025,29,FALSE)</f>
        <v/>
      </c>
      <c r="BI269" s="112" t="str">
        <f>VLOOKUP(Tabela2[[#This Row],[SIEMA]],Siema2025,107,FALSE)</f>
        <v>Não</v>
      </c>
      <c r="BJ269" s="107" t="s">
        <v>7113</v>
      </c>
      <c r="BK269" s="104" t="s">
        <v>123</v>
      </c>
      <c r="BL269" s="140">
        <v>45783</v>
      </c>
      <c r="BM269" s="108">
        <f ca="1">IF(Tabela2[[#This Row],[Data de atendimento do Ibama (considerar o primeiro documento/ação)]]="",_xlfn.DAYS(TODAY(),J269),_xlfn.DAYS(Tabela2[[#This Row],[Data de atendimento do Ibama (considerar o primeiro documento/ação)]],J269))</f>
        <v>14</v>
      </c>
      <c r="BN269" s="108" t="s">
        <v>7922</v>
      </c>
      <c r="BO269" s="114" t="s">
        <v>7184</v>
      </c>
      <c r="BP269" s="108" t="str">
        <f>IF(Tabela2[[#This Row],[Forma de atendimento (primeiro documento/ação)]]= "Outros (especificar)", "PREENCHER","NA")</f>
        <v>NA</v>
      </c>
      <c r="BQ269" s="106" t="s">
        <v>123</v>
      </c>
      <c r="BR269" s="108" t="s">
        <v>123</v>
      </c>
      <c r="BS269" s="108" t="str">
        <f>IF(Tabela2[[#This Row],[Se sim, foi emitida Ordem de Emergência? (informações vinculada à coluna CK)]] = "Sim", "PREENCHER","NA")</f>
        <v>NA</v>
      </c>
      <c r="BT269" s="108" t="str">
        <f>IF(Tabela2[[#This Row],[Foi elaborado Relatório de Vistoria pelo Ibama? (informações vinculada à coluna CK)]] = "Sim", "PREENCHER","NA")</f>
        <v>NA</v>
      </c>
      <c r="BU269" s="108" t="str">
        <f>IF(Tabela2[[#This Row],[Houve envio de Informações Pós-acidente (preencher "não se aplica" quando de competência estadual/municipal)]] = "Sim", "PREENCHER","NA")</f>
        <v>NA</v>
      </c>
      <c r="BV269" s="108" t="s">
        <v>123</v>
      </c>
      <c r="BW269" s="108" t="s">
        <v>2696</v>
      </c>
      <c r="BX269" s="106" t="s">
        <v>7102</v>
      </c>
      <c r="BY269" s="140">
        <v>45783</v>
      </c>
      <c r="BZ269" s="104">
        <f>IF(Tabela2[[#This Row],[Data do documento de encerramento]]="NA","NA",IF(Tabela2[[#This Row],[Data do documento de encerramento]]="","Pendente de conclusão/ encerramento",_xlfn.DAYS(Tabela2[[#This Row],[Data do documento de encerramento]],J269)))</f>
        <v>14</v>
      </c>
      <c r="CA269" s="107" t="s">
        <v>7807</v>
      </c>
      <c r="CB269" s="107"/>
      <c r="CC269" s="130"/>
      <c r="CD269" s="107"/>
      <c r="CE269" s="107"/>
      <c r="CF269" s="107"/>
    </row>
    <row r="270" spans="1:84" ht="45.75" hidden="1">
      <c r="A270" s="169">
        <v>202542468417</v>
      </c>
      <c r="B270" s="118" t="s">
        <v>8355</v>
      </c>
      <c r="C270" s="108" t="str">
        <f>VLOOKUP(Tabela2[[#This Row],[SIEMA]],Siema2025,4,FALSE)</f>
        <v xml:space="preserve"> SP</v>
      </c>
      <c r="D270" s="106" t="str">
        <f>VLOOKUP(Tabela2[[#This Row],[SIEMA]],Siema2025,3,FALSE)</f>
        <v xml:space="preserve">Santos </v>
      </c>
      <c r="E270" s="106" t="s">
        <v>8043</v>
      </c>
      <c r="F270" s="106" t="s">
        <v>8356</v>
      </c>
      <c r="G270" t="s">
        <v>8357</v>
      </c>
      <c r="H270" t="s">
        <v>8358</v>
      </c>
      <c r="I270" s="104" t="s">
        <v>7114</v>
      </c>
      <c r="J270" s="105">
        <f>VLOOKUP(Tabela2[[#This Row],[SIEMA]],Siema2025,2,FALSE)</f>
        <v>45770</v>
      </c>
      <c r="K270" s="105" t="str">
        <f>VLOOKUP(Tabela2[[#This Row],[SIEMA]],Siema2025,16,FALSE)</f>
        <v>Quarta</v>
      </c>
      <c r="L270" s="106" t="str">
        <f>IF(Tabela2[[#This Row],[Data]]="","Sem Informação",VLOOKUP(MONTH(Tabela2[[#This Row],[Data]]),'[1]Validação de dados'!$I$1:$J$13,2,0))</f>
        <v>Abril</v>
      </c>
      <c r="M270" s="104">
        <f>YEAR(Tabela2[[#This Row],[Data]])</f>
        <v>2025</v>
      </c>
      <c r="N270" s="105" t="str">
        <f>VLOOKUP(Tabela2[[#This Row],[SIEMA]],Siema2025,17,FALSE)</f>
        <v>Noturno</v>
      </c>
      <c r="O270" s="105" t="s">
        <v>320</v>
      </c>
      <c r="P270" s="104" t="str">
        <f>VLOOKUP(Tabela2[[#This Row],[SIEMA]],Siema2025,21,FALSE)</f>
        <v>Rede pluvial.</v>
      </c>
      <c r="Q270" s="104" t="s">
        <v>7094</v>
      </c>
      <c r="R270" s="108"/>
      <c r="S270" s="104" t="s">
        <v>8359</v>
      </c>
      <c r="T270" s="104" t="s">
        <v>6834</v>
      </c>
      <c r="U270" s="104" t="s">
        <v>7062</v>
      </c>
      <c r="V270" s="104" t="str">
        <f>IF(Q270="","",IF(ISNUMBER(Q270)=FALSE,"Não se aplica",IFERROR(VLOOKUP(Q270,Produtos!$A$1:$C$2319,3,FALSE),"Não Cadastrado")))</f>
        <v>Não se aplica</v>
      </c>
      <c r="W270" s="104" t="str">
        <f>VLOOKUP(Tabela2[[#This Row],[SIEMA]],Siema2025,10,FALSE)</f>
        <v/>
      </c>
      <c r="X270" s="113"/>
      <c r="Y270" s="109" t="str">
        <f>IF(W270="","", IF(W270="NC","", IF(W270="NE","", IF(W270="NA","",IFERROR(VLOOKUP(W270,Produtos!$A$1:$C$2319,2,FALSE),"Não Cadastrado")))))</f>
        <v/>
      </c>
      <c r="Z270" s="104" t="str">
        <f>VLOOKUP(Tabela2[[#This Row],[SIEMA]],Siema2025,11,FALSE)</f>
        <v xml:space="preserve"> </v>
      </c>
      <c r="AA270" s="104" t="str">
        <f>VLOOKUP(Tabela2[[#This Row],[SIEMA]],Siema2025,12,FALSE)</f>
        <v xml:space="preserve"> </v>
      </c>
      <c r="AB270" s="104" t="str">
        <f>IF(W270="","",IF(ISNUMBER(W270)=FALSE,"Não se aplica",IFERROR(VLOOKUP(W270,Produtos!$A$1:$C$2319,3,FALSE),"Não Cadastrado")))</f>
        <v/>
      </c>
      <c r="AC270" s="104"/>
      <c r="AD270" s="108"/>
      <c r="AE270" s="107" t="str">
        <f>IF(AC270="","", IF(AC270="NC","", IF(AC270="NE","", IF(AC270="NA","",IFERROR(VLOOKUP(AC270,Produtos!$A$1:$C$2319,2,FALSE),"Não Cadastrado")))))</f>
        <v/>
      </c>
      <c r="AF270" s="104"/>
      <c r="AG270" s="104"/>
      <c r="AH270" s="104" t="str">
        <f>IF(AC270="","",IF(ISNUMBER(AC270)=FALSE,"Não se aplica",IFERROR(VLOOKUP(AC270,Produtos!$A$1:$C$2319,3,FALSE),"Não Cadastrado")))</f>
        <v/>
      </c>
      <c r="AI270" s="113" t="s">
        <v>7183</v>
      </c>
      <c r="AJ270" s="104" t="str">
        <f>VLOOKUP(Tabela2[[#This Row],[SIEMA]],Siema2025,26,FALSE)</f>
        <v>Resíduo oleoso, escoando pela rede pluvial, atingindo o estuário.</v>
      </c>
      <c r="AK270" s="107" t="s">
        <v>7930</v>
      </c>
      <c r="AL270" s="107"/>
      <c r="AM270" s="107"/>
      <c r="AN270" s="108" t="str">
        <f>VLOOKUP(Tabela2[[#This Row],[SIEMA]],Siema2025,51,FALSE)</f>
        <v/>
      </c>
      <c r="AO270" s="108" t="str">
        <f>VLOOKUP(Tabela2[[#This Row],[SIEMA]],Siema2025,53,FALSE)</f>
        <v/>
      </c>
      <c r="AP270" s="108" t="str">
        <f>VLOOKUP(Tabela2[[#This Row],[SIEMA]],Siema2025,55,FALSE)</f>
        <v/>
      </c>
      <c r="AQ270" s="108" t="str">
        <f>VLOOKUP(Tabela2[[#This Row],[SIEMA]],Siema2025,57,FALSE)</f>
        <v/>
      </c>
      <c r="AR270" s="108" t="str">
        <f>VLOOKUP(Tabela2[[#This Row],[SIEMA]],Siema2025,59,FALSE)</f>
        <v/>
      </c>
      <c r="AS270" s="108" t="str">
        <f>VLOOKUP(Tabela2[[#This Row],[SIEMA]],Siema2025,61,FALSE)</f>
        <v>X</v>
      </c>
      <c r="AT270" s="108" t="str">
        <f>VLOOKUP(Tabela2[[#This Row],[SIEMA]],Siema2025,63,FALSE)</f>
        <v/>
      </c>
      <c r="AU270" s="108" t="str">
        <f>VLOOKUP(Tabela2[[#This Row],[SIEMA]],Siema2025,65,FALSE)</f>
        <v/>
      </c>
      <c r="AV270" s="108" t="str">
        <f>VLOOKUP(Tabela2[[#This Row],[SIEMA]],Siema2025,67,FALSE)</f>
        <v/>
      </c>
      <c r="AW270" s="108" t="str">
        <f>VLOOKUP(Tabela2[[#This Row],[SIEMA]],Siema2025,69,FALSE)</f>
        <v/>
      </c>
      <c r="AX270" s="108" t="str">
        <f>VLOOKUP(Tabela2[[#This Row],[SIEMA]],Siema2025,71,FALSE)</f>
        <v/>
      </c>
      <c r="AY270" s="108" t="str">
        <f>VLOOKUP(Tabela2[[#This Row],[SIEMA]],Siema2025,73,FALSE)</f>
        <v/>
      </c>
      <c r="AZ270" s="108" t="str">
        <f>VLOOKUP(Tabela2[[#This Row],[SIEMA]],Siema2025,75,FALSE)</f>
        <v/>
      </c>
      <c r="BA270" s="108" t="str">
        <f>VLOOKUP(Tabela2[[#This Row],[SIEMA]],Siema2025,77,FALSE)</f>
        <v/>
      </c>
      <c r="BB270" s="108" t="str">
        <f>VLOOKUP(Tabela2[[#This Row],[SIEMA]],Siema2025,79,FALSE)</f>
        <v/>
      </c>
      <c r="BC270" s="108"/>
      <c r="BD270" s="108" t="str">
        <f>VLOOKUP(Tabela2[[#This Row],[SIEMA]],Siema2025,82,FALSE)</f>
        <v/>
      </c>
      <c r="BE270" s="108" t="str">
        <f>VLOOKUP(Tabela2[[#This Row],[SIEMA]],Siema2025,81,FALSE)</f>
        <v/>
      </c>
      <c r="BF270" s="110" t="str">
        <f>VLOOKUP(Tabela2[[#This Row],[SIEMA]],Siema2025,28,FALSE)</f>
        <v/>
      </c>
      <c r="BG270" s="110"/>
      <c r="BH270" s="111" t="str">
        <f>VLOOKUP(Tabela2[[#This Row],[SIEMA]],Siema2025,29,FALSE)</f>
        <v/>
      </c>
      <c r="BI270" s="112" t="s">
        <v>2696</v>
      </c>
      <c r="BJ270" s="107" t="s">
        <v>7099</v>
      </c>
      <c r="BK270" s="104" t="s">
        <v>123</v>
      </c>
      <c r="BL270" s="140"/>
      <c r="BM270" s="108">
        <f ca="1">IF(Tabela2[[#This Row],[Data de atendimento do Ibama (considerar o primeiro documento/ação)]]="",_xlfn.DAYS(TODAY(),J270),_xlfn.DAYS(Tabela2[[#This Row],[Data de atendimento do Ibama (considerar o primeiro documento/ação)]],J270))</f>
        <v>462</v>
      </c>
      <c r="BN270" s="108" t="s">
        <v>7469</v>
      </c>
      <c r="BO270" s="114" t="s">
        <v>637</v>
      </c>
      <c r="BP270" s="108" t="str">
        <f>IF(Tabela2[[#This Row],[Forma de atendimento (primeiro documento/ação)]]= "Outros (especificar)", "PREENCHER","NA")</f>
        <v>NA</v>
      </c>
      <c r="BQ270" s="106" t="s">
        <v>123</v>
      </c>
      <c r="BR270" s="108" t="str">
        <f>IF(Tabela2[[#This Row],[Equipe do Ibama foi a campo? Houve sobrevoo do Poseidon?]] = "Sim", "PREENCHER","NA")</f>
        <v>NA</v>
      </c>
      <c r="BS270" s="260" t="s">
        <v>7114</v>
      </c>
      <c r="BT270" s="108" t="s">
        <v>7101</v>
      </c>
      <c r="BU270" s="108" t="s">
        <v>123</v>
      </c>
      <c r="BV270" s="108" t="s">
        <v>123</v>
      </c>
      <c r="BW270" s="108" t="s">
        <v>123</v>
      </c>
      <c r="BX270" s="106" t="s">
        <v>7127</v>
      </c>
      <c r="BY270" s="106"/>
      <c r="BZ270" s="104" t="str">
        <f>IF(Tabela2[[#This Row],[Data do documento de encerramento]]="NA","NA",IF(Tabela2[[#This Row],[Data do documento de encerramento]]="","Pendente de conclusão/ encerramento",_xlfn.DAYS(Tabela2[[#This Row],[Data do documento de encerramento]],J270)))</f>
        <v>Pendente de conclusão/ encerramento</v>
      </c>
      <c r="CA270" s="107" t="s">
        <v>8360</v>
      </c>
      <c r="CB270" s="107"/>
      <c r="CC270" s="129"/>
      <c r="CD270" s="107"/>
      <c r="CE270" s="107"/>
      <c r="CF270" s="107"/>
    </row>
    <row r="271" spans="1:84" ht="30.75" hidden="1">
      <c r="A271" s="169">
        <v>202542546832</v>
      </c>
      <c r="B271" s="170" t="s">
        <v>8361</v>
      </c>
      <c r="C271" s="108" t="str">
        <f>VLOOKUP(Tabela2[[#This Row],[SIEMA]],Siema2025,4,FALSE)</f>
        <v xml:space="preserve"> SE</v>
      </c>
      <c r="D271" s="106" t="str">
        <f>VLOOKUP(Tabela2[[#This Row],[SIEMA]],Siema2025,3,FALSE)</f>
        <v xml:space="preserve">Carmópolis </v>
      </c>
      <c r="E271" s="106" t="str">
        <f>VLOOKUP(Tabela2[[#This Row],[SIEMA]],Siema2025,20,FALSE)</f>
        <v>Estação Coletora de Panelas,</v>
      </c>
      <c r="F271" s="106"/>
      <c r="G271" s="106" t="s">
        <v>8362</v>
      </c>
      <c r="H271" s="106" t="s">
        <v>8363</v>
      </c>
      <c r="I271" s="104" t="s">
        <v>7223</v>
      </c>
      <c r="J271" s="105">
        <f>VLOOKUP(Tabela2[[#This Row],[SIEMA]],Siema2025,2,FALSE)</f>
        <v>45771</v>
      </c>
      <c r="K271" s="105" t="str">
        <f>VLOOKUP(Tabela2[[#This Row],[SIEMA]],Siema2025,16,FALSE)</f>
        <v>Quinta</v>
      </c>
      <c r="L271" s="106" t="str">
        <f>IF(Tabela2[[#This Row],[Data]]="","Sem Informação",VLOOKUP(MONTH(Tabela2[[#This Row],[Data]]),'[1]Validação de dados'!$I$1:$J$13,2,0))</f>
        <v>Abril</v>
      </c>
      <c r="M271" s="104">
        <f>YEAR(Tabela2[[#This Row],[Data]])</f>
        <v>2025</v>
      </c>
      <c r="N271" s="105" t="str">
        <f>VLOOKUP(Tabela2[[#This Row],[SIEMA]],Siema2025,17,FALSE)</f>
        <v>Vespertino</v>
      </c>
      <c r="O271" s="105" t="s">
        <v>145</v>
      </c>
      <c r="P271" s="104" t="str">
        <f>VLOOKUP(Tabela2[[#This Row],[SIEMA]],Siema2025,21,FALSE)</f>
        <v>Poço terrestre</v>
      </c>
      <c r="Q271" s="104" t="s">
        <v>7094</v>
      </c>
      <c r="R271" s="104"/>
      <c r="S271" s="107" t="s">
        <v>8364</v>
      </c>
      <c r="T271" s="104" t="str">
        <f>VLOOKUP(Tabela2[[#This Row],[SIEMA]],Siema2025,11,FALSE)</f>
        <v>5</v>
      </c>
      <c r="U271" s="104" t="str">
        <f>VLOOKUP(Tabela2[[#This Row],[SIEMA]],Siema2025,12,FALSE)</f>
        <v>M3</v>
      </c>
      <c r="V271" s="104" t="str">
        <f>IF(Q271="","",IF(ISNUMBER(Q271)=FALSE,"Não se aplica",IFERROR(VLOOKUP(Q271,Produtos!$A$1:$C$2319,3,FALSE),"Não Cadastrado")))</f>
        <v>Não se aplica</v>
      </c>
      <c r="W271" s="104"/>
      <c r="X271" s="113" t="str">
        <f>IF(Tabela2[[#This Row],[Origem do acidente]] = "Plataforma", "PREENCHER","NA")</f>
        <v>NA</v>
      </c>
      <c r="Y271" s="109" t="str">
        <f>IF(W271="","", IF(W271="NC","", IF(W271="NE","", IF(W271="NA","",IFERROR(VLOOKUP(W271,Produtos!$A$1:$C$2319,2,FALSE),"Não Cadastrado")))))</f>
        <v/>
      </c>
      <c r="Z271" s="104"/>
      <c r="AA271" s="104" t="str">
        <f>VLOOKUP(Tabela2[[#This Row],[SIEMA]],Siema2025,12,FALSE)</f>
        <v>M3</v>
      </c>
      <c r="AB271" s="104" t="str">
        <f>IF(W271="","",IF(ISNUMBER(W271)=FALSE,"Não se aplica",IFERROR(VLOOKUP(W271,Produtos!$A$1:$C$2319,3,FALSE),"Não Cadastrado")))</f>
        <v/>
      </c>
      <c r="AC271" s="104"/>
      <c r="AD271" s="108" t="str">
        <f>IF(Tabela2[[#This Row],[Origem do acidente]] = "Plataforma", "PREENCHER","NA")</f>
        <v>NA</v>
      </c>
      <c r="AE271" s="107" t="str">
        <f>IF(AC271="","", IF(AC271="NC","", IF(AC271="NE","", IF(AC271="NA","",IFERROR(VLOOKUP(AC271,Produtos!$A$1:$C$2319,2,FALSE),"Não Cadastrado")))))</f>
        <v/>
      </c>
      <c r="AF271" s="104"/>
      <c r="AG271" s="104"/>
      <c r="AH271" s="104" t="str">
        <f>IF(AC271="","",IF(ISNUMBER(AC271)=FALSE,"Não se aplica",IFERROR(VLOOKUP(AC271,Produtos!$A$1:$C$2319,3,FALSE),"Não Cadastrado")))</f>
        <v/>
      </c>
      <c r="AI271" s="104"/>
      <c r="AJ271" s="104" t="str">
        <f>VLOOKUP(Tabela2[[#This Row],[SIEMA]],Siema2025,26,FALSE)</f>
        <v>Falha de integridade</v>
      </c>
      <c r="AK271" s="107" t="s">
        <v>7112</v>
      </c>
      <c r="AL271" s="107"/>
      <c r="AM271" s="107"/>
      <c r="AN271" s="108" t="str">
        <f>VLOOKUP(Tabela2[[#This Row],[SIEMA]],Siema2025,51,FALSE)</f>
        <v/>
      </c>
      <c r="AO271" s="108" t="str">
        <f>VLOOKUP(Tabela2[[#This Row],[SIEMA]],Siema2025,53,FALSE)</f>
        <v/>
      </c>
      <c r="AP271" s="108" t="str">
        <f>VLOOKUP(Tabela2[[#This Row],[SIEMA]],Siema2025,55,FALSE)</f>
        <v/>
      </c>
      <c r="AQ271" s="108" t="str">
        <f>VLOOKUP(Tabela2[[#This Row],[SIEMA]],Siema2025,57,FALSE)</f>
        <v/>
      </c>
      <c r="AR271" s="108" t="str">
        <f>VLOOKUP(Tabela2[[#This Row],[SIEMA]],Siema2025,59,FALSE)</f>
        <v/>
      </c>
      <c r="AS271" s="108" t="str">
        <f>VLOOKUP(Tabela2[[#This Row],[SIEMA]],Siema2025,61,FALSE)</f>
        <v/>
      </c>
      <c r="AT271" s="108" t="str">
        <f>VLOOKUP(Tabela2[[#This Row],[SIEMA]],Siema2025,63,FALSE)</f>
        <v/>
      </c>
      <c r="AU271" s="108" t="str">
        <f>VLOOKUP(Tabela2[[#This Row],[SIEMA]],Siema2025,65,FALSE)</f>
        <v>X</v>
      </c>
      <c r="AV271" s="108" t="str">
        <f>VLOOKUP(Tabela2[[#This Row],[SIEMA]],Siema2025,67,FALSE)</f>
        <v/>
      </c>
      <c r="AW271" s="108" t="str">
        <f>VLOOKUP(Tabela2[[#This Row],[SIEMA]],Siema2025,69,FALSE)</f>
        <v/>
      </c>
      <c r="AX271" s="108" t="str">
        <f>VLOOKUP(Tabela2[[#This Row],[SIEMA]],Siema2025,71,FALSE)</f>
        <v/>
      </c>
      <c r="AY271" s="108" t="str">
        <f>VLOOKUP(Tabela2[[#This Row],[SIEMA]],Siema2025,73,FALSE)</f>
        <v/>
      </c>
      <c r="AZ271" s="108" t="str">
        <f>VLOOKUP(Tabela2[[#This Row],[SIEMA]],Siema2025,75,FALSE)</f>
        <v/>
      </c>
      <c r="BA271" s="108" t="str">
        <f>VLOOKUP(Tabela2[[#This Row],[SIEMA]],Siema2025,77,FALSE)</f>
        <v/>
      </c>
      <c r="BB271" s="108" t="str">
        <f>VLOOKUP(Tabela2[[#This Row],[SIEMA]],Siema2025,79,FALSE)</f>
        <v/>
      </c>
      <c r="BC271" s="108" t="str">
        <f>IF(Tabela2[[#This Row],[Outro(s) ]] = "X", "PREENCHER","NA")</f>
        <v>NA</v>
      </c>
      <c r="BD271" s="108" t="str">
        <f>VLOOKUP(Tabela2[[#This Row],[SIEMA]],Siema2025,82,FALSE)</f>
        <v/>
      </c>
      <c r="BE271" s="108" t="str">
        <f>VLOOKUP(Tabela2[[#This Row],[SIEMA]],Siema2025,81,FALSE)</f>
        <v/>
      </c>
      <c r="BF271" s="110" t="str">
        <f>VLOOKUP(Tabela2[[#This Row],[SIEMA]],Siema2025,28,FALSE)</f>
        <v>Carmo Energy S.A</v>
      </c>
      <c r="BG271" s="110"/>
      <c r="BH271" s="111" t="str">
        <f>VLOOKUP(Tabela2[[#This Row],[SIEMA]],Siema2025,29,FALSE)</f>
        <v/>
      </c>
      <c r="BI271" s="112" t="str">
        <f>VLOOKUP(Tabela2[[#This Row],[SIEMA]],Siema2025,107,FALSE)</f>
        <v>Não</v>
      </c>
      <c r="BJ271" s="107" t="s">
        <v>7113</v>
      </c>
      <c r="BK271" s="104" t="s">
        <v>2696</v>
      </c>
      <c r="BL271" s="36">
        <v>45777</v>
      </c>
      <c r="BM271" s="108">
        <f ca="1">IF(Tabela2[[#This Row],[Data de atendimento do Ibama (considerar o primeiro documento/ação)]]="",_xlfn.DAYS(TODAY(),J271),_xlfn.DAYS(Tabela2[[#This Row],[Data de atendimento do Ibama (considerar o primeiro documento/ação)]],J271))</f>
        <v>6</v>
      </c>
      <c r="BN271" s="108" t="str">
        <f>IF(Tabela2[[#This Row],[Atendido pelo Ibama ("Não" ou "Sim")]]="Não","Preencher", IF(Tabela2[[#This Row],[Atendido pelo Ibama ("Não" ou "Sim")]]="Sim","NA",""))</f>
        <v>NA</v>
      </c>
      <c r="BO271" s="114" t="s">
        <v>7100</v>
      </c>
      <c r="BP271" s="108" t="str">
        <f>IF(Tabela2[[#This Row],[Forma de atendimento (primeiro documento/ação)]]= "Outros (especificar)", "PREENCHER","NA")</f>
        <v>NA</v>
      </c>
      <c r="BQ271" s="106" t="s">
        <v>123</v>
      </c>
      <c r="BR271" s="108" t="str">
        <f>IF(Tabela2[[#This Row],[Equipe do Ibama foi a campo? Houve sobrevoo do Poseidon?]] = "Sim", "PREENCHER","NA")</f>
        <v>NA</v>
      </c>
      <c r="BS271" s="108" t="s">
        <v>7114</v>
      </c>
      <c r="BT271" s="108" t="s">
        <v>7115</v>
      </c>
      <c r="BU271" s="108" t="s">
        <v>123</v>
      </c>
      <c r="BV271" s="108" t="s">
        <v>2696</v>
      </c>
      <c r="BW271" s="108" t="s">
        <v>123</v>
      </c>
      <c r="BX271" s="106"/>
      <c r="BY271" s="106"/>
      <c r="BZ271" s="104" t="str">
        <f>IF(Tabela2[[#This Row],[Data do documento de encerramento]]="NA","NA",IF(Tabela2[[#This Row],[Data do documento de encerramento]]="","Pendente de conclusão/ encerramento",_xlfn.DAYS(Tabela2[[#This Row],[Data do documento de encerramento]],J271)))</f>
        <v>Pendente de conclusão/ encerramento</v>
      </c>
      <c r="CA271" s="107"/>
      <c r="CB271" s="107"/>
      <c r="CC271" s="130"/>
      <c r="CD271" s="107"/>
      <c r="CE271" s="107"/>
      <c r="CF271" s="107"/>
    </row>
    <row r="272" spans="1:84" ht="30.75" hidden="1">
      <c r="A272" s="169">
        <v>202542561236</v>
      </c>
      <c r="B272" s="171" t="s">
        <v>8365</v>
      </c>
      <c r="C272" s="108" t="s">
        <v>672</v>
      </c>
      <c r="D272" s="106" t="s">
        <v>637</v>
      </c>
      <c r="E272" s="106" t="str">
        <f>VLOOKUP(Tabela2[[#This Row],[SIEMA]],Siema2025,20,FALSE)</f>
        <v>Campo de Bacalhau - Bacia de Santos</v>
      </c>
      <c r="F272" s="106"/>
      <c r="G272" s="214" t="s">
        <v>8366</v>
      </c>
      <c r="H272" s="214" t="s">
        <v>8367</v>
      </c>
      <c r="I272" s="104" t="str">
        <f>VLOOKUP(Tabela2[[#This Row],[SIEMA]],Siema2025,19,FALSE)</f>
        <v>Santos</v>
      </c>
      <c r="J272" s="105">
        <f>VLOOKUP(Tabela2[[#This Row],[SIEMA]],Siema2025,2,FALSE)</f>
        <v>45771</v>
      </c>
      <c r="K272" s="105" t="str">
        <f>VLOOKUP(Tabela2[[#This Row],[SIEMA]],Siema2025,16,FALSE)</f>
        <v>Quinta</v>
      </c>
      <c r="L272" s="106" t="str">
        <f>IF(Tabela2[[#This Row],[Data]]="","Sem Informação",VLOOKUP(MONTH(Tabela2[[#This Row],[Data]]),'[1]Validação de dados'!$I$1:$J$13,2,0))</f>
        <v>Abril</v>
      </c>
      <c r="M272" s="104">
        <f>YEAR(Tabela2[[#This Row],[Data]])</f>
        <v>2025</v>
      </c>
      <c r="N272" s="105" t="str">
        <f>VLOOKUP(Tabela2[[#This Row],[SIEMA]],Siema2025,17,FALSE)</f>
        <v>Matutino</v>
      </c>
      <c r="O272" s="105" t="s">
        <v>7255</v>
      </c>
      <c r="P272" s="104" t="str">
        <f>VLOOKUP(Tabela2[[#This Row],[SIEMA]],Siema2025,21,FALSE)</f>
        <v>Seven Merlin no campo de Bacalhau</v>
      </c>
      <c r="Q272" s="104" t="s">
        <v>7418</v>
      </c>
      <c r="R272" s="104" t="str">
        <f>VLOOKUP(Tabela2[[#This Row],[SIEMA]],Siema2025,10,FALSE)</f>
        <v/>
      </c>
      <c r="S272" s="107" t="str">
        <f>IF(Q272="","", IF(Q272="NC","", IF(Q272="NE","", IF(Q272="NA","",IFERROR(VLOOKUP(Q272,Produtos!$A$1:$C$2319,2,FALSE),"Não Cadastrado")))))</f>
        <v/>
      </c>
      <c r="T272" s="104" t="str">
        <f>VLOOKUP(Tabela2[[#This Row],[SIEMA]],Siema2025,11,FALSE)</f>
        <v xml:space="preserve"> </v>
      </c>
      <c r="U272" s="104" t="str">
        <f>VLOOKUP(Tabela2[[#This Row],[SIEMA]],Siema2025,12,FALSE)</f>
        <v xml:space="preserve"> </v>
      </c>
      <c r="V272" s="104" t="str">
        <f>IF(Q272="","",IF(ISNUMBER(Q272)=FALSE,"Não se aplica",IFERROR(VLOOKUP(Q272,Produtos!$A$1:$C$2319,3,FALSE),"Não Cadastrado")))</f>
        <v>Não se aplica</v>
      </c>
      <c r="W272" s="104" t="str">
        <f>VLOOKUP(Tabela2[[#This Row],[SIEMA]],Siema2025,10,FALSE)</f>
        <v/>
      </c>
      <c r="X272" s="113" t="str">
        <f>IF(Tabela2[[#This Row],[Origem do acidente]] = "Plataforma", "PREENCHER","NA")</f>
        <v>NA</v>
      </c>
      <c r="Y272" s="109" t="str">
        <f>IF(W272="","", IF(W272="NC","", IF(W272="NE","", IF(W272="NA","",IFERROR(VLOOKUP(W272,Produtos!$A$1:$C$2319,2,FALSE),"Não Cadastrado")))))</f>
        <v/>
      </c>
      <c r="Z272" s="104" t="str">
        <f>VLOOKUP(Tabela2[[#This Row],[SIEMA]],Siema2025,11,FALSE)</f>
        <v xml:space="preserve"> </v>
      </c>
      <c r="AA272" s="104" t="str">
        <f>VLOOKUP(Tabela2[[#This Row],[SIEMA]],Siema2025,12,FALSE)</f>
        <v xml:space="preserve"> </v>
      </c>
      <c r="AB272" s="104" t="str">
        <f>IF(W272="","",IF(ISNUMBER(W272)=FALSE,"Não se aplica",IFERROR(VLOOKUP(W272,Produtos!$A$1:$C$2319,3,FALSE),"Não Cadastrado")))</f>
        <v/>
      </c>
      <c r="AC272" s="104"/>
      <c r="AD272" s="108" t="str">
        <f>IF(Tabela2[[#This Row],[Origem do acidente]] = "Plataforma", "PREENCHER","NA")</f>
        <v>NA</v>
      </c>
      <c r="AE272" s="107" t="str">
        <f>IF(AC272="","", IF(AC272="NC","", IF(AC272="NE","", IF(AC272="NA","",IFERROR(VLOOKUP(AC272,Produtos!$A$1:$C$2319,2,FALSE),"Não Cadastrado")))))</f>
        <v/>
      </c>
      <c r="AF272" s="104"/>
      <c r="AG272" s="104"/>
      <c r="AH272" s="104" t="str">
        <f>IF(AC272="","",IF(ISNUMBER(AC272)=FALSE,"Não se aplica",IFERROR(VLOOKUP(AC272,Produtos!$A$1:$C$2319,3,FALSE),"Não Cadastrado")))</f>
        <v/>
      </c>
      <c r="AI272" s="104"/>
      <c r="AJ272" s="104" t="str">
        <f>VLOOKUP(Tabela2[[#This Row],[SIEMA]],Siema2025,26,FALSE)</f>
        <v>A hipótese é que a mancha tenha sido causada por outra unidade de origem indeterminada.</v>
      </c>
      <c r="AK272" s="107" t="s">
        <v>7256</v>
      </c>
      <c r="AL272" s="107"/>
      <c r="AM272" s="107"/>
      <c r="AN272" s="108" t="str">
        <f>VLOOKUP(Tabela2[[#This Row],[SIEMA]],Siema2025,51,FALSE)</f>
        <v/>
      </c>
      <c r="AO272" s="108" t="str">
        <f>VLOOKUP(Tabela2[[#This Row],[SIEMA]],Siema2025,53,FALSE)</f>
        <v/>
      </c>
      <c r="AP272" s="108" t="str">
        <f>VLOOKUP(Tabela2[[#This Row],[SIEMA]],Siema2025,55,FALSE)</f>
        <v/>
      </c>
      <c r="AQ272" s="108" t="str">
        <f>VLOOKUP(Tabela2[[#This Row],[SIEMA]],Siema2025,57,FALSE)</f>
        <v/>
      </c>
      <c r="AR272" s="108" t="str">
        <f>VLOOKUP(Tabela2[[#This Row],[SIEMA]],Siema2025,59,FALSE)</f>
        <v/>
      </c>
      <c r="AS272" s="108" t="str">
        <f>VLOOKUP(Tabela2[[#This Row],[SIEMA]],Siema2025,61,FALSE)</f>
        <v>X</v>
      </c>
      <c r="AT272" s="108" t="str">
        <f>VLOOKUP(Tabela2[[#This Row],[SIEMA]],Siema2025,63,FALSE)</f>
        <v/>
      </c>
      <c r="AU272" s="108" t="str">
        <f>VLOOKUP(Tabela2[[#This Row],[SIEMA]],Siema2025,65,FALSE)</f>
        <v/>
      </c>
      <c r="AV272" s="108" t="str">
        <f>VLOOKUP(Tabela2[[#This Row],[SIEMA]],Siema2025,67,FALSE)</f>
        <v/>
      </c>
      <c r="AW272" s="108" t="str">
        <f>VLOOKUP(Tabela2[[#This Row],[SIEMA]],Siema2025,69,FALSE)</f>
        <v/>
      </c>
      <c r="AX272" s="108" t="str">
        <f>VLOOKUP(Tabela2[[#This Row],[SIEMA]],Siema2025,71,FALSE)</f>
        <v/>
      </c>
      <c r="AY272" s="108" t="str">
        <f>VLOOKUP(Tabela2[[#This Row],[SIEMA]],Siema2025,73,FALSE)</f>
        <v/>
      </c>
      <c r="AZ272" s="108" t="str">
        <f>VLOOKUP(Tabela2[[#This Row],[SIEMA]],Siema2025,75,FALSE)</f>
        <v/>
      </c>
      <c r="BA272" s="108" t="str">
        <f>VLOOKUP(Tabela2[[#This Row],[SIEMA]],Siema2025,77,FALSE)</f>
        <v/>
      </c>
      <c r="BB272" s="108" t="str">
        <f>VLOOKUP(Tabela2[[#This Row],[SIEMA]],Siema2025,79,FALSE)</f>
        <v/>
      </c>
      <c r="BC272" s="108" t="str">
        <f>IF(Tabela2[[#This Row],[Outro(s) ]] = "X", "PREENCHER","NA")</f>
        <v>NA</v>
      </c>
      <c r="BD272" s="108" t="str">
        <f>VLOOKUP(Tabela2[[#This Row],[SIEMA]],Siema2025,82,FALSE)</f>
        <v/>
      </c>
      <c r="BE272" s="108" t="str">
        <f>VLOOKUP(Tabela2[[#This Row],[SIEMA]],Siema2025,81,FALSE)</f>
        <v/>
      </c>
      <c r="BF272" s="110" t="str">
        <f>VLOOKUP(Tabela2[[#This Row],[SIEMA]],Siema2025,28,FALSE)</f>
        <v>Equinor Brasil Energia Ltda.</v>
      </c>
      <c r="BG272" s="110"/>
      <c r="BH272" s="111" t="str">
        <f>VLOOKUP(Tabela2[[#This Row],[SIEMA]],Siema2025,29,FALSE)</f>
        <v>04028583000100</v>
      </c>
      <c r="BI272" s="112" t="str">
        <f>VLOOKUP(Tabela2[[#This Row],[SIEMA]],Siema2025,107,FALSE)</f>
        <v>Não</v>
      </c>
      <c r="BJ272" s="107" t="s">
        <v>7099</v>
      </c>
      <c r="BK272" s="104" t="s">
        <v>2696</v>
      </c>
      <c r="BL272" s="140">
        <v>46107</v>
      </c>
      <c r="BM272" s="108">
        <f ca="1">IF(Tabela2[[#This Row],[Data de atendimento do Ibama (considerar o primeiro documento/ação)]]="",_xlfn.DAYS(TODAY(),J272),_xlfn.DAYS(Tabela2[[#This Row],[Data de atendimento do Ibama (considerar o primeiro documento/ação)]],J272))</f>
        <v>336</v>
      </c>
      <c r="BN272" s="108" t="str">
        <f>IF(Tabela2[[#This Row],[Atendido pelo Ibama ("Não" ou "Sim")]]="Não","Preencher", IF(Tabela2[[#This Row],[Atendido pelo Ibama ("Não" ou "Sim")]]="Sim","NA",""))</f>
        <v>NA</v>
      </c>
      <c r="BO272" s="114" t="s">
        <v>7184</v>
      </c>
      <c r="BP272" s="108" t="str">
        <f>IF(Tabela2[[#This Row],[Forma de atendimento (primeiro documento/ação)]]= "Outros (especificar)", "PREENCHER","NA")</f>
        <v>NA</v>
      </c>
      <c r="BQ272" s="106" t="s">
        <v>123</v>
      </c>
      <c r="BR272" s="108" t="str">
        <f>IF(Tabela2[[#This Row],[Equipe do Ibama foi a campo? Houve sobrevoo do Poseidon?]] = "Sim", "PREENCHER","NA")</f>
        <v>NA</v>
      </c>
      <c r="BS272" s="108" t="str">
        <f>IF(Tabela2[[#This Row],[Se sim, foi emitida Ordem de Emergência? (informações vinculada à coluna CK)]] = "Sim", "PREENCHER","NA")</f>
        <v>NA</v>
      </c>
      <c r="BT272" s="108" t="str">
        <f>IF(Tabela2[[#This Row],[Foi elaborado Relatório de Vistoria pelo Ibama? (informações vinculada à coluna CK)]] = "Sim", "PREENCHER","NA")</f>
        <v>NA</v>
      </c>
      <c r="BU272" s="108" t="s">
        <v>2696</v>
      </c>
      <c r="BV272" s="108" t="s">
        <v>123</v>
      </c>
      <c r="BW272" s="108" t="s">
        <v>2696</v>
      </c>
      <c r="BX272" s="106" t="s">
        <v>7116</v>
      </c>
      <c r="BY272" s="140">
        <v>46120</v>
      </c>
      <c r="BZ272" s="104">
        <f>IF(Tabela2[[#This Row],[Data do documento de encerramento]]="NA","NA",IF(Tabela2[[#This Row],[Data do documento de encerramento]]="","Pendente de conclusão/ encerramento",_xlfn.DAYS(Tabela2[[#This Row],[Data do documento de encerramento]],J272)))</f>
        <v>349</v>
      </c>
      <c r="CA272" s="107"/>
      <c r="CB272" s="107"/>
      <c r="CC272" s="129"/>
      <c r="CD272" s="107"/>
      <c r="CE272" s="107"/>
      <c r="CF272" s="107"/>
    </row>
    <row r="273" spans="1:84" ht="45.75">
      <c r="A273" s="182">
        <v>202542550441</v>
      </c>
      <c r="B273" s="118" t="s">
        <v>8368</v>
      </c>
      <c r="C273" s="108" t="s">
        <v>672</v>
      </c>
      <c r="D273" s="106" t="s">
        <v>637</v>
      </c>
      <c r="E273" s="106" t="s">
        <v>8369</v>
      </c>
      <c r="F273" s="106"/>
      <c r="G273" s="106" t="s">
        <v>8370</v>
      </c>
      <c r="H273" s="106" t="s">
        <v>8371</v>
      </c>
      <c r="I273" s="104" t="str">
        <f>VLOOKUP(Tabela2[[#This Row],[SIEMA]],Siema2025,19,FALSE)</f>
        <v>Santos</v>
      </c>
      <c r="J273" s="105">
        <f>VLOOKUP(Tabela2[[#This Row],[SIEMA]],Siema2025,2,FALSE)</f>
        <v>45772</v>
      </c>
      <c r="K273" s="105" t="str">
        <f>VLOOKUP(Tabela2[[#This Row],[SIEMA]],Siema2025,16,FALSE)</f>
        <v>Sexta</v>
      </c>
      <c r="L273" s="106" t="str">
        <f>IF(Tabela2[[#This Row],[Data]]="","Sem Informação",VLOOKUP(MONTH(Tabela2[[#This Row],[Data]]),'[1]Validação de dados'!$I$1:$J$13,2,0))</f>
        <v>Abril</v>
      </c>
      <c r="M273" s="104">
        <f>YEAR(Tabela2[[#This Row],[Data]])</f>
        <v>2025</v>
      </c>
      <c r="N273" s="105" t="str">
        <f>VLOOKUP(Tabela2[[#This Row],[SIEMA]],Siema2025,17,FALSE)</f>
        <v>Madrugada</v>
      </c>
      <c r="O273" s="105" t="s">
        <v>111</v>
      </c>
      <c r="P273" s="104" t="str">
        <f>VLOOKUP(Tabela2[[#This Row],[SIEMA]],Siema2025,21,FALSE)</f>
        <v>Poço 7-SPH-2D-SPS</v>
      </c>
      <c r="Q273" s="104" t="s">
        <v>7127</v>
      </c>
      <c r="R273" s="104" t="s">
        <v>8372</v>
      </c>
      <c r="S273" s="107" t="s">
        <v>7233</v>
      </c>
      <c r="T273" s="104">
        <v>0.62</v>
      </c>
      <c r="U273" s="104" t="s">
        <v>7111</v>
      </c>
      <c r="V273" s="104" t="str">
        <f>IF(Q273="","",IF(ISNUMBER(Q273)=FALSE,"Não se aplica",IFERROR(VLOOKUP(Q273,Produtos!$A$1:$C$2319,3,FALSE),"Não Cadastrado")))</f>
        <v>Não se aplica</v>
      </c>
      <c r="W273" s="104"/>
      <c r="X273" s="113"/>
      <c r="Y273" s="109" t="str">
        <f>IF(W273="","", IF(W273="NC","", IF(W273="NE","", IF(W273="NA","",IFERROR(VLOOKUP(W273,Produtos!$A$1:$C$2319,2,FALSE),"Não Cadastrado")))))</f>
        <v/>
      </c>
      <c r="Z273" s="104"/>
      <c r="AA273" s="104"/>
      <c r="AB273" s="104" t="str">
        <f>IF(W273="","",IF(ISNUMBER(W273)=FALSE,"Não se aplica",IFERROR(VLOOKUP(W273,Produtos!$A$1:$C$2319,3,FALSE),"Não Cadastrado")))</f>
        <v/>
      </c>
      <c r="AC273" s="104"/>
      <c r="AD273" s="108"/>
      <c r="AE273" s="107" t="str">
        <f>IF(AC273="","", IF(AC273="NC","", IF(AC273="NE","", IF(AC273="NA","",IFERROR(VLOOKUP(AC273,Produtos!$A$1:$C$2319,2,FALSE),"Não Cadastrado")))))</f>
        <v/>
      </c>
      <c r="AF273" s="104"/>
      <c r="AG273" s="104"/>
      <c r="AH273" s="104" t="str">
        <f>IF(AC273="","",IF(ISNUMBER(AC273)=FALSE,"Não se aplica",IFERROR(VLOOKUP(AC273,Produtos!$A$1:$C$2319,3,FALSE),"Não Cadastrado")))</f>
        <v/>
      </c>
      <c r="AI273" s="104"/>
      <c r="AJ273" s="104" t="str">
        <f>VLOOKUP(Tabela2[[#This Row],[SIEMA]],Siema2025,26,FALSE)</f>
        <v>Em investigação.</v>
      </c>
      <c r="AK273" s="107" t="s">
        <v>7098</v>
      </c>
      <c r="AL273" s="107" t="s">
        <v>7234</v>
      </c>
      <c r="AM273" s="107"/>
      <c r="AN273" s="108" t="str">
        <f>VLOOKUP(Tabela2[[#This Row],[SIEMA]],Siema2025,51,FALSE)</f>
        <v/>
      </c>
      <c r="AO273" s="108" t="str">
        <f>VLOOKUP(Tabela2[[#This Row],[SIEMA]],Siema2025,53,FALSE)</f>
        <v/>
      </c>
      <c r="AP273" s="108" t="str">
        <f>VLOOKUP(Tabela2[[#This Row],[SIEMA]],Siema2025,55,FALSE)</f>
        <v/>
      </c>
      <c r="AQ273" s="108" t="str">
        <f>VLOOKUP(Tabela2[[#This Row],[SIEMA]],Siema2025,57,FALSE)</f>
        <v/>
      </c>
      <c r="AR273" s="108" t="str">
        <f>VLOOKUP(Tabela2[[#This Row],[SIEMA]],Siema2025,59,FALSE)</f>
        <v/>
      </c>
      <c r="AS273" s="108" t="str">
        <f>VLOOKUP(Tabela2[[#This Row],[SIEMA]],Siema2025,61,FALSE)</f>
        <v>X</v>
      </c>
      <c r="AT273" s="108" t="str">
        <f>VLOOKUP(Tabela2[[#This Row],[SIEMA]],Siema2025,63,FALSE)</f>
        <v/>
      </c>
      <c r="AU273" s="108" t="str">
        <f>VLOOKUP(Tabela2[[#This Row],[SIEMA]],Siema2025,65,FALSE)</f>
        <v/>
      </c>
      <c r="AV273" s="108" t="str">
        <f>VLOOKUP(Tabela2[[#This Row],[SIEMA]],Siema2025,67,FALSE)</f>
        <v/>
      </c>
      <c r="AW273" s="108" t="str">
        <f>VLOOKUP(Tabela2[[#This Row],[SIEMA]],Siema2025,69,FALSE)</f>
        <v/>
      </c>
      <c r="AX273" s="108" t="str">
        <f>VLOOKUP(Tabela2[[#This Row],[SIEMA]],Siema2025,71,FALSE)</f>
        <v/>
      </c>
      <c r="AY273" s="108" t="str">
        <f>VLOOKUP(Tabela2[[#This Row],[SIEMA]],Siema2025,73,FALSE)</f>
        <v/>
      </c>
      <c r="AZ273" s="108" t="str">
        <f>VLOOKUP(Tabela2[[#This Row],[SIEMA]],Siema2025,75,FALSE)</f>
        <v/>
      </c>
      <c r="BA273" s="108" t="str">
        <f>VLOOKUP(Tabela2[[#This Row],[SIEMA]],Siema2025,77,FALSE)</f>
        <v/>
      </c>
      <c r="BB273" s="108" t="str">
        <f>VLOOKUP(Tabela2[[#This Row],[SIEMA]],Siema2025,79,FALSE)</f>
        <v/>
      </c>
      <c r="BC273" s="108" t="str">
        <f>IF(Tabela2[[#This Row],[Outro(s) ]] = "X", "PREENCHER","NA")</f>
        <v>NA</v>
      </c>
      <c r="BD273" s="108" t="str">
        <f>VLOOKUP(Tabela2[[#This Row],[SIEMA]],Siema2025,82,FALSE)</f>
        <v/>
      </c>
      <c r="BE273" s="108" t="str">
        <f>VLOOKUP(Tabela2[[#This Row],[SIEMA]],Siema2025,81,FALSE)</f>
        <v/>
      </c>
      <c r="BF273" s="110" t="s">
        <v>206</v>
      </c>
      <c r="BG273" s="110"/>
      <c r="BH273" s="111">
        <v>33000167000101</v>
      </c>
      <c r="BI273" s="112" t="str">
        <f>VLOOKUP(Tabela2[[#This Row],[SIEMA]],Siema2025,107,FALSE)</f>
        <v>Não</v>
      </c>
      <c r="BJ273" s="107" t="s">
        <v>7099</v>
      </c>
      <c r="BK273" s="104" t="s">
        <v>2696</v>
      </c>
      <c r="BL273" s="140">
        <v>45776</v>
      </c>
      <c r="BM273" s="108">
        <f ca="1">IF(Tabela2[[#This Row],[Data de atendimento do Ibama (considerar o primeiro documento/ação)]]="",_xlfn.DAYS(TODAY(),J273),_xlfn.DAYS(Tabela2[[#This Row],[Data de atendimento do Ibama (considerar o primeiro documento/ação)]],J273))</f>
        <v>4</v>
      </c>
      <c r="BN273" s="108" t="str">
        <f>IF(Tabela2[[#This Row],[Atendido pelo Ibama ("Não" ou "Sim")]]="Não","Preencher", IF(Tabela2[[#This Row],[Atendido pelo Ibama ("Não" ou "Sim")]]="Sim","NA",""))</f>
        <v>NA</v>
      </c>
      <c r="BO273" s="114" t="s">
        <v>7100</v>
      </c>
      <c r="BP273" s="108" t="str">
        <f>IF(Tabela2[[#This Row],[Forma de atendimento (primeiro documento/ação)]]= "Outros (especificar)", "PREENCHER","NA")</f>
        <v>NA</v>
      </c>
      <c r="BQ273" s="106" t="s">
        <v>123</v>
      </c>
      <c r="BR273" s="108" t="str">
        <f>IF(Tabela2[[#This Row],[Equipe do Ibama foi a campo? Houve sobrevoo do Poseidon?]] = "Sim", "PREENCHER","NA")</f>
        <v>NA</v>
      </c>
      <c r="BS273" s="108" t="str">
        <f>IF(Tabela2[[#This Row],[Se sim, foi emitida Ordem de Emergência? (informações vinculada à coluna CK)]] = "Sim", "PREENCHER","NA")</f>
        <v>NA</v>
      </c>
      <c r="BT273" s="108" t="s">
        <v>7101</v>
      </c>
      <c r="BU273" s="108" t="s">
        <v>2696</v>
      </c>
      <c r="BV273" s="108" t="s">
        <v>123</v>
      </c>
      <c r="BW273" s="108" t="s">
        <v>2696</v>
      </c>
      <c r="BX273" s="106" t="s">
        <v>7102</v>
      </c>
      <c r="BY273" s="140">
        <v>46121</v>
      </c>
      <c r="BZ273" s="104">
        <f>IF(Tabela2[[#This Row],[Data do documento de encerramento]]="NA","NA",IF(Tabela2[[#This Row],[Data do documento de encerramento]]="","Pendente de conclusão/ encerramento",_xlfn.DAYS(Tabela2[[#This Row],[Data do documento de encerramento]],J273)))</f>
        <v>349</v>
      </c>
      <c r="CA273" s="107"/>
      <c r="CB273" s="107" t="s">
        <v>7158</v>
      </c>
      <c r="CC273" s="129" t="s">
        <v>7576</v>
      </c>
      <c r="CD273" s="107" t="s">
        <v>123</v>
      </c>
      <c r="CE273" s="107" t="s">
        <v>123</v>
      </c>
      <c r="CF273" s="107" t="s">
        <v>7105</v>
      </c>
    </row>
    <row r="274" spans="1:84" ht="60.75">
      <c r="A274" s="182">
        <v>202542661220</v>
      </c>
      <c r="B274" s="170" t="s">
        <v>8373</v>
      </c>
      <c r="C274" s="108" t="s">
        <v>672</v>
      </c>
      <c r="D274" s="106" t="s">
        <v>637</v>
      </c>
      <c r="E274" s="106" t="s">
        <v>8374</v>
      </c>
      <c r="F274" s="106"/>
      <c r="G274" s="106" t="s">
        <v>8375</v>
      </c>
      <c r="H274" s="106" t="s">
        <v>8376</v>
      </c>
      <c r="I274" s="104" t="str">
        <f>VLOOKUP(Tabela2[[#This Row],[SIEMA]],Siema2025,19,FALSE)</f>
        <v>Santos</v>
      </c>
      <c r="J274" s="105">
        <f>VLOOKUP(Tabela2[[#This Row],[SIEMA]],Siema2025,2,FALSE)</f>
        <v>45772</v>
      </c>
      <c r="K274" s="105" t="str">
        <f>VLOOKUP(Tabela2[[#This Row],[SIEMA]],Siema2025,16,FALSE)</f>
        <v>Sexta</v>
      </c>
      <c r="L274" s="106" t="str">
        <f>IF(Tabela2[[#This Row],[Data]]="","Sem Informação",VLOOKUP(MONTH(Tabela2[[#This Row],[Data]]),'[1]Validação de dados'!$I$1:$J$13,2,0))</f>
        <v>Abril</v>
      </c>
      <c r="M274" s="104">
        <f>YEAR(Tabela2[[#This Row],[Data]])</f>
        <v>2025</v>
      </c>
      <c r="N274" s="105" t="str">
        <f>VLOOKUP(Tabela2[[#This Row],[SIEMA]],Siema2025,17,FALSE)</f>
        <v>Matutino</v>
      </c>
      <c r="O274" s="105" t="s">
        <v>111</v>
      </c>
      <c r="P274" s="104" t="str">
        <f>VLOOKUP(Tabela2[[#This Row],[SIEMA]],Siema2025,21,FALSE)</f>
        <v>Poço 9-BBG-1D-RJS</v>
      </c>
      <c r="Q274" s="104" t="s">
        <v>7094</v>
      </c>
      <c r="R274" s="104" t="s">
        <v>8377</v>
      </c>
      <c r="S274" s="107" t="s">
        <v>7233</v>
      </c>
      <c r="T274" s="104">
        <v>0.08</v>
      </c>
      <c r="U274" s="104" t="s">
        <v>7111</v>
      </c>
      <c r="V274" s="104" t="s">
        <v>7483</v>
      </c>
      <c r="W274" s="104"/>
      <c r="X274" s="113"/>
      <c r="Y274" s="109" t="str">
        <f>IF(W274="","", IF(W274="NC","", IF(W274="NE","", IF(W274="NA","",IFERROR(VLOOKUP(W274,Produtos!$A$1:$C$2319,2,FALSE),"Não Cadastrado")))))</f>
        <v/>
      </c>
      <c r="Z274" s="104"/>
      <c r="AA274" s="104"/>
      <c r="AB274" s="104" t="str">
        <f>IF(W274="","",IF(ISNUMBER(W274)=FALSE,"Não se aplica",IFERROR(VLOOKUP(W274,Produtos!$A$1:$C$2319,3,FALSE),"Não Cadastrado")))</f>
        <v/>
      </c>
      <c r="AC274" s="104"/>
      <c r="AD274" s="108"/>
      <c r="AE274" s="107" t="str">
        <f>IF(AC274="","", IF(AC274="NC","", IF(AC274="NE","", IF(AC274="NA","",IFERROR(VLOOKUP(AC274,Produtos!$A$1:$C$2319,2,FALSE),"Não Cadastrado")))))</f>
        <v/>
      </c>
      <c r="AF274" s="104"/>
      <c r="AG274" s="104"/>
      <c r="AH274" s="104" t="str">
        <f>IF(AC274="","",IF(ISNUMBER(AC274)=FALSE,"Não se aplica",IFERROR(VLOOKUP(AC274,Produtos!$A$1:$C$2319,3,FALSE),"Não Cadastrado")))</f>
        <v/>
      </c>
      <c r="AI274" s="104"/>
      <c r="AJ274" s="104" t="str">
        <f>VLOOKUP(Tabela2[[#This Row],[SIEMA]],Siema2025,26,FALSE)</f>
        <v>Em analise.</v>
      </c>
      <c r="AK274" s="107" t="s">
        <v>7234</v>
      </c>
      <c r="AL274" s="107"/>
      <c r="AM274" s="107"/>
      <c r="AN274" s="108" t="str">
        <f>VLOOKUP(Tabela2[[#This Row],[SIEMA]],Siema2025,51,FALSE)</f>
        <v/>
      </c>
      <c r="AO274" s="108" t="str">
        <f>VLOOKUP(Tabela2[[#This Row],[SIEMA]],Siema2025,53,FALSE)</f>
        <v/>
      </c>
      <c r="AP274" s="108" t="str">
        <f>VLOOKUP(Tabela2[[#This Row],[SIEMA]],Siema2025,55,FALSE)</f>
        <v/>
      </c>
      <c r="AQ274" s="108" t="str">
        <f>VLOOKUP(Tabela2[[#This Row],[SIEMA]],Siema2025,57,FALSE)</f>
        <v/>
      </c>
      <c r="AR274" s="108" t="str">
        <f>VLOOKUP(Tabela2[[#This Row],[SIEMA]],Siema2025,59,FALSE)</f>
        <v/>
      </c>
      <c r="AS274" s="108" t="str">
        <f>VLOOKUP(Tabela2[[#This Row],[SIEMA]],Siema2025,61,FALSE)</f>
        <v>X</v>
      </c>
      <c r="AT274" s="108" t="str">
        <f>VLOOKUP(Tabela2[[#This Row],[SIEMA]],Siema2025,63,FALSE)</f>
        <v/>
      </c>
      <c r="AU274" s="108" t="str">
        <f>VLOOKUP(Tabela2[[#This Row],[SIEMA]],Siema2025,65,FALSE)</f>
        <v/>
      </c>
      <c r="AV274" s="108" t="str">
        <f>VLOOKUP(Tabela2[[#This Row],[SIEMA]],Siema2025,67,FALSE)</f>
        <v/>
      </c>
      <c r="AW274" s="108" t="str">
        <f>VLOOKUP(Tabela2[[#This Row],[SIEMA]],Siema2025,69,FALSE)</f>
        <v/>
      </c>
      <c r="AX274" s="108" t="str">
        <f>VLOOKUP(Tabela2[[#This Row],[SIEMA]],Siema2025,71,FALSE)</f>
        <v/>
      </c>
      <c r="AY274" s="108" t="str">
        <f>VLOOKUP(Tabela2[[#This Row],[SIEMA]],Siema2025,73,FALSE)</f>
        <v/>
      </c>
      <c r="AZ274" s="108" t="str">
        <f>VLOOKUP(Tabela2[[#This Row],[SIEMA]],Siema2025,75,FALSE)</f>
        <v/>
      </c>
      <c r="BA274" s="108" t="str">
        <f>VLOOKUP(Tabela2[[#This Row],[SIEMA]],Siema2025,77,FALSE)</f>
        <v/>
      </c>
      <c r="BB274" s="108" t="str">
        <f>VLOOKUP(Tabela2[[#This Row],[SIEMA]],Siema2025,79,FALSE)</f>
        <v/>
      </c>
      <c r="BC274" s="108" t="str">
        <f>IF(Tabela2[[#This Row],[Outro(s) ]] = "X", "PREENCHER","NA")</f>
        <v>NA</v>
      </c>
      <c r="BD274" s="108" t="str">
        <f>VLOOKUP(Tabela2[[#This Row],[SIEMA]],Siema2025,82,FALSE)</f>
        <v/>
      </c>
      <c r="BE274" s="108" t="str">
        <f>VLOOKUP(Tabela2[[#This Row],[SIEMA]],Siema2025,81,FALSE)</f>
        <v/>
      </c>
      <c r="BF274" s="110" t="str">
        <f>VLOOKUP(Tabela2[[#This Row],[SIEMA]],Siema2025,28,FALSE)</f>
        <v>Petrobras</v>
      </c>
      <c r="BG274" s="110"/>
      <c r="BH274" s="111" t="str">
        <f>VLOOKUP(Tabela2[[#This Row],[SIEMA]],Siema2025,29,FALSE)</f>
        <v>33000167089501</v>
      </c>
      <c r="BI274" s="112" t="s">
        <v>2696</v>
      </c>
      <c r="BJ274" s="107" t="s">
        <v>7099</v>
      </c>
      <c r="BK274" s="104" t="s">
        <v>2696</v>
      </c>
      <c r="BL274" s="1">
        <v>45775</v>
      </c>
      <c r="BM274" s="108">
        <f ca="1">IF(Tabela2[[#This Row],[Data de atendimento do Ibama (considerar o primeiro documento/ação)]]="",_xlfn.DAYS(TODAY(),J274),_xlfn.DAYS(Tabela2[[#This Row],[Data de atendimento do Ibama (considerar o primeiro documento/ação)]],J274))</f>
        <v>3</v>
      </c>
      <c r="BN274" s="108" t="str">
        <f>IF(Tabela2[[#This Row],[Atendido pelo Ibama ("Não" ou "Sim")]]="Não","Preencher", IF(Tabela2[[#This Row],[Atendido pelo Ibama ("Não" ou "Sim")]]="Sim","NA",""))</f>
        <v>NA</v>
      </c>
      <c r="BO274" s="114" t="s">
        <v>7100</v>
      </c>
      <c r="BP274" s="108" t="str">
        <f>IF(Tabela2[[#This Row],[Forma de atendimento (primeiro documento/ação)]]= "Outros (especificar)", "PREENCHER","NA")</f>
        <v>NA</v>
      </c>
      <c r="BQ274" s="106" t="s">
        <v>123</v>
      </c>
      <c r="BR274" s="108" t="str">
        <f>IF(Tabela2[[#This Row],[Equipe do Ibama foi a campo? Houve sobrevoo do Poseidon?]] = "Sim", "PREENCHER","NA")</f>
        <v>NA</v>
      </c>
      <c r="BS274" s="108" t="str">
        <f>IF(Tabela2[[#This Row],[Se sim, foi emitida Ordem de Emergência? (informações vinculada à coluna CK)]] = "Sim", "PREENCHER","NA")</f>
        <v>NA</v>
      </c>
      <c r="BT274" s="108" t="s">
        <v>7101</v>
      </c>
      <c r="BU274" s="108" t="s">
        <v>2696</v>
      </c>
      <c r="BV274" s="108" t="s">
        <v>123</v>
      </c>
      <c r="BW274" s="108" t="s">
        <v>2696</v>
      </c>
      <c r="BX274" s="106" t="s">
        <v>7102</v>
      </c>
      <c r="BY274" s="140">
        <v>45916</v>
      </c>
      <c r="BZ274" s="104">
        <f>IF(Tabela2[[#This Row],[Data do documento de encerramento]]="NA","NA",IF(Tabela2[[#This Row],[Data do documento de encerramento]]="","Pendente de conclusão/ encerramento",_xlfn.DAYS(Tabela2[[#This Row],[Data do documento de encerramento]],J274)))</f>
        <v>144</v>
      </c>
      <c r="CA274" s="107" t="s">
        <v>7235</v>
      </c>
      <c r="CB274" s="107" t="s">
        <v>7262</v>
      </c>
      <c r="CC274" s="131" t="s">
        <v>7576</v>
      </c>
      <c r="CD274" s="253" t="s">
        <v>7237</v>
      </c>
      <c r="CE274" s="107" t="s">
        <v>123</v>
      </c>
      <c r="CF274" s="107" t="s">
        <v>7105</v>
      </c>
    </row>
    <row r="275" spans="1:84" ht="30.75">
      <c r="A275" s="169">
        <v>202542728813</v>
      </c>
      <c r="B275" s="170" t="s">
        <v>8378</v>
      </c>
      <c r="C275" s="108" t="s">
        <v>7135</v>
      </c>
      <c r="D275" s="106" t="s">
        <v>637</v>
      </c>
      <c r="E275" s="106" t="s">
        <v>8379</v>
      </c>
      <c r="F275" s="106"/>
      <c r="G275" s="106" t="s">
        <v>8380</v>
      </c>
      <c r="H275" s="106" t="s">
        <v>8381</v>
      </c>
      <c r="I275" s="104" t="str">
        <f>VLOOKUP(Tabela2[[#This Row],[SIEMA]],Siema2025,19,FALSE)</f>
        <v>Campos</v>
      </c>
      <c r="J275" s="105">
        <f>VLOOKUP(Tabela2[[#This Row],[SIEMA]],Siema2025,2,FALSE)</f>
        <v>45772</v>
      </c>
      <c r="K275" s="105" t="str">
        <f>VLOOKUP(Tabela2[[#This Row],[SIEMA]],Siema2025,16,FALSE)</f>
        <v>Sexta</v>
      </c>
      <c r="L275" s="106" t="str">
        <f>IF(Tabela2[[#This Row],[Data]]="","Sem Informação",VLOOKUP(MONTH(Tabela2[[#This Row],[Data]]),'[1]Validação de dados'!$I$1:$J$13,2,0))</f>
        <v>Abril</v>
      </c>
      <c r="M275" s="104">
        <f>YEAR(Tabela2[[#This Row],[Data]])</f>
        <v>2025</v>
      </c>
      <c r="N275" s="105" t="str">
        <f>VLOOKUP(Tabela2[[#This Row],[SIEMA]],Siema2025,17,FALSE)</f>
        <v>Vespertino</v>
      </c>
      <c r="O275" s="105" t="str">
        <f>VLOOKUP(Tabela2[[#This Row],[SIEMA]],Siema2025,5,FALSE)</f>
        <v>Plataforma</v>
      </c>
      <c r="P275" s="104" t="str">
        <f>VLOOKUP(Tabela2[[#This Row],[SIEMA]],Siema2025,21,FALSE)</f>
        <v>FPSO PEREGRINO - Campo de Peregrino - Bacia de Campos</v>
      </c>
      <c r="Q275" s="104">
        <v>1202</v>
      </c>
      <c r="R275" s="104" t="str">
        <f>VLOOKUP(Tabela2[[#This Row],[SIEMA]],Siema2025,10,FALSE)</f>
        <v>Óleo diesel</v>
      </c>
      <c r="S275" s="104" t="str">
        <f>VLOOKUP(Tabela2[[#This Row],[SIEMA]],Siema2025,10,FALSE)</f>
        <v>Óleo diesel</v>
      </c>
      <c r="T275" t="s">
        <v>8382</v>
      </c>
      <c r="U275" s="104" t="str">
        <f>VLOOKUP(Tabela2[[#This Row],[SIEMA]],Siema2025,12,FALSE)</f>
        <v>M3</v>
      </c>
      <c r="V275" s="104">
        <f>IF(Q275="","",IF(ISNUMBER(Q275)=FALSE,"Não se aplica",IFERROR(VLOOKUP(Q275,Produtos!$A$1:$C$2319,3,FALSE),"Não Cadastrado")))</f>
        <v>3</v>
      </c>
      <c r="W275" s="104"/>
      <c r="X275" s="113" t="str">
        <f>IF(Tabela2[[#This Row],[Origem do acidente]] = "Plataforma", "PREENCHER","NA")</f>
        <v>PREENCHER</v>
      </c>
      <c r="Y275" s="109" t="str">
        <f>IF(W275="","", IF(W275="NC","", IF(W275="NE","", IF(W275="NA","",IFERROR(VLOOKUP(W275,Produtos!$A$1:$C$2319,2,FALSE),"Não Cadastrado")))))</f>
        <v/>
      </c>
      <c r="Z275" s="104"/>
      <c r="AA275" s="104" t="str">
        <f>VLOOKUP(Tabela2[[#This Row],[SIEMA]],Siema2025,12,FALSE)</f>
        <v>M3</v>
      </c>
      <c r="AB275" s="104" t="str">
        <f>IF(W275="","",IF(ISNUMBER(W275)=FALSE,"Não se aplica",IFERROR(VLOOKUP(W275,Produtos!$A$1:$C$2319,3,FALSE),"Não Cadastrado")))</f>
        <v/>
      </c>
      <c r="AC275" s="104"/>
      <c r="AD275" s="108" t="str">
        <f>IF(Tabela2[[#This Row],[Origem do acidente]] = "Plataforma", "PREENCHER","NA")</f>
        <v>PREENCHER</v>
      </c>
      <c r="AE275" s="107" t="str">
        <f>IF(AC275="","", IF(AC275="NC","", IF(AC275="NE","", IF(AC275="NA","",IFERROR(VLOOKUP(AC275,Produtos!$A$1:$C$2319,2,FALSE),"Não Cadastrado")))))</f>
        <v/>
      </c>
      <c r="AF275" s="104"/>
      <c r="AG275" s="104"/>
      <c r="AH275" s="104" t="str">
        <f>IF(AC275="","",IF(ISNUMBER(AC275)=FALSE,"Não se aplica",IFERROR(VLOOKUP(AC275,Produtos!$A$1:$C$2319,3,FALSE),"Não Cadastrado")))</f>
        <v/>
      </c>
      <c r="AI275" s="104"/>
      <c r="AJ275" s="104" t="str">
        <f>VLOOKUP(Tabela2[[#This Row],[SIEMA]],Siema2025,26,FALSE)</f>
        <v>%u2022 Mudança repentina da condição de tempo e head da unidade; 
%u2022 Possível dano na válvula TODO-MATIC durante a desconexão emergencial; 
%u2022 Mais detalhes serão coletados durante a investigação que segue em andamento.</v>
      </c>
      <c r="AK275" s="107" t="s">
        <v>7112</v>
      </c>
      <c r="AL275" s="107" t="s">
        <v>7630</v>
      </c>
      <c r="AM275" s="107"/>
      <c r="AN275" s="108" t="str">
        <f>VLOOKUP(Tabela2[[#This Row],[SIEMA]],Siema2025,51,FALSE)</f>
        <v/>
      </c>
      <c r="AO275" s="108" t="str">
        <f>VLOOKUP(Tabela2[[#This Row],[SIEMA]],Siema2025,53,FALSE)</f>
        <v/>
      </c>
      <c r="AP275" s="108" t="str">
        <f>VLOOKUP(Tabela2[[#This Row],[SIEMA]],Siema2025,55,FALSE)</f>
        <v/>
      </c>
      <c r="AQ275" s="108" t="str">
        <f>VLOOKUP(Tabela2[[#This Row],[SIEMA]],Siema2025,57,FALSE)</f>
        <v/>
      </c>
      <c r="AR275" s="108" t="str">
        <f>VLOOKUP(Tabela2[[#This Row],[SIEMA]],Siema2025,59,FALSE)</f>
        <v/>
      </c>
      <c r="AS275" s="108" t="str">
        <f>VLOOKUP(Tabela2[[#This Row],[SIEMA]],Siema2025,61,FALSE)</f>
        <v>X</v>
      </c>
      <c r="AT275" s="108" t="str">
        <f>VLOOKUP(Tabela2[[#This Row],[SIEMA]],Siema2025,63,FALSE)</f>
        <v/>
      </c>
      <c r="AU275" s="108" t="str">
        <f>VLOOKUP(Tabela2[[#This Row],[SIEMA]],Siema2025,65,FALSE)</f>
        <v/>
      </c>
      <c r="AV275" s="108" t="str">
        <f>VLOOKUP(Tabela2[[#This Row],[SIEMA]],Siema2025,67,FALSE)</f>
        <v/>
      </c>
      <c r="AW275" s="108" t="str">
        <f>VLOOKUP(Tabela2[[#This Row],[SIEMA]],Siema2025,69,FALSE)</f>
        <v/>
      </c>
      <c r="AX275" s="108" t="str">
        <f>VLOOKUP(Tabela2[[#This Row],[SIEMA]],Siema2025,71,FALSE)</f>
        <v/>
      </c>
      <c r="AY275" s="108" t="str">
        <f>VLOOKUP(Tabela2[[#This Row],[SIEMA]],Siema2025,73,FALSE)</f>
        <v/>
      </c>
      <c r="AZ275" s="108" t="str">
        <f>VLOOKUP(Tabela2[[#This Row],[SIEMA]],Siema2025,75,FALSE)</f>
        <v/>
      </c>
      <c r="BA275" s="108" t="str">
        <f>VLOOKUP(Tabela2[[#This Row],[SIEMA]],Siema2025,77,FALSE)</f>
        <v/>
      </c>
      <c r="BB275" s="108" t="str">
        <f>VLOOKUP(Tabela2[[#This Row],[SIEMA]],Siema2025,79,FALSE)</f>
        <v/>
      </c>
      <c r="BC275" s="108" t="str">
        <f>IF(Tabela2[[#This Row],[Outro(s) ]] = "X", "PREENCHER","NA")</f>
        <v>NA</v>
      </c>
      <c r="BD275" s="108" t="str">
        <f>VLOOKUP(Tabela2[[#This Row],[SIEMA]],Siema2025,82,FALSE)</f>
        <v/>
      </c>
      <c r="BE275" s="108" t="str">
        <f>VLOOKUP(Tabela2[[#This Row],[SIEMA]],Siema2025,81,FALSE)</f>
        <v/>
      </c>
      <c r="BF275" s="110" t="str">
        <f>VLOOKUP(Tabela2[[#This Row],[SIEMA]],Siema2025,28,FALSE)</f>
        <v>Equinor Brasil Energia Ltda.</v>
      </c>
      <c r="BG275" s="110"/>
      <c r="BH275" s="111" t="str">
        <f>VLOOKUP(Tabela2[[#This Row],[SIEMA]],Siema2025,29,FALSE)</f>
        <v>04028583000100</v>
      </c>
      <c r="BI275" s="112" t="s">
        <v>2696</v>
      </c>
      <c r="BJ275" s="107" t="s">
        <v>7099</v>
      </c>
      <c r="BK275" s="104" t="s">
        <v>2696</v>
      </c>
      <c r="BL275" s="140">
        <v>45789</v>
      </c>
      <c r="BM275" s="108">
        <f ca="1">IF(Tabela2[[#This Row],[Data de atendimento do Ibama (considerar o primeiro documento/ação)]]="",_xlfn.DAYS(TODAY(),J275),_xlfn.DAYS(Tabela2[[#This Row],[Data de atendimento do Ibama (considerar o primeiro documento/ação)]],J275))</f>
        <v>17</v>
      </c>
      <c r="BN275" s="108" t="str">
        <f>IF(Tabela2[[#This Row],[Atendido pelo Ibama ("Não" ou "Sim")]]="Não","Preencher", IF(Tabela2[[#This Row],[Atendido pelo Ibama ("Não" ou "Sim")]]="Sim","NA",""))</f>
        <v>NA</v>
      </c>
      <c r="BO275" s="114" t="s">
        <v>7138</v>
      </c>
      <c r="BP275" s="108" t="str">
        <f>IF(Tabela2[[#This Row],[Forma de atendimento (primeiro documento/ação)]]= "Outros (especificar)", "PREENCHER","NA")</f>
        <v>NA</v>
      </c>
      <c r="BQ275" s="106" t="s">
        <v>123</v>
      </c>
      <c r="BR275" s="108" t="str">
        <f>IF(Tabela2[[#This Row],[Equipe do Ibama foi a campo? Houve sobrevoo do Poseidon?]] = "Sim", "PREENCHER","NA")</f>
        <v>NA</v>
      </c>
      <c r="BS275" s="108" t="str">
        <f>IF(Tabela2[[#This Row],[Se sim, foi emitida Ordem de Emergência? (informações vinculada à coluna CK)]] = "Sim", "PREENCHER","NA")</f>
        <v>NA</v>
      </c>
      <c r="BT275" s="108" t="s">
        <v>7101</v>
      </c>
      <c r="BU275" s="108" t="s">
        <v>2696</v>
      </c>
      <c r="BV275" s="108" t="s">
        <v>123</v>
      </c>
      <c r="BW275" s="108" t="s">
        <v>123</v>
      </c>
      <c r="BX275" s="106"/>
      <c r="BY275" s="140"/>
      <c r="BZ275" s="104" t="str">
        <f>IF(Tabela2[[#This Row],[Data do documento de encerramento]]="NA","NA",IF(Tabela2[[#This Row],[Data do documento de encerramento]]="","Pendente de conclusão/ encerramento",_xlfn.DAYS(Tabela2[[#This Row],[Data do documento de encerramento]],J275)))</f>
        <v>Pendente de conclusão/ encerramento</v>
      </c>
      <c r="CA275" s="107" t="s">
        <v>7833</v>
      </c>
      <c r="CB275" s="107"/>
      <c r="CC275" s="133" t="s">
        <v>8383</v>
      </c>
      <c r="CD275" s="107" t="s">
        <v>123</v>
      </c>
      <c r="CE275" s="107" t="s">
        <v>2696</v>
      </c>
      <c r="CF275" s="107" t="s">
        <v>7167</v>
      </c>
    </row>
    <row r="276" spans="1:84" ht="60.75">
      <c r="A276" s="182">
        <v>202542732440</v>
      </c>
      <c r="B276" s="170" t="s">
        <v>8384</v>
      </c>
      <c r="C276" s="108" t="s">
        <v>672</v>
      </c>
      <c r="D276" s="106" t="s">
        <v>637</v>
      </c>
      <c r="E276" s="106" t="s">
        <v>7155</v>
      </c>
      <c r="F276" s="106"/>
      <c r="G276" s="106" t="s">
        <v>7156</v>
      </c>
      <c r="H276" s="106" t="s">
        <v>7157</v>
      </c>
      <c r="I276" s="104" t="s">
        <v>124</v>
      </c>
      <c r="J276" s="105">
        <f>VLOOKUP(Tabela2[[#This Row],[SIEMA]],Siema2025,2,FALSE)</f>
        <v>45772</v>
      </c>
      <c r="K276" s="105" t="str">
        <f>VLOOKUP(Tabela2[[#This Row],[SIEMA]],Siema2025,16,FALSE)</f>
        <v>Sexta</v>
      </c>
      <c r="L276" s="106" t="str">
        <f>IF(Tabela2[[#This Row],[Data]]="","Sem Informação",VLOOKUP(MONTH(Tabela2[[#This Row],[Data]]),'[1]Validação de dados'!$I$1:$J$13,2,0))</f>
        <v>Abril</v>
      </c>
      <c r="M276" s="104">
        <f>YEAR(Tabela2[[#This Row],[Data]])</f>
        <v>2025</v>
      </c>
      <c r="N276" s="105" t="str">
        <f>VLOOKUP(Tabela2[[#This Row],[SIEMA]],Siema2025,17,FALSE)</f>
        <v>Matutino</v>
      </c>
      <c r="O276" s="105" t="s">
        <v>111</v>
      </c>
      <c r="P276" s="104" t="str">
        <f>VLOOKUP(Tabela2[[#This Row],[SIEMA]],Siema2025,21,FALSE)</f>
        <v>FPSO Marechal Duque de Caxias, Campo de Mero, Bacia de Santos.</v>
      </c>
      <c r="Q276" s="104" t="s">
        <v>7418</v>
      </c>
      <c r="R276" s="104" t="s">
        <v>8385</v>
      </c>
      <c r="S276" s="104" t="s">
        <v>8385</v>
      </c>
      <c r="T276" s="104">
        <v>3.0000000000000001E-3</v>
      </c>
      <c r="U276" s="104" t="str">
        <f>VLOOKUP(Tabela2[[#This Row],[SIEMA]],Siema2025,12,FALSE)</f>
        <v>M3</v>
      </c>
      <c r="V276" s="104" t="str">
        <f>IF(Q276="","",IF(ISNUMBER(Q276)=FALSE,"Não se aplica",IFERROR(VLOOKUP(Q276,Produtos!$A$1:$C$2319,3,FALSE),"Não Cadastrado")))</f>
        <v>Não se aplica</v>
      </c>
      <c r="W276" s="104"/>
      <c r="X276" s="113"/>
      <c r="Y276" s="109" t="str">
        <f>IF(W276="","", IF(W276="NC","", IF(W276="NE","", IF(W276="NA","",IFERROR(VLOOKUP(W276,Produtos!$A$1:$C$2319,2,FALSE),"Não Cadastrado")))))</f>
        <v/>
      </c>
      <c r="Z276" s="104"/>
      <c r="AA276" s="104"/>
      <c r="AB276" s="104" t="str">
        <f>IF(W276="","",IF(ISNUMBER(W276)=FALSE,"Não se aplica",IFERROR(VLOOKUP(W276,Produtos!$A$1:$C$2319,3,FALSE),"Não Cadastrado")))</f>
        <v/>
      </c>
      <c r="AC276" s="104"/>
      <c r="AD276" s="108"/>
      <c r="AE276" s="107" t="str">
        <f>IF(AC276="","", IF(AC276="NC","", IF(AC276="NE","", IF(AC276="NA","",IFERROR(VLOOKUP(AC276,Produtos!$A$1:$C$2319,2,FALSE),"Não Cadastrado")))))</f>
        <v/>
      </c>
      <c r="AF276" s="104"/>
      <c r="AG276" s="104"/>
      <c r="AH276" s="104" t="str">
        <f>IF(AC276="","",IF(ISNUMBER(AC276)=FALSE,"Não se aplica",IFERROR(VLOOKUP(AC276,Produtos!$A$1:$C$2319,3,FALSE),"Não Cadastrado")))</f>
        <v/>
      </c>
      <c r="AI276" s="104"/>
      <c r="AJ276" s="104" t="str">
        <f>VLOOKUP(Tabela2[[#This Row],[SIEMA]],Siema2025,26,FALSE)</f>
        <v>Em investigação. Possível sujidade ocasionando transbordamento da caixa de drenagem no módulo S50 (serviço de poço e injeção química), e migração da água para a linha de overboard.</v>
      </c>
      <c r="AK276" s="107" t="s">
        <v>7234</v>
      </c>
      <c r="AL276" s="107"/>
      <c r="AM276" s="107"/>
      <c r="AN276" s="108" t="str">
        <f>VLOOKUP(Tabela2[[#This Row],[SIEMA]],Siema2025,51,FALSE)</f>
        <v/>
      </c>
      <c r="AO276" s="108" t="str">
        <f>VLOOKUP(Tabela2[[#This Row],[SIEMA]],Siema2025,53,FALSE)</f>
        <v/>
      </c>
      <c r="AP276" s="108" t="str">
        <f>VLOOKUP(Tabela2[[#This Row],[SIEMA]],Siema2025,55,FALSE)</f>
        <v/>
      </c>
      <c r="AQ276" s="108" t="str">
        <f>VLOOKUP(Tabela2[[#This Row],[SIEMA]],Siema2025,57,FALSE)</f>
        <v/>
      </c>
      <c r="AR276" s="108" t="str">
        <f>VLOOKUP(Tabela2[[#This Row],[SIEMA]],Siema2025,59,FALSE)</f>
        <v/>
      </c>
      <c r="AS276" s="108" t="str">
        <f>VLOOKUP(Tabela2[[#This Row],[SIEMA]],Siema2025,61,FALSE)</f>
        <v>X</v>
      </c>
      <c r="AT276" s="108" t="str">
        <f>VLOOKUP(Tabela2[[#This Row],[SIEMA]],Siema2025,63,FALSE)</f>
        <v/>
      </c>
      <c r="AU276" s="108" t="str">
        <f>VLOOKUP(Tabela2[[#This Row],[SIEMA]],Siema2025,65,FALSE)</f>
        <v/>
      </c>
      <c r="AV276" s="108" t="str">
        <f>VLOOKUP(Tabela2[[#This Row],[SIEMA]],Siema2025,67,FALSE)</f>
        <v/>
      </c>
      <c r="AW276" s="108" t="str">
        <f>VLOOKUP(Tabela2[[#This Row],[SIEMA]],Siema2025,69,FALSE)</f>
        <v/>
      </c>
      <c r="AX276" s="108" t="str">
        <f>VLOOKUP(Tabela2[[#This Row],[SIEMA]],Siema2025,71,FALSE)</f>
        <v/>
      </c>
      <c r="AY276" s="108" t="str">
        <f>VLOOKUP(Tabela2[[#This Row],[SIEMA]],Siema2025,73,FALSE)</f>
        <v/>
      </c>
      <c r="AZ276" s="108" t="str">
        <f>VLOOKUP(Tabela2[[#This Row],[SIEMA]],Siema2025,75,FALSE)</f>
        <v/>
      </c>
      <c r="BA276" s="108" t="str">
        <f>VLOOKUP(Tabela2[[#This Row],[SIEMA]],Siema2025,77,FALSE)</f>
        <v/>
      </c>
      <c r="BB276" s="108" t="str">
        <f>VLOOKUP(Tabela2[[#This Row],[SIEMA]],Siema2025,79,FALSE)</f>
        <v/>
      </c>
      <c r="BC276" s="108" t="str">
        <f>IF(Tabela2[[#This Row],[Outro(s) ]] = "X", "PREENCHER","NA")</f>
        <v>NA</v>
      </c>
      <c r="BD276" s="108" t="str">
        <f>VLOOKUP(Tabela2[[#This Row],[SIEMA]],Siema2025,82,FALSE)</f>
        <v/>
      </c>
      <c r="BE276" s="108" t="str">
        <f>VLOOKUP(Tabela2[[#This Row],[SIEMA]],Siema2025,81,FALSE)</f>
        <v/>
      </c>
      <c r="BF276" s="110" t="str">
        <f>VLOOKUP(Tabela2[[#This Row],[SIEMA]],Siema2025,28,FALSE)</f>
        <v>Petrobras</v>
      </c>
      <c r="BG276" s="110"/>
      <c r="BH276" s="111">
        <v>33000167000101</v>
      </c>
      <c r="BI276" s="112" t="str">
        <f>VLOOKUP(Tabela2[[#This Row],[SIEMA]],Siema2025,107,FALSE)</f>
        <v>Não</v>
      </c>
      <c r="BJ276" s="107" t="s">
        <v>7099</v>
      </c>
      <c r="BK276" s="104" t="s">
        <v>2696</v>
      </c>
      <c r="BL276" s="140">
        <v>45775</v>
      </c>
      <c r="BM276" s="108">
        <f ca="1">IF(Tabela2[[#This Row],[Data de atendimento do Ibama (considerar o primeiro documento/ação)]]="",_xlfn.DAYS(TODAY(),J276),_xlfn.DAYS(Tabela2[[#This Row],[Data de atendimento do Ibama (considerar o primeiro documento/ação)]],J276))</f>
        <v>3</v>
      </c>
      <c r="BN276" s="108" t="str">
        <f>IF(Tabela2[[#This Row],[Atendido pelo Ibama ("Não" ou "Sim")]]="Não","Preencher", IF(Tabela2[[#This Row],[Atendido pelo Ibama ("Não" ou "Sim")]]="Sim","NA",""))</f>
        <v>NA</v>
      </c>
      <c r="BO276" s="114" t="s">
        <v>7100</v>
      </c>
      <c r="BP276" s="108" t="str">
        <f>IF(Tabela2[[#This Row],[Forma de atendimento (primeiro documento/ação)]]= "Outros (especificar)", "PREENCHER","NA")</f>
        <v>NA</v>
      </c>
      <c r="BQ276" s="106" t="s">
        <v>123</v>
      </c>
      <c r="BR276" s="108" t="str">
        <f>IF(Tabela2[[#This Row],[Equipe do Ibama foi a campo? Houve sobrevoo do Poseidon?]] = "Sim", "PREENCHER","NA")</f>
        <v>NA</v>
      </c>
      <c r="BS276" s="108" t="str">
        <f>IF(Tabela2[[#This Row],[Se sim, foi emitida Ordem de Emergência? (informações vinculada à coluna CK)]] = "Sim", "PREENCHER","NA")</f>
        <v>NA</v>
      </c>
      <c r="BT276" s="108" t="s">
        <v>7101</v>
      </c>
      <c r="BU276" s="108" t="s">
        <v>123</v>
      </c>
      <c r="BV276" s="108" t="s">
        <v>123</v>
      </c>
      <c r="BW276" s="108" t="s">
        <v>123</v>
      </c>
      <c r="BX276" s="106" t="s">
        <v>7127</v>
      </c>
      <c r="BY276" s="106"/>
      <c r="BZ276" s="104" t="str">
        <f>IF(Tabela2[[#This Row],[Data do documento de encerramento]]="NA","NA",IF(Tabela2[[#This Row],[Data do documento de encerramento]]="","Pendente de conclusão/ encerramento",_xlfn.DAYS(Tabela2[[#This Row],[Data do documento de encerramento]],J276)))</f>
        <v>Pendente de conclusão/ encerramento</v>
      </c>
      <c r="CA276" s="107"/>
      <c r="CB276" s="107" t="s">
        <v>7158</v>
      </c>
      <c r="CC276" s="104" t="s">
        <v>7197</v>
      </c>
      <c r="CD276" s="107" t="s">
        <v>123</v>
      </c>
      <c r="CE276" s="107" t="s">
        <v>2696</v>
      </c>
      <c r="CF276" s="107" t="s">
        <v>7105</v>
      </c>
    </row>
    <row r="277" spans="1:84" ht="60.75" hidden="1">
      <c r="A277" s="169">
        <v>202543028845</v>
      </c>
      <c r="B277" s="170" t="s">
        <v>8386</v>
      </c>
      <c r="C277" s="108" t="str">
        <f>VLOOKUP(Tabela2[[#This Row],[SIEMA]],Siema2025,4,FALSE)</f>
        <v xml:space="preserve"> PI</v>
      </c>
      <c r="D277" s="106" t="str">
        <f>VLOOKUP(Tabela2[[#This Row],[SIEMA]],Siema2025,3,FALSE)</f>
        <v xml:space="preserve">Castelo do Piauí </v>
      </c>
      <c r="E277" s="106" t="str">
        <f>VLOOKUP(Tabela2[[#This Row],[SIEMA]],Siema2025,20,FALSE)</f>
        <v>Km 596+700 - Entre Castelo do Piauí e Morro Alegre</v>
      </c>
      <c r="F277" s="106"/>
      <c r="G277" s="106" t="s">
        <v>8387</v>
      </c>
      <c r="H277" s="106" t="s">
        <v>8388</v>
      </c>
      <c r="I277" s="104" t="s">
        <v>7114</v>
      </c>
      <c r="J277" s="105">
        <f>VLOOKUP(Tabela2[[#This Row],[SIEMA]],Siema2025,2,FALSE)</f>
        <v>45772</v>
      </c>
      <c r="K277" s="105" t="str">
        <f>VLOOKUP(Tabela2[[#This Row],[SIEMA]],Siema2025,16,FALSE)</f>
        <v>Sexta</v>
      </c>
      <c r="L277" s="106" t="str">
        <f>IF(Tabela2[[#This Row],[Data]]="","Sem Informação",VLOOKUP(MONTH(Tabela2[[#This Row],[Data]]),'[1]Validação de dados'!$I$1:$J$13,2,0))</f>
        <v>Abril</v>
      </c>
      <c r="M277" s="104">
        <f>YEAR(Tabela2[[#This Row],[Data]])</f>
        <v>2025</v>
      </c>
      <c r="N277" s="105" t="str">
        <f>VLOOKUP(Tabela2[[#This Row],[SIEMA]],Siema2025,17,FALSE)</f>
        <v>Vespertino</v>
      </c>
      <c r="O277" s="105" t="str">
        <f>VLOOKUP(Tabela2[[#This Row],[SIEMA]],Siema2025,5,FALSE)</f>
        <v>Ferrovia</v>
      </c>
      <c r="P277" s="104" t="str">
        <f>VLOOKUP(Tabela2[[#This Row],[SIEMA]],Siema2025,21,FALSE)</f>
        <v>Descarrilamento com tombamento. Causa em investigação.</v>
      </c>
      <c r="Q277" s="104" t="s">
        <v>7127</v>
      </c>
      <c r="R277" s="104" t="s">
        <v>7127</v>
      </c>
      <c r="S277" s="107" t="s">
        <v>2857</v>
      </c>
      <c r="T277" s="104">
        <v>2.5</v>
      </c>
      <c r="U277" s="104" t="s">
        <v>7121</v>
      </c>
      <c r="V277" s="104" t="s">
        <v>7127</v>
      </c>
      <c r="W277" s="104"/>
      <c r="X277" s="113"/>
      <c r="Y277" s="109" t="str">
        <f>IF(W277="","", IF(W277="NC","", IF(W277="NE","", IF(W277="NA","",IFERROR(VLOOKUP(W277,Produtos!$A$1:$C$2319,2,FALSE),"Não Cadastrado")))))</f>
        <v/>
      </c>
      <c r="Z277" s="104" t="str">
        <f>VLOOKUP(Tabela2[[#This Row],[SIEMA]],Siema2025,11,FALSE)</f>
        <v/>
      </c>
      <c r="AA277" s="104" t="str">
        <f>VLOOKUP(Tabela2[[#This Row],[SIEMA]],Siema2025,12,FALSE)</f>
        <v/>
      </c>
      <c r="AB277" s="104" t="str">
        <f>IF(W277="","",IF(ISNUMBER(W277)=FALSE,"Não se aplica",IFERROR(VLOOKUP(W277,Produtos!$A$1:$C$2319,3,FALSE),"Não Cadastrado")))</f>
        <v/>
      </c>
      <c r="AC277" s="104"/>
      <c r="AD277" s="108"/>
      <c r="AE277" s="107" t="str">
        <f>IF(AC277="","", IF(AC277="NC","", IF(AC277="NE","", IF(AC277="NA","",IFERROR(VLOOKUP(AC277,Produtos!$A$1:$C$2319,2,FALSE),"Não Cadastrado")))))</f>
        <v/>
      </c>
      <c r="AF277" s="104"/>
      <c r="AG277" s="104"/>
      <c r="AH277" s="104" t="str">
        <f>IF(AC277="","",IF(ISNUMBER(AC277)=FALSE,"Não se aplica",IFERROR(VLOOKUP(AC277,Produtos!$A$1:$C$2319,3,FALSE),"Não Cadastrado")))</f>
        <v/>
      </c>
      <c r="AI277" s="104"/>
      <c r="AJ277" s="104" t="str">
        <f>VLOOKUP(Tabela2[[#This Row],[SIEMA]],Siema2025,26,FALSE)</f>
        <v>Trem K143 com 3 locomotivas e 31 vagões carregados circulando entre BKS e BRE ao transpor o km 596+700 descarrilaram 6 vagões carregados com cimento, da 6° a 11° posição da composição, ficando 2 vagões tombados.</v>
      </c>
      <c r="AK277" s="107" t="s">
        <v>7112</v>
      </c>
      <c r="AL277" s="107"/>
      <c r="AM277" s="107"/>
      <c r="AN277" s="108" t="str">
        <f>VLOOKUP(Tabela2[[#This Row],[SIEMA]],Siema2025,51,FALSE)</f>
        <v/>
      </c>
      <c r="AO277" s="108" t="str">
        <f>VLOOKUP(Tabela2[[#This Row],[SIEMA]],Siema2025,53,FALSE)</f>
        <v/>
      </c>
      <c r="AP277" s="108" t="str">
        <f>VLOOKUP(Tabela2[[#This Row],[SIEMA]],Siema2025,55,FALSE)</f>
        <v/>
      </c>
      <c r="AQ277" s="108" t="str">
        <f>VLOOKUP(Tabela2[[#This Row],[SIEMA]],Siema2025,57,FALSE)</f>
        <v/>
      </c>
      <c r="AR277" s="108" t="str">
        <f>VLOOKUP(Tabela2[[#This Row],[SIEMA]],Siema2025,59,FALSE)</f>
        <v/>
      </c>
      <c r="AS277" s="108" t="str">
        <f>VLOOKUP(Tabela2[[#This Row],[SIEMA]],Siema2025,61,FALSE)</f>
        <v/>
      </c>
      <c r="AT277" s="108" t="str">
        <f>VLOOKUP(Tabela2[[#This Row],[SIEMA]],Siema2025,63,FALSE)</f>
        <v/>
      </c>
      <c r="AU277" s="108" t="str">
        <f>VLOOKUP(Tabela2[[#This Row],[SIEMA]],Siema2025,65,FALSE)</f>
        <v>X</v>
      </c>
      <c r="AV277" s="108" t="str">
        <f>VLOOKUP(Tabela2[[#This Row],[SIEMA]],Siema2025,67,FALSE)</f>
        <v/>
      </c>
      <c r="AW277" s="108" t="str">
        <f>VLOOKUP(Tabela2[[#This Row],[SIEMA]],Siema2025,69,FALSE)</f>
        <v/>
      </c>
      <c r="AX277" s="108" t="str">
        <f>VLOOKUP(Tabela2[[#This Row],[SIEMA]],Siema2025,71,FALSE)</f>
        <v/>
      </c>
      <c r="AY277" s="108" t="str">
        <f>VLOOKUP(Tabela2[[#This Row],[SIEMA]],Siema2025,73,FALSE)</f>
        <v/>
      </c>
      <c r="AZ277" s="108" t="str">
        <f>VLOOKUP(Tabela2[[#This Row],[SIEMA]],Siema2025,75,FALSE)</f>
        <v/>
      </c>
      <c r="BA277" s="108" t="str">
        <f>VLOOKUP(Tabela2[[#This Row],[SIEMA]],Siema2025,77,FALSE)</f>
        <v/>
      </c>
      <c r="BB277" s="108" t="str">
        <f>VLOOKUP(Tabela2[[#This Row],[SIEMA]],Siema2025,79,FALSE)</f>
        <v/>
      </c>
      <c r="BC277" s="108" t="str">
        <f>IF(Tabela2[[#This Row],[Outro(s) ]] = "X", "PREENCHER","NA")</f>
        <v>NA</v>
      </c>
      <c r="BD277" s="108" t="str">
        <f>VLOOKUP(Tabela2[[#This Row],[SIEMA]],Siema2025,82,FALSE)</f>
        <v/>
      </c>
      <c r="BE277" s="108" t="str">
        <f>VLOOKUP(Tabela2[[#This Row],[SIEMA]],Siema2025,81,FALSE)</f>
        <v/>
      </c>
      <c r="BF277" s="110" t="s">
        <v>7866</v>
      </c>
      <c r="BG277" s="110" t="s">
        <v>7866</v>
      </c>
      <c r="BH277" s="111" t="str">
        <f>VLOOKUP(Tabela2[[#This Row],[SIEMA]],Siema2025,29,FALSE)</f>
        <v>17234244000131</v>
      </c>
      <c r="BI277" s="112" t="str">
        <f>VLOOKUP(Tabela2[[#This Row],[SIEMA]],Siema2025,107,FALSE)</f>
        <v>Não</v>
      </c>
      <c r="BJ277" s="107" t="s">
        <v>7099</v>
      </c>
      <c r="BK277" s="104" t="s">
        <v>2696</v>
      </c>
      <c r="BL277" s="140">
        <v>45791</v>
      </c>
      <c r="BM277" s="108">
        <f ca="1">IF(Tabela2[[#This Row],[Data de atendimento do Ibama (considerar o primeiro documento/ação)]]="",_xlfn.DAYS(TODAY(),J277),_xlfn.DAYS(Tabela2[[#This Row],[Data de atendimento do Ibama (considerar o primeiro documento/ação)]],J277))</f>
        <v>19</v>
      </c>
      <c r="BN277" s="108" t="str">
        <f>IF(Tabela2[[#This Row],[Atendido pelo Ibama ("Não" ou "Sim")]]="Não","Preencher", IF(Tabela2[[#This Row],[Atendido pelo Ibama ("Não" ou "Sim")]]="Sim","NA",""))</f>
        <v>NA</v>
      </c>
      <c r="BO277" s="114" t="s">
        <v>7432</v>
      </c>
      <c r="BP277" s="108" t="str">
        <f>IF(Tabela2[[#This Row],[Forma de atendimento (primeiro documento/ação)]]= "Outros (especificar)", "PREENCHER","NA")</f>
        <v>NA</v>
      </c>
      <c r="BQ277" s="106" t="s">
        <v>2696</v>
      </c>
      <c r="BR277" s="108" t="s">
        <v>123</v>
      </c>
      <c r="BS277" s="108" t="s">
        <v>2696</v>
      </c>
      <c r="BT277" s="108" t="s">
        <v>7101</v>
      </c>
      <c r="BU277" s="108" t="s">
        <v>2696</v>
      </c>
      <c r="BV277" s="108" t="s">
        <v>123</v>
      </c>
      <c r="BW277" s="108" t="s">
        <v>123</v>
      </c>
      <c r="BX277" s="106"/>
      <c r="BY277" s="106"/>
      <c r="BZ277" s="104" t="str">
        <f>IF(Tabela2[[#This Row],[Data do documento de encerramento]]="NA","NA",IF(Tabela2[[#This Row],[Data do documento de encerramento]]="","Pendente de conclusão/ encerramento",_xlfn.DAYS(Tabela2[[#This Row],[Data do documento de encerramento]],J277)))</f>
        <v>Pendente de conclusão/ encerramento</v>
      </c>
      <c r="CA277" s="107" t="s">
        <v>8389</v>
      </c>
      <c r="CB277" s="107"/>
      <c r="CC277" s="129"/>
      <c r="CD277" s="107"/>
      <c r="CE277" s="107"/>
      <c r="CF277" s="107"/>
    </row>
    <row r="278" spans="1:84" ht="30.75">
      <c r="A278" s="169">
        <v>202542657640</v>
      </c>
      <c r="B278" s="170" t="s">
        <v>8390</v>
      </c>
      <c r="C278" s="108" t="s">
        <v>7135</v>
      </c>
      <c r="D278" s="106" t="s">
        <v>637</v>
      </c>
      <c r="E278" s="106" t="s">
        <v>8391</v>
      </c>
      <c r="F278" s="106"/>
      <c r="G278" s="106" t="s">
        <v>8392</v>
      </c>
      <c r="H278" s="106" t="s">
        <v>8393</v>
      </c>
      <c r="I278" s="104" t="str">
        <f>VLOOKUP(Tabela2[[#This Row],[SIEMA]],Siema2025,19,FALSE)</f>
        <v>Campos</v>
      </c>
      <c r="J278" s="105">
        <f>VLOOKUP(Tabela2[[#This Row],[SIEMA]],Siema2025,2,FALSE)</f>
        <v>45773</v>
      </c>
      <c r="K278" s="105" t="str">
        <f>VLOOKUP(Tabela2[[#This Row],[SIEMA]],Siema2025,16,FALSE)</f>
        <v>Sábado</v>
      </c>
      <c r="L278" s="106" t="str">
        <f>IF(Tabela2[[#This Row],[Data]]="","Sem Informação",VLOOKUP(MONTH(Tabela2[[#This Row],[Data]]),'[1]Validação de dados'!$I$1:$J$13,2,0))</f>
        <v>Abril</v>
      </c>
      <c r="M278" s="104">
        <f>YEAR(Tabela2[[#This Row],[Data]])</f>
        <v>2025</v>
      </c>
      <c r="N278" s="105" t="str">
        <f>VLOOKUP(Tabela2[[#This Row],[SIEMA]],Siema2025,17,FALSE)</f>
        <v>Matutino</v>
      </c>
      <c r="O278" s="105" t="str">
        <f>VLOOKUP(Tabela2[[#This Row],[SIEMA]],Siema2025,5,FALSE)</f>
        <v>Plataforma</v>
      </c>
      <c r="P278" s="104" t="s">
        <v>8394</v>
      </c>
      <c r="Q278" s="104" t="s">
        <v>7094</v>
      </c>
      <c r="R278" s="104" t="s">
        <v>7095</v>
      </c>
      <c r="S278" s="104" t="s">
        <v>8395</v>
      </c>
      <c r="T278" s="104" t="str">
        <f>VLOOKUP(Tabela2[[#This Row],[SIEMA]],Siema2025,11,FALSE)</f>
        <v>0.0005</v>
      </c>
      <c r="U278" s="104" t="str">
        <f>VLOOKUP(Tabela2[[#This Row],[SIEMA]],Siema2025,12,FALSE)</f>
        <v>M3</v>
      </c>
      <c r="V278" s="104" t="s">
        <v>7097</v>
      </c>
      <c r="W278" s="104"/>
      <c r="X278" s="113" t="str">
        <f>IF(Tabela2[[#This Row],[Origem do acidente]] = "Plataforma", "PREENCHER","NA")</f>
        <v>PREENCHER</v>
      </c>
      <c r="Y278" s="109" t="str">
        <f>IF(W278="","", IF(W278="NC","", IF(W278="NE","", IF(W278="NA","",IFERROR(VLOOKUP(W278,Produtos!$A$1:$C$2319,2,FALSE),"Não Cadastrado")))))</f>
        <v/>
      </c>
      <c r="Z278" s="104"/>
      <c r="AA278" s="104" t="str">
        <f>VLOOKUP(Tabela2[[#This Row],[SIEMA]],Siema2025,12,FALSE)</f>
        <v>M3</v>
      </c>
      <c r="AB278" s="104" t="str">
        <f>IF(W278="","",IF(ISNUMBER(W278)=FALSE,"Não se aplica",IFERROR(VLOOKUP(W278,Produtos!$A$1:$C$2319,3,FALSE),"Não Cadastrado")))</f>
        <v/>
      </c>
      <c r="AC278" s="104"/>
      <c r="AD278" s="108" t="str">
        <f>IF(Tabela2[[#This Row],[Origem do acidente]] = "Plataforma", "PREENCHER","NA")</f>
        <v>PREENCHER</v>
      </c>
      <c r="AE278" s="107" t="str">
        <f>IF(AC278="","", IF(AC278="NC","", IF(AC278="NE","", IF(AC278="NA","",IFERROR(VLOOKUP(AC278,Produtos!$A$1:$C$2319,2,FALSE),"Não Cadastrado")))))</f>
        <v/>
      </c>
      <c r="AF278" s="104"/>
      <c r="AG278" s="104"/>
      <c r="AH278" s="104" t="str">
        <f>IF(AC278="","",IF(ISNUMBER(AC278)=FALSE,"Não se aplica",IFERROR(VLOOKUP(AC278,Produtos!$A$1:$C$2319,3,FALSE),"Não Cadastrado")))</f>
        <v/>
      </c>
      <c r="AI278" s="104"/>
      <c r="AJ278" s="104" t="str">
        <f>VLOOKUP(Tabela2[[#This Row],[SIEMA]],Siema2025,26,FALSE)</f>
        <v>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v>
      </c>
      <c r="AK278" s="107" t="s">
        <v>7112</v>
      </c>
      <c r="AL278" s="107"/>
      <c r="AM278" s="107"/>
      <c r="AN278" s="108" t="str">
        <f>VLOOKUP(Tabela2[[#This Row],[SIEMA]],Siema2025,51,FALSE)</f>
        <v/>
      </c>
      <c r="AO278" s="108" t="str">
        <f>VLOOKUP(Tabela2[[#This Row],[SIEMA]],Siema2025,53,FALSE)</f>
        <v/>
      </c>
      <c r="AP278" s="108" t="str">
        <f>VLOOKUP(Tabela2[[#This Row],[SIEMA]],Siema2025,55,FALSE)</f>
        <v/>
      </c>
      <c r="AQ278" s="108" t="str">
        <f>VLOOKUP(Tabela2[[#This Row],[SIEMA]],Siema2025,57,FALSE)</f>
        <v/>
      </c>
      <c r="AR278" s="108" t="str">
        <f>VLOOKUP(Tabela2[[#This Row],[SIEMA]],Siema2025,59,FALSE)</f>
        <v/>
      </c>
      <c r="AS278" s="108" t="str">
        <f>VLOOKUP(Tabela2[[#This Row],[SIEMA]],Siema2025,61,FALSE)</f>
        <v>X</v>
      </c>
      <c r="AT278" s="108" t="str">
        <f>VLOOKUP(Tabela2[[#This Row],[SIEMA]],Siema2025,63,FALSE)</f>
        <v/>
      </c>
      <c r="AU278" s="108" t="str">
        <f>VLOOKUP(Tabela2[[#This Row],[SIEMA]],Siema2025,65,FALSE)</f>
        <v/>
      </c>
      <c r="AV278" s="108" t="str">
        <f>VLOOKUP(Tabela2[[#This Row],[SIEMA]],Siema2025,67,FALSE)</f>
        <v/>
      </c>
      <c r="AW278" s="108" t="str">
        <f>VLOOKUP(Tabela2[[#This Row],[SIEMA]],Siema2025,69,FALSE)</f>
        <v/>
      </c>
      <c r="AX278" s="108" t="str">
        <f>VLOOKUP(Tabela2[[#This Row],[SIEMA]],Siema2025,71,FALSE)</f>
        <v/>
      </c>
      <c r="AY278" s="108" t="str">
        <f>VLOOKUP(Tabela2[[#This Row],[SIEMA]],Siema2025,73,FALSE)</f>
        <v/>
      </c>
      <c r="AZ278" s="108" t="str">
        <f>VLOOKUP(Tabela2[[#This Row],[SIEMA]],Siema2025,75,FALSE)</f>
        <v/>
      </c>
      <c r="BA278" s="108" t="str">
        <f>VLOOKUP(Tabela2[[#This Row],[SIEMA]],Siema2025,77,FALSE)</f>
        <v/>
      </c>
      <c r="BB278" s="108" t="str">
        <f>VLOOKUP(Tabela2[[#This Row],[SIEMA]],Siema2025,79,FALSE)</f>
        <v/>
      </c>
      <c r="BC278" s="108" t="str">
        <f>IF(Tabela2[[#This Row],[Outro(s) ]] = "X", "PREENCHER","NA")</f>
        <v>NA</v>
      </c>
      <c r="BD278" s="108" t="str">
        <f>VLOOKUP(Tabela2[[#This Row],[SIEMA]],Siema2025,82,FALSE)</f>
        <v/>
      </c>
      <c r="BE278" s="108" t="str">
        <f>VLOOKUP(Tabela2[[#This Row],[SIEMA]],Siema2025,81,FALSE)</f>
        <v/>
      </c>
      <c r="BF278" s="110" t="str">
        <f>VLOOKUP(Tabela2[[#This Row],[SIEMA]],Siema2025,28,FALSE)</f>
        <v>Equinor Brasil Energia Ltda.</v>
      </c>
      <c r="BG278" s="110"/>
      <c r="BH278" s="111" t="str">
        <f>VLOOKUP(Tabela2[[#This Row],[SIEMA]],Siema2025,29,FALSE)</f>
        <v>04028583000100</v>
      </c>
      <c r="BI278" s="112" t="s">
        <v>2696</v>
      </c>
      <c r="BJ278" s="107" t="s">
        <v>7099</v>
      </c>
      <c r="BK278" s="104" t="s">
        <v>2696</v>
      </c>
      <c r="BL278" s="140">
        <v>45789</v>
      </c>
      <c r="BM278" s="108">
        <f ca="1">IF(Tabela2[[#This Row],[Data de atendimento do Ibama (considerar o primeiro documento/ação)]]="",_xlfn.DAYS(TODAY(),J278),_xlfn.DAYS(Tabela2[[#This Row],[Data de atendimento do Ibama (considerar o primeiro documento/ação)]],J278))</f>
        <v>16</v>
      </c>
      <c r="BN278" s="108" t="str">
        <f>IF(Tabela2[[#This Row],[Atendido pelo Ibama ("Não" ou "Sim")]]="Não","Preencher", IF(Tabela2[[#This Row],[Atendido pelo Ibama ("Não" ou "Sim")]]="Sim","NA",""))</f>
        <v>NA</v>
      </c>
      <c r="BO278" s="114" t="s">
        <v>7138</v>
      </c>
      <c r="BP278" s="108" t="str">
        <f>IF(Tabela2[[#This Row],[Forma de atendimento (primeiro documento/ação)]]= "Outros (especificar)", "PREENCHER","NA")</f>
        <v>NA</v>
      </c>
      <c r="BQ278" s="106" t="s">
        <v>123</v>
      </c>
      <c r="BR278" s="108" t="str">
        <f>IF(Tabela2[[#This Row],[Equipe do Ibama foi a campo? Houve sobrevoo do Poseidon?]] = "Sim", "PREENCHER","NA")</f>
        <v>NA</v>
      </c>
      <c r="BS278" s="108" t="str">
        <f>IF(Tabela2[[#This Row],[Se sim, foi emitida Ordem de Emergência? (informações vinculada à coluna CK)]] = "Sim", "PREENCHER","NA")</f>
        <v>NA</v>
      </c>
      <c r="BT278" s="108" t="s">
        <v>7101</v>
      </c>
      <c r="BU278" s="108" t="s">
        <v>123</v>
      </c>
      <c r="BV278" s="108" t="s">
        <v>123</v>
      </c>
      <c r="BW278" s="108" t="s">
        <v>123</v>
      </c>
      <c r="BX278" s="106"/>
      <c r="BY278" s="106"/>
      <c r="BZ278" s="104" t="str">
        <f>IF(Tabela2[[#This Row],[Data do documento de encerramento]]="NA","NA",IF(Tabela2[[#This Row],[Data do documento de encerramento]]="","Pendente de conclusão/ encerramento",_xlfn.DAYS(Tabela2[[#This Row],[Data do documento de encerramento]],J278)))</f>
        <v>Pendente de conclusão/ encerramento</v>
      </c>
      <c r="CA278" s="107" t="s">
        <v>7833</v>
      </c>
      <c r="CB278" s="107"/>
      <c r="CC278" s="129" t="s">
        <v>7641</v>
      </c>
      <c r="CD278" s="107" t="s">
        <v>7283</v>
      </c>
      <c r="CE278" s="107" t="s">
        <v>123</v>
      </c>
      <c r="CF278" s="107" t="s">
        <v>7167</v>
      </c>
    </row>
    <row r="279" spans="1:84" ht="30.75" hidden="1">
      <c r="A279" s="169">
        <v>202542854024</v>
      </c>
      <c r="B279" s="170" t="s">
        <v>8396</v>
      </c>
      <c r="C279" s="108" t="str">
        <f>VLOOKUP(Tabela2[[#This Row],[SIEMA]],Siema2025,4,FALSE)</f>
        <v xml:space="preserve"> MG</v>
      </c>
      <c r="D279" s="106" t="str">
        <f>VLOOKUP(Tabela2[[#This Row],[SIEMA]],Siema2025,3,FALSE)</f>
        <v xml:space="preserve">Nova Lima </v>
      </c>
      <c r="E279" s="106" t="str">
        <f>VLOOKUP(Tabela2[[#This Row],[SIEMA]],Siema2025,20,FALSE)</f>
        <v>Alameda do Morro, n° 614, Vila da Serra.</v>
      </c>
      <c r="F279" s="106" t="s">
        <v>6920</v>
      </c>
      <c r="G279" s="106" t="s">
        <v>8397</v>
      </c>
      <c r="H279" s="106" t="s">
        <v>8398</v>
      </c>
      <c r="I279" s="104" t="s">
        <v>7114</v>
      </c>
      <c r="J279" s="105">
        <f>VLOOKUP(Tabela2[[#This Row],[SIEMA]],Siema2025,2,FALSE)</f>
        <v>45773</v>
      </c>
      <c r="K279" s="105" t="str">
        <f>VLOOKUP(Tabela2[[#This Row],[SIEMA]],Siema2025,16,FALSE)</f>
        <v>Sábado</v>
      </c>
      <c r="L279" s="106" t="str">
        <f>IF(Tabela2[[#This Row],[Data]]="","Sem Informação",VLOOKUP(MONTH(Tabela2[[#This Row],[Data]]),'[1]Validação de dados'!$I$1:$J$13,2,0))</f>
        <v>Abril</v>
      </c>
      <c r="M279" s="104">
        <f>YEAR(Tabela2[[#This Row],[Data]])</f>
        <v>2025</v>
      </c>
      <c r="N279" s="105" t="str">
        <f>VLOOKUP(Tabela2[[#This Row],[SIEMA]],Siema2025,17,FALSE)</f>
        <v>Matutino</v>
      </c>
      <c r="O279" s="105" t="s">
        <v>1470</v>
      </c>
      <c r="P279" s="104" t="str">
        <f>VLOOKUP(Tabela2[[#This Row],[SIEMA]],Siema2025,21,FALSE)</f>
        <v>GASMIG</v>
      </c>
      <c r="Q279" s="104">
        <v>1971</v>
      </c>
      <c r="R279" s="104" t="s">
        <v>7915</v>
      </c>
      <c r="S279" s="107" t="str">
        <f>IF(Q279="","", IF(Q279="NC","", IF(Q279="NE","", IF(Q279="NA","",IFERROR(VLOOKUP(Q279,Produtos!$A$1:$C$2319,2,FALSE),"Não Cadastrado")))))</f>
        <v>METANO, COMPRIMIDO, ou GÁS NATURAL, COMPRIMIDO, com elevado teor de metano</v>
      </c>
      <c r="T279" s="104">
        <v>1381</v>
      </c>
      <c r="U279" s="104" t="s">
        <v>7111</v>
      </c>
      <c r="V279" s="104">
        <f>IF(Q279="","",IF(ISNUMBER(Q279)=FALSE,"Não se aplica",IFERROR(VLOOKUP(Q279,Produtos!$A$1:$C$2319,3,FALSE),"Não Cadastrado")))</f>
        <v>2.1</v>
      </c>
      <c r="W279" s="104" t="str">
        <f>VLOOKUP(Tabela2[[#This Row],[SIEMA]],Siema2025,10,FALSE)</f>
        <v/>
      </c>
      <c r="X279" s="113" t="str">
        <f>IF(Tabela2[[#This Row],[Origem do acidente]] = "Plataforma", "PREENCHER","NA")</f>
        <v>NA</v>
      </c>
      <c r="Y279" s="109" t="str">
        <f>IF(W279="","", IF(W279="NC","", IF(W279="NE","", IF(W279="NA","",IFERROR(VLOOKUP(W279,Produtos!$A$1:$C$2319,2,FALSE),"Não Cadastrado")))))</f>
        <v/>
      </c>
      <c r="Z279" s="104" t="str">
        <f>VLOOKUP(Tabela2[[#This Row],[SIEMA]],Siema2025,11,FALSE)</f>
        <v xml:space="preserve"> </v>
      </c>
      <c r="AA279" s="104" t="str">
        <f>VLOOKUP(Tabela2[[#This Row],[SIEMA]],Siema2025,12,FALSE)</f>
        <v xml:space="preserve"> </v>
      </c>
      <c r="AB279" s="104" t="str">
        <f>IF(W279="","",IF(ISNUMBER(W279)=FALSE,"Não se aplica",IFERROR(VLOOKUP(W279,Produtos!$A$1:$C$2319,3,FALSE),"Não Cadastrado")))</f>
        <v/>
      </c>
      <c r="AC279" s="104"/>
      <c r="AD279" s="108" t="str">
        <f>IF(Tabela2[[#This Row],[Origem do acidente]] = "Plataforma", "PREENCHER","NA")</f>
        <v>NA</v>
      </c>
      <c r="AE279" s="107" t="str">
        <f>IF(AC279="","", IF(AC279="NC","", IF(AC279="NE","", IF(AC279="NA","",IFERROR(VLOOKUP(AC279,Produtos!$A$1:$C$2319,2,FALSE),"Não Cadastrado")))))</f>
        <v/>
      </c>
      <c r="AF279" s="104"/>
      <c r="AG279" s="104"/>
      <c r="AH279" s="104" t="str">
        <f>IF(AC279="","",IF(ISNUMBER(AC279)=FALSE,"Não se aplica",IFERROR(VLOOKUP(AC279,Produtos!$A$1:$C$2319,3,FALSE),"Não Cadastrado")))</f>
        <v/>
      </c>
      <c r="AI279" s="104"/>
      <c r="AJ279" s="104" t="str">
        <f>VLOOKUP(Tabela2[[#This Row],[SIEMA]],Siema2025,26,FALSE)</f>
        <v>Rompimento</v>
      </c>
      <c r="AK279" s="107" t="s">
        <v>7190</v>
      </c>
      <c r="AL279" s="107"/>
      <c r="AM279" s="107"/>
      <c r="AN279" s="108" t="str">
        <f>VLOOKUP(Tabela2[[#This Row],[SIEMA]],Siema2025,51,FALSE)</f>
        <v/>
      </c>
      <c r="AO279" s="108" t="str">
        <f>VLOOKUP(Tabela2[[#This Row],[SIEMA]],Siema2025,53,FALSE)</f>
        <v/>
      </c>
      <c r="AP279" s="108" t="str">
        <f>VLOOKUP(Tabela2[[#This Row],[SIEMA]],Siema2025,55,FALSE)</f>
        <v/>
      </c>
      <c r="AQ279" s="108" t="str">
        <f>VLOOKUP(Tabela2[[#This Row],[SIEMA]],Siema2025,57,FALSE)</f>
        <v/>
      </c>
      <c r="AR279" s="108" t="str">
        <f>VLOOKUP(Tabela2[[#This Row],[SIEMA]],Siema2025,59,FALSE)</f>
        <v/>
      </c>
      <c r="AS279" s="108" t="str">
        <f>VLOOKUP(Tabela2[[#This Row],[SIEMA]],Siema2025,61,FALSE)</f>
        <v/>
      </c>
      <c r="AT279" s="108" t="str">
        <f>VLOOKUP(Tabela2[[#This Row],[SIEMA]],Siema2025,63,FALSE)</f>
        <v/>
      </c>
      <c r="AU279" s="108" t="str">
        <f>VLOOKUP(Tabela2[[#This Row],[SIEMA]],Siema2025,65,FALSE)</f>
        <v/>
      </c>
      <c r="AV279" s="108" t="str">
        <f>VLOOKUP(Tabela2[[#This Row],[SIEMA]],Siema2025,67,FALSE)</f>
        <v/>
      </c>
      <c r="AW279" s="108" t="str">
        <f>VLOOKUP(Tabela2[[#This Row],[SIEMA]],Siema2025,69,FALSE)</f>
        <v>X</v>
      </c>
      <c r="AX279" s="108" t="str">
        <f>VLOOKUP(Tabela2[[#This Row],[SIEMA]],Siema2025,71,FALSE)</f>
        <v/>
      </c>
      <c r="AY279" s="108" t="str">
        <f>VLOOKUP(Tabela2[[#This Row],[SIEMA]],Siema2025,73,FALSE)</f>
        <v/>
      </c>
      <c r="AZ279" s="108" t="str">
        <f>VLOOKUP(Tabela2[[#This Row],[SIEMA]],Siema2025,75,FALSE)</f>
        <v/>
      </c>
      <c r="BA279" s="108" t="str">
        <f>VLOOKUP(Tabela2[[#This Row],[SIEMA]],Siema2025,77,FALSE)</f>
        <v/>
      </c>
      <c r="BB279" s="108" t="str">
        <f>VLOOKUP(Tabela2[[#This Row],[SIEMA]],Siema2025,79,FALSE)</f>
        <v/>
      </c>
      <c r="BC279" s="108" t="str">
        <f>IF(Tabela2[[#This Row],[Outro(s) ]] = "X", "PREENCHER","NA")</f>
        <v>NA</v>
      </c>
      <c r="BD279" s="108" t="str">
        <f>VLOOKUP(Tabela2[[#This Row],[SIEMA]],Siema2025,82,FALSE)</f>
        <v/>
      </c>
      <c r="BE279" s="108" t="str">
        <f>VLOOKUP(Tabela2[[#This Row],[SIEMA]],Siema2025,81,FALSE)</f>
        <v/>
      </c>
      <c r="BF279" s="110" t="s">
        <v>2874</v>
      </c>
      <c r="BG279" s="110"/>
      <c r="BH279" s="111">
        <v>22261473000185</v>
      </c>
      <c r="BI279" s="112" t="str">
        <f>VLOOKUP(Tabela2[[#This Row],[SIEMA]],Siema2025,107,FALSE)</f>
        <v>Não</v>
      </c>
      <c r="BJ279" s="107" t="s">
        <v>7113</v>
      </c>
      <c r="BK279" s="104" t="s">
        <v>2696</v>
      </c>
      <c r="BL279" s="140">
        <v>45783</v>
      </c>
      <c r="BM279" s="108">
        <f ca="1">IF(Tabela2[[#This Row],[Data de atendimento do Ibama (considerar o primeiro documento/ação)]]="",_xlfn.DAYS(TODAY(),J279),_xlfn.DAYS(Tabela2[[#This Row],[Data de atendimento do Ibama (considerar o primeiro documento/ação)]],J279))</f>
        <v>10</v>
      </c>
      <c r="BN279" s="108" t="str">
        <f>IF(Tabela2[[#This Row],[Atendido pelo Ibama ("Não" ou "Sim")]]="Não","Preencher", IF(Tabela2[[#This Row],[Atendido pelo Ibama ("Não" ou "Sim")]]="Sim","NA",""))</f>
        <v>NA</v>
      </c>
      <c r="BO279" s="114" t="s">
        <v>7100</v>
      </c>
      <c r="BP279" s="108" t="str">
        <f>IF(Tabela2[[#This Row],[Forma de atendimento (primeiro documento/ação)]]= "Outros (especificar)", "PREENCHER","NA")</f>
        <v>NA</v>
      </c>
      <c r="BQ279" s="106" t="s">
        <v>123</v>
      </c>
      <c r="BR279" s="108" t="str">
        <f>IF(Tabela2[[#This Row],[Equipe do Ibama foi a campo? Houve sobrevoo do Poseidon?]] = "Sim", "PREENCHER","NA")</f>
        <v>NA</v>
      </c>
      <c r="BS279" s="108" t="str">
        <f>IF(Tabela2[[#This Row],[Se sim, foi emitida Ordem de Emergência? (informações vinculada à coluna CK)]] = "Sim", "PREENCHER","NA")</f>
        <v>NA</v>
      </c>
      <c r="BT279" s="108" t="str">
        <f>IF(Tabela2[[#This Row],[Foi elaborado Relatório de Vistoria pelo Ibama? (informações vinculada à coluna CK)]] = "Sim", "PREENCHER","NA")</f>
        <v>NA</v>
      </c>
      <c r="BU279" s="108" t="str">
        <f>IF(Tabela2[[#This Row],[Houve envio de Informações Pós-acidente (preencher "não se aplica" quando de competência estadual/municipal)]] = "Sim", "PREENCHER","NA")</f>
        <v>NA</v>
      </c>
      <c r="BV279" s="108" t="str">
        <f>IF(Tabela2[[#This Row],[Houve avaliação das informações pós-acidente solicitadas/enviadas?]] = "Sim", "PREENCHER","NA")</f>
        <v>NA</v>
      </c>
      <c r="BW279" s="108" t="str">
        <f>IF(Tabela2[[#This Row],[O Ibama aguarda resposta da empresa/OEMA, etc?]] = "Sim", "PREENCHER","NA")</f>
        <v>NA</v>
      </c>
      <c r="BX279" s="106" t="s">
        <v>7102</v>
      </c>
      <c r="BY279" s="140">
        <v>45875</v>
      </c>
      <c r="BZ279" s="104">
        <f>IF(Tabela2[[#This Row],[Data do documento de encerramento]]="NA","NA",IF(Tabela2[[#This Row],[Data do documento de encerramento]]="","Pendente de conclusão/ encerramento",_xlfn.DAYS(Tabela2[[#This Row],[Data do documento de encerramento]],J279)))</f>
        <v>102</v>
      </c>
      <c r="CA279" s="107" t="s">
        <v>8399</v>
      </c>
      <c r="CB279" s="107"/>
      <c r="CC279" s="131"/>
      <c r="CD279" s="107"/>
      <c r="CE279" s="107"/>
      <c r="CF279" s="107"/>
    </row>
    <row r="280" spans="1:84" ht="30.75" hidden="1">
      <c r="A280" s="199">
        <v>202542932436</v>
      </c>
      <c r="B280" s="170" t="s">
        <v>8400</v>
      </c>
      <c r="C280" s="108" t="str">
        <f>VLOOKUP(Tabela2[[#This Row],[SIEMA]],Siema2025,4,FALSE)</f>
        <v xml:space="preserve"> SP</v>
      </c>
      <c r="D280" s="106" t="str">
        <f>VLOOKUP(Tabela2[[#This Row],[SIEMA]],Siema2025,3,FALSE)</f>
        <v xml:space="preserve">Cubatão </v>
      </c>
      <c r="E280" s="106" t="s">
        <v>8401</v>
      </c>
      <c r="F280" s="106"/>
      <c r="G280" s="106" t="s">
        <v>8402</v>
      </c>
      <c r="H280" s="106" t="s">
        <v>8403</v>
      </c>
      <c r="I280" s="104" t="s">
        <v>7114</v>
      </c>
      <c r="J280" s="105">
        <f>VLOOKUP(Tabela2[[#This Row],[SIEMA]],Siema2025,2,FALSE)</f>
        <v>45773</v>
      </c>
      <c r="K280" s="105" t="str">
        <f>VLOOKUP(Tabela2[[#This Row],[SIEMA]],Siema2025,16,FALSE)</f>
        <v>Sábado</v>
      </c>
      <c r="L280" s="106" t="str">
        <f>IF(Tabela2[[#This Row],[Data]]="","Sem Informação",VLOOKUP(MONTH(Tabela2[[#This Row],[Data]]),'[1]Validação de dados'!$I$1:$J$13,2,0))</f>
        <v>Abril</v>
      </c>
      <c r="M280" s="104">
        <f>YEAR(Tabela2[[#This Row],[Data]])</f>
        <v>2025</v>
      </c>
      <c r="N280" s="105" t="str">
        <f>VLOOKUP(Tabela2[[#This Row],[SIEMA]],Siema2025,17,FALSE)</f>
        <v>Madrugada</v>
      </c>
      <c r="O280" s="105" t="str">
        <f>VLOOKUP(Tabela2[[#This Row],[SIEMA]],Siema2025,5,FALSE)</f>
        <v>Ferrovia</v>
      </c>
      <c r="P280" s="104" t="str">
        <f>VLOOKUP(Tabela2[[#This Row],[SIEMA]],Siema2025,21,FALSE)</f>
        <v>Vandalismo com abertura de vagão ferroviária graneleiro carregado com soja.</v>
      </c>
      <c r="Q280" s="104" t="s">
        <v>7127</v>
      </c>
      <c r="R280" s="104" t="s">
        <v>7127</v>
      </c>
      <c r="S280" s="107" t="s">
        <v>7462</v>
      </c>
      <c r="T280" s="104" t="str">
        <f>VLOOKUP(Tabela2[[#This Row],[SIEMA]],Siema2025,11,FALSE)</f>
        <v>4</v>
      </c>
      <c r="U280" s="104" t="s">
        <v>7121</v>
      </c>
      <c r="V280" s="104" t="s">
        <v>7127</v>
      </c>
      <c r="W280" s="104"/>
      <c r="X280" s="113"/>
      <c r="Y280" s="109" t="str">
        <f>IF(W280="","", IF(W280="NC","", IF(W280="NE","", IF(W280="NA","",IFERROR(VLOOKUP(W280,Produtos!$A$1:$C$2319,2,FALSE),"Não Cadastrado")))))</f>
        <v/>
      </c>
      <c r="Z280" s="104"/>
      <c r="AA280" s="104"/>
      <c r="AB280" s="104" t="str">
        <f>IF(W280="","",IF(ISNUMBER(W280)=FALSE,"Não se aplica",IFERROR(VLOOKUP(W280,Produtos!$A$1:$C$2319,3,FALSE),"Não Cadastrado")))</f>
        <v/>
      </c>
      <c r="AC280" s="104"/>
      <c r="AD280" s="108"/>
      <c r="AE280" s="107" t="str">
        <f>IF(AC280="","", IF(AC280="NC","", IF(AC280="NE","", IF(AC280="NA","",IFERROR(VLOOKUP(AC280,Produtos!$A$1:$C$2319,2,FALSE),"Não Cadastrado")))))</f>
        <v/>
      </c>
      <c r="AF280" s="104"/>
      <c r="AG280" s="104"/>
      <c r="AH280" s="104" t="str">
        <f>IF(AC280="","",IF(ISNUMBER(AC280)=FALSE,"Não se aplica",IFERROR(VLOOKUP(AC280,Produtos!$A$1:$C$2319,3,FALSE),"Não Cadastrado")))</f>
        <v/>
      </c>
      <c r="AI280" s="104"/>
      <c r="AJ280" s="104" t="str">
        <f>VLOOKUP(Tabela2[[#This Row],[SIEMA]],Siema2025,26,FALSE)</f>
        <v>Ato criminoso caracterizado pela abertura de vagão graneleiro ferroviário carregado com soja.</v>
      </c>
      <c r="AK280" s="107" t="s">
        <v>7122</v>
      </c>
      <c r="AL280" s="107"/>
      <c r="AM280" s="107"/>
      <c r="AN280" s="108" t="str">
        <f>VLOOKUP(Tabela2[[#This Row],[SIEMA]],Siema2025,51,FALSE)</f>
        <v/>
      </c>
      <c r="AO280" s="108" t="str">
        <f>VLOOKUP(Tabela2[[#This Row],[SIEMA]],Siema2025,53,FALSE)</f>
        <v/>
      </c>
      <c r="AP280" s="108" t="str">
        <f>VLOOKUP(Tabela2[[#This Row],[SIEMA]],Siema2025,55,FALSE)</f>
        <v/>
      </c>
      <c r="AQ280" s="108" t="str">
        <f>VLOOKUP(Tabela2[[#This Row],[SIEMA]],Siema2025,57,FALSE)</f>
        <v/>
      </c>
      <c r="AR280" s="108" t="str">
        <f>VLOOKUP(Tabela2[[#This Row],[SIEMA]],Siema2025,59,FALSE)</f>
        <v/>
      </c>
      <c r="AS280" s="108" t="str">
        <f>VLOOKUP(Tabela2[[#This Row],[SIEMA]],Siema2025,61,FALSE)</f>
        <v/>
      </c>
      <c r="AT280" s="108" t="str">
        <f>VLOOKUP(Tabela2[[#This Row],[SIEMA]],Siema2025,63,FALSE)</f>
        <v/>
      </c>
      <c r="AU280" s="108" t="str">
        <f>VLOOKUP(Tabela2[[#This Row],[SIEMA]],Siema2025,65,FALSE)</f>
        <v>X</v>
      </c>
      <c r="AV280" s="108" t="str">
        <f>VLOOKUP(Tabela2[[#This Row],[SIEMA]],Siema2025,67,FALSE)</f>
        <v/>
      </c>
      <c r="AW280" s="108" t="str">
        <f>VLOOKUP(Tabela2[[#This Row],[SIEMA]],Siema2025,69,FALSE)</f>
        <v/>
      </c>
      <c r="AX280" s="108" t="str">
        <f>VLOOKUP(Tabela2[[#This Row],[SIEMA]],Siema2025,71,FALSE)</f>
        <v/>
      </c>
      <c r="AY280" s="108" t="str">
        <f>VLOOKUP(Tabela2[[#This Row],[SIEMA]],Siema2025,73,FALSE)</f>
        <v/>
      </c>
      <c r="AZ280" s="108" t="str">
        <f>VLOOKUP(Tabela2[[#This Row],[SIEMA]],Siema2025,75,FALSE)</f>
        <v/>
      </c>
      <c r="BA280" s="108" t="str">
        <f>VLOOKUP(Tabela2[[#This Row],[SIEMA]],Siema2025,77,FALSE)</f>
        <v/>
      </c>
      <c r="BB280" s="108" t="str">
        <f>VLOOKUP(Tabela2[[#This Row],[SIEMA]],Siema2025,79,FALSE)</f>
        <v/>
      </c>
      <c r="BC280" s="108" t="str">
        <f>IF(Tabela2[[#This Row],[Outro(s) ]] = "X", "PREENCHER","NA")</f>
        <v>NA</v>
      </c>
      <c r="BD280" s="108" t="str">
        <f>VLOOKUP(Tabela2[[#This Row],[SIEMA]],Siema2025,82,FALSE)</f>
        <v/>
      </c>
      <c r="BE280" s="108" t="str">
        <f>VLOOKUP(Tabela2[[#This Row],[SIEMA]],Siema2025,81,FALSE)</f>
        <v/>
      </c>
      <c r="BF280" s="110" t="s">
        <v>3066</v>
      </c>
      <c r="BG280" s="110" t="s">
        <v>7123</v>
      </c>
      <c r="BH280" s="111" t="str">
        <f>VLOOKUP(Tabela2[[#This Row],[SIEMA]],Siema2025,29,FALSE)</f>
        <v>02502844000166</v>
      </c>
      <c r="BI280" s="112" t="str">
        <f>VLOOKUP(Tabela2[[#This Row],[SIEMA]],Siema2025,107,FALSE)</f>
        <v>Não</v>
      </c>
      <c r="BJ280" s="107" t="s">
        <v>7099</v>
      </c>
      <c r="BK280" s="104" t="s">
        <v>2696</v>
      </c>
      <c r="BL280" s="140">
        <v>45783</v>
      </c>
      <c r="BM280" s="108">
        <f ca="1">IF(Tabela2[[#This Row],[Data de atendimento do Ibama (considerar o primeiro documento/ação)]]="",_xlfn.DAYS(TODAY(),J280),_xlfn.DAYS(Tabela2[[#This Row],[Data de atendimento do Ibama (considerar o primeiro documento/ação)]],J280))</f>
        <v>10</v>
      </c>
      <c r="BN280" s="108" t="str">
        <f>IF(Tabela2[[#This Row],[Atendido pelo Ibama ("Não" ou "Sim")]]="Não","Preencher", IF(Tabela2[[#This Row],[Atendido pelo Ibama ("Não" ou "Sim")]]="Sim","NA",""))</f>
        <v>NA</v>
      </c>
      <c r="BO280" s="114" t="s">
        <v>7100</v>
      </c>
      <c r="BP280" s="108" t="str">
        <f>IF(Tabela2[[#This Row],[Forma de atendimento (primeiro documento/ação)]]= "Outros (especificar)", "PREENCHER","NA")</f>
        <v>NA</v>
      </c>
      <c r="BQ280" s="106" t="s">
        <v>123</v>
      </c>
      <c r="BR280" s="108" t="str">
        <f>IF(Tabela2[[#This Row],[Equipe do Ibama foi a campo? Houve sobrevoo do Poseidon?]] = "Sim", "PREENCHER","NA")</f>
        <v>NA</v>
      </c>
      <c r="BS280" s="108" t="str">
        <f>IF(Tabela2[[#This Row],[Se sim, foi emitida Ordem de Emergência? (informações vinculada à coluna CK)]] = "Sim", "PREENCHER","NA")</f>
        <v>NA</v>
      </c>
      <c r="BT280" s="108" t="s">
        <v>7126</v>
      </c>
      <c r="BU280" s="108" t="s">
        <v>2696</v>
      </c>
      <c r="BV280" s="108" t="s">
        <v>123</v>
      </c>
      <c r="BW280" s="108" t="str">
        <f>IF(Tabela2[[#This Row],[O Ibama aguarda resposta da empresa/OEMA, etc?]] = "Sim", "PREENCHER","NA")</f>
        <v>NA</v>
      </c>
      <c r="BX280" s="106" t="s">
        <v>7127</v>
      </c>
      <c r="BY280" s="140"/>
      <c r="BZ280" s="104" t="str">
        <f>IF(Tabela2[[#This Row],[Data do documento de encerramento]]="NA","NA",IF(Tabela2[[#This Row],[Data do documento de encerramento]]="","Pendente de conclusão/ encerramento",_xlfn.DAYS(Tabela2[[#This Row],[Data do documento de encerramento]],J280)))</f>
        <v>Pendente de conclusão/ encerramento</v>
      </c>
      <c r="CA280" s="107" t="s">
        <v>7128</v>
      </c>
      <c r="CB280" s="107"/>
      <c r="CC280" s="133"/>
      <c r="CD280" s="107"/>
      <c r="CE280" s="107"/>
      <c r="CF280" s="107"/>
    </row>
    <row r="281" spans="1:84" ht="30.75" hidden="1">
      <c r="A281" s="199">
        <v>202542932454</v>
      </c>
      <c r="B281" s="118" t="s">
        <v>8404</v>
      </c>
      <c r="C281" s="108" t="str">
        <f>VLOOKUP(Tabela2[[#This Row],[SIEMA]],Siema2025,4,FALSE)</f>
        <v xml:space="preserve"> SP</v>
      </c>
      <c r="D281" s="106" t="str">
        <f>VLOOKUP(Tabela2[[#This Row],[SIEMA]],Siema2025,3,FALSE)</f>
        <v xml:space="preserve">Cubatão </v>
      </c>
      <c r="E281" s="106" t="s">
        <v>8405</v>
      </c>
      <c r="F281" s="106"/>
      <c r="G281" s="106" t="s">
        <v>8406</v>
      </c>
      <c r="H281" s="106" t="s">
        <v>8407</v>
      </c>
      <c r="I281" s="104" t="s">
        <v>7114</v>
      </c>
      <c r="J281" s="105">
        <f>VLOOKUP(Tabela2[[#This Row],[SIEMA]],Siema2025,2,FALSE)</f>
        <v>45773</v>
      </c>
      <c r="K281" s="105" t="str">
        <f>VLOOKUP(Tabela2[[#This Row],[SIEMA]],Siema2025,16,FALSE)</f>
        <v>Sábado</v>
      </c>
      <c r="L281" s="106" t="str">
        <f>IF(Tabela2[[#This Row],[Data]]="","Sem Informação",VLOOKUP(MONTH(Tabela2[[#This Row],[Data]]),'[1]Validação de dados'!$I$1:$J$13,2,0))</f>
        <v>Abril</v>
      </c>
      <c r="M281" s="104">
        <f>YEAR(Tabela2[[#This Row],[Data]])</f>
        <v>2025</v>
      </c>
      <c r="N281" s="105" t="str">
        <f>VLOOKUP(Tabela2[[#This Row],[SIEMA]],Siema2025,17,FALSE)</f>
        <v>Noturno</v>
      </c>
      <c r="O281" s="105" t="str">
        <f>VLOOKUP(Tabela2[[#This Row],[SIEMA]],Siema2025,5,FALSE)</f>
        <v>Ferrovia</v>
      </c>
      <c r="P281" s="104" t="str">
        <f>VLOOKUP(Tabela2[[#This Row],[SIEMA]],Siema2025,21,FALSE)</f>
        <v>Vandalismo com abertura de vagão ferroviária graneleiro carregado com soja</v>
      </c>
      <c r="Q281" s="104" t="s">
        <v>7127</v>
      </c>
      <c r="R281" s="104" t="s">
        <v>7127</v>
      </c>
      <c r="S281" s="107" t="s">
        <v>7462</v>
      </c>
      <c r="T281" s="104" t="str">
        <f>VLOOKUP(Tabela2[[#This Row],[SIEMA]],Siema2025,11,FALSE)</f>
        <v>4</v>
      </c>
      <c r="U281" s="104" t="s">
        <v>7121</v>
      </c>
      <c r="V281" s="104" t="s">
        <v>7127</v>
      </c>
      <c r="W281" s="104"/>
      <c r="X281" s="113"/>
      <c r="Y281" s="109" t="str">
        <f>IF(W281="","", IF(W281="NC","", IF(W281="NE","", IF(W281="NA","",IFERROR(VLOOKUP(W281,Produtos!$A$1:$C$2319,2,FALSE),"Não Cadastrado")))))</f>
        <v/>
      </c>
      <c r="Z281" s="104"/>
      <c r="AA281" s="104"/>
      <c r="AB281" s="104" t="str">
        <f>IF(W281="","",IF(ISNUMBER(W281)=FALSE,"Não se aplica",IFERROR(VLOOKUP(W281,Produtos!$A$1:$C$2319,3,FALSE),"Não Cadastrado")))</f>
        <v/>
      </c>
      <c r="AC281" s="104"/>
      <c r="AD281" s="108"/>
      <c r="AE281" s="107" t="str">
        <f>IF(AC281="","", IF(AC281="NC","", IF(AC281="NE","", IF(AC281="NA","",IFERROR(VLOOKUP(AC281,Produtos!$A$1:$C$2319,2,FALSE),"Não Cadastrado")))))</f>
        <v/>
      </c>
      <c r="AF281" s="104"/>
      <c r="AG281" s="104"/>
      <c r="AH281" s="104" t="str">
        <f>IF(AC281="","",IF(ISNUMBER(AC281)=FALSE,"Não se aplica",IFERROR(VLOOKUP(AC281,Produtos!$A$1:$C$2319,3,FALSE),"Não Cadastrado")))</f>
        <v/>
      </c>
      <c r="AI281" s="104"/>
      <c r="AJ281" s="104" t="str">
        <f>VLOOKUP(Tabela2[[#This Row],[SIEMA]],Siema2025,26,FALSE)</f>
        <v>Ato criminoso caracterizado pela abertura de vagão graneleiro ferroviário carregado com soja.</v>
      </c>
      <c r="AK281" s="107" t="s">
        <v>7122</v>
      </c>
      <c r="AL281" s="107"/>
      <c r="AM281" s="107"/>
      <c r="AN281" s="108" t="str">
        <f>VLOOKUP(Tabela2[[#This Row],[SIEMA]],Siema2025,51,FALSE)</f>
        <v/>
      </c>
      <c r="AO281" s="108" t="str">
        <f>VLOOKUP(Tabela2[[#This Row],[SIEMA]],Siema2025,53,FALSE)</f>
        <v/>
      </c>
      <c r="AP281" s="108" t="str">
        <f>VLOOKUP(Tabela2[[#This Row],[SIEMA]],Siema2025,55,FALSE)</f>
        <v/>
      </c>
      <c r="AQ281" s="108" t="str">
        <f>VLOOKUP(Tabela2[[#This Row],[SIEMA]],Siema2025,57,FALSE)</f>
        <v/>
      </c>
      <c r="AR281" s="108" t="str">
        <f>VLOOKUP(Tabela2[[#This Row],[SIEMA]],Siema2025,59,FALSE)</f>
        <v/>
      </c>
      <c r="AS281" s="108" t="str">
        <f>VLOOKUP(Tabela2[[#This Row],[SIEMA]],Siema2025,61,FALSE)</f>
        <v/>
      </c>
      <c r="AT281" s="108" t="str">
        <f>VLOOKUP(Tabela2[[#This Row],[SIEMA]],Siema2025,63,FALSE)</f>
        <v/>
      </c>
      <c r="AU281" s="108" t="str">
        <f>VLOOKUP(Tabela2[[#This Row],[SIEMA]],Siema2025,65,FALSE)</f>
        <v>X</v>
      </c>
      <c r="AV281" s="108" t="str">
        <f>VLOOKUP(Tabela2[[#This Row],[SIEMA]],Siema2025,67,FALSE)</f>
        <v/>
      </c>
      <c r="AW281" s="108" t="str">
        <f>VLOOKUP(Tabela2[[#This Row],[SIEMA]],Siema2025,69,FALSE)</f>
        <v/>
      </c>
      <c r="AX281" s="108" t="str">
        <f>VLOOKUP(Tabela2[[#This Row],[SIEMA]],Siema2025,71,FALSE)</f>
        <v/>
      </c>
      <c r="AY281" s="108" t="str">
        <f>VLOOKUP(Tabela2[[#This Row],[SIEMA]],Siema2025,73,FALSE)</f>
        <v/>
      </c>
      <c r="AZ281" s="108" t="str">
        <f>VLOOKUP(Tabela2[[#This Row],[SIEMA]],Siema2025,75,FALSE)</f>
        <v/>
      </c>
      <c r="BA281" s="108" t="str">
        <f>VLOOKUP(Tabela2[[#This Row],[SIEMA]],Siema2025,77,FALSE)</f>
        <v/>
      </c>
      <c r="BB281" s="108" t="str">
        <f>VLOOKUP(Tabela2[[#This Row],[SIEMA]],Siema2025,79,FALSE)</f>
        <v/>
      </c>
      <c r="BC281" s="108" t="str">
        <f>IF(Tabela2[[#This Row],[Outro(s) ]] = "X", "PREENCHER","NA")</f>
        <v>NA</v>
      </c>
      <c r="BD281" s="108" t="str">
        <f>VLOOKUP(Tabela2[[#This Row],[SIEMA]],Siema2025,82,FALSE)</f>
        <v/>
      </c>
      <c r="BE281" s="108" t="str">
        <f>VLOOKUP(Tabela2[[#This Row],[SIEMA]],Siema2025,81,FALSE)</f>
        <v/>
      </c>
      <c r="BF281" s="110" t="s">
        <v>3066</v>
      </c>
      <c r="BG281" s="110" t="s">
        <v>7123</v>
      </c>
      <c r="BH281" s="111" t="str">
        <f>VLOOKUP(Tabela2[[#This Row],[SIEMA]],Siema2025,29,FALSE)</f>
        <v>02502844000166</v>
      </c>
      <c r="BI281" s="112" t="str">
        <f>VLOOKUP(Tabela2[[#This Row],[SIEMA]],Siema2025,107,FALSE)</f>
        <v>Não</v>
      </c>
      <c r="BJ281" s="107" t="s">
        <v>7099</v>
      </c>
      <c r="BK281" s="104" t="s">
        <v>2696</v>
      </c>
      <c r="BL281" s="140">
        <v>45784</v>
      </c>
      <c r="BM281" s="108">
        <f ca="1">IF(Tabela2[[#This Row],[Data de atendimento do Ibama (considerar o primeiro documento/ação)]]="",_xlfn.DAYS(TODAY(),J281),_xlfn.DAYS(Tabela2[[#This Row],[Data de atendimento do Ibama (considerar o primeiro documento/ação)]],J281))</f>
        <v>11</v>
      </c>
      <c r="BN281" s="108" t="str">
        <f>IF(Tabela2[[#This Row],[Atendido pelo Ibama ("Não" ou "Sim")]]="Não","Preencher", IF(Tabela2[[#This Row],[Atendido pelo Ibama ("Não" ou "Sim")]]="Sim","NA",""))</f>
        <v>NA</v>
      </c>
      <c r="BO281" s="114" t="s">
        <v>7100</v>
      </c>
      <c r="BP281" s="108" t="str">
        <f>IF(Tabela2[[#This Row],[Forma de atendimento (primeiro documento/ação)]]= "Outros (especificar)", "PREENCHER","NA")</f>
        <v>NA</v>
      </c>
      <c r="BQ281" s="106" t="s">
        <v>123</v>
      </c>
      <c r="BR281" s="108" t="str">
        <f>IF(Tabela2[[#This Row],[Equipe do Ibama foi a campo? Houve sobrevoo do Poseidon?]] = "Sim", "PREENCHER","NA")</f>
        <v>NA</v>
      </c>
      <c r="BS281" s="108" t="str">
        <f>IF(Tabela2[[#This Row],[Se sim, foi emitida Ordem de Emergência? (informações vinculada à coluna CK)]] = "Sim", "PREENCHER","NA")</f>
        <v>NA</v>
      </c>
      <c r="BT281" s="108" t="s">
        <v>7126</v>
      </c>
      <c r="BU281" s="108" t="s">
        <v>2696</v>
      </c>
      <c r="BV281" s="108" t="s">
        <v>123</v>
      </c>
      <c r="BW281" s="108" t="s">
        <v>123</v>
      </c>
      <c r="BX281" s="106" t="s">
        <v>7127</v>
      </c>
      <c r="BY281" s="106"/>
      <c r="BZ281" s="104" t="str">
        <f>IF(Tabela2[[#This Row],[Data do documento de encerramento]]="NA","NA",IF(Tabela2[[#This Row],[Data do documento de encerramento]]="","Pendente de conclusão/ encerramento",_xlfn.DAYS(Tabela2[[#This Row],[Data do documento de encerramento]],J281)))</f>
        <v>Pendente de conclusão/ encerramento</v>
      </c>
      <c r="CA281" s="107" t="s">
        <v>7128</v>
      </c>
      <c r="CB281" s="107"/>
      <c r="CC281" s="129"/>
      <c r="CD281" s="107"/>
      <c r="CE281" s="107"/>
      <c r="CF281" s="107"/>
    </row>
    <row r="282" spans="1:84" ht="76.5" hidden="1">
      <c r="A282" s="169">
        <v>20255639630</v>
      </c>
      <c r="B282" s="170" t="s">
        <v>8408</v>
      </c>
      <c r="C282" s="108" t="str">
        <f>VLOOKUP(Tabela2[[#This Row],[SIEMA]],Siema2025,4,FALSE)</f>
        <v xml:space="preserve"> MG</v>
      </c>
      <c r="D282" s="106" t="str">
        <f>VLOOKUP(Tabela2[[#This Row],[SIEMA]],Siema2025,3,FALSE)</f>
        <v xml:space="preserve">Fruta de Leite </v>
      </c>
      <c r="E282" s="106" t="s">
        <v>7472</v>
      </c>
      <c r="F282" s="106" t="s">
        <v>8409</v>
      </c>
      <c r="G282" s="106" t="s">
        <v>8410</v>
      </c>
      <c r="H282" s="106" t="s">
        <v>8411</v>
      </c>
      <c r="I282" s="104" t="s">
        <v>7114</v>
      </c>
      <c r="J282" s="105">
        <f>VLOOKUP(Tabela2[[#This Row],[SIEMA]],Siema2025,2,FALSE)</f>
        <v>45774</v>
      </c>
      <c r="K282" s="105" t="str">
        <f>VLOOKUP(Tabela2[[#This Row],[SIEMA]],Siema2025,16,FALSE)</f>
        <v>Domingo</v>
      </c>
      <c r="L282" s="106" t="str">
        <f>IF(Tabela2[[#This Row],[Data]]="","Sem Informação",VLOOKUP(MONTH(Tabela2[[#This Row],[Data]]),'[1]Validação de dados'!$I$1:$J$13,2,0))</f>
        <v>Abril</v>
      </c>
      <c r="M282" s="104">
        <f>YEAR(Tabela2[[#This Row],[Data]])</f>
        <v>2025</v>
      </c>
      <c r="N282" s="105" t="str">
        <f>VLOOKUP(Tabela2[[#This Row],[SIEMA]],Siema2025,17,FALSE)</f>
        <v>Vespertino</v>
      </c>
      <c r="O282" s="105" t="str">
        <f>VLOOKUP(Tabela2[[#This Row],[SIEMA]],Siema2025,5,FALSE)</f>
        <v>Rodovia</v>
      </c>
      <c r="P282" s="104" t="str">
        <f>VLOOKUP(Tabela2[[#This Row],[SIEMA]],Siema2025,21,FALSE)</f>
        <v>Transporte Rodoviário</v>
      </c>
      <c r="Q282" s="104">
        <v>2794</v>
      </c>
      <c r="R282" s="104" t="s">
        <v>8412</v>
      </c>
      <c r="S282" s="107" t="str">
        <f>IF(Q282="","", IF(Q282="NC","", IF(Q282="NE","", IF(Q282="NA","",IFERROR(VLOOKUP(Q282,Produtos!$A$1:$C$2319,2,FALSE),"Não Cadastrado")))))</f>
        <v>BATERIAS elétricas, ÚMIDAS, CONTENDO ÁCIDO</v>
      </c>
      <c r="T282" s="104" t="str">
        <f>VLOOKUP(Tabela2[[#This Row],[SIEMA]],Siema2025,11,FALSE)</f>
        <v xml:space="preserve"> </v>
      </c>
      <c r="U282" s="104" t="str">
        <f>VLOOKUP(Tabela2[[#This Row],[SIEMA]],Siema2025,12,FALSE)</f>
        <v xml:space="preserve"> </v>
      </c>
      <c r="V282" s="104">
        <f>IF(Q282="","",IF(ISNUMBER(Q282)=FALSE,"Não se aplica",IFERROR(VLOOKUP(Q282,Produtos!$A$1:$C$2319,3,FALSE),"Não Cadastrado")))</f>
        <v>8</v>
      </c>
      <c r="W282" s="104" t="str">
        <f>VLOOKUP(Tabela2[[#This Row],[SIEMA]],Siema2025,10,FALSE)</f>
        <v/>
      </c>
      <c r="X282" s="113" t="str">
        <f>IF(Tabela2[[#This Row],[Origem do acidente]] = "Plataforma", "PREENCHER","NA")</f>
        <v>NA</v>
      </c>
      <c r="Y282" s="109" t="str">
        <f>IF(W282="","", IF(W282="NC","", IF(W282="NE","", IF(W282="NA","",IFERROR(VLOOKUP(W282,Produtos!$A$1:$C$2319,2,FALSE),"Não Cadastrado")))))</f>
        <v/>
      </c>
      <c r="Z282" s="104" t="str">
        <f>VLOOKUP(Tabela2[[#This Row],[SIEMA]],Siema2025,11,FALSE)</f>
        <v xml:space="preserve"> </v>
      </c>
      <c r="AA282" s="104" t="str">
        <f>VLOOKUP(Tabela2[[#This Row],[SIEMA]],Siema2025,12,FALSE)</f>
        <v xml:space="preserve"> </v>
      </c>
      <c r="AB282" s="104" t="str">
        <f>IF(W282="","",IF(ISNUMBER(W282)=FALSE,"Não se aplica",IFERROR(VLOOKUP(W282,Produtos!$A$1:$C$2319,3,FALSE),"Não Cadastrado")))</f>
        <v/>
      </c>
      <c r="AC282" s="104"/>
      <c r="AD282" s="108" t="str">
        <f>IF(Tabela2[[#This Row],[Origem do acidente]] = "Plataforma", "PREENCHER","NA")</f>
        <v>NA</v>
      </c>
      <c r="AE282" s="107" t="str">
        <f>IF(AC282="","", IF(AC282="NC","", IF(AC282="NE","", IF(AC282="NA","",IFERROR(VLOOKUP(AC282,Produtos!$A$1:$C$2319,2,FALSE),"Não Cadastrado")))))</f>
        <v/>
      </c>
      <c r="AF282" s="104"/>
      <c r="AG282" s="104"/>
      <c r="AH282" s="104" t="str">
        <f>IF(AC282="","",IF(ISNUMBER(AC282)=FALSE,"Não se aplica",IFERROR(VLOOKUP(AC282,Produtos!$A$1:$C$2319,3,FALSE),"Não Cadastrado")))</f>
        <v/>
      </c>
      <c r="AI282" s="104"/>
      <c r="AJ282" s="104" t="str">
        <f>VLOOKUP(Tabela2[[#This Row],[SIEMA]],Siema2025,26,FALSE)</f>
        <v>Colisão entre veículos</v>
      </c>
      <c r="AK282" s="107" t="s">
        <v>7388</v>
      </c>
      <c r="AL282" s="107"/>
      <c r="AM282" s="107"/>
      <c r="AN282" s="108" t="str">
        <f>VLOOKUP(Tabela2[[#This Row],[SIEMA]],Siema2025,51,FALSE)</f>
        <v/>
      </c>
      <c r="AO282" s="108" t="str">
        <f>VLOOKUP(Tabela2[[#This Row],[SIEMA]],Siema2025,53,FALSE)</f>
        <v/>
      </c>
      <c r="AP282" s="108" t="str">
        <f>VLOOKUP(Tabela2[[#This Row],[SIEMA]],Siema2025,55,FALSE)</f>
        <v/>
      </c>
      <c r="AQ282" s="108" t="str">
        <f>VLOOKUP(Tabela2[[#This Row],[SIEMA]],Siema2025,57,FALSE)</f>
        <v/>
      </c>
      <c r="AR282" s="108" t="str">
        <f>VLOOKUP(Tabela2[[#This Row],[SIEMA]],Siema2025,59,FALSE)</f>
        <v/>
      </c>
      <c r="AS282" s="108" t="str">
        <f>VLOOKUP(Tabela2[[#This Row],[SIEMA]],Siema2025,61,FALSE)</f>
        <v/>
      </c>
      <c r="AT282" s="108" t="str">
        <f>VLOOKUP(Tabela2[[#This Row],[SIEMA]],Siema2025,63,FALSE)</f>
        <v/>
      </c>
      <c r="AU282" s="108" t="str">
        <f>VLOOKUP(Tabela2[[#This Row],[SIEMA]],Siema2025,65,FALSE)</f>
        <v>X</v>
      </c>
      <c r="AV282" s="108" t="str">
        <f>VLOOKUP(Tabela2[[#This Row],[SIEMA]],Siema2025,67,FALSE)</f>
        <v/>
      </c>
      <c r="AW282" s="108" t="str">
        <f>VLOOKUP(Tabela2[[#This Row],[SIEMA]],Siema2025,69,FALSE)</f>
        <v/>
      </c>
      <c r="AX282" s="108" t="str">
        <f>VLOOKUP(Tabela2[[#This Row],[SIEMA]],Siema2025,71,FALSE)</f>
        <v>X</v>
      </c>
      <c r="AY282" s="108" t="str">
        <f>VLOOKUP(Tabela2[[#This Row],[SIEMA]],Siema2025,73,FALSE)</f>
        <v/>
      </c>
      <c r="AZ282" s="108" t="str">
        <f>VLOOKUP(Tabela2[[#This Row],[SIEMA]],Siema2025,75,FALSE)</f>
        <v/>
      </c>
      <c r="BA282" s="108" t="str">
        <f>VLOOKUP(Tabela2[[#This Row],[SIEMA]],Siema2025,77,FALSE)</f>
        <v/>
      </c>
      <c r="BB282" s="108" t="str">
        <f>VLOOKUP(Tabela2[[#This Row],[SIEMA]],Siema2025,79,FALSE)</f>
        <v/>
      </c>
      <c r="BC282" s="108" t="str">
        <f>IF(Tabela2[[#This Row],[Outro(s) ]] = "X", "PREENCHER","NA")</f>
        <v>NA</v>
      </c>
      <c r="BD282" s="108" t="str">
        <f>VLOOKUP(Tabela2[[#This Row],[SIEMA]],Siema2025,82,FALSE)</f>
        <v/>
      </c>
      <c r="BE282" s="108" t="str">
        <f>VLOOKUP(Tabela2[[#This Row],[SIEMA]],Siema2025,81,FALSE)</f>
        <v/>
      </c>
      <c r="BF282" s="110" t="str">
        <f>VLOOKUP(Tabela2[[#This Row],[SIEMA]],Siema2025,28,FALSE)</f>
        <v/>
      </c>
      <c r="BG282" s="110"/>
      <c r="BH282" s="111" t="str">
        <f>VLOOKUP(Tabela2[[#This Row],[SIEMA]],Siema2025,29,FALSE)</f>
        <v/>
      </c>
      <c r="BI282" s="112" t="str">
        <f>VLOOKUP(Tabela2[[#This Row],[SIEMA]],Siema2025,107,FALSE)</f>
        <v>Não</v>
      </c>
      <c r="BJ282" s="107" t="s">
        <v>7099</v>
      </c>
      <c r="BK282" s="104" t="s">
        <v>123</v>
      </c>
      <c r="BL282" s="140">
        <v>45785</v>
      </c>
      <c r="BM282" s="108">
        <f ca="1">IF(Tabela2[[#This Row],[Data de atendimento do Ibama (considerar o primeiro documento/ação)]]="",_xlfn.DAYS(TODAY(),J282),_xlfn.DAYS(Tabela2[[#This Row],[Data de atendimento do Ibama (considerar o primeiro documento/ação)]],J282))</f>
        <v>11</v>
      </c>
      <c r="BN282" s="108" t="s">
        <v>7922</v>
      </c>
      <c r="BO282" s="114" t="s">
        <v>7184</v>
      </c>
      <c r="BP282" s="108" t="str">
        <f>IF(Tabela2[[#This Row],[Forma de atendimento (primeiro documento/ação)]]= "Outros (especificar)", "PREENCHER","NA")</f>
        <v>NA</v>
      </c>
      <c r="BQ282" s="106" t="s">
        <v>123</v>
      </c>
      <c r="BR282" s="108" t="s">
        <v>123</v>
      </c>
      <c r="BS282" s="108" t="str">
        <f>IF(Tabela2[[#This Row],[Se sim, foi emitida Ordem de Emergência? (informações vinculada à coluna CK)]] = "Sim", "PREENCHER","NA")</f>
        <v>NA</v>
      </c>
      <c r="BT282" s="108" t="s">
        <v>7230</v>
      </c>
      <c r="BU282" s="108" t="s">
        <v>123</v>
      </c>
      <c r="BV282" s="108" t="s">
        <v>123</v>
      </c>
      <c r="BW282" s="108" t="s">
        <v>2696</v>
      </c>
      <c r="BX282" s="106" t="s">
        <v>7102</v>
      </c>
      <c r="BY282" s="140">
        <v>45785</v>
      </c>
      <c r="BZ282" s="104">
        <f>IF(Tabela2[[#This Row],[Data do documento de encerramento]]="NA","NA",IF(Tabela2[[#This Row],[Data do documento de encerramento]]="","Pendente de conclusão/ encerramento",_xlfn.DAYS(Tabela2[[#This Row],[Data do documento de encerramento]],J282)))</f>
        <v>11</v>
      </c>
      <c r="CA282" s="107" t="s">
        <v>7807</v>
      </c>
      <c r="CB282" s="107"/>
      <c r="CC282" s="128"/>
      <c r="CD282" s="107"/>
      <c r="CE282" s="107"/>
      <c r="CF282" s="107"/>
    </row>
    <row r="283" spans="1:84" ht="76.5">
      <c r="A283" s="182">
        <v>202542939658</v>
      </c>
      <c r="B283" s="171" t="s">
        <v>8413</v>
      </c>
      <c r="C283" s="108" t="s">
        <v>672</v>
      </c>
      <c r="D283" s="106" t="s">
        <v>637</v>
      </c>
      <c r="E283" s="106" t="s">
        <v>8414</v>
      </c>
      <c r="F283" s="106"/>
      <c r="G283" s="106" t="s">
        <v>8415</v>
      </c>
      <c r="H283" s="106" t="s">
        <v>8416</v>
      </c>
      <c r="I283" s="104" t="s">
        <v>124</v>
      </c>
      <c r="J283" s="105">
        <f>VLOOKUP(Tabela2[[#This Row],[SIEMA]],Siema2025,2,FALSE)</f>
        <v>45774</v>
      </c>
      <c r="K283" s="105" t="str">
        <f>VLOOKUP(Tabela2[[#This Row],[SIEMA]],Siema2025,16,FALSE)</f>
        <v>Domingo</v>
      </c>
      <c r="L283" s="106" t="str">
        <f>IF(Tabela2[[#This Row],[Data]]="","Sem Informação",VLOOKUP(MONTH(Tabela2[[#This Row],[Data]]),'[1]Validação de dados'!$I$1:$J$13,2,0))</f>
        <v>Abril</v>
      </c>
      <c r="M283" s="104">
        <f>YEAR(Tabela2[[#This Row],[Data]])</f>
        <v>2025</v>
      </c>
      <c r="N283" s="105" t="str">
        <f>VLOOKUP(Tabela2[[#This Row],[SIEMA]],Siema2025,17,FALSE)</f>
        <v>Vespertino</v>
      </c>
      <c r="O283" s="105" t="str">
        <f>VLOOKUP(Tabela2[[#This Row],[SIEMA]],Siema2025,5,FALSE)</f>
        <v>Plataforma</v>
      </c>
      <c r="P283" s="104" t="str">
        <f>VLOOKUP(Tabela2[[#This Row],[SIEMA]],Siema2025,21,FALSE)</f>
        <v>FPSO Cidade de Itaguaí, Campo de Tupi, Bacia de Santos</v>
      </c>
      <c r="Q283" s="104" t="s">
        <v>7094</v>
      </c>
      <c r="R283" s="104" t="s">
        <v>7482</v>
      </c>
      <c r="S283" s="107" t="s">
        <v>7096</v>
      </c>
      <c r="T283" s="104">
        <v>7.4999999999999993E-5</v>
      </c>
      <c r="U283" s="104" t="s">
        <v>7111</v>
      </c>
      <c r="V283" s="104" t="s">
        <v>7483</v>
      </c>
      <c r="W283" s="104"/>
      <c r="X283" s="113"/>
      <c r="Y283" s="109" t="str">
        <f>IF(W283="","", IF(W283="NC","", IF(W283="NE","", IF(W283="NA","",IFERROR(VLOOKUP(W283,Produtos!$A$1:$C$2319,2,FALSE),"Não Cadastrado")))))</f>
        <v/>
      </c>
      <c r="Z283" s="104"/>
      <c r="AA283" s="104"/>
      <c r="AB283" s="104" t="str">
        <f>IF(W283="","",IF(ISNUMBER(W283)=FALSE,"Não se aplica",IFERROR(VLOOKUP(W283,Produtos!$A$1:$C$2319,3,FALSE),"Não Cadastrado")))</f>
        <v/>
      </c>
      <c r="AC283" s="104"/>
      <c r="AD283" s="108"/>
      <c r="AE283" s="107" t="str">
        <f>IF(AC283="","", IF(AC283="NC","", IF(AC283="NE","", IF(AC283="NA","",IFERROR(VLOOKUP(AC283,Produtos!$A$1:$C$2319,2,FALSE),"Não Cadastrado")))))</f>
        <v/>
      </c>
      <c r="AF283" s="104"/>
      <c r="AG283" s="104"/>
      <c r="AH283" s="104" t="str">
        <f>IF(AC283="","",IF(ISNUMBER(AC283)=FALSE,"Não se aplica",IFERROR(VLOOKUP(AC283,Produtos!$A$1:$C$2319,3,FALSE),"Não Cadastrado")))</f>
        <v/>
      </c>
      <c r="AI283" s="104"/>
      <c r="AJ283" s="104" t="str">
        <f>VLOOKUP(Tabela2[[#This Row],[SIEMA]],Siema2025,26,FALSE)</f>
        <v>Vibração levando a afrouxamento da conexão.</v>
      </c>
      <c r="AK283" s="107" t="s">
        <v>7290</v>
      </c>
      <c r="AL283" s="107"/>
      <c r="AM283" s="107"/>
      <c r="AN283" s="108" t="str">
        <f>VLOOKUP(Tabela2[[#This Row],[SIEMA]],Siema2025,51,FALSE)</f>
        <v/>
      </c>
      <c r="AO283" s="108" t="str">
        <f>VLOOKUP(Tabela2[[#This Row],[SIEMA]],Siema2025,53,FALSE)</f>
        <v/>
      </c>
      <c r="AP283" s="108" t="str">
        <f>VLOOKUP(Tabela2[[#This Row],[SIEMA]],Siema2025,55,FALSE)</f>
        <v/>
      </c>
      <c r="AQ283" s="108" t="str">
        <f>VLOOKUP(Tabela2[[#This Row],[SIEMA]],Siema2025,57,FALSE)</f>
        <v/>
      </c>
      <c r="AR283" s="108" t="str">
        <f>VLOOKUP(Tabela2[[#This Row],[SIEMA]],Siema2025,59,FALSE)</f>
        <v/>
      </c>
      <c r="AS283" s="108" t="str">
        <f>VLOOKUP(Tabela2[[#This Row],[SIEMA]],Siema2025,61,FALSE)</f>
        <v>X</v>
      </c>
      <c r="AT283" s="108" t="str">
        <f>VLOOKUP(Tabela2[[#This Row],[SIEMA]],Siema2025,63,FALSE)</f>
        <v/>
      </c>
      <c r="AU283" s="108" t="str">
        <f>VLOOKUP(Tabela2[[#This Row],[SIEMA]],Siema2025,65,FALSE)</f>
        <v/>
      </c>
      <c r="AV283" s="108" t="str">
        <f>VLOOKUP(Tabela2[[#This Row],[SIEMA]],Siema2025,67,FALSE)</f>
        <v/>
      </c>
      <c r="AW283" s="108" t="str">
        <f>VLOOKUP(Tabela2[[#This Row],[SIEMA]],Siema2025,69,FALSE)</f>
        <v/>
      </c>
      <c r="AX283" s="108" t="str">
        <f>VLOOKUP(Tabela2[[#This Row],[SIEMA]],Siema2025,71,FALSE)</f>
        <v/>
      </c>
      <c r="AY283" s="108" t="str">
        <f>VLOOKUP(Tabela2[[#This Row],[SIEMA]],Siema2025,73,FALSE)</f>
        <v/>
      </c>
      <c r="AZ283" s="108" t="str">
        <f>VLOOKUP(Tabela2[[#This Row],[SIEMA]],Siema2025,75,FALSE)</f>
        <v/>
      </c>
      <c r="BA283" s="108" t="str">
        <f>VLOOKUP(Tabela2[[#This Row],[SIEMA]],Siema2025,77,FALSE)</f>
        <v/>
      </c>
      <c r="BB283" s="108" t="str">
        <f>VLOOKUP(Tabela2[[#This Row],[SIEMA]],Siema2025,79,FALSE)</f>
        <v/>
      </c>
      <c r="BC283" s="108" t="str">
        <f>IF(Tabela2[[#This Row],[Outro(s) ]] = "X", "PREENCHER","NA")</f>
        <v>NA</v>
      </c>
      <c r="BD283" s="108" t="str">
        <f>VLOOKUP(Tabela2[[#This Row],[SIEMA]],Siema2025,82,FALSE)</f>
        <v/>
      </c>
      <c r="BE283" s="108" t="str">
        <f>VLOOKUP(Tabela2[[#This Row],[SIEMA]],Siema2025,81,FALSE)</f>
        <v/>
      </c>
      <c r="BF283" s="110" t="str">
        <f>VLOOKUP(Tabela2[[#This Row],[SIEMA]],Siema2025,28,FALSE)</f>
        <v>Petrobras</v>
      </c>
      <c r="BG283" s="110"/>
      <c r="BH283" s="111">
        <v>33000167000101</v>
      </c>
      <c r="BI283" s="112" t="str">
        <f>VLOOKUP(Tabela2[[#This Row],[SIEMA]],Siema2025,107,FALSE)</f>
        <v>Não</v>
      </c>
      <c r="BJ283" s="107" t="s">
        <v>7099</v>
      </c>
      <c r="BK283" s="104" t="s">
        <v>2696</v>
      </c>
      <c r="BL283" s="140">
        <v>45777</v>
      </c>
      <c r="BM283" s="108">
        <f ca="1">IF(Tabela2[[#This Row],[Data de atendimento do Ibama (considerar o primeiro documento/ação)]]="",_xlfn.DAYS(TODAY(),J283),_xlfn.DAYS(Tabela2[[#This Row],[Data de atendimento do Ibama (considerar o primeiro documento/ação)]],J283))</f>
        <v>3</v>
      </c>
      <c r="BN283" s="108" t="str">
        <f>IF(Tabela2[[#This Row],[Atendido pelo Ibama ("Não" ou "Sim")]]="Não","Preencher", IF(Tabela2[[#This Row],[Atendido pelo Ibama ("Não" ou "Sim")]]="Sim","NA",""))</f>
        <v>NA</v>
      </c>
      <c r="BO283" s="114" t="s">
        <v>7100</v>
      </c>
      <c r="BP283" s="108" t="str">
        <f>IF(Tabela2[[#This Row],[Forma de atendimento (primeiro documento/ação)]]= "Outros (especificar)", "PREENCHER","NA")</f>
        <v>NA</v>
      </c>
      <c r="BQ283" s="106" t="s">
        <v>123</v>
      </c>
      <c r="BR283" s="108" t="str">
        <f>IF(Tabela2[[#This Row],[Equipe do Ibama foi a campo? Houve sobrevoo do Poseidon?]] = "Sim", "PREENCHER","NA")</f>
        <v>NA</v>
      </c>
      <c r="BS283" s="108" t="str">
        <f>IF(Tabela2[[#This Row],[Se sim, foi emitida Ordem de Emergência? (informações vinculada à coluna CK)]] = "Sim", "PREENCHER","NA")</f>
        <v>NA</v>
      </c>
      <c r="BT283" s="108" t="s">
        <v>7101</v>
      </c>
      <c r="BU283" s="108" t="s">
        <v>2696</v>
      </c>
      <c r="BV283" s="108" t="s">
        <v>123</v>
      </c>
      <c r="BW283" s="108" t="s">
        <v>2696</v>
      </c>
      <c r="BX283" s="106" t="s">
        <v>7102</v>
      </c>
      <c r="BY283" s="140">
        <v>45916</v>
      </c>
      <c r="BZ283" s="104">
        <f>IF(Tabela2[[#This Row],[Data do documento de encerramento]]="NA","NA",IF(Tabela2[[#This Row],[Data do documento de encerramento]]="","Pendente de conclusão/ encerramento",_xlfn.DAYS(Tabela2[[#This Row],[Data do documento de encerramento]],J283)))</f>
        <v>142</v>
      </c>
      <c r="CA283" s="107"/>
      <c r="CB283" s="107" t="s">
        <v>7158</v>
      </c>
      <c r="CC283" s="130" t="s">
        <v>7104</v>
      </c>
      <c r="CD283" s="107" t="s">
        <v>123</v>
      </c>
      <c r="CE283" s="107" t="s">
        <v>123</v>
      </c>
      <c r="CF283" s="107" t="s">
        <v>7105</v>
      </c>
    </row>
    <row r="284" spans="1:84" ht="45.75" hidden="1">
      <c r="A284" s="169">
        <v>202542846839</v>
      </c>
      <c r="B284" s="267" t="s">
        <v>8417</v>
      </c>
      <c r="C284" s="108" t="str">
        <f>VLOOKUP(Tabela2[[#This Row],[SIEMA]],Siema2025,4,FALSE)</f>
        <v xml:space="preserve"> SP</v>
      </c>
      <c r="D284" s="106" t="str">
        <f>VLOOKUP(Tabela2[[#This Row],[SIEMA]],Siema2025,3,FALSE)</f>
        <v xml:space="preserve">Cravinhos </v>
      </c>
      <c r="E284" s="106" t="s">
        <v>8418</v>
      </c>
      <c r="F284" s="106" t="s">
        <v>8419</v>
      </c>
      <c r="G284" s="106" t="s">
        <v>8420</v>
      </c>
      <c r="H284" s="106" t="s">
        <v>8421</v>
      </c>
      <c r="I284" s="104" t="s">
        <v>7114</v>
      </c>
      <c r="J284" s="105">
        <f>VLOOKUP(Tabela2[[#This Row],[SIEMA]],Siema2025,2,FALSE)</f>
        <v>45775</v>
      </c>
      <c r="K284" s="105" t="str">
        <f>VLOOKUP(Tabela2[[#This Row],[SIEMA]],Siema2025,16,FALSE)</f>
        <v>Segunda</v>
      </c>
      <c r="L284" s="106" t="str">
        <f>IF(Tabela2[[#This Row],[Data]]="","Sem Informação",VLOOKUP(MONTH(Tabela2[[#This Row],[Data]]),'[1]Validação de dados'!$I$1:$J$13,2,0))</f>
        <v>Abril</v>
      </c>
      <c r="M284" s="104">
        <f>YEAR(Tabela2[[#This Row],[Data]])</f>
        <v>2025</v>
      </c>
      <c r="N284" s="105" t="str">
        <f>VLOOKUP(Tabela2[[#This Row],[SIEMA]],Siema2025,17,FALSE)</f>
        <v>Matutino</v>
      </c>
      <c r="O284" s="105" t="str">
        <f>VLOOKUP(Tabela2[[#This Row],[SIEMA]],Siema2025,5,FALSE)</f>
        <v>Duto</v>
      </c>
      <c r="P284" s="104" t="str">
        <f>VLOOKUP(Tabela2[[#This Row],[SIEMA]],Siema2025,21,FALSE)</f>
        <v>Faixa de Dutos OSBRA km 178+800</v>
      </c>
      <c r="Q284" s="104">
        <v>1202</v>
      </c>
      <c r="R284" s="104" t="s">
        <v>8422</v>
      </c>
      <c r="S284" s="107" t="str">
        <f>IF(Q284="","", IF(Q284="NC","", IF(Q284="NE","", IF(Q284="NA","",IFERROR(VLOOKUP(Q284,Produtos!$A$1:$C$2319,2,FALSE),"Não Cadastrado")))))</f>
        <v>GASÓLEO ou ÓLEO DIESEL ou ÓLEO PARA AQUECIMENTO, LEVE</v>
      </c>
      <c r="T284" s="104" t="s">
        <v>7916</v>
      </c>
      <c r="U284" s="104" t="str">
        <f>VLOOKUP(Tabela2[[#This Row],[SIEMA]],Siema2025,12,FALSE)</f>
        <v xml:space="preserve"> </v>
      </c>
      <c r="V284" s="104">
        <f>IF(Q284="","",IF(ISNUMBER(Q284)=FALSE,"Não se aplica",IFERROR(VLOOKUP(Q284,Produtos!$A$1:$C$2319,3,FALSE),"Não Cadastrado")))</f>
        <v>3</v>
      </c>
      <c r="W284" s="104" t="str">
        <f>VLOOKUP(Tabela2[[#This Row],[SIEMA]],Siema2025,10,FALSE)</f>
        <v/>
      </c>
      <c r="X284" s="113" t="str">
        <f>IF(Tabela2[[#This Row],[Origem do acidente]] = "Plataforma", "PREENCHER","NA")</f>
        <v>NA</v>
      </c>
      <c r="Y284" s="109" t="str">
        <f>IF(W284="","", IF(W284="NC","", IF(W284="NE","", IF(W284="NA","",IFERROR(VLOOKUP(W284,Produtos!$A$1:$C$2319,2,FALSE),"Não Cadastrado")))))</f>
        <v/>
      </c>
      <c r="Z284" s="104" t="str">
        <f>VLOOKUP(Tabela2[[#This Row],[SIEMA]],Siema2025,11,FALSE)</f>
        <v xml:space="preserve"> </v>
      </c>
      <c r="AA284" s="104" t="str">
        <f>VLOOKUP(Tabela2[[#This Row],[SIEMA]],Siema2025,12,FALSE)</f>
        <v xml:space="preserve"> </v>
      </c>
      <c r="AB284" s="104" t="str">
        <f>IF(W284="","",IF(ISNUMBER(W284)=FALSE,"Não se aplica",IFERROR(VLOOKUP(W284,Produtos!$A$1:$C$2319,3,FALSE),"Não Cadastrado")))</f>
        <v/>
      </c>
      <c r="AC284" s="104"/>
      <c r="AD284" s="108" t="str">
        <f>IF(Tabela2[[#This Row],[Origem do acidente]] = "Plataforma", "PREENCHER","NA")</f>
        <v>NA</v>
      </c>
      <c r="AE284" s="107" t="str">
        <f>IF(AC284="","", IF(AC284="NC","", IF(AC284="NE","", IF(AC284="NA","",IFERROR(VLOOKUP(AC284,Produtos!$A$1:$C$2319,2,FALSE),"Não Cadastrado")))))</f>
        <v/>
      </c>
      <c r="AF284" s="104"/>
      <c r="AG284" s="104"/>
      <c r="AH284" s="104" t="str">
        <f>IF(AC284="","",IF(ISNUMBER(AC284)=FALSE,"Não se aplica",IFERROR(VLOOKUP(AC284,Produtos!$A$1:$C$2319,3,FALSE),"Não Cadastrado")))</f>
        <v/>
      </c>
      <c r="AI284" s="104"/>
      <c r="AJ284" s="104" t="str">
        <f>VLOOKUP(Tabela2[[#This Row],[SIEMA]],Siema2025,26,FALSE)</f>
        <v>Após denúncia pelo telefone 168, técnicos da Transpetro identificaram derivação clandestina no OSBRA 20", na área da válvula VES-20120.</v>
      </c>
      <c r="AK284" s="107" t="s">
        <v>7122</v>
      </c>
      <c r="AL284" s="107"/>
      <c r="AM284" s="107"/>
      <c r="AN284" s="108" t="str">
        <f>VLOOKUP(Tabela2[[#This Row],[SIEMA]],Siema2025,51,FALSE)</f>
        <v/>
      </c>
      <c r="AO284" s="108" t="str">
        <f>VLOOKUP(Tabela2[[#This Row],[SIEMA]],Siema2025,53,FALSE)</f>
        <v/>
      </c>
      <c r="AP284" s="108" t="str">
        <f>VLOOKUP(Tabela2[[#This Row],[SIEMA]],Siema2025,55,FALSE)</f>
        <v/>
      </c>
      <c r="AQ284" s="108" t="str">
        <f>VLOOKUP(Tabela2[[#This Row],[SIEMA]],Siema2025,57,FALSE)</f>
        <v/>
      </c>
      <c r="AR284" s="108" t="str">
        <f>VLOOKUP(Tabela2[[#This Row],[SIEMA]],Siema2025,59,FALSE)</f>
        <v/>
      </c>
      <c r="AS284" s="108" t="str">
        <f>VLOOKUP(Tabela2[[#This Row],[SIEMA]],Siema2025,61,FALSE)</f>
        <v/>
      </c>
      <c r="AT284" s="108" t="str">
        <f>VLOOKUP(Tabela2[[#This Row],[SIEMA]],Siema2025,63,FALSE)</f>
        <v/>
      </c>
      <c r="AU284" s="108" t="s">
        <v>7183</v>
      </c>
      <c r="AV284" s="108" t="str">
        <f>VLOOKUP(Tabela2[[#This Row],[SIEMA]],Siema2025,67,FALSE)</f>
        <v/>
      </c>
      <c r="AW284" s="108" t="str">
        <f>VLOOKUP(Tabela2[[#This Row],[SIEMA]],Siema2025,69,FALSE)</f>
        <v/>
      </c>
      <c r="AX284" s="108" t="str">
        <f>VLOOKUP(Tabela2[[#This Row],[SIEMA]],Siema2025,71,FALSE)</f>
        <v/>
      </c>
      <c r="AY284" s="108" t="str">
        <f>VLOOKUP(Tabela2[[#This Row],[SIEMA]],Siema2025,73,FALSE)</f>
        <v/>
      </c>
      <c r="AZ284" s="108" t="str">
        <f>VLOOKUP(Tabela2[[#This Row],[SIEMA]],Siema2025,75,FALSE)</f>
        <v/>
      </c>
      <c r="BA284" s="108" t="str">
        <f>VLOOKUP(Tabela2[[#This Row],[SIEMA]],Siema2025,77,FALSE)</f>
        <v/>
      </c>
      <c r="BB284" s="108"/>
      <c r="BC284" s="108" t="str">
        <f>IF(Tabela2[[#This Row],[Outro(s) ]] = "X", "PREENCHER","NA")</f>
        <v>NA</v>
      </c>
      <c r="BD284" s="108" t="str">
        <f>VLOOKUP(Tabela2[[#This Row],[SIEMA]],Siema2025,82,FALSE)</f>
        <v/>
      </c>
      <c r="BE284" s="108" t="str">
        <f>VLOOKUP(Tabela2[[#This Row],[SIEMA]],Siema2025,81,FALSE)</f>
        <v/>
      </c>
      <c r="BF284" s="110" t="str">
        <f>VLOOKUP(Tabela2[[#This Row],[SIEMA]],Siema2025,28,FALSE)</f>
        <v>Petrobras Transporte S.A. - Transpetro</v>
      </c>
      <c r="BG284" s="110"/>
      <c r="BH284" s="111" t="str">
        <f>VLOOKUP(Tabela2[[#This Row],[SIEMA]],Siema2025,29,FALSE)</f>
        <v>02709449000159</v>
      </c>
      <c r="BI284" s="112" t="str">
        <f>VLOOKUP(Tabela2[[#This Row],[SIEMA]],Siema2025,107,FALSE)</f>
        <v>Não</v>
      </c>
      <c r="BJ284" s="107" t="s">
        <v>7099</v>
      </c>
      <c r="BK284" s="104" t="s">
        <v>123</v>
      </c>
      <c r="BL284" s="140"/>
      <c r="BM284" s="108" t="s">
        <v>7127</v>
      </c>
      <c r="BN284" s="108" t="s">
        <v>7930</v>
      </c>
      <c r="BO284" s="114" t="s">
        <v>637</v>
      </c>
      <c r="BP284" s="108" t="str">
        <f>IF(Tabela2[[#This Row],[Forma de atendimento (primeiro documento/ação)]]= "Outros (especificar)", "PREENCHER","NA")</f>
        <v>NA</v>
      </c>
      <c r="BQ284" s="106"/>
      <c r="BR284" s="108" t="str">
        <f>IF(Tabela2[[#This Row],[Equipe do Ibama foi a campo? Houve sobrevoo do Poseidon?]] = "Sim", "PREENCHER","NA")</f>
        <v>NA</v>
      </c>
      <c r="BS284" s="108" t="str">
        <f>IF(Tabela2[[#This Row],[Se sim, foi emitida Ordem de Emergência? (informações vinculada à coluna CK)]] = "Sim", "PREENCHER","NA")</f>
        <v>NA</v>
      </c>
      <c r="BT284" s="108" t="str">
        <f>IF(Tabela2[[#This Row],[Foi elaborado Relatório de Vistoria pelo Ibama? (informações vinculada à coluna CK)]] = "Sim", "PREENCHER","NA")</f>
        <v>NA</v>
      </c>
      <c r="BU284" s="108" t="str">
        <f>IF(Tabela2[[#This Row],[Houve envio de Informações Pós-acidente (preencher "não se aplica" quando de competência estadual/municipal)]] = "Sim", "PREENCHER","NA")</f>
        <v>NA</v>
      </c>
      <c r="BV284" s="108" t="str">
        <f>IF(Tabela2[[#This Row],[Houve avaliação das informações pós-acidente solicitadas/enviadas?]] = "Sim", "PREENCHER","NA")</f>
        <v>NA</v>
      </c>
      <c r="BW284" s="108" t="str">
        <f>IF(Tabela2[[#This Row],[O Ibama aguarda resposta da empresa/OEMA, etc?]] = "Sim", "PREENCHER","NA")</f>
        <v>NA</v>
      </c>
      <c r="BX284" s="106" t="s">
        <v>7127</v>
      </c>
      <c r="BY284" s="140"/>
      <c r="BZ284" s="104" t="s">
        <v>7127</v>
      </c>
      <c r="CA284" s="107" t="s">
        <v>8423</v>
      </c>
      <c r="CB284" s="107"/>
      <c r="CC284" s="130"/>
      <c r="CD284" s="107"/>
      <c r="CE284" s="107"/>
      <c r="CF284" s="107"/>
    </row>
    <row r="285" spans="1:84" ht="30.75" hidden="1">
      <c r="A285" s="199">
        <v>202542932434</v>
      </c>
      <c r="B285" s="170" t="s">
        <v>8424</v>
      </c>
      <c r="C285" s="108" t="str">
        <f>VLOOKUP(Tabela2[[#This Row],[SIEMA]],Siema2025,4,FALSE)</f>
        <v xml:space="preserve"> SP</v>
      </c>
      <c r="D285" s="106" t="str">
        <f>VLOOKUP(Tabela2[[#This Row],[SIEMA]],Siema2025,3,FALSE)</f>
        <v xml:space="preserve">São Vicente </v>
      </c>
      <c r="E285" s="106" t="s">
        <v>8425</v>
      </c>
      <c r="F285" s="106"/>
      <c r="G285" s="106" t="s">
        <v>8426</v>
      </c>
      <c r="H285" s="106" t="s">
        <v>8427</v>
      </c>
      <c r="I285" s="104" t="s">
        <v>7114</v>
      </c>
      <c r="J285" s="105">
        <f>VLOOKUP(Tabela2[[#This Row],[SIEMA]],Siema2025,2,FALSE)</f>
        <v>45775</v>
      </c>
      <c r="K285" s="105" t="str">
        <f>VLOOKUP(Tabela2[[#This Row],[SIEMA]],Siema2025,16,FALSE)</f>
        <v>Segunda</v>
      </c>
      <c r="L285" s="106" t="str">
        <f>IF(Tabela2[[#This Row],[Data]]="","Sem Informação",VLOOKUP(MONTH(Tabela2[[#This Row],[Data]]),'[1]Validação de dados'!$I$1:$J$13,2,0))</f>
        <v>Abril</v>
      </c>
      <c r="M285" s="104">
        <f>YEAR(Tabela2[[#This Row],[Data]])</f>
        <v>2025</v>
      </c>
      <c r="N285" s="105" t="str">
        <f>VLOOKUP(Tabela2[[#This Row],[SIEMA]],Siema2025,17,FALSE)</f>
        <v>Noturno</v>
      </c>
      <c r="O285" s="105" t="str">
        <f>VLOOKUP(Tabela2[[#This Row],[SIEMA]],Siema2025,5,FALSE)</f>
        <v>Ferrovia</v>
      </c>
      <c r="P285" s="104" t="str">
        <f>VLOOKUP(Tabela2[[#This Row],[SIEMA]],Siema2025,21,FALSE)</f>
        <v>Vandalismo com abertura de vagão ferroviária graneleiro carregado com soja</v>
      </c>
      <c r="Q285" s="104" t="s">
        <v>7127</v>
      </c>
      <c r="R285" s="104" t="s">
        <v>7127</v>
      </c>
      <c r="S285" s="107" t="s">
        <v>7462</v>
      </c>
      <c r="T285" s="104" t="str">
        <f>VLOOKUP(Tabela2[[#This Row],[SIEMA]],Siema2025,11,FALSE)</f>
        <v>100</v>
      </c>
      <c r="U285" s="104" t="s">
        <v>7121</v>
      </c>
      <c r="V285" s="104" t="s">
        <v>7127</v>
      </c>
      <c r="W285" s="104"/>
      <c r="X285" s="113"/>
      <c r="Y285" s="109" t="str">
        <f>IF(W285="","", IF(W285="NC","", IF(W285="NE","", IF(W285="NA","",IFERROR(VLOOKUP(W285,Produtos!$A$1:$C$2319,2,FALSE),"Não Cadastrado")))))</f>
        <v/>
      </c>
      <c r="Z285" s="104"/>
      <c r="AA285" s="104"/>
      <c r="AB285" s="104" t="str">
        <f>IF(W285="","",IF(ISNUMBER(W285)=FALSE,"Não se aplica",IFERROR(VLOOKUP(W285,Produtos!$A$1:$C$2319,3,FALSE),"Não Cadastrado")))</f>
        <v/>
      </c>
      <c r="AC285" s="104"/>
      <c r="AD285" s="108"/>
      <c r="AE285" s="107" t="str">
        <f>IF(AC285="","", IF(AC285="NC","", IF(AC285="NE","", IF(AC285="NA","",IFERROR(VLOOKUP(AC285,Produtos!$A$1:$C$2319,2,FALSE),"Não Cadastrado")))))</f>
        <v/>
      </c>
      <c r="AF285" s="104"/>
      <c r="AG285" s="104"/>
      <c r="AH285" s="104" t="str">
        <f>IF(AC285="","",IF(ISNUMBER(AC285)=FALSE,"Não se aplica",IFERROR(VLOOKUP(AC285,Produtos!$A$1:$C$2319,3,FALSE),"Não Cadastrado")))</f>
        <v/>
      </c>
      <c r="AI285" s="104"/>
      <c r="AJ285" s="104" t="str">
        <f>VLOOKUP(Tabela2[[#This Row],[SIEMA]],Siema2025,26,FALSE)</f>
        <v>Ato criminoso caracterizado pela abertura de vagão graneleiro ferroviário carregado com soja.</v>
      </c>
      <c r="AK285" s="107" t="s">
        <v>7122</v>
      </c>
      <c r="AL285" s="107"/>
      <c r="AM285" s="107"/>
      <c r="AN285" s="108" t="str">
        <f>VLOOKUP(Tabela2[[#This Row],[SIEMA]],Siema2025,51,FALSE)</f>
        <v/>
      </c>
      <c r="AO285" s="108" t="str">
        <f>VLOOKUP(Tabela2[[#This Row],[SIEMA]],Siema2025,53,FALSE)</f>
        <v/>
      </c>
      <c r="AP285" s="108" t="str">
        <f>VLOOKUP(Tabela2[[#This Row],[SIEMA]],Siema2025,55,FALSE)</f>
        <v/>
      </c>
      <c r="AQ285" s="108" t="str">
        <f>VLOOKUP(Tabela2[[#This Row],[SIEMA]],Siema2025,57,FALSE)</f>
        <v/>
      </c>
      <c r="AR285" s="108" t="str">
        <f>VLOOKUP(Tabela2[[#This Row],[SIEMA]],Siema2025,59,FALSE)</f>
        <v/>
      </c>
      <c r="AS285" s="108" t="str">
        <f>VLOOKUP(Tabela2[[#This Row],[SIEMA]],Siema2025,61,FALSE)</f>
        <v/>
      </c>
      <c r="AT285" s="108" t="str">
        <f>VLOOKUP(Tabela2[[#This Row],[SIEMA]],Siema2025,63,FALSE)</f>
        <v/>
      </c>
      <c r="AU285" s="108" t="str">
        <f>VLOOKUP(Tabela2[[#This Row],[SIEMA]],Siema2025,65,FALSE)</f>
        <v>X</v>
      </c>
      <c r="AV285" s="108" t="str">
        <f>VLOOKUP(Tabela2[[#This Row],[SIEMA]],Siema2025,67,FALSE)</f>
        <v/>
      </c>
      <c r="AW285" s="108" t="str">
        <f>VLOOKUP(Tabela2[[#This Row],[SIEMA]],Siema2025,69,FALSE)</f>
        <v/>
      </c>
      <c r="AX285" s="108" t="str">
        <f>VLOOKUP(Tabela2[[#This Row],[SIEMA]],Siema2025,71,FALSE)</f>
        <v/>
      </c>
      <c r="AY285" s="108" t="str">
        <f>VLOOKUP(Tabela2[[#This Row],[SIEMA]],Siema2025,73,FALSE)</f>
        <v/>
      </c>
      <c r="AZ285" s="108" t="str">
        <f>VLOOKUP(Tabela2[[#This Row],[SIEMA]],Siema2025,75,FALSE)</f>
        <v/>
      </c>
      <c r="BA285" s="108" t="str">
        <f>VLOOKUP(Tabela2[[#This Row],[SIEMA]],Siema2025,77,FALSE)</f>
        <v/>
      </c>
      <c r="BB285" s="108" t="str">
        <f>VLOOKUP(Tabela2[[#This Row],[SIEMA]],Siema2025,79,FALSE)</f>
        <v/>
      </c>
      <c r="BC285" s="108" t="str">
        <f>IF(Tabela2[[#This Row],[Outro(s) ]] = "X", "PREENCHER","NA")</f>
        <v>NA</v>
      </c>
      <c r="BD285" s="108" t="str">
        <f>VLOOKUP(Tabela2[[#This Row],[SIEMA]],Siema2025,82,FALSE)</f>
        <v/>
      </c>
      <c r="BE285" s="108" t="str">
        <f>VLOOKUP(Tabela2[[#This Row],[SIEMA]],Siema2025,81,FALSE)</f>
        <v/>
      </c>
      <c r="BF285" s="110" t="s">
        <v>3066</v>
      </c>
      <c r="BG285" s="110" t="s">
        <v>7123</v>
      </c>
      <c r="BH285" s="111" t="str">
        <f>VLOOKUP(Tabela2[[#This Row],[SIEMA]],Siema2025,29,FALSE)</f>
        <v>02502844000166</v>
      </c>
      <c r="BI285" s="112" t="str">
        <f>VLOOKUP(Tabela2[[#This Row],[SIEMA]],Siema2025,107,FALSE)</f>
        <v>Não</v>
      </c>
      <c r="BJ285" s="107" t="s">
        <v>7099</v>
      </c>
      <c r="BK285" s="104" t="s">
        <v>2696</v>
      </c>
      <c r="BL285" s="140">
        <v>45783</v>
      </c>
      <c r="BM285" s="108">
        <f ca="1">IF(Tabela2[[#This Row],[Data de atendimento do Ibama (considerar o primeiro documento/ação)]]="",_xlfn.DAYS(TODAY(),J285),_xlfn.DAYS(Tabela2[[#This Row],[Data de atendimento do Ibama (considerar o primeiro documento/ação)]],J285))</f>
        <v>8</v>
      </c>
      <c r="BN285" s="108" t="str">
        <f>IF(Tabela2[[#This Row],[Atendido pelo Ibama ("Não" ou "Sim")]]="Não","Preencher", IF(Tabela2[[#This Row],[Atendido pelo Ibama ("Não" ou "Sim")]]="Sim","NA",""))</f>
        <v>NA</v>
      </c>
      <c r="BO285" s="114" t="s">
        <v>7100</v>
      </c>
      <c r="BP285" s="108" t="str">
        <f>IF(Tabela2[[#This Row],[Forma de atendimento (primeiro documento/ação)]]= "Outros (especificar)", "PREENCHER","NA")</f>
        <v>NA</v>
      </c>
      <c r="BQ285" s="106" t="s">
        <v>123</v>
      </c>
      <c r="BR285" s="108" t="str">
        <f>IF(Tabela2[[#This Row],[Equipe do Ibama foi a campo? Houve sobrevoo do Poseidon?]] = "Sim", "PREENCHER","NA")</f>
        <v>NA</v>
      </c>
      <c r="BS285" s="108" t="str">
        <f>IF(Tabela2[[#This Row],[Se sim, foi emitida Ordem de Emergência? (informações vinculada à coluna CK)]] = "Sim", "PREENCHER","NA")</f>
        <v>NA</v>
      </c>
      <c r="BT285" s="108" t="s">
        <v>7126</v>
      </c>
      <c r="BU285" s="108" t="s">
        <v>2696</v>
      </c>
      <c r="BV285" s="108" t="s">
        <v>123</v>
      </c>
      <c r="BW285" s="108" t="s">
        <v>123</v>
      </c>
      <c r="BX285" s="106" t="s">
        <v>7127</v>
      </c>
      <c r="BY285" s="106"/>
      <c r="BZ285" s="104" t="str">
        <f>IF(Tabela2[[#This Row],[Data do documento de encerramento]]="NA","NA",IF(Tabela2[[#This Row],[Data do documento de encerramento]]="","Pendente de conclusão/ encerramento",_xlfn.DAYS(Tabela2[[#This Row],[Data do documento de encerramento]],J285)))</f>
        <v>Pendente de conclusão/ encerramento</v>
      </c>
      <c r="CA285" s="107" t="s">
        <v>7128</v>
      </c>
      <c r="CB285" s="107"/>
      <c r="CC285" s="129"/>
      <c r="CD285" s="107"/>
      <c r="CE285" s="107"/>
      <c r="CF285" s="107"/>
    </row>
    <row r="286" spans="1:84" ht="60.75">
      <c r="A286" s="169">
        <v>202543039654</v>
      </c>
      <c r="B286" s="170" t="s">
        <v>8428</v>
      </c>
      <c r="C286" s="108" t="s">
        <v>7135</v>
      </c>
      <c r="D286" s="106" t="s">
        <v>637</v>
      </c>
      <c r="E286" s="106" t="s">
        <v>2910</v>
      </c>
      <c r="F286" s="106"/>
      <c r="G286" s="106" t="s">
        <v>8429</v>
      </c>
      <c r="H286" s="106" t="s">
        <v>8430</v>
      </c>
      <c r="I286" s="104" t="str">
        <f>VLOOKUP(Tabela2[[#This Row],[SIEMA]],Siema2025,19,FALSE)</f>
        <v>Campos</v>
      </c>
      <c r="J286" s="105">
        <f>VLOOKUP(Tabela2[[#This Row],[SIEMA]],Siema2025,2,FALSE)</f>
        <v>45775</v>
      </c>
      <c r="K286" s="105" t="str">
        <f>VLOOKUP(Tabela2[[#This Row],[SIEMA]],Siema2025,16,FALSE)</f>
        <v>Segunda</v>
      </c>
      <c r="L286" s="106" t="str">
        <f>IF(Tabela2[[#This Row],[Data]]="","Sem Informação",VLOOKUP(MONTH(Tabela2[[#This Row],[Data]]),'[1]Validação de dados'!$I$1:$J$13,2,0))</f>
        <v>Abril</v>
      </c>
      <c r="M286" s="104">
        <f>YEAR(Tabela2[[#This Row],[Data]])</f>
        <v>2025</v>
      </c>
      <c r="N286" s="105" t="str">
        <f>VLOOKUP(Tabela2[[#This Row],[SIEMA]],Siema2025,17,FALSE)</f>
        <v>Madrugada</v>
      </c>
      <c r="O286" s="105" t="str">
        <f>VLOOKUP(Tabela2[[#This Row],[SIEMA]],Siema2025,5,FALSE)</f>
        <v>Plataforma</v>
      </c>
      <c r="P286" s="104" t="str">
        <f>VLOOKUP(Tabela2[[#This Row],[SIEMA]],Siema2025,21,FALSE)</f>
        <v>Sonda Q7000</v>
      </c>
      <c r="Q286" s="104" t="s">
        <v>7094</v>
      </c>
      <c r="R286" s="104" t="s">
        <v>8431</v>
      </c>
      <c r="S286" s="107" t="s">
        <v>7147</v>
      </c>
      <c r="T286" s="104" t="str">
        <f>VLOOKUP(Tabela2[[#This Row],[SIEMA]],Siema2025,11,FALSE)</f>
        <v>0.6</v>
      </c>
      <c r="U286" s="104" t="str">
        <f>VLOOKUP(Tabela2[[#This Row],[SIEMA]],Siema2025,12,FALSE)</f>
        <v>M3</v>
      </c>
      <c r="V286" s="104" t="str">
        <f>IF(Q286="","",IF(ISNUMBER(Q286)=FALSE,"Não se aplica",IFERROR(VLOOKUP(Q286,Produtos!$A$1:$C$2319,3,FALSE),"Não Cadastrado")))</f>
        <v>Não se aplica</v>
      </c>
      <c r="W286" s="104"/>
      <c r="X286" s="113" t="str">
        <f>IF(Tabela2[[#This Row],[Origem do acidente]] = "Plataforma", "PREENCHER","NA")</f>
        <v>PREENCHER</v>
      </c>
      <c r="Y286" s="109" t="str">
        <f>IF(W286="","", IF(W286="NC","", IF(W286="NE","", IF(W286="NA","",IFERROR(VLOOKUP(W286,Produtos!$A$1:$C$2319,2,FALSE),"Não Cadastrado")))))</f>
        <v/>
      </c>
      <c r="Z286" s="104"/>
      <c r="AA286" s="104"/>
      <c r="AB286" s="104" t="str">
        <f>IF(W286="","",IF(ISNUMBER(W286)=FALSE,"Não se aplica",IFERROR(VLOOKUP(W286,Produtos!$A$1:$C$2319,3,FALSE),"Não Cadastrado")))</f>
        <v/>
      </c>
      <c r="AC286" s="104"/>
      <c r="AD286" s="108" t="str">
        <f>IF(Tabela2[[#This Row],[Origem do acidente]] = "Plataforma", "PREENCHER","NA")</f>
        <v>PREENCHER</v>
      </c>
      <c r="AE286" s="107" t="str">
        <f>IF(AC286="","", IF(AC286="NC","", IF(AC286="NE","", IF(AC286="NA","",IFERROR(VLOOKUP(AC286,Produtos!$A$1:$C$2319,2,FALSE),"Não Cadastrado")))))</f>
        <v/>
      </c>
      <c r="AF286" s="104"/>
      <c r="AG286" s="104"/>
      <c r="AH286" s="104" t="str">
        <f>IF(AC286="","",IF(ISNUMBER(AC286)=FALSE,"Não se aplica",IFERROR(VLOOKUP(AC286,Produtos!$A$1:$C$2319,3,FALSE),"Não Cadastrado")))</f>
        <v/>
      </c>
      <c r="AI286" s="104"/>
      <c r="AJ286" s="104" t="str">
        <f>VLOOKUP(Tabela2[[#This Row],[SIEMA]],Siema2025,26,FALSE)</f>
        <v>Provável falha na tubulação e/ou de um afrouxamento do conector. O relatório será revisado e atualizado quando a BOP de intervenção chegar na superfície. Uma análise detalhada para confirmar o tipo da falha será realizada.</v>
      </c>
      <c r="AK286" s="107" t="s">
        <v>7112</v>
      </c>
      <c r="AL286" s="107"/>
      <c r="AM286" s="107"/>
      <c r="AN286" s="108" t="str">
        <f>VLOOKUP(Tabela2[[#This Row],[SIEMA]],Siema2025,51,FALSE)</f>
        <v/>
      </c>
      <c r="AO286" s="108" t="str">
        <f>VLOOKUP(Tabela2[[#This Row],[SIEMA]],Siema2025,53,FALSE)</f>
        <v/>
      </c>
      <c r="AP286" s="108" t="str">
        <f>VLOOKUP(Tabela2[[#This Row],[SIEMA]],Siema2025,55,FALSE)</f>
        <v/>
      </c>
      <c r="AQ286" s="108" t="str">
        <f>VLOOKUP(Tabela2[[#This Row],[SIEMA]],Siema2025,57,FALSE)</f>
        <v/>
      </c>
      <c r="AR286" s="108" t="str">
        <f>VLOOKUP(Tabela2[[#This Row],[SIEMA]],Siema2025,59,FALSE)</f>
        <v/>
      </c>
      <c r="AS286" s="108" t="str">
        <f>VLOOKUP(Tabela2[[#This Row],[SIEMA]],Siema2025,61,FALSE)</f>
        <v>X</v>
      </c>
      <c r="AT286" s="108" t="str">
        <f>VLOOKUP(Tabela2[[#This Row],[SIEMA]],Siema2025,63,FALSE)</f>
        <v/>
      </c>
      <c r="AU286" s="108" t="str">
        <f>VLOOKUP(Tabela2[[#This Row],[SIEMA]],Siema2025,65,FALSE)</f>
        <v/>
      </c>
      <c r="AV286" s="108" t="str">
        <f>VLOOKUP(Tabela2[[#This Row],[SIEMA]],Siema2025,67,FALSE)</f>
        <v/>
      </c>
      <c r="AW286" s="108" t="str">
        <f>VLOOKUP(Tabela2[[#This Row],[SIEMA]],Siema2025,69,FALSE)</f>
        <v/>
      </c>
      <c r="AX286" s="108" t="str">
        <f>VLOOKUP(Tabela2[[#This Row],[SIEMA]],Siema2025,71,FALSE)</f>
        <v/>
      </c>
      <c r="AY286" s="108" t="str">
        <f>VLOOKUP(Tabela2[[#This Row],[SIEMA]],Siema2025,73,FALSE)</f>
        <v/>
      </c>
      <c r="AZ286" s="108" t="str">
        <f>VLOOKUP(Tabela2[[#This Row],[SIEMA]],Siema2025,75,FALSE)</f>
        <v/>
      </c>
      <c r="BA286" s="108" t="str">
        <f>VLOOKUP(Tabela2[[#This Row],[SIEMA]],Siema2025,77,FALSE)</f>
        <v/>
      </c>
      <c r="BB286" s="108" t="str">
        <f>VLOOKUP(Tabela2[[#This Row],[SIEMA]],Siema2025,79,FALSE)</f>
        <v/>
      </c>
      <c r="BC286" s="108" t="str">
        <f>IF(Tabela2[[#This Row],[Outro(s) ]] = "X", "PREENCHER","NA")</f>
        <v>NA</v>
      </c>
      <c r="BD286" s="108" t="str">
        <f>VLOOKUP(Tabela2[[#This Row],[SIEMA]],Siema2025,82,FALSE)</f>
        <v/>
      </c>
      <c r="BE286" s="108" t="str">
        <f>VLOOKUP(Tabela2[[#This Row],[SIEMA]],Siema2025,81,FALSE)</f>
        <v/>
      </c>
      <c r="BF286" s="110" t="str">
        <f>VLOOKUP(Tabela2[[#This Row],[SIEMA]],Siema2025,28,FALSE)</f>
        <v>SHELL BRASIL PETRÓLEO LTDA</v>
      </c>
      <c r="BG286" s="110"/>
      <c r="BH286" s="111" t="str">
        <f>VLOOKUP(Tabela2[[#This Row],[SIEMA]],Siema2025,29,FALSE)</f>
        <v>10456016000107</v>
      </c>
      <c r="BI286" s="112" t="str">
        <f>VLOOKUP(Tabela2[[#This Row],[SIEMA]],Siema2025,107,FALSE)</f>
        <v>Não</v>
      </c>
      <c r="BJ286" s="107" t="s">
        <v>7099</v>
      </c>
      <c r="BK286" s="104" t="s">
        <v>2696</v>
      </c>
      <c r="BL286" s="140">
        <v>45789</v>
      </c>
      <c r="BM286" s="108">
        <f ca="1">IF(Tabela2[[#This Row],[Data de atendimento do Ibama (considerar o primeiro documento/ação)]]="",_xlfn.DAYS(TODAY(),J286),_xlfn.DAYS(Tabela2[[#This Row],[Data de atendimento do Ibama (considerar o primeiro documento/ação)]],J286))</f>
        <v>14</v>
      </c>
      <c r="BN286" s="108" t="str">
        <f>IF(Tabela2[[#This Row],[Atendido pelo Ibama ("Não" ou "Sim")]]="Não","Preencher", IF(Tabela2[[#This Row],[Atendido pelo Ibama ("Não" ou "Sim")]]="Sim","NA",""))</f>
        <v>NA</v>
      </c>
      <c r="BO286" s="114" t="s">
        <v>7138</v>
      </c>
      <c r="BP286" s="108" t="str">
        <f>IF(Tabela2[[#This Row],[Forma de atendimento (primeiro documento/ação)]]= "Outros (especificar)", "PREENCHER","NA")</f>
        <v>NA</v>
      </c>
      <c r="BQ286" s="106" t="s">
        <v>123</v>
      </c>
      <c r="BR286" s="108" t="str">
        <f>IF(Tabela2[[#This Row],[Equipe do Ibama foi a campo? Houve sobrevoo do Poseidon?]] = "Sim", "PREENCHER","NA")</f>
        <v>NA</v>
      </c>
      <c r="BS286" s="108" t="str">
        <f>IF(Tabela2[[#This Row],[Se sim, foi emitida Ordem de Emergência? (informações vinculada à coluna CK)]] = "Sim", "PREENCHER","NA")</f>
        <v>NA</v>
      </c>
      <c r="BT286" s="108" t="s">
        <v>7101</v>
      </c>
      <c r="BU286" s="108" t="s">
        <v>123</v>
      </c>
      <c r="BV286" s="108" t="s">
        <v>123</v>
      </c>
      <c r="BW286" s="108" t="s">
        <v>123</v>
      </c>
      <c r="BX286" s="106"/>
      <c r="BY286" s="106"/>
      <c r="BZ286" s="104" t="str">
        <f>IF(Tabela2[[#This Row],[Data do documento de encerramento]]="NA","NA",IF(Tabela2[[#This Row],[Data do documento de encerramento]]="","Pendente de conclusão/ encerramento",_xlfn.DAYS(Tabela2[[#This Row],[Data do documento de encerramento]],J286)))</f>
        <v>Pendente de conclusão/ encerramento</v>
      </c>
      <c r="CA286" s="107"/>
      <c r="CB286" s="107"/>
      <c r="CC286" s="129" t="s">
        <v>7204</v>
      </c>
      <c r="CD286" s="107" t="s">
        <v>123</v>
      </c>
      <c r="CE286" s="107" t="s">
        <v>123</v>
      </c>
      <c r="CF286" s="107" t="s">
        <v>7149</v>
      </c>
    </row>
    <row r="287" spans="1:84" hidden="1">
      <c r="A287" s="169">
        <v>202552650407</v>
      </c>
      <c r="B287" s="170" t="s">
        <v>8432</v>
      </c>
      <c r="C287" s="108" t="str">
        <f>VLOOKUP(Tabela2[[#This Row],[SIEMA]],Siema2025,4,FALSE)</f>
        <v xml:space="preserve"> GO</v>
      </c>
      <c r="D287" s="106" t="str">
        <f>VLOOKUP(Tabela2[[#This Row],[SIEMA]],Siema2025,3,FALSE)</f>
        <v xml:space="preserve">Porangatu </v>
      </c>
      <c r="E287" s="106" t="s">
        <v>7392</v>
      </c>
      <c r="F287" s="106" t="s">
        <v>8433</v>
      </c>
      <c r="G287" s="106" t="s">
        <v>8434</v>
      </c>
      <c r="H287" s="106" t="s">
        <v>8435</v>
      </c>
      <c r="I287" s="104" t="s">
        <v>7114</v>
      </c>
      <c r="J287" s="105">
        <f>VLOOKUP(Tabela2[[#This Row],[SIEMA]],Siema2025,2,FALSE)</f>
        <v>45775</v>
      </c>
      <c r="K287" s="105" t="str">
        <f>VLOOKUP(Tabela2[[#This Row],[SIEMA]],Siema2025,16,FALSE)</f>
        <v>Segunda</v>
      </c>
      <c r="L287" s="106" t="str">
        <f>IF(Tabela2[[#This Row],[Data]]="","Sem Informação",VLOOKUP(MONTH(Tabela2[[#This Row],[Data]]),'[1]Validação de dados'!$I$1:$J$13,2,0))</f>
        <v>Abril</v>
      </c>
      <c r="M287" s="104">
        <f>YEAR(Tabela2[[#This Row],[Data]])</f>
        <v>2025</v>
      </c>
      <c r="N287" s="105" t="str">
        <f>VLOOKUP(Tabela2[[#This Row],[SIEMA]],Siema2025,17,FALSE)</f>
        <v>Vespertino</v>
      </c>
      <c r="O287" s="105" t="str">
        <f>VLOOKUP(Tabela2[[#This Row],[SIEMA]],Siema2025,5,FALSE)</f>
        <v>Rodovia</v>
      </c>
      <c r="P287" s="104" t="str">
        <f>VLOOKUP(Tabela2[[#This Row],[SIEMA]],Siema2025,21,FALSE)</f>
        <v/>
      </c>
      <c r="Q287" s="104">
        <v>3082</v>
      </c>
      <c r="R287" s="104" t="s">
        <v>7749</v>
      </c>
      <c r="S287" s="107" t="str">
        <f>IF(Q287="","", IF(Q287="NC","", IF(Q287="NE","", IF(Q287="NA","",IFERROR(VLOOKUP(Q287,Produtos!$A$1:$C$2319,2,FALSE),"Não Cadastrado")))))</f>
        <v>SUBSTÂNCIA QUE APRESENTA RISCO PARA O MEIO AMBIENTE, LÍQUIDA, N.E.</v>
      </c>
      <c r="T287" s="104">
        <v>86</v>
      </c>
      <c r="U287" s="104" t="s">
        <v>648</v>
      </c>
      <c r="V287" s="104">
        <f>IF(Q287="","",IF(ISNUMBER(Q287)=FALSE,"Não se aplica",IFERROR(VLOOKUP(Q287,Produtos!$A$1:$C$2319,3,FALSE),"Não Cadastrado")))</f>
        <v>9</v>
      </c>
      <c r="W287" s="104" t="str">
        <f>VLOOKUP(Tabela2[[#This Row],[SIEMA]],Siema2025,10,FALSE)</f>
        <v/>
      </c>
      <c r="X287" s="113" t="str">
        <f>IF(Tabela2[[#This Row],[Origem do acidente]] = "Plataforma", "PREENCHER","NA")</f>
        <v>NA</v>
      </c>
      <c r="Y287" s="109" t="str">
        <f>IF(W287="","", IF(W287="NC","", IF(W287="NE","", IF(W287="NA","",IFERROR(VLOOKUP(W287,Produtos!$A$1:$C$2319,2,FALSE),"Não Cadastrado")))))</f>
        <v/>
      </c>
      <c r="Z287" s="104" t="str">
        <f>VLOOKUP(Tabela2[[#This Row],[SIEMA]],Siema2025,11,FALSE)</f>
        <v xml:space="preserve"> </v>
      </c>
      <c r="AA287" s="104" t="str">
        <f>VLOOKUP(Tabela2[[#This Row],[SIEMA]],Siema2025,12,FALSE)</f>
        <v xml:space="preserve"> </v>
      </c>
      <c r="AB287" s="104" t="str">
        <f>IF(W287="","",IF(ISNUMBER(W287)=FALSE,"Não se aplica",IFERROR(VLOOKUP(W287,Produtos!$A$1:$C$2319,3,FALSE),"Não Cadastrado")))</f>
        <v/>
      </c>
      <c r="AC287" s="104"/>
      <c r="AD287" s="108" t="str">
        <f>IF(Tabela2[[#This Row],[Origem do acidente]] = "Plataforma", "PREENCHER","NA")</f>
        <v>NA</v>
      </c>
      <c r="AE287" s="107" t="str">
        <f>IF(AC287="","", IF(AC287="NC","", IF(AC287="NE","", IF(AC287="NA","",IFERROR(VLOOKUP(AC287,Produtos!$A$1:$C$2319,2,FALSE),"Não Cadastrado")))))</f>
        <v/>
      </c>
      <c r="AF287" s="104"/>
      <c r="AG287" s="104"/>
      <c r="AH287" s="104" t="str">
        <f>IF(AC287="","",IF(ISNUMBER(AC287)=FALSE,"Não se aplica",IFERROR(VLOOKUP(AC287,Produtos!$A$1:$C$2319,3,FALSE),"Não Cadastrado")))</f>
        <v/>
      </c>
      <c r="AI287" s="104"/>
      <c r="AJ287" s="104" t="str">
        <f>VLOOKUP(Tabela2[[#This Row],[SIEMA]],Siema2025,26,FALSE)</f>
        <v>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v>
      </c>
      <c r="AK287" s="107" t="s">
        <v>7190</v>
      </c>
      <c r="AL287" s="107" t="s">
        <v>7363</v>
      </c>
      <c r="AM287" s="107" t="s">
        <v>7182</v>
      </c>
      <c r="AN287" s="108" t="str">
        <f>VLOOKUP(Tabela2[[#This Row],[SIEMA]],Siema2025,51,FALSE)</f>
        <v/>
      </c>
      <c r="AO287" s="108" t="str">
        <f>VLOOKUP(Tabela2[[#This Row],[SIEMA]],Siema2025,53,FALSE)</f>
        <v/>
      </c>
      <c r="AP287" s="108" t="str">
        <f>VLOOKUP(Tabela2[[#This Row],[SIEMA]],Siema2025,55,FALSE)</f>
        <v/>
      </c>
      <c r="AQ287" s="108" t="str">
        <f>VLOOKUP(Tabela2[[#This Row],[SIEMA]],Siema2025,57,FALSE)</f>
        <v/>
      </c>
      <c r="AR287" s="108" t="str">
        <f>VLOOKUP(Tabela2[[#This Row],[SIEMA]],Siema2025,59,FALSE)</f>
        <v/>
      </c>
      <c r="AS287" s="108" t="str">
        <f>VLOOKUP(Tabela2[[#This Row],[SIEMA]],Siema2025,61,FALSE)</f>
        <v/>
      </c>
      <c r="AT287" s="108" t="str">
        <f>VLOOKUP(Tabela2[[#This Row],[SIEMA]],Siema2025,63,FALSE)</f>
        <v/>
      </c>
      <c r="AU287" s="108" t="str">
        <f>VLOOKUP(Tabela2[[#This Row],[SIEMA]],Siema2025,65,FALSE)</f>
        <v>X</v>
      </c>
      <c r="AV287" s="108" t="str">
        <f>VLOOKUP(Tabela2[[#This Row],[SIEMA]],Siema2025,67,FALSE)</f>
        <v/>
      </c>
      <c r="AW287" s="108" t="str">
        <f>VLOOKUP(Tabela2[[#This Row],[SIEMA]],Siema2025,69,FALSE)</f>
        <v/>
      </c>
      <c r="AX287" s="108" t="str">
        <f>VLOOKUP(Tabela2[[#This Row],[SIEMA]],Siema2025,71,FALSE)</f>
        <v/>
      </c>
      <c r="AY287" s="108" t="str">
        <f>VLOOKUP(Tabela2[[#This Row],[SIEMA]],Siema2025,73,FALSE)</f>
        <v/>
      </c>
      <c r="AZ287" s="108" t="str">
        <f>VLOOKUP(Tabela2[[#This Row],[SIEMA]],Siema2025,75,FALSE)</f>
        <v/>
      </c>
      <c r="BA287" s="108" t="str">
        <f>VLOOKUP(Tabela2[[#This Row],[SIEMA]],Siema2025,77,FALSE)</f>
        <v/>
      </c>
      <c r="BB287" s="108" t="str">
        <f>VLOOKUP(Tabela2[[#This Row],[SIEMA]],Siema2025,79,FALSE)</f>
        <v/>
      </c>
      <c r="BC287" s="108" t="str">
        <f>IF(Tabela2[[#This Row],[Outro(s) ]] = "X", "PREENCHER","NA")</f>
        <v>NA</v>
      </c>
      <c r="BD287" s="108" t="str">
        <f>VLOOKUP(Tabela2[[#This Row],[SIEMA]],Siema2025,82,FALSE)</f>
        <v/>
      </c>
      <c r="BE287" s="108" t="str">
        <f>VLOOKUP(Tabela2[[#This Row],[SIEMA]],Siema2025,81,FALSE)</f>
        <v/>
      </c>
      <c r="BF287" s="110" t="str">
        <f>VLOOKUP(Tabela2[[#This Row],[SIEMA]],Siema2025,28,FALSE)</f>
        <v>Petronac Combustíveis (TDC Distribuidora de Combus</v>
      </c>
      <c r="BG287" s="110"/>
      <c r="BH287" s="111" t="str">
        <f>VLOOKUP(Tabela2[[#This Row],[SIEMA]],Siema2025,29,FALSE)</f>
        <v>01241994000524</v>
      </c>
      <c r="BI287" s="112" t="str">
        <f>VLOOKUP(Tabela2[[#This Row],[SIEMA]],Siema2025,107,FALSE)</f>
        <v>Não</v>
      </c>
      <c r="BJ287" s="107" t="s">
        <v>7099</v>
      </c>
      <c r="BK287" s="104" t="s">
        <v>2696</v>
      </c>
      <c r="BL287" s="140">
        <v>45810</v>
      </c>
      <c r="BM287" s="108">
        <f ca="1">IF(Tabela2[[#This Row],[Data de atendimento do Ibama (considerar o primeiro documento/ação)]]="",_xlfn.DAYS(TODAY(),J287),_xlfn.DAYS(Tabela2[[#This Row],[Data de atendimento do Ibama (considerar o primeiro documento/ação)]],J287))</f>
        <v>35</v>
      </c>
      <c r="BN287" s="108" t="s">
        <v>7922</v>
      </c>
      <c r="BO287" s="114" t="s">
        <v>7124</v>
      </c>
      <c r="BP287" s="108" t="s">
        <v>8436</v>
      </c>
      <c r="BQ287" s="106" t="s">
        <v>2696</v>
      </c>
      <c r="BR287" s="108" t="s">
        <v>2696</v>
      </c>
      <c r="BS287" s="108" t="s">
        <v>2696</v>
      </c>
      <c r="BT287" s="108" t="s">
        <v>7126</v>
      </c>
      <c r="BU287" s="108" t="s">
        <v>2696</v>
      </c>
      <c r="BV287" s="108" t="s">
        <v>123</v>
      </c>
      <c r="BW287" s="108" t="s">
        <v>2696</v>
      </c>
      <c r="BX287" s="106" t="s">
        <v>7102</v>
      </c>
      <c r="BY287" s="140">
        <v>46121</v>
      </c>
      <c r="BZ287" s="104">
        <f>IF(Tabela2[[#This Row],[Data do documento de encerramento]]="NA","NA",IF(Tabela2[[#This Row],[Data do documento de encerramento]]="","Pendente de conclusão/ encerramento",_xlfn.DAYS(Tabela2[[#This Row],[Data do documento de encerramento]],J287)))</f>
        <v>346</v>
      </c>
      <c r="CA287" s="107" t="s">
        <v>7807</v>
      </c>
      <c r="CB287" s="107"/>
      <c r="CC287" s="129"/>
      <c r="CD287" s="107"/>
      <c r="CE287" s="107"/>
      <c r="CF287" s="107"/>
    </row>
    <row r="288" spans="1:84" ht="76.5">
      <c r="A288" s="182">
        <v>2025513650</v>
      </c>
      <c r="B288" s="118" t="s">
        <v>8437</v>
      </c>
      <c r="C288" s="108" t="s">
        <v>672</v>
      </c>
      <c r="D288" s="106" t="s">
        <v>637</v>
      </c>
      <c r="E288" s="106" t="s">
        <v>8438</v>
      </c>
      <c r="F288" s="106"/>
      <c r="G288" s="106" t="s">
        <v>8439</v>
      </c>
      <c r="H288" s="106" t="s">
        <v>8440</v>
      </c>
      <c r="I288" s="104" t="s">
        <v>124</v>
      </c>
      <c r="J288" s="105">
        <f>VLOOKUP(Tabela2[[#This Row],[SIEMA]],Siema2025,2,FALSE)</f>
        <v>45776</v>
      </c>
      <c r="K288" s="105" t="str">
        <f>VLOOKUP(Tabela2[[#This Row],[SIEMA]],Siema2025,16,FALSE)</f>
        <v>Terça</v>
      </c>
      <c r="L288" s="106" t="str">
        <f>IF(Tabela2[[#This Row],[Data]]="","Sem Informação",VLOOKUP(MONTH(Tabela2[[#This Row],[Data]]),'[1]Validação de dados'!$I$1:$J$13,2,0))</f>
        <v>Abril</v>
      </c>
      <c r="M288" s="104">
        <f>YEAR(Tabela2[[#This Row],[Data]])</f>
        <v>2025</v>
      </c>
      <c r="N288" s="105" t="str">
        <f>VLOOKUP(Tabela2[[#This Row],[SIEMA]],Siema2025,17,FALSE)</f>
        <v>Vespertino</v>
      </c>
      <c r="O288" s="105" t="s">
        <v>111</v>
      </c>
      <c r="P288" s="104" t="str">
        <f>VLOOKUP(Tabela2[[#This Row],[SIEMA]],Siema2025,21,FALSE)</f>
        <v>Sonda NS-62 (WEST AURIGA) em operação no poço 3-SPS-111D, Campo de Aram, Bacia de Santos.</v>
      </c>
      <c r="Q288" s="104" t="s">
        <v>7094</v>
      </c>
      <c r="R288" t="s">
        <v>7202</v>
      </c>
      <c r="S288" s="107" t="s">
        <v>7147</v>
      </c>
      <c r="T288" s="104">
        <v>3.7850000000000002E-2</v>
      </c>
      <c r="U288" s="104" t="s">
        <v>7111</v>
      </c>
      <c r="V288" s="104" t="str">
        <f>IF(Q288="","",IF(ISNUMBER(Q288)=FALSE,"Não se aplica",IFERROR(VLOOKUP(Q288,Produtos!$A$1:$C$2319,3,FALSE),"Não Cadastrado")))</f>
        <v>Não se aplica</v>
      </c>
      <c r="W288" s="104"/>
      <c r="X288" s="113"/>
      <c r="Y288" s="109" t="str">
        <f>IF(W288="","", IF(W288="NC","", IF(W288="NE","", IF(W288="NA","",IFERROR(VLOOKUP(W288,Produtos!$A$1:$C$2319,2,FALSE),"Não Cadastrado")))))</f>
        <v/>
      </c>
      <c r="Z288" s="104"/>
      <c r="AA288" s="104"/>
      <c r="AB288" s="104" t="str">
        <f>IF(W288="","",IF(ISNUMBER(W288)=FALSE,"Não se aplica",IFERROR(VLOOKUP(W288,Produtos!$A$1:$C$2319,3,FALSE),"Não Cadastrado")))</f>
        <v/>
      </c>
      <c r="AC288" s="104"/>
      <c r="AD288" s="108"/>
      <c r="AE288" s="107" t="str">
        <f>IF(AC288="","", IF(AC288="NC","", IF(AC288="NE","", IF(AC288="NA","",IFERROR(VLOOKUP(AC288,Produtos!$A$1:$C$2319,2,FALSE),"Não Cadastrado")))))</f>
        <v/>
      </c>
      <c r="AF288" s="104"/>
      <c r="AG288" s="104"/>
      <c r="AH288" s="104" t="str">
        <f>IF(AC288="","",IF(ISNUMBER(AC288)=FALSE,"Não se aplica",IFERROR(VLOOKUP(AC288,Produtos!$A$1:$C$2319,3,FALSE),"Não Cadastrado")))</f>
        <v/>
      </c>
      <c r="AI288" s="104"/>
      <c r="AJ288" s="104" t="str">
        <f>VLOOKUP(Tabela2[[#This Row],[SIEMA]],Siema2025,26,FALSE)</f>
        <v>Falha da válvula SPM (subplate mounted valve) da função "fechar válvula externa inferior da linha de kill".</v>
      </c>
      <c r="AK288" s="107" t="s">
        <v>7290</v>
      </c>
      <c r="AL288" s="107" t="s">
        <v>7098</v>
      </c>
      <c r="AM288" s="107"/>
      <c r="AN288" s="108" t="str">
        <f>VLOOKUP(Tabela2[[#This Row],[SIEMA]],Siema2025,51,FALSE)</f>
        <v/>
      </c>
      <c r="AO288" s="108" t="str">
        <f>VLOOKUP(Tabela2[[#This Row],[SIEMA]],Siema2025,53,FALSE)</f>
        <v/>
      </c>
      <c r="AP288" s="108" t="str">
        <f>VLOOKUP(Tabela2[[#This Row],[SIEMA]],Siema2025,55,FALSE)</f>
        <v/>
      </c>
      <c r="AQ288" s="108" t="str">
        <f>VLOOKUP(Tabela2[[#This Row],[SIEMA]],Siema2025,57,FALSE)</f>
        <v/>
      </c>
      <c r="AR288" s="108" t="str">
        <f>VLOOKUP(Tabela2[[#This Row],[SIEMA]],Siema2025,59,FALSE)</f>
        <v/>
      </c>
      <c r="AS288" s="108" t="str">
        <f>VLOOKUP(Tabela2[[#This Row],[SIEMA]],Siema2025,61,FALSE)</f>
        <v>X</v>
      </c>
      <c r="AT288" s="108" t="str">
        <f>VLOOKUP(Tabela2[[#This Row],[SIEMA]],Siema2025,63,FALSE)</f>
        <v/>
      </c>
      <c r="AU288" s="108" t="str">
        <f>VLOOKUP(Tabela2[[#This Row],[SIEMA]],Siema2025,65,FALSE)</f>
        <v/>
      </c>
      <c r="AV288" s="108" t="str">
        <f>VLOOKUP(Tabela2[[#This Row],[SIEMA]],Siema2025,67,FALSE)</f>
        <v/>
      </c>
      <c r="AW288" s="108" t="str">
        <f>VLOOKUP(Tabela2[[#This Row],[SIEMA]],Siema2025,69,FALSE)</f>
        <v/>
      </c>
      <c r="AX288" s="108" t="str">
        <f>VLOOKUP(Tabela2[[#This Row],[SIEMA]],Siema2025,71,FALSE)</f>
        <v/>
      </c>
      <c r="AY288" s="108" t="str">
        <f>VLOOKUP(Tabela2[[#This Row],[SIEMA]],Siema2025,73,FALSE)</f>
        <v/>
      </c>
      <c r="AZ288" s="108" t="str">
        <f>VLOOKUP(Tabela2[[#This Row],[SIEMA]],Siema2025,75,FALSE)</f>
        <v/>
      </c>
      <c r="BA288" s="108" t="str">
        <f>VLOOKUP(Tabela2[[#This Row],[SIEMA]],Siema2025,77,FALSE)</f>
        <v/>
      </c>
      <c r="BB288" s="108" t="str">
        <f>VLOOKUP(Tabela2[[#This Row],[SIEMA]],Siema2025,79,FALSE)</f>
        <v/>
      </c>
      <c r="BC288" s="108" t="str">
        <f>IF(Tabela2[[#This Row],[Outro(s) ]] = "X", "PREENCHER","NA")</f>
        <v>NA</v>
      </c>
      <c r="BD288" s="108" t="str">
        <f>VLOOKUP(Tabela2[[#This Row],[SIEMA]],Siema2025,82,FALSE)</f>
        <v/>
      </c>
      <c r="BE288" s="108" t="str">
        <f>VLOOKUP(Tabela2[[#This Row],[SIEMA]],Siema2025,81,FALSE)</f>
        <v/>
      </c>
      <c r="BF288" s="110" t="str">
        <f>VLOOKUP(Tabela2[[#This Row],[SIEMA]],Siema2025,28,FALSE)</f>
        <v>Petrobras / Poços</v>
      </c>
      <c r="BG288" s="110"/>
      <c r="BH288" s="111">
        <v>33000167000101</v>
      </c>
      <c r="BI288" s="112" t="str">
        <f>VLOOKUP(Tabela2[[#This Row],[SIEMA]],Siema2025,107,FALSE)</f>
        <v>Não</v>
      </c>
      <c r="BJ288" s="107" t="s">
        <v>7099</v>
      </c>
      <c r="BK288" s="104" t="s">
        <v>2696</v>
      </c>
      <c r="BL288" s="140">
        <v>45782</v>
      </c>
      <c r="BM288" s="108">
        <f ca="1">IF(Tabela2[[#This Row],[Data de atendimento do Ibama (considerar o primeiro documento/ação)]]="",_xlfn.DAYS(TODAY(),J288),_xlfn.DAYS(Tabela2[[#This Row],[Data de atendimento do Ibama (considerar o primeiro documento/ação)]],J288))</f>
        <v>6</v>
      </c>
      <c r="BN288" s="108" t="str">
        <f>IF(Tabela2[[#This Row],[Atendido pelo Ibama ("Não" ou "Sim")]]="Não","Preencher", IF(Tabela2[[#This Row],[Atendido pelo Ibama ("Não" ou "Sim")]]="Sim","NA",""))</f>
        <v>NA</v>
      </c>
      <c r="BO288" s="114" t="s">
        <v>7100</v>
      </c>
      <c r="BP288" s="108" t="str">
        <f>IF(Tabela2[[#This Row],[Forma de atendimento (primeiro documento/ação)]]= "Outros (especificar)", "PREENCHER","NA")</f>
        <v>NA</v>
      </c>
      <c r="BQ288" s="106" t="s">
        <v>123</v>
      </c>
      <c r="BR288" s="108" t="str">
        <f>IF(Tabela2[[#This Row],[Equipe do Ibama foi a campo? Houve sobrevoo do Poseidon?]] = "Sim", "PREENCHER","NA")</f>
        <v>NA</v>
      </c>
      <c r="BS288" s="108" t="str">
        <f>IF(Tabela2[[#This Row],[Se sim, foi emitida Ordem de Emergência? (informações vinculada à coluna CK)]] = "Sim", "PREENCHER","NA")</f>
        <v>NA</v>
      </c>
      <c r="BT288" s="108" t="s">
        <v>7101</v>
      </c>
      <c r="BU288" s="108" t="s">
        <v>2696</v>
      </c>
      <c r="BV288" s="108" t="s">
        <v>123</v>
      </c>
      <c r="BW288" s="108" t="s">
        <v>2696</v>
      </c>
      <c r="BX288" s="106" t="s">
        <v>7102</v>
      </c>
      <c r="BY288" s="140">
        <v>46104</v>
      </c>
      <c r="BZ288" s="104">
        <f>IF(Tabela2[[#This Row],[Data do documento de encerramento]]="NA","NA",IF(Tabela2[[#This Row],[Data do documento de encerramento]]="","Pendente de conclusão/ encerramento",_xlfn.DAYS(Tabela2[[#This Row],[Data do documento de encerramento]],J288)))</f>
        <v>328</v>
      </c>
      <c r="CA288" s="107"/>
      <c r="CB288" s="107" t="s">
        <v>7262</v>
      </c>
      <c r="CC288" s="130" t="s">
        <v>7204</v>
      </c>
      <c r="CD288" s="107" t="s">
        <v>123</v>
      </c>
      <c r="CE288" s="107" t="s">
        <v>123</v>
      </c>
      <c r="CF288" s="107" t="s">
        <v>7141</v>
      </c>
    </row>
    <row r="289" spans="1:84" ht="45.75">
      <c r="A289" s="169">
        <v>20255175658</v>
      </c>
      <c r="B289" s="170" t="s">
        <v>8441</v>
      </c>
      <c r="C289" s="108" t="s">
        <v>7135</v>
      </c>
      <c r="D289" s="106" t="s">
        <v>637</v>
      </c>
      <c r="E289" s="106" t="s">
        <v>7297</v>
      </c>
      <c r="F289" s="106"/>
      <c r="G289" t="s">
        <v>8442</v>
      </c>
      <c r="H289" t="s">
        <v>8443</v>
      </c>
      <c r="I289" s="104" t="str">
        <f>VLOOKUP(Tabela2[[#This Row],[SIEMA]],Siema2025,19,FALSE)</f>
        <v>Campos</v>
      </c>
      <c r="J289" s="105">
        <f>VLOOKUP(Tabela2[[#This Row],[SIEMA]],Siema2025,2,FALSE)</f>
        <v>45776</v>
      </c>
      <c r="K289" s="105" t="str">
        <f>VLOOKUP(Tabela2[[#This Row],[SIEMA]],Siema2025,16,FALSE)</f>
        <v>Terça</v>
      </c>
      <c r="L289" s="106" t="str">
        <f>IF(Tabela2[[#This Row],[Data]]="","Sem Informação",VLOOKUP(MONTH(Tabela2[[#This Row],[Data]]),'[1]Validação de dados'!$I$1:$J$13,2,0))</f>
        <v>Abril</v>
      </c>
      <c r="M289" s="104">
        <f>YEAR(Tabela2[[#This Row],[Data]])</f>
        <v>2025</v>
      </c>
      <c r="N289" s="105" t="str">
        <f>VLOOKUP(Tabela2[[#This Row],[SIEMA]],Siema2025,17,FALSE)</f>
        <v>Matutino</v>
      </c>
      <c r="O289" s="105" t="str">
        <f>VLOOKUP(Tabela2[[#This Row],[SIEMA]],Siema2025,5,FALSE)</f>
        <v>Plataforma</v>
      </c>
      <c r="P289" s="104" t="str">
        <f>VLOOKUP(Tabela2[[#This Row],[SIEMA]],Siema2025,21,FALSE)</f>
        <v/>
      </c>
      <c r="Q289" s="104">
        <v>1267</v>
      </c>
      <c r="R289" s="104" t="s">
        <v>2043</v>
      </c>
      <c r="S289" s="107" t="s">
        <v>2043</v>
      </c>
      <c r="T289" s="151">
        <v>9.0000000000000006E-5</v>
      </c>
      <c r="U289" s="104" t="s">
        <v>7111</v>
      </c>
      <c r="V289" s="104">
        <f>IF(Q289="","",IF(ISNUMBER(Q289)=FALSE,"Não se aplica",IFERROR(VLOOKUP(Q289,Produtos!$A$1:$C$2319,3,FALSE),"Não Cadastrado")))</f>
        <v>3</v>
      </c>
      <c r="W289" s="104" t="str">
        <f>VLOOKUP(Tabela2[[#This Row],[SIEMA]],Siema2025,10,FALSE)</f>
        <v/>
      </c>
      <c r="X289" s="113" t="str">
        <f>IF(Tabela2[[#This Row],[Origem do acidente]] = "Plataforma", "PREENCHER","NA")</f>
        <v>PREENCHER</v>
      </c>
      <c r="Y289" s="109" t="str">
        <f>IF(W289="","", IF(W289="NC","", IF(W289="NE","", IF(W289="NA","",IFERROR(VLOOKUP(W289,Produtos!$A$1:$C$2319,2,FALSE),"Não Cadastrado")))))</f>
        <v/>
      </c>
      <c r="Z289" s="104" t="str">
        <f>VLOOKUP(Tabela2[[#This Row],[SIEMA]],Siema2025,11,FALSE)</f>
        <v xml:space="preserve"> </v>
      </c>
      <c r="AA289" s="104" t="str">
        <f>VLOOKUP(Tabela2[[#This Row],[SIEMA]],Siema2025,12,FALSE)</f>
        <v xml:space="preserve"> </v>
      </c>
      <c r="AB289" s="104" t="str">
        <f>IF(W289="","",IF(ISNUMBER(W289)=FALSE,"Não se aplica",IFERROR(VLOOKUP(W289,Produtos!$A$1:$C$2319,3,FALSE),"Não Cadastrado")))</f>
        <v/>
      </c>
      <c r="AC289" s="104"/>
      <c r="AD289" s="108" t="str">
        <f>IF(Tabela2[[#This Row],[Origem do acidente]] = "Plataforma", "PREENCHER","NA")</f>
        <v>PREENCHER</v>
      </c>
      <c r="AE289" s="107" t="str">
        <f>IF(AC289="","", IF(AC289="NC","", IF(AC289="NE","", IF(AC289="NA","",IFERROR(VLOOKUP(AC289,Produtos!$A$1:$C$2319,2,FALSE),"Não Cadastrado")))))</f>
        <v/>
      </c>
      <c r="AF289" s="104"/>
      <c r="AG289" s="104"/>
      <c r="AH289" s="104" t="str">
        <f>IF(AC289="","",IF(ISNUMBER(AC289)=FALSE,"Não se aplica",IFERROR(VLOOKUP(AC289,Produtos!$A$1:$C$2319,3,FALSE),"Não Cadastrado")))</f>
        <v/>
      </c>
      <c r="AI289" s="104"/>
      <c r="AJ289" s="104" t="str">
        <f>VLOOKUP(Tabela2[[#This Row],[SIEMA]],Siema2025,26,FALSE)</f>
        <v>Em investigação</v>
      </c>
      <c r="AK289" s="107" t="s">
        <v>7098</v>
      </c>
      <c r="AL289" s="107"/>
      <c r="AM289" s="107"/>
      <c r="AN289" s="108" t="str">
        <f>VLOOKUP(Tabela2[[#This Row],[SIEMA]],Siema2025,51,FALSE)</f>
        <v/>
      </c>
      <c r="AO289" s="108" t="str">
        <f>VLOOKUP(Tabela2[[#This Row],[SIEMA]],Siema2025,53,FALSE)</f>
        <v/>
      </c>
      <c r="AP289" s="108" t="str">
        <f>VLOOKUP(Tabela2[[#This Row],[SIEMA]],Siema2025,55,FALSE)</f>
        <v/>
      </c>
      <c r="AQ289" s="108" t="str">
        <f>VLOOKUP(Tabela2[[#This Row],[SIEMA]],Siema2025,57,FALSE)</f>
        <v/>
      </c>
      <c r="AR289" s="108" t="str">
        <f>VLOOKUP(Tabela2[[#This Row],[SIEMA]],Siema2025,59,FALSE)</f>
        <v/>
      </c>
      <c r="AS289" s="108" t="str">
        <f>VLOOKUP(Tabela2[[#This Row],[SIEMA]],Siema2025,61,FALSE)</f>
        <v>X</v>
      </c>
      <c r="AT289" s="108" t="str">
        <f>VLOOKUP(Tabela2[[#This Row],[SIEMA]],Siema2025,63,FALSE)</f>
        <v/>
      </c>
      <c r="AU289" s="108" t="str">
        <f>VLOOKUP(Tabela2[[#This Row],[SIEMA]],Siema2025,65,FALSE)</f>
        <v/>
      </c>
      <c r="AV289" s="108" t="str">
        <f>VLOOKUP(Tabela2[[#This Row],[SIEMA]],Siema2025,67,FALSE)</f>
        <v/>
      </c>
      <c r="AW289" s="108" t="str">
        <f>VLOOKUP(Tabela2[[#This Row],[SIEMA]],Siema2025,69,FALSE)</f>
        <v/>
      </c>
      <c r="AX289" s="108" t="str">
        <f>VLOOKUP(Tabela2[[#This Row],[SIEMA]],Siema2025,71,FALSE)</f>
        <v/>
      </c>
      <c r="AY289" s="108" t="str">
        <f>VLOOKUP(Tabela2[[#This Row],[SIEMA]],Siema2025,73,FALSE)</f>
        <v/>
      </c>
      <c r="AZ289" s="108" t="str">
        <f>VLOOKUP(Tabela2[[#This Row],[SIEMA]],Siema2025,75,FALSE)</f>
        <v/>
      </c>
      <c r="BA289" s="108" t="str">
        <f>VLOOKUP(Tabela2[[#This Row],[SIEMA]],Siema2025,77,FALSE)</f>
        <v/>
      </c>
      <c r="BB289" s="108" t="str">
        <f>VLOOKUP(Tabela2[[#This Row],[SIEMA]],Siema2025,79,FALSE)</f>
        <v/>
      </c>
      <c r="BC289" s="108" t="str">
        <f>IF(Tabela2[[#This Row],[Outro(s) ]] = "X", "PREENCHER","NA")</f>
        <v>NA</v>
      </c>
      <c r="BD289" s="108" t="str">
        <f>VLOOKUP(Tabela2[[#This Row],[SIEMA]],Siema2025,82,FALSE)</f>
        <v/>
      </c>
      <c r="BE289" s="108" t="str">
        <f>VLOOKUP(Tabela2[[#This Row],[SIEMA]],Siema2025,81,FALSE)</f>
        <v/>
      </c>
      <c r="BF289" s="110" t="str">
        <f>VLOOKUP(Tabela2[[#This Row],[SIEMA]],Siema2025,28,FALSE)</f>
        <v>Perenco Petróleo e Gás do Brasil Ltda</v>
      </c>
      <c r="BG289" s="110"/>
      <c r="BH289" s="111" t="str">
        <f>VLOOKUP(Tabela2[[#This Row],[SIEMA]],Siema2025,29,FALSE)</f>
        <v>09309027000135</v>
      </c>
      <c r="BI289" s="112" t="s">
        <v>2696</v>
      </c>
      <c r="BJ289" s="107" t="s">
        <v>7099</v>
      </c>
      <c r="BK289" s="104" t="s">
        <v>2696</v>
      </c>
      <c r="BL289" s="140">
        <v>45789</v>
      </c>
      <c r="BM289" s="108">
        <f ca="1">IF(Tabela2[[#This Row],[Data de atendimento do Ibama (considerar o primeiro documento/ação)]]="",_xlfn.DAYS(TODAY(),J289),_xlfn.DAYS(Tabela2[[#This Row],[Data de atendimento do Ibama (considerar o primeiro documento/ação)]],J289))</f>
        <v>13</v>
      </c>
      <c r="BN289" s="108" t="str">
        <f>IF(Tabela2[[#This Row],[Atendido pelo Ibama ("Não" ou "Sim")]]="Não","Preencher", IF(Tabela2[[#This Row],[Atendido pelo Ibama ("Não" ou "Sim")]]="Sim","NA",""))</f>
        <v>NA</v>
      </c>
      <c r="BO289" s="114" t="s">
        <v>7138</v>
      </c>
      <c r="BP289" s="108" t="str">
        <f>IF(Tabela2[[#This Row],[Forma de atendimento (primeiro documento/ação)]]= "Outros (especificar)", "PREENCHER","NA")</f>
        <v>NA</v>
      </c>
      <c r="BQ289" s="106" t="s">
        <v>123</v>
      </c>
      <c r="BR289" s="108" t="str">
        <f>IF(Tabela2[[#This Row],[Equipe do Ibama foi a campo? Houve sobrevoo do Poseidon?]] = "Sim", "PREENCHER","NA")</f>
        <v>NA</v>
      </c>
      <c r="BS289" s="108" t="str">
        <f>IF(Tabela2[[#This Row],[Se sim, foi emitida Ordem de Emergência? (informações vinculada à coluna CK)]] = "Sim", "PREENCHER","NA")</f>
        <v>NA</v>
      </c>
      <c r="BT289" s="108" t="s">
        <v>7101</v>
      </c>
      <c r="BU289" s="108" t="s">
        <v>2696</v>
      </c>
      <c r="BV289" s="108" t="s">
        <v>123</v>
      </c>
      <c r="BW289" s="108" t="s">
        <v>2696</v>
      </c>
      <c r="BX289" s="106" t="s">
        <v>7102</v>
      </c>
      <c r="BY289" s="140">
        <v>45947</v>
      </c>
      <c r="BZ289" s="104">
        <f>IF(Tabela2[[#This Row],[Data do documento de encerramento]]="NA","NA",IF(Tabela2[[#This Row],[Data do documento de encerramento]]="","Pendente de conclusão/ encerramento",_xlfn.DAYS(Tabela2[[#This Row],[Data do documento de encerramento]],J289)))</f>
        <v>171</v>
      </c>
      <c r="CA289" s="107" t="s">
        <v>7833</v>
      </c>
      <c r="CB289" s="107"/>
      <c r="CC289" s="131" t="s">
        <v>7197</v>
      </c>
      <c r="CD289" s="107" t="s">
        <v>123</v>
      </c>
      <c r="CE289" s="107" t="s">
        <v>123</v>
      </c>
      <c r="CF289" s="107" t="s">
        <v>7167</v>
      </c>
    </row>
    <row r="290" spans="1:84" ht="106.5" hidden="1">
      <c r="A290" s="169">
        <v>202542925259</v>
      </c>
      <c r="B290" s="170" t="s">
        <v>8444</v>
      </c>
      <c r="C290" s="108" t="str">
        <f>VLOOKUP(Tabela2[[#This Row],[SIEMA]],Siema2025,4,FALSE)</f>
        <v xml:space="preserve"> MG</v>
      </c>
      <c r="D290" s="106" t="str">
        <f>VLOOKUP(Tabela2[[#This Row],[SIEMA]],Siema2025,3,FALSE)</f>
        <v xml:space="preserve">Pouso Alegre </v>
      </c>
      <c r="E290" s="106" t="s">
        <v>4216</v>
      </c>
      <c r="F290" s="106" t="s">
        <v>8445</v>
      </c>
      <c r="G290" s="106" t="s">
        <v>8446</v>
      </c>
      <c r="H290" s="106" t="s">
        <v>8447</v>
      </c>
      <c r="I290" s="104" t="s">
        <v>7114</v>
      </c>
      <c r="J290" s="105">
        <f>VLOOKUP(Tabela2[[#This Row],[SIEMA]],Siema2025,2,FALSE)</f>
        <v>45776</v>
      </c>
      <c r="K290" s="105" t="str">
        <f>VLOOKUP(Tabela2[[#This Row],[SIEMA]],Siema2025,16,FALSE)</f>
        <v>Terça</v>
      </c>
      <c r="L290" s="106" t="str">
        <f>IF(Tabela2[[#This Row],[Data]]="","Sem Informação",VLOOKUP(MONTH(Tabela2[[#This Row],[Data]]),'[1]Validação de dados'!$I$1:$J$13,2,0))</f>
        <v>Abril</v>
      </c>
      <c r="M290" s="104">
        <f>YEAR(Tabela2[[#This Row],[Data]])</f>
        <v>2025</v>
      </c>
      <c r="N290" s="105" t="str">
        <f>VLOOKUP(Tabela2[[#This Row],[SIEMA]],Siema2025,17,FALSE)</f>
        <v>Matutino</v>
      </c>
      <c r="O290" s="105" t="str">
        <f>VLOOKUP(Tabela2[[#This Row],[SIEMA]],Siema2025,5,FALSE)</f>
        <v>Rodovia</v>
      </c>
      <c r="P290" s="104" t="str">
        <f>VLOOKUP(Tabela2[[#This Row],[SIEMA]],Siema2025,21,FALSE)</f>
        <v/>
      </c>
      <c r="Q290" s="104">
        <v>1263</v>
      </c>
      <c r="R290" s="104" t="s">
        <v>8448</v>
      </c>
      <c r="S290" s="107" t="str">
        <f>IF(Q290="","", IF(Q290="NC","", IF(Q290="NE","", IF(Q290="NA","",IFERROR(VLOOKUP(Q290,Produtos!$A$1:$C$2319,2,FALSE),"Não Cadastrado")))))</f>
        <v>TINTA  (incluindo  tintas,  lacas,  esmaltes,  tinturas,  goma-lacas,  vernizes,  polidores,  enenchimentos  líquidos  e  bases  líquidas para lacas) ou MATERIAL RELACIONADO COM TINTAS (incluindo diluentes ou redutores para tintas)</v>
      </c>
      <c r="T290" s="104">
        <v>8100</v>
      </c>
      <c r="U290" s="104" t="s">
        <v>7309</v>
      </c>
      <c r="V290" s="104">
        <f>IF(Q290="","",IF(ISNUMBER(Q290)=FALSE,"Não se aplica",IFERROR(VLOOKUP(Q290,Produtos!$A$1:$C$2319,3,FALSE),"Não Cadastrado")))</f>
        <v>3</v>
      </c>
      <c r="W290" s="104" t="str">
        <f>VLOOKUP(Tabela2[[#This Row],[SIEMA]],Siema2025,10,FALSE)</f>
        <v/>
      </c>
      <c r="X290" s="113" t="str">
        <f>IF(Tabela2[[#This Row],[Origem do acidente]] = "Plataforma", "PREENCHER","NA")</f>
        <v>NA</v>
      </c>
      <c r="Y290" s="109" t="str">
        <f>IF(W290="","", IF(W290="NC","", IF(W290="NE","", IF(W290="NA","",IFERROR(VLOOKUP(W290,Produtos!$A$1:$C$2319,2,FALSE),"Não Cadastrado")))))</f>
        <v/>
      </c>
      <c r="Z290" s="104" t="str">
        <f>VLOOKUP(Tabela2[[#This Row],[SIEMA]],Siema2025,11,FALSE)</f>
        <v xml:space="preserve"> </v>
      </c>
      <c r="AA290" s="104" t="str">
        <f>VLOOKUP(Tabela2[[#This Row],[SIEMA]],Siema2025,12,FALSE)</f>
        <v xml:space="preserve"> </v>
      </c>
      <c r="AB290" s="104" t="str">
        <f>IF(W290="","",IF(ISNUMBER(W290)=FALSE,"Não se aplica",IFERROR(VLOOKUP(W290,Produtos!$A$1:$C$2319,3,FALSE),"Não Cadastrado")))</f>
        <v/>
      </c>
      <c r="AC290" s="104"/>
      <c r="AD290" s="108" t="str">
        <f>IF(Tabela2[[#This Row],[Origem do acidente]] = "Plataforma", "PREENCHER","NA")</f>
        <v>NA</v>
      </c>
      <c r="AE290" s="107" t="str">
        <f>IF(AC290="","", IF(AC290="NC","", IF(AC290="NE","", IF(AC290="NA","",IFERROR(VLOOKUP(AC290,Produtos!$A$1:$C$2319,2,FALSE),"Não Cadastrado")))))</f>
        <v/>
      </c>
      <c r="AF290" s="104"/>
      <c r="AG290" s="104"/>
      <c r="AH290" s="104" t="str">
        <f>IF(AC290="","",IF(ISNUMBER(AC290)=FALSE,"Não se aplica",IFERROR(VLOOKUP(AC290,Produtos!$A$1:$C$2319,3,FALSE),"Não Cadastrado")))</f>
        <v/>
      </c>
      <c r="AI290" s="104"/>
      <c r="AJ290" s="104" t="str">
        <f>VLOOKUP(Tabela2[[#This Row],[SIEMA]],Siema2025,26,FALSE)</f>
        <v>SEGUNDO INFORMAÇÕES, O VEÍCULO TRAFEGAVA SENTIDO NORTE SOBRE FAIXA UM DE ROLAMENTO QUANDO O CONDUTOR ALEGA QUE QUEBROU A BARRA DE DIREÇÃO E PERDEU O CONTROLE, ADENTROU O CANTEIRO CENTRAL E TOMBOU, REPOUSANDO O CONJUNTO COMPLETO SOBRE FAIXA UM COMO FINAL.</v>
      </c>
      <c r="AK290" s="107" t="s">
        <v>7112</v>
      </c>
      <c r="AL290" s="107" t="s">
        <v>7363</v>
      </c>
      <c r="AM290" s="107" t="s">
        <v>7182</v>
      </c>
      <c r="AN290" s="108" t="str">
        <f>VLOOKUP(Tabela2[[#This Row],[SIEMA]],Siema2025,51,FALSE)</f>
        <v/>
      </c>
      <c r="AO290" s="108" t="str">
        <f>VLOOKUP(Tabela2[[#This Row],[SIEMA]],Siema2025,53,FALSE)</f>
        <v/>
      </c>
      <c r="AP290" s="108" t="str">
        <f>VLOOKUP(Tabela2[[#This Row],[SIEMA]],Siema2025,55,FALSE)</f>
        <v/>
      </c>
      <c r="AQ290" s="108" t="str">
        <f>VLOOKUP(Tabela2[[#This Row],[SIEMA]],Siema2025,57,FALSE)</f>
        <v/>
      </c>
      <c r="AR290" s="108" t="str">
        <f>VLOOKUP(Tabela2[[#This Row],[SIEMA]],Siema2025,59,FALSE)</f>
        <v/>
      </c>
      <c r="AS290" s="108" t="str">
        <f>VLOOKUP(Tabela2[[#This Row],[SIEMA]],Siema2025,61,FALSE)</f>
        <v/>
      </c>
      <c r="AT290" s="108" t="str">
        <f>VLOOKUP(Tabela2[[#This Row],[SIEMA]],Siema2025,63,FALSE)</f>
        <v/>
      </c>
      <c r="AU290" s="108" t="str">
        <f>VLOOKUP(Tabela2[[#This Row],[SIEMA]],Siema2025,65,FALSE)</f>
        <v>X</v>
      </c>
      <c r="AV290" s="108" t="str">
        <f>VLOOKUP(Tabela2[[#This Row],[SIEMA]],Siema2025,67,FALSE)</f>
        <v/>
      </c>
      <c r="AW290" s="108" t="str">
        <f>VLOOKUP(Tabela2[[#This Row],[SIEMA]],Siema2025,69,FALSE)</f>
        <v/>
      </c>
      <c r="AX290" s="108" t="str">
        <f>VLOOKUP(Tabela2[[#This Row],[SIEMA]],Siema2025,71,FALSE)</f>
        <v/>
      </c>
      <c r="AY290" s="108" t="str">
        <f>VLOOKUP(Tabela2[[#This Row],[SIEMA]],Siema2025,73,FALSE)</f>
        <v/>
      </c>
      <c r="AZ290" s="108" t="str">
        <f>VLOOKUP(Tabela2[[#This Row],[SIEMA]],Siema2025,75,FALSE)</f>
        <v/>
      </c>
      <c r="BA290" s="108" t="str">
        <f>VLOOKUP(Tabela2[[#This Row],[SIEMA]],Siema2025,77,FALSE)</f>
        <v/>
      </c>
      <c r="BB290" s="108" t="str">
        <f>VLOOKUP(Tabela2[[#This Row],[SIEMA]],Siema2025,79,FALSE)</f>
        <v/>
      </c>
      <c r="BC290" s="108" t="str">
        <f>IF(Tabela2[[#This Row],[Outro(s) ]] = "X", "PREENCHER","NA")</f>
        <v>NA</v>
      </c>
      <c r="BD290" s="108" t="str">
        <f>VLOOKUP(Tabela2[[#This Row],[SIEMA]],Siema2025,82,FALSE)</f>
        <v/>
      </c>
      <c r="BE290" s="108" t="str">
        <f>VLOOKUP(Tabela2[[#This Row],[SIEMA]],Siema2025,81,FALSE)</f>
        <v/>
      </c>
      <c r="BF290" s="110" t="str">
        <f>VLOOKUP(Tabela2[[#This Row],[SIEMA]],Siema2025,28,FALSE)</f>
        <v>RENNER SAYERLACK S/A - CAJ</v>
      </c>
      <c r="BG290" s="110"/>
      <c r="BH290" s="111" t="str">
        <f>VLOOKUP(Tabela2[[#This Row],[SIEMA]],Siema2025,29,FALSE)</f>
        <v>61142865000691</v>
      </c>
      <c r="BI290" s="112" t="s">
        <v>123</v>
      </c>
      <c r="BJ290" s="107" t="s">
        <v>7099</v>
      </c>
      <c r="BK290" s="104" t="s">
        <v>2696</v>
      </c>
      <c r="BL290" s="140">
        <v>45783</v>
      </c>
      <c r="BM290" s="108">
        <f ca="1">IF(Tabela2[[#This Row],[Data de atendimento do Ibama (considerar o primeiro documento/ação)]]="",_xlfn.DAYS(TODAY(),J290),_xlfn.DAYS(Tabela2[[#This Row],[Data de atendimento do Ibama (considerar o primeiro documento/ação)]],J290))</f>
        <v>7</v>
      </c>
      <c r="BN290" s="108" t="str">
        <f>IF(Tabela2[[#This Row],[Atendido pelo Ibama ("Não" ou "Sim")]]="Não","Preencher", IF(Tabela2[[#This Row],[Atendido pelo Ibama ("Não" ou "Sim")]]="Sim","NA",""))</f>
        <v>NA</v>
      </c>
      <c r="BO290" s="114" t="s">
        <v>7100</v>
      </c>
      <c r="BP290" s="108" t="str">
        <f>IF(Tabela2[[#This Row],[Forma de atendimento (primeiro documento/ação)]]= "Outros (especificar)", "PREENCHER","NA")</f>
        <v>NA</v>
      </c>
      <c r="BQ290" s="106" t="s">
        <v>123</v>
      </c>
      <c r="BR290" s="108" t="s">
        <v>123</v>
      </c>
      <c r="BS290" s="108" t="str">
        <f>IF(Tabela2[[#This Row],[Se sim, foi emitida Ordem de Emergência? (informações vinculada à coluna CK)]] = "Sim", "PREENCHER","NA")</f>
        <v>NA</v>
      </c>
      <c r="BT290" s="108" t="s">
        <v>7101</v>
      </c>
      <c r="BU290" s="108" t="s">
        <v>2696</v>
      </c>
      <c r="BV290" s="108" t="s">
        <v>123</v>
      </c>
      <c r="BW290" s="108" t="s">
        <v>2696</v>
      </c>
      <c r="BX290" s="106" t="s">
        <v>7785</v>
      </c>
      <c r="BY290" s="140">
        <v>45848</v>
      </c>
      <c r="BZ290" s="104">
        <f>IF(Tabela2[[#This Row],[Data do documento de encerramento]]="NA","NA",IF(Tabela2[[#This Row],[Data do documento de encerramento]]="","Pendente de conclusão/ encerramento",_xlfn.DAYS(Tabela2[[#This Row],[Data do documento de encerramento]],J290)))</f>
        <v>72</v>
      </c>
      <c r="CA290" s="107" t="s">
        <v>8449</v>
      </c>
      <c r="CB290" s="107"/>
      <c r="CC290" s="129"/>
      <c r="CD290" s="104"/>
      <c r="CE290" s="107"/>
      <c r="CF290" s="107"/>
    </row>
    <row r="291" spans="1:84" ht="30.75" hidden="1">
      <c r="A291" s="199">
        <v>202542932432</v>
      </c>
      <c r="B291" s="170" t="s">
        <v>8450</v>
      </c>
      <c r="C291" s="108" t="str">
        <f>VLOOKUP(Tabela2[[#This Row],[SIEMA]],Siema2025,4,FALSE)</f>
        <v xml:space="preserve"> SP</v>
      </c>
      <c r="D291" s="106" t="str">
        <f>VLOOKUP(Tabela2[[#This Row],[SIEMA]],Siema2025,3,FALSE)</f>
        <v xml:space="preserve">Cubatão </v>
      </c>
      <c r="E291" s="106" t="s">
        <v>8401</v>
      </c>
      <c r="F291" s="106"/>
      <c r="G291" s="106" t="s">
        <v>8402</v>
      </c>
      <c r="H291" s="106" t="s">
        <v>8451</v>
      </c>
      <c r="I291" s="104" t="s">
        <v>7114</v>
      </c>
      <c r="J291" s="105">
        <f>VLOOKUP(Tabela2[[#This Row],[SIEMA]],Siema2025,2,FALSE)</f>
        <v>45776</v>
      </c>
      <c r="K291" s="105" t="str">
        <f>VLOOKUP(Tabela2[[#This Row],[SIEMA]],Siema2025,16,FALSE)</f>
        <v>Terça</v>
      </c>
      <c r="L291" s="106" t="str">
        <f>IF(Tabela2[[#This Row],[Data]]="","Sem Informação",VLOOKUP(MONTH(Tabela2[[#This Row],[Data]]),'[1]Validação de dados'!$I$1:$J$13,2,0))</f>
        <v>Abril</v>
      </c>
      <c r="M291" s="104">
        <f>YEAR(Tabela2[[#This Row],[Data]])</f>
        <v>2025</v>
      </c>
      <c r="N291" s="105" t="str">
        <f>VLOOKUP(Tabela2[[#This Row],[SIEMA]],Siema2025,17,FALSE)</f>
        <v>Madrugada</v>
      </c>
      <c r="O291" s="105" t="str">
        <f>VLOOKUP(Tabela2[[#This Row],[SIEMA]],Siema2025,5,FALSE)</f>
        <v>Ferrovia</v>
      </c>
      <c r="P291" s="104" t="str">
        <f>VLOOKUP(Tabela2[[#This Row],[SIEMA]],Siema2025,21,FALSE)</f>
        <v>Vandalismo com abertura de vagão ferroviária graneleiro carregado com soja.</v>
      </c>
      <c r="Q291" s="104" t="s">
        <v>7127</v>
      </c>
      <c r="R291" s="104" t="s">
        <v>7127</v>
      </c>
      <c r="S291" s="107" t="s">
        <v>7462</v>
      </c>
      <c r="T291" s="104" t="str">
        <f>VLOOKUP(Tabela2[[#This Row],[SIEMA]],Siema2025,11,FALSE)</f>
        <v>2</v>
      </c>
      <c r="U291" s="104" t="s">
        <v>7121</v>
      </c>
      <c r="V291" s="104" t="s">
        <v>7127</v>
      </c>
      <c r="W291" s="104"/>
      <c r="X291" s="113"/>
      <c r="Y291" s="109" t="str">
        <f>IF(W291="","", IF(W291="NC","", IF(W291="NE","", IF(W291="NA","",IFERROR(VLOOKUP(W291,Produtos!$A$1:$C$2319,2,FALSE),"Não Cadastrado")))))</f>
        <v/>
      </c>
      <c r="Z291" s="104"/>
      <c r="AA291" s="104"/>
      <c r="AB291" s="104" t="str">
        <f>IF(W291="","",IF(ISNUMBER(W291)=FALSE,"Não se aplica",IFERROR(VLOOKUP(W291,Produtos!$A$1:$C$2319,3,FALSE),"Não Cadastrado")))</f>
        <v/>
      </c>
      <c r="AC291" s="104"/>
      <c r="AD291" s="108"/>
      <c r="AE291" s="107" t="str">
        <f>IF(AC291="","", IF(AC291="NC","", IF(AC291="NE","", IF(AC291="NA","",IFERROR(VLOOKUP(AC291,Produtos!$A$1:$C$2319,2,FALSE),"Não Cadastrado")))))</f>
        <v/>
      </c>
      <c r="AF291" s="104"/>
      <c r="AG291" s="104"/>
      <c r="AH291" s="104" t="str">
        <f>IF(AC291="","",IF(ISNUMBER(AC291)=FALSE,"Não se aplica",IFERROR(VLOOKUP(AC291,Produtos!$A$1:$C$2319,3,FALSE),"Não Cadastrado")))</f>
        <v/>
      </c>
      <c r="AI291" s="104"/>
      <c r="AJ291" s="104" t="str">
        <f>VLOOKUP(Tabela2[[#This Row],[SIEMA]],Siema2025,26,FALSE)</f>
        <v>Ato criminoso caracterizado pela abertura de vagão graneleiro ferroviário carregado com soja.</v>
      </c>
      <c r="AK291" s="107" t="s">
        <v>7122</v>
      </c>
      <c r="AL291" s="107"/>
      <c r="AM291" s="107"/>
      <c r="AN291" s="108" t="str">
        <f>VLOOKUP(Tabela2[[#This Row],[SIEMA]],Siema2025,51,FALSE)</f>
        <v/>
      </c>
      <c r="AO291" s="108" t="str">
        <f>VLOOKUP(Tabela2[[#This Row],[SIEMA]],Siema2025,53,FALSE)</f>
        <v/>
      </c>
      <c r="AP291" s="108" t="str">
        <f>VLOOKUP(Tabela2[[#This Row],[SIEMA]],Siema2025,55,FALSE)</f>
        <v/>
      </c>
      <c r="AQ291" s="108" t="str">
        <f>VLOOKUP(Tabela2[[#This Row],[SIEMA]],Siema2025,57,FALSE)</f>
        <v/>
      </c>
      <c r="AR291" s="108" t="str">
        <f>VLOOKUP(Tabela2[[#This Row],[SIEMA]],Siema2025,59,FALSE)</f>
        <v/>
      </c>
      <c r="AS291" s="108" t="str">
        <f>VLOOKUP(Tabela2[[#This Row],[SIEMA]],Siema2025,61,FALSE)</f>
        <v/>
      </c>
      <c r="AT291" s="108" t="str">
        <f>VLOOKUP(Tabela2[[#This Row],[SIEMA]],Siema2025,63,FALSE)</f>
        <v/>
      </c>
      <c r="AU291" s="108" t="str">
        <f>VLOOKUP(Tabela2[[#This Row],[SIEMA]],Siema2025,65,FALSE)</f>
        <v>X</v>
      </c>
      <c r="AV291" s="108" t="str">
        <f>VLOOKUP(Tabela2[[#This Row],[SIEMA]],Siema2025,67,FALSE)</f>
        <v/>
      </c>
      <c r="AW291" s="108" t="str">
        <f>VLOOKUP(Tabela2[[#This Row],[SIEMA]],Siema2025,69,FALSE)</f>
        <v/>
      </c>
      <c r="AX291" s="108" t="str">
        <f>VLOOKUP(Tabela2[[#This Row],[SIEMA]],Siema2025,71,FALSE)</f>
        <v/>
      </c>
      <c r="AY291" s="108" t="str">
        <f>VLOOKUP(Tabela2[[#This Row],[SIEMA]],Siema2025,73,FALSE)</f>
        <v/>
      </c>
      <c r="AZ291" s="108" t="str">
        <f>VLOOKUP(Tabela2[[#This Row],[SIEMA]],Siema2025,75,FALSE)</f>
        <v/>
      </c>
      <c r="BA291" s="108" t="str">
        <f>VLOOKUP(Tabela2[[#This Row],[SIEMA]],Siema2025,77,FALSE)</f>
        <v/>
      </c>
      <c r="BB291" s="108" t="str">
        <f>VLOOKUP(Tabela2[[#This Row],[SIEMA]],Siema2025,79,FALSE)</f>
        <v/>
      </c>
      <c r="BC291" s="108" t="str">
        <f>IF(Tabela2[[#This Row],[Outro(s) ]] = "X", "PREENCHER","NA")</f>
        <v>NA</v>
      </c>
      <c r="BD291" s="108" t="str">
        <f>VLOOKUP(Tabela2[[#This Row],[SIEMA]],Siema2025,82,FALSE)</f>
        <v/>
      </c>
      <c r="BE291" s="108" t="str">
        <f>VLOOKUP(Tabela2[[#This Row],[SIEMA]],Siema2025,81,FALSE)</f>
        <v/>
      </c>
      <c r="BF291" s="110" t="s">
        <v>3066</v>
      </c>
      <c r="BG291" s="110" t="s">
        <v>7123</v>
      </c>
      <c r="BH291" s="111" t="str">
        <f>VLOOKUP(Tabela2[[#This Row],[SIEMA]],Siema2025,29,FALSE)</f>
        <v>02502844000166</v>
      </c>
      <c r="BI291" s="112" t="str">
        <f>VLOOKUP(Tabela2[[#This Row],[SIEMA]],Siema2025,107,FALSE)</f>
        <v>Não</v>
      </c>
      <c r="BJ291" s="107" t="s">
        <v>7099</v>
      </c>
      <c r="BK291" s="104" t="s">
        <v>2696</v>
      </c>
      <c r="BL291" s="140">
        <v>45784</v>
      </c>
      <c r="BM291" s="108">
        <f ca="1">IF(Tabela2[[#This Row],[Data de atendimento do Ibama (considerar o primeiro documento/ação)]]="",_xlfn.DAYS(TODAY(),J291),_xlfn.DAYS(Tabela2[[#This Row],[Data de atendimento do Ibama (considerar o primeiro documento/ação)]],J291))</f>
        <v>8</v>
      </c>
      <c r="BN291" s="108" t="str">
        <f>IF(Tabela2[[#This Row],[Atendido pelo Ibama ("Não" ou "Sim")]]="Não","Preencher", IF(Tabela2[[#This Row],[Atendido pelo Ibama ("Não" ou "Sim")]]="Sim","NA",""))</f>
        <v>NA</v>
      </c>
      <c r="BO291" s="114" t="s">
        <v>7100</v>
      </c>
      <c r="BP291" s="108" t="str">
        <f>IF(Tabela2[[#This Row],[Forma de atendimento (primeiro documento/ação)]]= "Outros (especificar)", "PREENCHER","NA")</f>
        <v>NA</v>
      </c>
      <c r="BQ291" s="106" t="s">
        <v>123</v>
      </c>
      <c r="BR291" s="108" t="str">
        <f>IF(Tabela2[[#This Row],[Equipe do Ibama foi a campo? Houve sobrevoo do Poseidon?]] = "Sim", "PREENCHER","NA")</f>
        <v>NA</v>
      </c>
      <c r="BS291" s="108" t="str">
        <f>IF(Tabela2[[#This Row],[Se sim, foi emitida Ordem de Emergência? (informações vinculada à coluna CK)]] = "Sim", "PREENCHER","NA")</f>
        <v>NA</v>
      </c>
      <c r="BT291" s="108" t="s">
        <v>7126</v>
      </c>
      <c r="BU291" s="108" t="s">
        <v>2696</v>
      </c>
      <c r="BV291" s="108" t="s">
        <v>123</v>
      </c>
      <c r="BW291" s="108" t="s">
        <v>123</v>
      </c>
      <c r="BX291" s="106" t="s">
        <v>7127</v>
      </c>
      <c r="BY291" s="140"/>
      <c r="BZ291" s="104" t="str">
        <f>IF(Tabela2[[#This Row],[Data do documento de encerramento]]="NA","NA",IF(Tabela2[[#This Row],[Data do documento de encerramento]]="","Pendente de conclusão/ encerramento",_xlfn.DAYS(Tabela2[[#This Row],[Data do documento de encerramento]],J291)))</f>
        <v>Pendente de conclusão/ encerramento</v>
      </c>
      <c r="CA291" s="107" t="s">
        <v>7128</v>
      </c>
      <c r="CB291" s="107"/>
      <c r="CC291" s="130"/>
      <c r="CD291" s="107"/>
      <c r="CE291" s="107"/>
      <c r="CF291" s="107"/>
    </row>
    <row r="292" spans="1:84" hidden="1">
      <c r="A292" s="169">
        <v>202542954044</v>
      </c>
      <c r="B292" s="170" t="s">
        <v>8452</v>
      </c>
      <c r="C292" s="108" t="str">
        <f>VLOOKUP(Tabela2[[#This Row],[SIEMA]],Siema2025,4,FALSE)</f>
        <v xml:space="preserve"> SP</v>
      </c>
      <c r="D292" s="106" t="str">
        <f>VLOOKUP(Tabela2[[#This Row],[SIEMA]],Siema2025,3,FALSE)</f>
        <v xml:space="preserve">Paulínia </v>
      </c>
      <c r="E292" s="106" t="s">
        <v>8453</v>
      </c>
      <c r="F292" s="106" t="s">
        <v>8454</v>
      </c>
      <c r="G292" s="175" t="s">
        <v>8455</v>
      </c>
      <c r="H292" s="175" t="s">
        <v>8456</v>
      </c>
      <c r="I292" s="104" t="s">
        <v>7114</v>
      </c>
      <c r="J292" s="105">
        <f>VLOOKUP(Tabela2[[#This Row],[SIEMA]],Siema2025,2,FALSE)</f>
        <v>45776</v>
      </c>
      <c r="K292" s="105" t="str">
        <f>VLOOKUP(Tabela2[[#This Row],[SIEMA]],Siema2025,16,FALSE)</f>
        <v>Terça</v>
      </c>
      <c r="L292" s="106" t="str">
        <f>IF(Tabela2[[#This Row],[Data]]="","Sem Informação",VLOOKUP(MONTH(Tabela2[[#This Row],[Data]]),'[1]Validação de dados'!$I$1:$J$13,2,0))</f>
        <v>Abril</v>
      </c>
      <c r="M292" s="104">
        <f>YEAR(Tabela2[[#This Row],[Data]])</f>
        <v>2025</v>
      </c>
      <c r="N292" s="105" t="str">
        <f>VLOOKUP(Tabela2[[#This Row],[SIEMA]],Siema2025,17,FALSE)</f>
        <v>Madrugada</v>
      </c>
      <c r="O292" s="105" t="str">
        <f>VLOOKUP(Tabela2[[#This Row],[SIEMA]],Siema2025,5,FALSE)</f>
        <v>Rodovia</v>
      </c>
      <c r="P292" s="104" t="str">
        <f>VLOOKUP(Tabela2[[#This Row],[SIEMA]],Siema2025,21,FALSE)</f>
        <v>Rodovia Professor Zeferino Vaz km 119 %u2013 Paulínia/SP</v>
      </c>
      <c r="Q292" s="104">
        <v>1203</v>
      </c>
      <c r="R292" s="104" t="s">
        <v>885</v>
      </c>
      <c r="S292" s="107" t="str">
        <f>IF(Q292="","", IF(Q292="NC","", IF(Q292="NE","", IF(Q292="NA","",IFERROR(VLOOKUP(Q292,Produtos!$A$1:$C$2319,2,FALSE),"Não Cadastrado")))))</f>
        <v>COMBUSTÍVEL PARA MOTORES  ou GASOLINA ou GASOLINA DE AVIAÇÃO (GAV-100LL ou AVGAS-100LL)</v>
      </c>
      <c r="T292" s="104">
        <v>30000</v>
      </c>
      <c r="U292" s="104" t="s">
        <v>648</v>
      </c>
      <c r="V292" s="104">
        <f>IF(Q292="","",IF(ISNUMBER(Q292)=FALSE,"Não se aplica",IFERROR(VLOOKUP(Q292,Produtos!$A$1:$C$2319,3,FALSE),"Não Cadastrado")))</f>
        <v>3</v>
      </c>
      <c r="W292" s="104" t="str">
        <f>VLOOKUP(Tabela2[[#This Row],[SIEMA]],Siema2025,10,FALSE)</f>
        <v/>
      </c>
      <c r="X292" s="113" t="str">
        <f>IF(Tabela2[[#This Row],[Origem do acidente]] = "Plataforma", "PREENCHER","NA")</f>
        <v>NA</v>
      </c>
      <c r="Y292" s="109" t="str">
        <f>IF(W292="","", IF(W292="NC","", IF(W292="NE","", IF(W292="NA","",IFERROR(VLOOKUP(W292,Produtos!$A$1:$C$2319,2,FALSE),"Não Cadastrado")))))</f>
        <v/>
      </c>
      <c r="Z292" s="104" t="str">
        <f>VLOOKUP(Tabela2[[#This Row],[SIEMA]],Siema2025,11,FALSE)</f>
        <v xml:space="preserve"> </v>
      </c>
      <c r="AA292" s="104" t="str">
        <f>VLOOKUP(Tabela2[[#This Row],[SIEMA]],Siema2025,12,FALSE)</f>
        <v xml:space="preserve"> </v>
      </c>
      <c r="AB292" s="104" t="str">
        <f>IF(W292="","",IF(ISNUMBER(W292)=FALSE,"Não se aplica",IFERROR(VLOOKUP(W292,Produtos!$A$1:$C$2319,3,FALSE),"Não Cadastrado")))</f>
        <v/>
      </c>
      <c r="AC292" s="104"/>
      <c r="AD292" s="108" t="str">
        <f>IF(Tabela2[[#This Row],[Origem do acidente]] = "Plataforma", "PREENCHER","NA")</f>
        <v>NA</v>
      </c>
      <c r="AE292" s="107" t="str">
        <f>IF(AC292="","", IF(AC292="NC","", IF(AC292="NE","", IF(AC292="NA","",IFERROR(VLOOKUP(AC292,Produtos!$A$1:$C$2319,2,FALSE),"Não Cadastrado")))))</f>
        <v/>
      </c>
      <c r="AF292" s="104"/>
      <c r="AG292" s="104"/>
      <c r="AH292" s="104" t="str">
        <f>IF(AC292="","",IF(ISNUMBER(AC292)=FALSE,"Não se aplica",IFERROR(VLOOKUP(AC292,Produtos!$A$1:$C$2319,3,FALSE),"Não Cadastrado")))</f>
        <v/>
      </c>
      <c r="AI292" s="104"/>
      <c r="AJ292" s="104" t="str">
        <f>VLOOKUP(Tabela2[[#This Row],[SIEMA]],Siema2025,26,FALSE)</f>
        <v>Ainda não definida</v>
      </c>
      <c r="AK292" s="107" t="s">
        <v>7250</v>
      </c>
      <c r="AL292" s="107" t="s">
        <v>7182</v>
      </c>
      <c r="AM292" s="107"/>
      <c r="AN292" s="108" t="str">
        <f>VLOOKUP(Tabela2[[#This Row],[SIEMA]],Siema2025,51,FALSE)</f>
        <v>X</v>
      </c>
      <c r="AO292" s="108" t="str">
        <f>VLOOKUP(Tabela2[[#This Row],[SIEMA]],Siema2025,53,FALSE)</f>
        <v/>
      </c>
      <c r="AP292" s="108" t="str">
        <f>VLOOKUP(Tabela2[[#This Row],[SIEMA]],Siema2025,55,FALSE)</f>
        <v/>
      </c>
      <c r="AQ292" s="108" t="str">
        <f>VLOOKUP(Tabela2[[#This Row],[SIEMA]],Siema2025,57,FALSE)</f>
        <v/>
      </c>
      <c r="AR292" s="108" t="s">
        <v>7132</v>
      </c>
      <c r="AS292" s="108" t="str">
        <f>VLOOKUP(Tabela2[[#This Row],[SIEMA]],Siema2025,61,FALSE)</f>
        <v/>
      </c>
      <c r="AT292" s="108" t="str">
        <f>VLOOKUP(Tabela2[[#This Row],[SIEMA]],Siema2025,63,FALSE)</f>
        <v/>
      </c>
      <c r="AU292" s="108" t="s">
        <v>8457</v>
      </c>
      <c r="AV292" s="108" t="str">
        <f>VLOOKUP(Tabela2[[#This Row],[SIEMA]],Siema2025,67,FALSE)</f>
        <v/>
      </c>
      <c r="AW292" s="108" t="str">
        <f>VLOOKUP(Tabela2[[#This Row],[SIEMA]],Siema2025,69,FALSE)</f>
        <v/>
      </c>
      <c r="AX292" s="108" t="str">
        <f>VLOOKUP(Tabela2[[#This Row],[SIEMA]],Siema2025,71,FALSE)</f>
        <v/>
      </c>
      <c r="AY292" s="108" t="str">
        <f>VLOOKUP(Tabela2[[#This Row],[SIEMA]],Siema2025,73,FALSE)</f>
        <v/>
      </c>
      <c r="AZ292" s="108" t="str">
        <f>VLOOKUP(Tabela2[[#This Row],[SIEMA]],Siema2025,75,FALSE)</f>
        <v/>
      </c>
      <c r="BA292" s="108" t="str">
        <f>VLOOKUP(Tabela2[[#This Row],[SIEMA]],Siema2025,77,FALSE)</f>
        <v/>
      </c>
      <c r="BB292" s="108" t="str">
        <f>VLOOKUP(Tabela2[[#This Row],[SIEMA]],Siema2025,79,FALSE)</f>
        <v/>
      </c>
      <c r="BC292" s="108" t="str">
        <f>IF(Tabela2[[#This Row],[Outro(s) ]] = "X", "PREENCHER","NA")</f>
        <v>NA</v>
      </c>
      <c r="BD292" s="108" t="str">
        <f>VLOOKUP(Tabela2[[#This Row],[SIEMA]],Siema2025,82,FALSE)</f>
        <v/>
      </c>
      <c r="BE292" s="108" t="str">
        <f>VLOOKUP(Tabela2[[#This Row],[SIEMA]],Siema2025,81,FALSE)</f>
        <v/>
      </c>
      <c r="BF292" s="110" t="str">
        <f>VLOOKUP(Tabela2[[#This Row],[SIEMA]],Siema2025,28,FALSE)</f>
        <v>LOGFIT LOGÍSTICA E SERVIÇOS S.A.</v>
      </c>
      <c r="BG292" s="110"/>
      <c r="BH292" s="111" t="str">
        <f>VLOOKUP(Tabela2[[#This Row],[SIEMA]],Siema2025,29,FALSE)</f>
        <v>17451456000272</v>
      </c>
      <c r="BI292" s="112" t="str">
        <f>VLOOKUP(Tabela2[[#This Row],[SIEMA]],Siema2025,107,FALSE)</f>
        <v>Não</v>
      </c>
      <c r="BJ292" s="107" t="s">
        <v>7113</v>
      </c>
      <c r="BK292" s="104" t="s">
        <v>2696</v>
      </c>
      <c r="BL292" s="140">
        <v>45798</v>
      </c>
      <c r="BM292" s="108">
        <f ca="1">IF(Tabela2[[#This Row],[Data de atendimento do Ibama (considerar o primeiro documento/ação)]]="",_xlfn.DAYS(TODAY(),J292),_xlfn.DAYS(Tabela2[[#This Row],[Data de atendimento do Ibama (considerar o primeiro documento/ação)]],J292))</f>
        <v>22</v>
      </c>
      <c r="BN292" s="108" t="str">
        <f>IF(Tabela2[[#This Row],[Atendido pelo Ibama ("Não" ou "Sim")]]="Não","Preencher", IF(Tabela2[[#This Row],[Atendido pelo Ibama ("Não" ou "Sim")]]="Sim","NA",""))</f>
        <v>NA</v>
      </c>
      <c r="BO292" s="114" t="s">
        <v>7100</v>
      </c>
      <c r="BP292" s="108" t="str">
        <f>IF(Tabela2[[#This Row],[Forma de atendimento (primeiro documento/ação)]]= "Outros (especificar)", "PREENCHER","NA")</f>
        <v>NA</v>
      </c>
      <c r="BQ292" s="106" t="s">
        <v>123</v>
      </c>
      <c r="BR292" s="108" t="s">
        <v>123</v>
      </c>
      <c r="BS292" s="108" t="s">
        <v>7114</v>
      </c>
      <c r="BT292" s="108" t="s">
        <v>7101</v>
      </c>
      <c r="BU292" s="108" t="s">
        <v>2696</v>
      </c>
      <c r="BV292" s="108" t="s">
        <v>123</v>
      </c>
      <c r="BW292" s="108" t="s">
        <v>2696</v>
      </c>
      <c r="BX292" s="106" t="s">
        <v>7116</v>
      </c>
      <c r="BY292" s="140">
        <v>46006</v>
      </c>
      <c r="BZ292" s="104">
        <f>IF(Tabela2[[#This Row],[Data do documento de encerramento]]="NA","NA",IF(Tabela2[[#This Row],[Data do documento de encerramento]]="","Pendente de conclusão/ encerramento",_xlfn.DAYS(Tabela2[[#This Row],[Data do documento de encerramento]],J292)))</f>
        <v>230</v>
      </c>
      <c r="CA292" s="107" t="s">
        <v>7824</v>
      </c>
      <c r="CB292" s="107"/>
      <c r="CC292" s="115"/>
      <c r="CD292" s="107"/>
      <c r="CE292" s="107"/>
      <c r="CF292" s="107"/>
    </row>
    <row r="293" spans="1:84" hidden="1">
      <c r="A293" s="169">
        <v>202543054028</v>
      </c>
      <c r="B293" s="170" t="s">
        <v>8458</v>
      </c>
      <c r="C293" s="108" t="s">
        <v>7135</v>
      </c>
      <c r="D293" s="106" t="s">
        <v>637</v>
      </c>
      <c r="E293" s="106" t="s">
        <v>7255</v>
      </c>
      <c r="F293" s="106"/>
      <c r="G293" s="106" t="s">
        <v>8459</v>
      </c>
      <c r="H293" s="106" t="s">
        <v>8460</v>
      </c>
      <c r="I293" s="104" t="str">
        <f>VLOOKUP(Tabela2[[#This Row],[SIEMA]],Siema2025,19,FALSE)</f>
        <v>Campos</v>
      </c>
      <c r="J293" s="105">
        <f>VLOOKUP(Tabela2[[#This Row],[SIEMA]],Siema2025,2,FALSE)</f>
        <v>45776</v>
      </c>
      <c r="K293" s="105" t="str">
        <f>VLOOKUP(Tabela2[[#This Row],[SIEMA]],Siema2025,16,FALSE)</f>
        <v>Terça</v>
      </c>
      <c r="L293" s="106" t="str">
        <f>IF(Tabela2[[#This Row],[Data]]="","Sem Informação",VLOOKUP(MONTH(Tabela2[[#This Row],[Data]]),'[1]Validação de dados'!$I$1:$J$13,2,0))</f>
        <v>Abril</v>
      </c>
      <c r="M293" s="104">
        <f>YEAR(Tabela2[[#This Row],[Data]])</f>
        <v>2025</v>
      </c>
      <c r="N293" s="105" t="str">
        <f>VLOOKUP(Tabela2[[#This Row],[SIEMA]],Siema2025,17,FALSE)</f>
        <v>Matutino</v>
      </c>
      <c r="O293" s="105" t="s">
        <v>7255</v>
      </c>
      <c r="P293" s="104" t="str">
        <f>VLOOKUP(Tabela2[[#This Row],[SIEMA]],Siema2025,21,FALSE)</f>
        <v>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v>
      </c>
      <c r="Q293" s="104" t="s">
        <v>7418</v>
      </c>
      <c r="R293" s="104" t="str">
        <f>VLOOKUP(Tabela2[[#This Row],[SIEMA]],Siema2025,10,FALSE)</f>
        <v/>
      </c>
      <c r="S293" s="107" t="str">
        <f>IF(Q293="","", IF(Q293="NC","", IF(Q293="NE","", IF(Q293="NA","",IFERROR(VLOOKUP(Q293,Produtos!$A$1:$C$2319,2,FALSE),"Não Cadastrado")))))</f>
        <v/>
      </c>
      <c r="T293" s="104" t="str">
        <f>VLOOKUP(Tabela2[[#This Row],[SIEMA]],Siema2025,11,FALSE)</f>
        <v xml:space="preserve"> </v>
      </c>
      <c r="U293" s="104" t="str">
        <f>VLOOKUP(Tabela2[[#This Row],[SIEMA]],Siema2025,12,FALSE)</f>
        <v xml:space="preserve"> </v>
      </c>
      <c r="V293" s="104" t="str">
        <f>IF(Q293="","",IF(ISNUMBER(Q293)=FALSE,"Não se aplica",IFERROR(VLOOKUP(Q293,Produtos!$A$1:$C$2319,3,FALSE),"Não Cadastrado")))</f>
        <v>Não se aplica</v>
      </c>
      <c r="W293" s="104" t="str">
        <f>VLOOKUP(Tabela2[[#This Row],[SIEMA]],Siema2025,10,FALSE)</f>
        <v/>
      </c>
      <c r="X293" s="113" t="str">
        <f>IF(Tabela2[[#This Row],[Origem do acidente]] = "Plataforma", "PREENCHER","NA")</f>
        <v>NA</v>
      </c>
      <c r="Y293" s="109" t="str">
        <f>IF(W293="","", IF(W293="NC","", IF(W293="NE","", IF(W293="NA","",IFERROR(VLOOKUP(W293,Produtos!$A$1:$C$2319,2,FALSE),"Não Cadastrado")))))</f>
        <v/>
      </c>
      <c r="Z293" s="104" t="str">
        <f>VLOOKUP(Tabela2[[#This Row],[SIEMA]],Siema2025,11,FALSE)</f>
        <v xml:space="preserve"> </v>
      </c>
      <c r="AA293" s="104" t="str">
        <f>VLOOKUP(Tabela2[[#This Row],[SIEMA]],Siema2025,12,FALSE)</f>
        <v xml:space="preserve"> </v>
      </c>
      <c r="AB293" s="104" t="str">
        <f>IF(W293="","",IF(ISNUMBER(W293)=FALSE,"Não se aplica",IFERROR(VLOOKUP(W293,Produtos!$A$1:$C$2319,3,FALSE),"Não Cadastrado")))</f>
        <v/>
      </c>
      <c r="AC293" s="104"/>
      <c r="AD293" s="108" t="str">
        <f>IF(Tabela2[[#This Row],[Origem do acidente]] = "Plataforma", "PREENCHER","NA")</f>
        <v>NA</v>
      </c>
      <c r="AE293" s="107" t="str">
        <f>IF(AC293="","", IF(AC293="NC","", IF(AC293="NE","", IF(AC293="NA","",IFERROR(VLOOKUP(AC293,Produtos!$A$1:$C$2319,2,FALSE),"Não Cadastrado")))))</f>
        <v/>
      </c>
      <c r="AF293" s="104"/>
      <c r="AG293" s="104"/>
      <c r="AH293" s="104" t="str">
        <f>IF(AC293="","",IF(ISNUMBER(AC293)=FALSE,"Não se aplica",IFERROR(VLOOKUP(AC293,Produtos!$A$1:$C$2319,3,FALSE),"Não Cadastrado")))</f>
        <v/>
      </c>
      <c r="AI293" s="104"/>
      <c r="AJ293" s="104" t="str">
        <f>VLOOKUP(Tabela2[[#This Row],[SIEMA]],Siema2025,26,FALSE)</f>
        <v>Mancha de origem indeterminada</v>
      </c>
      <c r="AK293" s="107" t="s">
        <v>7256</v>
      </c>
      <c r="AL293" s="107"/>
      <c r="AM293" s="107"/>
      <c r="AN293" s="108" t="str">
        <f>VLOOKUP(Tabela2[[#This Row],[SIEMA]],Siema2025,51,FALSE)</f>
        <v/>
      </c>
      <c r="AO293" s="108" t="str">
        <f>VLOOKUP(Tabela2[[#This Row],[SIEMA]],Siema2025,53,FALSE)</f>
        <v/>
      </c>
      <c r="AP293" s="108" t="str">
        <f>VLOOKUP(Tabela2[[#This Row],[SIEMA]],Siema2025,55,FALSE)</f>
        <v/>
      </c>
      <c r="AQ293" s="108" t="str">
        <f>VLOOKUP(Tabela2[[#This Row],[SIEMA]],Siema2025,57,FALSE)</f>
        <v/>
      </c>
      <c r="AR293" s="108" t="str">
        <f>VLOOKUP(Tabela2[[#This Row],[SIEMA]],Siema2025,59,FALSE)</f>
        <v/>
      </c>
      <c r="AS293" s="108" t="str">
        <f>VLOOKUP(Tabela2[[#This Row],[SIEMA]],Siema2025,61,FALSE)</f>
        <v>X</v>
      </c>
      <c r="AT293" s="108" t="str">
        <f>VLOOKUP(Tabela2[[#This Row],[SIEMA]],Siema2025,63,FALSE)</f>
        <v/>
      </c>
      <c r="AU293" s="108" t="str">
        <f>VLOOKUP(Tabela2[[#This Row],[SIEMA]],Siema2025,65,FALSE)</f>
        <v/>
      </c>
      <c r="AV293" s="108" t="str">
        <f>VLOOKUP(Tabela2[[#This Row],[SIEMA]],Siema2025,67,FALSE)</f>
        <v/>
      </c>
      <c r="AW293" s="108" t="str">
        <f>VLOOKUP(Tabela2[[#This Row],[SIEMA]],Siema2025,69,FALSE)</f>
        <v/>
      </c>
      <c r="AX293" s="108" t="str">
        <f>VLOOKUP(Tabela2[[#This Row],[SIEMA]],Siema2025,71,FALSE)</f>
        <v/>
      </c>
      <c r="AY293" s="108" t="str">
        <f>VLOOKUP(Tabela2[[#This Row],[SIEMA]],Siema2025,73,FALSE)</f>
        <v/>
      </c>
      <c r="AZ293" s="108" t="str">
        <f>VLOOKUP(Tabela2[[#This Row],[SIEMA]],Siema2025,75,FALSE)</f>
        <v/>
      </c>
      <c r="BA293" s="108" t="str">
        <f>VLOOKUP(Tabela2[[#This Row],[SIEMA]],Siema2025,77,FALSE)</f>
        <v/>
      </c>
      <c r="BB293" s="108" t="str">
        <f>VLOOKUP(Tabela2[[#This Row],[SIEMA]],Siema2025,79,FALSE)</f>
        <v/>
      </c>
      <c r="BC293" s="108" t="str">
        <f>IF(Tabela2[[#This Row],[Outro(s) ]] = "X", "PREENCHER","NA")</f>
        <v>NA</v>
      </c>
      <c r="BD293" s="108" t="str">
        <f>VLOOKUP(Tabela2[[#This Row],[SIEMA]],Siema2025,82,FALSE)</f>
        <v/>
      </c>
      <c r="BE293" s="108" t="str">
        <f>VLOOKUP(Tabela2[[#This Row],[SIEMA]],Siema2025,81,FALSE)</f>
        <v/>
      </c>
      <c r="BF293" s="110" t="str">
        <f>VLOOKUP(Tabela2[[#This Row],[SIEMA]],Siema2025,28,FALSE)</f>
        <v>Petrobras</v>
      </c>
      <c r="BG293" s="110"/>
      <c r="BH293" s="111" t="str">
        <f>VLOOKUP(Tabela2[[#This Row],[SIEMA]],Siema2025,29,FALSE)</f>
        <v>33000167000101</v>
      </c>
      <c r="BI293" s="112" t="str">
        <f>VLOOKUP(Tabela2[[#This Row],[SIEMA]],Siema2025,107,FALSE)</f>
        <v>Não</v>
      </c>
      <c r="BJ293" s="107" t="s">
        <v>7099</v>
      </c>
      <c r="BK293" s="104" t="s">
        <v>2696</v>
      </c>
      <c r="BL293" s="140">
        <v>45919</v>
      </c>
      <c r="BM293" s="108">
        <f ca="1">IF(Tabela2[[#This Row],[Data de atendimento do Ibama (considerar o primeiro documento/ação)]]="",_xlfn.DAYS(TODAY(),J293),_xlfn.DAYS(Tabela2[[#This Row],[Data de atendimento do Ibama (considerar o primeiro documento/ação)]],J293))</f>
        <v>143</v>
      </c>
      <c r="BN293" s="108" t="str">
        <f>IF(Tabela2[[#This Row],[Atendido pelo Ibama ("Não" ou "Sim")]]="Não","Preencher", IF(Tabela2[[#This Row],[Atendido pelo Ibama ("Não" ou "Sim")]]="Sim","NA",""))</f>
        <v>NA</v>
      </c>
      <c r="BO293" s="114" t="s">
        <v>7138</v>
      </c>
      <c r="BP293" s="108" t="str">
        <f>IF(Tabela2[[#This Row],[Forma de atendimento (primeiro documento/ação)]]= "Outros (especificar)", "PREENCHER","NA")</f>
        <v>NA</v>
      </c>
      <c r="BQ293" s="106"/>
      <c r="BR293" s="108" t="str">
        <f>IF(Tabela2[[#This Row],[Equipe do Ibama foi a campo? Houve sobrevoo do Poseidon?]] = "Sim", "PREENCHER","NA")</f>
        <v>NA</v>
      </c>
      <c r="BS293" s="108" t="str">
        <f>IF(Tabela2[[#This Row],[Se sim, foi emitida Ordem de Emergência? (informações vinculada à coluna CK)]] = "Sim", "PREENCHER","NA")</f>
        <v>NA</v>
      </c>
      <c r="BT293" s="108" t="s">
        <v>7126</v>
      </c>
      <c r="BU293" s="108" t="s">
        <v>123</v>
      </c>
      <c r="BV293" s="108" t="s">
        <v>123</v>
      </c>
      <c r="BW293" s="108" t="s">
        <v>123</v>
      </c>
      <c r="BX293" s="106"/>
      <c r="BY293" s="106"/>
      <c r="BZ293" s="104" t="str">
        <f>IF(Tabela2[[#This Row],[Data do documento de encerramento]]="NA","NA",IF(Tabela2[[#This Row],[Data do documento de encerramento]]="","Pendente de conclusão/ encerramento",_xlfn.DAYS(Tabela2[[#This Row],[Data do documento de encerramento]],J293)))</f>
        <v>Pendente de conclusão/ encerramento</v>
      </c>
      <c r="CA293" s="107"/>
      <c r="CB293" s="107"/>
      <c r="CC293" s="129"/>
      <c r="CD293" s="107"/>
      <c r="CE293" s="107"/>
      <c r="CF293" s="107"/>
    </row>
    <row r="294" spans="1:84" s="22" customFormat="1" ht="30.75" hidden="1">
      <c r="A294" s="169">
        <v>20255136040</v>
      </c>
      <c r="B294" s="170" t="s">
        <v>8461</v>
      </c>
      <c r="C294" s="108" t="str">
        <f>VLOOKUP(Tabela2[[#This Row],[SIEMA]],Siema2025,4,FALSE)</f>
        <v xml:space="preserve"> RS</v>
      </c>
      <c r="D294" s="106" t="str">
        <f>VLOOKUP(Tabela2[[#This Row],[SIEMA]],Siema2025,3,FALSE)</f>
        <v xml:space="preserve">Pinheiro Machado </v>
      </c>
      <c r="E294" s="106" t="str">
        <f>VLOOKUP(Tabela2[[#This Row],[SIEMA]],Siema2025,20,FALSE)</f>
        <v>8HJ8+JCW Pinheiro Machado, RS</v>
      </c>
      <c r="F294" s="106"/>
      <c r="G294" s="106" t="s">
        <v>8462</v>
      </c>
      <c r="H294" s="106" t="s">
        <v>8463</v>
      </c>
      <c r="I294" s="104" t="s">
        <v>7114</v>
      </c>
      <c r="J294" s="105">
        <f>VLOOKUP(Tabela2[[#This Row],[SIEMA]],Siema2025,2,FALSE)</f>
        <v>45777</v>
      </c>
      <c r="K294" s="105" t="str">
        <f>VLOOKUP(Tabela2[[#This Row],[SIEMA]],Siema2025,16,FALSE)</f>
        <v>Quarta</v>
      </c>
      <c r="L294" s="106" t="str">
        <f>IF(Tabela2[[#This Row],[Data]]="","Sem Informação",VLOOKUP(MONTH(Tabela2[[#This Row],[Data]]),'[1]Validação de dados'!$I$1:$J$13,2,0))</f>
        <v>Abril</v>
      </c>
      <c r="M294" s="104">
        <f>YEAR(Tabela2[[#This Row],[Data]])</f>
        <v>2025</v>
      </c>
      <c r="N294" s="105" t="str">
        <f>VLOOKUP(Tabela2[[#This Row],[SIEMA]],Siema2025,17,FALSE)</f>
        <v>Noturno</v>
      </c>
      <c r="O294" s="105" t="str">
        <f>VLOOKUP(Tabela2[[#This Row],[SIEMA]],Siema2025,5,FALSE)</f>
        <v>Ferrovia</v>
      </c>
      <c r="P294" s="104" t="str">
        <f>VLOOKUP(Tabela2[[#This Row],[SIEMA]],Siema2025,21,FALSE)</f>
        <v>Descarrilhamento de 3 vagões e tombamento de um vagão contendo Superfosfato Triplo 00-46-00</v>
      </c>
      <c r="Q294" s="104" t="s">
        <v>7094</v>
      </c>
      <c r="R294" s="104" t="s">
        <v>594</v>
      </c>
      <c r="S294" s="107" t="s">
        <v>2976</v>
      </c>
      <c r="T294" s="104">
        <v>51.38</v>
      </c>
      <c r="U294" s="104" t="s">
        <v>7121</v>
      </c>
      <c r="V294" s="104" t="s">
        <v>7127</v>
      </c>
      <c r="W294" s="104"/>
      <c r="X294" s="113"/>
      <c r="Y294" s="109" t="str">
        <f>IF(W294="","", IF(W294="NC","", IF(W294="NE","", IF(W294="NA","",IFERROR(VLOOKUP(W294,Produtos!$A$1:$C$2319,2,FALSE),"Não Cadastrado")))))</f>
        <v/>
      </c>
      <c r="Z294" s="104"/>
      <c r="AA294" s="104"/>
      <c r="AB294" s="104" t="str">
        <f>IF(W294="","",IF(ISNUMBER(W294)=FALSE,"Não se aplica",IFERROR(VLOOKUP(W294,Produtos!$A$1:$C$2319,3,FALSE),"Não Cadastrado")))</f>
        <v/>
      </c>
      <c r="AC294" s="104"/>
      <c r="AD294" s="108"/>
      <c r="AE294" s="107" t="str">
        <f>IF(AC294="","", IF(AC294="NC","", IF(AC294="NE","", IF(AC294="NA","",IFERROR(VLOOKUP(AC294,Produtos!$A$1:$C$2319,2,FALSE),"Não Cadastrado")))))</f>
        <v/>
      </c>
      <c r="AF294" s="104"/>
      <c r="AG294" s="104"/>
      <c r="AH294" s="104" t="str">
        <f>IF(AC294="","",IF(ISNUMBER(AC294)=FALSE,"Não se aplica",IFERROR(VLOOKUP(AC294,Produtos!$A$1:$C$2319,3,FALSE),"Não Cadastrado")))</f>
        <v/>
      </c>
      <c r="AI294" s="104"/>
      <c r="AJ294" s="104" t="str">
        <f>VLOOKUP(Tabela2[[#This Row],[SIEMA]],Siema2025,26,FALSE)</f>
        <v>A causa está em investigação. Trem com prefixo Z11.</v>
      </c>
      <c r="AK294" s="107" t="s">
        <v>6834</v>
      </c>
      <c r="AL294" s="107"/>
      <c r="AM294" s="107"/>
      <c r="AN294" s="108" t="str">
        <f>VLOOKUP(Tabela2[[#This Row],[SIEMA]],Siema2025,51,FALSE)</f>
        <v/>
      </c>
      <c r="AO294" s="108" t="str">
        <f>VLOOKUP(Tabela2[[#This Row],[SIEMA]],Siema2025,53,FALSE)</f>
        <v/>
      </c>
      <c r="AP294" s="108" t="str">
        <f>VLOOKUP(Tabela2[[#This Row],[SIEMA]],Siema2025,55,FALSE)</f>
        <v/>
      </c>
      <c r="AQ294" s="108" t="str">
        <f>VLOOKUP(Tabela2[[#This Row],[SIEMA]],Siema2025,57,FALSE)</f>
        <v/>
      </c>
      <c r="AR294" s="108" t="str">
        <f>VLOOKUP(Tabela2[[#This Row],[SIEMA]],Siema2025,59,FALSE)</f>
        <v/>
      </c>
      <c r="AS294" s="108" t="str">
        <f>VLOOKUP(Tabela2[[#This Row],[SIEMA]],Siema2025,61,FALSE)</f>
        <v/>
      </c>
      <c r="AT294" s="108" t="str">
        <f>VLOOKUP(Tabela2[[#This Row],[SIEMA]],Siema2025,63,FALSE)</f>
        <v/>
      </c>
      <c r="AU294" s="108" t="str">
        <f>VLOOKUP(Tabela2[[#This Row],[SIEMA]],Siema2025,65,FALSE)</f>
        <v>X</v>
      </c>
      <c r="AV294" s="108" t="str">
        <f>VLOOKUP(Tabela2[[#This Row],[SIEMA]],Siema2025,67,FALSE)</f>
        <v/>
      </c>
      <c r="AW294" s="108" t="str">
        <f>VLOOKUP(Tabela2[[#This Row],[SIEMA]],Siema2025,69,FALSE)</f>
        <v/>
      </c>
      <c r="AX294" s="108" t="str">
        <f>VLOOKUP(Tabela2[[#This Row],[SIEMA]],Siema2025,71,FALSE)</f>
        <v/>
      </c>
      <c r="AY294" s="108" t="str">
        <f>VLOOKUP(Tabela2[[#This Row],[SIEMA]],Siema2025,73,FALSE)</f>
        <v/>
      </c>
      <c r="AZ294" s="108" t="str">
        <f>VLOOKUP(Tabela2[[#This Row],[SIEMA]],Siema2025,75,FALSE)</f>
        <v/>
      </c>
      <c r="BA294" s="108" t="str">
        <f>VLOOKUP(Tabela2[[#This Row],[SIEMA]],Siema2025,77,FALSE)</f>
        <v/>
      </c>
      <c r="BB294" s="108" t="str">
        <f>VLOOKUP(Tabela2[[#This Row],[SIEMA]],Siema2025,79,FALSE)</f>
        <v/>
      </c>
      <c r="BC294" s="108" t="str">
        <f>IF(Tabela2[[#This Row],[Outro(s) ]] = "X", "PREENCHER","NA")</f>
        <v>NA</v>
      </c>
      <c r="BD294" s="108" t="str">
        <f>VLOOKUP(Tabela2[[#This Row],[SIEMA]],Siema2025,82,FALSE)</f>
        <v/>
      </c>
      <c r="BE294" s="108" t="str">
        <f>VLOOKUP(Tabela2[[#This Row],[SIEMA]],Siema2025,81,FALSE)</f>
        <v/>
      </c>
      <c r="BF294" s="110" t="s">
        <v>3066</v>
      </c>
      <c r="BG294" s="110" t="s">
        <v>7431</v>
      </c>
      <c r="BH294" s="111" t="str">
        <f>VLOOKUP(Tabela2[[#This Row],[SIEMA]],Siema2025,29,FALSE)</f>
        <v>01258944000550</v>
      </c>
      <c r="BI294" s="112" t="str">
        <f>VLOOKUP(Tabela2[[#This Row],[SIEMA]],Siema2025,107,FALSE)</f>
        <v>Não</v>
      </c>
      <c r="BJ294" s="107" t="s">
        <v>7099</v>
      </c>
      <c r="BK294" s="104" t="s">
        <v>2696</v>
      </c>
      <c r="BL294" s="140">
        <v>45782</v>
      </c>
      <c r="BM294" s="108">
        <f ca="1">IF(Tabela2[[#This Row],[Data de atendimento do Ibama (considerar o primeiro documento/ação)]]="",_xlfn.DAYS(TODAY(),J294),_xlfn.DAYS(Tabela2[[#This Row],[Data de atendimento do Ibama (considerar o primeiro documento/ação)]],J294))</f>
        <v>5</v>
      </c>
      <c r="BN294" s="108" t="str">
        <f>IF(Tabela2[[#This Row],[Atendido pelo Ibama ("Não" ou "Sim")]]="Não","Preencher", IF(Tabela2[[#This Row],[Atendido pelo Ibama ("Não" ou "Sim")]]="Sim","NA",""))</f>
        <v>NA</v>
      </c>
      <c r="BO294" s="114" t="s">
        <v>7138</v>
      </c>
      <c r="BP294" s="108" t="str">
        <f>IF(Tabela2[[#This Row],[Forma de atendimento (primeiro documento/ação)]]= "Outros (especificar)", "PREENCHER","NA")</f>
        <v>NA</v>
      </c>
      <c r="BQ294" s="106" t="s">
        <v>123</v>
      </c>
      <c r="BR294" s="108" t="str">
        <f>IF(Tabela2[[#This Row],[Equipe do Ibama foi a campo? Houve sobrevoo do Poseidon?]] = "Sim", "PREENCHER","NA")</f>
        <v>NA</v>
      </c>
      <c r="BS294" s="108" t="str">
        <f>IF(Tabela2[[#This Row],[Se sim, foi emitida Ordem de Emergência? (informações vinculada à coluna CK)]] = "Sim", "PREENCHER","NA")</f>
        <v>NA</v>
      </c>
      <c r="BT294" s="108" t="s">
        <v>7101</v>
      </c>
      <c r="BU294" s="108" t="s">
        <v>123</v>
      </c>
      <c r="BV294" s="108" t="s">
        <v>123</v>
      </c>
      <c r="BW294" s="108" t="s">
        <v>123</v>
      </c>
      <c r="BX294" s="106"/>
      <c r="BY294" s="106"/>
      <c r="BZ294" s="104" t="str">
        <f>IF(Tabela2[[#This Row],[Data do documento de encerramento]]="NA","NA",IF(Tabela2[[#This Row],[Data do documento de encerramento]]="","Pendente de conclusão/ encerramento",_xlfn.DAYS(Tabela2[[#This Row],[Data do documento de encerramento]],J294)))</f>
        <v>Pendente de conclusão/ encerramento</v>
      </c>
      <c r="CA294" s="107" t="s">
        <v>8464</v>
      </c>
      <c r="CB294" s="107"/>
      <c r="CC294" s="129"/>
      <c r="CD294" s="107"/>
      <c r="CE294" s="107"/>
      <c r="CF294" s="107"/>
    </row>
    <row r="295" spans="1:84" ht="60.75">
      <c r="A295" s="182">
        <v>20255175653</v>
      </c>
      <c r="B295" s="118" t="s">
        <v>8465</v>
      </c>
      <c r="C295" s="108" t="s">
        <v>672</v>
      </c>
      <c r="D295" s="106" t="s">
        <v>637</v>
      </c>
      <c r="E295" s="106" t="s">
        <v>8466</v>
      </c>
      <c r="F295" s="106"/>
      <c r="G295" s="106" t="s">
        <v>8467</v>
      </c>
      <c r="H295" s="106" t="s">
        <v>8468</v>
      </c>
      <c r="I295" s="104" t="s">
        <v>124</v>
      </c>
      <c r="J295" s="105">
        <f>VLOOKUP(Tabela2[[#This Row],[SIEMA]],Siema2025,2,FALSE)</f>
        <v>45777</v>
      </c>
      <c r="K295" s="105" t="str">
        <f>VLOOKUP(Tabela2[[#This Row],[SIEMA]],Siema2025,16,FALSE)</f>
        <v>Quarta</v>
      </c>
      <c r="L295" s="106" t="str">
        <f>IF(Tabela2[[#This Row],[Data]]="","Sem Informação",VLOOKUP(MONTH(Tabela2[[#This Row],[Data]]),'[1]Validação de dados'!$I$1:$J$13,2,0))</f>
        <v>Abril</v>
      </c>
      <c r="M295" s="104">
        <f>YEAR(Tabela2[[#This Row],[Data]])</f>
        <v>2025</v>
      </c>
      <c r="N295" s="105" t="str">
        <f>VLOOKUP(Tabela2[[#This Row],[SIEMA]],Siema2025,17,FALSE)</f>
        <v>Madrugada</v>
      </c>
      <c r="O295" s="105" t="str">
        <f>VLOOKUP(Tabela2[[#This Row],[SIEMA]],Siema2025,5,FALSE)</f>
        <v>Plataforma</v>
      </c>
      <c r="P295" s="104" t="str">
        <f>VLOOKUP(Tabela2[[#This Row],[SIEMA]],Siema2025,21,FALSE)</f>
        <v>FPSO Cidade de Paraty, Campo de Tupi - Bacia de Santos.</v>
      </c>
      <c r="Q295" s="104" t="s">
        <v>7094</v>
      </c>
      <c r="R295" s="104" t="s">
        <v>7146</v>
      </c>
      <c r="S295" s="107" t="s">
        <v>7147</v>
      </c>
      <c r="T295" s="104">
        <v>0.27300000000000002</v>
      </c>
      <c r="U295" s="104" t="s">
        <v>7111</v>
      </c>
      <c r="V295" s="104" t="s">
        <v>637</v>
      </c>
      <c r="W295" s="104"/>
      <c r="X295" s="113"/>
      <c r="Y295" s="109" t="str">
        <f>IF(W295="","", IF(W295="NC","", IF(W295="NE","", IF(W295="NA","",IFERROR(VLOOKUP(W295,Produtos!$A$1:$C$2319,2,FALSE),"Não Cadastrado")))))</f>
        <v/>
      </c>
      <c r="Z295" s="104"/>
      <c r="AA295" s="104"/>
      <c r="AB295" s="104" t="str">
        <f>IF(W295="","",IF(ISNUMBER(W295)=FALSE,"Não se aplica",IFERROR(VLOOKUP(W295,Produtos!$A$1:$C$2319,3,FALSE),"Não Cadastrado")))</f>
        <v/>
      </c>
      <c r="AC295" s="104"/>
      <c r="AD295" s="108"/>
      <c r="AE295" s="107" t="str">
        <f>IF(AC295="","", IF(AC295="NC","", IF(AC295="NE","", IF(AC295="NA","",IFERROR(VLOOKUP(AC295,Produtos!$A$1:$C$2319,2,FALSE),"Não Cadastrado")))))</f>
        <v/>
      </c>
      <c r="AF295" s="104"/>
      <c r="AG295" s="104"/>
      <c r="AH295" s="104" t="str">
        <f>IF(AC295="","",IF(ISNUMBER(AC295)=FALSE,"Não se aplica",IFERROR(VLOOKUP(AC295,Produtos!$A$1:$C$2319,3,FALSE),"Não Cadastrado")))</f>
        <v/>
      </c>
      <c r="AI295" s="104"/>
      <c r="AJ295" s="104" t="str">
        <f>VLOOKUP(Tabela2[[#This Row],[SIEMA]],Siema2025,26,FALSE)</f>
        <v>Provável falha nas conexões hidráulicas dentro do MTU. Em investigação.</v>
      </c>
      <c r="AK295" s="107" t="s">
        <v>7234</v>
      </c>
      <c r="AL295" s="107"/>
      <c r="AM295" s="107"/>
      <c r="AN295" s="108" t="str">
        <f>VLOOKUP(Tabela2[[#This Row],[SIEMA]],Siema2025,51,FALSE)</f>
        <v/>
      </c>
      <c r="AO295" s="108" t="str">
        <f>VLOOKUP(Tabela2[[#This Row],[SIEMA]],Siema2025,53,FALSE)</f>
        <v/>
      </c>
      <c r="AP295" s="108" t="str">
        <f>VLOOKUP(Tabela2[[#This Row],[SIEMA]],Siema2025,55,FALSE)</f>
        <v/>
      </c>
      <c r="AQ295" s="108" t="str">
        <f>VLOOKUP(Tabela2[[#This Row],[SIEMA]],Siema2025,57,FALSE)</f>
        <v/>
      </c>
      <c r="AR295" s="108" t="str">
        <f>VLOOKUP(Tabela2[[#This Row],[SIEMA]],Siema2025,59,FALSE)</f>
        <v/>
      </c>
      <c r="AS295" s="108" t="str">
        <f>VLOOKUP(Tabela2[[#This Row],[SIEMA]],Siema2025,61,FALSE)</f>
        <v>X</v>
      </c>
      <c r="AT295" s="108" t="str">
        <f>VLOOKUP(Tabela2[[#This Row],[SIEMA]],Siema2025,63,FALSE)</f>
        <v/>
      </c>
      <c r="AU295" s="108" t="str">
        <f>VLOOKUP(Tabela2[[#This Row],[SIEMA]],Siema2025,65,FALSE)</f>
        <v/>
      </c>
      <c r="AV295" s="108" t="str">
        <f>VLOOKUP(Tabela2[[#This Row],[SIEMA]],Siema2025,67,FALSE)</f>
        <v/>
      </c>
      <c r="AW295" s="108" t="str">
        <f>VLOOKUP(Tabela2[[#This Row],[SIEMA]],Siema2025,69,FALSE)</f>
        <v/>
      </c>
      <c r="AX295" s="108" t="str">
        <f>VLOOKUP(Tabela2[[#This Row],[SIEMA]],Siema2025,71,FALSE)</f>
        <v/>
      </c>
      <c r="AY295" s="108" t="str">
        <f>VLOOKUP(Tabela2[[#This Row],[SIEMA]],Siema2025,73,FALSE)</f>
        <v/>
      </c>
      <c r="AZ295" s="108" t="str">
        <f>VLOOKUP(Tabela2[[#This Row],[SIEMA]],Siema2025,75,FALSE)</f>
        <v/>
      </c>
      <c r="BA295" s="108" t="str">
        <f>VLOOKUP(Tabela2[[#This Row],[SIEMA]],Siema2025,77,FALSE)</f>
        <v/>
      </c>
      <c r="BB295" s="108" t="str">
        <f>VLOOKUP(Tabela2[[#This Row],[SIEMA]],Siema2025,79,FALSE)</f>
        <v/>
      </c>
      <c r="BC295" s="108" t="str">
        <f>IF(Tabela2[[#This Row],[Outro(s) ]] = "X", "PREENCHER","NA")</f>
        <v>NA</v>
      </c>
      <c r="BD295" s="108" t="str">
        <f>VLOOKUP(Tabela2[[#This Row],[SIEMA]],Siema2025,82,FALSE)</f>
        <v/>
      </c>
      <c r="BE295" s="108" t="str">
        <f>VLOOKUP(Tabela2[[#This Row],[SIEMA]],Siema2025,81,FALSE)</f>
        <v/>
      </c>
      <c r="BF295" s="110" t="str">
        <f>VLOOKUP(Tabela2[[#This Row],[SIEMA]],Siema2025,28,FALSE)</f>
        <v>Petrobras</v>
      </c>
      <c r="BG295" s="110"/>
      <c r="BH295" s="111">
        <v>33000167000101</v>
      </c>
      <c r="BI295" s="112" t="str">
        <f>VLOOKUP(Tabela2[[#This Row],[SIEMA]],Siema2025,107,FALSE)</f>
        <v>Não</v>
      </c>
      <c r="BJ295" s="107" t="s">
        <v>7099</v>
      </c>
      <c r="BK295" s="104" t="s">
        <v>2696</v>
      </c>
      <c r="BL295" s="140">
        <v>45782</v>
      </c>
      <c r="BM295" s="108">
        <f ca="1">IF(Tabela2[[#This Row],[Data de atendimento do Ibama (considerar o primeiro documento/ação)]]="",_xlfn.DAYS(TODAY(),J295),_xlfn.DAYS(Tabela2[[#This Row],[Data de atendimento do Ibama (considerar o primeiro documento/ação)]],J295))</f>
        <v>5</v>
      </c>
      <c r="BN295" s="108" t="str">
        <f>IF(Tabela2[[#This Row],[Atendido pelo Ibama ("Não" ou "Sim")]]="Não","Preencher", IF(Tabela2[[#This Row],[Atendido pelo Ibama ("Não" ou "Sim")]]="Sim","NA",""))</f>
        <v>NA</v>
      </c>
      <c r="BO295" s="114" t="s">
        <v>7100</v>
      </c>
      <c r="BP295" s="108" t="str">
        <f>IF(Tabela2[[#This Row],[Forma de atendimento (primeiro documento/ação)]]= "Outros (especificar)", "PREENCHER","NA")</f>
        <v>NA</v>
      </c>
      <c r="BQ295" s="106" t="s">
        <v>123</v>
      </c>
      <c r="BR295" s="108" t="str">
        <f>IF(Tabela2[[#This Row],[Equipe do Ibama foi a campo? Houve sobrevoo do Poseidon?]] = "Sim", "PREENCHER","NA")</f>
        <v>NA</v>
      </c>
      <c r="BS295" s="108" t="str">
        <f>IF(Tabela2[[#This Row],[Se sim, foi emitida Ordem de Emergência? (informações vinculada à coluna CK)]] = "Sim", "PREENCHER","NA")</f>
        <v>NA</v>
      </c>
      <c r="BT295" s="108" t="s">
        <v>7101</v>
      </c>
      <c r="BU295" s="108" t="s">
        <v>2696</v>
      </c>
      <c r="BV295" s="108" t="s">
        <v>123</v>
      </c>
      <c r="BW295" s="108" t="s">
        <v>2696</v>
      </c>
      <c r="BX295" s="106" t="s">
        <v>7102</v>
      </c>
      <c r="BY295" s="140">
        <v>45917</v>
      </c>
      <c r="BZ295" s="104">
        <f>IF(Tabela2[[#This Row],[Data do documento de encerramento]]="NA","NA",IF(Tabela2[[#This Row],[Data do documento de encerramento]]="","Pendente de conclusão/ encerramento",_xlfn.DAYS(Tabela2[[#This Row],[Data do documento de encerramento]],J295)))</f>
        <v>140</v>
      </c>
      <c r="CA295" s="107"/>
      <c r="CB295" s="107" t="s">
        <v>7158</v>
      </c>
      <c r="CC295" s="107" t="s">
        <v>7470</v>
      </c>
      <c r="CD295" s="107" t="s">
        <v>123</v>
      </c>
      <c r="CE295" s="107" t="s">
        <v>123</v>
      </c>
      <c r="CF295" s="107" t="s">
        <v>7141</v>
      </c>
    </row>
    <row r="296" spans="1:84" ht="30.75" hidden="1">
      <c r="A296" s="199">
        <v>20255232431</v>
      </c>
      <c r="B296" s="170" t="s">
        <v>8469</v>
      </c>
      <c r="C296" s="108" t="str">
        <f>VLOOKUP(Tabela2[[#This Row],[SIEMA]],Siema2025,4,FALSE)</f>
        <v xml:space="preserve"> SP</v>
      </c>
      <c r="D296" s="106" t="str">
        <f>VLOOKUP(Tabela2[[#This Row],[SIEMA]],Siema2025,3,FALSE)</f>
        <v xml:space="preserve">Cubatão </v>
      </c>
      <c r="E296" s="106" t="s">
        <v>8470</v>
      </c>
      <c r="F296" s="106"/>
      <c r="G296" s="106" t="s">
        <v>8471</v>
      </c>
      <c r="H296" s="106" t="s">
        <v>8472</v>
      </c>
      <c r="I296" s="104" t="s">
        <v>7114</v>
      </c>
      <c r="J296" s="105">
        <f>VLOOKUP(Tabela2[[#This Row],[SIEMA]],Siema2025,2,FALSE)</f>
        <v>45777</v>
      </c>
      <c r="K296" s="105" t="str">
        <f>VLOOKUP(Tabela2[[#This Row],[SIEMA]],Siema2025,16,FALSE)</f>
        <v>Quarta</v>
      </c>
      <c r="L296" s="106" t="str">
        <f>IF(Tabela2[[#This Row],[Data]]="","Sem Informação",VLOOKUP(MONTH(Tabela2[[#This Row],[Data]]),'[1]Validação de dados'!$I$1:$J$13,2,0))</f>
        <v>Abril</v>
      </c>
      <c r="M296" s="104">
        <f>YEAR(Tabela2[[#This Row],[Data]])</f>
        <v>2025</v>
      </c>
      <c r="N296" s="105" t="str">
        <f>VLOOKUP(Tabela2[[#This Row],[SIEMA]],Siema2025,17,FALSE)</f>
        <v>Noturno</v>
      </c>
      <c r="O296" s="105" t="str">
        <f>VLOOKUP(Tabela2[[#This Row],[SIEMA]],Siema2025,5,FALSE)</f>
        <v>Ferrovia</v>
      </c>
      <c r="P296" s="104" t="str">
        <f>VLOOKUP(Tabela2[[#This Row],[SIEMA]],Siema2025,21,FALSE)</f>
        <v>Vandalismo na ferrovia com abertura de bicas em 1 vagão graneleiro carregado com farelo de soja.</v>
      </c>
      <c r="Q296" s="104" t="s">
        <v>7127</v>
      </c>
      <c r="R296" s="104" t="s">
        <v>7127</v>
      </c>
      <c r="S296" s="107" t="s">
        <v>7462</v>
      </c>
      <c r="T296" s="104" t="str">
        <f>VLOOKUP(Tabela2[[#This Row],[SIEMA]],Siema2025,11,FALSE)</f>
        <v>10</v>
      </c>
      <c r="U296" s="104" t="s">
        <v>7121</v>
      </c>
      <c r="V296" s="104" t="s">
        <v>7127</v>
      </c>
      <c r="W296" s="104"/>
      <c r="X296" s="113"/>
      <c r="Y296" s="109" t="str">
        <f>IF(W296="","", IF(W296="NC","", IF(W296="NE","", IF(W296="NA","",IFERROR(VLOOKUP(W296,Produtos!$A$1:$C$2319,2,FALSE),"Não Cadastrado")))))</f>
        <v/>
      </c>
      <c r="Z296" s="104"/>
      <c r="AA296" s="104"/>
      <c r="AB296" s="104" t="str">
        <f>IF(W296="","",IF(ISNUMBER(W296)=FALSE,"Não se aplica",IFERROR(VLOOKUP(W296,Produtos!$A$1:$C$2319,3,FALSE),"Não Cadastrado")))</f>
        <v/>
      </c>
      <c r="AC296" s="104"/>
      <c r="AD296" s="108"/>
      <c r="AE296" s="107" t="str">
        <f>IF(AC296="","", IF(AC296="NC","", IF(AC296="NE","", IF(AC296="NA","",IFERROR(VLOOKUP(AC296,Produtos!$A$1:$C$2319,2,FALSE),"Não Cadastrado")))))</f>
        <v/>
      </c>
      <c r="AF296" s="104"/>
      <c r="AG296" s="104"/>
      <c r="AH296" s="104" t="str">
        <f>IF(AC296="","",IF(ISNUMBER(AC296)=FALSE,"Não se aplica",IFERROR(VLOOKUP(AC296,Produtos!$A$1:$C$2319,3,FALSE),"Não Cadastrado")))</f>
        <v/>
      </c>
      <c r="AI296" s="104"/>
      <c r="AJ296" s="104" t="str">
        <f>VLOOKUP(Tabela2[[#This Row],[SIEMA]],Siema2025,26,FALSE)</f>
        <v>Ato criminoso caracterizado pela abertura de bicas em vagão graneleiro ferroviário carregado com farelo de soja.</v>
      </c>
      <c r="AK296" s="107" t="s">
        <v>7122</v>
      </c>
      <c r="AL296" s="107"/>
      <c r="AM296" s="107"/>
      <c r="AN296" s="108" t="str">
        <f>VLOOKUP(Tabela2[[#This Row],[SIEMA]],Siema2025,51,FALSE)</f>
        <v/>
      </c>
      <c r="AO296" s="108" t="str">
        <f>VLOOKUP(Tabela2[[#This Row],[SIEMA]],Siema2025,53,FALSE)</f>
        <v/>
      </c>
      <c r="AP296" s="108" t="str">
        <f>VLOOKUP(Tabela2[[#This Row],[SIEMA]],Siema2025,55,FALSE)</f>
        <v/>
      </c>
      <c r="AQ296" s="108" t="str">
        <f>VLOOKUP(Tabela2[[#This Row],[SIEMA]],Siema2025,57,FALSE)</f>
        <v/>
      </c>
      <c r="AR296" s="108" t="str">
        <f>VLOOKUP(Tabela2[[#This Row],[SIEMA]],Siema2025,59,FALSE)</f>
        <v/>
      </c>
      <c r="AS296" s="108" t="str">
        <f>VLOOKUP(Tabela2[[#This Row],[SIEMA]],Siema2025,61,FALSE)</f>
        <v/>
      </c>
      <c r="AT296" s="108" t="str">
        <f>VLOOKUP(Tabela2[[#This Row],[SIEMA]],Siema2025,63,FALSE)</f>
        <v/>
      </c>
      <c r="AU296" s="108" t="str">
        <f>VLOOKUP(Tabela2[[#This Row],[SIEMA]],Siema2025,65,FALSE)</f>
        <v>X</v>
      </c>
      <c r="AV296" s="108" t="str">
        <f>VLOOKUP(Tabela2[[#This Row],[SIEMA]],Siema2025,67,FALSE)</f>
        <v/>
      </c>
      <c r="AW296" s="108" t="str">
        <f>VLOOKUP(Tabela2[[#This Row],[SIEMA]],Siema2025,69,FALSE)</f>
        <v/>
      </c>
      <c r="AX296" s="108" t="str">
        <f>VLOOKUP(Tabela2[[#This Row],[SIEMA]],Siema2025,71,FALSE)</f>
        <v/>
      </c>
      <c r="AY296" s="108" t="str">
        <f>VLOOKUP(Tabela2[[#This Row],[SIEMA]],Siema2025,73,FALSE)</f>
        <v/>
      </c>
      <c r="AZ296" s="108" t="str">
        <f>VLOOKUP(Tabela2[[#This Row],[SIEMA]],Siema2025,75,FALSE)</f>
        <v/>
      </c>
      <c r="BA296" s="108" t="str">
        <f>VLOOKUP(Tabela2[[#This Row],[SIEMA]],Siema2025,77,FALSE)</f>
        <v/>
      </c>
      <c r="BB296" s="108" t="str">
        <f>VLOOKUP(Tabela2[[#This Row],[SIEMA]],Siema2025,79,FALSE)</f>
        <v/>
      </c>
      <c r="BC296" s="108" t="str">
        <f>IF(Tabela2[[#This Row],[Outro(s) ]] = "X", "PREENCHER","NA")</f>
        <v>NA</v>
      </c>
      <c r="BD296" s="108" t="str">
        <f>VLOOKUP(Tabela2[[#This Row],[SIEMA]],Siema2025,82,FALSE)</f>
        <v/>
      </c>
      <c r="BE296" s="108" t="str">
        <f>VLOOKUP(Tabela2[[#This Row],[SIEMA]],Siema2025,81,FALSE)</f>
        <v/>
      </c>
      <c r="BF296" s="110" t="s">
        <v>3066</v>
      </c>
      <c r="BG296" s="110" t="s">
        <v>7123</v>
      </c>
      <c r="BH296" s="111" t="str">
        <f>VLOOKUP(Tabela2[[#This Row],[SIEMA]],Siema2025,29,FALSE)</f>
        <v>02502844000166</v>
      </c>
      <c r="BI296" s="112" t="str">
        <f>VLOOKUP(Tabela2[[#This Row],[SIEMA]],Siema2025,107,FALSE)</f>
        <v>Não</v>
      </c>
      <c r="BJ296" s="107" t="s">
        <v>7099</v>
      </c>
      <c r="BK296" s="104" t="s">
        <v>2696</v>
      </c>
      <c r="BL296" s="140">
        <v>45783</v>
      </c>
      <c r="BM296" s="108">
        <f ca="1">IF(Tabela2[[#This Row],[Data de atendimento do Ibama (considerar o primeiro documento/ação)]]="",_xlfn.DAYS(TODAY(),J296),_xlfn.DAYS(Tabela2[[#This Row],[Data de atendimento do Ibama (considerar o primeiro documento/ação)]],J296))</f>
        <v>6</v>
      </c>
      <c r="BN296" s="108" t="str">
        <f>IF(Tabela2[[#This Row],[Atendido pelo Ibama ("Não" ou "Sim")]]="Não","Preencher", IF(Tabela2[[#This Row],[Atendido pelo Ibama ("Não" ou "Sim")]]="Sim","NA",""))</f>
        <v>NA</v>
      </c>
      <c r="BO296" s="114" t="s">
        <v>7100</v>
      </c>
      <c r="BP296" s="108" t="str">
        <f>IF(Tabela2[[#This Row],[Forma de atendimento (primeiro documento/ação)]]= "Outros (especificar)", "PREENCHER","NA")</f>
        <v>NA</v>
      </c>
      <c r="BQ296" s="106" t="s">
        <v>123</v>
      </c>
      <c r="BR296" s="108" t="str">
        <f>IF(Tabela2[[#This Row],[Equipe do Ibama foi a campo? Houve sobrevoo do Poseidon?]] = "Sim", "PREENCHER","NA")</f>
        <v>NA</v>
      </c>
      <c r="BS296" s="108" t="str">
        <f>IF(Tabela2[[#This Row],[Se sim, foi emitida Ordem de Emergência? (informações vinculada à coluna CK)]] = "Sim", "PREENCHER","NA")</f>
        <v>NA</v>
      </c>
      <c r="BT296" s="108" t="s">
        <v>7126</v>
      </c>
      <c r="BU296" s="108" t="s">
        <v>2696</v>
      </c>
      <c r="BV296" s="108" t="s">
        <v>123</v>
      </c>
      <c r="BW296" s="108" t="s">
        <v>123</v>
      </c>
      <c r="BX296" s="106" t="s">
        <v>7127</v>
      </c>
      <c r="BY296" s="106"/>
      <c r="BZ296" s="104" t="str">
        <f>IF(Tabela2[[#This Row],[Data do documento de encerramento]]="NA","NA",IF(Tabela2[[#This Row],[Data do documento de encerramento]]="","Pendente de conclusão/ encerramento",_xlfn.DAYS(Tabela2[[#This Row],[Data do documento de encerramento]],J296)))</f>
        <v>Pendente de conclusão/ encerramento</v>
      </c>
      <c r="CA296" s="107" t="s">
        <v>7128</v>
      </c>
      <c r="CB296" s="107"/>
      <c r="CC296" s="129"/>
      <c r="CD296" s="107"/>
      <c r="CE296" s="107"/>
      <c r="CF296" s="107"/>
    </row>
    <row r="297" spans="1:84" ht="30.75" hidden="1">
      <c r="A297" s="199">
        <v>20255232402</v>
      </c>
      <c r="B297" s="200" t="s">
        <v>8473</v>
      </c>
      <c r="C297" s="108" t="str">
        <f>VLOOKUP(Tabela2[[#This Row],[SIEMA]],Siema2025,4,FALSE)</f>
        <v xml:space="preserve"> SP</v>
      </c>
      <c r="D297" s="106" t="str">
        <f>VLOOKUP(Tabela2[[#This Row],[SIEMA]],Siema2025,3,FALSE)</f>
        <v xml:space="preserve">Cubatão </v>
      </c>
      <c r="E297" s="106" t="s">
        <v>8474</v>
      </c>
      <c r="F297" s="106"/>
      <c r="G297" s="106" t="s">
        <v>8475</v>
      </c>
      <c r="H297" s="106" t="s">
        <v>8476</v>
      </c>
      <c r="I297" s="104" t="s">
        <v>7114</v>
      </c>
      <c r="J297" s="105">
        <f>VLOOKUP(Tabela2[[#This Row],[SIEMA]],Siema2025,2,FALSE)</f>
        <v>45778</v>
      </c>
      <c r="K297" s="105" t="str">
        <f>VLOOKUP(Tabela2[[#This Row],[SIEMA]],Siema2025,16,FALSE)</f>
        <v>Quinta</v>
      </c>
      <c r="L297" s="106" t="str">
        <f>IF(Tabela2[[#This Row],[Data]]="","Sem Informação",VLOOKUP(MONTH(Tabela2[[#This Row],[Data]]),'[1]Validação de dados'!$I$1:$J$13,2,0))</f>
        <v>Maio</v>
      </c>
      <c r="M297" s="104">
        <f>YEAR(Tabela2[[#This Row],[Data]])</f>
        <v>2025</v>
      </c>
      <c r="N297" s="105" t="str">
        <f>VLOOKUP(Tabela2[[#This Row],[SIEMA]],Siema2025,17,FALSE)</f>
        <v>Noturno</v>
      </c>
      <c r="O297" s="105" t="str">
        <f>VLOOKUP(Tabela2[[#This Row],[SIEMA]],Siema2025,5,FALSE)</f>
        <v>Ferrovia</v>
      </c>
      <c r="P297" s="104" t="str">
        <f>VLOOKUP(Tabela2[[#This Row],[SIEMA]],Siema2025,21,FALSE)</f>
        <v>Vandalismo na ferrovia com abertura de bicas em 1 vagão graneleiro carregado com farelo de soja.</v>
      </c>
      <c r="Q297" s="104" t="s">
        <v>7127</v>
      </c>
      <c r="R297" s="104" t="s">
        <v>7127</v>
      </c>
      <c r="S297" s="107" t="s">
        <v>7462</v>
      </c>
      <c r="T297" s="104" t="str">
        <f>VLOOKUP(Tabela2[[#This Row],[SIEMA]],Siema2025,11,FALSE)</f>
        <v>4</v>
      </c>
      <c r="U297" s="104" t="s">
        <v>7121</v>
      </c>
      <c r="V297" s="104" t="s">
        <v>7127</v>
      </c>
      <c r="W297" s="104"/>
      <c r="X297" s="113"/>
      <c r="Y297" s="109" t="str">
        <f>IF(W297="","", IF(W297="NC","", IF(W297="NE","", IF(W297="NA","",IFERROR(VLOOKUP(W297,Produtos!$A$1:$C$2319,2,FALSE),"Não Cadastrado")))))</f>
        <v/>
      </c>
      <c r="Z297" s="104"/>
      <c r="AA297" s="104"/>
      <c r="AB297" s="104" t="str">
        <f>IF(W297="","",IF(ISNUMBER(W297)=FALSE,"Não se aplica",IFERROR(VLOOKUP(W297,Produtos!$A$1:$C$2319,3,FALSE),"Não Cadastrado")))</f>
        <v/>
      </c>
      <c r="AC297" s="104"/>
      <c r="AD297" s="108"/>
      <c r="AE297" s="107" t="str">
        <f>IF(AC297="","", IF(AC297="NC","", IF(AC297="NE","", IF(AC297="NA","",IFERROR(VLOOKUP(AC297,Produtos!$A$1:$C$2319,2,FALSE),"Não Cadastrado")))))</f>
        <v/>
      </c>
      <c r="AF297" s="104"/>
      <c r="AG297" s="104"/>
      <c r="AH297" s="104" t="str">
        <f>IF(AC297="","",IF(ISNUMBER(AC297)=FALSE,"Não se aplica",IFERROR(VLOOKUP(AC297,Produtos!$A$1:$C$2319,3,FALSE),"Não Cadastrado")))</f>
        <v/>
      </c>
      <c r="AI297" s="104"/>
      <c r="AJ297" s="104" t="str">
        <f>VLOOKUP(Tabela2[[#This Row],[SIEMA]],Siema2025,26,FALSE)</f>
        <v>Ato criminoso caracterizado pela abertura de bicas em vagão graneleiro ferroviário carregado com farelo de soja.</v>
      </c>
      <c r="AK297" s="107" t="s">
        <v>7122</v>
      </c>
      <c r="AL297" s="107"/>
      <c r="AM297" s="107"/>
      <c r="AN297" s="108" t="str">
        <f>VLOOKUP(Tabela2[[#This Row],[SIEMA]],Siema2025,51,FALSE)</f>
        <v/>
      </c>
      <c r="AO297" s="108" t="str">
        <f>VLOOKUP(Tabela2[[#This Row],[SIEMA]],Siema2025,53,FALSE)</f>
        <v/>
      </c>
      <c r="AP297" s="108" t="str">
        <f>VLOOKUP(Tabela2[[#This Row],[SIEMA]],Siema2025,55,FALSE)</f>
        <v/>
      </c>
      <c r="AQ297" s="108" t="str">
        <f>VLOOKUP(Tabela2[[#This Row],[SIEMA]],Siema2025,57,FALSE)</f>
        <v/>
      </c>
      <c r="AR297" s="108" t="str">
        <f>VLOOKUP(Tabela2[[#This Row],[SIEMA]],Siema2025,59,FALSE)</f>
        <v/>
      </c>
      <c r="AS297" s="108" t="str">
        <f>VLOOKUP(Tabela2[[#This Row],[SIEMA]],Siema2025,61,FALSE)</f>
        <v/>
      </c>
      <c r="AT297" s="108" t="str">
        <f>VLOOKUP(Tabela2[[#This Row],[SIEMA]],Siema2025,63,FALSE)</f>
        <v/>
      </c>
      <c r="AU297" s="108" t="str">
        <f>VLOOKUP(Tabela2[[#This Row],[SIEMA]],Siema2025,65,FALSE)</f>
        <v>X</v>
      </c>
      <c r="AV297" s="108" t="str">
        <f>VLOOKUP(Tabela2[[#This Row],[SIEMA]],Siema2025,67,FALSE)</f>
        <v/>
      </c>
      <c r="AW297" s="108" t="str">
        <f>VLOOKUP(Tabela2[[#This Row],[SIEMA]],Siema2025,69,FALSE)</f>
        <v/>
      </c>
      <c r="AX297" s="108" t="str">
        <f>VLOOKUP(Tabela2[[#This Row],[SIEMA]],Siema2025,71,FALSE)</f>
        <v/>
      </c>
      <c r="AY297" s="108" t="str">
        <f>VLOOKUP(Tabela2[[#This Row],[SIEMA]],Siema2025,73,FALSE)</f>
        <v/>
      </c>
      <c r="AZ297" s="108" t="str">
        <f>VLOOKUP(Tabela2[[#This Row],[SIEMA]],Siema2025,75,FALSE)</f>
        <v/>
      </c>
      <c r="BA297" s="108" t="str">
        <f>VLOOKUP(Tabela2[[#This Row],[SIEMA]],Siema2025,77,FALSE)</f>
        <v/>
      </c>
      <c r="BB297" s="108" t="str">
        <f>VLOOKUP(Tabela2[[#This Row],[SIEMA]],Siema2025,79,FALSE)</f>
        <v/>
      </c>
      <c r="BC297" s="108" t="str">
        <f>IF(Tabela2[[#This Row],[Outro(s) ]] = "X", "PREENCHER","NA")</f>
        <v>NA</v>
      </c>
      <c r="BD297" s="108" t="str">
        <f>VLOOKUP(Tabela2[[#This Row],[SIEMA]],Siema2025,82,FALSE)</f>
        <v/>
      </c>
      <c r="BE297" s="108" t="str">
        <f>VLOOKUP(Tabela2[[#This Row],[SIEMA]],Siema2025,81,FALSE)</f>
        <v/>
      </c>
      <c r="BF297" s="110" t="s">
        <v>3066</v>
      </c>
      <c r="BG297" s="110" t="s">
        <v>7123</v>
      </c>
      <c r="BH297" s="111" t="str">
        <f>VLOOKUP(Tabela2[[#This Row],[SIEMA]],Siema2025,29,FALSE)</f>
        <v>02502844000166</v>
      </c>
      <c r="BI297" s="112" t="str">
        <f>VLOOKUP(Tabela2[[#This Row],[SIEMA]],Siema2025,107,FALSE)</f>
        <v>Não</v>
      </c>
      <c r="BJ297" s="107" t="s">
        <v>7099</v>
      </c>
      <c r="BK297" s="104" t="s">
        <v>123</v>
      </c>
      <c r="BL297" s="140"/>
      <c r="BM297" s="108">
        <f ca="1">IF(Tabela2[[#This Row],[Data de atendimento do Ibama (considerar o primeiro documento/ação)]]="",_xlfn.DAYS(TODAY(),J297),_xlfn.DAYS(Tabela2[[#This Row],[Data de atendimento do Ibama (considerar o primeiro documento/ação)]],J297))</f>
        <v>454</v>
      </c>
      <c r="BN297" s="108" t="s">
        <v>7469</v>
      </c>
      <c r="BO297" s="114" t="s">
        <v>637</v>
      </c>
      <c r="BP297" s="108" t="str">
        <f>IF(Tabela2[[#This Row],[Forma de atendimento (primeiro documento/ação)]]= "Outros (especificar)", "PREENCHER","NA")</f>
        <v>NA</v>
      </c>
      <c r="BQ297" s="106" t="s">
        <v>123</v>
      </c>
      <c r="BR297" s="108" t="str">
        <f>IF(Tabela2[[#This Row],[Equipe do Ibama foi a campo? Houve sobrevoo do Poseidon?]] = "Sim", "PREENCHER","NA")</f>
        <v>NA</v>
      </c>
      <c r="BS297" s="108" t="str">
        <f>IF(Tabela2[[#This Row],[Se sim, foi emitida Ordem de Emergência? (informações vinculada à coluna CK)]] = "Sim", "PREENCHER","NA")</f>
        <v>NA</v>
      </c>
      <c r="BT297" s="108" t="s">
        <v>7126</v>
      </c>
      <c r="BU297" s="108" t="s">
        <v>123</v>
      </c>
      <c r="BV297" s="108" t="s">
        <v>123</v>
      </c>
      <c r="BW297" s="108" t="s">
        <v>123</v>
      </c>
      <c r="BX297" s="106"/>
      <c r="BY297" s="140"/>
      <c r="BZ297" s="104" t="str">
        <f>IF(Tabela2[[#This Row],[Data do documento de encerramento]]="NA","NA",IF(Tabela2[[#This Row],[Data do documento de encerramento]]="","Pendente de conclusão/ encerramento",_xlfn.DAYS(Tabela2[[#This Row],[Data do documento de encerramento]],J297)))</f>
        <v>Pendente de conclusão/ encerramento</v>
      </c>
      <c r="CA297" s="190" t="s">
        <v>8477</v>
      </c>
      <c r="CB297" s="107"/>
      <c r="CC297" s="130"/>
      <c r="CD297" s="107"/>
      <c r="CE297" s="107"/>
      <c r="CF297" s="107"/>
    </row>
    <row r="298" spans="1:84" ht="45.75" hidden="1">
      <c r="A298" s="169">
        <v>20255254006</v>
      </c>
      <c r="B298" s="170" t="s">
        <v>8478</v>
      </c>
      <c r="C298" s="108" t="str">
        <f>VLOOKUP(Tabela2[[#This Row],[SIEMA]],Siema2025,4,FALSE)</f>
        <v xml:space="preserve"> SP</v>
      </c>
      <c r="D298" s="106" t="str">
        <f>VLOOKUP(Tabela2[[#This Row],[SIEMA]],Siema2025,3,FALSE)</f>
        <v xml:space="preserve">São Roque </v>
      </c>
      <c r="E298" s="106" t="str">
        <f>VLOOKUP(Tabela2[[#This Row],[SIEMA]],Siema2025,20,FALSE)</f>
        <v>9W8F+29V Canguera</v>
      </c>
      <c r="F298" s="106"/>
      <c r="G298" s="106" t="s">
        <v>8479</v>
      </c>
      <c r="H298" s="106" t="s">
        <v>8480</v>
      </c>
      <c r="I298" s="104" t="s">
        <v>7114</v>
      </c>
      <c r="J298" s="105">
        <f>VLOOKUP(Tabela2[[#This Row],[SIEMA]],Siema2025,2,FALSE)</f>
        <v>45778</v>
      </c>
      <c r="K298" s="105" t="str">
        <f>VLOOKUP(Tabela2[[#This Row],[SIEMA]],Siema2025,16,FALSE)</f>
        <v>Quinta</v>
      </c>
      <c r="L298" s="106" t="str">
        <f>IF(Tabela2[[#This Row],[Data]]="","Sem Informação",VLOOKUP(MONTH(Tabela2[[#This Row],[Data]]),'[1]Validação de dados'!$I$1:$J$13,2,0))</f>
        <v>Maio</v>
      </c>
      <c r="M298" s="104">
        <f>YEAR(Tabela2[[#This Row],[Data]])</f>
        <v>2025</v>
      </c>
      <c r="N298" s="105" t="str">
        <f>VLOOKUP(Tabela2[[#This Row],[SIEMA]],Siema2025,17,FALSE)</f>
        <v/>
      </c>
      <c r="O298" s="105" t="str">
        <f>VLOOKUP(Tabela2[[#This Row],[SIEMA]],Siema2025,5,FALSE)</f>
        <v>Ferrovia</v>
      </c>
      <c r="P298" s="104" t="str">
        <f>VLOOKUP(Tabela2[[#This Row],[SIEMA]],Siema2025,21,FALSE)</f>
        <v>Vandalismo com abertura de vagão ferroviária graneleiro carregado com soja.</v>
      </c>
      <c r="Q298" s="104" t="s">
        <v>7127</v>
      </c>
      <c r="R298" s="104" t="s">
        <v>7127</v>
      </c>
      <c r="S298" s="107" t="s">
        <v>7462</v>
      </c>
      <c r="T298" s="104" t="str">
        <f>VLOOKUP(Tabela2[[#This Row],[SIEMA]],Siema2025,11,FALSE)</f>
        <v>110</v>
      </c>
      <c r="U298" s="104" t="s">
        <v>7121</v>
      </c>
      <c r="V298" s="104" t="s">
        <v>7127</v>
      </c>
      <c r="W298" s="104"/>
      <c r="X298" s="113"/>
      <c r="Y298" s="109" t="str">
        <f>IF(W298="","", IF(W298="NC","", IF(W298="NE","", IF(W298="NA","",IFERROR(VLOOKUP(W298,Produtos!$A$1:$C$2319,2,FALSE),"Não Cadastrado")))))</f>
        <v/>
      </c>
      <c r="Z298" s="104"/>
      <c r="AA298" s="104"/>
      <c r="AB298" s="104" t="str">
        <f>IF(W298="","",IF(ISNUMBER(W298)=FALSE,"Não se aplica",IFERROR(VLOOKUP(W298,Produtos!$A$1:$C$2319,3,FALSE),"Não Cadastrado")))</f>
        <v/>
      </c>
      <c r="AC298" s="104"/>
      <c r="AD298" s="108"/>
      <c r="AE298" s="107" t="str">
        <f>IF(AC298="","", IF(AC298="NC","", IF(AC298="NE","", IF(AC298="NA","",IFERROR(VLOOKUP(AC298,Produtos!$A$1:$C$2319,2,FALSE),"Não Cadastrado")))))</f>
        <v/>
      </c>
      <c r="AF298" s="104"/>
      <c r="AG298" s="104"/>
      <c r="AH298" s="104" t="str">
        <f>IF(AC298="","",IF(ISNUMBER(AC298)=FALSE,"Não se aplica",IFERROR(VLOOKUP(AC298,Produtos!$A$1:$C$2319,3,FALSE),"Não Cadastrado")))</f>
        <v/>
      </c>
      <c r="AI298" s="104"/>
      <c r="AJ298" s="104" t="str">
        <f>VLOOKUP(Tabela2[[#This Row],[SIEMA]],Siema2025,26,FALSE)</f>
        <v>Ato criminoso caracterizado pela abertura de vagão graneleiro ferroviário carregado com soja.</v>
      </c>
      <c r="AK298" s="107" t="s">
        <v>7122</v>
      </c>
      <c r="AL298" s="107"/>
      <c r="AM298" s="107"/>
      <c r="AN298" s="108" t="str">
        <f>VLOOKUP(Tabela2[[#This Row],[SIEMA]],Siema2025,51,FALSE)</f>
        <v/>
      </c>
      <c r="AO298" s="108" t="str">
        <f>VLOOKUP(Tabela2[[#This Row],[SIEMA]],Siema2025,53,FALSE)</f>
        <v/>
      </c>
      <c r="AP298" s="108" t="str">
        <f>VLOOKUP(Tabela2[[#This Row],[SIEMA]],Siema2025,55,FALSE)</f>
        <v/>
      </c>
      <c r="AQ298" s="108" t="str">
        <f>VLOOKUP(Tabela2[[#This Row],[SIEMA]],Siema2025,57,FALSE)</f>
        <v/>
      </c>
      <c r="AR298" s="108" t="str">
        <f>VLOOKUP(Tabela2[[#This Row],[SIEMA]],Siema2025,59,FALSE)</f>
        <v/>
      </c>
      <c r="AS298" s="108" t="str">
        <f>VLOOKUP(Tabela2[[#This Row],[SIEMA]],Siema2025,61,FALSE)</f>
        <v/>
      </c>
      <c r="AT298" s="108" t="str">
        <f>VLOOKUP(Tabela2[[#This Row],[SIEMA]],Siema2025,63,FALSE)</f>
        <v/>
      </c>
      <c r="AU298" s="108" t="str">
        <f>VLOOKUP(Tabela2[[#This Row],[SIEMA]],Siema2025,65,FALSE)</f>
        <v>X</v>
      </c>
      <c r="AV298" s="108" t="str">
        <f>VLOOKUP(Tabela2[[#This Row],[SIEMA]],Siema2025,67,FALSE)</f>
        <v/>
      </c>
      <c r="AW298" s="108" t="str">
        <f>VLOOKUP(Tabela2[[#This Row],[SIEMA]],Siema2025,69,FALSE)</f>
        <v/>
      </c>
      <c r="AX298" s="108" t="str">
        <f>VLOOKUP(Tabela2[[#This Row],[SIEMA]],Siema2025,71,FALSE)</f>
        <v/>
      </c>
      <c r="AY298" s="108" t="str">
        <f>VLOOKUP(Tabela2[[#This Row],[SIEMA]],Siema2025,73,FALSE)</f>
        <v/>
      </c>
      <c r="AZ298" s="108" t="str">
        <f>VLOOKUP(Tabela2[[#This Row],[SIEMA]],Siema2025,75,FALSE)</f>
        <v/>
      </c>
      <c r="BA298" s="108" t="str">
        <f>VLOOKUP(Tabela2[[#This Row],[SIEMA]],Siema2025,77,FALSE)</f>
        <v/>
      </c>
      <c r="BB298" s="108" t="str">
        <f>VLOOKUP(Tabela2[[#This Row],[SIEMA]],Siema2025,79,FALSE)</f>
        <v/>
      </c>
      <c r="BC298" s="108" t="str">
        <f>IF(Tabela2[[#This Row],[Outro(s) ]] = "X", "PREENCHER","NA")</f>
        <v>NA</v>
      </c>
      <c r="BD298" s="108" t="str">
        <f>VLOOKUP(Tabela2[[#This Row],[SIEMA]],Siema2025,82,FALSE)</f>
        <v/>
      </c>
      <c r="BE298" s="108" t="str">
        <f>VLOOKUP(Tabela2[[#This Row],[SIEMA]],Siema2025,81,FALSE)</f>
        <v/>
      </c>
      <c r="BF298" s="110" t="s">
        <v>3066</v>
      </c>
      <c r="BG298" s="110" t="s">
        <v>7123</v>
      </c>
      <c r="BH298" s="111" t="str">
        <f>VLOOKUP(Tabela2[[#This Row],[SIEMA]],Siema2025,29,FALSE)</f>
        <v>02502844000166</v>
      </c>
      <c r="BI298" s="112" t="str">
        <f>VLOOKUP(Tabela2[[#This Row],[SIEMA]],Siema2025,107,FALSE)</f>
        <v>Não</v>
      </c>
      <c r="BJ298" s="107" t="s">
        <v>7099</v>
      </c>
      <c r="BK298" s="104" t="s">
        <v>2696</v>
      </c>
      <c r="BL298" s="140">
        <v>45810</v>
      </c>
      <c r="BM298" s="108">
        <f ca="1">IF(Tabela2[[#This Row],[Data de atendimento do Ibama (considerar o primeiro documento/ação)]]="",_xlfn.DAYS(TODAY(),J298),_xlfn.DAYS(Tabela2[[#This Row],[Data de atendimento do Ibama (considerar o primeiro documento/ação)]],J298))</f>
        <v>32</v>
      </c>
      <c r="BN298" s="108" t="str">
        <f>IF(Tabela2[[#This Row],[Atendido pelo Ibama ("Não" ou "Sim")]]="Não","Preencher", IF(Tabela2[[#This Row],[Atendido pelo Ibama ("Não" ou "Sim")]]="Sim","NA",""))</f>
        <v>NA</v>
      </c>
      <c r="BO298" s="114" t="s">
        <v>7100</v>
      </c>
      <c r="BP298" s="108" t="str">
        <f>IF(Tabela2[[#This Row],[Forma de atendimento (primeiro documento/ação)]]= "Outros (especificar)", "PREENCHER","NA")</f>
        <v>NA</v>
      </c>
      <c r="BQ298" s="106" t="s">
        <v>123</v>
      </c>
      <c r="BR298" s="108" t="str">
        <f>IF(Tabela2[[#This Row],[Equipe do Ibama foi a campo? Houve sobrevoo do Poseidon?]] = "Sim", "PREENCHER","NA")</f>
        <v>NA</v>
      </c>
      <c r="BS298" s="108" t="str">
        <f>IF(Tabela2[[#This Row],[Se sim, foi emitida Ordem de Emergência? (informações vinculada à coluna CK)]] = "Sim", "PREENCHER","NA")</f>
        <v>NA</v>
      </c>
      <c r="BT298" s="108" t="s">
        <v>7126</v>
      </c>
      <c r="BU298" s="108" t="s">
        <v>2696</v>
      </c>
      <c r="BV298" s="108" t="s">
        <v>123</v>
      </c>
      <c r="BW298" s="108" t="s">
        <v>2696</v>
      </c>
      <c r="BX298" s="106"/>
      <c r="BY298" s="140"/>
      <c r="BZ298" s="104" t="str">
        <f>IF(Tabela2[[#This Row],[Data do documento de encerramento]]="NA","NA",IF(Tabela2[[#This Row],[Data do documento de encerramento]]="","Pendente de conclusão/ encerramento",_xlfn.DAYS(Tabela2[[#This Row],[Data do documento de encerramento]],J298)))</f>
        <v>Pendente de conclusão/ encerramento</v>
      </c>
      <c r="CA298" s="107" t="s">
        <v>8481</v>
      </c>
      <c r="CB298" s="107"/>
      <c r="CC298" s="133"/>
      <c r="CD298" s="107"/>
      <c r="CE298" s="107"/>
      <c r="CF298" s="107"/>
    </row>
    <row r="299" spans="1:84" ht="120" hidden="1" customHeight="1">
      <c r="A299" s="169">
        <v>2025532</v>
      </c>
      <c r="B299" s="118" t="s">
        <v>8482</v>
      </c>
      <c r="C299" s="108" t="s">
        <v>7135</v>
      </c>
      <c r="D299" s="106" t="s">
        <v>2089</v>
      </c>
      <c r="E299" s="106" t="s">
        <v>6240</v>
      </c>
      <c r="F299" s="106" t="s">
        <v>8483</v>
      </c>
      <c r="G299" s="106" t="s">
        <v>8484</v>
      </c>
      <c r="H299" s="106" t="s">
        <v>8485</v>
      </c>
      <c r="I299" s="104" t="s">
        <v>7114</v>
      </c>
      <c r="J299" s="105">
        <f>VLOOKUP(Tabela2[[#This Row],[SIEMA]],Siema2025,2,FALSE)</f>
        <v>45779</v>
      </c>
      <c r="K299" s="105" t="str">
        <f>VLOOKUP(Tabela2[[#This Row],[SIEMA]],Siema2025,16,FALSE)</f>
        <v>Sexta</v>
      </c>
      <c r="L299" s="106" t="str">
        <f>IF(Tabela2[[#This Row],[Data]]="","Sem Informação",VLOOKUP(MONTH(Tabela2[[#This Row],[Data]]),'[1]Validação de dados'!$I$1:$J$13,2,0))</f>
        <v>Maio</v>
      </c>
      <c r="M299" s="104">
        <f>YEAR(Tabela2[[#This Row],[Data]])</f>
        <v>2025</v>
      </c>
      <c r="N299" s="105" t="str">
        <f>VLOOKUP(Tabela2[[#This Row],[SIEMA]],Siema2025,17,FALSE)</f>
        <v>Matutino</v>
      </c>
      <c r="O299" s="105" t="s">
        <v>320</v>
      </c>
      <c r="P299" s="104" t="str">
        <f>VLOOKUP(Tabela2[[#This Row],[SIEMA]],Siema2025,21,FALSE)</f>
        <v>Embarcação Sapura Jade ancorada no porto  B Port em São João da Barra/RJ.</v>
      </c>
      <c r="Q299" s="104" t="s">
        <v>7094</v>
      </c>
      <c r="R299" s="104" t="s">
        <v>8486</v>
      </c>
      <c r="S299" s="107" t="s">
        <v>541</v>
      </c>
      <c r="T299" s="104" t="str">
        <f>VLOOKUP(Tabela2[[#This Row],[SIEMA]],Siema2025,11,FALSE)</f>
        <v>0.008</v>
      </c>
      <c r="U299" s="104" t="str">
        <f>VLOOKUP(Tabela2[[#This Row],[SIEMA]],Siema2025,12,FALSE)</f>
        <v>M3</v>
      </c>
      <c r="V299" s="104" t="str">
        <f>IF(Q299="","",IF(ISNUMBER(Q299)=FALSE,"Não se aplica",IFERROR(VLOOKUP(Q299,Produtos!$A$1:$C$2319,3,FALSE),"Não Cadastrado")))</f>
        <v>Não se aplica</v>
      </c>
      <c r="W299" s="104"/>
      <c r="X299" s="113"/>
      <c r="Y299" s="109" t="str">
        <f>IF(W299="","", IF(W299="NC","", IF(W299="NE","", IF(W299="NA","",IFERROR(VLOOKUP(W299,Produtos!$A$1:$C$2319,2,FALSE),"Não Cadastrado")))))</f>
        <v/>
      </c>
      <c r="Z299" s="104"/>
      <c r="AA299" s="104"/>
      <c r="AB299" s="104" t="str">
        <f>IF(W299="","",IF(ISNUMBER(W299)=FALSE,"Não se aplica",IFERROR(VLOOKUP(W299,Produtos!$A$1:$C$2319,3,FALSE),"Não Cadastrado")))</f>
        <v/>
      </c>
      <c r="AC299" s="104"/>
      <c r="AD299" s="108"/>
      <c r="AE299" s="107" t="str">
        <f>IF(AC299="","", IF(AC299="NC","", IF(AC299="NE","", IF(AC299="NA","",IFERROR(VLOOKUP(AC299,Produtos!$A$1:$C$2319,2,FALSE),"Não Cadastrado")))))</f>
        <v/>
      </c>
      <c r="AF299" s="104"/>
      <c r="AG299" s="104"/>
      <c r="AH299" s="104" t="str">
        <f>IF(AC299="","",IF(ISNUMBER(AC299)=FALSE,"Não se aplica",IFERROR(VLOOKUP(AC299,Produtos!$A$1:$C$2319,3,FALSE),"Não Cadastrado")))</f>
        <v/>
      </c>
      <c r="AI299" s="113"/>
      <c r="AJ299" s="104" t="str">
        <f>VLOOKUP(Tabela2[[#This Row],[SIEMA]],Siema2025,26,FALSE)</f>
        <v>Falha no selo de vedação do cilindro de atuação da lança do guindaste.</v>
      </c>
      <c r="AK299" s="107" t="s">
        <v>7098</v>
      </c>
      <c r="AL299" s="107"/>
      <c r="AM299" s="107"/>
      <c r="AN299" s="108" t="str">
        <f>VLOOKUP(Tabela2[[#This Row],[SIEMA]],Siema2025,51,FALSE)</f>
        <v/>
      </c>
      <c r="AO299" s="108" t="str">
        <f>VLOOKUP(Tabela2[[#This Row],[SIEMA]],Siema2025,53,FALSE)</f>
        <v/>
      </c>
      <c r="AP299" s="108" t="str">
        <f>VLOOKUP(Tabela2[[#This Row],[SIEMA]],Siema2025,55,FALSE)</f>
        <v/>
      </c>
      <c r="AQ299" s="108" t="str">
        <f>VLOOKUP(Tabela2[[#This Row],[SIEMA]],Siema2025,57,FALSE)</f>
        <v/>
      </c>
      <c r="AR299" s="108" t="str">
        <f>VLOOKUP(Tabela2[[#This Row],[SIEMA]],Siema2025,59,FALSE)</f>
        <v/>
      </c>
      <c r="AS299" s="108" t="str">
        <f>VLOOKUP(Tabela2[[#This Row],[SIEMA]],Siema2025,61,FALSE)</f>
        <v>X</v>
      </c>
      <c r="AT299" s="108" t="str">
        <f>VLOOKUP(Tabela2[[#This Row],[SIEMA]],Siema2025,63,FALSE)</f>
        <v/>
      </c>
      <c r="AU299" s="108" t="str">
        <f>VLOOKUP(Tabela2[[#This Row],[SIEMA]],Siema2025,65,FALSE)</f>
        <v/>
      </c>
      <c r="AV299" s="108" t="str">
        <f>VLOOKUP(Tabela2[[#This Row],[SIEMA]],Siema2025,67,FALSE)</f>
        <v/>
      </c>
      <c r="AW299" s="108" t="str">
        <f>VLOOKUP(Tabela2[[#This Row],[SIEMA]],Siema2025,69,FALSE)</f>
        <v/>
      </c>
      <c r="AX299" s="108" t="str">
        <f>VLOOKUP(Tabela2[[#This Row],[SIEMA]],Siema2025,71,FALSE)</f>
        <v/>
      </c>
      <c r="AY299" s="108" t="str">
        <f>VLOOKUP(Tabela2[[#This Row],[SIEMA]],Siema2025,73,FALSE)</f>
        <v/>
      </c>
      <c r="AZ299" s="108" t="str">
        <f>VLOOKUP(Tabela2[[#This Row],[SIEMA]],Siema2025,75,FALSE)</f>
        <v/>
      </c>
      <c r="BA299" s="108" t="str">
        <f>VLOOKUP(Tabela2[[#This Row],[SIEMA]],Siema2025,77,FALSE)</f>
        <v/>
      </c>
      <c r="BB299" s="108" t="str">
        <f>VLOOKUP(Tabela2[[#This Row],[SIEMA]],Siema2025,79,FALSE)</f>
        <v/>
      </c>
      <c r="BC299" s="108" t="str">
        <f>IF(Tabela2[[#This Row],[Outro(s) ]] = "X", "PREENCHER","NA")</f>
        <v>NA</v>
      </c>
      <c r="BD299" s="108" t="str">
        <f>VLOOKUP(Tabela2[[#This Row],[SIEMA]],Siema2025,82,FALSE)</f>
        <v/>
      </c>
      <c r="BE299" s="108" t="str">
        <f>VLOOKUP(Tabela2[[#This Row],[SIEMA]],Siema2025,81,FALSE)</f>
        <v/>
      </c>
      <c r="BF299" s="110" t="str">
        <f>VLOOKUP(Tabela2[[#This Row],[SIEMA]],Siema2025,28,FALSE)</f>
        <v>Petrobras / SUB/SSUB</v>
      </c>
      <c r="BG299" s="110"/>
      <c r="BH299" s="111" t="str">
        <f>VLOOKUP(Tabela2[[#This Row],[SIEMA]],Siema2025,29,FALSE)</f>
        <v>33000167000101</v>
      </c>
      <c r="BI299" s="112" t="str">
        <f>VLOOKUP(Tabela2[[#This Row],[SIEMA]],Siema2025,107,FALSE)</f>
        <v>Não</v>
      </c>
      <c r="BJ299" s="107" t="s">
        <v>7113</v>
      </c>
      <c r="BK299" s="104" t="s">
        <v>2696</v>
      </c>
      <c r="BL299" s="140">
        <v>45841</v>
      </c>
      <c r="BM299" s="108">
        <f ca="1">IF(Tabela2[[#This Row],[Data de atendimento do Ibama (considerar o primeiro documento/ação)]]="",_xlfn.DAYS(TODAY(),J299),_xlfn.DAYS(Tabela2[[#This Row],[Data de atendimento do Ibama (considerar o primeiro documento/ação)]],J299))</f>
        <v>62</v>
      </c>
      <c r="BN299" s="108" t="str">
        <f>IF(Tabela2[[#This Row],[Atendido pelo Ibama ("Não" ou "Sim")]]="Não","Preencher", IF(Tabela2[[#This Row],[Atendido pelo Ibama ("Não" ou "Sim")]]="Sim","NA",""))</f>
        <v>NA</v>
      </c>
      <c r="BO299" s="114" t="s">
        <v>7138</v>
      </c>
      <c r="BP299" s="108" t="str">
        <f>IF(Tabela2[[#This Row],[Forma de atendimento (primeiro documento/ação)]]= "Outros (especificar)", "PREENCHER","NA")</f>
        <v>NA</v>
      </c>
      <c r="BQ299" s="106" t="s">
        <v>123</v>
      </c>
      <c r="BR299" s="108" t="str">
        <f>IF(Tabela2[[#This Row],[Equipe do Ibama foi a campo? Houve sobrevoo do Poseidon?]] = "Sim", "PREENCHER","NA")</f>
        <v>NA</v>
      </c>
      <c r="BS299" s="260" t="s">
        <v>7114</v>
      </c>
      <c r="BT299" s="108" t="s">
        <v>637</v>
      </c>
      <c r="BU299" s="108" t="str">
        <f>IF(Tabela2[[#This Row],[Houve envio de Informações Pós-acidente (preencher "não se aplica" quando de competência estadual/municipal)]] = "Sim", "PREENCHER","NA")</f>
        <v>NA</v>
      </c>
      <c r="BV299" s="108" t="s">
        <v>123</v>
      </c>
      <c r="BW299" s="108" t="s">
        <v>123</v>
      </c>
      <c r="BX299" s="106" t="s">
        <v>7127</v>
      </c>
      <c r="BY299" s="106"/>
      <c r="BZ299" s="104" t="str">
        <f>IF(Tabela2[[#This Row],[Data do documento de encerramento]]="NA","NA",IF(Tabela2[[#This Row],[Data do documento de encerramento]]="","Pendente de conclusão/ encerramento",_xlfn.DAYS(Tabela2[[#This Row],[Data do documento de encerramento]],J299)))</f>
        <v>Pendente de conclusão/ encerramento</v>
      </c>
      <c r="CA299" s="107" t="s">
        <v>8487</v>
      </c>
      <c r="CB299" s="107"/>
      <c r="CC299" s="130"/>
      <c r="CD299" s="107"/>
      <c r="CE299" s="107"/>
      <c r="CF299" s="107"/>
    </row>
    <row r="300" spans="1:84" ht="76.5" hidden="1">
      <c r="A300" s="169">
        <v>20255643228</v>
      </c>
      <c r="B300" s="170" t="s">
        <v>8488</v>
      </c>
      <c r="C300" s="108" t="str">
        <f>VLOOKUP(Tabela2[[#This Row],[SIEMA]],Siema2025,4,FALSE)</f>
        <v xml:space="preserve"> MG</v>
      </c>
      <c r="D300" s="106" t="str">
        <f>VLOOKUP(Tabela2[[#This Row],[SIEMA]],Siema2025,3,FALSE)</f>
        <v xml:space="preserve">Brumadinho </v>
      </c>
      <c r="E300" s="106" t="s">
        <v>4216</v>
      </c>
      <c r="F300" s="106" t="s">
        <v>8489</v>
      </c>
      <c r="G300" s="106" t="s">
        <v>8490</v>
      </c>
      <c r="H300" s="106" t="s">
        <v>8491</v>
      </c>
      <c r="I300" s="104" t="s">
        <v>7114</v>
      </c>
      <c r="J300" s="105">
        <f>VLOOKUP(Tabela2[[#This Row],[SIEMA]],Siema2025,2,FALSE)</f>
        <v>45779</v>
      </c>
      <c r="K300" s="105" t="str">
        <f>VLOOKUP(Tabela2[[#This Row],[SIEMA]],Siema2025,16,FALSE)</f>
        <v>Sexta</v>
      </c>
      <c r="L300" s="106" t="str">
        <f>IF(Tabela2[[#This Row],[Data]]="","Sem Informação",VLOOKUP(MONTH(Tabela2[[#This Row],[Data]]),'[1]Validação de dados'!$I$1:$J$13,2,0))</f>
        <v>Maio</v>
      </c>
      <c r="M300" s="104">
        <f>YEAR(Tabela2[[#This Row],[Data]])</f>
        <v>2025</v>
      </c>
      <c r="N300" s="105" t="str">
        <f>VLOOKUP(Tabela2[[#This Row],[SIEMA]],Siema2025,17,FALSE)</f>
        <v>Matutino</v>
      </c>
      <c r="O300" s="105" t="str">
        <f>VLOOKUP(Tabela2[[#This Row],[SIEMA]],Siema2025,5,FALSE)</f>
        <v>Rodovia</v>
      </c>
      <c r="P300" s="104" t="str">
        <f>VLOOKUP(Tabela2[[#This Row],[SIEMA]],Siema2025,21,FALSE)</f>
        <v>Transporte Rodoviário</v>
      </c>
      <c r="Q300" s="104">
        <v>1202</v>
      </c>
      <c r="R300" s="104" t="s">
        <v>8492</v>
      </c>
      <c r="S300" s="107" t="str">
        <f>IF(Q300="","", IF(Q300="NC","", IF(Q300="NE","", IF(Q300="NA","",IFERROR(VLOOKUP(Q300,Produtos!$A$1:$C$2319,2,FALSE),"Não Cadastrado")))))</f>
        <v>GASÓLEO ou ÓLEO DIESEL ou ÓLEO PARA AQUECIMENTO, LEVE</v>
      </c>
      <c r="T300" s="104" t="str">
        <f>VLOOKUP(Tabela2[[#This Row],[SIEMA]],Siema2025,11,FALSE)</f>
        <v/>
      </c>
      <c r="U300" s="104" t="str">
        <f>VLOOKUP(Tabela2[[#This Row],[SIEMA]],Siema2025,12,FALSE)</f>
        <v/>
      </c>
      <c r="V300" s="104">
        <f>IF(Q300="","",IF(ISNUMBER(Q300)=FALSE,"Não se aplica",IFERROR(VLOOKUP(Q300,Produtos!$A$1:$C$2319,3,FALSE),"Não Cadastrado")))</f>
        <v>3</v>
      </c>
      <c r="W300" s="104"/>
      <c r="X300" s="113" t="s">
        <v>8493</v>
      </c>
      <c r="Y300" s="109" t="s">
        <v>7097</v>
      </c>
      <c r="Z300" s="104" t="str">
        <f>VLOOKUP(Tabela2[[#This Row],[SIEMA]],Siema2025,11,FALSE)</f>
        <v/>
      </c>
      <c r="AA300" s="104" t="str">
        <f>VLOOKUP(Tabela2[[#This Row],[SIEMA]],Siema2025,12,FALSE)</f>
        <v/>
      </c>
      <c r="AB300" s="104" t="str">
        <f>IF(W300="","",IF(ISNUMBER(W300)=FALSE,"Não se aplica",IFERROR(VLOOKUP(W300,Produtos!$A$1:$C$2319,3,FALSE),"Não Cadastrado")))</f>
        <v/>
      </c>
      <c r="AC300" s="104"/>
      <c r="AD300" s="108" t="str">
        <f>IF(Tabela2[[#This Row],[Origem do acidente]] = "Plataforma", "PREENCHER","NA")</f>
        <v>NA</v>
      </c>
      <c r="AE300" s="107" t="str">
        <f>IF(AC300="","", IF(AC300="NC","", IF(AC300="NE","", IF(AC300="NA","",IFERROR(VLOOKUP(AC300,Produtos!$A$1:$C$2319,2,FALSE),"Não Cadastrado")))))</f>
        <v/>
      </c>
      <c r="AF300" s="104"/>
      <c r="AG300" s="104"/>
      <c r="AH300" s="104" t="str">
        <f>IF(AC300="","",IF(ISNUMBER(AC300)=FALSE,"Não se aplica",IFERROR(VLOOKUP(AC300,Produtos!$A$1:$C$2319,3,FALSE),"Não Cadastrado")))</f>
        <v/>
      </c>
      <c r="AI300" s="104"/>
      <c r="AJ300" s="104" t="str">
        <f>VLOOKUP(Tabela2[[#This Row],[SIEMA]],Siema2025,26,FALSE)</f>
        <v>Colisão entre carreta e veículo de passeio</v>
      </c>
      <c r="AK300" s="107" t="s">
        <v>7388</v>
      </c>
      <c r="AL300" s="107" t="s">
        <v>7182</v>
      </c>
      <c r="AM300" s="107"/>
      <c r="AN300" s="108" t="str">
        <f>VLOOKUP(Tabela2[[#This Row],[SIEMA]],Siema2025,51,FALSE)</f>
        <v/>
      </c>
      <c r="AO300" s="108" t="str">
        <f>VLOOKUP(Tabela2[[#This Row],[SIEMA]],Siema2025,53,FALSE)</f>
        <v/>
      </c>
      <c r="AP300" s="108" t="str">
        <f>VLOOKUP(Tabela2[[#This Row],[SIEMA]],Siema2025,55,FALSE)</f>
        <v/>
      </c>
      <c r="AQ300" s="108" t="str">
        <f>VLOOKUP(Tabela2[[#This Row],[SIEMA]],Siema2025,57,FALSE)</f>
        <v/>
      </c>
      <c r="AR300" s="108" t="str">
        <f>VLOOKUP(Tabela2[[#This Row],[SIEMA]],Siema2025,59,FALSE)</f>
        <v/>
      </c>
      <c r="AS300" s="108" t="str">
        <f>VLOOKUP(Tabela2[[#This Row],[SIEMA]],Siema2025,61,FALSE)</f>
        <v/>
      </c>
      <c r="AT300" s="108" t="str">
        <f>VLOOKUP(Tabela2[[#This Row],[SIEMA]],Siema2025,63,FALSE)</f>
        <v/>
      </c>
      <c r="AU300" s="108" t="str">
        <f>VLOOKUP(Tabela2[[#This Row],[SIEMA]],Siema2025,65,FALSE)</f>
        <v>X</v>
      </c>
      <c r="AV300" s="108" t="str">
        <f>VLOOKUP(Tabela2[[#This Row],[SIEMA]],Siema2025,67,FALSE)</f>
        <v/>
      </c>
      <c r="AW300" s="108" t="str">
        <f>VLOOKUP(Tabela2[[#This Row],[SIEMA]],Siema2025,69,FALSE)</f>
        <v/>
      </c>
      <c r="AX300" s="108" t="str">
        <f>VLOOKUP(Tabela2[[#This Row],[SIEMA]],Siema2025,71,FALSE)</f>
        <v/>
      </c>
      <c r="AY300" s="108" t="str">
        <f>VLOOKUP(Tabela2[[#This Row],[SIEMA]],Siema2025,73,FALSE)</f>
        <v/>
      </c>
      <c r="AZ300" s="108" t="str">
        <f>VLOOKUP(Tabela2[[#This Row],[SIEMA]],Siema2025,75,FALSE)</f>
        <v/>
      </c>
      <c r="BA300" s="108" t="str">
        <f>VLOOKUP(Tabela2[[#This Row],[SIEMA]],Siema2025,77,FALSE)</f>
        <v/>
      </c>
      <c r="BB300" s="108" t="str">
        <f>VLOOKUP(Tabela2[[#This Row],[SIEMA]],Siema2025,79,FALSE)</f>
        <v/>
      </c>
      <c r="BC300" s="108" t="str">
        <f>IF(Tabela2[[#This Row],[Outro(s) ]] = "X", "PREENCHER","NA")</f>
        <v>NA</v>
      </c>
      <c r="BD300" s="108" t="str">
        <f>VLOOKUP(Tabela2[[#This Row],[SIEMA]],Siema2025,82,FALSE)</f>
        <v/>
      </c>
      <c r="BE300" s="108" t="str">
        <f>VLOOKUP(Tabela2[[#This Row],[SIEMA]],Siema2025,81,FALSE)</f>
        <v/>
      </c>
      <c r="BF300" s="152" t="s">
        <v>8494</v>
      </c>
      <c r="BG300" s="110"/>
      <c r="BH300" s="111">
        <v>55669580000104</v>
      </c>
      <c r="BI300" s="112" t="str">
        <f>VLOOKUP(Tabela2[[#This Row],[SIEMA]],Siema2025,107,FALSE)</f>
        <v>Não</v>
      </c>
      <c r="BJ300" s="107" t="s">
        <v>7099</v>
      </c>
      <c r="BK300" s="104" t="s">
        <v>2696</v>
      </c>
      <c r="BL300" s="140">
        <v>45785</v>
      </c>
      <c r="BM300" s="108">
        <f ca="1">IF(Tabela2[[#This Row],[Data de atendimento do Ibama (considerar o primeiro documento/ação)]]="",_xlfn.DAYS(TODAY(),J300),_xlfn.DAYS(Tabela2[[#This Row],[Data de atendimento do Ibama (considerar o primeiro documento/ação)]],J300))</f>
        <v>6</v>
      </c>
      <c r="BN300" s="108" t="str">
        <f>IF(Tabela2[[#This Row],[Atendido pelo Ibama ("Não" ou "Sim")]]="Não","Preencher", IF(Tabela2[[#This Row],[Atendido pelo Ibama ("Não" ou "Sim")]]="Sim","NA",""))</f>
        <v>NA</v>
      </c>
      <c r="BO300" s="114" t="s">
        <v>7100</v>
      </c>
      <c r="BP300" s="108" t="str">
        <f>IF(Tabela2[[#This Row],[Forma de atendimento (primeiro documento/ação)]]= "Outros (especificar)", "PREENCHER","NA")</f>
        <v>NA</v>
      </c>
      <c r="BQ300" s="106" t="s">
        <v>123</v>
      </c>
      <c r="BR300" s="108" t="s">
        <v>123</v>
      </c>
      <c r="BS300" s="108" t="s">
        <v>7114</v>
      </c>
      <c r="BT300" s="108" t="s">
        <v>7101</v>
      </c>
      <c r="BU300" s="108" t="s">
        <v>2696</v>
      </c>
      <c r="BV300" s="108" t="s">
        <v>2696</v>
      </c>
      <c r="BW300" s="108" t="s">
        <v>2696</v>
      </c>
      <c r="BX300" s="106" t="s">
        <v>7102</v>
      </c>
      <c r="BY300" s="140">
        <v>45848</v>
      </c>
      <c r="BZ300" s="104">
        <f>IF(Tabela2[[#This Row],[Data do documento de encerramento]]="NA","NA",IF(Tabela2[[#This Row],[Data do documento de encerramento]]="","Pendente de conclusão/ encerramento",_xlfn.DAYS(Tabela2[[#This Row],[Data do documento de encerramento]],J300)))</f>
        <v>69</v>
      </c>
      <c r="CA300" s="107" t="s">
        <v>7192</v>
      </c>
      <c r="CB300" s="107"/>
      <c r="CC300" s="130"/>
      <c r="CD300" s="107"/>
      <c r="CE300" s="107"/>
      <c r="CF300" s="107"/>
    </row>
    <row r="301" spans="1:84" ht="30.75" hidden="1">
      <c r="A301" s="169">
        <v>20255650412</v>
      </c>
      <c r="B301" s="170" t="s">
        <v>8495</v>
      </c>
      <c r="C301" s="108" t="str">
        <f>VLOOKUP(Tabela2[[#This Row],[SIEMA]],Siema2025,4,FALSE)</f>
        <v xml:space="preserve"> MG</v>
      </c>
      <c r="D301" s="106" t="str">
        <f>VLOOKUP(Tabela2[[#This Row],[SIEMA]],Siema2025,3,FALSE)</f>
        <v xml:space="preserve">Campo Belo </v>
      </c>
      <c r="E301" s="106" t="str">
        <f>VLOOKUP(Tabela2[[#This Row],[SIEMA]],Siema2025,20,FALSE)</f>
        <v>Rodovia BR 369, km 57, s/n, zona rural</v>
      </c>
      <c r="F301" s="106"/>
      <c r="G301" s="106" t="s">
        <v>8496</v>
      </c>
      <c r="H301" s="106" t="s">
        <v>8497</v>
      </c>
      <c r="I301" s="104" t="str">
        <f>VLOOKUP(Tabela2[[#This Row],[SIEMA]],Siema2025,19,FALSE)</f>
        <v/>
      </c>
      <c r="J301" s="105">
        <f>VLOOKUP(Tabela2[[#This Row],[SIEMA]],Siema2025,2,FALSE)</f>
        <v>45781</v>
      </c>
      <c r="K301" s="105" t="str">
        <f>VLOOKUP(Tabela2[[#This Row],[SIEMA]],Siema2025,16,FALSE)</f>
        <v>Domingo</v>
      </c>
      <c r="L301" s="106" t="str">
        <f>IF(Tabela2[[#This Row],[Data]]="","Sem Informação",VLOOKUP(MONTH(Tabela2[[#This Row],[Data]]),'[1]Validação de dados'!$I$1:$J$13,2,0))</f>
        <v>Maio</v>
      </c>
      <c r="M301" s="104">
        <f>YEAR(Tabela2[[#This Row],[Data]])</f>
        <v>2025</v>
      </c>
      <c r="N301" s="105" t="str">
        <f>VLOOKUP(Tabela2[[#This Row],[SIEMA]],Siema2025,17,FALSE)</f>
        <v>Vespertino</v>
      </c>
      <c r="O301" s="105" t="str">
        <f>VLOOKUP(Tabela2[[#This Row],[SIEMA]],Siema2025,5,FALSE)</f>
        <v>Indústria</v>
      </c>
      <c r="P301" s="104" t="str">
        <f>VLOOKUP(Tabela2[[#This Row],[SIEMA]],Siema2025,21,FALSE)</f>
        <v>Incêndio em Aterro Industrial</v>
      </c>
      <c r="Q301" s="104" t="s">
        <v>7418</v>
      </c>
      <c r="R301" s="104" t="str">
        <f>VLOOKUP(Tabela2[[#This Row],[SIEMA]],Siema2025,10,FALSE)</f>
        <v>Produtos químicos não identificados</v>
      </c>
      <c r="S301" s="107" t="str">
        <f>IF(Q301="","", IF(Q301="NC","", IF(Q301="NE","", IF(Q301="NA","",IFERROR(VLOOKUP(Q301,Produtos!$A$1:$C$2319,2,FALSE),"Não Cadastrado")))))</f>
        <v/>
      </c>
      <c r="T301" s="104" t="str">
        <f>VLOOKUP(Tabela2[[#This Row],[SIEMA]],Siema2025,11,FALSE)</f>
        <v/>
      </c>
      <c r="U301" s="104" t="str">
        <f>VLOOKUP(Tabela2[[#This Row],[SIEMA]],Siema2025,12,FALSE)</f>
        <v/>
      </c>
      <c r="V301" s="104" t="str">
        <f>IF(Q301="","",IF(ISNUMBER(Q301)=FALSE,"Não se aplica",IFERROR(VLOOKUP(Q301,Produtos!$A$1:$C$2319,3,FALSE),"Não Cadastrado")))</f>
        <v>Não se aplica</v>
      </c>
      <c r="W301" s="104" t="str">
        <f>VLOOKUP(Tabela2[[#This Row],[SIEMA]],Siema2025,10,FALSE)</f>
        <v>Produtos químicos não identificados</v>
      </c>
      <c r="X301" s="113" t="str">
        <f>IF(Tabela2[[#This Row],[Origem do acidente]] = "Plataforma", "PREENCHER","NA")</f>
        <v>NA</v>
      </c>
      <c r="Y301" s="109" t="str">
        <f>IF(W301="","", IF(W301="NC","", IF(W301="NE","", IF(W301="NA","",IFERROR(VLOOKUP(W301,Produtos!$A$1:$C$2319,2,FALSE),"Não Cadastrado")))))</f>
        <v>Não Cadastrado</v>
      </c>
      <c r="Z301" s="104" t="str">
        <f>VLOOKUP(Tabela2[[#This Row],[SIEMA]],Siema2025,11,FALSE)</f>
        <v/>
      </c>
      <c r="AA301" s="104" t="str">
        <f>VLOOKUP(Tabela2[[#This Row],[SIEMA]],Siema2025,12,FALSE)</f>
        <v/>
      </c>
      <c r="AB301" s="104" t="str">
        <f>IF(W301="","",IF(ISNUMBER(W301)=FALSE,"Não se aplica",IFERROR(VLOOKUP(W301,Produtos!$A$1:$C$2319,3,FALSE),"Não Cadastrado")))</f>
        <v>Não se aplica</v>
      </c>
      <c r="AC301" s="104"/>
      <c r="AD301" s="108" t="str">
        <f>IF(Tabela2[[#This Row],[Origem do acidente]] = "Plataforma", "PREENCHER","NA")</f>
        <v>NA</v>
      </c>
      <c r="AE301" s="107" t="str">
        <f>IF(AC301="","", IF(AC301="NC","", IF(AC301="NE","", IF(AC301="NA","",IFERROR(VLOOKUP(AC301,Produtos!$A$1:$C$2319,2,FALSE),"Não Cadastrado")))))</f>
        <v/>
      </c>
      <c r="AF301" s="104"/>
      <c r="AG301" s="104"/>
      <c r="AH301" s="104" t="str">
        <f>IF(AC301="","",IF(ISNUMBER(AC301)=FALSE,"Não se aplica",IFERROR(VLOOKUP(AC301,Produtos!$A$1:$C$2319,3,FALSE),"Não Cadastrado")))</f>
        <v/>
      </c>
      <c r="AI301" s="104"/>
      <c r="AJ301" s="104" t="str">
        <f>VLOOKUP(Tabela2[[#This Row],[SIEMA]],Siema2025,26,FALSE)</f>
        <v>Incêndio</v>
      </c>
      <c r="AK301" s="107" t="s">
        <v>6834</v>
      </c>
      <c r="AL301" s="107"/>
      <c r="AM301" s="107"/>
      <c r="AN301" s="108" t="str">
        <f>VLOOKUP(Tabela2[[#This Row],[SIEMA]],Siema2025,51,FALSE)</f>
        <v/>
      </c>
      <c r="AO301" s="108" t="str">
        <f>VLOOKUP(Tabela2[[#This Row],[SIEMA]],Siema2025,53,FALSE)</f>
        <v/>
      </c>
      <c r="AP301" s="108" t="str">
        <f>VLOOKUP(Tabela2[[#This Row],[SIEMA]],Siema2025,55,FALSE)</f>
        <v/>
      </c>
      <c r="AQ301" s="108" t="str">
        <f>VLOOKUP(Tabela2[[#This Row],[SIEMA]],Siema2025,57,FALSE)</f>
        <v>X</v>
      </c>
      <c r="AR301" s="108" t="str">
        <f>VLOOKUP(Tabela2[[#This Row],[SIEMA]],Siema2025,59,FALSE)</f>
        <v/>
      </c>
      <c r="AS301" s="108" t="str">
        <f>VLOOKUP(Tabela2[[#This Row],[SIEMA]],Siema2025,61,FALSE)</f>
        <v/>
      </c>
      <c r="AT301" s="108" t="str">
        <f>VLOOKUP(Tabela2[[#This Row],[SIEMA]],Siema2025,63,FALSE)</f>
        <v/>
      </c>
      <c r="AU301" s="108" t="str">
        <f>VLOOKUP(Tabela2[[#This Row],[SIEMA]],Siema2025,65,FALSE)</f>
        <v>X</v>
      </c>
      <c r="AV301" s="108" t="str">
        <f>VLOOKUP(Tabela2[[#This Row],[SIEMA]],Siema2025,67,FALSE)</f>
        <v/>
      </c>
      <c r="AW301" s="108" t="str">
        <f>VLOOKUP(Tabela2[[#This Row],[SIEMA]],Siema2025,69,FALSE)</f>
        <v/>
      </c>
      <c r="AX301" s="108" t="str">
        <f>VLOOKUP(Tabela2[[#This Row],[SIEMA]],Siema2025,71,FALSE)</f>
        <v/>
      </c>
      <c r="AY301" s="108" t="str">
        <f>VLOOKUP(Tabela2[[#This Row],[SIEMA]],Siema2025,73,FALSE)</f>
        <v/>
      </c>
      <c r="AZ301" s="108" t="str">
        <f>VLOOKUP(Tabela2[[#This Row],[SIEMA]],Siema2025,75,FALSE)</f>
        <v/>
      </c>
      <c r="BA301" s="108" t="str">
        <f>VLOOKUP(Tabela2[[#This Row],[SIEMA]],Siema2025,77,FALSE)</f>
        <v/>
      </c>
      <c r="BB301" s="108" t="str">
        <f>VLOOKUP(Tabela2[[#This Row],[SIEMA]],Siema2025,79,FALSE)</f>
        <v/>
      </c>
      <c r="BC301" s="108" t="str">
        <f>IF(Tabela2[[#This Row],[Outro(s) ]] = "X", "PREENCHER","NA")</f>
        <v>NA</v>
      </c>
      <c r="BD301" s="108" t="str">
        <f>VLOOKUP(Tabela2[[#This Row],[SIEMA]],Siema2025,82,FALSE)</f>
        <v/>
      </c>
      <c r="BE301" s="108" t="str">
        <f>VLOOKUP(Tabela2[[#This Row],[SIEMA]],Siema2025,81,FALSE)</f>
        <v/>
      </c>
      <c r="BF301" s="110" t="str">
        <f>VLOOKUP(Tabela2[[#This Row],[SIEMA]],Siema2025,28,FALSE)</f>
        <v/>
      </c>
      <c r="BG301" s="110"/>
      <c r="BH301" s="111" t="str">
        <f>VLOOKUP(Tabela2[[#This Row],[SIEMA]],Siema2025,29,FALSE)</f>
        <v/>
      </c>
      <c r="BI301" s="112" t="str">
        <f>VLOOKUP(Tabela2[[#This Row],[SIEMA]],Siema2025,107,FALSE)</f>
        <v>Não</v>
      </c>
      <c r="BJ301" s="107" t="s">
        <v>7113</v>
      </c>
      <c r="BK301" s="104" t="s">
        <v>2696</v>
      </c>
      <c r="BL301" s="140">
        <v>46148</v>
      </c>
      <c r="BM301" s="108">
        <f ca="1">IF(Tabela2[[#This Row],[Data de atendimento do Ibama (considerar o primeiro documento/ação)]]="",_xlfn.DAYS(TODAY(),J301),_xlfn.DAYS(Tabela2[[#This Row],[Data de atendimento do Ibama (considerar o primeiro documento/ação)]],J301))</f>
        <v>367</v>
      </c>
      <c r="BN301" s="108" t="str">
        <f>IF(Tabela2[[#This Row],[Atendido pelo Ibama ("Não" ou "Sim")]]="Não","Preencher", IF(Tabela2[[#This Row],[Atendido pelo Ibama ("Não" ou "Sim")]]="Sim","NA",""))</f>
        <v>NA</v>
      </c>
      <c r="BO301" s="114" t="s">
        <v>7184</v>
      </c>
      <c r="BP301" s="108" t="str">
        <f>IF(Tabela2[[#This Row],[Forma de atendimento (primeiro documento/ação)]]= "Outros (especificar)", "PREENCHER","NA")</f>
        <v>NA</v>
      </c>
      <c r="BQ301" s="106" t="s">
        <v>123</v>
      </c>
      <c r="BR301" s="108" t="str">
        <f>IF(Tabela2[[#This Row],[Equipe do Ibama foi a campo? Houve sobrevoo do Poseidon?]] = "Sim", "PREENCHER","NA")</f>
        <v>NA</v>
      </c>
      <c r="BS301" s="108" t="str">
        <f>IF(Tabela2[[#This Row],[Se sim, foi emitida Ordem de Emergência? (informações vinculada à coluna CK)]] = "Sim", "PREENCHER","NA")</f>
        <v>NA</v>
      </c>
      <c r="BT301" s="108" t="s">
        <v>7230</v>
      </c>
      <c r="BU301" s="108" t="s">
        <v>2696</v>
      </c>
      <c r="BV301" s="108" t="s">
        <v>123</v>
      </c>
      <c r="BW301" s="108" t="s">
        <v>2696</v>
      </c>
      <c r="BX301" s="106" t="s">
        <v>7116</v>
      </c>
      <c r="BY301" s="140">
        <v>45932</v>
      </c>
      <c r="BZ301" s="104">
        <f>IF(Tabela2[[#This Row],[Data do documento de encerramento]]="NA","NA",IF(Tabela2[[#This Row],[Data do documento de encerramento]]="","Pendente de conclusão/ encerramento",_xlfn.DAYS(Tabela2[[#This Row],[Data do documento de encerramento]],J301)))</f>
        <v>151</v>
      </c>
      <c r="CA301" s="107"/>
      <c r="CB301" s="107"/>
      <c r="CC301" s="129"/>
      <c r="CD301" s="107"/>
      <c r="CE301" s="107"/>
      <c r="CF301" s="107"/>
    </row>
    <row r="302" spans="1:84" ht="30.75" hidden="1">
      <c r="A302" s="169">
        <v>20255761207</v>
      </c>
      <c r="B302" s="170" t="s">
        <v>8498</v>
      </c>
      <c r="C302" s="108" t="str">
        <f>VLOOKUP(Tabela2[[#This Row],[SIEMA]],Siema2025,4,FALSE)</f>
        <v xml:space="preserve"> SE</v>
      </c>
      <c r="D302" s="106" t="str">
        <f>VLOOKUP(Tabela2[[#This Row],[SIEMA]],Siema2025,3,FALSE)</f>
        <v xml:space="preserve">Japaratuba </v>
      </c>
      <c r="E302" s="106" t="str">
        <f>VLOOKUP(Tabela2[[#This Row],[SIEMA]],Siema2025,20,FALSE)</f>
        <v>Locação do poço 9-CP-938-</v>
      </c>
      <c r="F302" s="106"/>
      <c r="G302" s="106" t="s">
        <v>8499</v>
      </c>
      <c r="H302" s="106" t="s">
        <v>8500</v>
      </c>
      <c r="I302" s="104" t="s">
        <v>7223</v>
      </c>
      <c r="J302" s="105">
        <f>VLOOKUP(Tabela2[[#This Row],[SIEMA]],Siema2025,2,FALSE)</f>
        <v>45782</v>
      </c>
      <c r="K302" s="105" t="str">
        <f>VLOOKUP(Tabela2[[#This Row],[SIEMA]],Siema2025,16,FALSE)</f>
        <v>Segunda</v>
      </c>
      <c r="L302" s="106" t="str">
        <f>IF(Tabela2[[#This Row],[Data]]="","Sem Informação",VLOOKUP(MONTH(Tabela2[[#This Row],[Data]]),'[1]Validação de dados'!$I$1:$J$13,2,0))</f>
        <v>Maio</v>
      </c>
      <c r="M302" s="104">
        <f>YEAR(Tabela2[[#This Row],[Data]])</f>
        <v>2025</v>
      </c>
      <c r="N302" s="105" t="str">
        <f>VLOOKUP(Tabela2[[#This Row],[SIEMA]],Siema2025,17,FALSE)</f>
        <v>Matutino</v>
      </c>
      <c r="O302" s="105" t="s">
        <v>145</v>
      </c>
      <c r="P302" s="104" t="str">
        <f>VLOOKUP(Tabela2[[#This Row],[SIEMA]],Siema2025,21,FALSE)</f>
        <v>Poço terrestre</v>
      </c>
      <c r="Q302" s="104">
        <v>1267</v>
      </c>
      <c r="R302" s="104"/>
      <c r="S302" s="107" t="str">
        <f>IF(Q302="","", IF(Q302="NC","", IF(Q302="NE","", IF(Q302="NA","",IFERROR(VLOOKUP(Q302,Produtos!$A$1:$C$2319,2,FALSE),"Não Cadastrado")))))</f>
        <v>PETRÓLEO CRU</v>
      </c>
      <c r="T302" s="104" t="s">
        <v>8501</v>
      </c>
      <c r="U302" s="104" t="str">
        <f>VLOOKUP(Tabela2[[#This Row],[SIEMA]],Siema2025,12,FALSE)</f>
        <v>M3</v>
      </c>
      <c r="V302" s="104">
        <f>IF(Q302="","",IF(ISNUMBER(Q302)=FALSE,"Não se aplica",IFERROR(VLOOKUP(Q302,Produtos!$A$1:$C$2319,3,FALSE),"Não Cadastrado")))</f>
        <v>3</v>
      </c>
      <c r="W302" s="104" t="str">
        <f>VLOOKUP(Tabela2[[#This Row],[SIEMA]],Siema2025,10,FALSE)</f>
        <v>Água Produzida fora de especificação</v>
      </c>
      <c r="X302" s="113" t="str">
        <f>IF(Tabela2[[#This Row],[Origem do acidente]] = "Plataforma", "PREENCHER","NA")</f>
        <v>NA</v>
      </c>
      <c r="Y302" s="109" t="str">
        <f>IF(W302="","", IF(W302="NC","", IF(W302="NE","", IF(W302="NA","",IFERROR(VLOOKUP(W302,Produtos!$A$1:$C$2319,2,FALSE),"Não Cadastrado")))))</f>
        <v>Não Cadastrado</v>
      </c>
      <c r="Z302" s="104" t="str">
        <f>VLOOKUP(Tabela2[[#This Row],[SIEMA]],Siema2025,11,FALSE)</f>
        <v>0.516</v>
      </c>
      <c r="AA302" s="104" t="str">
        <f>VLOOKUP(Tabela2[[#This Row],[SIEMA]],Siema2025,12,FALSE)</f>
        <v>M3</v>
      </c>
      <c r="AB302" s="104" t="str">
        <f>IF(W302="","",IF(ISNUMBER(W302)=FALSE,"Não se aplica",IFERROR(VLOOKUP(W302,Produtos!$A$1:$C$2319,3,FALSE),"Não Cadastrado")))</f>
        <v>Não se aplica</v>
      </c>
      <c r="AC302" s="104"/>
      <c r="AD302" s="108" t="str">
        <f>IF(Tabela2[[#This Row],[Origem do acidente]] = "Plataforma", "PREENCHER","NA")</f>
        <v>NA</v>
      </c>
      <c r="AE302" s="107" t="str">
        <f>IF(AC302="","", IF(AC302="NC","", IF(AC302="NE","", IF(AC302="NA","",IFERROR(VLOOKUP(AC302,Produtos!$A$1:$C$2319,2,FALSE),"Não Cadastrado")))))</f>
        <v/>
      </c>
      <c r="AF302" s="104"/>
      <c r="AG302" s="104"/>
      <c r="AH302" s="104" t="str">
        <f>IF(AC302="","",IF(ISNUMBER(AC302)=FALSE,"Não se aplica",IFERROR(VLOOKUP(AC302,Produtos!$A$1:$C$2319,3,FALSE),"Não Cadastrado")))</f>
        <v/>
      </c>
      <c r="AI302" s="104"/>
      <c r="AJ302" s="104" t="str">
        <f>VLOOKUP(Tabela2[[#This Row],[SIEMA]],Siema2025,26,FALSE)</f>
        <v>Corrosão</v>
      </c>
      <c r="AK302" s="107" t="s">
        <v>7290</v>
      </c>
      <c r="AL302" s="107"/>
      <c r="AM302" s="107"/>
      <c r="AN302" s="108" t="str">
        <f>VLOOKUP(Tabela2[[#This Row],[SIEMA]],Siema2025,51,FALSE)</f>
        <v/>
      </c>
      <c r="AO302" s="108" t="str">
        <f>VLOOKUP(Tabela2[[#This Row],[SIEMA]],Siema2025,53,FALSE)</f>
        <v/>
      </c>
      <c r="AP302" s="108" t="str">
        <f>VLOOKUP(Tabela2[[#This Row],[SIEMA]],Siema2025,55,FALSE)</f>
        <v/>
      </c>
      <c r="AQ302" s="108" t="str">
        <f>VLOOKUP(Tabela2[[#This Row],[SIEMA]],Siema2025,57,FALSE)</f>
        <v/>
      </c>
      <c r="AR302" s="108" t="str">
        <f>VLOOKUP(Tabela2[[#This Row],[SIEMA]],Siema2025,59,FALSE)</f>
        <v/>
      </c>
      <c r="AS302" s="108" t="str">
        <f>VLOOKUP(Tabela2[[#This Row],[SIEMA]],Siema2025,61,FALSE)</f>
        <v/>
      </c>
      <c r="AT302" s="108" t="str">
        <f>VLOOKUP(Tabela2[[#This Row],[SIEMA]],Siema2025,63,FALSE)</f>
        <v/>
      </c>
      <c r="AU302" s="108" t="str">
        <f>VLOOKUP(Tabela2[[#This Row],[SIEMA]],Siema2025,65,FALSE)</f>
        <v>X</v>
      </c>
      <c r="AV302" s="108" t="str">
        <f>VLOOKUP(Tabela2[[#This Row],[SIEMA]],Siema2025,67,FALSE)</f>
        <v/>
      </c>
      <c r="AW302" s="108" t="str">
        <f>VLOOKUP(Tabela2[[#This Row],[SIEMA]],Siema2025,69,FALSE)</f>
        <v/>
      </c>
      <c r="AX302" s="108" t="str">
        <f>VLOOKUP(Tabela2[[#This Row],[SIEMA]],Siema2025,71,FALSE)</f>
        <v/>
      </c>
      <c r="AY302" s="108" t="str">
        <f>VLOOKUP(Tabela2[[#This Row],[SIEMA]],Siema2025,73,FALSE)</f>
        <v/>
      </c>
      <c r="AZ302" s="108" t="str">
        <f>VLOOKUP(Tabela2[[#This Row],[SIEMA]],Siema2025,75,FALSE)</f>
        <v/>
      </c>
      <c r="BA302" s="108" t="str">
        <f>VLOOKUP(Tabela2[[#This Row],[SIEMA]],Siema2025,77,FALSE)</f>
        <v/>
      </c>
      <c r="BB302" s="108" t="str">
        <f>VLOOKUP(Tabela2[[#This Row],[SIEMA]],Siema2025,79,FALSE)</f>
        <v/>
      </c>
      <c r="BC302" s="108" t="str">
        <f>IF(Tabela2[[#This Row],[Outro(s) ]] = "X", "PREENCHER","NA")</f>
        <v>NA</v>
      </c>
      <c r="BD302" s="108" t="str">
        <f>VLOOKUP(Tabela2[[#This Row],[SIEMA]],Siema2025,82,FALSE)</f>
        <v/>
      </c>
      <c r="BE302" s="108" t="str">
        <f>VLOOKUP(Tabela2[[#This Row],[SIEMA]],Siema2025,81,FALSE)</f>
        <v/>
      </c>
      <c r="BF302" s="110" t="str">
        <f>VLOOKUP(Tabela2[[#This Row],[SIEMA]],Siema2025,28,FALSE)</f>
        <v>Carmo Energy S.A</v>
      </c>
      <c r="BG302" s="110"/>
      <c r="BH302" s="111" t="str">
        <f>VLOOKUP(Tabela2[[#This Row],[SIEMA]],Siema2025,29,FALSE)</f>
        <v/>
      </c>
      <c r="BI302" s="112" t="str">
        <f>VLOOKUP(Tabela2[[#This Row],[SIEMA]],Siema2025,107,FALSE)</f>
        <v>Não</v>
      </c>
      <c r="BJ302" s="107" t="s">
        <v>7113</v>
      </c>
      <c r="BK302" s="104" t="s">
        <v>2696</v>
      </c>
      <c r="BL302" s="36">
        <v>45790</v>
      </c>
      <c r="BM302" s="108">
        <f ca="1">IF(Tabela2[[#This Row],[Data de atendimento do Ibama (considerar o primeiro documento/ação)]]="",_xlfn.DAYS(TODAY(),J302),_xlfn.DAYS(Tabela2[[#This Row],[Data de atendimento do Ibama (considerar o primeiro documento/ação)]],J302))</f>
        <v>8</v>
      </c>
      <c r="BN302" s="108" t="str">
        <f>IF(Tabela2[[#This Row],[Atendido pelo Ibama ("Não" ou "Sim")]]="Não","Preencher", IF(Tabela2[[#This Row],[Atendido pelo Ibama ("Não" ou "Sim")]]="Sim","NA",""))</f>
        <v>NA</v>
      </c>
      <c r="BO302" s="114" t="s">
        <v>7100</v>
      </c>
      <c r="BP302" s="108" t="str">
        <f>IF(Tabela2[[#This Row],[Forma de atendimento (primeiro documento/ação)]]= "Outros (especificar)", "PREENCHER","NA")</f>
        <v>NA</v>
      </c>
      <c r="BQ302" s="106" t="s">
        <v>123</v>
      </c>
      <c r="BR302" s="108" t="str">
        <f>IF(Tabela2[[#This Row],[Equipe do Ibama foi a campo? Houve sobrevoo do Poseidon?]] = "Sim", "PREENCHER","NA")</f>
        <v>NA</v>
      </c>
      <c r="BS302" s="108" t="s">
        <v>7114</v>
      </c>
      <c r="BT302" s="108" t="s">
        <v>7115</v>
      </c>
      <c r="BU302" s="108" t="s">
        <v>123</v>
      </c>
      <c r="BV302" s="108" t="s">
        <v>2696</v>
      </c>
      <c r="BW302" s="108" t="s">
        <v>123</v>
      </c>
      <c r="BX302" s="106"/>
      <c r="BY302" s="106"/>
      <c r="BZ302" s="104" t="str">
        <f>IF(Tabela2[[#This Row],[Data do documento de encerramento]]="NA","NA",IF(Tabela2[[#This Row],[Data do documento de encerramento]]="","Pendente de conclusão/ encerramento",_xlfn.DAYS(Tabela2[[#This Row],[Data do documento de encerramento]],J302)))</f>
        <v>Pendente de conclusão/ encerramento</v>
      </c>
      <c r="CA302" s="107"/>
      <c r="CB302" s="107"/>
      <c r="CC302" s="129"/>
      <c r="CD302" s="107"/>
      <c r="CE302" s="107"/>
      <c r="CF302" s="107"/>
    </row>
    <row r="303" spans="1:84" ht="60.75" hidden="1">
      <c r="A303" s="169">
        <v>20255739649</v>
      </c>
      <c r="B303" s="170" t="s">
        <v>8502</v>
      </c>
      <c r="C303" s="108" t="str">
        <f>VLOOKUP(Tabela2[[#This Row],[SIEMA]],Siema2025,4,FALSE)</f>
        <v xml:space="preserve"> PA</v>
      </c>
      <c r="D303" s="106" t="str">
        <f>VLOOKUP(Tabela2[[#This Row],[SIEMA]],Siema2025,3,FALSE)</f>
        <v xml:space="preserve">Bragança </v>
      </c>
      <c r="E303" s="106" t="str">
        <f>VLOOKUP(Tabela2[[#This Row],[SIEMA]],Siema2025,20,FALSE)</f>
        <v>Orla de Bragança, nordeste do Pará</v>
      </c>
      <c r="F303" s="106"/>
      <c r="G303" s="106" t="s">
        <v>8503</v>
      </c>
      <c r="H303" s="106" t="s">
        <v>8504</v>
      </c>
      <c r="I303" s="104" t="str">
        <f>VLOOKUP(Tabela2[[#This Row],[SIEMA]],Siema2025,19,FALSE)</f>
        <v/>
      </c>
      <c r="J303" s="105">
        <f>VLOOKUP(Tabela2[[#This Row],[SIEMA]],Siema2025,2,FALSE)</f>
        <v>45783</v>
      </c>
      <c r="K303" s="105" t="str">
        <f>VLOOKUP(Tabela2[[#This Row],[SIEMA]],Siema2025,16,FALSE)</f>
        <v>Terça</v>
      </c>
      <c r="L303" s="106" t="str">
        <f>IF(Tabela2[[#This Row],[Data]]="","Sem Informação",VLOOKUP(MONTH(Tabela2[[#This Row],[Data]]),'[1]Validação de dados'!$I$1:$J$13,2,0))</f>
        <v>Maio</v>
      </c>
      <c r="M303" s="104">
        <f>YEAR(Tabela2[[#This Row],[Data]])</f>
        <v>2025</v>
      </c>
      <c r="N303" s="105" t="str">
        <f>VLOOKUP(Tabela2[[#This Row],[SIEMA]],Siema2025,17,FALSE)</f>
        <v>Matutino</v>
      </c>
      <c r="O303" s="105" t="str">
        <f>VLOOKUP(Tabela2[[#This Row],[SIEMA]],Siema2025,5,FALSE)</f>
        <v>Embarcação</v>
      </c>
      <c r="P303" s="104" t="str">
        <f>VLOOKUP(Tabela2[[#This Row],[SIEMA]],Siema2025,21,FALSE)</f>
        <v>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v>
      </c>
      <c r="Q303" s="104">
        <v>1202</v>
      </c>
      <c r="R303" s="104" t="str">
        <f>VLOOKUP(Tabela2[[#This Row],[SIEMA]],Siema2025,10,FALSE)</f>
        <v/>
      </c>
      <c r="S303" s="107" t="str">
        <f>IF(Q303="","", IF(Q303="NC","", IF(Q303="NE","", IF(Q303="NA","",IFERROR(VLOOKUP(Q303,Produtos!$A$1:$C$2319,2,FALSE),"Não Cadastrado")))))</f>
        <v>GASÓLEO ou ÓLEO DIESEL ou ÓLEO PARA AQUECIMENTO, LEVE</v>
      </c>
      <c r="T303" s="104" t="str">
        <f>VLOOKUP(Tabela2[[#This Row],[SIEMA]],Siema2025,11,FALSE)</f>
        <v xml:space="preserve"> </v>
      </c>
      <c r="U303" s="104" t="str">
        <f>VLOOKUP(Tabela2[[#This Row],[SIEMA]],Siema2025,12,FALSE)</f>
        <v xml:space="preserve"> </v>
      </c>
      <c r="V303" s="104">
        <f>IF(Q303="","",IF(ISNUMBER(Q303)=FALSE,"Não se aplica",IFERROR(VLOOKUP(Q303,Produtos!$A$1:$C$2319,3,FALSE),"Não Cadastrado")))</f>
        <v>3</v>
      </c>
      <c r="W303" s="104" t="str">
        <f>VLOOKUP(Tabela2[[#This Row],[SIEMA]],Siema2025,10,FALSE)</f>
        <v/>
      </c>
      <c r="X303" s="113" t="str">
        <f>IF(Tabela2[[#This Row],[Origem do acidente]] = "Plataforma", "PREENCHER","NA")</f>
        <v>NA</v>
      </c>
      <c r="Y303" s="109" t="str">
        <f>IF(W303="","", IF(W303="NC","", IF(W303="NE","", IF(W303="NA","",IFERROR(VLOOKUP(W303,Produtos!$A$1:$C$2319,2,FALSE),"Não Cadastrado")))))</f>
        <v/>
      </c>
      <c r="Z303" s="104" t="str">
        <f>VLOOKUP(Tabela2[[#This Row],[SIEMA]],Siema2025,11,FALSE)</f>
        <v xml:space="preserve"> </v>
      </c>
      <c r="AA303" s="104" t="str">
        <f>VLOOKUP(Tabela2[[#This Row],[SIEMA]],Siema2025,12,FALSE)</f>
        <v xml:space="preserve"> </v>
      </c>
      <c r="AB303" s="104" t="str">
        <f>IF(W303="","",IF(ISNUMBER(W303)=FALSE,"Não se aplica",IFERROR(VLOOKUP(W303,Produtos!$A$1:$C$2319,3,FALSE),"Não Cadastrado")))</f>
        <v/>
      </c>
      <c r="AC303" s="104"/>
      <c r="AD303" s="108" t="str">
        <f>IF(Tabela2[[#This Row],[Origem do acidente]] = "Plataforma", "PREENCHER","NA")</f>
        <v>NA</v>
      </c>
      <c r="AE303" s="107" t="str">
        <f>IF(AC303="","", IF(AC303="NC","", IF(AC303="NE","", IF(AC303="NA","",IFERROR(VLOOKUP(AC303,Produtos!$A$1:$C$2319,2,FALSE),"Não Cadastrado")))))</f>
        <v/>
      </c>
      <c r="AF303" s="104"/>
      <c r="AG303" s="104"/>
      <c r="AH303" s="104" t="str">
        <f>IF(AC303="","",IF(ISNUMBER(AC303)=FALSE,"Não se aplica",IFERROR(VLOOKUP(AC303,Produtos!$A$1:$C$2319,3,FALSE),"Não Cadastrado")))</f>
        <v/>
      </c>
      <c r="AI303" s="104"/>
      <c r="AJ303" s="104" t="str">
        <f>VLOOKUP(Tabela2[[#This Row],[SIEMA]],Siema2025,26,FALSE)</f>
        <v>Adernou</v>
      </c>
      <c r="AK303" s="107" t="s">
        <v>7234</v>
      </c>
      <c r="AL303" s="107"/>
      <c r="AM303" s="107"/>
      <c r="AN303" s="108" t="str">
        <f>VLOOKUP(Tabela2[[#This Row],[SIEMA]],Siema2025,51,FALSE)</f>
        <v/>
      </c>
      <c r="AO303" s="108" t="str">
        <f>VLOOKUP(Tabela2[[#This Row],[SIEMA]],Siema2025,53,FALSE)</f>
        <v/>
      </c>
      <c r="AP303" s="108" t="str">
        <f>VLOOKUP(Tabela2[[#This Row],[SIEMA]],Siema2025,55,FALSE)</f>
        <v/>
      </c>
      <c r="AQ303" s="108" t="str">
        <f>VLOOKUP(Tabela2[[#This Row],[SIEMA]],Siema2025,57,FALSE)</f>
        <v>X</v>
      </c>
      <c r="AR303" s="108" t="str">
        <f>VLOOKUP(Tabela2[[#This Row],[SIEMA]],Siema2025,59,FALSE)</f>
        <v/>
      </c>
      <c r="AS303" s="108" t="str">
        <f>VLOOKUP(Tabela2[[#This Row],[SIEMA]],Siema2025,61,FALSE)</f>
        <v/>
      </c>
      <c r="AT303" s="108" t="str">
        <f>VLOOKUP(Tabela2[[#This Row],[SIEMA]],Siema2025,63,FALSE)</f>
        <v/>
      </c>
      <c r="AU303" s="108" t="str">
        <f>VLOOKUP(Tabela2[[#This Row],[SIEMA]],Siema2025,65,FALSE)</f>
        <v/>
      </c>
      <c r="AV303" s="108" t="str">
        <f>VLOOKUP(Tabela2[[#This Row],[SIEMA]],Siema2025,67,FALSE)</f>
        <v/>
      </c>
      <c r="AW303" s="108" t="str">
        <f>VLOOKUP(Tabela2[[#This Row],[SIEMA]],Siema2025,69,FALSE)</f>
        <v/>
      </c>
      <c r="AX303" s="108" t="str">
        <f>VLOOKUP(Tabela2[[#This Row],[SIEMA]],Siema2025,71,FALSE)</f>
        <v/>
      </c>
      <c r="AY303" s="108" t="str">
        <f>VLOOKUP(Tabela2[[#This Row],[SIEMA]],Siema2025,73,FALSE)</f>
        <v/>
      </c>
      <c r="AZ303" s="108" t="str">
        <f>VLOOKUP(Tabela2[[#This Row],[SIEMA]],Siema2025,75,FALSE)</f>
        <v/>
      </c>
      <c r="BA303" s="108" t="str">
        <f>VLOOKUP(Tabela2[[#This Row],[SIEMA]],Siema2025,77,FALSE)</f>
        <v/>
      </c>
      <c r="BB303" s="108" t="str">
        <f>VLOOKUP(Tabela2[[#This Row],[SIEMA]],Siema2025,79,FALSE)</f>
        <v/>
      </c>
      <c r="BC303" s="108" t="str">
        <f>IF(Tabela2[[#This Row],[Outro(s) ]] = "X", "PREENCHER","NA")</f>
        <v>NA</v>
      </c>
      <c r="BD303" s="108" t="str">
        <f>VLOOKUP(Tabela2[[#This Row],[SIEMA]],Siema2025,82,FALSE)</f>
        <v/>
      </c>
      <c r="BE303" s="108" t="str">
        <f>VLOOKUP(Tabela2[[#This Row],[SIEMA]],Siema2025,81,FALSE)</f>
        <v/>
      </c>
      <c r="BF303" s="110" t="str">
        <f>VLOOKUP(Tabela2[[#This Row],[SIEMA]],Siema2025,28,FALSE)</f>
        <v/>
      </c>
      <c r="BG303" s="110"/>
      <c r="BH303" s="111" t="str">
        <f>VLOOKUP(Tabela2[[#This Row],[SIEMA]],Siema2025,29,FALSE)</f>
        <v/>
      </c>
      <c r="BI303" s="112" t="str">
        <f>VLOOKUP(Tabela2[[#This Row],[SIEMA]],Siema2025,107,FALSE)</f>
        <v>Não</v>
      </c>
      <c r="BJ303" s="107" t="s">
        <v>7113</v>
      </c>
      <c r="BK303" s="104" t="s">
        <v>2696</v>
      </c>
      <c r="BL303" s="140">
        <v>45785</v>
      </c>
      <c r="BM303" s="108">
        <f ca="1">IF(Tabela2[[#This Row],[Data de atendimento do Ibama (considerar o primeiro documento/ação)]]="",_xlfn.DAYS(TODAY(),J303),_xlfn.DAYS(Tabela2[[#This Row],[Data de atendimento do Ibama (considerar o primeiro documento/ação)]],J303))</f>
        <v>2</v>
      </c>
      <c r="BN303" s="108" t="str">
        <f>IF(Tabela2[[#This Row],[Atendido pelo Ibama ("Não" ou "Sim")]]="Não","Preencher", IF(Tabela2[[#This Row],[Atendido pelo Ibama ("Não" ou "Sim")]]="Sim","NA",""))</f>
        <v>NA</v>
      </c>
      <c r="BO303" s="114" t="s">
        <v>7124</v>
      </c>
      <c r="BP303" s="108" t="s">
        <v>8505</v>
      </c>
      <c r="BQ303" s="106" t="s">
        <v>2696</v>
      </c>
      <c r="BR303" s="108" t="s">
        <v>8506</v>
      </c>
      <c r="BS303" s="108" t="s">
        <v>123</v>
      </c>
      <c r="BT303" s="108" t="s">
        <v>7126</v>
      </c>
      <c r="BU303" s="108" t="s">
        <v>123</v>
      </c>
      <c r="BV303" s="108" t="s">
        <v>123</v>
      </c>
      <c r="BW303" s="108" t="s">
        <v>123</v>
      </c>
      <c r="BX303" s="106"/>
      <c r="BY303" s="106"/>
      <c r="BZ303" s="104" t="str">
        <f>IF(Tabela2[[#This Row],[Data do documento de encerramento]]="NA","NA",IF(Tabela2[[#This Row],[Data do documento de encerramento]]="","Pendente de conclusão/ encerramento",_xlfn.DAYS(Tabela2[[#This Row],[Data do documento de encerramento]],J303)))</f>
        <v>Pendente de conclusão/ encerramento</v>
      </c>
      <c r="CA303" s="107"/>
      <c r="CB303" s="107"/>
      <c r="CC303" s="129"/>
      <c r="CD303" s="107"/>
      <c r="CE303" s="107"/>
      <c r="CF303" s="107"/>
    </row>
    <row r="304" spans="1:84" hidden="1">
      <c r="A304" s="169">
        <v>20255732438</v>
      </c>
      <c r="B304" s="170" t="s">
        <v>8507</v>
      </c>
      <c r="C304" s="108" t="str">
        <f>VLOOKUP(Tabela2[[#This Row],[SIEMA]],Siema2025,4,FALSE)</f>
        <v xml:space="preserve"> GO</v>
      </c>
      <c r="D304" s="106" t="str">
        <f>VLOOKUP(Tabela2[[#This Row],[SIEMA]],Siema2025,3,FALSE)</f>
        <v xml:space="preserve">Rio Verde </v>
      </c>
      <c r="E304" s="106" t="str">
        <f>VLOOKUP(Tabela2[[#This Row],[SIEMA]],Siema2025,20,FALSE)</f>
        <v/>
      </c>
      <c r="F304" s="106"/>
      <c r="G304" s="106" t="s">
        <v>8508</v>
      </c>
      <c r="H304" s="106" t="s">
        <v>8509</v>
      </c>
      <c r="I304" s="104" t="s">
        <v>7114</v>
      </c>
      <c r="J304" s="105">
        <f>VLOOKUP(Tabela2[[#This Row],[SIEMA]],Siema2025,2,FALSE)</f>
        <v>45784</v>
      </c>
      <c r="K304" s="105" t="str">
        <f>VLOOKUP(Tabela2[[#This Row],[SIEMA]],Siema2025,16,FALSE)</f>
        <v>Quarta</v>
      </c>
      <c r="L304" s="106" t="str">
        <f>IF(Tabela2[[#This Row],[Data]]="","Sem Informação",VLOOKUP(MONTH(Tabela2[[#This Row],[Data]]),'[1]Validação de dados'!$I$1:$J$13,2,0))</f>
        <v>Maio</v>
      </c>
      <c r="M304" s="104">
        <f>YEAR(Tabela2[[#This Row],[Data]])</f>
        <v>2025</v>
      </c>
      <c r="N304" s="105" t="str">
        <f>VLOOKUP(Tabela2[[#This Row],[SIEMA]],Siema2025,17,FALSE)</f>
        <v>Madrugada</v>
      </c>
      <c r="O304" s="105" t="s">
        <v>162</v>
      </c>
      <c r="P304" s="104" t="str">
        <f>VLOOKUP(Tabela2[[#This Row],[SIEMA]],Siema2025,21,FALSE)</f>
        <v/>
      </c>
      <c r="Q304" s="104" t="s">
        <v>7127</v>
      </c>
      <c r="R304" s="104" t="s">
        <v>7127</v>
      </c>
      <c r="S304" s="107" t="s">
        <v>7462</v>
      </c>
      <c r="T304" s="104">
        <v>126</v>
      </c>
      <c r="U304" s="104" t="s">
        <v>7121</v>
      </c>
      <c r="V304" s="104" t="s">
        <v>7127</v>
      </c>
      <c r="W304" s="104" t="str">
        <f>VLOOKUP(Tabela2[[#This Row],[SIEMA]],Siema2025,10,FALSE)</f>
        <v/>
      </c>
      <c r="X304" s="113"/>
      <c r="Y304" s="109" t="str">
        <f>IF(W304="","", IF(W304="NC","", IF(W304="NE","", IF(W304="NA","",IFERROR(VLOOKUP(W304,Produtos!$A$1:$C$2319,2,FALSE),"Não Cadastrado")))))</f>
        <v/>
      </c>
      <c r="Z304" s="104" t="str">
        <f>VLOOKUP(Tabela2[[#This Row],[SIEMA]],Siema2025,11,FALSE)</f>
        <v xml:space="preserve"> </v>
      </c>
      <c r="AA304" s="104" t="str">
        <f>VLOOKUP(Tabela2[[#This Row],[SIEMA]],Siema2025,12,FALSE)</f>
        <v xml:space="preserve"> </v>
      </c>
      <c r="AB304" s="104" t="str">
        <f>IF(W304="","",IF(ISNUMBER(W304)=FALSE,"Não se aplica",IFERROR(VLOOKUP(W304,Produtos!$A$1:$C$2319,3,FALSE),"Não Cadastrado")))</f>
        <v/>
      </c>
      <c r="AC304" s="104"/>
      <c r="AD304" s="108"/>
      <c r="AE304" s="107" t="str">
        <f>IF(AC304="","", IF(AC304="NC","", IF(AC304="NE","", IF(AC304="NA","",IFERROR(VLOOKUP(AC304,Produtos!$A$1:$C$2319,2,FALSE),"Não Cadastrado")))))</f>
        <v/>
      </c>
      <c r="AF304" s="104"/>
      <c r="AG304" s="104"/>
      <c r="AH304" s="104" t="str">
        <f>IF(AC304="","",IF(ISNUMBER(AC304)=FALSE,"Não se aplica",IFERROR(VLOOKUP(AC304,Produtos!$A$1:$C$2319,3,FALSE),"Não Cadastrado")))</f>
        <v/>
      </c>
      <c r="AI304" s="104"/>
      <c r="AJ304" s="104" t="str">
        <f>VLOOKUP(Tabela2[[#This Row],[SIEMA]],Siema2025,26,FALSE)</f>
        <v/>
      </c>
      <c r="AK304" s="107" t="s">
        <v>7112</v>
      </c>
      <c r="AL304" s="107"/>
      <c r="AM304" s="107"/>
      <c r="AN304" s="108" t="str">
        <f>VLOOKUP(Tabela2[[#This Row],[SIEMA]],Siema2025,51,FALSE)</f>
        <v/>
      </c>
      <c r="AO304" s="108" t="str">
        <f>VLOOKUP(Tabela2[[#This Row],[SIEMA]],Siema2025,53,FALSE)</f>
        <v/>
      </c>
      <c r="AP304" s="108" t="str">
        <f>VLOOKUP(Tabela2[[#This Row],[SIEMA]],Siema2025,55,FALSE)</f>
        <v/>
      </c>
      <c r="AQ304" s="108" t="str">
        <f>VLOOKUP(Tabela2[[#This Row],[SIEMA]],Siema2025,57,FALSE)</f>
        <v/>
      </c>
      <c r="AR304" s="108" t="str">
        <f>VLOOKUP(Tabela2[[#This Row],[SIEMA]],Siema2025,59,FALSE)</f>
        <v/>
      </c>
      <c r="AS304" s="108" t="str">
        <f>VLOOKUP(Tabela2[[#This Row],[SIEMA]],Siema2025,61,FALSE)</f>
        <v/>
      </c>
      <c r="AT304" s="108" t="str">
        <f>VLOOKUP(Tabela2[[#This Row],[SIEMA]],Siema2025,63,FALSE)</f>
        <v/>
      </c>
      <c r="AU304" s="108" t="str">
        <f>VLOOKUP(Tabela2[[#This Row],[SIEMA]],Siema2025,65,FALSE)</f>
        <v>X</v>
      </c>
      <c r="AV304" s="108" t="str">
        <f>VLOOKUP(Tabela2[[#This Row],[SIEMA]],Siema2025,67,FALSE)</f>
        <v/>
      </c>
      <c r="AW304" s="108" t="str">
        <f>VLOOKUP(Tabela2[[#This Row],[SIEMA]],Siema2025,69,FALSE)</f>
        <v/>
      </c>
      <c r="AX304" s="108" t="str">
        <f>VLOOKUP(Tabela2[[#This Row],[SIEMA]],Siema2025,71,FALSE)</f>
        <v/>
      </c>
      <c r="AY304" s="108" t="str">
        <f>VLOOKUP(Tabela2[[#This Row],[SIEMA]],Siema2025,73,FALSE)</f>
        <v/>
      </c>
      <c r="AZ304" s="108" t="str">
        <f>VLOOKUP(Tabela2[[#This Row],[SIEMA]],Siema2025,75,FALSE)</f>
        <v/>
      </c>
      <c r="BA304" s="108" t="str">
        <f>VLOOKUP(Tabela2[[#This Row],[SIEMA]],Siema2025,77,FALSE)</f>
        <v/>
      </c>
      <c r="BB304" s="108" t="str">
        <f>VLOOKUP(Tabela2[[#This Row],[SIEMA]],Siema2025,79,FALSE)</f>
        <v/>
      </c>
      <c r="BC304" s="108" t="str">
        <f>IF(Tabela2[[#This Row],[Outro(s) ]] = "X", "PREENCHER","NA")</f>
        <v>NA</v>
      </c>
      <c r="BD304" s="108" t="str">
        <f>VLOOKUP(Tabela2[[#This Row],[SIEMA]],Siema2025,82,FALSE)</f>
        <v/>
      </c>
      <c r="BE304" s="108" t="str">
        <f>VLOOKUP(Tabela2[[#This Row],[SIEMA]],Siema2025,81,FALSE)</f>
        <v/>
      </c>
      <c r="BF304" s="110" t="s">
        <v>3066</v>
      </c>
      <c r="BG304" s="110"/>
      <c r="BH304" s="111" t="str">
        <f>VLOOKUP(Tabela2[[#This Row],[SIEMA]],Siema2025,29,FALSE)</f>
        <v/>
      </c>
      <c r="BI304" s="112" t="str">
        <f>VLOOKUP(Tabela2[[#This Row],[SIEMA]],Siema2025,107,FALSE)</f>
        <v>Não</v>
      </c>
      <c r="BJ304" s="107" t="s">
        <v>7099</v>
      </c>
      <c r="BK304" s="104" t="s">
        <v>2696</v>
      </c>
      <c r="BL304" s="140">
        <v>45786</v>
      </c>
      <c r="BM304" s="108">
        <f ca="1">IF(Tabela2[[#This Row],[Data de atendimento do Ibama (considerar o primeiro documento/ação)]]="",_xlfn.DAYS(TODAY(),J304),_xlfn.DAYS(Tabela2[[#This Row],[Data de atendimento do Ibama (considerar o primeiro documento/ação)]],J304))</f>
        <v>2</v>
      </c>
      <c r="BN304" s="108" t="str">
        <f>IF(Tabela2[[#This Row],[Atendido pelo Ibama ("Não" ou "Sim")]]="Não","Preencher", IF(Tabela2[[#This Row],[Atendido pelo Ibama ("Não" ou "Sim")]]="Sim","NA",""))</f>
        <v>NA</v>
      </c>
      <c r="BO304" s="114" t="s">
        <v>7291</v>
      </c>
      <c r="BP304" s="108" t="str">
        <f>IF(Tabela2[[#This Row],[Forma de atendimento (primeiro documento/ação)]]= "Outros (especificar)", "PREENCHER","NA")</f>
        <v>NA</v>
      </c>
      <c r="BQ304" s="106" t="s">
        <v>2696</v>
      </c>
      <c r="BR304" s="108" t="s">
        <v>2696</v>
      </c>
      <c r="BS304" s="108" t="s">
        <v>2696</v>
      </c>
      <c r="BT304" s="108" t="s">
        <v>7101</v>
      </c>
      <c r="BU304" s="108" t="s">
        <v>2696</v>
      </c>
      <c r="BV304" s="108" t="s">
        <v>123</v>
      </c>
      <c r="BW304" s="108" t="s">
        <v>2696</v>
      </c>
      <c r="BX304" s="106" t="s">
        <v>7116</v>
      </c>
      <c r="BY304" s="140">
        <v>46163</v>
      </c>
      <c r="BZ304" s="104">
        <f>IF(Tabela2[[#This Row],[Data do documento de encerramento]]="NA","NA",IF(Tabela2[[#This Row],[Data do documento de encerramento]]="","Pendente de conclusão/ encerramento",_xlfn.DAYS(Tabela2[[#This Row],[Data do documento de encerramento]],J304)))</f>
        <v>379</v>
      </c>
      <c r="CA304" s="107"/>
      <c r="CB304" s="107"/>
      <c r="CC304" s="131"/>
      <c r="CD304" s="107"/>
      <c r="CE304" s="107"/>
      <c r="CF304" s="107"/>
    </row>
    <row r="305" spans="1:84" ht="30.75">
      <c r="A305" s="182">
        <v>20255757623</v>
      </c>
      <c r="B305" s="170" t="s">
        <v>8510</v>
      </c>
      <c r="C305" s="108" t="s">
        <v>672</v>
      </c>
      <c r="D305" s="106" t="s">
        <v>637</v>
      </c>
      <c r="E305" s="106" t="s">
        <v>8511</v>
      </c>
      <c r="F305" s="106"/>
      <c r="G305" s="106" t="s">
        <v>8512</v>
      </c>
      <c r="H305" s="106" t="s">
        <v>8513</v>
      </c>
      <c r="I305" s="104" t="str">
        <f>VLOOKUP(Tabela2[[#This Row],[SIEMA]],Siema2025,19,FALSE)</f>
        <v>Santos</v>
      </c>
      <c r="J305" s="105">
        <f>VLOOKUP(Tabela2[[#This Row],[SIEMA]],Siema2025,2,FALSE)</f>
        <v>45784</v>
      </c>
      <c r="K305" s="105" t="str">
        <f>VLOOKUP(Tabela2[[#This Row],[SIEMA]],Siema2025,16,FALSE)</f>
        <v>Quarta</v>
      </c>
      <c r="L305" s="106" t="str">
        <f>IF(Tabela2[[#This Row],[Data]]="","Sem Informação",VLOOKUP(MONTH(Tabela2[[#This Row],[Data]]),'[1]Validação de dados'!$I$1:$J$13,2,0))</f>
        <v>Maio</v>
      </c>
      <c r="M305" s="104">
        <f>YEAR(Tabela2[[#This Row],[Data]])</f>
        <v>2025</v>
      </c>
      <c r="N305" s="105" t="str">
        <f>VLOOKUP(Tabela2[[#This Row],[SIEMA]],Siema2025,17,FALSE)</f>
        <v>Madrugada</v>
      </c>
      <c r="O305" s="105" t="s">
        <v>111</v>
      </c>
      <c r="P305" s="104" t="str">
        <f>VLOOKUP(Tabela2[[#This Row],[SIEMA]],Siema2025,21,FALSE)</f>
        <v/>
      </c>
      <c r="Q305" s="104" t="s">
        <v>7094</v>
      </c>
      <c r="R305" s="104" t="s">
        <v>7482</v>
      </c>
      <c r="S305" s="107" t="s">
        <v>7096</v>
      </c>
      <c r="T305" s="104">
        <v>1.0000000000000001E-5</v>
      </c>
      <c r="U305" s="104" t="s">
        <v>7111</v>
      </c>
      <c r="V305" s="104" t="s">
        <v>7483</v>
      </c>
      <c r="W305" s="104"/>
      <c r="X305" s="113"/>
      <c r="Y305" s="109" t="str">
        <f>IF(W305="","", IF(W305="NC","", IF(W305="NE","", IF(W305="NA","",IFERROR(VLOOKUP(W305,Produtos!$A$1:$C$2319,2,FALSE),"Não Cadastrado")))))</f>
        <v/>
      </c>
      <c r="Z305" s="104"/>
      <c r="AA305" s="104"/>
      <c r="AB305" s="104" t="str">
        <f>IF(W305="","",IF(ISNUMBER(W305)=FALSE,"Não se aplica",IFERROR(VLOOKUP(W305,Produtos!$A$1:$C$2319,3,FALSE),"Não Cadastrado")))</f>
        <v/>
      </c>
      <c r="AC305" s="104"/>
      <c r="AD305" s="108"/>
      <c r="AE305" s="107" t="str">
        <f>IF(AC305="","", IF(AC305="NC","", IF(AC305="NE","", IF(AC305="NA","",IFERROR(VLOOKUP(AC305,Produtos!$A$1:$C$2319,2,FALSE),"Não Cadastrado")))))</f>
        <v/>
      </c>
      <c r="AF305" s="104"/>
      <c r="AG305" s="104"/>
      <c r="AH305" s="104" t="str">
        <f>IF(AC305="","",IF(ISNUMBER(AC305)=FALSE,"Não se aplica",IFERROR(VLOOKUP(AC305,Produtos!$A$1:$C$2319,3,FALSE),"Não Cadastrado")))</f>
        <v/>
      </c>
      <c r="AI305" s="104"/>
      <c r="AJ305" s="104" t="str">
        <f>VLOOKUP(Tabela2[[#This Row],[SIEMA]],Siema2025,26,FALSE)</f>
        <v>Falha na vedação da placa de função de passo devido ao torque inadequado nos parafusos após a manutenção preventiva.</v>
      </c>
      <c r="AK305" s="107" t="s">
        <v>7190</v>
      </c>
      <c r="AL305" s="107"/>
      <c r="AM305" s="107"/>
      <c r="AN305" s="108" t="str">
        <f>VLOOKUP(Tabela2[[#This Row],[SIEMA]],Siema2025,51,FALSE)</f>
        <v/>
      </c>
      <c r="AO305" s="108" t="str">
        <f>VLOOKUP(Tabela2[[#This Row],[SIEMA]],Siema2025,53,FALSE)</f>
        <v/>
      </c>
      <c r="AP305" s="108" t="str">
        <f>VLOOKUP(Tabela2[[#This Row],[SIEMA]],Siema2025,55,FALSE)</f>
        <v/>
      </c>
      <c r="AQ305" s="108" t="str">
        <f>VLOOKUP(Tabela2[[#This Row],[SIEMA]],Siema2025,57,FALSE)</f>
        <v/>
      </c>
      <c r="AR305" s="108" t="str">
        <f>VLOOKUP(Tabela2[[#This Row],[SIEMA]],Siema2025,59,FALSE)</f>
        <v/>
      </c>
      <c r="AS305" s="108" t="str">
        <f>VLOOKUP(Tabela2[[#This Row],[SIEMA]],Siema2025,61,FALSE)</f>
        <v>X</v>
      </c>
      <c r="AT305" s="108" t="str">
        <f>VLOOKUP(Tabela2[[#This Row],[SIEMA]],Siema2025,63,FALSE)</f>
        <v/>
      </c>
      <c r="AU305" s="108" t="str">
        <f>VLOOKUP(Tabela2[[#This Row],[SIEMA]],Siema2025,65,FALSE)</f>
        <v/>
      </c>
      <c r="AV305" s="108" t="str">
        <f>VLOOKUP(Tabela2[[#This Row],[SIEMA]],Siema2025,67,FALSE)</f>
        <v/>
      </c>
      <c r="AW305" s="108" t="str">
        <f>VLOOKUP(Tabela2[[#This Row],[SIEMA]],Siema2025,69,FALSE)</f>
        <v/>
      </c>
      <c r="AX305" s="108" t="str">
        <f>VLOOKUP(Tabela2[[#This Row],[SIEMA]],Siema2025,71,FALSE)</f>
        <v/>
      </c>
      <c r="AY305" s="108" t="str">
        <f>VLOOKUP(Tabela2[[#This Row],[SIEMA]],Siema2025,73,FALSE)</f>
        <v/>
      </c>
      <c r="AZ305" s="108" t="str">
        <f>VLOOKUP(Tabela2[[#This Row],[SIEMA]],Siema2025,75,FALSE)</f>
        <v/>
      </c>
      <c r="BA305" s="108" t="str">
        <f>VLOOKUP(Tabela2[[#This Row],[SIEMA]],Siema2025,77,FALSE)</f>
        <v/>
      </c>
      <c r="BB305" s="108" t="str">
        <f>VLOOKUP(Tabela2[[#This Row],[SIEMA]],Siema2025,79,FALSE)</f>
        <v/>
      </c>
      <c r="BC305" s="108" t="str">
        <f>IF(Tabela2[[#This Row],[Outro(s) ]] = "X", "PREENCHER","NA")</f>
        <v>NA</v>
      </c>
      <c r="BD305" s="108" t="str">
        <f>VLOOKUP(Tabela2[[#This Row],[SIEMA]],Siema2025,82,FALSE)</f>
        <v/>
      </c>
      <c r="BE305" s="108" t="str">
        <f>VLOOKUP(Tabela2[[#This Row],[SIEMA]],Siema2025,81,FALSE)</f>
        <v/>
      </c>
      <c r="BF305" s="110" t="str">
        <f>VLOOKUP(Tabela2[[#This Row],[SIEMA]],Siema2025,28,FALSE)</f>
        <v>Equinor Brasil Energia</v>
      </c>
      <c r="BG305" s="110"/>
      <c r="BH305" s="111" t="str">
        <f>VLOOKUP(Tabela2[[#This Row],[SIEMA]],Siema2025,29,FALSE)</f>
        <v>04028583000110</v>
      </c>
      <c r="BI305" s="112" t="s">
        <v>2696</v>
      </c>
      <c r="BJ305" s="107" t="s">
        <v>7099</v>
      </c>
      <c r="BK305" s="104" t="s">
        <v>2696</v>
      </c>
      <c r="BL305" s="140">
        <v>45786</v>
      </c>
      <c r="BM305" s="108">
        <f ca="1">IF(Tabela2[[#This Row],[Data de atendimento do Ibama (considerar o primeiro documento/ação)]]="",_xlfn.DAYS(TODAY(),J305),_xlfn.DAYS(Tabela2[[#This Row],[Data de atendimento do Ibama (considerar o primeiro documento/ação)]],J305))</f>
        <v>2</v>
      </c>
      <c r="BN305" s="108" t="str">
        <f>IF(Tabela2[[#This Row],[Atendido pelo Ibama ("Não" ou "Sim")]]="Não","Preencher", IF(Tabela2[[#This Row],[Atendido pelo Ibama ("Não" ou "Sim")]]="Sim","NA",""))</f>
        <v>NA</v>
      </c>
      <c r="BO305" s="114" t="s">
        <v>7100</v>
      </c>
      <c r="BP305" s="108" t="str">
        <f>IF(Tabela2[[#This Row],[Forma de atendimento (primeiro documento/ação)]]= "Outros (especificar)", "PREENCHER","NA")</f>
        <v>NA</v>
      </c>
      <c r="BQ305" s="106" t="s">
        <v>123</v>
      </c>
      <c r="BR305" s="108" t="str">
        <f>IF(Tabela2[[#This Row],[Equipe do Ibama foi a campo? Houve sobrevoo do Poseidon?]] = "Sim", "PREENCHER","NA")</f>
        <v>NA</v>
      </c>
      <c r="BS305" s="108" t="str">
        <f>IF(Tabela2[[#This Row],[Se sim, foi emitida Ordem de Emergência? (informações vinculada à coluna CK)]] = "Sim", "PREENCHER","NA")</f>
        <v>NA</v>
      </c>
      <c r="BT305" s="108" t="s">
        <v>7101</v>
      </c>
      <c r="BU305" s="108" t="s">
        <v>2696</v>
      </c>
      <c r="BV305" s="108" t="s">
        <v>123</v>
      </c>
      <c r="BW305" s="108" t="s">
        <v>2696</v>
      </c>
      <c r="BX305" s="106" t="s">
        <v>7102</v>
      </c>
      <c r="BY305" s="140">
        <v>45923</v>
      </c>
      <c r="BZ305" s="104">
        <f>IF(Tabela2[[#This Row],[Data do documento de encerramento]]="NA","NA",IF(Tabela2[[#This Row],[Data do documento de encerramento]]="","Pendente de conclusão/ encerramento",_xlfn.DAYS(Tabela2[[#This Row],[Data do documento de encerramento]],J305)))</f>
        <v>139</v>
      </c>
      <c r="CA305" s="107"/>
      <c r="CB305" s="107" t="s">
        <v>8514</v>
      </c>
      <c r="CC305" s="107" t="s">
        <v>7140</v>
      </c>
      <c r="CD305" s="107" t="s">
        <v>123</v>
      </c>
      <c r="CE305" s="107" t="s">
        <v>123</v>
      </c>
      <c r="CF305" s="107" t="s">
        <v>7167</v>
      </c>
    </row>
    <row r="306" spans="1:84" ht="60.75" hidden="1">
      <c r="A306" s="169">
        <v>20255843256</v>
      </c>
      <c r="B306" s="170" t="s">
        <v>8515</v>
      </c>
      <c r="C306" s="108" t="str">
        <f>VLOOKUP(Tabela2[[#This Row],[SIEMA]],Siema2025,4,FALSE)</f>
        <v xml:space="preserve"> RJ</v>
      </c>
      <c r="D306" s="106" t="str">
        <f>VLOOKUP(Tabela2[[#This Row],[SIEMA]],Siema2025,3,FALSE)</f>
        <v xml:space="preserve">null </v>
      </c>
      <c r="E306" s="106" t="str">
        <f>VLOOKUP(Tabela2[[#This Row],[SIEMA]],Siema2025,20,FALSE)</f>
        <v>Baía de Guanabara</v>
      </c>
      <c r="F306" s="106"/>
      <c r="G306" s="106" t="s">
        <v>8516</v>
      </c>
      <c r="H306" s="106" t="s">
        <v>8517</v>
      </c>
      <c r="I306" s="104" t="str">
        <f>VLOOKUP(Tabela2[[#This Row],[SIEMA]],Siema2025,19,FALSE)</f>
        <v/>
      </c>
      <c r="J306" s="105">
        <f>VLOOKUP(Tabela2[[#This Row],[SIEMA]],Siema2025,2,FALSE)</f>
        <v>45784</v>
      </c>
      <c r="K306" s="105" t="str">
        <f>VLOOKUP(Tabela2[[#This Row],[SIEMA]],Siema2025,16,FALSE)</f>
        <v>Quarta</v>
      </c>
      <c r="L306" s="106" t="str">
        <f>IF(Tabela2[[#This Row],[Data]]="","Sem Informação",VLOOKUP(MONTH(Tabela2[[#This Row],[Data]]),'[1]Validação de dados'!$I$1:$J$13,2,0))</f>
        <v>Maio</v>
      </c>
      <c r="M306" s="104">
        <f>YEAR(Tabela2[[#This Row],[Data]])</f>
        <v>2025</v>
      </c>
      <c r="N306" s="105" t="str">
        <f>VLOOKUP(Tabela2[[#This Row],[SIEMA]],Siema2025,17,FALSE)</f>
        <v>Matutino</v>
      </c>
      <c r="O306" s="105" t="str">
        <f>VLOOKUP(Tabela2[[#This Row],[SIEMA]],Siema2025,5,FALSE)</f>
        <v>Embarcação</v>
      </c>
      <c r="P306" s="104" t="str">
        <f>VLOOKUP(Tabela2[[#This Row],[SIEMA]],Siema2025,21,FALSE)</f>
        <v>Embarcação CBO Vitória.</v>
      </c>
      <c r="Q306" s="104" t="s">
        <v>7094</v>
      </c>
      <c r="R306" s="104"/>
      <c r="S306" s="104" t="s">
        <v>8518</v>
      </c>
      <c r="T306" s="104" t="s">
        <v>2013</v>
      </c>
      <c r="U306" s="104" t="s">
        <v>7111</v>
      </c>
      <c r="V306" s="104" t="str">
        <f>IF(Q306="","",IF(ISNUMBER(Q306)=FALSE,"Não se aplica",IFERROR(VLOOKUP(Q306,Produtos!$A$1:$C$2319,3,FALSE),"Não Cadastrado")))</f>
        <v>Não se aplica</v>
      </c>
      <c r="W306" s="104"/>
      <c r="X306" s="113" t="str">
        <f>IF(Tabela2[[#This Row],[Origem do acidente]] = "Plataforma", "PREENCHER","NA")</f>
        <v>NA</v>
      </c>
      <c r="Y306" s="109" t="str">
        <f>IF(W306="","", IF(W306="NC","", IF(W306="NE","", IF(W306="NA","",IFERROR(VLOOKUP(W306,Produtos!$A$1:$C$2319,2,FALSE),"Não Cadastrado")))))</f>
        <v/>
      </c>
      <c r="Z306" s="104"/>
      <c r="AA306" s="104"/>
      <c r="AB306" s="104" t="str">
        <f>IF(W306="","",IF(ISNUMBER(W306)=FALSE,"Não se aplica",IFERROR(VLOOKUP(W306,Produtos!$A$1:$C$2319,3,FALSE),"Não Cadastrado")))</f>
        <v/>
      </c>
      <c r="AC306" s="104"/>
      <c r="AD306" s="108" t="str">
        <f>IF(Tabela2[[#This Row],[Origem do acidente]] = "Plataforma", "PREENCHER","NA")</f>
        <v>NA</v>
      </c>
      <c r="AE306" s="107" t="str">
        <f>IF(AC306="","", IF(AC306="NC","", IF(AC306="NE","", IF(AC306="NA","",IFERROR(VLOOKUP(AC306,Produtos!$A$1:$C$2319,2,FALSE),"Não Cadastrado")))))</f>
        <v/>
      </c>
      <c r="AF306" s="104"/>
      <c r="AG306" s="104"/>
      <c r="AH306" s="104" t="str">
        <f>IF(AC306="","",IF(ISNUMBER(AC306)=FALSE,"Não se aplica",IFERROR(VLOOKUP(AC306,Produtos!$A$1:$C$2319,3,FALSE),"Não Cadastrado")))</f>
        <v/>
      </c>
      <c r="AI306" s="104"/>
      <c r="AJ306" s="104" t="str">
        <f>VLOOKUP(Tabela2[[#This Row],[SIEMA]],Siema2025,26,FALSE)</f>
        <v>Foi identificado que um mangote estava danificado no skimmer.</v>
      </c>
      <c r="AK306" s="107" t="s">
        <v>7112</v>
      </c>
      <c r="AL306" s="107"/>
      <c r="AM306" s="107"/>
      <c r="AN306" s="108" t="str">
        <f>VLOOKUP(Tabela2[[#This Row],[SIEMA]],Siema2025,51,FALSE)</f>
        <v/>
      </c>
      <c r="AO306" s="108" t="str">
        <f>VLOOKUP(Tabela2[[#This Row],[SIEMA]],Siema2025,53,FALSE)</f>
        <v/>
      </c>
      <c r="AP306" s="108" t="str">
        <f>VLOOKUP(Tabela2[[#This Row],[SIEMA]],Siema2025,55,FALSE)</f>
        <v/>
      </c>
      <c r="AQ306" s="108" t="str">
        <f>VLOOKUP(Tabela2[[#This Row],[SIEMA]],Siema2025,57,FALSE)</f>
        <v/>
      </c>
      <c r="AR306" s="108" t="str">
        <f>VLOOKUP(Tabela2[[#This Row],[SIEMA]],Siema2025,59,FALSE)</f>
        <v/>
      </c>
      <c r="AS306" s="108" t="str">
        <f>VLOOKUP(Tabela2[[#This Row],[SIEMA]],Siema2025,61,FALSE)</f>
        <v>X</v>
      </c>
      <c r="AT306" s="108" t="str">
        <f>VLOOKUP(Tabela2[[#This Row],[SIEMA]],Siema2025,63,FALSE)</f>
        <v/>
      </c>
      <c r="AU306" s="108" t="str">
        <f>VLOOKUP(Tabela2[[#This Row],[SIEMA]],Siema2025,65,FALSE)</f>
        <v/>
      </c>
      <c r="AV306" s="108" t="str">
        <f>VLOOKUP(Tabela2[[#This Row],[SIEMA]],Siema2025,67,FALSE)</f>
        <v/>
      </c>
      <c r="AW306" s="108" t="str">
        <f>VLOOKUP(Tabela2[[#This Row],[SIEMA]],Siema2025,69,FALSE)</f>
        <v/>
      </c>
      <c r="AX306" s="108" t="str">
        <f>VLOOKUP(Tabela2[[#This Row],[SIEMA]],Siema2025,71,FALSE)</f>
        <v/>
      </c>
      <c r="AY306" s="108" t="str">
        <f>VLOOKUP(Tabela2[[#This Row],[SIEMA]],Siema2025,73,FALSE)</f>
        <v/>
      </c>
      <c r="AZ306" s="108" t="str">
        <f>VLOOKUP(Tabela2[[#This Row],[SIEMA]],Siema2025,75,FALSE)</f>
        <v/>
      </c>
      <c r="BA306" s="108" t="str">
        <f>VLOOKUP(Tabela2[[#This Row],[SIEMA]],Siema2025,77,FALSE)</f>
        <v/>
      </c>
      <c r="BB306" s="108" t="str">
        <f>VLOOKUP(Tabela2[[#This Row],[SIEMA]],Siema2025,79,FALSE)</f>
        <v/>
      </c>
      <c r="BC306" s="108" t="str">
        <f>IF(Tabela2[[#This Row],[Outro(s) ]] = "X", "PREENCHER","NA")</f>
        <v>NA</v>
      </c>
      <c r="BD306" s="108" t="str">
        <f>VLOOKUP(Tabela2[[#This Row],[SIEMA]],Siema2025,82,FALSE)</f>
        <v/>
      </c>
      <c r="BE306" s="108" t="str">
        <f>VLOOKUP(Tabela2[[#This Row],[SIEMA]],Siema2025,81,FALSE)</f>
        <v/>
      </c>
      <c r="BF306" s="110" t="str">
        <f>VLOOKUP(Tabela2[[#This Row],[SIEMA]],Siema2025,28,FALSE)</f>
        <v>Petróleo Brasileiro S.A.</v>
      </c>
      <c r="BG306" s="110"/>
      <c r="BH306" s="111" t="str">
        <f>VLOOKUP(Tabela2[[#This Row],[SIEMA]],Siema2025,29,FALSE)</f>
        <v>33000167000292</v>
      </c>
      <c r="BI306" s="112" t="str">
        <f>VLOOKUP(Tabela2[[#This Row],[SIEMA]],Siema2025,107,FALSE)</f>
        <v>Não</v>
      </c>
      <c r="BJ306" s="107" t="s">
        <v>7113</v>
      </c>
      <c r="BK306" s="104" t="s">
        <v>2696</v>
      </c>
      <c r="BL306" s="140">
        <v>45799</v>
      </c>
      <c r="BM306" s="108">
        <f ca="1">IF(Tabela2[[#This Row],[Data de atendimento do Ibama (considerar o primeiro documento/ação)]]="",_xlfn.DAYS(TODAY(),J306),_xlfn.DAYS(Tabela2[[#This Row],[Data de atendimento do Ibama (considerar o primeiro documento/ação)]],J306))</f>
        <v>15</v>
      </c>
      <c r="BN306" s="108" t="str">
        <f>IF(Tabela2[[#This Row],[Atendido pelo Ibama ("Não" ou "Sim")]]="Não","Preencher", IF(Tabela2[[#This Row],[Atendido pelo Ibama ("Não" ou "Sim")]]="Sim","NA",""))</f>
        <v>NA</v>
      </c>
      <c r="BO306" s="114" t="s">
        <v>7138</v>
      </c>
      <c r="BP306" s="108" t="str">
        <f>IF(Tabela2[[#This Row],[Forma de atendimento (primeiro documento/ação)]]= "Outros (especificar)", "PREENCHER","NA")</f>
        <v>NA</v>
      </c>
      <c r="BQ306" s="106" t="s">
        <v>123</v>
      </c>
      <c r="BR306" s="108" t="str">
        <f>IF(Tabela2[[#This Row],[Equipe do Ibama foi a campo? Houve sobrevoo do Poseidon?]] = "Sim", "PREENCHER","NA")</f>
        <v>NA</v>
      </c>
      <c r="BS306" s="108" t="str">
        <f>IF(Tabela2[[#This Row],[Se sim, foi emitida Ordem de Emergência? (informações vinculada à coluna CK)]] = "Sim", "PREENCHER","NA")</f>
        <v>NA</v>
      </c>
      <c r="BT306" s="108" t="s">
        <v>7126</v>
      </c>
      <c r="BU306" s="108" t="s">
        <v>2696</v>
      </c>
      <c r="BV306" s="108" t="s">
        <v>123</v>
      </c>
      <c r="BW306" s="108" t="s">
        <v>2696</v>
      </c>
      <c r="BX306" s="106" t="s">
        <v>7116</v>
      </c>
      <c r="BY306" s="140">
        <v>45875</v>
      </c>
      <c r="BZ306" s="104">
        <f>IF(Tabela2[[#This Row],[Data do documento de encerramento]]="NA","NA",IF(Tabela2[[#This Row],[Data do documento de encerramento]]="","Pendente de conclusão/ encerramento",_xlfn.DAYS(Tabela2[[#This Row],[Data do documento de encerramento]],J306)))</f>
        <v>91</v>
      </c>
      <c r="CA306" s="107"/>
      <c r="CB306" s="107"/>
      <c r="CC306" s="104"/>
      <c r="CD306" s="107"/>
      <c r="CE306" s="107"/>
      <c r="CF306" s="107"/>
    </row>
    <row r="307" spans="1:84" ht="30.75" hidden="1">
      <c r="A307" s="199">
        <v>20255928825</v>
      </c>
      <c r="B307" s="170" t="s">
        <v>8519</v>
      </c>
      <c r="C307" s="108" t="str">
        <f>VLOOKUP(Tabela2[[#This Row],[SIEMA]],Siema2025,4,FALSE)</f>
        <v xml:space="preserve"> SP</v>
      </c>
      <c r="D307" s="106" t="str">
        <f>VLOOKUP(Tabela2[[#This Row],[SIEMA]],Siema2025,3,FALSE)</f>
        <v xml:space="preserve">Cubatão </v>
      </c>
      <c r="E307" s="106" t="s">
        <v>8520</v>
      </c>
      <c r="F307" s="106"/>
      <c r="G307" s="106" t="s">
        <v>8521</v>
      </c>
      <c r="H307" s="106" t="s">
        <v>8522</v>
      </c>
      <c r="I307" s="104" t="s">
        <v>7114</v>
      </c>
      <c r="J307" s="105">
        <f>VLOOKUP(Tabela2[[#This Row],[SIEMA]],Siema2025,2,FALSE)</f>
        <v>45785</v>
      </c>
      <c r="K307" s="105" t="str">
        <f>VLOOKUP(Tabela2[[#This Row],[SIEMA]],Siema2025,16,FALSE)</f>
        <v>Quinta</v>
      </c>
      <c r="L307" s="106" t="str">
        <f>IF(Tabela2[[#This Row],[Data]]="","Sem Informação",VLOOKUP(MONTH(Tabela2[[#This Row],[Data]]),'[1]Validação de dados'!$I$1:$J$13,2,0))</f>
        <v>Maio</v>
      </c>
      <c r="M307" s="104">
        <f>YEAR(Tabela2[[#This Row],[Data]])</f>
        <v>2025</v>
      </c>
      <c r="N307" s="105" t="str">
        <f>VLOOKUP(Tabela2[[#This Row],[SIEMA]],Siema2025,17,FALSE)</f>
        <v>Vespertino</v>
      </c>
      <c r="O307" s="105" t="str">
        <f>VLOOKUP(Tabela2[[#This Row],[SIEMA]],Siema2025,5,FALSE)</f>
        <v>Ferrovia</v>
      </c>
      <c r="P307" s="104" t="str">
        <f>VLOOKUP(Tabela2[[#This Row],[SIEMA]],Siema2025,21,FALSE)</f>
        <v>Vandalismo com abertura de vagão ferroviária graneleiro carregado com soja</v>
      </c>
      <c r="Q307" s="104" t="s">
        <v>7127</v>
      </c>
      <c r="R307" s="104" t="s">
        <v>7127</v>
      </c>
      <c r="S307" s="107" t="s">
        <v>7462</v>
      </c>
      <c r="T307" s="104" t="str">
        <f>VLOOKUP(Tabela2[[#This Row],[SIEMA]],Siema2025,11,FALSE)</f>
        <v>3</v>
      </c>
      <c r="U307" s="104" t="s">
        <v>7121</v>
      </c>
      <c r="V307" s="104" t="s">
        <v>7127</v>
      </c>
      <c r="W307" s="104"/>
      <c r="X307" s="113"/>
      <c r="Y307" s="109"/>
      <c r="Z307" s="104"/>
      <c r="AA307" s="104"/>
      <c r="AB307" s="104" t="str">
        <f>IF(W307="","",IF(ISNUMBER(W307)=FALSE,"Não se aplica",IFERROR(VLOOKUP(W307,Produtos!$A$1:$C$2319,3,FALSE),"Não Cadastrado")))</f>
        <v/>
      </c>
      <c r="AC307" s="104"/>
      <c r="AD307" s="108"/>
      <c r="AE307" s="107" t="str">
        <f>IF(AC307="","", IF(AC307="NC","", IF(AC307="NE","", IF(AC307="NA","",IFERROR(VLOOKUP(AC307,Produtos!$A$1:$C$2319,2,FALSE),"Não Cadastrado")))))</f>
        <v/>
      </c>
      <c r="AF307" s="104"/>
      <c r="AG307" s="104"/>
      <c r="AH307" s="104" t="str">
        <f>IF(AC307="","",IF(ISNUMBER(AC307)=FALSE,"Não se aplica",IFERROR(VLOOKUP(AC307,Produtos!$A$1:$C$2319,3,FALSE),"Não Cadastrado")))</f>
        <v/>
      </c>
      <c r="AI307" s="104"/>
      <c r="AJ307" s="104" t="str">
        <f>VLOOKUP(Tabela2[[#This Row],[SIEMA]],Siema2025,26,FALSE)</f>
        <v>Ato criminoso caracterizado pela abertura de vagão graneleiro ferroviário carregado com soja.</v>
      </c>
      <c r="AK307" s="107" t="s">
        <v>7122</v>
      </c>
      <c r="AL307" s="107"/>
      <c r="AM307" s="107"/>
      <c r="AN307" s="108" t="str">
        <f>VLOOKUP(Tabela2[[#This Row],[SIEMA]],Siema2025,51,FALSE)</f>
        <v/>
      </c>
      <c r="AO307" s="108" t="str">
        <f>VLOOKUP(Tabela2[[#This Row],[SIEMA]],Siema2025,53,FALSE)</f>
        <v/>
      </c>
      <c r="AP307" s="108" t="str">
        <f>VLOOKUP(Tabela2[[#This Row],[SIEMA]],Siema2025,55,FALSE)</f>
        <v/>
      </c>
      <c r="AQ307" s="108" t="str">
        <f>VLOOKUP(Tabela2[[#This Row],[SIEMA]],Siema2025,57,FALSE)</f>
        <v/>
      </c>
      <c r="AR307" s="108" t="str">
        <f>VLOOKUP(Tabela2[[#This Row],[SIEMA]],Siema2025,59,FALSE)</f>
        <v/>
      </c>
      <c r="AS307" s="108" t="str">
        <f>VLOOKUP(Tabela2[[#This Row],[SIEMA]],Siema2025,61,FALSE)</f>
        <v/>
      </c>
      <c r="AT307" s="108" t="str">
        <f>VLOOKUP(Tabela2[[#This Row],[SIEMA]],Siema2025,63,FALSE)</f>
        <v/>
      </c>
      <c r="AU307" s="108" t="str">
        <f>VLOOKUP(Tabela2[[#This Row],[SIEMA]],Siema2025,65,FALSE)</f>
        <v>X</v>
      </c>
      <c r="AV307" s="108" t="str">
        <f>VLOOKUP(Tabela2[[#This Row],[SIEMA]],Siema2025,67,FALSE)</f>
        <v/>
      </c>
      <c r="AW307" s="108" t="str">
        <f>VLOOKUP(Tabela2[[#This Row],[SIEMA]],Siema2025,69,FALSE)</f>
        <v/>
      </c>
      <c r="AX307" s="108" t="str">
        <f>VLOOKUP(Tabela2[[#This Row],[SIEMA]],Siema2025,71,FALSE)</f>
        <v/>
      </c>
      <c r="AY307" s="108" t="str">
        <f>VLOOKUP(Tabela2[[#This Row],[SIEMA]],Siema2025,73,FALSE)</f>
        <v/>
      </c>
      <c r="AZ307" s="108" t="str">
        <f>VLOOKUP(Tabela2[[#This Row],[SIEMA]],Siema2025,75,FALSE)</f>
        <v/>
      </c>
      <c r="BA307" s="108" t="str">
        <f>VLOOKUP(Tabela2[[#This Row],[SIEMA]],Siema2025,77,FALSE)</f>
        <v/>
      </c>
      <c r="BB307" s="108" t="str">
        <f>VLOOKUP(Tabela2[[#This Row],[SIEMA]],Siema2025,79,FALSE)</f>
        <v/>
      </c>
      <c r="BC307" s="108" t="str">
        <f>IF(Tabela2[[#This Row],[Outro(s) ]] = "X", "PREENCHER","NA")</f>
        <v>NA</v>
      </c>
      <c r="BD307" s="108" t="str">
        <f>VLOOKUP(Tabela2[[#This Row],[SIEMA]],Siema2025,82,FALSE)</f>
        <v/>
      </c>
      <c r="BE307" s="108" t="str">
        <f>VLOOKUP(Tabela2[[#This Row],[SIEMA]],Siema2025,81,FALSE)</f>
        <v/>
      </c>
      <c r="BF307" s="110" t="s">
        <v>3066</v>
      </c>
      <c r="BG307" s="110" t="s">
        <v>7123</v>
      </c>
      <c r="BH307" s="111" t="str">
        <f>VLOOKUP(Tabela2[[#This Row],[SIEMA]],Siema2025,29,FALSE)</f>
        <v>02502844000166</v>
      </c>
      <c r="BI307" s="112" t="str">
        <f>VLOOKUP(Tabela2[[#This Row],[SIEMA]],Siema2025,107,FALSE)</f>
        <v>Não</v>
      </c>
      <c r="BJ307" s="107" t="s">
        <v>7099</v>
      </c>
      <c r="BK307" s="104" t="s">
        <v>2696</v>
      </c>
      <c r="BL307" s="140">
        <v>45790</v>
      </c>
      <c r="BM307" s="108">
        <f ca="1">IF(Tabela2[[#This Row],[Data de atendimento do Ibama (considerar o primeiro documento/ação)]]="",_xlfn.DAYS(TODAY(),J307),_xlfn.DAYS(Tabela2[[#This Row],[Data de atendimento do Ibama (considerar o primeiro documento/ação)]],J307))</f>
        <v>5</v>
      </c>
      <c r="BN307" s="108" t="str">
        <f>IF(Tabela2[[#This Row],[Atendido pelo Ibama ("Não" ou "Sim")]]="Não","Preencher", IF(Tabela2[[#This Row],[Atendido pelo Ibama ("Não" ou "Sim")]]="Sim","NA",""))</f>
        <v>NA</v>
      </c>
      <c r="BO307" s="114" t="s">
        <v>7100</v>
      </c>
      <c r="BP307" s="108" t="str">
        <f>IF(Tabela2[[#This Row],[Forma de atendimento (primeiro documento/ação)]]= "Outros (especificar)", "PREENCHER","NA")</f>
        <v>NA</v>
      </c>
      <c r="BQ307" s="106" t="s">
        <v>123</v>
      </c>
      <c r="BR307" s="108" t="str">
        <f>IF(Tabela2[[#This Row],[Equipe do Ibama foi a campo? Houve sobrevoo do Poseidon?]] = "Sim", "PREENCHER","NA")</f>
        <v>NA</v>
      </c>
      <c r="BS307" s="108" t="str">
        <f>IF(Tabela2[[#This Row],[Se sim, foi emitida Ordem de Emergência? (informações vinculada à coluna CK)]] = "Sim", "PREENCHER","NA")</f>
        <v>NA</v>
      </c>
      <c r="BT307" s="108" t="s">
        <v>7126</v>
      </c>
      <c r="BU307" s="108" t="s">
        <v>2696</v>
      </c>
      <c r="BV307" s="108" t="s">
        <v>123</v>
      </c>
      <c r="BW307" s="108" t="s">
        <v>123</v>
      </c>
      <c r="BX307" s="106"/>
      <c r="BY307" s="106"/>
      <c r="BZ307" s="104" t="str">
        <f>IF(Tabela2[[#This Row],[Data do documento de encerramento]]="NA","NA",IF(Tabela2[[#This Row],[Data do documento de encerramento]]="","Pendente de conclusão/ encerramento",_xlfn.DAYS(Tabela2[[#This Row],[Data do documento de encerramento]],J307)))</f>
        <v>Pendente de conclusão/ encerramento</v>
      </c>
      <c r="CA307" s="107" t="s">
        <v>7128</v>
      </c>
      <c r="CB307" s="107"/>
      <c r="CC307" s="130"/>
      <c r="CD307" s="107"/>
      <c r="CE307" s="107"/>
      <c r="CF307" s="107"/>
    </row>
    <row r="308" spans="1:84" ht="45.75" hidden="1">
      <c r="A308" s="169">
        <v>20255954034</v>
      </c>
      <c r="B308" s="170" t="s">
        <v>8523</v>
      </c>
      <c r="C308" s="108" t="str">
        <f>VLOOKUP(Tabela2[[#This Row],[SIEMA]],Siema2025,4,FALSE)</f>
        <v xml:space="preserve"> MG</v>
      </c>
      <c r="D308" s="106" t="str">
        <f>VLOOKUP(Tabela2[[#This Row],[SIEMA]],Siema2025,3,FALSE)</f>
        <v xml:space="preserve">Itabirito </v>
      </c>
      <c r="E308" s="106" t="s">
        <v>7760</v>
      </c>
      <c r="F308" s="106" t="s">
        <v>8524</v>
      </c>
      <c r="G308" s="106" t="s">
        <v>8525</v>
      </c>
      <c r="H308" s="106" t="s">
        <v>8526</v>
      </c>
      <c r="I308" s="104" t="s">
        <v>7114</v>
      </c>
      <c r="J308" s="105">
        <f>VLOOKUP(Tabela2[[#This Row],[SIEMA]],Siema2025,2,FALSE)</f>
        <v>45785</v>
      </c>
      <c r="K308" s="105" t="str">
        <f>VLOOKUP(Tabela2[[#This Row],[SIEMA]],Siema2025,16,FALSE)</f>
        <v>Quinta</v>
      </c>
      <c r="L308" s="106" t="str">
        <f>IF(Tabela2[[#This Row],[Data]]="","Sem Informação",VLOOKUP(MONTH(Tabela2[[#This Row],[Data]]),'[1]Validação de dados'!$I$1:$J$13,2,0))</f>
        <v>Maio</v>
      </c>
      <c r="M308" s="104">
        <f>YEAR(Tabela2[[#This Row],[Data]])</f>
        <v>2025</v>
      </c>
      <c r="N308" s="105" t="str">
        <f>VLOOKUP(Tabela2[[#This Row],[SIEMA]],Siema2025,17,FALSE)</f>
        <v>Madrugada</v>
      </c>
      <c r="O308" s="105" t="str">
        <f>VLOOKUP(Tabela2[[#This Row],[SIEMA]],Siema2025,5,FALSE)</f>
        <v>Rodovia</v>
      </c>
      <c r="P308" s="104" t="str">
        <f>VLOOKUP(Tabela2[[#This Row],[SIEMA]],Siema2025,21,FALSE)</f>
        <v>Transporte Rodoviário</v>
      </c>
      <c r="Q308" s="104">
        <v>1202</v>
      </c>
      <c r="R308" s="104" t="s">
        <v>8492</v>
      </c>
      <c r="S308" s="107" t="str">
        <f>IF(Q308="","", IF(Q308="NC","", IF(Q308="NE","", IF(Q308="NA","",IFERROR(VLOOKUP(Q308,Produtos!$A$1:$C$2319,2,FALSE),"Não Cadastrado")))))</f>
        <v>GASÓLEO ou ÓLEO DIESEL ou ÓLEO PARA AQUECIMENTO, LEVE</v>
      </c>
      <c r="T308" s="104" t="str">
        <f>VLOOKUP(Tabela2[[#This Row],[SIEMA]],Siema2025,11,FALSE)</f>
        <v/>
      </c>
      <c r="U308" s="104" t="str">
        <f>VLOOKUP(Tabela2[[#This Row],[SIEMA]],Siema2025,12,FALSE)</f>
        <v/>
      </c>
      <c r="V308" s="104">
        <f>IF(Q308="","",IF(ISNUMBER(Q308)=FALSE,"Não se aplica",IFERROR(VLOOKUP(Q308,Produtos!$A$1:$C$2319,3,FALSE),"Não Cadastrado")))</f>
        <v>3</v>
      </c>
      <c r="W308" s="104"/>
      <c r="X308" s="113" t="s">
        <v>8527</v>
      </c>
      <c r="Y308" s="109" t="s">
        <v>8055</v>
      </c>
      <c r="Z308" s="104" t="str">
        <f>VLOOKUP(Tabela2[[#This Row],[SIEMA]],Siema2025,11,FALSE)</f>
        <v/>
      </c>
      <c r="AA308" s="104" t="str">
        <f>VLOOKUP(Tabela2[[#This Row],[SIEMA]],Siema2025,12,FALSE)</f>
        <v/>
      </c>
      <c r="AB308" s="104" t="str">
        <f>IF(W308="","",IF(ISNUMBER(W308)=FALSE,"Não se aplica",IFERROR(VLOOKUP(W308,Produtos!$A$1:$C$2319,3,FALSE),"Não Cadastrado")))</f>
        <v/>
      </c>
      <c r="AC308" s="104"/>
      <c r="AD308" s="108" t="str">
        <f>IF(Tabela2[[#This Row],[Origem do acidente]] = "Plataforma", "PREENCHER","NA")</f>
        <v>NA</v>
      </c>
      <c r="AE308" s="107" t="str">
        <f>IF(AC308="","", IF(AC308="NC","", IF(AC308="NE","", IF(AC308="NA","",IFERROR(VLOOKUP(AC308,Produtos!$A$1:$C$2319,2,FALSE),"Não Cadastrado")))))</f>
        <v/>
      </c>
      <c r="AF308" s="104"/>
      <c r="AG308" s="104"/>
      <c r="AH308" s="104" t="str">
        <f>IF(AC308="","",IF(ISNUMBER(AC308)=FALSE,"Não se aplica",IFERROR(VLOOKUP(AC308,Produtos!$A$1:$C$2319,3,FALSE),"Não Cadastrado")))</f>
        <v/>
      </c>
      <c r="AI308" s="104"/>
      <c r="AJ308" s="104" t="str">
        <f>VLOOKUP(Tabela2[[#This Row],[SIEMA]],Siema2025,26,FALSE)</f>
        <v>Tombamento</v>
      </c>
      <c r="AK308" s="107" t="s">
        <v>7190</v>
      </c>
      <c r="AL308" s="107" t="s">
        <v>7363</v>
      </c>
      <c r="AM308" s="107" t="s">
        <v>7182</v>
      </c>
      <c r="AN308" s="108" t="str">
        <f>VLOOKUP(Tabela2[[#This Row],[SIEMA]],Siema2025,51,FALSE)</f>
        <v>X</v>
      </c>
      <c r="AO308" s="108" t="str">
        <f>VLOOKUP(Tabela2[[#This Row],[SIEMA]],Siema2025,53,FALSE)</f>
        <v/>
      </c>
      <c r="AP308" s="108" t="str">
        <f>VLOOKUP(Tabela2[[#This Row],[SIEMA]],Siema2025,55,FALSE)</f>
        <v/>
      </c>
      <c r="AQ308" s="108" t="str">
        <f>VLOOKUP(Tabela2[[#This Row],[SIEMA]],Siema2025,57,FALSE)</f>
        <v/>
      </c>
      <c r="AR308" s="108" t="str">
        <f>VLOOKUP(Tabela2[[#This Row],[SIEMA]],Siema2025,59,FALSE)</f>
        <v/>
      </c>
      <c r="AS308" s="108" t="str">
        <f>VLOOKUP(Tabela2[[#This Row],[SIEMA]],Siema2025,61,FALSE)</f>
        <v/>
      </c>
      <c r="AT308" s="108" t="str">
        <f>VLOOKUP(Tabela2[[#This Row],[SIEMA]],Siema2025,63,FALSE)</f>
        <v/>
      </c>
      <c r="AU308" s="108" t="str">
        <f>VLOOKUP(Tabela2[[#This Row],[SIEMA]],Siema2025,65,FALSE)</f>
        <v>X</v>
      </c>
      <c r="AV308" s="108" t="str">
        <f>VLOOKUP(Tabela2[[#This Row],[SIEMA]],Siema2025,67,FALSE)</f>
        <v/>
      </c>
      <c r="AW308" s="108" t="str">
        <f>VLOOKUP(Tabela2[[#This Row],[SIEMA]],Siema2025,69,FALSE)</f>
        <v/>
      </c>
      <c r="AX308" s="108" t="str">
        <f>VLOOKUP(Tabela2[[#This Row],[SIEMA]],Siema2025,71,FALSE)</f>
        <v/>
      </c>
      <c r="AY308" s="108" t="str">
        <f>VLOOKUP(Tabela2[[#This Row],[SIEMA]],Siema2025,73,FALSE)</f>
        <v/>
      </c>
      <c r="AZ308" s="108" t="str">
        <f>VLOOKUP(Tabela2[[#This Row],[SIEMA]],Siema2025,75,FALSE)</f>
        <v/>
      </c>
      <c r="BA308" s="108" t="str">
        <f>VLOOKUP(Tabela2[[#This Row],[SIEMA]],Siema2025,77,FALSE)</f>
        <v/>
      </c>
      <c r="BB308" s="108" t="str">
        <f>VLOOKUP(Tabela2[[#This Row],[SIEMA]],Siema2025,79,FALSE)</f>
        <v/>
      </c>
      <c r="BC308" s="108" t="str">
        <f>IF(Tabela2[[#This Row],[Outro(s) ]] = "X", "PREENCHER","NA")</f>
        <v>NA</v>
      </c>
      <c r="BD308" s="108" t="str">
        <f>VLOOKUP(Tabela2[[#This Row],[SIEMA]],Siema2025,82,FALSE)</f>
        <v/>
      </c>
      <c r="BE308" s="108" t="str">
        <f>VLOOKUP(Tabela2[[#This Row],[SIEMA]],Siema2025,81,FALSE)</f>
        <v/>
      </c>
      <c r="BF308" s="110" t="str">
        <f>VLOOKUP(Tabela2[[#This Row],[SIEMA]],Siema2025,28,FALSE)</f>
        <v/>
      </c>
      <c r="BG308" s="110"/>
      <c r="BH308" s="111" t="str">
        <f>VLOOKUP(Tabela2[[#This Row],[SIEMA]],Siema2025,29,FALSE)</f>
        <v/>
      </c>
      <c r="BI308" s="112" t="str">
        <f>VLOOKUP(Tabela2[[#This Row],[SIEMA]],Siema2025,107,FALSE)</f>
        <v>Não</v>
      </c>
      <c r="BJ308" s="107" t="s">
        <v>7099</v>
      </c>
      <c r="BK308" s="104" t="s">
        <v>2696</v>
      </c>
      <c r="BL308" s="140">
        <v>45789</v>
      </c>
      <c r="BM308" s="108">
        <f ca="1">IF(Tabela2[[#This Row],[Data de atendimento do Ibama (considerar o primeiro documento/ação)]]="",_xlfn.DAYS(TODAY(),J308),_xlfn.DAYS(Tabela2[[#This Row],[Data de atendimento do Ibama (considerar o primeiro documento/ação)]],J308))</f>
        <v>4</v>
      </c>
      <c r="BN308" s="108" t="str">
        <f>IF(Tabela2[[#This Row],[Atendido pelo Ibama ("Não" ou "Sim")]]="Não","Preencher", IF(Tabela2[[#This Row],[Atendido pelo Ibama ("Não" ou "Sim")]]="Sim","NA",""))</f>
        <v>NA</v>
      </c>
      <c r="BO308" s="114" t="s">
        <v>7100</v>
      </c>
      <c r="BP308" s="108" t="str">
        <f>IF(Tabela2[[#This Row],[Forma de atendimento (primeiro documento/ação)]]= "Outros (especificar)", "PREENCHER","NA")</f>
        <v>NA</v>
      </c>
      <c r="BQ308" s="106" t="s">
        <v>123</v>
      </c>
      <c r="BR308" s="108" t="s">
        <v>123</v>
      </c>
      <c r="BS308" s="108" t="s">
        <v>7114</v>
      </c>
      <c r="BT308" s="108" t="s">
        <v>7101</v>
      </c>
      <c r="BU308" s="108" t="s">
        <v>2696</v>
      </c>
      <c r="BV308" s="108" t="str">
        <f>IF(Tabela2[[#This Row],[Houve avaliação das informações pós-acidente solicitadas/enviadas?]] = "Sim", "PREENCHER","NA")</f>
        <v>PREENCHER</v>
      </c>
      <c r="BW308" s="108" t="s">
        <v>2696</v>
      </c>
      <c r="BX308" s="106" t="s">
        <v>7102</v>
      </c>
      <c r="BY308" s="140">
        <v>45813</v>
      </c>
      <c r="BZ308" s="104">
        <f>IF(Tabela2[[#This Row],[Data do documento de encerramento]]="NA","NA",IF(Tabela2[[#This Row],[Data do documento de encerramento]]="","Pendente de conclusão/ encerramento",_xlfn.DAYS(Tabela2[[#This Row],[Data do documento de encerramento]],J308)))</f>
        <v>28</v>
      </c>
      <c r="CA308" s="107" t="s">
        <v>7824</v>
      </c>
      <c r="CB308" s="107"/>
      <c r="CC308" s="129"/>
      <c r="CD308" s="107"/>
      <c r="CE308" s="107"/>
      <c r="CF308" s="107"/>
    </row>
    <row r="309" spans="1:84" ht="76.5">
      <c r="A309" s="169">
        <v>202551179220</v>
      </c>
      <c r="B309" s="170" t="s">
        <v>8528</v>
      </c>
      <c r="C309" s="108" t="s">
        <v>7135</v>
      </c>
      <c r="D309" s="106" t="s">
        <v>637</v>
      </c>
      <c r="E309" s="106" t="s">
        <v>7297</v>
      </c>
      <c r="F309" s="106"/>
      <c r="G309" s="106" t="s">
        <v>8529</v>
      </c>
      <c r="H309" s="106" t="s">
        <v>8530</v>
      </c>
      <c r="I309" s="104" t="str">
        <f>VLOOKUP(Tabela2[[#This Row],[SIEMA]],Siema2025,19,FALSE)</f>
        <v>Campos</v>
      </c>
      <c r="J309" s="105">
        <f>VLOOKUP(Tabela2[[#This Row],[SIEMA]],Siema2025,2,FALSE)</f>
        <v>45785</v>
      </c>
      <c r="K309" s="105" t="str">
        <f>VLOOKUP(Tabela2[[#This Row],[SIEMA]],Siema2025,16,FALSE)</f>
        <v>Quinta</v>
      </c>
      <c r="L309" s="106" t="str">
        <f>IF(Tabela2[[#This Row],[Data]]="","Sem Informação",VLOOKUP(MONTH(Tabela2[[#This Row],[Data]]),'[1]Validação de dados'!$I$1:$J$13,2,0))</f>
        <v>Maio</v>
      </c>
      <c r="M309" s="104">
        <f>YEAR(Tabela2[[#This Row],[Data]])</f>
        <v>2025</v>
      </c>
      <c r="N309" s="105" t="str">
        <f>VLOOKUP(Tabela2[[#This Row],[SIEMA]],Siema2025,17,FALSE)</f>
        <v>Vespertino</v>
      </c>
      <c r="O309" s="105" t="str">
        <f>VLOOKUP(Tabela2[[#This Row],[SIEMA]],Siema2025,5,FALSE)</f>
        <v>Plataforma</v>
      </c>
      <c r="P309" s="104" t="str">
        <f>VLOOKUP(Tabela2[[#This Row],[SIEMA]],Siema2025,21,FALSE)</f>
        <v/>
      </c>
      <c r="Q309" s="104">
        <v>1267</v>
      </c>
      <c r="R309" s="104" t="s">
        <v>2043</v>
      </c>
      <c r="S309" s="107" t="s">
        <v>2043</v>
      </c>
      <c r="T309" s="151">
        <v>5.6000000000000004E-7</v>
      </c>
      <c r="U309" s="104" t="s">
        <v>7111</v>
      </c>
      <c r="V309" s="104">
        <f>IF(Q309="","",IF(ISNUMBER(Q309)=FALSE,"Não se aplica",IFERROR(VLOOKUP(Q309,Produtos!$A$1:$C$2319,3,FALSE),"Não Cadastrado")))</f>
        <v>3</v>
      </c>
      <c r="W309" s="104" t="str">
        <f>VLOOKUP(Tabela2[[#This Row],[SIEMA]],Siema2025,10,FALSE)</f>
        <v/>
      </c>
      <c r="X309" s="113" t="str">
        <f>IF(Tabela2[[#This Row],[Origem do acidente]] = "Plataforma", "PREENCHER","NA")</f>
        <v>PREENCHER</v>
      </c>
      <c r="Y309" s="109" t="str">
        <f>IF(W309="","", IF(W309="NC","", IF(W309="NE","", IF(W309="NA","",IFERROR(VLOOKUP(W309,Produtos!$A$1:$C$2319,2,FALSE),"Não Cadastrado")))))</f>
        <v/>
      </c>
      <c r="Z309" s="104" t="str">
        <f>VLOOKUP(Tabela2[[#This Row],[SIEMA]],Siema2025,11,FALSE)</f>
        <v xml:space="preserve"> </v>
      </c>
      <c r="AA309" s="104" t="str">
        <f>VLOOKUP(Tabela2[[#This Row],[SIEMA]],Siema2025,12,FALSE)</f>
        <v xml:space="preserve"> </v>
      </c>
      <c r="AB309" s="104" t="str">
        <f>IF(W309="","",IF(ISNUMBER(W309)=FALSE,"Não se aplica",IFERROR(VLOOKUP(W309,Produtos!$A$1:$C$2319,3,FALSE),"Não Cadastrado")))</f>
        <v/>
      </c>
      <c r="AC309" s="104"/>
      <c r="AD309" s="108" t="str">
        <f>IF(Tabela2[[#This Row],[Origem do acidente]] = "Plataforma", "PREENCHER","NA")</f>
        <v>PREENCHER</v>
      </c>
      <c r="AE309" s="107" t="str">
        <f>IF(AC309="","", IF(AC309="NC","", IF(AC309="NE","", IF(AC309="NA","",IFERROR(VLOOKUP(AC309,Produtos!$A$1:$C$2319,2,FALSE),"Não Cadastrado")))))</f>
        <v/>
      </c>
      <c r="AF309" s="104"/>
      <c r="AG309" s="104"/>
      <c r="AH309" s="104" t="str">
        <f>IF(AC309="","",IF(ISNUMBER(AC309)=FALSE,"Não se aplica",IFERROR(VLOOKUP(AC309,Produtos!$A$1:$C$2319,3,FALSE),"Não Cadastrado")))</f>
        <v/>
      </c>
      <c r="AI309" s="104"/>
      <c r="AJ309" s="104" t="str">
        <f>VLOOKUP(Tabela2[[#This Row],[SIEMA]],Siema2025,26,FALSE)</f>
        <v>Em investigação</v>
      </c>
      <c r="AK309" s="107" t="s">
        <v>7290</v>
      </c>
      <c r="AL309" s="107"/>
      <c r="AM309" s="107"/>
      <c r="AN309" s="108" t="str">
        <f>VLOOKUP(Tabela2[[#This Row],[SIEMA]],Siema2025,51,FALSE)</f>
        <v/>
      </c>
      <c r="AO309" s="108" t="str">
        <f>VLOOKUP(Tabela2[[#This Row],[SIEMA]],Siema2025,53,FALSE)</f>
        <v/>
      </c>
      <c r="AP309" s="108" t="str">
        <f>VLOOKUP(Tabela2[[#This Row],[SIEMA]],Siema2025,55,FALSE)</f>
        <v/>
      </c>
      <c r="AQ309" s="108" t="str">
        <f>VLOOKUP(Tabela2[[#This Row],[SIEMA]],Siema2025,57,FALSE)</f>
        <v/>
      </c>
      <c r="AR309" s="108" t="str">
        <f>VLOOKUP(Tabela2[[#This Row],[SIEMA]],Siema2025,59,FALSE)</f>
        <v/>
      </c>
      <c r="AS309" s="108" t="str">
        <f>VLOOKUP(Tabela2[[#This Row],[SIEMA]],Siema2025,61,FALSE)</f>
        <v>X</v>
      </c>
      <c r="AT309" s="108" t="str">
        <f>VLOOKUP(Tabela2[[#This Row],[SIEMA]],Siema2025,63,FALSE)</f>
        <v/>
      </c>
      <c r="AU309" s="108" t="str">
        <f>VLOOKUP(Tabela2[[#This Row],[SIEMA]],Siema2025,65,FALSE)</f>
        <v/>
      </c>
      <c r="AV309" s="108" t="str">
        <f>VLOOKUP(Tabela2[[#This Row],[SIEMA]],Siema2025,67,FALSE)</f>
        <v/>
      </c>
      <c r="AW309" s="108" t="str">
        <f>VLOOKUP(Tabela2[[#This Row],[SIEMA]],Siema2025,69,FALSE)</f>
        <v/>
      </c>
      <c r="AX309" s="108" t="str">
        <f>VLOOKUP(Tabela2[[#This Row],[SIEMA]],Siema2025,71,FALSE)</f>
        <v/>
      </c>
      <c r="AY309" s="108" t="str">
        <f>VLOOKUP(Tabela2[[#This Row],[SIEMA]],Siema2025,73,FALSE)</f>
        <v/>
      </c>
      <c r="AZ309" s="108" t="str">
        <f>VLOOKUP(Tabela2[[#This Row],[SIEMA]],Siema2025,75,FALSE)</f>
        <v/>
      </c>
      <c r="BA309" s="108" t="str">
        <f>VLOOKUP(Tabela2[[#This Row],[SIEMA]],Siema2025,77,FALSE)</f>
        <v/>
      </c>
      <c r="BB309" s="108" t="str">
        <f>VLOOKUP(Tabela2[[#This Row],[SIEMA]],Siema2025,79,FALSE)</f>
        <v/>
      </c>
      <c r="BC309" s="108" t="str">
        <f>IF(Tabela2[[#This Row],[Outro(s) ]] = "X", "PREENCHER","NA")</f>
        <v>NA</v>
      </c>
      <c r="BD309" s="108" t="str">
        <f>VLOOKUP(Tabela2[[#This Row],[SIEMA]],Siema2025,82,FALSE)</f>
        <v/>
      </c>
      <c r="BE309" s="108" t="str">
        <f>VLOOKUP(Tabela2[[#This Row],[SIEMA]],Siema2025,81,FALSE)</f>
        <v/>
      </c>
      <c r="BF309" s="110" t="str">
        <f>VLOOKUP(Tabela2[[#This Row],[SIEMA]],Siema2025,28,FALSE)</f>
        <v>PERENCO PETRÓLEO E GÁS DO BRASIL LTDA.</v>
      </c>
      <c r="BG309" s="110"/>
      <c r="BH309" s="111" t="str">
        <f>VLOOKUP(Tabela2[[#This Row],[SIEMA]],Siema2025,29,FALSE)</f>
        <v>09309027000135</v>
      </c>
      <c r="BI309" s="112" t="s">
        <v>2696</v>
      </c>
      <c r="BJ309" s="107" t="s">
        <v>7099</v>
      </c>
      <c r="BK309" s="104" t="s">
        <v>2696</v>
      </c>
      <c r="BL309" s="140">
        <v>45799</v>
      </c>
      <c r="BM309" s="108">
        <f ca="1">IF(Tabela2[[#This Row],[Data de atendimento do Ibama (considerar o primeiro documento/ação)]]="",_xlfn.DAYS(TODAY(),J309),_xlfn.DAYS(Tabela2[[#This Row],[Data de atendimento do Ibama (considerar o primeiro documento/ação)]],J309))</f>
        <v>14</v>
      </c>
      <c r="BN309" s="108" t="str">
        <f>IF(Tabela2[[#This Row],[Atendido pelo Ibama ("Não" ou "Sim")]]="Não","Preencher", IF(Tabela2[[#This Row],[Atendido pelo Ibama ("Não" ou "Sim")]]="Sim","NA",""))</f>
        <v>NA</v>
      </c>
      <c r="BO309" s="114" t="s">
        <v>7138</v>
      </c>
      <c r="BP309" s="108" t="str">
        <f>IF(Tabela2[[#This Row],[Forma de atendimento (primeiro documento/ação)]]= "Outros (especificar)", "PREENCHER","NA")</f>
        <v>NA</v>
      </c>
      <c r="BQ309" s="106" t="s">
        <v>123</v>
      </c>
      <c r="BR309" s="108" t="str">
        <f>IF(Tabela2[[#This Row],[Equipe do Ibama foi a campo? Houve sobrevoo do Poseidon?]] = "Sim", "PREENCHER","NA")</f>
        <v>NA</v>
      </c>
      <c r="BS309" s="108" t="str">
        <f>IF(Tabela2[[#This Row],[Se sim, foi emitida Ordem de Emergência? (informações vinculada à coluna CK)]] = "Sim", "PREENCHER","NA")</f>
        <v>NA</v>
      </c>
      <c r="BT309" s="108" t="s">
        <v>7101</v>
      </c>
      <c r="BU309" s="108" t="s">
        <v>2696</v>
      </c>
      <c r="BV309" s="108" t="s">
        <v>123</v>
      </c>
      <c r="BW309" s="108" t="s">
        <v>2696</v>
      </c>
      <c r="BX309" s="106" t="s">
        <v>7102</v>
      </c>
      <c r="BY309" s="140">
        <v>45989</v>
      </c>
      <c r="BZ309" s="104">
        <f>IF(Tabela2[[#This Row],[Data do documento de encerramento]]="NA","NA",IF(Tabela2[[#This Row],[Data do documento de encerramento]]="","Pendente de conclusão/ encerramento",_xlfn.DAYS(Tabela2[[#This Row],[Data do documento de encerramento]],J309)))</f>
        <v>204</v>
      </c>
      <c r="CA309" s="107" t="s">
        <v>7833</v>
      </c>
      <c r="CB309" s="107"/>
      <c r="CC309" s="129" t="s">
        <v>7197</v>
      </c>
      <c r="CD309" s="107" t="s">
        <v>123</v>
      </c>
      <c r="CE309" s="107" t="s">
        <v>123</v>
      </c>
      <c r="CF309" s="107" t="s">
        <v>7167</v>
      </c>
    </row>
    <row r="310" spans="1:84" ht="30.75" hidden="1">
      <c r="A310" s="169">
        <v>20255954030</v>
      </c>
      <c r="B310" s="170" t="s">
        <v>8531</v>
      </c>
      <c r="C310" s="108" t="str">
        <f>VLOOKUP(Tabela2[[#This Row],[SIEMA]],Siema2025,4,FALSE)</f>
        <v xml:space="preserve"> GO</v>
      </c>
      <c r="D310" s="106" t="str">
        <f>VLOOKUP(Tabela2[[#This Row],[SIEMA]],Siema2025,3,FALSE)</f>
        <v xml:space="preserve">Aparecida de Goiânia </v>
      </c>
      <c r="E310" s="106" t="s">
        <v>7392</v>
      </c>
      <c r="F310" s="106" t="s">
        <v>8532</v>
      </c>
      <c r="G310" s="106" t="s">
        <v>8533</v>
      </c>
      <c r="H310" s="106" t="s">
        <v>8534</v>
      </c>
      <c r="I310" s="104" t="s">
        <v>7114</v>
      </c>
      <c r="J310" s="105">
        <f>VLOOKUP(Tabela2[[#This Row],[SIEMA]],Siema2025,2,FALSE)</f>
        <v>45786</v>
      </c>
      <c r="K310" s="105" t="str">
        <f>VLOOKUP(Tabela2[[#This Row],[SIEMA]],Siema2025,16,FALSE)</f>
        <v>Sexta</v>
      </c>
      <c r="L310" s="106" t="str">
        <f>IF(Tabela2[[#This Row],[Data]]="","Sem Informação",VLOOKUP(MONTH(Tabela2[[#This Row],[Data]]),'[1]Validação de dados'!$I$1:$J$13,2,0))</f>
        <v>Maio</v>
      </c>
      <c r="M310" s="104">
        <f>YEAR(Tabela2[[#This Row],[Data]])</f>
        <v>2025</v>
      </c>
      <c r="N310" s="105" t="str">
        <f>VLOOKUP(Tabela2[[#This Row],[SIEMA]],Siema2025,17,FALSE)</f>
        <v>Matutino</v>
      </c>
      <c r="O310" s="105" t="str">
        <f>VLOOKUP(Tabela2[[#This Row],[SIEMA]],Siema2025,5,FALSE)</f>
        <v>Rodovia</v>
      </c>
      <c r="P310" s="104" t="str">
        <f>VLOOKUP(Tabela2[[#This Row],[SIEMA]],Siema2025,21,FALSE)</f>
        <v>Motorista não soube informar com precisão o que aconteceu. Possível colisão com outro veículo.</v>
      </c>
      <c r="Q310" s="104">
        <v>1202</v>
      </c>
      <c r="R310" s="104" t="s">
        <v>8492</v>
      </c>
      <c r="S310" s="107" t="str">
        <f>IF(Q310="","", IF(Q310="NC","", IF(Q310="NE","", IF(Q310="NA","",IFERROR(VLOOKUP(Q310,Produtos!$A$1:$C$2319,2,FALSE),"Não Cadastrado")))))</f>
        <v>GASÓLEO ou ÓLEO DIESEL ou ÓLEO PARA AQUECIMENTO, LEVE</v>
      </c>
      <c r="T310" s="104" t="str">
        <f>VLOOKUP(Tabela2[[#This Row],[SIEMA]],Siema2025,11,FALSE)</f>
        <v xml:space="preserve"> </v>
      </c>
      <c r="U310" s="104" t="str">
        <f>VLOOKUP(Tabela2[[#This Row],[SIEMA]],Siema2025,12,FALSE)</f>
        <v xml:space="preserve"> </v>
      </c>
      <c r="V310" s="104">
        <f>IF(Q310="","",IF(ISNUMBER(Q310)=FALSE,"Não se aplica",IFERROR(VLOOKUP(Q310,Produtos!$A$1:$C$2319,3,FALSE),"Não Cadastrado")))</f>
        <v>3</v>
      </c>
      <c r="W310" s="104" t="str">
        <f>VLOOKUP(Tabela2[[#This Row],[SIEMA]],Siema2025,10,FALSE)</f>
        <v/>
      </c>
      <c r="X310" s="113" t="str">
        <f>IF(Tabela2[[#This Row],[Origem do acidente]] = "Plataforma", "PREENCHER","NA")</f>
        <v>NA</v>
      </c>
      <c r="Y310" s="109" t="str">
        <f>IF(W310="","", IF(W310="NC","", IF(W310="NE","", IF(W310="NA","",IFERROR(VLOOKUP(W310,Produtos!$A$1:$C$2319,2,FALSE),"Não Cadastrado")))))</f>
        <v/>
      </c>
      <c r="Z310" s="104" t="str">
        <f>VLOOKUP(Tabela2[[#This Row],[SIEMA]],Siema2025,11,FALSE)</f>
        <v xml:space="preserve"> </v>
      </c>
      <c r="AA310" s="104" t="str">
        <f>VLOOKUP(Tabela2[[#This Row],[SIEMA]],Siema2025,12,FALSE)</f>
        <v xml:space="preserve"> </v>
      </c>
      <c r="AB310" s="104" t="str">
        <f>IF(W310="","",IF(ISNUMBER(W310)=FALSE,"Não se aplica",IFERROR(VLOOKUP(W310,Produtos!$A$1:$C$2319,3,FALSE),"Não Cadastrado")))</f>
        <v/>
      </c>
      <c r="AC310" s="104"/>
      <c r="AD310" s="108" t="str">
        <f>IF(Tabela2[[#This Row],[Origem do acidente]] = "Plataforma", "PREENCHER","NA")</f>
        <v>NA</v>
      </c>
      <c r="AE310" s="107" t="str">
        <f>IF(AC310="","", IF(AC310="NC","", IF(AC310="NE","", IF(AC310="NA","",IFERROR(VLOOKUP(AC310,Produtos!$A$1:$C$2319,2,FALSE),"Não Cadastrado")))))</f>
        <v/>
      </c>
      <c r="AF310" s="104"/>
      <c r="AG310" s="104"/>
      <c r="AH310" s="104" t="str">
        <f>IF(AC310="","",IF(ISNUMBER(AC310)=FALSE,"Não se aplica",IFERROR(VLOOKUP(AC310,Produtos!$A$1:$C$2319,3,FALSE),"Não Cadastrado")))</f>
        <v/>
      </c>
      <c r="AI310" s="104"/>
      <c r="AJ310" s="104" t="str">
        <f>VLOOKUP(Tabela2[[#This Row],[SIEMA]],Siema2025,26,FALSE)</f>
        <v/>
      </c>
      <c r="AK310" s="107" t="s">
        <v>6834</v>
      </c>
      <c r="AL310" s="107"/>
      <c r="AM310" s="107"/>
      <c r="AN310" s="108" t="str">
        <f>VLOOKUP(Tabela2[[#This Row],[SIEMA]],Siema2025,51,FALSE)</f>
        <v/>
      </c>
      <c r="AO310" s="108" t="str">
        <f>VLOOKUP(Tabela2[[#This Row],[SIEMA]],Siema2025,53,FALSE)</f>
        <v/>
      </c>
      <c r="AP310" s="108" t="str">
        <f>VLOOKUP(Tabela2[[#This Row],[SIEMA]],Siema2025,55,FALSE)</f>
        <v/>
      </c>
      <c r="AQ310" s="108" t="str">
        <f>VLOOKUP(Tabela2[[#This Row],[SIEMA]],Siema2025,57,FALSE)</f>
        <v/>
      </c>
      <c r="AR310" s="108" t="str">
        <f>VLOOKUP(Tabela2[[#This Row],[SIEMA]],Siema2025,59,FALSE)</f>
        <v/>
      </c>
      <c r="AS310" s="108" t="str">
        <f>VLOOKUP(Tabela2[[#This Row],[SIEMA]],Siema2025,61,FALSE)</f>
        <v/>
      </c>
      <c r="AT310" s="108" t="str">
        <f>VLOOKUP(Tabela2[[#This Row],[SIEMA]],Siema2025,63,FALSE)</f>
        <v/>
      </c>
      <c r="AU310" s="108" t="str">
        <f>VLOOKUP(Tabela2[[#This Row],[SIEMA]],Siema2025,65,FALSE)</f>
        <v>X</v>
      </c>
      <c r="AV310" s="108" t="str">
        <f>VLOOKUP(Tabela2[[#This Row],[SIEMA]],Siema2025,67,FALSE)</f>
        <v/>
      </c>
      <c r="AW310" s="108" t="str">
        <f>VLOOKUP(Tabela2[[#This Row],[SIEMA]],Siema2025,69,FALSE)</f>
        <v/>
      </c>
      <c r="AX310" s="108" t="str">
        <f>VLOOKUP(Tabela2[[#This Row],[SIEMA]],Siema2025,71,FALSE)</f>
        <v/>
      </c>
      <c r="AY310" s="108" t="str">
        <f>VLOOKUP(Tabela2[[#This Row],[SIEMA]],Siema2025,73,FALSE)</f>
        <v/>
      </c>
      <c r="AZ310" s="108" t="str">
        <f>VLOOKUP(Tabela2[[#This Row],[SIEMA]],Siema2025,75,FALSE)</f>
        <v/>
      </c>
      <c r="BA310" s="108" t="str">
        <f>VLOOKUP(Tabela2[[#This Row],[SIEMA]],Siema2025,77,FALSE)</f>
        <v/>
      </c>
      <c r="BB310" s="108" t="str">
        <f>VLOOKUP(Tabela2[[#This Row],[SIEMA]],Siema2025,79,FALSE)</f>
        <v/>
      </c>
      <c r="BC310" s="108" t="str">
        <f>IF(Tabela2[[#This Row],[Outro(s) ]] = "X", "PREENCHER","NA")</f>
        <v>NA</v>
      </c>
      <c r="BD310" s="108" t="str">
        <f>VLOOKUP(Tabela2[[#This Row],[SIEMA]],Siema2025,82,FALSE)</f>
        <v/>
      </c>
      <c r="BE310" s="108" t="str">
        <f>VLOOKUP(Tabela2[[#This Row],[SIEMA]],Siema2025,81,FALSE)</f>
        <v/>
      </c>
      <c r="BF310" s="110" t="str">
        <f>VLOOKUP(Tabela2[[#This Row],[SIEMA]],Siema2025,28,FALSE)</f>
        <v>JPC TRANSPORTES LTDA</v>
      </c>
      <c r="BG310" s="110"/>
      <c r="BH310" s="111" t="str">
        <f>VLOOKUP(Tabela2[[#This Row],[SIEMA]],Siema2025,29,FALSE)</f>
        <v>84589506000178</v>
      </c>
      <c r="BI310" s="112" t="str">
        <f>VLOOKUP(Tabela2[[#This Row],[SIEMA]],Siema2025,107,FALSE)</f>
        <v>Não</v>
      </c>
      <c r="BJ310" s="107" t="s">
        <v>7099</v>
      </c>
      <c r="BK310" s="104" t="s">
        <v>2696</v>
      </c>
      <c r="BL310" s="140">
        <v>45789</v>
      </c>
      <c r="BM310" s="108">
        <f ca="1">IF(Tabela2[[#This Row],[Data de atendimento do Ibama (considerar o primeiro documento/ação)]]="",_xlfn.DAYS(TODAY(),J310),_xlfn.DAYS(Tabela2[[#This Row],[Data de atendimento do Ibama (considerar o primeiro documento/ação)]],J310))</f>
        <v>3</v>
      </c>
      <c r="BN310" s="108" t="str">
        <f>IF(Tabela2[[#This Row],[Atendido pelo Ibama ("Não" ou "Sim")]]="Não","Preencher", IF(Tabela2[[#This Row],[Atendido pelo Ibama ("Não" ou "Sim")]]="Sim","NA",""))</f>
        <v>NA</v>
      </c>
      <c r="BO310" s="114" t="s">
        <v>7124</v>
      </c>
      <c r="BP310" s="108" t="s">
        <v>8535</v>
      </c>
      <c r="BQ310" s="106" t="s">
        <v>2696</v>
      </c>
      <c r="BR310" s="108" t="s">
        <v>2696</v>
      </c>
      <c r="BS310" s="108" t="s">
        <v>2696</v>
      </c>
      <c r="BT310" s="108" t="s">
        <v>7101</v>
      </c>
      <c r="BU310" s="108" t="s">
        <v>2696</v>
      </c>
      <c r="BV310" s="108" t="s">
        <v>123</v>
      </c>
      <c r="BW310" s="108" t="s">
        <v>2696</v>
      </c>
      <c r="BX310" s="106" t="s">
        <v>7102</v>
      </c>
      <c r="BY310" s="140">
        <v>46107</v>
      </c>
      <c r="BZ310" s="104">
        <f>IF(Tabela2[[#This Row],[Data do documento de encerramento]]="NA","NA",IF(Tabela2[[#This Row],[Data do documento de encerramento]]="","Pendente de conclusão/ encerramento",_xlfn.DAYS(Tabela2[[#This Row],[Data do documento de encerramento]],J310)))</f>
        <v>321</v>
      </c>
      <c r="CA310" s="107" t="s">
        <v>7192</v>
      </c>
      <c r="CB310" s="107"/>
      <c r="CC310" s="133"/>
      <c r="CD310" s="107"/>
      <c r="CE310" s="107"/>
      <c r="CF310" s="107"/>
    </row>
    <row r="311" spans="1:84" ht="60.75" hidden="1">
      <c r="A311" s="169">
        <v>202551336028</v>
      </c>
      <c r="B311" s="170" t="s">
        <v>8536</v>
      </c>
      <c r="C311" s="108" t="str">
        <f>VLOOKUP(Tabela2[[#This Row],[SIEMA]],Siema2025,4,FALSE)</f>
        <v xml:space="preserve"> MG</v>
      </c>
      <c r="D311" s="106" t="str">
        <f>VLOOKUP(Tabela2[[#This Row],[SIEMA]],Siema2025,3,FALSE)</f>
        <v xml:space="preserve">Piranga </v>
      </c>
      <c r="E311" s="106" t="str">
        <f>VLOOKUP(Tabela2[[#This Row],[SIEMA]],Siema2025,20,FALSE)</f>
        <v>Lugarejo PGA 085 - Pimenta do Meio</v>
      </c>
      <c r="F311" s="106"/>
      <c r="G311" s="106" t="s">
        <v>8537</v>
      </c>
      <c r="H311" s="106" t="s">
        <v>8538</v>
      </c>
      <c r="I311" s="104" t="s">
        <v>7114</v>
      </c>
      <c r="J311" s="105">
        <f>VLOOKUP(Tabela2[[#This Row],[SIEMA]],Siema2025,2,FALSE)</f>
        <v>45786</v>
      </c>
      <c r="K311" s="105" t="str">
        <f>VLOOKUP(Tabela2[[#This Row],[SIEMA]],Siema2025,16,FALSE)</f>
        <v>Sexta</v>
      </c>
      <c r="L311" s="106" t="str">
        <f>IF(Tabela2[[#This Row],[Data]]="","Sem Informação",VLOOKUP(MONTH(Tabela2[[#This Row],[Data]]),'[1]Validação de dados'!$I$1:$J$13,2,0))</f>
        <v>Maio</v>
      </c>
      <c r="M311" s="104">
        <f>YEAR(Tabela2[[#This Row],[Data]])</f>
        <v>2025</v>
      </c>
      <c r="N311" s="105" t="str">
        <f>VLOOKUP(Tabela2[[#This Row],[SIEMA]],Siema2025,17,FALSE)</f>
        <v>Matutino</v>
      </c>
      <c r="O311" s="105" t="str">
        <f>VLOOKUP(Tabela2[[#This Row],[SIEMA]],Siema2025,5,FALSE)</f>
        <v>Outro(s)</v>
      </c>
      <c r="P311" s="104" t="str">
        <f>VLOOKUP(Tabela2[[#This Row],[SIEMA]],Siema2025,21,FALSE)</f>
        <v>Fazenda de Suinocultura</v>
      </c>
      <c r="Q311" s="104" t="s">
        <v>7127</v>
      </c>
      <c r="R311" s="104" t="str">
        <f>VLOOKUP(Tabela2[[#This Row],[SIEMA]],Siema2025,10,FALSE)</f>
        <v>Dejetos de suinocultura</v>
      </c>
      <c r="S311" s="107" t="str">
        <f>IF(Q311="","", IF(Q311="NC","", IF(Q311="NE","", IF(Q311="NA","",IFERROR(VLOOKUP(Q311,Produtos!$A$1:$C$2319,2,FALSE),"Não Cadastrado")))))</f>
        <v/>
      </c>
      <c r="T311" s="104" t="str">
        <f>VLOOKUP(Tabela2[[#This Row],[SIEMA]],Siema2025,11,FALSE)</f>
        <v/>
      </c>
      <c r="U311" s="104" t="str">
        <f>VLOOKUP(Tabela2[[#This Row],[SIEMA]],Siema2025,12,FALSE)</f>
        <v/>
      </c>
      <c r="V311" s="104" t="str">
        <f>IF(Q311="","",IF(ISNUMBER(Q311)=FALSE,"Não se aplica",IFERROR(VLOOKUP(Q311,Produtos!$A$1:$C$2319,3,FALSE),"Não Cadastrado")))</f>
        <v>Não se aplica</v>
      </c>
      <c r="W311" s="104" t="str">
        <f>VLOOKUP(Tabela2[[#This Row],[SIEMA]],Siema2025,10,FALSE)</f>
        <v>Dejetos de suinocultura</v>
      </c>
      <c r="X311" s="113" t="str">
        <f>IF(Tabela2[[#This Row],[Origem do acidente]] = "Plataforma", "PREENCHER","NA")</f>
        <v>NA</v>
      </c>
      <c r="Y311" s="109" t="str">
        <f>IF(W311="","", IF(W311="NC","", IF(W311="NE","", IF(W311="NA","",IFERROR(VLOOKUP(W311,Produtos!$A$1:$C$2319,2,FALSE),"Não Cadastrado")))))</f>
        <v>Não Cadastrado</v>
      </c>
      <c r="Z311" s="104" t="str">
        <f>VLOOKUP(Tabela2[[#This Row],[SIEMA]],Siema2025,11,FALSE)</f>
        <v/>
      </c>
      <c r="AA311" s="104" t="str">
        <f>VLOOKUP(Tabela2[[#This Row],[SIEMA]],Siema2025,12,FALSE)</f>
        <v/>
      </c>
      <c r="AB311" s="104" t="str">
        <f>IF(W311="","",IF(ISNUMBER(W311)=FALSE,"Não se aplica",IFERROR(VLOOKUP(W311,Produtos!$A$1:$C$2319,3,FALSE),"Não Cadastrado")))</f>
        <v>Não se aplica</v>
      </c>
      <c r="AC311" s="104"/>
      <c r="AD311" s="108" t="str">
        <f>IF(Tabela2[[#This Row],[Origem do acidente]] = "Plataforma", "PREENCHER","NA")</f>
        <v>NA</v>
      </c>
      <c r="AE311" s="107" t="str">
        <f>IF(AC311="","", IF(AC311="NC","", IF(AC311="NE","", IF(AC311="NA","",IFERROR(VLOOKUP(AC311,Produtos!$A$1:$C$2319,2,FALSE),"Não Cadastrado")))))</f>
        <v/>
      </c>
      <c r="AF311" s="104"/>
      <c r="AG311" s="104"/>
      <c r="AH311" s="104" t="str">
        <f>IF(AC311="","",IF(ISNUMBER(AC311)=FALSE,"Não se aplica",IFERROR(VLOOKUP(AC311,Produtos!$A$1:$C$2319,3,FALSE),"Não Cadastrado")))</f>
        <v/>
      </c>
      <c r="AI311" s="104"/>
      <c r="AJ311" s="104" t="str">
        <f>VLOOKUP(Tabela2[[#This Row],[SIEMA]],Siema2025,26,FALSE)</f>
        <v>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v>
      </c>
      <c r="AK311" s="107" t="s">
        <v>7234</v>
      </c>
      <c r="AL311" s="107"/>
      <c r="AM311" s="107"/>
      <c r="AN311" s="108" t="str">
        <f>VLOOKUP(Tabela2[[#This Row],[SIEMA]],Siema2025,51,FALSE)</f>
        <v/>
      </c>
      <c r="AO311" s="108" t="str">
        <f>VLOOKUP(Tabela2[[#This Row],[SIEMA]],Siema2025,53,FALSE)</f>
        <v/>
      </c>
      <c r="AP311" s="108" t="str">
        <f>VLOOKUP(Tabela2[[#This Row],[SIEMA]],Siema2025,55,FALSE)</f>
        <v/>
      </c>
      <c r="AQ311" s="108" t="str">
        <f>VLOOKUP(Tabela2[[#This Row],[SIEMA]],Siema2025,57,FALSE)</f>
        <v>X</v>
      </c>
      <c r="AR311" s="108" t="str">
        <f>VLOOKUP(Tabela2[[#This Row],[SIEMA]],Siema2025,59,FALSE)</f>
        <v/>
      </c>
      <c r="AS311" s="108" t="str">
        <f>VLOOKUP(Tabela2[[#This Row],[SIEMA]],Siema2025,61,FALSE)</f>
        <v/>
      </c>
      <c r="AT311" s="108" t="str">
        <f>VLOOKUP(Tabela2[[#This Row],[SIEMA]],Siema2025,63,FALSE)</f>
        <v/>
      </c>
      <c r="AU311" s="108" t="str">
        <f>VLOOKUP(Tabela2[[#This Row],[SIEMA]],Siema2025,65,FALSE)</f>
        <v/>
      </c>
      <c r="AV311" s="108" t="str">
        <f>VLOOKUP(Tabela2[[#This Row],[SIEMA]],Siema2025,67,FALSE)</f>
        <v/>
      </c>
      <c r="AW311" s="108" t="str">
        <f>VLOOKUP(Tabela2[[#This Row],[SIEMA]],Siema2025,69,FALSE)</f>
        <v/>
      </c>
      <c r="AX311" s="108" t="str">
        <f>VLOOKUP(Tabela2[[#This Row],[SIEMA]],Siema2025,71,FALSE)</f>
        <v/>
      </c>
      <c r="AY311" s="108" t="str">
        <f>VLOOKUP(Tabela2[[#This Row],[SIEMA]],Siema2025,73,FALSE)</f>
        <v/>
      </c>
      <c r="AZ311" s="108" t="str">
        <f>VLOOKUP(Tabela2[[#This Row],[SIEMA]],Siema2025,75,FALSE)</f>
        <v/>
      </c>
      <c r="BA311" s="108" t="str">
        <f>VLOOKUP(Tabela2[[#This Row],[SIEMA]],Siema2025,77,FALSE)</f>
        <v/>
      </c>
      <c r="BB311" s="108" t="str">
        <f>VLOOKUP(Tabela2[[#This Row],[SIEMA]],Siema2025,79,FALSE)</f>
        <v/>
      </c>
      <c r="BC311" s="108" t="str">
        <f>IF(Tabela2[[#This Row],[Outro(s) ]] = "X", "PREENCHER","NA")</f>
        <v>NA</v>
      </c>
      <c r="BD311" s="108" t="str">
        <f>VLOOKUP(Tabela2[[#This Row],[SIEMA]],Siema2025,82,FALSE)</f>
        <v/>
      </c>
      <c r="BE311" s="108" t="str">
        <f>VLOOKUP(Tabela2[[#This Row],[SIEMA]],Siema2025,81,FALSE)</f>
        <v/>
      </c>
      <c r="BF311" s="110" t="str">
        <f>VLOOKUP(Tabela2[[#This Row],[SIEMA]],Siema2025,28,FALSE)</f>
        <v/>
      </c>
      <c r="BG311" s="110"/>
      <c r="BH311" s="111" t="str">
        <f>VLOOKUP(Tabela2[[#This Row],[SIEMA]],Siema2025,29,FALSE)</f>
        <v/>
      </c>
      <c r="BI311" s="112" t="str">
        <f>VLOOKUP(Tabela2[[#This Row],[SIEMA]],Siema2025,107,FALSE)</f>
        <v>Não</v>
      </c>
      <c r="BJ311" s="107" t="s">
        <v>7113</v>
      </c>
      <c r="BK311" s="104" t="s">
        <v>2696</v>
      </c>
      <c r="BL311" s="140">
        <v>45791</v>
      </c>
      <c r="BM311" s="108">
        <f ca="1">IF(Tabela2[[#This Row],[Data de atendimento do Ibama (considerar o primeiro documento/ação)]]="",_xlfn.DAYS(TODAY(),J311),_xlfn.DAYS(Tabela2[[#This Row],[Data de atendimento do Ibama (considerar o primeiro documento/ação)]],J311))</f>
        <v>5</v>
      </c>
      <c r="BN311" s="108" t="str">
        <f>IF(Tabela2[[#This Row],[Atendido pelo Ibama ("Não" ou "Sim")]]="Não","Preencher", IF(Tabela2[[#This Row],[Atendido pelo Ibama ("Não" ou "Sim")]]="Sim","NA",""))</f>
        <v>NA</v>
      </c>
      <c r="BO311" s="114" t="s">
        <v>7184</v>
      </c>
      <c r="BP311" s="108" t="str">
        <f>IF(Tabela2[[#This Row],[Forma de atendimento (primeiro documento/ação)]]= "Outros (especificar)", "PREENCHER","NA")</f>
        <v>NA</v>
      </c>
      <c r="BQ311" s="106" t="s">
        <v>123</v>
      </c>
      <c r="BR311" s="108" t="str">
        <f>IF(Tabela2[[#This Row],[Equipe do Ibama foi a campo? Houve sobrevoo do Poseidon?]] = "Sim", "PREENCHER","NA")</f>
        <v>NA</v>
      </c>
      <c r="BS311" s="108" t="str">
        <f>IF(Tabela2[[#This Row],[Se sim, foi emitida Ordem de Emergência? (informações vinculada à coluna CK)]] = "Sim", "PREENCHER","NA")</f>
        <v>NA</v>
      </c>
      <c r="BT311" s="108" t="str">
        <f>IF(Tabela2[[#This Row],[Foi elaborado Relatório de Vistoria pelo Ibama? (informações vinculada à coluna CK)]] = "Sim", "PREENCHER","NA")</f>
        <v>NA</v>
      </c>
      <c r="BU311" s="108" t="s">
        <v>2696</v>
      </c>
      <c r="BV311" s="108" t="s">
        <v>123</v>
      </c>
      <c r="BW311" s="108" t="s">
        <v>2696</v>
      </c>
      <c r="BX311" s="106" t="s">
        <v>7116</v>
      </c>
      <c r="BY311" s="140">
        <v>45811</v>
      </c>
      <c r="BZ311" s="104">
        <f>IF(Tabela2[[#This Row],[Data do documento de encerramento]]="NA","NA",IF(Tabela2[[#This Row],[Data do documento de encerramento]]="","Pendente de conclusão/ encerramento",_xlfn.DAYS(Tabela2[[#This Row],[Data do documento de encerramento]],J311)))</f>
        <v>25</v>
      </c>
      <c r="CA311" s="107"/>
      <c r="CB311" s="107"/>
      <c r="CC311" s="131"/>
      <c r="CD311" s="107"/>
      <c r="CE311" s="107"/>
      <c r="CF311" s="107"/>
    </row>
    <row r="312" spans="1:84" ht="60.75">
      <c r="A312" s="169">
        <v>202551082852</v>
      </c>
      <c r="B312" s="170" t="s">
        <v>8539</v>
      </c>
      <c r="C312" s="108" t="s">
        <v>7947</v>
      </c>
      <c r="D312" s="106" t="s">
        <v>637</v>
      </c>
      <c r="E312" s="106" t="s">
        <v>8540</v>
      </c>
      <c r="F312" s="106"/>
      <c r="G312" s="106" t="s">
        <v>8541</v>
      </c>
      <c r="H312" s="106" t="s">
        <v>8542</v>
      </c>
      <c r="I312" s="104" t="s">
        <v>7223</v>
      </c>
      <c r="J312" s="105">
        <f>VLOOKUP(Tabela2[[#This Row],[SIEMA]],Siema2025,2,FALSE)</f>
        <v>45787</v>
      </c>
      <c r="K312" s="105" t="str">
        <f>VLOOKUP(Tabela2[[#This Row],[SIEMA]],Siema2025,16,FALSE)</f>
        <v>Sábado</v>
      </c>
      <c r="L312" s="106" t="str">
        <f>IF(Tabela2[[#This Row],[Data]]="","Sem Informação",VLOOKUP(MONTH(Tabela2[[#This Row],[Data]]),'[1]Validação de dados'!$I$1:$J$13,2,0))</f>
        <v>Maio</v>
      </c>
      <c r="M312" s="104">
        <f>YEAR(Tabela2[[#This Row],[Data]])</f>
        <v>2025</v>
      </c>
      <c r="N312" s="105" t="str">
        <f>VLOOKUP(Tabela2[[#This Row],[SIEMA]],Siema2025,17,FALSE)</f>
        <v>Vespertino</v>
      </c>
      <c r="O312" s="105" t="s">
        <v>111</v>
      </c>
      <c r="P312" s="104" t="str">
        <f>VLOOKUP(Tabela2[[#This Row],[SIEMA]],Siema2025,21,FALSE)</f>
        <v>Embarcação C Itacuruçá.</v>
      </c>
      <c r="Q312" s="104" t="s">
        <v>7094</v>
      </c>
      <c r="R312" s="104" t="s">
        <v>8543</v>
      </c>
      <c r="S312" s="107" t="s">
        <v>6932</v>
      </c>
      <c r="T312" s="104" t="str">
        <f>VLOOKUP(Tabela2[[#This Row],[SIEMA]],Siema2025,11,FALSE)</f>
        <v>0.0005</v>
      </c>
      <c r="U312" s="104" t="str">
        <f>VLOOKUP(Tabela2[[#This Row],[SIEMA]],Siema2025,12,FALSE)</f>
        <v>M3</v>
      </c>
      <c r="V312" s="104" t="str">
        <f>IF(Q312="","",IF(ISNUMBER(Q312)=FALSE,"Não se aplica",IFERROR(VLOOKUP(Q312,Produtos!$A$1:$C$2319,3,FALSE),"Não Cadastrado")))</f>
        <v>Não se aplica</v>
      </c>
      <c r="W312" s="104"/>
      <c r="X312" s="113"/>
      <c r="Y312" s="109" t="str">
        <f>IF(W312="","", IF(W312="NC","", IF(W312="NE","", IF(W312="NA","",IFERROR(VLOOKUP(W312,Produtos!$A$1:$C$2319,2,FALSE),"Não Cadastrado")))))</f>
        <v/>
      </c>
      <c r="Z312" s="104"/>
      <c r="AA312" s="104"/>
      <c r="AB312" s="104" t="str">
        <f>IF(W312="","",IF(ISNUMBER(W312)=FALSE,"Não se aplica",IFERROR(VLOOKUP(W312,Produtos!$A$1:$C$2319,3,FALSE),"Não Cadastrado")))</f>
        <v/>
      </c>
      <c r="AC312" s="104"/>
      <c r="AD312" s="108"/>
      <c r="AE312" s="107" t="str">
        <f>IF(AC312="","", IF(AC312="NC","", IF(AC312="NE","", IF(AC312="NA","",IFERROR(VLOOKUP(AC312,Produtos!$A$1:$C$2319,2,FALSE),"Não Cadastrado")))))</f>
        <v/>
      </c>
      <c r="AF312" s="104"/>
      <c r="AG312" s="104"/>
      <c r="AH312" s="104" t="str">
        <f>IF(AC312="","",IF(ISNUMBER(AC312)=FALSE,"Não se aplica",IFERROR(VLOOKUP(AC312,Produtos!$A$1:$C$2319,3,FALSE),"Não Cadastrado")))</f>
        <v/>
      </c>
      <c r="AI312" s="104"/>
      <c r="AJ312" s="104" t="str">
        <f>VLOOKUP(Tabela2[[#This Row],[SIEMA]],Siema2025,26,FALSE)</f>
        <v>Em análise.</v>
      </c>
      <c r="AK312" s="107" t="s">
        <v>7098</v>
      </c>
      <c r="AL312" s="107" t="s">
        <v>7234</v>
      </c>
      <c r="AM312" s="107" t="s">
        <v>7290</v>
      </c>
      <c r="AN312" s="108" t="str">
        <f>VLOOKUP(Tabela2[[#This Row],[SIEMA]],Siema2025,51,FALSE)</f>
        <v/>
      </c>
      <c r="AO312" s="108" t="str">
        <f>VLOOKUP(Tabela2[[#This Row],[SIEMA]],Siema2025,53,FALSE)</f>
        <v/>
      </c>
      <c r="AP312" s="108" t="str">
        <f>VLOOKUP(Tabela2[[#This Row],[SIEMA]],Siema2025,55,FALSE)</f>
        <v/>
      </c>
      <c r="AQ312" s="108" t="str">
        <f>VLOOKUP(Tabela2[[#This Row],[SIEMA]],Siema2025,57,FALSE)</f>
        <v/>
      </c>
      <c r="AR312" s="108" t="str">
        <f>VLOOKUP(Tabela2[[#This Row],[SIEMA]],Siema2025,59,FALSE)</f>
        <v/>
      </c>
      <c r="AS312" s="108" t="str">
        <f>VLOOKUP(Tabela2[[#This Row],[SIEMA]],Siema2025,61,FALSE)</f>
        <v>X</v>
      </c>
      <c r="AT312" s="108" t="str">
        <f>VLOOKUP(Tabela2[[#This Row],[SIEMA]],Siema2025,63,FALSE)</f>
        <v/>
      </c>
      <c r="AU312" s="108" t="str">
        <f>VLOOKUP(Tabela2[[#This Row],[SIEMA]],Siema2025,65,FALSE)</f>
        <v/>
      </c>
      <c r="AV312" s="108" t="str">
        <f>VLOOKUP(Tabela2[[#This Row],[SIEMA]],Siema2025,67,FALSE)</f>
        <v/>
      </c>
      <c r="AW312" s="108" t="str">
        <f>VLOOKUP(Tabela2[[#This Row],[SIEMA]],Siema2025,69,FALSE)</f>
        <v/>
      </c>
      <c r="AX312" s="108" t="str">
        <f>VLOOKUP(Tabela2[[#This Row],[SIEMA]],Siema2025,71,FALSE)</f>
        <v/>
      </c>
      <c r="AY312" s="108" t="str">
        <f>VLOOKUP(Tabela2[[#This Row],[SIEMA]],Siema2025,73,FALSE)</f>
        <v/>
      </c>
      <c r="AZ312" s="108" t="str">
        <f>VLOOKUP(Tabela2[[#This Row],[SIEMA]],Siema2025,75,FALSE)</f>
        <v/>
      </c>
      <c r="BA312" s="108" t="str">
        <f>VLOOKUP(Tabela2[[#This Row],[SIEMA]],Siema2025,77,FALSE)</f>
        <v/>
      </c>
      <c r="BB312" s="108" t="str">
        <f>VLOOKUP(Tabela2[[#This Row],[SIEMA]],Siema2025,79,FALSE)</f>
        <v/>
      </c>
      <c r="BC312" s="108" t="str">
        <f>IF(Tabela2[[#This Row],[Outro(s) ]] = "X", "PREENCHER","NA")</f>
        <v>NA</v>
      </c>
      <c r="BD312" s="108" t="str">
        <f>VLOOKUP(Tabela2[[#This Row],[SIEMA]],Siema2025,82,FALSE)</f>
        <v/>
      </c>
      <c r="BE312" s="108" t="str">
        <f>VLOOKUP(Tabela2[[#This Row],[SIEMA]],Siema2025,81,FALSE)</f>
        <v/>
      </c>
      <c r="BF312" s="110" t="str">
        <f>VLOOKUP(Tabela2[[#This Row],[SIEMA]],Siema2025,28,FALSE)</f>
        <v>Petróleo Brasileiro S.A.</v>
      </c>
      <c r="BG312" s="110"/>
      <c r="BH312" s="111" t="str">
        <f>VLOOKUP(Tabela2[[#This Row],[SIEMA]],Siema2025,29,FALSE)</f>
        <v>33000167057723</v>
      </c>
      <c r="BI312" s="112" t="s">
        <v>2696</v>
      </c>
      <c r="BJ312" s="107" t="s">
        <v>7099</v>
      </c>
      <c r="BK312" s="104" t="s">
        <v>2696</v>
      </c>
      <c r="BL312" s="140">
        <v>45799</v>
      </c>
      <c r="BM312" s="108">
        <f ca="1">IF(Tabela2[[#This Row],[Data de atendimento do Ibama (considerar o primeiro documento/ação)]]="",_xlfn.DAYS(TODAY(),J312),_xlfn.DAYS(Tabela2[[#This Row],[Data de atendimento do Ibama (considerar o primeiro documento/ação)]],J312))</f>
        <v>12</v>
      </c>
      <c r="BN312" s="108" t="str">
        <f>IF(Tabela2[[#This Row],[Atendido pelo Ibama ("Não" ou "Sim")]]="Não","Preencher", IF(Tabela2[[#This Row],[Atendido pelo Ibama ("Não" ou "Sim")]]="Sim","NA",""))</f>
        <v>NA</v>
      </c>
      <c r="BO312" s="114" t="s">
        <v>7291</v>
      </c>
      <c r="BP312" s="108" t="str">
        <f>IF(Tabela2[[#This Row],[Forma de atendimento (primeiro documento/ação)]]= "Outros (especificar)", "PREENCHER","NA")</f>
        <v>NA</v>
      </c>
      <c r="BQ312" s="106" t="s">
        <v>123</v>
      </c>
      <c r="BR312" s="108" t="str">
        <f>IF(Tabela2[[#This Row],[Equipe do Ibama foi a campo? Houve sobrevoo do Poseidon?]] = "Sim", "PREENCHER","NA")</f>
        <v>NA</v>
      </c>
      <c r="BS312" s="108" t="str">
        <f>IF(Tabela2[[#This Row],[Se sim, foi emitida Ordem de Emergência? (informações vinculada à coluna CK)]] = "Sim", "PREENCHER","NA")</f>
        <v>NA</v>
      </c>
      <c r="BT312" s="108" t="s">
        <v>7101</v>
      </c>
      <c r="BU312" s="108" t="s">
        <v>123</v>
      </c>
      <c r="BV312" s="108" t="s">
        <v>123</v>
      </c>
      <c r="BW312" s="108" t="s">
        <v>123</v>
      </c>
      <c r="BX312" s="106"/>
      <c r="BY312" s="106"/>
      <c r="BZ312" s="104" t="str">
        <f>IF(Tabela2[[#This Row],[Data do documento de encerramento]]="NA","NA",IF(Tabela2[[#This Row],[Data do documento de encerramento]]="","Pendente de conclusão/ encerramento",_xlfn.DAYS(Tabela2[[#This Row],[Data do documento de encerramento]],J312)))</f>
        <v>Pendente de conclusão/ encerramento</v>
      </c>
      <c r="CA312" s="107"/>
      <c r="CB312" s="107"/>
      <c r="CC312" s="129" t="s">
        <v>7197</v>
      </c>
      <c r="CD312" s="107" t="s">
        <v>7283</v>
      </c>
      <c r="CE312" s="107" t="s">
        <v>123</v>
      </c>
      <c r="CF312" s="107" t="s">
        <v>7167</v>
      </c>
    </row>
    <row r="313" spans="1:84" ht="30.75" hidden="1">
      <c r="A313" s="199">
        <v>202551239652</v>
      </c>
      <c r="B313" s="170" t="s">
        <v>8544</v>
      </c>
      <c r="C313" s="108" t="str">
        <f>VLOOKUP(Tabela2[[#This Row],[SIEMA]],Siema2025,4,FALSE)</f>
        <v xml:space="preserve"> SP</v>
      </c>
      <c r="D313" s="106" t="str">
        <f>VLOOKUP(Tabela2[[#This Row],[SIEMA]],Siema2025,3,FALSE)</f>
        <v xml:space="preserve">São Vicente </v>
      </c>
      <c r="E313" s="106" t="s">
        <v>8545</v>
      </c>
      <c r="F313" s="106"/>
      <c r="G313" s="106" t="s">
        <v>8546</v>
      </c>
      <c r="H313" s="106" t="s">
        <v>8547</v>
      </c>
      <c r="I313" s="104" t="s">
        <v>7114</v>
      </c>
      <c r="J313" s="105">
        <f>VLOOKUP(Tabela2[[#This Row],[SIEMA]],Siema2025,2,FALSE)</f>
        <v>45787</v>
      </c>
      <c r="K313" s="105" t="str">
        <f>VLOOKUP(Tabela2[[#This Row],[SIEMA]],Siema2025,16,FALSE)</f>
        <v>Sábado</v>
      </c>
      <c r="L313" s="106" t="str">
        <f>IF(Tabela2[[#This Row],[Data]]="","Sem Informação",VLOOKUP(MONTH(Tabela2[[#This Row],[Data]]),'[1]Validação de dados'!$I$1:$J$13,2,0))</f>
        <v>Maio</v>
      </c>
      <c r="M313" s="104">
        <f>YEAR(Tabela2[[#This Row],[Data]])</f>
        <v>2025</v>
      </c>
      <c r="N313" s="105" t="str">
        <f>VLOOKUP(Tabela2[[#This Row],[SIEMA]],Siema2025,17,FALSE)</f>
        <v>Matutino</v>
      </c>
      <c r="O313" s="105" t="str">
        <f>VLOOKUP(Tabela2[[#This Row],[SIEMA]],Siema2025,5,FALSE)</f>
        <v>Ferrovia</v>
      </c>
      <c r="P313" s="104" t="str">
        <f>VLOOKUP(Tabela2[[#This Row],[SIEMA]],Siema2025,21,FALSE)</f>
        <v>Vandalismo com abertura de vagão ferroviária graneleiro carregado com enxofre.</v>
      </c>
      <c r="Q313" s="104" t="s">
        <v>7127</v>
      </c>
      <c r="R313" s="104" t="s">
        <v>7127</v>
      </c>
      <c r="S313" s="107" t="s">
        <v>3120</v>
      </c>
      <c r="T313" s="104" t="str">
        <f>VLOOKUP(Tabela2[[#This Row],[SIEMA]],Siema2025,11,FALSE)</f>
        <v>2</v>
      </c>
      <c r="U313" s="104" t="s">
        <v>7121</v>
      </c>
      <c r="V313" s="104" t="s">
        <v>7127</v>
      </c>
      <c r="W313" s="104"/>
      <c r="X313" s="113"/>
      <c r="Y313" s="109" t="str">
        <f>IF(W313="","", IF(W313="NC","", IF(W313="NE","", IF(W313="NA","",IFERROR(VLOOKUP(W313,Produtos!$A$1:$C$2319,2,FALSE),"Não Cadastrado")))))</f>
        <v/>
      </c>
      <c r="Z313" s="104"/>
      <c r="AA313" s="104"/>
      <c r="AB313" s="104" t="str">
        <f>IF(W313="","",IF(ISNUMBER(W313)=FALSE,"Não se aplica",IFERROR(VLOOKUP(W313,Produtos!$A$1:$C$2319,3,FALSE),"Não Cadastrado")))</f>
        <v/>
      </c>
      <c r="AC313" s="104"/>
      <c r="AD313" s="108"/>
      <c r="AE313" s="107" t="str">
        <f>IF(AC313="","", IF(AC313="NC","", IF(AC313="NE","", IF(AC313="NA","",IFERROR(VLOOKUP(AC313,Produtos!$A$1:$C$2319,2,FALSE),"Não Cadastrado")))))</f>
        <v/>
      </c>
      <c r="AF313" s="104"/>
      <c r="AG313" s="104"/>
      <c r="AH313" s="104" t="str">
        <f>IF(AC313="","",IF(ISNUMBER(AC313)=FALSE,"Não se aplica",IFERROR(VLOOKUP(AC313,Produtos!$A$1:$C$2319,3,FALSE),"Não Cadastrado")))</f>
        <v/>
      </c>
      <c r="AI313" s="104"/>
      <c r="AJ313" s="104" t="str">
        <f>VLOOKUP(Tabela2[[#This Row],[SIEMA]],Siema2025,26,FALSE)</f>
        <v>Ato criminoso caracterizado pela abertura de vagão graneleiro ferroviário carregado com enxofre.</v>
      </c>
      <c r="AK313" s="107" t="s">
        <v>7122</v>
      </c>
      <c r="AL313" s="107"/>
      <c r="AM313" s="107"/>
      <c r="AN313" s="108" t="str">
        <f>VLOOKUP(Tabela2[[#This Row],[SIEMA]],Siema2025,51,FALSE)</f>
        <v/>
      </c>
      <c r="AO313" s="108" t="str">
        <f>VLOOKUP(Tabela2[[#This Row],[SIEMA]],Siema2025,53,FALSE)</f>
        <v/>
      </c>
      <c r="AP313" s="108" t="str">
        <f>VLOOKUP(Tabela2[[#This Row],[SIEMA]],Siema2025,55,FALSE)</f>
        <v/>
      </c>
      <c r="AQ313" s="108" t="str">
        <f>VLOOKUP(Tabela2[[#This Row],[SIEMA]],Siema2025,57,FALSE)</f>
        <v/>
      </c>
      <c r="AR313" s="108" t="str">
        <f>VLOOKUP(Tabela2[[#This Row],[SIEMA]],Siema2025,59,FALSE)</f>
        <v/>
      </c>
      <c r="AS313" s="108" t="str">
        <f>VLOOKUP(Tabela2[[#This Row],[SIEMA]],Siema2025,61,FALSE)</f>
        <v/>
      </c>
      <c r="AT313" s="108" t="str">
        <f>VLOOKUP(Tabela2[[#This Row],[SIEMA]],Siema2025,63,FALSE)</f>
        <v/>
      </c>
      <c r="AU313" s="108" t="str">
        <f>VLOOKUP(Tabela2[[#This Row],[SIEMA]],Siema2025,65,FALSE)</f>
        <v>X</v>
      </c>
      <c r="AV313" s="108" t="str">
        <f>VLOOKUP(Tabela2[[#This Row],[SIEMA]],Siema2025,67,FALSE)</f>
        <v/>
      </c>
      <c r="AW313" s="108" t="str">
        <f>VLOOKUP(Tabela2[[#This Row],[SIEMA]],Siema2025,69,FALSE)</f>
        <v/>
      </c>
      <c r="AX313" s="108" t="str">
        <f>VLOOKUP(Tabela2[[#This Row],[SIEMA]],Siema2025,71,FALSE)</f>
        <v/>
      </c>
      <c r="AY313" s="108" t="str">
        <f>VLOOKUP(Tabela2[[#This Row],[SIEMA]],Siema2025,73,FALSE)</f>
        <v/>
      </c>
      <c r="AZ313" s="108" t="str">
        <f>VLOOKUP(Tabela2[[#This Row],[SIEMA]],Siema2025,75,FALSE)</f>
        <v/>
      </c>
      <c r="BA313" s="108" t="str">
        <f>VLOOKUP(Tabela2[[#This Row],[SIEMA]],Siema2025,77,FALSE)</f>
        <v/>
      </c>
      <c r="BB313" s="108" t="str">
        <f>VLOOKUP(Tabela2[[#This Row],[SIEMA]],Siema2025,79,FALSE)</f>
        <v/>
      </c>
      <c r="BC313" s="108" t="str">
        <f>IF(Tabela2[[#This Row],[Outro(s) ]] = "X", "PREENCHER","NA")</f>
        <v>NA</v>
      </c>
      <c r="BD313" s="108" t="str">
        <f>VLOOKUP(Tabela2[[#This Row],[SIEMA]],Siema2025,82,FALSE)</f>
        <v/>
      </c>
      <c r="BE313" s="108" t="str">
        <f>VLOOKUP(Tabela2[[#This Row],[SIEMA]],Siema2025,81,FALSE)</f>
        <v/>
      </c>
      <c r="BF313" s="110" t="s">
        <v>3066</v>
      </c>
      <c r="BG313" s="110" t="s">
        <v>7123</v>
      </c>
      <c r="BH313" s="111" t="str">
        <f>VLOOKUP(Tabela2[[#This Row],[SIEMA]],Siema2025,29,FALSE)</f>
        <v>02502844000166</v>
      </c>
      <c r="BI313" s="112" t="str">
        <f>VLOOKUP(Tabela2[[#This Row],[SIEMA]],Siema2025,107,FALSE)</f>
        <v>Não</v>
      </c>
      <c r="BJ313" s="107" t="s">
        <v>7099</v>
      </c>
      <c r="BK313" s="104" t="s">
        <v>2696</v>
      </c>
      <c r="BL313" s="140">
        <v>45790</v>
      </c>
      <c r="BM313" s="108">
        <f ca="1">IF(Tabela2[[#This Row],[Data de atendimento do Ibama (considerar o primeiro documento/ação)]]="",_xlfn.DAYS(TODAY(),J313),_xlfn.DAYS(Tabela2[[#This Row],[Data de atendimento do Ibama (considerar o primeiro documento/ação)]],J313))</f>
        <v>3</v>
      </c>
      <c r="BN313" s="108" t="str">
        <f>IF(Tabela2[[#This Row],[Atendido pelo Ibama ("Não" ou "Sim")]]="Não","Preencher", IF(Tabela2[[#This Row],[Atendido pelo Ibama ("Não" ou "Sim")]]="Sim","NA",""))</f>
        <v>NA</v>
      </c>
      <c r="BO313" s="114" t="s">
        <v>7100</v>
      </c>
      <c r="BP313" s="108" t="str">
        <f>IF(Tabela2[[#This Row],[Forma de atendimento (primeiro documento/ação)]]= "Outros (especificar)", "PREENCHER","NA")</f>
        <v>NA</v>
      </c>
      <c r="BQ313" s="106" t="s">
        <v>123</v>
      </c>
      <c r="BR313" s="108" t="str">
        <f>IF(Tabela2[[#This Row],[Equipe do Ibama foi a campo? Houve sobrevoo do Poseidon?]] = "Sim", "PREENCHER","NA")</f>
        <v>NA</v>
      </c>
      <c r="BS313" s="108" t="str">
        <f>IF(Tabela2[[#This Row],[Se sim, foi emitida Ordem de Emergência? (informações vinculada à coluna CK)]] = "Sim", "PREENCHER","NA")</f>
        <v>NA</v>
      </c>
      <c r="BT313" s="108" t="s">
        <v>7126</v>
      </c>
      <c r="BU313" s="108" t="s">
        <v>2696</v>
      </c>
      <c r="BV313" s="108" t="s">
        <v>123</v>
      </c>
      <c r="BW313" s="108" t="s">
        <v>123</v>
      </c>
      <c r="BX313" s="106"/>
      <c r="BY313" s="106"/>
      <c r="BZ313" s="104" t="str">
        <f>IF(Tabela2[[#This Row],[Data do documento de encerramento]]="NA","NA",IF(Tabela2[[#This Row],[Data do documento de encerramento]]="","Pendente de conclusão/ encerramento",_xlfn.DAYS(Tabela2[[#This Row],[Data do documento de encerramento]],J313)))</f>
        <v>Pendente de conclusão/ encerramento</v>
      </c>
      <c r="CA313" s="107" t="s">
        <v>7128</v>
      </c>
      <c r="CB313" s="107"/>
      <c r="CC313" s="133"/>
      <c r="CD313" s="107"/>
      <c r="CE313" s="107"/>
      <c r="CF313" s="107"/>
    </row>
    <row r="314" spans="1:84" ht="30.75" hidden="1">
      <c r="A314" s="169">
        <v>202551257618</v>
      </c>
      <c r="B314" s="170" t="s">
        <v>8548</v>
      </c>
      <c r="C314" s="108" t="str">
        <f>VLOOKUP(Tabela2[[#This Row],[SIEMA]],Siema2025,4,FALSE)</f>
        <v xml:space="preserve"> SE</v>
      </c>
      <c r="D314" s="106" t="str">
        <f>VLOOKUP(Tabela2[[#This Row],[SIEMA]],Siema2025,3,FALSE)</f>
        <v xml:space="preserve">Carmópolis </v>
      </c>
      <c r="E314" s="106" t="str">
        <f>VLOOKUP(Tabela2[[#This Row],[SIEMA]],Siema2025,20,FALSE)</f>
        <v>Satélite de injeção SAT.CP-09</v>
      </c>
      <c r="F314" s="106"/>
      <c r="G314" s="106" t="s">
        <v>8549</v>
      </c>
      <c r="H314" s="106" t="s">
        <v>8550</v>
      </c>
      <c r="I314" s="104" t="s">
        <v>7223</v>
      </c>
      <c r="J314" s="105">
        <f>VLOOKUP(Tabela2[[#This Row],[SIEMA]],Siema2025,2,FALSE)</f>
        <v>45787</v>
      </c>
      <c r="K314" s="105" t="str">
        <f>VLOOKUP(Tabela2[[#This Row],[SIEMA]],Siema2025,16,FALSE)</f>
        <v>Sábado</v>
      </c>
      <c r="L314" s="106" t="str">
        <f>IF(Tabela2[[#This Row],[Data]]="","Sem Informação",VLOOKUP(MONTH(Tabela2[[#This Row],[Data]]),'[1]Validação de dados'!$I$1:$J$13,2,0))</f>
        <v>Maio</v>
      </c>
      <c r="M314" s="104">
        <f>YEAR(Tabela2[[#This Row],[Data]])</f>
        <v>2025</v>
      </c>
      <c r="N314" s="105" t="str">
        <f>VLOOKUP(Tabela2[[#This Row],[SIEMA]],Siema2025,17,FALSE)</f>
        <v>Madrugada</v>
      </c>
      <c r="O314" s="105" t="s">
        <v>145</v>
      </c>
      <c r="P314" s="104" t="str">
        <f>VLOOKUP(Tabela2[[#This Row],[SIEMA]],Siema2025,21,FALSE)</f>
        <v>Poço terrestre</v>
      </c>
      <c r="Q314" s="104" t="s">
        <v>7094</v>
      </c>
      <c r="R314" s="104"/>
      <c r="S314" s="104" t="s">
        <v>255</v>
      </c>
      <c r="T314" s="104" t="s">
        <v>8551</v>
      </c>
      <c r="U314" s="104" t="str">
        <f>VLOOKUP(Tabela2[[#This Row],[SIEMA]],Siema2025,12,FALSE)</f>
        <v xml:space="preserve"> </v>
      </c>
      <c r="V314" s="104" t="str">
        <f>IF(Q314="","",IF(ISNUMBER(Q314)=FALSE,"Não se aplica",IFERROR(VLOOKUP(Q314,Produtos!$A$1:$C$2319,3,FALSE),"Não Cadastrado")))</f>
        <v>Não se aplica</v>
      </c>
      <c r="W314" s="104" t="str">
        <f>VLOOKUP(Tabela2[[#This Row],[SIEMA]],Siema2025,10,FALSE)</f>
        <v/>
      </c>
      <c r="X314" s="113" t="str">
        <f>IF(Tabela2[[#This Row],[Origem do acidente]] = "Plataforma", "PREENCHER","NA")</f>
        <v>NA</v>
      </c>
      <c r="Y314" s="109" t="str">
        <f>IF(W314="","", IF(W314="NC","", IF(W314="NE","", IF(W314="NA","",IFERROR(VLOOKUP(W314,Produtos!$A$1:$C$2319,2,FALSE),"Não Cadastrado")))))</f>
        <v/>
      </c>
      <c r="Z314" s="104" t="str">
        <f>VLOOKUP(Tabela2[[#This Row],[SIEMA]],Siema2025,11,FALSE)</f>
        <v xml:space="preserve"> </v>
      </c>
      <c r="AA314" s="104" t="str">
        <f>VLOOKUP(Tabela2[[#This Row],[SIEMA]],Siema2025,12,FALSE)</f>
        <v xml:space="preserve"> </v>
      </c>
      <c r="AB314" s="104" t="str">
        <f>IF(W314="","",IF(ISNUMBER(W314)=FALSE,"Não se aplica",IFERROR(VLOOKUP(W314,Produtos!$A$1:$C$2319,3,FALSE),"Não Cadastrado")))</f>
        <v/>
      </c>
      <c r="AC314" s="104"/>
      <c r="AD314" s="108" t="str">
        <f>IF(Tabela2[[#This Row],[Origem do acidente]] = "Plataforma", "PREENCHER","NA")</f>
        <v>NA</v>
      </c>
      <c r="AE314" s="107" t="str">
        <f>IF(AC314="","", IF(AC314="NC","", IF(AC314="NE","", IF(AC314="NA","",IFERROR(VLOOKUP(AC314,Produtos!$A$1:$C$2319,2,FALSE),"Não Cadastrado")))))</f>
        <v/>
      </c>
      <c r="AF314" s="104"/>
      <c r="AG314" s="104"/>
      <c r="AH314" s="104" t="str">
        <f>IF(AC314="","",IF(ISNUMBER(AC314)=FALSE,"Não se aplica",IFERROR(VLOOKUP(AC314,Produtos!$A$1:$C$2319,3,FALSE),"Não Cadastrado")))</f>
        <v/>
      </c>
      <c r="AI314" s="104"/>
      <c r="AJ314" s="104" t="str">
        <f>VLOOKUP(Tabela2[[#This Row],[SIEMA]],Siema2025,26,FALSE)</f>
        <v>Paralisada</v>
      </c>
      <c r="AK314" s="107" t="s">
        <v>6834</v>
      </c>
      <c r="AL314" s="107"/>
      <c r="AM314" s="107"/>
      <c r="AN314" s="108" t="str">
        <f>VLOOKUP(Tabela2[[#This Row],[SIEMA]],Siema2025,51,FALSE)</f>
        <v/>
      </c>
      <c r="AO314" s="108" t="str">
        <f>VLOOKUP(Tabela2[[#This Row],[SIEMA]],Siema2025,53,FALSE)</f>
        <v/>
      </c>
      <c r="AP314" s="108" t="str">
        <f>VLOOKUP(Tabela2[[#This Row],[SIEMA]],Siema2025,55,FALSE)</f>
        <v/>
      </c>
      <c r="AQ314" s="108" t="str">
        <f>VLOOKUP(Tabela2[[#This Row],[SIEMA]],Siema2025,57,FALSE)</f>
        <v/>
      </c>
      <c r="AR314" s="108" t="str">
        <f>VLOOKUP(Tabela2[[#This Row],[SIEMA]],Siema2025,59,FALSE)</f>
        <v/>
      </c>
      <c r="AS314" s="108" t="str">
        <f>VLOOKUP(Tabela2[[#This Row],[SIEMA]],Siema2025,61,FALSE)</f>
        <v/>
      </c>
      <c r="AT314" s="108" t="str">
        <f>VLOOKUP(Tabela2[[#This Row],[SIEMA]],Siema2025,63,FALSE)</f>
        <v/>
      </c>
      <c r="AU314" s="108" t="str">
        <f>VLOOKUP(Tabela2[[#This Row],[SIEMA]],Siema2025,65,FALSE)</f>
        <v>X</v>
      </c>
      <c r="AV314" s="108" t="str">
        <f>VLOOKUP(Tabela2[[#This Row],[SIEMA]],Siema2025,67,FALSE)</f>
        <v/>
      </c>
      <c r="AW314" s="108" t="str">
        <f>VLOOKUP(Tabela2[[#This Row],[SIEMA]],Siema2025,69,FALSE)</f>
        <v/>
      </c>
      <c r="AX314" s="108" t="str">
        <f>VLOOKUP(Tabela2[[#This Row],[SIEMA]],Siema2025,71,FALSE)</f>
        <v/>
      </c>
      <c r="AY314" s="108" t="str">
        <f>VLOOKUP(Tabela2[[#This Row],[SIEMA]],Siema2025,73,FALSE)</f>
        <v/>
      </c>
      <c r="AZ314" s="108" t="str">
        <f>VLOOKUP(Tabela2[[#This Row],[SIEMA]],Siema2025,75,FALSE)</f>
        <v/>
      </c>
      <c r="BA314" s="108" t="str">
        <f>VLOOKUP(Tabela2[[#This Row],[SIEMA]],Siema2025,77,FALSE)</f>
        <v/>
      </c>
      <c r="BB314" s="108" t="str">
        <f>VLOOKUP(Tabela2[[#This Row],[SIEMA]],Siema2025,79,FALSE)</f>
        <v/>
      </c>
      <c r="BC314" s="108" t="str">
        <f>IF(Tabela2[[#This Row],[Outro(s) ]] = "X", "PREENCHER","NA")</f>
        <v>NA</v>
      </c>
      <c r="BD314" s="108" t="str">
        <f>VLOOKUP(Tabela2[[#This Row],[SIEMA]],Siema2025,82,FALSE)</f>
        <v/>
      </c>
      <c r="BE314" s="108" t="str">
        <f>VLOOKUP(Tabela2[[#This Row],[SIEMA]],Siema2025,81,FALSE)</f>
        <v/>
      </c>
      <c r="BF314" s="110" t="str">
        <f>VLOOKUP(Tabela2[[#This Row],[SIEMA]],Siema2025,28,FALSE)</f>
        <v>Carmo Energy S.A</v>
      </c>
      <c r="BG314" s="110"/>
      <c r="BH314" s="111" t="str">
        <f>VLOOKUP(Tabela2[[#This Row],[SIEMA]],Siema2025,29,FALSE)</f>
        <v/>
      </c>
      <c r="BI314" s="112" t="str">
        <f>VLOOKUP(Tabela2[[#This Row],[SIEMA]],Siema2025,107,FALSE)</f>
        <v>Não</v>
      </c>
      <c r="BJ314" s="107" t="s">
        <v>7113</v>
      </c>
      <c r="BK314" s="104" t="s">
        <v>2696</v>
      </c>
      <c r="BL314" s="36">
        <v>45790</v>
      </c>
      <c r="BM314" s="108">
        <f ca="1">IF(Tabela2[[#This Row],[Data de atendimento do Ibama (considerar o primeiro documento/ação)]]="",_xlfn.DAYS(TODAY(),J314),_xlfn.DAYS(Tabela2[[#This Row],[Data de atendimento do Ibama (considerar o primeiro documento/ação)]],J314))</f>
        <v>3</v>
      </c>
      <c r="BN314" s="108" t="str">
        <f>IF(Tabela2[[#This Row],[Atendido pelo Ibama ("Não" ou "Sim")]]="Não","Preencher", IF(Tabela2[[#This Row],[Atendido pelo Ibama ("Não" ou "Sim")]]="Sim","NA",""))</f>
        <v>NA</v>
      </c>
      <c r="BO314" s="114" t="s">
        <v>7100</v>
      </c>
      <c r="BP314" s="108" t="str">
        <f>IF(Tabela2[[#This Row],[Forma de atendimento (primeiro documento/ação)]]= "Outros (especificar)", "PREENCHER","NA")</f>
        <v>NA</v>
      </c>
      <c r="BQ314" s="106" t="s">
        <v>123</v>
      </c>
      <c r="BR314" s="108" t="str">
        <f>IF(Tabela2[[#This Row],[Equipe do Ibama foi a campo? Houve sobrevoo do Poseidon?]] = "Sim", "PREENCHER","NA")</f>
        <v>NA</v>
      </c>
      <c r="BS314" s="108" t="s">
        <v>7114</v>
      </c>
      <c r="BT314" s="108" t="s">
        <v>7115</v>
      </c>
      <c r="BU314" s="108" t="s">
        <v>123</v>
      </c>
      <c r="BV314" s="108" t="s">
        <v>2696</v>
      </c>
      <c r="BW314" s="108" t="s">
        <v>123</v>
      </c>
      <c r="BX314" s="106"/>
      <c r="BY314" s="106"/>
      <c r="BZ314" s="104" t="str">
        <f>IF(Tabela2[[#This Row],[Data do documento de encerramento]]="NA","NA",IF(Tabela2[[#This Row],[Data do documento de encerramento]]="","Pendente de conclusão/ encerramento",_xlfn.DAYS(Tabela2[[#This Row],[Data do documento de encerramento]],J314)))</f>
        <v>Pendente de conclusão/ encerramento</v>
      </c>
      <c r="CA314" s="107"/>
      <c r="CB314" s="107"/>
      <c r="CC314" s="130"/>
      <c r="CD314" s="107"/>
      <c r="CE314" s="107"/>
      <c r="CF314" s="107"/>
    </row>
    <row r="315" spans="1:84" ht="30.75">
      <c r="A315" s="169">
        <v>202551314432</v>
      </c>
      <c r="B315" s="170" t="s">
        <v>8552</v>
      </c>
      <c r="C315" s="108" t="s">
        <v>7135</v>
      </c>
      <c r="D315" s="106" t="s">
        <v>637</v>
      </c>
      <c r="E315" s="106" t="s">
        <v>1086</v>
      </c>
      <c r="F315" s="106"/>
      <c r="G315" s="106" t="s">
        <v>8124</v>
      </c>
      <c r="H315" s="106" t="s">
        <v>8125</v>
      </c>
      <c r="I315" s="104" t="str">
        <f>VLOOKUP(Tabela2[[#This Row],[SIEMA]],Siema2025,19,FALSE)</f>
        <v>Campos</v>
      </c>
      <c r="J315" s="105">
        <f>VLOOKUP(Tabela2[[#This Row],[SIEMA]],Siema2025,2,FALSE)</f>
        <v>45789</v>
      </c>
      <c r="K315" s="105" t="str">
        <f>VLOOKUP(Tabela2[[#This Row],[SIEMA]],Siema2025,16,FALSE)</f>
        <v>Segunda</v>
      </c>
      <c r="L315" s="106" t="str">
        <f>IF(Tabela2[[#This Row],[Data]]="","Sem Informação",VLOOKUP(MONTH(Tabela2[[#This Row],[Data]]),'[1]Validação de dados'!$I$1:$J$13,2,0))</f>
        <v>Maio</v>
      </c>
      <c r="M315" s="104">
        <f>YEAR(Tabela2[[#This Row],[Data]])</f>
        <v>2025</v>
      </c>
      <c r="N315" s="105" t="str">
        <f>VLOOKUP(Tabela2[[#This Row],[SIEMA]],Siema2025,17,FALSE)</f>
        <v>Matutino</v>
      </c>
      <c r="O315" s="105" t="str">
        <f>VLOOKUP(Tabela2[[#This Row],[SIEMA]],Siema2025,5,FALSE)</f>
        <v>Plataforma</v>
      </c>
      <c r="P315" s="104" t="str">
        <f>VLOOKUP(Tabela2[[#This Row],[SIEMA]],Siema2025,21,FALSE)</f>
        <v>Petrobras 48</v>
      </c>
      <c r="Q315" s="104">
        <v>1267</v>
      </c>
      <c r="R315" s="104" t="s">
        <v>2043</v>
      </c>
      <c r="S315" s="107" t="s">
        <v>539</v>
      </c>
      <c r="T315" s="104" t="str">
        <f>VLOOKUP(Tabela2[[#This Row],[SIEMA]],Siema2025,11,FALSE)</f>
        <v>0.04</v>
      </c>
      <c r="U315" s="104" t="str">
        <f>VLOOKUP(Tabela2[[#This Row],[SIEMA]],Siema2025,12,FALSE)</f>
        <v>M3</v>
      </c>
      <c r="V315" s="104">
        <f>IF(Q315="","",IF(ISNUMBER(Q315)=FALSE,"Não se aplica",IFERROR(VLOOKUP(Q315,Produtos!$A$1:$C$2319,3,FALSE),"Não Cadastrado")))</f>
        <v>3</v>
      </c>
      <c r="W315" s="104"/>
      <c r="X315" s="113"/>
      <c r="Y315" s="109" t="str">
        <f>IF(W315="","", IF(W315="NC","", IF(W315="NE","", IF(W315="NA","",IFERROR(VLOOKUP(W315,Produtos!$A$1:$C$2319,2,FALSE),"Não Cadastrado")))))</f>
        <v/>
      </c>
      <c r="Z315" s="104"/>
      <c r="AA315" s="104"/>
      <c r="AB315" s="104" t="str">
        <f>IF(W315="","",IF(ISNUMBER(W315)=FALSE,"Não se aplica",IFERROR(VLOOKUP(W315,Produtos!$A$1:$C$2319,3,FALSE),"Não Cadastrado")))</f>
        <v/>
      </c>
      <c r="AC315" s="104"/>
      <c r="AD315" s="108"/>
      <c r="AE315" s="107" t="str">
        <f>IF(AC315="","", IF(AC315="NC","", IF(AC315="NE","", IF(AC315="NA","",IFERROR(VLOOKUP(AC315,Produtos!$A$1:$C$2319,2,FALSE),"Não Cadastrado")))))</f>
        <v/>
      </c>
      <c r="AF315" s="104"/>
      <c r="AG315" s="104"/>
      <c r="AH315" s="104" t="str">
        <f>IF(AC315="","",IF(ISNUMBER(AC315)=FALSE,"Não se aplica",IFERROR(VLOOKUP(AC315,Produtos!$A$1:$C$2319,3,FALSE),"Não Cadastrado")))</f>
        <v/>
      </c>
      <c r="AI315" s="104"/>
      <c r="AJ315" s="104" t="str">
        <f>VLOOKUP(Tabela2[[#This Row],[SIEMA]],Siema2025,26,FALSE)</f>
        <v>Drenagem inadvertida de um dreno de visor de nível para a linha da overboard.</v>
      </c>
      <c r="AK315" s="183" t="s">
        <v>8553</v>
      </c>
      <c r="AL315" s="107"/>
      <c r="AM315" s="107"/>
      <c r="AN315" s="108" t="str">
        <f>VLOOKUP(Tabela2[[#This Row],[SIEMA]],Siema2025,51,FALSE)</f>
        <v/>
      </c>
      <c r="AO315" s="108" t="str">
        <f>VLOOKUP(Tabela2[[#This Row],[SIEMA]],Siema2025,53,FALSE)</f>
        <v/>
      </c>
      <c r="AP315" s="108" t="str">
        <f>VLOOKUP(Tabela2[[#This Row],[SIEMA]],Siema2025,55,FALSE)</f>
        <v/>
      </c>
      <c r="AQ315" s="108" t="str">
        <f>VLOOKUP(Tabela2[[#This Row],[SIEMA]],Siema2025,57,FALSE)</f>
        <v/>
      </c>
      <c r="AR315" s="108" t="str">
        <f>VLOOKUP(Tabela2[[#This Row],[SIEMA]],Siema2025,59,FALSE)</f>
        <v/>
      </c>
      <c r="AS315" s="108" t="str">
        <f>VLOOKUP(Tabela2[[#This Row],[SIEMA]],Siema2025,61,FALSE)</f>
        <v>X</v>
      </c>
      <c r="AT315" s="108" t="str">
        <f>VLOOKUP(Tabela2[[#This Row],[SIEMA]],Siema2025,63,FALSE)</f>
        <v/>
      </c>
      <c r="AU315" s="108" t="str">
        <f>VLOOKUP(Tabela2[[#This Row],[SIEMA]],Siema2025,65,FALSE)</f>
        <v/>
      </c>
      <c r="AV315" s="108" t="str">
        <f>VLOOKUP(Tabela2[[#This Row],[SIEMA]],Siema2025,67,FALSE)</f>
        <v/>
      </c>
      <c r="AW315" s="108" t="str">
        <f>VLOOKUP(Tabela2[[#This Row],[SIEMA]],Siema2025,69,FALSE)</f>
        <v/>
      </c>
      <c r="AX315" s="108" t="str">
        <f>VLOOKUP(Tabela2[[#This Row],[SIEMA]],Siema2025,71,FALSE)</f>
        <v/>
      </c>
      <c r="AY315" s="108" t="str">
        <f>VLOOKUP(Tabela2[[#This Row],[SIEMA]],Siema2025,73,FALSE)</f>
        <v/>
      </c>
      <c r="AZ315" s="108" t="str">
        <f>VLOOKUP(Tabela2[[#This Row],[SIEMA]],Siema2025,75,FALSE)</f>
        <v/>
      </c>
      <c r="BA315" s="108" t="str">
        <f>VLOOKUP(Tabela2[[#This Row],[SIEMA]],Siema2025,77,FALSE)</f>
        <v/>
      </c>
      <c r="BB315" s="108" t="str">
        <f>VLOOKUP(Tabela2[[#This Row],[SIEMA]],Siema2025,79,FALSE)</f>
        <v/>
      </c>
      <c r="BC315" s="108" t="str">
        <f>IF(Tabela2[[#This Row],[Outro(s) ]] = "X", "PREENCHER","NA")</f>
        <v>NA</v>
      </c>
      <c r="BD315" s="108" t="str">
        <f>VLOOKUP(Tabela2[[#This Row],[SIEMA]],Siema2025,82,FALSE)</f>
        <v/>
      </c>
      <c r="BE315" s="108" t="str">
        <f>VLOOKUP(Tabela2[[#This Row],[SIEMA]],Siema2025,81,FALSE)</f>
        <v/>
      </c>
      <c r="BF315" s="110" t="str">
        <f>VLOOKUP(Tabela2[[#This Row],[SIEMA]],Siema2025,28,FALSE)</f>
        <v>Petrobras</v>
      </c>
      <c r="BG315" s="110"/>
      <c r="BH315" s="111" t="str">
        <f>VLOOKUP(Tabela2[[#This Row],[SIEMA]],Siema2025,29,FALSE)</f>
        <v>33000167100750</v>
      </c>
      <c r="BI315" s="112" t="s">
        <v>2696</v>
      </c>
      <c r="BJ315" s="107" t="s">
        <v>7099</v>
      </c>
      <c r="BK315" s="104" t="s">
        <v>2696</v>
      </c>
      <c r="BL315" s="140">
        <v>45996</v>
      </c>
      <c r="BM315" s="108">
        <f ca="1">IF(Tabela2[[#This Row],[Data de atendimento do Ibama (considerar o primeiro documento/ação)]]="",_xlfn.DAYS(TODAY(),J315),_xlfn.DAYS(Tabela2[[#This Row],[Data de atendimento do Ibama (considerar o primeiro documento/ação)]],J315))</f>
        <v>207</v>
      </c>
      <c r="BN315" s="108" t="str">
        <f>IF(Tabela2[[#This Row],[Atendido pelo Ibama ("Não" ou "Sim")]]="Não","Preencher", IF(Tabela2[[#This Row],[Atendido pelo Ibama ("Não" ou "Sim")]]="Sim","NA",""))</f>
        <v>NA</v>
      </c>
      <c r="BO315" s="114" t="s">
        <v>7138</v>
      </c>
      <c r="BP315" s="108" t="str">
        <f>IF(Tabela2[[#This Row],[Forma de atendimento (primeiro documento/ação)]]= "Outros (especificar)", "PREENCHER","NA")</f>
        <v>NA</v>
      </c>
      <c r="BQ315" s="106" t="s">
        <v>2696</v>
      </c>
      <c r="BR315" s="108"/>
      <c r="BS315" s="108" t="str">
        <f>IF(Tabela2[[#This Row],[Se sim, foi emitida Ordem de Emergência? (informações vinculada à coluna CK)]] = "Sim", "PREENCHER","NA")</f>
        <v>NA</v>
      </c>
      <c r="BT315" s="108" t="s">
        <v>7101</v>
      </c>
      <c r="BU315" s="108" t="s">
        <v>123</v>
      </c>
      <c r="BV315" s="108" t="s">
        <v>123</v>
      </c>
      <c r="BW315" s="108" t="s">
        <v>123</v>
      </c>
      <c r="BX315" s="106"/>
      <c r="BY315" s="106"/>
      <c r="BZ315" s="104" t="str">
        <f>IF(Tabela2[[#This Row],[Data do documento de encerramento]]="NA","NA",IF(Tabela2[[#This Row],[Data do documento de encerramento]]="","Pendente de conclusão/ encerramento",_xlfn.DAYS(Tabela2[[#This Row],[Data do documento de encerramento]],J315)))</f>
        <v>Pendente de conclusão/ encerramento</v>
      </c>
      <c r="CA315" s="107"/>
      <c r="CB315" s="107"/>
      <c r="CC315" s="133" t="s">
        <v>7197</v>
      </c>
      <c r="CD315" s="107" t="s">
        <v>123</v>
      </c>
      <c r="CE315" s="107" t="s">
        <v>2696</v>
      </c>
      <c r="CF315" s="107" t="s">
        <v>7167</v>
      </c>
    </row>
    <row r="316" spans="1:84" ht="30.75" hidden="1">
      <c r="A316" s="169">
        <v>202551336049</v>
      </c>
      <c r="B316" s="170" t="s">
        <v>8554</v>
      </c>
      <c r="C316" s="108" t="str">
        <f>VLOOKUP(Tabela2[[#This Row],[SIEMA]],Siema2025,4,FALSE)</f>
        <v xml:space="preserve"> SP</v>
      </c>
      <c r="D316" s="106" t="str">
        <f>VLOOKUP(Tabela2[[#This Row],[SIEMA]],Siema2025,3,FALSE)</f>
        <v xml:space="preserve">São Vicente </v>
      </c>
      <c r="E316" s="106" t="str">
        <f>VLOOKUP(Tabela2[[#This Row],[SIEMA]],Siema2025,20,FALSE)</f>
        <v/>
      </c>
      <c r="F316" s="106"/>
      <c r="G316" s="106" t="s">
        <v>8555</v>
      </c>
      <c r="H316" s="106" t="s">
        <v>8556</v>
      </c>
      <c r="I316" s="104" t="s">
        <v>7114</v>
      </c>
      <c r="J316" s="105">
        <f>VLOOKUP(Tabela2[[#This Row],[SIEMA]],Siema2025,2,FALSE)</f>
        <v>45789</v>
      </c>
      <c r="K316" s="105" t="str">
        <f>VLOOKUP(Tabela2[[#This Row],[SIEMA]],Siema2025,16,FALSE)</f>
        <v>Segunda</v>
      </c>
      <c r="L316" s="106" t="str">
        <f>IF(Tabela2[[#This Row],[Data]]="","Sem Informação",VLOOKUP(MONTH(Tabela2[[#This Row],[Data]]),'[1]Validação de dados'!$I$1:$J$13,2,0))</f>
        <v>Maio</v>
      </c>
      <c r="M316" s="104">
        <f>YEAR(Tabela2[[#This Row],[Data]])</f>
        <v>2025</v>
      </c>
      <c r="N316" s="105" t="str">
        <f>VLOOKUP(Tabela2[[#This Row],[SIEMA]],Siema2025,17,FALSE)</f>
        <v>Noturno</v>
      </c>
      <c r="O316" s="105" t="str">
        <f>VLOOKUP(Tabela2[[#This Row],[SIEMA]],Siema2025,5,FALSE)</f>
        <v>Ferrovia</v>
      </c>
      <c r="P316" s="104" t="str">
        <f>VLOOKUP(Tabela2[[#This Row],[SIEMA]],Siema2025,21,FALSE)</f>
        <v>Vandalismo com abertura de 3 vagões graneleiros carregados com soja em grãos.</v>
      </c>
      <c r="Q316" s="104" t="s">
        <v>7127</v>
      </c>
      <c r="R316" s="104" t="s">
        <v>7127</v>
      </c>
      <c r="S316" s="107" t="s">
        <v>7462</v>
      </c>
      <c r="T316" s="104" t="str">
        <f>VLOOKUP(Tabela2[[#This Row],[SIEMA]],Siema2025,11,FALSE)</f>
        <v>120</v>
      </c>
      <c r="U316" s="104" t="s">
        <v>7121</v>
      </c>
      <c r="V316" s="104" t="str">
        <f>IF(Q316="","",IF(ISNUMBER(Q316)=FALSE,"Não se aplica",IFERROR(VLOOKUP(Q316,Produtos!$A$1:$C$2319,3,FALSE),"Não Cadastrado")))</f>
        <v>Não se aplica</v>
      </c>
      <c r="W316" s="104"/>
      <c r="X316" s="113"/>
      <c r="Y316" s="109" t="str">
        <f>IF(W316="","", IF(W316="NC","", IF(W316="NE","", IF(W316="NA","",IFERROR(VLOOKUP(W316,Produtos!$A$1:$C$2319,2,FALSE),"Não Cadastrado")))))</f>
        <v/>
      </c>
      <c r="Z316" s="104"/>
      <c r="AA316" s="104"/>
      <c r="AB316" s="104" t="str">
        <f>IF(W316="","",IF(ISNUMBER(W316)=FALSE,"Não se aplica",IFERROR(VLOOKUP(W316,Produtos!$A$1:$C$2319,3,FALSE),"Não Cadastrado")))</f>
        <v/>
      </c>
      <c r="AC316" s="104"/>
      <c r="AD316" s="108"/>
      <c r="AE316" s="107" t="str">
        <f>IF(AC316="","", IF(AC316="NC","", IF(AC316="NE","", IF(AC316="NA","",IFERROR(VLOOKUP(AC316,Produtos!$A$1:$C$2319,2,FALSE),"Não Cadastrado")))))</f>
        <v/>
      </c>
      <c r="AF316" s="104"/>
      <c r="AG316" s="104"/>
      <c r="AH316" s="104" t="str">
        <f>IF(AC316="","",IF(ISNUMBER(AC316)=FALSE,"Não se aplica",IFERROR(VLOOKUP(AC316,Produtos!$A$1:$C$2319,3,FALSE),"Não Cadastrado")))</f>
        <v/>
      </c>
      <c r="AI316" s="104"/>
      <c r="AJ316" s="104" t="str">
        <f>VLOOKUP(Tabela2[[#This Row],[SIEMA]],Siema2025,26,FALSE)</f>
        <v>Ato criminoso caracterizado pela abertura de 3 vagões graneleiros ferroviários carrgeados com soja.</v>
      </c>
      <c r="AK316" s="107" t="s">
        <v>7122</v>
      </c>
      <c r="AL316" s="107"/>
      <c r="AM316" s="107"/>
      <c r="AN316" s="108" t="str">
        <f>VLOOKUP(Tabela2[[#This Row],[SIEMA]],Siema2025,51,FALSE)</f>
        <v/>
      </c>
      <c r="AO316" s="108" t="str">
        <f>VLOOKUP(Tabela2[[#This Row],[SIEMA]],Siema2025,53,FALSE)</f>
        <v/>
      </c>
      <c r="AP316" s="108" t="str">
        <f>VLOOKUP(Tabela2[[#This Row],[SIEMA]],Siema2025,55,FALSE)</f>
        <v/>
      </c>
      <c r="AQ316" s="108" t="str">
        <f>VLOOKUP(Tabela2[[#This Row],[SIEMA]],Siema2025,57,FALSE)</f>
        <v/>
      </c>
      <c r="AR316" s="108" t="str">
        <f>VLOOKUP(Tabela2[[#This Row],[SIEMA]],Siema2025,59,FALSE)</f>
        <v/>
      </c>
      <c r="AS316" s="108" t="str">
        <f>VLOOKUP(Tabela2[[#This Row],[SIEMA]],Siema2025,61,FALSE)</f>
        <v/>
      </c>
      <c r="AT316" s="108" t="str">
        <f>VLOOKUP(Tabela2[[#This Row],[SIEMA]],Siema2025,63,FALSE)</f>
        <v/>
      </c>
      <c r="AU316" s="108" t="str">
        <f>VLOOKUP(Tabela2[[#This Row],[SIEMA]],Siema2025,65,FALSE)</f>
        <v>X</v>
      </c>
      <c r="AV316" s="108" t="str">
        <f>VLOOKUP(Tabela2[[#This Row],[SIEMA]],Siema2025,67,FALSE)</f>
        <v/>
      </c>
      <c r="AW316" s="108" t="str">
        <f>VLOOKUP(Tabela2[[#This Row],[SIEMA]],Siema2025,69,FALSE)</f>
        <v/>
      </c>
      <c r="AX316" s="108" t="str">
        <f>VLOOKUP(Tabela2[[#This Row],[SIEMA]],Siema2025,71,FALSE)</f>
        <v/>
      </c>
      <c r="AY316" s="108" t="str">
        <f>VLOOKUP(Tabela2[[#This Row],[SIEMA]],Siema2025,73,FALSE)</f>
        <v/>
      </c>
      <c r="AZ316" s="108" t="str">
        <f>VLOOKUP(Tabela2[[#This Row],[SIEMA]],Siema2025,75,FALSE)</f>
        <v/>
      </c>
      <c r="BA316" s="108" t="str">
        <f>VLOOKUP(Tabela2[[#This Row],[SIEMA]],Siema2025,77,FALSE)</f>
        <v/>
      </c>
      <c r="BB316" s="108" t="str">
        <f>VLOOKUP(Tabela2[[#This Row],[SIEMA]],Siema2025,79,FALSE)</f>
        <v/>
      </c>
      <c r="BC316" s="108" t="str">
        <f>IF(Tabela2[[#This Row],[Outro(s) ]] = "X", "PREENCHER","NA")</f>
        <v>NA</v>
      </c>
      <c r="BD316" s="108" t="str">
        <f>VLOOKUP(Tabela2[[#This Row],[SIEMA]],Siema2025,82,FALSE)</f>
        <v/>
      </c>
      <c r="BE316" s="108" t="str">
        <f>VLOOKUP(Tabela2[[#This Row],[SIEMA]],Siema2025,81,FALSE)</f>
        <v/>
      </c>
      <c r="BF316" s="110" t="s">
        <v>3066</v>
      </c>
      <c r="BG316" s="110" t="s">
        <v>7123</v>
      </c>
      <c r="BH316" s="111" t="str">
        <f>VLOOKUP(Tabela2[[#This Row],[SIEMA]],Siema2025,29,FALSE)</f>
        <v>02502844000166</v>
      </c>
      <c r="BI316" s="112" t="str">
        <f>VLOOKUP(Tabela2[[#This Row],[SIEMA]],Siema2025,107,FALSE)</f>
        <v>Não</v>
      </c>
      <c r="BJ316" s="107" t="s">
        <v>7099</v>
      </c>
      <c r="BK316" s="104" t="s">
        <v>2696</v>
      </c>
      <c r="BL316" s="140">
        <v>45797</v>
      </c>
      <c r="BM316" s="108">
        <f ca="1">IF(Tabela2[[#This Row],[Data de atendimento do Ibama (considerar o primeiro documento/ação)]]="",_xlfn.DAYS(TODAY(),J316),_xlfn.DAYS(Tabela2[[#This Row],[Data de atendimento do Ibama (considerar o primeiro documento/ação)]],J316))</f>
        <v>8</v>
      </c>
      <c r="BN316" s="108" t="str">
        <f>IF(Tabela2[[#This Row],[Atendido pelo Ibama ("Não" ou "Sim")]]="Não","Preencher", IF(Tabela2[[#This Row],[Atendido pelo Ibama ("Não" ou "Sim")]]="Sim","NA",""))</f>
        <v>NA</v>
      </c>
      <c r="BO316" s="114" t="s">
        <v>7100</v>
      </c>
      <c r="BP316" s="108" t="str">
        <f>IF(Tabela2[[#This Row],[Forma de atendimento (primeiro documento/ação)]]= "Outros (especificar)", "PREENCHER","NA")</f>
        <v>NA</v>
      </c>
      <c r="BQ316" s="106" t="s">
        <v>123</v>
      </c>
      <c r="BR316" s="108" t="str">
        <f>IF(Tabela2[[#This Row],[Equipe do Ibama foi a campo? Houve sobrevoo do Poseidon?]] = "Sim", "PREENCHER","NA")</f>
        <v>NA</v>
      </c>
      <c r="BS316" s="108" t="str">
        <f>IF(Tabela2[[#This Row],[Se sim, foi emitida Ordem de Emergência? (informações vinculada à coluna CK)]] = "Sim", "PREENCHER","NA")</f>
        <v>NA</v>
      </c>
      <c r="BT316" s="108" t="s">
        <v>7126</v>
      </c>
      <c r="BU316" s="108" t="s">
        <v>2696</v>
      </c>
      <c r="BV316" s="108" t="s">
        <v>123</v>
      </c>
      <c r="BW316" s="108" t="s">
        <v>2696</v>
      </c>
      <c r="BX316" s="106"/>
      <c r="BY316" s="140"/>
      <c r="BZ316" s="104" t="str">
        <f>IF(Tabela2[[#This Row],[Data do documento de encerramento]]="NA","NA",IF(Tabela2[[#This Row],[Data do documento de encerramento]]="","Pendente de conclusão/ encerramento",_xlfn.DAYS(Tabela2[[#This Row],[Data do documento de encerramento]],J316)))</f>
        <v>Pendente de conclusão/ encerramento</v>
      </c>
      <c r="CA316" s="190" t="s">
        <v>8481</v>
      </c>
      <c r="CB316" s="107"/>
      <c r="CC316" s="129"/>
      <c r="CD316" s="107"/>
      <c r="CE316" s="107"/>
      <c r="CF316" s="107"/>
    </row>
    <row r="317" spans="1:84" ht="30.75" hidden="1">
      <c r="A317" s="169">
        <v>202551339632</v>
      </c>
      <c r="B317" s="170" t="s">
        <v>8557</v>
      </c>
      <c r="C317" s="108" t="str">
        <f>VLOOKUP(Tabela2[[#This Row],[SIEMA]],Siema2025,4,FALSE)</f>
        <v xml:space="preserve"> SE</v>
      </c>
      <c r="D317" s="106" t="str">
        <f>VLOOKUP(Tabela2[[#This Row],[SIEMA]],Siema2025,3,FALSE)</f>
        <v xml:space="preserve">Carmópolis </v>
      </c>
      <c r="E317" s="106" t="str">
        <f>VLOOKUP(Tabela2[[#This Row],[SIEMA]],Siema2025,20,FALSE)</f>
        <v>Locação do poço 8-CP-1618-SE, Carmópolis-SE</v>
      </c>
      <c r="F317" s="106"/>
      <c r="G317" s="106" t="s">
        <v>8558</v>
      </c>
      <c r="H317" s="106" t="s">
        <v>8559</v>
      </c>
      <c r="I317" s="104" t="s">
        <v>7223</v>
      </c>
      <c r="J317" s="105">
        <f>VLOOKUP(Tabela2[[#This Row],[SIEMA]],Siema2025,2,FALSE)</f>
        <v>45789</v>
      </c>
      <c r="K317" s="105" t="str">
        <f>VLOOKUP(Tabela2[[#This Row],[SIEMA]],Siema2025,16,FALSE)</f>
        <v>Segunda</v>
      </c>
      <c r="L317" s="106" t="str">
        <f>IF(Tabela2[[#This Row],[Data]]="","Sem Informação",VLOOKUP(MONTH(Tabela2[[#This Row],[Data]]),'[1]Validação de dados'!$I$1:$J$13,2,0))</f>
        <v>Maio</v>
      </c>
      <c r="M317" s="104">
        <f>YEAR(Tabela2[[#This Row],[Data]])</f>
        <v>2025</v>
      </c>
      <c r="N317" s="105" t="str">
        <f>VLOOKUP(Tabela2[[#This Row],[SIEMA]],Siema2025,17,FALSE)</f>
        <v>Matutino</v>
      </c>
      <c r="O317" s="105" t="s">
        <v>145</v>
      </c>
      <c r="P317" s="104" t="str">
        <f>VLOOKUP(Tabela2[[#This Row],[SIEMA]],Siema2025,21,FALSE)</f>
        <v>Poço Terrestre</v>
      </c>
      <c r="Q317" s="104" t="s">
        <v>7094</v>
      </c>
      <c r="R317" s="104"/>
      <c r="S317" s="107" t="s">
        <v>255</v>
      </c>
      <c r="T317" s="104" t="str">
        <f>VLOOKUP(Tabela2[[#This Row],[SIEMA]],Siema2025,11,FALSE)</f>
        <v>0.3</v>
      </c>
      <c r="U317" s="104" t="str">
        <f>VLOOKUP(Tabela2[[#This Row],[SIEMA]],Siema2025,12,FALSE)</f>
        <v>M3</v>
      </c>
      <c r="V317" s="104" t="str">
        <f>IF(Q317="","",IF(ISNUMBER(Q317)=FALSE,"Não se aplica",IFERROR(VLOOKUP(Q317,Produtos!$A$1:$C$2319,3,FALSE),"Não Cadastrado")))</f>
        <v>Não se aplica</v>
      </c>
      <c r="W317" s="104"/>
      <c r="X317" s="113" t="str">
        <f>IF(Tabela2[[#This Row],[Origem do acidente]] = "Plataforma", "PREENCHER","NA")</f>
        <v>NA</v>
      </c>
      <c r="Y317" s="109" t="str">
        <f>IF(W317="","", IF(W317="NC","", IF(W317="NE","", IF(W317="NA","",IFERROR(VLOOKUP(W317,Produtos!$A$1:$C$2319,2,FALSE),"Não Cadastrado")))))</f>
        <v/>
      </c>
      <c r="Z317" s="104"/>
      <c r="AA317" s="104" t="str">
        <f>VLOOKUP(Tabela2[[#This Row],[SIEMA]],Siema2025,12,FALSE)</f>
        <v>M3</v>
      </c>
      <c r="AB317" s="104" t="str">
        <f>IF(W317="","",IF(ISNUMBER(W317)=FALSE,"Não se aplica",IFERROR(VLOOKUP(W317,Produtos!$A$1:$C$2319,3,FALSE),"Não Cadastrado")))</f>
        <v/>
      </c>
      <c r="AC317" s="104"/>
      <c r="AD317" s="108" t="str">
        <f>IF(Tabela2[[#This Row],[Origem do acidente]] = "Plataforma", "PREENCHER","NA")</f>
        <v>NA</v>
      </c>
      <c r="AE317" s="107" t="str">
        <f>IF(AC317="","", IF(AC317="NC","", IF(AC317="NE","", IF(AC317="NA","",IFERROR(VLOOKUP(AC317,Produtos!$A$1:$C$2319,2,FALSE),"Não Cadastrado")))))</f>
        <v/>
      </c>
      <c r="AF317" s="104"/>
      <c r="AG317" s="104"/>
      <c r="AH317" s="104" t="str">
        <f>IF(AC317="","",IF(ISNUMBER(AC317)=FALSE,"Não se aplica",IFERROR(VLOOKUP(AC317,Produtos!$A$1:$C$2319,3,FALSE),"Não Cadastrado")))</f>
        <v/>
      </c>
      <c r="AI317" s="104"/>
      <c r="AJ317" s="104" t="str">
        <f>VLOOKUP(Tabela2[[#This Row],[SIEMA]],Siema2025,26,FALSE)</f>
        <v>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v>
      </c>
      <c r="AK317" s="107" t="s">
        <v>7234</v>
      </c>
      <c r="AL317" s="107"/>
      <c r="AM317" s="107"/>
      <c r="AN317" s="108" t="str">
        <f>VLOOKUP(Tabela2[[#This Row],[SIEMA]],Siema2025,51,FALSE)</f>
        <v/>
      </c>
      <c r="AO317" s="108" t="str">
        <f>VLOOKUP(Tabela2[[#This Row],[SIEMA]],Siema2025,53,FALSE)</f>
        <v/>
      </c>
      <c r="AP317" s="108" t="str">
        <f>VLOOKUP(Tabela2[[#This Row],[SIEMA]],Siema2025,55,FALSE)</f>
        <v/>
      </c>
      <c r="AQ317" s="108" t="str">
        <f>VLOOKUP(Tabela2[[#This Row],[SIEMA]],Siema2025,57,FALSE)</f>
        <v/>
      </c>
      <c r="AR317" s="108" t="str">
        <f>VLOOKUP(Tabela2[[#This Row],[SIEMA]],Siema2025,59,FALSE)</f>
        <v/>
      </c>
      <c r="AS317" s="108" t="str">
        <f>VLOOKUP(Tabela2[[#This Row],[SIEMA]],Siema2025,61,FALSE)</f>
        <v/>
      </c>
      <c r="AT317" s="108" t="str">
        <f>VLOOKUP(Tabela2[[#This Row],[SIEMA]],Siema2025,63,FALSE)</f>
        <v/>
      </c>
      <c r="AU317" s="108" t="str">
        <f>VLOOKUP(Tabela2[[#This Row],[SIEMA]],Siema2025,65,FALSE)</f>
        <v>X</v>
      </c>
      <c r="AV317" s="108" t="str">
        <f>VLOOKUP(Tabela2[[#This Row],[SIEMA]],Siema2025,67,FALSE)</f>
        <v/>
      </c>
      <c r="AW317" s="108" t="str">
        <f>VLOOKUP(Tabela2[[#This Row],[SIEMA]],Siema2025,69,FALSE)</f>
        <v/>
      </c>
      <c r="AX317" s="108" t="str">
        <f>VLOOKUP(Tabela2[[#This Row],[SIEMA]],Siema2025,71,FALSE)</f>
        <v/>
      </c>
      <c r="AY317" s="108" t="str">
        <f>VLOOKUP(Tabela2[[#This Row],[SIEMA]],Siema2025,73,FALSE)</f>
        <v/>
      </c>
      <c r="AZ317" s="108" t="str">
        <f>VLOOKUP(Tabela2[[#This Row],[SIEMA]],Siema2025,75,FALSE)</f>
        <v/>
      </c>
      <c r="BA317" s="108" t="str">
        <f>VLOOKUP(Tabela2[[#This Row],[SIEMA]],Siema2025,77,FALSE)</f>
        <v/>
      </c>
      <c r="BB317" s="108" t="str">
        <f>VLOOKUP(Tabela2[[#This Row],[SIEMA]],Siema2025,79,FALSE)</f>
        <v/>
      </c>
      <c r="BC317" s="108" t="str">
        <f>IF(Tabela2[[#This Row],[Outro(s) ]] = "X", "PREENCHER","NA")</f>
        <v>NA</v>
      </c>
      <c r="BD317" s="108" t="str">
        <f>VLOOKUP(Tabela2[[#This Row],[SIEMA]],Siema2025,82,FALSE)</f>
        <v/>
      </c>
      <c r="BE317" s="108" t="str">
        <f>VLOOKUP(Tabela2[[#This Row],[SIEMA]],Siema2025,81,FALSE)</f>
        <v/>
      </c>
      <c r="BF317" s="110" t="str">
        <f>VLOOKUP(Tabela2[[#This Row],[SIEMA]],Siema2025,28,FALSE)</f>
        <v>CARMO ENERGY S.A.</v>
      </c>
      <c r="BG317" s="110"/>
      <c r="BH317" s="111" t="str">
        <f>VLOOKUP(Tabela2[[#This Row],[SIEMA]],Siema2025,29,FALSE)</f>
        <v/>
      </c>
      <c r="BI317" s="112" t="str">
        <f>VLOOKUP(Tabela2[[#This Row],[SIEMA]],Siema2025,107,FALSE)</f>
        <v>Não</v>
      </c>
      <c r="BJ317" s="107" t="s">
        <v>7113</v>
      </c>
      <c r="BK317" s="104" t="s">
        <v>2696</v>
      </c>
      <c r="BL317" s="36">
        <v>45791</v>
      </c>
      <c r="BM317" s="108">
        <f ca="1">IF(Tabela2[[#This Row],[Data de atendimento do Ibama (considerar o primeiro documento/ação)]]="",_xlfn.DAYS(TODAY(),J317),_xlfn.DAYS(Tabela2[[#This Row],[Data de atendimento do Ibama (considerar o primeiro documento/ação)]],J317))</f>
        <v>2</v>
      </c>
      <c r="BN317" s="108" t="str">
        <f>IF(Tabela2[[#This Row],[Atendido pelo Ibama ("Não" ou "Sim")]]="Não","Preencher", IF(Tabela2[[#This Row],[Atendido pelo Ibama ("Não" ou "Sim")]]="Sim","NA",""))</f>
        <v>NA</v>
      </c>
      <c r="BO317" s="114" t="s">
        <v>7100</v>
      </c>
      <c r="BP317" s="108" t="str">
        <f>IF(Tabela2[[#This Row],[Forma de atendimento (primeiro documento/ação)]]= "Outros (especificar)", "PREENCHER","NA")</f>
        <v>NA</v>
      </c>
      <c r="BQ317" s="106" t="s">
        <v>123</v>
      </c>
      <c r="BR317" s="108" t="str">
        <f>IF(Tabela2[[#This Row],[Equipe do Ibama foi a campo? Houve sobrevoo do Poseidon?]] = "Sim", "PREENCHER","NA")</f>
        <v>NA</v>
      </c>
      <c r="BS317" s="108" t="s">
        <v>7114</v>
      </c>
      <c r="BT317" s="108" t="s">
        <v>7115</v>
      </c>
      <c r="BU317" s="108" t="s">
        <v>123</v>
      </c>
      <c r="BV317" s="108" t="s">
        <v>2696</v>
      </c>
      <c r="BW317" s="108" t="s">
        <v>123</v>
      </c>
      <c r="BX317" s="106"/>
      <c r="BY317" s="140"/>
      <c r="BZ317" s="104" t="str">
        <f>IF(Tabela2[[#This Row],[Data do documento de encerramento]]="NA","NA",IF(Tabela2[[#This Row],[Data do documento de encerramento]]="","Pendente de conclusão/ encerramento",_xlfn.DAYS(Tabela2[[#This Row],[Data do documento de encerramento]],J317)))</f>
        <v>Pendente de conclusão/ encerramento</v>
      </c>
      <c r="CA317" s="107"/>
      <c r="CB317" s="107"/>
      <c r="CC317" s="129"/>
      <c r="CD317" s="107"/>
      <c r="CE317" s="107"/>
      <c r="CF317" s="107"/>
    </row>
    <row r="318" spans="1:84" ht="60.75">
      <c r="A318" s="182">
        <v>202551361223</v>
      </c>
      <c r="B318" s="118" t="s">
        <v>8560</v>
      </c>
      <c r="C318" s="108" t="s">
        <v>672</v>
      </c>
      <c r="D318" s="106" t="s">
        <v>637</v>
      </c>
      <c r="E318" s="106" t="s">
        <v>3342</v>
      </c>
      <c r="F318" s="106"/>
      <c r="G318" s="106" t="s">
        <v>8561</v>
      </c>
      <c r="H318" s="106" t="s">
        <v>8562</v>
      </c>
      <c r="I318" s="104" t="str">
        <f>VLOOKUP(Tabela2[[#This Row],[SIEMA]],Siema2025,19,FALSE)</f>
        <v>Santos</v>
      </c>
      <c r="J318" s="105">
        <f>VLOOKUP(Tabela2[[#This Row],[SIEMA]],Siema2025,2,FALSE)</f>
        <v>45790</v>
      </c>
      <c r="K318" s="105" t="str">
        <f>VLOOKUP(Tabela2[[#This Row],[SIEMA]],Siema2025,16,FALSE)</f>
        <v>Terça</v>
      </c>
      <c r="L318" s="106" t="str">
        <f>IF(Tabela2[[#This Row],[Data]]="","Sem Informação",VLOOKUP(MONTH(Tabela2[[#This Row],[Data]]),'[1]Validação de dados'!$I$1:$J$13,2,0))</f>
        <v>Maio</v>
      </c>
      <c r="M318" s="104">
        <f>YEAR(Tabela2[[#This Row],[Data]])</f>
        <v>2025</v>
      </c>
      <c r="N318" s="105" t="str">
        <f>VLOOKUP(Tabela2[[#This Row],[SIEMA]],Siema2025,17,FALSE)</f>
        <v>Matutino</v>
      </c>
      <c r="O318" s="105" t="str">
        <f>VLOOKUP(Tabela2[[#This Row],[SIEMA]],Siema2025,5,FALSE)</f>
        <v>Plataforma</v>
      </c>
      <c r="P318" s="104" t="str">
        <f>VLOOKUP(Tabela2[[#This Row],[SIEMA]],Siema2025,21,FALSE)</f>
        <v>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v>
      </c>
      <c r="Q318" s="104">
        <v>1267</v>
      </c>
      <c r="R318" s="104" t="s">
        <v>2043</v>
      </c>
      <c r="S318" s="107" t="str">
        <f>IF(Q318="","", IF(Q318="NC","", IF(Q318="NE","", IF(Q318="NA","",IFERROR(VLOOKUP(Q318,Produtos!$A$1:$C$2319,2,FALSE),"Não Cadastrado")))))</f>
        <v>PETRÓLEO CRU</v>
      </c>
      <c r="T318" s="104">
        <v>1.4799999999999999E-4</v>
      </c>
      <c r="U318" s="104" t="s">
        <v>7111</v>
      </c>
      <c r="V318" s="104">
        <f>IF(Q318="","",IF(ISNUMBER(Q318)=FALSE,"Não se aplica",IFERROR(VLOOKUP(Q318,Produtos!$A$1:$C$2319,3,FALSE),"Não Cadastrado")))</f>
        <v>3</v>
      </c>
      <c r="W318" s="104" t="str">
        <f>VLOOKUP(Tabela2[[#This Row],[SIEMA]],Siema2025,10,FALSE)</f>
        <v/>
      </c>
      <c r="X318" s="113"/>
      <c r="Y318" s="109" t="str">
        <f>IF(W318="","", IF(W318="NC","", IF(W318="NE","", IF(W318="NA","",IFERROR(VLOOKUP(W318,Produtos!$A$1:$C$2319,2,FALSE),"Não Cadastrado")))))</f>
        <v/>
      </c>
      <c r="Z318" s="104" t="str">
        <f>VLOOKUP(Tabela2[[#This Row],[SIEMA]],Siema2025,11,FALSE)</f>
        <v xml:space="preserve"> </v>
      </c>
      <c r="AA318" s="104" t="str">
        <f>VLOOKUP(Tabela2[[#This Row],[SIEMA]],Siema2025,12,FALSE)</f>
        <v xml:space="preserve"> </v>
      </c>
      <c r="AB318" s="104" t="str">
        <f>IF(W318="","",IF(ISNUMBER(W318)=FALSE,"Não se aplica",IFERROR(VLOOKUP(W318,Produtos!$A$1:$C$2319,3,FALSE),"Não Cadastrado")))</f>
        <v/>
      </c>
      <c r="AC318" s="104"/>
      <c r="AD318" s="108"/>
      <c r="AE318" s="107" t="str">
        <f>IF(AC318="","", IF(AC318="NC","", IF(AC318="NE","", IF(AC318="NA","",IFERROR(VLOOKUP(AC318,Produtos!$A$1:$C$2319,2,FALSE),"Não Cadastrado")))))</f>
        <v/>
      </c>
      <c r="AF318" s="104"/>
      <c r="AG318" s="104"/>
      <c r="AH318" s="104" t="str">
        <f>IF(AC318="","",IF(ISNUMBER(AC318)=FALSE,"Não se aplica",IFERROR(VLOOKUP(AC318,Produtos!$A$1:$C$2319,3,FALSE),"Não Cadastrado")))</f>
        <v/>
      </c>
      <c r="AI318" s="104"/>
      <c r="AJ318" s="104" t="str">
        <f>VLOOKUP(Tabela2[[#This Row],[SIEMA]],Siema2025,26,FALSE)</f>
        <v>Falha simultânea em 2 sensores do módulo M01.</v>
      </c>
      <c r="AK318" s="107" t="s">
        <v>7112</v>
      </c>
      <c r="AL318" s="107"/>
      <c r="AM318" s="107"/>
      <c r="AN318" s="108" t="str">
        <f>VLOOKUP(Tabela2[[#This Row],[SIEMA]],Siema2025,51,FALSE)</f>
        <v/>
      </c>
      <c r="AO318" s="108" t="str">
        <f>VLOOKUP(Tabela2[[#This Row],[SIEMA]],Siema2025,53,FALSE)</f>
        <v/>
      </c>
      <c r="AP318" s="108" t="str">
        <f>VLOOKUP(Tabela2[[#This Row],[SIEMA]],Siema2025,55,FALSE)</f>
        <v/>
      </c>
      <c r="AQ318" s="108" t="str">
        <f>VLOOKUP(Tabela2[[#This Row],[SIEMA]],Siema2025,57,FALSE)</f>
        <v/>
      </c>
      <c r="AR318" s="108" t="str">
        <f>VLOOKUP(Tabela2[[#This Row],[SIEMA]],Siema2025,59,FALSE)</f>
        <v/>
      </c>
      <c r="AS318" s="108" t="str">
        <f>VLOOKUP(Tabela2[[#This Row],[SIEMA]],Siema2025,61,FALSE)</f>
        <v>X</v>
      </c>
      <c r="AT318" s="108" t="str">
        <f>VLOOKUP(Tabela2[[#This Row],[SIEMA]],Siema2025,63,FALSE)</f>
        <v/>
      </c>
      <c r="AU318" s="108" t="str">
        <f>VLOOKUP(Tabela2[[#This Row],[SIEMA]],Siema2025,65,FALSE)</f>
        <v/>
      </c>
      <c r="AV318" s="108" t="str">
        <f>VLOOKUP(Tabela2[[#This Row],[SIEMA]],Siema2025,67,FALSE)</f>
        <v/>
      </c>
      <c r="AW318" s="108" t="str">
        <f>VLOOKUP(Tabela2[[#This Row],[SIEMA]],Siema2025,69,FALSE)</f>
        <v/>
      </c>
      <c r="AX318" s="108" t="str">
        <f>VLOOKUP(Tabela2[[#This Row],[SIEMA]],Siema2025,71,FALSE)</f>
        <v/>
      </c>
      <c r="AY318" s="108" t="str">
        <f>VLOOKUP(Tabela2[[#This Row],[SIEMA]],Siema2025,73,FALSE)</f>
        <v/>
      </c>
      <c r="AZ318" s="108" t="str">
        <f>VLOOKUP(Tabela2[[#This Row],[SIEMA]],Siema2025,75,FALSE)</f>
        <v/>
      </c>
      <c r="BA318" s="108" t="str">
        <f>VLOOKUP(Tabela2[[#This Row],[SIEMA]],Siema2025,77,FALSE)</f>
        <v/>
      </c>
      <c r="BB318" s="108" t="str">
        <f>VLOOKUP(Tabela2[[#This Row],[SIEMA]],Siema2025,79,FALSE)</f>
        <v/>
      </c>
      <c r="BC318" s="108" t="str">
        <f>IF(Tabela2[[#This Row],[Outro(s) ]] = "X", "PREENCHER","NA")</f>
        <v>NA</v>
      </c>
      <c r="BD318" s="108" t="str">
        <f>VLOOKUP(Tabela2[[#This Row],[SIEMA]],Siema2025,82,FALSE)</f>
        <v/>
      </c>
      <c r="BE318" s="108" t="str">
        <f>VLOOKUP(Tabela2[[#This Row],[SIEMA]],Siema2025,81,FALSE)</f>
        <v/>
      </c>
      <c r="BF318" s="110" t="str">
        <f>VLOOKUP(Tabela2[[#This Row],[SIEMA]],Siema2025,28,FALSE)</f>
        <v>Enauta</v>
      </c>
      <c r="BG318" s="110"/>
      <c r="BH318" s="111" t="str">
        <f>VLOOKUP(Tabela2[[#This Row],[SIEMA]],Siema2025,29,FALSE)</f>
        <v>11253257000171</v>
      </c>
      <c r="BI318" s="112" t="s">
        <v>2696</v>
      </c>
      <c r="BJ318" s="107" t="s">
        <v>7099</v>
      </c>
      <c r="BK318" s="104" t="s">
        <v>2696</v>
      </c>
      <c r="BL318" s="140">
        <v>45792</v>
      </c>
      <c r="BM318" s="108">
        <f ca="1">IF(Tabela2[[#This Row],[Data de atendimento do Ibama (considerar o primeiro documento/ação)]]="",_xlfn.DAYS(TODAY(),J318),_xlfn.DAYS(Tabela2[[#This Row],[Data de atendimento do Ibama (considerar o primeiro documento/ação)]],J318))</f>
        <v>2</v>
      </c>
      <c r="BN318" s="108" t="str">
        <f>IF(Tabela2[[#This Row],[Atendido pelo Ibama ("Não" ou "Sim")]]="Não","Preencher", IF(Tabela2[[#This Row],[Atendido pelo Ibama ("Não" ou "Sim")]]="Sim","NA",""))</f>
        <v>NA</v>
      </c>
      <c r="BO318" s="114" t="s">
        <v>7100</v>
      </c>
      <c r="BP318" s="108" t="str">
        <f>IF(Tabela2[[#This Row],[Forma de atendimento (primeiro documento/ação)]]= "Outros (especificar)", "PREENCHER","NA")</f>
        <v>NA</v>
      </c>
      <c r="BQ318" s="106" t="s">
        <v>123</v>
      </c>
      <c r="BR318" s="108" t="str">
        <f>IF(Tabela2[[#This Row],[Equipe do Ibama foi a campo? Houve sobrevoo do Poseidon?]] = "Sim", "PREENCHER","NA")</f>
        <v>NA</v>
      </c>
      <c r="BS318" s="108" t="str">
        <f>IF(Tabela2[[#This Row],[Se sim, foi emitida Ordem de Emergência? (informações vinculada à coluna CK)]] = "Sim", "PREENCHER","NA")</f>
        <v>NA</v>
      </c>
      <c r="BT318" s="108" t="s">
        <v>7101</v>
      </c>
      <c r="BU318" s="108" t="s">
        <v>2696</v>
      </c>
      <c r="BV318" s="108" t="s">
        <v>123</v>
      </c>
      <c r="BW318" s="108" t="s">
        <v>2696</v>
      </c>
      <c r="BX318" s="106" t="s">
        <v>7102</v>
      </c>
      <c r="BY318" s="140">
        <v>46163</v>
      </c>
      <c r="BZ318" s="104">
        <f>IF(Tabela2[[#This Row],[Data do documento de encerramento]]="NA","NA",IF(Tabela2[[#This Row],[Data do documento de encerramento]]="","Pendente de conclusão/ encerramento",_xlfn.DAYS(Tabela2[[#This Row],[Data do documento de encerramento]],J318)))</f>
        <v>373</v>
      </c>
      <c r="CA318" s="107"/>
      <c r="CB318" s="107" t="s">
        <v>7158</v>
      </c>
      <c r="CC318" s="129" t="s">
        <v>7197</v>
      </c>
      <c r="CD318" s="107" t="s">
        <v>7301</v>
      </c>
      <c r="CE318" s="107" t="s">
        <v>2696</v>
      </c>
      <c r="CF318" s="107" t="s">
        <v>7167</v>
      </c>
    </row>
    <row r="319" spans="1:84" ht="60.75" hidden="1">
      <c r="A319" s="169">
        <v>202551372025</v>
      </c>
      <c r="B319" s="170" t="s">
        <v>8563</v>
      </c>
      <c r="C319" s="108" t="str">
        <f>VLOOKUP(Tabela2[[#This Row],[SIEMA]],Siema2025,4,FALSE)</f>
        <v xml:space="preserve"> MG</v>
      </c>
      <c r="D319" s="106" t="str">
        <f>VLOOKUP(Tabela2[[#This Row],[SIEMA]],Siema2025,3,FALSE)</f>
        <v xml:space="preserve">Cambuí </v>
      </c>
      <c r="E319" s="106" t="s">
        <v>4216</v>
      </c>
      <c r="F319" s="106" t="s">
        <v>8564</v>
      </c>
      <c r="G319" s="106" t="s">
        <v>8565</v>
      </c>
      <c r="H319" s="106" t="s">
        <v>8566</v>
      </c>
      <c r="I319" s="104" t="s">
        <v>7114</v>
      </c>
      <c r="J319" s="105">
        <f>VLOOKUP(Tabela2[[#This Row],[SIEMA]],Siema2025,2,FALSE)</f>
        <v>45790</v>
      </c>
      <c r="K319" s="105" t="str">
        <f>VLOOKUP(Tabela2[[#This Row],[SIEMA]],Siema2025,16,FALSE)</f>
        <v>Terça</v>
      </c>
      <c r="L319" s="106" t="str">
        <f>IF(Tabela2[[#This Row],[Data]]="","Sem Informação",VLOOKUP(MONTH(Tabela2[[#This Row],[Data]]),'[1]Validação de dados'!$I$1:$J$13,2,0))</f>
        <v>Maio</v>
      </c>
      <c r="M319" s="104">
        <f>YEAR(Tabela2[[#This Row],[Data]])</f>
        <v>2025</v>
      </c>
      <c r="N319" s="105" t="str">
        <f>VLOOKUP(Tabela2[[#This Row],[SIEMA]],Siema2025,17,FALSE)</f>
        <v>Vespertino</v>
      </c>
      <c r="O319" s="105" t="str">
        <f>VLOOKUP(Tabela2[[#This Row],[SIEMA]],Siema2025,5,FALSE)</f>
        <v>Rodovia</v>
      </c>
      <c r="P319" s="104" t="str">
        <f>VLOOKUP(Tabela2[[#This Row],[SIEMA]],Siema2025,21,FALSE)</f>
        <v>Incendio em veiculo</v>
      </c>
      <c r="Q319" s="104">
        <v>1170</v>
      </c>
      <c r="R319" s="104" t="str">
        <f>VLOOKUP(Tabela2[[#This Row],[SIEMA]],Siema2025,10,FALSE)</f>
        <v/>
      </c>
      <c r="S319" s="107" t="str">
        <f>IF(Q319="","", IF(Q319="NC","", IF(Q319="NE","", IF(Q319="NA","",IFERROR(VLOOKUP(Q319,Produtos!$A$1:$C$2319,2,FALSE),"Não Cadastrado")))))</f>
        <v>ÁLCOOL ETÍLICO, ETANOL</v>
      </c>
      <c r="T319" s="104">
        <v>300</v>
      </c>
      <c r="U319" s="104" t="s">
        <v>648</v>
      </c>
      <c r="V319" s="104">
        <f>IF(Q319="","",IF(ISNUMBER(Q319)=FALSE,"Não se aplica",IFERROR(VLOOKUP(Q319,Produtos!$A$1:$C$2319,3,FALSE),"Não Cadastrado")))</f>
        <v>3</v>
      </c>
      <c r="W319" s="104">
        <v>1307</v>
      </c>
      <c r="X319" s="113" t="str">
        <f>IF(Tabela2[[#This Row],[Origem do acidente]] = "Plataforma", "PREENCHER","NA")</f>
        <v>NA</v>
      </c>
      <c r="Y319" s="107" t="str">
        <f>IF(W319="","", IF(W319="NC","", IF(W319="NE","", IF(W319="NA","",IFERROR(VLOOKUP(W319,Produtos!$A$1:$C$2319,2,FALSE),"Não Cadastrado")))))</f>
        <v>XILENOS</v>
      </c>
      <c r="Z319" s="104">
        <v>5000</v>
      </c>
      <c r="AA319" s="104" t="s">
        <v>7309</v>
      </c>
      <c r="AB319" s="104">
        <f>IF(W319="","",IF(ISNUMBER(W319)=FALSE,"Não se aplica",IFERROR(VLOOKUP(W319,Produtos!$A$1:$C$2319,3,FALSE),"Não Cadastrado")))</f>
        <v>3</v>
      </c>
      <c r="AC319" s="104">
        <v>1789</v>
      </c>
      <c r="AD319" s="108" t="str">
        <f>IF(Tabela2[[#This Row],[Origem do acidente]] = "Plataforma", "PREENCHER","NA")</f>
        <v>NA</v>
      </c>
      <c r="AE319" s="107" t="str">
        <f>IF(AC319="","", IF(AC319="NC","", IF(AC319="NE","", IF(AC319="NA","",IFERROR(VLOOKUP(AC319,Produtos!$A$1:$C$2319,2,FALSE),"Não Cadastrado")))))</f>
        <v>ÁCIDO CLORÍDRICO</v>
      </c>
      <c r="AF319" s="104">
        <v>600</v>
      </c>
      <c r="AG319" s="104" t="s">
        <v>648</v>
      </c>
      <c r="AH319" s="104">
        <f>IF(AC319="","",IF(ISNUMBER(AC319)=FALSE,"Não se aplica",IFERROR(VLOOKUP(AC319,Produtos!$A$1:$C$2319,3,FALSE),"Não Cadastrado")))</f>
        <v>8</v>
      </c>
      <c r="AI319" s="104" t="s">
        <v>8567</v>
      </c>
      <c r="AJ319" s="104" t="str">
        <f>VLOOKUP(Tabela2[[#This Row],[SIEMA]],Siema2025,26,FALSE)</f>
        <v>O CONDUTOR INFORMA QUE UM CURTO NA FIAÇÃO DOS FAROIS GEROU O PRINCIPIO DE INCENDIO</v>
      </c>
      <c r="AK319" s="107" t="s">
        <v>7112</v>
      </c>
      <c r="AL319" s="107" t="s">
        <v>7636</v>
      </c>
      <c r="AM319" s="107"/>
      <c r="AN319" s="108" t="str">
        <f>VLOOKUP(Tabela2[[#This Row],[SIEMA]],Siema2025,51,FALSE)</f>
        <v/>
      </c>
      <c r="AO319" s="108" t="str">
        <f>VLOOKUP(Tabela2[[#This Row],[SIEMA]],Siema2025,53,FALSE)</f>
        <v/>
      </c>
      <c r="AP319" s="108" t="str">
        <f>VLOOKUP(Tabela2[[#This Row],[SIEMA]],Siema2025,55,FALSE)</f>
        <v/>
      </c>
      <c r="AQ319" s="108" t="str">
        <f>VLOOKUP(Tabela2[[#This Row],[SIEMA]],Siema2025,57,FALSE)</f>
        <v/>
      </c>
      <c r="AR319" s="108" t="str">
        <f>VLOOKUP(Tabela2[[#This Row],[SIEMA]],Siema2025,59,FALSE)</f>
        <v/>
      </c>
      <c r="AS319" s="108" t="str">
        <f>VLOOKUP(Tabela2[[#This Row],[SIEMA]],Siema2025,61,FALSE)</f>
        <v/>
      </c>
      <c r="AT319" s="108" t="str">
        <f>VLOOKUP(Tabela2[[#This Row],[SIEMA]],Siema2025,63,FALSE)</f>
        <v/>
      </c>
      <c r="AU319" s="108" t="str">
        <f>VLOOKUP(Tabela2[[#This Row],[SIEMA]],Siema2025,65,FALSE)</f>
        <v>X</v>
      </c>
      <c r="AV319" s="108" t="str">
        <f>VLOOKUP(Tabela2[[#This Row],[SIEMA]],Siema2025,67,FALSE)</f>
        <v/>
      </c>
      <c r="AW319" s="108" t="str">
        <f>VLOOKUP(Tabela2[[#This Row],[SIEMA]],Siema2025,69,FALSE)</f>
        <v>X</v>
      </c>
      <c r="AX319" s="108" t="str">
        <f>VLOOKUP(Tabela2[[#This Row],[SIEMA]],Siema2025,71,FALSE)</f>
        <v/>
      </c>
      <c r="AY319" s="108" t="str">
        <f>VLOOKUP(Tabela2[[#This Row],[SIEMA]],Siema2025,73,FALSE)</f>
        <v/>
      </c>
      <c r="AZ319" s="108" t="str">
        <f>VLOOKUP(Tabela2[[#This Row],[SIEMA]],Siema2025,75,FALSE)</f>
        <v/>
      </c>
      <c r="BA319" s="108" t="str">
        <f>VLOOKUP(Tabela2[[#This Row],[SIEMA]],Siema2025,77,FALSE)</f>
        <v/>
      </c>
      <c r="BB319" s="108" t="str">
        <f>VLOOKUP(Tabela2[[#This Row],[SIEMA]],Siema2025,79,FALSE)</f>
        <v/>
      </c>
      <c r="BC319" s="108" t="str">
        <f>IF(Tabela2[[#This Row],[Outro(s) ]] = "X", "PREENCHER","NA")</f>
        <v>NA</v>
      </c>
      <c r="BD319" s="108" t="str">
        <f>VLOOKUP(Tabela2[[#This Row],[SIEMA]],Siema2025,82,FALSE)</f>
        <v/>
      </c>
      <c r="BE319" s="108" t="str">
        <f>VLOOKUP(Tabela2[[#This Row],[SIEMA]],Siema2025,81,FALSE)</f>
        <v/>
      </c>
      <c r="BF319" s="110" t="str">
        <f>VLOOKUP(Tabela2[[#This Row],[SIEMA]],Siema2025,28,FALSE)</f>
        <v>TRANPORTADORA Transalegrense Transportes</v>
      </c>
      <c r="BG319" s="110"/>
      <c r="BH319" s="111" t="str">
        <f>VLOOKUP(Tabela2[[#This Row],[SIEMA]],Siema2025,29,FALSE)</f>
        <v>07576793000130</v>
      </c>
      <c r="BI319" s="112" t="str">
        <f>VLOOKUP(Tabela2[[#This Row],[SIEMA]],Siema2025,107,FALSE)</f>
        <v>Não</v>
      </c>
      <c r="BJ319" s="107" t="s">
        <v>7099</v>
      </c>
      <c r="BK319" s="104" t="s">
        <v>2696</v>
      </c>
      <c r="BL319" s="140">
        <v>45792</v>
      </c>
      <c r="BM319" s="108">
        <f ca="1">IF(Tabela2[[#This Row],[Data de atendimento do Ibama (considerar o primeiro documento/ação)]]="",_xlfn.DAYS(TODAY(),J319),_xlfn.DAYS(Tabela2[[#This Row],[Data de atendimento do Ibama (considerar o primeiro documento/ação)]],J319))</f>
        <v>2</v>
      </c>
      <c r="BN319" s="108" t="str">
        <f>IF(Tabela2[[#This Row],[Atendido pelo Ibama ("Não" ou "Sim")]]="Não","Preencher", IF(Tabela2[[#This Row],[Atendido pelo Ibama ("Não" ou "Sim")]]="Sim","NA",""))</f>
        <v>NA</v>
      </c>
      <c r="BO319" s="114" t="s">
        <v>7100</v>
      </c>
      <c r="BP319" s="108" t="str">
        <f>IF(Tabela2[[#This Row],[Forma de atendimento (primeiro documento/ação)]]= "Outros (especificar)", "PREENCHER","NA")</f>
        <v>NA</v>
      </c>
      <c r="BQ319" s="106" t="s">
        <v>123</v>
      </c>
      <c r="BR319" s="108" t="s">
        <v>123</v>
      </c>
      <c r="BS319" s="108" t="s">
        <v>7114</v>
      </c>
      <c r="BT319" s="108" t="s">
        <v>7101</v>
      </c>
      <c r="BU319" s="108" t="s">
        <v>2696</v>
      </c>
      <c r="BV319" s="108" t="s">
        <v>2696</v>
      </c>
      <c r="BW319" s="108" t="s">
        <v>2696</v>
      </c>
      <c r="BX319" s="106" t="s">
        <v>7102</v>
      </c>
      <c r="BY319" s="140">
        <v>45868</v>
      </c>
      <c r="BZ319" s="104">
        <f>IF(Tabela2[[#This Row],[Data do documento de encerramento]]="NA","NA",IF(Tabela2[[#This Row],[Data do documento de encerramento]]="","Pendente de conclusão/ encerramento",_xlfn.DAYS(Tabela2[[#This Row],[Data do documento de encerramento]],J319)))</f>
        <v>78</v>
      </c>
      <c r="CA319" s="107" t="s">
        <v>7192</v>
      </c>
      <c r="CB319" s="107"/>
      <c r="CC319" s="107"/>
      <c r="CD319" s="107"/>
      <c r="CE319" s="107"/>
      <c r="CF319" s="107"/>
    </row>
    <row r="320" spans="1:84" ht="30.75" hidden="1">
      <c r="A320" s="169">
        <v>202551454023</v>
      </c>
      <c r="B320" s="170" t="s">
        <v>8568</v>
      </c>
      <c r="C320" s="108" t="str">
        <f>VLOOKUP(Tabela2[[#This Row],[SIEMA]],Siema2025,4,FALSE)</f>
        <v xml:space="preserve"> AL</v>
      </c>
      <c r="D320" s="106" t="str">
        <f>VLOOKUP(Tabela2[[#This Row],[SIEMA]],Siema2025,3,FALSE)</f>
        <v xml:space="preserve">Maceió </v>
      </c>
      <c r="E320" s="106" t="str">
        <f>VLOOKUP(Tabela2[[#This Row],[SIEMA]],Siema2025,20,FALSE)</f>
        <v>Rua Galba Novaes de Castro, Maceió- AL CEP 57062-590, Linha do TM-39</v>
      </c>
      <c r="F320" s="106"/>
      <c r="G320" s="106" t="s">
        <v>8569</v>
      </c>
      <c r="H320" s="106" t="s">
        <v>8570</v>
      </c>
      <c r="I320" s="104" t="s">
        <v>7223</v>
      </c>
      <c r="J320" s="105">
        <f>VLOOKUP(Tabela2[[#This Row],[SIEMA]],Siema2025,2,FALSE)</f>
        <v>45790</v>
      </c>
      <c r="K320" s="105" t="str">
        <f>VLOOKUP(Tabela2[[#This Row],[SIEMA]],Siema2025,16,FALSE)</f>
        <v>Terça</v>
      </c>
      <c r="L320" s="106" t="str">
        <f>IF(Tabela2[[#This Row],[Data]]="","Sem Informação",VLOOKUP(MONTH(Tabela2[[#This Row],[Data]]),'[1]Validação de dados'!$I$1:$J$13,2,0))</f>
        <v>Maio</v>
      </c>
      <c r="M320" s="104">
        <f>YEAR(Tabela2[[#This Row],[Data]])</f>
        <v>2025</v>
      </c>
      <c r="N320" s="105" t="str">
        <f>VLOOKUP(Tabela2[[#This Row],[SIEMA]],Siema2025,17,FALSE)</f>
        <v>Noturno</v>
      </c>
      <c r="O320" s="105" t="s">
        <v>145</v>
      </c>
      <c r="P320" s="104" t="str">
        <f>VLOOKUP(Tabela2[[#This Row],[SIEMA]],Siema2025,21,FALSE)</f>
        <v>Poço Terrestre</v>
      </c>
      <c r="Q320" s="104" t="s">
        <v>7094</v>
      </c>
      <c r="R320" s="104"/>
      <c r="S320" s="107" t="s">
        <v>255</v>
      </c>
      <c r="T320" s="104" t="str">
        <f>VLOOKUP(Tabela2[[#This Row],[SIEMA]],Siema2025,11,FALSE)</f>
        <v>0.96</v>
      </c>
      <c r="U320" s="104" t="str">
        <f>VLOOKUP(Tabela2[[#This Row],[SIEMA]],Siema2025,12,FALSE)</f>
        <v>M3</v>
      </c>
      <c r="V320" s="104" t="str">
        <f>IF(Q320="","",IF(ISNUMBER(Q320)=FALSE,"Não se aplica",IFERROR(VLOOKUP(Q320,Produtos!$A$1:$C$2319,3,FALSE),"Não Cadastrado")))</f>
        <v>Não se aplica</v>
      </c>
      <c r="W320" s="104"/>
      <c r="X320" s="113" t="str">
        <f>IF(Tabela2[[#This Row],[Origem do acidente]] = "Plataforma", "PREENCHER","NA")</f>
        <v>NA</v>
      </c>
      <c r="Y320" s="109" t="str">
        <f>IF(W320="","", IF(W320="NC","", IF(W320="NE","", IF(W320="NA","",IFERROR(VLOOKUP(W320,Produtos!$A$1:$C$2319,2,FALSE),"Não Cadastrado")))))</f>
        <v/>
      </c>
      <c r="Z320" s="104"/>
      <c r="AA320" s="104" t="str">
        <f>VLOOKUP(Tabela2[[#This Row],[SIEMA]],Siema2025,12,FALSE)</f>
        <v>M3</v>
      </c>
      <c r="AB320" s="104" t="str">
        <f>IF(W320="","",IF(ISNUMBER(W320)=FALSE,"Não se aplica",IFERROR(VLOOKUP(W320,Produtos!$A$1:$C$2319,3,FALSE),"Não Cadastrado")))</f>
        <v/>
      </c>
      <c r="AC320" s="104"/>
      <c r="AD320" s="108" t="str">
        <f>IF(Tabela2[[#This Row],[Origem do acidente]] = "Plataforma", "PREENCHER","NA")</f>
        <v>NA</v>
      </c>
      <c r="AE320" s="107" t="str">
        <f>IF(AC320="","", IF(AC320="NC","", IF(AC320="NE","", IF(AC320="NA","",IFERROR(VLOOKUP(AC320,Produtos!$A$1:$C$2319,2,FALSE),"Não Cadastrado")))))</f>
        <v/>
      </c>
      <c r="AF320" s="104"/>
      <c r="AG320" s="104"/>
      <c r="AH320" s="104" t="str">
        <f>IF(AC320="","",IF(ISNUMBER(AC320)=FALSE,"Não se aplica",IFERROR(VLOOKUP(AC320,Produtos!$A$1:$C$2319,3,FALSE),"Não Cadastrado")))</f>
        <v/>
      </c>
      <c r="AI320" s="104"/>
      <c r="AJ320" s="104" t="str">
        <f>VLOOKUP(Tabela2[[#This Row],[SIEMA]],Siema2025,26,FALSE)</f>
        <v>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v>
      </c>
      <c r="AK320" s="107" t="s">
        <v>7112</v>
      </c>
      <c r="AL320" s="107"/>
      <c r="AM320" s="107"/>
      <c r="AN320" s="108" t="str">
        <f>VLOOKUP(Tabela2[[#This Row],[SIEMA]],Siema2025,51,FALSE)</f>
        <v/>
      </c>
      <c r="AO320" s="108" t="str">
        <f>VLOOKUP(Tabela2[[#This Row],[SIEMA]],Siema2025,53,FALSE)</f>
        <v/>
      </c>
      <c r="AP320" s="108" t="str">
        <f>VLOOKUP(Tabela2[[#This Row],[SIEMA]],Siema2025,55,FALSE)</f>
        <v/>
      </c>
      <c r="AQ320" s="108" t="str">
        <f>VLOOKUP(Tabela2[[#This Row],[SIEMA]],Siema2025,57,FALSE)</f>
        <v/>
      </c>
      <c r="AR320" s="108" t="str">
        <f>VLOOKUP(Tabela2[[#This Row],[SIEMA]],Siema2025,59,FALSE)</f>
        <v/>
      </c>
      <c r="AS320" s="108" t="str">
        <f>VLOOKUP(Tabela2[[#This Row],[SIEMA]],Siema2025,61,FALSE)</f>
        <v/>
      </c>
      <c r="AT320" s="108" t="str">
        <f>VLOOKUP(Tabela2[[#This Row],[SIEMA]],Siema2025,63,FALSE)</f>
        <v/>
      </c>
      <c r="AU320" s="108" t="str">
        <f>VLOOKUP(Tabela2[[#This Row],[SIEMA]],Siema2025,65,FALSE)</f>
        <v>X</v>
      </c>
      <c r="AV320" s="108" t="str">
        <f>VLOOKUP(Tabela2[[#This Row],[SIEMA]],Siema2025,67,FALSE)</f>
        <v/>
      </c>
      <c r="AW320" s="108" t="str">
        <f>VLOOKUP(Tabela2[[#This Row],[SIEMA]],Siema2025,69,FALSE)</f>
        <v/>
      </c>
      <c r="AX320" s="108" t="str">
        <f>VLOOKUP(Tabela2[[#This Row],[SIEMA]],Siema2025,71,FALSE)</f>
        <v/>
      </c>
      <c r="AY320" s="108" t="str">
        <f>VLOOKUP(Tabela2[[#This Row],[SIEMA]],Siema2025,73,FALSE)</f>
        <v/>
      </c>
      <c r="AZ320" s="108" t="str">
        <f>VLOOKUP(Tabela2[[#This Row],[SIEMA]],Siema2025,75,FALSE)</f>
        <v/>
      </c>
      <c r="BA320" s="108" t="str">
        <f>VLOOKUP(Tabela2[[#This Row],[SIEMA]],Siema2025,77,FALSE)</f>
        <v/>
      </c>
      <c r="BB320" s="108" t="str">
        <f>VLOOKUP(Tabela2[[#This Row],[SIEMA]],Siema2025,79,FALSE)</f>
        <v/>
      </c>
      <c r="BC320" s="108" t="str">
        <f>IF(Tabela2[[#This Row],[Outro(s) ]] = "X", "PREENCHER","NA")</f>
        <v>NA</v>
      </c>
      <c r="BD320" s="108" t="str">
        <f>VLOOKUP(Tabela2[[#This Row],[SIEMA]],Siema2025,82,FALSE)</f>
        <v/>
      </c>
      <c r="BE320" s="108" t="str">
        <f>VLOOKUP(Tabela2[[#This Row],[SIEMA]],Siema2025,81,FALSE)</f>
        <v/>
      </c>
      <c r="BF320" s="110" t="str">
        <f>VLOOKUP(Tabela2[[#This Row],[SIEMA]],Siema2025,28,FALSE)</f>
        <v>PETROSYNERGY LTDA.</v>
      </c>
      <c r="BG320" s="110"/>
      <c r="BH320" s="111" t="str">
        <f>VLOOKUP(Tabela2[[#This Row],[SIEMA]],Siema2025,29,FALSE)</f>
        <v>03951809000197</v>
      </c>
      <c r="BI320" s="112" t="str">
        <f>VLOOKUP(Tabela2[[#This Row],[SIEMA]],Siema2025,107,FALSE)</f>
        <v>Não</v>
      </c>
      <c r="BJ320" s="107" t="s">
        <v>7113</v>
      </c>
      <c r="BK320" s="104" t="s">
        <v>2696</v>
      </c>
      <c r="BL320" s="36">
        <v>45799</v>
      </c>
      <c r="BM320" s="108">
        <f ca="1">IF(Tabela2[[#This Row],[Data de atendimento do Ibama (considerar o primeiro documento/ação)]]="",_xlfn.DAYS(TODAY(),J320),_xlfn.DAYS(Tabela2[[#This Row],[Data de atendimento do Ibama (considerar o primeiro documento/ação)]],J320))</f>
        <v>9</v>
      </c>
      <c r="BN320" s="108" t="str">
        <f>IF(Tabela2[[#This Row],[Atendido pelo Ibama ("Não" ou "Sim")]]="Não","Preencher", IF(Tabela2[[#This Row],[Atendido pelo Ibama ("Não" ou "Sim")]]="Sim","NA",""))</f>
        <v>NA</v>
      </c>
      <c r="BO320" s="114" t="s">
        <v>7100</v>
      </c>
      <c r="BP320" s="108" t="str">
        <f>IF(Tabela2[[#This Row],[Forma de atendimento (primeiro documento/ação)]]= "Outros (especificar)", "PREENCHER","NA")</f>
        <v>NA</v>
      </c>
      <c r="BQ320" s="106" t="s">
        <v>123</v>
      </c>
      <c r="BR320" s="108" t="str">
        <f>IF(Tabela2[[#This Row],[Equipe do Ibama foi a campo? Houve sobrevoo do Poseidon?]] = "Sim", "PREENCHER","NA")</f>
        <v>NA</v>
      </c>
      <c r="BS320" s="108" t="s">
        <v>7114</v>
      </c>
      <c r="BT320" s="108" t="s">
        <v>7126</v>
      </c>
      <c r="BU320" s="108" t="s">
        <v>123</v>
      </c>
      <c r="BV320" s="108" t="s">
        <v>123</v>
      </c>
      <c r="BW320" s="108" t="s">
        <v>123</v>
      </c>
      <c r="BX320" s="106"/>
      <c r="BY320" s="106"/>
      <c r="BZ320" s="104" t="str">
        <f>IF(Tabela2[[#This Row],[Data do documento de encerramento]]="NA","NA",IF(Tabela2[[#This Row],[Data do documento de encerramento]]="","Pendente de conclusão/ encerramento",_xlfn.DAYS(Tabela2[[#This Row],[Data do documento de encerramento]],J320)))</f>
        <v>Pendente de conclusão/ encerramento</v>
      </c>
      <c r="CA320" s="107"/>
      <c r="CB320" s="107"/>
      <c r="CC320" s="129"/>
      <c r="CD320" s="107"/>
      <c r="CE320" s="107"/>
      <c r="CF320" s="107"/>
    </row>
    <row r="321" spans="1:84" ht="60.75" hidden="1">
      <c r="A321" s="169">
        <v>202551461225</v>
      </c>
      <c r="B321" s="170" t="s">
        <v>8571</v>
      </c>
      <c r="C321" s="108" t="str">
        <f>VLOOKUP(Tabela2[[#This Row],[SIEMA]],Siema2025,4,FALSE)</f>
        <v xml:space="preserve"> BA</v>
      </c>
      <c r="D321" s="106" t="str">
        <f>VLOOKUP(Tabela2[[#This Row],[SIEMA]],Siema2025,3,FALSE)</f>
        <v xml:space="preserve">Santaluz </v>
      </c>
      <c r="E321" s="106" t="str">
        <f>VLOOKUP(Tabela2[[#This Row],[SIEMA]],Siema2025,20,FALSE)</f>
        <v>Rua Duque de Caxias N° 201</v>
      </c>
      <c r="F321" s="106"/>
      <c r="G321" s="106" t="s">
        <v>8572</v>
      </c>
      <c r="H321" s="106" t="s">
        <v>8573</v>
      </c>
      <c r="I321" s="104" t="s">
        <v>7114</v>
      </c>
      <c r="J321" s="105">
        <f>VLOOKUP(Tabela2[[#This Row],[SIEMA]],Siema2025,2,FALSE)</f>
        <v>45791</v>
      </c>
      <c r="K321" s="105" t="str">
        <f>VLOOKUP(Tabela2[[#This Row],[SIEMA]],Siema2025,16,FALSE)</f>
        <v>Quarta</v>
      </c>
      <c r="L321" s="106" t="str">
        <f>IF(Tabela2[[#This Row],[Data]]="","Sem Informação",VLOOKUP(MONTH(Tabela2[[#This Row],[Data]]),'[1]Validação de dados'!$I$1:$J$13,2,0))</f>
        <v>Maio</v>
      </c>
      <c r="M321" s="104">
        <f>YEAR(Tabela2[[#This Row],[Data]])</f>
        <v>2025</v>
      </c>
      <c r="N321" s="105" t="str">
        <f>VLOOKUP(Tabela2[[#This Row],[SIEMA]],Siema2025,17,FALSE)</f>
        <v>Vespertino</v>
      </c>
      <c r="O321" s="105" t="str">
        <f>VLOOKUP(Tabela2[[#This Row],[SIEMA]],Siema2025,5,FALSE)</f>
        <v>Ferrovia</v>
      </c>
      <c r="P321" s="104" t="str">
        <f>VLOOKUP(Tabela2[[#This Row],[SIEMA]],Siema2025,21,FALSE)</f>
        <v>Em 14/05/2025 às 12:36 no Corredor Minas Bahia da Ferrovia Centro Atlântica, no município de Santa Luz/BH, a área de Meio Ambiente foi informada de um vazamento de óleo de uma locomotiva do cargueiro C379, devido a rompimento do tubo de óleo de alimentação do motor.</v>
      </c>
      <c r="Q321" s="104">
        <v>1202</v>
      </c>
      <c r="R321" s="104" t="s">
        <v>7127</v>
      </c>
      <c r="S321" s="107" t="s">
        <v>3060</v>
      </c>
      <c r="T321" s="104">
        <v>215</v>
      </c>
      <c r="U321" s="104" t="s">
        <v>648</v>
      </c>
      <c r="V321" s="104">
        <f>IF(Q321="","",IF(ISNUMBER(Q321)=FALSE,"Não se aplica",IFERROR(VLOOKUP(Q321,Produtos!$A$1:$C$2319,3,FALSE),"Não Cadastrado")))</f>
        <v>3</v>
      </c>
      <c r="W321" s="104" t="str">
        <f>VLOOKUP(Tabela2[[#This Row],[SIEMA]],Siema2025,10,FALSE)</f>
        <v/>
      </c>
      <c r="X321" s="113"/>
      <c r="Y321" s="109" t="str">
        <f>IF(W321="","", IF(W321="NC","", IF(W321="NE","", IF(W321="NA","",IFERROR(VLOOKUP(W321,Produtos!$A$1:$C$2319,2,FALSE),"Não Cadastrado")))))</f>
        <v/>
      </c>
      <c r="Z321" s="104" t="str">
        <f>VLOOKUP(Tabela2[[#This Row],[SIEMA]],Siema2025,11,FALSE)</f>
        <v xml:space="preserve"> </v>
      </c>
      <c r="AA321" s="104" t="str">
        <f>VLOOKUP(Tabela2[[#This Row],[SIEMA]],Siema2025,12,FALSE)</f>
        <v xml:space="preserve"> </v>
      </c>
      <c r="AB321" s="104" t="str">
        <f>IF(W321="","",IF(ISNUMBER(W321)=FALSE,"Não se aplica",IFERROR(VLOOKUP(W321,Produtos!$A$1:$C$2319,3,FALSE),"Não Cadastrado")))</f>
        <v/>
      </c>
      <c r="AC321" s="104"/>
      <c r="AD321" s="108"/>
      <c r="AE321" s="107" t="str">
        <f>IF(AC321="","", IF(AC321="NC","", IF(AC321="NE","", IF(AC321="NA","",IFERROR(VLOOKUP(AC321,Produtos!$A$1:$C$2319,2,FALSE),"Não Cadastrado")))))</f>
        <v/>
      </c>
      <c r="AF321" s="104"/>
      <c r="AG321" s="104"/>
      <c r="AH321" s="104" t="str">
        <f>IF(AC321="","",IF(ISNUMBER(AC321)=FALSE,"Não se aplica",IFERROR(VLOOKUP(AC321,Produtos!$A$1:$C$2319,3,FALSE),"Não Cadastrado")))</f>
        <v/>
      </c>
      <c r="AI321" s="104"/>
      <c r="AJ321" s="104" t="str">
        <f>VLOOKUP(Tabela2[[#This Row],[SIEMA]],Siema2025,26,FALSE)</f>
        <v/>
      </c>
      <c r="AK321" s="107" t="s">
        <v>7112</v>
      </c>
      <c r="AL321" s="107"/>
      <c r="AM321" s="107"/>
      <c r="AN321" s="108" t="str">
        <f>VLOOKUP(Tabela2[[#This Row],[SIEMA]],Siema2025,51,FALSE)</f>
        <v/>
      </c>
      <c r="AO321" s="108" t="str">
        <f>VLOOKUP(Tabela2[[#This Row],[SIEMA]],Siema2025,53,FALSE)</f>
        <v/>
      </c>
      <c r="AP321" s="108" t="str">
        <f>VLOOKUP(Tabela2[[#This Row],[SIEMA]],Siema2025,55,FALSE)</f>
        <v/>
      </c>
      <c r="AQ321" s="108" t="str">
        <f>VLOOKUP(Tabela2[[#This Row],[SIEMA]],Siema2025,57,FALSE)</f>
        <v/>
      </c>
      <c r="AR321" s="108" t="str">
        <f>VLOOKUP(Tabela2[[#This Row],[SIEMA]],Siema2025,59,FALSE)</f>
        <v>X</v>
      </c>
      <c r="AS321" s="108" t="str">
        <f>VLOOKUP(Tabela2[[#This Row],[SIEMA]],Siema2025,61,FALSE)</f>
        <v/>
      </c>
      <c r="AT321" s="108" t="str">
        <f>VLOOKUP(Tabela2[[#This Row],[SIEMA]],Siema2025,63,FALSE)</f>
        <v/>
      </c>
      <c r="AU321" s="108" t="str">
        <f>VLOOKUP(Tabela2[[#This Row],[SIEMA]],Siema2025,65,FALSE)</f>
        <v>X</v>
      </c>
      <c r="AV321" s="108" t="str">
        <f>VLOOKUP(Tabela2[[#This Row],[SIEMA]],Siema2025,67,FALSE)</f>
        <v/>
      </c>
      <c r="AW321" s="108" t="str">
        <f>VLOOKUP(Tabela2[[#This Row],[SIEMA]],Siema2025,69,FALSE)</f>
        <v/>
      </c>
      <c r="AX321" s="108" t="str">
        <f>VLOOKUP(Tabela2[[#This Row],[SIEMA]],Siema2025,71,FALSE)</f>
        <v/>
      </c>
      <c r="AY321" s="108" t="str">
        <f>VLOOKUP(Tabela2[[#This Row],[SIEMA]],Siema2025,73,FALSE)</f>
        <v/>
      </c>
      <c r="AZ321" s="108" t="str">
        <f>VLOOKUP(Tabela2[[#This Row],[SIEMA]],Siema2025,75,FALSE)</f>
        <v/>
      </c>
      <c r="BA321" s="108" t="str">
        <f>VLOOKUP(Tabela2[[#This Row],[SIEMA]],Siema2025,77,FALSE)</f>
        <v/>
      </c>
      <c r="BB321" s="108" t="str">
        <f>VLOOKUP(Tabela2[[#This Row],[SIEMA]],Siema2025,79,FALSE)</f>
        <v/>
      </c>
      <c r="BC321" s="108" t="str">
        <f>IF(Tabela2[[#This Row],[Outro(s) ]] = "X", "PREENCHER","NA")</f>
        <v>NA</v>
      </c>
      <c r="BD321" s="108" t="str">
        <f>VLOOKUP(Tabela2[[#This Row],[SIEMA]],Siema2025,82,FALSE)</f>
        <v/>
      </c>
      <c r="BE321" s="108" t="str">
        <f>VLOOKUP(Tabela2[[#This Row],[SIEMA]],Siema2025,81,FALSE)</f>
        <v/>
      </c>
      <c r="BF321" s="110" t="s">
        <v>7176</v>
      </c>
      <c r="BG321" s="110" t="s">
        <v>7177</v>
      </c>
      <c r="BH321" s="111" t="str">
        <f>VLOOKUP(Tabela2[[#This Row],[SIEMA]],Siema2025,29,FALSE)</f>
        <v>00924429000175</v>
      </c>
      <c r="BI321" s="112" t="str">
        <f>VLOOKUP(Tabela2[[#This Row],[SIEMA]],Siema2025,107,FALSE)</f>
        <v>Não</v>
      </c>
      <c r="BJ321" s="107" t="s">
        <v>7099</v>
      </c>
      <c r="BK321" s="104" t="s">
        <v>2696</v>
      </c>
      <c r="BL321" s="140">
        <v>45796</v>
      </c>
      <c r="BM321" s="108">
        <f ca="1">IF(Tabela2[[#This Row],[Data de atendimento do Ibama (considerar o primeiro documento/ação)]]="",_xlfn.DAYS(TODAY(),J321),_xlfn.DAYS(Tabela2[[#This Row],[Data de atendimento do Ibama (considerar o primeiro documento/ação)]],J321))</f>
        <v>5</v>
      </c>
      <c r="BN321" s="108" t="str">
        <f>IF(Tabela2[[#This Row],[Atendido pelo Ibama ("Não" ou "Sim")]]="Não","Preencher", IF(Tabela2[[#This Row],[Atendido pelo Ibama ("Não" ou "Sim")]]="Sim","NA",""))</f>
        <v>NA</v>
      </c>
      <c r="BO321" s="114" t="s">
        <v>7138</v>
      </c>
      <c r="BP321" s="108" t="str">
        <f>IF(Tabela2[[#This Row],[Forma de atendimento (primeiro documento/ação)]]= "Outros (especificar)", "PREENCHER","NA")</f>
        <v>NA</v>
      </c>
      <c r="BQ321" s="106" t="s">
        <v>123</v>
      </c>
      <c r="BR321" s="108" t="str">
        <f>IF(Tabela2[[#This Row],[Equipe do Ibama foi a campo? Houve sobrevoo do Poseidon?]] = "Sim", "PREENCHER","NA")</f>
        <v>NA</v>
      </c>
      <c r="BS321" s="108" t="str">
        <f>IF(Tabela2[[#This Row],[Se sim, foi emitida Ordem de Emergência? (informações vinculada à coluna CK)]] = "Sim", "PREENCHER","NA")</f>
        <v>NA</v>
      </c>
      <c r="BT321" s="108" t="str">
        <f>IF(Tabela2[[#This Row],[Foi elaborado Relatório de Vistoria pelo Ibama? (informações vinculada à coluna CK)]] = "Sim", "PREENCHER","NA")</f>
        <v>NA</v>
      </c>
      <c r="BU321" s="108" t="str">
        <f>IF(Tabela2[[#This Row],[Houve envio de Informações Pós-acidente (preencher "não se aplica" quando de competência estadual/municipal)]] = "Sim", "PREENCHER","NA")</f>
        <v>NA</v>
      </c>
      <c r="BV321" s="108" t="str">
        <f>IF(Tabela2[[#This Row],[Houve avaliação das informações pós-acidente solicitadas/enviadas?]] = "Sim", "PREENCHER","NA")</f>
        <v>NA</v>
      </c>
      <c r="BW321" s="108" t="str">
        <f>IF(Tabela2[[#This Row],[O Ibama aguarda resposta da empresa/OEMA, etc?]] = "Sim", "PREENCHER","NA")</f>
        <v>NA</v>
      </c>
      <c r="BX321" s="106"/>
      <c r="BY321" s="106"/>
      <c r="BZ321" s="104" t="str">
        <f>IF(Tabela2[[#This Row],[Data do documento de encerramento]]="NA","NA",IF(Tabela2[[#This Row],[Data do documento de encerramento]]="","Pendente de conclusão/ encerramento",_xlfn.DAYS(Tabela2[[#This Row],[Data do documento de encerramento]],J321)))</f>
        <v>Pendente de conclusão/ encerramento</v>
      </c>
      <c r="CA321" s="107"/>
      <c r="CB321" s="107"/>
      <c r="CC321" s="130"/>
      <c r="CD321" s="107"/>
      <c r="CE321" s="107"/>
      <c r="CF321" s="107"/>
    </row>
    <row r="322" spans="1:84" ht="30.75" hidden="1">
      <c r="A322" s="169">
        <v>202551628813</v>
      </c>
      <c r="B322" s="170" t="s">
        <v>8574</v>
      </c>
      <c r="C322" s="108" t="str">
        <f>VLOOKUP(Tabela2[[#This Row],[SIEMA]],Siema2025,4,FALSE)</f>
        <v xml:space="preserve"> AL</v>
      </c>
      <c r="D322" s="106" t="str">
        <f>VLOOKUP(Tabela2[[#This Row],[SIEMA]],Siema2025,3,FALSE)</f>
        <v xml:space="preserve">Maceió </v>
      </c>
      <c r="E322" s="106" t="str">
        <f>VLOOKUP(Tabela2[[#This Row],[SIEMA]],Siema2025,20,FALSE)</f>
        <v>Avenida Durval de Goes Monteiro, Maceió - AL, TM-15</v>
      </c>
      <c r="F322" s="106"/>
      <c r="G322" s="106" t="s">
        <v>8575</v>
      </c>
      <c r="H322" s="106" t="s">
        <v>8576</v>
      </c>
      <c r="I322" s="104" t="s">
        <v>7223</v>
      </c>
      <c r="J322" s="105">
        <f>VLOOKUP(Tabela2[[#This Row],[SIEMA]],Siema2025,2,FALSE)</f>
        <v>45792</v>
      </c>
      <c r="K322" s="105" t="str">
        <f>VLOOKUP(Tabela2[[#This Row],[SIEMA]],Siema2025,16,FALSE)</f>
        <v>Quinta</v>
      </c>
      <c r="L322" s="106" t="str">
        <f>IF(Tabela2[[#This Row],[Data]]="","Sem Informação",VLOOKUP(MONTH(Tabela2[[#This Row],[Data]]),'[1]Validação de dados'!$I$1:$J$13,2,0))</f>
        <v>Maio</v>
      </c>
      <c r="M322" s="104">
        <f>YEAR(Tabela2[[#This Row],[Data]])</f>
        <v>2025</v>
      </c>
      <c r="N322" s="105" t="str">
        <f>VLOOKUP(Tabela2[[#This Row],[SIEMA]],Siema2025,17,FALSE)</f>
        <v>Vespertino</v>
      </c>
      <c r="O322" s="105" t="s">
        <v>145</v>
      </c>
      <c r="P322" s="104" t="str">
        <f>VLOOKUP(Tabela2[[#This Row],[SIEMA]],Siema2025,21,FALSE)</f>
        <v>Poço Terrestre</v>
      </c>
      <c r="Q322" s="104">
        <v>1267</v>
      </c>
      <c r="R322" s="104" t="str">
        <f>VLOOKUP(Tabela2[[#This Row],[SIEMA]],Siema2025,10,FALSE)</f>
        <v/>
      </c>
      <c r="S322" s="107" t="str">
        <f>IF(Q322="","", IF(Q322="NC","", IF(Q322="NE","", IF(Q322="NA","",IFERROR(VLOOKUP(Q322,Produtos!$A$1:$C$2319,2,FALSE),"Não Cadastrado")))))</f>
        <v>PETRÓLEO CRU</v>
      </c>
      <c r="T322" s="104" t="s">
        <v>3201</v>
      </c>
      <c r="U322" s="104" t="str">
        <f>VLOOKUP(Tabela2[[#This Row],[SIEMA]],Siema2025,12,FALSE)</f>
        <v xml:space="preserve"> </v>
      </c>
      <c r="V322" s="104">
        <f>IF(Q322="","",IF(ISNUMBER(Q322)=FALSE,"Não se aplica",IFERROR(VLOOKUP(Q322,Produtos!$A$1:$C$2319,3,FALSE),"Não Cadastrado")))</f>
        <v>3</v>
      </c>
      <c r="W322" s="104" t="str">
        <f>VLOOKUP(Tabela2[[#This Row],[SIEMA]],Siema2025,10,FALSE)</f>
        <v/>
      </c>
      <c r="X322" s="113" t="str">
        <f>IF(Tabela2[[#This Row],[Origem do acidente]] = "Plataforma", "PREENCHER","NA")</f>
        <v>NA</v>
      </c>
      <c r="Y322" s="109" t="str">
        <f>IF(W322="","", IF(W322="NC","", IF(W322="NE","", IF(W322="NA","",IFERROR(VLOOKUP(W322,Produtos!$A$1:$C$2319,2,FALSE),"Não Cadastrado")))))</f>
        <v/>
      </c>
      <c r="Z322" s="104" t="str">
        <f>VLOOKUP(Tabela2[[#This Row],[SIEMA]],Siema2025,11,FALSE)</f>
        <v xml:space="preserve"> </v>
      </c>
      <c r="AA322" s="104" t="str">
        <f>VLOOKUP(Tabela2[[#This Row],[SIEMA]],Siema2025,12,FALSE)</f>
        <v xml:space="preserve"> </v>
      </c>
      <c r="AB322" s="104" t="str">
        <f>IF(W322="","",IF(ISNUMBER(W322)=FALSE,"Não se aplica",IFERROR(VLOOKUP(W322,Produtos!$A$1:$C$2319,3,FALSE),"Não Cadastrado")))</f>
        <v/>
      </c>
      <c r="AC322" s="104"/>
      <c r="AD322" s="108" t="str">
        <f>IF(Tabela2[[#This Row],[Origem do acidente]] = "Plataforma", "PREENCHER","NA")</f>
        <v>NA</v>
      </c>
      <c r="AE322" s="107" t="str">
        <f>IF(AC322="","", IF(AC322="NC","", IF(AC322="NE","", IF(AC322="NA","",IFERROR(VLOOKUP(AC322,Produtos!$A$1:$C$2319,2,FALSE),"Não Cadastrado")))))</f>
        <v/>
      </c>
      <c r="AF322" s="104"/>
      <c r="AG322" s="104"/>
      <c r="AH322" s="104" t="str">
        <f>IF(AC322="","",IF(ISNUMBER(AC322)=FALSE,"Não se aplica",IFERROR(VLOOKUP(AC322,Produtos!$A$1:$C$2319,3,FALSE),"Não Cadastrado")))</f>
        <v/>
      </c>
      <c r="AI322" s="104"/>
      <c r="AJ322" s="104" t="str">
        <f>VLOOKUP(Tabela2[[#This Row],[SIEMA]],Siema2025,26,FALSE)</f>
        <v>O operador esqueceu a válvula fechada.</v>
      </c>
      <c r="AK322" s="107" t="s">
        <v>7190</v>
      </c>
      <c r="AL322" s="107"/>
      <c r="AM322" s="107"/>
      <c r="AN322" s="108" t="str">
        <f>VLOOKUP(Tabela2[[#This Row],[SIEMA]],Siema2025,51,FALSE)</f>
        <v/>
      </c>
      <c r="AO322" s="108" t="str">
        <f>VLOOKUP(Tabela2[[#This Row],[SIEMA]],Siema2025,53,FALSE)</f>
        <v/>
      </c>
      <c r="AP322" s="108" t="str">
        <f>VLOOKUP(Tabela2[[#This Row],[SIEMA]],Siema2025,55,FALSE)</f>
        <v/>
      </c>
      <c r="AQ322" s="108" t="str">
        <f>VLOOKUP(Tabela2[[#This Row],[SIEMA]],Siema2025,57,FALSE)</f>
        <v/>
      </c>
      <c r="AR322" s="108" t="str">
        <f>VLOOKUP(Tabela2[[#This Row],[SIEMA]],Siema2025,59,FALSE)</f>
        <v/>
      </c>
      <c r="AS322" s="108" t="str">
        <f>VLOOKUP(Tabela2[[#This Row],[SIEMA]],Siema2025,61,FALSE)</f>
        <v/>
      </c>
      <c r="AT322" s="108" t="str">
        <f>VLOOKUP(Tabela2[[#This Row],[SIEMA]],Siema2025,63,FALSE)</f>
        <v/>
      </c>
      <c r="AU322" s="108" t="str">
        <f>VLOOKUP(Tabela2[[#This Row],[SIEMA]],Siema2025,65,FALSE)</f>
        <v>X</v>
      </c>
      <c r="AV322" s="108" t="str">
        <f>VLOOKUP(Tabela2[[#This Row],[SIEMA]],Siema2025,67,FALSE)</f>
        <v/>
      </c>
      <c r="AW322" s="108" t="str">
        <f>VLOOKUP(Tabela2[[#This Row],[SIEMA]],Siema2025,69,FALSE)</f>
        <v/>
      </c>
      <c r="AX322" s="108" t="str">
        <f>VLOOKUP(Tabela2[[#This Row],[SIEMA]],Siema2025,71,FALSE)</f>
        <v/>
      </c>
      <c r="AY322" s="108" t="str">
        <f>VLOOKUP(Tabela2[[#This Row],[SIEMA]],Siema2025,73,FALSE)</f>
        <v/>
      </c>
      <c r="AZ322" s="108" t="str">
        <f>VLOOKUP(Tabela2[[#This Row],[SIEMA]],Siema2025,75,FALSE)</f>
        <v/>
      </c>
      <c r="BA322" s="108" t="str">
        <f>VLOOKUP(Tabela2[[#This Row],[SIEMA]],Siema2025,77,FALSE)</f>
        <v/>
      </c>
      <c r="BB322" s="108" t="str">
        <f>VLOOKUP(Tabela2[[#This Row],[SIEMA]],Siema2025,79,FALSE)</f>
        <v/>
      </c>
      <c r="BC322" s="108" t="str">
        <f>IF(Tabela2[[#This Row],[Outro(s) ]] = "X", "PREENCHER","NA")</f>
        <v>NA</v>
      </c>
      <c r="BD322" s="108" t="str">
        <f>VLOOKUP(Tabela2[[#This Row],[SIEMA]],Siema2025,82,FALSE)</f>
        <v/>
      </c>
      <c r="BE322" s="108" t="str">
        <f>VLOOKUP(Tabela2[[#This Row],[SIEMA]],Siema2025,81,FALSE)</f>
        <v/>
      </c>
      <c r="BF322" s="110" t="str">
        <f>VLOOKUP(Tabela2[[#This Row],[SIEMA]],Siema2025,28,FALSE)</f>
        <v>PETROSYNERGY LTDA.</v>
      </c>
      <c r="BG322" s="110"/>
      <c r="BH322" s="111" t="str">
        <f>VLOOKUP(Tabela2[[#This Row],[SIEMA]],Siema2025,29,FALSE)</f>
        <v>03951809000197</v>
      </c>
      <c r="BI322" s="112" t="str">
        <f>VLOOKUP(Tabela2[[#This Row],[SIEMA]],Siema2025,107,FALSE)</f>
        <v>Não</v>
      </c>
      <c r="BJ322" s="107" t="s">
        <v>7113</v>
      </c>
      <c r="BK322" s="104" t="s">
        <v>2696</v>
      </c>
      <c r="BL322" s="36">
        <v>45799</v>
      </c>
      <c r="BM322" s="108">
        <f ca="1">IF(Tabela2[[#This Row],[Data de atendimento do Ibama (considerar o primeiro documento/ação)]]="",_xlfn.DAYS(TODAY(),J322),_xlfn.DAYS(Tabela2[[#This Row],[Data de atendimento do Ibama (considerar o primeiro documento/ação)]],J322))</f>
        <v>7</v>
      </c>
      <c r="BN322" s="108" t="str">
        <f>IF(Tabela2[[#This Row],[Atendido pelo Ibama ("Não" ou "Sim")]]="Não","Preencher", IF(Tabela2[[#This Row],[Atendido pelo Ibama ("Não" ou "Sim")]]="Sim","NA",""))</f>
        <v>NA</v>
      </c>
      <c r="BO322" s="114" t="s">
        <v>7100</v>
      </c>
      <c r="BP322" s="108" t="str">
        <f>IF(Tabela2[[#This Row],[Forma de atendimento (primeiro documento/ação)]]= "Outros (especificar)", "PREENCHER","NA")</f>
        <v>NA</v>
      </c>
      <c r="BQ322" s="106" t="s">
        <v>123</v>
      </c>
      <c r="BR322" s="108" t="str">
        <f>IF(Tabela2[[#This Row],[Equipe do Ibama foi a campo? Houve sobrevoo do Poseidon?]] = "Sim", "PREENCHER","NA")</f>
        <v>NA</v>
      </c>
      <c r="BS322" s="108" t="s">
        <v>7114</v>
      </c>
      <c r="BT322" s="108" t="s">
        <v>7126</v>
      </c>
      <c r="BU322" s="108" t="s">
        <v>123</v>
      </c>
      <c r="BV322" s="108" t="s">
        <v>123</v>
      </c>
      <c r="BW322" s="108" t="s">
        <v>123</v>
      </c>
      <c r="BX322" s="106"/>
      <c r="BY322" s="106"/>
      <c r="BZ322" s="104" t="str">
        <f>IF(Tabela2[[#This Row],[Data do documento de encerramento]]="NA","NA",IF(Tabela2[[#This Row],[Data do documento de encerramento]]="","Pendente de conclusão/ encerramento",_xlfn.DAYS(Tabela2[[#This Row],[Data do documento de encerramento]],J322)))</f>
        <v>Pendente de conclusão/ encerramento</v>
      </c>
      <c r="CA322" s="107"/>
      <c r="CB322" s="107"/>
      <c r="CC322" s="104"/>
      <c r="CD322" s="107"/>
      <c r="CE322" s="107"/>
      <c r="CF322" s="107"/>
    </row>
    <row r="323" spans="1:84" ht="60.75" hidden="1">
      <c r="A323" s="169">
        <v>202551646817</v>
      </c>
      <c r="B323" s="170" t="s">
        <v>8577</v>
      </c>
      <c r="C323" s="108" t="str">
        <f>VLOOKUP(Tabela2[[#This Row],[SIEMA]],Siema2025,4,FALSE)</f>
        <v xml:space="preserve"> GO</v>
      </c>
      <c r="D323" s="106" t="str">
        <f>VLOOKUP(Tabela2[[#This Row],[SIEMA]],Siema2025,3,FALSE)</f>
        <v xml:space="preserve">Goiânia </v>
      </c>
      <c r="E323" s="106" t="s">
        <v>7392</v>
      </c>
      <c r="F323" s="106" t="s">
        <v>8578</v>
      </c>
      <c r="G323" s="106" t="s">
        <v>8579</v>
      </c>
      <c r="H323" s="106" t="s">
        <v>8580</v>
      </c>
      <c r="I323" s="104" t="s">
        <v>7114</v>
      </c>
      <c r="J323" s="105">
        <f>VLOOKUP(Tabela2[[#This Row],[SIEMA]],Siema2025,2,FALSE)</f>
        <v>45792</v>
      </c>
      <c r="K323" s="105" t="str">
        <f>VLOOKUP(Tabela2[[#This Row],[SIEMA]],Siema2025,16,FALSE)</f>
        <v>Quinta</v>
      </c>
      <c r="L323" s="106" t="str">
        <f>IF(Tabela2[[#This Row],[Data]]="","Sem Informação",VLOOKUP(MONTH(Tabela2[[#This Row],[Data]]),'[1]Validação de dados'!$I$1:$J$13,2,0))</f>
        <v>Maio</v>
      </c>
      <c r="M323" s="104">
        <f>YEAR(Tabela2[[#This Row],[Data]])</f>
        <v>2025</v>
      </c>
      <c r="N323" s="105" t="str">
        <f>VLOOKUP(Tabela2[[#This Row],[SIEMA]],Siema2025,17,FALSE)</f>
        <v>Vespertino</v>
      </c>
      <c r="O323" s="105" t="str">
        <f>VLOOKUP(Tabela2[[#This Row],[SIEMA]],Siema2025,5,FALSE)</f>
        <v>Rodovia</v>
      </c>
      <c r="P323" s="104" t="str">
        <f>VLOOKUP(Tabela2[[#This Row],[SIEMA]],Siema2025,21,FALSE)</f>
        <v/>
      </c>
      <c r="Q323" s="104">
        <v>1075</v>
      </c>
      <c r="R323" s="104" t="s">
        <v>8581</v>
      </c>
      <c r="S323" s="107" t="str">
        <f>IF(Q323="","", IF(Q323="NC","", IF(Q323="NE","", IF(Q323="NA","",IFERROR(VLOOKUP(Q323,Produtos!$A$1:$C$2319,2,FALSE),"Não Cadastrado")))))</f>
        <v>GÁS(ES) DE PETRÓLEO, LIQUEFEITO(S) ou GAS(ES) LIQUEFEITO(S) DE PETRÓLEO ou GLP</v>
      </c>
      <c r="T323" s="104" t="str">
        <f>VLOOKUP(Tabela2[[#This Row],[SIEMA]],Siema2025,11,FALSE)</f>
        <v xml:space="preserve"> </v>
      </c>
      <c r="U323" s="104" t="str">
        <f>VLOOKUP(Tabela2[[#This Row],[SIEMA]],Siema2025,12,FALSE)</f>
        <v xml:space="preserve"> </v>
      </c>
      <c r="V323" s="104">
        <f>IF(Q323="","",IF(ISNUMBER(Q323)=FALSE,"Não se aplica",IFERROR(VLOOKUP(Q323,Produtos!$A$1:$C$2319,3,FALSE),"Não Cadastrado")))</f>
        <v>2.1</v>
      </c>
      <c r="W323" s="104" t="str">
        <f>VLOOKUP(Tabela2[[#This Row],[SIEMA]],Siema2025,10,FALSE)</f>
        <v/>
      </c>
      <c r="X323" s="113" t="str">
        <f>IF(Tabela2[[#This Row],[Origem do acidente]] = "Plataforma", "PREENCHER","NA")</f>
        <v>NA</v>
      </c>
      <c r="Y323" s="109" t="str">
        <f>IF(W323="","", IF(W323="NC","", IF(W323="NE","", IF(W323="NA","",IFERROR(VLOOKUP(W323,Produtos!$A$1:$C$2319,2,FALSE),"Não Cadastrado")))))</f>
        <v/>
      </c>
      <c r="Z323" s="104" t="str">
        <f>VLOOKUP(Tabela2[[#This Row],[SIEMA]],Siema2025,11,FALSE)</f>
        <v xml:space="preserve"> </v>
      </c>
      <c r="AA323" s="104" t="str">
        <f>VLOOKUP(Tabela2[[#This Row],[SIEMA]],Siema2025,12,FALSE)</f>
        <v xml:space="preserve"> </v>
      </c>
      <c r="AB323" s="104" t="str">
        <f>IF(W323="","",IF(ISNUMBER(W323)=FALSE,"Não se aplica",IFERROR(VLOOKUP(W323,Produtos!$A$1:$C$2319,3,FALSE),"Não Cadastrado")))</f>
        <v/>
      </c>
      <c r="AC323" s="104"/>
      <c r="AD323" s="108" t="str">
        <f>IF(Tabela2[[#This Row],[Origem do acidente]] = "Plataforma", "PREENCHER","NA")</f>
        <v>NA</v>
      </c>
      <c r="AE323" s="107" t="str">
        <f>IF(AC323="","", IF(AC323="NC","", IF(AC323="NE","", IF(AC323="NA","",IFERROR(VLOOKUP(AC323,Produtos!$A$1:$C$2319,2,FALSE),"Não Cadastrado")))))</f>
        <v/>
      </c>
      <c r="AF323" s="104"/>
      <c r="AG323" s="104"/>
      <c r="AH323" s="104" t="str">
        <f>IF(AC323="","",IF(ISNUMBER(AC323)=FALSE,"Não se aplica",IFERROR(VLOOKUP(AC323,Produtos!$A$1:$C$2319,3,FALSE),"Não Cadastrado")))</f>
        <v/>
      </c>
      <c r="AI323" s="104"/>
      <c r="AJ323" s="104" t="str">
        <f>VLOOKUP(Tabela2[[#This Row],[SIEMA]],Siema2025,26,FALSE)</f>
        <v>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v>
      </c>
      <c r="AK323" s="107" t="s">
        <v>7112</v>
      </c>
      <c r="AL323" s="107" t="s">
        <v>7363</v>
      </c>
      <c r="AM323" s="107" t="s">
        <v>7388</v>
      </c>
      <c r="AN323" s="108" t="str">
        <f>VLOOKUP(Tabela2[[#This Row],[SIEMA]],Siema2025,51,FALSE)</f>
        <v/>
      </c>
      <c r="AO323" s="108" t="str">
        <f>VLOOKUP(Tabela2[[#This Row],[SIEMA]],Siema2025,53,FALSE)</f>
        <v/>
      </c>
      <c r="AP323" s="108" t="str">
        <f>VLOOKUP(Tabela2[[#This Row],[SIEMA]],Siema2025,55,FALSE)</f>
        <v/>
      </c>
      <c r="AQ323" s="108" t="str">
        <f>VLOOKUP(Tabela2[[#This Row],[SIEMA]],Siema2025,57,FALSE)</f>
        <v/>
      </c>
      <c r="AR323" s="108" t="str">
        <f>VLOOKUP(Tabela2[[#This Row],[SIEMA]],Siema2025,59,FALSE)</f>
        <v/>
      </c>
      <c r="AS323" s="108" t="str">
        <f>VLOOKUP(Tabela2[[#This Row],[SIEMA]],Siema2025,61,FALSE)</f>
        <v/>
      </c>
      <c r="AT323" s="108" t="str">
        <f>VLOOKUP(Tabela2[[#This Row],[SIEMA]],Siema2025,63,FALSE)</f>
        <v/>
      </c>
      <c r="AU323" s="108" t="str">
        <f>VLOOKUP(Tabela2[[#This Row],[SIEMA]],Siema2025,65,FALSE)</f>
        <v>X</v>
      </c>
      <c r="AV323" s="108" t="str">
        <f>VLOOKUP(Tabela2[[#This Row],[SIEMA]],Siema2025,67,FALSE)</f>
        <v/>
      </c>
      <c r="AW323" s="108" t="str">
        <f>VLOOKUP(Tabela2[[#This Row],[SIEMA]],Siema2025,69,FALSE)</f>
        <v/>
      </c>
      <c r="AX323" s="108" t="str">
        <f>VLOOKUP(Tabela2[[#This Row],[SIEMA]],Siema2025,71,FALSE)</f>
        <v/>
      </c>
      <c r="AY323" s="108" t="str">
        <f>VLOOKUP(Tabela2[[#This Row],[SIEMA]],Siema2025,73,FALSE)</f>
        <v/>
      </c>
      <c r="AZ323" s="108" t="str">
        <f>VLOOKUP(Tabela2[[#This Row],[SIEMA]],Siema2025,75,FALSE)</f>
        <v/>
      </c>
      <c r="BA323" s="108" t="str">
        <f>VLOOKUP(Tabela2[[#This Row],[SIEMA]],Siema2025,77,FALSE)</f>
        <v/>
      </c>
      <c r="BB323" s="108" t="str">
        <f>VLOOKUP(Tabela2[[#This Row],[SIEMA]],Siema2025,79,FALSE)</f>
        <v/>
      </c>
      <c r="BC323" s="108" t="str">
        <f>IF(Tabela2[[#This Row],[Outro(s) ]] = "X", "PREENCHER","NA")</f>
        <v>NA</v>
      </c>
      <c r="BD323" s="108" t="str">
        <f>VLOOKUP(Tabela2[[#This Row],[SIEMA]],Siema2025,82,FALSE)</f>
        <v/>
      </c>
      <c r="BE323" s="108" t="str">
        <f>VLOOKUP(Tabela2[[#This Row],[SIEMA]],Siema2025,81,FALSE)</f>
        <v/>
      </c>
      <c r="BF323" s="110" t="str">
        <f>VLOOKUP(Tabela2[[#This Row],[SIEMA]],Siema2025,28,FALSE)</f>
        <v>TTG TRANSPORTES</v>
      </c>
      <c r="BG323" s="110"/>
      <c r="BH323" s="111" t="str">
        <f>VLOOKUP(Tabela2[[#This Row],[SIEMA]],Siema2025,29,FALSE)</f>
        <v>01823287000112</v>
      </c>
      <c r="BI323" s="112" t="str">
        <f>VLOOKUP(Tabela2[[#This Row],[SIEMA]],Siema2025,107,FALSE)</f>
        <v>Não</v>
      </c>
      <c r="BJ323" s="107" t="s">
        <v>7099</v>
      </c>
      <c r="BK323" s="104" t="s">
        <v>2696</v>
      </c>
      <c r="BL323" s="140">
        <v>45796</v>
      </c>
      <c r="BM323" s="108">
        <f ca="1">IF(Tabela2[[#This Row],[Data de atendimento do Ibama (considerar o primeiro documento/ação)]]="",_xlfn.DAYS(TODAY(),J323),_xlfn.DAYS(Tabela2[[#This Row],[Data de atendimento do Ibama (considerar o primeiro documento/ação)]],J323))</f>
        <v>4</v>
      </c>
      <c r="BN323" s="108" t="str">
        <f>IF(Tabela2[[#This Row],[Atendido pelo Ibama ("Não" ou "Sim")]]="Não","Preencher", IF(Tabela2[[#This Row],[Atendido pelo Ibama ("Não" ou "Sim")]]="Sim","NA",""))</f>
        <v>NA</v>
      </c>
      <c r="BO323" s="114" t="s">
        <v>7184</v>
      </c>
      <c r="BP323" s="108" t="s">
        <v>8582</v>
      </c>
      <c r="BQ323" s="106" t="s">
        <v>2696</v>
      </c>
      <c r="BR323" s="108" t="s">
        <v>2696</v>
      </c>
      <c r="BS323" s="108" t="s">
        <v>2696</v>
      </c>
      <c r="BT323" s="108" t="s">
        <v>7101</v>
      </c>
      <c r="BU323" s="108" t="s">
        <v>2696</v>
      </c>
      <c r="BV323" s="108" t="s">
        <v>123</v>
      </c>
      <c r="BW323" s="108" t="s">
        <v>2696</v>
      </c>
      <c r="BX323" s="106" t="s">
        <v>7102</v>
      </c>
      <c r="BY323" s="140">
        <v>46106</v>
      </c>
      <c r="BZ323" s="104">
        <f>IF(Tabela2[[#This Row],[Data do documento de encerramento]]="NA","NA",IF(Tabela2[[#This Row],[Data do documento de encerramento]]="","Pendente de conclusão/ encerramento",_xlfn.DAYS(Tabela2[[#This Row],[Data do documento de encerramento]],J323)))</f>
        <v>314</v>
      </c>
      <c r="CA323" s="107" t="s">
        <v>7192</v>
      </c>
      <c r="CB323" s="107"/>
      <c r="CC323" s="130"/>
      <c r="CD323" s="107"/>
      <c r="CE323" s="107"/>
      <c r="CF323" s="107"/>
    </row>
    <row r="324" spans="1:84" hidden="1">
      <c r="A324" s="169">
        <v>202551764838</v>
      </c>
      <c r="B324" s="170" t="s">
        <v>8583</v>
      </c>
      <c r="C324" s="108" t="str">
        <f>VLOOKUP(Tabela2[[#This Row],[SIEMA]],Siema2025,4,FALSE)</f>
        <v xml:space="preserve"> SE</v>
      </c>
      <c r="D324" s="106" t="str">
        <f>VLOOKUP(Tabela2[[#This Row],[SIEMA]],Siema2025,3,FALSE)</f>
        <v xml:space="preserve">Brejo Grande </v>
      </c>
      <c r="E324" s="106" t="str">
        <f>VLOOKUP(Tabela2[[#This Row],[SIEMA]],Siema2025,20,FALSE)</f>
        <v>Sergipe &gt; Brejo Grande &gt; Praia Ponta dos Mangues &gt; Pirambu Norte</v>
      </c>
      <c r="F324" s="106"/>
      <c r="G324" s="106" t="s">
        <v>8584</v>
      </c>
      <c r="H324" s="106" t="s">
        <v>8585</v>
      </c>
      <c r="I324" s="104" t="str">
        <f>VLOOKUP(Tabela2[[#This Row],[SIEMA]],Siema2025,19,FALSE)</f>
        <v/>
      </c>
      <c r="J324" s="105">
        <f>VLOOKUP(Tabela2[[#This Row],[SIEMA]],Siema2025,2,FALSE)</f>
        <v>45793</v>
      </c>
      <c r="K324" s="105" t="str">
        <f>VLOOKUP(Tabela2[[#This Row],[SIEMA]],Siema2025,16,FALSE)</f>
        <v>Sexta</v>
      </c>
      <c r="L324" s="106" t="str">
        <f>IF(Tabela2[[#This Row],[Data]]="","Sem Informação",VLOOKUP(MONTH(Tabela2[[#This Row],[Data]]),'[1]Validação de dados'!$I$1:$J$13,2,0))</f>
        <v>Maio</v>
      </c>
      <c r="M324" s="104">
        <f>YEAR(Tabela2[[#This Row],[Data]])</f>
        <v>2025</v>
      </c>
      <c r="N324" s="105" t="str">
        <f>VLOOKUP(Tabela2[[#This Row],[SIEMA]],Siema2025,17,FALSE)</f>
        <v>Matutino</v>
      </c>
      <c r="O324" s="105" t="s">
        <v>7255</v>
      </c>
      <c r="P324" s="104" t="s">
        <v>7255</v>
      </c>
      <c r="Q324" s="104" t="s">
        <v>7418</v>
      </c>
      <c r="R324" s="104" t="str">
        <f>VLOOKUP(Tabela2[[#This Row],[SIEMA]],Siema2025,10,FALSE)</f>
        <v/>
      </c>
      <c r="S324" s="107" t="str">
        <f>IF(Q324="","", IF(Q324="NC","", IF(Q324="NE","", IF(Q324="NA","",IFERROR(VLOOKUP(Q324,Produtos!$A$1:$C$2319,2,FALSE),"Não Cadastrado")))))</f>
        <v/>
      </c>
      <c r="T324" s="104" t="str">
        <f>VLOOKUP(Tabela2[[#This Row],[SIEMA]],Siema2025,11,FALSE)</f>
        <v xml:space="preserve"> </v>
      </c>
      <c r="U324" s="104" t="str">
        <f>VLOOKUP(Tabela2[[#This Row],[SIEMA]],Siema2025,12,FALSE)</f>
        <v xml:space="preserve"> </v>
      </c>
      <c r="V324" s="104" t="str">
        <f>IF(Q324="","",IF(ISNUMBER(Q324)=FALSE,"Não se aplica",IFERROR(VLOOKUP(Q324,Produtos!$A$1:$C$2319,3,FALSE),"Não Cadastrado")))</f>
        <v>Não se aplica</v>
      </c>
      <c r="W324" s="104" t="str">
        <f>VLOOKUP(Tabela2[[#This Row],[SIEMA]],Siema2025,10,FALSE)</f>
        <v/>
      </c>
      <c r="X324" s="113" t="str">
        <f>IF(Tabela2[[#This Row],[Origem do acidente]] = "Plataforma", "PREENCHER","NA")</f>
        <v>NA</v>
      </c>
      <c r="Y324" s="109" t="str">
        <f>IF(W324="","", IF(W324="NC","", IF(W324="NE","", IF(W324="NA","",IFERROR(VLOOKUP(W324,Produtos!$A$1:$C$2319,2,FALSE),"Não Cadastrado")))))</f>
        <v/>
      </c>
      <c r="Z324" s="104" t="str">
        <f>VLOOKUP(Tabela2[[#This Row],[SIEMA]],Siema2025,11,FALSE)</f>
        <v xml:space="preserve"> </v>
      </c>
      <c r="AA324" s="104" t="str">
        <f>VLOOKUP(Tabela2[[#This Row],[SIEMA]],Siema2025,12,FALSE)</f>
        <v xml:space="preserve"> </v>
      </c>
      <c r="AB324" s="104" t="str">
        <f>IF(W324="","",IF(ISNUMBER(W324)=FALSE,"Não se aplica",IFERROR(VLOOKUP(W324,Produtos!$A$1:$C$2319,3,FALSE),"Não Cadastrado")))</f>
        <v/>
      </c>
      <c r="AC324" s="104"/>
      <c r="AD324" s="108" t="str">
        <f>IF(Tabela2[[#This Row],[Origem do acidente]] = "Plataforma", "PREENCHER","NA")</f>
        <v>NA</v>
      </c>
      <c r="AE324" s="107" t="str">
        <f>IF(AC324="","", IF(AC324="NC","", IF(AC324="NE","", IF(AC324="NA","",IFERROR(VLOOKUP(AC324,Produtos!$A$1:$C$2319,2,FALSE),"Não Cadastrado")))))</f>
        <v/>
      </c>
      <c r="AF324" s="104"/>
      <c r="AG324" s="104"/>
      <c r="AH324" s="104" t="str">
        <f>IF(AC324="","",IF(ISNUMBER(AC324)=FALSE,"Não se aplica",IFERROR(VLOOKUP(AC324,Produtos!$A$1:$C$2319,3,FALSE),"Não Cadastrado")))</f>
        <v/>
      </c>
      <c r="AI324" s="104"/>
      <c r="AJ324" s="104" t="str">
        <f>VLOOKUP(Tabela2[[#This Row],[SIEMA]],Siema2025,26,FALSE)</f>
        <v>Em cima da linha de maré, identificada pequena mancha de óleo na região ventral, superficial, com aspecto de piche, viscoso e endurecido de aproximadamente 1,5x1,5cm. % do corpo recoberto por óleo: até 25%</v>
      </c>
      <c r="AK324" s="107" t="s">
        <v>7256</v>
      </c>
      <c r="AL324" s="107"/>
      <c r="AM324" s="107"/>
      <c r="AN324" s="108" t="str">
        <f>VLOOKUP(Tabela2[[#This Row],[SIEMA]],Siema2025,51,FALSE)</f>
        <v/>
      </c>
      <c r="AO324" s="108" t="str">
        <f>VLOOKUP(Tabela2[[#This Row],[SIEMA]],Siema2025,53,FALSE)</f>
        <v/>
      </c>
      <c r="AP324" s="108" t="str">
        <f>VLOOKUP(Tabela2[[#This Row],[SIEMA]],Siema2025,55,FALSE)</f>
        <v/>
      </c>
      <c r="AQ324" s="108" t="str">
        <f>VLOOKUP(Tabela2[[#This Row],[SIEMA]],Siema2025,57,FALSE)</f>
        <v/>
      </c>
      <c r="AR324" s="108" t="str">
        <f>VLOOKUP(Tabela2[[#This Row],[SIEMA]],Siema2025,59,FALSE)</f>
        <v/>
      </c>
      <c r="AS324" s="108" t="str">
        <f>VLOOKUP(Tabela2[[#This Row],[SIEMA]],Siema2025,61,FALSE)</f>
        <v/>
      </c>
      <c r="AT324" s="108" t="str">
        <f>VLOOKUP(Tabela2[[#This Row],[SIEMA]],Siema2025,63,FALSE)</f>
        <v/>
      </c>
      <c r="AU324" s="108" t="str">
        <f>VLOOKUP(Tabela2[[#This Row],[SIEMA]],Siema2025,65,FALSE)</f>
        <v/>
      </c>
      <c r="AV324" s="108" t="str">
        <f>VLOOKUP(Tabela2[[#This Row],[SIEMA]],Siema2025,67,FALSE)</f>
        <v/>
      </c>
      <c r="AW324" s="108" t="str">
        <f>VLOOKUP(Tabela2[[#This Row],[SIEMA]],Siema2025,69,FALSE)</f>
        <v/>
      </c>
      <c r="AX324" s="108" t="str">
        <f>VLOOKUP(Tabela2[[#This Row],[SIEMA]],Siema2025,71,FALSE)</f>
        <v/>
      </c>
      <c r="AY324" s="108" t="str">
        <f>VLOOKUP(Tabela2[[#This Row],[SIEMA]],Siema2025,73,FALSE)</f>
        <v/>
      </c>
      <c r="AZ324" s="108" t="str">
        <f>VLOOKUP(Tabela2[[#This Row],[SIEMA]],Siema2025,75,FALSE)</f>
        <v/>
      </c>
      <c r="BA324" s="108" t="str">
        <f>VLOOKUP(Tabela2[[#This Row],[SIEMA]],Siema2025,77,FALSE)</f>
        <v/>
      </c>
      <c r="BB324" s="108" t="str">
        <f>VLOOKUP(Tabela2[[#This Row],[SIEMA]],Siema2025,79,FALSE)</f>
        <v/>
      </c>
      <c r="BC324" s="108" t="str">
        <f>IF(Tabela2[[#This Row],[Outro(s) ]] = "X", "PREENCHER","NA")</f>
        <v>NA</v>
      </c>
      <c r="BD324" s="108" t="str">
        <f>VLOOKUP(Tabela2[[#This Row],[SIEMA]],Siema2025,82,FALSE)</f>
        <v>X</v>
      </c>
      <c r="BE324" s="108" t="str">
        <f>VLOOKUP(Tabela2[[#This Row],[SIEMA]],Siema2025,81,FALSE)</f>
        <v/>
      </c>
      <c r="BF324" s="110" t="str">
        <f>VLOOKUP(Tabela2[[#This Row],[SIEMA]],Siema2025,28,FALSE)</f>
        <v/>
      </c>
      <c r="BG324" s="110"/>
      <c r="BH324" s="111" t="str">
        <f>VLOOKUP(Tabela2[[#This Row],[SIEMA]],Siema2025,29,FALSE)</f>
        <v/>
      </c>
      <c r="BI324" s="112" t="str">
        <f>VLOOKUP(Tabela2[[#This Row],[SIEMA]],Siema2025,107,FALSE)</f>
        <v>Não</v>
      </c>
      <c r="BJ324" s="107" t="s">
        <v>6834</v>
      </c>
      <c r="BK324" s="104" t="s">
        <v>123</v>
      </c>
      <c r="BL324" s="140"/>
      <c r="BM324" s="108">
        <f ca="1">IF(Tabela2[[#This Row],[Data de atendimento do Ibama (considerar o primeiro documento/ação)]]="",_xlfn.DAYS(TODAY(),J324),_xlfn.DAYS(Tabela2[[#This Row],[Data de atendimento do Ibama (considerar o primeiro documento/ação)]],J324))</f>
        <v>439</v>
      </c>
      <c r="BN324" s="108" t="s">
        <v>7469</v>
      </c>
      <c r="BO324" s="114"/>
      <c r="BP324" s="108" t="str">
        <f>IF(Tabela2[[#This Row],[Forma de atendimento (primeiro documento/ação)]]= "Outros (especificar)", "PREENCHER","NA")</f>
        <v>NA</v>
      </c>
      <c r="BQ324" s="106"/>
      <c r="BR324" s="108" t="str">
        <f>IF(Tabela2[[#This Row],[Equipe do Ibama foi a campo? Houve sobrevoo do Poseidon?]] = "Sim", "PREENCHER","NA")</f>
        <v>NA</v>
      </c>
      <c r="BS324" s="108" t="str">
        <f>IF(Tabela2[[#This Row],[Se sim, foi emitida Ordem de Emergência? (informações vinculada à coluna CK)]] = "Sim", "PREENCHER","NA")</f>
        <v>NA</v>
      </c>
      <c r="BT324" s="108" t="str">
        <f>IF(Tabela2[[#This Row],[Foi elaborado Relatório de Vistoria pelo Ibama? (informações vinculada à coluna CK)]] = "Sim", "PREENCHER","NA")</f>
        <v>NA</v>
      </c>
      <c r="BU324" s="108" t="s">
        <v>123</v>
      </c>
      <c r="BV324" s="108" t="str">
        <f>IF(Tabela2[[#This Row],[Houve avaliação das informações pós-acidente solicitadas/enviadas?]] = "Sim", "PREENCHER","NA")</f>
        <v>NA</v>
      </c>
      <c r="BW324" s="108" t="s">
        <v>123</v>
      </c>
      <c r="BX324" s="106"/>
      <c r="BY324" s="106"/>
      <c r="BZ324" s="104" t="str">
        <f>IF(Tabela2[[#This Row],[Data do documento de encerramento]]="NA","NA",IF(Tabela2[[#This Row],[Data do documento de encerramento]]="","Pendente de conclusão/ encerramento",_xlfn.DAYS(Tabela2[[#This Row],[Data do documento de encerramento]],J324)))</f>
        <v>Pendente de conclusão/ encerramento</v>
      </c>
      <c r="CA324" s="107"/>
      <c r="CB324" s="107"/>
      <c r="CC324" s="104"/>
      <c r="CD324" s="107"/>
      <c r="CE324" s="107"/>
      <c r="CF324" s="107"/>
    </row>
    <row r="325" spans="1:84" ht="60.75">
      <c r="A325" s="182">
        <v>202551821636</v>
      </c>
      <c r="B325" s="118" t="s">
        <v>8586</v>
      </c>
      <c r="C325" s="108" t="s">
        <v>672</v>
      </c>
      <c r="D325" s="106" t="s">
        <v>637</v>
      </c>
      <c r="E325" s="106" t="s">
        <v>8587</v>
      </c>
      <c r="F325" s="106"/>
      <c r="G325" s="106" t="s">
        <v>8588</v>
      </c>
      <c r="H325" s="106" t="s">
        <v>8589</v>
      </c>
      <c r="I325" s="104" t="s">
        <v>124</v>
      </c>
      <c r="J325" s="105">
        <f>VLOOKUP(Tabela2[[#This Row],[SIEMA]],Siema2025,2,FALSE)</f>
        <v>45793</v>
      </c>
      <c r="K325" s="105" t="str">
        <f>VLOOKUP(Tabela2[[#This Row],[SIEMA]],Siema2025,16,FALSE)</f>
        <v>Sexta</v>
      </c>
      <c r="L325" s="106" t="str">
        <f>IF(Tabela2[[#This Row],[Data]]="","Sem Informação",VLOOKUP(MONTH(Tabela2[[#This Row],[Data]]),'[1]Validação de dados'!$I$1:$J$13,2,0))</f>
        <v>Maio</v>
      </c>
      <c r="M325" s="104">
        <f>YEAR(Tabela2[[#This Row],[Data]])</f>
        <v>2025</v>
      </c>
      <c r="N325" s="105" t="str">
        <f>VLOOKUP(Tabela2[[#This Row],[SIEMA]],Siema2025,17,FALSE)</f>
        <v>Matutino</v>
      </c>
      <c r="O325" s="105" t="s">
        <v>111</v>
      </c>
      <c r="P325" s="104" t="str">
        <f>VLOOKUP(Tabela2[[#This Row],[SIEMA]],Siema2025,21,FALSE)</f>
        <v>Sonda NS-38 (TAKATSUGU J) em operação no poço 7-BUZ-94D-RJS, campo de Búzios, Bacia de Santos. Número IMO: 9525235.</v>
      </c>
      <c r="Q325" s="104" t="s">
        <v>7094</v>
      </c>
      <c r="R325" s="104" t="s">
        <v>7791</v>
      </c>
      <c r="S325" s="107" t="s">
        <v>7147</v>
      </c>
      <c r="T325" s="104">
        <v>0.14199999999999999</v>
      </c>
      <c r="U325" s="104" t="s">
        <v>7111</v>
      </c>
      <c r="V325" s="104" t="s">
        <v>637</v>
      </c>
      <c r="W325" s="104"/>
      <c r="X325" s="113"/>
      <c r="Y325" s="109" t="str">
        <f>IF(W325="","", IF(W325="NC","", IF(W325="NE","", IF(W325="NA","",IFERROR(VLOOKUP(W325,Produtos!$A$1:$C$2319,2,FALSE),"Não Cadastrado")))))</f>
        <v/>
      </c>
      <c r="Z325" s="104"/>
      <c r="AA325" s="104"/>
      <c r="AB325" s="104" t="str">
        <f>IF(W325="","",IF(ISNUMBER(W325)=FALSE,"Não se aplica",IFERROR(VLOOKUP(W325,Produtos!$A$1:$C$2319,3,FALSE),"Não Cadastrado")))</f>
        <v/>
      </c>
      <c r="AC325" s="104"/>
      <c r="AD325" s="108"/>
      <c r="AE325" s="107" t="str">
        <f>IF(AC325="","", IF(AC325="NC","", IF(AC325="NE","", IF(AC325="NA","",IFERROR(VLOOKUP(AC325,Produtos!$A$1:$C$2319,2,FALSE),"Não Cadastrado")))))</f>
        <v/>
      </c>
      <c r="AF325" s="104"/>
      <c r="AG325" s="104"/>
      <c r="AH325" s="104" t="str">
        <f>IF(AC325="","",IF(ISNUMBER(AC325)=FALSE,"Não se aplica",IFERROR(VLOOKUP(AC325,Produtos!$A$1:$C$2319,3,FALSE),"Não Cadastrado")))</f>
        <v/>
      </c>
      <c r="AI325" s="104"/>
      <c r="AJ325" s="104" t="str">
        <f>VLOOKUP(Tabela2[[#This Row],[SIEMA]],Siema2025,26,FALSE)</f>
        <v>Vazamento no sistema de controle do BOP na função de isolamento entre os acumuladores de fundo e sistema acústico (UBSR e CSR).</v>
      </c>
      <c r="AK325" s="107" t="s">
        <v>7112</v>
      </c>
      <c r="AL325" s="107" t="s">
        <v>7234</v>
      </c>
      <c r="AM325" s="107"/>
      <c r="AN325" s="108" t="str">
        <f>VLOOKUP(Tabela2[[#This Row],[SIEMA]],Siema2025,51,FALSE)</f>
        <v/>
      </c>
      <c r="AO325" s="108" t="str">
        <f>VLOOKUP(Tabela2[[#This Row],[SIEMA]],Siema2025,53,FALSE)</f>
        <v/>
      </c>
      <c r="AP325" s="108" t="str">
        <f>VLOOKUP(Tabela2[[#This Row],[SIEMA]],Siema2025,55,FALSE)</f>
        <v/>
      </c>
      <c r="AQ325" s="108" t="str">
        <f>VLOOKUP(Tabela2[[#This Row],[SIEMA]],Siema2025,57,FALSE)</f>
        <v/>
      </c>
      <c r="AR325" s="108" t="str">
        <f>VLOOKUP(Tabela2[[#This Row],[SIEMA]],Siema2025,59,FALSE)</f>
        <v/>
      </c>
      <c r="AS325" s="108" t="str">
        <f>VLOOKUP(Tabela2[[#This Row],[SIEMA]],Siema2025,61,FALSE)</f>
        <v>X</v>
      </c>
      <c r="AT325" s="108" t="str">
        <f>VLOOKUP(Tabela2[[#This Row],[SIEMA]],Siema2025,63,FALSE)</f>
        <v/>
      </c>
      <c r="AU325" s="108" t="str">
        <f>VLOOKUP(Tabela2[[#This Row],[SIEMA]],Siema2025,65,FALSE)</f>
        <v/>
      </c>
      <c r="AV325" s="108" t="str">
        <f>VLOOKUP(Tabela2[[#This Row],[SIEMA]],Siema2025,67,FALSE)</f>
        <v/>
      </c>
      <c r="AW325" s="108" t="str">
        <f>VLOOKUP(Tabela2[[#This Row],[SIEMA]],Siema2025,69,FALSE)</f>
        <v/>
      </c>
      <c r="AX325" s="108" t="str">
        <f>VLOOKUP(Tabela2[[#This Row],[SIEMA]],Siema2025,71,FALSE)</f>
        <v/>
      </c>
      <c r="AY325" s="108" t="str">
        <f>VLOOKUP(Tabela2[[#This Row],[SIEMA]],Siema2025,73,FALSE)</f>
        <v/>
      </c>
      <c r="AZ325" s="108" t="str">
        <f>VLOOKUP(Tabela2[[#This Row],[SIEMA]],Siema2025,75,FALSE)</f>
        <v/>
      </c>
      <c r="BA325" s="108" t="str">
        <f>VLOOKUP(Tabela2[[#This Row],[SIEMA]],Siema2025,77,FALSE)</f>
        <v/>
      </c>
      <c r="BB325" s="108" t="str">
        <f>VLOOKUP(Tabela2[[#This Row],[SIEMA]],Siema2025,79,FALSE)</f>
        <v/>
      </c>
      <c r="BC325" s="108" t="str">
        <f>IF(Tabela2[[#This Row],[Outro(s) ]] = "X", "PREENCHER","NA")</f>
        <v>NA</v>
      </c>
      <c r="BD325" s="108" t="str">
        <f>VLOOKUP(Tabela2[[#This Row],[SIEMA]],Siema2025,82,FALSE)</f>
        <v/>
      </c>
      <c r="BE325" s="108" t="str">
        <f>VLOOKUP(Tabela2[[#This Row],[SIEMA]],Siema2025,81,FALSE)</f>
        <v/>
      </c>
      <c r="BF325" s="110" t="str">
        <f>VLOOKUP(Tabela2[[#This Row],[SIEMA]],Siema2025,28,FALSE)</f>
        <v>Petrobras / Poços</v>
      </c>
      <c r="BG325" s="110"/>
      <c r="BH325" s="111">
        <v>33000167000101</v>
      </c>
      <c r="BI325" s="112" t="str">
        <f>VLOOKUP(Tabela2[[#This Row],[SIEMA]],Siema2025,107,FALSE)</f>
        <v>Não</v>
      </c>
      <c r="BJ325" s="107" t="s">
        <v>7099</v>
      </c>
      <c r="BK325" s="104" t="s">
        <v>2696</v>
      </c>
      <c r="BL325" s="140">
        <v>45798</v>
      </c>
      <c r="BM325" s="108">
        <f ca="1">IF(Tabela2[[#This Row],[Data de atendimento do Ibama (considerar o primeiro documento/ação)]]="",_xlfn.DAYS(TODAY(),J325),_xlfn.DAYS(Tabela2[[#This Row],[Data de atendimento do Ibama (considerar o primeiro documento/ação)]],J325))</f>
        <v>5</v>
      </c>
      <c r="BN325" s="108" t="str">
        <f>IF(Tabela2[[#This Row],[Atendido pelo Ibama ("Não" ou "Sim")]]="Não","Preencher", IF(Tabela2[[#This Row],[Atendido pelo Ibama ("Não" ou "Sim")]]="Sim","NA",""))</f>
        <v>NA</v>
      </c>
      <c r="BO325" s="114" t="s">
        <v>7100</v>
      </c>
      <c r="BP325" s="108" t="str">
        <f>IF(Tabela2[[#This Row],[Forma de atendimento (primeiro documento/ação)]]= "Outros (especificar)", "PREENCHER","NA")</f>
        <v>NA</v>
      </c>
      <c r="BQ325" s="106" t="s">
        <v>123</v>
      </c>
      <c r="BR325" s="108" t="str">
        <f>IF(Tabela2[[#This Row],[Equipe do Ibama foi a campo? Houve sobrevoo do Poseidon?]] = "Sim", "PREENCHER","NA")</f>
        <v>NA</v>
      </c>
      <c r="BS325" s="108" t="str">
        <f>IF(Tabela2[[#This Row],[Se sim, foi emitida Ordem de Emergência? (informações vinculada à coluna CK)]] = "Sim", "PREENCHER","NA")</f>
        <v>NA</v>
      </c>
      <c r="BT325" s="108" t="s">
        <v>7101</v>
      </c>
      <c r="BU325" s="108" t="s">
        <v>2696</v>
      </c>
      <c r="BV325" s="108" t="s">
        <v>123</v>
      </c>
      <c r="BW325" s="108" t="s">
        <v>2696</v>
      </c>
      <c r="BX325" s="106" t="s">
        <v>7102</v>
      </c>
      <c r="BY325" s="140">
        <v>45916</v>
      </c>
      <c r="BZ325" s="104">
        <f>IF(Tabela2[[#This Row],[Data do documento de encerramento]]="NA","NA",IF(Tabela2[[#This Row],[Data do documento de encerramento]]="","Pendente de conclusão/ encerramento",_xlfn.DAYS(Tabela2[[#This Row],[Data do documento de encerramento]],J325)))</f>
        <v>123</v>
      </c>
      <c r="CA325" s="107"/>
      <c r="CB325" s="107" t="s">
        <v>7262</v>
      </c>
      <c r="CC325" s="130" t="s">
        <v>7204</v>
      </c>
      <c r="CD325" s="107" t="s">
        <v>123</v>
      </c>
      <c r="CE325" s="107" t="s">
        <v>123</v>
      </c>
      <c r="CF325" s="107" t="s">
        <v>7141</v>
      </c>
    </row>
    <row r="326" spans="1:84" hidden="1">
      <c r="A326" s="169">
        <v>202551754017</v>
      </c>
      <c r="B326" s="170" t="s">
        <v>8590</v>
      </c>
      <c r="C326" s="108" t="str">
        <f>VLOOKUP(Tabela2[[#This Row],[SIEMA]],Siema2025,4,FALSE)</f>
        <v xml:space="preserve"> MG</v>
      </c>
      <c r="D326" s="106" t="str">
        <f>VLOOKUP(Tabela2[[#This Row],[SIEMA]],Siema2025,3,FALSE)</f>
        <v xml:space="preserve">Leopoldina </v>
      </c>
      <c r="E326" s="106" t="s">
        <v>7186</v>
      </c>
      <c r="F326" s="106" t="s">
        <v>8591</v>
      </c>
      <c r="G326" s="106" t="s">
        <v>8592</v>
      </c>
      <c r="H326" s="106" t="s">
        <v>8593</v>
      </c>
      <c r="I326" s="104" t="s">
        <v>7114</v>
      </c>
      <c r="J326" s="105">
        <f>VLOOKUP(Tabela2[[#This Row],[SIEMA]],Siema2025,2,FALSE)</f>
        <v>45794</v>
      </c>
      <c r="K326" s="105" t="str">
        <f>VLOOKUP(Tabela2[[#This Row],[SIEMA]],Siema2025,16,FALSE)</f>
        <v>Sábado</v>
      </c>
      <c r="L326" s="106" t="str">
        <f>IF(Tabela2[[#This Row],[Data]]="","Sem Informação",VLOOKUP(MONTH(Tabela2[[#This Row],[Data]]),'[1]Validação de dados'!$I$1:$J$13,2,0))</f>
        <v>Maio</v>
      </c>
      <c r="M326" s="104">
        <f>YEAR(Tabela2[[#This Row],[Data]])</f>
        <v>2025</v>
      </c>
      <c r="N326" s="105" t="str">
        <f>VLOOKUP(Tabela2[[#This Row],[SIEMA]],Siema2025,17,FALSE)</f>
        <v>Madrugada</v>
      </c>
      <c r="O326" s="105" t="str">
        <f>VLOOKUP(Tabela2[[#This Row],[SIEMA]],Siema2025,5,FALSE)</f>
        <v>Rodovia</v>
      </c>
      <c r="P326" s="104" t="str">
        <f>VLOOKUP(Tabela2[[#This Row],[SIEMA]],Siema2025,21,FALSE)</f>
        <v/>
      </c>
      <c r="Q326" s="104">
        <v>3269</v>
      </c>
      <c r="R326" s="104" t="s">
        <v>8594</v>
      </c>
      <c r="S326" s="107" t="str">
        <f>IF(Q326="","", IF(Q326="NC","", IF(Q326="NE","", IF(Q326="NA","",IFERROR(VLOOKUP(Q326,Produtos!$A$1:$C$2319,2,FALSE),"Não Cadastrado")))))</f>
        <v>RESINA DE POLIÉSTER, CONJUNTO material a base líquida</v>
      </c>
      <c r="T326" s="104">
        <v>220</v>
      </c>
      <c r="U326" s="104" t="str">
        <f>VLOOKUP(Tabela2[[#This Row],[SIEMA]],Siema2025,12,FALSE)</f>
        <v>KG</v>
      </c>
      <c r="V326" s="104">
        <f>IF(Q326="","",IF(ISNUMBER(Q326)=FALSE,"Não se aplica",IFERROR(VLOOKUP(Q326,Produtos!$A$1:$C$2319,3,FALSE),"Não Cadastrado")))</f>
        <v>3</v>
      </c>
      <c r="W326" s="104">
        <v>3066</v>
      </c>
      <c r="X326" s="113" t="s">
        <v>8595</v>
      </c>
      <c r="Y326" s="109" t="str">
        <f>IF(W326="","", IF(W326="NC","", IF(W326="NE","", IF(W326="NA","",IFERROR(VLOOKUP(W326,Produtos!$A$1:$C$2319,2,FALSE),"Não Cadastrado")))))</f>
        <v>TINTA (incluindo tintas, lascas, esmaltes, tinturas, goma-lacas,vernizes, polidores, enchimentos líquidos e bases líquidas para lacas) ou MATERIAL RELACIONADO COM TINTAS (incluindo diluentes ou redutores para tintas)</v>
      </c>
      <c r="Z326" s="104">
        <v>1144</v>
      </c>
      <c r="AA326" s="104" t="s">
        <v>648</v>
      </c>
      <c r="AB326" s="104">
        <f>IF(W326="","",IF(ISNUMBER(W326)=FALSE,"Não se aplica",IFERROR(VLOOKUP(W326,Produtos!$A$1:$C$2319,3,FALSE),"Não Cadastrado")))</f>
        <v>8</v>
      </c>
      <c r="AC326" s="104"/>
      <c r="AD326" s="108" t="s">
        <v>8596</v>
      </c>
      <c r="AE326" s="108" t="s">
        <v>7097</v>
      </c>
      <c r="AF326" s="104">
        <v>839.16</v>
      </c>
      <c r="AG326" s="104" t="s">
        <v>7309</v>
      </c>
      <c r="AH326" s="104" t="str">
        <f>IF(AC326="","",IF(ISNUMBER(AC326)=FALSE,"Não se aplica",IFERROR(VLOOKUP(AC326,Produtos!$A$1:$C$2319,3,FALSE),"Não Cadastrado")))</f>
        <v/>
      </c>
      <c r="AI326" s="104"/>
      <c r="AJ326" s="104" t="str">
        <f>VLOOKUP(Tabela2[[#This Row],[SIEMA]],Siema2025,26,FALSE)</f>
        <v>Perda de controle</v>
      </c>
      <c r="AK326" s="107" t="s">
        <v>7112</v>
      </c>
      <c r="AL326" s="107" t="s">
        <v>7182</v>
      </c>
      <c r="AM326" s="107" t="s">
        <v>7636</v>
      </c>
      <c r="AN326" s="108" t="str">
        <f>VLOOKUP(Tabela2[[#This Row],[SIEMA]],Siema2025,51,FALSE)</f>
        <v>X</v>
      </c>
      <c r="AO326" s="108" t="str">
        <f>VLOOKUP(Tabela2[[#This Row],[SIEMA]],Siema2025,53,FALSE)</f>
        <v/>
      </c>
      <c r="AP326" s="108" t="str">
        <f>VLOOKUP(Tabela2[[#This Row],[SIEMA]],Siema2025,55,FALSE)</f>
        <v/>
      </c>
      <c r="AQ326" s="108" t="str">
        <f>VLOOKUP(Tabela2[[#This Row],[SIEMA]],Siema2025,57,FALSE)</f>
        <v/>
      </c>
      <c r="AR326" s="108" t="str">
        <f>VLOOKUP(Tabela2[[#This Row],[SIEMA]],Siema2025,59,FALSE)</f>
        <v/>
      </c>
      <c r="AS326" s="108" t="str">
        <f>VLOOKUP(Tabela2[[#This Row],[SIEMA]],Siema2025,61,FALSE)</f>
        <v/>
      </c>
      <c r="AT326" s="108" t="str">
        <f>VLOOKUP(Tabela2[[#This Row],[SIEMA]],Siema2025,63,FALSE)</f>
        <v/>
      </c>
      <c r="AU326" s="108" t="str">
        <f>VLOOKUP(Tabela2[[#This Row],[SIEMA]],Siema2025,65,FALSE)</f>
        <v>X</v>
      </c>
      <c r="AV326" s="108" t="str">
        <f>VLOOKUP(Tabela2[[#This Row],[SIEMA]],Siema2025,67,FALSE)</f>
        <v/>
      </c>
      <c r="AW326" s="108" t="str">
        <f>VLOOKUP(Tabela2[[#This Row],[SIEMA]],Siema2025,69,FALSE)</f>
        <v/>
      </c>
      <c r="AX326" s="108" t="str">
        <f>VLOOKUP(Tabela2[[#This Row],[SIEMA]],Siema2025,71,FALSE)</f>
        <v/>
      </c>
      <c r="AY326" s="108" t="str">
        <f>VLOOKUP(Tabela2[[#This Row],[SIEMA]],Siema2025,73,FALSE)</f>
        <v/>
      </c>
      <c r="AZ326" s="108" t="str">
        <f>VLOOKUP(Tabela2[[#This Row],[SIEMA]],Siema2025,75,FALSE)</f>
        <v/>
      </c>
      <c r="BA326" s="108" t="str">
        <f>VLOOKUP(Tabela2[[#This Row],[SIEMA]],Siema2025,77,FALSE)</f>
        <v/>
      </c>
      <c r="BB326" s="108" t="str">
        <f>VLOOKUP(Tabela2[[#This Row],[SIEMA]],Siema2025,79,FALSE)</f>
        <v/>
      </c>
      <c r="BC326" s="108" t="str">
        <f>IF(Tabela2[[#This Row],[Outro(s) ]] = "X", "PREENCHER","NA")</f>
        <v>NA</v>
      </c>
      <c r="BD326" s="108" t="str">
        <f>VLOOKUP(Tabela2[[#This Row],[SIEMA]],Siema2025,82,FALSE)</f>
        <v/>
      </c>
      <c r="BE326" s="108" t="str">
        <f>VLOOKUP(Tabela2[[#This Row],[SIEMA]],Siema2025,81,FALSE)</f>
        <v/>
      </c>
      <c r="BF326" s="110" t="str">
        <f>VLOOKUP(Tabela2[[#This Row],[SIEMA]],Siema2025,28,FALSE)</f>
        <v>MARAJA TRANSP. E LOG. LTDA</v>
      </c>
      <c r="BG326" s="110"/>
      <c r="BH326" s="111" t="str">
        <f>VLOOKUP(Tabela2[[#This Row],[SIEMA]],Siema2025,29,FALSE)</f>
        <v>02973203000190</v>
      </c>
      <c r="BI326" s="112" t="str">
        <f>VLOOKUP(Tabela2[[#This Row],[SIEMA]],Siema2025,107,FALSE)</f>
        <v>Não</v>
      </c>
      <c r="BJ326" s="107" t="s">
        <v>7099</v>
      </c>
      <c r="BK326" s="104" t="s">
        <v>2696</v>
      </c>
      <c r="BL326" s="140">
        <v>45796</v>
      </c>
      <c r="BM326" s="108">
        <f ca="1">IF(Tabela2[[#This Row],[Data de atendimento do Ibama (considerar o primeiro documento/ação)]]="",_xlfn.DAYS(TODAY(),J326),_xlfn.DAYS(Tabela2[[#This Row],[Data de atendimento do Ibama (considerar o primeiro documento/ação)]],J326))</f>
        <v>2</v>
      </c>
      <c r="BN326" s="108" t="str">
        <f>IF(Tabela2[[#This Row],[Atendido pelo Ibama ("Não" ou "Sim")]]="Não","Preencher", IF(Tabela2[[#This Row],[Atendido pelo Ibama ("Não" ou "Sim")]]="Sim","NA",""))</f>
        <v>NA</v>
      </c>
      <c r="BO326" s="114" t="s">
        <v>7100</v>
      </c>
      <c r="BP326" s="108" t="str">
        <f>IF(Tabela2[[#This Row],[Forma de atendimento (primeiro documento/ação)]]= "Outros (especificar)", "PREENCHER","NA")</f>
        <v>NA</v>
      </c>
      <c r="BQ326" s="106" t="s">
        <v>123</v>
      </c>
      <c r="BR326" s="108" t="s">
        <v>123</v>
      </c>
      <c r="BS326" s="108" t="s">
        <v>7114</v>
      </c>
      <c r="BT326" s="108" t="s">
        <v>7126</v>
      </c>
      <c r="BU326" s="108" t="s">
        <v>2696</v>
      </c>
      <c r="BV326" s="108" t="s">
        <v>2696</v>
      </c>
      <c r="BW326" s="108" t="s">
        <v>2696</v>
      </c>
      <c r="BX326" s="106" t="s">
        <v>7102</v>
      </c>
      <c r="BY326" s="140">
        <v>45825</v>
      </c>
      <c r="BZ326" s="104">
        <f>IF(Tabela2[[#This Row],[Data do documento de encerramento]]="NA","NA",IF(Tabela2[[#This Row],[Data do documento de encerramento]]="","Pendente de conclusão/ encerramento",_xlfn.DAYS(Tabela2[[#This Row],[Data do documento de encerramento]],J326)))</f>
        <v>31</v>
      </c>
      <c r="CA326" s="107" t="s">
        <v>7192</v>
      </c>
      <c r="CB326" s="107"/>
      <c r="CC326" s="107"/>
      <c r="CD326" s="107"/>
      <c r="CE326" s="107"/>
      <c r="CF326" s="107"/>
    </row>
    <row r="327" spans="1:84" ht="30.75" hidden="1">
      <c r="A327" s="169">
        <v>202551946813</v>
      </c>
      <c r="B327" s="170" t="s">
        <v>8597</v>
      </c>
      <c r="C327" s="108" t="str">
        <f>VLOOKUP(Tabela2[[#This Row],[SIEMA]],Siema2025,4,FALSE)</f>
        <v xml:space="preserve"> SP</v>
      </c>
      <c r="D327" s="106" t="str">
        <f>VLOOKUP(Tabela2[[#This Row],[SIEMA]],Siema2025,3,FALSE)</f>
        <v xml:space="preserve">Votuporanga </v>
      </c>
      <c r="E327" s="106" t="str">
        <f>VLOOKUP(Tabela2[[#This Row],[SIEMA]],Siema2025,20,FALSE)</f>
        <v>KM 303+000</v>
      </c>
      <c r="F327" s="106"/>
      <c r="G327" s="106" t="s">
        <v>8598</v>
      </c>
      <c r="H327" s="106" t="s">
        <v>8599</v>
      </c>
      <c r="I327" s="104" t="s">
        <v>7114</v>
      </c>
      <c r="J327" s="105">
        <f>VLOOKUP(Tabela2[[#This Row],[SIEMA]],Siema2025,2,FALSE)</f>
        <v>45795</v>
      </c>
      <c r="K327" s="105" t="str">
        <f>VLOOKUP(Tabela2[[#This Row],[SIEMA]],Siema2025,16,FALSE)</f>
        <v>Domingo</v>
      </c>
      <c r="L327" s="106" t="str">
        <f>IF(Tabela2[[#This Row],[Data]]="","Sem Informação",VLOOKUP(MONTH(Tabela2[[#This Row],[Data]]),'[1]Validação de dados'!$I$1:$J$13,2,0))</f>
        <v>Maio</v>
      </c>
      <c r="M327" s="104">
        <f>YEAR(Tabela2[[#This Row],[Data]])</f>
        <v>2025</v>
      </c>
      <c r="N327" s="105" t="str">
        <f>VLOOKUP(Tabela2[[#This Row],[SIEMA]],Siema2025,17,FALSE)</f>
        <v>Vespertino</v>
      </c>
      <c r="O327" s="105" t="str">
        <f>VLOOKUP(Tabela2[[#This Row],[SIEMA]],Siema2025,5,FALSE)</f>
        <v>Ferrovia</v>
      </c>
      <c r="P327" s="104" t="str">
        <f>VLOOKUP(Tabela2[[#This Row],[SIEMA]],Siema2025,21,FALSE)</f>
        <v>Descarrilhamento de 1 vagão carregado com Celulose</v>
      </c>
      <c r="Q327" s="104" t="s">
        <v>7127</v>
      </c>
      <c r="R327" s="104" t="s">
        <v>7127</v>
      </c>
      <c r="S327" s="107" t="s">
        <v>8600</v>
      </c>
      <c r="T327" s="104" t="str">
        <f>VLOOKUP(Tabela2[[#This Row],[SIEMA]],Siema2025,11,FALSE)</f>
        <v>80</v>
      </c>
      <c r="U327" s="104" t="s">
        <v>7121</v>
      </c>
      <c r="V327" s="104" t="s">
        <v>7127</v>
      </c>
      <c r="W327" s="104"/>
      <c r="X327" s="113"/>
      <c r="Y327" s="109" t="str">
        <f>IF(W327="","", IF(W327="NC","", IF(W327="NE","", IF(W327="NA","",IFERROR(VLOOKUP(W327,Produtos!$A$1:$C$2319,2,FALSE),"Não Cadastrado")))))</f>
        <v/>
      </c>
      <c r="Z327" s="104"/>
      <c r="AA327" s="104"/>
      <c r="AB327" s="104" t="str">
        <f>IF(W327="","",IF(ISNUMBER(W327)=FALSE,"Não se aplica",IFERROR(VLOOKUP(W327,Produtos!$A$1:$C$2319,3,FALSE),"Não Cadastrado")))</f>
        <v/>
      </c>
      <c r="AC327" s="104"/>
      <c r="AD327" s="108"/>
      <c r="AE327" s="107" t="str">
        <f>IF(AC327="","", IF(AC327="NC","", IF(AC327="NE","", IF(AC327="NA","",IFERROR(VLOOKUP(AC327,Produtos!$A$1:$C$2319,2,FALSE),"Não Cadastrado")))))</f>
        <v/>
      </c>
      <c r="AF327" s="104"/>
      <c r="AG327" s="104"/>
      <c r="AH327" s="104" t="str">
        <f>IF(AC327="","",IF(ISNUMBER(AC327)=FALSE,"Não se aplica",IFERROR(VLOOKUP(AC327,Produtos!$A$1:$C$2319,3,FALSE),"Não Cadastrado")))</f>
        <v/>
      </c>
      <c r="AI327" s="104"/>
      <c r="AJ327" s="104" t="str">
        <f>VLOOKUP(Tabela2[[#This Row],[SIEMA]],Siema2025,26,FALSE)</f>
        <v>As causas do incidente estão sendo investigados pelas áreas responsáveis rumo.</v>
      </c>
      <c r="AK327" s="107" t="s">
        <v>6834</v>
      </c>
      <c r="AL327" s="107"/>
      <c r="AM327" s="107"/>
      <c r="AN327" s="108" t="str">
        <f>VLOOKUP(Tabela2[[#This Row],[SIEMA]],Siema2025,51,FALSE)</f>
        <v/>
      </c>
      <c r="AO327" s="108" t="str">
        <f>VLOOKUP(Tabela2[[#This Row],[SIEMA]],Siema2025,53,FALSE)</f>
        <v/>
      </c>
      <c r="AP327" s="108" t="str">
        <f>VLOOKUP(Tabela2[[#This Row],[SIEMA]],Siema2025,55,FALSE)</f>
        <v/>
      </c>
      <c r="AQ327" s="108" t="str">
        <f>VLOOKUP(Tabela2[[#This Row],[SIEMA]],Siema2025,57,FALSE)</f>
        <v/>
      </c>
      <c r="AR327" s="108" t="str">
        <f>VLOOKUP(Tabela2[[#This Row],[SIEMA]],Siema2025,59,FALSE)</f>
        <v/>
      </c>
      <c r="AS327" s="108" t="str">
        <f>VLOOKUP(Tabela2[[#This Row],[SIEMA]],Siema2025,61,FALSE)</f>
        <v/>
      </c>
      <c r="AT327" s="108" t="str">
        <f>VLOOKUP(Tabela2[[#This Row],[SIEMA]],Siema2025,63,FALSE)</f>
        <v/>
      </c>
      <c r="AU327" s="108" t="str">
        <f>VLOOKUP(Tabela2[[#This Row],[SIEMA]],Siema2025,65,FALSE)</f>
        <v>X</v>
      </c>
      <c r="AV327" s="108" t="str">
        <f>VLOOKUP(Tabela2[[#This Row],[SIEMA]],Siema2025,67,FALSE)</f>
        <v/>
      </c>
      <c r="AW327" s="108" t="str">
        <f>VLOOKUP(Tabela2[[#This Row],[SIEMA]],Siema2025,69,FALSE)</f>
        <v/>
      </c>
      <c r="AX327" s="108" t="str">
        <f>VLOOKUP(Tabela2[[#This Row],[SIEMA]],Siema2025,71,FALSE)</f>
        <v/>
      </c>
      <c r="AY327" s="108" t="str">
        <f>VLOOKUP(Tabela2[[#This Row],[SIEMA]],Siema2025,73,FALSE)</f>
        <v/>
      </c>
      <c r="AZ327" s="108" t="str">
        <f>VLOOKUP(Tabela2[[#This Row],[SIEMA]],Siema2025,75,FALSE)</f>
        <v/>
      </c>
      <c r="BA327" s="108" t="str">
        <f>VLOOKUP(Tabela2[[#This Row],[SIEMA]],Siema2025,77,FALSE)</f>
        <v/>
      </c>
      <c r="BB327" s="108" t="str">
        <f>VLOOKUP(Tabela2[[#This Row],[SIEMA]],Siema2025,79,FALSE)</f>
        <v/>
      </c>
      <c r="BC327" s="108" t="str">
        <f>IF(Tabela2[[#This Row],[Outro(s) ]] = "X", "PREENCHER","NA")</f>
        <v>NA</v>
      </c>
      <c r="BD327" s="108" t="str">
        <f>VLOOKUP(Tabela2[[#This Row],[SIEMA]],Siema2025,82,FALSE)</f>
        <v/>
      </c>
      <c r="BE327" s="108" t="str">
        <f>VLOOKUP(Tabela2[[#This Row],[SIEMA]],Siema2025,81,FALSE)</f>
        <v/>
      </c>
      <c r="BF327" s="110" t="s">
        <v>3066</v>
      </c>
      <c r="BG327" s="110" t="s">
        <v>7123</v>
      </c>
      <c r="BH327" s="111" t="str">
        <f>VLOOKUP(Tabela2[[#This Row],[SIEMA]],Siema2025,29,FALSE)</f>
        <v>02502844000166</v>
      </c>
      <c r="BI327" s="112" t="str">
        <f>VLOOKUP(Tabela2[[#This Row],[SIEMA]],Siema2025,107,FALSE)</f>
        <v>Não</v>
      </c>
      <c r="BJ327" s="107" t="s">
        <v>7099</v>
      </c>
      <c r="BK327" s="104" t="s">
        <v>2696</v>
      </c>
      <c r="BL327" s="140">
        <v>45804</v>
      </c>
      <c r="BM327" s="108">
        <f ca="1">IF(Tabela2[[#This Row],[Data de atendimento do Ibama (considerar o primeiro documento/ação)]]="",_xlfn.DAYS(TODAY(),J327),_xlfn.DAYS(Tabela2[[#This Row],[Data de atendimento do Ibama (considerar o primeiro documento/ação)]],J327))</f>
        <v>9</v>
      </c>
      <c r="BN327" s="108" t="str">
        <f>IF(Tabela2[[#This Row],[Atendido pelo Ibama ("Não" ou "Sim")]]="Não","Preencher", IF(Tabela2[[#This Row],[Atendido pelo Ibama ("Não" ou "Sim")]]="Sim","NA",""))</f>
        <v>NA</v>
      </c>
      <c r="BO327" s="114" t="s">
        <v>7100</v>
      </c>
      <c r="BP327" s="108" t="str">
        <f>IF(Tabela2[[#This Row],[Forma de atendimento (primeiro documento/ação)]]= "Outros (especificar)", "PREENCHER","NA")</f>
        <v>NA</v>
      </c>
      <c r="BQ327" s="106" t="s">
        <v>2696</v>
      </c>
      <c r="BR327" s="108" t="str">
        <f>IF(Tabela2[[#This Row],[Equipe do Ibama foi a campo? Houve sobrevoo do Poseidon?]] = "Sim", "PREENCHER","NA")</f>
        <v>PREENCHER</v>
      </c>
      <c r="BS327" s="108" t="s">
        <v>2696</v>
      </c>
      <c r="BT327" s="108" t="s">
        <v>7101</v>
      </c>
      <c r="BU327" s="108" t="s">
        <v>2696</v>
      </c>
      <c r="BV327" s="108" t="s">
        <v>123</v>
      </c>
      <c r="BW327" s="108" t="s">
        <v>2696</v>
      </c>
      <c r="BX327" s="106" t="s">
        <v>7116</v>
      </c>
      <c r="BY327" s="140">
        <v>45854</v>
      </c>
      <c r="BZ327" s="104">
        <f>IF(Tabela2[[#This Row],[Data do documento de encerramento]]="NA","NA",IF(Tabela2[[#This Row],[Data do documento de encerramento]]="","Pendente de conclusão/ encerramento",_xlfn.DAYS(Tabela2[[#This Row],[Data do documento de encerramento]],J327)))</f>
        <v>59</v>
      </c>
      <c r="CA327" s="107"/>
      <c r="CB327" s="107"/>
      <c r="CC327" s="131"/>
      <c r="CD327" s="107"/>
      <c r="CE327" s="107"/>
      <c r="CF327" s="107"/>
    </row>
    <row r="328" spans="1:84" ht="30.75" hidden="1">
      <c r="A328" s="169">
        <v>202552179244</v>
      </c>
      <c r="B328" s="170" t="s">
        <v>8601</v>
      </c>
      <c r="C328" s="108" t="str">
        <f>VLOOKUP(Tabela2[[#This Row],[SIEMA]],Siema2025,4,FALSE)</f>
        <v xml:space="preserve"> RN</v>
      </c>
      <c r="D328" s="106" t="str">
        <f>VLOOKUP(Tabela2[[#This Row],[SIEMA]],Siema2025,3,FALSE)</f>
        <v xml:space="preserve">Açu </v>
      </c>
      <c r="E328" s="106" t="str">
        <f>VLOOKUP(Tabela2[[#This Row],[SIEMA]],Siema2025,20,FALSE)</f>
        <v>Poço em 7-RP-182</v>
      </c>
      <c r="F328" s="106"/>
      <c r="G328" s="106" t="s">
        <v>8602</v>
      </c>
      <c r="H328" s="106" t="s">
        <v>8603</v>
      </c>
      <c r="I328" s="104" t="s">
        <v>931</v>
      </c>
      <c r="J328" s="105">
        <f>VLOOKUP(Tabela2[[#This Row],[SIEMA]],Siema2025,2,FALSE)</f>
        <v>45795</v>
      </c>
      <c r="K328" s="105" t="str">
        <f>VLOOKUP(Tabela2[[#This Row],[SIEMA]],Siema2025,16,FALSE)</f>
        <v>Domingo</v>
      </c>
      <c r="L328" s="106" t="str">
        <f>IF(Tabela2[[#This Row],[Data]]="","Sem Informação",VLOOKUP(MONTH(Tabela2[[#This Row],[Data]]),'[1]Validação de dados'!$I$1:$J$13,2,0))</f>
        <v>Maio</v>
      </c>
      <c r="M328" s="104">
        <f>YEAR(Tabela2[[#This Row],[Data]])</f>
        <v>2025</v>
      </c>
      <c r="N328" s="105" t="str">
        <f>VLOOKUP(Tabela2[[#This Row],[SIEMA]],Siema2025,17,FALSE)</f>
        <v>Noturno</v>
      </c>
      <c r="O328" s="105" t="s">
        <v>145</v>
      </c>
      <c r="P328" s="104" t="str">
        <f>VLOOKUP(Tabela2[[#This Row],[SIEMA]],Siema2025,21,FALSE)</f>
        <v>Poço terrestre</v>
      </c>
      <c r="Q328" s="104">
        <v>1267</v>
      </c>
      <c r="R328" s="104"/>
      <c r="S328" s="107" t="str">
        <f>IF(Q328="","", IF(Q328="NC","", IF(Q328="NE","", IF(Q328="NA","",IFERROR(VLOOKUP(Q328,Produtos!$A$1:$C$2319,2,FALSE),"Não Cadastrado")))))</f>
        <v>PETRÓLEO CRU</v>
      </c>
      <c r="T328" s="104" t="s">
        <v>8604</v>
      </c>
      <c r="U328" s="104" t="str">
        <f>VLOOKUP(Tabela2[[#This Row],[SIEMA]],Siema2025,12,FALSE)</f>
        <v>M3</v>
      </c>
      <c r="V328" s="104">
        <f>IF(Q328="","",IF(ISNUMBER(Q328)=FALSE,"Não se aplica",IFERROR(VLOOKUP(Q328,Produtos!$A$1:$C$2319,3,FALSE),"Não Cadastrado")))</f>
        <v>3</v>
      </c>
      <c r="W328" s="104" t="str">
        <f>VLOOKUP(Tabela2[[#This Row],[SIEMA]],Siema2025,10,FALSE)</f>
        <v>Água Produzida fora de especificação</v>
      </c>
      <c r="X328" s="113" t="str">
        <f>IF(Tabela2[[#This Row],[Origem do acidente]] = "Plataforma", "PREENCHER","NA")</f>
        <v>NA</v>
      </c>
      <c r="Y328" s="109" t="str">
        <f>IF(W328="","", IF(W328="NC","", IF(W328="NE","", IF(W328="NA","",IFERROR(VLOOKUP(W328,Produtos!$A$1:$C$2319,2,FALSE),"Não Cadastrado")))))</f>
        <v>Não Cadastrado</v>
      </c>
      <c r="Z328" s="104" t="str">
        <f>VLOOKUP(Tabela2[[#This Row],[SIEMA]],Siema2025,11,FALSE)</f>
        <v>0.502</v>
      </c>
      <c r="AA328" s="104" t="str">
        <f>VLOOKUP(Tabela2[[#This Row],[SIEMA]],Siema2025,12,FALSE)</f>
        <v>M3</v>
      </c>
      <c r="AB328" s="104" t="str">
        <f>IF(W328="","",IF(ISNUMBER(W328)=FALSE,"Não se aplica",IFERROR(VLOOKUP(W328,Produtos!$A$1:$C$2319,3,FALSE),"Não Cadastrado")))</f>
        <v>Não se aplica</v>
      </c>
      <c r="AC328" s="104"/>
      <c r="AD328" s="108" t="str">
        <f>IF(Tabela2[[#This Row],[Origem do acidente]] = "Plataforma", "PREENCHER","NA")</f>
        <v>NA</v>
      </c>
      <c r="AE328" s="107" t="str">
        <f>IF(AC328="","", IF(AC328="NC","", IF(AC328="NE","", IF(AC328="NA","",IFERROR(VLOOKUP(AC328,Produtos!$A$1:$C$2319,2,FALSE),"Não Cadastrado")))))</f>
        <v/>
      </c>
      <c r="AF328" s="104"/>
      <c r="AG328" s="104"/>
      <c r="AH328" s="104" t="str">
        <f>IF(AC328="","",IF(ISNUMBER(AC328)=FALSE,"Não se aplica",IFERROR(VLOOKUP(AC328,Produtos!$A$1:$C$2319,3,FALSE),"Não Cadastrado")))</f>
        <v/>
      </c>
      <c r="AI328" s="104"/>
      <c r="AJ328" s="104" t="str">
        <f>VLOOKUP(Tabela2[[#This Row],[SIEMA]],Siema2025,26,FALSE)</f>
        <v>Danos na junta da válvula.</v>
      </c>
      <c r="AK328" s="107" t="s">
        <v>7112</v>
      </c>
      <c r="AL328" s="107"/>
      <c r="AM328" s="107"/>
      <c r="AN328" s="108" t="str">
        <f>VLOOKUP(Tabela2[[#This Row],[SIEMA]],Siema2025,51,FALSE)</f>
        <v/>
      </c>
      <c r="AO328" s="108" t="str">
        <f>VLOOKUP(Tabela2[[#This Row],[SIEMA]],Siema2025,53,FALSE)</f>
        <v/>
      </c>
      <c r="AP328" s="108" t="str">
        <f>VLOOKUP(Tabela2[[#This Row],[SIEMA]],Siema2025,55,FALSE)</f>
        <v/>
      </c>
      <c r="AQ328" s="108" t="str">
        <f>VLOOKUP(Tabela2[[#This Row],[SIEMA]],Siema2025,57,FALSE)</f>
        <v/>
      </c>
      <c r="AR328" s="108" t="str">
        <f>VLOOKUP(Tabela2[[#This Row],[SIEMA]],Siema2025,59,FALSE)</f>
        <v/>
      </c>
      <c r="AS328" s="108" t="str">
        <f>VLOOKUP(Tabela2[[#This Row],[SIEMA]],Siema2025,61,FALSE)</f>
        <v/>
      </c>
      <c r="AT328" s="108" t="str">
        <f>VLOOKUP(Tabela2[[#This Row],[SIEMA]],Siema2025,63,FALSE)</f>
        <v/>
      </c>
      <c r="AU328" s="108" t="str">
        <f>VLOOKUP(Tabela2[[#This Row],[SIEMA]],Siema2025,65,FALSE)</f>
        <v>X</v>
      </c>
      <c r="AV328" s="108" t="str">
        <f>VLOOKUP(Tabela2[[#This Row],[SIEMA]],Siema2025,67,FALSE)</f>
        <v/>
      </c>
      <c r="AW328" s="108" t="str">
        <f>VLOOKUP(Tabela2[[#This Row],[SIEMA]],Siema2025,69,FALSE)</f>
        <v/>
      </c>
      <c r="AX328" s="108" t="str">
        <f>VLOOKUP(Tabela2[[#This Row],[SIEMA]],Siema2025,71,FALSE)</f>
        <v/>
      </c>
      <c r="AY328" s="108" t="str">
        <f>VLOOKUP(Tabela2[[#This Row],[SIEMA]],Siema2025,73,FALSE)</f>
        <v/>
      </c>
      <c r="AZ328" s="108" t="str">
        <f>VLOOKUP(Tabela2[[#This Row],[SIEMA]],Siema2025,75,FALSE)</f>
        <v/>
      </c>
      <c r="BA328" s="108" t="str">
        <f>VLOOKUP(Tabela2[[#This Row],[SIEMA]],Siema2025,77,FALSE)</f>
        <v/>
      </c>
      <c r="BB328" s="108" t="str">
        <f>VLOOKUP(Tabela2[[#This Row],[SIEMA]],Siema2025,79,FALSE)</f>
        <v/>
      </c>
      <c r="BC328" s="108" t="str">
        <f>IF(Tabela2[[#This Row],[Outro(s) ]] = "X", "PREENCHER","NA")</f>
        <v>NA</v>
      </c>
      <c r="BD328" s="108" t="str">
        <f>VLOOKUP(Tabela2[[#This Row],[SIEMA]],Siema2025,82,FALSE)</f>
        <v/>
      </c>
      <c r="BE328" s="108" t="str">
        <f>VLOOKUP(Tabela2[[#This Row],[SIEMA]],Siema2025,81,FALSE)</f>
        <v/>
      </c>
      <c r="BF328" s="110" t="str">
        <f>VLOOKUP(Tabela2[[#This Row],[SIEMA]],Siema2025,28,FALSE)</f>
        <v>3 R Potiguar S.A</v>
      </c>
      <c r="BG328" s="110"/>
      <c r="BH328" s="111" t="str">
        <f>VLOOKUP(Tabela2[[#This Row],[SIEMA]],Siema2025,29,FALSE)</f>
        <v/>
      </c>
      <c r="BI328" s="112" t="str">
        <f>VLOOKUP(Tabela2[[#This Row],[SIEMA]],Siema2025,107,FALSE)</f>
        <v>Não</v>
      </c>
      <c r="BJ328" s="107" t="s">
        <v>6834</v>
      </c>
      <c r="BK328" s="104" t="s">
        <v>2696</v>
      </c>
      <c r="BL328" s="36">
        <v>45799</v>
      </c>
      <c r="BM328" s="108">
        <f ca="1">IF(Tabela2[[#This Row],[Data de atendimento do Ibama (considerar o primeiro documento/ação)]]="",_xlfn.DAYS(TODAY(),J328),_xlfn.DAYS(Tabela2[[#This Row],[Data de atendimento do Ibama (considerar o primeiro documento/ação)]],J328))</f>
        <v>4</v>
      </c>
      <c r="BN328" s="108" t="str">
        <f>IF(Tabela2[[#This Row],[Atendido pelo Ibama ("Não" ou "Sim")]]="Não","Preencher", IF(Tabela2[[#This Row],[Atendido pelo Ibama ("Não" ou "Sim")]]="Sim","NA",""))</f>
        <v>NA</v>
      </c>
      <c r="BO328" s="114" t="s">
        <v>7100</v>
      </c>
      <c r="BP328" s="108" t="str">
        <f>IF(Tabela2[[#This Row],[Forma de atendimento (primeiro documento/ação)]]= "Outros (especificar)", "PREENCHER","NA")</f>
        <v>NA</v>
      </c>
      <c r="BQ328" s="106" t="s">
        <v>123</v>
      </c>
      <c r="BR328" s="108" t="str">
        <f>IF(Tabela2[[#This Row],[Equipe do Ibama foi a campo? Houve sobrevoo do Poseidon?]] = "Sim", "PREENCHER","NA")</f>
        <v>NA</v>
      </c>
      <c r="BS328" s="108" t="s">
        <v>7114</v>
      </c>
      <c r="BT328" s="108" t="s">
        <v>7115</v>
      </c>
      <c r="BU328" s="108" t="s">
        <v>2696</v>
      </c>
      <c r="BV328" s="108" t="s">
        <v>2696</v>
      </c>
      <c r="BW328" s="108" t="s">
        <v>2696</v>
      </c>
      <c r="BX328" s="106" t="s">
        <v>7116</v>
      </c>
      <c r="BY328" s="140">
        <v>45821</v>
      </c>
      <c r="BZ328" s="104">
        <f>IF(Tabela2[[#This Row],[Data do documento de encerramento]]="NA","NA",IF(Tabela2[[#This Row],[Data do documento de encerramento]]="","Pendente de conclusão/ encerramento",_xlfn.DAYS(Tabela2[[#This Row],[Data do documento de encerramento]],J328)))</f>
        <v>26</v>
      </c>
      <c r="CA328" s="107"/>
      <c r="CB328" s="107"/>
      <c r="CC328" s="131"/>
      <c r="CD328" s="107"/>
      <c r="CE328" s="107"/>
      <c r="CF328" s="107"/>
    </row>
    <row r="329" spans="1:84" hidden="1">
      <c r="A329" s="169">
        <v>202551979224</v>
      </c>
      <c r="B329" s="170" t="s">
        <v>8605</v>
      </c>
      <c r="C329" s="108" t="str">
        <f>VLOOKUP(Tabela2[[#This Row],[SIEMA]],Siema2025,4,FALSE)</f>
        <v xml:space="preserve"> MG</v>
      </c>
      <c r="D329" s="106" t="str">
        <f>VLOOKUP(Tabela2[[#This Row],[SIEMA]],Siema2025,3,FALSE)</f>
        <v xml:space="preserve">São Joaquim de Bicas </v>
      </c>
      <c r="E329" s="106" t="s">
        <v>4216</v>
      </c>
      <c r="F329" s="106" t="s">
        <v>8606</v>
      </c>
      <c r="G329" s="106" t="s">
        <v>8607</v>
      </c>
      <c r="H329" s="109" t="s">
        <v>8608</v>
      </c>
      <c r="I329" s="104" t="s">
        <v>7114</v>
      </c>
      <c r="J329" s="105">
        <f>VLOOKUP(Tabela2[[#This Row],[SIEMA]],Siema2025,2,FALSE)</f>
        <v>45796</v>
      </c>
      <c r="K329" s="105" t="str">
        <f>VLOOKUP(Tabela2[[#This Row],[SIEMA]],Siema2025,16,FALSE)</f>
        <v>Segunda</v>
      </c>
      <c r="L329" s="106" t="str">
        <f>IF(Tabela2[[#This Row],[Data]]="","Sem Informação",VLOOKUP(MONTH(Tabela2[[#This Row],[Data]]),'[1]Validação de dados'!$I$1:$J$13,2,0))</f>
        <v>Maio</v>
      </c>
      <c r="M329" s="104">
        <f>YEAR(Tabela2[[#This Row],[Data]])</f>
        <v>2025</v>
      </c>
      <c r="N329" s="105" t="str">
        <f>VLOOKUP(Tabela2[[#This Row],[SIEMA]],Siema2025,17,FALSE)</f>
        <v>Matutino</v>
      </c>
      <c r="O329" s="105" t="str">
        <f>VLOOKUP(Tabela2[[#This Row],[SIEMA]],Siema2025,5,FALSE)</f>
        <v>Rodovia</v>
      </c>
      <c r="P329" s="104" t="str">
        <f>VLOOKUP(Tabela2[[#This Row],[SIEMA]],Siema2025,21,FALSE)</f>
        <v/>
      </c>
      <c r="Q329" s="104">
        <v>1202</v>
      </c>
      <c r="R329" s="104" t="s">
        <v>8492</v>
      </c>
      <c r="S329" s="107" t="str">
        <f>IF(Q329="","", IF(Q329="NC","", IF(Q329="NE","", IF(Q329="NA","",IFERROR(VLOOKUP(Q329,Produtos!$A$1:$C$2319,2,FALSE),"Não Cadastrado")))))</f>
        <v>GASÓLEO ou ÓLEO DIESEL ou ÓLEO PARA AQUECIMENTO, LEVE</v>
      </c>
      <c r="T329" s="104">
        <v>30000</v>
      </c>
      <c r="U329" s="104" t="s">
        <v>648</v>
      </c>
      <c r="V329" s="104">
        <f>IF(Q329="","",IF(ISNUMBER(Q329)=FALSE,"Não se aplica",IFERROR(VLOOKUP(Q329,Produtos!$A$1:$C$2319,3,FALSE),"Não Cadastrado")))</f>
        <v>3</v>
      </c>
      <c r="W329" s="104" t="str">
        <f>VLOOKUP(Tabela2[[#This Row],[SIEMA]],Siema2025,10,FALSE)</f>
        <v/>
      </c>
      <c r="X329" s="113" t="str">
        <f>IF(Tabela2[[#This Row],[Origem do acidente]] = "Plataforma", "PREENCHER","NA")</f>
        <v>NA</v>
      </c>
      <c r="Y329" s="109" t="str">
        <f>IF(W329="","", IF(W329="NC","", IF(W329="NE","", IF(W329="NA","",IFERROR(VLOOKUP(W329,Produtos!$A$1:$C$2319,2,FALSE),"Não Cadastrado")))))</f>
        <v/>
      </c>
      <c r="Z329" s="104" t="str">
        <f>VLOOKUP(Tabela2[[#This Row],[SIEMA]],Siema2025,11,FALSE)</f>
        <v xml:space="preserve"> </v>
      </c>
      <c r="AA329" s="104" t="str">
        <f>VLOOKUP(Tabela2[[#This Row],[SIEMA]],Siema2025,12,FALSE)</f>
        <v xml:space="preserve"> </v>
      </c>
      <c r="AB329" s="104" t="str">
        <f>IF(W329="","",IF(ISNUMBER(W329)=FALSE,"Não se aplica",IFERROR(VLOOKUP(W329,Produtos!$A$1:$C$2319,3,FALSE),"Não Cadastrado")))</f>
        <v/>
      </c>
      <c r="AC329" s="104"/>
      <c r="AD329" s="108" t="str">
        <f>IF(Tabela2[[#This Row],[Origem do acidente]] = "Plataforma", "PREENCHER","NA")</f>
        <v>NA</v>
      </c>
      <c r="AE329" s="107" t="str">
        <f>IF(AC329="","", IF(AC329="NC","", IF(AC329="NE","", IF(AC329="NA","",IFERROR(VLOOKUP(AC329,Produtos!$A$1:$C$2319,2,FALSE),"Não Cadastrado")))))</f>
        <v/>
      </c>
      <c r="AF329" s="104"/>
      <c r="AG329" s="104"/>
      <c r="AH329" s="104" t="str">
        <f>IF(AC329="","",IF(ISNUMBER(AC329)=FALSE,"Não se aplica",IFERROR(VLOOKUP(AC329,Produtos!$A$1:$C$2319,3,FALSE),"Não Cadastrado")))</f>
        <v/>
      </c>
      <c r="AI329" s="104"/>
      <c r="AJ329" s="104" t="str">
        <f>VLOOKUP(Tabela2[[#This Row],[SIEMA]],Siema2025,26,FALSE)</f>
        <v>Segundo informações, a carreta (MB/2141) trafegava sentido sul sobre faixa 2, o condutor alega que o volante travou e puxou para a lateral da pista, chocando contra a canaleta lateral e tombando parcialmente, permanecendo encostado no talude.</v>
      </c>
      <c r="AK329" s="107" t="s">
        <v>7112</v>
      </c>
      <c r="AL329" s="107" t="s">
        <v>7388</v>
      </c>
      <c r="AM329" s="107" t="s">
        <v>7182</v>
      </c>
      <c r="AN329" s="108" t="str">
        <f>VLOOKUP(Tabela2[[#This Row],[SIEMA]],Siema2025,51,FALSE)</f>
        <v/>
      </c>
      <c r="AO329" s="108" t="str">
        <f>VLOOKUP(Tabela2[[#This Row],[SIEMA]],Siema2025,53,FALSE)</f>
        <v/>
      </c>
      <c r="AP329" s="108" t="str">
        <f>VLOOKUP(Tabela2[[#This Row],[SIEMA]],Siema2025,55,FALSE)</f>
        <v/>
      </c>
      <c r="AQ329" s="108" t="str">
        <f>VLOOKUP(Tabela2[[#This Row],[SIEMA]],Siema2025,57,FALSE)</f>
        <v>X</v>
      </c>
      <c r="AR329" s="108" t="str">
        <f>VLOOKUP(Tabela2[[#This Row],[SIEMA]],Siema2025,59,FALSE)</f>
        <v/>
      </c>
      <c r="AS329" s="108" t="str">
        <f>VLOOKUP(Tabela2[[#This Row],[SIEMA]],Siema2025,61,FALSE)</f>
        <v/>
      </c>
      <c r="AT329" s="108" t="str">
        <f>VLOOKUP(Tabela2[[#This Row],[SIEMA]],Siema2025,63,FALSE)</f>
        <v/>
      </c>
      <c r="AU329" s="108" t="str">
        <f>VLOOKUP(Tabela2[[#This Row],[SIEMA]],Siema2025,65,FALSE)</f>
        <v>X</v>
      </c>
      <c r="AV329" s="108" t="str">
        <f>VLOOKUP(Tabela2[[#This Row],[SIEMA]],Siema2025,67,FALSE)</f>
        <v/>
      </c>
      <c r="AW329" s="108" t="str">
        <f>VLOOKUP(Tabela2[[#This Row],[SIEMA]],Siema2025,69,FALSE)</f>
        <v/>
      </c>
      <c r="AX329" s="108" t="str">
        <f>VLOOKUP(Tabela2[[#This Row],[SIEMA]],Siema2025,71,FALSE)</f>
        <v/>
      </c>
      <c r="AY329" s="108" t="str">
        <f>VLOOKUP(Tabela2[[#This Row],[SIEMA]],Siema2025,73,FALSE)</f>
        <v/>
      </c>
      <c r="AZ329" s="108" t="str">
        <f>VLOOKUP(Tabela2[[#This Row],[SIEMA]],Siema2025,75,FALSE)</f>
        <v/>
      </c>
      <c r="BA329" s="108" t="str">
        <f>VLOOKUP(Tabela2[[#This Row],[SIEMA]],Siema2025,77,FALSE)</f>
        <v/>
      </c>
      <c r="BB329" s="108" t="str">
        <f>VLOOKUP(Tabela2[[#This Row],[SIEMA]],Siema2025,79,FALSE)</f>
        <v/>
      </c>
      <c r="BC329" s="108" t="str">
        <f>IF(Tabela2[[#This Row],[Outro(s) ]] = "X", "PREENCHER","NA")</f>
        <v>NA</v>
      </c>
      <c r="BD329" s="108" t="str">
        <f>VLOOKUP(Tabela2[[#This Row],[SIEMA]],Siema2025,82,FALSE)</f>
        <v/>
      </c>
      <c r="BE329" s="108" t="str">
        <f>VLOOKUP(Tabela2[[#This Row],[SIEMA]],Siema2025,81,FALSE)</f>
        <v/>
      </c>
      <c r="BF329" s="110" t="str">
        <f>VLOOKUP(Tabela2[[#This Row],[SIEMA]],Siema2025,28,FALSE)</f>
        <v>VIBRA ENERGIA S.A</v>
      </c>
      <c r="BG329" s="110"/>
      <c r="BH329" s="111" t="str">
        <f>VLOOKUP(Tabela2[[#This Row],[SIEMA]],Siema2025,29,FALSE)</f>
        <v>34274233002571</v>
      </c>
      <c r="BI329" s="112" t="str">
        <f>VLOOKUP(Tabela2[[#This Row],[SIEMA]],Siema2025,107,FALSE)</f>
        <v>Não</v>
      </c>
      <c r="BJ329" s="107" t="s">
        <v>7099</v>
      </c>
      <c r="BK329" s="104" t="s">
        <v>2696</v>
      </c>
      <c r="BL329" s="140">
        <v>45799</v>
      </c>
      <c r="BM329" s="108">
        <f ca="1">IF(Tabela2[[#This Row],[Data de atendimento do Ibama (considerar o primeiro documento/ação)]]="",_xlfn.DAYS(TODAY(),J329),_xlfn.DAYS(Tabela2[[#This Row],[Data de atendimento do Ibama (considerar o primeiro documento/ação)]],J329))</f>
        <v>3</v>
      </c>
      <c r="BN329" s="108" t="str">
        <f>IF(Tabela2[[#This Row],[Atendido pelo Ibama ("Não" ou "Sim")]]="Não","Preencher", IF(Tabela2[[#This Row],[Atendido pelo Ibama ("Não" ou "Sim")]]="Sim","NA",""))</f>
        <v>NA</v>
      </c>
      <c r="BO329" s="114" t="s">
        <v>7100</v>
      </c>
      <c r="BP329" s="108" t="str">
        <f>IF(Tabela2[[#This Row],[Forma de atendimento (primeiro documento/ação)]]= "Outros (especificar)", "PREENCHER","NA")</f>
        <v>NA</v>
      </c>
      <c r="BQ329" s="106" t="s">
        <v>123</v>
      </c>
      <c r="BR329" s="108" t="s">
        <v>123</v>
      </c>
      <c r="BS329" s="108" t="s">
        <v>7114</v>
      </c>
      <c r="BT329" s="108" t="s">
        <v>7101</v>
      </c>
      <c r="BU329" s="108" t="s">
        <v>2696</v>
      </c>
      <c r="BV329" s="108" t="s">
        <v>2696</v>
      </c>
      <c r="BW329" s="108" t="s">
        <v>2696</v>
      </c>
      <c r="BX329" s="106" t="s">
        <v>7102</v>
      </c>
      <c r="BY329" s="140">
        <v>45847</v>
      </c>
      <c r="BZ329" s="104">
        <f>IF(Tabela2[[#This Row],[Data do documento de encerramento]]="NA","NA",IF(Tabela2[[#This Row],[Data do documento de encerramento]]="","Pendente de conclusão/ encerramento",_xlfn.DAYS(Tabela2[[#This Row],[Data do documento de encerramento]],J329)))</f>
        <v>51</v>
      </c>
      <c r="CA329" s="107" t="s">
        <v>7376</v>
      </c>
      <c r="CB329" s="107"/>
      <c r="CC329" s="132"/>
      <c r="CD329" s="107"/>
      <c r="CE329" s="107"/>
      <c r="CF329" s="107"/>
    </row>
    <row r="330" spans="1:84" ht="60.75">
      <c r="A330" s="169">
        <v>202552014432</v>
      </c>
      <c r="B330" s="170" t="s">
        <v>8609</v>
      </c>
      <c r="C330" s="108" t="s">
        <v>7135</v>
      </c>
      <c r="D330" s="106" t="s">
        <v>637</v>
      </c>
      <c r="E330" t="s">
        <v>8610</v>
      </c>
      <c r="F330" s="106"/>
      <c r="G330" t="s">
        <v>8611</v>
      </c>
      <c r="H330" t="s">
        <v>8612</v>
      </c>
      <c r="I330" s="104" t="str">
        <f>VLOOKUP(Tabela2[[#This Row],[SIEMA]],Siema2025,19,FALSE)</f>
        <v>Campos</v>
      </c>
      <c r="J330" s="105">
        <f>VLOOKUP(Tabela2[[#This Row],[SIEMA]],Siema2025,2,FALSE)</f>
        <v>45796</v>
      </c>
      <c r="K330" s="105" t="str">
        <f>VLOOKUP(Tabela2[[#This Row],[SIEMA]],Siema2025,16,FALSE)</f>
        <v>Segunda</v>
      </c>
      <c r="L330" s="106" t="str">
        <f>IF(Tabela2[[#This Row],[Data]]="","Sem Informação",VLOOKUP(MONTH(Tabela2[[#This Row],[Data]]),'[1]Validação de dados'!$I$1:$J$13,2,0))</f>
        <v>Maio</v>
      </c>
      <c r="M330" s="104">
        <f>YEAR(Tabela2[[#This Row],[Data]])</f>
        <v>2025</v>
      </c>
      <c r="N330" s="105" t="str">
        <f>VLOOKUP(Tabela2[[#This Row],[SIEMA]],Siema2025,17,FALSE)</f>
        <v>Madrugada</v>
      </c>
      <c r="O330" s="105" t="s">
        <v>111</v>
      </c>
      <c r="P330" s="104" t="str">
        <f>VLOOKUP(Tabela2[[#This Row],[SIEMA]],Siema2025,21,FALSE)</f>
        <v>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v>
      </c>
      <c r="Q330" s="104" t="s">
        <v>7094</v>
      </c>
      <c r="R330" s="104" t="s">
        <v>7482</v>
      </c>
      <c r="S330" s="107" t="s">
        <v>7096</v>
      </c>
      <c r="T330" s="104" t="str">
        <f>VLOOKUP(Tabela2[[#This Row],[SIEMA]],Siema2025,11,FALSE)</f>
        <v>0.0016</v>
      </c>
      <c r="U330" s="104" t="str">
        <f>VLOOKUP(Tabela2[[#This Row],[SIEMA]],Siema2025,12,FALSE)</f>
        <v>M3</v>
      </c>
      <c r="V330" s="104" t="s">
        <v>7483</v>
      </c>
      <c r="W330" s="104"/>
      <c r="X330" s="113" t="str">
        <f>IF(Tabela2[[#This Row],[Origem do acidente]] = "Plataforma", "PREENCHER","NA")</f>
        <v>PREENCHER</v>
      </c>
      <c r="Y330" s="109" t="str">
        <f>IF(W330="","", IF(W330="NC","", IF(W330="NE","", IF(W330="NA","",IFERROR(VLOOKUP(W330,Produtos!$A$1:$C$2319,2,FALSE),"Não Cadastrado")))))</f>
        <v/>
      </c>
      <c r="Z330" s="104"/>
      <c r="AA330" s="104"/>
      <c r="AB330" s="104" t="str">
        <f>IF(W330="","",IF(ISNUMBER(W330)=FALSE,"Não se aplica",IFERROR(VLOOKUP(W330,Produtos!$A$1:$C$2319,3,FALSE),"Não Cadastrado")))</f>
        <v/>
      </c>
      <c r="AC330" s="104"/>
      <c r="AD330" s="108" t="str">
        <f>IF(Tabela2[[#This Row],[Origem do acidente]] = "Plataforma", "PREENCHER","NA")</f>
        <v>PREENCHER</v>
      </c>
      <c r="AE330" s="107" t="str">
        <f>IF(AC330="","", IF(AC330="NC","", IF(AC330="NE","", IF(AC330="NA","",IFERROR(VLOOKUP(AC330,Produtos!$A$1:$C$2319,2,FALSE),"Não Cadastrado")))))</f>
        <v/>
      </c>
      <c r="AF330" s="104"/>
      <c r="AG330" s="104"/>
      <c r="AH330" s="104" t="str">
        <f>IF(AC330="","",IF(ISNUMBER(AC330)=FALSE,"Não se aplica",IFERROR(VLOOKUP(AC330,Produtos!$A$1:$C$2319,3,FALSE),"Não Cadastrado")))</f>
        <v/>
      </c>
      <c r="AI330" s="104"/>
      <c r="AJ330" s="104" t="str">
        <f>VLOOKUP(Tabela2[[#This Row],[SIEMA]],Siema2025,26,FALSE)</f>
        <v>Provável falha de integridade da mangueira hidráulica de acionamento do X-mas trolley. Causa principal em investigação.</v>
      </c>
      <c r="AK330" s="107" t="s">
        <v>7112</v>
      </c>
      <c r="AL330" s="107" t="s">
        <v>7098</v>
      </c>
      <c r="AM330" s="107" t="s">
        <v>7290</v>
      </c>
      <c r="AN330" s="108" t="str">
        <f>VLOOKUP(Tabela2[[#This Row],[SIEMA]],Siema2025,51,FALSE)</f>
        <v/>
      </c>
      <c r="AO330" s="108" t="str">
        <f>VLOOKUP(Tabela2[[#This Row],[SIEMA]],Siema2025,53,FALSE)</f>
        <v/>
      </c>
      <c r="AP330" s="108" t="str">
        <f>VLOOKUP(Tabela2[[#This Row],[SIEMA]],Siema2025,55,FALSE)</f>
        <v/>
      </c>
      <c r="AQ330" s="108" t="str">
        <f>VLOOKUP(Tabela2[[#This Row],[SIEMA]],Siema2025,57,FALSE)</f>
        <v/>
      </c>
      <c r="AR330" s="108" t="str">
        <f>VLOOKUP(Tabela2[[#This Row],[SIEMA]],Siema2025,59,FALSE)</f>
        <v/>
      </c>
      <c r="AS330" s="108" t="str">
        <f>VLOOKUP(Tabela2[[#This Row],[SIEMA]],Siema2025,61,FALSE)</f>
        <v>X</v>
      </c>
      <c r="AT330" s="108" t="str">
        <f>VLOOKUP(Tabela2[[#This Row],[SIEMA]],Siema2025,63,FALSE)</f>
        <v/>
      </c>
      <c r="AU330" s="108" t="str">
        <f>VLOOKUP(Tabela2[[#This Row],[SIEMA]],Siema2025,65,FALSE)</f>
        <v/>
      </c>
      <c r="AV330" s="108" t="str">
        <f>VLOOKUP(Tabela2[[#This Row],[SIEMA]],Siema2025,67,FALSE)</f>
        <v/>
      </c>
      <c r="AW330" s="108" t="str">
        <f>VLOOKUP(Tabela2[[#This Row],[SIEMA]],Siema2025,69,FALSE)</f>
        <v/>
      </c>
      <c r="AX330" s="108" t="str">
        <f>VLOOKUP(Tabela2[[#This Row],[SIEMA]],Siema2025,71,FALSE)</f>
        <v/>
      </c>
      <c r="AY330" s="108" t="str">
        <f>VLOOKUP(Tabela2[[#This Row],[SIEMA]],Siema2025,73,FALSE)</f>
        <v/>
      </c>
      <c r="AZ330" s="108" t="str">
        <f>VLOOKUP(Tabela2[[#This Row],[SIEMA]],Siema2025,75,FALSE)</f>
        <v/>
      </c>
      <c r="BA330" s="108" t="str">
        <f>VLOOKUP(Tabela2[[#This Row],[SIEMA]],Siema2025,77,FALSE)</f>
        <v/>
      </c>
      <c r="BB330" s="108" t="str">
        <f>VLOOKUP(Tabela2[[#This Row],[SIEMA]],Siema2025,79,FALSE)</f>
        <v/>
      </c>
      <c r="BC330" s="108" t="str">
        <f>IF(Tabela2[[#This Row],[Outro(s) ]] = "X", "PREENCHER","NA")</f>
        <v>NA</v>
      </c>
      <c r="BD330" s="108" t="str">
        <f>VLOOKUP(Tabela2[[#This Row],[SIEMA]],Siema2025,82,FALSE)</f>
        <v/>
      </c>
      <c r="BE330" s="108" t="str">
        <f>VLOOKUP(Tabela2[[#This Row],[SIEMA]],Siema2025,81,FALSE)</f>
        <v/>
      </c>
      <c r="BF330" s="110" t="str">
        <f>VLOOKUP(Tabela2[[#This Row],[SIEMA]],Siema2025,28,FALSE)</f>
        <v>Petrobras</v>
      </c>
      <c r="BG330" s="110"/>
      <c r="BH330" s="111" t="str">
        <f>VLOOKUP(Tabela2[[#This Row],[SIEMA]],Siema2025,29,FALSE)</f>
        <v>33000167000454</v>
      </c>
      <c r="BI330" s="112" t="str">
        <f>VLOOKUP(Tabela2[[#This Row],[SIEMA]],Siema2025,107,FALSE)</f>
        <v>Não</v>
      </c>
      <c r="BJ330" s="107" t="s">
        <v>7099</v>
      </c>
      <c r="BK330" s="104" t="s">
        <v>2696</v>
      </c>
      <c r="BL330" s="140">
        <v>45812</v>
      </c>
      <c r="BM330" s="108">
        <f ca="1">IF(Tabela2[[#This Row],[Data de atendimento do Ibama (considerar o primeiro documento/ação)]]="",_xlfn.DAYS(TODAY(),J330),_xlfn.DAYS(Tabela2[[#This Row],[Data de atendimento do Ibama (considerar o primeiro documento/ação)]],J330))</f>
        <v>16</v>
      </c>
      <c r="BN330" s="108" t="str">
        <f>IF(Tabela2[[#This Row],[Atendido pelo Ibama ("Não" ou "Sim")]]="Não","Preencher", IF(Tabela2[[#This Row],[Atendido pelo Ibama ("Não" ou "Sim")]]="Sim","NA",""))</f>
        <v>NA</v>
      </c>
      <c r="BO330" s="114" t="s">
        <v>7138</v>
      </c>
      <c r="BP330" s="108" t="str">
        <f>IF(Tabela2[[#This Row],[Forma de atendimento (primeiro documento/ação)]]= "Outros (especificar)", "PREENCHER","NA")</f>
        <v>NA</v>
      </c>
      <c r="BQ330" s="106" t="s">
        <v>123</v>
      </c>
      <c r="BR330" s="108" t="str">
        <f>IF(Tabela2[[#This Row],[Equipe do Ibama foi a campo? Houve sobrevoo do Poseidon?]] = "Sim", "PREENCHER","NA")</f>
        <v>NA</v>
      </c>
      <c r="BS330" s="108" t="str">
        <f>IF(Tabela2[[#This Row],[Se sim, foi emitida Ordem de Emergência? (informações vinculada à coluna CK)]] = "Sim", "PREENCHER","NA")</f>
        <v>NA</v>
      </c>
      <c r="BT330" s="108" t="s">
        <v>7101</v>
      </c>
      <c r="BU330" s="108" t="s">
        <v>2696</v>
      </c>
      <c r="BV330" s="108" t="s">
        <v>123</v>
      </c>
      <c r="BW330" s="108" t="s">
        <v>2696</v>
      </c>
      <c r="BX330" s="106" t="s">
        <v>7102</v>
      </c>
      <c r="BY330" s="140">
        <v>45989</v>
      </c>
      <c r="BZ330" s="104">
        <f>IF(Tabela2[[#This Row],[Data do documento de encerramento]]="NA","NA",IF(Tabela2[[#This Row],[Data do documento de encerramento]]="","Pendente de conclusão/ encerramento",_xlfn.DAYS(Tabela2[[#This Row],[Data do documento de encerramento]],J330)))</f>
        <v>193</v>
      </c>
      <c r="CA330" s="107"/>
      <c r="CB330" s="107"/>
      <c r="CC330" s="237" t="s">
        <v>8613</v>
      </c>
      <c r="CD330" s="107" t="s">
        <v>123</v>
      </c>
      <c r="CE330" s="107" t="s">
        <v>123</v>
      </c>
      <c r="CF330" s="107" t="s">
        <v>7167</v>
      </c>
    </row>
    <row r="331" spans="1:84" ht="45.75" hidden="1">
      <c r="A331" s="169">
        <v>202552039641</v>
      </c>
      <c r="B331" s="173" t="s">
        <v>7446</v>
      </c>
      <c r="C331" s="108" t="str">
        <f>VLOOKUP(Tabela2[[#This Row],[SIEMA]],Siema2025,4,FALSE)</f>
        <v xml:space="preserve"> PR</v>
      </c>
      <c r="D331" s="106" t="str">
        <f>VLOOKUP(Tabela2[[#This Row],[SIEMA]],Siema2025,3,FALSE)</f>
        <v xml:space="preserve">Morretes </v>
      </c>
      <c r="E331" s="106" t="s">
        <v>8614</v>
      </c>
      <c r="F331" s="106" t="s">
        <v>8615</v>
      </c>
      <c r="G331" s="106"/>
      <c r="H331" s="106"/>
      <c r="I331" s="104" t="s">
        <v>7114</v>
      </c>
      <c r="J331" s="105">
        <f>VLOOKUP(Tabela2[[#This Row],[SIEMA]],Siema2025,2,FALSE)</f>
        <v>45797</v>
      </c>
      <c r="K331" s="105" t="str">
        <f>VLOOKUP(Tabela2[[#This Row],[SIEMA]],Siema2025,16,FALSE)</f>
        <v>Terça</v>
      </c>
      <c r="L331" s="106" t="str">
        <f>IF(Tabela2[[#This Row],[Data]]="","Sem Informação",VLOOKUP(MONTH(Tabela2[[#This Row],[Data]]),'[1]Validação de dados'!$I$1:$J$13,2,0))</f>
        <v>Maio</v>
      </c>
      <c r="M331" s="104">
        <f>YEAR(Tabela2[[#This Row],[Data]])</f>
        <v>2025</v>
      </c>
      <c r="N331" s="105" t="str">
        <f>VLOOKUP(Tabela2[[#This Row],[SIEMA]],Siema2025,17,FALSE)</f>
        <v>Madrugada</v>
      </c>
      <c r="O331" s="105" t="str">
        <f>VLOOKUP(Tabela2[[#This Row],[SIEMA]],Siema2025,5,FALSE)</f>
        <v>Rodovia</v>
      </c>
      <c r="P331" s="104" t="str">
        <f>VLOOKUP(Tabela2[[#This Row],[SIEMA]],Siema2025,21,FALSE)</f>
        <v>Colisão traseira, seguida de tombamento  (02 caminhões)</v>
      </c>
      <c r="Q331" s="104">
        <v>1170</v>
      </c>
      <c r="R331" s="104" t="str">
        <f>VLOOKUP(Tabela2[[#This Row],[SIEMA]],Siema2025,10,FALSE)</f>
        <v/>
      </c>
      <c r="S331" s="107" t="str">
        <f>IF(Q331="","", IF(Q331="NC","", IF(Q331="NE","", IF(Q331="NA","",IFERROR(VLOOKUP(Q331,Produtos!$A$1:$C$2319,2,FALSE),"Não Cadastrado")))))</f>
        <v>ÁLCOOL ETÍLICO, ETANOL</v>
      </c>
      <c r="T331" s="104" t="s">
        <v>6834</v>
      </c>
      <c r="U331" s="104" t="s">
        <v>7062</v>
      </c>
      <c r="V331" s="104">
        <f>IF(Q331="","",IF(ISNUMBER(Q331)=FALSE,"Não se aplica",IFERROR(VLOOKUP(Q331,Produtos!$A$1:$C$2319,3,FALSE),"Não Cadastrado")))</f>
        <v>3</v>
      </c>
      <c r="W331" s="104" t="str">
        <f>VLOOKUP(Tabela2[[#This Row],[SIEMA]],Siema2025,10,FALSE)</f>
        <v/>
      </c>
      <c r="X331" s="113" t="str">
        <f>IF(Tabela2[[#This Row],[Origem do acidente]] = "Plataforma", "PREENCHER","NA")</f>
        <v>NA</v>
      </c>
      <c r="Y331" s="109" t="str">
        <f>IF(W331="","", IF(W331="NC","", IF(W331="NE","", IF(W331="NA","",IFERROR(VLOOKUP(W331,Produtos!$A$1:$C$2319,2,FALSE),"Não Cadastrado")))))</f>
        <v/>
      </c>
      <c r="Z331" s="104" t="str">
        <f>VLOOKUP(Tabela2[[#This Row],[SIEMA]],Siema2025,11,FALSE)</f>
        <v xml:space="preserve"> </v>
      </c>
      <c r="AA331" s="104" t="str">
        <f>VLOOKUP(Tabela2[[#This Row],[SIEMA]],Siema2025,12,FALSE)</f>
        <v xml:space="preserve"> </v>
      </c>
      <c r="AB331" s="104" t="str">
        <f>IF(W331="","",IF(ISNUMBER(W331)=FALSE,"Não se aplica",IFERROR(VLOOKUP(W331,Produtos!$A$1:$C$2319,3,FALSE),"Não Cadastrado")))</f>
        <v/>
      </c>
      <c r="AC331" s="104"/>
      <c r="AD331" s="108" t="str">
        <f>IF(Tabela2[[#This Row],[Origem do acidente]] = "Plataforma", "PREENCHER","NA")</f>
        <v>NA</v>
      </c>
      <c r="AE331" s="107" t="str">
        <f>IF(AC331="","", IF(AC331="NC","", IF(AC331="NE","", IF(AC331="NA","",IFERROR(VLOOKUP(AC331,Produtos!$A$1:$C$2319,2,FALSE),"Não Cadastrado")))))</f>
        <v/>
      </c>
      <c r="AF331" s="104"/>
      <c r="AG331" s="104"/>
      <c r="AH331" s="104" t="str">
        <f>IF(AC331="","",IF(ISNUMBER(AC331)=FALSE,"Não se aplica",IFERROR(VLOOKUP(AC331,Produtos!$A$1:$C$2319,3,FALSE),"Não Cadastrado")))</f>
        <v/>
      </c>
      <c r="AI331" s="104"/>
      <c r="AJ331" s="104" t="str">
        <f>VLOOKUP(Tabela2[[#This Row],[SIEMA]],Siema2025,26,FALSE)</f>
        <v>Colisão traseira, seguida de tombamento  
Veículos: 02 carretas 
Carga: Soja e etanol</v>
      </c>
      <c r="AK331" s="107" t="s">
        <v>7388</v>
      </c>
      <c r="AL331" s="107" t="s">
        <v>7182</v>
      </c>
      <c r="AM331" s="107"/>
      <c r="AN331" s="108" t="str">
        <f>VLOOKUP(Tabela2[[#This Row],[SIEMA]],Siema2025,51,FALSE)</f>
        <v/>
      </c>
      <c r="AO331" s="108" t="str">
        <f>VLOOKUP(Tabela2[[#This Row],[SIEMA]],Siema2025,53,FALSE)</f>
        <v/>
      </c>
      <c r="AP331" s="108" t="str">
        <f>VLOOKUP(Tabela2[[#This Row],[SIEMA]],Siema2025,55,FALSE)</f>
        <v/>
      </c>
      <c r="AQ331" s="108" t="str">
        <f>VLOOKUP(Tabela2[[#This Row],[SIEMA]],Siema2025,57,FALSE)</f>
        <v>X</v>
      </c>
      <c r="AR331" s="108" t="str">
        <f>VLOOKUP(Tabela2[[#This Row],[SIEMA]],Siema2025,59,FALSE)</f>
        <v/>
      </c>
      <c r="AS331" s="108" t="str">
        <f>VLOOKUP(Tabela2[[#This Row],[SIEMA]],Siema2025,61,FALSE)</f>
        <v/>
      </c>
      <c r="AT331" s="108" t="str">
        <f>VLOOKUP(Tabela2[[#This Row],[SIEMA]],Siema2025,63,FALSE)</f>
        <v/>
      </c>
      <c r="AU331" s="108" t="str">
        <f>VLOOKUP(Tabela2[[#This Row],[SIEMA]],Siema2025,65,FALSE)</f>
        <v>X</v>
      </c>
      <c r="AV331" s="108" t="str">
        <f>VLOOKUP(Tabela2[[#This Row],[SIEMA]],Siema2025,67,FALSE)</f>
        <v/>
      </c>
      <c r="AW331" s="108" t="str">
        <f>VLOOKUP(Tabela2[[#This Row],[SIEMA]],Siema2025,69,FALSE)</f>
        <v/>
      </c>
      <c r="AX331" s="108" t="str">
        <f>VLOOKUP(Tabela2[[#This Row],[SIEMA]],Siema2025,71,FALSE)</f>
        <v/>
      </c>
      <c r="AY331" s="108" t="str">
        <f>VLOOKUP(Tabela2[[#This Row],[SIEMA]],Siema2025,73,FALSE)</f>
        <v/>
      </c>
      <c r="AZ331" s="108" t="str">
        <f>VLOOKUP(Tabela2[[#This Row],[SIEMA]],Siema2025,75,FALSE)</f>
        <v/>
      </c>
      <c r="BA331" s="108" t="str">
        <f>VLOOKUP(Tabela2[[#This Row],[SIEMA]],Siema2025,77,FALSE)</f>
        <v/>
      </c>
      <c r="BB331" s="108" t="str">
        <f>VLOOKUP(Tabela2[[#This Row],[SIEMA]],Siema2025,79,FALSE)</f>
        <v/>
      </c>
      <c r="BC331" s="108" t="str">
        <f>IF(Tabela2[[#This Row],[Outro(s) ]] = "X", "PREENCHER","NA")</f>
        <v>NA</v>
      </c>
      <c r="BD331" s="108" t="str">
        <f>VLOOKUP(Tabela2[[#This Row],[SIEMA]],Siema2025,82,FALSE)</f>
        <v/>
      </c>
      <c r="BE331" s="108" t="str">
        <f>VLOOKUP(Tabela2[[#This Row],[SIEMA]],Siema2025,81,FALSE)</f>
        <v/>
      </c>
      <c r="BF331" s="110" t="str">
        <f>VLOOKUP(Tabela2[[#This Row],[SIEMA]],Siema2025,28,FALSE)</f>
        <v>EPR Litoral Pioneiro S.A.</v>
      </c>
      <c r="BG331" s="110"/>
      <c r="BH331" s="111" t="str">
        <f>VLOOKUP(Tabela2[[#This Row],[SIEMA]],Siema2025,29,FALSE)</f>
        <v>48803906000170</v>
      </c>
      <c r="BI331" s="112" t="s">
        <v>7062</v>
      </c>
      <c r="BJ331" s="107" t="s">
        <v>7099</v>
      </c>
      <c r="BK331" s="104" t="s">
        <v>7062</v>
      </c>
      <c r="BL331" s="140"/>
      <c r="BM331" s="108">
        <f ca="1">IF(Tabela2[[#This Row],[Data de atendimento do Ibama (considerar o primeiro documento/ação)]]="",_xlfn.DAYS(TODAY(),J331),_xlfn.DAYS(Tabela2[[#This Row],[Data de atendimento do Ibama (considerar o primeiro documento/ação)]],J331))</f>
        <v>435</v>
      </c>
      <c r="BN331" s="108" t="s">
        <v>7114</v>
      </c>
      <c r="BO331" s="114" t="s">
        <v>637</v>
      </c>
      <c r="BP331" s="108" t="str">
        <f>IF(Tabela2[[#This Row],[Forma de atendimento (primeiro documento/ação)]]= "Outros (especificar)", "PREENCHER","NA")</f>
        <v>NA</v>
      </c>
      <c r="BQ331" s="106" t="s">
        <v>7062</v>
      </c>
      <c r="BR331" s="108" t="str">
        <f>IF(Tabela2[[#This Row],[Equipe do Ibama foi a campo? Houve sobrevoo do Poseidon?]] = "Sim", "PREENCHER","NA")</f>
        <v>NA</v>
      </c>
      <c r="BS331" s="108" t="str">
        <f>IF(Tabela2[[#This Row],[Se sim, foi emitida Ordem de Emergência? (informações vinculada à coluna CK)]] = "Sim", "PREENCHER","NA")</f>
        <v>NA</v>
      </c>
      <c r="BT331" s="108" t="s">
        <v>6834</v>
      </c>
      <c r="BU331" s="108" t="str">
        <f>IF(Tabela2[[#This Row],[Houve envio de Informações Pós-acidente (preencher "não se aplica" quando de competência estadual/municipal)]] = "Sim", "PREENCHER","NA")</f>
        <v>NA</v>
      </c>
      <c r="BV331" s="108" t="str">
        <f>IF(Tabela2[[#This Row],[Houve avaliação das informações pós-acidente solicitadas/enviadas?]] = "Sim", "PREENCHER","NA")</f>
        <v>NA</v>
      </c>
      <c r="BW331" s="108" t="str">
        <f>IF(Tabela2[[#This Row],[O Ibama aguarda resposta da empresa/OEMA, etc?]] = "Sim", "PREENCHER","NA")</f>
        <v>NA</v>
      </c>
      <c r="BX331" s="106" t="s">
        <v>7127</v>
      </c>
      <c r="BY331" s="106"/>
      <c r="BZ331" s="104" t="str">
        <f>IF(Tabela2[[#This Row],[Data do documento de encerramento]]="NA","NA",IF(Tabela2[[#This Row],[Data do documento de encerramento]]="","Pendente de conclusão/ encerramento",_xlfn.DAYS(Tabela2[[#This Row],[Data do documento de encerramento]],J331)))</f>
        <v>Pendente de conclusão/ encerramento</v>
      </c>
      <c r="CA331" s="107" t="s">
        <v>7448</v>
      </c>
      <c r="CB331" s="107"/>
      <c r="CC331" s="133"/>
      <c r="CD331" s="107"/>
      <c r="CE331" s="107"/>
      <c r="CF331" s="107"/>
    </row>
    <row r="332" spans="1:84" ht="76.5">
      <c r="A332" s="169">
        <v>202552046854</v>
      </c>
      <c r="B332" s="170" t="s">
        <v>8616</v>
      </c>
      <c r="C332" s="108" t="s">
        <v>7135</v>
      </c>
      <c r="D332" s="106" t="s">
        <v>637</v>
      </c>
      <c r="E332" t="s">
        <v>8617</v>
      </c>
      <c r="F332" s="106"/>
      <c r="G332" s="106" t="s">
        <v>8618</v>
      </c>
      <c r="H332" s="106" t="s">
        <v>8619</v>
      </c>
      <c r="I332" s="104" t="str">
        <f>VLOOKUP(Tabela2[[#This Row],[SIEMA]],Siema2025,19,FALSE)</f>
        <v>Campos</v>
      </c>
      <c r="J332" s="105">
        <f>VLOOKUP(Tabela2[[#This Row],[SIEMA]],Siema2025,2,FALSE)</f>
        <v>45797</v>
      </c>
      <c r="K332" s="105" t="str">
        <f>VLOOKUP(Tabela2[[#This Row],[SIEMA]],Siema2025,16,FALSE)</f>
        <v>Terça</v>
      </c>
      <c r="L332" s="106" t="str">
        <f>IF(Tabela2[[#This Row],[Data]]="","Sem Informação",VLOOKUP(MONTH(Tabela2[[#This Row],[Data]]),'[1]Validação de dados'!$I$1:$J$13,2,0))</f>
        <v>Maio</v>
      </c>
      <c r="M332" s="104">
        <f>YEAR(Tabela2[[#This Row],[Data]])</f>
        <v>2025</v>
      </c>
      <c r="N332" s="105" t="str">
        <f>VLOOKUP(Tabela2[[#This Row],[SIEMA]],Siema2025,17,FALSE)</f>
        <v>Matutino</v>
      </c>
      <c r="O332" s="105" t="str">
        <f>VLOOKUP(Tabela2[[#This Row],[SIEMA]],Siema2025,5,FALSE)</f>
        <v>Plataforma</v>
      </c>
      <c r="P332" s="104" t="str">
        <f>VLOOKUP(Tabela2[[#This Row],[SIEMA]],Siema2025,21,FALSE)</f>
        <v/>
      </c>
      <c r="Q332" s="104">
        <v>1267</v>
      </c>
      <c r="R332" s="104" t="s">
        <v>2043</v>
      </c>
      <c r="S332" s="107" t="s">
        <v>2043</v>
      </c>
      <c r="T332" s="151">
        <v>8.0000000000000002E-3</v>
      </c>
      <c r="U332" s="104" t="s">
        <v>7111</v>
      </c>
      <c r="V332" s="104">
        <f>IF(Q332="","",IF(ISNUMBER(Q332)=FALSE,"Não se aplica",IFERROR(VLOOKUP(Q332,Produtos!$A$1:$C$2319,3,FALSE),"Não Cadastrado")))</f>
        <v>3</v>
      </c>
      <c r="W332" s="104" t="str">
        <f>VLOOKUP(Tabela2[[#This Row],[SIEMA]],Siema2025,10,FALSE)</f>
        <v/>
      </c>
      <c r="X332" s="113" t="str">
        <f>IF(Tabela2[[#This Row],[Origem do acidente]] = "Plataforma", "PREENCHER","NA")</f>
        <v>PREENCHER</v>
      </c>
      <c r="Y332" s="109" t="str">
        <f>IF(W332="","", IF(W332="NC","", IF(W332="NE","", IF(W332="NA","",IFERROR(VLOOKUP(W332,Produtos!$A$1:$C$2319,2,FALSE),"Não Cadastrado")))))</f>
        <v/>
      </c>
      <c r="Z332" s="104" t="str">
        <f>VLOOKUP(Tabela2[[#This Row],[SIEMA]],Siema2025,11,FALSE)</f>
        <v xml:space="preserve"> </v>
      </c>
      <c r="AA332" s="104" t="str">
        <f>VLOOKUP(Tabela2[[#This Row],[SIEMA]],Siema2025,12,FALSE)</f>
        <v xml:space="preserve"> </v>
      </c>
      <c r="AB332" s="104" t="str">
        <f>IF(W332="","",IF(ISNUMBER(W332)=FALSE,"Não se aplica",IFERROR(VLOOKUP(W332,Produtos!$A$1:$C$2319,3,FALSE),"Não Cadastrado")))</f>
        <v/>
      </c>
      <c r="AC332" s="104"/>
      <c r="AD332" s="108" t="str">
        <f>IF(Tabela2[[#This Row],[Origem do acidente]] = "Plataforma", "PREENCHER","NA")</f>
        <v>PREENCHER</v>
      </c>
      <c r="AE332" s="107" t="str">
        <f>IF(AC332="","", IF(AC332="NC","", IF(AC332="NE","", IF(AC332="NA","",IFERROR(VLOOKUP(AC332,Produtos!$A$1:$C$2319,2,FALSE),"Não Cadastrado")))))</f>
        <v/>
      </c>
      <c r="AF332" s="104"/>
      <c r="AG332" s="104"/>
      <c r="AH332" s="104" t="str">
        <f>IF(AC332="","",IF(ISNUMBER(AC332)=FALSE,"Não se aplica",IFERROR(VLOOKUP(AC332,Produtos!$A$1:$C$2319,3,FALSE),"Não Cadastrado")))</f>
        <v/>
      </c>
      <c r="AI332" s="104"/>
      <c r="AJ332" s="104" t="str">
        <f>VLOOKUP(Tabela2[[#This Row],[SIEMA]],Siema2025,26,FALSE)</f>
        <v>Em investigação.</v>
      </c>
      <c r="AK332" s="107" t="s">
        <v>7290</v>
      </c>
      <c r="AL332" s="107"/>
      <c r="AM332" s="107"/>
      <c r="AN332" s="108" t="str">
        <f>VLOOKUP(Tabela2[[#This Row],[SIEMA]],Siema2025,51,FALSE)</f>
        <v/>
      </c>
      <c r="AO332" s="108" t="str">
        <f>VLOOKUP(Tabela2[[#This Row],[SIEMA]],Siema2025,53,FALSE)</f>
        <v/>
      </c>
      <c r="AP332" s="108" t="str">
        <f>VLOOKUP(Tabela2[[#This Row],[SIEMA]],Siema2025,55,FALSE)</f>
        <v/>
      </c>
      <c r="AQ332" s="108" t="str">
        <f>VLOOKUP(Tabela2[[#This Row],[SIEMA]],Siema2025,57,FALSE)</f>
        <v/>
      </c>
      <c r="AR332" s="108" t="str">
        <f>VLOOKUP(Tabela2[[#This Row],[SIEMA]],Siema2025,59,FALSE)</f>
        <v/>
      </c>
      <c r="AS332" s="108" t="str">
        <f>VLOOKUP(Tabela2[[#This Row],[SIEMA]],Siema2025,61,FALSE)</f>
        <v>X</v>
      </c>
      <c r="AT332" s="108" t="str">
        <f>VLOOKUP(Tabela2[[#This Row],[SIEMA]],Siema2025,63,FALSE)</f>
        <v/>
      </c>
      <c r="AU332" s="108" t="str">
        <f>VLOOKUP(Tabela2[[#This Row],[SIEMA]],Siema2025,65,FALSE)</f>
        <v/>
      </c>
      <c r="AV332" s="108" t="str">
        <f>VLOOKUP(Tabela2[[#This Row],[SIEMA]],Siema2025,67,FALSE)</f>
        <v/>
      </c>
      <c r="AW332" s="108" t="str">
        <f>VLOOKUP(Tabela2[[#This Row],[SIEMA]],Siema2025,69,FALSE)</f>
        <v/>
      </c>
      <c r="AX332" s="108" t="str">
        <f>VLOOKUP(Tabela2[[#This Row],[SIEMA]],Siema2025,71,FALSE)</f>
        <v/>
      </c>
      <c r="AY332" s="108" t="str">
        <f>VLOOKUP(Tabela2[[#This Row],[SIEMA]],Siema2025,73,FALSE)</f>
        <v/>
      </c>
      <c r="AZ332" s="108" t="str">
        <f>VLOOKUP(Tabela2[[#This Row],[SIEMA]],Siema2025,75,FALSE)</f>
        <v/>
      </c>
      <c r="BA332" s="108" t="str">
        <f>VLOOKUP(Tabela2[[#This Row],[SIEMA]],Siema2025,77,FALSE)</f>
        <v/>
      </c>
      <c r="BB332" s="108" t="str">
        <f>VLOOKUP(Tabela2[[#This Row],[SIEMA]],Siema2025,79,FALSE)</f>
        <v/>
      </c>
      <c r="BC332" s="108" t="str">
        <f>IF(Tabela2[[#This Row],[Outro(s) ]] = "X", "PREENCHER","NA")</f>
        <v>NA</v>
      </c>
      <c r="BD332" s="108" t="str">
        <f>VLOOKUP(Tabela2[[#This Row],[SIEMA]],Siema2025,82,FALSE)</f>
        <v/>
      </c>
      <c r="BE332" s="108" t="str">
        <f>VLOOKUP(Tabela2[[#This Row],[SIEMA]],Siema2025,81,FALSE)</f>
        <v/>
      </c>
      <c r="BF332" s="110" t="str">
        <f>VLOOKUP(Tabela2[[#This Row],[SIEMA]],Siema2025,28,FALSE)</f>
        <v>Trident Energy do Brasil</v>
      </c>
      <c r="BG332" s="110"/>
      <c r="BH332" s="111" t="str">
        <f>VLOOKUP(Tabela2[[#This Row],[SIEMA]],Siema2025,29,FALSE)</f>
        <v>33639843000191</v>
      </c>
      <c r="BI332" s="112" t="s">
        <v>2696</v>
      </c>
      <c r="BJ332" s="107" t="s">
        <v>7099</v>
      </c>
      <c r="BK332" s="104" t="s">
        <v>2696</v>
      </c>
      <c r="BL332" s="140">
        <v>45947</v>
      </c>
      <c r="BM332" s="108">
        <f ca="1">IF(Tabela2[[#This Row],[Data de atendimento do Ibama (considerar o primeiro documento/ação)]]="",_xlfn.DAYS(TODAY(),J332),_xlfn.DAYS(Tabela2[[#This Row],[Data de atendimento do Ibama (considerar o primeiro documento/ação)]],J332))</f>
        <v>150</v>
      </c>
      <c r="BN332" s="108" t="str">
        <f>IF(Tabela2[[#This Row],[Atendido pelo Ibama ("Não" ou "Sim")]]="Não","Preencher", IF(Tabela2[[#This Row],[Atendido pelo Ibama ("Não" ou "Sim")]]="Sim","NA",""))</f>
        <v>NA</v>
      </c>
      <c r="BO332" s="114" t="s">
        <v>7165</v>
      </c>
      <c r="BP332" s="108" t="str">
        <f>IF(Tabela2[[#This Row],[Forma de atendimento (primeiro documento/ação)]]= "Outros (especificar)", "PREENCHER","NA")</f>
        <v>NA</v>
      </c>
      <c r="BQ332" s="106" t="s">
        <v>123</v>
      </c>
      <c r="BR332" s="108" t="str">
        <f>IF(Tabela2[[#This Row],[Equipe do Ibama foi a campo? Houve sobrevoo do Poseidon?]] = "Sim", "PREENCHER","NA")</f>
        <v>NA</v>
      </c>
      <c r="BS332" s="108" t="str">
        <f>IF(Tabela2[[#This Row],[Se sim, foi emitida Ordem de Emergência? (informações vinculada à coluna CK)]] = "Sim", "PREENCHER","NA")</f>
        <v>NA</v>
      </c>
      <c r="BT332" s="108" t="s">
        <v>7101</v>
      </c>
      <c r="BU332" s="108" t="s">
        <v>2696</v>
      </c>
      <c r="BV332" s="108" t="s">
        <v>123</v>
      </c>
      <c r="BW332" s="108" t="s">
        <v>123</v>
      </c>
      <c r="BX332" s="106"/>
      <c r="BY332" s="106"/>
      <c r="BZ332" s="104" t="str">
        <f>IF(Tabela2[[#This Row],[Data do documento de encerramento]]="NA","NA",IF(Tabela2[[#This Row],[Data do documento de encerramento]]="","Pendente de conclusão/ encerramento",_xlfn.DAYS(Tabela2[[#This Row],[Data do documento de encerramento]],J332)))</f>
        <v>Pendente de conclusão/ encerramento</v>
      </c>
      <c r="CA332" s="107" t="s">
        <v>7833</v>
      </c>
      <c r="CB332" s="107"/>
      <c r="CC332" s="131" t="s">
        <v>7197</v>
      </c>
      <c r="CD332" s="107" t="s">
        <v>7301</v>
      </c>
      <c r="CE332" s="107" t="s">
        <v>2696</v>
      </c>
      <c r="CF332" s="107" t="s">
        <v>7167</v>
      </c>
    </row>
    <row r="333" spans="1:84" ht="76.5">
      <c r="A333" s="169">
        <v>202552068432</v>
      </c>
      <c r="B333" s="170" t="s">
        <v>8620</v>
      </c>
      <c r="C333" s="108" t="s">
        <v>7135</v>
      </c>
      <c r="D333" s="106" t="s">
        <v>637</v>
      </c>
      <c r="E333" s="151" t="s">
        <v>8621</v>
      </c>
      <c r="F333" s="106"/>
      <c r="G333" s="151" t="s">
        <v>8622</v>
      </c>
      <c r="H333" s="151" t="s">
        <v>8623</v>
      </c>
      <c r="I333" s="104" t="str">
        <f>VLOOKUP(Tabela2[[#This Row],[SIEMA]],Siema2025,19,FALSE)</f>
        <v>Campos</v>
      </c>
      <c r="J333" s="105">
        <f>VLOOKUP(Tabela2[[#This Row],[SIEMA]],Siema2025,2,FALSE)</f>
        <v>45797</v>
      </c>
      <c r="K333" s="105" t="str">
        <f>VLOOKUP(Tabela2[[#This Row],[SIEMA]],Siema2025,16,FALSE)</f>
        <v>Terça</v>
      </c>
      <c r="L333" s="106" t="str">
        <f>IF(Tabela2[[#This Row],[Data]]="","Sem Informação",VLOOKUP(MONTH(Tabela2[[#This Row],[Data]]),'[1]Validação de dados'!$I$1:$J$13,2,0))</f>
        <v>Maio</v>
      </c>
      <c r="M333" s="104">
        <f>YEAR(Tabela2[[#This Row],[Data]])</f>
        <v>2025</v>
      </c>
      <c r="N333" s="105" t="str">
        <f>VLOOKUP(Tabela2[[#This Row],[SIEMA]],Siema2025,17,FALSE)</f>
        <v>Madrugada</v>
      </c>
      <c r="O333" s="105" t="str">
        <f>VLOOKUP(Tabela2[[#This Row],[SIEMA]],Siema2025,5,FALSE)</f>
        <v>Plataforma</v>
      </c>
      <c r="P333" s="104" t="str">
        <f>VLOOKUP(Tabela2[[#This Row],[SIEMA]],Siema2025,21,FALSE)</f>
        <v/>
      </c>
      <c r="Q333" s="104">
        <v>1267</v>
      </c>
      <c r="R333" s="104" t="s">
        <v>2043</v>
      </c>
      <c r="S333" s="107" t="s">
        <v>2043</v>
      </c>
      <c r="T333" s="104">
        <v>0.16</v>
      </c>
      <c r="U333" s="104" t="s">
        <v>7111</v>
      </c>
      <c r="V333" s="104">
        <f>IF(Q333="","",IF(ISNUMBER(Q333)=FALSE,"Não se aplica",IFERROR(VLOOKUP(Q333,Produtos!$A$1:$C$2319,3,FALSE),"Não Cadastrado")))</f>
        <v>3</v>
      </c>
      <c r="W333" s="104" t="str">
        <f>VLOOKUP(Tabela2[[#This Row],[SIEMA]],Siema2025,10,FALSE)</f>
        <v/>
      </c>
      <c r="X333" s="113" t="str">
        <f>IF(Tabela2[[#This Row],[Origem do acidente]] = "Plataforma", "PREENCHER","NA")</f>
        <v>PREENCHER</v>
      </c>
      <c r="Y333" s="109" t="str">
        <f>IF(W333="","", IF(W333="NC","", IF(W333="NE","", IF(W333="NA","",IFERROR(VLOOKUP(W333,Produtos!$A$1:$C$2319,2,FALSE),"Não Cadastrado")))))</f>
        <v/>
      </c>
      <c r="Z333" s="104" t="str">
        <f>VLOOKUP(Tabela2[[#This Row],[SIEMA]],Siema2025,11,FALSE)</f>
        <v xml:space="preserve"> </v>
      </c>
      <c r="AA333" s="104" t="str">
        <f>VLOOKUP(Tabela2[[#This Row],[SIEMA]],Siema2025,12,FALSE)</f>
        <v xml:space="preserve"> </v>
      </c>
      <c r="AB333" s="104" t="str">
        <f>IF(W333="","",IF(ISNUMBER(W333)=FALSE,"Não se aplica",IFERROR(VLOOKUP(W333,Produtos!$A$1:$C$2319,3,FALSE),"Não Cadastrado")))</f>
        <v/>
      </c>
      <c r="AC333" s="104"/>
      <c r="AD333" s="108"/>
      <c r="AE333" s="107" t="str">
        <f>IF(AC333="","", IF(AC333="NC","", IF(AC333="NE","", IF(AC333="NA","",IFERROR(VLOOKUP(AC333,Produtos!$A$1:$C$2319,2,FALSE),"Não Cadastrado")))))</f>
        <v/>
      </c>
      <c r="AF333" s="104"/>
      <c r="AG333" s="104"/>
      <c r="AH333" s="104" t="str">
        <f>IF(AC333="","",IF(ISNUMBER(AC333)=FALSE,"Não se aplica",IFERROR(VLOOKUP(AC333,Produtos!$A$1:$C$2319,3,FALSE),"Não Cadastrado")))</f>
        <v/>
      </c>
      <c r="AI333" s="104"/>
      <c r="AJ333" s="104" t="str">
        <f>VLOOKUP(Tabela2[[#This Row],[SIEMA]],Siema2025,26,FALSE)</f>
        <v>Em investigação</v>
      </c>
      <c r="AK333" s="107" t="s">
        <v>7290</v>
      </c>
      <c r="AL333" s="107"/>
      <c r="AM333" s="107"/>
      <c r="AN333" s="108" t="str">
        <f>VLOOKUP(Tabela2[[#This Row],[SIEMA]],Siema2025,51,FALSE)</f>
        <v/>
      </c>
      <c r="AO333" s="108" t="str">
        <f>VLOOKUP(Tabela2[[#This Row],[SIEMA]],Siema2025,53,FALSE)</f>
        <v/>
      </c>
      <c r="AP333" s="108" t="str">
        <f>VLOOKUP(Tabela2[[#This Row],[SIEMA]],Siema2025,55,FALSE)</f>
        <v/>
      </c>
      <c r="AQ333" s="108" t="str">
        <f>VLOOKUP(Tabela2[[#This Row],[SIEMA]],Siema2025,57,FALSE)</f>
        <v/>
      </c>
      <c r="AR333" s="108" t="str">
        <f>VLOOKUP(Tabela2[[#This Row],[SIEMA]],Siema2025,59,FALSE)</f>
        <v/>
      </c>
      <c r="AS333" s="108" t="str">
        <f>VLOOKUP(Tabela2[[#This Row],[SIEMA]],Siema2025,61,FALSE)</f>
        <v>X</v>
      </c>
      <c r="AT333" s="108" t="str">
        <f>VLOOKUP(Tabela2[[#This Row],[SIEMA]],Siema2025,63,FALSE)</f>
        <v/>
      </c>
      <c r="AU333" s="108" t="str">
        <f>VLOOKUP(Tabela2[[#This Row],[SIEMA]],Siema2025,65,FALSE)</f>
        <v/>
      </c>
      <c r="AV333" s="108" t="str">
        <f>VLOOKUP(Tabela2[[#This Row],[SIEMA]],Siema2025,67,FALSE)</f>
        <v/>
      </c>
      <c r="AW333" s="108" t="str">
        <f>VLOOKUP(Tabela2[[#This Row],[SIEMA]],Siema2025,69,FALSE)</f>
        <v/>
      </c>
      <c r="AX333" s="108" t="str">
        <f>VLOOKUP(Tabela2[[#This Row],[SIEMA]],Siema2025,71,FALSE)</f>
        <v/>
      </c>
      <c r="AY333" s="108" t="str">
        <f>VLOOKUP(Tabela2[[#This Row],[SIEMA]],Siema2025,73,FALSE)</f>
        <v/>
      </c>
      <c r="AZ333" s="108" t="str">
        <f>VLOOKUP(Tabela2[[#This Row],[SIEMA]],Siema2025,75,FALSE)</f>
        <v/>
      </c>
      <c r="BA333" s="108" t="str">
        <f>VLOOKUP(Tabela2[[#This Row],[SIEMA]],Siema2025,77,FALSE)</f>
        <v/>
      </c>
      <c r="BB333" s="108" t="str">
        <f>VLOOKUP(Tabela2[[#This Row],[SIEMA]],Siema2025,79,FALSE)</f>
        <v/>
      </c>
      <c r="BC333" s="108" t="str">
        <f>IF(Tabela2[[#This Row],[Outro(s) ]] = "X", "PREENCHER","NA")</f>
        <v>NA</v>
      </c>
      <c r="BD333" s="108" t="str">
        <f>VLOOKUP(Tabela2[[#This Row],[SIEMA]],Siema2025,82,FALSE)</f>
        <v/>
      </c>
      <c r="BE333" s="108" t="str">
        <f>VLOOKUP(Tabela2[[#This Row],[SIEMA]],Siema2025,81,FALSE)</f>
        <v/>
      </c>
      <c r="BF333" s="110" t="str">
        <f>VLOOKUP(Tabela2[[#This Row],[SIEMA]],Siema2025,28,FALSE)</f>
        <v>Perenco Petróleo e Gás do Brasil Ltda.</v>
      </c>
      <c r="BG333" s="110"/>
      <c r="BH333" s="111" t="str">
        <f>VLOOKUP(Tabela2[[#This Row],[SIEMA]],Siema2025,29,FALSE)</f>
        <v>09309027000135</v>
      </c>
      <c r="BI333" s="112" t="s">
        <v>2696</v>
      </c>
      <c r="BJ333" s="107" t="s">
        <v>7099</v>
      </c>
      <c r="BK333" s="104" t="s">
        <v>2696</v>
      </c>
      <c r="BL333" s="140">
        <v>46063</v>
      </c>
      <c r="BM333" s="108">
        <f ca="1">IF(Tabela2[[#This Row],[Data de atendimento do Ibama (considerar o primeiro documento/ação)]]="",_xlfn.DAYS(TODAY(),J333),_xlfn.DAYS(Tabela2[[#This Row],[Data de atendimento do Ibama (considerar o primeiro documento/ação)]],J333))</f>
        <v>266</v>
      </c>
      <c r="BN333" s="108" t="str">
        <f>IF(Tabela2[[#This Row],[Atendido pelo Ibama ("Não" ou "Sim")]]="Não","Preencher", IF(Tabela2[[#This Row],[Atendido pelo Ibama ("Não" ou "Sim")]]="Sim","NA",""))</f>
        <v>NA</v>
      </c>
      <c r="BO333" s="114" t="s">
        <v>7165</v>
      </c>
      <c r="BP333" s="108" t="str">
        <f>IF(Tabela2[[#This Row],[Forma de atendimento (primeiro documento/ação)]]= "Outros (especificar)", "PREENCHER","NA")</f>
        <v>NA</v>
      </c>
      <c r="BQ333" s="106" t="s">
        <v>123</v>
      </c>
      <c r="BR333" s="108" t="str">
        <f>IF(Tabela2[[#This Row],[Equipe do Ibama foi a campo? Houve sobrevoo do Poseidon?]] = "Sim", "PREENCHER","NA")</f>
        <v>NA</v>
      </c>
      <c r="BS333" s="108" t="str">
        <f>IF(Tabela2[[#This Row],[Se sim, foi emitida Ordem de Emergência? (informações vinculada à coluna CK)]] = "Sim", "PREENCHER","NA")</f>
        <v>NA</v>
      </c>
      <c r="BT333" s="108" t="s">
        <v>7101</v>
      </c>
      <c r="BU333" s="108" t="s">
        <v>2696</v>
      </c>
      <c r="BV333" s="108" t="s">
        <v>123</v>
      </c>
      <c r="BW333" s="108" t="s">
        <v>123</v>
      </c>
      <c r="BX333" s="106"/>
      <c r="BY333" s="106"/>
      <c r="BZ333" s="104" t="str">
        <f>IF(Tabela2[[#This Row],[Data do documento de encerramento]]="NA","NA",IF(Tabela2[[#This Row],[Data do documento de encerramento]]="","Pendente de conclusão/ encerramento",_xlfn.DAYS(Tabela2[[#This Row],[Data do documento de encerramento]],J333)))</f>
        <v>Pendente de conclusão/ encerramento</v>
      </c>
      <c r="CA333" s="107" t="s">
        <v>7833</v>
      </c>
      <c r="CB333" s="107"/>
      <c r="CC333" s="107" t="s">
        <v>7754</v>
      </c>
      <c r="CD333" s="107" t="s">
        <v>7301</v>
      </c>
      <c r="CE333" s="107" t="s">
        <v>2696</v>
      </c>
      <c r="CF333" s="107" t="s">
        <v>7167</v>
      </c>
    </row>
    <row r="334" spans="1:84" ht="30.75" hidden="1">
      <c r="A334" s="199">
        <v>202552128833</v>
      </c>
      <c r="B334" s="200" t="s">
        <v>8473</v>
      </c>
      <c r="C334" s="108" t="str">
        <f>VLOOKUP(Tabela2[[#This Row],[SIEMA]],Siema2025,4,FALSE)</f>
        <v xml:space="preserve"> SP</v>
      </c>
      <c r="D334" s="106" t="str">
        <f>VLOOKUP(Tabela2[[#This Row],[SIEMA]],Siema2025,3,FALSE)</f>
        <v xml:space="preserve">Cubatão </v>
      </c>
      <c r="E334" s="106" t="s">
        <v>8624</v>
      </c>
      <c r="F334" s="106"/>
      <c r="G334" s="106" t="s">
        <v>8625</v>
      </c>
      <c r="H334" s="106" t="s">
        <v>8626</v>
      </c>
      <c r="I334" s="104" t="s">
        <v>7114</v>
      </c>
      <c r="J334" s="105">
        <f>VLOOKUP(Tabela2[[#This Row],[SIEMA]],Siema2025,2,FALSE)</f>
        <v>45797</v>
      </c>
      <c r="K334" s="105" t="str">
        <f>VLOOKUP(Tabela2[[#This Row],[SIEMA]],Siema2025,16,FALSE)</f>
        <v>Terça</v>
      </c>
      <c r="L334" s="106" t="str">
        <f>IF(Tabela2[[#This Row],[Data]]="","Sem Informação",VLOOKUP(MONTH(Tabela2[[#This Row],[Data]]),'[1]Validação de dados'!$I$1:$J$13,2,0))</f>
        <v>Maio</v>
      </c>
      <c r="M334" s="104">
        <f>YEAR(Tabela2[[#This Row],[Data]])</f>
        <v>2025</v>
      </c>
      <c r="N334" s="105" t="str">
        <f>VLOOKUP(Tabela2[[#This Row],[SIEMA]],Siema2025,17,FALSE)</f>
        <v>Noturno</v>
      </c>
      <c r="O334" s="105" t="str">
        <f>VLOOKUP(Tabela2[[#This Row],[SIEMA]],Siema2025,5,FALSE)</f>
        <v>Ferrovia</v>
      </c>
      <c r="P334" s="104" t="str">
        <f>VLOOKUP(Tabela2[[#This Row],[SIEMA]],Siema2025,21,FALSE)</f>
        <v>Vandalismo com abertura de vagão ferroviária graneleiro carregado com soja.</v>
      </c>
      <c r="Q334" s="104" t="s">
        <v>7127</v>
      </c>
      <c r="R334" s="104" t="s">
        <v>7127</v>
      </c>
      <c r="S334" s="107" t="s">
        <v>7462</v>
      </c>
      <c r="T334" s="104" t="str">
        <f>VLOOKUP(Tabela2[[#This Row],[SIEMA]],Siema2025,11,FALSE)</f>
        <v>3</v>
      </c>
      <c r="U334" s="104" t="s">
        <v>7121</v>
      </c>
      <c r="V334" s="104" t="s">
        <v>7127</v>
      </c>
      <c r="W334" s="104"/>
      <c r="X334" s="113"/>
      <c r="Y334" s="109" t="str">
        <f>IF(W334="","", IF(W334="NC","", IF(W334="NE","", IF(W334="NA","",IFERROR(VLOOKUP(W334,Produtos!$A$1:$C$2319,2,FALSE),"Não Cadastrado")))))</f>
        <v/>
      </c>
      <c r="Z334" s="104"/>
      <c r="AA334" s="104"/>
      <c r="AB334" s="104" t="str">
        <f>IF(W334="","",IF(ISNUMBER(W334)=FALSE,"Não se aplica",IFERROR(VLOOKUP(W334,Produtos!$A$1:$C$2319,3,FALSE),"Não Cadastrado")))</f>
        <v/>
      </c>
      <c r="AC334" s="104"/>
      <c r="AD334" s="108"/>
      <c r="AE334" s="107" t="str">
        <f>IF(AC334="","", IF(AC334="NC","", IF(AC334="NE","", IF(AC334="NA","",IFERROR(VLOOKUP(AC334,Produtos!$A$1:$C$2319,2,FALSE),"Não Cadastrado")))))</f>
        <v/>
      </c>
      <c r="AF334" s="104"/>
      <c r="AG334" s="104"/>
      <c r="AH334" s="104" t="str">
        <f>IF(AC334="","",IF(ISNUMBER(AC334)=FALSE,"Não se aplica",IFERROR(VLOOKUP(AC334,Produtos!$A$1:$C$2319,3,FALSE),"Não Cadastrado")))</f>
        <v/>
      </c>
      <c r="AI334" s="104"/>
      <c r="AJ334" s="104" t="str">
        <f>VLOOKUP(Tabela2[[#This Row],[SIEMA]],Siema2025,26,FALSE)</f>
        <v>Ato criminoso caracterizado pela abertura de vagão graneleiro ferroviário carregado com soja.</v>
      </c>
      <c r="AK334" s="107" t="s">
        <v>7122</v>
      </c>
      <c r="AL334" s="107"/>
      <c r="AM334" s="107"/>
      <c r="AN334" s="108" t="str">
        <f>VLOOKUP(Tabela2[[#This Row],[SIEMA]],Siema2025,51,FALSE)</f>
        <v/>
      </c>
      <c r="AO334" s="108" t="str">
        <f>VLOOKUP(Tabela2[[#This Row],[SIEMA]],Siema2025,53,FALSE)</f>
        <v/>
      </c>
      <c r="AP334" s="108" t="str">
        <f>VLOOKUP(Tabela2[[#This Row],[SIEMA]],Siema2025,55,FALSE)</f>
        <v/>
      </c>
      <c r="AQ334" s="108" t="str">
        <f>VLOOKUP(Tabela2[[#This Row],[SIEMA]],Siema2025,57,FALSE)</f>
        <v/>
      </c>
      <c r="AR334" s="108" t="str">
        <f>VLOOKUP(Tabela2[[#This Row],[SIEMA]],Siema2025,59,FALSE)</f>
        <v/>
      </c>
      <c r="AS334" s="108" t="str">
        <f>VLOOKUP(Tabela2[[#This Row],[SIEMA]],Siema2025,61,FALSE)</f>
        <v/>
      </c>
      <c r="AT334" s="108" t="str">
        <f>VLOOKUP(Tabela2[[#This Row],[SIEMA]],Siema2025,63,FALSE)</f>
        <v/>
      </c>
      <c r="AU334" s="108" t="str">
        <f>VLOOKUP(Tabela2[[#This Row],[SIEMA]],Siema2025,65,FALSE)</f>
        <v>X</v>
      </c>
      <c r="AV334" s="108" t="str">
        <f>VLOOKUP(Tabela2[[#This Row],[SIEMA]],Siema2025,67,FALSE)</f>
        <v/>
      </c>
      <c r="AW334" s="108" t="str">
        <f>VLOOKUP(Tabela2[[#This Row],[SIEMA]],Siema2025,69,FALSE)</f>
        <v/>
      </c>
      <c r="AX334" s="108" t="str">
        <f>VLOOKUP(Tabela2[[#This Row],[SIEMA]],Siema2025,71,FALSE)</f>
        <v/>
      </c>
      <c r="AY334" s="108" t="str">
        <f>VLOOKUP(Tabela2[[#This Row],[SIEMA]],Siema2025,73,FALSE)</f>
        <v/>
      </c>
      <c r="AZ334" s="108" t="str">
        <f>VLOOKUP(Tabela2[[#This Row],[SIEMA]],Siema2025,75,FALSE)</f>
        <v/>
      </c>
      <c r="BA334" s="108" t="str">
        <f>VLOOKUP(Tabela2[[#This Row],[SIEMA]],Siema2025,77,FALSE)</f>
        <v/>
      </c>
      <c r="BB334" s="108" t="str">
        <f>VLOOKUP(Tabela2[[#This Row],[SIEMA]],Siema2025,79,FALSE)</f>
        <v/>
      </c>
      <c r="BC334" s="108" t="str">
        <f>IF(Tabela2[[#This Row],[Outro(s) ]] = "X", "PREENCHER","NA")</f>
        <v>NA</v>
      </c>
      <c r="BD334" s="108" t="str">
        <f>VLOOKUP(Tabela2[[#This Row],[SIEMA]],Siema2025,82,FALSE)</f>
        <v/>
      </c>
      <c r="BE334" s="108" t="str">
        <f>VLOOKUP(Tabela2[[#This Row],[SIEMA]],Siema2025,81,FALSE)</f>
        <v/>
      </c>
      <c r="BF334" s="110" t="s">
        <v>3066</v>
      </c>
      <c r="BG334" s="110" t="s">
        <v>7123</v>
      </c>
      <c r="BH334" s="111" t="str">
        <f>VLOOKUP(Tabela2[[#This Row],[SIEMA]],Siema2025,29,FALSE)</f>
        <v>02502844000166</v>
      </c>
      <c r="BI334" s="112" t="str">
        <f>VLOOKUP(Tabela2[[#This Row],[SIEMA]],Siema2025,107,FALSE)</f>
        <v>Não</v>
      </c>
      <c r="BJ334" s="107" t="s">
        <v>7099</v>
      </c>
      <c r="BK334" s="104" t="s">
        <v>123</v>
      </c>
      <c r="BL334" s="140"/>
      <c r="BM334" s="108">
        <f ca="1">IF(Tabela2[[#This Row],[Data de atendimento do Ibama (considerar o primeiro documento/ação)]]="",_xlfn.DAYS(TODAY(),J334),_xlfn.DAYS(Tabela2[[#This Row],[Data de atendimento do Ibama (considerar o primeiro documento/ação)]],J334))</f>
        <v>435</v>
      </c>
      <c r="BN334" s="108" t="s">
        <v>7469</v>
      </c>
      <c r="BO334" s="114" t="s">
        <v>637</v>
      </c>
      <c r="BP334" s="108" t="str">
        <f>IF(Tabela2[[#This Row],[Forma de atendimento (primeiro documento/ação)]]= "Outros (especificar)", "PREENCHER","NA")</f>
        <v>NA</v>
      </c>
      <c r="BQ334" s="106" t="s">
        <v>123</v>
      </c>
      <c r="BR334" s="108" t="str">
        <f>IF(Tabela2[[#This Row],[Equipe do Ibama foi a campo? Houve sobrevoo do Poseidon?]] = "Sim", "PREENCHER","NA")</f>
        <v>NA</v>
      </c>
      <c r="BS334" s="108" t="str">
        <f>IF(Tabela2[[#This Row],[Se sim, foi emitida Ordem de Emergência? (informações vinculada à coluna CK)]] = "Sim", "PREENCHER","NA")</f>
        <v>NA</v>
      </c>
      <c r="BT334" s="108" t="s">
        <v>7126</v>
      </c>
      <c r="BU334" s="108" t="s">
        <v>123</v>
      </c>
      <c r="BV334" s="108" t="s">
        <v>123</v>
      </c>
      <c r="BW334" s="108" t="s">
        <v>123</v>
      </c>
      <c r="BX334" s="106" t="s">
        <v>7127</v>
      </c>
      <c r="BY334" s="106"/>
      <c r="BZ334" s="104" t="str">
        <f>IF(Tabela2[[#This Row],[Data do documento de encerramento]]="NA","NA",IF(Tabela2[[#This Row],[Data do documento de encerramento]]="","Pendente de conclusão/ encerramento",_xlfn.DAYS(Tabela2[[#This Row],[Data do documento de encerramento]],J334)))</f>
        <v>Pendente de conclusão/ encerramento</v>
      </c>
      <c r="CA334" s="190" t="s">
        <v>8477</v>
      </c>
      <c r="CB334" s="107"/>
      <c r="CC334" s="241"/>
      <c r="CD334" s="107"/>
      <c r="CE334" s="107"/>
      <c r="CF334" s="107"/>
    </row>
    <row r="335" spans="1:84" ht="30.75" hidden="1">
      <c r="A335" s="169">
        <v>202552268418</v>
      </c>
      <c r="B335" s="170" t="s">
        <v>8627</v>
      </c>
      <c r="C335" s="108" t="str">
        <f>VLOOKUP(Tabela2[[#This Row],[SIEMA]],Siema2025,4,FALSE)</f>
        <v xml:space="preserve"> BA</v>
      </c>
      <c r="D335" s="106" t="str">
        <f>VLOOKUP(Tabela2[[#This Row],[SIEMA]],Siema2025,3,FALSE)</f>
        <v xml:space="preserve">Pojuca </v>
      </c>
      <c r="E335" s="106" t="str">
        <f>VLOOKUP(Tabela2[[#This Row],[SIEMA]],Siema2025,20,FALSE)</f>
        <v>Poço: 7-MG-503D-BA - Cadastro: 20240025799 - Polo Miranga, Bacia do Recôncavo.</v>
      </c>
      <c r="F335" s="106"/>
      <c r="G335" s="106" t="s">
        <v>8628</v>
      </c>
      <c r="H335" s="106" t="s">
        <v>8629</v>
      </c>
      <c r="I335" s="104" t="s">
        <v>7171</v>
      </c>
      <c r="J335" s="105">
        <f>VLOOKUP(Tabela2[[#This Row],[SIEMA]],Siema2025,2,FALSE)</f>
        <v>45798</v>
      </c>
      <c r="K335" s="105" t="str">
        <f>VLOOKUP(Tabela2[[#This Row],[SIEMA]],Siema2025,16,FALSE)</f>
        <v>Quarta</v>
      </c>
      <c r="L335" s="106" t="str">
        <f>IF(Tabela2[[#This Row],[Data]]="","Sem Informação",VLOOKUP(MONTH(Tabela2[[#This Row],[Data]]),'[1]Validação de dados'!$I$1:$J$13,2,0))</f>
        <v>Maio</v>
      </c>
      <c r="M335" s="104">
        <f>YEAR(Tabela2[[#This Row],[Data]])</f>
        <v>2025</v>
      </c>
      <c r="N335" s="105" t="str">
        <f>VLOOKUP(Tabela2[[#This Row],[SIEMA]],Siema2025,17,FALSE)</f>
        <v>Matutino</v>
      </c>
      <c r="O335" s="105" t="s">
        <v>145</v>
      </c>
      <c r="P335" s="104" t="str">
        <f>VLOOKUP(Tabela2[[#This Row],[SIEMA]],Siema2025,21,FALSE)</f>
        <v>Poço terrestre</v>
      </c>
      <c r="Q335" s="104">
        <v>1267</v>
      </c>
      <c r="R335" s="104"/>
      <c r="S335" s="107" t="str">
        <f>IF(Q335="","", IF(Q335="NC","", IF(Q335="NE","", IF(Q335="NA","",IFERROR(VLOOKUP(Q335,Produtos!$A$1:$C$2319,2,FALSE),"Não Cadastrado")))))</f>
        <v>PETRÓLEO CRU</v>
      </c>
      <c r="T335" s="104" t="str">
        <f>VLOOKUP(Tabela2[[#This Row],[SIEMA]],Siema2025,11,FALSE)</f>
        <v>0.027</v>
      </c>
      <c r="U335" s="104" t="str">
        <f>VLOOKUP(Tabela2[[#This Row],[SIEMA]],Siema2025,12,FALSE)</f>
        <v>M3</v>
      </c>
      <c r="V335" s="104">
        <f>IF(Q335="","",IF(ISNUMBER(Q335)=FALSE,"Não se aplica",IFERROR(VLOOKUP(Q335,Produtos!$A$1:$C$2319,3,FALSE),"Não Cadastrado")))</f>
        <v>3</v>
      </c>
      <c r="W335" s="104" t="str">
        <f>VLOOKUP(Tabela2[[#This Row],[SIEMA]],Siema2025,10,FALSE)</f>
        <v>Água Produzida fora de especificação</v>
      </c>
      <c r="X335" s="113" t="str">
        <f>IF(Tabela2[[#This Row],[Origem do acidente]] = "Plataforma", "PREENCHER","NA")</f>
        <v>NA</v>
      </c>
      <c r="Y335" s="109" t="str">
        <f>IF(W335="","", IF(W335="NC","", IF(W335="NE","", IF(W335="NA","",IFERROR(VLOOKUP(W335,Produtos!$A$1:$C$2319,2,FALSE),"Não Cadastrado")))))</f>
        <v>Não Cadastrado</v>
      </c>
      <c r="Z335" s="104" t="str">
        <f>VLOOKUP(Tabela2[[#This Row],[SIEMA]],Siema2025,11,FALSE)</f>
        <v>0.027</v>
      </c>
      <c r="AA335" s="104" t="str">
        <f>VLOOKUP(Tabela2[[#This Row],[SIEMA]],Siema2025,12,FALSE)</f>
        <v>M3</v>
      </c>
      <c r="AB335" s="104" t="str">
        <f>IF(W335="","",IF(ISNUMBER(W335)=FALSE,"Não se aplica",IFERROR(VLOOKUP(W335,Produtos!$A$1:$C$2319,3,FALSE),"Não Cadastrado")))</f>
        <v>Não se aplica</v>
      </c>
      <c r="AC335" s="104"/>
      <c r="AD335" s="108" t="str">
        <f>IF(Tabela2[[#This Row],[Origem do acidente]] = "Plataforma", "PREENCHER","NA")</f>
        <v>NA</v>
      </c>
      <c r="AE335" s="107" t="str">
        <f>IF(AC335="","", IF(AC335="NC","", IF(AC335="NE","", IF(AC335="NA","",IFERROR(VLOOKUP(AC335,Produtos!$A$1:$C$2319,2,FALSE),"Não Cadastrado")))))</f>
        <v/>
      </c>
      <c r="AF335" s="104"/>
      <c r="AG335" s="104"/>
      <c r="AH335" s="104" t="str">
        <f>IF(AC335="","",IF(ISNUMBER(AC335)=FALSE,"Não se aplica",IFERROR(VLOOKUP(AC335,Produtos!$A$1:$C$2319,3,FALSE),"Não Cadastrado")))</f>
        <v/>
      </c>
      <c r="AI335" s="104"/>
      <c r="AJ335" s="104" t="str">
        <f>VLOOKUP(Tabela2[[#This Row],[SIEMA]],Siema2025,26,FALSE)</f>
        <v>Vandalismo.</v>
      </c>
      <c r="AK335" s="107" t="s">
        <v>7122</v>
      </c>
      <c r="AL335" s="107"/>
      <c r="AM335" s="107"/>
      <c r="AN335" s="108" t="str">
        <f>VLOOKUP(Tabela2[[#This Row],[SIEMA]],Siema2025,51,FALSE)</f>
        <v/>
      </c>
      <c r="AO335" s="108" t="str">
        <f>VLOOKUP(Tabela2[[#This Row],[SIEMA]],Siema2025,53,FALSE)</f>
        <v/>
      </c>
      <c r="AP335" s="108" t="str">
        <f>VLOOKUP(Tabela2[[#This Row],[SIEMA]],Siema2025,55,FALSE)</f>
        <v/>
      </c>
      <c r="AQ335" s="108" t="str">
        <f>VLOOKUP(Tabela2[[#This Row],[SIEMA]],Siema2025,57,FALSE)</f>
        <v/>
      </c>
      <c r="AR335" s="108" t="str">
        <f>VLOOKUP(Tabela2[[#This Row],[SIEMA]],Siema2025,59,FALSE)</f>
        <v/>
      </c>
      <c r="AS335" s="108" t="str">
        <f>VLOOKUP(Tabela2[[#This Row],[SIEMA]],Siema2025,61,FALSE)</f>
        <v/>
      </c>
      <c r="AT335" s="108" t="str">
        <f>VLOOKUP(Tabela2[[#This Row],[SIEMA]],Siema2025,63,FALSE)</f>
        <v/>
      </c>
      <c r="AU335" s="108" t="str">
        <f>VLOOKUP(Tabela2[[#This Row],[SIEMA]],Siema2025,65,FALSE)</f>
        <v>X</v>
      </c>
      <c r="AV335" s="108" t="str">
        <f>VLOOKUP(Tabela2[[#This Row],[SIEMA]],Siema2025,67,FALSE)</f>
        <v/>
      </c>
      <c r="AW335" s="108" t="str">
        <f>VLOOKUP(Tabela2[[#This Row],[SIEMA]],Siema2025,69,FALSE)</f>
        <v/>
      </c>
      <c r="AX335" s="108" t="str">
        <f>VLOOKUP(Tabela2[[#This Row],[SIEMA]],Siema2025,71,FALSE)</f>
        <v/>
      </c>
      <c r="AY335" s="108" t="str">
        <f>VLOOKUP(Tabela2[[#This Row],[SIEMA]],Siema2025,73,FALSE)</f>
        <v/>
      </c>
      <c r="AZ335" s="108" t="str">
        <f>VLOOKUP(Tabela2[[#This Row],[SIEMA]],Siema2025,75,FALSE)</f>
        <v/>
      </c>
      <c r="BA335" s="108" t="str">
        <f>VLOOKUP(Tabela2[[#This Row],[SIEMA]],Siema2025,77,FALSE)</f>
        <v/>
      </c>
      <c r="BB335" s="108" t="str">
        <f>VLOOKUP(Tabela2[[#This Row],[SIEMA]],Siema2025,79,FALSE)</f>
        <v/>
      </c>
      <c r="BC335" s="108" t="str">
        <f>IF(Tabela2[[#This Row],[Outro(s) ]] = "X", "PREENCHER","NA")</f>
        <v>NA</v>
      </c>
      <c r="BD335" s="108" t="str">
        <f>VLOOKUP(Tabela2[[#This Row],[SIEMA]],Siema2025,82,FALSE)</f>
        <v/>
      </c>
      <c r="BE335" s="108" t="str">
        <f>VLOOKUP(Tabela2[[#This Row],[SIEMA]],Siema2025,81,FALSE)</f>
        <v/>
      </c>
      <c r="BF335" s="110" t="str">
        <f>VLOOKUP(Tabela2[[#This Row],[SIEMA]],Siema2025,28,FALSE)</f>
        <v>Petrorecôncavo S.A</v>
      </c>
      <c r="BG335" s="110"/>
      <c r="BH335" s="111" t="str">
        <f>VLOOKUP(Tabela2[[#This Row],[SIEMA]],Siema2025,29,FALSE)</f>
        <v/>
      </c>
      <c r="BI335" s="112" t="str">
        <f>VLOOKUP(Tabela2[[#This Row],[SIEMA]],Siema2025,107,FALSE)</f>
        <v>Não</v>
      </c>
      <c r="BJ335" s="107" t="s">
        <v>7113</v>
      </c>
      <c r="BK335" s="104" t="s">
        <v>2696</v>
      </c>
      <c r="BL335" s="36">
        <v>45926</v>
      </c>
      <c r="BM335" s="108">
        <f ca="1">IF(Tabela2[[#This Row],[Data de atendimento do Ibama (considerar o primeiro documento/ação)]]="",_xlfn.DAYS(TODAY(),J335),_xlfn.DAYS(Tabela2[[#This Row],[Data de atendimento do Ibama (considerar o primeiro documento/ação)]],J335))</f>
        <v>128</v>
      </c>
      <c r="BN335" s="108" t="str">
        <f>IF(Tabela2[[#This Row],[Atendido pelo Ibama ("Não" ou "Sim")]]="Não","Preencher", IF(Tabela2[[#This Row],[Atendido pelo Ibama ("Não" ou "Sim")]]="Sim","NA",""))</f>
        <v>NA</v>
      </c>
      <c r="BO335" s="114" t="s">
        <v>7100</v>
      </c>
      <c r="BP335" s="108" t="str">
        <f>IF(Tabela2[[#This Row],[Forma de atendimento (primeiro documento/ação)]]= "Outros (especificar)", "PREENCHER","NA")</f>
        <v>NA</v>
      </c>
      <c r="BQ335" s="106" t="s">
        <v>123</v>
      </c>
      <c r="BR335" s="108" t="str">
        <f>IF(Tabela2[[#This Row],[Equipe do Ibama foi a campo? Houve sobrevoo do Poseidon?]] = "Sim", "PREENCHER","NA")</f>
        <v>NA</v>
      </c>
      <c r="BS335" s="108" t="s">
        <v>7114</v>
      </c>
      <c r="BT335" s="108" t="s">
        <v>7115</v>
      </c>
      <c r="BU335" s="108" t="s">
        <v>123</v>
      </c>
      <c r="BV335" s="108" t="s">
        <v>2696</v>
      </c>
      <c r="BW335" s="108" t="s">
        <v>123</v>
      </c>
      <c r="BX335" s="106"/>
      <c r="BY335" s="106"/>
      <c r="BZ335" s="104" t="str">
        <f>IF(Tabela2[[#This Row],[Data do documento de encerramento]]="NA","NA",IF(Tabela2[[#This Row],[Data do documento de encerramento]]="","Pendente de conclusão/ encerramento",_xlfn.DAYS(Tabela2[[#This Row],[Data do documento de encerramento]],J335)))</f>
        <v>Pendente de conclusão/ encerramento</v>
      </c>
      <c r="CA335" s="116"/>
      <c r="CB335" s="107"/>
      <c r="CC335" s="132"/>
      <c r="CD335" s="107"/>
      <c r="CE335" s="107"/>
      <c r="CF335" s="107"/>
    </row>
    <row r="336" spans="1:84" ht="93.75" hidden="1" customHeight="1">
      <c r="A336" s="169">
        <v>202552272018</v>
      </c>
      <c r="B336" s="118" t="s">
        <v>8630</v>
      </c>
      <c r="C336" s="108" t="str">
        <f>VLOOKUP(Tabela2[[#This Row],[SIEMA]],Siema2025,4,FALSE)</f>
        <v xml:space="preserve"> MA</v>
      </c>
      <c r="D336" s="106" t="str">
        <f>VLOOKUP(Tabela2[[#This Row],[SIEMA]],Siema2025,3,FALSE)</f>
        <v xml:space="preserve">São Luís </v>
      </c>
      <c r="E336" s="106" t="s">
        <v>8631</v>
      </c>
      <c r="F336" s="106" t="s">
        <v>8632</v>
      </c>
      <c r="G336" s="106" t="s">
        <v>8633</v>
      </c>
      <c r="H336" s="106" t="s">
        <v>8634</v>
      </c>
      <c r="I336" s="104" t="s">
        <v>7114</v>
      </c>
      <c r="J336" s="105">
        <f>VLOOKUP(Tabela2[[#This Row],[SIEMA]],Siema2025,2,FALSE)</f>
        <v>45798</v>
      </c>
      <c r="K336" s="105" t="str">
        <f>VLOOKUP(Tabela2[[#This Row],[SIEMA]],Siema2025,16,FALSE)</f>
        <v>Quarta</v>
      </c>
      <c r="L336" s="106" t="str">
        <f>IF(Tabela2[[#This Row],[Data]]="","Sem Informação",VLOOKUP(MONTH(Tabela2[[#This Row],[Data]]),'[1]Validação de dados'!$I$1:$J$13,2,0))</f>
        <v>Maio</v>
      </c>
      <c r="M336" s="104">
        <f>YEAR(Tabela2[[#This Row],[Data]])</f>
        <v>2025</v>
      </c>
      <c r="N336" s="105" t="str">
        <f>VLOOKUP(Tabela2[[#This Row],[SIEMA]],Siema2025,17,FALSE)</f>
        <v>Vespertino</v>
      </c>
      <c r="O336" s="105" t="str">
        <f>VLOOKUP(Tabela2[[#This Row],[SIEMA]],Siema2025,5,FALSE)</f>
        <v>Terminal/portos/ancoradouros/etc</v>
      </c>
      <c r="P336" s="104" t="str">
        <f>VLOOKUP(Tabela2[[#This Row],[SIEMA]],Siema2025,21,FALSE)</f>
        <v>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v>
      </c>
      <c r="Q336" s="104">
        <v>3082</v>
      </c>
      <c r="R336" s="107" t="s">
        <v>8635</v>
      </c>
      <c r="S336" s="107" t="str">
        <f>IF(Q336="","", IF(Q336="NC","", IF(Q336="NE","", IF(Q336="NA","",IFERROR(VLOOKUP(Q336,Produtos!$A$1:$C$2319,2,FALSE),"Não Cadastrado")))))</f>
        <v>SUBSTÂNCIA QUE APRESENTA RISCO PARA O MEIO AMBIENTE, LÍQUIDA, N.E.</v>
      </c>
      <c r="T336" s="104">
        <v>1.1999999999999999E-3</v>
      </c>
      <c r="U336" s="104" t="s">
        <v>7111</v>
      </c>
      <c r="V336" s="104">
        <f>IF(Q336="","",IF(ISNUMBER(Q336)=FALSE,"Não se aplica",IFERROR(VLOOKUP(Q336,Produtos!$A$1:$C$2319,3,FALSE),"Não Cadastrado")))</f>
        <v>9</v>
      </c>
      <c r="W336" s="104" t="str">
        <f>VLOOKUP(Tabela2[[#This Row],[SIEMA]],Siema2025,10,FALSE)</f>
        <v/>
      </c>
      <c r="X336" s="113"/>
      <c r="Y336" s="109" t="str">
        <f>IF(W336="","", IF(W336="NC","", IF(W336="NE","", IF(W336="NA","",IFERROR(VLOOKUP(W336,Produtos!$A$1:$C$2319,2,FALSE),"Não Cadastrado")))))</f>
        <v/>
      </c>
      <c r="Z336" s="104" t="str">
        <f>VLOOKUP(Tabela2[[#This Row],[SIEMA]],Siema2025,11,FALSE)</f>
        <v xml:space="preserve"> </v>
      </c>
      <c r="AA336" s="104" t="str">
        <f>VLOOKUP(Tabela2[[#This Row],[SIEMA]],Siema2025,12,FALSE)</f>
        <v xml:space="preserve"> </v>
      </c>
      <c r="AB336" s="104" t="str">
        <f>IF(W336="","",IF(ISNUMBER(W336)=FALSE,"Não se aplica",IFERROR(VLOOKUP(W336,Produtos!$A$1:$C$2319,3,FALSE),"Não Cadastrado")))</f>
        <v/>
      </c>
      <c r="AC336" s="104"/>
      <c r="AD336" s="108"/>
      <c r="AE336" s="107" t="str">
        <f>IF(AC336="","", IF(AC336="NC","", IF(AC336="NE","", IF(AC336="NA","",IFERROR(VLOOKUP(AC336,Produtos!$A$1:$C$2319,2,FALSE),"Não Cadastrado")))))</f>
        <v/>
      </c>
      <c r="AF336" s="104"/>
      <c r="AG336" s="104"/>
      <c r="AH336" s="104" t="str">
        <f>IF(AC336="","",IF(ISNUMBER(AC336)=FALSE,"Não se aplica",IFERROR(VLOOKUP(AC336,Produtos!$A$1:$C$2319,3,FALSE),"Não Cadastrado")))</f>
        <v/>
      </c>
      <c r="AI336" s="113"/>
      <c r="AJ336" s="104" t="str">
        <f>VLOOKUP(Tabela2[[#This Row],[SIEMA]],Siema2025,26,FALSE)</f>
        <v>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v>
      </c>
      <c r="AK336" s="107" t="s">
        <v>7098</v>
      </c>
      <c r="AL336" s="107" t="s">
        <v>7630</v>
      </c>
      <c r="AM336" s="107"/>
      <c r="AN336" s="108" t="str">
        <f>VLOOKUP(Tabela2[[#This Row],[SIEMA]],Siema2025,51,FALSE)</f>
        <v/>
      </c>
      <c r="AO336" s="108" t="str">
        <f>VLOOKUP(Tabela2[[#This Row],[SIEMA]],Siema2025,53,FALSE)</f>
        <v/>
      </c>
      <c r="AP336" s="108" t="str">
        <f>VLOOKUP(Tabela2[[#This Row],[SIEMA]],Siema2025,55,FALSE)</f>
        <v/>
      </c>
      <c r="AQ336" s="108" t="str">
        <f>VLOOKUP(Tabela2[[#This Row],[SIEMA]],Siema2025,57,FALSE)</f>
        <v/>
      </c>
      <c r="AR336" s="108" t="str">
        <f>VLOOKUP(Tabela2[[#This Row],[SIEMA]],Siema2025,59,FALSE)</f>
        <v/>
      </c>
      <c r="AS336" s="108" t="str">
        <f>VLOOKUP(Tabela2[[#This Row],[SIEMA]],Siema2025,61,FALSE)</f>
        <v>X</v>
      </c>
      <c r="AT336" s="108" t="str">
        <f>VLOOKUP(Tabela2[[#This Row],[SIEMA]],Siema2025,63,FALSE)</f>
        <v/>
      </c>
      <c r="AU336" s="108" t="str">
        <f>VLOOKUP(Tabela2[[#This Row],[SIEMA]],Siema2025,65,FALSE)</f>
        <v/>
      </c>
      <c r="AV336" s="108" t="str">
        <f>VLOOKUP(Tabela2[[#This Row],[SIEMA]],Siema2025,67,FALSE)</f>
        <v/>
      </c>
      <c r="AW336" s="108" t="str">
        <f>VLOOKUP(Tabela2[[#This Row],[SIEMA]],Siema2025,69,FALSE)</f>
        <v/>
      </c>
      <c r="AX336" s="108" t="str">
        <f>VLOOKUP(Tabela2[[#This Row],[SIEMA]],Siema2025,71,FALSE)</f>
        <v/>
      </c>
      <c r="AY336" s="108" t="str">
        <f>VLOOKUP(Tabela2[[#This Row],[SIEMA]],Siema2025,73,FALSE)</f>
        <v/>
      </c>
      <c r="AZ336" s="108" t="str">
        <f>VLOOKUP(Tabela2[[#This Row],[SIEMA]],Siema2025,75,FALSE)</f>
        <v/>
      </c>
      <c r="BA336" s="108" t="str">
        <f>VLOOKUP(Tabela2[[#This Row],[SIEMA]],Siema2025,77,FALSE)</f>
        <v/>
      </c>
      <c r="BB336" s="108" t="str">
        <f>VLOOKUP(Tabela2[[#This Row],[SIEMA]],Siema2025,79,FALSE)</f>
        <v/>
      </c>
      <c r="BC336" s="108" t="str">
        <f>IF(Tabela2[[#This Row],[Outro(s) ]] = "X", "PREENCHER","NA")</f>
        <v>NA</v>
      </c>
      <c r="BD336" s="108" t="str">
        <f>VLOOKUP(Tabela2[[#This Row],[SIEMA]],Siema2025,82,FALSE)</f>
        <v/>
      </c>
      <c r="BE336" s="108" t="str">
        <f>VLOOKUP(Tabela2[[#This Row],[SIEMA]],Siema2025,81,FALSE)</f>
        <v/>
      </c>
      <c r="BF336" s="110" t="str">
        <f>VLOOKUP(Tabela2[[#This Row],[SIEMA]],Siema2025,28,FALSE)</f>
        <v>CONSORCIO ALUMAR</v>
      </c>
      <c r="BG336" s="110"/>
      <c r="BH336" s="111" t="str">
        <f>VLOOKUP(Tabela2[[#This Row],[SIEMA]],Siema2025,29,FALSE)</f>
        <v>00655209000193</v>
      </c>
      <c r="BI336" s="112" t="s">
        <v>2696</v>
      </c>
      <c r="BJ336" s="107" t="s">
        <v>7113</v>
      </c>
      <c r="BK336" s="104" t="s">
        <v>2696</v>
      </c>
      <c r="BL336" s="140">
        <v>45807</v>
      </c>
      <c r="BM336" s="108">
        <f ca="1">IF(Tabela2[[#This Row],[Data de atendimento do Ibama (considerar o primeiro documento/ação)]]="",_xlfn.DAYS(TODAY(),J336),_xlfn.DAYS(Tabela2[[#This Row],[Data de atendimento do Ibama (considerar o primeiro documento/ação)]],J336))</f>
        <v>9</v>
      </c>
      <c r="BN336" s="108" t="str">
        <f>IF(Tabela2[[#This Row],[Atendido pelo Ibama ("Não" ou "Sim")]]="Não","Preencher", IF(Tabela2[[#This Row],[Atendido pelo Ibama ("Não" ou "Sim")]]="Sim","NA",""))</f>
        <v>NA</v>
      </c>
      <c r="BO336" s="114" t="s">
        <v>7138</v>
      </c>
      <c r="BP336" s="108" t="str">
        <f>IF(Tabela2[[#This Row],[Forma de atendimento (primeiro documento/ação)]]= "Outros (especificar)", "PREENCHER","NA")</f>
        <v>NA</v>
      </c>
      <c r="BQ336" s="106" t="s">
        <v>123</v>
      </c>
      <c r="BR336" s="108" t="str">
        <f>IF(Tabela2[[#This Row],[Equipe do Ibama foi a campo? Houve sobrevoo do Poseidon?]] = "Sim", "PREENCHER","NA")</f>
        <v>NA</v>
      </c>
      <c r="BS336" s="260" t="s">
        <v>7114</v>
      </c>
      <c r="BT336" s="108" t="s">
        <v>637</v>
      </c>
      <c r="BU336" s="108" t="str">
        <f>IF(Tabela2[[#This Row],[Houve envio de Informações Pós-acidente (preencher "não se aplica" quando de competência estadual/municipal)]] = "Sim", "PREENCHER","NA")</f>
        <v>NA</v>
      </c>
      <c r="BV336" s="108" t="s">
        <v>123</v>
      </c>
      <c r="BW336" s="108" t="s">
        <v>123</v>
      </c>
      <c r="BX336" s="106" t="s">
        <v>7127</v>
      </c>
      <c r="BY336" s="140"/>
      <c r="BZ336" s="104" t="str">
        <f>IF(Tabela2[[#This Row],[Data do documento de encerramento]]="NA","NA",IF(Tabela2[[#This Row],[Data do documento de encerramento]]="","Pendente de conclusão/ encerramento",_xlfn.DAYS(Tabela2[[#This Row],[Data do documento de encerramento]],J336)))</f>
        <v>Pendente de conclusão/ encerramento</v>
      </c>
      <c r="CA336" s="107" t="s">
        <v>8636</v>
      </c>
      <c r="CB336" s="107"/>
      <c r="CC336" s="130"/>
      <c r="CD336" s="107"/>
      <c r="CE336" s="107"/>
      <c r="CF336" s="107"/>
    </row>
    <row r="337" spans="1:84" ht="60.75">
      <c r="A337" s="182">
        <v>202552243215</v>
      </c>
      <c r="B337" s="118" t="s">
        <v>8637</v>
      </c>
      <c r="C337" s="108" t="s">
        <v>672</v>
      </c>
      <c r="D337" s="106" t="s">
        <v>637</v>
      </c>
      <c r="E337" s="106" t="s">
        <v>3342</v>
      </c>
      <c r="F337" s="120"/>
      <c r="G337" s="120" t="s">
        <v>8638</v>
      </c>
      <c r="H337" s="120" t="s">
        <v>8562</v>
      </c>
      <c r="I337" s="104" t="str">
        <f>VLOOKUP(Tabela2[[#This Row],[SIEMA]],Siema2025,19,FALSE)</f>
        <v>Santos</v>
      </c>
      <c r="J337" s="105">
        <f>VLOOKUP(Tabela2[[#This Row],[SIEMA]],Siema2025,2,FALSE)</f>
        <v>45799</v>
      </c>
      <c r="K337" s="105" t="str">
        <f>VLOOKUP(Tabela2[[#This Row],[SIEMA]],Siema2025,16,FALSE)</f>
        <v>Quinta</v>
      </c>
      <c r="L337" s="106" t="str">
        <f>IF(Tabela2[[#This Row],[Data]]="","Sem Informação",VLOOKUP(MONTH(Tabela2[[#This Row],[Data]]),'[1]Validação de dados'!$I$1:$J$13,2,0))</f>
        <v>Maio</v>
      </c>
      <c r="M337" s="104">
        <f>YEAR(Tabela2[[#This Row],[Data]])</f>
        <v>2025</v>
      </c>
      <c r="N337" s="105" t="str">
        <f>VLOOKUP(Tabela2[[#This Row],[SIEMA]],Siema2025,17,FALSE)</f>
        <v>Matutino</v>
      </c>
      <c r="O337" s="105" t="s">
        <v>111</v>
      </c>
      <c r="P337" s="104" t="str">
        <f>VLOOKUP(Tabela2[[#This Row],[SIEMA]],Siema2025,21,FALSE)</f>
        <v>Mancha de origem indeterminada. Em 22/05, às 8:10, foi avistada mancha de origem indeterminada a 6 milhas náuticas, do FPSO Atlanta.</v>
      </c>
      <c r="Q337" s="104">
        <v>1267</v>
      </c>
      <c r="R337" s="104" t="s">
        <v>2043</v>
      </c>
      <c r="S337" s="107" t="str">
        <f>IF(Q337="","", IF(Q337="NC","", IF(Q337="NE","", IF(Q337="NA","",IFERROR(VLOOKUP(Q337,Produtos!$A$1:$C$2319,2,FALSE),"Não Cadastrado")))))</f>
        <v>PETRÓLEO CRU</v>
      </c>
      <c r="T337" s="104">
        <v>2.96</v>
      </c>
      <c r="U337" s="104" t="s">
        <v>7111</v>
      </c>
      <c r="V337" s="104">
        <f>IF(Q337="","",IF(ISNUMBER(Q337)=FALSE,"Não se aplica",IFERROR(VLOOKUP(Q337,Produtos!$A$1:$C$2319,3,FALSE),"Não Cadastrado")))</f>
        <v>3</v>
      </c>
      <c r="W337" s="104" t="str">
        <f>VLOOKUP(Tabela2[[#This Row],[SIEMA]],Siema2025,10,FALSE)</f>
        <v/>
      </c>
      <c r="X337" s="113"/>
      <c r="Y337" s="109" t="str">
        <f>IF(W337="","", IF(W337="NC","", IF(W337="NE","", IF(W337="NA","",IFERROR(VLOOKUP(W337,Produtos!$A$1:$C$2319,2,FALSE),"Não Cadastrado")))))</f>
        <v/>
      </c>
      <c r="Z337" s="104" t="str">
        <f>VLOOKUP(Tabela2[[#This Row],[SIEMA]],Siema2025,11,FALSE)</f>
        <v xml:space="preserve"> </v>
      </c>
      <c r="AA337" s="104" t="str">
        <f>VLOOKUP(Tabela2[[#This Row],[SIEMA]],Siema2025,12,FALSE)</f>
        <v xml:space="preserve"> </v>
      </c>
      <c r="AB337" s="104" t="str">
        <f>IF(W337="","",IF(ISNUMBER(W337)=FALSE,"Não se aplica",IFERROR(VLOOKUP(W337,Produtos!$A$1:$C$2319,3,FALSE),"Não Cadastrado")))</f>
        <v/>
      </c>
      <c r="AC337" s="119"/>
      <c r="AD337" s="122"/>
      <c r="AE337" s="107" t="str">
        <f>IF(AC337="","", IF(AC337="NC","", IF(AC337="NE","", IF(AC337="NA","",IFERROR(VLOOKUP(AC337,Produtos!$A$1:$C$2319,2,FALSE),"Não Cadastrado")))))</f>
        <v/>
      </c>
      <c r="AF337" s="119"/>
      <c r="AG337" s="104"/>
      <c r="AH337" s="104" t="str">
        <f>IF(AC337="","",IF(ISNUMBER(AC337)=FALSE,"Não se aplica",IFERROR(VLOOKUP(AC337,Produtos!$A$1:$C$2319,3,FALSE),"Não Cadastrado")))</f>
        <v/>
      </c>
      <c r="AI337" s="119"/>
      <c r="AJ337" s="104" t="str">
        <f>VLOOKUP(Tabela2[[#This Row],[SIEMA]],Siema2025,26,FALSE)</f>
        <v/>
      </c>
      <c r="AK337" s="107" t="s">
        <v>7112</v>
      </c>
      <c r="AL337" s="107" t="s">
        <v>7234</v>
      </c>
      <c r="AM337" s="107" t="s">
        <v>7190</v>
      </c>
      <c r="AN337" s="108" t="str">
        <f>VLOOKUP(Tabela2[[#This Row],[SIEMA]],Siema2025,51,FALSE)</f>
        <v/>
      </c>
      <c r="AO337" s="108" t="str">
        <f>VLOOKUP(Tabela2[[#This Row],[SIEMA]],Siema2025,53,FALSE)</f>
        <v/>
      </c>
      <c r="AP337" s="108" t="str">
        <f>VLOOKUP(Tabela2[[#This Row],[SIEMA]],Siema2025,55,FALSE)</f>
        <v/>
      </c>
      <c r="AQ337" s="108" t="str">
        <f>VLOOKUP(Tabela2[[#This Row],[SIEMA]],Siema2025,57,FALSE)</f>
        <v/>
      </c>
      <c r="AR337" s="108" t="str">
        <f>VLOOKUP(Tabela2[[#This Row],[SIEMA]],Siema2025,59,FALSE)</f>
        <v/>
      </c>
      <c r="AS337" s="108" t="str">
        <f>VLOOKUP(Tabela2[[#This Row],[SIEMA]],Siema2025,61,FALSE)</f>
        <v>X</v>
      </c>
      <c r="AT337" s="108" t="str">
        <f>VLOOKUP(Tabela2[[#This Row],[SIEMA]],Siema2025,63,FALSE)</f>
        <v/>
      </c>
      <c r="AU337" s="108" t="str">
        <f>VLOOKUP(Tabela2[[#This Row],[SIEMA]],Siema2025,65,FALSE)</f>
        <v/>
      </c>
      <c r="AV337" s="108" t="str">
        <f>VLOOKUP(Tabela2[[#This Row],[SIEMA]],Siema2025,67,FALSE)</f>
        <v/>
      </c>
      <c r="AW337" s="108" t="str">
        <f>VLOOKUP(Tabela2[[#This Row],[SIEMA]],Siema2025,69,FALSE)</f>
        <v/>
      </c>
      <c r="AX337" s="108" t="str">
        <f>VLOOKUP(Tabela2[[#This Row],[SIEMA]],Siema2025,71,FALSE)</f>
        <v/>
      </c>
      <c r="AY337" s="108" t="str">
        <f>VLOOKUP(Tabela2[[#This Row],[SIEMA]],Siema2025,73,FALSE)</f>
        <v/>
      </c>
      <c r="AZ337" s="108" t="str">
        <f>VLOOKUP(Tabela2[[#This Row],[SIEMA]],Siema2025,75,FALSE)</f>
        <v/>
      </c>
      <c r="BA337" s="108" t="str">
        <f>VLOOKUP(Tabela2[[#This Row],[SIEMA]],Siema2025,77,FALSE)</f>
        <v/>
      </c>
      <c r="BB337" s="108" t="str">
        <f>VLOOKUP(Tabela2[[#This Row],[SIEMA]],Siema2025,79,FALSE)</f>
        <v/>
      </c>
      <c r="BC337" s="108" t="str">
        <f>IF(Tabela2[[#This Row],[Outro(s) ]] = "X", "PREENCHER","NA")</f>
        <v>NA</v>
      </c>
      <c r="BD337" s="108" t="str">
        <f>VLOOKUP(Tabela2[[#This Row],[SIEMA]],Siema2025,82,FALSE)</f>
        <v/>
      </c>
      <c r="BE337" s="108" t="str">
        <f>VLOOKUP(Tabela2[[#This Row],[SIEMA]],Siema2025,81,FALSE)</f>
        <v/>
      </c>
      <c r="BF337" s="110" t="str">
        <f>VLOOKUP(Tabela2[[#This Row],[SIEMA]],Siema2025,28,FALSE)</f>
        <v>Enauta</v>
      </c>
      <c r="BG337" s="126"/>
      <c r="BH337" s="111" t="str">
        <f>VLOOKUP(Tabela2[[#This Row],[SIEMA]],Siema2025,29,FALSE)</f>
        <v>11253257000171</v>
      </c>
      <c r="BI337" s="112" t="s">
        <v>2696</v>
      </c>
      <c r="BJ337" s="107" t="s">
        <v>7099</v>
      </c>
      <c r="BK337" s="104" t="s">
        <v>2696</v>
      </c>
      <c r="BL337" s="164">
        <v>45810</v>
      </c>
      <c r="BM337" s="108">
        <f ca="1">IF(Tabela2[[#This Row],[Data de atendimento do Ibama (considerar o primeiro documento/ação)]]="",_xlfn.DAYS(TODAY(),J337),_xlfn.DAYS(Tabela2[[#This Row],[Data de atendimento do Ibama (considerar o primeiro documento/ação)]],J337))</f>
        <v>11</v>
      </c>
      <c r="BN337" s="108" t="str">
        <f>IF(Tabela2[[#This Row],[Atendido pelo Ibama ("Não" ou "Sim")]]="Não","Preencher", IF(Tabela2[[#This Row],[Atendido pelo Ibama ("Não" ou "Sim")]]="Sim","NA",""))</f>
        <v>NA</v>
      </c>
      <c r="BO337" s="114" t="s">
        <v>7100</v>
      </c>
      <c r="BP337" s="108" t="str">
        <f>IF(Tabela2[[#This Row],[Forma de atendimento (primeiro documento/ação)]]= "Outros (especificar)", "PREENCHER","NA")</f>
        <v>NA</v>
      </c>
      <c r="BQ337" s="106" t="s">
        <v>123</v>
      </c>
      <c r="BR337" s="108" t="str">
        <f>IF(Tabela2[[#This Row],[Equipe do Ibama foi a campo? Houve sobrevoo do Poseidon?]] = "Sim", "PREENCHER","NA")</f>
        <v>NA</v>
      </c>
      <c r="BS337" s="108" t="str">
        <f>IF(Tabela2[[#This Row],[Se sim, foi emitida Ordem de Emergência? (informações vinculada à coluna CK)]] = "Sim", "PREENCHER","NA")</f>
        <v>NA</v>
      </c>
      <c r="BT337" s="108" t="s">
        <v>7101</v>
      </c>
      <c r="BU337" s="108" t="s">
        <v>2696</v>
      </c>
      <c r="BV337" s="108" t="s">
        <v>123</v>
      </c>
      <c r="BW337" s="108" t="s">
        <v>2696</v>
      </c>
      <c r="BX337" s="106" t="s">
        <v>7102</v>
      </c>
      <c r="BY337" s="164">
        <v>45909</v>
      </c>
      <c r="BZ337" s="104">
        <f>IF(Tabela2[[#This Row],[Data do documento de encerramento]]="NA","NA",IF(Tabela2[[#This Row],[Data do documento de encerramento]]="","Pendente de conclusão/ encerramento",_xlfn.DAYS(Tabela2[[#This Row],[Data do documento de encerramento]],J337)))</f>
        <v>110</v>
      </c>
      <c r="CA337" s="129" t="s">
        <v>7235</v>
      </c>
      <c r="CB337" s="107" t="s">
        <v>7158</v>
      </c>
      <c r="CC337" s="206" t="s">
        <v>7148</v>
      </c>
      <c r="CD337" s="107" t="s">
        <v>7301</v>
      </c>
      <c r="CE337" s="107" t="s">
        <v>2696</v>
      </c>
      <c r="CF337" s="107" t="s">
        <v>7105</v>
      </c>
    </row>
    <row r="338" spans="1:84" s="22" customFormat="1" ht="60.75" hidden="1">
      <c r="A338" s="169">
        <v>202552250449</v>
      </c>
      <c r="B338" s="173" t="s">
        <v>7446</v>
      </c>
      <c r="C338" s="108" t="str">
        <f>VLOOKUP(Tabela2[[#This Row],[SIEMA]],Siema2025,4,FALSE)</f>
        <v xml:space="preserve"> SC</v>
      </c>
      <c r="D338" s="106" t="str">
        <f>VLOOKUP(Tabela2[[#This Row],[SIEMA]],Siema2025,3,FALSE)</f>
        <v xml:space="preserve">null </v>
      </c>
      <c r="E338" s="106" t="s">
        <v>7959</v>
      </c>
      <c r="F338" s="106" t="s">
        <v>8639</v>
      </c>
      <c r="G338" s="106"/>
      <c r="H338" s="106"/>
      <c r="I338" s="104" t="s">
        <v>7114</v>
      </c>
      <c r="J338" s="105">
        <f>VLOOKUP(Tabela2[[#This Row],[SIEMA]],Siema2025,2,FALSE)</f>
        <v>45799</v>
      </c>
      <c r="K338" s="105" t="str">
        <f>VLOOKUP(Tabela2[[#This Row],[SIEMA]],Siema2025,16,FALSE)</f>
        <v>Quinta</v>
      </c>
      <c r="L338" s="106" t="str">
        <f>IF(Tabela2[[#This Row],[Data]]="","Sem Informação",VLOOKUP(MONTH(Tabela2[[#This Row],[Data]]),'[1]Validação de dados'!$I$1:$J$13,2,0))</f>
        <v>Maio</v>
      </c>
      <c r="M338" s="104">
        <f>YEAR(Tabela2[[#This Row],[Data]])</f>
        <v>2025</v>
      </c>
      <c r="N338" s="105" t="str">
        <f>VLOOKUP(Tabela2[[#This Row],[SIEMA]],Siema2025,17,FALSE)</f>
        <v>Vespertino</v>
      </c>
      <c r="O338" s="105" t="str">
        <f>VLOOKUP(Tabela2[[#This Row],[SIEMA]],Siema2025,5,FALSE)</f>
        <v>Rodovia</v>
      </c>
      <c r="P338" s="104" t="str">
        <f>VLOOKUP(Tabela2[[#This Row],[SIEMA]],Siema2025,21,FALSE)</f>
        <v>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v>
      </c>
      <c r="Q338" s="104" t="s">
        <v>7094</v>
      </c>
      <c r="R338" s="104" t="str">
        <f>VLOOKUP(Tabela2[[#This Row],[SIEMA]],Siema2025,10,FALSE)</f>
        <v>Óleo de motor</v>
      </c>
      <c r="S338" s="107" t="str">
        <f>IF(Q338="","", IF(Q338="NC","", IF(Q338="NE","", IF(Q338="NA","",IFERROR(VLOOKUP(Q338,Produtos!$A$1:$C$2319,2,FALSE),"Não Cadastrado")))))</f>
        <v/>
      </c>
      <c r="T338" s="104" t="str">
        <f>VLOOKUP(Tabela2[[#This Row],[SIEMA]],Siema2025,11,FALSE)</f>
        <v>10</v>
      </c>
      <c r="U338" s="104" t="str">
        <f>VLOOKUP(Tabela2[[#This Row],[SIEMA]],Siema2025,12,FALSE)</f>
        <v>L</v>
      </c>
      <c r="V338" s="104" t="str">
        <f>IF(Q338="","",IF(ISNUMBER(Q338)=FALSE,"Não se aplica",IFERROR(VLOOKUP(Q338,Produtos!$A$1:$C$2319,3,FALSE),"Não Cadastrado")))</f>
        <v>Não se aplica</v>
      </c>
      <c r="W338" s="104"/>
      <c r="X338" s="113" t="str">
        <f>IF(Tabela2[[#This Row],[Origem do acidente]] = "Plataforma", "PREENCHER","NA")</f>
        <v>NA</v>
      </c>
      <c r="Y338" s="109" t="str">
        <f>IF(W338="","", IF(W338="NC","", IF(W338="NE","", IF(W338="NA","",IFERROR(VLOOKUP(W338,Produtos!$A$1:$C$2319,2,FALSE),"Não Cadastrado")))))</f>
        <v/>
      </c>
      <c r="Z338" s="104"/>
      <c r="AA338" s="104"/>
      <c r="AB338" s="104" t="str">
        <f>IF(W338="","",IF(ISNUMBER(W338)=FALSE,"Não se aplica",IFERROR(VLOOKUP(W338,Produtos!$A$1:$C$2319,3,FALSE),"Não Cadastrado")))</f>
        <v/>
      </c>
      <c r="AC338" s="104"/>
      <c r="AD338" s="108" t="str">
        <f>IF(Tabela2[[#This Row],[Origem do acidente]] = "Plataforma", "PREENCHER","NA")</f>
        <v>NA</v>
      </c>
      <c r="AE338" s="107" t="str">
        <f>IF(AC338="","", IF(AC338="NC","", IF(AC338="NE","", IF(AC338="NA","",IFERROR(VLOOKUP(AC338,Produtos!$A$1:$C$2319,2,FALSE),"Não Cadastrado")))))</f>
        <v/>
      </c>
      <c r="AF338" s="104"/>
      <c r="AG338" s="104"/>
      <c r="AH338" s="104" t="str">
        <f>IF(AC338="","",IF(ISNUMBER(AC338)=FALSE,"Não se aplica",IFERROR(VLOOKUP(AC338,Produtos!$A$1:$C$2319,3,FALSE),"Não Cadastrado")))</f>
        <v/>
      </c>
      <c r="AI338" s="104"/>
      <c r="AJ338" s="104" t="str">
        <f>VLOOKUP(Tabela2[[#This Row],[SIEMA]],Siema2025,26,FALSE)</f>
        <v>Pane mecânica/rompimento de bloco do motor.</v>
      </c>
      <c r="AK338" s="107" t="s">
        <v>7112</v>
      </c>
      <c r="AL338" s="107" t="s">
        <v>7290</v>
      </c>
      <c r="AM338" s="107"/>
      <c r="AN338" s="108" t="str">
        <f>VLOOKUP(Tabela2[[#This Row],[SIEMA]],Siema2025,51,FALSE)</f>
        <v/>
      </c>
      <c r="AO338" s="108" t="str">
        <f>VLOOKUP(Tabela2[[#This Row],[SIEMA]],Siema2025,53,FALSE)</f>
        <v/>
      </c>
      <c r="AP338" s="108" t="str">
        <f>VLOOKUP(Tabela2[[#This Row],[SIEMA]],Siema2025,55,FALSE)</f>
        <v/>
      </c>
      <c r="AQ338" s="108" t="str">
        <f>VLOOKUP(Tabela2[[#This Row],[SIEMA]],Siema2025,57,FALSE)</f>
        <v/>
      </c>
      <c r="AR338" s="108" t="str">
        <f>VLOOKUP(Tabela2[[#This Row],[SIEMA]],Siema2025,59,FALSE)</f>
        <v>X</v>
      </c>
      <c r="AS338" s="108" t="str">
        <f>VLOOKUP(Tabela2[[#This Row],[SIEMA]],Siema2025,61,FALSE)</f>
        <v>X</v>
      </c>
      <c r="AT338" s="108" t="str">
        <f>VLOOKUP(Tabela2[[#This Row],[SIEMA]],Siema2025,63,FALSE)</f>
        <v/>
      </c>
      <c r="AU338" s="108" t="str">
        <f>VLOOKUP(Tabela2[[#This Row],[SIEMA]],Siema2025,65,FALSE)</f>
        <v/>
      </c>
      <c r="AV338" s="108" t="str">
        <f>VLOOKUP(Tabela2[[#This Row],[SIEMA]],Siema2025,67,FALSE)</f>
        <v/>
      </c>
      <c r="AW338" s="108" t="str">
        <f>VLOOKUP(Tabela2[[#This Row],[SIEMA]],Siema2025,69,FALSE)</f>
        <v/>
      </c>
      <c r="AX338" s="108" t="str">
        <f>VLOOKUP(Tabela2[[#This Row],[SIEMA]],Siema2025,71,FALSE)</f>
        <v/>
      </c>
      <c r="AY338" s="108" t="str">
        <f>VLOOKUP(Tabela2[[#This Row],[SIEMA]],Siema2025,73,FALSE)</f>
        <v/>
      </c>
      <c r="AZ338" s="108" t="str">
        <f>VLOOKUP(Tabela2[[#This Row],[SIEMA]],Siema2025,75,FALSE)</f>
        <v/>
      </c>
      <c r="BA338" s="108" t="str">
        <f>VLOOKUP(Tabela2[[#This Row],[SIEMA]],Siema2025,77,FALSE)</f>
        <v/>
      </c>
      <c r="BB338" s="108" t="str">
        <f>VLOOKUP(Tabela2[[#This Row],[SIEMA]],Siema2025,79,FALSE)</f>
        <v/>
      </c>
      <c r="BC338" s="108" t="str">
        <f>IF(Tabela2[[#This Row],[Outro(s) ]] = "X", "PREENCHER","NA")</f>
        <v>NA</v>
      </c>
      <c r="BD338" s="108" t="str">
        <f>VLOOKUP(Tabela2[[#This Row],[SIEMA]],Siema2025,82,FALSE)</f>
        <v/>
      </c>
      <c r="BE338" s="108" t="str">
        <f>VLOOKUP(Tabela2[[#This Row],[SIEMA]],Siema2025,81,FALSE)</f>
        <v/>
      </c>
      <c r="BF338" s="110" t="str">
        <f>VLOOKUP(Tabela2[[#This Row],[SIEMA]],Siema2025,28,FALSE)</f>
        <v>RANAKOSKI TRANSPORTES EIRELI</v>
      </c>
      <c r="BG338" s="110"/>
      <c r="BH338" s="111" t="str">
        <f>VLOOKUP(Tabela2[[#This Row],[SIEMA]],Siema2025,29,FALSE)</f>
        <v>08272690000140</v>
      </c>
      <c r="BI338" s="112" t="s">
        <v>7062</v>
      </c>
      <c r="BJ338" s="107" t="s">
        <v>7099</v>
      </c>
      <c r="BK338" s="104" t="s">
        <v>7062</v>
      </c>
      <c r="BL338" s="140"/>
      <c r="BM338" s="108">
        <f ca="1">IF(Tabela2[[#This Row],[Data de atendimento do Ibama (considerar o primeiro documento/ação)]]="",_xlfn.DAYS(TODAY(),J338),_xlfn.DAYS(Tabela2[[#This Row],[Data de atendimento do Ibama (considerar o primeiro documento/ação)]],J338))</f>
        <v>433</v>
      </c>
      <c r="BN338" s="108" t="s">
        <v>7114</v>
      </c>
      <c r="BO338" s="114" t="s">
        <v>637</v>
      </c>
      <c r="BP338" s="108" t="str">
        <f>IF(Tabela2[[#This Row],[Forma de atendimento (primeiro documento/ação)]]= "Outros (especificar)", "PREENCHER","NA")</f>
        <v>NA</v>
      </c>
      <c r="BQ338" s="106" t="s">
        <v>7062</v>
      </c>
      <c r="BR338" s="108" t="str">
        <f>IF(Tabela2[[#This Row],[Equipe do Ibama foi a campo? Houve sobrevoo do Poseidon?]] = "Sim", "PREENCHER","NA")</f>
        <v>NA</v>
      </c>
      <c r="BS338" s="108" t="str">
        <f>IF(Tabela2[[#This Row],[Se sim, foi emitida Ordem de Emergência? (informações vinculada à coluna CK)]] = "Sim", "PREENCHER","NA")</f>
        <v>NA</v>
      </c>
      <c r="BT338" s="108" t="s">
        <v>6834</v>
      </c>
      <c r="BU338" s="108" t="str">
        <f>IF(Tabela2[[#This Row],[Houve envio de Informações Pós-acidente (preencher "não se aplica" quando de competência estadual/municipal)]] = "Sim", "PREENCHER","NA")</f>
        <v>NA</v>
      </c>
      <c r="BV338" s="108" t="str">
        <f>IF(Tabela2[[#This Row],[Houve avaliação das informações pós-acidente solicitadas/enviadas?]] = "Sim", "PREENCHER","NA")</f>
        <v>NA</v>
      </c>
      <c r="BW338" s="108" t="str">
        <f>IF(Tabela2[[#This Row],[O Ibama aguarda resposta da empresa/OEMA, etc?]] = "Sim", "PREENCHER","NA")</f>
        <v>NA</v>
      </c>
      <c r="BX338" s="106" t="s">
        <v>7127</v>
      </c>
      <c r="BY338" s="106"/>
      <c r="BZ338" s="104" t="str">
        <f>IF(Tabela2[[#This Row],[Data do documento de encerramento]]="NA","NA",IF(Tabela2[[#This Row],[Data do documento de encerramento]]="","Pendente de conclusão/ encerramento",_xlfn.DAYS(Tabela2[[#This Row],[Data do documento de encerramento]],J338)))</f>
        <v>Pendente de conclusão/ encerramento</v>
      </c>
      <c r="CA338" s="107" t="s">
        <v>7448</v>
      </c>
      <c r="CB338" s="107"/>
      <c r="CC338" s="130"/>
      <c r="CD338" s="107"/>
      <c r="CE338" s="107"/>
      <c r="CF338" s="107"/>
    </row>
    <row r="339" spans="1:84" hidden="1">
      <c r="A339" s="169">
        <v>202552350433</v>
      </c>
      <c r="B339" s="170" t="s">
        <v>8640</v>
      </c>
      <c r="C339" s="108" t="str">
        <f>VLOOKUP(Tabela2[[#This Row],[SIEMA]],Siema2025,4,FALSE)</f>
        <v xml:space="preserve"> SP</v>
      </c>
      <c r="D339" s="106" t="str">
        <f>VLOOKUP(Tabela2[[#This Row],[SIEMA]],Siema2025,3,FALSE)</f>
        <v xml:space="preserve">Jacareí </v>
      </c>
      <c r="E339" s="106" t="s">
        <v>8641</v>
      </c>
      <c r="F339" s="106"/>
      <c r="G339" s="106" t="s">
        <v>8642</v>
      </c>
      <c r="H339" s="106" t="s">
        <v>8643</v>
      </c>
      <c r="I339" s="104" t="s">
        <v>7114</v>
      </c>
      <c r="J339" s="105">
        <f>VLOOKUP(Tabela2[[#This Row],[SIEMA]],Siema2025,2,FALSE)</f>
        <v>45799</v>
      </c>
      <c r="K339" s="105" t="str">
        <f>VLOOKUP(Tabela2[[#This Row],[SIEMA]],Siema2025,16,FALSE)</f>
        <v>Quinta</v>
      </c>
      <c r="L339" s="106" t="str">
        <f>IF(Tabela2[[#This Row],[Data]]="","Sem Informação",VLOOKUP(MONTH(Tabela2[[#This Row],[Data]]),'[1]Validação de dados'!$I$1:$J$13,2,0))</f>
        <v>Maio</v>
      </c>
      <c r="M339" s="104">
        <f>YEAR(Tabela2[[#This Row],[Data]])</f>
        <v>2025</v>
      </c>
      <c r="N339" s="105" t="str">
        <f>VLOOKUP(Tabela2[[#This Row],[SIEMA]],Siema2025,17,FALSE)</f>
        <v>Vespertino</v>
      </c>
      <c r="O339" s="105" t="str">
        <f>VLOOKUP(Tabela2[[#This Row],[SIEMA]],Siema2025,5,FALSE)</f>
        <v>Rodovia</v>
      </c>
      <c r="P339" s="104" t="str">
        <f>VLOOKUP(Tabela2[[#This Row],[SIEMA]],Siema2025,21,FALSE)</f>
        <v/>
      </c>
      <c r="Q339" s="104">
        <v>1170</v>
      </c>
      <c r="R339" s="104" t="s">
        <v>8154</v>
      </c>
      <c r="S339" s="107" t="str">
        <f>IF(Q339="","", IF(Q339="NC","", IF(Q339="NE","", IF(Q339="NA","",IFERROR(VLOOKUP(Q339,Produtos!$A$1:$C$2319,2,FALSE),"Não Cadastrado")))))</f>
        <v>ÁLCOOL ETÍLICO, ETANOL</v>
      </c>
      <c r="T339" s="104">
        <v>28000</v>
      </c>
      <c r="U339" s="104" t="s">
        <v>648</v>
      </c>
      <c r="V339" s="104">
        <f>IF(Q339="","",IF(ISNUMBER(Q339)=FALSE,"Não se aplica",IFERROR(VLOOKUP(Q339,Produtos!$A$1:$C$2319,3,FALSE),"Não Cadastrado")))</f>
        <v>3</v>
      </c>
      <c r="W339" s="104" t="str">
        <f>VLOOKUP(Tabela2[[#This Row],[SIEMA]],Siema2025,10,FALSE)</f>
        <v/>
      </c>
      <c r="X339" s="113" t="str">
        <f>IF(Tabela2[[#This Row],[Origem do acidente]] = "Plataforma", "PREENCHER","NA")</f>
        <v>NA</v>
      </c>
      <c r="Y339" s="109" t="str">
        <f>IF(W339="","", IF(W339="NC","", IF(W339="NE","", IF(W339="NA","",IFERROR(VLOOKUP(W339,Produtos!$A$1:$C$2319,2,FALSE),"Não Cadastrado")))))</f>
        <v/>
      </c>
      <c r="Z339" s="104" t="str">
        <f>VLOOKUP(Tabela2[[#This Row],[SIEMA]],Siema2025,11,FALSE)</f>
        <v xml:space="preserve"> </v>
      </c>
      <c r="AA339" s="104" t="str">
        <f>VLOOKUP(Tabela2[[#This Row],[SIEMA]],Siema2025,12,FALSE)</f>
        <v xml:space="preserve"> </v>
      </c>
      <c r="AB339" s="104" t="str">
        <f>IF(W339="","",IF(ISNUMBER(W339)=FALSE,"Não se aplica",IFERROR(VLOOKUP(W339,Produtos!$A$1:$C$2319,3,FALSE),"Não Cadastrado")))</f>
        <v/>
      </c>
      <c r="AC339" s="104"/>
      <c r="AD339" s="108" t="str">
        <f>IF(Tabela2[[#This Row],[Origem do acidente]] = "Plataforma", "PREENCHER","NA")</f>
        <v>NA</v>
      </c>
      <c r="AE339" s="107" t="str">
        <f>IF(AC339="","", IF(AC339="NC","", IF(AC339="NE","", IF(AC339="NA","",IFERROR(VLOOKUP(AC339,Produtos!$A$1:$C$2319,2,FALSE),"Não Cadastrado")))))</f>
        <v/>
      </c>
      <c r="AF339" s="104"/>
      <c r="AG339" s="104"/>
      <c r="AH339" s="104" t="str">
        <f>IF(AC339="","",IF(ISNUMBER(AC339)=FALSE,"Não se aplica",IFERROR(VLOOKUP(AC339,Produtos!$A$1:$C$2319,3,FALSE),"Não Cadastrado")))</f>
        <v/>
      </c>
      <c r="AI339" s="104"/>
      <c r="AJ339" s="104" t="str">
        <f>VLOOKUP(Tabela2[[#This Row],[SIEMA]],Siema2025,26,FALSE)</f>
        <v>Causa ainda não identificada.</v>
      </c>
      <c r="AK339" s="107" t="s">
        <v>7363</v>
      </c>
      <c r="AL339" s="107" t="s">
        <v>7182</v>
      </c>
      <c r="AM339" s="107"/>
      <c r="AN339" s="108" t="str">
        <f>VLOOKUP(Tabela2[[#This Row],[SIEMA]],Siema2025,51,FALSE)</f>
        <v>X</v>
      </c>
      <c r="AO339" s="108" t="str">
        <f>VLOOKUP(Tabela2[[#This Row],[SIEMA]],Siema2025,53,FALSE)</f>
        <v/>
      </c>
      <c r="AP339" s="108" t="str">
        <f>VLOOKUP(Tabela2[[#This Row],[SIEMA]],Siema2025,55,FALSE)</f>
        <v/>
      </c>
      <c r="AQ339" s="108" t="str">
        <f>VLOOKUP(Tabela2[[#This Row],[SIEMA]],Siema2025,57,FALSE)</f>
        <v/>
      </c>
      <c r="AR339" s="108" t="str">
        <f>VLOOKUP(Tabela2[[#This Row],[SIEMA]],Siema2025,59,FALSE)</f>
        <v/>
      </c>
      <c r="AS339" s="108" t="str">
        <f>VLOOKUP(Tabela2[[#This Row],[SIEMA]],Siema2025,61,FALSE)</f>
        <v/>
      </c>
      <c r="AT339" s="108" t="str">
        <f>VLOOKUP(Tabela2[[#This Row],[SIEMA]],Siema2025,63,FALSE)</f>
        <v/>
      </c>
      <c r="AU339" s="108" t="s">
        <v>7132</v>
      </c>
      <c r="AV339" s="108" t="str">
        <f>VLOOKUP(Tabela2[[#This Row],[SIEMA]],Siema2025,67,FALSE)</f>
        <v/>
      </c>
      <c r="AW339" s="108" t="str">
        <f>VLOOKUP(Tabela2[[#This Row],[SIEMA]],Siema2025,69,FALSE)</f>
        <v/>
      </c>
      <c r="AX339" s="108" t="str">
        <f>VLOOKUP(Tabela2[[#This Row],[SIEMA]],Siema2025,71,FALSE)</f>
        <v/>
      </c>
      <c r="AY339" s="108" t="str">
        <f>VLOOKUP(Tabela2[[#This Row],[SIEMA]],Siema2025,73,FALSE)</f>
        <v/>
      </c>
      <c r="AZ339" s="108" t="str">
        <f>VLOOKUP(Tabela2[[#This Row],[SIEMA]],Siema2025,75,FALSE)</f>
        <v/>
      </c>
      <c r="BA339" s="108" t="str">
        <f>VLOOKUP(Tabela2[[#This Row],[SIEMA]],Siema2025,77,FALSE)</f>
        <v/>
      </c>
      <c r="BB339" s="108" t="str">
        <f>VLOOKUP(Tabela2[[#This Row],[SIEMA]],Siema2025,79,FALSE)</f>
        <v/>
      </c>
      <c r="BC339" s="108" t="str">
        <f>IF(Tabela2[[#This Row],[Outro(s) ]] = "X", "PREENCHER","NA")</f>
        <v>NA</v>
      </c>
      <c r="BD339" s="108" t="str">
        <f>VLOOKUP(Tabela2[[#This Row],[SIEMA]],Siema2025,82,FALSE)</f>
        <v/>
      </c>
      <c r="BE339" s="108" t="str">
        <f>VLOOKUP(Tabela2[[#This Row],[SIEMA]],Siema2025,81,FALSE)</f>
        <v/>
      </c>
      <c r="BF339" s="110" t="str">
        <f>VLOOKUP(Tabela2[[#This Row],[SIEMA]],Siema2025,28,FALSE)</f>
        <v>LOGFIT LOGÍSTICA E SERVIÇOS S/A</v>
      </c>
      <c r="BG339" s="110"/>
      <c r="BH339" s="111" t="str">
        <f>VLOOKUP(Tabela2[[#This Row],[SIEMA]],Siema2025,29,FALSE)</f>
        <v>17451156000191</v>
      </c>
      <c r="BI339" s="112" t="str">
        <f>VLOOKUP(Tabela2[[#This Row],[SIEMA]],Siema2025,107,FALSE)</f>
        <v>Não</v>
      </c>
      <c r="BJ339" s="107" t="s">
        <v>7113</v>
      </c>
      <c r="BK339" s="104" t="s">
        <v>2696</v>
      </c>
      <c r="BL339" s="140">
        <v>45810</v>
      </c>
      <c r="BM339" s="108">
        <f ca="1">IF(Tabela2[[#This Row],[Data de atendimento do Ibama (considerar o primeiro documento/ação)]]="",_xlfn.DAYS(TODAY(),J339),_xlfn.DAYS(Tabela2[[#This Row],[Data de atendimento do Ibama (considerar o primeiro documento/ação)]],J339))</f>
        <v>11</v>
      </c>
      <c r="BN339" s="108" t="s">
        <v>7922</v>
      </c>
      <c r="BO339" s="114" t="s">
        <v>7100</v>
      </c>
      <c r="BP339" s="108" t="str">
        <f>IF(Tabela2[[#This Row],[Forma de atendimento (primeiro documento/ação)]]= "Outros (especificar)", "PREENCHER","NA")</f>
        <v>NA</v>
      </c>
      <c r="BQ339" s="106" t="s">
        <v>123</v>
      </c>
      <c r="BR339" s="108" t="s">
        <v>123</v>
      </c>
      <c r="BS339" s="108" t="s">
        <v>7114</v>
      </c>
      <c r="BT339" s="108" t="s">
        <v>7101</v>
      </c>
      <c r="BU339" s="108" t="s">
        <v>123</v>
      </c>
      <c r="BV339" s="108" t="s">
        <v>123</v>
      </c>
      <c r="BW339" s="108" t="s">
        <v>2696</v>
      </c>
      <c r="BX339" s="106" t="s">
        <v>7116</v>
      </c>
      <c r="BY339" s="140">
        <v>45874</v>
      </c>
      <c r="BZ339" s="104">
        <f>IF(Tabela2[[#This Row],[Data do documento de encerramento]]="NA","NA",IF(Tabela2[[#This Row],[Data do documento de encerramento]]="","Pendente de conclusão/ encerramento",_xlfn.DAYS(Tabela2[[#This Row],[Data do documento de encerramento]],J339)))</f>
        <v>75</v>
      </c>
      <c r="CA339" s="107" t="s">
        <v>7824</v>
      </c>
      <c r="CB339" s="107"/>
      <c r="CC339" s="131"/>
      <c r="CD339" s="107"/>
      <c r="CE339" s="107"/>
      <c r="CF339" s="107"/>
    </row>
    <row r="340" spans="1:84" ht="30.75">
      <c r="A340" s="169">
        <v>202552628821</v>
      </c>
      <c r="B340" s="170" t="s">
        <v>8644</v>
      </c>
      <c r="C340" s="108" t="s">
        <v>7135</v>
      </c>
      <c r="D340" s="106" t="s">
        <v>637</v>
      </c>
      <c r="E340" s="106" t="s">
        <v>7297</v>
      </c>
      <c r="F340" s="120"/>
      <c r="G340" s="106" t="s">
        <v>8101</v>
      </c>
      <c r="H340" s="106" t="s">
        <v>8102</v>
      </c>
      <c r="I340" s="104" t="str">
        <f>VLOOKUP(Tabela2[[#This Row],[SIEMA]],Siema2025,19,FALSE)</f>
        <v>Campos</v>
      </c>
      <c r="J340" s="105">
        <f>VLOOKUP(Tabela2[[#This Row],[SIEMA]],Siema2025,2,FALSE)</f>
        <v>45799</v>
      </c>
      <c r="K340" s="105" t="str">
        <f>VLOOKUP(Tabela2[[#This Row],[SIEMA]],Siema2025,16,FALSE)</f>
        <v>Quinta</v>
      </c>
      <c r="L340" s="106" t="str">
        <f>IF(Tabela2[[#This Row],[Data]]="","Sem Informação",VLOOKUP(MONTH(Tabela2[[#This Row],[Data]]),'[1]Validação de dados'!$I$1:$J$13,2,0))</f>
        <v>Maio</v>
      </c>
      <c r="M340" s="104">
        <f>YEAR(Tabela2[[#This Row],[Data]])</f>
        <v>2025</v>
      </c>
      <c r="N340" s="105" t="str">
        <f>VLOOKUP(Tabela2[[#This Row],[SIEMA]],Siema2025,17,FALSE)</f>
        <v>Matutino</v>
      </c>
      <c r="O340" s="105" t="str">
        <f>VLOOKUP(Tabela2[[#This Row],[SIEMA]],Siema2025,5,FALSE)</f>
        <v>Plataforma</v>
      </c>
      <c r="P340" s="104" t="str">
        <f>VLOOKUP(Tabela2[[#This Row],[SIEMA]],Siema2025,21,FALSE)</f>
        <v/>
      </c>
      <c r="Q340">
        <v>3082</v>
      </c>
      <c r="R340" s="104" t="s">
        <v>1714</v>
      </c>
      <c r="S340" s="107" t="s">
        <v>1714</v>
      </c>
      <c r="T340">
        <v>1.5999999999999999E-5</v>
      </c>
      <c r="U340" s="104" t="s">
        <v>7111</v>
      </c>
      <c r="V340" s="104">
        <f>IF(Q340="","",IF(ISNUMBER(Q340)=FALSE,"Não se aplica",IFERROR(VLOOKUP(Q340,Produtos!$A$1:$C$2319,3,FALSE),"Não Cadastrado")))</f>
        <v>9</v>
      </c>
      <c r="W340" s="104" t="str">
        <f>VLOOKUP(Tabela2[[#This Row],[SIEMA]],Siema2025,10,FALSE)</f>
        <v/>
      </c>
      <c r="X340" s="113" t="str">
        <f>IF(Tabela2[[#This Row],[Origem do acidente]] = "Plataforma", "PREENCHER","NA")</f>
        <v>PREENCHER</v>
      </c>
      <c r="Y340" s="109" t="str">
        <f>IF(W340="","", IF(W340="NC","", IF(W340="NE","", IF(W340="NA","",IFERROR(VLOOKUP(W340,Produtos!$A$1:$C$2319,2,FALSE),"Não Cadastrado")))))</f>
        <v/>
      </c>
      <c r="Z340" s="104" t="str">
        <f>VLOOKUP(Tabela2[[#This Row],[SIEMA]],Siema2025,11,FALSE)</f>
        <v xml:space="preserve"> </v>
      </c>
      <c r="AA340" s="104" t="str">
        <f>VLOOKUP(Tabela2[[#This Row],[SIEMA]],Siema2025,12,FALSE)</f>
        <v xml:space="preserve"> </v>
      </c>
      <c r="AB340" s="104" t="str">
        <f>IF(W340="","",IF(ISNUMBER(W340)=FALSE,"Não se aplica",IFERROR(VLOOKUP(W340,Produtos!$A$1:$C$2319,3,FALSE),"Não Cadastrado")))</f>
        <v/>
      </c>
      <c r="AC340" s="104"/>
      <c r="AD340" s="108" t="str">
        <f>IF(Tabela2[[#This Row],[Origem do acidente]] = "Plataforma", "PREENCHER","NA")</f>
        <v>PREENCHER</v>
      </c>
      <c r="AE340" s="107" t="str">
        <f>IF(AC340="","", IF(AC340="NC","", IF(AC340="NE","", IF(AC340="NA","",IFERROR(VLOOKUP(AC340,Produtos!$A$1:$C$2319,2,FALSE),"Não Cadastrado")))))</f>
        <v/>
      </c>
      <c r="AF340" s="104"/>
      <c r="AG340" s="104"/>
      <c r="AH340" s="104" t="str">
        <f>IF(AC340="","",IF(ISNUMBER(AC340)=FALSE,"Não se aplica",IFERROR(VLOOKUP(AC340,Produtos!$A$1:$C$2319,3,FALSE),"Não Cadastrado")))</f>
        <v/>
      </c>
      <c r="AI340" s="104"/>
      <c r="AJ340" s="104" t="str">
        <f>VLOOKUP(Tabela2[[#This Row],[SIEMA]],Siema2025,26,FALSE)</f>
        <v>Em investigação</v>
      </c>
      <c r="AK340" s="107" t="s">
        <v>6834</v>
      </c>
      <c r="AL340" s="107"/>
      <c r="AM340" s="107"/>
      <c r="AN340" s="108" t="str">
        <f>VLOOKUP(Tabela2[[#This Row],[SIEMA]],Siema2025,51,FALSE)</f>
        <v/>
      </c>
      <c r="AO340" s="108" t="str">
        <f>VLOOKUP(Tabela2[[#This Row],[SIEMA]],Siema2025,53,FALSE)</f>
        <v/>
      </c>
      <c r="AP340" s="108" t="str">
        <f>VLOOKUP(Tabela2[[#This Row],[SIEMA]],Siema2025,55,FALSE)</f>
        <v/>
      </c>
      <c r="AQ340" s="108" t="str">
        <f>VLOOKUP(Tabela2[[#This Row],[SIEMA]],Siema2025,57,FALSE)</f>
        <v/>
      </c>
      <c r="AR340" s="108" t="str">
        <f>VLOOKUP(Tabela2[[#This Row],[SIEMA]],Siema2025,59,FALSE)</f>
        <v/>
      </c>
      <c r="AS340" s="108" t="str">
        <f>VLOOKUP(Tabela2[[#This Row],[SIEMA]],Siema2025,61,FALSE)</f>
        <v>X</v>
      </c>
      <c r="AT340" s="108" t="str">
        <f>VLOOKUP(Tabela2[[#This Row],[SIEMA]],Siema2025,63,FALSE)</f>
        <v/>
      </c>
      <c r="AU340" s="108" t="str">
        <f>VLOOKUP(Tabela2[[#This Row],[SIEMA]],Siema2025,65,FALSE)</f>
        <v/>
      </c>
      <c r="AV340" s="108" t="str">
        <f>VLOOKUP(Tabela2[[#This Row],[SIEMA]],Siema2025,67,FALSE)</f>
        <v/>
      </c>
      <c r="AW340" s="108" t="str">
        <f>VLOOKUP(Tabela2[[#This Row],[SIEMA]],Siema2025,69,FALSE)</f>
        <v/>
      </c>
      <c r="AX340" s="108" t="str">
        <f>VLOOKUP(Tabela2[[#This Row],[SIEMA]],Siema2025,71,FALSE)</f>
        <v/>
      </c>
      <c r="AY340" s="108" t="str">
        <f>VLOOKUP(Tabela2[[#This Row],[SIEMA]],Siema2025,73,FALSE)</f>
        <v/>
      </c>
      <c r="AZ340" s="108" t="str">
        <f>VLOOKUP(Tabela2[[#This Row],[SIEMA]],Siema2025,75,FALSE)</f>
        <v/>
      </c>
      <c r="BA340" s="108" t="str">
        <f>VLOOKUP(Tabela2[[#This Row],[SIEMA]],Siema2025,77,FALSE)</f>
        <v/>
      </c>
      <c r="BB340" s="108" t="str">
        <f>VLOOKUP(Tabela2[[#This Row],[SIEMA]],Siema2025,79,FALSE)</f>
        <v/>
      </c>
      <c r="BC340" s="108" t="str">
        <f>IF(Tabela2[[#This Row],[Outro(s) ]] = "X", "PREENCHER","NA")</f>
        <v>NA</v>
      </c>
      <c r="BD340" s="108" t="str">
        <f>VLOOKUP(Tabela2[[#This Row],[SIEMA]],Siema2025,82,FALSE)</f>
        <v/>
      </c>
      <c r="BE340" s="108" t="str">
        <f>VLOOKUP(Tabela2[[#This Row],[SIEMA]],Siema2025,81,FALSE)</f>
        <v/>
      </c>
      <c r="BF340" s="110" t="str">
        <f>VLOOKUP(Tabela2[[#This Row],[SIEMA]],Siema2025,28,FALSE)</f>
        <v>Perenco Petróleo e Gás do Brasil Ltda</v>
      </c>
      <c r="BG340" s="110"/>
      <c r="BH340" s="111" t="str">
        <f>VLOOKUP(Tabela2[[#This Row],[SIEMA]],Siema2025,29,FALSE)</f>
        <v>09309027000135</v>
      </c>
      <c r="BI340" s="112" t="s">
        <v>2696</v>
      </c>
      <c r="BJ340" s="107" t="s">
        <v>7099</v>
      </c>
      <c r="BK340" s="104" t="s">
        <v>2696</v>
      </c>
      <c r="BL340" s="164">
        <v>46024</v>
      </c>
      <c r="BM340" s="108">
        <f ca="1">IF(Tabela2[[#This Row],[Data de atendimento do Ibama (considerar o primeiro documento/ação)]]="",_xlfn.DAYS(TODAY(),J340),_xlfn.DAYS(Tabela2[[#This Row],[Data de atendimento do Ibama (considerar o primeiro documento/ação)]],J340))</f>
        <v>225</v>
      </c>
      <c r="BN340" s="108" t="str">
        <f>IF(Tabela2[[#This Row],[Atendido pelo Ibama ("Não" ou "Sim")]]="Não","Preencher", IF(Tabela2[[#This Row],[Atendido pelo Ibama ("Não" ou "Sim")]]="Sim","NA",""))</f>
        <v>NA</v>
      </c>
      <c r="BO340" s="114" t="s">
        <v>7138</v>
      </c>
      <c r="BP340" s="108" t="str">
        <f>IF(Tabela2[[#This Row],[Forma de atendimento (primeiro documento/ação)]]= "Outros (especificar)", "PREENCHER","NA")</f>
        <v>NA</v>
      </c>
      <c r="BQ340" s="106" t="s">
        <v>123</v>
      </c>
      <c r="BR340" s="108" t="str">
        <f>IF(Tabela2[[#This Row],[Equipe do Ibama foi a campo? Houve sobrevoo do Poseidon?]] = "Sim", "PREENCHER","NA")</f>
        <v>NA</v>
      </c>
      <c r="BS340" s="108" t="str">
        <f>IF(Tabela2[[#This Row],[Se sim, foi emitida Ordem de Emergência? (informações vinculada à coluna CK)]] = "Sim", "PREENCHER","NA")</f>
        <v>NA</v>
      </c>
      <c r="BT340" s="108" t="s">
        <v>7101</v>
      </c>
      <c r="BU340" s="108" t="s">
        <v>123</v>
      </c>
      <c r="BV340" s="108" t="s">
        <v>123</v>
      </c>
      <c r="BW340" s="108" t="s">
        <v>123</v>
      </c>
      <c r="BX340" s="106"/>
      <c r="BY340" s="120"/>
      <c r="BZ340" s="104" t="str">
        <f>IF(Tabela2[[#This Row],[Data do documento de encerramento]]="NA","NA",IF(Tabela2[[#This Row],[Data do documento de encerramento]]="","Pendente de conclusão/ encerramento",_xlfn.DAYS(Tabela2[[#This Row],[Data do documento de encerramento]],J340)))</f>
        <v>Pendente de conclusão/ encerramento</v>
      </c>
      <c r="CA340" s="107" t="s">
        <v>7833</v>
      </c>
      <c r="CB340" s="107"/>
      <c r="CC340" s="107" t="s">
        <v>7197</v>
      </c>
      <c r="CD340" s="107" t="s">
        <v>123</v>
      </c>
      <c r="CE340" s="107" t="s">
        <v>123</v>
      </c>
      <c r="CF340" s="107" t="s">
        <v>7167</v>
      </c>
    </row>
    <row r="341" spans="1:84" ht="60.75">
      <c r="A341" s="182">
        <v>20256575629</v>
      </c>
      <c r="B341" s="118" t="s">
        <v>8645</v>
      </c>
      <c r="C341" s="108" t="s">
        <v>672</v>
      </c>
      <c r="D341" s="106" t="s">
        <v>637</v>
      </c>
      <c r="E341" s="106" t="s">
        <v>7252</v>
      </c>
      <c r="F341" s="106"/>
      <c r="G341" s="106" t="s">
        <v>8646</v>
      </c>
      <c r="H341" s="106" t="s">
        <v>8647</v>
      </c>
      <c r="I341" s="104" t="str">
        <f>VLOOKUP(Tabela2[[#This Row],[SIEMA]],Siema2025,19,FALSE)</f>
        <v>Santos</v>
      </c>
      <c r="J341" s="105">
        <f>VLOOKUP(Tabela2[[#This Row],[SIEMA]],Siema2025,2,FALSE)</f>
        <v>45800</v>
      </c>
      <c r="K341" s="105" t="str">
        <f>VLOOKUP(Tabela2[[#This Row],[SIEMA]],Siema2025,16,FALSE)</f>
        <v>Sexta</v>
      </c>
      <c r="L341" s="106" t="str">
        <f>IF(Tabela2[[#This Row],[Data]]="","Sem Informação",VLOOKUP(MONTH(Tabela2[[#This Row],[Data]]),'[1]Validação de dados'!$I$1:$J$13,2,0))</f>
        <v>Maio</v>
      </c>
      <c r="M341" s="104">
        <f>YEAR(Tabela2[[#This Row],[Data]])</f>
        <v>2025</v>
      </c>
      <c r="N341" s="105" t="str">
        <f>VLOOKUP(Tabela2[[#This Row],[SIEMA]],Siema2025,17,FALSE)</f>
        <v>Noturno</v>
      </c>
      <c r="O341" s="105" t="s">
        <v>111</v>
      </c>
      <c r="P341" s="104" t="str">
        <f>VLOOKUP(Tabela2[[#This Row],[SIEMA]],Siema2025,21,FALSE)</f>
        <v>Durante realização de inspeção visual no poço, foi identificado escape, estimado em 2,47 m3, de fluido hidráulico base água no SCM do poço.</v>
      </c>
      <c r="Q341" s="104" t="s">
        <v>7094</v>
      </c>
      <c r="R341" s="104" t="s">
        <v>7273</v>
      </c>
      <c r="S341" s="107" t="s">
        <v>7147</v>
      </c>
      <c r="T341" s="104">
        <v>2.4700000000000002</v>
      </c>
      <c r="U341" s="104" t="s">
        <v>7111</v>
      </c>
      <c r="V341" s="104" t="s">
        <v>637</v>
      </c>
      <c r="W341" s="104"/>
      <c r="X341" s="113"/>
      <c r="Y341" s="109"/>
      <c r="Z341" s="104"/>
      <c r="AA341" s="104"/>
      <c r="AB341" s="104" t="str">
        <f>IF(W341="","",IF(ISNUMBER(W341)=FALSE,"Não se aplica",IFERROR(VLOOKUP(W341,Produtos!$A$1:$C$2319,3,FALSE),"Não Cadastrado")))</f>
        <v/>
      </c>
      <c r="AC341" s="104"/>
      <c r="AD341" s="108"/>
      <c r="AE341" s="107" t="str">
        <f>IF(AC341="","", IF(AC341="NC","", IF(AC341="NE","", IF(AC341="NA","",IFERROR(VLOOKUP(AC341,Produtos!$A$1:$C$2319,2,FALSE),"Não Cadastrado")))))</f>
        <v/>
      </c>
      <c r="AF341" s="104"/>
      <c r="AG341" s="104"/>
      <c r="AH341" s="104" t="str">
        <f>IF(AC341="","",IF(ISNUMBER(AC341)=FALSE,"Não se aplica",IFERROR(VLOOKUP(AC341,Produtos!$A$1:$C$2319,3,FALSE),"Não Cadastrado")))</f>
        <v/>
      </c>
      <c r="AI341" s="104"/>
      <c r="AJ341" s="104" t="str">
        <f>VLOOKUP(Tabela2[[#This Row],[SIEMA]],Siema2025,26,FALSE)</f>
        <v>Falha na conexão do HFL.</v>
      </c>
      <c r="AK341" s="107" t="s">
        <v>7234</v>
      </c>
      <c r="AL341" s="107"/>
      <c r="AM341" s="107"/>
      <c r="AN341" s="108" t="str">
        <f>VLOOKUP(Tabela2[[#This Row],[SIEMA]],Siema2025,51,FALSE)</f>
        <v/>
      </c>
      <c r="AO341" s="108" t="str">
        <f>VLOOKUP(Tabela2[[#This Row],[SIEMA]],Siema2025,53,FALSE)</f>
        <v/>
      </c>
      <c r="AP341" s="108" t="str">
        <f>VLOOKUP(Tabela2[[#This Row],[SIEMA]],Siema2025,55,FALSE)</f>
        <v/>
      </c>
      <c r="AQ341" s="108" t="str">
        <f>VLOOKUP(Tabela2[[#This Row],[SIEMA]],Siema2025,57,FALSE)</f>
        <v/>
      </c>
      <c r="AR341" s="108" t="str">
        <f>VLOOKUP(Tabela2[[#This Row],[SIEMA]],Siema2025,59,FALSE)</f>
        <v/>
      </c>
      <c r="AS341" s="108" t="str">
        <f>VLOOKUP(Tabela2[[#This Row],[SIEMA]],Siema2025,61,FALSE)</f>
        <v>X</v>
      </c>
      <c r="AT341" s="108" t="str">
        <f>VLOOKUP(Tabela2[[#This Row],[SIEMA]],Siema2025,63,FALSE)</f>
        <v/>
      </c>
      <c r="AU341" s="108" t="str">
        <f>VLOOKUP(Tabela2[[#This Row],[SIEMA]],Siema2025,65,FALSE)</f>
        <v/>
      </c>
      <c r="AV341" s="108" t="str">
        <f>VLOOKUP(Tabela2[[#This Row],[SIEMA]],Siema2025,67,FALSE)</f>
        <v/>
      </c>
      <c r="AW341" s="108" t="str">
        <f>VLOOKUP(Tabela2[[#This Row],[SIEMA]],Siema2025,69,FALSE)</f>
        <v/>
      </c>
      <c r="AX341" s="108" t="str">
        <f>VLOOKUP(Tabela2[[#This Row],[SIEMA]],Siema2025,71,FALSE)</f>
        <v/>
      </c>
      <c r="AY341" s="108" t="str">
        <f>VLOOKUP(Tabela2[[#This Row],[SIEMA]],Siema2025,73,FALSE)</f>
        <v/>
      </c>
      <c r="AZ341" s="108" t="str">
        <f>VLOOKUP(Tabela2[[#This Row],[SIEMA]],Siema2025,75,FALSE)</f>
        <v/>
      </c>
      <c r="BA341" s="108" t="str">
        <f>VLOOKUP(Tabela2[[#This Row],[SIEMA]],Siema2025,77,FALSE)</f>
        <v/>
      </c>
      <c r="BB341" s="108" t="str">
        <f>VLOOKUP(Tabela2[[#This Row],[SIEMA]],Siema2025,79,FALSE)</f>
        <v/>
      </c>
      <c r="BC341" s="108" t="str">
        <f>IF(Tabela2[[#This Row],[Outro(s) ]] = "X", "PREENCHER","NA")</f>
        <v>NA</v>
      </c>
      <c r="BD341" s="108" t="str">
        <f>VLOOKUP(Tabela2[[#This Row],[SIEMA]],Siema2025,82,FALSE)</f>
        <v/>
      </c>
      <c r="BE341" s="108" t="str">
        <f>VLOOKUP(Tabela2[[#This Row],[SIEMA]],Siema2025,81,FALSE)</f>
        <v/>
      </c>
      <c r="BF341" s="110" t="str">
        <f>VLOOKUP(Tabela2[[#This Row],[SIEMA]],Siema2025,28,FALSE)</f>
        <v>Petrobras</v>
      </c>
      <c r="BG341" s="110"/>
      <c r="BH341" s="111">
        <v>33000167000101</v>
      </c>
      <c r="BI341" s="112" t="str">
        <f>VLOOKUP(Tabela2[[#This Row],[SIEMA]],Siema2025,107,FALSE)</f>
        <v>Não</v>
      </c>
      <c r="BJ341" s="107" t="s">
        <v>7099</v>
      </c>
      <c r="BK341" s="104" t="s">
        <v>2696</v>
      </c>
      <c r="BL341" s="140">
        <v>45819</v>
      </c>
      <c r="BM341" s="108">
        <f ca="1">IF(Tabela2[[#This Row],[Data de atendimento do Ibama (considerar o primeiro documento/ação)]]="",_xlfn.DAYS(TODAY(),J341),_xlfn.DAYS(Tabela2[[#This Row],[Data de atendimento do Ibama (considerar o primeiro documento/ação)]],J341))</f>
        <v>19</v>
      </c>
      <c r="BN341" s="108" t="str">
        <f>IF(Tabela2[[#This Row],[Atendido pelo Ibama ("Não" ou "Sim")]]="Não","Preencher", IF(Tabela2[[#This Row],[Atendido pelo Ibama ("Não" ou "Sim")]]="Sim","NA",""))</f>
        <v>NA</v>
      </c>
      <c r="BO341" s="114" t="s">
        <v>7100</v>
      </c>
      <c r="BP341" s="108" t="str">
        <f>IF(Tabela2[[#This Row],[Forma de atendimento (primeiro documento/ação)]]= "Outros (especificar)", "PREENCHER","NA")</f>
        <v>NA</v>
      </c>
      <c r="BQ341" s="106" t="s">
        <v>123</v>
      </c>
      <c r="BR341" s="108" t="str">
        <f>IF(Tabela2[[#This Row],[Equipe do Ibama foi a campo? Houve sobrevoo do Poseidon?]] = "Sim", "PREENCHER","NA")</f>
        <v>NA</v>
      </c>
      <c r="BS341" s="108" t="str">
        <f>IF(Tabela2[[#This Row],[Se sim, foi emitida Ordem de Emergência? (informações vinculada à coluna CK)]] = "Sim", "PREENCHER","NA")</f>
        <v>NA</v>
      </c>
      <c r="BT341" s="108" t="s">
        <v>7101</v>
      </c>
      <c r="BU341" s="108" t="s">
        <v>123</v>
      </c>
      <c r="BV341" s="108" t="str">
        <f>IF(Tabela2[[#This Row],[Houve avaliação das informações pós-acidente solicitadas/enviadas?]] = "Sim", "PREENCHER","NA")</f>
        <v>NA</v>
      </c>
      <c r="BW341" s="108" t="str">
        <f>IF(Tabela2[[#This Row],[O Ibama aguarda resposta da empresa/OEMA, etc?]] = "Sim", "PREENCHER","NA")</f>
        <v>NA</v>
      </c>
      <c r="BX341" s="106" t="s">
        <v>7127</v>
      </c>
      <c r="BY341" s="106"/>
      <c r="BZ341" s="104" t="str">
        <f>IF(Tabela2[[#This Row],[Data do documento de encerramento]]="NA","NA",IF(Tabela2[[#This Row],[Data do documento de encerramento]]="","Pendente de conclusão/ encerramento",_xlfn.DAYS(Tabela2[[#This Row],[Data do documento de encerramento]],J341)))</f>
        <v>Pendente de conclusão/ encerramento</v>
      </c>
      <c r="CA341" s="107" t="s">
        <v>7235</v>
      </c>
      <c r="CB341" s="107" t="s">
        <v>7158</v>
      </c>
      <c r="CC341" s="129" t="s">
        <v>7148</v>
      </c>
      <c r="CD341" s="107" t="s">
        <v>123</v>
      </c>
      <c r="CE341" s="107" t="s">
        <v>123</v>
      </c>
      <c r="CF341" s="107" t="s">
        <v>7141</v>
      </c>
    </row>
    <row r="342" spans="1:84" hidden="1">
      <c r="A342" s="169">
        <v>202552372046</v>
      </c>
      <c r="B342" s="170" t="s">
        <v>8648</v>
      </c>
      <c r="C342" s="108" t="str">
        <f>VLOOKUP(Tabela2[[#This Row],[SIEMA]],Siema2025,4,FALSE)</f>
        <v xml:space="preserve"> RJ</v>
      </c>
      <c r="D342" s="106" t="str">
        <f>VLOOKUP(Tabela2[[#This Row],[SIEMA]],Siema2025,3,FALSE)</f>
        <v xml:space="preserve">Petrópolis </v>
      </c>
      <c r="E342" s="106" t="s">
        <v>7760</v>
      </c>
      <c r="F342" s="106" t="s">
        <v>8649</v>
      </c>
      <c r="G342" s="106" t="s">
        <v>8650</v>
      </c>
      <c r="H342" s="106" t="s">
        <v>8651</v>
      </c>
      <c r="I342" s="104" t="s">
        <v>7114</v>
      </c>
      <c r="J342" s="105">
        <f>VLOOKUP(Tabela2[[#This Row],[SIEMA]],Siema2025,2,FALSE)</f>
        <v>45800</v>
      </c>
      <c r="K342" s="105" t="str">
        <f>VLOOKUP(Tabela2[[#This Row],[SIEMA]],Siema2025,16,FALSE)</f>
        <v>Sexta</v>
      </c>
      <c r="L342" s="106" t="str">
        <f>IF(Tabela2[[#This Row],[Data]]="","Sem Informação",VLOOKUP(MONTH(Tabela2[[#This Row],[Data]]),'[1]Validação de dados'!$I$1:$J$13,2,0))</f>
        <v>Maio</v>
      </c>
      <c r="M342" s="104">
        <f>YEAR(Tabela2[[#This Row],[Data]])</f>
        <v>2025</v>
      </c>
      <c r="N342" s="105" t="str">
        <f>VLOOKUP(Tabela2[[#This Row],[SIEMA]],Siema2025,17,FALSE)</f>
        <v>Vespertino</v>
      </c>
      <c r="O342" s="105" t="str">
        <f>VLOOKUP(Tabela2[[#This Row],[SIEMA]],Siema2025,5,FALSE)</f>
        <v>Rodovia</v>
      </c>
      <c r="P342" s="104" t="str">
        <f>VLOOKUP(Tabela2[[#This Row],[SIEMA]],Siema2025,21,FALSE)</f>
        <v/>
      </c>
      <c r="Q342" s="104">
        <v>1202</v>
      </c>
      <c r="R342" s="104" t="str">
        <f>VLOOKUP(Tabela2[[#This Row],[SIEMA]],Siema2025,10,FALSE)</f>
        <v>Mistura de etanol e gasolina - 3475 - 3</v>
      </c>
      <c r="S342" s="107" t="str">
        <f>IF(Q342="","", IF(Q342="NC","", IF(Q342="NE","", IF(Q342="NA","",IFERROR(VLOOKUP(Q342,Produtos!$A$1:$C$2319,2,FALSE),"Não Cadastrado")))))</f>
        <v>GASÓLEO ou ÓLEO DIESEL ou ÓLEO PARA AQUECIMENTO, LEVE</v>
      </c>
      <c r="T342" s="104">
        <v>15000</v>
      </c>
      <c r="U342" s="104" t="str">
        <f>VLOOKUP(Tabela2[[#This Row],[SIEMA]],Siema2025,12,FALSE)</f>
        <v>L</v>
      </c>
      <c r="V342" s="104">
        <f>IF(Q342="","",IF(ISNUMBER(Q342)=FALSE,"Não se aplica",IFERROR(VLOOKUP(Q342,Produtos!$A$1:$C$2319,3,FALSE),"Não Cadastrado")))</f>
        <v>3</v>
      </c>
      <c r="W342" s="104">
        <v>3475</v>
      </c>
      <c r="X342" s="113" t="str">
        <f>IF(Tabela2[[#This Row],[Origem do acidente]] = "Plataforma", "PREENCHER","NA")</f>
        <v>NA</v>
      </c>
      <c r="Y342" s="109" t="str">
        <f>IF(W342="","", IF(W342="NC","", IF(W342="NE","", IF(W342="NA","",IFERROR(VLOOKUP(W342,Produtos!$A$1:$C$2319,2,FALSE),"Não Cadastrado")))))</f>
        <v>MISTURA DE ETANOL E GASOLINA ou MISTURA DE ETANOL E COMBUSTÍVEL PARA MOTORES  com mais de
10% de etanol</v>
      </c>
      <c r="Z342" s="104" t="str">
        <f>VLOOKUP(Tabela2[[#This Row],[SIEMA]],Siema2025,11,FALSE)</f>
        <v>5000</v>
      </c>
      <c r="AA342" s="104" t="str">
        <f>VLOOKUP(Tabela2[[#This Row],[SIEMA]],Siema2025,12,FALSE)</f>
        <v>L</v>
      </c>
      <c r="AB342" s="104">
        <f>IF(W342="","",IF(ISNUMBER(W342)=FALSE,"Não se aplica",IFERROR(VLOOKUP(W342,Produtos!$A$1:$C$2319,3,FALSE),"Não Cadastrado")))</f>
        <v>3</v>
      </c>
      <c r="AC342" s="104"/>
      <c r="AD342" s="108" t="s">
        <v>8652</v>
      </c>
      <c r="AE342" s="107">
        <v>1202</v>
      </c>
      <c r="AF342" s="104">
        <v>400</v>
      </c>
      <c r="AG342" s="104" t="s">
        <v>648</v>
      </c>
      <c r="AH342" s="104" t="str">
        <f>IF(AC342="","",IF(ISNUMBER(AC342)=FALSE,"Não se aplica",IFERROR(VLOOKUP(AC342,Produtos!$A$1:$C$2319,3,FALSE),"Não Cadastrado")))</f>
        <v/>
      </c>
      <c r="AI342" s="104"/>
      <c r="AJ342" s="104" t="str">
        <f>VLOOKUP(Tabela2[[#This Row],[SIEMA]],Siema2025,26,FALSE)</f>
        <v>Falha humana: motorista da carreta perde controle, cruza a pista e gera engavetamento com mais 3 caminhões sendo um do tipo tanque com carga perigosa compartimentada.</v>
      </c>
      <c r="AK342" s="107" t="s">
        <v>7190</v>
      </c>
      <c r="AL342" s="107" t="s">
        <v>7363</v>
      </c>
      <c r="AM342" s="107" t="s">
        <v>7388</v>
      </c>
      <c r="AN342" s="108" t="str">
        <f>VLOOKUP(Tabela2[[#This Row],[SIEMA]],Siema2025,51,FALSE)</f>
        <v/>
      </c>
      <c r="AO342" s="108" t="str">
        <f>VLOOKUP(Tabela2[[#This Row],[SIEMA]],Siema2025,53,FALSE)</f>
        <v/>
      </c>
      <c r="AP342" s="108" t="str">
        <f>VLOOKUP(Tabela2[[#This Row],[SIEMA]],Siema2025,55,FALSE)</f>
        <v/>
      </c>
      <c r="AQ342" s="108" t="str">
        <f>VLOOKUP(Tabela2[[#This Row],[SIEMA]],Siema2025,57,FALSE)</f>
        <v/>
      </c>
      <c r="AR342" s="108" t="str">
        <f>VLOOKUP(Tabela2[[#This Row],[SIEMA]],Siema2025,59,FALSE)</f>
        <v/>
      </c>
      <c r="AS342" s="108" t="str">
        <f>VLOOKUP(Tabela2[[#This Row],[SIEMA]],Siema2025,61,FALSE)</f>
        <v/>
      </c>
      <c r="AT342" s="108" t="str">
        <f>VLOOKUP(Tabela2[[#This Row],[SIEMA]],Siema2025,63,FALSE)</f>
        <v/>
      </c>
      <c r="AU342" s="108" t="str">
        <f>VLOOKUP(Tabela2[[#This Row],[SIEMA]],Siema2025,65,FALSE)</f>
        <v/>
      </c>
      <c r="AV342" s="108" t="str">
        <f>VLOOKUP(Tabela2[[#This Row],[SIEMA]],Siema2025,67,FALSE)</f>
        <v/>
      </c>
      <c r="AW342" s="108" t="str">
        <f>VLOOKUP(Tabela2[[#This Row],[SIEMA]],Siema2025,69,FALSE)</f>
        <v/>
      </c>
      <c r="AX342" s="108" t="str">
        <f>VLOOKUP(Tabela2[[#This Row],[SIEMA]],Siema2025,71,FALSE)</f>
        <v/>
      </c>
      <c r="AY342" s="108" t="str">
        <f>VLOOKUP(Tabela2[[#This Row],[SIEMA]],Siema2025,73,FALSE)</f>
        <v/>
      </c>
      <c r="AZ342" s="108" t="str">
        <f>VLOOKUP(Tabela2[[#This Row],[SIEMA]],Siema2025,75,FALSE)</f>
        <v/>
      </c>
      <c r="BA342" s="108" t="str">
        <f>VLOOKUP(Tabela2[[#This Row],[SIEMA]],Siema2025,77,FALSE)</f>
        <v/>
      </c>
      <c r="BB342" s="108"/>
      <c r="BC342" s="108" t="str">
        <f>IF(Tabela2[[#This Row],[Outro(s) ]] = "X", "PREENCHER","NA")</f>
        <v>NA</v>
      </c>
      <c r="BD342" s="108" t="str">
        <f>VLOOKUP(Tabela2[[#This Row],[SIEMA]],Siema2025,82,FALSE)</f>
        <v/>
      </c>
      <c r="BE342" s="108" t="s">
        <v>7183</v>
      </c>
      <c r="BF342" s="110" t="str">
        <f>VLOOKUP(Tabela2[[#This Row],[SIEMA]],Siema2025,28,FALSE)</f>
        <v>Cooperativa transportadora de petro</v>
      </c>
      <c r="BG342" s="110"/>
      <c r="BH342" s="111" t="str">
        <f>VLOOKUP(Tabela2[[#This Row],[SIEMA]],Siema2025,29,FALSE)</f>
        <v>21562418000324</v>
      </c>
      <c r="BI342" s="112" t="s">
        <v>2696</v>
      </c>
      <c r="BJ342" s="107" t="s">
        <v>7099</v>
      </c>
      <c r="BK342" s="104" t="s">
        <v>2696</v>
      </c>
      <c r="BL342" s="140">
        <v>45929</v>
      </c>
      <c r="BM342" s="108">
        <f ca="1">IF(Tabela2[[#This Row],[Data de atendimento do Ibama (considerar o primeiro documento/ação)]]="",_xlfn.DAYS(TODAY(),J342),_xlfn.DAYS(Tabela2[[#This Row],[Data de atendimento do Ibama (considerar o primeiro documento/ação)]],J342))</f>
        <v>129</v>
      </c>
      <c r="BN342" s="108" t="str">
        <f>IF(Tabela2[[#This Row],[Atendido pelo Ibama ("Não" ou "Sim")]]="Não","Preencher", IF(Tabela2[[#This Row],[Atendido pelo Ibama ("Não" ou "Sim")]]="Sim","NA",""))</f>
        <v>NA</v>
      </c>
      <c r="BO342" s="114" t="s">
        <v>7100</v>
      </c>
      <c r="BP342" s="108" t="str">
        <f>IF(Tabela2[[#This Row],[Forma de atendimento (primeiro documento/ação)]]= "Outros (especificar)", "PREENCHER","NA")</f>
        <v>NA</v>
      </c>
      <c r="BQ342" s="106" t="s">
        <v>123</v>
      </c>
      <c r="BR342" s="108" t="str">
        <f>IF(Tabela2[[#This Row],[Equipe do Ibama foi a campo? Houve sobrevoo do Poseidon?]] = "Sim", "PREENCHER","NA")</f>
        <v>NA</v>
      </c>
      <c r="BS342" s="108" t="str">
        <f>IF(Tabela2[[#This Row],[Se sim, foi emitida Ordem de Emergência? (informações vinculada à coluna CK)]] = "Sim", "PREENCHER","NA")</f>
        <v>NA</v>
      </c>
      <c r="BT342" s="108" t="str">
        <f>IF(Tabela2[[#This Row],[Foi elaborado Relatório de Vistoria pelo Ibama? (informações vinculada à coluna CK)]] = "Sim", "PREENCHER","NA")</f>
        <v>NA</v>
      </c>
      <c r="BU342" s="108" t="s">
        <v>123</v>
      </c>
      <c r="BV342" s="108" t="s">
        <v>123</v>
      </c>
      <c r="BW342" s="108" t="s">
        <v>123</v>
      </c>
      <c r="BX342" s="106" t="s">
        <v>7127</v>
      </c>
      <c r="BY342" s="106"/>
      <c r="BZ342" s="104" t="str">
        <f>IF(Tabela2[[#This Row],[Data do documento de encerramento]]="NA","NA",IF(Tabela2[[#This Row],[Data do documento de encerramento]]="","Pendente de conclusão/ encerramento",_xlfn.DAYS(Tabela2[[#This Row],[Data do documento de encerramento]],J342)))</f>
        <v>Pendente de conclusão/ encerramento</v>
      </c>
      <c r="CA342" s="107" t="s">
        <v>8653</v>
      </c>
      <c r="CB342" s="107"/>
      <c r="CC342" s="131"/>
      <c r="CD342" s="107"/>
      <c r="CE342" s="107"/>
      <c r="CF342" s="107"/>
    </row>
    <row r="343" spans="1:84" ht="30.75" hidden="1">
      <c r="A343" s="169">
        <v>202552636055</v>
      </c>
      <c r="B343" s="170" t="s">
        <v>8654</v>
      </c>
      <c r="C343" s="108" t="str">
        <f>VLOOKUP(Tabela2[[#This Row],[SIEMA]],Siema2025,4,FALSE)</f>
        <v xml:space="preserve"> ES</v>
      </c>
      <c r="D343" s="106" t="str">
        <f>VLOOKUP(Tabela2[[#This Row],[SIEMA]],Siema2025,3,FALSE)</f>
        <v xml:space="preserve">São Mateus </v>
      </c>
      <c r="E343" s="106" t="str">
        <f>VLOOKUP(Tabela2[[#This Row],[SIEMA]],Siema2025,20,FALSE)</f>
        <v>: Locação do poço FC-29 no Campo de Fazenda Cedro</v>
      </c>
      <c r="F343" s="106"/>
      <c r="G343" s="106" t="s">
        <v>8655</v>
      </c>
      <c r="H343" s="106" t="s">
        <v>8656</v>
      </c>
      <c r="I343" s="104" t="s">
        <v>7229</v>
      </c>
      <c r="J343" s="105">
        <f>VLOOKUP(Tabela2[[#This Row],[SIEMA]],Siema2025,2,FALSE)</f>
        <v>45800</v>
      </c>
      <c r="K343" s="105" t="str">
        <f>VLOOKUP(Tabela2[[#This Row],[SIEMA]],Siema2025,16,FALSE)</f>
        <v>Sexta</v>
      </c>
      <c r="L343" s="106" t="str">
        <f>IF(Tabela2[[#This Row],[Data]]="","Sem Informação",VLOOKUP(MONTH(Tabela2[[#This Row],[Data]]),'[1]Validação de dados'!$I$1:$J$13,2,0))</f>
        <v>Maio</v>
      </c>
      <c r="M343" s="104">
        <f>YEAR(Tabela2[[#This Row],[Data]])</f>
        <v>2025</v>
      </c>
      <c r="N343" s="105" t="str">
        <f>VLOOKUP(Tabela2[[#This Row],[SIEMA]],Siema2025,17,FALSE)</f>
        <v>Noturno</v>
      </c>
      <c r="O343" s="105" t="s">
        <v>145</v>
      </c>
      <c r="P343" s="104" t="str">
        <f>VLOOKUP(Tabela2[[#This Row],[SIEMA]],Siema2025,21,FALSE)</f>
        <v>Poço terrestre</v>
      </c>
      <c r="Q343" s="104">
        <v>1267</v>
      </c>
      <c r="R343" s="104"/>
      <c r="S343" s="107" t="str">
        <f>IF(Q343="","", IF(Q343="NC","", IF(Q343="NE","", IF(Q343="NA","",IFERROR(VLOOKUP(Q343,Produtos!$A$1:$C$2319,2,FALSE),"Não Cadastrado")))))</f>
        <v>PETRÓLEO CRU</v>
      </c>
      <c r="T343" s="104" t="s">
        <v>8657</v>
      </c>
      <c r="U343" s="104" t="str">
        <f>VLOOKUP(Tabela2[[#This Row],[SIEMA]],Siema2025,12,FALSE)</f>
        <v>M3</v>
      </c>
      <c r="V343" s="104">
        <f>IF(Q343="","",IF(ISNUMBER(Q343)=FALSE,"Não se aplica",IFERROR(VLOOKUP(Q343,Produtos!$A$1:$C$2319,3,FALSE),"Não Cadastrado")))</f>
        <v>3</v>
      </c>
      <c r="W343" s="104" t="str">
        <f>VLOOKUP(Tabela2[[#This Row],[SIEMA]],Siema2025,10,FALSE)</f>
        <v>Água Produzida fora de especificação</v>
      </c>
      <c r="X343" s="113" t="str">
        <f>IF(Tabela2[[#This Row],[Origem do acidente]] = "Plataforma", "PREENCHER","NA")</f>
        <v>NA</v>
      </c>
      <c r="Y343" s="109" t="str">
        <f>IF(W343="","", IF(W343="NC","", IF(W343="NE","", IF(W343="NA","",IFERROR(VLOOKUP(W343,Produtos!$A$1:$C$2319,2,FALSE),"Não Cadastrado")))))</f>
        <v>Não Cadastrado</v>
      </c>
      <c r="Z343" s="104" t="str">
        <f>VLOOKUP(Tabela2[[#This Row],[SIEMA]],Siema2025,11,FALSE)</f>
        <v>925</v>
      </c>
      <c r="AA343" s="104" t="str">
        <f>VLOOKUP(Tabela2[[#This Row],[SIEMA]],Siema2025,12,FALSE)</f>
        <v>M3</v>
      </c>
      <c r="AB343" s="104" t="str">
        <f>IF(W343="","",IF(ISNUMBER(W343)=FALSE,"Não se aplica",IFERROR(VLOOKUP(W343,Produtos!$A$1:$C$2319,3,FALSE),"Não Cadastrado")))</f>
        <v>Não se aplica</v>
      </c>
      <c r="AC343" s="104"/>
      <c r="AD343" s="108" t="str">
        <f>IF(Tabela2[[#This Row],[Origem do acidente]] = "Plataforma", "PREENCHER","NA")</f>
        <v>NA</v>
      </c>
      <c r="AE343" s="107" t="str">
        <f>IF(AC343="","", IF(AC343="NC","", IF(AC343="NE","", IF(AC343="NA","",IFERROR(VLOOKUP(AC343,Produtos!$A$1:$C$2319,2,FALSE),"Não Cadastrado")))))</f>
        <v/>
      </c>
      <c r="AF343" s="104"/>
      <c r="AG343" s="104"/>
      <c r="AH343" s="104" t="str">
        <f>IF(AC343="","",IF(ISNUMBER(AC343)=FALSE,"Não se aplica",IFERROR(VLOOKUP(AC343,Produtos!$A$1:$C$2319,3,FALSE),"Não Cadastrado")))</f>
        <v/>
      </c>
      <c r="AI343" s="104"/>
      <c r="AJ343" s="104" t="str">
        <f>VLOOKUP(Tabela2[[#This Row],[SIEMA]],Siema2025,26,FALSE)</f>
        <v>Corrosão e/ou impacto</v>
      </c>
      <c r="AK343" s="107" t="s">
        <v>7290</v>
      </c>
      <c r="AL343" s="107"/>
      <c r="AM343" s="107"/>
      <c r="AN343" s="108" t="str">
        <f>VLOOKUP(Tabela2[[#This Row],[SIEMA]],Siema2025,51,FALSE)</f>
        <v/>
      </c>
      <c r="AO343" s="108" t="str">
        <f>VLOOKUP(Tabela2[[#This Row],[SIEMA]],Siema2025,53,FALSE)</f>
        <v/>
      </c>
      <c r="AP343" s="108" t="str">
        <f>VLOOKUP(Tabela2[[#This Row],[SIEMA]],Siema2025,55,FALSE)</f>
        <v/>
      </c>
      <c r="AQ343" s="108" t="str">
        <f>VLOOKUP(Tabela2[[#This Row],[SIEMA]],Siema2025,57,FALSE)</f>
        <v/>
      </c>
      <c r="AR343" s="108" t="str">
        <f>VLOOKUP(Tabela2[[#This Row],[SIEMA]],Siema2025,59,FALSE)</f>
        <v/>
      </c>
      <c r="AS343" s="108" t="str">
        <f>VLOOKUP(Tabela2[[#This Row],[SIEMA]],Siema2025,61,FALSE)</f>
        <v/>
      </c>
      <c r="AT343" s="108" t="str">
        <f>VLOOKUP(Tabela2[[#This Row],[SIEMA]],Siema2025,63,FALSE)</f>
        <v/>
      </c>
      <c r="AU343" s="108" t="str">
        <f>VLOOKUP(Tabela2[[#This Row],[SIEMA]],Siema2025,65,FALSE)</f>
        <v>X</v>
      </c>
      <c r="AV343" s="108" t="str">
        <f>VLOOKUP(Tabela2[[#This Row],[SIEMA]],Siema2025,67,FALSE)</f>
        <v/>
      </c>
      <c r="AW343" s="108" t="str">
        <f>VLOOKUP(Tabela2[[#This Row],[SIEMA]],Siema2025,69,FALSE)</f>
        <v/>
      </c>
      <c r="AX343" s="108" t="str">
        <f>VLOOKUP(Tabela2[[#This Row],[SIEMA]],Siema2025,71,FALSE)</f>
        <v/>
      </c>
      <c r="AY343" s="108" t="str">
        <f>VLOOKUP(Tabela2[[#This Row],[SIEMA]],Siema2025,73,FALSE)</f>
        <v/>
      </c>
      <c r="AZ343" s="108" t="str">
        <f>VLOOKUP(Tabela2[[#This Row],[SIEMA]],Siema2025,75,FALSE)</f>
        <v/>
      </c>
      <c r="BA343" s="108" t="str">
        <f>VLOOKUP(Tabela2[[#This Row],[SIEMA]],Siema2025,77,FALSE)</f>
        <v/>
      </c>
      <c r="BB343" s="108" t="str">
        <f>VLOOKUP(Tabela2[[#This Row],[SIEMA]],Siema2025,79,FALSE)</f>
        <v/>
      </c>
      <c r="BC343" s="108" t="str">
        <f>IF(Tabela2[[#This Row],[Outro(s) ]] = "X", "PREENCHER","NA")</f>
        <v>NA</v>
      </c>
      <c r="BD343" s="108" t="str">
        <f>VLOOKUP(Tabela2[[#This Row],[SIEMA]],Siema2025,82,FALSE)</f>
        <v/>
      </c>
      <c r="BE343" s="108" t="str">
        <f>VLOOKUP(Tabela2[[#This Row],[SIEMA]],Siema2025,81,FALSE)</f>
        <v/>
      </c>
      <c r="BF343" s="110" t="str">
        <f>VLOOKUP(Tabela2[[#This Row],[SIEMA]],Siema2025,28,FALSE)</f>
        <v>SEACREST SPE CRICARÉ S.A.</v>
      </c>
      <c r="BG343" s="110"/>
      <c r="BH343" s="111" t="str">
        <f>VLOOKUP(Tabela2[[#This Row],[SIEMA]],Siema2025,29,FALSE)</f>
        <v/>
      </c>
      <c r="BI343" s="112" t="str">
        <f>VLOOKUP(Tabela2[[#This Row],[SIEMA]],Siema2025,107,FALSE)</f>
        <v>Não</v>
      </c>
      <c r="BJ343" s="107" t="s">
        <v>7113</v>
      </c>
      <c r="BK343" s="104" t="s">
        <v>2696</v>
      </c>
      <c r="BL343" s="140">
        <v>45803</v>
      </c>
      <c r="BM343" s="108">
        <f ca="1">IF(Tabela2[[#This Row],[Data de atendimento do Ibama (considerar o primeiro documento/ação)]]="",_xlfn.DAYS(TODAY(),J343),_xlfn.DAYS(Tabela2[[#This Row],[Data de atendimento do Ibama (considerar o primeiro documento/ação)]],J343))</f>
        <v>3</v>
      </c>
      <c r="BN343" s="108" t="str">
        <f>IF(Tabela2[[#This Row],[Atendido pelo Ibama ("Não" ou "Sim")]]="Não","Preencher", IF(Tabela2[[#This Row],[Atendido pelo Ibama ("Não" ou "Sim")]]="Sim","NA",""))</f>
        <v>NA</v>
      </c>
      <c r="BO343" s="114" t="s">
        <v>7138</v>
      </c>
      <c r="BP343" s="108" t="str">
        <f>IF(Tabela2[[#This Row],[Forma de atendimento (primeiro documento/ação)]]= "Outros (especificar)", "PREENCHER","NA")</f>
        <v>NA</v>
      </c>
      <c r="BQ343" s="106" t="s">
        <v>123</v>
      </c>
      <c r="BR343" s="108" t="str">
        <f>IF(Tabela2[[#This Row],[Equipe do Ibama foi a campo? Houve sobrevoo do Poseidon?]] = "Sim", "PREENCHER","NA")</f>
        <v>NA</v>
      </c>
      <c r="BS343" s="108" t="s">
        <v>7114</v>
      </c>
      <c r="BT343" s="108" t="s">
        <v>7115</v>
      </c>
      <c r="BU343" s="108" t="s">
        <v>123</v>
      </c>
      <c r="BV343" s="108" t="s">
        <v>2696</v>
      </c>
      <c r="BW343" s="108" t="s">
        <v>123</v>
      </c>
      <c r="BX343" s="106"/>
      <c r="BY343" s="106"/>
      <c r="BZ343" s="104" t="str">
        <f>IF(Tabela2[[#This Row],[Data do documento de encerramento]]="NA","NA",IF(Tabela2[[#This Row],[Data do documento de encerramento]]="","Pendente de conclusão/ encerramento",_xlfn.DAYS(Tabela2[[#This Row],[Data do documento de encerramento]],J343)))</f>
        <v>Pendente de conclusão/ encerramento</v>
      </c>
      <c r="CA343" s="107"/>
      <c r="CB343" s="107"/>
      <c r="CC343" s="129"/>
      <c r="CD343" s="107"/>
      <c r="CE343" s="107"/>
      <c r="CF343" s="107"/>
    </row>
    <row r="344" spans="1:84" ht="30.75" hidden="1">
      <c r="A344" s="169">
        <v>202552639616</v>
      </c>
      <c r="B344" s="170" t="s">
        <v>8658</v>
      </c>
      <c r="C344" s="108" t="str">
        <f>VLOOKUP(Tabela2[[#This Row],[SIEMA]],Siema2025,4,FALSE)</f>
        <v xml:space="preserve"> RJ</v>
      </c>
      <c r="D344" s="106" t="str">
        <f>VLOOKUP(Tabela2[[#This Row],[SIEMA]],Siema2025,3,FALSE)</f>
        <v xml:space="preserve">Angra dos Reis </v>
      </c>
      <c r="E344" s="106" t="str">
        <f>VLOOKUP(Tabela2[[#This Row],[SIEMA]],Siema2025,20,FALSE)</f>
        <v>Rodovia SP 247 Km 30, acesso pelo município de Bananal</v>
      </c>
      <c r="F344" s="106"/>
      <c r="G344" s="106" t="s">
        <v>8659</v>
      </c>
      <c r="H344" s="106" t="s">
        <v>8660</v>
      </c>
      <c r="I344" s="104" t="s">
        <v>7114</v>
      </c>
      <c r="J344" s="105">
        <f>VLOOKUP(Tabela2[[#This Row],[SIEMA]],Siema2025,2,FALSE)</f>
        <v>45800</v>
      </c>
      <c r="K344" s="105" t="str">
        <f>VLOOKUP(Tabela2[[#This Row],[SIEMA]],Siema2025,16,FALSE)</f>
        <v>Sexta</v>
      </c>
      <c r="L344" s="106" t="str">
        <f>IF(Tabela2[[#This Row],[Data]]="","Sem Informação",VLOOKUP(MONTH(Tabela2[[#This Row],[Data]]),'[1]Validação de dados'!$I$1:$J$13,2,0))</f>
        <v>Maio</v>
      </c>
      <c r="M344" s="104">
        <f>YEAR(Tabela2[[#This Row],[Data]])</f>
        <v>2025</v>
      </c>
      <c r="N344" s="105" t="str">
        <f>VLOOKUP(Tabela2[[#This Row],[SIEMA]],Siema2025,17,FALSE)</f>
        <v>Noturno</v>
      </c>
      <c r="O344" s="105" t="str">
        <f>VLOOKUP(Tabela2[[#This Row],[SIEMA]],Siema2025,5,FALSE)</f>
        <v>Outro(s)</v>
      </c>
      <c r="P344" s="104" t="str">
        <f>VLOOKUP(Tabela2[[#This Row],[SIEMA]],Siema2025,21,FALSE)</f>
        <v>Transformador de alta  muito antigo retirado do poste para furto com derramamento de óleo contaminante Ascarel.</v>
      </c>
      <c r="Q344" s="104">
        <v>2315</v>
      </c>
      <c r="R344" s="104" t="s">
        <v>3405</v>
      </c>
      <c r="S344" s="107" t="str">
        <f>IF(Q344="","", IF(Q344="NC","", IF(Q344="NE","", IF(Q344="NA","",IFERROR(VLOOKUP(Q344,Produtos!$A$1:$C$2319,2,FALSE),"Não Cadastrado")))))</f>
        <v>BIFENILAS POLICLORADAS, LÍQUIDAS</v>
      </c>
      <c r="T344" s="104" t="str">
        <f>VLOOKUP(Tabela2[[#This Row],[SIEMA]],Siema2025,11,FALSE)</f>
        <v xml:space="preserve"> </v>
      </c>
      <c r="U344" s="104" t="str">
        <f>VLOOKUP(Tabela2[[#This Row],[SIEMA]],Siema2025,12,FALSE)</f>
        <v xml:space="preserve"> </v>
      </c>
      <c r="V344" s="104">
        <f>IF(Q344="","",IF(ISNUMBER(Q344)=FALSE,"Não se aplica",IFERROR(VLOOKUP(Q344,Produtos!$A$1:$C$2319,3,FALSE),"Não Cadastrado")))</f>
        <v>9</v>
      </c>
      <c r="W344" s="104" t="str">
        <f>VLOOKUP(Tabela2[[#This Row],[SIEMA]],Siema2025,10,FALSE)</f>
        <v/>
      </c>
      <c r="X344" s="113" t="str">
        <f>IF(Tabela2[[#This Row],[Origem do acidente]] = "Plataforma", "PREENCHER","NA")</f>
        <v>NA</v>
      </c>
      <c r="Y344" s="109" t="str">
        <f>IF(W344="","", IF(W344="NC","", IF(W344="NE","", IF(W344="NA","",IFERROR(VLOOKUP(W344,Produtos!$A$1:$C$2319,2,FALSE),"Não Cadastrado")))))</f>
        <v/>
      </c>
      <c r="Z344" s="104" t="str">
        <f>VLOOKUP(Tabela2[[#This Row],[SIEMA]],Siema2025,11,FALSE)</f>
        <v xml:space="preserve"> </v>
      </c>
      <c r="AA344" s="104" t="str">
        <f>VLOOKUP(Tabela2[[#This Row],[SIEMA]],Siema2025,12,FALSE)</f>
        <v xml:space="preserve"> </v>
      </c>
      <c r="AB344" s="104" t="str">
        <f>IF(W344="","",IF(ISNUMBER(W344)=FALSE,"Não se aplica",IFERROR(VLOOKUP(W344,Produtos!$A$1:$C$2319,3,FALSE),"Não Cadastrado")))</f>
        <v/>
      </c>
      <c r="AC344" s="104"/>
      <c r="AD344" s="108" t="str">
        <f>IF(Tabela2[[#This Row],[Origem do acidente]] = "Plataforma", "PREENCHER","NA")</f>
        <v>NA</v>
      </c>
      <c r="AE344" s="107" t="str">
        <f>IF(AC344="","", IF(AC344="NC","", IF(AC344="NE","", IF(AC344="NA","",IFERROR(VLOOKUP(AC344,Produtos!$A$1:$C$2319,2,FALSE),"Não Cadastrado")))))</f>
        <v/>
      </c>
      <c r="AF344" s="104"/>
      <c r="AG344" s="104"/>
      <c r="AH344" s="104" t="str">
        <f>IF(AC344="","",IF(ISNUMBER(AC344)=FALSE,"Não se aplica",IFERROR(VLOOKUP(AC344,Produtos!$A$1:$C$2319,3,FALSE),"Não Cadastrado")))</f>
        <v/>
      </c>
      <c r="AI344" s="104"/>
      <c r="AJ344" s="104" t="str">
        <f>VLOOKUP(Tabela2[[#This Row],[SIEMA]],Siema2025,26,FALSE)</f>
        <v>Furto de componentes de transformador de alta abandonado</v>
      </c>
      <c r="AK344" s="107" t="s">
        <v>7122</v>
      </c>
      <c r="AL344" s="107"/>
      <c r="AM344" s="107"/>
      <c r="AN344" s="108" t="str">
        <f>VLOOKUP(Tabela2[[#This Row],[SIEMA]],Siema2025,51,FALSE)</f>
        <v/>
      </c>
      <c r="AO344" s="108" t="str">
        <f>VLOOKUP(Tabela2[[#This Row],[SIEMA]],Siema2025,53,FALSE)</f>
        <v/>
      </c>
      <c r="AP344" s="108" t="str">
        <f>VLOOKUP(Tabela2[[#This Row],[SIEMA]],Siema2025,55,FALSE)</f>
        <v/>
      </c>
      <c r="AQ344" s="108" t="str">
        <f>VLOOKUP(Tabela2[[#This Row],[SIEMA]],Siema2025,57,FALSE)</f>
        <v/>
      </c>
      <c r="AR344" s="108" t="str">
        <f>VLOOKUP(Tabela2[[#This Row],[SIEMA]],Siema2025,59,FALSE)</f>
        <v/>
      </c>
      <c r="AS344" s="108" t="str">
        <f>VLOOKUP(Tabela2[[#This Row],[SIEMA]],Siema2025,61,FALSE)</f>
        <v/>
      </c>
      <c r="AT344" s="108" t="str">
        <f>VLOOKUP(Tabela2[[#This Row],[SIEMA]],Siema2025,63,FALSE)</f>
        <v/>
      </c>
      <c r="AU344" s="108" t="str">
        <f>VLOOKUP(Tabela2[[#This Row],[SIEMA]],Siema2025,65,FALSE)</f>
        <v>X</v>
      </c>
      <c r="AV344" s="108" t="str">
        <f>VLOOKUP(Tabela2[[#This Row],[SIEMA]],Siema2025,67,FALSE)</f>
        <v>X</v>
      </c>
      <c r="AW344" s="108" t="str">
        <f>VLOOKUP(Tabela2[[#This Row],[SIEMA]],Siema2025,69,FALSE)</f>
        <v>X</v>
      </c>
      <c r="AX344" s="108" t="str">
        <f>VLOOKUP(Tabela2[[#This Row],[SIEMA]],Siema2025,71,FALSE)</f>
        <v>X</v>
      </c>
      <c r="AY344" s="108" t="str">
        <f>VLOOKUP(Tabela2[[#This Row],[SIEMA]],Siema2025,73,FALSE)</f>
        <v>X</v>
      </c>
      <c r="AZ344" s="108" t="str">
        <f>VLOOKUP(Tabela2[[#This Row],[SIEMA]],Siema2025,75,FALSE)</f>
        <v/>
      </c>
      <c r="BA344" s="108" t="str">
        <f>VLOOKUP(Tabela2[[#This Row],[SIEMA]],Siema2025,77,FALSE)</f>
        <v/>
      </c>
      <c r="BB344" s="108" t="str">
        <f>VLOOKUP(Tabela2[[#This Row],[SIEMA]],Siema2025,79,FALSE)</f>
        <v>X</v>
      </c>
      <c r="BC344" s="108" t="str">
        <f>IF(Tabela2[[#This Row],[Outro(s) ]] = "X", "PREENCHER","NA")</f>
        <v>PREENCHER</v>
      </c>
      <c r="BD344" s="108" t="str">
        <f>VLOOKUP(Tabela2[[#This Row],[SIEMA]],Siema2025,82,FALSE)</f>
        <v/>
      </c>
      <c r="BE344" s="108" t="str">
        <f>VLOOKUP(Tabela2[[#This Row],[SIEMA]],Siema2025,81,FALSE)</f>
        <v/>
      </c>
      <c r="BF344" s="110" t="str">
        <f>VLOOKUP(Tabela2[[#This Row],[SIEMA]],Siema2025,28,FALSE)</f>
        <v/>
      </c>
      <c r="BG344" s="110"/>
      <c r="BH344" s="111" t="str">
        <f>VLOOKUP(Tabela2[[#This Row],[SIEMA]],Siema2025,29,FALSE)</f>
        <v/>
      </c>
      <c r="BI344" s="112" t="str">
        <f>VLOOKUP(Tabela2[[#This Row],[SIEMA]],Siema2025,107,FALSE)</f>
        <v>Não</v>
      </c>
      <c r="BJ344" s="107" t="s">
        <v>7113</v>
      </c>
      <c r="BK344" s="104" t="s">
        <v>2696</v>
      </c>
      <c r="BL344" s="140">
        <v>45804</v>
      </c>
      <c r="BM344" s="108">
        <f ca="1">IF(Tabela2[[#This Row],[Data de atendimento do Ibama (considerar o primeiro documento/ação)]]="",_xlfn.DAYS(TODAY(),J344),_xlfn.DAYS(Tabela2[[#This Row],[Data de atendimento do Ibama (considerar o primeiro documento/ação)]],J344))</f>
        <v>4</v>
      </c>
      <c r="BN344" s="108" t="str">
        <f>IF(Tabela2[[#This Row],[Atendido pelo Ibama ("Não" ou "Sim")]]="Não","Preencher", IF(Tabela2[[#This Row],[Atendido pelo Ibama ("Não" ou "Sim")]]="Sim","NA",""))</f>
        <v>NA</v>
      </c>
      <c r="BO344" s="114" t="s">
        <v>7165</v>
      </c>
      <c r="BP344" s="108" t="str">
        <f>IF(Tabela2[[#This Row],[Forma de atendimento (primeiro documento/ação)]]= "Outros (especificar)", "PREENCHER","NA")</f>
        <v>NA</v>
      </c>
      <c r="BQ344" s="106" t="s">
        <v>2696</v>
      </c>
      <c r="BR344" s="108" t="s">
        <v>2696</v>
      </c>
      <c r="BS344" s="108" t="s">
        <v>2696</v>
      </c>
      <c r="BT344" s="108" t="s">
        <v>7126</v>
      </c>
      <c r="BU344" s="108" t="s">
        <v>2696</v>
      </c>
      <c r="BV344" s="108" t="s">
        <v>123</v>
      </c>
      <c r="BW344" s="108" t="s">
        <v>2696</v>
      </c>
      <c r="BX344" s="106" t="s">
        <v>7116</v>
      </c>
      <c r="BY344" s="140">
        <v>46226</v>
      </c>
      <c r="BZ344" s="104">
        <f>IF(Tabela2[[#This Row],[Data do documento de encerramento]]="NA","NA",IF(Tabela2[[#This Row],[Data do documento de encerramento]]="","Pendente de conclusão/ encerramento",_xlfn.DAYS(Tabela2[[#This Row],[Data do documento de encerramento]],J344)))</f>
        <v>426</v>
      </c>
      <c r="CA344" s="107"/>
      <c r="CB344" s="107"/>
      <c r="CC344" s="133"/>
      <c r="CD344" s="107"/>
      <c r="CE344" s="107"/>
      <c r="CF344" s="107"/>
    </row>
    <row r="345" spans="1:84" s="22" customFormat="1" hidden="1">
      <c r="A345" s="169">
        <v>202552661215</v>
      </c>
      <c r="B345" s="170" t="s">
        <v>8661</v>
      </c>
      <c r="C345" s="108" t="str">
        <f>VLOOKUP(Tabela2[[#This Row],[SIEMA]],Siema2025,4,FALSE)</f>
        <v xml:space="preserve"> MG</v>
      </c>
      <c r="D345" s="106" t="str">
        <f>VLOOKUP(Tabela2[[#This Row],[SIEMA]],Siema2025,3,FALSE)</f>
        <v xml:space="preserve">Montes Claros </v>
      </c>
      <c r="E345" s="106" t="s">
        <v>8662</v>
      </c>
      <c r="F345" s="106" t="s">
        <v>8663</v>
      </c>
      <c r="G345" s="106" t="s">
        <v>8664</v>
      </c>
      <c r="H345" s="109" t="s">
        <v>8665</v>
      </c>
      <c r="I345" s="104" t="s">
        <v>7114</v>
      </c>
      <c r="J345" s="105">
        <f>VLOOKUP(Tabela2[[#This Row],[SIEMA]],Siema2025,2,FALSE)</f>
        <v>45800</v>
      </c>
      <c r="K345" s="105" t="str">
        <f>VLOOKUP(Tabela2[[#This Row],[SIEMA]],Siema2025,16,FALSE)</f>
        <v>Sexta</v>
      </c>
      <c r="L345" s="106" t="str">
        <f>IF(Tabela2[[#This Row],[Data]]="","Sem Informação",VLOOKUP(MONTH(Tabela2[[#This Row],[Data]]),'[1]Validação de dados'!$I$1:$J$13,2,0))</f>
        <v>Maio</v>
      </c>
      <c r="M345" s="104">
        <f>YEAR(Tabela2[[#This Row],[Data]])</f>
        <v>2025</v>
      </c>
      <c r="N345" s="105" t="str">
        <f>VLOOKUP(Tabela2[[#This Row],[SIEMA]],Siema2025,17,FALSE)</f>
        <v>Noturno</v>
      </c>
      <c r="O345" s="105" t="str">
        <f>VLOOKUP(Tabela2[[#This Row],[SIEMA]],Siema2025,5,FALSE)</f>
        <v>Rodovia</v>
      </c>
      <c r="P345" s="104" t="str">
        <f>VLOOKUP(Tabela2[[#This Row],[SIEMA]],Siema2025,21,FALSE)</f>
        <v/>
      </c>
      <c r="Q345" s="104">
        <v>1361</v>
      </c>
      <c r="R345" s="104" t="s">
        <v>8666</v>
      </c>
      <c r="S345" s="107" t="str">
        <f>IF(Q345="","", IF(Q345="NC","", IF(Q345="NE","", IF(Q345="NA","",IFERROR(VLOOKUP(Q345,Produtos!$A$1:$C$2319,2,FALSE),"Não Cadastrado")))))</f>
        <v>CARVÃO, de origem animal ou vegetal</v>
      </c>
      <c r="T345" s="104">
        <v>85</v>
      </c>
      <c r="U345" s="104" t="s">
        <v>8667</v>
      </c>
      <c r="V345" s="104">
        <f>IF(Q345="","",IF(ISNUMBER(Q345)=FALSE,"Não se aplica",IFERROR(VLOOKUP(Q345,Produtos!$A$1:$C$2319,3,FALSE),"Não Cadastrado")))</f>
        <v>4.2</v>
      </c>
      <c r="W345" s="104" t="str">
        <f>VLOOKUP(Tabela2[[#This Row],[SIEMA]],Siema2025,10,FALSE)</f>
        <v/>
      </c>
      <c r="X345" s="113" t="str">
        <f>IF(Tabela2[[#This Row],[Origem do acidente]] = "Plataforma", "PREENCHER","NA")</f>
        <v>NA</v>
      </c>
      <c r="Y345" s="109" t="str">
        <f>IF(W345="","", IF(W345="NC","", IF(W345="NE","", IF(W345="NA","",IFERROR(VLOOKUP(W345,Produtos!$A$1:$C$2319,2,FALSE),"Não Cadastrado")))))</f>
        <v/>
      </c>
      <c r="Z345" s="104" t="str">
        <f>VLOOKUP(Tabela2[[#This Row],[SIEMA]],Siema2025,11,FALSE)</f>
        <v xml:space="preserve"> </v>
      </c>
      <c r="AA345" s="104" t="str">
        <f>VLOOKUP(Tabela2[[#This Row],[SIEMA]],Siema2025,12,FALSE)</f>
        <v xml:space="preserve"> </v>
      </c>
      <c r="AB345" s="104" t="str">
        <f>IF(W345="","",IF(ISNUMBER(W345)=FALSE,"Não se aplica",IFERROR(VLOOKUP(W345,Produtos!$A$1:$C$2319,3,FALSE),"Não Cadastrado")))</f>
        <v/>
      </c>
      <c r="AC345" s="104"/>
      <c r="AD345" s="108" t="str">
        <f>IF(Tabela2[[#This Row],[Origem do acidente]] = "Plataforma", "PREENCHER","NA")</f>
        <v>NA</v>
      </c>
      <c r="AE345" s="107" t="str">
        <f>IF(AC345="","", IF(AC345="NC","", IF(AC345="NE","", IF(AC345="NA","",IFERROR(VLOOKUP(AC345,Produtos!$A$1:$C$2319,2,FALSE),"Não Cadastrado")))))</f>
        <v/>
      </c>
      <c r="AF345" s="104"/>
      <c r="AG345" s="104"/>
      <c r="AH345" s="104" t="str">
        <f>IF(AC345="","",IF(ISNUMBER(AC345)=FALSE,"Não se aplica",IFERROR(VLOOKUP(AC345,Produtos!$A$1:$C$2319,3,FALSE),"Não Cadastrado")))</f>
        <v/>
      </c>
      <c r="AI345" s="104"/>
      <c r="AJ345" s="104" t="str">
        <f>VLOOKUP(Tabela2[[#This Row],[SIEMA]],Siema2025,26,FALSE)</f>
        <v>Tombamento seguido de queda da carga</v>
      </c>
      <c r="AK345" s="107" t="s">
        <v>7363</v>
      </c>
      <c r="AL345" s="107" t="s">
        <v>7182</v>
      </c>
      <c r="AM345" s="107"/>
      <c r="AN345" s="108" t="str">
        <f>VLOOKUP(Tabela2[[#This Row],[SIEMA]],Siema2025,51,FALSE)</f>
        <v/>
      </c>
      <c r="AO345" s="108" t="str">
        <f>VLOOKUP(Tabela2[[#This Row],[SIEMA]],Siema2025,53,FALSE)</f>
        <v/>
      </c>
      <c r="AP345" s="108" t="str">
        <f>VLOOKUP(Tabela2[[#This Row],[SIEMA]],Siema2025,55,FALSE)</f>
        <v/>
      </c>
      <c r="AQ345" s="108" t="str">
        <f>VLOOKUP(Tabela2[[#This Row],[SIEMA]],Siema2025,57,FALSE)</f>
        <v/>
      </c>
      <c r="AR345" s="108" t="str">
        <f>VLOOKUP(Tabela2[[#This Row],[SIEMA]],Siema2025,59,FALSE)</f>
        <v/>
      </c>
      <c r="AS345" s="108" t="str">
        <f>VLOOKUP(Tabela2[[#This Row],[SIEMA]],Siema2025,61,FALSE)</f>
        <v/>
      </c>
      <c r="AT345" s="108" t="str">
        <f>VLOOKUP(Tabela2[[#This Row],[SIEMA]],Siema2025,63,FALSE)</f>
        <v/>
      </c>
      <c r="AU345" s="108" t="str">
        <f>VLOOKUP(Tabela2[[#This Row],[SIEMA]],Siema2025,65,FALSE)</f>
        <v>X</v>
      </c>
      <c r="AV345" s="108" t="str">
        <f>VLOOKUP(Tabela2[[#This Row],[SIEMA]],Siema2025,67,FALSE)</f>
        <v/>
      </c>
      <c r="AW345" s="108" t="str">
        <f>VLOOKUP(Tabela2[[#This Row],[SIEMA]],Siema2025,69,FALSE)</f>
        <v/>
      </c>
      <c r="AX345" s="108" t="str">
        <f>VLOOKUP(Tabela2[[#This Row],[SIEMA]],Siema2025,71,FALSE)</f>
        <v/>
      </c>
      <c r="AY345" s="108" t="str">
        <f>VLOOKUP(Tabela2[[#This Row],[SIEMA]],Siema2025,73,FALSE)</f>
        <v/>
      </c>
      <c r="AZ345" s="108" t="str">
        <f>VLOOKUP(Tabela2[[#This Row],[SIEMA]],Siema2025,75,FALSE)</f>
        <v/>
      </c>
      <c r="BA345" s="108" t="str">
        <f>VLOOKUP(Tabela2[[#This Row],[SIEMA]],Siema2025,77,FALSE)</f>
        <v/>
      </c>
      <c r="BB345" s="108" t="str">
        <f>VLOOKUP(Tabela2[[#This Row],[SIEMA]],Siema2025,79,FALSE)</f>
        <v/>
      </c>
      <c r="BC345" s="108" t="str">
        <f>IF(Tabela2[[#This Row],[Outro(s) ]] = "X", "PREENCHER","NA")</f>
        <v>NA</v>
      </c>
      <c r="BD345" s="108" t="str">
        <f>VLOOKUP(Tabela2[[#This Row],[SIEMA]],Siema2025,82,FALSE)</f>
        <v/>
      </c>
      <c r="BE345" s="108" t="str">
        <f>VLOOKUP(Tabela2[[#This Row],[SIEMA]],Siema2025,81,FALSE)</f>
        <v/>
      </c>
      <c r="BF345" s="110" t="str">
        <f>VLOOKUP(Tabela2[[#This Row],[SIEMA]],Siema2025,28,FALSE)</f>
        <v/>
      </c>
      <c r="BG345" s="110"/>
      <c r="BH345" s="111" t="str">
        <f>VLOOKUP(Tabela2[[#This Row],[SIEMA]],Siema2025,29,FALSE)</f>
        <v/>
      </c>
      <c r="BI345" s="112" t="str">
        <f>VLOOKUP(Tabela2[[#This Row],[SIEMA]],Siema2025,107,FALSE)</f>
        <v>Não</v>
      </c>
      <c r="BJ345" s="107" t="s">
        <v>7099</v>
      </c>
      <c r="BK345" s="104" t="s">
        <v>123</v>
      </c>
      <c r="BL345" s="140">
        <v>45804</v>
      </c>
      <c r="BM345" s="108">
        <f ca="1">IF(Tabela2[[#This Row],[Data de atendimento do Ibama (considerar o primeiro documento/ação)]]="",_xlfn.DAYS(TODAY(),J345),_xlfn.DAYS(Tabela2[[#This Row],[Data de atendimento do Ibama (considerar o primeiro documento/ação)]],J345))</f>
        <v>4</v>
      </c>
      <c r="BN345" s="108" t="s">
        <v>7930</v>
      </c>
      <c r="BO345" s="114" t="s">
        <v>7184</v>
      </c>
      <c r="BP345" s="108" t="s">
        <v>8668</v>
      </c>
      <c r="BQ345" s="106" t="s">
        <v>123</v>
      </c>
      <c r="BR345" s="108" t="s">
        <v>123</v>
      </c>
      <c r="BS345" s="108" t="s">
        <v>7114</v>
      </c>
      <c r="BT345" s="108" t="s">
        <v>7230</v>
      </c>
      <c r="BU345" s="108" t="s">
        <v>123</v>
      </c>
      <c r="BV345" s="108" t="s">
        <v>123</v>
      </c>
      <c r="BW345" s="108" t="s">
        <v>2696</v>
      </c>
      <c r="BX345" s="106" t="s">
        <v>7102</v>
      </c>
      <c r="BY345" s="140">
        <v>45804</v>
      </c>
      <c r="BZ345" s="104">
        <f>IF(Tabela2[[#This Row],[Data do documento de encerramento]]="NA","NA",IF(Tabela2[[#This Row],[Data do documento de encerramento]]="","Pendente de conclusão/ encerramento",_xlfn.DAYS(Tabela2[[#This Row],[Data do documento de encerramento]],J345)))</f>
        <v>4</v>
      </c>
      <c r="CA345" s="107" t="s">
        <v>7824</v>
      </c>
      <c r="CB345" s="107"/>
      <c r="CC345" s="129"/>
      <c r="CD345" s="107"/>
      <c r="CE345" s="107"/>
      <c r="CF345" s="107"/>
    </row>
    <row r="346" spans="1:84" ht="76.5" hidden="1">
      <c r="A346" s="169">
        <v>202552554044</v>
      </c>
      <c r="B346" s="118" t="s">
        <v>8669</v>
      </c>
      <c r="C346" s="108" t="str">
        <f>VLOOKUP(Tabela2[[#This Row],[SIEMA]],Siema2025,4,FALSE)</f>
        <v xml:space="preserve"> AM</v>
      </c>
      <c r="D346" s="106" t="str">
        <f>VLOOKUP(Tabela2[[#This Row],[SIEMA]],Siema2025,3,FALSE)</f>
        <v xml:space="preserve">Manaus </v>
      </c>
      <c r="E346" s="106" t="str">
        <f>VLOOKUP(Tabela2[[#This Row],[SIEMA]],Siema2025,20,FALSE)</f>
        <v>RUA PAJURA, N01, VILA BURITI</v>
      </c>
      <c r="F346" s="106"/>
      <c r="G346" s="106" t="s">
        <v>8670</v>
      </c>
      <c r="H346" s="106" t="s">
        <v>8671</v>
      </c>
      <c r="I346" s="104" t="str">
        <f>VLOOKUP(Tabela2[[#This Row],[SIEMA]],Siema2025,19,FALSE)</f>
        <v/>
      </c>
      <c r="J346" s="105">
        <f>VLOOKUP(Tabela2[[#This Row],[SIEMA]],Siema2025,2,FALSE)</f>
        <v>45801</v>
      </c>
      <c r="K346" s="105" t="str">
        <f>VLOOKUP(Tabela2[[#This Row],[SIEMA]],Siema2025,16,FALSE)</f>
        <v>Sábado</v>
      </c>
      <c r="L346" s="106" t="str">
        <f>IF(Tabela2[[#This Row],[Data]]="","Sem Informação",VLOOKUP(MONTH(Tabela2[[#This Row],[Data]]),'[1]Validação de dados'!$I$1:$J$13,2,0))</f>
        <v>Maio</v>
      </c>
      <c r="M346" s="104">
        <f>YEAR(Tabela2[[#This Row],[Data]])</f>
        <v>2025</v>
      </c>
      <c r="N346" s="105" t="str">
        <f>VLOOKUP(Tabela2[[#This Row],[SIEMA]],Siema2025,17,FALSE)</f>
        <v>Vespertino</v>
      </c>
      <c r="O346" s="105" t="s">
        <v>452</v>
      </c>
      <c r="P346" s="104" t="str">
        <f>VLOOKUP(Tabela2[[#This Row],[SIEMA]],Siema2025,21,FALSE)</f>
        <v>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v>
      </c>
      <c r="Q346" s="104">
        <v>1202</v>
      </c>
      <c r="R346" s="104" t="str">
        <f>VLOOKUP(Tabela2[[#This Row],[SIEMA]],Siema2025,10,FALSE)</f>
        <v/>
      </c>
      <c r="S346" s="107" t="str">
        <f>IF(Q346="","", IF(Q346="NC","", IF(Q346="NE","", IF(Q346="NA","",IFERROR(VLOOKUP(Q346,Produtos!$A$1:$C$2319,2,FALSE),"Não Cadastrado")))))</f>
        <v>GASÓLEO ou ÓLEO DIESEL ou ÓLEO PARA AQUECIMENTO, LEVE</v>
      </c>
      <c r="T346" s="104" t="str">
        <f>VLOOKUP(Tabela2[[#This Row],[SIEMA]],Siema2025,11,FALSE)</f>
        <v xml:space="preserve"> </v>
      </c>
      <c r="U346" s="104" t="str">
        <f>VLOOKUP(Tabela2[[#This Row],[SIEMA]],Siema2025,12,FALSE)</f>
        <v xml:space="preserve"> </v>
      </c>
      <c r="V346" s="104">
        <f>IF(Q346="","",IF(ISNUMBER(Q346)=FALSE,"Não se aplica",IFERROR(VLOOKUP(Q346,Produtos!$A$1:$C$2319,3,FALSE),"Não Cadastrado")))</f>
        <v>3</v>
      </c>
      <c r="W346" s="104" t="str">
        <f>VLOOKUP(Tabela2[[#This Row],[SIEMA]],Siema2025,10,FALSE)</f>
        <v/>
      </c>
      <c r="X346" s="113" t="str">
        <f>IF(Tabela2[[#This Row],[Origem do acidente]] = "Plataforma", "PREENCHER","NA")</f>
        <v>NA</v>
      </c>
      <c r="Y346" s="109" t="str">
        <f>IF(W346="","", IF(W346="NC","", IF(W346="NE","", IF(W346="NA","",IFERROR(VLOOKUP(W346,Produtos!$A$1:$C$2319,2,FALSE),"Não Cadastrado")))))</f>
        <v/>
      </c>
      <c r="Z346" s="104" t="str">
        <f>VLOOKUP(Tabela2[[#This Row],[SIEMA]],Siema2025,11,FALSE)</f>
        <v xml:space="preserve"> </v>
      </c>
      <c r="AA346" s="104" t="str">
        <f>VLOOKUP(Tabela2[[#This Row],[SIEMA]],Siema2025,12,FALSE)</f>
        <v xml:space="preserve"> </v>
      </c>
      <c r="AB346" s="104" t="str">
        <f>IF(W346="","",IF(ISNUMBER(W346)=FALSE,"Não se aplica",IFERROR(VLOOKUP(W346,Produtos!$A$1:$C$2319,3,FALSE),"Não Cadastrado")))</f>
        <v/>
      </c>
      <c r="AC346" s="104"/>
      <c r="AD346" s="108" t="str">
        <f>IF(Tabela2[[#This Row],[Origem do acidente]] = "Plataforma", "PREENCHER","NA")</f>
        <v>NA</v>
      </c>
      <c r="AE346" s="107" t="str">
        <f>IF(AC346="","", IF(AC346="NC","", IF(AC346="NE","", IF(AC346="NA","",IFERROR(VLOOKUP(AC346,Produtos!$A$1:$C$2319,2,FALSE),"Não Cadastrado")))))</f>
        <v/>
      </c>
      <c r="AF346" s="104"/>
      <c r="AG346" s="104"/>
      <c r="AH346" s="104" t="str">
        <f>IF(AC346="","",IF(ISNUMBER(AC346)=FALSE,"Não se aplica",IFERROR(VLOOKUP(AC346,Produtos!$A$1:$C$2319,3,FALSE),"Não Cadastrado")))</f>
        <v/>
      </c>
      <c r="AI346" s="104"/>
      <c r="AJ346" s="104" t="str">
        <f>VLOOKUP(Tabela2[[#This Row],[SIEMA]],Siema2025,26,FALSE)</f>
        <v/>
      </c>
      <c r="AK346" s="107" t="s">
        <v>7290</v>
      </c>
      <c r="AL346" s="107"/>
      <c r="AM346" s="107"/>
      <c r="AN346" s="108" t="str">
        <f>VLOOKUP(Tabela2[[#This Row],[SIEMA]],Siema2025,51,FALSE)</f>
        <v/>
      </c>
      <c r="AO346" s="108" t="str">
        <f>VLOOKUP(Tabela2[[#This Row],[SIEMA]],Siema2025,53,FALSE)</f>
        <v/>
      </c>
      <c r="AP346" s="108" t="str">
        <f>VLOOKUP(Tabela2[[#This Row],[SIEMA]],Siema2025,55,FALSE)</f>
        <v/>
      </c>
      <c r="AQ346" s="108" t="str">
        <f>VLOOKUP(Tabela2[[#This Row],[SIEMA]],Siema2025,57,FALSE)</f>
        <v>X</v>
      </c>
      <c r="AR346" s="108" t="str">
        <f>VLOOKUP(Tabela2[[#This Row],[SIEMA]],Siema2025,59,FALSE)</f>
        <v/>
      </c>
      <c r="AS346" s="108" t="str">
        <f>VLOOKUP(Tabela2[[#This Row],[SIEMA]],Siema2025,61,FALSE)</f>
        <v/>
      </c>
      <c r="AT346" s="108" t="str">
        <f>VLOOKUP(Tabela2[[#This Row],[SIEMA]],Siema2025,63,FALSE)</f>
        <v/>
      </c>
      <c r="AU346" s="108" t="str">
        <f>VLOOKUP(Tabela2[[#This Row],[SIEMA]],Siema2025,65,FALSE)</f>
        <v/>
      </c>
      <c r="AV346" s="108" t="str">
        <f>VLOOKUP(Tabela2[[#This Row],[SIEMA]],Siema2025,67,FALSE)</f>
        <v/>
      </c>
      <c r="AW346" s="108" t="str">
        <f>VLOOKUP(Tabela2[[#This Row],[SIEMA]],Siema2025,69,FALSE)</f>
        <v/>
      </c>
      <c r="AX346" s="108" t="str">
        <f>VLOOKUP(Tabela2[[#This Row],[SIEMA]],Siema2025,71,FALSE)</f>
        <v/>
      </c>
      <c r="AY346" s="108" t="str">
        <f>VLOOKUP(Tabela2[[#This Row],[SIEMA]],Siema2025,73,FALSE)</f>
        <v/>
      </c>
      <c r="AZ346" s="108" t="str">
        <f>VLOOKUP(Tabela2[[#This Row],[SIEMA]],Siema2025,75,FALSE)</f>
        <v/>
      </c>
      <c r="BA346" s="108" t="str">
        <f>VLOOKUP(Tabela2[[#This Row],[SIEMA]],Siema2025,77,FALSE)</f>
        <v/>
      </c>
      <c r="BB346" s="108" t="str">
        <f>VLOOKUP(Tabela2[[#This Row],[SIEMA]],Siema2025,79,FALSE)</f>
        <v/>
      </c>
      <c r="BC346" s="108" t="str">
        <f>IF(Tabela2[[#This Row],[Outro(s) ]] = "X", "PREENCHER","NA")</f>
        <v>NA</v>
      </c>
      <c r="BD346" s="108" t="str">
        <f>VLOOKUP(Tabela2[[#This Row],[SIEMA]],Siema2025,82,FALSE)</f>
        <v/>
      </c>
      <c r="BE346" s="108" t="str">
        <f>VLOOKUP(Tabela2[[#This Row],[SIEMA]],Siema2025,81,FALSE)</f>
        <v/>
      </c>
      <c r="BF346" s="110" t="s">
        <v>8672</v>
      </c>
      <c r="BG346" s="110"/>
      <c r="BH346" s="111" t="str">
        <f>VLOOKUP(Tabela2[[#This Row],[SIEMA]],Siema2025,29,FALSE)</f>
        <v/>
      </c>
      <c r="BI346" s="112" t="str">
        <f>VLOOKUP(Tabela2[[#This Row],[SIEMA]],Siema2025,107,FALSE)</f>
        <v>Não</v>
      </c>
      <c r="BJ346" s="107" t="s">
        <v>7113</v>
      </c>
      <c r="BK346" s="104" t="s">
        <v>2696</v>
      </c>
      <c r="BL346" s="140">
        <v>45818</v>
      </c>
      <c r="BM346" s="108">
        <f ca="1">IF(Tabela2[[#This Row],[Data de atendimento do Ibama (considerar o primeiro documento/ação)]]="",_xlfn.DAYS(TODAY(),J346),_xlfn.DAYS(Tabela2[[#This Row],[Data de atendimento do Ibama (considerar o primeiro documento/ação)]],J346))</f>
        <v>17</v>
      </c>
      <c r="BN346" s="108" t="str">
        <f>IF(Tabela2[[#This Row],[Atendido pelo Ibama ("Não" ou "Sim")]]="Não","Preencher", IF(Tabela2[[#This Row],[Atendido pelo Ibama ("Não" ou "Sim")]]="Sim","NA",""))</f>
        <v>NA</v>
      </c>
      <c r="BO346" s="114" t="s">
        <v>7138</v>
      </c>
      <c r="BP346" s="108" t="str">
        <f>IF(Tabela2[[#This Row],[Forma de atendimento (primeiro documento/ação)]]= "Outros (especificar)", "PREENCHER","NA")</f>
        <v>NA</v>
      </c>
      <c r="BQ346" s="106" t="s">
        <v>2696</v>
      </c>
      <c r="BR346" s="108" t="s">
        <v>2696</v>
      </c>
      <c r="BS346" s="108" t="s">
        <v>123</v>
      </c>
      <c r="BT346" s="108" t="s">
        <v>7126</v>
      </c>
      <c r="BU346" s="108" t="s">
        <v>123</v>
      </c>
      <c r="BV346" s="108"/>
      <c r="BW346" s="108" t="s">
        <v>123</v>
      </c>
      <c r="BX346" s="106"/>
      <c r="BY346" s="106"/>
      <c r="BZ346" s="104" t="str">
        <f>IF(Tabela2[[#This Row],[Data do documento de encerramento]]="NA","NA",IF(Tabela2[[#This Row],[Data do documento de encerramento]]="","Pendente de conclusão/ encerramento",_xlfn.DAYS(Tabela2[[#This Row],[Data do documento de encerramento]],J346)))</f>
        <v>Pendente de conclusão/ encerramento</v>
      </c>
      <c r="CA346" s="107" t="s">
        <v>8673</v>
      </c>
      <c r="CB346" s="107"/>
      <c r="CC346" s="130"/>
      <c r="CD346" s="107"/>
      <c r="CE346" s="107"/>
      <c r="CF346" s="107"/>
    </row>
    <row r="347" spans="1:84" ht="60.75">
      <c r="A347" s="182">
        <v>202552582819</v>
      </c>
      <c r="B347" s="118" t="s">
        <v>8674</v>
      </c>
      <c r="C347" s="108" t="s">
        <v>672</v>
      </c>
      <c r="D347" s="106" t="s">
        <v>637</v>
      </c>
      <c r="E347" s="106" t="s">
        <v>8675</v>
      </c>
      <c r="F347" s="106"/>
      <c r="G347" s="106" t="s">
        <v>8676</v>
      </c>
      <c r="H347" s="106" t="s">
        <v>8677</v>
      </c>
      <c r="I347" s="104" t="str">
        <f>VLOOKUP(Tabela2[[#This Row],[SIEMA]],Siema2025,19,FALSE)</f>
        <v>Santos</v>
      </c>
      <c r="J347" s="105">
        <f>VLOOKUP(Tabela2[[#This Row],[SIEMA]],Siema2025,2,FALSE)</f>
        <v>45801</v>
      </c>
      <c r="K347" s="105" t="str">
        <f>VLOOKUP(Tabela2[[#This Row],[SIEMA]],Siema2025,16,FALSE)</f>
        <v>Sábado</v>
      </c>
      <c r="L347" s="106" t="str">
        <f>IF(Tabela2[[#This Row],[Data]]="","Sem Informação",VLOOKUP(MONTH(Tabela2[[#This Row],[Data]]),'[1]Validação de dados'!$I$1:$J$13,2,0))</f>
        <v>Maio</v>
      </c>
      <c r="M347" s="104">
        <f>YEAR(Tabela2[[#This Row],[Data]])</f>
        <v>2025</v>
      </c>
      <c r="N347" s="105" t="str">
        <f>VLOOKUP(Tabela2[[#This Row],[SIEMA]],Siema2025,17,FALSE)</f>
        <v>Noturno</v>
      </c>
      <c r="O347" s="105" t="s">
        <v>111</v>
      </c>
      <c r="P347" s="104" t="str">
        <f>VLOOKUP(Tabela2[[#This Row],[SIEMA]],Siema2025,21,FALSE)</f>
        <v>Embarcação Deep Star</v>
      </c>
      <c r="Q347" s="104" t="s">
        <v>7094</v>
      </c>
      <c r="R347" s="104" t="s">
        <v>7146</v>
      </c>
      <c r="S347" s="107" t="s">
        <v>7147</v>
      </c>
      <c r="T347" s="104">
        <v>1.2999999999999999E-2</v>
      </c>
      <c r="U347" s="104" t="s">
        <v>7111</v>
      </c>
      <c r="V347" s="104" t="str">
        <f>IF(Q347="","",IF(ISNUMBER(Q347)=FALSE,"Não se aplica",IFERROR(VLOOKUP(Q347,Produtos!$A$1:$C$2319,3,FALSE),"Não Cadastrado")))</f>
        <v>Não se aplica</v>
      </c>
      <c r="W347" s="104"/>
      <c r="X347" s="113"/>
      <c r="Y347" s="109" t="str">
        <f>IF(W347="","", IF(W347="NC","", IF(W347="NE","", IF(W347="NA","",IFERROR(VLOOKUP(W347,Produtos!$A$1:$C$2319,2,FALSE),"Não Cadastrado")))))</f>
        <v/>
      </c>
      <c r="Z347" s="104"/>
      <c r="AA347" s="104"/>
      <c r="AB347" s="104" t="str">
        <f>IF(W347="","",IF(ISNUMBER(W347)=FALSE,"Não se aplica",IFERROR(VLOOKUP(W347,Produtos!$A$1:$C$2319,3,FALSE),"Não Cadastrado")))</f>
        <v/>
      </c>
      <c r="AC347" s="104"/>
      <c r="AD347" s="108"/>
      <c r="AE347" s="107" t="str">
        <f>IF(AC347="","", IF(AC347="NC","", IF(AC347="NE","", IF(AC347="NA","",IFERROR(VLOOKUP(AC347,Produtos!$A$1:$C$2319,2,FALSE),"Não Cadastrado")))))</f>
        <v/>
      </c>
      <c r="AF347" s="104"/>
      <c r="AG347" s="104"/>
      <c r="AH347" s="104" t="str">
        <f>IF(AC347="","",IF(ISNUMBER(AC347)=FALSE,"Não se aplica",IFERROR(VLOOKUP(AC347,Produtos!$A$1:$C$2319,3,FALSE),"Não Cadastrado")))</f>
        <v/>
      </c>
      <c r="AI347" s="104"/>
      <c r="AJ347" s="104" t="str">
        <f>VLOOKUP(Tabela2[[#This Row],[SIEMA]],Siema2025,26,FALSE)</f>
        <v>Em investigação.</v>
      </c>
      <c r="AK347" s="107" t="s">
        <v>7112</v>
      </c>
      <c r="AL347" s="107" t="s">
        <v>7234</v>
      </c>
      <c r="AM347" s="107"/>
      <c r="AN347" s="108" t="str">
        <f>VLOOKUP(Tabela2[[#This Row],[SIEMA]],Siema2025,51,FALSE)</f>
        <v/>
      </c>
      <c r="AO347" s="108" t="str">
        <f>VLOOKUP(Tabela2[[#This Row],[SIEMA]],Siema2025,53,FALSE)</f>
        <v/>
      </c>
      <c r="AP347" s="108" t="str">
        <f>VLOOKUP(Tabela2[[#This Row],[SIEMA]],Siema2025,55,FALSE)</f>
        <v/>
      </c>
      <c r="AQ347" s="108" t="str">
        <f>VLOOKUP(Tabela2[[#This Row],[SIEMA]],Siema2025,57,FALSE)</f>
        <v/>
      </c>
      <c r="AR347" s="108" t="str">
        <f>VLOOKUP(Tabela2[[#This Row],[SIEMA]],Siema2025,59,FALSE)</f>
        <v/>
      </c>
      <c r="AS347" s="108" t="str">
        <f>VLOOKUP(Tabela2[[#This Row],[SIEMA]],Siema2025,61,FALSE)</f>
        <v>X</v>
      </c>
      <c r="AT347" s="108" t="str">
        <f>VLOOKUP(Tabela2[[#This Row],[SIEMA]],Siema2025,63,FALSE)</f>
        <v/>
      </c>
      <c r="AU347" s="108" t="str">
        <f>VLOOKUP(Tabela2[[#This Row],[SIEMA]],Siema2025,65,FALSE)</f>
        <v/>
      </c>
      <c r="AV347" s="108" t="str">
        <f>VLOOKUP(Tabela2[[#This Row],[SIEMA]],Siema2025,67,FALSE)</f>
        <v/>
      </c>
      <c r="AW347" s="108" t="str">
        <f>VLOOKUP(Tabela2[[#This Row],[SIEMA]],Siema2025,69,FALSE)</f>
        <v/>
      </c>
      <c r="AX347" s="108" t="str">
        <f>VLOOKUP(Tabela2[[#This Row],[SIEMA]],Siema2025,71,FALSE)</f>
        <v/>
      </c>
      <c r="AY347" s="108" t="str">
        <f>VLOOKUP(Tabela2[[#This Row],[SIEMA]],Siema2025,73,FALSE)</f>
        <v/>
      </c>
      <c r="AZ347" s="108" t="str">
        <f>VLOOKUP(Tabela2[[#This Row],[SIEMA]],Siema2025,75,FALSE)</f>
        <v/>
      </c>
      <c r="BA347" s="108" t="str">
        <f>VLOOKUP(Tabela2[[#This Row],[SIEMA]],Siema2025,77,FALSE)</f>
        <v/>
      </c>
      <c r="BB347" s="108" t="str">
        <f>VLOOKUP(Tabela2[[#This Row],[SIEMA]],Siema2025,79,FALSE)</f>
        <v/>
      </c>
      <c r="BC347" s="108" t="str">
        <f>IF(Tabela2[[#This Row],[Outro(s) ]] = "X", "PREENCHER","NA")</f>
        <v>NA</v>
      </c>
      <c r="BD347" s="108" t="str">
        <f>VLOOKUP(Tabela2[[#This Row],[SIEMA]],Siema2025,82,FALSE)</f>
        <v/>
      </c>
      <c r="BE347" s="108" t="str">
        <f>VLOOKUP(Tabela2[[#This Row],[SIEMA]],Siema2025,81,FALSE)</f>
        <v/>
      </c>
      <c r="BF347" s="110" t="s">
        <v>206</v>
      </c>
      <c r="BG347" s="110"/>
      <c r="BH347" s="111">
        <v>33000167000101</v>
      </c>
      <c r="BI347" s="112" t="str">
        <f>VLOOKUP(Tabela2[[#This Row],[SIEMA]],Siema2025,107,FALSE)</f>
        <v>Não</v>
      </c>
      <c r="BJ347" s="107" t="s">
        <v>7099</v>
      </c>
      <c r="BK347" s="104" t="s">
        <v>2696</v>
      </c>
      <c r="BL347" s="140">
        <v>45805</v>
      </c>
      <c r="BM347" s="108">
        <f ca="1">IF(Tabela2[[#This Row],[Data de atendimento do Ibama (considerar o primeiro documento/ação)]]="",_xlfn.DAYS(TODAY(),J347),_xlfn.DAYS(Tabela2[[#This Row],[Data de atendimento do Ibama (considerar o primeiro documento/ação)]],J347))</f>
        <v>4</v>
      </c>
      <c r="BN347" s="108" t="str">
        <f>IF(Tabela2[[#This Row],[Atendido pelo Ibama ("Não" ou "Sim")]]="Não","Preencher", IF(Tabela2[[#This Row],[Atendido pelo Ibama ("Não" ou "Sim")]]="Sim","NA",""))</f>
        <v>NA</v>
      </c>
      <c r="BO347" s="114" t="s">
        <v>7100</v>
      </c>
      <c r="BP347" s="108" t="str">
        <f>IF(Tabela2[[#This Row],[Forma de atendimento (primeiro documento/ação)]]= "Outros (especificar)", "PREENCHER","NA")</f>
        <v>NA</v>
      </c>
      <c r="BQ347" s="106" t="s">
        <v>123</v>
      </c>
      <c r="BR347" s="108" t="str">
        <f>IF(Tabela2[[#This Row],[Equipe do Ibama foi a campo? Houve sobrevoo do Poseidon?]] = "Sim", "PREENCHER","NA")</f>
        <v>NA</v>
      </c>
      <c r="BS347" s="108" t="str">
        <f>IF(Tabela2[[#This Row],[Se sim, foi emitida Ordem de Emergência? (informações vinculada à coluna CK)]] = "Sim", "PREENCHER","NA")</f>
        <v>NA</v>
      </c>
      <c r="BT347" s="108" t="s">
        <v>7101</v>
      </c>
      <c r="BU347" s="108" t="s">
        <v>2696</v>
      </c>
      <c r="BV347" s="108" t="s">
        <v>123</v>
      </c>
      <c r="BW347" s="108" t="s">
        <v>2696</v>
      </c>
      <c r="BX347" s="106" t="s">
        <v>7102</v>
      </c>
      <c r="BY347" s="140">
        <v>45916</v>
      </c>
      <c r="BZ347" s="104">
        <f>IF(Tabela2[[#This Row],[Data do documento de encerramento]]="NA","NA",IF(Tabela2[[#This Row],[Data do documento de encerramento]]="","Pendente de conclusão/ encerramento",_xlfn.DAYS(Tabela2[[#This Row],[Data do documento de encerramento]],J347)))</f>
        <v>115</v>
      </c>
      <c r="CA347" s="129" t="s">
        <v>7235</v>
      </c>
      <c r="CB347" s="107" t="s">
        <v>7158</v>
      </c>
      <c r="CC347" s="243" t="s">
        <v>7148</v>
      </c>
      <c r="CD347" s="107" t="s">
        <v>123</v>
      </c>
      <c r="CE347" s="107" t="s">
        <v>123</v>
      </c>
      <c r="CF347" s="107" t="s">
        <v>7141</v>
      </c>
    </row>
    <row r="348" spans="1:84" ht="45.75">
      <c r="A348" s="182">
        <v>202552632456</v>
      </c>
      <c r="B348" s="118" t="s">
        <v>8678</v>
      </c>
      <c r="C348" s="108" t="s">
        <v>672</v>
      </c>
      <c r="D348" s="106" t="s">
        <v>637</v>
      </c>
      <c r="E348" s="106" t="s">
        <v>8414</v>
      </c>
      <c r="F348" s="106"/>
      <c r="G348" s="106" t="s">
        <v>8415</v>
      </c>
      <c r="H348" s="106" t="s">
        <v>8416</v>
      </c>
      <c r="I348" s="104" t="str">
        <f>VLOOKUP(Tabela2[[#This Row],[SIEMA]],Siema2025,19,FALSE)</f>
        <v>Santos</v>
      </c>
      <c r="J348" s="105">
        <f>VLOOKUP(Tabela2[[#This Row],[SIEMA]],Siema2025,2,FALSE)</f>
        <v>45801</v>
      </c>
      <c r="K348" s="105" t="str">
        <f>VLOOKUP(Tabela2[[#This Row],[SIEMA]],Siema2025,16,FALSE)</f>
        <v>Sábado</v>
      </c>
      <c r="L348" s="106" t="str">
        <f>IF(Tabela2[[#This Row],[Data]]="","Sem Informação",VLOOKUP(MONTH(Tabela2[[#This Row],[Data]]),'[1]Validação de dados'!$I$1:$J$13,2,0))</f>
        <v>Maio</v>
      </c>
      <c r="M348" s="104">
        <f>YEAR(Tabela2[[#This Row],[Data]])</f>
        <v>2025</v>
      </c>
      <c r="N348" s="105" t="str">
        <f>VLOOKUP(Tabela2[[#This Row],[SIEMA]],Siema2025,17,FALSE)</f>
        <v>Matutino</v>
      </c>
      <c r="O348" s="105" t="str">
        <f>VLOOKUP(Tabela2[[#This Row],[SIEMA]],Siema2025,5,FALSE)</f>
        <v>Plataforma</v>
      </c>
      <c r="P348" s="104" t="str">
        <f>VLOOKUP(Tabela2[[#This Row],[SIEMA]],Siema2025,21,FALSE)</f>
        <v>FPSO CIDADE DE ITAGUAÍ</v>
      </c>
      <c r="Q348" s="104" t="s">
        <v>7094</v>
      </c>
      <c r="R348" s="104" t="s">
        <v>7482</v>
      </c>
      <c r="S348" s="107" t="s">
        <v>7096</v>
      </c>
      <c r="T348">
        <v>1E-4</v>
      </c>
      <c r="U348" s="104" t="s">
        <v>7111</v>
      </c>
      <c r="V348" s="104" t="s">
        <v>7483</v>
      </c>
      <c r="W348" s="104"/>
      <c r="X348" s="113"/>
      <c r="Y348" s="109" t="str">
        <f>IF(W348="","", IF(W348="NC","", IF(W348="NE","", IF(W348="NA","",IFERROR(VLOOKUP(W348,Produtos!$A$1:$C$2319,2,FALSE),"Não Cadastrado")))))</f>
        <v/>
      </c>
      <c r="Z348" s="104"/>
      <c r="AA348" s="104"/>
      <c r="AB348" s="104" t="str">
        <f>IF(W348="","",IF(ISNUMBER(W348)=FALSE,"Não se aplica",IFERROR(VLOOKUP(W348,Produtos!$A$1:$C$2319,3,FALSE),"Não Cadastrado")))</f>
        <v/>
      </c>
      <c r="AC348" s="104"/>
      <c r="AD348" s="108"/>
      <c r="AE348" s="107" t="str">
        <f>IF(AC348="","", IF(AC348="NC","", IF(AC348="NE","", IF(AC348="NA","",IFERROR(VLOOKUP(AC348,Produtos!$A$1:$C$2319,2,FALSE),"Não Cadastrado")))))</f>
        <v/>
      </c>
      <c r="AF348" s="104"/>
      <c r="AG348" s="104"/>
      <c r="AH348" s="104" t="str">
        <f>IF(AC348="","",IF(ISNUMBER(AC348)=FALSE,"Não se aplica",IFERROR(VLOOKUP(AC348,Produtos!$A$1:$C$2319,3,FALSE),"Não Cadastrado")))</f>
        <v/>
      </c>
      <c r="AI348" s="104"/>
      <c r="AJ348" s="104" t="str">
        <f>VLOOKUP(Tabela2[[#This Row],[SIEMA]],Siema2025,26,FALSE)</f>
        <v>Em investigação.</v>
      </c>
      <c r="AK348" s="107" t="s">
        <v>7098</v>
      </c>
      <c r="AL348" s="107"/>
      <c r="AM348" s="107"/>
      <c r="AN348" s="108" t="str">
        <f>VLOOKUP(Tabela2[[#This Row],[SIEMA]],Siema2025,51,FALSE)</f>
        <v/>
      </c>
      <c r="AO348" s="108" t="str">
        <f>VLOOKUP(Tabela2[[#This Row],[SIEMA]],Siema2025,53,FALSE)</f>
        <v/>
      </c>
      <c r="AP348" s="108" t="str">
        <f>VLOOKUP(Tabela2[[#This Row],[SIEMA]],Siema2025,55,FALSE)</f>
        <v/>
      </c>
      <c r="AQ348" s="108" t="str">
        <f>VLOOKUP(Tabela2[[#This Row],[SIEMA]],Siema2025,57,FALSE)</f>
        <v/>
      </c>
      <c r="AR348" s="108" t="str">
        <f>VLOOKUP(Tabela2[[#This Row],[SIEMA]],Siema2025,59,FALSE)</f>
        <v/>
      </c>
      <c r="AS348" s="108" t="str">
        <f>VLOOKUP(Tabela2[[#This Row],[SIEMA]],Siema2025,61,FALSE)</f>
        <v>X</v>
      </c>
      <c r="AT348" s="108" t="str">
        <f>VLOOKUP(Tabela2[[#This Row],[SIEMA]],Siema2025,63,FALSE)</f>
        <v/>
      </c>
      <c r="AU348" s="108" t="str">
        <f>VLOOKUP(Tabela2[[#This Row],[SIEMA]],Siema2025,65,FALSE)</f>
        <v/>
      </c>
      <c r="AV348" s="108" t="str">
        <f>VLOOKUP(Tabela2[[#This Row],[SIEMA]],Siema2025,67,FALSE)</f>
        <v/>
      </c>
      <c r="AW348" s="108" t="str">
        <f>VLOOKUP(Tabela2[[#This Row],[SIEMA]],Siema2025,69,FALSE)</f>
        <v/>
      </c>
      <c r="AX348" s="108" t="str">
        <f>VLOOKUP(Tabela2[[#This Row],[SIEMA]],Siema2025,71,FALSE)</f>
        <v/>
      </c>
      <c r="AY348" s="108" t="str">
        <f>VLOOKUP(Tabela2[[#This Row],[SIEMA]],Siema2025,73,FALSE)</f>
        <v/>
      </c>
      <c r="AZ348" s="108" t="str">
        <f>VLOOKUP(Tabela2[[#This Row],[SIEMA]],Siema2025,75,FALSE)</f>
        <v/>
      </c>
      <c r="BA348" s="108" t="str">
        <f>VLOOKUP(Tabela2[[#This Row],[SIEMA]],Siema2025,77,FALSE)</f>
        <v/>
      </c>
      <c r="BB348" s="108" t="str">
        <f>VLOOKUP(Tabela2[[#This Row],[SIEMA]],Siema2025,79,FALSE)</f>
        <v/>
      </c>
      <c r="BC348" s="108" t="str">
        <f>IF(Tabela2[[#This Row],[Outro(s) ]] = "X", "PREENCHER","NA")</f>
        <v>NA</v>
      </c>
      <c r="BD348" s="108" t="str">
        <f>VLOOKUP(Tabela2[[#This Row],[SIEMA]],Siema2025,82,FALSE)</f>
        <v/>
      </c>
      <c r="BE348" s="108" t="str">
        <f>VLOOKUP(Tabela2[[#This Row],[SIEMA]],Siema2025,81,FALSE)</f>
        <v/>
      </c>
      <c r="BF348" s="110" t="str">
        <f>VLOOKUP(Tabela2[[#This Row],[SIEMA]],Siema2025,28,FALSE)</f>
        <v>Petrobras</v>
      </c>
      <c r="BG348" s="110"/>
      <c r="BH348" s="111">
        <v>33000167000101</v>
      </c>
      <c r="BI348" s="112" t="str">
        <f>VLOOKUP(Tabela2[[#This Row],[SIEMA]],Siema2025,107,FALSE)</f>
        <v>Não</v>
      </c>
      <c r="BJ348" s="107" t="s">
        <v>7099</v>
      </c>
      <c r="BK348" s="104" t="s">
        <v>2696</v>
      </c>
      <c r="BL348" s="140">
        <v>45805</v>
      </c>
      <c r="BM348" s="108">
        <f ca="1">IF(Tabela2[[#This Row],[Data de atendimento do Ibama (considerar o primeiro documento/ação)]]="",_xlfn.DAYS(TODAY(),J348),_xlfn.DAYS(Tabela2[[#This Row],[Data de atendimento do Ibama (considerar o primeiro documento/ação)]],J348))</f>
        <v>4</v>
      </c>
      <c r="BN348" s="108" t="str">
        <f>IF(Tabela2[[#This Row],[Atendido pelo Ibama ("Não" ou "Sim")]]="Não","Preencher", IF(Tabela2[[#This Row],[Atendido pelo Ibama ("Não" ou "Sim")]]="Sim","NA",""))</f>
        <v>NA</v>
      </c>
      <c r="BO348" s="114" t="s">
        <v>7100</v>
      </c>
      <c r="BP348" s="108" t="str">
        <f>IF(Tabela2[[#This Row],[Forma de atendimento (primeiro documento/ação)]]= "Outros (especificar)", "PREENCHER","NA")</f>
        <v>NA</v>
      </c>
      <c r="BQ348" s="106" t="s">
        <v>123</v>
      </c>
      <c r="BR348" s="108" t="str">
        <f>IF(Tabela2[[#This Row],[Equipe do Ibama foi a campo? Houve sobrevoo do Poseidon?]] = "Sim", "PREENCHER","NA")</f>
        <v>NA</v>
      </c>
      <c r="BS348" s="108" t="str">
        <f>IF(Tabela2[[#This Row],[Se sim, foi emitida Ordem de Emergência? (informações vinculada à coluna CK)]] = "Sim", "PREENCHER","NA")</f>
        <v>NA</v>
      </c>
      <c r="BT348" s="108" t="s">
        <v>7101</v>
      </c>
      <c r="BU348" s="108" t="s">
        <v>2696</v>
      </c>
      <c r="BV348" s="108" t="s">
        <v>123</v>
      </c>
      <c r="BW348" s="108" t="s">
        <v>2696</v>
      </c>
      <c r="BX348" s="106" t="s">
        <v>7102</v>
      </c>
      <c r="BY348" s="140">
        <v>45916</v>
      </c>
      <c r="BZ348" s="104">
        <f>IF(Tabela2[[#This Row],[Data do documento de encerramento]]="NA","NA",IF(Tabela2[[#This Row],[Data do documento de encerramento]]="","Pendente de conclusão/ encerramento",_xlfn.DAYS(Tabela2[[#This Row],[Data do documento de encerramento]],J348)))</f>
        <v>115</v>
      </c>
      <c r="CA348" s="107"/>
      <c r="CB348" s="107" t="s">
        <v>7501</v>
      </c>
      <c r="CC348" s="130" t="s">
        <v>7641</v>
      </c>
      <c r="CD348" s="107" t="s">
        <v>123</v>
      </c>
      <c r="CE348" s="107" t="s">
        <v>123</v>
      </c>
      <c r="CF348" s="107" t="s">
        <v>7105</v>
      </c>
    </row>
    <row r="349" spans="1:84" hidden="1">
      <c r="A349" s="169">
        <v>202552646813</v>
      </c>
      <c r="B349" s="170" t="s">
        <v>8679</v>
      </c>
      <c r="C349" s="108" t="str">
        <f>VLOOKUP(Tabela2[[#This Row],[SIEMA]],Siema2025,4,FALSE)</f>
        <v xml:space="preserve"> SP</v>
      </c>
      <c r="D349" s="106" t="str">
        <f>VLOOKUP(Tabela2[[#This Row],[SIEMA]],Siema2025,3,FALSE)</f>
        <v xml:space="preserve">São Joaquim da Barra </v>
      </c>
      <c r="E349" s="106" t="str">
        <f>VLOOKUP(Tabela2[[#This Row],[SIEMA]],Siema2025,20,FALSE)</f>
        <v>km 368+176</v>
      </c>
      <c r="F349" s="106"/>
      <c r="G349" s="106" t="s">
        <v>8680</v>
      </c>
      <c r="H349" s="106" t="s">
        <v>8681</v>
      </c>
      <c r="I349" s="104" t="s">
        <v>7114</v>
      </c>
      <c r="J349" s="105">
        <f>VLOOKUP(Tabela2[[#This Row],[SIEMA]],Siema2025,2,FALSE)</f>
        <v>45801</v>
      </c>
      <c r="K349" s="105" t="str">
        <f>VLOOKUP(Tabela2[[#This Row],[SIEMA]],Siema2025,16,FALSE)</f>
        <v>Sábado</v>
      </c>
      <c r="L349" s="106" t="str">
        <f>IF(Tabela2[[#This Row],[Data]]="","Sem Informação",VLOOKUP(MONTH(Tabela2[[#This Row],[Data]]),'[1]Validação de dados'!$I$1:$J$13,2,0))</f>
        <v>Maio</v>
      </c>
      <c r="M349" s="104">
        <f>YEAR(Tabela2[[#This Row],[Data]])</f>
        <v>2025</v>
      </c>
      <c r="N349" s="105" t="str">
        <f>VLOOKUP(Tabela2[[#This Row],[SIEMA]],Siema2025,17,FALSE)</f>
        <v>Vespertino</v>
      </c>
      <c r="O349" s="105" t="s">
        <v>162</v>
      </c>
      <c r="P349" s="104" t="str">
        <f>VLOOKUP(Tabela2[[#This Row],[SIEMA]],Siema2025,21,FALSE)</f>
        <v>Ferrovia</v>
      </c>
      <c r="Q349" s="104" t="s">
        <v>7127</v>
      </c>
      <c r="R349" s="104" t="s">
        <v>7127</v>
      </c>
      <c r="S349" s="107" t="s">
        <v>3999</v>
      </c>
      <c r="T349" s="104" t="s">
        <v>8196</v>
      </c>
      <c r="U349" s="104" t="s">
        <v>7121</v>
      </c>
      <c r="V349" s="104"/>
      <c r="W349" s="104"/>
      <c r="X349" s="113"/>
      <c r="Y349" s="109" t="str">
        <f>IF(W349="","", IF(W349="NC","", IF(W349="NE","", IF(W349="NA","",IFERROR(VLOOKUP(W349,Produtos!$A$1:$C$2319,2,FALSE),"Não Cadastrado")))))</f>
        <v/>
      </c>
      <c r="Z349" s="104"/>
      <c r="AA349" s="104"/>
      <c r="AB349" s="104" t="str">
        <f>IF(W349="","",IF(ISNUMBER(W349)=FALSE,"Não se aplica",IFERROR(VLOOKUP(W349,Produtos!$A$1:$C$2319,3,FALSE),"Não Cadastrado")))</f>
        <v/>
      </c>
      <c r="AC349" s="104"/>
      <c r="AD349" s="108"/>
      <c r="AE349" s="107" t="str">
        <f>IF(AC349="","", IF(AC349="NC","", IF(AC349="NE","", IF(AC349="NA","",IFERROR(VLOOKUP(AC349,Produtos!$A$1:$C$2319,2,FALSE),"Não Cadastrado")))))</f>
        <v/>
      </c>
      <c r="AF349" s="104"/>
      <c r="AG349" s="104"/>
      <c r="AH349" s="104" t="str">
        <f>IF(AC349="","",IF(ISNUMBER(AC349)=FALSE,"Não se aplica",IFERROR(VLOOKUP(AC349,Produtos!$A$1:$C$2319,3,FALSE),"Não Cadastrado")))</f>
        <v/>
      </c>
      <c r="AI349" s="104"/>
      <c r="AJ349" s="104" t="str">
        <f>VLOOKUP(Tabela2[[#This Row],[SIEMA]],Siema2025,26,FALSE)</f>
        <v>Descarrilamento seguido da queda da carga</v>
      </c>
      <c r="AK349" s="107" t="s">
        <v>7122</v>
      </c>
      <c r="AL349" s="107"/>
      <c r="AM349" s="107"/>
      <c r="AN349" s="108" t="str">
        <f>VLOOKUP(Tabela2[[#This Row],[SIEMA]],Siema2025,51,FALSE)</f>
        <v/>
      </c>
      <c r="AO349" s="108" t="str">
        <f>VLOOKUP(Tabela2[[#This Row],[SIEMA]],Siema2025,53,FALSE)</f>
        <v/>
      </c>
      <c r="AP349" s="108" t="str">
        <f>VLOOKUP(Tabela2[[#This Row],[SIEMA]],Siema2025,55,FALSE)</f>
        <v/>
      </c>
      <c r="AQ349" s="108" t="str">
        <f>VLOOKUP(Tabela2[[#This Row],[SIEMA]],Siema2025,57,FALSE)</f>
        <v/>
      </c>
      <c r="AR349" s="108" t="str">
        <f>VLOOKUP(Tabela2[[#This Row],[SIEMA]],Siema2025,59,FALSE)</f>
        <v/>
      </c>
      <c r="AS349" s="108" t="str">
        <f>VLOOKUP(Tabela2[[#This Row],[SIEMA]],Siema2025,61,FALSE)</f>
        <v/>
      </c>
      <c r="AT349" s="108" t="str">
        <f>VLOOKUP(Tabela2[[#This Row],[SIEMA]],Siema2025,63,FALSE)</f>
        <v/>
      </c>
      <c r="AU349" s="108" t="str">
        <f>VLOOKUP(Tabela2[[#This Row],[SIEMA]],Siema2025,65,FALSE)</f>
        <v>X</v>
      </c>
      <c r="AV349" s="108" t="str">
        <f>VLOOKUP(Tabela2[[#This Row],[SIEMA]],Siema2025,67,FALSE)</f>
        <v/>
      </c>
      <c r="AW349" s="108" t="str">
        <f>VLOOKUP(Tabela2[[#This Row],[SIEMA]],Siema2025,69,FALSE)</f>
        <v/>
      </c>
      <c r="AX349" s="108" t="str">
        <f>VLOOKUP(Tabela2[[#This Row],[SIEMA]],Siema2025,71,FALSE)</f>
        <v/>
      </c>
      <c r="AY349" s="108" t="str">
        <f>VLOOKUP(Tabela2[[#This Row],[SIEMA]],Siema2025,73,FALSE)</f>
        <v/>
      </c>
      <c r="AZ349" s="108" t="str">
        <f>VLOOKUP(Tabela2[[#This Row],[SIEMA]],Siema2025,75,FALSE)</f>
        <v/>
      </c>
      <c r="BA349" s="108" t="str">
        <f>VLOOKUP(Tabela2[[#This Row],[SIEMA]],Siema2025,77,FALSE)</f>
        <v/>
      </c>
      <c r="BB349" s="108" t="str">
        <f>VLOOKUP(Tabela2[[#This Row],[SIEMA]],Siema2025,79,FALSE)</f>
        <v/>
      </c>
      <c r="BC349" s="108" t="str">
        <f>IF(Tabela2[[#This Row],[Outro(s) ]] = "X", "PREENCHER","NA")</f>
        <v>NA</v>
      </c>
      <c r="BD349" s="108" t="str">
        <f>VLOOKUP(Tabela2[[#This Row],[SIEMA]],Siema2025,82,FALSE)</f>
        <v/>
      </c>
      <c r="BE349" s="108" t="str">
        <f>VLOOKUP(Tabela2[[#This Row],[SIEMA]],Siema2025,81,FALSE)</f>
        <v/>
      </c>
      <c r="BF349" s="110" t="s">
        <v>7176</v>
      </c>
      <c r="BG349" s="110"/>
      <c r="BH349" s="111" t="str">
        <f>VLOOKUP(Tabela2[[#This Row],[SIEMA]],Siema2025,29,FALSE)</f>
        <v/>
      </c>
      <c r="BI349" s="112" t="str">
        <f>VLOOKUP(Tabela2[[#This Row],[SIEMA]],Siema2025,107,FALSE)</f>
        <v>Não</v>
      </c>
      <c r="BJ349" s="107" t="s">
        <v>7099</v>
      </c>
      <c r="BK349" s="104" t="s">
        <v>2696</v>
      </c>
      <c r="BL349" s="140">
        <v>46041</v>
      </c>
      <c r="BM349" s="108">
        <f ca="1">IF(Tabela2[[#This Row],[Data de atendimento do Ibama (considerar o primeiro documento/ação)]]="",_xlfn.DAYS(TODAY(),J349),_xlfn.DAYS(Tabela2[[#This Row],[Data de atendimento do Ibama (considerar o primeiro documento/ação)]],J349))</f>
        <v>240</v>
      </c>
      <c r="BN349" s="108" t="str">
        <f>IF(Tabela2[[#This Row],[Atendido pelo Ibama ("Não" ou "Sim")]]="Não","Preencher", IF(Tabela2[[#This Row],[Atendido pelo Ibama ("Não" ou "Sim")]]="Sim","NA",""))</f>
        <v>NA</v>
      </c>
      <c r="BO349" s="114" t="s">
        <v>7124</v>
      </c>
      <c r="BP349" s="108" t="s">
        <v>7125</v>
      </c>
      <c r="BQ349" s="106" t="s">
        <v>123</v>
      </c>
      <c r="BR349" s="108" t="str">
        <f>IF(Tabela2[[#This Row],[Equipe do Ibama foi a campo? Houve sobrevoo do Poseidon?]] = "Sim", "PREENCHER","NA")</f>
        <v>NA</v>
      </c>
      <c r="BS349" s="108" t="str">
        <f>IF(Tabela2[[#This Row],[Se sim, foi emitida Ordem de Emergência? (informações vinculada à coluna CK)]] = "Sim", "PREENCHER","NA")</f>
        <v>NA</v>
      </c>
      <c r="BT349" s="108" t="s">
        <v>7101</v>
      </c>
      <c r="BU349" s="108" t="s">
        <v>2696</v>
      </c>
      <c r="BV349" s="108" t="s">
        <v>123</v>
      </c>
      <c r="BW349" s="108" t="s">
        <v>123</v>
      </c>
      <c r="BX349" s="106"/>
      <c r="BY349" s="106"/>
      <c r="BZ349" s="104" t="str">
        <f>IF(Tabela2[[#This Row],[Data do documento de encerramento]]="NA","NA",IF(Tabela2[[#This Row],[Data do documento de encerramento]]="","Pendente de conclusão/ encerramento",_xlfn.DAYS(Tabela2[[#This Row],[Data do documento de encerramento]],J349)))</f>
        <v>Pendente de conclusão/ encerramento</v>
      </c>
      <c r="CA349" s="107"/>
      <c r="CB349" s="107"/>
      <c r="CC349" s="133"/>
      <c r="CD349" s="107"/>
      <c r="CE349" s="107"/>
      <c r="CF349" s="107"/>
    </row>
    <row r="350" spans="1:84" ht="60.75">
      <c r="A350" s="182">
        <v>202552661207</v>
      </c>
      <c r="B350" s="118" t="s">
        <v>8682</v>
      </c>
      <c r="C350" s="108" t="s">
        <v>672</v>
      </c>
      <c r="D350" s="106" t="s">
        <v>637</v>
      </c>
      <c r="E350" s="106" t="s">
        <v>7270</v>
      </c>
      <c r="F350" s="106"/>
      <c r="G350" s="106" t="s">
        <v>8683</v>
      </c>
      <c r="H350" s="106" t="s">
        <v>8684</v>
      </c>
      <c r="I350" s="104" t="str">
        <f>VLOOKUP(Tabela2[[#This Row],[SIEMA]],Siema2025,19,FALSE)</f>
        <v>Santos</v>
      </c>
      <c r="J350" s="105">
        <f>VLOOKUP(Tabela2[[#This Row],[SIEMA]],Siema2025,2,FALSE)</f>
        <v>45801</v>
      </c>
      <c r="K350" s="105" t="str">
        <f>VLOOKUP(Tabela2[[#This Row],[SIEMA]],Siema2025,16,FALSE)</f>
        <v>Sábado</v>
      </c>
      <c r="L350" s="106" t="str">
        <f>IF(Tabela2[[#This Row],[Data]]="","Sem Informação",VLOOKUP(MONTH(Tabela2[[#This Row],[Data]]),'[1]Validação de dados'!$I$1:$J$13,2,0))</f>
        <v>Maio</v>
      </c>
      <c r="M350" s="104">
        <f>YEAR(Tabela2[[#This Row],[Data]])</f>
        <v>2025</v>
      </c>
      <c r="N350" s="105" t="str">
        <f>VLOOKUP(Tabela2[[#This Row],[SIEMA]],Siema2025,17,FALSE)</f>
        <v>Noturno</v>
      </c>
      <c r="O350" s="105" t="s">
        <v>111</v>
      </c>
      <c r="P350" s="104" t="str">
        <f>VLOOKUP(Tabela2[[#This Row],[SIEMA]],Siema2025,21,FALSE)</f>
        <v>Poço 7-BUZ-18-RJS, associado a plataforma P-76</v>
      </c>
      <c r="Q350" s="104" t="s">
        <v>7094</v>
      </c>
      <c r="R350" s="104" t="s">
        <v>7232</v>
      </c>
      <c r="S350" s="107" t="s">
        <v>7233</v>
      </c>
      <c r="T350" s="104">
        <v>0.6</v>
      </c>
      <c r="U350" s="104" t="s">
        <v>7111</v>
      </c>
      <c r="V350" s="104" t="str">
        <f>IF(Q350="","",IF(ISNUMBER(Q350)=FALSE,"Não se aplica",IFERROR(VLOOKUP(Q350,Produtos!$A$1:$C$2319,3,FALSE),"Não Cadastrado")))</f>
        <v>Não se aplica</v>
      </c>
      <c r="W350" s="104"/>
      <c r="X350" s="113"/>
      <c r="Y350" s="109" t="str">
        <f>IF(W350="","", IF(W350="NC","", IF(W350="NE","", IF(W350="NA","",IFERROR(VLOOKUP(W350,Produtos!$A$1:$C$2319,2,FALSE),"Não Cadastrado")))))</f>
        <v/>
      </c>
      <c r="Z350" s="104"/>
      <c r="AA350" s="104"/>
      <c r="AB350" s="104" t="str">
        <f>IF(W350="","",IF(ISNUMBER(W350)=FALSE,"Não se aplica",IFERROR(VLOOKUP(W350,Produtos!$A$1:$C$2319,3,FALSE),"Não Cadastrado")))</f>
        <v/>
      </c>
      <c r="AC350" s="104"/>
      <c r="AD350" s="108"/>
      <c r="AE350" s="107" t="str">
        <f>IF(AC350="","", IF(AC350="NC","", IF(AC350="NE","", IF(AC350="NA","",IFERROR(VLOOKUP(AC350,Produtos!$A$1:$C$2319,2,FALSE),"Não Cadastrado")))))</f>
        <v/>
      </c>
      <c r="AF350" s="104"/>
      <c r="AG350" s="104"/>
      <c r="AH350" s="104" t="str">
        <f>IF(AC350="","",IF(ISNUMBER(AC350)=FALSE,"Não se aplica",IFERROR(VLOOKUP(AC350,Produtos!$A$1:$C$2319,3,FALSE),"Não Cadastrado")))</f>
        <v/>
      </c>
      <c r="AI350" s="104"/>
      <c r="AJ350" s="104" t="str">
        <f>VLOOKUP(Tabela2[[#This Row],[SIEMA]],Siema2025,26,FALSE)</f>
        <v>em investigação</v>
      </c>
      <c r="AK350" s="107" t="s">
        <v>7234</v>
      </c>
      <c r="AL350" s="107"/>
      <c r="AM350" s="107"/>
      <c r="AN350" s="108" t="str">
        <f>VLOOKUP(Tabela2[[#This Row],[SIEMA]],Siema2025,51,FALSE)</f>
        <v/>
      </c>
      <c r="AO350" s="108" t="str">
        <f>VLOOKUP(Tabela2[[#This Row],[SIEMA]],Siema2025,53,FALSE)</f>
        <v/>
      </c>
      <c r="AP350" s="108" t="str">
        <f>VLOOKUP(Tabela2[[#This Row],[SIEMA]],Siema2025,55,FALSE)</f>
        <v/>
      </c>
      <c r="AQ350" s="108" t="str">
        <f>VLOOKUP(Tabela2[[#This Row],[SIEMA]],Siema2025,57,FALSE)</f>
        <v/>
      </c>
      <c r="AR350" s="108" t="str">
        <f>VLOOKUP(Tabela2[[#This Row],[SIEMA]],Siema2025,59,FALSE)</f>
        <v/>
      </c>
      <c r="AS350" s="108" t="str">
        <f>VLOOKUP(Tabela2[[#This Row],[SIEMA]],Siema2025,61,FALSE)</f>
        <v>X</v>
      </c>
      <c r="AT350" s="108" t="str">
        <f>VLOOKUP(Tabela2[[#This Row],[SIEMA]],Siema2025,63,FALSE)</f>
        <v/>
      </c>
      <c r="AU350" s="108" t="str">
        <f>VLOOKUP(Tabela2[[#This Row],[SIEMA]],Siema2025,65,FALSE)</f>
        <v/>
      </c>
      <c r="AV350" s="108" t="str">
        <f>VLOOKUP(Tabela2[[#This Row],[SIEMA]],Siema2025,67,FALSE)</f>
        <v/>
      </c>
      <c r="AW350" s="108" t="str">
        <f>VLOOKUP(Tabela2[[#This Row],[SIEMA]],Siema2025,69,FALSE)</f>
        <v/>
      </c>
      <c r="AX350" s="108" t="str">
        <f>VLOOKUP(Tabela2[[#This Row],[SIEMA]],Siema2025,71,FALSE)</f>
        <v/>
      </c>
      <c r="AY350" s="108" t="str">
        <f>VLOOKUP(Tabela2[[#This Row],[SIEMA]],Siema2025,73,FALSE)</f>
        <v/>
      </c>
      <c r="AZ350" s="108" t="str">
        <f>VLOOKUP(Tabela2[[#This Row],[SIEMA]],Siema2025,75,FALSE)</f>
        <v/>
      </c>
      <c r="BA350" s="108" t="str">
        <f>VLOOKUP(Tabela2[[#This Row],[SIEMA]],Siema2025,77,FALSE)</f>
        <v/>
      </c>
      <c r="BB350" s="108" t="str">
        <f>VLOOKUP(Tabela2[[#This Row],[SIEMA]],Siema2025,79,FALSE)</f>
        <v/>
      </c>
      <c r="BC350" s="108" t="str">
        <f>IF(Tabela2[[#This Row],[Outro(s) ]] = "X", "PREENCHER","NA")</f>
        <v>NA</v>
      </c>
      <c r="BD350" s="108" t="str">
        <f>VLOOKUP(Tabela2[[#This Row],[SIEMA]],Siema2025,82,FALSE)</f>
        <v/>
      </c>
      <c r="BE350" s="108" t="str">
        <f>VLOOKUP(Tabela2[[#This Row],[SIEMA]],Siema2025,81,FALSE)</f>
        <v/>
      </c>
      <c r="BF350" s="110" t="str">
        <f>VLOOKUP(Tabela2[[#This Row],[SIEMA]],Siema2025,28,FALSE)</f>
        <v>Petrobras</v>
      </c>
      <c r="BG350" s="110"/>
      <c r="BH350" s="111">
        <v>33000167000101</v>
      </c>
      <c r="BI350" s="112" t="str">
        <f>VLOOKUP(Tabela2[[#This Row],[SIEMA]],Siema2025,107,FALSE)</f>
        <v>Não</v>
      </c>
      <c r="BJ350" s="107" t="s">
        <v>7099</v>
      </c>
      <c r="BK350" s="104" t="s">
        <v>2696</v>
      </c>
      <c r="BL350" s="140">
        <v>45805</v>
      </c>
      <c r="BM350" s="108">
        <f ca="1">IF(Tabela2[[#This Row],[Data de atendimento do Ibama (considerar o primeiro documento/ação)]]="",_xlfn.DAYS(TODAY(),J350),_xlfn.DAYS(Tabela2[[#This Row],[Data de atendimento do Ibama (considerar o primeiro documento/ação)]],J350))</f>
        <v>4</v>
      </c>
      <c r="BN350" s="108" t="str">
        <f>IF(Tabela2[[#This Row],[Atendido pelo Ibama ("Não" ou "Sim")]]="Não","Preencher", IF(Tabela2[[#This Row],[Atendido pelo Ibama ("Não" ou "Sim")]]="Sim","NA",""))</f>
        <v>NA</v>
      </c>
      <c r="BO350" s="114" t="s">
        <v>7100</v>
      </c>
      <c r="BP350" s="108" t="str">
        <f>IF(Tabela2[[#This Row],[Forma de atendimento (primeiro documento/ação)]]= "Outros (especificar)", "PREENCHER","NA")</f>
        <v>NA</v>
      </c>
      <c r="BQ350" s="106" t="s">
        <v>123</v>
      </c>
      <c r="BR350" s="108" t="str">
        <f>IF(Tabela2[[#This Row],[Equipe do Ibama foi a campo? Houve sobrevoo do Poseidon?]] = "Sim", "PREENCHER","NA")</f>
        <v>NA</v>
      </c>
      <c r="BS350" s="108" t="str">
        <f>IF(Tabela2[[#This Row],[Se sim, foi emitida Ordem de Emergência? (informações vinculada à coluna CK)]] = "Sim", "PREENCHER","NA")</f>
        <v>NA</v>
      </c>
      <c r="BT350" s="108" t="s">
        <v>7101</v>
      </c>
      <c r="BU350" s="108" t="s">
        <v>2696</v>
      </c>
      <c r="BV350" s="108" t="s">
        <v>123</v>
      </c>
      <c r="BW350" s="108" t="s">
        <v>2696</v>
      </c>
      <c r="BX350" s="106" t="s">
        <v>7102</v>
      </c>
      <c r="BY350" s="140">
        <v>46183</v>
      </c>
      <c r="BZ350" s="104">
        <f>IF(Tabela2[[#This Row],[Data do documento de encerramento]]="NA","NA",IF(Tabela2[[#This Row],[Data do documento de encerramento]]="","Pendente de conclusão/ encerramento",_xlfn.DAYS(Tabela2[[#This Row],[Data do documento de encerramento]],J350)))</f>
        <v>382</v>
      </c>
      <c r="CA350" s="131"/>
      <c r="CB350" s="107" t="s">
        <v>7158</v>
      </c>
      <c r="CC350" s="206" t="s">
        <v>7576</v>
      </c>
      <c r="CD350" s="253" t="s">
        <v>7237</v>
      </c>
      <c r="CE350" s="107" t="s">
        <v>2696</v>
      </c>
      <c r="CF350" s="107" t="s">
        <v>7105</v>
      </c>
    </row>
    <row r="351" spans="1:84" ht="76.5">
      <c r="A351" s="182">
        <v>202552775646</v>
      </c>
      <c r="B351" s="118" t="s">
        <v>8685</v>
      </c>
      <c r="C351" s="108" t="s">
        <v>672</v>
      </c>
      <c r="D351" s="106" t="s">
        <v>637</v>
      </c>
      <c r="E351" s="106" t="s">
        <v>8686</v>
      </c>
      <c r="F351" s="106"/>
      <c r="G351" s="106" t="s">
        <v>8687</v>
      </c>
      <c r="H351" s="106" t="s">
        <v>8688</v>
      </c>
      <c r="I351" s="104" t="str">
        <f>VLOOKUP(Tabela2[[#This Row],[SIEMA]],Siema2025,19,FALSE)</f>
        <v>Santos</v>
      </c>
      <c r="J351" s="105">
        <f>VLOOKUP(Tabela2[[#This Row],[SIEMA]],Siema2025,2,FALSE)</f>
        <v>45803</v>
      </c>
      <c r="K351" s="105" t="str">
        <f>VLOOKUP(Tabela2[[#This Row],[SIEMA]],Siema2025,16,FALSE)</f>
        <v>Segunda</v>
      </c>
      <c r="L351" s="106" t="str">
        <f>IF(Tabela2[[#This Row],[Data]]="","Sem Informação",VLOOKUP(MONTH(Tabela2[[#This Row],[Data]]),'[1]Validação de dados'!$I$1:$J$13,2,0))</f>
        <v>Maio</v>
      </c>
      <c r="M351" s="104">
        <f>YEAR(Tabela2[[#This Row],[Data]])</f>
        <v>2025</v>
      </c>
      <c r="N351" s="105" t="str">
        <f>VLOOKUP(Tabela2[[#This Row],[SIEMA]],Siema2025,17,FALSE)</f>
        <v>Matutino</v>
      </c>
      <c r="O351" s="105" t="str">
        <f>VLOOKUP(Tabela2[[#This Row],[SIEMA]],Siema2025,5,FALSE)</f>
        <v>Plataforma</v>
      </c>
      <c r="P351" s="104" t="str">
        <f>VLOOKUP(Tabela2[[#This Row],[SIEMA]],Siema2025,21,FALSE)</f>
        <v>FPSO ALEXANDRE DE GUSMÃO</v>
      </c>
      <c r="Q351" s="104" t="s">
        <v>7418</v>
      </c>
      <c r="R351" s="104" t="s">
        <v>8385</v>
      </c>
      <c r="S351" s="107" t="s">
        <v>8689</v>
      </c>
      <c r="T351" s="104">
        <v>7.6E-3</v>
      </c>
      <c r="U351" s="104" t="s">
        <v>7111</v>
      </c>
      <c r="V351" s="104" t="s">
        <v>637</v>
      </c>
      <c r="W351" s="104"/>
      <c r="X351" s="113"/>
      <c r="Y351" s="109" t="str">
        <f>IF(W351="","", IF(W351="NC","", IF(W351="NE","", IF(W351="NA","",IFERROR(VLOOKUP(W351,Produtos!$A$1:$C$2319,2,FALSE),"Não Cadastrado")))))</f>
        <v/>
      </c>
      <c r="Z351" s="104"/>
      <c r="AA351" s="104"/>
      <c r="AB351" s="104" t="str">
        <f>IF(W351="","",IF(ISNUMBER(W351)=FALSE,"Não se aplica",IFERROR(VLOOKUP(W351,Produtos!$A$1:$C$2319,3,FALSE),"Não Cadastrado")))</f>
        <v/>
      </c>
      <c r="AC351" s="104"/>
      <c r="AD351" s="108"/>
      <c r="AE351" s="107" t="str">
        <f>IF(AC351="","", IF(AC351="NC","", IF(AC351="NE","", IF(AC351="NA","",IFERROR(VLOOKUP(AC351,Produtos!$A$1:$C$2319,2,FALSE),"Não Cadastrado")))))</f>
        <v/>
      </c>
      <c r="AF351" s="104"/>
      <c r="AG351" s="104"/>
      <c r="AH351" s="104" t="str">
        <f>IF(AC351="","",IF(ISNUMBER(AC351)=FALSE,"Não se aplica",IFERROR(VLOOKUP(AC351,Produtos!$A$1:$C$2319,3,FALSE),"Não Cadastrado")))</f>
        <v/>
      </c>
      <c r="AI351" s="104"/>
      <c r="AJ351" s="104" t="str">
        <f>VLOOKUP(Tabela2[[#This Row],[SIEMA]],Siema2025,26,FALSE)</f>
        <v>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v>
      </c>
      <c r="AK351" s="107" t="s">
        <v>7290</v>
      </c>
      <c r="AL351" s="107"/>
      <c r="AM351" s="107"/>
      <c r="AN351" s="108" t="str">
        <f>VLOOKUP(Tabela2[[#This Row],[SIEMA]],Siema2025,51,FALSE)</f>
        <v/>
      </c>
      <c r="AO351" s="108" t="str">
        <f>VLOOKUP(Tabela2[[#This Row],[SIEMA]],Siema2025,53,FALSE)</f>
        <v/>
      </c>
      <c r="AP351" s="108" t="str">
        <f>VLOOKUP(Tabela2[[#This Row],[SIEMA]],Siema2025,55,FALSE)</f>
        <v/>
      </c>
      <c r="AQ351" s="108" t="str">
        <f>VLOOKUP(Tabela2[[#This Row],[SIEMA]],Siema2025,57,FALSE)</f>
        <v/>
      </c>
      <c r="AR351" s="108" t="str">
        <f>VLOOKUP(Tabela2[[#This Row],[SIEMA]],Siema2025,59,FALSE)</f>
        <v/>
      </c>
      <c r="AS351" s="108" t="str">
        <f>VLOOKUP(Tabela2[[#This Row],[SIEMA]],Siema2025,61,FALSE)</f>
        <v>X</v>
      </c>
      <c r="AT351" s="108" t="str">
        <f>VLOOKUP(Tabela2[[#This Row],[SIEMA]],Siema2025,63,FALSE)</f>
        <v/>
      </c>
      <c r="AU351" s="108" t="str">
        <f>VLOOKUP(Tabela2[[#This Row],[SIEMA]],Siema2025,65,FALSE)</f>
        <v/>
      </c>
      <c r="AV351" s="108" t="str">
        <f>VLOOKUP(Tabela2[[#This Row],[SIEMA]],Siema2025,67,FALSE)</f>
        <v/>
      </c>
      <c r="AW351" s="108" t="str">
        <f>VLOOKUP(Tabela2[[#This Row],[SIEMA]],Siema2025,69,FALSE)</f>
        <v/>
      </c>
      <c r="AX351" s="108" t="str">
        <f>VLOOKUP(Tabela2[[#This Row],[SIEMA]],Siema2025,71,FALSE)</f>
        <v/>
      </c>
      <c r="AY351" s="108" t="str">
        <f>VLOOKUP(Tabela2[[#This Row],[SIEMA]],Siema2025,73,FALSE)</f>
        <v/>
      </c>
      <c r="AZ351" s="108" t="str">
        <f>VLOOKUP(Tabela2[[#This Row],[SIEMA]],Siema2025,75,FALSE)</f>
        <v/>
      </c>
      <c r="BA351" s="108" t="str">
        <f>VLOOKUP(Tabela2[[#This Row],[SIEMA]],Siema2025,77,FALSE)</f>
        <v/>
      </c>
      <c r="BB351" s="108" t="str">
        <f>VLOOKUP(Tabela2[[#This Row],[SIEMA]],Siema2025,79,FALSE)</f>
        <v/>
      </c>
      <c r="BC351" s="108" t="str">
        <f>IF(Tabela2[[#This Row],[Outro(s) ]] = "X", "PREENCHER","NA")</f>
        <v>NA</v>
      </c>
      <c r="BD351" s="108" t="str">
        <f>VLOOKUP(Tabela2[[#This Row],[SIEMA]],Siema2025,82,FALSE)</f>
        <v/>
      </c>
      <c r="BE351" s="108" t="str">
        <f>VLOOKUP(Tabela2[[#This Row],[SIEMA]],Siema2025,81,FALSE)</f>
        <v/>
      </c>
      <c r="BF351" s="110" t="str">
        <f>VLOOKUP(Tabela2[[#This Row],[SIEMA]],Siema2025,28,FALSE)</f>
        <v>Petrobras</v>
      </c>
      <c r="BG351" s="110"/>
      <c r="BH351" s="111">
        <v>33000167000101</v>
      </c>
      <c r="BI351" s="112" t="str">
        <f>VLOOKUP(Tabela2[[#This Row],[SIEMA]],Siema2025,107,FALSE)</f>
        <v>Não</v>
      </c>
      <c r="BJ351" s="107" t="s">
        <v>7099</v>
      </c>
      <c r="BK351" s="104" t="s">
        <v>2696</v>
      </c>
      <c r="BL351" s="140">
        <v>45811</v>
      </c>
      <c r="BM351" s="108">
        <f ca="1">IF(Tabela2[[#This Row],[Data de atendimento do Ibama (considerar o primeiro documento/ação)]]="",_xlfn.DAYS(TODAY(),J351),_xlfn.DAYS(Tabela2[[#This Row],[Data de atendimento do Ibama (considerar o primeiro documento/ação)]],J351))</f>
        <v>8</v>
      </c>
      <c r="BN351" s="108" t="str">
        <f>IF(Tabela2[[#This Row],[Atendido pelo Ibama ("Não" ou "Sim")]]="Não","Preencher", IF(Tabela2[[#This Row],[Atendido pelo Ibama ("Não" ou "Sim")]]="Sim","NA",""))</f>
        <v>NA</v>
      </c>
      <c r="BO351" s="114" t="s">
        <v>7100</v>
      </c>
      <c r="BP351" s="108" t="str">
        <f>IF(Tabela2[[#This Row],[Forma de atendimento (primeiro documento/ação)]]= "Outros (especificar)", "PREENCHER","NA")</f>
        <v>NA</v>
      </c>
      <c r="BQ351" s="106" t="s">
        <v>123</v>
      </c>
      <c r="BR351" s="108" t="str">
        <f>IF(Tabela2[[#This Row],[Equipe do Ibama foi a campo? Houve sobrevoo do Poseidon?]] = "Sim", "PREENCHER","NA")</f>
        <v>NA</v>
      </c>
      <c r="BS351" s="108" t="str">
        <f>IF(Tabela2[[#This Row],[Se sim, foi emitida Ordem de Emergência? (informações vinculada à coluna CK)]] = "Sim", "PREENCHER","NA")</f>
        <v>NA</v>
      </c>
      <c r="BT351" s="108" t="s">
        <v>7101</v>
      </c>
      <c r="BU351" s="108" t="s">
        <v>123</v>
      </c>
      <c r="BV351" s="108" t="s">
        <v>123</v>
      </c>
      <c r="BW351" s="108" t="s">
        <v>123</v>
      </c>
      <c r="BX351" s="106" t="s">
        <v>7127</v>
      </c>
      <c r="BY351" s="106"/>
      <c r="BZ351" s="104" t="str">
        <f>IF(Tabela2[[#This Row],[Data do documento de encerramento]]="NA","NA",IF(Tabela2[[#This Row],[Data do documento de encerramento]]="","Pendente de conclusão/ encerramento",_xlfn.DAYS(Tabela2[[#This Row],[Data do documento de encerramento]],J351)))</f>
        <v>Pendente de conclusão/ encerramento</v>
      </c>
      <c r="CA351" s="107"/>
      <c r="CB351" s="107" t="s">
        <v>7158</v>
      </c>
      <c r="CC351" s="128" t="s">
        <v>7197</v>
      </c>
      <c r="CD351" s="107" t="s">
        <v>123</v>
      </c>
      <c r="CE351" s="107" t="s">
        <v>123</v>
      </c>
      <c r="CF351" s="107" t="s">
        <v>7105</v>
      </c>
    </row>
    <row r="352" spans="1:84" ht="60.75" hidden="1">
      <c r="A352" s="169">
        <v>202552836022</v>
      </c>
      <c r="B352" s="170" t="s">
        <v>8690</v>
      </c>
      <c r="C352" s="108" t="str">
        <f>VLOOKUP(Tabela2[[#This Row],[SIEMA]],Siema2025,4,FALSE)</f>
        <v xml:space="preserve"> MT</v>
      </c>
      <c r="D352" s="106" t="str">
        <f>VLOOKUP(Tabela2[[#This Row],[SIEMA]],Siema2025,3,FALSE)</f>
        <v xml:space="preserve">Alto Taquari </v>
      </c>
      <c r="E352" s="106" t="str">
        <f>VLOOKUP(Tabela2[[#This Row],[SIEMA]],Siema2025,20,FALSE)</f>
        <v>KM 399+200</v>
      </c>
      <c r="F352" s="106"/>
      <c r="G352" s="106" t="s">
        <v>8691</v>
      </c>
      <c r="H352" s="106" t="s">
        <v>8692</v>
      </c>
      <c r="I352" s="104" t="s">
        <v>7114</v>
      </c>
      <c r="J352" s="105">
        <f>VLOOKUP(Tabela2[[#This Row],[SIEMA]],Siema2025,2,FALSE)</f>
        <v>45805</v>
      </c>
      <c r="K352" s="105" t="str">
        <f>VLOOKUP(Tabela2[[#This Row],[SIEMA]],Siema2025,16,FALSE)</f>
        <v>Quarta</v>
      </c>
      <c r="L352" s="106" t="str">
        <f>IF(Tabela2[[#This Row],[Data]]="","Sem Informação",VLOOKUP(MONTH(Tabela2[[#This Row],[Data]]),'[1]Validação de dados'!$I$1:$J$13,2,0))</f>
        <v>Maio</v>
      </c>
      <c r="M352" s="104">
        <f>YEAR(Tabela2[[#This Row],[Data]])</f>
        <v>2025</v>
      </c>
      <c r="N352" s="105" t="str">
        <f>VLOOKUP(Tabela2[[#This Row],[SIEMA]],Siema2025,17,FALSE)</f>
        <v>Madrugada</v>
      </c>
      <c r="O352" s="105" t="str">
        <f>VLOOKUP(Tabela2[[#This Row],[SIEMA]],Siema2025,5,FALSE)</f>
        <v>Ferrovia</v>
      </c>
      <c r="P352" s="104" t="str">
        <f>VLOOKUP(Tabela2[[#This Row],[SIEMA]],Siema2025,21,FALSE)</f>
        <v/>
      </c>
      <c r="Q352" s="104" t="s">
        <v>7127</v>
      </c>
      <c r="R352" s="104" t="s">
        <v>8693</v>
      </c>
      <c r="S352" s="107" t="s">
        <v>8196</v>
      </c>
      <c r="T352" s="104">
        <v>100</v>
      </c>
      <c r="U352" s="104" t="s">
        <v>7121</v>
      </c>
      <c r="V352" s="104"/>
      <c r="W352" s="104" t="str">
        <f>VLOOKUP(Tabela2[[#This Row],[SIEMA]],Siema2025,10,FALSE)</f>
        <v/>
      </c>
      <c r="X352" s="113"/>
      <c r="Y352" s="109" t="str">
        <f>IF(W352="","", IF(W352="NC","", IF(W352="NE","", IF(W352="NA","",IFERROR(VLOOKUP(W352,Produtos!$A$1:$C$2319,2,FALSE),"Não Cadastrado")))))</f>
        <v/>
      </c>
      <c r="Z352" s="104" t="str">
        <f>VLOOKUP(Tabela2[[#This Row],[SIEMA]],Siema2025,11,FALSE)</f>
        <v xml:space="preserve"> </v>
      </c>
      <c r="AA352" s="104" t="str">
        <f>VLOOKUP(Tabela2[[#This Row],[SIEMA]],Siema2025,12,FALSE)</f>
        <v xml:space="preserve"> </v>
      </c>
      <c r="AB352" s="104" t="str">
        <f>IF(W352="","",IF(ISNUMBER(W352)=FALSE,"Não se aplica",IFERROR(VLOOKUP(W352,Produtos!$A$1:$C$2319,3,FALSE),"Não Cadastrado")))</f>
        <v/>
      </c>
      <c r="AC352" s="104"/>
      <c r="AD352" s="108"/>
      <c r="AE352" s="107" t="str">
        <f>IF(AC352="","", IF(AC352="NC","", IF(AC352="NE","", IF(AC352="NA","",IFERROR(VLOOKUP(AC352,Produtos!$A$1:$C$2319,2,FALSE),"Não Cadastrado")))))</f>
        <v/>
      </c>
      <c r="AF352" s="104"/>
      <c r="AG352" s="104"/>
      <c r="AH352" s="104" t="str">
        <f>IF(AC352="","",IF(ISNUMBER(AC352)=FALSE,"Não se aplica",IFERROR(VLOOKUP(AC352,Produtos!$A$1:$C$2319,3,FALSE),"Não Cadastrado")))</f>
        <v/>
      </c>
      <c r="AI352" s="104"/>
      <c r="AJ352" s="104" t="str">
        <f>VLOOKUP(Tabela2[[#This Row],[SIEMA]],Siema2025,26,FALSE)</f>
        <v>Em investigação</v>
      </c>
      <c r="AK352" s="107" t="s">
        <v>7112</v>
      </c>
      <c r="AL352" s="107"/>
      <c r="AM352" s="107"/>
      <c r="AN352" s="108" t="str">
        <f>VLOOKUP(Tabela2[[#This Row],[SIEMA]],Siema2025,51,FALSE)</f>
        <v/>
      </c>
      <c r="AO352" s="108" t="str">
        <f>VLOOKUP(Tabela2[[#This Row],[SIEMA]],Siema2025,53,FALSE)</f>
        <v/>
      </c>
      <c r="AP352" s="108" t="str">
        <f>VLOOKUP(Tabela2[[#This Row],[SIEMA]],Siema2025,55,FALSE)</f>
        <v/>
      </c>
      <c r="AQ352" s="108" t="str">
        <f>VLOOKUP(Tabela2[[#This Row],[SIEMA]],Siema2025,57,FALSE)</f>
        <v/>
      </c>
      <c r="AR352" s="108" t="str">
        <f>VLOOKUP(Tabela2[[#This Row],[SIEMA]],Siema2025,59,FALSE)</f>
        <v/>
      </c>
      <c r="AS352" s="108" t="str">
        <f>VLOOKUP(Tabela2[[#This Row],[SIEMA]],Siema2025,61,FALSE)</f>
        <v/>
      </c>
      <c r="AT352" s="108" t="str">
        <f>VLOOKUP(Tabela2[[#This Row],[SIEMA]],Siema2025,63,FALSE)</f>
        <v/>
      </c>
      <c r="AU352" s="108" t="str">
        <f>VLOOKUP(Tabela2[[#This Row],[SIEMA]],Siema2025,65,FALSE)</f>
        <v>X</v>
      </c>
      <c r="AV352" s="108" t="str">
        <f>VLOOKUP(Tabela2[[#This Row],[SIEMA]],Siema2025,67,FALSE)</f>
        <v/>
      </c>
      <c r="AW352" s="108" t="str">
        <f>VLOOKUP(Tabela2[[#This Row],[SIEMA]],Siema2025,69,FALSE)</f>
        <v/>
      </c>
      <c r="AX352" s="108" t="str">
        <f>VLOOKUP(Tabela2[[#This Row],[SIEMA]],Siema2025,71,FALSE)</f>
        <v/>
      </c>
      <c r="AY352" s="108" t="str">
        <f>VLOOKUP(Tabela2[[#This Row],[SIEMA]],Siema2025,73,FALSE)</f>
        <v/>
      </c>
      <c r="AZ352" s="108" t="str">
        <f>VLOOKUP(Tabela2[[#This Row],[SIEMA]],Siema2025,75,FALSE)</f>
        <v/>
      </c>
      <c r="BA352" s="108" t="str">
        <f>VLOOKUP(Tabela2[[#This Row],[SIEMA]],Siema2025,77,FALSE)</f>
        <v/>
      </c>
      <c r="BB352" s="108" t="str">
        <f>VLOOKUP(Tabela2[[#This Row],[SIEMA]],Siema2025,79,FALSE)</f>
        <v/>
      </c>
      <c r="BC352" s="108" t="str">
        <f>IF(Tabela2[[#This Row],[Outro(s) ]] = "X", "PREENCHER","NA")</f>
        <v>NA</v>
      </c>
      <c r="BD352" s="108" t="str">
        <f>VLOOKUP(Tabela2[[#This Row],[SIEMA]],Siema2025,82,FALSE)</f>
        <v/>
      </c>
      <c r="BE352" s="108" t="str">
        <f>VLOOKUP(Tabela2[[#This Row],[SIEMA]],Siema2025,81,FALSE)</f>
        <v/>
      </c>
      <c r="BF352" s="110" t="s">
        <v>3066</v>
      </c>
      <c r="BG352" s="110" t="s">
        <v>8694</v>
      </c>
      <c r="BH352" s="111" t="str">
        <f>VLOOKUP(Tabela2[[#This Row],[SIEMA]],Siema2025,29,FALSE)</f>
        <v>03856535144</v>
      </c>
      <c r="BI352" s="112" t="str">
        <f>VLOOKUP(Tabela2[[#This Row],[SIEMA]],Siema2025,107,FALSE)</f>
        <v>Não</v>
      </c>
      <c r="BJ352" s="107" t="s">
        <v>7099</v>
      </c>
      <c r="BK352" s="104" t="s">
        <v>2696</v>
      </c>
      <c r="BL352" s="140">
        <v>45814</v>
      </c>
      <c r="BM352" s="108">
        <f ca="1">IF(Tabela2[[#This Row],[Data de atendimento do Ibama (considerar o primeiro documento/ação)]]="",_xlfn.DAYS(TODAY(),J352),_xlfn.DAYS(Tabela2[[#This Row],[Data de atendimento do Ibama (considerar o primeiro documento/ação)]],J352))</f>
        <v>9</v>
      </c>
      <c r="BN352" s="108" t="str">
        <f>IF(Tabela2[[#This Row],[Atendido pelo Ibama ("Não" ou "Sim")]]="Não","Preencher", IF(Tabela2[[#This Row],[Atendido pelo Ibama ("Não" ou "Sim")]]="Sim","NA",""))</f>
        <v>NA</v>
      </c>
      <c r="BO352" s="114" t="s">
        <v>7124</v>
      </c>
      <c r="BP352" s="108" t="s">
        <v>8695</v>
      </c>
      <c r="BQ352" s="106" t="s">
        <v>2696</v>
      </c>
      <c r="BR352" s="108" t="s">
        <v>2696</v>
      </c>
      <c r="BS352" s="108" t="s">
        <v>123</v>
      </c>
      <c r="BT352" s="108" t="s">
        <v>7101</v>
      </c>
      <c r="BU352" s="108" t="s">
        <v>123</v>
      </c>
      <c r="BV352" s="108" t="s">
        <v>123</v>
      </c>
      <c r="BW352" s="108" t="s">
        <v>123</v>
      </c>
      <c r="BX352" s="106"/>
      <c r="BY352" s="106"/>
      <c r="BZ352" s="104" t="str">
        <f>IF(Tabela2[[#This Row],[Data do documento de encerramento]]="NA","NA",IF(Tabela2[[#This Row],[Data do documento de encerramento]]="","Pendente de conclusão/ encerramento",_xlfn.DAYS(Tabela2[[#This Row],[Data do documento de encerramento]],J352)))</f>
        <v>Pendente de conclusão/ encerramento</v>
      </c>
      <c r="CA352" s="104" t="s">
        <v>8696</v>
      </c>
      <c r="CB352" s="107"/>
      <c r="CC352" s="129"/>
      <c r="CD352" s="107"/>
      <c r="CE352" s="107"/>
      <c r="CF352" s="107"/>
    </row>
    <row r="353" spans="1:84" ht="76.5">
      <c r="A353" s="169">
        <v>202552964821</v>
      </c>
      <c r="B353" s="170" t="s">
        <v>8697</v>
      </c>
      <c r="C353" s="108" t="s">
        <v>7135</v>
      </c>
      <c r="D353" s="106" t="s">
        <v>637</v>
      </c>
      <c r="E353" s="151" t="s">
        <v>8698</v>
      </c>
      <c r="F353" s="106"/>
      <c r="G353" s="106" t="s">
        <v>8699</v>
      </c>
      <c r="H353" t="s">
        <v>8700</v>
      </c>
      <c r="I353" s="104" t="str">
        <f>VLOOKUP(Tabela2[[#This Row],[SIEMA]],Siema2025,19,FALSE)</f>
        <v>Campos</v>
      </c>
      <c r="J353" s="105">
        <f>VLOOKUP(Tabela2[[#This Row],[SIEMA]],Siema2025,2,FALSE)</f>
        <v>45805</v>
      </c>
      <c r="K353" s="105" t="str">
        <f>VLOOKUP(Tabela2[[#This Row],[SIEMA]],Siema2025,16,FALSE)</f>
        <v>Quarta</v>
      </c>
      <c r="L353" s="106" t="str">
        <f>IF(Tabela2[[#This Row],[Data]]="","Sem Informação",VLOOKUP(MONTH(Tabela2[[#This Row],[Data]]),'[1]Validação de dados'!$I$1:$J$13,2,0))</f>
        <v>Maio</v>
      </c>
      <c r="M353" s="104">
        <f>YEAR(Tabela2[[#This Row],[Data]])</f>
        <v>2025</v>
      </c>
      <c r="N353" s="105" t="str">
        <f>VLOOKUP(Tabela2[[#This Row],[SIEMA]],Siema2025,17,FALSE)</f>
        <v>Matutino</v>
      </c>
      <c r="O353" s="105" t="str">
        <f>VLOOKUP(Tabela2[[#This Row],[SIEMA]],Siema2025,5,FALSE)</f>
        <v>Plataforma</v>
      </c>
      <c r="P353" s="104" t="str">
        <f>VLOOKUP(Tabela2[[#This Row],[SIEMA]],Siema2025,21,FALSE)</f>
        <v>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v>
      </c>
      <c r="Q353">
        <v>3082</v>
      </c>
      <c r="R353" s="104" t="s">
        <v>1714</v>
      </c>
      <c r="S353" s="107" t="s">
        <v>1714</v>
      </c>
      <c r="T353">
        <v>1.8173999999999999</v>
      </c>
      <c r="U353" s="104" t="s">
        <v>7111</v>
      </c>
      <c r="V353" s="104">
        <f>IF(Q353="","",IF(ISNUMBER(Q353)=FALSE,"Não se aplica",IFERROR(VLOOKUP(Q353,Produtos!$A$1:$C$2319,3,FALSE),"Não Cadastrado")))</f>
        <v>9</v>
      </c>
      <c r="W353" s="104" t="str">
        <f>VLOOKUP(Tabela2[[#This Row],[SIEMA]],Siema2025,10,FALSE)</f>
        <v/>
      </c>
      <c r="X353" s="113" t="str">
        <f>IF(Tabela2[[#This Row],[Origem do acidente]] = "Plataforma", "PREENCHER","NA")</f>
        <v>PREENCHER</v>
      </c>
      <c r="Y353" s="109" t="str">
        <f>IF(W353="","", IF(W353="NC","", IF(W353="NE","", IF(W353="NA","",IFERROR(VLOOKUP(W353,Produtos!$A$1:$C$2319,2,FALSE),"Não Cadastrado")))))</f>
        <v/>
      </c>
      <c r="Z353" s="104" t="str">
        <f>VLOOKUP(Tabela2[[#This Row],[SIEMA]],Siema2025,11,FALSE)</f>
        <v xml:space="preserve"> </v>
      </c>
      <c r="AA353" s="104" t="str">
        <f>VLOOKUP(Tabela2[[#This Row],[SIEMA]],Siema2025,12,FALSE)</f>
        <v xml:space="preserve"> </v>
      </c>
      <c r="AB353" s="104" t="str">
        <f>IF(W353="","",IF(ISNUMBER(W353)=FALSE,"Não se aplica",IFERROR(VLOOKUP(W353,Produtos!$A$1:$C$2319,3,FALSE),"Não Cadastrado")))</f>
        <v/>
      </c>
      <c r="AC353" s="104"/>
      <c r="AD353" s="108" t="str">
        <f>IF(Tabela2[[#This Row],[Origem do acidente]] = "Plataforma", "PREENCHER","NA")</f>
        <v>PREENCHER</v>
      </c>
      <c r="AE353" s="107" t="str">
        <f>IF(AC353="","", IF(AC353="NC","", IF(AC353="NE","", IF(AC353="NA","",IFERROR(VLOOKUP(AC353,Produtos!$A$1:$C$2319,2,FALSE),"Não Cadastrado")))))</f>
        <v/>
      </c>
      <c r="AF353" s="104"/>
      <c r="AG353" s="104"/>
      <c r="AH353" s="104" t="str">
        <f>IF(AC353="","",IF(ISNUMBER(AC353)=FALSE,"Não se aplica",IFERROR(VLOOKUP(AC353,Produtos!$A$1:$C$2319,3,FALSE),"Não Cadastrado")))</f>
        <v/>
      </c>
      <c r="AI353" s="104"/>
      <c r="AJ353" s="104" t="str">
        <f>VLOOKUP(Tabela2[[#This Row],[SIEMA]],Siema2025,26,FALSE)</f>
        <v>Em investigação</v>
      </c>
      <c r="AK353" s="107" t="s">
        <v>7290</v>
      </c>
      <c r="AL353" s="107"/>
      <c r="AM353" s="107"/>
      <c r="AN353" s="108" t="str">
        <f>VLOOKUP(Tabela2[[#This Row],[SIEMA]],Siema2025,51,FALSE)</f>
        <v/>
      </c>
      <c r="AO353" s="108" t="str">
        <f>VLOOKUP(Tabela2[[#This Row],[SIEMA]],Siema2025,53,FALSE)</f>
        <v/>
      </c>
      <c r="AP353" s="108" t="str">
        <f>VLOOKUP(Tabela2[[#This Row],[SIEMA]],Siema2025,55,FALSE)</f>
        <v/>
      </c>
      <c r="AQ353" s="108" t="str">
        <f>VLOOKUP(Tabela2[[#This Row],[SIEMA]],Siema2025,57,FALSE)</f>
        <v/>
      </c>
      <c r="AR353" s="108" t="str">
        <f>VLOOKUP(Tabela2[[#This Row],[SIEMA]],Siema2025,59,FALSE)</f>
        <v/>
      </c>
      <c r="AS353" s="108" t="str">
        <f>VLOOKUP(Tabela2[[#This Row],[SIEMA]],Siema2025,61,FALSE)</f>
        <v>X</v>
      </c>
      <c r="AT353" s="108" t="str">
        <f>VLOOKUP(Tabela2[[#This Row],[SIEMA]],Siema2025,63,FALSE)</f>
        <v/>
      </c>
      <c r="AU353" s="108" t="str">
        <f>VLOOKUP(Tabela2[[#This Row],[SIEMA]],Siema2025,65,FALSE)</f>
        <v/>
      </c>
      <c r="AV353" s="108" t="str">
        <f>VLOOKUP(Tabela2[[#This Row],[SIEMA]],Siema2025,67,FALSE)</f>
        <v/>
      </c>
      <c r="AW353" s="108" t="str">
        <f>VLOOKUP(Tabela2[[#This Row],[SIEMA]],Siema2025,69,FALSE)</f>
        <v/>
      </c>
      <c r="AX353" s="108" t="str">
        <f>VLOOKUP(Tabela2[[#This Row],[SIEMA]],Siema2025,71,FALSE)</f>
        <v/>
      </c>
      <c r="AY353" s="108" t="str">
        <f>VLOOKUP(Tabela2[[#This Row],[SIEMA]],Siema2025,73,FALSE)</f>
        <v/>
      </c>
      <c r="AZ353" s="108" t="str">
        <f>VLOOKUP(Tabela2[[#This Row],[SIEMA]],Siema2025,75,FALSE)</f>
        <v/>
      </c>
      <c r="BA353" s="108" t="str">
        <f>VLOOKUP(Tabela2[[#This Row],[SIEMA]],Siema2025,77,FALSE)</f>
        <v/>
      </c>
      <c r="BB353" s="108" t="str">
        <f>VLOOKUP(Tabela2[[#This Row],[SIEMA]],Siema2025,79,FALSE)</f>
        <v/>
      </c>
      <c r="BC353" s="108" t="str">
        <f>IF(Tabela2[[#This Row],[Outro(s) ]] = "X", "PREENCHER","NA")</f>
        <v>NA</v>
      </c>
      <c r="BD353" s="108" t="str">
        <f>VLOOKUP(Tabela2[[#This Row],[SIEMA]],Siema2025,82,FALSE)</f>
        <v/>
      </c>
      <c r="BE353" s="108" t="str">
        <f>VLOOKUP(Tabela2[[#This Row],[SIEMA]],Siema2025,81,FALSE)</f>
        <v/>
      </c>
      <c r="BF353" s="110" t="str">
        <f>VLOOKUP(Tabela2[[#This Row],[SIEMA]],Siema2025,28,FALSE)</f>
        <v>PERENCO PETRÓLEO E GÁS DO BRASIL LTDA</v>
      </c>
      <c r="BG353" s="110"/>
      <c r="BH353" s="111" t="str">
        <f>VLOOKUP(Tabela2[[#This Row],[SIEMA]],Siema2025,29,FALSE)</f>
        <v>09309027000135</v>
      </c>
      <c r="BI353" s="112" t="s">
        <v>2696</v>
      </c>
      <c r="BJ353" s="107" t="s">
        <v>7099</v>
      </c>
      <c r="BK353" s="104" t="s">
        <v>2696</v>
      </c>
      <c r="BL353" s="140">
        <v>45818</v>
      </c>
      <c r="BM353" s="108">
        <f ca="1">IF(Tabela2[[#This Row],[Data de atendimento do Ibama (considerar o primeiro documento/ação)]]="",_xlfn.DAYS(TODAY(),J353),_xlfn.DAYS(Tabela2[[#This Row],[Data de atendimento do Ibama (considerar o primeiro documento/ação)]],J353))</f>
        <v>13</v>
      </c>
      <c r="BN353" s="108" t="str">
        <f>IF(Tabela2[[#This Row],[Atendido pelo Ibama ("Não" ou "Sim")]]="Não","Preencher", IF(Tabela2[[#This Row],[Atendido pelo Ibama ("Não" ou "Sim")]]="Sim","NA",""))</f>
        <v>NA</v>
      </c>
      <c r="BO353" s="114" t="s">
        <v>7184</v>
      </c>
      <c r="BP353" s="108" t="str">
        <f>IF(Tabela2[[#This Row],[Forma de atendimento (primeiro documento/ação)]]= "Outros (especificar)", "PREENCHER","NA")</f>
        <v>NA</v>
      </c>
      <c r="BQ353" s="106" t="s">
        <v>2696</v>
      </c>
      <c r="BR353" s="108"/>
      <c r="BS353" s="108" t="str">
        <f>IF(Tabela2[[#This Row],[Se sim, foi emitida Ordem de Emergência? (informações vinculada à coluna CK)]] = "Sim", "PREENCHER","NA")</f>
        <v>NA</v>
      </c>
      <c r="BT353" s="108" t="s">
        <v>7101</v>
      </c>
      <c r="BU353" s="108" t="s">
        <v>2696</v>
      </c>
      <c r="BV353" s="108" t="s">
        <v>123</v>
      </c>
      <c r="BW353" s="108" t="s">
        <v>123</v>
      </c>
      <c r="BX353" s="106"/>
      <c r="BY353" s="140"/>
      <c r="BZ353" s="104" t="str">
        <f>IF(Tabela2[[#This Row],[Data do documento de encerramento]]="NA","NA",IF(Tabela2[[#This Row],[Data do documento de encerramento]]="","Pendente de conclusão/ encerramento",_xlfn.DAYS(Tabela2[[#This Row],[Data do documento de encerramento]],J353)))</f>
        <v>Pendente de conclusão/ encerramento</v>
      </c>
      <c r="CA353" s="107" t="s">
        <v>8701</v>
      </c>
      <c r="CB353" s="107"/>
      <c r="CC353" s="129" t="s">
        <v>8702</v>
      </c>
      <c r="CD353" s="107" t="s">
        <v>7301</v>
      </c>
      <c r="CE353" s="107" t="s">
        <v>2696</v>
      </c>
      <c r="CF353" s="107" t="s">
        <v>7167</v>
      </c>
    </row>
    <row r="354" spans="1:84" ht="30.75" hidden="1">
      <c r="A354" s="169">
        <v>20256250408</v>
      </c>
      <c r="B354" s="170" t="s">
        <v>8703</v>
      </c>
      <c r="C354" s="108" t="str">
        <f>VLOOKUP(Tabela2[[#This Row],[SIEMA]],Siema2025,4,FALSE)</f>
        <v xml:space="preserve"> RN</v>
      </c>
      <c r="D354" s="106" t="str">
        <f>VLOOKUP(Tabela2[[#This Row],[SIEMA]],Siema2025,3,FALSE)</f>
        <v xml:space="preserve">Carnaubais </v>
      </c>
      <c r="E354" s="106" t="str">
        <f>VLOOKUP(Tabela2[[#This Row],[SIEMA]],Siema2025,20,FALSE)</f>
        <v>Poço em Estreito 7-ET-1089D-RN.</v>
      </c>
      <c r="F354" s="106"/>
      <c r="G354" s="106" t="s">
        <v>8704</v>
      </c>
      <c r="H354" s="106" t="s">
        <v>8705</v>
      </c>
      <c r="I354" s="104" t="s">
        <v>931</v>
      </c>
      <c r="J354" s="105">
        <f>VLOOKUP(Tabela2[[#This Row],[SIEMA]],Siema2025,2,FALSE)</f>
        <v>45806</v>
      </c>
      <c r="K354" s="105" t="str">
        <f>VLOOKUP(Tabela2[[#This Row],[SIEMA]],Siema2025,16,FALSE)</f>
        <v>Quinta</v>
      </c>
      <c r="L354" s="106" t="str">
        <f>IF(Tabela2[[#This Row],[Data]]="","Sem Informação",VLOOKUP(MONTH(Tabela2[[#This Row],[Data]]),'[1]Validação de dados'!$I$1:$J$13,2,0))</f>
        <v>Maio</v>
      </c>
      <c r="M354" s="104">
        <f>YEAR(Tabela2[[#This Row],[Data]])</f>
        <v>2025</v>
      </c>
      <c r="N354" s="105" t="str">
        <f>VLOOKUP(Tabela2[[#This Row],[SIEMA]],Siema2025,17,FALSE)</f>
        <v>Madrugada</v>
      </c>
      <c r="O354" s="105" t="s">
        <v>145</v>
      </c>
      <c r="P354" s="104" t="str">
        <f>VLOOKUP(Tabela2[[#This Row],[SIEMA]],Siema2025,21,FALSE)</f>
        <v>Poço terrestre</v>
      </c>
      <c r="Q354" s="104">
        <v>1267</v>
      </c>
      <c r="R354" s="104"/>
      <c r="S354" s="107" t="str">
        <f>IF(Q354="","", IF(Q354="NC","", IF(Q354="NE","", IF(Q354="NA","",IFERROR(VLOOKUP(Q354,Produtos!$A$1:$C$2319,2,FALSE),"Não Cadastrado")))))</f>
        <v>PETRÓLEO CRU</v>
      </c>
      <c r="T354" s="104" t="str">
        <f>VLOOKUP(Tabela2[[#This Row],[SIEMA]],Siema2025,11,FALSE)</f>
        <v>0.598</v>
      </c>
      <c r="U354" s="104" t="str">
        <f>VLOOKUP(Tabela2[[#This Row],[SIEMA]],Siema2025,12,FALSE)</f>
        <v>M3</v>
      </c>
      <c r="V354" s="104">
        <f>IF(Q354="","",IF(ISNUMBER(Q354)=FALSE,"Não se aplica",IFERROR(VLOOKUP(Q354,Produtos!$A$1:$C$2319,3,FALSE),"Não Cadastrado")))</f>
        <v>3</v>
      </c>
      <c r="W354" s="104" t="str">
        <f>VLOOKUP(Tabela2[[#This Row],[SIEMA]],Siema2025,10,FALSE)</f>
        <v>Água Produzida fora de especificação</v>
      </c>
      <c r="X354" s="113" t="str">
        <f>IF(Tabela2[[#This Row],[Origem do acidente]] = "Plataforma", "PREENCHER","NA")</f>
        <v>NA</v>
      </c>
      <c r="Y354" s="109"/>
      <c r="Z354" s="104" t="str">
        <f>VLOOKUP(Tabela2[[#This Row],[SIEMA]],Siema2025,11,FALSE)</f>
        <v>0.598</v>
      </c>
      <c r="AA354" s="104" t="str">
        <f>VLOOKUP(Tabela2[[#This Row],[SIEMA]],Siema2025,12,FALSE)</f>
        <v>M3</v>
      </c>
      <c r="AB354" s="104" t="str">
        <f>IF(W354="","",IF(ISNUMBER(W354)=FALSE,"Não se aplica",IFERROR(VLOOKUP(W354,Produtos!$A$1:$C$2319,3,FALSE),"Não Cadastrado")))</f>
        <v>Não se aplica</v>
      </c>
      <c r="AC354" s="104"/>
      <c r="AD354" s="108" t="str">
        <f>IF(Tabela2[[#This Row],[Origem do acidente]] = "Plataforma", "PREENCHER","NA")</f>
        <v>NA</v>
      </c>
      <c r="AE354" s="107" t="str">
        <f>IF(AC354="","", IF(AC354="NC","", IF(AC354="NE","", IF(AC354="NA","",IFERROR(VLOOKUP(AC354,Produtos!$A$1:$C$2319,2,FALSE),"Não Cadastrado")))))</f>
        <v/>
      </c>
      <c r="AF354" s="104"/>
      <c r="AG354" s="104"/>
      <c r="AH354" s="104" t="str">
        <f>IF(AC354="","",IF(ISNUMBER(AC354)=FALSE,"Não se aplica",IFERROR(VLOOKUP(AC354,Produtos!$A$1:$C$2319,3,FALSE),"Não Cadastrado")))</f>
        <v/>
      </c>
      <c r="AI354" s="104"/>
      <c r="AJ354" s="104" t="str">
        <f>VLOOKUP(Tabela2[[#This Row],[SIEMA]],Siema2025,26,FALSE)</f>
        <v>Paralisada</v>
      </c>
      <c r="AK354" s="107" t="s">
        <v>6834</v>
      </c>
      <c r="AL354" s="107"/>
      <c r="AM354" s="107"/>
      <c r="AN354" s="108" t="str">
        <f>VLOOKUP(Tabela2[[#This Row],[SIEMA]],Siema2025,51,FALSE)</f>
        <v/>
      </c>
      <c r="AO354" s="108" t="str">
        <f>VLOOKUP(Tabela2[[#This Row],[SIEMA]],Siema2025,53,FALSE)</f>
        <v/>
      </c>
      <c r="AP354" s="108" t="str">
        <f>VLOOKUP(Tabela2[[#This Row],[SIEMA]],Siema2025,55,FALSE)</f>
        <v/>
      </c>
      <c r="AQ354" s="108" t="str">
        <f>VLOOKUP(Tabela2[[#This Row],[SIEMA]],Siema2025,57,FALSE)</f>
        <v/>
      </c>
      <c r="AR354" s="108" t="str">
        <f>VLOOKUP(Tabela2[[#This Row],[SIEMA]],Siema2025,59,FALSE)</f>
        <v/>
      </c>
      <c r="AS354" s="108" t="str">
        <f>VLOOKUP(Tabela2[[#This Row],[SIEMA]],Siema2025,61,FALSE)</f>
        <v/>
      </c>
      <c r="AT354" s="108" t="str">
        <f>VLOOKUP(Tabela2[[#This Row],[SIEMA]],Siema2025,63,FALSE)</f>
        <v/>
      </c>
      <c r="AU354" s="108" t="str">
        <f>VLOOKUP(Tabela2[[#This Row],[SIEMA]],Siema2025,65,FALSE)</f>
        <v>X</v>
      </c>
      <c r="AV354" s="108" t="str">
        <f>VLOOKUP(Tabela2[[#This Row],[SIEMA]],Siema2025,67,FALSE)</f>
        <v/>
      </c>
      <c r="AW354" s="108" t="str">
        <f>VLOOKUP(Tabela2[[#This Row],[SIEMA]],Siema2025,69,FALSE)</f>
        <v/>
      </c>
      <c r="AX354" s="108" t="str">
        <f>VLOOKUP(Tabela2[[#This Row],[SIEMA]],Siema2025,71,FALSE)</f>
        <v/>
      </c>
      <c r="AY354" s="108" t="str">
        <f>VLOOKUP(Tabela2[[#This Row],[SIEMA]],Siema2025,73,FALSE)</f>
        <v/>
      </c>
      <c r="AZ354" s="108" t="str">
        <f>VLOOKUP(Tabela2[[#This Row],[SIEMA]],Siema2025,75,FALSE)</f>
        <v/>
      </c>
      <c r="BA354" s="108" t="str">
        <f>VLOOKUP(Tabela2[[#This Row],[SIEMA]],Siema2025,77,FALSE)</f>
        <v/>
      </c>
      <c r="BB354" s="108" t="str">
        <f>VLOOKUP(Tabela2[[#This Row],[SIEMA]],Siema2025,79,FALSE)</f>
        <v/>
      </c>
      <c r="BC354" s="108" t="str">
        <f>IF(Tabela2[[#This Row],[Outro(s) ]] = "X", "PREENCHER","NA")</f>
        <v>NA</v>
      </c>
      <c r="BD354" s="108" t="str">
        <f>VLOOKUP(Tabela2[[#This Row],[SIEMA]],Siema2025,82,FALSE)</f>
        <v/>
      </c>
      <c r="BE354" s="108" t="str">
        <f>VLOOKUP(Tabela2[[#This Row],[SIEMA]],Siema2025,81,FALSE)</f>
        <v/>
      </c>
      <c r="BF354" s="110" t="str">
        <f>VLOOKUP(Tabela2[[#This Row],[SIEMA]],Siema2025,28,FALSE)</f>
        <v>3 R Potiguar S.A</v>
      </c>
      <c r="BG354" s="110"/>
      <c r="BH354" s="111" t="str">
        <f>VLOOKUP(Tabela2[[#This Row],[SIEMA]],Siema2025,29,FALSE)</f>
        <v/>
      </c>
      <c r="BI354" s="112" t="str">
        <f>VLOOKUP(Tabela2[[#This Row],[SIEMA]],Siema2025,107,FALSE)</f>
        <v>Não</v>
      </c>
      <c r="BJ354" s="107" t="s">
        <v>7113</v>
      </c>
      <c r="BK354" s="104" t="s">
        <v>2696</v>
      </c>
      <c r="BL354" s="36">
        <v>45810</v>
      </c>
      <c r="BM354" s="108">
        <f ca="1">IF(Tabela2[[#This Row],[Data de atendimento do Ibama (considerar o primeiro documento/ação)]]="",_xlfn.DAYS(TODAY(),J354),_xlfn.DAYS(Tabela2[[#This Row],[Data de atendimento do Ibama (considerar o primeiro documento/ação)]],J354))</f>
        <v>4</v>
      </c>
      <c r="BN354" s="108" t="str">
        <f>IF(Tabela2[[#This Row],[Atendido pelo Ibama ("Não" ou "Sim")]]="Não","Preencher", IF(Tabela2[[#This Row],[Atendido pelo Ibama ("Não" ou "Sim")]]="Sim","NA",""))</f>
        <v>NA</v>
      </c>
      <c r="BO354" s="114" t="s">
        <v>7100</v>
      </c>
      <c r="BP354" s="108" t="str">
        <f>IF(Tabela2[[#This Row],[Forma de atendimento (primeiro documento/ação)]]= "Outros (especificar)", "PREENCHER","NA")</f>
        <v>NA</v>
      </c>
      <c r="BQ354" s="106" t="s">
        <v>123</v>
      </c>
      <c r="BR354" s="108" t="str">
        <f>IF(Tabela2[[#This Row],[Equipe do Ibama foi a campo? Houve sobrevoo do Poseidon?]] = "Sim", "PREENCHER","NA")</f>
        <v>NA</v>
      </c>
      <c r="BS354" s="108" t="s">
        <v>7114</v>
      </c>
      <c r="BT354" s="108" t="s">
        <v>7115</v>
      </c>
      <c r="BU354" s="108" t="s">
        <v>2696</v>
      </c>
      <c r="BV354" s="108" t="str">
        <f>IF(Tabela2[[#This Row],[Houve avaliação das informações pós-acidente solicitadas/enviadas?]] = "Sim", "PREENCHER","NA")</f>
        <v>PREENCHER</v>
      </c>
      <c r="BW354" s="108" t="s">
        <v>2696</v>
      </c>
      <c r="BX354" s="106" t="s">
        <v>7116</v>
      </c>
      <c r="BY354" s="36">
        <v>45810</v>
      </c>
      <c r="BZ354" s="104">
        <f>IF(Tabela2[[#This Row],[Data do documento de encerramento]]="NA","NA",IF(Tabela2[[#This Row],[Data do documento de encerramento]]="","Pendente de conclusão/ encerramento",_xlfn.DAYS(Tabela2[[#This Row],[Data do documento de encerramento]],J354)))</f>
        <v>4</v>
      </c>
      <c r="CA354" s="107"/>
      <c r="CB354" s="107"/>
      <c r="CC354" s="131"/>
      <c r="CD354" s="107"/>
      <c r="CE354" s="107"/>
      <c r="CF354" s="107"/>
    </row>
    <row r="355" spans="1:84" ht="76.5" hidden="1">
      <c r="A355" s="169">
        <v>202553032459</v>
      </c>
      <c r="B355" s="170" t="s">
        <v>8706</v>
      </c>
      <c r="C355" s="108" t="str">
        <f>VLOOKUP(Tabela2[[#This Row],[SIEMA]],Siema2025,4,FALSE)</f>
        <v xml:space="preserve"> PB</v>
      </c>
      <c r="D355" s="106" t="str">
        <f>VLOOKUP(Tabela2[[#This Row],[SIEMA]],Siema2025,3,FALSE)</f>
        <v xml:space="preserve">Santa Rita </v>
      </c>
      <c r="E355" s="106" t="s">
        <v>8707</v>
      </c>
      <c r="F355" s="106" t="s">
        <v>8708</v>
      </c>
      <c r="G355" s="106" t="s">
        <v>8709</v>
      </c>
      <c r="H355" s="106" t="s">
        <v>8710</v>
      </c>
      <c r="I355" s="104" t="s">
        <v>7114</v>
      </c>
      <c r="J355" s="105">
        <f>VLOOKUP(Tabela2[[#This Row],[SIEMA]],Siema2025,2,FALSE)</f>
        <v>45807</v>
      </c>
      <c r="K355" s="105" t="str">
        <f>VLOOKUP(Tabela2[[#This Row],[SIEMA]],Siema2025,16,FALSE)</f>
        <v>Sexta</v>
      </c>
      <c r="L355" s="106" t="str">
        <f>IF(Tabela2[[#This Row],[Data]]="","Sem Informação",VLOOKUP(MONTH(Tabela2[[#This Row],[Data]]),'[1]Validação de dados'!$I$1:$J$13,2,0))</f>
        <v>Maio</v>
      </c>
      <c r="M355" s="104">
        <f>YEAR(Tabela2[[#This Row],[Data]])</f>
        <v>2025</v>
      </c>
      <c r="N355" s="105" t="str">
        <f>VLOOKUP(Tabela2[[#This Row],[SIEMA]],Siema2025,17,FALSE)</f>
        <v>Madrugada</v>
      </c>
      <c r="O355" s="105" t="str">
        <f>VLOOKUP(Tabela2[[#This Row],[SIEMA]],Siema2025,5,FALSE)</f>
        <v>Rodovia</v>
      </c>
      <c r="P355" s="104" t="str">
        <f>VLOOKUP(Tabela2[[#This Row],[SIEMA]],Siema2025,21,FALSE)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Q355" s="104">
        <v>3475</v>
      </c>
      <c r="R355" s="104" t="str">
        <f>VLOOKUP(Tabela2[[#This Row],[SIEMA]],Siema2025,10,FALSE)</f>
        <v>3475</v>
      </c>
      <c r="S355" s="107" t="str">
        <f>IF(Q355="","", IF(Q355="NC","", IF(Q355="NE","", IF(Q355="NA","",IFERROR(VLOOKUP(Q355,Produtos!$A$1:$C$2319,2,FALSE),"Não Cadastrado")))))</f>
        <v>MISTURA DE ETANOL E GASOLINA ou MISTURA DE ETANOL E COMBUSTÍVEL PARA MOTORES  com mais de
10% de etanol</v>
      </c>
      <c r="T355" s="104" t="str">
        <f>VLOOKUP(Tabela2[[#This Row],[SIEMA]],Siema2025,11,FALSE)</f>
        <v>20000</v>
      </c>
      <c r="U355" s="104" t="str">
        <f>VLOOKUP(Tabela2[[#This Row],[SIEMA]],Siema2025,12,FALSE)</f>
        <v>L</v>
      </c>
      <c r="V355" s="104">
        <f>IF(Q355="","",IF(ISNUMBER(Q355)=FALSE,"Não se aplica",IFERROR(VLOOKUP(Q355,Produtos!$A$1:$C$2319,3,FALSE),"Não Cadastrado")))</f>
        <v>3</v>
      </c>
      <c r="W355" s="104">
        <v>1202</v>
      </c>
      <c r="X355" s="113"/>
      <c r="Y355" s="109" t="str">
        <f>IF(W355="","", IF(W355="NC","", IF(W355="NE","", IF(W355="NA","",IFERROR(VLOOKUP(W355,Produtos!$A$1:$C$2319,2,FALSE),"Não Cadastrado")))))</f>
        <v>GASÓLEO ou ÓLEO DIESEL ou ÓLEO PARA AQUECIMENTO, LEVE</v>
      </c>
      <c r="Z355" s="104" t="str">
        <f>VLOOKUP(Tabela2[[#This Row],[SIEMA]],Siema2025,11,FALSE)</f>
        <v>20000</v>
      </c>
      <c r="AA355" s="104" t="str">
        <f>VLOOKUP(Tabela2[[#This Row],[SIEMA]],Siema2025,12,FALSE)</f>
        <v>L</v>
      </c>
      <c r="AB355" s="104">
        <f>IF(W355="","",IF(ISNUMBER(W355)=FALSE,"Não se aplica",IFERROR(VLOOKUP(W355,Produtos!$A$1:$C$2319,3,FALSE),"Não Cadastrado")))</f>
        <v>3</v>
      </c>
      <c r="AC355" s="104">
        <v>1170</v>
      </c>
      <c r="AD355" s="108" t="str">
        <f>IF(Tabela2[[#This Row],[Origem do acidente]] = "Plataforma", "PREENCHER","NA")</f>
        <v>NA</v>
      </c>
      <c r="AE355" s="107" t="str">
        <f>IF(AC355="","", IF(AC355="NC","", IF(AC355="NE","", IF(AC355="NA","",IFERROR(VLOOKUP(AC355,Produtos!$A$1:$C$2319,2,FALSE),"Não Cadastrado")))))</f>
        <v>ÁLCOOL ETÍLICO, ETANOL</v>
      </c>
      <c r="AF355" s="104">
        <v>5000</v>
      </c>
      <c r="AG355" s="104" t="s">
        <v>648</v>
      </c>
      <c r="AH355" s="104">
        <f>IF(AC355="","",IF(ISNUMBER(AC355)=FALSE,"Não se aplica",IFERROR(VLOOKUP(AC355,Produtos!$A$1:$C$2319,3,FALSE),"Não Cadastrado")))</f>
        <v>3</v>
      </c>
      <c r="AI355" s="104"/>
      <c r="AJ355" s="104" t="str">
        <f>VLOOKUP(Tabela2[[#This Row],[SIEMA]],Siema2025,26,FALSE)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AK355" s="107" t="s">
        <v>7363</v>
      </c>
      <c r="AL355" s="107"/>
      <c r="AM355" s="107"/>
      <c r="AN355" s="108" t="str">
        <f>VLOOKUP(Tabela2[[#This Row],[SIEMA]],Siema2025,51,FALSE)</f>
        <v/>
      </c>
      <c r="AO355" s="108" t="str">
        <f>VLOOKUP(Tabela2[[#This Row],[SIEMA]],Siema2025,53,FALSE)</f>
        <v/>
      </c>
      <c r="AP355" s="108" t="str">
        <f>VLOOKUP(Tabela2[[#This Row],[SIEMA]],Siema2025,55,FALSE)</f>
        <v/>
      </c>
      <c r="AQ355" s="108" t="str">
        <f>VLOOKUP(Tabela2[[#This Row],[SIEMA]],Siema2025,57,FALSE)</f>
        <v/>
      </c>
      <c r="AR355" s="108" t="str">
        <f>VLOOKUP(Tabela2[[#This Row],[SIEMA]],Siema2025,59,FALSE)</f>
        <v/>
      </c>
      <c r="AS355" s="108" t="str">
        <f>VLOOKUP(Tabela2[[#This Row],[SIEMA]],Siema2025,61,FALSE)</f>
        <v/>
      </c>
      <c r="AT355" s="108" t="str">
        <f>VLOOKUP(Tabela2[[#This Row],[SIEMA]],Siema2025,63,FALSE)</f>
        <v/>
      </c>
      <c r="AU355" s="108" t="str">
        <f>VLOOKUP(Tabela2[[#This Row],[SIEMA]],Siema2025,65,FALSE)</f>
        <v>X</v>
      </c>
      <c r="AV355" s="108" t="str">
        <f>VLOOKUP(Tabela2[[#This Row],[SIEMA]],Siema2025,67,FALSE)</f>
        <v/>
      </c>
      <c r="AW355" s="108" t="str">
        <f>VLOOKUP(Tabela2[[#This Row],[SIEMA]],Siema2025,69,FALSE)</f>
        <v>X</v>
      </c>
      <c r="AX355" s="108" t="str">
        <f>VLOOKUP(Tabela2[[#This Row],[SIEMA]],Siema2025,71,FALSE)</f>
        <v>X</v>
      </c>
      <c r="AY355" s="108" t="str">
        <f>VLOOKUP(Tabela2[[#This Row],[SIEMA]],Siema2025,73,FALSE)</f>
        <v/>
      </c>
      <c r="AZ355" s="108" t="str">
        <f>VLOOKUP(Tabela2[[#This Row],[SIEMA]],Siema2025,75,FALSE)</f>
        <v/>
      </c>
      <c r="BA355" s="108" t="str">
        <f>VLOOKUP(Tabela2[[#This Row],[SIEMA]],Siema2025,77,FALSE)</f>
        <v/>
      </c>
      <c r="BB355" s="108" t="str">
        <f>VLOOKUP(Tabela2[[#This Row],[SIEMA]],Siema2025,79,FALSE)</f>
        <v/>
      </c>
      <c r="BC355" s="108" t="str">
        <f>IF(Tabela2[[#This Row],[Outro(s) ]] = "X", "PREENCHER","NA")</f>
        <v>NA</v>
      </c>
      <c r="BD355" s="108" t="str">
        <f>VLOOKUP(Tabela2[[#This Row],[SIEMA]],Siema2025,82,FALSE)</f>
        <v/>
      </c>
      <c r="BE355" s="108" t="str">
        <f>VLOOKUP(Tabela2[[#This Row],[SIEMA]],Siema2025,81,FALSE)</f>
        <v/>
      </c>
      <c r="BF355" s="110" t="str">
        <f>VLOOKUP(Tabela2[[#This Row],[SIEMA]],Siema2025,28,FALSE)</f>
        <v>PetroBahia S/A</v>
      </c>
      <c r="BG355" s="110"/>
      <c r="BH355" s="111" t="str">
        <f>VLOOKUP(Tabela2[[#This Row],[SIEMA]],Siema2025,29,FALSE)</f>
        <v>01125282000892</v>
      </c>
      <c r="BI355" s="112" t="s">
        <v>2696</v>
      </c>
      <c r="BJ355" s="107" t="s">
        <v>7099</v>
      </c>
      <c r="BK355" s="104" t="s">
        <v>2696</v>
      </c>
      <c r="BL355" s="140">
        <v>45807</v>
      </c>
      <c r="BM355" s="108">
        <f ca="1">IF(Tabela2[[#This Row],[Data de atendimento do Ibama (considerar o primeiro documento/ação)]]="",_xlfn.DAYS(TODAY(),J355),_xlfn.DAYS(Tabela2[[#This Row],[Data de atendimento do Ibama (considerar o primeiro documento/ação)]],J355))</f>
        <v>0</v>
      </c>
      <c r="BN355" s="108" t="str">
        <f>IF(Tabela2[[#This Row],[Atendido pelo Ibama ("Não" ou "Sim")]]="Não","Preencher", IF(Tabela2[[#This Row],[Atendido pelo Ibama ("Não" ou "Sim")]]="Sim","NA",""))</f>
        <v>NA</v>
      </c>
      <c r="BO355" s="114" t="s">
        <v>7124</v>
      </c>
      <c r="BP355" s="108" t="s">
        <v>7348</v>
      </c>
      <c r="BQ355" s="106" t="s">
        <v>2696</v>
      </c>
      <c r="BR355" s="108" t="s">
        <v>2696</v>
      </c>
      <c r="BS355" s="108" t="s">
        <v>2696</v>
      </c>
      <c r="BT355" s="108" t="s">
        <v>7126</v>
      </c>
      <c r="BU355" s="108" t="s">
        <v>123</v>
      </c>
      <c r="BV355" s="108" t="s">
        <v>2696</v>
      </c>
      <c r="BW355" s="108" t="s">
        <v>123</v>
      </c>
      <c r="BX355" s="106" t="s">
        <v>7127</v>
      </c>
      <c r="BY355" s="106"/>
      <c r="BZ355" s="104" t="str">
        <f>IF(Tabela2[[#This Row],[Data do documento de encerramento]]="NA","NA",IF(Tabela2[[#This Row],[Data do documento de encerramento]]="","Pendente de conclusão/ encerramento",_xlfn.DAYS(Tabela2[[#This Row],[Data do documento de encerramento]],J355)))</f>
        <v>Pendente de conclusão/ encerramento</v>
      </c>
      <c r="CA355" s="107" t="s">
        <v>7192</v>
      </c>
      <c r="CB355" s="107"/>
      <c r="CC355" s="130"/>
      <c r="CD355" s="107"/>
      <c r="CE355" s="107"/>
      <c r="CF355" s="107"/>
    </row>
    <row r="356" spans="1:84" ht="45.75" hidden="1">
      <c r="A356" s="169">
        <v>202562461244</v>
      </c>
      <c r="B356" s="177" t="s">
        <v>8473</v>
      </c>
      <c r="C356" s="108" t="str">
        <f>VLOOKUP(Tabela2[[#This Row],[SIEMA]],Siema2025,4,FALSE)</f>
        <v xml:space="preserve"> PR</v>
      </c>
      <c r="D356" s="106" t="str">
        <f>VLOOKUP(Tabela2[[#This Row],[SIEMA]],Siema2025,3,FALSE)</f>
        <v xml:space="preserve">Jataizinho </v>
      </c>
      <c r="E356" s="106" t="s">
        <v>8711</v>
      </c>
      <c r="F356" s="106" t="s">
        <v>8712</v>
      </c>
      <c r="G356" s="106"/>
      <c r="H356" s="106"/>
      <c r="I356" s="104" t="s">
        <v>7114</v>
      </c>
      <c r="J356" s="105">
        <f>VLOOKUP(Tabela2[[#This Row],[SIEMA]],Siema2025,2,FALSE)</f>
        <v>45807</v>
      </c>
      <c r="K356" s="105" t="str">
        <f>VLOOKUP(Tabela2[[#This Row],[SIEMA]],Siema2025,16,FALSE)</f>
        <v>Sexta</v>
      </c>
      <c r="L356" s="106" t="str">
        <f>IF(Tabela2[[#This Row],[Data]]="","Sem Informação",VLOOKUP(MONTH(Tabela2[[#This Row],[Data]]),'[1]Validação de dados'!$I$1:$J$13,2,0))</f>
        <v>Maio</v>
      </c>
      <c r="M356" s="104">
        <f>YEAR(Tabela2[[#This Row],[Data]])</f>
        <v>2025</v>
      </c>
      <c r="N356" s="105" t="str">
        <f>VLOOKUP(Tabela2[[#This Row],[SIEMA]],Siema2025,17,FALSE)</f>
        <v>Madrugada</v>
      </c>
      <c r="O356" s="105" t="str">
        <f>VLOOKUP(Tabela2[[#This Row],[SIEMA]],Siema2025,5,FALSE)</f>
        <v>Rodovia</v>
      </c>
      <c r="P356" s="104" t="str">
        <f>VLOOKUP(Tabela2[[#This Row],[SIEMA]],Siema2025,21,FALSE)</f>
        <v>Rodovia da BR-369, km 120 -Jataizinho/PR - Ponte do Rio Couro de Boi</v>
      </c>
      <c r="Q356" s="104">
        <v>1203</v>
      </c>
      <c r="R356" s="104" t="str">
        <f>VLOOKUP(Tabela2[[#This Row],[SIEMA]],Siema2025,10,FALSE)</f>
        <v/>
      </c>
      <c r="S356" s="107" t="str">
        <f>IF(Q356="","", IF(Q356="NC","", IF(Q356="NE","", IF(Q356="NA","",IFERROR(VLOOKUP(Q356,Produtos!$A$1:$C$2319,2,FALSE),"Não Cadastrado")))))</f>
        <v>COMBUSTÍVEL PARA MOTORES  ou GASOLINA ou GASOLINA DE AVIAÇÃO (GAV-100LL ou AVGAS-100LL)</v>
      </c>
      <c r="T356" s="104" t="s">
        <v>6834</v>
      </c>
      <c r="U356" s="104" t="s">
        <v>7062</v>
      </c>
      <c r="V356" s="104">
        <f>IF(Q356="","",IF(ISNUMBER(Q356)=FALSE,"Não se aplica",IFERROR(VLOOKUP(Q356,Produtos!$A$1:$C$2319,3,FALSE),"Não Cadastrado")))</f>
        <v>3</v>
      </c>
      <c r="W356" s="104" t="str">
        <f>VLOOKUP(Tabela2[[#This Row],[SIEMA]],Siema2025,10,FALSE)</f>
        <v/>
      </c>
      <c r="X356" s="113" t="str">
        <f>IF(Tabela2[[#This Row],[Origem do acidente]] = "Plataforma", "PREENCHER","NA")</f>
        <v>NA</v>
      </c>
      <c r="Y356" s="109" t="str">
        <f>IF(W356="","", IF(W356="NC","", IF(W356="NE","", IF(W356="NA","",IFERROR(VLOOKUP(W356,Produtos!$A$1:$C$2319,2,FALSE),"Não Cadastrado")))))</f>
        <v/>
      </c>
      <c r="Z356" s="104" t="str">
        <f>VLOOKUP(Tabela2[[#This Row],[SIEMA]],Siema2025,11,FALSE)</f>
        <v xml:space="preserve"> </v>
      </c>
      <c r="AA356" s="104" t="str">
        <f>VLOOKUP(Tabela2[[#This Row],[SIEMA]],Siema2025,12,FALSE)</f>
        <v xml:space="preserve"> </v>
      </c>
      <c r="AB356" s="104" t="str">
        <f>IF(W356="","",IF(ISNUMBER(W356)=FALSE,"Não se aplica",IFERROR(VLOOKUP(W356,Produtos!$A$1:$C$2319,3,FALSE),"Não Cadastrado")))</f>
        <v/>
      </c>
      <c r="AC356" s="104"/>
      <c r="AD356" s="108" t="str">
        <f>IF(Tabela2[[#This Row],[Origem do acidente]] = "Plataforma", "PREENCHER","NA")</f>
        <v>NA</v>
      </c>
      <c r="AE356" s="107" t="str">
        <f>IF(AC356="","", IF(AC356="NC","", IF(AC356="NE","", IF(AC356="NA","",IFERROR(VLOOKUP(AC356,Produtos!$A$1:$C$2319,2,FALSE),"Não Cadastrado")))))</f>
        <v/>
      </c>
      <c r="AF356" s="104"/>
      <c r="AG356" s="104"/>
      <c r="AH356" s="104" t="str">
        <f>IF(AC356="","",IF(ISNUMBER(AC356)=FALSE,"Não se aplica",IFERROR(VLOOKUP(AC356,Produtos!$A$1:$C$2319,3,FALSE),"Não Cadastrado")))</f>
        <v/>
      </c>
      <c r="AI356" s="104"/>
      <c r="AJ356" s="104" t="str">
        <f>VLOOKUP(Tabela2[[#This Row],[SIEMA]],Siema2025,26,FALSE)</f>
        <v/>
      </c>
      <c r="AK356" s="107" t="s">
        <v>6834</v>
      </c>
      <c r="AL356" s="107"/>
      <c r="AM356" s="107"/>
      <c r="AN356" s="108" t="str">
        <f>VLOOKUP(Tabela2[[#This Row],[SIEMA]],Siema2025,51,FALSE)</f>
        <v>X</v>
      </c>
      <c r="AO356" s="108" t="str">
        <f>VLOOKUP(Tabela2[[#This Row],[SIEMA]],Siema2025,53,FALSE)</f>
        <v/>
      </c>
      <c r="AP356" s="108" t="str">
        <f>VLOOKUP(Tabela2[[#This Row],[SIEMA]],Siema2025,55,FALSE)</f>
        <v/>
      </c>
      <c r="AQ356" s="108" t="str">
        <f>VLOOKUP(Tabela2[[#This Row],[SIEMA]],Siema2025,57,FALSE)</f>
        <v>X</v>
      </c>
      <c r="AR356" s="108" t="str">
        <f>VLOOKUP(Tabela2[[#This Row],[SIEMA]],Siema2025,59,FALSE)</f>
        <v/>
      </c>
      <c r="AS356" s="108" t="str">
        <f>VLOOKUP(Tabela2[[#This Row],[SIEMA]],Siema2025,61,FALSE)</f>
        <v/>
      </c>
      <c r="AT356" s="108" t="str">
        <f>VLOOKUP(Tabela2[[#This Row],[SIEMA]],Siema2025,63,FALSE)</f>
        <v/>
      </c>
      <c r="AU356" s="108" t="str">
        <f>VLOOKUP(Tabela2[[#This Row],[SIEMA]],Siema2025,65,FALSE)</f>
        <v/>
      </c>
      <c r="AV356" s="108" t="str">
        <f>VLOOKUP(Tabela2[[#This Row],[SIEMA]],Siema2025,67,FALSE)</f>
        <v/>
      </c>
      <c r="AW356" s="108" t="str">
        <f>VLOOKUP(Tabela2[[#This Row],[SIEMA]],Siema2025,69,FALSE)</f>
        <v/>
      </c>
      <c r="AX356" s="108" t="str">
        <f>VLOOKUP(Tabela2[[#This Row],[SIEMA]],Siema2025,71,FALSE)</f>
        <v/>
      </c>
      <c r="AY356" s="108" t="str">
        <f>VLOOKUP(Tabela2[[#This Row],[SIEMA]],Siema2025,73,FALSE)</f>
        <v/>
      </c>
      <c r="AZ356" s="108" t="str">
        <f>VLOOKUP(Tabela2[[#This Row],[SIEMA]],Siema2025,75,FALSE)</f>
        <v/>
      </c>
      <c r="BA356" s="108" t="str">
        <f>VLOOKUP(Tabela2[[#This Row],[SIEMA]],Siema2025,77,FALSE)</f>
        <v/>
      </c>
      <c r="BB356" s="108" t="str">
        <f>VLOOKUP(Tabela2[[#This Row],[SIEMA]],Siema2025,79,FALSE)</f>
        <v/>
      </c>
      <c r="BC356" s="108" t="str">
        <f>IF(Tabela2[[#This Row],[Outro(s) ]] = "X", "PREENCHER","NA")</f>
        <v>NA</v>
      </c>
      <c r="BD356" s="108" t="str">
        <f>VLOOKUP(Tabela2[[#This Row],[SIEMA]],Siema2025,82,FALSE)</f>
        <v/>
      </c>
      <c r="BE356" s="108" t="str">
        <f>VLOOKUP(Tabela2[[#This Row],[SIEMA]],Siema2025,81,FALSE)</f>
        <v/>
      </c>
      <c r="BF356" s="110" t="str">
        <f>VLOOKUP(Tabela2[[#This Row],[SIEMA]],Siema2025,28,FALSE)</f>
        <v>REDE CIDADE MARCONDES COMERCIO DE COMBUSTIVEIS LTD</v>
      </c>
      <c r="BG356" s="110"/>
      <c r="BH356" s="111" t="str">
        <f>VLOOKUP(Tabela2[[#This Row],[SIEMA]],Siema2025,29,FALSE)</f>
        <v>03045206000126</v>
      </c>
      <c r="BI356" s="112" t="s">
        <v>7062</v>
      </c>
      <c r="BJ356" s="107" t="s">
        <v>7099</v>
      </c>
      <c r="BK356" s="104" t="s">
        <v>7062</v>
      </c>
      <c r="BL356" s="140"/>
      <c r="BM356" s="108">
        <f ca="1">IF(Tabela2[[#This Row],[Data de atendimento do Ibama (considerar o primeiro documento/ação)]]="",_xlfn.DAYS(TODAY(),J356),_xlfn.DAYS(Tabela2[[#This Row],[Data de atendimento do Ibama (considerar o primeiro documento/ação)]],J356))</f>
        <v>425</v>
      </c>
      <c r="BN356" s="108" t="s">
        <v>7114</v>
      </c>
      <c r="BO356" s="114" t="s">
        <v>637</v>
      </c>
      <c r="BP356" s="108" t="str">
        <f>IF(Tabela2[[#This Row],[Forma de atendimento (primeiro documento/ação)]]= "Outros (especificar)", "PREENCHER","NA")</f>
        <v>NA</v>
      </c>
      <c r="BQ356" s="106" t="s">
        <v>7062</v>
      </c>
      <c r="BR356" s="108" t="str">
        <f>IF(Tabela2[[#This Row],[Equipe do Ibama foi a campo? Houve sobrevoo do Poseidon?]] = "Sim", "PREENCHER","NA")</f>
        <v>NA</v>
      </c>
      <c r="BS356" s="108" t="str">
        <f>IF(Tabela2[[#This Row],[Se sim, foi emitida Ordem de Emergência? (informações vinculada à coluna CK)]] = "Sim", "PREENCHER","NA")</f>
        <v>NA</v>
      </c>
      <c r="BT356" s="108" t="s">
        <v>6834</v>
      </c>
      <c r="BU356" s="108" t="str">
        <f>IF(Tabela2[[#This Row],[Houve envio de Informações Pós-acidente (preencher "não se aplica" quando de competência estadual/municipal)]] = "Sim", "PREENCHER","NA")</f>
        <v>NA</v>
      </c>
      <c r="BV356" s="108" t="str">
        <f>IF(Tabela2[[#This Row],[Houve avaliação das informações pós-acidente solicitadas/enviadas?]] = "Sim", "PREENCHER","NA")</f>
        <v>NA</v>
      </c>
      <c r="BW356" s="108" t="str">
        <f>IF(Tabela2[[#This Row],[O Ibama aguarda resposta da empresa/OEMA, etc?]] = "Sim", "PREENCHER","NA")</f>
        <v>NA</v>
      </c>
      <c r="BX356" s="106" t="s">
        <v>7127</v>
      </c>
      <c r="BY356" s="106"/>
      <c r="BZ356" s="104" t="str">
        <f>IF(Tabela2[[#This Row],[Data do documento de encerramento]]="NA","NA",IF(Tabela2[[#This Row],[Data do documento de encerramento]]="","Pendente de conclusão/ encerramento",_xlfn.DAYS(Tabela2[[#This Row],[Data do documento de encerramento]],J356)))</f>
        <v>Pendente de conclusão/ encerramento</v>
      </c>
      <c r="CA356" s="107" t="s">
        <v>7448</v>
      </c>
      <c r="CB356" s="107"/>
      <c r="CC356" s="130"/>
      <c r="CD356" s="107"/>
      <c r="CE356" s="107"/>
      <c r="CF356" s="107"/>
    </row>
    <row r="357" spans="1:84" ht="60.75">
      <c r="A357" s="169">
        <v>20256254024</v>
      </c>
      <c r="B357" s="170" t="s">
        <v>8713</v>
      </c>
      <c r="C357" s="108" t="s">
        <v>7135</v>
      </c>
      <c r="D357" s="106" t="s">
        <v>637</v>
      </c>
      <c r="E357" t="s">
        <v>8617</v>
      </c>
      <c r="F357" s="106"/>
      <c r="G357" s="28" t="s">
        <v>8714</v>
      </c>
      <c r="H357" s="28" t="s">
        <v>8715</v>
      </c>
      <c r="I357" s="104" t="str">
        <f>VLOOKUP(Tabela2[[#This Row],[SIEMA]],Siema2025,19,FALSE)</f>
        <v>Campos</v>
      </c>
      <c r="J357" s="105">
        <f>VLOOKUP(Tabela2[[#This Row],[SIEMA]],Siema2025,2,FALSE)</f>
        <v>45808</v>
      </c>
      <c r="K357" s="105" t="str">
        <f>VLOOKUP(Tabela2[[#This Row],[SIEMA]],Siema2025,16,FALSE)</f>
        <v>Sábado</v>
      </c>
      <c r="L357" s="106" t="str">
        <f>IF(Tabela2[[#This Row],[Data]]="","Sem Informação",VLOOKUP(MONTH(Tabela2[[#This Row],[Data]]),'[1]Validação de dados'!$I$1:$J$13,2,0))</f>
        <v>Maio</v>
      </c>
      <c r="M357" s="104">
        <f>YEAR(Tabela2[[#This Row],[Data]])</f>
        <v>2025</v>
      </c>
      <c r="N357" s="105" t="str">
        <f>VLOOKUP(Tabela2[[#This Row],[SIEMA]],Siema2025,17,FALSE)</f>
        <v>Vespertino</v>
      </c>
      <c r="O357" s="105" t="str">
        <f>VLOOKUP(Tabela2[[#This Row],[SIEMA]],Siema2025,5,FALSE)</f>
        <v>Plataforma</v>
      </c>
      <c r="P357" s="104" t="str">
        <f>VLOOKUP(Tabela2[[#This Row],[SIEMA]],Siema2025,21,FALSE)</f>
        <v/>
      </c>
      <c r="Q357" s="104" t="s">
        <v>7094</v>
      </c>
      <c r="R357" s="104" t="s">
        <v>7944</v>
      </c>
      <c r="S357" s="107" t="s">
        <v>7945</v>
      </c>
      <c r="T357">
        <v>2.0000000000000002E-5</v>
      </c>
      <c r="U357" s="104" t="str">
        <f>VLOOKUP(Tabela2[[#This Row],[SIEMA]],Siema2025,12,FALSE)</f>
        <v>M3</v>
      </c>
      <c r="V357" s="104" t="s">
        <v>7483</v>
      </c>
      <c r="W357" s="104"/>
      <c r="X357" s="113" t="str">
        <f>IF(Tabela2[[#This Row],[Origem do acidente]] = "Plataforma", "PREENCHER","NA")</f>
        <v>PREENCHER</v>
      </c>
      <c r="Y357" s="109" t="str">
        <f>IF(W357="","", IF(W357="NC","", IF(W357="NE","", IF(W357="NA","",IFERROR(VLOOKUP(W357,Produtos!$A$1:$C$2319,2,FALSE),"Não Cadastrado")))))</f>
        <v/>
      </c>
      <c r="Z357" s="104"/>
      <c r="AA357" s="104"/>
      <c r="AB357" s="104" t="str">
        <f>IF(W357="","",IF(ISNUMBER(W357)=FALSE,"Não se aplica",IFERROR(VLOOKUP(W357,Produtos!$A$1:$C$2319,3,FALSE),"Não Cadastrado")))</f>
        <v/>
      </c>
      <c r="AC357" s="104"/>
      <c r="AD357" s="108" t="str">
        <f>IF(Tabela2[[#This Row],[Origem do acidente]] = "Plataforma", "PREENCHER","NA")</f>
        <v>PREENCHER</v>
      </c>
      <c r="AE357" s="107" t="str">
        <f>IF(AC357="","", IF(AC357="NC","", IF(AC357="NE","", IF(AC357="NA","",IFERROR(VLOOKUP(AC357,Produtos!$A$1:$C$2319,2,FALSE),"Não Cadastrado")))))</f>
        <v/>
      </c>
      <c r="AF357" s="104"/>
      <c r="AG357" s="104"/>
      <c r="AH357" s="104" t="str">
        <f>IF(AC357="","",IF(ISNUMBER(AC357)=FALSE,"Não se aplica",IFERROR(VLOOKUP(AC357,Produtos!$A$1:$C$2319,3,FALSE),"Não Cadastrado")))</f>
        <v/>
      </c>
      <c r="AI357" s="104"/>
      <c r="AJ357" s="104" t="str">
        <f>VLOOKUP(Tabela2[[#This Row],[SIEMA]],Siema2025,26,FALSE)</f>
        <v>Em investigação</v>
      </c>
      <c r="AK357" s="107" t="s">
        <v>7112</v>
      </c>
      <c r="AL357" s="107"/>
      <c r="AM357" s="107"/>
      <c r="AN357" s="108" t="str">
        <f>VLOOKUP(Tabela2[[#This Row],[SIEMA]],Siema2025,51,FALSE)</f>
        <v/>
      </c>
      <c r="AO357" s="108" t="str">
        <f>VLOOKUP(Tabela2[[#This Row],[SIEMA]],Siema2025,53,FALSE)</f>
        <v/>
      </c>
      <c r="AP357" s="108" t="str">
        <f>VLOOKUP(Tabela2[[#This Row],[SIEMA]],Siema2025,55,FALSE)</f>
        <v/>
      </c>
      <c r="AQ357" s="108" t="str">
        <f>VLOOKUP(Tabela2[[#This Row],[SIEMA]],Siema2025,57,FALSE)</f>
        <v/>
      </c>
      <c r="AR357" s="108" t="str">
        <f>VLOOKUP(Tabela2[[#This Row],[SIEMA]],Siema2025,59,FALSE)</f>
        <v/>
      </c>
      <c r="AS357" s="108" t="str">
        <f>VLOOKUP(Tabela2[[#This Row],[SIEMA]],Siema2025,61,FALSE)</f>
        <v>X</v>
      </c>
      <c r="AT357" s="108" t="str">
        <f>VLOOKUP(Tabela2[[#This Row],[SIEMA]],Siema2025,63,FALSE)</f>
        <v/>
      </c>
      <c r="AU357" s="108" t="str">
        <f>VLOOKUP(Tabela2[[#This Row],[SIEMA]],Siema2025,65,FALSE)</f>
        <v/>
      </c>
      <c r="AV357" s="108" t="str">
        <f>VLOOKUP(Tabela2[[#This Row],[SIEMA]],Siema2025,67,FALSE)</f>
        <v/>
      </c>
      <c r="AW357" s="108" t="str">
        <f>VLOOKUP(Tabela2[[#This Row],[SIEMA]],Siema2025,69,FALSE)</f>
        <v/>
      </c>
      <c r="AX357" s="108" t="str">
        <f>VLOOKUP(Tabela2[[#This Row],[SIEMA]],Siema2025,71,FALSE)</f>
        <v/>
      </c>
      <c r="AY357" s="108" t="str">
        <f>VLOOKUP(Tabela2[[#This Row],[SIEMA]],Siema2025,73,FALSE)</f>
        <v/>
      </c>
      <c r="AZ357" s="108" t="str">
        <f>VLOOKUP(Tabela2[[#This Row],[SIEMA]],Siema2025,75,FALSE)</f>
        <v/>
      </c>
      <c r="BA357" s="108" t="str">
        <f>VLOOKUP(Tabela2[[#This Row],[SIEMA]],Siema2025,77,FALSE)</f>
        <v/>
      </c>
      <c r="BB357" s="108" t="str">
        <f>VLOOKUP(Tabela2[[#This Row],[SIEMA]],Siema2025,79,FALSE)</f>
        <v/>
      </c>
      <c r="BC357" s="108" t="str">
        <f>IF(Tabela2[[#This Row],[Outro(s) ]] = "X", "PREENCHER","NA")</f>
        <v>NA</v>
      </c>
      <c r="BD357" s="108" t="str">
        <f>VLOOKUP(Tabela2[[#This Row],[SIEMA]],Siema2025,82,FALSE)</f>
        <v/>
      </c>
      <c r="BE357" s="108" t="str">
        <f>VLOOKUP(Tabela2[[#This Row],[SIEMA]],Siema2025,81,FALSE)</f>
        <v/>
      </c>
      <c r="BF357" s="110" t="str">
        <f>VLOOKUP(Tabela2[[#This Row],[SIEMA]],Siema2025,28,FALSE)</f>
        <v>Trident Energy do Brasil</v>
      </c>
      <c r="BG357" s="110"/>
      <c r="BH357" s="111" t="str">
        <f>VLOOKUP(Tabela2[[#This Row],[SIEMA]],Siema2025,29,FALSE)</f>
        <v>33639843000191</v>
      </c>
      <c r="BI357" s="112" t="s">
        <v>2696</v>
      </c>
      <c r="BJ357" s="107" t="s">
        <v>7099</v>
      </c>
      <c r="BK357" s="104" t="s">
        <v>2696</v>
      </c>
      <c r="BL357" s="140">
        <v>45835</v>
      </c>
      <c r="BM357" s="108">
        <f ca="1">IF(Tabela2[[#This Row],[Data de atendimento do Ibama (considerar o primeiro documento/ação)]]="",_xlfn.DAYS(TODAY(),J357),_xlfn.DAYS(Tabela2[[#This Row],[Data de atendimento do Ibama (considerar o primeiro documento/ação)]],J357))</f>
        <v>27</v>
      </c>
      <c r="BN357" s="108" t="str">
        <f>IF(Tabela2[[#This Row],[Atendido pelo Ibama ("Não" ou "Sim")]]="Não","Preencher", IF(Tabela2[[#This Row],[Atendido pelo Ibama ("Não" ou "Sim")]]="Sim","NA",""))</f>
        <v>NA</v>
      </c>
      <c r="BO357" s="114" t="s">
        <v>7138</v>
      </c>
      <c r="BP357" s="108" t="str">
        <f>IF(Tabela2[[#This Row],[Forma de atendimento (primeiro documento/ação)]]= "Outros (especificar)", "PREENCHER","NA")</f>
        <v>NA</v>
      </c>
      <c r="BQ357" s="106" t="s">
        <v>123</v>
      </c>
      <c r="BR357" s="108" t="str">
        <f>IF(Tabela2[[#This Row],[Equipe do Ibama foi a campo? Houve sobrevoo do Poseidon?]] = "Sim", "PREENCHER","NA")</f>
        <v>NA</v>
      </c>
      <c r="BS357" s="108" t="str">
        <f>IF(Tabela2[[#This Row],[Se sim, foi emitida Ordem de Emergência? (informações vinculada à coluna CK)]] = "Sim", "PREENCHER","NA")</f>
        <v>NA</v>
      </c>
      <c r="BT357" s="108" t="s">
        <v>7101</v>
      </c>
      <c r="BU357" s="108" t="s">
        <v>2696</v>
      </c>
      <c r="BV357" s="108" t="s">
        <v>123</v>
      </c>
      <c r="BW357" s="108" t="s">
        <v>123</v>
      </c>
      <c r="BX357" s="106"/>
      <c r="BY357" s="106"/>
      <c r="BZ357" s="104" t="str">
        <f>IF(Tabela2[[#This Row],[Data do documento de encerramento]]="NA","NA",IF(Tabela2[[#This Row],[Data do documento de encerramento]]="","Pendente de conclusão/ encerramento",_xlfn.DAYS(Tabela2[[#This Row],[Data do documento de encerramento]],J357)))</f>
        <v>Pendente de conclusão/ encerramento</v>
      </c>
      <c r="CA357" s="107" t="s">
        <v>8716</v>
      </c>
      <c r="CB357" s="107"/>
      <c r="CC357" s="243" t="s">
        <v>7641</v>
      </c>
      <c r="CD357" s="114" t="s">
        <v>123</v>
      </c>
      <c r="CE357" s="114" t="s">
        <v>123</v>
      </c>
      <c r="CF357" s="107" t="s">
        <v>7167</v>
      </c>
    </row>
    <row r="358" spans="1:84" ht="30.75">
      <c r="A358" s="169">
        <v>20256272019</v>
      </c>
      <c r="B358" s="170" t="s">
        <v>8717</v>
      </c>
      <c r="C358" s="108" t="s">
        <v>8718</v>
      </c>
      <c r="D358" s="106" t="s">
        <v>637</v>
      </c>
      <c r="E358" t="s">
        <v>8719</v>
      </c>
      <c r="F358" s="106"/>
      <c r="G358" t="s">
        <v>8720</v>
      </c>
      <c r="H358" t="s">
        <v>8721</v>
      </c>
      <c r="I358" s="104" t="str">
        <f>VLOOKUP(Tabela2[[#This Row],[SIEMA]],Siema2025,19,FALSE)</f>
        <v>Camamu</v>
      </c>
      <c r="J358" s="105">
        <f>VLOOKUP(Tabela2[[#This Row],[SIEMA]],Siema2025,2,FALSE)</f>
        <v>45808</v>
      </c>
      <c r="K358" s="105" t="str">
        <f>VLOOKUP(Tabela2[[#This Row],[SIEMA]],Siema2025,16,FALSE)</f>
        <v>Sábado</v>
      </c>
      <c r="L358" s="106" t="str">
        <f>IF(Tabela2[[#This Row],[Data]]="","Sem Informação",VLOOKUP(MONTH(Tabela2[[#This Row],[Data]]),'[1]Validação de dados'!$I$1:$J$13,2,0))</f>
        <v>Maio</v>
      </c>
      <c r="M358" s="104">
        <f>YEAR(Tabela2[[#This Row],[Data]])</f>
        <v>2025</v>
      </c>
      <c r="N358" s="105" t="str">
        <f>VLOOKUP(Tabela2[[#This Row],[SIEMA]],Siema2025,17,FALSE)</f>
        <v>Noturno</v>
      </c>
      <c r="O358" s="105" t="str">
        <f>VLOOKUP(Tabela2[[#This Row],[SIEMA]],Siema2025,5,FALSE)</f>
        <v>Plataforma</v>
      </c>
      <c r="P358" s="104" t="str">
        <f>VLOOKUP(Tabela2[[#This Row],[SIEMA]],Siema2025,21,FALSE)</f>
        <v>[PLATAFORMA DE MANATI 1 / Poço 7-MNT-3-BAS]: Vazamento de aproximadamente 0,040 m3 de fluido hidráulico base água (HW-525P) na linha submarina de acionamento da PWV-1210203 (válvula Wing) do poço MNT-03.</v>
      </c>
      <c r="Q358" s="104" t="s">
        <v>7094</v>
      </c>
      <c r="R358" s="104" t="s">
        <v>7146</v>
      </c>
      <c r="S358" s="107" t="s">
        <v>7147</v>
      </c>
      <c r="T358" s="104" t="str">
        <f>VLOOKUP(Tabela2[[#This Row],[SIEMA]],Siema2025,11,FALSE)</f>
        <v>0.04</v>
      </c>
      <c r="U358" s="104" t="str">
        <f>VLOOKUP(Tabela2[[#This Row],[SIEMA]],Siema2025,12,FALSE)</f>
        <v>M3</v>
      </c>
      <c r="V358" s="104" t="str">
        <f>IF(Q358="","",IF(ISNUMBER(Q358)=FALSE,"Não se aplica",IFERROR(VLOOKUP(Q358,Produtos!$A$1:$C$2319,3,FALSE),"Não Cadastrado")))</f>
        <v>Não se aplica</v>
      </c>
      <c r="W358" s="104"/>
      <c r="X358" s="113"/>
      <c r="Y358" s="109" t="str">
        <f>IF(W358="","", IF(W358="NC","", IF(W358="NE","", IF(W358="NA","",IFERROR(VLOOKUP(W358,Produtos!$A$1:$C$2319,2,FALSE),"Não Cadastrado")))))</f>
        <v/>
      </c>
      <c r="Z358" s="104"/>
      <c r="AA358" s="104"/>
      <c r="AB358" s="104" t="str">
        <f>IF(W358="","",IF(ISNUMBER(W358)=FALSE,"Não se aplica",IFERROR(VLOOKUP(W358,Produtos!$A$1:$C$2319,3,FALSE),"Não Cadastrado")))</f>
        <v/>
      </c>
      <c r="AC358" s="104"/>
      <c r="AD358" s="108"/>
      <c r="AE358" s="107" t="str">
        <f>IF(AC358="","", IF(AC358="NC","", IF(AC358="NE","", IF(AC358="NA","",IFERROR(VLOOKUP(AC358,Produtos!$A$1:$C$2319,2,FALSE),"Não Cadastrado")))))</f>
        <v/>
      </c>
      <c r="AF358" s="104"/>
      <c r="AG358" s="104"/>
      <c r="AH358" s="104" t="str">
        <f>IF(AC358="","",IF(ISNUMBER(AC358)=FALSE,"Não se aplica",IFERROR(VLOOKUP(AC358,Produtos!$A$1:$C$2319,3,FALSE),"Não Cadastrado")))</f>
        <v/>
      </c>
      <c r="AI358" s="104"/>
      <c r="AJ358" s="104" t="str">
        <f>VLOOKUP(Tabela2[[#This Row],[SIEMA]],Siema2025,26,FALSE)</f>
        <v>Em investigação.</v>
      </c>
      <c r="AK358" s="107" t="s">
        <v>6834</v>
      </c>
      <c r="AL358" s="107"/>
      <c r="AM358" s="107"/>
      <c r="AN358" s="108" t="str">
        <f>VLOOKUP(Tabela2[[#This Row],[SIEMA]],Siema2025,51,FALSE)</f>
        <v/>
      </c>
      <c r="AO358" s="108" t="str">
        <f>VLOOKUP(Tabela2[[#This Row],[SIEMA]],Siema2025,53,FALSE)</f>
        <v/>
      </c>
      <c r="AP358" s="108" t="str">
        <f>VLOOKUP(Tabela2[[#This Row],[SIEMA]],Siema2025,55,FALSE)</f>
        <v/>
      </c>
      <c r="AQ358" s="108" t="str">
        <f>VLOOKUP(Tabela2[[#This Row],[SIEMA]],Siema2025,57,FALSE)</f>
        <v/>
      </c>
      <c r="AR358" s="108" t="str">
        <f>VLOOKUP(Tabela2[[#This Row],[SIEMA]],Siema2025,59,FALSE)</f>
        <v/>
      </c>
      <c r="AS358" s="108" t="str">
        <f>VLOOKUP(Tabela2[[#This Row],[SIEMA]],Siema2025,61,FALSE)</f>
        <v>X</v>
      </c>
      <c r="AT358" s="108" t="str">
        <f>VLOOKUP(Tabela2[[#This Row],[SIEMA]],Siema2025,63,FALSE)</f>
        <v/>
      </c>
      <c r="AU358" s="108" t="str">
        <f>VLOOKUP(Tabela2[[#This Row],[SIEMA]],Siema2025,65,FALSE)</f>
        <v/>
      </c>
      <c r="AV358" s="108" t="str">
        <f>VLOOKUP(Tabela2[[#This Row],[SIEMA]],Siema2025,67,FALSE)</f>
        <v/>
      </c>
      <c r="AW358" s="108" t="str">
        <f>VLOOKUP(Tabela2[[#This Row],[SIEMA]],Siema2025,69,FALSE)</f>
        <v/>
      </c>
      <c r="AX358" s="108" t="str">
        <f>VLOOKUP(Tabela2[[#This Row],[SIEMA]],Siema2025,71,FALSE)</f>
        <v/>
      </c>
      <c r="AY358" s="108" t="str">
        <f>VLOOKUP(Tabela2[[#This Row],[SIEMA]],Siema2025,73,FALSE)</f>
        <v/>
      </c>
      <c r="AZ358" s="108" t="str">
        <f>VLOOKUP(Tabela2[[#This Row],[SIEMA]],Siema2025,75,FALSE)</f>
        <v/>
      </c>
      <c r="BA358" s="108" t="str">
        <f>VLOOKUP(Tabela2[[#This Row],[SIEMA]],Siema2025,77,FALSE)</f>
        <v/>
      </c>
      <c r="BB358" s="108" t="str">
        <f>VLOOKUP(Tabela2[[#This Row],[SIEMA]],Siema2025,79,FALSE)</f>
        <v/>
      </c>
      <c r="BC358" s="108" t="str">
        <f>IF(Tabela2[[#This Row],[Outro(s) ]] = "X", "PREENCHER","NA")</f>
        <v>NA</v>
      </c>
      <c r="BD358" s="108" t="str">
        <f>VLOOKUP(Tabela2[[#This Row],[SIEMA]],Siema2025,82,FALSE)</f>
        <v/>
      </c>
      <c r="BE358" s="108" t="str">
        <f>VLOOKUP(Tabela2[[#This Row],[SIEMA]],Siema2025,81,FALSE)</f>
        <v/>
      </c>
      <c r="BF358" s="110" t="str">
        <f>VLOOKUP(Tabela2[[#This Row],[SIEMA]],Siema2025,28,FALSE)</f>
        <v>Petrobras</v>
      </c>
      <c r="BG358" s="110"/>
      <c r="BH358" s="111" t="str">
        <f>VLOOKUP(Tabela2[[#This Row],[SIEMA]],Siema2025,29,FALSE)</f>
        <v>33000167023667</v>
      </c>
      <c r="BI358" s="112" t="str">
        <f>VLOOKUP(Tabela2[[#This Row],[SIEMA]],Siema2025,107,FALSE)</f>
        <v>Não</v>
      </c>
      <c r="BJ358" s="107" t="s">
        <v>7099</v>
      </c>
      <c r="BK358" s="104" t="s">
        <v>2696</v>
      </c>
      <c r="BL358" s="140">
        <v>45814</v>
      </c>
      <c r="BM358" s="108">
        <f ca="1">IF(Tabela2[[#This Row],[Data de atendimento do Ibama (considerar o primeiro documento/ação)]]="",_xlfn.DAYS(TODAY(),J358),_xlfn.DAYS(Tabela2[[#This Row],[Data de atendimento do Ibama (considerar o primeiro documento/ação)]],J358))</f>
        <v>6</v>
      </c>
      <c r="BN358" s="108" t="str">
        <f>IF(Tabela2[[#This Row],[Atendido pelo Ibama ("Não" ou "Sim")]]="Não","Preencher", IF(Tabela2[[#This Row],[Atendido pelo Ibama ("Não" ou "Sim")]]="Sim","NA",""))</f>
        <v>NA</v>
      </c>
      <c r="BO358" s="114" t="s">
        <v>7138</v>
      </c>
      <c r="BP358" s="108" t="str">
        <f>IF(Tabela2[[#This Row],[Forma de atendimento (primeiro documento/ação)]]= "Outros (especificar)", "PREENCHER","NA")</f>
        <v>NA</v>
      </c>
      <c r="BQ358" s="106" t="s">
        <v>123</v>
      </c>
      <c r="BR358" s="108" t="str">
        <f>IF(Tabela2[[#This Row],[Equipe do Ibama foi a campo? Houve sobrevoo do Poseidon?]] = "Sim", "PREENCHER","NA")</f>
        <v>NA</v>
      </c>
      <c r="BS358" s="108" t="str">
        <f>IF(Tabela2[[#This Row],[Se sim, foi emitida Ordem de Emergência? (informações vinculada à coluna CK)]] = "Sim", "PREENCHER","NA")</f>
        <v>NA</v>
      </c>
      <c r="BT358" s="108" t="s">
        <v>7101</v>
      </c>
      <c r="BU358" s="108" t="s">
        <v>2696</v>
      </c>
      <c r="BV358" s="108" t="s">
        <v>123</v>
      </c>
      <c r="BW358" s="108" t="s">
        <v>2696</v>
      </c>
      <c r="BX358" s="106" t="s">
        <v>7102</v>
      </c>
      <c r="BY358" s="140">
        <v>46108</v>
      </c>
      <c r="BZ358" s="104">
        <f>IF(Tabela2[[#This Row],[Data do documento de encerramento]]="NA","NA",IF(Tabela2[[#This Row],[Data do documento de encerramento]]="","Pendente de conclusão/ encerramento",_xlfn.DAYS(Tabela2[[#This Row],[Data do documento de encerramento]],J358)))</f>
        <v>300</v>
      </c>
      <c r="CA358" s="107"/>
      <c r="CB358" s="107"/>
      <c r="CC358" s="107" t="s">
        <v>7470</v>
      </c>
      <c r="CD358" s="107" t="s">
        <v>123</v>
      </c>
      <c r="CE358" s="107" t="s">
        <v>123</v>
      </c>
      <c r="CF358" s="107" t="s">
        <v>7149</v>
      </c>
    </row>
    <row r="359" spans="1:84" ht="45.75" hidden="1">
      <c r="A359" s="169">
        <v>20256350452</v>
      </c>
      <c r="B359" s="171" t="s">
        <v>8722</v>
      </c>
      <c r="C359" s="108" t="str">
        <f>VLOOKUP(Tabela2[[#This Row],[SIEMA]],Siema2025,4,FALSE)</f>
        <v xml:space="preserve"> MG</v>
      </c>
      <c r="D359" s="106" t="str">
        <f>VLOOKUP(Tabela2[[#This Row],[SIEMA]],Siema2025,3,FALSE)</f>
        <v xml:space="preserve">Bom Jesus da Penha </v>
      </c>
      <c r="E359" s="106" t="s">
        <v>8723</v>
      </c>
      <c r="F359" s="106" t="s">
        <v>8724</v>
      </c>
      <c r="G359" s="153" t="s">
        <v>8725</v>
      </c>
      <c r="H359" s="153" t="s">
        <v>8726</v>
      </c>
      <c r="I359" s="104" t="s">
        <v>7114</v>
      </c>
      <c r="J359" s="105">
        <f>VLOOKUP(Tabela2[[#This Row],[SIEMA]],Siema2025,2,FALSE)</f>
        <v>45808</v>
      </c>
      <c r="K359" s="105" t="str">
        <f>VLOOKUP(Tabela2[[#This Row],[SIEMA]],Siema2025,16,FALSE)</f>
        <v>Sábado</v>
      </c>
      <c r="L359" s="106" t="str">
        <f>IF(Tabela2[[#This Row],[Data]]="","Sem Informação",VLOOKUP(MONTH(Tabela2[[#This Row],[Data]]),'[1]Validação de dados'!$I$1:$J$13,2,0))</f>
        <v>Maio</v>
      </c>
      <c r="M359" s="104">
        <f>YEAR(Tabela2[[#This Row],[Data]])</f>
        <v>2025</v>
      </c>
      <c r="N359" s="105" t="str">
        <f>VLOOKUP(Tabela2[[#This Row],[SIEMA]],Siema2025,17,FALSE)</f>
        <v>Vespertino</v>
      </c>
      <c r="O359" s="105" t="str">
        <f>VLOOKUP(Tabela2[[#This Row],[SIEMA]],Siema2025,5,FALSE)</f>
        <v>Rodovia</v>
      </c>
      <c r="P359" s="104" t="str">
        <f>VLOOKUP(Tabela2[[#This Row],[SIEMA]],Siema2025,21,FALSE)</f>
        <v>Transporte Rodoviário</v>
      </c>
      <c r="Q359" s="104">
        <v>1202</v>
      </c>
      <c r="R359" s="104" t="s">
        <v>8727</v>
      </c>
      <c r="S359" s="107" t="str">
        <f>IF(Q359="","", IF(Q359="NC","", IF(Q359="NE","", IF(Q359="NA","",IFERROR(VLOOKUP(Q359,Produtos!$A$1:$C$2319,2,FALSE),"Não Cadastrado")))))</f>
        <v>GASÓLEO ou ÓLEO DIESEL ou ÓLEO PARA AQUECIMENTO, LEVE</v>
      </c>
      <c r="T359" s="104" t="str">
        <f>VLOOKUP(Tabela2[[#This Row],[SIEMA]],Siema2025,11,FALSE)</f>
        <v/>
      </c>
      <c r="U359" s="104" t="str">
        <f>VLOOKUP(Tabela2[[#This Row],[SIEMA]],Siema2025,12,FALSE)</f>
        <v/>
      </c>
      <c r="V359" s="104">
        <f>IF(Q359="","",IF(ISNUMBER(Q359)=FALSE,"Não se aplica",IFERROR(VLOOKUP(Q359,Produtos!$A$1:$C$2319,3,FALSE),"Não Cadastrado")))</f>
        <v>3</v>
      </c>
      <c r="W359" s="104" t="s">
        <v>7094</v>
      </c>
      <c r="X359" s="113" t="s">
        <v>8728</v>
      </c>
      <c r="Y359" s="109" t="str">
        <f>IF(W359="","", IF(W359="NC","", IF(W359="NE","", IF(W359="NA","",IFERROR(VLOOKUP(W359,Produtos!$A$1:$C$2319,2,FALSE),"Não Cadastrado")))))</f>
        <v/>
      </c>
      <c r="Z359" s="104" t="str">
        <f>VLOOKUP(Tabela2[[#This Row],[SIEMA]],Siema2025,11,FALSE)</f>
        <v/>
      </c>
      <c r="AA359" s="104" t="str">
        <f>VLOOKUP(Tabela2[[#This Row],[SIEMA]],Siema2025,12,FALSE)</f>
        <v/>
      </c>
      <c r="AB359" s="104" t="s">
        <v>7483</v>
      </c>
      <c r="AC359" s="104"/>
      <c r="AD359" s="108" t="str">
        <f>IF(Tabela2[[#This Row],[Origem do acidente]] = "Plataforma", "PREENCHER","NA")</f>
        <v>NA</v>
      </c>
      <c r="AE359" s="107" t="str">
        <f>IF(AC359="","", IF(AC359="NC","", IF(AC359="NE","", IF(AC359="NA","",IFERROR(VLOOKUP(AC359,Produtos!$A$1:$C$2319,2,FALSE),"Não Cadastrado")))))</f>
        <v/>
      </c>
      <c r="AF359" s="104"/>
      <c r="AG359" s="104"/>
      <c r="AH359" s="104" t="str">
        <f>IF(AC359="","",IF(ISNUMBER(AC359)=FALSE,"Não se aplica",IFERROR(VLOOKUP(AC359,Produtos!$A$1:$C$2319,3,FALSE),"Não Cadastrado")))</f>
        <v/>
      </c>
      <c r="AI359" s="104"/>
      <c r="AJ359" s="104" t="str">
        <f>VLOOKUP(Tabela2[[#This Row],[SIEMA]],Siema2025,26,FALSE)</f>
        <v>Perda direcional com queda da carga</v>
      </c>
      <c r="AK359" s="107" t="s">
        <v>7363</v>
      </c>
      <c r="AL359" s="107" t="s">
        <v>7182</v>
      </c>
      <c r="AM359" s="107"/>
      <c r="AN359" s="108" t="str">
        <f>VLOOKUP(Tabela2[[#This Row],[SIEMA]],Siema2025,51,FALSE)</f>
        <v/>
      </c>
      <c r="AO359" s="108" t="str">
        <f>VLOOKUP(Tabela2[[#This Row],[SIEMA]],Siema2025,53,FALSE)</f>
        <v/>
      </c>
      <c r="AP359" s="108" t="str">
        <f>VLOOKUP(Tabela2[[#This Row],[SIEMA]],Siema2025,55,FALSE)</f>
        <v/>
      </c>
      <c r="AQ359" s="108" t="str">
        <f>VLOOKUP(Tabela2[[#This Row],[SIEMA]],Siema2025,57,FALSE)</f>
        <v>X</v>
      </c>
      <c r="AR359" s="108" t="str">
        <f>VLOOKUP(Tabela2[[#This Row],[SIEMA]],Siema2025,59,FALSE)</f>
        <v/>
      </c>
      <c r="AS359" s="108" t="str">
        <f>VLOOKUP(Tabela2[[#This Row],[SIEMA]],Siema2025,61,FALSE)</f>
        <v/>
      </c>
      <c r="AT359" s="108" t="str">
        <f>VLOOKUP(Tabela2[[#This Row],[SIEMA]],Siema2025,63,FALSE)</f>
        <v/>
      </c>
      <c r="AU359" s="108"/>
      <c r="AV359" s="108" t="str">
        <f>VLOOKUP(Tabela2[[#This Row],[SIEMA]],Siema2025,67,FALSE)</f>
        <v/>
      </c>
      <c r="AW359" s="108" t="str">
        <f>VLOOKUP(Tabela2[[#This Row],[SIEMA]],Siema2025,69,FALSE)</f>
        <v/>
      </c>
      <c r="AX359" s="108" t="str">
        <f>VLOOKUP(Tabela2[[#This Row],[SIEMA]],Siema2025,71,FALSE)</f>
        <v/>
      </c>
      <c r="AY359" s="108" t="str">
        <f>VLOOKUP(Tabela2[[#This Row],[SIEMA]],Siema2025,73,FALSE)</f>
        <v/>
      </c>
      <c r="AZ359" s="108" t="str">
        <f>VLOOKUP(Tabela2[[#This Row],[SIEMA]],Siema2025,75,FALSE)</f>
        <v/>
      </c>
      <c r="BA359" s="108" t="str">
        <f>VLOOKUP(Tabela2[[#This Row],[SIEMA]],Siema2025,77,FALSE)</f>
        <v/>
      </c>
      <c r="BB359" s="108" t="str">
        <f>VLOOKUP(Tabela2[[#This Row],[SIEMA]],Siema2025,79,FALSE)</f>
        <v/>
      </c>
      <c r="BC359" s="108" t="str">
        <f>IF(Tabela2[[#This Row],[Outro(s) ]] = "X", "PREENCHER","NA")</f>
        <v>NA</v>
      </c>
      <c r="BD359" s="108" t="str">
        <f>VLOOKUP(Tabela2[[#This Row],[SIEMA]],Siema2025,82,FALSE)</f>
        <v/>
      </c>
      <c r="BE359" s="108" t="str">
        <f>VLOOKUP(Tabela2[[#This Row],[SIEMA]],Siema2025,81,FALSE)</f>
        <v/>
      </c>
      <c r="BF359" s="110" t="s">
        <v>6834</v>
      </c>
      <c r="BG359" s="110"/>
      <c r="BH359" s="111" t="s">
        <v>6834</v>
      </c>
      <c r="BI359" s="112" t="s">
        <v>7062</v>
      </c>
      <c r="BJ359" s="107" t="s">
        <v>7099</v>
      </c>
      <c r="BK359" s="104" t="s">
        <v>2696</v>
      </c>
      <c r="BL359" s="166">
        <v>45813</v>
      </c>
      <c r="BM359" s="108">
        <f ca="1">IF(Tabela2[[#This Row],[Data de atendimento do Ibama (considerar o primeiro documento/ação)]]="",_xlfn.DAYS(TODAY(),J359),_xlfn.DAYS(Tabela2[[#This Row],[Data de atendimento do Ibama (considerar o primeiro documento/ação)]],J359))</f>
        <v>5</v>
      </c>
      <c r="BN359" s="108" t="str">
        <f>IF(Tabela2[[#This Row],[Atendido pelo Ibama ("Não" ou "Sim")]]="Não","Preencher", IF(Tabela2[[#This Row],[Atendido pelo Ibama ("Não" ou "Sim")]]="Sim","NA",""))</f>
        <v>NA</v>
      </c>
      <c r="BO359" s="114" t="s">
        <v>7100</v>
      </c>
      <c r="BP359" s="108" t="str">
        <f>IF(Tabela2[[#This Row],[Forma de atendimento (primeiro documento/ação)]]= "Outros (especificar)", "PREENCHER","NA")</f>
        <v>NA</v>
      </c>
      <c r="BQ359" s="106" t="s">
        <v>123</v>
      </c>
      <c r="BR359" s="108" t="str">
        <f>IF(Tabela2[[#This Row],[Equipe do Ibama foi a campo? Houve sobrevoo do Poseidon?]] = "Sim", "PREENCHER","NA")</f>
        <v>NA</v>
      </c>
      <c r="BS359" s="108" t="str">
        <f>IF(Tabela2[[#This Row],[Se sim, foi emitida Ordem de Emergência? (informações vinculada à coluna CK)]] = "Sim", "PREENCHER","NA")</f>
        <v>NA</v>
      </c>
      <c r="BT359" s="108" t="s">
        <v>7126</v>
      </c>
      <c r="BU359" s="108" t="s">
        <v>2696</v>
      </c>
      <c r="BV359" s="108" t="s">
        <v>123</v>
      </c>
      <c r="BW359" s="108" t="s">
        <v>2696</v>
      </c>
      <c r="BX359" s="106" t="s">
        <v>7102</v>
      </c>
      <c r="BY359" s="140">
        <v>45861</v>
      </c>
      <c r="BZ359" s="104">
        <f>IF(Tabela2[[#This Row],[Data do documento de encerramento]]="NA","NA",IF(Tabela2[[#This Row],[Data do documento de encerramento]]="","Pendente de conclusão/ encerramento",_xlfn.DAYS(Tabela2[[#This Row],[Data do documento de encerramento]],J359)))</f>
        <v>53</v>
      </c>
      <c r="CA359" s="107" t="s">
        <v>8729</v>
      </c>
      <c r="CB359" s="107"/>
      <c r="CC359" s="104"/>
      <c r="CD359" s="107"/>
      <c r="CE359" s="107"/>
      <c r="CF359" s="107"/>
    </row>
    <row r="360" spans="1:84" ht="60.75" hidden="1">
      <c r="A360" s="169">
        <v>202553157607</v>
      </c>
      <c r="B360" s="170" t="s">
        <v>8730</v>
      </c>
      <c r="C360" s="108" t="str">
        <f>VLOOKUP(Tabela2[[#This Row],[SIEMA]],Siema2025,4,FALSE)</f>
        <v xml:space="preserve"> PB</v>
      </c>
      <c r="D360" s="106" t="str">
        <f>VLOOKUP(Tabela2[[#This Row],[SIEMA]],Siema2025,3,FALSE)</f>
        <v xml:space="preserve">Cabedelo </v>
      </c>
      <c r="E360" s="106" t="str">
        <f>VLOOKUP(Tabela2[[#This Row],[SIEMA]],Siema2025,20,FALSE)</f>
        <v>Local das obras da Ponte do Futiro (Cabedelo - Lucena)</v>
      </c>
      <c r="F360" s="106"/>
      <c r="G360" s="106" t="s">
        <v>8731</v>
      </c>
      <c r="H360" s="106" t="s">
        <v>8732</v>
      </c>
      <c r="I360" s="104" t="str">
        <f>VLOOKUP(Tabela2[[#This Row],[SIEMA]],Siema2025,19,FALSE)</f>
        <v/>
      </c>
      <c r="J360" s="105">
        <f>VLOOKUP(Tabela2[[#This Row],[SIEMA]],Siema2025,2,FALSE)</f>
        <v>45808</v>
      </c>
      <c r="K360" s="105" t="str">
        <f>VLOOKUP(Tabela2[[#This Row],[SIEMA]],Siema2025,16,FALSE)</f>
        <v>Sábado</v>
      </c>
      <c r="L360" s="106" t="str">
        <f>IF(Tabela2[[#This Row],[Data]]="","Sem Informação",VLOOKUP(MONTH(Tabela2[[#This Row],[Data]]),'[1]Validação de dados'!$I$1:$J$13,2,0))</f>
        <v>Maio</v>
      </c>
      <c r="M360" s="104">
        <f>YEAR(Tabela2[[#This Row],[Data]])</f>
        <v>2025</v>
      </c>
      <c r="N360" s="105" t="str">
        <f>VLOOKUP(Tabela2[[#This Row],[SIEMA]],Siema2025,17,FALSE)</f>
        <v>Matutino</v>
      </c>
      <c r="O360" s="105" t="str">
        <f>VLOOKUP(Tabela2[[#This Row],[SIEMA]],Siema2025,5,FALSE)</f>
        <v>Embarcação</v>
      </c>
      <c r="P360" s="104" t="str">
        <f>VLOOKUP(Tabela2[[#This Row],[SIEMA]],Siema2025,21,FALSE)</f>
        <v>Naufrágio de rebocador atuando nas obras de construção da Ponte do Futuro.</v>
      </c>
      <c r="Q360" s="104">
        <v>1202</v>
      </c>
      <c r="R360" s="104" t="str">
        <f>VLOOKUP(Tabela2[[#This Row],[SIEMA]],Siema2025,10,FALSE)</f>
        <v/>
      </c>
      <c r="S360" s="107" t="str">
        <f>IF(Q360="","", IF(Q360="NC","", IF(Q360="NE","", IF(Q360="NA","",IFERROR(VLOOKUP(Q360,Produtos!$A$1:$C$2319,2,FALSE),"Não Cadastrado")))))</f>
        <v>GASÓLEO ou ÓLEO DIESEL ou ÓLEO PARA AQUECIMENTO, LEVE</v>
      </c>
      <c r="T360" s="104" t="s">
        <v>1368</v>
      </c>
      <c r="U360" s="104" t="s">
        <v>117</v>
      </c>
      <c r="V360" s="104">
        <f>IF(Q360="","",IF(ISNUMBER(Q360)=FALSE,"Não se aplica",IFERROR(VLOOKUP(Q360,Produtos!$A$1:$C$2319,3,FALSE),"Não Cadastrado")))</f>
        <v>3</v>
      </c>
      <c r="W360" s="104" t="str">
        <f>VLOOKUP(Tabela2[[#This Row],[SIEMA]],Siema2025,10,FALSE)</f>
        <v/>
      </c>
      <c r="X360" s="113" t="str">
        <f>IF(Tabela2[[#This Row],[Origem do acidente]] = "Plataforma", "PREENCHER","NA")</f>
        <v>NA</v>
      </c>
      <c r="Y360" s="109" t="str">
        <f>IF(W360="","", IF(W360="NC","", IF(W360="NE","", IF(W360="NA","",IFERROR(VLOOKUP(W360,Produtos!$A$1:$C$2319,2,FALSE),"Não Cadastrado")))))</f>
        <v/>
      </c>
      <c r="Z360" s="104" t="str">
        <f>VLOOKUP(Tabela2[[#This Row],[SIEMA]],Siema2025,11,FALSE)</f>
        <v xml:space="preserve"> </v>
      </c>
      <c r="AA360" s="104" t="str">
        <f>VLOOKUP(Tabela2[[#This Row],[SIEMA]],Siema2025,12,FALSE)</f>
        <v xml:space="preserve"> </v>
      </c>
      <c r="AB360" s="104" t="str">
        <f>IF(W360="","",IF(ISNUMBER(W360)=FALSE,"Não se aplica",IFERROR(VLOOKUP(W360,Produtos!$A$1:$C$2319,3,FALSE),"Não Cadastrado")))</f>
        <v/>
      </c>
      <c r="AC360" s="104"/>
      <c r="AD360" s="108" t="str">
        <f>IF(Tabela2[[#This Row],[Origem do acidente]] = "Plataforma", "PREENCHER","NA")</f>
        <v>NA</v>
      </c>
      <c r="AE360" s="107" t="str">
        <f>IF(AC360="","", IF(AC360="NC","", IF(AC360="NE","", IF(AC360="NA","",IFERROR(VLOOKUP(AC360,Produtos!$A$1:$C$2319,2,FALSE),"Não Cadastrado")))))</f>
        <v/>
      </c>
      <c r="AF360" s="104"/>
      <c r="AG360" s="104"/>
      <c r="AH360" s="104" t="str">
        <f>IF(AC360="","",IF(ISNUMBER(AC360)=FALSE,"Não se aplica",IFERROR(VLOOKUP(AC360,Produtos!$A$1:$C$2319,3,FALSE),"Não Cadastrado")))</f>
        <v/>
      </c>
      <c r="AI360" s="104"/>
      <c r="AJ360" s="104" t="str">
        <f>VLOOKUP(Tabela2[[#This Row],[SIEMA]],Siema2025,26,FALSE)</f>
        <v/>
      </c>
      <c r="AK360" s="107" t="s">
        <v>7190</v>
      </c>
      <c r="AL360" s="107"/>
      <c r="AM360" s="107"/>
      <c r="AN360" s="108" t="str">
        <f>VLOOKUP(Tabela2[[#This Row],[SIEMA]],Siema2025,51,FALSE)</f>
        <v/>
      </c>
      <c r="AO360" s="108" t="str">
        <f>VLOOKUP(Tabela2[[#This Row],[SIEMA]],Siema2025,53,FALSE)</f>
        <v/>
      </c>
      <c r="AP360" s="108" t="str">
        <f>VLOOKUP(Tabela2[[#This Row],[SIEMA]],Siema2025,55,FALSE)</f>
        <v/>
      </c>
      <c r="AQ360" s="108" t="str">
        <f>VLOOKUP(Tabela2[[#This Row],[SIEMA]],Siema2025,57,FALSE)</f>
        <v>X</v>
      </c>
      <c r="AR360" s="108" t="str">
        <f>VLOOKUP(Tabela2[[#This Row],[SIEMA]],Siema2025,59,FALSE)</f>
        <v/>
      </c>
      <c r="AS360" s="108" t="str">
        <f>VLOOKUP(Tabela2[[#This Row],[SIEMA]],Siema2025,61,FALSE)</f>
        <v/>
      </c>
      <c r="AT360" s="108" t="str">
        <f>VLOOKUP(Tabela2[[#This Row],[SIEMA]],Siema2025,63,FALSE)</f>
        <v/>
      </c>
      <c r="AU360" s="108" t="str">
        <f>VLOOKUP(Tabela2[[#This Row],[SIEMA]],Siema2025,65,FALSE)</f>
        <v/>
      </c>
      <c r="AV360" s="108" t="str">
        <f>VLOOKUP(Tabela2[[#This Row],[SIEMA]],Siema2025,67,FALSE)</f>
        <v/>
      </c>
      <c r="AW360" s="108" t="str">
        <f>VLOOKUP(Tabela2[[#This Row],[SIEMA]],Siema2025,69,FALSE)</f>
        <v/>
      </c>
      <c r="AX360" s="108" t="str">
        <f>VLOOKUP(Tabela2[[#This Row],[SIEMA]],Siema2025,71,FALSE)</f>
        <v/>
      </c>
      <c r="AY360" s="108" t="str">
        <f>VLOOKUP(Tabela2[[#This Row],[SIEMA]],Siema2025,73,FALSE)</f>
        <v/>
      </c>
      <c r="AZ360" s="108" t="str">
        <f>VLOOKUP(Tabela2[[#This Row],[SIEMA]],Siema2025,75,FALSE)</f>
        <v/>
      </c>
      <c r="BA360" s="108" t="str">
        <f>VLOOKUP(Tabela2[[#This Row],[SIEMA]],Siema2025,77,FALSE)</f>
        <v/>
      </c>
      <c r="BB360" s="108" t="str">
        <f>VLOOKUP(Tabela2[[#This Row],[SIEMA]],Siema2025,79,FALSE)</f>
        <v/>
      </c>
      <c r="BC360" s="108" t="str">
        <f>IF(Tabela2[[#This Row],[Outro(s) ]] = "X", "PREENCHER","NA")</f>
        <v>NA</v>
      </c>
      <c r="BD360" s="108" t="str">
        <f>VLOOKUP(Tabela2[[#This Row],[SIEMA]],Siema2025,82,FALSE)</f>
        <v/>
      </c>
      <c r="BE360" s="108" t="str">
        <f>VLOOKUP(Tabela2[[#This Row],[SIEMA]],Siema2025,81,FALSE)</f>
        <v/>
      </c>
      <c r="BF360" s="110" t="str">
        <f>VLOOKUP(Tabela2[[#This Row],[SIEMA]],Siema2025,28,FALSE)</f>
        <v>Departamento de Estradas de Rodagem da PB (DER-PB)</v>
      </c>
      <c r="BG360" s="110"/>
      <c r="BH360" s="111" t="str">
        <f>VLOOKUP(Tabela2[[#This Row],[SIEMA]],Siema2025,29,FALSE)</f>
        <v>09122706000109</v>
      </c>
      <c r="BI360" s="112" t="str">
        <f>VLOOKUP(Tabela2[[#This Row],[SIEMA]],Siema2025,107,FALSE)</f>
        <v>Não</v>
      </c>
      <c r="BJ360" s="107" t="s">
        <v>7113</v>
      </c>
      <c r="BK360" s="104" t="s">
        <v>2696</v>
      </c>
      <c r="BL360" s="140">
        <v>45808</v>
      </c>
      <c r="BM360" s="108">
        <f ca="1">IF(Tabela2[[#This Row],[Data de atendimento do Ibama (considerar o primeiro documento/ação)]]="",_xlfn.DAYS(TODAY(),J360),_xlfn.DAYS(Tabela2[[#This Row],[Data de atendimento do Ibama (considerar o primeiro documento/ação)]],J360))</f>
        <v>0</v>
      </c>
      <c r="BN360" s="108" t="str">
        <f>IF(Tabela2[[#This Row],[Atendido pelo Ibama ("Não" ou "Sim")]]="Não","Preencher", IF(Tabela2[[#This Row],[Atendido pelo Ibama ("Não" ou "Sim")]]="Sim","NA",""))</f>
        <v>NA</v>
      </c>
      <c r="BO360" s="114" t="s">
        <v>7165</v>
      </c>
      <c r="BP360" s="108" t="str">
        <f>IF(Tabela2[[#This Row],[Forma de atendimento (primeiro documento/ação)]]= "Outros (especificar)", "PREENCHER","NA")</f>
        <v>NA</v>
      </c>
      <c r="BQ360" s="106" t="s">
        <v>2696</v>
      </c>
      <c r="BR360" s="108" t="s">
        <v>2696</v>
      </c>
      <c r="BS360" s="108" t="s">
        <v>2696</v>
      </c>
      <c r="BT360" s="108" t="s">
        <v>7126</v>
      </c>
      <c r="BU360" s="108" t="s">
        <v>2696</v>
      </c>
      <c r="BV360" s="108" t="s">
        <v>123</v>
      </c>
      <c r="BW360" s="108" t="s">
        <v>2696</v>
      </c>
      <c r="BX360" s="106" t="s">
        <v>7116</v>
      </c>
      <c r="BY360" s="140">
        <v>45819</v>
      </c>
      <c r="BZ360" s="104">
        <f>IF(Tabela2[[#This Row],[Data do documento de encerramento]]="NA","NA",IF(Tabela2[[#This Row],[Data do documento de encerramento]]="","Pendente de conclusão/ encerramento",_xlfn.DAYS(Tabela2[[#This Row],[Data do documento de encerramento]],J360)))</f>
        <v>11</v>
      </c>
      <c r="CA360" s="107"/>
      <c r="CB360" s="107"/>
      <c r="CC360" s="130"/>
      <c r="CD360" s="107"/>
      <c r="CE360" s="107"/>
      <c r="CF360" s="107"/>
    </row>
    <row r="361" spans="1:84" ht="30.75">
      <c r="A361" s="169">
        <v>20256279213</v>
      </c>
      <c r="B361" s="170" t="s">
        <v>8733</v>
      </c>
      <c r="C361" s="108" t="s">
        <v>8718</v>
      </c>
      <c r="D361" s="106" t="s">
        <v>637</v>
      </c>
      <c r="E361" t="s">
        <v>8719</v>
      </c>
      <c r="F361" s="106"/>
      <c r="G361" t="s">
        <v>8720</v>
      </c>
      <c r="H361" t="s">
        <v>8721</v>
      </c>
      <c r="I361" s="104" t="str">
        <f>VLOOKUP(Tabela2[[#This Row],[SIEMA]],Siema2025,19,FALSE)</f>
        <v>Camamu</v>
      </c>
      <c r="J361" s="105">
        <f>VLOOKUP(Tabela2[[#This Row],[SIEMA]],Siema2025,2,FALSE)</f>
        <v>45809</v>
      </c>
      <c r="K361" s="105" t="str">
        <f>VLOOKUP(Tabela2[[#This Row],[SIEMA]],Siema2025,16,FALSE)</f>
        <v>Domingo</v>
      </c>
      <c r="L361" s="106" t="str">
        <f>IF(Tabela2[[#This Row],[Data]]="","Sem Informação",VLOOKUP(MONTH(Tabela2[[#This Row],[Data]]),'[1]Validação de dados'!$I$1:$J$13,2,0))</f>
        <v>Junho</v>
      </c>
      <c r="M361" s="104">
        <f>YEAR(Tabela2[[#This Row],[Data]])</f>
        <v>2025</v>
      </c>
      <c r="N361" s="105" t="str">
        <f>VLOOKUP(Tabela2[[#This Row],[SIEMA]],Siema2025,17,FALSE)</f>
        <v>Madrugada</v>
      </c>
      <c r="O361" s="105" t="str">
        <f>VLOOKUP(Tabela2[[#This Row],[SIEMA]],Siema2025,5,FALSE)</f>
        <v>Plataforma</v>
      </c>
      <c r="P361" s="104" t="str">
        <f>VLOOKUP(Tabela2[[#This Row],[SIEMA]],Siema2025,21,FALSE)</f>
        <v>[PLATAFORMA DE MANATI (PMNT) / Poço 7-MNT-6D-BAS]: Vazamento de aproximadamente 0,040 m³ de fluido hidráulico base água HW-525P na linha submarina de acionamento da DHSV (Downhole Safety Valve) do poço MNT-6.</v>
      </c>
      <c r="Q361" s="104" t="s">
        <v>7094</v>
      </c>
      <c r="R361" s="104" t="s">
        <v>7146</v>
      </c>
      <c r="S361" s="107" t="s">
        <v>7147</v>
      </c>
      <c r="T361" s="104" t="str">
        <f>VLOOKUP(Tabela2[[#This Row],[SIEMA]],Siema2025,11,FALSE)</f>
        <v>0.04</v>
      </c>
      <c r="U361" s="104" t="str">
        <f>VLOOKUP(Tabela2[[#This Row],[SIEMA]],Siema2025,12,FALSE)</f>
        <v>M3</v>
      </c>
      <c r="V361" s="104" t="str">
        <f>IF(Q361="","",IF(ISNUMBER(Q361)=FALSE,"Não se aplica",IFERROR(VLOOKUP(Q361,Produtos!$A$1:$C$2319,3,FALSE),"Não Cadastrado")))</f>
        <v>Não se aplica</v>
      </c>
      <c r="W361" s="104"/>
      <c r="X361" s="113"/>
      <c r="Y361" s="109" t="str">
        <f>IF(W361="","", IF(W361="NC","", IF(W361="NE","", IF(W361="NA","",IFERROR(VLOOKUP(W361,Produtos!$A$1:$C$2319,2,FALSE),"Não Cadastrado")))))</f>
        <v/>
      </c>
      <c r="Z361" s="104"/>
      <c r="AA361" s="104"/>
      <c r="AB361" s="104" t="str">
        <f>IF(W361="","",IF(ISNUMBER(W361)=FALSE,"Não se aplica",IFERROR(VLOOKUP(W361,Produtos!$A$1:$C$2319,3,FALSE),"Não Cadastrado")))</f>
        <v/>
      </c>
      <c r="AC361" s="104"/>
      <c r="AD361" s="108"/>
      <c r="AE361" s="107" t="str">
        <f>IF(AC361="","", IF(AC361="NC","", IF(AC361="NE","", IF(AC361="NA","",IFERROR(VLOOKUP(AC361,Produtos!$A$1:$C$2319,2,FALSE),"Não Cadastrado")))))</f>
        <v/>
      </c>
      <c r="AF361" s="104"/>
      <c r="AG361" s="104"/>
      <c r="AH361" s="104" t="str">
        <f>IF(AC361="","",IF(ISNUMBER(AC361)=FALSE,"Não se aplica",IFERROR(VLOOKUP(AC361,Produtos!$A$1:$C$2319,3,FALSE),"Não Cadastrado")))</f>
        <v/>
      </c>
      <c r="AI361" s="104"/>
      <c r="AJ361" s="104" t="str">
        <f>VLOOKUP(Tabela2[[#This Row],[SIEMA]],Siema2025,26,FALSE)</f>
        <v>Em investigação.</v>
      </c>
      <c r="AK361" s="107" t="s">
        <v>6834</v>
      </c>
      <c r="AL361" s="107"/>
      <c r="AM361" s="107"/>
      <c r="AN361" s="108" t="str">
        <f>VLOOKUP(Tabela2[[#This Row],[SIEMA]],Siema2025,51,FALSE)</f>
        <v/>
      </c>
      <c r="AO361" s="108" t="str">
        <f>VLOOKUP(Tabela2[[#This Row],[SIEMA]],Siema2025,53,FALSE)</f>
        <v/>
      </c>
      <c r="AP361" s="108" t="str">
        <f>VLOOKUP(Tabela2[[#This Row],[SIEMA]],Siema2025,55,FALSE)</f>
        <v/>
      </c>
      <c r="AQ361" s="108" t="str">
        <f>VLOOKUP(Tabela2[[#This Row],[SIEMA]],Siema2025,57,FALSE)</f>
        <v/>
      </c>
      <c r="AR361" s="108" t="str">
        <f>VLOOKUP(Tabela2[[#This Row],[SIEMA]],Siema2025,59,FALSE)</f>
        <v/>
      </c>
      <c r="AS361" s="108" t="str">
        <f>VLOOKUP(Tabela2[[#This Row],[SIEMA]],Siema2025,61,FALSE)</f>
        <v>X</v>
      </c>
      <c r="AT361" s="108" t="str">
        <f>VLOOKUP(Tabela2[[#This Row],[SIEMA]],Siema2025,63,FALSE)</f>
        <v/>
      </c>
      <c r="AU361" s="108" t="str">
        <f>VLOOKUP(Tabela2[[#This Row],[SIEMA]],Siema2025,65,FALSE)</f>
        <v/>
      </c>
      <c r="AV361" s="108" t="str">
        <f>VLOOKUP(Tabela2[[#This Row],[SIEMA]],Siema2025,67,FALSE)</f>
        <v/>
      </c>
      <c r="AW361" s="108" t="str">
        <f>VLOOKUP(Tabela2[[#This Row],[SIEMA]],Siema2025,69,FALSE)</f>
        <v/>
      </c>
      <c r="AX361" s="108" t="str">
        <f>VLOOKUP(Tabela2[[#This Row],[SIEMA]],Siema2025,71,FALSE)</f>
        <v/>
      </c>
      <c r="AY361" s="108" t="str">
        <f>VLOOKUP(Tabela2[[#This Row],[SIEMA]],Siema2025,73,FALSE)</f>
        <v/>
      </c>
      <c r="AZ361" s="108" t="str">
        <f>VLOOKUP(Tabela2[[#This Row],[SIEMA]],Siema2025,75,FALSE)</f>
        <v/>
      </c>
      <c r="BA361" s="108" t="str">
        <f>VLOOKUP(Tabela2[[#This Row],[SIEMA]],Siema2025,77,FALSE)</f>
        <v/>
      </c>
      <c r="BB361" s="108" t="str">
        <f>VLOOKUP(Tabela2[[#This Row],[SIEMA]],Siema2025,79,FALSE)</f>
        <v/>
      </c>
      <c r="BC361" s="108" t="str">
        <f>IF(Tabela2[[#This Row],[Outro(s) ]] = "X", "PREENCHER","NA")</f>
        <v>NA</v>
      </c>
      <c r="BD361" s="108" t="str">
        <f>VLOOKUP(Tabela2[[#This Row],[SIEMA]],Siema2025,82,FALSE)</f>
        <v/>
      </c>
      <c r="BE361" s="108" t="str">
        <f>VLOOKUP(Tabela2[[#This Row],[SIEMA]],Siema2025,81,FALSE)</f>
        <v/>
      </c>
      <c r="BF361" s="110" t="str">
        <f>VLOOKUP(Tabela2[[#This Row],[SIEMA]],Siema2025,28,FALSE)</f>
        <v>Petrobras</v>
      </c>
      <c r="BG361" s="110"/>
      <c r="BH361" s="111" t="str">
        <f>VLOOKUP(Tabela2[[#This Row],[SIEMA]],Siema2025,29,FALSE)</f>
        <v>33000167023667</v>
      </c>
      <c r="BI361" s="112" t="s">
        <v>2696</v>
      </c>
      <c r="BJ361" s="107" t="s">
        <v>7099</v>
      </c>
      <c r="BK361" s="104" t="s">
        <v>2696</v>
      </c>
      <c r="BL361" s="140">
        <v>45814</v>
      </c>
      <c r="BM361" s="108">
        <f ca="1">IF(Tabela2[[#This Row],[Data de atendimento do Ibama (considerar o primeiro documento/ação)]]="",_xlfn.DAYS(TODAY(),J361),_xlfn.DAYS(Tabela2[[#This Row],[Data de atendimento do Ibama (considerar o primeiro documento/ação)]],J361))</f>
        <v>5</v>
      </c>
      <c r="BN361" s="108" t="str">
        <f>IF(Tabela2[[#This Row],[Atendido pelo Ibama ("Não" ou "Sim")]]="Não","Preencher", IF(Tabela2[[#This Row],[Atendido pelo Ibama ("Não" ou "Sim")]]="Sim","NA",""))</f>
        <v>NA</v>
      </c>
      <c r="BO361" s="114" t="s">
        <v>7138</v>
      </c>
      <c r="BP361" s="108" t="str">
        <f>IF(Tabela2[[#This Row],[Forma de atendimento (primeiro documento/ação)]]= "Outros (especificar)", "PREENCHER","NA")</f>
        <v>NA</v>
      </c>
      <c r="BQ361" s="106" t="s">
        <v>123</v>
      </c>
      <c r="BR361" s="108" t="str">
        <f>IF(Tabela2[[#This Row],[Equipe do Ibama foi a campo? Houve sobrevoo do Poseidon?]] = "Sim", "PREENCHER","NA")</f>
        <v>NA</v>
      </c>
      <c r="BS361" s="108" t="str">
        <f>IF(Tabela2[[#This Row],[Se sim, foi emitida Ordem de Emergência? (informações vinculada à coluna CK)]] = "Sim", "PREENCHER","NA")</f>
        <v>NA</v>
      </c>
      <c r="BT361" s="108" t="s">
        <v>7101</v>
      </c>
      <c r="BU361" s="108" t="s">
        <v>2696</v>
      </c>
      <c r="BV361" s="108" t="s">
        <v>123</v>
      </c>
      <c r="BW361" s="108" t="s">
        <v>2696</v>
      </c>
      <c r="BX361" s="106" t="s">
        <v>7102</v>
      </c>
      <c r="BY361" s="140">
        <v>46108</v>
      </c>
      <c r="BZ361" s="104">
        <f>IF(Tabela2[[#This Row],[Data do documento de encerramento]]="NA","NA",IF(Tabela2[[#This Row],[Data do documento de encerramento]]="","Pendente de conclusão/ encerramento",_xlfn.DAYS(Tabela2[[#This Row],[Data do documento de encerramento]],J361)))</f>
        <v>299</v>
      </c>
      <c r="CA361" s="107"/>
      <c r="CB361" s="107"/>
      <c r="CC361" s="107" t="s">
        <v>7470</v>
      </c>
      <c r="CD361" s="107" t="s">
        <v>123</v>
      </c>
      <c r="CE361" s="107" t="s">
        <v>123</v>
      </c>
      <c r="CF361" s="107" t="s">
        <v>7149</v>
      </c>
    </row>
    <row r="362" spans="1:84" ht="45.75" hidden="1">
      <c r="A362" s="169">
        <v>20256346831</v>
      </c>
      <c r="B362" s="170" t="s">
        <v>8734</v>
      </c>
      <c r="C362" s="108" t="str">
        <f>VLOOKUP(Tabela2[[#This Row],[SIEMA]],Siema2025,4,FALSE)</f>
        <v xml:space="preserve"> GO</v>
      </c>
      <c r="D362" s="106" t="str">
        <f>VLOOKUP(Tabela2[[#This Row],[SIEMA]],Siema2025,3,FALSE)</f>
        <v xml:space="preserve">Piracanjuba </v>
      </c>
      <c r="E362" s="106" t="s">
        <v>7392</v>
      </c>
      <c r="F362" s="106" t="s">
        <v>8735</v>
      </c>
      <c r="G362" s="106" t="s">
        <v>8736</v>
      </c>
      <c r="H362" s="106" t="s">
        <v>8737</v>
      </c>
      <c r="I362" s="104" t="s">
        <v>7114</v>
      </c>
      <c r="J362" s="105">
        <f>VLOOKUP(Tabela2[[#This Row],[SIEMA]],Siema2025,2,FALSE)</f>
        <v>45810</v>
      </c>
      <c r="K362" s="105" t="str">
        <f>VLOOKUP(Tabela2[[#This Row],[SIEMA]],Siema2025,16,FALSE)</f>
        <v>Segunda</v>
      </c>
      <c r="L362" s="106" t="str">
        <f>IF(Tabela2[[#This Row],[Data]]="","Sem Informação",VLOOKUP(MONTH(Tabela2[[#This Row],[Data]]),'[1]Validação de dados'!$I$1:$J$13,2,0))</f>
        <v>Junho</v>
      </c>
      <c r="M362" s="104">
        <f>YEAR(Tabela2[[#This Row],[Data]])</f>
        <v>2025</v>
      </c>
      <c r="N362" s="105" t="str">
        <f>VLOOKUP(Tabela2[[#This Row],[SIEMA]],Siema2025,17,FALSE)</f>
        <v>Vespertino</v>
      </c>
      <c r="O362" s="105" t="str">
        <f>VLOOKUP(Tabela2[[#This Row],[SIEMA]],Siema2025,5,FALSE)</f>
        <v>Rodovia</v>
      </c>
      <c r="P362" s="104" t="str">
        <f>VLOOKUP(Tabela2[[#This Row],[SIEMA]],Siema2025,21,FALSE)</f>
        <v>Caminhão tombou no canteiro central da via.</v>
      </c>
      <c r="Q362" s="104">
        <v>1170</v>
      </c>
      <c r="R362" s="104" t="str">
        <f>VLOOKUP(Tabela2[[#This Row],[SIEMA]],Siema2025,10,FALSE)</f>
        <v/>
      </c>
      <c r="S362" s="107" t="str">
        <f>IF(Q362="","", IF(Q362="NC","", IF(Q362="NE","", IF(Q362="NA","",IFERROR(VLOOKUP(Q362,Produtos!$A$1:$C$2319,2,FALSE),"Não Cadastrado")))))</f>
        <v>ÁLCOOL ETÍLICO, ETANOL</v>
      </c>
      <c r="T362" s="104">
        <v>15000</v>
      </c>
      <c r="U362" s="104" t="s">
        <v>648</v>
      </c>
      <c r="V362" s="104">
        <f>IF(Q362="","",IF(ISNUMBER(Q362)=FALSE,"Não se aplica",IFERROR(VLOOKUP(Q362,Produtos!$A$1:$C$2319,3,FALSE),"Não Cadastrado")))</f>
        <v>3</v>
      </c>
      <c r="W362" s="104" t="str">
        <f>VLOOKUP(Tabela2[[#This Row],[SIEMA]],Siema2025,10,FALSE)</f>
        <v/>
      </c>
      <c r="X362" s="113" t="str">
        <f>IF(Tabela2[[#This Row],[Origem do acidente]] = "Plataforma", "PREENCHER","NA")</f>
        <v>NA</v>
      </c>
      <c r="Y362" s="109" t="str">
        <f>IF(W362="","", IF(W362="NC","", IF(W362="NE","", IF(W362="NA","",IFERROR(VLOOKUP(W362,Produtos!$A$1:$C$2319,2,FALSE),"Não Cadastrado")))))</f>
        <v/>
      </c>
      <c r="Z362" s="104" t="str">
        <f>VLOOKUP(Tabela2[[#This Row],[SIEMA]],Siema2025,11,FALSE)</f>
        <v xml:space="preserve"> </v>
      </c>
      <c r="AA362" s="104" t="str">
        <f>VLOOKUP(Tabela2[[#This Row],[SIEMA]],Siema2025,12,FALSE)</f>
        <v xml:space="preserve"> </v>
      </c>
      <c r="AB362" s="104" t="str">
        <f>IF(W362="","",IF(ISNUMBER(W362)=FALSE,"Não se aplica",IFERROR(VLOOKUP(W362,Produtos!$A$1:$C$2319,3,FALSE),"Não Cadastrado")))</f>
        <v/>
      </c>
      <c r="AC362" s="104"/>
      <c r="AD362" s="108" t="str">
        <f>IF(Tabela2[[#This Row],[Origem do acidente]] = "Plataforma", "PREENCHER","NA")</f>
        <v>NA</v>
      </c>
      <c r="AE362" s="107" t="str">
        <f>IF(AC362="","", IF(AC362="NC","", IF(AC362="NE","", IF(AC362="NA","",IFERROR(VLOOKUP(AC362,Produtos!$A$1:$C$2319,2,FALSE),"Não Cadastrado")))))</f>
        <v/>
      </c>
      <c r="AF362" s="104"/>
      <c r="AG362" s="104"/>
      <c r="AH362" s="104" t="str">
        <f>IF(AC362="","",IF(ISNUMBER(AC362)=FALSE,"Não se aplica",IFERROR(VLOOKUP(AC362,Produtos!$A$1:$C$2319,3,FALSE),"Não Cadastrado")))</f>
        <v/>
      </c>
      <c r="AI362" s="104"/>
      <c r="AJ362" s="104" t="str">
        <f>VLOOKUP(Tabela2[[#This Row],[SIEMA]],Siema2025,26,FALSE)</f>
        <v/>
      </c>
      <c r="AK362" s="107" t="s">
        <v>6834</v>
      </c>
      <c r="AL362" s="107" t="s">
        <v>7182</v>
      </c>
      <c r="AM362" s="107"/>
      <c r="AN362" s="108" t="str">
        <f>VLOOKUP(Tabela2[[#This Row],[SIEMA]],Siema2025,51,FALSE)</f>
        <v/>
      </c>
      <c r="AO362" s="108" t="str">
        <f>VLOOKUP(Tabela2[[#This Row],[SIEMA]],Siema2025,53,FALSE)</f>
        <v/>
      </c>
      <c r="AP362" s="108" t="str">
        <f>VLOOKUP(Tabela2[[#This Row],[SIEMA]],Siema2025,55,FALSE)</f>
        <v/>
      </c>
      <c r="AQ362" s="108" t="str">
        <f>VLOOKUP(Tabela2[[#This Row],[SIEMA]],Siema2025,57,FALSE)</f>
        <v/>
      </c>
      <c r="AR362" s="108" t="str">
        <f>VLOOKUP(Tabela2[[#This Row],[SIEMA]],Siema2025,59,FALSE)</f>
        <v/>
      </c>
      <c r="AS362" s="108" t="str">
        <f>VLOOKUP(Tabela2[[#This Row],[SIEMA]],Siema2025,61,FALSE)</f>
        <v/>
      </c>
      <c r="AT362" s="108" t="str">
        <f>VLOOKUP(Tabela2[[#This Row],[SIEMA]],Siema2025,63,FALSE)</f>
        <v/>
      </c>
      <c r="AU362" s="108" t="str">
        <f>VLOOKUP(Tabela2[[#This Row],[SIEMA]],Siema2025,65,FALSE)</f>
        <v>X</v>
      </c>
      <c r="AV362" s="108" t="str">
        <f>VLOOKUP(Tabela2[[#This Row],[SIEMA]],Siema2025,67,FALSE)</f>
        <v/>
      </c>
      <c r="AW362" s="108" t="str">
        <f>VLOOKUP(Tabela2[[#This Row],[SIEMA]],Siema2025,69,FALSE)</f>
        <v/>
      </c>
      <c r="AX362" s="108" t="str">
        <f>VLOOKUP(Tabela2[[#This Row],[SIEMA]],Siema2025,71,FALSE)</f>
        <v/>
      </c>
      <c r="AY362" s="108" t="str">
        <f>VLOOKUP(Tabela2[[#This Row],[SIEMA]],Siema2025,73,FALSE)</f>
        <v/>
      </c>
      <c r="AZ362" s="108" t="str">
        <f>VLOOKUP(Tabela2[[#This Row],[SIEMA]],Siema2025,75,FALSE)</f>
        <v/>
      </c>
      <c r="BA362" s="108" t="str">
        <f>VLOOKUP(Tabela2[[#This Row],[SIEMA]],Siema2025,77,FALSE)</f>
        <v/>
      </c>
      <c r="BB362" s="108" t="str">
        <f>VLOOKUP(Tabela2[[#This Row],[SIEMA]],Siema2025,79,FALSE)</f>
        <v/>
      </c>
      <c r="BC362" s="108" t="str">
        <f>IF(Tabela2[[#This Row],[Outro(s) ]] = "X", "PREENCHER","NA")</f>
        <v>NA</v>
      </c>
      <c r="BD362" s="108" t="str">
        <f>VLOOKUP(Tabela2[[#This Row],[SIEMA]],Siema2025,82,FALSE)</f>
        <v/>
      </c>
      <c r="BE362" s="108" t="str">
        <f>VLOOKUP(Tabela2[[#This Row],[SIEMA]],Siema2025,81,FALSE)</f>
        <v/>
      </c>
      <c r="BF362" s="110" t="str">
        <f>VLOOKUP(Tabela2[[#This Row],[SIEMA]],Siema2025,28,FALSE)</f>
        <v>TRANSDULLON TRANSPORTES LTDA</v>
      </c>
      <c r="BG362" s="110"/>
      <c r="BH362" s="111" t="str">
        <f>VLOOKUP(Tabela2[[#This Row],[SIEMA]],Siema2025,29,FALSE)</f>
        <v>04973109000166</v>
      </c>
      <c r="BI362" s="112" t="s">
        <v>7062</v>
      </c>
      <c r="BJ362" s="107" t="s">
        <v>7099</v>
      </c>
      <c r="BK362" s="104" t="s">
        <v>2696</v>
      </c>
      <c r="BL362" s="140">
        <v>45811</v>
      </c>
      <c r="BM362" s="108">
        <f ca="1">IF(Tabela2[[#This Row],[Data de atendimento do Ibama (considerar o primeiro documento/ação)]]="",_xlfn.DAYS(TODAY(),J362),_xlfn.DAYS(Tabela2[[#This Row],[Data de atendimento do Ibama (considerar o primeiro documento/ação)]],J362))</f>
        <v>1</v>
      </c>
      <c r="BN362" s="108" t="str">
        <f>IF(Tabela2[[#This Row],[Atendido pelo Ibama ("Não" ou "Sim")]]="Não","Preencher", IF(Tabela2[[#This Row],[Atendido pelo Ibama ("Não" ou "Sim")]]="Sim","NA",""))</f>
        <v>NA</v>
      </c>
      <c r="BO362" s="114" t="s">
        <v>7124</v>
      </c>
      <c r="BP362" s="108" t="s">
        <v>7348</v>
      </c>
      <c r="BQ362" s="106" t="s">
        <v>2696</v>
      </c>
      <c r="BR362" s="108" t="s">
        <v>2696</v>
      </c>
      <c r="BS362" s="108" t="s">
        <v>2696</v>
      </c>
      <c r="BT362" s="108" t="s">
        <v>7126</v>
      </c>
      <c r="BU362" s="108" t="s">
        <v>2696</v>
      </c>
      <c r="BV362" s="108" t="s">
        <v>123</v>
      </c>
      <c r="BW362" s="108" t="s">
        <v>2696</v>
      </c>
      <c r="BX362" s="106" t="s">
        <v>7102</v>
      </c>
      <c r="BY362" s="140">
        <v>46150</v>
      </c>
      <c r="BZ362" s="104">
        <f>IF(Tabela2[[#This Row],[Data do documento de encerramento]]="NA","NA",IF(Tabela2[[#This Row],[Data do documento de encerramento]]="","Pendente de conclusão/ encerramento",_xlfn.DAYS(Tabela2[[#This Row],[Data do documento de encerramento]],J362)))</f>
        <v>340</v>
      </c>
      <c r="CA362" s="107" t="s">
        <v>8738</v>
      </c>
      <c r="CB362" s="107"/>
      <c r="CC362" s="129"/>
      <c r="CD362" s="107"/>
      <c r="CE362" s="107"/>
      <c r="CF362" s="107"/>
    </row>
    <row r="363" spans="1:84" ht="60.75" hidden="1">
      <c r="A363" s="169">
        <v>2025647236</v>
      </c>
      <c r="B363" s="170" t="s">
        <v>8739</v>
      </c>
      <c r="C363" s="108" t="str">
        <f>VLOOKUP(Tabela2[[#This Row],[SIEMA]],Siema2025,4,FALSE)</f>
        <v xml:space="preserve"> MG</v>
      </c>
      <c r="D363" s="106" t="str">
        <f>VLOOKUP(Tabela2[[#This Row],[SIEMA]],Siema2025,3,FALSE)</f>
        <v xml:space="preserve">Carmo da Cachoeira </v>
      </c>
      <c r="E363" s="106" t="s">
        <v>4216</v>
      </c>
      <c r="F363" s="106" t="s">
        <v>8740</v>
      </c>
      <c r="G363" s="106" t="s">
        <v>8741</v>
      </c>
      <c r="H363" s="106" t="s">
        <v>8742</v>
      </c>
      <c r="I363" s="104" t="s">
        <v>7114</v>
      </c>
      <c r="J363" s="105">
        <f>VLOOKUP(Tabela2[[#This Row],[SIEMA]],Siema2025,2,FALSE)</f>
        <v>45811</v>
      </c>
      <c r="K363" s="105" t="str">
        <f>VLOOKUP(Tabela2[[#This Row],[SIEMA]],Siema2025,16,FALSE)</f>
        <v>Terça</v>
      </c>
      <c r="L363" s="106" t="str">
        <f>IF(Tabela2[[#This Row],[Data]]="","Sem Informação",VLOOKUP(MONTH(Tabela2[[#This Row],[Data]]),'[1]Validação de dados'!$I$1:$J$13,2,0))</f>
        <v>Junho</v>
      </c>
      <c r="M363" s="104">
        <f>YEAR(Tabela2[[#This Row],[Data]])</f>
        <v>2025</v>
      </c>
      <c r="N363" s="105" t="str">
        <f>VLOOKUP(Tabela2[[#This Row],[SIEMA]],Siema2025,17,FALSE)</f>
        <v>Noturno</v>
      </c>
      <c r="O363" s="105" t="str">
        <f>VLOOKUP(Tabela2[[#This Row],[SIEMA]],Siema2025,5,FALSE)</f>
        <v>Rodovia</v>
      </c>
      <c r="P363" s="104" t="str">
        <f>VLOOKUP(Tabela2[[#This Row],[SIEMA]],Siema2025,21,FALSE)</f>
        <v/>
      </c>
      <c r="Q363" s="104" t="s">
        <v>7094</v>
      </c>
      <c r="R363" s="104" t="str">
        <f>VLOOKUP(Tabela2[[#This Row],[SIEMA]],Siema2025,10,FALSE)</f>
        <v>Óleo Lubrificante em embalagens fracionadas</v>
      </c>
      <c r="S363" s="107" t="str">
        <f>IF(Q363="","", IF(Q363="NC","", IF(Q363="NE","", IF(Q363="NA","",IFERROR(VLOOKUP(Q363,Produtos!$A$1:$C$2319,2,FALSE),"Não Cadastrado")))))</f>
        <v/>
      </c>
      <c r="T363" s="104" t="str">
        <f>VLOOKUP(Tabela2[[#This Row],[SIEMA]],Siema2025,11,FALSE)</f>
        <v>13.524</v>
      </c>
      <c r="U363" s="104" t="str">
        <f>VLOOKUP(Tabela2[[#This Row],[SIEMA]],Siema2025,12,FALSE)</f>
        <v>T</v>
      </c>
      <c r="V363" s="104" t="s">
        <v>7483</v>
      </c>
      <c r="W363" s="104"/>
      <c r="X363" s="113" t="str">
        <f>IF(Tabela2[[#This Row],[Origem do acidente]] = "Plataforma", "PREENCHER","NA")</f>
        <v>NA</v>
      </c>
      <c r="Y363" s="109" t="str">
        <f>IF(W363="","", IF(W363="NC","", IF(W363="NE","", IF(W363="NA","",IFERROR(VLOOKUP(W363,Produtos!$A$1:$C$2319,2,FALSE),"Não Cadastrado")))))</f>
        <v/>
      </c>
      <c r="Z363" s="104"/>
      <c r="AA363" s="104"/>
      <c r="AB363" s="104" t="str">
        <f>IF(W363="","",IF(ISNUMBER(W363)=FALSE,"Não se aplica",IFERROR(VLOOKUP(W363,Produtos!$A$1:$C$2319,3,FALSE),"Não Cadastrado")))</f>
        <v/>
      </c>
      <c r="AC363" s="104"/>
      <c r="AD363" s="108" t="str">
        <f>IF(Tabela2[[#This Row],[Origem do acidente]] = "Plataforma", "PREENCHER","NA")</f>
        <v>NA</v>
      </c>
      <c r="AE363" s="107" t="str">
        <f>IF(AC363="","", IF(AC363="NC","", IF(AC363="NE","", IF(AC363="NA","",IFERROR(VLOOKUP(AC363,Produtos!$A$1:$C$2319,2,FALSE),"Não Cadastrado")))))</f>
        <v/>
      </c>
      <c r="AF363" s="104"/>
      <c r="AG363" s="104"/>
      <c r="AH363" s="104" t="str">
        <f>IF(AC363="","",IF(ISNUMBER(AC363)=FALSE,"Não se aplica",IFERROR(VLOOKUP(AC363,Produtos!$A$1:$C$2319,3,FALSE),"Não Cadastrado")))</f>
        <v/>
      </c>
      <c r="AI363" s="104"/>
      <c r="AJ363" s="104" t="str">
        <f>VLOOKUP(Tabela2[[#This Row],[SIEMA]],Siema2025,26,FALSE)</f>
        <v>SEGUNDO INFORMAÇÕES O CAMINHÃO TRAFEGAVA SENTIDO NORTE SOBRE FAIXA DOIS DE ROLAMENTO, QUANDO CONDUTOR ALEGA QUE A CINTA QUE SEGURAVA A CARGA ARREBENTOU E OS GALÕES CAÍRAM PELO ACOSTAMENTO E CANTEIRO CENTRAL. O CAMINHÃO PAROU SOBRE ACOSTAMENTO COMO POSIÇÃO FINAL.</v>
      </c>
      <c r="AK363" s="107" t="s">
        <v>7112</v>
      </c>
      <c r="AL363" s="107" t="s">
        <v>7290</v>
      </c>
      <c r="AM363" s="107"/>
      <c r="AN363" s="108" t="str">
        <f>VLOOKUP(Tabela2[[#This Row],[SIEMA]],Siema2025,51,FALSE)</f>
        <v/>
      </c>
      <c r="AO363" s="108" t="str">
        <f>VLOOKUP(Tabela2[[#This Row],[SIEMA]],Siema2025,53,FALSE)</f>
        <v/>
      </c>
      <c r="AP363" s="108" t="str">
        <f>VLOOKUP(Tabela2[[#This Row],[SIEMA]],Siema2025,55,FALSE)</f>
        <v/>
      </c>
      <c r="AQ363" s="108"/>
      <c r="AR363" s="108" t="str">
        <f>VLOOKUP(Tabela2[[#This Row],[SIEMA]],Siema2025,59,FALSE)</f>
        <v/>
      </c>
      <c r="AS363" s="108" t="str">
        <f>VLOOKUP(Tabela2[[#This Row],[SIEMA]],Siema2025,61,FALSE)</f>
        <v/>
      </c>
      <c r="AT363" s="108" t="str">
        <f>VLOOKUP(Tabela2[[#This Row],[SIEMA]],Siema2025,63,FALSE)</f>
        <v/>
      </c>
      <c r="AU363" s="108" t="s">
        <v>7183</v>
      </c>
      <c r="AV363" s="108" t="str">
        <f>VLOOKUP(Tabela2[[#This Row],[SIEMA]],Siema2025,67,FALSE)</f>
        <v/>
      </c>
      <c r="AW363" s="108" t="str">
        <f>VLOOKUP(Tabela2[[#This Row],[SIEMA]],Siema2025,69,FALSE)</f>
        <v/>
      </c>
      <c r="AX363" s="108" t="str">
        <f>VLOOKUP(Tabela2[[#This Row],[SIEMA]],Siema2025,71,FALSE)</f>
        <v/>
      </c>
      <c r="AY363" s="108" t="str">
        <f>VLOOKUP(Tabela2[[#This Row],[SIEMA]],Siema2025,73,FALSE)</f>
        <v/>
      </c>
      <c r="AZ363" s="108" t="str">
        <f>VLOOKUP(Tabela2[[#This Row],[SIEMA]],Siema2025,75,FALSE)</f>
        <v/>
      </c>
      <c r="BA363" s="108" t="str">
        <f>VLOOKUP(Tabela2[[#This Row],[SIEMA]],Siema2025,77,FALSE)</f>
        <v/>
      </c>
      <c r="BB363" s="108" t="str">
        <f>VLOOKUP(Tabela2[[#This Row],[SIEMA]],Siema2025,79,FALSE)</f>
        <v/>
      </c>
      <c r="BC363" s="108" t="str">
        <f>IF(Tabela2[[#This Row],[Outro(s) ]] = "X", "PREENCHER","NA")</f>
        <v>NA</v>
      </c>
      <c r="BD363" s="108" t="str">
        <f>VLOOKUP(Tabela2[[#This Row],[SIEMA]],Siema2025,82,FALSE)</f>
        <v/>
      </c>
      <c r="BE363" s="108" t="str">
        <f>VLOOKUP(Tabela2[[#This Row],[SIEMA]],Siema2025,81,FALSE)</f>
        <v/>
      </c>
      <c r="BF363" s="110" t="str">
        <f>VLOOKUP(Tabela2[[#This Row],[SIEMA]],Siema2025,28,FALSE)</f>
        <v>ALL IND. DE LUBRIFICANTES LTDA</v>
      </c>
      <c r="BG363" s="110"/>
      <c r="BH363" s="111" t="str">
        <f>VLOOKUP(Tabela2[[#This Row],[SIEMA]],Siema2025,29,FALSE)</f>
        <v>07371304000104</v>
      </c>
      <c r="BI363" s="112" t="s">
        <v>2696</v>
      </c>
      <c r="BJ363" s="107" t="s">
        <v>7099</v>
      </c>
      <c r="BK363" s="104" t="s">
        <v>2696</v>
      </c>
      <c r="BL363" s="140">
        <v>45831</v>
      </c>
      <c r="BM363" s="108">
        <f ca="1">IF(Tabela2[[#This Row],[Data de atendimento do Ibama (considerar o primeiro documento/ação)]]="",_xlfn.DAYS(TODAY(),J363),_xlfn.DAYS(Tabela2[[#This Row],[Data de atendimento do Ibama (considerar o primeiro documento/ação)]],J363))</f>
        <v>20</v>
      </c>
      <c r="BN363" s="108" t="str">
        <f>IF(Tabela2[[#This Row],[Atendido pelo Ibama ("Não" ou "Sim")]]="Não","Preencher", IF(Tabela2[[#This Row],[Atendido pelo Ibama ("Não" ou "Sim")]]="Sim","NA",""))</f>
        <v>NA</v>
      </c>
      <c r="BO363" s="114" t="s">
        <v>7100</v>
      </c>
      <c r="BP363" s="108" t="str">
        <f>IF(Tabela2[[#This Row],[Forma de atendimento (primeiro documento/ação)]]= "Outros (especificar)", "PREENCHER","NA")</f>
        <v>NA</v>
      </c>
      <c r="BQ363" s="106" t="s">
        <v>123</v>
      </c>
      <c r="BR363" s="108" t="str">
        <f>IF(Tabela2[[#This Row],[Equipe do Ibama foi a campo? Houve sobrevoo do Poseidon?]] = "Sim", "PREENCHER","NA")</f>
        <v>NA</v>
      </c>
      <c r="BS363" s="108" t="str">
        <f>IF(Tabela2[[#This Row],[Se sim, foi emitida Ordem de Emergência? (informações vinculada à coluna CK)]] = "Sim", "PREENCHER","NA")</f>
        <v>NA</v>
      </c>
      <c r="BT363" s="108" t="s">
        <v>7101</v>
      </c>
      <c r="BU363" s="108" t="s">
        <v>2696</v>
      </c>
      <c r="BV363" s="108" t="s">
        <v>123</v>
      </c>
      <c r="BW363" s="108" t="s">
        <v>2696</v>
      </c>
      <c r="BX363" s="106" t="s">
        <v>7102</v>
      </c>
      <c r="BY363" s="140">
        <v>45845</v>
      </c>
      <c r="BZ363" s="104">
        <f>IF(Tabela2[[#This Row],[Data do documento de encerramento]]="NA","NA",IF(Tabela2[[#This Row],[Data do documento de encerramento]]="","Pendente de conclusão/ encerramento",_xlfn.DAYS(Tabela2[[#This Row],[Data do documento de encerramento]],J363)))</f>
        <v>34</v>
      </c>
      <c r="CA363" s="107" t="s">
        <v>8300</v>
      </c>
      <c r="CB363" s="107"/>
      <c r="CC363" s="130"/>
      <c r="CD363" s="107"/>
      <c r="CE363" s="107"/>
      <c r="CF363" s="107"/>
    </row>
    <row r="364" spans="1:84" ht="30.75" hidden="1">
      <c r="A364" s="169">
        <v>20256432429</v>
      </c>
      <c r="B364" s="170" t="s">
        <v>8743</v>
      </c>
      <c r="C364" s="108" t="str">
        <f>VLOOKUP(Tabela2[[#This Row],[SIEMA]],Siema2025,4,FALSE)</f>
        <v xml:space="preserve"> BA</v>
      </c>
      <c r="D364" s="106" t="str">
        <f>VLOOKUP(Tabela2[[#This Row],[SIEMA]],Siema2025,3,FALSE)</f>
        <v xml:space="preserve">Caetité </v>
      </c>
      <c r="E364" s="106" t="str">
        <f>VLOOKUP(Tabela2[[#This Row],[SIEMA]],Siema2025,20,FALSE)</f>
        <v>Fazenda Cachoeira, S/N, Zona Rural</v>
      </c>
      <c r="F364" s="106"/>
      <c r="G364" s="106" t="s">
        <v>8744</v>
      </c>
      <c r="H364" s="106" t="s">
        <v>8745</v>
      </c>
      <c r="I364" s="104" t="str">
        <f>VLOOKUP(Tabela2[[#This Row],[SIEMA]],Siema2025,19,FALSE)</f>
        <v/>
      </c>
      <c r="J364" s="105">
        <f>VLOOKUP(Tabela2[[#This Row],[SIEMA]],Siema2025,2,FALSE)</f>
        <v>45811</v>
      </c>
      <c r="K364" s="105" t="str">
        <f>VLOOKUP(Tabela2[[#This Row],[SIEMA]],Siema2025,16,FALSE)</f>
        <v>Terça</v>
      </c>
      <c r="L364" s="106" t="str">
        <f>IF(Tabela2[[#This Row],[Data]]="","Sem Informação",VLOOKUP(MONTH(Tabela2[[#This Row],[Data]]),'[1]Validação de dados'!$I$1:$J$13,2,0))</f>
        <v>Junho</v>
      </c>
      <c r="M364" s="104">
        <f>YEAR(Tabela2[[#This Row],[Data]])</f>
        <v>2025</v>
      </c>
      <c r="N364" s="105" t="str">
        <f>VLOOKUP(Tabela2[[#This Row],[SIEMA]],Siema2025,17,FALSE)</f>
        <v>Vespertino</v>
      </c>
      <c r="O364" s="105" t="str">
        <f>VLOOKUP(Tabela2[[#This Row],[SIEMA]],Siema2025,5,FALSE)</f>
        <v>Indústria</v>
      </c>
      <c r="P364" s="104" t="str">
        <f>VLOOKUP(Tabela2[[#This Row],[SIEMA]],Siema2025,21,FALSE)</f>
        <v>Liberação não controlada de água da bacia de finos localizada ao lado da Pilha de Estéril e Material Lixiviado (PEML). Área da ocorrência: AA-930.</v>
      </c>
      <c r="Q364" s="104">
        <v>2912</v>
      </c>
      <c r="R364" s="104" t="str">
        <f>VLOOKUP(Tabela2[[#This Row],[SIEMA]],Siema2025,10,FALSE)</f>
        <v/>
      </c>
      <c r="S364" s="107" t="str">
        <f>IF(Q364="","", IF(Q364="NC","", IF(Q364="NE","", IF(Q364="NA","",IFERROR(VLOOKUP(Q364,Produtos!$A$1:$C$2319,2,FALSE),"Não Cadastrado")))))</f>
        <v>MATERIAL RADIOATIVO, BAIXA ATIVIDADE ESPECÍFICA (BAE I), não-fissil ou fissil exceptivo</v>
      </c>
      <c r="T364" s="104">
        <v>3</v>
      </c>
      <c r="U364" s="104" t="str">
        <f>VLOOKUP(Tabela2[[#This Row],[SIEMA]],Siema2025,12,FALSE)</f>
        <v xml:space="preserve"> </v>
      </c>
      <c r="V364" s="104">
        <f>IF(Q364="","",IF(ISNUMBER(Q364)=FALSE,"Não se aplica",IFERROR(VLOOKUP(Q364,Produtos!$A$1:$C$2319,3,FALSE),"Não Cadastrado")))</f>
        <v>7</v>
      </c>
      <c r="W364" s="104" t="str">
        <f>VLOOKUP(Tabela2[[#This Row],[SIEMA]],Siema2025,10,FALSE)</f>
        <v/>
      </c>
      <c r="X364" s="113" t="str">
        <f>IF(Tabela2[[#This Row],[Origem do acidente]] = "Plataforma", "PREENCHER","NA")</f>
        <v>NA</v>
      </c>
      <c r="Y364" s="109" t="str">
        <f>IF(W364="","", IF(W364="NC","", IF(W364="NE","", IF(W364="NA","",IFERROR(VLOOKUP(W364,Produtos!$A$1:$C$2319,2,FALSE),"Não Cadastrado")))))</f>
        <v/>
      </c>
      <c r="Z364" s="104" t="str">
        <f>VLOOKUP(Tabela2[[#This Row],[SIEMA]],Siema2025,11,FALSE)</f>
        <v xml:space="preserve"> </v>
      </c>
      <c r="AA364" s="104" t="str">
        <f>VLOOKUP(Tabela2[[#This Row],[SIEMA]],Siema2025,12,FALSE)</f>
        <v xml:space="preserve"> </v>
      </c>
      <c r="AB364" s="104" t="str">
        <f>IF(W364="","",IF(ISNUMBER(W364)=FALSE,"Não se aplica",IFERROR(VLOOKUP(W364,Produtos!$A$1:$C$2319,3,FALSE),"Não Cadastrado")))</f>
        <v/>
      </c>
      <c r="AC364" s="104"/>
      <c r="AD364" s="108" t="str">
        <f>IF(Tabela2[[#This Row],[Origem do acidente]] = "Plataforma", "PREENCHER","NA")</f>
        <v>NA</v>
      </c>
      <c r="AE364" s="107" t="str">
        <f>IF(AC364="","", IF(AC364="NC","", IF(AC364="NE","", IF(AC364="NA","",IFERROR(VLOOKUP(AC364,Produtos!$A$1:$C$2319,2,FALSE),"Não Cadastrado")))))</f>
        <v/>
      </c>
      <c r="AF364" s="104"/>
      <c r="AG364" s="104"/>
      <c r="AH364" s="104" t="str">
        <f>IF(AC364="","",IF(ISNUMBER(AC364)=FALSE,"Não se aplica",IFERROR(VLOOKUP(AC364,Produtos!$A$1:$C$2319,3,FALSE),"Não Cadastrado")))</f>
        <v/>
      </c>
      <c r="AI364" s="104"/>
      <c r="AJ364" s="104" t="str">
        <f>VLOOKUP(Tabela2[[#This Row],[SIEMA]],Siema2025,26,FALSE)</f>
        <v>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v>
      </c>
      <c r="AK364" s="107" t="s">
        <v>7190</v>
      </c>
      <c r="AL364" s="107"/>
      <c r="AM364" s="107"/>
      <c r="AN364" s="108" t="str">
        <f>VLOOKUP(Tabela2[[#This Row],[SIEMA]],Siema2025,51,FALSE)</f>
        <v/>
      </c>
      <c r="AO364" s="108" t="str">
        <f>VLOOKUP(Tabela2[[#This Row],[SIEMA]],Siema2025,53,FALSE)</f>
        <v/>
      </c>
      <c r="AP364" s="108" t="str">
        <f>VLOOKUP(Tabela2[[#This Row],[SIEMA]],Siema2025,55,FALSE)</f>
        <v/>
      </c>
      <c r="AQ364" s="108" t="str">
        <f>VLOOKUP(Tabela2[[#This Row],[SIEMA]],Siema2025,57,FALSE)</f>
        <v/>
      </c>
      <c r="AR364" s="108" t="str">
        <f>VLOOKUP(Tabela2[[#This Row],[SIEMA]],Siema2025,59,FALSE)</f>
        <v/>
      </c>
      <c r="AS364" s="108" t="str">
        <f>VLOOKUP(Tabela2[[#This Row],[SIEMA]],Siema2025,61,FALSE)</f>
        <v/>
      </c>
      <c r="AT364" s="108" t="str">
        <f>VLOOKUP(Tabela2[[#This Row],[SIEMA]],Siema2025,63,FALSE)</f>
        <v/>
      </c>
      <c r="AU364" s="108" t="str">
        <f>VLOOKUP(Tabela2[[#This Row],[SIEMA]],Siema2025,65,FALSE)</f>
        <v>X</v>
      </c>
      <c r="AV364" s="108" t="str">
        <f>VLOOKUP(Tabela2[[#This Row],[SIEMA]],Siema2025,67,FALSE)</f>
        <v/>
      </c>
      <c r="AW364" s="108" t="str">
        <f>VLOOKUP(Tabela2[[#This Row],[SIEMA]],Siema2025,69,FALSE)</f>
        <v/>
      </c>
      <c r="AX364" s="108" t="str">
        <f>VLOOKUP(Tabela2[[#This Row],[SIEMA]],Siema2025,71,FALSE)</f>
        <v/>
      </c>
      <c r="AY364" s="108" t="str">
        <f>VLOOKUP(Tabela2[[#This Row],[SIEMA]],Siema2025,73,FALSE)</f>
        <v/>
      </c>
      <c r="AZ364" s="108" t="str">
        <f>VLOOKUP(Tabela2[[#This Row],[SIEMA]],Siema2025,75,FALSE)</f>
        <v/>
      </c>
      <c r="BA364" s="108" t="str">
        <f>VLOOKUP(Tabela2[[#This Row],[SIEMA]],Siema2025,77,FALSE)</f>
        <v/>
      </c>
      <c r="BB364" s="108" t="str">
        <f>VLOOKUP(Tabela2[[#This Row],[SIEMA]],Siema2025,79,FALSE)</f>
        <v/>
      </c>
      <c r="BC364" s="108" t="str">
        <f>IF(Tabela2[[#This Row],[Outro(s) ]] = "X", "PREENCHER","NA")</f>
        <v>NA</v>
      </c>
      <c r="BD364" s="108" t="str">
        <f>VLOOKUP(Tabela2[[#This Row],[SIEMA]],Siema2025,82,FALSE)</f>
        <v/>
      </c>
      <c r="BE364" s="108" t="str">
        <f>VLOOKUP(Tabela2[[#This Row],[SIEMA]],Siema2025,81,FALSE)</f>
        <v/>
      </c>
      <c r="BF364" s="110" t="str">
        <f>VLOOKUP(Tabela2[[#This Row],[SIEMA]],Siema2025,28,FALSE)</f>
        <v>INB - Indústrias Nucleares do Brasil</v>
      </c>
      <c r="BG364" s="110"/>
      <c r="BH364" s="111" t="str">
        <f>VLOOKUP(Tabela2[[#This Row],[SIEMA]],Siema2025,29,FALSE)</f>
        <v>00322818003570</v>
      </c>
      <c r="BI364" s="112" t="str">
        <f>VLOOKUP(Tabela2[[#This Row],[SIEMA]],Siema2025,107,FALSE)</f>
        <v>Não</v>
      </c>
      <c r="BJ364" s="107" t="s">
        <v>7099</v>
      </c>
      <c r="BK364" s="104" t="s">
        <v>2696</v>
      </c>
      <c r="BL364" s="36">
        <v>45812</v>
      </c>
      <c r="BM364" s="108">
        <f ca="1">IF(Tabela2[[#This Row],[Data de atendimento do Ibama (considerar o primeiro documento/ação)]]="",_xlfn.DAYS(TODAY(),J364),_xlfn.DAYS(Tabela2[[#This Row],[Data de atendimento do Ibama (considerar o primeiro documento/ação)]],J364))</f>
        <v>1</v>
      </c>
      <c r="BN364" s="108" t="str">
        <f>IF(Tabela2[[#This Row],[Atendido pelo Ibama ("Não" ou "Sim")]]="Não","Preencher", IF(Tabela2[[#This Row],[Atendido pelo Ibama ("Não" ou "Sim")]]="Sim","NA",""))</f>
        <v>NA</v>
      </c>
      <c r="BO364" s="114" t="s">
        <v>7100</v>
      </c>
      <c r="BP364" s="108" t="str">
        <f>IF(Tabela2[[#This Row],[Forma de atendimento (primeiro documento/ação)]]= "Outros (especificar)", "PREENCHER","NA")</f>
        <v>NA</v>
      </c>
      <c r="BQ364" s="106" t="s">
        <v>123</v>
      </c>
      <c r="BR364" s="108" t="str">
        <f>IF(Tabela2[[#This Row],[Equipe do Ibama foi a campo? Houve sobrevoo do Poseidon?]] = "Sim", "PREENCHER","NA")</f>
        <v>NA</v>
      </c>
      <c r="BS364" s="108" t="str">
        <f>IF(Tabela2[[#This Row],[Se sim, foi emitida Ordem de Emergência? (informações vinculada à coluna CK)]] = "Sim", "PREENCHER","NA")</f>
        <v>NA</v>
      </c>
      <c r="BT364" s="108" t="s">
        <v>7101</v>
      </c>
      <c r="BU364" s="108" t="s">
        <v>2696</v>
      </c>
      <c r="BV364" s="108" t="s">
        <v>123</v>
      </c>
      <c r="BW364" s="108" t="s">
        <v>2696</v>
      </c>
      <c r="BX364" s="106" t="s">
        <v>7116</v>
      </c>
      <c r="BY364" s="140">
        <v>45909</v>
      </c>
      <c r="BZ364" s="104">
        <f>IF(Tabela2[[#This Row],[Data do documento de encerramento]]="NA","NA",IF(Tabela2[[#This Row],[Data do documento de encerramento]]="","Pendente de conclusão/ encerramento",_xlfn.DAYS(Tabela2[[#This Row],[Data do documento de encerramento]],J364)))</f>
        <v>98</v>
      </c>
      <c r="CA364" s="107"/>
      <c r="CB364" s="107"/>
      <c r="CC364" s="130"/>
      <c r="CD364" s="107"/>
      <c r="CE364" s="107"/>
      <c r="CF364" s="107"/>
    </row>
    <row r="365" spans="1:84" ht="30.75" hidden="1">
      <c r="A365" s="169">
        <v>20256532409</v>
      </c>
      <c r="B365" s="170" t="s">
        <v>8746</v>
      </c>
      <c r="C365" s="108" t="str">
        <f>VLOOKUP(Tabela2[[#This Row],[SIEMA]],Siema2025,4,FALSE)</f>
        <v xml:space="preserve"> BA</v>
      </c>
      <c r="D365" s="106" t="str">
        <f>VLOOKUP(Tabela2[[#This Row],[SIEMA]],Siema2025,3,FALSE)</f>
        <v xml:space="preserve">Esplanada </v>
      </c>
      <c r="E365" s="106" t="str">
        <f>VLOOKUP(Tabela2[[#This Row],[SIEMA]],Siema2025,20,FALSE)</f>
        <v>Adutora FBM - RBU (Fazenda Bálsamo - Rio do Bú); Campo de Fazenda Bálsamo - Bacia do Recôncavo.</v>
      </c>
      <c r="F365" s="106"/>
      <c r="G365" s="106" t="s">
        <v>8747</v>
      </c>
      <c r="H365" s="106" t="s">
        <v>8748</v>
      </c>
      <c r="I365" s="104" t="str">
        <f>VLOOKUP(Tabela2[[#This Row],[SIEMA]],Siema2025,19,FALSE)</f>
        <v/>
      </c>
      <c r="J365" s="105">
        <f>VLOOKUP(Tabela2[[#This Row],[SIEMA]],Siema2025,2,FALSE)</f>
        <v>45811</v>
      </c>
      <c r="K365" s="105" t="str">
        <f>VLOOKUP(Tabela2[[#This Row],[SIEMA]],Siema2025,16,FALSE)</f>
        <v>Terça</v>
      </c>
      <c r="L365" s="106" t="str">
        <f>IF(Tabela2[[#This Row],[Data]]="","Sem Informação",VLOOKUP(MONTH(Tabela2[[#This Row],[Data]]),'[1]Validação de dados'!$I$1:$J$13,2,0))</f>
        <v>Junho</v>
      </c>
      <c r="M365" s="104">
        <f>YEAR(Tabela2[[#This Row],[Data]])</f>
        <v>2025</v>
      </c>
      <c r="N365" s="105" t="str">
        <f>VLOOKUP(Tabela2[[#This Row],[SIEMA]],Siema2025,17,FALSE)</f>
        <v>Noturno</v>
      </c>
      <c r="O365" s="105" t="s">
        <v>145</v>
      </c>
      <c r="P365" s="104" t="str">
        <f>VLOOKUP(Tabela2[[#This Row],[SIEMA]],Siema2025,21,FALSE)</f>
        <v>Poço terrestre</v>
      </c>
      <c r="Q365" s="104" t="s">
        <v>7094</v>
      </c>
      <c r="R365" s="104" t="str">
        <f>VLOOKUP(Tabela2[[#This Row],[SIEMA]],Siema2025,10,FALSE)</f>
        <v/>
      </c>
      <c r="S365" s="107" t="s">
        <v>255</v>
      </c>
      <c r="T365" s="104" t="s">
        <v>697</v>
      </c>
      <c r="U365" s="104" t="str">
        <f>VLOOKUP(Tabela2[[#This Row],[SIEMA]],Siema2025,12,FALSE)</f>
        <v xml:space="preserve"> </v>
      </c>
      <c r="V365" s="104" t="str">
        <f>IF(Q365="","",IF(ISNUMBER(Q365)=FALSE,"Não se aplica",IFERROR(VLOOKUP(Q365,Produtos!$A$1:$C$2319,3,FALSE),"Não Cadastrado")))</f>
        <v>Não se aplica</v>
      </c>
      <c r="W365" s="104" t="str">
        <f>VLOOKUP(Tabela2[[#This Row],[SIEMA]],Siema2025,10,FALSE)</f>
        <v/>
      </c>
      <c r="X365" s="113" t="str">
        <f>IF(Tabela2[[#This Row],[Origem do acidente]] = "Plataforma", "PREENCHER","NA")</f>
        <v>NA</v>
      </c>
      <c r="Y365" s="109" t="str">
        <f>IF(W365="","", IF(W365="NC","", IF(W365="NE","", IF(W365="NA","",IFERROR(VLOOKUP(W365,Produtos!$A$1:$C$2319,2,FALSE),"Não Cadastrado")))))</f>
        <v/>
      </c>
      <c r="Z365" s="104" t="str">
        <f>VLOOKUP(Tabela2[[#This Row],[SIEMA]],Siema2025,11,FALSE)</f>
        <v xml:space="preserve"> </v>
      </c>
      <c r="AA365" s="104" t="str">
        <f>VLOOKUP(Tabela2[[#This Row],[SIEMA]],Siema2025,12,FALSE)</f>
        <v xml:space="preserve"> </v>
      </c>
      <c r="AB365" s="104" t="str">
        <f>IF(W365="","",IF(ISNUMBER(W365)=FALSE,"Não se aplica",IFERROR(VLOOKUP(W365,Produtos!$A$1:$C$2319,3,FALSE),"Não Cadastrado")))</f>
        <v/>
      </c>
      <c r="AC365" s="104"/>
      <c r="AD365" s="108" t="str">
        <f>IF(Tabela2[[#This Row],[Origem do acidente]] = "Plataforma", "PREENCHER","NA")</f>
        <v>NA</v>
      </c>
      <c r="AE365" s="107" t="str">
        <f>IF(AC365="","", IF(AC365="NC","", IF(AC365="NE","", IF(AC365="NA","",IFERROR(VLOOKUP(AC365,Produtos!$A$1:$C$2319,2,FALSE),"Não Cadastrado")))))</f>
        <v/>
      </c>
      <c r="AF365" s="104"/>
      <c r="AG365" s="104"/>
      <c r="AH365" s="104" t="str">
        <f>IF(AC365="","",IF(ISNUMBER(AC365)=FALSE,"Não se aplica",IFERROR(VLOOKUP(AC365,Produtos!$A$1:$C$2319,3,FALSE),"Não Cadastrado")))</f>
        <v/>
      </c>
      <c r="AI365" s="104"/>
      <c r="AJ365" s="104" t="str">
        <f>VLOOKUP(Tabela2[[#This Row],[SIEMA]],Siema2025,26,FALSE)</f>
        <v>Em investigação.</v>
      </c>
      <c r="AK365" s="107" t="s">
        <v>7250</v>
      </c>
      <c r="AL365" s="107"/>
      <c r="AM365" s="107"/>
      <c r="AN365" s="108" t="str">
        <f>VLOOKUP(Tabela2[[#This Row],[SIEMA]],Siema2025,51,FALSE)</f>
        <v/>
      </c>
      <c r="AO365" s="108" t="str">
        <f>VLOOKUP(Tabela2[[#This Row],[SIEMA]],Siema2025,53,FALSE)</f>
        <v/>
      </c>
      <c r="AP365" s="108" t="str">
        <f>VLOOKUP(Tabela2[[#This Row],[SIEMA]],Siema2025,55,FALSE)</f>
        <v/>
      </c>
      <c r="AQ365" s="108" t="str">
        <f>VLOOKUP(Tabela2[[#This Row],[SIEMA]],Siema2025,57,FALSE)</f>
        <v/>
      </c>
      <c r="AR365" s="108" t="str">
        <f>VLOOKUP(Tabela2[[#This Row],[SIEMA]],Siema2025,59,FALSE)</f>
        <v/>
      </c>
      <c r="AS365" s="108" t="str">
        <f>VLOOKUP(Tabela2[[#This Row],[SIEMA]],Siema2025,61,FALSE)</f>
        <v/>
      </c>
      <c r="AT365" s="108" t="str">
        <f>VLOOKUP(Tabela2[[#This Row],[SIEMA]],Siema2025,63,FALSE)</f>
        <v/>
      </c>
      <c r="AU365" s="108" t="str">
        <f>VLOOKUP(Tabela2[[#This Row],[SIEMA]],Siema2025,65,FALSE)</f>
        <v>X</v>
      </c>
      <c r="AV365" s="108" t="str">
        <f>VLOOKUP(Tabela2[[#This Row],[SIEMA]],Siema2025,67,FALSE)</f>
        <v/>
      </c>
      <c r="AW365" s="108" t="str">
        <f>VLOOKUP(Tabela2[[#This Row],[SIEMA]],Siema2025,69,FALSE)</f>
        <v/>
      </c>
      <c r="AX365" s="108" t="str">
        <f>VLOOKUP(Tabela2[[#This Row],[SIEMA]],Siema2025,71,FALSE)</f>
        <v/>
      </c>
      <c r="AY365" s="108" t="str">
        <f>VLOOKUP(Tabela2[[#This Row],[SIEMA]],Siema2025,73,FALSE)</f>
        <v/>
      </c>
      <c r="AZ365" s="108" t="str">
        <f>VLOOKUP(Tabela2[[#This Row],[SIEMA]],Siema2025,75,FALSE)</f>
        <v/>
      </c>
      <c r="BA365" s="108" t="str">
        <f>VLOOKUP(Tabela2[[#This Row],[SIEMA]],Siema2025,77,FALSE)</f>
        <v/>
      </c>
      <c r="BB365" s="108" t="str">
        <f>VLOOKUP(Tabela2[[#This Row],[SIEMA]],Siema2025,79,FALSE)</f>
        <v/>
      </c>
      <c r="BC365" s="108" t="str">
        <f>IF(Tabela2[[#This Row],[Outro(s) ]] = "X", "PREENCHER","NA")</f>
        <v>NA</v>
      </c>
      <c r="BD365" s="108" t="str">
        <f>VLOOKUP(Tabela2[[#This Row],[SIEMA]],Siema2025,82,FALSE)</f>
        <v/>
      </c>
      <c r="BE365" s="108" t="str">
        <f>VLOOKUP(Tabela2[[#This Row],[SIEMA]],Siema2025,81,FALSE)</f>
        <v/>
      </c>
      <c r="BF365" s="110" t="str">
        <f>VLOOKUP(Tabela2[[#This Row],[SIEMA]],Siema2025,28,FALSE)</f>
        <v>Petróleo Brasileiro S.A Petrobrás</v>
      </c>
      <c r="BG365" s="110"/>
      <c r="BH365" s="111" t="str">
        <f>VLOOKUP(Tabela2[[#This Row],[SIEMA]],Siema2025,29,FALSE)</f>
        <v/>
      </c>
      <c r="BI365" s="112" t="str">
        <f>VLOOKUP(Tabela2[[#This Row],[SIEMA]],Siema2025,107,FALSE)</f>
        <v>Não</v>
      </c>
      <c r="BJ365" s="107" t="s">
        <v>7113</v>
      </c>
      <c r="BK365" s="104" t="s">
        <v>2696</v>
      </c>
      <c r="BL365" s="140">
        <v>45884</v>
      </c>
      <c r="BM365" s="108">
        <f ca="1">IF(Tabela2[[#This Row],[Data de atendimento do Ibama (considerar o primeiro documento/ação)]]="",_xlfn.DAYS(TODAY(),J365),_xlfn.DAYS(Tabela2[[#This Row],[Data de atendimento do Ibama (considerar o primeiro documento/ação)]],J365))</f>
        <v>73</v>
      </c>
      <c r="BN365" s="108" t="str">
        <f>IF(Tabela2[[#This Row],[Atendido pelo Ibama ("Não" ou "Sim")]]="Não","Preencher", IF(Tabela2[[#This Row],[Atendido pelo Ibama ("Não" ou "Sim")]]="Sim","NA",""))</f>
        <v>NA</v>
      </c>
      <c r="BO365" s="114" t="s">
        <v>7100</v>
      </c>
      <c r="BP365" s="108" t="str">
        <f>IF(Tabela2[[#This Row],[Forma de atendimento (primeiro documento/ação)]]= "Outros (especificar)", "PREENCHER","NA")</f>
        <v>NA</v>
      </c>
      <c r="BQ365" s="106" t="s">
        <v>123</v>
      </c>
      <c r="BR365" s="108" t="str">
        <f>IF(Tabela2[[#This Row],[Equipe do Ibama foi a campo? Houve sobrevoo do Poseidon?]] = "Sim", "PREENCHER","NA")</f>
        <v>NA</v>
      </c>
      <c r="BS365" s="108" t="s">
        <v>7114</v>
      </c>
      <c r="BT365" s="108" t="s">
        <v>7101</v>
      </c>
      <c r="BU365" s="108" t="s">
        <v>123</v>
      </c>
      <c r="BV365" s="108" t="s">
        <v>123</v>
      </c>
      <c r="BW365" s="108" t="s">
        <v>123</v>
      </c>
      <c r="BX365" s="106"/>
      <c r="BY365" s="106"/>
      <c r="BZ365" s="104" t="str">
        <f>IF(Tabela2[[#This Row],[Data do documento de encerramento]]="NA","NA",IF(Tabela2[[#This Row],[Data do documento de encerramento]]="","Pendente de conclusão/ encerramento",_xlfn.DAYS(Tabela2[[#This Row],[Data do documento de encerramento]],J365)))</f>
        <v>Pendente de conclusão/ encerramento</v>
      </c>
      <c r="CA365" s="107"/>
      <c r="CB365" s="107"/>
      <c r="CC365" s="131"/>
      <c r="CD365" s="107"/>
      <c r="CE365" s="107"/>
      <c r="CF365" s="107"/>
    </row>
    <row r="366" spans="1:84" ht="30.75" hidden="1">
      <c r="A366" s="169">
        <v>20256532423</v>
      </c>
      <c r="B366" s="170" t="s">
        <v>8749</v>
      </c>
      <c r="C366" s="108" t="str">
        <f>VLOOKUP(Tabela2[[#This Row],[SIEMA]],Siema2025,4,FALSE)</f>
        <v xml:space="preserve"> RN</v>
      </c>
      <c r="D366" s="106" t="str">
        <f>VLOOKUP(Tabela2[[#This Row],[SIEMA]],Siema2025,3,FALSE)</f>
        <v xml:space="preserve">Caraúbas </v>
      </c>
      <c r="E366" s="106" t="str">
        <f>VLOOKUP(Tabela2[[#This Row],[SIEMA]],Siema2025,20,FALSE)</f>
        <v>Linha de produção do Poço 7-LV-65D</v>
      </c>
      <c r="F366" s="106"/>
      <c r="G366" s="106" t="s">
        <v>8750</v>
      </c>
      <c r="H366" s="106" t="s">
        <v>8751</v>
      </c>
      <c r="I366" s="104" t="s">
        <v>931</v>
      </c>
      <c r="J366" s="105">
        <f>VLOOKUP(Tabela2[[#This Row],[SIEMA]],Siema2025,2,FALSE)</f>
        <v>45811</v>
      </c>
      <c r="K366" s="105" t="str">
        <f>VLOOKUP(Tabela2[[#This Row],[SIEMA]],Siema2025,16,FALSE)</f>
        <v>Terça</v>
      </c>
      <c r="L366" s="106" t="str">
        <f>IF(Tabela2[[#This Row],[Data]]="","Sem Informação",VLOOKUP(MONTH(Tabela2[[#This Row],[Data]]),'[1]Validação de dados'!$I$1:$J$13,2,0))</f>
        <v>Junho</v>
      </c>
      <c r="M366" s="104">
        <f>YEAR(Tabela2[[#This Row],[Data]])</f>
        <v>2025</v>
      </c>
      <c r="N366" s="105" t="str">
        <f>VLOOKUP(Tabela2[[#This Row],[SIEMA]],Siema2025,17,FALSE)</f>
        <v>Matutino</v>
      </c>
      <c r="O366" s="105" t="s">
        <v>145</v>
      </c>
      <c r="P366" s="104" t="str">
        <f>VLOOKUP(Tabela2[[#This Row],[SIEMA]],Siema2025,21,FALSE)</f>
        <v>Poço terrestre</v>
      </c>
      <c r="Q366" s="104">
        <v>1267</v>
      </c>
      <c r="R366" s="104"/>
      <c r="S366" s="107" t="str">
        <f>IF(Q366="","", IF(Q366="NC","", IF(Q366="NE","", IF(Q366="NA","",IFERROR(VLOOKUP(Q366,Produtos!$A$1:$C$2319,2,FALSE),"Não Cadastrado")))))</f>
        <v>PETRÓLEO CRU</v>
      </c>
      <c r="T366" s="104" t="s">
        <v>1564</v>
      </c>
      <c r="U366" s="104" t="str">
        <f>VLOOKUP(Tabela2[[#This Row],[SIEMA]],Siema2025,12,FALSE)</f>
        <v>M3; M3</v>
      </c>
      <c r="V366" s="104">
        <f>IF(Q366="","",IF(ISNUMBER(Q366)=FALSE,"Não se aplica",IFERROR(VLOOKUP(Q366,Produtos!$A$1:$C$2319,3,FALSE),"Não Cadastrado")))</f>
        <v>3</v>
      </c>
      <c r="W366" s="104"/>
      <c r="X366" s="113" t="str">
        <f>IF(Tabela2[[#This Row],[Origem do acidente]] = "Plataforma", "PREENCHER","NA")</f>
        <v>NA</v>
      </c>
      <c r="Y366" s="104" t="str">
        <f>VLOOKUP(Tabela2[[#This Row],[SIEMA]],Siema2025,10,FALSE)</f>
        <v>Água Produzida fora de especificação;  Substância Oleo</v>
      </c>
      <c r="Z366" s="104" t="s">
        <v>8752</v>
      </c>
      <c r="AA366" s="104" t="str">
        <f>VLOOKUP(Tabela2[[#This Row],[SIEMA]],Siema2025,12,FALSE)</f>
        <v>M3; M3</v>
      </c>
      <c r="AB366" s="104" t="str">
        <f>IF(W366="","",IF(ISNUMBER(W366)=FALSE,"Não se aplica",IFERROR(VLOOKUP(W366,Produtos!$A$1:$C$2319,3,FALSE),"Não Cadastrado")))</f>
        <v/>
      </c>
      <c r="AC366" s="104"/>
      <c r="AD366" s="108" t="str">
        <f>IF(Tabela2[[#This Row],[Origem do acidente]] = "Plataforma", "PREENCHER","NA")</f>
        <v>NA</v>
      </c>
      <c r="AE366" s="107" t="str">
        <f>IF(AC366="","", IF(AC366="NC","", IF(AC366="NE","", IF(AC366="NA","",IFERROR(VLOOKUP(AC366,Produtos!$A$1:$C$2319,2,FALSE),"Não Cadastrado")))))</f>
        <v/>
      </c>
      <c r="AF366" s="104"/>
      <c r="AG366" s="104"/>
      <c r="AH366" s="104" t="str">
        <f>IF(AC366="","",IF(ISNUMBER(AC366)=FALSE,"Não se aplica",IFERROR(VLOOKUP(AC366,Produtos!$A$1:$C$2319,3,FALSE),"Não Cadastrado")))</f>
        <v/>
      </c>
      <c r="AI366" s="104"/>
      <c r="AJ366" s="104" t="str">
        <f>VLOOKUP(Tabela2[[#This Row],[SIEMA]],Siema2025,26,FALSE)</f>
        <v>Corrosão da linha.</v>
      </c>
      <c r="AK366" s="107" t="s">
        <v>7290</v>
      </c>
      <c r="AL366" s="107"/>
      <c r="AM366" s="107"/>
      <c r="AN366" s="108" t="str">
        <f>VLOOKUP(Tabela2[[#This Row],[SIEMA]],Siema2025,51,FALSE)</f>
        <v/>
      </c>
      <c r="AO366" s="108" t="str">
        <f>VLOOKUP(Tabela2[[#This Row],[SIEMA]],Siema2025,53,FALSE)</f>
        <v/>
      </c>
      <c r="AP366" s="108" t="str">
        <f>VLOOKUP(Tabela2[[#This Row],[SIEMA]],Siema2025,55,FALSE)</f>
        <v/>
      </c>
      <c r="AQ366" s="108" t="str">
        <f>VLOOKUP(Tabela2[[#This Row],[SIEMA]],Siema2025,57,FALSE)</f>
        <v/>
      </c>
      <c r="AR366" s="108" t="str">
        <f>VLOOKUP(Tabela2[[#This Row],[SIEMA]],Siema2025,59,FALSE)</f>
        <v/>
      </c>
      <c r="AS366" s="108" t="str">
        <f>VLOOKUP(Tabela2[[#This Row],[SIEMA]],Siema2025,61,FALSE)</f>
        <v/>
      </c>
      <c r="AT366" s="108" t="str">
        <f>VLOOKUP(Tabela2[[#This Row],[SIEMA]],Siema2025,63,FALSE)</f>
        <v/>
      </c>
      <c r="AU366" s="108" t="str">
        <f>VLOOKUP(Tabela2[[#This Row],[SIEMA]],Siema2025,65,FALSE)</f>
        <v>X</v>
      </c>
      <c r="AV366" s="108" t="str">
        <f>VLOOKUP(Tabela2[[#This Row],[SIEMA]],Siema2025,67,FALSE)</f>
        <v/>
      </c>
      <c r="AW366" s="108" t="str">
        <f>VLOOKUP(Tabela2[[#This Row],[SIEMA]],Siema2025,69,FALSE)</f>
        <v/>
      </c>
      <c r="AX366" s="108" t="str">
        <f>VLOOKUP(Tabela2[[#This Row],[SIEMA]],Siema2025,71,FALSE)</f>
        <v/>
      </c>
      <c r="AY366" s="108" t="str">
        <f>VLOOKUP(Tabela2[[#This Row],[SIEMA]],Siema2025,73,FALSE)</f>
        <v/>
      </c>
      <c r="AZ366" s="108" t="str">
        <f>VLOOKUP(Tabela2[[#This Row],[SIEMA]],Siema2025,75,FALSE)</f>
        <v/>
      </c>
      <c r="BA366" s="108" t="str">
        <f>VLOOKUP(Tabela2[[#This Row],[SIEMA]],Siema2025,77,FALSE)</f>
        <v/>
      </c>
      <c r="BB366" s="108" t="str">
        <f>VLOOKUP(Tabela2[[#This Row],[SIEMA]],Siema2025,79,FALSE)</f>
        <v/>
      </c>
      <c r="BC366" s="108" t="str">
        <f>IF(Tabela2[[#This Row],[Outro(s) ]] = "X", "PREENCHER","NA")</f>
        <v>NA</v>
      </c>
      <c r="BD366" s="108" t="str">
        <f>VLOOKUP(Tabela2[[#This Row],[SIEMA]],Siema2025,82,FALSE)</f>
        <v/>
      </c>
      <c r="BE366" s="108" t="str">
        <f>VLOOKUP(Tabela2[[#This Row],[SIEMA]],Siema2025,81,FALSE)</f>
        <v/>
      </c>
      <c r="BF366" s="110" t="str">
        <f>VLOOKUP(Tabela2[[#This Row],[SIEMA]],Siema2025,28,FALSE)</f>
        <v>POTIGUAR E&amp;P S.A</v>
      </c>
      <c r="BG366" s="110"/>
      <c r="BH366" s="111" t="str">
        <f>VLOOKUP(Tabela2[[#This Row],[SIEMA]],Siema2025,29,FALSE)</f>
        <v/>
      </c>
      <c r="BI366" s="112" t="str">
        <f>VLOOKUP(Tabela2[[#This Row],[SIEMA]],Siema2025,107,FALSE)</f>
        <v>Não</v>
      </c>
      <c r="BJ366" s="107" t="s">
        <v>7113</v>
      </c>
      <c r="BK366" s="104" t="s">
        <v>2696</v>
      </c>
      <c r="BL366" s="36">
        <v>45817</v>
      </c>
      <c r="BM366" s="108">
        <f ca="1">IF(Tabela2[[#This Row],[Data de atendimento do Ibama (considerar o primeiro documento/ação)]]="",_xlfn.DAYS(TODAY(),J366),_xlfn.DAYS(Tabela2[[#This Row],[Data de atendimento do Ibama (considerar o primeiro documento/ação)]],J366))</f>
        <v>6</v>
      </c>
      <c r="BN366" s="108" t="str">
        <f>IF(Tabela2[[#This Row],[Atendido pelo Ibama ("Não" ou "Sim")]]="Não","Preencher", IF(Tabela2[[#This Row],[Atendido pelo Ibama ("Não" ou "Sim")]]="Sim","NA",""))</f>
        <v>NA</v>
      </c>
      <c r="BO366" s="114" t="s">
        <v>7138</v>
      </c>
      <c r="BP366" s="108" t="str">
        <f>IF(Tabela2[[#This Row],[Forma de atendimento (primeiro documento/ação)]]= "Outros (especificar)", "PREENCHER","NA")</f>
        <v>NA</v>
      </c>
      <c r="BQ366" s="106" t="s">
        <v>123</v>
      </c>
      <c r="BR366" s="108" t="str">
        <f>IF(Tabela2[[#This Row],[Equipe do Ibama foi a campo? Houve sobrevoo do Poseidon?]] = "Sim", "PREENCHER","NA")</f>
        <v>NA</v>
      </c>
      <c r="BS366" s="108" t="s">
        <v>7114</v>
      </c>
      <c r="BT366" s="108" t="s">
        <v>7115</v>
      </c>
      <c r="BU366" s="108" t="s">
        <v>2696</v>
      </c>
      <c r="BV366" s="108" t="s">
        <v>2696</v>
      </c>
      <c r="BW366" s="108" t="s">
        <v>2696</v>
      </c>
      <c r="BX366" s="106" t="s">
        <v>7116</v>
      </c>
      <c r="BY366" s="140">
        <v>45841</v>
      </c>
      <c r="BZ366" s="104">
        <f>IF(Tabela2[[#This Row],[Data do documento de encerramento]]="NA","NA",IF(Tabela2[[#This Row],[Data do documento de encerramento]]="","Pendente de conclusão/ encerramento",_xlfn.DAYS(Tabela2[[#This Row],[Data do documento de encerramento]],J366)))</f>
        <v>30</v>
      </c>
      <c r="CA366" s="107"/>
      <c r="CB366" s="107"/>
      <c r="CC366" s="130"/>
      <c r="CD366" s="107"/>
      <c r="CE366" s="107"/>
      <c r="CF366" s="107"/>
    </row>
    <row r="367" spans="1:84" hidden="1">
      <c r="A367" s="169">
        <v>20256461252</v>
      </c>
      <c r="B367" s="170" t="s">
        <v>8753</v>
      </c>
      <c r="C367" s="108" t="str">
        <f>VLOOKUP(Tabela2[[#This Row],[SIEMA]],Siema2025,4,FALSE)</f>
        <v xml:space="preserve"> TO</v>
      </c>
      <c r="D367" s="106" t="str">
        <f>VLOOKUP(Tabela2[[#This Row],[SIEMA]],Siema2025,3,FALSE)</f>
        <v xml:space="preserve">Figueirópolis </v>
      </c>
      <c r="E367" s="106" t="str">
        <f>VLOOKUP(Tabela2[[#This Row],[SIEMA]],Siema2025,20,FALSE)</f>
        <v>Ferrovia Norte Sul - Km 975</v>
      </c>
      <c r="F367" s="106"/>
      <c r="G367" s="106" t="s">
        <v>8754</v>
      </c>
      <c r="H367" s="106" t="s">
        <v>8755</v>
      </c>
      <c r="I367" s="104" t="s">
        <v>7114</v>
      </c>
      <c r="J367" s="105">
        <f>VLOOKUP(Tabela2[[#This Row],[SIEMA]],Siema2025,2,FALSE)</f>
        <v>45812</v>
      </c>
      <c r="K367" s="105" t="str">
        <f>VLOOKUP(Tabela2[[#This Row],[SIEMA]],Siema2025,16,FALSE)</f>
        <v>Quarta</v>
      </c>
      <c r="L367" s="106" t="str">
        <f>IF(Tabela2[[#This Row],[Data]]="","Sem Informação",VLOOKUP(MONTH(Tabela2[[#This Row],[Data]]),'[1]Validação de dados'!$I$1:$J$13,2,0))</f>
        <v>Junho</v>
      </c>
      <c r="M367" s="104">
        <f>YEAR(Tabela2[[#This Row],[Data]])</f>
        <v>2025</v>
      </c>
      <c r="N367" s="105" t="str">
        <f>VLOOKUP(Tabela2[[#This Row],[SIEMA]],Siema2025,17,FALSE)</f>
        <v>Vespertino</v>
      </c>
      <c r="O367" s="105" t="s">
        <v>162</v>
      </c>
      <c r="P367" s="104" t="str">
        <f>VLOOKUP(Tabela2[[#This Row],[SIEMA]],Siema2025,21,FALSE)</f>
        <v/>
      </c>
      <c r="Q367" s="104" t="s">
        <v>7127</v>
      </c>
      <c r="R367" s="104" t="s">
        <v>7127</v>
      </c>
      <c r="S367" s="107" t="s">
        <v>7127</v>
      </c>
      <c r="T367" s="104" t="s">
        <v>7127</v>
      </c>
      <c r="U367" s="104" t="str">
        <f>VLOOKUP(Tabela2[[#This Row],[SIEMA]],Siema2025,12,FALSE)</f>
        <v xml:space="preserve"> </v>
      </c>
      <c r="V367" s="104" t="s">
        <v>7127</v>
      </c>
      <c r="W367" s="104" t="str">
        <f>VLOOKUP(Tabela2[[#This Row],[SIEMA]],Siema2025,10,FALSE)</f>
        <v/>
      </c>
      <c r="X367" s="113"/>
      <c r="Y367" s="109" t="str">
        <f>IF(W367="","", IF(W367="NC","", IF(W367="NE","", IF(W367="NA","",IFERROR(VLOOKUP(W367,Produtos!$A$1:$C$2319,2,FALSE),"Não Cadastrado")))))</f>
        <v/>
      </c>
      <c r="Z367" s="104" t="str">
        <f>VLOOKUP(Tabela2[[#This Row],[SIEMA]],Siema2025,11,FALSE)</f>
        <v xml:space="preserve"> </v>
      </c>
      <c r="AA367" s="104" t="str">
        <f>VLOOKUP(Tabela2[[#This Row],[SIEMA]],Siema2025,12,FALSE)</f>
        <v xml:space="preserve"> </v>
      </c>
      <c r="AB367" s="104" t="str">
        <f>IF(W367="","",IF(ISNUMBER(W367)=FALSE,"Não se aplica",IFERROR(VLOOKUP(W367,Produtos!$A$1:$C$2319,3,FALSE),"Não Cadastrado")))</f>
        <v/>
      </c>
      <c r="AC367" s="104"/>
      <c r="AD367" s="108"/>
      <c r="AE367" s="107" t="str">
        <f>IF(AC367="","", IF(AC367="NC","", IF(AC367="NE","", IF(AC367="NA","",IFERROR(VLOOKUP(AC367,Produtos!$A$1:$C$2319,2,FALSE),"Não Cadastrado")))))</f>
        <v/>
      </c>
      <c r="AF367" s="104"/>
      <c r="AG367" s="104"/>
      <c r="AH367" s="104" t="str">
        <f>IF(AC367="","",IF(ISNUMBER(AC367)=FALSE,"Não se aplica",IFERROR(VLOOKUP(AC367,Produtos!$A$1:$C$2319,3,FALSE),"Não Cadastrado")))</f>
        <v/>
      </c>
      <c r="AI367" s="104"/>
      <c r="AJ367" s="104" t="str">
        <f>VLOOKUP(Tabela2[[#This Row],[SIEMA]],Siema2025,26,FALSE)</f>
        <v>Em investigação</v>
      </c>
      <c r="AK367" s="107" t="s">
        <v>7636</v>
      </c>
      <c r="AL367" s="107"/>
      <c r="AM367" s="107"/>
      <c r="AN367" s="108" t="str">
        <f>VLOOKUP(Tabela2[[#This Row],[SIEMA]],Siema2025,51,FALSE)</f>
        <v/>
      </c>
      <c r="AO367" s="108" t="str">
        <f>VLOOKUP(Tabela2[[#This Row],[SIEMA]],Siema2025,53,FALSE)</f>
        <v/>
      </c>
      <c r="AP367" s="108" t="str">
        <f>VLOOKUP(Tabela2[[#This Row],[SIEMA]],Siema2025,55,FALSE)</f>
        <v/>
      </c>
      <c r="AQ367" s="108" t="str">
        <f>VLOOKUP(Tabela2[[#This Row],[SIEMA]],Siema2025,57,FALSE)</f>
        <v/>
      </c>
      <c r="AR367" s="108" t="str">
        <f>VLOOKUP(Tabela2[[#This Row],[SIEMA]],Siema2025,59,FALSE)</f>
        <v/>
      </c>
      <c r="AS367" s="108" t="str">
        <f>VLOOKUP(Tabela2[[#This Row],[SIEMA]],Siema2025,61,FALSE)</f>
        <v/>
      </c>
      <c r="AT367" s="108" t="str">
        <f>VLOOKUP(Tabela2[[#This Row],[SIEMA]],Siema2025,63,FALSE)</f>
        <v/>
      </c>
      <c r="AU367" s="108" t="str">
        <f>VLOOKUP(Tabela2[[#This Row],[SIEMA]],Siema2025,65,FALSE)</f>
        <v/>
      </c>
      <c r="AV367" s="108" t="str">
        <f>VLOOKUP(Tabela2[[#This Row],[SIEMA]],Siema2025,67,FALSE)</f>
        <v/>
      </c>
      <c r="AW367" s="108" t="str">
        <f>VLOOKUP(Tabela2[[#This Row],[SIEMA]],Siema2025,69,FALSE)</f>
        <v/>
      </c>
      <c r="AX367" s="108" t="s">
        <v>7132</v>
      </c>
      <c r="AY367" s="108" t="str">
        <f>VLOOKUP(Tabela2[[#This Row],[SIEMA]],Siema2025,73,FALSE)</f>
        <v/>
      </c>
      <c r="AZ367" s="108" t="str">
        <f>VLOOKUP(Tabela2[[#This Row],[SIEMA]],Siema2025,75,FALSE)</f>
        <v/>
      </c>
      <c r="BA367" s="108" t="str">
        <f>VLOOKUP(Tabela2[[#This Row],[SIEMA]],Siema2025,77,FALSE)</f>
        <v/>
      </c>
      <c r="BB367" s="108" t="str">
        <f>VLOOKUP(Tabela2[[#This Row],[SIEMA]],Siema2025,79,FALSE)</f>
        <v/>
      </c>
      <c r="BC367" s="108" t="str">
        <f>IF(Tabela2[[#This Row],[Outro(s) ]] = "X", "PREENCHER","NA")</f>
        <v>NA</v>
      </c>
      <c r="BD367" s="108"/>
      <c r="BE367" s="108" t="str">
        <f>VLOOKUP(Tabela2[[#This Row],[SIEMA]],Siema2025,81,FALSE)</f>
        <v/>
      </c>
      <c r="BF367" s="110" t="s">
        <v>3066</v>
      </c>
      <c r="BG367" s="110"/>
      <c r="BH367" s="111" t="str">
        <f>VLOOKUP(Tabela2[[#This Row],[SIEMA]],Siema2025,29,FALSE)</f>
        <v>Rumo Logistica</v>
      </c>
      <c r="BI367" s="112" t="str">
        <f>VLOOKUP(Tabela2[[#This Row],[SIEMA]],Siema2025,107,FALSE)</f>
        <v>Não</v>
      </c>
      <c r="BJ367" s="107" t="s">
        <v>7099</v>
      </c>
      <c r="BK367" s="104" t="s">
        <v>2696</v>
      </c>
      <c r="BL367" s="140">
        <v>45831</v>
      </c>
      <c r="BM367" s="108">
        <f ca="1">IF(Tabela2[[#This Row],[Data de atendimento do Ibama (considerar o primeiro documento/ação)]]="",_xlfn.DAYS(TODAY(),J367),_xlfn.DAYS(Tabela2[[#This Row],[Data de atendimento do Ibama (considerar o primeiro documento/ação)]],J367))</f>
        <v>19</v>
      </c>
      <c r="BN367" s="108" t="str">
        <f>IF(Tabela2[[#This Row],[Atendido pelo Ibama ("Não" ou "Sim")]]="Não","Preencher", IF(Tabela2[[#This Row],[Atendido pelo Ibama ("Não" ou "Sim")]]="Sim","NA",""))</f>
        <v>NA</v>
      </c>
      <c r="BO367" s="114" t="s">
        <v>7124</v>
      </c>
      <c r="BP367" s="108" t="s">
        <v>7125</v>
      </c>
      <c r="BQ367" s="106" t="s">
        <v>123</v>
      </c>
      <c r="BR367" s="108" t="str">
        <f>IF(Tabela2[[#This Row],[Equipe do Ibama foi a campo? Houve sobrevoo do Poseidon?]] = "Sim", "PREENCHER","NA")</f>
        <v>NA</v>
      </c>
      <c r="BS367" s="108" t="str">
        <f>IF(Tabela2[[#This Row],[Se sim, foi emitida Ordem de Emergência? (informações vinculada à coluna CK)]] = "Sim", "PREENCHER","NA")</f>
        <v>NA</v>
      </c>
      <c r="BT367" s="108" t="s">
        <v>7101</v>
      </c>
      <c r="BU367" s="108" t="s">
        <v>2696</v>
      </c>
      <c r="BV367" s="108" t="s">
        <v>123</v>
      </c>
      <c r="BW367" s="108" t="s">
        <v>2696</v>
      </c>
      <c r="BX367" s="106" t="s">
        <v>7116</v>
      </c>
      <c r="BY367" s="140">
        <v>45845</v>
      </c>
      <c r="BZ367" s="104">
        <f>IF(Tabela2[[#This Row],[Data do documento de encerramento]]="NA","NA",IF(Tabela2[[#This Row],[Data do documento de encerramento]]="","Pendente de conclusão/ encerramento",_xlfn.DAYS(Tabela2[[#This Row],[Data do documento de encerramento]],J367)))</f>
        <v>33</v>
      </c>
      <c r="CA367" s="107"/>
      <c r="CB367" s="107"/>
      <c r="CC367" s="130"/>
      <c r="CD367" s="107"/>
      <c r="CE367" s="107"/>
      <c r="CF367" s="107"/>
    </row>
    <row r="368" spans="1:84" ht="60.75" hidden="1">
      <c r="A368" s="169">
        <v>202561036055</v>
      </c>
      <c r="B368" s="170" t="s">
        <v>8756</v>
      </c>
      <c r="C368" s="108" t="str">
        <f>VLOOKUP(Tabela2[[#This Row],[SIEMA]],Siema2025,4,FALSE)</f>
        <v xml:space="preserve"> MG</v>
      </c>
      <c r="D368" s="106" t="str">
        <f>VLOOKUP(Tabela2[[#This Row],[SIEMA]],Siema2025,3,FALSE)</f>
        <v xml:space="preserve">Iturama </v>
      </c>
      <c r="E368" s="106" t="str">
        <f>VLOOKUP(Tabela2[[#This Row],[SIEMA]],Siema2025,20,FALSE)</f>
        <v>Rodovia MG 426 - Km 16 (Frente Vassoura Torres Restaurante)</v>
      </c>
      <c r="F368" s="106"/>
      <c r="G368" s="106" t="s">
        <v>8757</v>
      </c>
      <c r="H368" s="106" t="s">
        <v>8758</v>
      </c>
      <c r="I368" s="104" t="s">
        <v>7114</v>
      </c>
      <c r="J368" s="105">
        <f>VLOOKUP(Tabela2[[#This Row],[SIEMA]],Siema2025,2,FALSE)</f>
        <v>45813</v>
      </c>
      <c r="K368" s="105" t="str">
        <f>VLOOKUP(Tabela2[[#This Row],[SIEMA]],Siema2025,16,FALSE)</f>
        <v>Quinta</v>
      </c>
      <c r="L368" s="106" t="str">
        <f>IF(Tabela2[[#This Row],[Data]]="","Sem Informação",VLOOKUP(MONTH(Tabela2[[#This Row],[Data]]),'[1]Validação de dados'!$I$1:$J$13,2,0))</f>
        <v>Junho</v>
      </c>
      <c r="M368" s="104">
        <f>YEAR(Tabela2[[#This Row],[Data]])</f>
        <v>2025</v>
      </c>
      <c r="N368" s="105" t="str">
        <f>VLOOKUP(Tabela2[[#This Row],[SIEMA]],Siema2025,17,FALSE)</f>
        <v>Vespertino</v>
      </c>
      <c r="O368" s="105" t="str">
        <f>VLOOKUP(Tabela2[[#This Row],[SIEMA]],Siema2025,5,FALSE)</f>
        <v>Rodovia</v>
      </c>
      <c r="P368" s="104" t="str">
        <f>VLOOKUP(Tabela2[[#This Row],[SIEMA]],Siema2025,21,FALSE)</f>
        <v>COMUNICADO DE ACIDENTE AMBIENTAN° Protocolo: 142/2025</v>
      </c>
      <c r="Q368" s="104">
        <v>1760</v>
      </c>
      <c r="R368" t="s">
        <v>8759</v>
      </c>
      <c r="S368" s="107" t="str">
        <f>IF(Q368="","", IF(Q368="NC","", IF(Q368="NE","", IF(Q368="NA","",IFERROR(VLOOKUP(Q368,Produtos!$A$1:$C$2319,2,FALSE),"Não Cadastrado")))))</f>
        <v>LÍQUIDO CORROSIVO, N.E.</v>
      </c>
      <c r="T368" s="104" t="s">
        <v>6834</v>
      </c>
      <c r="U368" s="104" t="s">
        <v>7062</v>
      </c>
      <c r="V368" s="104">
        <f>IF(Q368="","",IF(ISNUMBER(Q368)=FALSE,"Não se aplica",IFERROR(VLOOKUP(Q368,Produtos!$A$1:$C$2319,3,FALSE),"Não Cadastrado")))</f>
        <v>8</v>
      </c>
      <c r="W368" s="104" t="str">
        <f>VLOOKUP(Tabela2[[#This Row],[SIEMA]],Siema2025,10,FALSE)</f>
        <v/>
      </c>
      <c r="X368" s="113" t="str">
        <f>IF(Tabela2[[#This Row],[Origem do acidente]] = "Plataforma", "PREENCHER","NA")</f>
        <v>NA</v>
      </c>
      <c r="Y368" s="109" t="str">
        <f>IF(W368="","", IF(W368="NC","", IF(W368="NE","", IF(W368="NA","",IFERROR(VLOOKUP(W368,Produtos!$A$1:$C$2319,2,FALSE),"Não Cadastrado")))))</f>
        <v/>
      </c>
      <c r="Z368" s="104" t="str">
        <f>VLOOKUP(Tabela2[[#This Row],[SIEMA]],Siema2025,11,FALSE)</f>
        <v xml:space="preserve"> </v>
      </c>
      <c r="AA368" s="104" t="str">
        <f>VLOOKUP(Tabela2[[#This Row],[SIEMA]],Siema2025,12,FALSE)</f>
        <v xml:space="preserve"> </v>
      </c>
      <c r="AB368" s="104" t="str">
        <f>IF(W368="","",IF(ISNUMBER(W368)=FALSE,"Não se aplica",IFERROR(VLOOKUP(W368,Produtos!$A$1:$C$2319,3,FALSE),"Não Cadastrado")))</f>
        <v/>
      </c>
      <c r="AC368" s="104"/>
      <c r="AD368" s="108" t="str">
        <f>IF(Tabela2[[#This Row],[Origem do acidente]] = "Plataforma", "PREENCHER","NA")</f>
        <v>NA</v>
      </c>
      <c r="AE368" s="107" t="str">
        <f>IF(AC368="","", IF(AC368="NC","", IF(AC368="NE","", IF(AC368="NA","",IFERROR(VLOOKUP(AC368,Produtos!$A$1:$C$2319,2,FALSE),"Não Cadastrado")))))</f>
        <v/>
      </c>
      <c r="AF368" s="104"/>
      <c r="AG368" s="104"/>
      <c r="AH368" s="104" t="str">
        <f>IF(AC368="","",IF(ISNUMBER(AC368)=FALSE,"Não se aplica",IFERROR(VLOOKUP(AC368,Produtos!$A$1:$C$2319,3,FALSE),"Não Cadastrado")))</f>
        <v/>
      </c>
      <c r="AI368" s="104"/>
      <c r="AJ368" s="104" t="str">
        <f>VLOOKUP(Tabela2[[#This Row],[SIEMA]],Siema2025,26,FALSE)</f>
        <v>Furo no IBC</v>
      </c>
      <c r="AK368" s="107" t="s">
        <v>7112</v>
      </c>
      <c r="AL368" s="107"/>
      <c r="AM368" s="107"/>
      <c r="AN368" s="108" t="str">
        <f>VLOOKUP(Tabela2[[#This Row],[SIEMA]],Siema2025,51,FALSE)</f>
        <v/>
      </c>
      <c r="AO368" s="108" t="str">
        <f>VLOOKUP(Tabela2[[#This Row],[SIEMA]],Siema2025,53,FALSE)</f>
        <v/>
      </c>
      <c r="AP368" s="108" t="str">
        <f>VLOOKUP(Tabela2[[#This Row],[SIEMA]],Siema2025,55,FALSE)</f>
        <v/>
      </c>
      <c r="AQ368" s="108" t="str">
        <f>VLOOKUP(Tabela2[[#This Row],[SIEMA]],Siema2025,57,FALSE)</f>
        <v/>
      </c>
      <c r="AR368" s="108" t="str">
        <f>VLOOKUP(Tabela2[[#This Row],[SIEMA]],Siema2025,59,FALSE)</f>
        <v/>
      </c>
      <c r="AS368" s="108" t="str">
        <f>VLOOKUP(Tabela2[[#This Row],[SIEMA]],Siema2025,61,FALSE)</f>
        <v/>
      </c>
      <c r="AT368" s="108" t="str">
        <f>VLOOKUP(Tabela2[[#This Row],[SIEMA]],Siema2025,63,FALSE)</f>
        <v/>
      </c>
      <c r="AU368" s="108" t="s">
        <v>7183</v>
      </c>
      <c r="AV368" s="108" t="str">
        <f>VLOOKUP(Tabela2[[#This Row],[SIEMA]],Siema2025,67,FALSE)</f>
        <v/>
      </c>
      <c r="AW368" s="108" t="str">
        <f>VLOOKUP(Tabela2[[#This Row],[SIEMA]],Siema2025,69,FALSE)</f>
        <v/>
      </c>
      <c r="AX368" s="108" t="str">
        <f>VLOOKUP(Tabela2[[#This Row],[SIEMA]],Siema2025,71,FALSE)</f>
        <v/>
      </c>
      <c r="AY368" s="108" t="str">
        <f>VLOOKUP(Tabela2[[#This Row],[SIEMA]],Siema2025,73,FALSE)</f>
        <v/>
      </c>
      <c r="AZ368" s="108" t="str">
        <f>VLOOKUP(Tabela2[[#This Row],[SIEMA]],Siema2025,75,FALSE)</f>
        <v/>
      </c>
      <c r="BA368" s="108" t="str">
        <f>VLOOKUP(Tabela2[[#This Row],[SIEMA]],Siema2025,77,FALSE)</f>
        <v/>
      </c>
      <c r="BB368" s="108" t="str">
        <f>VLOOKUP(Tabela2[[#This Row],[SIEMA]],Siema2025,79,FALSE)</f>
        <v/>
      </c>
      <c r="BC368" s="108" t="str">
        <f>IF(Tabela2[[#This Row],[Outro(s) ]] = "X", "PREENCHER","NA")</f>
        <v>NA</v>
      </c>
      <c r="BD368" s="108" t="str">
        <f>VLOOKUP(Tabela2[[#This Row],[SIEMA]],Siema2025,82,FALSE)</f>
        <v/>
      </c>
      <c r="BE368" s="108" t="str">
        <f>VLOOKUP(Tabela2[[#This Row],[SIEMA]],Siema2025,81,FALSE)</f>
        <v/>
      </c>
      <c r="BF368" s="110" t="s">
        <v>6834</v>
      </c>
      <c r="BG368" s="110"/>
      <c r="BH368" s="111" t="s">
        <v>6834</v>
      </c>
      <c r="BI368" s="112" t="str">
        <f>VLOOKUP(Tabela2[[#This Row],[SIEMA]],Siema2025,107,FALSE)</f>
        <v>Não</v>
      </c>
      <c r="BJ368" s="107" t="s">
        <v>7113</v>
      </c>
      <c r="BK368" s="104" t="s">
        <v>2696</v>
      </c>
      <c r="BL368" s="140">
        <v>45824</v>
      </c>
      <c r="BM368" s="108">
        <f ca="1">IF(Tabela2[[#This Row],[Data de atendimento do Ibama (considerar o primeiro documento/ação)]]="",_xlfn.DAYS(TODAY(),J368),_xlfn.DAYS(Tabela2[[#This Row],[Data de atendimento do Ibama (considerar o primeiro documento/ação)]],J368))</f>
        <v>11</v>
      </c>
      <c r="BN368" s="108" t="str">
        <f>IF(Tabela2[[#This Row],[Atendido pelo Ibama ("Não" ou "Sim")]]="Não","Preencher", IF(Tabela2[[#This Row],[Atendido pelo Ibama ("Não" ou "Sim")]]="Sim","NA",""))</f>
        <v>NA</v>
      </c>
      <c r="BO368" s="114" t="s">
        <v>7184</v>
      </c>
      <c r="BP368" s="108" t="str">
        <f>IF(Tabela2[[#This Row],[Forma de atendimento (primeiro documento/ação)]]= "Outros (especificar)", "PREENCHER","NA")</f>
        <v>NA</v>
      </c>
      <c r="BQ368" s="106" t="s">
        <v>123</v>
      </c>
      <c r="BR368" s="108" t="str">
        <f>IF(Tabela2[[#This Row],[Equipe do Ibama foi a campo? Houve sobrevoo do Poseidon?]] = "Sim", "PREENCHER","NA")</f>
        <v>NA</v>
      </c>
      <c r="BS368" s="108" t="str">
        <f>IF(Tabela2[[#This Row],[Se sim, foi emitida Ordem de Emergência? (informações vinculada à coluna CK)]] = "Sim", "PREENCHER","NA")</f>
        <v>NA</v>
      </c>
      <c r="BT368" s="108" t="s">
        <v>7230</v>
      </c>
      <c r="BU368" s="108" t="str">
        <f>IF(Tabela2[[#This Row],[Houve envio de Informações Pós-acidente (preencher "não se aplica" quando de competência estadual/municipal)]] = "Sim", "PREENCHER","NA")</f>
        <v>NA</v>
      </c>
      <c r="BV368" s="108" t="str">
        <f>IF(Tabela2[[#This Row],[Houve avaliação das informações pós-acidente solicitadas/enviadas?]] = "Sim", "PREENCHER","NA")</f>
        <v>NA</v>
      </c>
      <c r="BW368" s="108" t="s">
        <v>2696</v>
      </c>
      <c r="BX368" s="106" t="s">
        <v>7102</v>
      </c>
      <c r="BY368" s="140">
        <v>45824</v>
      </c>
      <c r="BZ368" s="104">
        <f>IF(Tabela2[[#This Row],[Data do documento de encerramento]]="NA","NA",IF(Tabela2[[#This Row],[Data do documento de encerramento]]="","Pendente de conclusão/ encerramento",_xlfn.DAYS(Tabela2[[#This Row],[Data do documento de encerramento]],J368)))</f>
        <v>11</v>
      </c>
      <c r="CA368" s="107"/>
      <c r="CB368" s="107"/>
      <c r="CC368" s="129"/>
      <c r="CD368" s="107"/>
      <c r="CE368" s="107"/>
      <c r="CF368" s="107"/>
    </row>
    <row r="369" spans="1:84" ht="60.75" hidden="1">
      <c r="A369" s="169">
        <v>20256664822</v>
      </c>
      <c r="B369" s="170" t="s">
        <v>8760</v>
      </c>
      <c r="C369" s="108" t="str">
        <f>VLOOKUP(Tabela2[[#This Row],[SIEMA]],Siema2025,4,FALSE)</f>
        <v xml:space="preserve"> SP</v>
      </c>
      <c r="D369" s="106" t="str">
        <f>VLOOKUP(Tabela2[[#This Row],[SIEMA]],Siema2025,3,FALSE)</f>
        <v xml:space="preserve">São José do Rio Preto </v>
      </c>
      <c r="E369" s="106" t="s">
        <v>7392</v>
      </c>
      <c r="F369" s="106" t="s">
        <v>8761</v>
      </c>
      <c r="G369" s="106" t="s">
        <v>8762</v>
      </c>
      <c r="H369" s="106" t="s">
        <v>8763</v>
      </c>
      <c r="I369" s="104" t="s">
        <v>7114</v>
      </c>
      <c r="J369" s="105">
        <f>VLOOKUP(Tabela2[[#This Row],[SIEMA]],Siema2025,2,FALSE)</f>
        <v>45814</v>
      </c>
      <c r="K369" s="105" t="str">
        <f>VLOOKUP(Tabela2[[#This Row],[SIEMA]],Siema2025,16,FALSE)</f>
        <v>Sexta</v>
      </c>
      <c r="L369" s="106" t="str">
        <f>IF(Tabela2[[#This Row],[Data]]="","Sem Informação",VLOOKUP(MONTH(Tabela2[[#This Row],[Data]]),'[1]Validação de dados'!$I$1:$J$13,2,0))</f>
        <v>Junho</v>
      </c>
      <c r="M369" s="104">
        <f>YEAR(Tabela2[[#This Row],[Data]])</f>
        <v>2025</v>
      </c>
      <c r="N369" s="105" t="str">
        <f>VLOOKUP(Tabela2[[#This Row],[SIEMA]],Siema2025,17,FALSE)</f>
        <v>Matutino</v>
      </c>
      <c r="O369" s="105" t="str">
        <f>VLOOKUP(Tabela2[[#This Row],[SIEMA]],Siema2025,5,FALSE)</f>
        <v>Rodovia</v>
      </c>
      <c r="P369" s="104" t="str">
        <f>VLOOKUP(Tabela2[[#This Row],[SIEMA]],Siema2025,21,FALSE)</f>
        <v>CARRETA DA EMPRESA GRANELEIRO TRANSPORTE RODOVIÁRIOS LTDA, TRAFEGAVA PELA RODOVIA, QUANDO APRESENTOU UM VAZAMENTO NO TANQUE DE COMBUSTIVEL.</v>
      </c>
      <c r="Q369" s="104">
        <v>1202</v>
      </c>
      <c r="R369" s="104" t="s">
        <v>8727</v>
      </c>
      <c r="S369" s="107" t="str">
        <f>IF(Q369="","", IF(Q369="NC","", IF(Q369="NE","", IF(Q369="NA","",IFERROR(VLOOKUP(Q369,Produtos!$A$1:$C$2319,2,FALSE),"Não Cadastrado")))))</f>
        <v>GASÓLEO ou ÓLEO DIESEL ou ÓLEO PARA AQUECIMENTO, LEVE</v>
      </c>
      <c r="T369" s="104">
        <v>400</v>
      </c>
      <c r="U369" s="104" t="s">
        <v>648</v>
      </c>
      <c r="V369" s="104">
        <f>IF(Q369="","",IF(ISNUMBER(Q369)=FALSE,"Não se aplica",IFERROR(VLOOKUP(Q369,Produtos!$A$1:$C$2319,3,FALSE),"Não Cadastrado")))</f>
        <v>3</v>
      </c>
      <c r="W369" s="104" t="str">
        <f>VLOOKUP(Tabela2[[#This Row],[SIEMA]],Siema2025,10,FALSE)</f>
        <v/>
      </c>
      <c r="X369" s="113" t="str">
        <f>IF(Tabela2[[#This Row],[Origem do acidente]] = "Plataforma", "PREENCHER","NA")</f>
        <v>NA</v>
      </c>
      <c r="Y369" s="109" t="str">
        <f>IF(W369="","", IF(W369="NC","", IF(W369="NE","", IF(W369="NA","",IFERROR(VLOOKUP(W369,Produtos!$A$1:$C$2319,2,FALSE),"Não Cadastrado")))))</f>
        <v/>
      </c>
      <c r="Z369" s="104" t="str">
        <f>VLOOKUP(Tabela2[[#This Row],[SIEMA]],Siema2025,11,FALSE)</f>
        <v xml:space="preserve"> </v>
      </c>
      <c r="AA369" s="104" t="str">
        <f>VLOOKUP(Tabela2[[#This Row],[SIEMA]],Siema2025,12,FALSE)</f>
        <v xml:space="preserve"> </v>
      </c>
      <c r="AB369" s="104" t="str">
        <f>IF(W369="","",IF(ISNUMBER(W369)=FALSE,"Não se aplica",IFERROR(VLOOKUP(W369,Produtos!$A$1:$C$2319,3,FALSE),"Não Cadastrado")))</f>
        <v/>
      </c>
      <c r="AC369" s="104"/>
      <c r="AD369" s="108" t="str">
        <f>IF(Tabela2[[#This Row],[Origem do acidente]] = "Plataforma", "PREENCHER","NA")</f>
        <v>NA</v>
      </c>
      <c r="AE369" s="107" t="str">
        <f>IF(AC369="","", IF(AC369="NC","", IF(AC369="NE","", IF(AC369="NA","",IFERROR(VLOOKUP(AC369,Produtos!$A$1:$C$2319,2,FALSE),"Não Cadastrado")))))</f>
        <v/>
      </c>
      <c r="AF369" s="104"/>
      <c r="AG369" s="104"/>
      <c r="AH369" s="104" t="str">
        <f>IF(AC369="","",IF(ISNUMBER(AC369)=FALSE,"Não se aplica",IFERROR(VLOOKUP(AC369,Produtos!$A$1:$C$2319,3,FALSE),"Não Cadastrado")))</f>
        <v/>
      </c>
      <c r="AI369" s="104"/>
      <c r="AJ369" s="104" t="str">
        <f>VLOOKUP(Tabela2[[#This Row],[SIEMA]],Siema2025,26,FALSE)</f>
        <v>TANQUE DE COMBUSTIVEL DANIFICADO.</v>
      </c>
      <c r="AK369" s="107" t="s">
        <v>7112</v>
      </c>
      <c r="AL369" s="107" t="s">
        <v>7290</v>
      </c>
      <c r="AM369" s="107"/>
      <c r="AN369" s="108" t="str">
        <f>VLOOKUP(Tabela2[[#This Row],[SIEMA]],Siema2025,51,FALSE)</f>
        <v/>
      </c>
      <c r="AO369" s="108" t="str">
        <f>VLOOKUP(Tabela2[[#This Row],[SIEMA]],Siema2025,53,FALSE)</f>
        <v/>
      </c>
      <c r="AP369" s="108" t="str">
        <f>VLOOKUP(Tabela2[[#This Row],[SIEMA]],Siema2025,55,FALSE)</f>
        <v/>
      </c>
      <c r="AQ369" s="108" t="str">
        <f>VLOOKUP(Tabela2[[#This Row],[SIEMA]],Siema2025,57,FALSE)</f>
        <v/>
      </c>
      <c r="AR369" s="108" t="str">
        <f>VLOOKUP(Tabela2[[#This Row],[SIEMA]],Siema2025,59,FALSE)</f>
        <v/>
      </c>
      <c r="AS369" s="108" t="str">
        <f>VLOOKUP(Tabela2[[#This Row],[SIEMA]],Siema2025,61,FALSE)</f>
        <v/>
      </c>
      <c r="AT369" s="108" t="str">
        <f>VLOOKUP(Tabela2[[#This Row],[SIEMA]],Siema2025,63,FALSE)</f>
        <v/>
      </c>
      <c r="AU369" s="108" t="str">
        <f>VLOOKUP(Tabela2[[#This Row],[SIEMA]],Siema2025,65,FALSE)</f>
        <v>X</v>
      </c>
      <c r="AV369" s="108" t="str">
        <f>VLOOKUP(Tabela2[[#This Row],[SIEMA]],Siema2025,67,FALSE)</f>
        <v/>
      </c>
      <c r="AW369" s="108" t="str">
        <f>VLOOKUP(Tabela2[[#This Row],[SIEMA]],Siema2025,69,FALSE)</f>
        <v/>
      </c>
      <c r="AX369" s="108" t="str">
        <f>VLOOKUP(Tabela2[[#This Row],[SIEMA]],Siema2025,71,FALSE)</f>
        <v/>
      </c>
      <c r="AY369" s="108" t="str">
        <f>VLOOKUP(Tabela2[[#This Row],[SIEMA]],Siema2025,73,FALSE)</f>
        <v/>
      </c>
      <c r="AZ369" s="108" t="str">
        <f>VLOOKUP(Tabela2[[#This Row],[SIEMA]],Siema2025,75,FALSE)</f>
        <v/>
      </c>
      <c r="BA369" s="108" t="str">
        <f>VLOOKUP(Tabela2[[#This Row],[SIEMA]],Siema2025,77,FALSE)</f>
        <v/>
      </c>
      <c r="BB369" s="108" t="str">
        <f>VLOOKUP(Tabela2[[#This Row],[SIEMA]],Siema2025,79,FALSE)</f>
        <v/>
      </c>
      <c r="BC369" s="108" t="str">
        <f>IF(Tabela2[[#This Row],[Outro(s) ]] = "X", "PREENCHER","NA")</f>
        <v>NA</v>
      </c>
      <c r="BD369" s="108" t="str">
        <f>VLOOKUP(Tabela2[[#This Row],[SIEMA]],Siema2025,82,FALSE)</f>
        <v/>
      </c>
      <c r="BE369" s="108" t="str">
        <f>VLOOKUP(Tabela2[[#This Row],[SIEMA]],Siema2025,81,FALSE)</f>
        <v/>
      </c>
      <c r="BF369" s="110" t="str">
        <f>VLOOKUP(Tabela2[[#This Row],[SIEMA]],Siema2025,28,FALSE)</f>
        <v>GRANELEIRO TRANSPORTE RODOVIÁRIO SA</v>
      </c>
      <c r="BG369" s="110"/>
      <c r="BH369" s="111" t="s">
        <v>8764</v>
      </c>
      <c r="BI369" s="112" t="s">
        <v>2696</v>
      </c>
      <c r="BJ369" s="107" t="s">
        <v>7099</v>
      </c>
      <c r="BK369" s="104" t="s">
        <v>2696</v>
      </c>
      <c r="BL369" s="140">
        <v>45838</v>
      </c>
      <c r="BM369" s="108">
        <f ca="1">IF(Tabela2[[#This Row],[Data de atendimento do Ibama (considerar o primeiro documento/ação)]]="",_xlfn.DAYS(TODAY(),J369),_xlfn.DAYS(Tabela2[[#This Row],[Data de atendimento do Ibama (considerar o primeiro documento/ação)]],J369))</f>
        <v>24</v>
      </c>
      <c r="BN369" s="108" t="str">
        <f>IF(Tabela2[[#This Row],[Atendido pelo Ibama ("Não" ou "Sim")]]="Não","Preencher", IF(Tabela2[[#This Row],[Atendido pelo Ibama ("Não" ou "Sim")]]="Sim","NA",""))</f>
        <v>NA</v>
      </c>
      <c r="BO369" s="114" t="s">
        <v>7138</v>
      </c>
      <c r="BP369" s="108" t="str">
        <f>IF(Tabela2[[#This Row],[Forma de atendimento (primeiro documento/ação)]]= "Outros (especificar)", "PREENCHER","NA")</f>
        <v>NA</v>
      </c>
      <c r="BQ369" s="106" t="s">
        <v>123</v>
      </c>
      <c r="BR369" s="108" t="str">
        <f>IF(Tabela2[[#This Row],[Equipe do Ibama foi a campo? Houve sobrevoo do Poseidon?]] = "Sim", "PREENCHER","NA")</f>
        <v>NA</v>
      </c>
      <c r="BS369" s="108" t="str">
        <f>IF(Tabela2[[#This Row],[Se sim, foi emitida Ordem de Emergência? (informações vinculada à coluna CK)]] = "Sim", "PREENCHER","NA")</f>
        <v>NA</v>
      </c>
      <c r="BT369" s="108" t="s">
        <v>7126</v>
      </c>
      <c r="BU369" s="108" t="s">
        <v>2696</v>
      </c>
      <c r="BV369" s="108" t="s">
        <v>123</v>
      </c>
      <c r="BW369" s="108" t="s">
        <v>2696</v>
      </c>
      <c r="BX369" s="106" t="s">
        <v>7102</v>
      </c>
      <c r="BY369" s="140">
        <v>45937</v>
      </c>
      <c r="BZ369" s="104">
        <f>IF(Tabela2[[#This Row],[Data do documento de encerramento]]="NA","NA",IF(Tabela2[[#This Row],[Data do documento de encerramento]]="","Pendente de conclusão/ encerramento",_xlfn.DAYS(Tabela2[[#This Row],[Data do documento de encerramento]],J369)))</f>
        <v>123</v>
      </c>
      <c r="CA369" s="107" t="s">
        <v>8765</v>
      </c>
      <c r="CB369" s="107"/>
      <c r="CC369" s="130"/>
      <c r="CD369" s="107"/>
      <c r="CE369" s="107"/>
      <c r="CF369" s="107"/>
    </row>
    <row r="370" spans="1:84" ht="45.75" hidden="1">
      <c r="A370" s="169">
        <v>202561039618</v>
      </c>
      <c r="B370" s="170" t="s">
        <v>8766</v>
      </c>
      <c r="C370" s="108" t="str">
        <f>VLOOKUP(Tabela2[[#This Row],[SIEMA]],Siema2025,4,FALSE)</f>
        <v xml:space="preserve"> MG</v>
      </c>
      <c r="D370" s="106" t="str">
        <f>VLOOKUP(Tabela2[[#This Row],[SIEMA]],Siema2025,3,FALSE)</f>
        <v xml:space="preserve">Pedra do Indaiá </v>
      </c>
      <c r="E370" s="106" t="str">
        <f>VLOOKUP(Tabela2[[#This Row],[SIEMA]],Siema2025,20,FALSE)</f>
        <v>Rodovia MG 164 no cruzamento com MG 050</v>
      </c>
      <c r="F370" s="106"/>
      <c r="G370" s="106" t="s">
        <v>8767</v>
      </c>
      <c r="H370" s="106" t="s">
        <v>8768</v>
      </c>
      <c r="I370" s="104" t="s">
        <v>7114</v>
      </c>
      <c r="J370" s="105">
        <f>VLOOKUP(Tabela2[[#This Row],[SIEMA]],Siema2025,2,FALSE)</f>
        <v>45814</v>
      </c>
      <c r="K370" s="105" t="str">
        <f>VLOOKUP(Tabela2[[#This Row],[SIEMA]],Siema2025,16,FALSE)</f>
        <v>Sexta</v>
      </c>
      <c r="L370" s="106" t="str">
        <f>IF(Tabela2[[#This Row],[Data]]="","Sem Informação",VLOOKUP(MONTH(Tabela2[[#This Row],[Data]]),'[1]Validação de dados'!$I$1:$J$13,2,0))</f>
        <v>Junho</v>
      </c>
      <c r="M370" s="104">
        <f>YEAR(Tabela2[[#This Row],[Data]])</f>
        <v>2025</v>
      </c>
      <c r="N370" s="105" t="str">
        <f>VLOOKUP(Tabela2[[#This Row],[SIEMA]],Siema2025,17,FALSE)</f>
        <v>Vespertino</v>
      </c>
      <c r="O370" s="105" t="str">
        <f>VLOOKUP(Tabela2[[#This Row],[SIEMA]],Siema2025,5,FALSE)</f>
        <v>Rodovia</v>
      </c>
      <c r="P370" s="104" t="str">
        <f>VLOOKUP(Tabela2[[#This Row],[SIEMA]],Siema2025,21,FALSE)</f>
        <v/>
      </c>
      <c r="Q370" s="104">
        <v>1910</v>
      </c>
      <c r="R370" s="104" t="str">
        <f>VLOOKUP(Tabela2[[#This Row],[SIEMA]],Siema2025,10,FALSE)</f>
        <v/>
      </c>
      <c r="S370" s="107" t="str">
        <f>IF(Q370="","", IF(Q370="NC","", IF(Q370="NE","", IF(Q370="NA","",IFERROR(VLOOKUP(Q370,Produtos!$A$1:$C$2319,2,FALSE),"Não Cadastrado")))))</f>
        <v>ÓXIDO DE CÁLCIO</v>
      </c>
      <c r="T370" s="104" t="s">
        <v>6834</v>
      </c>
      <c r="U370" s="104" t="s">
        <v>7062</v>
      </c>
      <c r="V370" s="104">
        <v>8</v>
      </c>
      <c r="W370" s="104" t="str">
        <f>VLOOKUP(Tabela2[[#This Row],[SIEMA]],Siema2025,10,FALSE)</f>
        <v/>
      </c>
      <c r="X370" s="113" t="str">
        <f>IF(Tabela2[[#This Row],[Origem do acidente]] = "Plataforma", "PREENCHER","NA")</f>
        <v>NA</v>
      </c>
      <c r="Y370" s="109" t="str">
        <f>IF(W370="","", IF(W370="NC","", IF(W370="NE","", IF(W370="NA","",IFERROR(VLOOKUP(W370,Produtos!$A$1:$C$2319,2,FALSE),"Não Cadastrado")))))</f>
        <v/>
      </c>
      <c r="Z370" s="104" t="str">
        <f>VLOOKUP(Tabela2[[#This Row],[SIEMA]],Siema2025,11,FALSE)</f>
        <v xml:space="preserve"> </v>
      </c>
      <c r="AA370" s="104" t="str">
        <f>VLOOKUP(Tabela2[[#This Row],[SIEMA]],Siema2025,12,FALSE)</f>
        <v xml:space="preserve"> </v>
      </c>
      <c r="AB370" s="104" t="str">
        <f>IF(W370="","",IF(ISNUMBER(W370)=FALSE,"Não se aplica",IFERROR(VLOOKUP(W370,Produtos!$A$1:$C$2319,3,FALSE),"Não Cadastrado")))</f>
        <v/>
      </c>
      <c r="AC370" s="104"/>
      <c r="AD370" s="108" t="str">
        <f>IF(Tabela2[[#This Row],[Origem do acidente]] = "Plataforma", "PREENCHER","NA")</f>
        <v>NA</v>
      </c>
      <c r="AE370" s="107" t="str">
        <f>IF(AC370="","", IF(AC370="NC","", IF(AC370="NE","", IF(AC370="NA","",IFERROR(VLOOKUP(AC370,Produtos!$A$1:$C$2319,2,FALSE),"Não Cadastrado")))))</f>
        <v/>
      </c>
      <c r="AF370" s="104"/>
      <c r="AG370" s="104"/>
      <c r="AH370" s="104" t="str">
        <f>IF(AC370="","",IF(ISNUMBER(AC370)=FALSE,"Não se aplica",IFERROR(VLOOKUP(AC370,Produtos!$A$1:$C$2319,3,FALSE),"Não Cadastrado")))</f>
        <v/>
      </c>
      <c r="AI370" s="104"/>
      <c r="AJ370" s="104" t="str">
        <f>VLOOKUP(Tabela2[[#This Row],[SIEMA]],Siema2025,26,FALSE)</f>
        <v>Tombamento de carreta carregada de cal virgem.</v>
      </c>
      <c r="AK370" s="107" t="s">
        <v>6834</v>
      </c>
      <c r="AL370" s="107" t="s">
        <v>7182</v>
      </c>
      <c r="AM370" s="107"/>
      <c r="AN370" s="108" t="str">
        <f>VLOOKUP(Tabela2[[#This Row],[SIEMA]],Siema2025,51,FALSE)</f>
        <v/>
      </c>
      <c r="AO370" s="108" t="str">
        <f>VLOOKUP(Tabela2[[#This Row],[SIEMA]],Siema2025,53,FALSE)</f>
        <v/>
      </c>
      <c r="AP370" s="108" t="str">
        <f>VLOOKUP(Tabela2[[#This Row],[SIEMA]],Siema2025,55,FALSE)</f>
        <v/>
      </c>
      <c r="AQ370" s="108" t="str">
        <f>VLOOKUP(Tabela2[[#This Row],[SIEMA]],Siema2025,57,FALSE)</f>
        <v/>
      </c>
      <c r="AR370" s="108" t="str">
        <f>VLOOKUP(Tabela2[[#This Row],[SIEMA]],Siema2025,59,FALSE)</f>
        <v/>
      </c>
      <c r="AS370" s="108" t="str">
        <f>VLOOKUP(Tabela2[[#This Row],[SIEMA]],Siema2025,61,FALSE)</f>
        <v/>
      </c>
      <c r="AT370" s="108" t="str">
        <f>VLOOKUP(Tabela2[[#This Row],[SIEMA]],Siema2025,63,FALSE)</f>
        <v/>
      </c>
      <c r="AU370" s="108" t="str">
        <f>VLOOKUP(Tabela2[[#This Row],[SIEMA]],Siema2025,65,FALSE)</f>
        <v>X</v>
      </c>
      <c r="AV370" s="108" t="str">
        <f>VLOOKUP(Tabela2[[#This Row],[SIEMA]],Siema2025,67,FALSE)</f>
        <v/>
      </c>
      <c r="AW370" s="108" t="str">
        <f>VLOOKUP(Tabela2[[#This Row],[SIEMA]],Siema2025,69,FALSE)</f>
        <v/>
      </c>
      <c r="AX370" s="108" t="str">
        <f>VLOOKUP(Tabela2[[#This Row],[SIEMA]],Siema2025,71,FALSE)</f>
        <v/>
      </c>
      <c r="AY370" s="108" t="str">
        <f>VLOOKUP(Tabela2[[#This Row],[SIEMA]],Siema2025,73,FALSE)</f>
        <v/>
      </c>
      <c r="AZ370" s="108" t="str">
        <f>VLOOKUP(Tabela2[[#This Row],[SIEMA]],Siema2025,75,FALSE)</f>
        <v/>
      </c>
      <c r="BA370" s="108" t="str">
        <f>VLOOKUP(Tabela2[[#This Row],[SIEMA]],Siema2025,77,FALSE)</f>
        <v/>
      </c>
      <c r="BB370" s="108" t="str">
        <f>VLOOKUP(Tabela2[[#This Row],[SIEMA]],Siema2025,79,FALSE)</f>
        <v/>
      </c>
      <c r="BC370" s="108" t="str">
        <f>IF(Tabela2[[#This Row],[Outro(s) ]] = "X", "PREENCHER","NA")</f>
        <v>NA</v>
      </c>
      <c r="BD370" s="108" t="str">
        <f>VLOOKUP(Tabela2[[#This Row],[SIEMA]],Siema2025,82,FALSE)</f>
        <v/>
      </c>
      <c r="BE370" s="108" t="str">
        <f>VLOOKUP(Tabela2[[#This Row],[SIEMA]],Siema2025,81,FALSE)</f>
        <v/>
      </c>
      <c r="BF370" s="110" t="s">
        <v>8769</v>
      </c>
      <c r="BG370" s="110"/>
      <c r="BH370" s="111" t="s">
        <v>6834</v>
      </c>
      <c r="BI370" s="112" t="s">
        <v>7062</v>
      </c>
      <c r="BJ370" s="107" t="s">
        <v>7113</v>
      </c>
      <c r="BK370" s="104" t="s">
        <v>2696</v>
      </c>
      <c r="BL370" s="140">
        <v>45848</v>
      </c>
      <c r="BM370" s="108">
        <f ca="1">IF(Tabela2[[#This Row],[Data de atendimento do Ibama (considerar o primeiro documento/ação)]]="",_xlfn.DAYS(TODAY(),J370),_xlfn.DAYS(Tabela2[[#This Row],[Data de atendimento do Ibama (considerar o primeiro documento/ação)]],J370))</f>
        <v>34</v>
      </c>
      <c r="BN370" s="108" t="str">
        <f>IF(Tabela2[[#This Row],[Atendido pelo Ibama ("Não" ou "Sim")]]="Não","Preencher", IF(Tabela2[[#This Row],[Atendido pelo Ibama ("Não" ou "Sim")]]="Sim","NA",""))</f>
        <v>NA</v>
      </c>
      <c r="BO370" s="114" t="s">
        <v>7184</v>
      </c>
      <c r="BP370" s="108" t="str">
        <f>IF(Tabela2[[#This Row],[Forma de atendimento (primeiro documento/ação)]]= "Outros (especificar)", "PREENCHER","NA")</f>
        <v>NA</v>
      </c>
      <c r="BQ370" s="106" t="s">
        <v>123</v>
      </c>
      <c r="BR370" s="108" t="str">
        <f>IF(Tabela2[[#This Row],[Equipe do Ibama foi a campo? Houve sobrevoo do Poseidon?]] = "Sim", "PREENCHER","NA")</f>
        <v>NA</v>
      </c>
      <c r="BS370" s="108" t="str">
        <f>IF(Tabela2[[#This Row],[Se sim, foi emitida Ordem de Emergência? (informações vinculada à coluna CK)]] = "Sim", "PREENCHER","NA")</f>
        <v>NA</v>
      </c>
      <c r="BT370" s="108" t="s">
        <v>7230</v>
      </c>
      <c r="BU370" s="108" t="str">
        <f>IF(Tabela2[[#This Row],[Houve envio de Informações Pós-acidente (preencher "não se aplica" quando de competência estadual/municipal)]] = "Sim", "PREENCHER","NA")</f>
        <v>NA</v>
      </c>
      <c r="BV370" s="108" t="str">
        <f>IF(Tabela2[[#This Row],[Houve avaliação das informações pós-acidente solicitadas/enviadas?]] = "Sim", "PREENCHER","NA")</f>
        <v>NA</v>
      </c>
      <c r="BW370" s="108" t="s">
        <v>2696</v>
      </c>
      <c r="BX370" s="106" t="s">
        <v>7102</v>
      </c>
      <c r="BY370" s="140">
        <v>45848</v>
      </c>
      <c r="BZ370" s="104">
        <f>IF(Tabela2[[#This Row],[Data do documento de encerramento]]="NA","NA",IF(Tabela2[[#This Row],[Data do documento de encerramento]]="","Pendente de conclusão/ encerramento",_xlfn.DAYS(Tabela2[[#This Row],[Data do documento de encerramento]],J370)))</f>
        <v>34</v>
      </c>
      <c r="CA370" s="107"/>
      <c r="CB370" s="107"/>
      <c r="CC370" s="129"/>
      <c r="CD370" s="107"/>
      <c r="CE370" s="107"/>
      <c r="CF370" s="107"/>
    </row>
    <row r="371" spans="1:84" ht="45.75" hidden="1">
      <c r="A371" s="169">
        <v>202561046850</v>
      </c>
      <c r="B371" s="170" t="s">
        <v>8770</v>
      </c>
      <c r="C371" s="108" t="str">
        <f>VLOOKUP(Tabela2[[#This Row],[SIEMA]],Siema2025,4,FALSE)</f>
        <v xml:space="preserve"> MG</v>
      </c>
      <c r="D371" s="106" t="str">
        <f>VLOOKUP(Tabela2[[#This Row],[SIEMA]],Siema2025,3,FALSE)</f>
        <v xml:space="preserve">Formiga </v>
      </c>
      <c r="E371" s="106" t="s">
        <v>8771</v>
      </c>
      <c r="F371" s="106" t="s">
        <v>8772</v>
      </c>
      <c r="G371" s="106" t="s">
        <v>8773</v>
      </c>
      <c r="H371" s="106" t="s">
        <v>8774</v>
      </c>
      <c r="I371" s="104" t="s">
        <v>7114</v>
      </c>
      <c r="J371" s="105">
        <f>VLOOKUP(Tabela2[[#This Row],[SIEMA]],Siema2025,2,FALSE)</f>
        <v>45814</v>
      </c>
      <c r="K371" s="105" t="str">
        <f>VLOOKUP(Tabela2[[#This Row],[SIEMA]],Siema2025,16,FALSE)</f>
        <v>Sexta</v>
      </c>
      <c r="L371" s="106" t="str">
        <f>IF(Tabela2[[#This Row],[Data]]="","Sem Informação",VLOOKUP(MONTH(Tabela2[[#This Row],[Data]]),'[1]Validação de dados'!$I$1:$J$13,2,0))</f>
        <v>Junho</v>
      </c>
      <c r="M371" s="104">
        <f>YEAR(Tabela2[[#This Row],[Data]])</f>
        <v>2025</v>
      </c>
      <c r="N371" s="105" t="str">
        <f>VLOOKUP(Tabela2[[#This Row],[SIEMA]],Siema2025,17,FALSE)</f>
        <v>Noturno</v>
      </c>
      <c r="O371" s="105" t="str">
        <f>VLOOKUP(Tabela2[[#This Row],[SIEMA]],Siema2025,5,FALSE)</f>
        <v>Rodovia</v>
      </c>
      <c r="P371" s="104" t="str">
        <f>VLOOKUP(Tabela2[[#This Row],[SIEMA]],Siema2025,21,FALSE)</f>
        <v>Tombamento de veículo que desceu por uma área de declive, fora da faixa de domínio, com queda da carga transportada.</v>
      </c>
      <c r="Q371" s="104" t="s">
        <v>7094</v>
      </c>
      <c r="R371" s="104" t="str">
        <f>VLOOKUP(Tabela2[[#This Row],[SIEMA]],Siema2025,10,FALSE)</f>
        <v>Carbonato de Cálcio</v>
      </c>
      <c r="S371" s="107" t="str">
        <f>IF(Q371="","", IF(Q371="NC","", IF(Q371="NE","", IF(Q371="NA","",IFERROR(VLOOKUP(Q371,Produtos!$A$1:$C$2319,2,FALSE),"Não Cadastrado")))))</f>
        <v/>
      </c>
      <c r="T371" s="104" t="s">
        <v>6834</v>
      </c>
      <c r="U371" s="104" t="s">
        <v>7062</v>
      </c>
      <c r="V371" s="104" t="s">
        <v>7483</v>
      </c>
      <c r="W371" s="104"/>
      <c r="X371" s="113" t="str">
        <f>IF(Tabela2[[#This Row],[Origem do acidente]] = "Plataforma", "PREENCHER","NA")</f>
        <v>NA</v>
      </c>
      <c r="Y371" s="109" t="str">
        <f>IF(W371="","", IF(W371="NC","", IF(W371="NE","", IF(W371="NA","",IFERROR(VLOOKUP(W371,Produtos!$A$1:$C$2319,2,FALSE),"Não Cadastrado")))))</f>
        <v/>
      </c>
      <c r="Z371" s="104" t="str">
        <f>VLOOKUP(Tabela2[[#This Row],[SIEMA]],Siema2025,11,FALSE)</f>
        <v/>
      </c>
      <c r="AA371" s="104" t="str">
        <f>VLOOKUP(Tabela2[[#This Row],[SIEMA]],Siema2025,12,FALSE)</f>
        <v/>
      </c>
      <c r="AB371" s="104" t="str">
        <f>IF(W371="","",IF(ISNUMBER(W371)=FALSE,"Não se aplica",IFERROR(VLOOKUP(W371,Produtos!$A$1:$C$2319,3,FALSE),"Não Cadastrado")))</f>
        <v/>
      </c>
      <c r="AC371" s="104"/>
      <c r="AD371" s="108" t="str">
        <f>IF(Tabela2[[#This Row],[Origem do acidente]] = "Plataforma", "PREENCHER","NA")</f>
        <v>NA</v>
      </c>
      <c r="AE371" s="107" t="str">
        <f>IF(AC371="","", IF(AC371="NC","", IF(AC371="NE","", IF(AC371="NA","",IFERROR(VLOOKUP(AC371,Produtos!$A$1:$C$2319,2,FALSE),"Não Cadastrado")))))</f>
        <v/>
      </c>
      <c r="AF371" s="104"/>
      <c r="AG371" s="104"/>
      <c r="AH371" s="104" t="str">
        <f>IF(AC371="","",IF(ISNUMBER(AC371)=FALSE,"Não se aplica",IFERROR(VLOOKUP(AC371,Produtos!$A$1:$C$2319,3,FALSE),"Não Cadastrado")))</f>
        <v/>
      </c>
      <c r="AI371" s="104"/>
      <c r="AJ371" t="s">
        <v>8775</v>
      </c>
      <c r="AK371" s="107" t="s">
        <v>6834</v>
      </c>
      <c r="AL371" s="107" t="s">
        <v>7182</v>
      </c>
      <c r="AM371" s="107"/>
      <c r="AN371" s="108" t="str">
        <f>VLOOKUP(Tabela2[[#This Row],[SIEMA]],Siema2025,51,FALSE)</f>
        <v/>
      </c>
      <c r="AO371" s="108" t="str">
        <f>VLOOKUP(Tabela2[[#This Row],[SIEMA]],Siema2025,53,FALSE)</f>
        <v/>
      </c>
      <c r="AP371" s="108" t="str">
        <f>VLOOKUP(Tabela2[[#This Row],[SIEMA]],Siema2025,55,FALSE)</f>
        <v/>
      </c>
      <c r="AQ371" s="108" t="str">
        <f>VLOOKUP(Tabela2[[#This Row],[SIEMA]],Siema2025,57,FALSE)</f>
        <v/>
      </c>
      <c r="AR371" s="108" t="str">
        <f>VLOOKUP(Tabela2[[#This Row],[SIEMA]],Siema2025,59,FALSE)</f>
        <v/>
      </c>
      <c r="AS371" s="108" t="str">
        <f>VLOOKUP(Tabela2[[#This Row],[SIEMA]],Siema2025,61,FALSE)</f>
        <v/>
      </c>
      <c r="AT371" s="108" t="str">
        <f>VLOOKUP(Tabela2[[#This Row],[SIEMA]],Siema2025,63,FALSE)</f>
        <v/>
      </c>
      <c r="AU371" s="108" t="str">
        <f>VLOOKUP(Tabela2[[#This Row],[SIEMA]],Siema2025,65,FALSE)</f>
        <v>X</v>
      </c>
      <c r="AV371" s="108" t="str">
        <f>VLOOKUP(Tabela2[[#This Row],[SIEMA]],Siema2025,67,FALSE)</f>
        <v/>
      </c>
      <c r="AW371" s="108" t="str">
        <f>VLOOKUP(Tabela2[[#This Row],[SIEMA]],Siema2025,69,FALSE)</f>
        <v/>
      </c>
      <c r="AX371" s="108" t="str">
        <f>VLOOKUP(Tabela2[[#This Row],[SIEMA]],Siema2025,71,FALSE)</f>
        <v/>
      </c>
      <c r="AY371" s="108" t="str">
        <f>VLOOKUP(Tabela2[[#This Row],[SIEMA]],Siema2025,73,FALSE)</f>
        <v/>
      </c>
      <c r="AZ371" s="108" t="str">
        <f>VLOOKUP(Tabela2[[#This Row],[SIEMA]],Siema2025,75,FALSE)</f>
        <v/>
      </c>
      <c r="BA371" s="108" t="str">
        <f>VLOOKUP(Tabela2[[#This Row],[SIEMA]],Siema2025,77,FALSE)</f>
        <v/>
      </c>
      <c r="BB371" s="108" t="str">
        <f>VLOOKUP(Tabela2[[#This Row],[SIEMA]],Siema2025,79,FALSE)</f>
        <v/>
      </c>
      <c r="BC371" s="108" t="str">
        <f>IF(Tabela2[[#This Row],[Outro(s) ]] = "X", "PREENCHER","NA")</f>
        <v>NA</v>
      </c>
      <c r="BD371" s="108" t="str">
        <f>VLOOKUP(Tabela2[[#This Row],[SIEMA]],Siema2025,82,FALSE)</f>
        <v/>
      </c>
      <c r="BE371" s="108" t="str">
        <f>VLOOKUP(Tabela2[[#This Row],[SIEMA]],Siema2025,81,FALSE)</f>
        <v/>
      </c>
      <c r="BF371" s="110" t="s">
        <v>8776</v>
      </c>
      <c r="BG371" s="110"/>
      <c r="BH371" s="111" t="s">
        <v>8777</v>
      </c>
      <c r="BI371" s="112" t="s">
        <v>7062</v>
      </c>
      <c r="BJ371" s="107" t="s">
        <v>7099</v>
      </c>
      <c r="BK371" s="104" t="s">
        <v>2696</v>
      </c>
      <c r="BL371" s="140">
        <v>45824</v>
      </c>
      <c r="BM371" s="108">
        <f ca="1">IF(Tabela2[[#This Row],[Data de atendimento do Ibama (considerar o primeiro documento/ação)]]="",_xlfn.DAYS(TODAY(),J371),_xlfn.DAYS(Tabela2[[#This Row],[Data de atendimento do Ibama (considerar o primeiro documento/ação)]],J371))</f>
        <v>10</v>
      </c>
      <c r="BN371" s="108" t="str">
        <f>IF(Tabela2[[#This Row],[Atendido pelo Ibama ("Não" ou "Sim")]]="Não","Preencher", IF(Tabela2[[#This Row],[Atendido pelo Ibama ("Não" ou "Sim")]]="Sim","NA",""))</f>
        <v>NA</v>
      </c>
      <c r="BO371" s="114" t="s">
        <v>7184</v>
      </c>
      <c r="BP371" s="108" t="str">
        <f>IF(Tabela2[[#This Row],[Forma de atendimento (primeiro documento/ação)]]= "Outros (especificar)", "PREENCHER","NA")</f>
        <v>NA</v>
      </c>
      <c r="BQ371" s="106" t="s">
        <v>123</v>
      </c>
      <c r="BR371" s="108" t="str">
        <f>IF(Tabela2[[#This Row],[Equipe do Ibama foi a campo? Houve sobrevoo do Poseidon?]] = "Sim", "PREENCHER","NA")</f>
        <v>NA</v>
      </c>
      <c r="BS371" s="108" t="str">
        <f>IF(Tabela2[[#This Row],[Se sim, foi emitida Ordem de Emergência? (informações vinculada à coluna CK)]] = "Sim", "PREENCHER","NA")</f>
        <v>NA</v>
      </c>
      <c r="BT371" s="108" t="s">
        <v>7115</v>
      </c>
      <c r="BU371" s="108" t="str">
        <f>IF(Tabela2[[#This Row],[Houve envio de Informações Pós-acidente (preencher "não se aplica" quando de competência estadual/municipal)]] = "Sim", "PREENCHER","NA")</f>
        <v>NA</v>
      </c>
      <c r="BV371" s="108" t="s">
        <v>2696</v>
      </c>
      <c r="BW371" s="108" t="s">
        <v>123</v>
      </c>
      <c r="BX371" s="106" t="s">
        <v>7127</v>
      </c>
      <c r="BY371" s="106"/>
      <c r="BZ371" s="104" t="str">
        <f>IF(Tabela2[[#This Row],[Data do documento de encerramento]]="NA","NA",IF(Tabela2[[#This Row],[Data do documento de encerramento]]="","Pendente de conclusão/ encerramento",_xlfn.DAYS(Tabela2[[#This Row],[Data do documento de encerramento]],J371)))</f>
        <v>Pendente de conclusão/ encerramento</v>
      </c>
      <c r="CA371" s="107"/>
      <c r="CB371" s="107"/>
      <c r="CC371" s="130"/>
      <c r="CD371" s="107"/>
      <c r="CE371" s="107"/>
      <c r="CF371" s="107"/>
    </row>
    <row r="372" spans="1:84" ht="60.75" hidden="1">
      <c r="A372" s="169">
        <v>202561136017</v>
      </c>
      <c r="B372" s="170" t="s">
        <v>8778</v>
      </c>
      <c r="C372" s="108" t="str">
        <f>VLOOKUP(Tabela2[[#This Row],[SIEMA]],Siema2025,4,FALSE)</f>
        <v xml:space="preserve"> MG</v>
      </c>
      <c r="D372" s="106" t="str">
        <f>VLOOKUP(Tabela2[[#This Row],[SIEMA]],Siema2025,3,FALSE)</f>
        <v xml:space="preserve">Três Marias </v>
      </c>
      <c r="E372" s="106" t="s">
        <v>7760</v>
      </c>
      <c r="F372" s="106" t="s">
        <v>8779</v>
      </c>
      <c r="G372" s="106" t="s">
        <v>8780</v>
      </c>
      <c r="H372" s="106" t="s">
        <v>8781</v>
      </c>
      <c r="I372" s="104" t="s">
        <v>7114</v>
      </c>
      <c r="J372" s="105">
        <f>VLOOKUP(Tabela2[[#This Row],[SIEMA]],Siema2025,2,FALSE)</f>
        <v>45814</v>
      </c>
      <c r="K372" s="105" t="str">
        <f>VLOOKUP(Tabela2[[#This Row],[SIEMA]],Siema2025,16,FALSE)</f>
        <v>Sexta</v>
      </c>
      <c r="L372" s="106" t="str">
        <f>IF(Tabela2[[#This Row],[Data]]="","Sem Informação",VLOOKUP(MONTH(Tabela2[[#This Row],[Data]]),'[1]Validação de dados'!$I$1:$J$13,2,0))</f>
        <v>Junho</v>
      </c>
      <c r="M372" s="104">
        <f>YEAR(Tabela2[[#This Row],[Data]])</f>
        <v>2025</v>
      </c>
      <c r="N372" s="105" t="str">
        <f>VLOOKUP(Tabela2[[#This Row],[SIEMA]],Siema2025,17,FALSE)</f>
        <v>Noturno</v>
      </c>
      <c r="O372" s="105" t="str">
        <f>VLOOKUP(Tabela2[[#This Row],[SIEMA]],Siema2025,5,FALSE)</f>
        <v>Rodovia</v>
      </c>
      <c r="P372" s="104" t="str">
        <f>VLOOKUP(Tabela2[[#This Row],[SIEMA]],Siema2025,21,FALSE)</f>
        <v/>
      </c>
      <c r="Q372" s="104">
        <v>1170</v>
      </c>
      <c r="R372" s="104" t="str">
        <f>VLOOKUP(Tabela2[[#This Row],[SIEMA]],Siema2025,10,FALSE)</f>
        <v/>
      </c>
      <c r="S372" s="107" t="str">
        <f>IF(Q372="","", IF(Q372="NC","", IF(Q372="NE","", IF(Q372="NA","",IFERROR(VLOOKUP(Q372,Produtos!$A$1:$C$2319,2,FALSE),"Não Cadastrado")))))</f>
        <v>ÁLCOOL ETÍLICO, ETANOL</v>
      </c>
      <c r="T372" s="104" t="s">
        <v>6834</v>
      </c>
      <c r="U372" s="104" t="s">
        <v>7062</v>
      </c>
      <c r="V372" s="104">
        <f>IF(Q372="","",IF(ISNUMBER(Q372)=FALSE,"Não se aplica",IFERROR(VLOOKUP(Q372,Produtos!$A$1:$C$2319,3,FALSE),"Não Cadastrado")))</f>
        <v>3</v>
      </c>
      <c r="W372" s="104" t="str">
        <f>VLOOKUP(Tabela2[[#This Row],[SIEMA]],Siema2025,10,FALSE)</f>
        <v/>
      </c>
      <c r="X372" s="113" t="str">
        <f>IF(Tabela2[[#This Row],[Origem do acidente]] = "Plataforma", "PREENCHER","NA")</f>
        <v>NA</v>
      </c>
      <c r="Y372" s="109" t="str">
        <f>IF(W372="","", IF(W372="NC","", IF(W372="NE","", IF(W372="NA","",IFERROR(VLOOKUP(W372,Produtos!$A$1:$C$2319,2,FALSE),"Não Cadastrado")))))</f>
        <v/>
      </c>
      <c r="Z372" s="104" t="str">
        <f>VLOOKUP(Tabela2[[#This Row],[SIEMA]],Siema2025,11,FALSE)</f>
        <v xml:space="preserve"> </v>
      </c>
      <c r="AA372" s="104" t="str">
        <f>VLOOKUP(Tabela2[[#This Row],[SIEMA]],Siema2025,12,FALSE)</f>
        <v xml:space="preserve"> </v>
      </c>
      <c r="AB372" s="104" t="str">
        <f>IF(W372="","",IF(ISNUMBER(W372)=FALSE,"Não se aplica",IFERROR(VLOOKUP(W372,Produtos!$A$1:$C$2319,3,FALSE),"Não Cadastrado")))</f>
        <v/>
      </c>
      <c r="AC372" s="104"/>
      <c r="AD372" s="108" t="str">
        <f>IF(Tabela2[[#This Row],[Origem do acidente]] = "Plataforma", "PREENCHER","NA")</f>
        <v>NA</v>
      </c>
      <c r="AE372" s="107" t="str">
        <f>IF(AC372="","", IF(AC372="NC","", IF(AC372="NE","", IF(AC372="NA","",IFERROR(VLOOKUP(AC372,Produtos!$A$1:$C$2319,2,FALSE),"Não Cadastrado")))))</f>
        <v/>
      </c>
      <c r="AF372" s="104"/>
      <c r="AG372" s="104"/>
      <c r="AH372" s="104" t="str">
        <f>IF(AC372="","",IF(ISNUMBER(AC372)=FALSE,"Não se aplica",IFERROR(VLOOKUP(AC372,Produtos!$A$1:$C$2319,3,FALSE),"Não Cadastrado")))</f>
        <v/>
      </c>
      <c r="AI372" s="104"/>
      <c r="AJ372" s="104" t="s">
        <v>8782</v>
      </c>
      <c r="AK372" s="107" t="s">
        <v>7112</v>
      </c>
      <c r="AL372" s="107" t="s">
        <v>7182</v>
      </c>
      <c r="AM372" s="107" t="s">
        <v>7636</v>
      </c>
      <c r="AN372" s="108" t="str">
        <f>VLOOKUP(Tabela2[[#This Row],[SIEMA]],Siema2025,51,FALSE)</f>
        <v/>
      </c>
      <c r="AO372" s="108" t="str">
        <f>VLOOKUP(Tabela2[[#This Row],[SIEMA]],Siema2025,53,FALSE)</f>
        <v/>
      </c>
      <c r="AP372" s="108" t="str">
        <f>VLOOKUP(Tabela2[[#This Row],[SIEMA]],Siema2025,55,FALSE)</f>
        <v/>
      </c>
      <c r="AQ372" s="108" t="str">
        <f>VLOOKUP(Tabela2[[#This Row],[SIEMA]],Siema2025,57,FALSE)</f>
        <v/>
      </c>
      <c r="AR372" s="108" t="str">
        <f>VLOOKUP(Tabela2[[#This Row],[SIEMA]],Siema2025,59,FALSE)</f>
        <v/>
      </c>
      <c r="AS372" s="108" t="str">
        <f>VLOOKUP(Tabela2[[#This Row],[SIEMA]],Siema2025,61,FALSE)</f>
        <v/>
      </c>
      <c r="AT372" s="108" t="str">
        <f>VLOOKUP(Tabela2[[#This Row],[SIEMA]],Siema2025,63,FALSE)</f>
        <v/>
      </c>
      <c r="AU372" s="108" t="str">
        <f>VLOOKUP(Tabela2[[#This Row],[SIEMA]],Siema2025,65,FALSE)</f>
        <v>X</v>
      </c>
      <c r="AV372" s="108" t="str">
        <f>VLOOKUP(Tabela2[[#This Row],[SIEMA]],Siema2025,67,FALSE)</f>
        <v/>
      </c>
      <c r="AW372" s="108" t="str">
        <f>VLOOKUP(Tabela2[[#This Row],[SIEMA]],Siema2025,69,FALSE)</f>
        <v>X</v>
      </c>
      <c r="AX372" s="108" t="str">
        <f>VLOOKUP(Tabela2[[#This Row],[SIEMA]],Siema2025,71,FALSE)</f>
        <v/>
      </c>
      <c r="AY372" s="108" t="str">
        <f>VLOOKUP(Tabela2[[#This Row],[SIEMA]],Siema2025,73,FALSE)</f>
        <v/>
      </c>
      <c r="AZ372" s="108" t="str">
        <f>VLOOKUP(Tabela2[[#This Row],[SIEMA]],Siema2025,75,FALSE)</f>
        <v/>
      </c>
      <c r="BA372" s="108" t="str">
        <f>VLOOKUP(Tabela2[[#This Row],[SIEMA]],Siema2025,77,FALSE)</f>
        <v/>
      </c>
      <c r="BB372" s="108" t="str">
        <f>VLOOKUP(Tabela2[[#This Row],[SIEMA]],Siema2025,79,FALSE)</f>
        <v/>
      </c>
      <c r="BC372" s="108" t="str">
        <f>IF(Tabela2[[#This Row],[Outro(s) ]] = "X", "PREENCHER","NA")</f>
        <v>NA</v>
      </c>
      <c r="BD372" s="108" t="str">
        <f>VLOOKUP(Tabela2[[#This Row],[SIEMA]],Siema2025,82,FALSE)</f>
        <v/>
      </c>
      <c r="BE372" s="108" t="str">
        <f>VLOOKUP(Tabela2[[#This Row],[SIEMA]],Siema2025,81,FALSE)</f>
        <v/>
      </c>
      <c r="BF372" s="110" t="s">
        <v>8783</v>
      </c>
      <c r="BG372" s="110"/>
      <c r="BH372" s="111" t="s">
        <v>6834</v>
      </c>
      <c r="BI372" s="112" t="s">
        <v>7062</v>
      </c>
      <c r="BJ372" s="107" t="s">
        <v>7099</v>
      </c>
      <c r="BK372" s="104" t="s">
        <v>2696</v>
      </c>
      <c r="BL372" s="166">
        <v>45824</v>
      </c>
      <c r="BM372" s="108">
        <f ca="1">IF(Tabela2[[#This Row],[Data de atendimento do Ibama (considerar o primeiro documento/ação)]]="",_xlfn.DAYS(TODAY(),J372),_xlfn.DAYS(Tabela2[[#This Row],[Data de atendimento do Ibama (considerar o primeiro documento/ação)]],J372))</f>
        <v>10</v>
      </c>
      <c r="BN372" s="108" t="str">
        <f>IF(Tabela2[[#This Row],[Atendido pelo Ibama ("Não" ou "Sim")]]="Não","Preencher", IF(Tabela2[[#This Row],[Atendido pelo Ibama ("Não" ou "Sim")]]="Sim","NA",""))</f>
        <v>NA</v>
      </c>
      <c r="BO372" s="114" t="s">
        <v>7184</v>
      </c>
      <c r="BP372" s="108" t="str">
        <f>IF(Tabela2[[#This Row],[Forma de atendimento (primeiro documento/ação)]]= "Outros (especificar)", "PREENCHER","NA")</f>
        <v>NA</v>
      </c>
      <c r="BQ372" s="106" t="s">
        <v>123</v>
      </c>
      <c r="BR372" s="108" t="str">
        <f>IF(Tabela2[[#This Row],[Equipe do Ibama foi a campo? Houve sobrevoo do Poseidon?]] = "Sim", "PREENCHER","NA")</f>
        <v>NA</v>
      </c>
      <c r="BS372" s="108" t="str">
        <f>IF(Tabela2[[#This Row],[Se sim, foi emitida Ordem de Emergência? (informações vinculada à coluna CK)]] = "Sim", "PREENCHER","NA")</f>
        <v>NA</v>
      </c>
      <c r="BT372" s="108" t="s">
        <v>7115</v>
      </c>
      <c r="BU372" s="108" t="str">
        <f>IF(Tabela2[[#This Row],[Houve envio de Informações Pós-acidente (preencher "não se aplica" quando de competência estadual/municipal)]] = "Sim", "PREENCHER","NA")</f>
        <v>NA</v>
      </c>
      <c r="BV372" s="108" t="s">
        <v>2696</v>
      </c>
      <c r="BW372" s="108" t="s">
        <v>123</v>
      </c>
      <c r="BX372" s="106" t="s">
        <v>7127</v>
      </c>
      <c r="BY372" s="106"/>
      <c r="BZ372" s="104" t="str">
        <f>IF(Tabela2[[#This Row],[Data do documento de encerramento]]="NA","NA",IF(Tabela2[[#This Row],[Data do documento de encerramento]]="","Pendente de conclusão/ encerramento",_xlfn.DAYS(Tabela2[[#This Row],[Data do documento de encerramento]],J372)))</f>
        <v>Pendente de conclusão/ encerramento</v>
      </c>
      <c r="CA372" s="107"/>
      <c r="CB372" s="107"/>
      <c r="CC372" s="131"/>
      <c r="CD372" s="107"/>
      <c r="CE372" s="107"/>
      <c r="CF372" s="107"/>
    </row>
    <row r="373" spans="1:84" ht="45.75" hidden="1">
      <c r="A373" s="169">
        <v>20256936035</v>
      </c>
      <c r="B373" s="170" t="s">
        <v>8784</v>
      </c>
      <c r="C373" s="108" t="str">
        <f>VLOOKUP(Tabela2[[#This Row],[SIEMA]],Siema2025,4,FALSE)</f>
        <v xml:space="preserve"> GO</v>
      </c>
      <c r="D373" s="106" t="str">
        <f>VLOOKUP(Tabela2[[#This Row],[SIEMA]],Siema2025,3,FALSE)</f>
        <v xml:space="preserve">Morrinhos </v>
      </c>
      <c r="E373" s="106" t="s">
        <v>7392</v>
      </c>
      <c r="F373" s="106" t="s">
        <v>8785</v>
      </c>
      <c r="G373" s="106" t="s">
        <v>8786</v>
      </c>
      <c r="H373" s="106" t="s">
        <v>8787</v>
      </c>
      <c r="I373" s="104" t="s">
        <v>7114</v>
      </c>
      <c r="J373" s="105">
        <f>VLOOKUP(Tabela2[[#This Row],[SIEMA]],Siema2025,2,FALSE)</f>
        <v>45815</v>
      </c>
      <c r="K373" s="105" t="str">
        <f>VLOOKUP(Tabela2[[#This Row],[SIEMA]],Siema2025,16,FALSE)</f>
        <v>Sábado</v>
      </c>
      <c r="L373" s="106" t="str">
        <f>IF(Tabela2[[#This Row],[Data]]="","Sem Informação",VLOOKUP(MONTH(Tabela2[[#This Row],[Data]]),'[1]Validação de dados'!$I$1:$J$13,2,0))</f>
        <v>Junho</v>
      </c>
      <c r="M373" s="104">
        <f>YEAR(Tabela2[[#This Row],[Data]])</f>
        <v>2025</v>
      </c>
      <c r="N373" s="105" t="str">
        <f>VLOOKUP(Tabela2[[#This Row],[SIEMA]],Siema2025,17,FALSE)</f>
        <v>Vespertino</v>
      </c>
      <c r="O373" s="105" t="str">
        <f>VLOOKUP(Tabela2[[#This Row],[SIEMA]],Siema2025,5,FALSE)</f>
        <v>Rodovia</v>
      </c>
      <c r="P373" s="104" t="str">
        <f>VLOOKUP(Tabela2[[#This Row],[SIEMA]],Siema2025,21,FALSE)</f>
        <v/>
      </c>
      <c r="Q373" s="104">
        <v>1170</v>
      </c>
      <c r="R373" s="104" t="str">
        <f>VLOOKUP(Tabela2[[#This Row],[SIEMA]],Siema2025,10,FALSE)</f>
        <v/>
      </c>
      <c r="S373" s="107" t="str">
        <f>IF(Q373="","", IF(Q373="NC","", IF(Q373="NE","", IF(Q373="NA","",IFERROR(VLOOKUP(Q373,Produtos!$A$1:$C$2319,2,FALSE),"Não Cadastrado")))))</f>
        <v>ÁLCOOL ETÍLICO, ETANOL</v>
      </c>
      <c r="T373" s="104">
        <v>59000</v>
      </c>
      <c r="U373" s="104" t="s">
        <v>648</v>
      </c>
      <c r="V373" s="104">
        <f>IF(Q373="","",IF(ISNUMBER(Q373)=FALSE,"Não se aplica",IFERROR(VLOOKUP(Q373,Produtos!$A$1:$C$2319,3,FALSE),"Não Cadastrado")))</f>
        <v>3</v>
      </c>
      <c r="W373" s="104" t="str">
        <f>VLOOKUP(Tabela2[[#This Row],[SIEMA]],Siema2025,10,FALSE)</f>
        <v/>
      </c>
      <c r="X373" s="113" t="str">
        <f>IF(Tabela2[[#This Row],[Origem do acidente]] = "Plataforma", "PREENCHER","NA")</f>
        <v>NA</v>
      </c>
      <c r="Y373" s="109" t="str">
        <f>IF(W373="","", IF(W373="NC","", IF(W373="NE","", IF(W373="NA","",IFERROR(VLOOKUP(W373,Produtos!$A$1:$C$2319,2,FALSE),"Não Cadastrado")))))</f>
        <v/>
      </c>
      <c r="Z373" s="104" t="str">
        <f>VLOOKUP(Tabela2[[#This Row],[SIEMA]],Siema2025,11,FALSE)</f>
        <v xml:space="preserve"> </v>
      </c>
      <c r="AA373" s="104" t="str">
        <f>VLOOKUP(Tabela2[[#This Row],[SIEMA]],Siema2025,12,FALSE)</f>
        <v xml:space="preserve"> </v>
      </c>
      <c r="AB373" s="104" t="str">
        <f>IF(W373="","",IF(ISNUMBER(W373)=FALSE,"Não se aplica",IFERROR(VLOOKUP(W373,Produtos!$A$1:$C$2319,3,FALSE),"Não Cadastrado")))</f>
        <v/>
      </c>
      <c r="AC373" s="104"/>
      <c r="AD373" s="108" t="str">
        <f>IF(Tabela2[[#This Row],[Origem do acidente]] = "Plataforma", "PREENCHER","NA")</f>
        <v>NA</v>
      </c>
      <c r="AE373" s="107" t="str">
        <f>IF(AC373="","", IF(AC373="NC","", IF(AC373="NE","", IF(AC373="NA","",IFERROR(VLOOKUP(AC373,Produtos!$A$1:$C$2319,2,FALSE),"Não Cadastrado")))))</f>
        <v/>
      </c>
      <c r="AF373" s="104"/>
      <c r="AG373" s="104"/>
      <c r="AH373" s="104" t="str">
        <f>IF(AC373="","",IF(ISNUMBER(AC373)=FALSE,"Não se aplica",IFERROR(VLOOKUP(AC373,Produtos!$A$1:$C$2319,3,FALSE),"Não Cadastrado")))</f>
        <v/>
      </c>
      <c r="AI373" s="104"/>
      <c r="AJ373" t="s">
        <v>8788</v>
      </c>
      <c r="AK373" s="107" t="s">
        <v>7190</v>
      </c>
      <c r="AL373" s="107" t="s">
        <v>7388</v>
      </c>
      <c r="AM373" s="107"/>
      <c r="AN373" s="108" t="str">
        <f>VLOOKUP(Tabela2[[#This Row],[SIEMA]],Siema2025,51,FALSE)</f>
        <v/>
      </c>
      <c r="AO373" s="108" t="str">
        <f>VLOOKUP(Tabela2[[#This Row],[SIEMA]],Siema2025,53,FALSE)</f>
        <v/>
      </c>
      <c r="AP373" s="108" t="str">
        <f>VLOOKUP(Tabela2[[#This Row],[SIEMA]],Siema2025,55,FALSE)</f>
        <v/>
      </c>
      <c r="AQ373" s="108" t="str">
        <f>VLOOKUP(Tabela2[[#This Row],[SIEMA]],Siema2025,57,FALSE)</f>
        <v/>
      </c>
      <c r="AR373" s="108" t="str">
        <f>VLOOKUP(Tabela2[[#This Row],[SIEMA]],Siema2025,59,FALSE)</f>
        <v/>
      </c>
      <c r="AS373" s="108" t="str">
        <f>VLOOKUP(Tabela2[[#This Row],[SIEMA]],Siema2025,61,FALSE)</f>
        <v/>
      </c>
      <c r="AT373" s="108" t="str">
        <f>VLOOKUP(Tabela2[[#This Row],[SIEMA]],Siema2025,63,FALSE)</f>
        <v/>
      </c>
      <c r="AU373" s="108" t="str">
        <f>VLOOKUP(Tabela2[[#This Row],[SIEMA]],Siema2025,65,FALSE)</f>
        <v>X</v>
      </c>
      <c r="AV373" s="108" t="str">
        <f>VLOOKUP(Tabela2[[#This Row],[SIEMA]],Siema2025,67,FALSE)</f>
        <v/>
      </c>
      <c r="AW373" s="108" t="str">
        <f>VLOOKUP(Tabela2[[#This Row],[SIEMA]],Siema2025,69,FALSE)</f>
        <v/>
      </c>
      <c r="AX373" s="108" t="str">
        <f>VLOOKUP(Tabela2[[#This Row],[SIEMA]],Siema2025,71,FALSE)</f>
        <v/>
      </c>
      <c r="AY373" s="108" t="str">
        <f>VLOOKUP(Tabela2[[#This Row],[SIEMA]],Siema2025,73,FALSE)</f>
        <v/>
      </c>
      <c r="AZ373" s="108" t="str">
        <f>VLOOKUP(Tabela2[[#This Row],[SIEMA]],Siema2025,75,FALSE)</f>
        <v/>
      </c>
      <c r="BA373" s="108" t="str">
        <f>VLOOKUP(Tabela2[[#This Row],[SIEMA]],Siema2025,77,FALSE)</f>
        <v/>
      </c>
      <c r="BB373" s="108" t="str">
        <f>VLOOKUP(Tabela2[[#This Row],[SIEMA]],Siema2025,79,FALSE)</f>
        <v/>
      </c>
      <c r="BC373" s="108" t="str">
        <f>IF(Tabela2[[#This Row],[Outro(s) ]] = "X", "PREENCHER","NA")</f>
        <v>NA</v>
      </c>
      <c r="BD373" s="108" t="str">
        <f>VLOOKUP(Tabela2[[#This Row],[SIEMA]],Siema2025,82,FALSE)</f>
        <v/>
      </c>
      <c r="BE373" s="108" t="str">
        <f>VLOOKUP(Tabela2[[#This Row],[SIEMA]],Siema2025,81,FALSE)</f>
        <v/>
      </c>
      <c r="BF373" s="110" t="str">
        <f>VLOOKUP(Tabela2[[#This Row],[SIEMA]],Siema2025,28,FALSE)</f>
        <v>DOURADO LOGISTICA TRANSPORTES</v>
      </c>
      <c r="BG373" s="110"/>
      <c r="BH373" s="111" t="str">
        <f>VLOOKUP(Tabela2[[#This Row],[SIEMA]],Siema2025,29,FALSE)</f>
        <v>08733556000107</v>
      </c>
      <c r="BI373" s="112" t="s">
        <v>2696</v>
      </c>
      <c r="BJ373" s="107" t="s">
        <v>7099</v>
      </c>
      <c r="BK373" s="104" t="s">
        <v>2696</v>
      </c>
      <c r="BL373" s="140">
        <v>45818</v>
      </c>
      <c r="BM373" s="108">
        <f ca="1">IF(Tabela2[[#This Row],[Data de atendimento do Ibama (considerar o primeiro documento/ação)]]="",_xlfn.DAYS(TODAY(),J373),_xlfn.DAYS(Tabela2[[#This Row],[Data de atendimento do Ibama (considerar o primeiro documento/ação)]],J373))</f>
        <v>3</v>
      </c>
      <c r="BN373" s="108" t="str">
        <f>IF(Tabela2[[#This Row],[Atendido pelo Ibama ("Não" ou "Sim")]]="Não","Preencher", IF(Tabela2[[#This Row],[Atendido pelo Ibama ("Não" ou "Sim")]]="Sim","NA",""))</f>
        <v>NA</v>
      </c>
      <c r="BO373" s="114" t="s">
        <v>7100</v>
      </c>
      <c r="BP373" s="108" t="str">
        <f>IF(Tabela2[[#This Row],[Forma de atendimento (primeiro documento/ação)]]= "Outros (especificar)", "PREENCHER","NA")</f>
        <v>NA</v>
      </c>
      <c r="BQ373" s="106" t="s">
        <v>2696</v>
      </c>
      <c r="BR373" s="108" t="s">
        <v>2696</v>
      </c>
      <c r="BS373" s="108" t="s">
        <v>2696</v>
      </c>
      <c r="BT373" s="108" t="s">
        <v>7101</v>
      </c>
      <c r="BU373" s="108" t="s">
        <v>2696</v>
      </c>
      <c r="BV373" s="108" t="s">
        <v>123</v>
      </c>
      <c r="BW373" s="108" t="s">
        <v>2696</v>
      </c>
      <c r="BX373" s="106" t="s">
        <v>7102</v>
      </c>
      <c r="BY373" s="140">
        <v>46121</v>
      </c>
      <c r="BZ373" s="104">
        <f>IF(Tabela2[[#This Row],[Data do documento de encerramento]]="NA","NA",IF(Tabela2[[#This Row],[Data do documento de encerramento]]="","Pendente de conclusão/ encerramento",_xlfn.DAYS(Tabela2[[#This Row],[Data do documento de encerramento]],J373)))</f>
        <v>306</v>
      </c>
      <c r="CA373" s="107" t="s">
        <v>8738</v>
      </c>
      <c r="CB373" s="107"/>
      <c r="CC373" s="130"/>
      <c r="CD373" s="107"/>
      <c r="CE373" s="107"/>
      <c r="CF373" s="107"/>
    </row>
    <row r="374" spans="1:84" ht="45.75" hidden="1">
      <c r="A374" s="169">
        <v>202561136009</v>
      </c>
      <c r="B374" s="170" t="s">
        <v>8789</v>
      </c>
      <c r="C374" s="108" t="str">
        <f>VLOOKUP(Tabela2[[#This Row],[SIEMA]],Siema2025,4,FALSE)</f>
        <v xml:space="preserve"> MG</v>
      </c>
      <c r="D374" s="106" t="str">
        <f>VLOOKUP(Tabela2[[#This Row],[SIEMA]],Siema2025,3,FALSE)</f>
        <v xml:space="preserve">Lavras </v>
      </c>
      <c r="E374" s="106" t="s">
        <v>8790</v>
      </c>
      <c r="F374" s="106" t="s">
        <v>8791</v>
      </c>
      <c r="G374" s="106" t="s">
        <v>8792</v>
      </c>
      <c r="H374" s="106" t="s">
        <v>8793</v>
      </c>
      <c r="I374" s="104" t="s">
        <v>7114</v>
      </c>
      <c r="J374" s="105">
        <f>VLOOKUP(Tabela2[[#This Row],[SIEMA]],Siema2025,2,FALSE)</f>
        <v>45815</v>
      </c>
      <c r="K374" s="105" t="str">
        <f>VLOOKUP(Tabela2[[#This Row],[SIEMA]],Siema2025,16,FALSE)</f>
        <v>Sábado</v>
      </c>
      <c r="L374" s="106" t="str">
        <f>IF(Tabela2[[#This Row],[Data]]="","Sem Informação",VLOOKUP(MONTH(Tabela2[[#This Row],[Data]]),'[1]Validação de dados'!$I$1:$J$13,2,0))</f>
        <v>Junho</v>
      </c>
      <c r="M374" s="104">
        <f>YEAR(Tabela2[[#This Row],[Data]])</f>
        <v>2025</v>
      </c>
      <c r="N374" s="105" t="str">
        <f>VLOOKUP(Tabela2[[#This Row],[SIEMA]],Siema2025,17,FALSE)</f>
        <v>Matutino</v>
      </c>
      <c r="O374" s="105" t="str">
        <f>VLOOKUP(Tabela2[[#This Row],[SIEMA]],Siema2025,5,FALSE)</f>
        <v>Rodovia</v>
      </c>
      <c r="P374" s="104" t="str">
        <f>VLOOKUP(Tabela2[[#This Row],[SIEMA]],Siema2025,21,FALSE)</f>
        <v/>
      </c>
      <c r="Q374" s="104">
        <v>3077</v>
      </c>
      <c r="R374" s="104" t="str">
        <f>VLOOKUP(Tabela2[[#This Row],[SIEMA]],Siema2025,10,FALSE)</f>
        <v/>
      </c>
      <c r="S374" s="107" t="str">
        <f>IF(Q374="","", IF(Q374="NC","", IF(Q374="NE","", IF(Q374="NA","",IFERROR(VLOOKUP(Q374,Produtos!$A$1:$C$2319,2,FALSE),"Não Cadastrado")))))</f>
        <v>SUBSTÂNCIA QUE APRESENTA RISCO PARA O MEIO AMBIENTE, SÓLIDA, N.E.</v>
      </c>
      <c r="T374" s="104" t="s">
        <v>6834</v>
      </c>
      <c r="U374" s="104" t="s">
        <v>7062</v>
      </c>
      <c r="V374" s="104">
        <f>IF(Q374="","",IF(ISNUMBER(Q374)=FALSE,"Não se aplica",IFERROR(VLOOKUP(Q374,Produtos!$A$1:$C$2319,3,FALSE),"Não Cadastrado")))</f>
        <v>9</v>
      </c>
      <c r="W374" s="104">
        <v>3082</v>
      </c>
      <c r="X374" s="113" t="str">
        <f>IF(Tabela2[[#This Row],[Origem do acidente]] = "Plataforma", "PREENCHER","NA")</f>
        <v>NA</v>
      </c>
      <c r="Y374" s="109" t="str">
        <f>IF(W374="","", IF(W374="NC","", IF(W374="NE","", IF(W374="NA","",IFERROR(VLOOKUP(W374,Produtos!$A$1:$C$2319,2,FALSE),"Não Cadastrado")))))</f>
        <v>SUBSTÂNCIA QUE APRESENTA RISCO PARA O MEIO AMBIENTE, LÍQUIDA, N.E.</v>
      </c>
      <c r="Z374" s="104" t="s">
        <v>6834</v>
      </c>
      <c r="AA374" s="104" t="s">
        <v>7062</v>
      </c>
      <c r="AB374" s="104">
        <f>IF(W374="","",IF(ISNUMBER(W374)=FALSE,"Não se aplica",IFERROR(VLOOKUP(W374,Produtos!$A$1:$C$2319,3,FALSE),"Não Cadastrado")))</f>
        <v>9</v>
      </c>
      <c r="AC374" s="104"/>
      <c r="AD374" s="108" t="str">
        <f>IF(Tabela2[[#This Row],[Origem do acidente]] = "Plataforma", "PREENCHER","NA")</f>
        <v>NA</v>
      </c>
      <c r="AE374" s="107" t="str">
        <f>IF(AC374="","", IF(AC374="NC","", IF(AC374="NE","", IF(AC374="NA","",IFERROR(VLOOKUP(AC374,Produtos!$A$1:$C$2319,2,FALSE),"Não Cadastrado")))))</f>
        <v/>
      </c>
      <c r="AF374" s="104"/>
      <c r="AG374" s="104"/>
      <c r="AH374" s="104" t="str">
        <f>IF(AC374="","",IF(ISNUMBER(AC374)=FALSE,"Não se aplica",IFERROR(VLOOKUP(AC374,Produtos!$A$1:$C$2319,3,FALSE),"Não Cadastrado")))</f>
        <v/>
      </c>
      <c r="AI374" s="104"/>
      <c r="AJ374" s="104" t="str">
        <f>VLOOKUP(Tabela2[[#This Row],[SIEMA]],Siema2025,26,FALSE)</f>
        <v>Tombamento</v>
      </c>
      <c r="AK374" s="107" t="s">
        <v>6834</v>
      </c>
      <c r="AL374" s="107" t="s">
        <v>7182</v>
      </c>
      <c r="AM374" s="107"/>
      <c r="AN374" s="108" t="str">
        <f>VLOOKUP(Tabela2[[#This Row],[SIEMA]],Siema2025,51,FALSE)</f>
        <v/>
      </c>
      <c r="AO374" s="108" t="str">
        <f>VLOOKUP(Tabela2[[#This Row],[SIEMA]],Siema2025,53,FALSE)</f>
        <v/>
      </c>
      <c r="AP374" s="108" t="str">
        <f>VLOOKUP(Tabela2[[#This Row],[SIEMA]],Siema2025,55,FALSE)</f>
        <v/>
      </c>
      <c r="AQ374" s="108" t="str">
        <f>VLOOKUP(Tabela2[[#This Row],[SIEMA]],Siema2025,57,FALSE)</f>
        <v/>
      </c>
      <c r="AR374" s="108" t="str">
        <f>VLOOKUP(Tabela2[[#This Row],[SIEMA]],Siema2025,59,FALSE)</f>
        <v/>
      </c>
      <c r="AS374" s="108" t="str">
        <f>VLOOKUP(Tabela2[[#This Row],[SIEMA]],Siema2025,61,FALSE)</f>
        <v/>
      </c>
      <c r="AT374" s="108" t="str">
        <f>VLOOKUP(Tabela2[[#This Row],[SIEMA]],Siema2025,63,FALSE)</f>
        <v/>
      </c>
      <c r="AU374" s="108" t="str">
        <f>VLOOKUP(Tabela2[[#This Row],[SIEMA]],Siema2025,65,FALSE)</f>
        <v>X</v>
      </c>
      <c r="AV374" s="108" t="str">
        <f>VLOOKUP(Tabela2[[#This Row],[SIEMA]],Siema2025,67,FALSE)</f>
        <v/>
      </c>
      <c r="AW374" s="108" t="str">
        <f>VLOOKUP(Tabela2[[#This Row],[SIEMA]],Siema2025,69,FALSE)</f>
        <v/>
      </c>
      <c r="AX374" s="108" t="str">
        <f>VLOOKUP(Tabela2[[#This Row],[SIEMA]],Siema2025,71,FALSE)</f>
        <v/>
      </c>
      <c r="AY374" s="108" t="str">
        <f>VLOOKUP(Tabela2[[#This Row],[SIEMA]],Siema2025,73,FALSE)</f>
        <v/>
      </c>
      <c r="AZ374" s="108" t="str">
        <f>VLOOKUP(Tabela2[[#This Row],[SIEMA]],Siema2025,75,FALSE)</f>
        <v/>
      </c>
      <c r="BA374" s="108" t="str">
        <f>VLOOKUP(Tabela2[[#This Row],[SIEMA]],Siema2025,77,FALSE)</f>
        <v/>
      </c>
      <c r="BB374" s="108" t="str">
        <f>VLOOKUP(Tabela2[[#This Row],[SIEMA]],Siema2025,79,FALSE)</f>
        <v/>
      </c>
      <c r="BC374" s="108" t="str">
        <f>IF(Tabela2[[#This Row],[Outro(s) ]] = "X", "PREENCHER","NA")</f>
        <v>NA</v>
      </c>
      <c r="BD374" s="108" t="str">
        <f>VLOOKUP(Tabela2[[#This Row],[SIEMA]],Siema2025,82,FALSE)</f>
        <v/>
      </c>
      <c r="BE374" s="108" t="str">
        <f>VLOOKUP(Tabela2[[#This Row],[SIEMA]],Siema2025,81,FALSE)</f>
        <v/>
      </c>
      <c r="BF374" s="110" t="s">
        <v>8794</v>
      </c>
      <c r="BG374" s="110"/>
      <c r="BH374" s="111" t="s">
        <v>6834</v>
      </c>
      <c r="BI374" s="112" t="s">
        <v>7062</v>
      </c>
      <c r="BJ374" s="107" t="s">
        <v>7099</v>
      </c>
      <c r="BK374" s="104" t="s">
        <v>2696</v>
      </c>
      <c r="BL374" s="140">
        <v>45824</v>
      </c>
      <c r="BM374" s="108">
        <f ca="1">IF(Tabela2[[#This Row],[Data de atendimento do Ibama (considerar o primeiro documento/ação)]]="",_xlfn.DAYS(TODAY(),J374),_xlfn.DAYS(Tabela2[[#This Row],[Data de atendimento do Ibama (considerar o primeiro documento/ação)]],J374))</f>
        <v>9</v>
      </c>
      <c r="BN374" s="108" t="str">
        <f>IF(Tabela2[[#This Row],[Atendido pelo Ibama ("Não" ou "Sim")]]="Não","Preencher", IF(Tabela2[[#This Row],[Atendido pelo Ibama ("Não" ou "Sim")]]="Sim","NA",""))</f>
        <v>NA</v>
      </c>
      <c r="BO374" s="114" t="s">
        <v>7100</v>
      </c>
      <c r="BP374" s="108" t="str">
        <f>IF(Tabela2[[#This Row],[Forma de atendimento (primeiro documento/ação)]]= "Outros (especificar)", "PREENCHER","NA")</f>
        <v>NA</v>
      </c>
      <c r="BQ374" s="106" t="s">
        <v>7114</v>
      </c>
      <c r="BR374" s="108" t="str">
        <f>IF(Tabela2[[#This Row],[Equipe do Ibama foi a campo? Houve sobrevoo do Poseidon?]] = "Sim", "PREENCHER","NA")</f>
        <v>NA</v>
      </c>
      <c r="BS374" s="108" t="str">
        <f>IF(Tabela2[[#This Row],[Se sim, foi emitida Ordem de Emergência? (informações vinculada à coluna CK)]] = "Sim", "PREENCHER","NA")</f>
        <v>NA</v>
      </c>
      <c r="BT374" s="108" t="s">
        <v>7115</v>
      </c>
      <c r="BU374" s="108" t="str">
        <f>IF(Tabela2[[#This Row],[Houve envio de Informações Pós-acidente (preencher "não se aplica" quando de competência estadual/municipal)]] = "Sim", "PREENCHER","NA")</f>
        <v>NA</v>
      </c>
      <c r="BV374" s="108" t="s">
        <v>2696</v>
      </c>
      <c r="BW374" s="108" t="s">
        <v>123</v>
      </c>
      <c r="BX374" s="106" t="s">
        <v>7127</v>
      </c>
      <c r="BY374" s="106"/>
      <c r="BZ374" s="104" t="str">
        <f>IF(Tabela2[[#This Row],[Data do documento de encerramento]]="NA","NA",IF(Tabela2[[#This Row],[Data do documento de encerramento]]="","Pendente de conclusão/ encerramento",_xlfn.DAYS(Tabela2[[#This Row],[Data do documento de encerramento]],J374)))</f>
        <v>Pendente de conclusão/ encerramento</v>
      </c>
      <c r="CA374" s="107" t="s">
        <v>8795</v>
      </c>
      <c r="CB374" s="107"/>
      <c r="CC374" s="130"/>
      <c r="CD374" s="107"/>
      <c r="CE374" s="107"/>
      <c r="CF374" s="107"/>
    </row>
    <row r="375" spans="1:84" ht="60.75">
      <c r="A375" s="182">
        <v>20256864848</v>
      </c>
      <c r="B375" s="118" t="s">
        <v>8796</v>
      </c>
      <c r="C375" s="108" t="s">
        <v>672</v>
      </c>
      <c r="D375" s="106" t="s">
        <v>637</v>
      </c>
      <c r="E375" s="106" t="s">
        <v>8797</v>
      </c>
      <c r="F375" s="106"/>
      <c r="G375" s="106" t="s">
        <v>8798</v>
      </c>
      <c r="H375" s="106" t="s">
        <v>8799</v>
      </c>
      <c r="I375" s="104" t="str">
        <f>VLOOKUP(Tabela2[[#This Row],[SIEMA]],Siema2025,19,FALSE)</f>
        <v>Santos</v>
      </c>
      <c r="J375" s="105">
        <f>VLOOKUP(Tabela2[[#This Row],[SIEMA]],Siema2025,2,FALSE)</f>
        <v>45816</v>
      </c>
      <c r="K375" s="105" t="str">
        <f>VLOOKUP(Tabela2[[#This Row],[SIEMA]],Siema2025,16,FALSE)</f>
        <v>Domingo</v>
      </c>
      <c r="L375" s="106" t="str">
        <f>IF(Tabela2[[#This Row],[Data]]="","Sem Informação",VLOOKUP(MONTH(Tabela2[[#This Row],[Data]]),'[1]Validação de dados'!$I$1:$J$13,2,0))</f>
        <v>Junho</v>
      </c>
      <c r="M375" s="104">
        <f>YEAR(Tabela2[[#This Row],[Data]])</f>
        <v>2025</v>
      </c>
      <c r="N375" s="105" t="str">
        <f>VLOOKUP(Tabela2[[#This Row],[SIEMA]],Siema2025,17,FALSE)</f>
        <v>Madrugada</v>
      </c>
      <c r="O375" s="105" t="s">
        <v>111</v>
      </c>
      <c r="P375" s="104" t="str">
        <f>VLOOKUP(Tabela2[[#This Row],[SIEMA]],Siema2025,21,FALSE)</f>
        <v>Deep Star</v>
      </c>
      <c r="Q375" s="104" t="s">
        <v>7094</v>
      </c>
      <c r="R375" s="104" t="s">
        <v>8800</v>
      </c>
      <c r="S375" s="107" t="s">
        <v>7096</v>
      </c>
      <c r="T375" s="104">
        <v>1E-4</v>
      </c>
      <c r="U375" s="104" t="s">
        <v>7111</v>
      </c>
      <c r="V375" s="104" t="s">
        <v>637</v>
      </c>
      <c r="W375" s="104"/>
      <c r="X375" s="113"/>
      <c r="Y375" s="109" t="str">
        <f>IF(W375="","", IF(W375="NC","", IF(W375="NE","", IF(W375="NA","",IFERROR(VLOOKUP(W375,Produtos!$A$1:$C$2319,2,FALSE),"Não Cadastrado")))))</f>
        <v/>
      </c>
      <c r="Z375" s="104"/>
      <c r="AA375" s="104"/>
      <c r="AB375" s="104" t="str">
        <f>IF(W375="","",IF(ISNUMBER(W375)=FALSE,"Não se aplica",IFERROR(VLOOKUP(W375,Produtos!$A$1:$C$2319,3,FALSE),"Não Cadastrado")))</f>
        <v/>
      </c>
      <c r="AC375" s="104"/>
      <c r="AD375" s="108"/>
      <c r="AE375" s="107" t="str">
        <f>IF(AC375="","", IF(AC375="NC","", IF(AC375="NE","", IF(AC375="NA","",IFERROR(VLOOKUP(AC375,Produtos!$A$1:$C$2319,2,FALSE),"Não Cadastrado")))))</f>
        <v/>
      </c>
      <c r="AF375" s="104"/>
      <c r="AG375" s="104"/>
      <c r="AH375" s="104" t="str">
        <f>IF(AC375="","",IF(ISNUMBER(AC375)=FALSE,"Não se aplica",IFERROR(VLOOKUP(AC375,Produtos!$A$1:$C$2319,3,FALSE),"Não Cadastrado")))</f>
        <v/>
      </c>
      <c r="AI375" s="104"/>
      <c r="AJ375" s="104" t="str">
        <f>VLOOKUP(Tabela2[[#This Row],[SIEMA]],Siema2025,26,FALSE)</f>
        <v>em avaliação</v>
      </c>
      <c r="AK375" s="107" t="s">
        <v>7234</v>
      </c>
      <c r="AL375" s="107"/>
      <c r="AM375" s="107"/>
      <c r="AN375" s="108" t="str">
        <f>VLOOKUP(Tabela2[[#This Row],[SIEMA]],Siema2025,51,FALSE)</f>
        <v/>
      </c>
      <c r="AO375" s="108" t="str">
        <f>VLOOKUP(Tabela2[[#This Row],[SIEMA]],Siema2025,53,FALSE)</f>
        <v/>
      </c>
      <c r="AP375" s="108" t="str">
        <f>VLOOKUP(Tabela2[[#This Row],[SIEMA]],Siema2025,55,FALSE)</f>
        <v/>
      </c>
      <c r="AQ375" s="108" t="str">
        <f>VLOOKUP(Tabela2[[#This Row],[SIEMA]],Siema2025,57,FALSE)</f>
        <v/>
      </c>
      <c r="AR375" s="108" t="str">
        <f>VLOOKUP(Tabela2[[#This Row],[SIEMA]],Siema2025,59,FALSE)</f>
        <v/>
      </c>
      <c r="AS375" s="108" t="str">
        <f>VLOOKUP(Tabela2[[#This Row],[SIEMA]],Siema2025,61,FALSE)</f>
        <v>X</v>
      </c>
      <c r="AT375" s="108" t="str">
        <f>VLOOKUP(Tabela2[[#This Row],[SIEMA]],Siema2025,63,FALSE)</f>
        <v/>
      </c>
      <c r="AU375" s="108" t="str">
        <f>VLOOKUP(Tabela2[[#This Row],[SIEMA]],Siema2025,65,FALSE)</f>
        <v/>
      </c>
      <c r="AV375" s="108" t="str">
        <f>VLOOKUP(Tabela2[[#This Row],[SIEMA]],Siema2025,67,FALSE)</f>
        <v/>
      </c>
      <c r="AW375" s="108" t="str">
        <f>VLOOKUP(Tabela2[[#This Row],[SIEMA]],Siema2025,69,FALSE)</f>
        <v/>
      </c>
      <c r="AX375" s="108" t="str">
        <f>VLOOKUP(Tabela2[[#This Row],[SIEMA]],Siema2025,71,FALSE)</f>
        <v/>
      </c>
      <c r="AY375" s="108" t="str">
        <f>VLOOKUP(Tabela2[[#This Row],[SIEMA]],Siema2025,73,FALSE)</f>
        <v/>
      </c>
      <c r="AZ375" s="108" t="str">
        <f>VLOOKUP(Tabela2[[#This Row],[SIEMA]],Siema2025,75,FALSE)</f>
        <v/>
      </c>
      <c r="BA375" s="108" t="str">
        <f>VLOOKUP(Tabela2[[#This Row],[SIEMA]],Siema2025,77,FALSE)</f>
        <v/>
      </c>
      <c r="BB375" s="108" t="str">
        <f>VLOOKUP(Tabela2[[#This Row],[SIEMA]],Siema2025,79,FALSE)</f>
        <v/>
      </c>
      <c r="BC375" s="108" t="str">
        <f>IF(Tabela2[[#This Row],[Outro(s) ]] = "X", "PREENCHER","NA")</f>
        <v>NA</v>
      </c>
      <c r="BD375" s="108" t="str">
        <f>VLOOKUP(Tabela2[[#This Row],[SIEMA]],Siema2025,82,FALSE)</f>
        <v/>
      </c>
      <c r="BE375" s="108" t="str">
        <f>VLOOKUP(Tabela2[[#This Row],[SIEMA]],Siema2025,81,FALSE)</f>
        <v/>
      </c>
      <c r="BF375" s="110" t="str">
        <f>VLOOKUP(Tabela2[[#This Row],[SIEMA]],Siema2025,28,FALSE)</f>
        <v>Petrobras</v>
      </c>
      <c r="BG375" s="110"/>
      <c r="BH375" s="111">
        <v>33000167000101</v>
      </c>
      <c r="BI375" s="112" t="str">
        <f>VLOOKUP(Tabela2[[#This Row],[SIEMA]],Siema2025,107,FALSE)</f>
        <v>Não</v>
      </c>
      <c r="BJ375" s="107" t="s">
        <v>7099</v>
      </c>
      <c r="BK375" s="104" t="s">
        <v>2696</v>
      </c>
      <c r="BL375" s="140">
        <v>45824</v>
      </c>
      <c r="BM375" s="108">
        <f ca="1">IF(Tabela2[[#This Row],[Data de atendimento do Ibama (considerar o primeiro documento/ação)]]="",_xlfn.DAYS(TODAY(),J375),_xlfn.DAYS(Tabela2[[#This Row],[Data de atendimento do Ibama (considerar o primeiro documento/ação)]],J375))</f>
        <v>8</v>
      </c>
      <c r="BN375" s="108" t="str">
        <f>IF(Tabela2[[#This Row],[Atendido pelo Ibama ("Não" ou "Sim")]]="Não","Preencher", IF(Tabela2[[#This Row],[Atendido pelo Ibama ("Não" ou "Sim")]]="Sim","NA",""))</f>
        <v>NA</v>
      </c>
      <c r="BO375" s="114" t="s">
        <v>7100</v>
      </c>
      <c r="BP375" s="108" t="str">
        <f>IF(Tabela2[[#This Row],[Forma de atendimento (primeiro documento/ação)]]= "Outros (especificar)", "PREENCHER","NA")</f>
        <v>NA</v>
      </c>
      <c r="BQ375" s="106" t="s">
        <v>123</v>
      </c>
      <c r="BR375" s="108" t="str">
        <f>IF(Tabela2[[#This Row],[Equipe do Ibama foi a campo? Houve sobrevoo do Poseidon?]] = "Sim", "PREENCHER","NA")</f>
        <v>NA</v>
      </c>
      <c r="BS375" s="108" t="str">
        <f>IF(Tabela2[[#This Row],[Se sim, foi emitida Ordem de Emergência? (informações vinculada à coluna CK)]] = "Sim", "PREENCHER","NA")</f>
        <v>NA</v>
      </c>
      <c r="BT375" s="108" t="s">
        <v>7101</v>
      </c>
      <c r="BU375" s="108" t="s">
        <v>123</v>
      </c>
      <c r="BV375" s="108" t="str">
        <f>IF(Tabela2[[#This Row],[Houve avaliação das informações pós-acidente solicitadas/enviadas?]] = "Sim", "PREENCHER","NA")</f>
        <v>NA</v>
      </c>
      <c r="BW375" s="108" t="str">
        <f>IF(Tabela2[[#This Row],[O Ibama aguarda resposta da empresa/OEMA, etc?]] = "Sim", "PREENCHER","NA")</f>
        <v>NA</v>
      </c>
      <c r="BX375" s="106" t="s">
        <v>7127</v>
      </c>
      <c r="BY375" s="106"/>
      <c r="BZ375" s="104" t="str">
        <f>IF(Tabela2[[#This Row],[Data do documento de encerramento]]="NA","NA",IF(Tabela2[[#This Row],[Data do documento de encerramento]]="","Pendente de conclusão/ encerramento",_xlfn.DAYS(Tabela2[[#This Row],[Data do documento de encerramento]],J375)))</f>
        <v>Pendente de conclusão/ encerramento</v>
      </c>
      <c r="CA375" s="107"/>
      <c r="CB375" s="107" t="s">
        <v>7907</v>
      </c>
      <c r="CC375" s="107" t="s">
        <v>7140</v>
      </c>
      <c r="CD375" s="107" t="s">
        <v>123</v>
      </c>
      <c r="CE375" s="107" t="s">
        <v>123</v>
      </c>
      <c r="CF375" s="107" t="s">
        <v>7105</v>
      </c>
    </row>
    <row r="376" spans="1:84" ht="45.75" hidden="1">
      <c r="A376" s="169">
        <v>202561150425</v>
      </c>
      <c r="B376" s="170" t="s">
        <v>8801</v>
      </c>
      <c r="C376" s="108" t="str">
        <f>VLOOKUP(Tabela2[[#This Row],[SIEMA]],Siema2025,4,FALSE)</f>
        <v xml:space="preserve"> MG</v>
      </c>
      <c r="D376" s="106" t="str">
        <f>VLOOKUP(Tabela2[[#This Row],[SIEMA]],Siema2025,3,FALSE)</f>
        <v xml:space="preserve">Paraopeba </v>
      </c>
      <c r="E376" s="106" t="s">
        <v>7760</v>
      </c>
      <c r="F376" s="106" t="s">
        <v>8802</v>
      </c>
      <c r="G376" s="106" t="s">
        <v>8803</v>
      </c>
      <c r="H376" s="106" t="s">
        <v>8804</v>
      </c>
      <c r="I376" s="104" t="s">
        <v>7114</v>
      </c>
      <c r="J376" s="105">
        <f>VLOOKUP(Tabela2[[#This Row],[SIEMA]],Siema2025,2,FALSE)</f>
        <v>45816</v>
      </c>
      <c r="K376" s="105" t="str">
        <f>VLOOKUP(Tabela2[[#This Row],[SIEMA]],Siema2025,16,FALSE)</f>
        <v>Domingo</v>
      </c>
      <c r="L376" s="106" t="str">
        <f>IF(Tabela2[[#This Row],[Data]]="","Sem Informação",VLOOKUP(MONTH(Tabela2[[#This Row],[Data]]),'[1]Validação de dados'!$I$1:$J$13,2,0))</f>
        <v>Junho</v>
      </c>
      <c r="M376" s="104">
        <f>YEAR(Tabela2[[#This Row],[Data]])</f>
        <v>2025</v>
      </c>
      <c r="N376" s="105" t="str">
        <f>VLOOKUP(Tabela2[[#This Row],[SIEMA]],Siema2025,17,FALSE)</f>
        <v>Vespertino</v>
      </c>
      <c r="O376" s="105" t="str">
        <f>VLOOKUP(Tabela2[[#This Row],[SIEMA]],Siema2025,5,FALSE)</f>
        <v>Rodovia</v>
      </c>
      <c r="P376" s="104" t="str">
        <f>VLOOKUP(Tabela2[[#This Row],[SIEMA]],Siema2025,21,FALSE)</f>
        <v/>
      </c>
      <c r="Q376" s="104">
        <v>1361</v>
      </c>
      <c r="R376" s="104" t="str">
        <f>VLOOKUP(Tabela2[[#This Row],[SIEMA]],Siema2025,10,FALSE)</f>
        <v/>
      </c>
      <c r="S376" s="107" t="str">
        <f>IF(Q376="","", IF(Q376="NC","", IF(Q376="NE","", IF(Q376="NA","",IFERROR(VLOOKUP(Q376,Produtos!$A$1:$C$2319,2,FALSE),"Não Cadastrado")))))</f>
        <v>CARVÃO, de origem animal ou vegetal</v>
      </c>
      <c r="T376" s="104">
        <v>115</v>
      </c>
      <c r="U376" s="104" t="s">
        <v>7111</v>
      </c>
      <c r="V376" s="104">
        <f>IF(Q376="","",IF(ISNUMBER(Q376)=FALSE,"Não se aplica",IFERROR(VLOOKUP(Q376,Produtos!$A$1:$C$2319,3,FALSE),"Não Cadastrado")))</f>
        <v>4.2</v>
      </c>
      <c r="W376" s="104" t="str">
        <f>VLOOKUP(Tabela2[[#This Row],[SIEMA]],Siema2025,10,FALSE)</f>
        <v/>
      </c>
      <c r="X376" s="113" t="str">
        <f>IF(Tabela2[[#This Row],[Origem do acidente]] = "Plataforma", "PREENCHER","NA")</f>
        <v>NA</v>
      </c>
      <c r="Y376" s="109" t="str">
        <f>IF(W376="","", IF(W376="NC","", IF(W376="NE","", IF(W376="NA","",IFERROR(VLOOKUP(W376,Produtos!$A$1:$C$2319,2,FALSE),"Não Cadastrado")))))</f>
        <v/>
      </c>
      <c r="Z376" s="104" t="str">
        <f>VLOOKUP(Tabela2[[#This Row],[SIEMA]],Siema2025,11,FALSE)</f>
        <v xml:space="preserve"> </v>
      </c>
      <c r="AA376" s="104" t="str">
        <f>VLOOKUP(Tabela2[[#This Row],[SIEMA]],Siema2025,12,FALSE)</f>
        <v xml:space="preserve"> </v>
      </c>
      <c r="AB376" s="104" t="str">
        <f>IF(W376="","",IF(ISNUMBER(W376)=FALSE,"Não se aplica",IFERROR(VLOOKUP(W376,Produtos!$A$1:$C$2319,3,FALSE),"Não Cadastrado")))</f>
        <v/>
      </c>
      <c r="AC376" s="104"/>
      <c r="AD376" s="108" t="str">
        <f>IF(Tabela2[[#This Row],[Origem do acidente]] = "Plataforma", "PREENCHER","NA")</f>
        <v>NA</v>
      </c>
      <c r="AE376" s="107" t="str">
        <f>IF(AC376="","", IF(AC376="NC","", IF(AC376="NE","", IF(AC376="NA","",IFERROR(VLOOKUP(AC376,Produtos!$A$1:$C$2319,2,FALSE),"Não Cadastrado")))))</f>
        <v/>
      </c>
      <c r="AF376" s="104"/>
      <c r="AG376" s="104"/>
      <c r="AH376" s="104" t="str">
        <f>IF(AC376="","",IF(ISNUMBER(AC376)=FALSE,"Não se aplica",IFERROR(VLOOKUP(AC376,Produtos!$A$1:$C$2319,3,FALSE),"Não Cadastrado")))</f>
        <v/>
      </c>
      <c r="AI376" s="104"/>
      <c r="AJ376" s="104" t="str">
        <f>VLOOKUP(Tabela2[[#This Row],[SIEMA]],Siema2025,26,FALSE)</f>
        <v>Tombamento</v>
      </c>
      <c r="AK376" s="107" t="s">
        <v>6834</v>
      </c>
      <c r="AL376" s="107" t="s">
        <v>7182</v>
      </c>
      <c r="AM376" s="107"/>
      <c r="AN376" s="108" t="str">
        <f>VLOOKUP(Tabela2[[#This Row],[SIEMA]],Siema2025,51,FALSE)</f>
        <v/>
      </c>
      <c r="AO376" s="108" t="str">
        <f>VLOOKUP(Tabela2[[#This Row],[SIEMA]],Siema2025,53,FALSE)</f>
        <v/>
      </c>
      <c r="AP376" s="108" t="str">
        <f>VLOOKUP(Tabela2[[#This Row],[SIEMA]],Siema2025,55,FALSE)</f>
        <v/>
      </c>
      <c r="AQ376" s="108" t="str">
        <f>VLOOKUP(Tabela2[[#This Row],[SIEMA]],Siema2025,57,FALSE)</f>
        <v/>
      </c>
      <c r="AR376" s="108" t="str">
        <f>VLOOKUP(Tabela2[[#This Row],[SIEMA]],Siema2025,59,FALSE)</f>
        <v/>
      </c>
      <c r="AS376" s="108" t="str">
        <f>VLOOKUP(Tabela2[[#This Row],[SIEMA]],Siema2025,61,FALSE)</f>
        <v/>
      </c>
      <c r="AT376" s="108" t="str">
        <f>VLOOKUP(Tabela2[[#This Row],[SIEMA]],Siema2025,63,FALSE)</f>
        <v/>
      </c>
      <c r="AU376" s="108" t="str">
        <f>VLOOKUP(Tabela2[[#This Row],[SIEMA]],Siema2025,65,FALSE)</f>
        <v>X</v>
      </c>
      <c r="AV376" s="108" t="str">
        <f>VLOOKUP(Tabela2[[#This Row],[SIEMA]],Siema2025,67,FALSE)</f>
        <v/>
      </c>
      <c r="AW376" s="108" t="str">
        <f>VLOOKUP(Tabela2[[#This Row],[SIEMA]],Siema2025,69,FALSE)</f>
        <v/>
      </c>
      <c r="AX376" s="108" t="str">
        <f>VLOOKUP(Tabela2[[#This Row],[SIEMA]],Siema2025,71,FALSE)</f>
        <v/>
      </c>
      <c r="AY376" s="108" t="str">
        <f>VLOOKUP(Tabela2[[#This Row],[SIEMA]],Siema2025,73,FALSE)</f>
        <v/>
      </c>
      <c r="AZ376" s="108" t="str">
        <f>VLOOKUP(Tabela2[[#This Row],[SIEMA]],Siema2025,75,FALSE)</f>
        <v/>
      </c>
      <c r="BA376" s="108" t="str">
        <f>VLOOKUP(Tabela2[[#This Row],[SIEMA]],Siema2025,77,FALSE)</f>
        <v/>
      </c>
      <c r="BB376" s="108" t="str">
        <f>VLOOKUP(Tabela2[[#This Row],[SIEMA]],Siema2025,79,FALSE)</f>
        <v/>
      </c>
      <c r="BC376" s="108" t="str">
        <f>IF(Tabela2[[#This Row],[Outro(s) ]] = "X", "PREENCHER","NA")</f>
        <v>NA</v>
      </c>
      <c r="BD376" s="108" t="str">
        <f>VLOOKUP(Tabela2[[#This Row],[SIEMA]],Siema2025,82,FALSE)</f>
        <v/>
      </c>
      <c r="BE376" s="108" t="str">
        <f>VLOOKUP(Tabela2[[#This Row],[SIEMA]],Siema2025,81,FALSE)</f>
        <v/>
      </c>
      <c r="BF376" s="111" t="s">
        <v>8805</v>
      </c>
      <c r="BG376" s="110"/>
      <c r="BH376" s="111" t="s">
        <v>8806</v>
      </c>
      <c r="BI376" s="112" t="s">
        <v>7062</v>
      </c>
      <c r="BJ376" s="107" t="s">
        <v>7099</v>
      </c>
      <c r="BK376" s="104" t="s">
        <v>2696</v>
      </c>
      <c r="BL376" s="166">
        <v>45849</v>
      </c>
      <c r="BM376" s="108">
        <f ca="1">IF(Tabela2[[#This Row],[Data de atendimento do Ibama (considerar o primeiro documento/ação)]]="",_xlfn.DAYS(TODAY(),J376),_xlfn.DAYS(Tabela2[[#This Row],[Data de atendimento do Ibama (considerar o primeiro documento/ação)]],J376))</f>
        <v>33</v>
      </c>
      <c r="BN376" s="108" t="str">
        <f>IF(Tabela2[[#This Row],[Atendido pelo Ibama ("Não" ou "Sim")]]="Não","Preencher", IF(Tabela2[[#This Row],[Atendido pelo Ibama ("Não" ou "Sim")]]="Sim","NA",""))</f>
        <v>NA</v>
      </c>
      <c r="BO376" s="114" t="s">
        <v>7100</v>
      </c>
      <c r="BP376" s="108" t="str">
        <f>IF(Tabela2[[#This Row],[Forma de atendimento (primeiro documento/ação)]]= "Outros (especificar)", "PREENCHER","NA")</f>
        <v>NA</v>
      </c>
      <c r="BQ376" s="106" t="s">
        <v>123</v>
      </c>
      <c r="BR376" s="108" t="str">
        <f>IF(Tabela2[[#This Row],[Equipe do Ibama foi a campo? Houve sobrevoo do Poseidon?]] = "Sim", "PREENCHER","NA")</f>
        <v>NA</v>
      </c>
      <c r="BS376" s="108" t="str">
        <f>IF(Tabela2[[#This Row],[Se sim, foi emitida Ordem de Emergência? (informações vinculada à coluna CK)]] = "Sim", "PREENCHER","NA")</f>
        <v>NA</v>
      </c>
      <c r="BT376" s="108" t="s">
        <v>7126</v>
      </c>
      <c r="BU376" s="108" t="s">
        <v>2696</v>
      </c>
      <c r="BV376" s="108" t="s">
        <v>123</v>
      </c>
      <c r="BW376" s="108" t="s">
        <v>2696</v>
      </c>
      <c r="BX376" s="106" t="s">
        <v>7102</v>
      </c>
      <c r="BY376" s="140">
        <v>46038</v>
      </c>
      <c r="BZ376" s="104">
        <f>IF(Tabela2[[#This Row],[Data do documento de encerramento]]="NA","NA",IF(Tabela2[[#This Row],[Data do documento de encerramento]]="","Pendente de conclusão/ encerramento",_xlfn.DAYS(Tabela2[[#This Row],[Data do documento de encerramento]],J376)))</f>
        <v>222</v>
      </c>
      <c r="CA376" s="107" t="s">
        <v>8807</v>
      </c>
      <c r="CB376" s="107"/>
      <c r="CC376" s="131"/>
      <c r="CD376" s="107"/>
      <c r="CE376" s="107"/>
      <c r="CF376" s="107"/>
    </row>
    <row r="377" spans="1:84" ht="76.5">
      <c r="A377" s="169">
        <v>20256107237</v>
      </c>
      <c r="B377" s="170" t="s">
        <v>8808</v>
      </c>
      <c r="C377" s="108" t="s">
        <v>7135</v>
      </c>
      <c r="D377" s="106" t="s">
        <v>637</v>
      </c>
      <c r="E377" s="106" t="s">
        <v>7226</v>
      </c>
      <c r="F377" s="106"/>
      <c r="G377" s="106" t="s">
        <v>8809</v>
      </c>
      <c r="H377" s="106" t="s">
        <v>8810</v>
      </c>
      <c r="I377" s="104" t="str">
        <f>VLOOKUP(Tabela2[[#This Row],[SIEMA]],Siema2025,19,FALSE)</f>
        <v>Campos</v>
      </c>
      <c r="J377" s="105">
        <f>VLOOKUP(Tabela2[[#This Row],[SIEMA]],Siema2025,2,FALSE)</f>
        <v>45817</v>
      </c>
      <c r="K377" s="105" t="str">
        <f>VLOOKUP(Tabela2[[#This Row],[SIEMA]],Siema2025,16,FALSE)</f>
        <v>Segunda</v>
      </c>
      <c r="L377" s="106" t="str">
        <f>IF(Tabela2[[#This Row],[Data]]="","Sem Informação",VLOOKUP(MONTH(Tabela2[[#This Row],[Data]]),'[1]Validação de dados'!$I$1:$J$13,2,0))</f>
        <v>Junho</v>
      </c>
      <c r="M377" s="104">
        <f>YEAR(Tabela2[[#This Row],[Data]])</f>
        <v>2025</v>
      </c>
      <c r="N377" s="105" t="str">
        <f>VLOOKUP(Tabela2[[#This Row],[SIEMA]],Siema2025,17,FALSE)</f>
        <v>Matutino</v>
      </c>
      <c r="O377" s="105" t="str">
        <f>VLOOKUP(Tabela2[[#This Row],[SIEMA]],Siema2025,5,FALSE)</f>
        <v>Plataforma</v>
      </c>
      <c r="P377" s="104" t="str">
        <f>VLOOKUP(Tabela2[[#This Row],[SIEMA]],Siema2025,21,FALSE)</f>
        <v>Sonda Ocean Courage, operando no poço 9-MLS-70D-RJS.</v>
      </c>
      <c r="Q377" s="104" t="s">
        <v>7094</v>
      </c>
      <c r="R377" s="104" t="s">
        <v>7095</v>
      </c>
      <c r="S377" s="107" t="s">
        <v>7096</v>
      </c>
      <c r="T377" s="104" t="str">
        <f>VLOOKUP(Tabela2[[#This Row],[SIEMA]],Siema2025,11,FALSE)</f>
        <v>0.00213</v>
      </c>
      <c r="U377" s="104" t="str">
        <f>VLOOKUP(Tabela2[[#This Row],[SIEMA]],Siema2025,12,FALSE)</f>
        <v>M3</v>
      </c>
      <c r="V377" s="104" t="s">
        <v>7097</v>
      </c>
      <c r="W377" s="104"/>
      <c r="X377" s="113" t="str">
        <f>IF(Tabela2[[#This Row],[Origem do acidente]] = "Plataforma", "PREENCHER","NA")</f>
        <v>PREENCHER</v>
      </c>
      <c r="Y377" s="109" t="str">
        <f>IF(W377="","", IF(W377="NC","", IF(W377="NE","", IF(W377="NA","",IFERROR(VLOOKUP(W377,Produtos!$A$1:$C$2319,2,FALSE),"Não Cadastrado")))))</f>
        <v/>
      </c>
      <c r="Z377" s="104"/>
      <c r="AA377" s="104"/>
      <c r="AB377" s="104" t="str">
        <f>IF(W377="","",IF(ISNUMBER(W377)=FALSE,"Não se aplica",IFERROR(VLOOKUP(W377,Produtos!$A$1:$C$2319,3,FALSE),"Não Cadastrado")))</f>
        <v/>
      </c>
      <c r="AC377" s="104"/>
      <c r="AD377" s="108" t="str">
        <f>IF(Tabela2[[#This Row],[Origem do acidente]] = "Plataforma", "PREENCHER","NA")</f>
        <v>PREENCHER</v>
      </c>
      <c r="AE377" s="107" t="str">
        <f>IF(AC377="","", IF(AC377="NC","", IF(AC377="NE","", IF(AC377="NA","",IFERROR(VLOOKUP(AC377,Produtos!$A$1:$C$2319,2,FALSE),"Não Cadastrado")))))</f>
        <v/>
      </c>
      <c r="AF377" s="104"/>
      <c r="AG377" s="104"/>
      <c r="AH377" s="104" t="str">
        <f>IF(AC377="","",IF(ISNUMBER(AC377)=FALSE,"Não se aplica",IFERROR(VLOOKUP(AC377,Produtos!$A$1:$C$2319,3,FALSE),"Não Cadastrado")))</f>
        <v/>
      </c>
      <c r="AI377" s="104"/>
      <c r="AJ377" s="104" t="str">
        <f>VLOOKUP(Tabela2[[#This Row],[SIEMA]],Siema2025,26,FALSE)</f>
        <v>Rompimento de mangueira de hidráulica.</v>
      </c>
      <c r="AK377" s="107" t="s">
        <v>7290</v>
      </c>
      <c r="AL377" s="107" t="s">
        <v>7098</v>
      </c>
      <c r="AM377" s="107"/>
      <c r="AN377" s="108" t="str">
        <f>VLOOKUP(Tabela2[[#This Row],[SIEMA]],Siema2025,51,FALSE)</f>
        <v/>
      </c>
      <c r="AO377" s="108" t="str">
        <f>VLOOKUP(Tabela2[[#This Row],[SIEMA]],Siema2025,53,FALSE)</f>
        <v/>
      </c>
      <c r="AP377" s="108" t="str">
        <f>VLOOKUP(Tabela2[[#This Row],[SIEMA]],Siema2025,55,FALSE)</f>
        <v/>
      </c>
      <c r="AQ377" s="108" t="str">
        <f>VLOOKUP(Tabela2[[#This Row],[SIEMA]],Siema2025,57,FALSE)</f>
        <v/>
      </c>
      <c r="AR377" s="108" t="str">
        <f>VLOOKUP(Tabela2[[#This Row],[SIEMA]],Siema2025,59,FALSE)</f>
        <v/>
      </c>
      <c r="AS377" s="108" t="str">
        <f>VLOOKUP(Tabela2[[#This Row],[SIEMA]],Siema2025,61,FALSE)</f>
        <v>X</v>
      </c>
      <c r="AT377" s="108" t="str">
        <f>VLOOKUP(Tabela2[[#This Row],[SIEMA]],Siema2025,63,FALSE)</f>
        <v/>
      </c>
      <c r="AU377" s="108" t="str">
        <f>VLOOKUP(Tabela2[[#This Row],[SIEMA]],Siema2025,65,FALSE)</f>
        <v/>
      </c>
      <c r="AV377" s="108" t="str">
        <f>VLOOKUP(Tabela2[[#This Row],[SIEMA]],Siema2025,67,FALSE)</f>
        <v/>
      </c>
      <c r="AW377" s="108" t="str">
        <f>VLOOKUP(Tabela2[[#This Row],[SIEMA]],Siema2025,69,FALSE)</f>
        <v/>
      </c>
      <c r="AX377" s="108" t="str">
        <f>VLOOKUP(Tabela2[[#This Row],[SIEMA]],Siema2025,71,FALSE)</f>
        <v/>
      </c>
      <c r="AY377" s="108" t="str">
        <f>VLOOKUP(Tabela2[[#This Row],[SIEMA]],Siema2025,73,FALSE)</f>
        <v/>
      </c>
      <c r="AZ377" s="108" t="str">
        <f>VLOOKUP(Tabela2[[#This Row],[SIEMA]],Siema2025,75,FALSE)</f>
        <v/>
      </c>
      <c r="BA377" s="108" t="str">
        <f>VLOOKUP(Tabela2[[#This Row],[SIEMA]],Siema2025,77,FALSE)</f>
        <v/>
      </c>
      <c r="BB377" s="108" t="str">
        <f>VLOOKUP(Tabela2[[#This Row],[SIEMA]],Siema2025,79,FALSE)</f>
        <v/>
      </c>
      <c r="BC377" s="108" t="str">
        <f>IF(Tabela2[[#This Row],[Outro(s) ]] = "X", "PREENCHER","NA")</f>
        <v>NA</v>
      </c>
      <c r="BD377" s="108" t="str">
        <f>VLOOKUP(Tabela2[[#This Row],[SIEMA]],Siema2025,82,FALSE)</f>
        <v/>
      </c>
      <c r="BE377" s="108" t="str">
        <f>VLOOKUP(Tabela2[[#This Row],[SIEMA]],Siema2025,81,FALSE)</f>
        <v/>
      </c>
      <c r="BF377" s="110" t="str">
        <f>VLOOKUP(Tabela2[[#This Row],[SIEMA]],Siema2025,28,FALSE)</f>
        <v>Petróleo Brasileiro S.A. - PETROBRAS</v>
      </c>
      <c r="BG377" s="110"/>
      <c r="BH377" s="111" t="str">
        <f>VLOOKUP(Tabela2[[#This Row],[SIEMA]],Siema2025,29,FALSE)</f>
        <v>33000167100750</v>
      </c>
      <c r="BI377" s="112" t="str">
        <f>VLOOKUP(Tabela2[[#This Row],[SIEMA]],Siema2025,107,FALSE)</f>
        <v>Não</v>
      </c>
      <c r="BJ377" s="107" t="s">
        <v>7099</v>
      </c>
      <c r="BK377" s="104" t="s">
        <v>2696</v>
      </c>
      <c r="BL377" s="140">
        <v>45835</v>
      </c>
      <c r="BM377" s="108">
        <f ca="1">IF(Tabela2[[#This Row],[Data de atendimento do Ibama (considerar o primeiro documento/ação)]]="",_xlfn.DAYS(TODAY(),J377),_xlfn.DAYS(Tabela2[[#This Row],[Data de atendimento do Ibama (considerar o primeiro documento/ação)]],J377))</f>
        <v>18</v>
      </c>
      <c r="BN377" s="108" t="str">
        <f>IF(Tabela2[[#This Row],[Atendido pelo Ibama ("Não" ou "Sim")]]="Não","Preencher", IF(Tabela2[[#This Row],[Atendido pelo Ibama ("Não" ou "Sim")]]="Sim","NA",""))</f>
        <v>NA</v>
      </c>
      <c r="BO377" s="114" t="s">
        <v>7138</v>
      </c>
      <c r="BP377" s="108" t="str">
        <f>IF(Tabela2[[#This Row],[Forma de atendimento (primeiro documento/ação)]]= "Outros (especificar)", "PREENCHER","NA")</f>
        <v>NA</v>
      </c>
      <c r="BQ377" s="106" t="s">
        <v>123</v>
      </c>
      <c r="BR377" s="108" t="str">
        <f>IF(Tabela2[[#This Row],[Equipe do Ibama foi a campo? Houve sobrevoo do Poseidon?]] = "Sim", "PREENCHER","NA")</f>
        <v>NA</v>
      </c>
      <c r="BS377" s="108" t="str">
        <f>IF(Tabela2[[#This Row],[Se sim, foi emitida Ordem de Emergência? (informações vinculada à coluna CK)]] = "Sim", "PREENCHER","NA")</f>
        <v>NA</v>
      </c>
      <c r="BT377" s="108" t="s">
        <v>7101</v>
      </c>
      <c r="BU377" s="108" t="s">
        <v>2696</v>
      </c>
      <c r="BV377" s="108" t="s">
        <v>123</v>
      </c>
      <c r="BW377" s="108" t="s">
        <v>123</v>
      </c>
      <c r="BX377" s="106"/>
      <c r="BY377" s="106"/>
      <c r="BZ377" s="104" t="str">
        <f>IF(Tabela2[[#This Row],[Data do documento de encerramento]]="NA","NA",IF(Tabela2[[#This Row],[Data do documento de encerramento]]="","Pendente de conclusão/ encerramento",_xlfn.DAYS(Tabela2[[#This Row],[Data do documento de encerramento]],J377)))</f>
        <v>Pendente de conclusão/ encerramento</v>
      </c>
      <c r="CA377" s="107"/>
      <c r="CB377" s="107"/>
      <c r="CC377" s="107" t="s">
        <v>7754</v>
      </c>
      <c r="CD377" s="107" t="s">
        <v>123</v>
      </c>
      <c r="CE377" s="107" t="s">
        <v>123</v>
      </c>
      <c r="CF377" s="107" t="s">
        <v>7167</v>
      </c>
    </row>
    <row r="378" spans="1:84" ht="76.5" hidden="1">
      <c r="A378" s="169">
        <v>20256137236</v>
      </c>
      <c r="B378" s="170" t="s">
        <v>8811</v>
      </c>
      <c r="C378" s="108" t="str">
        <f>VLOOKUP(Tabela2[[#This Row],[SIEMA]],Siema2025,4,FALSE)</f>
        <v xml:space="preserve"> MG</v>
      </c>
      <c r="D378" s="106" t="str">
        <f>VLOOKUP(Tabela2[[#This Row],[SIEMA]],Siema2025,3,FALSE)</f>
        <v xml:space="preserve">Estiva </v>
      </c>
      <c r="E378" s="106" t="s">
        <v>4216</v>
      </c>
      <c r="F378" s="106" t="s">
        <v>8812</v>
      </c>
      <c r="G378" s="106" t="s">
        <v>8813</v>
      </c>
      <c r="H378" s="106" t="s">
        <v>8814</v>
      </c>
      <c r="I378" s="104" t="s">
        <v>7114</v>
      </c>
      <c r="J378" s="105">
        <f>VLOOKUP(Tabela2[[#This Row],[SIEMA]],Siema2025,2,FALSE)</f>
        <v>45818</v>
      </c>
      <c r="K378" s="105" t="str">
        <f>VLOOKUP(Tabela2[[#This Row],[SIEMA]],Siema2025,16,FALSE)</f>
        <v>Terça</v>
      </c>
      <c r="L378" s="106" t="str">
        <f>IF(Tabela2[[#This Row],[Data]]="","Sem Informação",VLOOKUP(MONTH(Tabela2[[#This Row],[Data]]),'[1]Validação de dados'!$I$1:$J$13,2,0))</f>
        <v>Junho</v>
      </c>
      <c r="M378" s="104">
        <f>YEAR(Tabela2[[#This Row],[Data]])</f>
        <v>2025</v>
      </c>
      <c r="N378" s="105" t="str">
        <f>VLOOKUP(Tabela2[[#This Row],[SIEMA]],Siema2025,17,FALSE)</f>
        <v>Noturno</v>
      </c>
      <c r="O378" s="105" t="str">
        <f>VLOOKUP(Tabela2[[#This Row],[SIEMA]],Siema2025,5,FALSE)</f>
        <v>Rodovia</v>
      </c>
      <c r="P378" s="104" t="str">
        <f>VLOOKUP(Tabela2[[#This Row],[SIEMA]],Siema2025,21,FALSE)</f>
        <v/>
      </c>
      <c r="Q378" s="104">
        <v>1203</v>
      </c>
      <c r="R378" s="104" t="str">
        <f>VLOOKUP(Tabela2[[#This Row],[SIEMA]],Siema2025,10,FALSE)</f>
        <v/>
      </c>
      <c r="S378" s="107" t="str">
        <f>IF(Q378="","", IF(Q378="NC","", IF(Q378="NE","", IF(Q378="NA","",IFERROR(VLOOKUP(Q378,Produtos!$A$1:$C$2319,2,FALSE),"Não Cadastrado")))))</f>
        <v>COMBUSTÍVEL PARA MOTORES  ou GASOLINA ou GASOLINA DE AVIAÇÃO (GAV-100LL ou AVGAS-100LL)</v>
      </c>
      <c r="T378" s="104">
        <v>65000</v>
      </c>
      <c r="U378" s="104" t="s">
        <v>648</v>
      </c>
      <c r="V378" s="104">
        <f>IF(Q378="","",IF(ISNUMBER(Q378)=FALSE,"Não se aplica",IFERROR(VLOOKUP(Q378,Produtos!$A$1:$C$2319,3,FALSE),"Não Cadastrado")))</f>
        <v>3</v>
      </c>
      <c r="W378" s="104" t="str">
        <f>VLOOKUP(Tabela2[[#This Row],[SIEMA]],Siema2025,10,FALSE)</f>
        <v/>
      </c>
      <c r="X378" s="113" t="str">
        <f>IF(Tabela2[[#This Row],[Origem do acidente]] = "Plataforma", "PREENCHER","NA")</f>
        <v>NA</v>
      </c>
      <c r="Y378" s="109" t="str">
        <f>IF(W378="","", IF(W378="NC","", IF(W378="NE","", IF(W378="NA","",IFERROR(VLOOKUP(W378,Produtos!$A$1:$C$2319,2,FALSE),"Não Cadastrado")))))</f>
        <v/>
      </c>
      <c r="Z378" s="104" t="str">
        <f>VLOOKUP(Tabela2[[#This Row],[SIEMA]],Siema2025,11,FALSE)</f>
        <v xml:space="preserve"> </v>
      </c>
      <c r="AA378" s="104" t="str">
        <f>VLOOKUP(Tabela2[[#This Row],[SIEMA]],Siema2025,12,FALSE)</f>
        <v xml:space="preserve"> </v>
      </c>
      <c r="AB378" s="104" t="str">
        <f>IF(W378="","",IF(ISNUMBER(W378)=FALSE,"Não se aplica",IFERROR(VLOOKUP(W378,Produtos!$A$1:$C$2319,3,FALSE),"Não Cadastrado")))</f>
        <v/>
      </c>
      <c r="AC378" s="104"/>
      <c r="AD378" s="108" t="str">
        <f>IF(Tabela2[[#This Row],[Origem do acidente]] = "Plataforma", "PREENCHER","NA")</f>
        <v>NA</v>
      </c>
      <c r="AE378" s="107" t="str">
        <f>IF(AC378="","", IF(AC378="NC","", IF(AC378="NE","", IF(AC378="NA","",IFERROR(VLOOKUP(AC378,Produtos!$A$1:$C$2319,2,FALSE),"Não Cadastrado")))))</f>
        <v/>
      </c>
      <c r="AF378" s="104"/>
      <c r="AG378" s="104"/>
      <c r="AH378" s="104" t="str">
        <f>IF(AC378="","",IF(ISNUMBER(AC378)=FALSE,"Não se aplica",IFERROR(VLOOKUP(AC378,Produtos!$A$1:$C$2319,3,FALSE),"Não Cadastrado")))</f>
        <v/>
      </c>
      <c r="AI378" s="104"/>
      <c r="AJ378" s="104" t="str">
        <f>VLOOKUP(Tabela2[[#This Row],[SIEMA]],Siema2025,26,FALSE)</f>
        <v>SEGUNDO INFORMAÇÕES, A CARRETA SCANIA/440 TRAFEGAVA SENTIDO NORTE SOBRE FAIXA 3 QUANDO CHOCOU NA CARRETA VOLVO/540, QUE ESTAVA COM PANE SOBRE FAIXA 3, NA SEQUENCIA AS CARRETAS FORAM TOMADAS PELAS CHAMAS. AMBAS PERMANECERAM SOBRE FAIXAS 2 E 3 COMO POSIÇÃO FINAL.</v>
      </c>
      <c r="AK378" s="107" t="s">
        <v>7388</v>
      </c>
      <c r="AL378" s="107" t="s">
        <v>7636</v>
      </c>
      <c r="AM378" s="107"/>
      <c r="AN378" s="108" t="str">
        <f>VLOOKUP(Tabela2[[#This Row],[SIEMA]],Siema2025,51,FALSE)</f>
        <v/>
      </c>
      <c r="AO378" s="108" t="str">
        <f>VLOOKUP(Tabela2[[#This Row],[SIEMA]],Siema2025,53,FALSE)</f>
        <v/>
      </c>
      <c r="AP378" s="108" t="str">
        <f>VLOOKUP(Tabela2[[#This Row],[SIEMA]],Siema2025,55,FALSE)</f>
        <v/>
      </c>
      <c r="AQ378" s="108" t="str">
        <f>VLOOKUP(Tabela2[[#This Row],[SIEMA]],Siema2025,57,FALSE)</f>
        <v/>
      </c>
      <c r="AR378" s="108" t="str">
        <f>VLOOKUP(Tabela2[[#This Row],[SIEMA]],Siema2025,59,FALSE)</f>
        <v/>
      </c>
      <c r="AS378" s="108" t="str">
        <f>VLOOKUP(Tabela2[[#This Row],[SIEMA]],Siema2025,61,FALSE)</f>
        <v/>
      </c>
      <c r="AT378" s="108" t="str">
        <f>VLOOKUP(Tabela2[[#This Row],[SIEMA]],Siema2025,63,FALSE)</f>
        <v/>
      </c>
      <c r="AU378" s="108" t="s">
        <v>7183</v>
      </c>
      <c r="AV378" s="108" t="str">
        <f>VLOOKUP(Tabela2[[#This Row],[SIEMA]],Siema2025,67,FALSE)</f>
        <v/>
      </c>
      <c r="AW378" s="108" t="s">
        <v>7183</v>
      </c>
      <c r="AX378" s="108" t="s">
        <v>7183</v>
      </c>
      <c r="AY378" s="108" t="str">
        <f>VLOOKUP(Tabela2[[#This Row],[SIEMA]],Siema2025,73,FALSE)</f>
        <v/>
      </c>
      <c r="AZ378" s="108" t="str">
        <f>VLOOKUP(Tabela2[[#This Row],[SIEMA]],Siema2025,75,FALSE)</f>
        <v/>
      </c>
      <c r="BA378" s="108" t="str">
        <f>VLOOKUP(Tabela2[[#This Row],[SIEMA]],Siema2025,77,FALSE)</f>
        <v/>
      </c>
      <c r="BB378" s="108"/>
      <c r="BC378" s="108" t="str">
        <f>IF(Tabela2[[#This Row],[Outro(s) ]] = "X", "PREENCHER","NA")</f>
        <v>NA</v>
      </c>
      <c r="BD378" s="108" t="str">
        <f>VLOOKUP(Tabela2[[#This Row],[SIEMA]],Siema2025,82,FALSE)</f>
        <v/>
      </c>
      <c r="BE378" s="108" t="str">
        <f>VLOOKUP(Tabela2[[#This Row],[SIEMA]],Siema2025,81,FALSE)</f>
        <v/>
      </c>
      <c r="BF378" s="110" t="str">
        <f>VLOOKUP(Tabela2[[#This Row],[SIEMA]],Siema2025,28,FALSE)</f>
        <v>REDE PETRO</v>
      </c>
      <c r="BG378" s="110"/>
      <c r="BH378" s="111" t="str">
        <f>VLOOKUP(Tabela2[[#This Row],[SIEMA]],Siema2025,29,FALSE)</f>
        <v>03980754000577</v>
      </c>
      <c r="BI378" s="112" t="s">
        <v>7062</v>
      </c>
      <c r="BJ378" s="107" t="s">
        <v>7099</v>
      </c>
      <c r="BK378" s="104" t="s">
        <v>2696</v>
      </c>
      <c r="BL378" s="140">
        <v>45824</v>
      </c>
      <c r="BM378" s="108">
        <f ca="1">IF(Tabela2[[#This Row],[Data de atendimento do Ibama (considerar o primeiro documento/ação)]]="",_xlfn.DAYS(TODAY(),J378),_xlfn.DAYS(Tabela2[[#This Row],[Data de atendimento do Ibama (considerar o primeiro documento/ação)]],J378))</f>
        <v>6</v>
      </c>
      <c r="BN378" s="108" t="str">
        <f>IF(Tabela2[[#This Row],[Atendido pelo Ibama ("Não" ou "Sim")]]="Não","Preencher", IF(Tabela2[[#This Row],[Atendido pelo Ibama ("Não" ou "Sim")]]="Sim","NA",""))</f>
        <v>NA</v>
      </c>
      <c r="BO378" s="114" t="s">
        <v>7100</v>
      </c>
      <c r="BP378" s="108" t="str">
        <f>IF(Tabela2[[#This Row],[Forma de atendimento (primeiro documento/ação)]]= "Outros (especificar)", "PREENCHER","NA")</f>
        <v>NA</v>
      </c>
      <c r="BQ378" s="106" t="s">
        <v>123</v>
      </c>
      <c r="BR378" s="108" t="str">
        <f>IF(Tabela2[[#This Row],[Equipe do Ibama foi a campo? Houve sobrevoo do Poseidon?]] = "Sim", "PREENCHER","NA")</f>
        <v>NA</v>
      </c>
      <c r="BS378" s="108" t="str">
        <f>IF(Tabela2[[#This Row],[Se sim, foi emitida Ordem de Emergência? (informações vinculada à coluna CK)]] = "Sim", "PREENCHER","NA")</f>
        <v>NA</v>
      </c>
      <c r="BT378" s="108" t="s">
        <v>7126</v>
      </c>
      <c r="BU378" s="108" t="s">
        <v>123</v>
      </c>
      <c r="BV378" s="108" t="s">
        <v>123</v>
      </c>
      <c r="BW378" s="108" t="s">
        <v>123</v>
      </c>
      <c r="BX378" s="106" t="s">
        <v>7127</v>
      </c>
      <c r="BY378" s="106"/>
      <c r="BZ378" s="104" t="str">
        <f>IF(Tabela2[[#This Row],[Data do documento de encerramento]]="NA","NA",IF(Tabela2[[#This Row],[Data do documento de encerramento]]="","Pendente de conclusão/ encerramento",_xlfn.DAYS(Tabela2[[#This Row],[Data do documento de encerramento]],J378)))</f>
        <v>Pendente de conclusão/ encerramento</v>
      </c>
      <c r="CA378" s="107" t="s">
        <v>8815</v>
      </c>
      <c r="CB378" s="107"/>
      <c r="CC378" s="131"/>
      <c r="CD378" s="107"/>
      <c r="CE378" s="107"/>
      <c r="CF378" s="107"/>
    </row>
    <row r="379" spans="1:84" ht="60.75">
      <c r="A379" s="169">
        <v>202561118024</v>
      </c>
      <c r="B379" s="170" t="s">
        <v>8816</v>
      </c>
      <c r="C379" s="108" t="s">
        <v>7135</v>
      </c>
      <c r="D379" s="106" t="s">
        <v>637</v>
      </c>
      <c r="E379" s="151" t="s">
        <v>6738</v>
      </c>
      <c r="F379" s="106"/>
      <c r="G379" s="106" t="s">
        <v>8817</v>
      </c>
      <c r="H379" s="106" t="s">
        <v>8818</v>
      </c>
      <c r="I379" s="104" t="str">
        <f>VLOOKUP(Tabela2[[#This Row],[SIEMA]],Siema2025,19,FALSE)</f>
        <v>Campos</v>
      </c>
      <c r="J379" s="105">
        <f>VLOOKUP(Tabela2[[#This Row],[SIEMA]],Siema2025,2,FALSE)</f>
        <v>45818</v>
      </c>
      <c r="K379" s="105" t="str">
        <f>VLOOKUP(Tabela2[[#This Row],[SIEMA]],Siema2025,16,FALSE)</f>
        <v>Terça</v>
      </c>
      <c r="L379" s="106" t="str">
        <f>IF(Tabela2[[#This Row],[Data]]="","Sem Informação",VLOOKUP(MONTH(Tabela2[[#This Row],[Data]]),'[1]Validação de dados'!$I$1:$J$13,2,0))</f>
        <v>Junho</v>
      </c>
      <c r="M379" s="104">
        <f>YEAR(Tabela2[[#This Row],[Data]])</f>
        <v>2025</v>
      </c>
      <c r="N379" s="105" t="str">
        <f>VLOOKUP(Tabela2[[#This Row],[SIEMA]],Siema2025,17,FALSE)</f>
        <v>Vespertino</v>
      </c>
      <c r="O379" s="105" t="s">
        <v>111</v>
      </c>
      <c r="P379" s="104" t="str">
        <f>VLOOKUP(Tabela2[[#This Row],[SIEMA]],Siema2025,21,FALSE)</f>
        <v>Embarcação AKER WAYFARER, atuando no poço 8-MLS-71HPA-RJS.</v>
      </c>
      <c r="Q379" s="104" t="s">
        <v>7094</v>
      </c>
      <c r="R379" s="104" t="s">
        <v>7757</v>
      </c>
      <c r="S379" s="107" t="s">
        <v>8819</v>
      </c>
      <c r="T379" s="104" t="str">
        <f>VLOOKUP(Tabela2[[#This Row],[SIEMA]],Siema2025,11,FALSE)</f>
        <v>0.005</v>
      </c>
      <c r="U379" s="104" t="str">
        <f>VLOOKUP(Tabela2[[#This Row],[SIEMA]],Siema2025,12,FALSE)</f>
        <v>M3</v>
      </c>
      <c r="V379" s="104" t="str">
        <f>IF(Q379="","",IF(ISNUMBER(Q379)=FALSE,"Não se aplica",IFERROR(VLOOKUP(Q379,Produtos!$A$1:$C$2319,3,FALSE),"Não Cadastrado")))</f>
        <v>Não se aplica</v>
      </c>
      <c r="W379" s="104"/>
      <c r="X379" s="113"/>
      <c r="Y379" s="109" t="str">
        <f>IF(W379="","", IF(W379="NC","", IF(W379="NE","", IF(W379="NA","",IFERROR(VLOOKUP(W379,Produtos!$A$1:$C$2319,2,FALSE),"Não Cadastrado")))))</f>
        <v/>
      </c>
      <c r="Z379" s="104"/>
      <c r="AA379" s="104"/>
      <c r="AB379" s="104" t="str">
        <f>IF(W379="","",IF(ISNUMBER(W379)=FALSE,"Não se aplica",IFERROR(VLOOKUP(W379,Produtos!$A$1:$C$2319,3,FALSE),"Não Cadastrado")))</f>
        <v/>
      </c>
      <c r="AC379" s="104"/>
      <c r="AD379" s="108"/>
      <c r="AE379" s="107" t="str">
        <f>IF(AC379="","", IF(AC379="NC","", IF(AC379="NE","", IF(AC379="NA","",IFERROR(VLOOKUP(AC379,Produtos!$A$1:$C$2319,2,FALSE),"Não Cadastrado")))))</f>
        <v/>
      </c>
      <c r="AF379" s="104"/>
      <c r="AG379" s="104"/>
      <c r="AH379" s="104" t="str">
        <f>IF(AC379="","",IF(ISNUMBER(AC379)=FALSE,"Não se aplica",IFERROR(VLOOKUP(AC379,Produtos!$A$1:$C$2319,3,FALSE),"Não Cadastrado")))</f>
        <v/>
      </c>
      <c r="AI379" s="104"/>
      <c r="AJ379" s="104" t="str">
        <f>VLOOKUP(Tabela2[[#This Row],[SIEMA]],Siema2025,26,FALSE)</f>
        <v>Em investigação. Será avaliada possível falha na vedação da interface da TRT com a ANM.</v>
      </c>
      <c r="AK379" s="107" t="s">
        <v>7234</v>
      </c>
      <c r="AL379" s="107"/>
      <c r="AM379" s="107"/>
      <c r="AN379" s="108" t="str">
        <f>VLOOKUP(Tabela2[[#This Row],[SIEMA]],Siema2025,51,FALSE)</f>
        <v/>
      </c>
      <c r="AO379" s="108" t="str">
        <f>VLOOKUP(Tabela2[[#This Row],[SIEMA]],Siema2025,53,FALSE)</f>
        <v/>
      </c>
      <c r="AP379" s="108" t="str">
        <f>VLOOKUP(Tabela2[[#This Row],[SIEMA]],Siema2025,55,FALSE)</f>
        <v/>
      </c>
      <c r="AQ379" s="108" t="str">
        <f>VLOOKUP(Tabela2[[#This Row],[SIEMA]],Siema2025,57,FALSE)</f>
        <v/>
      </c>
      <c r="AR379" s="108" t="str">
        <f>VLOOKUP(Tabela2[[#This Row],[SIEMA]],Siema2025,59,FALSE)</f>
        <v/>
      </c>
      <c r="AS379" s="108" t="str">
        <f>VLOOKUP(Tabela2[[#This Row],[SIEMA]],Siema2025,61,FALSE)</f>
        <v>X</v>
      </c>
      <c r="AT379" s="108" t="str">
        <f>VLOOKUP(Tabela2[[#This Row],[SIEMA]],Siema2025,63,FALSE)</f>
        <v/>
      </c>
      <c r="AU379" s="108" t="str">
        <f>VLOOKUP(Tabela2[[#This Row],[SIEMA]],Siema2025,65,FALSE)</f>
        <v/>
      </c>
      <c r="AV379" s="108" t="str">
        <f>VLOOKUP(Tabela2[[#This Row],[SIEMA]],Siema2025,67,FALSE)</f>
        <v/>
      </c>
      <c r="AW379" s="108" t="str">
        <f>VLOOKUP(Tabela2[[#This Row],[SIEMA]],Siema2025,69,FALSE)</f>
        <v/>
      </c>
      <c r="AX379" s="108" t="str">
        <f>VLOOKUP(Tabela2[[#This Row],[SIEMA]],Siema2025,71,FALSE)</f>
        <v/>
      </c>
      <c r="AY379" s="108" t="str">
        <f>VLOOKUP(Tabela2[[#This Row],[SIEMA]],Siema2025,73,FALSE)</f>
        <v/>
      </c>
      <c r="AZ379" s="108" t="str">
        <f>VLOOKUP(Tabela2[[#This Row],[SIEMA]],Siema2025,75,FALSE)</f>
        <v/>
      </c>
      <c r="BA379" s="108" t="str">
        <f>VLOOKUP(Tabela2[[#This Row],[SIEMA]],Siema2025,77,FALSE)</f>
        <v/>
      </c>
      <c r="BB379" s="108" t="str">
        <f>VLOOKUP(Tabela2[[#This Row],[SIEMA]],Siema2025,79,FALSE)</f>
        <v/>
      </c>
      <c r="BC379" s="108" t="str">
        <f>IF(Tabela2[[#This Row],[Outro(s) ]] = "X", "PREENCHER","NA")</f>
        <v>NA</v>
      </c>
      <c r="BD379" s="108" t="str">
        <f>VLOOKUP(Tabela2[[#This Row],[SIEMA]],Siema2025,82,FALSE)</f>
        <v/>
      </c>
      <c r="BE379" s="108" t="str">
        <f>VLOOKUP(Tabela2[[#This Row],[SIEMA]],Siema2025,81,FALSE)</f>
        <v/>
      </c>
      <c r="BF379" s="110" t="str">
        <f>VLOOKUP(Tabela2[[#This Row],[SIEMA]],Siema2025,28,FALSE)</f>
        <v>Petróleo Brasileiro S.A. - PETROBRAS</v>
      </c>
      <c r="BG379" s="110"/>
      <c r="BH379" s="111" t="str">
        <f>VLOOKUP(Tabela2[[#This Row],[SIEMA]],Siema2025,29,FALSE)</f>
        <v>33000167100750</v>
      </c>
      <c r="BI379" s="112" t="str">
        <f>VLOOKUP(Tabela2[[#This Row],[SIEMA]],Siema2025,107,FALSE)</f>
        <v>Não</v>
      </c>
      <c r="BJ379" s="107" t="s">
        <v>7099</v>
      </c>
      <c r="BK379" s="104" t="s">
        <v>2696</v>
      </c>
      <c r="BL379" s="140">
        <v>45835</v>
      </c>
      <c r="BM379" s="108">
        <f ca="1">IF(Tabela2[[#This Row],[Data de atendimento do Ibama (considerar o primeiro documento/ação)]]="",_xlfn.DAYS(TODAY(),J379),_xlfn.DAYS(Tabela2[[#This Row],[Data de atendimento do Ibama (considerar o primeiro documento/ação)]],J379))</f>
        <v>17</v>
      </c>
      <c r="BN379" s="108" t="str">
        <f>IF(Tabela2[[#This Row],[Atendido pelo Ibama ("Não" ou "Sim")]]="Não","Preencher", IF(Tabela2[[#This Row],[Atendido pelo Ibama ("Não" ou "Sim")]]="Sim","NA",""))</f>
        <v>NA</v>
      </c>
      <c r="BO379" s="114" t="s">
        <v>7138</v>
      </c>
      <c r="BP379" s="108" t="str">
        <f>IF(Tabela2[[#This Row],[Forma de atendimento (primeiro documento/ação)]]= "Outros (especificar)", "PREENCHER","NA")</f>
        <v>NA</v>
      </c>
      <c r="BQ379" s="106" t="s">
        <v>123</v>
      </c>
      <c r="BR379" s="108" t="str">
        <f>IF(Tabela2[[#This Row],[Equipe do Ibama foi a campo? Houve sobrevoo do Poseidon?]] = "Sim", "PREENCHER","NA")</f>
        <v>NA</v>
      </c>
      <c r="BS379" s="108" t="str">
        <f>IF(Tabela2[[#This Row],[Se sim, foi emitida Ordem de Emergência? (informações vinculada à coluna CK)]] = "Sim", "PREENCHER","NA")</f>
        <v>NA</v>
      </c>
      <c r="BT379" s="108" t="s">
        <v>7101</v>
      </c>
      <c r="BU379" s="108" t="s">
        <v>2696</v>
      </c>
      <c r="BV379" s="108" t="s">
        <v>123</v>
      </c>
      <c r="BW379" s="108" t="s">
        <v>123</v>
      </c>
      <c r="BX379" s="106"/>
      <c r="BY379" s="106"/>
      <c r="BZ379" s="104" t="str">
        <f>IF(Tabela2[[#This Row],[Data do documento de encerramento]]="NA","NA",IF(Tabela2[[#This Row],[Data do documento de encerramento]]="","Pendente de conclusão/ encerramento",_xlfn.DAYS(Tabela2[[#This Row],[Data do documento de encerramento]],J379)))</f>
        <v>Pendente de conclusão/ encerramento</v>
      </c>
      <c r="CA379" s="107"/>
      <c r="CB379" s="107"/>
      <c r="CC379" s="129" t="s">
        <v>7148</v>
      </c>
      <c r="CD379" s="107" t="s">
        <v>123</v>
      </c>
      <c r="CE379" s="107" t="s">
        <v>123</v>
      </c>
      <c r="CF379" s="107" t="s">
        <v>7149</v>
      </c>
    </row>
    <row r="380" spans="1:84" ht="45.75" hidden="1">
      <c r="A380" s="169">
        <v>202561232438</v>
      </c>
      <c r="B380" s="171" t="s">
        <v>8811</v>
      </c>
      <c r="C380" s="108" t="str">
        <f>VLOOKUP(Tabela2[[#This Row],[SIEMA]],Siema2025,4,FALSE)</f>
        <v xml:space="preserve"> MG</v>
      </c>
      <c r="D380" s="106" t="str">
        <f>VLOOKUP(Tabela2[[#This Row],[SIEMA]],Siema2025,3,FALSE)</f>
        <v xml:space="preserve">Pouso Alegre </v>
      </c>
      <c r="E380" s="106" t="s">
        <v>4216</v>
      </c>
      <c r="F380" s="106" t="s">
        <v>8812</v>
      </c>
      <c r="G380" s="106" t="s">
        <v>8813</v>
      </c>
      <c r="H380" s="106" t="s">
        <v>8814</v>
      </c>
      <c r="I380" s="104" t="s">
        <v>7114</v>
      </c>
      <c r="J380" s="105">
        <f>VLOOKUP(Tabela2[[#This Row],[SIEMA]],Siema2025,2,FALSE)</f>
        <v>45818</v>
      </c>
      <c r="K380" s="105" t="str">
        <f>VLOOKUP(Tabela2[[#This Row],[SIEMA]],Siema2025,16,FALSE)</f>
        <v>Terça</v>
      </c>
      <c r="L380" s="106" t="str">
        <f>IF(Tabela2[[#This Row],[Data]]="","Sem Informação",VLOOKUP(MONTH(Tabela2[[#This Row],[Data]]),'[1]Validação de dados'!$I$1:$J$13,2,0))</f>
        <v>Junho</v>
      </c>
      <c r="M380" s="104">
        <f>YEAR(Tabela2[[#This Row],[Data]])</f>
        <v>2025</v>
      </c>
      <c r="N380" s="105" t="str">
        <f>VLOOKUP(Tabela2[[#This Row],[SIEMA]],Siema2025,17,FALSE)</f>
        <v>Noturno</v>
      </c>
      <c r="O380" s="105" t="str">
        <f>VLOOKUP(Tabela2[[#This Row],[SIEMA]],Siema2025,5,FALSE)</f>
        <v>Rodovia</v>
      </c>
      <c r="P380" s="104" t="str">
        <f>VLOOKUP(Tabela2[[#This Row],[SIEMA]],Siema2025,21,FALSE)</f>
        <v>Carreta vazia trafegava sentido norte quando chocou com carreta bitrem com carga de 65 mil litros de gasolina.</v>
      </c>
      <c r="Q380" s="104">
        <v>1203</v>
      </c>
      <c r="R380" s="104" t="str">
        <f>VLOOKUP(Tabela2[[#This Row],[SIEMA]],Siema2025,10,FALSE)</f>
        <v/>
      </c>
      <c r="S380" s="107" t="str">
        <f>IF(Q380="","", IF(Q380="NC","", IF(Q380="NE","", IF(Q380="NA","",IFERROR(VLOOKUP(Q380,Produtos!$A$1:$C$2319,2,FALSE),"Não Cadastrado")))))</f>
        <v>COMBUSTÍVEL PARA MOTORES  ou GASOLINA ou GASOLINA DE AVIAÇÃO (GAV-100LL ou AVGAS-100LL)</v>
      </c>
      <c r="T380" s="104">
        <v>65000</v>
      </c>
      <c r="U380" s="104" t="s">
        <v>648</v>
      </c>
      <c r="V380" s="104">
        <f>IF(Q380="","",IF(ISNUMBER(Q380)=FALSE,"Não se aplica",IFERROR(VLOOKUP(Q380,Produtos!$A$1:$C$2319,3,FALSE),"Não Cadastrado")))</f>
        <v>3</v>
      </c>
      <c r="W380" s="104" t="str">
        <f>VLOOKUP(Tabela2[[#This Row],[SIEMA]],Siema2025,10,FALSE)</f>
        <v/>
      </c>
      <c r="X380" s="113" t="str">
        <f>IF(Tabela2[[#This Row],[Origem do acidente]] = "Plataforma", "PREENCHER","NA")</f>
        <v>NA</v>
      </c>
      <c r="Y380" s="109" t="str">
        <f>IF(W380="","", IF(W380="NC","", IF(W380="NE","", IF(W380="NA","",IFERROR(VLOOKUP(W380,Produtos!$A$1:$C$2319,2,FALSE),"Não Cadastrado")))))</f>
        <v/>
      </c>
      <c r="Z380" s="104" t="str">
        <f>VLOOKUP(Tabela2[[#This Row],[SIEMA]],Siema2025,11,FALSE)</f>
        <v xml:space="preserve"> </v>
      </c>
      <c r="AA380" s="104" t="str">
        <f>VLOOKUP(Tabela2[[#This Row],[SIEMA]],Siema2025,12,FALSE)</f>
        <v xml:space="preserve"> </v>
      </c>
      <c r="AB380" s="104" t="str">
        <f>IF(W380="","",IF(ISNUMBER(W380)=FALSE,"Não se aplica",IFERROR(VLOOKUP(W380,Produtos!$A$1:$C$2319,3,FALSE),"Não Cadastrado")))</f>
        <v/>
      </c>
      <c r="AC380" s="104"/>
      <c r="AD380" s="108" t="str">
        <f>IF(Tabela2[[#This Row],[Origem do acidente]] = "Plataforma", "PREENCHER","NA")</f>
        <v>NA</v>
      </c>
      <c r="AE380" s="107" t="str">
        <f>IF(AC380="","", IF(AC380="NC","", IF(AC380="NE","", IF(AC380="NA","",IFERROR(VLOOKUP(AC380,Produtos!$A$1:$C$2319,2,FALSE),"Não Cadastrado")))))</f>
        <v/>
      </c>
      <c r="AF380" s="104"/>
      <c r="AG380" s="104"/>
      <c r="AH380" s="104" t="str">
        <f>IF(AC380="","",IF(ISNUMBER(AC380)=FALSE,"Não se aplica",IFERROR(VLOOKUP(AC380,Produtos!$A$1:$C$2319,3,FALSE),"Não Cadastrado")))</f>
        <v/>
      </c>
      <c r="AI380" s="104"/>
      <c r="AJ380" s="104" t="str">
        <f>VLOOKUP(Tabela2[[#This Row],[SIEMA]],Siema2025,26,FALSE)</f>
        <v>Carreta vazia trafegava sentido norte quando se chocou com carreta bitrem com carga de 65 mil litros de gasolina.</v>
      </c>
      <c r="AK380" s="107" t="s">
        <v>7388</v>
      </c>
      <c r="AL380" s="107" t="s">
        <v>7636</v>
      </c>
      <c r="AM380" s="107"/>
      <c r="AN380" s="108" t="str">
        <f>VLOOKUP(Tabela2[[#This Row],[SIEMA]],Siema2025,51,FALSE)</f>
        <v/>
      </c>
      <c r="AO380" s="108" t="str">
        <f>VLOOKUP(Tabela2[[#This Row],[SIEMA]],Siema2025,53,FALSE)</f>
        <v/>
      </c>
      <c r="AP380" s="108" t="str">
        <f>VLOOKUP(Tabela2[[#This Row],[SIEMA]],Siema2025,55,FALSE)</f>
        <v/>
      </c>
      <c r="AQ380" s="108" t="str">
        <f>VLOOKUP(Tabela2[[#This Row],[SIEMA]],Siema2025,57,FALSE)</f>
        <v/>
      </c>
      <c r="AR380" s="108" t="str">
        <f>VLOOKUP(Tabela2[[#This Row],[SIEMA]],Siema2025,59,FALSE)</f>
        <v/>
      </c>
      <c r="AS380" s="108" t="str">
        <f>VLOOKUP(Tabela2[[#This Row],[SIEMA]],Siema2025,61,FALSE)</f>
        <v/>
      </c>
      <c r="AT380" s="108" t="str">
        <f>VLOOKUP(Tabela2[[#This Row],[SIEMA]],Siema2025,63,FALSE)</f>
        <v/>
      </c>
      <c r="AU380" s="108" t="s">
        <v>7183</v>
      </c>
      <c r="AV380" s="108" t="str">
        <f>VLOOKUP(Tabela2[[#This Row],[SIEMA]],Siema2025,67,FALSE)</f>
        <v/>
      </c>
      <c r="AW380" s="108" t="str">
        <f>VLOOKUP(Tabela2[[#This Row],[SIEMA]],Siema2025,69,FALSE)</f>
        <v>X</v>
      </c>
      <c r="AX380" s="108" t="s">
        <v>7183</v>
      </c>
      <c r="AY380" s="108" t="str">
        <f>VLOOKUP(Tabela2[[#This Row],[SIEMA]],Siema2025,73,FALSE)</f>
        <v/>
      </c>
      <c r="AZ380" s="108" t="str">
        <f>VLOOKUP(Tabela2[[#This Row],[SIEMA]],Siema2025,75,FALSE)</f>
        <v/>
      </c>
      <c r="BA380" s="108" t="str">
        <f>VLOOKUP(Tabela2[[#This Row],[SIEMA]],Siema2025,77,FALSE)</f>
        <v/>
      </c>
      <c r="BB380" s="108" t="str">
        <f>VLOOKUP(Tabela2[[#This Row],[SIEMA]],Siema2025,79,FALSE)</f>
        <v/>
      </c>
      <c r="BC380" s="108" t="str">
        <f>IF(Tabela2[[#This Row],[Outro(s) ]] = "X", "PREENCHER","NA")</f>
        <v>NA</v>
      </c>
      <c r="BD380" s="108" t="str">
        <f>VLOOKUP(Tabela2[[#This Row],[SIEMA]],Siema2025,82,FALSE)</f>
        <v/>
      </c>
      <c r="BE380" s="108" t="str">
        <f>VLOOKUP(Tabela2[[#This Row],[SIEMA]],Siema2025,81,FALSE)</f>
        <v/>
      </c>
      <c r="BF380" s="110" t="s">
        <v>8820</v>
      </c>
      <c r="BG380" s="110"/>
      <c r="BH380" s="111" t="s">
        <v>8821</v>
      </c>
      <c r="BI380" s="112" t="s">
        <v>2696</v>
      </c>
      <c r="BJ380" s="107" t="s">
        <v>7099</v>
      </c>
      <c r="BK380" s="104" t="s">
        <v>2696</v>
      </c>
      <c r="BL380" s="140">
        <v>45824</v>
      </c>
      <c r="BM380" s="108">
        <f ca="1">IF(Tabela2[[#This Row],[Data de atendimento do Ibama (considerar o primeiro documento/ação)]]="",_xlfn.DAYS(TODAY(),J380),_xlfn.DAYS(Tabela2[[#This Row],[Data de atendimento do Ibama (considerar o primeiro documento/ação)]],J380))</f>
        <v>6</v>
      </c>
      <c r="BN380" s="108" t="str">
        <f>IF(Tabela2[[#This Row],[Atendido pelo Ibama ("Não" ou "Sim")]]="Não","Preencher", IF(Tabela2[[#This Row],[Atendido pelo Ibama ("Não" ou "Sim")]]="Sim","NA",""))</f>
        <v>NA</v>
      </c>
      <c r="BO380" s="114" t="s">
        <v>7100</v>
      </c>
      <c r="BP380" s="108" t="str">
        <f>IF(Tabela2[[#This Row],[Forma de atendimento (primeiro documento/ação)]]= "Outros (especificar)", "PREENCHER","NA")</f>
        <v>NA</v>
      </c>
      <c r="BQ380" s="106" t="s">
        <v>123</v>
      </c>
      <c r="BR380" s="108" t="str">
        <f>IF(Tabela2[[#This Row],[Equipe do Ibama foi a campo? Houve sobrevoo do Poseidon?]] = "Sim", "PREENCHER","NA")</f>
        <v>NA</v>
      </c>
      <c r="BS380" s="108" t="str">
        <f>IF(Tabela2[[#This Row],[Se sim, foi emitida Ordem de Emergência? (informações vinculada à coluna CK)]] = "Sim", "PREENCHER","NA")</f>
        <v>NA</v>
      </c>
      <c r="BT380" s="108" t="s">
        <v>7101</v>
      </c>
      <c r="BU380" s="108" t="s">
        <v>123</v>
      </c>
      <c r="BV380" s="108" t="s">
        <v>123</v>
      </c>
      <c r="BW380" s="108" t="s">
        <v>123</v>
      </c>
      <c r="BX380" s="106" t="s">
        <v>7127</v>
      </c>
      <c r="BY380" s="106"/>
      <c r="BZ380" s="104" t="str">
        <f>IF(Tabela2[[#This Row],[Data do documento de encerramento]]="NA","NA",IF(Tabela2[[#This Row],[Data do documento de encerramento]]="","Pendente de conclusão/ encerramento",_xlfn.DAYS(Tabela2[[#This Row],[Data do documento de encerramento]],J380)))</f>
        <v>Pendente de conclusão/ encerramento</v>
      </c>
      <c r="CA380" s="107" t="s">
        <v>8822</v>
      </c>
      <c r="CB380" s="107"/>
      <c r="CC380" s="129"/>
      <c r="CD380" s="107"/>
      <c r="CE380" s="107"/>
      <c r="CF380" s="107"/>
    </row>
    <row r="381" spans="1:84" ht="45.75" hidden="1">
      <c r="A381" s="169">
        <v>202581154013</v>
      </c>
      <c r="B381" s="170" t="s">
        <v>8823</v>
      </c>
      <c r="C381" s="108" t="str">
        <f>VLOOKUP(Tabela2[[#This Row],[SIEMA]],Siema2025,4,FALSE)</f>
        <v xml:space="preserve"> AM</v>
      </c>
      <c r="D381" s="106" t="str">
        <f>VLOOKUP(Tabela2[[#This Row],[SIEMA]],Siema2025,3,FALSE)</f>
        <v xml:space="preserve">Presidente Figueiredo </v>
      </c>
      <c r="E381" s="106" t="s">
        <v>8824</v>
      </c>
      <c r="F381" s="106" t="s">
        <v>8825</v>
      </c>
      <c r="G381" s="153" t="s">
        <v>8826</v>
      </c>
      <c r="H381" s="153" t="s">
        <v>8827</v>
      </c>
      <c r="I381" s="104" t="s">
        <v>7114</v>
      </c>
      <c r="J381" s="105">
        <f>VLOOKUP(Tabela2[[#This Row],[SIEMA]],Siema2025,2,FALSE)</f>
        <v>45818</v>
      </c>
      <c r="K381" s="105" t="str">
        <f>VLOOKUP(Tabela2[[#This Row],[SIEMA]],Siema2025,16,FALSE)</f>
        <v>Terça</v>
      </c>
      <c r="L381" s="106" t="str">
        <f>IF(Tabela2[[#This Row],[Data]]="","Sem Informação",VLOOKUP(MONTH(Tabela2[[#This Row],[Data]]),'[1]Validação de dados'!$I$1:$J$13,2,0))</f>
        <v>Junho</v>
      </c>
      <c r="M381" s="104">
        <f>YEAR(Tabela2[[#This Row],[Data]])</f>
        <v>2025</v>
      </c>
      <c r="N381" s="105" t="str">
        <f>VLOOKUP(Tabela2[[#This Row],[SIEMA]],Siema2025,17,FALSE)</f>
        <v>Matutino</v>
      </c>
      <c r="O381" s="105" t="str">
        <f>VLOOKUP(Tabela2[[#This Row],[SIEMA]],Siema2025,5,FALSE)</f>
        <v>Rodovia</v>
      </c>
      <c r="P381" s="104" t="str">
        <f>VLOOKUP(Tabela2[[#This Row],[SIEMA]],Siema2025,21,FALSE)</f>
        <v/>
      </c>
      <c r="Q381" s="104">
        <v>1203</v>
      </c>
      <c r="R381" s="104" t="str">
        <f>VLOOKUP(Tabela2[[#This Row],[SIEMA]],Siema2025,10,FALSE)</f>
        <v/>
      </c>
      <c r="S381" s="107" t="str">
        <f>IF(Q381="","", IF(Q381="NC","", IF(Q381="NE","", IF(Q381="NA","",IFERROR(VLOOKUP(Q381,Produtos!$A$1:$C$2319,2,FALSE),"Não Cadastrado")))))</f>
        <v>COMBUSTÍVEL PARA MOTORES  ou GASOLINA ou GASOLINA DE AVIAÇÃO (GAV-100LL ou AVGAS-100LL)</v>
      </c>
      <c r="T381" s="104" t="s">
        <v>6834</v>
      </c>
      <c r="U381" s="104" t="s">
        <v>7062</v>
      </c>
      <c r="V381" s="104">
        <f>IF(Q381="","",IF(ISNUMBER(Q381)=FALSE,"Não se aplica",IFERROR(VLOOKUP(Q381,Produtos!$A$1:$C$2319,3,FALSE),"Não Cadastrado")))</f>
        <v>3</v>
      </c>
      <c r="W381" s="104" t="str">
        <f>VLOOKUP(Tabela2[[#This Row],[SIEMA]],Siema2025,10,FALSE)</f>
        <v/>
      </c>
      <c r="X381" s="113" t="str">
        <f>IF(Tabela2[[#This Row],[Origem do acidente]] = "Plataforma", "PREENCHER","NA")</f>
        <v>NA</v>
      </c>
      <c r="Y381" s="109" t="str">
        <f>IF(W381="","", IF(W381="NC","", IF(W381="NE","", IF(W381="NA","",IFERROR(VLOOKUP(W381,Produtos!$A$1:$C$2319,2,FALSE),"Não Cadastrado")))))</f>
        <v/>
      </c>
      <c r="Z381" s="104" t="str">
        <f>VLOOKUP(Tabela2[[#This Row],[SIEMA]],Siema2025,11,FALSE)</f>
        <v xml:space="preserve"> </v>
      </c>
      <c r="AA381" s="104" t="str">
        <f>VLOOKUP(Tabela2[[#This Row],[SIEMA]],Siema2025,12,FALSE)</f>
        <v xml:space="preserve"> </v>
      </c>
      <c r="AB381" s="104" t="str">
        <f>IF(W381="","",IF(ISNUMBER(W381)=FALSE,"Não se aplica",IFERROR(VLOOKUP(W381,Produtos!$A$1:$C$2319,3,FALSE),"Não Cadastrado")))</f>
        <v/>
      </c>
      <c r="AC381" s="104"/>
      <c r="AD381" s="108" t="str">
        <f>IF(Tabela2[[#This Row],[Origem do acidente]] = "Plataforma", "PREENCHER","NA")</f>
        <v>NA</v>
      </c>
      <c r="AE381" s="107" t="str">
        <f>IF(AC381="","", IF(AC381="NC","", IF(AC381="NE","", IF(AC381="NA","",IFERROR(VLOOKUP(AC381,Produtos!$A$1:$C$2319,2,FALSE),"Não Cadastrado")))))</f>
        <v/>
      </c>
      <c r="AF381" s="104"/>
      <c r="AG381" s="104"/>
      <c r="AH381" s="104" t="str">
        <f>IF(AC381="","",IF(ISNUMBER(AC381)=FALSE,"Não se aplica",IFERROR(VLOOKUP(AC381,Produtos!$A$1:$C$2319,3,FALSE),"Não Cadastrado")))</f>
        <v/>
      </c>
      <c r="AI381" s="104"/>
      <c r="AJ381" s="104" t="str">
        <f>VLOOKUP(Tabela2[[#This Row],[SIEMA]],Siema2025,26,FALSE)</f>
        <v>REAÇÃO TARDIA OU INEFICIENTE DO CONDUTOR, CONFORME LAUDO PERICIAL DA PRF.</v>
      </c>
      <c r="AK381" s="107" t="s">
        <v>7190</v>
      </c>
      <c r="AL381" s="107" t="s">
        <v>7182</v>
      </c>
      <c r="AM381" s="107" t="s">
        <v>7636</v>
      </c>
      <c r="AN381" s="108" t="str">
        <f>VLOOKUP(Tabela2[[#This Row],[SIEMA]],Siema2025,51,FALSE)</f>
        <v/>
      </c>
      <c r="AO381" s="108" t="str">
        <f>VLOOKUP(Tabela2[[#This Row],[SIEMA]],Siema2025,53,FALSE)</f>
        <v/>
      </c>
      <c r="AP381" s="108" t="str">
        <f>VLOOKUP(Tabela2[[#This Row],[SIEMA]],Siema2025,55,FALSE)</f>
        <v/>
      </c>
      <c r="AQ381" s="108" t="str">
        <f>VLOOKUP(Tabela2[[#This Row],[SIEMA]],Siema2025,57,FALSE)</f>
        <v/>
      </c>
      <c r="AR381" s="108" t="str">
        <f>VLOOKUP(Tabela2[[#This Row],[SIEMA]],Siema2025,59,FALSE)</f>
        <v/>
      </c>
      <c r="AS381" s="108" t="str">
        <f>VLOOKUP(Tabela2[[#This Row],[SIEMA]],Siema2025,61,FALSE)</f>
        <v/>
      </c>
      <c r="AT381" s="108" t="str">
        <f>VLOOKUP(Tabela2[[#This Row],[SIEMA]],Siema2025,63,FALSE)</f>
        <v/>
      </c>
      <c r="AU381" s="108" t="str">
        <f>VLOOKUP(Tabela2[[#This Row],[SIEMA]],Siema2025,65,FALSE)</f>
        <v>X</v>
      </c>
      <c r="AV381" s="108" t="str">
        <f>VLOOKUP(Tabela2[[#This Row],[SIEMA]],Siema2025,67,FALSE)</f>
        <v/>
      </c>
      <c r="AW381" s="108" t="s">
        <v>7183</v>
      </c>
      <c r="AX381" s="108" t="str">
        <f>VLOOKUP(Tabela2[[#This Row],[SIEMA]],Siema2025,71,FALSE)</f>
        <v>X</v>
      </c>
      <c r="AY381" s="108" t="str">
        <f>VLOOKUP(Tabela2[[#This Row],[SIEMA]],Siema2025,73,FALSE)</f>
        <v/>
      </c>
      <c r="AZ381" s="108" t="str">
        <f>VLOOKUP(Tabela2[[#This Row],[SIEMA]],Siema2025,75,FALSE)</f>
        <v/>
      </c>
      <c r="BA381" s="108" t="str">
        <f>VLOOKUP(Tabela2[[#This Row],[SIEMA]],Siema2025,77,FALSE)</f>
        <v/>
      </c>
      <c r="BB381" s="108" t="str">
        <f>VLOOKUP(Tabela2[[#This Row],[SIEMA]],Siema2025,79,FALSE)</f>
        <v/>
      </c>
      <c r="BC381" s="108" t="str">
        <f>IF(Tabela2[[#This Row],[Outro(s) ]] = "X", "PREENCHER","NA")</f>
        <v>NA</v>
      </c>
      <c r="BD381" s="108" t="str">
        <f>VLOOKUP(Tabela2[[#This Row],[SIEMA]],Siema2025,82,FALSE)</f>
        <v/>
      </c>
      <c r="BE381" s="108" t="str">
        <f>VLOOKUP(Tabela2[[#This Row],[SIEMA]],Siema2025,81,FALSE)</f>
        <v/>
      </c>
      <c r="BF381" s="110" t="str">
        <f>VLOOKUP(Tabela2[[#This Row],[SIEMA]],Siema2025,28,FALSE)</f>
        <v>CIDADE TRANSPORTES LTDA/ WALLACE MENEZES DA SILVA</v>
      </c>
      <c r="BG381" s="110"/>
      <c r="BH381" s="111" t="str">
        <f>VLOOKUP(Tabela2[[#This Row],[SIEMA]],Siema2025,29,FALSE)</f>
        <v>06151511000190</v>
      </c>
      <c r="BI381" s="112" t="s">
        <v>7062</v>
      </c>
      <c r="BJ381" s="107" t="s">
        <v>7099</v>
      </c>
      <c r="BK381" s="104" t="s">
        <v>2696</v>
      </c>
      <c r="BL381" s="140">
        <v>45890</v>
      </c>
      <c r="BM381" s="108">
        <f ca="1">IF(Tabela2[[#This Row],[Data de atendimento do Ibama (considerar o primeiro documento/ação)]]="",_xlfn.DAYS(TODAY(),J381),_xlfn.DAYS(Tabela2[[#This Row],[Data de atendimento do Ibama (considerar o primeiro documento/ação)]],J381))</f>
        <v>72</v>
      </c>
      <c r="BN381" s="108" t="str">
        <f>IF(Tabela2[[#This Row],[Atendido pelo Ibama ("Não" ou "Sim")]]="Não","Preencher", IF(Tabela2[[#This Row],[Atendido pelo Ibama ("Não" ou "Sim")]]="Sim","NA",""))</f>
        <v>NA</v>
      </c>
      <c r="BO381" s="114" t="s">
        <v>7138</v>
      </c>
      <c r="BP381" s="108" t="str">
        <f>IF(Tabela2[[#This Row],[Forma de atendimento (primeiro documento/ação)]]= "Outros (especificar)", "PREENCHER","NA")</f>
        <v>NA</v>
      </c>
      <c r="BQ381" s="106" t="s">
        <v>123</v>
      </c>
      <c r="BR381" s="108" t="str">
        <f>IF(Tabela2[[#This Row],[Equipe do Ibama foi a campo? Houve sobrevoo do Poseidon?]] = "Sim", "PREENCHER","NA")</f>
        <v>NA</v>
      </c>
      <c r="BS381" s="108" t="str">
        <f>IF(Tabela2[[#This Row],[Se sim, foi emitida Ordem de Emergência? (informações vinculada à coluna CK)]] = "Sim", "PREENCHER","NA")</f>
        <v>NA</v>
      </c>
      <c r="BT381" s="108" t="s">
        <v>7115</v>
      </c>
      <c r="BU381" s="108" t="str">
        <f>IF(Tabela2[[#This Row],[Houve envio de Informações Pós-acidente (preencher "não se aplica" quando de competência estadual/municipal)]] = "Sim", "PREENCHER","NA")</f>
        <v>NA</v>
      </c>
      <c r="BV381" s="108" t="s">
        <v>2696</v>
      </c>
      <c r="BW381" s="108" t="s">
        <v>123</v>
      </c>
      <c r="BX381" s="106" t="s">
        <v>7127</v>
      </c>
      <c r="BY381" s="140"/>
      <c r="BZ381" s="104" t="str">
        <f>IF(Tabela2[[#This Row],[Data do documento de encerramento]]="NA","NA",IF(Tabela2[[#This Row],[Data do documento de encerramento]]="","Pendente de conclusão/ encerramento",_xlfn.DAYS(Tabela2[[#This Row],[Data do documento de encerramento]],J381)))</f>
        <v>Pendente de conclusão/ encerramento</v>
      </c>
      <c r="CA381" s="107" t="s">
        <v>8828</v>
      </c>
      <c r="CB381" s="107"/>
      <c r="CC381" s="130"/>
      <c r="CD381" s="107"/>
      <c r="CE381" s="107"/>
      <c r="CF381" s="107"/>
    </row>
    <row r="382" spans="1:84" ht="76.5">
      <c r="A382" s="182">
        <v>202561354028</v>
      </c>
      <c r="B382" s="118" t="s">
        <v>8829</v>
      </c>
      <c r="C382" s="108" t="s">
        <v>672</v>
      </c>
      <c r="D382" s="106" t="s">
        <v>637</v>
      </c>
      <c r="E382" s="106" t="s">
        <v>3727</v>
      </c>
      <c r="F382" s="106"/>
      <c r="G382" s="106" t="s">
        <v>8830</v>
      </c>
      <c r="H382" s="106" t="s">
        <v>8831</v>
      </c>
      <c r="I382" s="104" t="str">
        <f>VLOOKUP(Tabela2[[#This Row],[SIEMA]],Siema2025,19,FALSE)</f>
        <v>Santos</v>
      </c>
      <c r="J382" s="105">
        <f>VLOOKUP(Tabela2[[#This Row],[SIEMA]],Siema2025,2,FALSE)</f>
        <v>45819</v>
      </c>
      <c r="K382" s="105" t="str">
        <f>VLOOKUP(Tabela2[[#This Row],[SIEMA]],Siema2025,16,FALSE)</f>
        <v>Quarta</v>
      </c>
      <c r="L382" s="106" t="str">
        <f>IF(Tabela2[[#This Row],[Data]]="","Sem Informação",VLOOKUP(MONTH(Tabela2[[#This Row],[Data]]),'[1]Validação de dados'!$I$1:$J$13,2,0))</f>
        <v>Junho</v>
      </c>
      <c r="M382" s="104">
        <f>YEAR(Tabela2[[#This Row],[Data]])</f>
        <v>2025</v>
      </c>
      <c r="N382" s="105" t="str">
        <f>VLOOKUP(Tabela2[[#This Row],[SIEMA]],Siema2025,17,FALSE)</f>
        <v>Vespertino</v>
      </c>
      <c r="O382" s="105" t="str">
        <f>VLOOKUP(Tabela2[[#This Row],[SIEMA]],Siema2025,5,FALSE)</f>
        <v>Plataforma</v>
      </c>
      <c r="P382" s="104" t="str">
        <f>VLOOKUP(Tabela2[[#This Row],[SIEMA]],Siema2025,21,FALSE)</f>
        <v>P-67, Campo de Tupi, Bacia de Santos.</v>
      </c>
      <c r="Q382" s="104">
        <v>1267</v>
      </c>
      <c r="R382" s="104" t="s">
        <v>2043</v>
      </c>
      <c r="S382" s="107" t="str">
        <f>IF(Q382="","", IF(Q382="NC","", IF(Q382="NE","", IF(Q382="NA","",IFERROR(VLOOKUP(Q382,Produtos!$A$1:$C$2319,2,FALSE),"Não Cadastrado")))))</f>
        <v>PETRÓLEO CRU</v>
      </c>
      <c r="T382" s="104">
        <v>3.1E-2</v>
      </c>
      <c r="U382" s="104" t="s">
        <v>7111</v>
      </c>
      <c r="V382" s="104">
        <f>IF(Q382="","",IF(ISNUMBER(Q382)=FALSE,"Não se aplica",IFERROR(VLOOKUP(Q382,Produtos!$A$1:$C$2319,3,FALSE),"Não Cadastrado")))</f>
        <v>3</v>
      </c>
      <c r="W382" s="104" t="str">
        <f>VLOOKUP(Tabela2[[#This Row],[SIEMA]],Siema2025,10,FALSE)</f>
        <v/>
      </c>
      <c r="X382" s="113"/>
      <c r="Y382" s="109" t="str">
        <f>IF(W382="","", IF(W382="NC","", IF(W382="NE","", IF(W382="NA","",IFERROR(VLOOKUP(W382,Produtos!$A$1:$C$2319,2,FALSE),"Não Cadastrado")))))</f>
        <v/>
      </c>
      <c r="Z382" s="104" t="str">
        <f>VLOOKUP(Tabela2[[#This Row],[SIEMA]],Siema2025,11,FALSE)</f>
        <v xml:space="preserve"> </v>
      </c>
      <c r="AA382" s="104" t="str">
        <f>VLOOKUP(Tabela2[[#This Row],[SIEMA]],Siema2025,12,FALSE)</f>
        <v xml:space="preserve"> </v>
      </c>
      <c r="AB382" s="104" t="str">
        <f>IF(W382="","",IF(ISNUMBER(W382)=FALSE,"Não se aplica",IFERROR(VLOOKUP(W382,Produtos!$A$1:$C$2319,3,FALSE),"Não Cadastrado")))</f>
        <v/>
      </c>
      <c r="AC382" s="104"/>
      <c r="AD382" s="108"/>
      <c r="AE382" s="107" t="str">
        <f>IF(AC382="","", IF(AC382="NC","", IF(AC382="NE","", IF(AC382="NA","",IFERROR(VLOOKUP(AC382,Produtos!$A$1:$C$2319,2,FALSE),"Não Cadastrado")))))</f>
        <v/>
      </c>
      <c r="AF382" s="104"/>
      <c r="AG382" s="104"/>
      <c r="AH382" s="104" t="str">
        <f>IF(AC382="","",IF(ISNUMBER(AC382)=FALSE,"Não se aplica",IFERROR(VLOOKUP(AC382,Produtos!$A$1:$C$2319,3,FALSE),"Não Cadastrado")))</f>
        <v/>
      </c>
      <c r="AI382" s="104"/>
      <c r="AJ382" s="104" t="str">
        <f>VLOOKUP(Tabela2[[#This Row],[SIEMA]],Siema2025,26,FALSE)</f>
        <v>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v>
      </c>
      <c r="AK382" s="107" t="s">
        <v>7290</v>
      </c>
      <c r="AL382" s="107" t="s">
        <v>7234</v>
      </c>
      <c r="AM382" s="107"/>
      <c r="AN382" s="108" t="str">
        <f>VLOOKUP(Tabela2[[#This Row],[SIEMA]],Siema2025,51,FALSE)</f>
        <v/>
      </c>
      <c r="AO382" s="108" t="str">
        <f>VLOOKUP(Tabela2[[#This Row],[SIEMA]],Siema2025,53,FALSE)</f>
        <v/>
      </c>
      <c r="AP382" s="108" t="str">
        <f>VLOOKUP(Tabela2[[#This Row],[SIEMA]],Siema2025,55,FALSE)</f>
        <v/>
      </c>
      <c r="AQ382" s="108" t="str">
        <f>VLOOKUP(Tabela2[[#This Row],[SIEMA]],Siema2025,57,FALSE)</f>
        <v/>
      </c>
      <c r="AR382" s="108" t="str">
        <f>VLOOKUP(Tabela2[[#This Row],[SIEMA]],Siema2025,59,FALSE)</f>
        <v/>
      </c>
      <c r="AS382" s="108" t="str">
        <f>VLOOKUP(Tabela2[[#This Row],[SIEMA]],Siema2025,61,FALSE)</f>
        <v>X</v>
      </c>
      <c r="AT382" s="108" t="str">
        <f>VLOOKUP(Tabela2[[#This Row],[SIEMA]],Siema2025,63,FALSE)</f>
        <v/>
      </c>
      <c r="AU382" s="108" t="str">
        <f>VLOOKUP(Tabela2[[#This Row],[SIEMA]],Siema2025,65,FALSE)</f>
        <v/>
      </c>
      <c r="AV382" s="108" t="str">
        <f>VLOOKUP(Tabela2[[#This Row],[SIEMA]],Siema2025,67,FALSE)</f>
        <v/>
      </c>
      <c r="AW382" s="108" t="str">
        <f>VLOOKUP(Tabela2[[#This Row],[SIEMA]],Siema2025,69,FALSE)</f>
        <v/>
      </c>
      <c r="AX382" s="108" t="str">
        <f>VLOOKUP(Tabela2[[#This Row],[SIEMA]],Siema2025,71,FALSE)</f>
        <v/>
      </c>
      <c r="AY382" s="108" t="str">
        <f>VLOOKUP(Tabela2[[#This Row],[SIEMA]],Siema2025,73,FALSE)</f>
        <v/>
      </c>
      <c r="AZ382" s="108" t="str">
        <f>VLOOKUP(Tabela2[[#This Row],[SIEMA]],Siema2025,75,FALSE)</f>
        <v/>
      </c>
      <c r="BA382" s="108" t="str">
        <f>VLOOKUP(Tabela2[[#This Row],[SIEMA]],Siema2025,77,FALSE)</f>
        <v/>
      </c>
      <c r="BB382" s="108" t="str">
        <f>VLOOKUP(Tabela2[[#This Row],[SIEMA]],Siema2025,79,FALSE)</f>
        <v/>
      </c>
      <c r="BC382" s="108" t="str">
        <f>IF(Tabela2[[#This Row],[Outro(s) ]] = "X", "PREENCHER","NA")</f>
        <v>NA</v>
      </c>
      <c r="BD382" s="108" t="str">
        <f>VLOOKUP(Tabela2[[#This Row],[SIEMA]],Siema2025,82,FALSE)</f>
        <v/>
      </c>
      <c r="BE382" s="108" t="str">
        <f>VLOOKUP(Tabela2[[#This Row],[SIEMA]],Siema2025,81,FALSE)</f>
        <v/>
      </c>
      <c r="BF382" s="110" t="str">
        <f>VLOOKUP(Tabela2[[#This Row],[SIEMA]],Siema2025,28,FALSE)</f>
        <v>Petrobras</v>
      </c>
      <c r="BG382" s="110"/>
      <c r="BH382" s="111">
        <v>33000167000101</v>
      </c>
      <c r="BI382" s="112" t="str">
        <f>VLOOKUP(Tabela2[[#This Row],[SIEMA]],Siema2025,107,FALSE)</f>
        <v>Não</v>
      </c>
      <c r="BJ382" s="107" t="s">
        <v>7099</v>
      </c>
      <c r="BK382" s="104" t="s">
        <v>2696</v>
      </c>
      <c r="BL382" s="140">
        <v>45824</v>
      </c>
      <c r="BM382" s="108">
        <f ca="1">IF(Tabela2[[#This Row],[Data de atendimento do Ibama (considerar o primeiro documento/ação)]]="",_xlfn.DAYS(TODAY(),J382),_xlfn.DAYS(Tabela2[[#This Row],[Data de atendimento do Ibama (considerar o primeiro documento/ação)]],J382))</f>
        <v>5</v>
      </c>
      <c r="BN382" s="108" t="str">
        <f>IF(Tabela2[[#This Row],[Atendido pelo Ibama ("Não" ou "Sim")]]="Não","Preencher", IF(Tabela2[[#This Row],[Atendido pelo Ibama ("Não" ou "Sim")]]="Sim","NA",""))</f>
        <v>NA</v>
      </c>
      <c r="BO382" s="114" t="s">
        <v>7100</v>
      </c>
      <c r="BP382" s="108" t="str">
        <f>IF(Tabela2[[#This Row],[Forma de atendimento (primeiro documento/ação)]]= "Outros (especificar)", "PREENCHER","NA")</f>
        <v>NA</v>
      </c>
      <c r="BQ382" s="106" t="s">
        <v>123</v>
      </c>
      <c r="BR382" s="108" t="str">
        <f>IF(Tabela2[[#This Row],[Equipe do Ibama foi a campo? Houve sobrevoo do Poseidon?]] = "Sim", "PREENCHER","NA")</f>
        <v>NA</v>
      </c>
      <c r="BS382" s="108" t="str">
        <f>IF(Tabela2[[#This Row],[Se sim, foi emitida Ordem de Emergência? (informações vinculada à coluna CK)]] = "Sim", "PREENCHER","NA")</f>
        <v>NA</v>
      </c>
      <c r="BT382" s="108" t="s">
        <v>7101</v>
      </c>
      <c r="BU382" s="108" t="s">
        <v>2696</v>
      </c>
      <c r="BV382" s="108" t="s">
        <v>123</v>
      </c>
      <c r="BW382" s="108" t="s">
        <v>2696</v>
      </c>
      <c r="BX382" s="106" t="s">
        <v>7102</v>
      </c>
      <c r="BY382" s="140">
        <v>45916</v>
      </c>
      <c r="BZ382" s="104">
        <f>IF(Tabela2[[#This Row],[Data do documento de encerramento]]="NA","NA",IF(Tabela2[[#This Row],[Data do documento de encerramento]]="","Pendente de conclusão/ encerramento",_xlfn.DAYS(Tabela2[[#This Row],[Data do documento de encerramento]],J382)))</f>
        <v>97</v>
      </c>
      <c r="CA382" s="107"/>
      <c r="CB382" s="107" t="s">
        <v>7158</v>
      </c>
      <c r="CC382" s="130" t="s">
        <v>7197</v>
      </c>
      <c r="CD382" s="107" t="s">
        <v>7301</v>
      </c>
      <c r="CE382" s="107" t="s">
        <v>2696</v>
      </c>
      <c r="CF382" s="107" t="s">
        <v>7105</v>
      </c>
    </row>
    <row r="383" spans="1:84" ht="30.75" hidden="1">
      <c r="A383" s="169">
        <v>202561354006</v>
      </c>
      <c r="B383" s="170" t="s">
        <v>8832</v>
      </c>
      <c r="C383" s="108" t="str">
        <f>VLOOKUP(Tabela2[[#This Row],[SIEMA]],Siema2025,4,FALSE)</f>
        <v xml:space="preserve"> SE</v>
      </c>
      <c r="D383" s="106" t="str">
        <f>VLOOKUP(Tabela2[[#This Row],[SIEMA]],Siema2025,3,FALSE)</f>
        <v xml:space="preserve">Carmópolis </v>
      </c>
      <c r="E383" s="106" t="str">
        <f>VLOOKUP(Tabela2[[#This Row],[SIEMA]],Siema2025,20,FALSE)</f>
        <v>Locação do poço 7-CP-361-SE, Carmópolis-SE</v>
      </c>
      <c r="F383" s="106"/>
      <c r="G383" s="106" t="s">
        <v>8833</v>
      </c>
      <c r="H383" s="106" t="s">
        <v>8834</v>
      </c>
      <c r="I383" s="104" t="s">
        <v>7223</v>
      </c>
      <c r="J383" s="105">
        <f>VLOOKUP(Tabela2[[#This Row],[SIEMA]],Siema2025,2,FALSE)</f>
        <v>45820</v>
      </c>
      <c r="K383" s="105" t="str">
        <f>VLOOKUP(Tabela2[[#This Row],[SIEMA]],Siema2025,16,FALSE)</f>
        <v>Quinta</v>
      </c>
      <c r="L383" s="106" t="str">
        <f>IF(Tabela2[[#This Row],[Data]]="","Sem Informação",VLOOKUP(MONTH(Tabela2[[#This Row],[Data]]),'[1]Validação de dados'!$I$1:$J$13,2,0))</f>
        <v>Junho</v>
      </c>
      <c r="M383" s="104">
        <f>YEAR(Tabela2[[#This Row],[Data]])</f>
        <v>2025</v>
      </c>
      <c r="N383" s="105" t="str">
        <f>VLOOKUP(Tabela2[[#This Row],[SIEMA]],Siema2025,17,FALSE)</f>
        <v>Vespertino</v>
      </c>
      <c r="O383" s="105" t="s">
        <v>145</v>
      </c>
      <c r="P383" s="104" t="str">
        <f>VLOOKUP(Tabela2[[#This Row],[SIEMA]],Siema2025,21,FALSE)</f>
        <v>Poço terrestre</v>
      </c>
      <c r="Q383" s="104">
        <v>1267</v>
      </c>
      <c r="R383" s="104"/>
      <c r="S383" s="107" t="str">
        <f>IF(Q383="","", IF(Q383="NC","", IF(Q383="NE","", IF(Q383="NA","",IFERROR(VLOOKUP(Q383,Produtos!$A$1:$C$2319,2,FALSE),"Não Cadastrado")))))</f>
        <v>PETRÓLEO CRU</v>
      </c>
      <c r="T383" s="104" t="s">
        <v>8835</v>
      </c>
      <c r="U383" s="104" t="str">
        <f>VLOOKUP(Tabela2[[#This Row],[SIEMA]],Siema2025,12,FALSE)</f>
        <v>M3</v>
      </c>
      <c r="V383" s="104">
        <f>IF(Q383="","",IF(ISNUMBER(Q383)=FALSE,"Não se aplica",IFERROR(VLOOKUP(Q383,Produtos!$A$1:$C$2319,3,FALSE),"Não Cadastrado")))</f>
        <v>3</v>
      </c>
      <c r="W383" s="104"/>
      <c r="X383" s="113" t="str">
        <f>IF(Tabela2[[#This Row],[Origem do acidente]] = "Plataforma", "PREENCHER","NA")</f>
        <v>NA</v>
      </c>
      <c r="Y383" s="104" t="str">
        <f>VLOOKUP(Tabela2[[#This Row],[SIEMA]],Siema2025,10,FALSE)</f>
        <v>Água Produzida fora de especificação</v>
      </c>
      <c r="Z383" s="104" t="str">
        <f>VLOOKUP(Tabela2[[#This Row],[SIEMA]],Siema2025,11,FALSE)</f>
        <v>0.231</v>
      </c>
      <c r="AA383" s="104" t="str">
        <f>VLOOKUP(Tabela2[[#This Row],[SIEMA]],Siema2025,12,FALSE)</f>
        <v>M3</v>
      </c>
      <c r="AB383" s="104" t="str">
        <f>IF(W383="","",IF(ISNUMBER(W383)=FALSE,"Não se aplica",IFERROR(VLOOKUP(W383,Produtos!$A$1:$C$2319,3,FALSE),"Não Cadastrado")))</f>
        <v/>
      </c>
      <c r="AC383" s="104"/>
      <c r="AD383" s="108" t="str">
        <f>IF(Tabela2[[#This Row],[Origem do acidente]] = "Plataforma", "PREENCHER","NA")</f>
        <v>NA</v>
      </c>
      <c r="AE383" s="107" t="str">
        <f>IF(AC383="","", IF(AC383="NC","", IF(AC383="NE","", IF(AC383="NA","",IFERROR(VLOOKUP(AC383,Produtos!$A$1:$C$2319,2,FALSE),"Não Cadastrado")))))</f>
        <v/>
      </c>
      <c r="AF383" s="104"/>
      <c r="AG383" s="104"/>
      <c r="AH383" s="104" t="str">
        <f>IF(AC383="","",IF(ISNUMBER(AC383)=FALSE,"Não se aplica",IFERROR(VLOOKUP(AC383,Produtos!$A$1:$C$2319,3,FALSE),"Não Cadastrado")))</f>
        <v/>
      </c>
      <c r="AI383" s="104"/>
      <c r="AJ383" s="104" t="str">
        <f>VLOOKUP(Tabela2[[#This Row],[SIEMA]],Siema2025,26,FALSE)</f>
        <v>Em investigação.</v>
      </c>
      <c r="AK383" s="107" t="s">
        <v>7250</v>
      </c>
      <c r="AL383" s="107"/>
      <c r="AM383" s="107"/>
      <c r="AN383" s="108" t="str">
        <f>VLOOKUP(Tabela2[[#This Row],[SIEMA]],Siema2025,51,FALSE)</f>
        <v/>
      </c>
      <c r="AO383" s="108" t="str">
        <f>VLOOKUP(Tabela2[[#This Row],[SIEMA]],Siema2025,53,FALSE)</f>
        <v/>
      </c>
      <c r="AP383" s="108" t="str">
        <f>VLOOKUP(Tabela2[[#This Row],[SIEMA]],Siema2025,55,FALSE)</f>
        <v/>
      </c>
      <c r="AQ383" s="108" t="str">
        <f>VLOOKUP(Tabela2[[#This Row],[SIEMA]],Siema2025,57,FALSE)</f>
        <v/>
      </c>
      <c r="AR383" s="108" t="str">
        <f>VLOOKUP(Tabela2[[#This Row],[SIEMA]],Siema2025,59,FALSE)</f>
        <v/>
      </c>
      <c r="AS383" s="108" t="str">
        <f>VLOOKUP(Tabela2[[#This Row],[SIEMA]],Siema2025,61,FALSE)</f>
        <v/>
      </c>
      <c r="AT383" s="108" t="str">
        <f>VLOOKUP(Tabela2[[#This Row],[SIEMA]],Siema2025,63,FALSE)</f>
        <v/>
      </c>
      <c r="AU383" s="108" t="str">
        <f>VLOOKUP(Tabela2[[#This Row],[SIEMA]],Siema2025,65,FALSE)</f>
        <v>X</v>
      </c>
      <c r="AV383" s="108" t="str">
        <f>VLOOKUP(Tabela2[[#This Row],[SIEMA]],Siema2025,67,FALSE)</f>
        <v/>
      </c>
      <c r="AW383" s="108" t="str">
        <f>VLOOKUP(Tabela2[[#This Row],[SIEMA]],Siema2025,69,FALSE)</f>
        <v/>
      </c>
      <c r="AX383" s="108" t="str">
        <f>VLOOKUP(Tabela2[[#This Row],[SIEMA]],Siema2025,71,FALSE)</f>
        <v/>
      </c>
      <c r="AY383" s="108" t="str">
        <f>VLOOKUP(Tabela2[[#This Row],[SIEMA]],Siema2025,73,FALSE)</f>
        <v/>
      </c>
      <c r="AZ383" s="108" t="str">
        <f>VLOOKUP(Tabela2[[#This Row],[SIEMA]],Siema2025,75,FALSE)</f>
        <v/>
      </c>
      <c r="BA383" s="108" t="str">
        <f>VLOOKUP(Tabela2[[#This Row],[SIEMA]],Siema2025,77,FALSE)</f>
        <v/>
      </c>
      <c r="BB383" s="108" t="str">
        <f>VLOOKUP(Tabela2[[#This Row],[SIEMA]],Siema2025,79,FALSE)</f>
        <v/>
      </c>
      <c r="BC383" s="108" t="str">
        <f>IF(Tabela2[[#This Row],[Outro(s) ]] = "X", "PREENCHER","NA")</f>
        <v>NA</v>
      </c>
      <c r="BD383" s="108" t="str">
        <f>VLOOKUP(Tabela2[[#This Row],[SIEMA]],Siema2025,82,FALSE)</f>
        <v/>
      </c>
      <c r="BE383" s="108" t="str">
        <f>VLOOKUP(Tabela2[[#This Row],[SIEMA]],Siema2025,81,FALSE)</f>
        <v/>
      </c>
      <c r="BF383" s="110" t="str">
        <f>VLOOKUP(Tabela2[[#This Row],[SIEMA]],Siema2025,28,FALSE)</f>
        <v>Carmo Energy S.A</v>
      </c>
      <c r="BG383" s="110"/>
      <c r="BH383" s="111" t="str">
        <f>VLOOKUP(Tabela2[[#This Row],[SIEMA]],Siema2025,29,FALSE)</f>
        <v/>
      </c>
      <c r="BI383" s="112" t="str">
        <f>VLOOKUP(Tabela2[[#This Row],[SIEMA]],Siema2025,107,FALSE)</f>
        <v>Não</v>
      </c>
      <c r="BJ383" s="107" t="s">
        <v>7113</v>
      </c>
      <c r="BK383" s="104" t="s">
        <v>2696</v>
      </c>
      <c r="BL383" s="140">
        <v>45834</v>
      </c>
      <c r="BM383" s="108">
        <f ca="1">IF(Tabela2[[#This Row],[Data de atendimento do Ibama (considerar o primeiro documento/ação)]]="",_xlfn.DAYS(TODAY(),J383),_xlfn.DAYS(Tabela2[[#This Row],[Data de atendimento do Ibama (considerar o primeiro documento/ação)]],J383))</f>
        <v>14</v>
      </c>
      <c r="BN383" s="108" t="str">
        <f>IF(Tabela2[[#This Row],[Atendido pelo Ibama ("Não" ou "Sim")]]="Não","Preencher", IF(Tabela2[[#This Row],[Atendido pelo Ibama ("Não" ou "Sim")]]="Sim","NA",""))</f>
        <v>NA</v>
      </c>
      <c r="BO383" s="114" t="s">
        <v>7100</v>
      </c>
      <c r="BP383" s="108" t="str">
        <f>IF(Tabela2[[#This Row],[Forma de atendimento (primeiro documento/ação)]]= "Outros (especificar)", "PREENCHER","NA")</f>
        <v>NA</v>
      </c>
      <c r="BQ383" s="106" t="s">
        <v>123</v>
      </c>
      <c r="BR383" s="108" t="str">
        <f>IF(Tabela2[[#This Row],[Equipe do Ibama foi a campo? Houve sobrevoo do Poseidon?]] = "Sim", "PREENCHER","NA")</f>
        <v>NA</v>
      </c>
      <c r="BS383" s="108" t="s">
        <v>7114</v>
      </c>
      <c r="BT383" s="108" t="s">
        <v>7115</v>
      </c>
      <c r="BU383" s="108" t="s">
        <v>123</v>
      </c>
      <c r="BV383" s="108" t="s">
        <v>2696</v>
      </c>
      <c r="BW383" s="108" t="s">
        <v>123</v>
      </c>
      <c r="BX383" s="106"/>
      <c r="BY383" s="106"/>
      <c r="BZ383" s="104" t="str">
        <f>IF(Tabela2[[#This Row],[Data do documento de encerramento]]="NA","NA",IF(Tabela2[[#This Row],[Data do documento de encerramento]]="","Pendente de conclusão/ encerramento",_xlfn.DAYS(Tabela2[[#This Row],[Data do documento de encerramento]],J383)))</f>
        <v>Pendente de conclusão/ encerramento</v>
      </c>
      <c r="CA383" s="107"/>
      <c r="CB383" s="107"/>
      <c r="CC383" s="130"/>
      <c r="CD383" s="107"/>
      <c r="CE383" s="107"/>
      <c r="CF383" s="107"/>
    </row>
    <row r="384" spans="1:84" ht="76.5">
      <c r="A384" s="182">
        <v>202561379243</v>
      </c>
      <c r="B384" s="118" t="s">
        <v>8836</v>
      </c>
      <c r="C384" s="108" t="s">
        <v>672</v>
      </c>
      <c r="D384" s="106" t="s">
        <v>637</v>
      </c>
      <c r="E384" s="106" t="s">
        <v>8511</v>
      </c>
      <c r="F384" s="106"/>
      <c r="G384" s="106" t="s">
        <v>8837</v>
      </c>
      <c r="H384" s="106" t="s">
        <v>8838</v>
      </c>
      <c r="I384" s="104" t="str">
        <f>VLOOKUP(Tabela2[[#This Row],[SIEMA]],Siema2025,19,FALSE)</f>
        <v>Santos</v>
      </c>
      <c r="J384" s="105">
        <f>VLOOKUP(Tabela2[[#This Row],[SIEMA]],Siema2025,2,FALSE)</f>
        <v>45821</v>
      </c>
      <c r="K384" s="105" t="str">
        <f>VLOOKUP(Tabela2[[#This Row],[SIEMA]],Siema2025,16,FALSE)</f>
        <v>Sexta</v>
      </c>
      <c r="L384" s="106" t="str">
        <f>IF(Tabela2[[#This Row],[Data]]="","Sem Informação",VLOOKUP(MONTH(Tabela2[[#This Row],[Data]]),'[1]Validação de dados'!$I$1:$J$13,2,0))</f>
        <v>Junho</v>
      </c>
      <c r="M384" s="104">
        <f>YEAR(Tabela2[[#This Row],[Data]])</f>
        <v>2025</v>
      </c>
      <c r="N384" s="105" t="str">
        <f>VLOOKUP(Tabela2[[#This Row],[SIEMA]],Siema2025,17,FALSE)</f>
        <v>Vespertino</v>
      </c>
      <c r="O384" s="105" t="s">
        <v>111</v>
      </c>
      <c r="P384" s="104" t="str">
        <f>VLOOKUP(Tabela2[[#This Row],[SIEMA]],Siema2025,21,FALSE)</f>
        <v>Embarcação Island Intervention, Campo  e Bacalhau</v>
      </c>
      <c r="Q384" s="104" t="s">
        <v>7094</v>
      </c>
      <c r="R384" s="104" t="s">
        <v>8839</v>
      </c>
      <c r="S384" s="107" t="s">
        <v>7945</v>
      </c>
      <c r="T384" s="104">
        <v>0.03</v>
      </c>
      <c r="U384" s="104" t="s">
        <v>7111</v>
      </c>
      <c r="V384" s="104" t="str">
        <f>IF(Q384="","",IF(ISNUMBER(Q384)=FALSE,"Não se aplica",IFERROR(VLOOKUP(Q384,Produtos!$A$1:$C$2319,3,FALSE),"Não Cadastrado")))</f>
        <v>Não se aplica</v>
      </c>
      <c r="W384" s="104"/>
      <c r="X384" s="113"/>
      <c r="Y384" s="109" t="str">
        <f>IF(W384="","", IF(W384="NC","", IF(W384="NE","", IF(W384="NA","",IFERROR(VLOOKUP(W384,Produtos!$A$1:$C$2319,2,FALSE),"Não Cadastrado")))))</f>
        <v/>
      </c>
      <c r="Z384" s="104"/>
      <c r="AA384" s="104"/>
      <c r="AB384" s="104" t="str">
        <f>IF(W384="","",IF(ISNUMBER(W384)=FALSE,"Não se aplica",IFERROR(VLOOKUP(W384,Produtos!$A$1:$C$2319,3,FALSE),"Não Cadastrado")))</f>
        <v/>
      </c>
      <c r="AC384" s="104"/>
      <c r="AD384" s="108"/>
      <c r="AE384" s="107" t="str">
        <f>IF(AC384="","", IF(AC384="NC","", IF(AC384="NE","", IF(AC384="NA","",IFERROR(VLOOKUP(AC384,Produtos!$A$1:$C$2319,2,FALSE),"Não Cadastrado")))))</f>
        <v/>
      </c>
      <c r="AF384" s="104"/>
      <c r="AG384" s="104"/>
      <c r="AH384" s="104" t="str">
        <f>IF(AC384="","",IF(ISNUMBER(AC384)=FALSE,"Não se aplica",IFERROR(VLOOKUP(AC384,Produtos!$A$1:$C$2319,3,FALSE),"Não Cadastrado")))</f>
        <v/>
      </c>
      <c r="AI384" s="104"/>
      <c r="AJ384" s="104" t="str">
        <f>VLOOKUP(Tabela2[[#This Row],[SIEMA]],Siema2025,26,FALSE)</f>
        <v>Foi recebido um alarme de baixo nivel do tanque de gravidade do swing down thruster (SDT) dianteiro.
Thruster indisponível para uso e 8 galões de oleo hidraulico foi derramado.
Thurster foi desligado e perda de oleo cessada</v>
      </c>
      <c r="AK384" s="107" t="s">
        <v>7290</v>
      </c>
      <c r="AL384" s="107"/>
      <c r="AM384" s="107"/>
      <c r="AN384" s="108" t="str">
        <f>VLOOKUP(Tabela2[[#This Row],[SIEMA]],Siema2025,51,FALSE)</f>
        <v/>
      </c>
      <c r="AO384" s="108" t="str">
        <f>VLOOKUP(Tabela2[[#This Row],[SIEMA]],Siema2025,53,FALSE)</f>
        <v/>
      </c>
      <c r="AP384" s="108" t="str">
        <f>VLOOKUP(Tabela2[[#This Row],[SIEMA]],Siema2025,55,FALSE)</f>
        <v/>
      </c>
      <c r="AQ384" s="108" t="str">
        <f>VLOOKUP(Tabela2[[#This Row],[SIEMA]],Siema2025,57,FALSE)</f>
        <v/>
      </c>
      <c r="AR384" s="108" t="str">
        <f>VLOOKUP(Tabela2[[#This Row],[SIEMA]],Siema2025,59,FALSE)</f>
        <v/>
      </c>
      <c r="AS384" s="108" t="str">
        <f>VLOOKUP(Tabela2[[#This Row],[SIEMA]],Siema2025,61,FALSE)</f>
        <v>X</v>
      </c>
      <c r="AT384" s="108" t="str">
        <f>VLOOKUP(Tabela2[[#This Row],[SIEMA]],Siema2025,63,FALSE)</f>
        <v/>
      </c>
      <c r="AU384" s="108" t="str">
        <f>VLOOKUP(Tabela2[[#This Row],[SIEMA]],Siema2025,65,FALSE)</f>
        <v/>
      </c>
      <c r="AV384" s="108" t="str">
        <f>VLOOKUP(Tabela2[[#This Row],[SIEMA]],Siema2025,67,FALSE)</f>
        <v/>
      </c>
      <c r="AW384" s="108" t="str">
        <f>VLOOKUP(Tabela2[[#This Row],[SIEMA]],Siema2025,69,FALSE)</f>
        <v/>
      </c>
      <c r="AX384" s="108" t="str">
        <f>VLOOKUP(Tabela2[[#This Row],[SIEMA]],Siema2025,71,FALSE)</f>
        <v/>
      </c>
      <c r="AY384" s="108" t="str">
        <f>VLOOKUP(Tabela2[[#This Row],[SIEMA]],Siema2025,73,FALSE)</f>
        <v/>
      </c>
      <c r="AZ384" s="108" t="str">
        <f>VLOOKUP(Tabela2[[#This Row],[SIEMA]],Siema2025,75,FALSE)</f>
        <v/>
      </c>
      <c r="BA384" s="108" t="str">
        <f>VLOOKUP(Tabela2[[#This Row],[SIEMA]],Siema2025,77,FALSE)</f>
        <v/>
      </c>
      <c r="BB384" s="108" t="str">
        <f>VLOOKUP(Tabela2[[#This Row],[SIEMA]],Siema2025,79,FALSE)</f>
        <v/>
      </c>
      <c r="BC384" s="108" t="str">
        <f>IF(Tabela2[[#This Row],[Outro(s) ]] = "X", "PREENCHER","NA")</f>
        <v>NA</v>
      </c>
      <c r="BD384" s="108" t="str">
        <f>VLOOKUP(Tabela2[[#This Row],[SIEMA]],Siema2025,82,FALSE)</f>
        <v/>
      </c>
      <c r="BE384" s="108" t="str">
        <f>VLOOKUP(Tabela2[[#This Row],[SIEMA]],Siema2025,81,FALSE)</f>
        <v/>
      </c>
      <c r="BF384" s="110" t="str">
        <f>VLOOKUP(Tabela2[[#This Row],[SIEMA]],Siema2025,28,FALSE)</f>
        <v>Equinor Brasil Energia</v>
      </c>
      <c r="BG384" s="110"/>
      <c r="BH384" s="111" t="str">
        <f>VLOOKUP(Tabela2[[#This Row],[SIEMA]],Siema2025,29,FALSE)</f>
        <v>04028583000110</v>
      </c>
      <c r="BI384" s="112" t="s">
        <v>2696</v>
      </c>
      <c r="BJ384" s="107" t="s">
        <v>7099</v>
      </c>
      <c r="BK384" s="104" t="s">
        <v>2696</v>
      </c>
      <c r="BL384" s="140">
        <v>45831</v>
      </c>
      <c r="BM384" s="108">
        <f ca="1">IF(Tabela2[[#This Row],[Data de atendimento do Ibama (considerar o primeiro documento/ação)]]="",_xlfn.DAYS(TODAY(),J384),_xlfn.DAYS(Tabela2[[#This Row],[Data de atendimento do Ibama (considerar o primeiro documento/ação)]],J384))</f>
        <v>10</v>
      </c>
      <c r="BN384" s="108" t="str">
        <f>IF(Tabela2[[#This Row],[Atendido pelo Ibama ("Não" ou "Sim")]]="Não","Preencher", IF(Tabela2[[#This Row],[Atendido pelo Ibama ("Não" ou "Sim")]]="Sim","NA",""))</f>
        <v>NA</v>
      </c>
      <c r="BO384" s="114" t="s">
        <v>7100</v>
      </c>
      <c r="BP384" s="108" t="str">
        <f>IF(Tabela2[[#This Row],[Forma de atendimento (primeiro documento/ação)]]= "Outros (especificar)", "PREENCHER","NA")</f>
        <v>NA</v>
      </c>
      <c r="BQ384" s="106" t="s">
        <v>123</v>
      </c>
      <c r="BR384" s="108" t="str">
        <f>IF(Tabela2[[#This Row],[Equipe do Ibama foi a campo? Houve sobrevoo do Poseidon?]] = "Sim", "PREENCHER","NA")</f>
        <v>NA</v>
      </c>
      <c r="BS384" s="108" t="str">
        <f>IF(Tabela2[[#This Row],[Se sim, foi emitida Ordem de Emergência? (informações vinculada à coluna CK)]] = "Sim", "PREENCHER","NA")</f>
        <v>NA</v>
      </c>
      <c r="BT384" s="108" t="s">
        <v>7101</v>
      </c>
      <c r="BU384" s="108" t="s">
        <v>123</v>
      </c>
      <c r="BV384" s="108" t="s">
        <v>123</v>
      </c>
      <c r="BW384" s="108" t="s">
        <v>123</v>
      </c>
      <c r="BX384" s="106" t="s">
        <v>7127</v>
      </c>
      <c r="BY384" s="106"/>
      <c r="BZ384" s="104" t="str">
        <f>IF(Tabela2[[#This Row],[Data do documento de encerramento]]="NA","NA",IF(Tabela2[[#This Row],[Data do documento de encerramento]]="","Pendente de conclusão/ encerramento",_xlfn.DAYS(Tabela2[[#This Row],[Data do documento de encerramento]],J384)))</f>
        <v>Pendente de conclusão/ encerramento</v>
      </c>
      <c r="CA384" s="107"/>
      <c r="CB384" s="107" t="s">
        <v>7158</v>
      </c>
      <c r="CC384" s="130" t="s">
        <v>7989</v>
      </c>
      <c r="CD384" s="107" t="s">
        <v>123</v>
      </c>
      <c r="CE384" s="107" t="s">
        <v>123</v>
      </c>
      <c r="CF384" s="107" t="s">
        <v>7105</v>
      </c>
    </row>
    <row r="385" spans="1:84" hidden="1">
      <c r="A385" s="169">
        <v>202561736030</v>
      </c>
      <c r="B385" s="170" t="s">
        <v>8840</v>
      </c>
      <c r="C385" s="108" t="str">
        <f>VLOOKUP(Tabela2[[#This Row],[SIEMA]],Siema2025,4,FALSE)</f>
        <v xml:space="preserve"> MG</v>
      </c>
      <c r="D385" s="106" t="str">
        <f>VLOOKUP(Tabela2[[#This Row],[SIEMA]],Siema2025,3,FALSE)</f>
        <v xml:space="preserve">Engenheiro Navarro </v>
      </c>
      <c r="E385" s="106" t="s">
        <v>8662</v>
      </c>
      <c r="F385" s="106" t="s">
        <v>8841</v>
      </c>
      <c r="G385" s="106" t="s">
        <v>8842</v>
      </c>
      <c r="H385" s="106" t="s">
        <v>8843</v>
      </c>
      <c r="I385" s="104" t="s">
        <v>7114</v>
      </c>
      <c r="J385" s="105">
        <f>VLOOKUP(Tabela2[[#This Row],[SIEMA]],Siema2025,2,FALSE)</f>
        <v>45821</v>
      </c>
      <c r="K385" s="105" t="str">
        <f>VLOOKUP(Tabela2[[#This Row],[SIEMA]],Siema2025,16,FALSE)</f>
        <v>Sexta</v>
      </c>
      <c r="L385" s="106" t="str">
        <f>IF(Tabela2[[#This Row],[Data]]="","Sem Informação",VLOOKUP(MONTH(Tabela2[[#This Row],[Data]]),'[1]Validação de dados'!$I$1:$J$13,2,0))</f>
        <v>Junho</v>
      </c>
      <c r="M385" s="104">
        <f>YEAR(Tabela2[[#This Row],[Data]])</f>
        <v>2025</v>
      </c>
      <c r="N385" s="105" t="str">
        <f>VLOOKUP(Tabela2[[#This Row],[SIEMA]],Siema2025,17,FALSE)</f>
        <v>Noturno</v>
      </c>
      <c r="O385" s="105" t="str">
        <f>VLOOKUP(Tabela2[[#This Row],[SIEMA]],Siema2025,5,FALSE)</f>
        <v>Rodovia</v>
      </c>
      <c r="P385" s="104" t="str">
        <f>VLOOKUP(Tabela2[[#This Row],[SIEMA]],Siema2025,21,FALSE)</f>
        <v>Transporte rodoviário</v>
      </c>
      <c r="Q385" s="104">
        <v>1361</v>
      </c>
      <c r="R385" s="104" t="str">
        <f>VLOOKUP(Tabela2[[#This Row],[SIEMA]],Siema2025,10,FALSE)</f>
        <v/>
      </c>
      <c r="S385" s="107" t="str">
        <f>IF(Q385="","", IF(Q385="NC","", IF(Q385="NE","", IF(Q385="NA","",IFERROR(VLOOKUP(Q385,Produtos!$A$1:$C$2319,2,FALSE),"Não Cadastrado")))))</f>
        <v>CARVÃO, de origem animal ou vegetal</v>
      </c>
      <c r="T385" s="104">
        <v>30</v>
      </c>
      <c r="U385" s="104" t="s">
        <v>7121</v>
      </c>
      <c r="V385" s="104">
        <f>IF(Q385="","",IF(ISNUMBER(Q385)=FALSE,"Não se aplica",IFERROR(VLOOKUP(Q385,Produtos!$A$1:$C$2319,3,FALSE),"Não Cadastrado")))</f>
        <v>4.2</v>
      </c>
      <c r="W385" s="104" t="str">
        <f>VLOOKUP(Tabela2[[#This Row],[SIEMA]],Siema2025,10,FALSE)</f>
        <v/>
      </c>
      <c r="X385" s="113" t="str">
        <f>IF(Tabela2[[#This Row],[Origem do acidente]] = "Plataforma", "PREENCHER","NA")</f>
        <v>NA</v>
      </c>
      <c r="Y385" s="109" t="str">
        <f>IF(W385="","", IF(W385="NC","", IF(W385="NE","", IF(W385="NA","",IFERROR(VLOOKUP(W385,Produtos!$A$1:$C$2319,2,FALSE),"Não Cadastrado")))))</f>
        <v/>
      </c>
      <c r="Z385" s="104" t="str">
        <f>VLOOKUP(Tabela2[[#This Row],[SIEMA]],Siema2025,11,FALSE)</f>
        <v xml:space="preserve"> </v>
      </c>
      <c r="AA385" s="104" t="str">
        <f>VLOOKUP(Tabela2[[#This Row],[SIEMA]],Siema2025,12,FALSE)</f>
        <v xml:space="preserve"> </v>
      </c>
      <c r="AB385" s="104" t="str">
        <f>IF(W385="","",IF(ISNUMBER(W385)=FALSE,"Não se aplica",IFERROR(VLOOKUP(W385,Produtos!$A$1:$C$2319,3,FALSE),"Não Cadastrado")))</f>
        <v/>
      </c>
      <c r="AC385" s="104"/>
      <c r="AD385" s="108" t="str">
        <f>IF(Tabela2[[#This Row],[Origem do acidente]] = "Plataforma", "PREENCHER","NA")</f>
        <v>NA</v>
      </c>
      <c r="AE385" s="107" t="str">
        <f>IF(AC385="","", IF(AC385="NC","", IF(AC385="NE","", IF(AC385="NA","",IFERROR(VLOOKUP(AC385,Produtos!$A$1:$C$2319,2,FALSE),"Não Cadastrado")))))</f>
        <v/>
      </c>
      <c r="AF385" s="104"/>
      <c r="AG385" s="104"/>
      <c r="AH385" s="104" t="str">
        <f>IF(AC385="","",IF(ISNUMBER(AC385)=FALSE,"Não se aplica",IFERROR(VLOOKUP(AC385,Produtos!$A$1:$C$2319,3,FALSE),"Não Cadastrado")))</f>
        <v/>
      </c>
      <c r="AI385" s="104"/>
      <c r="AJ385" s="104" t="str">
        <f>VLOOKUP(Tabela2[[#This Row],[SIEMA]],Siema2025,26,FALSE)</f>
        <v>Derramamento do carga</v>
      </c>
      <c r="AK385" s="107" t="s">
        <v>6834</v>
      </c>
      <c r="AL385" s="107"/>
      <c r="AM385" s="107"/>
      <c r="AN385" s="108" t="str">
        <f>VLOOKUP(Tabela2[[#This Row],[SIEMA]],Siema2025,51,FALSE)</f>
        <v/>
      </c>
      <c r="AO385" s="108" t="str">
        <f>VLOOKUP(Tabela2[[#This Row],[SIEMA]],Siema2025,53,FALSE)</f>
        <v/>
      </c>
      <c r="AP385" s="108" t="str">
        <f>VLOOKUP(Tabela2[[#This Row],[SIEMA]],Siema2025,55,FALSE)</f>
        <v/>
      </c>
      <c r="AQ385" s="108" t="str">
        <f>VLOOKUP(Tabela2[[#This Row],[SIEMA]],Siema2025,57,FALSE)</f>
        <v/>
      </c>
      <c r="AR385" s="108" t="str">
        <f>VLOOKUP(Tabela2[[#This Row],[SIEMA]],Siema2025,59,FALSE)</f>
        <v/>
      </c>
      <c r="AS385" s="108" t="str">
        <f>VLOOKUP(Tabela2[[#This Row],[SIEMA]],Siema2025,61,FALSE)</f>
        <v/>
      </c>
      <c r="AT385" s="108" t="str">
        <f>VLOOKUP(Tabela2[[#This Row],[SIEMA]],Siema2025,63,FALSE)</f>
        <v/>
      </c>
      <c r="AU385" s="108"/>
      <c r="AV385" s="108" t="str">
        <f>VLOOKUP(Tabela2[[#This Row],[SIEMA]],Siema2025,67,FALSE)</f>
        <v/>
      </c>
      <c r="AW385" s="108" t="str">
        <f>VLOOKUP(Tabela2[[#This Row],[SIEMA]],Siema2025,69,FALSE)</f>
        <v/>
      </c>
      <c r="AX385" s="108" t="str">
        <f>VLOOKUP(Tabela2[[#This Row],[SIEMA]],Siema2025,71,FALSE)</f>
        <v/>
      </c>
      <c r="AY385" s="108" t="str">
        <f>VLOOKUP(Tabela2[[#This Row],[SIEMA]],Siema2025,73,FALSE)</f>
        <v/>
      </c>
      <c r="AZ385" s="108" t="str">
        <f>VLOOKUP(Tabela2[[#This Row],[SIEMA]],Siema2025,75,FALSE)</f>
        <v/>
      </c>
      <c r="BA385" s="108" t="str">
        <f>VLOOKUP(Tabela2[[#This Row],[SIEMA]],Siema2025,77,FALSE)</f>
        <v/>
      </c>
      <c r="BB385" s="108" t="str">
        <f>VLOOKUP(Tabela2[[#This Row],[SIEMA]],Siema2025,79,FALSE)</f>
        <v/>
      </c>
      <c r="BC385" s="108" t="str">
        <f>IF(Tabela2[[#This Row],[Outro(s) ]] = "X", "PREENCHER","NA")</f>
        <v>NA</v>
      </c>
      <c r="BD385" s="108" t="str">
        <f>VLOOKUP(Tabela2[[#This Row],[SIEMA]],Siema2025,82,FALSE)</f>
        <v/>
      </c>
      <c r="BE385" s="108" t="s">
        <v>7183</v>
      </c>
      <c r="BF385" s="110" t="s">
        <v>8844</v>
      </c>
      <c r="BG385" s="110"/>
      <c r="BH385" s="111" t="s">
        <v>8845</v>
      </c>
      <c r="BI385" s="112" t="s">
        <v>7062</v>
      </c>
      <c r="BJ385" s="107" t="s">
        <v>7099</v>
      </c>
      <c r="BK385" s="104" t="s">
        <v>2696</v>
      </c>
      <c r="BL385" s="166">
        <v>45829</v>
      </c>
      <c r="BM385" s="108">
        <f ca="1">IF(Tabela2[[#This Row],[Data de atendimento do Ibama (considerar o primeiro documento/ação)]]="",_xlfn.DAYS(TODAY(),J385),_xlfn.DAYS(Tabela2[[#This Row],[Data de atendimento do Ibama (considerar o primeiro documento/ação)]],J385))</f>
        <v>8</v>
      </c>
      <c r="BN385" s="108" t="str">
        <f>IF(Tabela2[[#This Row],[Atendido pelo Ibama ("Não" ou "Sim")]]="Não","Preencher", IF(Tabela2[[#This Row],[Atendido pelo Ibama ("Não" ou "Sim")]]="Sim","NA",""))</f>
        <v>NA</v>
      </c>
      <c r="BO385" s="114" t="s">
        <v>7184</v>
      </c>
      <c r="BP385" s="108" t="str">
        <f>IF(Tabela2[[#This Row],[Forma de atendimento (primeiro documento/ação)]]= "Outros (especificar)", "PREENCHER","NA")</f>
        <v>NA</v>
      </c>
      <c r="BQ385" s="106" t="s">
        <v>123</v>
      </c>
      <c r="BR385" s="108" t="str">
        <f>IF(Tabela2[[#This Row],[Equipe do Ibama foi a campo? Houve sobrevoo do Poseidon?]] = "Sim", "PREENCHER","NA")</f>
        <v>NA</v>
      </c>
      <c r="BS385" s="108" t="str">
        <f>IF(Tabela2[[#This Row],[Se sim, foi emitida Ordem de Emergência? (informações vinculada à coluna CK)]] = "Sim", "PREENCHER","NA")</f>
        <v>NA</v>
      </c>
      <c r="BT385" s="108" t="s">
        <v>7230</v>
      </c>
      <c r="BU385" s="108" t="str">
        <f>IF(Tabela2[[#This Row],[Houve envio de Informações Pós-acidente (preencher "não se aplica" quando de competência estadual/municipal)]] = "Sim", "PREENCHER","NA")</f>
        <v>NA</v>
      </c>
      <c r="BV385" s="108" t="str">
        <f>IF(Tabela2[[#This Row],[Houve avaliação das informações pós-acidente solicitadas/enviadas?]] = "Sim", "PREENCHER","NA")</f>
        <v>NA</v>
      </c>
      <c r="BW385" s="108" t="s">
        <v>2696</v>
      </c>
      <c r="BX385" s="106" t="s">
        <v>7102</v>
      </c>
      <c r="BY385" s="140">
        <v>45829</v>
      </c>
      <c r="BZ385" s="104">
        <f>IF(Tabela2[[#This Row],[Data do documento de encerramento]]="NA","NA",IF(Tabela2[[#This Row],[Data do documento de encerramento]]="","Pendente de conclusão/ encerramento",_xlfn.DAYS(Tabela2[[#This Row],[Data do documento de encerramento]],J385)))</f>
        <v>8</v>
      </c>
      <c r="CA385" s="107" t="s">
        <v>8846</v>
      </c>
      <c r="CB385" s="107"/>
      <c r="CC385" s="130"/>
      <c r="CD385" s="107"/>
      <c r="CE385" s="107"/>
      <c r="CF385" s="107"/>
    </row>
    <row r="386" spans="1:84" ht="45.75" hidden="1">
      <c r="A386" s="169">
        <v>202562339620</v>
      </c>
      <c r="B386" s="177" t="s">
        <v>8473</v>
      </c>
      <c r="C386" s="108" t="str">
        <f>VLOOKUP(Tabela2[[#This Row],[SIEMA]],Siema2025,4,FALSE)</f>
        <v xml:space="preserve"> PA</v>
      </c>
      <c r="D386" s="106" t="str">
        <f>VLOOKUP(Tabela2[[#This Row],[SIEMA]],Siema2025,3,FALSE)</f>
        <v xml:space="preserve">Parauapebas </v>
      </c>
      <c r="E386" s="106" t="str">
        <f>VLOOKUP(Tabela2[[#This Row],[SIEMA]],Siema2025,20,FALSE)</f>
        <v>Estrada Paulo Fonteles, KM 80, Zona Rural, Parauapebas - PA</v>
      </c>
      <c r="F386" s="106"/>
      <c r="G386" s="106"/>
      <c r="H386" s="106"/>
      <c r="I386" s="104" t="s">
        <v>7114</v>
      </c>
      <c r="J386" s="105">
        <f>VLOOKUP(Tabela2[[#This Row],[SIEMA]],Siema2025,2,FALSE)</f>
        <v>45821</v>
      </c>
      <c r="K386" s="105" t="str">
        <f>VLOOKUP(Tabela2[[#This Row],[SIEMA]],Siema2025,16,FALSE)</f>
        <v>Sexta</v>
      </c>
      <c r="L386" s="106" t="str">
        <f>IF(Tabela2[[#This Row],[Data]]="","Sem Informação",VLOOKUP(MONTH(Tabela2[[#This Row],[Data]]),'[1]Validação de dados'!$I$1:$J$13,2,0))</f>
        <v>Junho</v>
      </c>
      <c r="M386" s="104">
        <f>YEAR(Tabela2[[#This Row],[Data]])</f>
        <v>2025</v>
      </c>
      <c r="N386" s="105" t="str">
        <f>VLOOKUP(Tabela2[[#This Row],[SIEMA]],Siema2025,17,FALSE)</f>
        <v>Vespertino</v>
      </c>
      <c r="O386" s="105" t="str">
        <f>VLOOKUP(Tabela2[[#This Row],[SIEMA]],Siema2025,5,FALSE)</f>
        <v>Rodovia</v>
      </c>
      <c r="P386" s="104" t="str">
        <f>VLOOKUP(Tabela2[[#This Row],[SIEMA]],Siema2025,21,FALSE)</f>
        <v>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v>
      </c>
      <c r="Q386" s="104" t="s">
        <v>6834</v>
      </c>
      <c r="R386" s="104" t="str">
        <f>VLOOKUP(Tabela2[[#This Row],[SIEMA]],Siema2025,10,FALSE)</f>
        <v/>
      </c>
      <c r="S386" s="107" t="str">
        <f>IF(Q386="","", IF(Q386="NC","", IF(Q386="NE","", IF(Q386="NA","",IFERROR(VLOOKUP(Q386,Produtos!$A$1:$C$2319,2,FALSE),"Não Cadastrado")))))</f>
        <v>Não Cadastrado</v>
      </c>
      <c r="T386" s="104" t="s">
        <v>6834</v>
      </c>
      <c r="U386" s="104" t="s">
        <v>7062</v>
      </c>
      <c r="V386" s="104" t="s">
        <v>6834</v>
      </c>
      <c r="W386" s="104" t="str">
        <f>VLOOKUP(Tabela2[[#This Row],[SIEMA]],Siema2025,10,FALSE)</f>
        <v/>
      </c>
      <c r="X386" s="113" t="str">
        <f>IF(Tabela2[[#This Row],[Origem do acidente]] = "Plataforma", "PREENCHER","NA")</f>
        <v>NA</v>
      </c>
      <c r="Y386" s="109" t="str">
        <f>IF(W386="","", IF(W386="NC","", IF(W386="NE","", IF(W386="NA","",IFERROR(VLOOKUP(W386,Produtos!$A$1:$C$2319,2,FALSE),"Não Cadastrado")))))</f>
        <v/>
      </c>
      <c r="Z386" s="104" t="str">
        <f>VLOOKUP(Tabela2[[#This Row],[SIEMA]],Siema2025,11,FALSE)</f>
        <v xml:space="preserve"> </v>
      </c>
      <c r="AA386" s="104" t="str">
        <f>VLOOKUP(Tabela2[[#This Row],[SIEMA]],Siema2025,12,FALSE)</f>
        <v xml:space="preserve"> </v>
      </c>
      <c r="AB386" s="104" t="str">
        <f>IF(W386="","",IF(ISNUMBER(W386)=FALSE,"Não se aplica",IFERROR(VLOOKUP(W386,Produtos!$A$1:$C$2319,3,FALSE),"Não Cadastrado")))</f>
        <v/>
      </c>
      <c r="AC386" s="104"/>
      <c r="AD386" s="108" t="str">
        <f>IF(Tabela2[[#This Row],[Origem do acidente]] = "Plataforma", "PREENCHER","NA")</f>
        <v>NA</v>
      </c>
      <c r="AE386" s="107" t="str">
        <f>IF(AC386="","", IF(AC386="NC","", IF(AC386="NE","", IF(AC386="NA","",IFERROR(VLOOKUP(AC386,Produtos!$A$1:$C$2319,2,FALSE),"Não Cadastrado")))))</f>
        <v/>
      </c>
      <c r="AF386" s="104"/>
      <c r="AG386" s="104"/>
      <c r="AH386" s="104" t="str">
        <f>IF(AC386="","",IF(ISNUMBER(AC386)=FALSE,"Não se aplica",IFERROR(VLOOKUP(AC386,Produtos!$A$1:$C$2319,3,FALSE),"Não Cadastrado")))</f>
        <v/>
      </c>
      <c r="AI386" s="104"/>
      <c r="AJ386" s="104" t="str">
        <f>VLOOKUP(Tabela2[[#This Row],[SIEMA]],Siema2025,26,FALSE)</f>
        <v>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v>
      </c>
      <c r="AK386" s="107" t="s">
        <v>7363</v>
      </c>
      <c r="AL386" s="107" t="s">
        <v>7182</v>
      </c>
      <c r="AM386" s="107"/>
      <c r="AN386" s="108" t="str">
        <f>VLOOKUP(Tabela2[[#This Row],[SIEMA]],Siema2025,51,FALSE)</f>
        <v/>
      </c>
      <c r="AO386" s="108" t="str">
        <f>VLOOKUP(Tabela2[[#This Row],[SIEMA]],Siema2025,53,FALSE)</f>
        <v/>
      </c>
      <c r="AP386" s="108" t="str">
        <f>VLOOKUP(Tabela2[[#This Row],[SIEMA]],Siema2025,55,FALSE)</f>
        <v/>
      </c>
      <c r="AQ386" s="108" t="str">
        <f>VLOOKUP(Tabela2[[#This Row],[SIEMA]],Siema2025,57,FALSE)</f>
        <v/>
      </c>
      <c r="AR386" s="108" t="str">
        <f>VLOOKUP(Tabela2[[#This Row],[SIEMA]],Siema2025,59,FALSE)</f>
        <v/>
      </c>
      <c r="AS386" s="108" t="str">
        <f>VLOOKUP(Tabela2[[#This Row],[SIEMA]],Siema2025,61,FALSE)</f>
        <v/>
      </c>
      <c r="AT386" s="108" t="str">
        <f>VLOOKUP(Tabela2[[#This Row],[SIEMA]],Siema2025,63,FALSE)</f>
        <v/>
      </c>
      <c r="AU386" s="108" t="str">
        <f>VLOOKUP(Tabela2[[#This Row],[SIEMA]],Siema2025,65,FALSE)</f>
        <v>X</v>
      </c>
      <c r="AV386" s="108" t="str">
        <f>VLOOKUP(Tabela2[[#This Row],[SIEMA]],Siema2025,67,FALSE)</f>
        <v/>
      </c>
      <c r="AW386" s="108" t="str">
        <f>VLOOKUP(Tabela2[[#This Row],[SIEMA]],Siema2025,69,FALSE)</f>
        <v/>
      </c>
      <c r="AX386" s="108" t="str">
        <f>VLOOKUP(Tabela2[[#This Row],[SIEMA]],Siema2025,71,FALSE)</f>
        <v>X</v>
      </c>
      <c r="AY386" s="108" t="str">
        <f>VLOOKUP(Tabela2[[#This Row],[SIEMA]],Siema2025,73,FALSE)</f>
        <v/>
      </c>
      <c r="AZ386" s="108" t="str">
        <f>VLOOKUP(Tabela2[[#This Row],[SIEMA]],Siema2025,75,FALSE)</f>
        <v/>
      </c>
      <c r="BA386" s="108" t="str">
        <f>VLOOKUP(Tabela2[[#This Row],[SIEMA]],Siema2025,77,FALSE)</f>
        <v/>
      </c>
      <c r="BB386" s="108" t="str">
        <f>VLOOKUP(Tabela2[[#This Row],[SIEMA]],Siema2025,79,FALSE)</f>
        <v/>
      </c>
      <c r="BC386" s="108" t="str">
        <f>IF(Tabela2[[#This Row],[Outro(s) ]] = "X", "PREENCHER","NA")</f>
        <v>NA</v>
      </c>
      <c r="BD386" s="108" t="str">
        <f>VLOOKUP(Tabela2[[#This Row],[SIEMA]],Siema2025,82,FALSE)</f>
        <v/>
      </c>
      <c r="BE386" s="108" t="str">
        <f>VLOOKUP(Tabela2[[#This Row],[SIEMA]],Siema2025,81,FALSE)</f>
        <v/>
      </c>
      <c r="BF386" s="110" t="str">
        <f>VLOOKUP(Tabela2[[#This Row],[SIEMA]],Siema2025,28,FALSE)</f>
        <v>Salobo Metais S.A.</v>
      </c>
      <c r="BG386" s="110"/>
      <c r="BH386" s="111" t="str">
        <f>VLOOKUP(Tabela2[[#This Row],[SIEMA]],Siema2025,29,FALSE)</f>
        <v>33931478000275</v>
      </c>
      <c r="BI386" s="112" t="s">
        <v>7062</v>
      </c>
      <c r="BJ386" s="107" t="s">
        <v>7113</v>
      </c>
      <c r="BK386" s="104" t="s">
        <v>7062</v>
      </c>
      <c r="BL386" s="140"/>
      <c r="BM386" s="108">
        <f ca="1">IF(Tabela2[[#This Row],[Data de atendimento do Ibama (considerar o primeiro documento/ação)]]="",_xlfn.DAYS(TODAY(),J386),_xlfn.DAYS(Tabela2[[#This Row],[Data de atendimento do Ibama (considerar o primeiro documento/ação)]],J386))</f>
        <v>411</v>
      </c>
      <c r="BN386" s="108" t="s">
        <v>7114</v>
      </c>
      <c r="BO386" s="114" t="s">
        <v>637</v>
      </c>
      <c r="BP386" s="108" t="str">
        <f>IF(Tabela2[[#This Row],[Forma de atendimento (primeiro documento/ação)]]= "Outros (especificar)", "PREENCHER","NA")</f>
        <v>NA</v>
      </c>
      <c r="BQ386" s="106" t="s">
        <v>7062</v>
      </c>
      <c r="BR386" s="108" t="str">
        <f>IF(Tabela2[[#This Row],[Equipe do Ibama foi a campo? Houve sobrevoo do Poseidon?]] = "Sim", "PREENCHER","NA")</f>
        <v>NA</v>
      </c>
      <c r="BS386" s="108" t="str">
        <f>IF(Tabela2[[#This Row],[Se sim, foi emitida Ordem de Emergência? (informações vinculada à coluna CK)]] = "Sim", "PREENCHER","NA")</f>
        <v>NA</v>
      </c>
      <c r="BT386" s="108" t="s">
        <v>6834</v>
      </c>
      <c r="BU386" s="108" t="str">
        <f>IF(Tabela2[[#This Row],[Houve envio de Informações Pós-acidente (preencher "não se aplica" quando de competência estadual/municipal)]] = "Sim", "PREENCHER","NA")</f>
        <v>NA</v>
      </c>
      <c r="BV386" s="108" t="str">
        <f>IF(Tabela2[[#This Row],[Houve avaliação das informações pós-acidente solicitadas/enviadas?]] = "Sim", "PREENCHER","NA")</f>
        <v>NA</v>
      </c>
      <c r="BW386" s="108" t="str">
        <f>IF(Tabela2[[#This Row],[O Ibama aguarda resposta da empresa/OEMA, etc?]] = "Sim", "PREENCHER","NA")</f>
        <v>NA</v>
      </c>
      <c r="BX386" s="106" t="s">
        <v>7127</v>
      </c>
      <c r="BY386" s="106"/>
      <c r="BZ386" s="104" t="str">
        <f>IF(Tabela2[[#This Row],[Data do documento de encerramento]]="NA","NA",IF(Tabela2[[#This Row],[Data do documento de encerramento]]="","Pendente de conclusão/ encerramento",_xlfn.DAYS(Tabela2[[#This Row],[Data do documento de encerramento]],J386)))</f>
        <v>Pendente de conclusão/ encerramento</v>
      </c>
      <c r="CA386" s="107" t="s">
        <v>7448</v>
      </c>
      <c r="CB386" s="107"/>
      <c r="CC386" s="130"/>
      <c r="CD386" s="107"/>
      <c r="CE386" s="107"/>
      <c r="CF386" s="107"/>
    </row>
    <row r="387" spans="1:84" ht="30.75" hidden="1">
      <c r="A387" s="169">
        <v>202561479255</v>
      </c>
      <c r="B387" s="170" t="s">
        <v>8847</v>
      </c>
      <c r="C387" s="108" t="str">
        <f>VLOOKUP(Tabela2[[#This Row],[SIEMA]],Siema2025,4,FALSE)</f>
        <v xml:space="preserve"> BA</v>
      </c>
      <c r="D387" s="106" t="str">
        <f>VLOOKUP(Tabela2[[#This Row],[SIEMA]],Siema2025,3,FALSE)</f>
        <v xml:space="preserve">Esplanada </v>
      </c>
      <c r="E387" s="106" t="str">
        <f>VLOOKUP(Tabela2[[#This Row],[SIEMA]],Siema2025,20,FALSE)</f>
        <v>Linha tronco do Satélite 04 do Campo Rio do Bú, Bacia do Recôncavo Baiano.</v>
      </c>
      <c r="F387" s="106"/>
      <c r="G387" s="106" t="s">
        <v>8848</v>
      </c>
      <c r="H387" s="106" t="s">
        <v>8849</v>
      </c>
      <c r="I387" s="104" t="s">
        <v>7171</v>
      </c>
      <c r="J387" s="105">
        <f>VLOOKUP(Tabela2[[#This Row],[SIEMA]],Siema2025,2,FALSE)</f>
        <v>45822</v>
      </c>
      <c r="K387" s="105" t="str">
        <f>VLOOKUP(Tabela2[[#This Row],[SIEMA]],Siema2025,16,FALSE)</f>
        <v>Sábado</v>
      </c>
      <c r="L387" s="106" t="str">
        <f>IF(Tabela2[[#This Row],[Data]]="","Sem Informação",VLOOKUP(MONTH(Tabela2[[#This Row],[Data]]),'[1]Validação de dados'!$I$1:$J$13,2,0))</f>
        <v>Junho</v>
      </c>
      <c r="M387" s="104">
        <f>YEAR(Tabela2[[#This Row],[Data]])</f>
        <v>2025</v>
      </c>
      <c r="N387" s="105" t="str">
        <f>VLOOKUP(Tabela2[[#This Row],[SIEMA]],Siema2025,17,FALSE)</f>
        <v>Vespertino</v>
      </c>
      <c r="O387" s="105" t="s">
        <v>145</v>
      </c>
      <c r="P387" s="104" t="str">
        <f>VLOOKUP(Tabela2[[#This Row],[SIEMA]],Siema2025,21,FALSE)</f>
        <v>Nome da Embarcação/Instalação: RIO DO BU</v>
      </c>
      <c r="Q387" s="104">
        <v>1267</v>
      </c>
      <c r="R387" s="104"/>
      <c r="S387" s="107" t="str">
        <f>IF(Q387="","", IF(Q387="NC","", IF(Q387="NE","", IF(Q387="NA","",IFERROR(VLOOKUP(Q387,Produtos!$A$1:$C$2319,2,FALSE),"Não Cadastrado")))))</f>
        <v>PETRÓLEO CRU</v>
      </c>
      <c r="T387" s="104" t="s">
        <v>8850</v>
      </c>
      <c r="U387" s="104" t="str">
        <f>VLOOKUP(Tabela2[[#This Row],[SIEMA]],Siema2025,12,FALSE)</f>
        <v>M3</v>
      </c>
      <c r="V387" s="104">
        <f>IF(Q387="","",IF(ISNUMBER(Q387)=FALSE,"Não se aplica",IFERROR(VLOOKUP(Q387,Produtos!$A$1:$C$2319,3,FALSE),"Não Cadastrado")))</f>
        <v>3</v>
      </c>
      <c r="W387" s="104"/>
      <c r="X387" s="113" t="str">
        <f>IF(Tabela2[[#This Row],[Origem do acidente]] = "Plataforma", "PREENCHER","NA")</f>
        <v>NA</v>
      </c>
      <c r="Y387" s="109" t="str">
        <f>IF(W387="","", IF(W387="NC","", IF(W387="NE","", IF(W387="NA","",IFERROR(VLOOKUP(W387,Produtos!$A$1:$C$2319,2,FALSE),"Não Cadastrado")))))</f>
        <v/>
      </c>
      <c r="Z387" s="104"/>
      <c r="AA387" s="104" t="str">
        <f>VLOOKUP(Tabela2[[#This Row],[SIEMA]],Siema2025,12,FALSE)</f>
        <v>M3</v>
      </c>
      <c r="AB387" s="104" t="str">
        <f>IF(W387="","",IF(ISNUMBER(W387)=FALSE,"Não se aplica",IFERROR(VLOOKUP(W387,Produtos!$A$1:$C$2319,3,FALSE),"Não Cadastrado")))</f>
        <v/>
      </c>
      <c r="AC387" s="104"/>
      <c r="AD387" s="108" t="str">
        <f>IF(Tabela2[[#This Row],[Origem do acidente]] = "Plataforma", "PREENCHER","NA")</f>
        <v>NA</v>
      </c>
      <c r="AE387" s="107" t="str">
        <f>IF(AC387="","", IF(AC387="NC","", IF(AC387="NE","", IF(AC387="NA","",IFERROR(VLOOKUP(AC387,Produtos!$A$1:$C$2319,2,FALSE),"Não Cadastrado")))))</f>
        <v/>
      </c>
      <c r="AF387" s="104"/>
      <c r="AG387" s="104"/>
      <c r="AH387" s="104" t="str">
        <f>IF(AC387="","",IF(ISNUMBER(AC387)=FALSE,"Não se aplica",IFERROR(VLOOKUP(AC387,Produtos!$A$1:$C$2319,3,FALSE),"Não Cadastrado")))</f>
        <v/>
      </c>
      <c r="AI387" s="104"/>
      <c r="AJ387" s="104" t="str">
        <f>VLOOKUP(Tabela2[[#This Row],[SIEMA]],Siema2025,26,FALSE)</f>
        <v>em investigação</v>
      </c>
      <c r="AK387" s="107" t="s">
        <v>7250</v>
      </c>
      <c r="AL387" s="107"/>
      <c r="AM387" s="107"/>
      <c r="AN387" s="108" t="str">
        <f>VLOOKUP(Tabela2[[#This Row],[SIEMA]],Siema2025,51,FALSE)</f>
        <v/>
      </c>
      <c r="AO387" s="108" t="str">
        <f>VLOOKUP(Tabela2[[#This Row],[SIEMA]],Siema2025,53,FALSE)</f>
        <v/>
      </c>
      <c r="AP387" s="108" t="str">
        <f>VLOOKUP(Tabela2[[#This Row],[SIEMA]],Siema2025,55,FALSE)</f>
        <v/>
      </c>
      <c r="AQ387" s="108" t="str">
        <f>VLOOKUP(Tabela2[[#This Row],[SIEMA]],Siema2025,57,FALSE)</f>
        <v/>
      </c>
      <c r="AR387" s="108" t="str">
        <f>VLOOKUP(Tabela2[[#This Row],[SIEMA]],Siema2025,59,FALSE)</f>
        <v/>
      </c>
      <c r="AS387" s="108" t="str">
        <f>VLOOKUP(Tabela2[[#This Row],[SIEMA]],Siema2025,61,FALSE)</f>
        <v/>
      </c>
      <c r="AT387" s="108" t="str">
        <f>VLOOKUP(Tabela2[[#This Row],[SIEMA]],Siema2025,63,FALSE)</f>
        <v/>
      </c>
      <c r="AU387" s="108" t="str">
        <f>VLOOKUP(Tabela2[[#This Row],[SIEMA]],Siema2025,65,FALSE)</f>
        <v>X</v>
      </c>
      <c r="AV387" s="108" t="str">
        <f>VLOOKUP(Tabela2[[#This Row],[SIEMA]],Siema2025,67,FALSE)</f>
        <v/>
      </c>
      <c r="AW387" s="108" t="str">
        <f>VLOOKUP(Tabela2[[#This Row],[SIEMA]],Siema2025,69,FALSE)</f>
        <v/>
      </c>
      <c r="AX387" s="108" t="str">
        <f>VLOOKUP(Tabela2[[#This Row],[SIEMA]],Siema2025,71,FALSE)</f>
        <v/>
      </c>
      <c r="AY387" s="108" t="str">
        <f>VLOOKUP(Tabela2[[#This Row],[SIEMA]],Siema2025,73,FALSE)</f>
        <v/>
      </c>
      <c r="AZ387" s="108" t="str">
        <f>VLOOKUP(Tabela2[[#This Row],[SIEMA]],Siema2025,75,FALSE)</f>
        <v/>
      </c>
      <c r="BA387" s="108" t="str">
        <f>VLOOKUP(Tabela2[[#This Row],[SIEMA]],Siema2025,77,FALSE)</f>
        <v/>
      </c>
      <c r="BB387" s="108" t="str">
        <f>VLOOKUP(Tabela2[[#This Row],[SIEMA]],Siema2025,79,FALSE)</f>
        <v/>
      </c>
      <c r="BC387" s="108" t="str">
        <f>IF(Tabela2[[#This Row],[Outro(s) ]] = "X", "PREENCHER","NA")</f>
        <v>NA</v>
      </c>
      <c r="BD387" s="108" t="str">
        <f>VLOOKUP(Tabela2[[#This Row],[SIEMA]],Siema2025,82,FALSE)</f>
        <v/>
      </c>
      <c r="BE387" s="108" t="str">
        <f>VLOOKUP(Tabela2[[#This Row],[SIEMA]],Siema2025,81,FALSE)</f>
        <v/>
      </c>
      <c r="BF387" s="110" t="str">
        <f>VLOOKUP(Tabela2[[#This Row],[SIEMA]],Siema2025,28,FALSE)</f>
        <v>PETRÓLEO BRASILEIRO S.A. - PETROBRAS</v>
      </c>
      <c r="BG387" s="110"/>
      <c r="BH387" s="111" t="str">
        <f>VLOOKUP(Tabela2[[#This Row],[SIEMA]],Siema2025,29,FALSE)</f>
        <v/>
      </c>
      <c r="BI387" s="112" t="str">
        <f>VLOOKUP(Tabela2[[#This Row],[SIEMA]],Siema2025,107,FALSE)</f>
        <v>Não</v>
      </c>
      <c r="BJ387" s="107" t="s">
        <v>7113</v>
      </c>
      <c r="BK387" s="104" t="s">
        <v>2696</v>
      </c>
      <c r="BL387" s="36">
        <v>45882</v>
      </c>
      <c r="BM387" s="108">
        <f ca="1">IF(Tabela2[[#This Row],[Data de atendimento do Ibama (considerar o primeiro documento/ação)]]="",_xlfn.DAYS(TODAY(),J387),_xlfn.DAYS(Tabela2[[#This Row],[Data de atendimento do Ibama (considerar o primeiro documento/ação)]],J387))</f>
        <v>60</v>
      </c>
      <c r="BN387" s="108" t="str">
        <f>IF(Tabela2[[#This Row],[Atendido pelo Ibama ("Não" ou "Sim")]]="Não","Preencher", IF(Tabela2[[#This Row],[Atendido pelo Ibama ("Não" ou "Sim")]]="Sim","NA",""))</f>
        <v>NA</v>
      </c>
      <c r="BO387" s="114" t="s">
        <v>7100</v>
      </c>
      <c r="BP387" s="108" t="str">
        <f>IF(Tabela2[[#This Row],[Forma de atendimento (primeiro documento/ação)]]= "Outros (especificar)", "PREENCHER","NA")</f>
        <v>NA</v>
      </c>
      <c r="BQ387" s="106" t="s">
        <v>123</v>
      </c>
      <c r="BR387" s="108" t="str">
        <f>IF(Tabela2[[#This Row],[Equipe do Ibama foi a campo? Houve sobrevoo do Poseidon?]] = "Sim", "PREENCHER","NA")</f>
        <v>NA</v>
      </c>
      <c r="BS387" s="108" t="s">
        <v>7114</v>
      </c>
      <c r="BT387" s="108" t="s">
        <v>7101</v>
      </c>
      <c r="BU387" s="108" t="s">
        <v>123</v>
      </c>
      <c r="BV387" s="108" t="s">
        <v>123</v>
      </c>
      <c r="BW387" s="108" t="s">
        <v>123</v>
      </c>
      <c r="BX387" s="106"/>
      <c r="BY387" s="106"/>
      <c r="BZ387" s="104" t="str">
        <f>IF(Tabela2[[#This Row],[Data do documento de encerramento]]="NA","NA",IF(Tabela2[[#This Row],[Data do documento de encerramento]]="","Pendente de conclusão/ encerramento",_xlfn.DAYS(Tabela2[[#This Row],[Data do documento de encerramento]],J387)))</f>
        <v>Pendente de conclusão/ encerramento</v>
      </c>
      <c r="CA387" s="107"/>
      <c r="CB387" s="107"/>
      <c r="CC387" s="131"/>
      <c r="CD387" s="107"/>
      <c r="CE387" s="107"/>
      <c r="CF387" s="107"/>
    </row>
    <row r="388" spans="1:84">
      <c r="A388" s="169">
        <v>20256163641</v>
      </c>
      <c r="B388" s="170" t="s">
        <v>8851</v>
      </c>
      <c r="C388" s="108" t="s">
        <v>7135</v>
      </c>
      <c r="D388" s="106" t="s">
        <v>637</v>
      </c>
      <c r="E388" s="106" t="s">
        <v>8852</v>
      </c>
      <c r="F388" s="106"/>
      <c r="G388" s="106" t="s">
        <v>8853</v>
      </c>
      <c r="H388" s="106" t="s">
        <v>8854</v>
      </c>
      <c r="I388" s="104" t="s">
        <v>201</v>
      </c>
      <c r="J388" s="105">
        <f>VLOOKUP(Tabela2[[#This Row],[SIEMA]],Siema2025,2,FALSE)</f>
        <v>45823</v>
      </c>
      <c r="K388" s="105" t="str">
        <f>VLOOKUP(Tabela2[[#This Row],[SIEMA]],Siema2025,16,FALSE)</f>
        <v>Domingo</v>
      </c>
      <c r="L388" s="106" t="str">
        <f>IF(Tabela2[[#This Row],[Data]]="","Sem Informação",VLOOKUP(MONTH(Tabela2[[#This Row],[Data]]),'[1]Validação de dados'!$I$1:$J$13,2,0))</f>
        <v>Junho</v>
      </c>
      <c r="M388" s="104">
        <f>YEAR(Tabela2[[#This Row],[Data]])</f>
        <v>2025</v>
      </c>
      <c r="N388" s="105" t="str">
        <f>VLOOKUP(Tabela2[[#This Row],[SIEMA]],Siema2025,17,FALSE)</f>
        <v>Vespertino</v>
      </c>
      <c r="O388" s="105" t="s">
        <v>111</v>
      </c>
      <c r="P388" s="104" t="str">
        <f>VLOOKUP(Tabela2[[#This Row],[SIEMA]],Siema2025,21,FALSE)</f>
        <v>Embarcação Skandi Niterói, Campo de Marlim, Bacia de Campo.</v>
      </c>
      <c r="Q388" s="104" t="s">
        <v>7127</v>
      </c>
      <c r="R388" s="104" t="s">
        <v>8855</v>
      </c>
      <c r="S388" s="107" t="s">
        <v>7096</v>
      </c>
      <c r="T388" s="104" t="str">
        <f>VLOOKUP(Tabela2[[#This Row],[SIEMA]],Siema2025,11,FALSE)</f>
        <v>0.000263</v>
      </c>
      <c r="U388" s="104" t="str">
        <f>VLOOKUP(Tabela2[[#This Row],[SIEMA]],Siema2025,12,FALSE)</f>
        <v>M3</v>
      </c>
      <c r="V388" s="104" t="str">
        <f>IF(Q388="","",IF(ISNUMBER(Q388)=FALSE,"Não se aplica",IFERROR(VLOOKUP(Q388,Produtos!$A$1:$C$2319,3,FALSE),"Não Cadastrado")))</f>
        <v>Não se aplica</v>
      </c>
      <c r="W388" s="104"/>
      <c r="X388" s="113"/>
      <c r="Y388" s="109" t="str">
        <f>IF(W388="","", IF(W388="NC","", IF(W388="NE","", IF(W388="NA","",IFERROR(VLOOKUP(W388,Produtos!$A$1:$C$2319,2,FALSE),"Não Cadastrado")))))</f>
        <v/>
      </c>
      <c r="Z388" s="104"/>
      <c r="AA388" s="104"/>
      <c r="AB388" s="104" t="str">
        <f>IF(W388="","",IF(ISNUMBER(W388)=FALSE,"Não se aplica",IFERROR(VLOOKUP(W388,Produtos!$A$1:$C$2319,3,FALSE),"Não Cadastrado")))</f>
        <v/>
      </c>
      <c r="AC388" s="104"/>
      <c r="AD388" s="108"/>
      <c r="AE388" s="107" t="str">
        <f>IF(AC388="","", IF(AC388="NC","", IF(AC388="NE","", IF(AC388="NA","",IFERROR(VLOOKUP(AC388,Produtos!$A$1:$C$2319,2,FALSE),"Não Cadastrado")))))</f>
        <v/>
      </c>
      <c r="AF388" s="104"/>
      <c r="AG388" s="104"/>
      <c r="AH388" s="104" t="str">
        <f>IF(AC388="","",IF(ISNUMBER(AC388)=FALSE,"Não se aplica",IFERROR(VLOOKUP(AC388,Produtos!$A$1:$C$2319,3,FALSE),"Não Cadastrado")))</f>
        <v/>
      </c>
      <c r="AI388" s="104"/>
      <c r="AJ388" s="104" t="str">
        <f>VLOOKUP(Tabela2[[#This Row],[SIEMA]],Siema2025,26,FALSE)</f>
        <v>Afrouxamento de parafuso interno no braço de sete funções do ROV.</v>
      </c>
      <c r="AK388" s="107" t="s">
        <v>7290</v>
      </c>
      <c r="AL388" s="107"/>
      <c r="AM388" s="107"/>
      <c r="AN388" s="108" t="str">
        <f>VLOOKUP(Tabela2[[#This Row],[SIEMA]],Siema2025,51,FALSE)</f>
        <v/>
      </c>
      <c r="AO388" s="108" t="str">
        <f>VLOOKUP(Tabela2[[#This Row],[SIEMA]],Siema2025,53,FALSE)</f>
        <v/>
      </c>
      <c r="AP388" s="108" t="str">
        <f>VLOOKUP(Tabela2[[#This Row],[SIEMA]],Siema2025,55,FALSE)</f>
        <v/>
      </c>
      <c r="AQ388" s="108" t="str">
        <f>VLOOKUP(Tabela2[[#This Row],[SIEMA]],Siema2025,57,FALSE)</f>
        <v/>
      </c>
      <c r="AR388" s="108" t="str">
        <f>VLOOKUP(Tabela2[[#This Row],[SIEMA]],Siema2025,59,FALSE)</f>
        <v/>
      </c>
      <c r="AS388" s="108" t="str">
        <f>VLOOKUP(Tabela2[[#This Row],[SIEMA]],Siema2025,61,FALSE)</f>
        <v>X</v>
      </c>
      <c r="AT388" s="108" t="str">
        <f>VLOOKUP(Tabela2[[#This Row],[SIEMA]],Siema2025,63,FALSE)</f>
        <v/>
      </c>
      <c r="AU388" s="108" t="str">
        <f>VLOOKUP(Tabela2[[#This Row],[SIEMA]],Siema2025,65,FALSE)</f>
        <v/>
      </c>
      <c r="AV388" s="108" t="str">
        <f>VLOOKUP(Tabela2[[#This Row],[SIEMA]],Siema2025,67,FALSE)</f>
        <v/>
      </c>
      <c r="AW388" s="108" t="str">
        <f>VLOOKUP(Tabela2[[#This Row],[SIEMA]],Siema2025,69,FALSE)</f>
        <v/>
      </c>
      <c r="AX388" s="108" t="str">
        <f>VLOOKUP(Tabela2[[#This Row],[SIEMA]],Siema2025,71,FALSE)</f>
        <v/>
      </c>
      <c r="AY388" s="108" t="str">
        <f>VLOOKUP(Tabela2[[#This Row],[SIEMA]],Siema2025,73,FALSE)</f>
        <v/>
      </c>
      <c r="AZ388" s="108" t="str">
        <f>VLOOKUP(Tabela2[[#This Row],[SIEMA]],Siema2025,75,FALSE)</f>
        <v/>
      </c>
      <c r="BA388" s="108" t="str">
        <f>VLOOKUP(Tabela2[[#This Row],[SIEMA]],Siema2025,77,FALSE)</f>
        <v/>
      </c>
      <c r="BB388" s="108" t="str">
        <f>VLOOKUP(Tabela2[[#This Row],[SIEMA]],Siema2025,79,FALSE)</f>
        <v/>
      </c>
      <c r="BC388" s="108" t="str">
        <f>IF(Tabela2[[#This Row],[Outro(s) ]] = "X", "PREENCHER","NA")</f>
        <v>NA</v>
      </c>
      <c r="BD388" s="108" t="str">
        <f>VLOOKUP(Tabela2[[#This Row],[SIEMA]],Siema2025,82,FALSE)</f>
        <v/>
      </c>
      <c r="BE388" s="108" t="str">
        <f>VLOOKUP(Tabela2[[#This Row],[SIEMA]],Siema2025,81,FALSE)</f>
        <v/>
      </c>
      <c r="BF388" s="110" t="str">
        <f>VLOOKUP(Tabela2[[#This Row],[SIEMA]],Siema2025,28,FALSE)</f>
        <v>Petrobras</v>
      </c>
      <c r="BG388" s="110"/>
      <c r="BH388" s="111" t="str">
        <f>VLOOKUP(Tabela2[[#This Row],[SIEMA]],Siema2025,29,FALSE)</f>
        <v>33000167100750</v>
      </c>
      <c r="BI388" s="112" t="str">
        <f>VLOOKUP(Tabela2[[#This Row],[SIEMA]],Siema2025,107,FALSE)</f>
        <v>Não</v>
      </c>
      <c r="BJ388" s="107" t="s">
        <v>7099</v>
      </c>
      <c r="BK388" s="104" t="s">
        <v>2696</v>
      </c>
      <c r="BL388" s="140">
        <v>45835</v>
      </c>
      <c r="BM388" s="108">
        <f ca="1">IF(Tabela2[[#This Row],[Data de atendimento do Ibama (considerar o primeiro documento/ação)]]="",_xlfn.DAYS(TODAY(),J388),_xlfn.DAYS(Tabela2[[#This Row],[Data de atendimento do Ibama (considerar o primeiro documento/ação)]],J388))</f>
        <v>12</v>
      </c>
      <c r="BN388" s="108" t="str">
        <f>IF(Tabela2[[#This Row],[Atendido pelo Ibama ("Não" ou "Sim")]]="Não","Preencher", IF(Tabela2[[#This Row],[Atendido pelo Ibama ("Não" ou "Sim")]]="Sim","NA",""))</f>
        <v>NA</v>
      </c>
      <c r="BO388" s="114" t="s">
        <v>7138</v>
      </c>
      <c r="BP388" s="108" t="str">
        <f>IF(Tabela2[[#This Row],[Forma de atendimento (primeiro documento/ação)]]= "Outros (especificar)", "PREENCHER","NA")</f>
        <v>NA</v>
      </c>
      <c r="BQ388" s="106" t="s">
        <v>123</v>
      </c>
      <c r="BR388" s="108" t="str">
        <f>IF(Tabela2[[#This Row],[Equipe do Ibama foi a campo? Houve sobrevoo do Poseidon?]] = "Sim", "PREENCHER","NA")</f>
        <v>NA</v>
      </c>
      <c r="BS388" s="108" t="str">
        <f>IF(Tabela2[[#This Row],[Se sim, foi emitida Ordem de Emergência? (informações vinculada à coluna CK)]] = "Sim", "PREENCHER","NA")</f>
        <v>NA</v>
      </c>
      <c r="BT388" s="108" t="s">
        <v>7101</v>
      </c>
      <c r="BU388" s="108" t="s">
        <v>2696</v>
      </c>
      <c r="BV388" s="108" t="s">
        <v>123</v>
      </c>
      <c r="BW388" s="108" t="s">
        <v>2696</v>
      </c>
      <c r="BX388" s="106" t="s">
        <v>7102</v>
      </c>
      <c r="BY388" s="140">
        <v>46017</v>
      </c>
      <c r="BZ388" s="104">
        <f>IF(Tabela2[[#This Row],[Data do documento de encerramento]]="NA","NA",IF(Tabela2[[#This Row],[Data do documento de encerramento]]="","Pendente de conclusão/ encerramento",_xlfn.DAYS(Tabela2[[#This Row],[Data do documento de encerramento]],J388)))</f>
        <v>194</v>
      </c>
      <c r="CA388" s="107"/>
      <c r="CB388" s="107"/>
      <c r="CC388" s="133" t="s">
        <v>7140</v>
      </c>
      <c r="CD388" s="107" t="s">
        <v>123</v>
      </c>
      <c r="CE388" s="107" t="s">
        <v>123</v>
      </c>
      <c r="CF388" s="107" t="s">
        <v>7167</v>
      </c>
    </row>
    <row r="389" spans="1:84" ht="60.75" hidden="1">
      <c r="A389" s="169">
        <v>202561636012</v>
      </c>
      <c r="B389" s="170" t="s">
        <v>8856</v>
      </c>
      <c r="C389" s="108" t="str">
        <f>VLOOKUP(Tabela2[[#This Row],[SIEMA]],Siema2025,4,FALSE)</f>
        <v xml:space="preserve"> MG</v>
      </c>
      <c r="D389" s="106" t="str">
        <f>VLOOKUP(Tabela2[[#This Row],[SIEMA]],Siema2025,3,FALSE)</f>
        <v xml:space="preserve">Araporã </v>
      </c>
      <c r="E389" s="106" t="s">
        <v>7392</v>
      </c>
      <c r="F389" s="106" t="s">
        <v>8857</v>
      </c>
      <c r="G389" s="106" t="s">
        <v>8858</v>
      </c>
      <c r="H389" t="s">
        <v>8859</v>
      </c>
      <c r="I389" s="104" t="s">
        <v>7114</v>
      </c>
      <c r="J389" s="105">
        <f>VLOOKUP(Tabela2[[#This Row],[SIEMA]],Siema2025,2,FALSE)</f>
        <v>45823</v>
      </c>
      <c r="K389" s="105" t="str">
        <f>VLOOKUP(Tabela2[[#This Row],[SIEMA]],Siema2025,16,FALSE)</f>
        <v>Domingo</v>
      </c>
      <c r="L389" s="106" t="str">
        <f>IF(Tabela2[[#This Row],[Data]]="","Sem Informação",VLOOKUP(MONTH(Tabela2[[#This Row],[Data]]),'[1]Validação de dados'!$I$1:$J$13,2,0))</f>
        <v>Junho</v>
      </c>
      <c r="M389" s="104">
        <f>YEAR(Tabela2[[#This Row],[Data]])</f>
        <v>2025</v>
      </c>
      <c r="N389" s="105" t="str">
        <f>VLOOKUP(Tabela2[[#This Row],[SIEMA]],Siema2025,17,FALSE)</f>
        <v>Matutino</v>
      </c>
      <c r="O389" s="105" t="str">
        <f>VLOOKUP(Tabela2[[#This Row],[SIEMA]],Siema2025,5,FALSE)</f>
        <v>Rodovia</v>
      </c>
      <c r="P389" s="104" t="str">
        <f>VLOOKUP(Tabela2[[#This Row],[SIEMA]],Siema2025,21,FALSE)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Q389" s="104">
        <v>1824</v>
      </c>
      <c r="R389" s="104" t="str">
        <f>VLOOKUP(Tabela2[[#This Row],[SIEMA]],Siema2025,10,FALSE)</f>
        <v/>
      </c>
      <c r="S389" s="107" t="str">
        <f>IF(Q389="","", IF(Q389="NC","", IF(Q389="NE","", IF(Q389="NA","",IFERROR(VLOOKUP(Q389,Produtos!$A$1:$C$2319,2,FALSE),"Não Cadastrado")))))</f>
        <v>HIDRÓXIDO DE SÓDIO SOLUÇÃO</v>
      </c>
      <c r="T389" s="104">
        <v>36400</v>
      </c>
      <c r="U389" s="104" t="s">
        <v>648</v>
      </c>
      <c r="V389" s="104">
        <f>IF(Q389="","",IF(ISNUMBER(Q389)=FALSE,"Não se aplica",IFERROR(VLOOKUP(Q389,Produtos!$A$1:$C$2319,3,FALSE),"Não Cadastrado")))</f>
        <v>8</v>
      </c>
      <c r="W389" s="104" t="str">
        <f>VLOOKUP(Tabela2[[#This Row],[SIEMA]],Siema2025,10,FALSE)</f>
        <v/>
      </c>
      <c r="X389" s="113" t="str">
        <f>IF(Tabela2[[#This Row],[Origem do acidente]] = "Plataforma", "PREENCHER","NA")</f>
        <v>NA</v>
      </c>
      <c r="Y389" s="109" t="str">
        <f>IF(W389="","", IF(W389="NC","", IF(W389="NE","", IF(W389="NA","",IFERROR(VLOOKUP(W389,Produtos!$A$1:$C$2319,2,FALSE),"Não Cadastrado")))))</f>
        <v/>
      </c>
      <c r="Z389" s="104" t="str">
        <f>VLOOKUP(Tabela2[[#This Row],[SIEMA]],Siema2025,11,FALSE)</f>
        <v xml:space="preserve"> </v>
      </c>
      <c r="AA389" s="104" t="str">
        <f>VLOOKUP(Tabela2[[#This Row],[SIEMA]],Siema2025,12,FALSE)</f>
        <v xml:space="preserve"> </v>
      </c>
      <c r="AB389" s="104" t="str">
        <f>IF(W389="","",IF(ISNUMBER(W389)=FALSE,"Não se aplica",IFERROR(VLOOKUP(W389,Produtos!$A$1:$C$2319,3,FALSE),"Não Cadastrado")))</f>
        <v/>
      </c>
      <c r="AC389" s="104"/>
      <c r="AD389" s="108" t="str">
        <f>IF(Tabela2[[#This Row],[Origem do acidente]] = "Plataforma", "PREENCHER","NA")</f>
        <v>NA</v>
      </c>
      <c r="AE389" s="107" t="str">
        <f>IF(AC389="","", IF(AC389="NC","", IF(AC389="NE","", IF(AC389="NA","",IFERROR(VLOOKUP(AC389,Produtos!$A$1:$C$2319,2,FALSE),"Não Cadastrado")))))</f>
        <v/>
      </c>
      <c r="AF389" s="104"/>
      <c r="AG389" s="104"/>
      <c r="AH389" s="104" t="str">
        <f>IF(AC389="","",IF(ISNUMBER(AC389)=FALSE,"Não se aplica",IFERROR(VLOOKUP(AC389,Produtos!$A$1:$C$2319,3,FALSE),"Não Cadastrado")))</f>
        <v/>
      </c>
      <c r="AI389" s="104"/>
      <c r="AJ389" s="104" t="str">
        <f>VLOOKUP(Tabela2[[#This Row],[SIEMA]],Siema2025,26,FALSE)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AK389" s="107" t="s">
        <v>7112</v>
      </c>
      <c r="AL389" s="107" t="s">
        <v>7363</v>
      </c>
      <c r="AM389" s="107" t="s">
        <v>7182</v>
      </c>
      <c r="AN389" s="108" t="str">
        <f>VLOOKUP(Tabela2[[#This Row],[SIEMA]],Siema2025,51,FALSE)</f>
        <v>X</v>
      </c>
      <c r="AO389" s="108" t="str">
        <f>VLOOKUP(Tabela2[[#This Row],[SIEMA]],Siema2025,53,FALSE)</f>
        <v/>
      </c>
      <c r="AP389" s="108" t="str">
        <f>VLOOKUP(Tabela2[[#This Row],[SIEMA]],Siema2025,55,FALSE)</f>
        <v/>
      </c>
      <c r="AQ389" s="108" t="str">
        <f>VLOOKUP(Tabela2[[#This Row],[SIEMA]],Siema2025,57,FALSE)</f>
        <v/>
      </c>
      <c r="AR389" s="108" t="str">
        <f>VLOOKUP(Tabela2[[#This Row],[SIEMA]],Siema2025,59,FALSE)</f>
        <v/>
      </c>
      <c r="AS389" s="108" t="str">
        <f>VLOOKUP(Tabela2[[#This Row],[SIEMA]],Siema2025,61,FALSE)</f>
        <v/>
      </c>
      <c r="AT389" s="108" t="str">
        <f>VLOOKUP(Tabela2[[#This Row],[SIEMA]],Siema2025,63,FALSE)</f>
        <v/>
      </c>
      <c r="AU389" s="108" t="str">
        <f>VLOOKUP(Tabela2[[#This Row],[SIEMA]],Siema2025,65,FALSE)</f>
        <v>X</v>
      </c>
      <c r="AV389" s="108" t="str">
        <f>VLOOKUP(Tabela2[[#This Row],[SIEMA]],Siema2025,67,FALSE)</f>
        <v/>
      </c>
      <c r="AW389" s="108" t="str">
        <f>VLOOKUP(Tabela2[[#This Row],[SIEMA]],Siema2025,69,FALSE)</f>
        <v/>
      </c>
      <c r="AX389" s="108" t="str">
        <f>VLOOKUP(Tabela2[[#This Row],[SIEMA]],Siema2025,71,FALSE)</f>
        <v/>
      </c>
      <c r="AY389" s="108" t="str">
        <f>VLOOKUP(Tabela2[[#This Row],[SIEMA]],Siema2025,73,FALSE)</f>
        <v/>
      </c>
      <c r="AZ389" s="108" t="str">
        <f>VLOOKUP(Tabela2[[#This Row],[SIEMA]],Siema2025,75,FALSE)</f>
        <v/>
      </c>
      <c r="BA389" s="108" t="str">
        <f>VLOOKUP(Tabela2[[#This Row],[SIEMA]],Siema2025,77,FALSE)</f>
        <v/>
      </c>
      <c r="BB389" s="108" t="str">
        <f>VLOOKUP(Tabela2[[#This Row],[SIEMA]],Siema2025,79,FALSE)</f>
        <v/>
      </c>
      <c r="BC389" s="108" t="str">
        <f>IF(Tabela2[[#This Row],[Outro(s) ]] = "X", "PREENCHER","NA")</f>
        <v>NA</v>
      </c>
      <c r="BD389" s="108" t="str">
        <f>VLOOKUP(Tabela2[[#This Row],[SIEMA]],Siema2025,82,FALSE)</f>
        <v/>
      </c>
      <c r="BE389" s="108" t="str">
        <f>VLOOKUP(Tabela2[[#This Row],[SIEMA]],Siema2025,81,FALSE)</f>
        <v/>
      </c>
      <c r="BF389" s="110" t="str">
        <f>VLOOKUP(Tabela2[[#This Row],[SIEMA]],Siema2025,28,FALSE)</f>
        <v>VIA CAMPOS TRANSPORTES EIRELLI</v>
      </c>
      <c r="BG389" s="110"/>
      <c r="BH389" s="111" t="str">
        <f>VLOOKUP(Tabela2[[#This Row],[SIEMA]],Siema2025,29,FALSE)</f>
        <v>22064101000169</v>
      </c>
      <c r="BI389" s="112" t="s">
        <v>2696</v>
      </c>
      <c r="BJ389" s="107" t="s">
        <v>7099</v>
      </c>
      <c r="BK389" s="104" t="s">
        <v>2696</v>
      </c>
      <c r="BL389" s="140">
        <v>45826</v>
      </c>
      <c r="BM389" s="108">
        <f ca="1">IF(Tabela2[[#This Row],[Data de atendimento do Ibama (considerar o primeiro documento/ação)]]="",_xlfn.DAYS(TODAY(),J389),_xlfn.DAYS(Tabela2[[#This Row],[Data de atendimento do Ibama (considerar o primeiro documento/ação)]],J389))</f>
        <v>3</v>
      </c>
      <c r="BN389" s="108" t="str">
        <f>IF(Tabela2[[#This Row],[Atendido pelo Ibama ("Não" ou "Sim")]]="Não","Preencher", IF(Tabela2[[#This Row],[Atendido pelo Ibama ("Não" ou "Sim")]]="Sim","NA",""))</f>
        <v>NA</v>
      </c>
      <c r="BO389" s="114" t="s">
        <v>7100</v>
      </c>
      <c r="BP389" s="108" t="str">
        <f>IF(Tabela2[[#This Row],[Forma de atendimento (primeiro documento/ação)]]= "Outros (especificar)", "PREENCHER","NA")</f>
        <v>NA</v>
      </c>
      <c r="BQ389" s="106" t="s">
        <v>123</v>
      </c>
      <c r="BR389" s="108" t="str">
        <f>IF(Tabela2[[#This Row],[Equipe do Ibama foi a campo? Houve sobrevoo do Poseidon?]] = "Sim", "PREENCHER","NA")</f>
        <v>NA</v>
      </c>
      <c r="BS389" s="108" t="str">
        <f>IF(Tabela2[[#This Row],[Se sim, foi emitida Ordem de Emergência? (informações vinculada à coluna CK)]] = "Sim", "PREENCHER","NA")</f>
        <v>NA</v>
      </c>
      <c r="BT389" s="108" t="s">
        <v>7126</v>
      </c>
      <c r="BU389" s="108" t="s">
        <v>2696</v>
      </c>
      <c r="BV389" s="108" t="s">
        <v>123</v>
      </c>
      <c r="BW389" s="108" t="s">
        <v>2696</v>
      </c>
      <c r="BX389" s="106" t="s">
        <v>7102</v>
      </c>
      <c r="BY389" s="140">
        <v>45848</v>
      </c>
      <c r="BZ389" s="104">
        <f>IF(Tabela2[[#This Row],[Data do documento de encerramento]]="NA","NA",IF(Tabela2[[#This Row],[Data do documento de encerramento]]="","Pendente de conclusão/ encerramento",_xlfn.DAYS(Tabela2[[#This Row],[Data do documento de encerramento]],J389)))</f>
        <v>25</v>
      </c>
      <c r="CA389" s="107" t="s">
        <v>8860</v>
      </c>
      <c r="CB389" s="107"/>
      <c r="CC389" s="131"/>
      <c r="CD389" s="107"/>
      <c r="CE389" s="107"/>
      <c r="CF389" s="107"/>
    </row>
    <row r="390" spans="1:84" ht="45.75" hidden="1">
      <c r="A390" s="169">
        <v>202561661210</v>
      </c>
      <c r="B390" s="170" t="s">
        <v>8861</v>
      </c>
      <c r="C390" s="108" t="str">
        <f>VLOOKUP(Tabela2[[#This Row],[SIEMA]],Siema2025,4,FALSE)</f>
        <v xml:space="preserve"> MG</v>
      </c>
      <c r="D390" s="106" t="str">
        <f>VLOOKUP(Tabela2[[#This Row],[SIEMA]],Siema2025,3,FALSE)</f>
        <v xml:space="preserve">Santo Antônio do Monte </v>
      </c>
      <c r="E390" s="106" t="str">
        <f>VLOOKUP(Tabela2[[#This Row],[SIEMA]],Siema2025,20,FALSE)</f>
        <v>km 683+342</v>
      </c>
      <c r="F390" s="106"/>
      <c r="G390" s="106" t="s">
        <v>8862</v>
      </c>
      <c r="H390" s="106" t="s">
        <v>8863</v>
      </c>
      <c r="I390" s="104" t="s">
        <v>7114</v>
      </c>
      <c r="J390" s="105">
        <f>VLOOKUP(Tabela2[[#This Row],[SIEMA]],Siema2025,2,FALSE)</f>
        <v>45823</v>
      </c>
      <c r="K390" s="105" t="str">
        <f>VLOOKUP(Tabela2[[#This Row],[SIEMA]],Siema2025,16,FALSE)</f>
        <v>Domingo</v>
      </c>
      <c r="L390" s="106" t="str">
        <f>IF(Tabela2[[#This Row],[Data]]="","Sem Informação",VLOOKUP(MONTH(Tabela2[[#This Row],[Data]]),'[1]Validação de dados'!$I$1:$J$13,2,0))</f>
        <v>Junho</v>
      </c>
      <c r="M390" s="104">
        <f>YEAR(Tabela2[[#This Row],[Data]])</f>
        <v>2025</v>
      </c>
      <c r="N390" s="105" t="str">
        <f>VLOOKUP(Tabela2[[#This Row],[SIEMA]],Siema2025,17,FALSE)</f>
        <v>Noturno</v>
      </c>
      <c r="O390" s="105" t="str">
        <f>VLOOKUP(Tabela2[[#This Row],[SIEMA]],Siema2025,5,FALSE)</f>
        <v>Ferrovia</v>
      </c>
      <c r="P390" s="104" t="str">
        <f>VLOOKUP(Tabela2[[#This Row],[SIEMA]],Siema2025,21,FALSE)</f>
        <v>Em 15/06/2025 às 20:40 no Corredor Centro Leste da Ferrovia Centro Atlântica, no município de Santo Antônio do Monte/MG, a composição J600 entre ESA %u2013 EFB no km 683+342, tombou cinco vagões do bloco C na calda do trem. Vagões carregados com soja.</v>
      </c>
      <c r="Q390" s="104" t="s">
        <v>7127</v>
      </c>
      <c r="R390" s="104" t="s">
        <v>7127</v>
      </c>
      <c r="S390" s="107" t="s">
        <v>7462</v>
      </c>
      <c r="T390" s="104">
        <v>338</v>
      </c>
      <c r="U390" s="104" t="s">
        <v>7121</v>
      </c>
      <c r="V390" s="104" t="s">
        <v>7127</v>
      </c>
      <c r="W390" s="104"/>
      <c r="X390" s="113"/>
      <c r="Y390" s="109" t="str">
        <f>IF(W390="","", IF(W390="NC","", IF(W390="NE","", IF(W390="NA","",IFERROR(VLOOKUP(W390,Produtos!$A$1:$C$2319,2,FALSE),"Não Cadastrado")))))</f>
        <v/>
      </c>
      <c r="Z390" s="104" t="str">
        <f>VLOOKUP(Tabela2[[#This Row],[SIEMA]],Siema2025,11,FALSE)</f>
        <v/>
      </c>
      <c r="AA390" s="104" t="str">
        <f>VLOOKUP(Tabela2[[#This Row],[SIEMA]],Siema2025,12,FALSE)</f>
        <v/>
      </c>
      <c r="AB390" s="104" t="str">
        <f>IF(W390="","",IF(ISNUMBER(W390)=FALSE,"Não se aplica",IFERROR(VLOOKUP(W390,Produtos!$A$1:$C$2319,3,FALSE),"Não Cadastrado")))</f>
        <v/>
      </c>
      <c r="AC390" s="104"/>
      <c r="AD390" s="108"/>
      <c r="AE390" s="107" t="str">
        <f>IF(AC390="","", IF(AC390="NC","", IF(AC390="NE","", IF(AC390="NA","",IFERROR(VLOOKUP(AC390,Produtos!$A$1:$C$2319,2,FALSE),"Não Cadastrado")))))</f>
        <v/>
      </c>
      <c r="AF390" s="104"/>
      <c r="AG390" s="104"/>
      <c r="AH390" s="104" t="str">
        <f>IF(AC390="","",IF(ISNUMBER(AC390)=FALSE,"Não se aplica",IFERROR(VLOOKUP(AC390,Produtos!$A$1:$C$2319,3,FALSE),"Não Cadastrado")))</f>
        <v/>
      </c>
      <c r="AI390" s="104"/>
      <c r="AJ390" s="104" t="str">
        <f>VLOOKUP(Tabela2[[#This Row],[SIEMA]],Siema2025,26,FALSE)</f>
        <v/>
      </c>
      <c r="AK390" s="107" t="s">
        <v>7098</v>
      </c>
      <c r="AL390" s="107"/>
      <c r="AM390" s="107"/>
      <c r="AN390" s="108" t="str">
        <f>VLOOKUP(Tabela2[[#This Row],[SIEMA]],Siema2025,51,FALSE)</f>
        <v/>
      </c>
      <c r="AO390" s="108" t="str">
        <f>VLOOKUP(Tabela2[[#This Row],[SIEMA]],Siema2025,53,FALSE)</f>
        <v/>
      </c>
      <c r="AP390" s="108" t="str">
        <f>VLOOKUP(Tabela2[[#This Row],[SIEMA]],Siema2025,55,FALSE)</f>
        <v/>
      </c>
      <c r="AQ390" s="108" t="str">
        <f>VLOOKUP(Tabela2[[#This Row],[SIEMA]],Siema2025,57,FALSE)</f>
        <v/>
      </c>
      <c r="AR390" s="108" t="str">
        <f>VLOOKUP(Tabela2[[#This Row],[SIEMA]],Siema2025,59,FALSE)</f>
        <v/>
      </c>
      <c r="AS390" s="108" t="str">
        <f>VLOOKUP(Tabela2[[#This Row],[SIEMA]],Siema2025,61,FALSE)</f>
        <v/>
      </c>
      <c r="AT390" s="108" t="str">
        <f>VLOOKUP(Tabela2[[#This Row],[SIEMA]],Siema2025,63,FALSE)</f>
        <v/>
      </c>
      <c r="AU390" s="108" t="str">
        <f>VLOOKUP(Tabela2[[#This Row],[SIEMA]],Siema2025,65,FALSE)</f>
        <v>X</v>
      </c>
      <c r="AV390" s="108" t="str">
        <f>VLOOKUP(Tabela2[[#This Row],[SIEMA]],Siema2025,67,FALSE)</f>
        <v/>
      </c>
      <c r="AW390" s="108" t="str">
        <f>VLOOKUP(Tabela2[[#This Row],[SIEMA]],Siema2025,69,FALSE)</f>
        <v/>
      </c>
      <c r="AX390" s="108" t="str">
        <f>VLOOKUP(Tabela2[[#This Row],[SIEMA]],Siema2025,71,FALSE)</f>
        <v/>
      </c>
      <c r="AY390" s="108" t="str">
        <f>VLOOKUP(Tabela2[[#This Row],[SIEMA]],Siema2025,73,FALSE)</f>
        <v/>
      </c>
      <c r="AZ390" s="108" t="str">
        <f>VLOOKUP(Tabela2[[#This Row],[SIEMA]],Siema2025,75,FALSE)</f>
        <v/>
      </c>
      <c r="BA390" s="108" t="str">
        <f>VLOOKUP(Tabela2[[#This Row],[SIEMA]],Siema2025,77,FALSE)</f>
        <v/>
      </c>
      <c r="BB390" s="108" t="str">
        <f>VLOOKUP(Tabela2[[#This Row],[SIEMA]],Siema2025,79,FALSE)</f>
        <v/>
      </c>
      <c r="BC390" s="108" t="str">
        <f>IF(Tabela2[[#This Row],[Outro(s) ]] = "X", "PREENCHER","NA")</f>
        <v>NA</v>
      </c>
      <c r="BD390" s="108" t="str">
        <f>VLOOKUP(Tabela2[[#This Row],[SIEMA]],Siema2025,82,FALSE)</f>
        <v/>
      </c>
      <c r="BE390" s="108" t="str">
        <f>VLOOKUP(Tabela2[[#This Row],[SIEMA]],Siema2025,81,FALSE)</f>
        <v/>
      </c>
      <c r="BF390" s="110" t="s">
        <v>7176</v>
      </c>
      <c r="BG390" s="110" t="s">
        <v>7177</v>
      </c>
      <c r="BH390" s="111" t="str">
        <f>VLOOKUP(Tabela2[[#This Row],[SIEMA]],Siema2025,29,FALSE)</f>
        <v>00924429000175</v>
      </c>
      <c r="BI390" s="112" t="str">
        <f>VLOOKUP(Tabela2[[#This Row],[SIEMA]],Siema2025,107,FALSE)</f>
        <v>Não</v>
      </c>
      <c r="BJ390" s="107" t="s">
        <v>7099</v>
      </c>
      <c r="BK390" s="104" t="s">
        <v>2696</v>
      </c>
      <c r="BL390" s="140">
        <v>45826</v>
      </c>
      <c r="BM390" s="108">
        <f ca="1">IF(Tabela2[[#This Row],[Data de atendimento do Ibama (considerar o primeiro documento/ação)]]="",_xlfn.DAYS(TODAY(),J390),_xlfn.DAYS(Tabela2[[#This Row],[Data de atendimento do Ibama (considerar o primeiro documento/ação)]],J390))</f>
        <v>3</v>
      </c>
      <c r="BN390" s="108" t="str">
        <f>IF(Tabela2[[#This Row],[Atendido pelo Ibama ("Não" ou "Sim")]]="Não","Preencher", IF(Tabela2[[#This Row],[Atendido pelo Ibama ("Não" ou "Sim")]]="Sim","NA",""))</f>
        <v>NA</v>
      </c>
      <c r="BO390" s="114" t="s">
        <v>7100</v>
      </c>
      <c r="BP390" s="108" t="str">
        <f>IF(Tabela2[[#This Row],[Forma de atendimento (primeiro documento/ação)]]= "Outros (especificar)", "PREENCHER","NA")</f>
        <v>NA</v>
      </c>
      <c r="BQ390" s="106" t="s">
        <v>2696</v>
      </c>
      <c r="BR390" s="108" t="s">
        <v>123</v>
      </c>
      <c r="BS390" s="108" t="s">
        <v>2696</v>
      </c>
      <c r="BT390" s="108" t="s">
        <v>7101</v>
      </c>
      <c r="BU390" s="108" t="s">
        <v>2696</v>
      </c>
      <c r="BV390" s="108" t="s">
        <v>123</v>
      </c>
      <c r="BW390" s="108" t="s">
        <v>2696</v>
      </c>
      <c r="BX390" s="106" t="s">
        <v>7785</v>
      </c>
      <c r="BY390" s="106"/>
      <c r="BZ390" s="104" t="str">
        <f>IF(Tabela2[[#This Row],[Data do documento de encerramento]]="NA","NA",IF(Tabela2[[#This Row],[Data do documento de encerramento]]="","Pendente de conclusão/ encerramento",_xlfn.DAYS(Tabela2[[#This Row],[Data do documento de encerramento]],J390)))</f>
        <v>Pendente de conclusão/ encerramento</v>
      </c>
      <c r="CA390" s="107" t="s">
        <v>8864</v>
      </c>
      <c r="CB390" s="107"/>
      <c r="CC390" s="130"/>
      <c r="CD390" s="107"/>
      <c r="CE390" s="107"/>
      <c r="CF390" s="107"/>
    </row>
    <row r="391" spans="1:84" ht="60.75">
      <c r="A391" s="169">
        <v>202561668429</v>
      </c>
      <c r="B391" s="170" t="s">
        <v>8865</v>
      </c>
      <c r="C391" s="108" t="s">
        <v>7135</v>
      </c>
      <c r="D391" s="106" t="s">
        <v>637</v>
      </c>
      <c r="E391" s="106" t="s">
        <v>8866</v>
      </c>
      <c r="F391" s="106"/>
      <c r="G391" s="106" t="s">
        <v>8867</v>
      </c>
      <c r="H391" s="106" t="s">
        <v>8868</v>
      </c>
      <c r="I391" s="104" t="str">
        <f>VLOOKUP(Tabela2[[#This Row],[SIEMA]],Siema2025,19,FALSE)</f>
        <v>Campos</v>
      </c>
      <c r="J391" s="105">
        <f>VLOOKUP(Tabela2[[#This Row],[SIEMA]],Siema2025,2,FALSE)</f>
        <v>45823</v>
      </c>
      <c r="K391" s="105" t="str">
        <f>VLOOKUP(Tabela2[[#This Row],[SIEMA]],Siema2025,16,FALSE)</f>
        <v>Domingo</v>
      </c>
      <c r="L391" s="106" t="str">
        <f>IF(Tabela2[[#This Row],[Data]]="","Sem Informação",VLOOKUP(MONTH(Tabela2[[#This Row],[Data]]),'[1]Validação de dados'!$I$1:$J$13,2,0))</f>
        <v>Junho</v>
      </c>
      <c r="M391" s="104">
        <f>YEAR(Tabela2[[#This Row],[Data]])</f>
        <v>2025</v>
      </c>
      <c r="N391" s="105" t="str">
        <f>VLOOKUP(Tabela2[[#This Row],[SIEMA]],Siema2025,17,FALSE)</f>
        <v>Madrugada</v>
      </c>
      <c r="O391" s="105" t="s">
        <v>111</v>
      </c>
      <c r="P391" s="104" t="str">
        <f>VLOOKUP(Tabela2[[#This Row],[SIEMA]],Siema2025,21,FALSE)</f>
        <v>[FPSO ANITA GARIBALDI (FPSO AGA) / Poço 8-MRL-181D-RJS]: Durante a pressurização da função "abre M1" pela plataforma, foi verificado escape de aproximadamente 0,19 m3 de fluido hidráulico base água (Transaqua DW) próximo ao corpo central da ANM (árvore de natal molhada).</v>
      </c>
      <c r="Q391" s="104" t="s">
        <v>7127</v>
      </c>
      <c r="R391" s="104" t="s">
        <v>7273</v>
      </c>
      <c r="S391" s="107" t="s">
        <v>7147</v>
      </c>
      <c r="T391" s="104" t="str">
        <f>VLOOKUP(Tabela2[[#This Row],[SIEMA]],Siema2025,11,FALSE)</f>
        <v>0.19</v>
      </c>
      <c r="U391" s="104" t="str">
        <f>VLOOKUP(Tabela2[[#This Row],[SIEMA]],Siema2025,12,FALSE)</f>
        <v>M3</v>
      </c>
      <c r="V391" s="104" t="str">
        <f>IF(Q391="","",IF(ISNUMBER(Q391)=FALSE,"Não se aplica",IFERROR(VLOOKUP(Q391,Produtos!$A$1:$C$2319,3,FALSE),"Não Cadastrado")))</f>
        <v>Não se aplica</v>
      </c>
      <c r="W391" s="104"/>
      <c r="X391" s="113"/>
      <c r="Y391" s="109" t="str">
        <f>IF(W391="","", IF(W391="NC","", IF(W391="NE","", IF(W391="NA","",IFERROR(VLOOKUP(W391,Produtos!$A$1:$C$2319,2,FALSE),"Não Cadastrado")))))</f>
        <v/>
      </c>
      <c r="Z391" s="104"/>
      <c r="AA391" s="104"/>
      <c r="AB391" s="104" t="str">
        <f>IF(W391="","",IF(ISNUMBER(W391)=FALSE,"Não se aplica",IFERROR(VLOOKUP(W391,Produtos!$A$1:$C$2319,3,FALSE),"Não Cadastrado")))</f>
        <v/>
      </c>
      <c r="AC391" s="104"/>
      <c r="AD391" s="108"/>
      <c r="AE391" s="107" t="str">
        <f>IF(AC391="","", IF(AC391="NC","", IF(AC391="NE","", IF(AC391="NA","",IFERROR(VLOOKUP(AC391,Produtos!$A$1:$C$2319,2,FALSE),"Não Cadastrado")))))</f>
        <v/>
      </c>
      <c r="AF391" s="104"/>
      <c r="AG391" s="104"/>
      <c r="AH391" s="104" t="str">
        <f>IF(AC391="","",IF(ISNUMBER(AC391)=FALSE,"Não se aplica",IFERROR(VLOOKUP(AC391,Produtos!$A$1:$C$2319,3,FALSE),"Não Cadastrado")))</f>
        <v/>
      </c>
      <c r="AI391" s="104"/>
      <c r="AJ391" s="104" t="str">
        <f>VLOOKUP(Tabela2[[#This Row],[SIEMA]],Siema2025,26,FALSE)</f>
        <v>Em avaliação.</v>
      </c>
      <c r="AK391" s="107" t="s">
        <v>7112</v>
      </c>
      <c r="AL391" s="107"/>
      <c r="AM391" s="107"/>
      <c r="AN391" s="108" t="str">
        <f>VLOOKUP(Tabela2[[#This Row],[SIEMA]],Siema2025,51,FALSE)</f>
        <v/>
      </c>
      <c r="AO391" s="108" t="str">
        <f>VLOOKUP(Tabela2[[#This Row],[SIEMA]],Siema2025,53,FALSE)</f>
        <v/>
      </c>
      <c r="AP391" s="108" t="str">
        <f>VLOOKUP(Tabela2[[#This Row],[SIEMA]],Siema2025,55,FALSE)</f>
        <v/>
      </c>
      <c r="AQ391" s="108" t="str">
        <f>VLOOKUP(Tabela2[[#This Row],[SIEMA]],Siema2025,57,FALSE)</f>
        <v/>
      </c>
      <c r="AR391" s="108" t="str">
        <f>VLOOKUP(Tabela2[[#This Row],[SIEMA]],Siema2025,59,FALSE)</f>
        <v/>
      </c>
      <c r="AS391" s="108" t="str">
        <f>VLOOKUP(Tabela2[[#This Row],[SIEMA]],Siema2025,61,FALSE)</f>
        <v>X</v>
      </c>
      <c r="AT391" s="108" t="str">
        <f>VLOOKUP(Tabela2[[#This Row],[SIEMA]],Siema2025,63,FALSE)</f>
        <v/>
      </c>
      <c r="AU391" s="108" t="str">
        <f>VLOOKUP(Tabela2[[#This Row],[SIEMA]],Siema2025,65,FALSE)</f>
        <v/>
      </c>
      <c r="AV391" s="108" t="str">
        <f>VLOOKUP(Tabela2[[#This Row],[SIEMA]],Siema2025,67,FALSE)</f>
        <v/>
      </c>
      <c r="AW391" s="108" t="str">
        <f>VLOOKUP(Tabela2[[#This Row],[SIEMA]],Siema2025,69,FALSE)</f>
        <v/>
      </c>
      <c r="AX391" s="108" t="str">
        <f>VLOOKUP(Tabela2[[#This Row],[SIEMA]],Siema2025,71,FALSE)</f>
        <v/>
      </c>
      <c r="AY391" s="108" t="str">
        <f>VLOOKUP(Tabela2[[#This Row],[SIEMA]],Siema2025,73,FALSE)</f>
        <v/>
      </c>
      <c r="AZ391" s="108" t="str">
        <f>VLOOKUP(Tabela2[[#This Row],[SIEMA]],Siema2025,75,FALSE)</f>
        <v/>
      </c>
      <c r="BA391" s="108" t="str">
        <f>VLOOKUP(Tabela2[[#This Row],[SIEMA]],Siema2025,77,FALSE)</f>
        <v/>
      </c>
      <c r="BB391" s="108" t="str">
        <f>VLOOKUP(Tabela2[[#This Row],[SIEMA]],Siema2025,79,FALSE)</f>
        <v/>
      </c>
      <c r="BC391" s="108" t="str">
        <f>IF(Tabela2[[#This Row],[Outro(s) ]] = "X", "PREENCHER","NA")</f>
        <v>NA</v>
      </c>
      <c r="BD391" s="108" t="str">
        <f>VLOOKUP(Tabela2[[#This Row],[SIEMA]],Siema2025,82,FALSE)</f>
        <v/>
      </c>
      <c r="BE391" s="108" t="str">
        <f>VLOOKUP(Tabela2[[#This Row],[SIEMA]],Siema2025,81,FALSE)</f>
        <v/>
      </c>
      <c r="BF391" s="110" t="str">
        <f>VLOOKUP(Tabela2[[#This Row],[SIEMA]],Siema2025,28,FALSE)</f>
        <v>Petrobras</v>
      </c>
      <c r="BG391" s="110"/>
      <c r="BH391" s="111" t="str">
        <f>VLOOKUP(Tabela2[[#This Row],[SIEMA]],Siema2025,29,FALSE)</f>
        <v>33000167100750</v>
      </c>
      <c r="BI391" s="112" t="str">
        <f>VLOOKUP(Tabela2[[#This Row],[SIEMA]],Siema2025,107,FALSE)</f>
        <v>Não</v>
      </c>
      <c r="BJ391" s="107" t="s">
        <v>7099</v>
      </c>
      <c r="BK391" s="104" t="s">
        <v>2696</v>
      </c>
      <c r="BL391" s="140">
        <v>45835</v>
      </c>
      <c r="BM391" s="108">
        <f ca="1">IF(Tabela2[[#This Row],[Data de atendimento do Ibama (considerar o primeiro documento/ação)]]="",_xlfn.DAYS(TODAY(),J391),_xlfn.DAYS(Tabela2[[#This Row],[Data de atendimento do Ibama (considerar o primeiro documento/ação)]],J391))</f>
        <v>12</v>
      </c>
      <c r="BN391" s="108" t="str">
        <f>IF(Tabela2[[#This Row],[Atendido pelo Ibama ("Não" ou "Sim")]]="Não","Preencher", IF(Tabela2[[#This Row],[Atendido pelo Ibama ("Não" ou "Sim")]]="Sim","NA",""))</f>
        <v>NA</v>
      </c>
      <c r="BO391" s="114" t="s">
        <v>7138</v>
      </c>
      <c r="BP391" s="108" t="str">
        <f>IF(Tabela2[[#This Row],[Forma de atendimento (primeiro documento/ação)]]= "Outros (especificar)", "PREENCHER","NA")</f>
        <v>NA</v>
      </c>
      <c r="BQ391" s="106" t="s">
        <v>123</v>
      </c>
      <c r="BR391" s="108" t="str">
        <f>IF(Tabela2[[#This Row],[Equipe do Ibama foi a campo? Houve sobrevoo do Poseidon?]] = "Sim", "PREENCHER","NA")</f>
        <v>NA</v>
      </c>
      <c r="BS391" s="108" t="str">
        <f>IF(Tabela2[[#This Row],[Se sim, foi emitida Ordem de Emergência? (informações vinculada à coluna CK)]] = "Sim", "PREENCHER","NA")</f>
        <v>NA</v>
      </c>
      <c r="BT391" s="108" t="s">
        <v>7101</v>
      </c>
      <c r="BU391" s="108" t="s">
        <v>123</v>
      </c>
      <c r="BV391" s="108" t="s">
        <v>123</v>
      </c>
      <c r="BW391" s="108" t="s">
        <v>123</v>
      </c>
      <c r="BX391" s="106"/>
      <c r="BY391" s="106"/>
      <c r="BZ391" s="104" t="str">
        <f>IF(Tabela2[[#This Row],[Data do documento de encerramento]]="NA","NA",IF(Tabela2[[#This Row],[Data do documento de encerramento]]="","Pendente de conclusão/ encerramento",_xlfn.DAYS(Tabela2[[#This Row],[Data do documento de encerramento]],J391)))</f>
        <v>Pendente de conclusão/ encerramento</v>
      </c>
      <c r="CA391" s="107"/>
      <c r="CB391" s="107"/>
      <c r="CC391" s="131" t="s">
        <v>7148</v>
      </c>
      <c r="CD391" s="107" t="s">
        <v>123</v>
      </c>
      <c r="CE391" s="107" t="s">
        <v>123</v>
      </c>
      <c r="CF391" s="107" t="s">
        <v>7149</v>
      </c>
    </row>
    <row r="392" spans="1:84" ht="60.75" hidden="1">
      <c r="A392" s="169">
        <v>202562436043</v>
      </c>
      <c r="B392" s="170" t="s">
        <v>8869</v>
      </c>
      <c r="C392" s="108" t="str">
        <f>VLOOKUP(Tabela2[[#This Row],[SIEMA]],Siema2025,4,FALSE)</f>
        <v xml:space="preserve"> MG</v>
      </c>
      <c r="D392" s="106" t="str">
        <f>VLOOKUP(Tabela2[[#This Row],[SIEMA]],Siema2025,3,FALSE)</f>
        <v xml:space="preserve">Belo Horizonte </v>
      </c>
      <c r="E392" s="106" t="str">
        <f>VLOOKUP(Tabela2[[#This Row],[SIEMA]],Siema2025,20,FALSE)</f>
        <v>Rua Felipe dos Santos, 451, Lourdes (Praça Marília de Dirceu)</v>
      </c>
      <c r="F392" s="120"/>
      <c r="G392" s="106" t="s">
        <v>8870</v>
      </c>
      <c r="H392" s="106" t="s">
        <v>8871</v>
      </c>
      <c r="I392" s="104" t="str">
        <f>VLOOKUP(Tabela2[[#This Row],[SIEMA]],Siema2025,19,FALSE)</f>
        <v/>
      </c>
      <c r="J392" s="105">
        <f>VLOOKUP(Tabela2[[#This Row],[SIEMA]],Siema2025,2,FALSE)</f>
        <v>45824</v>
      </c>
      <c r="K392" s="105" t="str">
        <f>VLOOKUP(Tabela2[[#This Row],[SIEMA]],Siema2025,16,FALSE)</f>
        <v>Segunda</v>
      </c>
      <c r="L392" s="106" t="str">
        <f>IF(Tabela2[[#This Row],[Data]]="","Sem Informação",VLOOKUP(MONTH(Tabela2[[#This Row],[Data]]),'[1]Validação de dados'!$I$1:$J$13,2,0))</f>
        <v>Junho</v>
      </c>
      <c r="M392" s="104">
        <f>YEAR(Tabela2[[#This Row],[Data]])</f>
        <v>2025</v>
      </c>
      <c r="N392" s="105" t="str">
        <f>VLOOKUP(Tabela2[[#This Row],[SIEMA]],Siema2025,17,FALSE)</f>
        <v>Matutino</v>
      </c>
      <c r="O392" s="105" t="str">
        <f>VLOOKUP(Tabela2[[#This Row],[SIEMA]],Siema2025,5,FALSE)</f>
        <v>Outro(s)</v>
      </c>
      <c r="P392" s="104" t="str">
        <f>VLOOKUP(Tabela2[[#This Row],[SIEMA]],Siema2025,21,FALSE)</f>
        <v>Vazamento de Gás</v>
      </c>
      <c r="Q392" s="104">
        <v>1971</v>
      </c>
      <c r="R392" s="104" t="str">
        <f>VLOOKUP(Tabela2[[#This Row],[SIEMA]],Siema2025,10,FALSE)</f>
        <v/>
      </c>
      <c r="S392" s="107" t="str">
        <f>IF(Q392="","", IF(Q392="NC","", IF(Q392="NE","", IF(Q392="NA","",IFERROR(VLOOKUP(Q392,Produtos!$A$1:$C$2319,2,FALSE),"Não Cadastrado")))))</f>
        <v>METANO, COMPRIMIDO, ou GÁS NATURAL, COMPRIMIDO, com elevado teor de metano</v>
      </c>
      <c r="T392" s="104" t="str">
        <f>VLOOKUP(Tabela2[[#This Row],[SIEMA]],Siema2025,11,FALSE)</f>
        <v xml:space="preserve"> </v>
      </c>
      <c r="U392" s="104" t="str">
        <f>VLOOKUP(Tabela2[[#This Row],[SIEMA]],Siema2025,12,FALSE)</f>
        <v xml:space="preserve"> </v>
      </c>
      <c r="V392" s="104">
        <f>IF(Q392="","",IF(ISNUMBER(Q392)=FALSE,"Não se aplica",IFERROR(VLOOKUP(Q392,Produtos!$A$1:$C$2319,3,FALSE),"Não Cadastrado")))</f>
        <v>2.1</v>
      </c>
      <c r="W392" s="104" t="str">
        <f>VLOOKUP(Tabela2[[#This Row],[SIEMA]],Siema2025,10,FALSE)</f>
        <v/>
      </c>
      <c r="X392" s="113" t="str">
        <f>IF(Tabela2[[#This Row],[Origem do acidente]] = "Plataforma", "PREENCHER","NA")</f>
        <v>NA</v>
      </c>
      <c r="Y392" s="109" t="str">
        <f>IF(W392="","", IF(W392="NC","", IF(W392="NE","", IF(W392="NA","",IFERROR(VLOOKUP(W392,Produtos!$A$1:$C$2319,2,FALSE),"Não Cadastrado")))))</f>
        <v/>
      </c>
      <c r="Z392" s="104" t="str">
        <f>VLOOKUP(Tabela2[[#This Row],[SIEMA]],Siema2025,11,FALSE)</f>
        <v xml:space="preserve"> </v>
      </c>
      <c r="AA392" s="104" t="str">
        <f>VLOOKUP(Tabela2[[#This Row],[SIEMA]],Siema2025,12,FALSE)</f>
        <v xml:space="preserve"> </v>
      </c>
      <c r="AB392" s="104" t="str">
        <f>IF(W392="","",IF(ISNUMBER(W392)=FALSE,"Não se aplica",IFERROR(VLOOKUP(W392,Produtos!$A$1:$C$2319,3,FALSE),"Não Cadastrado")))</f>
        <v/>
      </c>
      <c r="AC392" s="104"/>
      <c r="AD392" s="108" t="str">
        <f>IF(Tabela2[[#This Row],[Origem do acidente]] = "Plataforma", "PREENCHER","NA")</f>
        <v>NA</v>
      </c>
      <c r="AE392" s="107" t="str">
        <f>IF(AC392="","", IF(AC392="NC","", IF(AC392="NE","", IF(AC392="NA","",IFERROR(VLOOKUP(AC392,Produtos!$A$1:$C$2319,2,FALSE),"Não Cadastrado")))))</f>
        <v/>
      </c>
      <c r="AF392" s="104"/>
      <c r="AG392" s="104"/>
      <c r="AH392" s="104" t="str">
        <f>IF(AC392="","",IF(ISNUMBER(AC392)=FALSE,"Não se aplica",IFERROR(VLOOKUP(AC392,Produtos!$A$1:$C$2319,3,FALSE),"Não Cadastrado")))</f>
        <v/>
      </c>
      <c r="AI392" s="104"/>
      <c r="AJ392" s="104" t="str">
        <f>VLOOKUP(Tabela2[[#This Row],[SIEMA]],Siema2025,26,FALSE)</f>
        <v>Escavadeira</v>
      </c>
      <c r="AK392" s="107" t="s">
        <v>7234</v>
      </c>
      <c r="AL392" s="107"/>
      <c r="AM392" s="107"/>
      <c r="AN392" s="108" t="str">
        <f>VLOOKUP(Tabela2[[#This Row],[SIEMA]],Siema2025,51,FALSE)</f>
        <v/>
      </c>
      <c r="AO392" s="108" t="str">
        <f>VLOOKUP(Tabela2[[#This Row],[SIEMA]],Siema2025,53,FALSE)</f>
        <v/>
      </c>
      <c r="AP392" s="108" t="str">
        <f>VLOOKUP(Tabela2[[#This Row],[SIEMA]],Siema2025,55,FALSE)</f>
        <v/>
      </c>
      <c r="AQ392" s="108" t="str">
        <f>VLOOKUP(Tabela2[[#This Row],[SIEMA]],Siema2025,57,FALSE)</f>
        <v/>
      </c>
      <c r="AR392" s="108" t="str">
        <f>VLOOKUP(Tabela2[[#This Row],[SIEMA]],Siema2025,59,FALSE)</f>
        <v/>
      </c>
      <c r="AS392" s="108" t="str">
        <f>VLOOKUP(Tabela2[[#This Row],[SIEMA]],Siema2025,61,FALSE)</f>
        <v/>
      </c>
      <c r="AT392" s="108" t="str">
        <f>VLOOKUP(Tabela2[[#This Row],[SIEMA]],Siema2025,63,FALSE)</f>
        <v/>
      </c>
      <c r="AU392" s="108" t="str">
        <f>VLOOKUP(Tabela2[[#This Row],[SIEMA]],Siema2025,65,FALSE)</f>
        <v/>
      </c>
      <c r="AV392" s="108" t="str">
        <f>VLOOKUP(Tabela2[[#This Row],[SIEMA]],Siema2025,67,FALSE)</f>
        <v/>
      </c>
      <c r="AW392" s="108" t="str">
        <f>VLOOKUP(Tabela2[[#This Row],[SIEMA]],Siema2025,69,FALSE)</f>
        <v>X</v>
      </c>
      <c r="AX392" s="108" t="str">
        <f>VLOOKUP(Tabela2[[#This Row],[SIEMA]],Siema2025,71,FALSE)</f>
        <v/>
      </c>
      <c r="AY392" s="108" t="str">
        <f>VLOOKUP(Tabela2[[#This Row],[SIEMA]],Siema2025,73,FALSE)</f>
        <v/>
      </c>
      <c r="AZ392" s="108" t="str">
        <f>VLOOKUP(Tabela2[[#This Row],[SIEMA]],Siema2025,75,FALSE)</f>
        <v/>
      </c>
      <c r="BA392" s="108" t="str">
        <f>VLOOKUP(Tabela2[[#This Row],[SIEMA]],Siema2025,77,FALSE)</f>
        <v/>
      </c>
      <c r="BB392" s="108" t="str">
        <f>VLOOKUP(Tabela2[[#This Row],[SIEMA]],Siema2025,79,FALSE)</f>
        <v/>
      </c>
      <c r="BC392" s="108" t="str">
        <f>IF(Tabela2[[#This Row],[Outro(s) ]] = "X", "PREENCHER","NA")</f>
        <v>NA</v>
      </c>
      <c r="BD392" s="108" t="str">
        <f>VLOOKUP(Tabela2[[#This Row],[SIEMA]],Siema2025,82,FALSE)</f>
        <v/>
      </c>
      <c r="BE392" s="108" t="str">
        <f>VLOOKUP(Tabela2[[#This Row],[SIEMA]],Siema2025,81,FALSE)</f>
        <v/>
      </c>
      <c r="BF392" s="110" t="str">
        <f>VLOOKUP(Tabela2[[#This Row],[SIEMA]],Siema2025,28,FALSE)</f>
        <v/>
      </c>
      <c r="BG392" s="110"/>
      <c r="BH392" s="111" t="str">
        <f>VLOOKUP(Tabela2[[#This Row],[SIEMA]],Siema2025,29,FALSE)</f>
        <v/>
      </c>
      <c r="BI392" s="112" t="str">
        <f>VLOOKUP(Tabela2[[#This Row],[SIEMA]],Siema2025,107,FALSE)</f>
        <v>Não</v>
      </c>
      <c r="BJ392" s="107" t="s">
        <v>7113</v>
      </c>
      <c r="BK392" s="104" t="s">
        <v>2696</v>
      </c>
      <c r="BL392" s="164">
        <v>45834</v>
      </c>
      <c r="BM392" s="108">
        <f ca="1">IF(Tabela2[[#This Row],[Data de atendimento do Ibama (considerar o primeiro documento/ação)]]="",_xlfn.DAYS(TODAY(),J392),_xlfn.DAYS(Tabela2[[#This Row],[Data de atendimento do Ibama (considerar o primeiro documento/ação)]],J392))</f>
        <v>10</v>
      </c>
      <c r="BN392" s="108" t="str">
        <f>IF(Tabela2[[#This Row],[Atendido pelo Ibama ("Não" ou "Sim")]]="Não","Preencher", IF(Tabela2[[#This Row],[Atendido pelo Ibama ("Não" ou "Sim")]]="Sim","NA",""))</f>
        <v>NA</v>
      </c>
      <c r="BO392" s="114" t="s">
        <v>7100</v>
      </c>
      <c r="BP392" s="108" t="str">
        <f>IF(Tabela2[[#This Row],[Forma de atendimento (primeiro documento/ação)]]= "Outros (especificar)", "PREENCHER","NA")</f>
        <v>NA</v>
      </c>
      <c r="BQ392" s="106" t="s">
        <v>123</v>
      </c>
      <c r="BR392" s="108" t="str">
        <f>IF(Tabela2[[#This Row],[Equipe do Ibama foi a campo? Houve sobrevoo do Poseidon?]] = "Sim", "PREENCHER","NA")</f>
        <v>NA</v>
      </c>
      <c r="BS392" s="108" t="str">
        <f>IF(Tabela2[[#This Row],[Se sim, foi emitida Ordem de Emergência? (informações vinculada à coluna CK)]] = "Sim", "PREENCHER","NA")</f>
        <v>NA</v>
      </c>
      <c r="BT392" s="108" t="str">
        <f>IF(Tabela2[[#This Row],[Foi elaborado Relatório de Vistoria pelo Ibama? (informações vinculada à coluna CK)]] = "Sim", "PREENCHER","NA")</f>
        <v>NA</v>
      </c>
      <c r="BU392" s="108" t="s">
        <v>2696</v>
      </c>
      <c r="BV392" s="108" t="s">
        <v>123</v>
      </c>
      <c r="BW392" s="108" t="s">
        <v>2696</v>
      </c>
      <c r="BX392" s="106" t="s">
        <v>7102</v>
      </c>
      <c r="BY392" s="164">
        <v>45834</v>
      </c>
      <c r="BZ392" s="104">
        <f>IF(Tabela2[[#This Row],[Data do documento de encerramento]]="NA","NA",IF(Tabela2[[#This Row],[Data do documento de encerramento]]="","Pendente de conclusão/ encerramento",_xlfn.DAYS(Tabela2[[#This Row],[Data do documento de encerramento]],J392)))</f>
        <v>10</v>
      </c>
      <c r="CA392" s="123"/>
      <c r="CB392" s="107"/>
      <c r="CC392" s="130"/>
      <c r="CD392" s="107"/>
      <c r="CE392" s="107"/>
      <c r="CF392" s="107"/>
    </row>
    <row r="393" spans="1:84" s="22" customFormat="1" ht="30.75" hidden="1">
      <c r="A393" s="169">
        <v>202561861228</v>
      </c>
      <c r="B393" s="118" t="s">
        <v>8872</v>
      </c>
      <c r="C393" s="108" t="str">
        <f>VLOOKUP(Tabela2[[#This Row],[SIEMA]],Siema2025,4,FALSE)</f>
        <v xml:space="preserve"> AL</v>
      </c>
      <c r="D393" s="106" t="str">
        <f>VLOOKUP(Tabela2[[#This Row],[SIEMA]],Siema2025,3,FALSE)</f>
        <v xml:space="preserve">Maceió </v>
      </c>
      <c r="E393" s="106" t="str">
        <f>VLOOKUP(Tabela2[[#This Row],[SIEMA]],Siema2025,20,FALSE)</f>
        <v>LT Jardim Petrópolis IIB, s/n CEP 57062-310, Petrópolis Maceió - AL - Poço TM 33</v>
      </c>
      <c r="F393" s="106"/>
      <c r="G393" s="106" t="s">
        <v>8873</v>
      </c>
      <c r="H393" s="106" t="s">
        <v>8874</v>
      </c>
      <c r="I393" s="104" t="s">
        <v>7223</v>
      </c>
      <c r="J393" s="105">
        <f>VLOOKUP(Tabela2[[#This Row],[SIEMA]],Siema2025,2,FALSE)</f>
        <v>45825</v>
      </c>
      <c r="K393" s="105" t="str">
        <f>VLOOKUP(Tabela2[[#This Row],[SIEMA]],Siema2025,16,FALSE)</f>
        <v>Terça</v>
      </c>
      <c r="L393" s="106" t="str">
        <f>IF(Tabela2[[#This Row],[Data]]="","Sem Informação",VLOOKUP(MONTH(Tabela2[[#This Row],[Data]]),'[1]Validação de dados'!$I$1:$J$13,2,0))</f>
        <v>Junho</v>
      </c>
      <c r="M393" s="104">
        <f>YEAR(Tabela2[[#This Row],[Data]])</f>
        <v>2025</v>
      </c>
      <c r="N393" s="105" t="str">
        <f>VLOOKUP(Tabela2[[#This Row],[SIEMA]],Siema2025,17,FALSE)</f>
        <v>Noturno</v>
      </c>
      <c r="O393" s="105" t="s">
        <v>145</v>
      </c>
      <c r="P393" s="104" t="str">
        <f>VLOOKUP(Tabela2[[#This Row],[SIEMA]],Siema2025,21,FALSE)</f>
        <v>Poço terrestre</v>
      </c>
      <c r="Q393" s="104">
        <v>1267</v>
      </c>
      <c r="R393" s="104" t="str">
        <f>VLOOKUP(Tabela2[[#This Row],[SIEMA]],Siema2025,10,FALSE)</f>
        <v/>
      </c>
      <c r="S393" s="107" t="str">
        <f>IF(Q393="","", IF(Q393="NC","", IF(Q393="NE","", IF(Q393="NA","",IFERROR(VLOOKUP(Q393,Produtos!$A$1:$C$2319,2,FALSE),"Não Cadastrado")))))</f>
        <v>PETRÓLEO CRU</v>
      </c>
      <c r="T393" s="104" t="s">
        <v>697</v>
      </c>
      <c r="U393" s="104" t="str">
        <f>VLOOKUP(Tabela2[[#This Row],[SIEMA]],Siema2025,12,FALSE)</f>
        <v xml:space="preserve"> </v>
      </c>
      <c r="V393" s="104">
        <f>IF(Q393="","",IF(ISNUMBER(Q393)=FALSE,"Não se aplica",IFERROR(VLOOKUP(Q393,Produtos!$A$1:$C$2319,3,FALSE),"Não Cadastrado")))</f>
        <v>3</v>
      </c>
      <c r="W393" s="104" t="str">
        <f>VLOOKUP(Tabela2[[#This Row],[SIEMA]],Siema2025,10,FALSE)</f>
        <v/>
      </c>
      <c r="X393" s="113" t="str">
        <f>IF(Tabela2[[#This Row],[Origem do acidente]] = "Plataforma", "PREENCHER","NA")</f>
        <v>NA</v>
      </c>
      <c r="Y393" s="109" t="str">
        <f>IF(W393="","", IF(W393="NC","", IF(W393="NE","", IF(W393="NA","",IFERROR(VLOOKUP(W393,Produtos!$A$1:$C$2319,2,FALSE),"Não Cadastrado")))))</f>
        <v/>
      </c>
      <c r="Z393" s="104" t="str">
        <f>VLOOKUP(Tabela2[[#This Row],[SIEMA]],Siema2025,11,FALSE)</f>
        <v xml:space="preserve"> </v>
      </c>
      <c r="AA393" s="104" t="str">
        <f>VLOOKUP(Tabela2[[#This Row],[SIEMA]],Siema2025,12,FALSE)</f>
        <v xml:space="preserve"> </v>
      </c>
      <c r="AB393" s="104" t="str">
        <f>IF(W393="","",IF(ISNUMBER(W393)=FALSE,"Não se aplica",IFERROR(VLOOKUP(W393,Produtos!$A$1:$C$2319,3,FALSE),"Não Cadastrado")))</f>
        <v/>
      </c>
      <c r="AC393" s="104"/>
      <c r="AD393" s="108" t="str">
        <f>IF(Tabela2[[#This Row],[Origem do acidente]] = "Plataforma", "PREENCHER","NA")</f>
        <v>NA</v>
      </c>
      <c r="AE393" s="107" t="str">
        <f>IF(AC393="","", IF(AC393="NC","", IF(AC393="NE","", IF(AC393="NA","",IFERROR(VLOOKUP(AC393,Produtos!$A$1:$C$2319,2,FALSE),"Não Cadastrado")))))</f>
        <v/>
      </c>
      <c r="AF393" s="104"/>
      <c r="AG393" s="104"/>
      <c r="AH393" s="104" t="str">
        <f>IF(AC393="","",IF(ISNUMBER(AC393)=FALSE,"Não se aplica",IFERROR(VLOOKUP(AC393,Produtos!$A$1:$C$2319,3,FALSE),"Não Cadastrado")))</f>
        <v/>
      </c>
      <c r="AI393" s="104"/>
      <c r="AJ393" s="104" t="str">
        <f>VLOOKUP(Tabela2[[#This Row],[SIEMA]],Siema2025,26,FALSE)</f>
        <v>Possível causa: falha na vedação entre flange e válvula.</v>
      </c>
      <c r="AK393" s="107" t="s">
        <v>7112</v>
      </c>
      <c r="AL393" s="107"/>
      <c r="AM393" s="107"/>
      <c r="AN393" s="108" t="str">
        <f>VLOOKUP(Tabela2[[#This Row],[SIEMA]],Siema2025,51,FALSE)</f>
        <v/>
      </c>
      <c r="AO393" s="108" t="str">
        <f>VLOOKUP(Tabela2[[#This Row],[SIEMA]],Siema2025,53,FALSE)</f>
        <v/>
      </c>
      <c r="AP393" s="108" t="str">
        <f>VLOOKUP(Tabela2[[#This Row],[SIEMA]],Siema2025,55,FALSE)</f>
        <v/>
      </c>
      <c r="AQ393" s="108" t="str">
        <f>VLOOKUP(Tabela2[[#This Row],[SIEMA]],Siema2025,57,FALSE)</f>
        <v/>
      </c>
      <c r="AR393" s="108" t="str">
        <f>VLOOKUP(Tabela2[[#This Row],[SIEMA]],Siema2025,59,FALSE)</f>
        <v/>
      </c>
      <c r="AS393" s="108" t="str">
        <f>VLOOKUP(Tabela2[[#This Row],[SIEMA]],Siema2025,61,FALSE)</f>
        <v/>
      </c>
      <c r="AT393" s="108" t="str">
        <f>VLOOKUP(Tabela2[[#This Row],[SIEMA]],Siema2025,63,FALSE)</f>
        <v/>
      </c>
      <c r="AU393" s="108" t="str">
        <f>VLOOKUP(Tabela2[[#This Row],[SIEMA]],Siema2025,65,FALSE)</f>
        <v>X</v>
      </c>
      <c r="AV393" s="108" t="str">
        <f>VLOOKUP(Tabela2[[#This Row],[SIEMA]],Siema2025,67,FALSE)</f>
        <v/>
      </c>
      <c r="AW393" s="108" t="str">
        <f>VLOOKUP(Tabela2[[#This Row],[SIEMA]],Siema2025,69,FALSE)</f>
        <v/>
      </c>
      <c r="AX393" s="108" t="str">
        <f>VLOOKUP(Tabela2[[#This Row],[SIEMA]],Siema2025,71,FALSE)</f>
        <v/>
      </c>
      <c r="AY393" s="108" t="str">
        <f>VLOOKUP(Tabela2[[#This Row],[SIEMA]],Siema2025,73,FALSE)</f>
        <v/>
      </c>
      <c r="AZ393" s="108" t="str">
        <f>VLOOKUP(Tabela2[[#This Row],[SIEMA]],Siema2025,75,FALSE)</f>
        <v/>
      </c>
      <c r="BA393" s="108" t="str">
        <f>VLOOKUP(Tabela2[[#This Row],[SIEMA]],Siema2025,77,FALSE)</f>
        <v/>
      </c>
      <c r="BB393" s="108" t="str">
        <f>VLOOKUP(Tabela2[[#This Row],[SIEMA]],Siema2025,79,FALSE)</f>
        <v/>
      </c>
      <c r="BC393" s="108" t="str">
        <f>IF(Tabela2[[#This Row],[Outro(s) ]] = "X", "PREENCHER","NA")</f>
        <v>NA</v>
      </c>
      <c r="BD393" s="108" t="str">
        <f>VLOOKUP(Tabela2[[#This Row],[SIEMA]],Siema2025,82,FALSE)</f>
        <v/>
      </c>
      <c r="BE393" s="108" t="str">
        <f>VLOOKUP(Tabela2[[#This Row],[SIEMA]],Siema2025,81,FALSE)</f>
        <v/>
      </c>
      <c r="BF393" s="110" t="str">
        <f>VLOOKUP(Tabela2[[#This Row],[SIEMA]],Siema2025,28,FALSE)</f>
        <v>PETROSYNERGY LTDA</v>
      </c>
      <c r="BG393" s="110"/>
      <c r="BH393" s="111" t="str">
        <f>VLOOKUP(Tabela2[[#This Row],[SIEMA]],Siema2025,29,FALSE)</f>
        <v/>
      </c>
      <c r="BI393" s="112" t="str">
        <f>VLOOKUP(Tabela2[[#This Row],[SIEMA]],Siema2025,107,FALSE)</f>
        <v>Não</v>
      </c>
      <c r="BJ393" s="107" t="s">
        <v>7113</v>
      </c>
      <c r="BK393" s="104" t="s">
        <v>2696</v>
      </c>
      <c r="BL393" s="36">
        <v>45831</v>
      </c>
      <c r="BM393" s="108">
        <f ca="1">IF(Tabela2[[#This Row],[Data de atendimento do Ibama (considerar o primeiro documento/ação)]]="",_xlfn.DAYS(TODAY(),J393),_xlfn.DAYS(Tabela2[[#This Row],[Data de atendimento do Ibama (considerar o primeiro documento/ação)]],J393))</f>
        <v>6</v>
      </c>
      <c r="BN393" s="108" t="str">
        <f>IF(Tabela2[[#This Row],[Atendido pelo Ibama ("Não" ou "Sim")]]="Não","Preencher", IF(Tabela2[[#This Row],[Atendido pelo Ibama ("Não" ou "Sim")]]="Sim","NA",""))</f>
        <v>NA</v>
      </c>
      <c r="BO393" s="114" t="s">
        <v>7100</v>
      </c>
      <c r="BP393" s="108" t="str">
        <f>IF(Tabela2[[#This Row],[Forma de atendimento (primeiro documento/ação)]]= "Outros (especificar)", "PREENCHER","NA")</f>
        <v>NA</v>
      </c>
      <c r="BQ393" s="106" t="s">
        <v>123</v>
      </c>
      <c r="BR393" s="108" t="str">
        <f>IF(Tabela2[[#This Row],[Equipe do Ibama foi a campo? Houve sobrevoo do Poseidon?]] = "Sim", "PREENCHER","NA")</f>
        <v>NA</v>
      </c>
      <c r="BS393" s="108" t="s">
        <v>7114</v>
      </c>
      <c r="BT393" s="108" t="s">
        <v>7126</v>
      </c>
      <c r="BU393" s="108" t="s">
        <v>123</v>
      </c>
      <c r="BV393" s="108" t="s">
        <v>123</v>
      </c>
      <c r="BW393" s="108" t="s">
        <v>123</v>
      </c>
      <c r="BX393" s="106"/>
      <c r="BY393" s="106"/>
      <c r="BZ393" s="104" t="str">
        <f>IF(Tabela2[[#This Row],[Data do documento de encerramento]]="NA","NA",IF(Tabela2[[#This Row],[Data do documento de encerramento]]="","Pendente de conclusão/ encerramento",_xlfn.DAYS(Tabela2[[#This Row],[Data do documento de encerramento]],J393)))</f>
        <v>Pendente de conclusão/ encerramento</v>
      </c>
      <c r="CA393" s="107"/>
      <c r="CB393" s="107"/>
      <c r="CC393" s="129"/>
      <c r="CD393" s="107"/>
      <c r="CE393" s="107"/>
      <c r="CF393" s="107"/>
    </row>
    <row r="394" spans="1:84" ht="30.75" hidden="1">
      <c r="A394" s="169">
        <v>202561961210</v>
      </c>
      <c r="B394" s="170" t="s">
        <v>8875</v>
      </c>
      <c r="C394" s="108" t="str">
        <f>VLOOKUP(Tabela2[[#This Row],[SIEMA]],Siema2025,4,FALSE)</f>
        <v xml:space="preserve"> RN</v>
      </c>
      <c r="D394" s="106" t="str">
        <f>VLOOKUP(Tabela2[[#This Row],[SIEMA]],Siema2025,3,FALSE)</f>
        <v xml:space="preserve">Mossoró </v>
      </c>
      <c r="E394" s="106" t="str">
        <f>VLOOKUP(Tabela2[[#This Row],[SIEMA]],Siema2025,20,FALSE)</f>
        <v>Linha de produção do 7-CAM-1099-RN</v>
      </c>
      <c r="F394" s="106"/>
      <c r="G394" s="106" t="s">
        <v>8876</v>
      </c>
      <c r="H394" s="106" t="s">
        <v>8877</v>
      </c>
      <c r="I394" s="104" t="s">
        <v>931</v>
      </c>
      <c r="J394" s="105">
        <f>VLOOKUP(Tabela2[[#This Row],[SIEMA]],Siema2025,2,FALSE)</f>
        <v>45825</v>
      </c>
      <c r="K394" s="105" t="str">
        <f>VLOOKUP(Tabela2[[#This Row],[SIEMA]],Siema2025,16,FALSE)</f>
        <v>Terça</v>
      </c>
      <c r="L394" s="106" t="str">
        <f>IF(Tabela2[[#This Row],[Data]]="","Sem Informação",VLOOKUP(MONTH(Tabela2[[#This Row],[Data]]),'[1]Validação de dados'!$I$1:$J$13,2,0))</f>
        <v>Junho</v>
      </c>
      <c r="M394" s="104">
        <f>YEAR(Tabela2[[#This Row],[Data]])</f>
        <v>2025</v>
      </c>
      <c r="N394" s="105" t="str">
        <f>VLOOKUP(Tabela2[[#This Row],[SIEMA]],Siema2025,17,FALSE)</f>
        <v>Madrugada</v>
      </c>
      <c r="O394" s="105" t="s">
        <v>145</v>
      </c>
      <c r="P394" s="104" t="str">
        <f>VLOOKUP(Tabela2[[#This Row],[SIEMA]],Siema2025,21,FALSE)</f>
        <v>Poço terrestre</v>
      </c>
      <c r="Q394" s="104">
        <v>1267</v>
      </c>
      <c r="R394" s="104"/>
      <c r="S394" s="107" t="str">
        <f>IF(Q394="","", IF(Q394="NC","", IF(Q394="NE","", IF(Q394="NA","",IFERROR(VLOOKUP(Q394,Produtos!$A$1:$C$2319,2,FALSE),"Não Cadastrado")))))</f>
        <v>PETRÓLEO CRU</v>
      </c>
      <c r="T394" s="104" t="s">
        <v>2373</v>
      </c>
      <c r="U394" s="104" t="str">
        <f>VLOOKUP(Tabela2[[#This Row],[SIEMA]],Siema2025,12,FALSE)</f>
        <v>M3</v>
      </c>
      <c r="V394" s="104">
        <f>IF(Q394="","",IF(ISNUMBER(Q394)=FALSE,"Não se aplica",IFERROR(VLOOKUP(Q394,Produtos!$A$1:$C$2319,3,FALSE),"Não Cadastrado")))</f>
        <v>3</v>
      </c>
      <c r="W394" s="104"/>
      <c r="X394" s="113" t="str">
        <f>IF(Tabela2[[#This Row],[Origem do acidente]] = "Plataforma", "PREENCHER","NA")</f>
        <v>NA</v>
      </c>
      <c r="Y394" s="104" t="str">
        <f>VLOOKUP(Tabela2[[#This Row],[SIEMA]],Siema2025,10,FALSE)</f>
        <v>água produzida</v>
      </c>
      <c r="Z394" s="104" t="str">
        <f>VLOOKUP(Tabela2[[#This Row],[SIEMA]],Siema2025,11,FALSE)</f>
        <v>1.298</v>
      </c>
      <c r="AA394" s="104" t="str">
        <f>VLOOKUP(Tabela2[[#This Row],[SIEMA]],Siema2025,12,FALSE)</f>
        <v>M3</v>
      </c>
      <c r="AB394" s="104" t="str">
        <f>IF(W394="","",IF(ISNUMBER(W394)=FALSE,"Não se aplica",IFERROR(VLOOKUP(W394,Produtos!$A$1:$C$2319,3,FALSE),"Não Cadastrado")))</f>
        <v/>
      </c>
      <c r="AC394" s="104"/>
      <c r="AD394" s="108" t="str">
        <f>IF(Tabela2[[#This Row],[Origem do acidente]] = "Plataforma", "PREENCHER","NA")</f>
        <v>NA</v>
      </c>
      <c r="AE394" s="107" t="str">
        <f>IF(AC394="","", IF(AC394="NC","", IF(AC394="NE","", IF(AC394="NA","",IFERROR(VLOOKUP(AC394,Produtos!$A$1:$C$2319,2,FALSE),"Não Cadastrado")))))</f>
        <v/>
      </c>
      <c r="AF394" s="104"/>
      <c r="AG394" s="104"/>
      <c r="AH394" s="104" t="str">
        <f>IF(AC394="","",IF(ISNUMBER(AC394)=FALSE,"Não se aplica",IFERROR(VLOOKUP(AC394,Produtos!$A$1:$C$2319,3,FALSE),"Não Cadastrado")))</f>
        <v/>
      </c>
      <c r="AI394" s="104"/>
      <c r="AJ394" s="104" t="str">
        <f>VLOOKUP(Tabela2[[#This Row],[SIEMA]],Siema2025,26,FALSE)</f>
        <v>corrosão</v>
      </c>
      <c r="AK394" s="107" t="s">
        <v>7290</v>
      </c>
      <c r="AL394" s="107"/>
      <c r="AM394" s="107"/>
      <c r="AN394" s="108" t="str">
        <f>VLOOKUP(Tabela2[[#This Row],[SIEMA]],Siema2025,51,FALSE)</f>
        <v/>
      </c>
      <c r="AO394" s="108" t="str">
        <f>VLOOKUP(Tabela2[[#This Row],[SIEMA]],Siema2025,53,FALSE)</f>
        <v/>
      </c>
      <c r="AP394" s="108" t="str">
        <f>VLOOKUP(Tabela2[[#This Row],[SIEMA]],Siema2025,55,FALSE)</f>
        <v/>
      </c>
      <c r="AQ394" s="108" t="str">
        <f>VLOOKUP(Tabela2[[#This Row],[SIEMA]],Siema2025,57,FALSE)</f>
        <v/>
      </c>
      <c r="AR394" s="108" t="str">
        <f>VLOOKUP(Tabela2[[#This Row],[SIEMA]],Siema2025,59,FALSE)</f>
        <v/>
      </c>
      <c r="AS394" s="108" t="str">
        <f>VLOOKUP(Tabela2[[#This Row],[SIEMA]],Siema2025,61,FALSE)</f>
        <v/>
      </c>
      <c r="AT394" s="108" t="str">
        <f>VLOOKUP(Tabela2[[#This Row],[SIEMA]],Siema2025,63,FALSE)</f>
        <v/>
      </c>
      <c r="AU394" s="108" t="str">
        <f>VLOOKUP(Tabela2[[#This Row],[SIEMA]],Siema2025,65,FALSE)</f>
        <v>X</v>
      </c>
      <c r="AV394" s="108" t="str">
        <f>VLOOKUP(Tabela2[[#This Row],[SIEMA]],Siema2025,67,FALSE)</f>
        <v/>
      </c>
      <c r="AW394" s="108" t="str">
        <f>VLOOKUP(Tabela2[[#This Row],[SIEMA]],Siema2025,69,FALSE)</f>
        <v/>
      </c>
      <c r="AX394" s="108" t="str">
        <f>VLOOKUP(Tabela2[[#This Row],[SIEMA]],Siema2025,71,FALSE)</f>
        <v/>
      </c>
      <c r="AY394" s="108" t="str">
        <f>VLOOKUP(Tabela2[[#This Row],[SIEMA]],Siema2025,73,FALSE)</f>
        <v/>
      </c>
      <c r="AZ394" s="108" t="str">
        <f>VLOOKUP(Tabela2[[#This Row],[SIEMA]],Siema2025,75,FALSE)</f>
        <v/>
      </c>
      <c r="BA394" s="108" t="str">
        <f>VLOOKUP(Tabela2[[#This Row],[SIEMA]],Siema2025,77,FALSE)</f>
        <v/>
      </c>
      <c r="BB394" s="108" t="str">
        <f>VLOOKUP(Tabela2[[#This Row],[SIEMA]],Siema2025,79,FALSE)</f>
        <v/>
      </c>
      <c r="BC394" s="108" t="str">
        <f>IF(Tabela2[[#This Row],[Outro(s) ]] = "X", "PREENCHER","NA")</f>
        <v>NA</v>
      </c>
      <c r="BD394" s="108" t="str">
        <f>VLOOKUP(Tabela2[[#This Row],[SIEMA]],Siema2025,82,FALSE)</f>
        <v/>
      </c>
      <c r="BE394" s="108" t="str">
        <f>VLOOKUP(Tabela2[[#This Row],[SIEMA]],Siema2025,81,FALSE)</f>
        <v/>
      </c>
      <c r="BF394" s="110" t="str">
        <f>VLOOKUP(Tabela2[[#This Row],[SIEMA]],Siema2025,28,FALSE)</f>
        <v>3R POTIGUAR S.A.</v>
      </c>
      <c r="BG394" s="110"/>
      <c r="BH394" s="111" t="str">
        <f>VLOOKUP(Tabela2[[#This Row],[SIEMA]],Siema2025,29,FALSE)</f>
        <v/>
      </c>
      <c r="BI394" s="112" t="str">
        <f>VLOOKUP(Tabela2[[#This Row],[SIEMA]],Siema2025,107,FALSE)</f>
        <v>Não</v>
      </c>
      <c r="BJ394" s="107" t="s">
        <v>7113</v>
      </c>
      <c r="BK394" s="104" t="s">
        <v>2696</v>
      </c>
      <c r="BL394" s="36">
        <v>45831</v>
      </c>
      <c r="BM394" s="108">
        <f ca="1">IF(Tabela2[[#This Row],[Data de atendimento do Ibama (considerar o primeiro documento/ação)]]="",_xlfn.DAYS(TODAY(),J394),_xlfn.DAYS(Tabela2[[#This Row],[Data de atendimento do Ibama (considerar o primeiro documento/ação)]],J394))</f>
        <v>6</v>
      </c>
      <c r="BN394" s="108" t="str">
        <f>IF(Tabela2[[#This Row],[Atendido pelo Ibama ("Não" ou "Sim")]]="Não","Preencher", IF(Tabela2[[#This Row],[Atendido pelo Ibama ("Não" ou "Sim")]]="Sim","NA",""))</f>
        <v>NA</v>
      </c>
      <c r="BO394" s="114" t="s">
        <v>7100</v>
      </c>
      <c r="BP394" s="108" t="str">
        <f>IF(Tabela2[[#This Row],[Forma de atendimento (primeiro documento/ação)]]= "Outros (especificar)", "PREENCHER","NA")</f>
        <v>NA</v>
      </c>
      <c r="BQ394" s="106" t="s">
        <v>123</v>
      </c>
      <c r="BR394" s="108" t="str">
        <f>IF(Tabela2[[#This Row],[Equipe do Ibama foi a campo? Houve sobrevoo do Poseidon?]] = "Sim", "PREENCHER","NA")</f>
        <v>NA</v>
      </c>
      <c r="BS394" s="108" t="s">
        <v>7114</v>
      </c>
      <c r="BT394" s="108" t="s">
        <v>7115</v>
      </c>
      <c r="BU394" s="108" t="s">
        <v>2696</v>
      </c>
      <c r="BV394" s="108" t="s">
        <v>2696</v>
      </c>
      <c r="BW394" s="108" t="s">
        <v>123</v>
      </c>
      <c r="BX394" s="106"/>
      <c r="BY394" s="106"/>
      <c r="BZ394" s="104" t="str">
        <f>IF(Tabela2[[#This Row],[Data do documento de encerramento]]="NA","NA",IF(Tabela2[[#This Row],[Data do documento de encerramento]]="","Pendente de conclusão/ encerramento",_xlfn.DAYS(Tabela2[[#This Row],[Data do documento de encerramento]],J394)))</f>
        <v>Pendente de conclusão/ encerramento</v>
      </c>
      <c r="CA394" s="107"/>
      <c r="CB394" s="107"/>
      <c r="CC394" s="129"/>
      <c r="CD394" s="107"/>
      <c r="CE394" s="107"/>
      <c r="CF394" s="107"/>
    </row>
    <row r="395" spans="1:84" hidden="1">
      <c r="A395" s="169">
        <v>202562443248</v>
      </c>
      <c r="B395" s="170" t="s">
        <v>8878</v>
      </c>
      <c r="C395" s="108" t="str">
        <f>VLOOKUP(Tabela2[[#This Row],[SIEMA]],Siema2025,4,FALSE)</f>
        <v xml:space="preserve"> MG</v>
      </c>
      <c r="D395" s="106" t="str">
        <f>VLOOKUP(Tabela2[[#This Row],[SIEMA]],Siema2025,3,FALSE)</f>
        <v xml:space="preserve">São Gonçalo do Sapucaí </v>
      </c>
      <c r="E395" s="106" t="s">
        <v>4216</v>
      </c>
      <c r="F395" s="106" t="s">
        <v>8879</v>
      </c>
      <c r="G395" s="106" t="s">
        <v>8880</v>
      </c>
      <c r="H395" s="106" t="s">
        <v>8881</v>
      </c>
      <c r="I395" s="104" t="s">
        <v>7114</v>
      </c>
      <c r="J395" s="105">
        <f>VLOOKUP(Tabela2[[#This Row],[SIEMA]],Siema2025,2,FALSE)</f>
        <v>45825</v>
      </c>
      <c r="K395" s="105" t="str">
        <f>VLOOKUP(Tabela2[[#This Row],[SIEMA]],Siema2025,16,FALSE)</f>
        <v>Terça</v>
      </c>
      <c r="L395" s="106" t="str">
        <f>IF(Tabela2[[#This Row],[Data]]="","Sem Informação",VLOOKUP(MONTH(Tabela2[[#This Row],[Data]]),'[1]Validação de dados'!$I$1:$J$13,2,0))</f>
        <v>Junho</v>
      </c>
      <c r="M395" s="104">
        <f>YEAR(Tabela2[[#This Row],[Data]])</f>
        <v>2025</v>
      </c>
      <c r="N395" s="105" t="str">
        <f>VLOOKUP(Tabela2[[#This Row],[SIEMA]],Siema2025,17,FALSE)</f>
        <v>Matutino</v>
      </c>
      <c r="O395" s="105" t="str">
        <f>VLOOKUP(Tabela2[[#This Row],[SIEMA]],Siema2025,5,FALSE)</f>
        <v>Rodovia</v>
      </c>
      <c r="P395" s="104" t="str">
        <f>VLOOKUP(Tabela2[[#This Row],[SIEMA]],Siema2025,21,FALSE)</f>
        <v>Transporte Rodoviário</v>
      </c>
      <c r="Q395" s="104">
        <v>1951</v>
      </c>
      <c r="R395" s="104" t="str">
        <f>VLOOKUP(Tabela2[[#This Row],[SIEMA]],Siema2025,10,FALSE)</f>
        <v/>
      </c>
      <c r="S395" s="107" t="str">
        <f>IF(Q395="","", IF(Q395="NC","", IF(Q395="NE","", IF(Q395="NA","",IFERROR(VLOOKUP(Q395,Produtos!$A$1:$C$2319,2,FALSE),"Não Cadastrado")))))</f>
        <v>ARGÔNIO, LÍQUIDO REFRIGERADO</v>
      </c>
      <c r="T395" s="104">
        <v>0</v>
      </c>
      <c r="U395" s="104" t="s">
        <v>7114</v>
      </c>
      <c r="V395" s="104">
        <f>IF(Q395="","",IF(ISNUMBER(Q395)=FALSE,"Não se aplica",IFERROR(VLOOKUP(Q395,Produtos!$A$1:$C$2319,3,FALSE),"Não Cadastrado")))</f>
        <v>2.2000000000000002</v>
      </c>
      <c r="W395" s="104" t="str">
        <f>VLOOKUP(Tabela2[[#This Row],[SIEMA]],Siema2025,10,FALSE)</f>
        <v/>
      </c>
      <c r="X395" s="113" t="str">
        <f>IF(Tabela2[[#This Row],[Origem do acidente]] = "Plataforma", "PREENCHER","NA")</f>
        <v>NA</v>
      </c>
      <c r="Y395" s="109" t="str">
        <f>IF(W395="","", IF(W395="NC","", IF(W395="NE","", IF(W395="NA","",IFERROR(VLOOKUP(W395,Produtos!$A$1:$C$2319,2,FALSE),"Não Cadastrado")))))</f>
        <v/>
      </c>
      <c r="Z395" s="104" t="str">
        <f>VLOOKUP(Tabela2[[#This Row],[SIEMA]],Siema2025,11,FALSE)</f>
        <v xml:space="preserve"> </v>
      </c>
      <c r="AA395" s="104" t="str">
        <f>VLOOKUP(Tabela2[[#This Row],[SIEMA]],Siema2025,12,FALSE)</f>
        <v xml:space="preserve"> </v>
      </c>
      <c r="AB395" s="104" t="str">
        <f>IF(W395="","",IF(ISNUMBER(W395)=FALSE,"Não se aplica",IFERROR(VLOOKUP(W395,Produtos!$A$1:$C$2319,3,FALSE),"Não Cadastrado")))</f>
        <v/>
      </c>
      <c r="AC395" s="119"/>
      <c r="AD395" s="122" t="str">
        <f>IF(Tabela2[[#This Row],[Origem do acidente]] = "Plataforma", "PREENCHER","NA")</f>
        <v>NA</v>
      </c>
      <c r="AE395" s="107" t="str">
        <f>IF(AC395="","", IF(AC395="NC","", IF(AC395="NE","", IF(AC395="NA","",IFERROR(VLOOKUP(AC395,Produtos!$A$1:$C$2319,2,FALSE),"Não Cadastrado")))))</f>
        <v/>
      </c>
      <c r="AF395" s="119"/>
      <c r="AG395" s="104"/>
      <c r="AH395" s="104" t="str">
        <f>IF(AC395="","",IF(ISNUMBER(AC395)=FALSE,"Não se aplica",IFERROR(VLOOKUP(AC395,Produtos!$A$1:$C$2319,3,FALSE),"Não Cadastrado")))</f>
        <v/>
      </c>
      <c r="AI395" s="119"/>
      <c r="AJ395" t="s">
        <v>8882</v>
      </c>
      <c r="AK395" s="107" t="s">
        <v>7190</v>
      </c>
      <c r="AL395" s="107" t="s">
        <v>7182</v>
      </c>
      <c r="AM395" s="107"/>
      <c r="AN395" s="108" t="str">
        <f>VLOOKUP(Tabela2[[#This Row],[SIEMA]],Siema2025,51,FALSE)</f>
        <v/>
      </c>
      <c r="AO395" s="108" t="str">
        <f>VLOOKUP(Tabela2[[#This Row],[SIEMA]],Siema2025,53,FALSE)</f>
        <v/>
      </c>
      <c r="AP395" s="108" t="str">
        <f>VLOOKUP(Tabela2[[#This Row],[SIEMA]],Siema2025,55,FALSE)</f>
        <v/>
      </c>
      <c r="AQ395" s="108" t="str">
        <f>VLOOKUP(Tabela2[[#This Row],[SIEMA]],Siema2025,57,FALSE)</f>
        <v/>
      </c>
      <c r="AR395" s="108" t="str">
        <f>VLOOKUP(Tabela2[[#This Row],[SIEMA]],Siema2025,59,FALSE)</f>
        <v/>
      </c>
      <c r="AS395" s="108" t="str">
        <f>VLOOKUP(Tabela2[[#This Row],[SIEMA]],Siema2025,61,FALSE)</f>
        <v/>
      </c>
      <c r="AT395" s="108" t="str">
        <f>VLOOKUP(Tabela2[[#This Row],[SIEMA]],Siema2025,63,FALSE)</f>
        <v/>
      </c>
      <c r="AU395" s="108"/>
      <c r="AV395" s="108" t="str">
        <f>VLOOKUP(Tabela2[[#This Row],[SIEMA]],Siema2025,67,FALSE)</f>
        <v/>
      </c>
      <c r="AW395" s="108" t="str">
        <f>VLOOKUP(Tabela2[[#This Row],[SIEMA]],Siema2025,69,FALSE)</f>
        <v/>
      </c>
      <c r="AX395" s="108" t="str">
        <f>VLOOKUP(Tabela2[[#This Row],[SIEMA]],Siema2025,71,FALSE)</f>
        <v/>
      </c>
      <c r="AY395" s="108" t="str">
        <f>VLOOKUP(Tabela2[[#This Row],[SIEMA]],Siema2025,73,FALSE)</f>
        <v/>
      </c>
      <c r="AZ395" s="108" t="str">
        <f>VLOOKUP(Tabela2[[#This Row],[SIEMA]],Siema2025,75,FALSE)</f>
        <v/>
      </c>
      <c r="BA395" s="108" t="str">
        <f>VLOOKUP(Tabela2[[#This Row],[SIEMA]],Siema2025,77,FALSE)</f>
        <v/>
      </c>
      <c r="BB395" s="108" t="str">
        <f>VLOOKUP(Tabela2[[#This Row],[SIEMA]],Siema2025,79,FALSE)</f>
        <v/>
      </c>
      <c r="BC395" s="108" t="str">
        <f>IF(Tabela2[[#This Row],[Outro(s) ]] = "X", "PREENCHER","NA")</f>
        <v>NA</v>
      </c>
      <c r="BD395" s="108" t="str">
        <f>VLOOKUP(Tabela2[[#This Row],[SIEMA]],Siema2025,82,FALSE)</f>
        <v/>
      </c>
      <c r="BE395" s="108" t="s">
        <v>7183</v>
      </c>
      <c r="BF395" s="110" t="s">
        <v>8883</v>
      </c>
      <c r="BG395" s="110"/>
      <c r="BH395" s="111" t="s">
        <v>8884</v>
      </c>
      <c r="BI395" s="112" t="s">
        <v>7062</v>
      </c>
      <c r="BJ395" s="107" t="s">
        <v>7099</v>
      </c>
      <c r="BK395" s="104" t="s">
        <v>2696</v>
      </c>
      <c r="BL395" s="164">
        <v>45834</v>
      </c>
      <c r="BM395" s="108">
        <f ca="1">IF(Tabela2[[#This Row],[Data de atendimento do Ibama (considerar o primeiro documento/ação)]]="",_xlfn.DAYS(TODAY(),J395),_xlfn.DAYS(Tabela2[[#This Row],[Data de atendimento do Ibama (considerar o primeiro documento/ação)]],J395))</f>
        <v>9</v>
      </c>
      <c r="BN395" s="108" t="str">
        <f>IF(Tabela2[[#This Row],[Atendido pelo Ibama ("Não" ou "Sim")]]="Não","Preencher", IF(Tabela2[[#This Row],[Atendido pelo Ibama ("Não" ou "Sim")]]="Sim","NA",""))</f>
        <v>NA</v>
      </c>
      <c r="BO395" s="114" t="s">
        <v>7100</v>
      </c>
      <c r="BP395" s="108" t="str">
        <f>IF(Tabela2[[#This Row],[Forma de atendimento (primeiro documento/ação)]]= "Outros (especificar)", "PREENCHER","NA")</f>
        <v>NA</v>
      </c>
      <c r="BQ395" s="106" t="s">
        <v>123</v>
      </c>
      <c r="BR395" s="108" t="str">
        <f>IF(Tabela2[[#This Row],[Equipe do Ibama foi a campo? Houve sobrevoo do Poseidon?]] = "Sim", "PREENCHER","NA")</f>
        <v>NA</v>
      </c>
      <c r="BS395" s="108" t="str">
        <f>IF(Tabela2[[#This Row],[Se sim, foi emitida Ordem de Emergência? (informações vinculada à coluna CK)]] = "Sim", "PREENCHER","NA")</f>
        <v>NA</v>
      </c>
      <c r="BT395" s="108" t="s">
        <v>7101</v>
      </c>
      <c r="BU395" s="108" t="s">
        <v>123</v>
      </c>
      <c r="BV395" s="108" t="s">
        <v>123</v>
      </c>
      <c r="BW395" s="108" t="s">
        <v>123</v>
      </c>
      <c r="BX395" s="106" t="s">
        <v>7127</v>
      </c>
      <c r="BY395" s="120"/>
      <c r="BZ395" s="104" t="str">
        <f>IF(Tabela2[[#This Row],[Data do documento de encerramento]]="NA","NA",IF(Tabela2[[#This Row],[Data do documento de encerramento]]="","Pendente de conclusão/ encerramento",_xlfn.DAYS(Tabela2[[#This Row],[Data do documento de encerramento]],J395)))</f>
        <v>Pendente de conclusão/ encerramento</v>
      </c>
      <c r="CA395" s="123" t="s">
        <v>8885</v>
      </c>
      <c r="CB395" s="107"/>
      <c r="CC395" s="129"/>
      <c r="CD395" s="107"/>
      <c r="CE395" s="107"/>
      <c r="CF395" s="107"/>
    </row>
    <row r="396" spans="1:84" ht="60.75" hidden="1">
      <c r="A396" s="169">
        <v>202561836000</v>
      </c>
      <c r="B396" s="118" t="s">
        <v>8886</v>
      </c>
      <c r="C396" s="108" t="str">
        <f>VLOOKUP(Tabela2[[#This Row],[SIEMA]],Siema2025,4,FALSE)</f>
        <v xml:space="preserve"> MG</v>
      </c>
      <c r="D396" s="106" t="str">
        <f>VLOOKUP(Tabela2[[#This Row],[SIEMA]],Siema2025,3,FALSE)</f>
        <v xml:space="preserve">Canápolis </v>
      </c>
      <c r="E396" s="106" t="s">
        <v>7392</v>
      </c>
      <c r="F396" s="106" t="s">
        <v>8887</v>
      </c>
      <c r="G396" s="106" t="s">
        <v>8888</v>
      </c>
      <c r="H396" s="106" t="s">
        <v>8889</v>
      </c>
      <c r="I396" s="104" t="s">
        <v>7114</v>
      </c>
      <c r="J396" s="105">
        <f>VLOOKUP(Tabela2[[#This Row],[SIEMA]],Siema2025,2,FALSE)</f>
        <v>45826</v>
      </c>
      <c r="K396" s="105" t="str">
        <f>VLOOKUP(Tabela2[[#This Row],[SIEMA]],Siema2025,16,FALSE)</f>
        <v>Quarta</v>
      </c>
      <c r="L396" s="106" t="str">
        <f>IF(Tabela2[[#This Row],[Data]]="","Sem Informação",VLOOKUP(MONTH(Tabela2[[#This Row],[Data]]),'[1]Validação de dados'!$I$1:$J$13,2,0))</f>
        <v>Junho</v>
      </c>
      <c r="M396" s="104">
        <f>YEAR(Tabela2[[#This Row],[Data]])</f>
        <v>2025</v>
      </c>
      <c r="N396" s="105" t="str">
        <f>VLOOKUP(Tabela2[[#This Row],[SIEMA]],Siema2025,17,FALSE)</f>
        <v>Madrugada</v>
      </c>
      <c r="O396" s="105" t="str">
        <f>VLOOKUP(Tabela2[[#This Row],[SIEMA]],Siema2025,5,FALSE)</f>
        <v>Rodovia</v>
      </c>
      <c r="P396" s="104" t="str">
        <f>VLOOKUP(Tabela2[[#This Row],[SIEMA]],Siema2025,21,FALSE)</f>
        <v>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v>
      </c>
      <c r="Q396" s="104">
        <v>1170</v>
      </c>
      <c r="R396" s="104" t="str">
        <f>VLOOKUP(Tabela2[[#This Row],[SIEMA]],Siema2025,10,FALSE)</f>
        <v/>
      </c>
      <c r="S396" s="107" t="str">
        <f>IF(Q396="","", IF(Q396="NC","", IF(Q396="NE","", IF(Q396="NA","",IFERROR(VLOOKUP(Q396,Produtos!$A$1:$C$2319,2,FALSE),"Não Cadastrado")))))</f>
        <v>ÁLCOOL ETÍLICO, ETANOL</v>
      </c>
      <c r="T396" s="104">
        <v>59</v>
      </c>
      <c r="U396" s="104" t="s">
        <v>7111</v>
      </c>
      <c r="V396" s="104">
        <f>IF(Q396="","",IF(ISNUMBER(Q396)=FALSE,"Não se aplica",IFERROR(VLOOKUP(Q396,Produtos!$A$1:$C$2319,3,FALSE),"Não Cadastrado")))</f>
        <v>3</v>
      </c>
      <c r="W396" s="104" t="str">
        <f>VLOOKUP(Tabela2[[#This Row],[SIEMA]],Siema2025,10,FALSE)</f>
        <v/>
      </c>
      <c r="X396" s="113" t="str">
        <f>IF(Tabela2[[#This Row],[Origem do acidente]] = "Plataforma", "PREENCHER","NA")</f>
        <v>NA</v>
      </c>
      <c r="Y396" s="109" t="str">
        <f>IF(W396="","", IF(W396="NC","", IF(W396="NE","", IF(W396="NA","",IFERROR(VLOOKUP(W396,Produtos!$A$1:$C$2319,2,FALSE),"Não Cadastrado")))))</f>
        <v/>
      </c>
      <c r="Z396" s="104" t="str">
        <f>VLOOKUP(Tabela2[[#This Row],[SIEMA]],Siema2025,11,FALSE)</f>
        <v xml:space="preserve"> </v>
      </c>
      <c r="AA396" s="104" t="str">
        <f>VLOOKUP(Tabela2[[#This Row],[SIEMA]],Siema2025,12,FALSE)</f>
        <v xml:space="preserve"> </v>
      </c>
      <c r="AB396" s="104" t="str">
        <f>IF(W396="","",IF(ISNUMBER(W396)=FALSE,"Não se aplica",IFERROR(VLOOKUP(W396,Produtos!$A$1:$C$2319,3,FALSE),"Não Cadastrado")))</f>
        <v/>
      </c>
      <c r="AC396" s="104"/>
      <c r="AD396" s="108" t="str">
        <f>IF(Tabela2[[#This Row],[Origem do acidente]] = "Plataforma", "PREENCHER","NA")</f>
        <v>NA</v>
      </c>
      <c r="AE396" s="107" t="str">
        <f>IF(AC396="","", IF(AC396="NC","", IF(AC396="NE","", IF(AC396="NA","",IFERROR(VLOOKUP(AC396,Produtos!$A$1:$C$2319,2,FALSE),"Não Cadastrado")))))</f>
        <v/>
      </c>
      <c r="AF396" s="104"/>
      <c r="AG396" s="104"/>
      <c r="AH396" s="104" t="str">
        <f>IF(AC396="","",IF(ISNUMBER(AC396)=FALSE,"Não se aplica",IFERROR(VLOOKUP(AC396,Produtos!$A$1:$C$2319,3,FALSE),"Não Cadastrado")))</f>
        <v/>
      </c>
      <c r="AI396" s="104"/>
      <c r="AJ396" s="104" t="s">
        <v>8890</v>
      </c>
      <c r="AK396" s="107" t="s">
        <v>7190</v>
      </c>
      <c r="AL396" s="107" t="s">
        <v>7182</v>
      </c>
      <c r="AM396" s="107" t="s">
        <v>7965</v>
      </c>
      <c r="AN396" s="108" t="str">
        <f>VLOOKUP(Tabela2[[#This Row],[SIEMA]],Siema2025,51,FALSE)</f>
        <v/>
      </c>
      <c r="AO396" s="108" t="str">
        <f>VLOOKUP(Tabela2[[#This Row],[SIEMA]],Siema2025,53,FALSE)</f>
        <v/>
      </c>
      <c r="AP396" s="108" t="str">
        <f>VLOOKUP(Tabela2[[#This Row],[SIEMA]],Siema2025,55,FALSE)</f>
        <v/>
      </c>
      <c r="AQ396" s="108" t="str">
        <f>VLOOKUP(Tabela2[[#This Row],[SIEMA]],Siema2025,57,FALSE)</f>
        <v/>
      </c>
      <c r="AR396" s="108" t="str">
        <f>VLOOKUP(Tabela2[[#This Row],[SIEMA]],Siema2025,59,FALSE)</f>
        <v/>
      </c>
      <c r="AS396" s="108" t="str">
        <f>VLOOKUP(Tabela2[[#This Row],[SIEMA]],Siema2025,61,FALSE)</f>
        <v/>
      </c>
      <c r="AT396" s="108" t="str">
        <f>VLOOKUP(Tabela2[[#This Row],[SIEMA]],Siema2025,63,FALSE)</f>
        <v/>
      </c>
      <c r="AU396" s="108" t="str">
        <f>VLOOKUP(Tabela2[[#This Row],[SIEMA]],Siema2025,65,FALSE)</f>
        <v>X</v>
      </c>
      <c r="AV396" s="108" t="str">
        <f>VLOOKUP(Tabela2[[#This Row],[SIEMA]],Siema2025,67,FALSE)</f>
        <v/>
      </c>
      <c r="AW396" s="108" t="str">
        <f>VLOOKUP(Tabela2[[#This Row],[SIEMA]],Siema2025,69,FALSE)</f>
        <v/>
      </c>
      <c r="AX396" s="108" t="str">
        <f>VLOOKUP(Tabela2[[#This Row],[SIEMA]],Siema2025,71,FALSE)</f>
        <v/>
      </c>
      <c r="AY396" s="108" t="str">
        <f>VLOOKUP(Tabela2[[#This Row],[SIEMA]],Siema2025,73,FALSE)</f>
        <v/>
      </c>
      <c r="AZ396" s="108" t="str">
        <f>VLOOKUP(Tabela2[[#This Row],[SIEMA]],Siema2025,75,FALSE)</f>
        <v/>
      </c>
      <c r="BA396" s="108" t="str">
        <f>VLOOKUP(Tabela2[[#This Row],[SIEMA]],Siema2025,77,FALSE)</f>
        <v/>
      </c>
      <c r="BB396" s="108" t="str">
        <f>VLOOKUP(Tabela2[[#This Row],[SIEMA]],Siema2025,79,FALSE)</f>
        <v/>
      </c>
      <c r="BC396" s="108" t="str">
        <f>IF(Tabela2[[#This Row],[Outro(s) ]] = "X", "PREENCHER","NA")</f>
        <v>NA</v>
      </c>
      <c r="BD396" s="108" t="str">
        <f>VLOOKUP(Tabela2[[#This Row],[SIEMA]],Siema2025,82,FALSE)</f>
        <v/>
      </c>
      <c r="BE396" s="108" t="str">
        <f>VLOOKUP(Tabela2[[#This Row],[SIEMA]],Siema2025,81,FALSE)</f>
        <v/>
      </c>
      <c r="BF396" s="110" t="str">
        <f>VLOOKUP(Tabela2[[#This Row],[SIEMA]],Siema2025,28,FALSE)</f>
        <v>TRANSPORTES TRANSVIDAL S.A</v>
      </c>
      <c r="BG396" s="110"/>
      <c r="BH396" s="111" t="str">
        <f>VLOOKUP(Tabela2[[#This Row],[SIEMA]],Siema2025,29,FALSE)</f>
        <v>05220925001800</v>
      </c>
      <c r="BI396" s="112" t="str">
        <f>VLOOKUP(Tabela2[[#This Row],[SIEMA]],Siema2025,107,FALSE)</f>
        <v>Não</v>
      </c>
      <c r="BJ396" s="107" t="s">
        <v>7099</v>
      </c>
      <c r="BK396" s="104" t="s">
        <v>2696</v>
      </c>
      <c r="BL396" s="140">
        <v>45829</v>
      </c>
      <c r="BM396" s="108">
        <f ca="1">IF(Tabela2[[#This Row],[Data de atendimento do Ibama (considerar o primeiro documento/ação)]]="",_xlfn.DAYS(TODAY(),J396),_xlfn.DAYS(Tabela2[[#This Row],[Data de atendimento do Ibama (considerar o primeiro documento/ação)]],J396))</f>
        <v>3</v>
      </c>
      <c r="BN396" s="108" t="str">
        <f>IF(Tabela2[[#This Row],[Atendido pelo Ibama ("Não" ou "Sim")]]="Não","Preencher", IF(Tabela2[[#This Row],[Atendido pelo Ibama ("Não" ou "Sim")]]="Sim","NA",""))</f>
        <v>NA</v>
      </c>
      <c r="BO396" s="114" t="s">
        <v>7100</v>
      </c>
      <c r="BP396" s="108" t="str">
        <f>IF(Tabela2[[#This Row],[Forma de atendimento (primeiro documento/ação)]]= "Outros (especificar)", "PREENCHER","NA")</f>
        <v>NA</v>
      </c>
      <c r="BQ396" s="106" t="s">
        <v>123</v>
      </c>
      <c r="BR396" s="108" t="str">
        <f>IF(Tabela2[[#This Row],[Equipe do Ibama foi a campo? Houve sobrevoo do Poseidon?]] = "Sim", "PREENCHER","NA")</f>
        <v>NA</v>
      </c>
      <c r="BS396" s="108" t="str">
        <f>IF(Tabela2[[#This Row],[Se sim, foi emitida Ordem de Emergência? (informações vinculada à coluna CK)]] = "Sim", "PREENCHER","NA")</f>
        <v>NA</v>
      </c>
      <c r="BT396" s="108" t="s">
        <v>7101</v>
      </c>
      <c r="BU396" s="108" t="s">
        <v>2696</v>
      </c>
      <c r="BV396" s="108" t="s">
        <v>123</v>
      </c>
      <c r="BW396" s="108" t="s">
        <v>123</v>
      </c>
      <c r="BX396" s="106" t="s">
        <v>7127</v>
      </c>
      <c r="BY396" s="106"/>
      <c r="BZ396" s="104" t="str">
        <f>IF(Tabela2[[#This Row],[Data do documento de encerramento]]="NA","NA",IF(Tabela2[[#This Row],[Data do documento de encerramento]]="","Pendente de conclusão/ encerramento",_xlfn.DAYS(Tabela2[[#This Row],[Data do documento de encerramento]],J396)))</f>
        <v>Pendente de conclusão/ encerramento</v>
      </c>
      <c r="CA396" s="107" t="s">
        <v>8891</v>
      </c>
      <c r="CB396" s="107"/>
      <c r="CC396" s="133"/>
      <c r="CD396" s="107"/>
      <c r="CE396" s="107"/>
      <c r="CF396" s="107"/>
    </row>
    <row r="397" spans="1:84" ht="60.75" hidden="1">
      <c r="A397" s="169">
        <v>202561854052</v>
      </c>
      <c r="B397" s="170" t="s">
        <v>8892</v>
      </c>
      <c r="C397" s="108" t="str">
        <f>VLOOKUP(Tabela2[[#This Row],[SIEMA]],Siema2025,4,FALSE)</f>
        <v xml:space="preserve"> GO</v>
      </c>
      <c r="D397" s="106" t="str">
        <f>VLOOKUP(Tabela2[[#This Row],[SIEMA]],Siema2025,3,FALSE)</f>
        <v xml:space="preserve">Padre Bernardo </v>
      </c>
      <c r="E397" s="106" t="str">
        <f>VLOOKUP(Tabela2[[#This Row],[SIEMA]],Siema2025,20,FALSE)</f>
        <v>quadra 1 chacara 70</v>
      </c>
      <c r="F397" s="120"/>
      <c r="G397" s="120" t="s">
        <v>8893</v>
      </c>
      <c r="H397" s="120" t="s">
        <v>8894</v>
      </c>
      <c r="I397" s="104" t="str">
        <f>VLOOKUP(Tabela2[[#This Row],[SIEMA]],Siema2025,19,FALSE)</f>
        <v/>
      </c>
      <c r="J397" s="105">
        <f>VLOOKUP(Tabela2[[#This Row],[SIEMA]],Siema2025,2,FALSE)</f>
        <v>45826</v>
      </c>
      <c r="K397" s="105" t="str">
        <f>VLOOKUP(Tabela2[[#This Row],[SIEMA]],Siema2025,16,FALSE)</f>
        <v>Quarta</v>
      </c>
      <c r="L397" s="106" t="str">
        <f>IF(Tabela2[[#This Row],[Data]]="","Sem Informação",VLOOKUP(MONTH(Tabela2[[#This Row],[Data]]),'[1]Validação de dados'!$I$1:$J$13,2,0))</f>
        <v>Junho</v>
      </c>
      <c r="M397" s="104">
        <f>YEAR(Tabela2[[#This Row],[Data]])</f>
        <v>2025</v>
      </c>
      <c r="N397" s="105" t="str">
        <f>VLOOKUP(Tabela2[[#This Row],[SIEMA]],Siema2025,17,FALSE)</f>
        <v>Matutino</v>
      </c>
      <c r="O397" s="105" t="str">
        <f>VLOOKUP(Tabela2[[#This Row],[SIEMA]],Siema2025,5,FALSE)</f>
        <v>Outro(s)</v>
      </c>
      <c r="P397" s="104" t="str">
        <f>VLOOKUP(Tabela2[[#This Row],[SIEMA]],Siema2025,21,FALSE)</f>
        <v>Deslizamento de aterro sanitário</v>
      </c>
      <c r="Q397" s="104" t="s">
        <v>7127</v>
      </c>
      <c r="R397" s="104" t="str">
        <f>VLOOKUP(Tabela2[[#This Row],[SIEMA]],Siema2025,10,FALSE)</f>
        <v>Resíduo solido urbano</v>
      </c>
      <c r="S397" s="107" t="str">
        <f>IF(Q397="","", IF(Q397="NC","", IF(Q397="NE","", IF(Q397="NA","",IFERROR(VLOOKUP(Q397,Produtos!$A$1:$C$2319,2,FALSE),"Não Cadastrado")))))</f>
        <v/>
      </c>
      <c r="T397" s="104" t="str">
        <f>VLOOKUP(Tabela2[[#This Row],[SIEMA]],Siema2025,11,FALSE)</f>
        <v>50</v>
      </c>
      <c r="U397" s="104" t="str">
        <f>VLOOKUP(Tabela2[[#This Row],[SIEMA]],Siema2025,12,FALSE)</f>
        <v>M3</v>
      </c>
      <c r="V397" s="104" t="str">
        <f>IF(Q397="","",IF(ISNUMBER(Q397)=FALSE,"Não se aplica",IFERROR(VLOOKUP(Q397,Produtos!$A$1:$C$2319,3,FALSE),"Não Cadastrado")))</f>
        <v>Não se aplica</v>
      </c>
      <c r="W397" s="104" t="str">
        <f>VLOOKUP(Tabela2[[#This Row],[SIEMA]],Siema2025,10,FALSE)</f>
        <v>Resíduo solido urbano</v>
      </c>
      <c r="X397" s="113" t="str">
        <f>IF(Tabela2[[#This Row],[Origem do acidente]] = "Plataforma", "PREENCHER","NA")</f>
        <v>NA</v>
      </c>
      <c r="Y397" s="109" t="str">
        <f>IF(W397="","", IF(W397="NC","", IF(W397="NE","", IF(W397="NA","",IFERROR(VLOOKUP(W397,Produtos!$A$1:$C$2319,2,FALSE),"Não Cadastrado")))))</f>
        <v>Não Cadastrado</v>
      </c>
      <c r="Z397" s="104" t="str">
        <f>VLOOKUP(Tabela2[[#This Row],[SIEMA]],Siema2025,11,FALSE)</f>
        <v>50</v>
      </c>
      <c r="AA397" s="104" t="str">
        <f>VLOOKUP(Tabela2[[#This Row],[SIEMA]],Siema2025,12,FALSE)</f>
        <v>M3</v>
      </c>
      <c r="AB397" s="104" t="str">
        <f>IF(W397="","",IF(ISNUMBER(W397)=FALSE,"Não se aplica",IFERROR(VLOOKUP(W397,Produtos!$A$1:$C$2319,3,FALSE),"Não Cadastrado")))</f>
        <v>Não se aplica</v>
      </c>
      <c r="AC397" s="104"/>
      <c r="AD397" s="108" t="str">
        <f>IF(Tabela2[[#This Row],[Origem do acidente]] = "Plataforma", "PREENCHER","NA")</f>
        <v>NA</v>
      </c>
      <c r="AE397" s="107" t="str">
        <f>IF(AC397="","", IF(AC397="NC","", IF(AC397="NE","", IF(AC397="NA","",IFERROR(VLOOKUP(AC397,Produtos!$A$1:$C$2319,2,FALSE),"Não Cadastrado")))))</f>
        <v/>
      </c>
      <c r="AF397" s="104"/>
      <c r="AG397" s="104"/>
      <c r="AH397" s="104" t="str">
        <f>IF(AC397="","",IF(ISNUMBER(AC397)=FALSE,"Não se aplica",IFERROR(VLOOKUP(AC397,Produtos!$A$1:$C$2319,3,FALSE),"Não Cadastrado")))</f>
        <v/>
      </c>
      <c r="AI397" s="104"/>
      <c r="AJ397" s="104" t="str">
        <f>VLOOKUP(Tabela2[[#This Row],[SIEMA]],Siema2025,26,FALSE)</f>
        <v/>
      </c>
      <c r="AK397" s="107" t="s">
        <v>7234</v>
      </c>
      <c r="AL397" s="107"/>
      <c r="AM397" s="107"/>
      <c r="AN397" s="108" t="str">
        <f>VLOOKUP(Tabela2[[#This Row],[SIEMA]],Siema2025,51,FALSE)</f>
        <v/>
      </c>
      <c r="AO397" s="108" t="str">
        <f>VLOOKUP(Tabela2[[#This Row],[SIEMA]],Siema2025,53,FALSE)</f>
        <v/>
      </c>
      <c r="AP397" s="108" t="str">
        <f>VLOOKUP(Tabela2[[#This Row],[SIEMA]],Siema2025,55,FALSE)</f>
        <v/>
      </c>
      <c r="AQ397" s="108" t="str">
        <f>VLOOKUP(Tabela2[[#This Row],[SIEMA]],Siema2025,57,FALSE)</f>
        <v/>
      </c>
      <c r="AR397" s="108" t="str">
        <f>VLOOKUP(Tabela2[[#This Row],[SIEMA]],Siema2025,59,FALSE)</f>
        <v/>
      </c>
      <c r="AS397" s="108" t="str">
        <f>VLOOKUP(Tabela2[[#This Row],[SIEMA]],Siema2025,61,FALSE)</f>
        <v/>
      </c>
      <c r="AT397" s="108" t="str">
        <f>VLOOKUP(Tabela2[[#This Row],[SIEMA]],Siema2025,63,FALSE)</f>
        <v/>
      </c>
      <c r="AU397" s="108" t="str">
        <f>VLOOKUP(Tabela2[[#This Row],[SIEMA]],Siema2025,65,FALSE)</f>
        <v>X</v>
      </c>
      <c r="AV397" s="108" t="str">
        <f>VLOOKUP(Tabela2[[#This Row],[SIEMA]],Siema2025,67,FALSE)</f>
        <v/>
      </c>
      <c r="AW397" s="108" t="str">
        <f>VLOOKUP(Tabela2[[#This Row],[SIEMA]],Siema2025,69,FALSE)</f>
        <v/>
      </c>
      <c r="AX397" s="108" t="str">
        <f>VLOOKUP(Tabela2[[#This Row],[SIEMA]],Siema2025,71,FALSE)</f>
        <v/>
      </c>
      <c r="AY397" s="108" t="str">
        <f>VLOOKUP(Tabela2[[#This Row],[SIEMA]],Siema2025,73,FALSE)</f>
        <v/>
      </c>
      <c r="AZ397" s="108" t="str">
        <f>VLOOKUP(Tabela2[[#This Row],[SIEMA]],Siema2025,75,FALSE)</f>
        <v/>
      </c>
      <c r="BA397" s="108" t="str">
        <f>VLOOKUP(Tabela2[[#This Row],[SIEMA]],Siema2025,77,FALSE)</f>
        <v/>
      </c>
      <c r="BB397" s="108" t="str">
        <f>VLOOKUP(Tabela2[[#This Row],[SIEMA]],Siema2025,79,FALSE)</f>
        <v/>
      </c>
      <c r="BC397" s="108" t="str">
        <f>IF(Tabela2[[#This Row],[Outro(s) ]] = "X", "PREENCHER","NA")</f>
        <v>NA</v>
      </c>
      <c r="BD397" s="108" t="str">
        <f>VLOOKUP(Tabela2[[#This Row],[SIEMA]],Siema2025,82,FALSE)</f>
        <v/>
      </c>
      <c r="BE397" s="108" t="str">
        <f>VLOOKUP(Tabela2[[#This Row],[SIEMA]],Siema2025,81,FALSE)</f>
        <v/>
      </c>
      <c r="BF397" s="110" t="str">
        <f>VLOOKUP(Tabela2[[#This Row],[SIEMA]],Siema2025,28,FALSE)</f>
        <v>ouro verde construções e incorporações ltda</v>
      </c>
      <c r="BG397" s="110"/>
      <c r="BH397" s="111" t="str">
        <f>VLOOKUP(Tabela2[[#This Row],[SIEMA]],Siema2025,29,FALSE)</f>
        <v>06166459000227</v>
      </c>
      <c r="BI397" s="112" t="str">
        <f>VLOOKUP(Tabela2[[#This Row],[SIEMA]],Siema2025,107,FALSE)</f>
        <v>Não</v>
      </c>
      <c r="BJ397" s="107" t="s">
        <v>7113</v>
      </c>
      <c r="BK397" s="104" t="s">
        <v>2696</v>
      </c>
      <c r="BL397" s="164">
        <v>45831</v>
      </c>
      <c r="BM397" s="108">
        <f ca="1">IF(Tabela2[[#This Row],[Data de atendimento do Ibama (considerar o primeiro documento/ação)]]="",_xlfn.DAYS(TODAY(),J397),_xlfn.DAYS(Tabela2[[#This Row],[Data de atendimento do Ibama (considerar o primeiro documento/ação)]],J397))</f>
        <v>5</v>
      </c>
      <c r="BN397" s="108" t="str">
        <f>IF(Tabela2[[#This Row],[Atendido pelo Ibama ("Não" ou "Sim")]]="Não","Preencher", IF(Tabela2[[#This Row],[Atendido pelo Ibama ("Não" ou "Sim")]]="Sim","NA",""))</f>
        <v>NA</v>
      </c>
      <c r="BO397" s="114" t="s">
        <v>7138</v>
      </c>
      <c r="BP397" s="108" t="str">
        <f>IF(Tabela2[[#This Row],[Forma de atendimento (primeiro documento/ação)]]= "Outros (especificar)", "PREENCHER","NA")</f>
        <v>NA</v>
      </c>
      <c r="BQ397" s="106" t="s">
        <v>123</v>
      </c>
      <c r="BR397" s="108" t="str">
        <f>IF(Tabela2[[#This Row],[Equipe do Ibama foi a campo? Houve sobrevoo do Poseidon?]] = "Sim", "PREENCHER","NA")</f>
        <v>NA</v>
      </c>
      <c r="BS397" s="108" t="s">
        <v>2696</v>
      </c>
      <c r="BT397" s="108" t="s">
        <v>7126</v>
      </c>
      <c r="BU397" s="108" t="s">
        <v>2696</v>
      </c>
      <c r="BV397" s="108" t="s">
        <v>123</v>
      </c>
      <c r="BW397" s="108" t="s">
        <v>2696</v>
      </c>
      <c r="BX397" s="106" t="s">
        <v>7116</v>
      </c>
      <c r="BY397" s="164">
        <v>45886</v>
      </c>
      <c r="BZ397" s="104">
        <f>IF(Tabela2[[#This Row],[Data do documento de encerramento]]="NA","NA",IF(Tabela2[[#This Row],[Data do documento de encerramento]]="","Pendente de conclusão/ encerramento",_xlfn.DAYS(Tabela2[[#This Row],[Data do documento de encerramento]],J397)))</f>
        <v>60</v>
      </c>
      <c r="CA397" s="123"/>
      <c r="CB397" s="107"/>
      <c r="CC397" s="129"/>
      <c r="CD397" s="107"/>
      <c r="CE397" s="107"/>
      <c r="CF397" s="107"/>
    </row>
    <row r="398" spans="1:84" hidden="1">
      <c r="A398" s="169">
        <v>202561857649</v>
      </c>
      <c r="B398" s="170" t="s">
        <v>8895</v>
      </c>
      <c r="C398" s="108" t="str">
        <f>VLOOKUP(Tabela2[[#This Row],[SIEMA]],Siema2025,4,FALSE)</f>
        <v xml:space="preserve"> MS</v>
      </c>
      <c r="D398" s="106" t="str">
        <f>VLOOKUP(Tabela2[[#This Row],[SIEMA]],Siema2025,3,FALSE)</f>
        <v xml:space="preserve">Pedro Gomes </v>
      </c>
      <c r="E398" s="106" t="s">
        <v>7342</v>
      </c>
      <c r="F398" s="106" t="s">
        <v>8896</v>
      </c>
      <c r="G398" s="106" t="s">
        <v>8897</v>
      </c>
      <c r="H398" s="106" t="s">
        <v>8898</v>
      </c>
      <c r="I398" s="104" t="s">
        <v>7114</v>
      </c>
      <c r="J398" s="105">
        <f>VLOOKUP(Tabela2[[#This Row],[SIEMA]],Siema2025,2,FALSE)</f>
        <v>45826</v>
      </c>
      <c r="K398" s="105" t="str">
        <f>VLOOKUP(Tabela2[[#This Row],[SIEMA]],Siema2025,16,FALSE)</f>
        <v>Quarta</v>
      </c>
      <c r="L398" s="106" t="str">
        <f>IF(Tabela2[[#This Row],[Data]]="","Sem Informação",VLOOKUP(MONTH(Tabela2[[#This Row],[Data]]),'[1]Validação de dados'!$I$1:$J$13,2,0))</f>
        <v>Junho</v>
      </c>
      <c r="M398" s="104">
        <f>YEAR(Tabela2[[#This Row],[Data]])</f>
        <v>2025</v>
      </c>
      <c r="N398" s="105" t="str">
        <f>VLOOKUP(Tabela2[[#This Row],[SIEMA]],Siema2025,17,FALSE)</f>
        <v>Matutino</v>
      </c>
      <c r="O398" s="105" t="str">
        <f>VLOOKUP(Tabela2[[#This Row],[SIEMA]],Siema2025,5,FALSE)</f>
        <v>Rodovia</v>
      </c>
      <c r="P398" s="104" t="str">
        <f>VLOOKUP(Tabela2[[#This Row],[SIEMA]],Siema2025,21,FALSE)</f>
        <v>Acidente com usuário da Rodovia envolvendo um carro, uma carreta (transportando um implemento agrícola) e um bitrem que transportava ração, ocorrido na BR-163/MS, altura do km 821+900, no município de Pedro Gomes.</v>
      </c>
      <c r="Q398" s="104">
        <v>1202</v>
      </c>
      <c r="R398" s="104" t="s">
        <v>8727</v>
      </c>
      <c r="S398" s="107" t="str">
        <f>IF(Q398="","", IF(Q398="NC","", IF(Q398="NE","", IF(Q398="NA","",IFERROR(VLOOKUP(Q398,Produtos!$A$1:$C$2319,2,FALSE),"Não Cadastrado")))))</f>
        <v>GASÓLEO ou ÓLEO DIESEL ou ÓLEO PARA AQUECIMENTO, LEVE</v>
      </c>
      <c r="T398" s="104">
        <v>150</v>
      </c>
      <c r="U398" s="104" t="s">
        <v>648</v>
      </c>
      <c r="V398" s="104">
        <f>IF(Q398="","",IF(ISNUMBER(Q398)=FALSE,"Não se aplica",IFERROR(VLOOKUP(Q398,Produtos!$A$1:$C$2319,3,FALSE),"Não Cadastrado")))</f>
        <v>3</v>
      </c>
      <c r="W398" s="104" t="str">
        <f>VLOOKUP(Tabela2[[#This Row],[SIEMA]],Siema2025,10,FALSE)</f>
        <v/>
      </c>
      <c r="X398" s="113" t="str">
        <f>IF(Tabela2[[#This Row],[Origem do acidente]] = "Plataforma", "PREENCHER","NA")</f>
        <v>NA</v>
      </c>
      <c r="Y398" s="109" t="str">
        <f>IF(W398="","", IF(W398="NC","", IF(W398="NE","", IF(W398="NA","",IFERROR(VLOOKUP(W398,Produtos!$A$1:$C$2319,2,FALSE),"Não Cadastrado")))))</f>
        <v/>
      </c>
      <c r="Z398" s="104" t="str">
        <f>VLOOKUP(Tabela2[[#This Row],[SIEMA]],Siema2025,11,FALSE)</f>
        <v xml:space="preserve"> </v>
      </c>
      <c r="AA398" s="104" t="str">
        <f>VLOOKUP(Tabela2[[#This Row],[SIEMA]],Siema2025,12,FALSE)</f>
        <v xml:space="preserve"> </v>
      </c>
      <c r="AB398" s="104" t="str">
        <f>IF(W398="","",IF(ISNUMBER(W398)=FALSE,"Não se aplica",IFERROR(VLOOKUP(W398,Produtos!$A$1:$C$2319,3,FALSE),"Não Cadastrado")))</f>
        <v/>
      </c>
      <c r="AC398" s="104"/>
      <c r="AD398" s="108" t="str">
        <f>IF(Tabela2[[#This Row],[Origem do acidente]] = "Plataforma", "PREENCHER","NA")</f>
        <v>NA</v>
      </c>
      <c r="AE398" s="107" t="str">
        <f>IF(AC398="","", IF(AC398="NC","", IF(AC398="NE","", IF(AC398="NA","",IFERROR(VLOOKUP(AC398,Produtos!$A$1:$C$2319,2,FALSE),"Não Cadastrado")))))</f>
        <v/>
      </c>
      <c r="AF398" s="104"/>
      <c r="AG398" s="104"/>
      <c r="AH398" s="104" t="str">
        <f>IF(AC398="","",IF(ISNUMBER(AC398)=FALSE,"Não se aplica",IFERROR(VLOOKUP(AC398,Produtos!$A$1:$C$2319,3,FALSE),"Não Cadastrado")))</f>
        <v/>
      </c>
      <c r="AI398" s="104"/>
      <c r="AJ398" s="104" t="str">
        <f>VLOOKUP(Tabela2[[#This Row],[SIEMA]],Siema2025,26,FALSE)</f>
        <v>Provável causa seria uma ultrapassagem mal sucedida.</v>
      </c>
      <c r="AK398" s="107" t="s">
        <v>7190</v>
      </c>
      <c r="AL398" s="107" t="s">
        <v>7388</v>
      </c>
      <c r="AM398" s="107"/>
      <c r="AN398" s="108" t="str">
        <f>VLOOKUP(Tabela2[[#This Row],[SIEMA]],Siema2025,51,FALSE)</f>
        <v>X</v>
      </c>
      <c r="AO398" s="108" t="str">
        <f>VLOOKUP(Tabela2[[#This Row],[SIEMA]],Siema2025,53,FALSE)</f>
        <v/>
      </c>
      <c r="AP398" s="108" t="str">
        <f>VLOOKUP(Tabela2[[#This Row],[SIEMA]],Siema2025,55,FALSE)</f>
        <v/>
      </c>
      <c r="AQ398" s="108" t="str">
        <f>VLOOKUP(Tabela2[[#This Row],[SIEMA]],Siema2025,57,FALSE)</f>
        <v>X</v>
      </c>
      <c r="AR398" s="108" t="str">
        <f>VLOOKUP(Tabela2[[#This Row],[SIEMA]],Siema2025,59,FALSE)</f>
        <v/>
      </c>
      <c r="AS398" s="108" t="str">
        <f>VLOOKUP(Tabela2[[#This Row],[SIEMA]],Siema2025,61,FALSE)</f>
        <v/>
      </c>
      <c r="AT398" s="108" t="str">
        <f>VLOOKUP(Tabela2[[#This Row],[SIEMA]],Siema2025,63,FALSE)</f>
        <v/>
      </c>
      <c r="AU398" s="108" t="str">
        <f>VLOOKUP(Tabela2[[#This Row],[SIEMA]],Siema2025,65,FALSE)</f>
        <v/>
      </c>
      <c r="AV398" s="108" t="str">
        <f>VLOOKUP(Tabela2[[#This Row],[SIEMA]],Siema2025,67,FALSE)</f>
        <v/>
      </c>
      <c r="AW398" s="108" t="str">
        <f>VLOOKUP(Tabela2[[#This Row],[SIEMA]],Siema2025,69,FALSE)</f>
        <v/>
      </c>
      <c r="AX398" s="108" t="str">
        <f>VLOOKUP(Tabela2[[#This Row],[SIEMA]],Siema2025,71,FALSE)</f>
        <v/>
      </c>
      <c r="AY398" s="108" t="str">
        <f>VLOOKUP(Tabela2[[#This Row],[SIEMA]],Siema2025,73,FALSE)</f>
        <v/>
      </c>
      <c r="AZ398" s="108" t="str">
        <f>VLOOKUP(Tabela2[[#This Row],[SIEMA]],Siema2025,75,FALSE)</f>
        <v/>
      </c>
      <c r="BA398" s="108" t="str">
        <f>VLOOKUP(Tabela2[[#This Row],[SIEMA]],Siema2025,77,FALSE)</f>
        <v/>
      </c>
      <c r="BB398" s="108" t="str">
        <f>VLOOKUP(Tabela2[[#This Row],[SIEMA]],Siema2025,79,FALSE)</f>
        <v/>
      </c>
      <c r="BC398" s="108" t="str">
        <f>IF(Tabela2[[#This Row],[Outro(s) ]] = "X", "PREENCHER","NA")</f>
        <v>NA</v>
      </c>
      <c r="BD398" s="108" t="str">
        <f>VLOOKUP(Tabela2[[#This Row],[SIEMA]],Siema2025,82,FALSE)</f>
        <v/>
      </c>
      <c r="BE398" s="108" t="str">
        <f>VLOOKUP(Tabela2[[#This Row],[SIEMA]],Siema2025,81,FALSE)</f>
        <v/>
      </c>
      <c r="BF398" s="110" t="str">
        <f>VLOOKUP(Tabela2[[#This Row],[SIEMA]],Siema2025,28,FALSE)</f>
        <v>Cleber Perisatto</v>
      </c>
      <c r="BG398" s="110"/>
      <c r="BH398" s="111" t="str">
        <f>VLOOKUP(Tabela2[[#This Row],[SIEMA]],Siema2025,29,FALSE)</f>
        <v>04027945913</v>
      </c>
      <c r="BI398" s="112" t="s">
        <v>2696</v>
      </c>
      <c r="BJ398" s="107" t="s">
        <v>7099</v>
      </c>
      <c r="BK398" s="104" t="s">
        <v>2696</v>
      </c>
      <c r="BL398" s="140">
        <v>45833</v>
      </c>
      <c r="BM398" s="108">
        <f ca="1">IF(Tabela2[[#This Row],[Data de atendimento do Ibama (considerar o primeiro documento/ação)]]="",_xlfn.DAYS(TODAY(),J398),_xlfn.DAYS(Tabela2[[#This Row],[Data de atendimento do Ibama (considerar o primeiro documento/ação)]],J398))</f>
        <v>7</v>
      </c>
      <c r="BN398" s="108" t="str">
        <f>IF(Tabela2[[#This Row],[Atendido pelo Ibama ("Não" ou "Sim")]]="Não","Preencher", IF(Tabela2[[#This Row],[Atendido pelo Ibama ("Não" ou "Sim")]]="Sim","NA",""))</f>
        <v>NA</v>
      </c>
      <c r="BO398" s="114" t="s">
        <v>7291</v>
      </c>
      <c r="BP398" s="108" t="str">
        <f>IF(Tabela2[[#This Row],[Forma de atendimento (primeiro documento/ação)]]= "Outros (especificar)", "PREENCHER","NA")</f>
        <v>NA</v>
      </c>
      <c r="BQ398" s="106" t="s">
        <v>123</v>
      </c>
      <c r="BR398" s="108" t="str">
        <f>IF(Tabela2[[#This Row],[Equipe do Ibama foi a campo? Houve sobrevoo do Poseidon?]] = "Sim", "PREENCHER","NA")</f>
        <v>NA</v>
      </c>
      <c r="BS398" s="108" t="str">
        <f>IF(Tabela2[[#This Row],[Se sim, foi emitida Ordem de Emergência? (informações vinculada à coluna CK)]] = "Sim", "PREENCHER","NA")</f>
        <v>NA</v>
      </c>
      <c r="BT398" s="108" t="s">
        <v>7115</v>
      </c>
      <c r="BU398" s="108" t="str">
        <f>IF(Tabela2[[#This Row],[Houve envio de Informações Pós-acidente (preencher "não se aplica" quando de competência estadual/municipal)]] = "Sim", "PREENCHER","NA")</f>
        <v>NA</v>
      </c>
      <c r="BV398" s="108" t="str">
        <f>IF(Tabela2[[#This Row],[Houve avaliação das informações pós-acidente solicitadas/enviadas?]] = "Sim", "PREENCHER","NA")</f>
        <v>NA</v>
      </c>
      <c r="BW398" s="108" t="s">
        <v>123</v>
      </c>
      <c r="BX398" s="106" t="s">
        <v>7127</v>
      </c>
      <c r="BY398" s="106"/>
      <c r="BZ398" s="104" t="str">
        <f>IF(Tabela2[[#This Row],[Data do documento de encerramento]]="NA","NA",IF(Tabela2[[#This Row],[Data do documento de encerramento]]="","Pendente de conclusão/ encerramento",_xlfn.DAYS(Tabela2[[#This Row],[Data do documento de encerramento]],J398)))</f>
        <v>Pendente de conclusão/ encerramento</v>
      </c>
      <c r="CA398" s="107" t="s">
        <v>8899</v>
      </c>
      <c r="CB398" s="107"/>
      <c r="CC398" s="129"/>
      <c r="CD398" s="107"/>
      <c r="CE398" s="107"/>
      <c r="CF398" s="107"/>
    </row>
    <row r="399" spans="1:84" ht="30.75" hidden="1">
      <c r="A399" s="169">
        <v>202562543229</v>
      </c>
      <c r="B399" s="170" t="s">
        <v>8900</v>
      </c>
      <c r="C399" s="108" t="str">
        <f>VLOOKUP(Tabela2[[#This Row],[SIEMA]],Siema2025,4,FALSE)</f>
        <v xml:space="preserve"> RN</v>
      </c>
      <c r="D399" s="106" t="str">
        <f>VLOOKUP(Tabela2[[#This Row],[SIEMA]],Siema2025,3,FALSE)</f>
        <v xml:space="preserve">Natal </v>
      </c>
      <c r="E399" s="106" t="str">
        <f>VLOOKUP(Tabela2[[#This Row],[SIEMA]],Siema2025,20,FALSE)</f>
        <v>Natal - RN</v>
      </c>
      <c r="F399" s="106"/>
      <c r="G399" s="106" t="s">
        <v>8901</v>
      </c>
      <c r="H399" s="106" t="s">
        <v>8902</v>
      </c>
      <c r="I399" s="104" t="str">
        <f>VLOOKUP(Tabela2[[#This Row],[SIEMA]],Siema2025,19,FALSE)</f>
        <v>Potiguar</v>
      </c>
      <c r="J399" s="105">
        <f>VLOOKUP(Tabela2[[#This Row],[SIEMA]],Siema2025,2,FALSE)</f>
        <v>45826</v>
      </c>
      <c r="K399" s="105" t="str">
        <f>VLOOKUP(Tabela2[[#This Row],[SIEMA]],Siema2025,16,FALSE)</f>
        <v>Quarta</v>
      </c>
      <c r="L399" s="106" t="str">
        <f>IF(Tabela2[[#This Row],[Data]]="","Sem Informação",VLOOKUP(MONTH(Tabela2[[#This Row],[Data]]),'[1]Validação de dados'!$I$1:$J$13,2,0))</f>
        <v>Junho</v>
      </c>
      <c r="M399" s="104">
        <f>YEAR(Tabela2[[#This Row],[Data]])</f>
        <v>2025</v>
      </c>
      <c r="N399" s="105" t="str">
        <f>VLOOKUP(Tabela2[[#This Row],[SIEMA]],Siema2025,17,FALSE)</f>
        <v>Madrugada</v>
      </c>
      <c r="O399" s="105" t="str">
        <f>VLOOKUP(Tabela2[[#This Row],[SIEMA]],Siema2025,5,FALSE)</f>
        <v>Embarcação</v>
      </c>
      <c r="P399" s="104" t="str">
        <f>VLOOKUP(Tabela2[[#This Row],[SIEMA]],Siema2025,21,FALSE)</f>
        <v>Naufrágio de embarcação, há 2 milhas náuticas do Porto de Natal. A embarcação transportava 8 contentores IBC, com 250 litros, cada, de Manta Asfáltica.</v>
      </c>
      <c r="Q399" s="104">
        <v>1202</v>
      </c>
      <c r="R399" s="104" t="str">
        <f>VLOOKUP(Tabela2[[#This Row],[SIEMA]],Siema2025,10,FALSE)</f>
        <v/>
      </c>
      <c r="S399" s="107" t="str">
        <f>IF(Q399="","", IF(Q399="NC","", IF(Q399="NE","", IF(Q399="NA","",IFERROR(VLOOKUP(Q399,Produtos!$A$1:$C$2319,2,FALSE),"Não Cadastrado")))))</f>
        <v>GASÓLEO ou ÓLEO DIESEL ou ÓLEO PARA AQUECIMENTO, LEVE</v>
      </c>
      <c r="T399" s="104">
        <v>6</v>
      </c>
      <c r="U399" s="104" t="str">
        <f>VLOOKUP(Tabela2[[#This Row],[SIEMA]],Siema2025,12,FALSE)</f>
        <v xml:space="preserve"> </v>
      </c>
      <c r="V399" s="104">
        <f>IF(Q399="","",IF(ISNUMBER(Q399)=FALSE,"Não se aplica",IFERROR(VLOOKUP(Q399,Produtos!$A$1:$C$2319,3,FALSE),"Não Cadastrado")))</f>
        <v>3</v>
      </c>
      <c r="W399" s="104" t="str">
        <f>VLOOKUP(Tabela2[[#This Row],[SIEMA]],Siema2025,10,FALSE)</f>
        <v/>
      </c>
      <c r="X399" s="113" t="str">
        <f>IF(Tabela2[[#This Row],[Origem do acidente]] = "Plataforma", "PREENCHER","NA")</f>
        <v>NA</v>
      </c>
      <c r="Y399" s="109" t="str">
        <f>IF(W399="","", IF(W399="NC","", IF(W399="NE","", IF(W399="NA","",IFERROR(VLOOKUP(W399,Produtos!$A$1:$C$2319,2,FALSE),"Não Cadastrado")))))</f>
        <v/>
      </c>
      <c r="Z399" s="104" t="str">
        <f>VLOOKUP(Tabela2[[#This Row],[SIEMA]],Siema2025,11,FALSE)</f>
        <v xml:space="preserve"> </v>
      </c>
      <c r="AA399" s="104" t="str">
        <f>VLOOKUP(Tabela2[[#This Row],[SIEMA]],Siema2025,12,FALSE)</f>
        <v xml:space="preserve"> </v>
      </c>
      <c r="AB399" s="104" t="str">
        <f>IF(W399="","",IF(ISNUMBER(W399)=FALSE,"Não se aplica",IFERROR(VLOOKUP(W399,Produtos!$A$1:$C$2319,3,FALSE),"Não Cadastrado")))</f>
        <v/>
      </c>
      <c r="AC399" s="104"/>
      <c r="AD399" s="108" t="str">
        <f>IF(Tabela2[[#This Row],[Origem do acidente]] = "Plataforma", "PREENCHER","NA")</f>
        <v>NA</v>
      </c>
      <c r="AE399" s="107" t="str">
        <f>IF(AC399="","", IF(AC399="NC","", IF(AC399="NE","", IF(AC399="NA","",IFERROR(VLOOKUP(AC399,Produtos!$A$1:$C$2319,2,FALSE),"Não Cadastrado")))))</f>
        <v/>
      </c>
      <c r="AF399" s="104"/>
      <c r="AG399" s="104"/>
      <c r="AH399" s="104" t="str">
        <f>IF(AC399="","",IF(ISNUMBER(AC399)=FALSE,"Não se aplica",IFERROR(VLOOKUP(AC399,Produtos!$A$1:$C$2319,3,FALSE),"Não Cadastrado")))</f>
        <v/>
      </c>
      <c r="AI399" s="104"/>
      <c r="AJ399" s="104" t="str">
        <f>VLOOKUP(Tabela2[[#This Row],[SIEMA]],Siema2025,26,FALSE)</f>
        <v>Caso fortuito - fortuna do mar. A embarcação necessitou de reboque, após alagamento de compartimento. Durante a operação de reboque, face às condições climáticas, ocorreu o naufrágio da embarcação.</v>
      </c>
      <c r="AK399" s="107" t="s">
        <v>7630</v>
      </c>
      <c r="AL399" s="107"/>
      <c r="AM399" s="107"/>
      <c r="AN399" s="108" t="str">
        <f>VLOOKUP(Tabela2[[#This Row],[SIEMA]],Siema2025,51,FALSE)</f>
        <v/>
      </c>
      <c r="AO399" s="108" t="str">
        <f>VLOOKUP(Tabela2[[#This Row],[SIEMA]],Siema2025,53,FALSE)</f>
        <v/>
      </c>
      <c r="AP399" s="108" t="str">
        <f>VLOOKUP(Tabela2[[#This Row],[SIEMA]],Siema2025,55,FALSE)</f>
        <v/>
      </c>
      <c r="AQ399" s="108" t="str">
        <f>VLOOKUP(Tabela2[[#This Row],[SIEMA]],Siema2025,57,FALSE)</f>
        <v/>
      </c>
      <c r="AR399" s="108" t="str">
        <f>VLOOKUP(Tabela2[[#This Row],[SIEMA]],Siema2025,59,FALSE)</f>
        <v/>
      </c>
      <c r="AS399" s="108" t="str">
        <f>VLOOKUP(Tabela2[[#This Row],[SIEMA]],Siema2025,61,FALSE)</f>
        <v/>
      </c>
      <c r="AT399" s="108" t="str">
        <f>VLOOKUP(Tabela2[[#This Row],[SIEMA]],Siema2025,63,FALSE)</f>
        <v>X</v>
      </c>
      <c r="AU399" s="108" t="str">
        <f>VLOOKUP(Tabela2[[#This Row],[SIEMA]],Siema2025,65,FALSE)</f>
        <v/>
      </c>
      <c r="AV399" s="108" t="str">
        <f>VLOOKUP(Tabela2[[#This Row],[SIEMA]],Siema2025,67,FALSE)</f>
        <v/>
      </c>
      <c r="AW399" s="108" t="str">
        <f>VLOOKUP(Tabela2[[#This Row],[SIEMA]],Siema2025,69,FALSE)</f>
        <v/>
      </c>
      <c r="AX399" s="108" t="str">
        <f>VLOOKUP(Tabela2[[#This Row],[SIEMA]],Siema2025,71,FALSE)</f>
        <v/>
      </c>
      <c r="AY399" s="108" t="str">
        <f>VLOOKUP(Tabela2[[#This Row],[SIEMA]],Siema2025,73,FALSE)</f>
        <v/>
      </c>
      <c r="AZ399" s="108" t="str">
        <f>VLOOKUP(Tabela2[[#This Row],[SIEMA]],Siema2025,75,FALSE)</f>
        <v/>
      </c>
      <c r="BA399" s="108" t="str">
        <f>VLOOKUP(Tabela2[[#This Row],[SIEMA]],Siema2025,77,FALSE)</f>
        <v/>
      </c>
      <c r="BB399" s="108" t="str">
        <f>VLOOKUP(Tabela2[[#This Row],[SIEMA]],Siema2025,79,FALSE)</f>
        <v/>
      </c>
      <c r="BC399" s="108" t="str">
        <f>IF(Tabela2[[#This Row],[Outro(s) ]] = "X", "PREENCHER","NA")</f>
        <v>NA</v>
      </c>
      <c r="BD399" s="108" t="str">
        <f>VLOOKUP(Tabela2[[#This Row],[SIEMA]],Siema2025,82,FALSE)</f>
        <v/>
      </c>
      <c r="BE399" s="108" t="str">
        <f>VLOOKUP(Tabela2[[#This Row],[SIEMA]],Siema2025,81,FALSE)</f>
        <v/>
      </c>
      <c r="BF399" s="110" t="str">
        <f>VLOOKUP(Tabela2[[#This Row],[SIEMA]],Siema2025,28,FALSE)</f>
        <v>NORONHA TRANSPORTE E EMPREENDIMENTOS LTDA</v>
      </c>
      <c r="BG399" s="110"/>
      <c r="BH399" s="111" t="str">
        <f>VLOOKUP(Tabela2[[#This Row],[SIEMA]],Siema2025,29,FALSE)</f>
        <v>31650321000165</v>
      </c>
      <c r="BI399" s="112" t="str">
        <f>VLOOKUP(Tabela2[[#This Row],[SIEMA]],Siema2025,107,FALSE)</f>
        <v>Não</v>
      </c>
      <c r="BJ399" s="107" t="s">
        <v>7099</v>
      </c>
      <c r="BK399" s="104" t="s">
        <v>2696</v>
      </c>
      <c r="BL399" s="140">
        <v>45827</v>
      </c>
      <c r="BM399" s="108">
        <f ca="1">IF(Tabela2[[#This Row],[Data de atendimento do Ibama (considerar o primeiro documento/ação)]]="",_xlfn.DAYS(TODAY(),J399),_xlfn.DAYS(Tabela2[[#This Row],[Data de atendimento do Ibama (considerar o primeiro documento/ação)]],J399))</f>
        <v>1</v>
      </c>
      <c r="BN399" s="108" t="str">
        <f>IF(Tabela2[[#This Row],[Atendido pelo Ibama ("Não" ou "Sim")]]="Não","Preencher", IF(Tabela2[[#This Row],[Atendido pelo Ibama ("Não" ou "Sim")]]="Sim","NA",""))</f>
        <v>NA</v>
      </c>
      <c r="BO399" s="114" t="s">
        <v>7184</v>
      </c>
      <c r="BP399" s="108" t="str">
        <f>IF(Tabela2[[#This Row],[Forma de atendimento (primeiro documento/ação)]]= "Outros (especificar)", "PREENCHER","NA")</f>
        <v>NA</v>
      </c>
      <c r="BQ399" s="106" t="s">
        <v>2696</v>
      </c>
      <c r="BR399" s="108" t="s">
        <v>123</v>
      </c>
      <c r="BS399" s="108" t="str">
        <f>IF(Tabela2[[#This Row],[Se sim, foi emitida Ordem de Emergência? (informações vinculada à coluna CK)]] = "Sim", "PREENCHER","NA")</f>
        <v>NA</v>
      </c>
      <c r="BT399" s="108" t="str">
        <f>IF(Tabela2[[#This Row],[Foi elaborado Relatório de Vistoria pelo Ibama? (informações vinculada à coluna CK)]] = "Sim", "PREENCHER","NA")</f>
        <v>NA</v>
      </c>
      <c r="BU399" s="108" t="s">
        <v>2696</v>
      </c>
      <c r="BV399" s="108" t="s">
        <v>123</v>
      </c>
      <c r="BW399" s="108" t="s">
        <v>123</v>
      </c>
      <c r="BX399" s="106"/>
      <c r="BY399" s="140"/>
      <c r="BZ399" s="104" t="str">
        <f>IF(Tabela2[[#This Row],[Data do documento de encerramento]]="NA","NA",IF(Tabela2[[#This Row],[Data do documento de encerramento]]="","Pendente de conclusão/ encerramento",_xlfn.DAYS(Tabela2[[#This Row],[Data do documento de encerramento]],J399)))</f>
        <v>Pendente de conclusão/ encerramento</v>
      </c>
      <c r="CA399" s="107"/>
      <c r="CB399" s="107"/>
      <c r="CC399" s="131"/>
      <c r="CD399" s="107"/>
      <c r="CE399" s="107"/>
      <c r="CF399" s="107"/>
    </row>
    <row r="400" spans="1:84" ht="30.75" hidden="1">
      <c r="A400" s="169">
        <v>202562032419</v>
      </c>
      <c r="B400" s="170" t="s">
        <v>8903</v>
      </c>
      <c r="C400" s="108" t="str">
        <f>VLOOKUP(Tabela2[[#This Row],[SIEMA]],Siema2025,4,FALSE)</f>
        <v xml:space="preserve"> MG</v>
      </c>
      <c r="D400" s="106" t="str">
        <f>VLOOKUP(Tabela2[[#This Row],[SIEMA]],Siema2025,3,FALSE)</f>
        <v xml:space="preserve">Barão de Cocais </v>
      </c>
      <c r="E400" s="106" t="str">
        <f>VLOOKUP(Tabela2[[#This Row],[SIEMA]],Siema2025,20,FALSE)</f>
        <v>RH 206 - EFVM - Barão de Cocais</v>
      </c>
      <c r="F400" s="106"/>
      <c r="G400" s="106" t="s">
        <v>8904</v>
      </c>
      <c r="H400" s="106" t="s">
        <v>8905</v>
      </c>
      <c r="I400" s="104" t="s">
        <v>7114</v>
      </c>
      <c r="J400" s="105">
        <f>VLOOKUP(Tabela2[[#This Row],[SIEMA]],Siema2025,2,FALSE)</f>
        <v>45827</v>
      </c>
      <c r="K400" s="105" t="str">
        <f>VLOOKUP(Tabela2[[#This Row],[SIEMA]],Siema2025,16,FALSE)</f>
        <v>Quinta</v>
      </c>
      <c r="L400" s="106" t="str">
        <f>IF(Tabela2[[#This Row],[Data]]="","Sem Informação",VLOOKUP(MONTH(Tabela2[[#This Row],[Data]]),'[1]Validação de dados'!$I$1:$J$13,2,0))</f>
        <v>Junho</v>
      </c>
      <c r="M400" s="104">
        <f>YEAR(Tabela2[[#This Row],[Data]])</f>
        <v>2025</v>
      </c>
      <c r="N400" s="105" t="str">
        <f>VLOOKUP(Tabela2[[#This Row],[SIEMA]],Siema2025,17,FALSE)</f>
        <v>Noturno</v>
      </c>
      <c r="O400" s="105" t="str">
        <f>VLOOKUP(Tabela2[[#This Row],[SIEMA]],Siema2025,5,FALSE)</f>
        <v>Ferrovia</v>
      </c>
      <c r="P400" s="104" t="str">
        <f>VLOOKUP(Tabela2[[#This Row],[SIEMA]],Siema2025,21,FALSE)</f>
        <v/>
      </c>
      <c r="Q400" s="104" t="s">
        <v>7127</v>
      </c>
      <c r="R400" s="104" t="s">
        <v>7127</v>
      </c>
      <c r="S400" s="107" t="s">
        <v>7462</v>
      </c>
      <c r="T400" s="104">
        <v>800</v>
      </c>
      <c r="U400" s="104" t="s">
        <v>7309</v>
      </c>
      <c r="V400" s="104" t="s">
        <v>7127</v>
      </c>
      <c r="W400" s="104" t="str">
        <f>VLOOKUP(Tabela2[[#This Row],[SIEMA]],Siema2025,10,FALSE)</f>
        <v/>
      </c>
      <c r="X400" s="113"/>
      <c r="Y400" s="109" t="str">
        <f>IF(W400="","", IF(W400="NC","", IF(W400="NE","", IF(W400="NA","",IFERROR(VLOOKUP(W400,Produtos!$A$1:$C$2319,2,FALSE),"Não Cadastrado")))))</f>
        <v/>
      </c>
      <c r="Z400" s="104" t="str">
        <f>VLOOKUP(Tabela2[[#This Row],[SIEMA]],Siema2025,11,FALSE)</f>
        <v xml:space="preserve"> </v>
      </c>
      <c r="AA400" s="104" t="str">
        <f>VLOOKUP(Tabela2[[#This Row],[SIEMA]],Siema2025,12,FALSE)</f>
        <v xml:space="preserve"> </v>
      </c>
      <c r="AB400" s="104" t="str">
        <f>IF(W400="","",IF(ISNUMBER(W400)=FALSE,"Não se aplica",IFERROR(VLOOKUP(W400,Produtos!$A$1:$C$2319,3,FALSE),"Não Cadastrado")))</f>
        <v/>
      </c>
      <c r="AC400" s="104"/>
      <c r="AD400" s="108"/>
      <c r="AE400" s="107" t="str">
        <f>IF(AC400="","", IF(AC400="NC","", IF(AC400="NE","", IF(AC400="NA","",IFERROR(VLOOKUP(AC400,Produtos!$A$1:$C$2319,2,FALSE),"Não Cadastrado")))))</f>
        <v/>
      </c>
      <c r="AF400" s="104"/>
      <c r="AG400" s="104"/>
      <c r="AH400" s="104" t="str">
        <f>IF(AC400="","",IF(ISNUMBER(AC400)=FALSE,"Não se aplica",IFERROR(VLOOKUP(AC400,Produtos!$A$1:$C$2319,3,FALSE),"Não Cadastrado")))</f>
        <v/>
      </c>
      <c r="AI400" s="104"/>
      <c r="AJ400" s="104" t="str">
        <f>VLOOKUP(Tabela2[[#This Row],[SIEMA]],Siema2025,26,FALSE)</f>
        <v>Desconhecido até o momento</v>
      </c>
      <c r="AK400" s="107" t="s">
        <v>6834</v>
      </c>
      <c r="AL400" s="107"/>
      <c r="AM400" s="107"/>
      <c r="AN400" s="108" t="str">
        <f>VLOOKUP(Tabela2[[#This Row],[SIEMA]],Siema2025,51,FALSE)</f>
        <v/>
      </c>
      <c r="AO400" s="108" t="str">
        <f>VLOOKUP(Tabela2[[#This Row],[SIEMA]],Siema2025,53,FALSE)</f>
        <v/>
      </c>
      <c r="AP400" s="108" t="str">
        <f>VLOOKUP(Tabela2[[#This Row],[SIEMA]],Siema2025,55,FALSE)</f>
        <v/>
      </c>
      <c r="AQ400" s="108" t="str">
        <f>VLOOKUP(Tabela2[[#This Row],[SIEMA]],Siema2025,57,FALSE)</f>
        <v/>
      </c>
      <c r="AR400" s="108" t="str">
        <f>VLOOKUP(Tabela2[[#This Row],[SIEMA]],Siema2025,59,FALSE)</f>
        <v/>
      </c>
      <c r="AS400" s="108" t="str">
        <f>VLOOKUP(Tabela2[[#This Row],[SIEMA]],Siema2025,61,FALSE)</f>
        <v/>
      </c>
      <c r="AT400" s="108" t="str">
        <f>VLOOKUP(Tabela2[[#This Row],[SIEMA]],Siema2025,63,FALSE)</f>
        <v/>
      </c>
      <c r="AU400" s="108" t="s">
        <v>7132</v>
      </c>
      <c r="AV400" s="108" t="str">
        <f>VLOOKUP(Tabela2[[#This Row],[SIEMA]],Siema2025,67,FALSE)</f>
        <v/>
      </c>
      <c r="AW400" s="108" t="str">
        <f>VLOOKUP(Tabela2[[#This Row],[SIEMA]],Siema2025,69,FALSE)</f>
        <v/>
      </c>
      <c r="AX400" s="108" t="str">
        <f>VLOOKUP(Tabela2[[#This Row],[SIEMA]],Siema2025,71,FALSE)</f>
        <v/>
      </c>
      <c r="AY400" s="108" t="str">
        <f>VLOOKUP(Tabela2[[#This Row],[SIEMA]],Siema2025,73,FALSE)</f>
        <v/>
      </c>
      <c r="AZ400" s="108" t="str">
        <f>VLOOKUP(Tabela2[[#This Row],[SIEMA]],Siema2025,75,FALSE)</f>
        <v/>
      </c>
      <c r="BA400" s="108" t="str">
        <f>VLOOKUP(Tabela2[[#This Row],[SIEMA]],Siema2025,77,FALSE)</f>
        <v/>
      </c>
      <c r="BB400" s="108"/>
      <c r="BC400" s="108" t="str">
        <f>IF(Tabela2[[#This Row],[Outro(s) ]] = "X", "PREENCHER","NA")</f>
        <v>NA</v>
      </c>
      <c r="BD400" s="108" t="str">
        <f>VLOOKUP(Tabela2[[#This Row],[SIEMA]],Siema2025,82,FALSE)</f>
        <v/>
      </c>
      <c r="BE400" s="108" t="str">
        <f>VLOOKUP(Tabela2[[#This Row],[SIEMA]],Siema2025,81,FALSE)</f>
        <v/>
      </c>
      <c r="BF400" s="110" t="s">
        <v>7380</v>
      </c>
      <c r="BG400" s="110" t="s">
        <v>6835</v>
      </c>
      <c r="BH400" s="111" t="str">
        <f>VLOOKUP(Tabela2[[#This Row],[SIEMA]],Siema2025,29,FALSE)</f>
        <v>33592510026200</v>
      </c>
      <c r="BI400" s="112" t="str">
        <f>VLOOKUP(Tabela2[[#This Row],[SIEMA]],Siema2025,107,FALSE)</f>
        <v>Não</v>
      </c>
      <c r="BJ400" s="107" t="s">
        <v>7099</v>
      </c>
      <c r="BK400" s="104" t="s">
        <v>2696</v>
      </c>
      <c r="BL400" s="140">
        <v>45831</v>
      </c>
      <c r="BM400" s="108">
        <f ca="1">IF(Tabela2[[#This Row],[Data de atendimento do Ibama (considerar o primeiro documento/ação)]]="",_xlfn.DAYS(TODAY(),J400),_xlfn.DAYS(Tabela2[[#This Row],[Data de atendimento do Ibama (considerar o primeiro documento/ação)]],J400))</f>
        <v>4</v>
      </c>
      <c r="BN400" s="108" t="str">
        <f>IF(Tabela2[[#This Row],[Atendido pelo Ibama ("Não" ou "Sim")]]="Não","Preencher", IF(Tabela2[[#This Row],[Atendido pelo Ibama ("Não" ou "Sim")]]="Sim","NA",""))</f>
        <v>NA</v>
      </c>
      <c r="BO400" s="114" t="s">
        <v>7100</v>
      </c>
      <c r="BP400" s="108" t="str">
        <f>IF(Tabela2[[#This Row],[Forma de atendimento (primeiro documento/ação)]]= "Outros (especificar)", "PREENCHER","NA")</f>
        <v>NA</v>
      </c>
      <c r="BQ400" s="106" t="s">
        <v>2696</v>
      </c>
      <c r="BR400" s="108" t="s">
        <v>123</v>
      </c>
      <c r="BS400" s="108" t="s">
        <v>2696</v>
      </c>
      <c r="BT400" s="108" t="s">
        <v>6834</v>
      </c>
      <c r="BU400" s="108" t="s">
        <v>2696</v>
      </c>
      <c r="BV400" s="108" t="s">
        <v>123</v>
      </c>
      <c r="BW400" s="108" t="s">
        <v>2696</v>
      </c>
      <c r="BX400" s="106" t="s">
        <v>7785</v>
      </c>
      <c r="BY400" s="106"/>
      <c r="BZ400" s="104" t="str">
        <f>IF(Tabela2[[#This Row],[Data do documento de encerramento]]="NA","NA",IF(Tabela2[[#This Row],[Data do documento de encerramento]]="","Pendente de conclusão/ encerramento",_xlfn.DAYS(Tabela2[[#This Row],[Data do documento de encerramento]],J400)))</f>
        <v>Pendente de conclusão/ encerramento</v>
      </c>
      <c r="CA400" s="107" t="s">
        <v>8864</v>
      </c>
      <c r="CB400" s="104"/>
      <c r="CC400" s="131"/>
      <c r="CD400" s="107"/>
      <c r="CE400" s="107"/>
      <c r="CF400" s="107"/>
    </row>
    <row r="401" spans="1:84" ht="30.75">
      <c r="A401" s="169">
        <v>202562050454</v>
      </c>
      <c r="B401" s="170" t="s">
        <v>8906</v>
      </c>
      <c r="C401" s="108" t="s">
        <v>7135</v>
      </c>
      <c r="D401" s="106" t="s">
        <v>637</v>
      </c>
      <c r="E401" s="106" t="s">
        <v>3890</v>
      </c>
      <c r="F401" s="106"/>
      <c r="G401" s="106" t="s">
        <v>8907</v>
      </c>
      <c r="H401" s="106" t="s">
        <v>8908</v>
      </c>
      <c r="I401" s="104" t="str">
        <f>VLOOKUP(Tabela2[[#This Row],[SIEMA]],Siema2025,19,FALSE)</f>
        <v>Campos</v>
      </c>
      <c r="J401" s="105">
        <f>VLOOKUP(Tabela2[[#This Row],[SIEMA]],Siema2025,2,FALSE)</f>
        <v>45827</v>
      </c>
      <c r="K401" s="105" t="str">
        <f>VLOOKUP(Tabela2[[#This Row],[SIEMA]],Siema2025,16,FALSE)</f>
        <v>Quinta</v>
      </c>
      <c r="L401" s="106" t="str">
        <f>IF(Tabela2[[#This Row],[Data]]="","Sem Informação",VLOOKUP(MONTH(Tabela2[[#This Row],[Data]]),'[1]Validação de dados'!$I$1:$J$13,2,0))</f>
        <v>Junho</v>
      </c>
      <c r="M401" s="104">
        <f>YEAR(Tabela2[[#This Row],[Data]])</f>
        <v>2025</v>
      </c>
      <c r="N401" s="105" t="str">
        <f>VLOOKUP(Tabela2[[#This Row],[SIEMA]],Siema2025,17,FALSE)</f>
        <v>Matutino</v>
      </c>
      <c r="O401" s="105" t="str">
        <f>VLOOKUP(Tabela2[[#This Row],[SIEMA]],Siema2025,5,FALSE)</f>
        <v>Plataforma</v>
      </c>
      <c r="P401" s="104" t="str">
        <f>VLOOKUP(Tabela2[[#This Row],[SIEMA]],Siema2025,21,FALSE)</f>
        <v>Plataforma 3R-2 (antiga P-61)</v>
      </c>
      <c r="Q401" s="104" t="s">
        <v>7127</v>
      </c>
      <c r="R401" s="104" t="s">
        <v>7114</v>
      </c>
      <c r="S401" s="107" t="s">
        <v>8909</v>
      </c>
      <c r="T401" s="104"/>
      <c r="U401" s="104" t="str">
        <f>VLOOKUP(Tabela2[[#This Row],[SIEMA]],Siema2025,12,FALSE)</f>
        <v xml:space="preserve"> </v>
      </c>
      <c r="V401" s="104" t="str">
        <f>IF(Q401="","",IF(ISNUMBER(Q401)=FALSE,"Não se aplica",IFERROR(VLOOKUP(Q401,Produtos!$A$1:$C$2319,3,FALSE),"Não Cadastrado")))</f>
        <v>Não se aplica</v>
      </c>
      <c r="W401" s="104" t="str">
        <f>VLOOKUP(Tabela2[[#This Row],[SIEMA]],Siema2025,10,FALSE)</f>
        <v/>
      </c>
      <c r="X401" s="113"/>
      <c r="Y401" s="109" t="str">
        <f>IF(W401="","", IF(W401="NC","", IF(W401="NE","", IF(W401="NA","",IFERROR(VLOOKUP(W401,Produtos!$A$1:$C$2319,2,FALSE),"Não Cadastrado")))))</f>
        <v/>
      </c>
      <c r="Z401" s="104" t="str">
        <f>VLOOKUP(Tabela2[[#This Row],[SIEMA]],Siema2025,11,FALSE)</f>
        <v xml:space="preserve"> </v>
      </c>
      <c r="AA401" s="104" t="str">
        <f>VLOOKUP(Tabela2[[#This Row],[SIEMA]],Siema2025,12,FALSE)</f>
        <v xml:space="preserve"> </v>
      </c>
      <c r="AB401" s="104" t="str">
        <f>IF(W401="","",IF(ISNUMBER(W401)=FALSE,"Não se aplica",IFERROR(VLOOKUP(W401,Produtos!$A$1:$C$2319,3,FALSE),"Não Cadastrado")))</f>
        <v/>
      </c>
      <c r="AC401" s="104"/>
      <c r="AD401" s="108"/>
      <c r="AE401" s="107" t="str">
        <f>IF(AC401="","", IF(AC401="NC","", IF(AC401="NE","", IF(AC401="NA","",IFERROR(VLOOKUP(AC401,Produtos!$A$1:$C$2319,2,FALSE),"Não Cadastrado")))))</f>
        <v/>
      </c>
      <c r="AF401" s="104"/>
      <c r="AG401" s="104"/>
      <c r="AH401" s="104" t="str">
        <f>IF(AC401="","",IF(ISNUMBER(AC401)=FALSE,"Não se aplica",IFERROR(VLOOKUP(AC401,Produtos!$A$1:$C$2319,3,FALSE),"Não Cadastrado")))</f>
        <v/>
      </c>
      <c r="AI401" s="104"/>
      <c r="AJ401" s="104" t="str">
        <f>VLOOKUP(Tabela2[[#This Row],[SIEMA]],Siema2025,26,FALSE)</f>
        <v>Retirada inadequada da alça do gancho do guindaste</v>
      </c>
      <c r="AK401" s="107" t="s">
        <v>7190</v>
      </c>
      <c r="AL401" s="107"/>
      <c r="AM401" s="107"/>
      <c r="AN401" s="108" t="str">
        <f>VLOOKUP(Tabela2[[#This Row],[SIEMA]],Siema2025,51,FALSE)</f>
        <v/>
      </c>
      <c r="AO401" s="108" t="str">
        <f>VLOOKUP(Tabela2[[#This Row],[SIEMA]],Siema2025,53,FALSE)</f>
        <v/>
      </c>
      <c r="AP401" s="108" t="str">
        <f>VLOOKUP(Tabela2[[#This Row],[SIEMA]],Siema2025,55,FALSE)</f>
        <v/>
      </c>
      <c r="AQ401" s="108" t="str">
        <f>VLOOKUP(Tabela2[[#This Row],[SIEMA]],Siema2025,57,FALSE)</f>
        <v/>
      </c>
      <c r="AR401" s="108" t="str">
        <f>VLOOKUP(Tabela2[[#This Row],[SIEMA]],Siema2025,59,FALSE)</f>
        <v/>
      </c>
      <c r="AS401" s="108" t="str">
        <f>VLOOKUP(Tabela2[[#This Row],[SIEMA]],Siema2025,61,FALSE)</f>
        <v>X</v>
      </c>
      <c r="AT401" s="108" t="str">
        <f>VLOOKUP(Tabela2[[#This Row],[SIEMA]],Siema2025,63,FALSE)</f>
        <v/>
      </c>
      <c r="AU401" s="108" t="str">
        <f>VLOOKUP(Tabela2[[#This Row],[SIEMA]],Siema2025,65,FALSE)</f>
        <v/>
      </c>
      <c r="AV401" s="108" t="str">
        <f>VLOOKUP(Tabela2[[#This Row],[SIEMA]],Siema2025,67,FALSE)</f>
        <v/>
      </c>
      <c r="AW401" s="108" t="str">
        <f>VLOOKUP(Tabela2[[#This Row],[SIEMA]],Siema2025,69,FALSE)</f>
        <v/>
      </c>
      <c r="AX401" s="108" t="str">
        <f>VLOOKUP(Tabela2[[#This Row],[SIEMA]],Siema2025,71,FALSE)</f>
        <v/>
      </c>
      <c r="AY401" s="108" t="str">
        <f>VLOOKUP(Tabela2[[#This Row],[SIEMA]],Siema2025,73,FALSE)</f>
        <v/>
      </c>
      <c r="AZ401" s="108" t="str">
        <f>VLOOKUP(Tabela2[[#This Row],[SIEMA]],Siema2025,75,FALSE)</f>
        <v/>
      </c>
      <c r="BA401" s="108" t="str">
        <f>VLOOKUP(Tabela2[[#This Row],[SIEMA]],Siema2025,77,FALSE)</f>
        <v/>
      </c>
      <c r="BB401" s="108" t="str">
        <f>VLOOKUP(Tabela2[[#This Row],[SIEMA]],Siema2025,79,FALSE)</f>
        <v/>
      </c>
      <c r="BC401" s="108" t="str">
        <f>IF(Tabela2[[#This Row],[Outro(s) ]] = "X", "PREENCHER","NA")</f>
        <v>NA</v>
      </c>
      <c r="BD401" s="108" t="str">
        <f>VLOOKUP(Tabela2[[#This Row],[SIEMA]],Siema2025,82,FALSE)</f>
        <v/>
      </c>
      <c r="BE401" s="108" t="str">
        <f>VLOOKUP(Tabela2[[#This Row],[SIEMA]],Siema2025,81,FALSE)</f>
        <v/>
      </c>
      <c r="BF401" s="110" t="str">
        <f>VLOOKUP(Tabela2[[#This Row],[SIEMA]],Siema2025,28,FALSE)</f>
        <v>3R Offshore</v>
      </c>
      <c r="BG401" s="110"/>
      <c r="BH401" s="111" t="str">
        <f>VLOOKUP(Tabela2[[#This Row],[SIEMA]],Siema2025,29,FALSE)</f>
        <v>02857854000114</v>
      </c>
      <c r="BI401" s="112" t="str">
        <f>VLOOKUP(Tabela2[[#This Row],[SIEMA]],Siema2025,107,FALSE)</f>
        <v>Não</v>
      </c>
      <c r="BJ401" s="107" t="s">
        <v>7099</v>
      </c>
      <c r="BK401" s="104" t="s">
        <v>2696</v>
      </c>
      <c r="BL401" s="140">
        <v>45839</v>
      </c>
      <c r="BM401" s="108">
        <f ca="1">IF(Tabela2[[#This Row],[Data de atendimento do Ibama (considerar o primeiro documento/ação)]]="",_xlfn.DAYS(TODAY(),J401),_xlfn.DAYS(Tabela2[[#This Row],[Data de atendimento do Ibama (considerar o primeiro documento/ação)]],J401))</f>
        <v>12</v>
      </c>
      <c r="BN401" s="108" t="str">
        <f>IF(Tabela2[[#This Row],[Atendido pelo Ibama ("Não" ou "Sim")]]="Não","Preencher", IF(Tabela2[[#This Row],[Atendido pelo Ibama ("Não" ou "Sim")]]="Sim","NA",""))</f>
        <v>NA</v>
      </c>
      <c r="BO401" s="114" t="s">
        <v>7138</v>
      </c>
      <c r="BP401" s="108" t="str">
        <f>IF(Tabela2[[#This Row],[Forma de atendimento (primeiro documento/ação)]]= "Outros (especificar)", "PREENCHER","NA")</f>
        <v>NA</v>
      </c>
      <c r="BQ401" s="106" t="s">
        <v>123</v>
      </c>
      <c r="BR401" s="108" t="str">
        <f>IF(Tabela2[[#This Row],[Equipe do Ibama foi a campo? Houve sobrevoo do Poseidon?]] = "Sim", "PREENCHER","NA")</f>
        <v>NA</v>
      </c>
      <c r="BS401" s="108" t="str">
        <f>IF(Tabela2[[#This Row],[Se sim, foi emitida Ordem de Emergência? (informações vinculada à coluna CK)]] = "Sim", "PREENCHER","NA")</f>
        <v>NA</v>
      </c>
      <c r="BT401" s="108" t="s">
        <v>7101</v>
      </c>
      <c r="BU401" s="108" t="s">
        <v>123</v>
      </c>
      <c r="BV401" s="108" t="s">
        <v>123</v>
      </c>
      <c r="BW401" s="108" t="s">
        <v>123</v>
      </c>
      <c r="BX401" s="106"/>
      <c r="BY401" s="106"/>
      <c r="BZ401" s="104" t="str">
        <f>IF(Tabela2[[#This Row],[Data do documento de encerramento]]="NA","NA",IF(Tabela2[[#This Row],[Data do documento de encerramento]]="","Pendente de conclusão/ encerramento",_xlfn.DAYS(Tabela2[[#This Row],[Data do documento de encerramento]],J401)))</f>
        <v>Pendente de conclusão/ encerramento</v>
      </c>
      <c r="CA401" s="107"/>
      <c r="CB401" s="107"/>
      <c r="CC401" s="129" t="s">
        <v>7641</v>
      </c>
      <c r="CD401" s="107" t="s">
        <v>123</v>
      </c>
      <c r="CE401" s="107" t="s">
        <v>8910</v>
      </c>
      <c r="CF401" s="107" t="s">
        <v>637</v>
      </c>
    </row>
    <row r="402" spans="1:84" ht="60.75">
      <c r="A402" s="182">
        <v>202562154030</v>
      </c>
      <c r="B402" s="118" t="s">
        <v>8911</v>
      </c>
      <c r="C402" s="108" t="s">
        <v>672</v>
      </c>
      <c r="D402" s="106" t="s">
        <v>637</v>
      </c>
      <c r="E402" s="106" t="s">
        <v>8374</v>
      </c>
      <c r="F402" s="106"/>
      <c r="G402" s="106" t="s">
        <v>8912</v>
      </c>
      <c r="H402" s="106" t="s">
        <v>8913</v>
      </c>
      <c r="I402" s="104" t="str">
        <f>VLOOKUP(Tabela2[[#This Row],[SIEMA]],Siema2025,19,FALSE)</f>
        <v>Santos</v>
      </c>
      <c r="J402" s="105">
        <f>VLOOKUP(Tabela2[[#This Row],[SIEMA]],Siema2025,2,FALSE)</f>
        <v>45827</v>
      </c>
      <c r="K402" s="105" t="str">
        <f>VLOOKUP(Tabela2[[#This Row],[SIEMA]],Siema2025,16,FALSE)</f>
        <v>Quinta</v>
      </c>
      <c r="L402" s="106" t="str">
        <f>IF(Tabela2[[#This Row],[Data]]="","Sem Informação",VLOOKUP(MONTH(Tabela2[[#This Row],[Data]]),'[1]Validação de dados'!$I$1:$J$13,2,0))</f>
        <v>Junho</v>
      </c>
      <c r="M402" s="104">
        <f>YEAR(Tabela2[[#This Row],[Data]])</f>
        <v>2025</v>
      </c>
      <c r="N402" s="105" t="str">
        <f>VLOOKUP(Tabela2[[#This Row],[SIEMA]],Siema2025,17,FALSE)</f>
        <v>Vespertino</v>
      </c>
      <c r="O402" s="105" t="s">
        <v>111</v>
      </c>
      <c r="P402" s="104" t="str">
        <f>VLOOKUP(Tabela2[[#This Row],[SIEMA]],Siema2025,21,FALSE)</f>
        <v>Poço 7-SRR-6D-RJS, interligado à plataforma P-68.</v>
      </c>
      <c r="Q402" s="104" t="s">
        <v>7127</v>
      </c>
      <c r="R402" s="104" t="s">
        <v>7146</v>
      </c>
      <c r="S402" s="107" t="s">
        <v>7147</v>
      </c>
      <c r="T402" s="104">
        <v>2.0000000000000001E-4</v>
      </c>
      <c r="U402" s="104" t="s">
        <v>7111</v>
      </c>
      <c r="V402" s="104" t="str">
        <f>IF(Q402="","",IF(ISNUMBER(Q402)=FALSE,"Não se aplica",IFERROR(VLOOKUP(Q402,Produtos!$A$1:$C$2319,3,FALSE),"Não Cadastrado")))</f>
        <v>Não se aplica</v>
      </c>
      <c r="W402" s="104"/>
      <c r="X402" s="113"/>
      <c r="Y402" s="109" t="str">
        <f>IF(W402="","", IF(W402="NC","", IF(W402="NE","", IF(W402="NA","",IFERROR(VLOOKUP(W402,Produtos!$A$1:$C$2319,2,FALSE),"Não Cadastrado")))))</f>
        <v/>
      </c>
      <c r="Z402" s="104"/>
      <c r="AA402" s="104"/>
      <c r="AB402" s="104" t="str">
        <f>IF(W402="","",IF(ISNUMBER(W402)=FALSE,"Não se aplica",IFERROR(VLOOKUP(W402,Produtos!$A$1:$C$2319,3,FALSE),"Não Cadastrado")))</f>
        <v/>
      </c>
      <c r="AC402" s="104"/>
      <c r="AD402" s="108"/>
      <c r="AE402" s="107" t="str">
        <f>IF(AC402="","", IF(AC402="NC","", IF(AC402="NE","", IF(AC402="NA","",IFERROR(VLOOKUP(AC402,Produtos!$A$1:$C$2319,2,FALSE),"Não Cadastrado")))))</f>
        <v/>
      </c>
      <c r="AF402" s="104"/>
      <c r="AG402" s="104"/>
      <c r="AH402" s="104" t="str">
        <f>IF(AC402="","",IF(ISNUMBER(AC402)=FALSE,"Não se aplica",IFERROR(VLOOKUP(AC402,Produtos!$A$1:$C$2319,3,FALSE),"Não Cadastrado")))</f>
        <v/>
      </c>
      <c r="AI402" s="104"/>
      <c r="AJ402" s="104" t="str">
        <f>VLOOKUP(Tabela2[[#This Row],[SIEMA]],Siema2025,26,FALSE)</f>
        <v>Em investigação.</v>
      </c>
      <c r="AK402" s="107" t="s">
        <v>7234</v>
      </c>
      <c r="AL402" s="107" t="s">
        <v>7112</v>
      </c>
      <c r="AM402" s="107"/>
      <c r="AN402" s="108" t="str">
        <f>VLOOKUP(Tabela2[[#This Row],[SIEMA]],Siema2025,51,FALSE)</f>
        <v/>
      </c>
      <c r="AO402" s="108" t="str">
        <f>VLOOKUP(Tabela2[[#This Row],[SIEMA]],Siema2025,53,FALSE)</f>
        <v/>
      </c>
      <c r="AP402" s="108" t="str">
        <f>VLOOKUP(Tabela2[[#This Row],[SIEMA]],Siema2025,55,FALSE)</f>
        <v/>
      </c>
      <c r="AQ402" s="108" t="str">
        <f>VLOOKUP(Tabela2[[#This Row],[SIEMA]],Siema2025,57,FALSE)</f>
        <v/>
      </c>
      <c r="AR402" s="108" t="str">
        <f>VLOOKUP(Tabela2[[#This Row],[SIEMA]],Siema2025,59,FALSE)</f>
        <v/>
      </c>
      <c r="AS402" s="108" t="str">
        <f>VLOOKUP(Tabela2[[#This Row],[SIEMA]],Siema2025,61,FALSE)</f>
        <v>X</v>
      </c>
      <c r="AT402" s="108" t="str">
        <f>VLOOKUP(Tabela2[[#This Row],[SIEMA]],Siema2025,63,FALSE)</f>
        <v/>
      </c>
      <c r="AU402" s="108" t="str">
        <f>VLOOKUP(Tabela2[[#This Row],[SIEMA]],Siema2025,65,FALSE)</f>
        <v/>
      </c>
      <c r="AV402" s="108" t="str">
        <f>VLOOKUP(Tabela2[[#This Row],[SIEMA]],Siema2025,67,FALSE)</f>
        <v/>
      </c>
      <c r="AW402" s="108" t="str">
        <f>VLOOKUP(Tabela2[[#This Row],[SIEMA]],Siema2025,69,FALSE)</f>
        <v/>
      </c>
      <c r="AX402" s="108" t="str">
        <f>VLOOKUP(Tabela2[[#This Row],[SIEMA]],Siema2025,71,FALSE)</f>
        <v/>
      </c>
      <c r="AY402" s="108" t="str">
        <f>VLOOKUP(Tabela2[[#This Row],[SIEMA]],Siema2025,73,FALSE)</f>
        <v/>
      </c>
      <c r="AZ402" s="108" t="str">
        <f>VLOOKUP(Tabela2[[#This Row],[SIEMA]],Siema2025,75,FALSE)</f>
        <v/>
      </c>
      <c r="BA402" s="108" t="str">
        <f>VLOOKUP(Tabela2[[#This Row],[SIEMA]],Siema2025,77,FALSE)</f>
        <v/>
      </c>
      <c r="BB402" s="108" t="str">
        <f>VLOOKUP(Tabela2[[#This Row],[SIEMA]],Siema2025,79,FALSE)</f>
        <v/>
      </c>
      <c r="BC402" s="108" t="str">
        <f>IF(Tabela2[[#This Row],[Outro(s) ]] = "X", "PREENCHER","NA")</f>
        <v>NA</v>
      </c>
      <c r="BD402" s="108" t="str">
        <f>VLOOKUP(Tabela2[[#This Row],[SIEMA]],Siema2025,82,FALSE)</f>
        <v/>
      </c>
      <c r="BE402" s="108" t="str">
        <f>VLOOKUP(Tabela2[[#This Row],[SIEMA]],Siema2025,81,FALSE)</f>
        <v/>
      </c>
      <c r="BF402" s="110" t="str">
        <f>VLOOKUP(Tabela2[[#This Row],[SIEMA]],Siema2025,28,FALSE)</f>
        <v>Petróleo Brasileiro S.A. - PETROBRAS</v>
      </c>
      <c r="BG402" s="110"/>
      <c r="BH402" s="111">
        <v>33000167000101</v>
      </c>
      <c r="BI402" s="112" t="str">
        <f>VLOOKUP(Tabela2[[#This Row],[SIEMA]],Siema2025,107,FALSE)</f>
        <v>Não</v>
      </c>
      <c r="BJ402" s="107" t="s">
        <v>7099</v>
      </c>
      <c r="BK402" s="104" t="s">
        <v>2696</v>
      </c>
      <c r="BL402" s="140">
        <v>45833</v>
      </c>
      <c r="BM402" s="108">
        <f ca="1">IF(Tabela2[[#This Row],[Data de atendimento do Ibama (considerar o primeiro documento/ação)]]="",_xlfn.DAYS(TODAY(),J402),_xlfn.DAYS(Tabela2[[#This Row],[Data de atendimento do Ibama (considerar o primeiro documento/ação)]],J402))</f>
        <v>6</v>
      </c>
      <c r="BN402" s="108" t="str">
        <f>IF(Tabela2[[#This Row],[Atendido pelo Ibama ("Não" ou "Sim")]]="Não","Preencher", IF(Tabela2[[#This Row],[Atendido pelo Ibama ("Não" ou "Sim")]]="Sim","NA",""))</f>
        <v>NA</v>
      </c>
      <c r="BO402" s="114" t="s">
        <v>7100</v>
      </c>
      <c r="BP402" s="108" t="str">
        <f>IF(Tabela2[[#This Row],[Forma de atendimento (primeiro documento/ação)]]= "Outros (especificar)", "PREENCHER","NA")</f>
        <v>NA</v>
      </c>
      <c r="BQ402" s="106" t="s">
        <v>123</v>
      </c>
      <c r="BR402" s="108" t="str">
        <f>IF(Tabela2[[#This Row],[Equipe do Ibama foi a campo? Houve sobrevoo do Poseidon?]] = "Sim", "PREENCHER","NA")</f>
        <v>NA</v>
      </c>
      <c r="BS402" s="108" t="str">
        <f>IF(Tabela2[[#This Row],[Se sim, foi emitida Ordem de Emergência? (informações vinculada à coluna CK)]] = "Sim", "PREENCHER","NA")</f>
        <v>NA</v>
      </c>
      <c r="BT402" s="108" t="s">
        <v>7101</v>
      </c>
      <c r="BU402" s="108" t="s">
        <v>2696</v>
      </c>
      <c r="BV402" s="108" t="s">
        <v>123</v>
      </c>
      <c r="BW402" s="108" t="s">
        <v>2696</v>
      </c>
      <c r="BX402" s="106" t="s">
        <v>7102</v>
      </c>
      <c r="BY402" s="140">
        <v>46164</v>
      </c>
      <c r="BZ402" s="104">
        <f>IF(Tabela2[[#This Row],[Data do documento de encerramento]]="NA","NA",IF(Tabela2[[#This Row],[Data do documento de encerramento]]="","Pendente de conclusão/ encerramento",_xlfn.DAYS(Tabela2[[#This Row],[Data do documento de encerramento]],J402)))</f>
        <v>337</v>
      </c>
      <c r="CA402" s="107" t="s">
        <v>7235</v>
      </c>
      <c r="CB402" s="107" t="s">
        <v>7158</v>
      </c>
      <c r="CC402" s="242" t="s">
        <v>7148</v>
      </c>
      <c r="CD402" s="107" t="s">
        <v>123</v>
      </c>
      <c r="CE402" s="107" t="s">
        <v>123</v>
      </c>
      <c r="CF402" s="107" t="s">
        <v>7141</v>
      </c>
    </row>
    <row r="403" spans="1:84" ht="106.5" hidden="1">
      <c r="A403" s="169">
        <v>202562636016</v>
      </c>
      <c r="B403" s="177" t="s">
        <v>8473</v>
      </c>
      <c r="C403" s="108" t="str">
        <f>VLOOKUP(Tabela2[[#This Row],[SIEMA]],Siema2025,4,FALSE)</f>
        <v xml:space="preserve"> PE</v>
      </c>
      <c r="D403" s="106" t="str">
        <f>VLOOKUP(Tabela2[[#This Row],[SIEMA]],Siema2025,3,FALSE)</f>
        <v xml:space="preserve">Goiana </v>
      </c>
      <c r="E403" s="106" t="s">
        <v>7959</v>
      </c>
      <c r="F403" s="106"/>
      <c r="G403" s="106"/>
      <c r="H403" s="106"/>
      <c r="I403" s="104" t="s">
        <v>7114</v>
      </c>
      <c r="J403" s="105">
        <f>VLOOKUP(Tabela2[[#This Row],[SIEMA]],Siema2025,2,FALSE)</f>
        <v>45827</v>
      </c>
      <c r="K403" s="105" t="str">
        <f>VLOOKUP(Tabela2[[#This Row],[SIEMA]],Siema2025,16,FALSE)</f>
        <v>Quinta</v>
      </c>
      <c r="L403" s="106" t="str">
        <f>IF(Tabela2[[#This Row],[Data]]="","Sem Informação",VLOOKUP(MONTH(Tabela2[[#This Row],[Data]]),'[1]Validação de dados'!$I$1:$J$13,2,0))</f>
        <v>Junho</v>
      </c>
      <c r="M403" s="104">
        <f>YEAR(Tabela2[[#This Row],[Data]])</f>
        <v>2025</v>
      </c>
      <c r="N403" s="105" t="str">
        <f>VLOOKUP(Tabela2[[#This Row],[SIEMA]],Siema2025,17,FALSE)</f>
        <v>Madrugada</v>
      </c>
      <c r="O403" s="105" t="str">
        <f>VLOOKUP(Tabela2[[#This Row],[SIEMA]],Siema2025,5,FALSE)</f>
        <v>Rodovia</v>
      </c>
      <c r="P403" s="104" t="str">
        <f>VLOOKUP(Tabela2[[#This Row],[SIEMA]],Siema2025,21,FALSE)</f>
        <v/>
      </c>
      <c r="Q403" s="104">
        <v>1263</v>
      </c>
      <c r="R403" s="104" t="str">
        <f>VLOOKUP(Tabela2[[#This Row],[SIEMA]],Siema2025,10,FALSE)</f>
        <v/>
      </c>
      <c r="S403" s="107" t="str">
        <f>IF(Q403="","", IF(Q403="NC","", IF(Q403="NE","", IF(Q403="NA","",IFERROR(VLOOKUP(Q403,Produtos!$A$1:$C$2319,2,FALSE),"Não Cadastrado")))))</f>
        <v>TINTA  (incluindo  tintas,  lacas,  esmaltes,  tinturas,  goma-lacas,  vernizes,  polidores,  enenchimentos  líquidos  e  bases  líquidas para lacas) ou MATERIAL RELACIONADO COM TINTAS (incluindo diluentes ou redutores para tintas)</v>
      </c>
      <c r="T403" s="104" t="s">
        <v>6834</v>
      </c>
      <c r="U403" s="104" t="s">
        <v>7062</v>
      </c>
      <c r="V403" s="104">
        <f>IF(Q403="","",IF(ISNUMBER(Q403)=FALSE,"Não se aplica",IFERROR(VLOOKUP(Q403,Produtos!$A$1:$C$2319,3,FALSE),"Não Cadastrado")))</f>
        <v>3</v>
      </c>
      <c r="W403" s="104" t="str">
        <f>VLOOKUP(Tabela2[[#This Row],[SIEMA]],Siema2025,10,FALSE)</f>
        <v/>
      </c>
      <c r="X403" s="113" t="str">
        <f>IF(Tabela2[[#This Row],[Origem do acidente]] = "Plataforma", "PREENCHER","NA")</f>
        <v>NA</v>
      </c>
      <c r="Y403" s="109" t="str">
        <f>IF(W403="","", IF(W403="NC","", IF(W403="NE","", IF(W403="NA","",IFERROR(VLOOKUP(W403,Produtos!$A$1:$C$2319,2,FALSE),"Não Cadastrado")))))</f>
        <v/>
      </c>
      <c r="Z403" s="104" t="str">
        <f>VLOOKUP(Tabela2[[#This Row],[SIEMA]],Siema2025,11,FALSE)</f>
        <v xml:space="preserve"> </v>
      </c>
      <c r="AA403" s="104" t="str">
        <f>VLOOKUP(Tabela2[[#This Row],[SIEMA]],Siema2025,12,FALSE)</f>
        <v xml:space="preserve"> </v>
      </c>
      <c r="AB403" s="104" t="str">
        <f>IF(W403="","",IF(ISNUMBER(W403)=FALSE,"Não se aplica",IFERROR(VLOOKUP(W403,Produtos!$A$1:$C$2319,3,FALSE),"Não Cadastrado")))</f>
        <v/>
      </c>
      <c r="AC403" s="104"/>
      <c r="AD403" s="108" t="str">
        <f>IF(Tabela2[[#This Row],[Origem do acidente]] = "Plataforma", "PREENCHER","NA")</f>
        <v>NA</v>
      </c>
      <c r="AE403" s="107" t="str">
        <f>IF(AC403="","", IF(AC403="NC","", IF(AC403="NE","", IF(AC403="NA","",IFERROR(VLOOKUP(AC403,Produtos!$A$1:$C$2319,2,FALSE),"Não Cadastrado")))))</f>
        <v/>
      </c>
      <c r="AF403" s="104"/>
      <c r="AG403" s="104"/>
      <c r="AH403" s="104" t="str">
        <f>IF(AC403="","",IF(ISNUMBER(AC403)=FALSE,"Não se aplica",IFERROR(VLOOKUP(AC403,Produtos!$A$1:$C$2319,3,FALSE),"Não Cadastrado")))</f>
        <v/>
      </c>
      <c r="AI403" s="104"/>
      <c r="AJ403" s="104" t="str">
        <f>VLOOKUP(Tabela2[[#This Row],[SIEMA]],Siema2025,26,FALSE)</f>
        <v>Enquanto o motorista seguia para o destino, surgiu um cavalo na rodovia, de modo que acarretou no tombamento.</v>
      </c>
      <c r="AK403" s="107" t="s">
        <v>7930</v>
      </c>
      <c r="AL403" s="107" t="s">
        <v>7182</v>
      </c>
      <c r="AM403" s="107"/>
      <c r="AN403" s="108" t="str">
        <f>VLOOKUP(Tabela2[[#This Row],[SIEMA]],Siema2025,51,FALSE)</f>
        <v/>
      </c>
      <c r="AO403" s="108" t="str">
        <f>VLOOKUP(Tabela2[[#This Row],[SIEMA]],Siema2025,53,FALSE)</f>
        <v/>
      </c>
      <c r="AP403" s="108" t="str">
        <f>VLOOKUP(Tabela2[[#This Row],[SIEMA]],Siema2025,55,FALSE)</f>
        <v/>
      </c>
      <c r="AQ403" s="108" t="str">
        <f>VLOOKUP(Tabela2[[#This Row],[SIEMA]],Siema2025,57,FALSE)</f>
        <v/>
      </c>
      <c r="AR403" s="108" t="str">
        <f>VLOOKUP(Tabela2[[#This Row],[SIEMA]],Siema2025,59,FALSE)</f>
        <v/>
      </c>
      <c r="AS403" s="108" t="str">
        <f>VLOOKUP(Tabela2[[#This Row],[SIEMA]],Siema2025,61,FALSE)</f>
        <v/>
      </c>
      <c r="AT403" s="108" t="str">
        <f>VLOOKUP(Tabela2[[#This Row],[SIEMA]],Siema2025,63,FALSE)</f>
        <v/>
      </c>
      <c r="AU403" s="108" t="str">
        <f>VLOOKUP(Tabela2[[#This Row],[SIEMA]],Siema2025,65,FALSE)</f>
        <v/>
      </c>
      <c r="AV403" s="108" t="str">
        <f>VLOOKUP(Tabela2[[#This Row],[SIEMA]],Siema2025,67,FALSE)</f>
        <v/>
      </c>
      <c r="AW403" s="108" t="str">
        <f>VLOOKUP(Tabela2[[#This Row],[SIEMA]],Siema2025,69,FALSE)</f>
        <v/>
      </c>
      <c r="AX403" s="108" t="str">
        <f>VLOOKUP(Tabela2[[#This Row],[SIEMA]],Siema2025,71,FALSE)</f>
        <v/>
      </c>
      <c r="AY403" s="108" t="str">
        <f>VLOOKUP(Tabela2[[#This Row],[SIEMA]],Siema2025,73,FALSE)</f>
        <v/>
      </c>
      <c r="AZ403" s="108" t="str">
        <f>VLOOKUP(Tabela2[[#This Row],[SIEMA]],Siema2025,75,FALSE)</f>
        <v/>
      </c>
      <c r="BA403" s="108" t="str">
        <f>VLOOKUP(Tabela2[[#This Row],[SIEMA]],Siema2025,77,FALSE)</f>
        <v/>
      </c>
      <c r="BB403" s="108"/>
      <c r="BC403" s="108" t="str">
        <f>IF(Tabela2[[#This Row],[Outro(s) ]] = "X", "PREENCHER","NA")</f>
        <v>NA</v>
      </c>
      <c r="BD403" s="108" t="s">
        <v>7183</v>
      </c>
      <c r="BE403" s="108" t="str">
        <f>VLOOKUP(Tabela2[[#This Row],[SIEMA]],Siema2025,81,FALSE)</f>
        <v/>
      </c>
      <c r="BF403" s="110" t="str">
        <f>VLOOKUP(Tabela2[[#This Row],[SIEMA]],Siema2025,28,FALSE)</f>
        <v>SUPERACAO TRANSPORTE DE CARGA E LOGISTICA LTDA</v>
      </c>
      <c r="BG403" s="110"/>
      <c r="BH403" s="111" t="str">
        <f>VLOOKUP(Tabela2[[#This Row],[SIEMA]],Siema2025,29,FALSE)</f>
        <v>26377423000119</v>
      </c>
      <c r="BI403" s="112" t="s">
        <v>7062</v>
      </c>
      <c r="BJ403" s="107" t="s">
        <v>7099</v>
      </c>
      <c r="BK403" s="104" t="s">
        <v>7062</v>
      </c>
      <c r="BL403" s="140"/>
      <c r="BM403" s="108">
        <f ca="1">IF(Tabela2[[#This Row],[Data de atendimento do Ibama (considerar o primeiro documento/ação)]]="",_xlfn.DAYS(TODAY(),J403),_xlfn.DAYS(Tabela2[[#This Row],[Data de atendimento do Ibama (considerar o primeiro documento/ação)]],J403))</f>
        <v>405</v>
      </c>
      <c r="BN403" s="108" t="s">
        <v>7114</v>
      </c>
      <c r="BO403" s="114" t="s">
        <v>637</v>
      </c>
      <c r="BP403" s="108" t="str">
        <f>IF(Tabela2[[#This Row],[Forma de atendimento (primeiro documento/ação)]]= "Outros (especificar)", "PREENCHER","NA")</f>
        <v>NA</v>
      </c>
      <c r="BQ403" s="106" t="s">
        <v>7062</v>
      </c>
      <c r="BR403" s="108" t="str">
        <f>IF(Tabela2[[#This Row],[Equipe do Ibama foi a campo? Houve sobrevoo do Poseidon?]] = "Sim", "PREENCHER","NA")</f>
        <v>NA</v>
      </c>
      <c r="BS403" s="108" t="str">
        <f>IF(Tabela2[[#This Row],[Se sim, foi emitida Ordem de Emergência? (informações vinculada à coluna CK)]] = "Sim", "PREENCHER","NA")</f>
        <v>NA</v>
      </c>
      <c r="BT403" s="108" t="s">
        <v>6834</v>
      </c>
      <c r="BU403" s="108" t="str">
        <f>IF(Tabela2[[#This Row],[Houve envio de Informações Pós-acidente (preencher "não se aplica" quando de competência estadual/municipal)]] = "Sim", "PREENCHER","NA")</f>
        <v>NA</v>
      </c>
      <c r="BV403" s="108" t="str">
        <f>IF(Tabela2[[#This Row],[Houve avaliação das informações pós-acidente solicitadas/enviadas?]] = "Sim", "PREENCHER","NA")</f>
        <v>NA</v>
      </c>
      <c r="BW403" s="108" t="str">
        <f>IF(Tabela2[[#This Row],[O Ibama aguarda resposta da empresa/OEMA, etc?]] = "Sim", "PREENCHER","NA")</f>
        <v>NA</v>
      </c>
      <c r="BX403" s="106" t="s">
        <v>7127</v>
      </c>
      <c r="BY403" s="106"/>
      <c r="BZ403" s="104" t="str">
        <f>IF(Tabela2[[#This Row],[Data do documento de encerramento]]="NA","NA",IF(Tabela2[[#This Row],[Data do documento de encerramento]]="","Pendente de conclusão/ encerramento",_xlfn.DAYS(Tabela2[[#This Row],[Data do documento de encerramento]],J403)))</f>
        <v>Pendente de conclusão/ encerramento</v>
      </c>
      <c r="CA403" s="107" t="s">
        <v>7448</v>
      </c>
      <c r="CB403" s="107"/>
      <c r="CC403" s="129"/>
      <c r="CD403" s="107"/>
      <c r="CE403" s="107"/>
      <c r="CF403" s="107"/>
    </row>
    <row r="404" spans="1:84" ht="45.75">
      <c r="A404" s="182">
        <v>202562175640</v>
      </c>
      <c r="B404" s="118" t="s">
        <v>8914</v>
      </c>
      <c r="C404" s="108" t="s">
        <v>672</v>
      </c>
      <c r="D404" s="106" t="s">
        <v>637</v>
      </c>
      <c r="E404" s="106" t="s">
        <v>8915</v>
      </c>
      <c r="F404" s="106"/>
      <c r="G404" s="176" t="s">
        <v>8916</v>
      </c>
      <c r="H404" s="106" t="s">
        <v>8917</v>
      </c>
      <c r="I404" s="104" t="str">
        <f>VLOOKUP(Tabela2[[#This Row],[SIEMA]],Siema2025,19,FALSE)</f>
        <v>Santos</v>
      </c>
      <c r="J404" s="105">
        <f>VLOOKUP(Tabela2[[#This Row],[SIEMA]],Siema2025,2,FALSE)</f>
        <v>45828</v>
      </c>
      <c r="K404" s="105" t="str">
        <f>VLOOKUP(Tabela2[[#This Row],[SIEMA]],Siema2025,16,FALSE)</f>
        <v>Sexta</v>
      </c>
      <c r="L404" s="106" t="str">
        <f>IF(Tabela2[[#This Row],[Data]]="","Sem Informação",VLOOKUP(MONTH(Tabela2[[#This Row],[Data]]),'[1]Validação de dados'!$I$1:$J$13,2,0))</f>
        <v>Junho</v>
      </c>
      <c r="M404" s="104">
        <f>YEAR(Tabela2[[#This Row],[Data]])</f>
        <v>2025</v>
      </c>
      <c r="N404" s="105" t="str">
        <f>VLOOKUP(Tabela2[[#This Row],[SIEMA]],Siema2025,17,FALSE)</f>
        <v>Matutino</v>
      </c>
      <c r="O404" s="105" t="str">
        <f>VLOOKUP(Tabela2[[#This Row],[SIEMA]],Siema2025,5,FALSE)</f>
        <v>Plataforma</v>
      </c>
      <c r="P404" s="104" t="str">
        <f>VLOOKUP(Tabela2[[#This Row],[SIEMA]],Siema2025,21,FALSE)</f>
        <v/>
      </c>
      <c r="Q404" s="104">
        <v>1202</v>
      </c>
      <c r="R404" s="104" t="s">
        <v>3060</v>
      </c>
      <c r="S404" s="107" t="str">
        <f>IF(Q404="","", IF(Q404="NC","", IF(Q404="NE","", IF(Q404="NA","",IFERROR(VLOOKUP(Q404,Produtos!$A$1:$C$2319,2,FALSE),"Não Cadastrado")))))</f>
        <v>GASÓLEO ou ÓLEO DIESEL ou ÓLEO PARA AQUECIMENTO, LEVE</v>
      </c>
      <c r="T404" s="104">
        <v>2.9999999999999997E-4</v>
      </c>
      <c r="U404" s="104" t="s">
        <v>7111</v>
      </c>
      <c r="V404" s="104">
        <f>IF(Q404="","",IF(ISNUMBER(Q404)=FALSE,"Não se aplica",IFERROR(VLOOKUP(Q404,Produtos!$A$1:$C$2319,3,FALSE),"Não Cadastrado")))</f>
        <v>3</v>
      </c>
      <c r="W404" s="104" t="str">
        <f>VLOOKUP(Tabela2[[#This Row],[SIEMA]],Siema2025,10,FALSE)</f>
        <v/>
      </c>
      <c r="X404" s="113"/>
      <c r="Y404" s="109" t="str">
        <f>IF(W404="","", IF(W404="NC","", IF(W404="NE","", IF(W404="NA","",IFERROR(VLOOKUP(W404,Produtos!$A$1:$C$2319,2,FALSE),"Não Cadastrado")))))</f>
        <v/>
      </c>
      <c r="Z404" s="104" t="str">
        <f>VLOOKUP(Tabela2[[#This Row],[SIEMA]],Siema2025,11,FALSE)</f>
        <v xml:space="preserve"> </v>
      </c>
      <c r="AA404" s="104" t="str">
        <f>VLOOKUP(Tabela2[[#This Row],[SIEMA]],Siema2025,12,FALSE)</f>
        <v xml:space="preserve"> </v>
      </c>
      <c r="AB404" s="104" t="str">
        <f>IF(W404="","",IF(ISNUMBER(W404)=FALSE,"Não se aplica",IFERROR(VLOOKUP(W404,Produtos!$A$1:$C$2319,3,FALSE),"Não Cadastrado")))</f>
        <v/>
      </c>
      <c r="AC404" s="104"/>
      <c r="AD404" s="108"/>
      <c r="AE404" s="107" t="str">
        <f>IF(AC404="","", IF(AC404="NC","", IF(AC404="NE","", IF(AC404="NA","",IFERROR(VLOOKUP(AC404,Produtos!$A$1:$C$2319,2,FALSE),"Não Cadastrado")))))</f>
        <v/>
      </c>
      <c r="AF404" s="104"/>
      <c r="AG404" s="104"/>
      <c r="AH404" s="104" t="str">
        <f>IF(AC404="","",IF(ISNUMBER(AC404)=FALSE,"Não se aplica",IFERROR(VLOOKUP(AC404,Produtos!$A$1:$C$2319,3,FALSE),"Não Cadastrado")))</f>
        <v/>
      </c>
      <c r="AI404" s="104"/>
      <c r="AJ404" s="104" t="str">
        <f>VLOOKUP(Tabela2[[#This Row],[SIEMA]],Siema2025,26,FALSE)</f>
        <v>Contaminação do sistema de água de injeção com óleo diesel.</v>
      </c>
      <c r="AK404" s="107" t="s">
        <v>7098</v>
      </c>
      <c r="AL404" s="107" t="s">
        <v>7234</v>
      </c>
      <c r="AM404" s="107"/>
      <c r="AN404" s="108" t="str">
        <f>VLOOKUP(Tabela2[[#This Row],[SIEMA]],Siema2025,51,FALSE)</f>
        <v/>
      </c>
      <c r="AO404" s="108" t="str">
        <f>VLOOKUP(Tabela2[[#This Row],[SIEMA]],Siema2025,53,FALSE)</f>
        <v/>
      </c>
      <c r="AP404" s="108" t="str">
        <f>VLOOKUP(Tabela2[[#This Row],[SIEMA]],Siema2025,55,FALSE)</f>
        <v/>
      </c>
      <c r="AQ404" s="108" t="str">
        <f>VLOOKUP(Tabela2[[#This Row],[SIEMA]],Siema2025,57,FALSE)</f>
        <v/>
      </c>
      <c r="AR404" s="108" t="str">
        <f>VLOOKUP(Tabela2[[#This Row],[SIEMA]],Siema2025,59,FALSE)</f>
        <v/>
      </c>
      <c r="AS404" s="108" t="str">
        <f>VLOOKUP(Tabela2[[#This Row],[SIEMA]],Siema2025,61,FALSE)</f>
        <v>X</v>
      </c>
      <c r="AT404" s="108" t="str">
        <f>VLOOKUP(Tabela2[[#This Row],[SIEMA]],Siema2025,63,FALSE)</f>
        <v/>
      </c>
      <c r="AU404" s="108" t="str">
        <f>VLOOKUP(Tabela2[[#This Row],[SIEMA]],Siema2025,65,FALSE)</f>
        <v/>
      </c>
      <c r="AV404" s="108" t="str">
        <f>VLOOKUP(Tabela2[[#This Row],[SIEMA]],Siema2025,67,FALSE)</f>
        <v/>
      </c>
      <c r="AW404" s="108" t="str">
        <f>VLOOKUP(Tabela2[[#This Row],[SIEMA]],Siema2025,69,FALSE)</f>
        <v/>
      </c>
      <c r="AX404" s="108" t="str">
        <f>VLOOKUP(Tabela2[[#This Row],[SIEMA]],Siema2025,71,FALSE)</f>
        <v/>
      </c>
      <c r="AY404" s="108" t="str">
        <f>VLOOKUP(Tabela2[[#This Row],[SIEMA]],Siema2025,73,FALSE)</f>
        <v/>
      </c>
      <c r="AZ404" s="108" t="str">
        <f>VLOOKUP(Tabela2[[#This Row],[SIEMA]],Siema2025,75,FALSE)</f>
        <v/>
      </c>
      <c r="BA404" s="108" t="str">
        <f>VLOOKUP(Tabela2[[#This Row],[SIEMA]],Siema2025,77,FALSE)</f>
        <v/>
      </c>
      <c r="BB404" s="108" t="str">
        <f>VLOOKUP(Tabela2[[#This Row],[SIEMA]],Siema2025,79,FALSE)</f>
        <v/>
      </c>
      <c r="BC404" s="108" t="str">
        <f>IF(Tabela2[[#This Row],[Outro(s) ]] = "X", "PREENCHER","NA")</f>
        <v>NA</v>
      </c>
      <c r="BD404" s="108" t="str">
        <f>VLOOKUP(Tabela2[[#This Row],[SIEMA]],Siema2025,82,FALSE)</f>
        <v/>
      </c>
      <c r="BE404" s="108" t="str">
        <f>VLOOKUP(Tabela2[[#This Row],[SIEMA]],Siema2025,81,FALSE)</f>
        <v/>
      </c>
      <c r="BF404" s="110" t="str">
        <f>VLOOKUP(Tabela2[[#This Row],[SIEMA]],Siema2025,28,FALSE)</f>
        <v>Petróleo Brasileiro S.A. - PETROBRAS</v>
      </c>
      <c r="BG404" s="110"/>
      <c r="BH404" s="111">
        <v>33000167000101</v>
      </c>
      <c r="BI404" s="112" t="str">
        <f>VLOOKUP(Tabela2[[#This Row],[SIEMA]],Siema2025,107,FALSE)</f>
        <v>Não</v>
      </c>
      <c r="BJ404" s="107" t="s">
        <v>7099</v>
      </c>
      <c r="BK404" s="104" t="s">
        <v>2696</v>
      </c>
      <c r="BL404" s="140">
        <v>45833</v>
      </c>
      <c r="BM404" s="108">
        <f ca="1">IF(Tabela2[[#This Row],[Data de atendimento do Ibama (considerar o primeiro documento/ação)]]="",_xlfn.DAYS(TODAY(),J404),_xlfn.DAYS(Tabela2[[#This Row],[Data de atendimento do Ibama (considerar o primeiro documento/ação)]],J404))</f>
        <v>5</v>
      </c>
      <c r="BN404" s="108" t="str">
        <f>IF(Tabela2[[#This Row],[Atendido pelo Ibama ("Não" ou "Sim")]]="Não","Preencher", IF(Tabela2[[#This Row],[Atendido pelo Ibama ("Não" ou "Sim")]]="Sim","NA",""))</f>
        <v>NA</v>
      </c>
      <c r="BO404" s="114" t="s">
        <v>7100</v>
      </c>
      <c r="BP404" s="108" t="str">
        <f>IF(Tabela2[[#This Row],[Forma de atendimento (primeiro documento/ação)]]= "Outros (especificar)", "PREENCHER","NA")</f>
        <v>NA</v>
      </c>
      <c r="BQ404" s="106" t="s">
        <v>123</v>
      </c>
      <c r="BR404" s="108" t="str">
        <f>IF(Tabela2[[#This Row],[Equipe do Ibama foi a campo? Houve sobrevoo do Poseidon?]] = "Sim", "PREENCHER","NA")</f>
        <v>NA</v>
      </c>
      <c r="BS404" s="108" t="str">
        <f>IF(Tabela2[[#This Row],[Se sim, foi emitida Ordem de Emergência? (informações vinculada à coluna CK)]] = "Sim", "PREENCHER","NA")</f>
        <v>NA</v>
      </c>
      <c r="BT404" s="108" t="s">
        <v>7101</v>
      </c>
      <c r="BU404" s="108" t="s">
        <v>2696</v>
      </c>
      <c r="BV404" s="108" t="s">
        <v>123</v>
      </c>
      <c r="BW404" s="108" t="s">
        <v>2696</v>
      </c>
      <c r="BX404" s="106" t="s">
        <v>7102</v>
      </c>
      <c r="BY404" s="140">
        <v>46129</v>
      </c>
      <c r="BZ404" s="104">
        <f>IF(Tabela2[[#This Row],[Data do documento de encerramento]]="NA","NA",IF(Tabela2[[#This Row],[Data do documento de encerramento]]="","Pendente de conclusão/ encerramento",_xlfn.DAYS(Tabela2[[#This Row],[Data do documento de encerramento]],J404)))</f>
        <v>301</v>
      </c>
      <c r="CA404" s="107"/>
      <c r="CB404" s="107" t="s">
        <v>7501</v>
      </c>
      <c r="CC404" s="129" t="s">
        <v>7197</v>
      </c>
      <c r="CD404" s="107" t="s">
        <v>123</v>
      </c>
      <c r="CE404" s="107" t="s">
        <v>2696</v>
      </c>
      <c r="CF404" s="107" t="s">
        <v>7105</v>
      </c>
    </row>
    <row r="405" spans="1:84" hidden="1">
      <c r="A405" s="169">
        <v>202562450443</v>
      </c>
      <c r="B405" s="170" t="s">
        <v>8918</v>
      </c>
      <c r="C405" s="108" t="str">
        <f>VLOOKUP(Tabela2[[#This Row],[SIEMA]],Siema2025,4,FALSE)</f>
        <v xml:space="preserve"> MG</v>
      </c>
      <c r="D405" s="106" t="str">
        <f>VLOOKUP(Tabela2[[#This Row],[SIEMA]],Siema2025,3,FALSE)</f>
        <v xml:space="preserve">Bela Vista de Minas </v>
      </c>
      <c r="E405" s="106" t="s">
        <v>4216</v>
      </c>
      <c r="F405" s="106" t="s">
        <v>8919</v>
      </c>
      <c r="G405" s="106" t="s">
        <v>8920</v>
      </c>
      <c r="H405" s="106" t="s">
        <v>8921</v>
      </c>
      <c r="I405" s="104" t="s">
        <v>7114</v>
      </c>
      <c r="J405" s="105">
        <f>VLOOKUP(Tabela2[[#This Row],[SIEMA]],Siema2025,2,FALSE)</f>
        <v>45828</v>
      </c>
      <c r="K405" s="105" t="str">
        <f>VLOOKUP(Tabela2[[#This Row],[SIEMA]],Siema2025,16,FALSE)</f>
        <v>Sexta</v>
      </c>
      <c r="L405" s="106" t="str">
        <f>IF(Tabela2[[#This Row],[Data]]="","Sem Informação",VLOOKUP(MONTH(Tabela2[[#This Row],[Data]]),'[1]Validação de dados'!$I$1:$J$13,2,0))</f>
        <v>Junho</v>
      </c>
      <c r="M405" s="104">
        <f>YEAR(Tabela2[[#This Row],[Data]])</f>
        <v>2025</v>
      </c>
      <c r="N405" s="105" t="str">
        <f>VLOOKUP(Tabela2[[#This Row],[SIEMA]],Siema2025,17,FALSE)</f>
        <v>Noturno</v>
      </c>
      <c r="O405" s="105" t="str">
        <f>VLOOKUP(Tabela2[[#This Row],[SIEMA]],Siema2025,5,FALSE)</f>
        <v>Rodovia</v>
      </c>
      <c r="P405" s="104" t="str">
        <f>VLOOKUP(Tabela2[[#This Row],[SIEMA]],Siema2025,21,FALSE)</f>
        <v>Transporte Rodoviário</v>
      </c>
      <c r="Q405" s="104">
        <v>3475</v>
      </c>
      <c r="R405" s="104" t="str">
        <f>VLOOKUP(Tabela2[[#This Row],[SIEMA]],Siema2025,10,FALSE)</f>
        <v>3475  Mistura gasolina/etanol</v>
      </c>
      <c r="S405" s="107" t="str">
        <f>IF(Q405="","", IF(Q405="NC","", IF(Q405="NE","", IF(Q405="NA","",IFERROR(VLOOKUP(Q405,Produtos!$A$1:$C$2319,2,FALSE),"Não Cadastrado")))))</f>
        <v>MISTURA DE ETANOL E GASOLINA ou MISTURA DE ETANOL E COMBUSTÍVEL PARA MOTORES  com mais de
10% de etanol</v>
      </c>
      <c r="T405" s="104" t="s">
        <v>6834</v>
      </c>
      <c r="U405" s="104" t="s">
        <v>7062</v>
      </c>
      <c r="V405" s="104">
        <f>IF(Q405="","",IF(ISNUMBER(Q405)=FALSE,"Não se aplica",IFERROR(VLOOKUP(Q405,Produtos!$A$1:$C$2319,3,FALSE),"Não Cadastrado")))</f>
        <v>3</v>
      </c>
      <c r="W405" s="104">
        <v>3475</v>
      </c>
      <c r="X405" s="113" t="str">
        <f>IF(Tabela2[[#This Row],[Origem do acidente]] = "Plataforma", "PREENCHER","NA")</f>
        <v>NA</v>
      </c>
      <c r="Y405" s="109" t="str">
        <f>IF(W405="","", IF(W405="NC","", IF(W405="NE","", IF(W405="NA","",IFERROR(VLOOKUP(W405,Produtos!$A$1:$C$2319,2,FALSE),"Não Cadastrado")))))</f>
        <v>MISTURA DE ETANOL E GASOLINA ou MISTURA DE ETANOL E COMBUSTÍVEL PARA MOTORES  com mais de
10% de etanol</v>
      </c>
      <c r="Z405" s="104" t="s">
        <v>6834</v>
      </c>
      <c r="AA405" s="104" t="s">
        <v>7062</v>
      </c>
      <c r="AB405" s="104">
        <f>IF(W405="","",IF(ISNUMBER(W405)=FALSE,"Não se aplica",IFERROR(VLOOKUP(W405,Produtos!$A$1:$C$2319,3,FALSE),"Não Cadastrado")))</f>
        <v>3</v>
      </c>
      <c r="AC405" s="104"/>
      <c r="AD405" s="108" t="str">
        <f>IF(Tabela2[[#This Row],[Origem do acidente]] = "Plataforma", "PREENCHER","NA")</f>
        <v>NA</v>
      </c>
      <c r="AE405" s="107" t="str">
        <f>IF(AC405="","", IF(AC405="NC","", IF(AC405="NE","", IF(AC405="NA","",IFERROR(VLOOKUP(AC405,Produtos!$A$1:$C$2319,2,FALSE),"Não Cadastrado")))))</f>
        <v/>
      </c>
      <c r="AF405" s="104"/>
      <c r="AG405" s="104"/>
      <c r="AH405" s="104" t="str">
        <f>IF(AC405="","",IF(ISNUMBER(AC405)=FALSE,"Não se aplica",IFERROR(VLOOKUP(AC405,Produtos!$A$1:$C$2319,3,FALSE),"Não Cadastrado")))</f>
        <v/>
      </c>
      <c r="AI405" s="104"/>
      <c r="AJ405" s="104" t="str">
        <f>VLOOKUP(Tabela2[[#This Row],[SIEMA]],Siema2025,26,FALSE)</f>
        <v>Tombamento</v>
      </c>
      <c r="AK405" s="107" t="s">
        <v>6834</v>
      </c>
      <c r="AL405" s="107" t="s">
        <v>7182</v>
      </c>
      <c r="AM405" s="107" t="s">
        <v>7636</v>
      </c>
      <c r="AN405" s="108" t="str">
        <f>VLOOKUP(Tabela2[[#This Row],[SIEMA]],Siema2025,51,FALSE)</f>
        <v/>
      </c>
      <c r="AO405" s="108" t="str">
        <f>VLOOKUP(Tabela2[[#This Row],[SIEMA]],Siema2025,53,FALSE)</f>
        <v/>
      </c>
      <c r="AP405" s="108" t="str">
        <f>VLOOKUP(Tabela2[[#This Row],[SIEMA]],Siema2025,55,FALSE)</f>
        <v/>
      </c>
      <c r="AQ405" s="108" t="str">
        <f>VLOOKUP(Tabela2[[#This Row],[SIEMA]],Siema2025,57,FALSE)</f>
        <v/>
      </c>
      <c r="AR405" s="108" t="str">
        <f>VLOOKUP(Tabela2[[#This Row],[SIEMA]],Siema2025,59,FALSE)</f>
        <v/>
      </c>
      <c r="AS405" s="108" t="str">
        <f>VLOOKUP(Tabela2[[#This Row],[SIEMA]],Siema2025,61,FALSE)</f>
        <v/>
      </c>
      <c r="AT405" s="108" t="str">
        <f>VLOOKUP(Tabela2[[#This Row],[SIEMA]],Siema2025,63,FALSE)</f>
        <v/>
      </c>
      <c r="AU405" s="108" t="str">
        <f>VLOOKUP(Tabela2[[#This Row],[SIEMA]],Siema2025,65,FALSE)</f>
        <v>X</v>
      </c>
      <c r="AV405" s="108" t="str">
        <f>VLOOKUP(Tabela2[[#This Row],[SIEMA]],Siema2025,67,FALSE)</f>
        <v/>
      </c>
      <c r="AW405" s="108" t="s">
        <v>7183</v>
      </c>
      <c r="AX405" s="108" t="str">
        <f>VLOOKUP(Tabela2[[#This Row],[SIEMA]],Siema2025,71,FALSE)</f>
        <v>X</v>
      </c>
      <c r="AY405" s="108" t="str">
        <f>VLOOKUP(Tabela2[[#This Row],[SIEMA]],Siema2025,73,FALSE)</f>
        <v/>
      </c>
      <c r="AZ405" s="108" t="str">
        <f>VLOOKUP(Tabela2[[#This Row],[SIEMA]],Siema2025,75,FALSE)</f>
        <v/>
      </c>
      <c r="BA405" s="108" t="str">
        <f>VLOOKUP(Tabela2[[#This Row],[SIEMA]],Siema2025,77,FALSE)</f>
        <v/>
      </c>
      <c r="BB405" s="108" t="str">
        <f>VLOOKUP(Tabela2[[#This Row],[SIEMA]],Siema2025,79,FALSE)</f>
        <v/>
      </c>
      <c r="BC405" s="108" t="str">
        <f>IF(Tabela2[[#This Row],[Outro(s) ]] = "X", "PREENCHER","NA")</f>
        <v>NA</v>
      </c>
      <c r="BD405" s="108" t="str">
        <f>VLOOKUP(Tabela2[[#This Row],[SIEMA]],Siema2025,82,FALSE)</f>
        <v/>
      </c>
      <c r="BE405" s="108" t="str">
        <f>VLOOKUP(Tabela2[[#This Row],[SIEMA]],Siema2025,81,FALSE)</f>
        <v/>
      </c>
      <c r="BF405" s="110" t="s">
        <v>6834</v>
      </c>
      <c r="BG405" s="110"/>
      <c r="BH405" s="111" t="s">
        <v>6834</v>
      </c>
      <c r="BI405" s="112" t="s">
        <v>7062</v>
      </c>
      <c r="BJ405" s="107" t="s">
        <v>7099</v>
      </c>
      <c r="BK405" s="104" t="s">
        <v>2696</v>
      </c>
      <c r="BL405" s="140">
        <v>45834</v>
      </c>
      <c r="BM405" s="108">
        <f ca="1">IF(Tabela2[[#This Row],[Data de atendimento do Ibama (considerar o primeiro documento/ação)]]="",_xlfn.DAYS(TODAY(),J405),_xlfn.DAYS(Tabela2[[#This Row],[Data de atendimento do Ibama (considerar o primeiro documento/ação)]],J405))</f>
        <v>6</v>
      </c>
      <c r="BN405" s="108" t="str">
        <f>IF(Tabela2[[#This Row],[Atendido pelo Ibama ("Não" ou "Sim")]]="Não","Preencher", IF(Tabela2[[#This Row],[Atendido pelo Ibama ("Não" ou "Sim")]]="Sim","NA",""))</f>
        <v>NA</v>
      </c>
      <c r="BO405" s="114" t="s">
        <v>7184</v>
      </c>
      <c r="BP405" s="108" t="str">
        <f>IF(Tabela2[[#This Row],[Forma de atendimento (primeiro documento/ação)]]= "Outros (especificar)", "PREENCHER","NA")</f>
        <v>NA</v>
      </c>
      <c r="BQ405" s="106" t="s">
        <v>123</v>
      </c>
      <c r="BR405" s="108" t="str">
        <f>IF(Tabela2[[#This Row],[Equipe do Ibama foi a campo? Houve sobrevoo do Poseidon?]] = "Sim", "PREENCHER","NA")</f>
        <v>NA</v>
      </c>
      <c r="BS405" s="108" t="str">
        <f>IF(Tabela2[[#This Row],[Se sim, foi emitida Ordem de Emergência? (informações vinculada à coluna CK)]] = "Sim", "PREENCHER","NA")</f>
        <v>NA</v>
      </c>
      <c r="BT405" s="108" t="s">
        <v>7230</v>
      </c>
      <c r="BU405" s="108" t="str">
        <f>IF(Tabela2[[#This Row],[Houve envio de Informações Pós-acidente (preencher "não se aplica" quando de competência estadual/municipal)]] = "Sim", "PREENCHER","NA")</f>
        <v>NA</v>
      </c>
      <c r="BV405" s="108" t="str">
        <f>IF(Tabela2[[#This Row],[Houve avaliação das informações pós-acidente solicitadas/enviadas?]] = "Sim", "PREENCHER","NA")</f>
        <v>NA</v>
      </c>
      <c r="BW405" s="108" t="s">
        <v>2696</v>
      </c>
      <c r="BX405" s="106" t="s">
        <v>7116</v>
      </c>
      <c r="BY405" s="140">
        <v>45898</v>
      </c>
      <c r="BZ405" s="104">
        <f>IF(Tabela2[[#This Row],[Data do documento de encerramento]]="NA","NA",IF(Tabela2[[#This Row],[Data do documento de encerramento]]="","Pendente de conclusão/ encerramento",_xlfn.DAYS(Tabela2[[#This Row],[Data do documento de encerramento]],J405)))</f>
        <v>70</v>
      </c>
      <c r="CA405" s="107"/>
      <c r="CB405" s="107"/>
      <c r="CC405" s="129"/>
      <c r="CD405" s="107"/>
      <c r="CE405" s="107"/>
      <c r="CF405" s="107"/>
    </row>
    <row r="406" spans="1:84" ht="30.75">
      <c r="A406" s="169">
        <v>202562164843</v>
      </c>
      <c r="B406" s="170" t="s">
        <v>8922</v>
      </c>
      <c r="C406" s="108" t="s">
        <v>7135</v>
      </c>
      <c r="D406" s="106" t="s">
        <v>637</v>
      </c>
      <c r="E406" s="106" t="s">
        <v>8923</v>
      </c>
      <c r="F406" s="106"/>
      <c r="G406" s="106" t="s">
        <v>8924</v>
      </c>
      <c r="H406" t="s">
        <v>8925</v>
      </c>
      <c r="I406" s="104" t="str">
        <f>VLOOKUP(Tabela2[[#This Row],[SIEMA]],Siema2025,19,FALSE)</f>
        <v>Campos</v>
      </c>
      <c r="J406" s="105">
        <f>VLOOKUP(Tabela2[[#This Row],[SIEMA]],Siema2025,2,FALSE)</f>
        <v>45829</v>
      </c>
      <c r="K406" s="105" t="str">
        <f>VLOOKUP(Tabela2[[#This Row],[SIEMA]],Siema2025,16,FALSE)</f>
        <v>Sábado</v>
      </c>
      <c r="L406" s="106" t="str">
        <f>IF(Tabela2[[#This Row],[Data]]="","Sem Informação",VLOOKUP(MONTH(Tabela2[[#This Row],[Data]]),'[1]Validação de dados'!$I$1:$J$13,2,0))</f>
        <v>Junho</v>
      </c>
      <c r="M406" s="104">
        <f>YEAR(Tabela2[[#This Row],[Data]])</f>
        <v>2025</v>
      </c>
      <c r="N406" s="105" t="str">
        <f>VLOOKUP(Tabela2[[#This Row],[SIEMA]],Siema2025,17,FALSE)</f>
        <v>Matutino</v>
      </c>
      <c r="O406" s="105" t="s">
        <v>111</v>
      </c>
      <c r="P406" s="104" t="str">
        <f>VLOOKUP(Tabela2[[#This Row],[SIEMA]],Siema2025,21,FALSE)</f>
        <v>Trecho de duto: PO_MSPI-MRL-02/P-35.</v>
      </c>
      <c r="Q406" s="104">
        <v>1202</v>
      </c>
      <c r="R406" s="104" t="s">
        <v>252</v>
      </c>
      <c r="S406" s="107" t="str">
        <f>IF(Q406="","", IF(Q406="NC","", IF(Q406="NE","", IF(Q406="NA","",IFERROR(VLOOKUP(Q406,Produtos!$A$1:$C$2319,2,FALSE),"Não Cadastrado")))))</f>
        <v>GASÓLEO ou ÓLEO DIESEL ou ÓLEO PARA AQUECIMENTO, LEVE</v>
      </c>
      <c r="T406">
        <v>2.9999999999999997E-4</v>
      </c>
      <c r="U406" s="104" t="s">
        <v>7111</v>
      </c>
      <c r="V406" s="104">
        <f>IF(Q406="","",IF(ISNUMBER(Q406)=FALSE,"Não se aplica",IFERROR(VLOOKUP(Q406,Produtos!$A$1:$C$2319,3,FALSE),"Não Cadastrado")))</f>
        <v>3</v>
      </c>
      <c r="W406" s="104" t="str">
        <f>VLOOKUP(Tabela2[[#This Row],[SIEMA]],Siema2025,10,FALSE)</f>
        <v/>
      </c>
      <c r="X406" s="113"/>
      <c r="Y406" s="109" t="str">
        <f>IF(W406="","", IF(W406="NC","", IF(W406="NE","", IF(W406="NA","",IFERROR(VLOOKUP(W406,Produtos!$A$1:$C$2319,2,FALSE),"Não Cadastrado")))))</f>
        <v/>
      </c>
      <c r="Z406" s="104" t="str">
        <f>VLOOKUP(Tabela2[[#This Row],[SIEMA]],Siema2025,11,FALSE)</f>
        <v xml:space="preserve"> </v>
      </c>
      <c r="AA406" s="104" t="str">
        <f>VLOOKUP(Tabela2[[#This Row],[SIEMA]],Siema2025,12,FALSE)</f>
        <v xml:space="preserve"> </v>
      </c>
      <c r="AB406" s="104" t="str">
        <f>IF(W406="","",IF(ISNUMBER(W406)=FALSE,"Não se aplica",IFERROR(VLOOKUP(W406,Produtos!$A$1:$C$2319,3,FALSE),"Não Cadastrado")))</f>
        <v/>
      </c>
      <c r="AC406" s="104"/>
      <c r="AD406" s="108"/>
      <c r="AE406" s="107" t="str">
        <f>IF(AC406="","", IF(AC406="NC","", IF(AC406="NE","", IF(AC406="NA","",IFERROR(VLOOKUP(AC406,Produtos!$A$1:$C$2319,2,FALSE),"Não Cadastrado")))))</f>
        <v/>
      </c>
      <c r="AF406" s="104"/>
      <c r="AG406" s="104"/>
      <c r="AH406" s="104" t="str">
        <f>IF(AC406="","",IF(ISNUMBER(AC406)=FALSE,"Não se aplica",IFERROR(VLOOKUP(AC406,Produtos!$A$1:$C$2319,3,FALSE),"Não Cadastrado")))</f>
        <v/>
      </c>
      <c r="AI406" s="104"/>
      <c r="AJ406" s="104" t="str">
        <f>VLOOKUP(Tabela2[[#This Row],[SIEMA]],Siema2025,26,FALSE)</f>
        <v>Falha no aprisionamento da mini campânula durante manobra de drenagem.</v>
      </c>
      <c r="AK406" s="107" t="s">
        <v>6834</v>
      </c>
      <c r="AL406" s="107"/>
      <c r="AM406" s="107"/>
      <c r="AN406" s="108" t="str">
        <f>VLOOKUP(Tabela2[[#This Row],[SIEMA]],Siema2025,51,FALSE)</f>
        <v/>
      </c>
      <c r="AO406" s="108" t="str">
        <f>VLOOKUP(Tabela2[[#This Row],[SIEMA]],Siema2025,53,FALSE)</f>
        <v/>
      </c>
      <c r="AP406" s="108" t="str">
        <f>VLOOKUP(Tabela2[[#This Row],[SIEMA]],Siema2025,55,FALSE)</f>
        <v/>
      </c>
      <c r="AQ406" s="108" t="str">
        <f>VLOOKUP(Tabela2[[#This Row],[SIEMA]],Siema2025,57,FALSE)</f>
        <v/>
      </c>
      <c r="AR406" s="108" t="str">
        <f>VLOOKUP(Tabela2[[#This Row],[SIEMA]],Siema2025,59,FALSE)</f>
        <v/>
      </c>
      <c r="AS406" s="108" t="str">
        <f>VLOOKUP(Tabela2[[#This Row],[SIEMA]],Siema2025,61,FALSE)</f>
        <v>X</v>
      </c>
      <c r="AT406" s="108" t="str">
        <f>VLOOKUP(Tabela2[[#This Row],[SIEMA]],Siema2025,63,FALSE)</f>
        <v/>
      </c>
      <c r="AU406" s="108" t="str">
        <f>VLOOKUP(Tabela2[[#This Row],[SIEMA]],Siema2025,65,FALSE)</f>
        <v/>
      </c>
      <c r="AV406" s="108" t="str">
        <f>VLOOKUP(Tabela2[[#This Row],[SIEMA]],Siema2025,67,FALSE)</f>
        <v/>
      </c>
      <c r="AW406" s="108" t="str">
        <f>VLOOKUP(Tabela2[[#This Row],[SIEMA]],Siema2025,69,FALSE)</f>
        <v/>
      </c>
      <c r="AX406" s="108" t="str">
        <f>VLOOKUP(Tabela2[[#This Row],[SIEMA]],Siema2025,71,FALSE)</f>
        <v/>
      </c>
      <c r="AY406" s="108" t="str">
        <f>VLOOKUP(Tabela2[[#This Row],[SIEMA]],Siema2025,73,FALSE)</f>
        <v/>
      </c>
      <c r="AZ406" s="108" t="str">
        <f>VLOOKUP(Tabela2[[#This Row],[SIEMA]],Siema2025,75,FALSE)</f>
        <v/>
      </c>
      <c r="BA406" s="108" t="str">
        <f>VLOOKUP(Tabela2[[#This Row],[SIEMA]],Siema2025,77,FALSE)</f>
        <v/>
      </c>
      <c r="BB406" s="108" t="str">
        <f>VLOOKUP(Tabela2[[#This Row],[SIEMA]],Siema2025,79,FALSE)</f>
        <v/>
      </c>
      <c r="BC406" s="108" t="str">
        <f>IF(Tabela2[[#This Row],[Outro(s) ]] = "X", "PREENCHER","NA")</f>
        <v>NA</v>
      </c>
      <c r="BD406" s="108" t="str">
        <f>VLOOKUP(Tabela2[[#This Row],[SIEMA]],Siema2025,82,FALSE)</f>
        <v/>
      </c>
      <c r="BE406" s="108" t="str">
        <f>VLOOKUP(Tabela2[[#This Row],[SIEMA]],Siema2025,81,FALSE)</f>
        <v/>
      </c>
      <c r="BF406" s="110" t="str">
        <f>VLOOKUP(Tabela2[[#This Row],[SIEMA]],Siema2025,28,FALSE)</f>
        <v>Petróleo Brasileiro S.A. - PETROBRAS</v>
      </c>
      <c r="BG406" s="110"/>
      <c r="BH406" s="111" t="str">
        <f>VLOOKUP(Tabela2[[#This Row],[SIEMA]],Siema2025,29,FALSE)</f>
        <v>33000167100750</v>
      </c>
      <c r="BI406" s="112" t="str">
        <f>VLOOKUP(Tabela2[[#This Row],[SIEMA]],Siema2025,107,FALSE)</f>
        <v>Não</v>
      </c>
      <c r="BJ406" s="107" t="s">
        <v>7099</v>
      </c>
      <c r="BK406" s="104" t="s">
        <v>2696</v>
      </c>
      <c r="BL406" s="140">
        <v>45835</v>
      </c>
      <c r="BM406" s="108">
        <f ca="1">IF(Tabela2[[#This Row],[Data de atendimento do Ibama (considerar o primeiro documento/ação)]]="",_xlfn.DAYS(TODAY(),J406),_xlfn.DAYS(Tabela2[[#This Row],[Data de atendimento do Ibama (considerar o primeiro documento/ação)]],J406))</f>
        <v>6</v>
      </c>
      <c r="BN406" s="108" t="str">
        <f>IF(Tabela2[[#This Row],[Atendido pelo Ibama ("Não" ou "Sim")]]="Não","Preencher", IF(Tabela2[[#This Row],[Atendido pelo Ibama ("Não" ou "Sim")]]="Sim","NA",""))</f>
        <v>NA</v>
      </c>
      <c r="BO406" s="114" t="s">
        <v>7138</v>
      </c>
      <c r="BP406" s="108" t="str">
        <f>IF(Tabela2[[#This Row],[Forma de atendimento (primeiro documento/ação)]]= "Outros (especificar)", "PREENCHER","NA")</f>
        <v>NA</v>
      </c>
      <c r="BQ406" s="106" t="s">
        <v>123</v>
      </c>
      <c r="BR406" s="108" t="str">
        <f>IF(Tabela2[[#This Row],[Equipe do Ibama foi a campo? Houve sobrevoo do Poseidon?]] = "Sim", "PREENCHER","NA")</f>
        <v>NA</v>
      </c>
      <c r="BS406" s="108" t="str">
        <f>IF(Tabela2[[#This Row],[Se sim, foi emitida Ordem de Emergência? (informações vinculada à coluna CK)]] = "Sim", "PREENCHER","NA")</f>
        <v>NA</v>
      </c>
      <c r="BT406" s="108" t="s">
        <v>7101</v>
      </c>
      <c r="BU406" s="108" t="s">
        <v>2696</v>
      </c>
      <c r="BV406" s="108" t="s">
        <v>123</v>
      </c>
      <c r="BW406" s="108" t="s">
        <v>123</v>
      </c>
      <c r="BX406" s="106" t="s">
        <v>7102</v>
      </c>
      <c r="BY406" s="140">
        <v>46017</v>
      </c>
      <c r="BZ406" s="104">
        <f>IF(Tabela2[[#This Row],[Data do documento de encerramento]]="NA","NA",IF(Tabela2[[#This Row],[Data do documento de encerramento]]="","Pendente de conclusão/ encerramento",_xlfn.DAYS(Tabela2[[#This Row],[Data do documento de encerramento]],J406)))</f>
        <v>188</v>
      </c>
      <c r="CA406" s="107"/>
      <c r="CB406" s="107"/>
      <c r="CC406" s="104" t="s">
        <v>8926</v>
      </c>
      <c r="CD406" s="104" t="s">
        <v>123</v>
      </c>
      <c r="CE406" s="107" t="s">
        <v>123</v>
      </c>
      <c r="CF406" s="107" t="s">
        <v>7167</v>
      </c>
    </row>
    <row r="407" spans="1:84" ht="60.75" hidden="1">
      <c r="A407" s="169">
        <v>202562261242</v>
      </c>
      <c r="B407" s="170" t="s">
        <v>8927</v>
      </c>
      <c r="C407" s="108" t="str">
        <f>VLOOKUP(Tabela2[[#This Row],[SIEMA]],Siema2025,4,FALSE)</f>
        <v xml:space="preserve"> PA</v>
      </c>
      <c r="D407" s="106" t="str">
        <f>VLOOKUP(Tabela2[[#This Row],[SIEMA]],Siema2025,3,FALSE)</f>
        <v xml:space="preserve">Belém </v>
      </c>
      <c r="E407" s="106" t="str">
        <f>VLOOKUP(Tabela2[[#This Row],[SIEMA]],Siema2025,20,FALSE)</f>
        <v>Embarcação fundeada nas imediações da Ilha de Mosqueiro.</v>
      </c>
      <c r="F407" s="106"/>
      <c r="G407" s="106" t="s">
        <v>8928</v>
      </c>
      <c r="H407" s="106" t="s">
        <v>8929</v>
      </c>
      <c r="I407" s="104" t="str">
        <f>VLOOKUP(Tabela2[[#This Row],[SIEMA]],Siema2025,19,FALSE)</f>
        <v/>
      </c>
      <c r="J407" s="105">
        <f>VLOOKUP(Tabela2[[#This Row],[SIEMA]],Siema2025,2,FALSE)</f>
        <v>45829</v>
      </c>
      <c r="K407" s="105" t="str">
        <f>VLOOKUP(Tabela2[[#This Row],[SIEMA]],Siema2025,16,FALSE)</f>
        <v>Sábado</v>
      </c>
      <c r="L407" s="106" t="str">
        <f>IF(Tabela2[[#This Row],[Data]]="","Sem Informação",VLOOKUP(MONTH(Tabela2[[#This Row],[Data]]),'[1]Validação de dados'!$I$1:$J$13,2,0))</f>
        <v>Junho</v>
      </c>
      <c r="M407" s="104">
        <f>YEAR(Tabela2[[#This Row],[Data]])</f>
        <v>2025</v>
      </c>
      <c r="N407" s="105" t="str">
        <f>VLOOKUP(Tabela2[[#This Row],[SIEMA]],Siema2025,17,FALSE)</f>
        <v>Matutino</v>
      </c>
      <c r="O407" s="105" t="str">
        <f>VLOOKUP(Tabela2[[#This Row],[SIEMA]],Siema2025,5,FALSE)</f>
        <v>Embarcação</v>
      </c>
      <c r="P407" s="104" t="str">
        <f>VLOOKUP(Tabela2[[#This Row],[SIEMA]],Siema2025,21,FALSE)</f>
        <v>Embarcação Mr. Sidney.</v>
      </c>
      <c r="Q407" s="104" t="s">
        <v>7094</v>
      </c>
      <c r="R407" s="104" t="str">
        <f>VLOOKUP(Tabela2[[#This Row],[SIEMA]],Siema2025,10,FALSE)</f>
        <v>Água Oleosa</v>
      </c>
      <c r="S407" s="107" t="str">
        <f>IF(Q407="","", IF(Q407="NC","", IF(Q407="NE","", IF(Q407="NA","",IFERROR(VLOOKUP(Q407,Produtos!$A$1:$C$2319,2,FALSE),"Não Cadastrado")))))</f>
        <v/>
      </c>
      <c r="T407" s="104" t="s">
        <v>563</v>
      </c>
      <c r="U407" s="104" t="str">
        <f>VLOOKUP(Tabela2[[#This Row],[SIEMA]],Siema2025,12,FALSE)</f>
        <v>M3</v>
      </c>
      <c r="V407" s="104" t="str">
        <f>IF(Q407="","",IF(ISNUMBER(Q407)=FALSE,"Não se aplica",IFERROR(VLOOKUP(Q407,Produtos!$A$1:$C$2319,3,FALSE),"Não Cadastrado")))</f>
        <v>Não se aplica</v>
      </c>
      <c r="W407" s="104"/>
      <c r="X407" s="113" t="str">
        <f>IF(Tabela2[[#This Row],[Origem do acidente]] = "Plataforma", "PREENCHER","NA")</f>
        <v>NA</v>
      </c>
      <c r="Y407" s="109" t="str">
        <f>IF(W407="","", IF(W407="NC","", IF(W407="NE","", IF(W407="NA","",IFERROR(VLOOKUP(W407,Produtos!$A$1:$C$2319,2,FALSE),"Não Cadastrado")))))</f>
        <v/>
      </c>
      <c r="Z407" s="104"/>
      <c r="AA407" s="104"/>
      <c r="AB407" s="104" t="str">
        <f>IF(W407="","",IF(ISNUMBER(W407)=FALSE,"Não se aplica",IFERROR(VLOOKUP(W407,Produtos!$A$1:$C$2319,3,FALSE),"Não Cadastrado")))</f>
        <v/>
      </c>
      <c r="AC407" s="104"/>
      <c r="AD407" s="108" t="str">
        <f>IF(Tabela2[[#This Row],[Origem do acidente]] = "Plataforma", "PREENCHER","NA")</f>
        <v>NA</v>
      </c>
      <c r="AE407" s="107" t="str">
        <f>IF(AC407="","", IF(AC407="NC","", IF(AC407="NE","", IF(AC407="NA","",IFERROR(VLOOKUP(AC407,Produtos!$A$1:$C$2319,2,FALSE),"Não Cadastrado")))))</f>
        <v/>
      </c>
      <c r="AF407" s="104"/>
      <c r="AG407" s="104"/>
      <c r="AH407" s="104" t="str">
        <f>IF(AC407="","",IF(ISNUMBER(AC407)=FALSE,"Não se aplica",IFERROR(VLOOKUP(AC407,Produtos!$A$1:$C$2319,3,FALSE),"Não Cadastrado")))</f>
        <v/>
      </c>
      <c r="AI407" s="104"/>
      <c r="AJ407" s="104"/>
      <c r="AK407" s="107" t="s">
        <v>7234</v>
      </c>
      <c r="AL407" s="107"/>
      <c r="AM407" s="107"/>
      <c r="AN407" s="108" t="str">
        <f>VLOOKUP(Tabela2[[#This Row],[SIEMA]],Siema2025,51,FALSE)</f>
        <v/>
      </c>
      <c r="AO407" s="108" t="str">
        <f>VLOOKUP(Tabela2[[#This Row],[SIEMA]],Siema2025,53,FALSE)</f>
        <v/>
      </c>
      <c r="AP407" s="108" t="str">
        <f>VLOOKUP(Tabela2[[#This Row],[SIEMA]],Siema2025,55,FALSE)</f>
        <v/>
      </c>
      <c r="AQ407" s="108" t="str">
        <f>VLOOKUP(Tabela2[[#This Row],[SIEMA]],Siema2025,57,FALSE)</f>
        <v/>
      </c>
      <c r="AR407" s="108" t="str">
        <f>VLOOKUP(Tabela2[[#This Row],[SIEMA]],Siema2025,59,FALSE)</f>
        <v/>
      </c>
      <c r="AS407" s="108" t="str">
        <f>VLOOKUP(Tabela2[[#This Row],[SIEMA]],Siema2025,61,FALSE)</f>
        <v>X</v>
      </c>
      <c r="AT407" s="108" t="str">
        <f>VLOOKUP(Tabela2[[#This Row],[SIEMA]],Siema2025,63,FALSE)</f>
        <v/>
      </c>
      <c r="AU407" s="108" t="str">
        <f>VLOOKUP(Tabela2[[#This Row],[SIEMA]],Siema2025,65,FALSE)</f>
        <v/>
      </c>
      <c r="AV407" s="108" t="str">
        <f>VLOOKUP(Tabela2[[#This Row],[SIEMA]],Siema2025,67,FALSE)</f>
        <v/>
      </c>
      <c r="AW407" s="108" t="str">
        <f>VLOOKUP(Tabela2[[#This Row],[SIEMA]],Siema2025,69,FALSE)</f>
        <v/>
      </c>
      <c r="AX407" s="108" t="str">
        <f>VLOOKUP(Tabela2[[#This Row],[SIEMA]],Siema2025,71,FALSE)</f>
        <v/>
      </c>
      <c r="AY407" s="108" t="str">
        <f>VLOOKUP(Tabela2[[#This Row],[SIEMA]],Siema2025,73,FALSE)</f>
        <v/>
      </c>
      <c r="AZ407" s="108" t="str">
        <f>VLOOKUP(Tabela2[[#This Row],[SIEMA]],Siema2025,75,FALSE)</f>
        <v/>
      </c>
      <c r="BA407" s="108" t="str">
        <f>VLOOKUP(Tabela2[[#This Row],[SIEMA]],Siema2025,77,FALSE)</f>
        <v/>
      </c>
      <c r="BB407" s="108" t="str">
        <f>VLOOKUP(Tabela2[[#This Row],[SIEMA]],Siema2025,79,FALSE)</f>
        <v/>
      </c>
      <c r="BC407" s="108" t="str">
        <f>IF(Tabela2[[#This Row],[Outro(s) ]] = "X", "PREENCHER","NA")</f>
        <v>NA</v>
      </c>
      <c r="BD407" s="108" t="str">
        <f>VLOOKUP(Tabela2[[#This Row],[SIEMA]],Siema2025,82,FALSE)</f>
        <v/>
      </c>
      <c r="BE407" s="108" t="str">
        <f>VLOOKUP(Tabela2[[#This Row],[SIEMA]],Siema2025,81,FALSE)</f>
        <v/>
      </c>
      <c r="BF407" s="110" t="str">
        <f>VLOOKUP(Tabela2[[#This Row],[SIEMA]],Siema2025,28,FALSE)</f>
        <v>Petróleo Brasileiro S.A. - PETROBRAS</v>
      </c>
      <c r="BG407" s="110"/>
      <c r="BH407" s="111" t="str">
        <f>VLOOKUP(Tabela2[[#This Row],[SIEMA]],Siema2025,29,FALSE)</f>
        <v>33000167000101</v>
      </c>
      <c r="BI407" s="112" t="str">
        <f>VLOOKUP(Tabela2[[#This Row],[SIEMA]],Siema2025,107,FALSE)</f>
        <v>Não</v>
      </c>
      <c r="BJ407" s="107" t="s">
        <v>7099</v>
      </c>
      <c r="BK407" s="104" t="s">
        <v>123</v>
      </c>
      <c r="BL407" s="140"/>
      <c r="BM407" s="108">
        <f ca="1">IF(Tabela2[[#This Row],[Data de atendimento do Ibama (considerar o primeiro documento/ação)]]="",_xlfn.DAYS(TODAY(),J407),_xlfn.DAYS(Tabela2[[#This Row],[Data de atendimento do Ibama (considerar o primeiro documento/ação)]],J407))</f>
        <v>403</v>
      </c>
      <c r="BN407" s="108" t="s">
        <v>7469</v>
      </c>
      <c r="BO407" s="114"/>
      <c r="BP407" s="108" t="str">
        <f>IF(Tabela2[[#This Row],[Forma de atendimento (primeiro documento/ação)]]= "Outros (especificar)", "PREENCHER","NA")</f>
        <v>NA</v>
      </c>
      <c r="BQ407" s="106"/>
      <c r="BR407" s="108" t="str">
        <f>IF(Tabela2[[#This Row],[Equipe do Ibama foi a campo? Houve sobrevoo do Poseidon?]] = "Sim", "PREENCHER","NA")</f>
        <v>NA</v>
      </c>
      <c r="BS407" s="108" t="str">
        <f>IF(Tabela2[[#This Row],[Se sim, foi emitida Ordem de Emergência? (informações vinculada à coluna CK)]] = "Sim", "PREENCHER","NA")</f>
        <v>NA</v>
      </c>
      <c r="BT407" s="108" t="s">
        <v>7101</v>
      </c>
      <c r="BU407" s="108" t="s">
        <v>123</v>
      </c>
      <c r="BV407" s="108" t="s">
        <v>123</v>
      </c>
      <c r="BW407" s="108" t="s">
        <v>123</v>
      </c>
      <c r="BX407" s="106"/>
      <c r="BY407" s="106"/>
      <c r="BZ407" s="104" t="str">
        <f>IF(Tabela2[[#This Row],[Data do documento de encerramento]]="NA","NA",IF(Tabela2[[#This Row],[Data do documento de encerramento]]="","Pendente de conclusão/ encerramento",_xlfn.DAYS(Tabela2[[#This Row],[Data do documento de encerramento]],J407)))</f>
        <v>Pendente de conclusão/ encerramento</v>
      </c>
      <c r="CA407" s="107"/>
      <c r="CB407" s="107"/>
      <c r="CC407" s="129"/>
      <c r="CD407" s="107"/>
      <c r="CE407" s="107"/>
      <c r="CF407" s="107"/>
    </row>
    <row r="408" spans="1:84" ht="60.75">
      <c r="A408" s="182">
        <v>202562375625</v>
      </c>
      <c r="B408" s="118" t="s">
        <v>8930</v>
      </c>
      <c r="C408" s="108" t="s">
        <v>672</v>
      </c>
      <c r="D408" s="106" t="s">
        <v>637</v>
      </c>
      <c r="E408" s="106" t="s">
        <v>7091</v>
      </c>
      <c r="F408" s="106"/>
      <c r="G408" s="106" t="s">
        <v>7559</v>
      </c>
      <c r="H408" s="106" t="s">
        <v>7560</v>
      </c>
      <c r="I408" s="104" t="str">
        <f>VLOOKUP(Tabela2[[#This Row],[SIEMA]],Siema2025,19,FALSE)</f>
        <v>Santos</v>
      </c>
      <c r="J408" s="105">
        <f>VLOOKUP(Tabela2[[#This Row],[SIEMA]],Siema2025,2,FALSE)</f>
        <v>45829</v>
      </c>
      <c r="K408" s="105" t="str">
        <f>VLOOKUP(Tabela2[[#This Row],[SIEMA]],Siema2025,16,FALSE)</f>
        <v>Sábado</v>
      </c>
      <c r="L408" s="106" t="str">
        <f>IF(Tabela2[[#This Row],[Data]]="","Sem Informação",VLOOKUP(MONTH(Tabela2[[#This Row],[Data]]),'[1]Validação de dados'!$I$1:$J$13,2,0))</f>
        <v>Junho</v>
      </c>
      <c r="M408" s="104">
        <f>YEAR(Tabela2[[#This Row],[Data]])</f>
        <v>2025</v>
      </c>
      <c r="N408" s="105" t="str">
        <f>VLOOKUP(Tabela2[[#This Row],[SIEMA]],Siema2025,17,FALSE)</f>
        <v>Noturno</v>
      </c>
      <c r="O408" s="105" t="s">
        <v>111</v>
      </c>
      <c r="P408" s="104" t="str">
        <f>VLOOKUP(Tabela2[[#This Row],[SIEMA]],Siema2025,21,FALSE)</f>
        <v>Poço 3-BRSA-1343-RJS, interligado ao FPSO Sepetiba.</v>
      </c>
      <c r="Q408" s="104" t="s">
        <v>7094</v>
      </c>
      <c r="R408" s="104" t="s">
        <v>8931</v>
      </c>
      <c r="S408" s="107" t="s">
        <v>7233</v>
      </c>
      <c r="T408" s="104">
        <v>5.1999999999999998E-2</v>
      </c>
      <c r="U408" s="104" t="s">
        <v>7111</v>
      </c>
      <c r="V408" s="104" t="str">
        <f>IF(Q408="","",IF(ISNUMBER(Q408)=FALSE,"Não se aplica",IFERROR(VLOOKUP(Q408,Produtos!$A$1:$C$2319,3,FALSE),"Não Cadastrado")))</f>
        <v>Não se aplica</v>
      </c>
      <c r="W408" s="104"/>
      <c r="X408" s="113"/>
      <c r="Y408" s="109" t="str">
        <f>IF(W408="","", IF(W408="NC","", IF(W408="NE","", IF(W408="NA","",IFERROR(VLOOKUP(W408,Produtos!$A$1:$C$2319,2,FALSE),"Não Cadastrado")))))</f>
        <v/>
      </c>
      <c r="Z408" s="104"/>
      <c r="AA408" s="104"/>
      <c r="AB408" s="104" t="str">
        <f>IF(W408="","",IF(ISNUMBER(W408)=FALSE,"Não se aplica",IFERROR(VLOOKUP(W408,Produtos!$A$1:$C$2319,3,FALSE),"Não Cadastrado")))</f>
        <v/>
      </c>
      <c r="AC408" s="104"/>
      <c r="AD408" s="108"/>
      <c r="AE408" s="107" t="str">
        <f>IF(AC408="","", IF(AC408="NC","", IF(AC408="NE","", IF(AC408="NA","",IFERROR(VLOOKUP(AC408,Produtos!$A$1:$C$2319,2,FALSE),"Não Cadastrado")))))</f>
        <v/>
      </c>
      <c r="AF408" s="104"/>
      <c r="AG408" s="104"/>
      <c r="AH408" s="104" t="str">
        <f>IF(AC408="","",IF(ISNUMBER(AC408)=FALSE,"Não se aplica",IFERROR(VLOOKUP(AC408,Produtos!$A$1:$C$2319,3,FALSE),"Não Cadastrado")))</f>
        <v/>
      </c>
      <c r="AI408" s="104"/>
      <c r="AJ408" s="104" t="str">
        <f>VLOOKUP(Tabela2[[#This Row],[SIEMA]],Siema2025,26,FALSE)</f>
        <v>Em investigação.</v>
      </c>
      <c r="AK408" s="107" t="s">
        <v>7234</v>
      </c>
      <c r="AL408" s="107"/>
      <c r="AM408" s="107"/>
      <c r="AN408" s="108" t="str">
        <f>VLOOKUP(Tabela2[[#This Row],[SIEMA]],Siema2025,51,FALSE)</f>
        <v/>
      </c>
      <c r="AO408" s="108" t="str">
        <f>VLOOKUP(Tabela2[[#This Row],[SIEMA]],Siema2025,53,FALSE)</f>
        <v/>
      </c>
      <c r="AP408" s="108" t="str">
        <f>VLOOKUP(Tabela2[[#This Row],[SIEMA]],Siema2025,55,FALSE)</f>
        <v/>
      </c>
      <c r="AQ408" s="108" t="str">
        <f>VLOOKUP(Tabela2[[#This Row],[SIEMA]],Siema2025,57,FALSE)</f>
        <v/>
      </c>
      <c r="AR408" s="108" t="str">
        <f>VLOOKUP(Tabela2[[#This Row],[SIEMA]],Siema2025,59,FALSE)</f>
        <v/>
      </c>
      <c r="AS408" s="108" t="str">
        <f>VLOOKUP(Tabela2[[#This Row],[SIEMA]],Siema2025,61,FALSE)</f>
        <v>X</v>
      </c>
      <c r="AT408" s="108" t="str">
        <f>VLOOKUP(Tabela2[[#This Row],[SIEMA]],Siema2025,63,FALSE)</f>
        <v/>
      </c>
      <c r="AU408" s="108" t="str">
        <f>VLOOKUP(Tabela2[[#This Row],[SIEMA]],Siema2025,65,FALSE)</f>
        <v/>
      </c>
      <c r="AV408" s="108" t="str">
        <f>VLOOKUP(Tabela2[[#This Row],[SIEMA]],Siema2025,67,FALSE)</f>
        <v/>
      </c>
      <c r="AW408" s="108" t="str">
        <f>VLOOKUP(Tabela2[[#This Row],[SIEMA]],Siema2025,69,FALSE)</f>
        <v/>
      </c>
      <c r="AX408" s="108" t="str">
        <f>VLOOKUP(Tabela2[[#This Row],[SIEMA]],Siema2025,71,FALSE)</f>
        <v/>
      </c>
      <c r="AY408" s="108" t="str">
        <f>VLOOKUP(Tabela2[[#This Row],[SIEMA]],Siema2025,73,FALSE)</f>
        <v/>
      </c>
      <c r="AZ408" s="108" t="str">
        <f>VLOOKUP(Tabela2[[#This Row],[SIEMA]],Siema2025,75,FALSE)</f>
        <v/>
      </c>
      <c r="BA408" s="108" t="str">
        <f>VLOOKUP(Tabela2[[#This Row],[SIEMA]],Siema2025,77,FALSE)</f>
        <v/>
      </c>
      <c r="BB408" s="108" t="str">
        <f>VLOOKUP(Tabela2[[#This Row],[SIEMA]],Siema2025,79,FALSE)</f>
        <v/>
      </c>
      <c r="BC408" s="108" t="str">
        <f>IF(Tabela2[[#This Row],[Outro(s) ]] = "X", "PREENCHER","NA")</f>
        <v>NA</v>
      </c>
      <c r="BD408" s="108" t="str">
        <f>VLOOKUP(Tabela2[[#This Row],[SIEMA]],Siema2025,82,FALSE)</f>
        <v/>
      </c>
      <c r="BE408" s="108" t="str">
        <f>VLOOKUP(Tabela2[[#This Row],[SIEMA]],Siema2025,81,FALSE)</f>
        <v/>
      </c>
      <c r="BF408" s="110" t="str">
        <f>VLOOKUP(Tabela2[[#This Row],[SIEMA]],Siema2025,28,FALSE)</f>
        <v>Petróleo Brasileiro S.A. - PETROBRAS</v>
      </c>
      <c r="BG408" s="110"/>
      <c r="BH408" s="111" t="str">
        <f>VLOOKUP(Tabela2[[#This Row],[SIEMA]],Siema2025,29,FALSE)</f>
        <v>33000167000292</v>
      </c>
      <c r="BI408" s="112" t="str">
        <f>VLOOKUP(Tabela2[[#This Row],[SIEMA]],Siema2025,107,FALSE)</f>
        <v>Não</v>
      </c>
      <c r="BJ408" s="107" t="s">
        <v>7099</v>
      </c>
      <c r="BK408" s="104" t="s">
        <v>2696</v>
      </c>
      <c r="BL408" s="140">
        <v>45834</v>
      </c>
      <c r="BM408" s="108">
        <f ca="1">IF(Tabela2[[#This Row],[Data de atendimento do Ibama (considerar o primeiro documento/ação)]]="",_xlfn.DAYS(TODAY(),J408),_xlfn.DAYS(Tabela2[[#This Row],[Data de atendimento do Ibama (considerar o primeiro documento/ação)]],J408))</f>
        <v>5</v>
      </c>
      <c r="BN408" s="108" t="str">
        <f>IF(Tabela2[[#This Row],[Atendido pelo Ibama ("Não" ou "Sim")]]="Não","Preencher", IF(Tabela2[[#This Row],[Atendido pelo Ibama ("Não" ou "Sim")]]="Sim","NA",""))</f>
        <v>NA</v>
      </c>
      <c r="BO408" s="114" t="s">
        <v>7100</v>
      </c>
      <c r="BP408" s="108" t="str">
        <f>IF(Tabela2[[#This Row],[Forma de atendimento (primeiro documento/ação)]]= "Outros (especificar)", "PREENCHER","NA")</f>
        <v>NA</v>
      </c>
      <c r="BQ408" s="106" t="s">
        <v>123</v>
      </c>
      <c r="BR408" s="108" t="str">
        <f>IF(Tabela2[[#This Row],[Equipe do Ibama foi a campo? Houve sobrevoo do Poseidon?]] = "Sim", "PREENCHER","NA")</f>
        <v>NA</v>
      </c>
      <c r="BS408" s="108" t="str">
        <f>IF(Tabela2[[#This Row],[Se sim, foi emitida Ordem de Emergência? (informações vinculada à coluna CK)]] = "Sim", "PREENCHER","NA")</f>
        <v>NA</v>
      </c>
      <c r="BT408" s="108" t="s">
        <v>7101</v>
      </c>
      <c r="BU408" s="108" t="s">
        <v>2696</v>
      </c>
      <c r="BV408" s="108" t="s">
        <v>123</v>
      </c>
      <c r="BW408" s="108" t="s">
        <v>2696</v>
      </c>
      <c r="BX408" s="106" t="s">
        <v>7102</v>
      </c>
      <c r="BY408" s="140">
        <v>46164</v>
      </c>
      <c r="BZ408" s="104">
        <f>IF(Tabela2[[#This Row],[Data do documento de encerramento]]="NA","NA",IF(Tabela2[[#This Row],[Data do documento de encerramento]]="","Pendente de conclusão/ encerramento",_xlfn.DAYS(Tabela2[[#This Row],[Data do documento de encerramento]],J408)))</f>
        <v>335</v>
      </c>
      <c r="CA408" s="107" t="s">
        <v>7235</v>
      </c>
      <c r="CB408" s="107" t="s">
        <v>7158</v>
      </c>
      <c r="CC408" s="129" t="s">
        <v>7576</v>
      </c>
      <c r="CD408" s="107" t="s">
        <v>7237</v>
      </c>
      <c r="CE408" s="107" t="s">
        <v>123</v>
      </c>
      <c r="CF408" s="107" t="s">
        <v>7105</v>
      </c>
    </row>
    <row r="409" spans="1:84" s="22" customFormat="1" ht="30.75" hidden="1">
      <c r="A409" s="169">
        <v>202562443246</v>
      </c>
      <c r="B409" s="118" t="s">
        <v>8932</v>
      </c>
      <c r="C409" s="108" t="s">
        <v>672</v>
      </c>
      <c r="D409" s="106" t="s">
        <v>637</v>
      </c>
      <c r="E409" s="106" t="str">
        <f>VLOOKUP(Tabela2[[#This Row],[SIEMA]],Siema2025,20,FALSE)</f>
        <v>campo de Tupi, Bacia de Campos</v>
      </c>
      <c r="F409" s="106"/>
      <c r="G409" s="106" t="s">
        <v>8933</v>
      </c>
      <c r="H409" s="106" t="s">
        <v>8934</v>
      </c>
      <c r="I409" s="104" t="str">
        <f>VLOOKUP(Tabela2[[#This Row],[SIEMA]],Siema2025,19,FALSE)</f>
        <v>Santos</v>
      </c>
      <c r="J409" s="105">
        <f>VLOOKUP(Tabela2[[#This Row],[SIEMA]],Siema2025,2,FALSE)</f>
        <v>45830</v>
      </c>
      <c r="K409" s="105" t="str">
        <f>VLOOKUP(Tabela2[[#This Row],[SIEMA]],Siema2025,16,FALSE)</f>
        <v>Domingo</v>
      </c>
      <c r="L409" s="106" t="str">
        <f>IF(Tabela2[[#This Row],[Data]]="","Sem Informação",VLOOKUP(MONTH(Tabela2[[#This Row],[Data]]),'[1]Validação de dados'!$I$1:$J$13,2,0))</f>
        <v>Junho</v>
      </c>
      <c r="M409" s="104">
        <f>YEAR(Tabela2[[#This Row],[Data]])</f>
        <v>2025</v>
      </c>
      <c r="N409" s="105" t="str">
        <f>VLOOKUP(Tabela2[[#This Row],[SIEMA]],Siema2025,17,FALSE)</f>
        <v>Vespertino</v>
      </c>
      <c r="O409" s="105" t="s">
        <v>7255</v>
      </c>
      <c r="P409" s="104" t="str">
        <f>VLOOKUP(Tabela2[[#This Row],[SIEMA]],Siema2025,21,FALSE)</f>
        <v>Mancha de origem desconhecida plataforma próxima é FPSO Maricá.</v>
      </c>
      <c r="Q409" s="104">
        <v>1267</v>
      </c>
      <c r="R409" s="104" t="str">
        <f>VLOOKUP(Tabela2[[#This Row],[SIEMA]],Siema2025,10,FALSE)</f>
        <v>Petroleo</v>
      </c>
      <c r="S409" s="107" t="str">
        <f>IF(Q409="","", IF(Q409="NC","", IF(Q409="NE","", IF(Q409="NA","",IFERROR(VLOOKUP(Q409,Produtos!$A$1:$C$2319,2,FALSE),"Não Cadastrado")))))</f>
        <v>PETRÓLEO CRU</v>
      </c>
      <c r="T409" s="104" t="s">
        <v>8935</v>
      </c>
      <c r="U409" s="104" t="str">
        <f>VLOOKUP(Tabela2[[#This Row],[SIEMA]],Siema2025,12,FALSE)</f>
        <v>M3</v>
      </c>
      <c r="V409" s="104">
        <f>IF(Q409="","",IF(ISNUMBER(Q409)=FALSE,"Não se aplica",IFERROR(VLOOKUP(Q409,Produtos!$A$1:$C$2319,3,FALSE),"Não Cadastrado")))</f>
        <v>3</v>
      </c>
      <c r="W409" s="104" t="str">
        <f>VLOOKUP(Tabela2[[#This Row],[SIEMA]],Siema2025,10,FALSE)</f>
        <v>Petroleo</v>
      </c>
      <c r="X409" s="113" t="str">
        <f>IF(Tabela2[[#This Row],[Origem do acidente]] = "Plataforma", "PREENCHER","NA")</f>
        <v>NA</v>
      </c>
      <c r="Y409" s="109"/>
      <c r="Z409" s="104"/>
      <c r="AA409" s="104"/>
      <c r="AB409" s="104" t="str">
        <f>IF(W409="","",IF(ISNUMBER(W409)=FALSE,"Não se aplica",IFERROR(VLOOKUP(W409,Produtos!$A$1:$C$2319,3,FALSE),"Não Cadastrado")))</f>
        <v>Não se aplica</v>
      </c>
      <c r="AC409" s="104"/>
      <c r="AD409" s="108" t="str">
        <f>IF(Tabela2[[#This Row],[Origem do acidente]] = "Plataforma", "PREENCHER","NA")</f>
        <v>NA</v>
      </c>
      <c r="AE409" s="107" t="str">
        <f>IF(AC409="","", IF(AC409="NC","", IF(AC409="NE","", IF(AC409="NA","",IFERROR(VLOOKUP(AC409,Produtos!$A$1:$C$2319,2,FALSE),"Não Cadastrado")))))</f>
        <v/>
      </c>
      <c r="AF409" s="104"/>
      <c r="AG409" s="104"/>
      <c r="AH409" s="104" t="str">
        <f>IF(AC409="","",IF(ISNUMBER(AC409)=FALSE,"Não se aplica",IFERROR(VLOOKUP(AC409,Produtos!$A$1:$C$2319,3,FALSE),"Não Cadastrado")))</f>
        <v/>
      </c>
      <c r="AI409" s="104"/>
      <c r="AJ409" s="104" t="str">
        <f>VLOOKUP(Tabela2[[#This Row],[SIEMA]],Siema2025,26,FALSE)</f>
        <v>Em investigação</v>
      </c>
      <c r="AK409" s="107" t="s">
        <v>7250</v>
      </c>
      <c r="AL409" s="107"/>
      <c r="AM409" s="107"/>
      <c r="AN409" s="108" t="str">
        <f>VLOOKUP(Tabela2[[#This Row],[SIEMA]],Siema2025,51,FALSE)</f>
        <v/>
      </c>
      <c r="AO409" s="108" t="str">
        <f>VLOOKUP(Tabela2[[#This Row],[SIEMA]],Siema2025,53,FALSE)</f>
        <v/>
      </c>
      <c r="AP409" s="108" t="str">
        <f>VLOOKUP(Tabela2[[#This Row],[SIEMA]],Siema2025,55,FALSE)</f>
        <v/>
      </c>
      <c r="AQ409" s="108" t="str">
        <f>VLOOKUP(Tabela2[[#This Row],[SIEMA]],Siema2025,57,FALSE)</f>
        <v/>
      </c>
      <c r="AR409" s="108" t="str">
        <f>VLOOKUP(Tabela2[[#This Row],[SIEMA]],Siema2025,59,FALSE)</f>
        <v/>
      </c>
      <c r="AS409" s="108" t="str">
        <f>VLOOKUP(Tabela2[[#This Row],[SIEMA]],Siema2025,61,FALSE)</f>
        <v>X</v>
      </c>
      <c r="AT409" s="108" t="str">
        <f>VLOOKUP(Tabela2[[#This Row],[SIEMA]],Siema2025,63,FALSE)</f>
        <v/>
      </c>
      <c r="AU409" s="108" t="str">
        <f>VLOOKUP(Tabela2[[#This Row],[SIEMA]],Siema2025,65,FALSE)</f>
        <v/>
      </c>
      <c r="AV409" s="108" t="str">
        <f>VLOOKUP(Tabela2[[#This Row],[SIEMA]],Siema2025,67,FALSE)</f>
        <v/>
      </c>
      <c r="AW409" s="108" t="str">
        <f>VLOOKUP(Tabela2[[#This Row],[SIEMA]],Siema2025,69,FALSE)</f>
        <v/>
      </c>
      <c r="AX409" s="108" t="str">
        <f>VLOOKUP(Tabela2[[#This Row],[SIEMA]],Siema2025,71,FALSE)</f>
        <v/>
      </c>
      <c r="AY409" s="108" t="str">
        <f>VLOOKUP(Tabela2[[#This Row],[SIEMA]],Siema2025,73,FALSE)</f>
        <v/>
      </c>
      <c r="AZ409" s="108" t="str">
        <f>VLOOKUP(Tabela2[[#This Row],[SIEMA]],Siema2025,75,FALSE)</f>
        <v/>
      </c>
      <c r="BA409" s="108" t="str">
        <f>VLOOKUP(Tabela2[[#This Row],[SIEMA]],Siema2025,77,FALSE)</f>
        <v/>
      </c>
      <c r="BB409" s="108" t="str">
        <f>VLOOKUP(Tabela2[[#This Row],[SIEMA]],Siema2025,79,FALSE)</f>
        <v/>
      </c>
      <c r="BC409" s="108" t="str">
        <f>IF(Tabela2[[#This Row],[Outro(s) ]] = "X", "PREENCHER","NA")</f>
        <v>NA</v>
      </c>
      <c r="BD409" s="108" t="str">
        <f>VLOOKUP(Tabela2[[#This Row],[SIEMA]],Siema2025,82,FALSE)</f>
        <v/>
      </c>
      <c r="BE409" s="108" t="str">
        <f>VLOOKUP(Tabela2[[#This Row],[SIEMA]],Siema2025,81,FALSE)</f>
        <v/>
      </c>
      <c r="BF409" s="110" t="str">
        <f>VLOOKUP(Tabela2[[#This Row],[SIEMA]],Siema2025,28,FALSE)</f>
        <v>Petrobras</v>
      </c>
      <c r="BG409" s="110"/>
      <c r="BH409" s="111" t="str">
        <f>VLOOKUP(Tabela2[[#This Row],[SIEMA]],Siema2025,29,FALSE)</f>
        <v>33000167089501</v>
      </c>
      <c r="BI409" s="112" t="str">
        <f>VLOOKUP(Tabela2[[#This Row],[SIEMA]],Siema2025,107,FALSE)</f>
        <v>Não</v>
      </c>
      <c r="BJ409" s="107" t="s">
        <v>7099</v>
      </c>
      <c r="BK409" s="104" t="s">
        <v>2696</v>
      </c>
      <c r="BL409" s="140">
        <v>45841</v>
      </c>
      <c r="BM409" s="108">
        <f ca="1">IF(Tabela2[[#This Row],[Data de atendimento do Ibama (considerar o primeiro documento/ação)]]="",_xlfn.DAYS(TODAY(),J409),_xlfn.DAYS(Tabela2[[#This Row],[Data de atendimento do Ibama (considerar o primeiro documento/ação)]],J409))</f>
        <v>11</v>
      </c>
      <c r="BN409" s="108" t="str">
        <f>IF(Tabela2[[#This Row],[Atendido pelo Ibama ("Não" ou "Sim")]]="Não","Preencher", IF(Tabela2[[#This Row],[Atendido pelo Ibama ("Não" ou "Sim")]]="Sim","NA",""))</f>
        <v>NA</v>
      </c>
      <c r="BO409" s="114" t="s">
        <v>7165</v>
      </c>
      <c r="BP409" s="108" t="str">
        <f>IF(Tabela2[[#This Row],[Forma de atendimento (primeiro documento/ação)]]= "Outros (especificar)", "PREENCHER","NA")</f>
        <v>NA</v>
      </c>
      <c r="BQ409" s="106" t="s">
        <v>123</v>
      </c>
      <c r="BR409" s="108" t="str">
        <f>IF(Tabela2[[#This Row],[Equipe do Ibama foi a campo? Houve sobrevoo do Poseidon?]] = "Sim", "PREENCHER","NA")</f>
        <v>NA</v>
      </c>
      <c r="BS409" s="108" t="str">
        <f>IF(Tabela2[[#This Row],[Se sim, foi emitida Ordem de Emergência? (informações vinculada à coluna CK)]] = "Sim", "PREENCHER","NA")</f>
        <v>NA</v>
      </c>
      <c r="BT409" s="108" t="s">
        <v>7101</v>
      </c>
      <c r="BU409" s="108" t="s">
        <v>2696</v>
      </c>
      <c r="BV409" s="108" t="s">
        <v>123</v>
      </c>
      <c r="BW409" s="108" t="s">
        <v>123</v>
      </c>
      <c r="BX409" s="106"/>
      <c r="BY409" s="106"/>
      <c r="BZ409" s="104" t="str">
        <f>IF(Tabela2[[#This Row],[Data do documento de encerramento]]="NA","NA",IF(Tabela2[[#This Row],[Data do documento de encerramento]]="","Pendente de conclusão/ encerramento",_xlfn.DAYS(Tabela2[[#This Row],[Data do documento de encerramento]],J409)))</f>
        <v>Pendente de conclusão/ encerramento</v>
      </c>
      <c r="CA409" s="107"/>
      <c r="CB409" s="107"/>
      <c r="CC409" s="104"/>
      <c r="CD409" s="107"/>
      <c r="CE409" s="107"/>
      <c r="CF409" s="107"/>
    </row>
    <row r="410" spans="1:84" ht="45.75">
      <c r="A410" s="169">
        <v>202562361201</v>
      </c>
      <c r="B410" s="170" t="s">
        <v>8936</v>
      </c>
      <c r="C410" s="108" t="s">
        <v>7135</v>
      </c>
      <c r="D410" s="106" t="s">
        <v>637</v>
      </c>
      <c r="E410" s="106" t="s">
        <v>8937</v>
      </c>
      <c r="F410" s="106"/>
      <c r="G410" s="106" t="s">
        <v>8938</v>
      </c>
      <c r="H410" s="106" t="s">
        <v>8939</v>
      </c>
      <c r="I410" s="104" t="str">
        <f>VLOOKUP(Tabela2[[#This Row],[SIEMA]],Siema2025,19,FALSE)</f>
        <v>Campos</v>
      </c>
      <c r="J410" s="105">
        <f>VLOOKUP(Tabela2[[#This Row],[SIEMA]],Siema2025,2,FALSE)</f>
        <v>45831</v>
      </c>
      <c r="K410" s="105" t="str">
        <f>VLOOKUP(Tabela2[[#This Row],[SIEMA]],Siema2025,16,FALSE)</f>
        <v>Segunda</v>
      </c>
      <c r="L410" s="106" t="str">
        <f>IF(Tabela2[[#This Row],[Data]]="","Sem Informação",VLOOKUP(MONTH(Tabela2[[#This Row],[Data]]),'[1]Validação de dados'!$I$1:$J$13,2,0))</f>
        <v>Junho</v>
      </c>
      <c r="M410" s="104">
        <f>YEAR(Tabela2[[#This Row],[Data]])</f>
        <v>2025</v>
      </c>
      <c r="N410" s="105" t="str">
        <f>VLOOKUP(Tabela2[[#This Row],[SIEMA]],Siema2025,17,FALSE)</f>
        <v>Matutino</v>
      </c>
      <c r="O410" s="105" t="s">
        <v>111</v>
      </c>
      <c r="P410" s="104" t="str">
        <f>VLOOKUP(Tabela2[[#This Row],[SIEMA]],Siema2025,21,FALSE)</f>
        <v>Embarcação CBO ISABELLA</v>
      </c>
      <c r="Q410" s="104" t="s">
        <v>7094</v>
      </c>
      <c r="R410" s="104" t="s">
        <v>7482</v>
      </c>
      <c r="S410" s="107" t="s">
        <v>8940</v>
      </c>
      <c r="T410" s="104" t="str">
        <f>VLOOKUP(Tabela2[[#This Row],[SIEMA]],Siema2025,11,FALSE)</f>
        <v>0.00015</v>
      </c>
      <c r="U410" s="104" t="str">
        <f>VLOOKUP(Tabela2[[#This Row],[SIEMA]],Siema2025,12,FALSE)</f>
        <v>M3</v>
      </c>
      <c r="V410" s="104" t="s">
        <v>7483</v>
      </c>
      <c r="W410" s="104"/>
      <c r="X410" s="113"/>
      <c r="Y410" s="109"/>
      <c r="Z410" s="104"/>
      <c r="AA410" s="104"/>
      <c r="AB410" s="104" t="str">
        <f>IF(W410="","",IF(ISNUMBER(W410)=FALSE,"Não se aplica",IFERROR(VLOOKUP(W410,Produtos!$A$1:$C$2319,3,FALSE),"Não Cadastrado")))</f>
        <v/>
      </c>
      <c r="AC410" s="104"/>
      <c r="AD410" s="108"/>
      <c r="AE410" s="107" t="str">
        <f>IF(AC410="","", IF(AC410="NC","", IF(AC410="NE","", IF(AC410="NA","",IFERROR(VLOOKUP(AC410,Produtos!$A$1:$C$2319,2,FALSE),"Não Cadastrado")))))</f>
        <v/>
      </c>
      <c r="AF410" s="104"/>
      <c r="AG410" s="104"/>
      <c r="AH410" s="104" t="str">
        <f>IF(AC410="","",IF(ISNUMBER(AC410)=FALSE,"Não se aplica",IFERROR(VLOOKUP(AC410,Produtos!$A$1:$C$2319,3,FALSE),"Não Cadastrado")))</f>
        <v/>
      </c>
      <c r="AI410" s="104"/>
      <c r="AJ410" s="104" t="str">
        <f>VLOOKUP(Tabela2[[#This Row],[SIEMA]],Siema2025,26,FALSE)</f>
        <v>Falha na vedação do oring no manipulador.</v>
      </c>
      <c r="AK410" s="107" t="s">
        <v>7098</v>
      </c>
      <c r="AL410" s="107"/>
      <c r="AM410" s="107"/>
      <c r="AN410" s="108" t="str">
        <f>VLOOKUP(Tabela2[[#This Row],[SIEMA]],Siema2025,51,FALSE)</f>
        <v/>
      </c>
      <c r="AO410" s="108" t="str">
        <f>VLOOKUP(Tabela2[[#This Row],[SIEMA]],Siema2025,53,FALSE)</f>
        <v/>
      </c>
      <c r="AP410" s="108" t="str">
        <f>VLOOKUP(Tabela2[[#This Row],[SIEMA]],Siema2025,55,FALSE)</f>
        <v/>
      </c>
      <c r="AQ410" s="108" t="str">
        <f>VLOOKUP(Tabela2[[#This Row],[SIEMA]],Siema2025,57,FALSE)</f>
        <v/>
      </c>
      <c r="AR410" s="108" t="str">
        <f>VLOOKUP(Tabela2[[#This Row],[SIEMA]],Siema2025,59,FALSE)</f>
        <v/>
      </c>
      <c r="AS410" s="108" t="str">
        <f>VLOOKUP(Tabela2[[#This Row],[SIEMA]],Siema2025,61,FALSE)</f>
        <v>X</v>
      </c>
      <c r="AT410" s="108" t="str">
        <f>VLOOKUP(Tabela2[[#This Row],[SIEMA]],Siema2025,63,FALSE)</f>
        <v/>
      </c>
      <c r="AU410" s="108" t="str">
        <f>VLOOKUP(Tabela2[[#This Row],[SIEMA]],Siema2025,65,FALSE)</f>
        <v/>
      </c>
      <c r="AV410" s="108" t="str">
        <f>VLOOKUP(Tabela2[[#This Row],[SIEMA]],Siema2025,67,FALSE)</f>
        <v/>
      </c>
      <c r="AW410" s="108" t="str">
        <f>VLOOKUP(Tabela2[[#This Row],[SIEMA]],Siema2025,69,FALSE)</f>
        <v/>
      </c>
      <c r="AX410" s="108" t="str">
        <f>VLOOKUP(Tabela2[[#This Row],[SIEMA]],Siema2025,71,FALSE)</f>
        <v/>
      </c>
      <c r="AY410" s="108" t="str">
        <f>VLOOKUP(Tabela2[[#This Row],[SIEMA]],Siema2025,73,FALSE)</f>
        <v/>
      </c>
      <c r="AZ410" s="108" t="str">
        <f>VLOOKUP(Tabela2[[#This Row],[SIEMA]],Siema2025,75,FALSE)</f>
        <v/>
      </c>
      <c r="BA410" s="108" t="str">
        <f>VLOOKUP(Tabela2[[#This Row],[SIEMA]],Siema2025,77,FALSE)</f>
        <v/>
      </c>
      <c r="BB410" s="108" t="str">
        <f>VLOOKUP(Tabela2[[#This Row],[SIEMA]],Siema2025,79,FALSE)</f>
        <v/>
      </c>
      <c r="BC410" s="108" t="str">
        <f>IF(Tabela2[[#This Row],[Outro(s) ]] = "X", "PREENCHER","NA")</f>
        <v>NA</v>
      </c>
      <c r="BD410" s="108" t="str">
        <f>VLOOKUP(Tabela2[[#This Row],[SIEMA]],Siema2025,82,FALSE)</f>
        <v/>
      </c>
      <c r="BE410" s="108" t="str">
        <f>VLOOKUP(Tabela2[[#This Row],[SIEMA]],Siema2025,81,FALSE)</f>
        <v/>
      </c>
      <c r="BF410" s="110" t="str">
        <f>VLOOKUP(Tabela2[[#This Row],[SIEMA]],Siema2025,28,FALSE)</f>
        <v>Petrobras</v>
      </c>
      <c r="BG410" s="110"/>
      <c r="BH410" s="111" t="str">
        <f>VLOOKUP(Tabela2[[#This Row],[SIEMA]],Siema2025,29,FALSE)</f>
        <v>3300016710075</v>
      </c>
      <c r="BI410" s="112" t="str">
        <f>VLOOKUP(Tabela2[[#This Row],[SIEMA]],Siema2025,107,FALSE)</f>
        <v>Não</v>
      </c>
      <c r="BJ410" s="107" t="s">
        <v>7099</v>
      </c>
      <c r="BK410" s="104" t="s">
        <v>2696</v>
      </c>
      <c r="BL410" s="140">
        <v>45835</v>
      </c>
      <c r="BM410" s="108">
        <f ca="1">IF(Tabela2[[#This Row],[Data de atendimento do Ibama (considerar o primeiro documento/ação)]]="",_xlfn.DAYS(TODAY(),J410),_xlfn.DAYS(Tabela2[[#This Row],[Data de atendimento do Ibama (considerar o primeiro documento/ação)]],J410))</f>
        <v>4</v>
      </c>
      <c r="BN410" s="108" t="str">
        <f>IF(Tabela2[[#This Row],[Atendido pelo Ibama ("Não" ou "Sim")]]="Não","Preencher", IF(Tabela2[[#This Row],[Atendido pelo Ibama ("Não" ou "Sim")]]="Sim","NA",""))</f>
        <v>NA</v>
      </c>
      <c r="BO410" s="114" t="s">
        <v>7138</v>
      </c>
      <c r="BP410" s="108" t="str">
        <f>IF(Tabela2[[#This Row],[Forma de atendimento (primeiro documento/ação)]]= "Outros (especificar)", "PREENCHER","NA")</f>
        <v>NA</v>
      </c>
      <c r="BQ410" s="106" t="s">
        <v>123</v>
      </c>
      <c r="BR410" s="108" t="str">
        <f>IF(Tabela2[[#This Row],[Equipe do Ibama foi a campo? Houve sobrevoo do Poseidon?]] = "Sim", "PREENCHER","NA")</f>
        <v>NA</v>
      </c>
      <c r="BS410" s="108" t="str">
        <f>IF(Tabela2[[#This Row],[Se sim, foi emitida Ordem de Emergência? (informações vinculada à coluna CK)]] = "Sim", "PREENCHER","NA")</f>
        <v>NA</v>
      </c>
      <c r="BT410" s="108" t="s">
        <v>7101</v>
      </c>
      <c r="BU410" s="108" t="s">
        <v>2696</v>
      </c>
      <c r="BV410" s="108" t="s">
        <v>123</v>
      </c>
      <c r="BW410" s="108" t="s">
        <v>2696</v>
      </c>
      <c r="BX410" s="106" t="s">
        <v>7102</v>
      </c>
      <c r="BY410" s="140">
        <v>46017</v>
      </c>
      <c r="BZ410" s="104">
        <f>IF(Tabela2[[#This Row],[Data do documento de encerramento]]="NA","NA",IF(Tabela2[[#This Row],[Data do documento de encerramento]]="","Pendente de conclusão/ encerramento",_xlfn.DAYS(Tabela2[[#This Row],[Data do documento de encerramento]],J410)))</f>
        <v>186</v>
      </c>
      <c r="CA410" s="107"/>
      <c r="CB410" s="107"/>
      <c r="CC410" s="107" t="s">
        <v>7140</v>
      </c>
      <c r="CD410" s="107" t="s">
        <v>123</v>
      </c>
      <c r="CE410" s="107" t="s">
        <v>123</v>
      </c>
      <c r="CF410" s="107" t="s">
        <v>7167</v>
      </c>
    </row>
    <row r="411" spans="1:84" ht="76.5">
      <c r="A411" s="182">
        <v>202562414423</v>
      </c>
      <c r="B411" s="118" t="s">
        <v>8941</v>
      </c>
      <c r="C411" s="108" t="s">
        <v>672</v>
      </c>
      <c r="D411" s="106" t="s">
        <v>637</v>
      </c>
      <c r="E411" s="106" t="s">
        <v>8942</v>
      </c>
      <c r="F411" s="106"/>
      <c r="G411" s="106" t="s">
        <v>8943</v>
      </c>
      <c r="H411" s="106" t="s">
        <v>8944</v>
      </c>
      <c r="I411" s="104" t="str">
        <f>VLOOKUP(Tabela2[[#This Row],[SIEMA]],Siema2025,19,FALSE)</f>
        <v>Santos</v>
      </c>
      <c r="J411" s="105">
        <f>VLOOKUP(Tabela2[[#This Row],[SIEMA]],Siema2025,2,FALSE)</f>
        <v>45831</v>
      </c>
      <c r="K411" s="105" t="str">
        <f>VLOOKUP(Tabela2[[#This Row],[SIEMA]],Siema2025,16,FALSE)</f>
        <v>Segunda</v>
      </c>
      <c r="L411" s="106" t="str">
        <f>IF(Tabela2[[#This Row],[Data]]="","Sem Informação",VLOOKUP(MONTH(Tabela2[[#This Row],[Data]]),'[1]Validação de dados'!$I$1:$J$13,2,0))</f>
        <v>Junho</v>
      </c>
      <c r="M411" s="104">
        <f>YEAR(Tabela2[[#This Row],[Data]])</f>
        <v>2025</v>
      </c>
      <c r="N411" s="105" t="str">
        <f>VLOOKUP(Tabela2[[#This Row],[SIEMA]],Siema2025,17,FALSE)</f>
        <v>Matutino</v>
      </c>
      <c r="O411" s="105" t="s">
        <v>111</v>
      </c>
      <c r="P411" s="104" t="str">
        <f>VLOOKUP(Tabela2[[#This Row],[SIEMA]],Siema2025,21,FALSE)</f>
        <v>Embarcação SAIPEM FDS.</v>
      </c>
      <c r="Q411" s="104" t="s">
        <v>7094</v>
      </c>
      <c r="R411" s="104" t="s">
        <v>8945</v>
      </c>
      <c r="S411" s="107" t="s">
        <v>7096</v>
      </c>
      <c r="T411" s="104">
        <v>2.9999999999999997E-4</v>
      </c>
      <c r="U411" s="104" t="s">
        <v>7111</v>
      </c>
      <c r="V411" s="104" t="str">
        <f>IF(Q411="","",IF(ISNUMBER(Q411)=FALSE,"Não se aplica",IFERROR(VLOOKUP(Q411,Produtos!$A$1:$C$2319,3,FALSE),"Não Cadastrado")))</f>
        <v>Não se aplica</v>
      </c>
      <c r="W411" s="104"/>
      <c r="X411" s="113"/>
      <c r="Y411" s="109" t="str">
        <f>IF(W411="","", IF(W411="NC","", IF(W411="NE","", IF(W411="NA","",IFERROR(VLOOKUP(W411,Produtos!$A$1:$C$2319,2,FALSE),"Não Cadastrado")))))</f>
        <v/>
      </c>
      <c r="Z411" s="104"/>
      <c r="AA411" s="104"/>
      <c r="AB411" s="104" t="str">
        <f>IF(W411="","",IF(ISNUMBER(W411)=FALSE,"Não se aplica",IFERROR(VLOOKUP(W411,Produtos!$A$1:$C$2319,3,FALSE),"Não Cadastrado")))</f>
        <v/>
      </c>
      <c r="AC411" s="104"/>
      <c r="AD411" s="108"/>
      <c r="AE411" s="107" t="str">
        <f>IF(AC411="","", IF(AC411="NC","", IF(AC411="NE","", IF(AC411="NA","",IFERROR(VLOOKUP(AC411,Produtos!$A$1:$C$2319,2,FALSE),"Não Cadastrado")))))</f>
        <v/>
      </c>
      <c r="AF411" s="104"/>
      <c r="AG411" s="104"/>
      <c r="AH411" s="104" t="str">
        <f>IF(AC411="","",IF(ISNUMBER(AC411)=FALSE,"Não se aplica",IFERROR(VLOOKUP(AC411,Produtos!$A$1:$C$2319,3,FALSE),"Não Cadastrado")))</f>
        <v/>
      </c>
      <c r="AI411" s="104"/>
      <c r="AJ411" s="104" t="str">
        <f>VLOOKUP(Tabela2[[#This Row],[SIEMA]],Siema2025,26,FALSE)</f>
        <v>Foi identificado que a causa principal do vazamento era um plug solto em uma linha da garra da Torre 2, que havia sido previamente isolada.</v>
      </c>
      <c r="AK411" s="107" t="s">
        <v>7290</v>
      </c>
      <c r="AL411" s="107"/>
      <c r="AM411" s="107"/>
      <c r="AN411" s="108" t="str">
        <f>VLOOKUP(Tabela2[[#This Row],[SIEMA]],Siema2025,51,FALSE)</f>
        <v/>
      </c>
      <c r="AO411" s="108" t="str">
        <f>VLOOKUP(Tabela2[[#This Row],[SIEMA]],Siema2025,53,FALSE)</f>
        <v/>
      </c>
      <c r="AP411" s="108" t="str">
        <f>VLOOKUP(Tabela2[[#This Row],[SIEMA]],Siema2025,55,FALSE)</f>
        <v/>
      </c>
      <c r="AQ411" s="108" t="str">
        <f>VLOOKUP(Tabela2[[#This Row],[SIEMA]],Siema2025,57,FALSE)</f>
        <v/>
      </c>
      <c r="AR411" s="108" t="str">
        <f>VLOOKUP(Tabela2[[#This Row],[SIEMA]],Siema2025,59,FALSE)</f>
        <v/>
      </c>
      <c r="AS411" s="108" t="str">
        <f>VLOOKUP(Tabela2[[#This Row],[SIEMA]],Siema2025,61,FALSE)</f>
        <v>X</v>
      </c>
      <c r="AT411" s="108" t="str">
        <f>VLOOKUP(Tabela2[[#This Row],[SIEMA]],Siema2025,63,FALSE)</f>
        <v/>
      </c>
      <c r="AU411" s="108" t="str">
        <f>VLOOKUP(Tabela2[[#This Row],[SIEMA]],Siema2025,65,FALSE)</f>
        <v/>
      </c>
      <c r="AV411" s="108" t="str">
        <f>VLOOKUP(Tabela2[[#This Row],[SIEMA]],Siema2025,67,FALSE)</f>
        <v/>
      </c>
      <c r="AW411" s="108" t="str">
        <f>VLOOKUP(Tabela2[[#This Row],[SIEMA]],Siema2025,69,FALSE)</f>
        <v/>
      </c>
      <c r="AX411" s="108" t="str">
        <f>VLOOKUP(Tabela2[[#This Row],[SIEMA]],Siema2025,71,FALSE)</f>
        <v/>
      </c>
      <c r="AY411" s="108" t="str">
        <f>VLOOKUP(Tabela2[[#This Row],[SIEMA]],Siema2025,73,FALSE)</f>
        <v/>
      </c>
      <c r="AZ411" s="108" t="str">
        <f>VLOOKUP(Tabela2[[#This Row],[SIEMA]],Siema2025,75,FALSE)</f>
        <v/>
      </c>
      <c r="BA411" s="108" t="str">
        <f>VLOOKUP(Tabela2[[#This Row],[SIEMA]],Siema2025,77,FALSE)</f>
        <v/>
      </c>
      <c r="BB411" s="108" t="str">
        <f>VLOOKUP(Tabela2[[#This Row],[SIEMA]],Siema2025,79,FALSE)</f>
        <v/>
      </c>
      <c r="BC411" s="108" t="str">
        <f>IF(Tabela2[[#This Row],[Outro(s) ]] = "X", "PREENCHER","NA")</f>
        <v>NA</v>
      </c>
      <c r="BD411" s="108" t="str">
        <f>VLOOKUP(Tabela2[[#This Row],[SIEMA]],Siema2025,82,FALSE)</f>
        <v/>
      </c>
      <c r="BE411" s="108" t="str">
        <f>VLOOKUP(Tabela2[[#This Row],[SIEMA]],Siema2025,81,FALSE)</f>
        <v/>
      </c>
      <c r="BF411" s="110" t="str">
        <f>VLOOKUP(Tabela2[[#This Row],[SIEMA]],Siema2025,28,FALSE)</f>
        <v>Petróleo Brasileiro S.A. - PETROBRAS</v>
      </c>
      <c r="BG411" s="110"/>
      <c r="BH411" s="111">
        <v>33000167000101</v>
      </c>
      <c r="BI411" s="112" t="str">
        <f>VLOOKUP(Tabela2[[#This Row],[SIEMA]],Siema2025,107,FALSE)</f>
        <v>Não</v>
      </c>
      <c r="BJ411" s="107" t="s">
        <v>7099</v>
      </c>
      <c r="BK411" s="104" t="s">
        <v>2696</v>
      </c>
      <c r="BL411" s="140">
        <v>45834</v>
      </c>
      <c r="BM411" s="108">
        <f ca="1">IF(Tabela2[[#This Row],[Data de atendimento do Ibama (considerar o primeiro documento/ação)]]="",_xlfn.DAYS(TODAY(),J411),_xlfn.DAYS(Tabela2[[#This Row],[Data de atendimento do Ibama (considerar o primeiro documento/ação)]],J411))</f>
        <v>3</v>
      </c>
      <c r="BN411" s="108" t="str">
        <f>IF(Tabela2[[#This Row],[Atendido pelo Ibama ("Não" ou "Sim")]]="Não","Preencher", IF(Tabela2[[#This Row],[Atendido pelo Ibama ("Não" ou "Sim")]]="Sim","NA",""))</f>
        <v>NA</v>
      </c>
      <c r="BO411" s="114" t="s">
        <v>7100</v>
      </c>
      <c r="BP411" s="108" t="str">
        <f>IF(Tabela2[[#This Row],[Forma de atendimento (primeiro documento/ação)]]= "Outros (especificar)", "PREENCHER","NA")</f>
        <v>NA</v>
      </c>
      <c r="BQ411" s="106" t="s">
        <v>123</v>
      </c>
      <c r="BR411" s="108" t="str">
        <f>IF(Tabela2[[#This Row],[Equipe do Ibama foi a campo? Houve sobrevoo do Poseidon?]] = "Sim", "PREENCHER","NA")</f>
        <v>NA</v>
      </c>
      <c r="BS411" s="108" t="str">
        <f>IF(Tabela2[[#This Row],[Se sim, foi emitida Ordem de Emergência? (informações vinculada à coluna CK)]] = "Sim", "PREENCHER","NA")</f>
        <v>NA</v>
      </c>
      <c r="BT411" s="108" t="s">
        <v>7101</v>
      </c>
      <c r="BU411" s="108" t="s">
        <v>123</v>
      </c>
      <c r="BV411" s="108" t="s">
        <v>123</v>
      </c>
      <c r="BW411" s="108" t="s">
        <v>123</v>
      </c>
      <c r="BX411" s="106" t="s">
        <v>7127</v>
      </c>
      <c r="BY411" s="106"/>
      <c r="BZ411" s="104" t="str">
        <f>IF(Tabela2[[#This Row],[Data do documento de encerramento]]="NA","NA",IF(Tabela2[[#This Row],[Data do documento de encerramento]]="","Pendente de conclusão/ encerramento",_xlfn.DAYS(Tabela2[[#This Row],[Data do documento de encerramento]],J411)))</f>
        <v>Pendente de conclusão/ encerramento</v>
      </c>
      <c r="CA411" s="107"/>
      <c r="CB411" s="107" t="s">
        <v>7158</v>
      </c>
      <c r="CC411" s="107" t="s">
        <v>7754</v>
      </c>
      <c r="CD411" s="107" t="s">
        <v>8946</v>
      </c>
      <c r="CE411" s="107" t="s">
        <v>123</v>
      </c>
      <c r="CF411" s="107" t="s">
        <v>7105</v>
      </c>
    </row>
    <row r="412" spans="1:84" ht="30.75" hidden="1">
      <c r="A412" s="169">
        <v>202562454053</v>
      </c>
      <c r="B412" s="170" t="s">
        <v>8947</v>
      </c>
      <c r="C412" s="108" t="str">
        <f>VLOOKUP(Tabela2[[#This Row],[SIEMA]],Siema2025,4,FALSE)</f>
        <v xml:space="preserve"> SP</v>
      </c>
      <c r="D412" s="106" t="str">
        <f>VLOOKUP(Tabela2[[#This Row],[SIEMA]],Siema2025,3,FALSE)</f>
        <v xml:space="preserve">Limeira </v>
      </c>
      <c r="E412" s="106" t="str">
        <f>VLOOKUP(Tabela2[[#This Row],[SIEMA]],Siema2025,20,FALSE)</f>
        <v>KM 96+625</v>
      </c>
      <c r="F412" s="106"/>
      <c r="G412" s="106" t="s">
        <v>8948</v>
      </c>
      <c r="H412" s="106" t="s">
        <v>8949</v>
      </c>
      <c r="I412" s="104" t="s">
        <v>7114</v>
      </c>
      <c r="J412" s="105">
        <f>VLOOKUP(Tabela2[[#This Row],[SIEMA]],Siema2025,2,FALSE)</f>
        <v>45831</v>
      </c>
      <c r="K412" s="105" t="str">
        <f>VLOOKUP(Tabela2[[#This Row],[SIEMA]],Siema2025,16,FALSE)</f>
        <v>Segunda</v>
      </c>
      <c r="L412" s="106" t="str">
        <f>IF(Tabela2[[#This Row],[Data]]="","Sem Informação",VLOOKUP(MONTH(Tabela2[[#This Row],[Data]]),'[1]Validação de dados'!$I$1:$J$13,2,0))</f>
        <v>Junho</v>
      </c>
      <c r="M412" s="104">
        <f>YEAR(Tabela2[[#This Row],[Data]])</f>
        <v>2025</v>
      </c>
      <c r="N412" s="105" t="str">
        <f>VLOOKUP(Tabela2[[#This Row],[SIEMA]],Siema2025,17,FALSE)</f>
        <v>Noturno</v>
      </c>
      <c r="O412" s="105" t="str">
        <f>VLOOKUP(Tabela2[[#This Row],[SIEMA]],Siema2025,5,FALSE)</f>
        <v>Ferrovia</v>
      </c>
      <c r="P412" s="104" t="str">
        <f>VLOOKUP(Tabela2[[#This Row],[SIEMA]],Siema2025,21,FALSE)</f>
        <v>Vazamento de Óleo lubrificante da locomotiva</v>
      </c>
      <c r="Q412" s="104" t="s">
        <v>7094</v>
      </c>
      <c r="R412" s="104" t="s">
        <v>7127</v>
      </c>
      <c r="S412" s="107" t="s">
        <v>562</v>
      </c>
      <c r="T412" s="104" t="str">
        <f>VLOOKUP(Tabela2[[#This Row],[SIEMA]],Siema2025,11,FALSE)</f>
        <v>200</v>
      </c>
      <c r="U412" s="104" t="s">
        <v>648</v>
      </c>
      <c r="V412" s="104" t="s">
        <v>7127</v>
      </c>
      <c r="W412" s="104"/>
      <c r="X412" s="113"/>
      <c r="Y412" s="109" t="str">
        <f>IF(W412="","", IF(W412="NC","", IF(W412="NE","", IF(W412="NA","",IFERROR(VLOOKUP(W412,Produtos!$A$1:$C$2319,2,FALSE),"Não Cadastrado")))))</f>
        <v/>
      </c>
      <c r="Z412" s="104"/>
      <c r="AA412" s="104"/>
      <c r="AB412" s="104" t="str">
        <f>IF(W412="","",IF(ISNUMBER(W412)=FALSE,"Não se aplica",IFERROR(VLOOKUP(W412,Produtos!$A$1:$C$2319,3,FALSE),"Não Cadastrado")))</f>
        <v/>
      </c>
      <c r="AC412" s="104"/>
      <c r="AD412" s="108"/>
      <c r="AE412" s="107" t="str">
        <f>IF(AC412="","", IF(AC412="NC","", IF(AC412="NE","", IF(AC412="NA","",IFERROR(VLOOKUP(AC412,Produtos!$A$1:$C$2319,2,FALSE),"Não Cadastrado")))))</f>
        <v/>
      </c>
      <c r="AF412" s="104"/>
      <c r="AG412" s="104"/>
      <c r="AH412" s="104" t="str">
        <f>IF(AC412="","",IF(ISNUMBER(AC412)=FALSE,"Não se aplica",IFERROR(VLOOKUP(AC412,Produtos!$A$1:$C$2319,3,FALSE),"Não Cadastrado")))</f>
        <v/>
      </c>
      <c r="AI412" s="104"/>
      <c r="AJ412" s="104" t="str">
        <f>VLOOKUP(Tabela2[[#This Row],[SIEMA]],Siema2025,26,FALSE)</f>
        <v/>
      </c>
      <c r="AK412" s="107" t="s">
        <v>6834</v>
      </c>
      <c r="AL412" s="107"/>
      <c r="AM412" s="107"/>
      <c r="AN412" s="108" t="str">
        <f>VLOOKUP(Tabela2[[#This Row],[SIEMA]],Siema2025,51,FALSE)</f>
        <v/>
      </c>
      <c r="AO412" s="108" t="str">
        <f>VLOOKUP(Tabela2[[#This Row],[SIEMA]],Siema2025,53,FALSE)</f>
        <v/>
      </c>
      <c r="AP412" s="108" t="str">
        <f>VLOOKUP(Tabela2[[#This Row],[SIEMA]],Siema2025,55,FALSE)</f>
        <v/>
      </c>
      <c r="AQ412" s="108" t="str">
        <f>VLOOKUP(Tabela2[[#This Row],[SIEMA]],Siema2025,57,FALSE)</f>
        <v/>
      </c>
      <c r="AR412" s="108" t="str">
        <f>VLOOKUP(Tabela2[[#This Row],[SIEMA]],Siema2025,59,FALSE)</f>
        <v/>
      </c>
      <c r="AS412" s="108" t="str">
        <f>VLOOKUP(Tabela2[[#This Row],[SIEMA]],Siema2025,61,FALSE)</f>
        <v/>
      </c>
      <c r="AT412" s="108" t="str">
        <f>VLOOKUP(Tabela2[[#This Row],[SIEMA]],Siema2025,63,FALSE)</f>
        <v/>
      </c>
      <c r="AU412" s="108" t="str">
        <f>VLOOKUP(Tabela2[[#This Row],[SIEMA]],Siema2025,65,FALSE)</f>
        <v>X</v>
      </c>
      <c r="AV412" s="108" t="str">
        <f>VLOOKUP(Tabela2[[#This Row],[SIEMA]],Siema2025,67,FALSE)</f>
        <v/>
      </c>
      <c r="AW412" s="108" t="str">
        <f>VLOOKUP(Tabela2[[#This Row],[SIEMA]],Siema2025,69,FALSE)</f>
        <v/>
      </c>
      <c r="AX412" s="108" t="str">
        <f>VLOOKUP(Tabela2[[#This Row],[SIEMA]],Siema2025,71,FALSE)</f>
        <v/>
      </c>
      <c r="AY412" s="108" t="str">
        <f>VLOOKUP(Tabela2[[#This Row],[SIEMA]],Siema2025,73,FALSE)</f>
        <v/>
      </c>
      <c r="AZ412" s="108" t="str">
        <f>VLOOKUP(Tabela2[[#This Row],[SIEMA]],Siema2025,75,FALSE)</f>
        <v/>
      </c>
      <c r="BA412" s="108" t="str">
        <f>VLOOKUP(Tabela2[[#This Row],[SIEMA]],Siema2025,77,FALSE)</f>
        <v/>
      </c>
      <c r="BB412" s="108" t="str">
        <f>VLOOKUP(Tabela2[[#This Row],[SIEMA]],Siema2025,79,FALSE)</f>
        <v/>
      </c>
      <c r="BC412" s="108" t="str">
        <f>IF(Tabela2[[#This Row],[Outro(s) ]] = "X", "PREENCHER","NA")</f>
        <v>NA</v>
      </c>
      <c r="BD412" s="108" t="str">
        <f>VLOOKUP(Tabela2[[#This Row],[SIEMA]],Siema2025,82,FALSE)</f>
        <v/>
      </c>
      <c r="BE412" s="108" t="str">
        <f>VLOOKUP(Tabela2[[#This Row],[SIEMA]],Siema2025,81,FALSE)</f>
        <v/>
      </c>
      <c r="BF412" s="110" t="s">
        <v>3066</v>
      </c>
      <c r="BG412" s="110" t="s">
        <v>7123</v>
      </c>
      <c r="BH412" s="111" t="str">
        <f>VLOOKUP(Tabela2[[#This Row],[SIEMA]],Siema2025,29,FALSE)</f>
        <v>02502844000166</v>
      </c>
      <c r="BI412" s="112" t="str">
        <f>VLOOKUP(Tabela2[[#This Row],[SIEMA]],Siema2025,107,FALSE)</f>
        <v>Não</v>
      </c>
      <c r="BJ412" s="107" t="s">
        <v>7099</v>
      </c>
      <c r="BK412" s="104" t="s">
        <v>2696</v>
      </c>
      <c r="BL412" s="140">
        <v>45863</v>
      </c>
      <c r="BM412" s="108">
        <f ca="1">IF(Tabela2[[#This Row],[Data de atendimento do Ibama (considerar o primeiro documento/ação)]]="",_xlfn.DAYS(TODAY(),J412),_xlfn.DAYS(Tabela2[[#This Row],[Data de atendimento do Ibama (considerar o primeiro documento/ação)]],J412))</f>
        <v>32</v>
      </c>
      <c r="BN412" s="108" t="str">
        <f>IF(Tabela2[[#This Row],[Atendido pelo Ibama ("Não" ou "Sim")]]="Não","Preencher", IF(Tabela2[[#This Row],[Atendido pelo Ibama ("Não" ou "Sim")]]="Sim","NA",""))</f>
        <v>NA</v>
      </c>
      <c r="BO412" s="114" t="s">
        <v>7100</v>
      </c>
      <c r="BP412" s="108" t="str">
        <f>IF(Tabela2[[#This Row],[Forma de atendimento (primeiro documento/ação)]]= "Outros (especificar)", "PREENCHER","NA")</f>
        <v>NA</v>
      </c>
      <c r="BQ412" s="106" t="s">
        <v>123</v>
      </c>
      <c r="BR412" s="108" t="str">
        <f>IF(Tabela2[[#This Row],[Equipe do Ibama foi a campo? Houve sobrevoo do Poseidon?]] = "Sim", "PREENCHER","NA")</f>
        <v>NA</v>
      </c>
      <c r="BS412" s="108" t="str">
        <f>IF(Tabela2[[#This Row],[Se sim, foi emitida Ordem de Emergência? (informações vinculada à coluna CK)]] = "Sim", "PREENCHER","NA")</f>
        <v>NA</v>
      </c>
      <c r="BT412" s="108" t="s">
        <v>7101</v>
      </c>
      <c r="BU412" s="108" t="s">
        <v>123</v>
      </c>
      <c r="BV412" s="108" t="s">
        <v>123</v>
      </c>
      <c r="BW412" s="108" t="s">
        <v>123</v>
      </c>
      <c r="BX412" s="106"/>
      <c r="BY412" s="106"/>
      <c r="BZ412" s="104" t="str">
        <f>IF(Tabela2[[#This Row],[Data do documento de encerramento]]="NA","NA",IF(Tabela2[[#This Row],[Data do documento de encerramento]]="","Pendente de conclusão/ encerramento",_xlfn.DAYS(Tabela2[[#This Row],[Data do documento de encerramento]],J412)))</f>
        <v>Pendente de conclusão/ encerramento</v>
      </c>
      <c r="CA412" s="107" t="s">
        <v>8864</v>
      </c>
      <c r="CB412" s="107"/>
      <c r="CC412" s="130"/>
      <c r="CD412" s="107"/>
      <c r="CE412" s="107"/>
      <c r="CF412" s="107"/>
    </row>
    <row r="413" spans="1:84" ht="60.75">
      <c r="A413" s="169">
        <v>202562464854</v>
      </c>
      <c r="B413" s="170" t="s">
        <v>8950</v>
      </c>
      <c r="C413" s="108" t="s">
        <v>7135</v>
      </c>
      <c r="D413" s="106" t="s">
        <v>637</v>
      </c>
      <c r="E413" s="28" t="s">
        <v>7616</v>
      </c>
      <c r="F413" s="106"/>
      <c r="G413" s="106" t="s">
        <v>8951</v>
      </c>
      <c r="H413" s="106" t="s">
        <v>8952</v>
      </c>
      <c r="I413" s="104" t="str">
        <f>VLOOKUP(Tabela2[[#This Row],[SIEMA]],Siema2025,19,FALSE)</f>
        <v>Campos</v>
      </c>
      <c r="J413" s="105">
        <f>VLOOKUP(Tabela2[[#This Row],[SIEMA]],Siema2025,2,FALSE)</f>
        <v>45831</v>
      </c>
      <c r="K413" s="105" t="str">
        <f>VLOOKUP(Tabela2[[#This Row],[SIEMA]],Siema2025,16,FALSE)</f>
        <v>Segunda</v>
      </c>
      <c r="L413" s="106" t="str">
        <f>IF(Tabela2[[#This Row],[Data]]="","Sem Informação",VLOOKUP(MONTH(Tabela2[[#This Row],[Data]]),'[1]Validação de dados'!$I$1:$J$13,2,0))</f>
        <v>Junho</v>
      </c>
      <c r="M413" s="104">
        <f>YEAR(Tabela2[[#This Row],[Data]])</f>
        <v>2025</v>
      </c>
      <c r="N413" s="105" t="str">
        <f>VLOOKUP(Tabela2[[#This Row],[SIEMA]],Siema2025,17,FALSE)</f>
        <v>Matutino</v>
      </c>
      <c r="O413" s="105" t="s">
        <v>111</v>
      </c>
      <c r="P413" s="104" t="str">
        <f>VLOOKUP(Tabela2[[#This Row],[SIEMA]],Siema2025,21,FALSE)</f>
        <v>poço 7-JUB-81H-ESS, Campo de Jubarte, Bacia de Campos</v>
      </c>
      <c r="Q413" s="104" t="s">
        <v>7094</v>
      </c>
      <c r="R413" s="104" t="s">
        <v>8953</v>
      </c>
      <c r="S413" s="107" t="s">
        <v>7233</v>
      </c>
      <c r="T413" s="104" t="str">
        <f>VLOOKUP(Tabela2[[#This Row],[SIEMA]],Siema2025,11,FALSE)</f>
        <v>0.0636</v>
      </c>
      <c r="U413" s="104" t="str">
        <f>VLOOKUP(Tabela2[[#This Row],[SIEMA]],Siema2025,12,FALSE)</f>
        <v>M3</v>
      </c>
      <c r="V413" s="104" t="s">
        <v>637</v>
      </c>
      <c r="W413" s="104"/>
      <c r="X413" s="113"/>
      <c r="Y413" s="109" t="str">
        <f>IF(W413="","", IF(W413="NC","", IF(W413="NE","", IF(W413="NA","",IFERROR(VLOOKUP(W413,Produtos!$A$1:$C$2319,2,FALSE),"Não Cadastrado")))))</f>
        <v/>
      </c>
      <c r="Z413" s="104"/>
      <c r="AA413" s="104"/>
      <c r="AB413" s="104" t="str">
        <f>IF(W413="","",IF(ISNUMBER(W413)=FALSE,"Não se aplica",IFERROR(VLOOKUP(W413,Produtos!$A$1:$C$2319,3,FALSE),"Não Cadastrado")))</f>
        <v/>
      </c>
      <c r="AC413" s="104"/>
      <c r="AD413" s="108"/>
      <c r="AE413" s="107"/>
      <c r="AF413" s="104"/>
      <c r="AG413" s="104"/>
      <c r="AH413" s="104" t="str">
        <f>IF(AC413="","",IF(ISNUMBER(AC413)=FALSE,"Não se aplica",IFERROR(VLOOKUP(AC413,Produtos!$A$1:$C$2319,3,FALSE),"Não Cadastrado")))</f>
        <v/>
      </c>
      <c r="AI413" s="104"/>
      <c r="AJ413" s="104" t="str">
        <f>VLOOKUP(Tabela2[[#This Row],[SIEMA]],Siema2025,26,FALSE)</f>
        <v>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v>
      </c>
      <c r="AK413" s="107" t="s">
        <v>7234</v>
      </c>
      <c r="AL413" s="107" t="s">
        <v>7098</v>
      </c>
      <c r="AM413" s="107"/>
      <c r="AN413" s="108" t="str">
        <f>VLOOKUP(Tabela2[[#This Row],[SIEMA]],Siema2025,51,FALSE)</f>
        <v/>
      </c>
      <c r="AO413" s="108" t="str">
        <f>VLOOKUP(Tabela2[[#This Row],[SIEMA]],Siema2025,53,FALSE)</f>
        <v/>
      </c>
      <c r="AP413" s="108" t="str">
        <f>VLOOKUP(Tabela2[[#This Row],[SIEMA]],Siema2025,55,FALSE)</f>
        <v/>
      </c>
      <c r="AQ413" s="108" t="str">
        <f>VLOOKUP(Tabela2[[#This Row],[SIEMA]],Siema2025,57,FALSE)</f>
        <v/>
      </c>
      <c r="AR413" s="108" t="str">
        <f>VLOOKUP(Tabela2[[#This Row],[SIEMA]],Siema2025,59,FALSE)</f>
        <v/>
      </c>
      <c r="AS413" s="108" t="str">
        <f>VLOOKUP(Tabela2[[#This Row],[SIEMA]],Siema2025,61,FALSE)</f>
        <v>X</v>
      </c>
      <c r="AT413" s="108" t="str">
        <f>VLOOKUP(Tabela2[[#This Row],[SIEMA]],Siema2025,63,FALSE)</f>
        <v/>
      </c>
      <c r="AU413" s="108" t="str">
        <f>VLOOKUP(Tabela2[[#This Row],[SIEMA]],Siema2025,65,FALSE)</f>
        <v/>
      </c>
      <c r="AV413" s="108" t="str">
        <f>VLOOKUP(Tabela2[[#This Row],[SIEMA]],Siema2025,67,FALSE)</f>
        <v/>
      </c>
      <c r="AW413" s="108" t="str">
        <f>VLOOKUP(Tabela2[[#This Row],[SIEMA]],Siema2025,69,FALSE)</f>
        <v/>
      </c>
      <c r="AX413" s="108" t="str">
        <f>VLOOKUP(Tabela2[[#This Row],[SIEMA]],Siema2025,71,FALSE)</f>
        <v/>
      </c>
      <c r="AY413" s="108" t="str">
        <f>VLOOKUP(Tabela2[[#This Row],[SIEMA]],Siema2025,73,FALSE)</f>
        <v/>
      </c>
      <c r="AZ413" s="108" t="str">
        <f>VLOOKUP(Tabela2[[#This Row],[SIEMA]],Siema2025,75,FALSE)</f>
        <v/>
      </c>
      <c r="BA413" s="108" t="str">
        <f>VLOOKUP(Tabela2[[#This Row],[SIEMA]],Siema2025,77,FALSE)</f>
        <v/>
      </c>
      <c r="BB413" s="108" t="str">
        <f>VLOOKUP(Tabela2[[#This Row],[SIEMA]],Siema2025,79,FALSE)</f>
        <v/>
      </c>
      <c r="BC413" s="108" t="str">
        <f>IF(Tabela2[[#This Row],[Outro(s) ]] = "X", "PREENCHER","NA")</f>
        <v>NA</v>
      </c>
      <c r="BD413" s="108" t="str">
        <f>VLOOKUP(Tabela2[[#This Row],[SIEMA]],Siema2025,82,FALSE)</f>
        <v/>
      </c>
      <c r="BE413" s="108" t="str">
        <f>VLOOKUP(Tabela2[[#This Row],[SIEMA]],Siema2025,81,FALSE)</f>
        <v/>
      </c>
      <c r="BF413" s="110" t="str">
        <f>VLOOKUP(Tabela2[[#This Row],[SIEMA]],Siema2025,28,FALSE)</f>
        <v>Petrobras</v>
      </c>
      <c r="BG413" s="110"/>
      <c r="BH413" s="111" t="str">
        <f>VLOOKUP(Tabela2[[#This Row],[SIEMA]],Siema2025,29,FALSE)</f>
        <v>33000167000454</v>
      </c>
      <c r="BI413" s="112" t="str">
        <f>VLOOKUP(Tabela2[[#This Row],[SIEMA]],Siema2025,107,FALSE)</f>
        <v>Não</v>
      </c>
      <c r="BJ413" s="107" t="s">
        <v>7099</v>
      </c>
      <c r="BK413" s="104" t="s">
        <v>2696</v>
      </c>
      <c r="BL413" s="140">
        <v>45839</v>
      </c>
      <c r="BM413" s="108">
        <f ca="1">IF(Tabela2[[#This Row],[Data de atendimento do Ibama (considerar o primeiro documento/ação)]]="",_xlfn.DAYS(TODAY(),J413),_xlfn.DAYS(Tabela2[[#This Row],[Data de atendimento do Ibama (considerar o primeiro documento/ação)]],J413))</f>
        <v>8</v>
      </c>
      <c r="BN413" s="108" t="str">
        <f>IF(Tabela2[[#This Row],[Atendido pelo Ibama ("Não" ou "Sim")]]="Não","Preencher", IF(Tabela2[[#This Row],[Atendido pelo Ibama ("Não" ou "Sim")]]="Sim","NA",""))</f>
        <v>NA</v>
      </c>
      <c r="BO413" s="114" t="s">
        <v>7138</v>
      </c>
      <c r="BP413" s="108" t="str">
        <f>IF(Tabela2[[#This Row],[Forma de atendimento (primeiro documento/ação)]]= "Outros (especificar)", "PREENCHER","NA")</f>
        <v>NA</v>
      </c>
      <c r="BQ413" s="106" t="s">
        <v>123</v>
      </c>
      <c r="BR413" s="108" t="str">
        <f>IF(Tabela2[[#This Row],[Equipe do Ibama foi a campo? Houve sobrevoo do Poseidon?]] = "Sim", "PREENCHER","NA")</f>
        <v>NA</v>
      </c>
      <c r="BS413" s="108" t="str">
        <f>IF(Tabela2[[#This Row],[Se sim, foi emitida Ordem de Emergência? (informações vinculada à coluna CK)]] = "Sim", "PREENCHER","NA")</f>
        <v>NA</v>
      </c>
      <c r="BT413" s="108" t="s">
        <v>7101</v>
      </c>
      <c r="BU413" s="108" t="s">
        <v>123</v>
      </c>
      <c r="BV413" s="108" t="s">
        <v>123</v>
      </c>
      <c r="BW413" s="108" t="s">
        <v>123</v>
      </c>
      <c r="BX413" s="106"/>
      <c r="BY413" s="106"/>
      <c r="BZ413" s="104" t="str">
        <f>IF(Tabela2[[#This Row],[Data do documento de encerramento]]="NA","NA",IF(Tabela2[[#This Row],[Data do documento de encerramento]]="","Pendente de conclusão/ encerramento",_xlfn.DAYS(Tabela2[[#This Row],[Data do documento de encerramento]],J413)))</f>
        <v>Pendente de conclusão/ encerramento</v>
      </c>
      <c r="CA413" s="107"/>
      <c r="CB413" s="107"/>
      <c r="CC413" s="130" t="s">
        <v>7262</v>
      </c>
      <c r="CD413" s="107" t="s">
        <v>123</v>
      </c>
      <c r="CE413" s="107" t="s">
        <v>123</v>
      </c>
      <c r="CF413" s="107" t="s">
        <v>7167</v>
      </c>
    </row>
    <row r="414" spans="1:84" s="22" customFormat="1" hidden="1">
      <c r="A414" s="169">
        <v>202562461228</v>
      </c>
      <c r="B414" s="170" t="s">
        <v>8954</v>
      </c>
      <c r="C414" s="108" t="str">
        <f>VLOOKUP(Tabela2[[#This Row],[SIEMA]],Siema2025,4,FALSE)</f>
        <v xml:space="preserve"> PR</v>
      </c>
      <c r="D414" s="106" t="str">
        <f>VLOOKUP(Tabela2[[#This Row],[SIEMA]],Siema2025,3,FALSE)</f>
        <v xml:space="preserve">Ortigueira </v>
      </c>
      <c r="E414" s="106" t="s">
        <v>8955</v>
      </c>
      <c r="F414" s="106" t="s">
        <v>8956</v>
      </c>
      <c r="G414" s="106" t="s">
        <v>8957</v>
      </c>
      <c r="H414" s="106" t="s">
        <v>8958</v>
      </c>
      <c r="I414" s="106" t="s">
        <v>7114</v>
      </c>
      <c r="J414" s="140">
        <f>VLOOKUP(Tabela2[[#This Row],[SIEMA]],Siema2025,2,FALSE)</f>
        <v>45832</v>
      </c>
      <c r="K414" s="140" t="str">
        <f>VLOOKUP(Tabela2[[#This Row],[SIEMA]],Siema2025,16,FALSE)</f>
        <v>Terça</v>
      </c>
      <c r="L414" s="106" t="str">
        <f>IF(Tabela2[[#This Row],[Data]]="","Sem Informação",VLOOKUP(MONTH(Tabela2[[#This Row],[Data]]),'[1]Validação de dados'!$I$1:$J$13,2,0))</f>
        <v>Junho</v>
      </c>
      <c r="M414" s="106">
        <f>YEAR(Tabela2[[#This Row],[Data]])</f>
        <v>2025</v>
      </c>
      <c r="N414" s="140" t="str">
        <f>VLOOKUP(Tabela2[[#This Row],[SIEMA]],Siema2025,17,FALSE)</f>
        <v>Matutino</v>
      </c>
      <c r="O414" s="140" t="str">
        <f>VLOOKUP(Tabela2[[#This Row],[SIEMA]],Siema2025,5,FALSE)</f>
        <v>Rodovia</v>
      </c>
      <c r="P414" s="106" t="str">
        <f>VLOOKUP(Tabela2[[#This Row],[SIEMA]],Siema2025,21,FALSE)</f>
        <v>Tombamento de caminhão carregado de Diesel S10</v>
      </c>
      <c r="Q414" s="106">
        <v>1202</v>
      </c>
      <c r="R414" s="106" t="str">
        <f>VLOOKUP(Tabela2[[#This Row],[SIEMA]],Siema2025,10,FALSE)</f>
        <v/>
      </c>
      <c r="S414" s="109" t="str">
        <f>IF(Q414="","", IF(Q414="NC","", IF(Q414="NE","", IF(Q414="NA","",IFERROR(VLOOKUP(Q414,Produtos!$A$1:$C$2319,2,FALSE),"Não Cadastrado")))))</f>
        <v>GASÓLEO ou ÓLEO DIESEL ou ÓLEO PARA AQUECIMENTO, LEVE</v>
      </c>
      <c r="T414" s="106">
        <v>1000</v>
      </c>
      <c r="U414" s="106" t="s">
        <v>648</v>
      </c>
      <c r="V414" s="106">
        <f>IF(Q414="","",IF(ISNUMBER(Q414)=FALSE,"Não se aplica",IFERROR(VLOOKUP(Q414,Produtos!$A$1:$C$2319,3,FALSE),"Não Cadastrado")))</f>
        <v>3</v>
      </c>
      <c r="W414" s="106" t="str">
        <f>VLOOKUP(Tabela2[[#This Row],[SIEMA]],Siema2025,10,FALSE)</f>
        <v/>
      </c>
      <c r="X414" s="108" t="str">
        <f>IF(Tabela2[[#This Row],[Origem do acidente]] = "Plataforma", "PREENCHER","NA")</f>
        <v>NA</v>
      </c>
      <c r="Y414" s="109" t="str">
        <f>IF(W414="","", IF(W414="NC","", IF(W414="NE","", IF(W414="NA","",IFERROR(VLOOKUP(W414,Produtos!$A$1:$C$2319,2,FALSE),"Não Cadastrado")))))</f>
        <v/>
      </c>
      <c r="Z414" s="106" t="str">
        <f>VLOOKUP(Tabela2[[#This Row],[SIEMA]],Siema2025,11,FALSE)</f>
        <v xml:space="preserve"> </v>
      </c>
      <c r="AA414" s="106" t="str">
        <f>VLOOKUP(Tabela2[[#This Row],[SIEMA]],Siema2025,12,FALSE)</f>
        <v xml:space="preserve"> </v>
      </c>
      <c r="AB414" s="106" t="str">
        <f>IF(W414="","",IF(ISNUMBER(W414)=FALSE,"Não se aplica",IFERROR(VLOOKUP(W414,Produtos!$A$1:$C$2319,3,FALSE),"Não Cadastrado")))</f>
        <v/>
      </c>
      <c r="AC414" s="106"/>
      <c r="AD414" s="108" t="str">
        <f>IF(Tabela2[[#This Row],[Origem do acidente]] = "Plataforma", "PREENCHER","NA")</f>
        <v>NA</v>
      </c>
      <c r="AE414" s="109" t="str">
        <f>IF(AC414="","", IF(AC414="NC","", IF(AC414="NE","", IF(AC414="NA","",IFERROR(VLOOKUP(AC414,Produtos!$A$1:$C$2319,2,FALSE),"Não Cadastrado")))))</f>
        <v/>
      </c>
      <c r="AF414" s="106"/>
      <c r="AG414" s="106"/>
      <c r="AH414" s="106" t="str">
        <f>IF(AC414="","",IF(ISNUMBER(AC414)=FALSE,"Não se aplica",IFERROR(VLOOKUP(AC414,Produtos!$A$1:$C$2319,3,FALSE),"Não Cadastrado")))</f>
        <v/>
      </c>
      <c r="AI414" s="106"/>
      <c r="AJ414" s="106" t="str">
        <f>VLOOKUP(Tabela2[[#This Row],[SIEMA]],Siema2025,26,FALSE)</f>
        <v>Tomamento de carreta carregada com 50 mil litros. Vazamento de aproximadamente 1000 L, realizada a contenção na canaleta. Empresa Ambipar acionada para realizar as operações.</v>
      </c>
      <c r="AK414" s="109" t="s">
        <v>6834</v>
      </c>
      <c r="AL414" s="109" t="s">
        <v>7182</v>
      </c>
      <c r="AM414" s="109"/>
      <c r="AN414" s="108" t="str">
        <f>VLOOKUP(Tabela2[[#This Row],[SIEMA]],Siema2025,51,FALSE)</f>
        <v/>
      </c>
      <c r="AO414" s="108" t="str">
        <f>VLOOKUP(Tabela2[[#This Row],[SIEMA]],Siema2025,53,FALSE)</f>
        <v/>
      </c>
      <c r="AP414" s="108" t="str">
        <f>VLOOKUP(Tabela2[[#This Row],[SIEMA]],Siema2025,55,FALSE)</f>
        <v/>
      </c>
      <c r="AQ414" s="108" t="str">
        <f>VLOOKUP(Tabela2[[#This Row],[SIEMA]],Siema2025,57,FALSE)</f>
        <v/>
      </c>
      <c r="AR414" s="108" t="str">
        <f>VLOOKUP(Tabela2[[#This Row],[SIEMA]],Siema2025,59,FALSE)</f>
        <v/>
      </c>
      <c r="AS414" s="108" t="str">
        <f>VLOOKUP(Tabela2[[#This Row],[SIEMA]],Siema2025,61,FALSE)</f>
        <v/>
      </c>
      <c r="AT414" s="108" t="str">
        <f>VLOOKUP(Tabela2[[#This Row],[SIEMA]],Siema2025,63,FALSE)</f>
        <v/>
      </c>
      <c r="AU414" s="108" t="s">
        <v>7183</v>
      </c>
      <c r="AV414" s="108" t="str">
        <f>VLOOKUP(Tabela2[[#This Row],[SIEMA]],Siema2025,67,FALSE)</f>
        <v/>
      </c>
      <c r="AW414" s="108" t="str">
        <f>VLOOKUP(Tabela2[[#This Row],[SIEMA]],Siema2025,69,FALSE)</f>
        <v/>
      </c>
      <c r="AX414" s="108" t="str">
        <f>VLOOKUP(Tabela2[[#This Row],[SIEMA]],Siema2025,71,FALSE)</f>
        <v/>
      </c>
      <c r="AY414" s="108" t="str">
        <f>VLOOKUP(Tabela2[[#This Row],[SIEMA]],Siema2025,73,FALSE)</f>
        <v/>
      </c>
      <c r="AZ414" s="108" t="str">
        <f>VLOOKUP(Tabela2[[#This Row],[SIEMA]],Siema2025,75,FALSE)</f>
        <v/>
      </c>
      <c r="BA414" s="108" t="str">
        <f>VLOOKUP(Tabela2[[#This Row],[SIEMA]],Siema2025,77,FALSE)</f>
        <v/>
      </c>
      <c r="BB414" s="108"/>
      <c r="BC414" s="108" t="str">
        <f>IF(Tabela2[[#This Row],[Outro(s) ]] = "X", "PREENCHER","NA")</f>
        <v>NA</v>
      </c>
      <c r="BD414" s="108" t="str">
        <f>VLOOKUP(Tabela2[[#This Row],[SIEMA]],Siema2025,82,FALSE)</f>
        <v/>
      </c>
      <c r="BE414" s="108" t="str">
        <f>VLOOKUP(Tabela2[[#This Row],[SIEMA]],Siema2025,81,FALSE)</f>
        <v/>
      </c>
      <c r="BF414" s="28" t="s">
        <v>8959</v>
      </c>
      <c r="BG414" s="110"/>
      <c r="BH414" s="111" t="s">
        <v>8960</v>
      </c>
      <c r="BI414" s="112" t="s">
        <v>2696</v>
      </c>
      <c r="BJ414" s="109" t="s">
        <v>7099</v>
      </c>
      <c r="BK414" s="106" t="s">
        <v>2696</v>
      </c>
      <c r="BL414" s="140">
        <v>45861</v>
      </c>
      <c r="BM414" s="108">
        <f ca="1">IF(Tabela2[[#This Row],[Data de atendimento do Ibama (considerar o primeiro documento/ação)]]="",_xlfn.DAYS(TODAY(),J414),_xlfn.DAYS(Tabela2[[#This Row],[Data de atendimento do Ibama (considerar o primeiro documento/ação)]],J414))</f>
        <v>29</v>
      </c>
      <c r="BN414" s="108" t="str">
        <f>IF(Tabela2[[#This Row],[Atendido pelo Ibama ("Não" ou "Sim")]]="Não","Preencher", IF(Tabela2[[#This Row],[Atendido pelo Ibama ("Não" ou "Sim")]]="Sim","NA",""))</f>
        <v>NA</v>
      </c>
      <c r="BO414" s="114" t="s">
        <v>7138</v>
      </c>
      <c r="BP414" s="108" t="str">
        <f>IF(Tabela2[[#This Row],[Forma de atendimento (primeiro documento/ação)]]= "Outros (especificar)", "PREENCHER","NA")</f>
        <v>NA</v>
      </c>
      <c r="BQ414" s="106" t="s">
        <v>123</v>
      </c>
      <c r="BR414" s="108" t="str">
        <f>IF(Tabela2[[#This Row],[Equipe do Ibama foi a campo? Houve sobrevoo do Poseidon?]] = "Sim", "PREENCHER","NA")</f>
        <v>NA</v>
      </c>
      <c r="BS414" s="108" t="str">
        <f>IF(Tabela2[[#This Row],[Se sim, foi emitida Ordem de Emergência? (informações vinculada à coluna CK)]] = "Sim", "PREENCHER","NA")</f>
        <v>NA</v>
      </c>
      <c r="BT414" s="108" t="s">
        <v>7126</v>
      </c>
      <c r="BU414" s="108" t="s">
        <v>2696</v>
      </c>
      <c r="BV414" s="108" t="s">
        <v>123</v>
      </c>
      <c r="BW414" s="108" t="s">
        <v>2696</v>
      </c>
      <c r="BX414" s="106" t="s">
        <v>7102</v>
      </c>
      <c r="BY414" s="140">
        <v>45968</v>
      </c>
      <c r="BZ414" s="106">
        <f>IF(Tabela2[[#This Row],[Data do documento de encerramento]]="NA","NA",IF(Tabela2[[#This Row],[Data do documento de encerramento]]="","Pendente de conclusão/ encerramento",_xlfn.DAYS(Tabela2[[#This Row],[Data do documento de encerramento]],J414)))</f>
        <v>136</v>
      </c>
      <c r="CA414" s="109" t="s">
        <v>8961</v>
      </c>
      <c r="CB414" s="109"/>
      <c r="CC414" s="251"/>
      <c r="CD414" s="109"/>
      <c r="CE414" s="109"/>
      <c r="CF414" s="109"/>
    </row>
    <row r="415" spans="1:84" ht="30.75" hidden="1">
      <c r="A415" s="169">
        <v>202562561244</v>
      </c>
      <c r="B415" s="118" t="s">
        <v>8962</v>
      </c>
      <c r="C415" s="108" t="str">
        <f>VLOOKUP(Tabela2[[#This Row],[SIEMA]],Siema2025,4,FALSE)</f>
        <v xml:space="preserve"> BA</v>
      </c>
      <c r="D415" s="106" t="str">
        <f>VLOOKUP(Tabela2[[#This Row],[SIEMA]],Siema2025,3,FALSE)</f>
        <v xml:space="preserve">Esplanada </v>
      </c>
      <c r="E415" s="106" t="str">
        <f>VLOOKUP(Tabela2[[#This Row],[SIEMA]],Siema2025,20,FALSE)</f>
        <v>Campo de Fazenda Alvorada</v>
      </c>
      <c r="F415" s="106"/>
      <c r="G415" s="106" t="s">
        <v>8963</v>
      </c>
      <c r="H415" s="106" t="s">
        <v>8964</v>
      </c>
      <c r="I415" s="104" t="s">
        <v>7171</v>
      </c>
      <c r="J415" s="105">
        <f>VLOOKUP(Tabela2[[#This Row],[SIEMA]],Siema2025,2,FALSE)</f>
        <v>45832</v>
      </c>
      <c r="K415" s="105" t="str">
        <f>VLOOKUP(Tabela2[[#This Row],[SIEMA]],Siema2025,16,FALSE)</f>
        <v>Terça</v>
      </c>
      <c r="L415" s="106" t="str">
        <f>IF(Tabela2[[#This Row],[Data]]="","Sem Informação",VLOOKUP(MONTH(Tabela2[[#This Row],[Data]]),'[1]Validação de dados'!$I$1:$J$13,2,0))</f>
        <v>Junho</v>
      </c>
      <c r="M415" s="104">
        <f>YEAR(Tabela2[[#This Row],[Data]])</f>
        <v>2025</v>
      </c>
      <c r="N415" s="105" t="str">
        <f>VLOOKUP(Tabela2[[#This Row],[SIEMA]],Siema2025,17,FALSE)</f>
        <v>Vespertino</v>
      </c>
      <c r="O415" s="105" t="s">
        <v>145</v>
      </c>
      <c r="P415" s="104" t="str">
        <f>VLOOKUP(Tabela2[[#This Row],[SIEMA]],Siema2025,21,FALSE)</f>
        <v>Poço terrestre</v>
      </c>
      <c r="Q415" s="104" t="s">
        <v>7094</v>
      </c>
      <c r="R415" s="104" t="str">
        <f>VLOOKUP(Tabela2[[#This Row],[SIEMA]],Siema2025,10,FALSE)</f>
        <v/>
      </c>
      <c r="S415" s="107" t="s">
        <v>255</v>
      </c>
      <c r="T415" s="104" t="s">
        <v>8965</v>
      </c>
      <c r="U415" s="104" t="str">
        <f>VLOOKUP(Tabela2[[#This Row],[SIEMA]],Siema2025,12,FALSE)</f>
        <v xml:space="preserve"> </v>
      </c>
      <c r="V415" s="104" t="str">
        <f>IF(Q415="","",IF(ISNUMBER(Q415)=FALSE,"Não se aplica",IFERROR(VLOOKUP(Q415,Produtos!$A$1:$C$2319,3,FALSE),"Não Cadastrado")))</f>
        <v>Não se aplica</v>
      </c>
      <c r="W415" s="104" t="str">
        <f>VLOOKUP(Tabela2[[#This Row],[SIEMA]],Siema2025,10,FALSE)</f>
        <v/>
      </c>
      <c r="X415" s="113" t="str">
        <f>IF(Tabela2[[#This Row],[Origem do acidente]] = "Plataforma", "PREENCHER","NA")</f>
        <v>NA</v>
      </c>
      <c r="Y415" s="109" t="str">
        <f>IF(W415="","", IF(W415="NC","", IF(W415="NE","", IF(W415="NA","",IFERROR(VLOOKUP(W415,Produtos!$A$1:$C$2319,2,FALSE),"Não Cadastrado")))))</f>
        <v/>
      </c>
      <c r="Z415" s="104" t="str">
        <f>VLOOKUP(Tabela2[[#This Row],[SIEMA]],Siema2025,11,FALSE)</f>
        <v xml:space="preserve"> </v>
      </c>
      <c r="AA415" s="104" t="str">
        <f>VLOOKUP(Tabela2[[#This Row],[SIEMA]],Siema2025,12,FALSE)</f>
        <v xml:space="preserve"> </v>
      </c>
      <c r="AB415" s="104" t="str">
        <f>IF(W415="","",IF(ISNUMBER(W415)=FALSE,"Não se aplica",IFERROR(VLOOKUP(W415,Produtos!$A$1:$C$2319,3,FALSE),"Não Cadastrado")))</f>
        <v/>
      </c>
      <c r="AC415" s="104"/>
      <c r="AD415" s="108" t="str">
        <f>IF(Tabela2[[#This Row],[Origem do acidente]] = "Plataforma", "PREENCHER","NA")</f>
        <v>NA</v>
      </c>
      <c r="AE415" s="107" t="str">
        <f>IF(AC415="","", IF(AC415="NC","", IF(AC415="NE","", IF(AC415="NA","",IFERROR(VLOOKUP(AC415,Produtos!$A$1:$C$2319,2,FALSE),"Não Cadastrado")))))</f>
        <v/>
      </c>
      <c r="AF415" s="104"/>
      <c r="AG415" s="104"/>
      <c r="AH415" s="104" t="str">
        <f>IF(AC415="","",IF(ISNUMBER(AC415)=FALSE,"Não se aplica",IFERROR(VLOOKUP(AC415,Produtos!$A$1:$C$2319,3,FALSE),"Não Cadastrado")))</f>
        <v/>
      </c>
      <c r="AI415" s="104"/>
      <c r="AJ415" s="104" t="str">
        <f>VLOOKUP(Tabela2[[#This Row],[SIEMA]],Siema2025,26,FALSE)</f>
        <v>Em avaliação.</v>
      </c>
      <c r="AK415" s="107" t="s">
        <v>7250</v>
      </c>
      <c r="AL415" s="107"/>
      <c r="AM415" s="107"/>
      <c r="AN415" s="108" t="str">
        <f>VLOOKUP(Tabela2[[#This Row],[SIEMA]],Siema2025,51,FALSE)</f>
        <v/>
      </c>
      <c r="AO415" s="108" t="str">
        <f>VLOOKUP(Tabela2[[#This Row],[SIEMA]],Siema2025,53,FALSE)</f>
        <v/>
      </c>
      <c r="AP415" s="108" t="str">
        <f>VLOOKUP(Tabela2[[#This Row],[SIEMA]],Siema2025,55,FALSE)</f>
        <v/>
      </c>
      <c r="AQ415" s="108" t="str">
        <f>VLOOKUP(Tabela2[[#This Row],[SIEMA]],Siema2025,57,FALSE)</f>
        <v/>
      </c>
      <c r="AR415" s="108" t="str">
        <f>VLOOKUP(Tabela2[[#This Row],[SIEMA]],Siema2025,59,FALSE)</f>
        <v/>
      </c>
      <c r="AS415" s="108" t="str">
        <f>VLOOKUP(Tabela2[[#This Row],[SIEMA]],Siema2025,61,FALSE)</f>
        <v/>
      </c>
      <c r="AT415" s="108" t="str">
        <f>VLOOKUP(Tabela2[[#This Row],[SIEMA]],Siema2025,63,FALSE)</f>
        <v/>
      </c>
      <c r="AU415" s="108" t="str">
        <f>VLOOKUP(Tabela2[[#This Row],[SIEMA]],Siema2025,65,FALSE)</f>
        <v>X</v>
      </c>
      <c r="AV415" s="108" t="str">
        <f>VLOOKUP(Tabela2[[#This Row],[SIEMA]],Siema2025,67,FALSE)</f>
        <v/>
      </c>
      <c r="AW415" s="108" t="str">
        <f>VLOOKUP(Tabela2[[#This Row],[SIEMA]],Siema2025,69,FALSE)</f>
        <v/>
      </c>
      <c r="AX415" s="108" t="str">
        <f>VLOOKUP(Tabela2[[#This Row],[SIEMA]],Siema2025,71,FALSE)</f>
        <v/>
      </c>
      <c r="AY415" s="108" t="str">
        <f>VLOOKUP(Tabela2[[#This Row],[SIEMA]],Siema2025,73,FALSE)</f>
        <v/>
      </c>
      <c r="AZ415" s="108" t="str">
        <f>VLOOKUP(Tabela2[[#This Row],[SIEMA]],Siema2025,75,FALSE)</f>
        <v/>
      </c>
      <c r="BA415" s="108" t="str">
        <f>VLOOKUP(Tabela2[[#This Row],[SIEMA]],Siema2025,77,FALSE)</f>
        <v/>
      </c>
      <c r="BB415" s="108" t="str">
        <f>VLOOKUP(Tabela2[[#This Row],[SIEMA]],Siema2025,79,FALSE)</f>
        <v/>
      </c>
      <c r="BC415" s="108" t="str">
        <f>IF(Tabela2[[#This Row],[Outro(s) ]] = "X", "PREENCHER","NA")</f>
        <v>NA</v>
      </c>
      <c r="BD415" s="108" t="str">
        <f>VLOOKUP(Tabela2[[#This Row],[SIEMA]],Siema2025,82,FALSE)</f>
        <v/>
      </c>
      <c r="BE415" s="108" t="str">
        <f>VLOOKUP(Tabela2[[#This Row],[SIEMA]],Siema2025,81,FALSE)</f>
        <v/>
      </c>
      <c r="BF415" s="110" t="str">
        <f>VLOOKUP(Tabela2[[#This Row],[SIEMA]],Siema2025,28,FALSE)</f>
        <v>: PETRÓLEO BRASILEIRO S.A. - PETROBRAS</v>
      </c>
      <c r="BG415" s="110"/>
      <c r="BH415" s="111" t="str">
        <f>VLOOKUP(Tabela2[[#This Row],[SIEMA]],Siema2025,29,FALSE)</f>
        <v/>
      </c>
      <c r="BI415" s="112" t="str">
        <f>VLOOKUP(Tabela2[[#This Row],[SIEMA]],Siema2025,107,FALSE)</f>
        <v>Não</v>
      </c>
      <c r="BJ415" s="107" t="s">
        <v>7113</v>
      </c>
      <c r="BK415" s="104" t="s">
        <v>2696</v>
      </c>
      <c r="BL415" s="140">
        <v>45925</v>
      </c>
      <c r="BM415" s="108">
        <f ca="1">IF(Tabela2[[#This Row],[Data de atendimento do Ibama (considerar o primeiro documento/ação)]]="",_xlfn.DAYS(TODAY(),J415),_xlfn.DAYS(Tabela2[[#This Row],[Data de atendimento do Ibama (considerar o primeiro documento/ação)]],J415))</f>
        <v>93</v>
      </c>
      <c r="BN415" s="108" t="str">
        <f>IF(Tabela2[[#This Row],[Atendido pelo Ibama ("Não" ou "Sim")]]="Não","Preencher", IF(Tabela2[[#This Row],[Atendido pelo Ibama ("Não" ou "Sim")]]="Sim","NA",""))</f>
        <v>NA</v>
      </c>
      <c r="BO415" s="114" t="s">
        <v>7138</v>
      </c>
      <c r="BP415" s="108" t="str">
        <f>IF(Tabela2[[#This Row],[Forma de atendimento (primeiro documento/ação)]]= "Outros (especificar)", "PREENCHER","NA")</f>
        <v>NA</v>
      </c>
      <c r="BQ415" s="106" t="s">
        <v>123</v>
      </c>
      <c r="BR415" s="108" t="str">
        <f>IF(Tabela2[[#This Row],[Equipe do Ibama foi a campo? Houve sobrevoo do Poseidon?]] = "Sim", "PREENCHER","NA")</f>
        <v>NA</v>
      </c>
      <c r="BS415" s="108" t="s">
        <v>7114</v>
      </c>
      <c r="BT415" s="108" t="s">
        <v>7101</v>
      </c>
      <c r="BU415" s="108" t="s">
        <v>123</v>
      </c>
      <c r="BV415" s="108" t="s">
        <v>123</v>
      </c>
      <c r="BW415" s="108" t="s">
        <v>123</v>
      </c>
      <c r="BX415" s="106"/>
      <c r="BY415" s="140"/>
      <c r="BZ415" s="104" t="str">
        <f>IF(Tabela2[[#This Row],[Data do documento de encerramento]]="NA","NA",IF(Tabela2[[#This Row],[Data do documento de encerramento]]="","Pendente de conclusão/ encerramento",_xlfn.DAYS(Tabela2[[#This Row],[Data do documento de encerramento]],J415)))</f>
        <v>Pendente de conclusão/ encerramento</v>
      </c>
      <c r="CA415" s="107"/>
      <c r="CB415" s="107"/>
      <c r="CC415" s="133"/>
      <c r="CD415" s="107"/>
      <c r="CE415" s="107"/>
      <c r="CF415" s="107"/>
    </row>
    <row r="416" spans="1:84" ht="30.75" hidden="1">
      <c r="A416" s="169">
        <v>202562546849</v>
      </c>
      <c r="B416" s="170" t="s">
        <v>8966</v>
      </c>
      <c r="C416" s="108" t="str">
        <f>VLOOKUP(Tabela2[[#This Row],[SIEMA]],Siema2025,4,FALSE)</f>
        <v xml:space="preserve"> SP</v>
      </c>
      <c r="D416" s="106" t="str">
        <f>VLOOKUP(Tabela2[[#This Row],[SIEMA]],Siema2025,3,FALSE)</f>
        <v xml:space="preserve">Santa Adélia </v>
      </c>
      <c r="E416" s="106" t="str">
        <f>VLOOKUP(Tabela2[[#This Row],[SIEMA]],Siema2025,20,FALSE)</f>
        <v>km 113+00</v>
      </c>
      <c r="F416" s="106"/>
      <c r="G416" s="106" t="s">
        <v>8967</v>
      </c>
      <c r="H416" s="106" t="s">
        <v>8968</v>
      </c>
      <c r="I416" s="104" t="s">
        <v>7114</v>
      </c>
      <c r="J416" s="105">
        <f>VLOOKUP(Tabela2[[#This Row],[SIEMA]],Siema2025,2,FALSE)</f>
        <v>45833</v>
      </c>
      <c r="K416" s="105" t="str">
        <f>VLOOKUP(Tabela2[[#This Row],[SIEMA]],Siema2025,16,FALSE)</f>
        <v>Quarta</v>
      </c>
      <c r="L416" s="106" t="str">
        <f>IF(Tabela2[[#This Row],[Data]]="","Sem Informação",VLOOKUP(MONTH(Tabela2[[#This Row],[Data]]),'[1]Validação de dados'!$I$1:$J$13,2,0))</f>
        <v>Junho</v>
      </c>
      <c r="M416" s="104">
        <f>YEAR(Tabela2[[#This Row],[Data]])</f>
        <v>2025</v>
      </c>
      <c r="N416" s="105" t="str">
        <f>VLOOKUP(Tabela2[[#This Row],[SIEMA]],Siema2025,17,FALSE)</f>
        <v>Matutino</v>
      </c>
      <c r="O416" s="105" t="str">
        <f>VLOOKUP(Tabela2[[#This Row],[SIEMA]],Siema2025,5,FALSE)</f>
        <v>Ferrovia</v>
      </c>
      <c r="P416" s="104" t="str">
        <f>VLOOKUP(Tabela2[[#This Row],[SIEMA]],Siema2025,21,FALSE)</f>
        <v>Vazamento de açúcar, sobre a via.</v>
      </c>
      <c r="Q416" s="104" t="s">
        <v>7127</v>
      </c>
      <c r="R416" s="104" t="s">
        <v>7127</v>
      </c>
      <c r="S416" s="107" t="s">
        <v>3999</v>
      </c>
      <c r="T416" s="104" t="str">
        <f>VLOOKUP(Tabela2[[#This Row],[SIEMA]],Siema2025,11,FALSE)</f>
        <v>70</v>
      </c>
      <c r="U416" s="104" t="s">
        <v>7121</v>
      </c>
      <c r="V416" s="104" t="s">
        <v>7127</v>
      </c>
      <c r="W416" s="104"/>
      <c r="X416" s="113"/>
      <c r="Y416" s="109" t="str">
        <f>IF(W416="","", IF(W416="NC","", IF(W416="NE","", IF(W416="NA","",IFERROR(VLOOKUP(W416,Produtos!$A$1:$C$2319,2,FALSE),"Não Cadastrado")))))</f>
        <v/>
      </c>
      <c r="Z416" s="104"/>
      <c r="AA416" s="104"/>
      <c r="AB416" s="104" t="str">
        <f>IF(W416="","",IF(ISNUMBER(W416)=FALSE,"Não se aplica",IFERROR(VLOOKUP(W416,Produtos!$A$1:$C$2319,3,FALSE),"Não Cadastrado")))</f>
        <v/>
      </c>
      <c r="AC416" s="104"/>
      <c r="AD416" s="108"/>
      <c r="AE416" s="107" t="str">
        <f>IF(AC416="","", IF(AC416="NC","", IF(AC416="NE","", IF(AC416="NA","",IFERROR(VLOOKUP(AC416,Produtos!$A$1:$C$2319,2,FALSE),"Não Cadastrado")))))</f>
        <v/>
      </c>
      <c r="AF416" s="104"/>
      <c r="AG416" s="104"/>
      <c r="AH416" s="104" t="str">
        <f>IF(AC416="","",IF(ISNUMBER(AC416)=FALSE,"Não se aplica",IFERROR(VLOOKUP(AC416,Produtos!$A$1:$C$2319,3,FALSE),"Não Cadastrado")))</f>
        <v/>
      </c>
      <c r="AI416" s="104"/>
      <c r="AJ416" s="104" t="str">
        <f>VLOOKUP(Tabela2[[#This Row],[SIEMA]],Siema2025,26,FALSE)</f>
        <v>Evento caracterizado por vandalismo e abertura de 1 vagão carregado com açucar, em decorrência de ataque criminoso.</v>
      </c>
      <c r="AK416" s="107" t="s">
        <v>7122</v>
      </c>
      <c r="AL416" s="107"/>
      <c r="AM416" s="107"/>
      <c r="AN416" s="108" t="str">
        <f>VLOOKUP(Tabela2[[#This Row],[SIEMA]],Siema2025,51,FALSE)</f>
        <v/>
      </c>
      <c r="AO416" s="108" t="str">
        <f>VLOOKUP(Tabela2[[#This Row],[SIEMA]],Siema2025,53,FALSE)</f>
        <v/>
      </c>
      <c r="AP416" s="108" t="str">
        <f>VLOOKUP(Tabela2[[#This Row],[SIEMA]],Siema2025,55,FALSE)</f>
        <v/>
      </c>
      <c r="AQ416" s="108" t="str">
        <f>VLOOKUP(Tabela2[[#This Row],[SIEMA]],Siema2025,57,FALSE)</f>
        <v/>
      </c>
      <c r="AR416" s="108" t="str">
        <f>VLOOKUP(Tabela2[[#This Row],[SIEMA]],Siema2025,59,FALSE)</f>
        <v/>
      </c>
      <c r="AS416" s="108" t="str">
        <f>VLOOKUP(Tabela2[[#This Row],[SIEMA]],Siema2025,61,FALSE)</f>
        <v/>
      </c>
      <c r="AT416" s="108" t="str">
        <f>VLOOKUP(Tabela2[[#This Row],[SIEMA]],Siema2025,63,FALSE)</f>
        <v/>
      </c>
      <c r="AU416" s="108" t="str">
        <f>VLOOKUP(Tabela2[[#This Row],[SIEMA]],Siema2025,65,FALSE)</f>
        <v>X</v>
      </c>
      <c r="AV416" s="108" t="str">
        <f>VLOOKUP(Tabela2[[#This Row],[SIEMA]],Siema2025,67,FALSE)</f>
        <v/>
      </c>
      <c r="AW416" s="108" t="str">
        <f>VLOOKUP(Tabela2[[#This Row],[SIEMA]],Siema2025,69,FALSE)</f>
        <v/>
      </c>
      <c r="AX416" s="108" t="str">
        <f>VLOOKUP(Tabela2[[#This Row],[SIEMA]],Siema2025,71,FALSE)</f>
        <v/>
      </c>
      <c r="AY416" s="108" t="str">
        <f>VLOOKUP(Tabela2[[#This Row],[SIEMA]],Siema2025,73,FALSE)</f>
        <v/>
      </c>
      <c r="AZ416" s="108" t="str">
        <f>VLOOKUP(Tabela2[[#This Row],[SIEMA]],Siema2025,75,FALSE)</f>
        <v/>
      </c>
      <c r="BA416" s="108" t="str">
        <f>VLOOKUP(Tabela2[[#This Row],[SIEMA]],Siema2025,77,FALSE)</f>
        <v/>
      </c>
      <c r="BB416" s="108" t="str">
        <f>VLOOKUP(Tabela2[[#This Row],[SIEMA]],Siema2025,79,FALSE)</f>
        <v/>
      </c>
      <c r="BC416" s="108" t="str">
        <f>IF(Tabela2[[#This Row],[Outro(s) ]] = "X", "PREENCHER","NA")</f>
        <v>NA</v>
      </c>
      <c r="BD416" s="108" t="str">
        <f>VLOOKUP(Tabela2[[#This Row],[SIEMA]],Siema2025,82,FALSE)</f>
        <v/>
      </c>
      <c r="BE416" s="108" t="str">
        <f>VLOOKUP(Tabela2[[#This Row],[SIEMA]],Siema2025,81,FALSE)</f>
        <v/>
      </c>
      <c r="BF416" s="110" t="s">
        <v>3066</v>
      </c>
      <c r="BG416" s="110" t="s">
        <v>7123</v>
      </c>
      <c r="BH416" s="111" t="str">
        <f>VLOOKUP(Tabela2[[#This Row],[SIEMA]],Siema2025,29,FALSE)</f>
        <v>02502844000166</v>
      </c>
      <c r="BI416" s="112" t="str">
        <f>VLOOKUP(Tabela2[[#This Row],[SIEMA]],Siema2025,107,FALSE)</f>
        <v>Não</v>
      </c>
      <c r="BJ416" s="107" t="s">
        <v>7099</v>
      </c>
      <c r="BK416" s="104" t="s">
        <v>2696</v>
      </c>
      <c r="BL416" s="140">
        <v>45835</v>
      </c>
      <c r="BM416" s="108">
        <f ca="1">IF(Tabela2[[#This Row],[Data de atendimento do Ibama (considerar o primeiro documento/ação)]]="",_xlfn.DAYS(TODAY(),J416),_xlfn.DAYS(Tabela2[[#This Row],[Data de atendimento do Ibama (considerar o primeiro documento/ação)]],J416))</f>
        <v>2</v>
      </c>
      <c r="BN416" s="108" t="str">
        <f>IF(Tabela2[[#This Row],[Atendido pelo Ibama ("Não" ou "Sim")]]="Não","Preencher", IF(Tabela2[[#This Row],[Atendido pelo Ibama ("Não" ou "Sim")]]="Sim","NA",""))</f>
        <v>NA</v>
      </c>
      <c r="BO416" s="114" t="s">
        <v>7100</v>
      </c>
      <c r="BP416" s="108" t="str">
        <f>IF(Tabela2[[#This Row],[Forma de atendimento (primeiro documento/ação)]]= "Outros (especificar)", "PREENCHER","NA")</f>
        <v>NA</v>
      </c>
      <c r="BQ416" s="106" t="s">
        <v>2696</v>
      </c>
      <c r="BR416" s="108" t="s">
        <v>123</v>
      </c>
      <c r="BS416" s="108" t="s">
        <v>2696</v>
      </c>
      <c r="BT416" s="108" t="s">
        <v>7101</v>
      </c>
      <c r="BU416" s="108" t="s">
        <v>2696</v>
      </c>
      <c r="BV416" s="108" t="s">
        <v>123</v>
      </c>
      <c r="BW416" s="108" t="s">
        <v>2696</v>
      </c>
      <c r="BX416" s="106" t="s">
        <v>7116</v>
      </c>
      <c r="BY416" s="140">
        <v>45894</v>
      </c>
      <c r="BZ416" s="104">
        <f>IF(Tabela2[[#This Row],[Data do documento de encerramento]]="NA","NA",IF(Tabela2[[#This Row],[Data do documento de encerramento]]="","Pendente de conclusão/ encerramento",_xlfn.DAYS(Tabela2[[#This Row],[Data do documento de encerramento]],J416)))</f>
        <v>61</v>
      </c>
      <c r="CA416" s="107"/>
      <c r="CB416" s="107"/>
      <c r="CC416" s="131"/>
      <c r="CD416" s="107"/>
      <c r="CE416" s="107"/>
      <c r="CF416" s="107"/>
    </row>
    <row r="417" spans="1:84" ht="76.5">
      <c r="A417" s="169">
        <v>202562554005</v>
      </c>
      <c r="B417" s="170" t="s">
        <v>8969</v>
      </c>
      <c r="C417" s="108" t="str">
        <f>VLOOKUP(Tabela2[[#This Row],[SIEMA]],Siema2025,4,FALSE)</f>
        <v xml:space="preserve"> RJ</v>
      </c>
      <c r="D417" s="106" t="s">
        <v>637</v>
      </c>
      <c r="E417" s="106" t="s">
        <v>8852</v>
      </c>
      <c r="F417" s="106"/>
      <c r="G417" s="106" t="s">
        <v>8970</v>
      </c>
      <c r="H417" s="106" t="s">
        <v>8971</v>
      </c>
      <c r="I417" s="104" t="s">
        <v>201</v>
      </c>
      <c r="J417" s="105">
        <f>VLOOKUP(Tabela2[[#This Row],[SIEMA]],Siema2025,2,FALSE)</f>
        <v>45833</v>
      </c>
      <c r="K417" s="105" t="str">
        <f>VLOOKUP(Tabela2[[#This Row],[SIEMA]],Siema2025,16,FALSE)</f>
        <v>Quarta</v>
      </c>
      <c r="L417" s="106" t="str">
        <f>IF(Tabela2[[#This Row],[Data]]="","Sem Informação",VLOOKUP(MONTH(Tabela2[[#This Row],[Data]]),'[1]Validação de dados'!$I$1:$J$13,2,0))</f>
        <v>Junho</v>
      </c>
      <c r="M417" s="104">
        <f>YEAR(Tabela2[[#This Row],[Data]])</f>
        <v>2025</v>
      </c>
      <c r="N417" s="105" t="str">
        <f>VLOOKUP(Tabela2[[#This Row],[SIEMA]],Siema2025,17,FALSE)</f>
        <v>Madrugada</v>
      </c>
      <c r="O417" s="105" t="s">
        <v>111</v>
      </c>
      <c r="P417" s="104" t="str">
        <f>VLOOKUP(Tabela2[[#This Row],[SIEMA]],Siema2025,21,FALSE)</f>
        <v>Embarcação SKANDI NITERÓI</v>
      </c>
      <c r="Q417" s="104" t="s">
        <v>7094</v>
      </c>
      <c r="R417" s="104" t="s">
        <v>7482</v>
      </c>
      <c r="S417" s="107" t="s">
        <v>8940</v>
      </c>
      <c r="T417" s="104" t="str">
        <f>VLOOKUP(Tabela2[[#This Row],[SIEMA]],Siema2025,11,FALSE)</f>
        <v>0.002895</v>
      </c>
      <c r="U417" s="104" t="str">
        <f>VLOOKUP(Tabela2[[#This Row],[SIEMA]],Siema2025,12,FALSE)</f>
        <v>M3</v>
      </c>
      <c r="V417" s="104" t="str">
        <f>IF(Q417="","",IF(ISNUMBER(Q417)=FALSE,"Não se aplica",IFERROR(VLOOKUP(Q417,Produtos!$A$1:$C$2319,3,FALSE),"Não Cadastrado")))</f>
        <v>Não se aplica</v>
      </c>
      <c r="W417" s="104"/>
      <c r="X417" s="113"/>
      <c r="Y417" s="109" t="str">
        <f>IF(W417="","", IF(W417="NC","", IF(W417="NE","", IF(W417="NA","",IFERROR(VLOOKUP(W417,Produtos!$A$1:$C$2319,2,FALSE),"Não Cadastrado")))))</f>
        <v/>
      </c>
      <c r="Z417" s="104"/>
      <c r="AA417" s="104"/>
      <c r="AB417" s="104" t="str">
        <f>IF(W417="","",IF(ISNUMBER(W417)=FALSE,"Não se aplica",IFERROR(VLOOKUP(W417,Produtos!$A$1:$C$2319,3,FALSE),"Não Cadastrado")))</f>
        <v/>
      </c>
      <c r="AC417" s="104"/>
      <c r="AD417" s="108"/>
      <c r="AE417" s="107" t="str">
        <f>IF(AC417="","", IF(AC417="NC","", IF(AC417="NE","", IF(AC417="NA","",IFERROR(VLOOKUP(AC417,Produtos!$A$1:$C$2319,2,FALSE),"Não Cadastrado")))))</f>
        <v/>
      </c>
      <c r="AF417" s="104"/>
      <c r="AG417" s="104"/>
      <c r="AH417" s="104" t="str">
        <f>IF(AC417="","",IF(ISNUMBER(AC417)=FALSE,"Não se aplica",IFERROR(VLOOKUP(AC417,Produtos!$A$1:$C$2319,3,FALSE),"Não Cadastrado")))</f>
        <v/>
      </c>
      <c r="AI417" s="104"/>
      <c r="AJ417" s="104" t="str">
        <f>VLOOKUP(Tabela2[[#This Row],[SIEMA]],Siema2025,26,FALSE)</f>
        <v>Afrouxamento de parafuso interno no braço de 7 funções do ROV de Boreste</v>
      </c>
      <c r="AK417" s="107" t="s">
        <v>7290</v>
      </c>
      <c r="AL417" s="107"/>
      <c r="AM417" s="107"/>
      <c r="AN417" s="108" t="str">
        <f>VLOOKUP(Tabela2[[#This Row],[SIEMA]],Siema2025,51,FALSE)</f>
        <v/>
      </c>
      <c r="AO417" s="108" t="str">
        <f>VLOOKUP(Tabela2[[#This Row],[SIEMA]],Siema2025,53,FALSE)</f>
        <v/>
      </c>
      <c r="AP417" s="108" t="str">
        <f>VLOOKUP(Tabela2[[#This Row],[SIEMA]],Siema2025,55,FALSE)</f>
        <v/>
      </c>
      <c r="AQ417" s="108" t="str">
        <f>VLOOKUP(Tabela2[[#This Row],[SIEMA]],Siema2025,57,FALSE)</f>
        <v/>
      </c>
      <c r="AR417" s="108" t="str">
        <f>VLOOKUP(Tabela2[[#This Row],[SIEMA]],Siema2025,59,FALSE)</f>
        <v/>
      </c>
      <c r="AS417" s="108" t="str">
        <f>VLOOKUP(Tabela2[[#This Row],[SIEMA]],Siema2025,61,FALSE)</f>
        <v>X</v>
      </c>
      <c r="AT417" s="108" t="str">
        <f>VLOOKUP(Tabela2[[#This Row],[SIEMA]],Siema2025,63,FALSE)</f>
        <v/>
      </c>
      <c r="AU417" s="108" t="str">
        <f>VLOOKUP(Tabela2[[#This Row],[SIEMA]],Siema2025,65,FALSE)</f>
        <v/>
      </c>
      <c r="AV417" s="108" t="str">
        <f>VLOOKUP(Tabela2[[#This Row],[SIEMA]],Siema2025,67,FALSE)</f>
        <v/>
      </c>
      <c r="AW417" s="108" t="str">
        <f>VLOOKUP(Tabela2[[#This Row],[SIEMA]],Siema2025,69,FALSE)</f>
        <v/>
      </c>
      <c r="AX417" s="108" t="str">
        <f>VLOOKUP(Tabela2[[#This Row],[SIEMA]],Siema2025,71,FALSE)</f>
        <v/>
      </c>
      <c r="AY417" s="108" t="str">
        <f>VLOOKUP(Tabela2[[#This Row],[SIEMA]],Siema2025,73,FALSE)</f>
        <v/>
      </c>
      <c r="AZ417" s="108" t="str">
        <f>VLOOKUP(Tabela2[[#This Row],[SIEMA]],Siema2025,75,FALSE)</f>
        <v/>
      </c>
      <c r="BA417" s="108" t="str">
        <f>VLOOKUP(Tabela2[[#This Row],[SIEMA]],Siema2025,77,FALSE)</f>
        <v/>
      </c>
      <c r="BB417" s="108" t="str">
        <f>VLOOKUP(Tabela2[[#This Row],[SIEMA]],Siema2025,79,FALSE)</f>
        <v/>
      </c>
      <c r="BC417" s="108" t="str">
        <f>IF(Tabela2[[#This Row],[Outro(s) ]] = "X", "PREENCHER","NA")</f>
        <v>NA</v>
      </c>
      <c r="BD417" s="108" t="str">
        <f>VLOOKUP(Tabela2[[#This Row],[SIEMA]],Siema2025,82,FALSE)</f>
        <v/>
      </c>
      <c r="BE417" s="108" t="str">
        <f>VLOOKUP(Tabela2[[#This Row],[SIEMA]],Siema2025,81,FALSE)</f>
        <v/>
      </c>
      <c r="BF417" s="110" t="str">
        <f>VLOOKUP(Tabela2[[#This Row],[SIEMA]],Siema2025,28,FALSE)</f>
        <v>Petrobras</v>
      </c>
      <c r="BG417" s="110"/>
      <c r="BH417" s="111" t="str">
        <f>VLOOKUP(Tabela2[[#This Row],[SIEMA]],Siema2025,29,FALSE)</f>
        <v>33000167100750</v>
      </c>
      <c r="BI417" s="112" t="str">
        <f>VLOOKUP(Tabela2[[#This Row],[SIEMA]],Siema2025,107,FALSE)</f>
        <v>Não</v>
      </c>
      <c r="BJ417" s="107" t="s">
        <v>7099</v>
      </c>
      <c r="BK417" s="104" t="s">
        <v>2696</v>
      </c>
      <c r="BL417" s="140">
        <v>45839</v>
      </c>
      <c r="BM417" s="108">
        <f ca="1">IF(Tabela2[[#This Row],[Data de atendimento do Ibama (considerar o primeiro documento/ação)]]="",_xlfn.DAYS(TODAY(),J417),_xlfn.DAYS(Tabela2[[#This Row],[Data de atendimento do Ibama (considerar o primeiro documento/ação)]],J417))</f>
        <v>6</v>
      </c>
      <c r="BN417" s="108" t="str">
        <f>IF(Tabela2[[#This Row],[Atendido pelo Ibama ("Não" ou "Sim")]]="Não","Preencher", IF(Tabela2[[#This Row],[Atendido pelo Ibama ("Não" ou "Sim")]]="Sim","NA",""))</f>
        <v>NA</v>
      </c>
      <c r="BO417" s="114" t="s">
        <v>7138</v>
      </c>
      <c r="BP417" s="108" t="str">
        <f>IF(Tabela2[[#This Row],[Forma de atendimento (primeiro documento/ação)]]= "Outros (especificar)", "PREENCHER","NA")</f>
        <v>NA</v>
      </c>
      <c r="BQ417" s="106" t="s">
        <v>123</v>
      </c>
      <c r="BR417" s="108" t="str">
        <f>IF(Tabela2[[#This Row],[Equipe do Ibama foi a campo? Houve sobrevoo do Poseidon?]] = "Sim", "PREENCHER","NA")</f>
        <v>NA</v>
      </c>
      <c r="BS417" s="108" t="str">
        <f>IF(Tabela2[[#This Row],[Se sim, foi emitida Ordem de Emergência? (informações vinculada à coluna CK)]] = "Sim", "PREENCHER","NA")</f>
        <v>NA</v>
      </c>
      <c r="BT417" s="108" t="s">
        <v>7101</v>
      </c>
      <c r="BU417" s="108" t="s">
        <v>2696</v>
      </c>
      <c r="BV417" s="108" t="s">
        <v>123</v>
      </c>
      <c r="BW417" s="108" t="s">
        <v>2696</v>
      </c>
      <c r="BX417" s="106" t="s">
        <v>7102</v>
      </c>
      <c r="BY417" s="140">
        <v>46017</v>
      </c>
      <c r="BZ417" s="104">
        <f>IF(Tabela2[[#This Row],[Data do documento de encerramento]]="NA","NA",IF(Tabela2[[#This Row],[Data do documento de encerramento]]="","Pendente de conclusão/ encerramento",_xlfn.DAYS(Tabela2[[#This Row],[Data do documento de encerramento]],J417)))</f>
        <v>184</v>
      </c>
      <c r="CA417" s="107"/>
      <c r="CB417" s="107"/>
      <c r="CC417" s="133" t="s">
        <v>7140</v>
      </c>
      <c r="CD417" s="107" t="s">
        <v>123</v>
      </c>
      <c r="CE417" s="107" t="s">
        <v>123</v>
      </c>
      <c r="CF417" s="107" t="s">
        <v>7167</v>
      </c>
    </row>
    <row r="418" spans="1:84" hidden="1">
      <c r="A418" s="169">
        <v>202562564849</v>
      </c>
      <c r="B418" s="118" t="s">
        <v>8972</v>
      </c>
      <c r="C418" s="108" t="str">
        <f>VLOOKUP(Tabela2[[#This Row],[SIEMA]],Siema2025,4,FALSE)</f>
        <v xml:space="preserve"> PR</v>
      </c>
      <c r="D418" s="106" t="str">
        <f>VLOOKUP(Tabela2[[#This Row],[SIEMA]],Siema2025,3,FALSE)</f>
        <v xml:space="preserve">Paranaguá </v>
      </c>
      <c r="E418" s="106" t="str">
        <f>VLOOKUP(Tabela2[[#This Row],[SIEMA]],Siema2025,20,FALSE)</f>
        <v>Av. Portuária, s/n° - Terminal de Contêineres de Paranaguá - TCP</v>
      </c>
      <c r="F418" s="106"/>
      <c r="G418" s="106" t="s">
        <v>8973</v>
      </c>
      <c r="H418" s="106" t="s">
        <v>8974</v>
      </c>
      <c r="I418" s="104" t="str">
        <f>VLOOKUP(Tabela2[[#This Row],[SIEMA]],Siema2025,19,FALSE)</f>
        <v/>
      </c>
      <c r="J418" s="105">
        <f>VLOOKUP(Tabela2[[#This Row],[SIEMA]],Siema2025,2,FALSE)</f>
        <v>45833</v>
      </c>
      <c r="K418" s="105" t="str">
        <f>VLOOKUP(Tabela2[[#This Row],[SIEMA]],Siema2025,16,FALSE)</f>
        <v>Quarta</v>
      </c>
      <c r="L418" s="106" t="str">
        <f>IF(Tabela2[[#This Row],[Data]]="","Sem Informação",VLOOKUP(MONTH(Tabela2[[#This Row],[Data]]),'[1]Validação de dados'!$I$1:$J$13,2,0))</f>
        <v>Junho</v>
      </c>
      <c r="M418" s="104">
        <f>YEAR(Tabela2[[#This Row],[Data]])</f>
        <v>2025</v>
      </c>
      <c r="N418" s="105" t="str">
        <f>VLOOKUP(Tabela2[[#This Row],[SIEMA]],Siema2025,17,FALSE)</f>
        <v>Matutino</v>
      </c>
      <c r="O418" s="105" t="str">
        <f>VLOOKUP(Tabela2[[#This Row],[SIEMA]],Siema2025,5,FALSE)</f>
        <v>Embarcação</v>
      </c>
      <c r="P418" s="104" t="str">
        <f>VLOOKUP(Tabela2[[#This Row],[SIEMA]],Siema2025,21,FALSE)</f>
        <v>Durante a operação de descida da rampa de acesso do navio tipo Ro-Ro, atracado no berço 215, houve a ruptura de uma mangueira do sistema hidráulico da embarcação. Como consequência, aproximadamente 100 litros de óleo hidráulico vazaram diretamente para o mar.</v>
      </c>
      <c r="Q418" s="104" t="s">
        <v>7094</v>
      </c>
      <c r="R418" s="104" t="s">
        <v>6772</v>
      </c>
      <c r="S418" s="107" t="str">
        <f>IF(Q418="","", IF(Q418="NC","", IF(Q418="NE","", IF(Q418="NA","",IFERROR(VLOOKUP(Q418,Produtos!$A$1:$C$2319,2,FALSE),"Não Cadastrado")))))</f>
        <v/>
      </c>
      <c r="T418" s="104">
        <v>100</v>
      </c>
      <c r="U418" s="104" t="s">
        <v>648</v>
      </c>
      <c r="V418" s="104" t="str">
        <f>IF(Q418="","",IF(ISNUMBER(Q418)=FALSE,"Não se aplica",IFERROR(VLOOKUP(Q418,Produtos!$A$1:$C$2319,3,FALSE),"Não Cadastrado")))</f>
        <v>Não se aplica</v>
      </c>
      <c r="W418" s="104" t="str">
        <f>VLOOKUP(Tabela2[[#This Row],[SIEMA]],Siema2025,10,FALSE)</f>
        <v/>
      </c>
      <c r="X418" s="113" t="str">
        <f>IF(Tabela2[[#This Row],[Origem do acidente]] = "Plataforma", "PREENCHER","NA")</f>
        <v>NA</v>
      </c>
      <c r="Y418" s="109" t="str">
        <f>IF(W418="","", IF(W418="NC","", IF(W418="NE","", IF(W418="NA","",IFERROR(VLOOKUP(W418,Produtos!$A$1:$C$2319,2,FALSE),"Não Cadastrado")))))</f>
        <v/>
      </c>
      <c r="Z418" s="104" t="str">
        <f>VLOOKUP(Tabela2[[#This Row],[SIEMA]],Siema2025,11,FALSE)</f>
        <v xml:space="preserve"> </v>
      </c>
      <c r="AA418" s="104" t="str">
        <f>VLOOKUP(Tabela2[[#This Row],[SIEMA]],Siema2025,12,FALSE)</f>
        <v xml:space="preserve"> </v>
      </c>
      <c r="AB418" s="104" t="str">
        <f>IF(W418="","",IF(ISNUMBER(W418)=FALSE,"Não se aplica",IFERROR(VLOOKUP(W418,Produtos!$A$1:$C$2319,3,FALSE),"Não Cadastrado")))</f>
        <v/>
      </c>
      <c r="AC418" s="104"/>
      <c r="AD418" s="108" t="str">
        <f>IF(Tabela2[[#This Row],[Origem do acidente]] = "Plataforma", "PREENCHER","NA")</f>
        <v>NA</v>
      </c>
      <c r="AE418" s="107" t="str">
        <f>IF(AC418="","", IF(AC418="NC","", IF(AC418="NE","", IF(AC418="NA","",IFERROR(VLOOKUP(AC418,Produtos!$A$1:$C$2319,2,FALSE),"Não Cadastrado")))))</f>
        <v/>
      </c>
      <c r="AF418" s="104"/>
      <c r="AG418" s="104"/>
      <c r="AH418" s="104" t="str">
        <f>IF(AC418="","",IF(ISNUMBER(AC418)=FALSE,"Não se aplica",IFERROR(VLOOKUP(AC418,Produtos!$A$1:$C$2319,3,FALSE),"Não Cadastrado")))</f>
        <v/>
      </c>
      <c r="AI418" s="104"/>
      <c r="AJ418" s="104" t="str">
        <f>VLOOKUP(Tabela2[[#This Row],[SIEMA]],Siema2025,26,FALSE)</f>
        <v>Durante a operação de descida da rampa de acesso do navio tipo Ro-Ro, atracado no berço 215, houve a ruptura de uma mangueira do sistema hidráulico da embarcação. Como consequência, aproximadamente 100 litros de óleo hidráulico vazaram diretamente para o mar.</v>
      </c>
      <c r="AK418" s="107" t="s">
        <v>7112</v>
      </c>
      <c r="AL418" s="107"/>
      <c r="AM418" s="107"/>
      <c r="AN418" s="108" t="str">
        <f>VLOOKUP(Tabela2[[#This Row],[SIEMA]],Siema2025,51,FALSE)</f>
        <v/>
      </c>
      <c r="AO418" s="108" t="str">
        <f>VLOOKUP(Tabela2[[#This Row],[SIEMA]],Siema2025,53,FALSE)</f>
        <v/>
      </c>
      <c r="AP418" s="108" t="str">
        <f>VLOOKUP(Tabela2[[#This Row],[SIEMA]],Siema2025,55,FALSE)</f>
        <v/>
      </c>
      <c r="AQ418" s="108" t="str">
        <f>VLOOKUP(Tabela2[[#This Row],[SIEMA]],Siema2025,57,FALSE)</f>
        <v/>
      </c>
      <c r="AR418" s="108" t="str">
        <f>VLOOKUP(Tabela2[[#This Row],[SIEMA]],Siema2025,59,FALSE)</f>
        <v/>
      </c>
      <c r="AS418" s="108" t="str">
        <f>VLOOKUP(Tabela2[[#This Row],[SIEMA]],Siema2025,61,FALSE)</f>
        <v>X</v>
      </c>
      <c r="AT418" s="108" t="str">
        <f>VLOOKUP(Tabela2[[#This Row],[SIEMA]],Siema2025,63,FALSE)</f>
        <v/>
      </c>
      <c r="AU418" s="108" t="str">
        <f>VLOOKUP(Tabela2[[#This Row],[SIEMA]],Siema2025,65,FALSE)</f>
        <v/>
      </c>
      <c r="AV418" s="108" t="str">
        <f>VLOOKUP(Tabela2[[#This Row],[SIEMA]],Siema2025,67,FALSE)</f>
        <v/>
      </c>
      <c r="AW418" s="108" t="str">
        <f>VLOOKUP(Tabela2[[#This Row],[SIEMA]],Siema2025,69,FALSE)</f>
        <v/>
      </c>
      <c r="AX418" s="108" t="str">
        <f>VLOOKUP(Tabela2[[#This Row],[SIEMA]],Siema2025,71,FALSE)</f>
        <v/>
      </c>
      <c r="AY418" s="108" t="str">
        <f>VLOOKUP(Tabela2[[#This Row],[SIEMA]],Siema2025,73,FALSE)</f>
        <v/>
      </c>
      <c r="AZ418" s="108" t="str">
        <f>VLOOKUP(Tabela2[[#This Row],[SIEMA]],Siema2025,75,FALSE)</f>
        <v/>
      </c>
      <c r="BA418" s="108" t="str">
        <f>VLOOKUP(Tabela2[[#This Row],[SIEMA]],Siema2025,77,FALSE)</f>
        <v/>
      </c>
      <c r="BB418" s="108" t="str">
        <f>VLOOKUP(Tabela2[[#This Row],[SIEMA]],Siema2025,79,FALSE)</f>
        <v/>
      </c>
      <c r="BC418" s="108" t="str">
        <f>IF(Tabela2[[#This Row],[Outro(s) ]] = "X", "PREENCHER","NA")</f>
        <v>NA</v>
      </c>
      <c r="BD418" s="108" t="str">
        <f>VLOOKUP(Tabela2[[#This Row],[SIEMA]],Siema2025,82,FALSE)</f>
        <v/>
      </c>
      <c r="BE418" s="108" t="str">
        <f>VLOOKUP(Tabela2[[#This Row],[SIEMA]],Siema2025,81,FALSE)</f>
        <v/>
      </c>
      <c r="BF418" s="110" t="str">
        <f>VLOOKUP(Tabela2[[#This Row],[SIEMA]],Siema2025,28,FALSE)</f>
        <v>TCP - TERMINAL DE CONTEINERES DE PARANAGUÁ S.A</v>
      </c>
      <c r="BG418" s="110"/>
      <c r="BH418" s="111" t="str">
        <f>VLOOKUP(Tabela2[[#This Row],[SIEMA]],Siema2025,29,FALSE)</f>
        <v>12919786000124</v>
      </c>
      <c r="BI418" s="112" t="str">
        <f>VLOOKUP(Tabela2[[#This Row],[SIEMA]],Siema2025,107,FALSE)</f>
        <v>Não</v>
      </c>
      <c r="BJ418" s="107" t="s">
        <v>7099</v>
      </c>
      <c r="BK418" s="104" t="s">
        <v>7062</v>
      </c>
      <c r="BL418" s="140"/>
      <c r="BM418" s="108"/>
      <c r="BN418" s="108" t="str">
        <f>IF(Tabela2[[#This Row],[Atendido pelo Ibama ("Não" ou "Sim")]]="Não","Preencher", IF(Tabela2[[#This Row],[Atendido pelo Ibama ("Não" ou "Sim")]]="Sim","NA",""))</f>
        <v/>
      </c>
      <c r="BO418" s="114"/>
      <c r="BP418" s="108" t="str">
        <f>IF(Tabela2[[#This Row],[Forma de atendimento (primeiro documento/ação)]]= "Outros (especificar)", "PREENCHER","NA")</f>
        <v>NA</v>
      </c>
      <c r="BQ418" s="106" t="s">
        <v>7062</v>
      </c>
      <c r="BR418" s="108" t="str">
        <f>IF(Tabela2[[#This Row],[Equipe do Ibama foi a campo? Houve sobrevoo do Poseidon?]] = "Sim", "PREENCHER","NA")</f>
        <v>NA</v>
      </c>
      <c r="BS418" s="108" t="str">
        <f>IF(Tabela2[[#This Row],[Se sim, foi emitida Ordem de Emergência? (informações vinculada à coluna CK)]] = "Sim", "PREENCHER","NA")</f>
        <v>NA</v>
      </c>
      <c r="BT418" s="108" t="s">
        <v>7101</v>
      </c>
      <c r="BU418" s="108" t="s">
        <v>123</v>
      </c>
      <c r="BV418" s="108" t="s">
        <v>123</v>
      </c>
      <c r="BW418" s="108" t="s">
        <v>123</v>
      </c>
      <c r="BX418" s="106"/>
      <c r="BY418" s="106"/>
      <c r="BZ418" s="104" t="str">
        <f>IF(Tabela2[[#This Row],[Data do documento de encerramento]]="NA","NA",IF(Tabela2[[#This Row],[Data do documento de encerramento]]="","Pendente de conclusão/ encerramento",_xlfn.DAYS(Tabela2[[#This Row],[Data do documento de encerramento]],J418)))</f>
        <v>Pendente de conclusão/ encerramento</v>
      </c>
      <c r="CA418" s="107"/>
      <c r="CB418" s="107"/>
      <c r="CC418" s="133"/>
      <c r="CD418" s="107"/>
      <c r="CE418" s="107"/>
      <c r="CF418" s="107"/>
    </row>
    <row r="419" spans="1:84" ht="30.75" hidden="1">
      <c r="A419" s="199">
        <v>202562654040</v>
      </c>
      <c r="B419" s="177" t="s">
        <v>8473</v>
      </c>
      <c r="C419" s="108" t="str">
        <f>VLOOKUP(Tabela2[[#This Row],[SIEMA]],Siema2025,4,FALSE)</f>
        <v xml:space="preserve"> SP</v>
      </c>
      <c r="D419" s="106" t="str">
        <f>VLOOKUP(Tabela2[[#This Row],[SIEMA]],Siema2025,3,FALSE)</f>
        <v xml:space="preserve">Cubatão </v>
      </c>
      <c r="E419" s="106" t="s">
        <v>8975</v>
      </c>
      <c r="F419" s="106"/>
      <c r="G419" s="106" t="s">
        <v>8976</v>
      </c>
      <c r="H419" s="106" t="s">
        <v>8977</v>
      </c>
      <c r="I419" s="104" t="s">
        <v>7114</v>
      </c>
      <c r="J419" s="105">
        <f>VLOOKUP(Tabela2[[#This Row],[SIEMA]],Siema2025,2,FALSE)</f>
        <v>45834</v>
      </c>
      <c r="K419" s="105" t="str">
        <f>VLOOKUP(Tabela2[[#This Row],[SIEMA]],Siema2025,16,FALSE)</f>
        <v>Quinta</v>
      </c>
      <c r="L419" s="106" t="str">
        <f>IF(Tabela2[[#This Row],[Data]]="","Sem Informação",VLOOKUP(MONTH(Tabela2[[#This Row],[Data]]),'[1]Validação de dados'!$I$1:$J$13,2,0))</f>
        <v>Junho</v>
      </c>
      <c r="M419" s="104">
        <f>YEAR(Tabela2[[#This Row],[Data]])</f>
        <v>2025</v>
      </c>
      <c r="N419" s="105" t="str">
        <f>VLOOKUP(Tabela2[[#This Row],[SIEMA]],Siema2025,17,FALSE)</f>
        <v>Madrugada</v>
      </c>
      <c r="O419" s="105" t="str">
        <f>VLOOKUP(Tabela2[[#This Row],[SIEMA]],Siema2025,5,FALSE)</f>
        <v>Ferrovia</v>
      </c>
      <c r="P419" s="104" t="str">
        <f>VLOOKUP(Tabela2[[#This Row],[SIEMA]],Siema2025,21,FALSE)</f>
        <v>Vandalismo na ferrovia com abertura de 3 bicas em 2 vagões graneleiros carregado com soja.</v>
      </c>
      <c r="Q419" s="104" t="s">
        <v>7127</v>
      </c>
      <c r="R419" s="104" t="s">
        <v>7127</v>
      </c>
      <c r="S419" s="107" t="s">
        <v>7462</v>
      </c>
      <c r="T419" s="104" t="str">
        <f>VLOOKUP(Tabela2[[#This Row],[SIEMA]],Siema2025,11,FALSE)</f>
        <v>15</v>
      </c>
      <c r="U419" s="104" t="s">
        <v>7121</v>
      </c>
      <c r="V419" s="104" t="s">
        <v>7127</v>
      </c>
      <c r="W419" s="104"/>
      <c r="X419" s="113"/>
      <c r="Y419" s="109" t="str">
        <f>IF(W419="","", IF(W419="NC","", IF(W419="NE","", IF(W419="NA","",IFERROR(VLOOKUP(W419,Produtos!$A$1:$C$2319,2,FALSE),"Não Cadastrado")))))</f>
        <v/>
      </c>
      <c r="Z419" s="104"/>
      <c r="AA419" s="104"/>
      <c r="AB419" s="104" t="str">
        <f>IF(W419="","",IF(ISNUMBER(W419)=FALSE,"Não se aplica",IFERROR(VLOOKUP(W419,Produtos!$A$1:$C$2319,3,FALSE),"Não Cadastrado")))</f>
        <v/>
      </c>
      <c r="AC419" s="104"/>
      <c r="AD419" s="108"/>
      <c r="AE419" s="107" t="str">
        <f>IF(AC419="","", IF(AC419="NC","", IF(AC419="NE","", IF(AC419="NA","",IFERROR(VLOOKUP(AC419,Produtos!$A$1:$C$2319,2,FALSE),"Não Cadastrado")))))</f>
        <v/>
      </c>
      <c r="AF419" s="104"/>
      <c r="AG419" s="104"/>
      <c r="AH419" s="104" t="str">
        <f>IF(AC419="","",IF(ISNUMBER(AC419)=FALSE,"Não se aplica",IFERROR(VLOOKUP(AC419,Produtos!$A$1:$C$2319,3,FALSE),"Não Cadastrado")))</f>
        <v/>
      </c>
      <c r="AI419" s="104"/>
      <c r="AJ419" s="104" t="str">
        <f>VLOOKUP(Tabela2[[#This Row],[SIEMA]],Siema2025,26,FALSE)</f>
        <v>Ato criminoso caracterizado pela abertura de bicas em vagões graneleiros ferroviário carregado com soja.</v>
      </c>
      <c r="AK419" s="107" t="s">
        <v>7122</v>
      </c>
      <c r="AL419" s="107"/>
      <c r="AM419" s="107"/>
      <c r="AN419" s="108" t="str">
        <f>VLOOKUP(Tabela2[[#This Row],[SIEMA]],Siema2025,51,FALSE)</f>
        <v/>
      </c>
      <c r="AO419" s="108" t="str">
        <f>VLOOKUP(Tabela2[[#This Row],[SIEMA]],Siema2025,53,FALSE)</f>
        <v/>
      </c>
      <c r="AP419" s="108" t="str">
        <f>VLOOKUP(Tabela2[[#This Row],[SIEMA]],Siema2025,55,FALSE)</f>
        <v/>
      </c>
      <c r="AQ419" s="108" t="str">
        <f>VLOOKUP(Tabela2[[#This Row],[SIEMA]],Siema2025,57,FALSE)</f>
        <v/>
      </c>
      <c r="AR419" s="108" t="str">
        <f>VLOOKUP(Tabela2[[#This Row],[SIEMA]],Siema2025,59,FALSE)</f>
        <v/>
      </c>
      <c r="AS419" s="108" t="str">
        <f>VLOOKUP(Tabela2[[#This Row],[SIEMA]],Siema2025,61,FALSE)</f>
        <v/>
      </c>
      <c r="AT419" s="108" t="str">
        <f>VLOOKUP(Tabela2[[#This Row],[SIEMA]],Siema2025,63,FALSE)</f>
        <v/>
      </c>
      <c r="AU419" s="108" t="str">
        <f>VLOOKUP(Tabela2[[#This Row],[SIEMA]],Siema2025,65,FALSE)</f>
        <v>X</v>
      </c>
      <c r="AV419" s="108" t="str">
        <f>VLOOKUP(Tabela2[[#This Row],[SIEMA]],Siema2025,67,FALSE)</f>
        <v/>
      </c>
      <c r="AW419" s="108" t="str">
        <f>VLOOKUP(Tabela2[[#This Row],[SIEMA]],Siema2025,69,FALSE)</f>
        <v/>
      </c>
      <c r="AX419" s="108" t="str">
        <f>VLOOKUP(Tabela2[[#This Row],[SIEMA]],Siema2025,71,FALSE)</f>
        <v/>
      </c>
      <c r="AY419" s="108" t="str">
        <f>VLOOKUP(Tabela2[[#This Row],[SIEMA]],Siema2025,73,FALSE)</f>
        <v/>
      </c>
      <c r="AZ419" s="108" t="str">
        <f>VLOOKUP(Tabela2[[#This Row],[SIEMA]],Siema2025,75,FALSE)</f>
        <v/>
      </c>
      <c r="BA419" s="108" t="str">
        <f>VLOOKUP(Tabela2[[#This Row],[SIEMA]],Siema2025,77,FALSE)</f>
        <v/>
      </c>
      <c r="BB419" s="108" t="str">
        <f>VLOOKUP(Tabela2[[#This Row],[SIEMA]],Siema2025,79,FALSE)</f>
        <v/>
      </c>
      <c r="BC419" s="108" t="str">
        <f>IF(Tabela2[[#This Row],[Outro(s) ]] = "X", "PREENCHER","NA")</f>
        <v>NA</v>
      </c>
      <c r="BD419" s="108" t="str">
        <f>VLOOKUP(Tabela2[[#This Row],[SIEMA]],Siema2025,82,FALSE)</f>
        <v/>
      </c>
      <c r="BE419" s="108" t="str">
        <f>VLOOKUP(Tabela2[[#This Row],[SIEMA]],Siema2025,81,FALSE)</f>
        <v/>
      </c>
      <c r="BF419" s="110" t="s">
        <v>3066</v>
      </c>
      <c r="BG419" s="110" t="s">
        <v>7123</v>
      </c>
      <c r="BH419" s="111" t="str">
        <f>VLOOKUP(Tabela2[[#This Row],[SIEMA]],Siema2025,29,FALSE)</f>
        <v>02502844000166</v>
      </c>
      <c r="BI419" s="112" t="str">
        <f>VLOOKUP(Tabela2[[#This Row],[SIEMA]],Siema2025,107,FALSE)</f>
        <v>Não</v>
      </c>
      <c r="BJ419" s="107" t="s">
        <v>7099</v>
      </c>
      <c r="BK419" s="104" t="s">
        <v>123</v>
      </c>
      <c r="BL419" s="140"/>
      <c r="BM419" s="108">
        <f ca="1">IF(Tabela2[[#This Row],[Data de atendimento do Ibama (considerar o primeiro documento/ação)]]="",_xlfn.DAYS(TODAY(),J419),_xlfn.DAYS(Tabela2[[#This Row],[Data de atendimento do Ibama (considerar o primeiro documento/ação)]],J419))</f>
        <v>398</v>
      </c>
      <c r="BN419" s="108" t="s">
        <v>7469</v>
      </c>
      <c r="BO419" s="114" t="s">
        <v>637</v>
      </c>
      <c r="BP419" s="108" t="str">
        <f>IF(Tabela2[[#This Row],[Forma de atendimento (primeiro documento/ação)]]= "Outros (especificar)", "PREENCHER","NA")</f>
        <v>NA</v>
      </c>
      <c r="BQ419" s="106" t="s">
        <v>123</v>
      </c>
      <c r="BR419" s="108" t="str">
        <f>IF(Tabela2[[#This Row],[Equipe do Ibama foi a campo? Houve sobrevoo do Poseidon?]] = "Sim", "PREENCHER","NA")</f>
        <v>NA</v>
      </c>
      <c r="BS419" s="108" t="str">
        <f>IF(Tabela2[[#This Row],[Se sim, foi emitida Ordem de Emergência? (informações vinculada à coluna CK)]] = "Sim", "PREENCHER","NA")</f>
        <v>NA</v>
      </c>
      <c r="BT419" s="108" t="s">
        <v>7126</v>
      </c>
      <c r="BU419" s="108" t="s">
        <v>123</v>
      </c>
      <c r="BV419" s="108" t="s">
        <v>123</v>
      </c>
      <c r="BW419" s="108" t="s">
        <v>123</v>
      </c>
      <c r="BX419" s="106" t="s">
        <v>7127</v>
      </c>
      <c r="BY419" s="106"/>
      <c r="BZ419" s="104" t="str">
        <f>IF(Tabela2[[#This Row],[Data do documento de encerramento]]="NA","NA",IF(Tabela2[[#This Row],[Data do documento de encerramento]]="","Pendente de conclusão/ encerramento",_xlfn.DAYS(Tabela2[[#This Row],[Data do documento de encerramento]],J419)))</f>
        <v>Pendente de conclusão/ encerramento</v>
      </c>
      <c r="CA419" s="107" t="s">
        <v>8477</v>
      </c>
      <c r="CB419" s="107"/>
      <c r="CC419" s="130"/>
      <c r="CD419" s="107"/>
      <c r="CE419" s="107"/>
      <c r="CF419" s="107"/>
    </row>
    <row r="420" spans="1:84" ht="30.75" hidden="1">
      <c r="A420" s="169">
        <v>202562757656</v>
      </c>
      <c r="B420" s="170" t="s">
        <v>8978</v>
      </c>
      <c r="C420" s="108" t="str">
        <f>VLOOKUP(Tabela2[[#This Row],[SIEMA]],Siema2025,4,FALSE)</f>
        <v xml:space="preserve"> PR</v>
      </c>
      <c r="D420" s="106" t="str">
        <f>VLOOKUP(Tabela2[[#This Row],[SIEMA]],Siema2025,3,FALSE)</f>
        <v xml:space="preserve">Paranaguá </v>
      </c>
      <c r="E420" s="106" t="str">
        <f>VLOOKUP(Tabela2[[#This Row],[SIEMA]],Siema2025,20,FALSE)</f>
        <v/>
      </c>
      <c r="F420" s="106"/>
      <c r="G420" s="106" t="s">
        <v>8979</v>
      </c>
      <c r="H420" s="106" t="s">
        <v>8980</v>
      </c>
      <c r="I420" s="104" t="str">
        <f>VLOOKUP(Tabela2[[#This Row],[SIEMA]],Siema2025,19,FALSE)</f>
        <v/>
      </c>
      <c r="J420" s="105">
        <f>VLOOKUP(Tabela2[[#This Row],[SIEMA]],Siema2025,2,FALSE)</f>
        <v>45834</v>
      </c>
      <c r="K420" s="105" t="str">
        <f>VLOOKUP(Tabela2[[#This Row],[SIEMA]],Siema2025,16,FALSE)</f>
        <v>Quinta</v>
      </c>
      <c r="L420" s="106" t="str">
        <f>IF(Tabela2[[#This Row],[Data]]="","Sem Informação",VLOOKUP(MONTH(Tabela2[[#This Row],[Data]]),'[1]Validação de dados'!$I$1:$J$13,2,0))</f>
        <v>Junho</v>
      </c>
      <c r="M420" s="104">
        <f>YEAR(Tabela2[[#This Row],[Data]])</f>
        <v>2025</v>
      </c>
      <c r="N420" s="105" t="str">
        <f>VLOOKUP(Tabela2[[#This Row],[SIEMA]],Siema2025,17,FALSE)</f>
        <v>Noturno</v>
      </c>
      <c r="O420" s="105" t="str">
        <f>VLOOKUP(Tabela2[[#This Row],[SIEMA]],Siema2025,5,FALSE)</f>
        <v>Outro(s)</v>
      </c>
      <c r="P420" s="104" t="str">
        <f>VLOOKUP(Tabela2[[#This Row],[SIEMA]],Siema2025,21,FALSE)</f>
        <v>Vazamento de produtos de terceiros na drenagem próxima a ferrovia</v>
      </c>
      <c r="Q420" s="104" t="s">
        <v>7418</v>
      </c>
      <c r="R420" s="104" t="str">
        <f>VLOOKUP(Tabela2[[#This Row],[SIEMA]],Siema2025,10,FALSE)</f>
        <v/>
      </c>
      <c r="S420" s="107" t="str">
        <f>IF(Q420="","", IF(Q420="NC","", IF(Q420="NE","", IF(Q420="NA","",IFERROR(VLOOKUP(Q420,Produtos!$A$1:$C$2319,2,FALSE),"Não Cadastrado")))))</f>
        <v/>
      </c>
      <c r="T420" s="104" t="str">
        <f>VLOOKUP(Tabela2[[#This Row],[SIEMA]],Siema2025,11,FALSE)</f>
        <v xml:space="preserve"> </v>
      </c>
      <c r="U420" s="104" t="str">
        <f>VLOOKUP(Tabela2[[#This Row],[SIEMA]],Siema2025,12,FALSE)</f>
        <v xml:space="preserve"> </v>
      </c>
      <c r="V420" s="104" t="str">
        <f>IF(Q420="","",IF(ISNUMBER(Q420)=FALSE,"Não se aplica",IFERROR(VLOOKUP(Q420,Produtos!$A$1:$C$2319,3,FALSE),"Não Cadastrado")))</f>
        <v>Não se aplica</v>
      </c>
      <c r="W420" s="104" t="str">
        <f>VLOOKUP(Tabela2[[#This Row],[SIEMA]],Siema2025,10,FALSE)</f>
        <v/>
      </c>
      <c r="X420" s="113" t="str">
        <f>IF(Tabela2[[#This Row],[Origem do acidente]] = "Plataforma", "PREENCHER","NA")</f>
        <v>NA</v>
      </c>
      <c r="Y420" s="109" t="str">
        <f>IF(W420="","", IF(W420="NC","", IF(W420="NE","", IF(W420="NA","",IFERROR(VLOOKUP(W420,Produtos!$A$1:$C$2319,2,FALSE),"Não Cadastrado")))))</f>
        <v/>
      </c>
      <c r="Z420" s="104" t="str">
        <f>VLOOKUP(Tabela2[[#This Row],[SIEMA]],Siema2025,11,FALSE)</f>
        <v xml:space="preserve"> </v>
      </c>
      <c r="AA420" s="104" t="str">
        <f>VLOOKUP(Tabela2[[#This Row],[SIEMA]],Siema2025,12,FALSE)</f>
        <v xml:space="preserve"> </v>
      </c>
      <c r="AB420" s="104" t="str">
        <f>IF(W420="","",IF(ISNUMBER(W420)=FALSE,"Não se aplica",IFERROR(VLOOKUP(W420,Produtos!$A$1:$C$2319,3,FALSE),"Não Cadastrado")))</f>
        <v/>
      </c>
      <c r="AC420" s="104"/>
      <c r="AD420" s="108" t="str">
        <f>IF(Tabela2[[#This Row],[Origem do acidente]] = "Plataforma", "PREENCHER","NA")</f>
        <v>NA</v>
      </c>
      <c r="AE420" s="107" t="str">
        <f>IF(AC420="","", IF(AC420="NC","", IF(AC420="NE","", IF(AC420="NA","",IFERROR(VLOOKUP(AC420,Produtos!$A$1:$C$2319,2,FALSE),"Não Cadastrado")))))</f>
        <v/>
      </c>
      <c r="AF420" s="104"/>
      <c r="AG420" s="104"/>
      <c r="AH420" s="104" t="str">
        <f>IF(AC420="","",IF(ISNUMBER(AC420)=FALSE,"Não se aplica",IFERROR(VLOOKUP(AC420,Produtos!$A$1:$C$2319,3,FALSE),"Não Cadastrado")))</f>
        <v/>
      </c>
      <c r="AI420" s="104"/>
      <c r="AJ420" s="104" t="str">
        <f>VLOOKUP(Tabela2[[#This Row],[SIEMA]],Siema2025,26,FALSE)</f>
        <v>Foi observado presença de produto de empresa terceira vazando na drenagem junto a via férrea</v>
      </c>
      <c r="AK420" s="107" t="s">
        <v>7250</v>
      </c>
      <c r="AL420" s="107"/>
      <c r="AM420" s="107"/>
      <c r="AN420" s="108" t="str">
        <f>VLOOKUP(Tabela2[[#This Row],[SIEMA]],Siema2025,51,FALSE)</f>
        <v/>
      </c>
      <c r="AO420" s="108" t="str">
        <f>VLOOKUP(Tabela2[[#This Row],[SIEMA]],Siema2025,53,FALSE)</f>
        <v/>
      </c>
      <c r="AP420" s="108" t="str">
        <f>VLOOKUP(Tabela2[[#This Row],[SIEMA]],Siema2025,55,FALSE)</f>
        <v/>
      </c>
      <c r="AQ420" s="108" t="str">
        <f>VLOOKUP(Tabela2[[#This Row],[SIEMA]],Siema2025,57,FALSE)</f>
        <v/>
      </c>
      <c r="AR420" s="108" t="str">
        <f>VLOOKUP(Tabela2[[#This Row],[SIEMA]],Siema2025,59,FALSE)</f>
        <v/>
      </c>
      <c r="AS420" s="108" t="str">
        <f>VLOOKUP(Tabela2[[#This Row],[SIEMA]],Siema2025,61,FALSE)</f>
        <v/>
      </c>
      <c r="AT420" s="108" t="str">
        <f>VLOOKUP(Tabela2[[#This Row],[SIEMA]],Siema2025,63,FALSE)</f>
        <v/>
      </c>
      <c r="AU420" s="108" t="s">
        <v>7132</v>
      </c>
      <c r="AV420" s="108" t="str">
        <f>VLOOKUP(Tabela2[[#This Row],[SIEMA]],Siema2025,67,FALSE)</f>
        <v/>
      </c>
      <c r="AW420" s="108" t="str">
        <f>VLOOKUP(Tabela2[[#This Row],[SIEMA]],Siema2025,69,FALSE)</f>
        <v/>
      </c>
      <c r="AX420" s="108" t="str">
        <f>VLOOKUP(Tabela2[[#This Row],[SIEMA]],Siema2025,71,FALSE)</f>
        <v/>
      </c>
      <c r="AY420" s="108" t="str">
        <f>VLOOKUP(Tabela2[[#This Row],[SIEMA]],Siema2025,73,FALSE)</f>
        <v/>
      </c>
      <c r="AZ420" s="108" t="str">
        <f>VLOOKUP(Tabela2[[#This Row],[SIEMA]],Siema2025,75,FALSE)</f>
        <v/>
      </c>
      <c r="BA420" s="108" t="str">
        <f>VLOOKUP(Tabela2[[#This Row],[SIEMA]],Siema2025,77,FALSE)</f>
        <v/>
      </c>
      <c r="BB420" s="108"/>
      <c r="BC420" s="108" t="str">
        <f>IF(Tabela2[[#This Row],[Outro(s) ]] = "X", "PREENCHER","NA")</f>
        <v>NA</v>
      </c>
      <c r="BD420" s="108" t="str">
        <f>VLOOKUP(Tabela2[[#This Row],[SIEMA]],Siema2025,82,FALSE)</f>
        <v/>
      </c>
      <c r="BE420" s="108" t="str">
        <f>VLOOKUP(Tabela2[[#This Row],[SIEMA]],Siema2025,81,FALSE)</f>
        <v/>
      </c>
      <c r="BF420" s="110" t="str">
        <f>VLOOKUP(Tabela2[[#This Row],[SIEMA]],Siema2025,28,FALSE)</f>
        <v/>
      </c>
      <c r="BG420" s="110"/>
      <c r="BH420" s="111" t="str">
        <f>VLOOKUP(Tabela2[[#This Row],[SIEMA]],Siema2025,29,FALSE)</f>
        <v/>
      </c>
      <c r="BI420" s="112" t="str">
        <f>VLOOKUP(Tabela2[[#This Row],[SIEMA]],Siema2025,107,FALSE)</f>
        <v>Não</v>
      </c>
      <c r="BJ420" s="107" t="s">
        <v>7113</v>
      </c>
      <c r="BK420" s="104" t="s">
        <v>2696</v>
      </c>
      <c r="BL420" s="1">
        <v>45841</v>
      </c>
      <c r="BM420" s="108">
        <f ca="1">IF(Tabela2[[#This Row],[Data de atendimento do Ibama (considerar o primeiro documento/ação)]]="",_xlfn.DAYS(TODAY(),J420),_xlfn.DAYS(Tabela2[[#This Row],[Data de atendimento do Ibama (considerar o primeiro documento/ação)]],J420))</f>
        <v>7</v>
      </c>
      <c r="BN420" s="108" t="str">
        <f>IF(Tabela2[[#This Row],[Atendido pelo Ibama ("Não" ou "Sim")]]="Não","Preencher", IF(Tabela2[[#This Row],[Atendido pelo Ibama ("Não" ou "Sim")]]="Sim","NA",""))</f>
        <v>NA</v>
      </c>
      <c r="BO420" s="114" t="s">
        <v>7138</v>
      </c>
      <c r="BP420" s="108" t="str">
        <f>IF(Tabela2[[#This Row],[Forma de atendimento (primeiro documento/ação)]]= "Outros (especificar)", "PREENCHER","NA")</f>
        <v>NA</v>
      </c>
      <c r="BQ420" s="106" t="s">
        <v>123</v>
      </c>
      <c r="BR420" s="108" t="str">
        <f>IF(Tabela2[[#This Row],[Equipe do Ibama foi a campo? Houve sobrevoo do Poseidon?]] = "Sim", "PREENCHER","NA")</f>
        <v>NA</v>
      </c>
      <c r="BS420" s="108" t="str">
        <f>IF(Tabela2[[#This Row],[Se sim, foi emitida Ordem de Emergência? (informações vinculada à coluna CK)]] = "Sim", "PREENCHER","NA")</f>
        <v>NA</v>
      </c>
      <c r="BT420" s="108" t="s">
        <v>7126</v>
      </c>
      <c r="BU420" s="108" t="s">
        <v>2696</v>
      </c>
      <c r="BV420" s="108" t="s">
        <v>123</v>
      </c>
      <c r="BW420" s="108" t="s">
        <v>123</v>
      </c>
      <c r="BX420" s="106"/>
      <c r="BY420" s="106"/>
      <c r="BZ420" s="104" t="str">
        <f>IF(Tabela2[[#This Row],[Data do documento de encerramento]]="NA","NA",IF(Tabela2[[#This Row],[Data do documento de encerramento]]="","Pendente de conclusão/ encerramento",_xlfn.DAYS(Tabela2[[#This Row],[Data do documento de encerramento]],J420)))</f>
        <v>Pendente de conclusão/ encerramento</v>
      </c>
      <c r="CA420" s="107"/>
      <c r="CB420" s="107"/>
      <c r="CC420" s="131"/>
      <c r="CD420" s="107"/>
      <c r="CE420" s="107"/>
      <c r="CF420" s="107"/>
    </row>
    <row r="421" spans="1:84">
      <c r="A421" s="169">
        <v>202562850438</v>
      </c>
      <c r="B421" s="170" t="s">
        <v>8981</v>
      </c>
      <c r="C421" s="108" t="s">
        <v>7135</v>
      </c>
      <c r="D421" s="106" t="s">
        <v>637</v>
      </c>
      <c r="E421" s="257" t="s">
        <v>8982</v>
      </c>
      <c r="F421" s="120"/>
      <c r="G421" s="120" t="s">
        <v>8983</v>
      </c>
      <c r="H421" s="106" t="s">
        <v>8984</v>
      </c>
      <c r="I421" s="104" t="s">
        <v>201</v>
      </c>
      <c r="J421" s="105">
        <f>VLOOKUP(Tabela2[[#This Row],[SIEMA]],Siema2025,2,FALSE)</f>
        <v>45834</v>
      </c>
      <c r="K421" s="105" t="str">
        <f>VLOOKUP(Tabela2[[#This Row],[SIEMA]],Siema2025,16,FALSE)</f>
        <v>Quinta</v>
      </c>
      <c r="L421" s="106" t="str">
        <f>IF(Tabela2[[#This Row],[Data]]="","Sem Informação",VLOOKUP(MONTH(Tabela2[[#This Row],[Data]]),'[1]Validação de dados'!$I$1:$J$13,2,0))</f>
        <v>Junho</v>
      </c>
      <c r="M421" s="104">
        <f>YEAR(Tabela2[[#This Row],[Data]])</f>
        <v>2025</v>
      </c>
      <c r="N421" s="105" t="str">
        <f>VLOOKUP(Tabela2[[#This Row],[SIEMA]],Siema2025,17,FALSE)</f>
        <v>Vespertino</v>
      </c>
      <c r="O421" s="105" t="s">
        <v>111</v>
      </c>
      <c r="P421" s="104" t="str">
        <f>VLOOKUP(Tabela2[[#This Row],[SIEMA]],Siema2025,21,FALSE)</f>
        <v>Sonda SS-73 (Gold Star) em operação no poço 7-MLL-10HP-RJS, Campo de Marlim Leste, Bacia de Campos.</v>
      </c>
      <c r="Q421" s="104" t="s">
        <v>7094</v>
      </c>
      <c r="R421" s="104" t="s">
        <v>8985</v>
      </c>
      <c r="S421" s="258" t="s">
        <v>7147</v>
      </c>
      <c r="T421" s="257">
        <v>1.2110000000000001</v>
      </c>
      <c r="U421" s="104" t="s">
        <v>7111</v>
      </c>
      <c r="V421" s="104" t="str">
        <f>IF(Q421="","",IF(ISNUMBER(Q421)=FALSE,"Não se aplica",IFERROR(VLOOKUP(Q421,Produtos!$A$1:$C$2319,3,FALSE),"Não Cadastrado")))</f>
        <v>Não se aplica</v>
      </c>
      <c r="W421" s="104"/>
      <c r="X421" s="113"/>
      <c r="Y421" s="109" t="str">
        <f>IF(W421="","", IF(W421="NC","", IF(W421="NE","", IF(W421="NA","",IFERROR(VLOOKUP(W421,Produtos!$A$1:$C$2319,2,FALSE),"Não Cadastrado")))))</f>
        <v/>
      </c>
      <c r="Z421" s="104"/>
      <c r="AA421" s="104"/>
      <c r="AB421" s="104" t="str">
        <f>IF(W421="","",IF(ISNUMBER(W421)=FALSE,"Não se aplica",IFERROR(VLOOKUP(W421,Produtos!$A$1:$C$2319,3,FALSE),"Não Cadastrado")))</f>
        <v/>
      </c>
      <c r="AC421" s="119"/>
      <c r="AD421" s="122"/>
      <c r="AE421" s="107" t="str">
        <f>IF(AC421="","", IF(AC421="NC","", IF(AC421="NE","", IF(AC421="NA","",IFERROR(VLOOKUP(AC421,Produtos!$A$1:$C$2319,2,FALSE),"Não Cadastrado")))))</f>
        <v/>
      </c>
      <c r="AF421" s="119"/>
      <c r="AG421" s="104"/>
      <c r="AH421" s="104" t="str">
        <f>IF(AC421="","",IF(ISNUMBER(AC421)=FALSE,"Não se aplica",IFERROR(VLOOKUP(AC421,Produtos!$A$1:$C$2319,3,FALSE),"Não Cadastrado")))</f>
        <v/>
      </c>
      <c r="AI421" s="119"/>
      <c r="AJ421" s="104" t="str">
        <f>VLOOKUP(Tabela2[[#This Row],[SIEMA]],Siema2025,26,FALSE)</f>
        <v>Perda de estanqueidade por falha mecânica de válvula do circuito de atuação da UBSR pelo sistema auto-shear.</v>
      </c>
      <c r="AK421" s="107" t="s">
        <v>7112</v>
      </c>
      <c r="AL421" s="107"/>
      <c r="AM421" s="107"/>
      <c r="AN421" s="108" t="str">
        <f>VLOOKUP(Tabela2[[#This Row],[SIEMA]],Siema2025,51,FALSE)</f>
        <v/>
      </c>
      <c r="AO421" s="108" t="str">
        <f>VLOOKUP(Tabela2[[#This Row],[SIEMA]],Siema2025,53,FALSE)</f>
        <v/>
      </c>
      <c r="AP421" s="108" t="str">
        <f>VLOOKUP(Tabela2[[#This Row],[SIEMA]],Siema2025,55,FALSE)</f>
        <v/>
      </c>
      <c r="AQ421" s="108" t="str">
        <f>VLOOKUP(Tabela2[[#This Row],[SIEMA]],Siema2025,57,FALSE)</f>
        <v/>
      </c>
      <c r="AR421" s="108" t="str">
        <f>VLOOKUP(Tabela2[[#This Row],[SIEMA]],Siema2025,59,FALSE)</f>
        <v/>
      </c>
      <c r="AS421" s="108" t="str">
        <f>VLOOKUP(Tabela2[[#This Row],[SIEMA]],Siema2025,61,FALSE)</f>
        <v>X</v>
      </c>
      <c r="AT421" s="108" t="str">
        <f>VLOOKUP(Tabela2[[#This Row],[SIEMA]],Siema2025,63,FALSE)</f>
        <v/>
      </c>
      <c r="AU421" s="108" t="str">
        <f>VLOOKUP(Tabela2[[#This Row],[SIEMA]],Siema2025,65,FALSE)</f>
        <v/>
      </c>
      <c r="AV421" s="108" t="str">
        <f>VLOOKUP(Tabela2[[#This Row],[SIEMA]],Siema2025,67,FALSE)</f>
        <v/>
      </c>
      <c r="AW421" s="108" t="str">
        <f>VLOOKUP(Tabela2[[#This Row],[SIEMA]],Siema2025,69,FALSE)</f>
        <v/>
      </c>
      <c r="AX421" s="108" t="str">
        <f>VLOOKUP(Tabela2[[#This Row],[SIEMA]],Siema2025,71,FALSE)</f>
        <v/>
      </c>
      <c r="AY421" s="108" t="str">
        <f>VLOOKUP(Tabela2[[#This Row],[SIEMA]],Siema2025,73,FALSE)</f>
        <v/>
      </c>
      <c r="AZ421" s="108" t="str">
        <f>VLOOKUP(Tabela2[[#This Row],[SIEMA]],Siema2025,75,FALSE)</f>
        <v/>
      </c>
      <c r="BA421" s="108" t="str">
        <f>VLOOKUP(Tabela2[[#This Row],[SIEMA]],Siema2025,77,FALSE)</f>
        <v/>
      </c>
      <c r="BB421" s="108" t="str">
        <f>VLOOKUP(Tabela2[[#This Row],[SIEMA]],Siema2025,79,FALSE)</f>
        <v/>
      </c>
      <c r="BC421" s="108" t="str">
        <f>IF(Tabela2[[#This Row],[Outro(s) ]] = "X", "PREENCHER","NA")</f>
        <v>NA</v>
      </c>
      <c r="BD421" s="108" t="str">
        <f>VLOOKUP(Tabela2[[#This Row],[SIEMA]],Siema2025,82,FALSE)</f>
        <v/>
      </c>
      <c r="BE421" s="108" t="str">
        <f>VLOOKUP(Tabela2[[#This Row],[SIEMA]],Siema2025,81,FALSE)</f>
        <v/>
      </c>
      <c r="BF421" s="110" t="str">
        <f>VLOOKUP(Tabela2[[#This Row],[SIEMA]],Siema2025,28,FALSE)</f>
        <v>Petrobras.</v>
      </c>
      <c r="BG421" s="126"/>
      <c r="BH421" s="111" t="str">
        <f>VLOOKUP(Tabela2[[#This Row],[SIEMA]],Siema2025,29,FALSE)</f>
        <v>33000167100750</v>
      </c>
      <c r="BI421" s="112" t="str">
        <f>VLOOKUP(Tabela2[[#This Row],[SIEMA]],Siema2025,107,FALSE)</f>
        <v>Não</v>
      </c>
      <c r="BJ421" s="107" t="s">
        <v>7099</v>
      </c>
      <c r="BK421" s="104" t="s">
        <v>2696</v>
      </c>
      <c r="BL421" s="164">
        <v>45890</v>
      </c>
      <c r="BM421" s="108">
        <f ca="1">IF(Tabela2[[#This Row],[Data de atendimento do Ibama (considerar o primeiro documento/ação)]]="",_xlfn.DAYS(TODAY(),J421),_xlfn.DAYS(Tabela2[[#This Row],[Data de atendimento do Ibama (considerar o primeiro documento/ação)]],J421))</f>
        <v>56</v>
      </c>
      <c r="BN421" s="108" t="str">
        <f>IF(Tabela2[[#This Row],[Atendido pelo Ibama ("Não" ou "Sim")]]="Não","Preencher", IF(Tabela2[[#This Row],[Atendido pelo Ibama ("Não" ou "Sim")]]="Sim","NA",""))</f>
        <v>NA</v>
      </c>
      <c r="BO421" s="114" t="s">
        <v>7138</v>
      </c>
      <c r="BP421" s="108" t="str">
        <f>IF(Tabela2[[#This Row],[Forma de atendimento (primeiro documento/ação)]]= "Outros (especificar)", "PREENCHER","NA")</f>
        <v>NA</v>
      </c>
      <c r="BQ421" s="106" t="s">
        <v>123</v>
      </c>
      <c r="BR421" s="108" t="str">
        <f>IF(Tabela2[[#This Row],[Equipe do Ibama foi a campo? Houve sobrevoo do Poseidon?]] = "Sim", "PREENCHER","NA")</f>
        <v>NA</v>
      </c>
      <c r="BS421" s="108" t="str">
        <f>IF(Tabela2[[#This Row],[Se sim, foi emitida Ordem de Emergência? (informações vinculada à coluna CK)]] = "Sim", "PREENCHER","NA")</f>
        <v>NA</v>
      </c>
      <c r="BT421" s="108" t="s">
        <v>7101</v>
      </c>
      <c r="BU421" s="108" t="s">
        <v>123</v>
      </c>
      <c r="BV421" s="108" t="s">
        <v>123</v>
      </c>
      <c r="BW421" s="108" t="s">
        <v>123</v>
      </c>
      <c r="BX421" s="106"/>
      <c r="BY421" s="120"/>
      <c r="BZ421" s="104" t="str">
        <f>IF(Tabela2[[#This Row],[Data do documento de encerramento]]="NA","NA",IF(Tabela2[[#This Row],[Data do documento de encerramento]]="","Pendente de conclusão/ encerramento",_xlfn.DAYS(Tabela2[[#This Row],[Data do documento de encerramento]],J421)))</f>
        <v>Pendente de conclusão/ encerramento</v>
      </c>
      <c r="CA421" s="107"/>
      <c r="CB421" s="107"/>
      <c r="CC421" s="129" t="s">
        <v>7204</v>
      </c>
      <c r="CD421" s="107" t="s">
        <v>123</v>
      </c>
      <c r="CE421" s="107" t="s">
        <v>8910</v>
      </c>
      <c r="CF421" s="107" t="s">
        <v>7149</v>
      </c>
    </row>
    <row r="422" spans="1:84" ht="60.75" hidden="1">
      <c r="A422" s="169">
        <v>20257232429</v>
      </c>
      <c r="B422" s="170" t="s">
        <v>8986</v>
      </c>
      <c r="C422" s="108" t="str">
        <f>VLOOKUP(Tabela2[[#This Row],[SIEMA]],Siema2025,4,FALSE)</f>
        <v xml:space="preserve"> CE</v>
      </c>
      <c r="D422" s="106" t="str">
        <f>VLOOKUP(Tabela2[[#This Row],[SIEMA]],Siema2025,3,FALSE)</f>
        <v xml:space="preserve">Ipueiras </v>
      </c>
      <c r="E422" s="106" t="str">
        <f>VLOOKUP(Tabela2[[#This Row],[SIEMA]],Siema2025,20,FALSE)</f>
        <v>Distrito Engenheiro João Tomé, km 362+120</v>
      </c>
      <c r="F422" s="106"/>
      <c r="G422" s="106" t="s">
        <v>8987</v>
      </c>
      <c r="H422" s="106" t="s">
        <v>8988</v>
      </c>
      <c r="I422" s="104" t="s">
        <v>7114</v>
      </c>
      <c r="J422" s="105">
        <f>VLOOKUP(Tabela2[[#This Row],[SIEMA]],Siema2025,2,FALSE)</f>
        <v>45836</v>
      </c>
      <c r="K422" s="105" t="str">
        <f>VLOOKUP(Tabela2[[#This Row],[SIEMA]],Siema2025,16,FALSE)</f>
        <v>Sábado</v>
      </c>
      <c r="L422" s="106" t="str">
        <f>IF(Tabela2[[#This Row],[Data]]="","Sem Informação",VLOOKUP(MONTH(Tabela2[[#This Row],[Data]]),'[1]Validação de dados'!$I$1:$J$13,2,0))</f>
        <v>Junho</v>
      </c>
      <c r="M422" s="104">
        <f>YEAR(Tabela2[[#This Row],[Data]])</f>
        <v>2025</v>
      </c>
      <c r="N422" s="105" t="str">
        <f>VLOOKUP(Tabela2[[#This Row],[SIEMA]],Siema2025,17,FALSE)</f>
        <v>Vespertino</v>
      </c>
      <c r="O422" s="105" t="str">
        <f>VLOOKUP(Tabela2[[#This Row],[SIEMA]],Siema2025,5,FALSE)</f>
        <v>Ferrovia</v>
      </c>
      <c r="P422" s="104" t="str">
        <f>VLOOKUP(Tabela2[[#This Row],[SIEMA]],Siema2025,21,FALSE)</f>
        <v>Descarrilamento com tombamento. Causa em análise.</v>
      </c>
      <c r="Q422" s="104" t="s">
        <v>7127</v>
      </c>
      <c r="R422" s="104" t="s">
        <v>7127</v>
      </c>
      <c r="S422" s="107" t="s">
        <v>7175</v>
      </c>
      <c r="T422" s="104" t="str">
        <f>VLOOKUP(Tabela2[[#This Row],[SIEMA]],Siema2025,11,FALSE)</f>
        <v/>
      </c>
      <c r="U422" s="104" t="str">
        <f>VLOOKUP(Tabela2[[#This Row],[SIEMA]],Siema2025,12,FALSE)</f>
        <v/>
      </c>
      <c r="V422" s="104" t="s">
        <v>7127</v>
      </c>
      <c r="W422" s="104" t="s">
        <v>7127</v>
      </c>
      <c r="X422" s="113" t="str">
        <f>IF(Tabela2[[#This Row],[Origem do acidente]] = "Plataforma", "PREENCHER","NA")</f>
        <v>NA</v>
      </c>
      <c r="Y422" s="109" t="s">
        <v>2857</v>
      </c>
      <c r="Z422" s="104" t="str">
        <f>VLOOKUP(Tabela2[[#This Row],[SIEMA]],Siema2025,11,FALSE)</f>
        <v/>
      </c>
      <c r="AA422" s="104" t="str">
        <f>VLOOKUP(Tabela2[[#This Row],[SIEMA]],Siema2025,12,FALSE)</f>
        <v/>
      </c>
      <c r="AB422" s="104" t="s">
        <v>7127</v>
      </c>
      <c r="AC422" s="104"/>
      <c r="AD422" s="108"/>
      <c r="AE422" s="107" t="str">
        <f>IF(AC422="","", IF(AC422="NC","", IF(AC422="NE","", IF(AC422="NA","",IFERROR(VLOOKUP(AC422,Produtos!$A$1:$C$2319,2,FALSE),"Não Cadastrado")))))</f>
        <v/>
      </c>
      <c r="AF422" s="104"/>
      <c r="AG422" s="104"/>
      <c r="AH422" s="104" t="str">
        <f>IF(AC422="","",IF(ISNUMBER(AC422)=FALSE,"Não se aplica",IFERROR(VLOOKUP(AC422,Produtos!$A$1:$C$2319,3,FALSE),"Não Cadastrado")))</f>
        <v/>
      </c>
      <c r="AI422" s="104"/>
      <c r="AJ422" s="104" t="str">
        <f>VLOOKUP(Tabela2[[#This Row],[SIEMA]],Siema2025,26,FALSE)</f>
        <v/>
      </c>
      <c r="AK422" s="107" t="s">
        <v>7112</v>
      </c>
      <c r="AL422" s="107"/>
      <c r="AM422" s="107"/>
      <c r="AN422" s="108" t="str">
        <f>VLOOKUP(Tabela2[[#This Row],[SIEMA]],Siema2025,51,FALSE)</f>
        <v/>
      </c>
      <c r="AO422" s="108" t="str">
        <f>VLOOKUP(Tabela2[[#This Row],[SIEMA]],Siema2025,53,FALSE)</f>
        <v/>
      </c>
      <c r="AP422" s="108" t="str">
        <f>VLOOKUP(Tabela2[[#This Row],[SIEMA]],Siema2025,55,FALSE)</f>
        <v/>
      </c>
      <c r="AQ422" s="108" t="str">
        <f>VLOOKUP(Tabela2[[#This Row],[SIEMA]],Siema2025,57,FALSE)</f>
        <v/>
      </c>
      <c r="AR422" s="108" t="str">
        <f>VLOOKUP(Tabela2[[#This Row],[SIEMA]],Siema2025,59,FALSE)</f>
        <v/>
      </c>
      <c r="AS422" s="108" t="str">
        <f>VLOOKUP(Tabela2[[#This Row],[SIEMA]],Siema2025,61,FALSE)</f>
        <v/>
      </c>
      <c r="AT422" s="108" t="str">
        <f>VLOOKUP(Tabela2[[#This Row],[SIEMA]],Siema2025,63,FALSE)</f>
        <v/>
      </c>
      <c r="AU422" s="108" t="str">
        <f>VLOOKUP(Tabela2[[#This Row],[SIEMA]],Siema2025,65,FALSE)</f>
        <v>X</v>
      </c>
      <c r="AV422" s="108" t="str">
        <f>VLOOKUP(Tabela2[[#This Row],[SIEMA]],Siema2025,67,FALSE)</f>
        <v/>
      </c>
      <c r="AW422" s="108" t="str">
        <f>VLOOKUP(Tabela2[[#This Row],[SIEMA]],Siema2025,69,FALSE)</f>
        <v/>
      </c>
      <c r="AX422" s="108" t="str">
        <f>VLOOKUP(Tabela2[[#This Row],[SIEMA]],Siema2025,71,FALSE)</f>
        <v/>
      </c>
      <c r="AY422" s="108" t="str">
        <f>VLOOKUP(Tabela2[[#This Row],[SIEMA]],Siema2025,73,FALSE)</f>
        <v/>
      </c>
      <c r="AZ422" s="108" t="str">
        <f>VLOOKUP(Tabela2[[#This Row],[SIEMA]],Siema2025,75,FALSE)</f>
        <v/>
      </c>
      <c r="BA422" s="108" t="str">
        <f>VLOOKUP(Tabela2[[#This Row],[SIEMA]],Siema2025,77,FALSE)</f>
        <v/>
      </c>
      <c r="BB422" s="108" t="str">
        <f>VLOOKUP(Tabela2[[#This Row],[SIEMA]],Siema2025,79,FALSE)</f>
        <v/>
      </c>
      <c r="BC422" s="108" t="str">
        <f>IF(Tabela2[[#This Row],[Outro(s) ]] = "X", "PREENCHER","NA")</f>
        <v>NA</v>
      </c>
      <c r="BD422" s="108" t="str">
        <f>VLOOKUP(Tabela2[[#This Row],[SIEMA]],Siema2025,82,FALSE)</f>
        <v/>
      </c>
      <c r="BE422" s="108" t="str">
        <f>VLOOKUP(Tabela2[[#This Row],[SIEMA]],Siema2025,81,FALSE)</f>
        <v/>
      </c>
      <c r="BF422" s="110" t="s">
        <v>7866</v>
      </c>
      <c r="BG422" s="110" t="s">
        <v>7866</v>
      </c>
      <c r="BH422" s="111" t="str">
        <f>VLOOKUP(Tabela2[[#This Row],[SIEMA]],Siema2025,29,FALSE)</f>
        <v>17234244000131</v>
      </c>
      <c r="BI422" s="112" t="str">
        <f>VLOOKUP(Tabela2[[#This Row],[SIEMA]],Siema2025,107,FALSE)</f>
        <v>Não</v>
      </c>
      <c r="BJ422" s="107" t="s">
        <v>7099</v>
      </c>
      <c r="BK422" s="104" t="s">
        <v>2696</v>
      </c>
      <c r="BL422" s="140">
        <v>45852</v>
      </c>
      <c r="BM422" s="108">
        <f ca="1">IF(Tabela2[[#This Row],[Data de atendimento do Ibama (considerar o primeiro documento/ação)]]="",_xlfn.DAYS(TODAY(),J422),_xlfn.DAYS(Tabela2[[#This Row],[Data de atendimento do Ibama (considerar o primeiro documento/ação)]],J422))</f>
        <v>16</v>
      </c>
      <c r="BN422" s="108" t="str">
        <f>IF(Tabela2[[#This Row],[Atendido pelo Ibama ("Não" ou "Sim")]]="Não","Preencher", IF(Tabela2[[#This Row],[Atendido pelo Ibama ("Não" ou "Sim")]]="Sim","NA",""))</f>
        <v>NA</v>
      </c>
      <c r="BO422" s="114" t="s">
        <v>7138</v>
      </c>
      <c r="BP422" s="108" t="str">
        <f>IF(Tabela2[[#This Row],[Forma de atendimento (primeiro documento/ação)]]= "Outros (especificar)", "PREENCHER","NA")</f>
        <v>NA</v>
      </c>
      <c r="BQ422" s="106" t="s">
        <v>2696</v>
      </c>
      <c r="BR422" s="108" t="s">
        <v>123</v>
      </c>
      <c r="BS422" s="108" t="s">
        <v>2696</v>
      </c>
      <c r="BT422" s="108" t="s">
        <v>7101</v>
      </c>
      <c r="BU422" s="108" t="s">
        <v>2696</v>
      </c>
      <c r="BV422" s="108" t="s">
        <v>123</v>
      </c>
      <c r="BW422" s="108" t="s">
        <v>2696</v>
      </c>
      <c r="BX422" s="106" t="s">
        <v>7102</v>
      </c>
      <c r="BY422" s="140">
        <v>45968</v>
      </c>
      <c r="BZ422" s="104">
        <f>IF(Tabela2[[#This Row],[Data do documento de encerramento]]="NA","NA",IF(Tabela2[[#This Row],[Data do documento de encerramento]]="","Pendente de conclusão/ encerramento",_xlfn.DAYS(Tabela2[[#This Row],[Data do documento de encerramento]],J422)))</f>
        <v>132</v>
      </c>
      <c r="CA422" s="107" t="s">
        <v>8989</v>
      </c>
      <c r="CB422" s="107"/>
      <c r="CC422" s="130"/>
      <c r="CD422" s="107"/>
      <c r="CE422" s="107"/>
      <c r="CF422" s="107"/>
    </row>
    <row r="423" spans="1:84" ht="30.75">
      <c r="A423" s="182">
        <v>202562861245</v>
      </c>
      <c r="B423" s="118" t="s">
        <v>8990</v>
      </c>
      <c r="C423" s="108" t="s">
        <v>672</v>
      </c>
      <c r="D423" s="106" t="s">
        <v>637</v>
      </c>
      <c r="E423" s="106" t="s">
        <v>8991</v>
      </c>
      <c r="F423" s="106"/>
      <c r="G423" s="106" t="s">
        <v>8120</v>
      </c>
      <c r="H423" s="106" t="s">
        <v>8121</v>
      </c>
      <c r="I423" s="104" t="s">
        <v>124</v>
      </c>
      <c r="J423" s="105">
        <f>VLOOKUP(Tabela2[[#This Row],[SIEMA]],Siema2025,2,FALSE)</f>
        <v>45836</v>
      </c>
      <c r="K423" s="105" t="str">
        <f>VLOOKUP(Tabela2[[#This Row],[SIEMA]],Siema2025,16,FALSE)</f>
        <v>Sábado</v>
      </c>
      <c r="L423" s="106" t="str">
        <f>IF(Tabela2[[#This Row],[Data]]="","Sem Informação",VLOOKUP(MONTH(Tabela2[[#This Row],[Data]]),'[1]Validação de dados'!$I$1:$J$13,2,0))</f>
        <v>Junho</v>
      </c>
      <c r="M423" s="104">
        <f>YEAR(Tabela2[[#This Row],[Data]])</f>
        <v>2025</v>
      </c>
      <c r="N423" s="105" t="str">
        <f>VLOOKUP(Tabela2[[#This Row],[SIEMA]],Siema2025,17,FALSE)</f>
        <v>Madrugada</v>
      </c>
      <c r="O423" s="105" t="s">
        <v>111</v>
      </c>
      <c r="P423" s="104" t="str">
        <f>VLOOKUP(Tabela2[[#This Row],[SIEMA]],Siema2025,21,FALSE)</f>
        <v>Embarcação de apoio Belov Mares em operação junto a Plataforma P-66, Campo de Tupi, Bacia de Santos.</v>
      </c>
      <c r="Q423" s="104">
        <v>1267</v>
      </c>
      <c r="R423" s="104" t="s">
        <v>2043</v>
      </c>
      <c r="S423" s="107" t="str">
        <f>IF(Q423="","", IF(Q423="NC","", IF(Q423="NE","", IF(Q423="NA","",IFERROR(VLOOKUP(Q423,Produtos!$A$1:$C$2319,2,FALSE),"Não Cadastrado")))))</f>
        <v>PETRÓLEO CRU</v>
      </c>
      <c r="T423" s="104">
        <v>3.96E-5</v>
      </c>
      <c r="U423" s="104" t="s">
        <v>7111</v>
      </c>
      <c r="V423" s="104">
        <f>IF(Q423="","",IF(ISNUMBER(Q423)=FALSE,"Não se aplica",IFERROR(VLOOKUP(Q423,Produtos!$A$1:$C$2319,3,FALSE),"Não Cadastrado")))</f>
        <v>3</v>
      </c>
      <c r="W423" s="104"/>
      <c r="X423" s="113"/>
      <c r="Y423" s="109" t="str">
        <f>IF(W423="","", IF(W423="NC","", IF(W423="NE","", IF(W423="NA","",IFERROR(VLOOKUP(W423,Produtos!$A$1:$C$2319,2,FALSE),"Não Cadastrado")))))</f>
        <v/>
      </c>
      <c r="Z423" s="104"/>
      <c r="AA423" s="104"/>
      <c r="AB423" s="104" t="str">
        <f>IF(W423="","",IF(ISNUMBER(W423)=FALSE,"Não se aplica",IFERROR(VLOOKUP(W423,Produtos!$A$1:$C$2319,3,FALSE),"Não Cadastrado")))</f>
        <v/>
      </c>
      <c r="AC423" s="104"/>
      <c r="AD423" s="108"/>
      <c r="AE423" s="107" t="str">
        <f>IF(AC423="","", IF(AC423="NC","", IF(AC423="NE","", IF(AC423="NA","",IFERROR(VLOOKUP(AC423,Produtos!$A$1:$C$2319,2,FALSE),"Não Cadastrado")))))</f>
        <v/>
      </c>
      <c r="AF423" s="104"/>
      <c r="AG423" s="104"/>
      <c r="AH423" s="104" t="str">
        <f>IF(AC423="","",IF(ISNUMBER(AC423)=FALSE,"Não se aplica",IFERROR(VLOOKUP(AC423,Produtos!$A$1:$C$2319,3,FALSE),"Não Cadastrado")))</f>
        <v/>
      </c>
      <c r="AI423" s="104"/>
      <c r="AJ423" s="104" t="str">
        <f>VLOOKUP(Tabela2[[#This Row],[SIEMA]],Siema2025,26,FALSE)</f>
        <v>Em investigação.</v>
      </c>
      <c r="AK423" s="107" t="s">
        <v>7190</v>
      </c>
      <c r="AL423" s="107"/>
      <c r="AM423" s="107"/>
      <c r="AN423" s="108" t="str">
        <f>VLOOKUP(Tabela2[[#This Row],[SIEMA]],Siema2025,51,FALSE)</f>
        <v/>
      </c>
      <c r="AO423" s="108" t="str">
        <f>VLOOKUP(Tabela2[[#This Row],[SIEMA]],Siema2025,53,FALSE)</f>
        <v/>
      </c>
      <c r="AP423" s="108" t="str">
        <f>VLOOKUP(Tabela2[[#This Row],[SIEMA]],Siema2025,55,FALSE)</f>
        <v/>
      </c>
      <c r="AQ423" s="108" t="str">
        <f>VLOOKUP(Tabela2[[#This Row],[SIEMA]],Siema2025,57,FALSE)</f>
        <v/>
      </c>
      <c r="AR423" s="108" t="str">
        <f>VLOOKUP(Tabela2[[#This Row],[SIEMA]],Siema2025,59,FALSE)</f>
        <v/>
      </c>
      <c r="AS423" s="108" t="str">
        <f>VLOOKUP(Tabela2[[#This Row],[SIEMA]],Siema2025,61,FALSE)</f>
        <v>X</v>
      </c>
      <c r="AT423" s="108" t="str">
        <f>VLOOKUP(Tabela2[[#This Row],[SIEMA]],Siema2025,63,FALSE)</f>
        <v/>
      </c>
      <c r="AU423" s="108" t="str">
        <f>VLOOKUP(Tabela2[[#This Row],[SIEMA]],Siema2025,65,FALSE)</f>
        <v/>
      </c>
      <c r="AV423" s="108" t="str">
        <f>VLOOKUP(Tabela2[[#This Row],[SIEMA]],Siema2025,67,FALSE)</f>
        <v/>
      </c>
      <c r="AW423" s="108" t="str">
        <f>VLOOKUP(Tabela2[[#This Row],[SIEMA]],Siema2025,69,FALSE)</f>
        <v/>
      </c>
      <c r="AX423" s="108" t="str">
        <f>VLOOKUP(Tabela2[[#This Row],[SIEMA]],Siema2025,71,FALSE)</f>
        <v/>
      </c>
      <c r="AY423" s="108" t="str">
        <f>VLOOKUP(Tabela2[[#This Row],[SIEMA]],Siema2025,73,FALSE)</f>
        <v/>
      </c>
      <c r="AZ423" s="108" t="str">
        <f>VLOOKUP(Tabela2[[#This Row],[SIEMA]],Siema2025,75,FALSE)</f>
        <v/>
      </c>
      <c r="BA423" s="108" t="str">
        <f>VLOOKUP(Tabela2[[#This Row],[SIEMA]],Siema2025,77,FALSE)</f>
        <v/>
      </c>
      <c r="BB423" s="108" t="str">
        <f>VLOOKUP(Tabela2[[#This Row],[SIEMA]],Siema2025,79,FALSE)</f>
        <v/>
      </c>
      <c r="BC423" s="108" t="str">
        <f>IF(Tabela2[[#This Row],[Outro(s) ]] = "X", "PREENCHER","NA")</f>
        <v>NA</v>
      </c>
      <c r="BD423" s="108" t="str">
        <f>VLOOKUP(Tabela2[[#This Row],[SIEMA]],Siema2025,82,FALSE)</f>
        <v/>
      </c>
      <c r="BE423" s="108" t="str">
        <f>VLOOKUP(Tabela2[[#This Row],[SIEMA]],Siema2025,81,FALSE)</f>
        <v/>
      </c>
      <c r="BF423" s="110" t="str">
        <f>VLOOKUP(Tabela2[[#This Row],[SIEMA]],Siema2025,28,FALSE)</f>
        <v>Petrobras</v>
      </c>
      <c r="BG423" s="110"/>
      <c r="BH423" s="111">
        <v>33000167000101</v>
      </c>
      <c r="BI423" s="112" t="s">
        <v>2696</v>
      </c>
      <c r="BJ423" s="107" t="s">
        <v>7099</v>
      </c>
      <c r="BK423" s="104" t="s">
        <v>2696</v>
      </c>
      <c r="BL423" s="140">
        <v>45845</v>
      </c>
      <c r="BM423" s="108">
        <f ca="1">IF(Tabela2[[#This Row],[Data de atendimento do Ibama (considerar o primeiro documento/ação)]]="",_xlfn.DAYS(TODAY(),J423),_xlfn.DAYS(Tabela2[[#This Row],[Data de atendimento do Ibama (considerar o primeiro documento/ação)]],J423))</f>
        <v>9</v>
      </c>
      <c r="BN423" s="108" t="str">
        <f>IF(Tabela2[[#This Row],[Atendido pelo Ibama ("Não" ou "Sim")]]="Não","Preencher", IF(Tabela2[[#This Row],[Atendido pelo Ibama ("Não" ou "Sim")]]="Sim","NA",""))</f>
        <v>NA</v>
      </c>
      <c r="BO423" s="114" t="s">
        <v>7100</v>
      </c>
      <c r="BP423" s="108" t="str">
        <f>IF(Tabela2[[#This Row],[Forma de atendimento (primeiro documento/ação)]]= "Outros (especificar)", "PREENCHER","NA")</f>
        <v>NA</v>
      </c>
      <c r="BQ423" s="106" t="s">
        <v>123</v>
      </c>
      <c r="BR423" s="108" t="str">
        <f>IF(Tabela2[[#This Row],[Equipe do Ibama foi a campo? Houve sobrevoo do Poseidon?]] = "Sim", "PREENCHER","NA")</f>
        <v>NA</v>
      </c>
      <c r="BS423" s="108" t="str">
        <f>IF(Tabela2[[#This Row],[Se sim, foi emitida Ordem de Emergência? (informações vinculada à coluna CK)]] = "Sim", "PREENCHER","NA")</f>
        <v>NA</v>
      </c>
      <c r="BT423" s="108" t="s">
        <v>7101</v>
      </c>
      <c r="BU423" s="108" t="s">
        <v>2696</v>
      </c>
      <c r="BV423" s="108" t="s">
        <v>123</v>
      </c>
      <c r="BW423" s="108" t="s">
        <v>2696</v>
      </c>
      <c r="BX423" s="106" t="s">
        <v>7102</v>
      </c>
      <c r="BY423" s="140">
        <v>46183</v>
      </c>
      <c r="BZ423" s="104">
        <f>IF(Tabela2[[#This Row],[Data do documento de encerramento]]="NA","NA",IF(Tabela2[[#This Row],[Data do documento de encerramento]]="","Pendente de conclusão/ encerramento",_xlfn.DAYS(Tabela2[[#This Row],[Data do documento de encerramento]],J423)))</f>
        <v>347</v>
      </c>
      <c r="CA423" s="129"/>
      <c r="CB423" s="107" t="s">
        <v>7501</v>
      </c>
      <c r="CC423" s="206" t="s">
        <v>7104</v>
      </c>
      <c r="CD423" s="107" t="s">
        <v>7283</v>
      </c>
      <c r="CE423" s="107" t="s">
        <v>2696</v>
      </c>
      <c r="CF423" s="107" t="s">
        <v>7105</v>
      </c>
    </row>
    <row r="424" spans="1:84" ht="60.75">
      <c r="A424" s="182">
        <v>202562979205</v>
      </c>
      <c r="B424" s="118" t="s">
        <v>8992</v>
      </c>
      <c r="C424" s="108" t="s">
        <v>672</v>
      </c>
      <c r="D424" s="106" t="s">
        <v>637</v>
      </c>
      <c r="E424" s="106" t="s">
        <v>8414</v>
      </c>
      <c r="F424" s="106"/>
      <c r="G424" s="106" t="s">
        <v>8993</v>
      </c>
      <c r="H424" s="106" t="s">
        <v>8994</v>
      </c>
      <c r="I424" s="104" t="s">
        <v>124</v>
      </c>
      <c r="J424" s="105">
        <f>VLOOKUP(Tabela2[[#This Row],[SIEMA]],Siema2025,2,FALSE)</f>
        <v>45836</v>
      </c>
      <c r="K424" s="105" t="str">
        <f>VLOOKUP(Tabela2[[#This Row],[SIEMA]],Siema2025,16,FALSE)</f>
        <v>Sábado</v>
      </c>
      <c r="L424" s="106" t="str">
        <f>IF(Tabela2[[#This Row],[Data]]="","Sem Informação",VLOOKUP(MONTH(Tabela2[[#This Row],[Data]]),'[1]Validação de dados'!$I$1:$J$13,2,0))</f>
        <v>Junho</v>
      </c>
      <c r="M424" s="104">
        <f>YEAR(Tabela2[[#This Row],[Data]])</f>
        <v>2025</v>
      </c>
      <c r="N424" s="105" t="str">
        <f>VLOOKUP(Tabela2[[#This Row],[SIEMA]],Siema2025,17,FALSE)</f>
        <v>Matutino</v>
      </c>
      <c r="O424" s="105" t="str">
        <f>VLOOKUP(Tabela2[[#This Row],[SIEMA]],Siema2025,5,FALSE)</f>
        <v>Plataforma</v>
      </c>
      <c r="P424" s="104" t="str">
        <f>VLOOKUP(Tabela2[[#This Row],[SIEMA]],Siema2025,21,FALSE)</f>
        <v>FPSO Cidade de Itaguaí (FPSO CIG), Campo de Tupi, Bacia de Santos.</v>
      </c>
      <c r="Q424" s="104">
        <v>1267</v>
      </c>
      <c r="R424" s="104" t="s">
        <v>2043</v>
      </c>
      <c r="S424" s="107" t="str">
        <f>IF(Q424="","", IF(Q424="NC","", IF(Q424="NE","", IF(Q424="NA","",IFERROR(VLOOKUP(Q424,Produtos!$A$1:$C$2319,2,FALSE),"Não Cadastrado")))))</f>
        <v>PETRÓLEO CRU</v>
      </c>
      <c r="T424" s="104">
        <v>5.0000000000000002E-5</v>
      </c>
      <c r="U424" s="104" t="s">
        <v>7111</v>
      </c>
      <c r="V424" s="104">
        <f>IF(Q424="","",IF(ISNUMBER(Q424)=FALSE,"Não se aplica",IFERROR(VLOOKUP(Q424,Produtos!$A$1:$C$2319,3,FALSE),"Não Cadastrado")))</f>
        <v>3</v>
      </c>
      <c r="W424" s="104" t="str">
        <f>VLOOKUP(Tabela2[[#This Row],[SIEMA]],Siema2025,10,FALSE)</f>
        <v/>
      </c>
      <c r="X424" s="113"/>
      <c r="Y424" s="109" t="str">
        <f>IF(W424="","", IF(W424="NC","", IF(W424="NE","", IF(W424="NA","",IFERROR(VLOOKUP(W424,Produtos!$A$1:$C$2319,2,FALSE),"Não Cadastrado")))))</f>
        <v/>
      </c>
      <c r="Z424" s="104" t="str">
        <f>VLOOKUP(Tabela2[[#This Row],[SIEMA]],Siema2025,11,FALSE)</f>
        <v xml:space="preserve"> </v>
      </c>
      <c r="AA424" s="104" t="str">
        <f>VLOOKUP(Tabela2[[#This Row],[SIEMA]],Siema2025,12,FALSE)</f>
        <v xml:space="preserve"> </v>
      </c>
      <c r="AB424" s="104" t="str">
        <f>IF(W424="","",IF(ISNUMBER(W424)=FALSE,"Não se aplica",IFERROR(VLOOKUP(W424,Produtos!$A$1:$C$2319,3,FALSE),"Não Cadastrado")))</f>
        <v/>
      </c>
      <c r="AC424" s="104"/>
      <c r="AD424" s="108"/>
      <c r="AE424" s="107" t="str">
        <f>IF(AC424="","", IF(AC424="NC","", IF(AC424="NE","", IF(AC424="NA","",IFERROR(VLOOKUP(AC424,Produtos!$A$1:$C$2319,2,FALSE),"Não Cadastrado")))))</f>
        <v/>
      </c>
      <c r="AF424" s="104"/>
      <c r="AG424" s="104"/>
      <c r="AH424" s="104" t="str">
        <f>IF(AC424="","",IF(ISNUMBER(AC424)=FALSE,"Não se aplica",IFERROR(VLOOKUP(AC424,Produtos!$A$1:$C$2319,3,FALSE),"Não Cadastrado")))</f>
        <v/>
      </c>
      <c r="AI424" s="104"/>
      <c r="AJ424" s="104" t="str">
        <f>VLOOKUP(Tabela2[[#This Row],[SIEMA]],Siema2025,26,FALSE)</f>
        <v>Arraste de sujidades presentes no piso do Main Deck com transbordamento no trincaniz lateral da unidade por não remoção do plug de drenagem durante o teste. Em investigação.</v>
      </c>
      <c r="AK424" s="107" t="s">
        <v>7190</v>
      </c>
      <c r="AL424" s="107" t="s">
        <v>7098</v>
      </c>
      <c r="AM424" s="107" t="s">
        <v>7290</v>
      </c>
      <c r="AN424" s="108" t="str">
        <f>VLOOKUP(Tabela2[[#This Row],[SIEMA]],Siema2025,51,FALSE)</f>
        <v/>
      </c>
      <c r="AO424" s="108" t="str">
        <f>VLOOKUP(Tabela2[[#This Row],[SIEMA]],Siema2025,53,FALSE)</f>
        <v/>
      </c>
      <c r="AP424" s="108" t="str">
        <f>VLOOKUP(Tabela2[[#This Row],[SIEMA]],Siema2025,55,FALSE)</f>
        <v/>
      </c>
      <c r="AQ424" s="108" t="str">
        <f>VLOOKUP(Tabela2[[#This Row],[SIEMA]],Siema2025,57,FALSE)</f>
        <v/>
      </c>
      <c r="AR424" s="108" t="str">
        <f>VLOOKUP(Tabela2[[#This Row],[SIEMA]],Siema2025,59,FALSE)</f>
        <v/>
      </c>
      <c r="AS424" s="108" t="str">
        <f>VLOOKUP(Tabela2[[#This Row],[SIEMA]],Siema2025,61,FALSE)</f>
        <v>X</v>
      </c>
      <c r="AT424" s="108" t="str">
        <f>VLOOKUP(Tabela2[[#This Row],[SIEMA]],Siema2025,63,FALSE)</f>
        <v/>
      </c>
      <c r="AU424" s="108" t="str">
        <f>VLOOKUP(Tabela2[[#This Row],[SIEMA]],Siema2025,65,FALSE)</f>
        <v/>
      </c>
      <c r="AV424" s="108" t="str">
        <f>VLOOKUP(Tabela2[[#This Row],[SIEMA]],Siema2025,67,FALSE)</f>
        <v/>
      </c>
      <c r="AW424" s="108" t="str">
        <f>VLOOKUP(Tabela2[[#This Row],[SIEMA]],Siema2025,69,FALSE)</f>
        <v/>
      </c>
      <c r="AX424" s="108" t="str">
        <f>VLOOKUP(Tabela2[[#This Row],[SIEMA]],Siema2025,71,FALSE)</f>
        <v/>
      </c>
      <c r="AY424" s="108" t="str">
        <f>VLOOKUP(Tabela2[[#This Row],[SIEMA]],Siema2025,73,FALSE)</f>
        <v/>
      </c>
      <c r="AZ424" s="108" t="str">
        <f>VLOOKUP(Tabela2[[#This Row],[SIEMA]],Siema2025,75,FALSE)</f>
        <v/>
      </c>
      <c r="BA424" s="108" t="str">
        <f>VLOOKUP(Tabela2[[#This Row],[SIEMA]],Siema2025,77,FALSE)</f>
        <v/>
      </c>
      <c r="BB424" s="108" t="str">
        <f>VLOOKUP(Tabela2[[#This Row],[SIEMA]],Siema2025,79,FALSE)</f>
        <v/>
      </c>
      <c r="BC424" s="108" t="str">
        <f>IF(Tabela2[[#This Row],[Outro(s) ]] = "X", "PREENCHER","NA")</f>
        <v>NA</v>
      </c>
      <c r="BD424" s="108" t="str">
        <f>VLOOKUP(Tabela2[[#This Row],[SIEMA]],Siema2025,82,FALSE)</f>
        <v/>
      </c>
      <c r="BE424" s="108" t="str">
        <f>VLOOKUP(Tabela2[[#This Row],[SIEMA]],Siema2025,81,FALSE)</f>
        <v/>
      </c>
      <c r="BF424" s="110" t="str">
        <f>VLOOKUP(Tabela2[[#This Row],[SIEMA]],Siema2025,28,FALSE)</f>
        <v>Petrobras</v>
      </c>
      <c r="BG424" s="110"/>
      <c r="BH424" s="111">
        <v>33000167000101</v>
      </c>
      <c r="BI424" s="112" t="str">
        <f>VLOOKUP(Tabela2[[#This Row],[SIEMA]],Siema2025,107,FALSE)</f>
        <v>Não</v>
      </c>
      <c r="BJ424" s="107" t="s">
        <v>7099</v>
      </c>
      <c r="BK424" s="104" t="s">
        <v>2696</v>
      </c>
      <c r="BL424" s="140">
        <v>45840</v>
      </c>
      <c r="BM424" s="108">
        <f ca="1">IF(Tabela2[[#This Row],[Data de atendimento do Ibama (considerar o primeiro documento/ação)]]="",_xlfn.DAYS(TODAY(),J424),_xlfn.DAYS(Tabela2[[#This Row],[Data de atendimento do Ibama (considerar o primeiro documento/ação)]],J424))</f>
        <v>4</v>
      </c>
      <c r="BN424" s="108" t="str">
        <f>IF(Tabela2[[#This Row],[Atendido pelo Ibama ("Não" ou "Sim")]]="Não","Preencher", IF(Tabela2[[#This Row],[Atendido pelo Ibama ("Não" ou "Sim")]]="Sim","NA",""))</f>
        <v>NA</v>
      </c>
      <c r="BO424" s="114" t="s">
        <v>7100</v>
      </c>
      <c r="BP424" s="108" t="str">
        <f>IF(Tabela2[[#This Row],[Forma de atendimento (primeiro documento/ação)]]= "Outros (especificar)", "PREENCHER","NA")</f>
        <v>NA</v>
      </c>
      <c r="BQ424" s="106" t="s">
        <v>123</v>
      </c>
      <c r="BR424" s="108" t="str">
        <f>IF(Tabela2[[#This Row],[Equipe do Ibama foi a campo? Houve sobrevoo do Poseidon?]] = "Sim", "PREENCHER","NA")</f>
        <v>NA</v>
      </c>
      <c r="BS424" s="108" t="str">
        <f>IF(Tabela2[[#This Row],[Se sim, foi emitida Ordem de Emergência? (informações vinculada à coluna CK)]] = "Sim", "PREENCHER","NA")</f>
        <v>NA</v>
      </c>
      <c r="BT424" s="108" t="s">
        <v>7101</v>
      </c>
      <c r="BU424" s="108" t="s">
        <v>2696</v>
      </c>
      <c r="BV424" s="108" t="s">
        <v>123</v>
      </c>
      <c r="BW424" s="108" t="s">
        <v>2696</v>
      </c>
      <c r="BX424" s="106" t="s">
        <v>7102</v>
      </c>
      <c r="BY424" s="140">
        <v>45916</v>
      </c>
      <c r="BZ424" s="104">
        <f>IF(Tabela2[[#This Row],[Data do documento de encerramento]]="NA","NA",IF(Tabela2[[#This Row],[Data do documento de encerramento]]="","Pendente de conclusão/ encerramento",_xlfn.DAYS(Tabela2[[#This Row],[Data do documento de encerramento]],J424)))</f>
        <v>80</v>
      </c>
      <c r="CA424" s="107"/>
      <c r="CB424" s="107" t="s">
        <v>7158</v>
      </c>
      <c r="CC424" s="131" t="s">
        <v>7197</v>
      </c>
      <c r="CD424" s="107" t="s">
        <v>123</v>
      </c>
      <c r="CE424" s="107" t="s">
        <v>123</v>
      </c>
      <c r="CF424" s="107" t="s">
        <v>7105</v>
      </c>
    </row>
    <row r="425" spans="1:84" ht="30.75" hidden="1">
      <c r="A425" s="169">
        <v>202563032430</v>
      </c>
      <c r="B425" s="170" t="s">
        <v>8995</v>
      </c>
      <c r="C425" s="108" t="str">
        <f>VLOOKUP(Tabela2[[#This Row],[SIEMA]],Siema2025,4,FALSE)</f>
        <v xml:space="preserve"> BA</v>
      </c>
      <c r="D425" s="106" t="str">
        <f>VLOOKUP(Tabela2[[#This Row],[SIEMA]],Siema2025,3,FALSE)</f>
        <v xml:space="preserve">Caetité </v>
      </c>
      <c r="E425" s="106" t="str">
        <f>VLOOKUP(Tabela2[[#This Row],[SIEMA]],Siema2025,20,FALSE)</f>
        <v>Fazenda Cachoeira s/n</v>
      </c>
      <c r="F425" s="106"/>
      <c r="G425" s="106" t="s">
        <v>8996</v>
      </c>
      <c r="H425" s="106" t="s">
        <v>8997</v>
      </c>
      <c r="I425" s="104"/>
      <c r="J425" s="105">
        <f>VLOOKUP(Tabela2[[#This Row],[SIEMA]],Siema2025,2,FALSE)</f>
        <v>45836</v>
      </c>
      <c r="K425" s="105" t="str">
        <f>VLOOKUP(Tabela2[[#This Row],[SIEMA]],Siema2025,16,FALSE)</f>
        <v>Sábado</v>
      </c>
      <c r="L425" s="106" t="str">
        <f>IF(Tabela2[[#This Row],[Data]]="","Sem Informação",VLOOKUP(MONTH(Tabela2[[#This Row],[Data]]),'[1]Validação de dados'!$I$1:$J$13,2,0))</f>
        <v>Junho</v>
      </c>
      <c r="M425" s="104">
        <f>YEAR(Tabela2[[#This Row],[Data]])</f>
        <v>2025</v>
      </c>
      <c r="N425" s="105" t="str">
        <f>VLOOKUP(Tabela2[[#This Row],[SIEMA]],Siema2025,17,FALSE)</f>
        <v>Noturno</v>
      </c>
      <c r="O425" s="105" t="str">
        <f>VLOOKUP(Tabela2[[#This Row],[SIEMA]],Siema2025,5,FALSE)</f>
        <v>Indústria</v>
      </c>
      <c r="P425" s="104" t="str">
        <f>VLOOKUP(Tabela2[[#This Row],[SIEMA]],Siema2025,21,FALSE)</f>
        <v>A situação anormal de operação ocorreu na AA-330, especificamente na válvula de descarga do TQ-3307.</v>
      </c>
      <c r="Q425" s="104">
        <v>2912</v>
      </c>
      <c r="R425" s="104" t="str">
        <f>VLOOKUP(Tabela2[[#This Row],[SIEMA]],Siema2025,10,FALSE)</f>
        <v/>
      </c>
      <c r="S425" s="107" t="str">
        <f>IF(Q425="","", IF(Q425="NC","", IF(Q425="NE","", IF(Q425="NA","",IFERROR(VLOOKUP(Q425,Produtos!$A$1:$C$2319,2,FALSE),"Não Cadastrado")))))</f>
        <v>MATERIAL RADIOATIVO, BAIXA ATIVIDADE ESPECÍFICA (BAE I), não-fissil ou fissil exceptivo</v>
      </c>
      <c r="T425" s="104">
        <v>1</v>
      </c>
      <c r="U425" s="104" t="str">
        <f>VLOOKUP(Tabela2[[#This Row],[SIEMA]],Siema2025,12,FALSE)</f>
        <v xml:space="preserve"> </v>
      </c>
      <c r="V425" s="104">
        <f>IF(Q425="","",IF(ISNUMBER(Q425)=FALSE,"Não se aplica",IFERROR(VLOOKUP(Q425,Produtos!$A$1:$C$2319,3,FALSE),"Não Cadastrado")))</f>
        <v>7</v>
      </c>
      <c r="W425" s="104" t="str">
        <f>VLOOKUP(Tabela2[[#This Row],[SIEMA]],Siema2025,10,FALSE)</f>
        <v/>
      </c>
      <c r="X425" s="113" t="str">
        <f>IF(Tabela2[[#This Row],[Origem do acidente]] = "Plataforma", "PREENCHER","NA")</f>
        <v>NA</v>
      </c>
      <c r="Y425" s="109" t="str">
        <f>IF(W425="","", IF(W425="NC","", IF(W425="NE","", IF(W425="NA","",IFERROR(VLOOKUP(W425,Produtos!$A$1:$C$2319,2,FALSE),"Não Cadastrado")))))</f>
        <v/>
      </c>
      <c r="Z425" s="104" t="str">
        <f>VLOOKUP(Tabela2[[#This Row],[SIEMA]],Siema2025,11,FALSE)</f>
        <v xml:space="preserve"> </v>
      </c>
      <c r="AA425" s="104" t="str">
        <f>VLOOKUP(Tabela2[[#This Row],[SIEMA]],Siema2025,12,FALSE)</f>
        <v xml:space="preserve"> </v>
      </c>
      <c r="AB425" s="104" t="str">
        <f>IF(W425="","",IF(ISNUMBER(W425)=FALSE,"Não se aplica",IFERROR(VLOOKUP(W425,Produtos!$A$1:$C$2319,3,FALSE),"Não Cadastrado")))</f>
        <v/>
      </c>
      <c r="AC425" s="104"/>
      <c r="AD425" s="108" t="str">
        <f>IF(Tabela2[[#This Row],[Origem do acidente]] = "Plataforma", "PREENCHER","NA")</f>
        <v>NA</v>
      </c>
      <c r="AE425" s="107" t="str">
        <f>IF(AC425="","", IF(AC425="NC","", IF(AC425="NE","", IF(AC425="NA","",IFERROR(VLOOKUP(AC425,Produtos!$A$1:$C$2319,2,FALSE),"Não Cadastrado")))))</f>
        <v/>
      </c>
      <c r="AF425" s="104"/>
      <c r="AG425" s="104"/>
      <c r="AH425" s="104" t="str">
        <f>IF(AC425="","",IF(ISNUMBER(AC425)=FALSE,"Não se aplica",IFERROR(VLOOKUP(AC425,Produtos!$A$1:$C$2319,3,FALSE),"Não Cadastrado")))</f>
        <v/>
      </c>
      <c r="AI425" s="104"/>
      <c r="AJ425" s="104" t="str">
        <f>VLOOKUP(Tabela2[[#This Row],[SIEMA]],Siema2025,26,FALSE)</f>
        <v>A causa provável foi devido a falha de funcionamento da válvula de drenagem de aquoso do TQ-3307.</v>
      </c>
      <c r="AK425" s="107" t="s">
        <v>7112</v>
      </c>
      <c r="AL425" s="107"/>
      <c r="AM425" s="107"/>
      <c r="AN425" s="108" t="str">
        <f>VLOOKUP(Tabela2[[#This Row],[SIEMA]],Siema2025,51,FALSE)</f>
        <v/>
      </c>
      <c r="AO425" s="108" t="str">
        <f>VLOOKUP(Tabela2[[#This Row],[SIEMA]],Siema2025,53,FALSE)</f>
        <v/>
      </c>
      <c r="AP425" s="108" t="str">
        <f>VLOOKUP(Tabela2[[#This Row],[SIEMA]],Siema2025,55,FALSE)</f>
        <v/>
      </c>
      <c r="AQ425" s="108" t="str">
        <f>VLOOKUP(Tabela2[[#This Row],[SIEMA]],Siema2025,57,FALSE)</f>
        <v/>
      </c>
      <c r="AR425" s="108" t="str">
        <f>VLOOKUP(Tabela2[[#This Row],[SIEMA]],Siema2025,59,FALSE)</f>
        <v/>
      </c>
      <c r="AS425" s="108" t="str">
        <f>VLOOKUP(Tabela2[[#This Row],[SIEMA]],Siema2025,61,FALSE)</f>
        <v/>
      </c>
      <c r="AT425" s="108" t="str">
        <f>VLOOKUP(Tabela2[[#This Row],[SIEMA]],Siema2025,63,FALSE)</f>
        <v/>
      </c>
      <c r="AU425" s="108" t="str">
        <f>VLOOKUP(Tabela2[[#This Row],[SIEMA]],Siema2025,65,FALSE)</f>
        <v/>
      </c>
      <c r="AV425" s="108" t="str">
        <f>VLOOKUP(Tabela2[[#This Row],[SIEMA]],Siema2025,67,FALSE)</f>
        <v/>
      </c>
      <c r="AW425" s="108" t="str">
        <f>VLOOKUP(Tabela2[[#This Row],[SIEMA]],Siema2025,69,FALSE)</f>
        <v/>
      </c>
      <c r="AX425" s="108" t="str">
        <f>VLOOKUP(Tabela2[[#This Row],[SIEMA]],Siema2025,71,FALSE)</f>
        <v/>
      </c>
      <c r="AY425" s="108" t="str">
        <f>VLOOKUP(Tabela2[[#This Row],[SIEMA]],Siema2025,73,FALSE)</f>
        <v/>
      </c>
      <c r="AZ425" s="108" t="str">
        <f>VLOOKUP(Tabela2[[#This Row],[SIEMA]],Siema2025,75,FALSE)</f>
        <v/>
      </c>
      <c r="BA425" s="108" t="str">
        <f>VLOOKUP(Tabela2[[#This Row],[SIEMA]],Siema2025,77,FALSE)</f>
        <v/>
      </c>
      <c r="BB425" s="108" t="str">
        <f>VLOOKUP(Tabela2[[#This Row],[SIEMA]],Siema2025,79,FALSE)</f>
        <v>X</v>
      </c>
      <c r="BC425" s="108" t="str">
        <f>IF(Tabela2[[#This Row],[Outro(s) ]] = "X", "PREENCHER","NA")</f>
        <v>PREENCHER</v>
      </c>
      <c r="BD425" s="108" t="str">
        <f>VLOOKUP(Tabela2[[#This Row],[SIEMA]],Siema2025,82,FALSE)</f>
        <v/>
      </c>
      <c r="BE425" s="108" t="str">
        <f>VLOOKUP(Tabela2[[#This Row],[SIEMA]],Siema2025,81,FALSE)</f>
        <v/>
      </c>
      <c r="BF425" s="110" t="str">
        <f>VLOOKUP(Tabela2[[#This Row],[SIEMA]],Siema2025,28,FALSE)</f>
        <v>Indústrias Nucleares do Brasil - INB</v>
      </c>
      <c r="BG425" s="110"/>
      <c r="BH425" s="111" t="str">
        <f>VLOOKUP(Tabela2[[#This Row],[SIEMA]],Siema2025,29,FALSE)</f>
        <v>00322818003570</v>
      </c>
      <c r="BI425" s="112" t="str">
        <f>VLOOKUP(Tabela2[[#This Row],[SIEMA]],Siema2025,107,FALSE)</f>
        <v>Não</v>
      </c>
      <c r="BJ425" s="107" t="s">
        <v>7099</v>
      </c>
      <c r="BK425" s="104" t="s">
        <v>2696</v>
      </c>
      <c r="BL425" s="140">
        <v>45852</v>
      </c>
      <c r="BM425" s="108">
        <f ca="1">IF(Tabela2[[#This Row],[Data de atendimento do Ibama (considerar o primeiro documento/ação)]]="",_xlfn.DAYS(TODAY(),J425),_xlfn.DAYS(Tabela2[[#This Row],[Data de atendimento do Ibama (considerar o primeiro documento/ação)]],J425))</f>
        <v>16</v>
      </c>
      <c r="BN425" s="108" t="str">
        <f>IF(Tabela2[[#This Row],[Atendido pelo Ibama ("Não" ou "Sim")]]="Não","Preencher", IF(Tabela2[[#This Row],[Atendido pelo Ibama ("Não" ou "Sim")]]="Sim","NA",""))</f>
        <v>NA</v>
      </c>
      <c r="BO425" s="114" t="s">
        <v>7138</v>
      </c>
      <c r="BP425" s="108" t="str">
        <f>IF(Tabela2[[#This Row],[Forma de atendimento (primeiro documento/ação)]]= "Outros (especificar)", "PREENCHER","NA")</f>
        <v>NA</v>
      </c>
      <c r="BQ425" s="106" t="s">
        <v>123</v>
      </c>
      <c r="BR425" s="108" t="str">
        <f>IF(Tabela2[[#This Row],[Equipe do Ibama foi a campo? Houve sobrevoo do Poseidon?]] = "Sim", "PREENCHER","NA")</f>
        <v>NA</v>
      </c>
      <c r="BS425" s="108" t="str">
        <f>IF(Tabela2[[#This Row],[Se sim, foi emitida Ordem de Emergência? (informações vinculada à coluna CK)]] = "Sim", "PREENCHER","NA")</f>
        <v>NA</v>
      </c>
      <c r="BT425" s="108" t="s">
        <v>7126</v>
      </c>
      <c r="BU425" s="108" t="s">
        <v>2696</v>
      </c>
      <c r="BV425" s="108" t="s">
        <v>123</v>
      </c>
      <c r="BW425" s="108" t="s">
        <v>123</v>
      </c>
      <c r="BX425" s="106" t="s">
        <v>7116</v>
      </c>
      <c r="BY425" s="140">
        <v>46104</v>
      </c>
      <c r="BZ425" s="104">
        <f>IF(Tabela2[[#This Row],[Data do documento de encerramento]]="NA","NA",IF(Tabela2[[#This Row],[Data do documento de encerramento]]="","Pendente de conclusão/ encerramento",_xlfn.DAYS(Tabela2[[#This Row],[Data do documento de encerramento]],J425)))</f>
        <v>268</v>
      </c>
      <c r="CA425" s="107"/>
      <c r="CB425" s="107"/>
      <c r="CC425" s="130"/>
      <c r="CD425" s="107"/>
      <c r="CE425" s="107"/>
      <c r="CF425" s="107"/>
    </row>
    <row r="426" spans="1:84" ht="45.75" hidden="1">
      <c r="A426" s="169">
        <v>202562943227</v>
      </c>
      <c r="B426" s="177" t="s">
        <v>8473</v>
      </c>
      <c r="C426" s="108" t="str">
        <f>VLOOKUP(Tabela2[[#This Row],[SIEMA]],Siema2025,4,FALSE)</f>
        <v xml:space="preserve"> MG</v>
      </c>
      <c r="D426" s="106" t="str">
        <f>VLOOKUP(Tabela2[[#This Row],[SIEMA]],Siema2025,3,FALSE)</f>
        <v xml:space="preserve">Santos Dumont </v>
      </c>
      <c r="E426" s="106" t="s">
        <v>7760</v>
      </c>
      <c r="F426" s="106" t="s">
        <v>8998</v>
      </c>
      <c r="G426" s="106"/>
      <c r="H426" s="106"/>
      <c r="I426" s="104" t="s">
        <v>7114</v>
      </c>
      <c r="J426" s="105">
        <f>VLOOKUP(Tabela2[[#This Row],[SIEMA]],Siema2025,2,FALSE)</f>
        <v>45837</v>
      </c>
      <c r="K426" s="105" t="str">
        <f>VLOOKUP(Tabela2[[#This Row],[SIEMA]],Siema2025,16,FALSE)</f>
        <v>Domingo</v>
      </c>
      <c r="L426" s="106" t="str">
        <f>IF(Tabela2[[#This Row],[Data]]="","Sem Informação",VLOOKUP(MONTH(Tabela2[[#This Row],[Data]]),'[1]Validação de dados'!$I$1:$J$13,2,0))</f>
        <v>Junho</v>
      </c>
      <c r="M426" s="104">
        <f>YEAR(Tabela2[[#This Row],[Data]])</f>
        <v>2025</v>
      </c>
      <c r="N426" s="105" t="str">
        <f>VLOOKUP(Tabela2[[#This Row],[SIEMA]],Siema2025,17,FALSE)</f>
        <v>Matutino</v>
      </c>
      <c r="O426" s="105" t="str">
        <f>VLOOKUP(Tabela2[[#This Row],[SIEMA]],Siema2025,5,FALSE)</f>
        <v>Rodovia</v>
      </c>
      <c r="P426" s="104" t="str">
        <f>VLOOKUP(Tabela2[[#This Row],[SIEMA]],Siema2025,21,FALSE)</f>
        <v/>
      </c>
      <c r="Q426" s="104">
        <v>1075</v>
      </c>
      <c r="R426" s="104" t="str">
        <f>VLOOKUP(Tabela2[[#This Row],[SIEMA]],Siema2025,10,FALSE)</f>
        <v/>
      </c>
      <c r="S426" s="107" t="str">
        <f>IF(Q426="","", IF(Q426="NC","", IF(Q426="NE","", IF(Q426="NA","",IFERROR(VLOOKUP(Q426,Produtos!$A$1:$C$2319,2,FALSE),"Não Cadastrado")))))</f>
        <v>GÁS(ES) DE PETRÓLEO, LIQUEFEITO(S) ou GAS(ES) LIQUEFEITO(S) DE PETRÓLEO ou GLP</v>
      </c>
      <c r="T426" s="104" t="s">
        <v>6834</v>
      </c>
      <c r="U426" s="104" t="s">
        <v>7062</v>
      </c>
      <c r="V426" s="104">
        <f>IF(Q426="","",IF(ISNUMBER(Q426)=FALSE,"Não se aplica",IFERROR(VLOOKUP(Q426,Produtos!$A$1:$C$2319,3,FALSE),"Não Cadastrado")))</f>
        <v>2.1</v>
      </c>
      <c r="W426" s="104" t="str">
        <f>VLOOKUP(Tabela2[[#This Row],[SIEMA]],Siema2025,10,FALSE)</f>
        <v/>
      </c>
      <c r="X426" s="113" t="str">
        <f>IF(Tabela2[[#This Row],[Origem do acidente]] = "Plataforma", "PREENCHER","NA")</f>
        <v>NA</v>
      </c>
      <c r="Y426" s="109" t="str">
        <f>IF(W426="","", IF(W426="NC","", IF(W426="NE","", IF(W426="NA","",IFERROR(VLOOKUP(W426,Produtos!$A$1:$C$2319,2,FALSE),"Não Cadastrado")))))</f>
        <v/>
      </c>
      <c r="Z426" s="104" t="str">
        <f>VLOOKUP(Tabela2[[#This Row],[SIEMA]],Siema2025,11,FALSE)</f>
        <v xml:space="preserve"> </v>
      </c>
      <c r="AA426" s="104" t="str">
        <f>VLOOKUP(Tabela2[[#This Row],[SIEMA]],Siema2025,12,FALSE)</f>
        <v xml:space="preserve"> </v>
      </c>
      <c r="AB426" s="104" t="str">
        <f>IF(W426="","",IF(ISNUMBER(W426)=FALSE,"Não se aplica",IFERROR(VLOOKUP(W426,Produtos!$A$1:$C$2319,3,FALSE),"Não Cadastrado")))</f>
        <v/>
      </c>
      <c r="AC426" s="104"/>
      <c r="AD426" s="108" t="str">
        <f>IF(Tabela2[[#This Row],[Origem do acidente]] = "Plataforma", "PREENCHER","NA")</f>
        <v>NA</v>
      </c>
      <c r="AE426" s="107" t="str">
        <f>IF(AC426="","", IF(AC426="NC","", IF(AC426="NE","", IF(AC426="NA","",IFERROR(VLOOKUP(AC426,Produtos!$A$1:$C$2319,2,FALSE),"Não Cadastrado")))))</f>
        <v/>
      </c>
      <c r="AF426" s="104"/>
      <c r="AG426" s="104"/>
      <c r="AH426" s="104" t="str">
        <f>IF(AC426="","",IF(ISNUMBER(AC426)=FALSE,"Não se aplica",IFERROR(VLOOKUP(AC426,Produtos!$A$1:$C$2319,3,FALSE),"Não Cadastrado")))</f>
        <v/>
      </c>
      <c r="AI426" s="104"/>
      <c r="AJ426" s="104" t="str">
        <f>VLOOKUP(Tabela2[[#This Row],[SIEMA]],Siema2025,26,FALSE)</f>
        <v>O condutor trafegava sobre faixa 01 do sentido norte da rodovia, quando pelo km mencionado, o condutor perdeu o controle do veículo sem motivos aparentes e tombou sobre canteiro lateral.</v>
      </c>
      <c r="AK426" s="107" t="s">
        <v>7363</v>
      </c>
      <c r="AL426" s="107" t="s">
        <v>7182</v>
      </c>
      <c r="AM426" s="107"/>
      <c r="AN426" s="108" t="str">
        <f>VLOOKUP(Tabela2[[#This Row],[SIEMA]],Siema2025,51,FALSE)</f>
        <v/>
      </c>
      <c r="AO426" s="108" t="str">
        <f>VLOOKUP(Tabela2[[#This Row],[SIEMA]],Siema2025,53,FALSE)</f>
        <v/>
      </c>
      <c r="AP426" s="108" t="str">
        <f>VLOOKUP(Tabela2[[#This Row],[SIEMA]],Siema2025,55,FALSE)</f>
        <v/>
      </c>
      <c r="AQ426" s="108" t="str">
        <f>VLOOKUP(Tabela2[[#This Row],[SIEMA]],Siema2025,57,FALSE)</f>
        <v/>
      </c>
      <c r="AR426" s="108" t="str">
        <f>VLOOKUP(Tabela2[[#This Row],[SIEMA]],Siema2025,59,FALSE)</f>
        <v/>
      </c>
      <c r="AS426" s="108" t="str">
        <f>VLOOKUP(Tabela2[[#This Row],[SIEMA]],Siema2025,61,FALSE)</f>
        <v/>
      </c>
      <c r="AT426" s="108" t="str">
        <f>VLOOKUP(Tabela2[[#This Row],[SIEMA]],Siema2025,63,FALSE)</f>
        <v/>
      </c>
      <c r="AU426" s="108" t="str">
        <f>VLOOKUP(Tabela2[[#This Row],[SIEMA]],Siema2025,65,FALSE)</f>
        <v>X</v>
      </c>
      <c r="AV426" s="108" t="str">
        <f>VLOOKUP(Tabela2[[#This Row],[SIEMA]],Siema2025,67,FALSE)</f>
        <v/>
      </c>
      <c r="AW426" s="108" t="str">
        <f>VLOOKUP(Tabela2[[#This Row],[SIEMA]],Siema2025,69,FALSE)</f>
        <v/>
      </c>
      <c r="AX426" s="108" t="str">
        <f>VLOOKUP(Tabela2[[#This Row],[SIEMA]],Siema2025,71,FALSE)</f>
        <v/>
      </c>
      <c r="AY426" s="108" t="str">
        <f>VLOOKUP(Tabela2[[#This Row],[SIEMA]],Siema2025,73,FALSE)</f>
        <v/>
      </c>
      <c r="AZ426" s="108" t="str">
        <f>VLOOKUP(Tabela2[[#This Row],[SIEMA]],Siema2025,75,FALSE)</f>
        <v/>
      </c>
      <c r="BA426" s="108" t="str">
        <f>VLOOKUP(Tabela2[[#This Row],[SIEMA]],Siema2025,77,FALSE)</f>
        <v/>
      </c>
      <c r="BB426" s="108" t="str">
        <f>VLOOKUP(Tabela2[[#This Row],[SIEMA]],Siema2025,79,FALSE)</f>
        <v/>
      </c>
      <c r="BC426" s="108" t="str">
        <f>IF(Tabela2[[#This Row],[Outro(s) ]] = "X", "PREENCHER","NA")</f>
        <v>NA</v>
      </c>
      <c r="BD426" s="108" t="s">
        <v>7183</v>
      </c>
      <c r="BE426" s="108" t="str">
        <f>VLOOKUP(Tabela2[[#This Row],[SIEMA]],Siema2025,81,FALSE)</f>
        <v/>
      </c>
      <c r="BF426" s="110" t="str">
        <f>VLOOKUP(Tabela2[[#This Row],[SIEMA]],Siema2025,28,FALSE)</f>
        <v>MVA TRANSPORTES S. A</v>
      </c>
      <c r="BG426" s="110"/>
      <c r="BH426" s="111" t="str">
        <f>VLOOKUP(Tabela2[[#This Row],[SIEMA]],Siema2025,29,FALSE)</f>
        <v>03666817000191</v>
      </c>
      <c r="BI426" s="112" t="s">
        <v>7062</v>
      </c>
      <c r="BJ426" s="107" t="s">
        <v>7099</v>
      </c>
      <c r="BK426" s="104" t="s">
        <v>7062</v>
      </c>
      <c r="BL426" s="140"/>
      <c r="BM426" s="108">
        <f ca="1">IF(Tabela2[[#This Row],[Data de atendimento do Ibama (considerar o primeiro documento/ação)]]="",_xlfn.DAYS(TODAY(),J426),_xlfn.DAYS(Tabela2[[#This Row],[Data de atendimento do Ibama (considerar o primeiro documento/ação)]],J426))</f>
        <v>395</v>
      </c>
      <c r="BN426" s="108" t="s">
        <v>7114</v>
      </c>
      <c r="BO426" s="114" t="s">
        <v>637</v>
      </c>
      <c r="BP426" s="108" t="str">
        <f>IF(Tabela2[[#This Row],[Forma de atendimento (primeiro documento/ação)]]= "Outros (especificar)", "PREENCHER","NA")</f>
        <v>NA</v>
      </c>
      <c r="BQ426" s="106" t="s">
        <v>7062</v>
      </c>
      <c r="BR426" s="108" t="str">
        <f>IF(Tabela2[[#This Row],[Equipe do Ibama foi a campo? Houve sobrevoo do Poseidon?]] = "Sim", "PREENCHER","NA")</f>
        <v>NA</v>
      </c>
      <c r="BS426" s="108" t="str">
        <f>IF(Tabela2[[#This Row],[Se sim, foi emitida Ordem de Emergência? (informações vinculada à coluna CK)]] = "Sim", "PREENCHER","NA")</f>
        <v>NA</v>
      </c>
      <c r="BT426" s="108" t="s">
        <v>6834</v>
      </c>
      <c r="BU426" s="108" t="str">
        <f>IF(Tabela2[[#This Row],[Houve envio de Informações Pós-acidente (preencher "não se aplica" quando de competência estadual/municipal)]] = "Sim", "PREENCHER","NA")</f>
        <v>NA</v>
      </c>
      <c r="BV426" s="108" t="str">
        <f>IF(Tabela2[[#This Row],[Houve avaliação das informações pós-acidente solicitadas/enviadas?]] = "Sim", "PREENCHER","NA")</f>
        <v>NA</v>
      </c>
      <c r="BW426" s="108" t="str">
        <f>IF(Tabela2[[#This Row],[O Ibama aguarda resposta da empresa/OEMA, etc?]] = "Sim", "PREENCHER","NA")</f>
        <v>NA</v>
      </c>
      <c r="BX426" s="106" t="s">
        <v>7127</v>
      </c>
      <c r="BY426" s="106"/>
      <c r="BZ426" s="104" t="str">
        <f>IF(Tabela2[[#This Row],[Data do documento de encerramento]]="NA","NA",IF(Tabela2[[#This Row],[Data do documento de encerramento]]="","Pendente de conclusão/ encerramento",_xlfn.DAYS(Tabela2[[#This Row],[Data do documento de encerramento]],J426)))</f>
        <v>Pendente de conclusão/ encerramento</v>
      </c>
      <c r="CA426" s="107" t="s">
        <v>7448</v>
      </c>
      <c r="CB426" s="107"/>
      <c r="CC426" s="129"/>
      <c r="CD426" s="107"/>
      <c r="CE426" s="107"/>
      <c r="CF426" s="107"/>
    </row>
    <row r="427" spans="1:84" ht="198" hidden="1">
      <c r="A427" s="169">
        <v>20257154049</v>
      </c>
      <c r="B427" s="118" t="s">
        <v>8999</v>
      </c>
      <c r="C427" s="108" t="str">
        <f>VLOOKUP(Tabela2[[#This Row],[SIEMA]],Siema2025,4,FALSE)</f>
        <v xml:space="preserve"> RJ</v>
      </c>
      <c r="D427" s="106" t="str">
        <f>VLOOKUP(Tabela2[[#This Row],[SIEMA]],Siema2025,3,FALSE)</f>
        <v xml:space="preserve">São João da Barra </v>
      </c>
      <c r="E427" s="106" t="s">
        <v>6240</v>
      </c>
      <c r="F427" t="s">
        <v>9000</v>
      </c>
      <c r="G427" t="s">
        <v>9001</v>
      </c>
      <c r="H427" t="s">
        <v>9002</v>
      </c>
      <c r="I427" s="104" t="s">
        <v>7114</v>
      </c>
      <c r="J427" s="105">
        <f>VLOOKUP(Tabela2[[#This Row],[SIEMA]],Siema2025,2,FALSE)</f>
        <v>45838</v>
      </c>
      <c r="K427" s="105" t="str">
        <f>VLOOKUP(Tabela2[[#This Row],[SIEMA]],Siema2025,16,FALSE)</f>
        <v>Segunda</v>
      </c>
      <c r="L427" s="106" t="str">
        <f>IF(Tabela2[[#This Row],[Data]]="","Sem Informação",VLOOKUP(MONTH(Tabela2[[#This Row],[Data]]),'[1]Validação de dados'!$I$1:$J$13,2,0))</f>
        <v>Junho</v>
      </c>
      <c r="M427" s="104">
        <f>YEAR(Tabela2[[#This Row],[Data]])</f>
        <v>2025</v>
      </c>
      <c r="N427" s="105" t="str">
        <f>VLOOKUP(Tabela2[[#This Row],[SIEMA]],Siema2025,17,FALSE)</f>
        <v>Matutino</v>
      </c>
      <c r="O427" s="105" t="s">
        <v>320</v>
      </c>
      <c r="P427" s="104" t="str">
        <f>VLOOKUP(Tabela2[[#This Row],[SIEMA]],Siema2025,21,FALSE)</f>
        <v>[EMBARCAÇÃO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v>
      </c>
      <c r="Q427" s="104" t="s">
        <v>7094</v>
      </c>
      <c r="R427" t="s">
        <v>9003</v>
      </c>
      <c r="S427" s="107" t="s">
        <v>541</v>
      </c>
      <c r="T427" s="104">
        <v>5.0000000000000002E-5</v>
      </c>
      <c r="U427" s="104" t="str">
        <f>VLOOKUP(Tabela2[[#This Row],[SIEMA]],Siema2025,12,FALSE)</f>
        <v>M3</v>
      </c>
      <c r="V427" s="104" t="str">
        <f>IF(Q427="","",IF(ISNUMBER(Q427)=FALSE,"Não se aplica",IFERROR(VLOOKUP(Q427,Produtos!$A$1:$C$2319,3,FALSE),"Não Cadastrado")))</f>
        <v>Não se aplica</v>
      </c>
      <c r="W427" s="104"/>
      <c r="X427" s="113"/>
      <c r="Y427" s="109" t="str">
        <f>IF(W427="","", IF(W427="NC","", IF(W427="NE","", IF(W427="NA","",IFERROR(VLOOKUP(W427,Produtos!$A$1:$C$2319,2,FALSE),"Não Cadastrado")))))</f>
        <v/>
      </c>
      <c r="Z427" s="104"/>
      <c r="AA427" s="104"/>
      <c r="AB427" s="104" t="str">
        <f>IF(W427="","",IF(ISNUMBER(W427)=FALSE,"Não se aplica",IFERROR(VLOOKUP(W427,Produtos!$A$1:$C$2319,3,FALSE),"Não Cadastrado")))</f>
        <v/>
      </c>
      <c r="AC427" s="104"/>
      <c r="AD427" s="108"/>
      <c r="AE427" s="107" t="str">
        <f>IF(AC427="","", IF(AC427="NC","", IF(AC427="NE","", IF(AC427="NA","",IFERROR(VLOOKUP(AC427,Produtos!$A$1:$C$2319,2,FALSE),"Não Cadastrado")))))</f>
        <v/>
      </c>
      <c r="AF427" s="104"/>
      <c r="AG427" s="104"/>
      <c r="AH427" s="104" t="str">
        <f>IF(AC427="","",IF(ISNUMBER(AC427)=FALSE,"Não se aplica",IFERROR(VLOOKUP(AC427,Produtos!$A$1:$C$2319,3,FALSE),"Não Cadastrado")))</f>
        <v/>
      </c>
      <c r="AI427" s="113"/>
      <c r="AJ427" s="104" t="str">
        <f>VLOOKUP(Tabela2[[#This Row],[SIEMA]],Siema2025,26,FALSE)</f>
        <v>Folga na conexão da mangueira substituída, não identificada no teste do sistema.</v>
      </c>
      <c r="AK427" s="107" t="s">
        <v>7098</v>
      </c>
      <c r="AL427" s="107"/>
      <c r="AM427" s="107"/>
      <c r="AN427" s="108" t="str">
        <f>VLOOKUP(Tabela2[[#This Row],[SIEMA]],Siema2025,51,FALSE)</f>
        <v/>
      </c>
      <c r="AO427" s="108" t="str">
        <f>VLOOKUP(Tabela2[[#This Row],[SIEMA]],Siema2025,53,FALSE)</f>
        <v/>
      </c>
      <c r="AP427" s="108" t="str">
        <f>VLOOKUP(Tabela2[[#This Row],[SIEMA]],Siema2025,55,FALSE)</f>
        <v/>
      </c>
      <c r="AQ427" s="108" t="str">
        <f>VLOOKUP(Tabela2[[#This Row],[SIEMA]],Siema2025,57,FALSE)</f>
        <v/>
      </c>
      <c r="AR427" s="108" t="str">
        <f>VLOOKUP(Tabela2[[#This Row],[SIEMA]],Siema2025,59,FALSE)</f>
        <v/>
      </c>
      <c r="AS427" s="108" t="str">
        <f>VLOOKUP(Tabela2[[#This Row],[SIEMA]],Siema2025,61,FALSE)</f>
        <v>X</v>
      </c>
      <c r="AT427" s="108" t="str">
        <f>VLOOKUP(Tabela2[[#This Row],[SIEMA]],Siema2025,63,FALSE)</f>
        <v/>
      </c>
      <c r="AU427" s="108" t="str">
        <f>VLOOKUP(Tabela2[[#This Row],[SIEMA]],Siema2025,65,FALSE)</f>
        <v/>
      </c>
      <c r="AV427" s="108" t="str">
        <f>VLOOKUP(Tabela2[[#This Row],[SIEMA]],Siema2025,67,FALSE)</f>
        <v/>
      </c>
      <c r="AW427" s="108" t="str">
        <f>VLOOKUP(Tabela2[[#This Row],[SIEMA]],Siema2025,69,FALSE)</f>
        <v/>
      </c>
      <c r="AX427" s="108" t="str">
        <f>VLOOKUP(Tabela2[[#This Row],[SIEMA]],Siema2025,71,FALSE)</f>
        <v/>
      </c>
      <c r="AY427" s="108" t="str">
        <f>VLOOKUP(Tabela2[[#This Row],[SIEMA]],Siema2025,73,FALSE)</f>
        <v/>
      </c>
      <c r="AZ427" s="108" t="str">
        <f>VLOOKUP(Tabela2[[#This Row],[SIEMA]],Siema2025,75,FALSE)</f>
        <v/>
      </c>
      <c r="BA427" s="108" t="str">
        <f>VLOOKUP(Tabela2[[#This Row],[SIEMA]],Siema2025,77,FALSE)</f>
        <v/>
      </c>
      <c r="BB427" s="108" t="str">
        <f>VLOOKUP(Tabela2[[#This Row],[SIEMA]],Siema2025,79,FALSE)</f>
        <v/>
      </c>
      <c r="BC427" s="108"/>
      <c r="BD427" s="108" t="str">
        <f>VLOOKUP(Tabela2[[#This Row],[SIEMA]],Siema2025,82,FALSE)</f>
        <v/>
      </c>
      <c r="BE427" s="108" t="str">
        <f>VLOOKUP(Tabela2[[#This Row],[SIEMA]],Siema2025,81,FALSE)</f>
        <v/>
      </c>
      <c r="BF427" s="110" t="str">
        <f>VLOOKUP(Tabela2[[#This Row],[SIEMA]],Siema2025,28,FALSE)</f>
        <v>Petrobras</v>
      </c>
      <c r="BG427" s="110"/>
      <c r="BH427" s="111" t="str">
        <f>VLOOKUP(Tabela2[[#This Row],[SIEMA]],Siema2025,29,FALSE)</f>
        <v>33000167000101</v>
      </c>
      <c r="BI427" s="112" t="str">
        <f>VLOOKUP(Tabela2[[#This Row],[SIEMA]],Siema2025,107,FALSE)</f>
        <v>Não</v>
      </c>
      <c r="BJ427" s="107" t="s">
        <v>7113</v>
      </c>
      <c r="BK427" s="104" t="s">
        <v>2696</v>
      </c>
      <c r="BL427" s="140">
        <v>45919</v>
      </c>
      <c r="BM427" s="108">
        <f ca="1">IF(Tabela2[[#This Row],[Data de atendimento do Ibama (considerar o primeiro documento/ação)]]="",_xlfn.DAYS(TODAY(),J427),_xlfn.DAYS(Tabela2[[#This Row],[Data de atendimento do Ibama (considerar o primeiro documento/ação)]],J427))</f>
        <v>81</v>
      </c>
      <c r="BN427" s="108" t="str">
        <f>IF(Tabela2[[#This Row],[Atendido pelo Ibama ("Não" ou "Sim")]]="Não","Preencher", IF(Tabela2[[#This Row],[Atendido pelo Ibama ("Não" ou "Sim")]]="Sim","NA",""))</f>
        <v>NA</v>
      </c>
      <c r="BO427" s="114" t="s">
        <v>7138</v>
      </c>
      <c r="BP427" s="108" t="str">
        <f>IF(Tabela2[[#This Row],[Forma de atendimento (primeiro documento/ação)]]= "Outros (especificar)", "PREENCHER","NA")</f>
        <v>NA</v>
      </c>
      <c r="BQ427" s="106" t="s">
        <v>8147</v>
      </c>
      <c r="BR427" s="108" t="str">
        <f>IF(Tabela2[[#This Row],[Equipe do Ibama foi a campo? Houve sobrevoo do Poseidon?]] = "Sim", "PREENCHER","NA")</f>
        <v>NA</v>
      </c>
      <c r="BS427" s="260" t="s">
        <v>7114</v>
      </c>
      <c r="BT427" s="108" t="s">
        <v>637</v>
      </c>
      <c r="BU427" s="108" t="str">
        <f>IF(Tabela2[[#This Row],[Houve envio de Informações Pós-acidente (preencher "não se aplica" quando de competência estadual/municipal)]] = "Sim", "PREENCHER","NA")</f>
        <v>NA</v>
      </c>
      <c r="BV427" s="108" t="s">
        <v>123</v>
      </c>
      <c r="BW427" s="108" t="s">
        <v>2696</v>
      </c>
      <c r="BX427" s="106" t="s">
        <v>7116</v>
      </c>
      <c r="BY427" s="140">
        <v>46101</v>
      </c>
      <c r="BZ427" s="104">
        <f>IF(Tabela2[[#This Row],[Data do documento de encerramento]]="NA","NA",IF(Tabela2[[#This Row],[Data do documento de encerramento]]="","Pendente de conclusão/ encerramento",_xlfn.DAYS(Tabela2[[#This Row],[Data do documento de encerramento]],J427)))</f>
        <v>263</v>
      </c>
      <c r="CA427" s="107" t="s">
        <v>9004</v>
      </c>
      <c r="CB427" s="107"/>
      <c r="CC427" s="129"/>
      <c r="CD427" s="107"/>
      <c r="CE427" s="107"/>
      <c r="CF427" s="107"/>
    </row>
    <row r="428" spans="1:84" hidden="1">
      <c r="A428" s="169">
        <v>20257150411</v>
      </c>
      <c r="B428" s="170" t="s">
        <v>9005</v>
      </c>
      <c r="C428" s="108" t="str">
        <f>VLOOKUP(Tabela2[[#This Row],[SIEMA]],Siema2025,4,FALSE)</f>
        <v xml:space="preserve"> MG</v>
      </c>
      <c r="D428" s="106" t="str">
        <f>VLOOKUP(Tabela2[[#This Row],[SIEMA]],Siema2025,3,FALSE)</f>
        <v xml:space="preserve">Centralina </v>
      </c>
      <c r="E428" s="106" t="s">
        <v>7392</v>
      </c>
      <c r="F428" s="106" t="s">
        <v>9006</v>
      </c>
      <c r="G428" s="106" t="s">
        <v>9007</v>
      </c>
      <c r="H428" s="106" t="s">
        <v>9008</v>
      </c>
      <c r="I428" s="104" t="s">
        <v>7114</v>
      </c>
      <c r="J428" s="105">
        <f>VLOOKUP(Tabela2[[#This Row],[SIEMA]],Siema2025,2,FALSE)</f>
        <v>45839</v>
      </c>
      <c r="K428" s="105" t="str">
        <f>VLOOKUP(Tabela2[[#This Row],[SIEMA]],Siema2025,16,FALSE)</f>
        <v>Terça</v>
      </c>
      <c r="L428" s="106" t="str">
        <f>IF(Tabela2[[#This Row],[Data]]="","Sem Informação",VLOOKUP(MONTH(Tabela2[[#This Row],[Data]]),'[1]Validação de dados'!$I$1:$J$13,2,0))</f>
        <v>Julho</v>
      </c>
      <c r="M428" s="104">
        <f>YEAR(Tabela2[[#This Row],[Data]])</f>
        <v>2025</v>
      </c>
      <c r="N428" s="105" t="str">
        <f>VLOOKUP(Tabela2[[#This Row],[SIEMA]],Siema2025,17,FALSE)</f>
        <v>Matutino</v>
      </c>
      <c r="O428" s="105" t="str">
        <f>VLOOKUP(Tabela2[[#This Row],[SIEMA]],Siema2025,5,FALSE)</f>
        <v>Rodovia</v>
      </c>
      <c r="P428" s="104" t="str">
        <f>VLOOKUP(Tabela2[[#This Row],[SIEMA]],Siema2025,21,FALSE)</f>
        <v>Veículo seguia em sentido norte e por motivo não identificado o condutor perdeu o controle da direção, onde chocou-se contra o meio fio, saiu de pista e tombou em canteiro lateral.</v>
      </c>
      <c r="Q428" s="104">
        <v>1075</v>
      </c>
      <c r="R428" s="104" t="str">
        <f>VLOOKUP(Tabela2[[#This Row],[SIEMA]],Siema2025,10,FALSE)</f>
        <v/>
      </c>
      <c r="S428" s="107" t="str">
        <f>IF(Q428="","", IF(Q428="NC","", IF(Q428="NE","", IF(Q428="NA","",IFERROR(VLOOKUP(Q428,Produtos!$A$1:$C$2319,2,FALSE),"Não Cadastrado")))))</f>
        <v>GÁS(ES) DE PETRÓLEO, LIQUEFEITO(S) ou GAS(ES) LIQUEFEITO(S) DE PETRÓLEO ou GLP</v>
      </c>
      <c r="T428" s="104">
        <v>3871</v>
      </c>
      <c r="U428" s="104" t="s">
        <v>7309</v>
      </c>
      <c r="V428" s="104">
        <f>IF(Q428="","",IF(ISNUMBER(Q428)=FALSE,"Não se aplica",IFERROR(VLOOKUP(Q428,Produtos!$A$1:$C$2319,3,FALSE),"Não Cadastrado")))</f>
        <v>2.1</v>
      </c>
      <c r="W428" s="104">
        <v>1202</v>
      </c>
      <c r="X428" s="113" t="s">
        <v>8727</v>
      </c>
      <c r="Y428" s="109">
        <v>1202</v>
      </c>
      <c r="Z428" s="104"/>
      <c r="AA428" s="104" t="str">
        <f>VLOOKUP(Tabela2[[#This Row],[SIEMA]],Siema2025,12,FALSE)</f>
        <v xml:space="preserve"> </v>
      </c>
      <c r="AB428" s="104">
        <f>IF(W428="","",IF(ISNUMBER(W428)=FALSE,"Não se aplica",IFERROR(VLOOKUP(W428,Produtos!$A$1:$C$2319,3,FALSE),"Não Cadastrado")))</f>
        <v>3</v>
      </c>
      <c r="AC428" s="104"/>
      <c r="AD428" s="108" t="str">
        <f>IF(Tabela2[[#This Row],[Origem do acidente]] = "Plataforma", "PREENCHER","NA")</f>
        <v>NA</v>
      </c>
      <c r="AE428" s="107" t="str">
        <f>IF(AC428="","", IF(AC428="NC","", IF(AC428="NE","", IF(AC428="NA","",IFERROR(VLOOKUP(AC428,Produtos!$A$1:$C$2319,2,FALSE),"Não Cadastrado")))))</f>
        <v/>
      </c>
      <c r="AF428" s="104"/>
      <c r="AG428" s="104"/>
      <c r="AH428" s="104" t="str">
        <f>IF(AC428="","",IF(ISNUMBER(AC428)=FALSE,"Não se aplica",IFERROR(VLOOKUP(AC428,Produtos!$A$1:$C$2319,3,FALSE),"Não Cadastrado")))</f>
        <v/>
      </c>
      <c r="AI428" s="104"/>
      <c r="AJ428" s="104" t="str">
        <f>VLOOKUP(Tabela2[[#This Row],[SIEMA]],Siema2025,26,FALSE)</f>
        <v>Veículo seguia em sentido norte e por motivo não identificado o condutor perdeu o controle da direção, onde chocou-se contra o meio fio, saiu de pista e tombou em canteiro lateral.</v>
      </c>
      <c r="AK428" s="107" t="s">
        <v>7363</v>
      </c>
      <c r="AL428" s="107" t="s">
        <v>7965</v>
      </c>
      <c r="AM428" s="107" t="s">
        <v>7182</v>
      </c>
      <c r="AN428" s="108" t="str">
        <f>VLOOKUP(Tabela2[[#This Row],[SIEMA]],Siema2025,51,FALSE)</f>
        <v/>
      </c>
      <c r="AO428" s="108" t="str">
        <f>VLOOKUP(Tabela2[[#This Row],[SIEMA]],Siema2025,53,FALSE)</f>
        <v/>
      </c>
      <c r="AP428" s="108" t="str">
        <f>VLOOKUP(Tabela2[[#This Row],[SIEMA]],Siema2025,55,FALSE)</f>
        <v/>
      </c>
      <c r="AQ428" s="108" t="str">
        <f>VLOOKUP(Tabela2[[#This Row],[SIEMA]],Siema2025,57,FALSE)</f>
        <v/>
      </c>
      <c r="AR428" s="108" t="str">
        <f>VLOOKUP(Tabela2[[#This Row],[SIEMA]],Siema2025,59,FALSE)</f>
        <v/>
      </c>
      <c r="AS428" s="108" t="str">
        <f>VLOOKUP(Tabela2[[#This Row],[SIEMA]],Siema2025,61,FALSE)</f>
        <v/>
      </c>
      <c r="AT428" s="108" t="str">
        <f>VLOOKUP(Tabela2[[#This Row],[SIEMA]],Siema2025,63,FALSE)</f>
        <v/>
      </c>
      <c r="AU428" s="108" t="str">
        <f>VLOOKUP(Tabela2[[#This Row],[SIEMA]],Siema2025,65,FALSE)</f>
        <v/>
      </c>
      <c r="AV428" s="108" t="str">
        <f>VLOOKUP(Tabela2[[#This Row],[SIEMA]],Siema2025,67,FALSE)</f>
        <v/>
      </c>
      <c r="AW428" s="108"/>
      <c r="AX428" s="108" t="str">
        <f>VLOOKUP(Tabela2[[#This Row],[SIEMA]],Siema2025,71,FALSE)</f>
        <v/>
      </c>
      <c r="AY428" s="108" t="str">
        <f>VLOOKUP(Tabela2[[#This Row],[SIEMA]],Siema2025,73,FALSE)</f>
        <v/>
      </c>
      <c r="AZ428" s="108" t="str">
        <f>VLOOKUP(Tabela2[[#This Row],[SIEMA]],Siema2025,75,FALSE)</f>
        <v/>
      </c>
      <c r="BA428" s="108" t="str">
        <f>VLOOKUP(Tabela2[[#This Row],[SIEMA]],Siema2025,77,FALSE)</f>
        <v/>
      </c>
      <c r="BB428" s="108" t="str">
        <f>VLOOKUP(Tabela2[[#This Row],[SIEMA]],Siema2025,79,FALSE)</f>
        <v/>
      </c>
      <c r="BC428" s="108" t="str">
        <f>IF(Tabela2[[#This Row],[Outro(s) ]] = "X", "PREENCHER","NA")</f>
        <v>NA</v>
      </c>
      <c r="BD428" s="108" t="str">
        <f>VLOOKUP(Tabela2[[#This Row],[SIEMA]],Siema2025,82,FALSE)</f>
        <v/>
      </c>
      <c r="BE428" s="108" t="s">
        <v>7183</v>
      </c>
      <c r="BF428" s="110" t="str">
        <f>VLOOKUP(Tabela2[[#This Row],[SIEMA]],Siema2025,28,FALSE)</f>
        <v>Transportadora Contatto LTDA</v>
      </c>
      <c r="BG428" s="110"/>
      <c r="BH428" s="111" t="str">
        <f>VLOOKUP(Tabela2[[#This Row],[SIEMA]],Siema2025,29,FALSE)</f>
        <v>43251230000306</v>
      </c>
      <c r="BI428" s="112" t="s">
        <v>2696</v>
      </c>
      <c r="BJ428" s="107" t="s">
        <v>7099</v>
      </c>
      <c r="BK428" s="104" t="s">
        <v>2696</v>
      </c>
      <c r="BL428" s="140">
        <v>45840</v>
      </c>
      <c r="BM428" s="108">
        <f ca="1">IF(Tabela2[[#This Row],[Data de atendimento do Ibama (considerar o primeiro documento/ação)]]="",_xlfn.DAYS(TODAY(),J428),_xlfn.DAYS(Tabela2[[#This Row],[Data de atendimento do Ibama (considerar o primeiro documento/ação)]],J428))</f>
        <v>1</v>
      </c>
      <c r="BN428" s="108" t="str">
        <f>IF(Tabela2[[#This Row],[Atendido pelo Ibama ("Não" ou "Sim")]]="Não","Preencher", IF(Tabela2[[#This Row],[Atendido pelo Ibama ("Não" ou "Sim")]]="Sim","NA",""))</f>
        <v>NA</v>
      </c>
      <c r="BO428" s="114" t="s">
        <v>7100</v>
      </c>
      <c r="BP428" s="108" t="str">
        <f>IF(Tabela2[[#This Row],[Forma de atendimento (primeiro documento/ação)]]= "Outros (especificar)", "PREENCHER","NA")</f>
        <v>NA</v>
      </c>
      <c r="BQ428" s="106" t="s">
        <v>123</v>
      </c>
      <c r="BR428" s="108" t="str">
        <f>IF(Tabela2[[#This Row],[Equipe do Ibama foi a campo? Houve sobrevoo do Poseidon?]] = "Sim", "PREENCHER","NA")</f>
        <v>NA</v>
      </c>
      <c r="BS428" s="108" t="str">
        <f>IF(Tabela2[[#This Row],[Se sim, foi emitida Ordem de Emergência? (informações vinculada à coluna CK)]] = "Sim", "PREENCHER","NA")</f>
        <v>NA</v>
      </c>
      <c r="BT428" s="108" t="s">
        <v>7101</v>
      </c>
      <c r="BU428" s="108" t="s">
        <v>2696</v>
      </c>
      <c r="BV428" s="108" t="s">
        <v>123</v>
      </c>
      <c r="BW428" s="108" t="s">
        <v>2696</v>
      </c>
      <c r="BX428" s="106" t="s">
        <v>7102</v>
      </c>
      <c r="BY428" s="140">
        <v>45873</v>
      </c>
      <c r="BZ428" s="104">
        <f>IF(Tabela2[[#This Row],[Data do documento de encerramento]]="NA","NA",IF(Tabela2[[#This Row],[Data do documento de encerramento]]="","Pendente de conclusão/ encerramento",_xlfn.DAYS(Tabela2[[#This Row],[Data do documento de encerramento]],J428)))</f>
        <v>34</v>
      </c>
      <c r="CA428" s="115" t="s">
        <v>8738</v>
      </c>
      <c r="CB428" s="107"/>
      <c r="CC428" s="129"/>
      <c r="CD428" s="107"/>
      <c r="CE428" s="107"/>
      <c r="CF428" s="107"/>
    </row>
    <row r="429" spans="1:84" ht="30.75">
      <c r="A429" s="182">
        <v>20257336041</v>
      </c>
      <c r="B429" s="118" t="s">
        <v>9009</v>
      </c>
      <c r="C429" s="108" t="s">
        <v>672</v>
      </c>
      <c r="D429" s="106" t="s">
        <v>637</v>
      </c>
      <c r="E429" s="106" t="s">
        <v>8414</v>
      </c>
      <c r="F429" s="106"/>
      <c r="G429" s="106" t="s">
        <v>8415</v>
      </c>
      <c r="H429" s="106" t="s">
        <v>8416</v>
      </c>
      <c r="I429" s="104" t="str">
        <f>VLOOKUP(Tabela2[[#This Row],[SIEMA]],Siema2025,19,FALSE)</f>
        <v>Santos</v>
      </c>
      <c r="J429" s="105">
        <f>VLOOKUP(Tabela2[[#This Row],[SIEMA]],Siema2025,2,FALSE)</f>
        <v>45839</v>
      </c>
      <c r="K429" s="105" t="str">
        <f>VLOOKUP(Tabela2[[#This Row],[SIEMA]],Siema2025,16,FALSE)</f>
        <v>Terça</v>
      </c>
      <c r="L429" s="106" t="str">
        <f>IF(Tabela2[[#This Row],[Data]]="","Sem Informação",VLOOKUP(MONTH(Tabela2[[#This Row],[Data]]),'[1]Validação de dados'!$I$1:$J$13,2,0))</f>
        <v>Julho</v>
      </c>
      <c r="M429" s="104">
        <f>YEAR(Tabela2[[#This Row],[Data]])</f>
        <v>2025</v>
      </c>
      <c r="N429" s="105" t="str">
        <f>VLOOKUP(Tabela2[[#This Row],[SIEMA]],Siema2025,17,FALSE)</f>
        <v>Noturno</v>
      </c>
      <c r="O429" s="105" t="str">
        <f>VLOOKUP(Tabela2[[#This Row],[SIEMA]],Siema2025,5,FALSE)</f>
        <v>Plataforma</v>
      </c>
      <c r="P429" s="104" t="str">
        <f>VLOOKUP(Tabela2[[#This Row],[SIEMA]],Siema2025,21,FALSE)</f>
        <v>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v>
      </c>
      <c r="Q429" s="104" t="s">
        <v>7094</v>
      </c>
      <c r="R429" s="104" t="s">
        <v>7482</v>
      </c>
      <c r="S429" s="107" t="s">
        <v>7096</v>
      </c>
      <c r="T429" s="104">
        <v>4.5999999999999999E-2</v>
      </c>
      <c r="U429" s="104" t="s">
        <v>7111</v>
      </c>
      <c r="V429" s="104" t="s">
        <v>7483</v>
      </c>
      <c r="W429" s="104"/>
      <c r="X429" s="113"/>
      <c r="Y429" s="109" t="str">
        <f>IF(W429="","", IF(W429="NC","", IF(W429="NE","", IF(W429="NA","",IFERROR(VLOOKUP(W429,Produtos!$A$1:$C$2319,2,FALSE),"Não Cadastrado")))))</f>
        <v/>
      </c>
      <c r="Z429" s="104"/>
      <c r="AA429" s="104"/>
      <c r="AB429" s="104" t="str">
        <f>IF(W429="","",IF(ISNUMBER(W429)=FALSE,"Não se aplica",IFERROR(VLOOKUP(W429,Produtos!$A$1:$C$2319,3,FALSE),"Não Cadastrado")))</f>
        <v/>
      </c>
      <c r="AC429" s="104"/>
      <c r="AD429" s="108"/>
      <c r="AE429" s="107" t="str">
        <f>IF(AC429="","", IF(AC429="NC","", IF(AC429="NE","", IF(AC429="NA","",IFERROR(VLOOKUP(AC429,Produtos!$A$1:$C$2319,2,FALSE),"Não Cadastrado")))))</f>
        <v/>
      </c>
      <c r="AF429" s="104"/>
      <c r="AG429" s="104"/>
      <c r="AH429" s="104" t="str">
        <f>IF(AC429="","",IF(ISNUMBER(AC429)=FALSE,"Não se aplica",IFERROR(VLOOKUP(AC429,Produtos!$A$1:$C$2319,3,FALSE),"Não Cadastrado")))</f>
        <v/>
      </c>
      <c r="AI429" s="104"/>
      <c r="AJ429" s="104" t="str">
        <f>VLOOKUP(Tabela2[[#This Row],[SIEMA]],Siema2025,26,FALSE)</f>
        <v>Abertura parcial não intencional de válvula manual. Os motivos que levaram a tal abertura serão avaliados durante investigação do evento.</v>
      </c>
      <c r="AK429" s="107" t="s">
        <v>7190</v>
      </c>
      <c r="AL429" s="107" t="s">
        <v>7234</v>
      </c>
      <c r="AM429" s="107" t="s">
        <v>7112</v>
      </c>
      <c r="AN429" s="108" t="str">
        <f>VLOOKUP(Tabela2[[#This Row],[SIEMA]],Siema2025,51,FALSE)</f>
        <v/>
      </c>
      <c r="AO429" s="108" t="str">
        <f>VLOOKUP(Tabela2[[#This Row],[SIEMA]],Siema2025,53,FALSE)</f>
        <v/>
      </c>
      <c r="AP429" s="108" t="str">
        <f>VLOOKUP(Tabela2[[#This Row],[SIEMA]],Siema2025,55,FALSE)</f>
        <v/>
      </c>
      <c r="AQ429" s="108" t="str">
        <f>VLOOKUP(Tabela2[[#This Row],[SIEMA]],Siema2025,57,FALSE)</f>
        <v/>
      </c>
      <c r="AR429" s="108" t="str">
        <f>VLOOKUP(Tabela2[[#This Row],[SIEMA]],Siema2025,59,FALSE)</f>
        <v/>
      </c>
      <c r="AS429" s="108" t="str">
        <f>VLOOKUP(Tabela2[[#This Row],[SIEMA]],Siema2025,61,FALSE)</f>
        <v>X</v>
      </c>
      <c r="AT429" s="108" t="str">
        <f>VLOOKUP(Tabela2[[#This Row],[SIEMA]],Siema2025,63,FALSE)</f>
        <v/>
      </c>
      <c r="AU429" s="108" t="str">
        <f>VLOOKUP(Tabela2[[#This Row],[SIEMA]],Siema2025,65,FALSE)</f>
        <v/>
      </c>
      <c r="AV429" s="108" t="str">
        <f>VLOOKUP(Tabela2[[#This Row],[SIEMA]],Siema2025,67,FALSE)</f>
        <v/>
      </c>
      <c r="AW429" s="108" t="str">
        <f>VLOOKUP(Tabela2[[#This Row],[SIEMA]],Siema2025,69,FALSE)</f>
        <v/>
      </c>
      <c r="AX429" s="108" t="str">
        <f>VLOOKUP(Tabela2[[#This Row],[SIEMA]],Siema2025,71,FALSE)</f>
        <v/>
      </c>
      <c r="AY429" s="108" t="str">
        <f>VLOOKUP(Tabela2[[#This Row],[SIEMA]],Siema2025,73,FALSE)</f>
        <v/>
      </c>
      <c r="AZ429" s="108" t="str">
        <f>VLOOKUP(Tabela2[[#This Row],[SIEMA]],Siema2025,75,FALSE)</f>
        <v/>
      </c>
      <c r="BA429" s="108" t="str">
        <f>VLOOKUP(Tabela2[[#This Row],[SIEMA]],Siema2025,77,FALSE)</f>
        <v/>
      </c>
      <c r="BB429" s="108" t="str">
        <f>VLOOKUP(Tabela2[[#This Row],[SIEMA]],Siema2025,79,FALSE)</f>
        <v/>
      </c>
      <c r="BC429" s="108" t="str">
        <f>IF(Tabela2[[#This Row],[Outro(s) ]] = "X", "PREENCHER","NA")</f>
        <v>NA</v>
      </c>
      <c r="BD429" s="108" t="str">
        <f>VLOOKUP(Tabela2[[#This Row],[SIEMA]],Siema2025,82,FALSE)</f>
        <v/>
      </c>
      <c r="BE429" s="108" t="str">
        <f>VLOOKUP(Tabela2[[#This Row],[SIEMA]],Siema2025,81,FALSE)</f>
        <v/>
      </c>
      <c r="BF429" s="110" t="str">
        <f>VLOOKUP(Tabela2[[#This Row],[SIEMA]],Siema2025,28,FALSE)</f>
        <v>Petrobras</v>
      </c>
      <c r="BG429" s="110"/>
      <c r="BH429" s="111">
        <v>33000167000101</v>
      </c>
      <c r="BI429" s="112" t="str">
        <f>VLOOKUP(Tabela2[[#This Row],[SIEMA]],Siema2025,107,FALSE)</f>
        <v>Não</v>
      </c>
      <c r="BJ429" s="107" t="s">
        <v>7099</v>
      </c>
      <c r="BK429" s="104" t="s">
        <v>2696</v>
      </c>
      <c r="BL429" s="140">
        <v>45845</v>
      </c>
      <c r="BM429" s="108">
        <f ca="1">IF(Tabela2[[#This Row],[Data de atendimento do Ibama (considerar o primeiro documento/ação)]]="",_xlfn.DAYS(TODAY(),J429),_xlfn.DAYS(Tabela2[[#This Row],[Data de atendimento do Ibama (considerar o primeiro documento/ação)]],J429))</f>
        <v>6</v>
      </c>
      <c r="BN429" s="108" t="str">
        <f>IF(Tabela2[[#This Row],[Atendido pelo Ibama ("Não" ou "Sim")]]="Não","Preencher", IF(Tabela2[[#This Row],[Atendido pelo Ibama ("Não" ou "Sim")]]="Sim","NA",""))</f>
        <v>NA</v>
      </c>
      <c r="BO429" s="114" t="s">
        <v>7100</v>
      </c>
      <c r="BP429" s="108" t="str">
        <f>IF(Tabela2[[#This Row],[Forma de atendimento (primeiro documento/ação)]]= "Outros (especificar)", "PREENCHER","NA")</f>
        <v>NA</v>
      </c>
      <c r="BQ429" s="106" t="s">
        <v>123</v>
      </c>
      <c r="BR429" s="108" t="str">
        <f>IF(Tabela2[[#This Row],[Equipe do Ibama foi a campo? Houve sobrevoo do Poseidon?]] = "Sim", "PREENCHER","NA")</f>
        <v>NA</v>
      </c>
      <c r="BS429" s="108" t="str">
        <f>IF(Tabela2[[#This Row],[Se sim, foi emitida Ordem de Emergência? (informações vinculada à coluna CK)]] = "Sim", "PREENCHER","NA")</f>
        <v>NA</v>
      </c>
      <c r="BT429" s="108" t="s">
        <v>7101</v>
      </c>
      <c r="BU429" s="108" t="s">
        <v>2696</v>
      </c>
      <c r="BV429" s="108" t="s">
        <v>123</v>
      </c>
      <c r="BW429" s="108" t="s">
        <v>2696</v>
      </c>
      <c r="BX429" s="106" t="s">
        <v>7102</v>
      </c>
      <c r="BY429" s="140">
        <v>45916</v>
      </c>
      <c r="BZ429" s="104">
        <f>IF(Tabela2[[#This Row],[Data do documento de encerramento]]="NA","NA",IF(Tabela2[[#This Row],[Data do documento de encerramento]]="","Pendente de conclusão/ encerramento",_xlfn.DAYS(Tabela2[[#This Row],[Data do documento de encerramento]],J429)))</f>
        <v>77</v>
      </c>
      <c r="CA429" s="107"/>
      <c r="CB429" s="107" t="s">
        <v>7158</v>
      </c>
      <c r="CC429" s="129" t="s">
        <v>7197</v>
      </c>
      <c r="CD429" s="107" t="s">
        <v>123</v>
      </c>
      <c r="CE429" s="107" t="s">
        <v>2696</v>
      </c>
      <c r="CF429" s="107" t="s">
        <v>7105</v>
      </c>
    </row>
    <row r="430" spans="1:84" hidden="1">
      <c r="A430" s="169">
        <v>20257228821</v>
      </c>
      <c r="B430" s="170" t="s">
        <v>9010</v>
      </c>
      <c r="C430" s="108" t="str">
        <f>VLOOKUP(Tabela2[[#This Row],[SIEMA]],Siema2025,4,FALSE)</f>
        <v xml:space="preserve"> PR</v>
      </c>
      <c r="D430" s="106" t="str">
        <f>VLOOKUP(Tabela2[[#This Row],[SIEMA]],Siema2025,3,FALSE)</f>
        <v xml:space="preserve">Morretes </v>
      </c>
      <c r="E430" s="106" t="s">
        <v>8614</v>
      </c>
      <c r="F430" s="106" t="s">
        <v>9011</v>
      </c>
      <c r="G430" s="106" t="s">
        <v>9012</v>
      </c>
      <c r="H430" s="106" t="s">
        <v>9013</v>
      </c>
      <c r="I430" s="104" t="s">
        <v>7114</v>
      </c>
      <c r="J430" s="105">
        <f>VLOOKUP(Tabela2[[#This Row],[SIEMA]],Siema2025,2,FALSE)</f>
        <v>45840</v>
      </c>
      <c r="K430" s="105" t="str">
        <f>VLOOKUP(Tabela2[[#This Row],[SIEMA]],Siema2025,16,FALSE)</f>
        <v>Quarta</v>
      </c>
      <c r="L430" s="106" t="str">
        <f>IF(Tabela2[[#This Row],[Data]]="","Sem Informação",VLOOKUP(MONTH(Tabela2[[#This Row],[Data]]),'[1]Validação de dados'!$I$1:$J$13,2,0))</f>
        <v>Julho</v>
      </c>
      <c r="M430" s="104">
        <f>YEAR(Tabela2[[#This Row],[Data]])</f>
        <v>2025</v>
      </c>
      <c r="N430" s="105" t="str">
        <f>VLOOKUP(Tabela2[[#This Row],[SIEMA]],Siema2025,17,FALSE)</f>
        <v>Madrugada</v>
      </c>
      <c r="O430" s="105" t="str">
        <f>VLOOKUP(Tabela2[[#This Row],[SIEMA]],Siema2025,5,FALSE)</f>
        <v>Rodovia</v>
      </c>
      <c r="P430" s="104" t="str">
        <f>VLOOKUP(Tabela2[[#This Row],[SIEMA]],Siema2025,21,FALSE)</f>
        <v>Ocorrência de colisão entre veículos, danificando carga de produto químico COD ONU 1203. Vazamento na pista de rolamento. Transportadora informou que acionou a Ambipar e estão em deslocamento.</v>
      </c>
      <c r="Q430" s="104">
        <v>1203</v>
      </c>
      <c r="R430" s="104" t="str">
        <f>VLOOKUP(Tabela2[[#This Row],[SIEMA]],Siema2025,10,FALSE)</f>
        <v/>
      </c>
      <c r="S430" s="107" t="str">
        <f>IF(Q430="","", IF(Q430="NC","", IF(Q430="NE","", IF(Q430="NA","",IFERROR(VLOOKUP(Q430,Produtos!$A$1:$C$2319,2,FALSE),"Não Cadastrado")))))</f>
        <v>COMBUSTÍVEL PARA MOTORES  ou GASOLINA ou GASOLINA DE AVIAÇÃO (GAV-100LL ou AVGAS-100LL)</v>
      </c>
      <c r="T430" s="104">
        <v>3000</v>
      </c>
      <c r="U430" s="104" t="s">
        <v>648</v>
      </c>
      <c r="V430" s="104">
        <f>IF(Q430="","",IF(ISNUMBER(Q430)=FALSE,"Não se aplica",IFERROR(VLOOKUP(Q430,Produtos!$A$1:$C$2319,3,FALSE),"Não Cadastrado")))</f>
        <v>3</v>
      </c>
      <c r="W430" s="104" t="str">
        <f>VLOOKUP(Tabela2[[#This Row],[SIEMA]],Siema2025,10,FALSE)</f>
        <v/>
      </c>
      <c r="X430" s="113" t="str">
        <f>IF(Tabela2[[#This Row],[Origem do acidente]] = "Plataforma", "PREENCHER","NA")</f>
        <v>NA</v>
      </c>
      <c r="Y430" s="109" t="str">
        <f>IF(W430="","", IF(W430="NC","", IF(W430="NE","", IF(W430="NA","",IFERROR(VLOOKUP(W430,Produtos!$A$1:$C$2319,2,FALSE),"Não Cadastrado")))))</f>
        <v/>
      </c>
      <c r="Z430" s="104" t="str">
        <f>VLOOKUP(Tabela2[[#This Row],[SIEMA]],Siema2025,11,FALSE)</f>
        <v xml:space="preserve"> </v>
      </c>
      <c r="AA430" s="104" t="str">
        <f>VLOOKUP(Tabela2[[#This Row],[SIEMA]],Siema2025,12,FALSE)</f>
        <v xml:space="preserve"> </v>
      </c>
      <c r="AB430" s="104" t="str">
        <f>IF(W430="","",IF(ISNUMBER(W430)=FALSE,"Não se aplica",IFERROR(VLOOKUP(W430,Produtos!$A$1:$C$2319,3,FALSE),"Não Cadastrado")))</f>
        <v/>
      </c>
      <c r="AC430" s="104"/>
      <c r="AD430" s="108" t="str">
        <f>IF(Tabela2[[#This Row],[Origem do acidente]] = "Plataforma", "PREENCHER","NA")</f>
        <v>NA</v>
      </c>
      <c r="AE430" s="107" t="str">
        <f>IF(AC430="","", IF(AC430="NC","", IF(AC430="NE","", IF(AC430="NA","",IFERROR(VLOOKUP(AC430,Produtos!$A$1:$C$2319,2,FALSE),"Não Cadastrado")))))</f>
        <v/>
      </c>
      <c r="AF430" s="104"/>
      <c r="AG430" s="104"/>
      <c r="AH430" s="104" t="str">
        <f>IF(AC430="","",IF(ISNUMBER(AC430)=FALSE,"Não se aplica",IFERROR(VLOOKUP(AC430,Produtos!$A$1:$C$2319,3,FALSE),"Não Cadastrado")))</f>
        <v/>
      </c>
      <c r="AI430" s="104"/>
      <c r="AJ430" s="104" t="s">
        <v>9014</v>
      </c>
      <c r="AK430" s="107" t="s">
        <v>7190</v>
      </c>
      <c r="AL430" s="107" t="s">
        <v>7388</v>
      </c>
      <c r="AM430" s="107"/>
      <c r="AN430" s="108" t="str">
        <f>VLOOKUP(Tabela2[[#This Row],[SIEMA]],Siema2025,51,FALSE)</f>
        <v/>
      </c>
      <c r="AO430" s="108" t="str">
        <f>VLOOKUP(Tabela2[[#This Row],[SIEMA]],Siema2025,53,FALSE)</f>
        <v/>
      </c>
      <c r="AP430" s="108" t="str">
        <f>VLOOKUP(Tabela2[[#This Row],[SIEMA]],Siema2025,55,FALSE)</f>
        <v/>
      </c>
      <c r="AQ430" s="108" t="str">
        <f>VLOOKUP(Tabela2[[#This Row],[SIEMA]],Siema2025,57,FALSE)</f>
        <v/>
      </c>
      <c r="AR430" s="108" t="s">
        <v>7183</v>
      </c>
      <c r="AS430" s="108" t="str">
        <f>VLOOKUP(Tabela2[[#This Row],[SIEMA]],Siema2025,61,FALSE)</f>
        <v/>
      </c>
      <c r="AT430" s="108" t="str">
        <f>VLOOKUP(Tabela2[[#This Row],[SIEMA]],Siema2025,63,FALSE)</f>
        <v/>
      </c>
      <c r="AU430" s="108" t="str">
        <f>VLOOKUP(Tabela2[[#This Row],[SIEMA]],Siema2025,65,FALSE)</f>
        <v>X</v>
      </c>
      <c r="AV430" s="108" t="str">
        <f>VLOOKUP(Tabela2[[#This Row],[SIEMA]],Siema2025,67,FALSE)</f>
        <v/>
      </c>
      <c r="AW430" s="108" t="str">
        <f>VLOOKUP(Tabela2[[#This Row],[SIEMA]],Siema2025,69,FALSE)</f>
        <v/>
      </c>
      <c r="AX430" s="108" t="str">
        <f>VLOOKUP(Tabela2[[#This Row],[SIEMA]],Siema2025,71,FALSE)</f>
        <v/>
      </c>
      <c r="AY430" s="108" t="s">
        <v>7183</v>
      </c>
      <c r="AZ430" s="108" t="str">
        <f>VLOOKUP(Tabela2[[#This Row],[SIEMA]],Siema2025,75,FALSE)</f>
        <v/>
      </c>
      <c r="BA430" s="108" t="str">
        <f>VLOOKUP(Tabela2[[#This Row],[SIEMA]],Siema2025,77,FALSE)</f>
        <v/>
      </c>
      <c r="BB430" s="108"/>
      <c r="BC430" s="108" t="str">
        <f>IF(Tabela2[[#This Row],[Outro(s) ]] = "X", "PREENCHER","NA")</f>
        <v>NA</v>
      </c>
      <c r="BD430" s="108" t="str">
        <f>VLOOKUP(Tabela2[[#This Row],[SIEMA]],Siema2025,82,FALSE)</f>
        <v/>
      </c>
      <c r="BE430" s="108" t="str">
        <f>VLOOKUP(Tabela2[[#This Row],[SIEMA]],Siema2025,81,FALSE)</f>
        <v/>
      </c>
      <c r="BF430" s="110" t="s">
        <v>9015</v>
      </c>
      <c r="BG430" s="110"/>
      <c r="BH430" s="111" t="s">
        <v>9016</v>
      </c>
      <c r="BI430" s="112" t="s">
        <v>2696</v>
      </c>
      <c r="BJ430" s="107" t="s">
        <v>7099</v>
      </c>
      <c r="BK430" s="104" t="s">
        <v>2696</v>
      </c>
      <c r="BL430" s="140">
        <v>45842</v>
      </c>
      <c r="BM430" s="108">
        <f ca="1">IF(Tabela2[[#This Row],[Data de atendimento do Ibama (considerar o primeiro documento/ação)]]="",_xlfn.DAYS(TODAY(),J430),_xlfn.DAYS(Tabela2[[#This Row],[Data de atendimento do Ibama (considerar o primeiro documento/ação)]],J430))</f>
        <v>2</v>
      </c>
      <c r="BN430" s="108" t="str">
        <f>IF(Tabela2[[#This Row],[Atendido pelo Ibama ("Não" ou "Sim")]]="Não","Preencher", IF(Tabela2[[#This Row],[Atendido pelo Ibama ("Não" ou "Sim")]]="Sim","NA",""))</f>
        <v>NA</v>
      </c>
      <c r="BO430" s="114" t="s">
        <v>7100</v>
      </c>
      <c r="BP430" s="108" t="str">
        <f>IF(Tabela2[[#This Row],[Forma de atendimento (primeiro documento/ação)]]= "Outros (especificar)", "PREENCHER","NA")</f>
        <v>NA</v>
      </c>
      <c r="BQ430" s="106" t="s">
        <v>123</v>
      </c>
      <c r="BR430" s="108" t="str">
        <f>IF(Tabela2[[#This Row],[Equipe do Ibama foi a campo? Houve sobrevoo do Poseidon?]] = "Sim", "PREENCHER","NA")</f>
        <v>NA</v>
      </c>
      <c r="BS430" s="108" t="str">
        <f>IF(Tabela2[[#This Row],[Se sim, foi emitida Ordem de Emergência? (informações vinculada à coluna CK)]] = "Sim", "PREENCHER","NA")</f>
        <v>NA</v>
      </c>
      <c r="BT430" s="108" t="s">
        <v>7101</v>
      </c>
      <c r="BU430" s="108" t="s">
        <v>2696</v>
      </c>
      <c r="BV430" s="108" t="s">
        <v>123</v>
      </c>
      <c r="BW430" s="108" t="s">
        <v>2696</v>
      </c>
      <c r="BX430" s="106" t="s">
        <v>7102</v>
      </c>
      <c r="BY430" s="140">
        <v>45918</v>
      </c>
      <c r="BZ430" s="104">
        <f>IF(Tabela2[[#This Row],[Data do documento de encerramento]]="NA","NA",IF(Tabela2[[#This Row],[Data do documento de encerramento]]="","Pendente de conclusão/ encerramento",_xlfn.DAYS(Tabela2[[#This Row],[Data do documento de encerramento]],J430)))</f>
        <v>78</v>
      </c>
      <c r="CA430" s="107" t="s">
        <v>7637</v>
      </c>
      <c r="CB430" s="107"/>
      <c r="CC430" s="131"/>
      <c r="CD430" s="107"/>
      <c r="CE430" s="107"/>
      <c r="CF430" s="107"/>
    </row>
    <row r="431" spans="1:84" ht="30.75" hidden="1">
      <c r="A431" s="199">
        <v>20257254034</v>
      </c>
      <c r="B431" s="177" t="s">
        <v>8473</v>
      </c>
      <c r="C431" s="108" t="str">
        <f>VLOOKUP(Tabela2[[#This Row],[SIEMA]],Siema2025,4,FALSE)</f>
        <v xml:space="preserve"> SP</v>
      </c>
      <c r="D431" s="106" t="str">
        <f>VLOOKUP(Tabela2[[#This Row],[SIEMA]],Siema2025,3,FALSE)</f>
        <v xml:space="preserve">Taquaritinga </v>
      </c>
      <c r="E431" s="106" t="str">
        <f>VLOOKUP(Tabela2[[#This Row],[SIEMA]],Siema2025,20,FALSE)</f>
        <v>km 074+000</v>
      </c>
      <c r="F431" s="106"/>
      <c r="G431" s="106" t="s">
        <v>9017</v>
      </c>
      <c r="H431" s="106" t="s">
        <v>9018</v>
      </c>
      <c r="I431" s="104" t="s">
        <v>7114</v>
      </c>
      <c r="J431" s="105">
        <f>VLOOKUP(Tabela2[[#This Row],[SIEMA]],Siema2025,2,FALSE)</f>
        <v>45840</v>
      </c>
      <c r="K431" s="105" t="str">
        <f>VLOOKUP(Tabela2[[#This Row],[SIEMA]],Siema2025,16,FALSE)</f>
        <v>Quarta</v>
      </c>
      <c r="L431" s="106" t="str">
        <f>IF(Tabela2[[#This Row],[Data]]="","Sem Informação",VLOOKUP(MONTH(Tabela2[[#This Row],[Data]]),'[1]Validação de dados'!$I$1:$J$13,2,0))</f>
        <v>Julho</v>
      </c>
      <c r="M431" s="104">
        <f>YEAR(Tabela2[[#This Row],[Data]])</f>
        <v>2025</v>
      </c>
      <c r="N431" s="105" t="str">
        <f>VLOOKUP(Tabela2[[#This Row],[SIEMA]],Siema2025,17,FALSE)</f>
        <v>Vespertino</v>
      </c>
      <c r="O431" s="105" t="str">
        <f>VLOOKUP(Tabela2[[#This Row],[SIEMA]],Siema2025,5,FALSE)</f>
        <v>Ferrovia</v>
      </c>
      <c r="P431" s="104" t="str">
        <f>VLOOKUP(Tabela2[[#This Row],[SIEMA]],Siema2025,21,FALSE)</f>
        <v>Vazamento de soja sobre a via</v>
      </c>
      <c r="Q431" s="104" t="s">
        <v>7127</v>
      </c>
      <c r="R431" s="104" t="s">
        <v>7127</v>
      </c>
      <c r="S431" s="107" t="s">
        <v>7462</v>
      </c>
      <c r="T431" s="104" t="s">
        <v>8196</v>
      </c>
      <c r="U431" s="104" t="str">
        <f>VLOOKUP(Tabela2[[#This Row],[SIEMA]],Siema2025,12,FALSE)</f>
        <v/>
      </c>
      <c r="V431" s="104" t="s">
        <v>7127</v>
      </c>
      <c r="W431" s="104"/>
      <c r="X431" s="113"/>
      <c r="Y431" s="109" t="str">
        <f>IF(W431="","", IF(W431="NC","", IF(W431="NE","", IF(W431="NA","",IFERROR(VLOOKUP(W431,Produtos!$A$1:$C$2319,2,FALSE),"Não Cadastrado")))))</f>
        <v/>
      </c>
      <c r="Z431" s="104" t="str">
        <f>VLOOKUP(Tabela2[[#This Row],[SIEMA]],Siema2025,11,FALSE)</f>
        <v/>
      </c>
      <c r="AA431" s="104" t="str">
        <f>VLOOKUP(Tabela2[[#This Row],[SIEMA]],Siema2025,12,FALSE)</f>
        <v/>
      </c>
      <c r="AB431" s="104" t="str">
        <f>IF(W431="","",IF(ISNUMBER(W431)=FALSE,"Não se aplica",IFERROR(VLOOKUP(W431,Produtos!$A$1:$C$2319,3,FALSE),"Não Cadastrado")))</f>
        <v/>
      </c>
      <c r="AC431" s="104"/>
      <c r="AD431" s="108"/>
      <c r="AE431" s="107" t="str">
        <f>IF(AC431="","", IF(AC431="NC","", IF(AC431="NE","", IF(AC431="NA","",IFERROR(VLOOKUP(AC431,Produtos!$A$1:$C$2319,2,FALSE),"Não Cadastrado")))))</f>
        <v/>
      </c>
      <c r="AF431" s="104"/>
      <c r="AG431" s="104"/>
      <c r="AH431" s="104" t="str">
        <f>IF(AC431="","",IF(ISNUMBER(AC431)=FALSE,"Não se aplica",IFERROR(VLOOKUP(AC431,Produtos!$A$1:$C$2319,3,FALSE),"Não Cadastrado")))</f>
        <v/>
      </c>
      <c r="AI431" s="104"/>
      <c r="AJ431" s="104" t="str">
        <f>VLOOKUP(Tabela2[[#This Row],[SIEMA]],Siema2025,26,FALSE)</f>
        <v>Evento caracterizado por vandalismo e abertura de 3 vagões carregados com soja, em
decorrência de ataque criminoso.</v>
      </c>
      <c r="AK431" s="107" t="s">
        <v>7122</v>
      </c>
      <c r="AL431" s="107"/>
      <c r="AM431" s="107"/>
      <c r="AN431" s="108" t="str">
        <f>VLOOKUP(Tabela2[[#This Row],[SIEMA]],Siema2025,51,FALSE)</f>
        <v/>
      </c>
      <c r="AO431" s="108" t="str">
        <f>VLOOKUP(Tabela2[[#This Row],[SIEMA]],Siema2025,53,FALSE)</f>
        <v/>
      </c>
      <c r="AP431" s="108" t="str">
        <f>VLOOKUP(Tabela2[[#This Row],[SIEMA]],Siema2025,55,FALSE)</f>
        <v/>
      </c>
      <c r="AQ431" s="108" t="str">
        <f>VLOOKUP(Tabela2[[#This Row],[SIEMA]],Siema2025,57,FALSE)</f>
        <v/>
      </c>
      <c r="AR431" s="108" t="str">
        <f>VLOOKUP(Tabela2[[#This Row],[SIEMA]],Siema2025,59,FALSE)</f>
        <v/>
      </c>
      <c r="AS431" s="108" t="str">
        <f>VLOOKUP(Tabela2[[#This Row],[SIEMA]],Siema2025,61,FALSE)</f>
        <v/>
      </c>
      <c r="AT431" s="108" t="str">
        <f>VLOOKUP(Tabela2[[#This Row],[SIEMA]],Siema2025,63,FALSE)</f>
        <v/>
      </c>
      <c r="AU431" s="108" t="str">
        <f>VLOOKUP(Tabela2[[#This Row],[SIEMA]],Siema2025,65,FALSE)</f>
        <v>X</v>
      </c>
      <c r="AV431" s="108" t="str">
        <f>VLOOKUP(Tabela2[[#This Row],[SIEMA]],Siema2025,67,FALSE)</f>
        <v/>
      </c>
      <c r="AW431" s="108" t="str">
        <f>VLOOKUP(Tabela2[[#This Row],[SIEMA]],Siema2025,69,FALSE)</f>
        <v/>
      </c>
      <c r="AX431" s="108" t="str">
        <f>VLOOKUP(Tabela2[[#This Row],[SIEMA]],Siema2025,71,FALSE)</f>
        <v/>
      </c>
      <c r="AY431" s="108" t="str">
        <f>VLOOKUP(Tabela2[[#This Row],[SIEMA]],Siema2025,73,FALSE)</f>
        <v/>
      </c>
      <c r="AZ431" s="108" t="str">
        <f>VLOOKUP(Tabela2[[#This Row],[SIEMA]],Siema2025,75,FALSE)</f>
        <v/>
      </c>
      <c r="BA431" s="108" t="str">
        <f>VLOOKUP(Tabela2[[#This Row],[SIEMA]],Siema2025,77,FALSE)</f>
        <v/>
      </c>
      <c r="BB431" s="108" t="str">
        <f>VLOOKUP(Tabela2[[#This Row],[SIEMA]],Siema2025,79,FALSE)</f>
        <v/>
      </c>
      <c r="BC431" s="108" t="str">
        <f>IF(Tabela2[[#This Row],[Outro(s) ]] = "X", "PREENCHER","NA")</f>
        <v>NA</v>
      </c>
      <c r="BD431" s="108" t="str">
        <f>VLOOKUP(Tabela2[[#This Row],[SIEMA]],Siema2025,82,FALSE)</f>
        <v/>
      </c>
      <c r="BE431" s="108" t="str">
        <f>VLOOKUP(Tabela2[[#This Row],[SIEMA]],Siema2025,81,FALSE)</f>
        <v/>
      </c>
      <c r="BF431" s="110" t="s">
        <v>3066</v>
      </c>
      <c r="BG431" s="110" t="s">
        <v>7123</v>
      </c>
      <c r="BH431" s="111" t="str">
        <f>VLOOKUP(Tabela2[[#This Row],[SIEMA]],Siema2025,29,FALSE)</f>
        <v>02502844000166</v>
      </c>
      <c r="BI431" s="112" t="str">
        <f>VLOOKUP(Tabela2[[#This Row],[SIEMA]],Siema2025,107,FALSE)</f>
        <v>Não</v>
      </c>
      <c r="BJ431" s="107" t="s">
        <v>7099</v>
      </c>
      <c r="BK431" s="104" t="s">
        <v>123</v>
      </c>
      <c r="BL431" s="140"/>
      <c r="BM431" s="108">
        <f ca="1">IF(Tabela2[[#This Row],[Data de atendimento do Ibama (considerar o primeiro documento/ação)]]="",_xlfn.DAYS(TODAY(),J431),_xlfn.DAYS(Tabela2[[#This Row],[Data de atendimento do Ibama (considerar o primeiro documento/ação)]],J431))</f>
        <v>392</v>
      </c>
      <c r="BN431" s="108" t="s">
        <v>7469</v>
      </c>
      <c r="BO431" s="114" t="s">
        <v>637</v>
      </c>
      <c r="BP431" s="108" t="str">
        <f>IF(Tabela2[[#This Row],[Forma de atendimento (primeiro documento/ação)]]= "Outros (especificar)", "PREENCHER","NA")</f>
        <v>NA</v>
      </c>
      <c r="BQ431" s="106" t="s">
        <v>123</v>
      </c>
      <c r="BR431" s="108" t="str">
        <f>IF(Tabela2[[#This Row],[Equipe do Ibama foi a campo? Houve sobrevoo do Poseidon?]] = "Sim", "PREENCHER","NA")</f>
        <v>NA</v>
      </c>
      <c r="BS431" s="108" t="str">
        <f>IF(Tabela2[[#This Row],[Se sim, foi emitida Ordem de Emergência? (informações vinculada à coluna CK)]] = "Sim", "PREENCHER","NA")</f>
        <v>NA</v>
      </c>
      <c r="BT431" s="108" t="s">
        <v>7101</v>
      </c>
      <c r="BU431" s="108" t="s">
        <v>123</v>
      </c>
      <c r="BV431" s="108" t="s">
        <v>123</v>
      </c>
      <c r="BW431" s="108" t="s">
        <v>123</v>
      </c>
      <c r="BX431" s="106"/>
      <c r="BY431" s="106"/>
      <c r="BZ431" s="104" t="str">
        <f>IF(Tabela2[[#This Row],[Data do documento de encerramento]]="NA","NA",IF(Tabela2[[#This Row],[Data do documento de encerramento]]="","Pendente de conclusão/ encerramento",_xlfn.DAYS(Tabela2[[#This Row],[Data do documento de encerramento]],J431)))</f>
        <v>Pendente de conclusão/ encerramento</v>
      </c>
      <c r="CA431" s="201" t="s">
        <v>9019</v>
      </c>
      <c r="CB431" s="107"/>
      <c r="CC431" s="104"/>
      <c r="CD431" s="107"/>
      <c r="CE431" s="107"/>
      <c r="CF431" s="107"/>
    </row>
    <row r="432" spans="1:84" ht="30.75" hidden="1">
      <c r="A432" s="199">
        <v>20257257623</v>
      </c>
      <c r="B432" s="177" t="s">
        <v>8473</v>
      </c>
      <c r="C432" s="108" t="str">
        <f>VLOOKUP(Tabela2[[#This Row],[SIEMA]],Siema2025,4,FALSE)</f>
        <v xml:space="preserve"> SP</v>
      </c>
      <c r="D432" s="106" t="str">
        <f>VLOOKUP(Tabela2[[#This Row],[SIEMA]],Siema2025,3,FALSE)</f>
        <v xml:space="preserve">Cubatão </v>
      </c>
      <c r="E432" s="106" t="s">
        <v>9020</v>
      </c>
      <c r="F432" s="106"/>
      <c r="G432" s="106" t="s">
        <v>9021</v>
      </c>
      <c r="H432" s="106" t="s">
        <v>9022</v>
      </c>
      <c r="I432" s="104" t="s">
        <v>7114</v>
      </c>
      <c r="J432" s="105">
        <f>VLOOKUP(Tabela2[[#This Row],[SIEMA]],Siema2025,2,FALSE)</f>
        <v>45840</v>
      </c>
      <c r="K432" s="105" t="str">
        <f>VLOOKUP(Tabela2[[#This Row],[SIEMA]],Siema2025,16,FALSE)</f>
        <v>Quarta</v>
      </c>
      <c r="L432" s="106" t="str">
        <f>IF(Tabela2[[#This Row],[Data]]="","Sem Informação",VLOOKUP(MONTH(Tabela2[[#This Row],[Data]]),'[1]Validação de dados'!$I$1:$J$13,2,0))</f>
        <v>Julho</v>
      </c>
      <c r="M432" s="104">
        <f>YEAR(Tabela2[[#This Row],[Data]])</f>
        <v>2025</v>
      </c>
      <c r="N432" s="105" t="str">
        <f>VLOOKUP(Tabela2[[#This Row],[SIEMA]],Siema2025,17,FALSE)</f>
        <v>Matutino</v>
      </c>
      <c r="O432" s="105" t="str">
        <f>VLOOKUP(Tabela2[[#This Row],[SIEMA]],Siema2025,5,FALSE)</f>
        <v>Ferrovia</v>
      </c>
      <c r="P432" s="104" t="str">
        <f>VLOOKUP(Tabela2[[#This Row],[SIEMA]],Siema2025,21,FALSE)</f>
        <v>O vazamento ocorreu dentro da faixa de domínio rumo.</v>
      </c>
      <c r="Q432" s="104" t="s">
        <v>7127</v>
      </c>
      <c r="R432" s="104" t="s">
        <v>7127</v>
      </c>
      <c r="S432" s="107" t="s">
        <v>3999</v>
      </c>
      <c r="T432" s="104" t="str">
        <f>VLOOKUP(Tabela2[[#This Row],[SIEMA]],Siema2025,11,FALSE)</f>
        <v>91</v>
      </c>
      <c r="U432" s="104" t="s">
        <v>7121</v>
      </c>
      <c r="V432" s="104" t="s">
        <v>7127</v>
      </c>
      <c r="W432" s="104"/>
      <c r="X432" s="113"/>
      <c r="Y432" s="109"/>
      <c r="Z432" s="104"/>
      <c r="AA432" s="104"/>
      <c r="AB432" s="104"/>
      <c r="AC432" s="104"/>
      <c r="AD432" s="108"/>
      <c r="AE432" s="107" t="str">
        <f>IF(AC432="","", IF(AC432="NC","", IF(AC432="NE","", IF(AC432="NA","",IFERROR(VLOOKUP(AC432,Produtos!$A$1:$C$2319,2,FALSE),"Não Cadastrado")))))</f>
        <v/>
      </c>
      <c r="AF432" s="104"/>
      <c r="AG432" s="104"/>
      <c r="AH432" s="104" t="str">
        <f>IF(AC432="","",IF(ISNUMBER(AC432)=FALSE,"Não se aplica",IFERROR(VLOOKUP(AC432,Produtos!$A$1:$C$2319,3,FALSE),"Não Cadastrado")))</f>
        <v/>
      </c>
      <c r="AI432" s="104"/>
      <c r="AJ432" s="104" t="str">
        <f>VLOOKUP(Tabela2[[#This Row],[SIEMA]],Siema2025,26,FALSE)</f>
        <v>Evento caracterizado por vandalismo e abertura de 1 vagão carregado com açúcar, em
decorrência de ataque criminoso.</v>
      </c>
      <c r="AK432" s="107" t="s">
        <v>7122</v>
      </c>
      <c r="AL432" s="107"/>
      <c r="AM432" s="107"/>
      <c r="AN432" s="108" t="str">
        <f>VLOOKUP(Tabela2[[#This Row],[SIEMA]],Siema2025,51,FALSE)</f>
        <v/>
      </c>
      <c r="AO432" s="108" t="str">
        <f>VLOOKUP(Tabela2[[#This Row],[SIEMA]],Siema2025,53,FALSE)</f>
        <v/>
      </c>
      <c r="AP432" s="108" t="str">
        <f>VLOOKUP(Tabela2[[#This Row],[SIEMA]],Siema2025,55,FALSE)</f>
        <v/>
      </c>
      <c r="AQ432" s="108" t="str">
        <f>VLOOKUP(Tabela2[[#This Row],[SIEMA]],Siema2025,57,FALSE)</f>
        <v/>
      </c>
      <c r="AR432" s="108" t="str">
        <f>VLOOKUP(Tabela2[[#This Row],[SIEMA]],Siema2025,59,FALSE)</f>
        <v/>
      </c>
      <c r="AS432" s="108" t="str">
        <f>VLOOKUP(Tabela2[[#This Row],[SIEMA]],Siema2025,61,FALSE)</f>
        <v/>
      </c>
      <c r="AT432" s="108" t="str">
        <f>VLOOKUP(Tabela2[[#This Row],[SIEMA]],Siema2025,63,FALSE)</f>
        <v/>
      </c>
      <c r="AU432" s="108" t="str">
        <f>VLOOKUP(Tabela2[[#This Row],[SIEMA]],Siema2025,65,FALSE)</f>
        <v>X</v>
      </c>
      <c r="AV432" s="108" t="str">
        <f>VLOOKUP(Tabela2[[#This Row],[SIEMA]],Siema2025,67,FALSE)</f>
        <v/>
      </c>
      <c r="AW432" s="108" t="str">
        <f>VLOOKUP(Tabela2[[#This Row],[SIEMA]],Siema2025,69,FALSE)</f>
        <v/>
      </c>
      <c r="AX432" s="108" t="str">
        <f>VLOOKUP(Tabela2[[#This Row],[SIEMA]],Siema2025,71,FALSE)</f>
        <v/>
      </c>
      <c r="AY432" s="108" t="str">
        <f>VLOOKUP(Tabela2[[#This Row],[SIEMA]],Siema2025,73,FALSE)</f>
        <v/>
      </c>
      <c r="AZ432" s="108" t="str">
        <f>VLOOKUP(Tabela2[[#This Row],[SIEMA]],Siema2025,75,FALSE)</f>
        <v/>
      </c>
      <c r="BA432" s="108" t="str">
        <f>VLOOKUP(Tabela2[[#This Row],[SIEMA]],Siema2025,77,FALSE)</f>
        <v/>
      </c>
      <c r="BB432" s="108" t="str">
        <f>VLOOKUP(Tabela2[[#This Row],[SIEMA]],Siema2025,79,FALSE)</f>
        <v/>
      </c>
      <c r="BC432" s="108" t="str">
        <f>IF(Tabela2[[#This Row],[Outro(s) ]] = "X", "PREENCHER","NA")</f>
        <v>NA</v>
      </c>
      <c r="BD432" s="108" t="str">
        <f>VLOOKUP(Tabela2[[#This Row],[SIEMA]],Siema2025,82,FALSE)</f>
        <v/>
      </c>
      <c r="BE432" s="108" t="str">
        <f>VLOOKUP(Tabela2[[#This Row],[SIEMA]],Siema2025,81,FALSE)</f>
        <v/>
      </c>
      <c r="BF432" s="110" t="s">
        <v>3066</v>
      </c>
      <c r="BG432" s="110" t="s">
        <v>7123</v>
      </c>
      <c r="BH432" s="111" t="str">
        <f>VLOOKUP(Tabela2[[#This Row],[SIEMA]],Siema2025,29,FALSE)</f>
        <v>0250284400166</v>
      </c>
      <c r="BI432" s="112" t="str">
        <f>VLOOKUP(Tabela2[[#This Row],[SIEMA]],Siema2025,107,FALSE)</f>
        <v>Não</v>
      </c>
      <c r="BJ432" s="107" t="s">
        <v>7099</v>
      </c>
      <c r="BK432" s="104" t="s">
        <v>123</v>
      </c>
      <c r="BL432" s="140"/>
      <c r="BM432" s="108">
        <f ca="1">IF(Tabela2[[#This Row],[Data de atendimento do Ibama (considerar o primeiro documento/ação)]]="",_xlfn.DAYS(TODAY(),J432),_xlfn.DAYS(Tabela2[[#This Row],[Data de atendimento do Ibama (considerar o primeiro documento/ação)]],J432))</f>
        <v>392</v>
      </c>
      <c r="BN432" s="108" t="s">
        <v>7469</v>
      </c>
      <c r="BO432" s="114" t="s">
        <v>637</v>
      </c>
      <c r="BP432" s="108" t="str">
        <f>IF(Tabela2[[#This Row],[Forma de atendimento (primeiro documento/ação)]]= "Outros (especificar)", "PREENCHER","NA")</f>
        <v>NA</v>
      </c>
      <c r="BQ432" s="106" t="s">
        <v>123</v>
      </c>
      <c r="BR432" s="108" t="str">
        <f>IF(Tabela2[[#This Row],[Equipe do Ibama foi a campo? Houve sobrevoo do Poseidon?]] = "Sim", "PREENCHER","NA")</f>
        <v>NA</v>
      </c>
      <c r="BS432" s="108" t="str">
        <f>IF(Tabela2[[#This Row],[Se sim, foi emitida Ordem de Emergência? (informações vinculada à coluna CK)]] = "Sim", "PREENCHER","NA")</f>
        <v>NA</v>
      </c>
      <c r="BT432" s="108" t="s">
        <v>7126</v>
      </c>
      <c r="BU432" s="108" t="s">
        <v>123</v>
      </c>
      <c r="BV432" s="108" t="s">
        <v>123</v>
      </c>
      <c r="BW432" s="108" t="s">
        <v>123</v>
      </c>
      <c r="BX432" s="106" t="s">
        <v>7127</v>
      </c>
      <c r="BY432" s="106"/>
      <c r="BZ432" s="104" t="str">
        <f>IF(Tabela2[[#This Row],[Data do documento de encerramento]]="NA","NA",IF(Tabela2[[#This Row],[Data do documento de encerramento]]="","Pendente de conclusão/ encerramento",_xlfn.DAYS(Tabela2[[#This Row],[Data do documento de encerramento]],J432)))</f>
        <v>Pendente de conclusão/ encerramento</v>
      </c>
      <c r="CA432" s="107" t="s">
        <v>8477</v>
      </c>
      <c r="CB432" s="107"/>
      <c r="CC432" s="130"/>
      <c r="CD432" s="107"/>
      <c r="CE432" s="107"/>
      <c r="CF432" s="107"/>
    </row>
    <row r="433" spans="1:84" hidden="1">
      <c r="A433" s="169">
        <v>20257454002</v>
      </c>
      <c r="B433" s="170" t="s">
        <v>9023</v>
      </c>
      <c r="C433" s="108" t="str">
        <f>VLOOKUP(Tabela2[[#This Row],[SIEMA]],Siema2025,4,FALSE)</f>
        <v xml:space="preserve"> MG</v>
      </c>
      <c r="D433" s="106" t="str">
        <f>VLOOKUP(Tabela2[[#This Row],[SIEMA]],Siema2025,3,FALSE)</f>
        <v xml:space="preserve">São Francisco do Glória </v>
      </c>
      <c r="E433" s="106" t="s">
        <v>7186</v>
      </c>
      <c r="F433" s="106" t="s">
        <v>9024</v>
      </c>
      <c r="G433" s="106" t="s">
        <v>9025</v>
      </c>
      <c r="H433" s="106" t="s">
        <v>9026</v>
      </c>
      <c r="I433" s="104" t="s">
        <v>7114</v>
      </c>
      <c r="J433" s="105">
        <f>VLOOKUP(Tabela2[[#This Row],[SIEMA]],Siema2025,2,FALSE)</f>
        <v>45840</v>
      </c>
      <c r="K433" s="105" t="str">
        <f>VLOOKUP(Tabela2[[#This Row],[SIEMA]],Siema2025,16,FALSE)</f>
        <v>Quarta</v>
      </c>
      <c r="L433" s="106" t="str">
        <f>IF(Tabela2[[#This Row],[Data]]="","Sem Informação",VLOOKUP(MONTH(Tabela2[[#This Row],[Data]]),'[1]Validação de dados'!$I$1:$J$13,2,0))</f>
        <v>Julho</v>
      </c>
      <c r="M433" s="104">
        <f>YEAR(Tabela2[[#This Row],[Data]])</f>
        <v>2025</v>
      </c>
      <c r="N433" s="105" t="str">
        <f>VLOOKUP(Tabela2[[#This Row],[SIEMA]],Siema2025,17,FALSE)</f>
        <v>Matutino</v>
      </c>
      <c r="O433" s="105" t="str">
        <f>VLOOKUP(Tabela2[[#This Row],[SIEMA]],Siema2025,5,FALSE)</f>
        <v>Rodovia</v>
      </c>
      <c r="P433" s="104" t="str">
        <f>VLOOKUP(Tabela2[[#This Row],[SIEMA]],Siema2025,21,FALSE)</f>
        <v>Transporte Rodoviário</v>
      </c>
      <c r="Q433" s="104">
        <v>2218</v>
      </c>
      <c r="R433" s="104" t="str">
        <f>VLOOKUP(Tabela2[[#This Row],[SIEMA]],Siema2025,10,FALSE)</f>
        <v/>
      </c>
      <c r="S433" s="107" t="str">
        <f>IF(Q433="","", IF(Q433="NC","", IF(Q433="NE","", IF(Q433="NA","",IFERROR(VLOOKUP(Q433,Produtos!$A$1:$C$2319,2,FALSE),"Não Cadastrado")))))</f>
        <v>ÁCIDO ACRÍLICO, ESTABILIZADO</v>
      </c>
      <c r="T433" s="104">
        <v>24207</v>
      </c>
      <c r="U433" s="104" t="s">
        <v>7309</v>
      </c>
      <c r="V433" s="104">
        <f>IF(Q433="","",IF(ISNUMBER(Q433)=FALSE,"Não se aplica",IFERROR(VLOOKUP(Q433,Produtos!$A$1:$C$2319,3,FALSE),"Não Cadastrado")))</f>
        <v>8</v>
      </c>
      <c r="W433" s="104" t="str">
        <f>VLOOKUP(Tabela2[[#This Row],[SIEMA]],Siema2025,10,FALSE)</f>
        <v/>
      </c>
      <c r="X433" s="113" t="str">
        <f>IF(Tabela2[[#This Row],[Origem do acidente]] = "Plataforma", "PREENCHER","NA")</f>
        <v>NA</v>
      </c>
      <c r="Y433" s="109" t="str">
        <f>IF(W433="","", IF(W433="NC","", IF(W433="NE","", IF(W433="NA","",IFERROR(VLOOKUP(W433,Produtos!$A$1:$C$2319,2,FALSE),"Não Cadastrado")))))</f>
        <v/>
      </c>
      <c r="Z433" s="104" t="str">
        <f>VLOOKUP(Tabela2[[#This Row],[SIEMA]],Siema2025,11,FALSE)</f>
        <v xml:space="preserve"> </v>
      </c>
      <c r="AA433" s="104" t="str">
        <f>VLOOKUP(Tabela2[[#This Row],[SIEMA]],Siema2025,12,FALSE)</f>
        <v xml:space="preserve"> </v>
      </c>
      <c r="AB433" s="104" t="str">
        <f>IF(W433="","",IF(ISNUMBER(W433)=FALSE,"Não se aplica",IFERROR(VLOOKUP(W433,Produtos!$A$1:$C$2319,3,FALSE),"Não Cadastrado")))</f>
        <v/>
      </c>
      <c r="AC433" s="104"/>
      <c r="AD433" s="108" t="str">
        <f>IF(Tabela2[[#This Row],[Origem do acidente]] = "Plataforma", "PREENCHER","NA")</f>
        <v>NA</v>
      </c>
      <c r="AE433" s="107" t="str">
        <f>IF(AC433="","", IF(AC433="NC","", IF(AC433="NE","", IF(AC433="NA","",IFERROR(VLOOKUP(AC433,Produtos!$A$1:$C$2319,2,FALSE),"Não Cadastrado")))))</f>
        <v/>
      </c>
      <c r="AF433" s="104"/>
      <c r="AG433" s="104"/>
      <c r="AH433" s="104" t="str">
        <f>IF(AC433="","",IF(ISNUMBER(AC433)=FALSE,"Não se aplica",IFERROR(VLOOKUP(AC433,Produtos!$A$1:$C$2319,3,FALSE),"Não Cadastrado")))</f>
        <v/>
      </c>
      <c r="AI433" s="104"/>
      <c r="AJ433" t="s">
        <v>9027</v>
      </c>
      <c r="AK433" s="107" t="s">
        <v>7363</v>
      </c>
      <c r="AL433" s="107" t="s">
        <v>7182</v>
      </c>
      <c r="AM433" s="107"/>
      <c r="AN433" s="108" t="str">
        <f>VLOOKUP(Tabela2[[#This Row],[SIEMA]],Siema2025,51,FALSE)</f>
        <v/>
      </c>
      <c r="AO433" s="108" t="str">
        <f>VLOOKUP(Tabela2[[#This Row],[SIEMA]],Siema2025,53,FALSE)</f>
        <v/>
      </c>
      <c r="AP433" s="108" t="str">
        <f>VLOOKUP(Tabela2[[#This Row],[SIEMA]],Siema2025,55,FALSE)</f>
        <v/>
      </c>
      <c r="AQ433" s="108" t="str">
        <f>VLOOKUP(Tabela2[[#This Row],[SIEMA]],Siema2025,57,FALSE)</f>
        <v/>
      </c>
      <c r="AR433" s="108" t="str">
        <f>VLOOKUP(Tabela2[[#This Row],[SIEMA]],Siema2025,59,FALSE)</f>
        <v/>
      </c>
      <c r="AS433" s="108" t="str">
        <f>VLOOKUP(Tabela2[[#This Row],[SIEMA]],Siema2025,61,FALSE)</f>
        <v/>
      </c>
      <c r="AT433" s="108" t="str">
        <f>VLOOKUP(Tabela2[[#This Row],[SIEMA]],Siema2025,63,FALSE)</f>
        <v/>
      </c>
      <c r="AU433" s="108" t="str">
        <f>VLOOKUP(Tabela2[[#This Row],[SIEMA]],Siema2025,65,FALSE)</f>
        <v>X</v>
      </c>
      <c r="AV433" s="108" t="str">
        <f>VLOOKUP(Tabela2[[#This Row],[SIEMA]],Siema2025,67,FALSE)</f>
        <v/>
      </c>
      <c r="AW433" s="108" t="str">
        <f>VLOOKUP(Tabela2[[#This Row],[SIEMA]],Siema2025,69,FALSE)</f>
        <v/>
      </c>
      <c r="AX433" s="108" t="str">
        <f>VLOOKUP(Tabela2[[#This Row],[SIEMA]],Siema2025,71,FALSE)</f>
        <v/>
      </c>
      <c r="AY433" s="108" t="str">
        <f>VLOOKUP(Tabela2[[#This Row],[SIEMA]],Siema2025,73,FALSE)</f>
        <v/>
      </c>
      <c r="AZ433" s="108" t="str">
        <f>VLOOKUP(Tabela2[[#This Row],[SIEMA]],Siema2025,75,FALSE)</f>
        <v/>
      </c>
      <c r="BA433" s="108" t="str">
        <f>VLOOKUP(Tabela2[[#This Row],[SIEMA]],Siema2025,77,FALSE)</f>
        <v/>
      </c>
      <c r="BB433" s="108" t="str">
        <f>VLOOKUP(Tabela2[[#This Row],[SIEMA]],Siema2025,79,FALSE)</f>
        <v/>
      </c>
      <c r="BC433" s="108" t="str">
        <f>IF(Tabela2[[#This Row],[Outro(s) ]] = "X", "PREENCHER","NA")</f>
        <v>NA</v>
      </c>
      <c r="BD433" s="108" t="str">
        <f>VLOOKUP(Tabela2[[#This Row],[SIEMA]],Siema2025,82,FALSE)</f>
        <v/>
      </c>
      <c r="BE433" s="108" t="str">
        <f>VLOOKUP(Tabela2[[#This Row],[SIEMA]],Siema2025,81,FALSE)</f>
        <v/>
      </c>
      <c r="BF433" s="28" t="s">
        <v>9028</v>
      </c>
      <c r="BG433" s="110"/>
      <c r="BH433" s="111" t="s">
        <v>9029</v>
      </c>
      <c r="BI433" s="112" t="s">
        <v>7062</v>
      </c>
      <c r="BJ433" s="107" t="s">
        <v>7099</v>
      </c>
      <c r="BK433" s="104" t="s">
        <v>2696</v>
      </c>
      <c r="BL433" s="140">
        <v>45845</v>
      </c>
      <c r="BM433" s="108">
        <f ca="1">IF(Tabela2[[#This Row],[Data de atendimento do Ibama (considerar o primeiro documento/ação)]]="",_xlfn.DAYS(TODAY(),J433),_xlfn.DAYS(Tabela2[[#This Row],[Data de atendimento do Ibama (considerar o primeiro documento/ação)]],J433))</f>
        <v>5</v>
      </c>
      <c r="BN433" s="108" t="str">
        <f>IF(Tabela2[[#This Row],[Atendido pelo Ibama ("Não" ou "Sim")]]="Não","Preencher", IF(Tabela2[[#This Row],[Atendido pelo Ibama ("Não" ou "Sim")]]="Sim","NA",""))</f>
        <v>NA</v>
      </c>
      <c r="BO433" s="114" t="s">
        <v>7100</v>
      </c>
      <c r="BP433" s="108" t="str">
        <f>IF(Tabela2[[#This Row],[Forma de atendimento (primeiro documento/ação)]]= "Outros (especificar)", "PREENCHER","NA")</f>
        <v>NA</v>
      </c>
      <c r="BQ433" s="106" t="s">
        <v>123</v>
      </c>
      <c r="BR433" s="108" t="str">
        <f>IF(Tabela2[[#This Row],[Equipe do Ibama foi a campo? Houve sobrevoo do Poseidon?]] = "Sim", "PREENCHER","NA")</f>
        <v>NA</v>
      </c>
      <c r="BS433" s="108" t="str">
        <f>IF(Tabela2[[#This Row],[Se sim, foi emitida Ordem de Emergência? (informações vinculada à coluna CK)]] = "Sim", "PREENCHER","NA")</f>
        <v>NA</v>
      </c>
      <c r="BT433" s="108" t="s">
        <v>7101</v>
      </c>
      <c r="BU433" s="108" t="s">
        <v>123</v>
      </c>
      <c r="BV433" s="108" t="s">
        <v>123</v>
      </c>
      <c r="BW433" s="108" t="s">
        <v>123</v>
      </c>
      <c r="BX433" s="106" t="s">
        <v>7127</v>
      </c>
      <c r="BY433" s="106"/>
      <c r="BZ433" s="104" t="str">
        <f>IF(Tabela2[[#This Row],[Data do documento de encerramento]]="NA","NA",IF(Tabela2[[#This Row],[Data do documento de encerramento]]="","Pendente de conclusão/ encerramento",_xlfn.DAYS(Tabela2[[#This Row],[Data do documento de encerramento]],J433)))</f>
        <v>Pendente de conclusão/ encerramento</v>
      </c>
      <c r="CA433" s="107" t="s">
        <v>9030</v>
      </c>
      <c r="CB433" s="107"/>
      <c r="CC433" s="130"/>
      <c r="CD433" s="107"/>
      <c r="CE433" s="107"/>
      <c r="CF433" s="107"/>
    </row>
    <row r="434" spans="1:84" ht="30.75" hidden="1">
      <c r="A434" s="169">
        <v>20257457650</v>
      </c>
      <c r="B434" s="170" t="s">
        <v>9031</v>
      </c>
      <c r="C434" s="108" t="str">
        <f>VLOOKUP(Tabela2[[#This Row],[SIEMA]],Siema2025,4,FALSE)</f>
        <v xml:space="preserve"> RN</v>
      </c>
      <c r="D434" s="106" t="str">
        <f>VLOOKUP(Tabela2[[#This Row],[SIEMA]],Siema2025,3,FALSE)</f>
        <v xml:space="preserve">Mossoró </v>
      </c>
      <c r="E434" s="106" t="str">
        <f>VLOOKUP(Tabela2[[#This Row],[SIEMA]],Siema2025,20,FALSE)</f>
        <v>Adutora na via de acesso da Estação Riacho da Forquilha para a Estação Leste de Poço Xavier , Campo Riacho da Forquilha, Bacia Potiguar.</v>
      </c>
      <c r="F434" s="106"/>
      <c r="G434" s="106" t="s">
        <v>9032</v>
      </c>
      <c r="H434" s="106" t="s">
        <v>9033</v>
      </c>
      <c r="I434" s="104" t="s">
        <v>931</v>
      </c>
      <c r="J434" s="105">
        <f>VLOOKUP(Tabela2[[#This Row],[SIEMA]],Siema2025,2,FALSE)</f>
        <v>45841</v>
      </c>
      <c r="K434" s="105" t="str">
        <f>VLOOKUP(Tabela2[[#This Row],[SIEMA]],Siema2025,16,FALSE)</f>
        <v>Quinta</v>
      </c>
      <c r="L434" s="106" t="str">
        <f>IF(Tabela2[[#This Row],[Data]]="","Sem Informação",VLOOKUP(MONTH(Tabela2[[#This Row],[Data]]),'[1]Validação de dados'!$I$1:$J$13,2,0))</f>
        <v>Julho</v>
      </c>
      <c r="M434" s="104">
        <f>YEAR(Tabela2[[#This Row],[Data]])</f>
        <v>2025</v>
      </c>
      <c r="N434" s="105" t="str">
        <f>VLOOKUP(Tabela2[[#This Row],[SIEMA]],Siema2025,17,FALSE)</f>
        <v>Vespertino</v>
      </c>
      <c r="O434" s="105" t="s">
        <v>145</v>
      </c>
      <c r="P434" s="104" t="str">
        <f>VLOOKUP(Tabela2[[#This Row],[SIEMA]],Siema2025,21,FALSE)</f>
        <v>Poço terrestre</v>
      </c>
      <c r="Q434" s="104" t="s">
        <v>7094</v>
      </c>
      <c r="R434" s="104" t="s">
        <v>7224</v>
      </c>
      <c r="S434" s="107" t="str">
        <f>IF(Q434="","", IF(Q434="NC","", IF(Q434="NE","", IF(Q434="NA","",IFERROR(VLOOKUP(Q434,Produtos!$A$1:$C$2319,2,FALSE),"Não Cadastrado")))))</f>
        <v/>
      </c>
      <c r="T434" s="104" t="s">
        <v>2908</v>
      </c>
      <c r="U434" s="104" t="str">
        <f>VLOOKUP(Tabela2[[#This Row],[SIEMA]],Siema2025,12,FALSE)</f>
        <v xml:space="preserve"> </v>
      </c>
      <c r="V434" s="104" t="str">
        <f>IF(Q434="","",IF(ISNUMBER(Q434)=FALSE,"Não se aplica",IFERROR(VLOOKUP(Q434,Produtos!$A$1:$C$2319,3,FALSE),"Não Cadastrado")))</f>
        <v>Não se aplica</v>
      </c>
      <c r="W434" s="104" t="str">
        <f>VLOOKUP(Tabela2[[#This Row],[SIEMA]],Siema2025,10,FALSE)</f>
        <v/>
      </c>
      <c r="X434" s="113" t="str">
        <f>IF(Tabela2[[#This Row],[Origem do acidente]] = "Plataforma", "PREENCHER","NA")</f>
        <v>NA</v>
      </c>
      <c r="Y434" s="109" t="str">
        <f>IF(W434="","", IF(W434="NC","", IF(W434="NE","", IF(W434="NA","",IFERROR(VLOOKUP(W434,Produtos!$A$1:$C$2319,2,FALSE),"Não Cadastrado")))))</f>
        <v/>
      </c>
      <c r="Z434" s="104" t="str">
        <f>VLOOKUP(Tabela2[[#This Row],[SIEMA]],Siema2025,11,FALSE)</f>
        <v xml:space="preserve"> </v>
      </c>
      <c r="AA434" s="104" t="str">
        <f>VLOOKUP(Tabela2[[#This Row],[SIEMA]],Siema2025,12,FALSE)</f>
        <v xml:space="preserve"> </v>
      </c>
      <c r="AB434" s="104" t="str">
        <f>IF(W434="","",IF(ISNUMBER(W434)=FALSE,"Não se aplica",IFERROR(VLOOKUP(W434,Produtos!$A$1:$C$2319,3,FALSE),"Não Cadastrado")))</f>
        <v/>
      </c>
      <c r="AC434" s="104"/>
      <c r="AD434" s="108" t="str">
        <f>IF(Tabela2[[#This Row],[Origem do acidente]] = "Plataforma", "PREENCHER","NA")</f>
        <v>NA</v>
      </c>
      <c r="AE434" s="107" t="str">
        <f>IF(AC434="","", IF(AC434="NC","", IF(AC434="NE","", IF(AC434="NA","",IFERROR(VLOOKUP(AC434,Produtos!$A$1:$C$2319,2,FALSE),"Não Cadastrado")))))</f>
        <v/>
      </c>
      <c r="AF434" s="104"/>
      <c r="AG434" s="104"/>
      <c r="AH434" s="104" t="str">
        <f>IF(AC434="","",IF(ISNUMBER(AC434)=FALSE,"Não se aplica",IFERROR(VLOOKUP(AC434,Produtos!$A$1:$C$2319,3,FALSE),"Não Cadastrado")))</f>
        <v/>
      </c>
      <c r="AI434" s="104"/>
      <c r="AJ434" s="104" t="str">
        <f>VLOOKUP(Tabela2[[#This Row],[SIEMA]],Siema2025,26,FALSE)</f>
        <v>Distração no momento da ocorrência</v>
      </c>
      <c r="AK434" s="107" t="s">
        <v>7190</v>
      </c>
      <c r="AL434" s="107"/>
      <c r="AM434" s="107"/>
      <c r="AN434" s="108" t="str">
        <f>VLOOKUP(Tabela2[[#This Row],[SIEMA]],Siema2025,51,FALSE)</f>
        <v/>
      </c>
      <c r="AO434" s="108" t="str">
        <f>VLOOKUP(Tabela2[[#This Row],[SIEMA]],Siema2025,53,FALSE)</f>
        <v/>
      </c>
      <c r="AP434" s="108" t="str">
        <f>VLOOKUP(Tabela2[[#This Row],[SIEMA]],Siema2025,55,FALSE)</f>
        <v/>
      </c>
      <c r="AQ434" s="108" t="str">
        <f>VLOOKUP(Tabela2[[#This Row],[SIEMA]],Siema2025,57,FALSE)</f>
        <v/>
      </c>
      <c r="AR434" s="108" t="str">
        <f>VLOOKUP(Tabela2[[#This Row],[SIEMA]],Siema2025,59,FALSE)</f>
        <v/>
      </c>
      <c r="AS434" s="108" t="str">
        <f>VLOOKUP(Tabela2[[#This Row],[SIEMA]],Siema2025,61,FALSE)</f>
        <v/>
      </c>
      <c r="AT434" s="108" t="str">
        <f>VLOOKUP(Tabela2[[#This Row],[SIEMA]],Siema2025,63,FALSE)</f>
        <v/>
      </c>
      <c r="AU434" s="108" t="str">
        <f>VLOOKUP(Tabela2[[#This Row],[SIEMA]],Siema2025,65,FALSE)</f>
        <v>X</v>
      </c>
      <c r="AV434" s="108" t="str">
        <f>VLOOKUP(Tabela2[[#This Row],[SIEMA]],Siema2025,67,FALSE)</f>
        <v/>
      </c>
      <c r="AW434" s="108" t="str">
        <f>VLOOKUP(Tabela2[[#This Row],[SIEMA]],Siema2025,69,FALSE)</f>
        <v/>
      </c>
      <c r="AX434" s="108" t="str">
        <f>VLOOKUP(Tabela2[[#This Row],[SIEMA]],Siema2025,71,FALSE)</f>
        <v/>
      </c>
      <c r="AY434" s="108" t="str">
        <f>VLOOKUP(Tabela2[[#This Row],[SIEMA]],Siema2025,73,FALSE)</f>
        <v/>
      </c>
      <c r="AZ434" s="108" t="str">
        <f>VLOOKUP(Tabela2[[#This Row],[SIEMA]],Siema2025,75,FALSE)</f>
        <v/>
      </c>
      <c r="BA434" s="108" t="str">
        <f>VLOOKUP(Tabela2[[#This Row],[SIEMA]],Siema2025,77,FALSE)</f>
        <v/>
      </c>
      <c r="BB434" s="108" t="str">
        <f>VLOOKUP(Tabela2[[#This Row],[SIEMA]],Siema2025,79,FALSE)</f>
        <v/>
      </c>
      <c r="BC434" s="108" t="str">
        <f>IF(Tabela2[[#This Row],[Outro(s) ]] = "X", "PREENCHER","NA")</f>
        <v>NA</v>
      </c>
      <c r="BD434" s="108" t="str">
        <f>VLOOKUP(Tabela2[[#This Row],[SIEMA]],Siema2025,82,FALSE)</f>
        <v/>
      </c>
      <c r="BE434" s="108" t="str">
        <f>VLOOKUP(Tabela2[[#This Row],[SIEMA]],Siema2025,81,FALSE)</f>
        <v/>
      </c>
      <c r="BF434" s="110" t="str">
        <f>VLOOKUP(Tabela2[[#This Row],[SIEMA]],Siema2025,28,FALSE)</f>
        <v>: PETRORECÔNCAVO S.A</v>
      </c>
      <c r="BG434" s="110"/>
      <c r="BH434" s="111" t="str">
        <f>VLOOKUP(Tabela2[[#This Row],[SIEMA]],Siema2025,29,FALSE)</f>
        <v/>
      </c>
      <c r="BI434" s="112" t="str">
        <f>VLOOKUP(Tabela2[[#This Row],[SIEMA]],Siema2025,107,FALSE)</f>
        <v>Não</v>
      </c>
      <c r="BJ434" s="107" t="s">
        <v>7113</v>
      </c>
      <c r="BK434" s="104" t="s">
        <v>2696</v>
      </c>
      <c r="BL434" s="140">
        <v>45849</v>
      </c>
      <c r="BM434" s="108">
        <f ca="1">IF(Tabela2[[#This Row],[Data de atendimento do Ibama (considerar o primeiro documento/ação)]]="",_xlfn.DAYS(TODAY(),J434),_xlfn.DAYS(Tabela2[[#This Row],[Data de atendimento do Ibama (considerar o primeiro documento/ação)]],J434))</f>
        <v>8</v>
      </c>
      <c r="BN434" s="108" t="str">
        <f>IF(Tabela2[[#This Row],[Atendido pelo Ibama ("Não" ou "Sim")]]="Não","Preencher", IF(Tabela2[[#This Row],[Atendido pelo Ibama ("Não" ou "Sim")]]="Sim","NA",""))</f>
        <v>NA</v>
      </c>
      <c r="BO434" s="114" t="s">
        <v>7138</v>
      </c>
      <c r="BP434" s="108" t="str">
        <f>IF(Tabela2[[#This Row],[Forma de atendimento (primeiro documento/ação)]]= "Outros (especificar)", "PREENCHER","NA")</f>
        <v>NA</v>
      </c>
      <c r="BQ434" s="106" t="s">
        <v>123</v>
      </c>
      <c r="BR434" s="108" t="str">
        <f>IF(Tabela2[[#This Row],[Equipe do Ibama foi a campo? Houve sobrevoo do Poseidon?]] = "Sim", "PREENCHER","NA")</f>
        <v>NA</v>
      </c>
      <c r="BS434" s="108" t="s">
        <v>7114</v>
      </c>
      <c r="BT434" s="108" t="s">
        <v>7115</v>
      </c>
      <c r="BU434" s="108" t="s">
        <v>2696</v>
      </c>
      <c r="BV434" s="108" t="s">
        <v>2696</v>
      </c>
      <c r="BW434" s="108" t="s">
        <v>123</v>
      </c>
      <c r="BX434" s="106"/>
      <c r="BY434" s="106"/>
      <c r="BZ434" s="104" t="str">
        <f>IF(Tabela2[[#This Row],[Data do documento de encerramento]]="NA","NA",IF(Tabela2[[#This Row],[Data do documento de encerramento]]="","Pendente de conclusão/ encerramento",_xlfn.DAYS(Tabela2[[#This Row],[Data do documento de encerramento]],J434)))</f>
        <v>Pendente de conclusão/ encerramento</v>
      </c>
      <c r="CA434" s="107"/>
      <c r="CB434" s="107"/>
      <c r="CC434" s="133"/>
      <c r="CD434" s="107"/>
      <c r="CE434" s="107"/>
      <c r="CF434" s="107"/>
    </row>
    <row r="435" spans="1:84" ht="121.5">
      <c r="A435" s="182">
        <v>20257461214</v>
      </c>
      <c r="B435" s="118" t="s">
        <v>9034</v>
      </c>
      <c r="C435" s="108" t="s">
        <v>672</v>
      </c>
      <c r="D435" s="106" t="s">
        <v>637</v>
      </c>
      <c r="E435" s="106" t="s">
        <v>9035</v>
      </c>
      <c r="F435" s="106"/>
      <c r="G435" s="106" t="s">
        <v>9036</v>
      </c>
      <c r="H435" s="106" t="s">
        <v>9037</v>
      </c>
      <c r="I435" s="104" t="str">
        <f>VLOOKUP(Tabela2[[#This Row],[SIEMA]],Siema2025,19,FALSE)</f>
        <v>Santos</v>
      </c>
      <c r="J435" s="105">
        <f>VLOOKUP(Tabela2[[#This Row],[SIEMA]],Siema2025,2,FALSE)</f>
        <v>45841</v>
      </c>
      <c r="K435" s="105" t="str">
        <f>VLOOKUP(Tabela2[[#This Row],[SIEMA]],Siema2025,16,FALSE)</f>
        <v>Quinta</v>
      </c>
      <c r="L435" s="106" t="str">
        <f>IF(Tabela2[[#This Row],[Data]]="","Sem Informação",VLOOKUP(MONTH(Tabela2[[#This Row],[Data]]),'[1]Validação de dados'!$I$1:$J$13,2,0))</f>
        <v>Julho</v>
      </c>
      <c r="M435" s="104">
        <f>YEAR(Tabela2[[#This Row],[Data]])</f>
        <v>2025</v>
      </c>
      <c r="N435" s="105" t="str">
        <f>VLOOKUP(Tabela2[[#This Row],[SIEMA]],Siema2025,17,FALSE)</f>
        <v>Vespertino</v>
      </c>
      <c r="O435" s="105" t="s">
        <v>111</v>
      </c>
      <c r="P435" s="104" t="str">
        <f>VLOOKUP(Tabela2[[#This Row],[SIEMA]],Siema2025,21,FALSE)</f>
        <v>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v>
      </c>
      <c r="Q435" s="104" t="s">
        <v>7094</v>
      </c>
      <c r="R435" s="104" t="s">
        <v>9038</v>
      </c>
      <c r="S435" s="107" t="s">
        <v>9039</v>
      </c>
      <c r="T435" s="104">
        <v>3.0000000000000001E-3</v>
      </c>
      <c r="U435" s="104" t="s">
        <v>7111</v>
      </c>
      <c r="V435" s="104" t="str">
        <f>IF(Q435="","",IF(ISNUMBER(Q435)=FALSE,"Não se aplica",IFERROR(VLOOKUP(Q435,Produtos!$A$1:$C$2319,3,FALSE),"Não Cadastrado")))</f>
        <v>Não se aplica</v>
      </c>
      <c r="W435" s="104"/>
      <c r="X435" s="113"/>
      <c r="Y435" s="109" t="str">
        <f>IF(W435="","", IF(W435="NC","", IF(W435="NE","", IF(W435="NA","",IFERROR(VLOOKUP(W435,Produtos!$A$1:$C$2319,2,FALSE),"Não Cadastrado")))))</f>
        <v/>
      </c>
      <c r="Z435" s="104"/>
      <c r="AA435" s="104"/>
      <c r="AB435" s="104" t="str">
        <f>IF(W435="","",IF(ISNUMBER(W435)=FALSE,"Não se aplica",IFERROR(VLOOKUP(W435,Produtos!$A$1:$C$2319,3,FALSE),"Não Cadastrado")))</f>
        <v/>
      </c>
      <c r="AC435" s="104"/>
      <c r="AD435" s="108"/>
      <c r="AE435" s="107" t="str">
        <f>IF(AC435="","", IF(AC435="NC","", IF(AC435="NE","", IF(AC435="NA","",IFERROR(VLOOKUP(AC435,Produtos!$A$1:$C$2319,2,FALSE),"Não Cadastrado")))))</f>
        <v/>
      </c>
      <c r="AF435" s="104"/>
      <c r="AG435" s="104"/>
      <c r="AH435" s="104" t="str">
        <f>IF(AC435="","",IF(ISNUMBER(AC435)=FALSE,"Não se aplica",IFERROR(VLOOKUP(AC435,Produtos!$A$1:$C$2319,3,FALSE),"Não Cadastrado")))</f>
        <v/>
      </c>
      <c r="AI435" s="104"/>
      <c r="AJ435" s="104" t="str">
        <f>VLOOKUP(Tabela2[[#This Row],[SIEMA]],Siema2025,26,FALSE)</f>
        <v>Em investigação.</v>
      </c>
      <c r="AK435" s="107" t="s">
        <v>7098</v>
      </c>
      <c r="AL435" s="107" t="s">
        <v>7290</v>
      </c>
      <c r="AM435" s="107"/>
      <c r="AN435" s="108" t="str">
        <f>VLOOKUP(Tabela2[[#This Row],[SIEMA]],Siema2025,51,FALSE)</f>
        <v/>
      </c>
      <c r="AO435" s="108" t="str">
        <f>VLOOKUP(Tabela2[[#This Row],[SIEMA]],Siema2025,53,FALSE)</f>
        <v/>
      </c>
      <c r="AP435" s="108" t="str">
        <f>VLOOKUP(Tabela2[[#This Row],[SIEMA]],Siema2025,55,FALSE)</f>
        <v/>
      </c>
      <c r="AQ435" s="108" t="str">
        <f>VLOOKUP(Tabela2[[#This Row],[SIEMA]],Siema2025,57,FALSE)</f>
        <v/>
      </c>
      <c r="AR435" s="108" t="str">
        <f>VLOOKUP(Tabela2[[#This Row],[SIEMA]],Siema2025,59,FALSE)</f>
        <v/>
      </c>
      <c r="AS435" s="108" t="str">
        <f>VLOOKUP(Tabela2[[#This Row],[SIEMA]],Siema2025,61,FALSE)</f>
        <v>X</v>
      </c>
      <c r="AT435" s="108" t="str">
        <f>VLOOKUP(Tabela2[[#This Row],[SIEMA]],Siema2025,63,FALSE)</f>
        <v/>
      </c>
      <c r="AU435" s="108" t="str">
        <f>VLOOKUP(Tabela2[[#This Row],[SIEMA]],Siema2025,65,FALSE)</f>
        <v/>
      </c>
      <c r="AV435" s="108" t="str">
        <f>VLOOKUP(Tabela2[[#This Row],[SIEMA]],Siema2025,67,FALSE)</f>
        <v/>
      </c>
      <c r="AW435" s="108" t="str">
        <f>VLOOKUP(Tabela2[[#This Row],[SIEMA]],Siema2025,69,FALSE)</f>
        <v/>
      </c>
      <c r="AX435" s="108" t="str">
        <f>VLOOKUP(Tabela2[[#This Row],[SIEMA]],Siema2025,71,FALSE)</f>
        <v/>
      </c>
      <c r="AY435" s="108" t="str">
        <f>VLOOKUP(Tabela2[[#This Row],[SIEMA]],Siema2025,73,FALSE)</f>
        <v/>
      </c>
      <c r="AZ435" s="108" t="str">
        <f>VLOOKUP(Tabela2[[#This Row],[SIEMA]],Siema2025,75,FALSE)</f>
        <v/>
      </c>
      <c r="BA435" s="108" t="str">
        <f>VLOOKUP(Tabela2[[#This Row],[SIEMA]],Siema2025,77,FALSE)</f>
        <v/>
      </c>
      <c r="BB435" s="108" t="str">
        <f>VLOOKUP(Tabela2[[#This Row],[SIEMA]],Siema2025,79,FALSE)</f>
        <v/>
      </c>
      <c r="BC435" s="108" t="str">
        <f>IF(Tabela2[[#This Row],[Outro(s) ]] = "X", "PREENCHER","NA")</f>
        <v>NA</v>
      </c>
      <c r="BD435" s="108" t="str">
        <f>VLOOKUP(Tabela2[[#This Row],[SIEMA]],Siema2025,82,FALSE)</f>
        <v/>
      </c>
      <c r="BE435" s="108" t="str">
        <f>VLOOKUP(Tabela2[[#This Row],[SIEMA]],Siema2025,81,FALSE)</f>
        <v/>
      </c>
      <c r="BF435" s="110" t="str">
        <f>VLOOKUP(Tabela2[[#This Row],[SIEMA]],Siema2025,28,FALSE)</f>
        <v>Petrobras</v>
      </c>
      <c r="BG435" s="110"/>
      <c r="BH435" s="111">
        <v>33000167000101</v>
      </c>
      <c r="BI435" s="112" t="str">
        <f>VLOOKUP(Tabela2[[#This Row],[SIEMA]],Siema2025,107,FALSE)</f>
        <v>Não</v>
      </c>
      <c r="BJ435" s="107" t="s">
        <v>7099</v>
      </c>
      <c r="BK435" s="104" t="s">
        <v>2696</v>
      </c>
      <c r="BL435" s="140">
        <v>45859</v>
      </c>
      <c r="BM435" s="108">
        <f ca="1">IF(Tabela2[[#This Row],[Data de atendimento do Ibama (considerar o primeiro documento/ação)]]="",_xlfn.DAYS(TODAY(),J435),_xlfn.DAYS(Tabela2[[#This Row],[Data de atendimento do Ibama (considerar o primeiro documento/ação)]],J435))</f>
        <v>18</v>
      </c>
      <c r="BN435" s="108" t="str">
        <f>IF(Tabela2[[#This Row],[Atendido pelo Ibama ("Não" ou "Sim")]]="Não","Preencher", IF(Tabela2[[#This Row],[Atendido pelo Ibama ("Não" ou "Sim")]]="Sim","NA",""))</f>
        <v>NA</v>
      </c>
      <c r="BO435" s="114" t="s">
        <v>7100</v>
      </c>
      <c r="BP435" s="108" t="str">
        <f>IF(Tabela2[[#This Row],[Forma de atendimento (primeiro documento/ação)]]= "Outros (especificar)", "PREENCHER","NA")</f>
        <v>NA</v>
      </c>
      <c r="BQ435" s="106" t="s">
        <v>123</v>
      </c>
      <c r="BR435" s="108" t="str">
        <f>IF(Tabela2[[#This Row],[Equipe do Ibama foi a campo? Houve sobrevoo do Poseidon?]] = "Sim", "PREENCHER","NA")</f>
        <v>NA</v>
      </c>
      <c r="BS435" s="108" t="str">
        <f>IF(Tabela2[[#This Row],[Se sim, foi emitida Ordem de Emergência? (informações vinculada à coluna CK)]] = "Sim", "PREENCHER","NA")</f>
        <v>NA</v>
      </c>
      <c r="BT435" s="108" t="s">
        <v>7101</v>
      </c>
      <c r="BU435" s="108" t="s">
        <v>2696</v>
      </c>
      <c r="BV435" s="108" t="s">
        <v>123</v>
      </c>
      <c r="BW435" s="108" t="s">
        <v>2696</v>
      </c>
      <c r="BX435" s="106" t="s">
        <v>7102</v>
      </c>
      <c r="BY435" s="140">
        <v>46182</v>
      </c>
      <c r="BZ435" s="104">
        <f>IF(Tabela2[[#This Row],[Data do documento de encerramento]]="NA","NA",IF(Tabela2[[#This Row],[Data do documento de encerramento]]="","Pendente de conclusão/ encerramento",_xlfn.DAYS(Tabela2[[#This Row],[Data do documento de encerramento]],J435)))</f>
        <v>341</v>
      </c>
      <c r="CA435" s="189" t="s">
        <v>9040</v>
      </c>
      <c r="CB435" s="107" t="s">
        <v>7262</v>
      </c>
      <c r="CC435" s="233" t="s">
        <v>7262</v>
      </c>
      <c r="CD435" s="107" t="s">
        <v>8946</v>
      </c>
      <c r="CE435" s="107" t="s">
        <v>2696</v>
      </c>
      <c r="CF435" s="107" t="s">
        <v>7105</v>
      </c>
    </row>
    <row r="436" spans="1:84" hidden="1">
      <c r="A436" s="169">
        <v>20257736035</v>
      </c>
      <c r="B436" s="118" t="s">
        <v>9041</v>
      </c>
      <c r="C436" s="108" t="str">
        <f>VLOOKUP(Tabela2[[#This Row],[SIEMA]],Siema2025,4,FALSE)</f>
        <v xml:space="preserve"> MG</v>
      </c>
      <c r="D436" s="106" t="str">
        <f>VLOOKUP(Tabela2[[#This Row],[SIEMA]],Siema2025,3,FALSE)</f>
        <v xml:space="preserve">Ibiraci </v>
      </c>
      <c r="E436" s="106" t="str">
        <f>VLOOKUP(Tabela2[[#This Row],[SIEMA]],Siema2025,20,FALSE)</f>
        <v>Usina Hidrelétrica de Mascarenhas de Moraes</v>
      </c>
      <c r="F436" s="106"/>
      <c r="G436" s="106" t="s">
        <v>9042</v>
      </c>
      <c r="H436" s="106" t="s">
        <v>9043</v>
      </c>
      <c r="I436" s="104" t="str">
        <f>VLOOKUP(Tabela2[[#This Row],[SIEMA]],Siema2025,19,FALSE)</f>
        <v/>
      </c>
      <c r="J436" s="105">
        <f>VLOOKUP(Tabela2[[#This Row],[SIEMA]],Siema2025,2,FALSE)</f>
        <v>45841</v>
      </c>
      <c r="K436" s="105" t="str">
        <f>VLOOKUP(Tabela2[[#This Row],[SIEMA]],Siema2025,16,FALSE)</f>
        <v>Quinta</v>
      </c>
      <c r="L436" s="106" t="str">
        <f>IF(Tabela2[[#This Row],[Data]]="","Sem Informação",VLOOKUP(MONTH(Tabela2[[#This Row],[Data]]),'[1]Validação de dados'!$I$1:$J$13,2,0))</f>
        <v>Julho</v>
      </c>
      <c r="M436" s="104">
        <f>YEAR(Tabela2[[#This Row],[Data]])</f>
        <v>2025</v>
      </c>
      <c r="N436" s="105" t="str">
        <f>VLOOKUP(Tabela2[[#This Row],[SIEMA]],Siema2025,17,FALSE)</f>
        <v>Vespertino</v>
      </c>
      <c r="O436" s="105" t="s">
        <v>9044</v>
      </c>
      <c r="P436" s="104" t="s">
        <v>9045</v>
      </c>
      <c r="Q436" s="104" t="s">
        <v>7094</v>
      </c>
      <c r="R436" s="104" t="s">
        <v>7945</v>
      </c>
      <c r="S436" s="107" t="str">
        <f>IF(Q436="","", IF(Q436="NC","", IF(Q436="NE","", IF(Q436="NA","",IFERROR(VLOOKUP(Q436,Produtos!$A$1:$C$2319,2,FALSE),"Não Cadastrado")))))</f>
        <v/>
      </c>
      <c r="T436" s="104" t="str">
        <f>VLOOKUP(Tabela2[[#This Row],[SIEMA]],Siema2025,11,FALSE)</f>
        <v xml:space="preserve"> </v>
      </c>
      <c r="U436" s="104" t="str">
        <f>VLOOKUP(Tabela2[[#This Row],[SIEMA]],Siema2025,12,FALSE)</f>
        <v xml:space="preserve"> </v>
      </c>
      <c r="V436" s="104" t="str">
        <f>IF(Q436="","",IF(ISNUMBER(Q436)=FALSE,"Não se aplica",IFERROR(VLOOKUP(Q436,Produtos!$A$1:$C$2319,3,FALSE),"Não Cadastrado")))</f>
        <v>Não se aplica</v>
      </c>
      <c r="W436" s="104" t="str">
        <f>VLOOKUP(Tabela2[[#This Row],[SIEMA]],Siema2025,10,FALSE)</f>
        <v/>
      </c>
      <c r="X436" s="113" t="str">
        <f>IF(Tabela2[[#This Row],[Origem do acidente]] = "Plataforma", "PREENCHER","NA")</f>
        <v>NA</v>
      </c>
      <c r="Y436" s="109" t="str">
        <f>IF(W436="","", IF(W436="NC","", IF(W436="NE","", IF(W436="NA","",IFERROR(VLOOKUP(W436,Produtos!$A$1:$C$2319,2,FALSE),"Não Cadastrado")))))</f>
        <v/>
      </c>
      <c r="Z436" s="104" t="str">
        <f>VLOOKUP(Tabela2[[#This Row],[SIEMA]],Siema2025,11,FALSE)</f>
        <v xml:space="preserve"> </v>
      </c>
      <c r="AA436" s="104" t="str">
        <f>VLOOKUP(Tabela2[[#This Row],[SIEMA]],Siema2025,12,FALSE)</f>
        <v xml:space="preserve"> </v>
      </c>
      <c r="AB436" s="104" t="str">
        <f>IF(W436="","",IF(ISNUMBER(W436)=FALSE,"Não se aplica",IFERROR(VLOOKUP(W436,Produtos!$A$1:$C$2319,3,FALSE),"Não Cadastrado")))</f>
        <v/>
      </c>
      <c r="AC436" s="104"/>
      <c r="AD436" s="108" t="str">
        <f>IF(Tabela2[[#This Row],[Origem do acidente]] = "Plataforma", "PREENCHER","NA")</f>
        <v>NA</v>
      </c>
      <c r="AE436" s="107" t="str">
        <f>IF(AC436="","", IF(AC436="NC","", IF(AC436="NE","", IF(AC436="NA","",IFERROR(VLOOKUP(AC436,Produtos!$A$1:$C$2319,2,FALSE),"Não Cadastrado")))))</f>
        <v/>
      </c>
      <c r="AF436" s="104"/>
      <c r="AG436" s="104"/>
      <c r="AH436" s="104" t="str">
        <f>IF(AC436="","",IF(ISNUMBER(AC436)=FALSE,"Não se aplica",IFERROR(VLOOKUP(AC436,Produtos!$A$1:$C$2319,3,FALSE),"Não Cadastrado")))</f>
        <v/>
      </c>
      <c r="AI436" s="104"/>
      <c r="AJ436" s="104" t="str">
        <f>VLOOKUP(Tabela2[[#This Row],[SIEMA]],Siema2025,26,FALSE)</f>
        <v>Anormalidade em máquina</v>
      </c>
      <c r="AK436" s="107" t="s">
        <v>7112</v>
      </c>
      <c r="AL436" s="107"/>
      <c r="AM436" s="107"/>
      <c r="AN436" s="108" t="str">
        <f>VLOOKUP(Tabela2[[#This Row],[SIEMA]],Siema2025,51,FALSE)</f>
        <v/>
      </c>
      <c r="AO436" s="108" t="str">
        <f>VLOOKUP(Tabela2[[#This Row],[SIEMA]],Siema2025,53,FALSE)</f>
        <v/>
      </c>
      <c r="AP436" s="108" t="str">
        <f>VLOOKUP(Tabela2[[#This Row],[SIEMA]],Siema2025,55,FALSE)</f>
        <v/>
      </c>
      <c r="AQ436" s="108" t="str">
        <f>VLOOKUP(Tabela2[[#This Row],[SIEMA]],Siema2025,57,FALSE)</f>
        <v>X</v>
      </c>
      <c r="AR436" s="108" t="str">
        <f>VLOOKUP(Tabela2[[#This Row],[SIEMA]],Siema2025,59,FALSE)</f>
        <v/>
      </c>
      <c r="AS436" s="108" t="str">
        <f>VLOOKUP(Tabela2[[#This Row],[SIEMA]],Siema2025,61,FALSE)</f>
        <v/>
      </c>
      <c r="AT436" s="108" t="str">
        <f>VLOOKUP(Tabela2[[#This Row],[SIEMA]],Siema2025,63,FALSE)</f>
        <v/>
      </c>
      <c r="AU436" s="108" t="str">
        <f>VLOOKUP(Tabela2[[#This Row],[SIEMA]],Siema2025,65,FALSE)</f>
        <v/>
      </c>
      <c r="AV436" s="108" t="str">
        <f>VLOOKUP(Tabela2[[#This Row],[SIEMA]],Siema2025,67,FALSE)</f>
        <v/>
      </c>
      <c r="AW436" s="108" t="str">
        <f>VLOOKUP(Tabela2[[#This Row],[SIEMA]],Siema2025,69,FALSE)</f>
        <v/>
      </c>
      <c r="AX436" s="108" t="str">
        <f>VLOOKUP(Tabela2[[#This Row],[SIEMA]],Siema2025,71,FALSE)</f>
        <v/>
      </c>
      <c r="AY436" s="108" t="str">
        <f>VLOOKUP(Tabela2[[#This Row],[SIEMA]],Siema2025,73,FALSE)</f>
        <v/>
      </c>
      <c r="AZ436" s="108" t="str">
        <f>VLOOKUP(Tabela2[[#This Row],[SIEMA]],Siema2025,75,FALSE)</f>
        <v/>
      </c>
      <c r="BA436" s="108" t="str">
        <f>VLOOKUP(Tabela2[[#This Row],[SIEMA]],Siema2025,77,FALSE)</f>
        <v/>
      </c>
      <c r="BB436" s="108" t="str">
        <f>VLOOKUP(Tabela2[[#This Row],[SIEMA]],Siema2025,79,FALSE)</f>
        <v/>
      </c>
      <c r="BC436" s="108" t="str">
        <f>IF(Tabela2[[#This Row],[Outro(s) ]] = "X", "PREENCHER","NA")</f>
        <v>NA</v>
      </c>
      <c r="BD436" s="108" t="str">
        <f>VLOOKUP(Tabela2[[#This Row],[SIEMA]],Siema2025,82,FALSE)</f>
        <v/>
      </c>
      <c r="BE436" s="108" t="str">
        <f>VLOOKUP(Tabela2[[#This Row],[SIEMA]],Siema2025,81,FALSE)</f>
        <v/>
      </c>
      <c r="BF436" s="110" t="str">
        <f>VLOOKUP(Tabela2[[#This Row],[SIEMA]],Siema2025,28,FALSE)</f>
        <v>Usina Hidrelétrica de Mascarenhas de Moraes</v>
      </c>
      <c r="BG436" s="110"/>
      <c r="BH436" s="111" t="str">
        <f>VLOOKUP(Tabela2[[#This Row],[SIEMA]],Siema2025,29,FALSE)</f>
        <v>23274194000119</v>
      </c>
      <c r="BI436" s="112" t="str">
        <f>VLOOKUP(Tabela2[[#This Row],[SIEMA]],Siema2025,107,FALSE)</f>
        <v>Não</v>
      </c>
      <c r="BJ436" s="107" t="s">
        <v>7099</v>
      </c>
      <c r="BK436" s="104" t="s">
        <v>2696</v>
      </c>
      <c r="BL436" s="140">
        <v>45847</v>
      </c>
      <c r="BM436" s="108">
        <f ca="1">IF(Tabela2[[#This Row],[Data de atendimento do Ibama (considerar o primeiro documento/ação)]]="",_xlfn.DAYS(TODAY(),J436),_xlfn.DAYS(Tabela2[[#This Row],[Data de atendimento do Ibama (considerar o primeiro documento/ação)]],J436))</f>
        <v>6</v>
      </c>
      <c r="BN436" s="108" t="str">
        <f>IF(Tabela2[[#This Row],[Atendido pelo Ibama ("Não" ou "Sim")]]="Não","Preencher", IF(Tabela2[[#This Row],[Atendido pelo Ibama ("Não" ou "Sim")]]="Sim","NA",""))</f>
        <v>NA</v>
      </c>
      <c r="BO436" s="114" t="s">
        <v>7100</v>
      </c>
      <c r="BP436" s="108" t="str">
        <f>IF(Tabela2[[#This Row],[Forma de atendimento (primeiro documento/ação)]]= "Outros (especificar)", "PREENCHER","NA")</f>
        <v>NA</v>
      </c>
      <c r="BQ436" s="106" t="s">
        <v>123</v>
      </c>
      <c r="BR436" s="108" t="str">
        <f>IF(Tabela2[[#This Row],[Equipe do Ibama foi a campo? Houve sobrevoo do Poseidon?]] = "Sim", "PREENCHER","NA")</f>
        <v>NA</v>
      </c>
      <c r="BS436" s="108" t="s">
        <v>123</v>
      </c>
      <c r="BT436" s="108" t="s">
        <v>7115</v>
      </c>
      <c r="BU436" s="108" t="str">
        <f>IF(Tabela2[[#This Row],[Houve envio de Informações Pós-acidente (preencher "não se aplica" quando de competência estadual/municipal)]] = "Sim", "PREENCHER","NA")</f>
        <v>NA</v>
      </c>
      <c r="BV436" s="108" t="s">
        <v>2696</v>
      </c>
      <c r="BW436" s="108" t="s">
        <v>2696</v>
      </c>
      <c r="BX436" s="106" t="s">
        <v>7785</v>
      </c>
      <c r="BY436" s="140"/>
      <c r="BZ436" s="104" t="str">
        <f>IF(Tabela2[[#This Row],[Data do documento de encerramento]]="NA","NA",IF(Tabela2[[#This Row],[Data do documento de encerramento]]="","Pendente de conclusão/ encerramento",_xlfn.DAYS(Tabela2[[#This Row],[Data do documento de encerramento]],J436)))</f>
        <v>Pendente de conclusão/ encerramento</v>
      </c>
      <c r="CA436" s="107"/>
      <c r="CB436" s="107"/>
      <c r="CC436" s="130"/>
      <c r="CD436" s="107"/>
      <c r="CE436" s="107"/>
      <c r="CF436" s="107"/>
    </row>
    <row r="437" spans="1:84" ht="30.75" hidden="1">
      <c r="A437" s="169">
        <v>202571675601</v>
      </c>
      <c r="B437" s="170" t="s">
        <v>9046</v>
      </c>
      <c r="C437" s="108" t="str">
        <f>VLOOKUP(Tabela2[[#This Row],[SIEMA]],Siema2025,4,FALSE)</f>
        <v xml:space="preserve"> BA</v>
      </c>
      <c r="D437" s="106" t="str">
        <f>VLOOKUP(Tabela2[[#This Row],[SIEMA]],Siema2025,3,FALSE)</f>
        <v xml:space="preserve">Pojuca </v>
      </c>
      <c r="E437" s="106" t="str">
        <f>VLOOKUP(Tabela2[[#This Row],[SIEMA]],Siema2025,20,FALSE)</f>
        <v>Poço 7-MG-117-BA (202400220300), Campo Miranga, Bacia Recôncavo.</v>
      </c>
      <c r="F437" s="106"/>
      <c r="G437" s="106" t="s">
        <v>9047</v>
      </c>
      <c r="H437" s="106" t="s">
        <v>9048</v>
      </c>
      <c r="I437" s="104" t="s">
        <v>7171</v>
      </c>
      <c r="J437" s="105">
        <f>VLOOKUP(Tabela2[[#This Row],[SIEMA]],Siema2025,2,FALSE)</f>
        <v>45841</v>
      </c>
      <c r="K437" s="105" t="str">
        <f>VLOOKUP(Tabela2[[#This Row],[SIEMA]],Siema2025,16,FALSE)</f>
        <v>Quinta</v>
      </c>
      <c r="L437" s="106" t="str">
        <f>IF(Tabela2[[#This Row],[Data]]="","Sem Informação",VLOOKUP(MONTH(Tabela2[[#This Row],[Data]]),'[1]Validação de dados'!$I$1:$J$13,2,0))</f>
        <v>Julho</v>
      </c>
      <c r="M437" s="104">
        <f>YEAR(Tabela2[[#This Row],[Data]])</f>
        <v>2025</v>
      </c>
      <c r="N437" s="105" t="str">
        <f>VLOOKUP(Tabela2[[#This Row],[SIEMA]],Siema2025,17,FALSE)</f>
        <v>Vespertino</v>
      </c>
      <c r="O437" s="105" t="s">
        <v>145</v>
      </c>
      <c r="P437" s="104" t="str">
        <f>VLOOKUP(Tabela2[[#This Row],[SIEMA]],Siema2025,21,FALSE)</f>
        <v>Poço terrestre</v>
      </c>
      <c r="Q437" s="104">
        <v>1267</v>
      </c>
      <c r="R437" s="104"/>
      <c r="S437" s="107" t="str">
        <f>IF(Q437="","", IF(Q437="NC","", IF(Q437="NE","", IF(Q437="NA","",IFERROR(VLOOKUP(Q437,Produtos!$A$1:$C$2319,2,FALSE),"Não Cadastrado")))))</f>
        <v>PETRÓLEO CRU</v>
      </c>
      <c r="T437" s="104" t="s">
        <v>9049</v>
      </c>
      <c r="U437" s="104" t="str">
        <f>VLOOKUP(Tabela2[[#This Row],[SIEMA]],Siema2025,12,FALSE)</f>
        <v>M3</v>
      </c>
      <c r="V437" s="104">
        <f>IF(Q437="","",IF(ISNUMBER(Q437)=FALSE,"Não se aplica",IFERROR(VLOOKUP(Q437,Produtos!$A$1:$C$2319,3,FALSE),"Não Cadastrado")))</f>
        <v>3</v>
      </c>
      <c r="W437" s="104" t="str">
        <f>VLOOKUP(Tabela2[[#This Row],[SIEMA]],Siema2025,10,FALSE)</f>
        <v>Água Produzida fora de especificação</v>
      </c>
      <c r="X437" s="113" t="str">
        <f>IF(Tabela2[[#This Row],[Origem do acidente]] = "Plataforma", "PREENCHER","NA")</f>
        <v>NA</v>
      </c>
      <c r="Y437" s="109" t="str">
        <f>IF(W437="","", IF(W437="NC","", IF(W437="NE","", IF(W437="NA","",IFERROR(VLOOKUP(W437,Produtos!$A$1:$C$2319,2,FALSE),"Não Cadastrado")))))</f>
        <v>Não Cadastrado</v>
      </c>
      <c r="Z437" s="104" t="str">
        <f>VLOOKUP(Tabela2[[#This Row],[SIEMA]],Siema2025,11,FALSE)</f>
        <v>0.39</v>
      </c>
      <c r="AA437" s="104" t="str">
        <f>VLOOKUP(Tabela2[[#This Row],[SIEMA]],Siema2025,12,FALSE)</f>
        <v>M3</v>
      </c>
      <c r="AB437" s="104" t="str">
        <f>IF(W437="","",IF(ISNUMBER(W437)=FALSE,"Não se aplica",IFERROR(VLOOKUP(W437,Produtos!$A$1:$C$2319,3,FALSE),"Não Cadastrado")))</f>
        <v>Não se aplica</v>
      </c>
      <c r="AC437" s="104"/>
      <c r="AD437" s="108" t="str">
        <f>IF(Tabela2[[#This Row],[Origem do acidente]] = "Plataforma", "PREENCHER","NA")</f>
        <v>NA</v>
      </c>
      <c r="AE437" s="107" t="str">
        <f>IF(AC437="","", IF(AC437="NC","", IF(AC437="NE","", IF(AC437="NA","",IFERROR(VLOOKUP(AC437,Produtos!$A$1:$C$2319,2,FALSE),"Não Cadastrado")))))</f>
        <v/>
      </c>
      <c r="AF437" s="104"/>
      <c r="AG437" s="104"/>
      <c r="AH437" s="104" t="str">
        <f>IF(AC437="","",IF(ISNUMBER(AC437)=FALSE,"Não se aplica",IFERROR(VLOOKUP(AC437,Produtos!$A$1:$C$2319,3,FALSE),"Não Cadastrado")))</f>
        <v/>
      </c>
      <c r="AI437" s="104"/>
      <c r="AJ437" s="104" t="str">
        <f>VLOOKUP(Tabela2[[#This Row],[SIEMA]],Siema2025,26,FALSE)</f>
        <v>Furto/vandalismo</v>
      </c>
      <c r="AK437" s="107" t="s">
        <v>7122</v>
      </c>
      <c r="AL437" s="107"/>
      <c r="AM437" s="107"/>
      <c r="AN437" s="108" t="str">
        <f>VLOOKUP(Tabela2[[#This Row],[SIEMA]],Siema2025,51,FALSE)</f>
        <v/>
      </c>
      <c r="AO437" s="108" t="str">
        <f>VLOOKUP(Tabela2[[#This Row],[SIEMA]],Siema2025,53,FALSE)</f>
        <v/>
      </c>
      <c r="AP437" s="108" t="str">
        <f>VLOOKUP(Tabela2[[#This Row],[SIEMA]],Siema2025,55,FALSE)</f>
        <v/>
      </c>
      <c r="AQ437" s="108" t="str">
        <f>VLOOKUP(Tabela2[[#This Row],[SIEMA]],Siema2025,57,FALSE)</f>
        <v/>
      </c>
      <c r="AR437" s="108" t="str">
        <f>VLOOKUP(Tabela2[[#This Row],[SIEMA]],Siema2025,59,FALSE)</f>
        <v/>
      </c>
      <c r="AS437" s="108" t="str">
        <f>VLOOKUP(Tabela2[[#This Row],[SIEMA]],Siema2025,61,FALSE)</f>
        <v/>
      </c>
      <c r="AT437" s="108" t="str">
        <f>VLOOKUP(Tabela2[[#This Row],[SIEMA]],Siema2025,63,FALSE)</f>
        <v/>
      </c>
      <c r="AU437" s="108" t="str">
        <f>VLOOKUP(Tabela2[[#This Row],[SIEMA]],Siema2025,65,FALSE)</f>
        <v>X</v>
      </c>
      <c r="AV437" s="108" t="str">
        <f>VLOOKUP(Tabela2[[#This Row],[SIEMA]],Siema2025,67,FALSE)</f>
        <v/>
      </c>
      <c r="AW437" s="108" t="str">
        <f>VLOOKUP(Tabela2[[#This Row],[SIEMA]],Siema2025,69,FALSE)</f>
        <v/>
      </c>
      <c r="AX437" s="108" t="str">
        <f>VLOOKUP(Tabela2[[#This Row],[SIEMA]],Siema2025,71,FALSE)</f>
        <v/>
      </c>
      <c r="AY437" s="108" t="str">
        <f>VLOOKUP(Tabela2[[#This Row],[SIEMA]],Siema2025,73,FALSE)</f>
        <v/>
      </c>
      <c r="AZ437" s="108" t="str">
        <f>VLOOKUP(Tabela2[[#This Row],[SIEMA]],Siema2025,75,FALSE)</f>
        <v/>
      </c>
      <c r="BA437" s="108" t="str">
        <f>VLOOKUP(Tabela2[[#This Row],[SIEMA]],Siema2025,77,FALSE)</f>
        <v/>
      </c>
      <c r="BB437" s="108" t="str">
        <f>VLOOKUP(Tabela2[[#This Row],[SIEMA]],Siema2025,79,FALSE)</f>
        <v/>
      </c>
      <c r="BC437" s="108" t="str">
        <f>IF(Tabela2[[#This Row],[Outro(s) ]] = "X", "PREENCHER","NA")</f>
        <v>NA</v>
      </c>
      <c r="BD437" s="108" t="str">
        <f>VLOOKUP(Tabela2[[#This Row],[SIEMA]],Siema2025,82,FALSE)</f>
        <v/>
      </c>
      <c r="BE437" s="108" t="str">
        <f>VLOOKUP(Tabela2[[#This Row],[SIEMA]],Siema2025,81,FALSE)</f>
        <v/>
      </c>
      <c r="BF437" s="110" t="str">
        <f>VLOOKUP(Tabela2[[#This Row],[SIEMA]],Siema2025,28,FALSE)</f>
        <v>PETRORECÔNCAVO S.A.</v>
      </c>
      <c r="BG437" s="110"/>
      <c r="BH437" s="111" t="str">
        <f>VLOOKUP(Tabela2[[#This Row],[SIEMA]],Siema2025,29,FALSE)</f>
        <v/>
      </c>
      <c r="BI437" s="112" t="str">
        <f>VLOOKUP(Tabela2[[#This Row],[SIEMA]],Siema2025,107,FALSE)</f>
        <v>Não</v>
      </c>
      <c r="BJ437" s="107" t="s">
        <v>7113</v>
      </c>
      <c r="BK437" s="104" t="s">
        <v>2696</v>
      </c>
      <c r="BL437" s="140">
        <v>45884</v>
      </c>
      <c r="BM437" s="108">
        <f ca="1">IF(Tabela2[[#This Row],[Data de atendimento do Ibama (considerar o primeiro documento/ação)]]="",_xlfn.DAYS(TODAY(),J437),_xlfn.DAYS(Tabela2[[#This Row],[Data de atendimento do Ibama (considerar o primeiro documento/ação)]],J437))</f>
        <v>43</v>
      </c>
      <c r="BN437" s="108" t="str">
        <f>IF(Tabela2[[#This Row],[Atendido pelo Ibama ("Não" ou "Sim")]]="Não","Preencher", IF(Tabela2[[#This Row],[Atendido pelo Ibama ("Não" ou "Sim")]]="Sim","NA",""))</f>
        <v>NA</v>
      </c>
      <c r="BO437" s="114" t="s">
        <v>7138</v>
      </c>
      <c r="BP437" s="108" t="str">
        <f>IF(Tabela2[[#This Row],[Forma de atendimento (primeiro documento/ação)]]= "Outros (especificar)", "PREENCHER","NA")</f>
        <v>NA</v>
      </c>
      <c r="BQ437" s="106" t="s">
        <v>123</v>
      </c>
      <c r="BR437" s="108" t="str">
        <f>IF(Tabela2[[#This Row],[Equipe do Ibama foi a campo? Houve sobrevoo do Poseidon?]] = "Sim", "PREENCHER","NA")</f>
        <v>NA</v>
      </c>
      <c r="BS437" s="108" t="s">
        <v>7114</v>
      </c>
      <c r="BT437" s="108" t="s">
        <v>7115</v>
      </c>
      <c r="BU437" s="108" t="s">
        <v>2696</v>
      </c>
      <c r="BV437" s="108" t="s">
        <v>2696</v>
      </c>
      <c r="BW437" s="108" t="s">
        <v>2696</v>
      </c>
      <c r="BX437" s="106" t="s">
        <v>7116</v>
      </c>
      <c r="BY437" s="140">
        <v>45901</v>
      </c>
      <c r="BZ437" s="104">
        <f>IF(Tabela2[[#This Row],[Data do documento de encerramento]]="NA","NA",IF(Tabela2[[#This Row],[Data do documento de encerramento]]="","Pendente de conclusão/ encerramento",_xlfn.DAYS(Tabela2[[#This Row],[Data do documento de encerramento]],J437)))</f>
        <v>60</v>
      </c>
      <c r="CA437" s="107"/>
      <c r="CB437" s="107"/>
      <c r="CC437" s="129"/>
      <c r="CD437" s="107"/>
      <c r="CE437" s="107"/>
      <c r="CF437" s="107"/>
    </row>
    <row r="438" spans="1:84" ht="60.75">
      <c r="A438" s="182">
        <v>20257518015</v>
      </c>
      <c r="B438" s="118" t="s">
        <v>9050</v>
      </c>
      <c r="C438" s="108" t="s">
        <v>672</v>
      </c>
      <c r="D438" s="106" t="s">
        <v>637</v>
      </c>
      <c r="E438" s="106" t="s">
        <v>9051</v>
      </c>
      <c r="F438" s="106"/>
      <c r="G438" s="106" t="s">
        <v>9052</v>
      </c>
      <c r="H438" s="106" t="s">
        <v>9053</v>
      </c>
      <c r="I438" s="104" t="str">
        <f>VLOOKUP(Tabela2[[#This Row],[SIEMA]],Siema2025,19,FALSE)</f>
        <v>Santos</v>
      </c>
      <c r="J438" s="105">
        <f>VLOOKUP(Tabela2[[#This Row],[SIEMA]],Siema2025,2,FALSE)</f>
        <v>45842</v>
      </c>
      <c r="K438" s="105" t="str">
        <f>VLOOKUP(Tabela2[[#This Row],[SIEMA]],Siema2025,16,FALSE)</f>
        <v>Sexta</v>
      </c>
      <c r="L438" s="106" t="str">
        <f>IF(Tabela2[[#This Row],[Data]]="","Sem Informação",VLOOKUP(MONTH(Tabela2[[#This Row],[Data]]),'[1]Validação de dados'!$I$1:$J$13,2,0))</f>
        <v>Julho</v>
      </c>
      <c r="M438" s="104">
        <f>YEAR(Tabela2[[#This Row],[Data]])</f>
        <v>2025</v>
      </c>
      <c r="N438" s="105" t="str">
        <f>VLOOKUP(Tabela2[[#This Row],[SIEMA]],Siema2025,17,FALSE)</f>
        <v>Vespertino</v>
      </c>
      <c r="O438" s="105" t="s">
        <v>111</v>
      </c>
      <c r="P438" s="104" t="str">
        <f>VLOOKUP(Tabela2[[#This Row],[SIEMA]],Siema2025,21,FALSE)</f>
        <v>[Embarcação Bram Bravo]: Durante operação submarina de torqueamento de parafuso com ROV (veículo de operação remota), foi observada queda repentina na pressão e escape de fluido próximo à torqueadeira. Estimado volume de 0,00018 m³ de fluido hidráulico base óleo para o mar.</v>
      </c>
      <c r="Q438" s="104" t="s">
        <v>7094</v>
      </c>
      <c r="R438" s="104" t="s">
        <v>7482</v>
      </c>
      <c r="S438" s="107" t="s">
        <v>7096</v>
      </c>
      <c r="T438" s="104">
        <v>1.8000000000000001E-4</v>
      </c>
      <c r="U438" s="104" t="s">
        <v>7111</v>
      </c>
      <c r="V438" s="104" t="s">
        <v>7483</v>
      </c>
      <c r="W438" s="104"/>
      <c r="X438" s="113"/>
      <c r="Y438" s="109" t="str">
        <f>IF(W438="","", IF(W438="NC","", IF(W438="NE","", IF(W438="NA","",IFERROR(VLOOKUP(W438,Produtos!$A$1:$C$2319,2,FALSE),"Não Cadastrado")))))</f>
        <v/>
      </c>
      <c r="Z438" s="104"/>
      <c r="AA438" s="104"/>
      <c r="AB438" s="104" t="str">
        <f>IF(W438="","",IF(ISNUMBER(W438)=FALSE,"Não se aplica",IFERROR(VLOOKUP(W438,Produtos!$A$1:$C$2319,3,FALSE),"Não Cadastrado")))</f>
        <v/>
      </c>
      <c r="AC438" s="104"/>
      <c r="AD438" s="108"/>
      <c r="AE438" s="107" t="str">
        <f>IF(AC438="","", IF(AC438="NC","", IF(AC438="NE","", IF(AC438="NA","",IFERROR(VLOOKUP(AC438,Produtos!$A$1:$C$2319,2,FALSE),"Não Cadastrado")))))</f>
        <v/>
      </c>
      <c r="AF438" s="104"/>
      <c r="AG438" s="104"/>
      <c r="AH438" s="104" t="str">
        <f>IF(AC438="","",IF(ISNUMBER(AC438)=FALSE,"Não se aplica",IFERROR(VLOOKUP(AC438,Produtos!$A$1:$C$2319,3,FALSE),"Não Cadastrado")))</f>
        <v/>
      </c>
      <c r="AI438" s="104"/>
      <c r="AJ438" s="104" t="str">
        <f>VLOOKUP(Tabela2[[#This Row],[SIEMA]],Siema2025,26,FALSE)</f>
        <v>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v>
      </c>
      <c r="AK438" s="107" t="s">
        <v>7234</v>
      </c>
      <c r="AL438" s="107" t="s">
        <v>7112</v>
      </c>
      <c r="AM438" s="107"/>
      <c r="AN438" s="108" t="str">
        <f>VLOOKUP(Tabela2[[#This Row],[SIEMA]],Siema2025,51,FALSE)</f>
        <v/>
      </c>
      <c r="AO438" s="108" t="str">
        <f>VLOOKUP(Tabela2[[#This Row],[SIEMA]],Siema2025,53,FALSE)</f>
        <v/>
      </c>
      <c r="AP438" s="108" t="str">
        <f>VLOOKUP(Tabela2[[#This Row],[SIEMA]],Siema2025,55,FALSE)</f>
        <v/>
      </c>
      <c r="AQ438" s="108" t="str">
        <f>VLOOKUP(Tabela2[[#This Row],[SIEMA]],Siema2025,57,FALSE)</f>
        <v/>
      </c>
      <c r="AR438" s="108" t="str">
        <f>VLOOKUP(Tabela2[[#This Row],[SIEMA]],Siema2025,59,FALSE)</f>
        <v/>
      </c>
      <c r="AS438" s="108" t="str">
        <f>VLOOKUP(Tabela2[[#This Row],[SIEMA]],Siema2025,61,FALSE)</f>
        <v>X</v>
      </c>
      <c r="AT438" s="108" t="str">
        <f>VLOOKUP(Tabela2[[#This Row],[SIEMA]],Siema2025,63,FALSE)</f>
        <v/>
      </c>
      <c r="AU438" s="108" t="str">
        <f>VLOOKUP(Tabela2[[#This Row],[SIEMA]],Siema2025,65,FALSE)</f>
        <v/>
      </c>
      <c r="AV438" s="108" t="str">
        <f>VLOOKUP(Tabela2[[#This Row],[SIEMA]],Siema2025,67,FALSE)</f>
        <v/>
      </c>
      <c r="AW438" s="108" t="str">
        <f>VLOOKUP(Tabela2[[#This Row],[SIEMA]],Siema2025,69,FALSE)</f>
        <v/>
      </c>
      <c r="AX438" s="108" t="str">
        <f>VLOOKUP(Tabela2[[#This Row],[SIEMA]],Siema2025,71,FALSE)</f>
        <v/>
      </c>
      <c r="AY438" s="108" t="str">
        <f>VLOOKUP(Tabela2[[#This Row],[SIEMA]],Siema2025,73,FALSE)</f>
        <v/>
      </c>
      <c r="AZ438" s="108" t="str">
        <f>VLOOKUP(Tabela2[[#This Row],[SIEMA]],Siema2025,75,FALSE)</f>
        <v/>
      </c>
      <c r="BA438" s="108" t="str">
        <f>VLOOKUP(Tabela2[[#This Row],[SIEMA]],Siema2025,77,FALSE)</f>
        <v/>
      </c>
      <c r="BB438" s="108" t="str">
        <f>VLOOKUP(Tabela2[[#This Row],[SIEMA]],Siema2025,79,FALSE)</f>
        <v/>
      </c>
      <c r="BC438" s="108" t="str">
        <f>IF(Tabela2[[#This Row],[Outro(s) ]] = "X", "PREENCHER","NA")</f>
        <v>NA</v>
      </c>
      <c r="BD438" s="108" t="str">
        <f>VLOOKUP(Tabela2[[#This Row],[SIEMA]],Siema2025,82,FALSE)</f>
        <v/>
      </c>
      <c r="BE438" s="108" t="str">
        <f>VLOOKUP(Tabela2[[#This Row],[SIEMA]],Siema2025,81,FALSE)</f>
        <v/>
      </c>
      <c r="BF438" s="110" t="str">
        <f>VLOOKUP(Tabela2[[#This Row],[SIEMA]],Siema2025,28,FALSE)</f>
        <v>Petrobras</v>
      </c>
      <c r="BG438" s="110"/>
      <c r="BH438" s="111">
        <v>33000167000101</v>
      </c>
      <c r="BI438" s="112" t="str">
        <f>VLOOKUP(Tabela2[[#This Row],[SIEMA]],Siema2025,107,FALSE)</f>
        <v>Não</v>
      </c>
      <c r="BJ438" s="107" t="s">
        <v>7099</v>
      </c>
      <c r="BK438" s="104" t="s">
        <v>2696</v>
      </c>
      <c r="BL438" s="140">
        <v>45846</v>
      </c>
      <c r="BM438" s="108">
        <f ca="1">IF(Tabela2[[#This Row],[Data de atendimento do Ibama (considerar o primeiro documento/ação)]]="",_xlfn.DAYS(TODAY(),J438),_xlfn.DAYS(Tabela2[[#This Row],[Data de atendimento do Ibama (considerar o primeiro documento/ação)]],J438))</f>
        <v>4</v>
      </c>
      <c r="BN438" s="108" t="str">
        <f>IF(Tabela2[[#This Row],[Atendido pelo Ibama ("Não" ou "Sim")]]="Não","Preencher", IF(Tabela2[[#This Row],[Atendido pelo Ibama ("Não" ou "Sim")]]="Sim","NA",""))</f>
        <v>NA</v>
      </c>
      <c r="BO438" s="114" t="s">
        <v>7100</v>
      </c>
      <c r="BP438" s="108" t="str">
        <f>IF(Tabela2[[#This Row],[Forma de atendimento (primeiro documento/ação)]]= "Outros (especificar)", "PREENCHER","NA")</f>
        <v>NA</v>
      </c>
      <c r="BQ438" s="106" t="s">
        <v>123</v>
      </c>
      <c r="BR438" s="108" t="str">
        <f>IF(Tabela2[[#This Row],[Equipe do Ibama foi a campo? Houve sobrevoo do Poseidon?]] = "Sim", "PREENCHER","NA")</f>
        <v>NA</v>
      </c>
      <c r="BS438" s="108" t="str">
        <f>IF(Tabela2[[#This Row],[Se sim, foi emitida Ordem de Emergência? (informações vinculada à coluna CK)]] = "Sim", "PREENCHER","NA")</f>
        <v>NA</v>
      </c>
      <c r="BT438" s="108" t="s">
        <v>7101</v>
      </c>
      <c r="BU438" s="108" t="s">
        <v>2696</v>
      </c>
      <c r="BV438" s="108" t="s">
        <v>123</v>
      </c>
      <c r="BW438" s="108" t="s">
        <v>2696</v>
      </c>
      <c r="BX438" s="106" t="s">
        <v>7102</v>
      </c>
      <c r="BY438" s="140">
        <v>45916</v>
      </c>
      <c r="BZ438" s="104">
        <f>IF(Tabela2[[#This Row],[Data do documento de encerramento]]="NA","NA",IF(Tabela2[[#This Row],[Data do documento de encerramento]]="","Pendente de conclusão/ encerramento",_xlfn.DAYS(Tabela2[[#This Row],[Data do documento de encerramento]],J438)))</f>
        <v>74</v>
      </c>
      <c r="CA438" s="107"/>
      <c r="CB438" s="107" t="s">
        <v>7282</v>
      </c>
      <c r="CC438" s="107" t="s">
        <v>7140</v>
      </c>
      <c r="CD438" s="107" t="s">
        <v>123</v>
      </c>
      <c r="CE438" s="107" t="s">
        <v>123</v>
      </c>
      <c r="CF438" s="107" t="s">
        <v>7105</v>
      </c>
    </row>
    <row r="439" spans="1:84" ht="60.75" hidden="1">
      <c r="A439" s="169">
        <v>20257561222</v>
      </c>
      <c r="B439" s="170" t="s">
        <v>9054</v>
      </c>
      <c r="C439" s="108" t="str">
        <f>VLOOKUP(Tabela2[[#This Row],[SIEMA]],Siema2025,4,FALSE)</f>
        <v xml:space="preserve"> RS</v>
      </c>
      <c r="D439" s="106" t="str">
        <f>VLOOKUP(Tabela2[[#This Row],[SIEMA]],Siema2025,3,FALSE)</f>
        <v xml:space="preserve">Pinheiro Machado </v>
      </c>
      <c r="E439" s="106" t="str">
        <f>VLOOKUP(Tabela2[[#This Row],[SIEMA]],Siema2025,20,FALSE)</f>
        <v>6M6J+H7Q Pinheiro Machado, RS</v>
      </c>
      <c r="F439" s="106"/>
      <c r="G439" s="106" t="s">
        <v>9055</v>
      </c>
      <c r="H439" s="106" t="s">
        <v>9056</v>
      </c>
      <c r="I439" s="104" t="s">
        <v>7114</v>
      </c>
      <c r="J439" s="105">
        <f>VLOOKUP(Tabela2[[#This Row],[SIEMA]],Siema2025,2,FALSE)</f>
        <v>45842</v>
      </c>
      <c r="K439" s="105" t="str">
        <f>VLOOKUP(Tabela2[[#This Row],[SIEMA]],Siema2025,16,FALSE)</f>
        <v>Sexta</v>
      </c>
      <c r="L439" s="106" t="str">
        <f>IF(Tabela2[[#This Row],[Data]]="","Sem Informação",VLOOKUP(MONTH(Tabela2[[#This Row],[Data]]),'[1]Validação de dados'!$I$1:$J$13,2,0))</f>
        <v>Julho</v>
      </c>
      <c r="M439" s="104">
        <f>YEAR(Tabela2[[#This Row],[Data]])</f>
        <v>2025</v>
      </c>
      <c r="N439" s="105" t="str">
        <f>VLOOKUP(Tabela2[[#This Row],[SIEMA]],Siema2025,17,FALSE)</f>
        <v>Vespertino</v>
      </c>
      <c r="O439" s="105" t="str">
        <f>VLOOKUP(Tabela2[[#This Row],[SIEMA]],Siema2025,5,FALSE)</f>
        <v>Ferrovia</v>
      </c>
      <c r="P439" s="104" t="str">
        <f>VLOOKUP(Tabela2[[#This Row],[SIEMA]],Siema2025,21,FALSE)</f>
        <v>Falha operacional da equipe de manutenção, foram trocar a roda do vagão HFD 632240-9, e acabaram tombando o mesmo.</v>
      </c>
      <c r="Q439" s="104" t="s">
        <v>7127</v>
      </c>
      <c r="R439" s="104" t="s">
        <v>7127</v>
      </c>
      <c r="S439" s="107" t="s">
        <v>7462</v>
      </c>
      <c r="T439" s="104" t="str">
        <f>VLOOKUP(Tabela2[[#This Row],[SIEMA]],Siema2025,11,FALSE)</f>
        <v>9</v>
      </c>
      <c r="U439" s="104" t="s">
        <v>7121</v>
      </c>
      <c r="V439" s="104" t="s">
        <v>7127</v>
      </c>
      <c r="W439" s="104"/>
      <c r="X439" s="113"/>
      <c r="Y439" s="109" t="str">
        <f>IF(W439="","", IF(W439="NC","", IF(W439="NE","", IF(W439="NA","",IFERROR(VLOOKUP(W439,Produtos!$A$1:$C$2319,2,FALSE),"Não Cadastrado")))))</f>
        <v/>
      </c>
      <c r="Z439" s="104"/>
      <c r="AA439" s="104"/>
      <c r="AB439" s="104" t="str">
        <f>IF(W439="","",IF(ISNUMBER(W439)=FALSE,"Não se aplica",IFERROR(VLOOKUP(W439,Produtos!$A$1:$C$2319,3,FALSE),"Não Cadastrado")))</f>
        <v/>
      </c>
      <c r="AC439" s="104"/>
      <c r="AD439" s="108"/>
      <c r="AE439" s="107" t="str">
        <f>IF(AC439="","", IF(AC439="NC","", IF(AC439="NE","", IF(AC439="NA","",IFERROR(VLOOKUP(AC439,Produtos!$A$1:$C$2319,2,FALSE),"Não Cadastrado")))))</f>
        <v/>
      </c>
      <c r="AF439" s="104"/>
      <c r="AG439" s="104"/>
      <c r="AH439" s="104" t="str">
        <f>IF(AC439="","",IF(ISNUMBER(AC439)=FALSE,"Não se aplica",IFERROR(VLOOKUP(AC439,Produtos!$A$1:$C$2319,3,FALSE),"Não Cadastrado")))</f>
        <v/>
      </c>
      <c r="AI439" s="104"/>
      <c r="AJ439" s="104" t="str">
        <f>VLOOKUP(Tabela2[[#This Row],[SIEMA]],Siema2025,26,FALSE)</f>
        <v>Falha operacional da equipe de manutenção, foram trocar a roda do vagão HFD 632240-9, e acabaram tombando o mesmo. O vagão estava carregado com soja em grãos.</v>
      </c>
      <c r="AK439" s="107" t="s">
        <v>7234</v>
      </c>
      <c r="AL439" s="107"/>
      <c r="AM439" s="107"/>
      <c r="AN439" s="108" t="str">
        <f>VLOOKUP(Tabela2[[#This Row],[SIEMA]],Siema2025,51,FALSE)</f>
        <v/>
      </c>
      <c r="AO439" s="108" t="str">
        <f>VLOOKUP(Tabela2[[#This Row],[SIEMA]],Siema2025,53,FALSE)</f>
        <v/>
      </c>
      <c r="AP439" s="108" t="str">
        <f>VLOOKUP(Tabela2[[#This Row],[SIEMA]],Siema2025,55,FALSE)</f>
        <v/>
      </c>
      <c r="AQ439" s="108" t="str">
        <f>VLOOKUP(Tabela2[[#This Row],[SIEMA]],Siema2025,57,FALSE)</f>
        <v/>
      </c>
      <c r="AR439" s="108" t="str">
        <f>VLOOKUP(Tabela2[[#This Row],[SIEMA]],Siema2025,59,FALSE)</f>
        <v/>
      </c>
      <c r="AS439" s="108" t="str">
        <f>VLOOKUP(Tabela2[[#This Row],[SIEMA]],Siema2025,61,FALSE)</f>
        <v/>
      </c>
      <c r="AT439" s="108" t="str">
        <f>VLOOKUP(Tabela2[[#This Row],[SIEMA]],Siema2025,63,FALSE)</f>
        <v/>
      </c>
      <c r="AU439" s="108" t="str">
        <f>VLOOKUP(Tabela2[[#This Row],[SIEMA]],Siema2025,65,FALSE)</f>
        <v>X</v>
      </c>
      <c r="AV439" s="108" t="str">
        <f>VLOOKUP(Tabela2[[#This Row],[SIEMA]],Siema2025,67,FALSE)</f>
        <v/>
      </c>
      <c r="AW439" s="108" t="str">
        <f>VLOOKUP(Tabela2[[#This Row],[SIEMA]],Siema2025,69,FALSE)</f>
        <v/>
      </c>
      <c r="AX439" s="108" t="str">
        <f>VLOOKUP(Tabela2[[#This Row],[SIEMA]],Siema2025,71,FALSE)</f>
        <v/>
      </c>
      <c r="AY439" s="108" t="str">
        <f>VLOOKUP(Tabela2[[#This Row],[SIEMA]],Siema2025,73,FALSE)</f>
        <v/>
      </c>
      <c r="AZ439" s="108" t="str">
        <f>VLOOKUP(Tabela2[[#This Row],[SIEMA]],Siema2025,75,FALSE)</f>
        <v/>
      </c>
      <c r="BA439" s="108" t="str">
        <f>VLOOKUP(Tabela2[[#This Row],[SIEMA]],Siema2025,77,FALSE)</f>
        <v/>
      </c>
      <c r="BB439" s="108" t="str">
        <f>VLOOKUP(Tabela2[[#This Row],[SIEMA]],Siema2025,79,FALSE)</f>
        <v/>
      </c>
      <c r="BC439" s="108" t="str">
        <f>IF(Tabela2[[#This Row],[Outro(s) ]] = "X", "PREENCHER","NA")</f>
        <v>NA</v>
      </c>
      <c r="BD439" s="108" t="str">
        <f>VLOOKUP(Tabela2[[#This Row],[SIEMA]],Siema2025,82,FALSE)</f>
        <v/>
      </c>
      <c r="BE439" s="108" t="str">
        <f>VLOOKUP(Tabela2[[#This Row],[SIEMA]],Siema2025,81,FALSE)</f>
        <v/>
      </c>
      <c r="BF439" s="110" t="s">
        <v>3066</v>
      </c>
      <c r="BG439" s="110" t="s">
        <v>7431</v>
      </c>
      <c r="BH439" s="111" t="str">
        <f>VLOOKUP(Tabela2[[#This Row],[SIEMA]],Siema2025,29,FALSE)</f>
        <v>01258944000550</v>
      </c>
      <c r="BI439" s="112" t="str">
        <f>VLOOKUP(Tabela2[[#This Row],[SIEMA]],Siema2025,107,FALSE)</f>
        <v>Não</v>
      </c>
      <c r="BJ439" s="107" t="s">
        <v>7099</v>
      </c>
      <c r="BK439" s="104" t="s">
        <v>2696</v>
      </c>
      <c r="BL439" s="140">
        <v>45852</v>
      </c>
      <c r="BM439" s="108">
        <f ca="1">IF(Tabela2[[#This Row],[Data de atendimento do Ibama (considerar o primeiro documento/ação)]]="",_xlfn.DAYS(TODAY(),J439),_xlfn.DAYS(Tabela2[[#This Row],[Data de atendimento do Ibama (considerar o primeiro documento/ação)]],J439))</f>
        <v>10</v>
      </c>
      <c r="BN439" s="108" t="str">
        <f>IF(Tabela2[[#This Row],[Atendido pelo Ibama ("Não" ou "Sim")]]="Não","Preencher", IF(Tabela2[[#This Row],[Atendido pelo Ibama ("Não" ou "Sim")]]="Sim","NA",""))</f>
        <v>NA</v>
      </c>
      <c r="BO439" s="114" t="s">
        <v>7432</v>
      </c>
      <c r="BP439" s="108" t="str">
        <f>IF(Tabela2[[#This Row],[Forma de atendimento (primeiro documento/ação)]]= "Outros (especificar)", "PREENCHER","NA")</f>
        <v>NA</v>
      </c>
      <c r="BQ439" s="106" t="s">
        <v>2696</v>
      </c>
      <c r="BR439" s="108" t="str">
        <f>IF(Tabela2[[#This Row],[Equipe do Ibama foi a campo? Houve sobrevoo do Poseidon?]] = "Sim", "PREENCHER","NA")</f>
        <v>PREENCHER</v>
      </c>
      <c r="BS439" s="108" t="s">
        <v>123</v>
      </c>
      <c r="BT439" s="108" t="s">
        <v>7101</v>
      </c>
      <c r="BU439" s="108" t="s">
        <v>2696</v>
      </c>
      <c r="BV439" s="108" t="s">
        <v>123</v>
      </c>
      <c r="BW439" s="108" t="s">
        <v>2696</v>
      </c>
      <c r="BX439" s="106" t="s">
        <v>7785</v>
      </c>
      <c r="BY439" s="106"/>
      <c r="BZ439" s="104" t="str">
        <f>IF(Tabela2[[#This Row],[Data do documento de encerramento]]="NA","NA",IF(Tabela2[[#This Row],[Data do documento de encerramento]]="","Pendente de conclusão/ encerramento",_xlfn.DAYS(Tabela2[[#This Row],[Data do documento de encerramento]],J439)))</f>
        <v>Pendente de conclusão/ encerramento</v>
      </c>
      <c r="CA439" s="107" t="s">
        <v>9057</v>
      </c>
      <c r="CB439" s="107"/>
      <c r="CC439" s="129"/>
      <c r="CD439" s="107"/>
      <c r="CE439" s="107"/>
      <c r="CF439" s="107"/>
    </row>
    <row r="440" spans="1:84" ht="60.75">
      <c r="A440" s="182">
        <v>20257628834</v>
      </c>
      <c r="B440" s="118" t="s">
        <v>9058</v>
      </c>
      <c r="C440" s="108" t="s">
        <v>672</v>
      </c>
      <c r="D440" s="106" t="s">
        <v>637</v>
      </c>
      <c r="E440" s="106" t="s">
        <v>8119</v>
      </c>
      <c r="F440" s="106"/>
      <c r="G440" s="106" t="s">
        <v>8120</v>
      </c>
      <c r="H440" s="106" t="s">
        <v>9059</v>
      </c>
      <c r="I440" s="104" t="str">
        <f>VLOOKUP(Tabela2[[#This Row],[SIEMA]],Siema2025,19,FALSE)</f>
        <v>Santos</v>
      </c>
      <c r="J440" s="105">
        <f>VLOOKUP(Tabela2[[#This Row],[SIEMA]],Siema2025,2,FALSE)</f>
        <v>45842</v>
      </c>
      <c r="K440" s="105" t="str">
        <f>VLOOKUP(Tabela2[[#This Row],[SIEMA]],Siema2025,16,FALSE)</f>
        <v>Sexta</v>
      </c>
      <c r="L440" s="106" t="str">
        <f>IF(Tabela2[[#This Row],[Data]]="","Sem Informação",VLOOKUP(MONTH(Tabela2[[#This Row],[Data]]),'[1]Validação de dados'!$I$1:$J$13,2,0))</f>
        <v>Julho</v>
      </c>
      <c r="M440" s="104">
        <f>YEAR(Tabela2[[#This Row],[Data]])</f>
        <v>2025</v>
      </c>
      <c r="N440" s="105" t="str">
        <f>VLOOKUP(Tabela2[[#This Row],[SIEMA]],Siema2025,17,FALSE)</f>
        <v>Matutino</v>
      </c>
      <c r="O440" s="105" t="str">
        <f>VLOOKUP(Tabela2[[#This Row],[SIEMA]],Siema2025,5,FALSE)</f>
        <v>Plataforma</v>
      </c>
      <c r="P440" s="104" t="str">
        <f>VLOOKUP(Tabela2[[#This Row],[SIEMA]],Siema2025,21,FALSE)</f>
        <v>Poço 7-LL-60D-RJS, interligado à plataforma PETROBRAS 66 (P-66),</v>
      </c>
      <c r="Q440" s="104" t="s">
        <v>7094</v>
      </c>
      <c r="R440" s="104" t="s">
        <v>7232</v>
      </c>
      <c r="S440" s="107" t="s">
        <v>7233</v>
      </c>
      <c r="T440" s="104">
        <v>0.615923</v>
      </c>
      <c r="U440" s="104" t="s">
        <v>7111</v>
      </c>
      <c r="V440" s="104" t="str">
        <f>IF(Q440="","",IF(ISNUMBER(Q440)=FALSE,"Não se aplica",IFERROR(VLOOKUP(Q440,Produtos!$A$1:$C$2319,3,FALSE),"Não Cadastrado")))</f>
        <v>Não se aplica</v>
      </c>
      <c r="W440" s="104"/>
      <c r="X440" s="113"/>
      <c r="Y440" s="109" t="str">
        <f>IF(W440="","", IF(W440="NC","", IF(W440="NE","", IF(W440="NA","",IFERROR(VLOOKUP(W440,Produtos!$A$1:$C$2319,2,FALSE),"Não Cadastrado")))))</f>
        <v/>
      </c>
      <c r="Z440" s="104"/>
      <c r="AA440" s="104"/>
      <c r="AB440" s="104" t="str">
        <f>IF(W440="","",IF(ISNUMBER(W440)=FALSE,"Não se aplica",IFERROR(VLOOKUP(W440,Produtos!$A$1:$C$2319,3,FALSE),"Não Cadastrado")))</f>
        <v/>
      </c>
      <c r="AC440" s="104"/>
      <c r="AD440" s="108"/>
      <c r="AE440" s="107" t="str">
        <f>IF(AC440="","", IF(AC440="NC","", IF(AC440="NE","", IF(AC440="NA","",IFERROR(VLOOKUP(AC440,Produtos!$A$1:$C$2319,2,FALSE),"Não Cadastrado")))))</f>
        <v/>
      </c>
      <c r="AF440" s="104"/>
      <c r="AG440" s="104"/>
      <c r="AH440" s="104" t="str">
        <f>IF(AC440="","",IF(ISNUMBER(AC440)=FALSE,"Não se aplica",IFERROR(VLOOKUP(AC440,Produtos!$A$1:$C$2319,3,FALSE),"Não Cadastrado")))</f>
        <v/>
      </c>
      <c r="AI440" s="104"/>
      <c r="AJ440" s="104" t="str">
        <f>VLOOKUP(Tabela2[[#This Row],[SIEMA]],Siema2025,26,FALSE)</f>
        <v>Em investigação.</v>
      </c>
      <c r="AK440" s="107" t="s">
        <v>7234</v>
      </c>
      <c r="AL440" s="107"/>
      <c r="AM440" s="107"/>
      <c r="AN440" s="108" t="str">
        <f>VLOOKUP(Tabela2[[#This Row],[SIEMA]],Siema2025,51,FALSE)</f>
        <v/>
      </c>
      <c r="AO440" s="108" t="str">
        <f>VLOOKUP(Tabela2[[#This Row],[SIEMA]],Siema2025,53,FALSE)</f>
        <v/>
      </c>
      <c r="AP440" s="108" t="str">
        <f>VLOOKUP(Tabela2[[#This Row],[SIEMA]],Siema2025,55,FALSE)</f>
        <v/>
      </c>
      <c r="AQ440" s="108" t="str">
        <f>VLOOKUP(Tabela2[[#This Row],[SIEMA]],Siema2025,57,FALSE)</f>
        <v/>
      </c>
      <c r="AR440" s="108" t="str">
        <f>VLOOKUP(Tabela2[[#This Row],[SIEMA]],Siema2025,59,FALSE)</f>
        <v/>
      </c>
      <c r="AS440" s="108" t="str">
        <f>VLOOKUP(Tabela2[[#This Row],[SIEMA]],Siema2025,61,FALSE)</f>
        <v>X</v>
      </c>
      <c r="AT440" s="108" t="str">
        <f>VLOOKUP(Tabela2[[#This Row],[SIEMA]],Siema2025,63,FALSE)</f>
        <v/>
      </c>
      <c r="AU440" s="108" t="str">
        <f>VLOOKUP(Tabela2[[#This Row],[SIEMA]],Siema2025,65,FALSE)</f>
        <v/>
      </c>
      <c r="AV440" s="108" t="str">
        <f>VLOOKUP(Tabela2[[#This Row],[SIEMA]],Siema2025,67,FALSE)</f>
        <v/>
      </c>
      <c r="AW440" s="108" t="str">
        <f>VLOOKUP(Tabela2[[#This Row],[SIEMA]],Siema2025,69,FALSE)</f>
        <v/>
      </c>
      <c r="AX440" s="108" t="str">
        <f>VLOOKUP(Tabela2[[#This Row],[SIEMA]],Siema2025,71,FALSE)</f>
        <v/>
      </c>
      <c r="AY440" s="108" t="str">
        <f>VLOOKUP(Tabela2[[#This Row],[SIEMA]],Siema2025,73,FALSE)</f>
        <v/>
      </c>
      <c r="AZ440" s="108" t="str">
        <f>VLOOKUP(Tabela2[[#This Row],[SIEMA]],Siema2025,75,FALSE)</f>
        <v/>
      </c>
      <c r="BA440" s="108" t="str">
        <f>VLOOKUP(Tabela2[[#This Row],[SIEMA]],Siema2025,77,FALSE)</f>
        <v/>
      </c>
      <c r="BB440" s="108" t="str">
        <f>VLOOKUP(Tabela2[[#This Row],[SIEMA]],Siema2025,79,FALSE)</f>
        <v/>
      </c>
      <c r="BC440" s="108" t="str">
        <f>IF(Tabela2[[#This Row],[Outro(s) ]] = "X", "PREENCHER","NA")</f>
        <v>NA</v>
      </c>
      <c r="BD440" s="108" t="str">
        <f>VLOOKUP(Tabela2[[#This Row],[SIEMA]],Siema2025,82,FALSE)</f>
        <v/>
      </c>
      <c r="BE440" s="108" t="str">
        <f>VLOOKUP(Tabela2[[#This Row],[SIEMA]],Siema2025,81,FALSE)</f>
        <v/>
      </c>
      <c r="BF440" s="110" t="str">
        <f>VLOOKUP(Tabela2[[#This Row],[SIEMA]],Siema2025,28,FALSE)</f>
        <v>Petróleo Brasileiro S.A. - PETROBRAS</v>
      </c>
      <c r="BG440" s="110"/>
      <c r="BH440" s="111">
        <v>33000167000101</v>
      </c>
      <c r="BI440" s="112" t="str">
        <f>VLOOKUP(Tabela2[[#This Row],[SIEMA]],Siema2025,107,FALSE)</f>
        <v>Não</v>
      </c>
      <c r="BJ440" s="107" t="s">
        <v>7099</v>
      </c>
      <c r="BK440" s="104" t="s">
        <v>2696</v>
      </c>
      <c r="BL440" s="140">
        <v>45848</v>
      </c>
      <c r="BM440" s="108">
        <f ca="1">IF(Tabela2[[#This Row],[Data de atendimento do Ibama (considerar o primeiro documento/ação)]]="",_xlfn.DAYS(TODAY(),J440),_xlfn.DAYS(Tabela2[[#This Row],[Data de atendimento do Ibama (considerar o primeiro documento/ação)]],J440))</f>
        <v>6</v>
      </c>
      <c r="BN440" s="108" t="str">
        <f>IF(Tabela2[[#This Row],[Atendido pelo Ibama ("Não" ou "Sim")]]="Não","Preencher", IF(Tabela2[[#This Row],[Atendido pelo Ibama ("Não" ou "Sim")]]="Sim","NA",""))</f>
        <v>NA</v>
      </c>
      <c r="BO440" s="114" t="s">
        <v>7100</v>
      </c>
      <c r="BP440" s="108" t="str">
        <f>IF(Tabela2[[#This Row],[Forma de atendimento (primeiro documento/ação)]]= "Outros (especificar)", "PREENCHER","NA")</f>
        <v>NA</v>
      </c>
      <c r="BQ440" s="106" t="s">
        <v>123</v>
      </c>
      <c r="BR440" s="108" t="str">
        <f>IF(Tabela2[[#This Row],[Equipe do Ibama foi a campo? Houve sobrevoo do Poseidon?]] = "Sim", "PREENCHER","NA")</f>
        <v>NA</v>
      </c>
      <c r="BS440" s="108" t="str">
        <f>IF(Tabela2[[#This Row],[Se sim, foi emitida Ordem de Emergência? (informações vinculada à coluna CK)]] = "Sim", "PREENCHER","NA")</f>
        <v>NA</v>
      </c>
      <c r="BT440" s="108" t="s">
        <v>7101</v>
      </c>
      <c r="BU440" s="108" t="s">
        <v>123</v>
      </c>
      <c r="BV440" s="108" t="s">
        <v>123</v>
      </c>
      <c r="BW440" s="108" t="s">
        <v>123</v>
      </c>
      <c r="BX440" s="106" t="s">
        <v>7127</v>
      </c>
      <c r="BY440" s="106"/>
      <c r="BZ440" s="104" t="str">
        <f>IF(Tabela2[[#This Row],[Data do documento de encerramento]]="NA","NA",IF(Tabela2[[#This Row],[Data do documento de encerramento]]="","Pendente de conclusão/ encerramento",_xlfn.DAYS(Tabela2[[#This Row],[Data do documento de encerramento]],J440)))</f>
        <v>Pendente de conclusão/ encerramento</v>
      </c>
      <c r="CA440" s="130" t="s">
        <v>7235</v>
      </c>
      <c r="CB440" s="107" t="s">
        <v>7282</v>
      </c>
      <c r="CC440" s="130" t="s">
        <v>9060</v>
      </c>
      <c r="CD440" s="107" t="s">
        <v>123</v>
      </c>
      <c r="CE440" s="107" t="s">
        <v>123</v>
      </c>
      <c r="CF440" s="107" t="s">
        <v>7105</v>
      </c>
    </row>
    <row r="441" spans="1:84" ht="60.75">
      <c r="A441" s="182">
        <v>20257654000</v>
      </c>
      <c r="B441" s="118" t="s">
        <v>9061</v>
      </c>
      <c r="C441" s="108" t="s">
        <v>672</v>
      </c>
      <c r="D441" s="106" t="s">
        <v>637</v>
      </c>
      <c r="E441" s="106" t="s">
        <v>9062</v>
      </c>
      <c r="F441" s="106"/>
      <c r="G441" s="106" t="s">
        <v>9063</v>
      </c>
      <c r="H441" s="106" t="s">
        <v>9064</v>
      </c>
      <c r="I441" s="104" t="str">
        <f>VLOOKUP(Tabela2[[#This Row],[SIEMA]],Siema2025,19,FALSE)</f>
        <v>Santos</v>
      </c>
      <c r="J441" s="105">
        <f>VLOOKUP(Tabela2[[#This Row],[SIEMA]],Siema2025,2,FALSE)</f>
        <v>45842</v>
      </c>
      <c r="K441" s="105" t="str">
        <f>VLOOKUP(Tabela2[[#This Row],[SIEMA]],Siema2025,16,FALSE)</f>
        <v>Sexta</v>
      </c>
      <c r="L441" s="106" t="str">
        <f>IF(Tabela2[[#This Row],[Data]]="","Sem Informação",VLOOKUP(MONTH(Tabela2[[#This Row],[Data]]),'[1]Validação de dados'!$I$1:$J$13,2,0))</f>
        <v>Julho</v>
      </c>
      <c r="M441" s="104">
        <f>YEAR(Tabela2[[#This Row],[Data]])</f>
        <v>2025</v>
      </c>
      <c r="N441" s="105" t="str">
        <f>VLOOKUP(Tabela2[[#This Row],[SIEMA]],Siema2025,17,FALSE)</f>
        <v>Vespertino</v>
      </c>
      <c r="O441" s="105" t="str">
        <f>VLOOKUP(Tabela2[[#This Row],[SIEMA]],Siema2025,5,FALSE)</f>
        <v>Plataforma</v>
      </c>
      <c r="P441" s="104" t="str">
        <f>VLOOKUP(Tabela2[[#This Row],[SIEMA]],Siema2025,21,FALSE)</f>
        <v/>
      </c>
      <c r="Q441" s="104">
        <v>1202</v>
      </c>
      <c r="R441" s="104" t="s">
        <v>3060</v>
      </c>
      <c r="S441" s="107" t="str">
        <f>IF(Q441="","", IF(Q441="NC","", IF(Q441="NE","", IF(Q441="NA","",IFERROR(VLOOKUP(Q441,Produtos!$A$1:$C$2319,2,FALSE),"Não Cadastrado")))))</f>
        <v>GASÓLEO ou ÓLEO DIESEL ou ÓLEO PARA AQUECIMENTO, LEVE</v>
      </c>
      <c r="T441" s="104">
        <v>0.01</v>
      </c>
      <c r="U441" s="104" t="s">
        <v>7111</v>
      </c>
      <c r="V441" s="104">
        <f>IF(Q441="","",IF(ISNUMBER(Q441)=FALSE,"Não se aplica",IFERROR(VLOOKUP(Q441,Produtos!$A$1:$C$2319,3,FALSE),"Não Cadastrado")))</f>
        <v>3</v>
      </c>
      <c r="W441" s="104" t="str">
        <f>VLOOKUP(Tabela2[[#This Row],[SIEMA]],Siema2025,10,FALSE)</f>
        <v/>
      </c>
      <c r="X441" s="113"/>
      <c r="Y441" s="109" t="str">
        <f>IF(W441="","", IF(W441="NC","", IF(W441="NE","", IF(W441="NA","",IFERROR(VLOOKUP(W441,Produtos!$A$1:$C$2319,2,FALSE),"Não Cadastrado")))))</f>
        <v/>
      </c>
      <c r="Z441" s="104" t="str">
        <f>VLOOKUP(Tabela2[[#This Row],[SIEMA]],Siema2025,11,FALSE)</f>
        <v xml:space="preserve"> </v>
      </c>
      <c r="AA441" s="104" t="str">
        <f>VLOOKUP(Tabela2[[#This Row],[SIEMA]],Siema2025,12,FALSE)</f>
        <v xml:space="preserve"> </v>
      </c>
      <c r="AB441" s="104" t="str">
        <f>IF(W441="","",IF(ISNUMBER(W441)=FALSE,"Não se aplica",IFERROR(VLOOKUP(W441,Produtos!$A$1:$C$2319,3,FALSE),"Não Cadastrado")))</f>
        <v/>
      </c>
      <c r="AC441" s="104"/>
      <c r="AD441" s="108"/>
      <c r="AE441" s="107" t="str">
        <f>IF(AC441="","", IF(AC441="NC","", IF(AC441="NE","", IF(AC441="NA","",IFERROR(VLOOKUP(AC441,Produtos!$A$1:$C$2319,2,FALSE),"Não Cadastrado")))))</f>
        <v/>
      </c>
      <c r="AF441" s="104"/>
      <c r="AG441" s="104"/>
      <c r="AH441" s="104" t="str">
        <f>IF(AC441="","",IF(ISNUMBER(AC441)=FALSE,"Não se aplica",IFERROR(VLOOKUP(AC441,Produtos!$A$1:$C$2319,3,FALSE),"Não Cadastrado")))</f>
        <v/>
      </c>
      <c r="AI441" s="104"/>
      <c r="AJ441" s="104" t="str">
        <f>VLOOKUP(Tabela2[[#This Row],[SIEMA]],Siema2025,26,FALSE)</f>
        <v>Em avaliação pela equipe de manutenção e suporte técnico, para atuação, reparo e retorno em condições seguras.</v>
      </c>
      <c r="AK441" s="107" t="s">
        <v>7112</v>
      </c>
      <c r="AL441" s="107"/>
      <c r="AM441" s="107"/>
      <c r="AN441" s="108" t="str">
        <f>VLOOKUP(Tabela2[[#This Row],[SIEMA]],Siema2025,51,FALSE)</f>
        <v/>
      </c>
      <c r="AO441" s="108" t="str">
        <f>VLOOKUP(Tabela2[[#This Row],[SIEMA]],Siema2025,53,FALSE)</f>
        <v/>
      </c>
      <c r="AP441" s="108" t="str">
        <f>VLOOKUP(Tabela2[[#This Row],[SIEMA]],Siema2025,55,FALSE)</f>
        <v/>
      </c>
      <c r="AQ441" s="108" t="str">
        <f>VLOOKUP(Tabela2[[#This Row],[SIEMA]],Siema2025,57,FALSE)</f>
        <v/>
      </c>
      <c r="AR441" s="108" t="str">
        <f>VLOOKUP(Tabela2[[#This Row],[SIEMA]],Siema2025,59,FALSE)</f>
        <v/>
      </c>
      <c r="AS441" s="108" t="str">
        <f>VLOOKUP(Tabela2[[#This Row],[SIEMA]],Siema2025,61,FALSE)</f>
        <v>X</v>
      </c>
      <c r="AT441" s="108" t="str">
        <f>VLOOKUP(Tabela2[[#This Row],[SIEMA]],Siema2025,63,FALSE)</f>
        <v/>
      </c>
      <c r="AU441" s="108" t="str">
        <f>VLOOKUP(Tabela2[[#This Row],[SIEMA]],Siema2025,65,FALSE)</f>
        <v/>
      </c>
      <c r="AV441" s="108" t="str">
        <f>VLOOKUP(Tabela2[[#This Row],[SIEMA]],Siema2025,67,FALSE)</f>
        <v/>
      </c>
      <c r="AW441" s="108" t="str">
        <f>VLOOKUP(Tabela2[[#This Row],[SIEMA]],Siema2025,69,FALSE)</f>
        <v/>
      </c>
      <c r="AX441" s="108" t="str">
        <f>VLOOKUP(Tabela2[[#This Row],[SIEMA]],Siema2025,71,FALSE)</f>
        <v/>
      </c>
      <c r="AY441" s="108" t="str">
        <f>VLOOKUP(Tabela2[[#This Row],[SIEMA]],Siema2025,73,FALSE)</f>
        <v/>
      </c>
      <c r="AZ441" s="108" t="str">
        <f>VLOOKUP(Tabela2[[#This Row],[SIEMA]],Siema2025,75,FALSE)</f>
        <v/>
      </c>
      <c r="BA441" s="108" t="str">
        <f>VLOOKUP(Tabela2[[#This Row],[SIEMA]],Siema2025,77,FALSE)</f>
        <v/>
      </c>
      <c r="BB441" s="108" t="str">
        <f>VLOOKUP(Tabela2[[#This Row],[SIEMA]],Siema2025,79,FALSE)</f>
        <v/>
      </c>
      <c r="BC441" s="108" t="str">
        <f>IF(Tabela2[[#This Row],[Outro(s) ]] = "X", "PREENCHER","NA")</f>
        <v>NA</v>
      </c>
      <c r="BD441" s="108" t="str">
        <f>VLOOKUP(Tabela2[[#This Row],[SIEMA]],Siema2025,82,FALSE)</f>
        <v/>
      </c>
      <c r="BE441" s="108" t="str">
        <f>VLOOKUP(Tabela2[[#This Row],[SIEMA]],Siema2025,81,FALSE)</f>
        <v/>
      </c>
      <c r="BF441" s="110" t="str">
        <f>VLOOKUP(Tabela2[[#This Row],[SIEMA]],Siema2025,28,FALSE)</f>
        <v>Petróleo Brasileiro S.A.</v>
      </c>
      <c r="BG441" s="110"/>
      <c r="BH441" s="111" t="str">
        <f>VLOOKUP(Tabela2[[#This Row],[SIEMA]],Siema2025,29,FALSE)</f>
        <v>33000167000292</v>
      </c>
      <c r="BI441" s="112" t="str">
        <f>VLOOKUP(Tabela2[[#This Row],[SIEMA]],Siema2025,107,FALSE)</f>
        <v>Não</v>
      </c>
      <c r="BJ441" s="107" t="s">
        <v>7099</v>
      </c>
      <c r="BK441" s="104" t="s">
        <v>2696</v>
      </c>
      <c r="BL441" s="140">
        <v>45846</v>
      </c>
      <c r="BM441" s="108">
        <f ca="1">IF(Tabela2[[#This Row],[Data de atendimento do Ibama (considerar o primeiro documento/ação)]]="",_xlfn.DAYS(TODAY(),J441),_xlfn.DAYS(Tabela2[[#This Row],[Data de atendimento do Ibama (considerar o primeiro documento/ação)]],J441))</f>
        <v>4</v>
      </c>
      <c r="BN441" s="108" t="str">
        <f>IF(Tabela2[[#This Row],[Atendido pelo Ibama ("Não" ou "Sim")]]="Não","Preencher", IF(Tabela2[[#This Row],[Atendido pelo Ibama ("Não" ou "Sim")]]="Sim","NA",""))</f>
        <v>NA</v>
      </c>
      <c r="BO441" s="114" t="s">
        <v>7100</v>
      </c>
      <c r="BP441" s="108" t="str">
        <f>IF(Tabela2[[#This Row],[Forma de atendimento (primeiro documento/ação)]]= "Outros (especificar)", "PREENCHER","NA")</f>
        <v>NA</v>
      </c>
      <c r="BQ441" s="106" t="s">
        <v>123</v>
      </c>
      <c r="BR441" s="108" t="str">
        <f>IF(Tabela2[[#This Row],[Equipe do Ibama foi a campo? Houve sobrevoo do Poseidon?]] = "Sim", "PREENCHER","NA")</f>
        <v>NA</v>
      </c>
      <c r="BS441" s="108" t="str">
        <f>IF(Tabela2[[#This Row],[Se sim, foi emitida Ordem de Emergência? (informações vinculada à coluna CK)]] = "Sim", "PREENCHER","NA")</f>
        <v>NA</v>
      </c>
      <c r="BT441" s="108" t="s">
        <v>7101</v>
      </c>
      <c r="BU441" s="108" t="s">
        <v>2696</v>
      </c>
      <c r="BV441" s="108" t="s">
        <v>123</v>
      </c>
      <c r="BW441" s="108" t="s">
        <v>2696</v>
      </c>
      <c r="BX441" s="106" t="s">
        <v>7102</v>
      </c>
      <c r="BY441" s="140">
        <v>46164</v>
      </c>
      <c r="BZ441" s="104">
        <f>IF(Tabela2[[#This Row],[Data do documento de encerramento]]="NA","NA",IF(Tabela2[[#This Row],[Data do documento de encerramento]]="","Pendente de conclusão/ encerramento",_xlfn.DAYS(Tabela2[[#This Row],[Data do documento de encerramento]],J441)))</f>
        <v>322</v>
      </c>
      <c r="CA441" s="107" t="s">
        <v>7235</v>
      </c>
      <c r="CB441" s="107" t="s">
        <v>7158</v>
      </c>
      <c r="CC441" s="107" t="s">
        <v>7754</v>
      </c>
      <c r="CD441" s="107" t="s">
        <v>123</v>
      </c>
      <c r="CE441" s="107" t="s">
        <v>123</v>
      </c>
      <c r="CF441" s="107" t="s">
        <v>7105</v>
      </c>
    </row>
    <row r="442" spans="1:84" hidden="1">
      <c r="A442" s="169">
        <v>2025763630</v>
      </c>
      <c r="B442" s="170" t="s">
        <v>9065</v>
      </c>
      <c r="C442" s="108" t="str">
        <f>VLOOKUP(Tabela2[[#This Row],[SIEMA]],Siema2025,4,FALSE)</f>
        <v xml:space="preserve"> MG</v>
      </c>
      <c r="D442" s="106" t="str">
        <f>VLOOKUP(Tabela2[[#This Row],[SIEMA]],Siema2025,3,FALSE)</f>
        <v xml:space="preserve">São Sebastião da Bela Vista </v>
      </c>
      <c r="E442" s="106" t="str">
        <f>VLOOKUP(Tabela2[[#This Row],[SIEMA]],Siema2025,20,FALSE)</f>
        <v>BR-381</v>
      </c>
      <c r="F442" s="106" t="s">
        <v>9066</v>
      </c>
      <c r="G442" s="106" t="s">
        <v>9067</v>
      </c>
      <c r="H442" s="106" t="s">
        <v>9068</v>
      </c>
      <c r="I442" s="104" t="s">
        <v>7114</v>
      </c>
      <c r="J442" s="105">
        <f>VLOOKUP(Tabela2[[#This Row],[SIEMA]],Siema2025,2,FALSE)</f>
        <v>45843</v>
      </c>
      <c r="K442" s="105" t="str">
        <f>VLOOKUP(Tabela2[[#This Row],[SIEMA]],Siema2025,16,FALSE)</f>
        <v>Sábado</v>
      </c>
      <c r="L442" s="106" t="str">
        <f>IF(Tabela2[[#This Row],[Data]]="","Sem Informação",VLOOKUP(MONTH(Tabela2[[#This Row],[Data]]),'[1]Validação de dados'!$I$1:$J$13,2,0))</f>
        <v>Julho</v>
      </c>
      <c r="M442" s="104">
        <f>YEAR(Tabela2[[#This Row],[Data]])</f>
        <v>2025</v>
      </c>
      <c r="N442" s="105" t="str">
        <f>VLOOKUP(Tabela2[[#This Row],[SIEMA]],Siema2025,17,FALSE)</f>
        <v>Madrugada</v>
      </c>
      <c r="O442" s="105" t="str">
        <f>VLOOKUP(Tabela2[[#This Row],[SIEMA]],Siema2025,5,FALSE)</f>
        <v>Rodovia</v>
      </c>
      <c r="P442" s="104" t="str">
        <f>VLOOKUP(Tabela2[[#This Row],[SIEMA]],Siema2025,21,FALSE)</f>
        <v>TOMBAMENTO DE CARRETA.</v>
      </c>
      <c r="Q442" s="104" t="s">
        <v>7094</v>
      </c>
      <c r="R442" s="104" t="s">
        <v>9069</v>
      </c>
      <c r="S442" s="107" t="str">
        <f>IF(Q442="","", IF(Q442="NC","", IF(Q442="NE","", IF(Q442="NA","",IFERROR(VLOOKUP(Q442,Produtos!$A$1:$C$2319,2,FALSE),"Não Cadastrado")))))</f>
        <v/>
      </c>
      <c r="T442" s="104">
        <v>27</v>
      </c>
      <c r="U442" s="104" t="s">
        <v>7121</v>
      </c>
      <c r="V442" s="104" t="s">
        <v>7483</v>
      </c>
      <c r="W442" s="104" t="str">
        <f>VLOOKUP(Tabela2[[#This Row],[SIEMA]],Siema2025,10,FALSE)</f>
        <v/>
      </c>
      <c r="X442" s="113" t="str">
        <f>IF(Tabela2[[#This Row],[Origem do acidente]] = "Plataforma", "PREENCHER","NA")</f>
        <v>NA</v>
      </c>
      <c r="Y442" s="109" t="str">
        <f>IF(W442="","", IF(W442="NC","", IF(W442="NE","", IF(W442="NA","",IFERROR(VLOOKUP(W442,Produtos!$A$1:$C$2319,2,FALSE),"Não Cadastrado")))))</f>
        <v/>
      </c>
      <c r="Z442" s="104" t="str">
        <f>VLOOKUP(Tabela2[[#This Row],[SIEMA]],Siema2025,11,FALSE)</f>
        <v xml:space="preserve"> </v>
      </c>
      <c r="AA442" s="104" t="str">
        <f>VLOOKUP(Tabela2[[#This Row],[SIEMA]],Siema2025,12,FALSE)</f>
        <v xml:space="preserve"> </v>
      </c>
      <c r="AB442" s="104" t="str">
        <f>IF(W442="","",IF(ISNUMBER(W442)=FALSE,"Não se aplica",IFERROR(VLOOKUP(W442,Produtos!$A$1:$C$2319,3,FALSE),"Não Cadastrado")))</f>
        <v/>
      </c>
      <c r="AC442" s="104"/>
      <c r="AD442" s="108" t="str">
        <f>IF(Tabela2[[#This Row],[Origem do acidente]] = "Plataforma", "PREENCHER","NA")</f>
        <v>NA</v>
      </c>
      <c r="AE442" s="107" t="str">
        <f>IF(AC442="","", IF(AC442="NC","", IF(AC442="NE","", IF(AC442="NA","",IFERROR(VLOOKUP(AC442,Produtos!$A$1:$C$2319,2,FALSE),"Não Cadastrado")))))</f>
        <v/>
      </c>
      <c r="AF442" s="104"/>
      <c r="AG442" s="104"/>
      <c r="AH442" s="104" t="str">
        <f>IF(AC442="","",IF(ISNUMBER(AC442)=FALSE,"Não se aplica",IFERROR(VLOOKUP(AC442,Produtos!$A$1:$C$2319,3,FALSE),"Não Cadastrado")))</f>
        <v/>
      </c>
      <c r="AI442" s="104"/>
      <c r="AJ442" s="104" t="s">
        <v>9070</v>
      </c>
      <c r="AK442" s="107" t="s">
        <v>7190</v>
      </c>
      <c r="AL442" s="107" t="s">
        <v>7363</v>
      </c>
      <c r="AM442" s="107" t="s">
        <v>7182</v>
      </c>
      <c r="AN442" s="108" t="str">
        <f>VLOOKUP(Tabela2[[#This Row],[SIEMA]],Siema2025,51,FALSE)</f>
        <v/>
      </c>
      <c r="AO442" s="108" t="str">
        <f>VLOOKUP(Tabela2[[#This Row],[SIEMA]],Siema2025,53,FALSE)</f>
        <v/>
      </c>
      <c r="AP442" s="108" t="str">
        <f>VLOOKUP(Tabela2[[#This Row],[SIEMA]],Siema2025,55,FALSE)</f>
        <v/>
      </c>
      <c r="AQ442" s="108" t="str">
        <f>VLOOKUP(Tabela2[[#This Row],[SIEMA]],Siema2025,57,FALSE)</f>
        <v>X</v>
      </c>
      <c r="AR442" s="108" t="str">
        <f>VLOOKUP(Tabela2[[#This Row],[SIEMA]],Siema2025,59,FALSE)</f>
        <v/>
      </c>
      <c r="AS442" s="108" t="str">
        <f>VLOOKUP(Tabela2[[#This Row],[SIEMA]],Siema2025,61,FALSE)</f>
        <v/>
      </c>
      <c r="AT442" s="108" t="str">
        <f>VLOOKUP(Tabela2[[#This Row],[SIEMA]],Siema2025,63,FALSE)</f>
        <v/>
      </c>
      <c r="AU442" s="108" t="str">
        <f>VLOOKUP(Tabela2[[#This Row],[SIEMA]],Siema2025,65,FALSE)</f>
        <v>X</v>
      </c>
      <c r="AV442" s="108" t="str">
        <f>VLOOKUP(Tabela2[[#This Row],[SIEMA]],Siema2025,67,FALSE)</f>
        <v/>
      </c>
      <c r="AW442" s="108" t="str">
        <f>VLOOKUP(Tabela2[[#This Row],[SIEMA]],Siema2025,69,FALSE)</f>
        <v/>
      </c>
      <c r="AX442" s="108" t="str">
        <f>VLOOKUP(Tabela2[[#This Row],[SIEMA]],Siema2025,71,FALSE)</f>
        <v/>
      </c>
      <c r="AY442" s="108" t="str">
        <f>VLOOKUP(Tabela2[[#This Row],[SIEMA]],Siema2025,73,FALSE)</f>
        <v/>
      </c>
      <c r="AZ442" s="108" t="str">
        <f>VLOOKUP(Tabela2[[#This Row],[SIEMA]],Siema2025,75,FALSE)</f>
        <v/>
      </c>
      <c r="BA442" s="108" t="str">
        <f>VLOOKUP(Tabela2[[#This Row],[SIEMA]],Siema2025,77,FALSE)</f>
        <v/>
      </c>
      <c r="BB442" s="108" t="str">
        <f>VLOOKUP(Tabela2[[#This Row],[SIEMA]],Siema2025,79,FALSE)</f>
        <v/>
      </c>
      <c r="BC442" s="108" t="str">
        <f>IF(Tabela2[[#This Row],[Outro(s) ]] = "X", "PREENCHER","NA")</f>
        <v>NA</v>
      </c>
      <c r="BD442" s="108" t="str">
        <f>VLOOKUP(Tabela2[[#This Row],[SIEMA]],Siema2025,82,FALSE)</f>
        <v/>
      </c>
      <c r="BE442" s="108" t="str">
        <f>VLOOKUP(Tabela2[[#This Row],[SIEMA]],Siema2025,81,FALSE)</f>
        <v/>
      </c>
      <c r="BF442" s="110" t="str">
        <f>VLOOKUP(Tabela2[[#This Row],[SIEMA]],Siema2025,28,FALSE)</f>
        <v>MULTITECNICA INDUSTRIAL S/A</v>
      </c>
      <c r="BG442" s="110"/>
      <c r="BH442" s="111" t="s">
        <v>9071</v>
      </c>
      <c r="BI442" s="112" t="s">
        <v>2696</v>
      </c>
      <c r="BJ442" s="107" t="s">
        <v>7099</v>
      </c>
      <c r="BK442" s="104" t="s">
        <v>2696</v>
      </c>
      <c r="BL442" s="140">
        <v>45846</v>
      </c>
      <c r="BM442" s="108">
        <f ca="1">IF(Tabela2[[#This Row],[Data de atendimento do Ibama (considerar o primeiro documento/ação)]]="",_xlfn.DAYS(TODAY(),J442),_xlfn.DAYS(Tabela2[[#This Row],[Data de atendimento do Ibama (considerar o primeiro documento/ação)]],J442))</f>
        <v>3</v>
      </c>
      <c r="BN442" s="108" t="str">
        <f>IF(Tabela2[[#This Row],[Atendido pelo Ibama ("Não" ou "Sim")]]="Não","Preencher", IF(Tabela2[[#This Row],[Atendido pelo Ibama ("Não" ou "Sim")]]="Sim","NA",""))</f>
        <v>NA</v>
      </c>
      <c r="BO442" s="114" t="s">
        <v>7100</v>
      </c>
      <c r="BP442" s="108" t="str">
        <f>IF(Tabela2[[#This Row],[Forma de atendimento (primeiro documento/ação)]]= "Outros (especificar)", "PREENCHER","NA")</f>
        <v>NA</v>
      </c>
      <c r="BQ442" s="106" t="s">
        <v>123</v>
      </c>
      <c r="BR442" s="108" t="str">
        <f>IF(Tabela2[[#This Row],[Equipe do Ibama foi a campo? Houve sobrevoo do Poseidon?]] = "Sim", "PREENCHER","NA")</f>
        <v>NA</v>
      </c>
      <c r="BS442" s="108" t="str">
        <f>IF(Tabela2[[#This Row],[Se sim, foi emitida Ordem de Emergência? (informações vinculada à coluna CK)]] = "Sim", "PREENCHER","NA")</f>
        <v>NA</v>
      </c>
      <c r="BT442" s="108" t="s">
        <v>7101</v>
      </c>
      <c r="BU442" s="108" t="s">
        <v>2696</v>
      </c>
      <c r="BV442" s="108" t="s">
        <v>123</v>
      </c>
      <c r="BW442" s="108" t="s">
        <v>123</v>
      </c>
      <c r="BX442" s="106" t="s">
        <v>7127</v>
      </c>
      <c r="BY442" s="106"/>
      <c r="BZ442" s="104" t="str">
        <f>IF(Tabela2[[#This Row],[Data do documento de encerramento]]="NA","NA",IF(Tabela2[[#This Row],[Data do documento de encerramento]]="","Pendente de conclusão/ encerramento",_xlfn.DAYS(Tabela2[[#This Row],[Data do documento de encerramento]],J442)))</f>
        <v>Pendente de conclusão/ encerramento</v>
      </c>
      <c r="CA442" s="107" t="s">
        <v>9072</v>
      </c>
      <c r="CB442" s="107"/>
      <c r="CC442" s="131"/>
      <c r="CD442" s="107"/>
      <c r="CE442" s="107"/>
      <c r="CF442" s="107"/>
    </row>
    <row r="443" spans="1:84" ht="45.75">
      <c r="A443" s="169">
        <v>20257618055</v>
      </c>
      <c r="B443" s="170" t="s">
        <v>9073</v>
      </c>
      <c r="C443" s="108" t="s">
        <v>7135</v>
      </c>
      <c r="D443" s="106" t="s">
        <v>637</v>
      </c>
      <c r="E443" s="106" t="s">
        <v>9074</v>
      </c>
      <c r="F443" s="106"/>
      <c r="G443" s="106" t="s">
        <v>9075</v>
      </c>
      <c r="H443" s="106" t="s">
        <v>9076</v>
      </c>
      <c r="I443" s="104" t="str">
        <f>VLOOKUP(Tabela2[[#This Row],[SIEMA]],Siema2025,19,FALSE)</f>
        <v>Campos</v>
      </c>
      <c r="J443" s="105">
        <f>VLOOKUP(Tabela2[[#This Row],[SIEMA]],Siema2025,2,FALSE)</f>
        <v>45843</v>
      </c>
      <c r="K443" s="105" t="str">
        <f>VLOOKUP(Tabela2[[#This Row],[SIEMA]],Siema2025,16,FALSE)</f>
        <v>Sábado</v>
      </c>
      <c r="L443" s="106" t="str">
        <f>IF(Tabela2[[#This Row],[Data]]="","Sem Informação",VLOOKUP(MONTH(Tabela2[[#This Row],[Data]]),'[1]Validação de dados'!$I$1:$J$13,2,0))</f>
        <v>Julho</v>
      </c>
      <c r="M443" s="104">
        <f>YEAR(Tabela2[[#This Row],[Data]])</f>
        <v>2025</v>
      </c>
      <c r="N443" s="105" t="str">
        <f>VLOOKUP(Tabela2[[#This Row],[SIEMA]],Siema2025,17,FALSE)</f>
        <v>Matutino</v>
      </c>
      <c r="O443" s="105" t="s">
        <v>111</v>
      </c>
      <c r="P443" s="104" t="str">
        <f>VLOOKUP(Tabela2[[#This Row],[SIEMA]],Siema2025,21,FALSE)</f>
        <v>Constatado vazamento no mar de cerca de 0,02 m3 de óleo lubrificante, oriundo de um dos propulsores da embarcação (Bow Thruster).</v>
      </c>
      <c r="Q443" s="104" t="s">
        <v>7094</v>
      </c>
      <c r="R443" s="104" t="s">
        <v>8839</v>
      </c>
      <c r="S443" s="107" t="s">
        <v>7945</v>
      </c>
      <c r="T443" s="104" t="str">
        <f>VLOOKUP(Tabela2[[#This Row],[SIEMA]],Siema2025,11,FALSE)</f>
        <v>0.02</v>
      </c>
      <c r="U443" s="104" t="str">
        <f>VLOOKUP(Tabela2[[#This Row],[SIEMA]],Siema2025,12,FALSE)</f>
        <v>M3</v>
      </c>
      <c r="V443" s="104" t="str">
        <f>IF(Q443="","",IF(ISNUMBER(Q443)=FALSE,"Não se aplica",IFERROR(VLOOKUP(Q443,Produtos!$A$1:$C$2319,3,FALSE),"Não Cadastrado")))</f>
        <v>Não se aplica</v>
      </c>
      <c r="W443" s="104"/>
      <c r="X443" s="113"/>
      <c r="Y443" s="109" t="str">
        <f>IF(W443="","", IF(W443="NC","", IF(W443="NE","", IF(W443="NA","",IFERROR(VLOOKUP(W443,Produtos!$A$1:$C$2319,2,FALSE),"Não Cadastrado")))))</f>
        <v/>
      </c>
      <c r="Z443" s="104" t="str">
        <f>VLOOKUP(Tabela2[[#This Row],[SIEMA]],Siema2025,11,FALSE)</f>
        <v>0.02</v>
      </c>
      <c r="AA443" s="104" t="str">
        <f>VLOOKUP(Tabela2[[#This Row],[SIEMA]],Siema2025,12,FALSE)</f>
        <v>M3</v>
      </c>
      <c r="AB443" s="104" t="str">
        <f>IF(W443="","",IF(ISNUMBER(W443)=FALSE,"Não se aplica",IFERROR(VLOOKUP(W443,Produtos!$A$1:$C$2319,3,FALSE),"Não Cadastrado")))</f>
        <v/>
      </c>
      <c r="AC443" s="104"/>
      <c r="AD443" s="108" t="str">
        <f>IF(Tabela2[[#This Row],[Origem do acidente]] = "Plataforma", "PREENCHER","NA")</f>
        <v>PREENCHER</v>
      </c>
      <c r="AE443" s="107" t="str">
        <f>IF(AC443="","", IF(AC443="NC","", IF(AC443="NE","", IF(AC443="NA","",IFERROR(VLOOKUP(AC443,Produtos!$A$1:$C$2319,2,FALSE),"Não Cadastrado")))))</f>
        <v/>
      </c>
      <c r="AF443" s="104"/>
      <c r="AG443" s="104"/>
      <c r="AH443" s="104" t="str">
        <f>IF(AC443="","",IF(ISNUMBER(AC443)=FALSE,"Não se aplica",IFERROR(VLOOKUP(AC443,Produtos!$A$1:$C$2319,3,FALSE),"Não Cadastrado")))</f>
        <v/>
      </c>
      <c r="AI443" s="104"/>
      <c r="AJ443" s="104" t="str">
        <f>VLOOKUP(Tabela2[[#This Row],[SIEMA]],Siema2025,26,FALSE)</f>
        <v>Em investigação.</v>
      </c>
      <c r="AK443" s="107" t="s">
        <v>7098</v>
      </c>
      <c r="AL443" s="107"/>
      <c r="AM443" s="107"/>
      <c r="AN443" s="108" t="str">
        <f>VLOOKUP(Tabela2[[#This Row],[SIEMA]],Siema2025,51,FALSE)</f>
        <v/>
      </c>
      <c r="AO443" s="108" t="str">
        <f>VLOOKUP(Tabela2[[#This Row],[SIEMA]],Siema2025,53,FALSE)</f>
        <v/>
      </c>
      <c r="AP443" s="108" t="str">
        <f>VLOOKUP(Tabela2[[#This Row],[SIEMA]],Siema2025,55,FALSE)</f>
        <v/>
      </c>
      <c r="AQ443" s="108" t="str">
        <f>VLOOKUP(Tabela2[[#This Row],[SIEMA]],Siema2025,57,FALSE)</f>
        <v/>
      </c>
      <c r="AR443" s="108" t="str">
        <f>VLOOKUP(Tabela2[[#This Row],[SIEMA]],Siema2025,59,FALSE)</f>
        <v/>
      </c>
      <c r="AS443" s="108" t="str">
        <f>VLOOKUP(Tabela2[[#This Row],[SIEMA]],Siema2025,61,FALSE)</f>
        <v>X</v>
      </c>
      <c r="AT443" s="108" t="str">
        <f>VLOOKUP(Tabela2[[#This Row],[SIEMA]],Siema2025,63,FALSE)</f>
        <v/>
      </c>
      <c r="AU443" s="108" t="str">
        <f>VLOOKUP(Tabela2[[#This Row],[SIEMA]],Siema2025,65,FALSE)</f>
        <v/>
      </c>
      <c r="AV443" s="108" t="str">
        <f>VLOOKUP(Tabela2[[#This Row],[SIEMA]],Siema2025,67,FALSE)</f>
        <v/>
      </c>
      <c r="AW443" s="108" t="str">
        <f>VLOOKUP(Tabela2[[#This Row],[SIEMA]],Siema2025,69,FALSE)</f>
        <v/>
      </c>
      <c r="AX443" s="108" t="str">
        <f>VLOOKUP(Tabela2[[#This Row],[SIEMA]],Siema2025,71,FALSE)</f>
        <v/>
      </c>
      <c r="AY443" s="108" t="str">
        <f>VLOOKUP(Tabela2[[#This Row],[SIEMA]],Siema2025,73,FALSE)</f>
        <v/>
      </c>
      <c r="AZ443" s="108" t="str">
        <f>VLOOKUP(Tabela2[[#This Row],[SIEMA]],Siema2025,75,FALSE)</f>
        <v/>
      </c>
      <c r="BA443" s="108" t="str">
        <f>VLOOKUP(Tabela2[[#This Row],[SIEMA]],Siema2025,77,FALSE)</f>
        <v/>
      </c>
      <c r="BB443" s="108" t="str">
        <f>VLOOKUP(Tabela2[[#This Row],[SIEMA]],Siema2025,79,FALSE)</f>
        <v/>
      </c>
      <c r="BC443" s="108" t="str">
        <f>IF(Tabela2[[#This Row],[Outro(s) ]] = "X", "PREENCHER","NA")</f>
        <v>NA</v>
      </c>
      <c r="BD443" s="108" t="str">
        <f>VLOOKUP(Tabela2[[#This Row],[SIEMA]],Siema2025,82,FALSE)</f>
        <v/>
      </c>
      <c r="BE443" s="108" t="str">
        <f>VLOOKUP(Tabela2[[#This Row],[SIEMA]],Siema2025,81,FALSE)</f>
        <v/>
      </c>
      <c r="BF443" s="110" t="str">
        <f>VLOOKUP(Tabela2[[#This Row],[SIEMA]],Siema2025,28,FALSE)</f>
        <v>Petrobras</v>
      </c>
      <c r="BG443" s="110"/>
      <c r="BH443" s="111" t="str">
        <f>VLOOKUP(Tabela2[[#This Row],[SIEMA]],Siema2025,29,FALSE)</f>
        <v>33000167100750</v>
      </c>
      <c r="BI443" s="112" t="str">
        <f>VLOOKUP(Tabela2[[#This Row],[SIEMA]],Siema2025,107,FALSE)</f>
        <v>Não</v>
      </c>
      <c r="BJ443" s="107" t="s">
        <v>7099</v>
      </c>
      <c r="BK443" s="104" t="s">
        <v>2696</v>
      </c>
      <c r="BL443" s="140">
        <v>46121</v>
      </c>
      <c r="BM443" s="108">
        <f ca="1">IF(Tabela2[[#This Row],[Data de atendimento do Ibama (considerar o primeiro documento/ação)]]="",_xlfn.DAYS(TODAY(),J443),_xlfn.DAYS(Tabela2[[#This Row],[Data de atendimento do Ibama (considerar o primeiro documento/ação)]],J443))</f>
        <v>278</v>
      </c>
      <c r="BN443" s="108" t="str">
        <f>IF(Tabela2[[#This Row],[Atendido pelo Ibama ("Não" ou "Sim")]]="Não","Preencher", IF(Tabela2[[#This Row],[Atendido pelo Ibama ("Não" ou "Sim")]]="Sim","NA",""))</f>
        <v>NA</v>
      </c>
      <c r="BO443" s="114" t="s">
        <v>7165</v>
      </c>
      <c r="BP443" s="108" t="str">
        <f>IF(Tabela2[[#This Row],[Forma de atendimento (primeiro documento/ação)]]= "Outros (especificar)", "PREENCHER","NA")</f>
        <v>NA</v>
      </c>
      <c r="BQ443" s="106" t="s">
        <v>123</v>
      </c>
      <c r="BR443" s="108" t="str">
        <f>IF(Tabela2[[#This Row],[Equipe do Ibama foi a campo? Houve sobrevoo do Poseidon?]] = "Sim", "PREENCHER","NA")</f>
        <v>NA</v>
      </c>
      <c r="BS443" s="108" t="str">
        <f>IF(Tabela2[[#This Row],[Se sim, foi emitida Ordem de Emergência? (informações vinculada à coluna CK)]] = "Sim", "PREENCHER","NA")</f>
        <v>NA</v>
      </c>
      <c r="BT443" s="108" t="s">
        <v>7101</v>
      </c>
      <c r="BU443" s="108" t="s">
        <v>2696</v>
      </c>
      <c r="BV443" s="108" t="s">
        <v>123</v>
      </c>
      <c r="BW443" s="108" t="s">
        <v>123</v>
      </c>
      <c r="BX443" s="106"/>
      <c r="BY443" s="106"/>
      <c r="BZ443" s="104" t="str">
        <f>IF(Tabela2[[#This Row],[Data do documento de encerramento]]="NA","NA",IF(Tabela2[[#This Row],[Data do documento de encerramento]]="","Pendente de conclusão/ encerramento",_xlfn.DAYS(Tabela2[[#This Row],[Data do documento de encerramento]],J443)))</f>
        <v>Pendente de conclusão/ encerramento</v>
      </c>
      <c r="CA443" s="107"/>
      <c r="CB443" s="107"/>
      <c r="CC443" s="129" t="s">
        <v>7989</v>
      </c>
      <c r="CD443" s="107" t="s">
        <v>123</v>
      </c>
      <c r="CE443" s="107" t="s">
        <v>123</v>
      </c>
      <c r="CF443" s="107" t="s">
        <v>7167</v>
      </c>
    </row>
    <row r="444" spans="1:84" ht="76.5" hidden="1">
      <c r="A444" s="169">
        <v>20257832404</v>
      </c>
      <c r="B444" s="177" t="s">
        <v>8473</v>
      </c>
      <c r="C444" s="108" t="str">
        <f>VLOOKUP(Tabela2[[#This Row],[SIEMA]],Siema2025,4,FALSE)</f>
        <v xml:space="preserve"> GO</v>
      </c>
      <c r="D444" s="106" t="str">
        <f>VLOOKUP(Tabela2[[#This Row],[SIEMA]],Siema2025,3,FALSE)</f>
        <v xml:space="preserve">Piracanjuba </v>
      </c>
      <c r="E444" s="106" t="s">
        <v>7392</v>
      </c>
      <c r="F444" s="106" t="s">
        <v>9077</v>
      </c>
      <c r="G444" s="106"/>
      <c r="H444" s="106"/>
      <c r="I444" s="104" t="s">
        <v>7114</v>
      </c>
      <c r="J444" s="105">
        <f>VLOOKUP(Tabela2[[#This Row],[SIEMA]],Siema2025,2,FALSE)</f>
        <v>45843</v>
      </c>
      <c r="K444" s="105" t="str">
        <f>VLOOKUP(Tabela2[[#This Row],[SIEMA]],Siema2025,16,FALSE)</f>
        <v>Sábado</v>
      </c>
      <c r="L444" s="106" t="str">
        <f>IF(Tabela2[[#This Row],[Data]]="","Sem Informação",VLOOKUP(MONTH(Tabela2[[#This Row],[Data]]),'[1]Validação de dados'!$I$1:$J$13,2,0))</f>
        <v>Julho</v>
      </c>
      <c r="M444" s="104">
        <f>YEAR(Tabela2[[#This Row],[Data]])</f>
        <v>2025</v>
      </c>
      <c r="N444" s="105" t="str">
        <f>VLOOKUP(Tabela2[[#This Row],[SIEMA]],Siema2025,17,FALSE)</f>
        <v>Vespertino</v>
      </c>
      <c r="O444" s="105" t="str">
        <f>VLOOKUP(Tabela2[[#This Row],[SIEMA]],Siema2025,5,FALSE)</f>
        <v>Rodovia</v>
      </c>
      <c r="P444" s="104" t="str">
        <f>VLOOKUP(Tabela2[[#This Row],[SIEMA]],Siema2025,21,FALSE)</f>
        <v>Veiculo seguia em sentido sul e por motivo desconhecido o mesmo tombou em faixa 01 e parcial faixa 02. Após o tombamento, veiculo iniciou princípio de incêndio onde se alastrou rapidamente e atingiu a vegetação do canteiro central.</v>
      </c>
      <c r="Q444" s="104">
        <v>1210</v>
      </c>
      <c r="R444" s="104" t="str">
        <f>VLOOKUP(Tabela2[[#This Row],[SIEMA]],Siema2025,10,FALSE)</f>
        <v/>
      </c>
      <c r="S444" s="107" t="str">
        <f>IF(Q444="","", IF(Q444="NC","", IF(Q444="NE","", IF(Q444="NA","",IFERROR(VLOOKUP(Q444,Produtos!$A$1:$C$2319,2,FALSE),"Não Cadastrado")))))</f>
        <v>TINTA  PARA  IMPRESSÃO,  inflamável ou  MATERIAL  RELACIONADO  COM  TINTA  PARA  IMPRESSÃO  (incluindo compostos diluentes ou redutores), inflamável</v>
      </c>
      <c r="T444" s="104" t="s">
        <v>6834</v>
      </c>
      <c r="U444" s="104" t="s">
        <v>7062</v>
      </c>
      <c r="V444" s="104">
        <f>IF(Q444="","",IF(ISNUMBER(Q444)=FALSE,"Não se aplica",IFERROR(VLOOKUP(Q444,Produtos!$A$1:$C$2319,3,FALSE),"Não Cadastrado")))</f>
        <v>3</v>
      </c>
      <c r="W444" s="104" t="str">
        <f>VLOOKUP(Tabela2[[#This Row],[SIEMA]],Siema2025,10,FALSE)</f>
        <v/>
      </c>
      <c r="X444" s="113" t="str">
        <f>IF(Tabela2[[#This Row],[Origem do acidente]] = "Plataforma", "PREENCHER","NA")</f>
        <v>NA</v>
      </c>
      <c r="Y444" s="109" t="str">
        <f>IF(W444="","", IF(W444="NC","", IF(W444="NE","", IF(W444="NA","",IFERROR(VLOOKUP(W444,Produtos!$A$1:$C$2319,2,FALSE),"Não Cadastrado")))))</f>
        <v/>
      </c>
      <c r="Z444" s="104" t="str">
        <f>VLOOKUP(Tabela2[[#This Row],[SIEMA]],Siema2025,11,FALSE)</f>
        <v xml:space="preserve"> </v>
      </c>
      <c r="AA444" s="104" t="str">
        <f>VLOOKUP(Tabela2[[#This Row],[SIEMA]],Siema2025,12,FALSE)</f>
        <v xml:space="preserve"> </v>
      </c>
      <c r="AB444" s="104" t="str">
        <f>IF(W444="","",IF(ISNUMBER(W444)=FALSE,"Não se aplica",IFERROR(VLOOKUP(W444,Produtos!$A$1:$C$2319,3,FALSE),"Não Cadastrado")))</f>
        <v/>
      </c>
      <c r="AC444" s="104"/>
      <c r="AD444" s="108" t="str">
        <f>IF(Tabela2[[#This Row],[Origem do acidente]] = "Plataforma", "PREENCHER","NA")</f>
        <v>NA</v>
      </c>
      <c r="AE444" s="107" t="str">
        <f>IF(AC444="","", IF(AC444="NC","", IF(AC444="NE","", IF(AC444="NA","",IFERROR(VLOOKUP(AC444,Produtos!$A$1:$C$2319,2,FALSE),"Não Cadastrado")))))</f>
        <v/>
      </c>
      <c r="AF444" s="104"/>
      <c r="AG444" s="104"/>
      <c r="AH444" s="104" t="str">
        <f>IF(AC444="","",IF(ISNUMBER(AC444)=FALSE,"Não se aplica",IFERROR(VLOOKUP(AC444,Produtos!$A$1:$C$2319,3,FALSE),"Não Cadastrado")))</f>
        <v/>
      </c>
      <c r="AI444" s="104"/>
      <c r="AJ444" s="104" t="str">
        <f>VLOOKUP(Tabela2[[#This Row],[SIEMA]],Siema2025,26,FALSE)</f>
        <v>Acidente rodoviário</v>
      </c>
      <c r="AK444" s="107" t="s">
        <v>6834</v>
      </c>
      <c r="AL444" s="107"/>
      <c r="AM444" s="107"/>
      <c r="AN444" s="108" t="str">
        <f>VLOOKUP(Tabela2[[#This Row],[SIEMA]],Siema2025,51,FALSE)</f>
        <v/>
      </c>
      <c r="AO444" s="108" t="str">
        <f>VLOOKUP(Tabela2[[#This Row],[SIEMA]],Siema2025,53,FALSE)</f>
        <v/>
      </c>
      <c r="AP444" s="108" t="str">
        <f>VLOOKUP(Tabela2[[#This Row],[SIEMA]],Siema2025,55,FALSE)</f>
        <v/>
      </c>
      <c r="AQ444" s="108" t="str">
        <f>VLOOKUP(Tabela2[[#This Row],[SIEMA]],Siema2025,57,FALSE)</f>
        <v/>
      </c>
      <c r="AR444" s="108" t="str">
        <f>VLOOKUP(Tabela2[[#This Row],[SIEMA]],Siema2025,59,FALSE)</f>
        <v/>
      </c>
      <c r="AS444" s="108" t="str">
        <f>VLOOKUP(Tabela2[[#This Row],[SIEMA]],Siema2025,61,FALSE)</f>
        <v/>
      </c>
      <c r="AT444" s="108" t="str">
        <f>VLOOKUP(Tabela2[[#This Row],[SIEMA]],Siema2025,63,FALSE)</f>
        <v/>
      </c>
      <c r="AU444" s="108" t="str">
        <f>VLOOKUP(Tabela2[[#This Row],[SIEMA]],Siema2025,65,FALSE)</f>
        <v>X</v>
      </c>
      <c r="AV444" s="108" t="str">
        <f>VLOOKUP(Tabela2[[#This Row],[SIEMA]],Siema2025,67,FALSE)</f>
        <v/>
      </c>
      <c r="AW444" s="108" t="str">
        <f>VLOOKUP(Tabela2[[#This Row],[SIEMA]],Siema2025,69,FALSE)</f>
        <v>X</v>
      </c>
      <c r="AX444" s="108" t="str">
        <f>VLOOKUP(Tabela2[[#This Row],[SIEMA]],Siema2025,71,FALSE)</f>
        <v>X</v>
      </c>
      <c r="AY444" s="108" t="str">
        <f>VLOOKUP(Tabela2[[#This Row],[SIEMA]],Siema2025,73,FALSE)</f>
        <v/>
      </c>
      <c r="AZ444" s="108" t="str">
        <f>VLOOKUP(Tabela2[[#This Row],[SIEMA]],Siema2025,75,FALSE)</f>
        <v/>
      </c>
      <c r="BA444" s="108" t="str">
        <f>VLOOKUP(Tabela2[[#This Row],[SIEMA]],Siema2025,77,FALSE)</f>
        <v/>
      </c>
      <c r="BB444" s="108" t="str">
        <f>VLOOKUP(Tabela2[[#This Row],[SIEMA]],Siema2025,79,FALSE)</f>
        <v/>
      </c>
      <c r="BC444" s="108" t="str">
        <f>IF(Tabela2[[#This Row],[Outro(s) ]] = "X", "PREENCHER","NA")</f>
        <v>NA</v>
      </c>
      <c r="BD444" s="108" t="str">
        <f>VLOOKUP(Tabela2[[#This Row],[SIEMA]],Siema2025,82,FALSE)</f>
        <v/>
      </c>
      <c r="BE444" s="108" t="str">
        <f>VLOOKUP(Tabela2[[#This Row],[SIEMA]],Siema2025,81,FALSE)</f>
        <v/>
      </c>
      <c r="BF444" s="110" t="str">
        <f>VLOOKUP(Tabela2[[#This Row],[SIEMA]],Siema2025,28,FALSE)</f>
        <v>Tocantins Transportes LTDA</v>
      </c>
      <c r="BG444" s="110"/>
      <c r="BH444" s="111" t="str">
        <f>VLOOKUP(Tabela2[[#This Row],[SIEMA]],Siema2025,29,FALSE)</f>
        <v>07784847000820</v>
      </c>
      <c r="BI444" s="112" t="s">
        <v>7062</v>
      </c>
      <c r="BJ444" s="107" t="s">
        <v>7099</v>
      </c>
      <c r="BK444" s="104" t="s">
        <v>7062</v>
      </c>
      <c r="BL444" s="140"/>
      <c r="BM444" s="108">
        <f ca="1">IF(Tabela2[[#This Row],[Data de atendimento do Ibama (considerar o primeiro documento/ação)]]="",_xlfn.DAYS(TODAY(),J444),_xlfn.DAYS(Tabela2[[#This Row],[Data de atendimento do Ibama (considerar o primeiro documento/ação)]],J444))</f>
        <v>389</v>
      </c>
      <c r="BN444" s="108" t="s">
        <v>7114</v>
      </c>
      <c r="BO444" s="114" t="s">
        <v>637</v>
      </c>
      <c r="BP444" s="108" t="str">
        <f>IF(Tabela2[[#This Row],[Forma de atendimento (primeiro documento/ação)]]= "Outros (especificar)", "PREENCHER","NA")</f>
        <v>NA</v>
      </c>
      <c r="BQ444" s="106" t="s">
        <v>7062</v>
      </c>
      <c r="BR444" s="108" t="str">
        <f>IF(Tabela2[[#This Row],[Equipe do Ibama foi a campo? Houve sobrevoo do Poseidon?]] = "Sim", "PREENCHER","NA")</f>
        <v>NA</v>
      </c>
      <c r="BS444" s="108" t="str">
        <f>IF(Tabela2[[#This Row],[Se sim, foi emitida Ordem de Emergência? (informações vinculada à coluna CK)]] = "Sim", "PREENCHER","NA")</f>
        <v>NA</v>
      </c>
      <c r="BT444" s="108" t="s">
        <v>6834</v>
      </c>
      <c r="BU444" s="108" t="str">
        <f>IF(Tabela2[[#This Row],[Houve envio de Informações Pós-acidente (preencher "não se aplica" quando de competência estadual/municipal)]] = "Sim", "PREENCHER","NA")</f>
        <v>NA</v>
      </c>
      <c r="BV444" s="108" t="str">
        <f>IF(Tabela2[[#This Row],[Houve avaliação das informações pós-acidente solicitadas/enviadas?]] = "Sim", "PREENCHER","NA")</f>
        <v>NA</v>
      </c>
      <c r="BW444" s="108" t="str">
        <f>IF(Tabela2[[#This Row],[O Ibama aguarda resposta da empresa/OEMA, etc?]] = "Sim", "PREENCHER","NA")</f>
        <v>NA</v>
      </c>
      <c r="BX444" s="106" t="s">
        <v>7127</v>
      </c>
      <c r="BY444" s="106"/>
      <c r="BZ444" s="104" t="str">
        <f>IF(Tabela2[[#This Row],[Data do documento de encerramento]]="NA","NA",IF(Tabela2[[#This Row],[Data do documento de encerramento]]="","Pendente de conclusão/ encerramento",_xlfn.DAYS(Tabela2[[#This Row],[Data do documento de encerramento]],J444)))</f>
        <v>Pendente de conclusão/ encerramento</v>
      </c>
      <c r="CA444" s="107" t="s">
        <v>7448</v>
      </c>
      <c r="CB444" s="107"/>
      <c r="CC444" s="129"/>
      <c r="CD444" s="107"/>
      <c r="CE444" s="107"/>
      <c r="CF444" s="107"/>
    </row>
    <row r="445" spans="1:84" ht="45.75">
      <c r="A445" s="169">
        <v>2025785</v>
      </c>
      <c r="B445" s="170" t="s">
        <v>9078</v>
      </c>
      <c r="C445" s="108" t="s">
        <v>7135</v>
      </c>
      <c r="D445" s="106" t="s">
        <v>637</v>
      </c>
      <c r="E445" s="106" t="s">
        <v>9079</v>
      </c>
      <c r="F445" s="106"/>
      <c r="G445" s="106" t="s">
        <v>9080</v>
      </c>
      <c r="H445" s="106" t="s">
        <v>9081</v>
      </c>
      <c r="I445" s="104" t="str">
        <f>VLOOKUP(Tabela2[[#This Row],[SIEMA]],Siema2025,19,FALSE)</f>
        <v>Campos</v>
      </c>
      <c r="J445" s="105">
        <f>VLOOKUP(Tabela2[[#This Row],[SIEMA]],Siema2025,2,FALSE)</f>
        <v>45844</v>
      </c>
      <c r="K445" s="105" t="str">
        <f>VLOOKUP(Tabela2[[#This Row],[SIEMA]],Siema2025,16,FALSE)</f>
        <v>Domingo</v>
      </c>
      <c r="L445" s="106" t="str">
        <f>IF(Tabela2[[#This Row],[Data]]="","Sem Informação",VLOOKUP(MONTH(Tabela2[[#This Row],[Data]]),'[1]Validação de dados'!$I$1:$J$13,2,0))</f>
        <v>Julho</v>
      </c>
      <c r="M445" s="104">
        <f>YEAR(Tabela2[[#This Row],[Data]])</f>
        <v>2025</v>
      </c>
      <c r="N445" s="105" t="str">
        <f>VLOOKUP(Tabela2[[#This Row],[SIEMA]],Siema2025,17,FALSE)</f>
        <v>Noturno</v>
      </c>
      <c r="O445" s="105" t="s">
        <v>111</v>
      </c>
      <c r="P445" s="104" t="str">
        <f>VLOOKUP(Tabela2[[#This Row],[SIEMA]],Siema2025,21,FALSE)</f>
        <v>Embarcação Skandi Niterói:  Durante operação submarina com ROV (Veículo de operação remota), foi observado o escape de fluido hidráulico (Tellus 32) pelo manipulador do ROV. Descarga estimada em 0,00243 m³.</v>
      </c>
      <c r="Q445" s="104" t="s">
        <v>7094</v>
      </c>
      <c r="R445" s="104" t="s">
        <v>7482</v>
      </c>
      <c r="S445" s="107" t="s">
        <v>8940</v>
      </c>
      <c r="T445" s="104" t="str">
        <f>VLOOKUP(Tabela2[[#This Row],[SIEMA]],Siema2025,11,FALSE)</f>
        <v>0.00243</v>
      </c>
      <c r="U445" s="104" t="str">
        <f>VLOOKUP(Tabela2[[#This Row],[SIEMA]],Siema2025,12,FALSE)</f>
        <v>M3</v>
      </c>
      <c r="V445" s="104" t="s">
        <v>7483</v>
      </c>
      <c r="W445" s="104"/>
      <c r="X445" s="113"/>
      <c r="Y445" s="109" t="str">
        <f>IF(W445="","", IF(W445="NC","", IF(W445="NE","", IF(W445="NA","",IFERROR(VLOOKUP(W445,Produtos!$A$1:$C$2319,2,FALSE),"Não Cadastrado")))))</f>
        <v/>
      </c>
      <c r="Z445" s="104"/>
      <c r="AA445" s="104"/>
      <c r="AB445" s="104" t="str">
        <f>IF(W445="","",IF(ISNUMBER(W445)=FALSE,"Não se aplica",IFERROR(VLOOKUP(W445,Produtos!$A$1:$C$2319,3,FALSE),"Não Cadastrado")))</f>
        <v/>
      </c>
      <c r="AC445" s="104"/>
      <c r="AD445" s="108"/>
      <c r="AE445" s="107" t="str">
        <f>IF(AC445="","", IF(AC445="NC","", IF(AC445="NE","", IF(AC445="NA","",IFERROR(VLOOKUP(AC445,Produtos!$A$1:$C$2319,2,FALSE),"Não Cadastrado")))))</f>
        <v/>
      </c>
      <c r="AF445" s="104"/>
      <c r="AG445" s="104"/>
      <c r="AH445" s="104" t="str">
        <f>IF(AC445="","",IF(ISNUMBER(AC445)=FALSE,"Não se aplica",IFERROR(VLOOKUP(AC445,Produtos!$A$1:$C$2319,3,FALSE),"Não Cadastrado")))</f>
        <v/>
      </c>
      <c r="AI445" s="104"/>
      <c r="AJ445" s="104" t="str">
        <f>VLOOKUP(Tabela2[[#This Row],[SIEMA]],Siema2025,26,FALSE)</f>
        <v>Em investigação.</v>
      </c>
      <c r="AK445" s="107" t="s">
        <v>7098</v>
      </c>
      <c r="AL445" s="107"/>
      <c r="AM445" s="107"/>
      <c r="AN445" s="108" t="str">
        <f>VLOOKUP(Tabela2[[#This Row],[SIEMA]],Siema2025,51,FALSE)</f>
        <v/>
      </c>
      <c r="AO445" s="108" t="str">
        <f>VLOOKUP(Tabela2[[#This Row],[SIEMA]],Siema2025,53,FALSE)</f>
        <v/>
      </c>
      <c r="AP445" s="108" t="str">
        <f>VLOOKUP(Tabela2[[#This Row],[SIEMA]],Siema2025,55,FALSE)</f>
        <v/>
      </c>
      <c r="AQ445" s="108" t="str">
        <f>VLOOKUP(Tabela2[[#This Row],[SIEMA]],Siema2025,57,FALSE)</f>
        <v/>
      </c>
      <c r="AR445" s="108" t="str">
        <f>VLOOKUP(Tabela2[[#This Row],[SIEMA]],Siema2025,59,FALSE)</f>
        <v/>
      </c>
      <c r="AS445" s="108" t="str">
        <f>VLOOKUP(Tabela2[[#This Row],[SIEMA]],Siema2025,61,FALSE)</f>
        <v>X</v>
      </c>
      <c r="AT445" s="108" t="str">
        <f>VLOOKUP(Tabela2[[#This Row],[SIEMA]],Siema2025,63,FALSE)</f>
        <v/>
      </c>
      <c r="AU445" s="108" t="str">
        <f>VLOOKUP(Tabela2[[#This Row],[SIEMA]],Siema2025,65,FALSE)</f>
        <v/>
      </c>
      <c r="AV445" s="108" t="str">
        <f>VLOOKUP(Tabela2[[#This Row],[SIEMA]],Siema2025,67,FALSE)</f>
        <v/>
      </c>
      <c r="AW445" s="108" t="str">
        <f>VLOOKUP(Tabela2[[#This Row],[SIEMA]],Siema2025,69,FALSE)</f>
        <v/>
      </c>
      <c r="AX445" s="108" t="str">
        <f>VLOOKUP(Tabela2[[#This Row],[SIEMA]],Siema2025,71,FALSE)</f>
        <v/>
      </c>
      <c r="AY445" s="108" t="str">
        <f>VLOOKUP(Tabela2[[#This Row],[SIEMA]],Siema2025,73,FALSE)</f>
        <v/>
      </c>
      <c r="AZ445" s="108" t="str">
        <f>VLOOKUP(Tabela2[[#This Row],[SIEMA]],Siema2025,75,FALSE)</f>
        <v/>
      </c>
      <c r="BA445" s="108" t="str">
        <f>VLOOKUP(Tabela2[[#This Row],[SIEMA]],Siema2025,77,FALSE)</f>
        <v/>
      </c>
      <c r="BB445" s="108" t="str">
        <f>VLOOKUP(Tabela2[[#This Row],[SIEMA]],Siema2025,79,FALSE)</f>
        <v/>
      </c>
      <c r="BC445" s="108" t="str">
        <f>IF(Tabela2[[#This Row],[Outro(s) ]] = "X", "PREENCHER","NA")</f>
        <v>NA</v>
      </c>
      <c r="BD445" s="108" t="str">
        <f>VLOOKUP(Tabela2[[#This Row],[SIEMA]],Siema2025,82,FALSE)</f>
        <v/>
      </c>
      <c r="BE445" s="108" t="str">
        <f>VLOOKUP(Tabela2[[#This Row],[SIEMA]],Siema2025,81,FALSE)</f>
        <v/>
      </c>
      <c r="BF445" s="110" t="str">
        <f>VLOOKUP(Tabela2[[#This Row],[SIEMA]],Siema2025,28,FALSE)</f>
        <v>Petrobras</v>
      </c>
      <c r="BG445" s="110"/>
      <c r="BH445" s="111" t="str">
        <f>VLOOKUP(Tabela2[[#This Row],[SIEMA]],Siema2025,29,FALSE)</f>
        <v>33000167100750</v>
      </c>
      <c r="BI445" s="112" t="str">
        <f>VLOOKUP(Tabela2[[#This Row],[SIEMA]],Siema2025,107,FALSE)</f>
        <v>Não</v>
      </c>
      <c r="BJ445" s="107" t="s">
        <v>7099</v>
      </c>
      <c r="BK445" s="104" t="s">
        <v>2696</v>
      </c>
      <c r="BL445" s="140">
        <v>45894</v>
      </c>
      <c r="BM445" s="108">
        <f ca="1">IF(Tabela2[[#This Row],[Data de atendimento do Ibama (considerar o primeiro documento/ação)]]="",_xlfn.DAYS(TODAY(),J445),_xlfn.DAYS(Tabela2[[#This Row],[Data de atendimento do Ibama (considerar o primeiro documento/ação)]],J445))</f>
        <v>50</v>
      </c>
      <c r="BN445" s="108" t="str">
        <f>IF(Tabela2[[#This Row],[Atendido pelo Ibama ("Não" ou "Sim")]]="Não","Preencher", IF(Tabela2[[#This Row],[Atendido pelo Ibama ("Não" ou "Sim")]]="Sim","NA",""))</f>
        <v>NA</v>
      </c>
      <c r="BO445" s="114" t="s">
        <v>7138</v>
      </c>
      <c r="BP445" s="108" t="str">
        <f>IF(Tabela2[[#This Row],[Forma de atendimento (primeiro documento/ação)]]= "Outros (especificar)", "PREENCHER","NA")</f>
        <v>NA</v>
      </c>
      <c r="BQ445" s="106" t="s">
        <v>123</v>
      </c>
      <c r="BR445" s="108" t="str">
        <f>IF(Tabela2[[#This Row],[Equipe do Ibama foi a campo? Houve sobrevoo do Poseidon?]] = "Sim", "PREENCHER","NA")</f>
        <v>NA</v>
      </c>
      <c r="BS445" s="108" t="str">
        <f>IF(Tabela2[[#This Row],[Se sim, foi emitida Ordem de Emergência? (informações vinculada à coluna CK)]] = "Sim", "PREENCHER","NA")</f>
        <v>NA</v>
      </c>
      <c r="BT445" s="108" t="s">
        <v>7101</v>
      </c>
      <c r="BU445" s="108" t="s">
        <v>123</v>
      </c>
      <c r="BV445" s="108" t="s">
        <v>123</v>
      </c>
      <c r="BW445" s="108" t="s">
        <v>123</v>
      </c>
      <c r="BX445" s="106"/>
      <c r="BY445" s="106"/>
      <c r="BZ445" s="104" t="str">
        <f>IF(Tabela2[[#This Row],[Data do documento de encerramento]]="NA","NA",IF(Tabela2[[#This Row],[Data do documento de encerramento]]="","Pendente de conclusão/ encerramento",_xlfn.DAYS(Tabela2[[#This Row],[Data do documento de encerramento]],J445)))</f>
        <v>Pendente de conclusão/ encerramento</v>
      </c>
      <c r="CA445" s="107" t="s">
        <v>9082</v>
      </c>
      <c r="CB445" s="107"/>
      <c r="CC445" s="107" t="s">
        <v>7140</v>
      </c>
      <c r="CD445" s="107" t="s">
        <v>123</v>
      </c>
      <c r="CE445" s="107" t="s">
        <v>123</v>
      </c>
      <c r="CF445" s="107" t="s">
        <v>7167</v>
      </c>
    </row>
    <row r="446" spans="1:84" ht="30.75" hidden="1">
      <c r="A446" s="199">
        <v>20257750410</v>
      </c>
      <c r="B446" s="118" t="s">
        <v>9083</v>
      </c>
      <c r="C446" s="108" t="str">
        <f>VLOOKUP(Tabela2[[#This Row],[SIEMA]],Siema2025,4,FALSE)</f>
        <v xml:space="preserve"> SP</v>
      </c>
      <c r="D446" s="106" t="str">
        <f>VLOOKUP(Tabela2[[#This Row],[SIEMA]],Siema2025,3,FALSE)</f>
        <v xml:space="preserve">Limeira </v>
      </c>
      <c r="E446" s="106" t="str">
        <f>VLOOKUP(Tabela2[[#This Row],[SIEMA]],Siema2025,20,FALSE)</f>
        <v>Ferrovia Linha-tronco da Cia. Paulista93+800</v>
      </c>
      <c r="F446" s="106"/>
      <c r="G446" s="106" t="s">
        <v>9084</v>
      </c>
      <c r="H446" s="106" t="s">
        <v>9085</v>
      </c>
      <c r="I446" s="104" t="s">
        <v>7114</v>
      </c>
      <c r="J446" s="105">
        <f>VLOOKUP(Tabela2[[#This Row],[SIEMA]],Siema2025,2,FALSE)</f>
        <v>45844</v>
      </c>
      <c r="K446" s="105" t="str">
        <f>VLOOKUP(Tabela2[[#This Row],[SIEMA]],Siema2025,16,FALSE)</f>
        <v>Domingo</v>
      </c>
      <c r="L446" s="106" t="str">
        <f>IF(Tabela2[[#This Row],[Data]]="","Sem Informação",VLOOKUP(MONTH(Tabela2[[#This Row],[Data]]),'[1]Validação de dados'!$I$1:$J$13,2,0))</f>
        <v>Julho</v>
      </c>
      <c r="M446" s="104">
        <f>YEAR(Tabela2[[#This Row],[Data]])</f>
        <v>2025</v>
      </c>
      <c r="N446" s="105" t="str">
        <f>VLOOKUP(Tabela2[[#This Row],[SIEMA]],Siema2025,17,FALSE)</f>
        <v>Noturno</v>
      </c>
      <c r="O446" s="105" t="str">
        <f>VLOOKUP(Tabela2[[#This Row],[SIEMA]],Siema2025,5,FALSE)</f>
        <v>Ferrovia</v>
      </c>
      <c r="P446" s="104" t="str">
        <f>VLOOKUP(Tabela2[[#This Row],[SIEMA]],Siema2025,21,FALSE)</f>
        <v>Vazamento ocorreu dentro da faixa de domínio</v>
      </c>
      <c r="Q446" s="104" t="s">
        <v>7127</v>
      </c>
      <c r="R446" s="104" t="s">
        <v>7127</v>
      </c>
      <c r="S446" s="107" t="s">
        <v>7462</v>
      </c>
      <c r="T446" s="104" t="str">
        <f>VLOOKUP(Tabela2[[#This Row],[SIEMA]],Siema2025,11,FALSE)</f>
        <v>80</v>
      </c>
      <c r="U446" s="104" t="s">
        <v>7121</v>
      </c>
      <c r="V446" s="104" t="s">
        <v>7127</v>
      </c>
      <c r="W446" s="104"/>
      <c r="X446" s="113"/>
      <c r="Y446" s="109" t="str">
        <f>IF(W446="","", IF(W446="NC","", IF(W446="NE","", IF(W446="NA","",IFERROR(VLOOKUP(W446,Produtos!$A$1:$C$2319,2,FALSE),"Não Cadastrado")))))</f>
        <v/>
      </c>
      <c r="Z446" s="104"/>
      <c r="AA446" s="104"/>
      <c r="AB446" s="104" t="str">
        <f>IF(W446="","",IF(ISNUMBER(W446)=FALSE,"Não se aplica",IFERROR(VLOOKUP(W446,Produtos!$A$1:$C$2319,3,FALSE),"Não Cadastrado")))</f>
        <v/>
      </c>
      <c r="AC446" s="104"/>
      <c r="AD446" s="108"/>
      <c r="AE446" s="107" t="str">
        <f>IF(AC446="","", IF(AC446="NC","", IF(AC446="NE","", IF(AC446="NA","",IFERROR(VLOOKUP(AC446,Produtos!$A$1:$C$2319,2,FALSE),"Não Cadastrado")))))</f>
        <v/>
      </c>
      <c r="AF446" s="104"/>
      <c r="AG446" s="104"/>
      <c r="AH446" s="104" t="str">
        <f>IF(AC446="","",IF(ISNUMBER(AC446)=FALSE,"Não se aplica",IFERROR(VLOOKUP(AC446,Produtos!$A$1:$C$2319,3,FALSE),"Não Cadastrado")))</f>
        <v/>
      </c>
      <c r="AI446" s="104"/>
      <c r="AJ446" s="104" t="str">
        <f>VLOOKUP(Tabela2[[#This Row],[SIEMA]],Siema2025,26,FALSE)</f>
        <v>Evento caracterizado por vandalismo e abertura de 1 vagão carregado com soja (Aproximadamente 80 toneladas), em decorrência de ataque criminoso.</v>
      </c>
      <c r="AK446" s="107" t="s">
        <v>7122</v>
      </c>
      <c r="AL446" s="107"/>
      <c r="AM446" s="107"/>
      <c r="AN446" s="108" t="str">
        <f>VLOOKUP(Tabela2[[#This Row],[SIEMA]],Siema2025,51,FALSE)</f>
        <v/>
      </c>
      <c r="AO446" s="108" t="str">
        <f>VLOOKUP(Tabela2[[#This Row],[SIEMA]],Siema2025,53,FALSE)</f>
        <v/>
      </c>
      <c r="AP446" s="108" t="str">
        <f>VLOOKUP(Tabela2[[#This Row],[SIEMA]],Siema2025,55,FALSE)</f>
        <v/>
      </c>
      <c r="AQ446" s="108" t="str">
        <f>VLOOKUP(Tabela2[[#This Row],[SIEMA]],Siema2025,57,FALSE)</f>
        <v/>
      </c>
      <c r="AR446" s="108" t="str">
        <f>VLOOKUP(Tabela2[[#This Row],[SIEMA]],Siema2025,59,FALSE)</f>
        <v/>
      </c>
      <c r="AS446" s="108" t="str">
        <f>VLOOKUP(Tabela2[[#This Row],[SIEMA]],Siema2025,61,FALSE)</f>
        <v/>
      </c>
      <c r="AT446" s="108" t="str">
        <f>VLOOKUP(Tabela2[[#This Row],[SIEMA]],Siema2025,63,FALSE)</f>
        <v/>
      </c>
      <c r="AU446" s="108" t="s">
        <v>7132</v>
      </c>
      <c r="AV446" s="108" t="str">
        <f>VLOOKUP(Tabela2[[#This Row],[SIEMA]],Siema2025,67,FALSE)</f>
        <v/>
      </c>
      <c r="AW446" s="108" t="str">
        <f>VLOOKUP(Tabela2[[#This Row],[SIEMA]],Siema2025,69,FALSE)</f>
        <v/>
      </c>
      <c r="AX446" s="108" t="str">
        <f>VLOOKUP(Tabela2[[#This Row],[SIEMA]],Siema2025,71,FALSE)</f>
        <v/>
      </c>
      <c r="AY446" s="108" t="str">
        <f>VLOOKUP(Tabela2[[#This Row],[SIEMA]],Siema2025,73,FALSE)</f>
        <v/>
      </c>
      <c r="AZ446" s="108" t="str">
        <f>VLOOKUP(Tabela2[[#This Row],[SIEMA]],Siema2025,75,FALSE)</f>
        <v/>
      </c>
      <c r="BA446" s="108" t="str">
        <f>VLOOKUP(Tabela2[[#This Row],[SIEMA]],Siema2025,77,FALSE)</f>
        <v/>
      </c>
      <c r="BB446" s="108" t="str">
        <f>VLOOKUP(Tabela2[[#This Row],[SIEMA]],Siema2025,79,FALSE)</f>
        <v/>
      </c>
      <c r="BC446" s="108" t="str">
        <f>IF(Tabela2[[#This Row],[Outro(s) ]] = "X", "PREENCHER","NA")</f>
        <v>NA</v>
      </c>
      <c r="BD446" s="108"/>
      <c r="BE446" s="108" t="str">
        <f>VLOOKUP(Tabela2[[#This Row],[SIEMA]],Siema2025,81,FALSE)</f>
        <v/>
      </c>
      <c r="BF446" s="110" t="s">
        <v>3066</v>
      </c>
      <c r="BG446" s="110" t="s">
        <v>7123</v>
      </c>
      <c r="BH446" s="111" t="str">
        <f>VLOOKUP(Tabela2[[#This Row],[SIEMA]],Siema2025,29,FALSE)</f>
        <v>02502844000166</v>
      </c>
      <c r="BI446" s="112" t="str">
        <f>VLOOKUP(Tabela2[[#This Row],[SIEMA]],Siema2025,107,FALSE)</f>
        <v>Não</v>
      </c>
      <c r="BJ446" s="107" t="s">
        <v>7099</v>
      </c>
      <c r="BK446" s="104" t="s">
        <v>123</v>
      </c>
      <c r="BL446" s="140"/>
      <c r="BM446" s="108">
        <f ca="1">IF(Tabela2[[#This Row],[Data de atendimento do Ibama (considerar o primeiro documento/ação)]]="",_xlfn.DAYS(TODAY(),J446),_xlfn.DAYS(Tabela2[[#This Row],[Data de atendimento do Ibama (considerar o primeiro documento/ação)]],J446))</f>
        <v>388</v>
      </c>
      <c r="BN446" s="108" t="s">
        <v>7469</v>
      </c>
      <c r="BO446" s="114" t="s">
        <v>637</v>
      </c>
      <c r="BP446" s="108" t="str">
        <f>IF(Tabela2[[#This Row],[Forma de atendimento (primeiro documento/ação)]]= "Outros (especificar)", "PREENCHER","NA")</f>
        <v>NA</v>
      </c>
      <c r="BQ446" s="106" t="s">
        <v>123</v>
      </c>
      <c r="BR446" s="108" t="str">
        <f>IF(Tabela2[[#This Row],[Equipe do Ibama foi a campo? Houve sobrevoo do Poseidon?]] = "Sim", "PREENCHER","NA")</f>
        <v>NA</v>
      </c>
      <c r="BS446" s="108" t="str">
        <f>IF(Tabela2[[#This Row],[Se sim, foi emitida Ordem de Emergência? (informações vinculada à coluna CK)]] = "Sim", "PREENCHER","NA")</f>
        <v>NA</v>
      </c>
      <c r="BT446" s="108" t="s">
        <v>7101</v>
      </c>
      <c r="BU446" s="108" t="s">
        <v>123</v>
      </c>
      <c r="BV446" s="108" t="s">
        <v>123</v>
      </c>
      <c r="BW446" s="108" t="s">
        <v>123</v>
      </c>
      <c r="BX446" s="106" t="s">
        <v>7127</v>
      </c>
      <c r="BY446" s="106"/>
      <c r="BZ446" s="104" t="str">
        <f>IF(Tabela2[[#This Row],[Data do documento de encerramento]]="NA","NA",IF(Tabela2[[#This Row],[Data do documento de encerramento]]="","Pendente de conclusão/ encerramento",_xlfn.DAYS(Tabela2[[#This Row],[Data do documento de encerramento]],J446)))</f>
        <v>Pendente de conclusão/ encerramento</v>
      </c>
      <c r="CA446" s="201" t="s">
        <v>9086</v>
      </c>
      <c r="CB446" s="107"/>
      <c r="CC446" s="129"/>
      <c r="CD446" s="107"/>
      <c r="CE446" s="107"/>
      <c r="CF446" s="107"/>
    </row>
    <row r="447" spans="1:84" ht="76.5" hidden="1">
      <c r="A447" s="169">
        <v>20257832435</v>
      </c>
      <c r="B447" s="118" t="s">
        <v>9087</v>
      </c>
      <c r="C447" s="108" t="str">
        <f>VLOOKUP(Tabela2[[#This Row],[SIEMA]],Siema2025,4,FALSE)</f>
        <v xml:space="preserve"> RS</v>
      </c>
      <c r="D447" s="106" t="str">
        <f>VLOOKUP(Tabela2[[#This Row],[SIEMA]],Siema2025,3,FALSE)</f>
        <v xml:space="preserve">Rio Grande </v>
      </c>
      <c r="E447" s="106" t="s">
        <v>9088</v>
      </c>
      <c r="F447" s="106" t="s">
        <v>9089</v>
      </c>
      <c r="G447" s="172" t="s">
        <v>9090</v>
      </c>
      <c r="H447" s="172" t="s">
        <v>9091</v>
      </c>
      <c r="I447" s="104" t="s">
        <v>7114</v>
      </c>
      <c r="J447" s="105">
        <f>VLOOKUP(Tabela2[[#This Row],[SIEMA]],Siema2025,2,FALSE)</f>
        <v>45845</v>
      </c>
      <c r="K447" s="105" t="str">
        <f>VLOOKUP(Tabela2[[#This Row],[SIEMA]],Siema2025,16,FALSE)</f>
        <v>Segunda</v>
      </c>
      <c r="L447" s="106" t="str">
        <f>IF(Tabela2[[#This Row],[Data]]="","Sem Informação",VLOOKUP(MONTH(Tabela2[[#This Row],[Data]]),'[1]Validação de dados'!$I$1:$J$13,2,0))</f>
        <v>Julho</v>
      </c>
      <c r="M447" s="104">
        <f>YEAR(Tabela2[[#This Row],[Data]])</f>
        <v>2025</v>
      </c>
      <c r="N447" s="105" t="str">
        <f>VLOOKUP(Tabela2[[#This Row],[SIEMA]],Siema2025,17,FALSE)</f>
        <v>Matutino</v>
      </c>
      <c r="O447" s="105" t="str">
        <f>VLOOKUP(Tabela2[[#This Row],[SIEMA]],Siema2025,5,FALSE)</f>
        <v>Terminal/portos/ancoradouros/etc</v>
      </c>
      <c r="P447" s="104" t="str">
        <f>VLOOKUP(Tabela2[[#This Row],[SIEMA]],Siema2025,21,FALSE)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Q447" s="104">
        <v>3082</v>
      </c>
      <c r="R447" s="104" t="s">
        <v>9092</v>
      </c>
      <c r="S447" s="107" t="str">
        <f>IF(Q447="","", IF(Q447="NC","", IF(Q447="NE","", IF(Q447="NA","",IFERROR(VLOOKUP(Q447,Produtos!$A$1:$C$2319,2,FALSE),"Não Cadastrado")))))</f>
        <v>SUBSTÂNCIA QUE APRESENTA RISCO PARA O MEIO AMBIENTE, LÍQUIDA, N.E.</v>
      </c>
      <c r="T447" s="104">
        <v>0.25</v>
      </c>
      <c r="U447" s="104" t="s">
        <v>7111</v>
      </c>
      <c r="V447" s="104">
        <f>IF(Q447="","",IF(ISNUMBER(Q447)=FALSE,"Não se aplica",IFERROR(VLOOKUP(Q447,Produtos!$A$1:$C$2319,3,FALSE),"Não Cadastrado")))</f>
        <v>9</v>
      </c>
      <c r="W447" s="104" t="str">
        <f>VLOOKUP(Tabela2[[#This Row],[SIEMA]],Siema2025,10,FALSE)</f>
        <v/>
      </c>
      <c r="X447" s="113"/>
      <c r="Y447" s="109" t="str">
        <f>IF(W447="","", IF(W447="NC","", IF(W447="NE","", IF(W447="NA","",IFERROR(VLOOKUP(W447,Produtos!$A$1:$C$2319,2,FALSE),"Não Cadastrado")))))</f>
        <v/>
      </c>
      <c r="Z447" s="104" t="str">
        <f>VLOOKUP(Tabela2[[#This Row],[SIEMA]],Siema2025,11,FALSE)</f>
        <v xml:space="preserve"> </v>
      </c>
      <c r="AA447" s="104" t="str">
        <f>VLOOKUP(Tabela2[[#This Row],[SIEMA]],Siema2025,12,FALSE)</f>
        <v xml:space="preserve"> </v>
      </c>
      <c r="AB447" s="104" t="str">
        <f>IF(W447="","",IF(ISNUMBER(W447)=FALSE,"Não se aplica",IFERROR(VLOOKUP(W447,Produtos!$A$1:$C$2319,3,FALSE),"Não Cadastrado")))</f>
        <v/>
      </c>
      <c r="AC447" s="104"/>
      <c r="AD447" s="108" t="str">
        <f>IF(Tabela2[[#This Row],[Origem do acidente]] = "Plataforma", "PREENCHER","NA")</f>
        <v>NA</v>
      </c>
      <c r="AE447" s="107" t="str">
        <f>IF(AC447="","", IF(AC447="NC","", IF(AC447="NE","", IF(AC447="NA","",IFERROR(VLOOKUP(AC447,Produtos!$A$1:$C$2319,2,FALSE),"Não Cadastrado")))))</f>
        <v/>
      </c>
      <c r="AF447" s="104"/>
      <c r="AG447" s="104"/>
      <c r="AH447" s="104" t="str">
        <f>IF(AC447="","",IF(ISNUMBER(AC447)=FALSE,"Não se aplica",IFERROR(VLOOKUP(AC447,Produtos!$A$1:$C$2319,3,FALSE),"Não Cadastrado")))</f>
        <v/>
      </c>
      <c r="AI447" s="113"/>
      <c r="AJ447" s="104" t="str">
        <f>VLOOKUP(Tabela2[[#This Row],[SIEMA]],Siema2025,26,FALSE)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AK447" s="107" t="s">
        <v>7098</v>
      </c>
      <c r="AL447" s="107" t="s">
        <v>8146</v>
      </c>
      <c r="AM447" s="107"/>
      <c r="AN447" s="108" t="str">
        <f>VLOOKUP(Tabela2[[#This Row],[SIEMA]],Siema2025,51,FALSE)</f>
        <v/>
      </c>
      <c r="AO447" s="108" t="str">
        <f>VLOOKUP(Tabela2[[#This Row],[SIEMA]],Siema2025,53,FALSE)</f>
        <v/>
      </c>
      <c r="AP447" s="108" t="str">
        <f>VLOOKUP(Tabela2[[#This Row],[SIEMA]],Siema2025,55,FALSE)</f>
        <v/>
      </c>
      <c r="AQ447" s="108" t="str">
        <f>VLOOKUP(Tabela2[[#This Row],[SIEMA]],Siema2025,57,FALSE)</f>
        <v/>
      </c>
      <c r="AR447" s="108" t="str">
        <f>VLOOKUP(Tabela2[[#This Row],[SIEMA]],Siema2025,59,FALSE)</f>
        <v>X</v>
      </c>
      <c r="AS447" s="108" t="str">
        <f>VLOOKUP(Tabela2[[#This Row],[SIEMA]],Siema2025,61,FALSE)</f>
        <v/>
      </c>
      <c r="AT447" s="108" t="str">
        <f>VLOOKUP(Tabela2[[#This Row],[SIEMA]],Siema2025,63,FALSE)</f>
        <v/>
      </c>
      <c r="AU447" s="108" t="str">
        <f>VLOOKUP(Tabela2[[#This Row],[SIEMA]],Siema2025,65,FALSE)</f>
        <v/>
      </c>
      <c r="AV447" s="108" t="str">
        <f>VLOOKUP(Tabela2[[#This Row],[SIEMA]],Siema2025,67,FALSE)</f>
        <v/>
      </c>
      <c r="AW447" s="108" t="str">
        <f>VLOOKUP(Tabela2[[#This Row],[SIEMA]],Siema2025,69,FALSE)</f>
        <v/>
      </c>
      <c r="AX447" s="108" t="str">
        <f>VLOOKUP(Tabela2[[#This Row],[SIEMA]],Siema2025,71,FALSE)</f>
        <v/>
      </c>
      <c r="AY447" s="108" t="str">
        <f>VLOOKUP(Tabela2[[#This Row],[SIEMA]],Siema2025,73,FALSE)</f>
        <v/>
      </c>
      <c r="AZ447" s="108" t="str">
        <f>VLOOKUP(Tabela2[[#This Row],[SIEMA]],Siema2025,75,FALSE)</f>
        <v/>
      </c>
      <c r="BA447" s="108" t="str">
        <f>VLOOKUP(Tabela2[[#This Row],[SIEMA]],Siema2025,77,FALSE)</f>
        <v/>
      </c>
      <c r="BB447" s="108" t="str">
        <f>VLOOKUP(Tabela2[[#This Row],[SIEMA]],Siema2025,79,FALSE)</f>
        <v/>
      </c>
      <c r="BC447" s="108" t="str">
        <f>IF(Tabela2[[#This Row],[Outro(s) ]] = "X", "PREENCHER","NA")</f>
        <v>NA</v>
      </c>
      <c r="BD447" s="108" t="str">
        <f>VLOOKUP(Tabela2[[#This Row],[SIEMA]],Siema2025,82,FALSE)</f>
        <v/>
      </c>
      <c r="BE447" s="108" t="str">
        <f>VLOOKUP(Tabela2[[#This Row],[SIEMA]],Siema2025,81,FALSE)</f>
        <v/>
      </c>
      <c r="BF447" s="110" t="str">
        <f>VLOOKUP(Tabela2[[#This Row],[SIEMA]],Siema2025,28,FALSE)</f>
        <v>AGENCIA MARITIMA ORION LTDA</v>
      </c>
      <c r="BG447" s="110"/>
      <c r="BH447" s="111" t="str">
        <f>VLOOKUP(Tabela2[[#This Row],[SIEMA]],Siema2025,29,FALSE)</f>
        <v>75185389000196</v>
      </c>
      <c r="BI447" s="112" t="s">
        <v>2696</v>
      </c>
      <c r="BJ447" s="107" t="s">
        <v>7099</v>
      </c>
      <c r="BK447" s="104" t="s">
        <v>123</v>
      </c>
      <c r="BL447" s="140"/>
      <c r="BM447" s="108">
        <f ca="1">IF(Tabela2[[#This Row],[Data de atendimento do Ibama (considerar o primeiro documento/ação)]]="",_xlfn.DAYS(TODAY(),J447),_xlfn.DAYS(Tabela2[[#This Row],[Data de atendimento do Ibama (considerar o primeiro documento/ação)]],J447))</f>
        <v>387</v>
      </c>
      <c r="BN447" s="108" t="s">
        <v>7469</v>
      </c>
      <c r="BO447" s="114" t="s">
        <v>637</v>
      </c>
      <c r="BP447" s="108" t="str">
        <f>IF(Tabela2[[#This Row],[Forma de atendimento (primeiro documento/ação)]]= "Outros (especificar)", "PREENCHER","NA")</f>
        <v>NA</v>
      </c>
      <c r="BQ447" s="106" t="s">
        <v>123</v>
      </c>
      <c r="BR447" s="108" t="str">
        <f>IF(Tabela2[[#This Row],[Equipe do Ibama foi a campo? Houve sobrevoo do Poseidon?]] = "Sim", "PREENCHER","NA")</f>
        <v>NA</v>
      </c>
      <c r="BS447" s="108" t="s">
        <v>7114</v>
      </c>
      <c r="BT447" s="108" t="s">
        <v>7101</v>
      </c>
      <c r="BU447" s="108" t="s">
        <v>123</v>
      </c>
      <c r="BV447" s="108" t="s">
        <v>123</v>
      </c>
      <c r="BW447" s="108" t="s">
        <v>123</v>
      </c>
      <c r="BX447" s="106" t="s">
        <v>7127</v>
      </c>
      <c r="BY447" s="106"/>
      <c r="BZ447" s="104" t="str">
        <f>IF(Tabela2[[#This Row],[Data do documento de encerramento]]="NA","NA",IF(Tabela2[[#This Row],[Data do documento de encerramento]]="","Pendente de conclusão/ encerramento",_xlfn.DAYS(Tabela2[[#This Row],[Data do documento de encerramento]],J447)))</f>
        <v>Pendente de conclusão/ encerramento</v>
      </c>
      <c r="CA447" s="107" t="s">
        <v>9093</v>
      </c>
      <c r="CB447" s="107"/>
      <c r="CC447" s="130"/>
      <c r="CD447" s="107"/>
      <c r="CE447" s="107"/>
      <c r="CF447" s="107"/>
    </row>
    <row r="448" spans="1:84" ht="60.75">
      <c r="A448" s="182">
        <v>20257921623</v>
      </c>
      <c r="B448" s="118" t="s">
        <v>9094</v>
      </c>
      <c r="C448" s="108" t="s">
        <v>672</v>
      </c>
      <c r="D448" s="106" t="s">
        <v>637</v>
      </c>
      <c r="E448" s="106" t="s">
        <v>8438</v>
      </c>
      <c r="F448" s="106"/>
      <c r="G448" s="106" t="s">
        <v>9095</v>
      </c>
      <c r="H448" s="106" t="s">
        <v>9096</v>
      </c>
      <c r="I448" s="104" t="str">
        <f>VLOOKUP(Tabela2[[#This Row],[SIEMA]],Siema2025,19,FALSE)</f>
        <v>Santos</v>
      </c>
      <c r="J448" s="105">
        <f>VLOOKUP(Tabela2[[#This Row],[SIEMA]],Siema2025,2,FALSE)</f>
        <v>45845</v>
      </c>
      <c r="K448" s="105" t="str">
        <f>VLOOKUP(Tabela2[[#This Row],[SIEMA]],Siema2025,16,FALSE)</f>
        <v>Segunda</v>
      </c>
      <c r="L448" s="106" t="str">
        <f>IF(Tabela2[[#This Row],[Data]]="","Sem Informação",VLOOKUP(MONTH(Tabela2[[#This Row],[Data]]),'[1]Validação de dados'!$I$1:$J$13,2,0))</f>
        <v>Julho</v>
      </c>
      <c r="M448" s="104">
        <f>YEAR(Tabela2[[#This Row],[Data]])</f>
        <v>2025</v>
      </c>
      <c r="N448" s="105" t="str">
        <f>VLOOKUP(Tabela2[[#This Row],[SIEMA]],Siema2025,17,FALSE)</f>
        <v>Vespertino</v>
      </c>
      <c r="O448" s="105" t="s">
        <v>111</v>
      </c>
      <c r="P448" s="104" t="str">
        <f>VLOOKUP(Tabela2[[#This Row],[SIEMA]],Siema2025,21,FALSE)</f>
        <v>Navio Sonda WEST AURIGA, operando no poço 3-BRSA-1400-SPS.</v>
      </c>
      <c r="Q448" s="104" t="s">
        <v>7094</v>
      </c>
      <c r="R448" s="104" t="s">
        <v>7482</v>
      </c>
      <c r="S448" s="107" t="str">
        <f>IF(Q448="","", IF(Q448="NC","", IF(Q448="NE","", IF(Q448="NA","",IFERROR(VLOOKUP(Q448,Produtos!$A$1:$C$2319,2,FALSE),"Não Cadastrado")))))</f>
        <v/>
      </c>
      <c r="T448" s="104">
        <v>8.0000000000000004E-4</v>
      </c>
      <c r="U448" s="104" t="s">
        <v>7111</v>
      </c>
      <c r="V448" s="104" t="s">
        <v>7483</v>
      </c>
      <c r="W448" s="104"/>
      <c r="X448" s="113"/>
      <c r="Y448" s="109" t="str">
        <f>IF(W448="","", IF(W448="NC","", IF(W448="NE","", IF(W448="NA","",IFERROR(VLOOKUP(W448,Produtos!$A$1:$C$2319,2,FALSE),"Não Cadastrado")))))</f>
        <v/>
      </c>
      <c r="Z448" s="104"/>
      <c r="AA448" s="104"/>
      <c r="AB448" s="104" t="str">
        <f>IF(W448="","",IF(ISNUMBER(W448)=FALSE,"Não se aplica",IFERROR(VLOOKUP(W448,Produtos!$A$1:$C$2319,3,FALSE),"Não Cadastrado")))</f>
        <v/>
      </c>
      <c r="AC448" s="104"/>
      <c r="AD448" s="108"/>
      <c r="AE448" s="107" t="str">
        <f>IF(AC448="","", IF(AC448="NC","", IF(AC448="NE","", IF(AC448="NA","",IFERROR(VLOOKUP(AC448,Produtos!$A$1:$C$2319,2,FALSE),"Não Cadastrado")))))</f>
        <v/>
      </c>
      <c r="AF448" s="104"/>
      <c r="AG448" s="104"/>
      <c r="AH448" s="104" t="str">
        <f>IF(AC448="","",IF(ISNUMBER(AC448)=FALSE,"Não se aplica",IFERROR(VLOOKUP(AC448,Produtos!$A$1:$C$2319,3,FALSE),"Não Cadastrado")))</f>
        <v/>
      </c>
      <c r="AI448" s="104"/>
      <c r="AJ448" s="104" t="str">
        <f>VLOOKUP(Tabela2[[#This Row],[SIEMA]],Siema2025,26,FALSE)</f>
        <v>Alinhamento equivocado no momento de descarte da água de limpeza do deck, sendo ela direcionada pelos drenos do main deck por meio de um three-way para um deck inferior e não para o drain holding tank. Esse evento, somado à falha de torqueamento do embornal, causou o vazamento.</v>
      </c>
      <c r="AK448" s="107" t="s">
        <v>7234</v>
      </c>
      <c r="AL448" s="107" t="s">
        <v>7098</v>
      </c>
      <c r="AM448" s="107" t="s">
        <v>7290</v>
      </c>
      <c r="AN448" s="108" t="str">
        <f>VLOOKUP(Tabela2[[#This Row],[SIEMA]],Siema2025,51,FALSE)</f>
        <v/>
      </c>
      <c r="AO448" s="108" t="str">
        <f>VLOOKUP(Tabela2[[#This Row],[SIEMA]],Siema2025,53,FALSE)</f>
        <v/>
      </c>
      <c r="AP448" s="108" t="str">
        <f>VLOOKUP(Tabela2[[#This Row],[SIEMA]],Siema2025,55,FALSE)</f>
        <v/>
      </c>
      <c r="AQ448" s="108" t="str">
        <f>VLOOKUP(Tabela2[[#This Row],[SIEMA]],Siema2025,57,FALSE)</f>
        <v/>
      </c>
      <c r="AR448" s="108" t="str">
        <f>VLOOKUP(Tabela2[[#This Row],[SIEMA]],Siema2025,59,FALSE)</f>
        <v/>
      </c>
      <c r="AS448" s="108" t="str">
        <f>VLOOKUP(Tabela2[[#This Row],[SIEMA]],Siema2025,61,FALSE)</f>
        <v>X</v>
      </c>
      <c r="AT448" s="108" t="str">
        <f>VLOOKUP(Tabela2[[#This Row],[SIEMA]],Siema2025,63,FALSE)</f>
        <v/>
      </c>
      <c r="AU448" s="108" t="str">
        <f>VLOOKUP(Tabela2[[#This Row],[SIEMA]],Siema2025,65,FALSE)</f>
        <v/>
      </c>
      <c r="AV448" s="108" t="str">
        <f>VLOOKUP(Tabela2[[#This Row],[SIEMA]],Siema2025,67,FALSE)</f>
        <v/>
      </c>
      <c r="AW448" s="108" t="str">
        <f>VLOOKUP(Tabela2[[#This Row],[SIEMA]],Siema2025,69,FALSE)</f>
        <v/>
      </c>
      <c r="AX448" s="108" t="str">
        <f>VLOOKUP(Tabela2[[#This Row],[SIEMA]],Siema2025,71,FALSE)</f>
        <v/>
      </c>
      <c r="AY448" s="108" t="str">
        <f>VLOOKUP(Tabela2[[#This Row],[SIEMA]],Siema2025,73,FALSE)</f>
        <v/>
      </c>
      <c r="AZ448" s="108" t="str">
        <f>VLOOKUP(Tabela2[[#This Row],[SIEMA]],Siema2025,75,FALSE)</f>
        <v/>
      </c>
      <c r="BA448" s="108" t="str">
        <f>VLOOKUP(Tabela2[[#This Row],[SIEMA]],Siema2025,77,FALSE)</f>
        <v/>
      </c>
      <c r="BB448" s="108" t="str">
        <f>VLOOKUP(Tabela2[[#This Row],[SIEMA]],Siema2025,79,FALSE)</f>
        <v/>
      </c>
      <c r="BC448" s="108" t="str">
        <f>IF(Tabela2[[#This Row],[Outro(s) ]] = "X", "PREENCHER","NA")</f>
        <v>NA</v>
      </c>
      <c r="BD448" s="108" t="str">
        <f>VLOOKUP(Tabela2[[#This Row],[SIEMA]],Siema2025,82,FALSE)</f>
        <v/>
      </c>
      <c r="BE448" s="108" t="str">
        <f>VLOOKUP(Tabela2[[#This Row],[SIEMA]],Siema2025,81,FALSE)</f>
        <v/>
      </c>
      <c r="BF448" s="110" t="str">
        <f>VLOOKUP(Tabela2[[#This Row],[SIEMA]],Siema2025,28,FALSE)</f>
        <v>Petróleo Brasileiro S.A. - PETROBRAS</v>
      </c>
      <c r="BG448" s="110"/>
      <c r="BH448" s="111">
        <v>33000167000101</v>
      </c>
      <c r="BI448" s="112" t="str">
        <f>VLOOKUP(Tabela2[[#This Row],[SIEMA]],Siema2025,107,FALSE)</f>
        <v>Não</v>
      </c>
      <c r="BJ448" s="107" t="s">
        <v>7099</v>
      </c>
      <c r="BK448" s="104" t="s">
        <v>2696</v>
      </c>
      <c r="BL448" s="140">
        <v>45852</v>
      </c>
      <c r="BM448" s="108">
        <f ca="1">IF(Tabela2[[#This Row],[Data de atendimento do Ibama (considerar o primeiro documento/ação)]]="",_xlfn.DAYS(TODAY(),J448),_xlfn.DAYS(Tabela2[[#This Row],[Data de atendimento do Ibama (considerar o primeiro documento/ação)]],J448))</f>
        <v>7</v>
      </c>
      <c r="BN448" s="108" t="str">
        <f>IF(Tabela2[[#This Row],[Atendido pelo Ibama ("Não" ou "Sim")]]="Não","Preencher", IF(Tabela2[[#This Row],[Atendido pelo Ibama ("Não" ou "Sim")]]="Sim","NA",""))</f>
        <v>NA</v>
      </c>
      <c r="BO448" s="114" t="s">
        <v>7100</v>
      </c>
      <c r="BP448" s="108" t="str">
        <f>IF(Tabela2[[#This Row],[Forma de atendimento (primeiro documento/ação)]]= "Outros (especificar)", "PREENCHER","NA")</f>
        <v>NA</v>
      </c>
      <c r="BQ448" s="106" t="s">
        <v>123</v>
      </c>
      <c r="BR448" s="108" t="str">
        <f>IF(Tabela2[[#This Row],[Equipe do Ibama foi a campo? Houve sobrevoo do Poseidon?]] = "Sim", "PREENCHER","NA")</f>
        <v>NA</v>
      </c>
      <c r="BS448" s="108" t="str">
        <f>IF(Tabela2[[#This Row],[Se sim, foi emitida Ordem de Emergência? (informações vinculada à coluna CK)]] = "Sim", "PREENCHER","NA")</f>
        <v>NA</v>
      </c>
      <c r="BT448" s="108" t="s">
        <v>7101</v>
      </c>
      <c r="BU448" s="108" t="s">
        <v>2696</v>
      </c>
      <c r="BV448" s="108" t="s">
        <v>123</v>
      </c>
      <c r="BW448" s="108" t="s">
        <v>2696</v>
      </c>
      <c r="BX448" s="106" t="s">
        <v>7102</v>
      </c>
      <c r="BY448" s="140">
        <v>45916</v>
      </c>
      <c r="BZ448" s="104">
        <f>IF(Tabela2[[#This Row],[Data do documento de encerramento]]="NA","NA",IF(Tabela2[[#This Row],[Data do documento de encerramento]]="","Pendente de conclusão/ encerramento",_xlfn.DAYS(Tabela2[[#This Row],[Data do documento de encerramento]],J448)))</f>
        <v>71</v>
      </c>
      <c r="CA448" s="107"/>
      <c r="CB448" s="107" t="s">
        <v>7262</v>
      </c>
      <c r="CC448" s="130" t="s">
        <v>7197</v>
      </c>
      <c r="CD448" s="107" t="s">
        <v>123</v>
      </c>
      <c r="CE448" s="107" t="s">
        <v>123</v>
      </c>
      <c r="CF448" s="107" t="s">
        <v>7105</v>
      </c>
    </row>
    <row r="449" spans="1:84" ht="76.5">
      <c r="A449" s="169">
        <v>20257943217</v>
      </c>
      <c r="B449" s="170" t="s">
        <v>9097</v>
      </c>
      <c r="C449" s="108" t="s">
        <v>7135</v>
      </c>
      <c r="D449" s="106" t="s">
        <v>637</v>
      </c>
      <c r="E449" s="106" t="s">
        <v>9079</v>
      </c>
      <c r="F449" s="106"/>
      <c r="G449" s="106" t="s">
        <v>9098</v>
      </c>
      <c r="H449" s="106" t="s">
        <v>9099</v>
      </c>
      <c r="I449" s="104" t="str">
        <f>VLOOKUP(Tabela2[[#This Row],[SIEMA]],Siema2025,19,FALSE)</f>
        <v>Campos</v>
      </c>
      <c r="J449" s="105">
        <f>VLOOKUP(Tabela2[[#This Row],[SIEMA]],Siema2025,2,FALSE)</f>
        <v>45845</v>
      </c>
      <c r="K449" s="105" t="str">
        <f>VLOOKUP(Tabela2[[#This Row],[SIEMA]],Siema2025,16,FALSE)</f>
        <v>Segunda</v>
      </c>
      <c r="L449" s="106" t="str">
        <f>IF(Tabela2[[#This Row],[Data]]="","Sem Informação",VLOOKUP(MONTH(Tabela2[[#This Row],[Data]]),'[1]Validação de dados'!$I$1:$J$13,2,0))</f>
        <v>Julho</v>
      </c>
      <c r="M449" s="104">
        <f>YEAR(Tabela2[[#This Row],[Data]])</f>
        <v>2025</v>
      </c>
      <c r="N449" s="105" t="str">
        <f>VLOOKUP(Tabela2[[#This Row],[SIEMA]],Siema2025,17,FALSE)</f>
        <v>Vespertino</v>
      </c>
      <c r="O449" s="105" t="s">
        <v>111</v>
      </c>
      <c r="P449" s="104" t="str">
        <f>VLOOKUP(Tabela2[[#This Row],[SIEMA]],Siema2025,21,FALSE)</f>
        <v>Embarcação SKANDI NITERÓI</v>
      </c>
      <c r="Q449" s="104">
        <v>1202</v>
      </c>
      <c r="R449" s="104" t="s">
        <v>252</v>
      </c>
      <c r="S449" s="107" t="str">
        <f>IF(Q449="","", IF(Q449="NC","", IF(Q449="NE","", IF(Q449="NA","",IFERROR(VLOOKUP(Q449,Produtos!$A$1:$C$2319,2,FALSE),"Não Cadastrado")))))</f>
        <v>GASÓLEO ou ÓLEO DIESEL ou ÓLEO PARA AQUECIMENTO, LEVE</v>
      </c>
      <c r="T449" s="104">
        <v>0.15551999999999999</v>
      </c>
      <c r="U449" s="104" t="s">
        <v>7111</v>
      </c>
      <c r="V449" s="104">
        <f>IF(Q449="","",IF(ISNUMBER(Q449)=FALSE,"Não se aplica",IFERROR(VLOOKUP(Q449,Produtos!$A$1:$C$2319,3,FALSE),"Não Cadastrado")))</f>
        <v>3</v>
      </c>
      <c r="W449" s="104" t="str">
        <f>VLOOKUP(Tabela2[[#This Row],[SIEMA]],Siema2025,10,FALSE)</f>
        <v/>
      </c>
      <c r="X449" s="113"/>
      <c r="Y449" s="109" t="str">
        <f>IF(W449="","", IF(W449="NC","", IF(W449="NE","", IF(W449="NA","",IFERROR(VLOOKUP(W449,Produtos!$A$1:$C$2319,2,FALSE),"Não Cadastrado")))))</f>
        <v/>
      </c>
      <c r="Z449" s="104" t="str">
        <f>VLOOKUP(Tabela2[[#This Row],[SIEMA]],Siema2025,11,FALSE)</f>
        <v xml:space="preserve"> </v>
      </c>
      <c r="AA449" s="104" t="str">
        <f>VLOOKUP(Tabela2[[#This Row],[SIEMA]],Siema2025,12,FALSE)</f>
        <v xml:space="preserve"> </v>
      </c>
      <c r="AB449" s="104" t="str">
        <f>IF(W449="","",IF(ISNUMBER(W449)=FALSE,"Não se aplica",IFERROR(VLOOKUP(W449,Produtos!$A$1:$C$2319,3,FALSE),"Não Cadastrado")))</f>
        <v/>
      </c>
      <c r="AC449" s="104"/>
      <c r="AD449" s="108"/>
      <c r="AE449" s="107" t="str">
        <f>IF(AC449="","", IF(AC449="NC","", IF(AC449="NE","", IF(AC449="NA","",IFERROR(VLOOKUP(AC449,Produtos!$A$1:$C$2319,2,FALSE),"Não Cadastrado")))))</f>
        <v/>
      </c>
      <c r="AF449" s="104"/>
      <c r="AG449" s="104"/>
      <c r="AH449" s="104" t="str">
        <f>IF(AC449="","",IF(ISNUMBER(AC449)=FALSE,"Não se aplica",IFERROR(VLOOKUP(AC449,Produtos!$A$1:$C$2319,3,FALSE),"Não Cadastrado")))</f>
        <v/>
      </c>
      <c r="AI449" s="104"/>
      <c r="AJ449" s="104" t="str">
        <f>VLOOKUP(Tabela2[[#This Row],[SIEMA]],Siema2025,26,FALSE)</f>
        <v>em avaliação</v>
      </c>
      <c r="AK449" s="107" t="s">
        <v>7290</v>
      </c>
      <c r="AL449" s="107"/>
      <c r="AM449" s="107"/>
      <c r="AN449" s="108" t="str">
        <f>VLOOKUP(Tabela2[[#This Row],[SIEMA]],Siema2025,51,FALSE)</f>
        <v/>
      </c>
      <c r="AO449" s="108" t="str">
        <f>VLOOKUP(Tabela2[[#This Row],[SIEMA]],Siema2025,53,FALSE)</f>
        <v/>
      </c>
      <c r="AP449" s="108" t="str">
        <f>VLOOKUP(Tabela2[[#This Row],[SIEMA]],Siema2025,55,FALSE)</f>
        <v/>
      </c>
      <c r="AQ449" s="108" t="str">
        <f>VLOOKUP(Tabela2[[#This Row],[SIEMA]],Siema2025,57,FALSE)</f>
        <v/>
      </c>
      <c r="AR449" s="108" t="str">
        <f>VLOOKUP(Tabela2[[#This Row],[SIEMA]],Siema2025,59,FALSE)</f>
        <v/>
      </c>
      <c r="AS449" s="108" t="str">
        <f>VLOOKUP(Tabela2[[#This Row],[SIEMA]],Siema2025,61,FALSE)</f>
        <v>X</v>
      </c>
      <c r="AT449" s="108" t="str">
        <f>VLOOKUP(Tabela2[[#This Row],[SIEMA]],Siema2025,63,FALSE)</f>
        <v/>
      </c>
      <c r="AU449" s="108" t="str">
        <f>VLOOKUP(Tabela2[[#This Row],[SIEMA]],Siema2025,65,FALSE)</f>
        <v/>
      </c>
      <c r="AV449" s="108" t="str">
        <f>VLOOKUP(Tabela2[[#This Row],[SIEMA]],Siema2025,67,FALSE)</f>
        <v/>
      </c>
      <c r="AW449" s="108" t="str">
        <f>VLOOKUP(Tabela2[[#This Row],[SIEMA]],Siema2025,69,FALSE)</f>
        <v/>
      </c>
      <c r="AX449" s="108" t="str">
        <f>VLOOKUP(Tabela2[[#This Row],[SIEMA]],Siema2025,71,FALSE)</f>
        <v/>
      </c>
      <c r="AY449" s="108" t="str">
        <f>VLOOKUP(Tabela2[[#This Row],[SIEMA]],Siema2025,73,FALSE)</f>
        <v/>
      </c>
      <c r="AZ449" s="108" t="str">
        <f>VLOOKUP(Tabela2[[#This Row],[SIEMA]],Siema2025,75,FALSE)</f>
        <v/>
      </c>
      <c r="BA449" s="108" t="str">
        <f>VLOOKUP(Tabela2[[#This Row],[SIEMA]],Siema2025,77,FALSE)</f>
        <v/>
      </c>
      <c r="BB449" s="108" t="str">
        <f>VLOOKUP(Tabela2[[#This Row],[SIEMA]],Siema2025,79,FALSE)</f>
        <v/>
      </c>
      <c r="BC449" s="108" t="str">
        <f>IF(Tabela2[[#This Row],[Outro(s) ]] = "X", "PREENCHER","NA")</f>
        <v>NA</v>
      </c>
      <c r="BD449" s="108" t="str">
        <f>VLOOKUP(Tabela2[[#This Row],[SIEMA]],Siema2025,82,FALSE)</f>
        <v/>
      </c>
      <c r="BE449" s="108" t="str">
        <f>VLOOKUP(Tabela2[[#This Row],[SIEMA]],Siema2025,81,FALSE)</f>
        <v/>
      </c>
      <c r="BF449" s="110" t="str">
        <f>VLOOKUP(Tabela2[[#This Row],[SIEMA]],Siema2025,28,FALSE)</f>
        <v>Petrobras</v>
      </c>
      <c r="BG449" s="110"/>
      <c r="BH449" s="111" t="str">
        <f>VLOOKUP(Tabela2[[#This Row],[SIEMA]],Siema2025,29,FALSE)</f>
        <v>33000167100750</v>
      </c>
      <c r="BI449" s="112" t="s">
        <v>2696</v>
      </c>
      <c r="BJ449" s="107" t="s">
        <v>7099</v>
      </c>
      <c r="BK449" s="104" t="s">
        <v>2696</v>
      </c>
      <c r="BL449" s="140">
        <v>45965</v>
      </c>
      <c r="BM449" s="108">
        <f ca="1">IF(Tabela2[[#This Row],[Data de atendimento do Ibama (considerar o primeiro documento/ação)]]="",_xlfn.DAYS(TODAY(),J449),_xlfn.DAYS(Tabela2[[#This Row],[Data de atendimento do Ibama (considerar o primeiro documento/ação)]],J449))</f>
        <v>120</v>
      </c>
      <c r="BN449" s="108" t="str">
        <f>IF(Tabela2[[#This Row],[Atendido pelo Ibama ("Não" ou "Sim")]]="Não","Preencher", IF(Tabela2[[#This Row],[Atendido pelo Ibama ("Não" ou "Sim")]]="Sim","NA",""))</f>
        <v>NA</v>
      </c>
      <c r="BO449" s="114" t="s">
        <v>7138</v>
      </c>
      <c r="BP449" s="108" t="str">
        <f>IF(Tabela2[[#This Row],[Forma de atendimento (primeiro documento/ação)]]= "Outros (especificar)", "PREENCHER","NA")</f>
        <v>NA</v>
      </c>
      <c r="BQ449" s="106" t="s">
        <v>123</v>
      </c>
      <c r="BR449" s="108" t="str">
        <f>IF(Tabela2[[#This Row],[Equipe do Ibama foi a campo? Houve sobrevoo do Poseidon?]] = "Sim", "PREENCHER","NA")</f>
        <v>NA</v>
      </c>
      <c r="BS449" s="108" t="str">
        <f>IF(Tabela2[[#This Row],[Se sim, foi emitida Ordem de Emergência? (informações vinculada à coluna CK)]] = "Sim", "PREENCHER","NA")</f>
        <v>NA</v>
      </c>
      <c r="BT449" s="108" t="s">
        <v>7101</v>
      </c>
      <c r="BU449" s="108" t="s">
        <v>123</v>
      </c>
      <c r="BV449" s="108" t="s">
        <v>123</v>
      </c>
      <c r="BW449" s="108" t="s">
        <v>123</v>
      </c>
      <c r="BX449" s="106"/>
      <c r="BY449" s="106"/>
      <c r="BZ449" s="104" t="str">
        <f>IF(Tabela2[[#This Row],[Data do documento de encerramento]]="NA","NA",IF(Tabela2[[#This Row],[Data do documento de encerramento]]="","Pendente de conclusão/ encerramento",_xlfn.DAYS(Tabela2[[#This Row],[Data do documento de encerramento]],J449)))</f>
        <v>Pendente de conclusão/ encerramento</v>
      </c>
      <c r="CA449" s="107"/>
      <c r="CB449" s="107"/>
      <c r="CC449" s="130" t="s">
        <v>8383</v>
      </c>
      <c r="CD449" s="107" t="s">
        <v>7301</v>
      </c>
      <c r="CE449" s="107" t="s">
        <v>2696</v>
      </c>
      <c r="CF449" s="107" t="s">
        <v>7167</v>
      </c>
    </row>
    <row r="450" spans="1:84" ht="30.75">
      <c r="A450" s="169">
        <v>20257950429</v>
      </c>
      <c r="B450" s="170" t="s">
        <v>9100</v>
      </c>
      <c r="C450" s="108" t="s">
        <v>7135</v>
      </c>
      <c r="D450" s="106" t="s">
        <v>637</v>
      </c>
      <c r="E450" s="106" t="s">
        <v>2910</v>
      </c>
      <c r="F450" s="106"/>
      <c r="G450" s="106" t="s">
        <v>9101</v>
      </c>
      <c r="H450" s="106" t="s">
        <v>9102</v>
      </c>
      <c r="I450" s="104" t="str">
        <f>VLOOKUP(Tabela2[[#This Row],[SIEMA]],Siema2025,19,FALSE)</f>
        <v>Campos</v>
      </c>
      <c r="J450" s="105">
        <f>VLOOKUP(Tabela2[[#This Row],[SIEMA]],Siema2025,2,FALSE)</f>
        <v>45845</v>
      </c>
      <c r="K450" s="105" t="str">
        <f>VLOOKUP(Tabela2[[#This Row],[SIEMA]],Siema2025,16,FALSE)</f>
        <v>Segunda</v>
      </c>
      <c r="L450" s="106" t="str">
        <f>IF(Tabela2[[#This Row],[Data]]="","Sem Informação",VLOOKUP(MONTH(Tabela2[[#This Row],[Data]]),'[1]Validação de dados'!$I$1:$J$13,2,0))</f>
        <v>Julho</v>
      </c>
      <c r="M450" s="104">
        <f>YEAR(Tabela2[[#This Row],[Data]])</f>
        <v>2025</v>
      </c>
      <c r="N450" s="105" t="str">
        <f>VLOOKUP(Tabela2[[#This Row],[SIEMA]],Siema2025,17,FALSE)</f>
        <v>Vespertino</v>
      </c>
      <c r="O450" s="105" t="str">
        <f>VLOOKUP(Tabela2[[#This Row],[SIEMA]],Siema2025,5,FALSE)</f>
        <v>Plataforma</v>
      </c>
      <c r="P450" s="104" t="str">
        <f>VLOOKUP(Tabela2[[#This Row],[SIEMA]],Siema2025,21,FALSE)</f>
        <v>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v>
      </c>
      <c r="Q450" s="104">
        <v>1202</v>
      </c>
      <c r="R450" s="104" t="s">
        <v>252</v>
      </c>
      <c r="S450" s="107" t="str">
        <f>IF(Q450="","", IF(Q450="NC","", IF(Q450="NE","", IF(Q450="NA","",IFERROR(VLOOKUP(Q450,Produtos!$A$1:$C$2319,2,FALSE),"Não Cadastrado")))))</f>
        <v>GASÓLEO ou ÓLEO DIESEL ou ÓLEO PARA AQUECIMENTO, LEVE</v>
      </c>
      <c r="T450" s="104" t="s">
        <v>9103</v>
      </c>
      <c r="U450" s="104" t="str">
        <f>VLOOKUP(Tabela2[[#This Row],[SIEMA]],Siema2025,12,FALSE)</f>
        <v>M3</v>
      </c>
      <c r="V450" s="104"/>
      <c r="W450" s="104" t="s">
        <v>7094</v>
      </c>
      <c r="X450" s="113" t="s">
        <v>8225</v>
      </c>
      <c r="Y450" s="113" t="s">
        <v>8225</v>
      </c>
      <c r="Z450" s="104" t="str">
        <f>VLOOKUP(Tabela2[[#This Row],[SIEMA]],Siema2025,11,FALSE)</f>
        <v>0.0009285</v>
      </c>
      <c r="AA450" s="104" t="str">
        <f>VLOOKUP(Tabela2[[#This Row],[SIEMA]],Siema2025,12,FALSE)</f>
        <v>M3</v>
      </c>
      <c r="AB450" s="104"/>
      <c r="AC450" s="104"/>
      <c r="AD450" s="108" t="str">
        <f>IF(Tabela2[[#This Row],[Origem do acidente]] = "Plataforma", "PREENCHER","NA")</f>
        <v>PREENCHER</v>
      </c>
      <c r="AE450" s="107" t="str">
        <f>IF(AC450="","", IF(AC450="NC","", IF(AC450="NE","", IF(AC450="NA","",IFERROR(VLOOKUP(AC450,Produtos!$A$1:$C$2319,2,FALSE),"Não Cadastrado")))))</f>
        <v/>
      </c>
      <c r="AF450" s="104"/>
      <c r="AG450" s="104"/>
      <c r="AH450" s="104" t="str">
        <f>IF(AC450="","",IF(ISNUMBER(AC450)=FALSE,"Não se aplica",IFERROR(VLOOKUP(AC450,Produtos!$A$1:$C$2319,3,FALSE),"Não Cadastrado")))</f>
        <v/>
      </c>
      <c r="AI450" s="104"/>
      <c r="AJ450" s="104" t="str">
        <f>VLOOKUP(Tabela2[[#This Row],[SIEMA]],Siema2025,26,FALSE)</f>
        <v>Causa em investigação.</v>
      </c>
      <c r="AK450" s="107" t="s">
        <v>7098</v>
      </c>
      <c r="AL450" s="107"/>
      <c r="AM450" s="107"/>
      <c r="AN450" s="108" t="str">
        <f>VLOOKUP(Tabela2[[#This Row],[SIEMA]],Siema2025,51,FALSE)</f>
        <v/>
      </c>
      <c r="AO450" s="108" t="str">
        <f>VLOOKUP(Tabela2[[#This Row],[SIEMA]],Siema2025,53,FALSE)</f>
        <v/>
      </c>
      <c r="AP450" s="108" t="str">
        <f>VLOOKUP(Tabela2[[#This Row],[SIEMA]],Siema2025,55,FALSE)</f>
        <v/>
      </c>
      <c r="AQ450" s="108" t="str">
        <f>VLOOKUP(Tabela2[[#This Row],[SIEMA]],Siema2025,57,FALSE)</f>
        <v/>
      </c>
      <c r="AR450" s="108" t="str">
        <f>VLOOKUP(Tabela2[[#This Row],[SIEMA]],Siema2025,59,FALSE)</f>
        <v/>
      </c>
      <c r="AS450" s="108" t="str">
        <f>VLOOKUP(Tabela2[[#This Row],[SIEMA]],Siema2025,61,FALSE)</f>
        <v>X</v>
      </c>
      <c r="AT450" s="108" t="str">
        <f>VLOOKUP(Tabela2[[#This Row],[SIEMA]],Siema2025,63,FALSE)</f>
        <v/>
      </c>
      <c r="AU450" s="108" t="str">
        <f>VLOOKUP(Tabela2[[#This Row],[SIEMA]],Siema2025,65,FALSE)</f>
        <v/>
      </c>
      <c r="AV450" s="108" t="str">
        <f>VLOOKUP(Tabela2[[#This Row],[SIEMA]],Siema2025,67,FALSE)</f>
        <v/>
      </c>
      <c r="AW450" s="108" t="str">
        <f>VLOOKUP(Tabela2[[#This Row],[SIEMA]],Siema2025,69,FALSE)</f>
        <v/>
      </c>
      <c r="AX450" s="108" t="str">
        <f>VLOOKUP(Tabela2[[#This Row],[SIEMA]],Siema2025,71,FALSE)</f>
        <v/>
      </c>
      <c r="AY450" s="108" t="str">
        <f>VLOOKUP(Tabela2[[#This Row],[SIEMA]],Siema2025,73,FALSE)</f>
        <v/>
      </c>
      <c r="AZ450" s="108" t="str">
        <f>VLOOKUP(Tabela2[[#This Row],[SIEMA]],Siema2025,75,FALSE)</f>
        <v/>
      </c>
      <c r="BA450" s="108" t="str">
        <f>VLOOKUP(Tabela2[[#This Row],[SIEMA]],Siema2025,77,FALSE)</f>
        <v/>
      </c>
      <c r="BB450" s="108" t="str">
        <f>VLOOKUP(Tabela2[[#This Row],[SIEMA]],Siema2025,79,FALSE)</f>
        <v/>
      </c>
      <c r="BC450" s="108" t="str">
        <f>IF(Tabela2[[#This Row],[Outro(s) ]] = "X", "PREENCHER","NA")</f>
        <v>NA</v>
      </c>
      <c r="BD450" s="108" t="str">
        <f>VLOOKUP(Tabela2[[#This Row],[SIEMA]],Siema2025,82,FALSE)</f>
        <v/>
      </c>
      <c r="BE450" s="108" t="str">
        <f>VLOOKUP(Tabela2[[#This Row],[SIEMA]],Siema2025,81,FALSE)</f>
        <v/>
      </c>
      <c r="BF450" s="110" t="str">
        <f>VLOOKUP(Tabela2[[#This Row],[SIEMA]],Siema2025,28,FALSE)</f>
        <v>SHELL BRASIL PETRLEO LTDA</v>
      </c>
      <c r="BG450" s="110"/>
      <c r="BH450" s="111" t="str">
        <f>VLOOKUP(Tabela2[[#This Row],[SIEMA]],Siema2025,29,FALSE)</f>
        <v>10456016000107</v>
      </c>
      <c r="BI450" s="112" t="str">
        <f>VLOOKUP(Tabela2[[#This Row],[SIEMA]],Siema2025,107,FALSE)</f>
        <v>Não</v>
      </c>
      <c r="BJ450" s="107" t="s">
        <v>7099</v>
      </c>
      <c r="BK450" s="104" t="s">
        <v>2696</v>
      </c>
      <c r="BL450" s="140">
        <v>45890</v>
      </c>
      <c r="BM450" s="108">
        <f ca="1">IF(Tabela2[[#This Row],[Data de atendimento do Ibama (considerar o primeiro documento/ação)]]="",_xlfn.DAYS(TODAY(),J450),_xlfn.DAYS(Tabela2[[#This Row],[Data de atendimento do Ibama (considerar o primeiro documento/ação)]],J450))</f>
        <v>45</v>
      </c>
      <c r="BN450" s="108" t="str">
        <f>IF(Tabela2[[#This Row],[Atendido pelo Ibama ("Não" ou "Sim")]]="Não","Preencher", IF(Tabela2[[#This Row],[Atendido pelo Ibama ("Não" ou "Sim")]]="Sim","NA",""))</f>
        <v>NA</v>
      </c>
      <c r="BO450" s="114" t="s">
        <v>7138</v>
      </c>
      <c r="BP450" s="108" t="str">
        <f>IF(Tabela2[[#This Row],[Forma de atendimento (primeiro documento/ação)]]= "Outros (especificar)", "PREENCHER","NA")</f>
        <v>NA</v>
      </c>
      <c r="BQ450" s="106" t="s">
        <v>123</v>
      </c>
      <c r="BR450" s="108" t="str">
        <f>IF(Tabela2[[#This Row],[Equipe do Ibama foi a campo? Houve sobrevoo do Poseidon?]] = "Sim", "PREENCHER","NA")</f>
        <v>NA</v>
      </c>
      <c r="BS450" s="108" t="str">
        <f>IF(Tabela2[[#This Row],[Se sim, foi emitida Ordem de Emergência? (informações vinculada à coluna CK)]] = "Sim", "PREENCHER","NA")</f>
        <v>NA</v>
      </c>
      <c r="BT450" s="108" t="s">
        <v>7101</v>
      </c>
      <c r="BU450" s="108" t="s">
        <v>123</v>
      </c>
      <c r="BV450" s="108" t="s">
        <v>123</v>
      </c>
      <c r="BW450" s="108" t="s">
        <v>123</v>
      </c>
      <c r="BX450" s="106"/>
      <c r="BY450" s="106"/>
      <c r="BZ450" s="104" t="str">
        <f>IF(Tabela2[[#This Row],[Data do documento de encerramento]]="NA","NA",IF(Tabela2[[#This Row],[Data do documento de encerramento]]="","Pendente de conclusão/ encerramento",_xlfn.DAYS(Tabela2[[#This Row],[Data do documento de encerramento]],J450)))</f>
        <v>Pendente de conclusão/ encerramento</v>
      </c>
      <c r="CA450" s="107"/>
      <c r="CB450" s="107"/>
      <c r="CC450" s="130" t="s">
        <v>7576</v>
      </c>
      <c r="CD450" s="107" t="s">
        <v>123</v>
      </c>
      <c r="CE450" s="107" t="s">
        <v>123</v>
      </c>
      <c r="CF450" s="107" t="s">
        <v>7167</v>
      </c>
    </row>
    <row r="451" spans="1:84" s="22" customFormat="1" ht="30.75" hidden="1">
      <c r="A451" s="169">
        <v>20257846825</v>
      </c>
      <c r="B451" s="170" t="s">
        <v>9104</v>
      </c>
      <c r="C451" s="108" t="str">
        <f>VLOOKUP(Tabela2[[#This Row],[SIEMA]],Siema2025,4,FALSE)</f>
        <v xml:space="preserve"> MA</v>
      </c>
      <c r="D451" s="106" t="str">
        <f>VLOOKUP(Tabela2[[#This Row],[SIEMA]],Siema2025,3,FALSE)</f>
        <v xml:space="preserve">São Luís </v>
      </c>
      <c r="E451" s="106" t="str">
        <f>VLOOKUP(Tabela2[[#This Row],[SIEMA]],Siema2025,20,FALSE)</f>
        <v>AVENIDA DOS PORTUGUESES, 1000, PRAIA DO BOQUEIRÃO, BAIRRO ITAQUI/BACANGA</v>
      </c>
      <c r="F451" s="106"/>
      <c r="G451" s="106" t="s">
        <v>9105</v>
      </c>
      <c r="H451" s="106" t="s">
        <v>9106</v>
      </c>
      <c r="I451" s="104" t="s">
        <v>7114</v>
      </c>
      <c r="J451" s="105">
        <f>VLOOKUP(Tabela2[[#This Row],[SIEMA]],Siema2025,2,FALSE)</f>
        <v>45846</v>
      </c>
      <c r="K451" s="105" t="str">
        <f>VLOOKUP(Tabela2[[#This Row],[SIEMA]],Siema2025,16,FALSE)</f>
        <v>Terça</v>
      </c>
      <c r="L451" s="106" t="str">
        <f>IF(Tabela2[[#This Row],[Data]]="","Sem Informação",VLOOKUP(MONTH(Tabela2[[#This Row],[Data]]),'[1]Validação de dados'!$I$1:$J$13,2,0))</f>
        <v>Julho</v>
      </c>
      <c r="M451" s="106">
        <f>YEAR(Tabela2[[#This Row],[Data]])</f>
        <v>2025</v>
      </c>
      <c r="N451" s="105" t="str">
        <f>VLOOKUP(Tabela2[[#This Row],[SIEMA]],Siema2025,17,FALSE)</f>
        <v>Matutino</v>
      </c>
      <c r="O451" s="105" t="str">
        <f>VLOOKUP(Tabela2[[#This Row],[SIEMA]],Siema2025,5,FALSE)</f>
        <v>Ferrovia</v>
      </c>
      <c r="P451" s="104" t="str">
        <f>VLOOKUP(Tabela2[[#This Row],[SIEMA]],Siema2025,21,FALSE)</f>
        <v>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v>
      </c>
      <c r="Q451" s="104">
        <v>1202</v>
      </c>
      <c r="R451" s="104" t="s">
        <v>7127</v>
      </c>
      <c r="S451" s="107" t="s">
        <v>3060</v>
      </c>
      <c r="T451" s="104">
        <v>3000</v>
      </c>
      <c r="U451" s="104" t="s">
        <v>648</v>
      </c>
      <c r="V451" s="104">
        <f>IF(Q451="","",IF(ISNUMBER(Q451)=FALSE,"Não se aplica",IFERROR(VLOOKUP(Q451,Produtos!$A$1:$C$2319,3,FALSE),"Não Cadastrado")))</f>
        <v>3</v>
      </c>
      <c r="W451" s="104" t="str">
        <f>VLOOKUP(Tabela2[[#This Row],[SIEMA]],Siema2025,10,FALSE)</f>
        <v/>
      </c>
      <c r="X451" s="113"/>
      <c r="Y451" s="109" t="str">
        <f>IF(W451="","", IF(W451="NC","", IF(W451="NE","", IF(W451="NA","",IFERROR(VLOOKUP(W451,Produtos!$A$1:$C$2319,2,FALSE),"Não Cadastrado")))))</f>
        <v/>
      </c>
      <c r="Z451" s="104" t="str">
        <f>VLOOKUP(Tabela2[[#This Row],[SIEMA]],Siema2025,11,FALSE)</f>
        <v xml:space="preserve"> </v>
      </c>
      <c r="AA451" s="104" t="str">
        <f>VLOOKUP(Tabela2[[#This Row],[SIEMA]],Siema2025,12,FALSE)</f>
        <v xml:space="preserve"> </v>
      </c>
      <c r="AB451" s="104" t="str">
        <f>IF(W451="","",IF(ISNUMBER(W451)=FALSE,"Não se aplica",IFERROR(VLOOKUP(W451,Produtos!$A$1:$C$2319,3,FALSE),"Não Cadastrado")))</f>
        <v/>
      </c>
      <c r="AC451" s="104"/>
      <c r="AD451" s="108"/>
      <c r="AE451" s="107" t="str">
        <f>IF(AC451="","", IF(AC451="NC","", IF(AC451="NE","", IF(AC451="NA","",IFERROR(VLOOKUP(AC451,Produtos!$A$1:$C$2319,2,FALSE),"Não Cadastrado")))))</f>
        <v/>
      </c>
      <c r="AF451" s="104"/>
      <c r="AG451" s="104"/>
      <c r="AH451" s="104" t="str">
        <f>IF(AC451="","",IF(ISNUMBER(AC451)=FALSE,"Não se aplica",IFERROR(VLOOKUP(AC451,Produtos!$A$1:$C$2319,3,FALSE),"Não Cadastrado")))</f>
        <v/>
      </c>
      <c r="AI451" s="104"/>
      <c r="AJ451" s="104" t="str">
        <f>VLOOKUP(Tabela2[[#This Row],[SIEMA]],Siema2025,26,FALSE)</f>
        <v>Descarrilhamento</v>
      </c>
      <c r="AK451" s="107" t="s">
        <v>6834</v>
      </c>
      <c r="AL451" s="107"/>
      <c r="AM451" s="107"/>
      <c r="AN451" s="108" t="str">
        <f>VLOOKUP(Tabela2[[#This Row],[SIEMA]],Siema2025,51,FALSE)</f>
        <v/>
      </c>
      <c r="AO451" s="108" t="str">
        <f>VLOOKUP(Tabela2[[#This Row],[SIEMA]],Siema2025,53,FALSE)</f>
        <v/>
      </c>
      <c r="AP451" s="108" t="str">
        <f>VLOOKUP(Tabela2[[#This Row],[SIEMA]],Siema2025,55,FALSE)</f>
        <v/>
      </c>
      <c r="AQ451" s="108" t="str">
        <f>VLOOKUP(Tabela2[[#This Row],[SIEMA]],Siema2025,57,FALSE)</f>
        <v/>
      </c>
      <c r="AR451" s="108" t="str">
        <f>VLOOKUP(Tabela2[[#This Row],[SIEMA]],Siema2025,59,FALSE)</f>
        <v/>
      </c>
      <c r="AS451" s="108" t="str">
        <f>VLOOKUP(Tabela2[[#This Row],[SIEMA]],Siema2025,61,FALSE)</f>
        <v/>
      </c>
      <c r="AT451" s="108" t="str">
        <f>VLOOKUP(Tabela2[[#This Row],[SIEMA]],Siema2025,63,FALSE)</f>
        <v/>
      </c>
      <c r="AU451" s="108" t="str">
        <f>VLOOKUP(Tabela2[[#This Row],[SIEMA]],Siema2025,65,FALSE)</f>
        <v>X</v>
      </c>
      <c r="AV451" s="108" t="str">
        <f>VLOOKUP(Tabela2[[#This Row],[SIEMA]],Siema2025,67,FALSE)</f>
        <v/>
      </c>
      <c r="AW451" s="108" t="str">
        <f>VLOOKUP(Tabela2[[#This Row],[SIEMA]],Siema2025,69,FALSE)</f>
        <v/>
      </c>
      <c r="AX451" s="108" t="str">
        <f>VLOOKUP(Tabela2[[#This Row],[SIEMA]],Siema2025,71,FALSE)</f>
        <v/>
      </c>
      <c r="AY451" s="108" t="str">
        <f>VLOOKUP(Tabela2[[#This Row],[SIEMA]],Siema2025,73,FALSE)</f>
        <v/>
      </c>
      <c r="AZ451" s="108" t="str">
        <f>VLOOKUP(Tabela2[[#This Row],[SIEMA]],Siema2025,75,FALSE)</f>
        <v/>
      </c>
      <c r="BA451" s="108" t="str">
        <f>VLOOKUP(Tabela2[[#This Row],[SIEMA]],Siema2025,77,FALSE)</f>
        <v/>
      </c>
      <c r="BB451" s="108" t="str">
        <f>VLOOKUP(Tabela2[[#This Row],[SIEMA]],Siema2025,79,FALSE)</f>
        <v/>
      </c>
      <c r="BC451" s="108" t="str">
        <f>IF(Tabela2[[#This Row],[Outro(s) ]] = "X", "PREENCHER","NA")</f>
        <v>NA</v>
      </c>
      <c r="BD451" s="108" t="str">
        <f>VLOOKUP(Tabela2[[#This Row],[SIEMA]],Siema2025,82,FALSE)</f>
        <v/>
      </c>
      <c r="BE451" s="108" t="str">
        <f>VLOOKUP(Tabela2[[#This Row],[SIEMA]],Siema2025,81,FALSE)</f>
        <v/>
      </c>
      <c r="BF451" s="110" t="s">
        <v>7380</v>
      </c>
      <c r="BG451" s="110" t="s">
        <v>7381</v>
      </c>
      <c r="BH451" s="111" t="str">
        <f>VLOOKUP(Tabela2[[#This Row],[SIEMA]],Siema2025,29,FALSE)</f>
        <v>33592510037821</v>
      </c>
      <c r="BI451" s="112" t="str">
        <f>VLOOKUP(Tabela2[[#This Row],[SIEMA]],Siema2025,107,FALSE)</f>
        <v>Não</v>
      </c>
      <c r="BJ451" s="107" t="s">
        <v>7099</v>
      </c>
      <c r="BK451" s="104" t="s">
        <v>2696</v>
      </c>
      <c r="BL451" s="140">
        <v>45852</v>
      </c>
      <c r="BM451" s="108">
        <f ca="1">IF(Tabela2[[#This Row],[Data de atendimento do Ibama (considerar o primeiro documento/ação)]]="",_xlfn.DAYS(TODAY(),J451),_xlfn.DAYS(Tabela2[[#This Row],[Data de atendimento do Ibama (considerar o primeiro documento/ação)]],J451))</f>
        <v>6</v>
      </c>
      <c r="BN451" s="108" t="str">
        <f>IF(Tabela2[[#This Row],[Atendido pelo Ibama ("Não" ou "Sim")]]="Não","Preencher", IF(Tabela2[[#This Row],[Atendido pelo Ibama ("Não" ou "Sim")]]="Sim","NA",""))</f>
        <v>NA</v>
      </c>
      <c r="BO451" s="114" t="s">
        <v>7124</v>
      </c>
      <c r="BP451" s="108" t="s">
        <v>7348</v>
      </c>
      <c r="BQ451" s="106" t="s">
        <v>2696</v>
      </c>
      <c r="BR451" s="108" t="s">
        <v>2696</v>
      </c>
      <c r="BS451" s="108" t="s">
        <v>123</v>
      </c>
      <c r="BT451" s="108" t="s">
        <v>7230</v>
      </c>
      <c r="BU451" s="108" t="str">
        <f>IF(Tabela2[[#This Row],[Houve envio de Informações Pós-acidente (preencher "não se aplica" quando de competência estadual/municipal)]] = "Sim", "PREENCHER","NA")</f>
        <v>NA</v>
      </c>
      <c r="BV451" s="108" t="s">
        <v>123</v>
      </c>
      <c r="BW451" s="108" t="s">
        <v>123</v>
      </c>
      <c r="BX451" s="106" t="s">
        <v>7127</v>
      </c>
      <c r="BY451" s="106"/>
      <c r="BZ451" s="104" t="str">
        <f>IF(Tabela2[[#This Row],[Data do documento de encerramento]]="NA","NA",IF(Tabela2[[#This Row],[Data do documento de encerramento]]="","Pendente de conclusão/ encerramento",_xlfn.DAYS(Tabela2[[#This Row],[Data do documento de encerramento]],J451)))</f>
        <v>Pendente de conclusão/ encerramento</v>
      </c>
      <c r="CA451" s="107" t="s">
        <v>9107</v>
      </c>
      <c r="CB451" s="107"/>
      <c r="CC451" s="107"/>
      <c r="CD451" s="107"/>
      <c r="CE451" s="107"/>
      <c r="CF451" s="107"/>
    </row>
    <row r="452" spans="1:84" ht="45.75">
      <c r="A452" s="169">
        <v>20257872030</v>
      </c>
      <c r="B452" s="170" t="s">
        <v>9108</v>
      </c>
      <c r="C452" s="108" t="s">
        <v>7135</v>
      </c>
      <c r="D452" s="106" t="s">
        <v>637</v>
      </c>
      <c r="E452" s="106" t="s">
        <v>9109</v>
      </c>
      <c r="F452" s="106"/>
      <c r="G452" s="106" t="s">
        <v>9110</v>
      </c>
      <c r="H452" s="106" t="s">
        <v>9111</v>
      </c>
      <c r="I452" s="104" t="str">
        <f>VLOOKUP(Tabela2[[#This Row],[SIEMA]],Siema2025,19,FALSE)</f>
        <v>Campos</v>
      </c>
      <c r="J452" s="105">
        <f>VLOOKUP(Tabela2[[#This Row],[SIEMA]],Siema2025,2,FALSE)</f>
        <v>45846</v>
      </c>
      <c r="K452" s="105" t="str">
        <f>VLOOKUP(Tabela2[[#This Row],[SIEMA]],Siema2025,16,FALSE)</f>
        <v>Terça</v>
      </c>
      <c r="L452" s="106" t="str">
        <f>IF(Tabela2[[#This Row],[Data]]="","Sem Informação",VLOOKUP(MONTH(Tabela2[[#This Row],[Data]]),'[1]Validação de dados'!$I$1:$J$13,2,0))</f>
        <v>Julho</v>
      </c>
      <c r="M452" s="106">
        <f>YEAR(Tabela2[[#This Row],[Data]])</f>
        <v>2025</v>
      </c>
      <c r="N452" s="105" t="str">
        <f>VLOOKUP(Tabela2[[#This Row],[SIEMA]],Siema2025,17,FALSE)</f>
        <v>Vespertino</v>
      </c>
      <c r="O452" s="105" t="s">
        <v>111</v>
      </c>
      <c r="P452" s="104" t="str">
        <f>VLOOKUP(Tabela2[[#This Row],[SIEMA]],Siema2025,21,FALSE)</f>
        <v>Normand Cutter Vessel %u2013 Solstad Offshore</v>
      </c>
      <c r="Q452" s="104" t="s">
        <v>7094</v>
      </c>
      <c r="R452" s="104" t="s">
        <v>954</v>
      </c>
      <c r="S452" s="107" t="s">
        <v>7468</v>
      </c>
      <c r="T452" s="104">
        <v>0.86</v>
      </c>
      <c r="U452" s="104" t="s">
        <v>7111</v>
      </c>
      <c r="V452" s="104" t="str">
        <f>IF(Q452="","",IF(ISNUMBER(Q452)=FALSE,"Não se aplica",IFERROR(VLOOKUP(Q452,Produtos!$A$1:$C$2319,3,FALSE),"Não Cadastrado")))</f>
        <v>Não se aplica</v>
      </c>
      <c r="W452" s="104" t="str">
        <f>VLOOKUP(Tabela2[[#This Row],[SIEMA]],Siema2025,10,FALSE)</f>
        <v/>
      </c>
      <c r="X452" s="113"/>
      <c r="Y452" s="109" t="str">
        <f>IF(W452="","", IF(W452="NC","", IF(W452="NE","", IF(W452="NA","",IFERROR(VLOOKUP(W452,Produtos!$A$1:$C$2319,2,FALSE),"Não Cadastrado")))))</f>
        <v/>
      </c>
      <c r="Z452" s="104" t="str">
        <f>VLOOKUP(Tabela2[[#This Row],[SIEMA]],Siema2025,11,FALSE)</f>
        <v xml:space="preserve"> </v>
      </c>
      <c r="AA452" s="104" t="str">
        <f>VLOOKUP(Tabela2[[#This Row],[SIEMA]],Siema2025,12,FALSE)</f>
        <v xml:space="preserve"> </v>
      </c>
      <c r="AB452" s="104" t="str">
        <f>IF(W452="","",IF(ISNUMBER(W452)=FALSE,"Não se aplica",IFERROR(VLOOKUP(W452,Produtos!$A$1:$C$2319,3,FALSE),"Não Cadastrado")))</f>
        <v/>
      </c>
      <c r="AC452" s="104"/>
      <c r="AD452" s="108"/>
      <c r="AE452" s="107" t="str">
        <f>IF(AC452="","", IF(AC452="NC","", IF(AC452="NE","", IF(AC452="NA","",IFERROR(VLOOKUP(AC452,Produtos!$A$1:$C$2319,2,FALSE),"Não Cadastrado")))))</f>
        <v/>
      </c>
      <c r="AF452" s="104"/>
      <c r="AG452" s="104"/>
      <c r="AH452" s="104" t="str">
        <f>IF(AC452="","",IF(ISNUMBER(AC452)=FALSE,"Não se aplica",IFERROR(VLOOKUP(AC452,Produtos!$A$1:$C$2319,3,FALSE),"Não Cadastrado")))</f>
        <v/>
      </c>
      <c r="AI452" s="104"/>
      <c r="AJ452" s="104" t="str">
        <f>VLOOKUP(Tabela2[[#This Row],[SIEMA]],Siema2025,26,FALSE)</f>
        <v>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v>
      </c>
      <c r="AK452" s="107" t="s">
        <v>6834</v>
      </c>
      <c r="AL452" s="107"/>
      <c r="AM452" s="107"/>
      <c r="AN452" s="108" t="str">
        <f>VLOOKUP(Tabela2[[#This Row],[SIEMA]],Siema2025,51,FALSE)</f>
        <v/>
      </c>
      <c r="AO452" s="108" t="str">
        <f>VLOOKUP(Tabela2[[#This Row],[SIEMA]],Siema2025,53,FALSE)</f>
        <v/>
      </c>
      <c r="AP452" s="108" t="str">
        <f>VLOOKUP(Tabela2[[#This Row],[SIEMA]],Siema2025,55,FALSE)</f>
        <v/>
      </c>
      <c r="AQ452" s="108" t="str">
        <f>VLOOKUP(Tabela2[[#This Row],[SIEMA]],Siema2025,57,FALSE)</f>
        <v/>
      </c>
      <c r="AR452" s="108" t="str">
        <f>VLOOKUP(Tabela2[[#This Row],[SIEMA]],Siema2025,59,FALSE)</f>
        <v/>
      </c>
      <c r="AS452" s="108" t="str">
        <f>VLOOKUP(Tabela2[[#This Row],[SIEMA]],Siema2025,61,FALSE)</f>
        <v>X</v>
      </c>
      <c r="AT452" s="108" t="str">
        <f>VLOOKUP(Tabela2[[#This Row],[SIEMA]],Siema2025,63,FALSE)</f>
        <v/>
      </c>
      <c r="AU452" s="108" t="str">
        <f>VLOOKUP(Tabela2[[#This Row],[SIEMA]],Siema2025,65,FALSE)</f>
        <v/>
      </c>
      <c r="AV452" s="108" t="str">
        <f>VLOOKUP(Tabela2[[#This Row],[SIEMA]],Siema2025,67,FALSE)</f>
        <v/>
      </c>
      <c r="AW452" s="108" t="str">
        <f>VLOOKUP(Tabela2[[#This Row],[SIEMA]],Siema2025,69,FALSE)</f>
        <v/>
      </c>
      <c r="AX452" s="108" t="str">
        <f>VLOOKUP(Tabela2[[#This Row],[SIEMA]],Siema2025,71,FALSE)</f>
        <v/>
      </c>
      <c r="AY452" s="108" t="str">
        <f>VLOOKUP(Tabela2[[#This Row],[SIEMA]],Siema2025,73,FALSE)</f>
        <v/>
      </c>
      <c r="AZ452" s="108" t="str">
        <f>VLOOKUP(Tabela2[[#This Row],[SIEMA]],Siema2025,75,FALSE)</f>
        <v/>
      </c>
      <c r="BA452" s="108" t="str">
        <f>VLOOKUP(Tabela2[[#This Row],[SIEMA]],Siema2025,77,FALSE)</f>
        <v/>
      </c>
      <c r="BB452" s="108" t="str">
        <f>VLOOKUP(Tabela2[[#This Row],[SIEMA]],Siema2025,79,FALSE)</f>
        <v/>
      </c>
      <c r="BC452" s="108" t="str">
        <f>IF(Tabela2[[#This Row],[Outro(s) ]] = "X", "PREENCHER","NA")</f>
        <v>NA</v>
      </c>
      <c r="BD452" s="108" t="str">
        <f>VLOOKUP(Tabela2[[#This Row],[SIEMA]],Siema2025,82,FALSE)</f>
        <v/>
      </c>
      <c r="BE452" s="108" t="str">
        <f>VLOOKUP(Tabela2[[#This Row],[SIEMA]],Siema2025,81,FALSE)</f>
        <v/>
      </c>
      <c r="BF452" s="110" t="s">
        <v>1891</v>
      </c>
      <c r="BG452" s="110"/>
      <c r="BH452" s="111" t="str">
        <f>VLOOKUP(Tabela2[[#This Row],[SIEMA]],Siema2025,29,FALSE)</f>
        <v>04028583000110</v>
      </c>
      <c r="BI452" s="112" t="str">
        <f>VLOOKUP(Tabela2[[#This Row],[SIEMA]],Siema2025,107,FALSE)</f>
        <v>Não</v>
      </c>
      <c r="BJ452" s="107" t="s">
        <v>7099</v>
      </c>
      <c r="BK452" s="104" t="s">
        <v>2696</v>
      </c>
      <c r="BL452" s="140">
        <v>45890</v>
      </c>
      <c r="BM452" s="108">
        <f ca="1">IF(Tabela2[[#This Row],[Data de atendimento do Ibama (considerar o primeiro documento/ação)]]="",_xlfn.DAYS(TODAY(),J452),_xlfn.DAYS(Tabela2[[#This Row],[Data de atendimento do Ibama (considerar o primeiro documento/ação)]],J452))</f>
        <v>44</v>
      </c>
      <c r="BN452" s="108" t="str">
        <f>IF(Tabela2[[#This Row],[Atendido pelo Ibama ("Não" ou "Sim")]]="Não","Preencher", IF(Tabela2[[#This Row],[Atendido pelo Ibama ("Não" ou "Sim")]]="Sim","NA",""))</f>
        <v>NA</v>
      </c>
      <c r="BO452" s="114" t="s">
        <v>7184</v>
      </c>
      <c r="BP452" s="108" t="str">
        <f>IF(Tabela2[[#This Row],[Forma de atendimento (primeiro documento/ação)]]= "Outros (especificar)", "PREENCHER","NA")</f>
        <v>NA</v>
      </c>
      <c r="BQ452" s="106" t="s">
        <v>123</v>
      </c>
      <c r="BR452" s="108" t="str">
        <f>IF(Tabela2[[#This Row],[Equipe do Ibama foi a campo? Houve sobrevoo do Poseidon?]] = "Sim", "PREENCHER","NA")</f>
        <v>NA</v>
      </c>
      <c r="BS452" s="108" t="str">
        <f>IF(Tabela2[[#This Row],[Se sim, foi emitida Ordem de Emergência? (informações vinculada à coluna CK)]] = "Sim", "PREENCHER","NA")</f>
        <v>NA</v>
      </c>
      <c r="BT452" s="108" t="s">
        <v>7230</v>
      </c>
      <c r="BU452" s="108" t="s">
        <v>123</v>
      </c>
      <c r="BV452" s="108" t="s">
        <v>123</v>
      </c>
      <c r="BW452" s="108" t="s">
        <v>2696</v>
      </c>
      <c r="BX452" s="106" t="s">
        <v>7102</v>
      </c>
      <c r="BY452" s="140">
        <v>45890</v>
      </c>
      <c r="BZ452" s="104">
        <f>IF(Tabela2[[#This Row],[Data do documento de encerramento]]="NA","NA",IF(Tabela2[[#This Row],[Data do documento de encerramento]]="","Pendente de conclusão/ encerramento",_xlfn.DAYS(Tabela2[[#This Row],[Data do documento de encerramento]],J452)))</f>
        <v>44</v>
      </c>
      <c r="CA452" s="107" t="s">
        <v>9112</v>
      </c>
      <c r="CB452" s="107"/>
      <c r="CC452" s="107" t="s">
        <v>7470</v>
      </c>
      <c r="CD452" s="107" t="s">
        <v>123</v>
      </c>
      <c r="CE452" s="107" t="s">
        <v>123</v>
      </c>
      <c r="CF452" s="107" t="s">
        <v>7149</v>
      </c>
    </row>
    <row r="453" spans="1:84" ht="30.75">
      <c r="A453" s="169">
        <v>202571032423</v>
      </c>
      <c r="B453" s="170" t="s">
        <v>9113</v>
      </c>
      <c r="C453" s="108" t="s">
        <v>7135</v>
      </c>
      <c r="D453" s="106" t="s">
        <v>637</v>
      </c>
      <c r="E453" s="106" t="s">
        <v>7297</v>
      </c>
      <c r="F453" s="106"/>
      <c r="G453" s="106" t="s">
        <v>8529</v>
      </c>
      <c r="H453" s="106" t="s">
        <v>8530</v>
      </c>
      <c r="I453" s="104" t="str">
        <f>VLOOKUP(Tabela2[[#This Row],[SIEMA]],Siema2025,19,FALSE)</f>
        <v>Campos</v>
      </c>
      <c r="J453" s="105">
        <f>VLOOKUP(Tabela2[[#This Row],[SIEMA]],Siema2025,2,FALSE)</f>
        <v>45846</v>
      </c>
      <c r="K453" s="105" t="str">
        <f>VLOOKUP(Tabela2[[#This Row],[SIEMA]],Siema2025,16,FALSE)</f>
        <v>Terça</v>
      </c>
      <c r="L453" s="106" t="str">
        <f>IF(Tabela2[[#This Row],[Data]]="","Sem Informação",VLOOKUP(MONTH(Tabela2[[#This Row],[Data]]),'[1]Validação de dados'!$I$1:$J$13,2,0))</f>
        <v>Julho</v>
      </c>
      <c r="M453" s="106">
        <f>YEAR(Tabela2[[#This Row],[Data]])</f>
        <v>2025</v>
      </c>
      <c r="N453" s="105" t="str">
        <f>VLOOKUP(Tabela2[[#This Row],[SIEMA]],Siema2025,17,FALSE)</f>
        <v>Vespertino</v>
      </c>
      <c r="O453" s="105" t="str">
        <f>VLOOKUP(Tabela2[[#This Row],[SIEMA]],Siema2025,5,FALSE)</f>
        <v>Plataforma</v>
      </c>
      <c r="P453" s="104" t="str">
        <f>VLOOKUP(Tabela2[[#This Row],[SIEMA]],Siema2025,21,FALSE)</f>
        <v/>
      </c>
      <c r="Q453" s="104">
        <v>1267</v>
      </c>
      <c r="R453" s="104" t="s">
        <v>2043</v>
      </c>
      <c r="S453" s="107" t="s">
        <v>539</v>
      </c>
      <c r="T453">
        <v>1.2E-5</v>
      </c>
      <c r="U453" s="104" t="s">
        <v>7111</v>
      </c>
      <c r="V453" s="104">
        <f>IF(Q453="","",IF(ISNUMBER(Q453)=FALSE,"Não se aplica",IFERROR(VLOOKUP(Q453,Produtos!$A$1:$C$2319,3,FALSE),"Não Cadastrado")))</f>
        <v>3</v>
      </c>
      <c r="W453" s="104" t="str">
        <f>VLOOKUP(Tabela2[[#This Row],[SIEMA]],Siema2025,10,FALSE)</f>
        <v/>
      </c>
      <c r="X453" s="113"/>
      <c r="Y453" s="109" t="str">
        <f>IF(W453="","", IF(W453="NC","", IF(W453="NE","", IF(W453="NA","",IFERROR(VLOOKUP(W453,Produtos!$A$1:$C$2319,2,FALSE),"Não Cadastrado")))))</f>
        <v/>
      </c>
      <c r="Z453" s="104" t="str">
        <f>VLOOKUP(Tabela2[[#This Row],[SIEMA]],Siema2025,11,FALSE)</f>
        <v xml:space="preserve"> </v>
      </c>
      <c r="AA453" s="104" t="str">
        <f>VLOOKUP(Tabela2[[#This Row],[SIEMA]],Siema2025,12,FALSE)</f>
        <v xml:space="preserve"> </v>
      </c>
      <c r="AB453" s="104" t="str">
        <f>IF(W453="","",IF(ISNUMBER(W453)=FALSE,"Não se aplica",IFERROR(VLOOKUP(W453,Produtos!$A$1:$C$2319,3,FALSE),"Não Cadastrado")))</f>
        <v/>
      </c>
      <c r="AC453" s="104"/>
      <c r="AD453" s="108"/>
      <c r="AE453" s="107" t="str">
        <f>IF(AC453="","", IF(AC453="NC","", IF(AC453="NE","", IF(AC453="NA","",IFERROR(VLOOKUP(AC453,Produtos!$A$1:$C$2319,2,FALSE),"Não Cadastrado")))))</f>
        <v/>
      </c>
      <c r="AF453" s="104"/>
      <c r="AG453" s="104"/>
      <c r="AH453" s="104" t="str">
        <f>IF(AC453="","",IF(ISNUMBER(AC453)=FALSE,"Não se aplica",IFERROR(VLOOKUP(AC453,Produtos!$A$1:$C$2319,3,FALSE),"Não Cadastrado")))</f>
        <v/>
      </c>
      <c r="AI453" s="104"/>
      <c r="AJ453" s="104" t="str">
        <f>VLOOKUP(Tabela2[[#This Row],[SIEMA]],Siema2025,26,FALSE)</f>
        <v>Em investigação</v>
      </c>
      <c r="AK453" s="107" t="s">
        <v>6834</v>
      </c>
      <c r="AL453" s="107"/>
      <c r="AM453" s="107"/>
      <c r="AN453" s="108" t="str">
        <f>VLOOKUP(Tabela2[[#This Row],[SIEMA]],Siema2025,51,FALSE)</f>
        <v/>
      </c>
      <c r="AO453" s="108" t="str">
        <f>VLOOKUP(Tabela2[[#This Row],[SIEMA]],Siema2025,53,FALSE)</f>
        <v/>
      </c>
      <c r="AP453" s="108" t="str">
        <f>VLOOKUP(Tabela2[[#This Row],[SIEMA]],Siema2025,55,FALSE)</f>
        <v/>
      </c>
      <c r="AQ453" s="108" t="str">
        <f>VLOOKUP(Tabela2[[#This Row],[SIEMA]],Siema2025,57,FALSE)</f>
        <v/>
      </c>
      <c r="AR453" s="108" t="str">
        <f>VLOOKUP(Tabela2[[#This Row],[SIEMA]],Siema2025,59,FALSE)</f>
        <v/>
      </c>
      <c r="AS453" s="108" t="str">
        <f>VLOOKUP(Tabela2[[#This Row],[SIEMA]],Siema2025,61,FALSE)</f>
        <v>X</v>
      </c>
      <c r="AT453" s="108" t="str">
        <f>VLOOKUP(Tabela2[[#This Row],[SIEMA]],Siema2025,63,FALSE)</f>
        <v/>
      </c>
      <c r="AU453" s="108" t="str">
        <f>VLOOKUP(Tabela2[[#This Row],[SIEMA]],Siema2025,65,FALSE)</f>
        <v/>
      </c>
      <c r="AV453" s="108" t="str">
        <f>VLOOKUP(Tabela2[[#This Row],[SIEMA]],Siema2025,67,FALSE)</f>
        <v/>
      </c>
      <c r="AW453" s="108" t="str">
        <f>VLOOKUP(Tabela2[[#This Row],[SIEMA]],Siema2025,69,FALSE)</f>
        <v/>
      </c>
      <c r="AX453" s="108" t="str">
        <f>VLOOKUP(Tabela2[[#This Row],[SIEMA]],Siema2025,71,FALSE)</f>
        <v/>
      </c>
      <c r="AY453" s="108" t="str">
        <f>VLOOKUP(Tabela2[[#This Row],[SIEMA]],Siema2025,73,FALSE)</f>
        <v/>
      </c>
      <c r="AZ453" s="108" t="str">
        <f>VLOOKUP(Tabela2[[#This Row],[SIEMA]],Siema2025,75,FALSE)</f>
        <v/>
      </c>
      <c r="BA453" s="108" t="str">
        <f>VLOOKUP(Tabela2[[#This Row],[SIEMA]],Siema2025,77,FALSE)</f>
        <v/>
      </c>
      <c r="BB453" s="108" t="str">
        <f>VLOOKUP(Tabela2[[#This Row],[SIEMA]],Siema2025,79,FALSE)</f>
        <v/>
      </c>
      <c r="BC453" s="108" t="str">
        <f>IF(Tabela2[[#This Row],[Outro(s) ]] = "X", "PREENCHER","NA")</f>
        <v>NA</v>
      </c>
      <c r="BD453" s="108" t="str">
        <f>VLOOKUP(Tabela2[[#This Row],[SIEMA]],Siema2025,82,FALSE)</f>
        <v/>
      </c>
      <c r="BE453" s="108" t="str">
        <f>VLOOKUP(Tabela2[[#This Row],[SIEMA]],Siema2025,81,FALSE)</f>
        <v/>
      </c>
      <c r="BF453" s="110" t="str">
        <f>VLOOKUP(Tabela2[[#This Row],[SIEMA]],Siema2025,28,FALSE)</f>
        <v>PERENCO PETRÓLEO E GÁS DO BRASIL LTDA.</v>
      </c>
      <c r="BG453" s="110"/>
      <c r="BH453" s="111" t="str">
        <f>VLOOKUP(Tabela2[[#This Row],[SIEMA]],Siema2025,29,FALSE)</f>
        <v>09309027000135</v>
      </c>
      <c r="BI453" s="112" t="s">
        <v>2696</v>
      </c>
      <c r="BJ453" s="107" t="s">
        <v>7099</v>
      </c>
      <c r="BK453" s="104" t="s">
        <v>2696</v>
      </c>
      <c r="BL453" s="140">
        <v>45947</v>
      </c>
      <c r="BM453" s="108">
        <f ca="1">IF(Tabela2[[#This Row],[Data de atendimento do Ibama (considerar o primeiro documento/ação)]]="",_xlfn.DAYS(TODAY(),J453),_xlfn.DAYS(Tabela2[[#This Row],[Data de atendimento do Ibama (considerar o primeiro documento/ação)]],J453))</f>
        <v>101</v>
      </c>
      <c r="BN453" s="108" t="str">
        <f>IF(Tabela2[[#This Row],[Atendido pelo Ibama ("Não" ou "Sim")]]="Não","Preencher", IF(Tabela2[[#This Row],[Atendido pelo Ibama ("Não" ou "Sim")]]="Sim","NA",""))</f>
        <v>NA</v>
      </c>
      <c r="BO453" s="114" t="s">
        <v>7165</v>
      </c>
      <c r="BP453" s="108" t="str">
        <f>IF(Tabela2[[#This Row],[Forma de atendimento (primeiro documento/ação)]]= "Outros (especificar)", "PREENCHER","NA")</f>
        <v>NA</v>
      </c>
      <c r="BQ453" s="106" t="s">
        <v>123</v>
      </c>
      <c r="BR453" s="108" t="str">
        <f>IF(Tabela2[[#This Row],[Equipe do Ibama foi a campo? Houve sobrevoo do Poseidon?]] = "Sim", "PREENCHER","NA")</f>
        <v>NA</v>
      </c>
      <c r="BS453" s="108" t="str">
        <f>IF(Tabela2[[#This Row],[Se sim, foi emitida Ordem de Emergência? (informações vinculada à coluna CK)]] = "Sim", "PREENCHER","NA")</f>
        <v>NA</v>
      </c>
      <c r="BT453" s="108" t="s">
        <v>7101</v>
      </c>
      <c r="BU453" s="108" t="s">
        <v>2696</v>
      </c>
      <c r="BV453" s="108" t="s">
        <v>123</v>
      </c>
      <c r="BW453" s="108" t="s">
        <v>2696</v>
      </c>
      <c r="BX453" s="106" t="s">
        <v>7102</v>
      </c>
      <c r="BY453" s="140">
        <v>46017</v>
      </c>
      <c r="BZ453" s="104">
        <f>IF(Tabela2[[#This Row],[Data do documento de encerramento]]="NA","NA",IF(Tabela2[[#This Row],[Data do documento de encerramento]]="","Pendente de conclusão/ encerramento",_xlfn.DAYS(Tabela2[[#This Row],[Data do documento de encerramento]],J453)))</f>
        <v>171</v>
      </c>
      <c r="CA453" s="107"/>
      <c r="CB453" s="107"/>
      <c r="CC453" s="107" t="s">
        <v>8702</v>
      </c>
      <c r="CD453" s="107" t="s">
        <v>123</v>
      </c>
      <c r="CE453" s="107" t="s">
        <v>2696</v>
      </c>
      <c r="CF453" s="107" t="s">
        <v>7167</v>
      </c>
    </row>
    <row r="454" spans="1:84" ht="45.75" hidden="1">
      <c r="A454" s="169">
        <v>202571132449</v>
      </c>
      <c r="B454" s="170" t="s">
        <v>9114</v>
      </c>
      <c r="C454" s="108" t="str">
        <f>VLOOKUP(Tabela2[[#This Row],[SIEMA]],Siema2025,4,FALSE)</f>
        <v xml:space="preserve"> MG</v>
      </c>
      <c r="D454" s="106" t="str">
        <f>VLOOKUP(Tabela2[[#This Row],[SIEMA]],Siema2025,3,FALSE)</f>
        <v xml:space="preserve">Uberaba </v>
      </c>
      <c r="E454" s="106" t="s">
        <v>9115</v>
      </c>
      <c r="F454" s="106" t="s">
        <v>9116</v>
      </c>
      <c r="G454" s="106" t="s">
        <v>9117</v>
      </c>
      <c r="H454" s="106" t="s">
        <v>9118</v>
      </c>
      <c r="I454" s="104" t="s">
        <v>7114</v>
      </c>
      <c r="J454" s="105">
        <f>VLOOKUP(Tabela2[[#This Row],[SIEMA]],Siema2025,2,FALSE)</f>
        <v>45846</v>
      </c>
      <c r="K454" s="105" t="str">
        <f>VLOOKUP(Tabela2[[#This Row],[SIEMA]],Siema2025,16,FALSE)</f>
        <v>Terça</v>
      </c>
      <c r="L454" s="106" t="str">
        <f>IF(Tabela2[[#This Row],[Data]]="","Sem Informação",VLOOKUP(MONTH(Tabela2[[#This Row],[Data]]),'[1]Validação de dados'!$I$1:$J$13,2,0))</f>
        <v>Julho</v>
      </c>
      <c r="M454" s="106">
        <f>YEAR(Tabela2[[#This Row],[Data]])</f>
        <v>2025</v>
      </c>
      <c r="N454" s="105" t="str">
        <f>VLOOKUP(Tabela2[[#This Row],[SIEMA]],Siema2025,17,FALSE)</f>
        <v>Vespertino</v>
      </c>
      <c r="O454" s="105" t="str">
        <f>VLOOKUP(Tabela2[[#This Row],[SIEMA]],Siema2025,5,FALSE)</f>
        <v>Rodovia</v>
      </c>
      <c r="P454" s="104" t="str">
        <f>VLOOKUP(Tabela2[[#This Row],[SIEMA]],Siema2025,21,FALSE)</f>
        <v>Transporte Rodoviário</v>
      </c>
      <c r="Q454" s="104">
        <v>2991</v>
      </c>
      <c r="R454" s="104" t="str">
        <f>VLOOKUP(Tabela2[[#This Row],[SIEMA]],Siema2025,10,FALSE)</f>
        <v/>
      </c>
      <c r="S454" s="107" t="str">
        <f>IF(Q454="","", IF(Q454="NC","", IF(Q454="NE","", IF(Q454="NA","",IFERROR(VLOOKUP(Q454,Produtos!$A$1:$C$2319,2,FALSE),"Não Cadastrado")))))</f>
        <v>PESTICIDA À BASE DE CARBAMATOS, LÍQUIDO, TÓXICO, INFLAMÁVEL,  com PFg igual ou superior a 23ºC</v>
      </c>
      <c r="T454" s="104">
        <v>12060</v>
      </c>
      <c r="U454" s="104" t="s">
        <v>648</v>
      </c>
      <c r="V454" s="104">
        <f>IF(Q454="","",IF(ISNUMBER(Q454)=FALSE,"Não se aplica",IFERROR(VLOOKUP(Q454,Produtos!$A$1:$C$2319,3,FALSE),"Não Cadastrado")))</f>
        <v>6.1</v>
      </c>
      <c r="W454" s="104">
        <v>3082</v>
      </c>
      <c r="X454" s="113" t="str">
        <f>IF(Tabela2[[#This Row],[Origem do acidente]] = "Plataforma", "PREENCHER","NA")</f>
        <v>NA</v>
      </c>
      <c r="Y454" s="109" t="str">
        <f>IF(W454="","", IF(W454="NC","", IF(W454="NE","", IF(W454="NA","",IFERROR(VLOOKUP(W454,Produtos!$A$1:$C$2319,2,FALSE),"Não Cadastrado")))))</f>
        <v>SUBSTÂNCIA QUE APRESENTA RISCO PARA O MEIO AMBIENTE, LÍQUIDA, N.E.</v>
      </c>
      <c r="Z454" s="104" t="s">
        <v>9119</v>
      </c>
      <c r="AA454" s="104" t="s">
        <v>7114</v>
      </c>
      <c r="AB454" s="104">
        <f>IF(W454="","",IF(ISNUMBER(W454)=FALSE,"Não se aplica",IFERROR(VLOOKUP(W454,Produtos!$A$1:$C$2319,3,FALSE),"Não Cadastrado")))</f>
        <v>9</v>
      </c>
      <c r="AC454" s="104"/>
      <c r="AD454" s="108" t="str">
        <f>IF(Tabela2[[#This Row],[Origem do acidente]] = "Plataforma", "PREENCHER","NA")</f>
        <v>NA</v>
      </c>
      <c r="AE454" s="107" t="str">
        <f>IF(AC454="","", IF(AC454="NC","", IF(AC454="NE","", IF(AC454="NA","",IFERROR(VLOOKUP(AC454,Produtos!$A$1:$C$2319,2,FALSE),"Não Cadastrado")))))</f>
        <v/>
      </c>
      <c r="AF454" s="104"/>
      <c r="AG454" s="104"/>
      <c r="AH454" s="104" t="str">
        <f>IF(AC454="","",IF(ISNUMBER(AC454)=FALSE,"Não se aplica",IFERROR(VLOOKUP(AC454,Produtos!$A$1:$C$2319,3,FALSE),"Não Cadastrado")))</f>
        <v/>
      </c>
      <c r="AI454" s="104"/>
      <c r="AJ454" s="152" t="s">
        <v>9120</v>
      </c>
      <c r="AK454" s="107" t="s">
        <v>7190</v>
      </c>
      <c r="AL454" s="107" t="s">
        <v>7363</v>
      </c>
      <c r="AM454" s="107"/>
      <c r="AN454" s="108" t="str">
        <f>VLOOKUP(Tabela2[[#This Row],[SIEMA]],Siema2025,51,FALSE)</f>
        <v/>
      </c>
      <c r="AO454" s="108" t="str">
        <f>VLOOKUP(Tabela2[[#This Row],[SIEMA]],Siema2025,53,FALSE)</f>
        <v/>
      </c>
      <c r="AP454" s="108" t="str">
        <f>VLOOKUP(Tabela2[[#This Row],[SIEMA]],Siema2025,55,FALSE)</f>
        <v/>
      </c>
      <c r="AQ454" s="108" t="str">
        <f>VLOOKUP(Tabela2[[#This Row],[SIEMA]],Siema2025,57,FALSE)</f>
        <v/>
      </c>
      <c r="AR454" s="108" t="str">
        <f>VLOOKUP(Tabela2[[#This Row],[SIEMA]],Siema2025,59,FALSE)</f>
        <v/>
      </c>
      <c r="AS454" s="108" t="str">
        <f>VLOOKUP(Tabela2[[#This Row],[SIEMA]],Siema2025,61,FALSE)</f>
        <v/>
      </c>
      <c r="AT454" s="108" t="str">
        <f>VLOOKUP(Tabela2[[#This Row],[SIEMA]],Siema2025,63,FALSE)</f>
        <v/>
      </c>
      <c r="AU454" s="108" t="str">
        <f>VLOOKUP(Tabela2[[#This Row],[SIEMA]],Siema2025,65,FALSE)</f>
        <v>X</v>
      </c>
      <c r="AV454" s="108" t="str">
        <f>VLOOKUP(Tabela2[[#This Row],[SIEMA]],Siema2025,67,FALSE)</f>
        <v/>
      </c>
      <c r="AW454" s="108" t="str">
        <f>VLOOKUP(Tabela2[[#This Row],[SIEMA]],Siema2025,69,FALSE)</f>
        <v/>
      </c>
      <c r="AX454" s="108" t="str">
        <f>VLOOKUP(Tabela2[[#This Row],[SIEMA]],Siema2025,71,FALSE)</f>
        <v>X</v>
      </c>
      <c r="AY454" s="108" t="str">
        <f>VLOOKUP(Tabela2[[#This Row],[SIEMA]],Siema2025,73,FALSE)</f>
        <v/>
      </c>
      <c r="AZ454" s="108" t="str">
        <f>VLOOKUP(Tabela2[[#This Row],[SIEMA]],Siema2025,75,FALSE)</f>
        <v/>
      </c>
      <c r="BA454" s="108" t="str">
        <f>VLOOKUP(Tabela2[[#This Row],[SIEMA]],Siema2025,77,FALSE)</f>
        <v/>
      </c>
      <c r="BB454" s="108"/>
      <c r="BC454" s="108" t="str">
        <f>IF(Tabela2[[#This Row],[Outro(s) ]] = "X", "PREENCHER","NA")</f>
        <v>NA</v>
      </c>
      <c r="BD454" s="108" t="str">
        <f>VLOOKUP(Tabela2[[#This Row],[SIEMA]],Siema2025,82,FALSE)</f>
        <v/>
      </c>
      <c r="BE454" s="108" t="str">
        <f>VLOOKUP(Tabela2[[#This Row],[SIEMA]],Siema2025,81,FALSE)</f>
        <v/>
      </c>
      <c r="BF454" s="110" t="s">
        <v>9121</v>
      </c>
      <c r="BG454" s="110"/>
      <c r="BH454" s="111" t="s">
        <v>9122</v>
      </c>
      <c r="BI454" s="112" t="s">
        <v>7062</v>
      </c>
      <c r="BJ454" s="107" t="s">
        <v>7099</v>
      </c>
      <c r="BK454" s="104" t="s">
        <v>2696</v>
      </c>
      <c r="BL454" s="140">
        <v>45861</v>
      </c>
      <c r="BM454" s="108">
        <f ca="1">IF(Tabela2[[#This Row],[Data de atendimento do Ibama (considerar o primeiro documento/ação)]]="",_xlfn.DAYS(TODAY(),J454),_xlfn.DAYS(Tabela2[[#This Row],[Data de atendimento do Ibama (considerar o primeiro documento/ação)]],J454))</f>
        <v>15</v>
      </c>
      <c r="BN454" s="108" t="str">
        <f>IF(Tabela2[[#This Row],[Atendido pelo Ibama ("Não" ou "Sim")]]="Não","Preencher", IF(Tabela2[[#This Row],[Atendido pelo Ibama ("Não" ou "Sim")]]="Sim","NA",""))</f>
        <v>NA</v>
      </c>
      <c r="BO454" s="114" t="s">
        <v>7100</v>
      </c>
      <c r="BP454" s="108" t="str">
        <f>IF(Tabela2[[#This Row],[Forma de atendimento (primeiro documento/ação)]]= "Outros (especificar)", "PREENCHER","NA")</f>
        <v>NA</v>
      </c>
      <c r="BQ454" s="106" t="s">
        <v>123</v>
      </c>
      <c r="BR454" s="108" t="str">
        <f>IF(Tabela2[[#This Row],[Equipe do Ibama foi a campo? Houve sobrevoo do Poseidon?]] = "Sim", "PREENCHER","NA")</f>
        <v>NA</v>
      </c>
      <c r="BS454" s="108" t="str">
        <f>IF(Tabela2[[#This Row],[Se sim, foi emitida Ordem de Emergência? (informações vinculada à coluna CK)]] = "Sim", "PREENCHER","NA")</f>
        <v>NA</v>
      </c>
      <c r="BT454" s="108" t="s">
        <v>7126</v>
      </c>
      <c r="BU454" s="108" t="s">
        <v>2696</v>
      </c>
      <c r="BV454" s="108" t="s">
        <v>123</v>
      </c>
      <c r="BW454" s="108" t="s">
        <v>2696</v>
      </c>
      <c r="BX454" s="106" t="s">
        <v>7102</v>
      </c>
      <c r="BY454" s="140">
        <v>46211</v>
      </c>
      <c r="BZ454" s="104">
        <f>IF(Tabela2[[#This Row],[Data do documento de encerramento]]="NA","NA",IF(Tabela2[[#This Row],[Data do documento de encerramento]]="","Pendente de conclusão/ encerramento",_xlfn.DAYS(Tabela2[[#This Row],[Data do documento de encerramento]],J454)))</f>
        <v>365</v>
      </c>
      <c r="CA454" s="107" t="s">
        <v>7192</v>
      </c>
      <c r="CB454" s="107"/>
      <c r="CC454" s="115"/>
      <c r="CD454" s="107"/>
      <c r="CE454" s="107"/>
      <c r="CF454" s="107"/>
    </row>
    <row r="455" spans="1:84" hidden="1">
      <c r="A455" s="169">
        <v>20257964843</v>
      </c>
      <c r="B455" s="170" t="s">
        <v>9123</v>
      </c>
      <c r="C455" s="108" t="str">
        <f>VLOOKUP(Tabela2[[#This Row],[SIEMA]],Siema2025,4,FALSE)</f>
        <v xml:space="preserve"> GO</v>
      </c>
      <c r="D455" s="106" t="str">
        <f>VLOOKUP(Tabela2[[#This Row],[SIEMA]],Siema2025,3,FALSE)</f>
        <v xml:space="preserve">Alexânia </v>
      </c>
      <c r="E455" s="106" t="s">
        <v>8110</v>
      </c>
      <c r="F455" s="106" t="s">
        <v>9124</v>
      </c>
      <c r="G455" s="106" t="s">
        <v>9125</v>
      </c>
      <c r="H455" s="106" t="s">
        <v>9126</v>
      </c>
      <c r="I455" s="104" t="s">
        <v>7114</v>
      </c>
      <c r="J455" s="105">
        <f>VLOOKUP(Tabela2[[#This Row],[SIEMA]],Siema2025,2,FALSE)</f>
        <v>45847</v>
      </c>
      <c r="K455" s="105" t="str">
        <f>VLOOKUP(Tabela2[[#This Row],[SIEMA]],Siema2025,16,FALSE)</f>
        <v>Quarta</v>
      </c>
      <c r="L455" s="106" t="str">
        <f>IF(Tabela2[[#This Row],[Data]]="","Sem Informação",VLOOKUP(MONTH(Tabela2[[#This Row],[Data]]),'[1]Validação de dados'!$I$1:$J$13,2,0))</f>
        <v>Julho</v>
      </c>
      <c r="M455" s="106">
        <f>YEAR(Tabela2[[#This Row],[Data]])</f>
        <v>2025</v>
      </c>
      <c r="N455" s="105" t="str">
        <f>VLOOKUP(Tabela2[[#This Row],[SIEMA]],Siema2025,17,FALSE)</f>
        <v>Vespertino</v>
      </c>
      <c r="O455" s="105" t="str">
        <f>VLOOKUP(Tabela2[[#This Row],[SIEMA]],Siema2025,5,FALSE)</f>
        <v>Rodovia</v>
      </c>
      <c r="P455" s="104" t="str">
        <f>VLOOKUP(Tabela2[[#This Row],[SIEMA]],Siema2025,21,FALSE)</f>
        <v>Dois veículos seguiam no mesmo sentido, quando veiculo 01, não respeitando a distancia de segurança, colidiu na traseira do veiculo 02, onde ambos pararam em acostamento parcial e faixa de domínio.</v>
      </c>
      <c r="Q455" s="104">
        <v>1866</v>
      </c>
      <c r="R455" s="104" t="str">
        <f>VLOOKUP(Tabela2[[#This Row],[SIEMA]],Siema2025,10,FALSE)</f>
        <v/>
      </c>
      <c r="S455" s="107" t="str">
        <f>IF(Q455="","", IF(Q455="NC","", IF(Q455="NE","", IF(Q455="NA","",IFERROR(VLOOKUP(Q455,Produtos!$A$1:$C$2319,2,FALSE),"Não Cadastrado")))))</f>
        <v>RESINA SOLUÇÃO, inflamável</v>
      </c>
      <c r="T455" s="104" t="s">
        <v>6834</v>
      </c>
      <c r="U455" s="104" t="s">
        <v>7062</v>
      </c>
      <c r="V455" s="104">
        <f>IF(Q455="","",IF(ISNUMBER(Q455)=FALSE,"Não se aplica",IFERROR(VLOOKUP(Q455,Produtos!$A$1:$C$2319,3,FALSE),"Não Cadastrado")))</f>
        <v>3</v>
      </c>
      <c r="W455" s="104" t="str">
        <f>VLOOKUP(Tabela2[[#This Row],[SIEMA]],Siema2025,10,FALSE)</f>
        <v/>
      </c>
      <c r="X455" s="113" t="str">
        <f>IF(Tabela2[[#This Row],[Origem do acidente]] = "Plataforma", "PREENCHER","NA")</f>
        <v>NA</v>
      </c>
      <c r="Y455" s="109" t="str">
        <f>IF(W455="","", IF(W455="NC","", IF(W455="NE","", IF(W455="NA","",IFERROR(VLOOKUP(W455,Produtos!$A$1:$C$2319,2,FALSE),"Não Cadastrado")))))</f>
        <v/>
      </c>
      <c r="Z455" s="104" t="str">
        <f>VLOOKUP(Tabela2[[#This Row],[SIEMA]],Siema2025,11,FALSE)</f>
        <v xml:space="preserve"> </v>
      </c>
      <c r="AA455" s="104" t="str">
        <f>VLOOKUP(Tabela2[[#This Row],[SIEMA]],Siema2025,12,FALSE)</f>
        <v xml:space="preserve"> </v>
      </c>
      <c r="AB455" s="104" t="str">
        <f>IF(W455="","",IF(ISNUMBER(W455)=FALSE,"Não se aplica",IFERROR(VLOOKUP(W455,Produtos!$A$1:$C$2319,3,FALSE),"Não Cadastrado")))</f>
        <v/>
      </c>
      <c r="AC455" s="104"/>
      <c r="AD455" s="108" t="str">
        <f>IF(Tabela2[[#This Row],[Origem do acidente]] = "Plataforma", "PREENCHER","NA")</f>
        <v>NA</v>
      </c>
      <c r="AE455" s="107" t="str">
        <f>IF(AC455="","", IF(AC455="NC","", IF(AC455="NE","", IF(AC455="NA","",IFERROR(VLOOKUP(AC455,Produtos!$A$1:$C$2319,2,FALSE),"Não Cadastrado")))))</f>
        <v/>
      </c>
      <c r="AF455" s="104"/>
      <c r="AG455" s="104"/>
      <c r="AH455" s="104" t="str">
        <f>IF(AC455="","",IF(ISNUMBER(AC455)=FALSE,"Não se aplica",IFERROR(VLOOKUP(AC455,Produtos!$A$1:$C$2319,3,FALSE),"Não Cadastrado")))</f>
        <v/>
      </c>
      <c r="AI455" s="104"/>
      <c r="AJ455" s="104" t="str">
        <f>VLOOKUP(Tabela2[[#This Row],[SIEMA]],Siema2025,26,FALSE)</f>
        <v>Dois veículos seguiam no mesmo sentido, quando veiculo 01, não respeitando a distancia de segurança, colidiu na traseira do veiculo 02, onde ambos pararam em acostamento parcial e faixa de domínio.</v>
      </c>
      <c r="AK455" s="107" t="s">
        <v>7190</v>
      </c>
      <c r="AL455" s="107" t="s">
        <v>7388</v>
      </c>
      <c r="AM455" s="107"/>
      <c r="AN455" s="108" t="str">
        <f>VLOOKUP(Tabela2[[#This Row],[SIEMA]],Siema2025,51,FALSE)</f>
        <v/>
      </c>
      <c r="AO455" s="108" t="str">
        <f>VLOOKUP(Tabela2[[#This Row],[SIEMA]],Siema2025,53,FALSE)</f>
        <v/>
      </c>
      <c r="AP455" s="108" t="str">
        <f>VLOOKUP(Tabela2[[#This Row],[SIEMA]],Siema2025,55,FALSE)</f>
        <v/>
      </c>
      <c r="AQ455" s="108" t="str">
        <f>VLOOKUP(Tabela2[[#This Row],[SIEMA]],Siema2025,57,FALSE)</f>
        <v/>
      </c>
      <c r="AR455" s="108" t="str">
        <f>VLOOKUP(Tabela2[[#This Row],[SIEMA]],Siema2025,59,FALSE)</f>
        <v/>
      </c>
      <c r="AS455" s="108" t="str">
        <f>VLOOKUP(Tabela2[[#This Row],[SIEMA]],Siema2025,61,FALSE)</f>
        <v/>
      </c>
      <c r="AT455" s="108" t="str">
        <f>VLOOKUP(Tabela2[[#This Row],[SIEMA]],Siema2025,63,FALSE)</f>
        <v/>
      </c>
      <c r="AU455" s="108" t="str">
        <f>VLOOKUP(Tabela2[[#This Row],[SIEMA]],Siema2025,65,FALSE)</f>
        <v>X</v>
      </c>
      <c r="AV455" s="108" t="str">
        <f>VLOOKUP(Tabela2[[#This Row],[SIEMA]],Siema2025,67,FALSE)</f>
        <v/>
      </c>
      <c r="AW455" s="108" t="str">
        <f>VLOOKUP(Tabela2[[#This Row],[SIEMA]],Siema2025,69,FALSE)</f>
        <v/>
      </c>
      <c r="AX455" s="108" t="str">
        <f>VLOOKUP(Tabela2[[#This Row],[SIEMA]],Siema2025,71,FALSE)</f>
        <v/>
      </c>
      <c r="AY455" s="108" t="str">
        <f>VLOOKUP(Tabela2[[#This Row],[SIEMA]],Siema2025,73,FALSE)</f>
        <v/>
      </c>
      <c r="AZ455" s="108" t="str">
        <f>VLOOKUP(Tabela2[[#This Row],[SIEMA]],Siema2025,75,FALSE)</f>
        <v/>
      </c>
      <c r="BA455" s="108" t="str">
        <f>VLOOKUP(Tabela2[[#This Row],[SIEMA]],Siema2025,77,FALSE)</f>
        <v/>
      </c>
      <c r="BB455" s="108" t="str">
        <f>VLOOKUP(Tabela2[[#This Row],[SIEMA]],Siema2025,79,FALSE)</f>
        <v/>
      </c>
      <c r="BC455" s="108" t="str">
        <f>IF(Tabela2[[#This Row],[Outro(s) ]] = "X", "PREENCHER","NA")</f>
        <v>NA</v>
      </c>
      <c r="BD455" s="108" t="str">
        <f>VLOOKUP(Tabela2[[#This Row],[SIEMA]],Siema2025,82,FALSE)</f>
        <v/>
      </c>
      <c r="BE455" s="108" t="str">
        <f>VLOOKUP(Tabela2[[#This Row],[SIEMA]],Siema2025,81,FALSE)</f>
        <v/>
      </c>
      <c r="BF455" s="110" t="str">
        <f>VLOOKUP(Tabela2[[#This Row],[SIEMA]],Siema2025,28,FALSE)</f>
        <v>TOP SOL PISCINAS</v>
      </c>
      <c r="BG455" s="110"/>
      <c r="BH455" s="111" t="str">
        <f>VLOOKUP(Tabela2[[#This Row],[SIEMA]],Siema2025,29,FALSE)</f>
        <v>24079624000104</v>
      </c>
      <c r="BI455" s="112" t="s">
        <v>2696</v>
      </c>
      <c r="BJ455" s="107" t="s">
        <v>7099</v>
      </c>
      <c r="BK455" s="104" t="s">
        <v>2696</v>
      </c>
      <c r="BL455" s="140">
        <v>45848</v>
      </c>
      <c r="BM455" s="108">
        <f ca="1">IF(Tabela2[[#This Row],[Data de atendimento do Ibama (considerar o primeiro documento/ação)]]="",_xlfn.DAYS(TODAY(),J455),_xlfn.DAYS(Tabela2[[#This Row],[Data de atendimento do Ibama (considerar o primeiro documento/ação)]],J455))</f>
        <v>1</v>
      </c>
      <c r="BN455" s="108" t="str">
        <f>IF(Tabela2[[#This Row],[Atendido pelo Ibama ("Não" ou "Sim")]]="Não","Preencher", IF(Tabela2[[#This Row],[Atendido pelo Ibama ("Não" ou "Sim")]]="Sim","NA",""))</f>
        <v>NA</v>
      </c>
      <c r="BO455" s="114" t="s">
        <v>7124</v>
      </c>
      <c r="BP455" s="108" t="s">
        <v>7348</v>
      </c>
      <c r="BQ455" s="106" t="s">
        <v>2696</v>
      </c>
      <c r="BR455" s="108" t="s">
        <v>2696</v>
      </c>
      <c r="BS455" s="108" t="s">
        <v>2696</v>
      </c>
      <c r="BT455" s="108" t="s">
        <v>7126</v>
      </c>
      <c r="BU455" s="108" t="s">
        <v>123</v>
      </c>
      <c r="BV455" s="108" t="str">
        <f>IF(Tabela2[[#This Row],[Houve avaliação das informações pós-acidente solicitadas/enviadas?]] = "Sim", "PREENCHER","NA")</f>
        <v>NA</v>
      </c>
      <c r="BW455" s="108" t="s">
        <v>123</v>
      </c>
      <c r="BX455" s="106" t="s">
        <v>7127</v>
      </c>
      <c r="BY455" s="140"/>
      <c r="BZ455" s="104" t="str">
        <f>IF(Tabela2[[#This Row],[Data do documento de encerramento]]="NA","NA",IF(Tabela2[[#This Row],[Data do documento de encerramento]]="","Pendente de conclusão/ encerramento",_xlfn.DAYS(Tabela2[[#This Row],[Data do documento de encerramento]],J455)))</f>
        <v>Pendente de conclusão/ encerramento</v>
      </c>
      <c r="CA455" s="107" t="s">
        <v>8738</v>
      </c>
      <c r="CB455" s="107"/>
      <c r="CC455" s="107"/>
      <c r="CD455" s="107"/>
      <c r="CE455" s="107"/>
      <c r="CF455" s="107"/>
    </row>
    <row r="456" spans="1:84" ht="30.75" hidden="1">
      <c r="A456" s="199">
        <v>202571028831</v>
      </c>
      <c r="B456" s="170" t="s">
        <v>9127</v>
      </c>
      <c r="C456" s="108" t="str">
        <f>VLOOKUP(Tabela2[[#This Row],[SIEMA]],Siema2025,4,FALSE)</f>
        <v xml:space="preserve"> SP</v>
      </c>
      <c r="D456" s="106" t="str">
        <f>VLOOKUP(Tabela2[[#This Row],[SIEMA]],Siema2025,3,FALSE)</f>
        <v xml:space="preserve">Cubatão </v>
      </c>
      <c r="E456" s="106" t="s">
        <v>9128</v>
      </c>
      <c r="F456" s="106"/>
      <c r="G456" s="106" t="s">
        <v>9129</v>
      </c>
      <c r="H456" s="106" t="s">
        <v>9130</v>
      </c>
      <c r="I456" s="104" t="s">
        <v>7114</v>
      </c>
      <c r="J456" s="105">
        <f>VLOOKUP(Tabela2[[#This Row],[SIEMA]],Siema2025,2,FALSE)</f>
        <v>45847</v>
      </c>
      <c r="K456" s="105" t="str">
        <f>VLOOKUP(Tabela2[[#This Row],[SIEMA]],Siema2025,16,FALSE)</f>
        <v>Quarta</v>
      </c>
      <c r="L456" s="106" t="str">
        <f>IF(Tabela2[[#This Row],[Data]]="","Sem Informação",VLOOKUP(MONTH(Tabela2[[#This Row],[Data]]),'[1]Validação de dados'!$I$1:$J$13,2,0))</f>
        <v>Julho</v>
      </c>
      <c r="M456" s="104">
        <f>YEAR(Tabela2[[#This Row],[Data]])</f>
        <v>2025</v>
      </c>
      <c r="N456" s="105" t="str">
        <f>VLOOKUP(Tabela2[[#This Row],[SIEMA]],Siema2025,17,FALSE)</f>
        <v>Noturno</v>
      </c>
      <c r="O456" s="105" t="str">
        <f>VLOOKUP(Tabela2[[#This Row],[SIEMA]],Siema2025,5,FALSE)</f>
        <v>Ferrovia</v>
      </c>
      <c r="P456" s="104" t="str">
        <f>VLOOKUP(Tabela2[[#This Row],[SIEMA]],Siema2025,21,FALSE)</f>
        <v>Vandalismo com abertura de vagão graneleiro carregado com soja em grãos.</v>
      </c>
      <c r="Q456" s="104" t="s">
        <v>7127</v>
      </c>
      <c r="R456" s="104" t="s">
        <v>7127</v>
      </c>
      <c r="S456" s="107" t="s">
        <v>7462</v>
      </c>
      <c r="T456" s="104" t="str">
        <f>VLOOKUP(Tabela2[[#This Row],[SIEMA]],Siema2025,11,FALSE)</f>
        <v>50</v>
      </c>
      <c r="U456" s="104" t="s">
        <v>7121</v>
      </c>
      <c r="V456" s="104" t="s">
        <v>7127</v>
      </c>
      <c r="W456" s="104"/>
      <c r="X456" s="113"/>
      <c r="Y456" s="109" t="str">
        <f>IF(W456="","", IF(W456="NC","", IF(W456="NE","", IF(W456="NA","",IFERROR(VLOOKUP(W456,Produtos!$A$1:$C$2319,2,FALSE),"Não Cadastrado")))))</f>
        <v/>
      </c>
      <c r="Z456" s="104"/>
      <c r="AA456" s="104"/>
      <c r="AB456" s="104" t="str">
        <f>IF(W456="","",IF(ISNUMBER(W456)=FALSE,"Não se aplica",IFERROR(VLOOKUP(W456,Produtos!$A$1:$C$2319,3,FALSE),"Não Cadastrado")))</f>
        <v/>
      </c>
      <c r="AC456" s="104"/>
      <c r="AD456" s="108"/>
      <c r="AE456" s="107" t="str">
        <f>IF(AC456="","", IF(AC456="NC","", IF(AC456="NE","", IF(AC456="NA","",IFERROR(VLOOKUP(AC456,Produtos!$A$1:$C$2319,2,FALSE),"Não Cadastrado")))))</f>
        <v/>
      </c>
      <c r="AF456" s="104"/>
      <c r="AG456" s="104"/>
      <c r="AH456" s="104" t="str">
        <f>IF(AC456="","",IF(ISNUMBER(AC456)=FALSE,"Não se aplica",IFERROR(VLOOKUP(AC456,Produtos!$A$1:$C$2319,3,FALSE),"Não Cadastrado")))</f>
        <v/>
      </c>
      <c r="AI456" s="104"/>
      <c r="AJ456" s="104" t="str">
        <f>VLOOKUP(Tabela2[[#This Row],[SIEMA]],Siema2025,26,FALSE)</f>
        <v>Ato criminoso caracterizado pela abertura de vagão graneleiro ferroviária carregado com soja.</v>
      </c>
      <c r="AK456" s="107" t="s">
        <v>7122</v>
      </c>
      <c r="AL456" s="107"/>
      <c r="AM456" s="107"/>
      <c r="AN456" s="108" t="str">
        <f>VLOOKUP(Tabela2[[#This Row],[SIEMA]],Siema2025,51,FALSE)</f>
        <v/>
      </c>
      <c r="AO456" s="108" t="str">
        <f>VLOOKUP(Tabela2[[#This Row],[SIEMA]],Siema2025,53,FALSE)</f>
        <v/>
      </c>
      <c r="AP456" s="108" t="str">
        <f>VLOOKUP(Tabela2[[#This Row],[SIEMA]],Siema2025,55,FALSE)</f>
        <v/>
      </c>
      <c r="AQ456" s="108" t="str">
        <f>VLOOKUP(Tabela2[[#This Row],[SIEMA]],Siema2025,57,FALSE)</f>
        <v/>
      </c>
      <c r="AR456" s="108" t="str">
        <f>VLOOKUP(Tabela2[[#This Row],[SIEMA]],Siema2025,59,FALSE)</f>
        <v/>
      </c>
      <c r="AS456" s="108" t="str">
        <f>VLOOKUP(Tabela2[[#This Row],[SIEMA]],Siema2025,61,FALSE)</f>
        <v/>
      </c>
      <c r="AT456" s="108" t="str">
        <f>VLOOKUP(Tabela2[[#This Row],[SIEMA]],Siema2025,63,FALSE)</f>
        <v/>
      </c>
      <c r="AU456" s="108" t="str">
        <f>VLOOKUP(Tabela2[[#This Row],[SIEMA]],Siema2025,65,FALSE)</f>
        <v>X</v>
      </c>
      <c r="AV456" s="108" t="str">
        <f>VLOOKUP(Tabela2[[#This Row],[SIEMA]],Siema2025,67,FALSE)</f>
        <v/>
      </c>
      <c r="AW456" s="108" t="str">
        <f>VLOOKUP(Tabela2[[#This Row],[SIEMA]],Siema2025,69,FALSE)</f>
        <v/>
      </c>
      <c r="AX456" s="108" t="str">
        <f>VLOOKUP(Tabela2[[#This Row],[SIEMA]],Siema2025,71,FALSE)</f>
        <v/>
      </c>
      <c r="AY456" s="108" t="str">
        <f>VLOOKUP(Tabela2[[#This Row],[SIEMA]],Siema2025,73,FALSE)</f>
        <v/>
      </c>
      <c r="AZ456" s="108" t="str">
        <f>VLOOKUP(Tabela2[[#This Row],[SIEMA]],Siema2025,75,FALSE)</f>
        <v/>
      </c>
      <c r="BA456" s="108" t="str">
        <f>VLOOKUP(Tabela2[[#This Row],[SIEMA]],Siema2025,77,FALSE)</f>
        <v/>
      </c>
      <c r="BB456" s="108" t="str">
        <f>VLOOKUP(Tabela2[[#This Row],[SIEMA]],Siema2025,79,FALSE)</f>
        <v/>
      </c>
      <c r="BC456" s="108" t="str">
        <f>IF(Tabela2[[#This Row],[Outro(s) ]] = "X", "PREENCHER","NA")</f>
        <v>NA</v>
      </c>
      <c r="BD456" s="108" t="str">
        <f>VLOOKUP(Tabela2[[#This Row],[SIEMA]],Siema2025,82,FALSE)</f>
        <v/>
      </c>
      <c r="BE456" s="108" t="str">
        <f>VLOOKUP(Tabela2[[#This Row],[SIEMA]],Siema2025,81,FALSE)</f>
        <v/>
      </c>
      <c r="BF456" s="110" t="s">
        <v>3066</v>
      </c>
      <c r="BG456" s="110" t="s">
        <v>7123</v>
      </c>
      <c r="BH456" s="111" t="str">
        <f>VLOOKUP(Tabela2[[#This Row],[SIEMA]],Siema2025,29,FALSE)</f>
        <v>02502844000166</v>
      </c>
      <c r="BI456" s="112" t="str">
        <f>VLOOKUP(Tabela2[[#This Row],[SIEMA]],Siema2025,107,FALSE)</f>
        <v>Não</v>
      </c>
      <c r="BJ456" s="107" t="s">
        <v>7099</v>
      </c>
      <c r="BK456" s="104" t="s">
        <v>2696</v>
      </c>
      <c r="BL456" s="140">
        <v>45853</v>
      </c>
      <c r="BM456" s="108">
        <f ca="1">IF(Tabela2[[#This Row],[Data de atendimento do Ibama (considerar o primeiro documento/ação)]]="",_xlfn.DAYS(TODAY(),J456),_xlfn.DAYS(Tabela2[[#This Row],[Data de atendimento do Ibama (considerar o primeiro documento/ação)]],J456))</f>
        <v>6</v>
      </c>
      <c r="BN456" s="108" t="str">
        <f>IF(Tabela2[[#This Row],[Atendido pelo Ibama ("Não" ou "Sim")]]="Não","Preencher", IF(Tabela2[[#This Row],[Atendido pelo Ibama ("Não" ou "Sim")]]="Sim","NA",""))</f>
        <v>NA</v>
      </c>
      <c r="BO456" s="114" t="s">
        <v>7100</v>
      </c>
      <c r="BP456" s="108" t="str">
        <f>IF(Tabela2[[#This Row],[Forma de atendimento (primeiro documento/ação)]]= "Outros (especificar)", "PREENCHER","NA")</f>
        <v>NA</v>
      </c>
      <c r="BQ456" s="106" t="s">
        <v>123</v>
      </c>
      <c r="BR456" s="108" t="str">
        <f>IF(Tabela2[[#This Row],[Equipe do Ibama foi a campo? Houve sobrevoo do Poseidon?]] = "Sim", "PREENCHER","NA")</f>
        <v>NA</v>
      </c>
      <c r="BS456" s="108" t="str">
        <f>IF(Tabela2[[#This Row],[Se sim, foi emitida Ordem de Emergência? (informações vinculada à coluna CK)]] = "Sim", "PREENCHER","NA")</f>
        <v>NA</v>
      </c>
      <c r="BT456" s="108" t="s">
        <v>7126</v>
      </c>
      <c r="BU456" s="108" t="s">
        <v>2696</v>
      </c>
      <c r="BV456" s="108" t="s">
        <v>123</v>
      </c>
      <c r="BW456" s="108" t="s">
        <v>123</v>
      </c>
      <c r="BX456" s="106" t="s">
        <v>7127</v>
      </c>
      <c r="BY456" s="106"/>
      <c r="BZ456" s="104" t="str">
        <f>IF(Tabela2[[#This Row],[Data do documento de encerramento]]="NA","NA",IF(Tabela2[[#This Row],[Data do documento de encerramento]]="","Pendente de conclusão/ encerramento",_xlfn.DAYS(Tabela2[[#This Row],[Data do documento de encerramento]],J456)))</f>
        <v>Pendente de conclusão/ encerramento</v>
      </c>
      <c r="CA456" s="107" t="s">
        <v>7128</v>
      </c>
      <c r="CB456" s="107"/>
      <c r="CC456" s="115"/>
      <c r="CD456" s="107"/>
      <c r="CE456" s="107"/>
      <c r="CF456" s="107"/>
    </row>
    <row r="457" spans="1:84" ht="30.75" hidden="1">
      <c r="A457" s="169">
        <v>202571054018</v>
      </c>
      <c r="B457" s="170" t="s">
        <v>9131</v>
      </c>
      <c r="C457" s="108" t="str">
        <f>VLOOKUP(Tabela2[[#This Row],[SIEMA]],Siema2025,4,FALSE)</f>
        <v xml:space="preserve"> AL</v>
      </c>
      <c r="D457" s="106" t="str">
        <f>VLOOKUP(Tabela2[[#This Row],[SIEMA]],Siema2025,3,FALSE)</f>
        <v xml:space="preserve">Pilar </v>
      </c>
      <c r="E457" s="106" t="str">
        <f>VLOOKUP(Tabela2[[#This Row],[SIEMA]],Siema2025,20,FALSE)</f>
        <v>Fazenda Lamarão, s/n. Área rural.</v>
      </c>
      <c r="F457" s="106"/>
      <c r="G457" s="106" t="s">
        <v>9132</v>
      </c>
      <c r="H457" s="106" t="s">
        <v>9133</v>
      </c>
      <c r="I457" s="104" t="s">
        <v>7223</v>
      </c>
      <c r="J457" s="105">
        <f>VLOOKUP(Tabela2[[#This Row],[SIEMA]],Siema2025,2,FALSE)</f>
        <v>45847</v>
      </c>
      <c r="K457" s="105" t="str">
        <f>VLOOKUP(Tabela2[[#This Row],[SIEMA]],Siema2025,16,FALSE)</f>
        <v>Quarta</v>
      </c>
      <c r="L457" s="106" t="str">
        <f>IF(Tabela2[[#This Row],[Data]]="","Sem Informação",VLOOKUP(MONTH(Tabela2[[#This Row],[Data]]),'[1]Validação de dados'!$I$1:$J$13,2,0))</f>
        <v>Julho</v>
      </c>
      <c r="M457" s="104">
        <f>YEAR(Tabela2[[#This Row],[Data]])</f>
        <v>2025</v>
      </c>
      <c r="N457" s="105" t="str">
        <f>VLOOKUP(Tabela2[[#This Row],[SIEMA]],Siema2025,17,FALSE)</f>
        <v>Noturno</v>
      </c>
      <c r="O457" s="105" t="s">
        <v>145</v>
      </c>
      <c r="P457" s="104" t="str">
        <f>VLOOKUP(Tabela2[[#This Row],[SIEMA]],Siema2025,21,FALSE)</f>
        <v>POÇO PETROLÍFERO CAMPO PILAR CURURU (3-ORGM-3-AL</v>
      </c>
      <c r="Q457" s="104" t="str">
        <f>VLOOKUP(Tabela2[[#This Row],[SIEMA]],Siema2025,7,FALSE)</f>
        <v/>
      </c>
      <c r="R457" s="104" t="str">
        <f>VLOOKUP(Tabela2[[#This Row],[SIEMA]],Siema2025,10,FALSE)</f>
        <v>Fluido Sintético de perfuração</v>
      </c>
      <c r="S457" s="107" t="str">
        <f>IF(Q457="","", IF(Q457="NC","", IF(Q457="NE","", IF(Q457="NA","",IFERROR(VLOOKUP(Q457,Produtos!$A$1:$C$2319,2,FALSE),"Não Cadastrado")))))</f>
        <v/>
      </c>
      <c r="T457" s="104" t="str">
        <f>VLOOKUP(Tabela2[[#This Row],[SIEMA]],Siema2025,11,FALSE)</f>
        <v>1.272</v>
      </c>
      <c r="U457" s="104" t="str">
        <f>VLOOKUP(Tabela2[[#This Row],[SIEMA]],Siema2025,12,FALSE)</f>
        <v>M3</v>
      </c>
      <c r="V457" s="104" t="str">
        <f>IF(Q457="","",IF(ISNUMBER(Q457)=FALSE,"Não se aplica",IFERROR(VLOOKUP(Q457,Produtos!$A$1:$C$2319,3,FALSE),"Não Cadastrado")))</f>
        <v/>
      </c>
      <c r="W457" s="104"/>
      <c r="X457" s="113" t="str">
        <f>IF(Tabela2[[#This Row],[Origem do acidente]] = "Plataforma", "PREENCHER","NA")</f>
        <v>NA</v>
      </c>
      <c r="Y457" s="109" t="str">
        <f>IF(W457="","", IF(W457="NC","", IF(W457="NE","", IF(W457="NA","",IFERROR(VLOOKUP(W457,Produtos!$A$1:$C$2319,2,FALSE),"Não Cadastrado")))))</f>
        <v/>
      </c>
      <c r="Z457" s="104"/>
      <c r="AA457" s="104" t="str">
        <f>VLOOKUP(Tabela2[[#This Row],[SIEMA]],Siema2025,12,FALSE)</f>
        <v>M3</v>
      </c>
      <c r="AB457" s="104" t="str">
        <f>IF(W457="","",IF(ISNUMBER(W457)=FALSE,"Não se aplica",IFERROR(VLOOKUP(W457,Produtos!$A$1:$C$2319,3,FALSE),"Não Cadastrado")))</f>
        <v/>
      </c>
      <c r="AC457" s="104"/>
      <c r="AD457" s="108" t="str">
        <f>IF(Tabela2[[#This Row],[Origem do acidente]] = "Plataforma", "PREENCHER","NA")</f>
        <v>NA</v>
      </c>
      <c r="AE457" s="107" t="str">
        <f>IF(AC457="","", IF(AC457="NC","", IF(AC457="NE","", IF(AC457="NA","",IFERROR(VLOOKUP(AC457,Produtos!$A$1:$C$2319,2,FALSE),"Não Cadastrado")))))</f>
        <v/>
      </c>
      <c r="AF457" s="104"/>
      <c r="AG457" s="104"/>
      <c r="AH457" s="104" t="str">
        <f>IF(AC457="","",IF(ISNUMBER(AC457)=FALSE,"Não se aplica",IFERROR(VLOOKUP(AC457,Produtos!$A$1:$C$2319,3,FALSE),"Não Cadastrado")))</f>
        <v/>
      </c>
      <c r="AI457" s="104"/>
      <c r="AJ457" s="104" t="str">
        <f>VLOOKUP(Tabela2[[#This Row],[SIEMA]],Siema2025,26,FALSE)</f>
        <v/>
      </c>
      <c r="AK457" s="107" t="s">
        <v>6834</v>
      </c>
      <c r="AL457" s="107"/>
      <c r="AM457" s="107"/>
      <c r="AN457" s="108" t="str">
        <f>VLOOKUP(Tabela2[[#This Row],[SIEMA]],Siema2025,51,FALSE)</f>
        <v/>
      </c>
      <c r="AO457" s="108" t="str">
        <f>VLOOKUP(Tabela2[[#This Row],[SIEMA]],Siema2025,53,FALSE)</f>
        <v/>
      </c>
      <c r="AP457" s="108" t="str">
        <f>VLOOKUP(Tabela2[[#This Row],[SIEMA]],Siema2025,55,FALSE)</f>
        <v/>
      </c>
      <c r="AQ457" s="108" t="str">
        <f>VLOOKUP(Tabela2[[#This Row],[SIEMA]],Siema2025,57,FALSE)</f>
        <v/>
      </c>
      <c r="AR457" s="108" t="str">
        <f>VLOOKUP(Tabela2[[#This Row],[SIEMA]],Siema2025,59,FALSE)</f>
        <v/>
      </c>
      <c r="AS457" s="108" t="str">
        <f>VLOOKUP(Tabela2[[#This Row],[SIEMA]],Siema2025,61,FALSE)</f>
        <v/>
      </c>
      <c r="AT457" s="108" t="str">
        <f>VLOOKUP(Tabela2[[#This Row],[SIEMA]],Siema2025,63,FALSE)</f>
        <v/>
      </c>
      <c r="AU457" s="108" t="str">
        <f>VLOOKUP(Tabela2[[#This Row],[SIEMA]],Siema2025,65,FALSE)</f>
        <v>X</v>
      </c>
      <c r="AV457" s="108" t="str">
        <f>VLOOKUP(Tabela2[[#This Row],[SIEMA]],Siema2025,67,FALSE)</f>
        <v/>
      </c>
      <c r="AW457" s="108" t="str">
        <f>VLOOKUP(Tabela2[[#This Row],[SIEMA]],Siema2025,69,FALSE)</f>
        <v/>
      </c>
      <c r="AX457" s="108" t="str">
        <f>VLOOKUP(Tabela2[[#This Row],[SIEMA]],Siema2025,71,FALSE)</f>
        <v/>
      </c>
      <c r="AY457" s="108" t="str">
        <f>VLOOKUP(Tabela2[[#This Row],[SIEMA]],Siema2025,73,FALSE)</f>
        <v/>
      </c>
      <c r="AZ457" s="108" t="str">
        <f>VLOOKUP(Tabela2[[#This Row],[SIEMA]],Siema2025,75,FALSE)</f>
        <v/>
      </c>
      <c r="BA457" s="108" t="str">
        <f>VLOOKUP(Tabela2[[#This Row],[SIEMA]],Siema2025,77,FALSE)</f>
        <v/>
      </c>
      <c r="BB457" s="108" t="str">
        <f>VLOOKUP(Tabela2[[#This Row],[SIEMA]],Siema2025,79,FALSE)</f>
        <v/>
      </c>
      <c r="BC457" s="108" t="str">
        <f>IF(Tabela2[[#This Row],[Outro(s) ]] = "X", "PREENCHER","NA")</f>
        <v>NA</v>
      </c>
      <c r="BD457" s="108" t="str">
        <f>VLOOKUP(Tabela2[[#This Row],[SIEMA]],Siema2025,82,FALSE)</f>
        <v/>
      </c>
      <c r="BE457" s="108" t="str">
        <f>VLOOKUP(Tabela2[[#This Row],[SIEMA]],Siema2025,81,FALSE)</f>
        <v/>
      </c>
      <c r="BF457" s="110" t="str">
        <f>VLOOKUP(Tabela2[[#This Row],[SIEMA]],Siema2025,28,FALSE)</f>
        <v>Origem Energia Alagoas</v>
      </c>
      <c r="BG457" s="110"/>
      <c r="BH457" s="111" t="str">
        <f>VLOOKUP(Tabela2[[#This Row],[SIEMA]],Siema2025,29,FALSE)</f>
        <v>34186669000301</v>
      </c>
      <c r="BI457" s="112" t="str">
        <f>VLOOKUP(Tabela2[[#This Row],[SIEMA]],Siema2025,107,FALSE)</f>
        <v>Não</v>
      </c>
      <c r="BJ457" s="107" t="s">
        <v>7113</v>
      </c>
      <c r="BK457" s="104" t="s">
        <v>2696</v>
      </c>
      <c r="BL457" s="140">
        <v>45869</v>
      </c>
      <c r="BM457" s="108">
        <f ca="1">IF(Tabela2[[#This Row],[Data de atendimento do Ibama (considerar o primeiro documento/ação)]]="",_xlfn.DAYS(TODAY(),J457),_xlfn.DAYS(Tabela2[[#This Row],[Data de atendimento do Ibama (considerar o primeiro documento/ação)]],J457))</f>
        <v>22</v>
      </c>
      <c r="BN457" s="108" t="str">
        <f>IF(Tabela2[[#This Row],[Atendido pelo Ibama ("Não" ou "Sim")]]="Não","Preencher", IF(Tabela2[[#This Row],[Atendido pelo Ibama ("Não" ou "Sim")]]="Sim","NA",""))</f>
        <v>NA</v>
      </c>
      <c r="BO457" s="114" t="s">
        <v>7138</v>
      </c>
      <c r="BP457" s="108" t="str">
        <f>IF(Tabela2[[#This Row],[Forma de atendimento (primeiro documento/ação)]]= "Outros (especificar)", "PREENCHER","NA")</f>
        <v>NA</v>
      </c>
      <c r="BQ457" s="106" t="s">
        <v>123</v>
      </c>
      <c r="BR457" s="108" t="str">
        <f>IF(Tabela2[[#This Row],[Equipe do Ibama foi a campo? Houve sobrevoo do Poseidon?]] = "Sim", "PREENCHER","NA")</f>
        <v>NA</v>
      </c>
      <c r="BS457" s="108" t="s">
        <v>7114</v>
      </c>
      <c r="BT457" s="108" t="s">
        <v>7115</v>
      </c>
      <c r="BU457" s="108" t="s">
        <v>2696</v>
      </c>
      <c r="BV457" s="108" t="s">
        <v>2696</v>
      </c>
      <c r="BW457" s="108" t="s">
        <v>123</v>
      </c>
      <c r="BX457" s="106"/>
      <c r="BY457" s="106"/>
      <c r="BZ457" s="104" t="str">
        <f>IF(Tabela2[[#This Row],[Data do documento de encerramento]]="NA","NA",IF(Tabela2[[#This Row],[Data do documento de encerramento]]="","Pendente de conclusão/ encerramento",_xlfn.DAYS(Tabela2[[#This Row],[Data do documento de encerramento]],J457)))</f>
        <v>Pendente de conclusão/ encerramento</v>
      </c>
      <c r="CA457" s="107"/>
      <c r="CB457" s="107"/>
      <c r="CC457" s="115"/>
      <c r="CD457" s="107"/>
      <c r="CE457" s="107"/>
      <c r="CF457" s="107"/>
    </row>
    <row r="458" spans="1:84" hidden="1">
      <c r="A458" s="169">
        <v>202571154008</v>
      </c>
      <c r="B458" s="170" t="s">
        <v>9134</v>
      </c>
      <c r="C458" s="108" t="str">
        <f>VLOOKUP(Tabela2[[#This Row],[SIEMA]],Siema2025,4,FALSE)</f>
        <v xml:space="preserve"> MG</v>
      </c>
      <c r="D458" s="106" t="str">
        <f>VLOOKUP(Tabela2[[#This Row],[SIEMA]],Siema2025,3,FALSE)</f>
        <v xml:space="preserve">Pavão </v>
      </c>
      <c r="E458" s="106" t="str">
        <f>VLOOKUP(Tabela2[[#This Row],[SIEMA]],Siema2025,20,FALSE)</f>
        <v>Rodocia MGC 409, km 74</v>
      </c>
      <c r="F458" s="106"/>
      <c r="G458" s="106" t="s">
        <v>9135</v>
      </c>
      <c r="H458" s="106" t="s">
        <v>9136</v>
      </c>
      <c r="I458" s="104" t="s">
        <v>7114</v>
      </c>
      <c r="J458" s="105">
        <f>VLOOKUP(Tabela2[[#This Row],[SIEMA]],Siema2025,2,FALSE)</f>
        <v>45847</v>
      </c>
      <c r="K458" s="105" t="str">
        <f>VLOOKUP(Tabela2[[#This Row],[SIEMA]],Siema2025,16,FALSE)</f>
        <v>Quarta</v>
      </c>
      <c r="L458" s="106" t="str">
        <f>IF(Tabela2[[#This Row],[Data]]="","Sem Informação",VLOOKUP(MONTH(Tabela2[[#This Row],[Data]]),'[1]Validação de dados'!$I$1:$J$13,2,0))</f>
        <v>Julho</v>
      </c>
      <c r="M458" s="104">
        <f>YEAR(Tabela2[[#This Row],[Data]])</f>
        <v>2025</v>
      </c>
      <c r="N458" s="105" t="str">
        <f>VLOOKUP(Tabela2[[#This Row],[SIEMA]],Siema2025,17,FALSE)</f>
        <v>Vespertino</v>
      </c>
      <c r="O458" s="105" t="str">
        <f>VLOOKUP(Tabela2[[#This Row],[SIEMA]],Siema2025,5,FALSE)</f>
        <v>Rodovia</v>
      </c>
      <c r="P458" s="104" t="str">
        <f>VLOOKUP(Tabela2[[#This Row],[SIEMA]],Siema2025,21,FALSE)</f>
        <v>Transporte Rodoviário</v>
      </c>
      <c r="Q458" s="104">
        <v>3257</v>
      </c>
      <c r="R458" s="104" t="str">
        <f>VLOOKUP(Tabela2[[#This Row],[SIEMA]],Siema2025,10,FALSE)</f>
        <v/>
      </c>
      <c r="S458" s="107" t="str">
        <f>IF(Q458="","", IF(Q458="NC","", IF(Q458="NE","", IF(Q458="NA","",IFERROR(VLOOKUP(Q458,Produtos!$A$1:$C$2319,2,FALSE),"Não Cadastrado")))))</f>
        <v>LÍQUIDO A TEMPERATURA ELEVADA, N.E., a 100ºC ou mais e abaixo do PFg (incluindo metais fundidos, sais fundidos,
etc)</v>
      </c>
      <c r="T458" s="104">
        <v>30570</v>
      </c>
      <c r="U458" s="104" t="s">
        <v>7309</v>
      </c>
      <c r="V458" s="104">
        <f>IF(Q458="","",IF(ISNUMBER(Q458)=FALSE,"Não se aplica",IFERROR(VLOOKUP(Q458,Produtos!$A$1:$C$2319,3,FALSE),"Não Cadastrado")))</f>
        <v>9</v>
      </c>
      <c r="W458" s="104" t="str">
        <f>VLOOKUP(Tabela2[[#This Row],[SIEMA]],Siema2025,10,FALSE)</f>
        <v/>
      </c>
      <c r="X458" s="113" t="str">
        <f>IF(Tabela2[[#This Row],[Origem do acidente]] = "Plataforma", "PREENCHER","NA")</f>
        <v>NA</v>
      </c>
      <c r="Y458" s="109" t="str">
        <f>IF(W458="","", IF(W458="NC","", IF(W458="NE","", IF(W458="NA","",IFERROR(VLOOKUP(W458,Produtos!$A$1:$C$2319,2,FALSE),"Não Cadastrado")))))</f>
        <v/>
      </c>
      <c r="Z458" s="104" t="str">
        <f>VLOOKUP(Tabela2[[#This Row],[SIEMA]],Siema2025,11,FALSE)</f>
        <v xml:space="preserve"> </v>
      </c>
      <c r="AA458" s="104" t="str">
        <f>VLOOKUP(Tabela2[[#This Row],[SIEMA]],Siema2025,12,FALSE)</f>
        <v xml:space="preserve"> </v>
      </c>
      <c r="AB458" s="104" t="str">
        <f>IF(W458="","",IF(ISNUMBER(W458)=FALSE,"Não se aplica",IFERROR(VLOOKUP(W458,Produtos!$A$1:$C$2319,3,FALSE),"Não Cadastrado")))</f>
        <v/>
      </c>
      <c r="AC458" s="104"/>
      <c r="AD458" s="108" t="str">
        <f>IF(Tabela2[[#This Row],[Origem do acidente]] = "Plataforma", "PREENCHER","NA")</f>
        <v>NA</v>
      </c>
      <c r="AE458" s="107" t="str">
        <f>IF(AC458="","", IF(AC458="NC","", IF(AC458="NE","", IF(AC458="NA","",IFERROR(VLOOKUP(AC458,Produtos!$A$1:$C$2319,2,FALSE),"Não Cadastrado")))))</f>
        <v/>
      </c>
      <c r="AF458" s="104"/>
      <c r="AG458" s="104"/>
      <c r="AH458" s="104" t="str">
        <f>IF(AC458="","",IF(ISNUMBER(AC458)=FALSE,"Não se aplica",IFERROR(VLOOKUP(AC458,Produtos!$A$1:$C$2319,3,FALSE),"Não Cadastrado")))</f>
        <v/>
      </c>
      <c r="AI458" s="104"/>
      <c r="AJ458" s="104" t="s">
        <v>9137</v>
      </c>
      <c r="AK458" s="107" t="s">
        <v>7190</v>
      </c>
      <c r="AL458" s="107" t="s">
        <v>7363</v>
      </c>
      <c r="AM458" s="107"/>
      <c r="AN458" s="108" t="str">
        <f>VLOOKUP(Tabela2[[#This Row],[SIEMA]],Siema2025,51,FALSE)</f>
        <v/>
      </c>
      <c r="AO458" s="108" t="str">
        <f>VLOOKUP(Tabela2[[#This Row],[SIEMA]],Siema2025,53,FALSE)</f>
        <v/>
      </c>
      <c r="AP458" s="108" t="str">
        <f>VLOOKUP(Tabela2[[#This Row],[SIEMA]],Siema2025,55,FALSE)</f>
        <v/>
      </c>
      <c r="AQ458" s="108" t="str">
        <f>VLOOKUP(Tabela2[[#This Row],[SIEMA]],Siema2025,57,FALSE)</f>
        <v/>
      </c>
      <c r="AR458" s="108" t="str">
        <f>VLOOKUP(Tabela2[[#This Row],[SIEMA]],Siema2025,59,FALSE)</f>
        <v/>
      </c>
      <c r="AS458" s="108" t="str">
        <f>VLOOKUP(Tabela2[[#This Row],[SIEMA]],Siema2025,61,FALSE)</f>
        <v/>
      </c>
      <c r="AT458" s="108" t="str">
        <f>VLOOKUP(Tabela2[[#This Row],[SIEMA]],Siema2025,63,FALSE)</f>
        <v/>
      </c>
      <c r="AU458" s="108" t="str">
        <f>VLOOKUP(Tabela2[[#This Row],[SIEMA]],Siema2025,65,FALSE)</f>
        <v>X</v>
      </c>
      <c r="AV458" s="108" t="str">
        <f>VLOOKUP(Tabela2[[#This Row],[SIEMA]],Siema2025,67,FALSE)</f>
        <v/>
      </c>
      <c r="AW458" s="108" t="str">
        <f>VLOOKUP(Tabela2[[#This Row],[SIEMA]],Siema2025,69,FALSE)</f>
        <v/>
      </c>
      <c r="AX458" s="108" t="str">
        <f>VLOOKUP(Tabela2[[#This Row],[SIEMA]],Siema2025,71,FALSE)</f>
        <v/>
      </c>
      <c r="AY458" s="108" t="str">
        <f>VLOOKUP(Tabela2[[#This Row],[SIEMA]],Siema2025,73,FALSE)</f>
        <v/>
      </c>
      <c r="AZ458" s="108" t="str">
        <f>VLOOKUP(Tabela2[[#This Row],[SIEMA]],Siema2025,75,FALSE)</f>
        <v/>
      </c>
      <c r="BA458" s="108" t="str">
        <f>VLOOKUP(Tabela2[[#This Row],[SIEMA]],Siema2025,77,FALSE)</f>
        <v/>
      </c>
      <c r="BB458" s="108" t="str">
        <f>VLOOKUP(Tabela2[[#This Row],[SIEMA]],Siema2025,79,FALSE)</f>
        <v/>
      </c>
      <c r="BC458" s="108" t="str">
        <f>IF(Tabela2[[#This Row],[Outro(s) ]] = "X", "PREENCHER","NA")</f>
        <v>NA</v>
      </c>
      <c r="BD458" s="108" t="str">
        <f>VLOOKUP(Tabela2[[#This Row],[SIEMA]],Siema2025,82,FALSE)</f>
        <v/>
      </c>
      <c r="BE458" s="108" t="str">
        <f>VLOOKUP(Tabela2[[#This Row],[SIEMA]],Siema2025,81,FALSE)</f>
        <v/>
      </c>
      <c r="BF458" s="110" t="s">
        <v>9138</v>
      </c>
      <c r="BG458" s="110"/>
      <c r="BH458" s="111" t="s">
        <v>9139</v>
      </c>
      <c r="BI458" s="112" t="str">
        <f>VLOOKUP(Tabela2[[#This Row],[SIEMA]],Siema2025,107,FALSE)</f>
        <v>Não</v>
      </c>
      <c r="BJ458" s="107" t="s">
        <v>7113</v>
      </c>
      <c r="BK458" s="104" t="s">
        <v>2696</v>
      </c>
      <c r="BL458" s="140">
        <v>45861</v>
      </c>
      <c r="BM458" s="108">
        <f ca="1">IF(Tabela2[[#This Row],[Data de atendimento do Ibama (considerar o primeiro documento/ação)]]="",_xlfn.DAYS(TODAY(),J458),_xlfn.DAYS(Tabela2[[#This Row],[Data de atendimento do Ibama (considerar o primeiro documento/ação)]],J458))</f>
        <v>14</v>
      </c>
      <c r="BN458" s="108" t="str">
        <f>IF(Tabela2[[#This Row],[Atendido pelo Ibama ("Não" ou "Sim")]]="Não","Preencher", IF(Tabela2[[#This Row],[Atendido pelo Ibama ("Não" ou "Sim")]]="Sim","NA",""))</f>
        <v>NA</v>
      </c>
      <c r="BO458" s="114" t="s">
        <v>7184</v>
      </c>
      <c r="BP458" s="108" t="str">
        <f>IF(Tabela2[[#This Row],[Forma de atendimento (primeiro documento/ação)]]= "Outros (especificar)", "PREENCHER","NA")</f>
        <v>NA</v>
      </c>
      <c r="BQ458" s="106" t="s">
        <v>123</v>
      </c>
      <c r="BR458" s="108" t="str">
        <f>IF(Tabela2[[#This Row],[Equipe do Ibama foi a campo? Houve sobrevoo do Poseidon?]] = "Sim", "PREENCHER","NA")</f>
        <v>NA</v>
      </c>
      <c r="BS458" s="108" t="str">
        <f>IF(Tabela2[[#This Row],[Se sim, foi emitida Ordem de Emergência? (informações vinculada à coluna CK)]] = "Sim", "PREENCHER","NA")</f>
        <v>NA</v>
      </c>
      <c r="BT458" s="108" t="s">
        <v>7101</v>
      </c>
      <c r="BU458" s="108" t="s">
        <v>2696</v>
      </c>
      <c r="BV458" s="108" t="s">
        <v>123</v>
      </c>
      <c r="BW458" s="108" t="s">
        <v>2696</v>
      </c>
      <c r="BX458" s="106" t="s">
        <v>7102</v>
      </c>
      <c r="BY458" s="140">
        <v>45883</v>
      </c>
      <c r="BZ458" s="104">
        <f>IF(Tabela2[[#This Row],[Data do documento de encerramento]]="NA","NA",IF(Tabela2[[#This Row],[Data do documento de encerramento]]="","Pendente de conclusão/ encerramento",_xlfn.DAYS(Tabela2[[#This Row],[Data do documento de encerramento]],J458)))</f>
        <v>36</v>
      </c>
      <c r="CA458" s="107" t="s">
        <v>7376</v>
      </c>
      <c r="CB458" s="107"/>
      <c r="CC458" s="107"/>
      <c r="CD458" s="107"/>
      <c r="CE458" s="107"/>
      <c r="CF458" s="107"/>
    </row>
    <row r="459" spans="1:84" hidden="1">
      <c r="A459" s="169">
        <v>202571157645</v>
      </c>
      <c r="B459" s="170" t="s">
        <v>9140</v>
      </c>
      <c r="C459" s="108" t="str">
        <f>VLOOKUP(Tabela2[[#This Row],[SIEMA]],Siema2025,4,FALSE)</f>
        <v xml:space="preserve"> MG</v>
      </c>
      <c r="D459" s="106" t="str">
        <f>VLOOKUP(Tabela2[[#This Row],[SIEMA]],Siema2025,3,FALSE)</f>
        <v xml:space="preserve">Luz </v>
      </c>
      <c r="E459" s="106" t="s">
        <v>7357</v>
      </c>
      <c r="F459" s="106" t="s">
        <v>9141</v>
      </c>
      <c r="G459" s="106" t="s">
        <v>9142</v>
      </c>
      <c r="H459" s="106" t="s">
        <v>9143</v>
      </c>
      <c r="I459" s="104" t="s">
        <v>7114</v>
      </c>
      <c r="J459" s="105">
        <f>VLOOKUP(Tabela2[[#This Row],[SIEMA]],Siema2025,2,FALSE)</f>
        <v>45847</v>
      </c>
      <c r="K459" s="105" t="str">
        <f>VLOOKUP(Tabela2[[#This Row],[SIEMA]],Siema2025,16,FALSE)</f>
        <v>Quarta</v>
      </c>
      <c r="L459" s="106" t="str">
        <f>IF(Tabela2[[#This Row],[Data]]="","Sem Informação",VLOOKUP(MONTH(Tabela2[[#This Row],[Data]]),'[1]Validação de dados'!$I$1:$J$13,2,0))</f>
        <v>Julho</v>
      </c>
      <c r="M459" s="104">
        <f>YEAR(Tabela2[[#This Row],[Data]])</f>
        <v>2025</v>
      </c>
      <c r="N459" s="105" t="str">
        <f>VLOOKUP(Tabela2[[#This Row],[SIEMA]],Siema2025,17,FALSE)</f>
        <v>Vespertino</v>
      </c>
      <c r="O459" s="105" t="str">
        <f>VLOOKUP(Tabela2[[#This Row],[SIEMA]],Siema2025,5,FALSE)</f>
        <v>Rodovia</v>
      </c>
      <c r="P459" s="104" t="str">
        <f>VLOOKUP(Tabela2[[#This Row],[SIEMA]],Siema2025,21,FALSE)</f>
        <v>Transporte Rodoviário</v>
      </c>
      <c r="Q459" s="104">
        <v>3082</v>
      </c>
      <c r="R459" s="104" t="s">
        <v>6765</v>
      </c>
      <c r="S459" s="107" t="str">
        <f>IF(Q459="","", IF(Q459="NC","", IF(Q459="NE","", IF(Q459="NA","",IFERROR(VLOOKUP(Q459,Produtos!$A$1:$C$2319,2,FALSE),"Não Cadastrado")))))</f>
        <v>SUBSTÂNCIA QUE APRESENTA RISCO PARA O MEIO AMBIENTE, LÍQUIDA, N.E.</v>
      </c>
      <c r="T459" s="104">
        <v>15</v>
      </c>
      <c r="U459" s="104" t="s">
        <v>648</v>
      </c>
      <c r="V459" s="104">
        <f>IF(Q459="","",IF(ISNUMBER(Q459)=FALSE,"Não se aplica",IFERROR(VLOOKUP(Q459,Produtos!$A$1:$C$2319,3,FALSE),"Não Cadastrado")))</f>
        <v>9</v>
      </c>
      <c r="W459" s="104" t="str">
        <f>VLOOKUP(Tabela2[[#This Row],[SIEMA]],Siema2025,10,FALSE)</f>
        <v/>
      </c>
      <c r="X459" s="113" t="str">
        <f>IF(Tabela2[[#This Row],[Origem do acidente]] = "Plataforma", "PREENCHER","NA")</f>
        <v>NA</v>
      </c>
      <c r="Y459" s="109" t="str">
        <f>IF(W459="","", IF(W459="NC","", IF(W459="NE","", IF(W459="NA","",IFERROR(VLOOKUP(W459,Produtos!$A$1:$C$2319,2,FALSE),"Não Cadastrado")))))</f>
        <v/>
      </c>
      <c r="Z459" s="104" t="str">
        <f>VLOOKUP(Tabela2[[#This Row],[SIEMA]],Siema2025,11,FALSE)</f>
        <v xml:space="preserve"> </v>
      </c>
      <c r="AA459" s="104" t="str">
        <f>VLOOKUP(Tabela2[[#This Row],[SIEMA]],Siema2025,12,FALSE)</f>
        <v xml:space="preserve"> </v>
      </c>
      <c r="AB459" s="104" t="str">
        <f>IF(W459="","",IF(ISNUMBER(W459)=FALSE,"Não se aplica",IFERROR(VLOOKUP(W459,Produtos!$A$1:$C$2319,3,FALSE),"Não Cadastrado")))</f>
        <v/>
      </c>
      <c r="AC459" s="104"/>
      <c r="AD459" s="108" t="str">
        <f>IF(Tabela2[[#This Row],[Origem do acidente]] = "Plataforma", "PREENCHER","NA")</f>
        <v>NA</v>
      </c>
      <c r="AE459" s="107" t="str">
        <f>IF(AC459="","", IF(AC459="NC","", IF(AC459="NE","", IF(AC459="NA","",IFERROR(VLOOKUP(AC459,Produtos!$A$1:$C$2319,2,FALSE),"Não Cadastrado")))))</f>
        <v/>
      </c>
      <c r="AF459" s="104"/>
      <c r="AG459" s="104"/>
      <c r="AH459" s="104" t="str">
        <f>IF(AC459="","",IF(ISNUMBER(AC459)=FALSE,"Não se aplica",IFERROR(VLOOKUP(AC459,Produtos!$A$1:$C$2319,3,FALSE),"Não Cadastrado")))</f>
        <v/>
      </c>
      <c r="AI459" s="104"/>
      <c r="AJ459" t="s">
        <v>9144</v>
      </c>
      <c r="AK459" s="107" t="s">
        <v>7190</v>
      </c>
      <c r="AL459" s="107" t="s">
        <v>7182</v>
      </c>
      <c r="AM459" s="107"/>
      <c r="AN459" s="108" t="str">
        <f>VLOOKUP(Tabela2[[#This Row],[SIEMA]],Siema2025,51,FALSE)</f>
        <v/>
      </c>
      <c r="AO459" s="108" t="str">
        <f>VLOOKUP(Tabela2[[#This Row],[SIEMA]],Siema2025,53,FALSE)</f>
        <v/>
      </c>
      <c r="AP459" s="108" t="str">
        <f>VLOOKUP(Tabela2[[#This Row],[SIEMA]],Siema2025,55,FALSE)</f>
        <v/>
      </c>
      <c r="AQ459" s="108" t="str">
        <f>VLOOKUP(Tabela2[[#This Row],[SIEMA]],Siema2025,57,FALSE)</f>
        <v/>
      </c>
      <c r="AR459" s="108" t="str">
        <f>VLOOKUP(Tabela2[[#This Row],[SIEMA]],Siema2025,59,FALSE)</f>
        <v/>
      </c>
      <c r="AS459" s="108" t="str">
        <f>VLOOKUP(Tabela2[[#This Row],[SIEMA]],Siema2025,61,FALSE)</f>
        <v/>
      </c>
      <c r="AT459" s="108" t="str">
        <f>VLOOKUP(Tabela2[[#This Row],[SIEMA]],Siema2025,63,FALSE)</f>
        <v/>
      </c>
      <c r="AU459" s="108" t="s">
        <v>7183</v>
      </c>
      <c r="AV459" s="108" t="str">
        <f>VLOOKUP(Tabela2[[#This Row],[SIEMA]],Siema2025,67,FALSE)</f>
        <v/>
      </c>
      <c r="AW459" s="108" t="str">
        <f>VLOOKUP(Tabela2[[#This Row],[SIEMA]],Siema2025,69,FALSE)</f>
        <v/>
      </c>
      <c r="AX459" s="108" t="str">
        <f>VLOOKUP(Tabela2[[#This Row],[SIEMA]],Siema2025,71,FALSE)</f>
        <v/>
      </c>
      <c r="AY459" s="108" t="str">
        <f>VLOOKUP(Tabela2[[#This Row],[SIEMA]],Siema2025,73,FALSE)</f>
        <v/>
      </c>
      <c r="AZ459" s="108" t="str">
        <f>VLOOKUP(Tabela2[[#This Row],[SIEMA]],Siema2025,75,FALSE)</f>
        <v/>
      </c>
      <c r="BA459" s="108" t="str">
        <f>VLOOKUP(Tabela2[[#This Row],[SIEMA]],Siema2025,77,FALSE)</f>
        <v/>
      </c>
      <c r="BB459" s="108" t="str">
        <f>VLOOKUP(Tabela2[[#This Row],[SIEMA]],Siema2025,79,FALSE)</f>
        <v/>
      </c>
      <c r="BC459" s="108" t="str">
        <f>IF(Tabela2[[#This Row],[Outro(s) ]] = "X", "PREENCHER","NA")</f>
        <v>NA</v>
      </c>
      <c r="BD459" s="108" t="str">
        <f>VLOOKUP(Tabela2[[#This Row],[SIEMA]],Siema2025,82,FALSE)</f>
        <v/>
      </c>
      <c r="BE459" s="108"/>
      <c r="BF459" s="110" t="s">
        <v>9145</v>
      </c>
      <c r="BG459" s="110"/>
      <c r="BH459" s="111" t="s">
        <v>9146</v>
      </c>
      <c r="BI459" s="112" t="s">
        <v>7062</v>
      </c>
      <c r="BJ459" s="107" t="s">
        <v>7099</v>
      </c>
      <c r="BK459" s="104" t="s">
        <v>2696</v>
      </c>
      <c r="BL459" s="140">
        <v>45852</v>
      </c>
      <c r="BM459" s="108">
        <f ca="1">IF(Tabela2[[#This Row],[Data de atendimento do Ibama (considerar o primeiro documento/ação)]]="",_xlfn.DAYS(TODAY(),J459),_xlfn.DAYS(Tabela2[[#This Row],[Data de atendimento do Ibama (considerar o primeiro documento/ação)]],J459))</f>
        <v>5</v>
      </c>
      <c r="BN459" s="108" t="str">
        <f>IF(Tabela2[[#This Row],[Atendido pelo Ibama ("Não" ou "Sim")]]="Não","Preencher", IF(Tabela2[[#This Row],[Atendido pelo Ibama ("Não" ou "Sim")]]="Sim","NA",""))</f>
        <v>NA</v>
      </c>
      <c r="BO459" s="114" t="s">
        <v>7100</v>
      </c>
      <c r="BP459" s="108" t="str">
        <f>IF(Tabela2[[#This Row],[Forma de atendimento (primeiro documento/ação)]]= "Outros (especificar)", "PREENCHER","NA")</f>
        <v>NA</v>
      </c>
      <c r="BQ459" s="106" t="s">
        <v>123</v>
      </c>
      <c r="BR459" s="108" t="str">
        <f>IF(Tabela2[[#This Row],[Equipe do Ibama foi a campo? Houve sobrevoo do Poseidon?]] = "Sim", "PREENCHER","NA")</f>
        <v>NA</v>
      </c>
      <c r="BS459" s="108" t="str">
        <f>IF(Tabela2[[#This Row],[Se sim, foi emitida Ordem de Emergência? (informações vinculada à coluna CK)]] = "Sim", "PREENCHER","NA")</f>
        <v>NA</v>
      </c>
      <c r="BT459" s="108" t="s">
        <v>7101</v>
      </c>
      <c r="BU459" s="108" t="s">
        <v>2696</v>
      </c>
      <c r="BV459" s="108" t="s">
        <v>123</v>
      </c>
      <c r="BW459" s="108" t="s">
        <v>2696</v>
      </c>
      <c r="BX459" s="106" t="s">
        <v>7102</v>
      </c>
      <c r="BY459" s="140">
        <v>45880</v>
      </c>
      <c r="BZ459" s="104">
        <f>IF(Tabela2[[#This Row],[Data do documento de encerramento]]="NA","NA",IF(Tabela2[[#This Row],[Data do documento de encerramento]]="","Pendente de conclusão/ encerramento",_xlfn.DAYS(Tabela2[[#This Row],[Data do documento de encerramento]],J459)))</f>
        <v>33</v>
      </c>
      <c r="CA459" s="107" t="s">
        <v>9147</v>
      </c>
      <c r="CB459" s="107"/>
      <c r="CC459" s="107"/>
      <c r="CD459" s="107"/>
      <c r="CE459" s="107"/>
      <c r="CF459" s="107"/>
    </row>
    <row r="460" spans="1:84" hidden="1">
      <c r="A460" s="169">
        <v>202571032453</v>
      </c>
      <c r="B460" s="170" t="s">
        <v>9148</v>
      </c>
      <c r="C460" s="108" t="str">
        <f>VLOOKUP(Tabela2[[#This Row],[SIEMA]],Siema2025,4,FALSE)</f>
        <v xml:space="preserve"> PE</v>
      </c>
      <c r="D460" s="106" t="str">
        <f>VLOOKUP(Tabela2[[#This Row],[SIEMA]],Siema2025,3,FALSE)</f>
        <v xml:space="preserve">Igarassu </v>
      </c>
      <c r="E460" s="106" t="s">
        <v>7959</v>
      </c>
      <c r="F460" s="106" t="s">
        <v>9149</v>
      </c>
      <c r="G460" s="106" t="s">
        <v>9150</v>
      </c>
      <c r="H460" s="106" t="s">
        <v>9151</v>
      </c>
      <c r="I460" s="104" t="s">
        <v>7114</v>
      </c>
      <c r="J460" s="105">
        <f>VLOOKUP(Tabela2[[#This Row],[SIEMA]],Siema2025,2,FALSE)</f>
        <v>45848</v>
      </c>
      <c r="K460" s="105" t="str">
        <f>VLOOKUP(Tabela2[[#This Row],[SIEMA]],Siema2025,16,FALSE)</f>
        <v>Quinta</v>
      </c>
      <c r="L460" s="106" t="str">
        <f>IF(Tabela2[[#This Row],[Data]]="","Sem Informação",VLOOKUP(MONTH(Tabela2[[#This Row],[Data]]),'[1]Validação de dados'!$I$1:$J$13,2,0))</f>
        <v>Julho</v>
      </c>
      <c r="M460" s="104">
        <f>YEAR(Tabela2[[#This Row],[Data]])</f>
        <v>2025</v>
      </c>
      <c r="N460" s="105" t="str">
        <f>VLOOKUP(Tabela2[[#This Row],[SIEMA]],Siema2025,17,FALSE)</f>
        <v>Matutino</v>
      </c>
      <c r="O460" s="105" t="str">
        <f>VLOOKUP(Tabela2[[#This Row],[SIEMA]],Siema2025,5,FALSE)</f>
        <v>Rodovia</v>
      </c>
      <c r="P460" s="104" t="str">
        <f>VLOOKUP(Tabela2[[#This Row],[SIEMA]],Siema2025,21,FALSE)</f>
        <v/>
      </c>
      <c r="Q460" s="104">
        <v>1202</v>
      </c>
      <c r="R460" s="104" t="str">
        <f>VLOOKUP(Tabela2[[#This Row],[SIEMA]],Siema2025,10,FALSE)</f>
        <v/>
      </c>
      <c r="S460" s="107" t="str">
        <f>IF(Q460="","", IF(Q460="NC","", IF(Q460="NE","", IF(Q460="NA","",IFERROR(VLOOKUP(Q460,Produtos!$A$1:$C$2319,2,FALSE),"Não Cadastrado")))))</f>
        <v>GASÓLEO ou ÓLEO DIESEL ou ÓLEO PARA AQUECIMENTO, LEVE</v>
      </c>
      <c r="T460" s="104">
        <v>12000</v>
      </c>
      <c r="U460" s="104" t="s">
        <v>648</v>
      </c>
      <c r="V460" s="104">
        <f>IF(Q460="","",IF(ISNUMBER(Q460)=FALSE,"Não se aplica",IFERROR(VLOOKUP(Q460,Produtos!$A$1:$C$2319,3,FALSE),"Não Cadastrado")))</f>
        <v>3</v>
      </c>
      <c r="W460" s="104">
        <v>3475</v>
      </c>
      <c r="X460" s="113" t="str">
        <f>IF(Tabela2[[#This Row],[Origem do acidente]] = "Plataforma", "PREENCHER","NA")</f>
        <v>NA</v>
      </c>
      <c r="Y460" s="109" t="str">
        <f>IF(W460="","", IF(W460="NC","", IF(W460="NE","", IF(W460="NA","",IFERROR(VLOOKUP(W460,Produtos!$A$1:$C$2319,2,FALSE),"Não Cadastrado")))))</f>
        <v>MISTURA DE ETANOL E GASOLINA ou MISTURA DE ETANOL E COMBUSTÍVEL PARA MOTORES  com mais de
10% de etanol</v>
      </c>
      <c r="Z460" s="104">
        <v>15000</v>
      </c>
      <c r="AA460" s="104" t="s">
        <v>648</v>
      </c>
      <c r="AB460" s="104">
        <f>IF(W460="","",IF(ISNUMBER(W460)=FALSE,"Não se aplica",IFERROR(VLOOKUP(W460,Produtos!$A$1:$C$2319,3,FALSE),"Não Cadastrado")))</f>
        <v>3</v>
      </c>
      <c r="AC460" s="104"/>
      <c r="AD460" s="108" t="str">
        <f>IF(Tabela2[[#This Row],[Origem do acidente]] = "Plataforma", "PREENCHER","NA")</f>
        <v>NA</v>
      </c>
      <c r="AE460" s="107" t="str">
        <f>IF(AC460="","", IF(AC460="NC","", IF(AC460="NE","", IF(AC460="NA","",IFERROR(VLOOKUP(AC460,Produtos!$A$1:$C$2319,2,FALSE),"Não Cadastrado")))))</f>
        <v/>
      </c>
      <c r="AF460" s="104"/>
      <c r="AG460" s="104"/>
      <c r="AH460" s="104" t="str">
        <f>IF(AC460="","",IF(ISNUMBER(AC460)=FALSE,"Não se aplica",IFERROR(VLOOKUP(AC460,Produtos!$A$1:$C$2319,3,FALSE),"Não Cadastrado")))</f>
        <v/>
      </c>
      <c r="AI460" s="104"/>
      <c r="AJ460" s="104" t="s">
        <v>9152</v>
      </c>
      <c r="AK460" s="107" t="s">
        <v>7363</v>
      </c>
      <c r="AL460" s="107" t="s">
        <v>7182</v>
      </c>
      <c r="AM460" s="107" t="s">
        <v>7636</v>
      </c>
      <c r="AN460" s="108" t="str">
        <f>VLOOKUP(Tabela2[[#This Row],[SIEMA]],Siema2025,51,FALSE)</f>
        <v/>
      </c>
      <c r="AO460" s="108" t="s">
        <v>7183</v>
      </c>
      <c r="AP460" s="108" t="str">
        <f>VLOOKUP(Tabela2[[#This Row],[SIEMA]],Siema2025,55,FALSE)</f>
        <v/>
      </c>
      <c r="AQ460" s="108" t="s">
        <v>7183</v>
      </c>
      <c r="AR460" s="108" t="str">
        <f>VLOOKUP(Tabela2[[#This Row],[SIEMA]],Siema2025,59,FALSE)</f>
        <v/>
      </c>
      <c r="AS460" s="108" t="str">
        <f>VLOOKUP(Tabela2[[#This Row],[SIEMA]],Siema2025,61,FALSE)</f>
        <v/>
      </c>
      <c r="AT460" s="108" t="str">
        <f>VLOOKUP(Tabela2[[#This Row],[SIEMA]],Siema2025,63,FALSE)</f>
        <v/>
      </c>
      <c r="AU460" s="108" t="str">
        <f>VLOOKUP(Tabela2[[#This Row],[SIEMA]],Siema2025,65,FALSE)</f>
        <v>X</v>
      </c>
      <c r="AV460" s="108" t="str">
        <f>VLOOKUP(Tabela2[[#This Row],[SIEMA]],Siema2025,67,FALSE)</f>
        <v/>
      </c>
      <c r="AW460" s="108" t="s">
        <v>7183</v>
      </c>
      <c r="AX460" s="108" t="str">
        <f>VLOOKUP(Tabela2[[#This Row],[SIEMA]],Siema2025,71,FALSE)</f>
        <v/>
      </c>
      <c r="AY460" s="108" t="str">
        <f>VLOOKUP(Tabela2[[#This Row],[SIEMA]],Siema2025,73,FALSE)</f>
        <v/>
      </c>
      <c r="AZ460" s="108" t="str">
        <f>VLOOKUP(Tabela2[[#This Row],[SIEMA]],Siema2025,75,FALSE)</f>
        <v/>
      </c>
      <c r="BA460" s="108" t="str">
        <f>VLOOKUP(Tabela2[[#This Row],[SIEMA]],Siema2025,77,FALSE)</f>
        <v/>
      </c>
      <c r="BB460" s="108" t="str">
        <f>VLOOKUP(Tabela2[[#This Row],[SIEMA]],Siema2025,79,FALSE)</f>
        <v/>
      </c>
      <c r="BC460" s="108" t="str">
        <f>IF(Tabela2[[#This Row],[Outro(s) ]] = "X", "PREENCHER","NA")</f>
        <v>NA</v>
      </c>
      <c r="BD460" s="108" t="str">
        <f>VLOOKUP(Tabela2[[#This Row],[SIEMA]],Siema2025,82,FALSE)</f>
        <v/>
      </c>
      <c r="BE460" s="108" t="str">
        <f>VLOOKUP(Tabela2[[#This Row],[SIEMA]],Siema2025,81,FALSE)</f>
        <v/>
      </c>
      <c r="BF460" s="110" t="str">
        <f>VLOOKUP(Tabela2[[#This Row],[SIEMA]],Siema2025,28,FALSE)</f>
        <v>TEXAS COMERCIO DE COMBUSTIVEIS LTDA</v>
      </c>
      <c r="BG460" s="110"/>
      <c r="BH460" s="111" t="str">
        <f>VLOOKUP(Tabela2[[#This Row],[SIEMA]],Siema2025,29,FALSE)</f>
        <v>41219874000111</v>
      </c>
      <c r="BI460" s="112" t="s">
        <v>7062</v>
      </c>
      <c r="BJ460" s="107" t="s">
        <v>7099</v>
      </c>
      <c r="BK460" s="104" t="s">
        <v>2696</v>
      </c>
      <c r="BL460" s="140">
        <v>45848</v>
      </c>
      <c r="BM460" s="108">
        <f ca="1">IF(Tabela2[[#This Row],[Data de atendimento do Ibama (considerar o primeiro documento/ação)]]="",_xlfn.DAYS(TODAY(),J460),_xlfn.DAYS(Tabela2[[#This Row],[Data de atendimento do Ibama (considerar o primeiro documento/ação)]],J460))</f>
        <v>0</v>
      </c>
      <c r="BN460" s="108" t="str">
        <f>IF(Tabela2[[#This Row],[Atendido pelo Ibama ("Não" ou "Sim")]]="Não","Preencher", IF(Tabela2[[#This Row],[Atendido pelo Ibama ("Não" ou "Sim")]]="Sim","NA",""))</f>
        <v>NA</v>
      </c>
      <c r="BO460" s="114" t="s">
        <v>7124</v>
      </c>
      <c r="BP460" s="108" t="s">
        <v>7348</v>
      </c>
      <c r="BQ460" s="106" t="s">
        <v>2696</v>
      </c>
      <c r="BR460" s="108" t="s">
        <v>2696</v>
      </c>
      <c r="BS460" s="108" t="s">
        <v>2696</v>
      </c>
      <c r="BT460" s="108" t="s">
        <v>7126</v>
      </c>
      <c r="BU460" s="108" t="s">
        <v>2696</v>
      </c>
      <c r="BV460" s="108" t="s">
        <v>123</v>
      </c>
      <c r="BW460" s="108" t="s">
        <v>2696</v>
      </c>
      <c r="BX460" s="106" t="s">
        <v>7102</v>
      </c>
      <c r="BY460" s="140">
        <v>45890</v>
      </c>
      <c r="BZ460" s="104">
        <f>IF(Tabela2[[#This Row],[Data do documento de encerramento]]="NA","NA",IF(Tabela2[[#This Row],[Data do documento de encerramento]]="","Pendente de conclusão/ encerramento",_xlfn.DAYS(Tabela2[[#This Row],[Data do documento de encerramento]],J460)))</f>
        <v>42</v>
      </c>
      <c r="CA460" s="107" t="s">
        <v>9153</v>
      </c>
      <c r="CB460" s="107"/>
      <c r="CC460" s="107"/>
      <c r="CD460" s="107"/>
      <c r="CE460" s="107"/>
      <c r="CF460" s="107"/>
    </row>
    <row r="461" spans="1:84" ht="45.75" hidden="1">
      <c r="A461" s="169">
        <v>202571036027</v>
      </c>
      <c r="B461" s="170" t="s">
        <v>9154</v>
      </c>
      <c r="C461" s="108" t="str">
        <f>VLOOKUP(Tabela2[[#This Row],[SIEMA]],Siema2025,4,FALSE)</f>
        <v xml:space="preserve"> GO</v>
      </c>
      <c r="D461" s="106" t="str">
        <f>VLOOKUP(Tabela2[[#This Row],[SIEMA]],Siema2025,3,FALSE)</f>
        <v xml:space="preserve">Goiatuba </v>
      </c>
      <c r="E461" s="106" t="s">
        <v>7392</v>
      </c>
      <c r="F461" s="106" t="s">
        <v>9155</v>
      </c>
      <c r="G461" s="106" t="s">
        <v>9156</v>
      </c>
      <c r="H461" s="106" t="s">
        <v>9157</v>
      </c>
      <c r="I461" s="104" t="s">
        <v>7114</v>
      </c>
      <c r="J461" s="105">
        <f>VLOOKUP(Tabela2[[#This Row],[SIEMA]],Siema2025,2,FALSE)</f>
        <v>45848</v>
      </c>
      <c r="K461" s="105" t="str">
        <f>VLOOKUP(Tabela2[[#This Row],[SIEMA]],Siema2025,16,FALSE)</f>
        <v>Quinta</v>
      </c>
      <c r="L461" s="106" t="str">
        <f>IF(Tabela2[[#This Row],[Data]]="","Sem Informação",VLOOKUP(MONTH(Tabela2[[#This Row],[Data]]),'[1]Validação de dados'!$I$1:$J$13,2,0))</f>
        <v>Julho</v>
      </c>
      <c r="M461" s="106">
        <f>YEAR(Tabela2[[#This Row],[Data]])</f>
        <v>2025</v>
      </c>
      <c r="N461" s="105" t="str">
        <f>VLOOKUP(Tabela2[[#This Row],[SIEMA]],Siema2025,17,FALSE)</f>
        <v>Madrugada</v>
      </c>
      <c r="O461" s="105" t="str">
        <f>VLOOKUP(Tabela2[[#This Row],[SIEMA]],Siema2025,5,FALSE)</f>
        <v>Rodovia</v>
      </c>
      <c r="P461" s="104" t="str">
        <f>VLOOKUP(Tabela2[[#This Row],[SIEMA]],Siema2025,21,FALSE)</f>
        <v>Duas carretas trafegavam no sentido norte, quando a carreta que seguia atrás colidiu na traseira da carreta que estava à frente, vindo a pegar fogo após o impacto.</v>
      </c>
      <c r="Q461" s="104">
        <v>2215</v>
      </c>
      <c r="R461" s="104" t="str">
        <f>VLOOKUP(Tabela2[[#This Row],[SIEMA]],Siema2025,10,FALSE)</f>
        <v/>
      </c>
      <c r="S461" s="107" t="str">
        <f>IF(Q461="","", IF(Q461="NC","", IF(Q461="NE","", IF(Q461="NA","",IFERROR(VLOOKUP(Q461,Produtos!$A$1:$C$2319,2,FALSE),"Não Cadastrado")))))</f>
        <v>ANIDRIDO MALÉICO</v>
      </c>
      <c r="T461" s="104" t="s">
        <v>6834</v>
      </c>
      <c r="U461" s="104" t="s">
        <v>7062</v>
      </c>
      <c r="V461" s="104">
        <f>IF(Q461="","",IF(ISNUMBER(Q461)=FALSE,"Não se aplica",IFERROR(VLOOKUP(Q461,Produtos!$A$1:$C$2319,3,FALSE),"Não Cadastrado")))</f>
        <v>8</v>
      </c>
      <c r="W461" s="104" t="str">
        <f>VLOOKUP(Tabela2[[#This Row],[SIEMA]],Siema2025,10,FALSE)</f>
        <v/>
      </c>
      <c r="X461" s="113" t="str">
        <f>IF(Tabela2[[#This Row],[Origem do acidente]] = "Plataforma", "PREENCHER","NA")</f>
        <v>NA</v>
      </c>
      <c r="Y461" s="109" t="str">
        <f>IF(W461="","", IF(W461="NC","", IF(W461="NE","", IF(W461="NA","",IFERROR(VLOOKUP(W461,Produtos!$A$1:$C$2319,2,FALSE),"Não Cadastrado")))))</f>
        <v/>
      </c>
      <c r="Z461" s="104" t="str">
        <f>VLOOKUP(Tabela2[[#This Row],[SIEMA]],Siema2025,11,FALSE)</f>
        <v xml:space="preserve"> </v>
      </c>
      <c r="AA461" s="104" t="str">
        <f>VLOOKUP(Tabela2[[#This Row],[SIEMA]],Siema2025,12,FALSE)</f>
        <v xml:space="preserve"> </v>
      </c>
      <c r="AB461" s="104" t="str">
        <f>IF(W461="","",IF(ISNUMBER(W461)=FALSE,"Não se aplica",IFERROR(VLOOKUP(W461,Produtos!$A$1:$C$2319,3,FALSE),"Não Cadastrado")))</f>
        <v/>
      </c>
      <c r="AC461" s="104"/>
      <c r="AD461" s="108" t="str">
        <f>IF(Tabela2[[#This Row],[Origem do acidente]] = "Plataforma", "PREENCHER","NA")</f>
        <v>NA</v>
      </c>
      <c r="AE461" s="107" t="str">
        <f>IF(AC461="","", IF(AC461="NC","", IF(AC461="NE","", IF(AC461="NA","",IFERROR(VLOOKUP(AC461,Produtos!$A$1:$C$2319,2,FALSE),"Não Cadastrado")))))</f>
        <v/>
      </c>
      <c r="AF461" s="104"/>
      <c r="AG461" s="104"/>
      <c r="AH461" s="104" t="str">
        <f>IF(AC461="","",IF(ISNUMBER(AC461)=FALSE,"Não se aplica",IFERROR(VLOOKUP(AC461,Produtos!$A$1:$C$2319,3,FALSE),"Não Cadastrado")))</f>
        <v/>
      </c>
      <c r="AI461" s="104"/>
      <c r="AJ461" s="104" t="s">
        <v>9158</v>
      </c>
      <c r="AK461" s="107" t="s">
        <v>7190</v>
      </c>
      <c r="AL461" s="107" t="s">
        <v>7388</v>
      </c>
      <c r="AM461" s="107" t="s">
        <v>7636</v>
      </c>
      <c r="AN461" s="108" t="str">
        <f>VLOOKUP(Tabela2[[#This Row],[SIEMA]],Siema2025,51,FALSE)</f>
        <v>X</v>
      </c>
      <c r="AO461" s="108" t="str">
        <f>VLOOKUP(Tabela2[[#This Row],[SIEMA]],Siema2025,53,FALSE)</f>
        <v/>
      </c>
      <c r="AP461" s="108" t="str">
        <f>VLOOKUP(Tabela2[[#This Row],[SIEMA]],Siema2025,55,FALSE)</f>
        <v/>
      </c>
      <c r="AQ461" s="108" t="str">
        <f>VLOOKUP(Tabela2[[#This Row],[SIEMA]],Siema2025,57,FALSE)</f>
        <v/>
      </c>
      <c r="AR461" s="108" t="str">
        <f>VLOOKUP(Tabela2[[#This Row],[SIEMA]],Siema2025,59,FALSE)</f>
        <v/>
      </c>
      <c r="AS461" s="108" t="str">
        <f>VLOOKUP(Tabela2[[#This Row],[SIEMA]],Siema2025,61,FALSE)</f>
        <v/>
      </c>
      <c r="AT461" s="108" t="str">
        <f>VLOOKUP(Tabela2[[#This Row],[SIEMA]],Siema2025,63,FALSE)</f>
        <v/>
      </c>
      <c r="AU461" s="108" t="str">
        <f>VLOOKUP(Tabela2[[#This Row],[SIEMA]],Siema2025,65,FALSE)</f>
        <v>X</v>
      </c>
      <c r="AV461" s="108" t="str">
        <f>VLOOKUP(Tabela2[[#This Row],[SIEMA]],Siema2025,67,FALSE)</f>
        <v/>
      </c>
      <c r="AW461" s="108" t="str">
        <f>VLOOKUP(Tabela2[[#This Row],[SIEMA]],Siema2025,69,FALSE)</f>
        <v>X</v>
      </c>
      <c r="AX461" s="108" t="str">
        <f>VLOOKUP(Tabela2[[#This Row],[SIEMA]],Siema2025,71,FALSE)</f>
        <v/>
      </c>
      <c r="AY461" s="108" t="str">
        <f>VLOOKUP(Tabela2[[#This Row],[SIEMA]],Siema2025,73,FALSE)</f>
        <v/>
      </c>
      <c r="AZ461" s="108" t="str">
        <f>VLOOKUP(Tabela2[[#This Row],[SIEMA]],Siema2025,75,FALSE)</f>
        <v/>
      </c>
      <c r="BA461" s="108" t="str">
        <f>VLOOKUP(Tabela2[[#This Row],[SIEMA]],Siema2025,77,FALSE)</f>
        <v/>
      </c>
      <c r="BB461" s="108" t="str">
        <f>VLOOKUP(Tabela2[[#This Row],[SIEMA]],Siema2025,79,FALSE)</f>
        <v/>
      </c>
      <c r="BC461" s="108" t="str">
        <f>IF(Tabela2[[#This Row],[Outro(s) ]] = "X", "PREENCHER","NA")</f>
        <v>NA</v>
      </c>
      <c r="BD461" s="108" t="str">
        <f>VLOOKUP(Tabela2[[#This Row],[SIEMA]],Siema2025,82,FALSE)</f>
        <v/>
      </c>
      <c r="BE461" s="108" t="str">
        <f>VLOOKUP(Tabela2[[#This Row],[SIEMA]],Siema2025,81,FALSE)</f>
        <v/>
      </c>
      <c r="BF461" s="110" t="s">
        <v>6834</v>
      </c>
      <c r="BG461" s="110"/>
      <c r="BH461" s="111" t="s">
        <v>6834</v>
      </c>
      <c r="BI461" s="112" t="s">
        <v>2696</v>
      </c>
      <c r="BJ461" s="107" t="s">
        <v>7099</v>
      </c>
      <c r="BK461" s="104" t="s">
        <v>2696</v>
      </c>
      <c r="BL461" s="140">
        <v>45856</v>
      </c>
      <c r="BM461" s="108">
        <f ca="1">IF(Tabela2[[#This Row],[Data de atendimento do Ibama (considerar o primeiro documento/ação)]]="",_xlfn.DAYS(TODAY(),J461),_xlfn.DAYS(Tabela2[[#This Row],[Data de atendimento do Ibama (considerar o primeiro documento/ação)]],J461))</f>
        <v>8</v>
      </c>
      <c r="BN461" s="108" t="str">
        <f>IF(Tabela2[[#This Row],[Atendido pelo Ibama ("Não" ou "Sim")]]="Não","Preencher", IF(Tabela2[[#This Row],[Atendido pelo Ibama ("Não" ou "Sim")]]="Sim","NA",""))</f>
        <v>NA</v>
      </c>
      <c r="BO461" s="114" t="s">
        <v>7100</v>
      </c>
      <c r="BP461" s="108" t="str">
        <f>IF(Tabela2[[#This Row],[Forma de atendimento (primeiro documento/ação)]]= "Outros (especificar)", "PREENCHER","NA")</f>
        <v>NA</v>
      </c>
      <c r="BQ461" s="106" t="s">
        <v>7062</v>
      </c>
      <c r="BR461" s="108" t="s">
        <v>2696</v>
      </c>
      <c r="BS461" s="108" t="s">
        <v>123</v>
      </c>
      <c r="BT461" s="108" t="s">
        <v>7126</v>
      </c>
      <c r="BU461" s="108" t="s">
        <v>123</v>
      </c>
      <c r="BV461" s="108" t="s">
        <v>2696</v>
      </c>
      <c r="BW461" s="108" t="s">
        <v>123</v>
      </c>
      <c r="BX461" s="106" t="s">
        <v>7127</v>
      </c>
      <c r="BY461" s="106"/>
      <c r="BZ461" s="104" t="str">
        <f>IF(Tabela2[[#This Row],[Data do documento de encerramento]]="NA","NA",IF(Tabela2[[#This Row],[Data do documento de encerramento]]="","Pendente de conclusão/ encerramento",_xlfn.DAYS(Tabela2[[#This Row],[Data do documento de encerramento]],J461)))</f>
        <v>Pendente de conclusão/ encerramento</v>
      </c>
      <c r="CA461" s="107" t="s">
        <v>9159</v>
      </c>
      <c r="CB461" s="107"/>
      <c r="CC461" s="107"/>
      <c r="CD461" s="107"/>
      <c r="CE461" s="107"/>
      <c r="CF461" s="107"/>
    </row>
    <row r="462" spans="1:84" ht="30.75" hidden="1">
      <c r="A462" s="169">
        <v>202571161221</v>
      </c>
      <c r="B462" s="170" t="s">
        <v>9160</v>
      </c>
      <c r="C462" s="108" t="str">
        <f>VLOOKUP(Tabela2[[#This Row],[SIEMA]],Siema2025,4,FALSE)</f>
        <v xml:space="preserve"> RN</v>
      </c>
      <c r="D462" s="106" t="str">
        <f>VLOOKUP(Tabela2[[#This Row],[SIEMA]],Siema2025,3,FALSE)</f>
        <v xml:space="preserve">Alto do Rodrigues </v>
      </c>
      <c r="E462" s="106" t="str">
        <f>VLOOKUP(Tabela2[[#This Row],[SIEMA]],Siema2025,20,FALSE)</f>
        <v>Poço em 7-ARG-819-D-RN</v>
      </c>
      <c r="F462" s="106"/>
      <c r="G462" s="106" t="s">
        <v>9161</v>
      </c>
      <c r="H462" s="106" t="s">
        <v>9162</v>
      </c>
      <c r="I462" s="104" t="s">
        <v>931</v>
      </c>
      <c r="J462" s="105">
        <f>VLOOKUP(Tabela2[[#This Row],[SIEMA]],Siema2025,2,FALSE)</f>
        <v>45848</v>
      </c>
      <c r="K462" s="105" t="str">
        <f>VLOOKUP(Tabela2[[#This Row],[SIEMA]],Siema2025,16,FALSE)</f>
        <v>Quinta</v>
      </c>
      <c r="L462" s="106" t="str">
        <f>IF(Tabela2[[#This Row],[Data]]="","Sem Informação",VLOOKUP(MONTH(Tabela2[[#This Row],[Data]]),'[1]Validação de dados'!$I$1:$J$13,2,0))</f>
        <v>Julho</v>
      </c>
      <c r="M462" s="104">
        <f>YEAR(Tabela2[[#This Row],[Data]])</f>
        <v>2025</v>
      </c>
      <c r="N462" s="105" t="str">
        <f>VLOOKUP(Tabela2[[#This Row],[SIEMA]],Siema2025,17,FALSE)</f>
        <v>Madrugada</v>
      </c>
      <c r="O462" s="105" t="s">
        <v>145</v>
      </c>
      <c r="P462" s="104" t="str">
        <f>VLOOKUP(Tabela2[[#This Row],[SIEMA]],Siema2025,21,FALSE)</f>
        <v>Poço terrestre</v>
      </c>
      <c r="Q462" s="104">
        <v>1267</v>
      </c>
      <c r="R462" s="104"/>
      <c r="S462" s="107" t="str">
        <f>IF(Q462="","", IF(Q462="NC","", IF(Q462="NE","", IF(Q462="NA","",IFERROR(VLOOKUP(Q462,Produtos!$A$1:$C$2319,2,FALSE),"Não Cadastrado")))))</f>
        <v>PETRÓLEO CRU</v>
      </c>
      <c r="T462" s="104" t="s">
        <v>9163</v>
      </c>
      <c r="U462" s="104" t="str">
        <f>VLOOKUP(Tabela2[[#This Row],[SIEMA]],Siema2025,12,FALSE)</f>
        <v>M3</v>
      </c>
      <c r="V462" s="104">
        <f>IF(Q462="","",IF(ISNUMBER(Q462)=FALSE,"Não se aplica",IFERROR(VLOOKUP(Q462,Produtos!$A$1:$C$2319,3,FALSE),"Não Cadastrado")))</f>
        <v>3</v>
      </c>
      <c r="W462" s="104" t="str">
        <f>VLOOKUP(Tabela2[[#This Row],[SIEMA]],Siema2025,10,FALSE)</f>
        <v>Água Produzida fora de especificação</v>
      </c>
      <c r="X462" s="113" t="str">
        <f>IF(Tabela2[[#This Row],[Origem do acidente]] = "Plataforma", "PREENCHER","NA")</f>
        <v>NA</v>
      </c>
      <c r="Y462" s="109" t="str">
        <f>IF(W462="","", IF(W462="NC","", IF(W462="NE","", IF(W462="NA","",IFERROR(VLOOKUP(W462,Produtos!$A$1:$C$2319,2,FALSE),"Não Cadastrado")))))</f>
        <v>Não Cadastrado</v>
      </c>
      <c r="Z462" s="104" t="str">
        <f>VLOOKUP(Tabela2[[#This Row],[SIEMA]],Siema2025,11,FALSE)</f>
        <v>3.22</v>
      </c>
      <c r="AA462" s="104" t="str">
        <f>VLOOKUP(Tabela2[[#This Row],[SIEMA]],Siema2025,12,FALSE)</f>
        <v>M3</v>
      </c>
      <c r="AB462" s="104" t="str">
        <f>IF(W462="","",IF(ISNUMBER(W462)=FALSE,"Não se aplica",IFERROR(VLOOKUP(W462,Produtos!$A$1:$C$2319,3,FALSE),"Não Cadastrado")))</f>
        <v>Não se aplica</v>
      </c>
      <c r="AC462" s="104"/>
      <c r="AD462" s="108" t="str">
        <f>IF(Tabela2[[#This Row],[Origem do acidente]] = "Plataforma", "PREENCHER","NA")</f>
        <v>NA</v>
      </c>
      <c r="AE462" s="107" t="str">
        <f>IF(AC462="","", IF(AC462="NC","", IF(AC462="NE","", IF(AC462="NA","",IFERROR(VLOOKUP(AC462,Produtos!$A$1:$C$2319,2,FALSE),"Não Cadastrado")))))</f>
        <v/>
      </c>
      <c r="AF462" s="104"/>
      <c r="AG462" s="104"/>
      <c r="AH462" s="104" t="str">
        <f>IF(AC462="","",IF(ISNUMBER(AC462)=FALSE,"Não se aplica",IFERROR(VLOOKUP(AC462,Produtos!$A$1:$C$2319,3,FALSE),"Não Cadastrado")))</f>
        <v/>
      </c>
      <c r="AI462" s="104"/>
      <c r="AJ462" s="104" t="str">
        <f>VLOOKUP(Tabela2[[#This Row],[SIEMA]],Siema2025,26,FALSE)</f>
        <v>Desenroscamento da luva do stuffing box da cabeça de produção</v>
      </c>
      <c r="AK462" s="107" t="s">
        <v>7112</v>
      </c>
      <c r="AL462" s="107"/>
      <c r="AM462" s="107"/>
      <c r="AN462" s="108" t="str">
        <f>VLOOKUP(Tabela2[[#This Row],[SIEMA]],Siema2025,51,FALSE)</f>
        <v/>
      </c>
      <c r="AO462" s="108" t="str">
        <f>VLOOKUP(Tabela2[[#This Row],[SIEMA]],Siema2025,53,FALSE)</f>
        <v/>
      </c>
      <c r="AP462" s="108" t="str">
        <f>VLOOKUP(Tabela2[[#This Row],[SIEMA]],Siema2025,55,FALSE)</f>
        <v/>
      </c>
      <c r="AQ462" s="108" t="str">
        <f>VLOOKUP(Tabela2[[#This Row],[SIEMA]],Siema2025,57,FALSE)</f>
        <v/>
      </c>
      <c r="AR462" s="108" t="str">
        <f>VLOOKUP(Tabela2[[#This Row],[SIEMA]],Siema2025,59,FALSE)</f>
        <v/>
      </c>
      <c r="AS462" s="108" t="str">
        <f>VLOOKUP(Tabela2[[#This Row],[SIEMA]],Siema2025,61,FALSE)</f>
        <v/>
      </c>
      <c r="AT462" s="108" t="str">
        <f>VLOOKUP(Tabela2[[#This Row],[SIEMA]],Siema2025,63,FALSE)</f>
        <v/>
      </c>
      <c r="AU462" s="108" t="str">
        <f>VLOOKUP(Tabela2[[#This Row],[SIEMA]],Siema2025,65,FALSE)</f>
        <v>X</v>
      </c>
      <c r="AV462" s="108" t="str">
        <f>VLOOKUP(Tabela2[[#This Row],[SIEMA]],Siema2025,67,FALSE)</f>
        <v/>
      </c>
      <c r="AW462" s="108" t="str">
        <f>VLOOKUP(Tabela2[[#This Row],[SIEMA]],Siema2025,69,FALSE)</f>
        <v/>
      </c>
      <c r="AX462" s="108" t="str">
        <f>VLOOKUP(Tabela2[[#This Row],[SIEMA]],Siema2025,71,FALSE)</f>
        <v/>
      </c>
      <c r="AY462" s="108" t="str">
        <f>VLOOKUP(Tabela2[[#This Row],[SIEMA]],Siema2025,73,FALSE)</f>
        <v/>
      </c>
      <c r="AZ462" s="108" t="str">
        <f>VLOOKUP(Tabela2[[#This Row],[SIEMA]],Siema2025,75,FALSE)</f>
        <v/>
      </c>
      <c r="BA462" s="108" t="str">
        <f>VLOOKUP(Tabela2[[#This Row],[SIEMA]],Siema2025,77,FALSE)</f>
        <v/>
      </c>
      <c r="BB462" s="108" t="str">
        <f>VLOOKUP(Tabela2[[#This Row],[SIEMA]],Siema2025,79,FALSE)</f>
        <v/>
      </c>
      <c r="BC462" s="108" t="str">
        <f>IF(Tabela2[[#This Row],[Outro(s) ]] = "X", "PREENCHER","NA")</f>
        <v>NA</v>
      </c>
      <c r="BD462" s="108" t="str">
        <f>VLOOKUP(Tabela2[[#This Row],[SIEMA]],Siema2025,82,FALSE)</f>
        <v/>
      </c>
      <c r="BE462" s="108" t="str">
        <f>VLOOKUP(Tabela2[[#This Row],[SIEMA]],Siema2025,81,FALSE)</f>
        <v/>
      </c>
      <c r="BF462" s="110" t="str">
        <f>VLOOKUP(Tabela2[[#This Row],[SIEMA]],Siema2025,28,FALSE)</f>
        <v>3R POTIGUAR S.A</v>
      </c>
      <c r="BG462" s="110"/>
      <c r="BH462" s="111" t="str">
        <f>VLOOKUP(Tabela2[[#This Row],[SIEMA]],Siema2025,29,FALSE)</f>
        <v/>
      </c>
      <c r="BI462" s="112" t="str">
        <f>VLOOKUP(Tabela2[[#This Row],[SIEMA]],Siema2025,107,FALSE)</f>
        <v>Não</v>
      </c>
      <c r="BJ462" s="107" t="s">
        <v>7113</v>
      </c>
      <c r="BK462" s="104" t="s">
        <v>2696</v>
      </c>
      <c r="BL462" s="140">
        <v>45868</v>
      </c>
      <c r="BM462" s="108">
        <f ca="1">IF(Tabela2[[#This Row],[Data de atendimento do Ibama (considerar o primeiro documento/ação)]]="",_xlfn.DAYS(TODAY(),J462),_xlfn.DAYS(Tabela2[[#This Row],[Data de atendimento do Ibama (considerar o primeiro documento/ação)]],J462))</f>
        <v>20</v>
      </c>
      <c r="BN462" s="108" t="str">
        <f>IF(Tabela2[[#This Row],[Atendido pelo Ibama ("Não" ou "Sim")]]="Não","Preencher", IF(Tabela2[[#This Row],[Atendido pelo Ibama ("Não" ou "Sim")]]="Sim","NA",""))</f>
        <v>NA</v>
      </c>
      <c r="BO462" s="114" t="s">
        <v>7138</v>
      </c>
      <c r="BP462" s="108" t="str">
        <f>IF(Tabela2[[#This Row],[Forma de atendimento (primeiro documento/ação)]]= "Outros (especificar)", "PREENCHER","NA")</f>
        <v>NA</v>
      </c>
      <c r="BQ462" s="106" t="s">
        <v>123</v>
      </c>
      <c r="BR462" s="108" t="str">
        <f>IF(Tabela2[[#This Row],[Equipe do Ibama foi a campo? Houve sobrevoo do Poseidon?]] = "Sim", "PREENCHER","NA")</f>
        <v>NA</v>
      </c>
      <c r="BS462" s="108" t="s">
        <v>7114</v>
      </c>
      <c r="BT462" s="108" t="s">
        <v>7115</v>
      </c>
      <c r="BU462" s="108" t="s">
        <v>2696</v>
      </c>
      <c r="BV462" s="108" t="s">
        <v>2696</v>
      </c>
      <c r="BW462" s="108" t="s">
        <v>2696</v>
      </c>
      <c r="BX462" s="106" t="s">
        <v>7116</v>
      </c>
      <c r="BY462" s="140">
        <v>46043</v>
      </c>
      <c r="BZ462" s="104">
        <f>IF(Tabela2[[#This Row],[Data do documento de encerramento]]="NA","NA",IF(Tabela2[[#This Row],[Data do documento de encerramento]]="","Pendente de conclusão/ encerramento",_xlfn.DAYS(Tabela2[[#This Row],[Data do documento de encerramento]],J462)))</f>
        <v>195</v>
      </c>
      <c r="CA462" s="107"/>
      <c r="CB462" s="107"/>
      <c r="CC462" s="107"/>
      <c r="CD462" s="107"/>
      <c r="CE462" s="107"/>
      <c r="CF462" s="107"/>
    </row>
    <row r="463" spans="1:84" ht="45.75">
      <c r="A463" s="169">
        <v>202571454010</v>
      </c>
      <c r="B463" s="118" t="s">
        <v>9164</v>
      </c>
      <c r="C463" s="108" t="str">
        <f>VLOOKUP(Tabela2[[#This Row],[SIEMA]],Siema2025,4,FALSE)</f>
        <v xml:space="preserve"> RJ</v>
      </c>
      <c r="D463" s="106" t="str">
        <f>VLOOKUP(Tabela2[[#This Row],[SIEMA]],Siema2025,3,FALSE)</f>
        <v xml:space="preserve">Macaé </v>
      </c>
      <c r="E463" s="151" t="s">
        <v>8621</v>
      </c>
      <c r="F463" s="106"/>
      <c r="G463" s="106" t="s">
        <v>9165</v>
      </c>
      <c r="H463" s="106" t="s">
        <v>9166</v>
      </c>
      <c r="I463" s="104" t="s">
        <v>201</v>
      </c>
      <c r="J463" s="105">
        <f>VLOOKUP(Tabela2[[#This Row],[SIEMA]],Siema2025,2,FALSE)</f>
        <v>45848</v>
      </c>
      <c r="K463" s="105" t="str">
        <f>VLOOKUP(Tabela2[[#This Row],[SIEMA]],Siema2025,16,FALSE)</f>
        <v>Quinta</v>
      </c>
      <c r="L463" s="106" t="str">
        <f>IF(Tabela2[[#This Row],[Data]]="","Sem Informação",VLOOKUP(MONTH(Tabela2[[#This Row],[Data]]),'[1]Validação de dados'!$I$1:$J$13,2,0))</f>
        <v>Julho</v>
      </c>
      <c r="M463" s="104">
        <f>YEAR(Tabela2[[#This Row],[Data]])</f>
        <v>2025</v>
      </c>
      <c r="N463" s="105" t="str">
        <f>VLOOKUP(Tabela2[[#This Row],[SIEMA]],Siema2025,17,FALSE)</f>
        <v>Matutino</v>
      </c>
      <c r="O463" s="105" t="str">
        <f>VLOOKUP(Tabela2[[#This Row],[SIEMA]],Siema2025,5,FALSE)</f>
        <v>Plataforma</v>
      </c>
      <c r="P463" s="104" t="str">
        <f>VLOOKUP(Tabela2[[#This Row],[SIEMA]],Siema2025,21,FALSE)</f>
        <v/>
      </c>
      <c r="Q463" s="104">
        <v>1267</v>
      </c>
      <c r="R463" s="104" t="s">
        <v>2043</v>
      </c>
      <c r="S463" s="107" t="s">
        <v>2043</v>
      </c>
      <c r="T463" s="104" t="s">
        <v>9167</v>
      </c>
      <c r="U463" s="104" t="s">
        <v>7111</v>
      </c>
      <c r="V463" s="104">
        <f>IF(Q463="","",IF(ISNUMBER(Q463)=FALSE,"Não se aplica",IFERROR(VLOOKUP(Q463,Produtos!$A$1:$C$2319,3,FALSE),"Não Cadastrado")))</f>
        <v>3</v>
      </c>
      <c r="W463" s="104" t="str">
        <f>VLOOKUP(Tabela2[[#This Row],[SIEMA]],Siema2025,10,FALSE)</f>
        <v/>
      </c>
      <c r="X463" s="113"/>
      <c r="Y463" s="109" t="str">
        <f>IF(W463="","", IF(W463="NC","", IF(W463="NE","", IF(W463="NA","",IFERROR(VLOOKUP(W463,Produtos!$A$1:$C$2319,2,FALSE),"Não Cadastrado")))))</f>
        <v/>
      </c>
      <c r="Z463" s="104" t="str">
        <f>VLOOKUP(Tabela2[[#This Row],[SIEMA]],Siema2025,11,FALSE)</f>
        <v xml:space="preserve"> </v>
      </c>
      <c r="AA463" s="104" t="str">
        <f>VLOOKUP(Tabela2[[#This Row],[SIEMA]],Siema2025,12,FALSE)</f>
        <v xml:space="preserve"> </v>
      </c>
      <c r="AB463" s="104" t="str">
        <f>IF(W463="","",IF(ISNUMBER(W463)=FALSE,"Não se aplica",IFERROR(VLOOKUP(W463,Produtos!$A$1:$C$2319,3,FALSE),"Não Cadastrado")))</f>
        <v/>
      </c>
      <c r="AC463" s="104"/>
      <c r="AD463" s="108"/>
      <c r="AE463" s="107" t="str">
        <f>IF(AC463="","", IF(AC463="NC","", IF(AC463="NE","", IF(AC463="NA","",IFERROR(VLOOKUP(AC463,Produtos!$A$1:$C$2319,2,FALSE),"Não Cadastrado")))))</f>
        <v/>
      </c>
      <c r="AF463" s="104"/>
      <c r="AG463" s="104"/>
      <c r="AH463" s="104" t="str">
        <f>IF(AC463="","",IF(ISNUMBER(AC463)=FALSE,"Não se aplica",IFERROR(VLOOKUP(AC463,Produtos!$A$1:$C$2319,3,FALSE),"Não Cadastrado")))</f>
        <v/>
      </c>
      <c r="AI463" s="104"/>
      <c r="AJ463" s="104" t="str">
        <f>VLOOKUP(Tabela2[[#This Row],[SIEMA]],Siema2025,26,FALSE)</f>
        <v>Em investigação</v>
      </c>
      <c r="AK463" s="107" t="s">
        <v>6834</v>
      </c>
      <c r="AL463" s="107"/>
      <c r="AM463" s="107"/>
      <c r="AN463" s="108" t="str">
        <f>VLOOKUP(Tabela2[[#This Row],[SIEMA]],Siema2025,51,FALSE)</f>
        <v/>
      </c>
      <c r="AO463" s="108" t="str">
        <f>VLOOKUP(Tabela2[[#This Row],[SIEMA]],Siema2025,53,FALSE)</f>
        <v/>
      </c>
      <c r="AP463" s="108" t="str">
        <f>VLOOKUP(Tabela2[[#This Row],[SIEMA]],Siema2025,55,FALSE)</f>
        <v/>
      </c>
      <c r="AQ463" s="108" t="str">
        <f>VLOOKUP(Tabela2[[#This Row],[SIEMA]],Siema2025,57,FALSE)</f>
        <v/>
      </c>
      <c r="AR463" s="108" t="str">
        <f>VLOOKUP(Tabela2[[#This Row],[SIEMA]],Siema2025,59,FALSE)</f>
        <v/>
      </c>
      <c r="AS463" s="108" t="str">
        <f>VLOOKUP(Tabela2[[#This Row],[SIEMA]],Siema2025,61,FALSE)</f>
        <v>X</v>
      </c>
      <c r="AT463" s="108" t="str">
        <f>VLOOKUP(Tabela2[[#This Row],[SIEMA]],Siema2025,63,FALSE)</f>
        <v/>
      </c>
      <c r="AU463" s="108" t="str">
        <f>VLOOKUP(Tabela2[[#This Row],[SIEMA]],Siema2025,65,FALSE)</f>
        <v/>
      </c>
      <c r="AV463" s="108" t="str">
        <f>VLOOKUP(Tabela2[[#This Row],[SIEMA]],Siema2025,67,FALSE)</f>
        <v/>
      </c>
      <c r="AW463" s="108" t="str">
        <f>VLOOKUP(Tabela2[[#This Row],[SIEMA]],Siema2025,69,FALSE)</f>
        <v/>
      </c>
      <c r="AX463" s="108" t="str">
        <f>VLOOKUP(Tabela2[[#This Row],[SIEMA]],Siema2025,71,FALSE)</f>
        <v/>
      </c>
      <c r="AY463" s="108" t="str">
        <f>VLOOKUP(Tabela2[[#This Row],[SIEMA]],Siema2025,73,FALSE)</f>
        <v/>
      </c>
      <c r="AZ463" s="108" t="str">
        <f>VLOOKUP(Tabela2[[#This Row],[SIEMA]],Siema2025,75,FALSE)</f>
        <v/>
      </c>
      <c r="BA463" s="108" t="str">
        <f>VLOOKUP(Tabela2[[#This Row],[SIEMA]],Siema2025,77,FALSE)</f>
        <v/>
      </c>
      <c r="BB463" s="108" t="str">
        <f>VLOOKUP(Tabela2[[#This Row],[SIEMA]],Siema2025,79,FALSE)</f>
        <v/>
      </c>
      <c r="BC463" s="108" t="str">
        <f>IF(Tabela2[[#This Row],[Outro(s) ]] = "X", "PREENCHER","NA")</f>
        <v>NA</v>
      </c>
      <c r="BD463" s="108" t="str">
        <f>VLOOKUP(Tabela2[[#This Row],[SIEMA]],Siema2025,82,FALSE)</f>
        <v/>
      </c>
      <c r="BE463" s="108" t="str">
        <f>VLOOKUP(Tabela2[[#This Row],[SIEMA]],Siema2025,81,FALSE)</f>
        <v/>
      </c>
      <c r="BF463" s="110" t="str">
        <f>VLOOKUP(Tabela2[[#This Row],[SIEMA]],Siema2025,28,FALSE)</f>
        <v>PERENCO PETRÓLEO E GÁS DO BRASIL LTDA</v>
      </c>
      <c r="BG463" s="110"/>
      <c r="BH463" s="111" t="str">
        <f>VLOOKUP(Tabela2[[#This Row],[SIEMA]],Siema2025,29,FALSE)</f>
        <v>09309027000135</v>
      </c>
      <c r="BI463" s="112" t="s">
        <v>2696</v>
      </c>
      <c r="BJ463" s="107" t="s">
        <v>7099</v>
      </c>
      <c r="BK463" s="104" t="s">
        <v>2696</v>
      </c>
      <c r="BL463" s="140">
        <v>46006</v>
      </c>
      <c r="BM463" s="108">
        <f ca="1">IF(Tabela2[[#This Row],[Data de atendimento do Ibama (considerar o primeiro documento/ação)]]="",_xlfn.DAYS(TODAY(),J463),_xlfn.DAYS(Tabela2[[#This Row],[Data de atendimento do Ibama (considerar o primeiro documento/ação)]],J463))</f>
        <v>158</v>
      </c>
      <c r="BN463" s="108" t="str">
        <f>IF(Tabela2[[#This Row],[Atendido pelo Ibama ("Não" ou "Sim")]]="Não","Preencher", IF(Tabela2[[#This Row],[Atendido pelo Ibama ("Não" ou "Sim")]]="Sim","NA",""))</f>
        <v>NA</v>
      </c>
      <c r="BO463" s="114" t="s">
        <v>7138</v>
      </c>
      <c r="BP463" s="108" t="str">
        <f>IF(Tabela2[[#This Row],[Forma de atendimento (primeiro documento/ação)]]= "Outros (especificar)", "PREENCHER","NA")</f>
        <v>NA</v>
      </c>
      <c r="BQ463" s="106" t="s">
        <v>123</v>
      </c>
      <c r="BR463" s="108" t="str">
        <f>IF(Tabela2[[#This Row],[Equipe do Ibama foi a campo? Houve sobrevoo do Poseidon?]] = "Sim", "PREENCHER","NA")</f>
        <v>NA</v>
      </c>
      <c r="BS463" s="108" t="str">
        <f>IF(Tabela2[[#This Row],[Se sim, foi emitida Ordem de Emergência? (informações vinculada à coluna CK)]] = "Sim", "PREENCHER","NA")</f>
        <v>NA</v>
      </c>
      <c r="BT463" s="108" t="s">
        <v>7101</v>
      </c>
      <c r="BU463" s="108" t="s">
        <v>123</v>
      </c>
      <c r="BV463" s="108" t="s">
        <v>123</v>
      </c>
      <c r="BW463" s="108" t="s">
        <v>123</v>
      </c>
      <c r="BX463" s="106"/>
      <c r="BY463" s="106"/>
      <c r="BZ463" s="104" t="str">
        <f>IF(Tabela2[[#This Row],[Data do documento de encerramento]]="NA","NA",IF(Tabela2[[#This Row],[Data do documento de encerramento]]="","Pendente de conclusão/ encerramento",_xlfn.DAYS(Tabela2[[#This Row],[Data do documento de encerramento]],J463)))</f>
        <v>Pendente de conclusão/ encerramento</v>
      </c>
      <c r="CA463" s="107" t="s">
        <v>9168</v>
      </c>
      <c r="CB463" s="107"/>
      <c r="CC463" s="115" t="s">
        <v>7683</v>
      </c>
      <c r="CD463" s="107" t="s">
        <v>123</v>
      </c>
      <c r="CE463" s="107" t="s">
        <v>2696</v>
      </c>
      <c r="CF463" s="107" t="s">
        <v>7167</v>
      </c>
    </row>
    <row r="464" spans="1:84" ht="30.75" hidden="1">
      <c r="A464" s="169">
        <v>202571454047</v>
      </c>
      <c r="B464" s="170" t="s">
        <v>9169</v>
      </c>
      <c r="C464" s="108" t="str">
        <f>VLOOKUP(Tabela2[[#This Row],[SIEMA]],Siema2025,4,FALSE)</f>
        <v xml:space="preserve"> RN</v>
      </c>
      <c r="D464" s="106" t="str">
        <f>VLOOKUP(Tabela2[[#This Row],[SIEMA]],Siema2025,3,FALSE)</f>
        <v xml:space="preserve">Caraúbas </v>
      </c>
      <c r="E464" s="106" t="str">
        <f>VLOOKUP(Tabela2[[#This Row],[SIEMA]],Siema2025,20,FALSE)</f>
        <v>Ativo Potiguar, Polo Riacho da Forquilha, Campo Livramento - Poço 7-LV-27-RN (721000285200).</v>
      </c>
      <c r="F464" s="106"/>
      <c r="G464" s="106" t="s">
        <v>9170</v>
      </c>
      <c r="H464" s="106" t="s">
        <v>9171</v>
      </c>
      <c r="I464" s="104" t="s">
        <v>931</v>
      </c>
      <c r="J464" s="105">
        <f>VLOOKUP(Tabela2[[#This Row],[SIEMA]],Siema2025,2,FALSE)</f>
        <v>45848</v>
      </c>
      <c r="K464" s="105" t="str">
        <f>VLOOKUP(Tabela2[[#This Row],[SIEMA]],Siema2025,16,FALSE)</f>
        <v>Quinta</v>
      </c>
      <c r="L464" s="106" t="str">
        <f>IF(Tabela2[[#This Row],[Data]]="","Sem Informação",VLOOKUP(MONTH(Tabela2[[#This Row],[Data]]),'[1]Validação de dados'!$I$1:$J$13,2,0))</f>
        <v>Julho</v>
      </c>
      <c r="M464" s="106">
        <f>YEAR(Tabela2[[#This Row],[Data]])</f>
        <v>2025</v>
      </c>
      <c r="N464" s="105" t="str">
        <f>VLOOKUP(Tabela2[[#This Row],[SIEMA]],Siema2025,17,FALSE)</f>
        <v>Matutino</v>
      </c>
      <c r="O464" s="105" t="s">
        <v>145</v>
      </c>
      <c r="P464" s="104" t="str">
        <f>VLOOKUP(Tabela2[[#This Row],[SIEMA]],Siema2025,21,FALSE)</f>
        <v>Poço terrestre</v>
      </c>
      <c r="Q464" s="104">
        <v>1267</v>
      </c>
      <c r="R464" s="104"/>
      <c r="S464" s="107" t="str">
        <f>IF(Q464="","", IF(Q464="NC","", IF(Q464="NE","", IF(Q464="NA","",IFERROR(VLOOKUP(Q464,Produtos!$A$1:$C$2319,2,FALSE),"Não Cadastrado")))))</f>
        <v>PETRÓLEO CRU</v>
      </c>
      <c r="T464" s="104" t="s">
        <v>8257</v>
      </c>
      <c r="U464" s="104" t="str">
        <f>VLOOKUP(Tabela2[[#This Row],[SIEMA]],Siema2025,12,FALSE)</f>
        <v>M3; M3</v>
      </c>
      <c r="V464" s="104">
        <f>IF(Q464="","",IF(ISNUMBER(Q464)=FALSE,"Não se aplica",IFERROR(VLOOKUP(Q464,Produtos!$A$1:$C$2319,3,FALSE),"Não Cadastrado")))</f>
        <v>3</v>
      </c>
      <c r="W464" s="104" t="str">
        <f>VLOOKUP(Tabela2[[#This Row],[SIEMA]],Siema2025,10,FALSE)</f>
        <v>Água Produzida fora de especificação;  Produto Óleo</v>
      </c>
      <c r="X464" s="113" t="str">
        <f>IF(Tabela2[[#This Row],[Origem do acidente]] = "Plataforma", "PREENCHER","NA")</f>
        <v>NA</v>
      </c>
      <c r="Y464" s="109" t="str">
        <f>IF(W464="","", IF(W464="NC","", IF(W464="NE","", IF(W464="NA","",IFERROR(VLOOKUP(W464,Produtos!$A$1:$C$2319,2,FALSE),"Não Cadastrado")))))</f>
        <v>Não Cadastrado</v>
      </c>
      <c r="Z464" s="104" t="s">
        <v>9172</v>
      </c>
      <c r="AA464" s="104" t="str">
        <f>VLOOKUP(Tabela2[[#This Row],[SIEMA]],Siema2025,12,FALSE)</f>
        <v>M3; M3</v>
      </c>
      <c r="AB464" s="104" t="str">
        <f>IF(W464="","",IF(ISNUMBER(W464)=FALSE,"Não se aplica",IFERROR(VLOOKUP(W464,Produtos!$A$1:$C$2319,3,FALSE),"Não Cadastrado")))</f>
        <v>Não se aplica</v>
      </c>
      <c r="AC464" s="104"/>
      <c r="AD464" s="108" t="str">
        <f>IF(Tabela2[[#This Row],[Origem do acidente]] = "Plataforma", "PREENCHER","NA")</f>
        <v>NA</v>
      </c>
      <c r="AE464" s="107" t="str">
        <f>IF(AC464="","", IF(AC464="NC","", IF(AC464="NE","", IF(AC464="NA","",IFERROR(VLOOKUP(AC464,Produtos!$A$1:$C$2319,2,FALSE),"Não Cadastrado")))))</f>
        <v/>
      </c>
      <c r="AF464" s="104"/>
      <c r="AG464" s="104"/>
      <c r="AH464" s="104" t="str">
        <f>IF(AC464="","",IF(ISNUMBER(AC464)=FALSE,"Não se aplica",IFERROR(VLOOKUP(AC464,Produtos!$A$1:$C$2319,3,FALSE),"Não Cadastrado")))</f>
        <v/>
      </c>
      <c r="AI464" s="104"/>
      <c r="AJ464" s="104" t="str">
        <f>VLOOKUP(Tabela2[[#This Row],[SIEMA]],Siema2025,26,FALSE)</f>
        <v>Corrosão.</v>
      </c>
      <c r="AK464" s="107" t="s">
        <v>7290</v>
      </c>
      <c r="AL464" s="107"/>
      <c r="AM464" s="107"/>
      <c r="AN464" s="108" t="str">
        <f>VLOOKUP(Tabela2[[#This Row],[SIEMA]],Siema2025,51,FALSE)</f>
        <v/>
      </c>
      <c r="AO464" s="108" t="str">
        <f>VLOOKUP(Tabela2[[#This Row],[SIEMA]],Siema2025,53,FALSE)</f>
        <v/>
      </c>
      <c r="AP464" s="108" t="str">
        <f>VLOOKUP(Tabela2[[#This Row],[SIEMA]],Siema2025,55,FALSE)</f>
        <v/>
      </c>
      <c r="AQ464" s="108" t="str">
        <f>VLOOKUP(Tabela2[[#This Row],[SIEMA]],Siema2025,57,FALSE)</f>
        <v/>
      </c>
      <c r="AR464" s="108" t="str">
        <f>VLOOKUP(Tabela2[[#This Row],[SIEMA]],Siema2025,59,FALSE)</f>
        <v/>
      </c>
      <c r="AS464" s="108" t="str">
        <f>VLOOKUP(Tabela2[[#This Row],[SIEMA]],Siema2025,61,FALSE)</f>
        <v/>
      </c>
      <c r="AT464" s="108" t="str">
        <f>VLOOKUP(Tabela2[[#This Row],[SIEMA]],Siema2025,63,FALSE)</f>
        <v/>
      </c>
      <c r="AU464" s="108" t="str">
        <f>VLOOKUP(Tabela2[[#This Row],[SIEMA]],Siema2025,65,FALSE)</f>
        <v>X</v>
      </c>
      <c r="AV464" s="108" t="str">
        <f>VLOOKUP(Tabela2[[#This Row],[SIEMA]],Siema2025,67,FALSE)</f>
        <v/>
      </c>
      <c r="AW464" s="108" t="str">
        <f>VLOOKUP(Tabela2[[#This Row],[SIEMA]],Siema2025,69,FALSE)</f>
        <v/>
      </c>
      <c r="AX464" s="108" t="str">
        <f>VLOOKUP(Tabela2[[#This Row],[SIEMA]],Siema2025,71,FALSE)</f>
        <v/>
      </c>
      <c r="AY464" s="108" t="str">
        <f>VLOOKUP(Tabela2[[#This Row],[SIEMA]],Siema2025,73,FALSE)</f>
        <v/>
      </c>
      <c r="AZ464" s="108" t="str">
        <f>VLOOKUP(Tabela2[[#This Row],[SIEMA]],Siema2025,75,FALSE)</f>
        <v/>
      </c>
      <c r="BA464" s="108" t="str">
        <f>VLOOKUP(Tabela2[[#This Row],[SIEMA]],Siema2025,77,FALSE)</f>
        <v/>
      </c>
      <c r="BB464" s="108" t="str">
        <f>VLOOKUP(Tabela2[[#This Row],[SIEMA]],Siema2025,79,FALSE)</f>
        <v/>
      </c>
      <c r="BC464" s="108" t="str">
        <f>IF(Tabela2[[#This Row],[Outro(s) ]] = "X", "PREENCHER","NA")</f>
        <v>NA</v>
      </c>
      <c r="BD464" s="108" t="str">
        <f>VLOOKUP(Tabela2[[#This Row],[SIEMA]],Siema2025,82,FALSE)</f>
        <v/>
      </c>
      <c r="BE464" s="108" t="str">
        <f>VLOOKUP(Tabela2[[#This Row],[SIEMA]],Siema2025,81,FALSE)</f>
        <v/>
      </c>
      <c r="BF464" s="110" t="str">
        <f>VLOOKUP(Tabela2[[#This Row],[SIEMA]],Siema2025,28,FALSE)</f>
        <v>PETRORECÔNCAVO S.A</v>
      </c>
      <c r="BG464" s="110"/>
      <c r="BH464" s="111" t="str">
        <f>VLOOKUP(Tabela2[[#This Row],[SIEMA]],Siema2025,29,FALSE)</f>
        <v/>
      </c>
      <c r="BI464" s="112" t="str">
        <f>VLOOKUP(Tabela2[[#This Row],[SIEMA]],Siema2025,107,FALSE)</f>
        <v>Não</v>
      </c>
      <c r="BJ464" s="107" t="s">
        <v>7113</v>
      </c>
      <c r="BK464" s="104" t="s">
        <v>2696</v>
      </c>
      <c r="BL464" s="140">
        <v>45854</v>
      </c>
      <c r="BM464" s="108">
        <f ca="1">IF(Tabela2[[#This Row],[Data de atendimento do Ibama (considerar o primeiro documento/ação)]]="",_xlfn.DAYS(TODAY(),J464),_xlfn.DAYS(Tabela2[[#This Row],[Data de atendimento do Ibama (considerar o primeiro documento/ação)]],J464))</f>
        <v>6</v>
      </c>
      <c r="BN464" s="108" t="str">
        <f>IF(Tabela2[[#This Row],[Atendido pelo Ibama ("Não" ou "Sim")]]="Não","Preencher", IF(Tabela2[[#This Row],[Atendido pelo Ibama ("Não" ou "Sim")]]="Sim","NA",""))</f>
        <v>NA</v>
      </c>
      <c r="BO464" s="114" t="s">
        <v>7138</v>
      </c>
      <c r="BP464" s="108" t="str">
        <f>IF(Tabela2[[#This Row],[Forma de atendimento (primeiro documento/ação)]]= "Outros (especificar)", "PREENCHER","NA")</f>
        <v>NA</v>
      </c>
      <c r="BQ464" s="106" t="s">
        <v>123</v>
      </c>
      <c r="BR464" s="108" t="str">
        <f>IF(Tabela2[[#This Row],[Equipe do Ibama foi a campo? Houve sobrevoo do Poseidon?]] = "Sim", "PREENCHER","NA")</f>
        <v>NA</v>
      </c>
      <c r="BS464" s="108" t="s">
        <v>7114</v>
      </c>
      <c r="BT464" s="108" t="s">
        <v>7115</v>
      </c>
      <c r="BU464" s="108" t="s">
        <v>2696</v>
      </c>
      <c r="BV464" s="108" t="s">
        <v>2696</v>
      </c>
      <c r="BW464" s="108" t="s">
        <v>2696</v>
      </c>
      <c r="BX464" s="106" t="s">
        <v>7116</v>
      </c>
      <c r="BY464" s="140">
        <v>46042</v>
      </c>
      <c r="BZ464" s="104">
        <f>IF(Tabela2[[#This Row],[Data do documento de encerramento]]="NA","NA",IF(Tabela2[[#This Row],[Data do documento de encerramento]]="","Pendente de conclusão/ encerramento",_xlfn.DAYS(Tabela2[[#This Row],[Data do documento de encerramento]],J464)))</f>
        <v>194</v>
      </c>
      <c r="CA464" s="107"/>
      <c r="CB464" s="107"/>
      <c r="CC464" s="115"/>
      <c r="CD464" s="107"/>
      <c r="CE464" s="107"/>
      <c r="CF464" s="107"/>
    </row>
    <row r="465" spans="1:84" ht="60.75" hidden="1">
      <c r="A465" s="169">
        <v>202571554000</v>
      </c>
      <c r="B465" s="170" t="s">
        <v>9173</v>
      </c>
      <c r="C465" s="108" t="str">
        <f>VLOOKUP(Tabela2[[#This Row],[SIEMA]],Siema2025,4,FALSE)</f>
        <v xml:space="preserve"> MG</v>
      </c>
      <c r="D465" s="106" t="str">
        <f>VLOOKUP(Tabela2[[#This Row],[SIEMA]],Siema2025,3,FALSE)</f>
        <v xml:space="preserve">Uberaba </v>
      </c>
      <c r="E465" s="106" t="s">
        <v>9115</v>
      </c>
      <c r="F465" s="106" t="s">
        <v>9174</v>
      </c>
      <c r="G465" s="106" t="s">
        <v>9175</v>
      </c>
      <c r="H465" s="106" t="s">
        <v>9176</v>
      </c>
      <c r="I465" s="104" t="s">
        <v>7114</v>
      </c>
      <c r="J465" s="105">
        <f>VLOOKUP(Tabela2[[#This Row],[SIEMA]],Siema2025,2,FALSE)</f>
        <v>45848</v>
      </c>
      <c r="K465" s="105" t="str">
        <f>VLOOKUP(Tabela2[[#This Row],[SIEMA]],Siema2025,16,FALSE)</f>
        <v>Quinta</v>
      </c>
      <c r="L465" s="106" t="str">
        <f>IF(Tabela2[[#This Row],[Data]]="","Sem Informação",VLOOKUP(MONTH(Tabela2[[#This Row],[Data]]),'[1]Validação de dados'!$I$1:$J$13,2,0))</f>
        <v>Julho</v>
      </c>
      <c r="M465" s="104">
        <f>YEAR(Tabela2[[#This Row],[Data]])</f>
        <v>2025</v>
      </c>
      <c r="N465" s="105" t="str">
        <f>VLOOKUP(Tabela2[[#This Row],[SIEMA]],Siema2025,17,FALSE)</f>
        <v>Matutino</v>
      </c>
      <c r="O465" s="105" t="str">
        <f>VLOOKUP(Tabela2[[#This Row],[SIEMA]],Siema2025,5,FALSE)</f>
        <v>Rodovia</v>
      </c>
      <c r="P465" s="104" t="str">
        <f>VLOOKUP(Tabela2[[#This Row],[SIEMA]],Siema2025,21,FALSE)</f>
        <v>Transporte Rodoviário</v>
      </c>
      <c r="Q465" s="104">
        <v>1830</v>
      </c>
      <c r="R465" s="104" t="str">
        <f>VLOOKUP(Tabela2[[#This Row],[SIEMA]],Siema2025,10,FALSE)</f>
        <v/>
      </c>
      <c r="S465" s="107" t="str">
        <f>IF(Q465="","", IF(Q465="NC","", IF(Q465="NE","", IF(Q465="NA","",IFERROR(VLOOKUP(Q465,Produtos!$A$1:$C$2319,2,FALSE),"Não Cadastrado")))))</f>
        <v>ÁCIDO SULFÚRICO, com mais de 51% de ácido</v>
      </c>
      <c r="T465" s="104" t="s">
        <v>6834</v>
      </c>
      <c r="U465" s="104" t="s">
        <v>7062</v>
      </c>
      <c r="V465" s="104">
        <f>IF(Q465="","",IF(ISNUMBER(Q465)=FALSE,"Não se aplica",IFERROR(VLOOKUP(Q465,Produtos!$A$1:$C$2319,3,FALSE),"Não Cadastrado")))</f>
        <v>8</v>
      </c>
      <c r="W465" s="104" t="str">
        <f>VLOOKUP(Tabela2[[#This Row],[SIEMA]],Siema2025,10,FALSE)</f>
        <v/>
      </c>
      <c r="X465" s="113" t="str">
        <f>IF(Tabela2[[#This Row],[Origem do acidente]] = "Plataforma", "PREENCHER","NA")</f>
        <v>NA</v>
      </c>
      <c r="Y465" s="109" t="str">
        <f>IF(W465="","", IF(W465="NC","", IF(W465="NE","", IF(W465="NA","",IFERROR(VLOOKUP(W465,Produtos!$A$1:$C$2319,2,FALSE),"Não Cadastrado")))))</f>
        <v/>
      </c>
      <c r="Z465" s="104" t="str">
        <f>VLOOKUP(Tabela2[[#This Row],[SIEMA]],Siema2025,11,FALSE)</f>
        <v xml:space="preserve"> </v>
      </c>
      <c r="AA465" s="104" t="str">
        <f>VLOOKUP(Tabela2[[#This Row],[SIEMA]],Siema2025,12,FALSE)</f>
        <v xml:space="preserve"> </v>
      </c>
      <c r="AB465" s="104" t="str">
        <f>IF(W465="","",IF(ISNUMBER(W465)=FALSE,"Não se aplica",IFERROR(VLOOKUP(W465,Produtos!$A$1:$C$2319,3,FALSE),"Não Cadastrado")))</f>
        <v/>
      </c>
      <c r="AC465" s="104"/>
      <c r="AD465" s="108" t="str">
        <f>IF(Tabela2[[#This Row],[Origem do acidente]] = "Plataforma", "PREENCHER","NA")</f>
        <v>NA</v>
      </c>
      <c r="AE465" s="107" t="str">
        <f>IF(AC465="","", IF(AC465="NC","", IF(AC465="NE","", IF(AC465="NA","",IFERROR(VLOOKUP(AC465,Produtos!$A$1:$C$2319,2,FALSE),"Não Cadastrado")))))</f>
        <v/>
      </c>
      <c r="AF465" s="104"/>
      <c r="AG465" s="104"/>
      <c r="AH465" s="104" t="str">
        <f>IF(AC465="","",IF(ISNUMBER(AC465)=FALSE,"Não se aplica",IFERROR(VLOOKUP(AC465,Produtos!$A$1:$C$2319,3,FALSE),"Não Cadastrado")))</f>
        <v/>
      </c>
      <c r="AI465" s="104"/>
      <c r="AJ465" s="104" t="str">
        <f>VLOOKUP(Tabela2[[#This Row],[SIEMA]],Siema2025,26,FALSE)</f>
        <v>Vazamento de produto na válvula de descarga</v>
      </c>
      <c r="AK465" s="107" t="s">
        <v>7112</v>
      </c>
      <c r="AL465" s="107"/>
      <c r="AM465" s="107"/>
      <c r="AN465" s="108" t="str">
        <f>VLOOKUP(Tabela2[[#This Row],[SIEMA]],Siema2025,51,FALSE)</f>
        <v/>
      </c>
      <c r="AO465" s="108" t="str">
        <f>VLOOKUP(Tabela2[[#This Row],[SIEMA]],Siema2025,53,FALSE)</f>
        <v/>
      </c>
      <c r="AP465" s="108" t="str">
        <f>VLOOKUP(Tabela2[[#This Row],[SIEMA]],Siema2025,55,FALSE)</f>
        <v/>
      </c>
      <c r="AQ465" s="108" t="str">
        <f>VLOOKUP(Tabela2[[#This Row],[SIEMA]],Siema2025,57,FALSE)</f>
        <v/>
      </c>
      <c r="AR465" s="108" t="str">
        <f>VLOOKUP(Tabela2[[#This Row],[SIEMA]],Siema2025,59,FALSE)</f>
        <v/>
      </c>
      <c r="AS465" s="108" t="str">
        <f>VLOOKUP(Tabela2[[#This Row],[SIEMA]],Siema2025,61,FALSE)</f>
        <v/>
      </c>
      <c r="AT465" s="108" t="str">
        <f>VLOOKUP(Tabela2[[#This Row],[SIEMA]],Siema2025,63,FALSE)</f>
        <v/>
      </c>
      <c r="AU465" s="108"/>
      <c r="AV465" s="108" t="str">
        <f>VLOOKUP(Tabela2[[#This Row],[SIEMA]],Siema2025,67,FALSE)</f>
        <v/>
      </c>
      <c r="AW465" s="108" t="str">
        <f>VLOOKUP(Tabela2[[#This Row],[SIEMA]],Siema2025,69,FALSE)</f>
        <v/>
      </c>
      <c r="AX465" s="108" t="str">
        <f>VLOOKUP(Tabela2[[#This Row],[SIEMA]],Siema2025,71,FALSE)</f>
        <v/>
      </c>
      <c r="AY465" s="108" t="str">
        <f>VLOOKUP(Tabela2[[#This Row],[SIEMA]],Siema2025,73,FALSE)</f>
        <v/>
      </c>
      <c r="AZ465" s="108" t="str">
        <f>VLOOKUP(Tabela2[[#This Row],[SIEMA]],Siema2025,75,FALSE)</f>
        <v/>
      </c>
      <c r="BA465" s="108" t="str">
        <f>VLOOKUP(Tabela2[[#This Row],[SIEMA]],Siema2025,77,FALSE)</f>
        <v/>
      </c>
      <c r="BB465" s="108" t="str">
        <f>VLOOKUP(Tabela2[[#This Row],[SIEMA]],Siema2025,79,FALSE)</f>
        <v/>
      </c>
      <c r="BC465" s="108" t="str">
        <f>IF(Tabela2[[#This Row],[Outro(s) ]] = "X", "PREENCHER","NA")</f>
        <v>NA</v>
      </c>
      <c r="BD465" s="108" t="s">
        <v>7183</v>
      </c>
      <c r="BE465" s="108" t="str">
        <f>VLOOKUP(Tabela2[[#This Row],[SIEMA]],Siema2025,81,FALSE)</f>
        <v/>
      </c>
      <c r="BF465" s="110" t="s">
        <v>9177</v>
      </c>
      <c r="BG465" s="110"/>
      <c r="BH465" s="111" t="s">
        <v>6834</v>
      </c>
      <c r="BI465" s="112" t="s">
        <v>7062</v>
      </c>
      <c r="BJ465" s="107" t="s">
        <v>7099</v>
      </c>
      <c r="BK465" s="104" t="s">
        <v>2696</v>
      </c>
      <c r="BL465" s="140">
        <v>45859</v>
      </c>
      <c r="BM465" s="108">
        <f ca="1">IF(Tabela2[[#This Row],[Data de atendimento do Ibama (considerar o primeiro documento/ação)]]="",_xlfn.DAYS(TODAY(),J465),_xlfn.DAYS(Tabela2[[#This Row],[Data de atendimento do Ibama (considerar o primeiro documento/ação)]],J465))</f>
        <v>11</v>
      </c>
      <c r="BN465" s="108" t="str">
        <f>IF(Tabela2[[#This Row],[Atendido pelo Ibama ("Não" ou "Sim")]]="Não","Preencher", IF(Tabela2[[#This Row],[Atendido pelo Ibama ("Não" ou "Sim")]]="Sim","NA",""))</f>
        <v>NA</v>
      </c>
      <c r="BO465" s="114" t="s">
        <v>7100</v>
      </c>
      <c r="BP465" s="108" t="str">
        <f>IF(Tabela2[[#This Row],[Forma de atendimento (primeiro documento/ação)]]= "Outros (especificar)", "PREENCHER","NA")</f>
        <v>NA</v>
      </c>
      <c r="BQ465" s="106" t="s">
        <v>123</v>
      </c>
      <c r="BR465" s="108" t="str">
        <f>IF(Tabela2[[#This Row],[Equipe do Ibama foi a campo? Houve sobrevoo do Poseidon?]] = "Sim", "PREENCHER","NA")</f>
        <v>NA</v>
      </c>
      <c r="BS465" s="108" t="str">
        <f>IF(Tabela2[[#This Row],[Se sim, foi emitida Ordem de Emergência? (informações vinculada à coluna CK)]] = "Sim", "PREENCHER","NA")</f>
        <v>NA</v>
      </c>
      <c r="BT465" s="108" t="s">
        <v>7115</v>
      </c>
      <c r="BU465" s="108" t="str">
        <f>IF(Tabela2[[#This Row],[Houve envio de Informações Pós-acidente (preencher "não se aplica" quando de competência estadual/municipal)]] = "Sim", "PREENCHER","NA")</f>
        <v>NA</v>
      </c>
      <c r="BV465" s="108" t="s">
        <v>2696</v>
      </c>
      <c r="BW465" s="108" t="s">
        <v>123</v>
      </c>
      <c r="BX465" s="106" t="s">
        <v>7127</v>
      </c>
      <c r="BY465" s="106"/>
      <c r="BZ465" s="104" t="str">
        <f>IF(Tabela2[[#This Row],[Data do documento de encerramento]]="NA","NA",IF(Tabela2[[#This Row],[Data do documento de encerramento]]="","Pendente de conclusão/ encerramento",_xlfn.DAYS(Tabela2[[#This Row],[Data do documento de encerramento]],J465)))</f>
        <v>Pendente de conclusão/ encerramento</v>
      </c>
      <c r="CA465" s="107" t="s">
        <v>8795</v>
      </c>
      <c r="CB465" s="107"/>
      <c r="CC465" s="107"/>
      <c r="CD465" s="107"/>
      <c r="CE465" s="107"/>
      <c r="CF465" s="107"/>
    </row>
    <row r="466" spans="1:84" hidden="1">
      <c r="A466" s="169">
        <v>202571554048</v>
      </c>
      <c r="B466" s="170" t="s">
        <v>9178</v>
      </c>
      <c r="C466" s="108" t="str">
        <f>VLOOKUP(Tabela2[[#This Row],[SIEMA]],Siema2025,4,FALSE)</f>
        <v xml:space="preserve"> MG</v>
      </c>
      <c r="D466" s="106" t="str">
        <f>VLOOKUP(Tabela2[[#This Row],[SIEMA]],Siema2025,3,FALSE)</f>
        <v xml:space="preserve">Lavras </v>
      </c>
      <c r="E466" s="106" t="s">
        <v>4216</v>
      </c>
      <c r="F466" s="106" t="s">
        <v>9179</v>
      </c>
      <c r="G466" s="106" t="s">
        <v>9180</v>
      </c>
      <c r="H466" s="106" t="s">
        <v>9181</v>
      </c>
      <c r="I466" s="104" t="s">
        <v>7114</v>
      </c>
      <c r="J466" s="105">
        <f>VLOOKUP(Tabela2[[#This Row],[SIEMA]],Siema2025,2,FALSE)</f>
        <v>45848</v>
      </c>
      <c r="K466" s="105" t="str">
        <f>VLOOKUP(Tabela2[[#This Row],[SIEMA]],Siema2025,16,FALSE)</f>
        <v>Quinta</v>
      </c>
      <c r="L466" s="106" t="str">
        <f>IF(Tabela2[[#This Row],[Data]]="","Sem Informação",VLOOKUP(MONTH(Tabela2[[#This Row],[Data]]),'[1]Validação de dados'!$I$1:$J$13,2,0))</f>
        <v>Julho</v>
      </c>
      <c r="M466" s="104">
        <f>YEAR(Tabela2[[#This Row],[Data]])</f>
        <v>2025</v>
      </c>
      <c r="N466" s="105" t="str">
        <f>VLOOKUP(Tabela2[[#This Row],[SIEMA]],Siema2025,17,FALSE)</f>
        <v>Matutino</v>
      </c>
      <c r="O466" s="105" t="str">
        <f>VLOOKUP(Tabela2[[#This Row],[SIEMA]],Siema2025,5,FALSE)</f>
        <v>Rodovia</v>
      </c>
      <c r="P466" s="104" t="str">
        <f>VLOOKUP(Tabela2[[#This Row],[SIEMA]],Siema2025,21,FALSE)</f>
        <v>Transporte Rodoviário</v>
      </c>
      <c r="Q466" s="104" t="s">
        <v>7094</v>
      </c>
      <c r="R466" t="s">
        <v>9182</v>
      </c>
      <c r="S466" s="107" t="str">
        <f>IF(Q466="","", IF(Q466="NC","", IF(Q466="NE","", IF(Q466="NA","",IFERROR(VLOOKUP(Q466,Produtos!$A$1:$C$2319,2,FALSE),"Não Cadastrado")))))</f>
        <v/>
      </c>
      <c r="T466" s="104">
        <v>30</v>
      </c>
      <c r="U466" s="104" t="s">
        <v>7121</v>
      </c>
      <c r="V466" s="104" t="s">
        <v>7483</v>
      </c>
      <c r="W466" s="104"/>
      <c r="X466" s="113" t="str">
        <f>IF(Tabela2[[#This Row],[Origem do acidente]] = "Plataforma", "PREENCHER","NA")</f>
        <v>NA</v>
      </c>
      <c r="Y466" s="109" t="str">
        <f>IF(W466="","", IF(W466="NC","", IF(W466="NE","", IF(W466="NA","",IFERROR(VLOOKUP(W466,Produtos!$A$1:$C$2319,2,FALSE),"Não Cadastrado")))))</f>
        <v/>
      </c>
      <c r="Z466" s="104" t="str">
        <f>VLOOKUP(Tabela2[[#This Row],[SIEMA]],Siema2025,11,FALSE)</f>
        <v/>
      </c>
      <c r="AA466" s="104" t="str">
        <f>VLOOKUP(Tabela2[[#This Row],[SIEMA]],Siema2025,12,FALSE)</f>
        <v/>
      </c>
      <c r="AB466" s="104" t="str">
        <f>IF(W466="","",IF(ISNUMBER(W466)=FALSE,"Não se aplica",IFERROR(VLOOKUP(W466,Produtos!$A$1:$C$2319,3,FALSE),"Não Cadastrado")))</f>
        <v/>
      </c>
      <c r="AC466" s="104"/>
      <c r="AD466" s="108" t="str">
        <f>IF(Tabela2[[#This Row],[Origem do acidente]] = "Plataforma", "PREENCHER","NA")</f>
        <v>NA</v>
      </c>
      <c r="AE466" s="107" t="str">
        <f>IF(AC466="","", IF(AC466="NC","", IF(AC466="NE","", IF(AC466="NA","",IFERROR(VLOOKUP(AC466,Produtos!$A$1:$C$2319,2,FALSE),"Não Cadastrado")))))</f>
        <v/>
      </c>
      <c r="AF466" s="104"/>
      <c r="AG466" s="104"/>
      <c r="AH466" s="104" t="str">
        <f>IF(AC466="","",IF(ISNUMBER(AC466)=FALSE,"Não se aplica",IFERROR(VLOOKUP(AC466,Produtos!$A$1:$C$2319,3,FALSE),"Não Cadastrado")))</f>
        <v/>
      </c>
      <c r="AI466" s="104"/>
      <c r="AJ466" s="104" t="str">
        <f>VLOOKUP(Tabela2[[#This Row],[SIEMA]],Siema2025,26,FALSE)</f>
        <v>Tombamento</v>
      </c>
      <c r="AK466" s="107" t="s">
        <v>6834</v>
      </c>
      <c r="AL466" s="107" t="s">
        <v>7182</v>
      </c>
      <c r="AM466" s="107"/>
      <c r="AN466" s="108" t="str">
        <f>VLOOKUP(Tabela2[[#This Row],[SIEMA]],Siema2025,51,FALSE)</f>
        <v/>
      </c>
      <c r="AO466" s="108" t="str">
        <f>VLOOKUP(Tabela2[[#This Row],[SIEMA]],Siema2025,53,FALSE)</f>
        <v/>
      </c>
      <c r="AP466" s="108" t="str">
        <f>VLOOKUP(Tabela2[[#This Row],[SIEMA]],Siema2025,55,FALSE)</f>
        <v/>
      </c>
      <c r="AQ466" s="108" t="str">
        <f>VLOOKUP(Tabela2[[#This Row],[SIEMA]],Siema2025,57,FALSE)</f>
        <v/>
      </c>
      <c r="AR466" s="108" t="str">
        <f>VLOOKUP(Tabela2[[#This Row],[SIEMA]],Siema2025,59,FALSE)</f>
        <v/>
      </c>
      <c r="AS466" s="108" t="str">
        <f>VLOOKUP(Tabela2[[#This Row],[SIEMA]],Siema2025,61,FALSE)</f>
        <v/>
      </c>
      <c r="AT466" s="108" t="str">
        <f>VLOOKUP(Tabela2[[#This Row],[SIEMA]],Siema2025,63,FALSE)</f>
        <v/>
      </c>
      <c r="AU466" s="108" t="str">
        <f>VLOOKUP(Tabela2[[#This Row],[SIEMA]],Siema2025,65,FALSE)</f>
        <v>X</v>
      </c>
      <c r="AV466" s="108" t="str">
        <f>VLOOKUP(Tabela2[[#This Row],[SIEMA]],Siema2025,67,FALSE)</f>
        <v/>
      </c>
      <c r="AW466" s="108" t="str">
        <f>VLOOKUP(Tabela2[[#This Row],[SIEMA]],Siema2025,69,FALSE)</f>
        <v/>
      </c>
      <c r="AX466" s="108" t="s">
        <v>7183</v>
      </c>
      <c r="AY466" s="108" t="str">
        <f>VLOOKUP(Tabela2[[#This Row],[SIEMA]],Siema2025,73,FALSE)</f>
        <v/>
      </c>
      <c r="AZ466" s="108" t="str">
        <f>VLOOKUP(Tabela2[[#This Row],[SIEMA]],Siema2025,75,FALSE)</f>
        <v/>
      </c>
      <c r="BA466" s="108" t="str">
        <f>VLOOKUP(Tabela2[[#This Row],[SIEMA]],Siema2025,77,FALSE)</f>
        <v/>
      </c>
      <c r="BB466" s="108" t="str">
        <f>VLOOKUP(Tabela2[[#This Row],[SIEMA]],Siema2025,79,FALSE)</f>
        <v/>
      </c>
      <c r="BC466" s="108" t="str">
        <f>IF(Tabela2[[#This Row],[Outro(s) ]] = "X", "PREENCHER","NA")</f>
        <v>NA</v>
      </c>
      <c r="BD466" s="108" t="str">
        <f>VLOOKUP(Tabela2[[#This Row],[SIEMA]],Siema2025,82,FALSE)</f>
        <v/>
      </c>
      <c r="BE466" s="108" t="str">
        <f>VLOOKUP(Tabela2[[#This Row],[SIEMA]],Siema2025,81,FALSE)</f>
        <v/>
      </c>
      <c r="BF466" s="110" t="s">
        <v>9183</v>
      </c>
      <c r="BG466" s="110"/>
      <c r="BH466" s="111" t="s">
        <v>9184</v>
      </c>
      <c r="BI466" s="112" t="str">
        <f>VLOOKUP(Tabela2[[#This Row],[SIEMA]],Siema2025,107,FALSE)</f>
        <v>Não</v>
      </c>
      <c r="BJ466" s="107" t="s">
        <v>7099</v>
      </c>
      <c r="BK466" s="104" t="s">
        <v>2696</v>
      </c>
      <c r="BL466" s="140">
        <v>45859</v>
      </c>
      <c r="BM466" s="108">
        <f ca="1">IF(Tabela2[[#This Row],[Data de atendimento do Ibama (considerar o primeiro documento/ação)]]="",_xlfn.DAYS(TODAY(),J466),_xlfn.DAYS(Tabela2[[#This Row],[Data de atendimento do Ibama (considerar o primeiro documento/ação)]],J466))</f>
        <v>11</v>
      </c>
      <c r="BN466" s="108" t="str">
        <f>IF(Tabela2[[#This Row],[Atendido pelo Ibama ("Não" ou "Sim")]]="Não","Preencher", IF(Tabela2[[#This Row],[Atendido pelo Ibama ("Não" ou "Sim")]]="Sim","NA",""))</f>
        <v>NA</v>
      </c>
      <c r="BO466" s="114" t="s">
        <v>7100</v>
      </c>
      <c r="BP466" s="108" t="str">
        <f>IF(Tabela2[[#This Row],[Forma de atendimento (primeiro documento/ação)]]= "Outros (especificar)", "PREENCHER","NA")</f>
        <v>NA</v>
      </c>
      <c r="BQ466" s="106" t="s">
        <v>123</v>
      </c>
      <c r="BR466" s="108" t="str">
        <f>IF(Tabela2[[#This Row],[Equipe do Ibama foi a campo? Houve sobrevoo do Poseidon?]] = "Sim", "PREENCHER","NA")</f>
        <v>NA</v>
      </c>
      <c r="BS466" s="108" t="str">
        <f>IF(Tabela2[[#This Row],[Se sim, foi emitida Ordem de Emergência? (informações vinculada à coluna CK)]] = "Sim", "PREENCHER","NA")</f>
        <v>NA</v>
      </c>
      <c r="BT466" s="108" t="s">
        <v>7101</v>
      </c>
      <c r="BU466" s="108" t="s">
        <v>2696</v>
      </c>
      <c r="BV466" s="108" t="s">
        <v>2696</v>
      </c>
      <c r="BW466" s="108" t="s">
        <v>123</v>
      </c>
      <c r="BX466" s="106" t="s">
        <v>7127</v>
      </c>
      <c r="BY466" s="106"/>
      <c r="BZ466" s="104" t="str">
        <f>IF(Tabela2[[#This Row],[Data do documento de encerramento]]="NA","NA",IF(Tabela2[[#This Row],[Data do documento de encerramento]]="","Pendente de conclusão/ encerramento",_xlfn.DAYS(Tabela2[[#This Row],[Data do documento de encerramento]],J466)))</f>
        <v>Pendente de conclusão/ encerramento</v>
      </c>
      <c r="CA466" s="107" t="s">
        <v>9185</v>
      </c>
      <c r="CB466" s="107"/>
      <c r="CC466" s="107"/>
      <c r="CD466" s="107"/>
      <c r="CE466" s="107"/>
      <c r="CF466" s="107"/>
    </row>
    <row r="467" spans="1:84" ht="106.5" hidden="1">
      <c r="A467" s="169">
        <v>202571232454</v>
      </c>
      <c r="B467" s="170" t="s">
        <v>9186</v>
      </c>
      <c r="C467" s="108" t="str">
        <f>VLOOKUP(Tabela2[[#This Row],[SIEMA]],Siema2025,4,FALSE)</f>
        <v xml:space="preserve"> SP</v>
      </c>
      <c r="D467" s="106" t="str">
        <f>VLOOKUP(Tabela2[[#This Row],[SIEMA]],Siema2025,3,FALSE)</f>
        <v xml:space="preserve">Rincão </v>
      </c>
      <c r="E467" s="106" t="str">
        <f>VLOOKUP(Tabela2[[#This Row],[SIEMA]],Siema2025,20,FALSE)</f>
        <v>28+680</v>
      </c>
      <c r="F467" s="106"/>
      <c r="G467" s="106" t="s">
        <v>9187</v>
      </c>
      <c r="H467" s="106" t="s">
        <v>9188</v>
      </c>
      <c r="I467" s="104" t="s">
        <v>7114</v>
      </c>
      <c r="J467" s="105">
        <f>VLOOKUP(Tabela2[[#This Row],[SIEMA]],Siema2025,2,FALSE)</f>
        <v>45849</v>
      </c>
      <c r="K467" s="105" t="str">
        <f>VLOOKUP(Tabela2[[#This Row],[SIEMA]],Siema2025,16,FALSE)</f>
        <v>Sexta</v>
      </c>
      <c r="L467" s="106" t="str">
        <f>IF(Tabela2[[#This Row],[Data]]="","Sem Informação",VLOOKUP(MONTH(Tabela2[[#This Row],[Data]]),'[1]Validação de dados'!$I$1:$J$13,2,0))</f>
        <v>Julho</v>
      </c>
      <c r="M467" s="104">
        <f>YEAR(Tabela2[[#This Row],[Data]])</f>
        <v>2025</v>
      </c>
      <c r="N467" s="105" t="str">
        <f>VLOOKUP(Tabela2[[#This Row],[SIEMA]],Siema2025,17,FALSE)</f>
        <v>Matutino</v>
      </c>
      <c r="O467" s="105" t="str">
        <f>VLOOKUP(Tabela2[[#This Row],[SIEMA]],Siema2025,5,FALSE)</f>
        <v>Ferrovia</v>
      </c>
      <c r="P467" s="104" t="str">
        <f>VLOOKUP(Tabela2[[#This Row],[SIEMA]],Siema2025,21,FALSE)</f>
        <v>Abalroamento de veiculo pesado</v>
      </c>
      <c r="Q467" s="104" t="s">
        <v>7094</v>
      </c>
      <c r="R467" s="104" t="s">
        <v>7127</v>
      </c>
      <c r="S467" s="107" t="s">
        <v>562</v>
      </c>
      <c r="T467" s="104" t="str">
        <f>VLOOKUP(Tabela2[[#This Row],[SIEMA]],Siema2025,11,FALSE)</f>
        <v>50</v>
      </c>
      <c r="U467" s="104" t="s">
        <v>648</v>
      </c>
      <c r="V467" s="104" t="s">
        <v>7127</v>
      </c>
      <c r="W467" s="104"/>
      <c r="X467" s="113"/>
      <c r="Y467" s="109" t="str">
        <f>IF(W467="","", IF(W467="NC","", IF(W467="NE","", IF(W467="NA","",IFERROR(VLOOKUP(W467,Produtos!$A$1:$C$2319,2,FALSE),"Não Cadastrado")))))</f>
        <v/>
      </c>
      <c r="Z467" s="104"/>
      <c r="AA467" s="104"/>
      <c r="AB467" s="104" t="str">
        <f>IF(W467="","",IF(ISNUMBER(W467)=FALSE,"Não se aplica",IFERROR(VLOOKUP(W467,Produtos!$A$1:$C$2319,3,FALSE),"Não Cadastrado")))</f>
        <v/>
      </c>
      <c r="AC467" s="104"/>
      <c r="AD467" s="108"/>
      <c r="AE467" s="107" t="str">
        <f>IF(AC467="","", IF(AC467="NC","", IF(AC467="NE","", IF(AC467="NA","",IFERROR(VLOOKUP(AC467,Produtos!$A$1:$C$2319,2,FALSE),"Não Cadastrado")))))</f>
        <v/>
      </c>
      <c r="AF467" s="104"/>
      <c r="AG467" s="104"/>
      <c r="AH467" s="104" t="str">
        <f>IF(AC467="","",IF(ISNUMBER(AC467)=FALSE,"Não se aplica",IFERROR(VLOOKUP(AC467,Produtos!$A$1:$C$2319,3,FALSE),"Não Cadastrado")))</f>
        <v/>
      </c>
      <c r="AI467" s="104"/>
      <c r="AJ467" s="104" t="str">
        <f>VLOOKUP(Tabela2[[#This Row],[SIEMA]],Siema2025,26,FALSE)</f>
        <v>Na manhã do dia 11/07, o equipamento de manutenção (esmerilhadora) colidiu com um caminhão que atravessava a Passagem em Nível (PN).</v>
      </c>
      <c r="AK467" s="107" t="s">
        <v>7388</v>
      </c>
      <c r="AL467" s="107"/>
      <c r="AM467" s="107"/>
      <c r="AN467" s="108" t="str">
        <f>VLOOKUP(Tabela2[[#This Row],[SIEMA]],Siema2025,51,FALSE)</f>
        <v/>
      </c>
      <c r="AO467" s="108" t="str">
        <f>VLOOKUP(Tabela2[[#This Row],[SIEMA]],Siema2025,53,FALSE)</f>
        <v/>
      </c>
      <c r="AP467" s="108" t="str">
        <f>VLOOKUP(Tabela2[[#This Row],[SIEMA]],Siema2025,55,FALSE)</f>
        <v/>
      </c>
      <c r="AQ467" s="108" t="str">
        <f>VLOOKUP(Tabela2[[#This Row],[SIEMA]],Siema2025,57,FALSE)</f>
        <v/>
      </c>
      <c r="AR467" s="108" t="str">
        <f>VLOOKUP(Tabela2[[#This Row],[SIEMA]],Siema2025,59,FALSE)</f>
        <v/>
      </c>
      <c r="AS467" s="108" t="str">
        <f>VLOOKUP(Tabela2[[#This Row],[SIEMA]],Siema2025,61,FALSE)</f>
        <v/>
      </c>
      <c r="AT467" s="108" t="str">
        <f>VLOOKUP(Tabela2[[#This Row],[SIEMA]],Siema2025,63,FALSE)</f>
        <v/>
      </c>
      <c r="AU467" s="108" t="str">
        <f>VLOOKUP(Tabela2[[#This Row],[SIEMA]],Siema2025,65,FALSE)</f>
        <v>X</v>
      </c>
      <c r="AV467" s="108" t="str">
        <f>VLOOKUP(Tabela2[[#This Row],[SIEMA]],Siema2025,67,FALSE)</f>
        <v/>
      </c>
      <c r="AW467" s="108" t="str">
        <f>VLOOKUP(Tabela2[[#This Row],[SIEMA]],Siema2025,69,FALSE)</f>
        <v/>
      </c>
      <c r="AX467" s="108" t="str">
        <f>VLOOKUP(Tabela2[[#This Row],[SIEMA]],Siema2025,71,FALSE)</f>
        <v/>
      </c>
      <c r="AY467" s="108" t="str">
        <f>VLOOKUP(Tabela2[[#This Row],[SIEMA]],Siema2025,73,FALSE)</f>
        <v/>
      </c>
      <c r="AZ467" s="108" t="str">
        <f>VLOOKUP(Tabela2[[#This Row],[SIEMA]],Siema2025,75,FALSE)</f>
        <v/>
      </c>
      <c r="BA467" s="108" t="str">
        <f>VLOOKUP(Tabela2[[#This Row],[SIEMA]],Siema2025,77,FALSE)</f>
        <v/>
      </c>
      <c r="BB467" s="108" t="str">
        <f>VLOOKUP(Tabela2[[#This Row],[SIEMA]],Siema2025,79,FALSE)</f>
        <v/>
      </c>
      <c r="BC467" s="108" t="str">
        <f>IF(Tabela2[[#This Row],[Outro(s) ]] = "X", "PREENCHER","NA")</f>
        <v>NA</v>
      </c>
      <c r="BD467" s="108" t="str">
        <f>VLOOKUP(Tabela2[[#This Row],[SIEMA]],Siema2025,82,FALSE)</f>
        <v/>
      </c>
      <c r="BE467" s="108" t="str">
        <f>VLOOKUP(Tabela2[[#This Row],[SIEMA]],Siema2025,81,FALSE)</f>
        <v/>
      </c>
      <c r="BF467" s="110" t="s">
        <v>3066</v>
      </c>
      <c r="BG467" s="110" t="s">
        <v>7123</v>
      </c>
      <c r="BH467" s="111" t="str">
        <f>VLOOKUP(Tabela2[[#This Row],[SIEMA]],Siema2025,29,FALSE)</f>
        <v>02502844000166</v>
      </c>
      <c r="BI467" s="112" t="str">
        <f>VLOOKUP(Tabela2[[#This Row],[SIEMA]],Siema2025,107,FALSE)</f>
        <v>Não</v>
      </c>
      <c r="BJ467" s="107" t="s">
        <v>7099</v>
      </c>
      <c r="BK467" s="104" t="s">
        <v>2696</v>
      </c>
      <c r="BL467" s="140">
        <v>45853</v>
      </c>
      <c r="BM467" s="108">
        <f ca="1">IF(Tabela2[[#This Row],[Data de atendimento do Ibama (considerar o primeiro documento/ação)]]="",_xlfn.DAYS(TODAY(),J467),_xlfn.DAYS(Tabela2[[#This Row],[Data de atendimento do Ibama (considerar o primeiro documento/ação)]],J467))</f>
        <v>4</v>
      </c>
      <c r="BN467" s="108" t="str">
        <f>IF(Tabela2[[#This Row],[Atendido pelo Ibama ("Não" ou "Sim")]]="Não","Preencher", IF(Tabela2[[#This Row],[Atendido pelo Ibama ("Não" ou "Sim")]]="Sim","NA",""))</f>
        <v>NA</v>
      </c>
      <c r="BO467" s="114" t="s">
        <v>7100</v>
      </c>
      <c r="BP467" s="108" t="str">
        <f>IF(Tabela2[[#This Row],[Forma de atendimento (primeiro documento/ação)]]= "Outros (especificar)", "PREENCHER","NA")</f>
        <v>NA</v>
      </c>
      <c r="BQ467" s="106" t="s">
        <v>2696</v>
      </c>
      <c r="BR467" s="108" t="s">
        <v>123</v>
      </c>
      <c r="BS467" s="108" t="s">
        <v>2696</v>
      </c>
      <c r="BT467" s="108" t="s">
        <v>7101</v>
      </c>
      <c r="BU467" s="108" t="s">
        <v>2696</v>
      </c>
      <c r="BV467" s="108" t="s">
        <v>123</v>
      </c>
      <c r="BW467" s="108" t="s">
        <v>2696</v>
      </c>
      <c r="BX467" s="106" t="s">
        <v>7102</v>
      </c>
      <c r="BY467" s="140">
        <v>45999</v>
      </c>
      <c r="BZ467" s="104">
        <f>IF(Tabela2[[#This Row],[Data do documento de encerramento]]="NA","NA",IF(Tabela2[[#This Row],[Data do documento de encerramento]]="","Pendente de conclusão/ encerramento",_xlfn.DAYS(Tabela2[[#This Row],[Data do documento de encerramento]],J467)))</f>
        <v>150</v>
      </c>
      <c r="CA467" s="107" t="s">
        <v>9189</v>
      </c>
      <c r="CB467" s="107"/>
      <c r="CC467" s="107"/>
      <c r="CD467" s="107"/>
      <c r="CE467" s="107"/>
      <c r="CF467" s="107"/>
    </row>
    <row r="468" spans="1:84" ht="30.75" hidden="1">
      <c r="A468" s="169">
        <v>202571439601</v>
      </c>
      <c r="B468" s="170" t="s">
        <v>9190</v>
      </c>
      <c r="C468" s="108" t="str">
        <f>VLOOKUP(Tabela2[[#This Row],[SIEMA]],Siema2025,4,FALSE)</f>
        <v xml:space="preserve"> ES</v>
      </c>
      <c r="D468" s="106" t="str">
        <f>VLOOKUP(Tabela2[[#This Row],[SIEMA]],Siema2025,3,FALSE)</f>
        <v xml:space="preserve">Aracruz </v>
      </c>
      <c r="E468" s="106" t="str">
        <f>VLOOKUP(Tabela2[[#This Row],[SIEMA]],Siema2025,20,FALSE)</f>
        <v/>
      </c>
      <c r="F468" s="106"/>
      <c r="G468" s="106" t="s">
        <v>9191</v>
      </c>
      <c r="H468" s="106" t="s">
        <v>9192</v>
      </c>
      <c r="I468" s="104" t="str">
        <f>VLOOKUP(Tabela2[[#This Row],[SIEMA]],Siema2025,19,FALSE)</f>
        <v/>
      </c>
      <c r="J468" s="105">
        <f>VLOOKUP(Tabela2[[#This Row],[SIEMA]],Siema2025,2,FALSE)</f>
        <v>45849</v>
      </c>
      <c r="K468" s="105" t="str">
        <f>VLOOKUP(Tabela2[[#This Row],[SIEMA]],Siema2025,16,FALSE)</f>
        <v>Sexta</v>
      </c>
      <c r="L468" s="106" t="str">
        <f>IF(Tabela2[[#This Row],[Data]]="","Sem Informação",VLOOKUP(MONTH(Tabela2[[#This Row],[Data]]),'[1]Validação de dados'!$I$1:$J$13,2,0))</f>
        <v>Julho</v>
      </c>
      <c r="M468" s="104">
        <f>YEAR(Tabela2[[#This Row],[Data]])</f>
        <v>2025</v>
      </c>
      <c r="N468" s="105" t="str">
        <f>VLOOKUP(Tabela2[[#This Row],[SIEMA]],Siema2025,17,FALSE)</f>
        <v>Matutino</v>
      </c>
      <c r="O468" s="105" t="s">
        <v>7255</v>
      </c>
      <c r="P468" s="104" t="str">
        <f>VLOOKUP(Tabela2[[#This Row],[SIEMA]],Siema2025,21,FALSE)</f>
        <v/>
      </c>
      <c r="Q468" s="104" t="str">
        <f>VLOOKUP(Tabela2[[#This Row],[SIEMA]],Siema2025,7,FALSE)</f>
        <v/>
      </c>
      <c r="R468" s="104" t="str">
        <f>VLOOKUP(Tabela2[[#This Row],[SIEMA]],Siema2025,10,FALSE)</f>
        <v/>
      </c>
      <c r="S468" s="107" t="str">
        <f>IF(Q468="","", IF(Q468="NC","", IF(Q468="NE","", IF(Q468="NA","",IFERROR(VLOOKUP(Q468,Produtos!$A$1:$C$2319,2,FALSE),"Não Cadastrado")))))</f>
        <v/>
      </c>
      <c r="T468" s="104" t="str">
        <f>VLOOKUP(Tabela2[[#This Row],[SIEMA]],Siema2025,11,FALSE)</f>
        <v xml:space="preserve"> </v>
      </c>
      <c r="U468" s="104" t="str">
        <f>VLOOKUP(Tabela2[[#This Row],[SIEMA]],Siema2025,12,FALSE)</f>
        <v xml:space="preserve"> </v>
      </c>
      <c r="V468" s="104" t="str">
        <f>IF(Q468="","",IF(ISNUMBER(Q468)=FALSE,"Não se aplica",IFERROR(VLOOKUP(Q468,Produtos!$A$1:$C$2319,3,FALSE),"Não Cadastrado")))</f>
        <v/>
      </c>
      <c r="W468" s="104" t="str">
        <f>VLOOKUP(Tabela2[[#This Row],[SIEMA]],Siema2025,10,FALSE)</f>
        <v/>
      </c>
      <c r="X468" s="113" t="str">
        <f>IF(Tabela2[[#This Row],[Origem do acidente]] = "Plataforma", "PREENCHER","NA")</f>
        <v>NA</v>
      </c>
      <c r="Y468" s="109" t="str">
        <f>IF(W468="","", IF(W468="NC","", IF(W468="NE","", IF(W468="NA","",IFERROR(VLOOKUP(W468,Produtos!$A$1:$C$2319,2,FALSE),"Não Cadastrado")))))</f>
        <v/>
      </c>
      <c r="Z468" s="104" t="str">
        <f>VLOOKUP(Tabela2[[#This Row],[SIEMA]],Siema2025,11,FALSE)</f>
        <v xml:space="preserve"> </v>
      </c>
      <c r="AA468" s="104" t="str">
        <f>VLOOKUP(Tabela2[[#This Row],[SIEMA]],Siema2025,12,FALSE)</f>
        <v xml:space="preserve"> </v>
      </c>
      <c r="AB468" s="104" t="str">
        <f>IF(W468="","",IF(ISNUMBER(W468)=FALSE,"Não se aplica",IFERROR(VLOOKUP(W468,Produtos!$A$1:$C$2319,3,FALSE),"Não Cadastrado")))</f>
        <v/>
      </c>
      <c r="AC468" s="104"/>
      <c r="AD468" s="108" t="str">
        <f>IF(Tabela2[[#This Row],[Origem do acidente]] = "Plataforma", "PREENCHER","NA")</f>
        <v>NA</v>
      </c>
      <c r="AE468" s="107" t="str">
        <f>IF(AC468="","", IF(AC468="NC","", IF(AC468="NE","", IF(AC468="NA","",IFERROR(VLOOKUP(AC468,Produtos!$A$1:$C$2319,2,FALSE),"Não Cadastrado")))))</f>
        <v/>
      </c>
      <c r="AF468" s="104"/>
      <c r="AG468" s="104"/>
      <c r="AH468" s="104" t="str">
        <f>IF(AC468="","",IF(ISNUMBER(AC468)=FALSE,"Não se aplica",IFERROR(VLOOKUP(AC468,Produtos!$A$1:$C$2319,3,FALSE),"Não Cadastrado")))</f>
        <v/>
      </c>
      <c r="AI468" s="104"/>
      <c r="AJ468" s="104" t="str">
        <f>VLOOKUP(Tabela2[[#This Row],[SIEMA]],Siema2025,26,FALSE)</f>
        <v/>
      </c>
      <c r="AK468" s="107" t="s">
        <v>7256</v>
      </c>
      <c r="AL468" s="107"/>
      <c r="AM468" s="107"/>
      <c r="AN468" s="108" t="str">
        <f>VLOOKUP(Tabela2[[#This Row],[SIEMA]],Siema2025,51,FALSE)</f>
        <v/>
      </c>
      <c r="AO468" s="108" t="str">
        <f>VLOOKUP(Tabela2[[#This Row],[SIEMA]],Siema2025,53,FALSE)</f>
        <v/>
      </c>
      <c r="AP468" s="108" t="str">
        <f>VLOOKUP(Tabela2[[#This Row],[SIEMA]],Siema2025,55,FALSE)</f>
        <v/>
      </c>
      <c r="AQ468" s="108" t="str">
        <f>VLOOKUP(Tabela2[[#This Row],[SIEMA]],Siema2025,57,FALSE)</f>
        <v/>
      </c>
      <c r="AR468" s="108" t="str">
        <f>VLOOKUP(Tabela2[[#This Row],[SIEMA]],Siema2025,59,FALSE)</f>
        <v/>
      </c>
      <c r="AS468" s="108" t="s">
        <v>7132</v>
      </c>
      <c r="AT468" s="108" t="str">
        <f>VLOOKUP(Tabela2[[#This Row],[SIEMA]],Siema2025,63,FALSE)</f>
        <v/>
      </c>
      <c r="AU468" s="108" t="str">
        <f>VLOOKUP(Tabela2[[#This Row],[SIEMA]],Siema2025,65,FALSE)</f>
        <v/>
      </c>
      <c r="AV468" s="108" t="str">
        <f>VLOOKUP(Tabela2[[#This Row],[SIEMA]],Siema2025,67,FALSE)</f>
        <v/>
      </c>
      <c r="AW468" s="108" t="str">
        <f>VLOOKUP(Tabela2[[#This Row],[SIEMA]],Siema2025,69,FALSE)</f>
        <v/>
      </c>
      <c r="AX468" s="108" t="str">
        <f>VLOOKUP(Tabela2[[#This Row],[SIEMA]],Siema2025,71,FALSE)</f>
        <v/>
      </c>
      <c r="AY468" s="108" t="str">
        <f>VLOOKUP(Tabela2[[#This Row],[SIEMA]],Siema2025,73,FALSE)</f>
        <v/>
      </c>
      <c r="AZ468" s="108" t="str">
        <f>VLOOKUP(Tabela2[[#This Row],[SIEMA]],Siema2025,75,FALSE)</f>
        <v/>
      </c>
      <c r="BA468" s="108" t="str">
        <f>VLOOKUP(Tabela2[[#This Row],[SIEMA]],Siema2025,77,FALSE)</f>
        <v/>
      </c>
      <c r="BB468" s="108" t="str">
        <f>VLOOKUP(Tabela2[[#This Row],[SIEMA]],Siema2025,79,FALSE)</f>
        <v/>
      </c>
      <c r="BC468" s="108" t="str">
        <f>IF(Tabela2[[#This Row],[Outro(s) ]] = "X", "PREENCHER","NA")</f>
        <v>NA</v>
      </c>
      <c r="BD468" s="108"/>
      <c r="BE468" s="108" t="str">
        <f>VLOOKUP(Tabela2[[#This Row],[SIEMA]],Siema2025,81,FALSE)</f>
        <v/>
      </c>
      <c r="BF468" s="110" t="str">
        <f>VLOOKUP(Tabela2[[#This Row],[SIEMA]],Siema2025,28,FALSE)</f>
        <v/>
      </c>
      <c r="BG468" s="110"/>
      <c r="BH468" s="111" t="str">
        <f>VLOOKUP(Tabela2[[#This Row],[SIEMA]],Siema2025,29,FALSE)</f>
        <v/>
      </c>
      <c r="BI468" s="112" t="str">
        <f>VLOOKUP(Tabela2[[#This Row],[SIEMA]],Siema2025,107,FALSE)</f>
        <v>Não</v>
      </c>
      <c r="BJ468" s="107" t="s">
        <v>7099</v>
      </c>
      <c r="BK468" s="104" t="s">
        <v>2696</v>
      </c>
      <c r="BL468" s="140">
        <v>45883</v>
      </c>
      <c r="BM468" s="108">
        <f ca="1">IF(Tabela2[[#This Row],[Data de atendimento do Ibama (considerar o primeiro documento/ação)]]="",_xlfn.DAYS(TODAY(),J468),_xlfn.DAYS(Tabela2[[#This Row],[Data de atendimento do Ibama (considerar o primeiro documento/ação)]],J468))</f>
        <v>34</v>
      </c>
      <c r="BN468" s="108" t="str">
        <f>IF(Tabela2[[#This Row],[Atendido pelo Ibama ("Não" ou "Sim")]]="Não","Preencher", IF(Tabela2[[#This Row],[Atendido pelo Ibama ("Não" ou "Sim")]]="Sim","NA",""))</f>
        <v>NA</v>
      </c>
      <c r="BO468" s="114" t="s">
        <v>7100</v>
      </c>
      <c r="BP468" s="108" t="str">
        <f>IF(Tabela2[[#This Row],[Forma de atendimento (primeiro documento/ação)]]= "Outros (especificar)", "PREENCHER","NA")</f>
        <v>NA</v>
      </c>
      <c r="BQ468" s="106" t="s">
        <v>123</v>
      </c>
      <c r="BR468" s="108" t="str">
        <f>IF(Tabela2[[#This Row],[Equipe do Ibama foi a campo? Houve sobrevoo do Poseidon?]] = "Sim", "PREENCHER","NA")</f>
        <v>NA</v>
      </c>
      <c r="BS468" s="108" t="str">
        <f>IF(Tabela2[[#This Row],[Se sim, foi emitida Ordem de Emergência? (informações vinculada à coluna CK)]] = "Sim", "PREENCHER","NA")</f>
        <v>NA</v>
      </c>
      <c r="BT468" s="108" t="str">
        <f>IF(Tabela2[[#This Row],[Foi elaborado Relatório de Vistoria pelo Ibama? (informações vinculada à coluna CK)]] = "Sim", "PREENCHER","NA")</f>
        <v>NA</v>
      </c>
      <c r="BU468" s="108" t="s">
        <v>2696</v>
      </c>
      <c r="BV468" s="108" t="s">
        <v>123</v>
      </c>
      <c r="BW468" s="108" t="s">
        <v>2696</v>
      </c>
      <c r="BX468" s="106" t="s">
        <v>7116</v>
      </c>
      <c r="BY468" s="140">
        <v>46045</v>
      </c>
      <c r="BZ468" s="104">
        <f>IF(Tabela2[[#This Row],[Data do documento de encerramento]]="NA","NA",IF(Tabela2[[#This Row],[Data do documento de encerramento]]="","Pendente de conclusão/ encerramento",_xlfn.DAYS(Tabela2[[#This Row],[Data do documento de encerramento]],J468)))</f>
        <v>196</v>
      </c>
      <c r="CA468" s="107"/>
      <c r="CB468" s="107"/>
      <c r="CC468" s="107"/>
      <c r="CD468" s="107"/>
      <c r="CE468" s="107"/>
      <c r="CF468" s="107"/>
    </row>
    <row r="469" spans="1:84" ht="60.75" hidden="1">
      <c r="A469" s="169">
        <v>202571257626</v>
      </c>
      <c r="B469" s="170" t="s">
        <v>9193</v>
      </c>
      <c r="C469" s="108" t="str">
        <f>VLOOKUP(Tabela2[[#This Row],[SIEMA]],Siema2025,4,FALSE)</f>
        <v xml:space="preserve"> SP</v>
      </c>
      <c r="D469" s="106" t="str">
        <f>VLOOKUP(Tabela2[[#This Row],[SIEMA]],Siema2025,3,FALSE)</f>
        <v xml:space="preserve">Dobrada </v>
      </c>
      <c r="E469" s="106" t="str">
        <f>VLOOKUP(Tabela2[[#This Row],[SIEMA]],Siema2025,20,FALSE)</f>
        <v>KM ferroviário 54+500</v>
      </c>
      <c r="F469" s="106"/>
      <c r="G469" s="106" t="s">
        <v>9194</v>
      </c>
      <c r="H469" s="106" t="s">
        <v>9195</v>
      </c>
      <c r="I469" s="104" t="s">
        <v>7114</v>
      </c>
      <c r="J469" s="105">
        <f>VLOOKUP(Tabela2[[#This Row],[SIEMA]],Siema2025,2,FALSE)</f>
        <v>45850</v>
      </c>
      <c r="K469" s="105" t="str">
        <f>VLOOKUP(Tabela2[[#This Row],[SIEMA]],Siema2025,16,FALSE)</f>
        <v>Sábado</v>
      </c>
      <c r="L469" s="106" t="str">
        <f>IF(Tabela2[[#This Row],[Data]]="","Sem Informação",VLOOKUP(MONTH(Tabela2[[#This Row],[Data]]),'[1]Validação de dados'!$I$1:$J$13,2,0))</f>
        <v>Julho</v>
      </c>
      <c r="M469" s="104">
        <f>YEAR(Tabela2[[#This Row],[Data]])</f>
        <v>2025</v>
      </c>
      <c r="N469" s="105" t="str">
        <f>VLOOKUP(Tabela2[[#This Row],[SIEMA]],Siema2025,17,FALSE)</f>
        <v>Vespertino</v>
      </c>
      <c r="O469" s="105" t="str">
        <f>VLOOKUP(Tabela2[[#This Row],[SIEMA]],Siema2025,5,FALSE)</f>
        <v>Ferrovia</v>
      </c>
      <c r="P469" s="104" t="str">
        <f>VLOOKUP(Tabela2[[#This Row],[SIEMA]],Siema2025,21,FALSE)</f>
        <v/>
      </c>
      <c r="Q469" s="104">
        <v>1202</v>
      </c>
      <c r="R469" s="104" t="s">
        <v>7127</v>
      </c>
      <c r="S469" s="107" t="s">
        <v>3060</v>
      </c>
      <c r="T469" s="104">
        <v>2</v>
      </c>
      <c r="U469" s="104" t="s">
        <v>648</v>
      </c>
      <c r="V469" s="104">
        <f>IF(Q469="","",IF(ISNUMBER(Q469)=FALSE,"Não se aplica",IFERROR(VLOOKUP(Q469,Produtos!$A$1:$C$2319,3,FALSE),"Não Cadastrado")))</f>
        <v>3</v>
      </c>
      <c r="W469" s="104" t="str">
        <f>VLOOKUP(Tabela2[[#This Row],[SIEMA]],Siema2025,10,FALSE)</f>
        <v/>
      </c>
      <c r="X469" s="113"/>
      <c r="Y469" s="109" t="str">
        <f>IF(W469="","", IF(W469="NC","", IF(W469="NE","", IF(W469="NA","",IFERROR(VLOOKUP(W469,Produtos!$A$1:$C$2319,2,FALSE),"Não Cadastrado")))))</f>
        <v/>
      </c>
      <c r="Z469" s="104" t="str">
        <f>VLOOKUP(Tabela2[[#This Row],[SIEMA]],Siema2025,11,FALSE)</f>
        <v xml:space="preserve"> </v>
      </c>
      <c r="AA469" s="104" t="str">
        <f>VLOOKUP(Tabela2[[#This Row],[SIEMA]],Siema2025,12,FALSE)</f>
        <v xml:space="preserve"> </v>
      </c>
      <c r="AB469" s="104" t="str">
        <f>IF(W469="","",IF(ISNUMBER(W469)=FALSE,"Não se aplica",IFERROR(VLOOKUP(W469,Produtos!$A$1:$C$2319,3,FALSE),"Não Cadastrado")))</f>
        <v/>
      </c>
      <c r="AC469" s="104"/>
      <c r="AD469" s="108"/>
      <c r="AE469" s="107" t="str">
        <f>IF(AC469="","", IF(AC469="NC","", IF(AC469="NE","", IF(AC469="NA","",IFERROR(VLOOKUP(AC469,Produtos!$A$1:$C$2319,2,FALSE),"Não Cadastrado")))))</f>
        <v/>
      </c>
      <c r="AF469" s="104"/>
      <c r="AG469" s="104"/>
      <c r="AH469" s="104" t="str">
        <f>IF(AC469="","",IF(ISNUMBER(AC469)=FALSE,"Não se aplica",IFERROR(VLOOKUP(AC469,Produtos!$A$1:$C$2319,3,FALSE),"Não Cadastrado")))</f>
        <v/>
      </c>
      <c r="AI469" s="104"/>
      <c r="AJ469" s="104" t="str">
        <f>VLOOKUP(Tabela2[[#This Row],[SIEMA]],Siema2025,26,FALSE)</f>
        <v>Em sindicância</v>
      </c>
      <c r="AK469" s="107" t="s">
        <v>7112</v>
      </c>
      <c r="AL469" s="107"/>
      <c r="AM469" s="107"/>
      <c r="AN469" s="108" t="str">
        <f>VLOOKUP(Tabela2[[#This Row],[SIEMA]],Siema2025,51,FALSE)</f>
        <v/>
      </c>
      <c r="AO469" s="108" t="str">
        <f>VLOOKUP(Tabela2[[#This Row],[SIEMA]],Siema2025,53,FALSE)</f>
        <v/>
      </c>
      <c r="AP469" s="108" t="str">
        <f>VLOOKUP(Tabela2[[#This Row],[SIEMA]],Siema2025,55,FALSE)</f>
        <v/>
      </c>
      <c r="AQ469" s="108" t="str">
        <f>VLOOKUP(Tabela2[[#This Row],[SIEMA]],Siema2025,57,FALSE)</f>
        <v/>
      </c>
      <c r="AR469" s="108" t="str">
        <f>VLOOKUP(Tabela2[[#This Row],[SIEMA]],Siema2025,59,FALSE)</f>
        <v/>
      </c>
      <c r="AS469" s="108" t="str">
        <f>VLOOKUP(Tabela2[[#This Row],[SIEMA]],Siema2025,61,FALSE)</f>
        <v/>
      </c>
      <c r="AT469" s="108" t="str">
        <f>VLOOKUP(Tabela2[[#This Row],[SIEMA]],Siema2025,63,FALSE)</f>
        <v/>
      </c>
      <c r="AU469" s="108" t="str">
        <f>VLOOKUP(Tabela2[[#This Row],[SIEMA]],Siema2025,65,FALSE)</f>
        <v>X</v>
      </c>
      <c r="AV469" s="108" t="str">
        <f>VLOOKUP(Tabela2[[#This Row],[SIEMA]],Siema2025,67,FALSE)</f>
        <v/>
      </c>
      <c r="AW469" s="108" t="str">
        <f>VLOOKUP(Tabela2[[#This Row],[SIEMA]],Siema2025,69,FALSE)</f>
        <v/>
      </c>
      <c r="AX469" s="108" t="s">
        <v>7132</v>
      </c>
      <c r="AY469" s="108" t="str">
        <f>VLOOKUP(Tabela2[[#This Row],[SIEMA]],Siema2025,73,FALSE)</f>
        <v/>
      </c>
      <c r="AZ469" s="108" t="str">
        <f>VLOOKUP(Tabela2[[#This Row],[SIEMA]],Siema2025,75,FALSE)</f>
        <v/>
      </c>
      <c r="BA469" s="108" t="str">
        <f>VLOOKUP(Tabela2[[#This Row],[SIEMA]],Siema2025,77,FALSE)</f>
        <v/>
      </c>
      <c r="BB469" s="108" t="str">
        <f>VLOOKUP(Tabela2[[#This Row],[SIEMA]],Siema2025,79,FALSE)</f>
        <v/>
      </c>
      <c r="BC469" s="108" t="str">
        <f>IF(Tabela2[[#This Row],[Outro(s) ]] = "X", "PREENCHER","NA")</f>
        <v>NA</v>
      </c>
      <c r="BD469" s="108" t="str">
        <f>VLOOKUP(Tabela2[[#This Row],[SIEMA]],Siema2025,82,FALSE)</f>
        <v/>
      </c>
      <c r="BE469" s="108" t="str">
        <f>VLOOKUP(Tabela2[[#This Row],[SIEMA]],Siema2025,81,FALSE)</f>
        <v/>
      </c>
      <c r="BF469" s="110" t="s">
        <v>3066</v>
      </c>
      <c r="BG469" s="110" t="s">
        <v>7123</v>
      </c>
      <c r="BH469" s="111" t="str">
        <f>VLOOKUP(Tabela2[[#This Row],[SIEMA]],Siema2025,29,FALSE)</f>
        <v>02502844000166</v>
      </c>
      <c r="BI469" s="112" t="str">
        <f>VLOOKUP(Tabela2[[#This Row],[SIEMA]],Siema2025,107,FALSE)</f>
        <v>Não</v>
      </c>
      <c r="BJ469" s="107" t="s">
        <v>7099</v>
      </c>
      <c r="BK469" s="104" t="s">
        <v>2696</v>
      </c>
      <c r="BL469" s="140">
        <v>45853</v>
      </c>
      <c r="BM469" s="108">
        <f ca="1">IF(Tabela2[[#This Row],[Data de atendimento do Ibama (considerar o primeiro documento/ação)]]="",_xlfn.DAYS(TODAY(),J469),_xlfn.DAYS(Tabela2[[#This Row],[Data de atendimento do Ibama (considerar o primeiro documento/ação)]],J469))</f>
        <v>3</v>
      </c>
      <c r="BN469" s="108" t="str">
        <f>IF(Tabela2[[#This Row],[Atendido pelo Ibama ("Não" ou "Sim")]]="Não","Preencher", IF(Tabela2[[#This Row],[Atendido pelo Ibama ("Não" ou "Sim")]]="Sim","NA",""))</f>
        <v>NA</v>
      </c>
      <c r="BO469" s="114" t="s">
        <v>7100</v>
      </c>
      <c r="BP469" s="108" t="str">
        <f>IF(Tabela2[[#This Row],[Forma de atendimento (primeiro documento/ação)]]= "Outros (especificar)", "PREENCHER","NA")</f>
        <v>NA</v>
      </c>
      <c r="BQ469" s="106" t="s">
        <v>2696</v>
      </c>
      <c r="BR469" s="108" t="s">
        <v>123</v>
      </c>
      <c r="BS469" s="108" t="s">
        <v>2696</v>
      </c>
      <c r="BT469" s="108" t="s">
        <v>7101</v>
      </c>
      <c r="BU469" s="108" t="s">
        <v>2696</v>
      </c>
      <c r="BV469" s="108" t="s">
        <v>123</v>
      </c>
      <c r="BW469" s="108" t="s">
        <v>123</v>
      </c>
      <c r="BX469" s="106"/>
      <c r="BY469" s="106"/>
      <c r="BZ469" s="104" t="str">
        <f>IF(Tabela2[[#This Row],[Data do documento de encerramento]]="NA","NA",IF(Tabela2[[#This Row],[Data do documento de encerramento]]="","Pendente de conclusão/ encerramento",_xlfn.DAYS(Tabela2[[#This Row],[Data do documento de encerramento]],J469)))</f>
        <v>Pendente de conclusão/ encerramento</v>
      </c>
      <c r="CA469" s="107"/>
      <c r="CB469" s="107"/>
      <c r="CC469" s="107"/>
      <c r="CD469" s="107"/>
      <c r="CE469" s="107"/>
      <c r="CF469" s="107"/>
    </row>
    <row r="470" spans="1:84" ht="76.5" hidden="1">
      <c r="A470" s="169">
        <v>202571275647</v>
      </c>
      <c r="B470" s="170" t="s">
        <v>9196</v>
      </c>
      <c r="C470" s="108" t="str">
        <f>VLOOKUP(Tabela2[[#This Row],[SIEMA]],Siema2025,4,FALSE)</f>
        <v xml:space="preserve"> PR</v>
      </c>
      <c r="D470" s="106" t="str">
        <f>VLOOKUP(Tabela2[[#This Row],[SIEMA]],Siema2025,3,FALSE)</f>
        <v xml:space="preserve">Ortigueira </v>
      </c>
      <c r="E470" s="106" t="str">
        <f>VLOOKUP(Tabela2[[#This Row],[SIEMA]],Siema2025,20,FALSE)</f>
        <v>Estação Ferroviária Bairro dos França - Ortigueira PR - KM Ferroviário 481+150</v>
      </c>
      <c r="F470" s="106"/>
      <c r="G470" s="106" t="s">
        <v>9197</v>
      </c>
      <c r="H470" s="106" t="s">
        <v>9198</v>
      </c>
      <c r="I470" s="104" t="s">
        <v>7114</v>
      </c>
      <c r="J470" s="105">
        <f>VLOOKUP(Tabela2[[#This Row],[SIEMA]],Siema2025,2,FALSE)</f>
        <v>45850</v>
      </c>
      <c r="K470" s="105" t="str">
        <f>VLOOKUP(Tabela2[[#This Row],[SIEMA]],Siema2025,16,FALSE)</f>
        <v>Sábado</v>
      </c>
      <c r="L470" s="106" t="str">
        <f>IF(Tabela2[[#This Row],[Data]]="","Sem Informação",VLOOKUP(MONTH(Tabela2[[#This Row],[Data]]),'[1]Validação de dados'!$I$1:$J$13,2,0))</f>
        <v>Julho</v>
      </c>
      <c r="M470" s="104">
        <f>YEAR(Tabela2[[#This Row],[Data]])</f>
        <v>2025</v>
      </c>
      <c r="N470" s="105" t="str">
        <f>VLOOKUP(Tabela2[[#This Row],[SIEMA]],Siema2025,17,FALSE)</f>
        <v>Vespertino</v>
      </c>
      <c r="O470" s="105" t="str">
        <f>VLOOKUP(Tabela2[[#This Row],[SIEMA]],Siema2025,5,FALSE)</f>
        <v>Ferrovia</v>
      </c>
      <c r="P470" s="104" t="str">
        <f>VLOOKUP(Tabela2[[#This Row],[SIEMA]],Siema2025,21,FALSE)</f>
        <v>Incêndio registrado nas instalações da ADMT  (Área de Depósito de Materiais Temporários) de dormentes, localizadas na Estação do Bairro dos França, no município de Ortigueira/PR, na tarde do dia 12 de julho de 2025.</v>
      </c>
      <c r="Q470" s="104" t="s">
        <v>7127</v>
      </c>
      <c r="R470" s="104" t="s">
        <v>7127</v>
      </c>
      <c r="S470" s="107" t="s">
        <v>7127</v>
      </c>
      <c r="T470" s="104" t="s">
        <v>7127</v>
      </c>
      <c r="U470" s="104" t="str">
        <f>VLOOKUP(Tabela2[[#This Row],[SIEMA]],Siema2025,12,FALSE)</f>
        <v xml:space="preserve"> </v>
      </c>
      <c r="V470" s="104" t="s">
        <v>7127</v>
      </c>
      <c r="W470" s="104" t="str">
        <f>VLOOKUP(Tabela2[[#This Row],[SIEMA]],Siema2025,10,FALSE)</f>
        <v/>
      </c>
      <c r="X470" s="113"/>
      <c r="Y470" s="109" t="str">
        <f>IF(W470="","", IF(W470="NC","", IF(W470="NE","", IF(W470="NA","",IFERROR(VLOOKUP(W470,Produtos!$A$1:$C$2319,2,FALSE),"Não Cadastrado")))))</f>
        <v/>
      </c>
      <c r="Z470" s="104" t="str">
        <f>VLOOKUP(Tabela2[[#This Row],[SIEMA]],Siema2025,11,FALSE)</f>
        <v xml:space="preserve"> </v>
      </c>
      <c r="AA470" s="104" t="str">
        <f>VLOOKUP(Tabela2[[#This Row],[SIEMA]],Siema2025,12,FALSE)</f>
        <v xml:space="preserve"> </v>
      </c>
      <c r="AB470" s="104" t="str">
        <f>IF(W470="","",IF(ISNUMBER(W470)=FALSE,"Não se aplica",IFERROR(VLOOKUP(W470,Produtos!$A$1:$C$2319,3,FALSE),"Não Cadastrado")))</f>
        <v/>
      </c>
      <c r="AC470" s="104"/>
      <c r="AD470" s="108"/>
      <c r="AE470" s="107" t="str">
        <f>IF(AC470="","", IF(AC470="NC","", IF(AC470="NE","", IF(AC470="NA","",IFERROR(VLOOKUP(AC470,Produtos!$A$1:$C$2319,2,FALSE),"Não Cadastrado")))))</f>
        <v/>
      </c>
      <c r="AF470" s="104"/>
      <c r="AG470" s="104"/>
      <c r="AH470" s="104" t="str">
        <f>IF(AC470="","",IF(ISNUMBER(AC470)=FALSE,"Não se aplica",IFERROR(VLOOKUP(AC470,Produtos!$A$1:$C$2319,3,FALSE),"Não Cadastrado")))</f>
        <v/>
      </c>
      <c r="AI470" s="104"/>
      <c r="AJ470" s="104" t="str">
        <f>VLOOKUP(Tabela2[[#This Row],[SIEMA]],Siema2025,26,FALSE)</f>
        <v>Em sindicância.</v>
      </c>
      <c r="AK470" s="107" t="s">
        <v>7636</v>
      </c>
      <c r="AL470" s="107"/>
      <c r="AM470" s="107"/>
      <c r="AN470" s="108" t="str">
        <f>VLOOKUP(Tabela2[[#This Row],[SIEMA]],Siema2025,51,FALSE)</f>
        <v/>
      </c>
      <c r="AO470" s="108" t="str">
        <f>VLOOKUP(Tabela2[[#This Row],[SIEMA]],Siema2025,53,FALSE)</f>
        <v/>
      </c>
      <c r="AP470" s="108" t="str">
        <f>VLOOKUP(Tabela2[[#This Row],[SIEMA]],Siema2025,55,FALSE)</f>
        <v/>
      </c>
      <c r="AQ470" s="108" t="str">
        <f>VLOOKUP(Tabela2[[#This Row],[SIEMA]],Siema2025,57,FALSE)</f>
        <v/>
      </c>
      <c r="AR470" s="108" t="str">
        <f>VLOOKUP(Tabela2[[#This Row],[SIEMA]],Siema2025,59,FALSE)</f>
        <v/>
      </c>
      <c r="AS470" s="108" t="str">
        <f>VLOOKUP(Tabela2[[#This Row],[SIEMA]],Siema2025,61,FALSE)</f>
        <v/>
      </c>
      <c r="AT470" s="108" t="str">
        <f>VLOOKUP(Tabela2[[#This Row],[SIEMA]],Siema2025,63,FALSE)</f>
        <v/>
      </c>
      <c r="AU470" s="108" t="str">
        <f>VLOOKUP(Tabela2[[#This Row],[SIEMA]],Siema2025,65,FALSE)</f>
        <v>X</v>
      </c>
      <c r="AV470" s="108" t="str">
        <f>VLOOKUP(Tabela2[[#This Row],[SIEMA]],Siema2025,67,FALSE)</f>
        <v/>
      </c>
      <c r="AW470" s="108" t="str">
        <f>VLOOKUP(Tabela2[[#This Row],[SIEMA]],Siema2025,69,FALSE)</f>
        <v>X</v>
      </c>
      <c r="AX470" s="108" t="str">
        <f>VLOOKUP(Tabela2[[#This Row],[SIEMA]],Siema2025,71,FALSE)</f>
        <v/>
      </c>
      <c r="AY470" s="108" t="str">
        <f>VLOOKUP(Tabela2[[#This Row],[SIEMA]],Siema2025,73,FALSE)</f>
        <v/>
      </c>
      <c r="AZ470" s="108" t="str">
        <f>VLOOKUP(Tabela2[[#This Row],[SIEMA]],Siema2025,75,FALSE)</f>
        <v/>
      </c>
      <c r="BA470" s="108" t="str">
        <f>VLOOKUP(Tabela2[[#This Row],[SIEMA]],Siema2025,77,FALSE)</f>
        <v/>
      </c>
      <c r="BB470" s="108" t="str">
        <f>VLOOKUP(Tabela2[[#This Row],[SIEMA]],Siema2025,79,FALSE)</f>
        <v/>
      </c>
      <c r="BC470" s="108" t="str">
        <f>IF(Tabela2[[#This Row],[Outro(s) ]] = "X", "PREENCHER","NA")</f>
        <v>NA</v>
      </c>
      <c r="BD470" s="108" t="str">
        <f>VLOOKUP(Tabela2[[#This Row],[SIEMA]],Siema2025,82,FALSE)</f>
        <v/>
      </c>
      <c r="BE470" s="108" t="str">
        <f>VLOOKUP(Tabela2[[#This Row],[SIEMA]],Siema2025,81,FALSE)</f>
        <v/>
      </c>
      <c r="BF470" s="110" t="s">
        <v>3066</v>
      </c>
      <c r="BG470" s="110" t="s">
        <v>7431</v>
      </c>
      <c r="BH470" s="111" t="str">
        <f>VLOOKUP(Tabela2[[#This Row],[SIEMA]],Siema2025,29,FALSE)</f>
        <v>01258944000550</v>
      </c>
      <c r="BI470" s="112" t="str">
        <f>VLOOKUP(Tabela2[[#This Row],[SIEMA]],Siema2025,107,FALSE)</f>
        <v>Não</v>
      </c>
      <c r="BJ470" s="107" t="s">
        <v>7099</v>
      </c>
      <c r="BK470" s="104" t="s">
        <v>2696</v>
      </c>
      <c r="BL470" s="140">
        <v>45888</v>
      </c>
      <c r="BM470" s="108">
        <f ca="1">IF(Tabela2[[#This Row],[Data de atendimento do Ibama (considerar o primeiro documento/ação)]]="",_xlfn.DAYS(TODAY(),J470),_xlfn.DAYS(Tabela2[[#This Row],[Data de atendimento do Ibama (considerar o primeiro documento/ação)]],J470))</f>
        <v>38</v>
      </c>
      <c r="BN470" s="108" t="str">
        <f>IF(Tabela2[[#This Row],[Atendido pelo Ibama ("Não" ou "Sim")]]="Não","Preencher", IF(Tabela2[[#This Row],[Atendido pelo Ibama ("Não" ou "Sim")]]="Sim","NA",""))</f>
        <v>NA</v>
      </c>
      <c r="BO470" s="114" t="s">
        <v>7184</v>
      </c>
      <c r="BP470" s="108" t="str">
        <f>IF(Tabela2[[#This Row],[Forma de atendimento (primeiro documento/ação)]]= "Outros (especificar)", "PREENCHER","NA")</f>
        <v>NA</v>
      </c>
      <c r="BQ470" s="106" t="s">
        <v>123</v>
      </c>
      <c r="BR470" s="108" t="str">
        <f>IF(Tabela2[[#This Row],[Equipe do Ibama foi a campo? Houve sobrevoo do Poseidon?]] = "Sim", "PREENCHER","NA")</f>
        <v>NA</v>
      </c>
      <c r="BS470" s="108" t="str">
        <f>IF(Tabela2[[#This Row],[Se sim, foi emitida Ordem de Emergência? (informações vinculada à coluna CK)]] = "Sim", "PREENCHER","NA")</f>
        <v>NA</v>
      </c>
      <c r="BT470" s="108" t="s">
        <v>7101</v>
      </c>
      <c r="BU470" s="108" t="s">
        <v>2696</v>
      </c>
      <c r="BV470" s="108" t="s">
        <v>123</v>
      </c>
      <c r="BW470" s="108" t="s">
        <v>2696</v>
      </c>
      <c r="BX470" s="106" t="s">
        <v>7116</v>
      </c>
      <c r="BY470" s="140">
        <v>45890</v>
      </c>
      <c r="BZ470" s="104">
        <f>IF(Tabela2[[#This Row],[Data do documento de encerramento]]="NA","NA",IF(Tabela2[[#This Row],[Data do documento de encerramento]]="","Pendente de conclusão/ encerramento",_xlfn.DAYS(Tabela2[[#This Row],[Data do documento de encerramento]],J470)))</f>
        <v>40</v>
      </c>
      <c r="CA470" s="107"/>
      <c r="CB470" s="107"/>
      <c r="CC470" s="107"/>
      <c r="CD470" s="107"/>
      <c r="CE470" s="107"/>
      <c r="CF470" s="107"/>
    </row>
    <row r="471" spans="1:84" ht="30.75" hidden="1">
      <c r="A471" s="169">
        <v>202571328811</v>
      </c>
      <c r="B471" s="170" t="s">
        <v>9199</v>
      </c>
      <c r="C471" s="108" t="str">
        <f>VLOOKUP(Tabela2[[#This Row],[SIEMA]],Siema2025,4,FALSE)</f>
        <v xml:space="preserve"> SP</v>
      </c>
      <c r="D471" s="106" t="str">
        <f>VLOOKUP(Tabela2[[#This Row],[SIEMA]],Siema2025,3,FALSE)</f>
        <v xml:space="preserve">Matão </v>
      </c>
      <c r="E471" s="106" t="str">
        <f>VLOOKUP(Tabela2[[#This Row],[SIEMA]],Siema2025,20,FALSE)</f>
        <v>km ferroviário 37+100</v>
      </c>
      <c r="F471" s="106"/>
      <c r="G471" s="106" t="s">
        <v>9200</v>
      </c>
      <c r="H471" s="106" t="s">
        <v>9201</v>
      </c>
      <c r="I471" s="104" t="s">
        <v>7114</v>
      </c>
      <c r="J471" s="105">
        <f>VLOOKUP(Tabela2[[#This Row],[SIEMA]],Siema2025,2,FALSE)</f>
        <v>45850</v>
      </c>
      <c r="K471" s="105" t="str">
        <f>VLOOKUP(Tabela2[[#This Row],[SIEMA]],Siema2025,16,FALSE)</f>
        <v>Sábado</v>
      </c>
      <c r="L471" s="106" t="str">
        <f>IF(Tabela2[[#This Row],[Data]]="","Sem Informação",VLOOKUP(MONTH(Tabela2[[#This Row],[Data]]),'[1]Validação de dados'!$I$1:$J$13,2,0))</f>
        <v>Julho</v>
      </c>
      <c r="M471" s="104">
        <f>YEAR(Tabela2[[#This Row],[Data]])</f>
        <v>2025</v>
      </c>
      <c r="N471" s="105" t="str">
        <f>VLOOKUP(Tabela2[[#This Row],[SIEMA]],Siema2025,17,FALSE)</f>
        <v>Noturno</v>
      </c>
      <c r="O471" s="105" t="str">
        <f>VLOOKUP(Tabela2[[#This Row],[SIEMA]],Siema2025,5,FALSE)</f>
        <v>Ferrovia</v>
      </c>
      <c r="P471" s="104" t="str">
        <f>VLOOKUP(Tabela2[[#This Row],[SIEMA]],Siema2025,21,FALSE)</f>
        <v/>
      </c>
      <c r="Q471" s="104" t="s">
        <v>7127</v>
      </c>
      <c r="R471" s="104" t="s">
        <v>7127</v>
      </c>
      <c r="S471" s="107" t="s">
        <v>7462</v>
      </c>
      <c r="T471" s="104" t="str">
        <f>VLOOKUP(Tabela2[[#This Row],[SIEMA]],Siema2025,11,FALSE)</f>
        <v>100</v>
      </c>
      <c r="U471" s="104" t="s">
        <v>7121</v>
      </c>
      <c r="V471" s="104" t="s">
        <v>7127</v>
      </c>
      <c r="W471" s="104"/>
      <c r="X471" s="113"/>
      <c r="Y471" s="109" t="str">
        <f>IF(W471="","", IF(W471="NC","", IF(W471="NE","", IF(W471="NA","",IFERROR(VLOOKUP(W471,Produtos!$A$1:$C$2319,2,FALSE),"Não Cadastrado")))))</f>
        <v/>
      </c>
      <c r="Z471" s="104"/>
      <c r="AA471" s="104"/>
      <c r="AB471" s="104"/>
      <c r="AC471" s="104"/>
      <c r="AD471" s="108"/>
      <c r="AE471" s="107" t="str">
        <f>IF(AC471="","", IF(AC471="NC","", IF(AC471="NE","", IF(AC471="NA","",IFERROR(VLOOKUP(AC471,Produtos!$A$1:$C$2319,2,FALSE),"Não Cadastrado")))))</f>
        <v/>
      </c>
      <c r="AF471" s="104"/>
      <c r="AG471" s="104"/>
      <c r="AH471" s="104" t="str">
        <f>IF(AC471="","",IF(ISNUMBER(AC471)=FALSE,"Não se aplica",IFERROR(VLOOKUP(AC471,Produtos!$A$1:$C$2319,3,FALSE),"Não Cadastrado")))</f>
        <v/>
      </c>
      <c r="AI471" s="104"/>
      <c r="AJ471" s="104" t="str">
        <f>VLOOKUP(Tabela2[[#This Row],[SIEMA]],Siema2025,26,FALSE)</f>
        <v>Trem I26 procedente de TRO com destino PSN, composição formada com 134 vagões carregados, ao transpor km 37+100, ocorreu quebra de longarina com descarrilamento do vagão</v>
      </c>
      <c r="AK471" s="107" t="s">
        <v>6834</v>
      </c>
      <c r="AL471" s="107"/>
      <c r="AM471" s="107"/>
      <c r="AN471" s="108" t="str">
        <f>VLOOKUP(Tabela2[[#This Row],[SIEMA]],Siema2025,51,FALSE)</f>
        <v/>
      </c>
      <c r="AO471" s="108" t="str">
        <f>VLOOKUP(Tabela2[[#This Row],[SIEMA]],Siema2025,53,FALSE)</f>
        <v/>
      </c>
      <c r="AP471" s="108" t="str">
        <f>VLOOKUP(Tabela2[[#This Row],[SIEMA]],Siema2025,55,FALSE)</f>
        <v/>
      </c>
      <c r="AQ471" s="108" t="str">
        <f>VLOOKUP(Tabela2[[#This Row],[SIEMA]],Siema2025,57,FALSE)</f>
        <v/>
      </c>
      <c r="AR471" s="108" t="str">
        <f>VLOOKUP(Tabela2[[#This Row],[SIEMA]],Siema2025,59,FALSE)</f>
        <v/>
      </c>
      <c r="AS471" s="108" t="str">
        <f>VLOOKUP(Tabela2[[#This Row],[SIEMA]],Siema2025,61,FALSE)</f>
        <v/>
      </c>
      <c r="AT471" s="108" t="str">
        <f>VLOOKUP(Tabela2[[#This Row],[SIEMA]],Siema2025,63,FALSE)</f>
        <v/>
      </c>
      <c r="AU471" s="108" t="str">
        <f>VLOOKUP(Tabela2[[#This Row],[SIEMA]],Siema2025,65,FALSE)</f>
        <v>X</v>
      </c>
      <c r="AV471" s="108" t="str">
        <f>VLOOKUP(Tabela2[[#This Row],[SIEMA]],Siema2025,67,FALSE)</f>
        <v/>
      </c>
      <c r="AW471" s="108" t="str">
        <f>VLOOKUP(Tabela2[[#This Row],[SIEMA]],Siema2025,69,FALSE)</f>
        <v/>
      </c>
      <c r="AX471" s="108" t="str">
        <f>VLOOKUP(Tabela2[[#This Row],[SIEMA]],Siema2025,71,FALSE)</f>
        <v/>
      </c>
      <c r="AY471" s="108" t="str">
        <f>VLOOKUP(Tabela2[[#This Row],[SIEMA]],Siema2025,73,FALSE)</f>
        <v/>
      </c>
      <c r="AZ471" s="108" t="str">
        <f>VLOOKUP(Tabela2[[#This Row],[SIEMA]],Siema2025,75,FALSE)</f>
        <v/>
      </c>
      <c r="BA471" s="108" t="str">
        <f>VLOOKUP(Tabela2[[#This Row],[SIEMA]],Siema2025,77,FALSE)</f>
        <v/>
      </c>
      <c r="BB471" s="108" t="str">
        <f>VLOOKUP(Tabela2[[#This Row],[SIEMA]],Siema2025,79,FALSE)</f>
        <v/>
      </c>
      <c r="BC471" s="108" t="str">
        <f>IF(Tabela2[[#This Row],[Outro(s) ]] = "X", "PREENCHER","NA")</f>
        <v>NA</v>
      </c>
      <c r="BD471" s="108" t="str">
        <f>VLOOKUP(Tabela2[[#This Row],[SIEMA]],Siema2025,82,FALSE)</f>
        <v/>
      </c>
      <c r="BE471" s="108" t="str">
        <f>VLOOKUP(Tabela2[[#This Row],[SIEMA]],Siema2025,81,FALSE)</f>
        <v/>
      </c>
      <c r="BF471" s="110" t="s">
        <v>3066</v>
      </c>
      <c r="BG471" s="110" t="s">
        <v>7123</v>
      </c>
      <c r="BH471" s="111" t="str">
        <f>VLOOKUP(Tabela2[[#This Row],[SIEMA]],Siema2025,29,FALSE)</f>
        <v>02502844000166</v>
      </c>
      <c r="BI471" s="112" t="str">
        <f>VLOOKUP(Tabela2[[#This Row],[SIEMA]],Siema2025,107,FALSE)</f>
        <v>Não</v>
      </c>
      <c r="BJ471" s="107" t="s">
        <v>7099</v>
      </c>
      <c r="BK471" s="104" t="s">
        <v>2696</v>
      </c>
      <c r="BL471" s="140">
        <v>45853</v>
      </c>
      <c r="BM471" s="108">
        <f ca="1">IF(Tabela2[[#This Row],[Data de atendimento do Ibama (considerar o primeiro documento/ação)]]="",_xlfn.DAYS(TODAY(),J471),_xlfn.DAYS(Tabela2[[#This Row],[Data de atendimento do Ibama (considerar o primeiro documento/ação)]],J471))</f>
        <v>3</v>
      </c>
      <c r="BN471" s="108" t="str">
        <f>IF(Tabela2[[#This Row],[Atendido pelo Ibama ("Não" ou "Sim")]]="Não","Preencher", IF(Tabela2[[#This Row],[Atendido pelo Ibama ("Não" ou "Sim")]]="Sim","NA",""))</f>
        <v>NA</v>
      </c>
      <c r="BO471" s="114" t="s">
        <v>7100</v>
      </c>
      <c r="BP471" s="108" t="str">
        <f>IF(Tabela2[[#This Row],[Forma de atendimento (primeiro documento/ação)]]= "Outros (especificar)", "PREENCHER","NA")</f>
        <v>NA</v>
      </c>
      <c r="BQ471" s="106" t="s">
        <v>123</v>
      </c>
      <c r="BR471" s="108" t="str">
        <f>IF(Tabela2[[#This Row],[Equipe do Ibama foi a campo? Houve sobrevoo do Poseidon?]] = "Sim", "PREENCHER","NA")</f>
        <v>NA</v>
      </c>
      <c r="BS471" s="108" t="str">
        <f>IF(Tabela2[[#This Row],[Se sim, foi emitida Ordem de Emergência? (informações vinculada à coluna CK)]] = "Sim", "PREENCHER","NA")</f>
        <v>NA</v>
      </c>
      <c r="BT471" s="108" t="s">
        <v>7101</v>
      </c>
      <c r="BU471" s="108" t="s">
        <v>2696</v>
      </c>
      <c r="BV471" s="108" t="s">
        <v>123</v>
      </c>
      <c r="BW471" s="108" t="s">
        <v>123</v>
      </c>
      <c r="BX471" s="106"/>
      <c r="BY471" s="140"/>
      <c r="BZ471" s="104" t="str">
        <f>IF(Tabela2[[#This Row],[Data do documento de encerramento]]="NA","NA",IF(Tabela2[[#This Row],[Data do documento de encerramento]]="","Pendente de conclusão/ encerramento",_xlfn.DAYS(Tabela2[[#This Row],[Data do documento de encerramento]],J471)))</f>
        <v>Pendente de conclusão/ encerramento</v>
      </c>
      <c r="CA471" s="107"/>
      <c r="CB471" s="107"/>
      <c r="CC471" s="115"/>
      <c r="CD471" s="107"/>
      <c r="CE471" s="107"/>
      <c r="CF471" s="107"/>
    </row>
    <row r="472" spans="1:84" ht="60.75">
      <c r="A472" s="182">
        <v>202571364850</v>
      </c>
      <c r="B472" s="170" t="s">
        <v>9202</v>
      </c>
      <c r="C472" s="108" t="s">
        <v>672</v>
      </c>
      <c r="D472" s="106" t="s">
        <v>637</v>
      </c>
      <c r="E472" s="106" t="s">
        <v>8797</v>
      </c>
      <c r="F472" s="106"/>
      <c r="G472" s="106" t="s">
        <v>9203</v>
      </c>
      <c r="H472" s="106" t="s">
        <v>9204</v>
      </c>
      <c r="I472" s="104" t="str">
        <f>VLOOKUP(Tabela2[[#This Row],[SIEMA]],Siema2025,19,FALSE)</f>
        <v>Santos</v>
      </c>
      <c r="J472" s="105">
        <f>VLOOKUP(Tabela2[[#This Row],[SIEMA]],Siema2025,2,FALSE)</f>
        <v>45850</v>
      </c>
      <c r="K472" s="105" t="str">
        <f>VLOOKUP(Tabela2[[#This Row],[SIEMA]],Siema2025,16,FALSE)</f>
        <v>Sábado</v>
      </c>
      <c r="L472" s="106" t="str">
        <f>IF(Tabela2[[#This Row],[Data]]="","Sem Informação",VLOOKUP(MONTH(Tabela2[[#This Row],[Data]]),'[1]Validação de dados'!$I$1:$J$13,2,0))</f>
        <v>Julho</v>
      </c>
      <c r="M472" s="104">
        <f>YEAR(Tabela2[[#This Row],[Data]])</f>
        <v>2025</v>
      </c>
      <c r="N472" s="105" t="str">
        <f>VLOOKUP(Tabela2[[#This Row],[SIEMA]],Siema2025,17,FALSE)</f>
        <v>Noturno</v>
      </c>
      <c r="O472" s="105" t="s">
        <v>111</v>
      </c>
      <c r="P472" s="104" t="str">
        <f>VLOOKUP(Tabela2[[#This Row],[SIEMA]],Siema2025,21,FALSE)</f>
        <v>Embarcação Deep Star, Campo de Búzios, Bacia de Santos.</v>
      </c>
      <c r="Q472" s="104" t="s">
        <v>7094</v>
      </c>
      <c r="R472" s="104" t="s">
        <v>7482</v>
      </c>
      <c r="S472" s="107" t="s">
        <v>7096</v>
      </c>
      <c r="T472" s="104">
        <v>1.5E-5</v>
      </c>
      <c r="U472" s="104" t="s">
        <v>7111</v>
      </c>
      <c r="V472" s="104" t="s">
        <v>7483</v>
      </c>
      <c r="W472" s="104"/>
      <c r="X472" s="113"/>
      <c r="Y472" s="109" t="str">
        <f>IF(W472="","", IF(W472="NC","", IF(W472="NE","", IF(W472="NA","",IFERROR(VLOOKUP(W472,Produtos!$A$1:$C$2319,2,FALSE),"Não Cadastrado")))))</f>
        <v/>
      </c>
      <c r="Z472" s="104"/>
      <c r="AA472" s="104"/>
      <c r="AB472" s="104" t="str">
        <f>IF(W472="","",IF(ISNUMBER(W472)=FALSE,"Não se aplica",IFERROR(VLOOKUP(W472,Produtos!$A$1:$C$2319,3,FALSE),"Não Cadastrado")))</f>
        <v/>
      </c>
      <c r="AC472" s="104"/>
      <c r="AD472" s="108"/>
      <c r="AE472" s="107" t="str">
        <f>IF(AC472="","", IF(AC472="NC","", IF(AC472="NE","", IF(AC472="NA","",IFERROR(VLOOKUP(AC472,Produtos!$A$1:$C$2319,2,FALSE),"Não Cadastrado")))))</f>
        <v/>
      </c>
      <c r="AF472" s="104"/>
      <c r="AG472" s="104"/>
      <c r="AH472" s="104" t="str">
        <f>IF(AC472="","",IF(ISNUMBER(AC472)=FALSE,"Não se aplica",IFERROR(VLOOKUP(AC472,Produtos!$A$1:$C$2319,3,FALSE),"Não Cadastrado")))</f>
        <v/>
      </c>
      <c r="AI472" s="104"/>
      <c r="AJ472" s="104" t="str">
        <f>VLOOKUP(Tabela2[[#This Row],[SIEMA]],Siema2025,26,FALSE)</f>
        <v>Falha de vedação de componentes do braço articulado do veículo - em investigação.
Atualização do dia 01/08/2025
Performance imprópia de sistema/ equipamento não identificada [13.3.3]</v>
      </c>
      <c r="AK472" s="107" t="s">
        <v>7112</v>
      </c>
      <c r="AL472" s="107"/>
      <c r="AM472" s="107"/>
      <c r="AN472" s="108" t="str">
        <f>VLOOKUP(Tabela2[[#This Row],[SIEMA]],Siema2025,51,FALSE)</f>
        <v/>
      </c>
      <c r="AO472" s="108" t="str">
        <f>VLOOKUP(Tabela2[[#This Row],[SIEMA]],Siema2025,53,FALSE)</f>
        <v/>
      </c>
      <c r="AP472" s="108" t="str">
        <f>VLOOKUP(Tabela2[[#This Row],[SIEMA]],Siema2025,55,FALSE)</f>
        <v/>
      </c>
      <c r="AQ472" s="108" t="str">
        <f>VLOOKUP(Tabela2[[#This Row],[SIEMA]],Siema2025,57,FALSE)</f>
        <v/>
      </c>
      <c r="AR472" s="108" t="str">
        <f>VLOOKUP(Tabela2[[#This Row],[SIEMA]],Siema2025,59,FALSE)</f>
        <v/>
      </c>
      <c r="AS472" s="108" t="str">
        <f>VLOOKUP(Tabela2[[#This Row],[SIEMA]],Siema2025,61,FALSE)</f>
        <v>X</v>
      </c>
      <c r="AT472" s="108" t="str">
        <f>VLOOKUP(Tabela2[[#This Row],[SIEMA]],Siema2025,63,FALSE)</f>
        <v/>
      </c>
      <c r="AU472" s="108" t="str">
        <f>VLOOKUP(Tabela2[[#This Row],[SIEMA]],Siema2025,65,FALSE)</f>
        <v/>
      </c>
      <c r="AV472" s="108" t="str">
        <f>VLOOKUP(Tabela2[[#This Row],[SIEMA]],Siema2025,67,FALSE)</f>
        <v/>
      </c>
      <c r="AW472" s="108" t="str">
        <f>VLOOKUP(Tabela2[[#This Row],[SIEMA]],Siema2025,69,FALSE)</f>
        <v/>
      </c>
      <c r="AX472" s="108" t="str">
        <f>VLOOKUP(Tabela2[[#This Row],[SIEMA]],Siema2025,71,FALSE)</f>
        <v/>
      </c>
      <c r="AY472" s="108" t="str">
        <f>VLOOKUP(Tabela2[[#This Row],[SIEMA]],Siema2025,73,FALSE)</f>
        <v/>
      </c>
      <c r="AZ472" s="108" t="str">
        <f>VLOOKUP(Tabela2[[#This Row],[SIEMA]],Siema2025,75,FALSE)</f>
        <v/>
      </c>
      <c r="BA472" s="108" t="str">
        <f>VLOOKUP(Tabela2[[#This Row],[SIEMA]],Siema2025,77,FALSE)</f>
        <v/>
      </c>
      <c r="BB472" s="108" t="str">
        <f>VLOOKUP(Tabela2[[#This Row],[SIEMA]],Siema2025,79,FALSE)</f>
        <v/>
      </c>
      <c r="BC472" s="108" t="str">
        <f>IF(Tabela2[[#This Row],[Outro(s) ]] = "X", "PREENCHER","NA")</f>
        <v>NA</v>
      </c>
      <c r="BD472" s="108" t="str">
        <f>VLOOKUP(Tabela2[[#This Row],[SIEMA]],Siema2025,82,FALSE)</f>
        <v/>
      </c>
      <c r="BE472" s="108" t="str">
        <f>VLOOKUP(Tabela2[[#This Row],[SIEMA]],Siema2025,81,FALSE)</f>
        <v/>
      </c>
      <c r="BF472" s="110" t="str">
        <f>VLOOKUP(Tabela2[[#This Row],[SIEMA]],Siema2025,28,FALSE)</f>
        <v>Petrobras</v>
      </c>
      <c r="BG472" s="110"/>
      <c r="BH472" s="111">
        <v>33000167000101</v>
      </c>
      <c r="BI472" s="112" t="str">
        <f>VLOOKUP(Tabela2[[#This Row],[SIEMA]],Siema2025,107,FALSE)</f>
        <v>Não</v>
      </c>
      <c r="BJ472" s="107" t="s">
        <v>7099</v>
      </c>
      <c r="BK472" s="104" t="s">
        <v>2696</v>
      </c>
      <c r="BL472" s="140">
        <v>45855</v>
      </c>
      <c r="BM472" s="108">
        <f ca="1">IF(Tabela2[[#This Row],[Data de atendimento do Ibama (considerar o primeiro documento/ação)]]="",_xlfn.DAYS(TODAY(),J472),_xlfn.DAYS(Tabela2[[#This Row],[Data de atendimento do Ibama (considerar o primeiro documento/ação)]],J472))</f>
        <v>5</v>
      </c>
      <c r="BN472" s="108" t="str">
        <f>IF(Tabela2[[#This Row],[Atendido pelo Ibama ("Não" ou "Sim")]]="Não","Preencher", IF(Tabela2[[#This Row],[Atendido pelo Ibama ("Não" ou "Sim")]]="Sim","NA",""))</f>
        <v>NA</v>
      </c>
      <c r="BO472" s="114" t="s">
        <v>7100</v>
      </c>
      <c r="BP472" s="108" t="str">
        <f>IF(Tabela2[[#This Row],[Forma de atendimento (primeiro documento/ação)]]= "Outros (especificar)", "PREENCHER","NA")</f>
        <v>NA</v>
      </c>
      <c r="BQ472" s="106" t="s">
        <v>123</v>
      </c>
      <c r="BR472" s="108" t="str">
        <f>IF(Tabela2[[#This Row],[Equipe do Ibama foi a campo? Houve sobrevoo do Poseidon?]] = "Sim", "PREENCHER","NA")</f>
        <v>NA</v>
      </c>
      <c r="BS472" s="108" t="str">
        <f>IF(Tabela2[[#This Row],[Se sim, foi emitida Ordem de Emergência? (informações vinculada à coluna CK)]] = "Sim", "PREENCHER","NA")</f>
        <v>NA</v>
      </c>
      <c r="BT472" s="108" t="s">
        <v>7101</v>
      </c>
      <c r="BU472" s="108" t="s">
        <v>2696</v>
      </c>
      <c r="BV472" s="108" t="s">
        <v>123</v>
      </c>
      <c r="BW472" s="108" t="s">
        <v>2696</v>
      </c>
      <c r="BX472" s="106" t="s">
        <v>7102</v>
      </c>
      <c r="BY472" s="140">
        <v>45916</v>
      </c>
      <c r="BZ472" s="104">
        <f>IF(Tabela2[[#This Row],[Data do documento de encerramento]]="NA","NA",IF(Tabela2[[#This Row],[Data do documento de encerramento]]="","Pendente de conclusão/ encerramento",_xlfn.DAYS(Tabela2[[#This Row],[Data do documento de encerramento]],J472)))</f>
        <v>66</v>
      </c>
      <c r="CA472" s="107"/>
      <c r="CB472" s="107" t="s">
        <v>7282</v>
      </c>
      <c r="CC472" s="107" t="s">
        <v>7140</v>
      </c>
      <c r="CD472" s="107" t="s">
        <v>123</v>
      </c>
      <c r="CE472" s="107" t="s">
        <v>123</v>
      </c>
      <c r="CF472" s="107" t="s">
        <v>7105</v>
      </c>
    </row>
    <row r="473" spans="1:84" s="22" customFormat="1" ht="45.75" hidden="1">
      <c r="A473" s="169">
        <v>202571432413</v>
      </c>
      <c r="B473" s="170" t="s">
        <v>9205</v>
      </c>
      <c r="C473" s="108" t="str">
        <f>VLOOKUP(Tabela2[[#This Row],[SIEMA]],Siema2025,4,FALSE)</f>
        <v xml:space="preserve"> PA</v>
      </c>
      <c r="D473" s="106" t="str">
        <f>VLOOKUP(Tabela2[[#This Row],[SIEMA]],Siema2025,3,FALSE)</f>
        <v xml:space="preserve">Novo Progresso </v>
      </c>
      <c r="E473" s="106" t="s">
        <v>7342</v>
      </c>
      <c r="F473" s="106" t="s">
        <v>9206</v>
      </c>
      <c r="G473" s="106" t="s">
        <v>9207</v>
      </c>
      <c r="H473" s="106" t="s">
        <v>9208</v>
      </c>
      <c r="I473" s="106" t="s">
        <v>7114</v>
      </c>
      <c r="J473" s="140">
        <f>VLOOKUP(Tabela2[[#This Row],[SIEMA]],Siema2025,2,FALSE)</f>
        <v>45851</v>
      </c>
      <c r="K473" s="140" t="str">
        <f>VLOOKUP(Tabela2[[#This Row],[SIEMA]],Siema2025,16,FALSE)</f>
        <v>Domingo</v>
      </c>
      <c r="L473" s="106" t="str">
        <f>IF(Tabela2[[#This Row],[Data]]="","Sem Informação",VLOOKUP(MONTH(Tabela2[[#This Row],[Data]]),'[1]Validação de dados'!$I$1:$J$13,2,0))</f>
        <v>Julho</v>
      </c>
      <c r="M473" s="106">
        <f>YEAR(Tabela2[[#This Row],[Data]])</f>
        <v>2025</v>
      </c>
      <c r="N473" s="140" t="str">
        <f>VLOOKUP(Tabela2[[#This Row],[SIEMA]],Siema2025,17,FALSE)</f>
        <v>Madrugada</v>
      </c>
      <c r="O473" s="140" t="str">
        <f>VLOOKUP(Tabela2[[#This Row],[SIEMA]],Siema2025,5,FALSE)</f>
        <v>Rodovia</v>
      </c>
      <c r="P473" s="106" t="str">
        <f>VLOOKUP(Tabela2[[#This Row],[SIEMA]],Siema2025,21,FALSE)</f>
        <v/>
      </c>
      <c r="Q473" s="106">
        <v>1202</v>
      </c>
      <c r="R473" s="106" t="str">
        <f>VLOOKUP(Tabela2[[#This Row],[SIEMA]],Siema2025,10,FALSE)</f>
        <v/>
      </c>
      <c r="S473" s="109" t="str">
        <f>IF(Q473="","", IF(Q473="NC","", IF(Q473="NE","", IF(Q473="NA","",IFERROR(VLOOKUP(Q473,Produtos!$A$1:$C$2319,2,FALSE),"Não Cadastrado")))))</f>
        <v>GASÓLEO ou ÓLEO DIESEL ou ÓLEO PARA AQUECIMENTO, LEVE</v>
      </c>
      <c r="T473" s="106">
        <v>42300</v>
      </c>
      <c r="U473" s="106" t="s">
        <v>648</v>
      </c>
      <c r="V473" s="106">
        <f>IF(Q473="","",IF(ISNUMBER(Q473)=FALSE,"Não se aplica",IFERROR(VLOOKUP(Q473,Produtos!$A$1:$C$2319,3,FALSE),"Não Cadastrado")))</f>
        <v>3</v>
      </c>
      <c r="W473" s="106" t="str">
        <f>VLOOKUP(Tabela2[[#This Row],[SIEMA]],Siema2025,10,FALSE)</f>
        <v/>
      </c>
      <c r="X473" s="108" t="str">
        <f>IF(Tabela2[[#This Row],[Origem do acidente]] = "Plataforma", "PREENCHER","NA")</f>
        <v>NA</v>
      </c>
      <c r="Y473" s="109" t="str">
        <f>IF(W473="","", IF(W473="NC","", IF(W473="NE","", IF(W473="NA","",IFERROR(VLOOKUP(W473,Produtos!$A$1:$C$2319,2,FALSE),"Não Cadastrado")))))</f>
        <v/>
      </c>
      <c r="Z473" s="106" t="str">
        <f>VLOOKUP(Tabela2[[#This Row],[SIEMA]],Siema2025,11,FALSE)</f>
        <v xml:space="preserve"> </v>
      </c>
      <c r="AA473" s="106" t="str">
        <f>VLOOKUP(Tabela2[[#This Row],[SIEMA]],Siema2025,12,FALSE)</f>
        <v xml:space="preserve"> </v>
      </c>
      <c r="AB473" s="106" t="str">
        <f>IF(W473="","",IF(ISNUMBER(W473)=FALSE,"Não se aplica",IFERROR(VLOOKUP(W473,Produtos!$A$1:$C$2319,3,FALSE),"Não Cadastrado")))</f>
        <v/>
      </c>
      <c r="AC473" s="106"/>
      <c r="AD473" s="108" t="str">
        <f>IF(Tabela2[[#This Row],[Origem do acidente]] = "Plataforma", "PREENCHER","NA")</f>
        <v>NA</v>
      </c>
      <c r="AE473" s="109" t="str">
        <f>IF(AC473="","", IF(AC473="NC","", IF(AC473="NE","", IF(AC473="NA","",IFERROR(VLOOKUP(AC473,Produtos!$A$1:$C$2319,2,FALSE),"Não Cadastrado")))))</f>
        <v/>
      </c>
      <c r="AF473" s="106"/>
      <c r="AG473" s="106"/>
      <c r="AH473" s="106" t="str">
        <f>IF(AC473="","",IF(ISNUMBER(AC473)=FALSE,"Não se aplica",IFERROR(VLOOKUP(AC473,Produtos!$A$1:$C$2319,3,FALSE),"Não Cadastrado")))</f>
        <v/>
      </c>
      <c r="AI473" s="106"/>
      <c r="AJ473" s="28" t="s">
        <v>9209</v>
      </c>
      <c r="AK473" s="109" t="s">
        <v>7190</v>
      </c>
      <c r="AL473" s="109" t="s">
        <v>7363</v>
      </c>
      <c r="AM473" s="109" t="s">
        <v>7182</v>
      </c>
      <c r="AN473" s="108" t="str">
        <f>VLOOKUP(Tabela2[[#This Row],[SIEMA]],Siema2025,51,FALSE)</f>
        <v/>
      </c>
      <c r="AO473" s="108" t="str">
        <f>VLOOKUP(Tabela2[[#This Row],[SIEMA]],Siema2025,53,FALSE)</f>
        <v/>
      </c>
      <c r="AP473" s="108" t="str">
        <f>VLOOKUP(Tabela2[[#This Row],[SIEMA]],Siema2025,55,FALSE)</f>
        <v/>
      </c>
      <c r="AQ473" s="108" t="str">
        <f>VLOOKUP(Tabela2[[#This Row],[SIEMA]],Siema2025,57,FALSE)</f>
        <v/>
      </c>
      <c r="AR473" s="108" t="str">
        <f>VLOOKUP(Tabela2[[#This Row],[SIEMA]],Siema2025,59,FALSE)</f>
        <v/>
      </c>
      <c r="AS473" s="108" t="str">
        <f>VLOOKUP(Tabela2[[#This Row],[SIEMA]],Siema2025,61,FALSE)</f>
        <v/>
      </c>
      <c r="AT473" s="108" t="str">
        <f>VLOOKUP(Tabela2[[#This Row],[SIEMA]],Siema2025,63,FALSE)</f>
        <v/>
      </c>
      <c r="AU473" s="108" t="str">
        <f>VLOOKUP(Tabela2[[#This Row],[SIEMA]],Siema2025,65,FALSE)</f>
        <v>X</v>
      </c>
      <c r="AV473" s="108" t="str">
        <f>VLOOKUP(Tabela2[[#This Row],[SIEMA]],Siema2025,67,FALSE)</f>
        <v/>
      </c>
      <c r="AW473" s="108" t="str">
        <f>VLOOKUP(Tabela2[[#This Row],[SIEMA]],Siema2025,69,FALSE)</f>
        <v/>
      </c>
      <c r="AX473" s="108" t="str">
        <f>VLOOKUP(Tabela2[[#This Row],[SIEMA]],Siema2025,71,FALSE)</f>
        <v/>
      </c>
      <c r="AY473" s="108" t="str">
        <f>VLOOKUP(Tabela2[[#This Row],[SIEMA]],Siema2025,73,FALSE)</f>
        <v/>
      </c>
      <c r="AZ473" s="108" t="str">
        <f>VLOOKUP(Tabela2[[#This Row],[SIEMA]],Siema2025,75,FALSE)</f>
        <v/>
      </c>
      <c r="BA473" s="108" t="str">
        <f>VLOOKUP(Tabela2[[#This Row],[SIEMA]],Siema2025,77,FALSE)</f>
        <v/>
      </c>
      <c r="BB473" s="108" t="str">
        <f>VLOOKUP(Tabela2[[#This Row],[SIEMA]],Siema2025,79,FALSE)</f>
        <v/>
      </c>
      <c r="BC473" s="108" t="str">
        <f>IF(Tabela2[[#This Row],[Outro(s) ]] = "X", "PREENCHER","NA")</f>
        <v>NA</v>
      </c>
      <c r="BD473" s="108" t="str">
        <f>VLOOKUP(Tabela2[[#This Row],[SIEMA]],Siema2025,82,FALSE)</f>
        <v/>
      </c>
      <c r="BE473" s="108" t="str">
        <f>VLOOKUP(Tabela2[[#This Row],[SIEMA]],Siema2025,81,FALSE)</f>
        <v/>
      </c>
      <c r="BF473" s="110" t="str">
        <f>VLOOKUP(Tabela2[[#This Row],[SIEMA]],Siema2025,28,FALSE)</f>
        <v>ECODIESEL LTDA</v>
      </c>
      <c r="BG473" s="110"/>
      <c r="BH473" s="111" t="str">
        <f>VLOOKUP(Tabela2[[#This Row],[SIEMA]],Siema2025,29,FALSE)</f>
        <v>38392823000182</v>
      </c>
      <c r="BI473" s="112" t="s">
        <v>7062</v>
      </c>
      <c r="BJ473" s="109" t="s">
        <v>7099</v>
      </c>
      <c r="BK473" s="106" t="s">
        <v>2696</v>
      </c>
      <c r="BL473" s="140">
        <v>45861</v>
      </c>
      <c r="BM473" s="108">
        <f ca="1">IF(Tabela2[[#This Row],[Data de atendimento do Ibama (considerar o primeiro documento/ação)]]="",_xlfn.DAYS(TODAY(),J473),_xlfn.DAYS(Tabela2[[#This Row],[Data de atendimento do Ibama (considerar o primeiro documento/ação)]],J473))</f>
        <v>10</v>
      </c>
      <c r="BN473" s="108" t="str">
        <f>IF(Tabela2[[#This Row],[Atendido pelo Ibama ("Não" ou "Sim")]]="Não","Preencher", IF(Tabela2[[#This Row],[Atendido pelo Ibama ("Não" ou "Sim")]]="Sim","NA",""))</f>
        <v>NA</v>
      </c>
      <c r="BO473" s="114" t="s">
        <v>7291</v>
      </c>
      <c r="BP473" s="108" t="str">
        <f>IF(Tabela2[[#This Row],[Forma de atendimento (primeiro documento/ação)]]= "Outros (especificar)", "PREENCHER","NA")</f>
        <v>NA</v>
      </c>
      <c r="BQ473" s="106" t="s">
        <v>123</v>
      </c>
      <c r="BR473" s="108" t="str">
        <f>IF(Tabela2[[#This Row],[Equipe do Ibama foi a campo? Houve sobrevoo do Poseidon?]] = "Sim", "PREENCHER","NA")</f>
        <v>NA</v>
      </c>
      <c r="BS473" s="108" t="str">
        <f>IF(Tabela2[[#This Row],[Se sim, foi emitida Ordem de Emergência? (informações vinculada à coluna CK)]] = "Sim", "PREENCHER","NA")</f>
        <v>NA</v>
      </c>
      <c r="BT473" s="108" t="s">
        <v>7101</v>
      </c>
      <c r="BU473" s="108" t="s">
        <v>123</v>
      </c>
      <c r="BV473" s="108" t="s">
        <v>123</v>
      </c>
      <c r="BW473" s="108" t="s">
        <v>123</v>
      </c>
      <c r="BX473" s="106" t="s">
        <v>7127</v>
      </c>
      <c r="BY473" s="106"/>
      <c r="BZ473" s="106" t="str">
        <f>IF(Tabela2[[#This Row],[Data do documento de encerramento]]="NA","NA",IF(Tabela2[[#This Row],[Data do documento de encerramento]]="","Pendente de conclusão/ encerramento",_xlfn.DAYS(Tabela2[[#This Row],[Data do documento de encerramento]],J473)))</f>
        <v>Pendente de conclusão/ encerramento</v>
      </c>
      <c r="CA473" s="109" t="s">
        <v>9210</v>
      </c>
      <c r="CB473" s="109"/>
      <c r="CC473" s="109"/>
      <c r="CD473" s="109"/>
      <c r="CE473" s="109"/>
      <c r="CF473" s="109"/>
    </row>
    <row r="474" spans="1:84" hidden="1">
      <c r="A474" s="169">
        <v>202571536038</v>
      </c>
      <c r="B474" s="118" t="s">
        <v>9211</v>
      </c>
      <c r="C474" s="108" t="str">
        <f>VLOOKUP(Tabela2[[#This Row],[SIEMA]],Siema2025,4,FALSE)</f>
        <v xml:space="preserve"> RJ</v>
      </c>
      <c r="D474" s="106" t="str">
        <f>VLOOKUP(Tabela2[[#This Row],[SIEMA]],Siema2025,3,FALSE)</f>
        <v xml:space="preserve">Mangaratiba </v>
      </c>
      <c r="E474" s="106" t="str">
        <f>VLOOKUP(Tabela2[[#This Row],[SIEMA]],Siema2025,20,FALSE)</f>
        <v>Zona Oeste &gt; Macumba</v>
      </c>
      <c r="F474" s="106"/>
      <c r="G474" s="106" t="s">
        <v>9212</v>
      </c>
      <c r="H474" s="106" t="s">
        <v>9213</v>
      </c>
      <c r="I474" s="104" t="str">
        <f>VLOOKUP(Tabela2[[#This Row],[SIEMA]],Siema2025,19,FALSE)</f>
        <v/>
      </c>
      <c r="J474" s="105">
        <f>VLOOKUP(Tabela2[[#This Row],[SIEMA]],Siema2025,2,FALSE)</f>
        <v>45851</v>
      </c>
      <c r="K474" s="105" t="str">
        <f>VLOOKUP(Tabela2[[#This Row],[SIEMA]],Siema2025,16,FALSE)</f>
        <v>Domingo</v>
      </c>
      <c r="L474" s="106" t="str">
        <f>IF(Tabela2[[#This Row],[Data]]="","Sem Informação",VLOOKUP(MONTH(Tabela2[[#This Row],[Data]]),'[1]Validação de dados'!$I$1:$J$13,2,0))</f>
        <v>Julho</v>
      </c>
      <c r="M474" s="104">
        <f>YEAR(Tabela2[[#This Row],[Data]])</f>
        <v>2025</v>
      </c>
      <c r="N474" s="105" t="str">
        <f>VLOOKUP(Tabela2[[#This Row],[SIEMA]],Siema2025,17,FALSE)</f>
        <v>Matutino</v>
      </c>
      <c r="O474" s="105" t="s">
        <v>3217</v>
      </c>
      <c r="P474" s="104" t="str">
        <f>VLOOKUP(Tabela2[[#This Row],[SIEMA]],Siema2025,21,FALSE)</f>
        <v>Notificação fauna oleada</v>
      </c>
      <c r="Q474" s="104" t="s">
        <v>7418</v>
      </c>
      <c r="R474" s="104" t="str">
        <f>VLOOKUP(Tabela2[[#This Row],[SIEMA]],Siema2025,10,FALSE)</f>
        <v/>
      </c>
      <c r="S474" s="107" t="str">
        <f>IF(Q474="","", IF(Q474="NC","", IF(Q474="NE","", IF(Q474="NA","",IFERROR(VLOOKUP(Q474,Produtos!$A$1:$C$2319,2,FALSE),"Não Cadastrado")))))</f>
        <v/>
      </c>
      <c r="T474" s="104" t="str">
        <f>VLOOKUP(Tabela2[[#This Row],[SIEMA]],Siema2025,11,FALSE)</f>
        <v xml:space="preserve"> </v>
      </c>
      <c r="U474" s="104" t="str">
        <f>VLOOKUP(Tabela2[[#This Row],[SIEMA]],Siema2025,12,FALSE)</f>
        <v xml:space="preserve"> </v>
      </c>
      <c r="V474" s="104" t="str">
        <f>IF(Q474="","",IF(ISNUMBER(Q474)=FALSE,"Não se aplica",IFERROR(VLOOKUP(Q474,Produtos!$A$1:$C$2319,3,FALSE),"Não Cadastrado")))</f>
        <v>Não se aplica</v>
      </c>
      <c r="W474" s="104" t="str">
        <f>VLOOKUP(Tabela2[[#This Row],[SIEMA]],Siema2025,10,FALSE)</f>
        <v/>
      </c>
      <c r="X474" s="113" t="str">
        <f>IF(Tabela2[[#This Row],[Origem do acidente]] = "Plataforma", "PREENCHER","NA")</f>
        <v>NA</v>
      </c>
      <c r="Y474" s="109" t="str">
        <f>IF(W474="","", IF(W474="NC","", IF(W474="NE","", IF(W474="NA","",IFERROR(VLOOKUP(W474,Produtos!$A$1:$C$2319,2,FALSE),"Não Cadastrado")))))</f>
        <v/>
      </c>
      <c r="Z474" s="104" t="str">
        <f>VLOOKUP(Tabela2[[#This Row],[SIEMA]],Siema2025,11,FALSE)</f>
        <v xml:space="preserve"> </v>
      </c>
      <c r="AA474" s="104" t="str">
        <f>VLOOKUP(Tabela2[[#This Row],[SIEMA]],Siema2025,12,FALSE)</f>
        <v xml:space="preserve"> </v>
      </c>
      <c r="AB474" s="104" t="str">
        <f>IF(W474="","",IF(ISNUMBER(W474)=FALSE,"Não se aplica",IFERROR(VLOOKUP(W474,Produtos!$A$1:$C$2319,3,FALSE),"Não Cadastrado")))</f>
        <v/>
      </c>
      <c r="AC474" s="104"/>
      <c r="AD474" s="108" t="str">
        <f>IF(Tabela2[[#This Row],[Origem do acidente]] = "Plataforma", "PREENCHER","NA")</f>
        <v>NA</v>
      </c>
      <c r="AE474" s="107" t="str">
        <f>IF(AC474="","", IF(AC474="NC","", IF(AC474="NE","", IF(AC474="NA","",IFERROR(VLOOKUP(AC474,Produtos!$A$1:$C$2319,2,FALSE),"Não Cadastrado")))))</f>
        <v/>
      </c>
      <c r="AF474" s="104"/>
      <c r="AG474" s="104"/>
      <c r="AH474" s="104" t="str">
        <f>IF(AC474="","",IF(ISNUMBER(AC474)=FALSE,"Não se aplica",IFERROR(VLOOKUP(AC474,Produtos!$A$1:$C$2319,3,FALSE),"Não Cadastrado")))</f>
        <v/>
      </c>
      <c r="AI474" s="104"/>
      <c r="AJ474" s="104" t="s">
        <v>9214</v>
      </c>
      <c r="AK474" s="107" t="s">
        <v>6834</v>
      </c>
      <c r="AL474" s="107"/>
      <c r="AM474" s="107"/>
      <c r="AN474" s="108" t="str">
        <f>VLOOKUP(Tabela2[[#This Row],[SIEMA]],Siema2025,51,FALSE)</f>
        <v/>
      </c>
      <c r="AO474" s="108" t="str">
        <f>VLOOKUP(Tabela2[[#This Row],[SIEMA]],Siema2025,53,FALSE)</f>
        <v/>
      </c>
      <c r="AP474" s="108" t="str">
        <f>VLOOKUP(Tabela2[[#This Row],[SIEMA]],Siema2025,55,FALSE)</f>
        <v/>
      </c>
      <c r="AQ474" s="108" t="str">
        <f>VLOOKUP(Tabela2[[#This Row],[SIEMA]],Siema2025,57,FALSE)</f>
        <v/>
      </c>
      <c r="AR474" s="108" t="str">
        <f>VLOOKUP(Tabela2[[#This Row],[SIEMA]],Siema2025,59,FALSE)</f>
        <v/>
      </c>
      <c r="AS474" s="108" t="str">
        <f>VLOOKUP(Tabela2[[#This Row],[SIEMA]],Siema2025,61,FALSE)</f>
        <v/>
      </c>
      <c r="AT474" s="108" t="str">
        <f>VLOOKUP(Tabela2[[#This Row],[SIEMA]],Siema2025,63,FALSE)</f>
        <v/>
      </c>
      <c r="AU474" s="108" t="str">
        <f>VLOOKUP(Tabela2[[#This Row],[SIEMA]],Siema2025,65,FALSE)</f>
        <v/>
      </c>
      <c r="AV474" s="108" t="str">
        <f>VLOOKUP(Tabela2[[#This Row],[SIEMA]],Siema2025,67,FALSE)</f>
        <v/>
      </c>
      <c r="AW474" s="108" t="str">
        <f>VLOOKUP(Tabela2[[#This Row],[SIEMA]],Siema2025,69,FALSE)</f>
        <v/>
      </c>
      <c r="AX474" s="108" t="str">
        <f>VLOOKUP(Tabela2[[#This Row],[SIEMA]],Siema2025,71,FALSE)</f>
        <v/>
      </c>
      <c r="AY474" s="108" t="str">
        <f>VLOOKUP(Tabela2[[#This Row],[SIEMA]],Siema2025,73,FALSE)</f>
        <v>X</v>
      </c>
      <c r="AZ474" s="108" t="str">
        <f>VLOOKUP(Tabela2[[#This Row],[SIEMA]],Siema2025,75,FALSE)</f>
        <v/>
      </c>
      <c r="BA474" s="108" t="str">
        <f>VLOOKUP(Tabela2[[#This Row],[SIEMA]],Siema2025,77,FALSE)</f>
        <v/>
      </c>
      <c r="BB474" s="108" t="str">
        <f>VLOOKUP(Tabela2[[#This Row],[SIEMA]],Siema2025,79,FALSE)</f>
        <v/>
      </c>
      <c r="BC474" s="108" t="str">
        <f>IF(Tabela2[[#This Row],[Outro(s) ]] = "X", "PREENCHER","NA")</f>
        <v>NA</v>
      </c>
      <c r="BD474" s="108" t="str">
        <f>VLOOKUP(Tabela2[[#This Row],[SIEMA]],Siema2025,82,FALSE)</f>
        <v/>
      </c>
      <c r="BE474" s="108" t="str">
        <f>VLOOKUP(Tabela2[[#This Row],[SIEMA]],Siema2025,81,FALSE)</f>
        <v/>
      </c>
      <c r="BF474" s="110" t="str">
        <f>VLOOKUP(Tabela2[[#This Row],[SIEMA]],Siema2025,28,FALSE)</f>
        <v/>
      </c>
      <c r="BG474" s="110"/>
      <c r="BH474" s="111" t="str">
        <f>VLOOKUP(Tabela2[[#This Row],[SIEMA]],Siema2025,29,FALSE)</f>
        <v/>
      </c>
      <c r="BI474" s="112" t="str">
        <f>VLOOKUP(Tabela2[[#This Row],[SIEMA]],Siema2025,107,FALSE)</f>
        <v>Não</v>
      </c>
      <c r="BJ474" s="107" t="s">
        <v>7099</v>
      </c>
      <c r="BK474" s="104" t="s">
        <v>123</v>
      </c>
      <c r="BL474" s="140"/>
      <c r="BM474" s="108"/>
      <c r="BN474" s="108" t="s">
        <v>7930</v>
      </c>
      <c r="BO474" s="114"/>
      <c r="BP474" s="108" t="str">
        <f>IF(Tabela2[[#This Row],[Forma de atendimento (primeiro documento/ação)]]= "Outros (especificar)", "PREENCHER","NA")</f>
        <v>NA</v>
      </c>
      <c r="BQ474" s="106" t="s">
        <v>123</v>
      </c>
      <c r="BR474" s="108" t="str">
        <f>IF(Tabela2[[#This Row],[Equipe do Ibama foi a campo? Houve sobrevoo do Poseidon?]] = "Sim", "PREENCHER","NA")</f>
        <v>NA</v>
      </c>
      <c r="BS474" s="108" t="str">
        <f>IF(Tabela2[[#This Row],[Se sim, foi emitida Ordem de Emergência? (informações vinculada à coluna CK)]] = "Sim", "PREENCHER","NA")</f>
        <v>NA</v>
      </c>
      <c r="BT474" s="108" t="str">
        <f>IF(Tabela2[[#This Row],[Foi elaborado Relatório de Vistoria pelo Ibama? (informações vinculada à coluna CK)]] = "Sim", "PREENCHER","NA")</f>
        <v>NA</v>
      </c>
      <c r="BU474" s="108" t="str">
        <f>IF(Tabela2[[#This Row],[Houve envio de Informações Pós-acidente (preencher "não se aplica" quando de competência estadual/municipal)]] = "Sim", "PREENCHER","NA")</f>
        <v>NA</v>
      </c>
      <c r="BV474" s="108" t="str">
        <f>IF(Tabela2[[#This Row],[Houve avaliação das informações pós-acidente solicitadas/enviadas?]] = "Sim", "PREENCHER","NA")</f>
        <v>NA</v>
      </c>
      <c r="BW474" s="108" t="str">
        <f>IF(Tabela2[[#This Row],[O Ibama aguarda resposta da empresa/OEMA, etc?]] = "Sim", "PREENCHER","NA")</f>
        <v>NA</v>
      </c>
      <c r="BX474" s="106" t="s">
        <v>7116</v>
      </c>
      <c r="BY474" s="140">
        <v>46226</v>
      </c>
      <c r="BZ474" s="104">
        <f>IF(Tabela2[[#This Row],[Data do documento de encerramento]]="NA","NA",IF(Tabela2[[#This Row],[Data do documento de encerramento]]="","Pendente de conclusão/ encerramento",_xlfn.DAYS(Tabela2[[#This Row],[Data do documento de encerramento]],J474)))</f>
        <v>375</v>
      </c>
      <c r="CA474" s="107"/>
      <c r="CB474" s="107"/>
      <c r="CC474" s="107"/>
      <c r="CD474" s="107"/>
      <c r="CE474" s="107"/>
      <c r="CF474" s="107"/>
    </row>
    <row r="475" spans="1:84" ht="45.75" hidden="1">
      <c r="A475" s="169">
        <v>202571550429</v>
      </c>
      <c r="B475" s="170" t="s">
        <v>9215</v>
      </c>
      <c r="C475" s="108" t="str">
        <f>VLOOKUP(Tabela2[[#This Row],[SIEMA]],Siema2025,4,FALSE)</f>
        <v xml:space="preserve"> RJ</v>
      </c>
      <c r="D475" s="106" t="str">
        <f>VLOOKUP(Tabela2[[#This Row],[SIEMA]],Siema2025,3,FALSE)</f>
        <v xml:space="preserve">Petrópolis </v>
      </c>
      <c r="E475" s="106" t="s">
        <v>7760</v>
      </c>
      <c r="F475" s="106" t="s">
        <v>9216</v>
      </c>
      <c r="G475" s="106" t="s">
        <v>9217</v>
      </c>
      <c r="H475" s="106" t="s">
        <v>9218</v>
      </c>
      <c r="I475" s="104" t="s">
        <v>7114</v>
      </c>
      <c r="J475" s="105">
        <f>VLOOKUP(Tabela2[[#This Row],[SIEMA]],Siema2025,2,FALSE)</f>
        <v>45852</v>
      </c>
      <c r="K475" s="105" t="str">
        <f>VLOOKUP(Tabela2[[#This Row],[SIEMA]],Siema2025,16,FALSE)</f>
        <v>Segunda</v>
      </c>
      <c r="L475" s="106" t="str">
        <f>IF(Tabela2[[#This Row],[Data]]="","Sem Informação",VLOOKUP(MONTH(Tabela2[[#This Row],[Data]]),'[1]Validação de dados'!$I$1:$J$13,2,0))</f>
        <v>Julho</v>
      </c>
      <c r="M475" s="104">
        <f>YEAR(Tabela2[[#This Row],[Data]])</f>
        <v>2025</v>
      </c>
      <c r="N475" s="105" t="str">
        <f>VLOOKUP(Tabela2[[#This Row],[SIEMA]],Siema2025,17,FALSE)</f>
        <v>Vespertino</v>
      </c>
      <c r="O475" s="105" t="str">
        <f>VLOOKUP(Tabela2[[#This Row],[SIEMA]],Siema2025,5,FALSE)</f>
        <v>Rodovia</v>
      </c>
      <c r="P475" s="104" t="str">
        <f>VLOOKUP(Tabela2[[#This Row],[SIEMA]],Siema2025,21,FALSE)</f>
        <v/>
      </c>
      <c r="Q475" s="104" t="s">
        <v>7094</v>
      </c>
      <c r="R475" s="104" t="s">
        <v>9219</v>
      </c>
      <c r="S475" s="107" t="str">
        <f>IF(Q475="","", IF(Q475="NC","", IF(Q475="NE","", IF(Q475="NA","",IFERROR(VLOOKUP(Q475,Produtos!$A$1:$C$2319,2,FALSE),"Não Cadastrado")))))</f>
        <v/>
      </c>
      <c r="T475" s="104">
        <v>35900</v>
      </c>
      <c r="U475" s="104" t="s">
        <v>7309</v>
      </c>
      <c r="V475" s="104" t="s">
        <v>7483</v>
      </c>
      <c r="W475" s="104" t="str">
        <f>VLOOKUP(Tabela2[[#This Row],[SIEMA]],Siema2025,10,FALSE)</f>
        <v/>
      </c>
      <c r="X475" s="113" t="str">
        <f>IF(Tabela2[[#This Row],[Origem do acidente]] = "Plataforma", "PREENCHER","NA")</f>
        <v>NA</v>
      </c>
      <c r="Y475" s="109" t="str">
        <f>IF(W475="","", IF(W475="NC","", IF(W475="NE","", IF(W475="NA","",IFERROR(VLOOKUP(W475,Produtos!$A$1:$C$2319,2,FALSE),"Não Cadastrado")))))</f>
        <v/>
      </c>
      <c r="Z475" s="104" t="str">
        <f>VLOOKUP(Tabela2[[#This Row],[SIEMA]],Siema2025,11,FALSE)</f>
        <v xml:space="preserve"> </v>
      </c>
      <c r="AA475" s="104" t="str">
        <f>VLOOKUP(Tabela2[[#This Row],[SIEMA]],Siema2025,12,FALSE)</f>
        <v xml:space="preserve"> </v>
      </c>
      <c r="AB475" s="104" t="str">
        <f>IF(W475="","",IF(ISNUMBER(W475)=FALSE,"Não se aplica",IFERROR(VLOOKUP(W475,Produtos!$A$1:$C$2319,3,FALSE),"Não Cadastrado")))</f>
        <v/>
      </c>
      <c r="AC475" s="104"/>
      <c r="AD475" s="108" t="str">
        <f>IF(Tabela2[[#This Row],[Origem do acidente]] = "Plataforma", "PREENCHER","NA")</f>
        <v>NA</v>
      </c>
      <c r="AE475" s="107" t="str">
        <f>IF(AC475="","", IF(AC475="NC","", IF(AC475="NE","", IF(AC475="NA","",IFERROR(VLOOKUP(AC475,Produtos!$A$1:$C$2319,2,FALSE),"Não Cadastrado")))))</f>
        <v/>
      </c>
      <c r="AF475" s="104"/>
      <c r="AG475" s="104"/>
      <c r="AH475" s="104" t="str">
        <f>IF(AC475="","",IF(ISNUMBER(AC475)=FALSE,"Não se aplica",IFERROR(VLOOKUP(AC475,Produtos!$A$1:$C$2319,3,FALSE),"Não Cadastrado")))</f>
        <v/>
      </c>
      <c r="AI475" s="104"/>
      <c r="AJ475" s="104" t="s">
        <v>9220</v>
      </c>
      <c r="AK475" s="107" t="s">
        <v>7190</v>
      </c>
      <c r="AL475" s="107" t="s">
        <v>7363</v>
      </c>
      <c r="AM475" s="107" t="s">
        <v>7182</v>
      </c>
      <c r="AN475" s="108" t="str">
        <f>VLOOKUP(Tabela2[[#This Row],[SIEMA]],Siema2025,51,FALSE)</f>
        <v/>
      </c>
      <c r="AO475" s="108" t="str">
        <f>VLOOKUP(Tabela2[[#This Row],[SIEMA]],Siema2025,53,FALSE)</f>
        <v/>
      </c>
      <c r="AP475" s="108" t="str">
        <f>VLOOKUP(Tabela2[[#This Row],[SIEMA]],Siema2025,55,FALSE)</f>
        <v/>
      </c>
      <c r="AQ475" s="108" t="str">
        <f>VLOOKUP(Tabela2[[#This Row],[SIEMA]],Siema2025,57,FALSE)</f>
        <v/>
      </c>
      <c r="AR475" s="108" t="str">
        <f>VLOOKUP(Tabela2[[#This Row],[SIEMA]],Siema2025,59,FALSE)</f>
        <v/>
      </c>
      <c r="AS475" s="108" t="str">
        <f>VLOOKUP(Tabela2[[#This Row],[SIEMA]],Siema2025,61,FALSE)</f>
        <v/>
      </c>
      <c r="AT475" s="108" t="str">
        <f>VLOOKUP(Tabela2[[#This Row],[SIEMA]],Siema2025,63,FALSE)</f>
        <v/>
      </c>
      <c r="AU475" s="108" t="str">
        <f>VLOOKUP(Tabela2[[#This Row],[SIEMA]],Siema2025,65,FALSE)</f>
        <v>X</v>
      </c>
      <c r="AV475" s="108" t="str">
        <f>VLOOKUP(Tabela2[[#This Row],[SIEMA]],Siema2025,67,FALSE)</f>
        <v/>
      </c>
      <c r="AW475" s="108" t="str">
        <f>VLOOKUP(Tabela2[[#This Row],[SIEMA]],Siema2025,69,FALSE)</f>
        <v/>
      </c>
      <c r="AX475" s="108" t="str">
        <f>VLOOKUP(Tabela2[[#This Row],[SIEMA]],Siema2025,71,FALSE)</f>
        <v/>
      </c>
      <c r="AY475" s="108" t="str">
        <f>VLOOKUP(Tabela2[[#This Row],[SIEMA]],Siema2025,73,FALSE)</f>
        <v/>
      </c>
      <c r="AZ475" s="108" t="str">
        <f>VLOOKUP(Tabela2[[#This Row],[SIEMA]],Siema2025,75,FALSE)</f>
        <v/>
      </c>
      <c r="BA475" s="108" t="str">
        <f>VLOOKUP(Tabela2[[#This Row],[SIEMA]],Siema2025,77,FALSE)</f>
        <v/>
      </c>
      <c r="BB475" s="108" t="str">
        <f>VLOOKUP(Tabela2[[#This Row],[SIEMA]],Siema2025,79,FALSE)</f>
        <v/>
      </c>
      <c r="BC475" s="108" t="str">
        <f>IF(Tabela2[[#This Row],[Outro(s) ]] = "X", "PREENCHER","NA")</f>
        <v>NA</v>
      </c>
      <c r="BD475" s="108" t="str">
        <f>VLOOKUP(Tabela2[[#This Row],[SIEMA]],Siema2025,82,FALSE)</f>
        <v/>
      </c>
      <c r="BE475" s="108" t="str">
        <f>VLOOKUP(Tabela2[[#This Row],[SIEMA]],Siema2025,81,FALSE)</f>
        <v/>
      </c>
      <c r="BF475" s="110" t="str">
        <f>VLOOKUP(Tabela2[[#This Row],[SIEMA]],Siema2025,28,FALSE)</f>
        <v>WDA Exportação comércio beneficiamento de minério</v>
      </c>
      <c r="BG475" s="110"/>
      <c r="BH475" s="111" t="str">
        <f>VLOOKUP(Tabela2[[#This Row],[SIEMA]],Siema2025,29,FALSE)</f>
        <v>36951529000138</v>
      </c>
      <c r="BI475" s="112" t="s">
        <v>2696</v>
      </c>
      <c r="BJ475" s="107" t="s">
        <v>7099</v>
      </c>
      <c r="BK475" s="104" t="s">
        <v>2696</v>
      </c>
      <c r="BL475" s="140">
        <v>45867</v>
      </c>
      <c r="BM475" s="108">
        <f ca="1">IF(Tabela2[[#This Row],[Data de atendimento do Ibama (considerar o primeiro documento/ação)]]="",_xlfn.DAYS(TODAY(),J475),_xlfn.DAYS(Tabela2[[#This Row],[Data de atendimento do Ibama (considerar o primeiro documento/ação)]],J475))</f>
        <v>15</v>
      </c>
      <c r="BN475" s="108" t="str">
        <f>IF(Tabela2[[#This Row],[Atendido pelo Ibama ("Não" ou "Sim")]]="Não","Preencher", IF(Tabela2[[#This Row],[Atendido pelo Ibama ("Não" ou "Sim")]]="Sim","NA",""))</f>
        <v>NA</v>
      </c>
      <c r="BO475" s="114" t="s">
        <v>7138</v>
      </c>
      <c r="BP475" s="108" t="str">
        <f>IF(Tabela2[[#This Row],[Forma de atendimento (primeiro documento/ação)]]= "Outros (especificar)", "PREENCHER","NA")</f>
        <v>NA</v>
      </c>
      <c r="BQ475" s="106" t="s">
        <v>123</v>
      </c>
      <c r="BR475" s="108" t="str">
        <f>IF(Tabela2[[#This Row],[Equipe do Ibama foi a campo? Houve sobrevoo do Poseidon?]] = "Sim", "PREENCHER","NA")</f>
        <v>NA</v>
      </c>
      <c r="BS475" s="108" t="str">
        <f>IF(Tabela2[[#This Row],[Se sim, foi emitida Ordem de Emergência? (informações vinculada à coluna CK)]] = "Sim", "PREENCHER","NA")</f>
        <v>NA</v>
      </c>
      <c r="BT475" s="108" t="s">
        <v>7101</v>
      </c>
      <c r="BU475" s="108" t="s">
        <v>2696</v>
      </c>
      <c r="BV475" s="108" t="s">
        <v>123</v>
      </c>
      <c r="BW475" s="108" t="s">
        <v>2696</v>
      </c>
      <c r="BX475" s="106" t="s">
        <v>7102</v>
      </c>
      <c r="BY475" s="140">
        <v>46007</v>
      </c>
      <c r="BZ475" s="104">
        <f>IF(Tabela2[[#This Row],[Data do documento de encerramento]]="NA","NA",IF(Tabela2[[#This Row],[Data do documento de encerramento]]="","Pendente de conclusão/ encerramento",_xlfn.DAYS(Tabela2[[#This Row],[Data do documento de encerramento]],J475)))</f>
        <v>155</v>
      </c>
      <c r="CA475" s="107" t="s">
        <v>9221</v>
      </c>
      <c r="CB475" s="107"/>
      <c r="CC475" s="107"/>
      <c r="CD475" s="107"/>
      <c r="CE475" s="107"/>
      <c r="CF475" s="107"/>
    </row>
    <row r="476" spans="1:84" ht="30.75" hidden="1">
      <c r="A476" s="169">
        <v>202571636015</v>
      </c>
      <c r="B476" s="170" t="s">
        <v>9222</v>
      </c>
      <c r="C476" s="108" t="str">
        <f>VLOOKUP(Tabela2[[#This Row],[SIEMA]],Siema2025,4,FALSE)</f>
        <v xml:space="preserve"> ES</v>
      </c>
      <c r="D476" s="106" t="str">
        <f>VLOOKUP(Tabela2[[#This Row],[SIEMA]],Siema2025,3,FALSE)</f>
        <v xml:space="preserve">Linhares </v>
      </c>
      <c r="E476" s="106" t="str">
        <f>VLOOKUP(Tabela2[[#This Row],[SIEMA]],Siema2025,20,FALSE)</f>
        <v>Campo de produção de Fazenda São Rafael</v>
      </c>
      <c r="F476" s="106"/>
      <c r="G476" s="106" t="s">
        <v>9223</v>
      </c>
      <c r="H476" s="106" t="s">
        <v>9224</v>
      </c>
      <c r="I476" s="104" t="s">
        <v>7229</v>
      </c>
      <c r="J476" s="105">
        <f>VLOOKUP(Tabela2[[#This Row],[SIEMA]],Siema2025,2,FALSE)</f>
        <v>45852</v>
      </c>
      <c r="K476" s="105" t="str">
        <f>VLOOKUP(Tabela2[[#This Row],[SIEMA]],Siema2025,16,FALSE)</f>
        <v>Segunda</v>
      </c>
      <c r="L476" s="106" t="str">
        <f>IF(Tabela2[[#This Row],[Data]]="","Sem Informação",VLOOKUP(MONTH(Tabela2[[#This Row],[Data]]),'[1]Validação de dados'!$I$1:$J$13,2,0))</f>
        <v>Julho</v>
      </c>
      <c r="M476" s="104">
        <f>YEAR(Tabela2[[#This Row],[Data]])</f>
        <v>2025</v>
      </c>
      <c r="N476" s="105" t="str">
        <f>VLOOKUP(Tabela2[[#This Row],[SIEMA]],Siema2025,17,FALSE)</f>
        <v>Matutino</v>
      </c>
      <c r="O476" s="105" t="s">
        <v>145</v>
      </c>
      <c r="P476" s="104" t="str">
        <f>VLOOKUP(Tabela2[[#This Row],[SIEMA]],Siema2025,21,FALSE)</f>
        <v>Poço terrestre</v>
      </c>
      <c r="Q476" s="104">
        <v>1268</v>
      </c>
      <c r="R476" s="104"/>
      <c r="S476" s="107" t="str">
        <f>IF(Q476="","", IF(Q476="NC","", IF(Q476="NE","", IF(Q476="NA","",IFERROR(VLOOKUP(Q476,Produtos!$A$1:$C$2319,2,FALSE),"Não Cadastrado")))))</f>
        <v>DESTILADOS DE PETRÓLEO, N.E. ou DERIVADOS DE PETRÓLEO, N.E.</v>
      </c>
      <c r="T476" s="104">
        <v>6</v>
      </c>
      <c r="U476" s="104" t="str">
        <f>VLOOKUP(Tabela2[[#This Row],[SIEMA]],Siema2025,12,FALSE)</f>
        <v>M3</v>
      </c>
      <c r="V476" s="104">
        <f>IF(Q476="","",IF(ISNUMBER(Q476)=FALSE,"Não se aplica",IFERROR(VLOOKUP(Q476,Produtos!$A$1:$C$2319,3,FALSE),"Não Cadastrado")))</f>
        <v>3</v>
      </c>
      <c r="W476" s="104" t="str">
        <f>VLOOKUP(Tabela2[[#This Row],[SIEMA]],Siema2025,10,FALSE)</f>
        <v>Água Produzida fora de especificação</v>
      </c>
      <c r="X476" s="113" t="str">
        <f>IF(Tabela2[[#This Row],[Origem do acidente]] = "Plataforma", "PREENCHER","NA")</f>
        <v>NA</v>
      </c>
      <c r="Y476" s="109" t="str">
        <f>IF(W476="","", IF(W476="NC","", IF(W476="NE","", IF(W476="NA","",IFERROR(VLOOKUP(W476,Produtos!$A$1:$C$2319,2,FALSE),"Não Cadastrado")))))</f>
        <v>Não Cadastrado</v>
      </c>
      <c r="Z476" s="104" t="s">
        <v>4476</v>
      </c>
      <c r="AA476" s="104" t="str">
        <f>VLOOKUP(Tabela2[[#This Row],[SIEMA]],Siema2025,12,FALSE)</f>
        <v>M3</v>
      </c>
      <c r="AB476" s="104" t="str">
        <f>IF(W476="","",IF(ISNUMBER(W476)=FALSE,"Não se aplica",IFERROR(VLOOKUP(W476,Produtos!$A$1:$C$2319,3,FALSE),"Não Cadastrado")))</f>
        <v>Não se aplica</v>
      </c>
      <c r="AC476" s="104"/>
      <c r="AD476" s="108" t="str">
        <f>IF(Tabela2[[#This Row],[Origem do acidente]] = "Plataforma", "PREENCHER","NA")</f>
        <v>NA</v>
      </c>
      <c r="AE476" s="107" t="str">
        <f>IF(AC476="","", IF(AC476="NC","", IF(AC476="NE","", IF(AC476="NA","",IFERROR(VLOOKUP(AC476,Produtos!$A$1:$C$2319,2,FALSE),"Não Cadastrado")))))</f>
        <v/>
      </c>
      <c r="AF476" s="104"/>
      <c r="AG476" s="104"/>
      <c r="AH476" s="104" t="str">
        <f>IF(AC476="","",IF(ISNUMBER(AC476)=FALSE,"Não se aplica",IFERROR(VLOOKUP(AC476,Produtos!$A$1:$C$2319,3,FALSE),"Não Cadastrado")))</f>
        <v/>
      </c>
      <c r="AI476" s="104"/>
      <c r="AJ476" s="104" t="str">
        <f>VLOOKUP(Tabela2[[#This Row],[SIEMA]],Siema2025,26,FALSE)</f>
        <v>Corrosão</v>
      </c>
      <c r="AK476" s="107" t="s">
        <v>7290</v>
      </c>
      <c r="AL476" s="107"/>
      <c r="AM476" s="107"/>
      <c r="AN476" s="108" t="str">
        <f>VLOOKUP(Tabela2[[#This Row],[SIEMA]],Siema2025,51,FALSE)</f>
        <v/>
      </c>
      <c r="AO476" s="108" t="str">
        <f>VLOOKUP(Tabela2[[#This Row],[SIEMA]],Siema2025,53,FALSE)</f>
        <v/>
      </c>
      <c r="AP476" s="108" t="str">
        <f>VLOOKUP(Tabela2[[#This Row],[SIEMA]],Siema2025,55,FALSE)</f>
        <v/>
      </c>
      <c r="AQ476" s="108" t="str">
        <f>VLOOKUP(Tabela2[[#This Row],[SIEMA]],Siema2025,57,FALSE)</f>
        <v/>
      </c>
      <c r="AR476" s="108" t="str">
        <f>VLOOKUP(Tabela2[[#This Row],[SIEMA]],Siema2025,59,FALSE)</f>
        <v/>
      </c>
      <c r="AS476" s="108" t="str">
        <f>VLOOKUP(Tabela2[[#This Row],[SIEMA]],Siema2025,61,FALSE)</f>
        <v/>
      </c>
      <c r="AT476" s="108" t="str">
        <f>VLOOKUP(Tabela2[[#This Row],[SIEMA]],Siema2025,63,FALSE)</f>
        <v/>
      </c>
      <c r="AU476" s="108" t="str">
        <f>VLOOKUP(Tabela2[[#This Row],[SIEMA]],Siema2025,65,FALSE)</f>
        <v>X</v>
      </c>
      <c r="AV476" s="108" t="str">
        <f>VLOOKUP(Tabela2[[#This Row],[SIEMA]],Siema2025,67,FALSE)</f>
        <v/>
      </c>
      <c r="AW476" s="108" t="str">
        <f>VLOOKUP(Tabela2[[#This Row],[SIEMA]],Siema2025,69,FALSE)</f>
        <v/>
      </c>
      <c r="AX476" s="108" t="str">
        <f>VLOOKUP(Tabela2[[#This Row],[SIEMA]],Siema2025,71,FALSE)</f>
        <v/>
      </c>
      <c r="AY476" s="108" t="str">
        <f>VLOOKUP(Tabela2[[#This Row],[SIEMA]],Siema2025,73,FALSE)</f>
        <v/>
      </c>
      <c r="AZ476" s="108" t="str">
        <f>VLOOKUP(Tabela2[[#This Row],[SIEMA]],Siema2025,75,FALSE)</f>
        <v/>
      </c>
      <c r="BA476" s="108" t="str">
        <f>VLOOKUP(Tabela2[[#This Row],[SIEMA]],Siema2025,77,FALSE)</f>
        <v/>
      </c>
      <c r="BB476" s="108" t="str">
        <f>VLOOKUP(Tabela2[[#This Row],[SIEMA]],Siema2025,79,FALSE)</f>
        <v/>
      </c>
      <c r="BC476" s="108" t="str">
        <f>IF(Tabela2[[#This Row],[Outro(s) ]] = "X", "PREENCHER","NA")</f>
        <v>NA</v>
      </c>
      <c r="BD476" s="108" t="str">
        <f>VLOOKUP(Tabela2[[#This Row],[SIEMA]],Siema2025,82,FALSE)</f>
        <v/>
      </c>
      <c r="BE476" s="108" t="str">
        <f>VLOOKUP(Tabela2[[#This Row],[SIEMA]],Siema2025,81,FALSE)</f>
        <v/>
      </c>
      <c r="BF476" s="110" t="str">
        <f>VLOOKUP(Tabela2[[#This Row],[SIEMA]],Siema2025,28,FALSE)</f>
        <v>SEACREST PETRÓLEO SPE NORTE CAPIXABA LTDA</v>
      </c>
      <c r="BG476" s="110"/>
      <c r="BH476" s="111" t="str">
        <f>VLOOKUP(Tabela2[[#This Row],[SIEMA]],Siema2025,29,FALSE)</f>
        <v/>
      </c>
      <c r="BI476" s="112" t="str">
        <f>VLOOKUP(Tabela2[[#This Row],[SIEMA]],Siema2025,107,FALSE)</f>
        <v>Não</v>
      </c>
      <c r="BJ476" s="107" t="s">
        <v>7113</v>
      </c>
      <c r="BK476" s="104" t="s">
        <v>2696</v>
      </c>
      <c r="BL476" s="140">
        <v>45891</v>
      </c>
      <c r="BM476" s="108">
        <f ca="1">IF(Tabela2[[#This Row],[Data de atendimento do Ibama (considerar o primeiro documento/ação)]]="",_xlfn.DAYS(TODAY(),J476),_xlfn.DAYS(Tabela2[[#This Row],[Data de atendimento do Ibama (considerar o primeiro documento/ação)]],J476))</f>
        <v>39</v>
      </c>
      <c r="BN476" s="108" t="str">
        <f>IF(Tabela2[[#This Row],[Atendido pelo Ibama ("Não" ou "Sim")]]="Não","Preencher", IF(Tabela2[[#This Row],[Atendido pelo Ibama ("Não" ou "Sim")]]="Sim","NA",""))</f>
        <v>NA</v>
      </c>
      <c r="BO476" s="114" t="s">
        <v>7100</v>
      </c>
      <c r="BP476" s="108" t="str">
        <f>IF(Tabela2[[#This Row],[Forma de atendimento (primeiro documento/ação)]]= "Outros (especificar)", "PREENCHER","NA")</f>
        <v>NA</v>
      </c>
      <c r="BQ476" s="106" t="s">
        <v>123</v>
      </c>
      <c r="BR476" s="108" t="str">
        <f>IF(Tabela2[[#This Row],[Equipe do Ibama foi a campo? Houve sobrevoo do Poseidon?]] = "Sim", "PREENCHER","NA")</f>
        <v>NA</v>
      </c>
      <c r="BS476" s="108" t="s">
        <v>7114</v>
      </c>
      <c r="BT476" s="108" t="s">
        <v>7126</v>
      </c>
      <c r="BU476" s="108" t="s">
        <v>2696</v>
      </c>
      <c r="BV476" s="108" t="s">
        <v>123</v>
      </c>
      <c r="BW476" s="108" t="s">
        <v>2696</v>
      </c>
      <c r="BX476" s="106" t="s">
        <v>7116</v>
      </c>
      <c r="BY476" s="140">
        <v>46048</v>
      </c>
      <c r="BZ476" s="104">
        <f>IF(Tabela2[[#This Row],[Data do documento de encerramento]]="NA","NA",IF(Tabela2[[#This Row],[Data do documento de encerramento]]="","Pendente de conclusão/ encerramento",_xlfn.DAYS(Tabela2[[#This Row],[Data do documento de encerramento]],J476)))</f>
        <v>196</v>
      </c>
      <c r="CA476" s="107"/>
      <c r="CB476" s="107"/>
      <c r="CC476" s="107"/>
      <c r="CD476" s="107"/>
      <c r="CE476" s="107"/>
      <c r="CF476" s="107"/>
    </row>
    <row r="477" spans="1:84" ht="76.5" hidden="1">
      <c r="A477" s="169">
        <v>202571557631</v>
      </c>
      <c r="B477" s="170" t="s">
        <v>9225</v>
      </c>
      <c r="C477" s="108" t="str">
        <f>VLOOKUP(Tabela2[[#This Row],[SIEMA]],Siema2025,4,FALSE)</f>
        <v xml:space="preserve"> MS</v>
      </c>
      <c r="D477" s="106" t="str">
        <f>VLOOKUP(Tabela2[[#This Row],[SIEMA]],Siema2025,3,FALSE)</f>
        <v xml:space="preserve">Corumbá </v>
      </c>
      <c r="E477" s="106" t="str">
        <f>VLOOKUP(Tabela2[[#This Row],[SIEMA]],Siema2025,20,FALSE)</f>
        <v>Ferrovia KM 436+700</v>
      </c>
      <c r="F477" s="106"/>
      <c r="G477" s="106" t="s">
        <v>9226</v>
      </c>
      <c r="H477" s="106" t="s">
        <v>9227</v>
      </c>
      <c r="I477" s="104" t="s">
        <v>7114</v>
      </c>
      <c r="J477" s="105">
        <f>VLOOKUP(Tabela2[[#This Row],[SIEMA]],Siema2025,2,FALSE)</f>
        <v>45853</v>
      </c>
      <c r="K477" s="105" t="str">
        <f>VLOOKUP(Tabela2[[#This Row],[SIEMA]],Siema2025,16,FALSE)</f>
        <v>Terça</v>
      </c>
      <c r="L477" s="106" t="str">
        <f>IF(Tabela2[[#This Row],[Data]]="","Sem Informação",VLOOKUP(MONTH(Tabela2[[#This Row],[Data]]),'[1]Validação de dados'!$I$1:$J$13,2,0))</f>
        <v>Julho</v>
      </c>
      <c r="M477" s="104">
        <f>YEAR(Tabela2[[#This Row],[Data]])</f>
        <v>2025</v>
      </c>
      <c r="N477" s="105" t="str">
        <f>VLOOKUP(Tabela2[[#This Row],[SIEMA]],Siema2025,17,FALSE)</f>
        <v>Vespertino</v>
      </c>
      <c r="O477" s="105" t="str">
        <f>VLOOKUP(Tabela2[[#This Row],[SIEMA]],Siema2025,5,FALSE)</f>
        <v>Ferrovia</v>
      </c>
      <c r="P477" s="104" t="str">
        <f>VLOOKUP(Tabela2[[#This Row],[SIEMA]],Siema2025,21,FALSE)</f>
        <v>Abalroamento de veiculo pesado</v>
      </c>
      <c r="Q477" s="104" t="s">
        <v>7127</v>
      </c>
      <c r="R477" s="104" t="s">
        <v>7127</v>
      </c>
      <c r="S477" s="107" t="s">
        <v>365</v>
      </c>
      <c r="T477" s="104" t="s">
        <v>8196</v>
      </c>
      <c r="U477" s="104" t="str">
        <f>VLOOKUP(Tabela2[[#This Row],[SIEMA]],Siema2025,12,FALSE)</f>
        <v xml:space="preserve"> </v>
      </c>
      <c r="V477" s="104" t="s">
        <v>7127</v>
      </c>
      <c r="W477" s="104" t="str">
        <f>VLOOKUP(Tabela2[[#This Row],[SIEMA]],Siema2025,10,FALSE)</f>
        <v/>
      </c>
      <c r="X477" s="113"/>
      <c r="Y477" s="109" t="str">
        <f>IF(W477="","", IF(W477="NC","", IF(W477="NE","", IF(W477="NA","",IFERROR(VLOOKUP(W477,Produtos!$A$1:$C$2319,2,FALSE),"Não Cadastrado")))))</f>
        <v/>
      </c>
      <c r="Z477" s="104" t="str">
        <f>VLOOKUP(Tabela2[[#This Row],[SIEMA]],Siema2025,11,FALSE)</f>
        <v xml:space="preserve"> </v>
      </c>
      <c r="AA477" s="104" t="str">
        <f>VLOOKUP(Tabela2[[#This Row],[SIEMA]],Siema2025,12,FALSE)</f>
        <v xml:space="preserve"> </v>
      </c>
      <c r="AB477" s="104" t="str">
        <f>IF(W477="","",IF(ISNUMBER(W477)=FALSE,"Não se aplica",IFERROR(VLOOKUP(W477,Produtos!$A$1:$C$2319,3,FALSE),"Não Cadastrado")))</f>
        <v/>
      </c>
      <c r="AC477" s="104"/>
      <c r="AD477" s="108"/>
      <c r="AE477" s="107" t="str">
        <f>IF(AC477="","", IF(AC477="NC","", IF(AC477="NE","", IF(AC477="NA","",IFERROR(VLOOKUP(AC477,Produtos!$A$1:$C$2319,2,FALSE),"Não Cadastrado")))))</f>
        <v/>
      </c>
      <c r="AF477" s="104"/>
      <c r="AG477" s="104"/>
      <c r="AH477" s="104" t="str">
        <f>IF(AC477="","",IF(ISNUMBER(AC477)=FALSE,"Não se aplica",IFERROR(VLOOKUP(AC477,Produtos!$A$1:$C$2319,3,FALSE),"Não Cadastrado")))</f>
        <v/>
      </c>
      <c r="AI477" s="104"/>
      <c r="AJ477" s="104" t="str">
        <f>VLOOKUP(Tabela2[[#This Row],[SIEMA]],Siema2025,26,FALSE)</f>
        <v>Trem de carga colidiu com caminhão que transpassava em PN</v>
      </c>
      <c r="AK477" s="107" t="s">
        <v>7388</v>
      </c>
      <c r="AL477" s="107"/>
      <c r="AM477" s="107"/>
      <c r="AN477" s="108" t="str">
        <f>VLOOKUP(Tabela2[[#This Row],[SIEMA]],Siema2025,51,FALSE)</f>
        <v/>
      </c>
      <c r="AO477" s="108" t="str">
        <f>VLOOKUP(Tabela2[[#This Row],[SIEMA]],Siema2025,53,FALSE)</f>
        <v/>
      </c>
      <c r="AP477" s="108" t="str">
        <f>VLOOKUP(Tabela2[[#This Row],[SIEMA]],Siema2025,55,FALSE)</f>
        <v/>
      </c>
      <c r="AQ477" s="108" t="str">
        <f>VLOOKUP(Tabela2[[#This Row],[SIEMA]],Siema2025,57,FALSE)</f>
        <v/>
      </c>
      <c r="AR477" s="108" t="str">
        <f>VLOOKUP(Tabela2[[#This Row],[SIEMA]],Siema2025,59,FALSE)</f>
        <v/>
      </c>
      <c r="AS477" s="108" t="str">
        <f>VLOOKUP(Tabela2[[#This Row],[SIEMA]],Siema2025,61,FALSE)</f>
        <v/>
      </c>
      <c r="AT477" s="108" t="str">
        <f>VLOOKUP(Tabela2[[#This Row],[SIEMA]],Siema2025,63,FALSE)</f>
        <v/>
      </c>
      <c r="AU477" s="108" t="str">
        <f>VLOOKUP(Tabela2[[#This Row],[SIEMA]],Siema2025,65,FALSE)</f>
        <v>X</v>
      </c>
      <c r="AV477" s="108" t="str">
        <f>VLOOKUP(Tabela2[[#This Row],[SIEMA]],Siema2025,67,FALSE)</f>
        <v/>
      </c>
      <c r="AW477" s="108" t="str">
        <f>VLOOKUP(Tabela2[[#This Row],[SIEMA]],Siema2025,69,FALSE)</f>
        <v/>
      </c>
      <c r="AX477" s="108" t="str">
        <f>VLOOKUP(Tabela2[[#This Row],[SIEMA]],Siema2025,71,FALSE)</f>
        <v/>
      </c>
      <c r="AY477" s="108" t="str">
        <f>VLOOKUP(Tabela2[[#This Row],[SIEMA]],Siema2025,73,FALSE)</f>
        <v/>
      </c>
      <c r="AZ477" s="108" t="str">
        <f>VLOOKUP(Tabela2[[#This Row],[SIEMA]],Siema2025,75,FALSE)</f>
        <v/>
      </c>
      <c r="BA477" s="108" t="str">
        <f>VLOOKUP(Tabela2[[#This Row],[SIEMA]],Siema2025,77,FALSE)</f>
        <v/>
      </c>
      <c r="BB477" s="108" t="str">
        <f>VLOOKUP(Tabela2[[#This Row],[SIEMA]],Siema2025,79,FALSE)</f>
        <v/>
      </c>
      <c r="BC477" s="108" t="str">
        <f>IF(Tabela2[[#This Row],[Outro(s) ]] = "X", "PREENCHER","NA")</f>
        <v>NA</v>
      </c>
      <c r="BD477" s="108" t="str">
        <f>VLOOKUP(Tabela2[[#This Row],[SIEMA]],Siema2025,82,FALSE)</f>
        <v/>
      </c>
      <c r="BE477" s="108" t="str">
        <f>VLOOKUP(Tabela2[[#This Row],[SIEMA]],Siema2025,81,FALSE)</f>
        <v/>
      </c>
      <c r="BF477" s="110" t="s">
        <v>3066</v>
      </c>
      <c r="BG477" s="110" t="s">
        <v>8694</v>
      </c>
      <c r="BH477" s="111" t="str">
        <f>VLOOKUP(Tabela2[[#This Row],[SIEMA]],Siema2025,29,FALSE)</f>
        <v/>
      </c>
      <c r="BI477" s="112" t="str">
        <f>VLOOKUP(Tabela2[[#This Row],[SIEMA]],Siema2025,107,FALSE)</f>
        <v>Não</v>
      </c>
      <c r="BJ477" s="107" t="s">
        <v>7099</v>
      </c>
      <c r="BK477" s="104" t="s">
        <v>123</v>
      </c>
      <c r="BL477" s="140"/>
      <c r="BM477" s="108">
        <f ca="1">IF(Tabela2[[#This Row],[Data de atendimento do Ibama (considerar o primeiro documento/ação)]]="",_xlfn.DAYS(TODAY(),J477),_xlfn.DAYS(Tabela2[[#This Row],[Data de atendimento do Ibama (considerar o primeiro documento/ação)]],J477))</f>
        <v>379</v>
      </c>
      <c r="BN477" s="108" t="s">
        <v>7469</v>
      </c>
      <c r="BO477" s="114" t="s">
        <v>637</v>
      </c>
      <c r="BP477" s="108" t="str">
        <f>IF(Tabela2[[#This Row],[Forma de atendimento (primeiro documento/ação)]]= "Outros (especificar)", "PREENCHER","NA")</f>
        <v>NA</v>
      </c>
      <c r="BQ477" s="106" t="s">
        <v>7114</v>
      </c>
      <c r="BR477" s="108" t="str">
        <f>IF(Tabela2[[#This Row],[Equipe do Ibama foi a campo? Houve sobrevoo do Poseidon?]] = "Sim", "PREENCHER","NA")</f>
        <v>NA</v>
      </c>
      <c r="BS477" s="108" t="str">
        <f>IF(Tabela2[[#This Row],[Se sim, foi emitida Ordem de Emergência? (informações vinculada à coluna CK)]] = "Sim", "PREENCHER","NA")</f>
        <v>NA</v>
      </c>
      <c r="BT477" s="108" t="s">
        <v>7101</v>
      </c>
      <c r="BU477" s="108" t="s">
        <v>123</v>
      </c>
      <c r="BV477" s="108" t="s">
        <v>123</v>
      </c>
      <c r="BW477" s="108" t="s">
        <v>123</v>
      </c>
      <c r="BX477" s="106" t="s">
        <v>7127</v>
      </c>
      <c r="BY477" s="140"/>
      <c r="BZ477" s="104" t="str">
        <f>IF(Tabela2[[#This Row],[Data do documento de encerramento]]="NA","NA",IF(Tabela2[[#This Row],[Data do documento de encerramento]]="","Pendente de conclusão/ encerramento",_xlfn.DAYS(Tabela2[[#This Row],[Data do documento de encerramento]],J477)))</f>
        <v>Pendente de conclusão/ encerramento</v>
      </c>
      <c r="CA477" s="107" t="s">
        <v>9228</v>
      </c>
      <c r="CB477" s="107"/>
      <c r="CC477" s="107"/>
      <c r="CD477" s="107"/>
      <c r="CE477" s="107"/>
      <c r="CF477" s="107"/>
    </row>
    <row r="478" spans="1:84" ht="45.75" hidden="1">
      <c r="A478" s="169">
        <v>202571861230</v>
      </c>
      <c r="B478" s="118" t="s">
        <v>9229</v>
      </c>
      <c r="C478" s="108" t="str">
        <f>VLOOKUP(Tabela2[[#This Row],[SIEMA]],Siema2025,4,FALSE)</f>
        <v xml:space="preserve"> MG</v>
      </c>
      <c r="D478" s="106" t="str">
        <f>VLOOKUP(Tabela2[[#This Row],[SIEMA]],Siema2025,3,FALSE)</f>
        <v xml:space="preserve">Fruta de Leite </v>
      </c>
      <c r="E478" s="106" t="s">
        <v>7472</v>
      </c>
      <c r="F478" s="106" t="s">
        <v>9230</v>
      </c>
      <c r="G478" s="106" t="s">
        <v>9231</v>
      </c>
      <c r="H478" s="106" t="s">
        <v>9232</v>
      </c>
      <c r="I478" s="104" t="s">
        <v>7114</v>
      </c>
      <c r="J478" s="105">
        <f>VLOOKUP(Tabela2[[#This Row],[SIEMA]],Siema2025,2,FALSE)</f>
        <v>45853</v>
      </c>
      <c r="K478" s="105" t="str">
        <f>VLOOKUP(Tabela2[[#This Row],[SIEMA]],Siema2025,16,FALSE)</f>
        <v>Terça</v>
      </c>
      <c r="L478" s="106" t="str">
        <f>IF(Tabela2[[#This Row],[Data]]="","Sem Informação",VLOOKUP(MONTH(Tabela2[[#This Row],[Data]]),'[1]Validação de dados'!$I$1:$J$13,2,0))</f>
        <v>Julho</v>
      </c>
      <c r="M478" s="104">
        <f>YEAR(Tabela2[[#This Row],[Data]])</f>
        <v>2025</v>
      </c>
      <c r="N478" s="105" t="str">
        <f>VLOOKUP(Tabela2[[#This Row],[SIEMA]],Siema2025,17,FALSE)</f>
        <v>Matutino</v>
      </c>
      <c r="O478" s="105" t="str">
        <f>VLOOKUP(Tabela2[[#This Row],[SIEMA]],Siema2025,5,FALSE)</f>
        <v>Rodovia</v>
      </c>
      <c r="P478" s="104" t="str">
        <f>VLOOKUP(Tabela2[[#This Row],[SIEMA]],Siema2025,21,FALSE)</f>
        <v/>
      </c>
      <c r="Q478" s="104" t="s">
        <v>7094</v>
      </c>
      <c r="R478" s="104" t="s">
        <v>6932</v>
      </c>
      <c r="S478" s="107" t="str">
        <f>IF(Q478="","", IF(Q478="NC","", IF(Q478="NE","", IF(Q478="NA","",IFERROR(VLOOKUP(Q478,Produtos!$A$1:$C$2319,2,FALSE),"Não Cadastrado")))))</f>
        <v/>
      </c>
      <c r="T478" s="104" t="s">
        <v>6834</v>
      </c>
      <c r="U478" s="104" t="s">
        <v>7062</v>
      </c>
      <c r="V478" s="104" t="s">
        <v>7483</v>
      </c>
      <c r="W478" s="104" t="str">
        <f>VLOOKUP(Tabela2[[#This Row],[SIEMA]],Siema2025,10,FALSE)</f>
        <v/>
      </c>
      <c r="X478" s="113" t="str">
        <f>IF(Tabela2[[#This Row],[Origem do acidente]] = "Plataforma", "PREENCHER","NA")</f>
        <v>NA</v>
      </c>
      <c r="Y478" s="109" t="str">
        <f>IF(W478="","", IF(W478="NC","", IF(W478="NE","", IF(W478="NA","",IFERROR(VLOOKUP(W478,Produtos!$A$1:$C$2319,2,FALSE),"Não Cadastrado")))))</f>
        <v/>
      </c>
      <c r="Z478" s="104" t="str">
        <f>VLOOKUP(Tabela2[[#This Row],[SIEMA]],Siema2025,11,FALSE)</f>
        <v xml:space="preserve"> </v>
      </c>
      <c r="AA478" s="104" t="str">
        <f>VLOOKUP(Tabela2[[#This Row],[SIEMA]],Siema2025,12,FALSE)</f>
        <v xml:space="preserve"> </v>
      </c>
      <c r="AB478" s="104" t="str">
        <f>IF(W478="","",IF(ISNUMBER(W478)=FALSE,"Não se aplica",IFERROR(VLOOKUP(W478,Produtos!$A$1:$C$2319,3,FALSE),"Não Cadastrado")))</f>
        <v/>
      </c>
      <c r="AC478" s="104"/>
      <c r="AD478" s="108" t="str">
        <f>IF(Tabela2[[#This Row],[Origem do acidente]] = "Plataforma", "PREENCHER","NA")</f>
        <v>NA</v>
      </c>
      <c r="AE478" s="107" t="str">
        <f>IF(AC478="","", IF(AC478="NC","", IF(AC478="NE","", IF(AC478="NA","",IFERROR(VLOOKUP(AC478,Produtos!$A$1:$C$2319,2,FALSE),"Não Cadastrado")))))</f>
        <v/>
      </c>
      <c r="AF478" s="104"/>
      <c r="AG478" s="104"/>
      <c r="AH478" s="104" t="str">
        <f>IF(AC478="","",IF(ISNUMBER(AC478)=FALSE,"Não se aplica",IFERROR(VLOOKUP(AC478,Produtos!$A$1:$C$2319,3,FALSE),"Não Cadastrado")))</f>
        <v/>
      </c>
      <c r="AI478" s="104"/>
      <c r="AJ478" s="104" t="str">
        <f>VLOOKUP(Tabela2[[#This Row],[SIEMA]],Siema2025,26,FALSE)</f>
        <v>Tombamento</v>
      </c>
      <c r="AK478" s="107" t="s">
        <v>6834</v>
      </c>
      <c r="AL478" s="107" t="s">
        <v>7182</v>
      </c>
      <c r="AM478" s="107"/>
      <c r="AN478" s="108" t="str">
        <f>VLOOKUP(Tabela2[[#This Row],[SIEMA]],Siema2025,51,FALSE)</f>
        <v/>
      </c>
      <c r="AO478" s="108" t="str">
        <f>VLOOKUP(Tabela2[[#This Row],[SIEMA]],Siema2025,53,FALSE)</f>
        <v/>
      </c>
      <c r="AP478" s="108" t="str">
        <f>VLOOKUP(Tabela2[[#This Row],[SIEMA]],Siema2025,55,FALSE)</f>
        <v/>
      </c>
      <c r="AQ478" s="108" t="str">
        <f>VLOOKUP(Tabela2[[#This Row],[SIEMA]],Siema2025,57,FALSE)</f>
        <v/>
      </c>
      <c r="AR478" s="108" t="str">
        <f>VLOOKUP(Tabela2[[#This Row],[SIEMA]],Siema2025,59,FALSE)</f>
        <v/>
      </c>
      <c r="AS478" s="108" t="str">
        <f>VLOOKUP(Tabela2[[#This Row],[SIEMA]],Siema2025,61,FALSE)</f>
        <v/>
      </c>
      <c r="AT478" s="108" t="str">
        <f>VLOOKUP(Tabela2[[#This Row],[SIEMA]],Siema2025,63,FALSE)</f>
        <v/>
      </c>
      <c r="AU478" s="108" t="str">
        <f>VLOOKUP(Tabela2[[#This Row],[SIEMA]],Siema2025,65,FALSE)</f>
        <v>X</v>
      </c>
      <c r="AV478" s="108" t="str">
        <f>VLOOKUP(Tabela2[[#This Row],[SIEMA]],Siema2025,67,FALSE)</f>
        <v/>
      </c>
      <c r="AW478" s="108" t="str">
        <f>VLOOKUP(Tabela2[[#This Row],[SIEMA]],Siema2025,69,FALSE)</f>
        <v/>
      </c>
      <c r="AX478" s="108" t="str">
        <f>VLOOKUP(Tabela2[[#This Row],[SIEMA]],Siema2025,71,FALSE)</f>
        <v/>
      </c>
      <c r="AY478" s="108" t="str">
        <f>VLOOKUP(Tabela2[[#This Row],[SIEMA]],Siema2025,73,FALSE)</f>
        <v/>
      </c>
      <c r="AZ478" s="108" t="str">
        <f>VLOOKUP(Tabela2[[#This Row],[SIEMA]],Siema2025,75,FALSE)</f>
        <v/>
      </c>
      <c r="BA478" s="108" t="str">
        <f>VLOOKUP(Tabela2[[#This Row],[SIEMA]],Siema2025,77,FALSE)</f>
        <v/>
      </c>
      <c r="BB478" s="108" t="str">
        <f>VLOOKUP(Tabela2[[#This Row],[SIEMA]],Siema2025,79,FALSE)</f>
        <v/>
      </c>
      <c r="BC478" s="108" t="str">
        <f>IF(Tabela2[[#This Row],[Outro(s) ]] = "X", "PREENCHER","NA")</f>
        <v>NA</v>
      </c>
      <c r="BD478" s="108" t="str">
        <f>VLOOKUP(Tabela2[[#This Row],[SIEMA]],Siema2025,82,FALSE)</f>
        <v/>
      </c>
      <c r="BE478" s="108" t="str">
        <f>VLOOKUP(Tabela2[[#This Row],[SIEMA]],Siema2025,81,FALSE)</f>
        <v/>
      </c>
      <c r="BF478" s="110" t="s">
        <v>9233</v>
      </c>
      <c r="BG478" s="110"/>
      <c r="BH478" s="111" t="s">
        <v>9234</v>
      </c>
      <c r="BI478" s="112" t="s">
        <v>7062</v>
      </c>
      <c r="BJ478" s="107" t="s">
        <v>7099</v>
      </c>
      <c r="BK478" s="104" t="s">
        <v>2696</v>
      </c>
      <c r="BL478" s="140">
        <v>45861</v>
      </c>
      <c r="BM478" s="108">
        <f ca="1">IF(Tabela2[[#This Row],[Data de atendimento do Ibama (considerar o primeiro documento/ação)]]="",_xlfn.DAYS(TODAY(),J478),_xlfn.DAYS(Tabela2[[#This Row],[Data de atendimento do Ibama (considerar o primeiro documento/ação)]],J478))</f>
        <v>8</v>
      </c>
      <c r="BN478" s="108" t="str">
        <f>IF(Tabela2[[#This Row],[Atendido pelo Ibama ("Não" ou "Sim")]]="Não","Preencher", IF(Tabela2[[#This Row],[Atendido pelo Ibama ("Não" ou "Sim")]]="Sim","NA",""))</f>
        <v>NA</v>
      </c>
      <c r="BO478" s="114" t="s">
        <v>7100</v>
      </c>
      <c r="BP478" s="108" t="str">
        <f>IF(Tabela2[[#This Row],[Forma de atendimento (primeiro documento/ação)]]= "Outros (especificar)", "PREENCHER","NA")</f>
        <v>NA</v>
      </c>
      <c r="BQ478" s="106" t="s">
        <v>123</v>
      </c>
      <c r="BR478" s="108" t="str">
        <f>IF(Tabela2[[#This Row],[Equipe do Ibama foi a campo? Houve sobrevoo do Poseidon?]] = "Sim", "PREENCHER","NA")</f>
        <v>NA</v>
      </c>
      <c r="BS478" s="108" t="str">
        <f>IF(Tabela2[[#This Row],[Se sim, foi emitida Ordem de Emergência? (informações vinculada à coluna CK)]] = "Sim", "PREENCHER","NA")</f>
        <v>NA</v>
      </c>
      <c r="BT478" s="108" t="s">
        <v>7115</v>
      </c>
      <c r="BU478" s="108" t="str">
        <f>IF(Tabela2[[#This Row],[Houve envio de Informações Pós-acidente (preencher "não se aplica" quando de competência estadual/municipal)]] = "Sim", "PREENCHER","NA")</f>
        <v>NA</v>
      </c>
      <c r="BV478" s="108" t="s">
        <v>2696</v>
      </c>
      <c r="BW478" s="108" t="s">
        <v>123</v>
      </c>
      <c r="BX478" s="106" t="s">
        <v>7127</v>
      </c>
      <c r="BY478" s="106"/>
      <c r="BZ478" s="104" t="str">
        <f>IF(Tabela2[[#This Row],[Data do documento de encerramento]]="NA","NA",IF(Tabela2[[#This Row],[Data do documento de encerramento]]="","Pendente de conclusão/ encerramento",_xlfn.DAYS(Tabela2[[#This Row],[Data do documento de encerramento]],J478)))</f>
        <v>Pendente de conclusão/ encerramento</v>
      </c>
      <c r="CA478" s="107"/>
      <c r="CB478" s="107"/>
      <c r="CC478" s="107"/>
      <c r="CD478" s="107"/>
      <c r="CE478" s="107"/>
      <c r="CF478" s="107"/>
    </row>
    <row r="479" spans="1:84" ht="30.75" hidden="1">
      <c r="A479" s="169">
        <v>202571632408</v>
      </c>
      <c r="B479" s="170" t="s">
        <v>9235</v>
      </c>
      <c r="C479" s="108" t="str">
        <f>VLOOKUP(Tabela2[[#This Row],[SIEMA]],Siema2025,4,FALSE)</f>
        <v xml:space="preserve"> MG</v>
      </c>
      <c r="D479" s="106" t="str">
        <f>VLOOKUP(Tabela2[[#This Row],[SIEMA]],Siema2025,3,FALSE)</f>
        <v xml:space="preserve">Itabirito </v>
      </c>
      <c r="E479" s="106" t="s">
        <v>7760</v>
      </c>
      <c r="F479" s="106" t="s">
        <v>9236</v>
      </c>
      <c r="G479" s="106" t="s">
        <v>9237</v>
      </c>
      <c r="H479" s="106" t="s">
        <v>9238</v>
      </c>
      <c r="I479" s="104" t="s">
        <v>7114</v>
      </c>
      <c r="J479" s="105">
        <f>VLOOKUP(Tabela2[[#This Row],[SIEMA]],Siema2025,2,FALSE)</f>
        <v>45854</v>
      </c>
      <c r="K479" s="105" t="str">
        <f>VLOOKUP(Tabela2[[#This Row],[SIEMA]],Siema2025,16,FALSE)</f>
        <v>Quarta</v>
      </c>
      <c r="L479" s="106" t="str">
        <f>IF(Tabela2[[#This Row],[Data]]="","Sem Informação",VLOOKUP(MONTH(Tabela2[[#This Row],[Data]]),'[1]Validação de dados'!$I$1:$J$13,2,0))</f>
        <v>Julho</v>
      </c>
      <c r="M479" s="104">
        <f>YEAR(Tabela2[[#This Row],[Data]])</f>
        <v>2025</v>
      </c>
      <c r="N479" s="105" t="str">
        <f>VLOOKUP(Tabela2[[#This Row],[SIEMA]],Siema2025,17,FALSE)</f>
        <v>Matutino</v>
      </c>
      <c r="O479" s="105" t="str">
        <f>VLOOKUP(Tabela2[[#This Row],[SIEMA]],Siema2025,5,FALSE)</f>
        <v>Rodovia</v>
      </c>
      <c r="P479" s="104" t="str">
        <f>VLOOKUP(Tabela2[[#This Row],[SIEMA]],Siema2025,21,FALSE)</f>
        <v>BR040 km 586+600 Sul</v>
      </c>
      <c r="Q479" s="104" t="s">
        <v>7094</v>
      </c>
      <c r="R479" s="104" t="str">
        <f>VLOOKUP(Tabela2[[#This Row],[SIEMA]],Siema2025,10,FALSE)</f>
        <v>Cal Hidratada</v>
      </c>
      <c r="S479" s="107" t="str">
        <f>IF(Q479="","", IF(Q479="NC","", IF(Q479="NE","", IF(Q479="NA","",IFERROR(VLOOKUP(Q479,Produtos!$A$1:$C$2319,2,FALSE),"Não Cadastrado")))))</f>
        <v/>
      </c>
      <c r="T479" s="104" t="str">
        <f>VLOOKUP(Tabela2[[#This Row],[SIEMA]],Siema2025,11,FALSE)</f>
        <v>30</v>
      </c>
      <c r="U479" s="104" t="str">
        <f>VLOOKUP(Tabela2[[#This Row],[SIEMA]],Siema2025,12,FALSE)</f>
        <v>T</v>
      </c>
      <c r="V479" s="104" t="s">
        <v>7483</v>
      </c>
      <c r="W479" s="104"/>
      <c r="X479" s="113" t="str">
        <f>IF(Tabela2[[#This Row],[Origem do acidente]] = "Plataforma", "PREENCHER","NA")</f>
        <v>NA</v>
      </c>
      <c r="Y479" s="109" t="str">
        <f>IF(W479="","", IF(W479="NC","", IF(W479="NE","", IF(W479="NA","",IFERROR(VLOOKUP(W479,Produtos!$A$1:$C$2319,2,FALSE),"Não Cadastrado")))))</f>
        <v/>
      </c>
      <c r="Z479" s="104"/>
      <c r="AA479" s="104"/>
      <c r="AB479" s="104" t="str">
        <f>IF(W479="","",IF(ISNUMBER(W479)=FALSE,"Não se aplica",IFERROR(VLOOKUP(W479,Produtos!$A$1:$C$2319,3,FALSE),"Não Cadastrado")))</f>
        <v/>
      </c>
      <c r="AC479" s="104"/>
      <c r="AD479" s="108" t="str">
        <f>IF(Tabela2[[#This Row],[Origem do acidente]] = "Plataforma", "PREENCHER","NA")</f>
        <v>NA</v>
      </c>
      <c r="AE479" s="107" t="str">
        <f>IF(AC479="","", IF(AC479="NC","", IF(AC479="NE","", IF(AC479="NA","",IFERROR(VLOOKUP(AC479,Produtos!$A$1:$C$2319,2,FALSE),"Não Cadastrado")))))</f>
        <v/>
      </c>
      <c r="AF479" s="104"/>
      <c r="AG479" s="104"/>
      <c r="AH479" s="104" t="str">
        <f>IF(AC479="","",IF(ISNUMBER(AC479)=FALSE,"Não se aplica",IFERROR(VLOOKUP(AC479,Produtos!$A$1:$C$2319,3,FALSE),"Não Cadastrado")))</f>
        <v/>
      </c>
      <c r="AI479" s="104"/>
      <c r="AJ479" s="104" t="s">
        <v>9239</v>
      </c>
      <c r="AK479" s="107" t="s">
        <v>6834</v>
      </c>
      <c r="AL479" s="107"/>
      <c r="AM479" s="107"/>
      <c r="AN479" s="108" t="str">
        <f>VLOOKUP(Tabela2[[#This Row],[SIEMA]],Siema2025,51,FALSE)</f>
        <v/>
      </c>
      <c r="AO479" s="108" t="str">
        <f>VLOOKUP(Tabela2[[#This Row],[SIEMA]],Siema2025,53,FALSE)</f>
        <v/>
      </c>
      <c r="AP479" s="108" t="str">
        <f>VLOOKUP(Tabela2[[#This Row],[SIEMA]],Siema2025,55,FALSE)</f>
        <v/>
      </c>
      <c r="AQ479" s="108" t="str">
        <f>VLOOKUP(Tabela2[[#This Row],[SIEMA]],Siema2025,57,FALSE)</f>
        <v/>
      </c>
      <c r="AR479" s="108" t="str">
        <f>VLOOKUP(Tabela2[[#This Row],[SIEMA]],Siema2025,59,FALSE)</f>
        <v/>
      </c>
      <c r="AS479" s="108" t="str">
        <f>VLOOKUP(Tabela2[[#This Row],[SIEMA]],Siema2025,61,FALSE)</f>
        <v/>
      </c>
      <c r="AT479" s="108" t="str">
        <f>VLOOKUP(Tabela2[[#This Row],[SIEMA]],Siema2025,63,FALSE)</f>
        <v/>
      </c>
      <c r="AU479" s="108" t="str">
        <f>VLOOKUP(Tabela2[[#This Row],[SIEMA]],Siema2025,65,FALSE)</f>
        <v>X</v>
      </c>
      <c r="AV479" s="108" t="str">
        <f>VLOOKUP(Tabela2[[#This Row],[SIEMA]],Siema2025,67,FALSE)</f>
        <v/>
      </c>
      <c r="AW479" s="108" t="str">
        <f>VLOOKUP(Tabela2[[#This Row],[SIEMA]],Siema2025,69,FALSE)</f>
        <v/>
      </c>
      <c r="AX479" s="108" t="str">
        <f>VLOOKUP(Tabela2[[#This Row],[SIEMA]],Siema2025,71,FALSE)</f>
        <v>X</v>
      </c>
      <c r="AY479" s="108" t="str">
        <f>VLOOKUP(Tabela2[[#This Row],[SIEMA]],Siema2025,73,FALSE)</f>
        <v/>
      </c>
      <c r="AZ479" s="108" t="str">
        <f>VLOOKUP(Tabela2[[#This Row],[SIEMA]],Siema2025,75,FALSE)</f>
        <v/>
      </c>
      <c r="BA479" s="108" t="str">
        <f>VLOOKUP(Tabela2[[#This Row],[SIEMA]],Siema2025,77,FALSE)</f>
        <v/>
      </c>
      <c r="BB479" s="108" t="str">
        <f>VLOOKUP(Tabela2[[#This Row],[SIEMA]],Siema2025,79,FALSE)</f>
        <v/>
      </c>
      <c r="BC479" s="108" t="str">
        <f>IF(Tabela2[[#This Row],[Outro(s) ]] = "X", "PREENCHER","NA")</f>
        <v>NA</v>
      </c>
      <c r="BD479" s="108" t="str">
        <f>VLOOKUP(Tabela2[[#This Row],[SIEMA]],Siema2025,82,FALSE)</f>
        <v/>
      </c>
      <c r="BE479" s="108" t="str">
        <f>VLOOKUP(Tabela2[[#This Row],[SIEMA]],Siema2025,81,FALSE)</f>
        <v/>
      </c>
      <c r="BF479" s="110" t="str">
        <f>VLOOKUP(Tabela2[[#This Row],[SIEMA]],Siema2025,28,FALSE)</f>
        <v>INTERTRANSMINAS TRANSPORTES GERAIS</v>
      </c>
      <c r="BG479" s="110"/>
      <c r="BH479" s="111" t="str">
        <f>VLOOKUP(Tabela2[[#This Row],[SIEMA]],Siema2025,29,FALSE)</f>
        <v>22753834000100</v>
      </c>
      <c r="BI479" s="112" t="s">
        <v>2696</v>
      </c>
      <c r="BJ479" s="107" t="s">
        <v>7099</v>
      </c>
      <c r="BK479" s="104" t="s">
        <v>2696</v>
      </c>
      <c r="BL479" s="140">
        <v>45859</v>
      </c>
      <c r="BM479" s="108">
        <f ca="1">IF(Tabela2[[#This Row],[Data de atendimento do Ibama (considerar o primeiro documento/ação)]]="",_xlfn.DAYS(TODAY(),J479),_xlfn.DAYS(Tabela2[[#This Row],[Data de atendimento do Ibama (considerar o primeiro documento/ação)]],J479))</f>
        <v>5</v>
      </c>
      <c r="BN479" s="108" t="str">
        <f>IF(Tabela2[[#This Row],[Atendido pelo Ibama ("Não" ou "Sim")]]="Não","Preencher", IF(Tabela2[[#This Row],[Atendido pelo Ibama ("Não" ou "Sim")]]="Sim","NA",""))</f>
        <v>NA</v>
      </c>
      <c r="BO479" s="114" t="s">
        <v>7100</v>
      </c>
      <c r="BP479" s="108" t="str">
        <f>IF(Tabela2[[#This Row],[Forma de atendimento (primeiro documento/ação)]]= "Outros (especificar)", "PREENCHER","NA")</f>
        <v>NA</v>
      </c>
      <c r="BQ479" s="106" t="s">
        <v>123</v>
      </c>
      <c r="BR479" s="108" t="str">
        <f>IF(Tabela2[[#This Row],[Equipe do Ibama foi a campo? Houve sobrevoo do Poseidon?]] = "Sim", "PREENCHER","NA")</f>
        <v>NA</v>
      </c>
      <c r="BS479" s="108" t="str">
        <f>IF(Tabela2[[#This Row],[Se sim, foi emitida Ordem de Emergência? (informações vinculada à coluna CK)]] = "Sim", "PREENCHER","NA")</f>
        <v>NA</v>
      </c>
      <c r="BT479" s="108" t="s">
        <v>7126</v>
      </c>
      <c r="BU479" s="108" t="s">
        <v>2696</v>
      </c>
      <c r="BV479" s="108" t="s">
        <v>123</v>
      </c>
      <c r="BW479" s="108" t="s">
        <v>2696</v>
      </c>
      <c r="BX479" s="106" t="s">
        <v>7102</v>
      </c>
      <c r="BY479" s="140">
        <v>45908</v>
      </c>
      <c r="BZ479" s="104">
        <f>IF(Tabela2[[#This Row],[Data do documento de encerramento]]="NA","NA",IF(Tabela2[[#This Row],[Data do documento de encerramento]]="","Pendente de conclusão/ encerramento",_xlfn.DAYS(Tabela2[[#This Row],[Data do documento de encerramento]],J479)))</f>
        <v>54</v>
      </c>
      <c r="CA479" s="107" t="s">
        <v>9240</v>
      </c>
      <c r="CB479" s="107"/>
      <c r="CC479" s="107"/>
      <c r="CD479" s="107"/>
      <c r="CE479" s="107"/>
      <c r="CF479" s="107"/>
    </row>
    <row r="480" spans="1:84" ht="76.5" hidden="1">
      <c r="A480" s="169">
        <v>202572157655</v>
      </c>
      <c r="B480" s="170" t="s">
        <v>9241</v>
      </c>
      <c r="C480" s="108" t="str">
        <f>VLOOKUP(Tabela2[[#This Row],[SIEMA]],Siema2025,4,FALSE)</f>
        <v xml:space="preserve"> MG</v>
      </c>
      <c r="D480" s="106" t="str">
        <f>VLOOKUP(Tabela2[[#This Row],[SIEMA]],Siema2025,3,FALSE)</f>
        <v xml:space="preserve">Oliveira </v>
      </c>
      <c r="E480" s="106" t="s">
        <v>4216</v>
      </c>
      <c r="F480" s="106" t="s">
        <v>9242</v>
      </c>
      <c r="G480" s="106" t="s">
        <v>9243</v>
      </c>
      <c r="H480" s="106" t="s">
        <v>9244</v>
      </c>
      <c r="I480" s="104" t="s">
        <v>7114</v>
      </c>
      <c r="J480" s="105">
        <f>VLOOKUP(Tabela2[[#This Row],[SIEMA]],Siema2025,2,FALSE)</f>
        <v>45854</v>
      </c>
      <c r="K480" s="105" t="str">
        <f>VLOOKUP(Tabela2[[#This Row],[SIEMA]],Siema2025,16,FALSE)</f>
        <v>Quarta</v>
      </c>
      <c r="L480" s="106" t="str">
        <f>IF(Tabela2[[#This Row],[Data]]="","Sem Informação",VLOOKUP(MONTH(Tabela2[[#This Row],[Data]]),'[1]Validação de dados'!$I$1:$J$13,2,0))</f>
        <v>Julho</v>
      </c>
      <c r="M480" s="104">
        <f>YEAR(Tabela2[[#This Row],[Data]])</f>
        <v>2025</v>
      </c>
      <c r="N480" s="105" t="str">
        <f>VLOOKUP(Tabela2[[#This Row],[SIEMA]],Siema2025,17,FALSE)</f>
        <v>Noturno</v>
      </c>
      <c r="O480" s="105" t="str">
        <f>VLOOKUP(Tabela2[[#This Row],[SIEMA]],Siema2025,5,FALSE)</f>
        <v>Rodovia</v>
      </c>
      <c r="P480" s="104" t="str">
        <f>VLOOKUP(Tabela2[[#This Row],[SIEMA]],Siema2025,21,FALSE)</f>
        <v>Acidente rodoviário</v>
      </c>
      <c r="Q480" s="104" t="s">
        <v>7418</v>
      </c>
      <c r="R480" s="104" t="str">
        <f>VLOOKUP(Tabela2[[#This Row],[SIEMA]],Siema2025,10,FALSE)</f>
        <v>Diversos</v>
      </c>
      <c r="S480" s="107" t="str">
        <f>IF(Q480="","", IF(Q480="NC","", IF(Q480="NE","", IF(Q480="NA","",IFERROR(VLOOKUP(Q480,Produtos!$A$1:$C$2319,2,FALSE),"Não Cadastrado")))))</f>
        <v/>
      </c>
      <c r="T480" s="104">
        <v>10</v>
      </c>
      <c r="U480" s="104" t="s">
        <v>7309</v>
      </c>
      <c r="V480" s="104" t="s">
        <v>7418</v>
      </c>
      <c r="W480" s="104"/>
      <c r="X480" s="113" t="str">
        <f>IF(Tabela2[[#This Row],[Origem do acidente]] = "Plataforma", "PREENCHER","NA")</f>
        <v>NA</v>
      </c>
      <c r="Y480" s="109" t="str">
        <f>IF(W480="","", IF(W480="NC","", IF(W480="NE","", IF(W480="NA","",IFERROR(VLOOKUP(W480,Produtos!$A$1:$C$2319,2,FALSE),"Não Cadastrado")))))</f>
        <v/>
      </c>
      <c r="Z480" s="104" t="str">
        <f>VLOOKUP(Tabela2[[#This Row],[SIEMA]],Siema2025,11,FALSE)</f>
        <v/>
      </c>
      <c r="AA480" s="104" t="str">
        <f>VLOOKUP(Tabela2[[#This Row],[SIEMA]],Siema2025,12,FALSE)</f>
        <v/>
      </c>
      <c r="AB480" s="104" t="str">
        <f>IF(W480="","",IF(ISNUMBER(W480)=FALSE,"Não se aplica",IFERROR(VLOOKUP(W480,Produtos!$A$1:$C$2319,3,FALSE),"Não Cadastrado")))</f>
        <v/>
      </c>
      <c r="AC480" s="104"/>
      <c r="AD480" s="108" t="str">
        <f>IF(Tabela2[[#This Row],[Origem do acidente]] = "Plataforma", "PREENCHER","NA")</f>
        <v>NA</v>
      </c>
      <c r="AE480" s="107" t="str">
        <f>IF(AC480="","", IF(AC480="NC","", IF(AC480="NE","", IF(AC480="NA","",IFERROR(VLOOKUP(AC480,Produtos!$A$1:$C$2319,2,FALSE),"Não Cadastrado")))))</f>
        <v/>
      </c>
      <c r="AF480" s="104"/>
      <c r="AG480" s="104"/>
      <c r="AH480" s="104" t="str">
        <f>IF(AC480="","",IF(ISNUMBER(AC480)=FALSE,"Não se aplica",IFERROR(VLOOKUP(AC480,Produtos!$A$1:$C$2319,3,FALSE),"Não Cadastrado")))</f>
        <v/>
      </c>
      <c r="AI480" s="104"/>
      <c r="AJ480" t="s">
        <v>9245</v>
      </c>
      <c r="AK480" s="107" t="s">
        <v>7290</v>
      </c>
      <c r="AL480" s="107" t="s">
        <v>7636</v>
      </c>
      <c r="AM480" s="107"/>
      <c r="AN480" s="108" t="str">
        <f>VLOOKUP(Tabela2[[#This Row],[SIEMA]],Siema2025,51,FALSE)</f>
        <v/>
      </c>
      <c r="AO480" s="108" t="str">
        <f>VLOOKUP(Tabela2[[#This Row],[SIEMA]],Siema2025,53,FALSE)</f>
        <v/>
      </c>
      <c r="AP480" s="108" t="str">
        <f>VLOOKUP(Tabela2[[#This Row],[SIEMA]],Siema2025,55,FALSE)</f>
        <v/>
      </c>
      <c r="AQ480" s="108"/>
      <c r="AR480" s="108" t="str">
        <f>VLOOKUP(Tabela2[[#This Row],[SIEMA]],Siema2025,59,FALSE)</f>
        <v/>
      </c>
      <c r="AS480" s="108" t="str">
        <f>VLOOKUP(Tabela2[[#This Row],[SIEMA]],Siema2025,61,FALSE)</f>
        <v/>
      </c>
      <c r="AT480" s="108" t="str">
        <f>VLOOKUP(Tabela2[[#This Row],[SIEMA]],Siema2025,63,FALSE)</f>
        <v/>
      </c>
      <c r="AU480" s="108" t="str">
        <f>VLOOKUP(Tabela2[[#This Row],[SIEMA]],Siema2025,65,FALSE)</f>
        <v>X</v>
      </c>
      <c r="AV480" s="108" t="str">
        <f>VLOOKUP(Tabela2[[#This Row],[SIEMA]],Siema2025,67,FALSE)</f>
        <v/>
      </c>
      <c r="AW480" s="108" t="s">
        <v>7183</v>
      </c>
      <c r="AX480" s="108" t="s">
        <v>7183</v>
      </c>
      <c r="AY480" s="108" t="str">
        <f>VLOOKUP(Tabela2[[#This Row],[SIEMA]],Siema2025,73,FALSE)</f>
        <v/>
      </c>
      <c r="AZ480" s="108" t="str">
        <f>VLOOKUP(Tabela2[[#This Row],[SIEMA]],Siema2025,75,FALSE)</f>
        <v/>
      </c>
      <c r="BA480" s="108" t="str">
        <f>VLOOKUP(Tabela2[[#This Row],[SIEMA]],Siema2025,77,FALSE)</f>
        <v/>
      </c>
      <c r="BB480" s="108" t="str">
        <f>VLOOKUP(Tabela2[[#This Row],[SIEMA]],Siema2025,79,FALSE)</f>
        <v/>
      </c>
      <c r="BC480" s="108" t="str">
        <f>IF(Tabela2[[#This Row],[Outro(s) ]] = "X", "PREENCHER","NA")</f>
        <v>NA</v>
      </c>
      <c r="BD480" s="108" t="str">
        <f>VLOOKUP(Tabela2[[#This Row],[SIEMA]],Siema2025,82,FALSE)</f>
        <v/>
      </c>
      <c r="BE480" s="108" t="str">
        <f>VLOOKUP(Tabela2[[#This Row],[SIEMA]],Siema2025,81,FALSE)</f>
        <v/>
      </c>
      <c r="BF480" s="110" t="s">
        <v>9246</v>
      </c>
      <c r="BG480" s="110"/>
      <c r="BH480" s="111" t="s">
        <v>9247</v>
      </c>
      <c r="BI480" s="112" t="s">
        <v>7062</v>
      </c>
      <c r="BJ480" s="107" t="s">
        <v>7099</v>
      </c>
      <c r="BK480" s="104" t="s">
        <v>2696</v>
      </c>
      <c r="BL480" s="140">
        <v>45860</v>
      </c>
      <c r="BM480" s="108">
        <f ca="1">IF(Tabela2[[#This Row],[Data de atendimento do Ibama (considerar o primeiro documento/ação)]]="",_xlfn.DAYS(TODAY(),J480),_xlfn.DAYS(Tabela2[[#This Row],[Data de atendimento do Ibama (considerar o primeiro documento/ação)]],J480))</f>
        <v>6</v>
      </c>
      <c r="BN480" s="108" t="str">
        <f>IF(Tabela2[[#This Row],[Atendido pelo Ibama ("Não" ou "Sim")]]="Não","Preencher", IF(Tabela2[[#This Row],[Atendido pelo Ibama ("Não" ou "Sim")]]="Sim","NA",""))</f>
        <v>NA</v>
      </c>
      <c r="BO480" s="114" t="s">
        <v>7100</v>
      </c>
      <c r="BP480" s="108" t="str">
        <f>IF(Tabela2[[#This Row],[Forma de atendimento (primeiro documento/ação)]]= "Outros (especificar)", "PREENCHER","NA")</f>
        <v>NA</v>
      </c>
      <c r="BQ480" s="106" t="s">
        <v>7114</v>
      </c>
      <c r="BR480" s="108" t="str">
        <f>IF(Tabela2[[#This Row],[Equipe do Ibama foi a campo? Houve sobrevoo do Poseidon?]] = "Sim", "PREENCHER","NA")</f>
        <v>NA</v>
      </c>
      <c r="BS480" s="108" t="str">
        <f>IF(Tabela2[[#This Row],[Se sim, foi emitida Ordem de Emergência? (informações vinculada à coluna CK)]] = "Sim", "PREENCHER","NA")</f>
        <v>NA</v>
      </c>
      <c r="BT480" s="108" t="s">
        <v>7101</v>
      </c>
      <c r="BU480" s="108" t="s">
        <v>2696</v>
      </c>
      <c r="BV480" s="108" t="s">
        <v>123</v>
      </c>
      <c r="BW480" s="108" t="s">
        <v>2696</v>
      </c>
      <c r="BX480" s="106" t="s">
        <v>7102</v>
      </c>
      <c r="BY480" s="140">
        <v>45910</v>
      </c>
      <c r="BZ480" s="104">
        <f>IF(Tabela2[[#This Row],[Data do documento de encerramento]]="NA","NA",IF(Tabela2[[#This Row],[Data do documento de encerramento]]="","Pendente de conclusão/ encerramento",_xlfn.DAYS(Tabela2[[#This Row],[Data do documento de encerramento]],J480)))</f>
        <v>56</v>
      </c>
      <c r="CA480" s="107" t="s">
        <v>7376</v>
      </c>
      <c r="CB480" s="107"/>
      <c r="CC480" s="107"/>
      <c r="CD480" s="107"/>
      <c r="CE480" s="107"/>
      <c r="CF480" s="107"/>
    </row>
    <row r="481" spans="1:84" ht="76.5">
      <c r="A481" s="169">
        <v>202571846822</v>
      </c>
      <c r="B481" s="170" t="s">
        <v>9248</v>
      </c>
      <c r="C481" s="108" t="s">
        <v>7135</v>
      </c>
      <c r="D481" s="106" t="s">
        <v>637</v>
      </c>
      <c r="E481" s="106" t="s">
        <v>7226</v>
      </c>
      <c r="F481" s="106"/>
      <c r="G481" s="106" t="s">
        <v>8809</v>
      </c>
      <c r="H481" s="106" t="s">
        <v>9249</v>
      </c>
      <c r="I481" s="104" t="str">
        <f>VLOOKUP(Tabela2[[#This Row],[SIEMA]],Siema2025,19,FALSE)</f>
        <v>Campos</v>
      </c>
      <c r="J481" s="105">
        <f>VLOOKUP(Tabela2[[#This Row],[SIEMA]],Siema2025,2,FALSE)</f>
        <v>45855</v>
      </c>
      <c r="K481" s="105" t="str">
        <f>VLOOKUP(Tabela2[[#This Row],[SIEMA]],Siema2025,16,FALSE)</f>
        <v>Quinta</v>
      </c>
      <c r="L481" s="106" t="str">
        <f>IF(Tabela2[[#This Row],[Data]]="","Sem Informação",VLOOKUP(MONTH(Tabela2[[#This Row],[Data]]),'[1]Validação de dados'!$I$1:$J$13,2,0))</f>
        <v>Julho</v>
      </c>
      <c r="M481" s="104">
        <f>YEAR(Tabela2[[#This Row],[Data]])</f>
        <v>2025</v>
      </c>
      <c r="N481" s="105" t="str">
        <f>VLOOKUP(Tabela2[[#This Row],[SIEMA]],Siema2025,17,FALSE)</f>
        <v>Madrugada</v>
      </c>
      <c r="O481" s="105" t="s">
        <v>111</v>
      </c>
      <c r="P481" s="104" t="str">
        <f>VLOOKUP(Tabela2[[#This Row],[SIEMA]],Siema2025,21,FALSE)</f>
        <v>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v>
      </c>
      <c r="Q481" s="104" t="s">
        <v>7094</v>
      </c>
      <c r="R481" t="s">
        <v>7202</v>
      </c>
      <c r="S481" s="107" t="s">
        <v>7147</v>
      </c>
      <c r="T481" s="104">
        <v>0.151416</v>
      </c>
      <c r="U481" s="104" t="s">
        <v>7111</v>
      </c>
      <c r="V481" s="104" t="str">
        <f>IF(Q481="","",IF(ISNUMBER(Q481)=FALSE,"Não se aplica",IFERROR(VLOOKUP(Q481,Produtos!$A$1:$C$2319,3,FALSE),"Não Cadastrado")))</f>
        <v>Não se aplica</v>
      </c>
      <c r="W481" s="104"/>
      <c r="X481" s="113"/>
      <c r="Y481" s="109" t="str">
        <f>IF(W481="","", IF(W481="NC","", IF(W481="NE","", IF(W481="NA","",IFERROR(VLOOKUP(W481,Produtos!$A$1:$C$2319,2,FALSE),"Não Cadastrado")))))</f>
        <v/>
      </c>
      <c r="Z481" s="104"/>
      <c r="AA481" s="104"/>
      <c r="AB481" s="104" t="str">
        <f>IF(W481="","",IF(ISNUMBER(W481)=FALSE,"Não se aplica",IFERROR(VLOOKUP(W481,Produtos!$A$1:$C$2319,3,FALSE),"Não Cadastrado")))</f>
        <v/>
      </c>
      <c r="AC481" s="104"/>
      <c r="AD481" s="108"/>
      <c r="AE481" s="107" t="str">
        <f>IF(AC481="","", IF(AC481="NC","", IF(AC481="NE","", IF(AC481="NA","",IFERROR(VLOOKUP(AC481,Produtos!$A$1:$C$2319,2,FALSE),"Não Cadastrado")))))</f>
        <v/>
      </c>
      <c r="AF481" s="104"/>
      <c r="AG481" s="104"/>
      <c r="AH481" s="104" t="str">
        <f>IF(AC481="","",IF(ISNUMBER(AC481)=FALSE,"Não se aplica",IFERROR(VLOOKUP(AC481,Produtos!$A$1:$C$2319,3,FALSE),"Não Cadastrado")))</f>
        <v/>
      </c>
      <c r="AI481" s="104"/>
      <c r="AJ481" s="104" t="str">
        <f>VLOOKUP(Tabela2[[#This Row],[SIEMA]],Siema2025,26,FALSE)</f>
        <v>Vazamento na válvula dual check que abastece os acumuladores no BOP stack.</v>
      </c>
      <c r="AK481" s="107" t="s">
        <v>7290</v>
      </c>
      <c r="AL481" s="107" t="s">
        <v>7930</v>
      </c>
      <c r="AM481" s="107"/>
      <c r="AN481" s="108" t="str">
        <f>VLOOKUP(Tabela2[[#This Row],[SIEMA]],Siema2025,51,FALSE)</f>
        <v/>
      </c>
      <c r="AO481" s="108" t="str">
        <f>VLOOKUP(Tabela2[[#This Row],[SIEMA]],Siema2025,53,FALSE)</f>
        <v/>
      </c>
      <c r="AP481" s="108" t="str">
        <f>VLOOKUP(Tabela2[[#This Row],[SIEMA]],Siema2025,55,FALSE)</f>
        <v/>
      </c>
      <c r="AQ481" s="108" t="str">
        <f>VLOOKUP(Tabela2[[#This Row],[SIEMA]],Siema2025,57,FALSE)</f>
        <v/>
      </c>
      <c r="AR481" s="108" t="str">
        <f>VLOOKUP(Tabela2[[#This Row],[SIEMA]],Siema2025,59,FALSE)</f>
        <v/>
      </c>
      <c r="AS481" s="108" t="str">
        <f>VLOOKUP(Tabela2[[#This Row],[SIEMA]],Siema2025,61,FALSE)</f>
        <v>X</v>
      </c>
      <c r="AT481" s="108" t="str">
        <f>VLOOKUP(Tabela2[[#This Row],[SIEMA]],Siema2025,63,FALSE)</f>
        <v/>
      </c>
      <c r="AU481" s="108" t="str">
        <f>VLOOKUP(Tabela2[[#This Row],[SIEMA]],Siema2025,65,FALSE)</f>
        <v/>
      </c>
      <c r="AV481" s="108" t="str">
        <f>VLOOKUP(Tabela2[[#This Row],[SIEMA]],Siema2025,67,FALSE)</f>
        <v/>
      </c>
      <c r="AW481" s="108" t="str">
        <f>VLOOKUP(Tabela2[[#This Row],[SIEMA]],Siema2025,69,FALSE)</f>
        <v/>
      </c>
      <c r="AX481" s="108" t="str">
        <f>VLOOKUP(Tabela2[[#This Row],[SIEMA]],Siema2025,71,FALSE)</f>
        <v/>
      </c>
      <c r="AY481" s="108" t="str">
        <f>VLOOKUP(Tabela2[[#This Row],[SIEMA]],Siema2025,73,FALSE)</f>
        <v/>
      </c>
      <c r="AZ481" s="108" t="str">
        <f>VLOOKUP(Tabela2[[#This Row],[SIEMA]],Siema2025,75,FALSE)</f>
        <v/>
      </c>
      <c r="BA481" s="108" t="str">
        <f>VLOOKUP(Tabela2[[#This Row],[SIEMA]],Siema2025,77,FALSE)</f>
        <v/>
      </c>
      <c r="BB481" s="108" t="str">
        <f>VLOOKUP(Tabela2[[#This Row],[SIEMA]],Siema2025,79,FALSE)</f>
        <v/>
      </c>
      <c r="BC481" s="108" t="str">
        <f>IF(Tabela2[[#This Row],[Outro(s) ]] = "X", "PREENCHER","NA")</f>
        <v>NA</v>
      </c>
      <c r="BD481" s="108" t="str">
        <f>VLOOKUP(Tabela2[[#This Row],[SIEMA]],Siema2025,82,FALSE)</f>
        <v/>
      </c>
      <c r="BE481" s="108" t="str">
        <f>VLOOKUP(Tabela2[[#This Row],[SIEMA]],Siema2025,81,FALSE)</f>
        <v/>
      </c>
      <c r="BF481" s="110" t="str">
        <f>VLOOKUP(Tabela2[[#This Row],[SIEMA]],Siema2025,28,FALSE)</f>
        <v>Petrobras</v>
      </c>
      <c r="BG481" s="110"/>
      <c r="BH481" s="111" t="str">
        <f>VLOOKUP(Tabela2[[#This Row],[SIEMA]],Siema2025,29,FALSE)</f>
        <v>33000167100750</v>
      </c>
      <c r="BI481" s="112" t="str">
        <f>VLOOKUP(Tabela2[[#This Row],[SIEMA]],Siema2025,107,FALSE)</f>
        <v>Não</v>
      </c>
      <c r="BJ481" s="107" t="s">
        <v>7099</v>
      </c>
      <c r="BK481" s="104" t="s">
        <v>2696</v>
      </c>
      <c r="BL481" s="140">
        <v>45890</v>
      </c>
      <c r="BM481" s="108">
        <f ca="1">IF(Tabela2[[#This Row],[Data de atendimento do Ibama (considerar o primeiro documento/ação)]]="",_xlfn.DAYS(TODAY(),J481),_xlfn.DAYS(Tabela2[[#This Row],[Data de atendimento do Ibama (considerar o primeiro documento/ação)]],J481))</f>
        <v>35</v>
      </c>
      <c r="BN481" s="108" t="str">
        <f>IF(Tabela2[[#This Row],[Atendido pelo Ibama ("Não" ou "Sim")]]="Não","Preencher", IF(Tabela2[[#This Row],[Atendido pelo Ibama ("Não" ou "Sim")]]="Sim","NA",""))</f>
        <v>NA</v>
      </c>
      <c r="BO481" s="114" t="s">
        <v>7138</v>
      </c>
      <c r="BP481" s="108" t="str">
        <f>IF(Tabela2[[#This Row],[Forma de atendimento (primeiro documento/ação)]]= "Outros (especificar)", "PREENCHER","NA")</f>
        <v>NA</v>
      </c>
      <c r="BQ481" s="106" t="s">
        <v>123</v>
      </c>
      <c r="BR481" s="108" t="str">
        <f>IF(Tabela2[[#This Row],[Equipe do Ibama foi a campo? Houve sobrevoo do Poseidon?]] = "Sim", "PREENCHER","NA")</f>
        <v>NA</v>
      </c>
      <c r="BS481" s="108" t="str">
        <f>IF(Tabela2[[#This Row],[Se sim, foi emitida Ordem de Emergência? (informações vinculada à coluna CK)]] = "Sim", "PREENCHER","NA")</f>
        <v>NA</v>
      </c>
      <c r="BT481" s="108" t="s">
        <v>7101</v>
      </c>
      <c r="BU481" s="108" t="s">
        <v>123</v>
      </c>
      <c r="BV481" s="108" t="s">
        <v>123</v>
      </c>
      <c r="BW481" s="108" t="s">
        <v>123</v>
      </c>
      <c r="BX481" s="106"/>
      <c r="BY481" s="106"/>
      <c r="BZ481" s="104" t="str">
        <f>IF(Tabela2[[#This Row],[Data do documento de encerramento]]="NA","NA",IF(Tabela2[[#This Row],[Data do documento de encerramento]]="","Pendente de conclusão/ encerramento",_xlfn.DAYS(Tabela2[[#This Row],[Data do documento de encerramento]],J481)))</f>
        <v>Pendente de conclusão/ encerramento</v>
      </c>
      <c r="CA481" s="107"/>
      <c r="CB481" s="107"/>
      <c r="CC481" s="107" t="s">
        <v>7204</v>
      </c>
      <c r="CD481" s="107" t="s">
        <v>123</v>
      </c>
      <c r="CE481" s="107" t="s">
        <v>123</v>
      </c>
      <c r="CF481" s="107" t="s">
        <v>7149</v>
      </c>
    </row>
    <row r="482" spans="1:84" hidden="1">
      <c r="A482" s="169">
        <v>202571850443</v>
      </c>
      <c r="B482" s="170" t="s">
        <v>9250</v>
      </c>
      <c r="C482" s="108" t="str">
        <f>VLOOKUP(Tabela2[[#This Row],[SIEMA]],Siema2025,4,FALSE)</f>
        <v xml:space="preserve"> GO</v>
      </c>
      <c r="D482" s="106" t="str">
        <f>VLOOKUP(Tabela2[[#This Row],[SIEMA]],Siema2025,3,FALSE)</f>
        <v xml:space="preserve">São Simão </v>
      </c>
      <c r="E482" s="106" t="str">
        <f>VLOOKUP(Tabela2[[#This Row],[SIEMA]],Siema2025,20,FALSE)</f>
        <v>km 2030+400</v>
      </c>
      <c r="F482" s="106"/>
      <c r="G482" s="106" t="s">
        <v>9251</v>
      </c>
      <c r="H482" s="106" t="s">
        <v>9252</v>
      </c>
      <c r="I482" s="104" t="s">
        <v>7114</v>
      </c>
      <c r="J482" s="105">
        <f>VLOOKUP(Tabela2[[#This Row],[SIEMA]],Siema2025,2,FALSE)</f>
        <v>45855</v>
      </c>
      <c r="K482" s="105" t="str">
        <f>VLOOKUP(Tabela2[[#This Row],[SIEMA]],Siema2025,16,FALSE)</f>
        <v>Quinta</v>
      </c>
      <c r="L482" s="106" t="str">
        <f>IF(Tabela2[[#This Row],[Data]]="","Sem Informação",VLOOKUP(MONTH(Tabela2[[#This Row],[Data]]),'[1]Validação de dados'!$I$1:$J$13,2,0))</f>
        <v>Julho</v>
      </c>
      <c r="M482" s="104">
        <f>YEAR(Tabela2[[#This Row],[Data]])</f>
        <v>2025</v>
      </c>
      <c r="N482" s="105" t="str">
        <f>VLOOKUP(Tabela2[[#This Row],[SIEMA]],Siema2025,17,FALSE)</f>
        <v>Matutino</v>
      </c>
      <c r="O482" s="105" t="s">
        <v>162</v>
      </c>
      <c r="P482" s="104" t="str">
        <f>VLOOKUP(Tabela2[[#This Row],[SIEMA]],Siema2025,21,FALSE)</f>
        <v/>
      </c>
      <c r="Q482" s="104" t="s">
        <v>7127</v>
      </c>
      <c r="R482" s="104" t="s">
        <v>7127</v>
      </c>
      <c r="S482" s="107" t="s">
        <v>365</v>
      </c>
      <c r="T482" s="104" t="str">
        <f>VLOOKUP(Tabela2[[#This Row],[SIEMA]],Siema2025,11,FALSE)</f>
        <v>11500</v>
      </c>
      <c r="U482" s="104" t="s">
        <v>7121</v>
      </c>
      <c r="V482" s="104" t="s">
        <v>7127</v>
      </c>
      <c r="W482" s="104"/>
      <c r="X482" s="113"/>
      <c r="Y482" s="109" t="str">
        <f>IF(W482="","", IF(W482="NC","", IF(W482="NE","", IF(W482="NA","",IFERROR(VLOOKUP(W482,Produtos!$A$1:$C$2319,2,FALSE),"Não Cadastrado")))))</f>
        <v/>
      </c>
      <c r="Z482" s="104"/>
      <c r="AA482" s="104"/>
      <c r="AB482" s="104" t="str">
        <f>IF(W482="","",IF(ISNUMBER(W482)=FALSE,"Não se aplica",IFERROR(VLOOKUP(W482,Produtos!$A$1:$C$2319,3,FALSE),"Não Cadastrado")))</f>
        <v/>
      </c>
      <c r="AC482" s="104"/>
      <c r="AD482" s="108"/>
      <c r="AE482" s="107" t="str">
        <f>IF(AC482="","", IF(AC482="NC","", IF(AC482="NE","", IF(AC482="NA","",IFERROR(VLOOKUP(AC482,Produtos!$A$1:$C$2319,2,FALSE),"Não Cadastrado")))))</f>
        <v/>
      </c>
      <c r="AF482" s="104"/>
      <c r="AG482" s="104"/>
      <c r="AH482" s="104" t="str">
        <f>IF(AC482="","",IF(ISNUMBER(AC482)=FALSE,"Não se aplica",IFERROR(VLOOKUP(AC482,Produtos!$A$1:$C$2319,3,FALSE),"Não Cadastrado")))</f>
        <v/>
      </c>
      <c r="AI482" s="104"/>
      <c r="AJ482" s="104" t="str">
        <f>VLOOKUP(Tabela2[[#This Row],[SIEMA]],Siema2025,26,FALSE)</f>
        <v>Abertura de vagão</v>
      </c>
      <c r="AK482" s="107" t="s">
        <v>7112</v>
      </c>
      <c r="AL482" s="107"/>
      <c r="AM482" s="107"/>
      <c r="AN482" s="108" t="str">
        <f>VLOOKUP(Tabela2[[#This Row],[SIEMA]],Siema2025,51,FALSE)</f>
        <v/>
      </c>
      <c r="AO482" s="108" t="str">
        <f>VLOOKUP(Tabela2[[#This Row],[SIEMA]],Siema2025,53,FALSE)</f>
        <v/>
      </c>
      <c r="AP482" s="108" t="str">
        <f>VLOOKUP(Tabela2[[#This Row],[SIEMA]],Siema2025,55,FALSE)</f>
        <v/>
      </c>
      <c r="AQ482" s="108" t="str">
        <f>VLOOKUP(Tabela2[[#This Row],[SIEMA]],Siema2025,57,FALSE)</f>
        <v/>
      </c>
      <c r="AR482" s="108" t="str">
        <f>VLOOKUP(Tabela2[[#This Row],[SIEMA]],Siema2025,59,FALSE)</f>
        <v/>
      </c>
      <c r="AS482" s="108" t="str">
        <f>VLOOKUP(Tabela2[[#This Row],[SIEMA]],Siema2025,61,FALSE)</f>
        <v/>
      </c>
      <c r="AT482" s="108" t="str">
        <f>VLOOKUP(Tabela2[[#This Row],[SIEMA]],Siema2025,63,FALSE)</f>
        <v/>
      </c>
      <c r="AU482" s="108" t="str">
        <f>VLOOKUP(Tabela2[[#This Row],[SIEMA]],Siema2025,65,FALSE)</f>
        <v>X</v>
      </c>
      <c r="AV482" s="108" t="str">
        <f>VLOOKUP(Tabela2[[#This Row],[SIEMA]],Siema2025,67,FALSE)</f>
        <v/>
      </c>
      <c r="AW482" s="108" t="str">
        <f>VLOOKUP(Tabela2[[#This Row],[SIEMA]],Siema2025,69,FALSE)</f>
        <v/>
      </c>
      <c r="AX482" s="108" t="str">
        <f>VLOOKUP(Tabela2[[#This Row],[SIEMA]],Siema2025,71,FALSE)</f>
        <v/>
      </c>
      <c r="AY482" s="108" t="str">
        <f>VLOOKUP(Tabela2[[#This Row],[SIEMA]],Siema2025,73,FALSE)</f>
        <v/>
      </c>
      <c r="AZ482" s="108" t="str">
        <f>VLOOKUP(Tabela2[[#This Row],[SIEMA]],Siema2025,75,FALSE)</f>
        <v/>
      </c>
      <c r="BA482" s="108" t="str">
        <f>VLOOKUP(Tabela2[[#This Row],[SIEMA]],Siema2025,77,FALSE)</f>
        <v/>
      </c>
      <c r="BB482" s="108" t="str">
        <f>VLOOKUP(Tabela2[[#This Row],[SIEMA]],Siema2025,79,FALSE)</f>
        <v/>
      </c>
      <c r="BC482" s="108" t="str">
        <f>IF(Tabela2[[#This Row],[Outro(s) ]] = "X", "PREENCHER","NA")</f>
        <v>NA</v>
      </c>
      <c r="BD482" s="108" t="str">
        <f>VLOOKUP(Tabela2[[#This Row],[SIEMA]],Siema2025,82,FALSE)</f>
        <v/>
      </c>
      <c r="BE482" s="108" t="str">
        <f>VLOOKUP(Tabela2[[#This Row],[SIEMA]],Siema2025,81,FALSE)</f>
        <v/>
      </c>
      <c r="BF482" s="110" t="s">
        <v>3066</v>
      </c>
      <c r="BG482" s="110"/>
      <c r="BH482" s="111" t="str">
        <f>VLOOKUP(Tabela2[[#This Row],[SIEMA]],Siema2025,29,FALSE)</f>
        <v/>
      </c>
      <c r="BI482" s="112" t="str">
        <f>VLOOKUP(Tabela2[[#This Row],[SIEMA]],Siema2025,107,FALSE)</f>
        <v>Não</v>
      </c>
      <c r="BJ482" s="107" t="s">
        <v>7099</v>
      </c>
      <c r="BK482" s="104" t="s">
        <v>2696</v>
      </c>
      <c r="BL482" s="140">
        <v>45861</v>
      </c>
      <c r="BM482" s="108">
        <f ca="1">IF(Tabela2[[#This Row],[Data de atendimento do Ibama (considerar o primeiro documento/ação)]]="",_xlfn.DAYS(TODAY(),J482),_xlfn.DAYS(Tabela2[[#This Row],[Data de atendimento do Ibama (considerar o primeiro documento/ação)]],J482))</f>
        <v>6</v>
      </c>
      <c r="BN482" s="108" t="str">
        <f>IF(Tabela2[[#This Row],[Atendido pelo Ibama ("Não" ou "Sim")]]="Não","Preencher", IF(Tabela2[[#This Row],[Atendido pelo Ibama ("Não" ou "Sim")]]="Sim","NA",""))</f>
        <v>NA</v>
      </c>
      <c r="BO482" s="114" t="s">
        <v>7138</v>
      </c>
      <c r="BP482" s="108" t="str">
        <f>IF(Tabela2[[#This Row],[Forma de atendimento (primeiro documento/ação)]]= "Outros (especificar)", "PREENCHER","NA")</f>
        <v>NA</v>
      </c>
      <c r="BQ482" s="106" t="s">
        <v>2696</v>
      </c>
      <c r="BR482" s="108" t="s">
        <v>123</v>
      </c>
      <c r="BS482" s="108" t="s">
        <v>2696</v>
      </c>
      <c r="BT482" s="108" t="s">
        <v>7101</v>
      </c>
      <c r="BU482" s="108" t="s">
        <v>2696</v>
      </c>
      <c r="BV482" s="108" t="s">
        <v>123</v>
      </c>
      <c r="BW482" s="108" t="s">
        <v>123</v>
      </c>
      <c r="BX482" s="106" t="s">
        <v>7127</v>
      </c>
      <c r="BY482" s="140"/>
      <c r="BZ482" s="104" t="str">
        <f>IF(Tabela2[[#This Row],[Data do documento de encerramento]]="NA","NA",IF(Tabela2[[#This Row],[Data do documento de encerramento]]="","Pendente de conclusão/ encerramento",_xlfn.DAYS(Tabela2[[#This Row],[Data do documento de encerramento]],J482)))</f>
        <v>Pendente de conclusão/ encerramento</v>
      </c>
      <c r="CA482" s="107"/>
      <c r="CB482" s="107"/>
      <c r="CC482" s="115"/>
      <c r="CD482" s="107"/>
      <c r="CE482" s="107"/>
      <c r="CF482" s="107"/>
    </row>
    <row r="483" spans="1:84" ht="45.75">
      <c r="A483" s="169">
        <v>202571857629</v>
      </c>
      <c r="B483" s="170" t="s">
        <v>9253</v>
      </c>
      <c r="C483" s="108" t="s">
        <v>7135</v>
      </c>
      <c r="D483" s="106" t="s">
        <v>637</v>
      </c>
      <c r="E483" s="106" t="s">
        <v>9254</v>
      </c>
      <c r="F483" s="106"/>
      <c r="G483" s="106" t="s">
        <v>9255</v>
      </c>
      <c r="H483" s="106" t="s">
        <v>9256</v>
      </c>
      <c r="I483" s="104" t="str">
        <f>VLOOKUP(Tabela2[[#This Row],[SIEMA]],Siema2025,19,FALSE)</f>
        <v>Campos</v>
      </c>
      <c r="J483" s="105">
        <f>VLOOKUP(Tabela2[[#This Row],[SIEMA]],Siema2025,2,FALSE)</f>
        <v>45855</v>
      </c>
      <c r="K483" s="105" t="str">
        <f>VLOOKUP(Tabela2[[#This Row],[SIEMA]],Siema2025,16,FALSE)</f>
        <v>Quinta</v>
      </c>
      <c r="L483" s="106" t="str">
        <f>IF(Tabela2[[#This Row],[Data]]="","Sem Informação",VLOOKUP(MONTH(Tabela2[[#This Row],[Data]]),'[1]Validação de dados'!$I$1:$J$13,2,0))</f>
        <v>Julho</v>
      </c>
      <c r="M483" s="104">
        <f>YEAR(Tabela2[[#This Row],[Data]])</f>
        <v>2025</v>
      </c>
      <c r="N483" s="105" t="str">
        <f>VLOOKUP(Tabela2[[#This Row],[SIEMA]],Siema2025,17,FALSE)</f>
        <v>Noturno</v>
      </c>
      <c r="O483" s="105" t="s">
        <v>111</v>
      </c>
      <c r="P483" s="104" t="str">
        <f>VLOOKUP(Tabela2[[#This Row],[SIEMA]],Siema2025,21,FALSE)</f>
        <v>Normand Cutter %u2013 Solstad Offshore</v>
      </c>
      <c r="Q483" s="104" t="s">
        <v>7094</v>
      </c>
      <c r="R483" s="104" t="s">
        <v>954</v>
      </c>
      <c r="S483" s="107" t="s">
        <v>7468</v>
      </c>
      <c r="T483" s="104" t="str">
        <f>VLOOKUP(Tabela2[[#This Row],[SIEMA]],Siema2025,11,FALSE)</f>
        <v>0.0613</v>
      </c>
      <c r="U483" s="104" t="str">
        <f>VLOOKUP(Tabela2[[#This Row],[SIEMA]],Siema2025,12,FALSE)</f>
        <v>M3</v>
      </c>
      <c r="V483" s="104" t="str">
        <f>IF(Q483="","",IF(ISNUMBER(Q483)=FALSE,"Não se aplica",IFERROR(VLOOKUP(Q483,Produtos!$A$1:$C$2319,3,FALSE),"Não Cadastrado")))</f>
        <v>Não se aplica</v>
      </c>
      <c r="W483" s="104"/>
      <c r="X483" s="113"/>
      <c r="Y483" s="109" t="str">
        <f>IF(W483="","", IF(W483="NC","", IF(W483="NE","", IF(W483="NA","",IFERROR(VLOOKUP(W483,Produtos!$A$1:$C$2319,2,FALSE),"Não Cadastrado")))))</f>
        <v/>
      </c>
      <c r="Z483" s="104"/>
      <c r="AA483" s="104"/>
      <c r="AB483" s="104" t="str">
        <f>IF(W483="","",IF(ISNUMBER(W483)=FALSE,"Não se aplica",IFERROR(VLOOKUP(W483,Produtos!$A$1:$C$2319,3,FALSE),"Não Cadastrado")))</f>
        <v/>
      </c>
      <c r="AC483" s="104"/>
      <c r="AD483" s="108"/>
      <c r="AE483" s="107" t="str">
        <f>IF(AC483="","", IF(AC483="NC","", IF(AC483="NE","", IF(AC483="NA","",IFERROR(VLOOKUP(AC483,Produtos!$A$1:$C$2319,2,FALSE),"Não Cadastrado")))))</f>
        <v/>
      </c>
      <c r="AF483" s="104"/>
      <c r="AG483" s="104"/>
      <c r="AH483" s="104" t="str">
        <f>IF(AC483="","",IF(ISNUMBER(AC483)=FALSE,"Não se aplica",IFERROR(VLOOKUP(AC483,Produtos!$A$1:$C$2319,3,FALSE),"Não Cadastrado")))</f>
        <v/>
      </c>
      <c r="AI483" s="104"/>
      <c r="AJ483" s="104" t="str">
        <f>VLOOKUP(Tabela2[[#This Row],[SIEMA]],Siema2025,26,FALSE)</f>
        <v>Escape de resíduos aprisionados na mangueira sendo liberados no momento da desconexão para recolhimento ao convés</v>
      </c>
      <c r="AK483" s="107" t="s">
        <v>7098</v>
      </c>
      <c r="AL483" s="107"/>
      <c r="AM483" s="107"/>
      <c r="AN483" s="108" t="str">
        <f>VLOOKUP(Tabela2[[#This Row],[SIEMA]],Siema2025,51,FALSE)</f>
        <v/>
      </c>
      <c r="AO483" s="108" t="str">
        <f>VLOOKUP(Tabela2[[#This Row],[SIEMA]],Siema2025,53,FALSE)</f>
        <v/>
      </c>
      <c r="AP483" s="108" t="str">
        <f>VLOOKUP(Tabela2[[#This Row],[SIEMA]],Siema2025,55,FALSE)</f>
        <v/>
      </c>
      <c r="AQ483" s="108" t="str">
        <f>VLOOKUP(Tabela2[[#This Row],[SIEMA]],Siema2025,57,FALSE)</f>
        <v/>
      </c>
      <c r="AR483" s="108" t="str">
        <f>VLOOKUP(Tabela2[[#This Row],[SIEMA]],Siema2025,59,FALSE)</f>
        <v/>
      </c>
      <c r="AS483" s="108" t="str">
        <f>VLOOKUP(Tabela2[[#This Row],[SIEMA]],Siema2025,61,FALSE)</f>
        <v>X</v>
      </c>
      <c r="AT483" s="108" t="str">
        <f>VLOOKUP(Tabela2[[#This Row],[SIEMA]],Siema2025,63,FALSE)</f>
        <v/>
      </c>
      <c r="AU483" s="108" t="str">
        <f>VLOOKUP(Tabela2[[#This Row],[SIEMA]],Siema2025,65,FALSE)</f>
        <v/>
      </c>
      <c r="AV483" s="108" t="str">
        <f>VLOOKUP(Tabela2[[#This Row],[SIEMA]],Siema2025,67,FALSE)</f>
        <v/>
      </c>
      <c r="AW483" s="108" t="str">
        <f>VLOOKUP(Tabela2[[#This Row],[SIEMA]],Siema2025,69,FALSE)</f>
        <v/>
      </c>
      <c r="AX483" s="108" t="str">
        <f>VLOOKUP(Tabela2[[#This Row],[SIEMA]],Siema2025,71,FALSE)</f>
        <v/>
      </c>
      <c r="AY483" s="108" t="str">
        <f>VLOOKUP(Tabela2[[#This Row],[SIEMA]],Siema2025,73,FALSE)</f>
        <v/>
      </c>
      <c r="AZ483" s="108" t="str">
        <f>VLOOKUP(Tabela2[[#This Row],[SIEMA]],Siema2025,75,FALSE)</f>
        <v/>
      </c>
      <c r="BA483" s="108" t="str">
        <f>VLOOKUP(Tabela2[[#This Row],[SIEMA]],Siema2025,77,FALSE)</f>
        <v/>
      </c>
      <c r="BB483" s="108" t="str">
        <f>VLOOKUP(Tabela2[[#This Row],[SIEMA]],Siema2025,79,FALSE)</f>
        <v/>
      </c>
      <c r="BC483" s="108" t="str">
        <f>IF(Tabela2[[#This Row],[Outro(s) ]] = "X", "PREENCHER","NA")</f>
        <v>NA</v>
      </c>
      <c r="BD483" s="108" t="str">
        <f>VLOOKUP(Tabela2[[#This Row],[SIEMA]],Siema2025,82,FALSE)</f>
        <v/>
      </c>
      <c r="BE483" s="108" t="str">
        <f>VLOOKUP(Tabela2[[#This Row],[SIEMA]],Siema2025,81,FALSE)</f>
        <v/>
      </c>
      <c r="BF483" s="110" t="str">
        <f>VLOOKUP(Tabela2[[#This Row],[SIEMA]],Siema2025,28,FALSE)</f>
        <v>Equinor Brasil Energia Ltda.</v>
      </c>
      <c r="BG483" s="110"/>
      <c r="BH483" s="111" t="str">
        <f>VLOOKUP(Tabela2[[#This Row],[SIEMA]],Siema2025,29,FALSE)</f>
        <v>04028583000100</v>
      </c>
      <c r="BI483" s="112" t="s">
        <v>2696</v>
      </c>
      <c r="BJ483" s="107" t="s">
        <v>7099</v>
      </c>
      <c r="BK483" s="104" t="s">
        <v>2696</v>
      </c>
      <c r="BL483" s="140">
        <v>45894</v>
      </c>
      <c r="BM483" s="108">
        <f ca="1">IF(Tabela2[[#This Row],[Data de atendimento do Ibama (considerar o primeiro documento/ação)]]="",_xlfn.DAYS(TODAY(),J483),_xlfn.DAYS(Tabela2[[#This Row],[Data de atendimento do Ibama (considerar o primeiro documento/ação)]],J483))</f>
        <v>39</v>
      </c>
      <c r="BN483" s="108" t="str">
        <f>IF(Tabela2[[#This Row],[Atendido pelo Ibama ("Não" ou "Sim")]]="Não","Preencher", IF(Tabela2[[#This Row],[Atendido pelo Ibama ("Não" ou "Sim")]]="Sim","NA",""))</f>
        <v>NA</v>
      </c>
      <c r="BO483" s="114" t="s">
        <v>7138</v>
      </c>
      <c r="BP483" s="108" t="str">
        <f>IF(Tabela2[[#This Row],[Forma de atendimento (primeiro documento/ação)]]= "Outros (especificar)", "PREENCHER","NA")</f>
        <v>NA</v>
      </c>
      <c r="BQ483" s="106" t="s">
        <v>123</v>
      </c>
      <c r="BR483" s="108" t="str">
        <f>IF(Tabela2[[#This Row],[Equipe do Ibama foi a campo? Houve sobrevoo do Poseidon?]] = "Sim", "PREENCHER","NA")</f>
        <v>NA</v>
      </c>
      <c r="BS483" s="108" t="str">
        <f>IF(Tabela2[[#This Row],[Se sim, foi emitida Ordem de Emergência? (informações vinculada à coluna CK)]] = "Sim", "PREENCHER","NA")</f>
        <v>NA</v>
      </c>
      <c r="BT483" s="108" t="s">
        <v>7101</v>
      </c>
      <c r="BU483" s="108" t="s">
        <v>123</v>
      </c>
      <c r="BV483" s="108" t="s">
        <v>123</v>
      </c>
      <c r="BW483" s="108" t="s">
        <v>123</v>
      </c>
      <c r="BX483" s="106"/>
      <c r="BY483" s="106"/>
      <c r="BZ483" s="104" t="str">
        <f>IF(Tabela2[[#This Row],[Data do documento de encerramento]]="NA","NA",IF(Tabela2[[#This Row],[Data do documento de encerramento]]="","Pendente de conclusão/ encerramento",_xlfn.DAYS(Tabela2[[#This Row],[Data do documento de encerramento]],J483)))</f>
        <v>Pendente de conclusão/ encerramento</v>
      </c>
      <c r="CA483" s="107"/>
      <c r="CB483" s="107"/>
      <c r="CC483" s="107" t="s">
        <v>7470</v>
      </c>
      <c r="CD483" s="107" t="s">
        <v>123</v>
      </c>
      <c r="CE483" s="107" t="s">
        <v>123</v>
      </c>
      <c r="CF483" s="107" t="s">
        <v>7149</v>
      </c>
    </row>
    <row r="484" spans="1:84" ht="30.75">
      <c r="A484" s="169">
        <v>202572128850</v>
      </c>
      <c r="B484" s="170" t="s">
        <v>9257</v>
      </c>
      <c r="C484" s="108" t="s">
        <v>7135</v>
      </c>
      <c r="D484" s="106" t="s">
        <v>637</v>
      </c>
      <c r="E484" s="106" t="s">
        <v>7297</v>
      </c>
      <c r="F484" s="106"/>
      <c r="G484" s="106" t="s">
        <v>8101</v>
      </c>
      <c r="H484" s="106" t="s">
        <v>8102</v>
      </c>
      <c r="I484" s="104" t="str">
        <f>VLOOKUP(Tabela2[[#This Row],[SIEMA]],Siema2025,19,FALSE)</f>
        <v>Campos</v>
      </c>
      <c r="J484" s="105">
        <f>VLOOKUP(Tabela2[[#This Row],[SIEMA]],Siema2025,2,FALSE)</f>
        <v>45855</v>
      </c>
      <c r="K484" s="105" t="str">
        <f>VLOOKUP(Tabela2[[#This Row],[SIEMA]],Siema2025,16,FALSE)</f>
        <v>Quinta</v>
      </c>
      <c r="L484" s="106" t="str">
        <f>IF(Tabela2[[#This Row],[Data]]="","Sem Informação",VLOOKUP(MONTH(Tabela2[[#This Row],[Data]]),'[1]Validação de dados'!$I$1:$J$13,2,0))</f>
        <v>Julho</v>
      </c>
      <c r="M484" s="104">
        <f>YEAR(Tabela2[[#This Row],[Data]])</f>
        <v>2025</v>
      </c>
      <c r="N484" s="105" t="str">
        <f>VLOOKUP(Tabela2[[#This Row],[SIEMA]],Siema2025,17,FALSE)</f>
        <v>Matutino</v>
      </c>
      <c r="O484" s="105" t="str">
        <f>VLOOKUP(Tabela2[[#This Row],[SIEMA]],Siema2025,5,FALSE)</f>
        <v>Plataforma</v>
      </c>
      <c r="P484" s="104" t="str">
        <f>VLOOKUP(Tabela2[[#This Row],[SIEMA]],Siema2025,21,FALSE)</f>
        <v>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v>
      </c>
      <c r="Q484">
        <v>3082</v>
      </c>
      <c r="R484" s="104" t="s">
        <v>1714</v>
      </c>
      <c r="S484" s="107" t="s">
        <v>1714</v>
      </c>
      <c r="T484" s="104">
        <v>1.9199999999999999E-5</v>
      </c>
      <c r="U484" s="104" t="s">
        <v>7111</v>
      </c>
      <c r="V484" s="104">
        <f>IF(Q484="","",IF(ISNUMBER(Q484)=FALSE,"Não se aplica",IFERROR(VLOOKUP(Q484,Produtos!$A$1:$C$2319,3,FALSE),"Não Cadastrado")))</f>
        <v>9</v>
      </c>
      <c r="W484" s="104" t="str">
        <f>VLOOKUP(Tabela2[[#This Row],[SIEMA]],Siema2025,10,FALSE)</f>
        <v/>
      </c>
      <c r="X484" s="113"/>
      <c r="Y484" s="109" t="str">
        <f>IF(W484="","", IF(W484="NC","", IF(W484="NE","", IF(W484="NA","",IFERROR(VLOOKUP(W484,Produtos!$A$1:$C$2319,2,FALSE),"Não Cadastrado")))))</f>
        <v/>
      </c>
      <c r="Z484" s="104" t="str">
        <f>VLOOKUP(Tabela2[[#This Row],[SIEMA]],Siema2025,11,FALSE)</f>
        <v xml:space="preserve"> </v>
      </c>
      <c r="AA484" s="104" t="str">
        <f>VLOOKUP(Tabela2[[#This Row],[SIEMA]],Siema2025,12,FALSE)</f>
        <v xml:space="preserve"> </v>
      </c>
      <c r="AB484" s="104" t="str">
        <f>IF(W484="","",IF(ISNUMBER(W484)=FALSE,"Não se aplica",IFERROR(VLOOKUP(W484,Produtos!$A$1:$C$2319,3,FALSE),"Não Cadastrado")))</f>
        <v/>
      </c>
      <c r="AC484" s="104"/>
      <c r="AD484" s="108"/>
      <c r="AE484" s="107" t="str">
        <f>IF(AC484="","", IF(AC484="NC","", IF(AC484="NE","", IF(AC484="NA","",IFERROR(VLOOKUP(AC484,Produtos!$A$1:$C$2319,2,FALSE),"Não Cadastrado")))))</f>
        <v/>
      </c>
      <c r="AF484" s="104"/>
      <c r="AG484" s="104"/>
      <c r="AH484" s="104" t="str">
        <f>IF(AC484="","",IF(ISNUMBER(AC484)=FALSE,"Não se aplica",IFERROR(VLOOKUP(AC484,Produtos!$A$1:$C$2319,3,FALSE),"Não Cadastrado")))</f>
        <v/>
      </c>
      <c r="AI484" s="104"/>
      <c r="AJ484" s="104" t="str">
        <f>VLOOKUP(Tabela2[[#This Row],[SIEMA]],Siema2025,26,FALSE)</f>
        <v>Em investigação</v>
      </c>
      <c r="AK484" s="107" t="s">
        <v>7190</v>
      </c>
      <c r="AL484" s="107"/>
      <c r="AM484" s="107"/>
      <c r="AN484" s="108" t="str">
        <f>VLOOKUP(Tabela2[[#This Row],[SIEMA]],Siema2025,51,FALSE)</f>
        <v/>
      </c>
      <c r="AO484" s="108" t="str">
        <f>VLOOKUP(Tabela2[[#This Row],[SIEMA]],Siema2025,53,FALSE)</f>
        <v/>
      </c>
      <c r="AP484" s="108" t="str">
        <f>VLOOKUP(Tabela2[[#This Row],[SIEMA]],Siema2025,55,FALSE)</f>
        <v/>
      </c>
      <c r="AQ484" s="108" t="str">
        <f>VLOOKUP(Tabela2[[#This Row],[SIEMA]],Siema2025,57,FALSE)</f>
        <v/>
      </c>
      <c r="AR484" s="108" t="str">
        <f>VLOOKUP(Tabela2[[#This Row],[SIEMA]],Siema2025,59,FALSE)</f>
        <v/>
      </c>
      <c r="AS484" s="108" t="str">
        <f>VLOOKUP(Tabela2[[#This Row],[SIEMA]],Siema2025,61,FALSE)</f>
        <v>X</v>
      </c>
      <c r="AT484" s="108" t="str">
        <f>VLOOKUP(Tabela2[[#This Row],[SIEMA]],Siema2025,63,FALSE)</f>
        <v/>
      </c>
      <c r="AU484" s="108" t="str">
        <f>VLOOKUP(Tabela2[[#This Row],[SIEMA]],Siema2025,65,FALSE)</f>
        <v/>
      </c>
      <c r="AV484" s="108" t="str">
        <f>VLOOKUP(Tabela2[[#This Row],[SIEMA]],Siema2025,67,FALSE)</f>
        <v/>
      </c>
      <c r="AW484" s="108" t="str">
        <f>VLOOKUP(Tabela2[[#This Row],[SIEMA]],Siema2025,69,FALSE)</f>
        <v/>
      </c>
      <c r="AX484" s="108" t="str">
        <f>VLOOKUP(Tabela2[[#This Row],[SIEMA]],Siema2025,71,FALSE)</f>
        <v/>
      </c>
      <c r="AY484" s="108" t="str">
        <f>VLOOKUP(Tabela2[[#This Row],[SIEMA]],Siema2025,73,FALSE)</f>
        <v/>
      </c>
      <c r="AZ484" s="108" t="str">
        <f>VLOOKUP(Tabela2[[#This Row],[SIEMA]],Siema2025,75,FALSE)</f>
        <v/>
      </c>
      <c r="BA484" s="108" t="str">
        <f>VLOOKUP(Tabela2[[#This Row],[SIEMA]],Siema2025,77,FALSE)</f>
        <v/>
      </c>
      <c r="BB484" s="108" t="str">
        <f>VLOOKUP(Tabela2[[#This Row],[SIEMA]],Siema2025,79,FALSE)</f>
        <v/>
      </c>
      <c r="BC484" s="108" t="str">
        <f>IF(Tabela2[[#This Row],[Outro(s) ]] = "X", "PREENCHER","NA")</f>
        <v>NA</v>
      </c>
      <c r="BD484" s="108" t="str">
        <f>VLOOKUP(Tabela2[[#This Row],[SIEMA]],Siema2025,82,FALSE)</f>
        <v/>
      </c>
      <c r="BE484" s="108" t="str">
        <f>VLOOKUP(Tabela2[[#This Row],[SIEMA]],Siema2025,81,FALSE)</f>
        <v/>
      </c>
      <c r="BF484" s="110" t="str">
        <f>VLOOKUP(Tabela2[[#This Row],[SIEMA]],Siema2025,28,FALSE)</f>
        <v>PERENCO PETRÓLEO E GÁS DO BRASIL LTDA.</v>
      </c>
      <c r="BG484" s="110"/>
      <c r="BH484" s="111" t="str">
        <f>VLOOKUP(Tabela2[[#This Row],[SIEMA]],Siema2025,29,FALSE)</f>
        <v>09309027000135</v>
      </c>
      <c r="BI484" s="112" t="s">
        <v>2696</v>
      </c>
      <c r="BJ484" s="107" t="s">
        <v>7099</v>
      </c>
      <c r="BK484" s="104" t="s">
        <v>2696</v>
      </c>
      <c r="BL484" s="140">
        <v>45996</v>
      </c>
      <c r="BM484" s="108">
        <f ca="1">IF(Tabela2[[#This Row],[Data de atendimento do Ibama (considerar o primeiro documento/ação)]]="",_xlfn.DAYS(TODAY(),J484),_xlfn.DAYS(Tabela2[[#This Row],[Data de atendimento do Ibama (considerar o primeiro documento/ação)]],J484))</f>
        <v>141</v>
      </c>
      <c r="BN484" s="108" t="str">
        <f>IF(Tabela2[[#This Row],[Atendido pelo Ibama ("Não" ou "Sim")]]="Não","Preencher", IF(Tabela2[[#This Row],[Atendido pelo Ibama ("Não" ou "Sim")]]="Sim","NA",""))</f>
        <v>NA</v>
      </c>
      <c r="BO484" s="114" t="s">
        <v>7138</v>
      </c>
      <c r="BP484" s="108" t="str">
        <f>IF(Tabela2[[#This Row],[Forma de atendimento (primeiro documento/ação)]]= "Outros (especificar)", "PREENCHER","NA")</f>
        <v>NA</v>
      </c>
      <c r="BQ484" s="106" t="s">
        <v>123</v>
      </c>
      <c r="BR484" s="108" t="str">
        <f>IF(Tabela2[[#This Row],[Equipe do Ibama foi a campo? Houve sobrevoo do Poseidon?]] = "Sim", "PREENCHER","NA")</f>
        <v>NA</v>
      </c>
      <c r="BS484" s="108" t="str">
        <f>IF(Tabela2[[#This Row],[Se sim, foi emitida Ordem de Emergência? (informações vinculada à coluna CK)]] = "Sim", "PREENCHER","NA")</f>
        <v>NA</v>
      </c>
      <c r="BT484" s="108" t="s">
        <v>7101</v>
      </c>
      <c r="BU484" s="108" t="s">
        <v>123</v>
      </c>
      <c r="BV484" s="108" t="s">
        <v>123</v>
      </c>
      <c r="BW484" s="108" t="s">
        <v>123</v>
      </c>
      <c r="BX484" s="106"/>
      <c r="BY484" s="106"/>
      <c r="BZ484" s="104" t="str">
        <f>IF(Tabela2[[#This Row],[Data do documento de encerramento]]="NA","NA",IF(Tabela2[[#This Row],[Data do documento de encerramento]]="","Pendente de conclusão/ encerramento",_xlfn.DAYS(Tabela2[[#This Row],[Data do documento de encerramento]],J484)))</f>
        <v>Pendente de conclusão/ encerramento</v>
      </c>
      <c r="CA484" s="107"/>
      <c r="CB484" s="107"/>
      <c r="CC484" s="107" t="s">
        <v>7197</v>
      </c>
      <c r="CD484" s="107" t="s">
        <v>123</v>
      </c>
      <c r="CE484" s="107" t="s">
        <v>2696</v>
      </c>
      <c r="CF484" s="107" t="s">
        <v>7167</v>
      </c>
    </row>
    <row r="485" spans="1:84" ht="45.75" hidden="1">
      <c r="A485" s="169">
        <v>202571846853</v>
      </c>
      <c r="B485" s="170" t="s">
        <v>9258</v>
      </c>
      <c r="C485" s="108" t="str">
        <f>VLOOKUP(Tabela2[[#This Row],[SIEMA]],Siema2025,4,FALSE)</f>
        <v xml:space="preserve"> RS</v>
      </c>
      <c r="D485" s="106" t="str">
        <f>VLOOKUP(Tabela2[[#This Row],[SIEMA]],Siema2025,3,FALSE)</f>
        <v xml:space="preserve">Camaquã </v>
      </c>
      <c r="E485" s="106" t="s">
        <v>7186</v>
      </c>
      <c r="F485" s="106" t="s">
        <v>9259</v>
      </c>
      <c r="G485" s="106" t="s">
        <v>9260</v>
      </c>
      <c r="H485" s="106" t="s">
        <v>9261</v>
      </c>
      <c r="I485" s="104" t="s">
        <v>7114</v>
      </c>
      <c r="J485" s="105">
        <f>VLOOKUP(Tabela2[[#This Row],[SIEMA]],Siema2025,2,FALSE)</f>
        <v>45856</v>
      </c>
      <c r="K485" s="105" t="str">
        <f>VLOOKUP(Tabela2[[#This Row],[SIEMA]],Siema2025,16,FALSE)</f>
        <v>Sexta</v>
      </c>
      <c r="L485" s="106" t="str">
        <f>IF(Tabela2[[#This Row],[Data]]="","Sem Informação",VLOOKUP(MONTH(Tabela2[[#This Row],[Data]]),'[1]Validação de dados'!$I$1:$J$13,2,0))</f>
        <v>Julho</v>
      </c>
      <c r="M485" s="104">
        <f>YEAR(Tabela2[[#This Row],[Data]])</f>
        <v>2025</v>
      </c>
      <c r="N485" s="105" t="str">
        <f>VLOOKUP(Tabela2[[#This Row],[SIEMA]],Siema2025,17,FALSE)</f>
        <v>Madrugada</v>
      </c>
      <c r="O485" s="105" t="str">
        <f>VLOOKUP(Tabela2[[#This Row],[SIEMA]],Siema2025,5,FALSE)</f>
        <v>Rodovia</v>
      </c>
      <c r="P485" s="104" t="str">
        <f>VLOOKUP(Tabela2[[#This Row],[SIEMA]],Siema2025,21,FALSE)</f>
        <v>Transporte Rodoviário</v>
      </c>
      <c r="Q485" s="104">
        <v>3082</v>
      </c>
      <c r="R485" s="104" t="str">
        <f>VLOOKUP(Tabela2[[#This Row],[SIEMA]],Siema2025,10,FALSE)</f>
        <v/>
      </c>
      <c r="S485" s="107" t="str">
        <f>IF(Q485="","", IF(Q485="NC","", IF(Q485="NE","", IF(Q485="NA","",IFERROR(VLOOKUP(Q485,Produtos!$A$1:$C$2319,2,FALSE),"Não Cadastrado")))))</f>
        <v>SUBSTÂNCIA QUE APRESENTA RISCO PARA O MEIO AMBIENTE, LÍQUIDA, N.E.</v>
      </c>
      <c r="T485" s="104" t="s">
        <v>6834</v>
      </c>
      <c r="U485" s="104" t="s">
        <v>7062</v>
      </c>
      <c r="V485" s="104">
        <f>IF(Q485="","",IF(ISNUMBER(Q485)=FALSE,"Não se aplica",IFERROR(VLOOKUP(Q485,Produtos!$A$1:$C$2319,3,FALSE),"Não Cadastrado")))</f>
        <v>9</v>
      </c>
      <c r="W485" s="104" t="str">
        <f>VLOOKUP(Tabela2[[#This Row],[SIEMA]],Siema2025,10,FALSE)</f>
        <v/>
      </c>
      <c r="X485" s="113" t="str">
        <f>IF(Tabela2[[#This Row],[Origem do acidente]] = "Plataforma", "PREENCHER","NA")</f>
        <v>NA</v>
      </c>
      <c r="Y485" s="109" t="str">
        <f>IF(W485="","", IF(W485="NC","", IF(W485="NE","", IF(W485="NA","",IFERROR(VLOOKUP(W485,Produtos!$A$1:$C$2319,2,FALSE),"Não Cadastrado")))))</f>
        <v/>
      </c>
      <c r="Z485" s="104" t="str">
        <f>VLOOKUP(Tabela2[[#This Row],[SIEMA]],Siema2025,11,FALSE)</f>
        <v xml:space="preserve"> </v>
      </c>
      <c r="AA485" s="104" t="str">
        <f>VLOOKUP(Tabela2[[#This Row],[SIEMA]],Siema2025,12,FALSE)</f>
        <v xml:space="preserve"> </v>
      </c>
      <c r="AB485" s="104" t="str">
        <f>IF(W485="","",IF(ISNUMBER(W485)=FALSE,"Não se aplica",IFERROR(VLOOKUP(W485,Produtos!$A$1:$C$2319,3,FALSE),"Não Cadastrado")))</f>
        <v/>
      </c>
      <c r="AC485" s="104"/>
      <c r="AD485" s="108" t="str">
        <f>IF(Tabela2[[#This Row],[Origem do acidente]] = "Plataforma", "PREENCHER","NA")</f>
        <v>NA</v>
      </c>
      <c r="AE485" s="107" t="str">
        <f>IF(AC485="","", IF(AC485="NC","", IF(AC485="NE","", IF(AC485="NA","",IFERROR(VLOOKUP(AC485,Produtos!$A$1:$C$2319,2,FALSE),"Não Cadastrado")))))</f>
        <v/>
      </c>
      <c r="AF485" s="104"/>
      <c r="AG485" s="104"/>
      <c r="AH485" s="104" t="str">
        <f>IF(AC485="","",IF(ISNUMBER(AC485)=FALSE,"Não se aplica",IFERROR(VLOOKUP(AC485,Produtos!$A$1:$C$2319,3,FALSE),"Não Cadastrado")))</f>
        <v/>
      </c>
      <c r="AI485" s="104"/>
      <c r="AJ485" s="104" t="s">
        <v>9262</v>
      </c>
      <c r="AK485" s="107" t="s">
        <v>7363</v>
      </c>
      <c r="AL485" s="107" t="s">
        <v>7182</v>
      </c>
      <c r="AM485" s="107"/>
      <c r="AN485" s="108" t="str">
        <f>VLOOKUP(Tabela2[[#This Row],[SIEMA]],Siema2025,51,FALSE)</f>
        <v/>
      </c>
      <c r="AO485" s="108" t="str">
        <f>VLOOKUP(Tabela2[[#This Row],[SIEMA]],Siema2025,53,FALSE)</f>
        <v/>
      </c>
      <c r="AP485" s="108" t="str">
        <f>VLOOKUP(Tabela2[[#This Row],[SIEMA]],Siema2025,55,FALSE)</f>
        <v/>
      </c>
      <c r="AQ485" s="108" t="str">
        <f>VLOOKUP(Tabela2[[#This Row],[SIEMA]],Siema2025,57,FALSE)</f>
        <v/>
      </c>
      <c r="AR485" s="108" t="str">
        <f>VLOOKUP(Tabela2[[#This Row],[SIEMA]],Siema2025,59,FALSE)</f>
        <v/>
      </c>
      <c r="AS485" s="108" t="str">
        <f>VLOOKUP(Tabela2[[#This Row],[SIEMA]],Siema2025,61,FALSE)</f>
        <v/>
      </c>
      <c r="AT485" s="108" t="str">
        <f>VLOOKUP(Tabela2[[#This Row],[SIEMA]],Siema2025,63,FALSE)</f>
        <v/>
      </c>
      <c r="AU485" s="108" t="str">
        <f>VLOOKUP(Tabela2[[#This Row],[SIEMA]],Siema2025,65,FALSE)</f>
        <v>X</v>
      </c>
      <c r="AV485" s="108" t="str">
        <f>VLOOKUP(Tabela2[[#This Row],[SIEMA]],Siema2025,67,FALSE)</f>
        <v/>
      </c>
      <c r="AW485" s="108" t="str">
        <f>VLOOKUP(Tabela2[[#This Row],[SIEMA]],Siema2025,69,FALSE)</f>
        <v/>
      </c>
      <c r="AX485" s="108" t="str">
        <f>VLOOKUP(Tabela2[[#This Row],[SIEMA]],Siema2025,71,FALSE)</f>
        <v/>
      </c>
      <c r="AY485" s="108" t="str">
        <f>VLOOKUP(Tabela2[[#This Row],[SIEMA]],Siema2025,73,FALSE)</f>
        <v/>
      </c>
      <c r="AZ485" s="108" t="str">
        <f>VLOOKUP(Tabela2[[#This Row],[SIEMA]],Siema2025,75,FALSE)</f>
        <v/>
      </c>
      <c r="BA485" s="108" t="str">
        <f>VLOOKUP(Tabela2[[#This Row],[SIEMA]],Siema2025,77,FALSE)</f>
        <v/>
      </c>
      <c r="BB485" s="108" t="str">
        <f>VLOOKUP(Tabela2[[#This Row],[SIEMA]],Siema2025,79,FALSE)</f>
        <v/>
      </c>
      <c r="BC485" s="108" t="str">
        <f>IF(Tabela2[[#This Row],[Outro(s) ]] = "X", "PREENCHER","NA")</f>
        <v>NA</v>
      </c>
      <c r="BD485" s="108" t="str">
        <f>VLOOKUP(Tabela2[[#This Row],[SIEMA]],Siema2025,82,FALSE)</f>
        <v/>
      </c>
      <c r="BE485" s="108" t="str">
        <f>VLOOKUP(Tabela2[[#This Row],[SIEMA]],Siema2025,81,FALSE)</f>
        <v/>
      </c>
      <c r="BF485" s="110" t="s">
        <v>9263</v>
      </c>
      <c r="BG485" s="110"/>
      <c r="BH485" s="111" t="s">
        <v>6834</v>
      </c>
      <c r="BI485" s="112" t="s">
        <v>7062</v>
      </c>
      <c r="BJ485" s="107" t="s">
        <v>7099</v>
      </c>
      <c r="BK485" s="104" t="s">
        <v>2696</v>
      </c>
      <c r="BL485" s="140">
        <v>45882</v>
      </c>
      <c r="BM485" s="108">
        <f ca="1">IF(Tabela2[[#This Row],[Data de atendimento do Ibama (considerar o primeiro documento/ação)]]="",_xlfn.DAYS(TODAY(),J485),_xlfn.DAYS(Tabela2[[#This Row],[Data de atendimento do Ibama (considerar o primeiro documento/ação)]],J485))</f>
        <v>26</v>
      </c>
      <c r="BN485" s="108" t="str">
        <f>IF(Tabela2[[#This Row],[Atendido pelo Ibama ("Não" ou "Sim")]]="Não","Preencher", IF(Tabela2[[#This Row],[Atendido pelo Ibama ("Não" ou "Sim")]]="Sim","NA",""))</f>
        <v>NA</v>
      </c>
      <c r="BO485" s="114" t="s">
        <v>7124</v>
      </c>
      <c r="BP485" s="108" t="s">
        <v>7521</v>
      </c>
      <c r="BQ485" s="106" t="s">
        <v>123</v>
      </c>
      <c r="BR485" s="108" t="str">
        <f>IF(Tabela2[[#This Row],[Equipe do Ibama foi a campo? Houve sobrevoo do Poseidon?]] = "Sim", "PREENCHER","NA")</f>
        <v>NA</v>
      </c>
      <c r="BS485" s="108" t="str">
        <f>IF(Tabela2[[#This Row],[Se sim, foi emitida Ordem de Emergência? (informações vinculada à coluna CK)]] = "Sim", "PREENCHER","NA")</f>
        <v>NA</v>
      </c>
      <c r="BT485" s="108" t="s">
        <v>7230</v>
      </c>
      <c r="BU485" s="108" t="str">
        <f>IF(Tabela2[[#This Row],[Houve envio de Informações Pós-acidente (preencher "não se aplica" quando de competência estadual/municipal)]] = "Sim", "PREENCHER","NA")</f>
        <v>NA</v>
      </c>
      <c r="BV485" s="108" t="str">
        <f>IF(Tabela2[[#This Row],[Houve avaliação das informações pós-acidente solicitadas/enviadas?]] = "Sim", "PREENCHER","NA")</f>
        <v>NA</v>
      </c>
      <c r="BW485" s="108" t="s">
        <v>2696</v>
      </c>
      <c r="BX485" s="106" t="s">
        <v>7102</v>
      </c>
      <c r="BY485" s="140">
        <v>45882</v>
      </c>
      <c r="BZ485" s="104">
        <f>IF(Tabela2[[#This Row],[Data do documento de encerramento]]="NA","NA",IF(Tabela2[[#This Row],[Data do documento de encerramento]]="","Pendente de conclusão/ encerramento",_xlfn.DAYS(Tabela2[[#This Row],[Data do documento de encerramento]],J485)))</f>
        <v>26</v>
      </c>
      <c r="CA485" s="107" t="s">
        <v>9264</v>
      </c>
      <c r="CB485" s="107"/>
      <c r="CC485" s="107"/>
      <c r="CD485" s="107"/>
      <c r="CE485" s="107"/>
      <c r="CF485" s="107"/>
    </row>
    <row r="486" spans="1:84" ht="60.75" hidden="1">
      <c r="A486" s="169">
        <v>202571964807</v>
      </c>
      <c r="B486" s="170" t="s">
        <v>9265</v>
      </c>
      <c r="C486" s="108" t="str">
        <f>VLOOKUP(Tabela2[[#This Row],[SIEMA]],Siema2025,4,FALSE)</f>
        <v xml:space="preserve"> PA</v>
      </c>
      <c r="D486" s="106" t="str">
        <f>VLOOKUP(Tabela2[[#This Row],[SIEMA]],Siema2025,3,FALSE)</f>
        <v xml:space="preserve">Itaituba </v>
      </c>
      <c r="E486" s="106" t="s">
        <v>7342</v>
      </c>
      <c r="F486" s="106" t="s">
        <v>9266</v>
      </c>
      <c r="G486" s="106" t="s">
        <v>9267</v>
      </c>
      <c r="H486" s="106" t="s">
        <v>9268</v>
      </c>
      <c r="I486" s="104" t="s">
        <v>7114</v>
      </c>
      <c r="J486" s="105">
        <f>VLOOKUP(Tabela2[[#This Row],[SIEMA]],Siema2025,2,FALSE)</f>
        <v>45856</v>
      </c>
      <c r="K486" s="105" t="str">
        <f>VLOOKUP(Tabela2[[#This Row],[SIEMA]],Siema2025,16,FALSE)</f>
        <v>Sexta</v>
      </c>
      <c r="L486" s="106" t="str">
        <f>IF(Tabela2[[#This Row],[Data]]="","Sem Informação",VLOOKUP(MONTH(Tabela2[[#This Row],[Data]]),'[1]Validação de dados'!$I$1:$J$13,2,0))</f>
        <v>Julho</v>
      </c>
      <c r="M486" s="104">
        <f>YEAR(Tabela2[[#This Row],[Data]])</f>
        <v>2025</v>
      </c>
      <c r="N486" s="105" t="str">
        <f>VLOOKUP(Tabela2[[#This Row],[SIEMA]],Siema2025,17,FALSE)</f>
        <v>Noturno</v>
      </c>
      <c r="O486" s="105" t="str">
        <f>VLOOKUP(Tabela2[[#This Row],[SIEMA]],Siema2025,5,FALSE)</f>
        <v>Rodovia</v>
      </c>
      <c r="P486" s="104" t="str">
        <f>VLOOKUP(Tabela2[[#This Row],[SIEMA]],Siema2025,21,FALSE)</f>
        <v/>
      </c>
      <c r="Q486" s="104">
        <v>3082</v>
      </c>
      <c r="R486" s="104" t="str">
        <f>VLOOKUP(Tabela2[[#This Row],[SIEMA]],Siema2025,10,FALSE)</f>
        <v>biodiesel</v>
      </c>
      <c r="S486" s="107" t="str">
        <f>IF(Q486="","", IF(Q486="NC","", IF(Q486="NE","", IF(Q486="NA","",IFERROR(VLOOKUP(Q486,Produtos!$A$1:$C$2319,2,FALSE),"Não Cadastrado")))))</f>
        <v>SUBSTÂNCIA QUE APRESENTA RISCO PARA O MEIO AMBIENTE, LÍQUIDA, N.E.</v>
      </c>
      <c r="T486" s="104">
        <v>44694</v>
      </c>
      <c r="U486" s="104" t="s">
        <v>648</v>
      </c>
      <c r="V486" s="104">
        <f>IF(Q486="","",IF(ISNUMBER(Q486)=FALSE,"Não se aplica",IFERROR(VLOOKUP(Q486,Produtos!$A$1:$C$2319,3,FALSE),"Não Cadastrado")))</f>
        <v>9</v>
      </c>
      <c r="W486" s="104"/>
      <c r="X486" s="113" t="str">
        <f>IF(Tabela2[[#This Row],[Origem do acidente]] = "Plataforma", "PREENCHER","NA")</f>
        <v>NA</v>
      </c>
      <c r="Y486" s="109" t="str">
        <f>IF(W486="","", IF(W486="NC","", IF(W486="NE","", IF(W486="NA","",IFERROR(VLOOKUP(W486,Produtos!$A$1:$C$2319,2,FALSE),"Não Cadastrado")))))</f>
        <v/>
      </c>
      <c r="Z486" s="104" t="str">
        <f>VLOOKUP(Tabela2[[#This Row],[SIEMA]],Siema2025,11,FALSE)</f>
        <v/>
      </c>
      <c r="AA486" s="104" t="str">
        <f>VLOOKUP(Tabela2[[#This Row],[SIEMA]],Siema2025,12,FALSE)</f>
        <v>M3</v>
      </c>
      <c r="AB486" s="104" t="str">
        <f>IF(W486="","",IF(ISNUMBER(W486)=FALSE,"Não se aplica",IFERROR(VLOOKUP(W486,Produtos!$A$1:$C$2319,3,FALSE),"Não Cadastrado")))</f>
        <v/>
      </c>
      <c r="AC486" s="104"/>
      <c r="AD486" s="108" t="str">
        <f>IF(Tabela2[[#This Row],[Origem do acidente]] = "Plataforma", "PREENCHER","NA")</f>
        <v>NA</v>
      </c>
      <c r="AE486" s="107" t="str">
        <f>IF(AC486="","", IF(AC486="NC","", IF(AC486="NE","", IF(AC486="NA","",IFERROR(VLOOKUP(AC486,Produtos!$A$1:$C$2319,2,FALSE),"Não Cadastrado")))))</f>
        <v/>
      </c>
      <c r="AF486" s="104"/>
      <c r="AG486" s="104"/>
      <c r="AH486" s="104" t="str">
        <f>IF(AC486="","",IF(ISNUMBER(AC486)=FALSE,"Não se aplica",IFERROR(VLOOKUP(AC486,Produtos!$A$1:$C$2319,3,FALSE),"Não Cadastrado")))</f>
        <v/>
      </c>
      <c r="AI486" s="104"/>
      <c r="AJ486" s="104" t="s">
        <v>9269</v>
      </c>
      <c r="AK486" s="107" t="s">
        <v>7112</v>
      </c>
      <c r="AL486" s="107" t="s">
        <v>7290</v>
      </c>
      <c r="AM486" s="107"/>
      <c r="AN486" s="108" t="str">
        <f>VLOOKUP(Tabela2[[#This Row],[SIEMA]],Siema2025,51,FALSE)</f>
        <v/>
      </c>
      <c r="AO486" s="108" t="str">
        <f>VLOOKUP(Tabela2[[#This Row],[SIEMA]],Siema2025,53,FALSE)</f>
        <v/>
      </c>
      <c r="AP486" s="108" t="str">
        <f>VLOOKUP(Tabela2[[#This Row],[SIEMA]],Siema2025,55,FALSE)</f>
        <v/>
      </c>
      <c r="AQ486" s="108" t="str">
        <f>VLOOKUP(Tabela2[[#This Row],[SIEMA]],Siema2025,57,FALSE)</f>
        <v/>
      </c>
      <c r="AR486" s="108" t="str">
        <f>VLOOKUP(Tabela2[[#This Row],[SIEMA]],Siema2025,59,FALSE)</f>
        <v/>
      </c>
      <c r="AS486" s="108" t="str">
        <f>VLOOKUP(Tabela2[[#This Row],[SIEMA]],Siema2025,61,FALSE)</f>
        <v/>
      </c>
      <c r="AT486" s="108" t="str">
        <f>VLOOKUP(Tabela2[[#This Row],[SIEMA]],Siema2025,63,FALSE)</f>
        <v/>
      </c>
      <c r="AU486" s="108" t="str">
        <f>VLOOKUP(Tabela2[[#This Row],[SIEMA]],Siema2025,65,FALSE)</f>
        <v>X</v>
      </c>
      <c r="AV486" s="108" t="str">
        <f>VLOOKUP(Tabela2[[#This Row],[SIEMA]],Siema2025,67,FALSE)</f>
        <v/>
      </c>
      <c r="AW486" s="108" t="str">
        <f>VLOOKUP(Tabela2[[#This Row],[SIEMA]],Siema2025,69,FALSE)</f>
        <v/>
      </c>
      <c r="AX486" s="108" t="str">
        <f>VLOOKUP(Tabela2[[#This Row],[SIEMA]],Siema2025,71,FALSE)</f>
        <v/>
      </c>
      <c r="AY486" s="108" t="str">
        <f>VLOOKUP(Tabela2[[#This Row],[SIEMA]],Siema2025,73,FALSE)</f>
        <v/>
      </c>
      <c r="AZ486" s="108" t="str">
        <f>VLOOKUP(Tabela2[[#This Row],[SIEMA]],Siema2025,75,FALSE)</f>
        <v/>
      </c>
      <c r="BA486" s="108" t="str">
        <f>VLOOKUP(Tabela2[[#This Row],[SIEMA]],Siema2025,77,FALSE)</f>
        <v/>
      </c>
      <c r="BB486" s="108" t="str">
        <f>VLOOKUP(Tabela2[[#This Row],[SIEMA]],Siema2025,79,FALSE)</f>
        <v/>
      </c>
      <c r="BC486" s="108" t="str">
        <f>IF(Tabela2[[#This Row],[Outro(s) ]] = "X", "PREENCHER","NA")</f>
        <v>NA</v>
      </c>
      <c r="BD486" s="108" t="str">
        <f>VLOOKUP(Tabela2[[#This Row],[SIEMA]],Siema2025,82,FALSE)</f>
        <v/>
      </c>
      <c r="BE486" s="108" t="str">
        <f>VLOOKUP(Tabela2[[#This Row],[SIEMA]],Siema2025,81,FALSE)</f>
        <v/>
      </c>
      <c r="BF486" s="110" t="s">
        <v>9270</v>
      </c>
      <c r="BG486" s="110"/>
      <c r="BH486" s="111" t="s">
        <v>9271</v>
      </c>
      <c r="BI486" s="112" t="s">
        <v>7062</v>
      </c>
      <c r="BJ486" s="107" t="s">
        <v>7099</v>
      </c>
      <c r="BK486" s="104" t="s">
        <v>123</v>
      </c>
      <c r="BL486" s="140"/>
      <c r="BM486" s="108">
        <f ca="1">IF(Tabela2[[#This Row],[Data de atendimento do Ibama (considerar o primeiro documento/ação)]]="",_xlfn.DAYS(TODAY(),J486),_xlfn.DAYS(Tabela2[[#This Row],[Data de atendimento do Ibama (considerar o primeiro documento/ação)]],J486))</f>
        <v>376</v>
      </c>
      <c r="BN486" s="108" t="s">
        <v>7469</v>
      </c>
      <c r="BO486" s="114" t="s">
        <v>637</v>
      </c>
      <c r="BP486" s="108" t="str">
        <f>IF(Tabela2[[#This Row],[Forma de atendimento (primeiro documento/ação)]]= "Outros (especificar)", "PREENCHER","NA")</f>
        <v>NA</v>
      </c>
      <c r="BQ486" s="106" t="s">
        <v>7114</v>
      </c>
      <c r="BR486" s="108" t="str">
        <f>IF(Tabela2[[#This Row],[Equipe do Ibama foi a campo? Houve sobrevoo do Poseidon?]] = "Sim", "PREENCHER","NA")</f>
        <v>NA</v>
      </c>
      <c r="BS486" s="108" t="str">
        <f>IF(Tabela2[[#This Row],[Se sim, foi emitida Ordem de Emergência? (informações vinculada à coluna CK)]] = "Sim", "PREENCHER","NA")</f>
        <v>NA</v>
      </c>
      <c r="BT486" s="108" t="s">
        <v>7101</v>
      </c>
      <c r="BU486" s="108" t="s">
        <v>123</v>
      </c>
      <c r="BV486" s="108" t="str">
        <f>IF(Tabela2[[#This Row],[Houve avaliação das informações pós-acidente solicitadas/enviadas?]] = "Sim", "PREENCHER","NA")</f>
        <v>NA</v>
      </c>
      <c r="BW486" s="108" t="s">
        <v>123</v>
      </c>
      <c r="BX486" s="106" t="s">
        <v>7127</v>
      </c>
      <c r="BY486" s="140"/>
      <c r="BZ486" s="104" t="str">
        <f>IF(Tabela2[[#This Row],[Data do documento de encerramento]]="NA","NA",IF(Tabela2[[#This Row],[Data do documento de encerramento]]="","Pendente de conclusão/ encerramento",_xlfn.DAYS(Tabela2[[#This Row],[Data do documento de encerramento]],J486)))</f>
        <v>Pendente de conclusão/ encerramento</v>
      </c>
      <c r="CA486" s="107" t="s">
        <v>9210</v>
      </c>
      <c r="CB486" s="107"/>
      <c r="CC486" s="115"/>
      <c r="CD486" s="107"/>
      <c r="CE486" s="107"/>
      <c r="CF486" s="107"/>
    </row>
    <row r="487" spans="1:84" ht="30.75" hidden="1">
      <c r="A487" s="169">
        <v>202573054021</v>
      </c>
      <c r="B487" s="170" t="s">
        <v>9272</v>
      </c>
      <c r="C487" s="108" t="str">
        <f>VLOOKUP(Tabela2[[#This Row],[SIEMA]],Siema2025,4,FALSE)</f>
        <v xml:space="preserve"> MG</v>
      </c>
      <c r="D487" s="106" t="str">
        <f>VLOOKUP(Tabela2[[#This Row],[SIEMA]],Siema2025,3,FALSE)</f>
        <v xml:space="preserve">Esmeraldas </v>
      </c>
      <c r="E487" s="106" t="str">
        <f>VLOOKUP(Tabela2[[#This Row],[SIEMA]],Siema2025,20,FALSE)</f>
        <v>Bairro Tropeiros</v>
      </c>
      <c r="F487" s="106"/>
      <c r="G487" s="106" t="s">
        <v>9273</v>
      </c>
      <c r="H487" s="106" t="s">
        <v>9274</v>
      </c>
      <c r="I487" s="104" t="str">
        <f>VLOOKUP(Tabela2[[#This Row],[SIEMA]],Siema2025,19,FALSE)</f>
        <v/>
      </c>
      <c r="J487" s="105">
        <f>VLOOKUP(Tabela2[[#This Row],[SIEMA]],Siema2025,2,FALSE)</f>
        <v>45856</v>
      </c>
      <c r="K487" s="105" t="str">
        <f>VLOOKUP(Tabela2[[#This Row],[SIEMA]],Siema2025,16,FALSE)</f>
        <v>Sexta</v>
      </c>
      <c r="L487" s="106" t="str">
        <f>IF(Tabela2[[#This Row],[Data]]="","Sem Informação",VLOOKUP(MONTH(Tabela2[[#This Row],[Data]]),'[1]Validação de dados'!$I$1:$J$13,2,0))</f>
        <v>Julho</v>
      </c>
      <c r="M487" s="104">
        <f>YEAR(Tabela2[[#This Row],[Data]])</f>
        <v>2025</v>
      </c>
      <c r="N487" s="105" t="str">
        <f>VLOOKUP(Tabela2[[#This Row],[SIEMA]],Siema2025,17,FALSE)</f>
        <v>Vespertino</v>
      </c>
      <c r="O487" s="105" t="s">
        <v>9275</v>
      </c>
      <c r="P487" s="104" t="str">
        <f>VLOOKUP(Tabela2[[#This Row],[SIEMA]],Siema2025,21,FALSE)</f>
        <v>Rompimento de cava de mineração</v>
      </c>
      <c r="Q487" s="104" t="s">
        <v>7127</v>
      </c>
      <c r="R487" s="104" t="s">
        <v>9276</v>
      </c>
      <c r="S487" s="107" t="str">
        <f>IF(Q487="","", IF(Q487="NC","", IF(Q487="NE","", IF(Q487="NA","",IFERROR(VLOOKUP(Q487,Produtos!$A$1:$C$2319,2,FALSE),"Não Cadastrado")))))</f>
        <v/>
      </c>
      <c r="T487" s="104" t="str">
        <f>VLOOKUP(Tabela2[[#This Row],[SIEMA]],Siema2025,11,FALSE)</f>
        <v/>
      </c>
      <c r="U487" s="104" t="str">
        <f>VLOOKUP(Tabela2[[#This Row],[SIEMA]],Siema2025,12,FALSE)</f>
        <v/>
      </c>
      <c r="V487" s="104"/>
      <c r="W487" s="104"/>
      <c r="X487" s="113" t="str">
        <f>IF(Tabela2[[#This Row],[Origem do acidente]] = "Plataforma", "PREENCHER","NA")</f>
        <v>NA</v>
      </c>
      <c r="Y487" s="109" t="str">
        <f>IF(W487="","", IF(W487="NC","", IF(W487="NE","", IF(W487="NA","",IFERROR(VLOOKUP(W487,Produtos!$A$1:$C$2319,2,FALSE),"Não Cadastrado")))))</f>
        <v/>
      </c>
      <c r="Z487" s="104" t="str">
        <f>VLOOKUP(Tabela2[[#This Row],[SIEMA]],Siema2025,11,FALSE)</f>
        <v/>
      </c>
      <c r="AA487" s="104" t="str">
        <f>VLOOKUP(Tabela2[[#This Row],[SIEMA]],Siema2025,12,FALSE)</f>
        <v/>
      </c>
      <c r="AB487" s="104" t="str">
        <f>IF(W487="","",IF(ISNUMBER(W487)=FALSE,"Não se aplica",IFERROR(VLOOKUP(W487,Produtos!$A$1:$C$2319,3,FALSE),"Não Cadastrado")))</f>
        <v/>
      </c>
      <c r="AC487" s="104"/>
      <c r="AD487" s="108" t="str">
        <f>IF(Tabela2[[#This Row],[Origem do acidente]] = "Plataforma", "PREENCHER","NA")</f>
        <v>NA</v>
      </c>
      <c r="AE487" s="107" t="str">
        <f>IF(AC487="","", IF(AC487="NC","", IF(AC487="NE","", IF(AC487="NA","",IFERROR(VLOOKUP(AC487,Produtos!$A$1:$C$2319,2,FALSE),"Não Cadastrado")))))</f>
        <v/>
      </c>
      <c r="AF487" s="104"/>
      <c r="AG487" s="104"/>
      <c r="AH487" s="104" t="str">
        <f>IF(AC487="","",IF(ISNUMBER(AC487)=FALSE,"Não se aplica",IFERROR(VLOOKUP(AC487,Produtos!$A$1:$C$2319,3,FALSE),"Não Cadastrado")))</f>
        <v/>
      </c>
      <c r="AI487" s="104"/>
      <c r="AJ487" s="104" t="str">
        <f>VLOOKUP(Tabela2[[#This Row],[SIEMA]],Siema2025,26,FALSE)</f>
        <v>Rompimento de talude</v>
      </c>
      <c r="AK487" s="107" t="s">
        <v>7250</v>
      </c>
      <c r="AL487" s="107"/>
      <c r="AM487" s="107"/>
      <c r="AN487" s="108" t="str">
        <f>VLOOKUP(Tabela2[[#This Row],[SIEMA]],Siema2025,51,FALSE)</f>
        <v/>
      </c>
      <c r="AO487" s="108" t="str">
        <f>VLOOKUP(Tabela2[[#This Row],[SIEMA]],Siema2025,53,FALSE)</f>
        <v/>
      </c>
      <c r="AP487" s="108" t="str">
        <f>VLOOKUP(Tabela2[[#This Row],[SIEMA]],Siema2025,55,FALSE)</f>
        <v/>
      </c>
      <c r="AQ487" s="108" t="str">
        <f>VLOOKUP(Tabela2[[#This Row],[SIEMA]],Siema2025,57,FALSE)</f>
        <v>X</v>
      </c>
      <c r="AR487" s="108" t="str">
        <f>VLOOKUP(Tabela2[[#This Row],[SIEMA]],Siema2025,59,FALSE)</f>
        <v/>
      </c>
      <c r="AS487" s="108" t="str">
        <f>VLOOKUP(Tabela2[[#This Row],[SIEMA]],Siema2025,61,FALSE)</f>
        <v/>
      </c>
      <c r="AT487" s="108" t="str">
        <f>VLOOKUP(Tabela2[[#This Row],[SIEMA]],Siema2025,63,FALSE)</f>
        <v/>
      </c>
      <c r="AU487" s="108" t="str">
        <f>VLOOKUP(Tabela2[[#This Row],[SIEMA]],Siema2025,65,FALSE)</f>
        <v/>
      </c>
      <c r="AV487" s="108" t="str">
        <f>VLOOKUP(Tabela2[[#This Row],[SIEMA]],Siema2025,67,FALSE)</f>
        <v/>
      </c>
      <c r="AW487" s="108" t="str">
        <f>VLOOKUP(Tabela2[[#This Row],[SIEMA]],Siema2025,69,FALSE)</f>
        <v/>
      </c>
      <c r="AX487" s="108" t="str">
        <f>VLOOKUP(Tabela2[[#This Row],[SIEMA]],Siema2025,71,FALSE)</f>
        <v/>
      </c>
      <c r="AY487" s="108" t="str">
        <f>VLOOKUP(Tabela2[[#This Row],[SIEMA]],Siema2025,73,FALSE)</f>
        <v/>
      </c>
      <c r="AZ487" s="108" t="str">
        <f>VLOOKUP(Tabela2[[#This Row],[SIEMA]],Siema2025,75,FALSE)</f>
        <v/>
      </c>
      <c r="BA487" s="108" t="str">
        <f>VLOOKUP(Tabela2[[#This Row],[SIEMA]],Siema2025,77,FALSE)</f>
        <v/>
      </c>
      <c r="BB487" s="108" t="str">
        <f>VLOOKUP(Tabela2[[#This Row],[SIEMA]],Siema2025,79,FALSE)</f>
        <v/>
      </c>
      <c r="BC487" s="108" t="str">
        <f>IF(Tabela2[[#This Row],[Outro(s) ]] = "X", "PREENCHER","NA")</f>
        <v>NA</v>
      </c>
      <c r="BD487" s="108" t="str">
        <f>VLOOKUP(Tabela2[[#This Row],[SIEMA]],Siema2025,82,FALSE)</f>
        <v/>
      </c>
      <c r="BE487" s="108" t="str">
        <f>VLOOKUP(Tabela2[[#This Row],[SIEMA]],Siema2025,81,FALSE)</f>
        <v/>
      </c>
      <c r="BF487" s="110" t="str">
        <f>VLOOKUP(Tabela2[[#This Row],[SIEMA]],Siema2025,28,FALSE)</f>
        <v/>
      </c>
      <c r="BG487" s="110"/>
      <c r="BH487" s="111" t="str">
        <f>VLOOKUP(Tabela2[[#This Row],[SIEMA]],Siema2025,29,FALSE)</f>
        <v/>
      </c>
      <c r="BI487" s="112" t="str">
        <f>VLOOKUP(Tabela2[[#This Row],[SIEMA]],Siema2025,107,FALSE)</f>
        <v>Não</v>
      </c>
      <c r="BJ487" s="107" t="s">
        <v>7113</v>
      </c>
      <c r="BK487" s="104" t="s">
        <v>2696</v>
      </c>
      <c r="BL487" s="140">
        <v>45873</v>
      </c>
      <c r="BM487" s="108">
        <f ca="1">IF(Tabela2[[#This Row],[Data de atendimento do Ibama (considerar o primeiro documento/ação)]]="",_xlfn.DAYS(TODAY(),J487),_xlfn.DAYS(Tabela2[[#This Row],[Data de atendimento do Ibama (considerar o primeiro documento/ação)]],J487))</f>
        <v>17</v>
      </c>
      <c r="BN487" s="108" t="str">
        <f>IF(Tabela2[[#This Row],[Atendido pelo Ibama ("Não" ou "Sim")]]="Não","Preencher", IF(Tabela2[[#This Row],[Atendido pelo Ibama ("Não" ou "Sim")]]="Sim","NA",""))</f>
        <v>NA</v>
      </c>
      <c r="BO487" s="114" t="s">
        <v>7184</v>
      </c>
      <c r="BP487" s="108" t="str">
        <f>IF(Tabela2[[#This Row],[Forma de atendimento (primeiro documento/ação)]]= "Outros (especificar)", "PREENCHER","NA")</f>
        <v>NA</v>
      </c>
      <c r="BQ487" s="106" t="s">
        <v>123</v>
      </c>
      <c r="BR487" s="108" t="str">
        <f>IF(Tabela2[[#This Row],[Equipe do Ibama foi a campo? Houve sobrevoo do Poseidon?]] = "Sim", "PREENCHER","NA")</f>
        <v>NA</v>
      </c>
      <c r="BS487" s="108" t="str">
        <f>IF(Tabela2[[#This Row],[Se sim, foi emitida Ordem de Emergência? (informações vinculada à coluna CK)]] = "Sim", "PREENCHER","NA")</f>
        <v>NA</v>
      </c>
      <c r="BT487" s="108" t="s">
        <v>7230</v>
      </c>
      <c r="BU487" s="108" t="s">
        <v>2696</v>
      </c>
      <c r="BV487" s="108" t="s">
        <v>123</v>
      </c>
      <c r="BW487" s="108" t="s">
        <v>2696</v>
      </c>
      <c r="BX487" s="106" t="s">
        <v>7116</v>
      </c>
      <c r="BY487" s="140">
        <v>45895</v>
      </c>
      <c r="BZ487" s="104">
        <f>IF(Tabela2[[#This Row],[Data do documento de encerramento]]="NA","NA",IF(Tabela2[[#This Row],[Data do documento de encerramento]]="","Pendente de conclusão/ encerramento",_xlfn.DAYS(Tabela2[[#This Row],[Data do documento de encerramento]],J487)))</f>
        <v>39</v>
      </c>
      <c r="CA487" s="107"/>
      <c r="CB487" s="107"/>
      <c r="CC487" s="107"/>
      <c r="CD487" s="107"/>
      <c r="CE487" s="107"/>
      <c r="CF487" s="107"/>
    </row>
    <row r="488" spans="1:84" ht="45.75" hidden="1">
      <c r="A488" s="169">
        <v>202571954005</v>
      </c>
      <c r="B488" s="170" t="s">
        <v>9277</v>
      </c>
      <c r="C488" s="108" t="str">
        <f>VLOOKUP(Tabela2[[#This Row],[SIEMA]],Siema2025,4,FALSE)</f>
        <v xml:space="preserve"> PR</v>
      </c>
      <c r="D488" s="106" t="str">
        <f>VLOOKUP(Tabela2[[#This Row],[SIEMA]],Siema2025,3,FALSE)</f>
        <v xml:space="preserve">Imbaú </v>
      </c>
      <c r="E488" s="106" t="s">
        <v>8955</v>
      </c>
      <c r="F488" s="106" t="s">
        <v>9278</v>
      </c>
      <c r="G488" s="106" t="s">
        <v>9279</v>
      </c>
      <c r="H488" s="106" t="s">
        <v>9280</v>
      </c>
      <c r="I488" s="104" t="s">
        <v>7114</v>
      </c>
      <c r="J488" s="105">
        <f>VLOOKUP(Tabela2[[#This Row],[SIEMA]],Siema2025,2,FALSE)</f>
        <v>45857</v>
      </c>
      <c r="K488" s="105" t="str">
        <f>VLOOKUP(Tabela2[[#This Row],[SIEMA]],Siema2025,16,FALSE)</f>
        <v>Sábado</v>
      </c>
      <c r="L488" s="106" t="str">
        <f>IF(Tabela2[[#This Row],[Data]]="","Sem Informação",VLOOKUP(MONTH(Tabela2[[#This Row],[Data]]),'[1]Validação de dados'!$I$1:$J$13,2,0))</f>
        <v>Julho</v>
      </c>
      <c r="M488" s="104">
        <f>YEAR(Tabela2[[#This Row],[Data]])</f>
        <v>2025</v>
      </c>
      <c r="N488" s="105" t="str">
        <f>VLOOKUP(Tabela2[[#This Row],[SIEMA]],Siema2025,17,FALSE)</f>
        <v>Matutino</v>
      </c>
      <c r="O488" s="105" t="str">
        <f>VLOOKUP(Tabela2[[#This Row],[SIEMA]],Siema2025,5,FALSE)</f>
        <v>Rodovia</v>
      </c>
      <c r="P488" s="104" t="str">
        <f>VLOOKUP(Tabela2[[#This Row],[SIEMA]],Siema2025,21,FALSE)</f>
        <v>Rodovia BR 376 - km 374 - próximo ao Rio Lambedor</v>
      </c>
      <c r="Q488" s="104">
        <v>3082</v>
      </c>
      <c r="R488" s="104" t="s">
        <v>9281</v>
      </c>
      <c r="S488" s="107" t="str">
        <f>IF(Q488="","", IF(Q488="NC","", IF(Q488="NE","", IF(Q488="NA","",IFERROR(VLOOKUP(Q488,Produtos!$A$1:$C$2319,2,FALSE),"Não Cadastrado")))))</f>
        <v>SUBSTÂNCIA QUE APRESENTA RISCO PARA O MEIO AMBIENTE, LÍQUIDA, N.E.</v>
      </c>
      <c r="T488" s="104">
        <v>10</v>
      </c>
      <c r="U488" s="104" t="s">
        <v>648</v>
      </c>
      <c r="V488" s="104">
        <f>IF(Q488="","",IF(ISNUMBER(Q488)=FALSE,"Não se aplica",IFERROR(VLOOKUP(Q488,Produtos!$A$1:$C$2319,3,FALSE),"Não Cadastrado")))</f>
        <v>9</v>
      </c>
      <c r="W488" s="104" t="s">
        <v>7483</v>
      </c>
      <c r="X488" s="113" t="s">
        <v>4585</v>
      </c>
      <c r="Y488" s="109" t="str">
        <f>IF(W488="","", IF(W488="NC","", IF(W488="NE","", IF(W488="NA","",IFERROR(VLOOKUP(W488,Produtos!$A$1:$C$2319,2,FALSE),"Não Cadastrado")))))</f>
        <v>Não Cadastrado</v>
      </c>
      <c r="Z488" s="104" t="str">
        <f>VLOOKUP(Tabela2[[#This Row],[SIEMA]],Siema2025,11,FALSE)</f>
        <v>8640</v>
      </c>
      <c r="AA488" s="104" t="str">
        <f>VLOOKUP(Tabela2[[#This Row],[SIEMA]],Siema2025,12,FALSE)</f>
        <v>KG</v>
      </c>
      <c r="AB488" s="104" t="s">
        <v>7483</v>
      </c>
      <c r="AC488" s="104"/>
      <c r="AD488" s="108" t="str">
        <f>IF(Tabela2[[#This Row],[Origem do acidente]] = "Plataforma", "PREENCHER","NA")</f>
        <v>NA</v>
      </c>
      <c r="AE488" s="107" t="str">
        <f>IF(AC488="","", IF(AC488="NC","", IF(AC488="NE","", IF(AC488="NA","",IFERROR(VLOOKUP(AC488,Produtos!$A$1:$C$2319,2,FALSE),"Não Cadastrado")))))</f>
        <v/>
      </c>
      <c r="AF488" s="104"/>
      <c r="AG488" s="104"/>
      <c r="AH488" s="104" t="str">
        <f>IF(AC488="","",IF(ISNUMBER(AC488)=FALSE,"Não se aplica",IFERROR(VLOOKUP(AC488,Produtos!$A$1:$C$2319,3,FALSE),"Não Cadastrado")))</f>
        <v/>
      </c>
      <c r="AI488" s="104"/>
      <c r="AJ488" s="104" t="str">
        <f>VLOOKUP(Tabela2[[#This Row],[SIEMA]],Siema2025,26,FALSE)</f>
        <v>Segundo informações o condutor perdeu o controle da direção, vindo a tombar a carreta em cima da ponte do Rio Lambedor.</v>
      </c>
      <c r="AK488" s="107" t="s">
        <v>7363</v>
      </c>
      <c r="AL488" s="107" t="s">
        <v>7182</v>
      </c>
      <c r="AM488" s="107"/>
      <c r="AN488" s="108" t="str">
        <f>VLOOKUP(Tabela2[[#This Row],[SIEMA]],Siema2025,51,FALSE)</f>
        <v/>
      </c>
      <c r="AO488" s="108" t="str">
        <f>VLOOKUP(Tabela2[[#This Row],[SIEMA]],Siema2025,53,FALSE)</f>
        <v/>
      </c>
      <c r="AP488" s="108" t="str">
        <f>VLOOKUP(Tabela2[[#This Row],[SIEMA]],Siema2025,55,FALSE)</f>
        <v/>
      </c>
      <c r="AQ488" s="108" t="str">
        <f>VLOOKUP(Tabela2[[#This Row],[SIEMA]],Siema2025,57,FALSE)</f>
        <v/>
      </c>
      <c r="AR488" s="108" t="str">
        <f>VLOOKUP(Tabela2[[#This Row],[SIEMA]],Siema2025,59,FALSE)</f>
        <v/>
      </c>
      <c r="AS488" s="108" t="str">
        <f>VLOOKUP(Tabela2[[#This Row],[SIEMA]],Siema2025,61,FALSE)</f>
        <v/>
      </c>
      <c r="AT488" s="108" t="str">
        <f>VLOOKUP(Tabela2[[#This Row],[SIEMA]],Siema2025,63,FALSE)</f>
        <v/>
      </c>
      <c r="AU488" s="108" t="str">
        <f>VLOOKUP(Tabela2[[#This Row],[SIEMA]],Siema2025,65,FALSE)</f>
        <v>X</v>
      </c>
      <c r="AV488" s="108" t="str">
        <f>VLOOKUP(Tabela2[[#This Row],[SIEMA]],Siema2025,67,FALSE)</f>
        <v/>
      </c>
      <c r="AW488" s="108" t="str">
        <f>VLOOKUP(Tabela2[[#This Row],[SIEMA]],Siema2025,69,FALSE)</f>
        <v/>
      </c>
      <c r="AX488" s="108" t="str">
        <f>VLOOKUP(Tabela2[[#This Row],[SIEMA]],Siema2025,71,FALSE)</f>
        <v/>
      </c>
      <c r="AY488" s="108" t="str">
        <f>VLOOKUP(Tabela2[[#This Row],[SIEMA]],Siema2025,73,FALSE)</f>
        <v/>
      </c>
      <c r="AZ488" s="108" t="str">
        <f>VLOOKUP(Tabela2[[#This Row],[SIEMA]],Siema2025,75,FALSE)</f>
        <v/>
      </c>
      <c r="BA488" s="108" t="str">
        <f>VLOOKUP(Tabela2[[#This Row],[SIEMA]],Siema2025,77,FALSE)</f>
        <v/>
      </c>
      <c r="BB488" s="108" t="str">
        <f>VLOOKUP(Tabela2[[#This Row],[SIEMA]],Siema2025,79,FALSE)</f>
        <v/>
      </c>
      <c r="BC488" s="108" t="str">
        <f>IF(Tabela2[[#This Row],[Outro(s) ]] = "X", "PREENCHER","NA")</f>
        <v>NA</v>
      </c>
      <c r="BD488" s="108" t="str">
        <f>VLOOKUP(Tabela2[[#This Row],[SIEMA]],Siema2025,82,FALSE)</f>
        <v/>
      </c>
      <c r="BE488" s="108" t="str">
        <f>VLOOKUP(Tabela2[[#This Row],[SIEMA]],Siema2025,81,FALSE)</f>
        <v/>
      </c>
      <c r="BF488" s="110" t="str">
        <f>VLOOKUP(Tabela2[[#This Row],[SIEMA]],Siema2025,28,FALSE)</f>
        <v>RODOGIRO TRANSPORTES - 43 999191145</v>
      </c>
      <c r="BG488" s="110"/>
      <c r="BH488" s="111" t="str">
        <f>VLOOKUP(Tabela2[[#This Row],[SIEMA]],Siema2025,29,FALSE)</f>
        <v>01251356000403</v>
      </c>
      <c r="BI488" s="112" t="s">
        <v>2696</v>
      </c>
      <c r="BJ488" s="107" t="s">
        <v>7099</v>
      </c>
      <c r="BK488" s="104" t="s">
        <v>2696</v>
      </c>
      <c r="BL488" s="140">
        <v>45863</v>
      </c>
      <c r="BM488" s="108">
        <f ca="1">IF(Tabela2[[#This Row],[Data de atendimento do Ibama (considerar o primeiro documento/ação)]]="",_xlfn.DAYS(TODAY(),J488),_xlfn.DAYS(Tabela2[[#This Row],[Data de atendimento do Ibama (considerar o primeiro documento/ação)]],J488))</f>
        <v>6</v>
      </c>
      <c r="BN488" s="108" t="str">
        <f>IF(Tabela2[[#This Row],[Atendido pelo Ibama ("Não" ou "Sim")]]="Não","Preencher", IF(Tabela2[[#This Row],[Atendido pelo Ibama ("Não" ou "Sim")]]="Sim","NA",""))</f>
        <v>NA</v>
      </c>
      <c r="BO488" s="114" t="s">
        <v>7124</v>
      </c>
      <c r="BP488" s="108" t="s">
        <v>9282</v>
      </c>
      <c r="BQ488" s="106" t="s">
        <v>123</v>
      </c>
      <c r="BR488" s="108" t="str">
        <f>IF(Tabela2[[#This Row],[Equipe do Ibama foi a campo? Houve sobrevoo do Poseidon?]] = "Sim", "PREENCHER","NA")</f>
        <v>NA</v>
      </c>
      <c r="BS488" s="108" t="str">
        <f>IF(Tabela2[[#This Row],[Se sim, foi emitida Ordem de Emergência? (informações vinculada à coluna CK)]] = "Sim", "PREENCHER","NA")</f>
        <v>NA</v>
      </c>
      <c r="BT488" s="108" t="s">
        <v>7126</v>
      </c>
      <c r="BU488" s="108" t="s">
        <v>2696</v>
      </c>
      <c r="BV488" s="108" t="s">
        <v>123</v>
      </c>
      <c r="BW488" s="108" t="s">
        <v>2696</v>
      </c>
      <c r="BX488" s="106" t="s">
        <v>7102</v>
      </c>
      <c r="BY488" s="140">
        <v>45863</v>
      </c>
      <c r="BZ488" s="104">
        <f>IF(Tabela2[[#This Row],[Data do documento de encerramento]]="NA","NA",IF(Tabela2[[#This Row],[Data do documento de encerramento]]="","Pendente de conclusão/ encerramento",_xlfn.DAYS(Tabela2[[#This Row],[Data do documento de encerramento]],J488)))</f>
        <v>6</v>
      </c>
      <c r="CA488" s="107" t="s">
        <v>9283</v>
      </c>
      <c r="CB488" s="107"/>
      <c r="CC488" s="115"/>
      <c r="CD488" s="107"/>
      <c r="CE488" s="107"/>
      <c r="CF488" s="107"/>
    </row>
    <row r="489" spans="1:84" ht="45.75" hidden="1">
      <c r="A489" s="169">
        <v>202572036000</v>
      </c>
      <c r="B489" s="170" t="s">
        <v>9284</v>
      </c>
      <c r="C489" s="108" t="str">
        <f>VLOOKUP(Tabela2[[#This Row],[SIEMA]],Siema2025,4,FALSE)</f>
        <v xml:space="preserve"> MT</v>
      </c>
      <c r="D489" s="106" t="str">
        <f>VLOOKUP(Tabela2[[#This Row],[SIEMA]],Siema2025,3,FALSE)</f>
        <v xml:space="preserve">Matupá </v>
      </c>
      <c r="E489" s="106" t="s">
        <v>7342</v>
      </c>
      <c r="F489" s="106" t="s">
        <v>9285</v>
      </c>
      <c r="G489" s="106" t="s">
        <v>9286</v>
      </c>
      <c r="H489" s="106" t="s">
        <v>9287</v>
      </c>
      <c r="I489" s="104" t="s">
        <v>7114</v>
      </c>
      <c r="J489" s="105">
        <f>VLOOKUP(Tabela2[[#This Row],[SIEMA]],Siema2025,2,FALSE)</f>
        <v>45857</v>
      </c>
      <c r="K489" s="105" t="str">
        <f>VLOOKUP(Tabela2[[#This Row],[SIEMA]],Siema2025,16,FALSE)</f>
        <v>Sábado</v>
      </c>
      <c r="L489" s="106" t="str">
        <f>IF(Tabela2[[#This Row],[Data]]="","Sem Informação",VLOOKUP(MONTH(Tabela2[[#This Row],[Data]]),'[1]Validação de dados'!$I$1:$J$13,2,0))</f>
        <v>Julho</v>
      </c>
      <c r="M489" s="104">
        <f>YEAR(Tabela2[[#This Row],[Data]])</f>
        <v>2025</v>
      </c>
      <c r="N489" s="105" t="str">
        <f>VLOOKUP(Tabela2[[#This Row],[SIEMA]],Siema2025,17,FALSE)</f>
        <v>Matutino</v>
      </c>
      <c r="O489" s="105" t="str">
        <f>VLOOKUP(Tabela2[[#This Row],[SIEMA]],Siema2025,5,FALSE)</f>
        <v>Rodovia</v>
      </c>
      <c r="P489" s="104" t="str">
        <f>VLOOKUP(Tabela2[[#This Row],[SIEMA]],Siema2025,21,FALSE)</f>
        <v/>
      </c>
      <c r="Q489" s="104">
        <v>1202</v>
      </c>
      <c r="R489" s="104" t="str">
        <f>VLOOKUP(Tabela2[[#This Row],[SIEMA]],Siema2025,10,FALSE)</f>
        <v/>
      </c>
      <c r="S489" s="107" t="str">
        <f>IF(Q489="","", IF(Q489="NC","", IF(Q489="NE","", IF(Q489="NA","",IFERROR(VLOOKUP(Q489,Produtos!$A$1:$C$2319,2,FALSE),"Não Cadastrado")))))</f>
        <v>GASÓLEO ou ÓLEO DIESEL ou ÓLEO PARA AQUECIMENTO, LEVE</v>
      </c>
      <c r="T489" s="104">
        <v>15000</v>
      </c>
      <c r="U489" s="104" t="s">
        <v>648</v>
      </c>
      <c r="V489" s="104">
        <f>IF(Q489="","",IF(ISNUMBER(Q489)=FALSE,"Não se aplica",IFERROR(VLOOKUP(Q489,Produtos!$A$1:$C$2319,3,FALSE),"Não Cadastrado")))</f>
        <v>3</v>
      </c>
      <c r="W489" s="104">
        <v>1170</v>
      </c>
      <c r="X489" s="113" t="str">
        <f>IF(Tabela2[[#This Row],[Origem do acidente]] = "Plataforma", "PREENCHER","NA")</f>
        <v>NA</v>
      </c>
      <c r="Y489" s="109" t="s">
        <v>9288</v>
      </c>
      <c r="Z489" s="104">
        <v>2000</v>
      </c>
      <c r="AA489" s="104" t="s">
        <v>648</v>
      </c>
      <c r="AB489" s="104">
        <v>3</v>
      </c>
      <c r="AC489" s="104"/>
      <c r="AD489" s="108" t="str">
        <f>IF(Tabela2[[#This Row],[Origem do acidente]] = "Plataforma", "PREENCHER","NA")</f>
        <v>NA</v>
      </c>
      <c r="AE489" s="107" t="str">
        <f>IF(AC489="","", IF(AC489="NC","", IF(AC489="NE","", IF(AC489="NA","",IFERROR(VLOOKUP(AC489,Produtos!$A$1:$C$2319,2,FALSE),"Não Cadastrado")))))</f>
        <v/>
      </c>
      <c r="AF489" s="104"/>
      <c r="AG489" s="104"/>
      <c r="AH489" s="104" t="str">
        <f>IF(AC489="","",IF(ISNUMBER(AC489)=FALSE,"Não se aplica",IFERROR(VLOOKUP(AC489,Produtos!$A$1:$C$2319,3,FALSE),"Não Cadastrado")))</f>
        <v/>
      </c>
      <c r="AI489" s="104"/>
      <c r="AJ489" s="104" t="s">
        <v>9289</v>
      </c>
      <c r="AK489" s="107" t="s">
        <v>7190</v>
      </c>
      <c r="AL489" s="107" t="s">
        <v>7388</v>
      </c>
      <c r="AM489" s="107"/>
      <c r="AN489" s="108" t="str">
        <f>VLOOKUP(Tabela2[[#This Row],[SIEMA]],Siema2025,51,FALSE)</f>
        <v/>
      </c>
      <c r="AO489" s="108" t="str">
        <f>VLOOKUP(Tabela2[[#This Row],[SIEMA]],Siema2025,53,FALSE)</f>
        <v/>
      </c>
      <c r="AP489" s="108" t="str">
        <f>VLOOKUP(Tabela2[[#This Row],[SIEMA]],Siema2025,55,FALSE)</f>
        <v/>
      </c>
      <c r="AQ489" s="108" t="str">
        <f>VLOOKUP(Tabela2[[#This Row],[SIEMA]],Siema2025,57,FALSE)</f>
        <v>X</v>
      </c>
      <c r="AR489" s="108" t="str">
        <f>VLOOKUP(Tabela2[[#This Row],[SIEMA]],Siema2025,59,FALSE)</f>
        <v>X</v>
      </c>
      <c r="AS489" s="108" t="str">
        <f>VLOOKUP(Tabela2[[#This Row],[SIEMA]],Siema2025,61,FALSE)</f>
        <v/>
      </c>
      <c r="AT489" s="108" t="str">
        <f>VLOOKUP(Tabela2[[#This Row],[SIEMA]],Siema2025,63,FALSE)</f>
        <v/>
      </c>
      <c r="AU489" s="108" t="str">
        <f>VLOOKUP(Tabela2[[#This Row],[SIEMA]],Siema2025,65,FALSE)</f>
        <v>X</v>
      </c>
      <c r="AV489" s="108" t="str">
        <f>VLOOKUP(Tabela2[[#This Row],[SIEMA]],Siema2025,67,FALSE)</f>
        <v/>
      </c>
      <c r="AW489" s="108" t="str">
        <f>VLOOKUP(Tabela2[[#This Row],[SIEMA]],Siema2025,69,FALSE)</f>
        <v/>
      </c>
      <c r="AX489" s="108" t="str">
        <f>VLOOKUP(Tabela2[[#This Row],[SIEMA]],Siema2025,71,FALSE)</f>
        <v/>
      </c>
      <c r="AY489" s="108" t="str">
        <f>VLOOKUP(Tabela2[[#This Row],[SIEMA]],Siema2025,73,FALSE)</f>
        <v/>
      </c>
      <c r="AZ489" s="108" t="str">
        <f>VLOOKUP(Tabela2[[#This Row],[SIEMA]],Siema2025,75,FALSE)</f>
        <v/>
      </c>
      <c r="BA489" s="108" t="str">
        <f>VLOOKUP(Tabela2[[#This Row],[SIEMA]],Siema2025,77,FALSE)</f>
        <v/>
      </c>
      <c r="BB489" s="108" t="str">
        <f>VLOOKUP(Tabela2[[#This Row],[SIEMA]],Siema2025,79,FALSE)</f>
        <v/>
      </c>
      <c r="BC489" s="108" t="str">
        <f>IF(Tabela2[[#This Row],[Outro(s) ]] = "X", "PREENCHER","NA")</f>
        <v>NA</v>
      </c>
      <c r="BD489" s="108" t="str">
        <f>VLOOKUP(Tabela2[[#This Row],[SIEMA]],Siema2025,82,FALSE)</f>
        <v/>
      </c>
      <c r="BE489" s="108" t="str">
        <f>VLOOKUP(Tabela2[[#This Row],[SIEMA]],Siema2025,81,FALSE)</f>
        <v/>
      </c>
      <c r="BF489" s="110" t="s">
        <v>9290</v>
      </c>
      <c r="BG489" s="110"/>
      <c r="BH489" s="111" t="s">
        <v>9291</v>
      </c>
      <c r="BI489" s="112" t="str">
        <f>VLOOKUP(Tabela2[[#This Row],[SIEMA]],Siema2025,107,FALSE)</f>
        <v>Não</v>
      </c>
      <c r="BJ489" s="107" t="s">
        <v>7099</v>
      </c>
      <c r="BK489" s="104" t="s">
        <v>2696</v>
      </c>
      <c r="BL489" s="140">
        <v>45859</v>
      </c>
      <c r="BM489" s="108">
        <f ca="1">IF(Tabela2[[#This Row],[Data de atendimento do Ibama (considerar o primeiro documento/ação)]]="",_xlfn.DAYS(TODAY(),J489),_xlfn.DAYS(Tabela2[[#This Row],[Data de atendimento do Ibama (considerar o primeiro documento/ação)]],J489))</f>
        <v>2</v>
      </c>
      <c r="BN489" s="108" t="str">
        <f>IF(Tabela2[[#This Row],[Atendido pelo Ibama ("Não" ou "Sim")]]="Não","Preencher", IF(Tabela2[[#This Row],[Atendido pelo Ibama ("Não" ou "Sim")]]="Sim","NA",""))</f>
        <v>NA</v>
      </c>
      <c r="BO489" s="114" t="s">
        <v>7124</v>
      </c>
      <c r="BP489" s="108" t="s">
        <v>7348</v>
      </c>
      <c r="BQ489" s="106" t="s">
        <v>7062</v>
      </c>
      <c r="BR489" s="108" t="str">
        <f>IF(Tabela2[[#This Row],[Equipe do Ibama foi a campo? Houve sobrevoo do Poseidon?]] = "Sim", "PREENCHER","NA")</f>
        <v>NA</v>
      </c>
      <c r="BS489" s="108" t="s">
        <v>123</v>
      </c>
      <c r="BT489" s="108" t="s">
        <v>7101</v>
      </c>
      <c r="BU489" s="108" t="s">
        <v>123</v>
      </c>
      <c r="BV489" s="108" t="s">
        <v>123</v>
      </c>
      <c r="BW489" s="108" t="s">
        <v>123</v>
      </c>
      <c r="BX489" s="106" t="s">
        <v>7127</v>
      </c>
      <c r="BY489" s="140"/>
      <c r="BZ489" s="104" t="str">
        <f>IF(Tabela2[[#This Row],[Data do documento de encerramento]]="NA","NA",IF(Tabela2[[#This Row],[Data do documento de encerramento]]="","Pendente de conclusão/ encerramento",_xlfn.DAYS(Tabela2[[#This Row],[Data do documento de encerramento]],J489)))</f>
        <v>Pendente de conclusão/ encerramento</v>
      </c>
      <c r="CA489" s="107" t="s">
        <v>9292</v>
      </c>
      <c r="CB489" s="107"/>
      <c r="CC489" s="107"/>
      <c r="CD489" s="107"/>
      <c r="CE489" s="107"/>
      <c r="CF489" s="107"/>
    </row>
    <row r="490" spans="1:84" ht="30.75" hidden="1">
      <c r="A490" s="199">
        <v>202572139617</v>
      </c>
      <c r="B490" s="170" t="s">
        <v>9293</v>
      </c>
      <c r="C490" s="108" t="str">
        <f>VLOOKUP(Tabela2[[#This Row],[SIEMA]],Siema2025,4,FALSE)</f>
        <v xml:space="preserve"> SP</v>
      </c>
      <c r="D490" s="106" t="str">
        <f>VLOOKUP(Tabela2[[#This Row],[SIEMA]],Siema2025,3,FALSE)</f>
        <v xml:space="preserve">Cubatão </v>
      </c>
      <c r="E490" s="106" t="s">
        <v>9294</v>
      </c>
      <c r="F490" s="106"/>
      <c r="G490" s="106" t="s">
        <v>9295</v>
      </c>
      <c r="H490" s="106" t="s">
        <v>9296</v>
      </c>
      <c r="I490" s="104" t="s">
        <v>7114</v>
      </c>
      <c r="J490" s="105">
        <f>VLOOKUP(Tabela2[[#This Row],[SIEMA]],Siema2025,2,FALSE)</f>
        <v>45857</v>
      </c>
      <c r="K490" s="105" t="str">
        <f>VLOOKUP(Tabela2[[#This Row],[SIEMA]],Siema2025,16,FALSE)</f>
        <v>Sábado</v>
      </c>
      <c r="L490" s="106" t="str">
        <f>IF(Tabela2[[#This Row],[Data]]="","Sem Informação",VLOOKUP(MONTH(Tabela2[[#This Row],[Data]]),'[1]Validação de dados'!$I$1:$J$13,2,0))</f>
        <v>Julho</v>
      </c>
      <c r="M490" s="104">
        <f>YEAR(Tabela2[[#This Row],[Data]])</f>
        <v>2025</v>
      </c>
      <c r="N490" s="105" t="str">
        <f>VLOOKUP(Tabela2[[#This Row],[SIEMA]],Siema2025,17,FALSE)</f>
        <v>Noturno</v>
      </c>
      <c r="O490" s="105" t="str">
        <f>VLOOKUP(Tabela2[[#This Row],[SIEMA]],Siema2025,5,FALSE)</f>
        <v>Ferrovia</v>
      </c>
      <c r="P490" s="104" t="str">
        <f>VLOOKUP(Tabela2[[#This Row],[SIEMA]],Siema2025,21,FALSE)</f>
        <v>Vandalismo na ferrovia com abertura de 3 bicas em 2 vagões graneeleiros carregados com milho.</v>
      </c>
      <c r="Q490" s="104" t="s">
        <v>7127</v>
      </c>
      <c r="R490" s="104" t="s">
        <v>7127</v>
      </c>
      <c r="S490" s="107" t="s">
        <v>365</v>
      </c>
      <c r="T490" s="104" t="str">
        <f>VLOOKUP(Tabela2[[#This Row],[SIEMA]],Siema2025,11,FALSE)</f>
        <v>15</v>
      </c>
      <c r="U490" s="104" t="s">
        <v>7121</v>
      </c>
      <c r="V490" s="104" t="s">
        <v>7127</v>
      </c>
      <c r="W490" s="104"/>
      <c r="X490" s="113"/>
      <c r="Y490" s="109" t="str">
        <f>IF(W490="","", IF(W490="NC","", IF(W490="NE","", IF(W490="NA","",IFERROR(VLOOKUP(W490,Produtos!$A$1:$C$2319,2,FALSE),"Não Cadastrado")))))</f>
        <v/>
      </c>
      <c r="Z490" s="104"/>
      <c r="AA490" s="104"/>
      <c r="AB490" s="104" t="str">
        <f>IF(W490="","",IF(ISNUMBER(W490)=FALSE,"Não se aplica",IFERROR(VLOOKUP(W490,Produtos!$A$1:$C$2319,3,FALSE),"Não Cadastrado")))</f>
        <v/>
      </c>
      <c r="AC490" s="104"/>
      <c r="AD490" s="108"/>
      <c r="AE490" s="107" t="str">
        <f>IF(AC490="","", IF(AC490="NC","", IF(AC490="NE","", IF(AC490="NA","",IFERROR(VLOOKUP(AC490,Produtos!$A$1:$C$2319,2,FALSE),"Não Cadastrado")))))</f>
        <v/>
      </c>
      <c r="AF490" s="104"/>
      <c r="AG490" s="104"/>
      <c r="AH490" s="104" t="str">
        <f>IF(AC490="","",IF(ISNUMBER(AC490)=FALSE,"Não se aplica",IFERROR(VLOOKUP(AC490,Produtos!$A$1:$C$2319,3,FALSE),"Não Cadastrado")))</f>
        <v/>
      </c>
      <c r="AI490" s="104"/>
      <c r="AJ490" s="104" t="str">
        <f>VLOOKUP(Tabela2[[#This Row],[SIEMA]],Siema2025,26,FALSE)</f>
        <v>Ato criminoso caracterizado pela abertura de bicas em vagões graneleiros ferroviário carregado
com milho.</v>
      </c>
      <c r="AK490" s="107" t="s">
        <v>7122</v>
      </c>
      <c r="AL490" s="107"/>
      <c r="AM490" s="107"/>
      <c r="AN490" s="108" t="str">
        <f>VLOOKUP(Tabela2[[#This Row],[SIEMA]],Siema2025,51,FALSE)</f>
        <v/>
      </c>
      <c r="AO490" s="108" t="str">
        <f>VLOOKUP(Tabela2[[#This Row],[SIEMA]],Siema2025,53,FALSE)</f>
        <v/>
      </c>
      <c r="AP490" s="108" t="str">
        <f>VLOOKUP(Tabela2[[#This Row],[SIEMA]],Siema2025,55,FALSE)</f>
        <v/>
      </c>
      <c r="AQ490" s="108" t="str">
        <f>VLOOKUP(Tabela2[[#This Row],[SIEMA]],Siema2025,57,FALSE)</f>
        <v/>
      </c>
      <c r="AR490" s="108" t="str">
        <f>VLOOKUP(Tabela2[[#This Row],[SIEMA]],Siema2025,59,FALSE)</f>
        <v/>
      </c>
      <c r="AS490" s="108" t="str">
        <f>VLOOKUP(Tabela2[[#This Row],[SIEMA]],Siema2025,61,FALSE)</f>
        <v/>
      </c>
      <c r="AT490" s="108" t="str">
        <f>VLOOKUP(Tabela2[[#This Row],[SIEMA]],Siema2025,63,FALSE)</f>
        <v/>
      </c>
      <c r="AU490" s="108" t="str">
        <f>VLOOKUP(Tabela2[[#This Row],[SIEMA]],Siema2025,65,FALSE)</f>
        <v>X</v>
      </c>
      <c r="AV490" s="108" t="str">
        <f>VLOOKUP(Tabela2[[#This Row],[SIEMA]],Siema2025,67,FALSE)</f>
        <v/>
      </c>
      <c r="AW490" s="108" t="str">
        <f>VLOOKUP(Tabela2[[#This Row],[SIEMA]],Siema2025,69,FALSE)</f>
        <v/>
      </c>
      <c r="AX490" s="108" t="str">
        <f>VLOOKUP(Tabela2[[#This Row],[SIEMA]],Siema2025,71,FALSE)</f>
        <v/>
      </c>
      <c r="AY490" s="108" t="str">
        <f>VLOOKUP(Tabela2[[#This Row],[SIEMA]],Siema2025,73,FALSE)</f>
        <v/>
      </c>
      <c r="AZ490" s="108" t="str">
        <f>VLOOKUP(Tabela2[[#This Row],[SIEMA]],Siema2025,75,FALSE)</f>
        <v/>
      </c>
      <c r="BA490" s="108" t="str">
        <f>VLOOKUP(Tabela2[[#This Row],[SIEMA]],Siema2025,77,FALSE)</f>
        <v/>
      </c>
      <c r="BB490" s="108" t="str">
        <f>VLOOKUP(Tabela2[[#This Row],[SIEMA]],Siema2025,79,FALSE)</f>
        <v/>
      </c>
      <c r="BC490" s="108" t="str">
        <f>IF(Tabela2[[#This Row],[Outro(s) ]] = "X", "PREENCHER","NA")</f>
        <v>NA</v>
      </c>
      <c r="BD490" s="108" t="str">
        <f>VLOOKUP(Tabela2[[#This Row],[SIEMA]],Siema2025,82,FALSE)</f>
        <v/>
      </c>
      <c r="BE490" s="108" t="str">
        <f>VLOOKUP(Tabela2[[#This Row],[SIEMA]],Siema2025,81,FALSE)</f>
        <v/>
      </c>
      <c r="BF490" s="110" t="s">
        <v>3066</v>
      </c>
      <c r="BG490" s="110" t="s">
        <v>7123</v>
      </c>
      <c r="BH490" s="111" t="str">
        <f>VLOOKUP(Tabela2[[#This Row],[SIEMA]],Siema2025,29,FALSE)</f>
        <v>02502844000166</v>
      </c>
      <c r="BI490" s="112" t="str">
        <f>VLOOKUP(Tabela2[[#This Row],[SIEMA]],Siema2025,107,FALSE)</f>
        <v>Não</v>
      </c>
      <c r="BJ490" s="107" t="s">
        <v>7099</v>
      </c>
      <c r="BK490" s="104" t="s">
        <v>2696</v>
      </c>
      <c r="BL490" s="140">
        <v>45868</v>
      </c>
      <c r="BM490" s="108">
        <f ca="1">IF(Tabela2[[#This Row],[Data de atendimento do Ibama (considerar o primeiro documento/ação)]]="",_xlfn.DAYS(TODAY(),J490),_xlfn.DAYS(Tabela2[[#This Row],[Data de atendimento do Ibama (considerar o primeiro documento/ação)]],J490))</f>
        <v>11</v>
      </c>
      <c r="BN490" s="108" t="str">
        <f>IF(Tabela2[[#This Row],[Atendido pelo Ibama ("Não" ou "Sim")]]="Não","Preencher", IF(Tabela2[[#This Row],[Atendido pelo Ibama ("Não" ou "Sim")]]="Sim","NA",""))</f>
        <v>NA</v>
      </c>
      <c r="BO490" s="114" t="s">
        <v>7100</v>
      </c>
      <c r="BP490" s="108" t="str">
        <f>IF(Tabela2[[#This Row],[Forma de atendimento (primeiro documento/ação)]]= "Outros (especificar)", "PREENCHER","NA")</f>
        <v>NA</v>
      </c>
      <c r="BQ490" s="106" t="s">
        <v>123</v>
      </c>
      <c r="BR490" s="108" t="str">
        <f>IF(Tabela2[[#This Row],[Equipe do Ibama foi a campo? Houve sobrevoo do Poseidon?]] = "Sim", "PREENCHER","NA")</f>
        <v>NA</v>
      </c>
      <c r="BS490" s="108" t="str">
        <f>IF(Tabela2[[#This Row],[Se sim, foi emitida Ordem de Emergência? (informações vinculada à coluna CK)]] = "Sim", "PREENCHER","NA")</f>
        <v>NA</v>
      </c>
      <c r="BT490" s="108" t="s">
        <v>7126</v>
      </c>
      <c r="BU490" s="108" t="s">
        <v>2696</v>
      </c>
      <c r="BV490" s="108" t="s">
        <v>123</v>
      </c>
      <c r="BW490" s="108" t="s">
        <v>123</v>
      </c>
      <c r="BX490" s="106" t="s">
        <v>7127</v>
      </c>
      <c r="BY490" s="140"/>
      <c r="BZ490" s="104" t="str">
        <f>IF(Tabela2[[#This Row],[Data do documento de encerramento]]="NA","NA",IF(Tabela2[[#This Row],[Data do documento de encerramento]]="","Pendente de conclusão/ encerramento",_xlfn.DAYS(Tabela2[[#This Row],[Data do documento de encerramento]],J490)))</f>
        <v>Pendente de conclusão/ encerramento</v>
      </c>
      <c r="CA490" s="107" t="s">
        <v>7128</v>
      </c>
      <c r="CB490" s="107"/>
      <c r="CC490" s="107"/>
      <c r="CD490" s="107"/>
      <c r="CE490" s="107"/>
      <c r="CF490" s="107"/>
    </row>
    <row r="491" spans="1:84" ht="30.75">
      <c r="A491" s="182">
        <v>202572150422</v>
      </c>
      <c r="B491" s="118" t="s">
        <v>9297</v>
      </c>
      <c r="C491" s="108" t="s">
        <v>672</v>
      </c>
      <c r="D491" s="106" t="s">
        <v>637</v>
      </c>
      <c r="E491" s="106" t="s">
        <v>9298</v>
      </c>
      <c r="F491" s="106"/>
      <c r="G491" s="106" t="s">
        <v>9299</v>
      </c>
      <c r="H491" s="106" t="s">
        <v>9300</v>
      </c>
      <c r="I491" s="104" t="str">
        <f>VLOOKUP(Tabela2[[#This Row],[SIEMA]],Siema2025,19,FALSE)</f>
        <v>Santos</v>
      </c>
      <c r="J491" s="105">
        <f>VLOOKUP(Tabela2[[#This Row],[SIEMA]],Siema2025,2,FALSE)</f>
        <v>45857</v>
      </c>
      <c r="K491" s="105" t="str">
        <f>VLOOKUP(Tabela2[[#This Row],[SIEMA]],Siema2025,16,FALSE)</f>
        <v>Sábado</v>
      </c>
      <c r="L491" s="106" t="str">
        <f>IF(Tabela2[[#This Row],[Data]]="","Sem Informação",VLOOKUP(MONTH(Tabela2[[#This Row],[Data]]),'[1]Validação de dados'!$I$1:$J$13,2,0))</f>
        <v>Julho</v>
      </c>
      <c r="M491" s="104">
        <f>YEAR(Tabela2[[#This Row],[Data]])</f>
        <v>2025</v>
      </c>
      <c r="N491" s="105" t="str">
        <f>VLOOKUP(Tabela2[[#This Row],[SIEMA]],Siema2025,17,FALSE)</f>
        <v>Vespertino</v>
      </c>
      <c r="O491" s="105" t="str">
        <f>VLOOKUP(Tabela2[[#This Row],[SIEMA]],Siema2025,5,FALSE)</f>
        <v>Plataforma</v>
      </c>
      <c r="P491" s="104" t="str">
        <f>VLOOKUP(Tabela2[[#This Row],[SIEMA]],Siema2025,21,FALSE)</f>
        <v/>
      </c>
      <c r="Q491" s="104">
        <v>1267</v>
      </c>
      <c r="R491" s="104" t="s">
        <v>2043</v>
      </c>
      <c r="S491" s="107" t="str">
        <f>IF(Q491="","", IF(Q491="NC","", IF(Q491="NE","", IF(Q491="NA","",IFERROR(VLOOKUP(Q491,Produtos!$A$1:$C$2319,2,FALSE),"Não Cadastrado")))))</f>
        <v>PETRÓLEO CRU</v>
      </c>
      <c r="T491" s="104">
        <v>4.0000000000000001E-3</v>
      </c>
      <c r="U491" s="104" t="s">
        <v>7111</v>
      </c>
      <c r="V491" s="104">
        <f>IF(Q491="","",IF(ISNUMBER(Q491)=FALSE,"Não se aplica",IFERROR(VLOOKUP(Q491,Produtos!$A$1:$C$2319,3,FALSE),"Não Cadastrado")))</f>
        <v>3</v>
      </c>
      <c r="W491" s="104" t="str">
        <f>VLOOKUP(Tabela2[[#This Row],[SIEMA]],Siema2025,10,FALSE)</f>
        <v/>
      </c>
      <c r="X491" s="113"/>
      <c r="Y491" s="109" t="str">
        <f>IF(W491="","", IF(W491="NC","", IF(W491="NE","", IF(W491="NA","",IFERROR(VLOOKUP(W491,Produtos!$A$1:$C$2319,2,FALSE),"Não Cadastrado")))))</f>
        <v/>
      </c>
      <c r="Z491" s="104" t="str">
        <f>VLOOKUP(Tabela2[[#This Row],[SIEMA]],Siema2025,11,FALSE)</f>
        <v xml:space="preserve"> </v>
      </c>
      <c r="AA491" s="104" t="str">
        <f>VLOOKUP(Tabela2[[#This Row],[SIEMA]],Siema2025,12,FALSE)</f>
        <v xml:space="preserve"> </v>
      </c>
      <c r="AB491" s="104" t="str">
        <f>IF(W491="","",IF(ISNUMBER(W491)=FALSE,"Não se aplica",IFERROR(VLOOKUP(W491,Produtos!$A$1:$C$2319,3,FALSE),"Não Cadastrado")))</f>
        <v/>
      </c>
      <c r="AC491" s="104"/>
      <c r="AD491" s="108"/>
      <c r="AE491" s="107" t="str">
        <f>IF(AC491="","", IF(AC491="NC","", IF(AC491="NE","", IF(AC491="NA","",IFERROR(VLOOKUP(AC491,Produtos!$A$1:$C$2319,2,FALSE),"Não Cadastrado")))))</f>
        <v/>
      </c>
      <c r="AF491" s="104"/>
      <c r="AG491" s="104"/>
      <c r="AH491" s="104" t="str">
        <f>IF(AC491="","",IF(ISNUMBER(AC491)=FALSE,"Não se aplica",IFERROR(VLOOKUP(AC491,Produtos!$A$1:$C$2319,3,FALSE),"Não Cadastrado")))</f>
        <v/>
      </c>
      <c r="AI491" s="104"/>
      <c r="AJ491" s="104" t="str">
        <f>VLOOKUP(Tabela2[[#This Row],[SIEMA]],Siema2025,26,FALSE)</f>
        <v>Retorno de água oleosa presente no sistema de drenagem aberta.</v>
      </c>
      <c r="AK491" s="107" t="s">
        <v>6834</v>
      </c>
      <c r="AL491" s="107"/>
      <c r="AM491" s="107"/>
      <c r="AN491" s="108" t="str">
        <f>VLOOKUP(Tabela2[[#This Row],[SIEMA]],Siema2025,51,FALSE)</f>
        <v/>
      </c>
      <c r="AO491" s="108" t="str">
        <f>VLOOKUP(Tabela2[[#This Row],[SIEMA]],Siema2025,53,FALSE)</f>
        <v/>
      </c>
      <c r="AP491" s="108" t="str">
        <f>VLOOKUP(Tabela2[[#This Row],[SIEMA]],Siema2025,55,FALSE)</f>
        <v/>
      </c>
      <c r="AQ491" s="108" t="str">
        <f>VLOOKUP(Tabela2[[#This Row],[SIEMA]],Siema2025,57,FALSE)</f>
        <v/>
      </c>
      <c r="AR491" s="108" t="str">
        <f>VLOOKUP(Tabela2[[#This Row],[SIEMA]],Siema2025,59,FALSE)</f>
        <v/>
      </c>
      <c r="AS491" s="108" t="str">
        <f>VLOOKUP(Tabela2[[#This Row],[SIEMA]],Siema2025,61,FALSE)</f>
        <v>X</v>
      </c>
      <c r="AT491" s="108" t="str">
        <f>VLOOKUP(Tabela2[[#This Row],[SIEMA]],Siema2025,63,FALSE)</f>
        <v/>
      </c>
      <c r="AU491" s="108" t="str">
        <f>VLOOKUP(Tabela2[[#This Row],[SIEMA]],Siema2025,65,FALSE)</f>
        <v/>
      </c>
      <c r="AV491" s="108" t="str">
        <f>VLOOKUP(Tabela2[[#This Row],[SIEMA]],Siema2025,67,FALSE)</f>
        <v/>
      </c>
      <c r="AW491" s="108" t="str">
        <f>VLOOKUP(Tabela2[[#This Row],[SIEMA]],Siema2025,69,FALSE)</f>
        <v/>
      </c>
      <c r="AX491" s="108" t="str">
        <f>VLOOKUP(Tabela2[[#This Row],[SIEMA]],Siema2025,71,FALSE)</f>
        <v/>
      </c>
      <c r="AY491" s="108" t="str">
        <f>VLOOKUP(Tabela2[[#This Row],[SIEMA]],Siema2025,73,FALSE)</f>
        <v/>
      </c>
      <c r="AZ491" s="108" t="str">
        <f>VLOOKUP(Tabela2[[#This Row],[SIEMA]],Siema2025,75,FALSE)</f>
        <v/>
      </c>
      <c r="BA491" s="108" t="str">
        <f>VLOOKUP(Tabela2[[#This Row],[SIEMA]],Siema2025,77,FALSE)</f>
        <v/>
      </c>
      <c r="BB491" s="108" t="str">
        <f>VLOOKUP(Tabela2[[#This Row],[SIEMA]],Siema2025,79,FALSE)</f>
        <v/>
      </c>
      <c r="BC491" s="108" t="str">
        <f>IF(Tabela2[[#This Row],[Outro(s) ]] = "X", "PREENCHER","NA")</f>
        <v>NA</v>
      </c>
      <c r="BD491" s="108" t="str">
        <f>VLOOKUP(Tabela2[[#This Row],[SIEMA]],Siema2025,82,FALSE)</f>
        <v/>
      </c>
      <c r="BE491" s="108" t="str">
        <f>VLOOKUP(Tabela2[[#This Row],[SIEMA]],Siema2025,81,FALSE)</f>
        <v/>
      </c>
      <c r="BF491" s="110" t="str">
        <f>VLOOKUP(Tabela2[[#This Row],[SIEMA]],Siema2025,28,FALSE)</f>
        <v>Petróleo Brasileiro S.A. - PETROBRAS</v>
      </c>
      <c r="BG491" s="110"/>
      <c r="BH491" s="111">
        <v>33000167000101</v>
      </c>
      <c r="BI491" s="112" t="s">
        <v>2696</v>
      </c>
      <c r="BJ491" s="107" t="s">
        <v>7099</v>
      </c>
      <c r="BK491" s="104" t="s">
        <v>2696</v>
      </c>
      <c r="BL491" s="140">
        <v>45861</v>
      </c>
      <c r="BM491" s="108">
        <f ca="1">IF(Tabela2[[#This Row],[Data de atendimento do Ibama (considerar o primeiro documento/ação)]]="",_xlfn.DAYS(TODAY(),J491),_xlfn.DAYS(Tabela2[[#This Row],[Data de atendimento do Ibama (considerar o primeiro documento/ação)]],J491))</f>
        <v>4</v>
      </c>
      <c r="BN491" s="108" t="str">
        <f>IF(Tabela2[[#This Row],[Atendido pelo Ibama ("Não" ou "Sim")]]="Não","Preencher", IF(Tabela2[[#This Row],[Atendido pelo Ibama ("Não" ou "Sim")]]="Sim","NA",""))</f>
        <v>NA</v>
      </c>
      <c r="BO491" s="114" t="s">
        <v>7100</v>
      </c>
      <c r="BP491" s="108" t="str">
        <f>IF(Tabela2[[#This Row],[Forma de atendimento (primeiro documento/ação)]]= "Outros (especificar)", "PREENCHER","NA")</f>
        <v>NA</v>
      </c>
      <c r="BQ491" s="106" t="s">
        <v>123</v>
      </c>
      <c r="BR491" s="108" t="str">
        <f>IF(Tabela2[[#This Row],[Equipe do Ibama foi a campo? Houve sobrevoo do Poseidon?]] = "Sim", "PREENCHER","NA")</f>
        <v>NA</v>
      </c>
      <c r="BS491" s="108" t="str">
        <f>IF(Tabela2[[#This Row],[Se sim, foi emitida Ordem de Emergência? (informações vinculada à coluna CK)]] = "Sim", "PREENCHER","NA")</f>
        <v>NA</v>
      </c>
      <c r="BT491" s="108" t="s">
        <v>7101</v>
      </c>
      <c r="BU491" s="108" t="s">
        <v>2696</v>
      </c>
      <c r="BV491" s="108" t="s">
        <v>123</v>
      </c>
      <c r="BW491" s="108" t="s">
        <v>2696</v>
      </c>
      <c r="BX491" s="106" t="s">
        <v>7102</v>
      </c>
      <c r="BY491" s="140">
        <v>46122</v>
      </c>
      <c r="BZ491" s="104">
        <f>IF(Tabela2[[#This Row],[Data do documento de encerramento]]="NA","NA",IF(Tabela2[[#This Row],[Data do documento de encerramento]]="","Pendente de conclusão/ encerramento",_xlfn.DAYS(Tabela2[[#This Row],[Data do documento de encerramento]],J491)))</f>
        <v>265</v>
      </c>
      <c r="CA491" s="107"/>
      <c r="CB491" s="107" t="s">
        <v>7158</v>
      </c>
      <c r="CC491" s="115" t="s">
        <v>7197</v>
      </c>
      <c r="CD491" s="107" t="s">
        <v>123</v>
      </c>
      <c r="CE491" s="107" t="s">
        <v>2696</v>
      </c>
      <c r="CF491" s="107" t="s">
        <v>7105</v>
      </c>
    </row>
    <row r="492" spans="1:84" ht="45.75">
      <c r="A492" s="182">
        <v>202572118059</v>
      </c>
      <c r="B492" s="118" t="s">
        <v>9301</v>
      </c>
      <c r="C492" s="108" t="s">
        <v>672</v>
      </c>
      <c r="D492" s="106" t="s">
        <v>637</v>
      </c>
      <c r="E492" s="106" t="s">
        <v>7829</v>
      </c>
      <c r="F492" s="106"/>
      <c r="G492" s="106" t="s">
        <v>9302</v>
      </c>
      <c r="H492" s="106" t="s">
        <v>9303</v>
      </c>
      <c r="I492" s="104" t="str">
        <f>VLOOKUP(Tabela2[[#This Row],[SIEMA]],Siema2025,19,FALSE)</f>
        <v>Santos</v>
      </c>
      <c r="J492" s="105">
        <f>VLOOKUP(Tabela2[[#This Row],[SIEMA]],Siema2025,2,FALSE)</f>
        <v>45858</v>
      </c>
      <c r="K492" s="105" t="str">
        <f>VLOOKUP(Tabela2[[#This Row],[SIEMA]],Siema2025,16,FALSE)</f>
        <v>Domingo</v>
      </c>
      <c r="L492" s="106" t="str">
        <f>IF(Tabela2[[#This Row],[Data]]="","Sem Informação",VLOOKUP(MONTH(Tabela2[[#This Row],[Data]]),'[1]Validação de dados'!$I$1:$J$13,2,0))</f>
        <v>Julho</v>
      </c>
      <c r="M492" s="104">
        <f>YEAR(Tabela2[[#This Row],[Data]])</f>
        <v>2025</v>
      </c>
      <c r="N492" s="105" t="str">
        <f>VLOOKUP(Tabela2[[#This Row],[SIEMA]],Siema2025,17,FALSE)</f>
        <v>Noturno</v>
      </c>
      <c r="O492" s="105" t="s">
        <v>111</v>
      </c>
      <c r="P492" s="104" t="str">
        <f>VLOOKUP(Tabela2[[#This Row],[SIEMA]],Siema2025,21,FALSE)</f>
        <v>Durante teste funcional da unidade de distribuição eletrohidráulica (UDEH), foi feita a pressurização com MEG e verificado escape na interface entre a ferramenta de pressurização (MQC TOOL) e a UDEH. Descarga estimada em 0,0001 m³.</v>
      </c>
      <c r="Q492" s="104" t="s">
        <v>7094</v>
      </c>
      <c r="R492" s="104" t="s">
        <v>954</v>
      </c>
      <c r="S492" s="107" t="s">
        <v>7147</v>
      </c>
      <c r="T492" s="104">
        <v>1E-4</v>
      </c>
      <c r="U492" s="104" t="s">
        <v>7111</v>
      </c>
      <c r="V492" s="104" t="str">
        <f>IF(Q492="","",IF(ISNUMBER(Q492)=FALSE,"Não se aplica",IFERROR(VLOOKUP(Q492,Produtos!$A$1:$C$2319,3,FALSE),"Não Cadastrado")))</f>
        <v>Não se aplica</v>
      </c>
      <c r="W492" s="104"/>
      <c r="X492" s="113"/>
      <c r="Y492" s="109" t="str">
        <f>IF(W492="","", IF(W492="NC","", IF(W492="NE","", IF(W492="NA","",IFERROR(VLOOKUP(W492,Produtos!$A$1:$C$2319,2,FALSE),"Não Cadastrado")))))</f>
        <v/>
      </c>
      <c r="Z492" s="104"/>
      <c r="AA492" s="104"/>
      <c r="AB492" s="104" t="str">
        <f>IF(W492="","",IF(ISNUMBER(W492)=FALSE,"Não se aplica",IFERROR(VLOOKUP(W492,Produtos!$A$1:$C$2319,3,FALSE),"Não Cadastrado")))</f>
        <v/>
      </c>
      <c r="AC492" s="104"/>
      <c r="AD492" s="108"/>
      <c r="AE492" s="107" t="str">
        <f>IF(AC492="","", IF(AC492="NC","", IF(AC492="NE","", IF(AC492="NA","",IFERROR(VLOOKUP(AC492,Produtos!$A$1:$C$2319,2,FALSE),"Não Cadastrado")))))</f>
        <v/>
      </c>
      <c r="AF492" s="104"/>
      <c r="AG492" s="104"/>
      <c r="AH492" s="104" t="str">
        <f>IF(AC492="","",IF(ISNUMBER(AC492)=FALSE,"Não se aplica",IFERROR(VLOOKUP(AC492,Produtos!$A$1:$C$2319,3,FALSE),"Não Cadastrado")))</f>
        <v/>
      </c>
      <c r="AI492" s="104"/>
      <c r="AJ492" s="104" t="str">
        <f>VLOOKUP(Tabela2[[#This Row],[SIEMA]],Siema2025,26,FALSE)</f>
        <v>Falha de estanqueidade do MQC TOOL.</v>
      </c>
      <c r="AK492" s="107" t="s">
        <v>7098</v>
      </c>
      <c r="AL492" s="107" t="s">
        <v>7234</v>
      </c>
      <c r="AM492" s="107"/>
      <c r="AN492" s="108" t="str">
        <f>VLOOKUP(Tabela2[[#This Row],[SIEMA]],Siema2025,51,FALSE)</f>
        <v/>
      </c>
      <c r="AO492" s="108" t="str">
        <f>VLOOKUP(Tabela2[[#This Row],[SIEMA]],Siema2025,53,FALSE)</f>
        <v/>
      </c>
      <c r="AP492" s="108" t="str">
        <f>VLOOKUP(Tabela2[[#This Row],[SIEMA]],Siema2025,55,FALSE)</f>
        <v/>
      </c>
      <c r="AQ492" s="108" t="str">
        <f>VLOOKUP(Tabela2[[#This Row],[SIEMA]],Siema2025,57,FALSE)</f>
        <v/>
      </c>
      <c r="AR492" s="108" t="str">
        <f>VLOOKUP(Tabela2[[#This Row],[SIEMA]],Siema2025,59,FALSE)</f>
        <v/>
      </c>
      <c r="AS492" s="108" t="str">
        <f>VLOOKUP(Tabela2[[#This Row],[SIEMA]],Siema2025,61,FALSE)</f>
        <v>X</v>
      </c>
      <c r="AT492" s="108" t="str">
        <f>VLOOKUP(Tabela2[[#This Row],[SIEMA]],Siema2025,63,FALSE)</f>
        <v/>
      </c>
      <c r="AU492" s="108" t="str">
        <f>VLOOKUP(Tabela2[[#This Row],[SIEMA]],Siema2025,65,FALSE)</f>
        <v/>
      </c>
      <c r="AV492" s="108" t="str">
        <f>VLOOKUP(Tabela2[[#This Row],[SIEMA]],Siema2025,67,FALSE)</f>
        <v/>
      </c>
      <c r="AW492" s="108" t="str">
        <f>VLOOKUP(Tabela2[[#This Row],[SIEMA]],Siema2025,69,FALSE)</f>
        <v/>
      </c>
      <c r="AX492" s="108" t="str">
        <f>VLOOKUP(Tabela2[[#This Row],[SIEMA]],Siema2025,71,FALSE)</f>
        <v/>
      </c>
      <c r="AY492" s="108" t="str">
        <f>VLOOKUP(Tabela2[[#This Row],[SIEMA]],Siema2025,73,FALSE)</f>
        <v/>
      </c>
      <c r="AZ492" s="108" t="str">
        <f>VLOOKUP(Tabela2[[#This Row],[SIEMA]],Siema2025,75,FALSE)</f>
        <v/>
      </c>
      <c r="BA492" s="108" t="str">
        <f>VLOOKUP(Tabela2[[#This Row],[SIEMA]],Siema2025,77,FALSE)</f>
        <v/>
      </c>
      <c r="BB492" s="108" t="str">
        <f>VLOOKUP(Tabela2[[#This Row],[SIEMA]],Siema2025,79,FALSE)</f>
        <v/>
      </c>
      <c r="BC492" s="108" t="str">
        <f>IF(Tabela2[[#This Row],[Outro(s) ]] = "X", "PREENCHER","NA")</f>
        <v>NA</v>
      </c>
      <c r="BD492" s="108" t="str">
        <f>VLOOKUP(Tabela2[[#This Row],[SIEMA]],Siema2025,82,FALSE)</f>
        <v/>
      </c>
      <c r="BE492" s="108" t="str">
        <f>VLOOKUP(Tabela2[[#This Row],[SIEMA]],Siema2025,81,FALSE)</f>
        <v/>
      </c>
      <c r="BF492" s="110" t="str">
        <f>VLOOKUP(Tabela2[[#This Row],[SIEMA]],Siema2025,28,FALSE)</f>
        <v>Petrobras</v>
      </c>
      <c r="BG492" s="110"/>
      <c r="BH492" s="111">
        <v>33000167000101</v>
      </c>
      <c r="BI492" s="112" t="str">
        <f>VLOOKUP(Tabela2[[#This Row],[SIEMA]],Siema2025,107,FALSE)</f>
        <v>Não</v>
      </c>
      <c r="BJ492" s="107" t="s">
        <v>7099</v>
      </c>
      <c r="BK492" s="104" t="s">
        <v>2696</v>
      </c>
      <c r="BL492" s="140">
        <v>45861</v>
      </c>
      <c r="BM492" s="108">
        <f ca="1">IF(Tabela2[[#This Row],[Data de atendimento do Ibama (considerar o primeiro documento/ação)]]="",_xlfn.DAYS(TODAY(),J492),_xlfn.DAYS(Tabela2[[#This Row],[Data de atendimento do Ibama (considerar o primeiro documento/ação)]],J492))</f>
        <v>3</v>
      </c>
      <c r="BN492" s="108" t="str">
        <f>IF(Tabela2[[#This Row],[Atendido pelo Ibama ("Não" ou "Sim")]]="Não","Preencher", IF(Tabela2[[#This Row],[Atendido pelo Ibama ("Não" ou "Sim")]]="Sim","NA",""))</f>
        <v>NA</v>
      </c>
      <c r="BO492" s="114" t="s">
        <v>7100</v>
      </c>
      <c r="BP492" s="108" t="str">
        <f>IF(Tabela2[[#This Row],[Forma de atendimento (primeiro documento/ação)]]= "Outros (especificar)", "PREENCHER","NA")</f>
        <v>NA</v>
      </c>
      <c r="BQ492" s="106" t="s">
        <v>123</v>
      </c>
      <c r="BR492" s="108" t="str">
        <f>IF(Tabela2[[#This Row],[Equipe do Ibama foi a campo? Houve sobrevoo do Poseidon?]] = "Sim", "PREENCHER","NA")</f>
        <v>NA</v>
      </c>
      <c r="BS492" s="108" t="str">
        <f>IF(Tabela2[[#This Row],[Se sim, foi emitida Ordem de Emergência? (informações vinculada à coluna CK)]] = "Sim", "PREENCHER","NA")</f>
        <v>NA</v>
      </c>
      <c r="BT492" s="108" t="s">
        <v>7101</v>
      </c>
      <c r="BU492" s="108" t="s">
        <v>2696</v>
      </c>
      <c r="BV492" s="108" t="s">
        <v>123</v>
      </c>
      <c r="BW492" s="108" t="s">
        <v>2696</v>
      </c>
      <c r="BX492" s="106" t="s">
        <v>7102</v>
      </c>
      <c r="BY492" s="140">
        <v>46142</v>
      </c>
      <c r="BZ492" s="104">
        <f>IF(Tabela2[[#This Row],[Data do documento de encerramento]]="NA","NA",IF(Tabela2[[#This Row],[Data do documento de encerramento]]="","Pendente de conclusão/ encerramento",_xlfn.DAYS(Tabela2[[#This Row],[Data do documento de encerramento]],J492)))</f>
        <v>284</v>
      </c>
      <c r="CA492" s="107"/>
      <c r="CB492" s="107" t="s">
        <v>7282</v>
      </c>
      <c r="CC492" s="107" t="s">
        <v>7470</v>
      </c>
      <c r="CD492" s="107" t="s">
        <v>123</v>
      </c>
      <c r="CE492" s="107" t="s">
        <v>123</v>
      </c>
      <c r="CF492" s="107" t="s">
        <v>7141</v>
      </c>
    </row>
    <row r="493" spans="1:84" ht="60.75" hidden="1">
      <c r="A493" s="169">
        <v>202581350401</v>
      </c>
      <c r="B493" s="170" t="s">
        <v>9304</v>
      </c>
      <c r="C493" s="108" t="str">
        <f>VLOOKUP(Tabela2[[#This Row],[SIEMA]],Siema2025,4,FALSE)</f>
        <v xml:space="preserve"> MG</v>
      </c>
      <c r="D493" s="106" t="str">
        <f>VLOOKUP(Tabela2[[#This Row],[SIEMA]],Siema2025,3,FALSE)</f>
        <v xml:space="preserve">Brumadinho </v>
      </c>
      <c r="E493" s="106" t="s">
        <v>4216</v>
      </c>
      <c r="F493" s="106" t="s">
        <v>9305</v>
      </c>
      <c r="G493" s="106" t="s">
        <v>9306</v>
      </c>
      <c r="H493" s="106" t="s">
        <v>9307</v>
      </c>
      <c r="I493" s="104" t="s">
        <v>7114</v>
      </c>
      <c r="J493" s="105">
        <f>VLOOKUP(Tabela2[[#This Row],[SIEMA]],Siema2025,2,FALSE)</f>
        <v>45858</v>
      </c>
      <c r="K493" s="105" t="str">
        <f>VLOOKUP(Tabela2[[#This Row],[SIEMA]],Siema2025,16,FALSE)</f>
        <v>Domingo</v>
      </c>
      <c r="L493" s="106" t="str">
        <f>IF(Tabela2[[#This Row],[Data]]="","Sem Informação",VLOOKUP(MONTH(Tabela2[[#This Row],[Data]]),'[1]Validação de dados'!$I$1:$J$13,2,0))</f>
        <v>Julho</v>
      </c>
      <c r="M493" s="104">
        <f>YEAR(Tabela2[[#This Row],[Data]])</f>
        <v>2025</v>
      </c>
      <c r="N493" s="105" t="str">
        <f>VLOOKUP(Tabela2[[#This Row],[SIEMA]],Siema2025,17,FALSE)</f>
        <v>Noturno</v>
      </c>
      <c r="O493" s="105" t="str">
        <f>VLOOKUP(Tabela2[[#This Row],[SIEMA]],Siema2025,5,FALSE)</f>
        <v>Rodovia</v>
      </c>
      <c r="P493" s="104" t="str">
        <f>VLOOKUP(Tabela2[[#This Row],[SIEMA]],Siema2025,21,FALSE)</f>
        <v/>
      </c>
      <c r="Q493" s="104">
        <v>1133</v>
      </c>
      <c r="R493" s="104" t="str">
        <f>VLOOKUP(Tabela2[[#This Row],[SIEMA]],Siema2025,10,FALSE)</f>
        <v/>
      </c>
      <c r="S493" s="107" t="str">
        <f>IF(Q493="","", IF(Q493="NC","", IF(Q493="NE","", IF(Q493="NA","",IFERROR(VLOOKUP(Q493,Produtos!$A$1:$C$2319,2,FALSE),"Não Cadastrado")))))</f>
        <v>ADESIVOS contendo líquido inflamável</v>
      </c>
      <c r="T493" s="104">
        <v>15</v>
      </c>
      <c r="U493" s="104" t="s">
        <v>7121</v>
      </c>
      <c r="V493" s="104">
        <f>IF(Q493="","",IF(ISNUMBER(Q493)=FALSE,"Não se aplica",IFERROR(VLOOKUP(Q493,Produtos!$A$1:$C$2319,3,FALSE),"Não Cadastrado")))</f>
        <v>3</v>
      </c>
      <c r="W493" s="104" t="str">
        <f>VLOOKUP(Tabela2[[#This Row],[SIEMA]],Siema2025,10,FALSE)</f>
        <v/>
      </c>
      <c r="X493" s="113" t="str">
        <f>IF(Tabela2[[#This Row],[Origem do acidente]] = "Plataforma", "PREENCHER","NA")</f>
        <v>NA</v>
      </c>
      <c r="Y493" s="109" t="str">
        <f>IF(W493="","", IF(W493="NC","", IF(W493="NE","", IF(W493="NA","",IFERROR(VLOOKUP(W493,Produtos!$A$1:$C$2319,2,FALSE),"Não Cadastrado")))))</f>
        <v/>
      </c>
      <c r="Z493" s="104" t="str">
        <f>VLOOKUP(Tabela2[[#This Row],[SIEMA]],Siema2025,11,FALSE)</f>
        <v xml:space="preserve"> </v>
      </c>
      <c r="AA493" s="104" t="str">
        <f>VLOOKUP(Tabela2[[#This Row],[SIEMA]],Siema2025,12,FALSE)</f>
        <v xml:space="preserve"> </v>
      </c>
      <c r="AB493" s="104" t="str">
        <f>IF(W493="","",IF(ISNUMBER(W493)=FALSE,"Não se aplica",IFERROR(VLOOKUP(W493,Produtos!$A$1:$C$2319,3,FALSE),"Não Cadastrado")))</f>
        <v/>
      </c>
      <c r="AC493" s="104"/>
      <c r="AD493" s="108" t="str">
        <f>IF(Tabela2[[#This Row],[Origem do acidente]] = "Plataforma", "PREENCHER","NA")</f>
        <v>NA</v>
      </c>
      <c r="AE493" s="107" t="str">
        <f>IF(AC493="","", IF(AC493="NC","", IF(AC493="NE","", IF(AC493="NA","",IFERROR(VLOOKUP(AC493,Produtos!$A$1:$C$2319,2,FALSE),"Não Cadastrado")))))</f>
        <v/>
      </c>
      <c r="AF493" s="104"/>
      <c r="AG493" s="104"/>
      <c r="AH493" s="104" t="str">
        <f>IF(AC493="","",IF(ISNUMBER(AC493)=FALSE,"Não se aplica",IFERROR(VLOOKUP(AC493,Produtos!$A$1:$C$2319,3,FALSE),"Não Cadastrado")))</f>
        <v/>
      </c>
      <c r="AI493" s="104"/>
      <c r="AJ493" s="104" t="str">
        <f>VLOOKUP(Tabela2[[#This Row],[SIEMA]],Siema2025,26,FALSE)</f>
        <v>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v>
      </c>
      <c r="AK493" s="107" t="s">
        <v>7363</v>
      </c>
      <c r="AL493" s="107" t="s">
        <v>7965</v>
      </c>
      <c r="AM493" s="107" t="s">
        <v>7182</v>
      </c>
      <c r="AN493" s="108" t="str">
        <f>VLOOKUP(Tabela2[[#This Row],[SIEMA]],Siema2025,51,FALSE)</f>
        <v/>
      </c>
      <c r="AO493" s="108" t="str">
        <f>VLOOKUP(Tabela2[[#This Row],[SIEMA]],Siema2025,53,FALSE)</f>
        <v/>
      </c>
      <c r="AP493" s="108" t="str">
        <f>VLOOKUP(Tabela2[[#This Row],[SIEMA]],Siema2025,55,FALSE)</f>
        <v/>
      </c>
      <c r="AQ493" s="108" t="str">
        <f>VLOOKUP(Tabela2[[#This Row],[SIEMA]],Siema2025,57,FALSE)</f>
        <v/>
      </c>
      <c r="AR493" s="108" t="str">
        <f>VLOOKUP(Tabela2[[#This Row],[SIEMA]],Siema2025,59,FALSE)</f>
        <v/>
      </c>
      <c r="AS493" s="108" t="str">
        <f>VLOOKUP(Tabela2[[#This Row],[SIEMA]],Siema2025,61,FALSE)</f>
        <v/>
      </c>
      <c r="AT493" s="108" t="str">
        <f>VLOOKUP(Tabela2[[#This Row],[SIEMA]],Siema2025,63,FALSE)</f>
        <v/>
      </c>
      <c r="AU493" s="108" t="str">
        <f>VLOOKUP(Tabela2[[#This Row],[SIEMA]],Siema2025,65,FALSE)</f>
        <v>X</v>
      </c>
      <c r="AV493" s="108" t="str">
        <f>VLOOKUP(Tabela2[[#This Row],[SIEMA]],Siema2025,67,FALSE)</f>
        <v/>
      </c>
      <c r="AW493" s="108" t="str">
        <f>VLOOKUP(Tabela2[[#This Row],[SIEMA]],Siema2025,69,FALSE)</f>
        <v/>
      </c>
      <c r="AX493" s="108" t="str">
        <f>VLOOKUP(Tabela2[[#This Row],[SIEMA]],Siema2025,71,FALSE)</f>
        <v/>
      </c>
      <c r="AY493" s="108" t="str">
        <f>VLOOKUP(Tabela2[[#This Row],[SIEMA]],Siema2025,73,FALSE)</f>
        <v/>
      </c>
      <c r="AZ493" s="108" t="str">
        <f>VLOOKUP(Tabela2[[#This Row],[SIEMA]],Siema2025,75,FALSE)</f>
        <v/>
      </c>
      <c r="BA493" s="108" t="str">
        <f>VLOOKUP(Tabela2[[#This Row],[SIEMA]],Siema2025,77,FALSE)</f>
        <v/>
      </c>
      <c r="BB493" s="108" t="str">
        <f>VLOOKUP(Tabela2[[#This Row],[SIEMA]],Siema2025,79,FALSE)</f>
        <v/>
      </c>
      <c r="BC493" s="108" t="str">
        <f>IF(Tabela2[[#This Row],[Outro(s) ]] = "X", "PREENCHER","NA")</f>
        <v>NA</v>
      </c>
      <c r="BD493" s="108" t="str">
        <f>VLOOKUP(Tabela2[[#This Row],[SIEMA]],Siema2025,82,FALSE)</f>
        <v/>
      </c>
      <c r="BE493" s="108" t="str">
        <f>VLOOKUP(Tabela2[[#This Row],[SIEMA]],Siema2025,81,FALSE)</f>
        <v/>
      </c>
      <c r="BF493" s="110" t="str">
        <f>VLOOKUP(Tabela2[[#This Row],[SIEMA]],Siema2025,28,FALSE)</f>
        <v>GESSO VITORIA INDUSTRIA, EXTRACAO E COMERCIO LTDA</v>
      </c>
      <c r="BG493" s="110"/>
      <c r="BH493" s="111" t="str">
        <f>VLOOKUP(Tabela2[[#This Row],[SIEMA]],Siema2025,29,FALSE)</f>
        <v>05472606000143</v>
      </c>
      <c r="BI493" s="112" t="s">
        <v>2696</v>
      </c>
      <c r="BJ493" s="107" t="s">
        <v>7099</v>
      </c>
      <c r="BK493" s="104" t="s">
        <v>2696</v>
      </c>
      <c r="BL493" s="140">
        <v>45883</v>
      </c>
      <c r="BM493" s="108">
        <f ca="1">IF(Tabela2[[#This Row],[Data de atendimento do Ibama (considerar o primeiro documento/ação)]]="",_xlfn.DAYS(TODAY(),J493),_xlfn.DAYS(Tabela2[[#This Row],[Data de atendimento do Ibama (considerar o primeiro documento/ação)]],J493))</f>
        <v>25</v>
      </c>
      <c r="BN493" s="108" t="str">
        <f>IF(Tabela2[[#This Row],[Atendido pelo Ibama ("Não" ou "Sim")]]="Não","Preencher", IF(Tabela2[[#This Row],[Atendido pelo Ibama ("Não" ou "Sim")]]="Sim","NA",""))</f>
        <v>NA</v>
      </c>
      <c r="BO493" s="114" t="s">
        <v>7100</v>
      </c>
      <c r="BP493" s="108" t="str">
        <f>IF(Tabela2[[#This Row],[Forma de atendimento (primeiro documento/ação)]]= "Outros (especificar)", "PREENCHER","NA")</f>
        <v>NA</v>
      </c>
      <c r="BQ493" s="106" t="s">
        <v>123</v>
      </c>
      <c r="BR493" s="108" t="str">
        <f>IF(Tabela2[[#This Row],[Equipe do Ibama foi a campo? Houve sobrevoo do Poseidon?]] = "Sim", "PREENCHER","NA")</f>
        <v>NA</v>
      </c>
      <c r="BS493" s="108" t="str">
        <f>IF(Tabela2[[#This Row],[Se sim, foi emitida Ordem de Emergência? (informações vinculada à coluna CK)]] = "Sim", "PREENCHER","NA")</f>
        <v>NA</v>
      </c>
      <c r="BT493" s="108" t="s">
        <v>7115</v>
      </c>
      <c r="BU493" s="108" t="str">
        <f>IF(Tabela2[[#This Row],[Houve envio de Informações Pós-acidente (preencher "não se aplica" quando de competência estadual/municipal)]] = "Sim", "PREENCHER","NA")</f>
        <v>NA</v>
      </c>
      <c r="BV493" s="108" t="s">
        <v>2696</v>
      </c>
      <c r="BW493" s="108" t="s">
        <v>123</v>
      </c>
      <c r="BX493" s="106" t="s">
        <v>7127</v>
      </c>
      <c r="BY493" s="106"/>
      <c r="BZ493" s="104" t="str">
        <f>IF(Tabela2[[#This Row],[Data do documento de encerramento]]="NA","NA",IF(Tabela2[[#This Row],[Data do documento de encerramento]]="","Pendente de conclusão/ encerramento",_xlfn.DAYS(Tabela2[[#This Row],[Data do documento de encerramento]],J493)))</f>
        <v>Pendente de conclusão/ encerramento</v>
      </c>
      <c r="CA493" s="107" t="s">
        <v>7674</v>
      </c>
      <c r="CB493" s="107"/>
      <c r="CC493" s="107"/>
      <c r="CD493" s="107"/>
      <c r="CE493" s="107"/>
      <c r="CF493" s="107"/>
    </row>
    <row r="494" spans="1:84" ht="60.75" hidden="1">
      <c r="A494" s="169">
        <v>202572136030</v>
      </c>
      <c r="B494" s="170" t="s">
        <v>9308</v>
      </c>
      <c r="C494" s="108" t="str">
        <f>VLOOKUP(Tabela2[[#This Row],[SIEMA]],Siema2025,4,FALSE)</f>
        <v xml:space="preserve"> SP</v>
      </c>
      <c r="D494" s="106" t="str">
        <f>VLOOKUP(Tabela2[[#This Row],[SIEMA]],Siema2025,3,FALSE)</f>
        <v xml:space="preserve">Itapecerica da Serra </v>
      </c>
      <c r="E494" s="106" t="str">
        <f>VLOOKUP(Tabela2[[#This Row],[SIEMA]],Siema2025,20,FALSE)</f>
        <v/>
      </c>
      <c r="F494" s="106"/>
      <c r="G494" s="106" t="s">
        <v>9309</v>
      </c>
      <c r="H494" s="106" t="s">
        <v>9310</v>
      </c>
      <c r="I494" s="104" t="s">
        <v>7114</v>
      </c>
      <c r="J494" s="105">
        <f>VLOOKUP(Tabela2[[#This Row],[SIEMA]],Siema2025,2,FALSE)</f>
        <v>45859</v>
      </c>
      <c r="K494" s="105" t="str">
        <f>VLOOKUP(Tabela2[[#This Row],[SIEMA]],Siema2025,16,FALSE)</f>
        <v>Segunda</v>
      </c>
      <c r="L494" s="106" t="str">
        <f>IF(Tabela2[[#This Row],[Data]]="","Sem Informação",VLOOKUP(MONTH(Tabela2[[#This Row],[Data]]),'[1]Validação de dados'!$I$1:$J$13,2,0))</f>
        <v>Julho</v>
      </c>
      <c r="M494" s="104">
        <f>YEAR(Tabela2[[#This Row],[Data]])</f>
        <v>2025</v>
      </c>
      <c r="N494" s="105" t="str">
        <f>VLOOKUP(Tabela2[[#This Row],[SIEMA]],Siema2025,17,FALSE)</f>
        <v>Matutino</v>
      </c>
      <c r="O494" s="105" t="str">
        <f>VLOOKUP(Tabela2[[#This Row],[SIEMA]],Siema2025,5,FALSE)</f>
        <v>Ferrovia</v>
      </c>
      <c r="P494" s="104" t="str">
        <f>VLOOKUP(Tabela2[[#This Row],[SIEMA]],Siema2025,21,FALSE)</f>
        <v>Quebra de longarina de vagão graneleiro carregado com farelo de soja.</v>
      </c>
      <c r="Q494" s="104" t="s">
        <v>7127</v>
      </c>
      <c r="R494" s="104" t="s">
        <v>7127</v>
      </c>
      <c r="S494" s="107" t="s">
        <v>7462</v>
      </c>
      <c r="T494" s="104" t="s">
        <v>8196</v>
      </c>
      <c r="U494" s="104" t="str">
        <f>VLOOKUP(Tabela2[[#This Row],[SIEMA]],Siema2025,12,FALSE)</f>
        <v/>
      </c>
      <c r="V494" s="104" t="str">
        <f>IF(Q494="","",IF(ISNUMBER(Q494)=FALSE,"Não se aplica",IFERROR(VLOOKUP(Q494,Produtos!$A$1:$C$2319,3,FALSE),"Não Cadastrado")))</f>
        <v>Não se aplica</v>
      </c>
      <c r="W494" s="104"/>
      <c r="X494" s="113"/>
      <c r="Y494" s="109" t="str">
        <f>IF(W494="","", IF(W494="NC","", IF(W494="NE","", IF(W494="NA","",IFERROR(VLOOKUP(W494,Produtos!$A$1:$C$2319,2,FALSE),"Não Cadastrado")))))</f>
        <v/>
      </c>
      <c r="Z494" s="104" t="str">
        <f>VLOOKUP(Tabela2[[#This Row],[SIEMA]],Siema2025,11,FALSE)</f>
        <v/>
      </c>
      <c r="AA494" s="104" t="str">
        <f>VLOOKUP(Tabela2[[#This Row],[SIEMA]],Siema2025,12,FALSE)</f>
        <v/>
      </c>
      <c r="AB494" s="104" t="str">
        <f>IF(W494="","",IF(ISNUMBER(W494)=FALSE,"Não se aplica",IFERROR(VLOOKUP(W494,Produtos!$A$1:$C$2319,3,FALSE),"Não Cadastrado")))</f>
        <v/>
      </c>
      <c r="AC494" s="104"/>
      <c r="AD494" s="108"/>
      <c r="AE494" s="107" t="str">
        <f>IF(AC494="","", IF(AC494="NC","", IF(AC494="NE","", IF(AC494="NA","",IFERROR(VLOOKUP(AC494,Produtos!$A$1:$C$2319,2,FALSE),"Não Cadastrado")))))</f>
        <v/>
      </c>
      <c r="AF494" s="104"/>
      <c r="AG494" s="104"/>
      <c r="AH494" s="104" t="str">
        <f>IF(AC494="","",IF(ISNUMBER(AC494)=FALSE,"Não se aplica",IFERROR(VLOOKUP(AC494,Produtos!$A$1:$C$2319,3,FALSE),"Não Cadastrado")))</f>
        <v/>
      </c>
      <c r="AI494" s="104"/>
      <c r="AJ494" s="104" t="str">
        <f>VLOOKUP(Tabela2[[#This Row],[SIEMA]],Siema2025,26,FALSE)</f>
        <v/>
      </c>
      <c r="AK494" s="107" t="s">
        <v>7112</v>
      </c>
      <c r="AL494" s="107"/>
      <c r="AM494" s="107"/>
      <c r="AN494" s="108" t="str">
        <f>VLOOKUP(Tabela2[[#This Row],[SIEMA]],Siema2025,51,FALSE)</f>
        <v/>
      </c>
      <c r="AO494" s="108" t="str">
        <f>VLOOKUP(Tabela2[[#This Row],[SIEMA]],Siema2025,53,FALSE)</f>
        <v/>
      </c>
      <c r="AP494" s="108" t="str">
        <f>VLOOKUP(Tabela2[[#This Row],[SIEMA]],Siema2025,55,FALSE)</f>
        <v/>
      </c>
      <c r="AQ494" s="108" t="str">
        <f>VLOOKUP(Tabela2[[#This Row],[SIEMA]],Siema2025,57,FALSE)</f>
        <v/>
      </c>
      <c r="AR494" s="108" t="str">
        <f>VLOOKUP(Tabela2[[#This Row],[SIEMA]],Siema2025,59,FALSE)</f>
        <v/>
      </c>
      <c r="AS494" s="108" t="str">
        <f>VLOOKUP(Tabela2[[#This Row],[SIEMA]],Siema2025,61,FALSE)</f>
        <v/>
      </c>
      <c r="AT494" s="108" t="str">
        <f>VLOOKUP(Tabela2[[#This Row],[SIEMA]],Siema2025,63,FALSE)</f>
        <v/>
      </c>
      <c r="AU494" s="108" t="str">
        <f>VLOOKUP(Tabela2[[#This Row],[SIEMA]],Siema2025,65,FALSE)</f>
        <v>X</v>
      </c>
      <c r="AV494" s="108" t="str">
        <f>VLOOKUP(Tabela2[[#This Row],[SIEMA]],Siema2025,67,FALSE)</f>
        <v/>
      </c>
      <c r="AW494" s="108" t="str">
        <f>VLOOKUP(Tabela2[[#This Row],[SIEMA]],Siema2025,69,FALSE)</f>
        <v/>
      </c>
      <c r="AX494" s="108" t="str">
        <f>VLOOKUP(Tabela2[[#This Row],[SIEMA]],Siema2025,71,FALSE)</f>
        <v/>
      </c>
      <c r="AY494" s="108" t="str">
        <f>VLOOKUP(Tabela2[[#This Row],[SIEMA]],Siema2025,73,FALSE)</f>
        <v/>
      </c>
      <c r="AZ494" s="108" t="str">
        <f>VLOOKUP(Tabela2[[#This Row],[SIEMA]],Siema2025,75,FALSE)</f>
        <v/>
      </c>
      <c r="BA494" s="108" t="str">
        <f>VLOOKUP(Tabela2[[#This Row],[SIEMA]],Siema2025,77,FALSE)</f>
        <v/>
      </c>
      <c r="BB494" s="108" t="str">
        <f>VLOOKUP(Tabela2[[#This Row],[SIEMA]],Siema2025,79,FALSE)</f>
        <v/>
      </c>
      <c r="BC494" s="108" t="str">
        <f>IF(Tabela2[[#This Row],[Outro(s) ]] = "X", "PREENCHER","NA")</f>
        <v>NA</v>
      </c>
      <c r="BD494" s="108" t="str">
        <f>VLOOKUP(Tabela2[[#This Row],[SIEMA]],Siema2025,82,FALSE)</f>
        <v/>
      </c>
      <c r="BE494" s="108" t="str">
        <f>VLOOKUP(Tabela2[[#This Row],[SIEMA]],Siema2025,81,FALSE)</f>
        <v/>
      </c>
      <c r="BF494" s="110" t="s">
        <v>3066</v>
      </c>
      <c r="BG494" s="110" t="s">
        <v>7123</v>
      </c>
      <c r="BH494" s="111" t="str">
        <f>VLOOKUP(Tabela2[[#This Row],[SIEMA]],Siema2025,29,FALSE)</f>
        <v>02502844000166</v>
      </c>
      <c r="BI494" s="112" t="str">
        <f>VLOOKUP(Tabela2[[#This Row],[SIEMA]],Siema2025,107,FALSE)</f>
        <v>Não</v>
      </c>
      <c r="BJ494" s="107" t="s">
        <v>7099</v>
      </c>
      <c r="BK494" s="104" t="s">
        <v>2696</v>
      </c>
      <c r="BL494" s="140">
        <v>45868</v>
      </c>
      <c r="BM494" s="108">
        <f ca="1">IF(Tabela2[[#This Row],[Data de atendimento do Ibama (considerar o primeiro documento/ação)]]="",_xlfn.DAYS(TODAY(),J494),_xlfn.DAYS(Tabela2[[#This Row],[Data de atendimento do Ibama (considerar o primeiro documento/ação)]],J494))</f>
        <v>9</v>
      </c>
      <c r="BN494" s="108" t="str">
        <f>IF(Tabela2[[#This Row],[Atendido pelo Ibama ("Não" ou "Sim")]]="Não","Preencher", IF(Tabela2[[#This Row],[Atendido pelo Ibama ("Não" ou "Sim")]]="Sim","NA",""))</f>
        <v>NA</v>
      </c>
      <c r="BO494" s="114" t="s">
        <v>7100</v>
      </c>
      <c r="BP494" s="108" t="str">
        <f>IF(Tabela2[[#This Row],[Forma de atendimento (primeiro documento/ação)]]= "Outros (especificar)", "PREENCHER","NA")</f>
        <v>NA</v>
      </c>
      <c r="BQ494" s="106" t="s">
        <v>123</v>
      </c>
      <c r="BR494" s="108" t="str">
        <f>IF(Tabela2[[#This Row],[Equipe do Ibama foi a campo? Houve sobrevoo do Poseidon?]] = "Sim", "PREENCHER","NA")</f>
        <v>NA</v>
      </c>
      <c r="BS494" s="108" t="str">
        <f>IF(Tabela2[[#This Row],[Se sim, foi emitida Ordem de Emergência? (informações vinculada à coluna CK)]] = "Sim", "PREENCHER","NA")</f>
        <v>NA</v>
      </c>
      <c r="BT494" s="108" t="s">
        <v>7101</v>
      </c>
      <c r="BU494" s="108" t="s">
        <v>2696</v>
      </c>
      <c r="BV494" s="108" t="s">
        <v>123</v>
      </c>
      <c r="BW494" s="108" t="s">
        <v>2696</v>
      </c>
      <c r="BX494" s="106" t="s">
        <v>7102</v>
      </c>
      <c r="BY494" s="140">
        <v>46100</v>
      </c>
      <c r="BZ494" s="104">
        <f>IF(Tabela2[[#This Row],[Data do documento de encerramento]]="NA","NA",IF(Tabela2[[#This Row],[Data do documento de encerramento]]="","Pendente de conclusão/ encerramento",_xlfn.DAYS(Tabela2[[#This Row],[Data do documento de encerramento]],J494)))</f>
        <v>241</v>
      </c>
      <c r="CA494" s="107" t="s">
        <v>9189</v>
      </c>
      <c r="CB494" s="107"/>
      <c r="CC494" s="107"/>
      <c r="CD494" s="107"/>
      <c r="CE494" s="107"/>
      <c r="CF494" s="107"/>
    </row>
    <row r="495" spans="1:84" ht="45.75">
      <c r="A495" s="169">
        <v>202572157647</v>
      </c>
      <c r="B495" s="170" t="s">
        <v>9311</v>
      </c>
      <c r="C495" s="108" t="s">
        <v>7135</v>
      </c>
      <c r="D495" s="106" t="s">
        <v>637</v>
      </c>
      <c r="E495" s="106" t="s">
        <v>9254</v>
      </c>
      <c r="F495" s="106"/>
      <c r="G495" s="106" t="s">
        <v>9255</v>
      </c>
      <c r="H495" s="106" t="s">
        <v>9256</v>
      </c>
      <c r="I495" s="104" t="str">
        <f>VLOOKUP(Tabela2[[#This Row],[SIEMA]],Siema2025,19,FALSE)</f>
        <v>Campos</v>
      </c>
      <c r="J495" s="105">
        <f>VLOOKUP(Tabela2[[#This Row],[SIEMA]],Siema2025,2,FALSE)</f>
        <v>45859</v>
      </c>
      <c r="K495" s="105" t="str">
        <f>VLOOKUP(Tabela2[[#This Row],[SIEMA]],Siema2025,16,FALSE)</f>
        <v>Segunda</v>
      </c>
      <c r="L495" s="106" t="str">
        <f>IF(Tabela2[[#This Row],[Data]]="","Sem Informação",VLOOKUP(MONTH(Tabela2[[#This Row],[Data]]),'[1]Validação de dados'!$I$1:$J$13,2,0))</f>
        <v>Julho</v>
      </c>
      <c r="M495" s="104">
        <f>YEAR(Tabela2[[#This Row],[Data]])</f>
        <v>2025</v>
      </c>
      <c r="N495" s="105" t="str">
        <f>VLOOKUP(Tabela2[[#This Row],[SIEMA]],Siema2025,17,FALSE)</f>
        <v>Madrugada</v>
      </c>
      <c r="O495" s="105" t="s">
        <v>111</v>
      </c>
      <c r="P495" s="104" t="str">
        <f>VLOOKUP(Tabela2[[#This Row],[SIEMA]],Siema2025,21,FALSE)</f>
        <v>Normand Cutter %u2013 Solstad Offshore</v>
      </c>
      <c r="Q495" s="104" t="s">
        <v>7094</v>
      </c>
      <c r="R495" s="104" t="s">
        <v>954</v>
      </c>
      <c r="S495" s="107" t="s">
        <v>7468</v>
      </c>
      <c r="T495" s="104" t="str">
        <f>VLOOKUP(Tabela2[[#This Row],[SIEMA]],Siema2025,11,FALSE)</f>
        <v>0.177</v>
      </c>
      <c r="U495" s="104" t="str">
        <f>VLOOKUP(Tabela2[[#This Row],[SIEMA]],Siema2025,12,FALSE)</f>
        <v>M3</v>
      </c>
      <c r="V495" s="104" t="str">
        <f>IF(Q495="","",IF(ISNUMBER(Q495)=FALSE,"Não se aplica",IFERROR(VLOOKUP(Q495,Produtos!$A$1:$C$2319,3,FALSE),"Não Cadastrado")))</f>
        <v>Não se aplica</v>
      </c>
      <c r="W495" s="104"/>
      <c r="X495" s="113"/>
      <c r="Y495" s="109"/>
      <c r="Z495" s="104"/>
      <c r="AA495" s="104"/>
      <c r="AB495" s="104" t="str">
        <f>IF(W495="","",IF(ISNUMBER(W495)=FALSE,"Não se aplica",IFERROR(VLOOKUP(W495,Produtos!$A$1:$C$2319,3,FALSE),"Não Cadastrado")))</f>
        <v/>
      </c>
      <c r="AC495" s="104"/>
      <c r="AD495" s="108"/>
      <c r="AE495" s="107" t="str">
        <f>IF(AC495="","", IF(AC495="NC","", IF(AC495="NE","", IF(AC495="NA","",IFERROR(VLOOKUP(AC495,Produtos!$A$1:$C$2319,2,FALSE),"Não Cadastrado")))))</f>
        <v/>
      </c>
      <c r="AF495" s="104"/>
      <c r="AG495" s="104"/>
      <c r="AH495" s="104" t="str">
        <f>IF(AC495="","",IF(ISNUMBER(AC495)=FALSE,"Não se aplica",IFERROR(VLOOKUP(AC495,Produtos!$A$1:$C$2319,3,FALSE),"Não Cadastrado")))</f>
        <v/>
      </c>
      <c r="AI495" s="104"/>
      <c r="AJ495" s="104" t="str">
        <f>VLOOKUP(Tabela2[[#This Row],[SIEMA]],Siema2025,26,FALSE)</f>
        <v>Escape de resíduos aprisionados no umbilical e MCV, sendo liberados após desconexão e recolhimento ao convés do navio.</v>
      </c>
      <c r="AK495" s="107" t="s">
        <v>7098</v>
      </c>
      <c r="AL495" s="107"/>
      <c r="AM495" s="107"/>
      <c r="AN495" s="108" t="str">
        <f>VLOOKUP(Tabela2[[#This Row],[SIEMA]],Siema2025,51,FALSE)</f>
        <v/>
      </c>
      <c r="AO495" s="108" t="str">
        <f>VLOOKUP(Tabela2[[#This Row],[SIEMA]],Siema2025,53,FALSE)</f>
        <v/>
      </c>
      <c r="AP495" s="108" t="str">
        <f>VLOOKUP(Tabela2[[#This Row],[SIEMA]],Siema2025,55,FALSE)</f>
        <v/>
      </c>
      <c r="AQ495" s="108" t="str">
        <f>VLOOKUP(Tabela2[[#This Row],[SIEMA]],Siema2025,57,FALSE)</f>
        <v/>
      </c>
      <c r="AR495" s="108" t="str">
        <f>VLOOKUP(Tabela2[[#This Row],[SIEMA]],Siema2025,59,FALSE)</f>
        <v/>
      </c>
      <c r="AS495" s="108" t="str">
        <f>VLOOKUP(Tabela2[[#This Row],[SIEMA]],Siema2025,61,FALSE)</f>
        <v>X</v>
      </c>
      <c r="AT495" s="108" t="str">
        <f>VLOOKUP(Tabela2[[#This Row],[SIEMA]],Siema2025,63,FALSE)</f>
        <v/>
      </c>
      <c r="AU495" s="108" t="str">
        <f>VLOOKUP(Tabela2[[#This Row],[SIEMA]],Siema2025,65,FALSE)</f>
        <v/>
      </c>
      <c r="AV495" s="108" t="str">
        <f>VLOOKUP(Tabela2[[#This Row],[SIEMA]],Siema2025,67,FALSE)</f>
        <v/>
      </c>
      <c r="AW495" s="108" t="str">
        <f>VLOOKUP(Tabela2[[#This Row],[SIEMA]],Siema2025,69,FALSE)</f>
        <v/>
      </c>
      <c r="AX495" s="108" t="str">
        <f>VLOOKUP(Tabela2[[#This Row],[SIEMA]],Siema2025,71,FALSE)</f>
        <v/>
      </c>
      <c r="AY495" s="108" t="str">
        <f>VLOOKUP(Tabela2[[#This Row],[SIEMA]],Siema2025,73,FALSE)</f>
        <v/>
      </c>
      <c r="AZ495" s="108" t="str">
        <f>VLOOKUP(Tabela2[[#This Row],[SIEMA]],Siema2025,75,FALSE)</f>
        <v/>
      </c>
      <c r="BA495" s="108" t="str">
        <f>VLOOKUP(Tabela2[[#This Row],[SIEMA]],Siema2025,77,FALSE)</f>
        <v/>
      </c>
      <c r="BB495" s="108" t="str">
        <f>VLOOKUP(Tabela2[[#This Row],[SIEMA]],Siema2025,79,FALSE)</f>
        <v/>
      </c>
      <c r="BC495" s="108" t="str">
        <f>IF(Tabela2[[#This Row],[Outro(s) ]] = "X", "PREENCHER","NA")</f>
        <v>NA</v>
      </c>
      <c r="BD495" s="108" t="str">
        <f>VLOOKUP(Tabela2[[#This Row],[SIEMA]],Siema2025,82,FALSE)</f>
        <v/>
      </c>
      <c r="BE495" s="108" t="str">
        <f>VLOOKUP(Tabela2[[#This Row],[SIEMA]],Siema2025,81,FALSE)</f>
        <v/>
      </c>
      <c r="BF495" s="110" t="str">
        <f>VLOOKUP(Tabela2[[#This Row],[SIEMA]],Siema2025,28,FALSE)</f>
        <v>Equinor Brasil Energia Ltda.</v>
      </c>
      <c r="BG495" s="110"/>
      <c r="BH495" s="111" t="str">
        <f>VLOOKUP(Tabela2[[#This Row],[SIEMA]],Siema2025,29,FALSE)</f>
        <v>04028583000100</v>
      </c>
      <c r="BI495" s="112" t="s">
        <v>2696</v>
      </c>
      <c r="BJ495" s="107" t="s">
        <v>7099</v>
      </c>
      <c r="BK495" s="104" t="s">
        <v>2696</v>
      </c>
      <c r="BL495" s="140">
        <v>45867</v>
      </c>
      <c r="BM495" s="108">
        <f ca="1">IF(Tabela2[[#This Row],[Data de atendimento do Ibama (considerar o primeiro documento/ação)]]="",_xlfn.DAYS(TODAY(),J495),_xlfn.DAYS(Tabela2[[#This Row],[Data de atendimento do Ibama (considerar o primeiro documento/ação)]],J495))</f>
        <v>8</v>
      </c>
      <c r="BN495" s="108" t="str">
        <f>IF(Tabela2[[#This Row],[Atendido pelo Ibama ("Não" ou "Sim")]]="Não","Preencher", IF(Tabela2[[#This Row],[Atendido pelo Ibama ("Não" ou "Sim")]]="Sim","NA",""))</f>
        <v>NA</v>
      </c>
      <c r="BO495" s="114" t="s">
        <v>7138</v>
      </c>
      <c r="BP495" s="108" t="str">
        <f>IF(Tabela2[[#This Row],[Forma de atendimento (primeiro documento/ação)]]= "Outros (especificar)", "PREENCHER","NA")</f>
        <v>NA</v>
      </c>
      <c r="BQ495" s="106" t="s">
        <v>123</v>
      </c>
      <c r="BR495" s="108" t="str">
        <f>IF(Tabela2[[#This Row],[Equipe do Ibama foi a campo? Houve sobrevoo do Poseidon?]] = "Sim", "PREENCHER","NA")</f>
        <v>NA</v>
      </c>
      <c r="BS495" s="108" t="str">
        <f>IF(Tabela2[[#This Row],[Se sim, foi emitida Ordem de Emergência? (informações vinculada à coluna CK)]] = "Sim", "PREENCHER","NA")</f>
        <v>NA</v>
      </c>
      <c r="BT495" s="108" t="s">
        <v>7101</v>
      </c>
      <c r="BU495" s="108" t="s">
        <v>123</v>
      </c>
      <c r="BV495" s="108" t="s">
        <v>123</v>
      </c>
      <c r="BW495" s="108" t="s">
        <v>123</v>
      </c>
      <c r="BX495" s="106"/>
      <c r="BY495" s="140"/>
      <c r="BZ495" s="104" t="str">
        <f>IF(Tabela2[[#This Row],[Data do documento de encerramento]]="NA","NA",IF(Tabela2[[#This Row],[Data do documento de encerramento]]="","Pendente de conclusão/ encerramento",_xlfn.DAYS(Tabela2[[#This Row],[Data do documento de encerramento]],J495)))</f>
        <v>Pendente de conclusão/ encerramento</v>
      </c>
      <c r="CA495" s="107"/>
      <c r="CB495" s="107"/>
      <c r="CC495" s="107" t="s">
        <v>7470</v>
      </c>
      <c r="CD495" s="107" t="s">
        <v>123</v>
      </c>
      <c r="CE495" s="107" t="s">
        <v>123</v>
      </c>
      <c r="CF495" s="107" t="s">
        <v>7149</v>
      </c>
    </row>
    <row r="496" spans="1:84" ht="30.75" hidden="1">
      <c r="A496" s="169">
        <v>202572246803</v>
      </c>
      <c r="B496" s="170" t="s">
        <v>9312</v>
      </c>
      <c r="C496" s="108" t="str">
        <f>VLOOKUP(Tabela2[[#This Row],[SIEMA]],Siema2025,4,FALSE)</f>
        <v xml:space="preserve"> SE</v>
      </c>
      <c r="D496" s="106" t="str">
        <f>VLOOKUP(Tabela2[[#This Row],[SIEMA]],Siema2025,3,FALSE)</f>
        <v xml:space="preserve">Carmópolis </v>
      </c>
      <c r="E496" s="106" t="str">
        <f>VLOOKUP(Tabela2[[#This Row],[SIEMA]],Siema2025,20,FALSE)</f>
        <v>Locação do 7-CP-1971D-SE, Carmópolis-SE.</v>
      </c>
      <c r="F496" s="106"/>
      <c r="G496" s="106" t="s">
        <v>9313</v>
      </c>
      <c r="H496" s="106" t="s">
        <v>9314</v>
      </c>
      <c r="I496" s="104" t="s">
        <v>7223</v>
      </c>
      <c r="J496" s="105">
        <f>VLOOKUP(Tabela2[[#This Row],[SIEMA]],Siema2025,2,FALSE)</f>
        <v>45859</v>
      </c>
      <c r="K496" s="105" t="str">
        <f>VLOOKUP(Tabela2[[#This Row],[SIEMA]],Siema2025,16,FALSE)</f>
        <v>Segunda</v>
      </c>
      <c r="L496" s="106" t="str">
        <f>IF(Tabela2[[#This Row],[Data]]="","Sem Informação",VLOOKUP(MONTH(Tabela2[[#This Row],[Data]]),'[1]Validação de dados'!$I$1:$J$13,2,0))</f>
        <v>Julho</v>
      </c>
      <c r="M496" s="104">
        <f>YEAR(Tabela2[[#This Row],[Data]])</f>
        <v>2025</v>
      </c>
      <c r="N496" s="105" t="str">
        <f>VLOOKUP(Tabela2[[#This Row],[SIEMA]],Siema2025,17,FALSE)</f>
        <v>Matutino</v>
      </c>
      <c r="O496" s="105" t="s">
        <v>145</v>
      </c>
      <c r="P496" s="104" t="str">
        <f>VLOOKUP(Tabela2[[#This Row],[SIEMA]],Siema2025,21,FALSE)</f>
        <v>Poço terrestre</v>
      </c>
      <c r="Q496" s="104">
        <v>1267</v>
      </c>
      <c r="R496" s="104"/>
      <c r="S496" s="107" t="str">
        <f>IF(Q496="","", IF(Q496="NC","", IF(Q496="NE","", IF(Q496="NA","",IFERROR(VLOOKUP(Q496,[1]Produtos!$A$1:$C$2319,2,FALSE),"Não Cadastrado")))))</f>
        <v>PETRÓLEO CRU</v>
      </c>
      <c r="T496" s="104" t="s">
        <v>9315</v>
      </c>
      <c r="U496" s="104" t="str">
        <f>VLOOKUP(Tabela2[[#This Row],[SIEMA]],Siema2025,12,FALSE)</f>
        <v>M3; M3</v>
      </c>
      <c r="V496" s="104">
        <f>IF(Q496="","",IF(ISNUMBER(Q496)=FALSE,"Não se aplica",IFERROR(VLOOKUP(Q496,Produtos!$A$1:$C$2319,3,FALSE),"Não Cadastrado")))</f>
        <v>3</v>
      </c>
      <c r="W496" s="104" t="str">
        <f>VLOOKUP(Tabela2[[#This Row],[SIEMA]],Siema2025,10,FALSE)</f>
        <v>Água Produzida fora de especificação;  Substância Óleo</v>
      </c>
      <c r="X496" s="113" t="str">
        <f>IF(Tabela2[[#This Row],[Origem do acidente]] = "Plataforma", "PREENCHER","NA")</f>
        <v>NA</v>
      </c>
      <c r="Y496" s="109" t="str">
        <f>IF(W496="","", IF(W496="NC","", IF(W496="NE","", IF(W496="NA","",IFERROR(VLOOKUP(W496,Produtos!$A$1:$C$2319,2,FALSE),"Não Cadastrado")))))</f>
        <v>Não Cadastrado</v>
      </c>
      <c r="Z496" s="104" t="s">
        <v>9316</v>
      </c>
      <c r="AA496" s="104" t="str">
        <f>VLOOKUP(Tabela2[[#This Row],[SIEMA]],Siema2025,12,FALSE)</f>
        <v>M3; M3</v>
      </c>
      <c r="AB496" s="104" t="str">
        <f>IF(W496="","",IF(ISNUMBER(W496)=FALSE,"Não se aplica",IFERROR(VLOOKUP(W496,Produtos!$A$1:$C$2319,3,FALSE),"Não Cadastrado")))</f>
        <v>Não se aplica</v>
      </c>
      <c r="AC496" s="104"/>
      <c r="AD496" s="108" t="str">
        <f>IF(Tabela2[[#This Row],[Origem do acidente]] = "Plataforma", "PREENCHER","NA")</f>
        <v>NA</v>
      </c>
      <c r="AE496" s="107" t="str">
        <f>IF(AC496="","", IF(AC496="NC","", IF(AC496="NE","", IF(AC496="NA","",IFERROR(VLOOKUP(AC496,Produtos!$A$1:$C$2319,2,FALSE),"Não Cadastrado")))))</f>
        <v/>
      </c>
      <c r="AF496" s="104"/>
      <c r="AG496" s="104"/>
      <c r="AH496" s="104" t="str">
        <f>IF(AC496="","",IF(ISNUMBER(AC496)=FALSE,"Não se aplica",IFERROR(VLOOKUP(AC496,Produtos!$A$1:$C$2319,3,FALSE),"Não Cadastrado")))</f>
        <v/>
      </c>
      <c r="AI496" s="104"/>
      <c r="AJ496" s="104" t="str">
        <f>VLOOKUP(Tabela2[[#This Row],[SIEMA]],Siema2025,26,FALSE)</f>
        <v>Falha na junta</v>
      </c>
      <c r="AK496" s="107" t="s">
        <v>7112</v>
      </c>
      <c r="AL496" s="107"/>
      <c r="AM496" s="107"/>
      <c r="AN496" s="108" t="str">
        <f>VLOOKUP(Tabela2[[#This Row],[SIEMA]],Siema2025,51,FALSE)</f>
        <v/>
      </c>
      <c r="AO496" s="108" t="str">
        <f>VLOOKUP(Tabela2[[#This Row],[SIEMA]],Siema2025,53,FALSE)</f>
        <v/>
      </c>
      <c r="AP496" s="108" t="str">
        <f>VLOOKUP(Tabela2[[#This Row],[SIEMA]],Siema2025,55,FALSE)</f>
        <v/>
      </c>
      <c r="AQ496" s="108" t="str">
        <f>VLOOKUP(Tabela2[[#This Row],[SIEMA]],Siema2025,57,FALSE)</f>
        <v/>
      </c>
      <c r="AR496" s="108" t="str">
        <f>VLOOKUP(Tabela2[[#This Row],[SIEMA]],Siema2025,59,FALSE)</f>
        <v/>
      </c>
      <c r="AS496" s="108" t="str">
        <f>VLOOKUP(Tabela2[[#This Row],[SIEMA]],Siema2025,61,FALSE)</f>
        <v/>
      </c>
      <c r="AT496" s="108" t="str">
        <f>VLOOKUP(Tabela2[[#This Row],[SIEMA]],Siema2025,63,FALSE)</f>
        <v/>
      </c>
      <c r="AU496" s="108" t="str">
        <f>VLOOKUP(Tabela2[[#This Row],[SIEMA]],Siema2025,65,FALSE)</f>
        <v>X</v>
      </c>
      <c r="AV496" s="108" t="str">
        <f>VLOOKUP(Tabela2[[#This Row],[SIEMA]],Siema2025,67,FALSE)</f>
        <v/>
      </c>
      <c r="AW496" s="108" t="str">
        <f>VLOOKUP(Tabela2[[#This Row],[SIEMA]],Siema2025,69,FALSE)</f>
        <v/>
      </c>
      <c r="AX496" s="108" t="str">
        <f>VLOOKUP(Tabela2[[#This Row],[SIEMA]],Siema2025,71,FALSE)</f>
        <v/>
      </c>
      <c r="AY496" s="108" t="str">
        <f>VLOOKUP(Tabela2[[#This Row],[SIEMA]],Siema2025,73,FALSE)</f>
        <v/>
      </c>
      <c r="AZ496" s="108" t="str">
        <f>VLOOKUP(Tabela2[[#This Row],[SIEMA]],Siema2025,75,FALSE)</f>
        <v/>
      </c>
      <c r="BA496" s="108" t="str">
        <f>VLOOKUP(Tabela2[[#This Row],[SIEMA]],Siema2025,77,FALSE)</f>
        <v/>
      </c>
      <c r="BB496" s="108" t="str">
        <f>VLOOKUP(Tabela2[[#This Row],[SIEMA]],Siema2025,79,FALSE)</f>
        <v/>
      </c>
      <c r="BC496" s="108" t="str">
        <f>IF(Tabela2[[#This Row],[Outro(s) ]] = "X", "PREENCHER","NA")</f>
        <v>NA</v>
      </c>
      <c r="BD496" s="108" t="str">
        <f>VLOOKUP(Tabela2[[#This Row],[SIEMA]],Siema2025,82,FALSE)</f>
        <v/>
      </c>
      <c r="BE496" s="108" t="str">
        <f>VLOOKUP(Tabela2[[#This Row],[SIEMA]],Siema2025,81,FALSE)</f>
        <v/>
      </c>
      <c r="BF496" s="110" t="str">
        <f>VLOOKUP(Tabela2[[#This Row],[SIEMA]],Siema2025,28,FALSE)</f>
        <v>Carmo Energy S.A</v>
      </c>
      <c r="BG496" s="110"/>
      <c r="BH496" s="111" t="str">
        <f>VLOOKUP(Tabela2[[#This Row],[SIEMA]],Siema2025,29,FALSE)</f>
        <v/>
      </c>
      <c r="BI496" s="112" t="str">
        <f>VLOOKUP(Tabela2[[#This Row],[SIEMA]],Siema2025,107,FALSE)</f>
        <v>Não</v>
      </c>
      <c r="BJ496" s="107" t="s">
        <v>7113</v>
      </c>
      <c r="BK496" s="104" t="s">
        <v>2696</v>
      </c>
      <c r="BL496" s="140">
        <v>45874</v>
      </c>
      <c r="BM496" s="108">
        <f ca="1">IF(Tabela2[[#This Row],[Data de atendimento do Ibama (considerar o primeiro documento/ação)]]="",_xlfn.DAYS(TODAY(),J496),_xlfn.DAYS(Tabela2[[#This Row],[Data de atendimento do Ibama (considerar o primeiro documento/ação)]],J496))</f>
        <v>15</v>
      </c>
      <c r="BN496" s="108" t="str">
        <f>IF(Tabela2[[#This Row],[Atendido pelo Ibama ("Não" ou "Sim")]]="Não","Preencher", IF(Tabela2[[#This Row],[Atendido pelo Ibama ("Não" ou "Sim")]]="Sim","NA",""))</f>
        <v>NA</v>
      </c>
      <c r="BO496" s="114" t="s">
        <v>7100</v>
      </c>
      <c r="BP496" s="108" t="str">
        <f>IF(Tabela2[[#This Row],[Forma de atendimento (primeiro documento/ação)]]= "Outros (especificar)", "PREENCHER","NA")</f>
        <v>NA</v>
      </c>
      <c r="BQ496" s="106" t="s">
        <v>123</v>
      </c>
      <c r="BR496" s="108" t="str">
        <f>IF(Tabela2[[#This Row],[Equipe do Ibama foi a campo? Houve sobrevoo do Poseidon?]] = "Sim", "PREENCHER","NA")</f>
        <v>NA</v>
      </c>
      <c r="BS496" s="108" t="s">
        <v>7114</v>
      </c>
      <c r="BT496" s="108" t="s">
        <v>7115</v>
      </c>
      <c r="BU496" s="108" t="s">
        <v>123</v>
      </c>
      <c r="BV496" s="108" t="s">
        <v>2696</v>
      </c>
      <c r="BW496" s="108" t="s">
        <v>123</v>
      </c>
      <c r="BX496" s="106"/>
      <c r="BY496" s="140"/>
      <c r="BZ496" s="104" t="str">
        <f>IF(Tabela2[[#This Row],[Data do documento de encerramento]]="NA","NA",IF(Tabela2[[#This Row],[Data do documento de encerramento]]="","Pendente de conclusão/ encerramento",_xlfn.DAYS(Tabela2[[#This Row],[Data do documento de encerramento]],J496)))</f>
        <v>Pendente de conclusão/ encerramento</v>
      </c>
      <c r="CA496" s="107"/>
      <c r="CB496" s="107"/>
      <c r="CC496" s="115"/>
      <c r="CD496" s="107"/>
      <c r="CE496" s="107"/>
      <c r="CF496" s="107"/>
    </row>
    <row r="497" spans="1:84" ht="60.75" hidden="1">
      <c r="A497" s="169">
        <v>202572346805</v>
      </c>
      <c r="B497" s="118" t="s">
        <v>9317</v>
      </c>
      <c r="C497" s="108" t="str">
        <f>VLOOKUP(Tabela2[[#This Row],[SIEMA]],Siema2025,4,FALSE)</f>
        <v xml:space="preserve"> SP</v>
      </c>
      <c r="D497" s="106" t="str">
        <f>VLOOKUP(Tabela2[[#This Row],[SIEMA]],Siema2025,3,FALSE)</f>
        <v xml:space="preserve">Casa Branca </v>
      </c>
      <c r="E497" s="106" t="str">
        <f>VLOOKUP(Tabela2[[#This Row],[SIEMA]],Siema2025,20,FALSE)</f>
        <v>Casa Branca no estado de São Paulo, km 409+919</v>
      </c>
      <c r="F497" s="106"/>
      <c r="G497" s="106" t="s">
        <v>9318</v>
      </c>
      <c r="H497" s="106" t="s">
        <v>9319</v>
      </c>
      <c r="I497" s="104" t="s">
        <v>7114</v>
      </c>
      <c r="J497" s="105">
        <f>VLOOKUP(Tabela2[[#This Row],[SIEMA]],Siema2025,2,FALSE)</f>
        <v>45859</v>
      </c>
      <c r="K497" s="105" t="str">
        <f>VLOOKUP(Tabela2[[#This Row],[SIEMA]],Siema2025,16,FALSE)</f>
        <v>Segunda</v>
      </c>
      <c r="L497" s="106" t="str">
        <f>IF(Tabela2[[#This Row],[Data]]="","Sem Informação",VLOOKUP(MONTH(Tabela2[[#This Row],[Data]]),'[1]Validação de dados'!$I$1:$J$13,2,0))</f>
        <v>Julho</v>
      </c>
      <c r="M497" s="104">
        <f>YEAR(Tabela2[[#This Row],[Data]])</f>
        <v>2025</v>
      </c>
      <c r="N497" s="105" t="str">
        <f>VLOOKUP(Tabela2[[#This Row],[SIEMA]],Siema2025,17,FALSE)</f>
        <v>Noturno</v>
      </c>
      <c r="O497" s="105" t="str">
        <f>VLOOKUP(Tabela2[[#This Row],[SIEMA]],Siema2025,5,FALSE)</f>
        <v>Ferrovia</v>
      </c>
      <c r="P497" s="104" t="str">
        <f>VLOOKUP(Tabela2[[#This Row],[SIEMA]],Siema2025,21,FALSE)</f>
        <v>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v>
      </c>
      <c r="Q497" s="104" t="s">
        <v>7127</v>
      </c>
      <c r="R497" s="104" t="s">
        <v>7127</v>
      </c>
      <c r="S497" s="107" t="s">
        <v>3999</v>
      </c>
      <c r="T497" s="104">
        <v>1619</v>
      </c>
      <c r="U497" s="104" t="s">
        <v>7121</v>
      </c>
      <c r="V497" s="104" t="s">
        <v>7127</v>
      </c>
      <c r="W497" s="104" t="str">
        <f>VLOOKUP(Tabela2[[#This Row],[SIEMA]],Siema2025,10,FALSE)</f>
        <v/>
      </c>
      <c r="X497" s="113"/>
      <c r="Y497" s="109" t="str">
        <f>IF(W497="","", IF(W497="NC","", IF(W497="NE","", IF(W497="NA","",IFERROR(VLOOKUP(W497,Produtos!$A$1:$C$2319,2,FALSE),"Não Cadastrado")))))</f>
        <v/>
      </c>
      <c r="Z497" s="104" t="str">
        <f>VLOOKUP(Tabela2[[#This Row],[SIEMA]],Siema2025,11,FALSE)</f>
        <v xml:space="preserve"> </v>
      </c>
      <c r="AA497" s="104" t="str">
        <f>VLOOKUP(Tabela2[[#This Row],[SIEMA]],Siema2025,12,FALSE)</f>
        <v xml:space="preserve"> </v>
      </c>
      <c r="AB497" s="104" t="str">
        <f>IF(W497="","",IF(ISNUMBER(W497)=FALSE,"Não se aplica",IFERROR(VLOOKUP(W497,Produtos!$A$1:$C$2319,3,FALSE),"Não Cadastrado")))</f>
        <v/>
      </c>
      <c r="AC497" s="104"/>
      <c r="AD497" s="108"/>
      <c r="AE497" s="107" t="str">
        <f>IF(AC497="","", IF(AC497="NC","", IF(AC497="NE","", IF(AC497="NA","",IFERROR(VLOOKUP(AC497,Produtos!$A$1:$C$2319,2,FALSE),"Não Cadastrado")))))</f>
        <v/>
      </c>
      <c r="AF497" s="104"/>
      <c r="AG497" s="104"/>
      <c r="AH497" s="104" t="str">
        <f>IF(AC497="","",IF(ISNUMBER(AC497)=FALSE,"Não se aplica",IFERROR(VLOOKUP(AC497,Produtos!$A$1:$C$2319,3,FALSE),"Não Cadastrado")))</f>
        <v/>
      </c>
      <c r="AI497" s="104"/>
      <c r="AJ497" s="104" t="str">
        <f>VLOOKUP(Tabela2[[#This Row],[SIEMA]],Siema2025,26,FALSE)</f>
        <v/>
      </c>
      <c r="AK497" s="107" t="s">
        <v>7112</v>
      </c>
      <c r="AL497" s="107"/>
      <c r="AM497" s="107"/>
      <c r="AN497" s="108" t="str">
        <f>VLOOKUP(Tabela2[[#This Row],[SIEMA]],Siema2025,51,FALSE)</f>
        <v/>
      </c>
      <c r="AO497" s="108" t="str">
        <f>VLOOKUP(Tabela2[[#This Row],[SIEMA]],Siema2025,53,FALSE)</f>
        <v/>
      </c>
      <c r="AP497" s="108" t="str">
        <f>VLOOKUP(Tabela2[[#This Row],[SIEMA]],Siema2025,55,FALSE)</f>
        <v/>
      </c>
      <c r="AQ497" s="108" t="str">
        <f>VLOOKUP(Tabela2[[#This Row],[SIEMA]],Siema2025,57,FALSE)</f>
        <v/>
      </c>
      <c r="AR497" s="108" t="str">
        <f>VLOOKUP(Tabela2[[#This Row],[SIEMA]],Siema2025,59,FALSE)</f>
        <v/>
      </c>
      <c r="AS497" s="108" t="str">
        <f>VLOOKUP(Tabela2[[#This Row],[SIEMA]],Siema2025,61,FALSE)</f>
        <v/>
      </c>
      <c r="AT497" s="108" t="str">
        <f>VLOOKUP(Tabela2[[#This Row],[SIEMA]],Siema2025,63,FALSE)</f>
        <v/>
      </c>
      <c r="AU497" s="108" t="str">
        <f>VLOOKUP(Tabela2[[#This Row],[SIEMA]],Siema2025,65,FALSE)</f>
        <v>X</v>
      </c>
      <c r="AV497" s="108" t="str">
        <f>VLOOKUP(Tabela2[[#This Row],[SIEMA]],Siema2025,67,FALSE)</f>
        <v/>
      </c>
      <c r="AW497" s="108" t="str">
        <f>VLOOKUP(Tabela2[[#This Row],[SIEMA]],Siema2025,69,FALSE)</f>
        <v/>
      </c>
      <c r="AX497" s="108" t="str">
        <f>VLOOKUP(Tabela2[[#This Row],[SIEMA]],Siema2025,71,FALSE)</f>
        <v/>
      </c>
      <c r="AY497" s="108" t="str">
        <f>VLOOKUP(Tabela2[[#This Row],[SIEMA]],Siema2025,73,FALSE)</f>
        <v/>
      </c>
      <c r="AZ497" s="108" t="str">
        <f>VLOOKUP(Tabela2[[#This Row],[SIEMA]],Siema2025,75,FALSE)</f>
        <v/>
      </c>
      <c r="BA497" s="108" t="str">
        <f>VLOOKUP(Tabela2[[#This Row],[SIEMA]],Siema2025,77,FALSE)</f>
        <v/>
      </c>
      <c r="BB497" s="108" t="str">
        <f>VLOOKUP(Tabela2[[#This Row],[SIEMA]],Siema2025,79,FALSE)</f>
        <v/>
      </c>
      <c r="BC497" s="108" t="str">
        <f>IF(Tabela2[[#This Row],[Outro(s) ]] = "X", "PREENCHER","NA")</f>
        <v>NA</v>
      </c>
      <c r="BD497" s="108" t="str">
        <f>VLOOKUP(Tabela2[[#This Row],[SIEMA]],Siema2025,82,FALSE)</f>
        <v/>
      </c>
      <c r="BE497" s="108" t="str">
        <f>VLOOKUP(Tabela2[[#This Row],[SIEMA]],Siema2025,81,FALSE)</f>
        <v/>
      </c>
      <c r="BF497" s="110" t="s">
        <v>7176</v>
      </c>
      <c r="BG497" s="110" t="s">
        <v>7177</v>
      </c>
      <c r="BH497" s="111" t="str">
        <f>VLOOKUP(Tabela2[[#This Row],[SIEMA]],Siema2025,29,FALSE)</f>
        <v>00924429000922</v>
      </c>
      <c r="BI497" s="112" t="str">
        <f>VLOOKUP(Tabela2[[#This Row],[SIEMA]],Siema2025,107,FALSE)</f>
        <v>Não</v>
      </c>
      <c r="BJ497" s="107" t="s">
        <v>7099</v>
      </c>
      <c r="BK497" s="104" t="s">
        <v>2696</v>
      </c>
      <c r="BL497" s="140">
        <v>45868</v>
      </c>
      <c r="BM497" s="108">
        <f ca="1">IF(Tabela2[[#This Row],[Data de atendimento do Ibama (considerar o primeiro documento/ação)]]="",_xlfn.DAYS(TODAY(),J497),_xlfn.DAYS(Tabela2[[#This Row],[Data de atendimento do Ibama (considerar o primeiro documento/ação)]],J497))</f>
        <v>9</v>
      </c>
      <c r="BN497" s="108" t="str">
        <f>IF(Tabela2[[#This Row],[Atendido pelo Ibama ("Não" ou "Sim")]]="Não","Preencher", IF(Tabela2[[#This Row],[Atendido pelo Ibama ("Não" ou "Sim")]]="Sim","NA",""))</f>
        <v>NA</v>
      </c>
      <c r="BO497" s="114" t="s">
        <v>7100</v>
      </c>
      <c r="BP497" s="108" t="str">
        <f>IF(Tabela2[[#This Row],[Forma de atendimento (primeiro documento/ação)]]= "Outros (especificar)", "PREENCHER","NA")</f>
        <v>NA</v>
      </c>
      <c r="BQ497" s="106" t="s">
        <v>123</v>
      </c>
      <c r="BR497" s="108" t="str">
        <f>IF(Tabela2[[#This Row],[Equipe do Ibama foi a campo? Houve sobrevoo do Poseidon?]] = "Sim", "PREENCHER","NA")</f>
        <v>NA</v>
      </c>
      <c r="BS497" s="108" t="str">
        <f>IF(Tabela2[[#This Row],[Se sim, foi emitida Ordem de Emergência? (informações vinculada à coluna CK)]] = "Sim", "PREENCHER","NA")</f>
        <v>NA</v>
      </c>
      <c r="BT497" s="108" t="s">
        <v>7101</v>
      </c>
      <c r="BU497" s="108" t="s">
        <v>2696</v>
      </c>
      <c r="BV497" s="108" t="s">
        <v>123</v>
      </c>
      <c r="BW497" s="108" t="s">
        <v>123</v>
      </c>
      <c r="BX497" s="106"/>
      <c r="BY497" s="106"/>
      <c r="BZ497" s="104" t="str">
        <f>IF(Tabela2[[#This Row],[Data do documento de encerramento]]="NA","NA",IF(Tabela2[[#This Row],[Data do documento de encerramento]]="","Pendente de conclusão/ encerramento",_xlfn.DAYS(Tabela2[[#This Row],[Data do documento de encerramento]],J497)))</f>
        <v>Pendente de conclusão/ encerramento</v>
      </c>
      <c r="CA497" s="107" t="s">
        <v>9320</v>
      </c>
      <c r="CB497" s="107"/>
      <c r="CC497" s="107"/>
      <c r="CD497" s="107"/>
      <c r="CE497" s="107"/>
      <c r="CF497" s="107"/>
    </row>
    <row r="498" spans="1:84" ht="60.75">
      <c r="A498" s="182">
        <v>202572357606</v>
      </c>
      <c r="B498" s="118" t="s">
        <v>9321</v>
      </c>
      <c r="C498" s="108" t="s">
        <v>672</v>
      </c>
      <c r="D498" s="106" t="s">
        <v>637</v>
      </c>
      <c r="E498" s="106" t="s">
        <v>9322</v>
      </c>
      <c r="F498" s="106"/>
      <c r="G498" s="106" t="s">
        <v>9323</v>
      </c>
      <c r="H498" s="106" t="s">
        <v>9324</v>
      </c>
      <c r="I498" s="104" t="str">
        <f>VLOOKUP(Tabela2[[#This Row],[SIEMA]],Siema2025,19,FALSE)</f>
        <v>Santos</v>
      </c>
      <c r="J498" s="105">
        <f>VLOOKUP(Tabela2[[#This Row],[SIEMA]],Siema2025,2,FALSE)</f>
        <v>45859</v>
      </c>
      <c r="K498" s="105" t="str">
        <f>VLOOKUP(Tabela2[[#This Row],[SIEMA]],Siema2025,16,FALSE)</f>
        <v>Segunda</v>
      </c>
      <c r="L498" s="106" t="str">
        <f>IF(Tabela2[[#This Row],[Data]]="","Sem Informação",VLOOKUP(MONTH(Tabela2[[#This Row],[Data]]),'[1]Validação de dados'!$I$1:$J$13,2,0))</f>
        <v>Julho</v>
      </c>
      <c r="M498" s="104">
        <f>YEAR(Tabela2[[#This Row],[Data]])</f>
        <v>2025</v>
      </c>
      <c r="N498" s="105" t="str">
        <f>VLOOKUP(Tabela2[[#This Row],[SIEMA]],Siema2025,17,FALSE)</f>
        <v>Noturno</v>
      </c>
      <c r="O498" s="105" t="s">
        <v>111</v>
      </c>
      <c r="P498" s="104" t="str">
        <f>VLOOKUP(Tabela2[[#This Row],[SIEMA]],Siema2025,21,FALSE)</f>
        <v>Sonda NS-47(West Tellus) atuando no poço 8-BUZ-89D, Campo de Búzios, Bacia de Santos</v>
      </c>
      <c r="Q498" s="104" t="s">
        <v>7094</v>
      </c>
      <c r="R498" t="s">
        <v>7202</v>
      </c>
      <c r="S498" s="107" t="s">
        <v>7147</v>
      </c>
      <c r="T498" s="104">
        <v>6.7789999999999999</v>
      </c>
      <c r="U498" s="104" t="s">
        <v>7111</v>
      </c>
      <c r="V498" s="104" t="str">
        <f>IF(Q498="","",IF(ISNUMBER(Q498)=FALSE,"Não se aplica",IFERROR(VLOOKUP(Q498,Produtos!$A$1:$C$2319,3,FALSE),"Não Cadastrado")))</f>
        <v>Não se aplica</v>
      </c>
      <c r="W498" s="104"/>
      <c r="X498" s="113"/>
      <c r="Y498" s="109" t="str">
        <f>IF(W498="","", IF(W498="NC","", IF(W498="NE","", IF(W498="NA","",IFERROR(VLOOKUP(W498,Produtos!$A$1:$C$2319,2,FALSE),"Não Cadastrado")))))</f>
        <v/>
      </c>
      <c r="Z498" s="104"/>
      <c r="AA498" s="104"/>
      <c r="AB498" s="104" t="str">
        <f>IF(W498="","",IF(ISNUMBER(W498)=FALSE,"Não se aplica",IFERROR(VLOOKUP(W498,Produtos!$A$1:$C$2319,3,FALSE),"Não Cadastrado")))</f>
        <v/>
      </c>
      <c r="AC498" s="104"/>
      <c r="AD498" s="108"/>
      <c r="AE498" s="107" t="str">
        <f>IF(AC498="","", IF(AC498="NC","", IF(AC498="NE","", IF(AC498="NA","",IFERROR(VLOOKUP(AC498,Produtos!$A$1:$C$2319,2,FALSE),"Não Cadastrado")))))</f>
        <v/>
      </c>
      <c r="AF498" s="104"/>
      <c r="AG498" s="104"/>
      <c r="AH498" s="104" t="str">
        <f>IF(AC498="","",IF(ISNUMBER(AC498)=FALSE,"Não se aplica",IFERROR(VLOOKUP(AC498,Produtos!$A$1:$C$2319,3,FALSE),"Não Cadastrado")))</f>
        <v/>
      </c>
      <c r="AI498" s="104"/>
      <c r="AJ498" s="104" t="str">
        <f>VLOOKUP(Tabela2[[#This Row],[SIEMA]],Siema2025,26,FALSE)</f>
        <v>Perda de estanqueidade da hotline do BOP. Falha eletrônica no POD azul.</v>
      </c>
      <c r="AK498" s="107" t="s">
        <v>7234</v>
      </c>
      <c r="AL498" s="107" t="s">
        <v>7290</v>
      </c>
      <c r="AM498" s="107"/>
      <c r="AN498" s="108" t="str">
        <f>VLOOKUP(Tabela2[[#This Row],[SIEMA]],Siema2025,51,FALSE)</f>
        <v/>
      </c>
      <c r="AO498" s="108" t="str">
        <f>VLOOKUP(Tabela2[[#This Row],[SIEMA]],Siema2025,53,FALSE)</f>
        <v/>
      </c>
      <c r="AP498" s="108" t="str">
        <f>VLOOKUP(Tabela2[[#This Row],[SIEMA]],Siema2025,55,FALSE)</f>
        <v/>
      </c>
      <c r="AQ498" s="108" t="str">
        <f>VLOOKUP(Tabela2[[#This Row],[SIEMA]],Siema2025,57,FALSE)</f>
        <v/>
      </c>
      <c r="AR498" s="108" t="str">
        <f>VLOOKUP(Tabela2[[#This Row],[SIEMA]],Siema2025,59,FALSE)</f>
        <v/>
      </c>
      <c r="AS498" s="108" t="str">
        <f>VLOOKUP(Tabela2[[#This Row],[SIEMA]],Siema2025,61,FALSE)</f>
        <v>X</v>
      </c>
      <c r="AT498" s="108" t="str">
        <f>VLOOKUP(Tabela2[[#This Row],[SIEMA]],Siema2025,63,FALSE)</f>
        <v/>
      </c>
      <c r="AU498" s="108" t="str">
        <f>VLOOKUP(Tabela2[[#This Row],[SIEMA]],Siema2025,65,FALSE)</f>
        <v/>
      </c>
      <c r="AV498" s="108" t="str">
        <f>VLOOKUP(Tabela2[[#This Row],[SIEMA]],Siema2025,67,FALSE)</f>
        <v/>
      </c>
      <c r="AW498" s="108" t="str">
        <f>VLOOKUP(Tabela2[[#This Row],[SIEMA]],Siema2025,69,FALSE)</f>
        <v/>
      </c>
      <c r="AX498" s="108" t="str">
        <f>VLOOKUP(Tabela2[[#This Row],[SIEMA]],Siema2025,71,FALSE)</f>
        <v/>
      </c>
      <c r="AY498" s="108" t="str">
        <f>VLOOKUP(Tabela2[[#This Row],[SIEMA]],Siema2025,73,FALSE)</f>
        <v/>
      </c>
      <c r="AZ498" s="108" t="str">
        <f>VLOOKUP(Tabela2[[#This Row],[SIEMA]],Siema2025,75,FALSE)</f>
        <v/>
      </c>
      <c r="BA498" s="108" t="str">
        <f>VLOOKUP(Tabela2[[#This Row],[SIEMA]],Siema2025,77,FALSE)</f>
        <v/>
      </c>
      <c r="BB498" s="108" t="str">
        <f>VLOOKUP(Tabela2[[#This Row],[SIEMA]],Siema2025,79,FALSE)</f>
        <v/>
      </c>
      <c r="BC498" s="108" t="str">
        <f>IF(Tabela2[[#This Row],[Outro(s) ]] = "X", "PREENCHER","NA")</f>
        <v>NA</v>
      </c>
      <c r="BD498" s="108" t="str">
        <f>VLOOKUP(Tabela2[[#This Row],[SIEMA]],Siema2025,82,FALSE)</f>
        <v/>
      </c>
      <c r="BE498" s="108" t="str">
        <f>VLOOKUP(Tabela2[[#This Row],[SIEMA]],Siema2025,81,FALSE)</f>
        <v/>
      </c>
      <c r="BF498" s="110" t="str">
        <f>VLOOKUP(Tabela2[[#This Row],[SIEMA]],Siema2025,28,FALSE)</f>
        <v>Petrobras</v>
      </c>
      <c r="BG498" s="110"/>
      <c r="BH498" s="111">
        <v>33000167000101</v>
      </c>
      <c r="BI498" s="112" t="str">
        <f>VLOOKUP(Tabela2[[#This Row],[SIEMA]],Siema2025,107,FALSE)</f>
        <v>Não</v>
      </c>
      <c r="BJ498" s="107" t="s">
        <v>7099</v>
      </c>
      <c r="BK498" s="104" t="s">
        <v>2696</v>
      </c>
      <c r="BL498" s="140">
        <v>45863</v>
      </c>
      <c r="BM498" s="108">
        <f ca="1">IF(Tabela2[[#This Row],[Data de atendimento do Ibama (considerar o primeiro documento/ação)]]="",_xlfn.DAYS(TODAY(),J498),_xlfn.DAYS(Tabela2[[#This Row],[Data de atendimento do Ibama (considerar o primeiro documento/ação)]],J498))</f>
        <v>4</v>
      </c>
      <c r="BN498" s="108" t="str">
        <f>IF(Tabela2[[#This Row],[Atendido pelo Ibama ("Não" ou "Sim")]]="Não","Preencher", IF(Tabela2[[#This Row],[Atendido pelo Ibama ("Não" ou "Sim")]]="Sim","NA",""))</f>
        <v>NA</v>
      </c>
      <c r="BO498" s="114" t="s">
        <v>7100</v>
      </c>
      <c r="BP498" s="108" t="str">
        <f>IF(Tabela2[[#This Row],[Forma de atendimento (primeiro documento/ação)]]= "Outros (especificar)", "PREENCHER","NA")</f>
        <v>NA</v>
      </c>
      <c r="BQ498" s="106" t="s">
        <v>123</v>
      </c>
      <c r="BR498" s="108" t="str">
        <f>IF(Tabela2[[#This Row],[Equipe do Ibama foi a campo? Houve sobrevoo do Poseidon?]] = "Sim", "PREENCHER","NA")</f>
        <v>NA</v>
      </c>
      <c r="BS498" s="108" t="str">
        <f>IF(Tabela2[[#This Row],[Se sim, foi emitida Ordem de Emergência? (informações vinculada à coluna CK)]] = "Sim", "PREENCHER","NA")</f>
        <v>NA</v>
      </c>
      <c r="BT498" s="108" t="s">
        <v>7101</v>
      </c>
      <c r="BU498" s="108" t="s">
        <v>2696</v>
      </c>
      <c r="BV498" s="108" t="s">
        <v>123</v>
      </c>
      <c r="BW498" s="108" t="s">
        <v>2696</v>
      </c>
      <c r="BX498" s="106" t="s">
        <v>7102</v>
      </c>
      <c r="BY498" s="140">
        <v>46028</v>
      </c>
      <c r="BZ498" s="104">
        <f>IF(Tabela2[[#This Row],[Data do documento de encerramento]]="NA","NA",IF(Tabela2[[#This Row],[Data do documento de encerramento]]="","Pendente de conclusão/ encerramento",_xlfn.DAYS(Tabela2[[#This Row],[Data do documento de encerramento]],J498)))</f>
        <v>169</v>
      </c>
      <c r="CA498" s="107"/>
      <c r="CB498" s="107" t="s">
        <v>7262</v>
      </c>
      <c r="CC498" s="107" t="s">
        <v>7204</v>
      </c>
      <c r="CD498" s="107" t="s">
        <v>123</v>
      </c>
      <c r="CE498" s="107" t="s">
        <v>123</v>
      </c>
      <c r="CF498" s="107" t="s">
        <v>7141</v>
      </c>
    </row>
    <row r="499" spans="1:84" ht="61.5" hidden="1" customHeight="1">
      <c r="A499" s="169">
        <v>202572246825</v>
      </c>
      <c r="B499" s="118" t="s">
        <v>9325</v>
      </c>
      <c r="C499" s="108" t="str">
        <f>VLOOKUP(Tabela2[[#This Row],[SIEMA]],Siema2025,4,FALSE)</f>
        <v xml:space="preserve"> MA</v>
      </c>
      <c r="D499" s="106" t="str">
        <f>VLOOKUP(Tabela2[[#This Row],[SIEMA]],Siema2025,3,FALSE)</f>
        <v xml:space="preserve">São Luís </v>
      </c>
      <c r="E499" s="106" t="s">
        <v>9326</v>
      </c>
      <c r="F499" s="106" t="s">
        <v>9327</v>
      </c>
      <c r="G499" t="s">
        <v>9328</v>
      </c>
      <c r="H499" t="s">
        <v>9329</v>
      </c>
      <c r="I499" s="104" t="s">
        <v>7114</v>
      </c>
      <c r="J499" s="105">
        <f>VLOOKUP(Tabela2[[#This Row],[SIEMA]],Siema2025,2,FALSE)</f>
        <v>45860</v>
      </c>
      <c r="K499" s="105" t="str">
        <f>VLOOKUP(Tabela2[[#This Row],[SIEMA]],Siema2025,16,FALSE)</f>
        <v>Terça</v>
      </c>
      <c r="L499" s="106" t="str">
        <f>IF(Tabela2[[#This Row],[Data]]="","Sem Informação",VLOOKUP(MONTH(Tabela2[[#This Row],[Data]]),'[1]Validação de dados'!$I$1:$J$13,2,0))</f>
        <v>Julho</v>
      </c>
      <c r="M499" s="104">
        <f>YEAR(Tabela2[[#This Row],[Data]])</f>
        <v>2025</v>
      </c>
      <c r="N499" s="105" t="str">
        <f>VLOOKUP(Tabela2[[#This Row],[SIEMA]],Siema2025,17,FALSE)</f>
        <v>Matutino</v>
      </c>
      <c r="O499" s="105" t="str">
        <f>VLOOKUP(Tabela2[[#This Row],[SIEMA]],Siema2025,5,FALSE)</f>
        <v>Terminal/portos/ancoradouros/etc</v>
      </c>
      <c r="P499" s="104" t="str">
        <f>VLOOKUP(Tabela2[[#This Row],[SIEMA]],Siema2025,21,FALSE)</f>
        <v>Terminal Marítimo de Ponta da Madeira - Píer 1</v>
      </c>
      <c r="Q499" s="104" t="s">
        <v>7127</v>
      </c>
      <c r="R499" s="108"/>
      <c r="S499" s="104" t="s">
        <v>9330</v>
      </c>
      <c r="T499" s="104" t="s">
        <v>9331</v>
      </c>
      <c r="U499" s="104" t="s">
        <v>7062</v>
      </c>
      <c r="V499" s="104" t="str">
        <f>IF(Q499="","",IF(ISNUMBER(Q499)=FALSE,"Não se aplica",IFERROR(VLOOKUP(Q499,Produtos!$A$1:$C$2319,3,FALSE),"Não Cadastrado")))</f>
        <v>Não se aplica</v>
      </c>
      <c r="W499" s="104" t="str">
        <f>VLOOKUP(Tabela2[[#This Row],[SIEMA]],Siema2025,10,FALSE)</f>
        <v/>
      </c>
      <c r="X499" s="113"/>
      <c r="Y499" s="109" t="str">
        <f>IF(W499="","", IF(W499="NC","", IF(W499="NE","", IF(W499="NA","",IFERROR(VLOOKUP(W499,Produtos!$A$1:$C$2319,2,FALSE),"Não Cadastrado")))))</f>
        <v/>
      </c>
      <c r="Z499" s="104" t="str">
        <f>VLOOKUP(Tabela2[[#This Row],[SIEMA]],Siema2025,11,FALSE)</f>
        <v xml:space="preserve"> </v>
      </c>
      <c r="AA499" s="104" t="str">
        <f>VLOOKUP(Tabela2[[#This Row],[SIEMA]],Siema2025,12,FALSE)</f>
        <v xml:space="preserve"> </v>
      </c>
      <c r="AB499" s="104" t="str">
        <f>IF(W499="","",IF(ISNUMBER(W499)=FALSE,"Não se aplica",IFERROR(VLOOKUP(W499,Produtos!$A$1:$C$2319,3,FALSE),"Não Cadastrado")))</f>
        <v/>
      </c>
      <c r="AC499" s="104"/>
      <c r="AD499" s="108"/>
      <c r="AE499" s="107" t="str">
        <f>IF(AC499="","", IF(AC499="NC","", IF(AC499="NE","", IF(AC499="NA","",IFERROR(VLOOKUP(AC499,Produtos!$A$1:$C$2319,2,FALSE),"Não Cadastrado")))))</f>
        <v/>
      </c>
      <c r="AF499" s="104"/>
      <c r="AG499" s="104"/>
      <c r="AH499" s="104" t="str">
        <f>IF(AC499="","",IF(ISNUMBER(AC499)=FALSE,"Não se aplica",IFERROR(VLOOKUP(AC499,Produtos!$A$1:$C$2319,3,FALSE),"Não Cadastrado")))</f>
        <v/>
      </c>
      <c r="AI499" s="113"/>
      <c r="AJ499" s="104" t="str">
        <f>VLOOKUP(Tabela2[[#This Row],[SIEMA]],Siema2025,26,FALSE)</f>
        <v>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v>
      </c>
      <c r="AK499" s="107" t="s">
        <v>7112</v>
      </c>
      <c r="AL499" s="107"/>
      <c r="AM499" s="107"/>
      <c r="AN499" s="108" t="str">
        <f>VLOOKUP(Tabela2[[#This Row],[SIEMA]],Siema2025,51,FALSE)</f>
        <v/>
      </c>
      <c r="AO499" s="108" t="str">
        <f>VLOOKUP(Tabela2[[#This Row],[SIEMA]],Siema2025,53,FALSE)</f>
        <v/>
      </c>
      <c r="AP499" s="108" t="str">
        <f>VLOOKUP(Tabela2[[#This Row],[SIEMA]],Siema2025,55,FALSE)</f>
        <v/>
      </c>
      <c r="AQ499" s="108" t="str">
        <f>VLOOKUP(Tabela2[[#This Row],[SIEMA]],Siema2025,57,FALSE)</f>
        <v/>
      </c>
      <c r="AR499" s="108" t="str">
        <f>VLOOKUP(Tabela2[[#This Row],[SIEMA]],Siema2025,59,FALSE)</f>
        <v/>
      </c>
      <c r="AS499" s="108" t="str">
        <f>VLOOKUP(Tabela2[[#This Row],[SIEMA]],Siema2025,61,FALSE)</f>
        <v>X</v>
      </c>
      <c r="AT499" s="108" t="str">
        <f>VLOOKUP(Tabela2[[#This Row],[SIEMA]],Siema2025,63,FALSE)</f>
        <v/>
      </c>
      <c r="AU499" s="108" t="str">
        <f>VLOOKUP(Tabela2[[#This Row],[SIEMA]],Siema2025,65,FALSE)</f>
        <v/>
      </c>
      <c r="AV499" s="108" t="str">
        <f>VLOOKUP(Tabela2[[#This Row],[SIEMA]],Siema2025,67,FALSE)</f>
        <v/>
      </c>
      <c r="AW499" s="108" t="str">
        <f>VLOOKUP(Tabela2[[#This Row],[SIEMA]],Siema2025,69,FALSE)</f>
        <v/>
      </c>
      <c r="AX499" s="108" t="str">
        <f>VLOOKUP(Tabela2[[#This Row],[SIEMA]],Siema2025,71,FALSE)</f>
        <v/>
      </c>
      <c r="AY499" s="108" t="str">
        <f>VLOOKUP(Tabela2[[#This Row],[SIEMA]],Siema2025,73,FALSE)</f>
        <v/>
      </c>
      <c r="AZ499" s="108" t="str">
        <f>VLOOKUP(Tabela2[[#This Row],[SIEMA]],Siema2025,75,FALSE)</f>
        <v/>
      </c>
      <c r="BA499" s="108" t="str">
        <f>VLOOKUP(Tabela2[[#This Row],[SIEMA]],Siema2025,77,FALSE)</f>
        <v/>
      </c>
      <c r="BB499" s="108" t="str">
        <f>VLOOKUP(Tabela2[[#This Row],[SIEMA]],Siema2025,79,FALSE)</f>
        <v/>
      </c>
      <c r="BC499" s="108"/>
      <c r="BD499" s="108" t="str">
        <f>VLOOKUP(Tabela2[[#This Row],[SIEMA]],Siema2025,82,FALSE)</f>
        <v/>
      </c>
      <c r="BE499" s="108" t="str">
        <f>VLOOKUP(Tabela2[[#This Row],[SIEMA]],Siema2025,81,FALSE)</f>
        <v/>
      </c>
      <c r="BF499" s="110" t="str">
        <f>VLOOKUP(Tabela2[[#This Row],[SIEMA]],Siema2025,28,FALSE)</f>
        <v>Vale S.A</v>
      </c>
      <c r="BG499" s="110"/>
      <c r="BH499" s="111" t="str">
        <f>VLOOKUP(Tabela2[[#This Row],[SIEMA]],Siema2025,29,FALSE)</f>
        <v>33592510042400</v>
      </c>
      <c r="BI499" s="112" t="str">
        <f>VLOOKUP(Tabela2[[#This Row],[SIEMA]],Siema2025,107,FALSE)</f>
        <v>Não</v>
      </c>
      <c r="BJ499" s="107" t="s">
        <v>7099</v>
      </c>
      <c r="BK499" s="104" t="s">
        <v>123</v>
      </c>
      <c r="BL499" s="140"/>
      <c r="BM499" s="108">
        <f ca="1">IF(Tabela2[[#This Row],[Data de atendimento do Ibama (considerar o primeiro documento/ação)]]="",_xlfn.DAYS(TODAY(),J499),_xlfn.DAYS(Tabela2[[#This Row],[Data de atendimento do Ibama (considerar o primeiro documento/ação)]],J499))</f>
        <v>372</v>
      </c>
      <c r="BN499" s="108" t="s">
        <v>7469</v>
      </c>
      <c r="BO499" s="114" t="s">
        <v>637</v>
      </c>
      <c r="BP499" s="108" t="str">
        <f>IF(Tabela2[[#This Row],[Forma de atendimento (primeiro documento/ação)]]= "Outros (especificar)", "PREENCHER","NA")</f>
        <v>NA</v>
      </c>
      <c r="BQ499" s="106" t="s">
        <v>123</v>
      </c>
      <c r="BR499" s="108" t="str">
        <f>IF(Tabela2[[#This Row],[Equipe do Ibama foi a campo? Houve sobrevoo do Poseidon?]] = "Sim", "PREENCHER","NA")</f>
        <v>NA</v>
      </c>
      <c r="BS499" s="260" t="s">
        <v>7114</v>
      </c>
      <c r="BT499" s="108" t="s">
        <v>7101</v>
      </c>
      <c r="BU499" s="108" t="s">
        <v>123</v>
      </c>
      <c r="BV499" s="108" t="s">
        <v>123</v>
      </c>
      <c r="BW499" s="108" t="s">
        <v>123</v>
      </c>
      <c r="BX499" s="106" t="s">
        <v>7127</v>
      </c>
      <c r="BY499" s="140"/>
      <c r="BZ499" s="104" t="str">
        <f>IF(Tabela2[[#This Row],[Data do documento de encerramento]]="NA","NA",IF(Tabela2[[#This Row],[Data do documento de encerramento]]="","Pendente de conclusão/ encerramento",_xlfn.DAYS(Tabela2[[#This Row],[Data do documento de encerramento]],J499)))</f>
        <v>Pendente de conclusão/ encerramento</v>
      </c>
      <c r="CA499" s="107" t="s">
        <v>9332</v>
      </c>
      <c r="CB499" s="107"/>
      <c r="CC499" s="107"/>
      <c r="CD499" s="107"/>
      <c r="CE499" s="107"/>
      <c r="CF499" s="107"/>
    </row>
    <row r="500" spans="1:84" ht="45.75">
      <c r="A500" s="169">
        <v>202572250413</v>
      </c>
      <c r="B500" s="170" t="s">
        <v>9333</v>
      </c>
      <c r="C500" s="108" t="s">
        <v>7135</v>
      </c>
      <c r="D500" s="106" t="s">
        <v>637</v>
      </c>
      <c r="E500" s="106" t="s">
        <v>9109</v>
      </c>
      <c r="F500" s="106"/>
      <c r="G500" s="106" t="s">
        <v>9255</v>
      </c>
      <c r="H500" s="106" t="s">
        <v>9256</v>
      </c>
      <c r="I500" s="104" t="str">
        <f>VLOOKUP(Tabela2[[#This Row],[SIEMA]],Siema2025,19,FALSE)</f>
        <v>Campos</v>
      </c>
      <c r="J500" s="105">
        <f>VLOOKUP(Tabela2[[#This Row],[SIEMA]],Siema2025,2,FALSE)</f>
        <v>45860</v>
      </c>
      <c r="K500" s="105" t="str">
        <f>VLOOKUP(Tabela2[[#This Row],[SIEMA]],Siema2025,16,FALSE)</f>
        <v>Terça</v>
      </c>
      <c r="L500" s="106" t="str">
        <f>IF(Tabela2[[#This Row],[Data]]="","Sem Informação",VLOOKUP(MONTH(Tabela2[[#This Row],[Data]]),'[1]Validação de dados'!$I$1:$J$13,2,0))</f>
        <v>Julho</v>
      </c>
      <c r="M500" s="104">
        <f>YEAR(Tabela2[[#This Row],[Data]])</f>
        <v>2025</v>
      </c>
      <c r="N500" s="105" t="str">
        <f>VLOOKUP(Tabela2[[#This Row],[SIEMA]],Siema2025,17,FALSE)</f>
        <v>Madrugada</v>
      </c>
      <c r="O500" s="105" t="s">
        <v>111</v>
      </c>
      <c r="P500" s="104" t="str">
        <f>VLOOKUP(Tabela2[[#This Row],[SIEMA]],Siema2025,21,FALSE)</f>
        <v>Normand Cutter %u2013 Solstad Offshore</v>
      </c>
      <c r="Q500" s="104" t="s">
        <v>7094</v>
      </c>
      <c r="R500" s="104" t="s">
        <v>954</v>
      </c>
      <c r="S500" s="107" t="s">
        <v>7468</v>
      </c>
      <c r="T500" s="104" t="str">
        <f>VLOOKUP(Tabela2[[#This Row],[SIEMA]],Siema2025,11,FALSE)</f>
        <v>0.000447</v>
      </c>
      <c r="U500" s="104" t="str">
        <f>VLOOKUP(Tabela2[[#This Row],[SIEMA]],Siema2025,12,FALSE)</f>
        <v>M3</v>
      </c>
      <c r="V500" s="104" t="str">
        <f>IF(Q500="","",IF(ISNUMBER(Q500)=FALSE,"Não se aplica",IFERROR(VLOOKUP(Q500,Produtos!$A$1:$C$2319,3,FALSE),"Não Cadastrado")))</f>
        <v>Não se aplica</v>
      </c>
      <c r="W500" s="104"/>
      <c r="X500" s="113"/>
      <c r="Y500" s="109" t="str">
        <f>IF(W500="","", IF(W500="NC","", IF(W500="NE","", IF(W500="NA","",IFERROR(VLOOKUP(W500,Produtos!$A$1:$C$2319,2,FALSE),"Não Cadastrado")))))</f>
        <v/>
      </c>
      <c r="Z500" s="104"/>
      <c r="AA500" s="104"/>
      <c r="AB500" s="104" t="str">
        <f>IF(W500="","",IF(ISNUMBER(W500)=FALSE,"Não se aplica",IFERROR(VLOOKUP(W500,Produtos!$A$1:$C$2319,3,FALSE),"Não Cadastrado")))</f>
        <v/>
      </c>
      <c r="AC500" s="104"/>
      <c r="AD500" s="108"/>
      <c r="AE500" s="107" t="str">
        <f>IF(AC500="","", IF(AC500="NC","", IF(AC500="NE","", IF(AC500="NA","",IFERROR(VLOOKUP(AC500,Produtos!$A$1:$C$2319,2,FALSE),"Não Cadastrado")))))</f>
        <v/>
      </c>
      <c r="AF500" s="104"/>
      <c r="AG500" s="104"/>
      <c r="AH500" s="104" t="str">
        <f>IF(AC500="","",IF(ISNUMBER(AC500)=FALSE,"Não se aplica",IFERROR(VLOOKUP(AC500,Produtos!$A$1:$C$2319,3,FALSE),"Não Cadastrado")))</f>
        <v/>
      </c>
      <c r="AI500" s="104"/>
      <c r="AJ500" s="104" t="str">
        <f>VLOOKUP(Tabela2[[#This Row],[SIEMA]],Siema2025,26,FALSE)</f>
        <v>Escape de MEG após abertura de válvula para depressurização e preparação para descida (abandono) do jumper.</v>
      </c>
      <c r="AK500" s="107" t="s">
        <v>7098</v>
      </c>
      <c r="AL500" s="107"/>
      <c r="AM500" s="107"/>
      <c r="AN500" s="108" t="str">
        <f>VLOOKUP(Tabela2[[#This Row],[SIEMA]],Siema2025,51,FALSE)</f>
        <v/>
      </c>
      <c r="AO500" s="108" t="str">
        <f>VLOOKUP(Tabela2[[#This Row],[SIEMA]],Siema2025,53,FALSE)</f>
        <v/>
      </c>
      <c r="AP500" s="108" t="str">
        <f>VLOOKUP(Tabela2[[#This Row],[SIEMA]],Siema2025,55,FALSE)</f>
        <v/>
      </c>
      <c r="AQ500" s="108" t="str">
        <f>VLOOKUP(Tabela2[[#This Row],[SIEMA]],Siema2025,57,FALSE)</f>
        <v/>
      </c>
      <c r="AR500" s="108" t="str">
        <f>VLOOKUP(Tabela2[[#This Row],[SIEMA]],Siema2025,59,FALSE)</f>
        <v/>
      </c>
      <c r="AS500" s="108" t="str">
        <f>VLOOKUP(Tabela2[[#This Row],[SIEMA]],Siema2025,61,FALSE)</f>
        <v>X</v>
      </c>
      <c r="AT500" s="108" t="str">
        <f>VLOOKUP(Tabela2[[#This Row],[SIEMA]],Siema2025,63,FALSE)</f>
        <v/>
      </c>
      <c r="AU500" s="108" t="str">
        <f>VLOOKUP(Tabela2[[#This Row],[SIEMA]],Siema2025,65,FALSE)</f>
        <v/>
      </c>
      <c r="AV500" s="108" t="str">
        <f>VLOOKUP(Tabela2[[#This Row],[SIEMA]],Siema2025,67,FALSE)</f>
        <v/>
      </c>
      <c r="AW500" s="108" t="str">
        <f>VLOOKUP(Tabela2[[#This Row],[SIEMA]],Siema2025,69,FALSE)</f>
        <v/>
      </c>
      <c r="AX500" s="108" t="str">
        <f>VLOOKUP(Tabela2[[#This Row],[SIEMA]],Siema2025,71,FALSE)</f>
        <v/>
      </c>
      <c r="AY500" s="108" t="str">
        <f>VLOOKUP(Tabela2[[#This Row],[SIEMA]],Siema2025,73,FALSE)</f>
        <v/>
      </c>
      <c r="AZ500" s="108" t="str">
        <f>VLOOKUP(Tabela2[[#This Row],[SIEMA]],Siema2025,75,FALSE)</f>
        <v/>
      </c>
      <c r="BA500" s="108" t="str">
        <f>VLOOKUP(Tabela2[[#This Row],[SIEMA]],Siema2025,77,FALSE)</f>
        <v/>
      </c>
      <c r="BB500" s="108" t="str">
        <f>VLOOKUP(Tabela2[[#This Row],[SIEMA]],Siema2025,79,FALSE)</f>
        <v/>
      </c>
      <c r="BC500" s="108" t="str">
        <f>IF(Tabela2[[#This Row],[Outro(s) ]] = "X", "PREENCHER","NA")</f>
        <v>NA</v>
      </c>
      <c r="BD500" s="108" t="str">
        <f>VLOOKUP(Tabela2[[#This Row],[SIEMA]],Siema2025,82,FALSE)</f>
        <v/>
      </c>
      <c r="BE500" s="108" t="str">
        <f>VLOOKUP(Tabela2[[#This Row],[SIEMA]],Siema2025,81,FALSE)</f>
        <v/>
      </c>
      <c r="BF500" s="110" t="str">
        <f>VLOOKUP(Tabela2[[#This Row],[SIEMA]],Siema2025,28,FALSE)</f>
        <v>Equinor Brasil Energia Ltda.</v>
      </c>
      <c r="BG500" s="110"/>
      <c r="BH500" s="111" t="str">
        <f>VLOOKUP(Tabela2[[#This Row],[SIEMA]],Siema2025,29,FALSE)</f>
        <v>04028583000100</v>
      </c>
      <c r="BI500" s="112" t="s">
        <v>2696</v>
      </c>
      <c r="BJ500" s="107" t="s">
        <v>7099</v>
      </c>
      <c r="BK500" s="104" t="s">
        <v>2696</v>
      </c>
      <c r="BL500" s="140">
        <v>45894</v>
      </c>
      <c r="BM500" s="108">
        <f ca="1">IF(Tabela2[[#This Row],[Data de atendimento do Ibama (considerar o primeiro documento/ação)]]="",_xlfn.DAYS(TODAY(),J500),_xlfn.DAYS(Tabela2[[#This Row],[Data de atendimento do Ibama (considerar o primeiro documento/ação)]],J500))</f>
        <v>34</v>
      </c>
      <c r="BN500" s="108" t="str">
        <f>IF(Tabela2[[#This Row],[Atendido pelo Ibama ("Não" ou "Sim")]]="Não","Preencher", IF(Tabela2[[#This Row],[Atendido pelo Ibama ("Não" ou "Sim")]]="Sim","NA",""))</f>
        <v>NA</v>
      </c>
      <c r="BO500" s="114" t="s">
        <v>7138</v>
      </c>
      <c r="BP500" s="108" t="str">
        <f>IF(Tabela2[[#This Row],[Forma de atendimento (primeiro documento/ação)]]= "Outros (especificar)", "PREENCHER","NA")</f>
        <v>NA</v>
      </c>
      <c r="BQ500" s="106" t="s">
        <v>123</v>
      </c>
      <c r="BR500" s="108" t="str">
        <f>IF(Tabela2[[#This Row],[Equipe do Ibama foi a campo? Houve sobrevoo do Poseidon?]] = "Sim", "PREENCHER","NA")</f>
        <v>NA</v>
      </c>
      <c r="BS500" s="108" t="str">
        <f>IF(Tabela2[[#This Row],[Se sim, foi emitida Ordem de Emergência? (informações vinculada à coluna CK)]] = "Sim", "PREENCHER","NA")</f>
        <v>NA</v>
      </c>
      <c r="BT500" s="108" t="s">
        <v>7101</v>
      </c>
      <c r="BU500" s="108" t="s">
        <v>123</v>
      </c>
      <c r="BV500" s="108" t="s">
        <v>123</v>
      </c>
      <c r="BW500" s="108" t="s">
        <v>123</v>
      </c>
      <c r="BX500" s="106"/>
      <c r="BY500" s="106"/>
      <c r="BZ500" s="104" t="str">
        <f>IF(Tabela2[[#This Row],[Data do documento de encerramento]]="NA","NA",IF(Tabela2[[#This Row],[Data do documento de encerramento]]="","Pendente de conclusão/ encerramento",_xlfn.DAYS(Tabela2[[#This Row],[Data do documento de encerramento]],J500)))</f>
        <v>Pendente de conclusão/ encerramento</v>
      </c>
      <c r="CA500" s="107" t="s">
        <v>7833</v>
      </c>
      <c r="CB500" s="107"/>
      <c r="CC500" s="107" t="s">
        <v>7470</v>
      </c>
      <c r="CD500" s="107" t="s">
        <v>123</v>
      </c>
      <c r="CE500" s="107" t="s">
        <v>123</v>
      </c>
      <c r="CF500" s="107" t="s">
        <v>7149</v>
      </c>
    </row>
    <row r="501" spans="1:84" hidden="1">
      <c r="A501" s="182">
        <v>202572436050</v>
      </c>
      <c r="B501" s="118" t="s">
        <v>9334</v>
      </c>
      <c r="C501" s="108" t="s">
        <v>672</v>
      </c>
      <c r="D501" s="106" t="s">
        <v>637</v>
      </c>
      <c r="E501" s="106" t="str">
        <f>VLOOKUP(Tabela2[[#This Row],[SIEMA]],Siema2025,20,FALSE)</f>
        <v>Campo de Tupi, Bacia de Santos</v>
      </c>
      <c r="F501" s="106"/>
      <c r="G501" s="106" t="s">
        <v>9335</v>
      </c>
      <c r="H501" s="106" t="s">
        <v>9336</v>
      </c>
      <c r="I501" s="104" t="str">
        <f>VLOOKUP(Tabela2[[#This Row],[SIEMA]],Siema2025,19,FALSE)</f>
        <v>Santos</v>
      </c>
      <c r="J501" s="105">
        <f>VLOOKUP(Tabela2[[#This Row],[SIEMA]],Siema2025,2,FALSE)</f>
        <v>45860</v>
      </c>
      <c r="K501" s="105" t="str">
        <f>VLOOKUP(Tabela2[[#This Row],[SIEMA]],Siema2025,16,FALSE)</f>
        <v>Terça</v>
      </c>
      <c r="L501" s="106" t="str">
        <f>IF(Tabela2[[#This Row],[Data]]="","Sem Informação",VLOOKUP(MONTH(Tabela2[[#This Row],[Data]]),'[1]Validação de dados'!$I$1:$J$13,2,0))</f>
        <v>Julho</v>
      </c>
      <c r="M501" s="104">
        <f>YEAR(Tabela2[[#This Row],[Data]])</f>
        <v>2025</v>
      </c>
      <c r="N501" s="105" t="str">
        <f>VLOOKUP(Tabela2[[#This Row],[SIEMA]],Siema2025,17,FALSE)</f>
        <v>Vespertino</v>
      </c>
      <c r="O501" s="105" t="s">
        <v>7255</v>
      </c>
      <c r="P501" s="104" t="str">
        <f>VLOOKUP(Tabela2[[#This Row],[SIEMA]],Siema2025,21,FALSE)</f>
        <v>Constatação de mancha de origem indeterminada</v>
      </c>
      <c r="Q501" s="104">
        <v>1267</v>
      </c>
      <c r="R501" s="104" t="str">
        <f>VLOOKUP(Tabela2[[#This Row],[SIEMA]],Siema2025,10,FALSE)</f>
        <v>Petroleo</v>
      </c>
      <c r="S501" s="107" t="str">
        <f>IF(Q501="","", IF(Q501="NC","", IF(Q501="NE","", IF(Q501="NA","",IFERROR(VLOOKUP(Q501,[1]Produtos!$A$1:$C$2319,2,FALSE),"Não Cadastrado")))))</f>
        <v>PETRÓLEO CRU</v>
      </c>
      <c r="T501" s="104" t="str">
        <f>VLOOKUP(Tabela2[[#This Row],[SIEMA]],Siema2025,11,FALSE)</f>
        <v>0.00834</v>
      </c>
      <c r="U501" s="104" t="str">
        <f>VLOOKUP(Tabela2[[#This Row],[SIEMA]],Siema2025,12,FALSE)</f>
        <v>M3</v>
      </c>
      <c r="V501" s="104">
        <f>IF(Q501="","",IF(ISNUMBER(Q501)=FALSE,"Não se aplica",IFERROR(VLOOKUP(Q501,Produtos!$A$1:$C$2319,3,FALSE),"Não Cadastrado")))</f>
        <v>3</v>
      </c>
      <c r="W501" s="104"/>
      <c r="X501" s="113" t="str">
        <f>IF(Tabela2[[#This Row],[Origem do acidente]] = "Plataforma", "PREENCHER","NA")</f>
        <v>NA</v>
      </c>
      <c r="Y501" s="109" t="str">
        <f>IF(W501="","", IF(W501="NC","", IF(W501="NE","", IF(W501="NA","",IFERROR(VLOOKUP(W501,Produtos!$A$1:$C$2319,2,FALSE),"Não Cadastrado")))))</f>
        <v/>
      </c>
      <c r="Z501" s="104"/>
      <c r="AA501" s="104"/>
      <c r="AB501" s="104" t="str">
        <f>IF(W501="","",IF(ISNUMBER(W501)=FALSE,"Não se aplica",IFERROR(VLOOKUP(W501,Produtos!$A$1:$C$2319,3,FALSE),"Não Cadastrado")))</f>
        <v/>
      </c>
      <c r="AC501" s="104"/>
      <c r="AD501" s="108" t="str">
        <f>IF(Tabela2[[#This Row],[Origem do acidente]] = "Plataforma", "PREENCHER","NA")</f>
        <v>NA</v>
      </c>
      <c r="AE501" s="107" t="str">
        <f>IF(AC501="","", IF(AC501="NC","", IF(AC501="NE","", IF(AC501="NA","",IFERROR(VLOOKUP(AC501,Produtos!$A$1:$C$2319,2,FALSE),"Não Cadastrado")))))</f>
        <v/>
      </c>
      <c r="AF501" s="104"/>
      <c r="AG501" s="104"/>
      <c r="AH501" s="104" t="str">
        <f>IF(AC501="","",IF(ISNUMBER(AC501)=FALSE,"Não se aplica",IFERROR(VLOOKUP(AC501,Produtos!$A$1:$C$2319,3,FALSE),"Não Cadastrado")))</f>
        <v/>
      </c>
      <c r="AI501" s="104"/>
      <c r="AJ501" s="104" t="s">
        <v>9214</v>
      </c>
      <c r="AK501" s="107" t="s">
        <v>7256</v>
      </c>
      <c r="AL501" s="107"/>
      <c r="AM501" s="107"/>
      <c r="AN501" s="108" t="str">
        <f>VLOOKUP(Tabela2[[#This Row],[SIEMA]],Siema2025,51,FALSE)</f>
        <v/>
      </c>
      <c r="AO501" s="108" t="str">
        <f>VLOOKUP(Tabela2[[#This Row],[SIEMA]],Siema2025,53,FALSE)</f>
        <v/>
      </c>
      <c r="AP501" s="108" t="str">
        <f>VLOOKUP(Tabela2[[#This Row],[SIEMA]],Siema2025,55,FALSE)</f>
        <v/>
      </c>
      <c r="AQ501" s="108" t="str">
        <f>VLOOKUP(Tabela2[[#This Row],[SIEMA]],Siema2025,57,FALSE)</f>
        <v/>
      </c>
      <c r="AR501" s="108" t="str">
        <f>VLOOKUP(Tabela2[[#This Row],[SIEMA]],Siema2025,59,FALSE)</f>
        <v/>
      </c>
      <c r="AS501" s="108" t="str">
        <f>VLOOKUP(Tabela2[[#This Row],[SIEMA]],Siema2025,61,FALSE)</f>
        <v>X</v>
      </c>
      <c r="AT501" s="108" t="str">
        <f>VLOOKUP(Tabela2[[#This Row],[SIEMA]],Siema2025,63,FALSE)</f>
        <v/>
      </c>
      <c r="AU501" s="108" t="str">
        <f>VLOOKUP(Tabela2[[#This Row],[SIEMA]],Siema2025,65,FALSE)</f>
        <v/>
      </c>
      <c r="AV501" s="108" t="str">
        <f>VLOOKUP(Tabela2[[#This Row],[SIEMA]],Siema2025,67,FALSE)</f>
        <v/>
      </c>
      <c r="AW501" s="108" t="str">
        <f>VLOOKUP(Tabela2[[#This Row],[SIEMA]],Siema2025,69,FALSE)</f>
        <v/>
      </c>
      <c r="AX501" s="108" t="str">
        <f>VLOOKUP(Tabela2[[#This Row],[SIEMA]],Siema2025,71,FALSE)</f>
        <v/>
      </c>
      <c r="AY501" s="108" t="str">
        <f>VLOOKUP(Tabela2[[#This Row],[SIEMA]],Siema2025,73,FALSE)</f>
        <v/>
      </c>
      <c r="AZ501" s="108" t="str">
        <f>VLOOKUP(Tabela2[[#This Row],[SIEMA]],Siema2025,75,FALSE)</f>
        <v/>
      </c>
      <c r="BA501" s="108" t="str">
        <f>VLOOKUP(Tabela2[[#This Row],[SIEMA]],Siema2025,77,FALSE)</f>
        <v/>
      </c>
      <c r="BB501" s="108" t="str">
        <f>VLOOKUP(Tabela2[[#This Row],[SIEMA]],Siema2025,79,FALSE)</f>
        <v/>
      </c>
      <c r="BC501" s="108" t="str">
        <f>IF(Tabela2[[#This Row],[Outro(s) ]] = "X", "PREENCHER","NA")</f>
        <v>NA</v>
      </c>
      <c r="BD501" s="108" t="str">
        <f>VLOOKUP(Tabela2[[#This Row],[SIEMA]],Siema2025,82,FALSE)</f>
        <v/>
      </c>
      <c r="BE501" s="108" t="str">
        <f>VLOOKUP(Tabela2[[#This Row],[SIEMA]],Siema2025,81,FALSE)</f>
        <v/>
      </c>
      <c r="BF501" s="110" t="str">
        <f>VLOOKUP(Tabela2[[#This Row],[SIEMA]],Siema2025,28,FALSE)</f>
        <v>Petrobras</v>
      </c>
      <c r="BG501" s="110"/>
      <c r="BH501" s="111" t="str">
        <f>VLOOKUP(Tabela2[[#This Row],[SIEMA]],Siema2025,29,FALSE)</f>
        <v>33000167089501</v>
      </c>
      <c r="BI501" s="112" t="str">
        <f>VLOOKUP(Tabela2[[#This Row],[SIEMA]],Siema2025,107,FALSE)</f>
        <v>Não</v>
      </c>
      <c r="BJ501" s="107" t="s">
        <v>7099</v>
      </c>
      <c r="BK501" s="104" t="s">
        <v>2696</v>
      </c>
      <c r="BL501" s="140">
        <v>45875</v>
      </c>
      <c r="BM501" s="108">
        <f ca="1">IF(Tabela2[[#This Row],[Data de atendimento do Ibama (considerar o primeiro documento/ação)]]="",_xlfn.DAYS(TODAY(),J501),_xlfn.DAYS(Tabela2[[#This Row],[Data de atendimento do Ibama (considerar o primeiro documento/ação)]],J501))</f>
        <v>15</v>
      </c>
      <c r="BN501" s="108" t="str">
        <f>IF(Tabela2[[#This Row],[Atendido pelo Ibama ("Não" ou "Sim")]]="Não","Preencher", IF(Tabela2[[#This Row],[Atendido pelo Ibama ("Não" ou "Sim")]]="Sim","NA",""))</f>
        <v>NA</v>
      </c>
      <c r="BO501" s="114" t="s">
        <v>7100</v>
      </c>
      <c r="BP501" s="108" t="str">
        <f>IF(Tabela2[[#This Row],[Forma de atendimento (primeiro documento/ação)]]= "Outros (especificar)", "PREENCHER","NA")</f>
        <v>NA</v>
      </c>
      <c r="BQ501" s="106" t="s">
        <v>123</v>
      </c>
      <c r="BR501" s="108" t="str">
        <f>IF(Tabela2[[#This Row],[Equipe do Ibama foi a campo? Houve sobrevoo do Poseidon?]] = "Sim", "PREENCHER","NA")</f>
        <v>NA</v>
      </c>
      <c r="BS501" s="108" t="str">
        <f>IF(Tabela2[[#This Row],[Se sim, foi emitida Ordem de Emergência? (informações vinculada à coluna CK)]] = "Sim", "PREENCHER","NA")</f>
        <v>NA</v>
      </c>
      <c r="BT501" s="108" t="s">
        <v>7101</v>
      </c>
      <c r="BU501" s="108" t="s">
        <v>2696</v>
      </c>
      <c r="BV501" s="108" t="s">
        <v>123</v>
      </c>
      <c r="BW501" s="108" t="s">
        <v>2696</v>
      </c>
      <c r="BX501" s="106" t="s">
        <v>7102</v>
      </c>
      <c r="BY501" s="140">
        <v>46108</v>
      </c>
      <c r="BZ501" s="104">
        <f>IF(Tabela2[[#This Row],[Data do documento de encerramento]]="NA","NA",IF(Tabela2[[#This Row],[Data do documento de encerramento]]="","Pendente de conclusão/ encerramento",_xlfn.DAYS(Tabela2[[#This Row],[Data do documento de encerramento]],J501)))</f>
        <v>248</v>
      </c>
      <c r="CA501" s="107"/>
      <c r="CB501" s="107"/>
      <c r="CC501" s="107"/>
      <c r="CD501" s="107"/>
      <c r="CE501" s="107"/>
      <c r="CF501" s="107"/>
    </row>
    <row r="502" spans="1:84" ht="30.75" hidden="1">
      <c r="A502" s="169">
        <v>202572368432</v>
      </c>
      <c r="B502" s="118" t="s">
        <v>9337</v>
      </c>
      <c r="C502" s="108" t="str">
        <f>VLOOKUP(Tabela2[[#This Row],[SIEMA]],Siema2025,4,FALSE)</f>
        <v xml:space="preserve"> SP</v>
      </c>
      <c r="D502" s="106" t="str">
        <f>VLOOKUP(Tabela2[[#This Row],[SIEMA]],Siema2025,3,FALSE)</f>
        <v xml:space="preserve">Votuporanga </v>
      </c>
      <c r="E502" s="106" t="str">
        <f>VLOOKUP(Tabela2[[#This Row],[SIEMA]],Siema2025,20,FALSE)</f>
        <v>304+900</v>
      </c>
      <c r="F502" s="106"/>
      <c r="G502" s="106" t="s">
        <v>9338</v>
      </c>
      <c r="H502" s="106" t="s">
        <v>9339</v>
      </c>
      <c r="I502" s="104" t="s">
        <v>7114</v>
      </c>
      <c r="J502" s="105">
        <f>VLOOKUP(Tabela2[[#This Row],[SIEMA]],Siema2025,2,FALSE)</f>
        <v>45861</v>
      </c>
      <c r="K502" s="105" t="str">
        <f>VLOOKUP(Tabela2[[#This Row],[SIEMA]],Siema2025,16,FALSE)</f>
        <v>Quarta</v>
      </c>
      <c r="L502" s="106" t="str">
        <f>IF(Tabela2[[#This Row],[Data]]="","Sem Informação",VLOOKUP(MONTH(Tabela2[[#This Row],[Data]]),'[1]Validação de dados'!$I$1:$J$13,2,0))</f>
        <v>Julho</v>
      </c>
      <c r="M502" s="104">
        <f>YEAR(Tabela2[[#This Row],[Data]])</f>
        <v>2025</v>
      </c>
      <c r="N502" s="105" t="str">
        <f>VLOOKUP(Tabela2[[#This Row],[SIEMA]],Siema2025,17,FALSE)</f>
        <v>Matutino</v>
      </c>
      <c r="O502" s="105" t="str">
        <f>VLOOKUP(Tabela2[[#This Row],[SIEMA]],Siema2025,5,FALSE)</f>
        <v>Ferrovia</v>
      </c>
      <c r="P502" s="104" t="str">
        <f>VLOOKUP(Tabela2[[#This Row],[SIEMA]],Siema2025,21,FALSE)</f>
        <v>Vazamento de milho sobre a Via</v>
      </c>
      <c r="Q502" s="104" t="s">
        <v>7127</v>
      </c>
      <c r="R502" s="104" t="s">
        <v>7127</v>
      </c>
      <c r="S502" s="107" t="s">
        <v>365</v>
      </c>
      <c r="T502" s="104" t="str">
        <f>VLOOKUP(Tabela2[[#This Row],[SIEMA]],Siema2025,11,FALSE)</f>
        <v>100</v>
      </c>
      <c r="U502" s="104" t="s">
        <v>7121</v>
      </c>
      <c r="V502" s="104" t="s">
        <v>7127</v>
      </c>
      <c r="W502" s="104"/>
      <c r="X502" s="113"/>
      <c r="Y502" s="109" t="str">
        <f>IF(W502="","", IF(W502="NC","", IF(W502="NE","", IF(W502="NA","",IFERROR(VLOOKUP(W502,Produtos!$A$1:$C$2319,2,FALSE),"Não Cadastrado")))))</f>
        <v/>
      </c>
      <c r="Z502" s="104"/>
      <c r="AA502" s="104"/>
      <c r="AB502" s="104" t="str">
        <f>IF(W502="","",IF(ISNUMBER(W502)=FALSE,"Não se aplica",IFERROR(VLOOKUP(W502,Produtos!$A$1:$C$2319,3,FALSE),"Não Cadastrado")))</f>
        <v/>
      </c>
      <c r="AC502" s="104"/>
      <c r="AD502" s="108"/>
      <c r="AE502" s="107" t="str">
        <f>IF(AC502="","", IF(AC502="NC","", IF(AC502="NE","", IF(AC502="NA","",IFERROR(VLOOKUP(AC502,Produtos!$A$1:$C$2319,2,FALSE),"Não Cadastrado")))))</f>
        <v/>
      </c>
      <c r="AF502" s="104"/>
      <c r="AG502" s="104"/>
      <c r="AH502" s="104" t="str">
        <f>IF(AC502="","",IF(ISNUMBER(AC502)=FALSE,"Não se aplica",IFERROR(VLOOKUP(AC502,Produtos!$A$1:$C$2319,3,FALSE),"Não Cadastrado")))</f>
        <v/>
      </c>
      <c r="AI502" s="104"/>
      <c r="AJ502" s="104" t="str">
        <f>VLOOKUP(Tabela2[[#This Row],[SIEMA]],Siema2025,26,FALSE)</f>
        <v>Evento caracterizado por vandalismo e abertura de vagões carregados com milho (Aproximadamente 100 toneladas), em decorrência de ataque criminoso.</v>
      </c>
      <c r="AK502" s="107" t="s">
        <v>7122</v>
      </c>
      <c r="AL502" s="107"/>
      <c r="AM502" s="107"/>
      <c r="AN502" s="108" t="str">
        <f>VLOOKUP(Tabela2[[#This Row],[SIEMA]],Siema2025,51,FALSE)</f>
        <v/>
      </c>
      <c r="AO502" s="108" t="str">
        <f>VLOOKUP(Tabela2[[#This Row],[SIEMA]],Siema2025,53,FALSE)</f>
        <v/>
      </c>
      <c r="AP502" s="108" t="str">
        <f>VLOOKUP(Tabela2[[#This Row],[SIEMA]],Siema2025,55,FALSE)</f>
        <v/>
      </c>
      <c r="AQ502" s="108" t="str">
        <f>VLOOKUP(Tabela2[[#This Row],[SIEMA]],Siema2025,57,FALSE)</f>
        <v/>
      </c>
      <c r="AR502" s="108" t="str">
        <f>VLOOKUP(Tabela2[[#This Row],[SIEMA]],Siema2025,59,FALSE)</f>
        <v/>
      </c>
      <c r="AS502" s="108" t="str">
        <f>VLOOKUP(Tabela2[[#This Row],[SIEMA]],Siema2025,61,FALSE)</f>
        <v/>
      </c>
      <c r="AT502" s="108" t="str">
        <f>VLOOKUP(Tabela2[[#This Row],[SIEMA]],Siema2025,63,FALSE)</f>
        <v/>
      </c>
      <c r="AU502" s="108" t="str">
        <f>VLOOKUP(Tabela2[[#This Row],[SIEMA]],Siema2025,65,FALSE)</f>
        <v>X</v>
      </c>
      <c r="AV502" s="108" t="str">
        <f>VLOOKUP(Tabela2[[#This Row],[SIEMA]],Siema2025,67,FALSE)</f>
        <v/>
      </c>
      <c r="AW502" s="108" t="str">
        <f>VLOOKUP(Tabela2[[#This Row],[SIEMA]],Siema2025,69,FALSE)</f>
        <v/>
      </c>
      <c r="AX502" s="108" t="str">
        <f>VLOOKUP(Tabela2[[#This Row],[SIEMA]],Siema2025,71,FALSE)</f>
        <v/>
      </c>
      <c r="AY502" s="108" t="str">
        <f>VLOOKUP(Tabela2[[#This Row],[SIEMA]],Siema2025,73,FALSE)</f>
        <v/>
      </c>
      <c r="AZ502" s="108" t="str">
        <f>VLOOKUP(Tabela2[[#This Row],[SIEMA]],Siema2025,75,FALSE)</f>
        <v/>
      </c>
      <c r="BA502" s="108" t="str">
        <f>VLOOKUP(Tabela2[[#This Row],[SIEMA]],Siema2025,77,FALSE)</f>
        <v/>
      </c>
      <c r="BB502" s="108" t="str">
        <f>VLOOKUP(Tabela2[[#This Row],[SIEMA]],Siema2025,79,FALSE)</f>
        <v/>
      </c>
      <c r="BC502" s="108" t="str">
        <f>IF(Tabela2[[#This Row],[Outro(s) ]] = "X", "PREENCHER","NA")</f>
        <v>NA</v>
      </c>
      <c r="BD502" s="108" t="str">
        <f>VLOOKUP(Tabela2[[#This Row],[SIEMA]],Siema2025,82,FALSE)</f>
        <v/>
      </c>
      <c r="BE502" s="108" t="str">
        <f>VLOOKUP(Tabela2[[#This Row],[SIEMA]],Siema2025,81,FALSE)</f>
        <v/>
      </c>
      <c r="BF502" s="110" t="s">
        <v>3066</v>
      </c>
      <c r="BG502" s="110" t="s">
        <v>7123</v>
      </c>
      <c r="BH502" s="111" t="str">
        <f>VLOOKUP(Tabela2[[#This Row],[SIEMA]],Siema2025,29,FALSE)</f>
        <v>02502844000166</v>
      </c>
      <c r="BI502" s="112" t="str">
        <f>VLOOKUP(Tabela2[[#This Row],[SIEMA]],Siema2025,107,FALSE)</f>
        <v>Não</v>
      </c>
      <c r="BJ502" s="107" t="s">
        <v>7099</v>
      </c>
      <c r="BK502" s="104" t="s">
        <v>2696</v>
      </c>
      <c r="BL502" s="140">
        <v>45868</v>
      </c>
      <c r="BM502" s="108">
        <f ca="1">IF(Tabela2[[#This Row],[Data de atendimento do Ibama (considerar o primeiro documento/ação)]]="",_xlfn.DAYS(TODAY(),J502),_xlfn.DAYS(Tabela2[[#This Row],[Data de atendimento do Ibama (considerar o primeiro documento/ação)]],J502))</f>
        <v>7</v>
      </c>
      <c r="BN502" s="108" t="str">
        <f>IF(Tabela2[[#This Row],[Atendido pelo Ibama ("Não" ou "Sim")]]="Não","Preencher", IF(Tabela2[[#This Row],[Atendido pelo Ibama ("Não" ou "Sim")]]="Sim","NA",""))</f>
        <v>NA</v>
      </c>
      <c r="BO502" s="114" t="s">
        <v>7100</v>
      </c>
      <c r="BP502" s="108" t="str">
        <f>IF(Tabela2[[#This Row],[Forma de atendimento (primeiro documento/ação)]]= "Outros (especificar)", "PREENCHER","NA")</f>
        <v>NA</v>
      </c>
      <c r="BQ502" s="106" t="s">
        <v>2696</v>
      </c>
      <c r="BR502" s="108" t="s">
        <v>123</v>
      </c>
      <c r="BS502" s="108" t="s">
        <v>2696</v>
      </c>
      <c r="BT502" s="108" t="s">
        <v>7101</v>
      </c>
      <c r="BU502" s="108" t="s">
        <v>2696</v>
      </c>
      <c r="BV502" s="108" t="s">
        <v>123</v>
      </c>
      <c r="BW502" s="108" t="str">
        <f>IF(Tabela2[[#This Row],[O Ibama aguarda resposta da empresa/OEMA, etc?]] = "Sim", "PREENCHER","NA")</f>
        <v>NA</v>
      </c>
      <c r="BX502" s="106" t="s">
        <v>7116</v>
      </c>
      <c r="BY502" s="140">
        <v>46129</v>
      </c>
      <c r="BZ502" s="104">
        <f>IF(Tabela2[[#This Row],[Data do documento de encerramento]]="NA","NA",IF(Tabela2[[#This Row],[Data do documento de encerramento]]="","Pendente de conclusão/ encerramento",_xlfn.DAYS(Tabela2[[#This Row],[Data do documento de encerramento]],J502)))</f>
        <v>268</v>
      </c>
      <c r="CA502" s="107"/>
      <c r="CB502" s="107"/>
      <c r="CC502" s="107"/>
      <c r="CD502" s="107"/>
      <c r="CE502" s="107"/>
      <c r="CF502" s="107"/>
    </row>
    <row r="503" spans="1:84" ht="60.75">
      <c r="A503" s="182">
        <v>202572418050</v>
      </c>
      <c r="B503" s="118" t="s">
        <v>9340</v>
      </c>
      <c r="C503" s="108" t="s">
        <v>672</v>
      </c>
      <c r="D503" s="106" t="s">
        <v>637</v>
      </c>
      <c r="E503" s="106" t="s">
        <v>8797</v>
      </c>
      <c r="F503" s="106"/>
      <c r="G503" s="106" t="s">
        <v>9341</v>
      </c>
      <c r="H503" s="106" t="s">
        <v>9342</v>
      </c>
      <c r="I503" s="104" t="str">
        <f>VLOOKUP(Tabela2[[#This Row],[SIEMA]],Siema2025,19,FALSE)</f>
        <v>Santos</v>
      </c>
      <c r="J503" s="105">
        <f>VLOOKUP(Tabela2[[#This Row],[SIEMA]],Siema2025,2,FALSE)</f>
        <v>45861</v>
      </c>
      <c r="K503" s="105" t="str">
        <f>VLOOKUP(Tabela2[[#This Row],[SIEMA]],Siema2025,16,FALSE)</f>
        <v>Quarta</v>
      </c>
      <c r="L503" s="106" t="str">
        <f>IF(Tabela2[[#This Row],[Data]]="","Sem Informação",VLOOKUP(MONTH(Tabela2[[#This Row],[Data]]),'[1]Validação de dados'!$I$1:$J$13,2,0))</f>
        <v>Julho</v>
      </c>
      <c r="M503" s="104">
        <f>YEAR(Tabela2[[#This Row],[Data]])</f>
        <v>2025</v>
      </c>
      <c r="N503" s="105" t="str">
        <f>VLOOKUP(Tabela2[[#This Row],[SIEMA]],Siema2025,17,FALSE)</f>
        <v>Noturno</v>
      </c>
      <c r="O503" s="105" t="s">
        <v>111</v>
      </c>
      <c r="P503" s="104" t="str">
        <f>VLOOKUP(Tabela2[[#This Row],[SIEMA]],Siema2025,21,FALSE)</f>
        <v>Embarcação DEEP STAR, operando no poço 8-BUZ-65D-RJS.</v>
      </c>
      <c r="Q503" s="104" t="s">
        <v>7094</v>
      </c>
      <c r="R503" s="104" t="s">
        <v>954</v>
      </c>
      <c r="S503" s="107" t="s">
        <v>7147</v>
      </c>
      <c r="T503" s="104">
        <v>4.0000000000000002E-4</v>
      </c>
      <c r="U503" s="104" t="s">
        <v>7111</v>
      </c>
      <c r="V503" s="104" t="str">
        <f>IF(Q503="","",IF(ISNUMBER(Q503)=FALSE,"Não se aplica",IFERROR(VLOOKUP(Q503,Produtos!$A$1:$C$2319,3,FALSE),"Não Cadastrado")))</f>
        <v>Não se aplica</v>
      </c>
      <c r="W503" s="104"/>
      <c r="X503" s="113"/>
      <c r="Y503" s="109" t="str">
        <f>IF(W503="","", IF(W503="NC","", IF(W503="NE","", IF(W503="NA","",IFERROR(VLOOKUP(W503,Produtos!$A$1:$C$2319,2,FALSE),"Não Cadastrado")))))</f>
        <v/>
      </c>
      <c r="Z503" s="104"/>
      <c r="AA503" s="104"/>
      <c r="AB503" s="104" t="str">
        <f>IF(W503="","",IF(ISNUMBER(W503)=FALSE,"Não se aplica",IFERROR(VLOOKUP(W503,Produtos!$A$1:$C$2319,3,FALSE),"Não Cadastrado")))</f>
        <v/>
      </c>
      <c r="AC503" s="104"/>
      <c r="AD503" s="108"/>
      <c r="AE503" s="107" t="str">
        <f>IF(AC503="","", IF(AC503="NC","", IF(AC503="NE","", IF(AC503="NA","",IFERROR(VLOOKUP(AC503,Produtos!$A$1:$C$2319,2,FALSE),"Não Cadastrado")))))</f>
        <v/>
      </c>
      <c r="AF503" s="104"/>
      <c r="AG503" s="104"/>
      <c r="AH503" s="104" t="str">
        <f>IF(AC503="","",IF(ISNUMBER(AC503)=FALSE,"Não se aplica",IFERROR(VLOOKUP(AC503,Produtos!$A$1:$C$2319,3,FALSE),"Não Cadastrado")))</f>
        <v/>
      </c>
      <c r="AI503" s="104"/>
      <c r="AJ503" s="104" t="str">
        <f>VLOOKUP(Tabela2[[#This Row],[SIEMA]],Siema2025,26,FALSE)</f>
        <v>Em investigação.</v>
      </c>
      <c r="AK503" s="107" t="s">
        <v>7234</v>
      </c>
      <c r="AL503" s="107"/>
      <c r="AM503" s="107"/>
      <c r="AN503" s="108" t="str">
        <f>VLOOKUP(Tabela2[[#This Row],[SIEMA]],Siema2025,51,FALSE)</f>
        <v/>
      </c>
      <c r="AO503" s="108" t="str">
        <f>VLOOKUP(Tabela2[[#This Row],[SIEMA]],Siema2025,53,FALSE)</f>
        <v/>
      </c>
      <c r="AP503" s="108" t="str">
        <f>VLOOKUP(Tabela2[[#This Row],[SIEMA]],Siema2025,55,FALSE)</f>
        <v/>
      </c>
      <c r="AQ503" s="108" t="str">
        <f>VLOOKUP(Tabela2[[#This Row],[SIEMA]],Siema2025,57,FALSE)</f>
        <v/>
      </c>
      <c r="AR503" s="108" t="str">
        <f>VLOOKUP(Tabela2[[#This Row],[SIEMA]],Siema2025,59,FALSE)</f>
        <v/>
      </c>
      <c r="AS503" s="108" t="str">
        <f>VLOOKUP(Tabela2[[#This Row],[SIEMA]],Siema2025,61,FALSE)</f>
        <v>X</v>
      </c>
      <c r="AT503" s="108" t="str">
        <f>VLOOKUP(Tabela2[[#This Row],[SIEMA]],Siema2025,63,FALSE)</f>
        <v/>
      </c>
      <c r="AU503" s="108" t="str">
        <f>VLOOKUP(Tabela2[[#This Row],[SIEMA]],Siema2025,65,FALSE)</f>
        <v/>
      </c>
      <c r="AV503" s="108" t="str">
        <f>VLOOKUP(Tabela2[[#This Row],[SIEMA]],Siema2025,67,FALSE)</f>
        <v/>
      </c>
      <c r="AW503" s="108" t="str">
        <f>VLOOKUP(Tabela2[[#This Row],[SIEMA]],Siema2025,69,FALSE)</f>
        <v/>
      </c>
      <c r="AX503" s="108" t="str">
        <f>VLOOKUP(Tabela2[[#This Row],[SIEMA]],Siema2025,71,FALSE)</f>
        <v/>
      </c>
      <c r="AY503" s="108" t="str">
        <f>VLOOKUP(Tabela2[[#This Row],[SIEMA]],Siema2025,73,FALSE)</f>
        <v/>
      </c>
      <c r="AZ503" s="108" t="str">
        <f>VLOOKUP(Tabela2[[#This Row],[SIEMA]],Siema2025,75,FALSE)</f>
        <v/>
      </c>
      <c r="BA503" s="108" t="str">
        <f>VLOOKUP(Tabela2[[#This Row],[SIEMA]],Siema2025,77,FALSE)</f>
        <v/>
      </c>
      <c r="BB503" s="108" t="str">
        <f>VLOOKUP(Tabela2[[#This Row],[SIEMA]],Siema2025,79,FALSE)</f>
        <v/>
      </c>
      <c r="BC503" s="108" t="str">
        <f>IF(Tabela2[[#This Row],[Outro(s) ]] = "X", "PREENCHER","NA")</f>
        <v>NA</v>
      </c>
      <c r="BD503" s="108" t="str">
        <f>VLOOKUP(Tabela2[[#This Row],[SIEMA]],Siema2025,82,FALSE)</f>
        <v/>
      </c>
      <c r="BE503" s="108" t="str">
        <f>VLOOKUP(Tabela2[[#This Row],[SIEMA]],Siema2025,81,FALSE)</f>
        <v/>
      </c>
      <c r="BF503" s="110" t="str">
        <f>VLOOKUP(Tabela2[[#This Row],[SIEMA]],Siema2025,28,FALSE)</f>
        <v>Petróleo Brasileiro S.A. - PETROBRAS</v>
      </c>
      <c r="BG503" s="110"/>
      <c r="BH503" s="111">
        <v>33000167000101</v>
      </c>
      <c r="BI503" s="112" t="str">
        <f>VLOOKUP(Tabela2[[#This Row],[SIEMA]],Siema2025,107,FALSE)</f>
        <v>Não</v>
      </c>
      <c r="BJ503" s="107" t="s">
        <v>7099</v>
      </c>
      <c r="BK503" s="104" t="s">
        <v>2696</v>
      </c>
      <c r="BL503" s="140">
        <v>45869</v>
      </c>
      <c r="BM503" s="108">
        <f ca="1">IF(Tabela2[[#This Row],[Data de atendimento do Ibama (considerar o primeiro documento/ação)]]="",_xlfn.DAYS(TODAY(),J503),_xlfn.DAYS(Tabela2[[#This Row],[Data de atendimento do Ibama (considerar o primeiro documento/ação)]],J503))</f>
        <v>8</v>
      </c>
      <c r="BN503" s="108" t="str">
        <f>IF(Tabela2[[#This Row],[Atendido pelo Ibama ("Não" ou "Sim")]]="Não","Preencher", IF(Tabela2[[#This Row],[Atendido pelo Ibama ("Não" ou "Sim")]]="Sim","NA",""))</f>
        <v>NA</v>
      </c>
      <c r="BO503" s="114" t="s">
        <v>7100</v>
      </c>
      <c r="BP503" s="108" t="str">
        <f>IF(Tabela2[[#This Row],[Forma de atendimento (primeiro documento/ação)]]= "Outros (especificar)", "PREENCHER","NA")</f>
        <v>NA</v>
      </c>
      <c r="BQ503" s="106" t="s">
        <v>123</v>
      </c>
      <c r="BR503" s="108" t="str">
        <f>IF(Tabela2[[#This Row],[Equipe do Ibama foi a campo? Houve sobrevoo do Poseidon?]] = "Sim", "PREENCHER","NA")</f>
        <v>NA</v>
      </c>
      <c r="BS503" s="108" t="str">
        <f>IF(Tabela2[[#This Row],[Se sim, foi emitida Ordem de Emergência? (informações vinculada à coluna CK)]] = "Sim", "PREENCHER","NA")</f>
        <v>NA</v>
      </c>
      <c r="BT503" s="108" t="s">
        <v>7101</v>
      </c>
      <c r="BU503" s="108" t="s">
        <v>2696</v>
      </c>
      <c r="BV503" s="108" t="s">
        <v>123</v>
      </c>
      <c r="BW503" s="108" t="s">
        <v>2696</v>
      </c>
      <c r="BX503" s="106" t="s">
        <v>7102</v>
      </c>
      <c r="BY503" s="140">
        <v>46141</v>
      </c>
      <c r="BZ503" s="104">
        <f>IF(Tabela2[[#This Row],[Data do documento de encerramento]]="NA","NA",IF(Tabela2[[#This Row],[Data do documento de encerramento]]="","Pendente de conclusão/ encerramento",_xlfn.DAYS(Tabela2[[#This Row],[Data do documento de encerramento]],J503)))</f>
        <v>280</v>
      </c>
      <c r="CA503" s="107"/>
      <c r="CB503" s="107" t="s">
        <v>7907</v>
      </c>
      <c r="CC503" s="107" t="s">
        <v>7470</v>
      </c>
      <c r="CD503" s="107" t="s">
        <v>8946</v>
      </c>
      <c r="CE503" s="107" t="s">
        <v>123</v>
      </c>
      <c r="CF503" s="107" t="s">
        <v>7141</v>
      </c>
    </row>
    <row r="504" spans="1:84" ht="45.75" hidden="1">
      <c r="A504" s="169">
        <v>202572457625</v>
      </c>
      <c r="B504" s="170" t="s">
        <v>9343</v>
      </c>
      <c r="C504" s="108" t="str">
        <f>VLOOKUP(Tabela2[[#This Row],[SIEMA]],Siema2025,4,FALSE)</f>
        <v xml:space="preserve"> RJ</v>
      </c>
      <c r="D504" s="106" t="str">
        <f>VLOOKUP(Tabela2[[#This Row],[SIEMA]],Siema2025,3,FALSE)</f>
        <v xml:space="preserve">Duque de Caxias </v>
      </c>
      <c r="E504" s="106" t="s">
        <v>9344</v>
      </c>
      <c r="F504" s="106" t="s">
        <v>9345</v>
      </c>
      <c r="G504" s="106" t="s">
        <v>9346</v>
      </c>
      <c r="H504" s="106" t="s">
        <v>9347</v>
      </c>
      <c r="I504" s="104" t="s">
        <v>7114</v>
      </c>
      <c r="J504" s="105">
        <f>VLOOKUP(Tabela2[[#This Row],[SIEMA]],Siema2025,2,FALSE)</f>
        <v>45862</v>
      </c>
      <c r="K504" s="105" t="str">
        <f>VLOOKUP(Tabela2[[#This Row],[SIEMA]],Siema2025,16,FALSE)</f>
        <v>Quinta</v>
      </c>
      <c r="L504" s="106" t="str">
        <f>IF(Tabela2[[#This Row],[Data]]="","Sem Informação",VLOOKUP(MONTH(Tabela2[[#This Row],[Data]]),'[1]Validação de dados'!$I$1:$J$13,2,0))</f>
        <v>Julho</v>
      </c>
      <c r="M504" s="104">
        <f>YEAR(Tabela2[[#This Row],[Data]])</f>
        <v>2025</v>
      </c>
      <c r="N504" s="105" t="str">
        <f>VLOOKUP(Tabela2[[#This Row],[SIEMA]],Siema2025,17,FALSE)</f>
        <v>Matutino</v>
      </c>
      <c r="O504" s="105" t="str">
        <f>VLOOKUP(Tabela2[[#This Row],[SIEMA]],Siema2025,5,FALSE)</f>
        <v>Rodovia</v>
      </c>
      <c r="P504" s="104" t="str">
        <f>VLOOKUP(Tabela2[[#This Row],[SIEMA]],Siema2025,21,FALSE)</f>
        <v/>
      </c>
      <c r="Q504" s="104">
        <v>3077</v>
      </c>
      <c r="R504" s="104" t="str">
        <f>VLOOKUP(Tabela2[[#This Row],[SIEMA]],Siema2025,10,FALSE)</f>
        <v/>
      </c>
      <c r="S504" s="107" t="str">
        <f>IF(Q504="","", IF(Q504="NC","", IF(Q504="NE","", IF(Q504="NA","",IFERROR(VLOOKUP(Q504,[1]Produtos!$A$1:$C$2319,2,FALSE),"Não Cadastrado")))))</f>
        <v>SUBSTÂNCIA QUE APRESENTA RISCO PARA O MEIO AMBIENTE, SÓLIDA, N.E.</v>
      </c>
      <c r="T504" s="104">
        <v>60</v>
      </c>
      <c r="U504" s="104" t="s">
        <v>7309</v>
      </c>
      <c r="V504" s="104">
        <f>IF(Q504="","",IF(ISNUMBER(Q504)=FALSE,"Não se aplica",IFERROR(VLOOKUP(Q504,Produtos!$A$1:$C$2319,3,FALSE),"Não Cadastrado")))</f>
        <v>9</v>
      </c>
      <c r="W504" s="104">
        <v>1993</v>
      </c>
      <c r="X504" s="113" t="str">
        <f>IF(Tabela2[[#This Row],[Origem do acidente]] = "Plataforma", "PREENCHER","NA")</f>
        <v>NA</v>
      </c>
      <c r="Y504" s="109" t="str">
        <f>IF(W504="","", IF(W504="NC","", IF(W504="NE","", IF(W504="NA","",IFERROR(VLOOKUP(W504,Produtos!$A$1:$C$2319,2,FALSE),"Não Cadastrado")))))</f>
        <v>LÍQUIDO INFLAMÁVEL, N.E.</v>
      </c>
      <c r="Z504" s="104">
        <v>80</v>
      </c>
      <c r="AA504" s="104" t="s">
        <v>648</v>
      </c>
      <c r="AB504" s="104">
        <f>IF(W504="","",IF(ISNUMBER(W504)=FALSE,"Não se aplica",IFERROR(VLOOKUP(W504,Produtos!$A$1:$C$2319,3,FALSE),"Não Cadastrado")))</f>
        <v>3</v>
      </c>
      <c r="AC504" s="104"/>
      <c r="AD504" s="108" t="str">
        <f>IF(Tabela2[[#This Row],[Origem do acidente]] = "Plataforma", "PREENCHER","NA")</f>
        <v>NA</v>
      </c>
      <c r="AE504" s="107" t="str">
        <f>IF(AC504="","", IF(AC504="NC","", IF(AC504="NE","", IF(AC504="NA","",IFERROR(VLOOKUP(AC504,Produtos!$A$1:$C$2319,2,FALSE),"Não Cadastrado")))))</f>
        <v/>
      </c>
      <c r="AF504" s="104"/>
      <c r="AG504" s="104"/>
      <c r="AH504" s="104" t="str">
        <f>IF(AC504="","",IF(ISNUMBER(AC504)=FALSE,"Não se aplica",IFERROR(VLOOKUP(AC504,Produtos!$A$1:$C$2319,3,FALSE),"Não Cadastrado")))</f>
        <v/>
      </c>
      <c r="AI504" s="104"/>
      <c r="AJ504" s="104" t="s">
        <v>9348</v>
      </c>
      <c r="AK504" s="107" t="s">
        <v>7363</v>
      </c>
      <c r="AL504" s="107"/>
      <c r="AM504" s="107"/>
      <c r="AN504" s="108" t="str">
        <f>VLOOKUP(Tabela2[[#This Row],[SIEMA]],Siema2025,51,FALSE)</f>
        <v/>
      </c>
      <c r="AO504" s="108" t="str">
        <f>VLOOKUP(Tabela2[[#This Row],[SIEMA]],Siema2025,53,FALSE)</f>
        <v/>
      </c>
      <c r="AP504" s="108" t="str">
        <f>VLOOKUP(Tabela2[[#This Row],[SIEMA]],Siema2025,55,FALSE)</f>
        <v/>
      </c>
      <c r="AQ504" s="108" t="str">
        <f>VLOOKUP(Tabela2[[#This Row],[SIEMA]],Siema2025,57,FALSE)</f>
        <v/>
      </c>
      <c r="AR504" s="108" t="str">
        <f>VLOOKUP(Tabela2[[#This Row],[SIEMA]],Siema2025,59,FALSE)</f>
        <v/>
      </c>
      <c r="AS504" s="108" t="str">
        <f>VLOOKUP(Tabela2[[#This Row],[SIEMA]],Siema2025,61,FALSE)</f>
        <v/>
      </c>
      <c r="AT504" s="108" t="str">
        <f>VLOOKUP(Tabela2[[#This Row],[SIEMA]],Siema2025,63,FALSE)</f>
        <v/>
      </c>
      <c r="AU504" s="108" t="str">
        <f>VLOOKUP(Tabela2[[#This Row],[SIEMA]],Siema2025,65,FALSE)</f>
        <v/>
      </c>
      <c r="AV504" s="108" t="str">
        <f>VLOOKUP(Tabela2[[#This Row],[SIEMA]],Siema2025,67,FALSE)</f>
        <v/>
      </c>
      <c r="AW504" s="108" t="str">
        <f>VLOOKUP(Tabela2[[#This Row],[SIEMA]],Siema2025,69,FALSE)</f>
        <v/>
      </c>
      <c r="AX504" s="108" t="str">
        <f>VLOOKUP(Tabela2[[#This Row],[SIEMA]],Siema2025,71,FALSE)</f>
        <v/>
      </c>
      <c r="AY504" s="108" t="str">
        <f>VLOOKUP(Tabela2[[#This Row],[SIEMA]],Siema2025,73,FALSE)</f>
        <v/>
      </c>
      <c r="AZ504" s="108" t="str">
        <f>VLOOKUP(Tabela2[[#This Row],[SIEMA]],Siema2025,75,FALSE)</f>
        <v/>
      </c>
      <c r="BA504" s="108" t="str">
        <f>VLOOKUP(Tabela2[[#This Row],[SIEMA]],Siema2025,77,FALSE)</f>
        <v/>
      </c>
      <c r="BB504" s="108"/>
      <c r="BC504" s="108" t="str">
        <f>IF(Tabela2[[#This Row],[Outro(s) ]] = "X", "PREENCHER","NA")</f>
        <v>NA</v>
      </c>
      <c r="BD504" s="108" t="str">
        <f>VLOOKUP(Tabela2[[#This Row],[SIEMA]],Siema2025,82,FALSE)</f>
        <v/>
      </c>
      <c r="BE504" s="108" t="s">
        <v>7183</v>
      </c>
      <c r="BF504" s="110" t="str">
        <f>VLOOKUP(Tabela2[[#This Row],[SIEMA]],Siema2025,28,FALSE)</f>
        <v>INGRAX IND E COMÉRCIO DE GRAXAS S/A</v>
      </c>
      <c r="BG504" s="110"/>
      <c r="BH504" s="111" t="str">
        <f>VLOOKUP(Tabela2[[#This Row],[SIEMA]],Siema2025,29,FALSE)</f>
        <v>77575330000482</v>
      </c>
      <c r="BI504" s="112" t="s">
        <v>2696</v>
      </c>
      <c r="BJ504" s="107" t="s">
        <v>7099</v>
      </c>
      <c r="BK504" s="104" t="s">
        <v>2696</v>
      </c>
      <c r="BL504" s="140">
        <v>45926</v>
      </c>
      <c r="BM504" s="108">
        <f ca="1">IF(Tabela2[[#This Row],[Data de atendimento do Ibama (considerar o primeiro documento/ação)]]="",_xlfn.DAYS(TODAY(),J504),_xlfn.DAYS(Tabela2[[#This Row],[Data de atendimento do Ibama (considerar o primeiro documento/ação)]],J504))</f>
        <v>64</v>
      </c>
      <c r="BN504" s="108" t="str">
        <f>IF(Tabela2[[#This Row],[Atendido pelo Ibama ("Não" ou "Sim")]]="Não","Preencher", IF(Tabela2[[#This Row],[Atendido pelo Ibama ("Não" ou "Sim")]]="Sim","NA",""))</f>
        <v>NA</v>
      </c>
      <c r="BO504" s="114" t="s">
        <v>7138</v>
      </c>
      <c r="BP504" s="108" t="str">
        <f>IF(Tabela2[[#This Row],[Forma de atendimento (primeiro documento/ação)]]= "Outros (especificar)", "PREENCHER","NA")</f>
        <v>NA</v>
      </c>
      <c r="BQ504" s="106" t="s">
        <v>123</v>
      </c>
      <c r="BR504" s="108" t="str">
        <f>IF(Tabela2[[#This Row],[Equipe do Ibama foi a campo? Houve sobrevoo do Poseidon?]] = "Sim", "PREENCHER","NA")</f>
        <v>NA</v>
      </c>
      <c r="BS504" s="108" t="str">
        <f>IF(Tabela2[[#This Row],[Se sim, foi emitida Ordem de Emergência? (informações vinculada à coluna CK)]] = "Sim", "PREENCHER","NA")</f>
        <v>NA</v>
      </c>
      <c r="BT504" s="108" t="s">
        <v>7126</v>
      </c>
      <c r="BU504" s="108" t="s">
        <v>123</v>
      </c>
      <c r="BV504" s="108" t="s">
        <v>123</v>
      </c>
      <c r="BW504" s="108" t="s">
        <v>123</v>
      </c>
      <c r="BX504" s="106" t="s">
        <v>7127</v>
      </c>
      <c r="BY504" s="106"/>
      <c r="BZ504" s="104" t="str">
        <f>IF(Tabela2[[#This Row],[Data do documento de encerramento]]="NA","NA",IF(Tabela2[[#This Row],[Data do documento de encerramento]]="","Pendente de conclusão/ encerramento",_xlfn.DAYS(Tabela2[[#This Row],[Data do documento de encerramento]],J504)))</f>
        <v>Pendente de conclusão/ encerramento</v>
      </c>
      <c r="CA504" s="107" t="s">
        <v>9349</v>
      </c>
      <c r="CB504" s="107"/>
      <c r="CC504" s="107"/>
      <c r="CD504" s="107"/>
      <c r="CE504" s="107"/>
      <c r="CF504" s="107"/>
    </row>
    <row r="505" spans="1:84" ht="60.75">
      <c r="A505" s="182">
        <v>202572510832</v>
      </c>
      <c r="B505" s="118" t="s">
        <v>9350</v>
      </c>
      <c r="C505" s="108" t="s">
        <v>672</v>
      </c>
      <c r="D505" s="106" t="s">
        <v>637</v>
      </c>
      <c r="E505" s="106" t="s">
        <v>8942</v>
      </c>
      <c r="F505" s="106"/>
      <c r="G505" s="106" t="s">
        <v>9351</v>
      </c>
      <c r="H505" s="106" t="s">
        <v>9352</v>
      </c>
      <c r="I505" s="104" t="str">
        <f>VLOOKUP(Tabela2[[#This Row],[SIEMA]],Siema2025,19,FALSE)</f>
        <v>Santos</v>
      </c>
      <c r="J505" s="105">
        <f>VLOOKUP(Tabela2[[#This Row],[SIEMA]],Siema2025,2,FALSE)</f>
        <v>45862</v>
      </c>
      <c r="K505" s="105" t="str">
        <f>VLOOKUP(Tabela2[[#This Row],[SIEMA]],Siema2025,16,FALSE)</f>
        <v>Quinta</v>
      </c>
      <c r="L505" s="106" t="str">
        <f>IF(Tabela2[[#This Row],[Data]]="","Sem Informação",VLOOKUP(MONTH(Tabela2[[#This Row],[Data]]),'[1]Validação de dados'!$I$1:$J$13,2,0))</f>
        <v>Julho</v>
      </c>
      <c r="M505" s="104">
        <f>YEAR(Tabela2[[#This Row],[Data]])</f>
        <v>2025</v>
      </c>
      <c r="N505" s="105" t="str">
        <f>VLOOKUP(Tabela2[[#This Row],[SIEMA]],Siema2025,17,FALSE)</f>
        <v>Madrugada</v>
      </c>
      <c r="O505" s="105" t="s">
        <v>111</v>
      </c>
      <c r="P505" s="104" t="str">
        <f>VLOOKUP(Tabela2[[#This Row],[SIEMA]],Siema2025,21,FALSE)</f>
        <v>Embarcação SAIPEM FDS.</v>
      </c>
      <c r="Q505" s="104" t="s">
        <v>7094</v>
      </c>
      <c r="R505" s="104" t="s">
        <v>9353</v>
      </c>
      <c r="S505" s="107" t="s">
        <v>7096</v>
      </c>
      <c r="T505" s="104">
        <v>5.0000000000000001E-3</v>
      </c>
      <c r="U505" s="104" t="s">
        <v>7111</v>
      </c>
      <c r="V505" s="104" t="str">
        <f>IF(Q505="","",IF(ISNUMBER(Q505)=FALSE,"Não se aplica",IFERROR(VLOOKUP(Q505,Produtos!$A$1:$C$2319,3,FALSE),"Não Cadastrado")))</f>
        <v>Não se aplica</v>
      </c>
      <c r="W505" s="104"/>
      <c r="X505" s="113"/>
      <c r="Y505" s="109" t="str">
        <f>IF(W505="","", IF(W505="NC","", IF(W505="NE","", IF(W505="NA","",IFERROR(VLOOKUP(W505,Produtos!$A$1:$C$2319,2,FALSE),"Não Cadastrado")))))</f>
        <v/>
      </c>
      <c r="Z505" s="104"/>
      <c r="AA505" s="104"/>
      <c r="AB505" s="104" t="str">
        <f>IF(W505="","",IF(ISNUMBER(W505)=FALSE,"Não se aplica",IFERROR(VLOOKUP(W505,Produtos!$A$1:$C$2319,3,FALSE),"Não Cadastrado")))</f>
        <v/>
      </c>
      <c r="AC505" s="104"/>
      <c r="AD505" s="108"/>
      <c r="AE505" s="107" t="str">
        <f>IF(AC505="","", IF(AC505="NC","", IF(AC505="NE","", IF(AC505="NA","",IFERROR(VLOOKUP(AC505,Produtos!$A$1:$C$2319,2,FALSE),"Não Cadastrado")))))</f>
        <v/>
      </c>
      <c r="AF505" s="104"/>
      <c r="AG505" s="104"/>
      <c r="AH505" s="104" t="str">
        <f>IF(AC505="","",IF(ISNUMBER(AC505)=FALSE,"Não se aplica",IFERROR(VLOOKUP(AC505,Produtos!$A$1:$C$2319,3,FALSE),"Não Cadastrado")))</f>
        <v/>
      </c>
      <c r="AI505" s="104"/>
      <c r="AJ505" s="104" t="str">
        <f>VLOOKUP(Tabela2[[#This Row],[SIEMA]],Siema2025,26,FALSE)</f>
        <v>Vazamento no tubing do sistema hidráulico do HOC (Hang-off clamp).</v>
      </c>
      <c r="AK505" s="107" t="s">
        <v>7112</v>
      </c>
      <c r="AL505" s="107"/>
      <c r="AM505" s="107"/>
      <c r="AN505" s="108" t="str">
        <f>VLOOKUP(Tabela2[[#This Row],[SIEMA]],Siema2025,51,FALSE)</f>
        <v/>
      </c>
      <c r="AO505" s="108" t="str">
        <f>VLOOKUP(Tabela2[[#This Row],[SIEMA]],Siema2025,53,FALSE)</f>
        <v/>
      </c>
      <c r="AP505" s="108" t="str">
        <f>VLOOKUP(Tabela2[[#This Row],[SIEMA]],Siema2025,55,FALSE)</f>
        <v/>
      </c>
      <c r="AQ505" s="108" t="str">
        <f>VLOOKUP(Tabela2[[#This Row],[SIEMA]],Siema2025,57,FALSE)</f>
        <v/>
      </c>
      <c r="AR505" s="108" t="str">
        <f>VLOOKUP(Tabela2[[#This Row],[SIEMA]],Siema2025,59,FALSE)</f>
        <v/>
      </c>
      <c r="AS505" s="108" t="str">
        <f>VLOOKUP(Tabela2[[#This Row],[SIEMA]],Siema2025,61,FALSE)</f>
        <v>X</v>
      </c>
      <c r="AT505" s="108" t="str">
        <f>VLOOKUP(Tabela2[[#This Row],[SIEMA]],Siema2025,63,FALSE)</f>
        <v/>
      </c>
      <c r="AU505" s="108" t="str">
        <f>VLOOKUP(Tabela2[[#This Row],[SIEMA]],Siema2025,65,FALSE)</f>
        <v/>
      </c>
      <c r="AV505" s="108" t="str">
        <f>VLOOKUP(Tabela2[[#This Row],[SIEMA]],Siema2025,67,FALSE)</f>
        <v/>
      </c>
      <c r="AW505" s="108" t="str">
        <f>VLOOKUP(Tabela2[[#This Row],[SIEMA]],Siema2025,69,FALSE)</f>
        <v/>
      </c>
      <c r="AX505" s="108" t="str">
        <f>VLOOKUP(Tabela2[[#This Row],[SIEMA]],Siema2025,71,FALSE)</f>
        <v/>
      </c>
      <c r="AY505" s="108" t="str">
        <f>VLOOKUP(Tabela2[[#This Row],[SIEMA]],Siema2025,73,FALSE)</f>
        <v/>
      </c>
      <c r="AZ505" s="108" t="str">
        <f>VLOOKUP(Tabela2[[#This Row],[SIEMA]],Siema2025,75,FALSE)</f>
        <v/>
      </c>
      <c r="BA505" s="108" t="str">
        <f>VLOOKUP(Tabela2[[#This Row],[SIEMA]],Siema2025,77,FALSE)</f>
        <v/>
      </c>
      <c r="BB505" s="108" t="str">
        <f>VLOOKUP(Tabela2[[#This Row],[SIEMA]],Siema2025,79,FALSE)</f>
        <v/>
      </c>
      <c r="BC505" s="108" t="str">
        <f>IF(Tabela2[[#This Row],[Outro(s) ]] = "X", "PREENCHER","NA")</f>
        <v>NA</v>
      </c>
      <c r="BD505" s="108" t="str">
        <f>VLOOKUP(Tabela2[[#This Row],[SIEMA]],Siema2025,82,FALSE)</f>
        <v/>
      </c>
      <c r="BE505" s="108" t="str">
        <f>VLOOKUP(Tabela2[[#This Row],[SIEMA]],Siema2025,81,FALSE)</f>
        <v/>
      </c>
      <c r="BF505" s="110" t="str">
        <f>VLOOKUP(Tabela2[[#This Row],[SIEMA]],Siema2025,28,FALSE)</f>
        <v>Petróleo Brasileiro S.A. - PETROBRAS</v>
      </c>
      <c r="BG505" s="110"/>
      <c r="BH505" s="111">
        <v>33000167000101</v>
      </c>
      <c r="BI505" s="112" t="str">
        <f>VLOOKUP(Tabela2[[#This Row],[SIEMA]],Siema2025,107,FALSE)</f>
        <v>Não</v>
      </c>
      <c r="BJ505" s="107" t="s">
        <v>7099</v>
      </c>
      <c r="BK505" s="104" t="s">
        <v>2696</v>
      </c>
      <c r="BL505" s="140">
        <v>45869</v>
      </c>
      <c r="BM505" s="108">
        <f ca="1">IF(Tabela2[[#This Row],[Data de atendimento do Ibama (considerar o primeiro documento/ação)]]="",_xlfn.DAYS(TODAY(),J505),_xlfn.DAYS(Tabela2[[#This Row],[Data de atendimento do Ibama (considerar o primeiro documento/ação)]],J505))</f>
        <v>7</v>
      </c>
      <c r="BN505" s="108" t="str">
        <f>IF(Tabela2[[#This Row],[Atendido pelo Ibama ("Não" ou "Sim")]]="Não","Preencher", IF(Tabela2[[#This Row],[Atendido pelo Ibama ("Não" ou "Sim")]]="Sim","NA",""))</f>
        <v>NA</v>
      </c>
      <c r="BO505" s="114" t="s">
        <v>7100</v>
      </c>
      <c r="BP505" s="108" t="str">
        <f>IF(Tabela2[[#This Row],[Forma de atendimento (primeiro documento/ação)]]= "Outros (especificar)", "PREENCHER","NA")</f>
        <v>NA</v>
      </c>
      <c r="BQ505" s="106" t="s">
        <v>123</v>
      </c>
      <c r="BR505" s="108" t="str">
        <f>IF(Tabela2[[#This Row],[Equipe do Ibama foi a campo? Houve sobrevoo do Poseidon?]] = "Sim", "PREENCHER","NA")</f>
        <v>NA</v>
      </c>
      <c r="BS505" s="108" t="str">
        <f>IF(Tabela2[[#This Row],[Se sim, foi emitida Ordem de Emergência? (informações vinculada à coluna CK)]] = "Sim", "PREENCHER","NA")</f>
        <v>NA</v>
      </c>
      <c r="BT505" s="108" t="s">
        <v>7101</v>
      </c>
      <c r="BU505" s="108" t="s">
        <v>123</v>
      </c>
      <c r="BV505" s="108" t="s">
        <v>123</v>
      </c>
      <c r="BW505" s="108" t="s">
        <v>123</v>
      </c>
      <c r="BX505" s="106" t="s">
        <v>7127</v>
      </c>
      <c r="BY505" s="106"/>
      <c r="BZ505" s="104" t="str">
        <f>IF(Tabela2[[#This Row],[Data do documento de encerramento]]="NA","NA",IF(Tabela2[[#This Row],[Data do documento de encerramento]]="","Pendente de conclusão/ encerramento",_xlfn.DAYS(Tabela2[[#This Row],[Data do documento de encerramento]],J505)))</f>
        <v>Pendente de conclusão/ encerramento</v>
      </c>
      <c r="CA505" s="107"/>
      <c r="CB505" s="107" t="s">
        <v>7158</v>
      </c>
      <c r="CC505" s="107" t="s">
        <v>7754</v>
      </c>
      <c r="CD505" s="107" t="s">
        <v>8946</v>
      </c>
      <c r="CE505" s="107" t="s">
        <v>123</v>
      </c>
      <c r="CF505" s="107" t="s">
        <v>7105</v>
      </c>
    </row>
    <row r="506" spans="1:84" ht="30.75" hidden="1">
      <c r="A506" s="169">
        <v>202572557654</v>
      </c>
      <c r="B506" s="170" t="s">
        <v>9354</v>
      </c>
      <c r="C506" s="108" t="str">
        <f>VLOOKUP(Tabela2[[#This Row],[SIEMA]],Siema2025,4,FALSE)</f>
        <v xml:space="preserve"> SE</v>
      </c>
      <c r="D506" s="106" t="str">
        <f>VLOOKUP(Tabela2[[#This Row],[SIEMA]],Siema2025,3,FALSE)</f>
        <v xml:space="preserve">Carmópolis </v>
      </c>
      <c r="E506" s="106" t="str">
        <f>VLOOKUP(Tabela2[[#This Row],[SIEMA]],Siema2025,20,FALSE)</f>
        <v>Poço 7-CP-1122</v>
      </c>
      <c r="F506" s="106"/>
      <c r="G506" s="106" t="s">
        <v>9355</v>
      </c>
      <c r="H506" s="106" t="s">
        <v>9356</v>
      </c>
      <c r="I506" s="104" t="s">
        <v>7223</v>
      </c>
      <c r="J506" s="105">
        <f>VLOOKUP(Tabela2[[#This Row],[SIEMA]],Siema2025,2,FALSE)</f>
        <v>45862</v>
      </c>
      <c r="K506" s="105" t="str">
        <f>VLOOKUP(Tabela2[[#This Row],[SIEMA]],Siema2025,16,FALSE)</f>
        <v>Quinta</v>
      </c>
      <c r="L506" s="106" t="str">
        <f>IF(Tabela2[[#This Row],[Data]]="","Sem Informação",VLOOKUP(MONTH(Tabela2[[#This Row],[Data]]),'[1]Validação de dados'!$I$1:$J$13,2,0))</f>
        <v>Julho</v>
      </c>
      <c r="M506" s="104">
        <f>YEAR(Tabela2[[#This Row],[Data]])</f>
        <v>2025</v>
      </c>
      <c r="N506" s="105" t="str">
        <f>VLOOKUP(Tabela2[[#This Row],[SIEMA]],Siema2025,17,FALSE)</f>
        <v>Vespertino</v>
      </c>
      <c r="O506" s="105" t="s">
        <v>145</v>
      </c>
      <c r="P506" s="104" t="str">
        <f>VLOOKUP(Tabela2[[#This Row],[SIEMA]],Siema2025,21,FALSE)</f>
        <v>Poço terrestre</v>
      </c>
      <c r="Q506" s="104" t="s">
        <v>7094</v>
      </c>
      <c r="R506" s="104" t="str">
        <f>VLOOKUP(Tabela2[[#This Row],[SIEMA]],Siema2025,10,FALSE)</f>
        <v>Água de injeção</v>
      </c>
      <c r="S506" s="107" t="str">
        <f>IF(Q506="","", IF(Q506="NC","", IF(Q506="NE","", IF(Q506="NA","",IFERROR(VLOOKUP(Q506,[1]Produtos!$A$1:$C$2319,2,FALSE),"Não Cadastrado")))))</f>
        <v/>
      </c>
      <c r="T506" s="104" t="str">
        <f>VLOOKUP(Tabela2[[#This Row],[SIEMA]],Siema2025,11,FALSE)</f>
        <v>0.168</v>
      </c>
      <c r="U506" s="104" t="str">
        <f>VLOOKUP(Tabela2[[#This Row],[SIEMA]],Siema2025,12,FALSE)</f>
        <v>M3</v>
      </c>
      <c r="V506" s="104" t="str">
        <f>IF(Q506="","",IF(ISNUMBER(Q506)=FALSE,"Não se aplica",IFERROR(VLOOKUP(Q506,Produtos!$A$1:$C$2319,3,FALSE),"Não Cadastrado")))</f>
        <v>Não se aplica</v>
      </c>
      <c r="W506" s="104"/>
      <c r="X506" s="113" t="str">
        <f>IF(Tabela2[[#This Row],[Origem do acidente]] = "Plataforma", "PREENCHER","NA")</f>
        <v>NA</v>
      </c>
      <c r="Y506" s="109" t="str">
        <f>IF(W506="","", IF(W506="NC","", IF(W506="NE","", IF(W506="NA","",IFERROR(VLOOKUP(W506,Produtos!$A$1:$C$2319,2,FALSE),"Não Cadastrado")))))</f>
        <v/>
      </c>
      <c r="Z506" s="104"/>
      <c r="AA506" s="104" t="str">
        <f>VLOOKUP(Tabela2[[#This Row],[SIEMA]],Siema2025,12,FALSE)</f>
        <v>M3</v>
      </c>
      <c r="AB506" s="104" t="str">
        <f>IF(W506="","",IF(ISNUMBER(W506)=FALSE,"Não se aplica",IFERROR(VLOOKUP(W506,Produtos!$A$1:$C$2319,3,FALSE),"Não Cadastrado")))</f>
        <v/>
      </c>
      <c r="AC506" s="104"/>
      <c r="AD506" s="108" t="str">
        <f>IF(Tabela2[[#This Row],[Origem do acidente]] = "Plataforma", "PREENCHER","NA")</f>
        <v>NA</v>
      </c>
      <c r="AE506" s="107" t="str">
        <f>IF(AC506="","", IF(AC506="NC","", IF(AC506="NE","", IF(AC506="NA","",IFERROR(VLOOKUP(AC506,Produtos!$A$1:$C$2319,2,FALSE),"Não Cadastrado")))))</f>
        <v/>
      </c>
      <c r="AF506" s="104"/>
      <c r="AG506" s="104"/>
      <c r="AH506" s="104" t="str">
        <f>IF(AC506="","",IF(ISNUMBER(AC506)=FALSE,"Não se aplica",IFERROR(VLOOKUP(AC506,Produtos!$A$1:$C$2319,3,FALSE),"Não Cadastrado")))</f>
        <v/>
      </c>
      <c r="AI506" s="104"/>
      <c r="AJ506" s="104" t="str">
        <f>VLOOKUP(Tabela2[[#This Row],[SIEMA]],Siema2025,26,FALSE)</f>
        <v>Corrosão</v>
      </c>
      <c r="AK506" s="107" t="s">
        <v>7290</v>
      </c>
      <c r="AL506" s="107"/>
      <c r="AM506" s="107"/>
      <c r="AN506" s="108" t="str">
        <f>VLOOKUP(Tabela2[[#This Row],[SIEMA]],Siema2025,51,FALSE)</f>
        <v/>
      </c>
      <c r="AO506" s="108" t="str">
        <f>VLOOKUP(Tabela2[[#This Row],[SIEMA]],Siema2025,53,FALSE)</f>
        <v/>
      </c>
      <c r="AP506" s="108" t="str">
        <f>VLOOKUP(Tabela2[[#This Row],[SIEMA]],Siema2025,55,FALSE)</f>
        <v/>
      </c>
      <c r="AQ506" s="108" t="str">
        <f>VLOOKUP(Tabela2[[#This Row],[SIEMA]],Siema2025,57,FALSE)</f>
        <v/>
      </c>
      <c r="AR506" s="108" t="str">
        <f>VLOOKUP(Tabela2[[#This Row],[SIEMA]],Siema2025,59,FALSE)</f>
        <v/>
      </c>
      <c r="AS506" s="108" t="str">
        <f>VLOOKUP(Tabela2[[#This Row],[SIEMA]],Siema2025,61,FALSE)</f>
        <v/>
      </c>
      <c r="AT506" s="108" t="str">
        <f>VLOOKUP(Tabela2[[#This Row],[SIEMA]],Siema2025,63,FALSE)</f>
        <v/>
      </c>
      <c r="AU506" s="108" t="str">
        <f>VLOOKUP(Tabela2[[#This Row],[SIEMA]],Siema2025,65,FALSE)</f>
        <v>X</v>
      </c>
      <c r="AV506" s="108" t="str">
        <f>VLOOKUP(Tabela2[[#This Row],[SIEMA]],Siema2025,67,FALSE)</f>
        <v/>
      </c>
      <c r="AW506" s="108" t="str">
        <f>VLOOKUP(Tabela2[[#This Row],[SIEMA]],Siema2025,69,FALSE)</f>
        <v/>
      </c>
      <c r="AX506" s="108" t="str">
        <f>VLOOKUP(Tabela2[[#This Row],[SIEMA]],Siema2025,71,FALSE)</f>
        <v/>
      </c>
      <c r="AY506" s="108" t="str">
        <f>VLOOKUP(Tabela2[[#This Row],[SIEMA]],Siema2025,73,FALSE)</f>
        <v/>
      </c>
      <c r="AZ506" s="108" t="str">
        <f>VLOOKUP(Tabela2[[#This Row],[SIEMA]],Siema2025,75,FALSE)</f>
        <v/>
      </c>
      <c r="BA506" s="108" t="str">
        <f>VLOOKUP(Tabela2[[#This Row],[SIEMA]],Siema2025,77,FALSE)</f>
        <v/>
      </c>
      <c r="BB506" s="108" t="str">
        <f>VLOOKUP(Tabela2[[#This Row],[SIEMA]],Siema2025,79,FALSE)</f>
        <v/>
      </c>
      <c r="BC506" s="108" t="str">
        <f>IF(Tabela2[[#This Row],[Outro(s) ]] = "X", "PREENCHER","NA")</f>
        <v>NA</v>
      </c>
      <c r="BD506" s="108" t="str">
        <f>VLOOKUP(Tabela2[[#This Row],[SIEMA]],Siema2025,82,FALSE)</f>
        <v/>
      </c>
      <c r="BE506" s="108" t="str">
        <f>VLOOKUP(Tabela2[[#This Row],[SIEMA]],Siema2025,81,FALSE)</f>
        <v/>
      </c>
      <c r="BF506" s="110" t="str">
        <f>VLOOKUP(Tabela2[[#This Row],[SIEMA]],Siema2025,28,FALSE)</f>
        <v>Carmo Energy S.A</v>
      </c>
      <c r="BG506" s="110"/>
      <c r="BH506" s="111" t="str">
        <f>VLOOKUP(Tabela2[[#This Row],[SIEMA]],Siema2025,29,FALSE)</f>
        <v/>
      </c>
      <c r="BI506" s="112" t="str">
        <f>VLOOKUP(Tabela2[[#This Row],[SIEMA]],Siema2025,107,FALSE)</f>
        <v>Não</v>
      </c>
      <c r="BJ506" s="107" t="s">
        <v>7113</v>
      </c>
      <c r="BK506" s="104" t="s">
        <v>2696</v>
      </c>
      <c r="BL506" s="140">
        <v>45877</v>
      </c>
      <c r="BM506" s="108">
        <f ca="1">IF(Tabela2[[#This Row],[Data de atendimento do Ibama (considerar o primeiro documento/ação)]]="",_xlfn.DAYS(TODAY(),J506),_xlfn.DAYS(Tabela2[[#This Row],[Data de atendimento do Ibama (considerar o primeiro documento/ação)]],J506))</f>
        <v>15</v>
      </c>
      <c r="BN506" s="108" t="str">
        <f>IF(Tabela2[[#This Row],[Atendido pelo Ibama ("Não" ou "Sim")]]="Não","Preencher", IF(Tabela2[[#This Row],[Atendido pelo Ibama ("Não" ou "Sim")]]="Sim","NA",""))</f>
        <v>NA</v>
      </c>
      <c r="BO506" s="114" t="s">
        <v>7100</v>
      </c>
      <c r="BP506" s="108" t="str">
        <f>IF(Tabela2[[#This Row],[Forma de atendimento (primeiro documento/ação)]]= "Outros (especificar)", "PREENCHER","NA")</f>
        <v>NA</v>
      </c>
      <c r="BQ506" s="106" t="s">
        <v>123</v>
      </c>
      <c r="BR506" s="108" t="str">
        <f>IF(Tabela2[[#This Row],[Equipe do Ibama foi a campo? Houve sobrevoo do Poseidon?]] = "Sim", "PREENCHER","NA")</f>
        <v>NA</v>
      </c>
      <c r="BS506" s="108" t="s">
        <v>7114</v>
      </c>
      <c r="BT506" s="108" t="s">
        <v>7115</v>
      </c>
      <c r="BU506" s="108" t="s">
        <v>123</v>
      </c>
      <c r="BV506" s="108" t="s">
        <v>2696</v>
      </c>
      <c r="BW506" s="108" t="s">
        <v>123</v>
      </c>
      <c r="BX506" s="106"/>
      <c r="BY506" s="140"/>
      <c r="BZ506" s="104" t="str">
        <f>IF(Tabela2[[#This Row],[Data do documento de encerramento]]="NA","NA",IF(Tabela2[[#This Row],[Data do documento de encerramento]]="","Pendente de conclusão/ encerramento",_xlfn.DAYS(Tabela2[[#This Row],[Data do documento de encerramento]],J506)))</f>
        <v>Pendente de conclusão/ encerramento</v>
      </c>
      <c r="CA506" s="107"/>
      <c r="CB506" s="107"/>
      <c r="CC506" s="107"/>
      <c r="CD506" s="107"/>
      <c r="CE506" s="107"/>
      <c r="CF506" s="107"/>
    </row>
    <row r="507" spans="1:84" ht="60.75">
      <c r="A507" s="169">
        <v>202572575645</v>
      </c>
      <c r="B507" s="178" t="s">
        <v>9357</v>
      </c>
      <c r="C507" s="108" t="s">
        <v>7135</v>
      </c>
      <c r="D507" s="106" t="s">
        <v>637</v>
      </c>
      <c r="E507" s="106" t="s">
        <v>7465</v>
      </c>
      <c r="F507" s="106"/>
      <c r="G507" s="106" t="s">
        <v>7466</v>
      </c>
      <c r="H507" s="106" t="s">
        <v>7467</v>
      </c>
      <c r="I507" s="104" t="str">
        <f>VLOOKUP(Tabela2[[#This Row],[SIEMA]],Siema2025,19,FALSE)</f>
        <v>Campos</v>
      </c>
      <c r="J507" s="105">
        <f>VLOOKUP(Tabela2[[#This Row],[SIEMA]],Siema2025,2,FALSE)</f>
        <v>45862</v>
      </c>
      <c r="K507" s="105" t="str">
        <f>VLOOKUP(Tabela2[[#This Row],[SIEMA]],Siema2025,16,FALSE)</f>
        <v>Quinta</v>
      </c>
      <c r="L507" s="106" t="str">
        <f>IF(Tabela2[[#This Row],[Data]]="","Sem Informação",VLOOKUP(MONTH(Tabela2[[#This Row],[Data]]),'[1]Validação de dados'!$I$1:$J$13,2,0))</f>
        <v>Julho</v>
      </c>
      <c r="M507" s="104">
        <f>YEAR(Tabela2[[#This Row],[Data]])</f>
        <v>2025</v>
      </c>
      <c r="N507" s="105" t="str">
        <f>VLOOKUP(Tabela2[[#This Row],[SIEMA]],Siema2025,17,FALSE)</f>
        <v>Vespertino</v>
      </c>
      <c r="O507" s="105" t="str">
        <f>VLOOKUP(Tabela2[[#This Row],[SIEMA]],Siema2025,5,FALSE)</f>
        <v>Plataforma</v>
      </c>
      <c r="P507" s="104" t="str">
        <f>VLOOKUP(Tabela2[[#This Row],[SIEMA]],Siema2025,21,FALSE)</f>
        <v>Mancha de origem indeterminada constatada pela plataforma PETROBRAS 58 (P-58).</v>
      </c>
      <c r="Q507" s="104">
        <v>1267</v>
      </c>
      <c r="R507" s="104" t="s">
        <v>2043</v>
      </c>
      <c r="S507" s="107" t="s">
        <v>2043</v>
      </c>
      <c r="T507" s="104">
        <v>1.3</v>
      </c>
      <c r="U507" s="104" t="s">
        <v>7111</v>
      </c>
      <c r="V507" s="104">
        <f>IF(Q507="","",IF(ISNUMBER(Q507)=FALSE,"Não se aplica",IFERROR(VLOOKUP(Q507,Produtos!$A$1:$C$2319,3,FALSE),"Não Cadastrado")))</f>
        <v>3</v>
      </c>
      <c r="W507" s="104" t="str">
        <f>VLOOKUP(Tabela2[[#This Row],[SIEMA]],Siema2025,10,FALSE)</f>
        <v/>
      </c>
      <c r="X507" s="113"/>
      <c r="Y507" s="109" t="str">
        <f>IF(W507="","", IF(W507="NC","", IF(W507="NE","", IF(W507="NA","",IFERROR(VLOOKUP(W507,Produtos!$A$1:$C$2319,2,FALSE),"Não Cadastrado")))))</f>
        <v/>
      </c>
      <c r="Z507" s="104" t="str">
        <f>VLOOKUP(Tabela2[[#This Row],[SIEMA]],Siema2025,11,FALSE)</f>
        <v xml:space="preserve"> </v>
      </c>
      <c r="AA507" s="104" t="str">
        <f>VLOOKUP(Tabela2[[#This Row],[SIEMA]],Siema2025,12,FALSE)</f>
        <v xml:space="preserve"> </v>
      </c>
      <c r="AB507" s="104" t="str">
        <f>IF(W507="","",IF(ISNUMBER(W507)=FALSE,"Não se aplica",IFERROR(VLOOKUP(W507,Produtos!$A$1:$C$2319,3,FALSE),"Não Cadastrado")))</f>
        <v/>
      </c>
      <c r="AC507" s="104"/>
      <c r="AD507" s="108"/>
      <c r="AE507" s="107" t="str">
        <f>IF(AC507="","", IF(AC507="NC","", IF(AC507="NE","", IF(AC507="NA","",IFERROR(VLOOKUP(AC507,Produtos!$A$1:$C$2319,2,FALSE),"Não Cadastrado")))))</f>
        <v/>
      </c>
      <c r="AF507" s="104"/>
      <c r="AG507" s="104"/>
      <c r="AH507" s="104" t="str">
        <f>IF(AC507="","",IF(ISNUMBER(AC507)=FALSE,"Não se aplica",IFERROR(VLOOKUP(AC507,Produtos!$A$1:$C$2319,3,FALSE),"Não Cadastrado")))</f>
        <v/>
      </c>
      <c r="AI507" s="104"/>
      <c r="AJ507" s="104" t="str">
        <f>VLOOKUP(Tabela2[[#This Row],[SIEMA]],Siema2025,26,FALSE)</f>
        <v>Em investigação.</v>
      </c>
      <c r="AK507" s="107" t="s">
        <v>7112</v>
      </c>
      <c r="AL507" s="107" t="s">
        <v>7098</v>
      </c>
      <c r="AM507" s="107"/>
      <c r="AN507" s="108" t="str">
        <f>VLOOKUP(Tabela2[[#This Row],[SIEMA]],Siema2025,51,FALSE)</f>
        <v/>
      </c>
      <c r="AO507" s="108" t="str">
        <f>VLOOKUP(Tabela2[[#This Row],[SIEMA]],Siema2025,53,FALSE)</f>
        <v/>
      </c>
      <c r="AP507" s="108" t="str">
        <f>VLOOKUP(Tabela2[[#This Row],[SIEMA]],Siema2025,55,FALSE)</f>
        <v/>
      </c>
      <c r="AQ507" s="108" t="str">
        <f>VLOOKUP(Tabela2[[#This Row],[SIEMA]],Siema2025,57,FALSE)</f>
        <v/>
      </c>
      <c r="AR507" s="108" t="str">
        <f>VLOOKUP(Tabela2[[#This Row],[SIEMA]],Siema2025,59,FALSE)</f>
        <v/>
      </c>
      <c r="AS507" s="108" t="str">
        <f>VLOOKUP(Tabela2[[#This Row],[SIEMA]],Siema2025,61,FALSE)</f>
        <v>X</v>
      </c>
      <c r="AT507" s="108" t="str">
        <f>VLOOKUP(Tabela2[[#This Row],[SIEMA]],Siema2025,63,FALSE)</f>
        <v/>
      </c>
      <c r="AU507" s="108" t="str">
        <f>VLOOKUP(Tabela2[[#This Row],[SIEMA]],Siema2025,65,FALSE)</f>
        <v/>
      </c>
      <c r="AV507" s="108" t="str">
        <f>VLOOKUP(Tabela2[[#This Row],[SIEMA]],Siema2025,67,FALSE)</f>
        <v/>
      </c>
      <c r="AW507" s="108" t="str">
        <f>VLOOKUP(Tabela2[[#This Row],[SIEMA]],Siema2025,69,FALSE)</f>
        <v/>
      </c>
      <c r="AX507" s="108" t="str">
        <f>VLOOKUP(Tabela2[[#This Row],[SIEMA]],Siema2025,71,FALSE)</f>
        <v/>
      </c>
      <c r="AY507" s="108" t="str">
        <f>VLOOKUP(Tabela2[[#This Row],[SIEMA]],Siema2025,73,FALSE)</f>
        <v/>
      </c>
      <c r="AZ507" s="108" t="str">
        <f>VLOOKUP(Tabela2[[#This Row],[SIEMA]],Siema2025,75,FALSE)</f>
        <v/>
      </c>
      <c r="BA507" s="108" t="str">
        <f>VLOOKUP(Tabela2[[#This Row],[SIEMA]],Siema2025,77,FALSE)</f>
        <v/>
      </c>
      <c r="BB507" s="108" t="str">
        <f>VLOOKUP(Tabela2[[#This Row],[SIEMA]],Siema2025,79,FALSE)</f>
        <v/>
      </c>
      <c r="BC507" s="108" t="str">
        <f>IF(Tabela2[[#This Row],[Outro(s) ]] = "X", "PREENCHER","NA")</f>
        <v>NA</v>
      </c>
      <c r="BD507" s="108" t="str">
        <f>VLOOKUP(Tabela2[[#This Row],[SIEMA]],Siema2025,82,FALSE)</f>
        <v/>
      </c>
      <c r="BE507" s="108" t="str">
        <f>VLOOKUP(Tabela2[[#This Row],[SIEMA]],Siema2025,81,FALSE)</f>
        <v/>
      </c>
      <c r="BF507" s="110" t="str">
        <f>VLOOKUP(Tabela2[[#This Row],[SIEMA]],Siema2025,28,FALSE)</f>
        <v>Petróleo Brasileiro S.A. - PETROBRAS</v>
      </c>
      <c r="BG507" s="110"/>
      <c r="BH507" s="111" t="str">
        <f>VLOOKUP(Tabela2[[#This Row],[SIEMA]],Siema2025,29,FALSE)</f>
        <v>33000167000454</v>
      </c>
      <c r="BI507" s="112" t="s">
        <v>2696</v>
      </c>
      <c r="BJ507" s="107" t="s">
        <v>7099</v>
      </c>
      <c r="BK507" s="104" t="s">
        <v>2696</v>
      </c>
      <c r="BL507" s="140">
        <v>45894</v>
      </c>
      <c r="BM507" s="108">
        <f ca="1">IF(Tabela2[[#This Row],[Data de atendimento do Ibama (considerar o primeiro documento/ação)]]="",_xlfn.DAYS(TODAY(),J507),_xlfn.DAYS(Tabela2[[#This Row],[Data de atendimento do Ibama (considerar o primeiro documento/ação)]],J507))</f>
        <v>32</v>
      </c>
      <c r="BN507" s="108" t="str">
        <f>IF(Tabela2[[#This Row],[Atendido pelo Ibama ("Não" ou "Sim")]]="Não","Preencher", IF(Tabela2[[#This Row],[Atendido pelo Ibama ("Não" ou "Sim")]]="Sim","NA",""))</f>
        <v>NA</v>
      </c>
      <c r="BO507" s="114" t="s">
        <v>7138</v>
      </c>
      <c r="BP507" s="108" t="str">
        <f>IF(Tabela2[[#This Row],[Forma de atendimento (primeiro documento/ação)]]= "Outros (especificar)", "PREENCHER","NA")</f>
        <v>NA</v>
      </c>
      <c r="BQ507" s="106" t="s">
        <v>123</v>
      </c>
      <c r="BR507" s="108" t="str">
        <f>IF(Tabela2[[#This Row],[Equipe do Ibama foi a campo? Houve sobrevoo do Poseidon?]] = "Sim", "PREENCHER","NA")</f>
        <v>NA</v>
      </c>
      <c r="BS507" s="108" t="str">
        <f>IF(Tabela2[[#This Row],[Se sim, foi emitida Ordem de Emergência? (informações vinculada à coluna CK)]] = "Sim", "PREENCHER","NA")</f>
        <v>NA</v>
      </c>
      <c r="BT507" s="108" t="s">
        <v>7101</v>
      </c>
      <c r="BU507" s="108" t="s">
        <v>123</v>
      </c>
      <c r="BV507" s="108" t="s">
        <v>123</v>
      </c>
      <c r="BW507" s="108" t="s">
        <v>123</v>
      </c>
      <c r="BX507" s="106"/>
      <c r="BY507" s="106"/>
      <c r="BZ507" s="104" t="str">
        <f>IF(Tabela2[[#This Row],[Data do documento de encerramento]]="NA","NA",IF(Tabela2[[#This Row],[Data do documento de encerramento]]="","Pendente de conclusão/ encerramento",_xlfn.DAYS(Tabela2[[#This Row],[Data do documento de encerramento]],J507)))</f>
        <v>Pendente de conclusão/ encerramento</v>
      </c>
      <c r="CA507" s="107"/>
      <c r="CB507" s="107"/>
      <c r="CC507" s="107" t="s">
        <v>7197</v>
      </c>
      <c r="CD507" s="107" t="s">
        <v>7301</v>
      </c>
      <c r="CE507" s="107" t="s">
        <v>2696</v>
      </c>
      <c r="CF507" s="107" t="s">
        <v>7167</v>
      </c>
    </row>
    <row r="508" spans="1:84" ht="76.5" hidden="1">
      <c r="A508" s="169">
        <v>202573050455</v>
      </c>
      <c r="B508" s="170" t="s">
        <v>9358</v>
      </c>
      <c r="C508" s="108" t="str">
        <f>VLOOKUP(Tabela2[[#This Row],[SIEMA]],Siema2025,4,FALSE)</f>
        <v xml:space="preserve"> MG</v>
      </c>
      <c r="D508" s="106" t="str">
        <f>VLOOKUP(Tabela2[[#This Row],[SIEMA]],Siema2025,3,FALSE)</f>
        <v xml:space="preserve">Sete Lagoas </v>
      </c>
      <c r="E508" s="106" t="s">
        <v>7760</v>
      </c>
      <c r="F508" s="106"/>
      <c r="G508" s="106" t="s">
        <v>9359</v>
      </c>
      <c r="H508" s="106" t="s">
        <v>9360</v>
      </c>
      <c r="I508" s="104" t="s">
        <v>7114</v>
      </c>
      <c r="J508" s="105">
        <f>VLOOKUP(Tabela2[[#This Row],[SIEMA]],Siema2025,2,FALSE)</f>
        <v>45862</v>
      </c>
      <c r="K508" s="105" t="str">
        <f>VLOOKUP(Tabela2[[#This Row],[SIEMA]],Siema2025,16,FALSE)</f>
        <v>Quinta</v>
      </c>
      <c r="L508" s="106" t="str">
        <f>IF(Tabela2[[#This Row],[Data]]="","Sem Informação",VLOOKUP(MONTH(Tabela2[[#This Row],[Data]]),'[1]Validação de dados'!$I$1:$J$13,2,0))</f>
        <v>Julho</v>
      </c>
      <c r="M508" s="104">
        <f>YEAR(Tabela2[[#This Row],[Data]])</f>
        <v>2025</v>
      </c>
      <c r="N508" s="105" t="str">
        <f>VLOOKUP(Tabela2[[#This Row],[SIEMA]],Siema2025,17,FALSE)</f>
        <v>Vespertino</v>
      </c>
      <c r="O508" s="105" t="str">
        <f>VLOOKUP(Tabela2[[#This Row],[SIEMA]],Siema2025,5,FALSE)</f>
        <v>Rodovia</v>
      </c>
      <c r="P508" s="104" t="str">
        <f>VLOOKUP(Tabela2[[#This Row],[SIEMA]],Siema2025,21,FALSE)</f>
        <v>Transporte Rodoviário</v>
      </c>
      <c r="Q508" s="104">
        <v>1350</v>
      </c>
      <c r="R508" s="104" t="s">
        <v>9361</v>
      </c>
      <c r="S508" s="107" t="str">
        <f>IF(Q508="","", IF(Q508="NC","", IF(Q508="NE","", IF(Q508="NA","",IFERROR(VLOOKUP(Q508,[1]Produtos!$A$1:$C$2319,2,FALSE),"Não Cadastrado")))))</f>
        <v>ENXOFRE</v>
      </c>
      <c r="T508" s="104" t="s">
        <v>6834</v>
      </c>
      <c r="U508" s="104" t="s">
        <v>7062</v>
      </c>
      <c r="V508" s="104">
        <f>IF(Q508="","",IF(ISNUMBER(Q508)=FALSE,"Não se aplica",IFERROR(VLOOKUP(Q508,Produtos!$A$1:$C$2319,3,FALSE),"Não Cadastrado")))</f>
        <v>4.0999999999999996</v>
      </c>
      <c r="W508" s="104" t="s">
        <v>7094</v>
      </c>
      <c r="X508" t="s">
        <v>9362</v>
      </c>
      <c r="Y508" s="109" t="str">
        <f>IF(W508="","", IF(W508="NC","", IF(W508="NE","", IF(W508="NA","",IFERROR(VLOOKUP(W508,Produtos!$A$1:$C$2319,2,FALSE),"Não Cadastrado")))))</f>
        <v/>
      </c>
      <c r="Z508" s="104" t="s">
        <v>6834</v>
      </c>
      <c r="AA508" s="104" t="s">
        <v>7062</v>
      </c>
      <c r="AB508" s="104" t="s">
        <v>7483</v>
      </c>
      <c r="AC508" s="104"/>
      <c r="AD508" s="108" t="str">
        <f>IF(Tabela2[[#This Row],[Origem do acidente]] = "Plataforma", "PREENCHER","NA")</f>
        <v>NA</v>
      </c>
      <c r="AE508" s="107" t="str">
        <f>IF(AC508="","", IF(AC508="NC","", IF(AC508="NE","", IF(AC508="NA","",IFERROR(VLOOKUP(AC508,Produtos!$A$1:$C$2319,2,FALSE),"Não Cadastrado")))))</f>
        <v/>
      </c>
      <c r="AF508" s="104"/>
      <c r="AG508" s="104"/>
      <c r="AH508" s="104" t="str">
        <f>IF(AC508="","",IF(ISNUMBER(AC508)=FALSE,"Não se aplica",IFERROR(VLOOKUP(AC508,Produtos!$A$1:$C$2319,3,FALSE),"Não Cadastrado")))</f>
        <v/>
      </c>
      <c r="AI508" s="104"/>
      <c r="AJ508" s="104" t="str">
        <f>VLOOKUP(Tabela2[[#This Row],[SIEMA]],Siema2025,26,FALSE)</f>
        <v>Colisão seguido de ruptura conteiner e vazamento</v>
      </c>
      <c r="AK508" s="107" t="s">
        <v>7388</v>
      </c>
      <c r="AL508" s="107"/>
      <c r="AM508" s="107"/>
      <c r="AN508" s="108" t="str">
        <f>VLOOKUP(Tabela2[[#This Row],[SIEMA]],Siema2025,51,FALSE)</f>
        <v/>
      </c>
      <c r="AO508" s="108" t="str">
        <f>VLOOKUP(Tabela2[[#This Row],[SIEMA]],Siema2025,53,FALSE)</f>
        <v/>
      </c>
      <c r="AP508" s="108" t="str">
        <f>VLOOKUP(Tabela2[[#This Row],[SIEMA]],Siema2025,55,FALSE)</f>
        <v/>
      </c>
      <c r="AQ508" s="108" t="str">
        <f>VLOOKUP(Tabela2[[#This Row],[SIEMA]],Siema2025,57,FALSE)</f>
        <v/>
      </c>
      <c r="AR508" s="108" t="str">
        <f>VLOOKUP(Tabela2[[#This Row],[SIEMA]],Siema2025,59,FALSE)</f>
        <v/>
      </c>
      <c r="AS508" s="108" t="str">
        <f>VLOOKUP(Tabela2[[#This Row],[SIEMA]],Siema2025,61,FALSE)</f>
        <v/>
      </c>
      <c r="AT508" s="108" t="str">
        <f>VLOOKUP(Tabela2[[#This Row],[SIEMA]],Siema2025,63,FALSE)</f>
        <v/>
      </c>
      <c r="AU508" s="108"/>
      <c r="AV508" s="108" t="str">
        <f>VLOOKUP(Tabela2[[#This Row],[SIEMA]],Siema2025,67,FALSE)</f>
        <v/>
      </c>
      <c r="AW508" s="108" t="str">
        <f>VLOOKUP(Tabela2[[#This Row],[SIEMA]],Siema2025,69,FALSE)</f>
        <v/>
      </c>
      <c r="AX508" s="108" t="str">
        <f>VLOOKUP(Tabela2[[#This Row],[SIEMA]],Siema2025,71,FALSE)</f>
        <v/>
      </c>
      <c r="AY508" s="108" t="str">
        <f>VLOOKUP(Tabela2[[#This Row],[SIEMA]],Siema2025,73,FALSE)</f>
        <v/>
      </c>
      <c r="AZ508" s="108" t="str">
        <f>VLOOKUP(Tabela2[[#This Row],[SIEMA]],Siema2025,75,FALSE)</f>
        <v/>
      </c>
      <c r="BA508" s="108" t="str">
        <f>VLOOKUP(Tabela2[[#This Row],[SIEMA]],Siema2025,77,FALSE)</f>
        <v/>
      </c>
      <c r="BB508" s="108"/>
      <c r="BC508" s="108" t="str">
        <f>IF(Tabela2[[#This Row],[Outro(s) ]] = "X", "PREENCHER","NA")</f>
        <v>NA</v>
      </c>
      <c r="BD508" s="108" t="s">
        <v>7183</v>
      </c>
      <c r="BE508" s="108" t="str">
        <f>VLOOKUP(Tabela2[[#This Row],[SIEMA]],Siema2025,81,FALSE)</f>
        <v/>
      </c>
      <c r="BF508" s="110" t="s">
        <v>6834</v>
      </c>
      <c r="BG508" s="110"/>
      <c r="BH508" s="111" t="s">
        <v>6834</v>
      </c>
      <c r="BI508" s="112" t="str">
        <f>VLOOKUP(Tabela2[[#This Row],[SIEMA]],Siema2025,107,FALSE)</f>
        <v>Não</v>
      </c>
      <c r="BJ508" s="107" t="s">
        <v>7099</v>
      </c>
      <c r="BK508" s="104" t="s">
        <v>2696</v>
      </c>
      <c r="BL508" s="140">
        <v>45873</v>
      </c>
      <c r="BM508" s="108">
        <f ca="1">IF(Tabela2[[#This Row],[Data de atendimento do Ibama (considerar o primeiro documento/ação)]]="",_xlfn.DAYS(TODAY(),J508),_xlfn.DAYS(Tabela2[[#This Row],[Data de atendimento do Ibama (considerar o primeiro documento/ação)]],J508))</f>
        <v>11</v>
      </c>
      <c r="BN508" s="108" t="str">
        <f>IF(Tabela2[[#This Row],[Atendido pelo Ibama ("Não" ou "Sim")]]="Não","Preencher", IF(Tabela2[[#This Row],[Atendido pelo Ibama ("Não" ou "Sim")]]="Sim","NA",""))</f>
        <v>NA</v>
      </c>
      <c r="BO508" s="114" t="s">
        <v>7100</v>
      </c>
      <c r="BP508" s="108" t="str">
        <f>IF(Tabela2[[#This Row],[Forma de atendimento (primeiro documento/ação)]]= "Outros (especificar)", "PREENCHER","NA")</f>
        <v>NA</v>
      </c>
      <c r="BQ508" s="106" t="s">
        <v>123</v>
      </c>
      <c r="BR508" s="108" t="str">
        <f>IF(Tabela2[[#This Row],[Equipe do Ibama foi a campo? Houve sobrevoo do Poseidon?]] = "Sim", "PREENCHER","NA")</f>
        <v>NA</v>
      </c>
      <c r="BS508" s="108" t="str">
        <f>IF(Tabela2[[#This Row],[Se sim, foi emitida Ordem de Emergência? (informações vinculada à coluna CK)]] = "Sim", "PREENCHER","NA")</f>
        <v>NA</v>
      </c>
      <c r="BT508" s="108" t="s">
        <v>7115</v>
      </c>
      <c r="BU508" s="108" t="str">
        <f>IF(Tabela2[[#This Row],[Houve envio de Informações Pós-acidente (preencher "não se aplica" quando de competência estadual/municipal)]] = "Sim", "PREENCHER","NA")</f>
        <v>NA</v>
      </c>
      <c r="BV508" s="108" t="s">
        <v>2696</v>
      </c>
      <c r="BW508" s="108" t="s">
        <v>123</v>
      </c>
      <c r="BX508" s="106" t="s">
        <v>7127</v>
      </c>
      <c r="BY508" s="106"/>
      <c r="BZ508" s="104" t="str">
        <f>IF(Tabela2[[#This Row],[Data do documento de encerramento]]="NA","NA",IF(Tabela2[[#This Row],[Data do documento de encerramento]]="","Pendente de conclusão/ encerramento",_xlfn.DAYS(Tabela2[[#This Row],[Data do documento de encerramento]],J508)))</f>
        <v>Pendente de conclusão/ encerramento</v>
      </c>
      <c r="CA508" s="107"/>
      <c r="CB508" s="107"/>
      <c r="CC508" s="107"/>
      <c r="CD508" s="107"/>
      <c r="CE508" s="107"/>
      <c r="CF508" s="107"/>
    </row>
    <row r="509" spans="1:84" ht="60.75" hidden="1">
      <c r="A509" s="169">
        <v>202573057602</v>
      </c>
      <c r="B509" s="170" t="s">
        <v>9363</v>
      </c>
      <c r="C509" s="108" t="str">
        <f>VLOOKUP(Tabela2[[#This Row],[SIEMA]],Siema2025,4,FALSE)</f>
        <v xml:space="preserve"> MG</v>
      </c>
      <c r="D509" s="106" t="str">
        <f>VLOOKUP(Tabela2[[#This Row],[SIEMA]],Siema2025,3,FALSE)</f>
        <v xml:space="preserve">Betim </v>
      </c>
      <c r="E509" s="106" t="str">
        <f>VLOOKUP(Tabela2[[#This Row],[SIEMA]],Siema2025,20,FALSE)</f>
        <v>Trecho A da Linha Lateral 05 - Parque Industrial de Betim, faixa servidão GASMIG</v>
      </c>
      <c r="F509" s="106"/>
      <c r="G509" s="106" t="s">
        <v>9364</v>
      </c>
      <c r="H509" s="106" t="s">
        <v>9365</v>
      </c>
      <c r="I509" s="104" t="str">
        <f>VLOOKUP(Tabela2[[#This Row],[SIEMA]],Siema2025,19,FALSE)</f>
        <v/>
      </c>
      <c r="J509" s="105">
        <f>VLOOKUP(Tabela2[[#This Row],[SIEMA]],Siema2025,2,FALSE)</f>
        <v>45862</v>
      </c>
      <c r="K509" s="105" t="str">
        <f>VLOOKUP(Tabela2[[#This Row],[SIEMA]],Siema2025,16,FALSE)</f>
        <v>Quinta</v>
      </c>
      <c r="L509" s="106" t="str">
        <f>IF(Tabela2[[#This Row],[Data]]="","Sem Informação",VLOOKUP(MONTH(Tabela2[[#This Row],[Data]]),'[1]Validação de dados'!$I$1:$J$13,2,0))</f>
        <v>Julho</v>
      </c>
      <c r="M509" s="104">
        <f>YEAR(Tabela2[[#This Row],[Data]])</f>
        <v>2025</v>
      </c>
      <c r="N509" s="105" t="str">
        <f>VLOOKUP(Tabela2[[#This Row],[SIEMA]],Siema2025,17,FALSE)</f>
        <v>Vespertino</v>
      </c>
      <c r="O509" s="105" t="str">
        <f>VLOOKUP(Tabela2[[#This Row],[SIEMA]],Siema2025,5,FALSE)</f>
        <v>Outro(s)</v>
      </c>
      <c r="P509" s="104" t="str">
        <f>VLOOKUP(Tabela2[[#This Row],[SIEMA]],Siema2025,21,FALSE)</f>
        <v/>
      </c>
      <c r="Q509" s="104" t="s">
        <v>7094</v>
      </c>
      <c r="R509" s="104" t="str">
        <f>VLOOKUP(Tabela2[[#This Row],[SIEMA]],Siema2025,10,FALSE)</f>
        <v>Fluido de Perfuração</v>
      </c>
      <c r="S509" s="107" t="str">
        <f>IF(Q509="","", IF(Q509="NC","", IF(Q509="NE","", IF(Q509="NA","",IFERROR(VLOOKUP(Q509,[1]Produtos!$A$1:$C$2319,2,FALSE),"Não Cadastrado")))))</f>
        <v/>
      </c>
      <c r="T509" s="104" t="str">
        <f>VLOOKUP(Tabela2[[#This Row],[SIEMA]],Siema2025,11,FALSE)</f>
        <v>100</v>
      </c>
      <c r="U509" s="104" t="str">
        <f>VLOOKUP(Tabela2[[#This Row],[SIEMA]],Siema2025,12,FALSE)</f>
        <v>L</v>
      </c>
      <c r="V509" s="104" t="str">
        <f>IF(Q509="","",IF(ISNUMBER(Q509)=FALSE,"Não se aplica",IFERROR(VLOOKUP(Q509,Produtos!$A$1:$C$2319,3,FALSE),"Não Cadastrado")))</f>
        <v>Não se aplica</v>
      </c>
      <c r="W509" s="104" t="str">
        <f>VLOOKUP(Tabela2[[#This Row],[SIEMA]],Siema2025,10,FALSE)</f>
        <v>Fluido de Perfuração</v>
      </c>
      <c r="X509" s="113" t="str">
        <f>IF(Tabela2[[#This Row],[Origem do acidente]] = "Plataforma", "PREENCHER","NA")</f>
        <v>NA</v>
      </c>
      <c r="Y509" s="109" t="str">
        <f>IF(W509="","", IF(W509="NC","", IF(W509="NE","", IF(W509="NA","",IFERROR(VLOOKUP(W509,Produtos!$A$1:$C$2319,2,FALSE),"Não Cadastrado")))))</f>
        <v>Não Cadastrado</v>
      </c>
      <c r="Z509" s="104" t="str">
        <f>VLOOKUP(Tabela2[[#This Row],[SIEMA]],Siema2025,11,FALSE)</f>
        <v>100</v>
      </c>
      <c r="AA509" s="104" t="str">
        <f>VLOOKUP(Tabela2[[#This Row],[SIEMA]],Siema2025,12,FALSE)</f>
        <v>L</v>
      </c>
      <c r="AB509" s="104" t="str">
        <f>IF(W509="","",IF(ISNUMBER(W509)=FALSE,"Não se aplica",IFERROR(VLOOKUP(W509,Produtos!$A$1:$C$2319,3,FALSE),"Não Cadastrado")))</f>
        <v>Não se aplica</v>
      </c>
      <c r="AC509" s="104"/>
      <c r="AD509" s="108" t="str">
        <f>IF(Tabela2[[#This Row],[Origem do acidente]] = "Plataforma", "PREENCHER","NA")</f>
        <v>NA</v>
      </c>
      <c r="AE509" s="107" t="str">
        <f>IF(AC509="","", IF(AC509="NC","", IF(AC509="NE","", IF(AC509="NA","",IFERROR(VLOOKUP(AC509,Produtos!$A$1:$C$2319,2,FALSE),"Não Cadastrado")))))</f>
        <v/>
      </c>
      <c r="AF509" s="104"/>
      <c r="AG509" s="104"/>
      <c r="AH509" s="104" t="str">
        <f>IF(AC509="","",IF(ISNUMBER(AC509)=FALSE,"Não se aplica",IFERROR(VLOOKUP(AC509,Produtos!$A$1:$C$2319,3,FALSE),"Não Cadastrado")))</f>
        <v/>
      </c>
      <c r="AI509" s="104"/>
      <c r="AJ509" s="104" t="str">
        <f>VLOOKUP(Tabela2[[#This Row],[SIEMA]],Siema2025,26,FALSE)</f>
        <v>Durante realização de obras</v>
      </c>
      <c r="AK509" s="107" t="s">
        <v>7234</v>
      </c>
      <c r="AL509" s="107"/>
      <c r="AM509" s="107"/>
      <c r="AN509" s="108" t="str">
        <f>VLOOKUP(Tabela2[[#This Row],[SIEMA]],Siema2025,51,FALSE)</f>
        <v/>
      </c>
      <c r="AO509" s="108" t="str">
        <f>VLOOKUP(Tabela2[[#This Row],[SIEMA]],Siema2025,53,FALSE)</f>
        <v/>
      </c>
      <c r="AP509" s="108" t="str">
        <f>VLOOKUP(Tabela2[[#This Row],[SIEMA]],Siema2025,55,FALSE)</f>
        <v/>
      </c>
      <c r="AQ509" s="108" t="str">
        <f>VLOOKUP(Tabela2[[#This Row],[SIEMA]],Siema2025,57,FALSE)</f>
        <v/>
      </c>
      <c r="AR509" s="108" t="str">
        <f>VLOOKUP(Tabela2[[#This Row],[SIEMA]],Siema2025,59,FALSE)</f>
        <v/>
      </c>
      <c r="AS509" s="108" t="str">
        <f>VLOOKUP(Tabela2[[#This Row],[SIEMA]],Siema2025,61,FALSE)</f>
        <v/>
      </c>
      <c r="AT509" s="108" t="str">
        <f>VLOOKUP(Tabela2[[#This Row],[SIEMA]],Siema2025,63,FALSE)</f>
        <v/>
      </c>
      <c r="AU509" s="108" t="str">
        <f>VLOOKUP(Tabela2[[#This Row],[SIEMA]],Siema2025,65,FALSE)</f>
        <v>X</v>
      </c>
      <c r="AV509" s="108" t="str">
        <f>VLOOKUP(Tabela2[[#This Row],[SIEMA]],Siema2025,67,FALSE)</f>
        <v/>
      </c>
      <c r="AW509" s="108" t="str">
        <f>VLOOKUP(Tabela2[[#This Row],[SIEMA]],Siema2025,69,FALSE)</f>
        <v/>
      </c>
      <c r="AX509" s="108" t="str">
        <f>VLOOKUP(Tabela2[[#This Row],[SIEMA]],Siema2025,71,FALSE)</f>
        <v/>
      </c>
      <c r="AY509" s="108" t="str">
        <f>VLOOKUP(Tabela2[[#This Row],[SIEMA]],Siema2025,73,FALSE)</f>
        <v/>
      </c>
      <c r="AZ509" s="108" t="str">
        <f>VLOOKUP(Tabela2[[#This Row],[SIEMA]],Siema2025,75,FALSE)</f>
        <v/>
      </c>
      <c r="BA509" s="108" t="str">
        <f>VLOOKUP(Tabela2[[#This Row],[SIEMA]],Siema2025,77,FALSE)</f>
        <v/>
      </c>
      <c r="BB509" s="108" t="str">
        <f>VLOOKUP(Tabela2[[#This Row],[SIEMA]],Siema2025,79,FALSE)</f>
        <v/>
      </c>
      <c r="BC509" s="108" t="str">
        <f>IF(Tabela2[[#This Row],[Outro(s) ]] = "X", "PREENCHER","NA")</f>
        <v>NA</v>
      </c>
      <c r="BD509" s="108" t="str">
        <f>VLOOKUP(Tabela2[[#This Row],[SIEMA]],Siema2025,82,FALSE)</f>
        <v/>
      </c>
      <c r="BE509" s="108" t="str">
        <f>VLOOKUP(Tabela2[[#This Row],[SIEMA]],Siema2025,81,FALSE)</f>
        <v/>
      </c>
      <c r="BF509" s="110" t="str">
        <f>VLOOKUP(Tabela2[[#This Row],[SIEMA]],Siema2025,28,FALSE)</f>
        <v>GASMIG</v>
      </c>
      <c r="BG509" s="110"/>
      <c r="BH509" s="111" t="str">
        <f>VLOOKUP(Tabela2[[#This Row],[SIEMA]],Siema2025,29,FALSE)</f>
        <v/>
      </c>
      <c r="BI509" s="112" t="str">
        <f>VLOOKUP(Tabela2[[#This Row],[SIEMA]],Siema2025,107,FALSE)</f>
        <v>Não</v>
      </c>
      <c r="BJ509" s="107" t="s">
        <v>7113</v>
      </c>
      <c r="BK509" s="104" t="s">
        <v>2696</v>
      </c>
      <c r="BL509" s="140">
        <v>45868</v>
      </c>
      <c r="BM509" s="108">
        <f ca="1">IF(Tabela2[[#This Row],[Data de atendimento do Ibama (considerar o primeiro documento/ação)]]="",_xlfn.DAYS(TODAY(),J509),_xlfn.DAYS(Tabela2[[#This Row],[Data de atendimento do Ibama (considerar o primeiro documento/ação)]],J509))</f>
        <v>6</v>
      </c>
      <c r="BN509" s="108" t="str">
        <f>IF(Tabela2[[#This Row],[Atendido pelo Ibama ("Não" ou "Sim")]]="Não","Preencher", IF(Tabela2[[#This Row],[Atendido pelo Ibama ("Não" ou "Sim")]]="Sim","NA",""))</f>
        <v>NA</v>
      </c>
      <c r="BO509" s="114" t="s">
        <v>7184</v>
      </c>
      <c r="BP509" s="108" t="str">
        <f>IF(Tabela2[[#This Row],[Forma de atendimento (primeiro documento/ação)]]= "Outros (especificar)", "PREENCHER","NA")</f>
        <v>NA</v>
      </c>
      <c r="BQ509" s="106" t="s">
        <v>123</v>
      </c>
      <c r="BR509" s="108" t="str">
        <f>IF(Tabela2[[#This Row],[Equipe do Ibama foi a campo? Houve sobrevoo do Poseidon?]] = "Sim", "PREENCHER","NA")</f>
        <v>NA</v>
      </c>
      <c r="BS509" s="108" t="s">
        <v>7114</v>
      </c>
      <c r="BT509" s="108" t="s">
        <v>7230</v>
      </c>
      <c r="BU509" s="108" t="s">
        <v>2696</v>
      </c>
      <c r="BV509" s="108" t="s">
        <v>123</v>
      </c>
      <c r="BW509" s="108" t="s">
        <v>2696</v>
      </c>
      <c r="BX509" s="106" t="s">
        <v>7116</v>
      </c>
      <c r="BY509" s="140">
        <v>45937</v>
      </c>
      <c r="BZ509" s="104">
        <f>IF(Tabela2[[#This Row],[Data do documento de encerramento]]="NA","NA",IF(Tabela2[[#This Row],[Data do documento de encerramento]]="","Pendente de conclusão/ encerramento",_xlfn.DAYS(Tabela2[[#This Row],[Data do documento de encerramento]],J509)))</f>
        <v>75</v>
      </c>
      <c r="CA509" s="107"/>
      <c r="CB509" s="107"/>
      <c r="CC509" s="107"/>
      <c r="CD509" s="107"/>
      <c r="CE509" s="107"/>
      <c r="CF509" s="107"/>
    </row>
    <row r="510" spans="1:84" ht="30.75" hidden="1">
      <c r="A510" s="169">
        <v>202572539640</v>
      </c>
      <c r="B510" s="170" t="s">
        <v>9366</v>
      </c>
      <c r="C510" s="108" t="str">
        <f>VLOOKUP(Tabela2[[#This Row],[SIEMA]],Siema2025,4,FALSE)</f>
        <v>SP</v>
      </c>
      <c r="D510" s="106" t="str">
        <f>VLOOKUP(Tabela2[[#This Row],[SIEMA]],Siema2025,3,FALSE)</f>
        <v>Embu-Guaçu</v>
      </c>
      <c r="E510" s="106" t="str">
        <f>VLOOKUP(Tabela2[[#This Row],[SIEMA]],Siema2025,20,FALSE)</f>
        <v/>
      </c>
      <c r="F510" s="106"/>
      <c r="G510" s="106" t="s">
        <v>9367</v>
      </c>
      <c r="H510" s="106" t="s">
        <v>9368</v>
      </c>
      <c r="I510" s="104" t="s">
        <v>7114</v>
      </c>
      <c r="J510" s="105">
        <f>VLOOKUP(Tabela2[[#This Row],[SIEMA]],Siema2025,2,FALSE)</f>
        <v>45863</v>
      </c>
      <c r="K510" s="105" t="str">
        <f>VLOOKUP(Tabela2[[#This Row],[SIEMA]],Siema2025,16,FALSE)</f>
        <v>Sexta</v>
      </c>
      <c r="L510" s="106" t="str">
        <f>IF(Tabela2[[#This Row],[Data]]="","Sem Informação",VLOOKUP(MONTH(Tabela2[[#This Row],[Data]]),'[1]Validação de dados'!$I$1:$J$13,2,0))</f>
        <v>Julho</v>
      </c>
      <c r="M510" s="104">
        <f>YEAR(Tabela2[[#This Row],[Data]])</f>
        <v>2025</v>
      </c>
      <c r="N510" s="105" t="str">
        <f>VLOOKUP(Tabela2[[#This Row],[SIEMA]],Siema2025,17,FALSE)</f>
        <v>Matutino</v>
      </c>
      <c r="O510" s="105" t="str">
        <f>VLOOKUP(Tabela2[[#This Row],[SIEMA]],Siema2025,5,FALSE)</f>
        <v>Ferrovia</v>
      </c>
      <c r="P510" s="104" t="str">
        <f>VLOOKUP(Tabela2[[#This Row],[SIEMA]],Siema2025,21,FALSE)</f>
        <v>Vandalismo na ferrovia com abertura de 1 bicas em 1 vagões graneleiro carregado com milho.</v>
      </c>
      <c r="Q510" s="104" t="s">
        <v>7127</v>
      </c>
      <c r="R510" s="104" t="s">
        <v>7127</v>
      </c>
      <c r="S510" s="107" t="s">
        <v>365</v>
      </c>
      <c r="T510" s="104" t="str">
        <f>VLOOKUP(Tabela2[[#This Row],[SIEMA]],Siema2025,11,FALSE)</f>
        <v>90</v>
      </c>
      <c r="U510" s="104" t="s">
        <v>7121</v>
      </c>
      <c r="V510" s="104" t="s">
        <v>7127</v>
      </c>
      <c r="W510" s="104"/>
      <c r="X510" s="113"/>
      <c r="Y510" s="109" t="str">
        <f>IF(W510="","", IF(W510="NC","", IF(W510="NE","", IF(W510="NA","",IFERROR(VLOOKUP(W510,Produtos!$A$1:$C$2319,2,FALSE),"Não Cadastrado")))))</f>
        <v/>
      </c>
      <c r="Z510" s="104"/>
      <c r="AA510" s="104"/>
      <c r="AB510" s="104" t="str">
        <f>IF(W510="","",IF(ISNUMBER(W510)=FALSE,"Não se aplica",IFERROR(VLOOKUP(W510,Produtos!$A$1:$C$2319,3,FALSE),"Não Cadastrado")))</f>
        <v/>
      </c>
      <c r="AC510" s="104"/>
      <c r="AD510" s="108"/>
      <c r="AE510" s="107" t="str">
        <f>IF(AC510="","", IF(AC510="NC","", IF(AC510="NE","", IF(AC510="NA","",IFERROR(VLOOKUP(AC510,Produtos!$A$1:$C$2319,2,FALSE),"Não Cadastrado")))))</f>
        <v/>
      </c>
      <c r="AF510" s="104"/>
      <c r="AG510" s="104"/>
      <c r="AH510" s="104" t="str">
        <f>IF(AC510="","",IF(ISNUMBER(AC510)=FALSE,"Não se aplica",IFERROR(VLOOKUP(AC510,Produtos!$A$1:$C$2319,3,FALSE),"Não Cadastrado")))</f>
        <v/>
      </c>
      <c r="AI510" s="104"/>
      <c r="AJ510" s="104" t="str">
        <f>VLOOKUP(Tabela2[[#This Row],[SIEMA]],Siema2025,26,FALSE)</f>
        <v>Ato criminoso caracterizado pela abertura de bicas em vagão graneleiro ferroviário carregado com milho.</v>
      </c>
      <c r="AK510" s="107" t="s">
        <v>7122</v>
      </c>
      <c r="AL510" s="107"/>
      <c r="AM510" s="107"/>
      <c r="AN510" s="108" t="str">
        <f>VLOOKUP(Tabela2[[#This Row],[SIEMA]],Siema2025,51,FALSE)</f>
        <v/>
      </c>
      <c r="AO510" s="108" t="str">
        <f>VLOOKUP(Tabela2[[#This Row],[SIEMA]],Siema2025,53,FALSE)</f>
        <v/>
      </c>
      <c r="AP510" s="108" t="str">
        <f>VLOOKUP(Tabela2[[#This Row],[SIEMA]],Siema2025,55,FALSE)</f>
        <v/>
      </c>
      <c r="AQ510" s="108" t="str">
        <f>VLOOKUP(Tabela2[[#This Row],[SIEMA]],Siema2025,57,FALSE)</f>
        <v/>
      </c>
      <c r="AR510" s="108" t="str">
        <f>VLOOKUP(Tabela2[[#This Row],[SIEMA]],Siema2025,59,FALSE)</f>
        <v/>
      </c>
      <c r="AS510" s="108" t="str">
        <f>VLOOKUP(Tabela2[[#This Row],[SIEMA]],Siema2025,61,FALSE)</f>
        <v/>
      </c>
      <c r="AT510" s="108" t="str">
        <f>VLOOKUP(Tabela2[[#This Row],[SIEMA]],Siema2025,63,FALSE)</f>
        <v/>
      </c>
      <c r="AU510" s="108" t="str">
        <f>VLOOKUP(Tabela2[[#This Row],[SIEMA]],Siema2025,65,FALSE)</f>
        <v>X</v>
      </c>
      <c r="AV510" s="108" t="str">
        <f>VLOOKUP(Tabela2[[#This Row],[SIEMA]],Siema2025,67,FALSE)</f>
        <v/>
      </c>
      <c r="AW510" s="108" t="str">
        <f>VLOOKUP(Tabela2[[#This Row],[SIEMA]],Siema2025,69,FALSE)</f>
        <v/>
      </c>
      <c r="AX510" s="108" t="str">
        <f>VLOOKUP(Tabela2[[#This Row],[SIEMA]],Siema2025,71,FALSE)</f>
        <v/>
      </c>
      <c r="AY510" s="108" t="str">
        <f>VLOOKUP(Tabela2[[#This Row],[SIEMA]],Siema2025,73,FALSE)</f>
        <v/>
      </c>
      <c r="AZ510" s="108" t="str">
        <f>VLOOKUP(Tabela2[[#This Row],[SIEMA]],Siema2025,75,FALSE)</f>
        <v/>
      </c>
      <c r="BA510" s="108" t="str">
        <f>VLOOKUP(Tabela2[[#This Row],[SIEMA]],Siema2025,77,FALSE)</f>
        <v/>
      </c>
      <c r="BB510" s="108" t="str">
        <f>VLOOKUP(Tabela2[[#This Row],[SIEMA]],Siema2025,79,FALSE)</f>
        <v/>
      </c>
      <c r="BC510" s="108" t="str">
        <f>IF(Tabela2[[#This Row],[Outro(s) ]] = "X", "PREENCHER","NA")</f>
        <v>NA</v>
      </c>
      <c r="BD510" s="108" t="str">
        <f>VLOOKUP(Tabela2[[#This Row],[SIEMA]],Siema2025,82,FALSE)</f>
        <v/>
      </c>
      <c r="BE510" s="108" t="str">
        <f>VLOOKUP(Tabela2[[#This Row],[SIEMA]],Siema2025,81,FALSE)</f>
        <v/>
      </c>
      <c r="BF510" s="110" t="s">
        <v>3066</v>
      </c>
      <c r="BG510" s="110" t="s">
        <v>7123</v>
      </c>
      <c r="BH510" s="111" t="str">
        <f>VLOOKUP(Tabela2[[#This Row],[SIEMA]],Siema2025,29,FALSE)</f>
        <v>02502844000166</v>
      </c>
      <c r="BI510" s="112" t="str">
        <f>VLOOKUP(Tabela2[[#This Row],[SIEMA]],Siema2025,107,FALSE)</f>
        <v>Não</v>
      </c>
      <c r="BJ510" s="107" t="s">
        <v>7099</v>
      </c>
      <c r="BK510" s="104" t="s">
        <v>2696</v>
      </c>
      <c r="BL510" s="140">
        <v>45868</v>
      </c>
      <c r="BM510" s="108">
        <f ca="1">IF(Tabela2[[#This Row],[Data de atendimento do Ibama (considerar o primeiro documento/ação)]]="",_xlfn.DAYS(TODAY(),J510),_xlfn.DAYS(Tabela2[[#This Row],[Data de atendimento do Ibama (considerar o primeiro documento/ação)]],J510))</f>
        <v>5</v>
      </c>
      <c r="BN510" s="108" t="str">
        <f>IF(Tabela2[[#This Row],[Atendido pelo Ibama ("Não" ou "Sim")]]="Não","Preencher", IF(Tabela2[[#This Row],[Atendido pelo Ibama ("Não" ou "Sim")]]="Sim","NA",""))</f>
        <v>NA</v>
      </c>
      <c r="BO510" s="114" t="s">
        <v>7100</v>
      </c>
      <c r="BP510" s="108" t="str">
        <f>IF(Tabela2[[#This Row],[Forma de atendimento (primeiro documento/ação)]]= "Outros (especificar)", "PREENCHER","NA")</f>
        <v>NA</v>
      </c>
      <c r="BQ510" s="106" t="s">
        <v>123</v>
      </c>
      <c r="BR510" s="108" t="str">
        <f>IF(Tabela2[[#This Row],[Equipe do Ibama foi a campo? Houve sobrevoo do Poseidon?]] = "Sim", "PREENCHER","NA")</f>
        <v>NA</v>
      </c>
      <c r="BS510" s="108" t="str">
        <f>IF(Tabela2[[#This Row],[Se sim, foi emitida Ordem de Emergência? (informações vinculada à coluna CK)]] = "Sim", "PREENCHER","NA")</f>
        <v>NA</v>
      </c>
      <c r="BT510" s="108" t="s">
        <v>7101</v>
      </c>
      <c r="BU510" s="108" t="s">
        <v>123</v>
      </c>
      <c r="BV510" s="108" t="s">
        <v>123</v>
      </c>
      <c r="BW510" s="108" t="s">
        <v>123</v>
      </c>
      <c r="BX510" s="106"/>
      <c r="BY510" s="140"/>
      <c r="BZ510" s="104" t="str">
        <f>IF(Tabela2[[#This Row],[Data do documento de encerramento]]="NA","NA",IF(Tabela2[[#This Row],[Data do documento de encerramento]]="","Pendente de conclusão/ encerramento",_xlfn.DAYS(Tabela2[[#This Row],[Data do documento de encerramento]],J510)))</f>
        <v>Pendente de conclusão/ encerramento</v>
      </c>
      <c r="CA510" s="107" t="s">
        <v>9369</v>
      </c>
      <c r="CB510" s="107"/>
      <c r="CC510" s="127"/>
      <c r="CD510" s="107"/>
      <c r="CE510" s="107"/>
      <c r="CF510" s="107"/>
    </row>
    <row r="511" spans="1:84" ht="60.75">
      <c r="A511" s="169">
        <v>202572550413</v>
      </c>
      <c r="B511" s="170" t="s">
        <v>9370</v>
      </c>
      <c r="C511" s="108" t="s">
        <v>7135</v>
      </c>
      <c r="D511" s="106" t="s">
        <v>637</v>
      </c>
      <c r="E511" s="106" t="s">
        <v>9371</v>
      </c>
      <c r="F511" s="106"/>
      <c r="G511" s="118" t="s">
        <v>9372</v>
      </c>
      <c r="H511" s="106" t="s">
        <v>9373</v>
      </c>
      <c r="I511" s="104" t="str">
        <f>VLOOKUP(Tabela2[[#This Row],[SIEMA]],Siema2025,19,FALSE)</f>
        <v>Campos</v>
      </c>
      <c r="J511" s="105">
        <f>VLOOKUP(Tabela2[[#This Row],[SIEMA]],Siema2025,2,FALSE)</f>
        <v>45863</v>
      </c>
      <c r="K511" s="105" t="str">
        <f>VLOOKUP(Tabela2[[#This Row],[SIEMA]],Siema2025,16,FALSE)</f>
        <v>Sexta</v>
      </c>
      <c r="L511" s="106" t="str">
        <f>IF(Tabela2[[#This Row],[Data]]="","Sem Informação",VLOOKUP(MONTH(Tabela2[[#This Row],[Data]]),'[1]Validação de dados'!$I$1:$J$13,2,0))</f>
        <v>Julho</v>
      </c>
      <c r="M511" s="104">
        <f>YEAR(Tabela2[[#This Row],[Data]])</f>
        <v>2025</v>
      </c>
      <c r="N511" s="105" t="str">
        <f>VLOOKUP(Tabela2[[#This Row],[SIEMA]],Siema2025,17,FALSE)</f>
        <v>Matutino</v>
      </c>
      <c r="O511" s="105" t="str">
        <f>VLOOKUP(Tabela2[[#This Row],[SIEMA]],Siema2025,5,FALSE)</f>
        <v>Plataforma</v>
      </c>
      <c r="P511" s="104" t="str">
        <f>VLOOKUP(Tabela2[[#This Row],[SIEMA]],Siema2025,21,FALSE)</f>
        <v>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v>
      </c>
      <c r="Q511">
        <v>3082</v>
      </c>
      <c r="R511" s="104" t="s">
        <v>1714</v>
      </c>
      <c r="S511" s="107" t="s">
        <v>1714</v>
      </c>
      <c r="T511" s="104" t="s">
        <v>9374</v>
      </c>
      <c r="U511" s="104" t="s">
        <v>7111</v>
      </c>
      <c r="V511" s="104">
        <f>IF(Q511="","",IF(ISNUMBER(Q511)=FALSE,"Não se aplica",IFERROR(VLOOKUP(Q511,Produtos!$A$1:$C$2319,3,FALSE),"Não Cadastrado")))</f>
        <v>9</v>
      </c>
      <c r="W511" s="104" t="str">
        <f>VLOOKUP(Tabela2[[#This Row],[SIEMA]],Siema2025,10,FALSE)</f>
        <v/>
      </c>
      <c r="X511" s="113"/>
      <c r="Y511" s="109" t="str">
        <f>IF(W511="","", IF(W511="NC","", IF(W511="NE","", IF(W511="NA","",IFERROR(VLOOKUP(W511,Produtos!$A$1:$C$2319,2,FALSE),"Não Cadastrado")))))</f>
        <v/>
      </c>
      <c r="Z511" s="104" t="str">
        <f>VLOOKUP(Tabela2[[#This Row],[SIEMA]],Siema2025,11,FALSE)</f>
        <v xml:space="preserve"> </v>
      </c>
      <c r="AA511" s="104" t="str">
        <f>VLOOKUP(Tabela2[[#This Row],[SIEMA]],Siema2025,12,FALSE)</f>
        <v xml:space="preserve"> </v>
      </c>
      <c r="AB511" s="104" t="str">
        <f>IF(W511="","",IF(ISNUMBER(W511)=FALSE,"Não se aplica",IFERROR(VLOOKUP(W511,Produtos!$A$1:$C$2319,3,FALSE),"Não Cadastrado")))</f>
        <v/>
      </c>
      <c r="AC511" s="104"/>
      <c r="AD511" s="108"/>
      <c r="AE511" s="107" t="str">
        <f>IF(AC511="","", IF(AC511="NC","", IF(AC511="NE","", IF(AC511="NA","",IFERROR(VLOOKUP(AC511,Produtos!$A$1:$C$2319,2,FALSE),"Não Cadastrado")))))</f>
        <v/>
      </c>
      <c r="AF511" s="104"/>
      <c r="AG511" s="104"/>
      <c r="AH511" s="104" t="str">
        <f>IF(AC511="","",IF(ISNUMBER(AC511)=FALSE,"Não se aplica",IFERROR(VLOOKUP(AC511,Produtos!$A$1:$C$2319,3,FALSE),"Não Cadastrado")))</f>
        <v/>
      </c>
      <c r="AI511" s="104"/>
      <c r="AJ511" s="104" t="str">
        <f>VLOOKUP(Tabela2[[#This Row],[SIEMA]],Siema2025,26,FALSE)</f>
        <v>Resíduo de água oleosa remanescente na linha após flushing do sistema.</v>
      </c>
      <c r="AK511" s="107" t="s">
        <v>7234</v>
      </c>
      <c r="AL511" s="107"/>
      <c r="AM511" s="107"/>
      <c r="AN511" s="108" t="str">
        <f>VLOOKUP(Tabela2[[#This Row],[SIEMA]],Siema2025,51,FALSE)</f>
        <v/>
      </c>
      <c r="AO511" s="108" t="str">
        <f>VLOOKUP(Tabela2[[#This Row],[SIEMA]],Siema2025,53,FALSE)</f>
        <v/>
      </c>
      <c r="AP511" s="108" t="str">
        <f>VLOOKUP(Tabela2[[#This Row],[SIEMA]],Siema2025,55,FALSE)</f>
        <v/>
      </c>
      <c r="AQ511" s="108" t="str">
        <f>VLOOKUP(Tabela2[[#This Row],[SIEMA]],Siema2025,57,FALSE)</f>
        <v/>
      </c>
      <c r="AR511" s="108" t="str">
        <f>VLOOKUP(Tabela2[[#This Row],[SIEMA]],Siema2025,59,FALSE)</f>
        <v/>
      </c>
      <c r="AS511" s="108" t="str">
        <f>VLOOKUP(Tabela2[[#This Row],[SIEMA]],Siema2025,61,FALSE)</f>
        <v>X</v>
      </c>
      <c r="AT511" s="108" t="str">
        <f>VLOOKUP(Tabela2[[#This Row],[SIEMA]],Siema2025,63,FALSE)</f>
        <v/>
      </c>
      <c r="AU511" s="108" t="str">
        <f>VLOOKUP(Tabela2[[#This Row],[SIEMA]],Siema2025,65,FALSE)</f>
        <v/>
      </c>
      <c r="AV511" s="108" t="str">
        <f>VLOOKUP(Tabela2[[#This Row],[SIEMA]],Siema2025,67,FALSE)</f>
        <v/>
      </c>
      <c r="AW511" s="108" t="str">
        <f>VLOOKUP(Tabela2[[#This Row],[SIEMA]],Siema2025,69,FALSE)</f>
        <v/>
      </c>
      <c r="AX511" s="108" t="str">
        <f>VLOOKUP(Tabela2[[#This Row],[SIEMA]],Siema2025,71,FALSE)</f>
        <v/>
      </c>
      <c r="AY511" s="108" t="str">
        <f>VLOOKUP(Tabela2[[#This Row],[SIEMA]],Siema2025,73,FALSE)</f>
        <v/>
      </c>
      <c r="AZ511" s="108" t="str">
        <f>VLOOKUP(Tabela2[[#This Row],[SIEMA]],Siema2025,75,FALSE)</f>
        <v/>
      </c>
      <c r="BA511" s="108" t="str">
        <f>VLOOKUP(Tabela2[[#This Row],[SIEMA]],Siema2025,77,FALSE)</f>
        <v/>
      </c>
      <c r="BB511" s="108" t="str">
        <f>VLOOKUP(Tabela2[[#This Row],[SIEMA]],Siema2025,79,FALSE)</f>
        <v/>
      </c>
      <c r="BC511" s="108" t="str">
        <f>IF(Tabela2[[#This Row],[Outro(s) ]] = "X", "PREENCHER","NA")</f>
        <v>NA</v>
      </c>
      <c r="BD511" s="108" t="str">
        <f>VLOOKUP(Tabela2[[#This Row],[SIEMA]],Siema2025,82,FALSE)</f>
        <v/>
      </c>
      <c r="BE511" s="108" t="str">
        <f>VLOOKUP(Tabela2[[#This Row],[SIEMA]],Siema2025,81,FALSE)</f>
        <v/>
      </c>
      <c r="BF511" s="110" t="str">
        <f>VLOOKUP(Tabela2[[#This Row],[SIEMA]],Siema2025,28,FALSE)</f>
        <v>Equinor Brasil Energia</v>
      </c>
      <c r="BG511" s="110"/>
      <c r="BH511" s="111" t="str">
        <f>VLOOKUP(Tabela2[[#This Row],[SIEMA]],Siema2025,29,FALSE)</f>
        <v>04028583000110</v>
      </c>
      <c r="BI511" s="112" t="s">
        <v>2696</v>
      </c>
      <c r="BJ511" s="107" t="s">
        <v>7099</v>
      </c>
      <c r="BK511" s="104" t="s">
        <v>2696</v>
      </c>
      <c r="BL511" s="140">
        <v>45894</v>
      </c>
      <c r="BM511" s="108">
        <f ca="1">IF(Tabela2[[#This Row],[Data de atendimento do Ibama (considerar o primeiro documento/ação)]]="",_xlfn.DAYS(TODAY(),J511),_xlfn.DAYS(Tabela2[[#This Row],[Data de atendimento do Ibama (considerar o primeiro documento/ação)]],J511))</f>
        <v>31</v>
      </c>
      <c r="BN511" s="108" t="str">
        <f>IF(Tabela2[[#This Row],[Atendido pelo Ibama ("Não" ou "Sim")]]="Não","Preencher", IF(Tabela2[[#This Row],[Atendido pelo Ibama ("Não" ou "Sim")]]="Sim","NA",""))</f>
        <v>NA</v>
      </c>
      <c r="BO511" s="114" t="s">
        <v>7138</v>
      </c>
      <c r="BP511" s="108" t="str">
        <f>IF(Tabela2[[#This Row],[Forma de atendimento (primeiro documento/ação)]]= "Outros (especificar)", "PREENCHER","NA")</f>
        <v>NA</v>
      </c>
      <c r="BQ511" s="106" t="s">
        <v>123</v>
      </c>
      <c r="BR511" s="108" t="str">
        <f>IF(Tabela2[[#This Row],[Equipe do Ibama foi a campo? Houve sobrevoo do Poseidon?]] = "Sim", "PREENCHER","NA")</f>
        <v>NA</v>
      </c>
      <c r="BS511" s="108" t="str">
        <f>IF(Tabela2[[#This Row],[Se sim, foi emitida Ordem de Emergência? (informações vinculada à coluna CK)]] = "Sim", "PREENCHER","NA")</f>
        <v>NA</v>
      </c>
      <c r="BT511" s="108" t="s">
        <v>7101</v>
      </c>
      <c r="BU511" s="108" t="s">
        <v>123</v>
      </c>
      <c r="BV511" s="108" t="s">
        <v>123</v>
      </c>
      <c r="BW511" s="108" t="s">
        <v>123</v>
      </c>
      <c r="BX511" s="106"/>
      <c r="BY511" s="106"/>
      <c r="BZ511" s="104" t="str">
        <f>IF(Tabela2[[#This Row],[Data do documento de encerramento]]="NA","NA",IF(Tabela2[[#This Row],[Data do documento de encerramento]]="","Pendente de conclusão/ encerramento",_xlfn.DAYS(Tabela2[[#This Row],[Data do documento de encerramento]],J511)))</f>
        <v>Pendente de conclusão/ encerramento</v>
      </c>
      <c r="CA511" s="107"/>
      <c r="CB511" s="107"/>
      <c r="CC511" s="107" t="s">
        <v>7197</v>
      </c>
      <c r="CD511" s="107" t="s">
        <v>9375</v>
      </c>
      <c r="CE511" s="107" t="s">
        <v>2696</v>
      </c>
      <c r="CF511" s="107" t="s">
        <v>7167</v>
      </c>
    </row>
    <row r="512" spans="1:84" ht="275.25" hidden="1">
      <c r="A512" s="169">
        <v>202572582832</v>
      </c>
      <c r="B512" s="118" t="s">
        <v>9376</v>
      </c>
      <c r="C512" s="108" t="str">
        <f>VLOOKUP(Tabela2[[#This Row],[SIEMA]],Siema2025,4,FALSE)</f>
        <v xml:space="preserve"> RJ</v>
      </c>
      <c r="D512" s="106" t="str">
        <f>VLOOKUP(Tabela2[[#This Row],[SIEMA]],Siema2025,3,FALSE)</f>
        <v xml:space="preserve">Macaé </v>
      </c>
      <c r="E512" s="106" t="s">
        <v>7643</v>
      </c>
      <c r="F512" s="106" t="s">
        <v>9377</v>
      </c>
      <c r="G512" t="s">
        <v>9378</v>
      </c>
      <c r="H512" t="s">
        <v>9379</v>
      </c>
      <c r="I512" s="104" t="s">
        <v>7114</v>
      </c>
      <c r="J512" s="105">
        <f>VLOOKUP(Tabela2[[#This Row],[SIEMA]],Siema2025,2,FALSE)</f>
        <v>45863</v>
      </c>
      <c r="K512" s="105" t="str">
        <f>VLOOKUP(Tabela2[[#This Row],[SIEMA]],Siema2025,16,FALSE)</f>
        <v>Sexta</v>
      </c>
      <c r="L512" s="106" t="str">
        <f>IF(Tabela2[[#This Row],[Data]]="","Sem Informação",VLOOKUP(MONTH(Tabela2[[#This Row],[Data]]),'[1]Validação de dados'!$I$1:$J$13,2,0))</f>
        <v>Julho</v>
      </c>
      <c r="M512" s="104">
        <f>YEAR(Tabela2[[#This Row],[Data]])</f>
        <v>2025</v>
      </c>
      <c r="N512" s="105" t="str">
        <f>VLOOKUP(Tabela2[[#This Row],[SIEMA]],Siema2025,17,FALSE)</f>
        <v>Vespertino</v>
      </c>
      <c r="O512" s="105" t="s">
        <v>320</v>
      </c>
      <c r="P512" s="202" t="str">
        <f>VLOOKUP(Tabela2[[#This Row],[SIEMA]],Siema2025,21,FALSE)</f>
        <v>Embarcação LOCAR XX.</v>
      </c>
      <c r="Q512" s="104" t="s">
        <v>7094</v>
      </c>
      <c r="R512" t="s">
        <v>9380</v>
      </c>
      <c r="S512" s="107" t="s">
        <v>541</v>
      </c>
      <c r="T512" s="104">
        <v>2.0000000000000002E-5</v>
      </c>
      <c r="U512" s="104" t="str">
        <f>VLOOKUP(Tabela2[[#This Row],[SIEMA]],Siema2025,12,FALSE)</f>
        <v>M3</v>
      </c>
      <c r="V512" s="104" t="str">
        <f>IF(Q512="","",IF(ISNUMBER(Q512)=FALSE,"Não se aplica",IFERROR(VLOOKUP(Q512,Produtos!$A$1:$C$2319,3,FALSE),"Não Cadastrado")))</f>
        <v>Não se aplica</v>
      </c>
      <c r="W512" s="104"/>
      <c r="X512" s="113"/>
      <c r="Y512" s="109" t="str">
        <f>IF(W512="","", IF(W512="NC","", IF(W512="NE","", IF(W512="NA","",IFERROR(VLOOKUP(W512,Produtos!$A$1:$C$2319,2,FALSE),"Não Cadastrado")))))</f>
        <v/>
      </c>
      <c r="Z512" s="104"/>
      <c r="AA512" s="104"/>
      <c r="AB512" s="104" t="str">
        <f>IF(W512="","",IF(ISNUMBER(W512)=FALSE,"Não se aplica",IFERROR(VLOOKUP(W512,Produtos!$A$1:$C$2319,3,FALSE),"Não Cadastrado")))</f>
        <v/>
      </c>
      <c r="AC512" s="104"/>
      <c r="AD512" s="108"/>
      <c r="AE512" s="107" t="str">
        <f>IF(AC512="","", IF(AC512="NC","", IF(AC512="NE","", IF(AC512="NA","",IFERROR(VLOOKUP(AC512,Produtos!$A$1:$C$2319,2,FALSE),"Não Cadastrado")))))</f>
        <v/>
      </c>
      <c r="AF512" s="104"/>
      <c r="AG512" s="104"/>
      <c r="AH512" s="104" t="str">
        <f>IF(AC512="","",IF(ISNUMBER(AC512)=FALSE,"Não se aplica",IFERROR(VLOOKUP(AC512,Produtos!$A$1:$C$2319,3,FALSE),"Não Cadastrado")))</f>
        <v/>
      </c>
      <c r="AI512" s="113"/>
      <c r="AJ512" s="202" t="str">
        <f>VLOOKUP(Tabela2[[#This Row],[SIEMA]],Siema2025,26,FALSE)</f>
        <v>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v>
      </c>
      <c r="AK512" s="107" t="s">
        <v>7290</v>
      </c>
      <c r="AL512" s="107" t="s">
        <v>7098</v>
      </c>
      <c r="AM512" s="107"/>
      <c r="AN512" s="108" t="str">
        <f>VLOOKUP(Tabela2[[#This Row],[SIEMA]],Siema2025,51,FALSE)</f>
        <v/>
      </c>
      <c r="AO512" s="108" t="str">
        <f>VLOOKUP(Tabela2[[#This Row],[SIEMA]],Siema2025,53,FALSE)</f>
        <v/>
      </c>
      <c r="AP512" s="108" t="str">
        <f>VLOOKUP(Tabela2[[#This Row],[SIEMA]],Siema2025,55,FALSE)</f>
        <v/>
      </c>
      <c r="AQ512" s="108" t="str">
        <f>VLOOKUP(Tabela2[[#This Row],[SIEMA]],Siema2025,57,FALSE)</f>
        <v/>
      </c>
      <c r="AR512" s="108" t="str">
        <f>VLOOKUP(Tabela2[[#This Row],[SIEMA]],Siema2025,59,FALSE)</f>
        <v/>
      </c>
      <c r="AS512" s="108" t="str">
        <f>VLOOKUP(Tabela2[[#This Row],[SIEMA]],Siema2025,61,FALSE)</f>
        <v>X</v>
      </c>
      <c r="AT512" s="108" t="str">
        <f>VLOOKUP(Tabela2[[#This Row],[SIEMA]],Siema2025,63,FALSE)</f>
        <v/>
      </c>
      <c r="AU512" s="108" t="str">
        <f>VLOOKUP(Tabela2[[#This Row],[SIEMA]],Siema2025,65,FALSE)</f>
        <v/>
      </c>
      <c r="AV512" s="108" t="str">
        <f>VLOOKUP(Tabela2[[#This Row],[SIEMA]],Siema2025,67,FALSE)</f>
        <v/>
      </c>
      <c r="AW512" s="108" t="str">
        <f>VLOOKUP(Tabela2[[#This Row],[SIEMA]],Siema2025,69,FALSE)</f>
        <v/>
      </c>
      <c r="AX512" s="108" t="str">
        <f>VLOOKUP(Tabela2[[#This Row],[SIEMA]],Siema2025,71,FALSE)</f>
        <v/>
      </c>
      <c r="AY512" s="108" t="str">
        <f>VLOOKUP(Tabela2[[#This Row],[SIEMA]],Siema2025,73,FALSE)</f>
        <v/>
      </c>
      <c r="AZ512" s="108" t="str">
        <f>VLOOKUP(Tabela2[[#This Row],[SIEMA]],Siema2025,75,FALSE)</f>
        <v/>
      </c>
      <c r="BA512" s="108" t="str">
        <f>VLOOKUP(Tabela2[[#This Row],[SIEMA]],Siema2025,77,FALSE)</f>
        <v/>
      </c>
      <c r="BB512" s="108" t="str">
        <f>VLOOKUP(Tabela2[[#This Row],[SIEMA]],Siema2025,79,FALSE)</f>
        <v/>
      </c>
      <c r="BC512" s="108" t="str">
        <f>IF(Tabela2[[#This Row],[Outro(s) ]] = "X", "PREENCHER","NA")</f>
        <v>NA</v>
      </c>
      <c r="BD512" s="108" t="str">
        <f>VLOOKUP(Tabela2[[#This Row],[SIEMA]],Siema2025,82,FALSE)</f>
        <v/>
      </c>
      <c r="BE512" s="108" t="str">
        <f>VLOOKUP(Tabela2[[#This Row],[SIEMA]],Siema2025,81,FALSE)</f>
        <v/>
      </c>
      <c r="BF512" s="110" t="str">
        <f>VLOOKUP(Tabela2[[#This Row],[SIEMA]],Siema2025,28,FALSE)</f>
        <v>Petróleo Brasileiro S.A. - PETROBRAS</v>
      </c>
      <c r="BG512" s="203"/>
      <c r="BH512" s="111" t="str">
        <f>VLOOKUP(Tabela2[[#This Row],[SIEMA]],Siema2025,29,FALSE)</f>
        <v>33000167100750</v>
      </c>
      <c r="BI512" s="112" t="s">
        <v>2696</v>
      </c>
      <c r="BJ512" s="107" t="s">
        <v>7113</v>
      </c>
      <c r="BK512" s="104" t="s">
        <v>2696</v>
      </c>
      <c r="BL512" s="140">
        <v>45944</v>
      </c>
      <c r="BM512" s="108">
        <f ca="1">IF(Tabela2[[#This Row],[Data de atendimento do Ibama (considerar o primeiro documento/ação)]]="",_xlfn.DAYS(TODAY(),J512),_xlfn.DAYS(Tabela2[[#This Row],[Data de atendimento do Ibama (considerar o primeiro documento/ação)]],J512))</f>
        <v>81</v>
      </c>
      <c r="BN512" s="108" t="str">
        <f>IF(Tabela2[[#This Row],[Atendido pelo Ibama ("Não" ou "Sim")]]="Não","Preencher", IF(Tabela2[[#This Row],[Atendido pelo Ibama ("Não" ou "Sim")]]="Sim","NA",""))</f>
        <v>NA</v>
      </c>
      <c r="BO512" s="114" t="s">
        <v>7138</v>
      </c>
      <c r="BP512" s="108" t="str">
        <f>IF(Tabela2[[#This Row],[Forma de atendimento (primeiro documento/ação)]]= "Outros (especificar)", "PREENCHER","NA")</f>
        <v>NA</v>
      </c>
      <c r="BQ512" s="106" t="s">
        <v>123</v>
      </c>
      <c r="BR512" s="108" t="str">
        <f>IF(Tabela2[[#This Row],[Equipe do Ibama foi a campo? Houve sobrevoo do Poseidon?]] = "Sim", "PREENCHER","NA")</f>
        <v>NA</v>
      </c>
      <c r="BS512" s="260" t="s">
        <v>7114</v>
      </c>
      <c r="BT512" s="108" t="s">
        <v>637</v>
      </c>
      <c r="BU512" s="108" t="str">
        <f>IF(Tabela2[[#This Row],[Houve envio de Informações Pós-acidente (preencher "não se aplica" quando de competência estadual/municipal)]] = "Sim", "PREENCHER","NA")</f>
        <v>NA</v>
      </c>
      <c r="BV512" s="108" t="s">
        <v>2696</v>
      </c>
      <c r="BW512" s="108" t="s">
        <v>2696</v>
      </c>
      <c r="BX512" s="106" t="s">
        <v>7116</v>
      </c>
      <c r="BY512" s="140">
        <v>46013</v>
      </c>
      <c r="BZ512" s="104">
        <f>IF(Tabela2[[#This Row],[Data do documento de encerramento]]="NA","NA",IF(Tabela2[[#This Row],[Data do documento de encerramento]]="","Pendente de conclusão/ encerramento",_xlfn.DAYS(Tabela2[[#This Row],[Data do documento de encerramento]],J512)))</f>
        <v>150</v>
      </c>
      <c r="CA512" s="107" t="s">
        <v>9381</v>
      </c>
      <c r="CB512" s="107"/>
      <c r="CC512" s="107"/>
      <c r="CD512" s="107"/>
      <c r="CE512" s="107"/>
      <c r="CF512" s="107"/>
    </row>
    <row r="513" spans="1:84" ht="30.75" hidden="1">
      <c r="A513" s="169">
        <v>202573050419</v>
      </c>
      <c r="B513" s="170" t="s">
        <v>9382</v>
      </c>
      <c r="C513" s="108" t="str">
        <f>VLOOKUP(Tabela2[[#This Row],[SIEMA]],Siema2025,4,FALSE)</f>
        <v xml:space="preserve"> MG</v>
      </c>
      <c r="D513" s="106" t="str">
        <f>VLOOKUP(Tabela2[[#This Row],[SIEMA]],Siema2025,3,FALSE)</f>
        <v xml:space="preserve">Belo Horizonte </v>
      </c>
      <c r="E513" s="106" t="str">
        <f>VLOOKUP(Tabela2[[#This Row],[SIEMA]],Siema2025,20,FALSE)</f>
        <v>Rua Barão de Macaúbas, 157, Bairro Santo Antônio</v>
      </c>
      <c r="F513" s="106" t="s">
        <v>9383</v>
      </c>
      <c r="G513" s="106" t="s">
        <v>9384</v>
      </c>
      <c r="H513" s="106" t="s">
        <v>9385</v>
      </c>
      <c r="I513" s="104" t="s">
        <v>7114</v>
      </c>
      <c r="J513" s="105">
        <f>VLOOKUP(Tabela2[[#This Row],[SIEMA]],Siema2025,2,FALSE)</f>
        <v>45863</v>
      </c>
      <c r="K513" s="105" t="str">
        <f>VLOOKUP(Tabela2[[#This Row],[SIEMA]],Siema2025,16,FALSE)</f>
        <v>Sexta</v>
      </c>
      <c r="L513" s="106" t="str">
        <f>IF(Tabela2[[#This Row],[Data]]="","Sem Informação",VLOOKUP(MONTH(Tabela2[[#This Row],[Data]]),'[1]Validação de dados'!$I$1:$J$13,2,0))</f>
        <v>Julho</v>
      </c>
      <c r="M513" s="104">
        <f>YEAR(Tabela2[[#This Row],[Data]])</f>
        <v>2025</v>
      </c>
      <c r="N513" s="105" t="str">
        <f>VLOOKUP(Tabela2[[#This Row],[SIEMA]],Siema2025,17,FALSE)</f>
        <v>Vespertino</v>
      </c>
      <c r="O513" s="105" t="str">
        <f>VLOOKUP(Tabela2[[#This Row],[SIEMA]],Siema2025,5,FALSE)</f>
        <v>Duto</v>
      </c>
      <c r="P513" s="104" t="str">
        <f>VLOOKUP(Tabela2[[#This Row],[SIEMA]],Siema2025,21,FALSE)</f>
        <v>Vazamento de Gás</v>
      </c>
      <c r="Q513" s="104">
        <v>1976</v>
      </c>
      <c r="R513" s="104" t="str">
        <f>VLOOKUP(Tabela2[[#This Row],[SIEMA]],Siema2025,10,FALSE)</f>
        <v/>
      </c>
      <c r="S513" s="107" t="str">
        <f>IF(Q513="","", IF(Q513="NC","", IF(Q513="NE","", IF(Q513="NA","",IFERROR(VLOOKUP(Q513,[1]Produtos!$A$1:$C$2319,2,FALSE),"Não Cadastrado")))))</f>
        <v>OCTAFLUORCICLOBUTANO (GÁS REFRIGERANTE RC 318)</v>
      </c>
      <c r="T513" s="104">
        <v>1.1319999999999999</v>
      </c>
      <c r="U513" s="104" t="s">
        <v>7111</v>
      </c>
      <c r="V513" s="104">
        <f>IF(Q513="","",IF(ISNUMBER(Q513)=FALSE,"Não se aplica",IFERROR(VLOOKUP(Q513,Produtos!$A$1:$C$2319,3,FALSE),"Não Cadastrado")))</f>
        <v>2.2000000000000002</v>
      </c>
      <c r="W513" s="104" t="str">
        <f>VLOOKUP(Tabela2[[#This Row],[SIEMA]],Siema2025,10,FALSE)</f>
        <v/>
      </c>
      <c r="X513" s="113" t="str">
        <f>IF(Tabela2[[#This Row],[Origem do acidente]] = "Plataforma", "PREENCHER","NA")</f>
        <v>NA</v>
      </c>
      <c r="Y513" s="109" t="str">
        <f>IF(W513="","", IF(W513="NC","", IF(W513="NE","", IF(W513="NA","",IFERROR(VLOOKUP(W513,Produtos!$A$1:$C$2319,2,FALSE),"Não Cadastrado")))))</f>
        <v/>
      </c>
      <c r="Z513" s="104" t="str">
        <f>VLOOKUP(Tabela2[[#This Row],[SIEMA]],Siema2025,11,FALSE)</f>
        <v xml:space="preserve"> </v>
      </c>
      <c r="AA513" s="104" t="str">
        <f>VLOOKUP(Tabela2[[#This Row],[SIEMA]],Siema2025,12,FALSE)</f>
        <v xml:space="preserve"> </v>
      </c>
      <c r="AB513" s="104" t="str">
        <f>IF(W513="","",IF(ISNUMBER(W513)=FALSE,"Não se aplica",IFERROR(VLOOKUP(W513,Produtos!$A$1:$C$2319,3,FALSE),"Não Cadastrado")))</f>
        <v/>
      </c>
      <c r="AC513" s="104"/>
      <c r="AD513" s="108" t="str">
        <f>IF(Tabela2[[#This Row],[Origem do acidente]] = "Plataforma", "PREENCHER","NA")</f>
        <v>NA</v>
      </c>
      <c r="AE513" s="107" t="str">
        <f>IF(AC513="","", IF(AC513="NC","", IF(AC513="NE","", IF(AC513="NA","",IFERROR(VLOOKUP(AC513,Produtos!$A$1:$C$2319,2,FALSE),"Não Cadastrado")))))</f>
        <v/>
      </c>
      <c r="AF513" s="104"/>
      <c r="AG513" s="104"/>
      <c r="AH513" s="104" t="str">
        <f>IF(AC513="","",IF(ISNUMBER(AC513)=FALSE,"Não se aplica",IFERROR(VLOOKUP(AC513,Produtos!$A$1:$C$2319,3,FALSE),"Não Cadastrado")))</f>
        <v/>
      </c>
      <c r="AI513" s="104"/>
      <c r="AJ513" s="104" t="str">
        <f>VLOOKUP(Tabela2[[#This Row],[SIEMA]],Siema2025,26,FALSE)</f>
        <v>Rompimento devido a obra local</v>
      </c>
      <c r="AK513" s="107" t="s">
        <v>7190</v>
      </c>
      <c r="AL513" s="107"/>
      <c r="AM513" s="107"/>
      <c r="AN513" s="108" t="str">
        <f>VLOOKUP(Tabela2[[#This Row],[SIEMA]],Siema2025,51,FALSE)</f>
        <v/>
      </c>
      <c r="AO513" s="108" t="str">
        <f>VLOOKUP(Tabela2[[#This Row],[SIEMA]],Siema2025,53,FALSE)</f>
        <v/>
      </c>
      <c r="AP513" s="108" t="str">
        <f>VLOOKUP(Tabela2[[#This Row],[SIEMA]],Siema2025,55,FALSE)</f>
        <v/>
      </c>
      <c r="AQ513" s="108" t="str">
        <f>VLOOKUP(Tabela2[[#This Row],[SIEMA]],Siema2025,57,FALSE)</f>
        <v/>
      </c>
      <c r="AR513" s="108" t="str">
        <f>VLOOKUP(Tabela2[[#This Row],[SIEMA]],Siema2025,59,FALSE)</f>
        <v/>
      </c>
      <c r="AS513" s="108" t="str">
        <f>VLOOKUP(Tabela2[[#This Row],[SIEMA]],Siema2025,61,FALSE)</f>
        <v/>
      </c>
      <c r="AT513" s="108" t="str">
        <f>VLOOKUP(Tabela2[[#This Row],[SIEMA]],Siema2025,63,FALSE)</f>
        <v/>
      </c>
      <c r="AU513" s="108" t="str">
        <f>VLOOKUP(Tabela2[[#This Row],[SIEMA]],Siema2025,65,FALSE)</f>
        <v/>
      </c>
      <c r="AV513" s="108" t="str">
        <f>VLOOKUP(Tabela2[[#This Row],[SIEMA]],Siema2025,67,FALSE)</f>
        <v/>
      </c>
      <c r="AW513" s="108" t="str">
        <f>VLOOKUP(Tabela2[[#This Row],[SIEMA]],Siema2025,69,FALSE)</f>
        <v>X</v>
      </c>
      <c r="AX513" s="108" t="str">
        <f>VLOOKUP(Tabela2[[#This Row],[SIEMA]],Siema2025,71,FALSE)</f>
        <v/>
      </c>
      <c r="AY513" s="108" t="str">
        <f>VLOOKUP(Tabela2[[#This Row],[SIEMA]],Siema2025,73,FALSE)</f>
        <v/>
      </c>
      <c r="AZ513" s="108" t="str">
        <f>VLOOKUP(Tabela2[[#This Row],[SIEMA]],Siema2025,75,FALSE)</f>
        <v/>
      </c>
      <c r="BA513" s="108" t="str">
        <f>VLOOKUP(Tabela2[[#This Row],[SIEMA]],Siema2025,77,FALSE)</f>
        <v/>
      </c>
      <c r="BB513" s="108" t="str">
        <f>VLOOKUP(Tabela2[[#This Row],[SIEMA]],Siema2025,79,FALSE)</f>
        <v/>
      </c>
      <c r="BC513" s="108" t="str">
        <f>IF(Tabela2[[#This Row],[Outro(s) ]] = "X", "PREENCHER","NA")</f>
        <v>NA</v>
      </c>
      <c r="BD513" s="108" t="str">
        <f>VLOOKUP(Tabela2[[#This Row],[SIEMA]],Siema2025,82,FALSE)</f>
        <v/>
      </c>
      <c r="BE513" s="108" t="str">
        <f>VLOOKUP(Tabela2[[#This Row],[SIEMA]],Siema2025,81,FALSE)</f>
        <v/>
      </c>
      <c r="BF513" s="110" t="s">
        <v>6920</v>
      </c>
      <c r="BG513" s="110"/>
      <c r="BH513" s="111">
        <v>22261473000185</v>
      </c>
      <c r="BI513" s="112" t="str">
        <f>VLOOKUP(Tabela2[[#This Row],[SIEMA]],Siema2025,107,FALSE)</f>
        <v>Não</v>
      </c>
      <c r="BJ513" s="107" t="s">
        <v>7113</v>
      </c>
      <c r="BK513" s="104" t="s">
        <v>2696</v>
      </c>
      <c r="BL513" s="140">
        <v>45873</v>
      </c>
      <c r="BM513" s="108">
        <f ca="1">IF(Tabela2[[#This Row],[Data de atendimento do Ibama (considerar o primeiro documento/ação)]]="",_xlfn.DAYS(TODAY(),J513),_xlfn.DAYS(Tabela2[[#This Row],[Data de atendimento do Ibama (considerar o primeiro documento/ação)]],J513))</f>
        <v>10</v>
      </c>
      <c r="BN513" s="108" t="str">
        <f>IF(Tabela2[[#This Row],[Atendido pelo Ibama ("Não" ou "Sim")]]="Não","Preencher", IF(Tabela2[[#This Row],[Atendido pelo Ibama ("Não" ou "Sim")]]="Sim","NA",""))</f>
        <v>NA</v>
      </c>
      <c r="BO513" s="114" t="s">
        <v>7100</v>
      </c>
      <c r="BP513" s="108" t="str">
        <f>IF(Tabela2[[#This Row],[Forma de atendimento (primeiro documento/ação)]]= "Outros (especificar)", "PREENCHER","NA")</f>
        <v>NA</v>
      </c>
      <c r="BQ513" s="106" t="s">
        <v>123</v>
      </c>
      <c r="BR513" s="108" t="str">
        <f>IF(Tabela2[[#This Row],[Equipe do Ibama foi a campo? Houve sobrevoo do Poseidon?]] = "Sim", "PREENCHER","NA")</f>
        <v>NA</v>
      </c>
      <c r="BS513" s="108" t="str">
        <f>IF(Tabela2[[#This Row],[Se sim, foi emitida Ordem de Emergência? (informações vinculada à coluna CK)]] = "Sim", "PREENCHER","NA")</f>
        <v>NA</v>
      </c>
      <c r="BT513" s="108" t="s">
        <v>7230</v>
      </c>
      <c r="BU513" s="108" t="str">
        <f>IF(Tabela2[[#This Row],[Houve envio de Informações Pós-acidente (preencher "não se aplica" quando de competência estadual/municipal)]] = "Sim", "PREENCHER","NA")</f>
        <v>NA</v>
      </c>
      <c r="BV513" s="108" t="str">
        <f>IF(Tabela2[[#This Row],[Houve avaliação das informações pós-acidente solicitadas/enviadas?]] = "Sim", "PREENCHER","NA")</f>
        <v>NA</v>
      </c>
      <c r="BW513" s="108" t="s">
        <v>2696</v>
      </c>
      <c r="BX513" s="106" t="s">
        <v>7102</v>
      </c>
      <c r="BY513" s="140">
        <v>45881</v>
      </c>
      <c r="BZ513" s="104">
        <f>IF(Tabela2[[#This Row],[Data do documento de encerramento]]="NA","NA",IF(Tabela2[[#This Row],[Data do documento de encerramento]]="","Pendente de conclusão/ encerramento",_xlfn.DAYS(Tabela2[[#This Row],[Data do documento de encerramento]],J513)))</f>
        <v>18</v>
      </c>
      <c r="CA513" s="107"/>
      <c r="CB513" s="107"/>
      <c r="CC513" s="115"/>
      <c r="CD513" s="107"/>
      <c r="CE513" s="107"/>
      <c r="CF513" s="107"/>
    </row>
    <row r="514" spans="1:84" ht="60.75">
      <c r="A514" s="182">
        <v>202572661217</v>
      </c>
      <c r="B514" s="118" t="s">
        <v>9386</v>
      </c>
      <c r="C514" s="108" t="s">
        <v>672</v>
      </c>
      <c r="D514" s="106" t="s">
        <v>637</v>
      </c>
      <c r="E514" s="106" t="s">
        <v>4768</v>
      </c>
      <c r="F514" s="106"/>
      <c r="G514" s="106" t="s">
        <v>9387</v>
      </c>
      <c r="H514" s="106" t="s">
        <v>9388</v>
      </c>
      <c r="I514" s="104" t="str">
        <f>VLOOKUP(Tabela2[[#This Row],[SIEMA]],Siema2025,19,FALSE)</f>
        <v>Santos</v>
      </c>
      <c r="J514" s="105">
        <f>VLOOKUP(Tabela2[[#This Row],[SIEMA]],Siema2025,2,FALSE)</f>
        <v>45864</v>
      </c>
      <c r="K514" s="105" t="str">
        <f>VLOOKUP(Tabela2[[#This Row],[SIEMA]],Siema2025,16,FALSE)</f>
        <v>Sábado</v>
      </c>
      <c r="L514" s="106" t="str">
        <f>IF(Tabela2[[#This Row],[Data]]="","Sem Informação",VLOOKUP(MONTH(Tabela2[[#This Row],[Data]]),'[1]Validação de dados'!$I$1:$J$13,2,0))</f>
        <v>Julho</v>
      </c>
      <c r="M514" s="104">
        <f>YEAR(Tabela2[[#This Row],[Data]])</f>
        <v>2025</v>
      </c>
      <c r="N514" s="105" t="str">
        <f>VLOOKUP(Tabela2[[#This Row],[SIEMA]],Siema2025,17,FALSE)</f>
        <v>Vespertino</v>
      </c>
      <c r="O514" s="105" t="s">
        <v>111</v>
      </c>
      <c r="P514" s="104" t="str">
        <f>VLOOKUP(Tabela2[[#This Row],[SIEMA]],Siema2025,21,FALSE)</f>
        <v>Embarcação JSD6000</v>
      </c>
      <c r="Q514" s="104" t="s">
        <v>7094</v>
      </c>
      <c r="R514" s="104" t="s">
        <v>7935</v>
      </c>
      <c r="S514" s="107" t="s">
        <v>7096</v>
      </c>
      <c r="T514" s="104">
        <v>1</v>
      </c>
      <c r="U514" s="104" t="s">
        <v>7111</v>
      </c>
      <c r="V514" s="104" t="str">
        <f>IF(Q514="","",IF(ISNUMBER(Q514)=FALSE,"Não se aplica",IFERROR(VLOOKUP(Q514,Produtos!$A$1:$C$2319,3,FALSE),"Não Cadastrado")))</f>
        <v>Não se aplica</v>
      </c>
      <c r="W514" s="104"/>
      <c r="X514" s="113"/>
      <c r="Y514" s="109" t="str">
        <f>IF(W514="","", IF(W514="NC","", IF(W514="NE","", IF(W514="NA","",IFERROR(VLOOKUP(W514,Produtos!$A$1:$C$2319,2,FALSE),"Não Cadastrado")))))</f>
        <v/>
      </c>
      <c r="Z514" s="104"/>
      <c r="AA514" s="104"/>
      <c r="AB514" s="104" t="str">
        <f>IF(W514="","",IF(ISNUMBER(W514)=FALSE,"Não se aplica",IFERROR(VLOOKUP(W514,Produtos!$A$1:$C$2319,3,FALSE),"Não Cadastrado")))</f>
        <v/>
      </c>
      <c r="AC514" s="104"/>
      <c r="AD514" s="108"/>
      <c r="AE514" s="107" t="str">
        <f>IF(AC514="","", IF(AC514="NC","", IF(AC514="NE","", IF(AC514="NA","",IFERROR(VLOOKUP(AC514,Produtos!$A$1:$C$2319,2,FALSE),"Não Cadastrado")))))</f>
        <v/>
      </c>
      <c r="AF514" s="104"/>
      <c r="AG514" s="104"/>
      <c r="AH514" s="104" t="str">
        <f>IF(AC514="","",IF(ISNUMBER(AC514)=FALSE,"Não se aplica",IFERROR(VLOOKUP(AC514,Produtos!$A$1:$C$2319,3,FALSE),"Não Cadastrado")))</f>
        <v/>
      </c>
      <c r="AI514" s="104"/>
      <c r="AJ514" s="104" t="str">
        <f>VLOOKUP(Tabela2[[#This Row],[SIEMA]],Siema2025,26,FALSE)</f>
        <v>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v>
      </c>
      <c r="AK514" s="107" t="s">
        <v>7234</v>
      </c>
      <c r="AL514" s="107" t="s">
        <v>7190</v>
      </c>
      <c r="AM514" s="107"/>
      <c r="AN514" s="108" t="str">
        <f>VLOOKUP(Tabela2[[#This Row],[SIEMA]],Siema2025,51,FALSE)</f>
        <v/>
      </c>
      <c r="AO514" s="108" t="str">
        <f>VLOOKUP(Tabela2[[#This Row],[SIEMA]],Siema2025,53,FALSE)</f>
        <v/>
      </c>
      <c r="AP514" s="108" t="str">
        <f>VLOOKUP(Tabela2[[#This Row],[SIEMA]],Siema2025,55,FALSE)</f>
        <v/>
      </c>
      <c r="AQ514" s="108" t="str">
        <f>VLOOKUP(Tabela2[[#This Row],[SIEMA]],Siema2025,57,FALSE)</f>
        <v/>
      </c>
      <c r="AR514" s="108" t="str">
        <f>VLOOKUP(Tabela2[[#This Row],[SIEMA]],Siema2025,59,FALSE)</f>
        <v/>
      </c>
      <c r="AS514" s="108" t="str">
        <f>VLOOKUP(Tabela2[[#This Row],[SIEMA]],Siema2025,61,FALSE)</f>
        <v>X</v>
      </c>
      <c r="AT514" s="108" t="str">
        <f>VLOOKUP(Tabela2[[#This Row],[SIEMA]],Siema2025,63,FALSE)</f>
        <v/>
      </c>
      <c r="AU514" s="108" t="str">
        <f>VLOOKUP(Tabela2[[#This Row],[SIEMA]],Siema2025,65,FALSE)</f>
        <v/>
      </c>
      <c r="AV514" s="108" t="str">
        <f>VLOOKUP(Tabela2[[#This Row],[SIEMA]],Siema2025,67,FALSE)</f>
        <v/>
      </c>
      <c r="AW514" s="108" t="str">
        <f>VLOOKUP(Tabela2[[#This Row],[SIEMA]],Siema2025,69,FALSE)</f>
        <v/>
      </c>
      <c r="AX514" s="108" t="str">
        <f>VLOOKUP(Tabela2[[#This Row],[SIEMA]],Siema2025,71,FALSE)</f>
        <v/>
      </c>
      <c r="AY514" s="108" t="str">
        <f>VLOOKUP(Tabela2[[#This Row],[SIEMA]],Siema2025,73,FALSE)</f>
        <v/>
      </c>
      <c r="AZ514" s="108" t="str">
        <f>VLOOKUP(Tabela2[[#This Row],[SIEMA]],Siema2025,75,FALSE)</f>
        <v/>
      </c>
      <c r="BA514" s="108" t="str">
        <f>VLOOKUP(Tabela2[[#This Row],[SIEMA]],Siema2025,77,FALSE)</f>
        <v/>
      </c>
      <c r="BB514" s="108" t="str">
        <f>VLOOKUP(Tabela2[[#This Row],[SIEMA]],Siema2025,79,FALSE)</f>
        <v/>
      </c>
      <c r="BC514" s="108" t="str">
        <f>IF(Tabela2[[#This Row],[Outro(s) ]] = "X", "PREENCHER","NA")</f>
        <v>NA</v>
      </c>
      <c r="BD514" s="108" t="str">
        <f>VLOOKUP(Tabela2[[#This Row],[SIEMA]],Siema2025,82,FALSE)</f>
        <v/>
      </c>
      <c r="BE514" s="108" t="str">
        <f>VLOOKUP(Tabela2[[#This Row],[SIEMA]],Siema2025,81,FALSE)</f>
        <v/>
      </c>
      <c r="BF514" s="110" t="str">
        <f>VLOOKUP(Tabela2[[#This Row],[SIEMA]],Siema2025,28,FALSE)</f>
        <v>TOTALENERGIES EP BRASIL LTDA.</v>
      </c>
      <c r="BG514" s="110"/>
      <c r="BH514" s="111" t="str">
        <f>VLOOKUP(Tabela2[[#This Row],[SIEMA]],Siema2025,29,FALSE)</f>
        <v>02461767000143</v>
      </c>
      <c r="BI514" s="112" t="str">
        <f>VLOOKUP(Tabela2[[#This Row],[SIEMA]],Siema2025,107,FALSE)</f>
        <v>Não</v>
      </c>
      <c r="BJ514" s="107" t="s">
        <v>7099</v>
      </c>
      <c r="BK514" s="104" t="s">
        <v>2696</v>
      </c>
      <c r="BL514" s="140">
        <v>45875</v>
      </c>
      <c r="BM514" s="108">
        <f ca="1">IF(Tabela2[[#This Row],[Data de atendimento do Ibama (considerar o primeiro documento/ação)]]="",_xlfn.DAYS(TODAY(),J514),_xlfn.DAYS(Tabela2[[#This Row],[Data de atendimento do Ibama (considerar o primeiro documento/ação)]],J514))</f>
        <v>11</v>
      </c>
      <c r="BN514" s="108" t="str">
        <f>IF(Tabela2[[#This Row],[Atendido pelo Ibama ("Não" ou "Sim")]]="Não","Preencher", IF(Tabela2[[#This Row],[Atendido pelo Ibama ("Não" ou "Sim")]]="Sim","NA",""))</f>
        <v>NA</v>
      </c>
      <c r="BO514" s="114" t="s">
        <v>7100</v>
      </c>
      <c r="BP514" s="108" t="str">
        <f>IF(Tabela2[[#This Row],[Forma de atendimento (primeiro documento/ação)]]= "Outros (especificar)", "PREENCHER","NA")</f>
        <v>NA</v>
      </c>
      <c r="BQ514" s="106" t="s">
        <v>123</v>
      </c>
      <c r="BR514" s="108" t="str">
        <f>IF(Tabela2[[#This Row],[Equipe do Ibama foi a campo? Houve sobrevoo do Poseidon?]] = "Sim", "PREENCHER","NA")</f>
        <v>NA</v>
      </c>
      <c r="BS514" s="108" t="str">
        <f>IF(Tabela2[[#This Row],[Se sim, foi emitida Ordem de Emergência? (informações vinculada à coluna CK)]] = "Sim", "PREENCHER","NA")</f>
        <v>NA</v>
      </c>
      <c r="BT514" s="108" t="s">
        <v>7101</v>
      </c>
      <c r="BU514" s="108" t="s">
        <v>123</v>
      </c>
      <c r="BV514" s="108" t="s">
        <v>123</v>
      </c>
      <c r="BW514" s="108" t="s">
        <v>123</v>
      </c>
      <c r="BX514" s="106" t="s">
        <v>7127</v>
      </c>
      <c r="BY514" s="106"/>
      <c r="BZ514" s="104" t="str">
        <f>IF(Tabela2[[#This Row],[Data do documento de encerramento]]="NA","NA",IF(Tabela2[[#This Row],[Data do documento de encerramento]]="","Pendente de conclusão/ encerramento",_xlfn.DAYS(Tabela2[[#This Row],[Data do documento de encerramento]],J514)))</f>
        <v>Pendente de conclusão/ encerramento</v>
      </c>
      <c r="CA514" s="107" t="s">
        <v>7484</v>
      </c>
      <c r="CB514" s="107" t="s">
        <v>7158</v>
      </c>
      <c r="CC514" s="107" t="s">
        <v>7754</v>
      </c>
      <c r="CD514" s="107" t="s">
        <v>9389</v>
      </c>
      <c r="CE514" s="107" t="s">
        <v>123</v>
      </c>
      <c r="CF514" s="107" t="s">
        <v>7105</v>
      </c>
    </row>
    <row r="515" spans="1:84" ht="60.75" hidden="1">
      <c r="A515" s="169">
        <v>202572732407</v>
      </c>
      <c r="B515" s="170" t="s">
        <v>9390</v>
      </c>
      <c r="C515" s="108" t="str">
        <f>VLOOKUP(Tabela2[[#This Row],[SIEMA]],Siema2025,4,FALSE)</f>
        <v xml:space="preserve"> PR</v>
      </c>
      <c r="D515" s="106" t="str">
        <f>VLOOKUP(Tabela2[[#This Row],[SIEMA]],Siema2025,3,FALSE)</f>
        <v xml:space="preserve">Morretes </v>
      </c>
      <c r="E515" s="106" t="s">
        <v>8614</v>
      </c>
      <c r="F515" s="106" t="s">
        <v>9391</v>
      </c>
      <c r="G515" s="106" t="s">
        <v>9392</v>
      </c>
      <c r="H515" s="106" t="s">
        <v>9393</v>
      </c>
      <c r="I515" s="104" t="s">
        <v>7114</v>
      </c>
      <c r="J515" s="105">
        <f>VLOOKUP(Tabela2[[#This Row],[SIEMA]],Siema2025,2,FALSE)</f>
        <v>45864</v>
      </c>
      <c r="K515" s="105" t="str">
        <f>VLOOKUP(Tabela2[[#This Row],[SIEMA]],Siema2025,16,FALSE)</f>
        <v>Sábado</v>
      </c>
      <c r="L515" s="106" t="str">
        <f>IF(Tabela2[[#This Row],[Data]]="","Sem Informação",VLOOKUP(MONTH(Tabela2[[#This Row],[Data]]),'[1]Validação de dados'!$I$1:$J$13,2,0))</f>
        <v>Julho</v>
      </c>
      <c r="M515" s="104">
        <f>YEAR(Tabela2[[#This Row],[Data]])</f>
        <v>2025</v>
      </c>
      <c r="N515" s="105" t="str">
        <f>VLOOKUP(Tabela2[[#This Row],[SIEMA]],Siema2025,17,FALSE)</f>
        <v>Vespertino</v>
      </c>
      <c r="O515" s="105" t="str">
        <f>VLOOKUP(Tabela2[[#This Row],[SIEMA]],Siema2025,5,FALSE)</f>
        <v>Rodovia</v>
      </c>
      <c r="P515" s="104" t="str">
        <f>VLOOKUP(Tabela2[[#This Row],[SIEMA]],Siema2025,21,FALSE)</f>
        <v/>
      </c>
      <c r="Q515" s="104" t="s">
        <v>7094</v>
      </c>
      <c r="R515" s="104" t="str">
        <f>VLOOKUP(Tabela2[[#This Row],[SIEMA]],Siema2025,10,FALSE)</f>
        <v>óleo de soja bruto degomado</v>
      </c>
      <c r="S515" s="107" t="str">
        <f>IF(Q515="","", IF(Q515="NC","", IF(Q515="NE","", IF(Q515="NA","",IFERROR(VLOOKUP(Q515,[1]Produtos!$A$1:$C$2319,2,FALSE),"Não Cadastrado")))))</f>
        <v/>
      </c>
      <c r="T515" s="104" t="str">
        <f>VLOOKUP(Tabela2[[#This Row],[SIEMA]],Siema2025,11,FALSE)</f>
        <v>30000</v>
      </c>
      <c r="U515" s="104" t="str">
        <f>VLOOKUP(Tabela2[[#This Row],[SIEMA]],Siema2025,12,FALSE)</f>
        <v>KG</v>
      </c>
      <c r="V515" s="104" t="str">
        <f>IF(Q515="","",IF(ISNUMBER(Q515)=FALSE,"Não se aplica",IFERROR(VLOOKUP(Q515,Produtos!$A$1:$C$2319,3,FALSE),"Não Cadastrado")))</f>
        <v>Não se aplica</v>
      </c>
      <c r="W515" s="104" t="str">
        <f>VLOOKUP(Tabela2[[#This Row],[SIEMA]],Siema2025,10,FALSE)</f>
        <v>óleo de soja bruto degomado</v>
      </c>
      <c r="X515" s="113" t="str">
        <f>IF(Tabela2[[#This Row],[Origem do acidente]] = "Plataforma", "PREENCHER","NA")</f>
        <v>NA</v>
      </c>
      <c r="Y515" s="109" t="str">
        <f>IF(W515="","", IF(W515="NC","", IF(W515="NE","", IF(W515="NA","",IFERROR(VLOOKUP(W515,Produtos!$A$1:$C$2319,2,FALSE),"Não Cadastrado")))))</f>
        <v>Não Cadastrado</v>
      </c>
      <c r="Z515" s="104" t="str">
        <f>VLOOKUP(Tabela2[[#This Row],[SIEMA]],Siema2025,11,FALSE)</f>
        <v>30000</v>
      </c>
      <c r="AA515" s="104" t="str">
        <f>VLOOKUP(Tabela2[[#This Row],[SIEMA]],Siema2025,12,FALSE)</f>
        <v>KG</v>
      </c>
      <c r="AB515" s="104" t="str">
        <f>IF(W515="","",IF(ISNUMBER(W515)=FALSE,"Não se aplica",IFERROR(VLOOKUP(W515,Produtos!$A$1:$C$2319,3,FALSE),"Não Cadastrado")))</f>
        <v>Não se aplica</v>
      </c>
      <c r="AC515" s="104"/>
      <c r="AD515" s="108" t="str">
        <f>IF(Tabela2[[#This Row],[Origem do acidente]] = "Plataforma", "PREENCHER","NA")</f>
        <v>NA</v>
      </c>
      <c r="AE515" s="107" t="str">
        <f>IF(AC515="","", IF(AC515="NC","", IF(AC515="NE","", IF(AC515="NA","",IFERROR(VLOOKUP(AC515,Produtos!$A$1:$C$2319,2,FALSE),"Não Cadastrado")))))</f>
        <v/>
      </c>
      <c r="AF515" s="104"/>
      <c r="AG515" s="104"/>
      <c r="AH515" s="104" t="str">
        <f>IF(AC515="","",IF(ISNUMBER(AC515)=FALSE,"Não se aplica",IFERROR(VLOOKUP(AC515,Produtos!$A$1:$C$2319,3,FALSE),"Não Cadastrado")))</f>
        <v/>
      </c>
      <c r="AI515" s="104"/>
      <c r="AJ515" s="104" t="s">
        <v>9394</v>
      </c>
      <c r="AK515" s="107" t="s">
        <v>7112</v>
      </c>
      <c r="AL515" s="107" t="s">
        <v>7290</v>
      </c>
      <c r="AM515" s="107" t="s">
        <v>7965</v>
      </c>
      <c r="AN515" s="108" t="str">
        <f>VLOOKUP(Tabela2[[#This Row],[SIEMA]],Siema2025,51,FALSE)</f>
        <v>X</v>
      </c>
      <c r="AO515" s="108" t="str">
        <f>VLOOKUP(Tabela2[[#This Row],[SIEMA]],Siema2025,53,FALSE)</f>
        <v/>
      </c>
      <c r="AP515" s="108" t="str">
        <f>VLOOKUP(Tabela2[[#This Row],[SIEMA]],Siema2025,55,FALSE)</f>
        <v/>
      </c>
      <c r="AQ515" s="108" t="str">
        <f>VLOOKUP(Tabela2[[#This Row],[SIEMA]],Siema2025,57,FALSE)</f>
        <v>X</v>
      </c>
      <c r="AR515" s="108" t="str">
        <f>VLOOKUP(Tabela2[[#This Row],[SIEMA]],Siema2025,59,FALSE)</f>
        <v/>
      </c>
      <c r="AS515" s="108" t="str">
        <f>VLOOKUP(Tabela2[[#This Row],[SIEMA]],Siema2025,61,FALSE)</f>
        <v/>
      </c>
      <c r="AT515" s="108" t="str">
        <f>VLOOKUP(Tabela2[[#This Row],[SIEMA]],Siema2025,63,FALSE)</f>
        <v/>
      </c>
      <c r="AU515" s="108" t="str">
        <f>VLOOKUP(Tabela2[[#This Row],[SIEMA]],Siema2025,65,FALSE)</f>
        <v>X</v>
      </c>
      <c r="AV515" s="108" t="str">
        <f>VLOOKUP(Tabela2[[#This Row],[SIEMA]],Siema2025,67,FALSE)</f>
        <v/>
      </c>
      <c r="AW515" s="108" t="str">
        <f>VLOOKUP(Tabela2[[#This Row],[SIEMA]],Siema2025,69,FALSE)</f>
        <v/>
      </c>
      <c r="AX515" s="108" t="str">
        <f>VLOOKUP(Tabela2[[#This Row],[SIEMA]],Siema2025,71,FALSE)</f>
        <v/>
      </c>
      <c r="AY515" s="108" t="str">
        <f>VLOOKUP(Tabela2[[#This Row],[SIEMA]],Siema2025,73,FALSE)</f>
        <v/>
      </c>
      <c r="AZ515" s="108" t="str">
        <f>VLOOKUP(Tabela2[[#This Row],[SIEMA]],Siema2025,75,FALSE)</f>
        <v/>
      </c>
      <c r="BA515" s="108" t="str">
        <f>VLOOKUP(Tabela2[[#This Row],[SIEMA]],Siema2025,77,FALSE)</f>
        <v/>
      </c>
      <c r="BB515" s="108" t="str">
        <f>VLOOKUP(Tabela2[[#This Row],[SIEMA]],Siema2025,79,FALSE)</f>
        <v/>
      </c>
      <c r="BC515" s="108" t="str">
        <f>IF(Tabela2[[#This Row],[Outro(s) ]] = "X", "PREENCHER","NA")</f>
        <v>NA</v>
      </c>
      <c r="BD515" s="108" t="str">
        <f>VLOOKUP(Tabela2[[#This Row],[SIEMA]],Siema2025,82,FALSE)</f>
        <v/>
      </c>
      <c r="BE515" s="108" t="str">
        <f>VLOOKUP(Tabela2[[#This Row],[SIEMA]],Siema2025,81,FALSE)</f>
        <v/>
      </c>
      <c r="BF515" s="110" t="str">
        <f>VLOOKUP(Tabela2[[#This Row],[SIEMA]],Siema2025,28,FALSE)</f>
        <v>Coop. Agroindustrial Prod Rurais de Sudeste Goiano</v>
      </c>
      <c r="BG515" s="110"/>
      <c r="BH515" s="111" t="str">
        <f>VLOOKUP(Tabela2[[#This Row],[SIEMA]],Siema2025,29,FALSE)</f>
        <v>02077618000266</v>
      </c>
      <c r="BI515" s="112" t="s">
        <v>2696</v>
      </c>
      <c r="BJ515" s="107" t="s">
        <v>7099</v>
      </c>
      <c r="BK515" s="104" t="s">
        <v>2696</v>
      </c>
      <c r="BL515" s="140">
        <v>45877</v>
      </c>
      <c r="BM515" s="108">
        <f ca="1">IF(Tabela2[[#This Row],[Data de atendimento do Ibama (considerar o primeiro documento/ação)]]="",_xlfn.DAYS(TODAY(),J515),_xlfn.DAYS(Tabela2[[#This Row],[Data de atendimento do Ibama (considerar o primeiro documento/ação)]],J515))</f>
        <v>13</v>
      </c>
      <c r="BN515" s="108" t="str">
        <f>IF(Tabela2[[#This Row],[Atendido pelo Ibama ("Não" ou "Sim")]]="Não","Preencher", IF(Tabela2[[#This Row],[Atendido pelo Ibama ("Não" ou "Sim")]]="Sim","NA",""))</f>
        <v>NA</v>
      </c>
      <c r="BO515" s="114" t="s">
        <v>7138</v>
      </c>
      <c r="BP515" s="108" t="str">
        <f>IF(Tabela2[[#This Row],[Forma de atendimento (primeiro documento/ação)]]= "Outros (especificar)", "PREENCHER","NA")</f>
        <v>NA</v>
      </c>
      <c r="BQ515" s="106" t="s">
        <v>123</v>
      </c>
      <c r="BR515" s="108" t="str">
        <f>IF(Tabela2[[#This Row],[Equipe do Ibama foi a campo? Houve sobrevoo do Poseidon?]] = "Sim", "PREENCHER","NA")</f>
        <v>NA</v>
      </c>
      <c r="BS515" s="108" t="str">
        <f>IF(Tabela2[[#This Row],[Se sim, foi emitida Ordem de Emergência? (informações vinculada à coluna CK)]] = "Sim", "PREENCHER","NA")</f>
        <v>NA</v>
      </c>
      <c r="BT515" s="108" t="s">
        <v>7101</v>
      </c>
      <c r="BU515" s="108" t="s">
        <v>2696</v>
      </c>
      <c r="BV515" s="108" t="s">
        <v>123</v>
      </c>
      <c r="BW515" s="108" t="s">
        <v>2696</v>
      </c>
      <c r="BX515" s="106" t="s">
        <v>7102</v>
      </c>
      <c r="BY515" s="140">
        <v>45923</v>
      </c>
      <c r="BZ515" s="104">
        <f>IF(Tabela2[[#This Row],[Data do documento de encerramento]]="NA","NA",IF(Tabela2[[#This Row],[Data do documento de encerramento]]="","Pendente de conclusão/ encerramento",_xlfn.DAYS(Tabela2[[#This Row],[Data do documento de encerramento]],J515)))</f>
        <v>59</v>
      </c>
      <c r="CA515" s="107" t="s">
        <v>9395</v>
      </c>
      <c r="CB515" s="107"/>
      <c r="CC515" s="107"/>
      <c r="CD515" s="107"/>
      <c r="CE515" s="107"/>
      <c r="CF515" s="107"/>
    </row>
    <row r="516" spans="1:84" ht="45.75" hidden="1">
      <c r="A516" s="169">
        <v>202572736014</v>
      </c>
      <c r="B516" s="178" t="s">
        <v>9396</v>
      </c>
      <c r="C516" s="108" t="str">
        <f>VLOOKUP(Tabela2[[#This Row],[SIEMA]],Siema2025,4,FALSE)</f>
        <v xml:space="preserve"> MG</v>
      </c>
      <c r="D516" s="106" t="str">
        <f>VLOOKUP(Tabela2[[#This Row],[SIEMA]],Siema2025,3,FALSE)</f>
        <v xml:space="preserve">Além Paraíba </v>
      </c>
      <c r="E516" s="106" t="s">
        <v>7186</v>
      </c>
      <c r="F516" s="106" t="s">
        <v>9397</v>
      </c>
      <c r="G516" s="106" t="s">
        <v>9398</v>
      </c>
      <c r="H516" s="106" t="s">
        <v>9399</v>
      </c>
      <c r="I516" s="104" t="s">
        <v>7114</v>
      </c>
      <c r="J516" s="105">
        <f>VLOOKUP(Tabela2[[#This Row],[SIEMA]],Siema2025,2,FALSE)</f>
        <v>45864</v>
      </c>
      <c r="K516" s="105" t="str">
        <f>VLOOKUP(Tabela2[[#This Row],[SIEMA]],Siema2025,16,FALSE)</f>
        <v>Sábado</v>
      </c>
      <c r="L516" s="106" t="str">
        <f>IF(Tabela2[[#This Row],[Data]]="","Sem Informação",VLOOKUP(MONTH(Tabela2[[#This Row],[Data]]),'[1]Validação de dados'!$I$1:$J$13,2,0))</f>
        <v>Julho</v>
      </c>
      <c r="M516" s="104">
        <f>YEAR(Tabela2[[#This Row],[Data]])</f>
        <v>2025</v>
      </c>
      <c r="N516" s="105" t="str">
        <f>VLOOKUP(Tabela2[[#This Row],[SIEMA]],Siema2025,17,FALSE)</f>
        <v>Noturno</v>
      </c>
      <c r="O516" s="105" t="str">
        <f>VLOOKUP(Tabela2[[#This Row],[SIEMA]],Siema2025,5,FALSE)</f>
        <v>Rodovia</v>
      </c>
      <c r="P516" s="104" t="str">
        <f>VLOOKUP(Tabela2[[#This Row],[SIEMA]],Siema2025,21,FALSE)</f>
        <v/>
      </c>
      <c r="Q516" s="104" t="s">
        <v>7094</v>
      </c>
      <c r="R516" s="104" t="str">
        <f>VLOOKUP(Tabela2[[#This Row],[SIEMA]],Siema2025,10,FALSE)</f>
        <v>Fluido lubrificante</v>
      </c>
      <c r="S516" s="107" t="str">
        <f>IF(Q516="","", IF(Q516="NC","", IF(Q516="NE","", IF(Q516="NA","",IFERROR(VLOOKUP(Q516,[1]Produtos!$A$1:$C$2319,2,FALSE),"Não Cadastrado")))))</f>
        <v/>
      </c>
      <c r="T516" s="104" t="str">
        <f>VLOOKUP(Tabela2[[#This Row],[SIEMA]],Siema2025,11,FALSE)</f>
        <v>100</v>
      </c>
      <c r="U516" s="104" t="str">
        <f>VLOOKUP(Tabela2[[#This Row],[SIEMA]],Siema2025,12,FALSE)</f>
        <v>L</v>
      </c>
      <c r="V516" s="104" t="str">
        <f>IF(Q516="","",IF(ISNUMBER(Q516)=FALSE,"Não se aplica",IFERROR(VLOOKUP(Q516,Produtos!$A$1:$C$2319,3,FALSE),"Não Cadastrado")))</f>
        <v>Não se aplica</v>
      </c>
      <c r="W516" s="104"/>
      <c r="X516" s="113" t="str">
        <f>IF(Tabela2[[#This Row],[Origem do acidente]] = "Plataforma", "PREENCHER","NA")</f>
        <v>NA</v>
      </c>
      <c r="Y516" s="109" t="str">
        <f>IF(W516="","", IF(W516="NC","", IF(W516="NE","", IF(W516="NA","",IFERROR(VLOOKUP(W516,Produtos!$A$1:$C$2319,2,FALSE),"Não Cadastrado")))))</f>
        <v/>
      </c>
      <c r="Z516" s="104"/>
      <c r="AA516" s="104"/>
      <c r="AB516" s="104" t="str">
        <f>IF(W516="","",IF(ISNUMBER(W516)=FALSE,"Não se aplica",IFERROR(VLOOKUP(W516,Produtos!$A$1:$C$2319,3,FALSE),"Não Cadastrado")))</f>
        <v/>
      </c>
      <c r="AC516" s="104"/>
      <c r="AD516" s="108" t="str">
        <f>IF(Tabela2[[#This Row],[Origem do acidente]] = "Plataforma", "PREENCHER","NA")</f>
        <v>NA</v>
      </c>
      <c r="AE516" s="107" t="str">
        <f>IF(AC516="","", IF(AC516="NC","", IF(AC516="NE","", IF(AC516="NA","",IFERROR(VLOOKUP(AC516,Produtos!$A$1:$C$2319,2,FALSE),"Não Cadastrado")))))</f>
        <v/>
      </c>
      <c r="AF516" s="104"/>
      <c r="AG516" s="104"/>
      <c r="AH516" s="104" t="str">
        <f>IF(AC516="","",IF(ISNUMBER(AC516)=FALSE,"Não se aplica",IFERROR(VLOOKUP(AC516,Produtos!$A$1:$C$2319,3,FALSE),"Não Cadastrado")))</f>
        <v/>
      </c>
      <c r="AI516" s="104"/>
      <c r="AJ516" s="104" t="s">
        <v>9400</v>
      </c>
      <c r="AK516" s="107" t="s">
        <v>7363</v>
      </c>
      <c r="AL516" s="107" t="s">
        <v>7182</v>
      </c>
      <c r="AM516" s="107"/>
      <c r="AN516" s="108" t="str">
        <f>VLOOKUP(Tabela2[[#This Row],[SIEMA]],Siema2025,51,FALSE)</f>
        <v>X</v>
      </c>
      <c r="AO516" s="108" t="str">
        <f>VLOOKUP(Tabela2[[#This Row],[SIEMA]],Siema2025,53,FALSE)</f>
        <v/>
      </c>
      <c r="AP516" s="108" t="str">
        <f>VLOOKUP(Tabela2[[#This Row],[SIEMA]],Siema2025,55,FALSE)</f>
        <v/>
      </c>
      <c r="AQ516" s="108" t="str">
        <f>VLOOKUP(Tabela2[[#This Row],[SIEMA]],Siema2025,57,FALSE)</f>
        <v/>
      </c>
      <c r="AR516" s="108" t="str">
        <f>VLOOKUP(Tabela2[[#This Row],[SIEMA]],Siema2025,59,FALSE)</f>
        <v/>
      </c>
      <c r="AS516" s="108" t="str">
        <f>VLOOKUP(Tabela2[[#This Row],[SIEMA]],Siema2025,61,FALSE)</f>
        <v/>
      </c>
      <c r="AT516" s="108" t="str">
        <f>VLOOKUP(Tabela2[[#This Row],[SIEMA]],Siema2025,63,FALSE)</f>
        <v/>
      </c>
      <c r="AU516" s="108" t="str">
        <f>VLOOKUP(Tabela2[[#This Row],[SIEMA]],Siema2025,65,FALSE)</f>
        <v>X</v>
      </c>
      <c r="AV516" s="108" t="str">
        <f>VLOOKUP(Tabela2[[#This Row],[SIEMA]],Siema2025,67,FALSE)</f>
        <v/>
      </c>
      <c r="AW516" s="108" t="str">
        <f>VLOOKUP(Tabela2[[#This Row],[SIEMA]],Siema2025,69,FALSE)</f>
        <v/>
      </c>
      <c r="AX516" s="108" t="str">
        <f>VLOOKUP(Tabela2[[#This Row],[SIEMA]],Siema2025,71,FALSE)</f>
        <v/>
      </c>
      <c r="AY516" s="108" t="str">
        <f>VLOOKUP(Tabela2[[#This Row],[SIEMA]],Siema2025,73,FALSE)</f>
        <v/>
      </c>
      <c r="AZ516" s="108" t="str">
        <f>VLOOKUP(Tabela2[[#This Row],[SIEMA]],Siema2025,75,FALSE)</f>
        <v/>
      </c>
      <c r="BA516" s="108" t="str">
        <f>VLOOKUP(Tabela2[[#This Row],[SIEMA]],Siema2025,77,FALSE)</f>
        <v/>
      </c>
      <c r="BB516" s="108" t="str">
        <f>VLOOKUP(Tabela2[[#This Row],[SIEMA]],Siema2025,79,FALSE)</f>
        <v/>
      </c>
      <c r="BC516" s="108" t="str">
        <f>IF(Tabela2[[#This Row],[Outro(s) ]] = "X", "PREENCHER","NA")</f>
        <v>NA</v>
      </c>
      <c r="BD516" s="108" t="str">
        <f>VLOOKUP(Tabela2[[#This Row],[SIEMA]],Siema2025,82,FALSE)</f>
        <v/>
      </c>
      <c r="BE516" s="108" t="str">
        <f>VLOOKUP(Tabela2[[#This Row],[SIEMA]],Siema2025,81,FALSE)</f>
        <v/>
      </c>
      <c r="BF516" s="110" t="str">
        <f>VLOOKUP(Tabela2[[#This Row],[SIEMA]],Siema2025,28,FALSE)</f>
        <v>Totalenergies Marketing Services Brasil Lubrifican</v>
      </c>
      <c r="BG516" s="110"/>
      <c r="BH516" s="111" t="str">
        <f>VLOOKUP(Tabela2[[#This Row],[SIEMA]],Siema2025,29,FALSE)</f>
        <v>57550225000210</v>
      </c>
      <c r="BI516" s="112" t="s">
        <v>2696</v>
      </c>
      <c r="BJ516" s="107" t="s">
        <v>7099</v>
      </c>
      <c r="BK516" s="104" t="s">
        <v>2696</v>
      </c>
      <c r="BL516" s="140">
        <v>45867</v>
      </c>
      <c r="BM516" s="108">
        <f ca="1">IF(Tabela2[[#This Row],[Data de atendimento do Ibama (considerar o primeiro documento/ação)]]="",_xlfn.DAYS(TODAY(),J516),_xlfn.DAYS(Tabela2[[#This Row],[Data de atendimento do Ibama (considerar o primeiro documento/ação)]],J516))</f>
        <v>3</v>
      </c>
      <c r="BN516" s="108" t="str">
        <f>IF(Tabela2[[#This Row],[Atendido pelo Ibama ("Não" ou "Sim")]]="Não","Preencher", IF(Tabela2[[#This Row],[Atendido pelo Ibama ("Não" ou "Sim")]]="Sim","NA",""))</f>
        <v>NA</v>
      </c>
      <c r="BO516" s="114" t="s">
        <v>7100</v>
      </c>
      <c r="BP516" s="108" t="str">
        <f>IF(Tabela2[[#This Row],[Forma de atendimento (primeiro documento/ação)]]= "Outros (especificar)", "PREENCHER","NA")</f>
        <v>NA</v>
      </c>
      <c r="BQ516" s="106" t="s">
        <v>123</v>
      </c>
      <c r="BR516" s="108" t="str">
        <f>IF(Tabela2[[#This Row],[Equipe do Ibama foi a campo? Houve sobrevoo do Poseidon?]] = "Sim", "PREENCHER","NA")</f>
        <v>NA</v>
      </c>
      <c r="BS516" s="108" t="str">
        <f>IF(Tabela2[[#This Row],[Se sim, foi emitida Ordem de Emergência? (informações vinculada à coluna CK)]] = "Sim", "PREENCHER","NA")</f>
        <v>NA</v>
      </c>
      <c r="BT516" s="108" t="s">
        <v>7126</v>
      </c>
      <c r="BU516" s="108" t="s">
        <v>2696</v>
      </c>
      <c r="BV516" s="108" t="s">
        <v>123</v>
      </c>
      <c r="BW516" s="108" t="s">
        <v>2696</v>
      </c>
      <c r="BX516" s="106" t="s">
        <v>7102</v>
      </c>
      <c r="BY516" s="140">
        <v>46062</v>
      </c>
      <c r="BZ516" s="104">
        <f>IF(Tabela2[[#This Row],[Data do documento de encerramento]]="NA","NA",IF(Tabela2[[#This Row],[Data do documento de encerramento]]="","Pendente de conclusão/ encerramento",_xlfn.DAYS(Tabela2[[#This Row],[Data do documento de encerramento]],J516)))</f>
        <v>198</v>
      </c>
      <c r="CA516" s="107" t="s">
        <v>9349</v>
      </c>
      <c r="CB516" s="107"/>
      <c r="CC516" s="107"/>
      <c r="CD516" s="107"/>
      <c r="CE516" s="107"/>
      <c r="CF516" s="107"/>
    </row>
    <row r="517" spans="1:84" ht="60.75" hidden="1">
      <c r="A517" s="169">
        <v>202572754050</v>
      </c>
      <c r="B517" s="170" t="s">
        <v>9401</v>
      </c>
      <c r="C517" s="108" t="str">
        <f>VLOOKUP(Tabela2[[#This Row],[SIEMA]],Siema2025,4,FALSE)</f>
        <v xml:space="preserve"> MG</v>
      </c>
      <c r="D517" s="106" t="str">
        <f>VLOOKUP(Tabela2[[#This Row],[SIEMA]],Siema2025,3,FALSE)</f>
        <v xml:space="preserve">Carmo da Cachoeira </v>
      </c>
      <c r="E517" s="106" t="s">
        <v>4216</v>
      </c>
      <c r="F517" s="106" t="s">
        <v>9402</v>
      </c>
      <c r="G517" s="106" t="s">
        <v>9403</v>
      </c>
      <c r="H517" s="106" t="s">
        <v>9404</v>
      </c>
      <c r="I517" s="104" t="s">
        <v>7114</v>
      </c>
      <c r="J517" s="105">
        <f>VLOOKUP(Tabela2[[#This Row],[SIEMA]],Siema2025,2,FALSE)</f>
        <v>45864</v>
      </c>
      <c r="K517" s="105" t="str">
        <f>VLOOKUP(Tabela2[[#This Row],[SIEMA]],Siema2025,16,FALSE)</f>
        <v>Sábado</v>
      </c>
      <c r="L517" s="106" t="str">
        <f>IF(Tabela2[[#This Row],[Data]]="","Sem Informação",VLOOKUP(MONTH(Tabela2[[#This Row],[Data]]),'[1]Validação de dados'!$I$1:$J$13,2,0))</f>
        <v>Julho</v>
      </c>
      <c r="M517" s="104">
        <f>YEAR(Tabela2[[#This Row],[Data]])</f>
        <v>2025</v>
      </c>
      <c r="N517" s="105" t="str">
        <f>VLOOKUP(Tabela2[[#This Row],[SIEMA]],Siema2025,17,FALSE)</f>
        <v>Matutino</v>
      </c>
      <c r="O517" s="105" t="str">
        <f>VLOOKUP(Tabela2[[#This Row],[SIEMA]],Siema2025,5,FALSE)</f>
        <v>Rodovia</v>
      </c>
      <c r="P517" s="104" t="str">
        <f>VLOOKUP(Tabela2[[#This Row],[SIEMA]],Siema2025,21,FALSE)</f>
        <v>TOMBAMENTO DO SEGUNDO SEMIRREBOQUE.</v>
      </c>
      <c r="Q517" s="104" t="s">
        <v>7094</v>
      </c>
      <c r="R517" s="104" t="s">
        <v>9405</v>
      </c>
      <c r="S517" s="107" t="str">
        <f>IF(Q517="","", IF(Q517="NC","", IF(Q517="NE","", IF(Q517="NA","",IFERROR(VLOOKUP(Q517,[1]Produtos!$A$1:$C$2319,2,FALSE),"Não Cadastrado")))))</f>
        <v/>
      </c>
      <c r="T517" s="104" t="str">
        <f>VLOOKUP(Tabela2[[#This Row],[SIEMA]],Siema2025,11,FALSE)</f>
        <v>47.44</v>
      </c>
      <c r="U517" s="104" t="str">
        <f>VLOOKUP(Tabela2[[#This Row],[SIEMA]],Siema2025,12,FALSE)</f>
        <v>T</v>
      </c>
      <c r="V517" s="104" t="s">
        <v>7483</v>
      </c>
      <c r="W517" s="104"/>
      <c r="X517" s="113" t="str">
        <f>IF(Tabela2[[#This Row],[Origem do acidente]] = "Plataforma", "PREENCHER","NA")</f>
        <v>NA</v>
      </c>
      <c r="Y517" s="109" t="str">
        <f>IF(W517="","", IF(W517="NC","", IF(W517="NE","", IF(W517="NA","",IFERROR(VLOOKUP(W517,Produtos!$A$1:$C$2319,2,FALSE),"Não Cadastrado")))))</f>
        <v/>
      </c>
      <c r="Z517" s="104"/>
      <c r="AA517" s="104"/>
      <c r="AB517" s="104" t="str">
        <f>IF(W517="","",IF(ISNUMBER(W517)=FALSE,"Não se aplica",IFERROR(VLOOKUP(W517,Produtos!$A$1:$C$2319,3,FALSE),"Não Cadastrado")))</f>
        <v/>
      </c>
      <c r="AC517" s="104"/>
      <c r="AD517" s="108" t="str">
        <f>IF(Tabela2[[#This Row],[Origem do acidente]] = "Plataforma", "PREENCHER","NA")</f>
        <v>NA</v>
      </c>
      <c r="AE517" s="107" t="str">
        <f>IF(AC517="","", IF(AC517="NC","", IF(AC517="NE","", IF(AC517="NA","",IFERROR(VLOOKUP(AC517,Produtos!$A$1:$C$2319,2,FALSE),"Não Cadastrado")))))</f>
        <v/>
      </c>
      <c r="AF517" s="104"/>
      <c r="AG517" s="104"/>
      <c r="AH517" s="104" t="str">
        <f>IF(AC517="","",IF(ISNUMBER(AC517)=FALSE,"Não se aplica",IFERROR(VLOOKUP(AC517,Produtos!$A$1:$C$2319,3,FALSE),"Não Cadastrado")))</f>
        <v/>
      </c>
      <c r="AI517" s="104"/>
      <c r="AJ517" s="104" t="s">
        <v>9406</v>
      </c>
      <c r="AK517" s="107" t="s">
        <v>7112</v>
      </c>
      <c r="AL517" s="107" t="s">
        <v>7290</v>
      </c>
      <c r="AM517" s="107" t="s">
        <v>7182</v>
      </c>
      <c r="AN517" s="108" t="str">
        <f>VLOOKUP(Tabela2[[#This Row],[SIEMA]],Siema2025,51,FALSE)</f>
        <v/>
      </c>
      <c r="AO517" s="108" t="str">
        <f>VLOOKUP(Tabela2[[#This Row],[SIEMA]],Siema2025,53,FALSE)</f>
        <v/>
      </c>
      <c r="AP517" s="108" t="str">
        <f>VLOOKUP(Tabela2[[#This Row],[SIEMA]],Siema2025,55,FALSE)</f>
        <v/>
      </c>
      <c r="AQ517" s="108" t="str">
        <f>VLOOKUP(Tabela2[[#This Row],[SIEMA]],Siema2025,57,FALSE)</f>
        <v/>
      </c>
      <c r="AR517" s="108" t="str">
        <f>VLOOKUP(Tabela2[[#This Row],[SIEMA]],Siema2025,59,FALSE)</f>
        <v/>
      </c>
      <c r="AS517" s="108" t="str">
        <f>VLOOKUP(Tabela2[[#This Row],[SIEMA]],Siema2025,61,FALSE)</f>
        <v/>
      </c>
      <c r="AT517" s="108" t="str">
        <f>VLOOKUP(Tabela2[[#This Row],[SIEMA]],Siema2025,63,FALSE)</f>
        <v/>
      </c>
      <c r="AU517" s="108" t="str">
        <f>VLOOKUP(Tabela2[[#This Row],[SIEMA]],Siema2025,65,FALSE)</f>
        <v>X</v>
      </c>
      <c r="AV517" s="108" t="str">
        <f>VLOOKUP(Tabela2[[#This Row],[SIEMA]],Siema2025,67,FALSE)</f>
        <v/>
      </c>
      <c r="AW517" s="108" t="str">
        <f>VLOOKUP(Tabela2[[#This Row],[SIEMA]],Siema2025,69,FALSE)</f>
        <v/>
      </c>
      <c r="AX517" s="108" t="str">
        <f>VLOOKUP(Tabela2[[#This Row],[SIEMA]],Siema2025,71,FALSE)</f>
        <v/>
      </c>
      <c r="AY517" s="108" t="str">
        <f>VLOOKUP(Tabela2[[#This Row],[SIEMA]],Siema2025,73,FALSE)</f>
        <v/>
      </c>
      <c r="AZ517" s="108" t="str">
        <f>VLOOKUP(Tabela2[[#This Row],[SIEMA]],Siema2025,75,FALSE)</f>
        <v/>
      </c>
      <c r="BA517" s="108" t="str">
        <f>VLOOKUP(Tabela2[[#This Row],[SIEMA]],Siema2025,77,FALSE)</f>
        <v/>
      </c>
      <c r="BB517" s="108" t="str">
        <f>VLOOKUP(Tabela2[[#This Row],[SIEMA]],Siema2025,79,FALSE)</f>
        <v/>
      </c>
      <c r="BC517" s="108" t="str">
        <f>IF(Tabela2[[#This Row],[Outro(s) ]] = "X", "PREENCHER","NA")</f>
        <v>NA</v>
      </c>
      <c r="BD517" s="108" t="str">
        <f>VLOOKUP(Tabela2[[#This Row],[SIEMA]],Siema2025,82,FALSE)</f>
        <v/>
      </c>
      <c r="BE517" s="108" t="str">
        <f>VLOOKUP(Tabela2[[#This Row],[SIEMA]],Siema2025,81,FALSE)</f>
        <v/>
      </c>
      <c r="BF517" s="110" t="str">
        <f>VLOOKUP(Tabela2[[#This Row],[SIEMA]],Siema2025,28,FALSE)</f>
        <v>TERA FERTILIZANTE LTDA</v>
      </c>
      <c r="BG517" s="110"/>
      <c r="BH517" s="111" t="str">
        <f>VLOOKUP(Tabela2[[#This Row],[SIEMA]],Siema2025,29,FALSE)</f>
        <v>42706082000215</v>
      </c>
      <c r="BI517" s="112" t="s">
        <v>2696</v>
      </c>
      <c r="BJ517" s="107" t="s">
        <v>7099</v>
      </c>
      <c r="BK517" s="104" t="s">
        <v>2696</v>
      </c>
      <c r="BL517" s="166">
        <v>45868</v>
      </c>
      <c r="BM517" s="108">
        <f ca="1">IF(Tabela2[[#This Row],[Data de atendimento do Ibama (considerar o primeiro documento/ação)]]="",_xlfn.DAYS(TODAY(),J517),_xlfn.DAYS(Tabela2[[#This Row],[Data de atendimento do Ibama (considerar o primeiro documento/ação)]],J517))</f>
        <v>4</v>
      </c>
      <c r="BN517" s="108" t="str">
        <f>IF(Tabela2[[#This Row],[Atendido pelo Ibama ("Não" ou "Sim")]]="Não","Preencher", IF(Tabela2[[#This Row],[Atendido pelo Ibama ("Não" ou "Sim")]]="Sim","NA",""))</f>
        <v>NA</v>
      </c>
      <c r="BO517" s="114" t="s">
        <v>7100</v>
      </c>
      <c r="BP517" s="108" t="str">
        <f>IF(Tabela2[[#This Row],[Forma de atendimento (primeiro documento/ação)]]= "Outros (especificar)", "PREENCHER","NA")</f>
        <v>NA</v>
      </c>
      <c r="BQ517" s="106" t="s">
        <v>123</v>
      </c>
      <c r="BR517" s="108" t="str">
        <f>IF(Tabela2[[#This Row],[Equipe do Ibama foi a campo? Houve sobrevoo do Poseidon?]] = "Sim", "PREENCHER","NA")</f>
        <v>NA</v>
      </c>
      <c r="BS517" s="108" t="str">
        <f>IF(Tabela2[[#This Row],[Se sim, foi emitida Ordem de Emergência? (informações vinculada à coluna CK)]] = "Sim", "PREENCHER","NA")</f>
        <v>NA</v>
      </c>
      <c r="BT517" s="108" t="s">
        <v>7101</v>
      </c>
      <c r="BU517" s="108" t="s">
        <v>2696</v>
      </c>
      <c r="BV517" s="108" t="s">
        <v>2696</v>
      </c>
      <c r="BW517" s="108" t="s">
        <v>123</v>
      </c>
      <c r="BX517" s="106" t="s">
        <v>7127</v>
      </c>
      <c r="BY517" s="106"/>
      <c r="BZ517" s="104" t="str">
        <f>IF(Tabela2[[#This Row],[Data do documento de encerramento]]="NA","NA",IF(Tabela2[[#This Row],[Data do documento de encerramento]]="","Pendente de conclusão/ encerramento",_xlfn.DAYS(Tabela2[[#This Row],[Data do documento de encerramento]],J517)))</f>
        <v>Pendente de conclusão/ encerramento</v>
      </c>
      <c r="CA517" s="107" t="s">
        <v>9407</v>
      </c>
      <c r="CB517" s="107"/>
      <c r="CC517" s="107"/>
      <c r="CD517" s="107"/>
      <c r="CE517" s="107"/>
      <c r="CF517" s="107"/>
    </row>
    <row r="518" spans="1:84" ht="60.75" hidden="1">
      <c r="A518" s="169">
        <v>202572764851</v>
      </c>
      <c r="B518" s="170" t="s">
        <v>9408</v>
      </c>
      <c r="C518" s="108" t="str">
        <f>VLOOKUP(Tabela2[[#This Row],[SIEMA]],Siema2025,4,FALSE)</f>
        <v xml:space="preserve"> MG</v>
      </c>
      <c r="D518" s="106" t="str">
        <f>VLOOKUP(Tabela2[[#This Row],[SIEMA]],Siema2025,3,FALSE)</f>
        <v xml:space="preserve">Nepomuceno </v>
      </c>
      <c r="E518" s="106" t="s">
        <v>4216</v>
      </c>
      <c r="F518" s="106" t="s">
        <v>9409</v>
      </c>
      <c r="G518" s="106" t="s">
        <v>9410</v>
      </c>
      <c r="H518" s="106" t="s">
        <v>9411</v>
      </c>
      <c r="I518" s="104" t="s">
        <v>7114</v>
      </c>
      <c r="J518" s="105">
        <f>VLOOKUP(Tabela2[[#This Row],[SIEMA]],Siema2025,2,FALSE)</f>
        <v>45864</v>
      </c>
      <c r="K518" s="105" t="str">
        <f>VLOOKUP(Tabela2[[#This Row],[SIEMA]],Siema2025,16,FALSE)</f>
        <v>Sábado</v>
      </c>
      <c r="L518" s="106" t="str">
        <f>IF(Tabela2[[#This Row],[Data]]="","Sem Informação",VLOOKUP(MONTH(Tabela2[[#This Row],[Data]]),'[1]Validação de dados'!$I$1:$J$13,2,0))</f>
        <v>Julho</v>
      </c>
      <c r="M518" s="104">
        <f>YEAR(Tabela2[[#This Row],[Data]])</f>
        <v>2025</v>
      </c>
      <c r="N518" s="105" t="str">
        <f>VLOOKUP(Tabela2[[#This Row],[SIEMA]],Siema2025,17,FALSE)</f>
        <v>Vespertino</v>
      </c>
      <c r="O518" s="105" t="str">
        <f>VLOOKUP(Tabela2[[#This Row],[SIEMA]],Siema2025,5,FALSE)</f>
        <v>Rodovia</v>
      </c>
      <c r="P518" s="104" t="str">
        <f>VLOOKUP(Tabela2[[#This Row],[SIEMA]],Siema2025,21,FALSE)</f>
        <v>TOMBAMENTO.</v>
      </c>
      <c r="Q518" s="104" t="s">
        <v>7094</v>
      </c>
      <c r="R518" s="104" t="s">
        <v>9412</v>
      </c>
      <c r="S518" s="107" t="str">
        <f>IF(Q518="","", IF(Q518="NC","", IF(Q518="NE","", IF(Q518="NA","",IFERROR(VLOOKUP(Q518,[1]Produtos!$A$1:$C$2319,2,FALSE),"Não Cadastrado")))))</f>
        <v/>
      </c>
      <c r="T518" s="104">
        <v>300</v>
      </c>
      <c r="U518" s="104" t="s">
        <v>7309</v>
      </c>
      <c r="V518" s="104" t="s">
        <v>7483</v>
      </c>
      <c r="W518" s="104" t="s">
        <v>7094</v>
      </c>
      <c r="X518" s="104" t="s">
        <v>9413</v>
      </c>
      <c r="Y518" s="109" t="str">
        <f>IF(W518="","", IF(W518="NC","", IF(W518="NE","", IF(W518="NA","",IFERROR(VLOOKUP(W518,Produtos!$A$1:$C$2319,2,FALSE),"Não Cadastrado")))))</f>
        <v/>
      </c>
      <c r="Z518" s="104">
        <v>400</v>
      </c>
      <c r="AA518" s="104" t="s">
        <v>7309</v>
      </c>
      <c r="AB518" s="104" t="s">
        <v>7483</v>
      </c>
      <c r="AC518" s="104" t="s">
        <v>7094</v>
      </c>
      <c r="AD518" s="108" t="s">
        <v>9414</v>
      </c>
      <c r="AE518" s="107" t="str">
        <f>IF(AC518="","", IF(AC518="NC","", IF(AC518="NE","", IF(AC518="NA","",IFERROR(VLOOKUP(AC518,Produtos!$A$1:$C$2319,2,FALSE),"Não Cadastrado")))))</f>
        <v/>
      </c>
      <c r="AF518" s="104">
        <v>10</v>
      </c>
      <c r="AG518" s="104" t="s">
        <v>7121</v>
      </c>
      <c r="AH518" s="104" t="s">
        <v>7483</v>
      </c>
      <c r="AI518" s="104"/>
      <c r="AJ518" s="104" t="s">
        <v>9415</v>
      </c>
      <c r="AK518" s="107" t="s">
        <v>7363</v>
      </c>
      <c r="AL518" s="107" t="s">
        <v>7182</v>
      </c>
      <c r="AM518" s="107" t="s">
        <v>7965</v>
      </c>
      <c r="AN518" s="108" t="str">
        <f>VLOOKUP(Tabela2[[#This Row],[SIEMA]],Siema2025,51,FALSE)</f>
        <v/>
      </c>
      <c r="AO518" s="108" t="str">
        <f>VLOOKUP(Tabela2[[#This Row],[SIEMA]],Siema2025,53,FALSE)</f>
        <v/>
      </c>
      <c r="AP518" s="108" t="str">
        <f>VLOOKUP(Tabela2[[#This Row],[SIEMA]],Siema2025,55,FALSE)</f>
        <v/>
      </c>
      <c r="AQ518" s="108" t="str">
        <f>VLOOKUP(Tabela2[[#This Row],[SIEMA]],Siema2025,57,FALSE)</f>
        <v/>
      </c>
      <c r="AR518" s="108" t="str">
        <f>VLOOKUP(Tabela2[[#This Row],[SIEMA]],Siema2025,59,FALSE)</f>
        <v/>
      </c>
      <c r="AS518" s="108" t="str">
        <f>VLOOKUP(Tabela2[[#This Row],[SIEMA]],Siema2025,61,FALSE)</f>
        <v/>
      </c>
      <c r="AT518" s="108" t="str">
        <f>VLOOKUP(Tabela2[[#This Row],[SIEMA]],Siema2025,63,FALSE)</f>
        <v/>
      </c>
      <c r="AU518" s="108" t="str">
        <f>VLOOKUP(Tabela2[[#This Row],[SIEMA]],Siema2025,65,FALSE)</f>
        <v>X</v>
      </c>
      <c r="AV518" s="108" t="str">
        <f>VLOOKUP(Tabela2[[#This Row],[SIEMA]],Siema2025,67,FALSE)</f>
        <v/>
      </c>
      <c r="AW518" s="108" t="str">
        <f>VLOOKUP(Tabela2[[#This Row],[SIEMA]],Siema2025,69,FALSE)</f>
        <v/>
      </c>
      <c r="AX518" s="108" t="str">
        <f>VLOOKUP(Tabela2[[#This Row],[SIEMA]],Siema2025,71,FALSE)</f>
        <v/>
      </c>
      <c r="AY518" s="108" t="str">
        <f>VLOOKUP(Tabela2[[#This Row],[SIEMA]],Siema2025,73,FALSE)</f>
        <v/>
      </c>
      <c r="AZ518" s="108" t="str">
        <f>VLOOKUP(Tabela2[[#This Row],[SIEMA]],Siema2025,75,FALSE)</f>
        <v/>
      </c>
      <c r="BA518" s="108" t="str">
        <f>VLOOKUP(Tabela2[[#This Row],[SIEMA]],Siema2025,77,FALSE)</f>
        <v/>
      </c>
      <c r="BB518" s="108" t="str">
        <f>VLOOKUP(Tabela2[[#This Row],[SIEMA]],Siema2025,79,FALSE)</f>
        <v/>
      </c>
      <c r="BC518" s="108" t="str">
        <f>IF(Tabela2[[#This Row],[Outro(s) ]] = "X", "PREENCHER","NA")</f>
        <v>NA</v>
      </c>
      <c r="BD518" s="108" t="str">
        <f>VLOOKUP(Tabela2[[#This Row],[SIEMA]],Siema2025,82,FALSE)</f>
        <v/>
      </c>
      <c r="BE518" s="108" t="str">
        <f>VLOOKUP(Tabela2[[#This Row],[SIEMA]],Siema2025,81,FALSE)</f>
        <v/>
      </c>
      <c r="BF518" s="110" t="str">
        <f>VLOOKUP(Tabela2[[#This Row],[SIEMA]],Siema2025,28,FALSE)</f>
        <v>MAIAN INDUSTRIA DE PRODUTOS QUIMICOS LTDA</v>
      </c>
      <c r="BG518" s="110"/>
      <c r="BH518" s="111" t="str">
        <f>VLOOKUP(Tabela2[[#This Row],[SIEMA]],Siema2025,29,FALSE)</f>
        <v>35634515000209</v>
      </c>
      <c r="BI518" s="112" t="s">
        <v>2696</v>
      </c>
      <c r="BJ518" s="107" t="s">
        <v>7099</v>
      </c>
      <c r="BK518" s="104" t="s">
        <v>2696</v>
      </c>
      <c r="BL518" s="166">
        <v>45868</v>
      </c>
      <c r="BM518" s="108">
        <f ca="1">IF(Tabela2[[#This Row],[Data de atendimento do Ibama (considerar o primeiro documento/ação)]]="",_xlfn.DAYS(TODAY(),J518),_xlfn.DAYS(Tabela2[[#This Row],[Data de atendimento do Ibama (considerar o primeiro documento/ação)]],J518))</f>
        <v>4</v>
      </c>
      <c r="BN518" s="108" t="str">
        <f>IF(Tabela2[[#This Row],[Atendido pelo Ibama ("Não" ou "Sim")]]="Não","Preencher", IF(Tabela2[[#This Row],[Atendido pelo Ibama ("Não" ou "Sim")]]="Sim","NA",""))</f>
        <v>NA</v>
      </c>
      <c r="BO518" s="114" t="s">
        <v>7100</v>
      </c>
      <c r="BP518" s="108" t="str">
        <f>IF(Tabela2[[#This Row],[Forma de atendimento (primeiro documento/ação)]]= "Outros (especificar)", "PREENCHER","NA")</f>
        <v>NA</v>
      </c>
      <c r="BQ518" s="106" t="s">
        <v>123</v>
      </c>
      <c r="BR518" s="108" t="str">
        <f>IF(Tabela2[[#This Row],[Equipe do Ibama foi a campo? Houve sobrevoo do Poseidon?]] = "Sim", "PREENCHER","NA")</f>
        <v>NA</v>
      </c>
      <c r="BS518" s="108" t="str">
        <f>IF(Tabela2[[#This Row],[Se sim, foi emitida Ordem de Emergência? (informações vinculada à coluna CK)]] = "Sim", "PREENCHER","NA")</f>
        <v>NA</v>
      </c>
      <c r="BT518" s="108" t="s">
        <v>7101</v>
      </c>
      <c r="BU518" s="108" t="s">
        <v>123</v>
      </c>
      <c r="BV518" s="108" t="s">
        <v>123</v>
      </c>
      <c r="BW518" s="108" t="s">
        <v>123</v>
      </c>
      <c r="BX518" s="106" t="s">
        <v>7127</v>
      </c>
      <c r="BY518" s="140"/>
      <c r="BZ518" s="104" t="str">
        <f>IF(Tabela2[[#This Row],[Data do documento de encerramento]]="NA","NA",IF(Tabela2[[#This Row],[Data do documento de encerramento]]="","Pendente de conclusão/ encerramento",_xlfn.DAYS(Tabela2[[#This Row],[Data do documento de encerramento]],J518)))</f>
        <v>Pendente de conclusão/ encerramento</v>
      </c>
      <c r="CA518" s="107" t="s">
        <v>9416</v>
      </c>
      <c r="CB518" s="107"/>
      <c r="CC518" s="107"/>
      <c r="CD518" s="107"/>
      <c r="CE518" s="107"/>
      <c r="CF518" s="107"/>
    </row>
    <row r="519" spans="1:84" ht="60.75">
      <c r="A519" s="182">
        <v>202572829</v>
      </c>
      <c r="B519" s="118" t="s">
        <v>9417</v>
      </c>
      <c r="C519" s="108" t="s">
        <v>672</v>
      </c>
      <c r="D519" s="106" t="s">
        <v>637</v>
      </c>
      <c r="E519" s="106" t="s">
        <v>9418</v>
      </c>
      <c r="F519" s="106"/>
      <c r="G519" s="106" t="s">
        <v>9419</v>
      </c>
      <c r="H519" s="106" t="s">
        <v>9420</v>
      </c>
      <c r="I519" s="104" t="str">
        <f>VLOOKUP(Tabela2[[#This Row],[SIEMA]],Siema2025,19,FALSE)</f>
        <v>Santos</v>
      </c>
      <c r="J519" s="105">
        <f>VLOOKUP(Tabela2[[#This Row],[SIEMA]],Siema2025,2,FALSE)</f>
        <v>45865</v>
      </c>
      <c r="K519" s="105" t="str">
        <f>VLOOKUP(Tabela2[[#This Row],[SIEMA]],Siema2025,16,FALSE)</f>
        <v>Domingo</v>
      </c>
      <c r="L519" s="106" t="str">
        <f>IF(Tabela2[[#This Row],[Data]]="","Sem Informação",VLOOKUP(MONTH(Tabela2[[#This Row],[Data]]),'[1]Validação de dados'!$I$1:$J$13,2,0))</f>
        <v>Julho</v>
      </c>
      <c r="M519" s="104">
        <f>YEAR(Tabela2[[#This Row],[Data]])</f>
        <v>2025</v>
      </c>
      <c r="N519" s="105" t="str">
        <f>VLOOKUP(Tabela2[[#This Row],[SIEMA]],Siema2025,17,FALSE)</f>
        <v>Vespertino</v>
      </c>
      <c r="O519" s="105" t="s">
        <v>111</v>
      </c>
      <c r="P519" s="104" t="str">
        <f>VLOOKUP(Tabela2[[#This Row],[SIEMA]],Siema2025,21,FALSE)</f>
        <v>RSV Oceanica Sub XI</v>
      </c>
      <c r="Q519" s="104" t="s">
        <v>7094</v>
      </c>
      <c r="R519" s="104" t="s">
        <v>7482</v>
      </c>
      <c r="S519" s="107" t="s">
        <v>7096</v>
      </c>
      <c r="T519" s="104">
        <v>1.4499999999999999E-3</v>
      </c>
      <c r="U519" s="104" t="s">
        <v>7111</v>
      </c>
      <c r="V519" s="104" t="s">
        <v>7483</v>
      </c>
      <c r="W519" s="104"/>
      <c r="X519" s="113"/>
      <c r="Y519" s="109" t="str">
        <f>IF(W519="","", IF(W519="NC","", IF(W519="NE","", IF(W519="NA","",IFERROR(VLOOKUP(W519,Produtos!$A$1:$C$2319,2,FALSE),"Não Cadastrado")))))</f>
        <v/>
      </c>
      <c r="Z519" s="104"/>
      <c r="AA519" s="104"/>
      <c r="AB519" s="104" t="str">
        <f>IF(W519="","",IF(ISNUMBER(W519)=FALSE,"Não se aplica",IFERROR(VLOOKUP(W519,Produtos!$A$1:$C$2319,3,FALSE),"Não Cadastrado")))</f>
        <v/>
      </c>
      <c r="AC519" s="104"/>
      <c r="AD519" s="108"/>
      <c r="AE519" s="107" t="str">
        <f>IF(AC519="","", IF(AC519="NC","", IF(AC519="NE","", IF(AC519="NA","",IFERROR(VLOOKUP(AC519,Produtos!$A$1:$C$2319,2,FALSE),"Não Cadastrado")))))</f>
        <v/>
      </c>
      <c r="AF519" s="104"/>
      <c r="AG519" s="104"/>
      <c r="AH519" s="104" t="str">
        <f>IF(AC519="","",IF(ISNUMBER(AC519)=FALSE,"Não se aplica",IFERROR(VLOOKUP(AC519,Produtos!$A$1:$C$2319,3,FALSE),"Não Cadastrado")))</f>
        <v/>
      </c>
      <c r="AI519" s="104"/>
      <c r="AJ519" s="104" t="str">
        <f>VLOOKUP(Tabela2[[#This Row],[SIEMA]],Siema2025,26,FALSE)</f>
        <v>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v>
      </c>
      <c r="AK519" s="107" t="s">
        <v>7098</v>
      </c>
      <c r="AL519" s="107" t="s">
        <v>7290</v>
      </c>
      <c r="AM519" s="107" t="s">
        <v>7112</v>
      </c>
      <c r="AN519" s="108" t="str">
        <f>VLOOKUP(Tabela2[[#This Row],[SIEMA]],Siema2025,51,FALSE)</f>
        <v/>
      </c>
      <c r="AO519" s="108" t="str">
        <f>VLOOKUP(Tabela2[[#This Row],[SIEMA]],Siema2025,53,FALSE)</f>
        <v/>
      </c>
      <c r="AP519" s="108" t="str">
        <f>VLOOKUP(Tabela2[[#This Row],[SIEMA]],Siema2025,55,FALSE)</f>
        <v/>
      </c>
      <c r="AQ519" s="108" t="str">
        <f>VLOOKUP(Tabela2[[#This Row],[SIEMA]],Siema2025,57,FALSE)</f>
        <v/>
      </c>
      <c r="AR519" s="108" t="str">
        <f>VLOOKUP(Tabela2[[#This Row],[SIEMA]],Siema2025,59,FALSE)</f>
        <v/>
      </c>
      <c r="AS519" s="108" t="str">
        <f>VLOOKUP(Tabela2[[#This Row],[SIEMA]],Siema2025,61,FALSE)</f>
        <v>X</v>
      </c>
      <c r="AT519" s="108" t="str">
        <f>VLOOKUP(Tabela2[[#This Row],[SIEMA]],Siema2025,63,FALSE)</f>
        <v/>
      </c>
      <c r="AU519" s="108" t="str">
        <f>VLOOKUP(Tabela2[[#This Row],[SIEMA]],Siema2025,65,FALSE)</f>
        <v/>
      </c>
      <c r="AV519" s="108" t="str">
        <f>VLOOKUP(Tabela2[[#This Row],[SIEMA]],Siema2025,67,FALSE)</f>
        <v/>
      </c>
      <c r="AW519" s="108" t="str">
        <f>VLOOKUP(Tabela2[[#This Row],[SIEMA]],Siema2025,69,FALSE)</f>
        <v/>
      </c>
      <c r="AX519" s="108" t="str">
        <f>VLOOKUP(Tabela2[[#This Row],[SIEMA]],Siema2025,71,FALSE)</f>
        <v/>
      </c>
      <c r="AY519" s="108" t="str">
        <f>VLOOKUP(Tabela2[[#This Row],[SIEMA]],Siema2025,73,FALSE)</f>
        <v/>
      </c>
      <c r="AZ519" s="108" t="str">
        <f>VLOOKUP(Tabela2[[#This Row],[SIEMA]],Siema2025,75,FALSE)</f>
        <v/>
      </c>
      <c r="BA519" s="108" t="str">
        <f>VLOOKUP(Tabela2[[#This Row],[SIEMA]],Siema2025,77,FALSE)</f>
        <v/>
      </c>
      <c r="BB519" s="108" t="str">
        <f>VLOOKUP(Tabela2[[#This Row],[SIEMA]],Siema2025,79,FALSE)</f>
        <v/>
      </c>
      <c r="BC519" s="108" t="str">
        <f>IF(Tabela2[[#This Row],[Outro(s) ]] = "X", "PREENCHER","NA")</f>
        <v>NA</v>
      </c>
      <c r="BD519" s="108" t="str">
        <f>VLOOKUP(Tabela2[[#This Row],[SIEMA]],Siema2025,82,FALSE)</f>
        <v/>
      </c>
      <c r="BE519" s="108" t="str">
        <f>VLOOKUP(Tabela2[[#This Row],[SIEMA]],Siema2025,81,FALSE)</f>
        <v/>
      </c>
      <c r="BF519" s="110" t="str">
        <f>VLOOKUP(Tabela2[[#This Row],[SIEMA]],Siema2025,28,FALSE)</f>
        <v>Petrobras</v>
      </c>
      <c r="BG519" s="110"/>
      <c r="BH519" s="111">
        <v>33000167000101</v>
      </c>
      <c r="BI519" s="112" t="str">
        <f>VLOOKUP(Tabela2[[#This Row],[SIEMA]],Siema2025,107,FALSE)</f>
        <v>Não</v>
      </c>
      <c r="BJ519" s="107" t="s">
        <v>7099</v>
      </c>
      <c r="BK519" s="104" t="s">
        <v>2696</v>
      </c>
      <c r="BL519" s="166">
        <v>45869</v>
      </c>
      <c r="BM519" s="108">
        <f ca="1">IF(Tabela2[[#This Row],[Data de atendimento do Ibama (considerar o primeiro documento/ação)]]="",_xlfn.DAYS(TODAY(),J519),_xlfn.DAYS(Tabela2[[#This Row],[Data de atendimento do Ibama (considerar o primeiro documento/ação)]],J519))</f>
        <v>4</v>
      </c>
      <c r="BN519" s="108" t="str">
        <f>IF(Tabela2[[#This Row],[Atendido pelo Ibama ("Não" ou "Sim")]]="Não","Preencher", IF(Tabela2[[#This Row],[Atendido pelo Ibama ("Não" ou "Sim")]]="Sim","NA",""))</f>
        <v>NA</v>
      </c>
      <c r="BO519" s="114" t="s">
        <v>7100</v>
      </c>
      <c r="BP519" s="108" t="str">
        <f>IF(Tabela2[[#This Row],[Forma de atendimento (primeiro documento/ação)]]= "Outros (especificar)", "PREENCHER","NA")</f>
        <v>NA</v>
      </c>
      <c r="BQ519" s="106" t="s">
        <v>123</v>
      </c>
      <c r="BR519" s="108" t="str">
        <f>IF(Tabela2[[#This Row],[Equipe do Ibama foi a campo? Houve sobrevoo do Poseidon?]] = "Sim", "PREENCHER","NA")</f>
        <v>NA</v>
      </c>
      <c r="BS519" s="108" t="str">
        <f>IF(Tabela2[[#This Row],[Se sim, foi emitida Ordem de Emergência? (informações vinculada à coluna CK)]] = "Sim", "PREENCHER","NA")</f>
        <v>NA</v>
      </c>
      <c r="BT519" s="108" t="s">
        <v>7101</v>
      </c>
      <c r="BU519" s="108" t="str">
        <f>IF(Tabela2[[#This Row],[Houve envio de Informações Pós-acidente (preencher "não se aplica" quando de competência estadual/municipal)]] = "Sim", "PREENCHER","NA")</f>
        <v>NA</v>
      </c>
      <c r="BV519" s="108" t="str">
        <f>IF(Tabela2[[#This Row],[Houve avaliação das informações pós-acidente solicitadas/enviadas?]] = "Sim", "PREENCHER","NA")</f>
        <v>NA</v>
      </c>
      <c r="BW519" s="108" t="str">
        <f>IF(Tabela2[[#This Row],[O Ibama aguarda resposta da empresa/OEMA, etc?]] = "Sim", "PREENCHER","NA")</f>
        <v>NA</v>
      </c>
      <c r="BX519" s="106" t="s">
        <v>7102</v>
      </c>
      <c r="BY519" s="140">
        <v>45916</v>
      </c>
      <c r="BZ519" s="104">
        <f>IF(Tabela2[[#This Row],[Data do documento de encerramento]]="NA","NA",IF(Tabela2[[#This Row],[Data do documento de encerramento]]="","Pendente de conclusão/ encerramento",_xlfn.DAYS(Tabela2[[#This Row],[Data do documento de encerramento]],J519)))</f>
        <v>51</v>
      </c>
      <c r="CA519" s="107"/>
      <c r="CB519" s="107" t="s">
        <v>7501</v>
      </c>
      <c r="CC519" s="107" t="s">
        <v>7140</v>
      </c>
      <c r="CD519" s="107" t="s">
        <v>123</v>
      </c>
      <c r="CE519" s="107" t="s">
        <v>123</v>
      </c>
      <c r="CF519" s="107" t="s">
        <v>7105</v>
      </c>
    </row>
    <row r="520" spans="1:84" ht="76.5" hidden="1">
      <c r="A520" s="169">
        <v>202572854009</v>
      </c>
      <c r="B520" s="118" t="s">
        <v>9421</v>
      </c>
      <c r="C520" s="108" t="str">
        <f>VLOOKUP(Tabela2[[#This Row],[SIEMA]],Siema2025,4,FALSE)</f>
        <v xml:space="preserve"> CE</v>
      </c>
      <c r="D520" s="106" t="str">
        <f>VLOOKUP(Tabela2[[#This Row],[SIEMA]],Siema2025,3,FALSE)</f>
        <v xml:space="preserve">São Gonçalo do Amarante </v>
      </c>
      <c r="E520" s="106" t="s">
        <v>9422</v>
      </c>
      <c r="F520" s="106" t="s">
        <v>9423</v>
      </c>
      <c r="G520" s="106" t="s">
        <v>9424</v>
      </c>
      <c r="H520" s="106" t="s">
        <v>9425</v>
      </c>
      <c r="I520" s="104" t="s">
        <v>7114</v>
      </c>
      <c r="J520" s="105">
        <f>VLOOKUP(Tabela2[[#This Row],[SIEMA]],Siema2025,2,FALSE)</f>
        <v>45865</v>
      </c>
      <c r="K520" s="105" t="str">
        <f>VLOOKUP(Tabela2[[#This Row],[SIEMA]],Siema2025,16,FALSE)</f>
        <v>Domingo</v>
      </c>
      <c r="L520" s="106" t="str">
        <f>IF(Tabela2[[#This Row],[Data]]="","Sem Informação",VLOOKUP(MONTH(Tabela2[[#This Row],[Data]]),'[1]Validação de dados'!$I$1:$J$13,2,0))</f>
        <v>Julho</v>
      </c>
      <c r="M520" s="104">
        <f>YEAR(Tabela2[[#This Row],[Data]])</f>
        <v>2025</v>
      </c>
      <c r="N520" s="105" t="str">
        <f>VLOOKUP(Tabela2[[#This Row],[SIEMA]],Siema2025,17,FALSE)</f>
        <v>Matutino</v>
      </c>
      <c r="O520" s="105" t="str">
        <f>VLOOKUP(Tabela2[[#This Row],[SIEMA]],Siema2025,5,FALSE)</f>
        <v>Terminal/portos/ancoradouros/etc</v>
      </c>
      <c r="P520" s="104" t="str">
        <f>VLOOKUP(Tabela2[[#This Row],[SIEMA]],Siema2025,21,FALSE)</f>
        <v>Por volta das 08:30h do dia 27/07/2025, teve-se inicio de incêndio em guindaste LIEBHERR LHM 400 (prestadora operacional UNILINK) no terminal portuário do Pecém, berço 7, TMUT.</v>
      </c>
      <c r="Q520" s="104" t="s">
        <v>7094</v>
      </c>
      <c r="R520" s="104" t="str">
        <f>VLOOKUP(Tabela2[[#This Row],[SIEMA]],Siema2025,10,FALSE)</f>
        <v/>
      </c>
      <c r="S520" s="107" t="s">
        <v>541</v>
      </c>
      <c r="T520" s="104">
        <v>1.25</v>
      </c>
      <c r="U520" s="104" t="s">
        <v>7111</v>
      </c>
      <c r="V520" s="104" t="str">
        <f>IF(Q520="","",IF(ISNUMBER(Q520)=FALSE,"Não se aplica",IFERROR(VLOOKUP(Q520,Produtos!$A$1:$C$2319,3,FALSE),"Não Cadastrado")))</f>
        <v>Não se aplica</v>
      </c>
      <c r="W520" s="104" t="str">
        <f>VLOOKUP(Tabela2[[#This Row],[SIEMA]],Siema2025,10,FALSE)</f>
        <v/>
      </c>
      <c r="X520" s="113"/>
      <c r="Y520" s="109" t="str">
        <f>IF(W520="","", IF(W520="NC","", IF(W520="NE","", IF(W520="NA","",IFERROR(VLOOKUP(W520,Produtos!$A$1:$C$2319,2,FALSE),"Não Cadastrado")))))</f>
        <v/>
      </c>
      <c r="Z520" s="104" t="str">
        <f>VLOOKUP(Tabela2[[#This Row],[SIEMA]],Siema2025,11,FALSE)</f>
        <v xml:space="preserve"> </v>
      </c>
      <c r="AA520" s="104" t="str">
        <f>VLOOKUP(Tabela2[[#This Row],[SIEMA]],Siema2025,12,FALSE)</f>
        <v xml:space="preserve"> </v>
      </c>
      <c r="AB520" s="104" t="str">
        <f>IF(W520="","",IF(ISNUMBER(W520)=FALSE,"Não se aplica",IFERROR(VLOOKUP(W520,Produtos!$A$1:$C$2319,3,FALSE),"Não Cadastrado")))</f>
        <v/>
      </c>
      <c r="AC520" s="104"/>
      <c r="AD520" s="108"/>
      <c r="AE520" s="107" t="str">
        <f>IF(AC520="","", IF(AC520="NC","", IF(AC520="NE","", IF(AC520="NA","",IFERROR(VLOOKUP(AC520,Produtos!$A$1:$C$2319,2,FALSE),"Não Cadastrado")))))</f>
        <v/>
      </c>
      <c r="AF520" s="104"/>
      <c r="AG520" s="104"/>
      <c r="AH520" s="104" t="str">
        <f>IF(AC520="","",IF(ISNUMBER(AC520)=FALSE,"Não se aplica",IFERROR(VLOOKUP(AC520,Produtos!$A$1:$C$2319,3,FALSE),"Não Cadastrado")))</f>
        <v/>
      </c>
      <c r="AI520" s="113"/>
      <c r="AJ520" s="104" t="str">
        <f>VLOOKUP(Tabela2[[#This Row],[SIEMA]],Siema2025,26,FALSE)</f>
        <v>Em investigação.</v>
      </c>
      <c r="AK520" s="107" t="s">
        <v>7636</v>
      </c>
      <c r="AL520" s="107"/>
      <c r="AM520" s="107"/>
      <c r="AN520" s="108" t="str">
        <f>VLOOKUP(Tabela2[[#This Row],[SIEMA]],Siema2025,51,FALSE)</f>
        <v/>
      </c>
      <c r="AO520" s="108" t="str">
        <f>VLOOKUP(Tabela2[[#This Row],[SIEMA]],Siema2025,53,FALSE)</f>
        <v/>
      </c>
      <c r="AP520" s="108" t="str">
        <f>VLOOKUP(Tabela2[[#This Row],[SIEMA]],Siema2025,55,FALSE)</f>
        <v/>
      </c>
      <c r="AQ520" s="108" t="str">
        <f>VLOOKUP(Tabela2[[#This Row],[SIEMA]],Siema2025,57,FALSE)</f>
        <v/>
      </c>
      <c r="AR520" s="108" t="str">
        <f>VLOOKUP(Tabela2[[#This Row],[SIEMA]],Siema2025,59,FALSE)</f>
        <v/>
      </c>
      <c r="AS520" s="108" t="str">
        <f>VLOOKUP(Tabela2[[#This Row],[SIEMA]],Siema2025,61,FALSE)</f>
        <v/>
      </c>
      <c r="AT520" s="108" t="str">
        <f>VLOOKUP(Tabela2[[#This Row],[SIEMA]],Siema2025,63,FALSE)</f>
        <v/>
      </c>
      <c r="AU520" s="108"/>
      <c r="AV520" s="108" t="str">
        <f>VLOOKUP(Tabela2[[#This Row],[SIEMA]],Siema2025,67,FALSE)</f>
        <v/>
      </c>
      <c r="AW520" s="108" t="str">
        <f>VLOOKUP(Tabela2[[#This Row],[SIEMA]],Siema2025,69,FALSE)</f>
        <v/>
      </c>
      <c r="AX520" s="108" t="str">
        <f>VLOOKUP(Tabela2[[#This Row],[SIEMA]],Siema2025,71,FALSE)</f>
        <v/>
      </c>
      <c r="AY520" s="108" t="str">
        <f>VLOOKUP(Tabela2[[#This Row],[SIEMA]],Siema2025,73,FALSE)</f>
        <v/>
      </c>
      <c r="AZ520" s="108" t="str">
        <f>VLOOKUP(Tabela2[[#This Row],[SIEMA]],Siema2025,75,FALSE)</f>
        <v/>
      </c>
      <c r="BA520" s="108" t="str">
        <f>VLOOKUP(Tabela2[[#This Row],[SIEMA]],Siema2025,77,FALSE)</f>
        <v/>
      </c>
      <c r="BB520" s="108" t="s">
        <v>7183</v>
      </c>
      <c r="BC520" s="108" t="s">
        <v>9426</v>
      </c>
      <c r="BD520" s="108" t="str">
        <f>VLOOKUP(Tabela2[[#This Row],[SIEMA]],Siema2025,82,FALSE)</f>
        <v/>
      </c>
      <c r="BE520" s="108" t="str">
        <f>VLOOKUP(Tabela2[[#This Row],[SIEMA]],Siema2025,81,FALSE)</f>
        <v/>
      </c>
      <c r="BF520" s="110" t="str">
        <f>VLOOKUP(Tabela2[[#This Row],[SIEMA]],Siema2025,28,FALSE)</f>
        <v>COMPLEXO INDUSTRIAL E PORTUARIO DO PECÉM</v>
      </c>
      <c r="BG520" s="110"/>
      <c r="BH520" s="111" t="str">
        <f>VLOOKUP(Tabela2[[#This Row],[SIEMA]],Siema2025,29,FALSE)</f>
        <v>01256678000100</v>
      </c>
      <c r="BI520" s="112" t="s">
        <v>2696</v>
      </c>
      <c r="BJ520" s="107" t="s">
        <v>7099</v>
      </c>
      <c r="BK520" s="104" t="s">
        <v>2696</v>
      </c>
      <c r="BL520" s="140">
        <v>45882</v>
      </c>
      <c r="BM520" s="108">
        <f ca="1">IF(Tabela2[[#This Row],[Data de atendimento do Ibama (considerar o primeiro documento/ação)]]="",_xlfn.DAYS(TODAY(),J520),_xlfn.DAYS(Tabela2[[#This Row],[Data de atendimento do Ibama (considerar o primeiro documento/ação)]],J520))</f>
        <v>17</v>
      </c>
      <c r="BN520" s="108" t="str">
        <f>IF(Tabela2[[#This Row],[Atendido pelo Ibama ("Não" ou "Sim")]]="Não","Preencher", IF(Tabela2[[#This Row],[Atendido pelo Ibama ("Não" ou "Sim")]]="Sim","NA",""))</f>
        <v>NA</v>
      </c>
      <c r="BO520" s="114" t="s">
        <v>7432</v>
      </c>
      <c r="BP520" s="108" t="str">
        <f>IF(Tabela2[[#This Row],[Forma de atendimento (primeiro documento/ação)]]= "Outros (especificar)", "PREENCHER","NA")</f>
        <v>NA</v>
      </c>
      <c r="BQ520" s="106" t="s">
        <v>2696</v>
      </c>
      <c r="BR520" s="108" t="s">
        <v>123</v>
      </c>
      <c r="BS520" s="108" t="s">
        <v>2696</v>
      </c>
      <c r="BT520" s="108" t="s">
        <v>7101</v>
      </c>
      <c r="BU520" s="108" t="s">
        <v>2696</v>
      </c>
      <c r="BV520" s="108" t="s">
        <v>123</v>
      </c>
      <c r="BW520" s="108" t="s">
        <v>2696</v>
      </c>
      <c r="BX520" s="106" t="s">
        <v>7116</v>
      </c>
      <c r="BY520" s="140">
        <v>46087</v>
      </c>
      <c r="BZ520" s="104">
        <f>IF(Tabela2[[#This Row],[Data do documento de encerramento]]="NA","NA",IF(Tabela2[[#This Row],[Data do documento de encerramento]]="","Pendente de conclusão/ encerramento",_xlfn.DAYS(Tabela2[[#This Row],[Data do documento de encerramento]],J520)))</f>
        <v>222</v>
      </c>
      <c r="CA520" s="107" t="s">
        <v>9427</v>
      </c>
      <c r="CB520" s="107"/>
      <c r="CC520" s="107"/>
      <c r="CD520" s="107"/>
      <c r="CE520" s="107"/>
      <c r="CF520" s="107"/>
    </row>
    <row r="521" spans="1:84" hidden="1">
      <c r="A521" s="169">
        <v>202572939646</v>
      </c>
      <c r="B521" s="170" t="s">
        <v>9428</v>
      </c>
      <c r="C521" s="108" t="s">
        <v>7947</v>
      </c>
      <c r="D521" s="106" t="s">
        <v>637</v>
      </c>
      <c r="E521" s="106" t="s">
        <v>7255</v>
      </c>
      <c r="F521" s="106"/>
      <c r="G521" s="106" t="s">
        <v>9429</v>
      </c>
      <c r="H521" s="106" t="s">
        <v>9430</v>
      </c>
      <c r="I521" s="104" t="s">
        <v>7223</v>
      </c>
      <c r="J521" s="105">
        <f>VLOOKUP(Tabela2[[#This Row],[SIEMA]],Siema2025,2,FALSE)</f>
        <v>45865</v>
      </c>
      <c r="K521" s="105" t="str">
        <f>VLOOKUP(Tabela2[[#This Row],[SIEMA]],Siema2025,16,FALSE)</f>
        <v>Domingo</v>
      </c>
      <c r="L521" s="106" t="str">
        <f>IF(Tabela2[[#This Row],[Data]]="","Sem Informação",VLOOKUP(MONTH(Tabela2[[#This Row],[Data]]),'[1]Validação de dados'!$I$1:$J$13,2,0))</f>
        <v>Julho</v>
      </c>
      <c r="M521" s="104">
        <f>YEAR(Tabela2[[#This Row],[Data]])</f>
        <v>2025</v>
      </c>
      <c r="N521" s="105" t="str">
        <f>VLOOKUP(Tabela2[[#This Row],[SIEMA]],Siema2025,17,FALSE)</f>
        <v>Matutino</v>
      </c>
      <c r="O521" s="105" t="s">
        <v>7255</v>
      </c>
      <c r="P521" s="104" t="str">
        <f>VLOOKUP(Tabela2[[#This Row],[SIEMA]],Siema2025,21,FALSE)</f>
        <v>[SPH-01 em operação no poço 7-CM-46D-SES]: A equipe da sonda e o operador da produção identificaram visualmente pequenas manchas de origem desconhecidas surgindo e se dissipando rapidamente no lado oeste da unidade. Volume estimado em 0,01134 m3 de óleo diesel no mar.</v>
      </c>
      <c r="Q521" s="104" t="s">
        <v>7418</v>
      </c>
      <c r="R521" s="104"/>
      <c r="S521" s="107"/>
      <c r="T521" s="104"/>
      <c r="U521" s="104"/>
      <c r="V521" s="104"/>
      <c r="W521" s="104"/>
      <c r="X521" s="113"/>
      <c r="Y521" s="109" t="str">
        <f>IF(W521="","", IF(W521="NC","", IF(W521="NE","", IF(W521="NA","",IFERROR(VLOOKUP(W521,Produtos!$A$1:$C$2319,2,FALSE),"Não Cadastrado")))))</f>
        <v/>
      </c>
      <c r="Z521" s="104"/>
      <c r="AA521" s="104"/>
      <c r="AB521" s="104" t="str">
        <f>IF(W521="","",IF(ISNUMBER(W521)=FALSE,"Não se aplica",IFERROR(VLOOKUP(W521,Produtos!$A$1:$C$2319,3,FALSE),"Não Cadastrado")))</f>
        <v/>
      </c>
      <c r="AC521" s="104"/>
      <c r="AD521" s="108"/>
      <c r="AE521" s="107" t="str">
        <f>IF(AC521="","", IF(AC521="NC","", IF(AC521="NE","", IF(AC521="NA","",IFERROR(VLOOKUP(AC521,Produtos!$A$1:$C$2319,2,FALSE),"Não Cadastrado")))))</f>
        <v/>
      </c>
      <c r="AF521" s="104"/>
      <c r="AG521" s="104"/>
      <c r="AH521" s="104" t="str">
        <f>IF(AC521="","",IF(ISNUMBER(AC521)=FALSE,"Não se aplica",IFERROR(VLOOKUP(AC521,Produtos!$A$1:$C$2319,3,FALSE),"Não Cadastrado")))</f>
        <v/>
      </c>
      <c r="AI521" s="104"/>
      <c r="AJ521" s="104" t="str">
        <f>VLOOKUP(Tabela2[[#This Row],[SIEMA]],Siema2025,26,FALSE)</f>
        <v>Em investigação.</v>
      </c>
      <c r="AK521" s="107" t="s">
        <v>7250</v>
      </c>
      <c r="AL521" s="107"/>
      <c r="AM521" s="107"/>
      <c r="AN521" s="108" t="str">
        <f>VLOOKUP(Tabela2[[#This Row],[SIEMA]],Siema2025,51,FALSE)</f>
        <v/>
      </c>
      <c r="AO521" s="108" t="str">
        <f>VLOOKUP(Tabela2[[#This Row],[SIEMA]],Siema2025,53,FALSE)</f>
        <v/>
      </c>
      <c r="AP521" s="108" t="str">
        <f>VLOOKUP(Tabela2[[#This Row],[SIEMA]],Siema2025,55,FALSE)</f>
        <v/>
      </c>
      <c r="AQ521" s="108" t="str">
        <f>VLOOKUP(Tabela2[[#This Row],[SIEMA]],Siema2025,57,FALSE)</f>
        <v/>
      </c>
      <c r="AR521" s="108" t="str">
        <f>VLOOKUP(Tabela2[[#This Row],[SIEMA]],Siema2025,59,FALSE)</f>
        <v/>
      </c>
      <c r="AS521" s="108" t="str">
        <f>VLOOKUP(Tabela2[[#This Row],[SIEMA]],Siema2025,61,FALSE)</f>
        <v>X</v>
      </c>
      <c r="AT521" s="108" t="str">
        <f>VLOOKUP(Tabela2[[#This Row],[SIEMA]],Siema2025,63,FALSE)</f>
        <v/>
      </c>
      <c r="AU521" s="108" t="str">
        <f>VLOOKUP(Tabela2[[#This Row],[SIEMA]],Siema2025,65,FALSE)</f>
        <v/>
      </c>
      <c r="AV521" s="108" t="str">
        <f>VLOOKUP(Tabela2[[#This Row],[SIEMA]],Siema2025,67,FALSE)</f>
        <v/>
      </c>
      <c r="AW521" s="108" t="str">
        <f>VLOOKUP(Tabela2[[#This Row],[SIEMA]],Siema2025,69,FALSE)</f>
        <v/>
      </c>
      <c r="AX521" s="108" t="str">
        <f>VLOOKUP(Tabela2[[#This Row],[SIEMA]],Siema2025,71,FALSE)</f>
        <v/>
      </c>
      <c r="AY521" s="108" t="str">
        <f>VLOOKUP(Tabela2[[#This Row],[SIEMA]],Siema2025,73,FALSE)</f>
        <v/>
      </c>
      <c r="AZ521" s="108" t="str">
        <f>VLOOKUP(Tabela2[[#This Row],[SIEMA]],Siema2025,75,FALSE)</f>
        <v/>
      </c>
      <c r="BA521" s="108" t="str">
        <f>VLOOKUP(Tabela2[[#This Row],[SIEMA]],Siema2025,77,FALSE)</f>
        <v/>
      </c>
      <c r="BB521" s="108" t="str">
        <f>VLOOKUP(Tabela2[[#This Row],[SIEMA]],Siema2025,79,FALSE)</f>
        <v/>
      </c>
      <c r="BC521" s="108" t="str">
        <f>IF(Tabela2[[#This Row],[Outro(s) ]] = "X", "PREENCHER","NA")</f>
        <v>NA</v>
      </c>
      <c r="BD521" s="108" t="str">
        <f>VLOOKUP(Tabela2[[#This Row],[SIEMA]],Siema2025,82,FALSE)</f>
        <v/>
      </c>
      <c r="BE521" s="108" t="str">
        <f>VLOOKUP(Tabela2[[#This Row],[SIEMA]],Siema2025,81,FALSE)</f>
        <v/>
      </c>
      <c r="BF521" s="110" t="str">
        <f>VLOOKUP(Tabela2[[#This Row],[SIEMA]],Siema2025,28,FALSE)</f>
        <v>Petrobras</v>
      </c>
      <c r="BG521" s="110"/>
      <c r="BH521" s="111" t="str">
        <f>VLOOKUP(Tabela2[[#This Row],[SIEMA]],Siema2025,29,FALSE)</f>
        <v>33000167057723</v>
      </c>
      <c r="BI521" s="112" t="str">
        <f>VLOOKUP(Tabela2[[#This Row],[SIEMA]],Siema2025,107,FALSE)</f>
        <v>Não</v>
      </c>
      <c r="BJ521" s="107" t="s">
        <v>7099</v>
      </c>
      <c r="BK521" s="104"/>
      <c r="BL521" s="106"/>
      <c r="BM521" s="108">
        <f ca="1">IF(Tabela2[[#This Row],[Data de atendimento do Ibama (considerar o primeiro documento/ação)]]="",_xlfn.DAYS(TODAY(),J521),_xlfn.DAYS(Tabela2[[#This Row],[Data de atendimento do Ibama (considerar o primeiro documento/ação)]],J521))</f>
        <v>367</v>
      </c>
      <c r="BN521" s="108" t="str">
        <f>IF(Tabela2[[#This Row],[Atendido pelo Ibama ("Não" ou "Sim")]]="Não","Preencher", IF(Tabela2[[#This Row],[Atendido pelo Ibama ("Não" ou "Sim")]]="Sim","NA",""))</f>
        <v/>
      </c>
      <c r="BO521" s="114"/>
      <c r="BP521" s="108" t="str">
        <f>IF(Tabela2[[#This Row],[Forma de atendimento (primeiro documento/ação)]]= "Outros (especificar)", "PREENCHER","NA")</f>
        <v>NA</v>
      </c>
      <c r="BQ521" s="106"/>
      <c r="BR521" s="108" t="str">
        <f>IF(Tabela2[[#This Row],[Equipe do Ibama foi a campo? Houve sobrevoo do Poseidon?]] = "Sim", "PREENCHER","NA")</f>
        <v>NA</v>
      </c>
      <c r="BS521" s="108" t="str">
        <f>IF(Tabela2[[#This Row],[Se sim, foi emitida Ordem de Emergência? (informações vinculada à coluna CK)]] = "Sim", "PREENCHER","NA")</f>
        <v>NA</v>
      </c>
      <c r="BT521" s="108" t="str">
        <f>IF(Tabela2[[#This Row],[Foi elaborado Relatório de Vistoria pelo Ibama? (informações vinculada à coluna CK)]] = "Sim", "PREENCHER","NA")</f>
        <v>NA</v>
      </c>
      <c r="BU521" s="108" t="str">
        <f>IF(Tabela2[[#This Row],[Houve envio de Informações Pós-acidente (preencher "não se aplica" quando de competência estadual/municipal)]] = "Sim", "PREENCHER","NA")</f>
        <v>NA</v>
      </c>
      <c r="BV521" s="108" t="str">
        <f>IF(Tabela2[[#This Row],[Houve avaliação das informações pós-acidente solicitadas/enviadas?]] = "Sim", "PREENCHER","NA")</f>
        <v>NA</v>
      </c>
      <c r="BW521" s="108" t="str">
        <f>IF(Tabela2[[#This Row],[O Ibama aguarda resposta da empresa/OEMA, etc?]] = "Sim", "PREENCHER","NA")</f>
        <v>NA</v>
      </c>
      <c r="BX521" s="106"/>
      <c r="BY521" s="140"/>
      <c r="BZ521" s="104" t="str">
        <f>IF(Tabela2[[#This Row],[Data do documento de encerramento]]="NA","NA",IF(Tabela2[[#This Row],[Data do documento de encerramento]]="","Pendente de conclusão/ encerramento",_xlfn.DAYS(Tabela2[[#This Row],[Data do documento de encerramento]],J521)))</f>
        <v>Pendente de conclusão/ encerramento</v>
      </c>
      <c r="CA521" s="107"/>
      <c r="CB521" s="107"/>
      <c r="CC521" s="107"/>
      <c r="CD521" s="107"/>
      <c r="CE521" s="107"/>
      <c r="CF521" s="107"/>
    </row>
    <row r="522" spans="1:84" ht="30.75" hidden="1">
      <c r="A522" s="169">
        <v>202572954052</v>
      </c>
      <c r="B522" s="170" t="s">
        <v>9431</v>
      </c>
      <c r="C522" s="108" t="str">
        <f>VLOOKUP(Tabela2[[#This Row],[SIEMA]],Siema2025,4,FALSE)</f>
        <v xml:space="preserve"> BA</v>
      </c>
      <c r="D522" s="106" t="str">
        <f>VLOOKUP(Tabela2[[#This Row],[SIEMA]],Siema2025,3,FALSE)</f>
        <v xml:space="preserve">Caetité </v>
      </c>
      <c r="E522" s="106" t="str">
        <f>VLOOKUP(Tabela2[[#This Row],[SIEMA]],Siema2025,20,FALSE)</f>
        <v>Fazenda Cachoeira, S/N, Zona Rural</v>
      </c>
      <c r="F522" s="106"/>
      <c r="G522" s="106" t="s">
        <v>9432</v>
      </c>
      <c r="H522" s="106" t="s">
        <v>9433</v>
      </c>
      <c r="I522" s="104" t="str">
        <f>VLOOKUP(Tabela2[[#This Row],[SIEMA]],Siema2025,19,FALSE)</f>
        <v/>
      </c>
      <c r="J522" s="105">
        <f>VLOOKUP(Tabela2[[#This Row],[SIEMA]],Siema2025,2,FALSE)</f>
        <v>45867</v>
      </c>
      <c r="K522" s="105" t="str">
        <f>VLOOKUP(Tabela2[[#This Row],[SIEMA]],Siema2025,16,FALSE)</f>
        <v>Terça</v>
      </c>
      <c r="L522" s="106" t="str">
        <f>IF(Tabela2[[#This Row],[Data]]="","Sem Informação",VLOOKUP(MONTH(Tabela2[[#This Row],[Data]]),'[1]Validação de dados'!$I$1:$J$13,2,0))</f>
        <v>Julho</v>
      </c>
      <c r="M522" s="104">
        <f>YEAR(Tabela2[[#This Row],[Data]])</f>
        <v>2025</v>
      </c>
      <c r="N522" s="105" t="str">
        <f>VLOOKUP(Tabela2[[#This Row],[SIEMA]],Siema2025,17,FALSE)</f>
        <v>Matutino</v>
      </c>
      <c r="O522" s="105" t="str">
        <f>VLOOKUP(Tabela2[[#This Row],[SIEMA]],Siema2025,5,FALSE)</f>
        <v>Indústria</v>
      </c>
      <c r="P522" s="104" t="str">
        <f>VLOOKUP(Tabela2[[#This Row],[SIEMA]],Siema2025,21,FALSE)</f>
        <v>Liberação não controlada de óleo diesel do tanque da BA-4112/B. Área da ocorrência: AA-410.</v>
      </c>
      <c r="Q522" s="104">
        <v>1202</v>
      </c>
      <c r="R522" s="104" t="str">
        <f>VLOOKUP(Tabela2[[#This Row],[SIEMA]],Siema2025,10,FALSE)</f>
        <v/>
      </c>
      <c r="S522" s="107" t="str">
        <f>IF(Q522="","", IF(Q522="NC","", IF(Q522="NE","", IF(Q522="NA","",IFERROR(VLOOKUP(Q522,[1]Produtos!$A$1:$C$2319,2,FALSE),"Não Cadastrado")))))</f>
        <v>GASÓLEO ou ÓLEO DIESEL ou ÓLEO PARA AQUECIMENTO, LEVE</v>
      </c>
      <c r="T522" s="104" t="s">
        <v>563</v>
      </c>
      <c r="U522" s="104" t="str">
        <f>VLOOKUP(Tabela2[[#This Row],[SIEMA]],Siema2025,12,FALSE)</f>
        <v xml:space="preserve"> </v>
      </c>
      <c r="V522" s="104">
        <f>IF(Q522="","",IF(ISNUMBER(Q522)=FALSE,"Não se aplica",IFERROR(VLOOKUP(Q522,Produtos!$A$1:$C$2319,3,FALSE),"Não Cadastrado")))</f>
        <v>3</v>
      </c>
      <c r="W522" s="104" t="str">
        <f>VLOOKUP(Tabela2[[#This Row],[SIEMA]],Siema2025,10,FALSE)</f>
        <v/>
      </c>
      <c r="X522" s="113" t="str">
        <f>IF(Tabela2[[#This Row],[Origem do acidente]] = "Plataforma", "PREENCHER","NA")</f>
        <v>NA</v>
      </c>
      <c r="Y522" s="109" t="str">
        <f>IF(W522="","", IF(W522="NC","", IF(W522="NE","", IF(W522="NA","",IFERROR(VLOOKUP(W522,Produtos!$A$1:$C$2319,2,FALSE),"Não Cadastrado")))))</f>
        <v/>
      </c>
      <c r="Z522" s="104" t="str">
        <f>VLOOKUP(Tabela2[[#This Row],[SIEMA]],Siema2025,11,FALSE)</f>
        <v xml:space="preserve"> </v>
      </c>
      <c r="AA522" s="104" t="str">
        <f>VLOOKUP(Tabela2[[#This Row],[SIEMA]],Siema2025,12,FALSE)</f>
        <v xml:space="preserve"> </v>
      </c>
      <c r="AB522" s="104" t="str">
        <f>IF(W522="","",IF(ISNUMBER(W522)=FALSE,"Não se aplica",IFERROR(VLOOKUP(W522,Produtos!$A$1:$C$2319,3,FALSE),"Não Cadastrado")))</f>
        <v/>
      </c>
      <c r="AC522" s="104"/>
      <c r="AD522" s="108" t="str">
        <f>IF(Tabela2[[#This Row],[Origem do acidente]] = "Plataforma", "PREENCHER","NA")</f>
        <v>NA</v>
      </c>
      <c r="AE522" s="107" t="str">
        <f>IF(AC522="","", IF(AC522="NC","", IF(AC522="NE","", IF(AC522="NA","",IFERROR(VLOOKUP(AC522,Produtos!$A$1:$C$2319,2,FALSE),"Não Cadastrado")))))</f>
        <v/>
      </c>
      <c r="AF522" s="104"/>
      <c r="AG522" s="104"/>
      <c r="AH522" s="104" t="str">
        <f>IF(AC522="","",IF(ISNUMBER(AC522)=FALSE,"Não se aplica",IFERROR(VLOOKUP(AC522,Produtos!$A$1:$C$2319,3,FALSE),"Não Cadastrado")))</f>
        <v/>
      </c>
      <c r="AI522" s="104"/>
      <c r="AJ522" s="104" t="str">
        <f>VLOOKUP(Tabela2[[#This Row],[SIEMA]],Siema2025,26,FALSE)</f>
        <v>Erro de procedimento durante o abastecimento do reservatório da BA-4112/B.</v>
      </c>
      <c r="AK522" s="107" t="s">
        <v>7112</v>
      </c>
      <c r="AL522" s="107"/>
      <c r="AM522" s="107"/>
      <c r="AN522" s="108" t="str">
        <f>VLOOKUP(Tabela2[[#This Row],[SIEMA]],Siema2025,51,FALSE)</f>
        <v/>
      </c>
      <c r="AO522" s="108" t="str">
        <f>VLOOKUP(Tabela2[[#This Row],[SIEMA]],Siema2025,53,FALSE)</f>
        <v/>
      </c>
      <c r="AP522" s="108" t="str">
        <f>VLOOKUP(Tabela2[[#This Row],[SIEMA]],Siema2025,55,FALSE)</f>
        <v/>
      </c>
      <c r="AQ522" s="108" t="str">
        <f>VLOOKUP(Tabela2[[#This Row],[SIEMA]],Siema2025,57,FALSE)</f>
        <v/>
      </c>
      <c r="AR522" s="108" t="str">
        <f>VLOOKUP(Tabela2[[#This Row],[SIEMA]],Siema2025,59,FALSE)</f>
        <v/>
      </c>
      <c r="AS522" s="108" t="str">
        <f>VLOOKUP(Tabela2[[#This Row],[SIEMA]],Siema2025,61,FALSE)</f>
        <v/>
      </c>
      <c r="AT522" s="108" t="str">
        <f>VLOOKUP(Tabela2[[#This Row],[SIEMA]],Siema2025,63,FALSE)</f>
        <v/>
      </c>
      <c r="AU522" s="108" t="str">
        <f>VLOOKUP(Tabela2[[#This Row],[SIEMA]],Siema2025,65,FALSE)</f>
        <v>X</v>
      </c>
      <c r="AV522" s="108" t="str">
        <f>VLOOKUP(Tabela2[[#This Row],[SIEMA]],Siema2025,67,FALSE)</f>
        <v/>
      </c>
      <c r="AW522" s="108" t="str">
        <f>VLOOKUP(Tabela2[[#This Row],[SIEMA]],Siema2025,69,FALSE)</f>
        <v/>
      </c>
      <c r="AX522" s="108" t="str">
        <f>VLOOKUP(Tabela2[[#This Row],[SIEMA]],Siema2025,71,FALSE)</f>
        <v/>
      </c>
      <c r="AY522" s="108" t="str">
        <f>VLOOKUP(Tabela2[[#This Row],[SIEMA]],Siema2025,73,FALSE)</f>
        <v/>
      </c>
      <c r="AZ522" s="108" t="str">
        <f>VLOOKUP(Tabela2[[#This Row],[SIEMA]],Siema2025,75,FALSE)</f>
        <v/>
      </c>
      <c r="BA522" s="108" t="str">
        <f>VLOOKUP(Tabela2[[#This Row],[SIEMA]],Siema2025,77,FALSE)</f>
        <v/>
      </c>
      <c r="BB522" s="108" t="str">
        <f>VLOOKUP(Tabela2[[#This Row],[SIEMA]],Siema2025,79,FALSE)</f>
        <v/>
      </c>
      <c r="BC522" s="108" t="str">
        <f>IF(Tabela2[[#This Row],[Outro(s) ]] = "X", "PREENCHER","NA")</f>
        <v>NA</v>
      </c>
      <c r="BD522" s="108" t="str">
        <f>VLOOKUP(Tabela2[[#This Row],[SIEMA]],Siema2025,82,FALSE)</f>
        <v/>
      </c>
      <c r="BE522" s="108" t="str">
        <f>VLOOKUP(Tabela2[[#This Row],[SIEMA]],Siema2025,81,FALSE)</f>
        <v/>
      </c>
      <c r="BF522" s="110" t="str">
        <f>VLOOKUP(Tabela2[[#This Row],[SIEMA]],Siema2025,28,FALSE)</f>
        <v>INB - Indústrias Nucleares do Brasil</v>
      </c>
      <c r="BG522" s="110"/>
      <c r="BH522" s="111" t="str">
        <f>VLOOKUP(Tabela2[[#This Row],[SIEMA]],Siema2025,29,FALSE)</f>
        <v>00322818003570</v>
      </c>
      <c r="BI522" s="112" t="str">
        <f>VLOOKUP(Tabela2[[#This Row],[SIEMA]],Siema2025,107,FALSE)</f>
        <v>Não</v>
      </c>
      <c r="BJ522" s="107" t="s">
        <v>7099</v>
      </c>
      <c r="BK522" s="104" t="s">
        <v>2696</v>
      </c>
      <c r="BL522" s="140">
        <v>45869</v>
      </c>
      <c r="BM522" s="108">
        <f ca="1">IF(Tabela2[[#This Row],[Data de atendimento do Ibama (considerar o primeiro documento/ação)]]="",_xlfn.DAYS(TODAY(),J522),_xlfn.DAYS(Tabela2[[#This Row],[Data de atendimento do Ibama (considerar o primeiro documento/ação)]],J522))</f>
        <v>2</v>
      </c>
      <c r="BN522" s="108" t="str">
        <f>IF(Tabela2[[#This Row],[Atendido pelo Ibama ("Não" ou "Sim")]]="Não","Preencher", IF(Tabela2[[#This Row],[Atendido pelo Ibama ("Não" ou "Sim")]]="Sim","NA",""))</f>
        <v>NA</v>
      </c>
      <c r="BO522" s="114" t="s">
        <v>7100</v>
      </c>
      <c r="BP522" s="108" t="str">
        <f>IF(Tabela2[[#This Row],[Forma de atendimento (primeiro documento/ação)]]= "Outros (especificar)", "PREENCHER","NA")</f>
        <v>NA</v>
      </c>
      <c r="BQ522" s="106" t="s">
        <v>123</v>
      </c>
      <c r="BR522" s="108" t="str">
        <f>IF(Tabela2[[#This Row],[Equipe do Ibama foi a campo? Houve sobrevoo do Poseidon?]] = "Sim", "PREENCHER","NA")</f>
        <v>NA</v>
      </c>
      <c r="BS522" s="108" t="str">
        <f>IF(Tabela2[[#This Row],[Se sim, foi emitida Ordem de Emergência? (informações vinculada à coluna CK)]] = "Sim", "PREENCHER","NA")</f>
        <v>NA</v>
      </c>
      <c r="BT522" s="108" t="s">
        <v>7126</v>
      </c>
      <c r="BU522" s="108" t="s">
        <v>123</v>
      </c>
      <c r="BV522" s="108" t="s">
        <v>123</v>
      </c>
      <c r="BW522" s="108" t="s">
        <v>123</v>
      </c>
      <c r="BX522" s="106" t="s">
        <v>7116</v>
      </c>
      <c r="BY522" s="106"/>
      <c r="BZ522" s="104" t="str">
        <f>IF(Tabela2[[#This Row],[Data do documento de encerramento]]="NA","NA",IF(Tabela2[[#This Row],[Data do documento de encerramento]]="","Pendente de conclusão/ encerramento",_xlfn.DAYS(Tabela2[[#This Row],[Data do documento de encerramento]],J522)))</f>
        <v>Pendente de conclusão/ encerramento</v>
      </c>
      <c r="CA522" s="107"/>
      <c r="CB522" s="107"/>
      <c r="CC522" s="115"/>
      <c r="CD522" s="107"/>
      <c r="CE522" s="107"/>
      <c r="CF522" s="107"/>
    </row>
    <row r="523" spans="1:84" ht="30.75" hidden="1">
      <c r="A523" s="199">
        <v>202573054025</v>
      </c>
      <c r="B523" s="170" t="s">
        <v>9434</v>
      </c>
      <c r="C523" s="108" t="str">
        <f>VLOOKUP(Tabela2[[#This Row],[SIEMA]],Siema2025,4,FALSE)</f>
        <v xml:space="preserve"> SP</v>
      </c>
      <c r="D523" s="106" t="str">
        <f>VLOOKUP(Tabela2[[#This Row],[SIEMA]],Siema2025,3,FALSE)</f>
        <v xml:space="preserve">São Vicente </v>
      </c>
      <c r="E523" s="106" t="s">
        <v>9435</v>
      </c>
      <c r="F523" s="106"/>
      <c r="G523" s="106" t="s">
        <v>9436</v>
      </c>
      <c r="H523" s="106" t="s">
        <v>9437</v>
      </c>
      <c r="I523" s="104" t="s">
        <v>7114</v>
      </c>
      <c r="J523" s="105">
        <f>VLOOKUP(Tabela2[[#This Row],[SIEMA]],Siema2025,2,FALSE)</f>
        <v>45867</v>
      </c>
      <c r="K523" s="105" t="str">
        <f>VLOOKUP(Tabela2[[#This Row],[SIEMA]],Siema2025,16,FALSE)</f>
        <v>Terça</v>
      </c>
      <c r="L523" s="106" t="str">
        <f>IF(Tabela2[[#This Row],[Data]]="","Sem Informação",VLOOKUP(MONTH(Tabela2[[#This Row],[Data]]),'[1]Validação de dados'!$I$1:$J$13,2,0))</f>
        <v>Julho</v>
      </c>
      <c r="M523" s="104">
        <f>YEAR(Tabela2[[#This Row],[Data]])</f>
        <v>2025</v>
      </c>
      <c r="N523" s="105" t="str">
        <f>VLOOKUP(Tabela2[[#This Row],[SIEMA]],Siema2025,17,FALSE)</f>
        <v>Noturno</v>
      </c>
      <c r="O523" s="105" t="str">
        <f>VLOOKUP(Tabela2[[#This Row],[SIEMA]],Siema2025,5,FALSE)</f>
        <v>Ferrovia</v>
      </c>
      <c r="P523" s="104" t="str">
        <f>VLOOKUP(Tabela2[[#This Row],[SIEMA]],Siema2025,21,FALSE)</f>
        <v>Vandalismo na ferrovia com abertura de 2 bicas em 1 vagão graneleiro carregado com açúcar.</v>
      </c>
      <c r="Q523" s="104" t="s">
        <v>7127</v>
      </c>
      <c r="R523" s="104" t="s">
        <v>7127</v>
      </c>
      <c r="S523" s="107" t="s">
        <v>3999</v>
      </c>
      <c r="T523" s="104">
        <v>100</v>
      </c>
      <c r="U523" s="104" t="s">
        <v>7121</v>
      </c>
      <c r="V523" s="104" t="s">
        <v>7127</v>
      </c>
      <c r="W523" s="104"/>
      <c r="X523" s="113"/>
      <c r="Y523" s="109" t="str">
        <f>IF(W523="","", IF(W523="NC","", IF(W523="NE","", IF(W523="NA","",IFERROR(VLOOKUP(W523,Produtos!$A$1:$C$2319,2,FALSE),"Não Cadastrado")))))</f>
        <v/>
      </c>
      <c r="Z523" s="104" t="str">
        <f>VLOOKUP(Tabela2[[#This Row],[SIEMA]],Siema2025,11,FALSE)</f>
        <v/>
      </c>
      <c r="AA523" s="104" t="str">
        <f>VLOOKUP(Tabela2[[#This Row],[SIEMA]],Siema2025,12,FALSE)</f>
        <v/>
      </c>
      <c r="AB523" s="104" t="str">
        <f>IF(W523="","",IF(ISNUMBER(W523)=FALSE,"Não se aplica",IFERROR(VLOOKUP(W523,Produtos!$A$1:$C$2319,3,FALSE),"Não Cadastrado")))</f>
        <v/>
      </c>
      <c r="AC523" s="104"/>
      <c r="AD523" s="108"/>
      <c r="AE523" s="107" t="str">
        <f>IF(AC523="","", IF(AC523="NC","", IF(AC523="NE","", IF(AC523="NA","",IFERROR(VLOOKUP(AC523,Produtos!$A$1:$C$2319,2,FALSE),"Não Cadastrado")))))</f>
        <v/>
      </c>
      <c r="AF523" s="104"/>
      <c r="AG523" s="104"/>
      <c r="AH523" s="104" t="str">
        <f>IF(AC523="","",IF(ISNUMBER(AC523)=FALSE,"Não se aplica",IFERROR(VLOOKUP(AC523,Produtos!$A$1:$C$2319,3,FALSE),"Não Cadastrado")))</f>
        <v/>
      </c>
      <c r="AI523" s="104"/>
      <c r="AJ523" s="104" t="str">
        <f>VLOOKUP(Tabela2[[#This Row],[SIEMA]],Siema2025,26,FALSE)</f>
        <v>Ato criminoso caracterizado pela abertura de bicas em vagão graneleiro ferroviário carregado com açúcar.</v>
      </c>
      <c r="AK523" s="107" t="s">
        <v>7122</v>
      </c>
      <c r="AL523" s="107"/>
      <c r="AM523" s="107"/>
      <c r="AN523" s="108" t="str">
        <f>VLOOKUP(Tabela2[[#This Row],[SIEMA]],Siema2025,51,FALSE)</f>
        <v/>
      </c>
      <c r="AO523" s="108" t="str">
        <f>VLOOKUP(Tabela2[[#This Row],[SIEMA]],Siema2025,53,FALSE)</f>
        <v/>
      </c>
      <c r="AP523" s="108" t="str">
        <f>VLOOKUP(Tabela2[[#This Row],[SIEMA]],Siema2025,55,FALSE)</f>
        <v/>
      </c>
      <c r="AQ523" s="108" t="str">
        <f>VLOOKUP(Tabela2[[#This Row],[SIEMA]],Siema2025,57,FALSE)</f>
        <v/>
      </c>
      <c r="AR523" s="108" t="str">
        <f>VLOOKUP(Tabela2[[#This Row],[SIEMA]],Siema2025,59,FALSE)</f>
        <v/>
      </c>
      <c r="AS523" s="108" t="str">
        <f>VLOOKUP(Tabela2[[#This Row],[SIEMA]],Siema2025,61,FALSE)</f>
        <v/>
      </c>
      <c r="AT523" s="108" t="str">
        <f>VLOOKUP(Tabela2[[#This Row],[SIEMA]],Siema2025,63,FALSE)</f>
        <v/>
      </c>
      <c r="AU523" s="108" t="str">
        <f>VLOOKUP(Tabela2[[#This Row],[SIEMA]],Siema2025,65,FALSE)</f>
        <v>X</v>
      </c>
      <c r="AV523" s="108" t="str">
        <f>VLOOKUP(Tabela2[[#This Row],[SIEMA]],Siema2025,67,FALSE)</f>
        <v/>
      </c>
      <c r="AW523" s="108" t="str">
        <f>VLOOKUP(Tabela2[[#This Row],[SIEMA]],Siema2025,69,FALSE)</f>
        <v/>
      </c>
      <c r="AX523" s="108" t="str">
        <f>VLOOKUP(Tabela2[[#This Row],[SIEMA]],Siema2025,71,FALSE)</f>
        <v/>
      </c>
      <c r="AY523" s="108" t="str">
        <f>VLOOKUP(Tabela2[[#This Row],[SIEMA]],Siema2025,73,FALSE)</f>
        <v/>
      </c>
      <c r="AZ523" s="108" t="str">
        <f>VLOOKUP(Tabela2[[#This Row],[SIEMA]],Siema2025,75,FALSE)</f>
        <v/>
      </c>
      <c r="BA523" s="108" t="str">
        <f>VLOOKUP(Tabela2[[#This Row],[SIEMA]],Siema2025,77,FALSE)</f>
        <v/>
      </c>
      <c r="BB523" s="108" t="str">
        <f>VLOOKUP(Tabela2[[#This Row],[SIEMA]],Siema2025,79,FALSE)</f>
        <v/>
      </c>
      <c r="BC523" s="108" t="str">
        <f>IF(Tabela2[[#This Row],[Outro(s) ]] = "X", "PREENCHER","NA")</f>
        <v>NA</v>
      </c>
      <c r="BD523" s="108" t="str">
        <f>VLOOKUP(Tabela2[[#This Row],[SIEMA]],Siema2025,82,FALSE)</f>
        <v/>
      </c>
      <c r="BE523" s="108" t="str">
        <f>VLOOKUP(Tabela2[[#This Row],[SIEMA]],Siema2025,81,FALSE)</f>
        <v/>
      </c>
      <c r="BF523" s="110" t="s">
        <v>3066</v>
      </c>
      <c r="BG523" s="110" t="s">
        <v>7123</v>
      </c>
      <c r="BH523" s="111" t="str">
        <f>VLOOKUP(Tabela2[[#This Row],[SIEMA]],Siema2025,29,FALSE)</f>
        <v>02502844000166</v>
      </c>
      <c r="BI523" s="112" t="str">
        <f>VLOOKUP(Tabela2[[#This Row],[SIEMA]],Siema2025,107,FALSE)</f>
        <v>Não</v>
      </c>
      <c r="BJ523" s="107" t="s">
        <v>7099</v>
      </c>
      <c r="BK523" s="104" t="s">
        <v>2696</v>
      </c>
      <c r="BL523" s="140">
        <v>45876</v>
      </c>
      <c r="BM523" s="108">
        <f ca="1">IF(Tabela2[[#This Row],[Data de atendimento do Ibama (considerar o primeiro documento/ação)]]="",_xlfn.DAYS(TODAY(),J523),_xlfn.DAYS(Tabela2[[#This Row],[Data de atendimento do Ibama (considerar o primeiro documento/ação)]],J523))</f>
        <v>9</v>
      </c>
      <c r="BN523" s="108" t="str">
        <f>IF(Tabela2[[#This Row],[Atendido pelo Ibama ("Não" ou "Sim")]]="Não","Preencher", IF(Tabela2[[#This Row],[Atendido pelo Ibama ("Não" ou "Sim")]]="Sim","NA",""))</f>
        <v>NA</v>
      </c>
      <c r="BO523" s="114" t="s">
        <v>7100</v>
      </c>
      <c r="BP523" s="108" t="str">
        <f>IF(Tabela2[[#This Row],[Forma de atendimento (primeiro documento/ação)]]= "Outros (especificar)", "PREENCHER","NA")</f>
        <v>NA</v>
      </c>
      <c r="BQ523" s="106" t="s">
        <v>123</v>
      </c>
      <c r="BR523" s="108" t="str">
        <f>IF(Tabela2[[#This Row],[Equipe do Ibama foi a campo? Houve sobrevoo do Poseidon?]] = "Sim", "PREENCHER","NA")</f>
        <v>NA</v>
      </c>
      <c r="BS523" s="108" t="str">
        <f>IF(Tabela2[[#This Row],[Se sim, foi emitida Ordem de Emergência? (informações vinculada à coluna CK)]] = "Sim", "PREENCHER","NA")</f>
        <v>NA</v>
      </c>
      <c r="BT523" s="108" t="s">
        <v>7126</v>
      </c>
      <c r="BU523" s="108" t="s">
        <v>2696</v>
      </c>
      <c r="BV523" s="108" t="s">
        <v>123</v>
      </c>
      <c r="BW523" s="108" t="s">
        <v>123</v>
      </c>
      <c r="BX523" s="106" t="s">
        <v>7127</v>
      </c>
      <c r="BY523" s="106"/>
      <c r="BZ523" s="104" t="str">
        <f>IF(Tabela2[[#This Row],[Data do documento de encerramento]]="NA","NA",IF(Tabela2[[#This Row],[Data do documento de encerramento]]="","Pendente de conclusão/ encerramento",_xlfn.DAYS(Tabela2[[#This Row],[Data do documento de encerramento]],J523)))</f>
        <v>Pendente de conclusão/ encerramento</v>
      </c>
      <c r="CA523" s="107" t="s">
        <v>7128</v>
      </c>
      <c r="CB523" s="107"/>
      <c r="CC523" s="107"/>
      <c r="CD523" s="107"/>
      <c r="CE523" s="107"/>
      <c r="CF523" s="107"/>
    </row>
    <row r="524" spans="1:84" ht="30.75" hidden="1">
      <c r="A524" s="169">
        <v>202573050409</v>
      </c>
      <c r="B524" s="170" t="s">
        <v>9438</v>
      </c>
      <c r="C524" s="108" t="str">
        <f>VLOOKUP(Tabela2[[#This Row],[SIEMA]],Siema2025,4,FALSE)</f>
        <v xml:space="preserve"> SP</v>
      </c>
      <c r="D524" s="106" t="str">
        <f>VLOOKUP(Tabela2[[#This Row],[SIEMA]],Siema2025,3,FALSE)</f>
        <v xml:space="preserve">Taquaritinga </v>
      </c>
      <c r="E524" s="106" t="str">
        <f>VLOOKUP(Tabela2[[#This Row],[SIEMA]],Siema2025,20,FALSE)</f>
        <v>73+900</v>
      </c>
      <c r="F524" s="106"/>
      <c r="G524" s="106" t="s">
        <v>9439</v>
      </c>
      <c r="H524" s="106" t="s">
        <v>9440</v>
      </c>
      <c r="I524" s="104" t="s">
        <v>7114</v>
      </c>
      <c r="J524" s="105">
        <f>VLOOKUP(Tabela2[[#This Row],[SIEMA]],Siema2025,2,FALSE)</f>
        <v>45868</v>
      </c>
      <c r="K524" s="105" t="str">
        <f>VLOOKUP(Tabela2[[#This Row],[SIEMA]],Siema2025,16,FALSE)</f>
        <v>Quarta</v>
      </c>
      <c r="L524" s="106" t="str">
        <f>IF(Tabela2[[#This Row],[Data]]="","Sem Informação",VLOOKUP(MONTH(Tabela2[[#This Row],[Data]]),'[1]Validação de dados'!$I$1:$J$13,2,0))</f>
        <v>Julho</v>
      </c>
      <c r="M524" s="104">
        <f>YEAR(Tabela2[[#This Row],[Data]])</f>
        <v>2025</v>
      </c>
      <c r="N524" s="105" t="str">
        <f>VLOOKUP(Tabela2[[#This Row],[SIEMA]],Siema2025,17,FALSE)</f>
        <v>Vespertino</v>
      </c>
      <c r="O524" s="105" t="str">
        <f>VLOOKUP(Tabela2[[#This Row],[SIEMA]],Siema2025,5,FALSE)</f>
        <v>Ferrovia</v>
      </c>
      <c r="P524" s="104" t="str">
        <f>VLOOKUP(Tabela2[[#This Row],[SIEMA]],Siema2025,21,FALSE)</f>
        <v>Vazamento de Milho sobre a Via Permanente</v>
      </c>
      <c r="Q524" s="104" t="s">
        <v>7127</v>
      </c>
      <c r="R524" s="104" t="s">
        <v>7127</v>
      </c>
      <c r="S524" s="107" t="s">
        <v>365</v>
      </c>
      <c r="T524" s="104" t="str">
        <f>VLOOKUP(Tabela2[[#This Row],[SIEMA]],Siema2025,11,FALSE)</f>
        <v>230</v>
      </c>
      <c r="U524" s="104" t="s">
        <v>7121</v>
      </c>
      <c r="V524" s="104" t="s">
        <v>7127</v>
      </c>
      <c r="W524" s="104"/>
      <c r="X524" s="113"/>
      <c r="Y524" s="109" t="str">
        <f>IF(W524="","", IF(W524="NC","", IF(W524="NE","", IF(W524="NA","",IFERROR(VLOOKUP(W524,Produtos!$A$1:$C$2319,2,FALSE),"Não Cadastrado")))))</f>
        <v/>
      </c>
      <c r="Z524" s="104"/>
      <c r="AA524" s="104"/>
      <c r="AB524" s="104" t="str">
        <f>IF(W524="","",IF(ISNUMBER(W524)=FALSE,"Não se aplica",IFERROR(VLOOKUP(W524,Produtos!$A$1:$C$2319,3,FALSE),"Não Cadastrado")))</f>
        <v/>
      </c>
      <c r="AC524" s="104"/>
      <c r="AD524" s="108"/>
      <c r="AE524" s="107" t="str">
        <f>IF(AC524="","", IF(AC524="NC","", IF(AC524="NE","", IF(AC524="NA","",IFERROR(VLOOKUP(AC524,Produtos!$A$1:$C$2319,2,FALSE),"Não Cadastrado")))))</f>
        <v/>
      </c>
      <c r="AF524" s="104"/>
      <c r="AG524" s="104"/>
      <c r="AH524" s="104" t="str">
        <f>IF(AC524="","",IF(ISNUMBER(AC524)=FALSE,"Não se aplica",IFERROR(VLOOKUP(AC524,Produtos!$A$1:$C$2319,3,FALSE),"Não Cadastrado")))</f>
        <v/>
      </c>
      <c r="AI524" s="104"/>
      <c r="AJ524" s="104" t="str">
        <f>VLOOKUP(Tabela2[[#This Row],[SIEMA]],Siema2025,26,FALSE)</f>
        <v>Evento caracterizado por vandalismo e abertura de vagões carregados com milho (Aproximadamente 230 toneladas), em decorrência de ataque criminoso.</v>
      </c>
      <c r="AK524" s="107" t="s">
        <v>7122</v>
      </c>
      <c r="AL524" s="107"/>
      <c r="AM524" s="107"/>
      <c r="AN524" s="108" t="str">
        <f>VLOOKUP(Tabela2[[#This Row],[SIEMA]],Siema2025,51,FALSE)</f>
        <v/>
      </c>
      <c r="AO524" s="108" t="str">
        <f>VLOOKUP(Tabela2[[#This Row],[SIEMA]],Siema2025,53,FALSE)</f>
        <v/>
      </c>
      <c r="AP524" s="108" t="str">
        <f>VLOOKUP(Tabela2[[#This Row],[SIEMA]],Siema2025,55,FALSE)</f>
        <v/>
      </c>
      <c r="AQ524" s="108" t="str">
        <f>VLOOKUP(Tabela2[[#This Row],[SIEMA]],Siema2025,57,FALSE)</f>
        <v/>
      </c>
      <c r="AR524" s="108" t="str">
        <f>VLOOKUP(Tabela2[[#This Row],[SIEMA]],Siema2025,59,FALSE)</f>
        <v/>
      </c>
      <c r="AS524" s="108" t="str">
        <f>VLOOKUP(Tabela2[[#This Row],[SIEMA]],Siema2025,61,FALSE)</f>
        <v/>
      </c>
      <c r="AT524" s="108" t="str">
        <f>VLOOKUP(Tabela2[[#This Row],[SIEMA]],Siema2025,63,FALSE)</f>
        <v/>
      </c>
      <c r="AU524" s="108" t="str">
        <f>VLOOKUP(Tabela2[[#This Row],[SIEMA]],Siema2025,65,FALSE)</f>
        <v>X</v>
      </c>
      <c r="AV524" s="108" t="str">
        <f>VLOOKUP(Tabela2[[#This Row],[SIEMA]],Siema2025,67,FALSE)</f>
        <v/>
      </c>
      <c r="AW524" s="108" t="str">
        <f>VLOOKUP(Tabela2[[#This Row],[SIEMA]],Siema2025,69,FALSE)</f>
        <v/>
      </c>
      <c r="AX524" s="108" t="str">
        <f>VLOOKUP(Tabela2[[#This Row],[SIEMA]],Siema2025,71,FALSE)</f>
        <v/>
      </c>
      <c r="AY524" s="108" t="str">
        <f>VLOOKUP(Tabela2[[#This Row],[SIEMA]],Siema2025,73,FALSE)</f>
        <v/>
      </c>
      <c r="AZ524" s="108" t="str">
        <f>VLOOKUP(Tabela2[[#This Row],[SIEMA]],Siema2025,75,FALSE)</f>
        <v/>
      </c>
      <c r="BA524" s="108" t="str">
        <f>VLOOKUP(Tabela2[[#This Row],[SIEMA]],Siema2025,77,FALSE)</f>
        <v/>
      </c>
      <c r="BB524" s="108" t="str">
        <f>VLOOKUP(Tabela2[[#This Row],[SIEMA]],Siema2025,79,FALSE)</f>
        <v/>
      </c>
      <c r="BC524" s="108" t="str">
        <f>IF(Tabela2[[#This Row],[Outro(s) ]] = "X", "PREENCHER","NA")</f>
        <v>NA</v>
      </c>
      <c r="BD524" s="108" t="str">
        <f>VLOOKUP(Tabela2[[#This Row],[SIEMA]],Siema2025,82,FALSE)</f>
        <v/>
      </c>
      <c r="BE524" s="108" t="str">
        <f>VLOOKUP(Tabela2[[#This Row],[SIEMA]],Siema2025,81,FALSE)</f>
        <v/>
      </c>
      <c r="BF524" s="110" t="s">
        <v>3066</v>
      </c>
      <c r="BG524" s="110" t="s">
        <v>7123</v>
      </c>
      <c r="BH524" s="111" t="str">
        <f>VLOOKUP(Tabela2[[#This Row],[SIEMA]],Siema2025,29,FALSE)</f>
        <v>02502844000166</v>
      </c>
      <c r="BI524" s="112" t="str">
        <f>VLOOKUP(Tabela2[[#This Row],[SIEMA]],Siema2025,107,FALSE)</f>
        <v>Não</v>
      </c>
      <c r="BJ524" s="107" t="s">
        <v>7099</v>
      </c>
      <c r="BK524" s="104" t="s">
        <v>2696</v>
      </c>
      <c r="BL524" s="140">
        <v>45870</v>
      </c>
      <c r="BM524" s="108">
        <f ca="1">IF(Tabela2[[#This Row],[Data de atendimento do Ibama (considerar o primeiro documento/ação)]]="",_xlfn.DAYS(TODAY(),J524),_xlfn.DAYS(Tabela2[[#This Row],[Data de atendimento do Ibama (considerar o primeiro documento/ação)]],J524))</f>
        <v>2</v>
      </c>
      <c r="BN524" s="108" t="str">
        <f>IF(Tabela2[[#This Row],[Atendido pelo Ibama ("Não" ou "Sim")]]="Não","Preencher", IF(Tabela2[[#This Row],[Atendido pelo Ibama ("Não" ou "Sim")]]="Sim","NA",""))</f>
        <v>NA</v>
      </c>
      <c r="BO524" s="114" t="s">
        <v>7100</v>
      </c>
      <c r="BP524" s="108" t="str">
        <f>IF(Tabela2[[#This Row],[Forma de atendimento (primeiro documento/ação)]]= "Outros (especificar)", "PREENCHER","NA")</f>
        <v>NA</v>
      </c>
      <c r="BQ524" s="106" t="s">
        <v>2696</v>
      </c>
      <c r="BR524" s="108" t="s">
        <v>123</v>
      </c>
      <c r="BS524" s="108" t="s">
        <v>2696</v>
      </c>
      <c r="BT524" s="108" t="s">
        <v>7101</v>
      </c>
      <c r="BU524" s="108" t="s">
        <v>2696</v>
      </c>
      <c r="BV524" s="108" t="s">
        <v>123</v>
      </c>
      <c r="BW524" s="108" t="s">
        <v>2696</v>
      </c>
      <c r="BX524" s="106" t="s">
        <v>7116</v>
      </c>
      <c r="BY524" s="140">
        <v>45932</v>
      </c>
      <c r="BZ524" s="104">
        <f>IF(Tabela2[[#This Row],[Data do documento de encerramento]]="NA","NA",IF(Tabela2[[#This Row],[Data do documento de encerramento]]="","Pendente de conclusão/ encerramento",_xlfn.DAYS(Tabela2[[#This Row],[Data do documento de encerramento]],J524)))</f>
        <v>64</v>
      </c>
      <c r="CA524" s="107"/>
      <c r="CB524" s="107"/>
      <c r="CC524" s="107"/>
      <c r="CD524" s="107"/>
      <c r="CE524" s="107"/>
      <c r="CF524" s="107"/>
    </row>
    <row r="525" spans="1:84" ht="60.75" hidden="1">
      <c r="A525" s="169">
        <v>202573050415</v>
      </c>
      <c r="B525" s="170" t="s">
        <v>9441</v>
      </c>
      <c r="C525" s="108" t="str">
        <f>VLOOKUP(Tabela2[[#This Row],[SIEMA]],Siema2025,4,FALSE)</f>
        <v xml:space="preserve"> SP</v>
      </c>
      <c r="D525" s="106" t="str">
        <f>VLOOKUP(Tabela2[[#This Row],[SIEMA]],Siema2025,3,FALSE)</f>
        <v xml:space="preserve">Itapecerica da Serra </v>
      </c>
      <c r="E525" s="106" t="str">
        <f>VLOOKUP(Tabela2[[#This Row],[SIEMA]],Siema2025,20,FALSE)</f>
        <v/>
      </c>
      <c r="F525" s="106"/>
      <c r="G525" s="106" t="s">
        <v>9442</v>
      </c>
      <c r="H525" s="106" t="s">
        <v>9443</v>
      </c>
      <c r="I525" s="104" t="s">
        <v>7114</v>
      </c>
      <c r="J525" s="105">
        <f>VLOOKUP(Tabela2[[#This Row],[SIEMA]],Siema2025,2,FALSE)</f>
        <v>45868</v>
      </c>
      <c r="K525" s="105" t="str">
        <f>VLOOKUP(Tabela2[[#This Row],[SIEMA]],Siema2025,16,FALSE)</f>
        <v>Quarta</v>
      </c>
      <c r="L525" s="106" t="str">
        <f>IF(Tabela2[[#This Row],[Data]]="","Sem Informação",VLOOKUP(MONTH(Tabela2[[#This Row],[Data]]),'[1]Validação de dados'!$I$1:$J$13,2,0))</f>
        <v>Julho</v>
      </c>
      <c r="M525" s="104">
        <f>YEAR(Tabela2[[#This Row],[Data]])</f>
        <v>2025</v>
      </c>
      <c r="N525" s="105" t="str">
        <f>VLOOKUP(Tabela2[[#This Row],[SIEMA]],Siema2025,17,FALSE)</f>
        <v>Matutino</v>
      </c>
      <c r="O525" s="105" t="str">
        <f>VLOOKUP(Tabela2[[#This Row],[SIEMA]],Siema2025,5,FALSE)</f>
        <v>Ferrovia</v>
      </c>
      <c r="P525" s="104" t="str">
        <f>VLOOKUP(Tabela2[[#This Row],[SIEMA]],Siema2025,21,FALSE)</f>
        <v>Quebra de mandíbula de 1 vagão graneleiro carregado com farelo de soja, e descarrilhou esse vagão, devido o tempo de locomotiva extra para auxiliar ser muito alto e a circulação travada , foi definido o tombamento.</v>
      </c>
      <c r="Q525" s="104" t="s">
        <v>7127</v>
      </c>
      <c r="R525" s="104" t="s">
        <v>7127</v>
      </c>
      <c r="S525" s="107" t="s">
        <v>7462</v>
      </c>
      <c r="T525" s="104" t="s">
        <v>8196</v>
      </c>
      <c r="U525" s="104" t="str">
        <f>VLOOKUP(Tabela2[[#This Row],[SIEMA]],Siema2025,12,FALSE)</f>
        <v/>
      </c>
      <c r="V525" s="104" t="str">
        <f>IF(Q525="","",IF(ISNUMBER(Q525)=FALSE,"Não se aplica",IFERROR(VLOOKUP(Q525,Produtos!$A$1:$C$2319,3,FALSE),"Não Cadastrado")))</f>
        <v>Não se aplica</v>
      </c>
      <c r="W525" s="104"/>
      <c r="X525" s="113"/>
      <c r="Y525" s="109" t="str">
        <f>IF(W525="","", IF(W525="NC","", IF(W525="NE","", IF(W525="NA","",IFERROR(VLOOKUP(W525,Produtos!$A$1:$C$2319,2,FALSE),"Não Cadastrado")))))</f>
        <v/>
      </c>
      <c r="Z525" s="104" t="str">
        <f>VLOOKUP(Tabela2[[#This Row],[SIEMA]],Siema2025,11,FALSE)</f>
        <v/>
      </c>
      <c r="AA525" s="104" t="str">
        <f>VLOOKUP(Tabela2[[#This Row],[SIEMA]],Siema2025,12,FALSE)</f>
        <v/>
      </c>
      <c r="AB525" s="104" t="str">
        <f>IF(W525="","",IF(ISNUMBER(W525)=FALSE,"Não se aplica",IFERROR(VLOOKUP(W525,Produtos!$A$1:$C$2319,3,FALSE),"Não Cadastrado")))</f>
        <v/>
      </c>
      <c r="AC525" s="104"/>
      <c r="AD525" s="108"/>
      <c r="AE525" s="107" t="str">
        <f>IF(AC525="","", IF(AC525="NC","", IF(AC525="NE","", IF(AC525="NA","",IFERROR(VLOOKUP(AC525,Produtos!$A$1:$C$2319,2,FALSE),"Não Cadastrado")))))</f>
        <v/>
      </c>
      <c r="AF525" s="104"/>
      <c r="AG525" s="104"/>
      <c r="AH525" s="104" t="str">
        <f>IF(AC525="","",IF(ISNUMBER(AC525)=FALSE,"Não se aplica",IFERROR(VLOOKUP(AC525,Produtos!$A$1:$C$2319,3,FALSE),"Não Cadastrado")))</f>
        <v/>
      </c>
      <c r="AI525" s="104"/>
      <c r="AJ525" s="104" t="str">
        <f>VLOOKUP(Tabela2[[#This Row],[SIEMA]],Siema2025,26,FALSE)</f>
        <v>Quebra de mandíbula de 1 vagão graneleiro carregado com farelo de soja, e descarrilhou esse vagão, devido o tempo de locomotiva extra para auxiliar ser muito alto e a circulação travada , foi definido o tombamento.</v>
      </c>
      <c r="AK525" s="107" t="s">
        <v>7112</v>
      </c>
      <c r="AL525" s="107"/>
      <c r="AM525" s="107"/>
      <c r="AN525" s="108" t="str">
        <f>VLOOKUP(Tabela2[[#This Row],[SIEMA]],Siema2025,51,FALSE)</f>
        <v/>
      </c>
      <c r="AO525" s="108" t="str">
        <f>VLOOKUP(Tabela2[[#This Row],[SIEMA]],Siema2025,53,FALSE)</f>
        <v/>
      </c>
      <c r="AP525" s="108" t="str">
        <f>VLOOKUP(Tabela2[[#This Row],[SIEMA]],Siema2025,55,FALSE)</f>
        <v/>
      </c>
      <c r="AQ525" s="108" t="str">
        <f>VLOOKUP(Tabela2[[#This Row],[SIEMA]],Siema2025,57,FALSE)</f>
        <v/>
      </c>
      <c r="AR525" s="108" t="str">
        <f>VLOOKUP(Tabela2[[#This Row],[SIEMA]],Siema2025,59,FALSE)</f>
        <v/>
      </c>
      <c r="AS525" s="108" t="str">
        <f>VLOOKUP(Tabela2[[#This Row],[SIEMA]],Siema2025,61,FALSE)</f>
        <v/>
      </c>
      <c r="AT525" s="108" t="str">
        <f>VLOOKUP(Tabela2[[#This Row],[SIEMA]],Siema2025,63,FALSE)</f>
        <v/>
      </c>
      <c r="AU525" s="108" t="str">
        <f>VLOOKUP(Tabela2[[#This Row],[SIEMA]],Siema2025,65,FALSE)</f>
        <v>X</v>
      </c>
      <c r="AV525" s="108" t="str">
        <f>VLOOKUP(Tabela2[[#This Row],[SIEMA]],Siema2025,67,FALSE)</f>
        <v/>
      </c>
      <c r="AW525" s="108" t="str">
        <f>VLOOKUP(Tabela2[[#This Row],[SIEMA]],Siema2025,69,FALSE)</f>
        <v/>
      </c>
      <c r="AX525" s="108" t="str">
        <f>VLOOKUP(Tabela2[[#This Row],[SIEMA]],Siema2025,71,FALSE)</f>
        <v/>
      </c>
      <c r="AY525" s="108" t="str">
        <f>VLOOKUP(Tabela2[[#This Row],[SIEMA]],Siema2025,73,FALSE)</f>
        <v/>
      </c>
      <c r="AZ525" s="108" t="str">
        <f>VLOOKUP(Tabela2[[#This Row],[SIEMA]],Siema2025,75,FALSE)</f>
        <v/>
      </c>
      <c r="BA525" s="108" t="str">
        <f>VLOOKUP(Tabela2[[#This Row],[SIEMA]],Siema2025,77,FALSE)</f>
        <v/>
      </c>
      <c r="BB525" s="108" t="str">
        <f>VLOOKUP(Tabela2[[#This Row],[SIEMA]],Siema2025,79,FALSE)</f>
        <v/>
      </c>
      <c r="BC525" s="108" t="str">
        <f>IF(Tabela2[[#This Row],[Outro(s) ]] = "X", "PREENCHER","NA")</f>
        <v>NA</v>
      </c>
      <c r="BD525" s="108" t="str">
        <f>VLOOKUP(Tabela2[[#This Row],[SIEMA]],Siema2025,82,FALSE)</f>
        <v/>
      </c>
      <c r="BE525" s="108" t="str">
        <f>VLOOKUP(Tabela2[[#This Row],[SIEMA]],Siema2025,81,FALSE)</f>
        <v/>
      </c>
      <c r="BF525" s="110" t="s">
        <v>3066</v>
      </c>
      <c r="BG525" s="110" t="s">
        <v>7123</v>
      </c>
      <c r="BH525" s="111" t="str">
        <f>VLOOKUP(Tabela2[[#This Row],[SIEMA]],Siema2025,29,FALSE)</f>
        <v>02502844000166</v>
      </c>
      <c r="BI525" s="112" t="str">
        <f>VLOOKUP(Tabela2[[#This Row],[SIEMA]],Siema2025,107,FALSE)</f>
        <v>Não</v>
      </c>
      <c r="BJ525" s="107" t="s">
        <v>7099</v>
      </c>
      <c r="BK525" s="104" t="s">
        <v>2696</v>
      </c>
      <c r="BL525" s="140">
        <v>45870</v>
      </c>
      <c r="BM525" s="108">
        <f ca="1">IF(Tabela2[[#This Row],[Data de atendimento do Ibama (considerar o primeiro documento/ação)]]="",_xlfn.DAYS(TODAY(),J525),_xlfn.DAYS(Tabela2[[#This Row],[Data de atendimento do Ibama (considerar o primeiro documento/ação)]],J525))</f>
        <v>2</v>
      </c>
      <c r="BN525" s="108" t="str">
        <f>IF(Tabela2[[#This Row],[Atendido pelo Ibama ("Não" ou "Sim")]]="Não","Preencher", IF(Tabela2[[#This Row],[Atendido pelo Ibama ("Não" ou "Sim")]]="Sim","NA",""))</f>
        <v>NA</v>
      </c>
      <c r="BO525" s="114" t="s">
        <v>7100</v>
      </c>
      <c r="BP525" s="108" t="str">
        <f>IF(Tabela2[[#This Row],[Forma de atendimento (primeiro documento/ação)]]= "Outros (especificar)", "PREENCHER","NA")</f>
        <v>NA</v>
      </c>
      <c r="BQ525" s="106" t="s">
        <v>123</v>
      </c>
      <c r="BR525" s="108" t="str">
        <f>IF(Tabela2[[#This Row],[Equipe do Ibama foi a campo? Houve sobrevoo do Poseidon?]] = "Sim", "PREENCHER","NA")</f>
        <v>NA</v>
      </c>
      <c r="BS525" s="108" t="str">
        <f>IF(Tabela2[[#This Row],[Se sim, foi emitida Ordem de Emergência? (informações vinculada à coluna CK)]] = "Sim", "PREENCHER","NA")</f>
        <v>NA</v>
      </c>
      <c r="BT525" s="108" t="s">
        <v>7101</v>
      </c>
      <c r="BU525" s="108" t="s">
        <v>123</v>
      </c>
      <c r="BV525" s="108" t="s">
        <v>123</v>
      </c>
      <c r="BW525" s="108" t="s">
        <v>123</v>
      </c>
      <c r="BX525" s="106"/>
      <c r="BY525" s="140"/>
      <c r="BZ525" s="104" t="str">
        <f>IF(Tabela2[[#This Row],[Data do documento de encerramento]]="NA","NA",IF(Tabela2[[#This Row],[Data do documento de encerramento]]="","Pendente de conclusão/ encerramento",_xlfn.DAYS(Tabela2[[#This Row],[Data do documento de encerramento]],J525)))</f>
        <v>Pendente de conclusão/ encerramento</v>
      </c>
      <c r="CA525" s="107" t="s">
        <v>9444</v>
      </c>
      <c r="CB525" s="107"/>
      <c r="CC525" s="107"/>
      <c r="CD525" s="107"/>
      <c r="CE525" s="107"/>
      <c r="CF525" s="107"/>
    </row>
    <row r="526" spans="1:84" ht="45.75">
      <c r="A526" s="182">
        <v>202573182843</v>
      </c>
      <c r="B526" s="118" t="s">
        <v>9445</v>
      </c>
      <c r="C526" s="108" t="s">
        <v>672</v>
      </c>
      <c r="D526" s="106" t="s">
        <v>637</v>
      </c>
      <c r="E526" s="106" t="s">
        <v>7259</v>
      </c>
      <c r="F526" s="106"/>
      <c r="G526" s="106" t="s">
        <v>9446</v>
      </c>
      <c r="H526" s="106" t="s">
        <v>9447</v>
      </c>
      <c r="I526" s="104" t="s">
        <v>124</v>
      </c>
      <c r="J526" s="105">
        <f>VLOOKUP(Tabela2[[#This Row],[SIEMA]],Siema2025,2,FALSE)</f>
        <v>45868</v>
      </c>
      <c r="K526" s="105" t="str">
        <f>VLOOKUP(Tabela2[[#This Row],[SIEMA]],Siema2025,16,FALSE)</f>
        <v>Quarta</v>
      </c>
      <c r="L526" s="106" t="str">
        <f>IF(Tabela2[[#This Row],[Data]]="","Sem Informação",VLOOKUP(MONTH(Tabela2[[#This Row],[Data]]),'[1]Validação de dados'!$I$1:$J$13,2,0))</f>
        <v>Julho</v>
      </c>
      <c r="M526" s="104">
        <f>YEAR(Tabela2[[#This Row],[Data]])</f>
        <v>2025</v>
      </c>
      <c r="N526" s="105" t="str">
        <f>VLOOKUP(Tabela2[[#This Row],[SIEMA]],Siema2025,17,FALSE)</f>
        <v>Vespertino</v>
      </c>
      <c r="O526" s="105" t="s">
        <v>111</v>
      </c>
      <c r="P526" s="104" t="str">
        <f>VLOOKUP(Tabela2[[#This Row],[SIEMA]],Siema2025,21,FALSE)</f>
        <v>Sonda NS-54 (VALARIS DS-4) em operação no poço 3-SPS-113 (ANP: 3-BRSA-1399-SPS), Campo de Aram, Bacia de Santos. Número IMO: 9459943.</v>
      </c>
      <c r="Q526" s="104" t="s">
        <v>7094</v>
      </c>
      <c r="R526" t="s">
        <v>7202</v>
      </c>
      <c r="S526" s="107" t="s">
        <v>7147</v>
      </c>
      <c r="T526" s="104">
        <v>0.36</v>
      </c>
      <c r="U526" s="104" t="s">
        <v>7111</v>
      </c>
      <c r="V526" s="104" t="s">
        <v>637</v>
      </c>
      <c r="W526" s="104"/>
      <c r="X526" s="113"/>
      <c r="Y526" s="109" t="str">
        <f>IF(W526="","", IF(W526="NC","", IF(W526="NE","", IF(W526="NA","",IFERROR(VLOOKUP(W526,Produtos!$A$1:$C$2319,2,FALSE),"Não Cadastrado")))))</f>
        <v/>
      </c>
      <c r="Z526" s="104"/>
      <c r="AA526" s="104"/>
      <c r="AB526" s="104" t="str">
        <f>IF(W526="","",IF(ISNUMBER(W526)=FALSE,"Não se aplica",IFERROR(VLOOKUP(W526,Produtos!$A$1:$C$2319,3,FALSE),"Não Cadastrado")))</f>
        <v/>
      </c>
      <c r="AC526" s="104"/>
      <c r="AD526" s="108"/>
      <c r="AE526" s="107" t="str">
        <f>IF(AC526="","", IF(AC526="NC","", IF(AC526="NE","", IF(AC526="NA","",IFERROR(VLOOKUP(AC526,Produtos!$A$1:$C$2319,2,FALSE),"Não Cadastrado")))))</f>
        <v/>
      </c>
      <c r="AF526" s="104"/>
      <c r="AG526" s="104"/>
      <c r="AH526" s="104" t="str">
        <f>IF(AC526="","",IF(ISNUMBER(AC526)=FALSE,"Não se aplica",IFERROR(VLOOKUP(AC526,Produtos!$A$1:$C$2319,3,FALSE),"Não Cadastrado")))</f>
        <v/>
      </c>
      <c r="AI526" s="104"/>
      <c r="AJ526" s="104" t="str">
        <f>VLOOKUP(Tabela2[[#This Row],[SIEMA]],Siema2025,26,FALSE)</f>
        <v>Em análise.</v>
      </c>
      <c r="AK526" s="107" t="s">
        <v>7630</v>
      </c>
      <c r="AL526" s="107"/>
      <c r="AM526" s="107"/>
      <c r="AN526" s="108" t="str">
        <f>VLOOKUP(Tabela2[[#This Row],[SIEMA]],Siema2025,51,FALSE)</f>
        <v/>
      </c>
      <c r="AO526" s="108" t="str">
        <f>VLOOKUP(Tabela2[[#This Row],[SIEMA]],Siema2025,53,FALSE)</f>
        <v/>
      </c>
      <c r="AP526" s="108" t="str">
        <f>VLOOKUP(Tabela2[[#This Row],[SIEMA]],Siema2025,55,FALSE)</f>
        <v/>
      </c>
      <c r="AQ526" s="108" t="str">
        <f>VLOOKUP(Tabela2[[#This Row],[SIEMA]],Siema2025,57,FALSE)</f>
        <v/>
      </c>
      <c r="AR526" s="108" t="str">
        <f>VLOOKUP(Tabela2[[#This Row],[SIEMA]],Siema2025,59,FALSE)</f>
        <v/>
      </c>
      <c r="AS526" s="108" t="str">
        <f>VLOOKUP(Tabela2[[#This Row],[SIEMA]],Siema2025,61,FALSE)</f>
        <v>X</v>
      </c>
      <c r="AT526" s="108" t="str">
        <f>VLOOKUP(Tabela2[[#This Row],[SIEMA]],Siema2025,63,FALSE)</f>
        <v/>
      </c>
      <c r="AU526" s="108" t="str">
        <f>VLOOKUP(Tabela2[[#This Row],[SIEMA]],Siema2025,65,FALSE)</f>
        <v/>
      </c>
      <c r="AV526" s="108" t="str">
        <f>VLOOKUP(Tabela2[[#This Row],[SIEMA]],Siema2025,67,FALSE)</f>
        <v/>
      </c>
      <c r="AW526" s="108" t="str">
        <f>VLOOKUP(Tabela2[[#This Row],[SIEMA]],Siema2025,69,FALSE)</f>
        <v/>
      </c>
      <c r="AX526" s="108" t="str">
        <f>VLOOKUP(Tabela2[[#This Row],[SIEMA]],Siema2025,71,FALSE)</f>
        <v/>
      </c>
      <c r="AY526" s="108" t="str">
        <f>VLOOKUP(Tabela2[[#This Row],[SIEMA]],Siema2025,73,FALSE)</f>
        <v/>
      </c>
      <c r="AZ526" s="108" t="str">
        <f>VLOOKUP(Tabela2[[#This Row],[SIEMA]],Siema2025,75,FALSE)</f>
        <v/>
      </c>
      <c r="BA526" s="108" t="str">
        <f>VLOOKUP(Tabela2[[#This Row],[SIEMA]],Siema2025,77,FALSE)</f>
        <v/>
      </c>
      <c r="BB526" s="108" t="str">
        <f>VLOOKUP(Tabela2[[#This Row],[SIEMA]],Siema2025,79,FALSE)</f>
        <v/>
      </c>
      <c r="BC526" s="108" t="str">
        <f>IF(Tabela2[[#This Row],[Outro(s) ]] = "X", "PREENCHER","NA")</f>
        <v>NA</v>
      </c>
      <c r="BD526" s="108" t="str">
        <f>VLOOKUP(Tabela2[[#This Row],[SIEMA]],Siema2025,82,FALSE)</f>
        <v/>
      </c>
      <c r="BE526" s="108" t="str">
        <f>VLOOKUP(Tabela2[[#This Row],[SIEMA]],Siema2025,81,FALSE)</f>
        <v/>
      </c>
      <c r="BF526" s="110" t="str">
        <f>VLOOKUP(Tabela2[[#This Row],[SIEMA]],Siema2025,28,FALSE)</f>
        <v>Petrobras</v>
      </c>
      <c r="BG526" s="110"/>
      <c r="BH526" s="111">
        <v>33000167000101</v>
      </c>
      <c r="BI526" s="112" t="str">
        <f>VLOOKUP(Tabela2[[#This Row],[SIEMA]],Siema2025,107,FALSE)</f>
        <v>Não</v>
      </c>
      <c r="BJ526" s="107" t="s">
        <v>7099</v>
      </c>
      <c r="BK526" s="104" t="s">
        <v>2696</v>
      </c>
      <c r="BL526" s="140">
        <v>45874</v>
      </c>
      <c r="BM526" s="108">
        <f ca="1">IF(Tabela2[[#This Row],[Data de atendimento do Ibama (considerar o primeiro documento/ação)]]="",_xlfn.DAYS(TODAY(),J526),_xlfn.DAYS(Tabela2[[#This Row],[Data de atendimento do Ibama (considerar o primeiro documento/ação)]],J526))</f>
        <v>6</v>
      </c>
      <c r="BN526" s="108" t="str">
        <f>IF(Tabela2[[#This Row],[Atendido pelo Ibama ("Não" ou "Sim")]]="Não","Preencher", IF(Tabela2[[#This Row],[Atendido pelo Ibama ("Não" ou "Sim")]]="Sim","NA",""))</f>
        <v>NA</v>
      </c>
      <c r="BO526" s="114" t="s">
        <v>7100</v>
      </c>
      <c r="BP526" s="108" t="str">
        <f>IF(Tabela2[[#This Row],[Forma de atendimento (primeiro documento/ação)]]= "Outros (especificar)", "PREENCHER","NA")</f>
        <v>NA</v>
      </c>
      <c r="BQ526" s="106" t="s">
        <v>123</v>
      </c>
      <c r="BR526" s="108" t="str">
        <f>IF(Tabela2[[#This Row],[Equipe do Ibama foi a campo? Houve sobrevoo do Poseidon?]] = "Sim", "PREENCHER","NA")</f>
        <v>NA</v>
      </c>
      <c r="BS526" s="108" t="str">
        <f>IF(Tabela2[[#This Row],[Se sim, foi emitida Ordem de Emergência? (informações vinculada à coluna CK)]] = "Sim", "PREENCHER","NA")</f>
        <v>NA</v>
      </c>
      <c r="BT526" s="108" t="s">
        <v>7101</v>
      </c>
      <c r="BU526" s="108" t="s">
        <v>2696</v>
      </c>
      <c r="BV526" s="108" t="s">
        <v>123</v>
      </c>
      <c r="BW526" s="108" t="s">
        <v>123</v>
      </c>
      <c r="BX526" s="106" t="s">
        <v>7102</v>
      </c>
      <c r="BY526" s="140">
        <v>46118</v>
      </c>
      <c r="BZ526" s="104">
        <f>IF(Tabela2[[#This Row],[Data do documento de encerramento]]="NA","NA",IF(Tabela2[[#This Row],[Data do documento de encerramento]]="","Pendente de conclusão/ encerramento",_xlfn.DAYS(Tabela2[[#This Row],[Data do documento de encerramento]],J526)))</f>
        <v>250</v>
      </c>
      <c r="CA526" s="107"/>
      <c r="CB526" s="107" t="s">
        <v>7262</v>
      </c>
      <c r="CC526" s="115" t="s">
        <v>7204</v>
      </c>
      <c r="CD526" s="107" t="s">
        <v>123</v>
      </c>
      <c r="CE526" s="107" t="s">
        <v>123</v>
      </c>
      <c r="CF526" s="107" t="s">
        <v>7141</v>
      </c>
    </row>
    <row r="527" spans="1:84" s="22" customFormat="1" ht="76.5" hidden="1">
      <c r="A527" s="169">
        <v>2025817217</v>
      </c>
      <c r="B527" s="170" t="s">
        <v>9448</v>
      </c>
      <c r="C527" s="108" t="str">
        <f>VLOOKUP(Tabela2[[#This Row],[SIEMA]],Siema2025,4,FALSE)</f>
        <v xml:space="preserve"> MG</v>
      </c>
      <c r="D527" s="106" t="str">
        <f>VLOOKUP(Tabela2[[#This Row],[SIEMA]],Siema2025,3,FALSE)</f>
        <v xml:space="preserve">Itabirito </v>
      </c>
      <c r="E527" s="106" t="s">
        <v>9449</v>
      </c>
      <c r="F527" s="106" t="s">
        <v>9450</v>
      </c>
      <c r="G527" s="106" t="s">
        <v>9451</v>
      </c>
      <c r="H527" s="106" t="s">
        <v>9452</v>
      </c>
      <c r="I527" s="106" t="s">
        <v>7114</v>
      </c>
      <c r="J527" s="140">
        <f>VLOOKUP(Tabela2[[#This Row],[SIEMA]],Siema2025,2,FALSE)</f>
        <v>45869</v>
      </c>
      <c r="K527" s="140" t="str">
        <f>VLOOKUP(Tabela2[[#This Row],[SIEMA]],Siema2025,16,FALSE)</f>
        <v>Quinta</v>
      </c>
      <c r="L527" s="106" t="str">
        <f>IF(Tabela2[[#This Row],[Data]]="","Sem Informação",VLOOKUP(MONTH(Tabela2[[#This Row],[Data]]),'[1]Validação de dados'!$I$1:$J$13,2,0))</f>
        <v>Julho</v>
      </c>
      <c r="M527" s="106">
        <f>YEAR(Tabela2[[#This Row],[Data]])</f>
        <v>2025</v>
      </c>
      <c r="N527" s="140" t="str">
        <f>VLOOKUP(Tabela2[[#This Row],[SIEMA]],Siema2025,17,FALSE)</f>
        <v>Noturno</v>
      </c>
      <c r="O527" s="140" t="str">
        <f>VLOOKUP(Tabela2[[#This Row],[SIEMA]],Siema2025,5,FALSE)</f>
        <v>Rodovia</v>
      </c>
      <c r="P527" s="106" t="str">
        <f>VLOOKUP(Tabela2[[#This Row],[SIEMA]],Siema2025,21,FALSE)</f>
        <v/>
      </c>
      <c r="Q527" s="106">
        <v>1361</v>
      </c>
      <c r="R527" s="106" t="str">
        <f>VLOOKUP(Tabela2[[#This Row],[SIEMA]],Siema2025,10,FALSE)</f>
        <v/>
      </c>
      <c r="S527" s="109" t="str">
        <f>IF(Q527="","", IF(Q527="NC","", IF(Q527="NE","", IF(Q527="NA","",IFERROR(VLOOKUP(Q527,[1]Produtos!$A$1:$C$2319,2,FALSE),"Não Cadastrado")))))</f>
        <v>CARVÃO, de origem animal ou vegetal</v>
      </c>
      <c r="T527" s="106">
        <v>28.37</v>
      </c>
      <c r="U527" s="106" t="s">
        <v>7121</v>
      </c>
      <c r="V527" s="106">
        <f>IF(Q527="","",IF(ISNUMBER(Q527)=FALSE,"Não se aplica",IFERROR(VLOOKUP(Q527,Produtos!$A$1:$C$2319,3,FALSE),"Não Cadastrado")))</f>
        <v>4.2</v>
      </c>
      <c r="W527" s="106" t="str">
        <f>VLOOKUP(Tabela2[[#This Row],[SIEMA]],Siema2025,10,FALSE)</f>
        <v/>
      </c>
      <c r="X527" s="108" t="str">
        <f>IF(Tabela2[[#This Row],[Origem do acidente]] = "Plataforma", "PREENCHER","NA")</f>
        <v>NA</v>
      </c>
      <c r="Y527" s="109" t="str">
        <f>IF(W527="","", IF(W527="NC","", IF(W527="NE","", IF(W527="NA","",IFERROR(VLOOKUP(W527,Produtos!$A$1:$C$2319,2,FALSE),"Não Cadastrado")))))</f>
        <v/>
      </c>
      <c r="Z527" s="106" t="str">
        <f>VLOOKUP(Tabela2[[#This Row],[SIEMA]],Siema2025,11,FALSE)</f>
        <v xml:space="preserve"> </v>
      </c>
      <c r="AA527" s="106" t="str">
        <f>VLOOKUP(Tabela2[[#This Row],[SIEMA]],Siema2025,12,FALSE)</f>
        <v xml:space="preserve"> </v>
      </c>
      <c r="AB527" s="106" t="str">
        <f>IF(W527="","",IF(ISNUMBER(W527)=FALSE,"Não se aplica",IFERROR(VLOOKUP(W527,Produtos!$A$1:$C$2319,3,FALSE),"Não Cadastrado")))</f>
        <v/>
      </c>
      <c r="AC527" s="106"/>
      <c r="AD527" s="108" t="str">
        <f>IF(Tabela2[[#This Row],[Origem do acidente]] = "Plataforma", "PREENCHER","NA")</f>
        <v>NA</v>
      </c>
      <c r="AE527" s="109" t="str">
        <f>IF(AC527="","", IF(AC527="NC","", IF(AC527="NE","", IF(AC527="NA","",IFERROR(VLOOKUP(AC527,Produtos!$A$1:$C$2319,2,FALSE),"Não Cadastrado")))))</f>
        <v/>
      </c>
      <c r="AF527" s="106"/>
      <c r="AG527" s="106"/>
      <c r="AH527" s="106" t="str">
        <f>IF(AC527="","",IF(ISNUMBER(AC527)=FALSE,"Não se aplica",IFERROR(VLOOKUP(AC527,Produtos!$A$1:$C$2319,3,FALSE),"Não Cadastrado")))</f>
        <v/>
      </c>
      <c r="AI527" s="106"/>
      <c r="AJ527" s="106" t="str">
        <f>VLOOKUP(Tabela2[[#This Row],[SIEMA]],Siema2025,26,FALSE)</f>
        <v>Incêndio em carga de carvão, despejada pelos bombeiros</v>
      </c>
      <c r="AK527" s="109" t="s">
        <v>7636</v>
      </c>
      <c r="AL527" s="109"/>
      <c r="AM527" s="109"/>
      <c r="AN527" s="108" t="str">
        <f>VLOOKUP(Tabela2[[#This Row],[SIEMA]],Siema2025,51,FALSE)</f>
        <v/>
      </c>
      <c r="AO527" s="108" t="str">
        <f>VLOOKUP(Tabela2[[#This Row],[SIEMA]],Siema2025,53,FALSE)</f>
        <v/>
      </c>
      <c r="AP527" s="108" t="str">
        <f>VLOOKUP(Tabela2[[#This Row],[SIEMA]],Siema2025,55,FALSE)</f>
        <v/>
      </c>
      <c r="AQ527" s="108" t="str">
        <f>VLOOKUP(Tabela2[[#This Row],[SIEMA]],Siema2025,57,FALSE)</f>
        <v/>
      </c>
      <c r="AR527" s="108" t="str">
        <f>VLOOKUP(Tabela2[[#This Row],[SIEMA]],Siema2025,59,FALSE)</f>
        <v/>
      </c>
      <c r="AS527" s="108" t="str">
        <f>VLOOKUP(Tabela2[[#This Row],[SIEMA]],Siema2025,61,FALSE)</f>
        <v/>
      </c>
      <c r="AT527" s="108" t="str">
        <f>VLOOKUP(Tabela2[[#This Row],[SIEMA]],Siema2025,63,FALSE)</f>
        <v/>
      </c>
      <c r="AU527" s="108" t="str">
        <f>VLOOKUP(Tabela2[[#This Row],[SIEMA]],Siema2025,65,FALSE)</f>
        <v>X</v>
      </c>
      <c r="AV527" s="108" t="str">
        <f>VLOOKUP(Tabela2[[#This Row],[SIEMA]],Siema2025,67,FALSE)</f>
        <v/>
      </c>
      <c r="AW527" s="108" t="str">
        <f>VLOOKUP(Tabela2[[#This Row],[SIEMA]],Siema2025,69,FALSE)</f>
        <v/>
      </c>
      <c r="AX527" s="108" t="str">
        <f>VLOOKUP(Tabela2[[#This Row],[SIEMA]],Siema2025,71,FALSE)</f>
        <v/>
      </c>
      <c r="AY527" s="108" t="str">
        <f>VLOOKUP(Tabela2[[#This Row],[SIEMA]],Siema2025,73,FALSE)</f>
        <v/>
      </c>
      <c r="AZ527" s="108" t="str">
        <f>VLOOKUP(Tabela2[[#This Row],[SIEMA]],Siema2025,75,FALSE)</f>
        <v/>
      </c>
      <c r="BA527" s="108" t="str">
        <f>VLOOKUP(Tabela2[[#This Row],[SIEMA]],Siema2025,77,FALSE)</f>
        <v/>
      </c>
      <c r="BB527" s="108" t="str">
        <f>VLOOKUP(Tabela2[[#This Row],[SIEMA]],Siema2025,79,FALSE)</f>
        <v/>
      </c>
      <c r="BC527" s="108" t="str">
        <f>IF(Tabela2[[#This Row],[Outro(s) ]] = "X", "PREENCHER","NA")</f>
        <v>NA</v>
      </c>
      <c r="BD527" s="108" t="str">
        <f>VLOOKUP(Tabela2[[#This Row],[SIEMA]],Siema2025,82,FALSE)</f>
        <v/>
      </c>
      <c r="BE527" s="108" t="str">
        <f>VLOOKUP(Tabela2[[#This Row],[SIEMA]],Siema2025,81,FALSE)</f>
        <v/>
      </c>
      <c r="BF527" s="110" t="str">
        <f>VLOOKUP(Tabela2[[#This Row],[SIEMA]],Siema2025,28,FALSE)</f>
        <v>TRANSJOFER LOGISTICA E TRANSPORTES EIRE</v>
      </c>
      <c r="BG527" s="110"/>
      <c r="BH527" s="111" t="str">
        <f>VLOOKUP(Tabela2[[#This Row],[SIEMA]],Siema2025,29,FALSE)</f>
        <v>35584818000183</v>
      </c>
      <c r="BI527" s="112" t="s">
        <v>2696</v>
      </c>
      <c r="BJ527" s="109" t="s">
        <v>7099</v>
      </c>
      <c r="BK527" s="106" t="s">
        <v>2696</v>
      </c>
      <c r="BL527" s="140">
        <v>45873</v>
      </c>
      <c r="BM527" s="108">
        <f ca="1">IF(Tabela2[[#This Row],[Data de atendimento do Ibama (considerar o primeiro documento/ação)]]="",_xlfn.DAYS(TODAY(),J527),_xlfn.DAYS(Tabela2[[#This Row],[Data de atendimento do Ibama (considerar o primeiro documento/ação)]],J527))</f>
        <v>4</v>
      </c>
      <c r="BN527" s="108" t="str">
        <f>IF(Tabela2[[#This Row],[Atendido pelo Ibama ("Não" ou "Sim")]]="Não","Preencher", IF(Tabela2[[#This Row],[Atendido pelo Ibama ("Não" ou "Sim")]]="Sim","NA",""))</f>
        <v>NA</v>
      </c>
      <c r="BO527" s="114" t="s">
        <v>7100</v>
      </c>
      <c r="BP527" s="108" t="str">
        <f>IF(Tabela2[[#This Row],[Forma de atendimento (primeiro documento/ação)]]= "Outros (especificar)", "PREENCHER","NA")</f>
        <v>NA</v>
      </c>
      <c r="BQ527" s="106" t="s">
        <v>123</v>
      </c>
      <c r="BR527" s="108" t="str">
        <f>IF(Tabela2[[#This Row],[Equipe do Ibama foi a campo? Houve sobrevoo do Poseidon?]] = "Sim", "PREENCHER","NA")</f>
        <v>NA</v>
      </c>
      <c r="BS527" s="108" t="str">
        <f>IF(Tabela2[[#This Row],[Se sim, foi emitida Ordem de Emergência? (informações vinculada à coluna CK)]] = "Sim", "PREENCHER","NA")</f>
        <v>NA</v>
      </c>
      <c r="BT527" s="108" t="s">
        <v>7101</v>
      </c>
      <c r="BU527" s="108" t="s">
        <v>2696</v>
      </c>
      <c r="BV527" s="108" t="s">
        <v>2696</v>
      </c>
      <c r="BW527" s="108" t="s">
        <v>123</v>
      </c>
      <c r="BX527" s="106" t="s">
        <v>7127</v>
      </c>
      <c r="BY527" s="140"/>
      <c r="BZ527" s="106" t="str">
        <f>IF(Tabela2[[#This Row],[Data do documento de encerramento]]="NA","NA",IF(Tabela2[[#This Row],[Data do documento de encerramento]]="","Pendente de conclusão/ encerramento",_xlfn.DAYS(Tabela2[[#This Row],[Data do documento de encerramento]],J527)))</f>
        <v>Pendente de conclusão/ encerramento</v>
      </c>
      <c r="CA527" s="109" t="s">
        <v>9453</v>
      </c>
      <c r="CB527" s="109"/>
      <c r="CC527" s="109"/>
      <c r="CD527" s="109"/>
      <c r="CE527" s="109"/>
      <c r="CF527" s="109"/>
    </row>
    <row r="528" spans="1:84" ht="76.5" hidden="1">
      <c r="A528" s="169">
        <v>20258650411</v>
      </c>
      <c r="B528" s="170" t="s">
        <v>9454</v>
      </c>
      <c r="C528" s="108" t="str">
        <f>VLOOKUP(Tabela2[[#This Row],[SIEMA]],Siema2025,4,FALSE)</f>
        <v xml:space="preserve"> MG</v>
      </c>
      <c r="D528" s="106" t="str">
        <f>VLOOKUP(Tabela2[[#This Row],[SIEMA]],Siema2025,3,FALSE)</f>
        <v xml:space="preserve">Buenópolis </v>
      </c>
      <c r="E528" s="106" t="s">
        <v>8662</v>
      </c>
      <c r="F528" s="106" t="s">
        <v>9455</v>
      </c>
      <c r="G528" s="106" t="s">
        <v>9456</v>
      </c>
      <c r="H528" s="106" t="s">
        <v>9457</v>
      </c>
      <c r="I528" s="104" t="s">
        <v>7114</v>
      </c>
      <c r="J528" s="105">
        <f>VLOOKUP(Tabela2[[#This Row],[SIEMA]],Siema2025,2,FALSE)</f>
        <v>45869</v>
      </c>
      <c r="K528" s="105" t="str">
        <f>VLOOKUP(Tabela2[[#This Row],[SIEMA]],Siema2025,16,FALSE)</f>
        <v>Quinta</v>
      </c>
      <c r="L528" s="106" t="str">
        <f>IF(Tabela2[[#This Row],[Data]]="","Sem Informação",VLOOKUP(MONTH(Tabela2[[#This Row],[Data]]),'[1]Validação de dados'!$I$1:$J$13,2,0))</f>
        <v>Julho</v>
      </c>
      <c r="M528" s="104">
        <f>YEAR(Tabela2[[#This Row],[Data]])</f>
        <v>2025</v>
      </c>
      <c r="N528" s="105" t="str">
        <f>VLOOKUP(Tabela2[[#This Row],[SIEMA]],Siema2025,17,FALSE)</f>
        <v>Matutino</v>
      </c>
      <c r="O528" s="105" t="str">
        <f>VLOOKUP(Tabela2[[#This Row],[SIEMA]],Siema2025,5,FALSE)</f>
        <v>Rodovia</v>
      </c>
      <c r="P528" s="104" t="str">
        <f>VLOOKUP(Tabela2[[#This Row],[SIEMA]],Siema2025,21,FALSE)</f>
        <v>Transporte rodoviário</v>
      </c>
      <c r="Q528" s="104" t="s">
        <v>7418</v>
      </c>
      <c r="R528" s="104" t="s">
        <v>9458</v>
      </c>
      <c r="S528" s="107" t="str">
        <f>IF(Q528="","", IF(Q528="NC","", IF(Q528="NE","", IF(Q528="NA","",IFERROR(VLOOKUP(Q528,[1]Produtos!$A$1:$C$2319,2,FALSE),"Não Cadastrado")))))</f>
        <v/>
      </c>
      <c r="T528" s="104" t="s">
        <v>6834</v>
      </c>
      <c r="U528" s="104" t="s">
        <v>7062</v>
      </c>
      <c r="V528" s="104" t="s">
        <v>7689</v>
      </c>
      <c r="W528" s="104"/>
      <c r="X528" s="113" t="str">
        <f>IF(Tabela2[[#This Row],[Origem do acidente]] = "Plataforma", "PREENCHER","NA")</f>
        <v>NA</v>
      </c>
      <c r="Y528" s="109" t="str">
        <f>IF(W528="","", IF(W528="NC","", IF(W528="NE","", IF(W528="NA","",IFERROR(VLOOKUP(W528,Produtos!$A$1:$C$2319,2,FALSE),"Não Cadastrado")))))</f>
        <v/>
      </c>
      <c r="Z528" s="104" t="str">
        <f>VLOOKUP(Tabela2[[#This Row],[SIEMA]],Siema2025,11,FALSE)</f>
        <v/>
      </c>
      <c r="AA528" s="104" t="str">
        <f>VLOOKUP(Tabela2[[#This Row],[SIEMA]],Siema2025,12,FALSE)</f>
        <v/>
      </c>
      <c r="AB528" s="104" t="str">
        <f>IF(W528="","",IF(ISNUMBER(W528)=FALSE,"Não se aplica",IFERROR(VLOOKUP(W528,Produtos!$A$1:$C$2319,3,FALSE),"Não Cadastrado")))</f>
        <v/>
      </c>
      <c r="AC528" s="104"/>
      <c r="AD528" s="108" t="str">
        <f>IF(Tabela2[[#This Row],[Origem do acidente]] = "Plataforma", "PREENCHER","NA")</f>
        <v>NA</v>
      </c>
      <c r="AE528" s="107" t="str">
        <f>IF(AC528="","", IF(AC528="NC","", IF(AC528="NE","", IF(AC528="NA","",IFERROR(VLOOKUP(AC528,Produtos!$A$1:$C$2319,2,FALSE),"Não Cadastrado")))))</f>
        <v/>
      </c>
      <c r="AF528" s="104"/>
      <c r="AG528" s="104"/>
      <c r="AH528" s="104" t="str">
        <f>IF(AC528="","",IF(ISNUMBER(AC528)=FALSE,"Não se aplica",IFERROR(VLOOKUP(AC528,Produtos!$A$1:$C$2319,3,FALSE),"Não Cadastrado")))</f>
        <v/>
      </c>
      <c r="AI528" s="104"/>
      <c r="AJ528" s="104" t="s">
        <v>9459</v>
      </c>
      <c r="AK528" s="107" t="s">
        <v>7636</v>
      </c>
      <c r="AL528" s="107"/>
      <c r="AM528" s="107"/>
      <c r="AN528" s="108" t="str">
        <f>VLOOKUP(Tabela2[[#This Row],[SIEMA]],Siema2025,51,FALSE)</f>
        <v/>
      </c>
      <c r="AO528" s="108" t="str">
        <f>VLOOKUP(Tabela2[[#This Row],[SIEMA]],Siema2025,53,FALSE)</f>
        <v/>
      </c>
      <c r="AP528" s="108" t="str">
        <f>VLOOKUP(Tabela2[[#This Row],[SIEMA]],Siema2025,55,FALSE)</f>
        <v/>
      </c>
      <c r="AQ528" s="108" t="str">
        <f>VLOOKUP(Tabela2[[#This Row],[SIEMA]],Siema2025,57,FALSE)</f>
        <v/>
      </c>
      <c r="AR528" s="108" t="str">
        <f>VLOOKUP(Tabela2[[#This Row],[SIEMA]],Siema2025,59,FALSE)</f>
        <v/>
      </c>
      <c r="AS528" s="108" t="str">
        <f>VLOOKUP(Tabela2[[#This Row],[SIEMA]],Siema2025,61,FALSE)</f>
        <v/>
      </c>
      <c r="AT528" s="108" t="str">
        <f>VLOOKUP(Tabela2[[#This Row],[SIEMA]],Siema2025,63,FALSE)</f>
        <v/>
      </c>
      <c r="AU528" s="108"/>
      <c r="AV528" s="108" t="str">
        <f>VLOOKUP(Tabela2[[#This Row],[SIEMA]],Siema2025,67,FALSE)</f>
        <v/>
      </c>
      <c r="AW528" s="108" t="s">
        <v>7183</v>
      </c>
      <c r="AX528" s="108" t="str">
        <f>VLOOKUP(Tabela2[[#This Row],[SIEMA]],Siema2025,71,FALSE)</f>
        <v/>
      </c>
      <c r="AY528" s="108" t="str">
        <f>VLOOKUP(Tabela2[[#This Row],[SIEMA]],Siema2025,73,FALSE)</f>
        <v/>
      </c>
      <c r="AZ528" s="108" t="str">
        <f>VLOOKUP(Tabela2[[#This Row],[SIEMA]],Siema2025,75,FALSE)</f>
        <v/>
      </c>
      <c r="BA528" s="108" t="str">
        <f>VLOOKUP(Tabela2[[#This Row],[SIEMA]],Siema2025,77,FALSE)</f>
        <v/>
      </c>
      <c r="BB528" s="108"/>
      <c r="BC528" s="108" t="str">
        <f>IF(Tabela2[[#This Row],[Outro(s) ]] = "X", "PREENCHER","NA")</f>
        <v>NA</v>
      </c>
      <c r="BD528" s="108" t="str">
        <f>VLOOKUP(Tabela2[[#This Row],[SIEMA]],Siema2025,82,FALSE)</f>
        <v/>
      </c>
      <c r="BE528" s="108" t="str">
        <f>VLOOKUP(Tabela2[[#This Row],[SIEMA]],Siema2025,81,FALSE)</f>
        <v/>
      </c>
      <c r="BF528" s="110" t="s">
        <v>9460</v>
      </c>
      <c r="BG528" s="110"/>
      <c r="BH528" s="111" t="s">
        <v>9461</v>
      </c>
      <c r="BI528" s="112" t="str">
        <f>VLOOKUP(Tabela2[[#This Row],[SIEMA]],Siema2025,107,FALSE)</f>
        <v>Não</v>
      </c>
      <c r="BJ528" s="107" t="s">
        <v>7099</v>
      </c>
      <c r="BK528" s="104" t="s">
        <v>2696</v>
      </c>
      <c r="BL528" s="140">
        <v>45877</v>
      </c>
      <c r="BM528" s="108">
        <f ca="1">IF(Tabela2[[#This Row],[Data de atendimento do Ibama (considerar o primeiro documento/ação)]]="",_xlfn.DAYS(TODAY(),J528),_xlfn.DAYS(Tabela2[[#This Row],[Data de atendimento do Ibama (considerar o primeiro documento/ação)]],J528))</f>
        <v>8</v>
      </c>
      <c r="BN528" s="108" t="str">
        <f>IF(Tabela2[[#This Row],[Atendido pelo Ibama ("Não" ou "Sim")]]="Não","Preencher", IF(Tabela2[[#This Row],[Atendido pelo Ibama ("Não" ou "Sim")]]="Sim","NA",""))</f>
        <v>NA</v>
      </c>
      <c r="BO528" s="114" t="s">
        <v>7100</v>
      </c>
      <c r="BP528" s="108" t="str">
        <f>IF(Tabela2[[#This Row],[Forma de atendimento (primeiro documento/ação)]]= "Outros (especificar)", "PREENCHER","NA")</f>
        <v>NA</v>
      </c>
      <c r="BQ528" s="106" t="s">
        <v>123</v>
      </c>
      <c r="BR528" s="108" t="str">
        <f>IF(Tabela2[[#This Row],[Equipe do Ibama foi a campo? Houve sobrevoo do Poseidon?]] = "Sim", "PREENCHER","NA")</f>
        <v>NA</v>
      </c>
      <c r="BS528" s="108" t="str">
        <f>IF(Tabela2[[#This Row],[Se sim, foi emitida Ordem de Emergência? (informações vinculada à coluna CK)]] = "Sim", "PREENCHER","NA")</f>
        <v>NA</v>
      </c>
      <c r="BT528" s="108" t="s">
        <v>7126</v>
      </c>
      <c r="BU528" s="108" t="s">
        <v>2696</v>
      </c>
      <c r="BV528" s="108" t="s">
        <v>2696</v>
      </c>
      <c r="BW528" s="108" t="s">
        <v>123</v>
      </c>
      <c r="BX528" s="106" t="s">
        <v>7127</v>
      </c>
      <c r="BY528" s="140"/>
      <c r="BZ528" s="104" t="str">
        <f>IF(Tabela2[[#This Row],[Data do documento de encerramento]]="NA","NA",IF(Tabela2[[#This Row],[Data do documento de encerramento]]="","Pendente de conclusão/ encerramento",_xlfn.DAYS(Tabela2[[#This Row],[Data do documento de encerramento]],J528)))</f>
        <v>Pendente de conclusão/ encerramento</v>
      </c>
      <c r="CA528" s="107" t="s">
        <v>9462</v>
      </c>
      <c r="CB528" s="107"/>
      <c r="CC528" s="107"/>
      <c r="CD528" s="107"/>
      <c r="CE528" s="107"/>
      <c r="CF528" s="107"/>
    </row>
    <row r="529" spans="1:84" ht="45.75" hidden="1">
      <c r="A529" s="169">
        <v>202573164829</v>
      </c>
      <c r="B529" s="170" t="s">
        <v>9463</v>
      </c>
      <c r="C529" s="108" t="str">
        <f>VLOOKUP(Tabela2[[#This Row],[SIEMA]],Siema2025,4,FALSE)</f>
        <v xml:space="preserve"> PR</v>
      </c>
      <c r="D529" s="106" t="str">
        <f>VLOOKUP(Tabela2[[#This Row],[SIEMA]],Siema2025,3,FALSE)</f>
        <v xml:space="preserve">Mauá da Serra </v>
      </c>
      <c r="E529" s="106" t="s">
        <v>8955</v>
      </c>
      <c r="F529" s="106" t="s">
        <v>9464</v>
      </c>
      <c r="G529" s="106" t="s">
        <v>9465</v>
      </c>
      <c r="H529" s="106" t="s">
        <v>9466</v>
      </c>
      <c r="I529" s="104" t="s">
        <v>7114</v>
      </c>
      <c r="J529" s="105">
        <f>VLOOKUP(Tabela2[[#This Row],[SIEMA]],Siema2025,2,FALSE)</f>
        <v>45869</v>
      </c>
      <c r="K529" s="105" t="str">
        <f>VLOOKUP(Tabela2[[#This Row],[SIEMA]],Siema2025,16,FALSE)</f>
        <v>Quinta</v>
      </c>
      <c r="L529" s="106" t="str">
        <f>IF(Tabela2[[#This Row],[Data]]="","Sem Informação",VLOOKUP(MONTH(Tabela2[[#This Row],[Data]]),'[1]Validação de dados'!$I$1:$J$13,2,0))</f>
        <v>Julho</v>
      </c>
      <c r="M529" s="104">
        <f>YEAR(Tabela2[[#This Row],[Data]])</f>
        <v>2025</v>
      </c>
      <c r="N529" s="105" t="str">
        <f>VLOOKUP(Tabela2[[#This Row],[SIEMA]],Siema2025,17,FALSE)</f>
        <v>Matutino</v>
      </c>
      <c r="O529" s="105" t="str">
        <f>VLOOKUP(Tabela2[[#This Row],[SIEMA]],Siema2025,5,FALSE)</f>
        <v>Rodovia</v>
      </c>
      <c r="P529" s="104" t="str">
        <f>VLOOKUP(Tabela2[[#This Row],[SIEMA]],Siema2025,21,FALSE)</f>
        <v>Tombamento de Carreta carregada com enxofre</v>
      </c>
      <c r="Q529" s="104">
        <v>1350</v>
      </c>
      <c r="R529" s="104" t="str">
        <f>VLOOKUP(Tabela2[[#This Row],[SIEMA]],Siema2025,10,FALSE)</f>
        <v/>
      </c>
      <c r="S529" s="107" t="str">
        <f>IF(Q529="","", IF(Q529="NC","", IF(Q529="NE","", IF(Q529="NA","",IFERROR(VLOOKUP(Q529,[1]Produtos!$A$1:$C$2319,2,FALSE),"Não Cadastrado")))))</f>
        <v>ENXOFRE</v>
      </c>
      <c r="T529" s="104">
        <v>32580</v>
      </c>
      <c r="U529" s="104" t="s">
        <v>7309</v>
      </c>
      <c r="V529" s="104">
        <f>IF(Q529="","",IF(ISNUMBER(Q529)=FALSE,"Não se aplica",IFERROR(VLOOKUP(Q529,Produtos!$A$1:$C$2319,3,FALSE),"Não Cadastrado")))</f>
        <v>4.0999999999999996</v>
      </c>
      <c r="W529" s="104" t="str">
        <f>VLOOKUP(Tabela2[[#This Row],[SIEMA]],Siema2025,10,FALSE)</f>
        <v/>
      </c>
      <c r="X529" s="113" t="str">
        <f>IF(Tabela2[[#This Row],[Origem do acidente]] = "Plataforma", "PREENCHER","NA")</f>
        <v>NA</v>
      </c>
      <c r="Y529" s="109" t="str">
        <f>IF(W529="","", IF(W529="NC","", IF(W529="NE","", IF(W529="NA","",IFERROR(VLOOKUP(W529,Produtos!$A$1:$C$2319,2,FALSE),"Não Cadastrado")))))</f>
        <v/>
      </c>
      <c r="Z529" s="104" t="str">
        <f>VLOOKUP(Tabela2[[#This Row],[SIEMA]],Siema2025,11,FALSE)</f>
        <v xml:space="preserve"> </v>
      </c>
      <c r="AA529" s="104" t="str">
        <f>VLOOKUP(Tabela2[[#This Row],[SIEMA]],Siema2025,12,FALSE)</f>
        <v xml:space="preserve"> </v>
      </c>
      <c r="AB529" s="104" t="str">
        <f>IF(W529="","",IF(ISNUMBER(W529)=FALSE,"Não se aplica",IFERROR(VLOOKUP(W529,Produtos!$A$1:$C$2319,3,FALSE),"Não Cadastrado")))</f>
        <v/>
      </c>
      <c r="AC529" s="104"/>
      <c r="AD529" s="108" t="str">
        <f>IF(Tabela2[[#This Row],[Origem do acidente]] = "Plataforma", "PREENCHER","NA")</f>
        <v>NA</v>
      </c>
      <c r="AE529" s="107" t="str">
        <f>IF(AC529="","", IF(AC529="NC","", IF(AC529="NE","", IF(AC529="NA","",IFERROR(VLOOKUP(AC529,Produtos!$A$1:$C$2319,2,FALSE),"Não Cadastrado")))))</f>
        <v/>
      </c>
      <c r="AF529" s="104"/>
      <c r="AG529" s="104"/>
      <c r="AH529" s="104" t="str">
        <f>IF(AC529="","",IF(ISNUMBER(AC529)=FALSE,"Não se aplica",IFERROR(VLOOKUP(AC529,Produtos!$A$1:$C$2319,3,FALSE),"Não Cadastrado")))</f>
        <v/>
      </c>
      <c r="AI529" s="104"/>
      <c r="AJ529" s="104" t="s">
        <v>9467</v>
      </c>
      <c r="AK529" s="107" t="s">
        <v>6834</v>
      </c>
      <c r="AL529" s="107" t="s">
        <v>7182</v>
      </c>
      <c r="AM529" s="107"/>
      <c r="AN529" s="108" t="str">
        <f>VLOOKUP(Tabela2[[#This Row],[SIEMA]],Siema2025,51,FALSE)</f>
        <v/>
      </c>
      <c r="AO529" s="108" t="str">
        <f>VLOOKUP(Tabela2[[#This Row],[SIEMA]],Siema2025,53,FALSE)</f>
        <v/>
      </c>
      <c r="AP529" s="108" t="str">
        <f>VLOOKUP(Tabela2[[#This Row],[SIEMA]],Siema2025,55,FALSE)</f>
        <v/>
      </c>
      <c r="AQ529" s="108" t="str">
        <f>VLOOKUP(Tabela2[[#This Row],[SIEMA]],Siema2025,57,FALSE)</f>
        <v/>
      </c>
      <c r="AR529" s="108" t="str">
        <f>VLOOKUP(Tabela2[[#This Row],[SIEMA]],Siema2025,59,FALSE)</f>
        <v/>
      </c>
      <c r="AS529" s="108" t="str">
        <f>VLOOKUP(Tabela2[[#This Row],[SIEMA]],Siema2025,61,FALSE)</f>
        <v/>
      </c>
      <c r="AT529" s="108" t="str">
        <f>VLOOKUP(Tabela2[[#This Row],[SIEMA]],Siema2025,63,FALSE)</f>
        <v/>
      </c>
      <c r="AU529" s="108" t="str">
        <f>VLOOKUP(Tabela2[[#This Row],[SIEMA]],Siema2025,65,FALSE)</f>
        <v/>
      </c>
      <c r="AV529" s="108" t="str">
        <f>VLOOKUP(Tabela2[[#This Row],[SIEMA]],Siema2025,67,FALSE)</f>
        <v/>
      </c>
      <c r="AW529" s="108" t="str">
        <f>VLOOKUP(Tabela2[[#This Row],[SIEMA]],Siema2025,69,FALSE)</f>
        <v/>
      </c>
      <c r="AX529" s="108" t="str">
        <f>VLOOKUP(Tabela2[[#This Row],[SIEMA]],Siema2025,71,FALSE)</f>
        <v/>
      </c>
      <c r="AY529" s="108" t="str">
        <f>VLOOKUP(Tabela2[[#This Row],[SIEMA]],Siema2025,73,FALSE)</f>
        <v/>
      </c>
      <c r="AZ529" s="108" t="str">
        <f>VLOOKUP(Tabela2[[#This Row],[SIEMA]],Siema2025,75,FALSE)</f>
        <v/>
      </c>
      <c r="BA529" s="108" t="str">
        <f>VLOOKUP(Tabela2[[#This Row],[SIEMA]],Siema2025,77,FALSE)</f>
        <v/>
      </c>
      <c r="BB529" s="108"/>
      <c r="BC529" s="108" t="str">
        <f>IF(Tabela2[[#This Row],[Outro(s) ]] = "X", "PREENCHER","NA")</f>
        <v>NA</v>
      </c>
      <c r="BD529" s="108" t="str">
        <f>VLOOKUP(Tabela2[[#This Row],[SIEMA]],Siema2025,82,FALSE)</f>
        <v/>
      </c>
      <c r="BE529" s="108" t="s">
        <v>7183</v>
      </c>
      <c r="BF529" s="110" t="s">
        <v>9468</v>
      </c>
      <c r="BG529" s="110"/>
      <c r="BH529" s="111" t="s">
        <v>9469</v>
      </c>
      <c r="BI529" s="112" t="s">
        <v>7062</v>
      </c>
      <c r="BJ529" s="107" t="s">
        <v>7099</v>
      </c>
      <c r="BK529" s="104" t="s">
        <v>2696</v>
      </c>
      <c r="BL529" s="140">
        <v>45881</v>
      </c>
      <c r="BM529" s="108">
        <f ca="1">IF(Tabela2[[#This Row],[Data de atendimento do Ibama (considerar o primeiro documento/ação)]]="",_xlfn.DAYS(TODAY(),J529),_xlfn.DAYS(Tabela2[[#This Row],[Data de atendimento do Ibama (considerar o primeiro documento/ação)]],J529))</f>
        <v>12</v>
      </c>
      <c r="BN529" s="108" t="str">
        <f>IF(Tabela2[[#This Row],[Atendido pelo Ibama ("Não" ou "Sim")]]="Não","Preencher", IF(Tabela2[[#This Row],[Atendido pelo Ibama ("Não" ou "Sim")]]="Sim","NA",""))</f>
        <v>NA</v>
      </c>
      <c r="BO529" s="114" t="s">
        <v>7124</v>
      </c>
      <c r="BP529" s="108" t="s">
        <v>9470</v>
      </c>
      <c r="BQ529" s="106" t="s">
        <v>123</v>
      </c>
      <c r="BR529" s="108" t="str">
        <f>IF(Tabela2[[#This Row],[Equipe do Ibama foi a campo? Houve sobrevoo do Poseidon?]] = "Sim", "PREENCHER","NA")</f>
        <v>NA</v>
      </c>
      <c r="BS529" s="108" t="str">
        <f>IF(Tabela2[[#This Row],[Se sim, foi emitida Ordem de Emergência? (informações vinculada à coluna CK)]] = "Sim", "PREENCHER","NA")</f>
        <v>NA</v>
      </c>
      <c r="BT529" s="108" t="s">
        <v>7126</v>
      </c>
      <c r="BU529" s="108" t="s">
        <v>2696</v>
      </c>
      <c r="BV529" s="108" t="s">
        <v>123</v>
      </c>
      <c r="BW529" s="108" t="s">
        <v>2696</v>
      </c>
      <c r="BX529" s="106" t="s">
        <v>7102</v>
      </c>
      <c r="BY529" s="140">
        <v>45881</v>
      </c>
      <c r="BZ529" s="104">
        <f>IF(Tabela2[[#This Row],[Data do documento de encerramento]]="NA","NA",IF(Tabela2[[#This Row],[Data do documento de encerramento]]="","Pendente de conclusão/ encerramento",_xlfn.DAYS(Tabela2[[#This Row],[Data do documento de encerramento]],J529)))</f>
        <v>12</v>
      </c>
      <c r="CA529" s="107" t="s">
        <v>9471</v>
      </c>
      <c r="CB529" s="107"/>
      <c r="CC529" s="107"/>
      <c r="CD529" s="107"/>
      <c r="CE529" s="107"/>
      <c r="CF529" s="107"/>
    </row>
    <row r="530" spans="1:84" ht="60.75" hidden="1">
      <c r="A530" s="169">
        <v>20258157623</v>
      </c>
      <c r="B530" s="170" t="s">
        <v>9472</v>
      </c>
      <c r="C530" s="108" t="str">
        <f>VLOOKUP(Tabela2[[#This Row],[SIEMA]],Siema2025,4,FALSE)</f>
        <v xml:space="preserve"> RJ</v>
      </c>
      <c r="D530" s="106" t="str">
        <f>VLOOKUP(Tabela2[[#This Row],[SIEMA]],Siema2025,3,FALSE)</f>
        <v xml:space="preserve">São Gonçalo </v>
      </c>
      <c r="E530" s="106" t="str">
        <f>VLOOKUP(Tabela2[[#This Row],[SIEMA]],Siema2025,20,FALSE)</f>
        <v>FUNDEADOURO Nº 8</v>
      </c>
      <c r="F530" s="106"/>
      <c r="G530" s="106" t="s">
        <v>9473</v>
      </c>
      <c r="H530" s="106" t="s">
        <v>9474</v>
      </c>
      <c r="I530" s="104" t="str">
        <f>VLOOKUP(Tabela2[[#This Row],[SIEMA]],Siema2025,19,FALSE)</f>
        <v/>
      </c>
      <c r="J530" s="105">
        <f>VLOOKUP(Tabela2[[#This Row],[SIEMA]],Siema2025,2,FALSE)</f>
        <v>45870</v>
      </c>
      <c r="K530" s="105" t="str">
        <f>VLOOKUP(Tabela2[[#This Row],[SIEMA]],Siema2025,16,FALSE)</f>
        <v>Sexta</v>
      </c>
      <c r="L530" s="106" t="str">
        <f>IF(Tabela2[[#This Row],[Data]]="","Sem Informação",VLOOKUP(MONTH(Tabela2[[#This Row],[Data]]),'[1]Validação de dados'!$I$1:$J$13,2,0))</f>
        <v>Agosto</v>
      </c>
      <c r="M530" s="104">
        <f>YEAR(Tabela2[[#This Row],[Data]])</f>
        <v>2025</v>
      </c>
      <c r="N530" s="105" t="str">
        <f>VLOOKUP(Tabela2[[#This Row],[SIEMA]],Siema2025,17,FALSE)</f>
        <v>Madrugada</v>
      </c>
      <c r="O530" s="105" t="str">
        <f>VLOOKUP(Tabela2[[#This Row],[SIEMA]],Siema2025,5,FALSE)</f>
        <v>Embarcação</v>
      </c>
      <c r="P530" s="104" t="str">
        <f>VLOOKUP(Tabela2[[#This Row],[SIEMA]],Siema2025,21,FALSE)</f>
        <v/>
      </c>
      <c r="Q530" s="104">
        <v>1202</v>
      </c>
      <c r="R530" s="104"/>
      <c r="S530" s="107" t="str">
        <f>IF(Q530="","", IF(Q530="NC","", IF(Q530="NE","", IF(Q530="NA","",IFERROR(VLOOKUP(Q530,[1]Produtos!$A$1:$C$2319,2,FALSE),"Não Cadastrado")))))</f>
        <v>GASÓLEO ou ÓLEO DIESEL ou ÓLEO PARA AQUECIMENTO, LEVE</v>
      </c>
      <c r="T530" s="104" t="s">
        <v>5508</v>
      </c>
      <c r="U530" s="104" t="s">
        <v>7111</v>
      </c>
      <c r="V530" s="104">
        <f>IF(Q530="","",IF(ISNUMBER(Q530)=FALSE,"Não se aplica",IFERROR(VLOOKUP(Q530,Produtos!$A$1:$C$2319,3,FALSE),"Não Cadastrado")))</f>
        <v>3</v>
      </c>
      <c r="W530" s="104"/>
      <c r="X530" s="113" t="str">
        <f>IF(Tabela2[[#This Row],[Origem do acidente]] = "Plataforma", "PREENCHER","NA")</f>
        <v>NA</v>
      </c>
      <c r="Y530" s="109" t="str">
        <f>IF(W530="","", IF(W530="NC","", IF(W530="NE","", IF(W530="NA","",IFERROR(VLOOKUP(W530,Produtos!$A$1:$C$2319,2,FALSE),"Não Cadastrado")))))</f>
        <v/>
      </c>
      <c r="Z530" s="104"/>
      <c r="AA530" s="104"/>
      <c r="AB530" s="104" t="str">
        <f>IF(W530="","",IF(ISNUMBER(W530)=FALSE,"Não se aplica",IFERROR(VLOOKUP(W530,Produtos!$A$1:$C$2319,3,FALSE),"Não Cadastrado")))</f>
        <v/>
      </c>
      <c r="AC530" s="104"/>
      <c r="AD530" s="108" t="str">
        <f>IF(Tabela2[[#This Row],[Origem do acidente]] = "Plataforma", "PREENCHER","NA")</f>
        <v>NA</v>
      </c>
      <c r="AE530" s="107" t="str">
        <f>IF(AC530="","", IF(AC530="NC","", IF(AC530="NE","", IF(AC530="NA","",IFERROR(VLOOKUP(AC530,Produtos!$A$1:$C$2319,2,FALSE),"Não Cadastrado")))))</f>
        <v/>
      </c>
      <c r="AF530" s="104"/>
      <c r="AG530" s="104"/>
      <c r="AH530" s="104" t="str">
        <f>IF(AC530="","",IF(ISNUMBER(AC530)=FALSE,"Não se aplica",IFERROR(VLOOKUP(AC530,Produtos!$A$1:$C$2319,3,FALSE),"Não Cadastrado")))</f>
        <v/>
      </c>
      <c r="AI530" s="104"/>
      <c r="AJ530" s="104" t="str">
        <f>VLOOKUP(Tabela2[[#This Row],[SIEMA]],Siema2025,26,FALSE)</f>
        <v>Rompimento de mangote</v>
      </c>
      <c r="AK530" s="107" t="s">
        <v>7112</v>
      </c>
      <c r="AL530" s="107"/>
      <c r="AM530" s="107"/>
      <c r="AN530" s="108" t="str">
        <f>VLOOKUP(Tabela2[[#This Row],[SIEMA]],Siema2025,51,FALSE)</f>
        <v/>
      </c>
      <c r="AO530" s="108" t="str">
        <f>VLOOKUP(Tabela2[[#This Row],[SIEMA]],Siema2025,53,FALSE)</f>
        <v/>
      </c>
      <c r="AP530" s="108" t="str">
        <f>VLOOKUP(Tabela2[[#This Row],[SIEMA]],Siema2025,55,FALSE)</f>
        <v/>
      </c>
      <c r="AQ530" s="108" t="str">
        <f>VLOOKUP(Tabela2[[#This Row],[SIEMA]],Siema2025,57,FALSE)</f>
        <v/>
      </c>
      <c r="AR530" s="108" t="str">
        <f>VLOOKUP(Tabela2[[#This Row],[SIEMA]],Siema2025,59,FALSE)</f>
        <v/>
      </c>
      <c r="AS530" s="108" t="str">
        <f>VLOOKUP(Tabela2[[#This Row],[SIEMA]],Siema2025,61,FALSE)</f>
        <v>X</v>
      </c>
      <c r="AT530" s="108" t="str">
        <f>VLOOKUP(Tabela2[[#This Row],[SIEMA]],Siema2025,63,FALSE)</f>
        <v/>
      </c>
      <c r="AU530" s="108" t="str">
        <f>VLOOKUP(Tabela2[[#This Row],[SIEMA]],Siema2025,65,FALSE)</f>
        <v/>
      </c>
      <c r="AV530" s="108" t="str">
        <f>VLOOKUP(Tabela2[[#This Row],[SIEMA]],Siema2025,67,FALSE)</f>
        <v/>
      </c>
      <c r="AW530" s="108" t="str">
        <f>VLOOKUP(Tabela2[[#This Row],[SIEMA]],Siema2025,69,FALSE)</f>
        <v/>
      </c>
      <c r="AX530" s="108" t="str">
        <f>VLOOKUP(Tabela2[[#This Row],[SIEMA]],Siema2025,71,FALSE)</f>
        <v/>
      </c>
      <c r="AY530" s="108" t="str">
        <f>VLOOKUP(Tabela2[[#This Row],[SIEMA]],Siema2025,73,FALSE)</f>
        <v/>
      </c>
      <c r="AZ530" s="108" t="str">
        <f>VLOOKUP(Tabela2[[#This Row],[SIEMA]],Siema2025,75,FALSE)</f>
        <v/>
      </c>
      <c r="BA530" s="108" t="str">
        <f>VLOOKUP(Tabela2[[#This Row],[SIEMA]],Siema2025,77,FALSE)</f>
        <v/>
      </c>
      <c r="BB530" s="108" t="str">
        <f>VLOOKUP(Tabela2[[#This Row],[SIEMA]],Siema2025,79,FALSE)</f>
        <v/>
      </c>
      <c r="BC530" s="108" t="str">
        <f>IF(Tabela2[[#This Row],[Outro(s) ]] = "X", "PREENCHER","NA")</f>
        <v>NA</v>
      </c>
      <c r="BD530" s="108" t="str">
        <f>VLOOKUP(Tabela2[[#This Row],[SIEMA]],Siema2025,82,FALSE)</f>
        <v/>
      </c>
      <c r="BE530" s="108" t="str">
        <f>VLOOKUP(Tabela2[[#This Row],[SIEMA]],Siema2025,81,FALSE)</f>
        <v/>
      </c>
      <c r="BF530" s="110" t="str">
        <f>VLOOKUP(Tabela2[[#This Row],[SIEMA]],Siema2025,28,FALSE)</f>
        <v>Luiz Rebelo II</v>
      </c>
      <c r="BG530" s="110"/>
      <c r="BH530" s="111" t="str">
        <f>VLOOKUP(Tabela2[[#This Row],[SIEMA]],Siema2025,29,FALSE)</f>
        <v/>
      </c>
      <c r="BI530" s="112" t="str">
        <f>VLOOKUP(Tabela2[[#This Row],[SIEMA]],Siema2025,107,FALSE)</f>
        <v>Não</v>
      </c>
      <c r="BJ530" s="107" t="s">
        <v>7113</v>
      </c>
      <c r="BK530" s="104" t="s">
        <v>2696</v>
      </c>
      <c r="BL530" s="140">
        <v>45944</v>
      </c>
      <c r="BM530" s="108">
        <f ca="1">IF(Tabela2[[#This Row],[Data de atendimento do Ibama (considerar o primeiro documento/ação)]]="",_xlfn.DAYS(TODAY(),J530),_xlfn.DAYS(Tabela2[[#This Row],[Data de atendimento do Ibama (considerar o primeiro documento/ação)]],J530))</f>
        <v>74</v>
      </c>
      <c r="BN530" s="108" t="str">
        <f>IF(Tabela2[[#This Row],[Atendido pelo Ibama ("Não" ou "Sim")]]="Não","Preencher", IF(Tabela2[[#This Row],[Atendido pelo Ibama ("Não" ou "Sim")]]="Sim","NA",""))</f>
        <v>NA</v>
      </c>
      <c r="BO530" s="114" t="s">
        <v>7138</v>
      </c>
      <c r="BP530" s="108" t="str">
        <f>IF(Tabela2[[#This Row],[Forma de atendimento (primeiro documento/ação)]]= "Outros (especificar)", "PREENCHER","NA")</f>
        <v>NA</v>
      </c>
      <c r="BQ530" s="106" t="s">
        <v>123</v>
      </c>
      <c r="BR530" s="108" t="str">
        <f>IF(Tabela2[[#This Row],[Equipe do Ibama foi a campo? Houve sobrevoo do Poseidon?]] = "Sim", "PREENCHER","NA")</f>
        <v>NA</v>
      </c>
      <c r="BS530" s="108" t="str">
        <f>IF(Tabela2[[#This Row],[Se sim, foi emitida Ordem de Emergência? (informações vinculada à coluna CK)]] = "Sim", "PREENCHER","NA")</f>
        <v>NA</v>
      </c>
      <c r="BT530" s="108" t="s">
        <v>7126</v>
      </c>
      <c r="BU530" s="108" t="s">
        <v>2696</v>
      </c>
      <c r="BV530" s="108" t="s">
        <v>123</v>
      </c>
      <c r="BW530" s="108" t="s">
        <v>2696</v>
      </c>
      <c r="BX530" s="106" t="s">
        <v>7116</v>
      </c>
      <c r="BY530" s="140">
        <v>46006</v>
      </c>
      <c r="BZ530" s="104">
        <f>IF(Tabela2[[#This Row],[Data do documento de encerramento]]="NA","NA",IF(Tabela2[[#This Row],[Data do documento de encerramento]]="","Pendente de conclusão/ encerramento",_xlfn.DAYS(Tabela2[[#This Row],[Data do documento de encerramento]],J530)))</f>
        <v>136</v>
      </c>
      <c r="CA530" s="107"/>
      <c r="CB530" s="107"/>
      <c r="CC530" s="107"/>
      <c r="CD530" s="107"/>
      <c r="CE530" s="107"/>
      <c r="CF530" s="107"/>
    </row>
    <row r="531" spans="1:84" ht="30.75" hidden="1">
      <c r="A531" s="169">
        <v>20258243245</v>
      </c>
      <c r="B531" s="170" t="s">
        <v>9475</v>
      </c>
      <c r="C531" s="108" t="str">
        <f>VLOOKUP(Tabela2[[#This Row],[SIEMA]],Siema2025,4,FALSE)</f>
        <v xml:space="preserve"> SP</v>
      </c>
      <c r="D531" s="106" t="str">
        <f>VLOOKUP(Tabela2[[#This Row],[SIEMA]],Siema2025,3,FALSE)</f>
        <v xml:space="preserve">Taquaritinga </v>
      </c>
      <c r="E531" s="106" t="str">
        <f>VLOOKUP(Tabela2[[#This Row],[SIEMA]],Siema2025,20,FALSE)</f>
        <v>km 74+000</v>
      </c>
      <c r="F531" s="106"/>
      <c r="G531" s="106" t="s">
        <v>9476</v>
      </c>
      <c r="H531" s="106" t="s">
        <v>9477</v>
      </c>
      <c r="I531" s="104" t="s">
        <v>7114</v>
      </c>
      <c r="J531" s="105">
        <f>VLOOKUP(Tabela2[[#This Row],[SIEMA]],Siema2025,2,FALSE)</f>
        <v>45870</v>
      </c>
      <c r="K531" s="105" t="str">
        <f>VLOOKUP(Tabela2[[#This Row],[SIEMA]],Siema2025,16,FALSE)</f>
        <v>Sexta</v>
      </c>
      <c r="L531" s="106" t="str">
        <f>IF(Tabela2[[#This Row],[Data]]="","Sem Informação",VLOOKUP(MONTH(Tabela2[[#This Row],[Data]]),'[1]Validação de dados'!$I$1:$J$13,2,0))</f>
        <v>Agosto</v>
      </c>
      <c r="M531" s="104">
        <f>YEAR(Tabela2[[#This Row],[Data]])</f>
        <v>2025</v>
      </c>
      <c r="N531" s="105" t="str">
        <f>VLOOKUP(Tabela2[[#This Row],[SIEMA]],Siema2025,17,FALSE)</f>
        <v>Noturno</v>
      </c>
      <c r="O531" s="105" t="str">
        <f>VLOOKUP(Tabela2[[#This Row],[SIEMA]],Siema2025,5,FALSE)</f>
        <v>Ferrovia</v>
      </c>
      <c r="P531" s="104" t="str">
        <f>VLOOKUP(Tabela2[[#This Row],[SIEMA]],Siema2025,21,FALSE)</f>
        <v>Vazamento de Farelo de Soja</v>
      </c>
      <c r="Q531" s="104" t="s">
        <v>7127</v>
      </c>
      <c r="R531" s="104" t="s">
        <v>7127</v>
      </c>
      <c r="S531" s="107" t="s">
        <v>7462</v>
      </c>
      <c r="T531" s="104">
        <v>108</v>
      </c>
      <c r="U531" s="104" t="s">
        <v>7121</v>
      </c>
      <c r="V531" s="104" t="s">
        <v>7127</v>
      </c>
      <c r="W531" s="104"/>
      <c r="X531" s="113"/>
      <c r="Y531" s="109" t="str">
        <f>IF(W531="","", IF(W531="NC","", IF(W531="NE","", IF(W531="NA","",IFERROR(VLOOKUP(W531,Produtos!$A$1:$C$2319,2,FALSE),"Não Cadastrado")))))</f>
        <v/>
      </c>
      <c r="Z531" s="104" t="str">
        <f>VLOOKUP(Tabela2[[#This Row],[SIEMA]],Siema2025,11,FALSE)</f>
        <v/>
      </c>
      <c r="AA531" s="104" t="str">
        <f>VLOOKUP(Tabela2[[#This Row],[SIEMA]],Siema2025,12,FALSE)</f>
        <v/>
      </c>
      <c r="AB531" s="104"/>
      <c r="AC531" s="104"/>
      <c r="AD531" s="108"/>
      <c r="AE531" s="107" t="str">
        <f>IF(AC531="","", IF(AC531="NC","", IF(AC531="NE","", IF(AC531="NA","",IFERROR(VLOOKUP(AC531,Produtos!$A$1:$C$2319,2,FALSE),"Não Cadastrado")))))</f>
        <v/>
      </c>
      <c r="AF531" s="104"/>
      <c r="AG531" s="104"/>
      <c r="AH531" s="104" t="str">
        <f>IF(AC531="","",IF(ISNUMBER(AC531)=FALSE,"Não se aplica",IFERROR(VLOOKUP(AC531,Produtos!$A$1:$C$2319,3,FALSE),"Não Cadastrado")))</f>
        <v/>
      </c>
      <c r="AI531" s="104"/>
      <c r="AJ531" s="104" t="str">
        <f>VLOOKUP(Tabela2[[#This Row],[SIEMA]],Siema2025,26,FALSE)</f>
        <v>Evento caracterizado por vandalismo e abertura de vagão carregado com farelo soja, em decorrência de ataque criminoso</v>
      </c>
      <c r="AK531" s="107" t="s">
        <v>7122</v>
      </c>
      <c r="AL531" s="107"/>
      <c r="AM531" s="107"/>
      <c r="AN531" s="108" t="str">
        <f>VLOOKUP(Tabela2[[#This Row],[SIEMA]],Siema2025,51,FALSE)</f>
        <v/>
      </c>
      <c r="AO531" s="108" t="str">
        <f>VLOOKUP(Tabela2[[#This Row],[SIEMA]],Siema2025,53,FALSE)</f>
        <v/>
      </c>
      <c r="AP531" s="108" t="str">
        <f>VLOOKUP(Tabela2[[#This Row],[SIEMA]],Siema2025,55,FALSE)</f>
        <v/>
      </c>
      <c r="AQ531" s="108" t="str">
        <f>VLOOKUP(Tabela2[[#This Row],[SIEMA]],Siema2025,57,FALSE)</f>
        <v/>
      </c>
      <c r="AR531" s="108" t="str">
        <f>VLOOKUP(Tabela2[[#This Row],[SIEMA]],Siema2025,59,FALSE)</f>
        <v/>
      </c>
      <c r="AS531" s="108" t="str">
        <f>VLOOKUP(Tabela2[[#This Row],[SIEMA]],Siema2025,61,FALSE)</f>
        <v/>
      </c>
      <c r="AT531" s="108" t="str">
        <f>VLOOKUP(Tabela2[[#This Row],[SIEMA]],Siema2025,63,FALSE)</f>
        <v/>
      </c>
      <c r="AU531" s="108" t="str">
        <f>VLOOKUP(Tabela2[[#This Row],[SIEMA]],Siema2025,65,FALSE)</f>
        <v>X</v>
      </c>
      <c r="AV531" s="108" t="str">
        <f>VLOOKUP(Tabela2[[#This Row],[SIEMA]],Siema2025,67,FALSE)</f>
        <v/>
      </c>
      <c r="AW531" s="108" t="str">
        <f>VLOOKUP(Tabela2[[#This Row],[SIEMA]],Siema2025,69,FALSE)</f>
        <v/>
      </c>
      <c r="AX531" s="108" t="str">
        <f>VLOOKUP(Tabela2[[#This Row],[SIEMA]],Siema2025,71,FALSE)</f>
        <v/>
      </c>
      <c r="AY531" s="108" t="str">
        <f>VLOOKUP(Tabela2[[#This Row],[SIEMA]],Siema2025,73,FALSE)</f>
        <v/>
      </c>
      <c r="AZ531" s="108" t="str">
        <f>VLOOKUP(Tabela2[[#This Row],[SIEMA]],Siema2025,75,FALSE)</f>
        <v/>
      </c>
      <c r="BA531" s="108" t="str">
        <f>VLOOKUP(Tabela2[[#This Row],[SIEMA]],Siema2025,77,FALSE)</f>
        <v/>
      </c>
      <c r="BB531" s="108" t="str">
        <f>VLOOKUP(Tabela2[[#This Row],[SIEMA]],Siema2025,79,FALSE)</f>
        <v/>
      </c>
      <c r="BC531" s="108" t="str">
        <f>IF(Tabela2[[#This Row],[Outro(s) ]] = "X", "PREENCHER","NA")</f>
        <v>NA</v>
      </c>
      <c r="BD531" s="108" t="str">
        <f>VLOOKUP(Tabela2[[#This Row],[SIEMA]],Siema2025,82,FALSE)</f>
        <v/>
      </c>
      <c r="BE531" s="108" t="str">
        <f>VLOOKUP(Tabela2[[#This Row],[SIEMA]],Siema2025,81,FALSE)</f>
        <v/>
      </c>
      <c r="BF531" s="110" t="s">
        <v>3066</v>
      </c>
      <c r="BG531" s="110" t="s">
        <v>7123</v>
      </c>
      <c r="BH531" s="111" t="str">
        <f>VLOOKUP(Tabela2[[#This Row],[SIEMA]],Siema2025,29,FALSE)</f>
        <v>02502844000166</v>
      </c>
      <c r="BI531" s="112" t="str">
        <f>VLOOKUP(Tabela2[[#This Row],[SIEMA]],Siema2025,107,FALSE)</f>
        <v>Não</v>
      </c>
      <c r="BJ531" s="107" t="s">
        <v>7099</v>
      </c>
      <c r="BK531" s="104" t="s">
        <v>2696</v>
      </c>
      <c r="BL531" s="140">
        <v>45880</v>
      </c>
      <c r="BM531" s="108">
        <f ca="1">IF(Tabela2[[#This Row],[Data de atendimento do Ibama (considerar o primeiro documento/ação)]]="",_xlfn.DAYS(TODAY(),J531),_xlfn.DAYS(Tabela2[[#This Row],[Data de atendimento do Ibama (considerar o primeiro documento/ação)]],J531))</f>
        <v>10</v>
      </c>
      <c r="BN531" s="108" t="str">
        <f>IF(Tabela2[[#This Row],[Atendido pelo Ibama ("Não" ou "Sim")]]="Não","Preencher", IF(Tabela2[[#This Row],[Atendido pelo Ibama ("Não" ou "Sim")]]="Sim","NA",""))</f>
        <v>NA</v>
      </c>
      <c r="BO531" s="114" t="s">
        <v>7100</v>
      </c>
      <c r="BP531" s="108" t="str">
        <f>IF(Tabela2[[#This Row],[Forma de atendimento (primeiro documento/ação)]]= "Outros (especificar)", "PREENCHER","NA")</f>
        <v>NA</v>
      </c>
      <c r="BQ531" s="106" t="s">
        <v>2696</v>
      </c>
      <c r="BR531" s="108" t="s">
        <v>123</v>
      </c>
      <c r="BS531" s="108" t="s">
        <v>2696</v>
      </c>
      <c r="BT531" s="108" t="s">
        <v>7101</v>
      </c>
      <c r="BU531" s="108" t="s">
        <v>2696</v>
      </c>
      <c r="BV531" s="108" t="s">
        <v>123</v>
      </c>
      <c r="BW531" s="108" t="s">
        <v>2696</v>
      </c>
      <c r="BX531" s="106" t="s">
        <v>7102</v>
      </c>
      <c r="BY531" s="140">
        <v>46129</v>
      </c>
      <c r="BZ531" s="104">
        <f>IF(Tabela2[[#This Row],[Data do documento de encerramento]]="NA","NA",IF(Tabela2[[#This Row],[Data do documento de encerramento]]="","Pendente de conclusão/ encerramento",_xlfn.DAYS(Tabela2[[#This Row],[Data do documento de encerramento]],J531)))</f>
        <v>259</v>
      </c>
      <c r="CA531" s="107" t="s">
        <v>8989</v>
      </c>
      <c r="CB531" s="107"/>
      <c r="CC531" s="115"/>
      <c r="CD531" s="107"/>
      <c r="CE531" s="107"/>
      <c r="CF531" s="107"/>
    </row>
    <row r="532" spans="1:84" ht="30.75" hidden="1">
      <c r="A532" s="169">
        <v>20258439603</v>
      </c>
      <c r="B532" s="170" t="s">
        <v>9478</v>
      </c>
      <c r="C532" s="108" t="str">
        <f>VLOOKUP(Tabela2[[#This Row],[SIEMA]],Siema2025,4,FALSE)</f>
        <v xml:space="preserve"> BA</v>
      </c>
      <c r="D532" s="106" t="str">
        <f>VLOOKUP(Tabela2[[#This Row],[SIEMA]],Siema2025,3,FALSE)</f>
        <v xml:space="preserve">Caetité </v>
      </c>
      <c r="E532" s="106" t="str">
        <f>VLOOKUP(Tabela2[[#This Row],[SIEMA]],Siema2025,20,FALSE)</f>
        <v>Fazenda Cachoeira, S/N, Zona Rural</v>
      </c>
      <c r="F532" s="106"/>
      <c r="G532" s="106" t="s">
        <v>9479</v>
      </c>
      <c r="H532" s="106" t="s">
        <v>9480</v>
      </c>
      <c r="I532" s="104" t="str">
        <f>VLOOKUP(Tabela2[[#This Row],[SIEMA]],Siema2025,19,FALSE)</f>
        <v/>
      </c>
      <c r="J532" s="105">
        <f>VLOOKUP(Tabela2[[#This Row],[SIEMA]],Siema2025,2,FALSE)</f>
        <v>45870</v>
      </c>
      <c r="K532" s="105" t="str">
        <f>VLOOKUP(Tabela2[[#This Row],[SIEMA]],Siema2025,16,FALSE)</f>
        <v>Sexta</v>
      </c>
      <c r="L532" s="106" t="str">
        <f>IF(Tabela2[[#This Row],[Data]]="","Sem Informação",VLOOKUP(MONTH(Tabela2[[#This Row],[Data]]),'[1]Validação de dados'!$I$1:$J$13,2,0))</f>
        <v>Agosto</v>
      </c>
      <c r="M532" s="104">
        <f>YEAR(Tabela2[[#This Row],[Data]])</f>
        <v>2025</v>
      </c>
      <c r="N532" s="105" t="str">
        <f>VLOOKUP(Tabela2[[#This Row],[SIEMA]],Siema2025,17,FALSE)</f>
        <v>Matutino</v>
      </c>
      <c r="O532" s="105" t="str">
        <f>VLOOKUP(Tabela2[[#This Row],[SIEMA]],Siema2025,5,FALSE)</f>
        <v>Indústria</v>
      </c>
      <c r="P532" s="104" t="str">
        <f>VLOOKUP(Tabela2[[#This Row],[SIEMA]],Siema2025,21,FALSE)</f>
        <v>Liberação não controlada de re-extrato de carbonato da regeneração. O líquido estava contido na tubulação de descarga da BA-6305, que realizava o envio de efluente do TQ-6305 para o TQ-6308. Área da ocorrência: AA-630.</v>
      </c>
      <c r="Q532" s="104">
        <v>2912</v>
      </c>
      <c r="R532" s="104"/>
      <c r="S532" s="107" t="str">
        <f>IF(Q532="","", IF(Q532="NC","", IF(Q532="NE","", IF(Q532="NA","",IFERROR(VLOOKUP(Q532,[1]Produtos!$A$1:$C$2319,2,FALSE),"Não Cadastrado")))))</f>
        <v>MATERIAL RADIOATIVO, BAIXA ATIVIDADE ESPECÍFICA (BAE I), não-fissil ou fissil exceptivo</v>
      </c>
      <c r="T532" s="104" t="s">
        <v>2373</v>
      </c>
      <c r="U532" s="104" t="str">
        <f>VLOOKUP(Tabela2[[#This Row],[SIEMA]],Siema2025,12,FALSE)</f>
        <v xml:space="preserve"> </v>
      </c>
      <c r="V532" s="104">
        <f>IF(Q532="","",IF(ISNUMBER(Q532)=FALSE,"Não se aplica",IFERROR(VLOOKUP(Q532,Produtos!$A$1:$C$2319,3,FALSE),"Não Cadastrado")))</f>
        <v>7</v>
      </c>
      <c r="W532" s="104" t="str">
        <f>VLOOKUP(Tabela2[[#This Row],[SIEMA]],Siema2025,10,FALSE)</f>
        <v/>
      </c>
      <c r="X532" s="113" t="str">
        <f>IF(Tabela2[[#This Row],[Origem do acidente]] = "Plataforma", "PREENCHER","NA")</f>
        <v>NA</v>
      </c>
      <c r="Y532" s="109" t="str">
        <f>IF(W532="","", IF(W532="NC","", IF(W532="NE","", IF(W532="NA","",IFERROR(VLOOKUP(W532,Produtos!$A$1:$C$2319,2,FALSE),"Não Cadastrado")))))</f>
        <v/>
      </c>
      <c r="Z532" s="104" t="str">
        <f>VLOOKUP(Tabela2[[#This Row],[SIEMA]],Siema2025,11,FALSE)</f>
        <v xml:space="preserve"> </v>
      </c>
      <c r="AA532" s="104" t="str">
        <f>VLOOKUP(Tabela2[[#This Row],[SIEMA]],Siema2025,12,FALSE)</f>
        <v xml:space="preserve"> </v>
      </c>
      <c r="AB532" s="104" t="str">
        <f>IF(W532="","",IF(ISNUMBER(W532)=FALSE,"Não se aplica",IFERROR(VLOOKUP(W532,Produtos!$A$1:$C$2319,3,FALSE),"Não Cadastrado")))</f>
        <v/>
      </c>
      <c r="AC532" s="104"/>
      <c r="AD532" s="108" t="str">
        <f>IF(Tabela2[[#This Row],[Origem do acidente]] = "Plataforma", "PREENCHER","NA")</f>
        <v>NA</v>
      </c>
      <c r="AE532" s="107" t="str">
        <f>IF(AC532="","", IF(AC532="NC","", IF(AC532="NE","", IF(AC532="NA","",IFERROR(VLOOKUP(AC532,Produtos!$A$1:$C$2319,2,FALSE),"Não Cadastrado")))))</f>
        <v/>
      </c>
      <c r="AF532" s="104"/>
      <c r="AG532" s="104"/>
      <c r="AH532" s="104" t="str">
        <f>IF(AC532="","",IF(ISNUMBER(AC532)=FALSE,"Não se aplica",IFERROR(VLOOKUP(AC532,Produtos!$A$1:$C$2319,3,FALSE),"Não Cadastrado")))</f>
        <v/>
      </c>
      <c r="AI532" s="104"/>
      <c r="AJ532" s="104" t="str">
        <f>VLOOKUP(Tabela2[[#This Row],[SIEMA]],Siema2025,26,FALSE)</f>
        <v>A tubulação foi atingida e perfurada por uma ferramenta corte durante atividades de capina no local, dando início à liberação não-controlada do líquido.</v>
      </c>
      <c r="AK532" s="107" t="s">
        <v>7190</v>
      </c>
      <c r="AL532" s="107"/>
      <c r="AM532" s="107"/>
      <c r="AN532" s="108" t="str">
        <f>VLOOKUP(Tabela2[[#This Row],[SIEMA]],Siema2025,51,FALSE)</f>
        <v/>
      </c>
      <c r="AO532" s="108" t="str">
        <f>VLOOKUP(Tabela2[[#This Row],[SIEMA]],Siema2025,53,FALSE)</f>
        <v/>
      </c>
      <c r="AP532" s="108" t="str">
        <f>VLOOKUP(Tabela2[[#This Row],[SIEMA]],Siema2025,55,FALSE)</f>
        <v/>
      </c>
      <c r="AQ532" s="108" t="str">
        <f>VLOOKUP(Tabela2[[#This Row],[SIEMA]],Siema2025,57,FALSE)</f>
        <v/>
      </c>
      <c r="AR532" s="108" t="str">
        <f>VLOOKUP(Tabela2[[#This Row],[SIEMA]],Siema2025,59,FALSE)</f>
        <v/>
      </c>
      <c r="AS532" s="108" t="str">
        <f>VLOOKUP(Tabela2[[#This Row],[SIEMA]],Siema2025,61,FALSE)</f>
        <v/>
      </c>
      <c r="AT532" s="108" t="str">
        <f>VLOOKUP(Tabela2[[#This Row],[SIEMA]],Siema2025,63,FALSE)</f>
        <v/>
      </c>
      <c r="AU532" s="108" t="s">
        <v>7132</v>
      </c>
      <c r="AV532" s="108" t="str">
        <f>VLOOKUP(Tabela2[[#This Row],[SIEMA]],Siema2025,67,FALSE)</f>
        <v/>
      </c>
      <c r="AW532" s="108" t="str">
        <f>VLOOKUP(Tabela2[[#This Row],[SIEMA]],Siema2025,69,FALSE)</f>
        <v/>
      </c>
      <c r="AX532" s="108" t="str">
        <f>VLOOKUP(Tabela2[[#This Row],[SIEMA]],Siema2025,71,FALSE)</f>
        <v/>
      </c>
      <c r="AY532" s="108" t="str">
        <f>VLOOKUP(Tabela2[[#This Row],[SIEMA]],Siema2025,73,FALSE)</f>
        <v/>
      </c>
      <c r="AZ532" s="108" t="str">
        <f>VLOOKUP(Tabela2[[#This Row],[SIEMA]],Siema2025,75,FALSE)</f>
        <v/>
      </c>
      <c r="BA532" s="108" t="str">
        <f>VLOOKUP(Tabela2[[#This Row],[SIEMA]],Siema2025,77,FALSE)</f>
        <v/>
      </c>
      <c r="BB532" s="108"/>
      <c r="BC532" s="108" t="str">
        <f>IF(Tabela2[[#This Row],[Outro(s) ]] = "X", "PREENCHER","NA")</f>
        <v>NA</v>
      </c>
      <c r="BD532" s="108" t="str">
        <f>VLOOKUP(Tabela2[[#This Row],[SIEMA]],Siema2025,82,FALSE)</f>
        <v/>
      </c>
      <c r="BE532" s="108" t="str">
        <f>VLOOKUP(Tabela2[[#This Row],[SIEMA]],Siema2025,81,FALSE)</f>
        <v/>
      </c>
      <c r="BF532" s="110" t="str">
        <f>VLOOKUP(Tabela2[[#This Row],[SIEMA]],Siema2025,28,FALSE)</f>
        <v>INB - Indústrias Nucleares do Brasil</v>
      </c>
      <c r="BG532" s="110"/>
      <c r="BH532" s="111" t="str">
        <f>VLOOKUP(Tabela2[[#This Row],[SIEMA]],Siema2025,29,FALSE)</f>
        <v>00322818003570</v>
      </c>
      <c r="BI532" s="112" t="str">
        <f>VLOOKUP(Tabela2[[#This Row],[SIEMA]],Siema2025,107,FALSE)</f>
        <v>Não</v>
      </c>
      <c r="BJ532" s="107" t="s">
        <v>7099</v>
      </c>
      <c r="BK532" s="104" t="s">
        <v>2696</v>
      </c>
      <c r="BL532" s="140">
        <v>45902</v>
      </c>
      <c r="BM532" s="108">
        <f ca="1">IF(Tabela2[[#This Row],[Data de atendimento do Ibama (considerar o primeiro documento/ação)]]="",_xlfn.DAYS(TODAY(),J532),_xlfn.DAYS(Tabela2[[#This Row],[Data de atendimento do Ibama (considerar o primeiro documento/ação)]],J532))</f>
        <v>32</v>
      </c>
      <c r="BN532" s="108" t="str">
        <f>IF(Tabela2[[#This Row],[Atendido pelo Ibama ("Não" ou "Sim")]]="Não","Preencher", IF(Tabela2[[#This Row],[Atendido pelo Ibama ("Não" ou "Sim")]]="Sim","NA",""))</f>
        <v>NA</v>
      </c>
      <c r="BO532" s="114" t="s">
        <v>7138</v>
      </c>
      <c r="BP532" s="108"/>
      <c r="BQ532" s="106" t="s">
        <v>123</v>
      </c>
      <c r="BR532" s="108" t="str">
        <f>IF(Tabela2[[#This Row],[Equipe do Ibama foi a campo? Houve sobrevoo do Poseidon?]] = "Sim", "PREENCHER","NA")</f>
        <v>NA</v>
      </c>
      <c r="BS532" s="108" t="str">
        <f>IF(Tabela2[[#This Row],[Se sim, foi emitida Ordem de Emergência? (informações vinculada à coluna CK)]] = "Sim", "PREENCHER","NA")</f>
        <v>NA</v>
      </c>
      <c r="BT532" s="108" t="str">
        <f>IF(Tabela2[[#This Row],[Foi elaborado Relatório de Vistoria pelo Ibama? (informações vinculada à coluna CK)]] = "Sim", "PREENCHER","NA")</f>
        <v>NA</v>
      </c>
      <c r="BU532" s="108" t="s">
        <v>2696</v>
      </c>
      <c r="BV532" s="108" t="s">
        <v>123</v>
      </c>
      <c r="BW532" s="108" t="s">
        <v>2696</v>
      </c>
      <c r="BX532" s="106" t="s">
        <v>7116</v>
      </c>
      <c r="BY532" s="140">
        <v>45924</v>
      </c>
      <c r="BZ532" s="104">
        <f>IF(Tabela2[[#This Row],[Data do documento de encerramento]]="NA","NA",IF(Tabela2[[#This Row],[Data do documento de encerramento]]="","Pendente de conclusão/ encerramento",_xlfn.DAYS(Tabela2[[#This Row],[Data do documento de encerramento]],J532)))</f>
        <v>54</v>
      </c>
      <c r="CA532" s="107"/>
      <c r="CB532" s="107"/>
      <c r="CC532" s="107"/>
      <c r="CD532" s="107"/>
      <c r="CE532" s="107"/>
      <c r="CF532" s="107"/>
    </row>
    <row r="533" spans="1:84" ht="60.75">
      <c r="A533" s="169">
        <v>2025843646</v>
      </c>
      <c r="B533" s="170" t="s">
        <v>9481</v>
      </c>
      <c r="C533" s="108" t="s">
        <v>7135</v>
      </c>
      <c r="D533" s="106" t="s">
        <v>637</v>
      </c>
      <c r="E533" s="28" t="s">
        <v>9482</v>
      </c>
      <c r="F533" s="106"/>
      <c r="G533" s="106" t="s">
        <v>9483</v>
      </c>
      <c r="H533" s="106" t="s">
        <v>9484</v>
      </c>
      <c r="I533" s="104" t="str">
        <f>VLOOKUP(Tabela2[[#This Row],[SIEMA]],Siema2025,19,FALSE)</f>
        <v>Campos</v>
      </c>
      <c r="J533" s="105">
        <f>VLOOKUP(Tabela2[[#This Row],[SIEMA]],Siema2025,2,FALSE)</f>
        <v>45871</v>
      </c>
      <c r="K533" s="105" t="str">
        <f>VLOOKUP(Tabela2[[#This Row],[SIEMA]],Siema2025,16,FALSE)</f>
        <v>Sábado</v>
      </c>
      <c r="L533" s="106" t="str">
        <f>IF(Tabela2[[#This Row],[Data]]="","Sem Informação",VLOOKUP(MONTH(Tabela2[[#This Row],[Data]]),'[1]Validação de dados'!$I$1:$J$13,2,0))</f>
        <v>Agosto</v>
      </c>
      <c r="M533" s="104">
        <f>YEAR(Tabela2[[#This Row],[Data]])</f>
        <v>2025</v>
      </c>
      <c r="N533" s="105" t="str">
        <f>VLOOKUP(Tabela2[[#This Row],[SIEMA]],Siema2025,17,FALSE)</f>
        <v>Vespertino</v>
      </c>
      <c r="O533" s="105" t="s">
        <v>111</v>
      </c>
      <c r="P533" s="104" t="str">
        <f>VLOOKUP(Tabela2[[#This Row],[SIEMA]],Siema2025,21,FALSE)</f>
        <v>[NS-28 (WEST POLARIS) em operação no poço ANP 4-BRSA-1402-RJS (Petrobras 4-RJS-764)]: Identificado gotejamento de fluido hidráulico base óleo oriundo do interior da unidade para o mar, próximo ao costado da embarcação. Volume vazado estimado em 0,0000045 m3.</v>
      </c>
      <c r="Q533" s="104" t="s">
        <v>7094</v>
      </c>
      <c r="R533" s="104" t="s">
        <v>7482</v>
      </c>
      <c r="S533" s="107" t="s">
        <v>7096</v>
      </c>
      <c r="T533" t="s">
        <v>9485</v>
      </c>
      <c r="U533" s="104" t="str">
        <f>VLOOKUP(Tabela2[[#This Row],[SIEMA]],Siema2025,12,FALSE)</f>
        <v>M3</v>
      </c>
      <c r="V533" s="104" t="s">
        <v>7483</v>
      </c>
      <c r="W533" s="104"/>
      <c r="X533" s="113"/>
      <c r="Y533" s="109" t="str">
        <f>IF(W533="","", IF(W533="NC","", IF(W533="NE","", IF(W533="NA","",IFERROR(VLOOKUP(W533,Produtos!$A$1:$C$2319,2,FALSE),"Não Cadastrado")))))</f>
        <v/>
      </c>
      <c r="Z533" s="104"/>
      <c r="AA533" s="104"/>
      <c r="AB533" s="104" t="str">
        <f>IF(W533="","",IF(ISNUMBER(W533)=FALSE,"Não se aplica",IFERROR(VLOOKUP(W533,Produtos!$A$1:$C$2319,3,FALSE),"Não Cadastrado")))</f>
        <v/>
      </c>
      <c r="AC533" s="104"/>
      <c r="AD533" s="108" t="str">
        <f>IF(Tabela2[[#This Row],[Origem do acidente]] = "Plataforma", "PREENCHER","NA")</f>
        <v>PREENCHER</v>
      </c>
      <c r="AE533" s="107" t="str">
        <f>IF(AC533="","", IF(AC533="NC","", IF(AC533="NE","", IF(AC533="NA","",IFERROR(VLOOKUP(AC533,Produtos!$A$1:$C$2319,2,FALSE),"Não Cadastrado")))))</f>
        <v/>
      </c>
      <c r="AF533" s="104"/>
      <c r="AG533" s="104"/>
      <c r="AH533" s="104" t="str">
        <f>IF(AC533="","",IF(ISNUMBER(AC533)=FALSE,"Não se aplica",IFERROR(VLOOKUP(AC533,Produtos!$A$1:$C$2319,3,FALSE),"Não Cadastrado")))</f>
        <v/>
      </c>
      <c r="AI533" s="104"/>
      <c r="AJ533" s="104" t="str">
        <f>VLOOKUP(Tabela2[[#This Row],[SIEMA]],Siema2025,26,FALSE)</f>
        <v>Vazamento de fluido hidráulico base óleo em estaleirador hidráulico de tubulares na torre de perfuração (HydraRacker).</v>
      </c>
      <c r="AK533" s="107" t="s">
        <v>7234</v>
      </c>
      <c r="AL533" s="107"/>
      <c r="AM533" s="107"/>
      <c r="AN533" s="108" t="str">
        <f>VLOOKUP(Tabela2[[#This Row],[SIEMA]],Siema2025,51,FALSE)</f>
        <v/>
      </c>
      <c r="AO533" s="108" t="str">
        <f>VLOOKUP(Tabela2[[#This Row],[SIEMA]],Siema2025,53,FALSE)</f>
        <v/>
      </c>
      <c r="AP533" s="108" t="str">
        <f>VLOOKUP(Tabela2[[#This Row],[SIEMA]],Siema2025,55,FALSE)</f>
        <v/>
      </c>
      <c r="AQ533" s="108" t="str">
        <f>VLOOKUP(Tabela2[[#This Row],[SIEMA]],Siema2025,57,FALSE)</f>
        <v/>
      </c>
      <c r="AR533" s="108" t="str">
        <f>VLOOKUP(Tabela2[[#This Row],[SIEMA]],Siema2025,59,FALSE)</f>
        <v/>
      </c>
      <c r="AS533" s="108" t="str">
        <f>VLOOKUP(Tabela2[[#This Row],[SIEMA]],Siema2025,61,FALSE)</f>
        <v>X</v>
      </c>
      <c r="AT533" s="108" t="str">
        <f>VLOOKUP(Tabela2[[#This Row],[SIEMA]],Siema2025,63,FALSE)</f>
        <v/>
      </c>
      <c r="AU533" s="108" t="str">
        <f>VLOOKUP(Tabela2[[#This Row],[SIEMA]],Siema2025,65,FALSE)</f>
        <v/>
      </c>
      <c r="AV533" s="108" t="str">
        <f>VLOOKUP(Tabela2[[#This Row],[SIEMA]],Siema2025,67,FALSE)</f>
        <v/>
      </c>
      <c r="AW533" s="108" t="str">
        <f>VLOOKUP(Tabela2[[#This Row],[SIEMA]],Siema2025,69,FALSE)</f>
        <v/>
      </c>
      <c r="AX533" s="108" t="str">
        <f>VLOOKUP(Tabela2[[#This Row],[SIEMA]],Siema2025,71,FALSE)</f>
        <v/>
      </c>
      <c r="AY533" s="108" t="str">
        <f>VLOOKUP(Tabela2[[#This Row],[SIEMA]],Siema2025,73,FALSE)</f>
        <v/>
      </c>
      <c r="AZ533" s="108" t="str">
        <f>VLOOKUP(Tabela2[[#This Row],[SIEMA]],Siema2025,75,FALSE)</f>
        <v/>
      </c>
      <c r="BA533" s="108" t="str">
        <f>VLOOKUP(Tabela2[[#This Row],[SIEMA]],Siema2025,77,FALSE)</f>
        <v/>
      </c>
      <c r="BB533" s="108" t="str">
        <f>VLOOKUP(Tabela2[[#This Row],[SIEMA]],Siema2025,79,FALSE)</f>
        <v/>
      </c>
      <c r="BC533" s="108" t="str">
        <f>IF(Tabela2[[#This Row],[Outro(s) ]] = "X", "PREENCHER","NA")</f>
        <v>NA</v>
      </c>
      <c r="BD533" s="108" t="str">
        <f>VLOOKUP(Tabela2[[#This Row],[SIEMA]],Siema2025,82,FALSE)</f>
        <v/>
      </c>
      <c r="BE533" s="108" t="str">
        <f>VLOOKUP(Tabela2[[#This Row],[SIEMA]],Siema2025,81,FALSE)</f>
        <v/>
      </c>
      <c r="BF533" s="110" t="str">
        <f>VLOOKUP(Tabela2[[#This Row],[SIEMA]],Siema2025,28,FALSE)</f>
        <v>Petrobras</v>
      </c>
      <c r="BG533" s="110"/>
      <c r="BH533" s="111" t="str">
        <f>VLOOKUP(Tabela2[[#This Row],[SIEMA]],Siema2025,29,FALSE)</f>
        <v>33000167100750</v>
      </c>
      <c r="BI533" s="112" t="str">
        <f>VLOOKUP(Tabela2[[#This Row],[SIEMA]],Siema2025,107,FALSE)</f>
        <v>Não</v>
      </c>
      <c r="BJ533" s="107" t="s">
        <v>7099</v>
      </c>
      <c r="BK533" s="104" t="s">
        <v>2696</v>
      </c>
      <c r="BL533" s="140">
        <v>45919</v>
      </c>
      <c r="BM533" s="108">
        <f ca="1">IF(Tabela2[[#This Row],[Data de atendimento do Ibama (considerar o primeiro documento/ação)]]="",_xlfn.DAYS(TODAY(),J533),_xlfn.DAYS(Tabela2[[#This Row],[Data de atendimento do Ibama (considerar o primeiro documento/ação)]],J533))</f>
        <v>48</v>
      </c>
      <c r="BN533" s="108" t="str">
        <f>IF(Tabela2[[#This Row],[Atendido pelo Ibama ("Não" ou "Sim")]]="Não","Preencher", IF(Tabela2[[#This Row],[Atendido pelo Ibama ("Não" ou "Sim")]]="Sim","NA",""))</f>
        <v>NA</v>
      </c>
      <c r="BO533" s="114" t="s">
        <v>7138</v>
      </c>
      <c r="BP533" s="108" t="str">
        <f>IF(Tabela2[[#This Row],[Forma de atendimento (primeiro documento/ação)]]= "Outros (especificar)", "PREENCHER","NA")</f>
        <v>NA</v>
      </c>
      <c r="BQ533" s="106" t="s">
        <v>123</v>
      </c>
      <c r="BR533" s="108" t="str">
        <f>IF(Tabela2[[#This Row],[Equipe do Ibama foi a campo? Houve sobrevoo do Poseidon?]] = "Sim", "PREENCHER","NA")</f>
        <v>NA</v>
      </c>
      <c r="BS533" s="108" t="str">
        <f>IF(Tabela2[[#This Row],[Se sim, foi emitida Ordem de Emergência? (informações vinculada à coluna CK)]] = "Sim", "PREENCHER","NA")</f>
        <v>NA</v>
      </c>
      <c r="BT533" s="108" t="s">
        <v>7101</v>
      </c>
      <c r="BU533" s="108" t="s">
        <v>123</v>
      </c>
      <c r="BV533" s="108" t="s">
        <v>123</v>
      </c>
      <c r="BW533" s="108" t="s">
        <v>123</v>
      </c>
      <c r="BX533" s="106"/>
      <c r="BY533" s="140"/>
      <c r="BZ533" s="104" t="str">
        <f>IF(Tabela2[[#This Row],[Data do documento de encerramento]]="NA","NA",IF(Tabela2[[#This Row],[Data do documento de encerramento]]="","Pendente de conclusão/ encerramento",_xlfn.DAYS(Tabela2[[#This Row],[Data do documento de encerramento]],J533)))</f>
        <v>Pendente de conclusão/ encerramento</v>
      </c>
      <c r="CA533" s="107"/>
      <c r="CB533" s="107"/>
      <c r="CC533" s="107" t="s">
        <v>7262</v>
      </c>
      <c r="CD533" s="107" t="s">
        <v>123</v>
      </c>
      <c r="CE533" s="107" t="s">
        <v>123</v>
      </c>
      <c r="CF533" s="107" t="s">
        <v>7167</v>
      </c>
    </row>
    <row r="534" spans="1:84" ht="30.75" hidden="1">
      <c r="A534" s="169">
        <v>20258239629</v>
      </c>
      <c r="B534" s="170" t="s">
        <v>9486</v>
      </c>
      <c r="C534" s="108" t="str">
        <f>VLOOKUP(Tabela2[[#This Row],[SIEMA]],Siema2025,4,FALSE)</f>
        <v xml:space="preserve"> SP</v>
      </c>
      <c r="D534" s="106" t="str">
        <f>VLOOKUP(Tabela2[[#This Row],[SIEMA]],Siema2025,3,FALSE)</f>
        <v xml:space="preserve">Cravinhos </v>
      </c>
      <c r="E534" s="106" t="str">
        <f>VLOOKUP(Tabela2[[#This Row],[SIEMA]],Siema2025,20,FALSE)</f>
        <v>Faixa de Dutos OSBRA km 178+800 - Válvula VES-20120</v>
      </c>
      <c r="F534" s="106"/>
      <c r="G534" s="106" t="s">
        <v>9487</v>
      </c>
      <c r="H534" s="109" t="s">
        <v>9488</v>
      </c>
      <c r="I534" s="104" t="s">
        <v>7114</v>
      </c>
      <c r="J534" s="105">
        <f>VLOOKUP(Tabela2[[#This Row],[SIEMA]],Siema2025,2,FALSE)</f>
        <v>45871</v>
      </c>
      <c r="K534" s="105" t="str">
        <f>VLOOKUP(Tabela2[[#This Row],[SIEMA]],Siema2025,16,FALSE)</f>
        <v>Sábado</v>
      </c>
      <c r="L534" s="106" t="str">
        <f>IF(Tabela2[[#This Row],[Data]]="","Sem Informação",VLOOKUP(MONTH(Tabela2[[#This Row],[Data]]),'[1]Validação de dados'!$I$1:$J$13,2,0))</f>
        <v>Agosto</v>
      </c>
      <c r="M534" s="104">
        <f>YEAR(Tabela2[[#This Row],[Data]])</f>
        <v>2025</v>
      </c>
      <c r="N534" s="105" t="str">
        <f>VLOOKUP(Tabela2[[#This Row],[SIEMA]],Siema2025,17,FALSE)</f>
        <v>Matutino</v>
      </c>
      <c r="O534" s="105" t="str">
        <f>VLOOKUP(Tabela2[[#This Row],[SIEMA]],Siema2025,5,FALSE)</f>
        <v>Duto</v>
      </c>
      <c r="P534" s="104" t="str">
        <f>VLOOKUP(Tabela2[[#This Row],[SIEMA]],Siema2025,21,FALSE)</f>
        <v>Faixa de Dutos OSBRA km 178+800 - Válvula VES-20120</v>
      </c>
      <c r="Q534" s="104">
        <v>1202</v>
      </c>
      <c r="R534" s="104" t="s">
        <v>9489</v>
      </c>
      <c r="S534" s="107" t="str">
        <f>IF(Q534="","", IF(Q534="NC","", IF(Q534="NE","", IF(Q534="NA","",IFERROR(VLOOKUP(Q534,[1]Produtos!$A$1:$C$2319,2,FALSE),"Não Cadastrado")))))</f>
        <v>GASÓLEO ou ÓLEO DIESEL ou ÓLEO PARA AQUECIMENTO, LEVE</v>
      </c>
      <c r="T534" s="104">
        <v>0</v>
      </c>
      <c r="U534" s="104" t="s">
        <v>7111</v>
      </c>
      <c r="V534" s="104">
        <f>IF(Q534="","",IF(ISNUMBER(Q534)=FALSE,"Não se aplica",IFERROR(VLOOKUP(Q534,Produtos!$A$1:$C$2319,3,FALSE),"Não Cadastrado")))</f>
        <v>3</v>
      </c>
      <c r="W534" s="104" t="str">
        <f>VLOOKUP(Tabela2[[#This Row],[SIEMA]],Siema2025,10,FALSE)</f>
        <v/>
      </c>
      <c r="X534" s="113" t="str">
        <f>IF(Tabela2[[#This Row],[Origem do acidente]] = "Plataforma", "PREENCHER","NA")</f>
        <v>NA</v>
      </c>
      <c r="Y534" s="109" t="str">
        <f>IF(W534="","", IF(W534="NC","", IF(W534="NE","", IF(W534="NA","",IFERROR(VLOOKUP(W534,Produtos!$A$1:$C$2319,2,FALSE),"Não Cadastrado")))))</f>
        <v/>
      </c>
      <c r="Z534" s="104" t="str">
        <f>VLOOKUP(Tabela2[[#This Row],[SIEMA]],Siema2025,11,FALSE)</f>
        <v xml:space="preserve"> </v>
      </c>
      <c r="AA534" s="104" t="str">
        <f>VLOOKUP(Tabela2[[#This Row],[SIEMA]],Siema2025,12,FALSE)</f>
        <v xml:space="preserve"> </v>
      </c>
      <c r="AB534" s="104" t="str">
        <f>IF(W534="","",IF(ISNUMBER(W534)=FALSE,"Não se aplica",IFERROR(VLOOKUP(W534,Produtos!$A$1:$C$2319,3,FALSE),"Não Cadastrado")))</f>
        <v/>
      </c>
      <c r="AC534" s="104"/>
      <c r="AD534" s="108" t="str">
        <f>IF(Tabela2[[#This Row],[Origem do acidente]] = "Plataforma", "PREENCHER","NA")</f>
        <v>NA</v>
      </c>
      <c r="AE534" s="107" t="str">
        <f>IF(AC534="","", IF(AC534="NC","", IF(AC534="NE","", IF(AC534="NA","",IFERROR(VLOOKUP(AC534,Produtos!$A$1:$C$2319,2,FALSE),"Não Cadastrado")))))</f>
        <v/>
      </c>
      <c r="AF534" s="104"/>
      <c r="AG534" s="104"/>
      <c r="AH534" s="104" t="str">
        <f>IF(AC534="","",IF(ISNUMBER(AC534)=FALSE,"Não se aplica",IFERROR(VLOOKUP(AC534,Produtos!$A$1:$C$2319,3,FALSE),"Não Cadastrado")))</f>
        <v/>
      </c>
      <c r="AI534" s="104"/>
      <c r="AJ534" s="104" t="str">
        <f>VLOOKUP(Tabela2[[#This Row],[SIEMA]],Siema2025,26,FALSE)</f>
        <v>Após detecção de despressurização pelo CNCL, equipe da Proteção de Dutos encontrou derivação clandestina no OSBRA 20", na área de válvulas VES-20120 (km 178+800).</v>
      </c>
      <c r="AK534" s="107" t="s">
        <v>7122</v>
      </c>
      <c r="AL534" s="107"/>
      <c r="AM534" s="107"/>
      <c r="AN534" s="108" t="str">
        <f>VLOOKUP(Tabela2[[#This Row],[SIEMA]],Siema2025,51,FALSE)</f>
        <v/>
      </c>
      <c r="AO534" s="108" t="str">
        <f>VLOOKUP(Tabela2[[#This Row],[SIEMA]],Siema2025,53,FALSE)</f>
        <v/>
      </c>
      <c r="AP534" s="108" t="str">
        <f>VLOOKUP(Tabela2[[#This Row],[SIEMA]],Siema2025,55,FALSE)</f>
        <v/>
      </c>
      <c r="AQ534" s="108" t="str">
        <f>VLOOKUP(Tabela2[[#This Row],[SIEMA]],Siema2025,57,FALSE)</f>
        <v/>
      </c>
      <c r="AR534" s="108" t="str">
        <f>VLOOKUP(Tabela2[[#This Row],[SIEMA]],Siema2025,59,FALSE)</f>
        <v/>
      </c>
      <c r="AS534" s="108" t="str">
        <f>VLOOKUP(Tabela2[[#This Row],[SIEMA]],Siema2025,61,FALSE)</f>
        <v/>
      </c>
      <c r="AT534" s="108" t="str">
        <f>VLOOKUP(Tabela2[[#This Row],[SIEMA]],Siema2025,63,FALSE)</f>
        <v/>
      </c>
      <c r="AU534" s="108"/>
      <c r="AV534" s="108" t="str">
        <f>VLOOKUP(Tabela2[[#This Row],[SIEMA]],Siema2025,67,FALSE)</f>
        <v/>
      </c>
      <c r="AW534" s="108" t="str">
        <f>VLOOKUP(Tabela2[[#This Row],[SIEMA]],Siema2025,69,FALSE)</f>
        <v/>
      </c>
      <c r="AX534" s="108" t="str">
        <f>VLOOKUP(Tabela2[[#This Row],[SIEMA]],Siema2025,71,FALSE)</f>
        <v/>
      </c>
      <c r="AY534" s="108" t="str">
        <f>VLOOKUP(Tabela2[[#This Row],[SIEMA]],Siema2025,73,FALSE)</f>
        <v/>
      </c>
      <c r="AZ534" s="108" t="str">
        <f>VLOOKUP(Tabela2[[#This Row],[SIEMA]],Siema2025,75,FALSE)</f>
        <v/>
      </c>
      <c r="BA534" s="108" t="str">
        <f>VLOOKUP(Tabela2[[#This Row],[SIEMA]],Siema2025,77,FALSE)</f>
        <v/>
      </c>
      <c r="BB534" s="108" t="str">
        <f>VLOOKUP(Tabela2[[#This Row],[SIEMA]],Siema2025,79,FALSE)</f>
        <v/>
      </c>
      <c r="BC534" s="108" t="str">
        <f>IF(Tabela2[[#This Row],[Outro(s) ]] = "X", "PREENCHER","NA")</f>
        <v>NA</v>
      </c>
      <c r="BD534" s="108" t="str">
        <f>VLOOKUP(Tabela2[[#This Row],[SIEMA]],Siema2025,82,FALSE)</f>
        <v/>
      </c>
      <c r="BE534" s="108" t="s">
        <v>7132</v>
      </c>
      <c r="BF534" s="110" t="str">
        <f>VLOOKUP(Tabela2[[#This Row],[SIEMA]],Siema2025,28,FALSE)</f>
        <v>Petrobras Transporte S.A. - Transpetro</v>
      </c>
      <c r="BG534" s="110"/>
      <c r="BH534" s="111" t="str">
        <f>VLOOKUP(Tabela2[[#This Row],[SIEMA]],Siema2025,29,FALSE)</f>
        <v>02709449000159</v>
      </c>
      <c r="BI534" s="112" t="str">
        <f>VLOOKUP(Tabela2[[#This Row],[SIEMA]],Siema2025,107,FALSE)</f>
        <v>Não</v>
      </c>
      <c r="BJ534" s="107" t="s">
        <v>7099</v>
      </c>
      <c r="BK534" s="104" t="s">
        <v>2696</v>
      </c>
      <c r="BL534" s="140">
        <v>45876</v>
      </c>
      <c r="BM534" s="108">
        <f ca="1">IF(Tabela2[[#This Row],[Data de atendimento do Ibama (considerar o primeiro documento/ação)]]="",_xlfn.DAYS(TODAY(),J534),_xlfn.DAYS(Tabela2[[#This Row],[Data de atendimento do Ibama (considerar o primeiro documento/ação)]],J534))</f>
        <v>5</v>
      </c>
      <c r="BN534" s="108" t="str">
        <f>IF(Tabela2[[#This Row],[Atendido pelo Ibama ("Não" ou "Sim")]]="Não","Preencher", IF(Tabela2[[#This Row],[Atendido pelo Ibama ("Não" ou "Sim")]]="Sim","NA",""))</f>
        <v>NA</v>
      </c>
      <c r="BO534" s="114" t="s">
        <v>7100</v>
      </c>
      <c r="BP534" s="108" t="str">
        <f>IF(Tabela2[[#This Row],[Forma de atendimento (primeiro documento/ação)]]= "Outros (especificar)", "PREENCHER","NA")</f>
        <v>NA</v>
      </c>
      <c r="BQ534" s="106" t="s">
        <v>123</v>
      </c>
      <c r="BR534" s="108" t="str">
        <f>IF(Tabela2[[#This Row],[Equipe do Ibama foi a campo? Houve sobrevoo do Poseidon?]] = "Sim", "PREENCHER","NA")</f>
        <v>NA</v>
      </c>
      <c r="BS534" s="108" t="str">
        <f>IF(Tabela2[[#This Row],[Se sim, foi emitida Ordem de Emergência? (informações vinculada à coluna CK)]] = "Sim", "PREENCHER","NA")</f>
        <v>NA</v>
      </c>
      <c r="BT534" s="108" t="str">
        <f>IF(Tabela2[[#This Row],[Foi elaborado Relatório de Vistoria pelo Ibama? (informações vinculada à coluna CK)]] = "Sim", "PREENCHER","NA")</f>
        <v>NA</v>
      </c>
      <c r="BU534" s="108" t="str">
        <f>IF(Tabela2[[#This Row],[Houve envio de Informações Pós-acidente (preencher "não se aplica" quando de competência estadual/municipal)]] = "Sim", "PREENCHER","NA")</f>
        <v>NA</v>
      </c>
      <c r="BV534" s="108" t="str">
        <f>IF(Tabela2[[#This Row],[Houve avaliação das informações pós-acidente solicitadas/enviadas?]] = "Sim", "PREENCHER","NA")</f>
        <v>NA</v>
      </c>
      <c r="BW534" s="108" t="str">
        <f>IF(Tabela2[[#This Row],[O Ibama aguarda resposta da empresa/OEMA, etc?]] = "Sim", "PREENCHER","NA")</f>
        <v>NA</v>
      </c>
      <c r="BX534" s="106" t="s">
        <v>7102</v>
      </c>
      <c r="BY534" s="140">
        <v>46020</v>
      </c>
      <c r="BZ534" s="104">
        <f>IF(Tabela2[[#This Row],[Data do documento de encerramento]]="NA","NA",IF(Tabela2[[#This Row],[Data do documento de encerramento]]="","Pendente de conclusão/ encerramento",_xlfn.DAYS(Tabela2[[#This Row],[Data do documento de encerramento]],J534)))</f>
        <v>149</v>
      </c>
      <c r="CA534" s="107"/>
      <c r="CB534" s="107"/>
      <c r="CC534" s="107"/>
      <c r="CD534" s="107"/>
      <c r="CE534" s="107"/>
      <c r="CF534" s="107"/>
    </row>
    <row r="535" spans="1:84" ht="45.75" hidden="1">
      <c r="A535" s="169">
        <v>20258657616</v>
      </c>
      <c r="B535" s="170" t="s">
        <v>9490</v>
      </c>
      <c r="C535" s="108" t="str">
        <f>VLOOKUP(Tabela2[[#This Row],[SIEMA]],Siema2025,4,FALSE)</f>
        <v xml:space="preserve"> MG</v>
      </c>
      <c r="D535" s="106" t="str">
        <f>VLOOKUP(Tabela2[[#This Row],[SIEMA]],Siema2025,3,FALSE)</f>
        <v xml:space="preserve">Água Boa </v>
      </c>
      <c r="E535" s="28" t="s">
        <v>9491</v>
      </c>
      <c r="F535" s="106" t="s">
        <v>9492</v>
      </c>
      <c r="G535" s="106" t="s">
        <v>9493</v>
      </c>
      <c r="H535" s="106" t="s">
        <v>9494</v>
      </c>
      <c r="I535" s="104" t="s">
        <v>7114</v>
      </c>
      <c r="J535" s="105">
        <f>VLOOKUP(Tabela2[[#This Row],[SIEMA]],Siema2025,2,FALSE)</f>
        <v>45871</v>
      </c>
      <c r="K535" s="105" t="str">
        <f>VLOOKUP(Tabela2[[#This Row],[SIEMA]],Siema2025,16,FALSE)</f>
        <v>Sábado</v>
      </c>
      <c r="L535" s="106" t="str">
        <f>IF(Tabela2[[#This Row],[Data]]="","Sem Informação",VLOOKUP(MONTH(Tabela2[[#This Row],[Data]]),'[1]Validação de dados'!$I$1:$J$13,2,0))</f>
        <v>Agosto</v>
      </c>
      <c r="M535" s="104">
        <f>YEAR(Tabela2[[#This Row],[Data]])</f>
        <v>2025</v>
      </c>
      <c r="N535" s="105" t="str">
        <f>VLOOKUP(Tabela2[[#This Row],[SIEMA]],Siema2025,17,FALSE)</f>
        <v>Noturno</v>
      </c>
      <c r="O535" s="105" t="str">
        <f>VLOOKUP(Tabela2[[#This Row],[SIEMA]],Siema2025,5,FALSE)</f>
        <v>Rodovia</v>
      </c>
      <c r="P535" s="104" t="str">
        <f>VLOOKUP(Tabela2[[#This Row],[SIEMA]],Siema2025,21,FALSE)</f>
        <v/>
      </c>
      <c r="Q535" s="104">
        <v>1202</v>
      </c>
      <c r="R535" s="104" t="str">
        <f>VLOOKUP(Tabela2[[#This Row],[SIEMA]],Siema2025,10,FALSE)</f>
        <v/>
      </c>
      <c r="S535" s="107" t="str">
        <f>IF(Q535="","", IF(Q535="NC","", IF(Q535="NE","", IF(Q535="NA","",IFERROR(VLOOKUP(Q535,[1]Produtos!$A$1:$C$2319,2,FALSE),"Não Cadastrado")))))</f>
        <v>GASÓLEO ou ÓLEO DIESEL ou ÓLEO PARA AQUECIMENTO, LEVE</v>
      </c>
      <c r="T535" s="104" t="s">
        <v>6834</v>
      </c>
      <c r="U535" s="104" t="s">
        <v>7062</v>
      </c>
      <c r="V535" s="104">
        <f>IF(Q535="","",IF(ISNUMBER(Q535)=FALSE,"Não se aplica",IFERROR(VLOOKUP(Q535,Produtos!$A$1:$C$2319,3,FALSE),"Não Cadastrado")))</f>
        <v>3</v>
      </c>
      <c r="W535" s="104">
        <v>1203</v>
      </c>
      <c r="X535" s="113" t="str">
        <f>IF(Tabela2[[#This Row],[Origem do acidente]] = "Plataforma", "PREENCHER","NA")</f>
        <v>NA</v>
      </c>
      <c r="Y535" s="109" t="str">
        <f>IF(W535="","", IF(W535="NC","", IF(W535="NE","", IF(W535="NA","",IFERROR(VLOOKUP(W535,Produtos!$A$1:$C$2319,2,FALSE),"Não Cadastrado")))))</f>
        <v>COMBUSTÍVEL PARA MOTORES  ou GASOLINA ou GASOLINA DE AVIAÇÃO (GAV-100LL ou AVGAS-100LL)</v>
      </c>
      <c r="Z535" s="104" t="s">
        <v>6834</v>
      </c>
      <c r="AA535" s="104" t="s">
        <v>7062</v>
      </c>
      <c r="AB535" s="104">
        <f>IF(W535="","",IF(ISNUMBER(W535)=FALSE,"Não se aplica",IFERROR(VLOOKUP(W535,Produtos!$A$1:$C$2319,3,FALSE),"Não Cadastrado")))</f>
        <v>3</v>
      </c>
      <c r="AC535" s="104"/>
      <c r="AD535" s="108" t="str">
        <f>IF(Tabela2[[#This Row],[Origem do acidente]] = "Plataforma", "PREENCHER","NA")</f>
        <v>NA</v>
      </c>
      <c r="AE535" s="107" t="str">
        <f>IF(AC535="","", IF(AC535="NC","", IF(AC535="NE","", IF(AC535="NA","",IFERROR(VLOOKUP(AC535,Produtos!$A$1:$C$2319,2,FALSE),"Não Cadastrado")))))</f>
        <v/>
      </c>
      <c r="AF535" s="104"/>
      <c r="AG535" s="104"/>
      <c r="AH535" s="104" t="str">
        <f>IF(AC535="","",IF(ISNUMBER(AC535)=FALSE,"Não se aplica",IFERROR(VLOOKUP(AC535,Produtos!$A$1:$C$2319,3,FALSE),"Não Cadastrado")))</f>
        <v/>
      </c>
      <c r="AI535" s="104"/>
      <c r="AJ535" s="104" t="str">
        <f>VLOOKUP(Tabela2[[#This Row],[SIEMA]],Siema2025,26,FALSE)</f>
        <v>Não informado, não diz que colidiu, não diz que tombou.</v>
      </c>
      <c r="AK535" s="107" t="s">
        <v>6834</v>
      </c>
      <c r="AL535" s="107" t="s">
        <v>7636</v>
      </c>
      <c r="AM535" s="107"/>
      <c r="AN535" s="108" t="str">
        <f>VLOOKUP(Tabela2[[#This Row],[SIEMA]],Siema2025,51,FALSE)</f>
        <v>X</v>
      </c>
      <c r="AO535" s="108" t="str">
        <f>VLOOKUP(Tabela2[[#This Row],[SIEMA]],Siema2025,53,FALSE)</f>
        <v/>
      </c>
      <c r="AP535" s="108" t="str">
        <f>VLOOKUP(Tabela2[[#This Row],[SIEMA]],Siema2025,55,FALSE)</f>
        <v/>
      </c>
      <c r="AQ535" s="108" t="str">
        <f>VLOOKUP(Tabela2[[#This Row],[SIEMA]],Siema2025,57,FALSE)</f>
        <v/>
      </c>
      <c r="AR535" s="108" t="str">
        <f>VLOOKUP(Tabela2[[#This Row],[SIEMA]],Siema2025,59,FALSE)</f>
        <v/>
      </c>
      <c r="AS535" s="108" t="str">
        <f>VLOOKUP(Tabela2[[#This Row],[SIEMA]],Siema2025,61,FALSE)</f>
        <v/>
      </c>
      <c r="AT535" s="108" t="str">
        <f>VLOOKUP(Tabela2[[#This Row],[SIEMA]],Siema2025,63,FALSE)</f>
        <v/>
      </c>
      <c r="AU535" s="108" t="str">
        <f>VLOOKUP(Tabela2[[#This Row],[SIEMA]],Siema2025,65,FALSE)</f>
        <v>X</v>
      </c>
      <c r="AV535" s="108" t="str">
        <f>VLOOKUP(Tabela2[[#This Row],[SIEMA]],Siema2025,67,FALSE)</f>
        <v/>
      </c>
      <c r="AW535" s="108" t="s">
        <v>7183</v>
      </c>
      <c r="AX535" s="108" t="str">
        <f>VLOOKUP(Tabela2[[#This Row],[SIEMA]],Siema2025,71,FALSE)</f>
        <v>X</v>
      </c>
      <c r="AY535" s="108" t="str">
        <f>VLOOKUP(Tabela2[[#This Row],[SIEMA]],Siema2025,73,FALSE)</f>
        <v/>
      </c>
      <c r="AZ535" s="108" t="str">
        <f>VLOOKUP(Tabela2[[#This Row],[SIEMA]],Siema2025,75,FALSE)</f>
        <v/>
      </c>
      <c r="BA535" s="108" t="str">
        <f>VLOOKUP(Tabela2[[#This Row],[SIEMA]],Siema2025,77,FALSE)</f>
        <v/>
      </c>
      <c r="BB535" s="108" t="str">
        <f>VLOOKUP(Tabela2[[#This Row],[SIEMA]],Siema2025,79,FALSE)</f>
        <v/>
      </c>
      <c r="BC535" s="108" t="str">
        <f>IF(Tabela2[[#This Row],[Outro(s) ]] = "X", "PREENCHER","NA")</f>
        <v>NA</v>
      </c>
      <c r="BD535" s="108" t="str">
        <f>VLOOKUP(Tabela2[[#This Row],[SIEMA]],Siema2025,82,FALSE)</f>
        <v/>
      </c>
      <c r="BE535" s="108" t="str">
        <f>VLOOKUP(Tabela2[[#This Row],[SIEMA]],Siema2025,81,FALSE)</f>
        <v/>
      </c>
      <c r="BF535" s="110" t="s">
        <v>9495</v>
      </c>
      <c r="BG535" s="110"/>
      <c r="BH535" s="111" t="s">
        <v>9496</v>
      </c>
      <c r="BI535" s="112" t="s">
        <v>7062</v>
      </c>
      <c r="BJ535" s="107" t="s">
        <v>7113</v>
      </c>
      <c r="BK535" s="104" t="s">
        <v>2696</v>
      </c>
      <c r="BL535" s="140">
        <v>45877</v>
      </c>
      <c r="BM535" s="108">
        <f ca="1">IF(Tabela2[[#This Row],[Data de atendimento do Ibama (considerar o primeiro documento/ação)]]="",_xlfn.DAYS(TODAY(),J535),_xlfn.DAYS(Tabela2[[#This Row],[Data de atendimento do Ibama (considerar o primeiro documento/ação)]],J535))</f>
        <v>6</v>
      </c>
      <c r="BN535" s="108" t="str">
        <f>IF(Tabela2[[#This Row],[Atendido pelo Ibama ("Não" ou "Sim")]]="Não","Preencher", IF(Tabela2[[#This Row],[Atendido pelo Ibama ("Não" ou "Sim")]]="Sim","NA",""))</f>
        <v>NA</v>
      </c>
      <c r="BO535" s="114" t="s">
        <v>7100</v>
      </c>
      <c r="BP535" s="108" t="str">
        <f>IF(Tabela2[[#This Row],[Forma de atendimento (primeiro documento/ação)]]= "Outros (especificar)", "PREENCHER","NA")</f>
        <v>NA</v>
      </c>
      <c r="BQ535" s="106" t="s">
        <v>123</v>
      </c>
      <c r="BR535" s="108" t="str">
        <f>IF(Tabela2[[#This Row],[Equipe do Ibama foi a campo? Houve sobrevoo do Poseidon?]] = "Sim", "PREENCHER","NA")</f>
        <v>NA</v>
      </c>
      <c r="BS535" s="108" t="str">
        <f>IF(Tabela2[[#This Row],[Se sim, foi emitida Ordem de Emergência? (informações vinculada à coluna CK)]] = "Sim", "PREENCHER","NA")</f>
        <v>NA</v>
      </c>
      <c r="BT535" s="108" t="s">
        <v>7115</v>
      </c>
      <c r="BU535" s="108" t="str">
        <f>IF(Tabela2[[#This Row],[Houve envio de Informações Pós-acidente (preencher "não se aplica" quando de competência estadual/municipal)]] = "Sim", "PREENCHER","NA")</f>
        <v>NA</v>
      </c>
      <c r="BV535" s="108" t="s">
        <v>2696</v>
      </c>
      <c r="BW535" s="108" t="s">
        <v>2696</v>
      </c>
      <c r="BX535" s="106" t="s">
        <v>7116</v>
      </c>
      <c r="BY535" s="140">
        <v>46084</v>
      </c>
      <c r="BZ535" s="104">
        <f>IF(Tabela2[[#This Row],[Data do documento de encerramento]]="NA","NA",IF(Tabela2[[#This Row],[Data do documento de encerramento]]="","Pendente de conclusão/ encerramento",_xlfn.DAYS(Tabela2[[#This Row],[Data do documento de encerramento]],J535)))</f>
        <v>213</v>
      </c>
      <c r="CA535" s="107" t="s">
        <v>9497</v>
      </c>
      <c r="CB535" s="107"/>
      <c r="CC535" s="115"/>
      <c r="CD535" s="107"/>
      <c r="CE535" s="107"/>
      <c r="CF535" s="107"/>
    </row>
    <row r="536" spans="1:84" ht="60.75" hidden="1" customHeight="1">
      <c r="A536" s="169">
        <v>20258425218</v>
      </c>
      <c r="B536" s="118" t="s">
        <v>9498</v>
      </c>
      <c r="C536" s="108" t="str">
        <f>VLOOKUP(Tabela2[[#This Row],[SIEMA]],Siema2025,4,FALSE)</f>
        <v xml:space="preserve"> RJ</v>
      </c>
      <c r="D536" s="106" t="str">
        <f>VLOOKUP(Tabela2[[#This Row],[SIEMA]],Siema2025,3,FALSE)</f>
        <v xml:space="preserve">São João da Barra </v>
      </c>
      <c r="E536" s="106" t="s">
        <v>6240</v>
      </c>
      <c r="F536" s="106" t="s">
        <v>9499</v>
      </c>
      <c r="G536" s="106" t="s">
        <v>9500</v>
      </c>
      <c r="H536" s="106" t="s">
        <v>9501</v>
      </c>
      <c r="I536" s="104" t="s">
        <v>7114</v>
      </c>
      <c r="J536" s="105">
        <f>VLOOKUP(Tabela2[[#This Row],[SIEMA]],Siema2025,2,FALSE)</f>
        <v>45872</v>
      </c>
      <c r="K536" s="105" t="str">
        <f>VLOOKUP(Tabela2[[#This Row],[SIEMA]],Siema2025,16,FALSE)</f>
        <v>Domingo</v>
      </c>
      <c r="L536" s="106" t="str">
        <f>IF(Tabela2[[#This Row],[Data]]="","Sem Informação",VLOOKUP(MONTH(Tabela2[[#This Row],[Data]]),'[1]Validação de dados'!$I$1:$J$13,2,0))</f>
        <v>Agosto</v>
      </c>
      <c r="M536" s="104">
        <f>YEAR(Tabela2[[#This Row],[Data]])</f>
        <v>2025</v>
      </c>
      <c r="N536" s="105" t="str">
        <f>VLOOKUP(Tabela2[[#This Row],[SIEMA]],Siema2025,17,FALSE)</f>
        <v>Vespertino</v>
      </c>
      <c r="O536" s="105" t="str">
        <f>VLOOKUP(Tabela2[[#This Row],[SIEMA]],Siema2025,5,FALSE)</f>
        <v>Terminal/portos/ancoradouros/etc</v>
      </c>
      <c r="P536" s="104" t="str">
        <f>VLOOKUP(Tabela2[[#This Row],[SIEMA]],Siema2025,21,FALSE)</f>
        <v>[EMBARCAÇÃO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v>
      </c>
      <c r="Q536" s="104">
        <v>1202</v>
      </c>
      <c r="R536" s="104"/>
      <c r="S536" s="107" t="str">
        <f>IF(Q536="","", IF(Q536="NC","", IF(Q536="NE","", IF(Q536="NA","",IFERROR(VLOOKUP(Q536,[1]Produtos!$A$1:$C$2319,2,FALSE),"Não Cadastrado")))))</f>
        <v>GASÓLEO ou ÓLEO DIESEL ou ÓLEO PARA AQUECIMENTO, LEVE</v>
      </c>
      <c r="T536" s="104">
        <v>5.0000000000000001E-4</v>
      </c>
      <c r="U536" s="104" t="str">
        <f>VLOOKUP(Tabela2[[#This Row],[SIEMA]],Siema2025,12,FALSE)</f>
        <v>M3</v>
      </c>
      <c r="V536" s="104">
        <f>IF(Q536="","",IF(ISNUMBER(Q536)=FALSE,"Não se aplica",IFERROR(VLOOKUP(Q536,Produtos!$A$1:$C$2319,3,FALSE),"Não Cadastrado")))</f>
        <v>3</v>
      </c>
      <c r="W536" s="104"/>
      <c r="X536" s="113"/>
      <c r="Y536" s="109" t="str">
        <f>IF(W536="","", IF(W536="NC","", IF(W536="NE","", IF(W536="NA","",IFERROR(VLOOKUP(W536,Produtos!$A$1:$C$2319,2,FALSE),"Não Cadastrado")))))</f>
        <v/>
      </c>
      <c r="Z536" s="104"/>
      <c r="AA536" s="104"/>
      <c r="AB536" s="104" t="str">
        <f>IF(W536="","",IF(ISNUMBER(W536)=FALSE,"Não se aplica",IFERROR(VLOOKUP(W536,Produtos!$A$1:$C$2319,3,FALSE),"Não Cadastrado")))</f>
        <v/>
      </c>
      <c r="AC536" s="104"/>
      <c r="AD536" s="108"/>
      <c r="AE536" s="107" t="str">
        <f>IF(AC536="","", IF(AC536="NC","", IF(AC536="NE","", IF(AC536="NA","",IFERROR(VLOOKUP(AC536,Produtos!$A$1:$C$2319,2,FALSE),"Não Cadastrado")))))</f>
        <v/>
      </c>
      <c r="AF536" s="104"/>
      <c r="AG536" s="104"/>
      <c r="AH536" s="104" t="str">
        <f>IF(AC536="","",IF(ISNUMBER(AC536)=FALSE,"Não se aplica",IFERROR(VLOOKUP(AC536,Produtos!$A$1:$C$2319,3,FALSE),"Não Cadastrado")))</f>
        <v/>
      </c>
      <c r="AI536" s="113"/>
      <c r="AJ536" s="104" t="str">
        <f>VLOOKUP(Tabela2[[#This Row],[SIEMA]],Siema2025,26,FALSE)</f>
        <v>Diesel residual no manifold. Em investigação.</v>
      </c>
      <c r="AK536" s="107" t="s">
        <v>7098</v>
      </c>
      <c r="AL536" s="107"/>
      <c r="AM536" s="107"/>
      <c r="AN536" s="108" t="str">
        <f>VLOOKUP(Tabela2[[#This Row],[SIEMA]],Siema2025,51,FALSE)</f>
        <v/>
      </c>
      <c r="AO536" s="108" t="str">
        <f>VLOOKUP(Tabela2[[#This Row],[SIEMA]],Siema2025,53,FALSE)</f>
        <v/>
      </c>
      <c r="AP536" s="108" t="str">
        <f>VLOOKUP(Tabela2[[#This Row],[SIEMA]],Siema2025,55,FALSE)</f>
        <v/>
      </c>
      <c r="AQ536" s="108" t="str">
        <f>VLOOKUP(Tabela2[[#This Row],[SIEMA]],Siema2025,57,FALSE)</f>
        <v/>
      </c>
      <c r="AR536" s="108" t="str">
        <f>VLOOKUP(Tabela2[[#This Row],[SIEMA]],Siema2025,59,FALSE)</f>
        <v/>
      </c>
      <c r="AS536" s="108" t="str">
        <f>VLOOKUP(Tabela2[[#This Row],[SIEMA]],Siema2025,61,FALSE)</f>
        <v>X</v>
      </c>
      <c r="AT536" s="108" t="str">
        <f>VLOOKUP(Tabela2[[#This Row],[SIEMA]],Siema2025,63,FALSE)</f>
        <v/>
      </c>
      <c r="AU536" s="108" t="str">
        <f>VLOOKUP(Tabela2[[#This Row],[SIEMA]],Siema2025,65,FALSE)</f>
        <v/>
      </c>
      <c r="AV536" s="108" t="str">
        <f>VLOOKUP(Tabela2[[#This Row],[SIEMA]],Siema2025,67,FALSE)</f>
        <v/>
      </c>
      <c r="AW536" s="108" t="str">
        <f>VLOOKUP(Tabela2[[#This Row],[SIEMA]],Siema2025,69,FALSE)</f>
        <v/>
      </c>
      <c r="AX536" s="108" t="str">
        <f>VLOOKUP(Tabela2[[#This Row],[SIEMA]],Siema2025,71,FALSE)</f>
        <v/>
      </c>
      <c r="AY536" s="108" t="str">
        <f>VLOOKUP(Tabela2[[#This Row],[SIEMA]],Siema2025,73,FALSE)</f>
        <v/>
      </c>
      <c r="AZ536" s="108" t="str">
        <f>VLOOKUP(Tabela2[[#This Row],[SIEMA]],Siema2025,75,FALSE)</f>
        <v/>
      </c>
      <c r="BA536" s="108" t="str">
        <f>VLOOKUP(Tabela2[[#This Row],[SIEMA]],Siema2025,77,FALSE)</f>
        <v/>
      </c>
      <c r="BB536" s="108" t="str">
        <f>VLOOKUP(Tabela2[[#This Row],[SIEMA]],Siema2025,79,FALSE)</f>
        <v/>
      </c>
      <c r="BC536" s="108"/>
      <c r="BD536" s="108" t="str">
        <f>VLOOKUP(Tabela2[[#This Row],[SIEMA]],Siema2025,82,FALSE)</f>
        <v/>
      </c>
      <c r="BE536" s="108" t="str">
        <f>VLOOKUP(Tabela2[[#This Row],[SIEMA]],Siema2025,81,FALSE)</f>
        <v/>
      </c>
      <c r="BF536" s="110" t="str">
        <f>VLOOKUP(Tabela2[[#This Row],[SIEMA]],Siema2025,28,FALSE)</f>
        <v>Petrobras</v>
      </c>
      <c r="BG536" s="110"/>
      <c r="BH536" s="111" t="str">
        <f>VLOOKUP(Tabela2[[#This Row],[SIEMA]],Siema2025,29,FALSE)</f>
        <v>33000167000101</v>
      </c>
      <c r="BI536" s="112" t="s">
        <v>2696</v>
      </c>
      <c r="BJ536" s="107" t="s">
        <v>7113</v>
      </c>
      <c r="BK536" s="104" t="s">
        <v>2696</v>
      </c>
      <c r="BL536" s="140">
        <v>45944</v>
      </c>
      <c r="BM536" s="108">
        <f ca="1">IF(Tabela2[[#This Row],[Data de atendimento do Ibama (considerar o primeiro documento/ação)]]="",_xlfn.DAYS(TODAY(),J536),_xlfn.DAYS(Tabela2[[#This Row],[Data de atendimento do Ibama (considerar o primeiro documento/ação)]],J536))</f>
        <v>72</v>
      </c>
      <c r="BN536" s="108" t="str">
        <f>IF(Tabela2[[#This Row],[Atendido pelo Ibama ("Não" ou "Sim")]]="Não","Preencher", IF(Tabela2[[#This Row],[Atendido pelo Ibama ("Não" ou "Sim")]]="Sim","NA",""))</f>
        <v>NA</v>
      </c>
      <c r="BO536" s="114" t="s">
        <v>7138</v>
      </c>
      <c r="BP536" s="108" t="str">
        <f>IF(Tabela2[[#This Row],[Forma de atendimento (primeiro documento/ação)]]= "Outros (especificar)", "PREENCHER","NA")</f>
        <v>NA</v>
      </c>
      <c r="BQ536" s="106" t="s">
        <v>8147</v>
      </c>
      <c r="BR536" s="108" t="str">
        <f>IF(Tabela2[[#This Row],[Equipe do Ibama foi a campo? Houve sobrevoo do Poseidon?]] = "Sim", "PREENCHER","NA")</f>
        <v>NA</v>
      </c>
      <c r="BS536" s="260" t="s">
        <v>7114</v>
      </c>
      <c r="BT536" s="108" t="s">
        <v>637</v>
      </c>
      <c r="BU536" s="108" t="str">
        <f>IF(Tabela2[[#This Row],[Houve envio de Informações Pós-acidente (preencher "não se aplica" quando de competência estadual/municipal)]] = "Sim", "PREENCHER","NA")</f>
        <v>NA</v>
      </c>
      <c r="BV536" s="108" t="s">
        <v>123</v>
      </c>
      <c r="BW536" s="108" t="s">
        <v>2696</v>
      </c>
      <c r="BX536" s="106" t="s">
        <v>7116</v>
      </c>
      <c r="BY536" s="140">
        <v>46013</v>
      </c>
      <c r="BZ536" s="104">
        <f>IF(Tabela2[[#This Row],[Data do documento de encerramento]]="NA","NA",IF(Tabela2[[#This Row],[Data do documento de encerramento]]="","Pendente de conclusão/ encerramento",_xlfn.DAYS(Tabela2[[#This Row],[Data do documento de encerramento]],J536)))</f>
        <v>141</v>
      </c>
      <c r="CA536" s="107" t="s">
        <v>9502</v>
      </c>
      <c r="CB536" s="107"/>
      <c r="CC536" s="107"/>
      <c r="CD536" s="107"/>
      <c r="CE536" s="107"/>
      <c r="CF536" s="107"/>
    </row>
    <row r="537" spans="1:84" ht="30.75" hidden="1">
      <c r="A537" s="169">
        <v>20258436017</v>
      </c>
      <c r="B537" s="170" t="s">
        <v>9503</v>
      </c>
      <c r="C537" s="108" t="str">
        <f>VLOOKUP(Tabela2[[#This Row],[SIEMA]],Siema2025,4,FALSE)</f>
        <v xml:space="preserve"> BA</v>
      </c>
      <c r="D537" s="106" t="str">
        <f>VLOOKUP(Tabela2[[#This Row],[SIEMA]],Siema2025,3,FALSE)</f>
        <v xml:space="preserve">Caetité </v>
      </c>
      <c r="E537" s="106" t="str">
        <f>VLOOKUP(Tabela2[[#This Row],[SIEMA]],Siema2025,20,FALSE)</f>
        <v>Fazenda Cachoeira, S/N, Zona Rural</v>
      </c>
      <c r="F537" s="106"/>
      <c r="G537" s="106" t="s">
        <v>9504</v>
      </c>
      <c r="H537" s="106" t="s">
        <v>9505</v>
      </c>
      <c r="I537" s="104" t="str">
        <f>VLOOKUP(Tabela2[[#This Row],[SIEMA]],Siema2025,19,FALSE)</f>
        <v/>
      </c>
      <c r="J537" s="105">
        <f>VLOOKUP(Tabela2[[#This Row],[SIEMA]],Siema2025,2,FALSE)</f>
        <v>45872</v>
      </c>
      <c r="K537" s="105" t="str">
        <f>VLOOKUP(Tabela2[[#This Row],[SIEMA]],Siema2025,16,FALSE)</f>
        <v>Domingo</v>
      </c>
      <c r="L537" s="106" t="str">
        <f>IF(Tabela2[[#This Row],[Data]]="","Sem Informação",VLOOKUP(MONTH(Tabela2[[#This Row],[Data]]),'[1]Validação de dados'!$I$1:$J$13,2,0))</f>
        <v>Agosto</v>
      </c>
      <c r="M537" s="104">
        <f>YEAR(Tabela2[[#This Row],[Data]])</f>
        <v>2025</v>
      </c>
      <c r="N537" s="105" t="str">
        <f>VLOOKUP(Tabela2[[#This Row],[SIEMA]],Siema2025,17,FALSE)</f>
        <v>Noturno</v>
      </c>
      <c r="O537" s="105" t="str">
        <f>VLOOKUP(Tabela2[[#This Row],[SIEMA]],Siema2025,5,FALSE)</f>
        <v>Indústria</v>
      </c>
      <c r="P537" s="104" t="str">
        <f>VLOOKUP(Tabela2[[#This Row],[SIEMA]],Siema2025,21,FALSE)</f>
        <v>Liberação não-controlada do re-extrato aquoso da regeneração de solvente orgânico, bombeamento do TQ-3310 para o TQ-6308, através da BA-3312.</v>
      </c>
      <c r="Q537" s="104">
        <v>2912</v>
      </c>
      <c r="R537" s="104" t="str">
        <f>VLOOKUP(Tabela2[[#This Row],[SIEMA]],Siema2025,10,FALSE)</f>
        <v/>
      </c>
      <c r="S537" s="107" t="str">
        <f>IF(Q537="","", IF(Q537="NC","", IF(Q537="NE","", IF(Q537="NA","",IFERROR(VLOOKUP(Q537,[1]Produtos!$A$1:$C$2319,2,FALSE),"Não Cadastrado")))))</f>
        <v>MATERIAL RADIOATIVO, BAIXA ATIVIDADE ESPECÍFICA (BAE I), não-fissil ou fissil exceptivo</v>
      </c>
      <c r="T537" s="104">
        <v>1</v>
      </c>
      <c r="U537" s="104" t="str">
        <f>VLOOKUP(Tabela2[[#This Row],[SIEMA]],Siema2025,12,FALSE)</f>
        <v xml:space="preserve"> </v>
      </c>
      <c r="V537" s="104">
        <f>IF(Q537="","",IF(ISNUMBER(Q537)=FALSE,"Não se aplica",IFERROR(VLOOKUP(Q537,Produtos!$A$1:$C$2319,3,FALSE),"Não Cadastrado")))</f>
        <v>7</v>
      </c>
      <c r="W537" s="104" t="str">
        <f>VLOOKUP(Tabela2[[#This Row],[SIEMA]],Siema2025,10,FALSE)</f>
        <v/>
      </c>
      <c r="X537" s="113" t="str">
        <f>IF(Tabela2[[#This Row],[Origem do acidente]] = "Plataforma", "PREENCHER","NA")</f>
        <v>NA</v>
      </c>
      <c r="Y537" s="109" t="str">
        <f>IF(W537="","", IF(W537="NC","", IF(W537="NE","", IF(W537="NA","",IFERROR(VLOOKUP(W537,Produtos!$A$1:$C$2319,2,FALSE),"Não Cadastrado")))))</f>
        <v/>
      </c>
      <c r="Z537" s="104" t="str">
        <f>VLOOKUP(Tabela2[[#This Row],[SIEMA]],Siema2025,11,FALSE)</f>
        <v xml:space="preserve"> </v>
      </c>
      <c r="AA537" s="104" t="str">
        <f>VLOOKUP(Tabela2[[#This Row],[SIEMA]],Siema2025,12,FALSE)</f>
        <v xml:space="preserve"> </v>
      </c>
      <c r="AB537" s="104" t="str">
        <f>IF(W537="","",IF(ISNUMBER(W537)=FALSE,"Não se aplica",IFERROR(VLOOKUP(W537,Produtos!$A$1:$C$2319,3,FALSE),"Não Cadastrado")))</f>
        <v/>
      </c>
      <c r="AC537" s="104"/>
      <c r="AD537" s="108" t="str">
        <f>IF(Tabela2[[#This Row],[Origem do acidente]] = "Plataforma", "PREENCHER","NA")</f>
        <v>NA</v>
      </c>
      <c r="AE537" s="107" t="str">
        <f>IF(AC537="","", IF(AC537="NC","", IF(AC537="NE","", IF(AC537="NA","",IFERROR(VLOOKUP(AC537,Produtos!$A$1:$C$2319,2,FALSE),"Não Cadastrado")))))</f>
        <v/>
      </c>
      <c r="AF537" s="104"/>
      <c r="AG537" s="104"/>
      <c r="AH537" s="104" t="str">
        <f>IF(AC537="","",IF(ISNUMBER(AC537)=FALSE,"Não se aplica",IFERROR(VLOOKUP(AC537,Produtos!$A$1:$C$2319,3,FALSE),"Não Cadastrado")))</f>
        <v/>
      </c>
      <c r="AI537" s="104"/>
      <c r="AJ537" s="104" t="str">
        <f>VLOOKUP(Tabela2[[#This Row],[SIEMA]],Siema2025,26,FALSE)</f>
        <v>O vazamento ocorreu devido ao desacoplamento de uma flange na linha.</v>
      </c>
      <c r="AK537" s="107" t="s">
        <v>7112</v>
      </c>
      <c r="AL537" s="107"/>
      <c r="AM537" s="107"/>
      <c r="AN537" s="108" t="str">
        <f>VLOOKUP(Tabela2[[#This Row],[SIEMA]],Siema2025,51,FALSE)</f>
        <v/>
      </c>
      <c r="AO537" s="108" t="str">
        <f>VLOOKUP(Tabela2[[#This Row],[SIEMA]],Siema2025,53,FALSE)</f>
        <v/>
      </c>
      <c r="AP537" s="108" t="str">
        <f>VLOOKUP(Tabela2[[#This Row],[SIEMA]],Siema2025,55,FALSE)</f>
        <v/>
      </c>
      <c r="AQ537" s="108" t="str">
        <f>VLOOKUP(Tabela2[[#This Row],[SIEMA]],Siema2025,57,FALSE)</f>
        <v/>
      </c>
      <c r="AR537" s="108" t="str">
        <f>VLOOKUP(Tabela2[[#This Row],[SIEMA]],Siema2025,59,FALSE)</f>
        <v/>
      </c>
      <c r="AS537" s="108" t="str">
        <f>VLOOKUP(Tabela2[[#This Row],[SIEMA]],Siema2025,61,FALSE)</f>
        <v/>
      </c>
      <c r="AT537" s="108" t="str">
        <f>VLOOKUP(Tabela2[[#This Row],[SIEMA]],Siema2025,63,FALSE)</f>
        <v/>
      </c>
      <c r="AU537" s="108" t="str">
        <f>VLOOKUP(Tabela2[[#This Row],[SIEMA]],Siema2025,65,FALSE)</f>
        <v/>
      </c>
      <c r="AV537" s="108" t="str">
        <f>VLOOKUP(Tabela2[[#This Row],[SIEMA]],Siema2025,67,FALSE)</f>
        <v/>
      </c>
      <c r="AW537" s="108" t="str">
        <f>VLOOKUP(Tabela2[[#This Row],[SIEMA]],Siema2025,69,FALSE)</f>
        <v/>
      </c>
      <c r="AX537" s="108" t="str">
        <f>VLOOKUP(Tabela2[[#This Row],[SIEMA]],Siema2025,71,FALSE)</f>
        <v/>
      </c>
      <c r="AY537" s="108" t="str">
        <f>VLOOKUP(Tabela2[[#This Row],[SIEMA]],Siema2025,73,FALSE)</f>
        <v/>
      </c>
      <c r="AZ537" s="108" t="str">
        <f>VLOOKUP(Tabela2[[#This Row],[SIEMA]],Siema2025,75,FALSE)</f>
        <v/>
      </c>
      <c r="BA537" s="108" t="str">
        <f>VLOOKUP(Tabela2[[#This Row],[SIEMA]],Siema2025,77,FALSE)</f>
        <v/>
      </c>
      <c r="BB537" s="108" t="str">
        <f>VLOOKUP(Tabela2[[#This Row],[SIEMA]],Siema2025,79,FALSE)</f>
        <v>X</v>
      </c>
      <c r="BC537" s="108" t="str">
        <f>IF(Tabela2[[#This Row],[Outro(s) ]] = "X", "PREENCHER","NA")</f>
        <v>PREENCHER</v>
      </c>
      <c r="BD537" s="108" t="s">
        <v>9506</v>
      </c>
      <c r="BE537" s="108" t="s">
        <v>4708</v>
      </c>
      <c r="BF537" s="110" t="str">
        <f>VLOOKUP(Tabela2[[#This Row],[SIEMA]],Siema2025,28,FALSE)</f>
        <v>INB - Indústrias Nucleares do Brasil</v>
      </c>
      <c r="BG537" s="110"/>
      <c r="BH537" s="111" t="str">
        <f>VLOOKUP(Tabela2[[#This Row],[SIEMA]],Siema2025,29,FALSE)</f>
        <v>00322818003570</v>
      </c>
      <c r="BI537" s="112" t="str">
        <f>VLOOKUP(Tabela2[[#This Row],[SIEMA]],Siema2025,107,FALSE)</f>
        <v>Não</v>
      </c>
      <c r="BJ537" s="107" t="s">
        <v>7099</v>
      </c>
      <c r="BK537" s="104" t="s">
        <v>2696</v>
      </c>
      <c r="BL537" s="140">
        <v>45888</v>
      </c>
      <c r="BM537" s="108">
        <f ca="1">IF(Tabela2[[#This Row],[Data de atendimento do Ibama (considerar o primeiro documento/ação)]]="",_xlfn.DAYS(TODAY(),J537),_xlfn.DAYS(Tabela2[[#This Row],[Data de atendimento do Ibama (considerar o primeiro documento/ação)]],J537))</f>
        <v>16</v>
      </c>
      <c r="BN537" s="108" t="str">
        <f>IF(Tabela2[[#This Row],[Atendido pelo Ibama ("Não" ou "Sim")]]="Não","Preencher", IF(Tabela2[[#This Row],[Atendido pelo Ibama ("Não" ou "Sim")]]="Sim","NA",""))</f>
        <v>NA</v>
      </c>
      <c r="BO537" s="114" t="s">
        <v>7138</v>
      </c>
      <c r="BP537" s="108" t="str">
        <f>IF(Tabela2[[#This Row],[Forma de atendimento (primeiro documento/ação)]]= "Outros (especificar)", "PREENCHER","NA")</f>
        <v>NA</v>
      </c>
      <c r="BQ537" s="106" t="s">
        <v>123</v>
      </c>
      <c r="BR537" s="108" t="str">
        <f>IF(Tabela2[[#This Row],[Equipe do Ibama foi a campo? Houve sobrevoo do Poseidon?]] = "Sim", "PREENCHER","NA")</f>
        <v>NA</v>
      </c>
      <c r="BS537" s="108" t="str">
        <f>IF(Tabela2[[#This Row],[Se sim, foi emitida Ordem de Emergência? (informações vinculada à coluna CK)]] = "Sim", "PREENCHER","NA")</f>
        <v>NA</v>
      </c>
      <c r="BT537" s="108" t="s">
        <v>7126</v>
      </c>
      <c r="BU537" s="108" t="s">
        <v>123</v>
      </c>
      <c r="BV537" s="108" t="s">
        <v>123</v>
      </c>
      <c r="BW537" s="108" t="s">
        <v>123</v>
      </c>
      <c r="BX537" s="106" t="s">
        <v>7116</v>
      </c>
      <c r="BY537" s="140">
        <v>46104</v>
      </c>
      <c r="BZ537" s="104">
        <f>IF(Tabela2[[#This Row],[Data do documento de encerramento]]="NA","NA",IF(Tabela2[[#This Row],[Data do documento de encerramento]]="","Pendente de conclusão/ encerramento",_xlfn.DAYS(Tabela2[[#This Row],[Data do documento de encerramento]],J537)))</f>
        <v>232</v>
      </c>
      <c r="CA537" s="107"/>
      <c r="CB537" s="107"/>
      <c r="CC537" s="115"/>
      <c r="CD537" s="107"/>
      <c r="CE537" s="107"/>
      <c r="CF537" s="107"/>
    </row>
    <row r="538" spans="1:84" ht="30" hidden="1">
      <c r="A538" s="169">
        <v>20258454044</v>
      </c>
      <c r="B538" s="170" t="s">
        <v>9507</v>
      </c>
      <c r="C538" s="108" t="str">
        <f>VLOOKUP(Tabela2[[#This Row],[SIEMA]],Siema2025,4,FALSE)</f>
        <v>SP</v>
      </c>
      <c r="D538" s="106" t="str">
        <f>VLOOKUP(Tabela2[[#This Row],[SIEMA]],Siema2025,3,FALSE)</f>
        <v>Embu-Guaçu</v>
      </c>
      <c r="E538" s="106" t="str">
        <f>VLOOKUP(Tabela2[[#This Row],[SIEMA]],Siema2025,20,FALSE)</f>
        <v/>
      </c>
      <c r="F538" s="106"/>
      <c r="G538" s="106" t="s">
        <v>9508</v>
      </c>
      <c r="H538" s="106" t="s">
        <v>9509</v>
      </c>
      <c r="I538" s="104" t="s">
        <v>7114</v>
      </c>
      <c r="J538" s="105">
        <f>VLOOKUP(Tabela2[[#This Row],[SIEMA]],Siema2025,2,FALSE)</f>
        <v>45872</v>
      </c>
      <c r="K538" s="105" t="str">
        <f>VLOOKUP(Tabela2[[#This Row],[SIEMA]],Siema2025,16,FALSE)</f>
        <v>Domingo</v>
      </c>
      <c r="L538" s="106" t="str">
        <f>IF(Tabela2[[#This Row],[Data]]="","Sem Informação",VLOOKUP(MONTH(Tabela2[[#This Row],[Data]]),'[1]Validação de dados'!$I$1:$J$13,2,0))</f>
        <v>Agosto</v>
      </c>
      <c r="M538" s="104">
        <f>YEAR(Tabela2[[#This Row],[Data]])</f>
        <v>2025</v>
      </c>
      <c r="N538" s="105" t="str">
        <f>VLOOKUP(Tabela2[[#This Row],[SIEMA]],Siema2025,17,FALSE)</f>
        <v>Vespertino</v>
      </c>
      <c r="O538" s="105" t="str">
        <f>VLOOKUP(Tabela2[[#This Row],[SIEMA]],Siema2025,5,FALSE)</f>
        <v>Ferrovia</v>
      </c>
      <c r="P538" s="104" t="str">
        <f>VLOOKUP(Tabela2[[#This Row],[SIEMA]],Siema2025,21,FALSE)</f>
        <v>Vandalismo com abertura de vagão ferroviária graneleiro carregado com soja.</v>
      </c>
      <c r="Q538" s="104" t="s">
        <v>7127</v>
      </c>
      <c r="R538" s="104" t="s">
        <v>7127</v>
      </c>
      <c r="S538" s="107" t="s">
        <v>7462</v>
      </c>
      <c r="T538" s="104">
        <v>26.45</v>
      </c>
      <c r="U538" s="104" t="s">
        <v>7121</v>
      </c>
      <c r="V538" s="104" t="s">
        <v>7127</v>
      </c>
      <c r="W538" s="104"/>
      <c r="X538" s="113"/>
      <c r="Y538" s="109" t="str">
        <f>IF(W538="","", IF(W538="NC","", IF(W538="NE","", IF(W538="NA","",IFERROR(VLOOKUP(W538,Produtos!$A$1:$C$2319,2,FALSE),"Não Cadastrado")))))</f>
        <v/>
      </c>
      <c r="Z538" s="104" t="str">
        <f>VLOOKUP(Tabela2[[#This Row],[SIEMA]],Siema2025,11,FALSE)</f>
        <v/>
      </c>
      <c r="AA538" s="104" t="str">
        <f>VLOOKUP(Tabela2[[#This Row],[SIEMA]],Siema2025,12,FALSE)</f>
        <v/>
      </c>
      <c r="AB538" s="104" t="str">
        <f>IF(W538="","",IF(ISNUMBER(W538)=FALSE,"Não se aplica",IFERROR(VLOOKUP(W538,Produtos!$A$1:$C$2319,3,FALSE),"Não Cadastrado")))</f>
        <v/>
      </c>
      <c r="AC538" s="104"/>
      <c r="AD538" s="108"/>
      <c r="AE538" s="107" t="str">
        <f>IF(AC538="","", IF(AC538="NC","", IF(AC538="NE","", IF(AC538="NA","",IFERROR(VLOOKUP(AC538,Produtos!$A$1:$C$2319,2,FALSE),"Não Cadastrado")))))</f>
        <v/>
      </c>
      <c r="AF538" s="104"/>
      <c r="AG538" s="104"/>
      <c r="AH538" s="104" t="str">
        <f>IF(AC538="","",IF(ISNUMBER(AC538)=FALSE,"Não se aplica",IFERROR(VLOOKUP(AC538,Produtos!$A$1:$C$2319,3,FALSE),"Não Cadastrado")))</f>
        <v/>
      </c>
      <c r="AI538" s="104"/>
      <c r="AJ538" s="104" t="str">
        <f>VLOOKUP(Tabela2[[#This Row],[SIEMA]],Siema2025,26,FALSE)</f>
        <v>Ato criminoso caracterizado pela abertura de vagão graneleiro ferroviário carregado com soja.</v>
      </c>
      <c r="AK538" s="107" t="s">
        <v>7122</v>
      </c>
      <c r="AL538" s="107"/>
      <c r="AM538" s="107"/>
      <c r="AN538" s="108" t="str">
        <f>VLOOKUP(Tabela2[[#This Row],[SIEMA]],Siema2025,51,FALSE)</f>
        <v/>
      </c>
      <c r="AO538" s="108" t="str">
        <f>VLOOKUP(Tabela2[[#This Row],[SIEMA]],Siema2025,53,FALSE)</f>
        <v/>
      </c>
      <c r="AP538" s="108" t="str">
        <f>VLOOKUP(Tabela2[[#This Row],[SIEMA]],Siema2025,55,FALSE)</f>
        <v/>
      </c>
      <c r="AQ538" s="108" t="str">
        <f>VLOOKUP(Tabela2[[#This Row],[SIEMA]],Siema2025,57,FALSE)</f>
        <v/>
      </c>
      <c r="AR538" s="108" t="str">
        <f>VLOOKUP(Tabela2[[#This Row],[SIEMA]],Siema2025,59,FALSE)</f>
        <v/>
      </c>
      <c r="AS538" s="108" t="str">
        <f>VLOOKUP(Tabela2[[#This Row],[SIEMA]],Siema2025,61,FALSE)</f>
        <v/>
      </c>
      <c r="AT538" s="108" t="str">
        <f>VLOOKUP(Tabela2[[#This Row],[SIEMA]],Siema2025,63,FALSE)</f>
        <v/>
      </c>
      <c r="AU538" s="108" t="str">
        <f>VLOOKUP(Tabela2[[#This Row],[SIEMA]],Siema2025,65,FALSE)</f>
        <v>X</v>
      </c>
      <c r="AV538" s="108" t="str">
        <f>VLOOKUP(Tabela2[[#This Row],[SIEMA]],Siema2025,67,FALSE)</f>
        <v/>
      </c>
      <c r="AW538" s="108" t="str">
        <f>VLOOKUP(Tabela2[[#This Row],[SIEMA]],Siema2025,69,FALSE)</f>
        <v/>
      </c>
      <c r="AX538" s="108" t="str">
        <f>VLOOKUP(Tabela2[[#This Row],[SIEMA]],Siema2025,71,FALSE)</f>
        <v/>
      </c>
      <c r="AY538" s="108" t="str">
        <f>VLOOKUP(Tabela2[[#This Row],[SIEMA]],Siema2025,73,FALSE)</f>
        <v/>
      </c>
      <c r="AZ538" s="108" t="str">
        <f>VLOOKUP(Tabela2[[#This Row],[SIEMA]],Siema2025,75,FALSE)</f>
        <v/>
      </c>
      <c r="BA538" s="108" t="str">
        <f>VLOOKUP(Tabela2[[#This Row],[SIEMA]],Siema2025,77,FALSE)</f>
        <v/>
      </c>
      <c r="BB538" s="108" t="str">
        <f>VLOOKUP(Tabela2[[#This Row],[SIEMA]],Siema2025,79,FALSE)</f>
        <v/>
      </c>
      <c r="BC538" s="108" t="str">
        <f>IF(Tabela2[[#This Row],[Outro(s) ]] = "X", "PREENCHER","NA")</f>
        <v>NA</v>
      </c>
      <c r="BD538" s="108" t="str">
        <f>VLOOKUP(Tabela2[[#This Row],[SIEMA]],Siema2025,82,FALSE)</f>
        <v/>
      </c>
      <c r="BE538" s="108" t="str">
        <f>VLOOKUP(Tabela2[[#This Row],[SIEMA]],Siema2025,81,FALSE)</f>
        <v/>
      </c>
      <c r="BF538" s="110" t="s">
        <v>3066</v>
      </c>
      <c r="BG538" s="110" t="s">
        <v>7123</v>
      </c>
      <c r="BH538" s="111" t="str">
        <f>VLOOKUP(Tabela2[[#This Row],[SIEMA]],Siema2025,29,FALSE)</f>
        <v>02502844000166</v>
      </c>
      <c r="BI538" s="112" t="str">
        <f>VLOOKUP(Tabela2[[#This Row],[SIEMA]],Siema2025,107,FALSE)</f>
        <v>Não</v>
      </c>
      <c r="BJ538" s="107" t="s">
        <v>7099</v>
      </c>
      <c r="BK538" s="104" t="s">
        <v>2696</v>
      </c>
      <c r="BL538" s="166">
        <v>45880</v>
      </c>
      <c r="BM538" s="108">
        <f ca="1">IF(Tabela2[[#This Row],[Data de atendimento do Ibama (considerar o primeiro documento/ação)]]="",_xlfn.DAYS(TODAY(),J538),_xlfn.DAYS(Tabela2[[#This Row],[Data de atendimento do Ibama (considerar o primeiro documento/ação)]],J538))</f>
        <v>8</v>
      </c>
      <c r="BN538" s="108" t="str">
        <f>IF(Tabela2[[#This Row],[Atendido pelo Ibama ("Não" ou "Sim")]]="Não","Preencher", IF(Tabela2[[#This Row],[Atendido pelo Ibama ("Não" ou "Sim")]]="Sim","NA",""))</f>
        <v>NA</v>
      </c>
      <c r="BO538" s="114" t="s">
        <v>7100</v>
      </c>
      <c r="BP538" s="108" t="str">
        <f>IF(Tabela2[[#This Row],[Forma de atendimento (primeiro documento/ação)]]= "Outros (especificar)", "PREENCHER","NA")</f>
        <v>NA</v>
      </c>
      <c r="BQ538" s="106" t="s">
        <v>123</v>
      </c>
      <c r="BR538" s="108" t="str">
        <f>IF(Tabela2[[#This Row],[Equipe do Ibama foi a campo? Houve sobrevoo do Poseidon?]] = "Sim", "PREENCHER","NA")</f>
        <v>NA</v>
      </c>
      <c r="BS538" s="108" t="str">
        <f>IF(Tabela2[[#This Row],[Se sim, foi emitida Ordem de Emergência? (informações vinculada à coluna CK)]] = "Sim", "PREENCHER","NA")</f>
        <v>NA</v>
      </c>
      <c r="BT538" s="108" t="s">
        <v>7101</v>
      </c>
      <c r="BU538" s="108" t="s">
        <v>2696</v>
      </c>
      <c r="BV538" s="108" t="s">
        <v>123</v>
      </c>
      <c r="BW538" s="108" t="s">
        <v>2696</v>
      </c>
      <c r="BX538" s="106" t="s">
        <v>7102</v>
      </c>
      <c r="BY538" s="140">
        <v>46098</v>
      </c>
      <c r="BZ538" s="104">
        <f>IF(Tabela2[[#This Row],[Data do documento de encerramento]]="NA","NA",IF(Tabela2[[#This Row],[Data do documento de encerramento]]="","Pendente de conclusão/ encerramento",_xlfn.DAYS(Tabela2[[#This Row],[Data do documento de encerramento]],J538)))</f>
        <v>226</v>
      </c>
      <c r="CA538" s="107" t="s">
        <v>8989</v>
      </c>
      <c r="CB538" s="107"/>
      <c r="CC538" s="115"/>
      <c r="CD538" s="107"/>
      <c r="CE538" s="107"/>
      <c r="CF538" s="107"/>
    </row>
    <row r="539" spans="1:84" ht="60" hidden="1">
      <c r="A539" s="169">
        <v>20258461242</v>
      </c>
      <c r="B539" s="170" t="s">
        <v>9510</v>
      </c>
      <c r="C539" s="108" t="str">
        <f>VLOOKUP(Tabela2[[#This Row],[SIEMA]],Siema2025,4,FALSE)</f>
        <v xml:space="preserve"> MT</v>
      </c>
      <c r="D539" s="106" t="str">
        <f>VLOOKUP(Tabela2[[#This Row],[SIEMA]],Siema2025,3,FALSE)</f>
        <v xml:space="preserve">Itiquira </v>
      </c>
      <c r="E539" s="106" t="str">
        <f>VLOOKUP(Tabela2[[#This Row],[SIEMA]],Siema2025,20,FALSE)</f>
        <v>Km 637+532</v>
      </c>
      <c r="F539" s="106"/>
      <c r="G539" s="106" t="s">
        <v>9511</v>
      </c>
      <c r="H539" s="106" t="s">
        <v>9512</v>
      </c>
      <c r="I539" s="104" t="s">
        <v>7114</v>
      </c>
      <c r="J539" s="105">
        <f>VLOOKUP(Tabela2[[#This Row],[SIEMA]],Siema2025,2,FALSE)</f>
        <v>45873</v>
      </c>
      <c r="K539" s="105" t="str">
        <f>VLOOKUP(Tabela2[[#This Row],[SIEMA]],Siema2025,16,FALSE)</f>
        <v>Segunda</v>
      </c>
      <c r="L539" s="106" t="str">
        <f>IF(Tabela2[[#This Row],[Data]]="","Sem Informação",VLOOKUP(MONTH(Tabela2[[#This Row],[Data]]),'[1]Validação de dados'!$I$1:$J$13,2,0))</f>
        <v>Agosto</v>
      </c>
      <c r="M539" s="104">
        <f>YEAR(Tabela2[[#This Row],[Data]])</f>
        <v>2025</v>
      </c>
      <c r="N539" s="105" t="str">
        <f>VLOOKUP(Tabela2[[#This Row],[SIEMA]],Siema2025,17,FALSE)</f>
        <v>Matutino</v>
      </c>
      <c r="O539" s="105" t="str">
        <f>VLOOKUP(Tabela2[[#This Row],[SIEMA]],Siema2025,5,FALSE)</f>
        <v>Ferrovia</v>
      </c>
      <c r="P539" s="104" t="str">
        <f>VLOOKUP(Tabela2[[#This Row],[SIEMA]],Siema2025,21,FALSE)</f>
        <v>Tombamento de vagão.</v>
      </c>
      <c r="Q539" s="104" t="s">
        <v>7127</v>
      </c>
      <c r="R539" s="104" t="s">
        <v>7127</v>
      </c>
      <c r="S539" s="107" t="s">
        <v>9513</v>
      </c>
      <c r="T539" s="104" t="str">
        <f>VLOOKUP(Tabela2[[#This Row],[SIEMA]],Siema2025,11,FALSE)</f>
        <v/>
      </c>
      <c r="U539" s="104" t="str">
        <f>VLOOKUP(Tabela2[[#This Row],[SIEMA]],Siema2025,12,FALSE)</f>
        <v/>
      </c>
      <c r="V539" s="104" t="s">
        <v>7127</v>
      </c>
      <c r="W539" s="104" t="s">
        <v>7127</v>
      </c>
      <c r="X539" s="113" t="str">
        <f>IF(Tabela2[[#This Row],[Origem do acidente]] = "Plataforma", "PREENCHER","NA")</f>
        <v>NA</v>
      </c>
      <c r="Y539" s="109" t="s">
        <v>9514</v>
      </c>
      <c r="Z539" s="104" t="str">
        <f>VLOOKUP(Tabela2[[#This Row],[SIEMA]],Siema2025,11,FALSE)</f>
        <v/>
      </c>
      <c r="AA539" s="104" t="str">
        <f>VLOOKUP(Tabela2[[#This Row],[SIEMA]],Siema2025,12,FALSE)</f>
        <v/>
      </c>
      <c r="AB539" s="104" t="s">
        <v>7127</v>
      </c>
      <c r="AC539" s="104"/>
      <c r="AD539" s="108"/>
      <c r="AE539" s="107" t="str">
        <f>IF(AC539="","", IF(AC539="NC","", IF(AC539="NE","", IF(AC539="NA","",IFERROR(VLOOKUP(AC539,Produtos!$A$1:$C$2319,2,FALSE),"Não Cadastrado")))))</f>
        <v/>
      </c>
      <c r="AF539" s="104"/>
      <c r="AG539" s="104"/>
      <c r="AH539" s="104" t="str">
        <f>IF(AC539="","",IF(ISNUMBER(AC539)=FALSE,"Não se aplica",IFERROR(VLOOKUP(AC539,Produtos!$A$1:$C$2319,3,FALSE),"Não Cadastrado")))</f>
        <v/>
      </c>
      <c r="AI539" s="104"/>
      <c r="AJ539" s="104" t="str">
        <f>VLOOKUP(Tabela2[[#This Row],[SIEMA]],Siema2025,26,FALSE)</f>
        <v>As causas do acidente estão sendo investigadas pelas áreas responsáveis Rumo.</v>
      </c>
      <c r="AK539" s="107" t="s">
        <v>7112</v>
      </c>
      <c r="AL539" s="107"/>
      <c r="AM539" s="107"/>
      <c r="AN539" s="108" t="str">
        <f>VLOOKUP(Tabela2[[#This Row],[SIEMA]],Siema2025,51,FALSE)</f>
        <v/>
      </c>
      <c r="AO539" s="108" t="str">
        <f>VLOOKUP(Tabela2[[#This Row],[SIEMA]],Siema2025,53,FALSE)</f>
        <v/>
      </c>
      <c r="AP539" s="108" t="str">
        <f>VLOOKUP(Tabela2[[#This Row],[SIEMA]],Siema2025,55,FALSE)</f>
        <v/>
      </c>
      <c r="AQ539" s="108" t="str">
        <f>VLOOKUP(Tabela2[[#This Row],[SIEMA]],Siema2025,57,FALSE)</f>
        <v/>
      </c>
      <c r="AR539" s="108" t="str">
        <f>VLOOKUP(Tabela2[[#This Row],[SIEMA]],Siema2025,59,FALSE)</f>
        <v/>
      </c>
      <c r="AS539" s="108" t="str">
        <f>VLOOKUP(Tabela2[[#This Row],[SIEMA]],Siema2025,61,FALSE)</f>
        <v/>
      </c>
      <c r="AT539" s="108" t="str">
        <f>VLOOKUP(Tabela2[[#This Row],[SIEMA]],Siema2025,63,FALSE)</f>
        <v/>
      </c>
      <c r="AU539" s="108" t="s">
        <v>7132</v>
      </c>
      <c r="AV539" s="108" t="str">
        <f>VLOOKUP(Tabela2[[#This Row],[SIEMA]],Siema2025,67,FALSE)</f>
        <v/>
      </c>
      <c r="AW539" s="108" t="str">
        <f>VLOOKUP(Tabela2[[#This Row],[SIEMA]],Siema2025,69,FALSE)</f>
        <v/>
      </c>
      <c r="AX539" s="108" t="str">
        <f>VLOOKUP(Tabela2[[#This Row],[SIEMA]],Siema2025,71,FALSE)</f>
        <v/>
      </c>
      <c r="AY539" s="108" t="str">
        <f>VLOOKUP(Tabela2[[#This Row],[SIEMA]],Siema2025,73,FALSE)</f>
        <v/>
      </c>
      <c r="AZ539" s="108" t="str">
        <f>VLOOKUP(Tabela2[[#This Row],[SIEMA]],Siema2025,75,FALSE)</f>
        <v/>
      </c>
      <c r="BA539" s="108" t="str">
        <f>VLOOKUP(Tabela2[[#This Row],[SIEMA]],Siema2025,77,FALSE)</f>
        <v/>
      </c>
      <c r="BB539" s="108" t="str">
        <f>VLOOKUP(Tabela2[[#This Row],[SIEMA]],Siema2025,79,FALSE)</f>
        <v/>
      </c>
      <c r="BC539" s="108" t="str">
        <f>IF(Tabela2[[#This Row],[Outro(s) ]] = "X", "PREENCHER","NA")</f>
        <v>NA</v>
      </c>
      <c r="BD539" s="108"/>
      <c r="BE539" s="108" t="str">
        <f>VLOOKUP(Tabela2[[#This Row],[SIEMA]],Siema2025,81,FALSE)</f>
        <v/>
      </c>
      <c r="BF539" s="110" t="s">
        <v>3066</v>
      </c>
      <c r="BG539" s="110" t="s">
        <v>8694</v>
      </c>
      <c r="BH539" s="111" t="str">
        <f>VLOOKUP(Tabela2[[#This Row],[SIEMA]],Siema2025,29,FALSE)</f>
        <v>24962466000136</v>
      </c>
      <c r="BI539" s="112" t="str">
        <f>VLOOKUP(Tabela2[[#This Row],[SIEMA]],Siema2025,107,FALSE)</f>
        <v>Não</v>
      </c>
      <c r="BJ539" s="107" t="s">
        <v>7099</v>
      </c>
      <c r="BK539" s="104" t="s">
        <v>2696</v>
      </c>
      <c r="BL539" s="166">
        <v>45884</v>
      </c>
      <c r="BM539" s="108">
        <f ca="1">IF(Tabela2[[#This Row],[Data de atendimento do Ibama (considerar o primeiro documento/ação)]]="",_xlfn.DAYS(TODAY(),J539),_xlfn.DAYS(Tabela2[[#This Row],[Data de atendimento do Ibama (considerar o primeiro documento/ação)]],J539))</f>
        <v>11</v>
      </c>
      <c r="BN539" s="108" t="str">
        <f>IF(Tabela2[[#This Row],[Atendido pelo Ibama ("Não" ou "Sim")]]="Não","Preencher", IF(Tabela2[[#This Row],[Atendido pelo Ibama ("Não" ou "Sim")]]="Sim","NA",""))</f>
        <v>NA</v>
      </c>
      <c r="BO539" s="114" t="s">
        <v>7124</v>
      </c>
      <c r="BP539" s="108" t="s">
        <v>9515</v>
      </c>
      <c r="BQ539" s="106"/>
      <c r="BR539" s="108" t="s">
        <v>2696</v>
      </c>
      <c r="BS539" s="108" t="s">
        <v>123</v>
      </c>
      <c r="BT539" s="108" t="s">
        <v>7101</v>
      </c>
      <c r="BU539" s="108" t="s">
        <v>123</v>
      </c>
      <c r="BV539" s="108" t="s">
        <v>123</v>
      </c>
      <c r="BW539" s="108" t="s">
        <v>123</v>
      </c>
      <c r="BX539" s="106"/>
      <c r="BY539" s="106"/>
      <c r="BZ539" s="104" t="str">
        <f>IF(Tabela2[[#This Row],[Data do documento de encerramento]]="NA","NA",IF(Tabela2[[#This Row],[Data do documento de encerramento]]="","Pendente de conclusão/ encerramento",_xlfn.DAYS(Tabela2[[#This Row],[Data do documento de encerramento]],J539)))</f>
        <v>Pendente de conclusão/ encerramento</v>
      </c>
      <c r="CA539" s="107" t="s">
        <v>9516</v>
      </c>
      <c r="CB539" s="107"/>
      <c r="CC539" s="107"/>
      <c r="CD539" s="107"/>
      <c r="CE539" s="107"/>
      <c r="CF539" s="107"/>
    </row>
    <row r="540" spans="1:84" ht="45.75" hidden="1">
      <c r="A540" s="169">
        <v>20258539645</v>
      </c>
      <c r="B540" s="170" t="s">
        <v>9517</v>
      </c>
      <c r="C540" s="108" t="str">
        <f>VLOOKUP(Tabela2[[#This Row],[SIEMA]],Siema2025,4,FALSE)</f>
        <v xml:space="preserve"> PR</v>
      </c>
      <c r="D540" s="106" t="str">
        <f>VLOOKUP(Tabela2[[#This Row],[SIEMA]],Siema2025,3,FALSE)</f>
        <v xml:space="preserve">Tibagi </v>
      </c>
      <c r="E540" s="106" t="s">
        <v>8955</v>
      </c>
      <c r="F540" s="106" t="s">
        <v>9518</v>
      </c>
      <c r="G540" s="106" t="s">
        <v>9519</v>
      </c>
      <c r="H540" s="106" t="s">
        <v>9520</v>
      </c>
      <c r="I540" s="104" t="s">
        <v>7114</v>
      </c>
      <c r="J540" s="105">
        <f>VLOOKUP(Tabela2[[#This Row],[SIEMA]],Siema2025,2,FALSE)</f>
        <v>45873</v>
      </c>
      <c r="K540" s="105" t="str">
        <f>VLOOKUP(Tabela2[[#This Row],[SIEMA]],Siema2025,16,FALSE)</f>
        <v>Segunda</v>
      </c>
      <c r="L540" s="106" t="str">
        <f>IF(Tabela2[[#This Row],[Data]]="","Sem Informação",VLOOKUP(MONTH(Tabela2[[#This Row],[Data]]),'[1]Validação de dados'!$I$1:$J$13,2,0))</f>
        <v>Agosto</v>
      </c>
      <c r="M540" s="104">
        <f>YEAR(Tabela2[[#This Row],[Data]])</f>
        <v>2025</v>
      </c>
      <c r="N540" s="105" t="str">
        <f>VLOOKUP(Tabela2[[#This Row],[SIEMA]],Siema2025,17,FALSE)</f>
        <v>Vespertino</v>
      </c>
      <c r="O540" s="105" t="str">
        <f>VLOOKUP(Tabela2[[#This Row],[SIEMA]],Siema2025,5,FALSE)</f>
        <v>Rodovia</v>
      </c>
      <c r="P540" s="104" t="str">
        <f>VLOOKUP(Tabela2[[#This Row],[SIEMA]],Siema2025,21,FALSE)</f>
        <v>Carreta carregada com Etanol pegou fogo</v>
      </c>
      <c r="Q540" s="104">
        <v>1170</v>
      </c>
      <c r="R540" s="104" t="str">
        <f>VLOOKUP(Tabela2[[#This Row],[SIEMA]],Siema2025,10,FALSE)</f>
        <v/>
      </c>
      <c r="S540" s="107" t="str">
        <f>IF(Q540="","", IF(Q540="NC","", IF(Q540="NE","", IF(Q540="NA","",IFERROR(VLOOKUP(Q540,[1]Produtos!$A$1:$C$2319,2,FALSE),"Não Cadastrado")))))</f>
        <v>ÁLCOOL ETÍLICO, ETANOL</v>
      </c>
      <c r="T540" s="104">
        <v>41894</v>
      </c>
      <c r="U540" s="104" t="s">
        <v>648</v>
      </c>
      <c r="V540" s="104">
        <f>IF(Q540="","",IF(ISNUMBER(Q540)=FALSE,"Não se aplica",IFERROR(VLOOKUP(Q540,Produtos!$A$1:$C$2319,3,FALSE),"Não Cadastrado")))</f>
        <v>3</v>
      </c>
      <c r="W540" s="104" t="str">
        <f>VLOOKUP(Tabela2[[#This Row],[SIEMA]],Siema2025,10,FALSE)</f>
        <v/>
      </c>
      <c r="X540" s="113" t="str">
        <f>IF(Tabela2[[#This Row],[Origem do acidente]] = "Plataforma", "PREENCHER","NA")</f>
        <v>NA</v>
      </c>
      <c r="Y540" s="109" t="str">
        <f>IF(W540="","", IF(W540="NC","", IF(W540="NE","", IF(W540="NA","",IFERROR(VLOOKUP(W540,Produtos!$A$1:$C$2319,2,FALSE),"Não Cadastrado")))))</f>
        <v/>
      </c>
      <c r="Z540" s="104" t="str">
        <f>VLOOKUP(Tabela2[[#This Row],[SIEMA]],Siema2025,11,FALSE)</f>
        <v xml:space="preserve"> </v>
      </c>
      <c r="AA540" s="104" t="str">
        <f>VLOOKUP(Tabela2[[#This Row],[SIEMA]],Siema2025,12,FALSE)</f>
        <v xml:space="preserve"> </v>
      </c>
      <c r="AB540" s="104" t="str">
        <f>IF(W540="","",IF(ISNUMBER(W540)=FALSE,"Não se aplica",IFERROR(VLOOKUP(W540,Produtos!$A$1:$C$2319,3,FALSE),"Não Cadastrado")))</f>
        <v/>
      </c>
      <c r="AC540" s="104"/>
      <c r="AD540" s="108" t="str">
        <f>IF(Tabela2[[#This Row],[Origem do acidente]] = "Plataforma", "PREENCHER","NA")</f>
        <v>NA</v>
      </c>
      <c r="AE540" s="107" t="str">
        <f>IF(AC540="","", IF(AC540="NC","", IF(AC540="NE","", IF(AC540="NA","",IFERROR(VLOOKUP(AC540,Produtos!$A$1:$C$2319,2,FALSE),"Não Cadastrado")))))</f>
        <v/>
      </c>
      <c r="AF540" s="104"/>
      <c r="AG540" s="104"/>
      <c r="AH540" s="104" t="str">
        <f>IF(AC540="","",IF(ISNUMBER(AC540)=FALSE,"Não se aplica",IFERROR(VLOOKUP(AC540,Produtos!$A$1:$C$2319,3,FALSE),"Não Cadastrado")))</f>
        <v/>
      </c>
      <c r="AI540" s="104"/>
      <c r="AJ540" s="104" t="str">
        <f>VLOOKUP(Tabela2[[#This Row],[SIEMA]],Siema2025,26,FALSE)</f>
        <v>Veículo trafegava na faixa 3, quando por motivos a serem esclarecidos, perdeu controle da direção vindo a sofrer o tombamento pelo gramado lateral,
após permanecendo no gramado lateral em posição de tombamento.</v>
      </c>
      <c r="AK540" s="107" t="s">
        <v>7363</v>
      </c>
      <c r="AL540" s="107" t="s">
        <v>7182</v>
      </c>
      <c r="AM540" s="107"/>
      <c r="AN540" s="108" t="str">
        <f>VLOOKUP(Tabela2[[#This Row],[SIEMA]],Siema2025,51,FALSE)</f>
        <v>X</v>
      </c>
      <c r="AO540" s="108" t="str">
        <f>VLOOKUP(Tabela2[[#This Row],[SIEMA]],Siema2025,53,FALSE)</f>
        <v/>
      </c>
      <c r="AP540" s="108" t="str">
        <f>VLOOKUP(Tabela2[[#This Row],[SIEMA]],Siema2025,55,FALSE)</f>
        <v/>
      </c>
      <c r="AQ540" s="108" t="str">
        <f>VLOOKUP(Tabela2[[#This Row],[SIEMA]],Siema2025,57,FALSE)</f>
        <v/>
      </c>
      <c r="AR540" s="108" t="str">
        <f>VLOOKUP(Tabela2[[#This Row],[SIEMA]],Siema2025,59,FALSE)</f>
        <v/>
      </c>
      <c r="AS540" s="108" t="str">
        <f>VLOOKUP(Tabela2[[#This Row],[SIEMA]],Siema2025,61,FALSE)</f>
        <v/>
      </c>
      <c r="AT540" s="108" t="str">
        <f>VLOOKUP(Tabela2[[#This Row],[SIEMA]],Siema2025,63,FALSE)</f>
        <v/>
      </c>
      <c r="AU540" s="108" t="s">
        <v>7183</v>
      </c>
      <c r="AV540" s="108" t="str">
        <f>VLOOKUP(Tabela2[[#This Row],[SIEMA]],Siema2025,67,FALSE)</f>
        <v/>
      </c>
      <c r="AW540" s="108" t="str">
        <f>VLOOKUP(Tabela2[[#This Row],[SIEMA]],Siema2025,69,FALSE)</f>
        <v/>
      </c>
      <c r="AX540" s="108" t="s">
        <v>7183</v>
      </c>
      <c r="AY540" s="108" t="str">
        <f>VLOOKUP(Tabela2[[#This Row],[SIEMA]],Siema2025,73,FALSE)</f>
        <v/>
      </c>
      <c r="AZ540" s="108" t="str">
        <f>VLOOKUP(Tabela2[[#This Row],[SIEMA]],Siema2025,75,FALSE)</f>
        <v/>
      </c>
      <c r="BA540" s="108" t="str">
        <f>VLOOKUP(Tabela2[[#This Row],[SIEMA]],Siema2025,77,FALSE)</f>
        <v/>
      </c>
      <c r="BB540" s="108" t="str">
        <f>VLOOKUP(Tabela2[[#This Row],[SIEMA]],Siema2025,79,FALSE)</f>
        <v/>
      </c>
      <c r="BC540" s="108" t="str">
        <f>IF(Tabela2[[#This Row],[Outro(s) ]] = "X", "PREENCHER","NA")</f>
        <v>NA</v>
      </c>
      <c r="BD540" s="108" t="str">
        <f>VLOOKUP(Tabela2[[#This Row],[SIEMA]],Siema2025,82,FALSE)</f>
        <v/>
      </c>
      <c r="BE540" s="108" t="str">
        <f>VLOOKUP(Tabela2[[#This Row],[SIEMA]],Siema2025,81,FALSE)</f>
        <v/>
      </c>
      <c r="BF540" s="110" t="str">
        <f>VLOOKUP(Tabela2[[#This Row],[SIEMA]],Siema2025,28,FALSE)</f>
        <v>CCR PRVias S.A.</v>
      </c>
      <c r="BG540" s="110"/>
      <c r="BH540" s="111" t="str">
        <f>VLOOKUP(Tabela2[[#This Row],[SIEMA]],Siema2025,29,FALSE)</f>
        <v>59196897000113</v>
      </c>
      <c r="BI540" s="112" t="s">
        <v>2696</v>
      </c>
      <c r="BJ540" s="107" t="s">
        <v>7099</v>
      </c>
      <c r="BK540" s="104" t="s">
        <v>2696</v>
      </c>
      <c r="BL540" s="166">
        <v>45981</v>
      </c>
      <c r="BM540" s="108">
        <f ca="1">IF(Tabela2[[#This Row],[Data de atendimento do Ibama (considerar o primeiro documento/ação)]]="",_xlfn.DAYS(TODAY(),J540),_xlfn.DAYS(Tabela2[[#This Row],[Data de atendimento do Ibama (considerar o primeiro documento/ação)]],J540))</f>
        <v>108</v>
      </c>
      <c r="BN540" s="108" t="str">
        <f>IF(Tabela2[[#This Row],[Atendido pelo Ibama ("Não" ou "Sim")]]="Não","Preencher", IF(Tabela2[[#This Row],[Atendido pelo Ibama ("Não" ou "Sim")]]="Sim","NA",""))</f>
        <v>NA</v>
      </c>
      <c r="BO540" s="114" t="s">
        <v>7124</v>
      </c>
      <c r="BP540" s="108" t="s">
        <v>9470</v>
      </c>
      <c r="BQ540" s="106" t="s">
        <v>123</v>
      </c>
      <c r="BR540" s="108" t="str">
        <f>IF(Tabela2[[#This Row],[Equipe do Ibama foi a campo? Houve sobrevoo do Poseidon?]] = "Sim", "PREENCHER","NA")</f>
        <v>NA</v>
      </c>
      <c r="BS540" s="108" t="str">
        <f>IF(Tabela2[[#This Row],[Se sim, foi emitida Ordem de Emergência? (informações vinculada à coluna CK)]] = "Sim", "PREENCHER","NA")</f>
        <v>NA</v>
      </c>
      <c r="BT540" s="108" t="s">
        <v>7101</v>
      </c>
      <c r="BU540" s="108" t="s">
        <v>2696</v>
      </c>
      <c r="BV540" s="108" t="s">
        <v>123</v>
      </c>
      <c r="BW540" s="108" t="s">
        <v>2696</v>
      </c>
      <c r="BX540" s="106" t="s">
        <v>7102</v>
      </c>
      <c r="BY540" s="140">
        <v>45981</v>
      </c>
      <c r="BZ540" s="104">
        <f>IF(Tabela2[[#This Row],[Data do documento de encerramento]]="NA","NA",IF(Tabela2[[#This Row],[Data do documento de encerramento]]="","Pendente de conclusão/ encerramento",_xlfn.DAYS(Tabela2[[#This Row],[Data do documento de encerramento]],J540)))</f>
        <v>108</v>
      </c>
      <c r="CA540" s="107" t="s">
        <v>9521</v>
      </c>
      <c r="CB540" s="107"/>
      <c r="CC540" s="107"/>
      <c r="CD540" s="107"/>
      <c r="CE540" s="107"/>
      <c r="CF540" s="107"/>
    </row>
    <row r="541" spans="1:84" ht="45.75" hidden="1">
      <c r="A541" s="169">
        <v>20258761217</v>
      </c>
      <c r="B541" s="170" t="s">
        <v>9522</v>
      </c>
      <c r="C541" s="108" t="str">
        <f>VLOOKUP(Tabela2[[#This Row],[SIEMA]],Siema2025,4,FALSE)</f>
        <v xml:space="preserve"> MG</v>
      </c>
      <c r="D541" s="106" t="str">
        <f>VLOOKUP(Tabela2[[#This Row],[SIEMA]],Siema2025,3,FALSE)</f>
        <v xml:space="preserve">Ouro Preto </v>
      </c>
      <c r="E541" s="106" t="str">
        <f>VLOOKUP(Tabela2[[#This Row],[SIEMA]],Siema2025,20,FALSE)</f>
        <v>Rua Passa Dez n 910</v>
      </c>
      <c r="F541" s="106"/>
      <c r="G541" s="106" t="s">
        <v>9523</v>
      </c>
      <c r="H541" s="106" t="s">
        <v>9524</v>
      </c>
      <c r="I541" s="104" t="s">
        <v>7114</v>
      </c>
      <c r="J541" s="105">
        <f>VLOOKUP(Tabela2[[#This Row],[SIEMA]],Siema2025,2,FALSE)</f>
        <v>45873</v>
      </c>
      <c r="K541" s="105" t="str">
        <f>VLOOKUP(Tabela2[[#This Row],[SIEMA]],Siema2025,16,FALSE)</f>
        <v>Segunda</v>
      </c>
      <c r="L541" s="106" t="str">
        <f>IF(Tabela2[[#This Row],[Data]]="","Sem Informação",VLOOKUP(MONTH(Tabela2[[#This Row],[Data]]),'[1]Validação de dados'!$I$1:$J$13,2,0))</f>
        <v>Agosto</v>
      </c>
      <c r="M541" s="104">
        <f>YEAR(Tabela2[[#This Row],[Data]])</f>
        <v>2025</v>
      </c>
      <c r="N541" s="105" t="str">
        <f>VLOOKUP(Tabela2[[#This Row],[SIEMA]],Siema2025,17,FALSE)</f>
        <v>Vespertino</v>
      </c>
      <c r="O541" s="105" t="str">
        <f>VLOOKUP(Tabela2[[#This Row],[SIEMA]],Siema2025,5,FALSE)</f>
        <v>Rodovia</v>
      </c>
      <c r="P541" s="104" t="str">
        <f>VLOOKUP(Tabela2[[#This Row],[SIEMA]],Siema2025,21,FALSE)</f>
        <v>Transporte Rodoviário</v>
      </c>
      <c r="Q541" s="104">
        <v>1760</v>
      </c>
      <c r="R541" s="104" t="str">
        <f>VLOOKUP(Tabela2[[#This Row],[SIEMA]],Siema2025,10,FALSE)</f>
        <v/>
      </c>
      <c r="S541" s="107" t="str">
        <f>IF(Q541="","", IF(Q541="NC","", IF(Q541="NE","", IF(Q541="NA","",IFERROR(VLOOKUP(Q541,[1]Produtos!$A$1:$C$2319,2,FALSE),"Não Cadastrado")))))</f>
        <v>LÍQUIDO CORROSIVO, N.E.</v>
      </c>
      <c r="T541" s="104" t="s">
        <v>6834</v>
      </c>
      <c r="U541" s="104" t="s">
        <v>7062</v>
      </c>
      <c r="V541" s="104">
        <f>IF(Q541="","",IF(ISNUMBER(Q541)=FALSE,"Não se aplica",IFERROR(VLOOKUP(Q541,Produtos!$A$1:$C$2319,3,FALSE),"Não Cadastrado")))</f>
        <v>8</v>
      </c>
      <c r="W541" s="104" t="str">
        <f>VLOOKUP(Tabela2[[#This Row],[SIEMA]],Siema2025,10,FALSE)</f>
        <v/>
      </c>
      <c r="X541" s="113" t="str">
        <f>IF(Tabela2[[#This Row],[Origem do acidente]] = "Plataforma", "PREENCHER","NA")</f>
        <v>NA</v>
      </c>
      <c r="Y541" s="109" t="str">
        <f>IF(W541="","", IF(W541="NC","", IF(W541="NE","", IF(W541="NA","",IFERROR(VLOOKUP(W541,Produtos!$A$1:$C$2319,2,FALSE),"Não Cadastrado")))))</f>
        <v/>
      </c>
      <c r="Z541" s="104" t="str">
        <f>VLOOKUP(Tabela2[[#This Row],[SIEMA]],Siema2025,11,FALSE)</f>
        <v xml:space="preserve"> </v>
      </c>
      <c r="AA541" s="104" t="str">
        <f>VLOOKUP(Tabela2[[#This Row],[SIEMA]],Siema2025,12,FALSE)</f>
        <v xml:space="preserve"> </v>
      </c>
      <c r="AB541" s="104" t="str">
        <f>IF(W541="","",IF(ISNUMBER(W541)=FALSE,"Não se aplica",IFERROR(VLOOKUP(W541,Produtos!$A$1:$C$2319,3,FALSE),"Não Cadastrado")))</f>
        <v/>
      </c>
      <c r="AC541" s="104"/>
      <c r="AD541" s="108" t="str">
        <f>IF(Tabela2[[#This Row],[Origem do acidente]] = "Plataforma", "PREENCHER","NA")</f>
        <v>NA</v>
      </c>
      <c r="AE541" s="107" t="str">
        <f>IF(AC541="","", IF(AC541="NC","", IF(AC541="NE","", IF(AC541="NA","",IFERROR(VLOOKUP(AC541,Produtos!$A$1:$C$2319,2,FALSE),"Não Cadastrado")))))</f>
        <v/>
      </c>
      <c r="AF541" s="104"/>
      <c r="AG541" s="104"/>
      <c r="AH541" s="104" t="str">
        <f>IF(AC541="","",IF(ISNUMBER(AC541)=FALSE,"Não se aplica",IFERROR(VLOOKUP(AC541,Produtos!$A$1:$C$2319,3,FALSE),"Não Cadastrado")))</f>
        <v/>
      </c>
      <c r="AI541" s="104"/>
      <c r="AJ541" s="104" t="str">
        <f>VLOOKUP(Tabela2[[#This Row],[SIEMA]],Siema2025,26,FALSE)</f>
        <v>Tombamento seguido de derramamento da carga</v>
      </c>
      <c r="AK541" s="107" t="s">
        <v>6834</v>
      </c>
      <c r="AL541" s="107" t="s">
        <v>7182</v>
      </c>
      <c r="AM541" s="107"/>
      <c r="AN541" s="108" t="str">
        <f>VLOOKUP(Tabela2[[#This Row],[SIEMA]],Siema2025,51,FALSE)</f>
        <v/>
      </c>
      <c r="AO541" s="108" t="str">
        <f>VLOOKUP(Tabela2[[#This Row],[SIEMA]],Siema2025,53,FALSE)</f>
        <v/>
      </c>
      <c r="AP541" s="108" t="str">
        <f>VLOOKUP(Tabela2[[#This Row],[SIEMA]],Siema2025,55,FALSE)</f>
        <v/>
      </c>
      <c r="AQ541" s="108" t="str">
        <f>VLOOKUP(Tabela2[[#This Row],[SIEMA]],Siema2025,57,FALSE)</f>
        <v>X</v>
      </c>
      <c r="AR541" s="108" t="str">
        <f>VLOOKUP(Tabela2[[#This Row],[SIEMA]],Siema2025,59,FALSE)</f>
        <v/>
      </c>
      <c r="AS541" s="108" t="str">
        <f>VLOOKUP(Tabela2[[#This Row],[SIEMA]],Siema2025,61,FALSE)</f>
        <v/>
      </c>
      <c r="AT541" s="108" t="str">
        <f>VLOOKUP(Tabela2[[#This Row],[SIEMA]],Siema2025,63,FALSE)</f>
        <v/>
      </c>
      <c r="AU541" s="108" t="str">
        <f>VLOOKUP(Tabela2[[#This Row],[SIEMA]],Siema2025,65,FALSE)</f>
        <v>X</v>
      </c>
      <c r="AV541" s="108" t="str">
        <f>VLOOKUP(Tabela2[[#This Row],[SIEMA]],Siema2025,67,FALSE)</f>
        <v/>
      </c>
      <c r="AW541" s="108" t="str">
        <f>VLOOKUP(Tabela2[[#This Row],[SIEMA]],Siema2025,69,FALSE)</f>
        <v/>
      </c>
      <c r="AX541" s="108" t="str">
        <f>VLOOKUP(Tabela2[[#This Row],[SIEMA]],Siema2025,71,FALSE)</f>
        <v/>
      </c>
      <c r="AY541" s="108" t="str">
        <f>VLOOKUP(Tabela2[[#This Row],[SIEMA]],Siema2025,73,FALSE)</f>
        <v/>
      </c>
      <c r="AZ541" s="108" t="str">
        <f>VLOOKUP(Tabela2[[#This Row],[SIEMA]],Siema2025,75,FALSE)</f>
        <v/>
      </c>
      <c r="BA541" s="108" t="str">
        <f>VLOOKUP(Tabela2[[#This Row],[SIEMA]],Siema2025,77,FALSE)</f>
        <v/>
      </c>
      <c r="BB541" s="108" t="str">
        <f>VLOOKUP(Tabela2[[#This Row],[SIEMA]],Siema2025,79,FALSE)</f>
        <v/>
      </c>
      <c r="BC541" s="108" t="str">
        <f>IF(Tabela2[[#This Row],[Outro(s) ]] = "X", "PREENCHER","NA")</f>
        <v>NA</v>
      </c>
      <c r="BD541" s="108" t="str">
        <f>VLOOKUP(Tabela2[[#This Row],[SIEMA]],Siema2025,82,FALSE)</f>
        <v/>
      </c>
      <c r="BE541" s="108" t="str">
        <f>VLOOKUP(Tabela2[[#This Row],[SIEMA]],Siema2025,81,FALSE)</f>
        <v/>
      </c>
      <c r="BF541" s="110" t="s">
        <v>6834</v>
      </c>
      <c r="BG541" s="110"/>
      <c r="BH541" s="111" t="s">
        <v>6834</v>
      </c>
      <c r="BI541" s="112" t="str">
        <f>VLOOKUP(Tabela2[[#This Row],[SIEMA]],Siema2025,107,FALSE)</f>
        <v>Não</v>
      </c>
      <c r="BJ541" s="107" t="s">
        <v>7099</v>
      </c>
      <c r="BK541" s="104" t="s">
        <v>2696</v>
      </c>
      <c r="BL541" s="140">
        <v>45877</v>
      </c>
      <c r="BM541" s="108">
        <f ca="1">IF(Tabela2[[#This Row],[Data de atendimento do Ibama (considerar o primeiro documento/ação)]]="",_xlfn.DAYS(TODAY(),J541),_xlfn.DAYS(Tabela2[[#This Row],[Data de atendimento do Ibama (considerar o primeiro documento/ação)]],J541))</f>
        <v>4</v>
      </c>
      <c r="BN541" s="108" t="str">
        <f>IF(Tabela2[[#This Row],[Atendido pelo Ibama ("Não" ou "Sim")]]="Não","Preencher", IF(Tabela2[[#This Row],[Atendido pelo Ibama ("Não" ou "Sim")]]="Sim","NA",""))</f>
        <v>NA</v>
      </c>
      <c r="BO541" s="114" t="s">
        <v>7100</v>
      </c>
      <c r="BP541" s="108" t="str">
        <f>IF(Tabela2[[#This Row],[Forma de atendimento (primeiro documento/ação)]]= "Outros (especificar)", "PREENCHER","NA")</f>
        <v>NA</v>
      </c>
      <c r="BQ541" s="106" t="s">
        <v>123</v>
      </c>
      <c r="BR541" s="108" t="str">
        <f>IF(Tabela2[[#This Row],[Equipe do Ibama foi a campo? Houve sobrevoo do Poseidon?]] = "Sim", "PREENCHER","NA")</f>
        <v>NA</v>
      </c>
      <c r="BS541" s="108" t="str">
        <f>IF(Tabela2[[#This Row],[Se sim, foi emitida Ordem de Emergência? (informações vinculada à coluna CK)]] = "Sim", "PREENCHER","NA")</f>
        <v>NA</v>
      </c>
      <c r="BT541" s="108" t="s">
        <v>7115</v>
      </c>
      <c r="BU541" s="108" t="str">
        <f>IF(Tabela2[[#This Row],[Houve envio de Informações Pós-acidente (preencher "não se aplica" quando de competência estadual/municipal)]] = "Sim", "PREENCHER","NA")</f>
        <v>NA</v>
      </c>
      <c r="BV541" s="108" t="s">
        <v>2696</v>
      </c>
      <c r="BW541" s="108" t="s">
        <v>123</v>
      </c>
      <c r="BX541" s="106" t="s">
        <v>7127</v>
      </c>
      <c r="BY541" s="106"/>
      <c r="BZ541" s="104" t="str">
        <f>IF(Tabela2[[#This Row],[Data do documento de encerramento]]="NA","NA",IF(Tabela2[[#This Row],[Data do documento de encerramento]]="","Pendente de conclusão/ encerramento",_xlfn.DAYS(Tabela2[[#This Row],[Data do documento de encerramento]],J541)))</f>
        <v>Pendente de conclusão/ encerramento</v>
      </c>
      <c r="CA541" s="107" t="s">
        <v>9525</v>
      </c>
      <c r="CB541" s="107"/>
      <c r="CC541" s="107"/>
      <c r="CD541" s="107"/>
      <c r="CE541" s="107"/>
      <c r="CF541" s="107"/>
    </row>
    <row r="542" spans="1:84" ht="60.75">
      <c r="A542" s="169">
        <v>2025877253</v>
      </c>
      <c r="B542" s="170" t="s">
        <v>9526</v>
      </c>
      <c r="C542" s="108" t="s">
        <v>7135</v>
      </c>
      <c r="D542" s="106" t="s">
        <v>637</v>
      </c>
      <c r="E542" s="106" t="s">
        <v>9527</v>
      </c>
      <c r="F542" s="106"/>
      <c r="G542" s="106" t="s">
        <v>9528</v>
      </c>
      <c r="H542" s="106" t="s">
        <v>9529</v>
      </c>
      <c r="I542" s="104" t="str">
        <f>VLOOKUP(Tabela2[[#This Row],[SIEMA]],Siema2025,19,FALSE)</f>
        <v>Campos</v>
      </c>
      <c r="J542" s="105">
        <f>VLOOKUP(Tabela2[[#This Row],[SIEMA]],Siema2025,2,FALSE)</f>
        <v>45874</v>
      </c>
      <c r="K542" s="105" t="str">
        <f>VLOOKUP(Tabela2[[#This Row],[SIEMA]],Siema2025,16,FALSE)</f>
        <v>Terça</v>
      </c>
      <c r="L542" s="106" t="str">
        <f>IF(Tabela2[[#This Row],[Data]]="","Sem Informação",VLOOKUP(MONTH(Tabela2[[#This Row],[Data]]),'[1]Validação de dados'!$I$1:$J$13,2,0))</f>
        <v>Agosto</v>
      </c>
      <c r="M542" s="104">
        <f>YEAR(Tabela2[[#This Row],[Data]])</f>
        <v>2025</v>
      </c>
      <c r="N542" s="105" t="str">
        <f>VLOOKUP(Tabela2[[#This Row],[SIEMA]],Siema2025,17,FALSE)</f>
        <v>Vespertino</v>
      </c>
      <c r="O542" s="105" t="str">
        <f>VLOOKUP(Tabela2[[#This Row],[SIEMA]],Siema2025,5,FALSE)</f>
        <v>Plataforma</v>
      </c>
      <c r="P542" s="104" t="str">
        <f>VLOOKUP(Tabela2[[#This Row],[SIEMA]],Siema2025,21,FALSE)</f>
        <v>Descarga menor de óleo lubrificante pelo carter do motor do guindaste de boreste. Volume estimado em 0,001 m3.</v>
      </c>
      <c r="Q542" s="104" t="s">
        <v>7094</v>
      </c>
      <c r="R542" s="104" t="s">
        <v>7944</v>
      </c>
      <c r="S542" s="107" t="s">
        <v>7945</v>
      </c>
      <c r="T542" s="104" t="str">
        <f>VLOOKUP(Tabela2[[#This Row],[SIEMA]],Siema2025,11,FALSE)</f>
        <v>0.001</v>
      </c>
      <c r="U542" s="104" t="str">
        <f>VLOOKUP(Tabela2[[#This Row],[SIEMA]],Siema2025,12,FALSE)</f>
        <v>M3</v>
      </c>
      <c r="V542" s="104" t="s">
        <v>7483</v>
      </c>
      <c r="W542" s="104"/>
      <c r="X542" s="113"/>
      <c r="Y542" s="109" t="str">
        <f>IF(W542="","", IF(W542="NC","", IF(W542="NE","", IF(W542="NA","",IFERROR(VLOOKUP(W542,Produtos!$A$1:$C$2319,2,FALSE),"Não Cadastrado")))))</f>
        <v/>
      </c>
      <c r="Z542" s="104"/>
      <c r="AA542" s="104"/>
      <c r="AB542" s="104"/>
      <c r="AC542" s="104"/>
      <c r="AD542" s="108"/>
      <c r="AE542" s="107" t="str">
        <f>IF(AC542="","", IF(AC542="NC","", IF(AC542="NE","", IF(AC542="NA","",IFERROR(VLOOKUP(AC542,Produtos!$A$1:$C$2319,2,FALSE),"Não Cadastrado")))))</f>
        <v/>
      </c>
      <c r="AF542" s="104"/>
      <c r="AG542" s="104"/>
      <c r="AH542" s="104" t="str">
        <f>IF(AC542="","",IF(ISNUMBER(AC542)=FALSE,"Não se aplica",IFERROR(VLOOKUP(AC542,Produtos!$A$1:$C$2319,3,FALSE),"Não Cadastrado")))</f>
        <v/>
      </c>
      <c r="AI542" s="104"/>
      <c r="AJ542" s="104" t="str">
        <f>VLOOKUP(Tabela2[[#This Row],[SIEMA]],Siema2025,26,FALSE)</f>
        <v>Rompimento de mangueira.</v>
      </c>
      <c r="AK542" s="107" t="s">
        <v>7112</v>
      </c>
      <c r="AL542" s="107"/>
      <c r="AM542" s="107"/>
      <c r="AN542" s="108" t="str">
        <f>VLOOKUP(Tabela2[[#This Row],[SIEMA]],Siema2025,51,FALSE)</f>
        <v/>
      </c>
      <c r="AO542" s="108" t="str">
        <f>VLOOKUP(Tabela2[[#This Row],[SIEMA]],Siema2025,53,FALSE)</f>
        <v/>
      </c>
      <c r="AP542" s="108" t="str">
        <f>VLOOKUP(Tabela2[[#This Row],[SIEMA]],Siema2025,55,FALSE)</f>
        <v/>
      </c>
      <c r="AQ542" s="108" t="str">
        <f>VLOOKUP(Tabela2[[#This Row],[SIEMA]],Siema2025,57,FALSE)</f>
        <v/>
      </c>
      <c r="AR542" s="108" t="str">
        <f>VLOOKUP(Tabela2[[#This Row],[SIEMA]],Siema2025,59,FALSE)</f>
        <v/>
      </c>
      <c r="AS542" s="108" t="str">
        <f>VLOOKUP(Tabela2[[#This Row],[SIEMA]],Siema2025,61,FALSE)</f>
        <v>X</v>
      </c>
      <c r="AT542" s="108" t="str">
        <f>VLOOKUP(Tabela2[[#This Row],[SIEMA]],Siema2025,63,FALSE)</f>
        <v/>
      </c>
      <c r="AU542" s="108" t="str">
        <f>VLOOKUP(Tabela2[[#This Row],[SIEMA]],Siema2025,65,FALSE)</f>
        <v/>
      </c>
      <c r="AV542" s="108" t="str">
        <f>VLOOKUP(Tabela2[[#This Row],[SIEMA]],Siema2025,67,FALSE)</f>
        <v/>
      </c>
      <c r="AW542" s="108" t="str">
        <f>VLOOKUP(Tabela2[[#This Row],[SIEMA]],Siema2025,69,FALSE)</f>
        <v/>
      </c>
      <c r="AX542" s="108" t="str">
        <f>VLOOKUP(Tabela2[[#This Row],[SIEMA]],Siema2025,71,FALSE)</f>
        <v/>
      </c>
      <c r="AY542" s="108" t="str">
        <f>VLOOKUP(Tabela2[[#This Row],[SIEMA]],Siema2025,73,FALSE)</f>
        <v/>
      </c>
      <c r="AZ542" s="108" t="str">
        <f>VLOOKUP(Tabela2[[#This Row],[SIEMA]],Siema2025,75,FALSE)</f>
        <v/>
      </c>
      <c r="BA542" s="108" t="str">
        <f>VLOOKUP(Tabela2[[#This Row],[SIEMA]],Siema2025,77,FALSE)</f>
        <v/>
      </c>
      <c r="BB542" s="108" t="str">
        <f>VLOOKUP(Tabela2[[#This Row],[SIEMA]],Siema2025,79,FALSE)</f>
        <v/>
      </c>
      <c r="BC542" s="108" t="str">
        <f>IF(Tabela2[[#This Row],[Outro(s) ]] = "X", "PREENCHER","NA")</f>
        <v>NA</v>
      </c>
      <c r="BD542" s="108" t="str">
        <f>VLOOKUP(Tabela2[[#This Row],[SIEMA]],Siema2025,82,FALSE)</f>
        <v/>
      </c>
      <c r="BE542" s="108" t="str">
        <f>VLOOKUP(Tabela2[[#This Row],[SIEMA]],Siema2025,81,FALSE)</f>
        <v/>
      </c>
      <c r="BF542" s="110" t="str">
        <f>VLOOKUP(Tabela2[[#This Row],[SIEMA]],Siema2025,28,FALSE)</f>
        <v>Petrobras</v>
      </c>
      <c r="BG542" s="110"/>
      <c r="BH542" s="111" t="str">
        <f>VLOOKUP(Tabela2[[#This Row],[SIEMA]],Siema2025,29,FALSE)</f>
        <v>33000167100750</v>
      </c>
      <c r="BI542" s="112" t="s">
        <v>2696</v>
      </c>
      <c r="BJ542" s="107" t="s">
        <v>7099</v>
      </c>
      <c r="BK542" s="104" t="s">
        <v>2696</v>
      </c>
      <c r="BL542" s="140">
        <v>46134</v>
      </c>
      <c r="BM542" s="108">
        <f ca="1">IF(Tabela2[[#This Row],[Data de atendimento do Ibama (considerar o primeiro documento/ação)]]="",_xlfn.DAYS(TODAY(),J542),_xlfn.DAYS(Tabela2[[#This Row],[Data de atendimento do Ibama (considerar o primeiro documento/ação)]],J542))</f>
        <v>260</v>
      </c>
      <c r="BN542" s="108" t="str">
        <f>IF(Tabela2[[#This Row],[Atendido pelo Ibama ("Não" ou "Sim")]]="Não","Preencher", IF(Tabela2[[#This Row],[Atendido pelo Ibama ("Não" ou "Sim")]]="Sim","NA",""))</f>
        <v>NA</v>
      </c>
      <c r="BO542" s="114" t="s">
        <v>7165</v>
      </c>
      <c r="BP542" s="108" t="str">
        <f>IF(Tabela2[[#This Row],[Forma de atendimento (primeiro documento/ação)]]= "Outros (especificar)", "PREENCHER","NA")</f>
        <v>NA</v>
      </c>
      <c r="BQ542" s="106" t="s">
        <v>123</v>
      </c>
      <c r="BR542" s="108" t="str">
        <f>IF(Tabela2[[#This Row],[Equipe do Ibama foi a campo? Houve sobrevoo do Poseidon?]] = "Sim", "PREENCHER","NA")</f>
        <v>NA</v>
      </c>
      <c r="BS542" s="108" t="str">
        <f>IF(Tabela2[[#This Row],[Se sim, foi emitida Ordem de Emergência? (informações vinculada à coluna CK)]] = "Sim", "PREENCHER","NA")</f>
        <v>NA</v>
      </c>
      <c r="BT542" s="108" t="s">
        <v>7101</v>
      </c>
      <c r="BU542" s="108" t="s">
        <v>2696</v>
      </c>
      <c r="BV542" s="108" t="s">
        <v>123</v>
      </c>
      <c r="BW542" s="108" t="s">
        <v>123</v>
      </c>
      <c r="BX542" s="106"/>
      <c r="BY542" s="106"/>
      <c r="BZ542" s="104" t="str">
        <f>IF(Tabela2[[#This Row],[Data do documento de encerramento]]="NA","NA",IF(Tabela2[[#This Row],[Data do documento de encerramento]]="","Pendente de conclusão/ encerramento",_xlfn.DAYS(Tabela2[[#This Row],[Data do documento de encerramento]],J542)))</f>
        <v>Pendente de conclusão/ encerramento</v>
      </c>
      <c r="CA542" s="107"/>
      <c r="CB542" s="107" t="s">
        <v>7641</v>
      </c>
      <c r="CC542" s="107" t="s">
        <v>7641</v>
      </c>
      <c r="CD542" s="107" t="s">
        <v>123</v>
      </c>
      <c r="CE542" s="107" t="s">
        <v>123</v>
      </c>
      <c r="CF542" s="107" t="s">
        <v>7167</v>
      </c>
    </row>
    <row r="543" spans="1:84" ht="60.75" hidden="1">
      <c r="A543" s="169">
        <v>20258532442</v>
      </c>
      <c r="B543" s="170" t="s">
        <v>9530</v>
      </c>
      <c r="C543" s="108" t="str">
        <f>VLOOKUP(Tabela2[[#This Row],[SIEMA]],Siema2025,4,FALSE)</f>
        <v xml:space="preserve"> MG</v>
      </c>
      <c r="D543" s="106" t="str">
        <f>VLOOKUP(Tabela2[[#This Row],[SIEMA]],Siema2025,3,FALSE)</f>
        <v xml:space="preserve">Congonhas </v>
      </c>
      <c r="E543" s="106" t="s">
        <v>7760</v>
      </c>
      <c r="F543" s="106" t="s">
        <v>9531</v>
      </c>
      <c r="G543" s="106" t="s">
        <v>9532</v>
      </c>
      <c r="H543" s="106" t="s">
        <v>9533</v>
      </c>
      <c r="I543" s="104" t="s">
        <v>7114</v>
      </c>
      <c r="J543" s="105">
        <f>VLOOKUP(Tabela2[[#This Row],[SIEMA]],Siema2025,2,FALSE)</f>
        <v>45874</v>
      </c>
      <c r="K543" s="105" t="str">
        <f>VLOOKUP(Tabela2[[#This Row],[SIEMA]],Siema2025,16,FALSE)</f>
        <v>Terça</v>
      </c>
      <c r="L543" s="106" t="str">
        <f>IF(Tabela2[[#This Row],[Data]]="","Sem Informação",VLOOKUP(MONTH(Tabela2[[#This Row],[Data]]),'[1]Validação de dados'!$I$1:$J$13,2,0))</f>
        <v>Agosto</v>
      </c>
      <c r="M543" s="104">
        <f>YEAR(Tabela2[[#This Row],[Data]])</f>
        <v>2025</v>
      </c>
      <c r="N543" s="105" t="str">
        <f>VLOOKUP(Tabela2[[#This Row],[SIEMA]],Siema2025,17,FALSE)</f>
        <v>Matutino</v>
      </c>
      <c r="O543" s="105" t="str">
        <f>VLOOKUP(Tabela2[[#This Row],[SIEMA]],Siema2025,5,FALSE)</f>
        <v>Rodovia</v>
      </c>
      <c r="P543" s="104" t="str">
        <f>VLOOKUP(Tabela2[[#This Row],[SIEMA]],Siema2025,21,FALSE)</f>
        <v>BR-040 km 603+735 Sul - Congonhas/MG</v>
      </c>
      <c r="Q543" s="104">
        <v>1170</v>
      </c>
      <c r="R543" s="104" t="str">
        <f>VLOOKUP(Tabela2[[#This Row],[SIEMA]],Siema2025,10,FALSE)</f>
        <v/>
      </c>
      <c r="S543" s="107" t="str">
        <f>IF(Q543="","", IF(Q543="NC","", IF(Q543="NE","", IF(Q543="NA","",IFERROR(VLOOKUP(Q543,[1]Produtos!$A$1:$C$2319,2,FALSE),"Não Cadastrado")))))</f>
        <v>ÁLCOOL ETÍLICO, ETANOL</v>
      </c>
      <c r="T543" s="104">
        <v>17700</v>
      </c>
      <c r="U543" s="104" t="s">
        <v>648</v>
      </c>
      <c r="V543" s="104">
        <f>IF(Q543="","",IF(ISNUMBER(Q543)=FALSE,"Não se aplica",IFERROR(VLOOKUP(Q543,Produtos!$A$1:$C$2319,3,FALSE),"Não Cadastrado")))</f>
        <v>3</v>
      </c>
      <c r="W543" s="104" t="str">
        <f>VLOOKUP(Tabela2[[#This Row],[SIEMA]],Siema2025,10,FALSE)</f>
        <v/>
      </c>
      <c r="X543" s="113" t="str">
        <f>IF(Tabela2[[#This Row],[Origem do acidente]] = "Plataforma", "PREENCHER","NA")</f>
        <v>NA</v>
      </c>
      <c r="Y543" s="109" t="str">
        <f>IF(W543="","", IF(W543="NC","", IF(W543="NE","", IF(W543="NA","",IFERROR(VLOOKUP(W543,Produtos!$A$1:$C$2319,2,FALSE),"Não Cadastrado")))))</f>
        <v/>
      </c>
      <c r="Z543" s="104" t="str">
        <f>VLOOKUP(Tabela2[[#This Row],[SIEMA]],Siema2025,11,FALSE)</f>
        <v xml:space="preserve"> </v>
      </c>
      <c r="AA543" s="104" t="str">
        <f>VLOOKUP(Tabela2[[#This Row],[SIEMA]],Siema2025,12,FALSE)</f>
        <v xml:space="preserve"> </v>
      </c>
      <c r="AB543" s="104" t="str">
        <f>IF(W543="","",IF(ISNUMBER(W543)=FALSE,"Não se aplica",IFERROR(VLOOKUP(W543,Produtos!$A$1:$C$2319,3,FALSE),"Não Cadastrado")))</f>
        <v/>
      </c>
      <c r="AC543" s="104"/>
      <c r="AD543" s="108" t="str">
        <f>IF(Tabela2[[#This Row],[Origem do acidente]] = "Plataforma", "PREENCHER","NA")</f>
        <v>NA</v>
      </c>
      <c r="AE543" s="107" t="str">
        <f>IF(AC543="","", IF(AC543="NC","", IF(AC543="NE","", IF(AC543="NA","",IFERROR(VLOOKUP(AC543,Produtos!$A$1:$C$2319,2,FALSE),"Não Cadastrado")))))</f>
        <v/>
      </c>
      <c r="AF543" s="104"/>
      <c r="AG543" s="104"/>
      <c r="AH543" s="104" t="str">
        <f>IF(AC543="","",IF(ISNUMBER(AC543)=FALSE,"Não se aplica",IFERROR(VLOOKUP(AC543,Produtos!$A$1:$C$2319,3,FALSE),"Não Cadastrado")))</f>
        <v/>
      </c>
      <c r="AI543" s="104"/>
      <c r="AJ543" s="104" t="str">
        <f>VLOOKUP(Tabela2[[#This Row],[SIEMA]],Siema2025,26,FALSE)</f>
        <v/>
      </c>
      <c r="AK543" s="107" t="s">
        <v>7363</v>
      </c>
      <c r="AL543" s="107" t="s">
        <v>7965</v>
      </c>
      <c r="AM543" s="107" t="s">
        <v>7636</v>
      </c>
      <c r="AN543" s="108" t="str">
        <f>VLOOKUP(Tabela2[[#This Row],[SIEMA]],Siema2025,51,FALSE)</f>
        <v>X</v>
      </c>
      <c r="AO543" s="108" t="str">
        <f>VLOOKUP(Tabela2[[#This Row],[SIEMA]],Siema2025,53,FALSE)</f>
        <v/>
      </c>
      <c r="AP543" s="108" t="str">
        <f>VLOOKUP(Tabela2[[#This Row],[SIEMA]],Siema2025,55,FALSE)</f>
        <v/>
      </c>
      <c r="AQ543" s="108" t="str">
        <f>VLOOKUP(Tabela2[[#This Row],[SIEMA]],Siema2025,57,FALSE)</f>
        <v/>
      </c>
      <c r="AR543" s="108" t="str">
        <f>VLOOKUP(Tabela2[[#This Row],[SIEMA]],Siema2025,59,FALSE)</f>
        <v/>
      </c>
      <c r="AS543" s="108" t="str">
        <f>VLOOKUP(Tabela2[[#This Row],[SIEMA]],Siema2025,61,FALSE)</f>
        <v/>
      </c>
      <c r="AT543" s="108" t="str">
        <f>VLOOKUP(Tabela2[[#This Row],[SIEMA]],Siema2025,63,FALSE)</f>
        <v/>
      </c>
      <c r="AU543" s="108" t="str">
        <f>VLOOKUP(Tabela2[[#This Row],[SIEMA]],Siema2025,65,FALSE)</f>
        <v>X</v>
      </c>
      <c r="AV543" s="108" t="str">
        <f>VLOOKUP(Tabela2[[#This Row],[SIEMA]],Siema2025,67,FALSE)</f>
        <v/>
      </c>
      <c r="AW543" s="108" t="s">
        <v>7183</v>
      </c>
      <c r="AX543" s="108" t="str">
        <f>VLOOKUP(Tabela2[[#This Row],[SIEMA]],Siema2025,71,FALSE)</f>
        <v>X</v>
      </c>
      <c r="AY543" s="108" t="str">
        <f>VLOOKUP(Tabela2[[#This Row],[SIEMA]],Siema2025,73,FALSE)</f>
        <v/>
      </c>
      <c r="AZ543" s="108" t="str">
        <f>VLOOKUP(Tabela2[[#This Row],[SIEMA]],Siema2025,75,FALSE)</f>
        <v/>
      </c>
      <c r="BA543" s="108" t="str">
        <f>VLOOKUP(Tabela2[[#This Row],[SIEMA]],Siema2025,77,FALSE)</f>
        <v/>
      </c>
      <c r="BB543" s="108" t="str">
        <f>VLOOKUP(Tabela2[[#This Row],[SIEMA]],Siema2025,79,FALSE)</f>
        <v/>
      </c>
      <c r="BC543" s="108" t="str">
        <f>IF(Tabela2[[#This Row],[Outro(s) ]] = "X", "PREENCHER","NA")</f>
        <v>NA</v>
      </c>
      <c r="BD543" s="108" t="str">
        <f>VLOOKUP(Tabela2[[#This Row],[SIEMA]],Siema2025,82,FALSE)</f>
        <v/>
      </c>
      <c r="BE543" s="108" t="str">
        <f>VLOOKUP(Tabela2[[#This Row],[SIEMA]],Siema2025,81,FALSE)</f>
        <v/>
      </c>
      <c r="BF543" s="110" t="s">
        <v>9534</v>
      </c>
      <c r="BG543" s="110"/>
      <c r="BH543" s="238" t="s">
        <v>9535</v>
      </c>
      <c r="BI543" s="112" t="s">
        <v>2696</v>
      </c>
      <c r="BJ543" s="107" t="s">
        <v>7099</v>
      </c>
      <c r="BK543" s="104" t="s">
        <v>2696</v>
      </c>
      <c r="BL543" s="140">
        <v>45877</v>
      </c>
      <c r="BM543" s="108">
        <f ca="1">IF(Tabela2[[#This Row],[Data de atendimento do Ibama (considerar o primeiro documento/ação)]]="",_xlfn.DAYS(TODAY(),J543),_xlfn.DAYS(Tabela2[[#This Row],[Data de atendimento do Ibama (considerar o primeiro documento/ação)]],J543))</f>
        <v>3</v>
      </c>
      <c r="BN543" s="108" t="str">
        <f>IF(Tabela2[[#This Row],[Atendido pelo Ibama ("Não" ou "Sim")]]="Não","Preencher", IF(Tabela2[[#This Row],[Atendido pelo Ibama ("Não" ou "Sim")]]="Sim","NA",""))</f>
        <v>NA</v>
      </c>
      <c r="BO543" s="114" t="s">
        <v>7100</v>
      </c>
      <c r="BP543" s="108" t="str">
        <f>IF(Tabela2[[#This Row],[Forma de atendimento (primeiro documento/ação)]]= "Outros (especificar)", "PREENCHER","NA")</f>
        <v>NA</v>
      </c>
      <c r="BQ543" s="106" t="s">
        <v>123</v>
      </c>
      <c r="BR543" s="108" t="str">
        <f>IF(Tabela2[[#This Row],[Equipe do Ibama foi a campo? Houve sobrevoo do Poseidon?]] = "Sim", "PREENCHER","NA")</f>
        <v>NA</v>
      </c>
      <c r="BS543" s="108" t="str">
        <f>IF(Tabela2[[#This Row],[Se sim, foi emitida Ordem de Emergência? (informações vinculada à coluna CK)]] = "Sim", "PREENCHER","NA")</f>
        <v>NA</v>
      </c>
      <c r="BT543" s="108" t="s">
        <v>7101</v>
      </c>
      <c r="BU543" s="108" t="s">
        <v>123</v>
      </c>
      <c r="BV543" s="108" t="s">
        <v>123</v>
      </c>
      <c r="BW543" s="108" t="s">
        <v>123</v>
      </c>
      <c r="BX543" s="106" t="s">
        <v>7127</v>
      </c>
      <c r="BY543" s="106"/>
      <c r="BZ543" s="104" t="str">
        <f>IF(Tabela2[[#This Row],[Data do documento de encerramento]]="NA","NA",IF(Tabela2[[#This Row],[Data do documento de encerramento]]="","Pendente de conclusão/ encerramento",_xlfn.DAYS(Tabela2[[#This Row],[Data do documento de encerramento]],J543)))</f>
        <v>Pendente de conclusão/ encerramento</v>
      </c>
      <c r="CA543" s="107" t="s">
        <v>9536</v>
      </c>
      <c r="CB543" s="107"/>
      <c r="CC543" s="107"/>
      <c r="CD543" s="107"/>
      <c r="CE543" s="107"/>
      <c r="CF543" s="107"/>
    </row>
    <row r="544" spans="1:84" ht="30.75" hidden="1">
      <c r="A544" s="199">
        <v>20258557626</v>
      </c>
      <c r="B544" s="177" t="s">
        <v>8473</v>
      </c>
      <c r="C544" s="108" t="str">
        <f>VLOOKUP(Tabela2[[#This Row],[SIEMA]],Siema2025,4,FALSE)</f>
        <v xml:space="preserve"> SP</v>
      </c>
      <c r="D544" s="106" t="str">
        <f>VLOOKUP(Tabela2[[#This Row],[SIEMA]],Siema2025,3,FALSE)</f>
        <v xml:space="preserve">Matão </v>
      </c>
      <c r="E544" s="106" t="str">
        <f>VLOOKUP(Tabela2[[#This Row],[SIEMA]],Siema2025,20,FALSE)</f>
        <v>km 39+200</v>
      </c>
      <c r="F544" s="106"/>
      <c r="G544" s="106" t="s">
        <v>9537</v>
      </c>
      <c r="H544" s="106" t="s">
        <v>9538</v>
      </c>
      <c r="I544" s="104" t="s">
        <v>7114</v>
      </c>
      <c r="J544" s="105">
        <f>VLOOKUP(Tabela2[[#This Row],[SIEMA]],Siema2025,2,FALSE)</f>
        <v>45874</v>
      </c>
      <c r="K544" s="105" t="str">
        <f>VLOOKUP(Tabela2[[#This Row],[SIEMA]],Siema2025,16,FALSE)</f>
        <v>Terça</v>
      </c>
      <c r="L544" s="106" t="str">
        <f>IF(Tabela2[[#This Row],[Data]]="","Sem Informação",VLOOKUP(MONTH(Tabela2[[#This Row],[Data]]),'[1]Validação de dados'!$I$1:$J$13,2,0))</f>
        <v>Agosto</v>
      </c>
      <c r="M544" s="104">
        <f>YEAR(Tabela2[[#This Row],[Data]])</f>
        <v>2025</v>
      </c>
      <c r="N544" s="105" t="str">
        <f>VLOOKUP(Tabela2[[#This Row],[SIEMA]],Siema2025,17,FALSE)</f>
        <v>Vespertino</v>
      </c>
      <c r="O544" s="105" t="str">
        <f>VLOOKUP(Tabela2[[#This Row],[SIEMA]],Siema2025,5,FALSE)</f>
        <v>Ferrovia</v>
      </c>
      <c r="P544" s="104" t="str">
        <f>VLOOKUP(Tabela2[[#This Row],[SIEMA]],Siema2025,21,FALSE)</f>
        <v>Vazamento de açúcar sobre a Via</v>
      </c>
      <c r="Q544" s="104" t="s">
        <v>7127</v>
      </c>
      <c r="R544" s="104" t="s">
        <v>7127</v>
      </c>
      <c r="S544" s="107" t="s">
        <v>3999</v>
      </c>
      <c r="T544" s="104" t="s">
        <v>8196</v>
      </c>
      <c r="U544" s="104" t="str">
        <f>VLOOKUP(Tabela2[[#This Row],[SIEMA]],Siema2025,12,FALSE)</f>
        <v/>
      </c>
      <c r="V544" s="104" t="s">
        <v>7127</v>
      </c>
      <c r="W544" s="104"/>
      <c r="X544" s="113"/>
      <c r="Y544" s="109" t="str">
        <f>IF(W544="","", IF(W544="NC","", IF(W544="NE","", IF(W544="NA","",IFERROR(VLOOKUP(W544,Produtos!$A$1:$C$2319,2,FALSE),"Não Cadastrado")))))</f>
        <v/>
      </c>
      <c r="Z544" s="104" t="str">
        <f>VLOOKUP(Tabela2[[#This Row],[SIEMA]],Siema2025,11,FALSE)</f>
        <v/>
      </c>
      <c r="AA544" s="104" t="str">
        <f>VLOOKUP(Tabela2[[#This Row],[SIEMA]],Siema2025,12,FALSE)</f>
        <v/>
      </c>
      <c r="AB544" s="104" t="str">
        <f>IF(W544="","",IF(ISNUMBER(W544)=FALSE,"Não se aplica",IFERROR(VLOOKUP(W544,Produtos!$A$1:$C$2319,3,FALSE),"Não Cadastrado")))</f>
        <v/>
      </c>
      <c r="AC544" s="104"/>
      <c r="AD544" s="108"/>
      <c r="AE544" s="107" t="str">
        <f>IF(AC544="","", IF(AC544="NC","", IF(AC544="NE","", IF(AC544="NA","",IFERROR(VLOOKUP(AC544,Produtos!$A$1:$C$2319,2,FALSE),"Não Cadastrado")))))</f>
        <v/>
      </c>
      <c r="AF544" s="104"/>
      <c r="AG544" s="104"/>
      <c r="AH544" s="104" t="str">
        <f>IF(AC544="","",IF(ISNUMBER(AC544)=FALSE,"Não se aplica",IFERROR(VLOOKUP(AC544,Produtos!$A$1:$C$2319,3,FALSE),"Não Cadastrado")))</f>
        <v/>
      </c>
      <c r="AI544" s="104"/>
      <c r="AJ544" s="104" t="str">
        <f>VLOOKUP(Tabela2[[#This Row],[SIEMA]],Siema2025,26,FALSE)</f>
        <v>Evento caracterizado por vandalismo e abertura de 2 vagões carregados com açúcar, em decorrência de ataque criminoso.</v>
      </c>
      <c r="AK544" s="107" t="s">
        <v>7122</v>
      </c>
      <c r="AL544" s="107"/>
      <c r="AM544" s="107"/>
      <c r="AN544" s="108" t="str">
        <f>VLOOKUP(Tabela2[[#This Row],[SIEMA]],Siema2025,51,FALSE)</f>
        <v/>
      </c>
      <c r="AO544" s="108" t="str">
        <f>VLOOKUP(Tabela2[[#This Row],[SIEMA]],Siema2025,53,FALSE)</f>
        <v/>
      </c>
      <c r="AP544" s="108" t="str">
        <f>VLOOKUP(Tabela2[[#This Row],[SIEMA]],Siema2025,55,FALSE)</f>
        <v/>
      </c>
      <c r="AQ544" s="108" t="str">
        <f>VLOOKUP(Tabela2[[#This Row],[SIEMA]],Siema2025,57,FALSE)</f>
        <v/>
      </c>
      <c r="AR544" s="108" t="str">
        <f>VLOOKUP(Tabela2[[#This Row],[SIEMA]],Siema2025,59,FALSE)</f>
        <v/>
      </c>
      <c r="AS544" s="108" t="str">
        <f>VLOOKUP(Tabela2[[#This Row],[SIEMA]],Siema2025,61,FALSE)</f>
        <v/>
      </c>
      <c r="AT544" s="108" t="str">
        <f>VLOOKUP(Tabela2[[#This Row],[SIEMA]],Siema2025,63,FALSE)</f>
        <v/>
      </c>
      <c r="AU544" s="108" t="str">
        <f>VLOOKUP(Tabela2[[#This Row],[SIEMA]],Siema2025,65,FALSE)</f>
        <v>X</v>
      </c>
      <c r="AV544" s="108" t="str">
        <f>VLOOKUP(Tabela2[[#This Row],[SIEMA]],Siema2025,67,FALSE)</f>
        <v/>
      </c>
      <c r="AW544" s="108" t="str">
        <f>VLOOKUP(Tabela2[[#This Row],[SIEMA]],Siema2025,69,FALSE)</f>
        <v/>
      </c>
      <c r="AX544" s="108" t="str">
        <f>VLOOKUP(Tabela2[[#This Row],[SIEMA]],Siema2025,71,FALSE)</f>
        <v/>
      </c>
      <c r="AY544" s="108" t="str">
        <f>VLOOKUP(Tabela2[[#This Row],[SIEMA]],Siema2025,73,FALSE)</f>
        <v/>
      </c>
      <c r="AZ544" s="108" t="str">
        <f>VLOOKUP(Tabela2[[#This Row],[SIEMA]],Siema2025,75,FALSE)</f>
        <v/>
      </c>
      <c r="BA544" s="108" t="str">
        <f>VLOOKUP(Tabela2[[#This Row],[SIEMA]],Siema2025,77,FALSE)</f>
        <v/>
      </c>
      <c r="BB544" s="108" t="str">
        <f>VLOOKUP(Tabela2[[#This Row],[SIEMA]],Siema2025,79,FALSE)</f>
        <v/>
      </c>
      <c r="BC544" s="108" t="str">
        <f>IF(Tabela2[[#This Row],[Outro(s) ]] = "X", "PREENCHER","NA")</f>
        <v>NA</v>
      </c>
      <c r="BD544" s="108" t="str">
        <f>VLOOKUP(Tabela2[[#This Row],[SIEMA]],Siema2025,82,FALSE)</f>
        <v/>
      </c>
      <c r="BE544" s="108" t="str">
        <f>VLOOKUP(Tabela2[[#This Row],[SIEMA]],Siema2025,81,FALSE)</f>
        <v/>
      </c>
      <c r="BF544" s="110" t="s">
        <v>3066</v>
      </c>
      <c r="BG544" s="110" t="s">
        <v>7123</v>
      </c>
      <c r="BH544" s="111" t="str">
        <f>VLOOKUP(Tabela2[[#This Row],[SIEMA]],Siema2025,29,FALSE)</f>
        <v>02502844000166</v>
      </c>
      <c r="BI544" s="112" t="str">
        <f>VLOOKUP(Tabela2[[#This Row],[SIEMA]],Siema2025,107,FALSE)</f>
        <v>Não</v>
      </c>
      <c r="BJ544" s="107" t="s">
        <v>7099</v>
      </c>
      <c r="BK544" s="104" t="s">
        <v>123</v>
      </c>
      <c r="BL544" s="140"/>
      <c r="BM544" s="108">
        <f ca="1">IF(Tabela2[[#This Row],[Data de atendimento do Ibama (considerar o primeiro documento/ação)]]="",_xlfn.DAYS(TODAY(),J544),_xlfn.DAYS(Tabela2[[#This Row],[Data de atendimento do Ibama (considerar o primeiro documento/ação)]],J544))</f>
        <v>358</v>
      </c>
      <c r="BN544" s="108" t="s">
        <v>7469</v>
      </c>
      <c r="BO544" s="114" t="s">
        <v>637</v>
      </c>
      <c r="BP544" s="108" t="str">
        <f>IF(Tabela2[[#This Row],[Forma de atendimento (primeiro documento/ação)]]= "Outros (especificar)", "PREENCHER","NA")</f>
        <v>NA</v>
      </c>
      <c r="BQ544" s="106" t="s">
        <v>123</v>
      </c>
      <c r="BR544" s="108" t="str">
        <f>IF(Tabela2[[#This Row],[Equipe do Ibama foi a campo? Houve sobrevoo do Poseidon?]] = "Sim", "PREENCHER","NA")</f>
        <v>NA</v>
      </c>
      <c r="BS544" s="108" t="str">
        <f>IF(Tabela2[[#This Row],[Se sim, foi emitida Ordem de Emergência? (informações vinculada à coluna CK)]] = "Sim", "PREENCHER","NA")</f>
        <v>NA</v>
      </c>
      <c r="BT544" s="108" t="s">
        <v>7101</v>
      </c>
      <c r="BU544" s="108" t="s">
        <v>123</v>
      </c>
      <c r="BV544" s="108" t="s">
        <v>123</v>
      </c>
      <c r="BW544" s="108" t="s">
        <v>123</v>
      </c>
      <c r="BX544" s="106" t="s">
        <v>7127</v>
      </c>
      <c r="BY544" s="106"/>
      <c r="BZ544" s="104" t="str">
        <f>IF(Tabela2[[#This Row],[Data do documento de encerramento]]="NA","NA",IF(Tabela2[[#This Row],[Data do documento de encerramento]]="","Pendente de conclusão/ encerramento",_xlfn.DAYS(Tabela2[[#This Row],[Data do documento de encerramento]],J544)))</f>
        <v>Pendente de conclusão/ encerramento</v>
      </c>
      <c r="CA544" s="201" t="s">
        <v>9019</v>
      </c>
      <c r="CB544" s="107"/>
      <c r="CC544" s="107"/>
      <c r="CD544" s="107"/>
      <c r="CE544" s="107"/>
      <c r="CF544" s="107"/>
    </row>
    <row r="545" spans="1:84" ht="76.5">
      <c r="A545" s="169">
        <v>20258568435</v>
      </c>
      <c r="B545" s="170" t="s">
        <v>9539</v>
      </c>
      <c r="C545" s="108" t="s">
        <v>7135</v>
      </c>
      <c r="D545" s="106" t="s">
        <v>637</v>
      </c>
      <c r="E545" s="106" t="s">
        <v>9540</v>
      </c>
      <c r="F545" s="106"/>
      <c r="G545" s="106" t="s">
        <v>9541</v>
      </c>
      <c r="H545" s="106" t="s">
        <v>9542</v>
      </c>
      <c r="I545" s="104" t="str">
        <f>VLOOKUP(Tabela2[[#This Row],[SIEMA]],Siema2025,19,FALSE)</f>
        <v>Campos</v>
      </c>
      <c r="J545" s="105">
        <f>VLOOKUP(Tabela2[[#This Row],[SIEMA]],Siema2025,2,FALSE)</f>
        <v>45874</v>
      </c>
      <c r="K545" s="105" t="str">
        <f>VLOOKUP(Tabela2[[#This Row],[SIEMA]],Siema2025,16,FALSE)</f>
        <v>Terça</v>
      </c>
      <c r="L545" s="106" t="str">
        <f>IF(Tabela2[[#This Row],[Data]]="","Sem Informação",VLOOKUP(MONTH(Tabela2[[#This Row],[Data]]),'[1]Validação de dados'!$I$1:$J$13,2,0))</f>
        <v>Agosto</v>
      </c>
      <c r="M545" s="104">
        <f>YEAR(Tabela2[[#This Row],[Data]])</f>
        <v>2025</v>
      </c>
      <c r="N545" s="105" t="str">
        <f>VLOOKUP(Tabela2[[#This Row],[SIEMA]],Siema2025,17,FALSE)</f>
        <v>Vespertino</v>
      </c>
      <c r="O545" s="105" t="str">
        <f>VLOOKUP(Tabela2[[#This Row],[SIEMA]],Siema2025,5,FALSE)</f>
        <v>Plataforma</v>
      </c>
      <c r="P545" s="104" t="str">
        <f>VLOOKUP(Tabela2[[#This Row],[SIEMA]],Siema2025,21,FALSE)</f>
        <v>A fonte do vazamento foi identificada como uma fissura na linha de vent do vaso do sistema de drenagem fechada.</v>
      </c>
      <c r="Q545">
        <v>3082</v>
      </c>
      <c r="R545" s="104" t="s">
        <v>1714</v>
      </c>
      <c r="S545" s="107" t="s">
        <v>1714</v>
      </c>
      <c r="T545" s="104" t="s">
        <v>9543</v>
      </c>
      <c r="U545" s="104" t="s">
        <v>7111</v>
      </c>
      <c r="V545" s="104">
        <f>IF(Q545="","",IF(ISNUMBER(Q545)=FALSE,"Não se aplica",IFERROR(VLOOKUP(Q545,Produtos!$A$1:$C$2319,3,FALSE),"Não Cadastrado")))</f>
        <v>9</v>
      </c>
      <c r="W545" s="104" t="str">
        <f>VLOOKUP(Tabela2[[#This Row],[SIEMA]],Siema2025,10,FALSE)</f>
        <v/>
      </c>
      <c r="X545" s="113"/>
      <c r="Y545" s="109" t="str">
        <f>IF(W545="","", IF(W545="NC","", IF(W545="NE","", IF(W545="NA","",IFERROR(VLOOKUP(W545,Produtos!$A$1:$C$2319,2,FALSE),"Não Cadastrado")))))</f>
        <v/>
      </c>
      <c r="Z545" s="104" t="str">
        <f>VLOOKUP(Tabela2[[#This Row],[SIEMA]],Siema2025,11,FALSE)</f>
        <v xml:space="preserve"> </v>
      </c>
      <c r="AA545" s="104" t="str">
        <f>VLOOKUP(Tabela2[[#This Row],[SIEMA]],Siema2025,12,FALSE)</f>
        <v xml:space="preserve"> </v>
      </c>
      <c r="AB545" s="104" t="str">
        <f>IF(W545="","",IF(ISNUMBER(W545)=FALSE,"Não se aplica",IFERROR(VLOOKUP(W545,Produtos!$A$1:$C$2319,3,FALSE),"Não Cadastrado")))</f>
        <v/>
      </c>
      <c r="AC545" s="104"/>
      <c r="AD545" s="108"/>
      <c r="AE545" s="107" t="str">
        <f>IF(AC545="","", IF(AC545="NC","", IF(AC545="NE","", IF(AC545="NA","",IFERROR(VLOOKUP(AC545,Produtos!$A$1:$C$2319,2,FALSE),"Não Cadastrado")))))</f>
        <v/>
      </c>
      <c r="AF545" s="104"/>
      <c r="AG545" s="104"/>
      <c r="AH545" s="104" t="str">
        <f>IF(AC545="","",IF(ISNUMBER(AC545)=FALSE,"Não se aplica",IFERROR(VLOOKUP(AC545,Produtos!$A$1:$C$2319,3,FALSE),"Não Cadastrado")))</f>
        <v/>
      </c>
      <c r="AI545" s="104"/>
      <c r="AJ545" s="104" t="str">
        <f>VLOOKUP(Tabela2[[#This Row],[SIEMA]],Siema2025,26,FALSE)</f>
        <v>Em investigação</v>
      </c>
      <c r="AK545" s="107" t="s">
        <v>7290</v>
      </c>
      <c r="AL545" s="107"/>
      <c r="AM545" s="107"/>
      <c r="AN545" s="108" t="str">
        <f>VLOOKUP(Tabela2[[#This Row],[SIEMA]],Siema2025,51,FALSE)</f>
        <v/>
      </c>
      <c r="AO545" s="108" t="str">
        <f>VLOOKUP(Tabela2[[#This Row],[SIEMA]],Siema2025,53,FALSE)</f>
        <v/>
      </c>
      <c r="AP545" s="108" t="str">
        <f>VLOOKUP(Tabela2[[#This Row],[SIEMA]],Siema2025,55,FALSE)</f>
        <v/>
      </c>
      <c r="AQ545" s="108" t="str">
        <f>VLOOKUP(Tabela2[[#This Row],[SIEMA]],Siema2025,57,FALSE)</f>
        <v/>
      </c>
      <c r="AR545" s="108" t="str">
        <f>VLOOKUP(Tabela2[[#This Row],[SIEMA]],Siema2025,59,FALSE)</f>
        <v/>
      </c>
      <c r="AS545" s="108" t="str">
        <f>VLOOKUP(Tabela2[[#This Row],[SIEMA]],Siema2025,61,FALSE)</f>
        <v>X</v>
      </c>
      <c r="AT545" s="108" t="str">
        <f>VLOOKUP(Tabela2[[#This Row],[SIEMA]],Siema2025,63,FALSE)</f>
        <v/>
      </c>
      <c r="AU545" s="108" t="str">
        <f>VLOOKUP(Tabela2[[#This Row],[SIEMA]],Siema2025,65,FALSE)</f>
        <v/>
      </c>
      <c r="AV545" s="108" t="str">
        <f>VLOOKUP(Tabela2[[#This Row],[SIEMA]],Siema2025,67,FALSE)</f>
        <v/>
      </c>
      <c r="AW545" s="108" t="str">
        <f>VLOOKUP(Tabela2[[#This Row],[SIEMA]],Siema2025,69,FALSE)</f>
        <v/>
      </c>
      <c r="AX545" s="108" t="str">
        <f>VLOOKUP(Tabela2[[#This Row],[SIEMA]],Siema2025,71,FALSE)</f>
        <v/>
      </c>
      <c r="AY545" s="108" t="str">
        <f>VLOOKUP(Tabela2[[#This Row],[SIEMA]],Siema2025,73,FALSE)</f>
        <v/>
      </c>
      <c r="AZ545" s="108" t="str">
        <f>VLOOKUP(Tabela2[[#This Row],[SIEMA]],Siema2025,75,FALSE)</f>
        <v/>
      </c>
      <c r="BA545" s="108" t="str">
        <f>VLOOKUP(Tabela2[[#This Row],[SIEMA]],Siema2025,77,FALSE)</f>
        <v/>
      </c>
      <c r="BB545" s="108" t="str">
        <f>VLOOKUP(Tabela2[[#This Row],[SIEMA]],Siema2025,79,FALSE)</f>
        <v/>
      </c>
      <c r="BC545" s="108" t="str">
        <f>IF(Tabela2[[#This Row],[Outro(s) ]] = "X", "PREENCHER","NA")</f>
        <v>NA</v>
      </c>
      <c r="BD545" s="108" t="str">
        <f>VLOOKUP(Tabela2[[#This Row],[SIEMA]],Siema2025,82,FALSE)</f>
        <v/>
      </c>
      <c r="BE545" s="108" t="str">
        <f>VLOOKUP(Tabela2[[#This Row],[SIEMA]],Siema2025,81,FALSE)</f>
        <v/>
      </c>
      <c r="BF545" s="110" t="str">
        <f>VLOOKUP(Tabela2[[#This Row],[SIEMA]],Siema2025,28,FALSE)</f>
        <v>TRIDENT ENERGY DO BRASIL LTDA</v>
      </c>
      <c r="BG545" s="110"/>
      <c r="BH545" s="111" t="str">
        <f>VLOOKUP(Tabela2[[#This Row],[SIEMA]],Siema2025,29,FALSE)</f>
        <v>33639843000191</v>
      </c>
      <c r="BI545" s="112" t="s">
        <v>2696</v>
      </c>
      <c r="BJ545" s="107" t="s">
        <v>7099</v>
      </c>
      <c r="BK545" s="104" t="s">
        <v>2696</v>
      </c>
      <c r="BL545" s="140">
        <v>45919</v>
      </c>
      <c r="BM545" s="108">
        <f ca="1">IF(Tabela2[[#This Row],[Data de atendimento do Ibama (considerar o primeiro documento/ação)]]="",_xlfn.DAYS(TODAY(),J545),_xlfn.DAYS(Tabela2[[#This Row],[Data de atendimento do Ibama (considerar o primeiro documento/ação)]],J545))</f>
        <v>45</v>
      </c>
      <c r="BN545" s="108" t="str">
        <f>IF(Tabela2[[#This Row],[Atendido pelo Ibama ("Não" ou "Sim")]]="Não","Preencher", IF(Tabela2[[#This Row],[Atendido pelo Ibama ("Não" ou "Sim")]]="Sim","NA",""))</f>
        <v>NA</v>
      </c>
      <c r="BO545" s="114" t="s">
        <v>7138</v>
      </c>
      <c r="BP545" s="108" t="str">
        <f>IF(Tabela2[[#This Row],[Forma de atendimento (primeiro documento/ação)]]= "Outros (especificar)", "PREENCHER","NA")</f>
        <v>NA</v>
      </c>
      <c r="BQ545" s="106" t="s">
        <v>123</v>
      </c>
      <c r="BR545" s="108" t="str">
        <f>IF(Tabela2[[#This Row],[Equipe do Ibama foi a campo? Houve sobrevoo do Poseidon?]] = "Sim", "PREENCHER","NA")</f>
        <v>NA</v>
      </c>
      <c r="BS545" s="108" t="str">
        <f>IF(Tabela2[[#This Row],[Se sim, foi emitida Ordem de Emergência? (informações vinculada à coluna CK)]] = "Sim", "PREENCHER","NA")</f>
        <v>NA</v>
      </c>
      <c r="BT545" s="108" t="s">
        <v>7101</v>
      </c>
      <c r="BU545" s="108" t="s">
        <v>123</v>
      </c>
      <c r="BV545" s="108" t="s">
        <v>123</v>
      </c>
      <c r="BW545" s="108" t="s">
        <v>123</v>
      </c>
      <c r="BX545" s="106"/>
      <c r="BY545" s="140"/>
      <c r="BZ545" s="104" t="str">
        <f>IF(Tabela2[[#This Row],[Data do documento de encerramento]]="NA","NA",IF(Tabela2[[#This Row],[Data do documento de encerramento]]="","Pendente de conclusão/ encerramento",_xlfn.DAYS(Tabela2[[#This Row],[Data do documento de encerramento]],J545)))</f>
        <v>Pendente de conclusão/ encerramento</v>
      </c>
      <c r="CA545" s="107"/>
      <c r="CB545" s="146"/>
      <c r="CC545" s="107" t="s">
        <v>7197</v>
      </c>
      <c r="CD545" s="107" t="s">
        <v>7301</v>
      </c>
      <c r="CE545" s="107" t="s">
        <v>2696</v>
      </c>
      <c r="CF545" s="107" t="s">
        <v>7167</v>
      </c>
    </row>
    <row r="546" spans="1:84" ht="60.75">
      <c r="A546" s="169">
        <v>20258664847</v>
      </c>
      <c r="B546" s="170" t="s">
        <v>9544</v>
      </c>
      <c r="C546" s="108" t="s">
        <v>7135</v>
      </c>
      <c r="D546" s="106" t="s">
        <v>637</v>
      </c>
      <c r="E546" s="106" t="s">
        <v>9545</v>
      </c>
      <c r="F546" s="106"/>
      <c r="G546" s="106" t="s">
        <v>9546</v>
      </c>
      <c r="H546" s="106" t="s">
        <v>9547</v>
      </c>
      <c r="I546" s="104" t="str">
        <f>VLOOKUP(Tabela2[[#This Row],[SIEMA]],Siema2025,19,FALSE)</f>
        <v>Campos</v>
      </c>
      <c r="J546" s="105">
        <f>VLOOKUP(Tabela2[[#This Row],[SIEMA]],Siema2025,2,FALSE)</f>
        <v>45874</v>
      </c>
      <c r="K546" s="105" t="str">
        <f>VLOOKUP(Tabela2[[#This Row],[SIEMA]],Siema2025,16,FALSE)</f>
        <v>Terça</v>
      </c>
      <c r="L546" s="106" t="str">
        <f>IF(Tabela2[[#This Row],[Data]]="","Sem Informação",VLOOKUP(MONTH(Tabela2[[#This Row],[Data]]),'[1]Validação de dados'!$I$1:$J$13,2,0))</f>
        <v>Agosto</v>
      </c>
      <c r="M546" s="104">
        <f>YEAR(Tabela2[[#This Row],[Data]])</f>
        <v>2025</v>
      </c>
      <c r="N546" s="105" t="str">
        <f>VLOOKUP(Tabela2[[#This Row],[SIEMA]],Siema2025,17,FALSE)</f>
        <v>Matutino</v>
      </c>
      <c r="O546" s="105" t="s">
        <v>111</v>
      </c>
      <c r="P546" s="104" t="str">
        <f>VLOOKUP(Tabela2[[#This Row],[SIEMA]],Siema2025,21,FALSE)</f>
        <v/>
      </c>
      <c r="Q546" s="104">
        <v>1267</v>
      </c>
      <c r="R546" s="104" t="s">
        <v>2043</v>
      </c>
      <c r="S546" t="s">
        <v>2043</v>
      </c>
      <c r="T546">
        <v>9.3399999999999993E-3</v>
      </c>
      <c r="U546" s="104" t="s">
        <v>7111</v>
      </c>
      <c r="V546" s="104">
        <f>IF(Q546="","",IF(ISNUMBER(Q546)=FALSE,"Não se aplica",IFERROR(VLOOKUP(Q546,Produtos!$A$1:$C$2319,3,FALSE),"Não Cadastrado")))</f>
        <v>3</v>
      </c>
      <c r="W546" s="104" t="str">
        <f>VLOOKUP(Tabela2[[#This Row],[SIEMA]],Siema2025,10,FALSE)</f>
        <v/>
      </c>
      <c r="X546" s="113"/>
      <c r="Y546" s="109" t="str">
        <f>IF(W546="","", IF(W546="NC","", IF(W546="NE","", IF(W546="NA","",IFERROR(VLOOKUP(W546,Produtos!$A$1:$C$2319,2,FALSE),"Não Cadastrado")))))</f>
        <v/>
      </c>
      <c r="Z546" s="104" t="str">
        <f>VLOOKUP(Tabela2[[#This Row],[SIEMA]],Siema2025,11,FALSE)</f>
        <v xml:space="preserve"> </v>
      </c>
      <c r="AA546" s="104" t="str">
        <f>VLOOKUP(Tabela2[[#This Row],[SIEMA]],Siema2025,12,FALSE)</f>
        <v xml:space="preserve"> </v>
      </c>
      <c r="AB546" s="104" t="str">
        <f>IF(W546="","",IF(ISNUMBER(W546)=FALSE,"Não se aplica",IFERROR(VLOOKUP(W546,Produtos!$A$1:$C$2319,3,FALSE),"Não Cadastrado")))</f>
        <v/>
      </c>
      <c r="AC546" s="104"/>
      <c r="AD546" s="108"/>
      <c r="AE546" s="107" t="str">
        <f>IF(AC546="","", IF(AC546="NC","", IF(AC546="NE","", IF(AC546="NA","",IFERROR(VLOOKUP(AC546,Produtos!$A$1:$C$2319,2,FALSE),"Não Cadastrado")))))</f>
        <v/>
      </c>
      <c r="AF546" s="104"/>
      <c r="AG546" s="104"/>
      <c r="AH546" s="104" t="str">
        <f>IF(AC546="","",IF(ISNUMBER(AC546)=FALSE,"Não se aplica",IFERROR(VLOOKUP(AC546,Produtos!$A$1:$C$2319,3,FALSE),"Não Cadastrado")))</f>
        <v/>
      </c>
      <c r="AI546" s="104"/>
      <c r="AJ546" s="104" t="str">
        <f>VLOOKUP(Tabela2[[#This Row],[SIEMA]],Siema2025,26,FALSE)</f>
        <v>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v>
      </c>
      <c r="AK546" s="107" t="s">
        <v>7234</v>
      </c>
      <c r="AL546" s="107" t="s">
        <v>7190</v>
      </c>
      <c r="AM546" s="107" t="s">
        <v>7098</v>
      </c>
      <c r="AN546" s="108" t="str">
        <f>VLOOKUP(Tabela2[[#This Row],[SIEMA]],Siema2025,51,FALSE)</f>
        <v/>
      </c>
      <c r="AO546" s="108" t="str">
        <f>VLOOKUP(Tabela2[[#This Row],[SIEMA]],Siema2025,53,FALSE)</f>
        <v/>
      </c>
      <c r="AP546" s="108" t="str">
        <f>VLOOKUP(Tabela2[[#This Row],[SIEMA]],Siema2025,55,FALSE)</f>
        <v/>
      </c>
      <c r="AQ546" s="108" t="str">
        <f>VLOOKUP(Tabela2[[#This Row],[SIEMA]],Siema2025,57,FALSE)</f>
        <v/>
      </c>
      <c r="AR546" s="108" t="str">
        <f>VLOOKUP(Tabela2[[#This Row],[SIEMA]],Siema2025,59,FALSE)</f>
        <v/>
      </c>
      <c r="AS546" s="108" t="str">
        <f>VLOOKUP(Tabela2[[#This Row],[SIEMA]],Siema2025,61,FALSE)</f>
        <v>X</v>
      </c>
      <c r="AT546" s="108" t="str">
        <f>VLOOKUP(Tabela2[[#This Row],[SIEMA]],Siema2025,63,FALSE)</f>
        <v/>
      </c>
      <c r="AU546" s="108" t="str">
        <f>VLOOKUP(Tabela2[[#This Row],[SIEMA]],Siema2025,65,FALSE)</f>
        <v/>
      </c>
      <c r="AV546" s="108" t="str">
        <f>VLOOKUP(Tabela2[[#This Row],[SIEMA]],Siema2025,67,FALSE)</f>
        <v/>
      </c>
      <c r="AW546" s="108" t="str">
        <f>VLOOKUP(Tabela2[[#This Row],[SIEMA]],Siema2025,69,FALSE)</f>
        <v/>
      </c>
      <c r="AX546" s="108" t="str">
        <f>VLOOKUP(Tabela2[[#This Row],[SIEMA]],Siema2025,71,FALSE)</f>
        <v/>
      </c>
      <c r="AY546" s="108" t="str">
        <f>VLOOKUP(Tabela2[[#This Row],[SIEMA]],Siema2025,73,FALSE)</f>
        <v/>
      </c>
      <c r="AZ546" s="108" t="str">
        <f>VLOOKUP(Tabela2[[#This Row],[SIEMA]],Siema2025,75,FALSE)</f>
        <v/>
      </c>
      <c r="BA546" s="108" t="str">
        <f>VLOOKUP(Tabela2[[#This Row],[SIEMA]],Siema2025,77,FALSE)</f>
        <v/>
      </c>
      <c r="BB546" s="108" t="str">
        <f>VLOOKUP(Tabela2[[#This Row],[SIEMA]],Siema2025,79,FALSE)</f>
        <v/>
      </c>
      <c r="BC546" s="108" t="str">
        <f>IF(Tabela2[[#This Row],[Outro(s) ]] = "X", "PREENCHER","NA")</f>
        <v>NA</v>
      </c>
      <c r="BD546" s="108" t="str">
        <f>VLOOKUP(Tabela2[[#This Row],[SIEMA]],Siema2025,82,FALSE)</f>
        <v/>
      </c>
      <c r="BE546" s="108" t="str">
        <f>VLOOKUP(Tabela2[[#This Row],[SIEMA]],Siema2025,81,FALSE)</f>
        <v/>
      </c>
      <c r="BF546" s="110" t="str">
        <f>VLOOKUP(Tabela2[[#This Row],[SIEMA]],Siema2025,28,FALSE)</f>
        <v>Petróleo Brasileiro S.A. - PETROBRAS</v>
      </c>
      <c r="BG546" s="110"/>
      <c r="BH546" s="111" t="str">
        <f>VLOOKUP(Tabela2[[#This Row],[SIEMA]],Siema2025,29,FALSE)</f>
        <v>33000167100750</v>
      </c>
      <c r="BI546" s="112" t="s">
        <v>2696</v>
      </c>
      <c r="BJ546" s="107" t="s">
        <v>7099</v>
      </c>
      <c r="BK546" s="104" t="s">
        <v>2696</v>
      </c>
      <c r="BL546" s="140">
        <v>45994</v>
      </c>
      <c r="BM546" s="108">
        <f ca="1">IF(Tabela2[[#This Row],[Data de atendimento do Ibama (considerar o primeiro documento/ação)]]="",_xlfn.DAYS(TODAY(),J546),_xlfn.DAYS(Tabela2[[#This Row],[Data de atendimento do Ibama (considerar o primeiro documento/ação)]],J546))</f>
        <v>120</v>
      </c>
      <c r="BN546" s="108" t="str">
        <f>IF(Tabela2[[#This Row],[Atendido pelo Ibama ("Não" ou "Sim")]]="Não","Preencher", IF(Tabela2[[#This Row],[Atendido pelo Ibama ("Não" ou "Sim")]]="Sim","NA",""))</f>
        <v>NA</v>
      </c>
      <c r="BO546" s="114" t="s">
        <v>7165</v>
      </c>
      <c r="BP546" s="108" t="str">
        <f>IF(Tabela2[[#This Row],[Forma de atendimento (primeiro documento/ação)]]= "Outros (especificar)", "PREENCHER","NA")</f>
        <v>NA</v>
      </c>
      <c r="BQ546" s="106" t="s">
        <v>123</v>
      </c>
      <c r="BR546" s="108" t="str">
        <f>IF(Tabela2[[#This Row],[Equipe do Ibama foi a campo? Houve sobrevoo do Poseidon?]] = "Sim", "PREENCHER","NA")</f>
        <v>NA</v>
      </c>
      <c r="BS546" s="108" t="str">
        <f>IF(Tabela2[[#This Row],[Se sim, foi emitida Ordem de Emergência? (informações vinculada à coluna CK)]] = "Sim", "PREENCHER","NA")</f>
        <v>NA</v>
      </c>
      <c r="BT546" s="108" t="s">
        <v>7101</v>
      </c>
      <c r="BU546" s="108" t="s">
        <v>2696</v>
      </c>
      <c r="BV546" s="108" t="s">
        <v>123</v>
      </c>
      <c r="BW546" s="108" t="s">
        <v>123</v>
      </c>
      <c r="BX546" s="106"/>
      <c r="BY546" s="106"/>
      <c r="BZ546" s="104" t="str">
        <f>IF(Tabela2[[#This Row],[Data do documento de encerramento]]="NA","NA",IF(Tabela2[[#This Row],[Data do documento de encerramento]]="","Pendente de conclusão/ encerramento",_xlfn.DAYS(Tabela2[[#This Row],[Data do documento de encerramento]],J546)))</f>
        <v>Pendente de conclusão/ encerramento</v>
      </c>
      <c r="CA546" s="107" t="s">
        <v>7833</v>
      </c>
      <c r="CB546" s="107"/>
      <c r="CC546" s="107" t="s">
        <v>7104</v>
      </c>
      <c r="CD546" s="107" t="s">
        <v>7301</v>
      </c>
      <c r="CE546" s="107" t="s">
        <v>2696</v>
      </c>
      <c r="CF546" s="107" t="s">
        <v>7167</v>
      </c>
    </row>
    <row r="547" spans="1:84" ht="45.75" hidden="1">
      <c r="A547" s="169">
        <v>20258764805</v>
      </c>
      <c r="B547" s="170" t="s">
        <v>9548</v>
      </c>
      <c r="C547" s="108" t="str">
        <f>VLOOKUP(Tabela2[[#This Row],[SIEMA]],Siema2025,4,FALSE)</f>
        <v xml:space="preserve"> MG</v>
      </c>
      <c r="D547" s="106" t="str">
        <f>VLOOKUP(Tabela2[[#This Row],[SIEMA]],Siema2025,3,FALSE)</f>
        <v xml:space="preserve">Sete Lagoas </v>
      </c>
      <c r="E547" s="106" t="s">
        <v>7760</v>
      </c>
      <c r="F547" s="106" t="s">
        <v>9549</v>
      </c>
      <c r="G547" s="106" t="s">
        <v>9550</v>
      </c>
      <c r="H547" s="106" t="s">
        <v>9551</v>
      </c>
      <c r="I547" s="104" t="s">
        <v>7114</v>
      </c>
      <c r="J547" s="105">
        <f>VLOOKUP(Tabela2[[#This Row],[SIEMA]],Siema2025,2,FALSE)</f>
        <v>45874</v>
      </c>
      <c r="K547" s="105" t="str">
        <f>VLOOKUP(Tabela2[[#This Row],[SIEMA]],Siema2025,16,FALSE)</f>
        <v>Terça</v>
      </c>
      <c r="L547" s="106" t="str">
        <f>IF(Tabela2[[#This Row],[Data]]="","Sem Informação",VLOOKUP(MONTH(Tabela2[[#This Row],[Data]]),'[1]Validação de dados'!$I$1:$J$13,2,0))</f>
        <v>Agosto</v>
      </c>
      <c r="M547" s="104">
        <f>YEAR(Tabela2[[#This Row],[Data]])</f>
        <v>2025</v>
      </c>
      <c r="N547" s="105" t="str">
        <f>VLOOKUP(Tabela2[[#This Row],[SIEMA]],Siema2025,17,FALSE)</f>
        <v>Noturno</v>
      </c>
      <c r="O547" s="105" t="str">
        <f>VLOOKUP(Tabela2[[#This Row],[SIEMA]],Siema2025,5,FALSE)</f>
        <v>Rodovia</v>
      </c>
      <c r="P547" s="104" t="str">
        <f>VLOOKUP(Tabela2[[#This Row],[SIEMA]],Siema2025,21,FALSE)</f>
        <v>Transporte Rodoviário</v>
      </c>
      <c r="Q547" s="104">
        <v>1361</v>
      </c>
      <c r="R547" s="104" t="str">
        <f>VLOOKUP(Tabela2[[#This Row],[SIEMA]],Siema2025,10,FALSE)</f>
        <v/>
      </c>
      <c r="S547" s="107" t="str">
        <f>IF(Q547="","", IF(Q547="NC","", IF(Q547="NE","", IF(Q547="NA","",IFERROR(VLOOKUP(Q547,[1]Produtos!$A$1:$C$2319,2,FALSE),"Não Cadastrado")))))</f>
        <v>CARVÃO, de origem animal ou vegetal</v>
      </c>
      <c r="T547" s="104" t="s">
        <v>6834</v>
      </c>
      <c r="U547" s="104" t="s">
        <v>7062</v>
      </c>
      <c r="V547" s="104">
        <f>IF(Q547="","",IF(ISNUMBER(Q547)=FALSE,"Não se aplica",IFERROR(VLOOKUP(Q547,Produtos!$A$1:$C$2319,3,FALSE),"Não Cadastrado")))</f>
        <v>4.2</v>
      </c>
      <c r="W547" s="104" t="str">
        <f>VLOOKUP(Tabela2[[#This Row],[SIEMA]],Siema2025,10,FALSE)</f>
        <v/>
      </c>
      <c r="X547" s="113" t="str">
        <f>IF(Tabela2[[#This Row],[Origem do acidente]] = "Plataforma", "PREENCHER","NA")</f>
        <v>NA</v>
      </c>
      <c r="Y547" s="109" t="str">
        <f>IF(W547="","", IF(W547="NC","", IF(W547="NE","", IF(W547="NA","",IFERROR(VLOOKUP(W547,Produtos!$A$1:$C$2319,2,FALSE),"Não Cadastrado")))))</f>
        <v/>
      </c>
      <c r="Z547" s="104" t="str">
        <f>VLOOKUP(Tabela2[[#This Row],[SIEMA]],Siema2025,11,FALSE)</f>
        <v xml:space="preserve"> </v>
      </c>
      <c r="AA547" s="104" t="str">
        <f>VLOOKUP(Tabela2[[#This Row],[SIEMA]],Siema2025,12,FALSE)</f>
        <v xml:space="preserve"> </v>
      </c>
      <c r="AB547" s="104" t="str">
        <f>IF(W547="","",IF(ISNUMBER(W547)=FALSE,"Não se aplica",IFERROR(VLOOKUP(W547,Produtos!$A$1:$C$2319,3,FALSE),"Não Cadastrado")))</f>
        <v/>
      </c>
      <c r="AC547" s="104"/>
      <c r="AD547" s="108" t="str">
        <f>IF(Tabela2[[#This Row],[Origem do acidente]] = "Plataforma", "PREENCHER","NA")</f>
        <v>NA</v>
      </c>
      <c r="AE547" s="107" t="str">
        <f>IF(AC547="","", IF(AC547="NC","", IF(AC547="NE","", IF(AC547="NA","",IFERROR(VLOOKUP(AC547,Produtos!$A$1:$C$2319,2,FALSE),"Não Cadastrado")))))</f>
        <v/>
      </c>
      <c r="AF547" s="104"/>
      <c r="AG547" s="104"/>
      <c r="AH547" s="104" t="str">
        <f>IF(AC547="","",IF(ISNUMBER(AC547)=FALSE,"Não se aplica",IFERROR(VLOOKUP(AC547,Produtos!$A$1:$C$2319,3,FALSE),"Não Cadastrado")))</f>
        <v/>
      </c>
      <c r="AI547" s="104"/>
      <c r="AJ547" s="104" t="str">
        <f>VLOOKUP(Tabela2[[#This Row],[SIEMA]],Siema2025,26,FALSE)</f>
        <v>Tombamento seguido de queda da carga</v>
      </c>
      <c r="AK547" s="107" t="s">
        <v>6834</v>
      </c>
      <c r="AL547" s="107" t="s">
        <v>7182</v>
      </c>
      <c r="AM547" s="107"/>
      <c r="AN547" s="108" t="str">
        <f>VLOOKUP(Tabela2[[#This Row],[SIEMA]],Siema2025,51,FALSE)</f>
        <v/>
      </c>
      <c r="AO547" s="108" t="str">
        <f>VLOOKUP(Tabela2[[#This Row],[SIEMA]],Siema2025,53,FALSE)</f>
        <v/>
      </c>
      <c r="AP547" s="108" t="str">
        <f>VLOOKUP(Tabela2[[#This Row],[SIEMA]],Siema2025,55,FALSE)</f>
        <v/>
      </c>
      <c r="AQ547" s="108" t="str">
        <f>VLOOKUP(Tabela2[[#This Row],[SIEMA]],Siema2025,57,FALSE)</f>
        <v/>
      </c>
      <c r="AR547" s="108" t="str">
        <f>VLOOKUP(Tabela2[[#This Row],[SIEMA]],Siema2025,59,FALSE)</f>
        <v/>
      </c>
      <c r="AS547" s="108" t="str">
        <f>VLOOKUP(Tabela2[[#This Row],[SIEMA]],Siema2025,61,FALSE)</f>
        <v/>
      </c>
      <c r="AT547" s="108" t="str">
        <f>VLOOKUP(Tabela2[[#This Row],[SIEMA]],Siema2025,63,FALSE)</f>
        <v/>
      </c>
      <c r="AU547" s="108" t="str">
        <f>VLOOKUP(Tabela2[[#This Row],[SIEMA]],Siema2025,65,FALSE)</f>
        <v>X</v>
      </c>
      <c r="AV547" s="108" t="str">
        <f>VLOOKUP(Tabela2[[#This Row],[SIEMA]],Siema2025,67,FALSE)</f>
        <v/>
      </c>
      <c r="AW547" s="108" t="str">
        <f>VLOOKUP(Tabela2[[#This Row],[SIEMA]],Siema2025,69,FALSE)</f>
        <v/>
      </c>
      <c r="AX547" s="108" t="str">
        <f>VLOOKUP(Tabela2[[#This Row],[SIEMA]],Siema2025,71,FALSE)</f>
        <v/>
      </c>
      <c r="AY547" s="108" t="str">
        <f>VLOOKUP(Tabela2[[#This Row],[SIEMA]],Siema2025,73,FALSE)</f>
        <v/>
      </c>
      <c r="AZ547" s="108" t="str">
        <f>VLOOKUP(Tabela2[[#This Row],[SIEMA]],Siema2025,75,FALSE)</f>
        <v/>
      </c>
      <c r="BA547" s="108" t="str">
        <f>VLOOKUP(Tabela2[[#This Row],[SIEMA]],Siema2025,77,FALSE)</f>
        <v/>
      </c>
      <c r="BB547" s="108" t="str">
        <f>VLOOKUP(Tabela2[[#This Row],[SIEMA]],Siema2025,79,FALSE)</f>
        <v/>
      </c>
      <c r="BC547" s="108" t="str">
        <f>IF(Tabela2[[#This Row],[Outro(s) ]] = "X", "PREENCHER","NA")</f>
        <v>NA</v>
      </c>
      <c r="BD547" s="108" t="str">
        <f>VLOOKUP(Tabela2[[#This Row],[SIEMA]],Siema2025,82,FALSE)</f>
        <v/>
      </c>
      <c r="BE547" s="108" t="str">
        <f>VLOOKUP(Tabela2[[#This Row],[SIEMA]],Siema2025,81,FALSE)</f>
        <v/>
      </c>
      <c r="BF547" s="110" t="s">
        <v>6834</v>
      </c>
      <c r="BG547" s="110"/>
      <c r="BH547" s="111" t="s">
        <v>6834</v>
      </c>
      <c r="BI547" s="112" t="s">
        <v>7062</v>
      </c>
      <c r="BJ547" s="107" t="s">
        <v>7099</v>
      </c>
      <c r="BK547" s="104" t="s">
        <v>2696</v>
      </c>
      <c r="BL547" s="140">
        <v>45880</v>
      </c>
      <c r="BM547" s="108">
        <f ca="1">IF(Tabela2[[#This Row],[Data de atendimento do Ibama (considerar o primeiro documento/ação)]]="",_xlfn.DAYS(TODAY(),J547),_xlfn.DAYS(Tabela2[[#This Row],[Data de atendimento do Ibama (considerar o primeiro documento/ação)]],J547))</f>
        <v>6</v>
      </c>
      <c r="BN547" s="108" t="str">
        <f>IF(Tabela2[[#This Row],[Atendido pelo Ibama ("Não" ou "Sim")]]="Não","Preencher", IF(Tabela2[[#This Row],[Atendido pelo Ibama ("Não" ou "Sim")]]="Sim","NA",""))</f>
        <v>NA</v>
      </c>
      <c r="BO547" s="114" t="s">
        <v>7100</v>
      </c>
      <c r="BP547" s="108" t="str">
        <f>IF(Tabela2[[#This Row],[Forma de atendimento (primeiro documento/ação)]]= "Outros (especificar)", "PREENCHER","NA")</f>
        <v>NA</v>
      </c>
      <c r="BQ547" s="106" t="s">
        <v>123</v>
      </c>
      <c r="BR547" s="108" t="str">
        <f>IF(Tabela2[[#This Row],[Equipe do Ibama foi a campo? Houve sobrevoo do Poseidon?]] = "Sim", "PREENCHER","NA")</f>
        <v>NA</v>
      </c>
      <c r="BS547" s="108" t="str">
        <f>IF(Tabela2[[#This Row],[Se sim, foi emitida Ordem de Emergência? (informações vinculada à coluna CK)]] = "Sim", "PREENCHER","NA")</f>
        <v>NA</v>
      </c>
      <c r="BT547" s="108" t="s">
        <v>7115</v>
      </c>
      <c r="BU547" s="108" t="str">
        <f>IF(Tabela2[[#This Row],[Houve envio de Informações Pós-acidente (preencher "não se aplica" quando de competência estadual/municipal)]] = "Sim", "PREENCHER","NA")</f>
        <v>NA</v>
      </c>
      <c r="BV547" s="108" t="s">
        <v>2696</v>
      </c>
      <c r="BW547" s="108" t="s">
        <v>123</v>
      </c>
      <c r="BX547" s="106" t="s">
        <v>7127</v>
      </c>
      <c r="BY547" s="106"/>
      <c r="BZ547" s="104" t="str">
        <f>IF(Tabela2[[#This Row],[Data do documento de encerramento]]="NA","NA",IF(Tabela2[[#This Row],[Data do documento de encerramento]]="","Pendente de conclusão/ encerramento",_xlfn.DAYS(Tabela2[[#This Row],[Data do documento de encerramento]],J547)))</f>
        <v>Pendente de conclusão/ encerramento</v>
      </c>
      <c r="CA547" s="107" t="s">
        <v>9552</v>
      </c>
      <c r="CB547" s="107"/>
      <c r="CC547" s="107"/>
      <c r="CD547" s="107"/>
      <c r="CE547" s="107"/>
      <c r="CF547" s="107"/>
    </row>
    <row r="548" spans="1:84" ht="76.5">
      <c r="A548" s="182">
        <v>20258782822</v>
      </c>
      <c r="B548" s="118" t="s">
        <v>9553</v>
      </c>
      <c r="C548" s="108" t="s">
        <v>672</v>
      </c>
      <c r="D548" s="106" t="s">
        <v>637</v>
      </c>
      <c r="E548" s="106" t="s">
        <v>9554</v>
      </c>
      <c r="F548" s="106"/>
      <c r="G548" s="106" t="s">
        <v>9555</v>
      </c>
      <c r="H548" s="106" t="s">
        <v>9556</v>
      </c>
      <c r="I548" s="104" t="str">
        <f>VLOOKUP(Tabela2[[#This Row],[SIEMA]],Siema2025,19,FALSE)</f>
        <v>Santos</v>
      </c>
      <c r="J548" s="105">
        <f>VLOOKUP(Tabela2[[#This Row],[SIEMA]],Siema2025,2,FALSE)</f>
        <v>45874</v>
      </c>
      <c r="K548" s="105" t="str">
        <f>VLOOKUP(Tabela2[[#This Row],[SIEMA]],Siema2025,16,FALSE)</f>
        <v>Terça</v>
      </c>
      <c r="L548" s="106" t="str">
        <f>IF(Tabela2[[#This Row],[Data]]="","Sem Informação",VLOOKUP(MONTH(Tabela2[[#This Row],[Data]]),'[1]Validação de dados'!$I$1:$J$13,2,0))</f>
        <v>Agosto</v>
      </c>
      <c r="M548" s="104">
        <f>YEAR(Tabela2[[#This Row],[Data]])</f>
        <v>2025</v>
      </c>
      <c r="N548" s="105" t="str">
        <f>VLOOKUP(Tabela2[[#This Row],[SIEMA]],Siema2025,17,FALSE)</f>
        <v>Vespertino</v>
      </c>
      <c r="O548" s="105" t="str">
        <f>VLOOKUP(Tabela2[[#This Row],[SIEMA]],Siema2025,5,FALSE)</f>
        <v>Plataforma</v>
      </c>
      <c r="P548" s="104" t="str">
        <f>VLOOKUP(Tabela2[[#This Row],[SIEMA]],Siema2025,21,FALSE)</f>
        <v>Poço 8-BUZ-102D-RJS.</v>
      </c>
      <c r="Q548" s="104" t="s">
        <v>7094</v>
      </c>
      <c r="R548" t="s">
        <v>7202</v>
      </c>
      <c r="S548" s="107" t="s">
        <v>7147</v>
      </c>
      <c r="T548" s="104">
        <v>1.2150000000000001</v>
      </c>
      <c r="U548" s="104" t="s">
        <v>7111</v>
      </c>
      <c r="V548" s="104" t="str">
        <f>IF(Q548="","",IF(ISNUMBER(Q548)=FALSE,"Não se aplica",IFERROR(VLOOKUP(Q548,Produtos!$A$1:$C$2319,3,FALSE),"Não Cadastrado")))</f>
        <v>Não se aplica</v>
      </c>
      <c r="W548" s="104"/>
      <c r="X548" s="113"/>
      <c r="Y548" s="109"/>
      <c r="Z548" s="104"/>
      <c r="AA548" s="104"/>
      <c r="AB548" s="104" t="str">
        <f>IF(W548="","",IF(ISNUMBER(W548)=FALSE,"Não se aplica",IFERROR(VLOOKUP(W548,Produtos!$A$1:$C$2319,3,FALSE),"Não Cadastrado")))</f>
        <v/>
      </c>
      <c r="AC548" s="104"/>
      <c r="AD548" s="108"/>
      <c r="AE548" s="107" t="str">
        <f>IF(AC548="","", IF(AC548="NC","", IF(AC548="NE","", IF(AC548="NA","",IFERROR(VLOOKUP(AC548,Produtos!$A$1:$C$2319,2,FALSE),"Não Cadastrado")))))</f>
        <v/>
      </c>
      <c r="AF548" s="104"/>
      <c r="AG548" s="104"/>
      <c r="AH548" s="104" t="str">
        <f>IF(AC548="","",IF(ISNUMBER(AC548)=FALSE,"Não se aplica",IFERROR(VLOOKUP(AC548,Produtos!$A$1:$C$2319,3,FALSE),"Não Cadastrado")))</f>
        <v/>
      </c>
      <c r="AI548" s="104"/>
      <c r="AJ548" s="104" t="str">
        <f>VLOOKUP(Tabela2[[#This Row],[SIEMA]],Siema2025,26,FALSE)</f>
        <v>Em investigação.</v>
      </c>
      <c r="AK548" s="107" t="s">
        <v>7290</v>
      </c>
      <c r="AL548" s="107" t="s">
        <v>7234</v>
      </c>
      <c r="AM548" s="107"/>
      <c r="AN548" s="108" t="str">
        <f>VLOOKUP(Tabela2[[#This Row],[SIEMA]],Siema2025,51,FALSE)</f>
        <v/>
      </c>
      <c r="AO548" s="108" t="str">
        <f>VLOOKUP(Tabela2[[#This Row],[SIEMA]],Siema2025,53,FALSE)</f>
        <v/>
      </c>
      <c r="AP548" s="108" t="str">
        <f>VLOOKUP(Tabela2[[#This Row],[SIEMA]],Siema2025,55,FALSE)</f>
        <v/>
      </c>
      <c r="AQ548" s="108" t="str">
        <f>VLOOKUP(Tabela2[[#This Row],[SIEMA]],Siema2025,57,FALSE)</f>
        <v/>
      </c>
      <c r="AR548" s="108" t="str">
        <f>VLOOKUP(Tabela2[[#This Row],[SIEMA]],Siema2025,59,FALSE)</f>
        <v/>
      </c>
      <c r="AS548" s="108" t="str">
        <f>VLOOKUP(Tabela2[[#This Row],[SIEMA]],Siema2025,61,FALSE)</f>
        <v>X</v>
      </c>
      <c r="AT548" s="108" t="str">
        <f>VLOOKUP(Tabela2[[#This Row],[SIEMA]],Siema2025,63,FALSE)</f>
        <v/>
      </c>
      <c r="AU548" s="108" t="str">
        <f>VLOOKUP(Tabela2[[#This Row],[SIEMA]],Siema2025,65,FALSE)</f>
        <v/>
      </c>
      <c r="AV548" s="108" t="str">
        <f>VLOOKUP(Tabela2[[#This Row],[SIEMA]],Siema2025,67,FALSE)</f>
        <v/>
      </c>
      <c r="AW548" s="108" t="str">
        <f>VLOOKUP(Tabela2[[#This Row],[SIEMA]],Siema2025,69,FALSE)</f>
        <v/>
      </c>
      <c r="AX548" s="108" t="str">
        <f>VLOOKUP(Tabela2[[#This Row],[SIEMA]],Siema2025,71,FALSE)</f>
        <v/>
      </c>
      <c r="AY548" s="108" t="str">
        <f>VLOOKUP(Tabela2[[#This Row],[SIEMA]],Siema2025,73,FALSE)</f>
        <v/>
      </c>
      <c r="AZ548" s="108" t="str">
        <f>VLOOKUP(Tabela2[[#This Row],[SIEMA]],Siema2025,75,FALSE)</f>
        <v/>
      </c>
      <c r="BA548" s="108" t="str">
        <f>VLOOKUP(Tabela2[[#This Row],[SIEMA]],Siema2025,77,FALSE)</f>
        <v/>
      </c>
      <c r="BB548" s="108" t="str">
        <f>VLOOKUP(Tabela2[[#This Row],[SIEMA]],Siema2025,79,FALSE)</f>
        <v/>
      </c>
      <c r="BC548" s="108" t="str">
        <f>IF(Tabela2[[#This Row],[Outro(s) ]] = "X", "PREENCHER","NA")</f>
        <v>NA</v>
      </c>
      <c r="BD548" s="108" t="str">
        <f>VLOOKUP(Tabela2[[#This Row],[SIEMA]],Siema2025,82,FALSE)</f>
        <v/>
      </c>
      <c r="BE548" s="108" t="str">
        <f>VLOOKUP(Tabela2[[#This Row],[SIEMA]],Siema2025,81,FALSE)</f>
        <v/>
      </c>
      <c r="BF548" s="110" t="str">
        <f>VLOOKUP(Tabela2[[#This Row],[SIEMA]],Siema2025,28,FALSE)</f>
        <v>Petróleo Brasileiro S.A. - PETROBRAS</v>
      </c>
      <c r="BG548" s="110"/>
      <c r="BH548" s="111">
        <v>33000167000101</v>
      </c>
      <c r="BI548" s="112" t="str">
        <f>VLOOKUP(Tabela2[[#This Row],[SIEMA]],Siema2025,107,FALSE)</f>
        <v>Não</v>
      </c>
      <c r="BJ548" s="107" t="s">
        <v>7099</v>
      </c>
      <c r="BK548" s="104" t="s">
        <v>2696</v>
      </c>
      <c r="BL548" s="140">
        <v>45888</v>
      </c>
      <c r="BM548" s="108">
        <f ca="1">IF(Tabela2[[#This Row],[Data de atendimento do Ibama (considerar o primeiro documento/ação)]]="",_xlfn.DAYS(TODAY(),J548),_xlfn.DAYS(Tabela2[[#This Row],[Data de atendimento do Ibama (considerar o primeiro documento/ação)]],J548))</f>
        <v>14</v>
      </c>
      <c r="BN548" s="108" t="str">
        <f>IF(Tabela2[[#This Row],[Atendido pelo Ibama ("Não" ou "Sim")]]="Não","Preencher", IF(Tabela2[[#This Row],[Atendido pelo Ibama ("Não" ou "Sim")]]="Sim","NA",""))</f>
        <v>NA</v>
      </c>
      <c r="BO548" s="114" t="s">
        <v>7100</v>
      </c>
      <c r="BP548" s="108" t="str">
        <f>IF(Tabela2[[#This Row],[Forma de atendimento (primeiro documento/ação)]]= "Outros (especificar)", "PREENCHER","NA")</f>
        <v>NA</v>
      </c>
      <c r="BQ548" s="106" t="s">
        <v>123</v>
      </c>
      <c r="BR548" s="108" t="str">
        <f>IF(Tabela2[[#This Row],[Equipe do Ibama foi a campo? Houve sobrevoo do Poseidon?]] = "Sim", "PREENCHER","NA")</f>
        <v>NA</v>
      </c>
      <c r="BS548" s="108" t="str">
        <f>IF(Tabela2[[#This Row],[Se sim, foi emitida Ordem de Emergência? (informações vinculada à coluna CK)]] = "Sim", "PREENCHER","NA")</f>
        <v>NA</v>
      </c>
      <c r="BT548" s="108" t="s">
        <v>7101</v>
      </c>
      <c r="BU548" s="108" t="s">
        <v>123</v>
      </c>
      <c r="BV548" s="108" t="s">
        <v>123</v>
      </c>
      <c r="BW548" s="108" t="s">
        <v>123</v>
      </c>
      <c r="BX548" s="106" t="s">
        <v>7127</v>
      </c>
      <c r="BY548" s="106"/>
      <c r="BZ548" s="104" t="str">
        <f>IF(Tabela2[[#This Row],[Data do documento de encerramento]]="NA","NA",IF(Tabela2[[#This Row],[Data do documento de encerramento]]="","Pendente de conclusão/ encerramento",_xlfn.DAYS(Tabela2[[#This Row],[Data do documento de encerramento]],J548)))</f>
        <v>Pendente de conclusão/ encerramento</v>
      </c>
      <c r="CA548" s="107"/>
      <c r="CB548" s="107" t="s">
        <v>7262</v>
      </c>
      <c r="CC548" s="115" t="s">
        <v>7204</v>
      </c>
      <c r="CD548" s="107" t="s">
        <v>123</v>
      </c>
      <c r="CE548" s="107" t="s">
        <v>123</v>
      </c>
      <c r="CF548" s="107" t="s">
        <v>7141</v>
      </c>
    </row>
    <row r="549" spans="1:84" ht="76.5">
      <c r="A549" s="169">
        <v>20258668458</v>
      </c>
      <c r="B549" s="170" t="s">
        <v>9557</v>
      </c>
      <c r="C549" s="108" t="s">
        <v>7135</v>
      </c>
      <c r="D549" s="106" t="s">
        <v>637</v>
      </c>
      <c r="E549" s="106" t="s">
        <v>9558</v>
      </c>
      <c r="F549" s="106"/>
      <c r="G549" s="106" t="s">
        <v>9559</v>
      </c>
      <c r="H549" s="106" t="s">
        <v>9560</v>
      </c>
      <c r="I549" s="104" t="str">
        <f>VLOOKUP(Tabela2[[#This Row],[SIEMA]],Siema2025,19,FALSE)</f>
        <v>Campos</v>
      </c>
      <c r="J549" s="105">
        <f>VLOOKUP(Tabela2[[#This Row],[SIEMA]],Siema2025,2,FALSE)</f>
        <v>45875</v>
      </c>
      <c r="K549" s="105" t="str">
        <f>VLOOKUP(Tabela2[[#This Row],[SIEMA]],Siema2025,16,FALSE)</f>
        <v>Quarta</v>
      </c>
      <c r="L549" s="106" t="str">
        <f>IF(Tabela2[[#This Row],[Data]]="","Sem Informação",VLOOKUP(MONTH(Tabela2[[#This Row],[Data]]),'[1]Validação de dados'!$I$1:$J$13,2,0))</f>
        <v>Agosto</v>
      </c>
      <c r="M549" s="104">
        <f>YEAR(Tabela2[[#This Row],[Data]])</f>
        <v>2025</v>
      </c>
      <c r="N549" s="105" t="str">
        <f>VLOOKUP(Tabela2[[#This Row],[SIEMA]],Siema2025,17,FALSE)</f>
        <v>Matutino</v>
      </c>
      <c r="O549" s="105" t="str">
        <f>VLOOKUP(Tabela2[[#This Row],[SIEMA]],Siema2025,5,FALSE)</f>
        <v>Plataforma</v>
      </c>
      <c r="P549" s="104" t="str">
        <f>VLOOKUP(Tabela2[[#This Row],[SIEMA]],Siema2025,21,FALSE)</f>
        <v/>
      </c>
      <c r="Q549" s="104">
        <v>1202</v>
      </c>
      <c r="R549" s="104" t="s">
        <v>3060</v>
      </c>
      <c r="S549" s="107" t="s">
        <v>252</v>
      </c>
      <c r="T549" s="104">
        <v>3.5999999999999999E-3</v>
      </c>
      <c r="U549" s="104" t="s">
        <v>7111</v>
      </c>
      <c r="V549" s="104">
        <f>IF(Q549="","",IF(ISNUMBER(Q549)=FALSE,"Não se aplica",IFERROR(VLOOKUP(Q549,Produtos!$A$1:$C$2319,3,FALSE),"Não Cadastrado")))</f>
        <v>3</v>
      </c>
      <c r="W549" s="104" t="str">
        <f>VLOOKUP(Tabela2[[#This Row],[SIEMA]],Siema2025,10,FALSE)</f>
        <v/>
      </c>
      <c r="X549" s="113"/>
      <c r="Y549" s="109" t="str">
        <f>IF(W549="","", IF(W549="NC","", IF(W549="NE","", IF(W549="NA","",IFERROR(VLOOKUP(W549,Produtos!$A$1:$C$2319,2,FALSE),"Não Cadastrado")))))</f>
        <v/>
      </c>
      <c r="Z549" s="104" t="str">
        <f>VLOOKUP(Tabela2[[#This Row],[SIEMA]],Siema2025,11,FALSE)</f>
        <v xml:space="preserve"> </v>
      </c>
      <c r="AA549" s="104" t="str">
        <f>VLOOKUP(Tabela2[[#This Row],[SIEMA]],Siema2025,12,FALSE)</f>
        <v xml:space="preserve"> </v>
      </c>
      <c r="AB549" s="104" t="str">
        <f>IF(W549="","",IF(ISNUMBER(W549)=FALSE,"Não se aplica",IFERROR(VLOOKUP(W549,Produtos!$A$1:$C$2319,3,FALSE),"Não Cadastrado")))</f>
        <v/>
      </c>
      <c r="AC549" s="104"/>
      <c r="AD549" s="108"/>
      <c r="AE549" s="107" t="str">
        <f>IF(AC549="","", IF(AC549="NC","", IF(AC549="NE","", IF(AC549="NA","",IFERROR(VLOOKUP(AC549,Produtos!$A$1:$C$2319,2,FALSE),"Não Cadastrado")))))</f>
        <v/>
      </c>
      <c r="AF549" s="104"/>
      <c r="AG549" s="104"/>
      <c r="AH549" s="104" t="str">
        <f>IF(AC549="","",IF(ISNUMBER(AC549)=FALSE,"Não se aplica",IFERROR(VLOOKUP(AC549,Produtos!$A$1:$C$2319,3,FALSE),"Não Cadastrado")))</f>
        <v/>
      </c>
      <c r="AI549" s="104"/>
      <c r="AJ549" s="104" t="str">
        <f>VLOOKUP(Tabela2[[#This Row],[SIEMA]],Siema2025,26,FALSE)</f>
        <v>Possível contaminação da tubulação de overboard com diesel em função de perda de estanqueidade de válvulas.</v>
      </c>
      <c r="AK549" s="107" t="s">
        <v>7290</v>
      </c>
      <c r="AL549" s="107"/>
      <c r="AM549" s="107"/>
      <c r="AN549" s="108" t="str">
        <f>VLOOKUP(Tabela2[[#This Row],[SIEMA]],Siema2025,51,FALSE)</f>
        <v/>
      </c>
      <c r="AO549" s="108" t="str">
        <f>VLOOKUP(Tabela2[[#This Row],[SIEMA]],Siema2025,53,FALSE)</f>
        <v/>
      </c>
      <c r="AP549" s="108" t="str">
        <f>VLOOKUP(Tabela2[[#This Row],[SIEMA]],Siema2025,55,FALSE)</f>
        <v/>
      </c>
      <c r="AQ549" s="108" t="str">
        <f>VLOOKUP(Tabela2[[#This Row],[SIEMA]],Siema2025,57,FALSE)</f>
        <v/>
      </c>
      <c r="AR549" s="108" t="str">
        <f>VLOOKUP(Tabela2[[#This Row],[SIEMA]],Siema2025,59,FALSE)</f>
        <v/>
      </c>
      <c r="AS549" s="108" t="str">
        <f>VLOOKUP(Tabela2[[#This Row],[SIEMA]],Siema2025,61,FALSE)</f>
        <v>X</v>
      </c>
      <c r="AT549" s="108" t="str">
        <f>VLOOKUP(Tabela2[[#This Row],[SIEMA]],Siema2025,63,FALSE)</f>
        <v/>
      </c>
      <c r="AU549" s="108" t="str">
        <f>VLOOKUP(Tabela2[[#This Row],[SIEMA]],Siema2025,65,FALSE)</f>
        <v/>
      </c>
      <c r="AV549" s="108" t="str">
        <f>VLOOKUP(Tabela2[[#This Row],[SIEMA]],Siema2025,67,FALSE)</f>
        <v/>
      </c>
      <c r="AW549" s="108" t="str">
        <f>VLOOKUP(Tabela2[[#This Row],[SIEMA]],Siema2025,69,FALSE)</f>
        <v/>
      </c>
      <c r="AX549" s="108" t="str">
        <f>VLOOKUP(Tabela2[[#This Row],[SIEMA]],Siema2025,71,FALSE)</f>
        <v/>
      </c>
      <c r="AY549" s="108" t="str">
        <f>VLOOKUP(Tabela2[[#This Row],[SIEMA]],Siema2025,73,FALSE)</f>
        <v/>
      </c>
      <c r="AZ549" s="108" t="str">
        <f>VLOOKUP(Tabela2[[#This Row],[SIEMA]],Siema2025,75,FALSE)</f>
        <v/>
      </c>
      <c r="BA549" s="108" t="str">
        <f>VLOOKUP(Tabela2[[#This Row],[SIEMA]],Siema2025,77,FALSE)</f>
        <v/>
      </c>
      <c r="BB549" s="108" t="str">
        <f>VLOOKUP(Tabela2[[#This Row],[SIEMA]],Siema2025,79,FALSE)</f>
        <v/>
      </c>
      <c r="BC549" s="108" t="str">
        <f>IF(Tabela2[[#This Row],[Outro(s) ]] = "X", "PREENCHER","NA")</f>
        <v>NA</v>
      </c>
      <c r="BD549" s="108" t="str">
        <f>VLOOKUP(Tabela2[[#This Row],[SIEMA]],Siema2025,82,FALSE)</f>
        <v/>
      </c>
      <c r="BE549" s="108" t="str">
        <f>VLOOKUP(Tabela2[[#This Row],[SIEMA]],Siema2025,81,FALSE)</f>
        <v/>
      </c>
      <c r="BF549" s="110" t="str">
        <f>VLOOKUP(Tabela2[[#This Row],[SIEMA]],Siema2025,28,FALSE)</f>
        <v>Petróleo Brasileiro S.A. - PETROBRAS</v>
      </c>
      <c r="BG549" s="110"/>
      <c r="BH549" s="111" t="str">
        <f>VLOOKUP(Tabela2[[#This Row],[SIEMA]],Siema2025,29,FALSE)</f>
        <v>33000167000454</v>
      </c>
      <c r="BI549" s="112" t="s">
        <v>2696</v>
      </c>
      <c r="BJ549" s="107" t="s">
        <v>7099</v>
      </c>
      <c r="BK549" s="104" t="s">
        <v>2696</v>
      </c>
      <c r="BL549" s="140">
        <v>45919</v>
      </c>
      <c r="BM549" s="108">
        <f ca="1">IF(Tabela2[[#This Row],[Data de atendimento do Ibama (considerar o primeiro documento/ação)]]="",_xlfn.DAYS(TODAY(),J549),_xlfn.DAYS(Tabela2[[#This Row],[Data de atendimento do Ibama (considerar o primeiro documento/ação)]],J549))</f>
        <v>44</v>
      </c>
      <c r="BN549" s="108" t="str">
        <f>IF(Tabela2[[#This Row],[Atendido pelo Ibama ("Não" ou "Sim")]]="Não","Preencher", IF(Tabela2[[#This Row],[Atendido pelo Ibama ("Não" ou "Sim")]]="Sim","NA",""))</f>
        <v>NA</v>
      </c>
      <c r="BO549" s="114" t="s">
        <v>7138</v>
      </c>
      <c r="BP549" s="108" t="str">
        <f>IF(Tabela2[[#This Row],[Forma de atendimento (primeiro documento/ação)]]= "Outros (especificar)", "PREENCHER","NA")</f>
        <v>NA</v>
      </c>
      <c r="BQ549" s="106" t="s">
        <v>123</v>
      </c>
      <c r="BR549" s="108" t="str">
        <f>IF(Tabela2[[#This Row],[Equipe do Ibama foi a campo? Houve sobrevoo do Poseidon?]] = "Sim", "PREENCHER","NA")</f>
        <v>NA</v>
      </c>
      <c r="BS549" s="108" t="str">
        <f>IF(Tabela2[[#This Row],[Se sim, foi emitida Ordem de Emergência? (informações vinculada à coluna CK)]] = "Sim", "PREENCHER","NA")</f>
        <v>NA</v>
      </c>
      <c r="BT549" s="108" t="s">
        <v>7101</v>
      </c>
      <c r="BU549" s="108" t="s">
        <v>2696</v>
      </c>
      <c r="BV549" s="108" t="s">
        <v>123</v>
      </c>
      <c r="BW549" s="108" t="s">
        <v>123</v>
      </c>
      <c r="BX549" s="106"/>
      <c r="BY549" s="106"/>
      <c r="BZ549" s="104" t="str">
        <f>IF(Tabela2[[#This Row],[Data do documento de encerramento]]="NA","NA",IF(Tabela2[[#This Row],[Data do documento de encerramento]]="","Pendente de conclusão/ encerramento",_xlfn.DAYS(Tabela2[[#This Row],[Data do documento de encerramento]],J549)))</f>
        <v>Pendente de conclusão/ encerramento</v>
      </c>
      <c r="CA549" s="107"/>
      <c r="CB549" s="107"/>
      <c r="CC549" s="115" t="s">
        <v>7197</v>
      </c>
      <c r="CD549" s="107" t="s">
        <v>123</v>
      </c>
      <c r="CE549" s="107" t="s">
        <v>2696</v>
      </c>
      <c r="CF549" s="107" t="s">
        <v>7167</v>
      </c>
    </row>
    <row r="550" spans="1:84" ht="45.75">
      <c r="A550" s="169">
        <v>20258739623</v>
      </c>
      <c r="B550" s="170" t="s">
        <v>9561</v>
      </c>
      <c r="C550" s="108" t="s">
        <v>7135</v>
      </c>
      <c r="D550" s="106" t="s">
        <v>637</v>
      </c>
      <c r="E550" s="106" t="s">
        <v>7297</v>
      </c>
      <c r="F550" s="106"/>
      <c r="G550" s="106" t="s">
        <v>8101</v>
      </c>
      <c r="H550" s="106" t="s">
        <v>8102</v>
      </c>
      <c r="I550" s="104" t="str">
        <f>VLOOKUP(Tabela2[[#This Row],[SIEMA]],Siema2025,19,FALSE)</f>
        <v>Campos</v>
      </c>
      <c r="J550" s="105">
        <f>VLOOKUP(Tabela2[[#This Row],[SIEMA]],Siema2025,2,FALSE)</f>
        <v>45875</v>
      </c>
      <c r="K550" s="105" t="str">
        <f>VLOOKUP(Tabela2[[#This Row],[SIEMA]],Siema2025,16,FALSE)</f>
        <v>Quarta</v>
      </c>
      <c r="L550" s="106" t="str">
        <f>IF(Tabela2[[#This Row],[Data]]="","Sem Informação",VLOOKUP(MONTH(Tabela2[[#This Row],[Data]]),'[1]Validação de dados'!$I$1:$J$13,2,0))</f>
        <v>Agosto</v>
      </c>
      <c r="M550" s="104">
        <f>YEAR(Tabela2[[#This Row],[Data]])</f>
        <v>2025</v>
      </c>
      <c r="N550" s="105" t="str">
        <f>VLOOKUP(Tabela2[[#This Row],[SIEMA]],Siema2025,17,FALSE)</f>
        <v>Matutino</v>
      </c>
      <c r="O550" s="105" t="str">
        <f>VLOOKUP(Tabela2[[#This Row],[SIEMA]],Siema2025,5,FALSE)</f>
        <v>Plataforma</v>
      </c>
      <c r="P550" s="104" t="str">
        <f>VLOOKUP(Tabela2[[#This Row],[SIEMA]],Siema2025,21,FALSE)</f>
        <v>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v>
      </c>
      <c r="Q550">
        <v>3082</v>
      </c>
      <c r="R550" s="104" t="s">
        <v>1714</v>
      </c>
      <c r="S550" s="107" t="s">
        <v>1714</v>
      </c>
      <c r="T550" s="104">
        <v>1.26E-5</v>
      </c>
      <c r="U550" s="104" t="s">
        <v>7111</v>
      </c>
      <c r="V550" s="104">
        <f>IF(Q550="","",IF(ISNUMBER(Q550)=FALSE,"Não se aplica",IFERROR(VLOOKUP(Q550,Produtos!$A$1:$C$2319,3,FALSE),"Não Cadastrado")))</f>
        <v>9</v>
      </c>
      <c r="W550" s="104" t="str">
        <f>VLOOKUP(Tabela2[[#This Row],[SIEMA]],Siema2025,10,FALSE)</f>
        <v/>
      </c>
      <c r="X550" s="113"/>
      <c r="Y550" s="109" t="str">
        <f>IF(W550="","", IF(W550="NC","", IF(W550="NE","", IF(W550="NA","",IFERROR(VLOOKUP(W550,Produtos!$A$1:$C$2319,2,FALSE),"Não Cadastrado")))))</f>
        <v/>
      </c>
      <c r="Z550" s="104" t="str">
        <f>VLOOKUP(Tabela2[[#This Row],[SIEMA]],Siema2025,11,FALSE)</f>
        <v xml:space="preserve"> </v>
      </c>
      <c r="AA550" s="104" t="str">
        <f>VLOOKUP(Tabela2[[#This Row],[SIEMA]],Siema2025,12,FALSE)</f>
        <v xml:space="preserve"> </v>
      </c>
      <c r="AB550" s="104" t="str">
        <f>IF(W550="","",IF(ISNUMBER(W550)=FALSE,"Não se aplica",IFERROR(VLOOKUP(W550,Produtos!$A$1:$C$2319,3,FALSE),"Não Cadastrado")))</f>
        <v/>
      </c>
      <c r="AC550" s="104"/>
      <c r="AD550" s="108"/>
      <c r="AE550" s="107" t="str">
        <f>IF(AC550="","", IF(AC550="NC","", IF(AC550="NE","", IF(AC550="NA","",IFERROR(VLOOKUP(AC550,Produtos!$A$1:$C$2319,2,FALSE),"Não Cadastrado")))))</f>
        <v/>
      </c>
      <c r="AF550" s="104"/>
      <c r="AG550" s="104"/>
      <c r="AH550" s="104" t="str">
        <f>IF(AC550="","",IF(ISNUMBER(AC550)=FALSE,"Não se aplica",IFERROR(VLOOKUP(AC550,Produtos!$A$1:$C$2319,3,FALSE),"Não Cadastrado")))</f>
        <v/>
      </c>
      <c r="AI550" s="104"/>
      <c r="AJ550" s="104" t="str">
        <f>VLOOKUP(Tabela2[[#This Row],[SIEMA]],Siema2025,26,FALSE)</f>
        <v>Em investigação.</v>
      </c>
      <c r="AK550" s="107" t="s">
        <v>7630</v>
      </c>
      <c r="AL550" s="107"/>
      <c r="AM550" s="107"/>
      <c r="AN550" s="108" t="str">
        <f>VLOOKUP(Tabela2[[#This Row],[SIEMA]],Siema2025,51,FALSE)</f>
        <v/>
      </c>
      <c r="AO550" s="108" t="str">
        <f>VLOOKUP(Tabela2[[#This Row],[SIEMA]],Siema2025,53,FALSE)</f>
        <v/>
      </c>
      <c r="AP550" s="108" t="str">
        <f>VLOOKUP(Tabela2[[#This Row],[SIEMA]],Siema2025,55,FALSE)</f>
        <v/>
      </c>
      <c r="AQ550" s="108" t="str">
        <f>VLOOKUP(Tabela2[[#This Row],[SIEMA]],Siema2025,57,FALSE)</f>
        <v/>
      </c>
      <c r="AR550" s="108" t="str">
        <f>VLOOKUP(Tabela2[[#This Row],[SIEMA]],Siema2025,59,FALSE)</f>
        <v/>
      </c>
      <c r="AS550" s="108" t="str">
        <f>VLOOKUP(Tabela2[[#This Row],[SIEMA]],Siema2025,61,FALSE)</f>
        <v>X</v>
      </c>
      <c r="AT550" s="108" t="str">
        <f>VLOOKUP(Tabela2[[#This Row],[SIEMA]],Siema2025,63,FALSE)</f>
        <v/>
      </c>
      <c r="AU550" s="108" t="str">
        <f>VLOOKUP(Tabela2[[#This Row],[SIEMA]],Siema2025,65,FALSE)</f>
        <v/>
      </c>
      <c r="AV550" s="108" t="str">
        <f>VLOOKUP(Tabela2[[#This Row],[SIEMA]],Siema2025,67,FALSE)</f>
        <v/>
      </c>
      <c r="AW550" s="108" t="str">
        <f>VLOOKUP(Tabela2[[#This Row],[SIEMA]],Siema2025,69,FALSE)</f>
        <v/>
      </c>
      <c r="AX550" s="108" t="str">
        <f>VLOOKUP(Tabela2[[#This Row],[SIEMA]],Siema2025,71,FALSE)</f>
        <v/>
      </c>
      <c r="AY550" s="108" t="str">
        <f>VLOOKUP(Tabela2[[#This Row],[SIEMA]],Siema2025,73,FALSE)</f>
        <v/>
      </c>
      <c r="AZ550" s="108" t="str">
        <f>VLOOKUP(Tabela2[[#This Row],[SIEMA]],Siema2025,75,FALSE)</f>
        <v/>
      </c>
      <c r="BA550" s="108" t="str">
        <f>VLOOKUP(Tabela2[[#This Row],[SIEMA]],Siema2025,77,FALSE)</f>
        <v/>
      </c>
      <c r="BB550" s="108" t="str">
        <f>VLOOKUP(Tabela2[[#This Row],[SIEMA]],Siema2025,79,FALSE)</f>
        <v/>
      </c>
      <c r="BC550" s="108" t="str">
        <f>IF(Tabela2[[#This Row],[Outro(s) ]] = "X", "PREENCHER","NA")</f>
        <v>NA</v>
      </c>
      <c r="BD550" s="108" t="str">
        <f>VLOOKUP(Tabela2[[#This Row],[SIEMA]],Siema2025,82,FALSE)</f>
        <v/>
      </c>
      <c r="BE550" s="108" t="str">
        <f>VLOOKUP(Tabela2[[#This Row],[SIEMA]],Siema2025,81,FALSE)</f>
        <v/>
      </c>
      <c r="BF550" s="110" t="str">
        <f>VLOOKUP(Tabela2[[#This Row],[SIEMA]],Siema2025,28,FALSE)</f>
        <v>PERENCO PETRÓLEO E GÁS DO BRASIL LTDA.</v>
      </c>
      <c r="BG550" s="110"/>
      <c r="BH550" s="111" t="str">
        <f>VLOOKUP(Tabela2[[#This Row],[SIEMA]],Siema2025,29,FALSE)</f>
        <v>09309027000135</v>
      </c>
      <c r="BI550" s="112" t="s">
        <v>2696</v>
      </c>
      <c r="BJ550" s="107" t="s">
        <v>7099</v>
      </c>
      <c r="BK550" s="104" t="s">
        <v>2696</v>
      </c>
      <c r="BL550" s="140">
        <v>46027</v>
      </c>
      <c r="BM550" s="108">
        <f ca="1">IF(Tabela2[[#This Row],[Data de atendimento do Ibama (considerar o primeiro documento/ação)]]="",_xlfn.DAYS(TODAY(),J550),_xlfn.DAYS(Tabela2[[#This Row],[Data de atendimento do Ibama (considerar o primeiro documento/ação)]],J550))</f>
        <v>152</v>
      </c>
      <c r="BN550" s="108" t="str">
        <f>IF(Tabela2[[#This Row],[Atendido pelo Ibama ("Não" ou "Sim")]]="Não","Preencher", IF(Tabela2[[#This Row],[Atendido pelo Ibama ("Não" ou "Sim")]]="Sim","NA",""))</f>
        <v>NA</v>
      </c>
      <c r="BO550" s="114" t="s">
        <v>7165</v>
      </c>
      <c r="BP550" s="108" t="str">
        <f>IF(Tabela2[[#This Row],[Forma de atendimento (primeiro documento/ação)]]= "Outros (especificar)", "PREENCHER","NA")</f>
        <v>NA</v>
      </c>
      <c r="BQ550" s="106" t="s">
        <v>123</v>
      </c>
      <c r="BR550" s="108" t="str">
        <f>IF(Tabela2[[#This Row],[Equipe do Ibama foi a campo? Houve sobrevoo do Poseidon?]] = "Sim", "PREENCHER","NA")</f>
        <v>NA</v>
      </c>
      <c r="BS550" s="108" t="str">
        <f>IF(Tabela2[[#This Row],[Se sim, foi emitida Ordem de Emergência? (informações vinculada à coluna CK)]] = "Sim", "PREENCHER","NA")</f>
        <v>NA</v>
      </c>
      <c r="BT550" s="108" t="s">
        <v>7101</v>
      </c>
      <c r="BU550" s="108" t="s">
        <v>2696</v>
      </c>
      <c r="BV550" s="108" t="s">
        <v>123</v>
      </c>
      <c r="BW550" s="108" t="s">
        <v>123</v>
      </c>
      <c r="BX550" s="106"/>
      <c r="BY550" s="106"/>
      <c r="BZ550" s="104" t="str">
        <f>IF(Tabela2[[#This Row],[Data do documento de encerramento]]="NA","NA",IF(Tabela2[[#This Row],[Data do documento de encerramento]]="","Pendente de conclusão/ encerramento",_xlfn.DAYS(Tabela2[[#This Row],[Data do documento de encerramento]],J550)))</f>
        <v>Pendente de conclusão/ encerramento</v>
      </c>
      <c r="CA550" s="107"/>
      <c r="CB550" s="107"/>
      <c r="CC550" s="115" t="s">
        <v>7197</v>
      </c>
      <c r="CD550" s="107" t="s">
        <v>7283</v>
      </c>
      <c r="CE550" s="107" t="s">
        <v>2696</v>
      </c>
      <c r="CF550" s="107" t="s">
        <v>7167</v>
      </c>
    </row>
    <row r="551" spans="1:84" s="22" customFormat="1" ht="45.75" hidden="1">
      <c r="A551" s="169">
        <v>20258736052</v>
      </c>
      <c r="B551" s="170" t="s">
        <v>9562</v>
      </c>
      <c r="C551" s="108" t="str">
        <f>VLOOKUP(Tabela2[[#This Row],[SIEMA]],Siema2025,4,FALSE)</f>
        <v xml:space="preserve"> MG</v>
      </c>
      <c r="D551" s="106" t="str">
        <f>VLOOKUP(Tabela2[[#This Row],[SIEMA]],Siema2025,3,FALSE)</f>
        <v xml:space="preserve">Prata </v>
      </c>
      <c r="E551" s="106" t="s">
        <v>7392</v>
      </c>
      <c r="F551" s="106" t="s">
        <v>9563</v>
      </c>
      <c r="G551" s="106" t="s">
        <v>9564</v>
      </c>
      <c r="H551" s="106" t="s">
        <v>9565</v>
      </c>
      <c r="I551" s="106" t="s">
        <v>7114</v>
      </c>
      <c r="J551" s="140">
        <f>VLOOKUP(Tabela2[[#This Row],[SIEMA]],Siema2025,2,FALSE)</f>
        <v>45876</v>
      </c>
      <c r="K551" s="140" t="str">
        <f>VLOOKUP(Tabela2[[#This Row],[SIEMA]],Siema2025,16,FALSE)</f>
        <v>Quinta</v>
      </c>
      <c r="L551" s="106" t="str">
        <f>IF(Tabela2[[#This Row],[Data]]="","Sem Informação",VLOOKUP(MONTH(Tabela2[[#This Row],[Data]]),'[1]Validação de dados'!$I$1:$J$13,2,0))</f>
        <v>Agosto</v>
      </c>
      <c r="M551" s="106">
        <f>YEAR(Tabela2[[#This Row],[Data]])</f>
        <v>2025</v>
      </c>
      <c r="N551" s="140" t="str">
        <f>VLOOKUP(Tabela2[[#This Row],[SIEMA]],Siema2025,17,FALSE)</f>
        <v>Madrugada</v>
      </c>
      <c r="O551" s="140" t="str">
        <f>VLOOKUP(Tabela2[[#This Row],[SIEMA]],Siema2025,5,FALSE)</f>
        <v>Rodovia</v>
      </c>
      <c r="P551" s="106" t="str">
        <f>VLOOKUP(Tabela2[[#This Row],[SIEMA]],Siema2025,21,FALSE)</f>
        <v>Rodovia BR 153, km 114 (-19.194183, -48.944572)</v>
      </c>
      <c r="Q551" s="106">
        <v>2590</v>
      </c>
      <c r="R551" s="106" t="str">
        <f>VLOOKUP(Tabela2[[#This Row],[SIEMA]],Siema2025,10,FALSE)</f>
        <v/>
      </c>
      <c r="S551" s="109" t="str">
        <f>IF(Q551="","", IF(Q551="NC","", IF(Q551="NE","", IF(Q551="NA","",IFERROR(VLOOKUP(Q551,[1]Produtos!$A$1:$C$2319,2,FALSE),"Não Cadastrado")))))</f>
        <v>AMIANTOS, CRISOTILIA</v>
      </c>
      <c r="T551" s="106" t="s">
        <v>5051</v>
      </c>
      <c r="U551" s="106" t="s">
        <v>7121</v>
      </c>
      <c r="V551" s="106">
        <f>IF(Q551="","",IF(ISNUMBER(Q551)=FALSE,"Não se aplica",IFERROR(VLOOKUP(Q551,Produtos!$A$1:$C$2319,3,FALSE),"Não Cadastrado")))</f>
        <v>9</v>
      </c>
      <c r="W551" s="106" t="str">
        <f>VLOOKUP(Tabela2[[#This Row],[SIEMA]],Siema2025,10,FALSE)</f>
        <v/>
      </c>
      <c r="X551" s="108" t="str">
        <f>IF(Tabela2[[#This Row],[Origem do acidente]] = "Plataforma", "PREENCHER","NA")</f>
        <v>NA</v>
      </c>
      <c r="Y551" s="109" t="str">
        <f>IF(W551="","", IF(W551="NC","", IF(W551="NE","", IF(W551="NA","",IFERROR(VLOOKUP(W551,Produtos!$A$1:$C$2319,2,FALSE),"Não Cadastrado")))))</f>
        <v/>
      </c>
      <c r="Z551" s="106" t="str">
        <f>VLOOKUP(Tabela2[[#This Row],[SIEMA]],Siema2025,11,FALSE)</f>
        <v xml:space="preserve"> </v>
      </c>
      <c r="AA551" s="106" t="str">
        <f>VLOOKUP(Tabela2[[#This Row],[SIEMA]],Siema2025,12,FALSE)</f>
        <v xml:space="preserve"> </v>
      </c>
      <c r="AB551" s="106" t="str">
        <f>IF(W551="","",IF(ISNUMBER(W551)=FALSE,"Não se aplica",IFERROR(VLOOKUP(W551,Produtos!$A$1:$C$2319,3,FALSE),"Não Cadastrado")))</f>
        <v/>
      </c>
      <c r="AC551" s="106"/>
      <c r="AD551" s="108" t="str">
        <f>IF(Tabela2[[#This Row],[Origem do acidente]] = "Plataforma", "PREENCHER","NA")</f>
        <v>NA</v>
      </c>
      <c r="AE551" s="109" t="str">
        <f>IF(AC551="","", IF(AC551="NC","", IF(AC551="NE","", IF(AC551="NA","",IFERROR(VLOOKUP(AC551,Produtos!$A$1:$C$2319,2,FALSE),"Não Cadastrado")))))</f>
        <v/>
      </c>
      <c r="AF551" s="106"/>
      <c r="AG551" s="106"/>
      <c r="AH551" s="106" t="str">
        <f>IF(AC551="","",IF(ISNUMBER(AC551)=FALSE,"Não se aplica",IFERROR(VLOOKUP(AC551,Produtos!$A$1:$C$2319,3,FALSE),"Não Cadastrado")))</f>
        <v/>
      </c>
      <c r="AI551" s="106"/>
      <c r="AJ551" s="106" t="s">
        <v>9566</v>
      </c>
      <c r="AK551" s="109" t="s">
        <v>7190</v>
      </c>
      <c r="AL551" s="109" t="s">
        <v>7388</v>
      </c>
      <c r="AM551" s="109"/>
      <c r="AN551" s="108" t="str">
        <f>VLOOKUP(Tabela2[[#This Row],[SIEMA]],Siema2025,51,FALSE)</f>
        <v/>
      </c>
      <c r="AO551" s="108" t="str">
        <f>VLOOKUP(Tabela2[[#This Row],[SIEMA]],Siema2025,53,FALSE)</f>
        <v/>
      </c>
      <c r="AP551" s="108" t="str">
        <f>VLOOKUP(Tabela2[[#This Row],[SIEMA]],Siema2025,55,FALSE)</f>
        <v/>
      </c>
      <c r="AQ551" s="108" t="str">
        <f>VLOOKUP(Tabela2[[#This Row],[SIEMA]],Siema2025,57,FALSE)</f>
        <v/>
      </c>
      <c r="AR551" s="108" t="str">
        <f>VLOOKUP(Tabela2[[#This Row],[SIEMA]],Siema2025,59,FALSE)</f>
        <v/>
      </c>
      <c r="AS551" s="108" t="str">
        <f>VLOOKUP(Tabela2[[#This Row],[SIEMA]],Siema2025,61,FALSE)</f>
        <v/>
      </c>
      <c r="AT551" s="108" t="str">
        <f>VLOOKUP(Tabela2[[#This Row],[SIEMA]],Siema2025,63,FALSE)</f>
        <v/>
      </c>
      <c r="AU551" s="108" t="str">
        <f>VLOOKUP(Tabela2[[#This Row],[SIEMA]],Siema2025,65,FALSE)</f>
        <v>X</v>
      </c>
      <c r="AV551" s="108" t="str">
        <f>VLOOKUP(Tabela2[[#This Row],[SIEMA]],Siema2025,67,FALSE)</f>
        <v/>
      </c>
      <c r="AW551" s="108" t="str">
        <f>VLOOKUP(Tabela2[[#This Row],[SIEMA]],Siema2025,69,FALSE)</f>
        <v/>
      </c>
      <c r="AX551" s="108" t="s">
        <v>7183</v>
      </c>
      <c r="AY551" s="108" t="str">
        <f>VLOOKUP(Tabela2[[#This Row],[SIEMA]],Siema2025,73,FALSE)</f>
        <v/>
      </c>
      <c r="AZ551" s="108" t="str">
        <f>VLOOKUP(Tabela2[[#This Row],[SIEMA]],Siema2025,75,FALSE)</f>
        <v/>
      </c>
      <c r="BA551" s="108" t="str">
        <f>VLOOKUP(Tabela2[[#This Row],[SIEMA]],Siema2025,77,FALSE)</f>
        <v/>
      </c>
      <c r="BB551" s="108" t="str">
        <f>VLOOKUP(Tabela2[[#This Row],[SIEMA]],Siema2025,79,FALSE)</f>
        <v/>
      </c>
      <c r="BC551" s="108" t="str">
        <f>IF(Tabela2[[#This Row],[Outro(s) ]] = "X", "PREENCHER","NA")</f>
        <v>NA</v>
      </c>
      <c r="BD551" s="108" t="str">
        <f>VLOOKUP(Tabela2[[#This Row],[SIEMA]],Siema2025,82,FALSE)</f>
        <v/>
      </c>
      <c r="BE551" s="108" t="str">
        <f>VLOOKUP(Tabela2[[#This Row],[SIEMA]],Siema2025,81,FALSE)</f>
        <v/>
      </c>
      <c r="BF551" s="110" t="str">
        <f>VLOOKUP(Tabela2[[#This Row],[SIEMA]],Siema2025,28,FALSE)</f>
        <v>TRANS TIJOLAO LTDA</v>
      </c>
      <c r="BG551" s="110"/>
      <c r="BH551" s="111" t="str">
        <f>VLOOKUP(Tabela2[[#This Row],[SIEMA]],Siema2025,29,FALSE)</f>
        <v>05570463000102</v>
      </c>
      <c r="BI551" s="112" t="str">
        <f>VLOOKUP(Tabela2[[#This Row],[SIEMA]],Siema2025,107,FALSE)</f>
        <v>Não</v>
      </c>
      <c r="BJ551" s="109" t="s">
        <v>7099</v>
      </c>
      <c r="BK551" s="106" t="s">
        <v>2696</v>
      </c>
      <c r="BL551" s="140">
        <v>45877</v>
      </c>
      <c r="BM551" s="108">
        <f ca="1">IF(Tabela2[[#This Row],[Data de atendimento do Ibama (considerar o primeiro documento/ação)]]="",_xlfn.DAYS(TODAY(),J551),_xlfn.DAYS(Tabela2[[#This Row],[Data de atendimento do Ibama (considerar o primeiro documento/ação)]],J551))</f>
        <v>1</v>
      </c>
      <c r="BN551" s="108" t="str">
        <f>IF(Tabela2[[#This Row],[Atendido pelo Ibama ("Não" ou "Sim")]]="Não","Preencher", IF(Tabela2[[#This Row],[Atendido pelo Ibama ("Não" ou "Sim")]]="Sim","NA",""))</f>
        <v>NA</v>
      </c>
      <c r="BO551" s="114" t="s">
        <v>7100</v>
      </c>
      <c r="BP551" s="108" t="str">
        <f>IF(Tabela2[[#This Row],[Forma de atendimento (primeiro documento/ação)]]= "Outros (especificar)", "PREENCHER","NA")</f>
        <v>NA</v>
      </c>
      <c r="BQ551" s="106" t="s">
        <v>123</v>
      </c>
      <c r="BR551" s="108" t="str">
        <f>IF(Tabela2[[#This Row],[Equipe do Ibama foi a campo? Houve sobrevoo do Poseidon?]] = "Sim", "PREENCHER","NA")</f>
        <v>NA</v>
      </c>
      <c r="BS551" s="108" t="str">
        <f>IF(Tabela2[[#This Row],[Se sim, foi emitida Ordem de Emergência? (informações vinculada à coluna CK)]] = "Sim", "PREENCHER","NA")</f>
        <v>NA</v>
      </c>
      <c r="BT551" s="108" t="s">
        <v>7101</v>
      </c>
      <c r="BU551" s="108" t="s">
        <v>2696</v>
      </c>
      <c r="BV551" s="108" t="s">
        <v>123</v>
      </c>
      <c r="BW551" s="108" t="s">
        <v>2696</v>
      </c>
      <c r="BX551" s="106" t="s">
        <v>7102</v>
      </c>
      <c r="BY551" s="140">
        <v>45916</v>
      </c>
      <c r="BZ551" s="106">
        <f>IF(Tabela2[[#This Row],[Data do documento de encerramento]]="NA","NA",IF(Tabela2[[#This Row],[Data do documento de encerramento]]="","Pendente de conclusão/ encerramento",_xlfn.DAYS(Tabela2[[#This Row],[Data do documento de encerramento]],J551)))</f>
        <v>40</v>
      </c>
      <c r="CA551" s="109" t="s">
        <v>9567</v>
      </c>
      <c r="CB551" s="109"/>
      <c r="CC551" s="109"/>
      <c r="CD551" s="109"/>
      <c r="CE551" s="109"/>
      <c r="CF551" s="109"/>
    </row>
    <row r="552" spans="1:84" hidden="1">
      <c r="A552" s="169">
        <v>20258743251</v>
      </c>
      <c r="B552" s="177" t="s">
        <v>8473</v>
      </c>
      <c r="C552" s="108" t="str">
        <f>VLOOKUP(Tabela2[[#This Row],[SIEMA]],Siema2025,4,FALSE)</f>
        <v xml:space="preserve"> AL</v>
      </c>
      <c r="D552" s="106" t="str">
        <f>VLOOKUP(Tabela2[[#This Row],[SIEMA]],Siema2025,3,FALSE)</f>
        <v xml:space="preserve">São Miguel dos Campos </v>
      </c>
      <c r="E552" s="106" t="str">
        <f>VLOOKUP(Tabela2[[#This Row],[SIEMA]],Siema2025,20,FALSE)</f>
        <v>Área rural</v>
      </c>
      <c r="F552" s="106"/>
      <c r="G552" s="106"/>
      <c r="H552" s="106"/>
      <c r="I552" s="104" t="s">
        <v>7223</v>
      </c>
      <c r="J552" s="105">
        <f>VLOOKUP(Tabela2[[#This Row],[SIEMA]],Siema2025,2,FALSE)</f>
        <v>45876</v>
      </c>
      <c r="K552" s="105" t="str">
        <f>VLOOKUP(Tabela2[[#This Row],[SIEMA]],Siema2025,16,FALSE)</f>
        <v>Quinta</v>
      </c>
      <c r="L552" s="106" t="str">
        <f>IF(Tabela2[[#This Row],[Data]]="","Sem Informação",VLOOKUP(MONTH(Tabela2[[#This Row],[Data]]),'[1]Validação de dados'!$I$1:$J$13,2,0))</f>
        <v>Agosto</v>
      </c>
      <c r="M552" s="104">
        <f>YEAR(Tabela2[[#This Row],[Data]])</f>
        <v>2025</v>
      </c>
      <c r="N552" s="105" t="str">
        <f>VLOOKUP(Tabela2[[#This Row],[SIEMA]],Siema2025,17,FALSE)</f>
        <v>Matutino</v>
      </c>
      <c r="O552" s="105" t="s">
        <v>145</v>
      </c>
      <c r="P552" s="104" t="str">
        <f>VLOOKUP(Tabela2[[#This Row],[SIEMA]],Siema2025,21,FALSE)</f>
        <v>Campo de produção e exploração de gás e óleo.
Campo de Anambé, linha do poço ANB-0013.</v>
      </c>
      <c r="Q552" s="104" t="s">
        <v>7418</v>
      </c>
      <c r="R552" s="104" t="str">
        <f>VLOOKUP(Tabela2[[#This Row],[SIEMA]],Siema2025,10,FALSE)</f>
        <v>emulsão oleosa BSW</v>
      </c>
      <c r="S552" s="107" t="str">
        <f>IF(Q552="","", IF(Q552="NC","", IF(Q552="NE","", IF(Q552="NA","",IFERROR(VLOOKUP(Q552,[1]Produtos!$A$1:$C$2319,2,FALSE),"Não Cadastrado")))))</f>
        <v/>
      </c>
      <c r="T552" s="104" t="str">
        <f>VLOOKUP(Tabela2[[#This Row],[SIEMA]],Siema2025,11,FALSE)</f>
        <v>0.55</v>
      </c>
      <c r="U552" s="104" t="str">
        <f>VLOOKUP(Tabela2[[#This Row],[SIEMA]],Siema2025,12,FALSE)</f>
        <v>M3</v>
      </c>
      <c r="V552" s="104" t="s">
        <v>7689</v>
      </c>
      <c r="W552" s="104"/>
      <c r="X552" s="113" t="str">
        <f>IF(Tabela2[[#This Row],[Origem do acidente]] = "Plataforma", "PREENCHER","NA")</f>
        <v>NA</v>
      </c>
      <c r="Y552" s="109" t="str">
        <f>IF(W552="","", IF(W552="NC","", IF(W552="NE","", IF(W552="NA","",IFERROR(VLOOKUP(W552,Produtos!$A$1:$C$2319,2,FALSE),"Não Cadastrado")))))</f>
        <v/>
      </c>
      <c r="Z552" s="104" t="str">
        <f>VLOOKUP(Tabela2[[#This Row],[SIEMA]],Siema2025,11,FALSE)</f>
        <v>0.55</v>
      </c>
      <c r="AA552" s="104" t="str">
        <f>VLOOKUP(Tabela2[[#This Row],[SIEMA]],Siema2025,12,FALSE)</f>
        <v>M3</v>
      </c>
      <c r="AB552" s="104" t="str">
        <f>IF(W552="","",IF(ISNUMBER(W552)=FALSE,"Não se aplica",IFERROR(VLOOKUP(W552,Produtos!$A$1:$C$2319,3,FALSE),"Não Cadastrado")))</f>
        <v/>
      </c>
      <c r="AC552" s="104"/>
      <c r="AD552" s="108" t="str">
        <f>IF(Tabela2[[#This Row],[Origem do acidente]] = "Plataforma", "PREENCHER","NA")</f>
        <v>NA</v>
      </c>
      <c r="AE552" s="107" t="str">
        <f>IF(AC552="","", IF(AC552="NC","", IF(AC552="NE","", IF(AC552="NA","",IFERROR(VLOOKUP(AC552,Produtos!$A$1:$C$2319,2,FALSE),"Não Cadastrado")))))</f>
        <v/>
      </c>
      <c r="AF552" s="104"/>
      <c r="AG552" s="104"/>
      <c r="AH552" s="104" t="str">
        <f>IF(AC552="","",IF(ISNUMBER(AC552)=FALSE,"Não se aplica",IFERROR(VLOOKUP(AC552,Produtos!$A$1:$C$2319,3,FALSE),"Não Cadastrado")))</f>
        <v/>
      </c>
      <c r="AI552" s="104"/>
      <c r="AJ552" s="104" t="str">
        <f>VLOOKUP(Tabela2[[#This Row],[SIEMA]],Siema2025,26,FALSE)</f>
        <v>Perda de contenção em linha do poço</v>
      </c>
      <c r="AK552" s="107" t="s">
        <v>7234</v>
      </c>
      <c r="AL552" s="107"/>
      <c r="AM552" s="107"/>
      <c r="AN552" s="108" t="str">
        <f>VLOOKUP(Tabela2[[#This Row],[SIEMA]],Siema2025,51,FALSE)</f>
        <v/>
      </c>
      <c r="AO552" s="108" t="str">
        <f>VLOOKUP(Tabela2[[#This Row],[SIEMA]],Siema2025,53,FALSE)</f>
        <v/>
      </c>
      <c r="AP552" s="108" t="str">
        <f>VLOOKUP(Tabela2[[#This Row],[SIEMA]],Siema2025,55,FALSE)</f>
        <v/>
      </c>
      <c r="AQ552" s="108" t="str">
        <f>VLOOKUP(Tabela2[[#This Row],[SIEMA]],Siema2025,57,FALSE)</f>
        <v/>
      </c>
      <c r="AR552" s="108" t="str">
        <f>VLOOKUP(Tabela2[[#This Row],[SIEMA]],Siema2025,59,FALSE)</f>
        <v/>
      </c>
      <c r="AS552" s="108" t="str">
        <f>VLOOKUP(Tabela2[[#This Row],[SIEMA]],Siema2025,61,FALSE)</f>
        <v/>
      </c>
      <c r="AT552" s="108" t="str">
        <f>VLOOKUP(Tabela2[[#This Row],[SIEMA]],Siema2025,63,FALSE)</f>
        <v/>
      </c>
      <c r="AU552" s="108" t="str">
        <f>VLOOKUP(Tabela2[[#This Row],[SIEMA]],Siema2025,65,FALSE)</f>
        <v>X</v>
      </c>
      <c r="AV552" s="108" t="str">
        <f>VLOOKUP(Tabela2[[#This Row],[SIEMA]],Siema2025,67,FALSE)</f>
        <v/>
      </c>
      <c r="AW552" s="108" t="str">
        <f>VLOOKUP(Tabela2[[#This Row],[SIEMA]],Siema2025,69,FALSE)</f>
        <v/>
      </c>
      <c r="AX552" s="108" t="str">
        <f>VLOOKUP(Tabela2[[#This Row],[SIEMA]],Siema2025,71,FALSE)</f>
        <v/>
      </c>
      <c r="AY552" s="108" t="str">
        <f>VLOOKUP(Tabela2[[#This Row],[SIEMA]],Siema2025,73,FALSE)</f>
        <v/>
      </c>
      <c r="AZ552" s="108" t="str">
        <f>VLOOKUP(Tabela2[[#This Row],[SIEMA]],Siema2025,75,FALSE)</f>
        <v/>
      </c>
      <c r="BA552" s="108" t="str">
        <f>VLOOKUP(Tabela2[[#This Row],[SIEMA]],Siema2025,77,FALSE)</f>
        <v/>
      </c>
      <c r="BB552" s="108" t="str">
        <f>VLOOKUP(Tabela2[[#This Row],[SIEMA]],Siema2025,79,FALSE)</f>
        <v/>
      </c>
      <c r="BC552" s="108" t="str">
        <f>IF(Tabela2[[#This Row],[Outro(s) ]] = "X", "PREENCHER","NA")</f>
        <v>NA</v>
      </c>
      <c r="BD552" s="108" t="str">
        <f>VLOOKUP(Tabela2[[#This Row],[SIEMA]],Siema2025,82,FALSE)</f>
        <v/>
      </c>
      <c r="BE552" s="108" t="str">
        <f>VLOOKUP(Tabela2[[#This Row],[SIEMA]],Siema2025,81,FALSE)</f>
        <v/>
      </c>
      <c r="BF552" s="110" t="str">
        <f>VLOOKUP(Tabela2[[#This Row],[SIEMA]],Siema2025,28,FALSE)</f>
        <v>ORIGEM ENERGIA ALAGOAS S.A</v>
      </c>
      <c r="BG552" s="110"/>
      <c r="BH552" s="111" t="str">
        <f>VLOOKUP(Tabela2[[#This Row],[SIEMA]],Siema2025,29,FALSE)</f>
        <v>34186669000565</v>
      </c>
      <c r="BI552" s="112" t="str">
        <f>VLOOKUP(Tabela2[[#This Row],[SIEMA]],Siema2025,107,FALSE)</f>
        <v>Não</v>
      </c>
      <c r="BJ552" s="107" t="s">
        <v>7113</v>
      </c>
      <c r="BK552" s="104" t="s">
        <v>7062</v>
      </c>
      <c r="BL552" s="106"/>
      <c r="BM552" s="108"/>
      <c r="BN552" s="108" t="str">
        <f>IF(Tabela2[[#This Row],[Atendido pelo Ibama ("Não" ou "Sim")]]="Não","Preencher", IF(Tabela2[[#This Row],[Atendido pelo Ibama ("Não" ou "Sim")]]="Sim","NA",""))</f>
        <v/>
      </c>
      <c r="BO552" s="114"/>
      <c r="BP552" s="108" t="str">
        <f>IF(Tabela2[[#This Row],[Forma de atendimento (primeiro documento/ação)]]= "Outros (especificar)", "PREENCHER","NA")</f>
        <v>NA</v>
      </c>
      <c r="BQ552" s="106"/>
      <c r="BR552" s="108" t="str">
        <f>IF(Tabela2[[#This Row],[Equipe do Ibama foi a campo? Houve sobrevoo do Poseidon?]] = "Sim", "PREENCHER","NA")</f>
        <v>NA</v>
      </c>
      <c r="BS552" s="108" t="s">
        <v>7114</v>
      </c>
      <c r="BT552" s="108" t="str">
        <f>IF(Tabela2[[#This Row],[Foi elaborado Relatório de Vistoria pelo Ibama? (informações vinculada à coluna CK)]] = "Sim", "PREENCHER","NA")</f>
        <v>NA</v>
      </c>
      <c r="BU552" s="108" t="str">
        <f>IF(Tabela2[[#This Row],[Houve envio de Informações Pós-acidente (preencher "não se aplica" quando de competência estadual/municipal)]] = "Sim", "PREENCHER","NA")</f>
        <v>NA</v>
      </c>
      <c r="BV552" s="108" t="str">
        <f>IF(Tabela2[[#This Row],[Houve avaliação das informações pós-acidente solicitadas/enviadas?]] = "Sim", "PREENCHER","NA")</f>
        <v>NA</v>
      </c>
      <c r="BW552" s="108" t="s">
        <v>123</v>
      </c>
      <c r="BX552" s="106"/>
      <c r="BY552" s="106"/>
      <c r="BZ552" s="104" t="str">
        <f>IF(Tabela2[[#This Row],[Data do documento de encerramento]]="NA","NA",IF(Tabela2[[#This Row],[Data do documento de encerramento]]="","Pendente de conclusão/ encerramento",_xlfn.DAYS(Tabela2[[#This Row],[Data do documento de encerramento]],J552)))</f>
        <v>Pendente de conclusão/ encerramento</v>
      </c>
      <c r="CA552" s="107"/>
      <c r="CB552" s="107"/>
      <c r="CC552" s="107"/>
      <c r="CD552" s="107"/>
      <c r="CE552" s="107"/>
      <c r="CF552" s="107"/>
    </row>
    <row r="553" spans="1:84" ht="30.75">
      <c r="A553" s="169">
        <v>202581372044</v>
      </c>
      <c r="B553" s="170" t="s">
        <v>9568</v>
      </c>
      <c r="C553" s="108" t="s">
        <v>7135</v>
      </c>
      <c r="D553" s="106" t="s">
        <v>637</v>
      </c>
      <c r="E553" s="106" t="s">
        <v>7297</v>
      </c>
      <c r="F553" s="106"/>
      <c r="G553" s="106" t="s">
        <v>8101</v>
      </c>
      <c r="H553" s="106" t="s">
        <v>8102</v>
      </c>
      <c r="I553" s="104" t="str">
        <f>VLOOKUP(Tabela2[[#This Row],[SIEMA]],Siema2025,19,FALSE)</f>
        <v>Campos</v>
      </c>
      <c r="J553" s="105">
        <f>VLOOKUP(Tabela2[[#This Row],[SIEMA]],Siema2025,2,FALSE)</f>
        <v>45878</v>
      </c>
      <c r="K553" s="105" t="str">
        <f>VLOOKUP(Tabela2[[#This Row],[SIEMA]],Siema2025,16,FALSE)</f>
        <v>Sábado</v>
      </c>
      <c r="L553" s="106" t="str">
        <f>IF(Tabela2[[#This Row],[Data]]="","Sem Informação",VLOOKUP(MONTH(Tabela2[[#This Row],[Data]]),'[1]Validação de dados'!$I$1:$J$13,2,0))</f>
        <v>Agosto</v>
      </c>
      <c r="M553" s="104">
        <f>YEAR(Tabela2[[#This Row],[Data]])</f>
        <v>2025</v>
      </c>
      <c r="N553" s="105" t="str">
        <f>VLOOKUP(Tabela2[[#This Row],[SIEMA]],Siema2025,17,FALSE)</f>
        <v>Matutino</v>
      </c>
      <c r="O553" s="105" t="str">
        <f>VLOOKUP(Tabela2[[#This Row],[SIEMA]],Siema2025,5,FALSE)</f>
        <v>Plataforma</v>
      </c>
      <c r="P553" s="104" t="str">
        <f>VLOOKUP(Tabela2[[#This Row],[SIEMA]],Siema2025,21,FALSE)</f>
        <v/>
      </c>
      <c r="Q553" s="104">
        <v>1267</v>
      </c>
      <c r="R553" s="104" t="s">
        <v>2043</v>
      </c>
      <c r="S553" s="107" t="s">
        <v>2043</v>
      </c>
      <c r="T553" s="104">
        <v>1.8E-5</v>
      </c>
      <c r="U553" s="104" t="s">
        <v>7111</v>
      </c>
      <c r="V553" s="104">
        <f>IF(Q553="","",IF(ISNUMBER(Q553)=FALSE,"Não se aplica",IFERROR(VLOOKUP(Q553,Produtos!$A$1:$C$2319,3,FALSE),"Não Cadastrado")))</f>
        <v>3</v>
      </c>
      <c r="W553" s="104" t="str">
        <f>VLOOKUP(Tabela2[[#This Row],[SIEMA]],Siema2025,10,FALSE)</f>
        <v/>
      </c>
      <c r="X553" s="113"/>
      <c r="Y553" s="109" t="str">
        <f>IF(W553="","", IF(W553="NC","", IF(W553="NE","", IF(W553="NA","",IFERROR(VLOOKUP(W553,Produtos!$A$1:$C$2319,2,FALSE),"Não Cadastrado")))))</f>
        <v/>
      </c>
      <c r="Z553" s="104" t="str">
        <f>VLOOKUP(Tabela2[[#This Row],[SIEMA]],Siema2025,11,FALSE)</f>
        <v xml:space="preserve"> </v>
      </c>
      <c r="AA553" s="104" t="str">
        <f>VLOOKUP(Tabela2[[#This Row],[SIEMA]],Siema2025,12,FALSE)</f>
        <v xml:space="preserve"> </v>
      </c>
      <c r="AB553" s="104" t="str">
        <f>IF(W553="","",IF(ISNUMBER(W553)=FALSE,"Não se aplica",IFERROR(VLOOKUP(W553,Produtos!$A$1:$C$2319,3,FALSE),"Não Cadastrado")))</f>
        <v/>
      </c>
      <c r="AC553" s="104"/>
      <c r="AD553" s="108"/>
      <c r="AE553" s="107" t="str">
        <f>IF(AC553="","", IF(AC553="NC","", IF(AC553="NE","", IF(AC553="NA","",IFERROR(VLOOKUP(AC553,Produtos!$A$1:$C$2319,2,FALSE),"Não Cadastrado")))))</f>
        <v/>
      </c>
      <c r="AF553" s="104"/>
      <c r="AG553" s="104"/>
      <c r="AH553" s="104" t="str">
        <f>IF(AC553="","",IF(ISNUMBER(AC553)=FALSE,"Não se aplica",IFERROR(VLOOKUP(AC553,Produtos!$A$1:$C$2319,3,FALSE),"Não Cadastrado")))</f>
        <v/>
      </c>
      <c r="AI553" s="104"/>
      <c r="AJ553" s="104" t="str">
        <f>VLOOKUP(Tabela2[[#This Row],[SIEMA]],Siema2025,26,FALSE)</f>
        <v>Em investigação</v>
      </c>
      <c r="AK553" s="107" t="s">
        <v>6834</v>
      </c>
      <c r="AL553" s="107"/>
      <c r="AM553" s="107"/>
      <c r="AN553" s="108" t="str">
        <f>VLOOKUP(Tabela2[[#This Row],[SIEMA]],Siema2025,51,FALSE)</f>
        <v/>
      </c>
      <c r="AO553" s="108" t="str">
        <f>VLOOKUP(Tabela2[[#This Row],[SIEMA]],Siema2025,53,FALSE)</f>
        <v/>
      </c>
      <c r="AP553" s="108" t="str">
        <f>VLOOKUP(Tabela2[[#This Row],[SIEMA]],Siema2025,55,FALSE)</f>
        <v/>
      </c>
      <c r="AQ553" s="108" t="str">
        <f>VLOOKUP(Tabela2[[#This Row],[SIEMA]],Siema2025,57,FALSE)</f>
        <v/>
      </c>
      <c r="AR553" s="108" t="str">
        <f>VLOOKUP(Tabela2[[#This Row],[SIEMA]],Siema2025,59,FALSE)</f>
        <v/>
      </c>
      <c r="AS553" s="108" t="str">
        <f>VLOOKUP(Tabela2[[#This Row],[SIEMA]],Siema2025,61,FALSE)</f>
        <v>X</v>
      </c>
      <c r="AT553" s="108" t="str">
        <f>VLOOKUP(Tabela2[[#This Row],[SIEMA]],Siema2025,63,FALSE)</f>
        <v/>
      </c>
      <c r="AU553" s="108" t="str">
        <f>VLOOKUP(Tabela2[[#This Row],[SIEMA]],Siema2025,65,FALSE)</f>
        <v/>
      </c>
      <c r="AV553" s="108" t="str">
        <f>VLOOKUP(Tabela2[[#This Row],[SIEMA]],Siema2025,67,FALSE)</f>
        <v/>
      </c>
      <c r="AW553" s="108" t="str">
        <f>VLOOKUP(Tabela2[[#This Row],[SIEMA]],Siema2025,69,FALSE)</f>
        <v/>
      </c>
      <c r="AX553" s="108" t="str">
        <f>VLOOKUP(Tabela2[[#This Row],[SIEMA]],Siema2025,71,FALSE)</f>
        <v/>
      </c>
      <c r="AY553" s="108" t="str">
        <f>VLOOKUP(Tabela2[[#This Row],[SIEMA]],Siema2025,73,FALSE)</f>
        <v/>
      </c>
      <c r="AZ553" s="108" t="str">
        <f>VLOOKUP(Tabela2[[#This Row],[SIEMA]],Siema2025,75,FALSE)</f>
        <v/>
      </c>
      <c r="BA553" s="108" t="str">
        <f>VLOOKUP(Tabela2[[#This Row],[SIEMA]],Siema2025,77,FALSE)</f>
        <v/>
      </c>
      <c r="BB553" s="108" t="str">
        <f>VLOOKUP(Tabela2[[#This Row],[SIEMA]],Siema2025,79,FALSE)</f>
        <v/>
      </c>
      <c r="BC553" s="108" t="str">
        <f>IF(Tabela2[[#This Row],[Outro(s) ]] = "X", "PREENCHER","NA")</f>
        <v>NA</v>
      </c>
      <c r="BD553" s="108" t="str">
        <f>VLOOKUP(Tabela2[[#This Row],[SIEMA]],Siema2025,82,FALSE)</f>
        <v/>
      </c>
      <c r="BE553" s="108" t="str">
        <f>VLOOKUP(Tabela2[[#This Row],[SIEMA]],Siema2025,81,FALSE)</f>
        <v/>
      </c>
      <c r="BF553" s="110" t="str">
        <f>VLOOKUP(Tabela2[[#This Row],[SIEMA]],Siema2025,28,FALSE)</f>
        <v>PERENCO PETROLEO E GAS DO BRASIL LTDA</v>
      </c>
      <c r="BG553" s="110"/>
      <c r="BH553" s="111" t="str">
        <f>VLOOKUP(Tabela2[[#This Row],[SIEMA]],Siema2025,29,FALSE)</f>
        <v>09309027000135</v>
      </c>
      <c r="BI553" s="112" t="s">
        <v>2696</v>
      </c>
      <c r="BJ553" s="107" t="s">
        <v>7099</v>
      </c>
      <c r="BK553" s="104" t="s">
        <v>2696</v>
      </c>
      <c r="BL553" s="140">
        <v>45999</v>
      </c>
      <c r="BM553" s="108">
        <f ca="1">IF(Tabela2[[#This Row],[Data de atendimento do Ibama (considerar o primeiro documento/ação)]]="",_xlfn.DAYS(TODAY(),J553),_xlfn.DAYS(Tabela2[[#This Row],[Data de atendimento do Ibama (considerar o primeiro documento/ação)]],J553))</f>
        <v>121</v>
      </c>
      <c r="BN553" s="108" t="str">
        <f>IF(Tabela2[[#This Row],[Atendido pelo Ibama ("Não" ou "Sim")]]="Não","Preencher", IF(Tabela2[[#This Row],[Atendido pelo Ibama ("Não" ou "Sim")]]="Sim","NA",""))</f>
        <v>NA</v>
      </c>
      <c r="BO553" s="114" t="s">
        <v>7165</v>
      </c>
      <c r="BP553" s="108" t="str">
        <f>IF(Tabela2[[#This Row],[Forma de atendimento (primeiro documento/ação)]]= "Outros (especificar)", "PREENCHER","NA")</f>
        <v>NA</v>
      </c>
      <c r="BQ553" s="106" t="s">
        <v>123</v>
      </c>
      <c r="BR553" s="108" t="str">
        <f>IF(Tabela2[[#This Row],[Equipe do Ibama foi a campo? Houve sobrevoo do Poseidon?]] = "Sim", "PREENCHER","NA")</f>
        <v>NA</v>
      </c>
      <c r="BS553" s="108" t="str">
        <f>IF(Tabela2[[#This Row],[Se sim, foi emitida Ordem de Emergência? (informações vinculada à coluna CK)]] = "Sim", "PREENCHER","NA")</f>
        <v>NA</v>
      </c>
      <c r="BT553" s="108" t="s">
        <v>7101</v>
      </c>
      <c r="BU553" s="108" t="s">
        <v>2696</v>
      </c>
      <c r="BV553" s="108" t="s">
        <v>123</v>
      </c>
      <c r="BW553" s="108" t="s">
        <v>123</v>
      </c>
      <c r="BX553" s="106"/>
      <c r="BY553" s="140"/>
      <c r="BZ553" s="104" t="str">
        <f>IF(Tabela2[[#This Row],[Data do documento de encerramento]]="NA","NA",IF(Tabela2[[#This Row],[Data do documento de encerramento]]="","Pendente de conclusão/ encerramento",_xlfn.DAYS(Tabela2[[#This Row],[Data do documento de encerramento]],J553)))</f>
        <v>Pendente de conclusão/ encerramento</v>
      </c>
      <c r="CA553" s="107"/>
      <c r="CB553" s="107"/>
      <c r="CC553" s="107" t="s">
        <v>7754</v>
      </c>
      <c r="CD553" s="107" t="s">
        <v>7301</v>
      </c>
      <c r="CE553" s="107" t="s">
        <v>2696</v>
      </c>
      <c r="CF553" s="107" t="s">
        <v>7167</v>
      </c>
    </row>
    <row r="554" spans="1:84" ht="30.75">
      <c r="A554" s="169">
        <v>202581082807</v>
      </c>
      <c r="B554" s="118" t="s">
        <v>9569</v>
      </c>
      <c r="C554" s="108" t="s">
        <v>7135</v>
      </c>
      <c r="D554" s="106" t="s">
        <v>637</v>
      </c>
      <c r="E554" s="106" t="s">
        <v>8610</v>
      </c>
      <c r="F554" s="106"/>
      <c r="G554" s="106" t="s">
        <v>9570</v>
      </c>
      <c r="H554" s="106" t="s">
        <v>9571</v>
      </c>
      <c r="I554" s="104" t="str">
        <f>VLOOKUP(Tabela2[[#This Row],[SIEMA]],Siema2025,19,FALSE)</f>
        <v>Campos</v>
      </c>
      <c r="J554" s="105">
        <f>VLOOKUP(Tabela2[[#This Row],[SIEMA]],Siema2025,2,FALSE)</f>
        <v>45879</v>
      </c>
      <c r="K554" s="105" t="str">
        <f>VLOOKUP(Tabela2[[#This Row],[SIEMA]],Siema2025,16,FALSE)</f>
        <v>Domingo</v>
      </c>
      <c r="L554" s="106" t="str">
        <f>IF(Tabela2[[#This Row],[Data]]="","Sem Informação",VLOOKUP(MONTH(Tabela2[[#This Row],[Data]]),'[1]Validação de dados'!$I$1:$J$13,2,0))</f>
        <v>Agosto</v>
      </c>
      <c r="M554" s="104">
        <f>YEAR(Tabela2[[#This Row],[Data]])</f>
        <v>2025</v>
      </c>
      <c r="N554" s="105" t="str">
        <f>VLOOKUP(Tabela2[[#This Row],[SIEMA]],Siema2025,17,FALSE)</f>
        <v>Madrugada</v>
      </c>
      <c r="O554" s="105" t="s">
        <v>111</v>
      </c>
      <c r="P554" s="104" t="str">
        <f>VLOOKUP(Tabela2[[#This Row],[SIEMA]],Siema2025,21,FALSE)</f>
        <v>Poço 8-RO-189D-RJS.</v>
      </c>
      <c r="Q554" s="104" t="s">
        <v>7094</v>
      </c>
      <c r="R554" s="104" t="s">
        <v>7791</v>
      </c>
      <c r="S554" s="107" t="s">
        <v>7147</v>
      </c>
      <c r="T554" s="104" t="s">
        <v>9572</v>
      </c>
      <c r="U554" s="104" t="s">
        <v>7111</v>
      </c>
      <c r="V554" s="104" t="str">
        <f>IF(Q554="","",IF(ISNUMBER(Q554)=FALSE,"Não se aplica",IFERROR(VLOOKUP(Q554,Produtos!$A$1:$C$2319,3,FALSE),"Não Cadastrado")))</f>
        <v>Não se aplica</v>
      </c>
      <c r="W554" s="104"/>
      <c r="X554" s="113"/>
      <c r="Y554" s="109" t="str">
        <f>IF(W554="","", IF(W554="NC","", IF(W554="NE","", IF(W554="NA","",IFERROR(VLOOKUP(W554,Produtos!$A$1:$C$2319,2,FALSE),"Não Cadastrado")))))</f>
        <v/>
      </c>
      <c r="Z554" s="104"/>
      <c r="AA554" s="104"/>
      <c r="AB554" s="104" t="str">
        <f>IF(W554="","",IF(ISNUMBER(W554)=FALSE,"Não se aplica",IFERROR(VLOOKUP(W554,Produtos!$A$1:$C$2319,3,FALSE),"Não Cadastrado")))</f>
        <v/>
      </c>
      <c r="AC554" s="104"/>
      <c r="AD554" s="108"/>
      <c r="AE554" s="107" t="str">
        <f>IF(AC554="","", IF(AC554="NC","", IF(AC554="NE","", IF(AC554="NA","",IFERROR(VLOOKUP(AC554,Produtos!$A$1:$C$2319,2,FALSE),"Não Cadastrado")))))</f>
        <v/>
      </c>
      <c r="AF554" s="104"/>
      <c r="AG554" s="104"/>
      <c r="AH554" s="104" t="str">
        <f>IF(AC554="","",IF(ISNUMBER(AC554)=FALSE,"Não se aplica",IFERROR(VLOOKUP(AC554,Produtos!$A$1:$C$2319,3,FALSE),"Não Cadastrado")))</f>
        <v/>
      </c>
      <c r="AI554" s="104"/>
      <c r="AJ554" s="104" t="str">
        <f>VLOOKUP(Tabela2[[#This Row],[SIEMA]],Siema2025,26,FALSE)</f>
        <v>Rompimento de tubo 1/4" no acumulador piloto do sistema de EHBS.</v>
      </c>
      <c r="AK554" s="107" t="s">
        <v>6834</v>
      </c>
      <c r="AL554" s="107"/>
      <c r="AM554" s="107"/>
      <c r="AN554" s="108" t="str">
        <f>VLOOKUP(Tabela2[[#This Row],[SIEMA]],Siema2025,51,FALSE)</f>
        <v/>
      </c>
      <c r="AO554" s="108" t="str">
        <f>VLOOKUP(Tabela2[[#This Row],[SIEMA]],Siema2025,53,FALSE)</f>
        <v/>
      </c>
      <c r="AP554" s="108" t="str">
        <f>VLOOKUP(Tabela2[[#This Row],[SIEMA]],Siema2025,55,FALSE)</f>
        <v/>
      </c>
      <c r="AQ554" s="108" t="str">
        <f>VLOOKUP(Tabela2[[#This Row],[SIEMA]],Siema2025,57,FALSE)</f>
        <v/>
      </c>
      <c r="AR554" s="108" t="str">
        <f>VLOOKUP(Tabela2[[#This Row],[SIEMA]],Siema2025,59,FALSE)</f>
        <v/>
      </c>
      <c r="AS554" s="108" t="str">
        <f>VLOOKUP(Tabela2[[#This Row],[SIEMA]],Siema2025,61,FALSE)</f>
        <v>X</v>
      </c>
      <c r="AT554" s="108" t="str">
        <f>VLOOKUP(Tabela2[[#This Row],[SIEMA]],Siema2025,63,FALSE)</f>
        <v/>
      </c>
      <c r="AU554" s="108" t="str">
        <f>VLOOKUP(Tabela2[[#This Row],[SIEMA]],Siema2025,65,FALSE)</f>
        <v/>
      </c>
      <c r="AV554" s="108" t="str">
        <f>VLOOKUP(Tabela2[[#This Row],[SIEMA]],Siema2025,67,FALSE)</f>
        <v/>
      </c>
      <c r="AW554" s="108" t="str">
        <f>VLOOKUP(Tabela2[[#This Row],[SIEMA]],Siema2025,69,FALSE)</f>
        <v/>
      </c>
      <c r="AX554" s="108" t="str">
        <f>VLOOKUP(Tabela2[[#This Row],[SIEMA]],Siema2025,71,FALSE)</f>
        <v/>
      </c>
      <c r="AY554" s="108" t="str">
        <f>VLOOKUP(Tabela2[[#This Row],[SIEMA]],Siema2025,73,FALSE)</f>
        <v/>
      </c>
      <c r="AZ554" s="108" t="str">
        <f>VLOOKUP(Tabela2[[#This Row],[SIEMA]],Siema2025,75,FALSE)</f>
        <v/>
      </c>
      <c r="BA554" s="108" t="str">
        <f>VLOOKUP(Tabela2[[#This Row],[SIEMA]],Siema2025,77,FALSE)</f>
        <v/>
      </c>
      <c r="BB554" s="108" t="str">
        <f>VLOOKUP(Tabela2[[#This Row],[SIEMA]],Siema2025,79,FALSE)</f>
        <v/>
      </c>
      <c r="BC554" s="108" t="str">
        <f>IF(Tabela2[[#This Row],[Outro(s) ]] = "X", "PREENCHER","NA")</f>
        <v>NA</v>
      </c>
      <c r="BD554" s="108" t="str">
        <f>VLOOKUP(Tabela2[[#This Row],[SIEMA]],Siema2025,82,FALSE)</f>
        <v/>
      </c>
      <c r="BE554" s="108" t="str">
        <f>VLOOKUP(Tabela2[[#This Row],[SIEMA]],Siema2025,81,FALSE)</f>
        <v/>
      </c>
      <c r="BF554" s="110" t="str">
        <f>VLOOKUP(Tabela2[[#This Row],[SIEMA]],Siema2025,28,FALSE)</f>
        <v>Petrobras</v>
      </c>
      <c r="BG554" s="110"/>
      <c r="BH554" s="111" t="str">
        <f>VLOOKUP(Tabela2[[#This Row],[SIEMA]],Siema2025,29,FALSE)</f>
        <v>33000167000454</v>
      </c>
      <c r="BI554" s="112" t="str">
        <f>VLOOKUP(Tabela2[[#This Row],[SIEMA]],Siema2025,107,FALSE)</f>
        <v>Não</v>
      </c>
      <c r="BJ554" s="107" t="s">
        <v>7099</v>
      </c>
      <c r="BK554" s="104" t="s">
        <v>2696</v>
      </c>
      <c r="BL554" s="140">
        <v>45978</v>
      </c>
      <c r="BM554" s="108">
        <f ca="1">IF(Tabela2[[#This Row],[Data de atendimento do Ibama (considerar o primeiro documento/ação)]]="",_xlfn.DAYS(TODAY(),J554),_xlfn.DAYS(Tabela2[[#This Row],[Data de atendimento do Ibama (considerar o primeiro documento/ação)]],J554))</f>
        <v>99</v>
      </c>
      <c r="BN554" s="108" t="str">
        <f>IF(Tabela2[[#This Row],[Atendido pelo Ibama ("Não" ou "Sim")]]="Não","Preencher", IF(Tabela2[[#This Row],[Atendido pelo Ibama ("Não" ou "Sim")]]="Sim","NA",""))</f>
        <v>NA</v>
      </c>
      <c r="BO554" s="114" t="s">
        <v>7138</v>
      </c>
      <c r="BP554" s="108" t="str">
        <f>IF(Tabela2[[#This Row],[Forma de atendimento (primeiro documento/ação)]]= "Outros (especificar)", "PREENCHER","NA")</f>
        <v>NA</v>
      </c>
      <c r="BQ554" s="106" t="s">
        <v>123</v>
      </c>
      <c r="BR554" s="108" t="str">
        <f>IF(Tabela2[[#This Row],[Equipe do Ibama foi a campo? Houve sobrevoo do Poseidon?]] = "Sim", "PREENCHER","NA")</f>
        <v>NA</v>
      </c>
      <c r="BS554" s="108" t="str">
        <f>IF(Tabela2[[#This Row],[Se sim, foi emitida Ordem de Emergência? (informações vinculada à coluna CK)]] = "Sim", "PREENCHER","NA")</f>
        <v>NA</v>
      </c>
      <c r="BT554" s="108" t="s">
        <v>7115</v>
      </c>
      <c r="BU554" s="108" t="s">
        <v>123</v>
      </c>
      <c r="BV554" s="108" t="s">
        <v>2696</v>
      </c>
      <c r="BW554" s="108" t="s">
        <v>123</v>
      </c>
      <c r="BX554" s="106"/>
      <c r="BY554" s="106"/>
      <c r="BZ554" s="104" t="str">
        <f>IF(Tabela2[[#This Row],[Data do documento de encerramento]]="NA","NA",IF(Tabela2[[#This Row],[Data do documento de encerramento]]="","Pendente de conclusão/ encerramento",_xlfn.DAYS(Tabela2[[#This Row],[Data do documento de encerramento]],J554)))</f>
        <v>Pendente de conclusão/ encerramento</v>
      </c>
      <c r="CA554" s="107"/>
      <c r="CB554" s="107"/>
      <c r="CC554" s="115" t="s">
        <v>7204</v>
      </c>
      <c r="CD554" s="107" t="s">
        <v>123</v>
      </c>
      <c r="CE554" s="107" t="s">
        <v>123</v>
      </c>
      <c r="CF554" s="107" t="s">
        <v>7149</v>
      </c>
    </row>
    <row r="555" spans="1:84" ht="60.75" hidden="1">
      <c r="A555" s="169">
        <v>202581246825</v>
      </c>
      <c r="B555" s="170" t="s">
        <v>9573</v>
      </c>
      <c r="C555" s="108" t="str">
        <f>VLOOKUP(Tabela2[[#This Row],[SIEMA]],Siema2025,4,FALSE)</f>
        <v xml:space="preserve"> MG</v>
      </c>
      <c r="D555" s="106" t="str">
        <f>VLOOKUP(Tabela2[[#This Row],[SIEMA]],Siema2025,3,FALSE)</f>
        <v xml:space="preserve">Romaria </v>
      </c>
      <c r="E555" s="106" t="str">
        <f>VLOOKUP(Tabela2[[#This Row],[SIEMA]],Siema2025,20,FALSE)</f>
        <v>Corredor Centro Leste da Ferrovia Centro Atlânca (FCA)</v>
      </c>
      <c r="F555" s="106"/>
      <c r="G555" s="106" t="s">
        <v>9574</v>
      </c>
      <c r="H555" s="106" t="s">
        <v>9575</v>
      </c>
      <c r="I555" s="104" t="s">
        <v>7114</v>
      </c>
      <c r="J555" s="105">
        <f>VLOOKUP(Tabela2[[#This Row],[SIEMA]],Siema2025,2,FALSE)</f>
        <v>45880</v>
      </c>
      <c r="K555" s="105" t="str">
        <f>VLOOKUP(Tabela2[[#This Row],[SIEMA]],Siema2025,16,FALSE)</f>
        <v>Segunda</v>
      </c>
      <c r="L555" s="106" t="str">
        <f>IF(Tabela2[[#This Row],[Data]]="","Sem Informação",VLOOKUP(MONTH(Tabela2[[#This Row],[Data]]),'[1]Validação de dados'!$I$1:$J$13,2,0))</f>
        <v>Agosto</v>
      </c>
      <c r="M555" s="104">
        <f>YEAR(Tabela2[[#This Row],[Data]])</f>
        <v>2025</v>
      </c>
      <c r="N555" s="105" t="str">
        <f>VLOOKUP(Tabela2[[#This Row],[SIEMA]],Siema2025,17,FALSE)</f>
        <v>Matutino</v>
      </c>
      <c r="O555" s="105" t="str">
        <f>VLOOKUP(Tabela2[[#This Row],[SIEMA]],Siema2025,5,FALSE)</f>
        <v>Ferrovia</v>
      </c>
      <c r="P555" s="104" t="str">
        <f>VLOOKUP(Tabela2[[#This Row],[SIEMA]],Siema2025,21,FALSE)</f>
        <v/>
      </c>
      <c r="Q555" s="104" t="s">
        <v>7094</v>
      </c>
      <c r="R555" s="104" t="s">
        <v>7127</v>
      </c>
      <c r="S555" s="107" t="s">
        <v>7945</v>
      </c>
      <c r="T555" s="104">
        <v>300</v>
      </c>
      <c r="U555" s="104" t="s">
        <v>648</v>
      </c>
      <c r="V555" s="104" t="s">
        <v>7127</v>
      </c>
      <c r="W555" s="104" t="str">
        <f>VLOOKUP(Tabela2[[#This Row],[SIEMA]],Siema2025,10,FALSE)</f>
        <v/>
      </c>
      <c r="X555" s="113"/>
      <c r="Y555" s="109" t="str">
        <f>IF(W555="","", IF(W555="NC","", IF(W555="NE","", IF(W555="NA","",IFERROR(VLOOKUP(W555,Produtos!$A$1:$C$2319,2,FALSE),"Não Cadastrado")))))</f>
        <v/>
      </c>
      <c r="Z555" s="104" t="str">
        <f>VLOOKUP(Tabela2[[#This Row],[SIEMA]],Siema2025,11,FALSE)</f>
        <v xml:space="preserve"> </v>
      </c>
      <c r="AA555" s="104" t="str">
        <f>VLOOKUP(Tabela2[[#This Row],[SIEMA]],Siema2025,12,FALSE)</f>
        <v xml:space="preserve"> </v>
      </c>
      <c r="AB555" s="104" t="str">
        <f>IF(W555="","",IF(ISNUMBER(W555)=FALSE,"Não se aplica",IFERROR(VLOOKUP(W555,Produtos!$A$1:$C$2319,3,FALSE),"Não Cadastrado")))</f>
        <v/>
      </c>
      <c r="AC555" s="104"/>
      <c r="AD555" s="108"/>
      <c r="AE555" s="107" t="str">
        <f>IF(AC555="","", IF(AC555="NC","", IF(AC555="NE","", IF(AC555="NA","",IFERROR(VLOOKUP(AC555,Produtos!$A$1:$C$2319,2,FALSE),"Não Cadastrado")))))</f>
        <v/>
      </c>
      <c r="AF555" s="104"/>
      <c r="AG555" s="104"/>
      <c r="AH555" s="104" t="str">
        <f>IF(AC555="","",IF(ISNUMBER(AC555)=FALSE,"Não se aplica",IFERROR(VLOOKUP(AC555,Produtos!$A$1:$C$2319,3,FALSE),"Não Cadastrado")))</f>
        <v/>
      </c>
      <c r="AI555" s="104"/>
      <c r="AJ555" s="104" t="str">
        <f>VLOOKUP(Tabela2[[#This Row],[SIEMA]],Siema2025,26,FALSE)</f>
        <v/>
      </c>
      <c r="AK555" s="107" t="s">
        <v>7112</v>
      </c>
      <c r="AL555" s="107"/>
      <c r="AM555" s="107"/>
      <c r="AN555" s="108" t="str">
        <f>VLOOKUP(Tabela2[[#This Row],[SIEMA]],Siema2025,51,FALSE)</f>
        <v/>
      </c>
      <c r="AO555" s="108" t="str">
        <f>VLOOKUP(Tabela2[[#This Row],[SIEMA]],Siema2025,53,FALSE)</f>
        <v/>
      </c>
      <c r="AP555" s="108" t="str">
        <f>VLOOKUP(Tabela2[[#This Row],[SIEMA]],Siema2025,55,FALSE)</f>
        <v/>
      </c>
      <c r="AQ555" s="108" t="str">
        <f>VLOOKUP(Tabela2[[#This Row],[SIEMA]],Siema2025,57,FALSE)</f>
        <v/>
      </c>
      <c r="AR555" s="108" t="str">
        <f>VLOOKUP(Tabela2[[#This Row],[SIEMA]],Siema2025,59,FALSE)</f>
        <v/>
      </c>
      <c r="AS555" s="108" t="str">
        <f>VLOOKUP(Tabela2[[#This Row],[SIEMA]],Siema2025,61,FALSE)</f>
        <v/>
      </c>
      <c r="AT555" s="108" t="str">
        <f>VLOOKUP(Tabela2[[#This Row],[SIEMA]],Siema2025,63,FALSE)</f>
        <v/>
      </c>
      <c r="AU555" s="108" t="str">
        <f>VLOOKUP(Tabela2[[#This Row],[SIEMA]],Siema2025,65,FALSE)</f>
        <v>X</v>
      </c>
      <c r="AV555" s="108" t="str">
        <f>VLOOKUP(Tabela2[[#This Row],[SIEMA]],Siema2025,67,FALSE)</f>
        <v/>
      </c>
      <c r="AW555" s="108" t="str">
        <f>VLOOKUP(Tabela2[[#This Row],[SIEMA]],Siema2025,69,FALSE)</f>
        <v/>
      </c>
      <c r="AX555" s="108" t="str">
        <f>VLOOKUP(Tabela2[[#This Row],[SIEMA]],Siema2025,71,FALSE)</f>
        <v/>
      </c>
      <c r="AY555" s="108" t="str">
        <f>VLOOKUP(Tabela2[[#This Row],[SIEMA]],Siema2025,73,FALSE)</f>
        <v/>
      </c>
      <c r="AZ555" s="108" t="str">
        <f>VLOOKUP(Tabela2[[#This Row],[SIEMA]],Siema2025,75,FALSE)</f>
        <v/>
      </c>
      <c r="BA555" s="108" t="str">
        <f>VLOOKUP(Tabela2[[#This Row],[SIEMA]],Siema2025,77,FALSE)</f>
        <v/>
      </c>
      <c r="BB555" s="108" t="str">
        <f>VLOOKUP(Tabela2[[#This Row],[SIEMA]],Siema2025,79,FALSE)</f>
        <v/>
      </c>
      <c r="BC555" s="108" t="str">
        <f>IF(Tabela2[[#This Row],[Outro(s) ]] = "X", "PREENCHER","NA")</f>
        <v>NA</v>
      </c>
      <c r="BD555" s="108" t="str">
        <f>VLOOKUP(Tabela2[[#This Row],[SIEMA]],Siema2025,82,FALSE)</f>
        <v/>
      </c>
      <c r="BE555" s="108" t="str">
        <f>VLOOKUP(Tabela2[[#This Row],[SIEMA]],Siema2025,81,FALSE)</f>
        <v/>
      </c>
      <c r="BF555" s="110" t="s">
        <v>7176</v>
      </c>
      <c r="BG555" s="110" t="s">
        <v>7177</v>
      </c>
      <c r="BH555" s="111" t="str">
        <f>VLOOKUP(Tabela2[[#This Row],[SIEMA]],Siema2025,29,FALSE)</f>
        <v/>
      </c>
      <c r="BI555" s="112" t="str">
        <f>VLOOKUP(Tabela2[[#This Row],[SIEMA]],Siema2025,107,FALSE)</f>
        <v>Não</v>
      </c>
      <c r="BJ555" s="107" t="s">
        <v>7099</v>
      </c>
      <c r="BK555" s="104" t="s">
        <v>2696</v>
      </c>
      <c r="BL555" s="140">
        <v>45883</v>
      </c>
      <c r="BM555" s="108">
        <f ca="1">IF(Tabela2[[#This Row],[Data de atendimento do Ibama (considerar o primeiro documento/ação)]]="",_xlfn.DAYS(TODAY(),J555),_xlfn.DAYS(Tabela2[[#This Row],[Data de atendimento do Ibama (considerar o primeiro documento/ação)]],J555))</f>
        <v>3</v>
      </c>
      <c r="BN555" s="108" t="str">
        <f>IF(Tabela2[[#This Row],[Atendido pelo Ibama ("Não" ou "Sim")]]="Não","Preencher", IF(Tabela2[[#This Row],[Atendido pelo Ibama ("Não" ou "Sim")]]="Sim","NA",""))</f>
        <v>NA</v>
      </c>
      <c r="BO555" s="114" t="s">
        <v>7100</v>
      </c>
      <c r="BP555" s="108" t="str">
        <f>IF(Tabela2[[#This Row],[Forma de atendimento (primeiro documento/ação)]]= "Outros (especificar)", "PREENCHER","NA")</f>
        <v>NA</v>
      </c>
      <c r="BQ555" s="106" t="s">
        <v>2696</v>
      </c>
      <c r="BR555" s="108" t="s">
        <v>123</v>
      </c>
      <c r="BS555" s="108" t="s">
        <v>2696</v>
      </c>
      <c r="BT555" s="108" t="s">
        <v>7101</v>
      </c>
      <c r="BU555" s="108" t="s">
        <v>2696</v>
      </c>
      <c r="BV555" s="108" t="s">
        <v>123</v>
      </c>
      <c r="BW555" s="108" t="s">
        <v>123</v>
      </c>
      <c r="BX555" s="106"/>
      <c r="BY555" s="106"/>
      <c r="BZ555" s="104" t="str">
        <f>IF(Tabela2[[#This Row],[Data do documento de encerramento]]="NA","NA",IF(Tabela2[[#This Row],[Data do documento de encerramento]]="","Pendente de conclusão/ encerramento",_xlfn.DAYS(Tabela2[[#This Row],[Data do documento de encerramento]],J555)))</f>
        <v>Pendente de conclusão/ encerramento</v>
      </c>
      <c r="CA555" s="107"/>
      <c r="CB555" s="107"/>
      <c r="CC555" s="107"/>
      <c r="CD555" s="107"/>
      <c r="CE555" s="107"/>
      <c r="CF555" s="107"/>
    </row>
    <row r="556" spans="1:84" ht="76.5" hidden="1">
      <c r="A556" s="169">
        <v>202581268424</v>
      </c>
      <c r="B556" s="170" t="s">
        <v>9576</v>
      </c>
      <c r="C556" s="108" t="str">
        <f>VLOOKUP(Tabela2[[#This Row],[SIEMA]],Siema2025,4,FALSE)</f>
        <v xml:space="preserve"> GO</v>
      </c>
      <c r="D556" s="106" t="str">
        <f>VLOOKUP(Tabela2[[#This Row],[SIEMA]],Siema2025,3,FALSE)</f>
        <v xml:space="preserve">Goiandira </v>
      </c>
      <c r="E556" s="106" t="str">
        <f>VLOOKUP(Tabela2[[#This Row],[SIEMA]],Siema2025,20,FALSE)</f>
        <v>Rua Jesuíno Martins Macedo, 25 - Vila Cristina</v>
      </c>
      <c r="F556" s="106"/>
      <c r="G556" s="106" t="s">
        <v>9577</v>
      </c>
      <c r="H556" s="106" t="s">
        <v>9578</v>
      </c>
      <c r="I556" s="104" t="s">
        <v>7114</v>
      </c>
      <c r="J556" s="105">
        <f>VLOOKUP(Tabela2[[#This Row],[SIEMA]],Siema2025,2,FALSE)</f>
        <v>45880</v>
      </c>
      <c r="K556" s="105" t="str">
        <f>VLOOKUP(Tabela2[[#This Row],[SIEMA]],Siema2025,16,FALSE)</f>
        <v>Segunda</v>
      </c>
      <c r="L556" s="106" t="str">
        <f>IF(Tabela2[[#This Row],[Data]]="","Sem Informação",VLOOKUP(MONTH(Tabela2[[#This Row],[Data]]),'[1]Validação de dados'!$I$1:$J$13,2,0))</f>
        <v>Agosto</v>
      </c>
      <c r="M556" s="104">
        <f>YEAR(Tabela2[[#This Row],[Data]])</f>
        <v>2025</v>
      </c>
      <c r="N556" s="105" t="str">
        <f>VLOOKUP(Tabela2[[#This Row],[SIEMA]],Siema2025,17,FALSE)</f>
        <v>Vespertino</v>
      </c>
      <c r="O556" s="105" t="str">
        <f>VLOOKUP(Tabela2[[#This Row],[SIEMA]],Siema2025,5,FALSE)</f>
        <v>Ferrovia</v>
      </c>
      <c r="P556" s="104" t="str">
        <f>VLOOKUP(Tabela2[[#This Row],[SIEMA]],Siema2025,21,FALSE)</f>
        <v>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v>
      </c>
      <c r="Q556" s="104" t="s">
        <v>7127</v>
      </c>
      <c r="R556" s="104" t="s">
        <v>7127</v>
      </c>
      <c r="S556" s="107" t="s">
        <v>7127</v>
      </c>
      <c r="T556" s="104"/>
      <c r="U556" s="104" t="str">
        <f>VLOOKUP(Tabela2[[#This Row],[SIEMA]],Siema2025,12,FALSE)</f>
        <v xml:space="preserve"> </v>
      </c>
      <c r="V556" s="104" t="s">
        <v>7127</v>
      </c>
      <c r="W556" s="104" t="str">
        <f>VLOOKUP(Tabela2[[#This Row],[SIEMA]],Siema2025,10,FALSE)</f>
        <v/>
      </c>
      <c r="X556" s="113"/>
      <c r="Y556" s="109" t="str">
        <f>IF(W556="","", IF(W556="NC","", IF(W556="NE","", IF(W556="NA","",IFERROR(VLOOKUP(W556,Produtos!$A$1:$C$2319,2,FALSE),"Não Cadastrado")))))</f>
        <v/>
      </c>
      <c r="Z556" s="104" t="str">
        <f>VLOOKUP(Tabela2[[#This Row],[SIEMA]],Siema2025,11,FALSE)</f>
        <v xml:space="preserve"> </v>
      </c>
      <c r="AA556" s="104" t="str">
        <f>VLOOKUP(Tabela2[[#This Row],[SIEMA]],Siema2025,12,FALSE)</f>
        <v xml:space="preserve"> </v>
      </c>
      <c r="AB556" s="104" t="str">
        <f>IF(W556="","",IF(ISNUMBER(W556)=FALSE,"Não se aplica",IFERROR(VLOOKUP(W556,Produtos!$A$1:$C$2319,3,FALSE),"Não Cadastrado")))</f>
        <v/>
      </c>
      <c r="AC556" s="104"/>
      <c r="AD556" s="108"/>
      <c r="AE556" s="107" t="str">
        <f>IF(AC556="","", IF(AC556="NC","", IF(AC556="NE","", IF(AC556="NA","",IFERROR(VLOOKUP(AC556,Produtos!$A$1:$C$2319,2,FALSE),"Não Cadastrado")))))</f>
        <v/>
      </c>
      <c r="AF556" s="104"/>
      <c r="AG556" s="104"/>
      <c r="AH556" s="104" t="str">
        <f>IF(AC556="","",IF(ISNUMBER(AC556)=FALSE,"Não se aplica",IFERROR(VLOOKUP(AC556,Produtos!$A$1:$C$2319,3,FALSE),"Não Cadastrado")))</f>
        <v/>
      </c>
      <c r="AI556" s="104"/>
      <c r="AJ556" s="104" t="str">
        <f>VLOOKUP(Tabela2[[#This Row],[SIEMA]],Siema2025,26,FALSE)</f>
        <v/>
      </c>
      <c r="AK556" s="107" t="s">
        <v>7636</v>
      </c>
      <c r="AL556" s="107"/>
      <c r="AM556" s="107"/>
      <c r="AN556" s="108" t="str">
        <f>VLOOKUP(Tabela2[[#This Row],[SIEMA]],Siema2025,51,FALSE)</f>
        <v/>
      </c>
      <c r="AO556" s="108" t="str">
        <f>VLOOKUP(Tabela2[[#This Row],[SIEMA]],Siema2025,53,FALSE)</f>
        <v/>
      </c>
      <c r="AP556" s="108" t="str">
        <f>VLOOKUP(Tabela2[[#This Row],[SIEMA]],Siema2025,55,FALSE)</f>
        <v/>
      </c>
      <c r="AQ556" s="108" t="str">
        <f>VLOOKUP(Tabela2[[#This Row],[SIEMA]],Siema2025,57,FALSE)</f>
        <v/>
      </c>
      <c r="AR556" s="108" t="str">
        <f>VLOOKUP(Tabela2[[#This Row],[SIEMA]],Siema2025,59,FALSE)</f>
        <v/>
      </c>
      <c r="AS556" s="108" t="str">
        <f>VLOOKUP(Tabela2[[#This Row],[SIEMA]],Siema2025,61,FALSE)</f>
        <v/>
      </c>
      <c r="AT556" s="108" t="str">
        <f>VLOOKUP(Tabela2[[#This Row],[SIEMA]],Siema2025,63,FALSE)</f>
        <v/>
      </c>
      <c r="AU556" s="108"/>
      <c r="AV556" s="108" t="str">
        <f>VLOOKUP(Tabela2[[#This Row],[SIEMA]],Siema2025,67,FALSE)</f>
        <v/>
      </c>
      <c r="AW556" s="108" t="str">
        <f>VLOOKUP(Tabela2[[#This Row],[SIEMA]],Siema2025,69,FALSE)</f>
        <v/>
      </c>
      <c r="AX556" s="108" t="s">
        <v>7132</v>
      </c>
      <c r="AY556" s="108" t="str">
        <f>VLOOKUP(Tabela2[[#This Row],[SIEMA]],Siema2025,73,FALSE)</f>
        <v/>
      </c>
      <c r="AZ556" s="108" t="str">
        <f>VLOOKUP(Tabela2[[#This Row],[SIEMA]],Siema2025,75,FALSE)</f>
        <v/>
      </c>
      <c r="BA556" s="108" t="str">
        <f>VLOOKUP(Tabela2[[#This Row],[SIEMA]],Siema2025,77,FALSE)</f>
        <v/>
      </c>
      <c r="BB556" s="108" t="s">
        <v>7132</v>
      </c>
      <c r="BC556" s="108" t="s">
        <v>9579</v>
      </c>
      <c r="BD556" s="108" t="str">
        <f>VLOOKUP(Tabela2[[#This Row],[SIEMA]],Siema2025,82,FALSE)</f>
        <v/>
      </c>
      <c r="BE556" s="108" t="str">
        <f>VLOOKUP(Tabela2[[#This Row],[SIEMA]],Siema2025,81,FALSE)</f>
        <v/>
      </c>
      <c r="BF556" s="110" t="s">
        <v>7176</v>
      </c>
      <c r="BG556" s="110" t="s">
        <v>7177</v>
      </c>
      <c r="BH556" s="111" t="str">
        <f>VLOOKUP(Tabela2[[#This Row],[SIEMA]],Siema2025,29,FALSE)</f>
        <v>00924429000680</v>
      </c>
      <c r="BI556" s="112" t="str">
        <f>VLOOKUP(Tabela2[[#This Row],[SIEMA]],Siema2025,107,FALSE)</f>
        <v>Não</v>
      </c>
      <c r="BJ556" s="107" t="s">
        <v>7099</v>
      </c>
      <c r="BK556" s="104" t="s">
        <v>2696</v>
      </c>
      <c r="BL556" s="140">
        <v>45896</v>
      </c>
      <c r="BM556" s="108">
        <f ca="1">IF(Tabela2[[#This Row],[Data de atendimento do Ibama (considerar o primeiro documento/ação)]]="",_xlfn.DAYS(TODAY(),J556),_xlfn.DAYS(Tabela2[[#This Row],[Data de atendimento do Ibama (considerar o primeiro documento/ação)]],J556))</f>
        <v>16</v>
      </c>
      <c r="BN556" s="108" t="str">
        <f>IF(Tabela2[[#This Row],[Atendido pelo Ibama ("Não" ou "Sim")]]="Não","Preencher", IF(Tabela2[[#This Row],[Atendido pelo Ibama ("Não" ou "Sim")]]="Sim","NA",""))</f>
        <v>NA</v>
      </c>
      <c r="BO556" s="114" t="s">
        <v>7138</v>
      </c>
      <c r="BP556" s="108" t="str">
        <f>IF(Tabela2[[#This Row],[Forma de atendimento (primeiro documento/ação)]]= "Outros (especificar)", "PREENCHER","NA")</f>
        <v>NA</v>
      </c>
      <c r="BQ556" s="106" t="s">
        <v>2696</v>
      </c>
      <c r="BR556" s="108" t="s">
        <v>2696</v>
      </c>
      <c r="BS556" s="108" t="s">
        <v>2696</v>
      </c>
      <c r="BT556" s="108" t="s">
        <v>7101</v>
      </c>
      <c r="BU556" s="108" t="s">
        <v>123</v>
      </c>
      <c r="BV556" s="108" t="s">
        <v>123</v>
      </c>
      <c r="BW556" s="108" t="s">
        <v>123</v>
      </c>
      <c r="BX556" s="106"/>
      <c r="BY556" s="140"/>
      <c r="BZ556" s="104" t="str">
        <f>IF(Tabela2[[#This Row],[Data do documento de encerramento]]="NA","NA",IF(Tabela2[[#This Row],[Data do documento de encerramento]]="","Pendente de conclusão/ encerramento",_xlfn.DAYS(Tabela2[[#This Row],[Data do documento de encerramento]],J556)))</f>
        <v>Pendente de conclusão/ encerramento</v>
      </c>
      <c r="CA556" s="107"/>
      <c r="CB556" s="107"/>
      <c r="CC556" s="115"/>
      <c r="CD556" s="107"/>
      <c r="CE556" s="107"/>
      <c r="CF556" s="107"/>
    </row>
    <row r="557" spans="1:84" ht="45.75" hidden="1">
      <c r="A557" s="169">
        <v>202581364811</v>
      </c>
      <c r="B557" s="170" t="s">
        <v>9580</v>
      </c>
      <c r="C557" s="108" t="str">
        <f>VLOOKUP(Tabela2[[#This Row],[SIEMA]],Siema2025,4,FALSE)</f>
        <v xml:space="preserve"> MG</v>
      </c>
      <c r="D557" s="106" t="str">
        <f>VLOOKUP(Tabela2[[#This Row],[SIEMA]],Siema2025,3,FALSE)</f>
        <v xml:space="preserve">Ouro Preto </v>
      </c>
      <c r="E557" s="106" t="s">
        <v>9581</v>
      </c>
      <c r="F557" s="106" t="s">
        <v>9582</v>
      </c>
      <c r="G557" s="106" t="s">
        <v>9583</v>
      </c>
      <c r="H557" s="106" t="s">
        <v>9584</v>
      </c>
      <c r="I557" s="104" t="s">
        <v>7114</v>
      </c>
      <c r="J557" s="105">
        <f>VLOOKUP(Tabela2[[#This Row],[SIEMA]],Siema2025,2,FALSE)</f>
        <v>45880</v>
      </c>
      <c r="K557" s="105" t="str">
        <f>VLOOKUP(Tabela2[[#This Row],[SIEMA]],Siema2025,16,FALSE)</f>
        <v>Segunda</v>
      </c>
      <c r="L557" s="106" t="str">
        <f>IF(Tabela2[[#This Row],[Data]]="","Sem Informação",VLOOKUP(MONTH(Tabela2[[#This Row],[Data]]),'[1]Validação de dados'!$I$1:$J$13,2,0))</f>
        <v>Agosto</v>
      </c>
      <c r="M557" s="104">
        <f>YEAR(Tabela2[[#This Row],[Data]])</f>
        <v>2025</v>
      </c>
      <c r="N557" s="105" t="str">
        <f>VLOOKUP(Tabela2[[#This Row],[SIEMA]],Siema2025,17,FALSE)</f>
        <v>Vespertino</v>
      </c>
      <c r="O557" s="105" t="str">
        <f>VLOOKUP(Tabela2[[#This Row],[SIEMA]],Siema2025,5,FALSE)</f>
        <v>Rodovia</v>
      </c>
      <c r="P557" s="104" t="str">
        <f>VLOOKUP(Tabela2[[#This Row],[SIEMA]],Siema2025,21,FALSE)</f>
        <v>Transporte rodoviário</v>
      </c>
      <c r="Q557" s="104">
        <v>1824</v>
      </c>
      <c r="R557" s="104" t="str">
        <f>VLOOKUP(Tabela2[[#This Row],[SIEMA]],Siema2025,10,FALSE)</f>
        <v/>
      </c>
      <c r="S557" s="107" t="str">
        <f>IF(Q557="","", IF(Q557="NC","", IF(Q557="NE","", IF(Q557="NA","",IFERROR(VLOOKUP(Q557,[1]Produtos!$A$1:$C$2319,2,FALSE),"Não Cadastrado")))))</f>
        <v>HIDRÓXIDO DE SÓDIO SOLUÇÃO</v>
      </c>
      <c r="T557" s="104" t="s">
        <v>6834</v>
      </c>
      <c r="U557" s="104" t="s">
        <v>7062</v>
      </c>
      <c r="V557" s="104">
        <f>IF(Q557="","",IF(ISNUMBER(Q557)=FALSE,"Não se aplica",IFERROR(VLOOKUP(Q557,Produtos!$A$1:$C$2319,3,FALSE),"Não Cadastrado")))</f>
        <v>8</v>
      </c>
      <c r="W557" s="104" t="str">
        <f>VLOOKUP(Tabela2[[#This Row],[SIEMA]],Siema2025,10,FALSE)</f>
        <v/>
      </c>
      <c r="X557" s="113" t="str">
        <f>IF(Tabela2[[#This Row],[Origem do acidente]] = "Plataforma", "PREENCHER","NA")</f>
        <v>NA</v>
      </c>
      <c r="Y557" s="109" t="str">
        <f>IF(W557="","", IF(W557="NC","", IF(W557="NE","", IF(W557="NA","",IFERROR(VLOOKUP(W557,Produtos!$A$1:$C$2319,2,FALSE),"Não Cadastrado")))))</f>
        <v/>
      </c>
      <c r="Z557" s="104" t="str">
        <f>VLOOKUP(Tabela2[[#This Row],[SIEMA]],Siema2025,11,FALSE)</f>
        <v xml:space="preserve"> </v>
      </c>
      <c r="AA557" s="104" t="str">
        <f>VLOOKUP(Tabela2[[#This Row],[SIEMA]],Siema2025,12,FALSE)</f>
        <v xml:space="preserve"> </v>
      </c>
      <c r="AB557" s="104" t="str">
        <f>IF(W557="","",IF(ISNUMBER(W557)=FALSE,"Não se aplica",IFERROR(VLOOKUP(W557,Produtos!$A$1:$C$2319,3,FALSE),"Não Cadastrado")))</f>
        <v/>
      </c>
      <c r="AC557" s="104"/>
      <c r="AD557" s="108" t="str">
        <f>IF(Tabela2[[#This Row],[Origem do acidente]] = "Plataforma", "PREENCHER","NA")</f>
        <v>NA</v>
      </c>
      <c r="AE557" s="107" t="str">
        <f>IF(AC557="","", IF(AC557="NC","", IF(AC557="NE","", IF(AC557="NA","",IFERROR(VLOOKUP(AC557,Produtos!$A$1:$C$2319,2,FALSE),"Não Cadastrado")))))</f>
        <v/>
      </c>
      <c r="AF557" s="104"/>
      <c r="AG557" s="104"/>
      <c r="AH557" s="104" t="str">
        <f>IF(AC557="","",IF(ISNUMBER(AC557)=FALSE,"Não se aplica",IFERROR(VLOOKUP(AC557,Produtos!$A$1:$C$2319,3,FALSE),"Não Cadastrado")))</f>
        <v/>
      </c>
      <c r="AI557" s="104"/>
      <c r="AJ557" s="104" t="s">
        <v>9585</v>
      </c>
      <c r="AK557" s="107" t="s">
        <v>6834</v>
      </c>
      <c r="AL557" s="107" t="s">
        <v>7182</v>
      </c>
      <c r="AM557" s="107"/>
      <c r="AN557" s="108" t="str">
        <f>VLOOKUP(Tabela2[[#This Row],[SIEMA]],Siema2025,51,FALSE)</f>
        <v/>
      </c>
      <c r="AO557" s="108" t="str">
        <f>VLOOKUP(Tabela2[[#This Row],[SIEMA]],Siema2025,53,FALSE)</f>
        <v/>
      </c>
      <c r="AP557" s="108" t="str">
        <f>VLOOKUP(Tabela2[[#This Row],[SIEMA]],Siema2025,55,FALSE)</f>
        <v/>
      </c>
      <c r="AQ557" s="108" t="str">
        <f>VLOOKUP(Tabela2[[#This Row],[SIEMA]],Siema2025,57,FALSE)</f>
        <v/>
      </c>
      <c r="AR557" s="108" t="str">
        <f>VLOOKUP(Tabela2[[#This Row],[SIEMA]],Siema2025,59,FALSE)</f>
        <v/>
      </c>
      <c r="AS557" s="108" t="str">
        <f>VLOOKUP(Tabela2[[#This Row],[SIEMA]],Siema2025,61,FALSE)</f>
        <v/>
      </c>
      <c r="AT557" s="108" t="str">
        <f>VLOOKUP(Tabela2[[#This Row],[SIEMA]],Siema2025,63,FALSE)</f>
        <v/>
      </c>
      <c r="AU557" s="108" t="str">
        <f>VLOOKUP(Tabela2[[#This Row],[SIEMA]],Siema2025,65,FALSE)</f>
        <v>X</v>
      </c>
      <c r="AV557" s="108" t="str">
        <f>VLOOKUP(Tabela2[[#This Row],[SIEMA]],Siema2025,67,FALSE)</f>
        <v/>
      </c>
      <c r="AW557" s="108" t="str">
        <f>VLOOKUP(Tabela2[[#This Row],[SIEMA]],Siema2025,69,FALSE)</f>
        <v/>
      </c>
      <c r="AX557" s="108" t="str">
        <f>VLOOKUP(Tabela2[[#This Row],[SIEMA]],Siema2025,71,FALSE)</f>
        <v/>
      </c>
      <c r="AY557" s="108" t="str">
        <f>VLOOKUP(Tabela2[[#This Row],[SIEMA]],Siema2025,73,FALSE)</f>
        <v/>
      </c>
      <c r="AZ557" s="108" t="str">
        <f>VLOOKUP(Tabela2[[#This Row],[SIEMA]],Siema2025,75,FALSE)</f>
        <v/>
      </c>
      <c r="BA557" s="108" t="str">
        <f>VLOOKUP(Tabela2[[#This Row],[SIEMA]],Siema2025,77,FALSE)</f>
        <v/>
      </c>
      <c r="BB557" s="108" t="str">
        <f>VLOOKUP(Tabela2[[#This Row],[SIEMA]],Siema2025,79,FALSE)</f>
        <v/>
      </c>
      <c r="BC557" s="108" t="str">
        <f>IF(Tabela2[[#This Row],[Outro(s) ]] = "X", "PREENCHER","NA")</f>
        <v>NA</v>
      </c>
      <c r="BD557" s="108" t="str">
        <f>VLOOKUP(Tabela2[[#This Row],[SIEMA]],Siema2025,82,FALSE)</f>
        <v/>
      </c>
      <c r="BE557" s="108" t="str">
        <f>VLOOKUP(Tabela2[[#This Row],[SIEMA]],Siema2025,81,FALSE)</f>
        <v/>
      </c>
      <c r="BF557" s="110" t="str">
        <f>VLOOKUP(Tabela2[[#This Row],[SIEMA]],Siema2025,28,FALSE)</f>
        <v>PSTrans Transporte Ltda</v>
      </c>
      <c r="BG557" s="110"/>
      <c r="BH557" s="111" t="s">
        <v>6834</v>
      </c>
      <c r="BI557" s="112" t="str">
        <f>VLOOKUP(Tabela2[[#This Row],[SIEMA]],Siema2025,107,FALSE)</f>
        <v>Não</v>
      </c>
      <c r="BJ557" s="107" t="s">
        <v>7099</v>
      </c>
      <c r="BK557" s="104" t="s">
        <v>2696</v>
      </c>
      <c r="BL557" s="140">
        <v>45887</v>
      </c>
      <c r="BM557" s="108">
        <f ca="1">IF(Tabela2[[#This Row],[Data de atendimento do Ibama (considerar o primeiro documento/ação)]]="",_xlfn.DAYS(TODAY(),J557),_xlfn.DAYS(Tabela2[[#This Row],[Data de atendimento do Ibama (considerar o primeiro documento/ação)]],J557))</f>
        <v>7</v>
      </c>
      <c r="BN557" s="108" t="str">
        <f>IF(Tabela2[[#This Row],[Atendido pelo Ibama ("Não" ou "Sim")]]="Não","Preencher", IF(Tabela2[[#This Row],[Atendido pelo Ibama ("Não" ou "Sim")]]="Sim","NA",""))</f>
        <v>NA</v>
      </c>
      <c r="BO557" s="114" t="s">
        <v>7100</v>
      </c>
      <c r="BP557" s="108" t="str">
        <f>IF(Tabela2[[#This Row],[Forma de atendimento (primeiro documento/ação)]]= "Outros (especificar)", "PREENCHER","NA")</f>
        <v>NA</v>
      </c>
      <c r="BQ557" s="106" t="s">
        <v>123</v>
      </c>
      <c r="BR557" s="108" t="str">
        <f>IF(Tabela2[[#This Row],[Equipe do Ibama foi a campo? Houve sobrevoo do Poseidon?]] = "Sim", "PREENCHER","NA")</f>
        <v>NA</v>
      </c>
      <c r="BS557" s="108" t="str">
        <f>IF(Tabela2[[#This Row],[Se sim, foi emitida Ordem de Emergência? (informações vinculada à coluna CK)]] = "Sim", "PREENCHER","NA")</f>
        <v>NA</v>
      </c>
      <c r="BT557" s="108" t="s">
        <v>7115</v>
      </c>
      <c r="BU557" s="108" t="str">
        <f>IF(Tabela2[[#This Row],[Houve envio de Informações Pós-acidente (preencher "não se aplica" quando de competência estadual/municipal)]] = "Sim", "PREENCHER","NA")</f>
        <v>NA</v>
      </c>
      <c r="BV557" s="108" t="s">
        <v>2696</v>
      </c>
      <c r="BW557" s="108" t="s">
        <v>123</v>
      </c>
      <c r="BX557" s="106" t="s">
        <v>7127</v>
      </c>
      <c r="BY557" s="106"/>
      <c r="BZ557" s="104" t="str">
        <f>IF(Tabela2[[#This Row],[Data do documento de encerramento]]="NA","NA",IF(Tabela2[[#This Row],[Data do documento de encerramento]]="","Pendente de conclusão/ encerramento",_xlfn.DAYS(Tabela2[[#This Row],[Data do documento de encerramento]],J557)))</f>
        <v>Pendente de conclusão/ encerramento</v>
      </c>
      <c r="CA557" s="107"/>
      <c r="CB557" s="107"/>
      <c r="CC557" s="107"/>
      <c r="CD557" s="107"/>
      <c r="CE557" s="107"/>
      <c r="CF557" s="107"/>
    </row>
    <row r="558" spans="1:84" ht="60.75">
      <c r="A558" s="182">
        <v>202581275631</v>
      </c>
      <c r="B558" s="118" t="s">
        <v>9586</v>
      </c>
      <c r="C558" s="108" t="s">
        <v>672</v>
      </c>
      <c r="D558" s="106" t="s">
        <v>637</v>
      </c>
      <c r="E558" s="106" t="s">
        <v>9587</v>
      </c>
      <c r="F558" s="106"/>
      <c r="G558" s="106" t="s">
        <v>9588</v>
      </c>
      <c r="H558" s="106" t="s">
        <v>9589</v>
      </c>
      <c r="I558" s="104" t="str">
        <f>VLOOKUP(Tabela2[[#This Row],[SIEMA]],Siema2025,19,FALSE)</f>
        <v>Santos</v>
      </c>
      <c r="J558" s="105">
        <f>VLOOKUP(Tabela2[[#This Row],[SIEMA]],Siema2025,2,FALSE)</f>
        <v>45881</v>
      </c>
      <c r="K558" s="105" t="str">
        <f>VLOOKUP(Tabela2[[#This Row],[SIEMA]],Siema2025,16,FALSE)</f>
        <v>Terça</v>
      </c>
      <c r="L558" s="106" t="str">
        <f>IF(Tabela2[[#This Row],[Data]]="","Sem Informação",VLOOKUP(MONTH(Tabela2[[#This Row],[Data]]),'[1]Validação de dados'!$I$1:$J$13,2,0))</f>
        <v>Agosto</v>
      </c>
      <c r="M558" s="104">
        <f>YEAR(Tabela2[[#This Row],[Data]])</f>
        <v>2025</v>
      </c>
      <c r="N558" s="105" t="str">
        <f>VLOOKUP(Tabela2[[#This Row],[SIEMA]],Siema2025,17,FALSE)</f>
        <v>Matutino</v>
      </c>
      <c r="O558" s="105" t="s">
        <v>111</v>
      </c>
      <c r="P558" s="104" t="str">
        <f>VLOOKUP(Tabela2[[#This Row],[SIEMA]],Siema2025,21,FALSE)</f>
        <v>Deep Blue</v>
      </c>
      <c r="Q558" s="104" t="s">
        <v>7094</v>
      </c>
      <c r="R558" s="104" t="s">
        <v>7095</v>
      </c>
      <c r="S558" s="107" t="s">
        <v>7096</v>
      </c>
      <c r="T558" s="104">
        <v>6.3E-3</v>
      </c>
      <c r="U558" s="104" t="s">
        <v>7111</v>
      </c>
      <c r="V558" s="104" t="s">
        <v>7097</v>
      </c>
      <c r="W558" s="104"/>
      <c r="X558" s="113"/>
      <c r="Y558" s="109" t="str">
        <f>IF(W558="","", IF(W558="NC","", IF(W558="NE","", IF(W558="NA","",IFERROR(VLOOKUP(W558,Produtos!$A$1:$C$2319,2,FALSE),"Não Cadastrado")))))</f>
        <v/>
      </c>
      <c r="Z558" s="104"/>
      <c r="AA558" s="104"/>
      <c r="AB558" s="104" t="str">
        <f>IF(W558="","",IF(ISNUMBER(W558)=FALSE,"Não se aplica",IFERROR(VLOOKUP(W558,Produtos!$A$1:$C$2319,3,FALSE),"Não Cadastrado")))</f>
        <v/>
      </c>
      <c r="AC558" s="104"/>
      <c r="AD558" s="108"/>
      <c r="AE558" s="107" t="str">
        <f>IF(AC558="","", IF(AC558="NC","", IF(AC558="NE","", IF(AC558="NA","",IFERROR(VLOOKUP(AC558,Produtos!$A$1:$C$2319,2,FALSE),"Não Cadastrado")))))</f>
        <v/>
      </c>
      <c r="AF558" s="104"/>
      <c r="AG558" s="104"/>
      <c r="AH558" s="104" t="str">
        <f>IF(AC558="","",IF(ISNUMBER(AC558)=FALSE,"Não se aplica",IFERROR(VLOOKUP(AC558,Produtos!$A$1:$C$2319,3,FALSE),"Não Cadastrado")))</f>
        <v/>
      </c>
      <c r="AI558" s="104"/>
      <c r="AJ558" s="104" t="str">
        <f>VLOOKUP(Tabela2[[#This Row],[SIEMA]],Siema2025,26,FALSE)</f>
        <v>Investigação</v>
      </c>
      <c r="AK558" s="107" t="s">
        <v>7112</v>
      </c>
      <c r="AL558" s="107"/>
      <c r="AM558" s="107"/>
      <c r="AN558" s="108" t="str">
        <f>VLOOKUP(Tabela2[[#This Row],[SIEMA]],Siema2025,51,FALSE)</f>
        <v/>
      </c>
      <c r="AO558" s="108" t="str">
        <f>VLOOKUP(Tabela2[[#This Row],[SIEMA]],Siema2025,53,FALSE)</f>
        <v/>
      </c>
      <c r="AP558" s="108" t="str">
        <f>VLOOKUP(Tabela2[[#This Row],[SIEMA]],Siema2025,55,FALSE)</f>
        <v/>
      </c>
      <c r="AQ558" s="108" t="str">
        <f>VLOOKUP(Tabela2[[#This Row],[SIEMA]],Siema2025,57,FALSE)</f>
        <v/>
      </c>
      <c r="AR558" s="108" t="str">
        <f>VLOOKUP(Tabela2[[#This Row],[SIEMA]],Siema2025,59,FALSE)</f>
        <v/>
      </c>
      <c r="AS558" s="108" t="str">
        <f>VLOOKUP(Tabela2[[#This Row],[SIEMA]],Siema2025,61,FALSE)</f>
        <v>X</v>
      </c>
      <c r="AT558" s="108" t="str">
        <f>VLOOKUP(Tabela2[[#This Row],[SIEMA]],Siema2025,63,FALSE)</f>
        <v/>
      </c>
      <c r="AU558" s="108" t="str">
        <f>VLOOKUP(Tabela2[[#This Row],[SIEMA]],Siema2025,65,FALSE)</f>
        <v/>
      </c>
      <c r="AV558" s="108" t="str">
        <f>VLOOKUP(Tabela2[[#This Row],[SIEMA]],Siema2025,67,FALSE)</f>
        <v/>
      </c>
      <c r="AW558" s="108" t="str">
        <f>VLOOKUP(Tabela2[[#This Row],[SIEMA]],Siema2025,69,FALSE)</f>
        <v/>
      </c>
      <c r="AX558" s="108" t="str">
        <f>VLOOKUP(Tabela2[[#This Row],[SIEMA]],Siema2025,71,FALSE)</f>
        <v/>
      </c>
      <c r="AY558" s="108" t="str">
        <f>VLOOKUP(Tabela2[[#This Row],[SIEMA]],Siema2025,73,FALSE)</f>
        <v/>
      </c>
      <c r="AZ558" s="108" t="str">
        <f>VLOOKUP(Tabela2[[#This Row],[SIEMA]],Siema2025,75,FALSE)</f>
        <v/>
      </c>
      <c r="BA558" s="108" t="str">
        <f>VLOOKUP(Tabela2[[#This Row],[SIEMA]],Siema2025,77,FALSE)</f>
        <v/>
      </c>
      <c r="BB558" s="108" t="str">
        <f>VLOOKUP(Tabela2[[#This Row],[SIEMA]],Siema2025,79,FALSE)</f>
        <v/>
      </c>
      <c r="BC558" s="108" t="str">
        <f>IF(Tabela2[[#This Row],[Outro(s) ]] = "X", "PREENCHER","NA")</f>
        <v>NA</v>
      </c>
      <c r="BD558" s="108" t="str">
        <f>VLOOKUP(Tabela2[[#This Row],[SIEMA]],Siema2025,82,FALSE)</f>
        <v/>
      </c>
      <c r="BE558" s="108" t="str">
        <f>VLOOKUP(Tabela2[[#This Row],[SIEMA]],Siema2025,81,FALSE)</f>
        <v/>
      </c>
      <c r="BF558" s="110" t="str">
        <f>VLOOKUP(Tabela2[[#This Row],[SIEMA]],Siema2025,28,FALSE)</f>
        <v>Petrobrobras</v>
      </c>
      <c r="BG558" s="110"/>
      <c r="BH558" s="111">
        <v>33000167000101</v>
      </c>
      <c r="BI558" s="112" t="str">
        <f>VLOOKUP(Tabela2[[#This Row],[SIEMA]],Siema2025,107,FALSE)</f>
        <v>Não</v>
      </c>
      <c r="BJ558" s="107" t="s">
        <v>7099</v>
      </c>
      <c r="BK558" s="104" t="s">
        <v>2696</v>
      </c>
      <c r="BL558" s="140">
        <v>45888</v>
      </c>
      <c r="BM558" s="108">
        <f ca="1">IF(Tabela2[[#This Row],[Data de atendimento do Ibama (considerar o primeiro documento/ação)]]="",_xlfn.DAYS(TODAY(),J558),_xlfn.DAYS(Tabela2[[#This Row],[Data de atendimento do Ibama (considerar o primeiro documento/ação)]],J558))</f>
        <v>7</v>
      </c>
      <c r="BN558" s="108" t="str">
        <f>IF(Tabela2[[#This Row],[Atendido pelo Ibama ("Não" ou "Sim")]]="Não","Preencher", IF(Tabela2[[#This Row],[Atendido pelo Ibama ("Não" ou "Sim")]]="Sim","NA",""))</f>
        <v>NA</v>
      </c>
      <c r="BO558" s="114" t="s">
        <v>7100</v>
      </c>
      <c r="BP558" s="108" t="str">
        <f>IF(Tabela2[[#This Row],[Forma de atendimento (primeiro documento/ação)]]= "Outros (especificar)", "PREENCHER","NA")</f>
        <v>NA</v>
      </c>
      <c r="BQ558" s="106" t="s">
        <v>123</v>
      </c>
      <c r="BR558" s="108" t="str">
        <f>IF(Tabela2[[#This Row],[Equipe do Ibama foi a campo? Houve sobrevoo do Poseidon?]] = "Sim", "PREENCHER","NA")</f>
        <v>NA</v>
      </c>
      <c r="BS558" s="108" t="str">
        <f>IF(Tabela2[[#This Row],[Se sim, foi emitida Ordem de Emergência? (informações vinculada à coluna CK)]] = "Sim", "PREENCHER","NA")</f>
        <v>NA</v>
      </c>
      <c r="BT558" s="108" t="s">
        <v>7101</v>
      </c>
      <c r="BU558" s="108" t="str">
        <f>IF(Tabela2[[#This Row],[Houve envio de Informações Pós-acidente (preencher "não se aplica" quando de competência estadual/municipal)]] = "Sim", "PREENCHER","NA")</f>
        <v>NA</v>
      </c>
      <c r="BV558" s="108" t="str">
        <f>IF(Tabela2[[#This Row],[Houve avaliação das informações pós-acidente solicitadas/enviadas?]] = "Sim", "PREENCHER","NA")</f>
        <v>NA</v>
      </c>
      <c r="BW558" s="108" t="s">
        <v>2696</v>
      </c>
      <c r="BX558" s="106" t="s">
        <v>7102</v>
      </c>
      <c r="BY558" s="140">
        <v>46104</v>
      </c>
      <c r="BZ558" s="104">
        <f>IF(Tabela2[[#This Row],[Data do documento de encerramento]]="NA","NA",IF(Tabela2[[#This Row],[Data do documento de encerramento]]="","Pendente de conclusão/ encerramento",_xlfn.DAYS(Tabela2[[#This Row],[Data do documento de encerramento]],J558)))</f>
        <v>223</v>
      </c>
      <c r="CA558" s="107"/>
      <c r="CB558" s="107" t="s">
        <v>7158</v>
      </c>
      <c r="CC558" s="107" t="s">
        <v>7140</v>
      </c>
      <c r="CD558" s="107" t="s">
        <v>123</v>
      </c>
      <c r="CE558" s="107" t="s">
        <v>123</v>
      </c>
      <c r="CF558" s="107" t="s">
        <v>7105</v>
      </c>
    </row>
    <row r="559" spans="1:84" ht="76.5">
      <c r="A559" s="169">
        <v>202581375642</v>
      </c>
      <c r="B559" s="170" t="s">
        <v>9590</v>
      </c>
      <c r="C559" s="108" t="s">
        <v>7135</v>
      </c>
      <c r="D559" s="106" t="s">
        <v>637</v>
      </c>
      <c r="E559" s="106" t="s">
        <v>8137</v>
      </c>
      <c r="F559" s="106"/>
      <c r="G559" s="106" t="s">
        <v>9591</v>
      </c>
      <c r="H559" s="106" t="s">
        <v>9592</v>
      </c>
      <c r="I559" s="104" t="s">
        <v>201</v>
      </c>
      <c r="J559" s="105">
        <f>VLOOKUP(Tabela2[[#This Row],[SIEMA]],Siema2025,2,FALSE)</f>
        <v>45881</v>
      </c>
      <c r="K559" s="105" t="str">
        <f>VLOOKUP(Tabela2[[#This Row],[SIEMA]],Siema2025,16,FALSE)</f>
        <v>Terça</v>
      </c>
      <c r="L559" s="106" t="str">
        <f>IF(Tabela2[[#This Row],[Data]]="","Sem Informação",VLOOKUP(MONTH(Tabela2[[#This Row],[Data]]),'[1]Validação de dados'!$I$1:$J$13,2,0))</f>
        <v>Agosto</v>
      </c>
      <c r="M559" s="104">
        <f>YEAR(Tabela2[[#This Row],[Data]])</f>
        <v>2025</v>
      </c>
      <c r="N559" s="105" t="str">
        <f>VLOOKUP(Tabela2[[#This Row],[SIEMA]],Siema2025,17,FALSE)</f>
        <v>Matutino</v>
      </c>
      <c r="O559" s="105" t="s">
        <v>111</v>
      </c>
      <c r="P559" s="104" t="str">
        <f>VLOOKUP(Tabela2[[#This Row],[SIEMA]],Siema2025,21,FALSE)</f>
        <v>Sonda NS-60 (DEEPWATER AQUILA) em operação no poço 1-RJS-763DA, Campo de Água-Marinha, Bacia de Campos. Número IMO: 9709738.</v>
      </c>
      <c r="Q559" s="104" t="s">
        <v>7094</v>
      </c>
      <c r="R559" s="104" t="s">
        <v>9593</v>
      </c>
      <c r="S559" s="107" t="s">
        <v>7147</v>
      </c>
      <c r="T559" s="104" t="s">
        <v>9594</v>
      </c>
      <c r="U559" s="104" t="s">
        <v>7111</v>
      </c>
      <c r="V559" s="104" t="str">
        <f>IF(Q559="","",IF(ISNUMBER(Q559)=FALSE,"Não se aplica",IFERROR(VLOOKUP(Q559,Produtos!$A$1:$C$2319,3,FALSE),"Não Cadastrado")))</f>
        <v>Não se aplica</v>
      </c>
      <c r="W559" s="104"/>
      <c r="X559" s="113"/>
      <c r="Y559" s="109" t="str">
        <f>IF(W559="","", IF(W559="NC","", IF(W559="NE","", IF(W559="NA","",IFERROR(VLOOKUP(W559,Produtos!$A$1:$C$2319,2,FALSE),"Não Cadastrado")))))</f>
        <v/>
      </c>
      <c r="Z559" s="104"/>
      <c r="AA559" s="104"/>
      <c r="AB559" s="104" t="str">
        <f>IF(W559="","",IF(ISNUMBER(W559)=FALSE,"Não se aplica",IFERROR(VLOOKUP(W559,Produtos!$A$1:$C$2319,3,FALSE),"Não Cadastrado")))</f>
        <v/>
      </c>
      <c r="AC559" s="104"/>
      <c r="AD559" s="108"/>
      <c r="AE559" s="107" t="str">
        <f>IF(AC559="","", IF(AC559="NC","", IF(AC559="NE","", IF(AC559="NA","",IFERROR(VLOOKUP(AC559,Produtos!$A$1:$C$2319,2,FALSE),"Não Cadastrado")))))</f>
        <v/>
      </c>
      <c r="AF559" s="104"/>
      <c r="AG559" s="104"/>
      <c r="AH559" s="104" t="str">
        <f>IF(AC559="","",IF(ISNUMBER(AC559)=FALSE,"Não se aplica",IFERROR(VLOOKUP(AC559,Produtos!$A$1:$C$2319,3,FALSE),"Não Cadastrado")))</f>
        <v/>
      </c>
      <c r="AI559" s="104"/>
      <c r="AJ559" s="104" t="str">
        <f>VLOOKUP(Tabela2[[#This Row],[SIEMA]],Siema2025,26,FALSE)</f>
        <v>Em investigação.</v>
      </c>
      <c r="AK559" s="107" t="s">
        <v>7290</v>
      </c>
      <c r="AL559" s="107"/>
      <c r="AM559" s="107"/>
      <c r="AN559" s="108" t="str">
        <f>VLOOKUP(Tabela2[[#This Row],[SIEMA]],Siema2025,51,FALSE)</f>
        <v/>
      </c>
      <c r="AO559" s="108" t="str">
        <f>VLOOKUP(Tabela2[[#This Row],[SIEMA]],Siema2025,53,FALSE)</f>
        <v/>
      </c>
      <c r="AP559" s="108" t="str">
        <f>VLOOKUP(Tabela2[[#This Row],[SIEMA]],Siema2025,55,FALSE)</f>
        <v/>
      </c>
      <c r="AQ559" s="108" t="str">
        <f>VLOOKUP(Tabela2[[#This Row],[SIEMA]],Siema2025,57,FALSE)</f>
        <v/>
      </c>
      <c r="AR559" s="108" t="str">
        <f>VLOOKUP(Tabela2[[#This Row],[SIEMA]],Siema2025,59,FALSE)</f>
        <v/>
      </c>
      <c r="AS559" s="108" t="str">
        <f>VLOOKUP(Tabela2[[#This Row],[SIEMA]],Siema2025,61,FALSE)</f>
        <v>X</v>
      </c>
      <c r="AT559" s="108" t="str">
        <f>VLOOKUP(Tabela2[[#This Row],[SIEMA]],Siema2025,63,FALSE)</f>
        <v/>
      </c>
      <c r="AU559" s="108" t="str">
        <f>VLOOKUP(Tabela2[[#This Row],[SIEMA]],Siema2025,65,FALSE)</f>
        <v/>
      </c>
      <c r="AV559" s="108" t="str">
        <f>VLOOKUP(Tabela2[[#This Row],[SIEMA]],Siema2025,67,FALSE)</f>
        <v/>
      </c>
      <c r="AW559" s="108" t="str">
        <f>VLOOKUP(Tabela2[[#This Row],[SIEMA]],Siema2025,69,FALSE)</f>
        <v/>
      </c>
      <c r="AX559" s="108" t="str">
        <f>VLOOKUP(Tabela2[[#This Row],[SIEMA]],Siema2025,71,FALSE)</f>
        <v/>
      </c>
      <c r="AY559" s="108" t="str">
        <f>VLOOKUP(Tabela2[[#This Row],[SIEMA]],Siema2025,73,FALSE)</f>
        <v/>
      </c>
      <c r="AZ559" s="108" t="str">
        <f>VLOOKUP(Tabela2[[#This Row],[SIEMA]],Siema2025,75,FALSE)</f>
        <v/>
      </c>
      <c r="BA559" s="108" t="str">
        <f>VLOOKUP(Tabela2[[#This Row],[SIEMA]],Siema2025,77,FALSE)</f>
        <v/>
      </c>
      <c r="BB559" s="108" t="str">
        <f>VLOOKUP(Tabela2[[#This Row],[SIEMA]],Siema2025,79,FALSE)</f>
        <v/>
      </c>
      <c r="BC559" s="108" t="str">
        <f>IF(Tabela2[[#This Row],[Outro(s) ]] = "X", "PREENCHER","NA")</f>
        <v>NA</v>
      </c>
      <c r="BD559" s="108" t="str">
        <f>VLOOKUP(Tabela2[[#This Row],[SIEMA]],Siema2025,82,FALSE)</f>
        <v/>
      </c>
      <c r="BE559" s="108" t="str">
        <f>VLOOKUP(Tabela2[[#This Row],[SIEMA]],Siema2025,81,FALSE)</f>
        <v/>
      </c>
      <c r="BF559" s="110" t="str">
        <f>VLOOKUP(Tabela2[[#This Row],[SIEMA]],Siema2025,28,FALSE)</f>
        <v>Petrobras</v>
      </c>
      <c r="BG559" s="110"/>
      <c r="BH559" s="111" t="str">
        <f>VLOOKUP(Tabela2[[#This Row],[SIEMA]],Siema2025,29,FALSE)</f>
        <v>33000167100750</v>
      </c>
      <c r="BI559" s="112" t="str">
        <f>VLOOKUP(Tabela2[[#This Row],[SIEMA]],Siema2025,107,FALSE)</f>
        <v>Não</v>
      </c>
      <c r="BJ559" s="107" t="s">
        <v>7099</v>
      </c>
      <c r="BK559" s="104" t="s">
        <v>2696</v>
      </c>
      <c r="BL559" s="140">
        <v>45978</v>
      </c>
      <c r="BM559" s="108">
        <f ca="1">IF(Tabela2[[#This Row],[Data de atendimento do Ibama (considerar o primeiro documento/ação)]]="",_xlfn.DAYS(TODAY(),J559),_xlfn.DAYS(Tabela2[[#This Row],[Data de atendimento do Ibama (considerar o primeiro documento/ação)]],J559))</f>
        <v>97</v>
      </c>
      <c r="BN559" s="108" t="str">
        <f>IF(Tabela2[[#This Row],[Atendido pelo Ibama ("Não" ou "Sim")]]="Não","Preencher", IF(Tabela2[[#This Row],[Atendido pelo Ibama ("Não" ou "Sim")]]="Sim","NA",""))</f>
        <v>NA</v>
      </c>
      <c r="BO559" s="114" t="s">
        <v>7138</v>
      </c>
      <c r="BP559" s="108" t="str">
        <f>IF(Tabela2[[#This Row],[Forma de atendimento (primeiro documento/ação)]]= "Outros (especificar)", "PREENCHER","NA")</f>
        <v>NA</v>
      </c>
      <c r="BQ559" s="106" t="s">
        <v>123</v>
      </c>
      <c r="BR559" s="108" t="str">
        <f>IF(Tabela2[[#This Row],[Equipe do Ibama foi a campo? Houve sobrevoo do Poseidon?]] = "Sim", "PREENCHER","NA")</f>
        <v>NA</v>
      </c>
      <c r="BS559" s="108" t="str">
        <f>IF(Tabela2[[#This Row],[Se sim, foi emitida Ordem de Emergência? (informações vinculada à coluna CK)]] = "Sim", "PREENCHER","NA")</f>
        <v>NA</v>
      </c>
      <c r="BT559" s="108" t="s">
        <v>7101</v>
      </c>
      <c r="BU559" s="108" t="s">
        <v>123</v>
      </c>
      <c r="BV559" s="108" t="s">
        <v>123</v>
      </c>
      <c r="BW559" s="108" t="s">
        <v>123</v>
      </c>
      <c r="BX559" s="106"/>
      <c r="BY559" s="140"/>
      <c r="BZ559" s="104" t="str">
        <f>IF(Tabela2[[#This Row],[Data do documento de encerramento]]="NA","NA",IF(Tabela2[[#This Row],[Data do documento de encerramento]]="","Pendente de conclusão/ encerramento",_xlfn.DAYS(Tabela2[[#This Row],[Data do documento de encerramento]],J559)))</f>
        <v>Pendente de conclusão/ encerramento</v>
      </c>
      <c r="CA559" s="107"/>
      <c r="CB559" s="107"/>
      <c r="CC559" s="107" t="s">
        <v>7204</v>
      </c>
      <c r="CD559" s="107" t="s">
        <v>123</v>
      </c>
      <c r="CE559" s="107" t="s">
        <v>123</v>
      </c>
      <c r="CF559" s="107" t="s">
        <v>7149</v>
      </c>
    </row>
    <row r="560" spans="1:84" hidden="1">
      <c r="A560" s="169">
        <v>202581457610</v>
      </c>
      <c r="B560" s="170" t="s">
        <v>9595</v>
      </c>
      <c r="C560" s="108" t="str">
        <f>VLOOKUP(Tabela2[[#This Row],[SIEMA]],Siema2025,4,FALSE)</f>
        <v xml:space="preserve"> RN</v>
      </c>
      <c r="D560" s="106" t="str">
        <f>VLOOKUP(Tabela2[[#This Row],[SIEMA]],Siema2025,3,FALSE)</f>
        <v xml:space="preserve">Caiçara do Norte </v>
      </c>
      <c r="E560" s="106" t="str">
        <f>VLOOKUP(Tabela2[[#This Row],[SIEMA]],Siema2025,20,FALSE)</f>
        <v>Praia de Caiçara do Norte</v>
      </c>
      <c r="F560" s="106"/>
      <c r="G560" s="106" t="s">
        <v>9596</v>
      </c>
      <c r="H560" s="106" t="s">
        <v>9597</v>
      </c>
      <c r="I560" s="104" t="str">
        <f>VLOOKUP(Tabela2[[#This Row],[SIEMA]],Siema2025,19,FALSE)</f>
        <v/>
      </c>
      <c r="J560" s="105">
        <f>VLOOKUP(Tabela2[[#This Row],[SIEMA]],Siema2025,2,FALSE)</f>
        <v>45881</v>
      </c>
      <c r="K560" s="105" t="str">
        <f>VLOOKUP(Tabela2[[#This Row],[SIEMA]],Siema2025,16,FALSE)</f>
        <v>Terça</v>
      </c>
      <c r="L560" s="106" t="str">
        <f>IF(Tabela2[[#This Row],[Data]]="","Sem Informação",VLOOKUP(MONTH(Tabela2[[#This Row],[Data]]),'[1]Validação de dados'!$I$1:$J$13,2,0))</f>
        <v>Agosto</v>
      </c>
      <c r="M560" s="104">
        <f>YEAR(Tabela2[[#This Row],[Data]])</f>
        <v>2025</v>
      </c>
      <c r="N560" s="105" t="str">
        <f>VLOOKUP(Tabela2[[#This Row],[SIEMA]],Siema2025,17,FALSE)</f>
        <v>Vespertino</v>
      </c>
      <c r="O560" s="105" t="s">
        <v>7255</v>
      </c>
      <c r="P560" s="104" t="s">
        <v>9598</v>
      </c>
      <c r="Q560" s="104" t="s">
        <v>7418</v>
      </c>
      <c r="R560" s="104" t="s">
        <v>9599</v>
      </c>
      <c r="S560" s="107" t="str">
        <f>IF(Q560="","", IF(Q560="NC","", IF(Q560="NE","", IF(Q560="NA","",IFERROR(VLOOKUP(Q560,[1]Produtos!$A$1:$C$2319,2,FALSE),"Não Cadastrado")))))</f>
        <v/>
      </c>
      <c r="T560" s="104" t="str">
        <f>VLOOKUP(Tabela2[[#This Row],[SIEMA]],Siema2025,11,FALSE)</f>
        <v xml:space="preserve"> </v>
      </c>
      <c r="U560" s="104" t="str">
        <f>VLOOKUP(Tabela2[[#This Row],[SIEMA]],Siema2025,12,FALSE)</f>
        <v xml:space="preserve"> </v>
      </c>
      <c r="V560" s="104" t="str">
        <f>IF(Q560="","",IF(ISNUMBER(Q560)=FALSE,"Não se aplica",IFERROR(VLOOKUP(Q560,Produtos!$A$1:$C$2319,3,FALSE),"Não Cadastrado")))</f>
        <v>Não se aplica</v>
      </c>
      <c r="W560" s="104" t="str">
        <f>VLOOKUP(Tabela2[[#This Row],[SIEMA]],Siema2025,10,FALSE)</f>
        <v/>
      </c>
      <c r="X560" s="113" t="str">
        <f>IF(Tabela2[[#This Row],[Origem do acidente]] = "Plataforma", "PREENCHER","NA")</f>
        <v>NA</v>
      </c>
      <c r="Y560" s="109" t="str">
        <f>IF(W560="","", IF(W560="NC","", IF(W560="NE","", IF(W560="NA","",IFERROR(VLOOKUP(W560,Produtos!$A$1:$C$2319,2,FALSE),"Não Cadastrado")))))</f>
        <v/>
      </c>
      <c r="Z560" s="104" t="str">
        <f>VLOOKUP(Tabela2[[#This Row],[SIEMA]],Siema2025,11,FALSE)</f>
        <v xml:space="preserve"> </v>
      </c>
      <c r="AA560" s="104" t="str">
        <f>VLOOKUP(Tabela2[[#This Row],[SIEMA]],Siema2025,12,FALSE)</f>
        <v xml:space="preserve"> </v>
      </c>
      <c r="AB560" s="104" t="str">
        <f>IF(W560="","",IF(ISNUMBER(W560)=FALSE,"Não se aplica",IFERROR(VLOOKUP(W560,Produtos!$A$1:$C$2319,3,FALSE),"Não Cadastrado")))</f>
        <v/>
      </c>
      <c r="AC560" s="104"/>
      <c r="AD560" s="108" t="str">
        <f>IF(Tabela2[[#This Row],[Origem do acidente]] = "Plataforma", "PREENCHER","NA")</f>
        <v>NA</v>
      </c>
      <c r="AE560" s="107" t="str">
        <f>IF(AC560="","", IF(AC560="NC","", IF(AC560="NE","", IF(AC560="NA","",IFERROR(VLOOKUP(AC560,Produtos!$A$1:$C$2319,2,FALSE),"Não Cadastrado")))))</f>
        <v/>
      </c>
      <c r="AF560" s="104"/>
      <c r="AG560" s="104"/>
      <c r="AH560" s="104" t="str">
        <f>IF(AC560="","",IF(ISNUMBER(AC560)=FALSE,"Não se aplica",IFERROR(VLOOKUP(AC560,Produtos!$A$1:$C$2319,3,FALSE),"Não Cadastrado")))</f>
        <v/>
      </c>
      <c r="AI560" s="104"/>
      <c r="AJ560" s="104" t="str">
        <f>VLOOKUP(Tabela2[[#This Row],[SIEMA]],Siema2025,26,FALSE)</f>
        <v>Descarte inapropriado de produto oleoso</v>
      </c>
      <c r="AK560" s="107" t="s">
        <v>7256</v>
      </c>
      <c r="AL560" s="107"/>
      <c r="AM560" s="107"/>
      <c r="AN560" s="108" t="str">
        <f>VLOOKUP(Tabela2[[#This Row],[SIEMA]],Siema2025,51,FALSE)</f>
        <v/>
      </c>
      <c r="AO560" s="108" t="str">
        <f>VLOOKUP(Tabela2[[#This Row],[SIEMA]],Siema2025,53,FALSE)</f>
        <v/>
      </c>
      <c r="AP560" s="108" t="str">
        <f>VLOOKUP(Tabela2[[#This Row],[SIEMA]],Siema2025,55,FALSE)</f>
        <v/>
      </c>
      <c r="AQ560" s="108" t="str">
        <f>VLOOKUP(Tabela2[[#This Row],[SIEMA]],Siema2025,57,FALSE)</f>
        <v/>
      </c>
      <c r="AR560" s="108" t="str">
        <f>VLOOKUP(Tabela2[[#This Row],[SIEMA]],Siema2025,59,FALSE)</f>
        <v/>
      </c>
      <c r="AS560" s="108" t="str">
        <f>VLOOKUP(Tabela2[[#This Row],[SIEMA]],Siema2025,61,FALSE)</f>
        <v>X</v>
      </c>
      <c r="AT560" s="108" t="str">
        <f>VLOOKUP(Tabela2[[#This Row],[SIEMA]],Siema2025,63,FALSE)</f>
        <v/>
      </c>
      <c r="AU560" s="108" t="str">
        <f>VLOOKUP(Tabela2[[#This Row],[SIEMA]],Siema2025,65,FALSE)</f>
        <v/>
      </c>
      <c r="AV560" s="108" t="str">
        <f>VLOOKUP(Tabela2[[#This Row],[SIEMA]],Siema2025,67,FALSE)</f>
        <v/>
      </c>
      <c r="AW560" s="108" t="str">
        <f>VLOOKUP(Tabela2[[#This Row],[SIEMA]],Siema2025,69,FALSE)</f>
        <v/>
      </c>
      <c r="AX560" s="108" t="str">
        <f>VLOOKUP(Tabela2[[#This Row],[SIEMA]],Siema2025,71,FALSE)</f>
        <v/>
      </c>
      <c r="AY560" s="108" t="str">
        <f>VLOOKUP(Tabela2[[#This Row],[SIEMA]],Siema2025,73,FALSE)</f>
        <v/>
      </c>
      <c r="AZ560" s="108" t="str">
        <f>VLOOKUP(Tabela2[[#This Row],[SIEMA]],Siema2025,75,FALSE)</f>
        <v/>
      </c>
      <c r="BA560" s="108" t="str">
        <f>VLOOKUP(Tabela2[[#This Row],[SIEMA]],Siema2025,77,FALSE)</f>
        <v/>
      </c>
      <c r="BB560" s="108" t="str">
        <f>VLOOKUP(Tabela2[[#This Row],[SIEMA]],Siema2025,79,FALSE)</f>
        <v/>
      </c>
      <c r="BC560" s="108" t="str">
        <f>IF(Tabela2[[#This Row],[Outro(s) ]] = "X", "PREENCHER","NA")</f>
        <v>NA</v>
      </c>
      <c r="BD560" s="108" t="str">
        <f>VLOOKUP(Tabela2[[#This Row],[SIEMA]],Siema2025,82,FALSE)</f>
        <v/>
      </c>
      <c r="BE560" s="108" t="str">
        <f>VLOOKUP(Tabela2[[#This Row],[SIEMA]],Siema2025,81,FALSE)</f>
        <v/>
      </c>
      <c r="BF560" s="110" t="str">
        <f>VLOOKUP(Tabela2[[#This Row],[SIEMA]],Siema2025,28,FALSE)</f>
        <v/>
      </c>
      <c r="BG560" s="110"/>
      <c r="BH560" s="111" t="str">
        <f>VLOOKUP(Tabela2[[#This Row],[SIEMA]],Siema2025,29,FALSE)</f>
        <v/>
      </c>
      <c r="BI560" s="112" t="str">
        <f>VLOOKUP(Tabela2[[#This Row],[SIEMA]],Siema2025,107,FALSE)</f>
        <v>Não</v>
      </c>
      <c r="BJ560" s="107" t="s">
        <v>7099</v>
      </c>
      <c r="BK560" s="104" t="s">
        <v>123</v>
      </c>
      <c r="BL560" s="106"/>
      <c r="BM560" s="108"/>
      <c r="BN560" s="108" t="s">
        <v>7469</v>
      </c>
      <c r="BO560" s="114"/>
      <c r="BP560" s="108" t="str">
        <f>IF(Tabela2[[#This Row],[Forma de atendimento (primeiro documento/ação)]]= "Outros (especificar)", "PREENCHER","NA")</f>
        <v>NA</v>
      </c>
      <c r="BQ560" s="106" t="s">
        <v>123</v>
      </c>
      <c r="BR560" s="108" t="str">
        <f>IF(Tabela2[[#This Row],[Equipe do Ibama foi a campo? Houve sobrevoo do Poseidon?]] = "Sim", "PREENCHER","NA")</f>
        <v>NA</v>
      </c>
      <c r="BS560" s="108" t="str">
        <f>IF(Tabela2[[#This Row],[Se sim, foi emitida Ordem de Emergência? (informações vinculada à coluna CK)]] = "Sim", "PREENCHER","NA")</f>
        <v>NA</v>
      </c>
      <c r="BT560" s="108" t="str">
        <f>IF(Tabela2[[#This Row],[Foi elaborado Relatório de Vistoria pelo Ibama? (informações vinculada à coluna CK)]] = "Sim", "PREENCHER","NA")</f>
        <v>NA</v>
      </c>
      <c r="BU560" s="108" t="str">
        <f>IF(Tabela2[[#This Row],[Houve envio de Informações Pós-acidente (preencher "não se aplica" quando de competência estadual/municipal)]] = "Sim", "PREENCHER","NA")</f>
        <v>NA</v>
      </c>
      <c r="BV560" s="108" t="str">
        <f>IF(Tabela2[[#This Row],[Houve avaliação das informações pós-acidente solicitadas/enviadas?]] = "Sim", "PREENCHER","NA")</f>
        <v>NA</v>
      </c>
      <c r="BW560" s="108" t="s">
        <v>123</v>
      </c>
      <c r="BX560" s="106"/>
      <c r="BY560" s="106"/>
      <c r="BZ560" s="104" t="str">
        <f>IF(Tabela2[[#This Row],[Data do documento de encerramento]]="NA","NA",IF(Tabela2[[#This Row],[Data do documento de encerramento]]="","Pendente de conclusão/ encerramento",_xlfn.DAYS(Tabela2[[#This Row],[Data do documento de encerramento]],J560)))</f>
        <v>Pendente de conclusão/ encerramento</v>
      </c>
      <c r="CA560" s="107"/>
      <c r="CB560" s="107"/>
      <c r="CC560" s="107"/>
      <c r="CD560" s="107"/>
      <c r="CE560" s="107"/>
      <c r="CF560" s="107"/>
    </row>
    <row r="561" spans="1:84" ht="76.5" hidden="1">
      <c r="A561" s="169">
        <v>202581546805</v>
      </c>
      <c r="B561" s="170" t="s">
        <v>9600</v>
      </c>
      <c r="C561" s="108" t="str">
        <f>VLOOKUP(Tabela2[[#This Row],[SIEMA]],Siema2025,4,FALSE)</f>
        <v xml:space="preserve"> MG</v>
      </c>
      <c r="D561" s="106" t="str">
        <f>VLOOKUP(Tabela2[[#This Row],[SIEMA]],Siema2025,3,FALSE)</f>
        <v xml:space="preserve">Betim </v>
      </c>
      <c r="E561" s="106" t="s">
        <v>9601</v>
      </c>
      <c r="F561" s="106"/>
      <c r="G561" s="106" t="s">
        <v>9602</v>
      </c>
      <c r="H561" s="106" t="s">
        <v>9603</v>
      </c>
      <c r="I561" s="104" t="s">
        <v>7114</v>
      </c>
      <c r="J561" s="105">
        <f>VLOOKUP(Tabela2[[#This Row],[SIEMA]],Siema2025,2,FALSE)</f>
        <v>45881</v>
      </c>
      <c r="K561" s="105" t="str">
        <f>VLOOKUP(Tabela2[[#This Row],[SIEMA]],Siema2025,16,FALSE)</f>
        <v>Terça</v>
      </c>
      <c r="L561" s="106" t="str">
        <f>IF(Tabela2[[#This Row],[Data]]="","Sem Informação",VLOOKUP(MONTH(Tabela2[[#This Row],[Data]]),'[1]Validação de dados'!$I$1:$J$13,2,0))</f>
        <v>Agosto</v>
      </c>
      <c r="M561" s="104">
        <f>YEAR(Tabela2[[#This Row],[Data]])</f>
        <v>2025</v>
      </c>
      <c r="N561" s="105" t="str">
        <f>VLOOKUP(Tabela2[[#This Row],[SIEMA]],Siema2025,17,FALSE)</f>
        <v>Matutino</v>
      </c>
      <c r="O561" s="105" t="s">
        <v>9044</v>
      </c>
      <c r="P561" s="104" t="str">
        <f>VLOOKUP(Tabela2[[#This Row],[SIEMA]],Siema2025,21,FALSE)</f>
        <v>Conforme informações repassadas ao NEA/MG, Na data e local mencionados, ocorreu o incêndio em veículo (caminhão trator e semirreboque) carregado de gás natural, dentro do pátio da empresa Logas - Logística e Distribuição de Gás Ltda.</v>
      </c>
      <c r="Q561" s="104">
        <v>1971</v>
      </c>
      <c r="R561" s="104" t="str">
        <f>VLOOKUP(Tabela2[[#This Row],[SIEMA]],Siema2025,10,FALSE)</f>
        <v/>
      </c>
      <c r="S561" s="107" t="str">
        <f>IF(Q561="","", IF(Q561="NC","", IF(Q561="NE","", IF(Q561="NA","",IFERROR(VLOOKUP(Q561,[1]Produtos!$A$1:$C$2319,2,FALSE),"Não Cadastrado")))))</f>
        <v>METANO, COMPRIMIDO, ou GÁS NATURAL, COMPRIMIDO, com elevado teor de metano</v>
      </c>
      <c r="T561" s="104" t="str">
        <f>VLOOKUP(Tabela2[[#This Row],[SIEMA]],Siema2025,11,FALSE)</f>
        <v xml:space="preserve"> </v>
      </c>
      <c r="U561" s="104" t="str">
        <f>VLOOKUP(Tabela2[[#This Row],[SIEMA]],Siema2025,12,FALSE)</f>
        <v xml:space="preserve"> </v>
      </c>
      <c r="V561" s="104">
        <f>IF(Q561="","",IF(ISNUMBER(Q561)=FALSE,"Não se aplica",IFERROR(VLOOKUP(Q561,Produtos!$A$1:$C$2319,3,FALSE),"Não Cadastrado")))</f>
        <v>2.1</v>
      </c>
      <c r="W561" s="104" t="str">
        <f>VLOOKUP(Tabela2[[#This Row],[SIEMA]],Siema2025,10,FALSE)</f>
        <v/>
      </c>
      <c r="X561" s="113" t="str">
        <f>IF(Tabela2[[#This Row],[Origem do acidente]] = "Plataforma", "PREENCHER","NA")</f>
        <v>NA</v>
      </c>
      <c r="Y561" s="109" t="str">
        <f>IF(W561="","", IF(W561="NC","", IF(W561="NE","", IF(W561="NA","",IFERROR(VLOOKUP(W561,Produtos!$A$1:$C$2319,2,FALSE),"Não Cadastrado")))))</f>
        <v/>
      </c>
      <c r="Z561" s="104" t="str">
        <f>VLOOKUP(Tabela2[[#This Row],[SIEMA]],Siema2025,11,FALSE)</f>
        <v xml:space="preserve"> </v>
      </c>
      <c r="AA561" s="104" t="str">
        <f>VLOOKUP(Tabela2[[#This Row],[SIEMA]],Siema2025,12,FALSE)</f>
        <v xml:space="preserve"> </v>
      </c>
      <c r="AB561" s="104" t="str">
        <f>IF(W561="","",IF(ISNUMBER(W561)=FALSE,"Não se aplica",IFERROR(VLOOKUP(W561,Produtos!$A$1:$C$2319,3,FALSE),"Não Cadastrado")))</f>
        <v/>
      </c>
      <c r="AC561" s="104"/>
      <c r="AD561" s="108" t="str">
        <f>IF(Tabela2[[#This Row],[Origem do acidente]] = "Plataforma", "PREENCHER","NA")</f>
        <v>NA</v>
      </c>
      <c r="AE561" s="107" t="str">
        <f>IF(AC561="","", IF(AC561="NC","", IF(AC561="NE","", IF(AC561="NA","",IFERROR(VLOOKUP(AC561,Produtos!$A$1:$C$2319,2,FALSE),"Não Cadastrado")))))</f>
        <v/>
      </c>
      <c r="AF561" s="104"/>
      <c r="AG561" s="104"/>
      <c r="AH561" s="104" t="str">
        <f>IF(AC561="","",IF(ISNUMBER(AC561)=FALSE,"Não se aplica",IFERROR(VLOOKUP(AC561,Produtos!$A$1:$C$2319,3,FALSE),"Não Cadastrado")))</f>
        <v/>
      </c>
      <c r="AI561" s="104"/>
      <c r="AJ561" s="104" t="str">
        <f>VLOOKUP(Tabela2[[#This Row],[SIEMA]],Siema2025,26,FALSE)</f>
        <v>Conforme informações repassadas ao NEA/MG, Na data e local mencionados, ocorreu o incêndio em veículo (caminhão trator e semirreboque) carregado de gás natural. O fogo alastrou para outros dois veículos semirreboques que estavam vazios.</v>
      </c>
      <c r="AK561" s="107" t="s">
        <v>7636</v>
      </c>
      <c r="AL561" s="107"/>
      <c r="AM561" s="107"/>
      <c r="AN561" s="108" t="str">
        <f>VLOOKUP(Tabela2[[#This Row],[SIEMA]],Siema2025,51,FALSE)</f>
        <v/>
      </c>
      <c r="AO561" s="108" t="str">
        <f>VLOOKUP(Tabela2[[#This Row],[SIEMA]],Siema2025,53,FALSE)</f>
        <v/>
      </c>
      <c r="AP561" s="108" t="str">
        <f>VLOOKUP(Tabela2[[#This Row],[SIEMA]],Siema2025,55,FALSE)</f>
        <v/>
      </c>
      <c r="AQ561" s="108" t="str">
        <f>VLOOKUP(Tabela2[[#This Row],[SIEMA]],Siema2025,57,FALSE)</f>
        <v/>
      </c>
      <c r="AR561" s="108" t="str">
        <f>VLOOKUP(Tabela2[[#This Row],[SIEMA]],Siema2025,59,FALSE)</f>
        <v/>
      </c>
      <c r="AS561" s="108" t="str">
        <f>VLOOKUP(Tabela2[[#This Row],[SIEMA]],Siema2025,61,FALSE)</f>
        <v/>
      </c>
      <c r="AT561" s="108" t="str">
        <f>VLOOKUP(Tabela2[[#This Row],[SIEMA]],Siema2025,63,FALSE)</f>
        <v/>
      </c>
      <c r="AU561" s="108" t="str">
        <f>VLOOKUP(Tabela2[[#This Row],[SIEMA]],Siema2025,65,FALSE)</f>
        <v/>
      </c>
      <c r="AV561" s="108" t="str">
        <f>VLOOKUP(Tabela2[[#This Row],[SIEMA]],Siema2025,67,FALSE)</f>
        <v/>
      </c>
      <c r="AW561" s="108" t="s">
        <v>7183</v>
      </c>
      <c r="AX561" s="108" t="str">
        <f>VLOOKUP(Tabela2[[#This Row],[SIEMA]],Siema2025,71,FALSE)</f>
        <v/>
      </c>
      <c r="AY561" s="108" t="str">
        <f>VLOOKUP(Tabela2[[#This Row],[SIEMA]],Siema2025,73,FALSE)</f>
        <v/>
      </c>
      <c r="AZ561" s="108" t="str">
        <f>VLOOKUP(Tabela2[[#This Row],[SIEMA]],Siema2025,75,FALSE)</f>
        <v/>
      </c>
      <c r="BA561" s="108" t="str">
        <f>VLOOKUP(Tabela2[[#This Row],[SIEMA]],Siema2025,77,FALSE)</f>
        <v/>
      </c>
      <c r="BB561" s="108"/>
      <c r="BC561" s="108" t="str">
        <f>IF(Tabela2[[#This Row],[Outro(s) ]] = "X", "PREENCHER","NA")</f>
        <v>NA</v>
      </c>
      <c r="BD561" s="108" t="str">
        <f>VLOOKUP(Tabela2[[#This Row],[SIEMA]],Siema2025,82,FALSE)</f>
        <v/>
      </c>
      <c r="BE561" s="108" t="str">
        <f>VLOOKUP(Tabela2[[#This Row],[SIEMA]],Siema2025,81,FALSE)</f>
        <v/>
      </c>
      <c r="BF561" s="110" t="str">
        <f>VLOOKUP(Tabela2[[#This Row],[SIEMA]],Siema2025,28,FALSE)</f>
        <v>LOGAS - LOGISTICA E DISTRIBUICAO DE GAS LTDA</v>
      </c>
      <c r="BG561" s="110"/>
      <c r="BH561" s="111" t="str">
        <f>VLOOKUP(Tabela2[[#This Row],[SIEMA]],Siema2025,29,FALSE)</f>
        <v>11893134000103</v>
      </c>
      <c r="BI561" s="112" t="s">
        <v>7062</v>
      </c>
      <c r="BJ561" s="107" t="s">
        <v>7113</v>
      </c>
      <c r="BK561" s="104" t="s">
        <v>2696</v>
      </c>
      <c r="BL561" s="140">
        <v>45887</v>
      </c>
      <c r="BM561" s="108">
        <f ca="1">IF(Tabela2[[#This Row],[Data de atendimento do Ibama (considerar o primeiro documento/ação)]]="",_xlfn.DAYS(TODAY(),J561),_xlfn.DAYS(Tabela2[[#This Row],[Data de atendimento do Ibama (considerar o primeiro documento/ação)]],J561))</f>
        <v>6</v>
      </c>
      <c r="BN561" s="108" t="str">
        <f>IF(Tabela2[[#This Row],[Atendido pelo Ibama ("Não" ou "Sim")]]="Não","Preencher", IF(Tabela2[[#This Row],[Atendido pelo Ibama ("Não" ou "Sim")]]="Sim","NA",""))</f>
        <v>NA</v>
      </c>
      <c r="BO561" s="114" t="s">
        <v>7100</v>
      </c>
      <c r="BP561" s="108" t="str">
        <f>IF(Tabela2[[#This Row],[Forma de atendimento (primeiro documento/ação)]]= "Outros (especificar)", "PREENCHER","NA")</f>
        <v>NA</v>
      </c>
      <c r="BQ561" s="106" t="s">
        <v>123</v>
      </c>
      <c r="BR561" s="108" t="str">
        <f>IF(Tabela2[[#This Row],[Equipe do Ibama foi a campo? Houve sobrevoo do Poseidon?]] = "Sim", "PREENCHER","NA")</f>
        <v>NA</v>
      </c>
      <c r="BS561" s="108" t="str">
        <f>IF(Tabela2[[#This Row],[Se sim, foi emitida Ordem de Emergência? (informações vinculada à coluna CK)]] = "Sim", "PREENCHER","NA")</f>
        <v>NA</v>
      </c>
      <c r="BT561" s="108" t="s">
        <v>7126</v>
      </c>
      <c r="BU561" s="108" t="s">
        <v>2696</v>
      </c>
      <c r="BV561" s="108" t="s">
        <v>123</v>
      </c>
      <c r="BW561" s="108" t="s">
        <v>2696</v>
      </c>
      <c r="BX561" s="106" t="s">
        <v>7102</v>
      </c>
      <c r="BY561" s="140">
        <v>45929</v>
      </c>
      <c r="BZ561" s="104">
        <f>IF(Tabela2[[#This Row],[Data do documento de encerramento]]="NA","NA",IF(Tabela2[[#This Row],[Data do documento de encerramento]]="","Pendente de conclusão/ encerramento",_xlfn.DAYS(Tabela2[[#This Row],[Data do documento de encerramento]],J561)))</f>
        <v>48</v>
      </c>
      <c r="CA561" s="107"/>
      <c r="CB561" s="107"/>
      <c r="CC561" s="107"/>
      <c r="CD561" s="107"/>
      <c r="CE561" s="107"/>
      <c r="CF561" s="107"/>
    </row>
    <row r="562" spans="1:84" ht="76.5" hidden="1">
      <c r="A562" s="169">
        <v>202581357655</v>
      </c>
      <c r="B562" s="118" t="s">
        <v>9604</v>
      </c>
      <c r="C562" s="108" t="str">
        <f>VLOOKUP(Tabela2[[#This Row],[SIEMA]],Siema2025,4,FALSE)</f>
        <v xml:space="preserve"> SP</v>
      </c>
      <c r="D562" s="106" t="str">
        <f>VLOOKUP(Tabela2[[#This Row],[SIEMA]],Siema2025,3,FALSE)</f>
        <v xml:space="preserve">Bragança Paulista </v>
      </c>
      <c r="E562" s="106" t="s">
        <v>4216</v>
      </c>
      <c r="F562" s="106" t="s">
        <v>9605</v>
      </c>
      <c r="G562" s="106" t="s">
        <v>9606</v>
      </c>
      <c r="H562" s="106" t="s">
        <v>9607</v>
      </c>
      <c r="I562" s="104" t="s">
        <v>7114</v>
      </c>
      <c r="J562" s="105">
        <f>VLOOKUP(Tabela2[[#This Row],[SIEMA]],Siema2025,2,FALSE)</f>
        <v>45882</v>
      </c>
      <c r="K562" s="105" t="str">
        <f>VLOOKUP(Tabela2[[#This Row],[SIEMA]],Siema2025,16,FALSE)</f>
        <v>Quarta</v>
      </c>
      <c r="L562" s="106" t="str">
        <f>IF(Tabela2[[#This Row],[Data]]="","Sem Informação",VLOOKUP(MONTH(Tabela2[[#This Row],[Data]]),'[1]Validação de dados'!$I$1:$J$13,2,0))</f>
        <v>Agosto</v>
      </c>
      <c r="M562" s="104">
        <f>YEAR(Tabela2[[#This Row],[Data]])</f>
        <v>2025</v>
      </c>
      <c r="N562" s="105" t="str">
        <f>VLOOKUP(Tabela2[[#This Row],[SIEMA]],Siema2025,17,FALSE)</f>
        <v>Vespertino</v>
      </c>
      <c r="O562" s="105" t="str">
        <f>VLOOKUP(Tabela2[[#This Row],[SIEMA]],Siema2025,5,FALSE)</f>
        <v>Rodovia</v>
      </c>
      <c r="P562" s="104" t="str">
        <f>VLOOKUP(Tabela2[[#This Row],[SIEMA]],Siema2025,21,FALSE)</f>
        <v/>
      </c>
      <c r="Q562" s="104">
        <v>1202</v>
      </c>
      <c r="R562" s="104" t="str">
        <f>VLOOKUP(Tabela2[[#This Row],[SIEMA]],Siema2025,10,FALSE)</f>
        <v/>
      </c>
      <c r="S562" s="107" t="str">
        <f>IF(Q562="","", IF(Q562="NC","", IF(Q562="NE","", IF(Q562="NA","",IFERROR(VLOOKUP(Q562,[1]Produtos!$A$1:$C$2319,2,FALSE),"Não Cadastrado")))))</f>
        <v>GASÓLEO ou ÓLEO DIESEL ou ÓLEO PARA AQUECIMENTO, LEVE</v>
      </c>
      <c r="T562" s="104" t="s">
        <v>6834</v>
      </c>
      <c r="U562" s="104" t="s">
        <v>7062</v>
      </c>
      <c r="V562" s="104">
        <f>IF(Q562="","",IF(ISNUMBER(Q562)=FALSE,"Não se aplica",IFERROR(VLOOKUP(Q562,Produtos!$A$1:$C$2319,3,FALSE),"Não Cadastrado")))</f>
        <v>3</v>
      </c>
      <c r="W562" s="104" t="str">
        <f>VLOOKUP(Tabela2[[#This Row],[SIEMA]],Siema2025,10,FALSE)</f>
        <v/>
      </c>
      <c r="X562" s="113" t="str">
        <f>IF(Tabela2[[#This Row],[Origem do acidente]] = "Plataforma", "PREENCHER","NA")</f>
        <v>NA</v>
      </c>
      <c r="Y562" s="109" t="str">
        <f>IF(W562="","", IF(W562="NC","", IF(W562="NE","", IF(W562="NA","",IFERROR(VLOOKUP(W562,Produtos!$A$1:$C$2319,2,FALSE),"Não Cadastrado")))))</f>
        <v/>
      </c>
      <c r="Z562" s="104" t="str">
        <f>VLOOKUP(Tabela2[[#This Row],[SIEMA]],Siema2025,11,FALSE)</f>
        <v xml:space="preserve"> </v>
      </c>
      <c r="AA562" s="104" t="str">
        <f>VLOOKUP(Tabela2[[#This Row],[SIEMA]],Siema2025,12,FALSE)</f>
        <v xml:space="preserve"> </v>
      </c>
      <c r="AB562" s="104" t="str">
        <f>IF(W562="","",IF(ISNUMBER(W562)=FALSE,"Não se aplica",IFERROR(VLOOKUP(W562,Produtos!$A$1:$C$2319,3,FALSE),"Não Cadastrado")))</f>
        <v/>
      </c>
      <c r="AC562" s="104"/>
      <c r="AD562" s="108" t="str">
        <f>IF(Tabela2[[#This Row],[Origem do acidente]] = "Plataforma", "PREENCHER","NA")</f>
        <v>NA</v>
      </c>
      <c r="AE562" s="107" t="str">
        <f>IF(AC562="","", IF(AC562="NC","", IF(AC562="NE","", IF(AC562="NA","",IFERROR(VLOOKUP(AC562,Produtos!$A$1:$C$2319,2,FALSE),"Não Cadastrado")))))</f>
        <v/>
      </c>
      <c r="AF562" s="104"/>
      <c r="AG562" s="104"/>
      <c r="AH562" s="104" t="str">
        <f>IF(AC562="","",IF(ISNUMBER(AC562)=FALSE,"Não se aplica",IFERROR(VLOOKUP(AC562,Produtos!$A$1:$C$2319,3,FALSE),"Não Cadastrado")))</f>
        <v/>
      </c>
      <c r="AI562" s="104"/>
      <c r="AJ562" s="104" t="str">
        <f>VLOOKUP(Tabela2[[#This Row],[SIEMA]],Siema2025,26,FALSE)</f>
        <v>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v>
      </c>
      <c r="AK562" s="107" t="s">
        <v>7388</v>
      </c>
      <c r="AL562" s="107"/>
      <c r="AM562" s="107"/>
      <c r="AN562" s="108" t="str">
        <f>VLOOKUP(Tabela2[[#This Row],[SIEMA]],Siema2025,51,FALSE)</f>
        <v/>
      </c>
      <c r="AO562" s="108" t="str">
        <f>VLOOKUP(Tabela2[[#This Row],[SIEMA]],Siema2025,53,FALSE)</f>
        <v/>
      </c>
      <c r="AP562" s="108" t="str">
        <f>VLOOKUP(Tabela2[[#This Row],[SIEMA]],Siema2025,55,FALSE)</f>
        <v/>
      </c>
      <c r="AQ562" s="108"/>
      <c r="AR562" s="108" t="str">
        <f>VLOOKUP(Tabela2[[#This Row],[SIEMA]],Siema2025,59,FALSE)</f>
        <v/>
      </c>
      <c r="AS562" s="108" t="str">
        <f>VLOOKUP(Tabela2[[#This Row],[SIEMA]],Siema2025,61,FALSE)</f>
        <v/>
      </c>
      <c r="AT562" s="108" t="str">
        <f>VLOOKUP(Tabela2[[#This Row],[SIEMA]],Siema2025,63,FALSE)</f>
        <v/>
      </c>
      <c r="AU562" s="108" t="str">
        <f>VLOOKUP(Tabela2[[#This Row],[SIEMA]],Siema2025,65,FALSE)</f>
        <v>X</v>
      </c>
      <c r="AV562" s="108" t="str">
        <f>VLOOKUP(Tabela2[[#This Row],[SIEMA]],Siema2025,67,FALSE)</f>
        <v/>
      </c>
      <c r="AW562" s="108" t="str">
        <f>VLOOKUP(Tabela2[[#This Row],[SIEMA]],Siema2025,69,FALSE)</f>
        <v/>
      </c>
      <c r="AX562" s="108" t="str">
        <f>VLOOKUP(Tabela2[[#This Row],[SIEMA]],Siema2025,71,FALSE)</f>
        <v/>
      </c>
      <c r="AY562" s="108" t="str">
        <f>VLOOKUP(Tabela2[[#This Row],[SIEMA]],Siema2025,73,FALSE)</f>
        <v/>
      </c>
      <c r="AZ562" s="108" t="str">
        <f>VLOOKUP(Tabela2[[#This Row],[SIEMA]],Siema2025,75,FALSE)</f>
        <v/>
      </c>
      <c r="BA562" s="108" t="str">
        <f>VLOOKUP(Tabela2[[#This Row],[SIEMA]],Siema2025,77,FALSE)</f>
        <v/>
      </c>
      <c r="BB562" s="108" t="str">
        <f>VLOOKUP(Tabela2[[#This Row],[SIEMA]],Siema2025,79,FALSE)</f>
        <v/>
      </c>
      <c r="BC562" s="108" t="str">
        <f>IF(Tabela2[[#This Row],[Outro(s) ]] = "X", "PREENCHER","NA")</f>
        <v>NA</v>
      </c>
      <c r="BD562" s="108" t="str">
        <f>VLOOKUP(Tabela2[[#This Row],[SIEMA]],Siema2025,82,FALSE)</f>
        <v/>
      </c>
      <c r="BE562" s="108" t="str">
        <f>VLOOKUP(Tabela2[[#This Row],[SIEMA]],Siema2025,81,FALSE)</f>
        <v/>
      </c>
      <c r="BF562" s="110" t="str">
        <f>VLOOKUP(Tabela2[[#This Row],[SIEMA]],Siema2025,28,FALSE)</f>
        <v>UALICE CARVALHO MENDES</v>
      </c>
      <c r="BG562" s="110"/>
      <c r="BH562" s="111" t="str">
        <f>VLOOKUP(Tabela2[[#This Row],[SIEMA]],Siema2025,29,FALSE)</f>
        <v>11940345600</v>
      </c>
      <c r="BI562" s="112" t="s">
        <v>2696</v>
      </c>
      <c r="BJ562" s="107" t="s">
        <v>7099</v>
      </c>
      <c r="BK562" s="104" t="s">
        <v>2696</v>
      </c>
      <c r="BL562" s="140">
        <v>45888</v>
      </c>
      <c r="BM562" s="108">
        <f ca="1">IF(Tabela2[[#This Row],[Data de atendimento do Ibama (considerar o primeiro documento/ação)]]="",_xlfn.DAYS(TODAY(),J562),_xlfn.DAYS(Tabela2[[#This Row],[Data de atendimento do Ibama (considerar o primeiro documento/ação)]],J562))</f>
        <v>6</v>
      </c>
      <c r="BN562" s="108" t="str">
        <f>IF(Tabela2[[#This Row],[Atendido pelo Ibama ("Não" ou "Sim")]]="Não","Preencher", IF(Tabela2[[#This Row],[Atendido pelo Ibama ("Não" ou "Sim")]]="Sim","NA",""))</f>
        <v>NA</v>
      </c>
      <c r="BO562" s="114" t="s">
        <v>7100</v>
      </c>
      <c r="BP562" s="108" t="str">
        <f>IF(Tabela2[[#This Row],[Forma de atendimento (primeiro documento/ação)]]= "Outros (especificar)", "PREENCHER","NA")</f>
        <v>NA</v>
      </c>
      <c r="BQ562" s="106" t="s">
        <v>123</v>
      </c>
      <c r="BR562" s="108" t="str">
        <f>IF(Tabela2[[#This Row],[Equipe do Ibama foi a campo? Houve sobrevoo do Poseidon?]] = "Sim", "PREENCHER","NA")</f>
        <v>NA</v>
      </c>
      <c r="BS562" s="108" t="str">
        <f>IF(Tabela2[[#This Row],[Se sim, foi emitida Ordem de Emergência? (informações vinculada à coluna CK)]] = "Sim", "PREENCHER","NA")</f>
        <v>NA</v>
      </c>
      <c r="BT562" s="108" t="s">
        <v>7126</v>
      </c>
      <c r="BU562" s="108" t="s">
        <v>2696</v>
      </c>
      <c r="BV562" s="108" t="s">
        <v>123</v>
      </c>
      <c r="BW562" s="108" t="s">
        <v>2696</v>
      </c>
      <c r="BX562" s="106" t="s">
        <v>7102</v>
      </c>
      <c r="BY562" s="140">
        <v>45980</v>
      </c>
      <c r="BZ562" s="104">
        <f>IF(Tabela2[[#This Row],[Data do documento de encerramento]]="NA","NA",IF(Tabela2[[#This Row],[Data do documento de encerramento]]="","Pendente de conclusão/ encerramento",_xlfn.DAYS(Tabela2[[#This Row],[Data do documento de encerramento]],J562)))</f>
        <v>98</v>
      </c>
      <c r="CA562" s="107" t="s">
        <v>9608</v>
      </c>
      <c r="CB562" s="107"/>
      <c r="CC562" s="107"/>
      <c r="CD562" s="107"/>
      <c r="CE562" s="107"/>
      <c r="CF562" s="107"/>
    </row>
    <row r="563" spans="1:84" hidden="1">
      <c r="A563" s="169">
        <v>202581450431</v>
      </c>
      <c r="B563" s="170" t="s">
        <v>9609</v>
      </c>
      <c r="C563" s="108" t="str">
        <f>VLOOKUP(Tabela2[[#This Row],[SIEMA]],Siema2025,4,FALSE)</f>
        <v xml:space="preserve"> RS</v>
      </c>
      <c r="D563" s="106" t="str">
        <f>VLOOKUP(Tabela2[[#This Row],[SIEMA]],Siema2025,3,FALSE)</f>
        <v xml:space="preserve">Rio Grande </v>
      </c>
      <c r="E563" s="106" t="str">
        <f>VLOOKUP(Tabela2[[#This Row],[SIEMA]],Siema2025,20,FALSE)</f>
        <v>Av. Alm. Maximiniano da Fonseca - Industrial Tamandaré, Rio Grande - RS</v>
      </c>
      <c r="F563" s="106"/>
      <c r="G563" s="106"/>
      <c r="H563" s="106"/>
      <c r="I563" s="104" t="str">
        <f>VLOOKUP(Tabela2[[#This Row],[SIEMA]],Siema2025,19,FALSE)</f>
        <v/>
      </c>
      <c r="J563" s="105">
        <f>VLOOKUP(Tabela2[[#This Row],[SIEMA]],Siema2025,2,FALSE)</f>
        <v>45882</v>
      </c>
      <c r="K563" s="105" t="str">
        <f>VLOOKUP(Tabela2[[#This Row],[SIEMA]],Siema2025,16,FALSE)</f>
        <v>Quarta</v>
      </c>
      <c r="L563" s="106" t="str">
        <f>IF(Tabela2[[#This Row],[Data]]="","Sem Informação",VLOOKUP(MONTH(Tabela2[[#This Row],[Data]]),'[1]Validação de dados'!$I$1:$J$13,2,0))</f>
        <v>Agosto</v>
      </c>
      <c r="M563" s="104">
        <f>YEAR(Tabela2[[#This Row],[Data]])</f>
        <v>2025</v>
      </c>
      <c r="N563" s="105" t="str">
        <f>VLOOKUP(Tabela2[[#This Row],[SIEMA]],Siema2025,17,FALSE)</f>
        <v>Madrugada</v>
      </c>
      <c r="O563" s="105" t="str">
        <f>VLOOKUP(Tabela2[[#This Row],[SIEMA]],Siema2025,5,FALSE)</f>
        <v>Ferrovia; Rodovia</v>
      </c>
      <c r="P563" s="104" t="str">
        <f>VLOOKUP(Tabela2[[#This Row],[SIEMA]],Siema2025,21,FALSE)</f>
        <v>Abalroamento após colisão de caminhão com vagão, em passagem em nível, entre a Av. Alm. Maximiniano da Fonseca e BR -392, em Rio Grande - RS. O vagão transportava soja a granel e sua carga tombou no asfalto e canteiro de rotatória.</v>
      </c>
      <c r="Q563" s="104" t="s">
        <v>7127</v>
      </c>
      <c r="R563" s="104" t="str">
        <f>VLOOKUP(Tabela2[[#This Row],[SIEMA]],Siema2025,10,FALSE)</f>
        <v>soja em grãos</v>
      </c>
      <c r="S563" s="107" t="str">
        <f>IF(Q563="","", IF(Q563="NC","", IF(Q563="NE","", IF(Q563="NA","",IFERROR(VLOOKUP(Q563,[1]Produtos!$A$1:$C$2319,2,FALSE),"Não Cadastrado")))))</f>
        <v/>
      </c>
      <c r="T563" s="104" t="str">
        <f>VLOOKUP(Tabela2[[#This Row],[SIEMA]],Siema2025,11,FALSE)</f>
        <v>36.54</v>
      </c>
      <c r="U563" s="104" t="str">
        <f>VLOOKUP(Tabela2[[#This Row],[SIEMA]],Siema2025,12,FALSE)</f>
        <v>T</v>
      </c>
      <c r="V563" s="104" t="str">
        <f>IF(Q563="","",IF(ISNUMBER(Q563)=FALSE,"Não se aplica",IFERROR(VLOOKUP(Q563,Produtos!$A$1:$C$2319,3,FALSE),"Não Cadastrado")))</f>
        <v>Não se aplica</v>
      </c>
      <c r="W563" s="104" t="str">
        <f>VLOOKUP(Tabela2[[#This Row],[SIEMA]],Siema2025,10,FALSE)</f>
        <v>soja em grãos</v>
      </c>
      <c r="X563" s="113" t="str">
        <f>IF(Tabela2[[#This Row],[Origem do acidente]] = "Plataforma", "PREENCHER","NA")</f>
        <v>NA</v>
      </c>
      <c r="Y563" s="109" t="str">
        <f>IF(W563="","", IF(W563="NC","", IF(W563="NE","", IF(W563="NA","",IFERROR(VLOOKUP(W563,Produtos!$A$1:$C$2319,2,FALSE),"Não Cadastrado")))))</f>
        <v>Não Cadastrado</v>
      </c>
      <c r="Z563" s="104" t="str">
        <f>VLOOKUP(Tabela2[[#This Row],[SIEMA]],Siema2025,11,FALSE)</f>
        <v>36.54</v>
      </c>
      <c r="AA563" s="104" t="str">
        <f>VLOOKUP(Tabela2[[#This Row],[SIEMA]],Siema2025,12,FALSE)</f>
        <v>T</v>
      </c>
      <c r="AB563" s="104" t="str">
        <f>IF(W563="","",IF(ISNUMBER(W563)=FALSE,"Não se aplica",IFERROR(VLOOKUP(W563,Produtos!$A$1:$C$2319,3,FALSE),"Não Cadastrado")))</f>
        <v>Não se aplica</v>
      </c>
      <c r="AC563" s="104"/>
      <c r="AD563" s="108" t="str">
        <f>IF(Tabela2[[#This Row],[Origem do acidente]] = "Plataforma", "PREENCHER","NA")</f>
        <v>NA</v>
      </c>
      <c r="AE563" s="107" t="str">
        <f>IF(AC563="","", IF(AC563="NC","", IF(AC563="NE","", IF(AC563="NA","",IFERROR(VLOOKUP(AC563,Produtos!$A$1:$C$2319,2,FALSE),"Não Cadastrado")))))</f>
        <v/>
      </c>
      <c r="AF563" s="104"/>
      <c r="AG563" s="104"/>
      <c r="AH563" s="104" t="str">
        <f>IF(AC563="","",IF(ISNUMBER(AC563)=FALSE,"Não se aplica",IFERROR(VLOOKUP(AC563,Produtos!$A$1:$C$2319,3,FALSE),"Não Cadastrado")))</f>
        <v/>
      </c>
      <c r="AI563" s="104"/>
      <c r="AJ563" s="104" t="str">
        <f>VLOOKUP(Tabela2[[#This Row],[SIEMA]],Siema2025,26,FALSE)</f>
        <v>Abalroamento após colisão de caminhão com vagão, em passagem em nível, entre a Av. Alm. Maximiniano da Fonseca e BR -392, em Rio Grande - RS. O vagão transportava soja a granel e sua carga tombou no asfalto e canteiro de rotatória.</v>
      </c>
      <c r="AK563" s="107" t="s">
        <v>7388</v>
      </c>
      <c r="AL563" s="107"/>
      <c r="AM563" s="107"/>
      <c r="AN563" s="108" t="str">
        <f>VLOOKUP(Tabela2[[#This Row],[SIEMA]],Siema2025,51,FALSE)</f>
        <v/>
      </c>
      <c r="AO563" s="108" t="str">
        <f>VLOOKUP(Tabela2[[#This Row],[SIEMA]],Siema2025,53,FALSE)</f>
        <v/>
      </c>
      <c r="AP563" s="108" t="str">
        <f>VLOOKUP(Tabela2[[#This Row],[SIEMA]],Siema2025,55,FALSE)</f>
        <v/>
      </c>
      <c r="AQ563" s="108" t="str">
        <f>VLOOKUP(Tabela2[[#This Row],[SIEMA]],Siema2025,57,FALSE)</f>
        <v/>
      </c>
      <c r="AR563" s="108" t="str">
        <f>VLOOKUP(Tabela2[[#This Row],[SIEMA]],Siema2025,59,FALSE)</f>
        <v/>
      </c>
      <c r="AS563" s="108" t="str">
        <f>VLOOKUP(Tabela2[[#This Row],[SIEMA]],Siema2025,61,FALSE)</f>
        <v/>
      </c>
      <c r="AT563" s="108" t="str">
        <f>VLOOKUP(Tabela2[[#This Row],[SIEMA]],Siema2025,63,FALSE)</f>
        <v/>
      </c>
      <c r="AU563" s="108" t="str">
        <f>VLOOKUP(Tabela2[[#This Row],[SIEMA]],Siema2025,65,FALSE)</f>
        <v>X</v>
      </c>
      <c r="AV563" s="108" t="str">
        <f>VLOOKUP(Tabela2[[#This Row],[SIEMA]],Siema2025,67,FALSE)</f>
        <v/>
      </c>
      <c r="AW563" s="108" t="str">
        <f>VLOOKUP(Tabela2[[#This Row],[SIEMA]],Siema2025,69,FALSE)</f>
        <v/>
      </c>
      <c r="AX563" s="108" t="str">
        <f>VLOOKUP(Tabela2[[#This Row],[SIEMA]],Siema2025,71,FALSE)</f>
        <v/>
      </c>
      <c r="AY563" s="108" t="str">
        <f>VLOOKUP(Tabela2[[#This Row],[SIEMA]],Siema2025,73,FALSE)</f>
        <v/>
      </c>
      <c r="AZ563" s="108" t="str">
        <f>VLOOKUP(Tabela2[[#This Row],[SIEMA]],Siema2025,75,FALSE)</f>
        <v/>
      </c>
      <c r="BA563" s="108" t="str">
        <f>VLOOKUP(Tabela2[[#This Row],[SIEMA]],Siema2025,77,FALSE)</f>
        <v/>
      </c>
      <c r="BB563" s="108" t="str">
        <f>VLOOKUP(Tabela2[[#This Row],[SIEMA]],Siema2025,79,FALSE)</f>
        <v/>
      </c>
      <c r="BC563" s="108" t="str">
        <f>IF(Tabela2[[#This Row],[Outro(s) ]] = "X", "PREENCHER","NA")</f>
        <v>NA</v>
      </c>
      <c r="BD563" s="108" t="str">
        <f>VLOOKUP(Tabela2[[#This Row],[SIEMA]],Siema2025,82,FALSE)</f>
        <v/>
      </c>
      <c r="BE563" s="108" t="str">
        <f>VLOOKUP(Tabela2[[#This Row],[SIEMA]],Siema2025,81,FALSE)</f>
        <v/>
      </c>
      <c r="BF563" s="110" t="str">
        <f>VLOOKUP(Tabela2[[#This Row],[SIEMA]],Siema2025,28,FALSE)</f>
        <v>Rumo Logística Malha Sul</v>
      </c>
      <c r="BG563" s="110"/>
      <c r="BH563" s="111" t="str">
        <f>VLOOKUP(Tabela2[[#This Row],[SIEMA]],Siema2025,29,FALSE)</f>
        <v>01258944000550</v>
      </c>
      <c r="BI563" s="112" t="str">
        <f>VLOOKUP(Tabela2[[#This Row],[SIEMA]],Siema2025,107,FALSE)</f>
        <v>Não</v>
      </c>
      <c r="BJ563" s="107"/>
      <c r="BK563" s="104"/>
      <c r="BL563" s="140"/>
      <c r="BM563" s="108">
        <f ca="1">IF(Tabela2[[#This Row],[Data de atendimento do Ibama (considerar o primeiro documento/ação)]]="",_xlfn.DAYS(TODAY(),J563),_xlfn.DAYS(Tabela2[[#This Row],[Data de atendimento do Ibama (considerar o primeiro documento/ação)]],J563))</f>
        <v>350</v>
      </c>
      <c r="BN563" s="108" t="str">
        <f>IF(Tabela2[[#This Row],[Atendido pelo Ibama ("Não" ou "Sim")]]="Não","Preencher", IF(Tabela2[[#This Row],[Atendido pelo Ibama ("Não" ou "Sim")]]="Sim","NA",""))</f>
        <v/>
      </c>
      <c r="BO563" s="114"/>
      <c r="BP563" s="108" t="str">
        <f>IF(Tabela2[[#This Row],[Forma de atendimento (primeiro documento/ação)]]= "Outros (especificar)", "PREENCHER","NA")</f>
        <v>NA</v>
      </c>
      <c r="BQ563" s="106"/>
      <c r="BR563" s="108" t="str">
        <f>IF(Tabela2[[#This Row],[Equipe do Ibama foi a campo? Houve sobrevoo do Poseidon?]] = "Sim", "PREENCHER","NA")</f>
        <v>NA</v>
      </c>
      <c r="BS563" s="108" t="str">
        <f>IF(Tabela2[[#This Row],[Se sim, foi emitida Ordem de Emergência? (informações vinculada à coluna CK)]] = "Sim", "PREENCHER","NA")</f>
        <v>NA</v>
      </c>
      <c r="BT563" s="108" t="str">
        <f>IF(Tabela2[[#This Row],[Foi elaborado Relatório de Vistoria pelo Ibama? (informações vinculada à coluna CK)]] = "Sim", "PREENCHER","NA")</f>
        <v>NA</v>
      </c>
      <c r="BU563" s="108" t="str">
        <f>IF(Tabela2[[#This Row],[Houve envio de Informações Pós-acidente (preencher "não se aplica" quando de competência estadual/municipal)]] = "Sim", "PREENCHER","NA")</f>
        <v>NA</v>
      </c>
      <c r="BV563" s="108" t="str">
        <f>IF(Tabela2[[#This Row],[Houve avaliação das informações pós-acidente solicitadas/enviadas?]] = "Sim", "PREENCHER","NA")</f>
        <v>NA</v>
      </c>
      <c r="BW563" s="108" t="str">
        <f>IF(Tabela2[[#This Row],[O Ibama aguarda resposta da empresa/OEMA, etc?]] = "Sim", "PREENCHER","NA")</f>
        <v>NA</v>
      </c>
      <c r="BX563" s="106"/>
      <c r="BY563" s="106"/>
      <c r="BZ563" s="104" t="str">
        <f>IF(Tabela2[[#This Row],[Data do documento de encerramento]]="NA","NA",IF(Tabela2[[#This Row],[Data do documento de encerramento]]="","Pendente de conclusão/ encerramento",_xlfn.DAYS(Tabela2[[#This Row],[Data do documento de encerramento]],J563)))</f>
        <v>Pendente de conclusão/ encerramento</v>
      </c>
      <c r="CA563" s="107"/>
      <c r="CB563" s="107"/>
      <c r="CC563" s="115"/>
      <c r="CD563" s="107"/>
      <c r="CE563" s="107"/>
      <c r="CF563" s="107"/>
    </row>
    <row r="564" spans="1:84" ht="30.75" hidden="1">
      <c r="A564" s="169">
        <v>202581454021</v>
      </c>
      <c r="B564" s="170" t="s">
        <v>9610</v>
      </c>
      <c r="C564" s="108" t="str">
        <f>VLOOKUP(Tabela2[[#This Row],[SIEMA]],Siema2025,4,FALSE)</f>
        <v xml:space="preserve"> RJ</v>
      </c>
      <c r="D564" s="106" t="str">
        <f>VLOOKUP(Tabela2[[#This Row],[SIEMA]],Siema2025,3,FALSE)</f>
        <v xml:space="preserve">Angra dos Reis </v>
      </c>
      <c r="E564" s="106" t="str">
        <f>VLOOKUP(Tabela2[[#This Row],[SIEMA]],Siema2025,20,FALSE)</f>
        <v>Central Nuclear Almirante Álvaro Alberto (Usina Angra 1)</v>
      </c>
      <c r="F564" s="106"/>
      <c r="G564" s="106" t="s">
        <v>9611</v>
      </c>
      <c r="H564" s="106" t="s">
        <v>9612</v>
      </c>
      <c r="I564" s="104" t="str">
        <f>VLOOKUP(Tabela2[[#This Row],[SIEMA]],Siema2025,19,FALSE)</f>
        <v/>
      </c>
      <c r="J564" s="105">
        <f>VLOOKUP(Tabela2[[#This Row],[SIEMA]],Siema2025,2,FALSE)</f>
        <v>45882</v>
      </c>
      <c r="K564" s="105" t="str">
        <f>VLOOKUP(Tabela2[[#This Row],[SIEMA]],Siema2025,16,FALSE)</f>
        <v>Quarta</v>
      </c>
      <c r="L564" s="106" t="str">
        <f>IF(Tabela2[[#This Row],[Data]]="","Sem Informação",VLOOKUP(MONTH(Tabela2[[#This Row],[Data]]),'[1]Validação de dados'!$I$1:$J$13,2,0))</f>
        <v>Agosto</v>
      </c>
      <c r="M564" s="104">
        <f>YEAR(Tabela2[[#This Row],[Data]])</f>
        <v>2025</v>
      </c>
      <c r="N564" s="105" t="str">
        <f>VLOOKUP(Tabela2[[#This Row],[SIEMA]],Siema2025,17,FALSE)</f>
        <v>Vespertino</v>
      </c>
      <c r="O564" s="105" t="s">
        <v>9044</v>
      </c>
      <c r="P564" s="104" t="str">
        <f>VLOOKUP(Tabela2[[#This Row],[SIEMA]],Siema2025,21,FALSE)</f>
        <v>Ocorrência de um evento identificado no dia 13 de agosto de 2025, às 14h38, envolvendo uma mancha oleosa na superfície da água do Canal Sul da Central Nuclear Almirante Álvaro Alberto (CNAAA).</v>
      </c>
      <c r="Q564" s="104" t="s">
        <v>7418</v>
      </c>
      <c r="R564" s="104" t="s">
        <v>9599</v>
      </c>
      <c r="S564" s="107" t="str">
        <f>IF(Q564="","", IF(Q564="NC","", IF(Q564="NE","", IF(Q564="NA","",IFERROR(VLOOKUP(Q564,[1]Produtos!$A$1:$C$2319,2,FALSE),"Não Cadastrado")))))</f>
        <v/>
      </c>
      <c r="T564" s="104" t="s">
        <v>213</v>
      </c>
      <c r="U564" s="104" t="s">
        <v>7111</v>
      </c>
      <c r="V564" s="104" t="str">
        <f>IF(Q564="","",IF(ISNUMBER(Q564)=FALSE,"Não se aplica",IFERROR(VLOOKUP(Q564,Produtos!$A$1:$C$2319,3,FALSE),"Não Cadastrado")))</f>
        <v>Não se aplica</v>
      </c>
      <c r="W564" s="104" t="str">
        <f>VLOOKUP(Tabela2[[#This Row],[SIEMA]],Siema2025,10,FALSE)</f>
        <v/>
      </c>
      <c r="X564" s="113" t="str">
        <f>IF(Tabela2[[#This Row],[Origem do acidente]] = "Plataforma", "PREENCHER","NA")</f>
        <v>NA</v>
      </c>
      <c r="Y564" s="109" t="str">
        <f>IF(W564="","", IF(W564="NC","", IF(W564="NE","", IF(W564="NA","",IFERROR(VLOOKUP(W564,Produtos!$A$1:$C$2319,2,FALSE),"Não Cadastrado")))))</f>
        <v/>
      </c>
      <c r="Z564" s="104" t="str">
        <f>VLOOKUP(Tabela2[[#This Row],[SIEMA]],Siema2025,11,FALSE)</f>
        <v xml:space="preserve"> </v>
      </c>
      <c r="AA564" s="104" t="str">
        <f>VLOOKUP(Tabela2[[#This Row],[SIEMA]],Siema2025,12,FALSE)</f>
        <v xml:space="preserve"> </v>
      </c>
      <c r="AB564" s="104" t="str">
        <f>IF(W564="","",IF(ISNUMBER(W564)=FALSE,"Não se aplica",IFERROR(VLOOKUP(W564,Produtos!$A$1:$C$2319,3,FALSE),"Não Cadastrado")))</f>
        <v/>
      </c>
      <c r="AC564" s="104"/>
      <c r="AD564" s="108" t="str">
        <f>IF(Tabela2[[#This Row],[Origem do acidente]] = "Plataforma", "PREENCHER","NA")</f>
        <v>NA</v>
      </c>
      <c r="AE564" s="107" t="str">
        <f>IF(AC564="","", IF(AC564="NC","", IF(AC564="NE","", IF(AC564="NA","",IFERROR(VLOOKUP(AC564,Produtos!$A$1:$C$2319,2,FALSE),"Não Cadastrado")))))</f>
        <v/>
      </c>
      <c r="AF564" s="104"/>
      <c r="AG564" s="104"/>
      <c r="AH564" s="104" t="str">
        <f>IF(AC564="","",IF(ISNUMBER(AC564)=FALSE,"Não se aplica",IFERROR(VLOOKUP(AC564,Produtos!$A$1:$C$2319,3,FALSE),"Não Cadastrado")))</f>
        <v/>
      </c>
      <c r="AI564" s="104"/>
      <c r="AJ564" s="104" t="str">
        <f>VLOOKUP(Tabela2[[#This Row],[SIEMA]],Siema2025,26,FALSE)</f>
        <v>Indeterminda</v>
      </c>
      <c r="AK564" s="107" t="s">
        <v>6834</v>
      </c>
      <c r="AL564" s="107"/>
      <c r="AM564" s="107"/>
      <c r="AN564" s="108" t="str">
        <f>VLOOKUP(Tabela2[[#This Row],[SIEMA]],Siema2025,51,FALSE)</f>
        <v/>
      </c>
      <c r="AO564" s="108" t="str">
        <f>VLOOKUP(Tabela2[[#This Row],[SIEMA]],Siema2025,53,FALSE)</f>
        <v/>
      </c>
      <c r="AP564" s="108" t="str">
        <f>VLOOKUP(Tabela2[[#This Row],[SIEMA]],Siema2025,55,FALSE)</f>
        <v/>
      </c>
      <c r="AQ564" s="108" t="str">
        <f>VLOOKUP(Tabela2[[#This Row],[SIEMA]],Siema2025,57,FALSE)</f>
        <v/>
      </c>
      <c r="AR564" s="108" t="str">
        <f>VLOOKUP(Tabela2[[#This Row],[SIEMA]],Siema2025,59,FALSE)</f>
        <v/>
      </c>
      <c r="AS564" s="108" t="str">
        <f>VLOOKUP(Tabela2[[#This Row],[SIEMA]],Siema2025,61,FALSE)</f>
        <v>X</v>
      </c>
      <c r="AT564" s="108" t="str">
        <f>VLOOKUP(Tabela2[[#This Row],[SIEMA]],Siema2025,63,FALSE)</f>
        <v/>
      </c>
      <c r="AU564" s="108" t="str">
        <f>VLOOKUP(Tabela2[[#This Row],[SIEMA]],Siema2025,65,FALSE)</f>
        <v/>
      </c>
      <c r="AV564" s="108" t="str">
        <f>VLOOKUP(Tabela2[[#This Row],[SIEMA]],Siema2025,67,FALSE)</f>
        <v/>
      </c>
      <c r="AW564" s="108" t="str">
        <f>VLOOKUP(Tabela2[[#This Row],[SIEMA]],Siema2025,69,FALSE)</f>
        <v/>
      </c>
      <c r="AX564" s="108" t="str">
        <f>VLOOKUP(Tabela2[[#This Row],[SIEMA]],Siema2025,71,FALSE)</f>
        <v/>
      </c>
      <c r="AY564" s="108" t="str">
        <f>VLOOKUP(Tabela2[[#This Row],[SIEMA]],Siema2025,73,FALSE)</f>
        <v/>
      </c>
      <c r="AZ564" s="108" t="str">
        <f>VLOOKUP(Tabela2[[#This Row],[SIEMA]],Siema2025,75,FALSE)</f>
        <v/>
      </c>
      <c r="BA564" s="108" t="str">
        <f>VLOOKUP(Tabela2[[#This Row],[SIEMA]],Siema2025,77,FALSE)</f>
        <v/>
      </c>
      <c r="BB564" s="108" t="str">
        <f>VLOOKUP(Tabela2[[#This Row],[SIEMA]],Siema2025,79,FALSE)</f>
        <v/>
      </c>
      <c r="BC564" s="108" t="str">
        <f>IF(Tabela2[[#This Row],[Outro(s) ]] = "X", "PREENCHER","NA")</f>
        <v>NA</v>
      </c>
      <c r="BD564" s="108" t="str">
        <f>VLOOKUP(Tabela2[[#This Row],[SIEMA]],Siema2025,82,FALSE)</f>
        <v/>
      </c>
      <c r="BE564" s="108" t="str">
        <f>VLOOKUP(Tabela2[[#This Row],[SIEMA]],Siema2025,81,FALSE)</f>
        <v/>
      </c>
      <c r="BF564" s="152" t="s">
        <v>9613</v>
      </c>
      <c r="BG564" s="110"/>
      <c r="BH564" s="263" t="s">
        <v>9614</v>
      </c>
      <c r="BI564" s="112" t="str">
        <f>VLOOKUP(Tabela2[[#This Row],[SIEMA]],Siema2025,107,FALSE)</f>
        <v>Não</v>
      </c>
      <c r="BJ564" s="107" t="s">
        <v>7099</v>
      </c>
      <c r="BK564" s="104" t="s">
        <v>2696</v>
      </c>
      <c r="BL564" s="140">
        <v>46076</v>
      </c>
      <c r="BM564" s="108">
        <f ca="1">IF(Tabela2[[#This Row],[Data de atendimento do Ibama (considerar o primeiro documento/ação)]]="",_xlfn.DAYS(TODAY(),J564),_xlfn.DAYS(Tabela2[[#This Row],[Data de atendimento do Ibama (considerar o primeiro documento/ação)]],J564))</f>
        <v>194</v>
      </c>
      <c r="BN564" s="108" t="str">
        <f>IF(Tabela2[[#This Row],[Atendido pelo Ibama ("Não" ou "Sim")]]="Não","Preencher", IF(Tabela2[[#This Row],[Atendido pelo Ibama ("Não" ou "Sim")]]="Sim","NA",""))</f>
        <v>NA</v>
      </c>
      <c r="BO564" s="114" t="s">
        <v>7138</v>
      </c>
      <c r="BP564" s="108" t="str">
        <f>IF(Tabela2[[#This Row],[Forma de atendimento (primeiro documento/ação)]]= "Outros (especificar)", "PREENCHER","NA")</f>
        <v>NA</v>
      </c>
      <c r="BQ564" s="106" t="s">
        <v>123</v>
      </c>
      <c r="BR564" s="108" t="str">
        <f>IF(Tabela2[[#This Row],[Equipe do Ibama foi a campo? Houve sobrevoo do Poseidon?]] = "Sim", "PREENCHER","NA")</f>
        <v>NA</v>
      </c>
      <c r="BS564" s="108" t="str">
        <f>IF(Tabela2[[#This Row],[Se sim, foi emitida Ordem de Emergência? (informações vinculada à coluna CK)]] = "Sim", "PREENCHER","NA")</f>
        <v>NA</v>
      </c>
      <c r="BT564" s="108" t="s">
        <v>7115</v>
      </c>
      <c r="BU564" s="108" t="s">
        <v>123</v>
      </c>
      <c r="BV564" s="108" t="s">
        <v>2696</v>
      </c>
      <c r="BW564" s="108" t="s">
        <v>123</v>
      </c>
      <c r="BX564" s="106"/>
      <c r="BY564" s="106"/>
      <c r="BZ564" s="104" t="str">
        <f>IF(Tabela2[[#This Row],[Data do documento de encerramento]]="NA","NA",IF(Tabela2[[#This Row],[Data do documento de encerramento]]="","Pendente de conclusão/ encerramento",_xlfn.DAYS(Tabela2[[#This Row],[Data do documento de encerramento]],J564)))</f>
        <v>Pendente de conclusão/ encerramento</v>
      </c>
      <c r="CA564" s="107"/>
      <c r="CB564" s="107"/>
      <c r="CC564" s="115"/>
      <c r="CD564" s="107"/>
      <c r="CE564" s="107"/>
      <c r="CF564" s="107"/>
    </row>
    <row r="565" spans="1:84" ht="30.75" hidden="1">
      <c r="A565" s="169">
        <v>202581468444</v>
      </c>
      <c r="B565" s="170" t="s">
        <v>9615</v>
      </c>
      <c r="C565" s="108" t="s">
        <v>7135</v>
      </c>
      <c r="D565" s="106" t="s">
        <v>637</v>
      </c>
      <c r="E565" s="106" t="s">
        <v>7255</v>
      </c>
      <c r="F565" s="106"/>
      <c r="G565" s="106" t="s">
        <v>9616</v>
      </c>
      <c r="H565" s="106" t="s">
        <v>9617</v>
      </c>
      <c r="I565" s="104" t="s">
        <v>201</v>
      </c>
      <c r="J565" s="105">
        <f>VLOOKUP(Tabela2[[#This Row],[SIEMA]],Siema2025,2,FALSE)</f>
        <v>45882</v>
      </c>
      <c r="K565" s="105" t="str">
        <f>VLOOKUP(Tabela2[[#This Row],[SIEMA]],Siema2025,16,FALSE)</f>
        <v>Quarta</v>
      </c>
      <c r="L565" s="106" t="str">
        <f>IF(Tabela2[[#This Row],[Data]]="","Sem Informação",VLOOKUP(MONTH(Tabela2[[#This Row],[Data]]),'[1]Validação de dados'!$I$1:$J$13,2,0))</f>
        <v>Agosto</v>
      </c>
      <c r="M565" s="104">
        <f>YEAR(Tabela2[[#This Row],[Data]])</f>
        <v>2025</v>
      </c>
      <c r="N565" s="105" t="str">
        <f>VLOOKUP(Tabela2[[#This Row],[SIEMA]],Siema2025,17,FALSE)</f>
        <v>Matutino</v>
      </c>
      <c r="O565" s="105" t="s">
        <v>7255</v>
      </c>
      <c r="P565" s="104" t="str">
        <f>VLOOKUP(Tabela2[[#This Row],[SIEMA]],Siema2025,21,FALSE)</f>
        <v>SS-75 (OCEAN COURAGE) em operação no poço 8-MRL-73D-RJS - Campo Marlim - Bacia de Campos.</v>
      </c>
      <c r="Q565" s="104">
        <v>1267</v>
      </c>
      <c r="R565" s="104" t="str">
        <f>VLOOKUP(Tabela2[[#This Row],[SIEMA]],Siema2025,10,FALSE)</f>
        <v>Petroleo</v>
      </c>
      <c r="S565" s="107" t="str">
        <f>IF(Q565="","", IF(Q565="NC","", IF(Q565="NE","", IF(Q565="NA","",IFERROR(VLOOKUP(Q565,[1]Produtos!$A$1:$C$2319,2,FALSE),"Não Cadastrado")))))</f>
        <v>PETRÓLEO CRU</v>
      </c>
      <c r="T565" s="104" t="str">
        <f>VLOOKUP(Tabela2[[#This Row],[SIEMA]],Siema2025,11,FALSE)</f>
        <v>0.006</v>
      </c>
      <c r="U565" s="104" t="str">
        <f>VLOOKUP(Tabela2[[#This Row],[SIEMA]],Siema2025,12,FALSE)</f>
        <v>M3</v>
      </c>
      <c r="V565" s="104">
        <f>IF(Q565="","",IF(ISNUMBER(Q565)=FALSE,"Não se aplica",IFERROR(VLOOKUP(Q565,Produtos!$A$1:$C$2319,3,FALSE),"Não Cadastrado")))</f>
        <v>3</v>
      </c>
      <c r="W565" s="104"/>
      <c r="X565" s="113" t="str">
        <f>IF(Tabela2[[#This Row],[Origem do acidente]] = "Plataforma", "PREENCHER","NA")</f>
        <v>NA</v>
      </c>
      <c r="Y565" s="109"/>
      <c r="Z565" s="104"/>
      <c r="AA565" s="104"/>
      <c r="AB565" s="104" t="str">
        <f>IF(W565="","",IF(ISNUMBER(W565)=FALSE,"Não se aplica",IFERROR(VLOOKUP(W565,Produtos!$A$1:$C$2319,3,FALSE),"Não Cadastrado")))</f>
        <v/>
      </c>
      <c r="AC565" s="104"/>
      <c r="AD565" s="108" t="str">
        <f>IF(Tabela2[[#This Row],[Origem do acidente]] = "Plataforma", "PREENCHER","NA")</f>
        <v>NA</v>
      </c>
      <c r="AE565" s="107" t="str">
        <f>IF(AC565="","", IF(AC565="NC","", IF(AC565="NE","", IF(AC565="NA","",IFERROR(VLOOKUP(AC565,Produtos!$A$1:$C$2319,2,FALSE),"Não Cadastrado")))))</f>
        <v/>
      </c>
      <c r="AF565" s="104"/>
      <c r="AG565" s="104"/>
      <c r="AH565" s="104" t="str">
        <f>IF(AC565="","",IF(ISNUMBER(AC565)=FALSE,"Não se aplica",IFERROR(VLOOKUP(AC565,Produtos!$A$1:$C$2319,3,FALSE),"Não Cadastrado")))</f>
        <v/>
      </c>
      <c r="AI565" s="104"/>
      <c r="AJ565" s="104" t="str">
        <f>VLOOKUP(Tabela2[[#This Row],[SIEMA]],Siema2025,26,FALSE)</f>
        <v>Em investigação.</v>
      </c>
      <c r="AK565" s="107" t="s">
        <v>7250</v>
      </c>
      <c r="AL565" s="107"/>
      <c r="AM565" s="107"/>
      <c r="AN565" s="108" t="str">
        <f>VLOOKUP(Tabela2[[#This Row],[SIEMA]],Siema2025,51,FALSE)</f>
        <v/>
      </c>
      <c r="AO565" s="108" t="str">
        <f>VLOOKUP(Tabela2[[#This Row],[SIEMA]],Siema2025,53,FALSE)</f>
        <v/>
      </c>
      <c r="AP565" s="108" t="str">
        <f>VLOOKUP(Tabela2[[#This Row],[SIEMA]],Siema2025,55,FALSE)</f>
        <v/>
      </c>
      <c r="AQ565" s="108" t="str">
        <f>VLOOKUP(Tabela2[[#This Row],[SIEMA]],Siema2025,57,FALSE)</f>
        <v/>
      </c>
      <c r="AR565" s="108" t="str">
        <f>VLOOKUP(Tabela2[[#This Row],[SIEMA]],Siema2025,59,FALSE)</f>
        <v/>
      </c>
      <c r="AS565" s="108" t="str">
        <f>VLOOKUP(Tabela2[[#This Row],[SIEMA]],Siema2025,61,FALSE)</f>
        <v>X</v>
      </c>
      <c r="AT565" s="108" t="str">
        <f>VLOOKUP(Tabela2[[#This Row],[SIEMA]],Siema2025,63,FALSE)</f>
        <v/>
      </c>
      <c r="AU565" s="108" t="str">
        <f>VLOOKUP(Tabela2[[#This Row],[SIEMA]],Siema2025,65,FALSE)</f>
        <v/>
      </c>
      <c r="AV565" s="108" t="str">
        <f>VLOOKUP(Tabela2[[#This Row],[SIEMA]],Siema2025,67,FALSE)</f>
        <v/>
      </c>
      <c r="AW565" s="108" t="str">
        <f>VLOOKUP(Tabela2[[#This Row],[SIEMA]],Siema2025,69,FALSE)</f>
        <v/>
      </c>
      <c r="AX565" s="108" t="str">
        <f>VLOOKUP(Tabela2[[#This Row],[SIEMA]],Siema2025,71,FALSE)</f>
        <v/>
      </c>
      <c r="AY565" s="108" t="str">
        <f>VLOOKUP(Tabela2[[#This Row],[SIEMA]],Siema2025,73,FALSE)</f>
        <v/>
      </c>
      <c r="AZ565" s="108" t="str">
        <f>VLOOKUP(Tabela2[[#This Row],[SIEMA]],Siema2025,75,FALSE)</f>
        <v/>
      </c>
      <c r="BA565" s="108" t="str">
        <f>VLOOKUP(Tabela2[[#This Row],[SIEMA]],Siema2025,77,FALSE)</f>
        <v/>
      </c>
      <c r="BB565" s="108" t="str">
        <f>VLOOKUP(Tabela2[[#This Row],[SIEMA]],Siema2025,79,FALSE)</f>
        <v/>
      </c>
      <c r="BC565" s="108" t="str">
        <f>IF(Tabela2[[#This Row],[Outro(s) ]] = "X", "PREENCHER","NA")</f>
        <v>NA</v>
      </c>
      <c r="BD565" s="108" t="str">
        <f>VLOOKUP(Tabela2[[#This Row],[SIEMA]],Siema2025,82,FALSE)</f>
        <v/>
      </c>
      <c r="BE565" s="108" t="str">
        <f>VLOOKUP(Tabela2[[#This Row],[SIEMA]],Siema2025,81,FALSE)</f>
        <v/>
      </c>
      <c r="BF565" s="265" t="s">
        <v>9618</v>
      </c>
      <c r="BG565" s="110"/>
      <c r="BH565" s="111" t="str">
        <f>VLOOKUP(Tabela2[[#This Row],[SIEMA]],Siema2025,29,FALSE)</f>
        <v>33000167100750</v>
      </c>
      <c r="BI565" s="112" t="str">
        <f>VLOOKUP(Tabela2[[#This Row],[SIEMA]],Siema2025,107,FALSE)</f>
        <v>Não</v>
      </c>
      <c r="BJ565" s="107" t="s">
        <v>7099</v>
      </c>
      <c r="BK565" s="104" t="s">
        <v>2696</v>
      </c>
      <c r="BL565" s="140">
        <v>45919</v>
      </c>
      <c r="BM565" s="108">
        <f ca="1">IF(Tabela2[[#This Row],[Data de atendimento do Ibama (considerar o primeiro documento/ação)]]="",_xlfn.DAYS(TODAY(),J565),_xlfn.DAYS(Tabela2[[#This Row],[Data de atendimento do Ibama (considerar o primeiro documento/ação)]],J565))</f>
        <v>37</v>
      </c>
      <c r="BN565" s="108" t="str">
        <f>IF(Tabela2[[#This Row],[Atendido pelo Ibama ("Não" ou "Sim")]]="Não","Preencher", IF(Tabela2[[#This Row],[Atendido pelo Ibama ("Não" ou "Sim")]]="Sim","NA",""))</f>
        <v>NA</v>
      </c>
      <c r="BO565" s="114" t="s">
        <v>7138</v>
      </c>
      <c r="BP565" s="108" t="str">
        <f>IF(Tabela2[[#This Row],[Forma de atendimento (primeiro documento/ação)]]= "Outros (especificar)", "PREENCHER","NA")</f>
        <v>NA</v>
      </c>
      <c r="BQ565" s="106"/>
      <c r="BR565" s="108" t="str">
        <f>IF(Tabela2[[#This Row],[Equipe do Ibama foi a campo? Houve sobrevoo do Poseidon?]] = "Sim", "PREENCHER","NA")</f>
        <v>NA</v>
      </c>
      <c r="BS565" s="108" t="str">
        <f>IF(Tabela2[[#This Row],[Se sim, foi emitida Ordem de Emergência? (informações vinculada à coluna CK)]] = "Sim", "PREENCHER","NA")</f>
        <v>NA</v>
      </c>
      <c r="BT565" s="108" t="str">
        <f>IF(Tabela2[[#This Row],[Foi elaborado Relatório de Vistoria pelo Ibama? (informações vinculada à coluna CK)]] = "Sim", "PREENCHER","NA")</f>
        <v>NA</v>
      </c>
      <c r="BU565" s="108" t="s">
        <v>123</v>
      </c>
      <c r="BV565" s="108" t="s">
        <v>123</v>
      </c>
      <c r="BW565" s="108" t="s">
        <v>123</v>
      </c>
      <c r="BX565" s="106"/>
      <c r="BY565" s="140"/>
      <c r="BZ565" s="104" t="str">
        <f>IF(Tabela2[[#This Row],[Data do documento de encerramento]]="NA","NA",IF(Tabela2[[#This Row],[Data do documento de encerramento]]="","Pendente de conclusão/ encerramento",_xlfn.DAYS(Tabela2[[#This Row],[Data do documento de encerramento]],J565)))</f>
        <v>Pendente de conclusão/ encerramento</v>
      </c>
      <c r="CA565" s="107"/>
      <c r="CB565" s="107"/>
      <c r="CC565" s="107"/>
      <c r="CD565" s="107"/>
      <c r="CE565" s="107"/>
      <c r="CF565" s="107"/>
    </row>
    <row r="566" spans="1:84" ht="60.75" hidden="1">
      <c r="A566" s="169">
        <v>20259328819</v>
      </c>
      <c r="B566" s="170" t="s">
        <v>9619</v>
      </c>
      <c r="C566" s="108" t="str">
        <f>VLOOKUP(Tabela2[[#This Row],[SIEMA]],Siema2025,4,FALSE)</f>
        <v xml:space="preserve"> MG</v>
      </c>
      <c r="D566" s="106" t="str">
        <f>VLOOKUP(Tabela2[[#This Row],[SIEMA]],Siema2025,3,FALSE)</f>
        <v xml:space="preserve">Iguatama </v>
      </c>
      <c r="E566" s="106" t="s">
        <v>8771</v>
      </c>
      <c r="F566" s="106" t="s">
        <v>9620</v>
      </c>
      <c r="G566" s="106" t="s">
        <v>9621</v>
      </c>
      <c r="H566" s="106" t="s">
        <v>9622</v>
      </c>
      <c r="I566" s="104" t="s">
        <v>7114</v>
      </c>
      <c r="J566" s="105">
        <f>VLOOKUP(Tabela2[[#This Row],[SIEMA]],Siema2025,2,FALSE)</f>
        <v>45883</v>
      </c>
      <c r="K566" s="105" t="str">
        <f>VLOOKUP(Tabela2[[#This Row],[SIEMA]],Siema2025,16,FALSE)</f>
        <v>Quinta</v>
      </c>
      <c r="L566" s="106" t="str">
        <f>IF(Tabela2[[#This Row],[Data]]="","Sem Informação",VLOOKUP(MONTH(Tabela2[[#This Row],[Data]]),'[1]Validação de dados'!$I$1:$J$13,2,0))</f>
        <v>Agosto</v>
      </c>
      <c r="M566" s="104">
        <f>YEAR(Tabela2[[#This Row],[Data]])</f>
        <v>2025</v>
      </c>
      <c r="N566" s="105" t="str">
        <f>VLOOKUP(Tabela2[[#This Row],[SIEMA]],Siema2025,17,FALSE)</f>
        <v>Madrugada</v>
      </c>
      <c r="O566" s="105" t="str">
        <f>VLOOKUP(Tabela2[[#This Row],[SIEMA]],Siema2025,5,FALSE)</f>
        <v>Rodovia</v>
      </c>
      <c r="P566" s="104" t="str">
        <f>VLOOKUP(Tabela2[[#This Row],[SIEMA]],Siema2025,21,FALSE)</f>
        <v>Rodovia BR-354, Km 447, município de Iguatama/MG, próximo ao ponto de referência %u201CFerro Velho do Repolho%u201D, sob as coordenadas geográficas 20º8%u201936,89%u201D S e 45º44%u201910,87%u201D W.</v>
      </c>
      <c r="Q566" s="104">
        <v>1760</v>
      </c>
      <c r="R566" s="104" t="s">
        <v>9623</v>
      </c>
      <c r="S566" s="107" t="str">
        <f>IF(Q566="","", IF(Q566="NC","", IF(Q566="NE","", IF(Q566="NA","",IFERROR(VLOOKUP(Q566,[1]Produtos!$A$1:$C$2319,2,FALSE),"Não Cadastrado")))))</f>
        <v>LÍQUIDO CORROSIVO, N.E.</v>
      </c>
      <c r="T566" s="104">
        <v>10560</v>
      </c>
      <c r="U566" s="104" t="s">
        <v>648</v>
      </c>
      <c r="V566" s="104">
        <f>IF(Q566="","",IF(ISNUMBER(Q566)=FALSE,"Não se aplica",IFERROR(VLOOKUP(Q566,Produtos!$A$1:$C$2319,3,FALSE),"Não Cadastrado")))</f>
        <v>8</v>
      </c>
      <c r="W566" s="104">
        <v>1760</v>
      </c>
      <c r="X566" s="113" t="str">
        <f>IF(Tabela2[[#This Row],[Origem do acidente]] = "Plataforma", "PREENCHER","NA")</f>
        <v>NA</v>
      </c>
      <c r="Y566" s="109" t="str">
        <f>IF(W566="","", IF(W566="NC","", IF(W566="NE","", IF(W566="NA","",IFERROR(VLOOKUP(W566,Produtos!$A$1:$C$2319,2,FALSE),"Não Cadastrado")))))</f>
        <v>LÍQUIDO CORROSIVO, N.E.</v>
      </c>
      <c r="Z566" s="104">
        <v>2000</v>
      </c>
      <c r="AA566" s="104" t="s">
        <v>648</v>
      </c>
      <c r="AB566" s="104">
        <f>IF(W566="","",IF(ISNUMBER(W566)=FALSE,"Não se aplica",IFERROR(VLOOKUP(W566,Produtos!$A$1:$C$2319,3,FALSE),"Não Cadastrado")))</f>
        <v>8</v>
      </c>
      <c r="AC566" s="104"/>
      <c r="AD566" s="108" t="str">
        <f>IF(Tabela2[[#This Row],[Origem do acidente]] = "Plataforma", "PREENCHER","NA")</f>
        <v>NA</v>
      </c>
      <c r="AE566" s="107" t="str">
        <f>IF(AC566="","", IF(AC566="NC","", IF(AC566="NE","", IF(AC566="NA","",IFERROR(VLOOKUP(AC566,Produtos!$A$1:$C$2319,2,FALSE),"Não Cadastrado")))))</f>
        <v/>
      </c>
      <c r="AF566" s="104"/>
      <c r="AG566" s="104"/>
      <c r="AH566" s="104" t="str">
        <f>IF(AC566="","",IF(ISNUMBER(AC566)=FALSE,"Não se aplica",IFERROR(VLOOKUP(AC566,Produtos!$A$1:$C$2319,3,FALSE),"Não Cadastrado")))</f>
        <v/>
      </c>
      <c r="AI566" s="104"/>
      <c r="AJ566" s="104" t="s">
        <v>9624</v>
      </c>
      <c r="AK566" s="107" t="s">
        <v>7112</v>
      </c>
      <c r="AL566" s="107" t="s">
        <v>7290</v>
      </c>
      <c r="AM566" s="107" t="s">
        <v>7636</v>
      </c>
      <c r="AN566" s="108" t="str">
        <f>VLOOKUP(Tabela2[[#This Row],[SIEMA]],Siema2025,51,FALSE)</f>
        <v/>
      </c>
      <c r="AO566" s="108" t="str">
        <f>VLOOKUP(Tabela2[[#This Row],[SIEMA]],Siema2025,53,FALSE)</f>
        <v/>
      </c>
      <c r="AP566" s="108" t="str">
        <f>VLOOKUP(Tabela2[[#This Row],[SIEMA]],Siema2025,55,FALSE)</f>
        <v/>
      </c>
      <c r="AQ566" s="108" t="str">
        <f>VLOOKUP(Tabela2[[#This Row],[SIEMA]],Siema2025,57,FALSE)</f>
        <v/>
      </c>
      <c r="AR566" s="108" t="str">
        <f>VLOOKUP(Tabela2[[#This Row],[SIEMA]],Siema2025,59,FALSE)</f>
        <v/>
      </c>
      <c r="AS566" s="108" t="str">
        <f>VLOOKUP(Tabela2[[#This Row],[SIEMA]],Siema2025,61,FALSE)</f>
        <v/>
      </c>
      <c r="AT566" s="108" t="str">
        <f>VLOOKUP(Tabela2[[#This Row],[SIEMA]],Siema2025,63,FALSE)</f>
        <v/>
      </c>
      <c r="AU566" s="108" t="str">
        <f>VLOOKUP(Tabela2[[#This Row],[SIEMA]],Siema2025,65,FALSE)</f>
        <v>X</v>
      </c>
      <c r="AV566" s="108" t="str">
        <f>VLOOKUP(Tabela2[[#This Row],[SIEMA]],Siema2025,67,FALSE)</f>
        <v/>
      </c>
      <c r="AW566" s="108" t="s">
        <v>7183</v>
      </c>
      <c r="AX566" s="108" t="str">
        <f>VLOOKUP(Tabela2[[#This Row],[SIEMA]],Siema2025,71,FALSE)</f>
        <v/>
      </c>
      <c r="AY566" s="108" t="str">
        <f>VLOOKUP(Tabela2[[#This Row],[SIEMA]],Siema2025,73,FALSE)</f>
        <v/>
      </c>
      <c r="AZ566" s="108" t="str">
        <f>VLOOKUP(Tabela2[[#This Row],[SIEMA]],Siema2025,75,FALSE)</f>
        <v/>
      </c>
      <c r="BA566" s="108" t="str">
        <f>VLOOKUP(Tabela2[[#This Row],[SIEMA]],Siema2025,77,FALSE)</f>
        <v/>
      </c>
      <c r="BB566" s="108" t="str">
        <f>VLOOKUP(Tabela2[[#This Row],[SIEMA]],Siema2025,79,FALSE)</f>
        <v/>
      </c>
      <c r="BC566" s="108" t="str">
        <f>IF(Tabela2[[#This Row],[Outro(s) ]] = "X", "PREENCHER","NA")</f>
        <v>NA</v>
      </c>
      <c r="BD566" s="108" t="str">
        <f>VLOOKUP(Tabela2[[#This Row],[SIEMA]],Siema2025,82,FALSE)</f>
        <v/>
      </c>
      <c r="BE566" s="108" t="str">
        <f>VLOOKUP(Tabela2[[#This Row],[SIEMA]],Siema2025,81,FALSE)</f>
        <v/>
      </c>
      <c r="BF566" s="110" t="str">
        <f>VLOOKUP(Tabela2[[#This Row],[SIEMA]],Siema2025,28,FALSE)</f>
        <v>CALDAS QUÍMICA INDÚSTRIA E COMÉRCIO LTDA</v>
      </c>
      <c r="BG566" s="110"/>
      <c r="BH566" s="111" t="str">
        <f>VLOOKUP(Tabela2[[#This Row],[SIEMA]],Siema2025,29,FALSE)</f>
        <v>01591897000138</v>
      </c>
      <c r="BI566" s="112" t="s">
        <v>2696</v>
      </c>
      <c r="BJ566" s="107" t="s">
        <v>7099</v>
      </c>
      <c r="BK566" s="104" t="s">
        <v>2696</v>
      </c>
      <c r="BL566" s="140">
        <v>45905</v>
      </c>
      <c r="BM566" s="108">
        <f ca="1">IF(Tabela2[[#This Row],[Data de atendimento do Ibama (considerar o primeiro documento/ação)]]="",_xlfn.DAYS(TODAY(),J566),_xlfn.DAYS(Tabela2[[#This Row],[Data de atendimento do Ibama (considerar o primeiro documento/ação)]],J566))</f>
        <v>22</v>
      </c>
      <c r="BN566" s="108" t="str">
        <f>IF(Tabela2[[#This Row],[Atendido pelo Ibama ("Não" ou "Sim")]]="Não","Preencher", IF(Tabela2[[#This Row],[Atendido pelo Ibama ("Não" ou "Sim")]]="Sim","NA",""))</f>
        <v>NA</v>
      </c>
      <c r="BO566" s="114" t="s">
        <v>7100</v>
      </c>
      <c r="BP566" s="108" t="str">
        <f>IF(Tabela2[[#This Row],[Forma de atendimento (primeiro documento/ação)]]= "Outros (especificar)", "PREENCHER","NA")</f>
        <v>NA</v>
      </c>
      <c r="BQ566" s="106" t="s">
        <v>123</v>
      </c>
      <c r="BR566" s="108" t="str">
        <f>IF(Tabela2[[#This Row],[Equipe do Ibama foi a campo? Houve sobrevoo do Poseidon?]] = "Sim", "PREENCHER","NA")</f>
        <v>NA</v>
      </c>
      <c r="BS566" s="108" t="str">
        <f>IF(Tabela2[[#This Row],[Se sim, foi emitida Ordem de Emergência? (informações vinculada à coluna CK)]] = "Sim", "PREENCHER","NA")</f>
        <v>NA</v>
      </c>
      <c r="BT566" s="108" t="s">
        <v>7115</v>
      </c>
      <c r="BU566" s="108" t="str">
        <f>IF(Tabela2[[#This Row],[Houve envio de Informações Pós-acidente (preencher "não se aplica" quando de competência estadual/municipal)]] = "Sim", "PREENCHER","NA")</f>
        <v>NA</v>
      </c>
      <c r="BV566" s="108" t="s">
        <v>2696</v>
      </c>
      <c r="BW566" s="108" t="s">
        <v>123</v>
      </c>
      <c r="BX566" s="106" t="s">
        <v>7127</v>
      </c>
      <c r="BY566" s="106"/>
      <c r="BZ566" s="104" t="str">
        <f>IF(Tabela2[[#This Row],[Data do documento de encerramento]]="NA","NA",IF(Tabela2[[#This Row],[Data do documento de encerramento]]="","Pendente de conclusão/ encerramento",_xlfn.DAYS(Tabela2[[#This Row],[Data do documento de encerramento]],J566)))</f>
        <v>Pendente de conclusão/ encerramento</v>
      </c>
      <c r="CA566" s="107"/>
      <c r="CB566" s="107"/>
      <c r="CC566" s="115"/>
      <c r="CD566" s="107"/>
      <c r="CE566" s="107"/>
      <c r="CF566" s="107"/>
    </row>
    <row r="567" spans="1:84" ht="30.75" hidden="1">
      <c r="A567" s="169">
        <v>202581525239</v>
      </c>
      <c r="B567" s="170" t="s">
        <v>9625</v>
      </c>
      <c r="C567" s="108" t="str">
        <f>VLOOKUP(Tabela2[[#This Row],[SIEMA]],Siema2025,4,FALSE)</f>
        <v xml:space="preserve"> AL</v>
      </c>
      <c r="D567" s="106" t="str">
        <f>VLOOKUP(Tabela2[[#This Row],[SIEMA]],Siema2025,3,FALSE)</f>
        <v xml:space="preserve">Pilar </v>
      </c>
      <c r="E567" s="106" t="str">
        <f>VLOOKUP(Tabela2[[#This Row],[SIEMA]],Siema2025,20,FALSE)</f>
        <v>Fazenda Lamarão, S/N. Área rural.</v>
      </c>
      <c r="F567" s="106"/>
      <c r="G567" s="106" t="s">
        <v>7594</v>
      </c>
      <c r="H567" s="106" t="s">
        <v>7595</v>
      </c>
      <c r="I567" s="104" t="s">
        <v>7223</v>
      </c>
      <c r="J567" s="105">
        <f>VLOOKUP(Tabela2[[#This Row],[SIEMA]],Siema2025,2,FALSE)</f>
        <v>45883</v>
      </c>
      <c r="K567" s="105" t="str">
        <f>VLOOKUP(Tabela2[[#This Row],[SIEMA]],Siema2025,16,FALSE)</f>
        <v>Quinta</v>
      </c>
      <c r="L567" s="106" t="str">
        <f>IF(Tabela2[[#This Row],[Data]]="","Sem Informação",VLOOKUP(MONTH(Tabela2[[#This Row],[Data]]),'[1]Validação de dados'!$I$1:$J$13,2,0))</f>
        <v>Agosto</v>
      </c>
      <c r="M567" s="104">
        <f>YEAR(Tabela2[[#This Row],[Data]])</f>
        <v>2025</v>
      </c>
      <c r="N567" s="105" t="str">
        <f>VLOOKUP(Tabela2[[#This Row],[SIEMA]],Siema2025,17,FALSE)</f>
        <v>Matutino</v>
      </c>
      <c r="O567" s="105" t="s">
        <v>145</v>
      </c>
      <c r="P567" s="104" t="str">
        <f>VLOOKUP(Tabela2[[#This Row],[SIEMA]],Siema2025,21,FALSE)</f>
        <v>Campo de produção de Pilar - Satélite de injeção (SAT-07)</v>
      </c>
      <c r="Q567" s="104" t="s">
        <v>7094</v>
      </c>
      <c r="R567" s="104" t="str">
        <f>VLOOKUP(Tabela2[[#This Row],[SIEMA]],Siema2025,10,FALSE)</f>
        <v>Água de injeção</v>
      </c>
      <c r="S567" s="107" t="str">
        <f>IF(Q567="","", IF(Q567="NC","", IF(Q567="NE","", IF(Q567="NA","",IFERROR(VLOOKUP(Q567,[1]Produtos!$A$1:$C$2319,2,FALSE),"Não Cadastrado")))))</f>
        <v/>
      </c>
      <c r="T567" s="104" t="str">
        <f>VLOOKUP(Tabela2[[#This Row],[SIEMA]],Siema2025,11,FALSE)</f>
        <v>7.58</v>
      </c>
      <c r="U567" s="104" t="str">
        <f>VLOOKUP(Tabela2[[#This Row],[SIEMA]],Siema2025,12,FALSE)</f>
        <v>M3</v>
      </c>
      <c r="V567" s="104" t="str">
        <f>IF(Q567="","",IF(ISNUMBER(Q567)=FALSE,"Não se aplica",IFERROR(VLOOKUP(Q567,Produtos!$A$1:$C$2319,3,FALSE),"Não Cadastrado")))</f>
        <v>Não se aplica</v>
      </c>
      <c r="W567" s="104"/>
      <c r="X567" s="113" t="str">
        <f>IF(Tabela2[[#This Row],[Origem do acidente]] = "Plataforma", "PREENCHER","NA")</f>
        <v>NA</v>
      </c>
      <c r="Y567" s="109" t="str">
        <f>IF(W567="","", IF(W567="NC","", IF(W567="NE","", IF(W567="NA","",IFERROR(VLOOKUP(W567,Produtos!$A$1:$C$2319,2,FALSE),"Não Cadastrado")))))</f>
        <v/>
      </c>
      <c r="Z567" s="104"/>
      <c r="AA567" s="104" t="str">
        <f>VLOOKUP(Tabela2[[#This Row],[SIEMA]],Siema2025,12,FALSE)</f>
        <v>M3</v>
      </c>
      <c r="AB567" s="104" t="str">
        <f>IF(W567="","",IF(ISNUMBER(W567)=FALSE,"Não se aplica",IFERROR(VLOOKUP(W567,Produtos!$A$1:$C$2319,3,FALSE),"Não Cadastrado")))</f>
        <v/>
      </c>
      <c r="AC567" s="104"/>
      <c r="AD567" s="108" t="str">
        <f>IF(Tabela2[[#This Row],[Origem do acidente]] = "Plataforma", "PREENCHER","NA")</f>
        <v>NA</v>
      </c>
      <c r="AE567" s="107" t="str">
        <f>IF(AC567="","", IF(AC567="NC","", IF(AC567="NE","", IF(AC567="NA","",IFERROR(VLOOKUP(AC567,Produtos!$A$1:$C$2319,2,FALSE),"Não Cadastrado")))))</f>
        <v/>
      </c>
      <c r="AF567" s="104"/>
      <c r="AG567" s="104"/>
      <c r="AH567" s="104" t="str">
        <f>IF(AC567="","",IF(ISNUMBER(AC567)=FALSE,"Não se aplica",IFERROR(VLOOKUP(AC567,Produtos!$A$1:$C$2319,3,FALSE),"Não Cadastrado")))</f>
        <v/>
      </c>
      <c r="AI567" s="104"/>
      <c r="AJ567" s="104" t="str">
        <f>VLOOKUP(Tabela2[[#This Row],[SIEMA]],Siema2025,26,FALSE)</f>
        <v>Rompimento na conexão do tubo de 4'' do SAT-007 com causa ainda não identificada.</v>
      </c>
      <c r="AK567" s="107" t="s">
        <v>7250</v>
      </c>
      <c r="AL567" s="107"/>
      <c r="AM567" s="107"/>
      <c r="AN567" s="108" t="str">
        <f>VLOOKUP(Tabela2[[#This Row],[SIEMA]],Siema2025,51,FALSE)</f>
        <v/>
      </c>
      <c r="AO567" s="108" t="str">
        <f>VLOOKUP(Tabela2[[#This Row],[SIEMA]],Siema2025,53,FALSE)</f>
        <v/>
      </c>
      <c r="AP567" s="108" t="str">
        <f>VLOOKUP(Tabela2[[#This Row],[SIEMA]],Siema2025,55,FALSE)</f>
        <v/>
      </c>
      <c r="AQ567" s="108" t="str">
        <f>VLOOKUP(Tabela2[[#This Row],[SIEMA]],Siema2025,57,FALSE)</f>
        <v/>
      </c>
      <c r="AR567" s="108" t="str">
        <f>VLOOKUP(Tabela2[[#This Row],[SIEMA]],Siema2025,59,FALSE)</f>
        <v/>
      </c>
      <c r="AS567" s="108" t="str">
        <f>VLOOKUP(Tabela2[[#This Row],[SIEMA]],Siema2025,61,FALSE)</f>
        <v/>
      </c>
      <c r="AT567" s="108" t="str">
        <f>VLOOKUP(Tabela2[[#This Row],[SIEMA]],Siema2025,63,FALSE)</f>
        <v/>
      </c>
      <c r="AU567" s="108" t="str">
        <f>VLOOKUP(Tabela2[[#This Row],[SIEMA]],Siema2025,65,FALSE)</f>
        <v>X</v>
      </c>
      <c r="AV567" s="108" t="str">
        <f>VLOOKUP(Tabela2[[#This Row],[SIEMA]],Siema2025,67,FALSE)</f>
        <v/>
      </c>
      <c r="AW567" s="108" t="str">
        <f>VLOOKUP(Tabela2[[#This Row],[SIEMA]],Siema2025,69,FALSE)</f>
        <v/>
      </c>
      <c r="AX567" s="108" t="str">
        <f>VLOOKUP(Tabela2[[#This Row],[SIEMA]],Siema2025,71,FALSE)</f>
        <v/>
      </c>
      <c r="AY567" s="108" t="str">
        <f>VLOOKUP(Tabela2[[#This Row],[SIEMA]],Siema2025,73,FALSE)</f>
        <v/>
      </c>
      <c r="AZ567" s="108" t="str">
        <f>VLOOKUP(Tabela2[[#This Row],[SIEMA]],Siema2025,75,FALSE)</f>
        <v/>
      </c>
      <c r="BA567" s="108" t="str">
        <f>VLOOKUP(Tabela2[[#This Row],[SIEMA]],Siema2025,77,FALSE)</f>
        <v/>
      </c>
      <c r="BB567" s="108" t="str">
        <f>VLOOKUP(Tabela2[[#This Row],[SIEMA]],Siema2025,79,FALSE)</f>
        <v/>
      </c>
      <c r="BC567" s="108" t="str">
        <f>IF(Tabela2[[#This Row],[Outro(s) ]] = "X", "PREENCHER","NA")</f>
        <v>NA</v>
      </c>
      <c r="BD567" s="108" t="str">
        <f>VLOOKUP(Tabela2[[#This Row],[SIEMA]],Siema2025,82,FALSE)</f>
        <v/>
      </c>
      <c r="BE567" s="108" t="str">
        <f>VLOOKUP(Tabela2[[#This Row],[SIEMA]],Siema2025,81,FALSE)</f>
        <v/>
      </c>
      <c r="BF567" s="110" t="str">
        <f>VLOOKUP(Tabela2[[#This Row],[SIEMA]],Siema2025,28,FALSE)</f>
        <v>ORIGEM ENERGIA ALAGOAS S.A</v>
      </c>
      <c r="BG567" s="110"/>
      <c r="BH567" s="111" t="str">
        <f>VLOOKUP(Tabela2[[#This Row],[SIEMA]],Siema2025,29,FALSE)</f>
        <v>34186669000301</v>
      </c>
      <c r="BI567" s="112" t="str">
        <f>VLOOKUP(Tabela2[[#This Row],[SIEMA]],Siema2025,107,FALSE)</f>
        <v>Não</v>
      </c>
      <c r="BJ567" s="107" t="s">
        <v>7113</v>
      </c>
      <c r="BK567" s="104" t="s">
        <v>2696</v>
      </c>
      <c r="BL567" s="140">
        <v>45890</v>
      </c>
      <c r="BM567" s="108">
        <f ca="1">IF(Tabela2[[#This Row],[Data de atendimento do Ibama (considerar o primeiro documento/ação)]]="",_xlfn.DAYS(TODAY(),J567),_xlfn.DAYS(Tabela2[[#This Row],[Data de atendimento do Ibama (considerar o primeiro documento/ação)]],J567))</f>
        <v>7</v>
      </c>
      <c r="BN567" s="108" t="str">
        <f>IF(Tabela2[[#This Row],[Atendido pelo Ibama ("Não" ou "Sim")]]="Não","Preencher", IF(Tabela2[[#This Row],[Atendido pelo Ibama ("Não" ou "Sim")]]="Sim","NA",""))</f>
        <v>NA</v>
      </c>
      <c r="BO567" s="114" t="s">
        <v>7138</v>
      </c>
      <c r="BP567" s="108" t="str">
        <f>IF(Tabela2[[#This Row],[Forma de atendimento (primeiro documento/ação)]]= "Outros (especificar)", "PREENCHER","NA")</f>
        <v>NA</v>
      </c>
      <c r="BQ567" s="106" t="s">
        <v>123</v>
      </c>
      <c r="BR567" s="108" t="str">
        <f>IF(Tabela2[[#This Row],[Equipe do Ibama foi a campo? Houve sobrevoo do Poseidon?]] = "Sim", "PREENCHER","NA")</f>
        <v>NA</v>
      </c>
      <c r="BS567" s="108" t="s">
        <v>7114</v>
      </c>
      <c r="BT567" s="108" t="s">
        <v>7126</v>
      </c>
      <c r="BU567" s="108" t="s">
        <v>123</v>
      </c>
      <c r="BV567" s="108" t="s">
        <v>123</v>
      </c>
      <c r="BW567" s="108" t="s">
        <v>123</v>
      </c>
      <c r="BX567" s="106"/>
      <c r="BY567" s="140"/>
      <c r="BZ567" s="104" t="str">
        <f>IF(Tabela2[[#This Row],[Data do documento de encerramento]]="NA","NA",IF(Tabela2[[#This Row],[Data do documento de encerramento]]="","Pendente de conclusão/ encerramento",_xlfn.DAYS(Tabela2[[#This Row],[Data do documento de encerramento]],J567)))</f>
        <v>Pendente de conclusão/ encerramento</v>
      </c>
      <c r="CA567" s="107"/>
      <c r="CB567" s="107"/>
      <c r="CC567" s="115"/>
      <c r="CD567" s="107"/>
      <c r="CE567" s="107"/>
      <c r="CF567" s="107"/>
    </row>
    <row r="568" spans="1:84" s="22" customFormat="1" ht="30.75" hidden="1">
      <c r="A568" s="169">
        <v>202581975654</v>
      </c>
      <c r="B568" s="170" t="s">
        <v>9626</v>
      </c>
      <c r="C568" s="108" t="str">
        <f>VLOOKUP(Tabela2[[#This Row],[SIEMA]],Siema2025,4,FALSE)</f>
        <v xml:space="preserve"> MG</v>
      </c>
      <c r="D568" s="106" t="str">
        <f>VLOOKUP(Tabela2[[#This Row],[SIEMA]],Siema2025,3,FALSE)</f>
        <v xml:space="preserve">Betim </v>
      </c>
      <c r="E568" s="106" t="s">
        <v>4216</v>
      </c>
      <c r="F568" s="106" t="s">
        <v>9627</v>
      </c>
      <c r="G568" s="106" t="s">
        <v>9628</v>
      </c>
      <c r="H568" s="106" t="s">
        <v>9629</v>
      </c>
      <c r="I568" s="106" t="s">
        <v>7114</v>
      </c>
      <c r="J568" s="140">
        <f>VLOOKUP(Tabela2[[#This Row],[SIEMA]],Siema2025,2,FALSE)</f>
        <v>45883</v>
      </c>
      <c r="K568" s="140" t="str">
        <f>VLOOKUP(Tabela2[[#This Row],[SIEMA]],Siema2025,16,FALSE)</f>
        <v>Quinta</v>
      </c>
      <c r="L568" s="106" t="str">
        <f>IF(Tabela2[[#This Row],[Data]]="","Sem Informação",VLOOKUP(MONTH(Tabela2[[#This Row],[Data]]),'[1]Validação de dados'!$I$1:$J$13,2,0))</f>
        <v>Agosto</v>
      </c>
      <c r="M568" s="106">
        <f>YEAR(Tabela2[[#This Row],[Data]])</f>
        <v>2025</v>
      </c>
      <c r="N568" s="140" t="str">
        <f>VLOOKUP(Tabela2[[#This Row],[SIEMA]],Siema2025,17,FALSE)</f>
        <v>Matutino</v>
      </c>
      <c r="O568" s="140" t="str">
        <f>VLOOKUP(Tabela2[[#This Row],[SIEMA]],Siema2025,5,FALSE)</f>
        <v>Rodovia</v>
      </c>
      <c r="P568" s="106" t="str">
        <f>VLOOKUP(Tabela2[[#This Row],[SIEMA]],Siema2025,21,FALSE)</f>
        <v>Acidente rodoviário</v>
      </c>
      <c r="Q568" s="106">
        <v>1202</v>
      </c>
      <c r="R568" s="106" t="str">
        <f>VLOOKUP(Tabela2[[#This Row],[SIEMA]],Siema2025,10,FALSE)</f>
        <v/>
      </c>
      <c r="S568" s="109" t="str">
        <f>IF(Q568="","", IF(Q568="NC","", IF(Q568="NE","", IF(Q568="NA","",IFERROR(VLOOKUP(Q568,[1]Produtos!$A$1:$C$2319,2,FALSE),"Não Cadastrado")))))</f>
        <v>GASÓLEO ou ÓLEO DIESEL ou ÓLEO PARA AQUECIMENTO, LEVE</v>
      </c>
      <c r="T568" s="106">
        <v>61690</v>
      </c>
      <c r="U568" s="106" t="s">
        <v>648</v>
      </c>
      <c r="V568" s="106">
        <f>IF(Q568="","",IF(ISNUMBER(Q568)=FALSE,"Não se aplica",IFERROR(VLOOKUP(Q568,Produtos!$A$1:$C$2319,3,FALSE),"Não Cadastrado")))</f>
        <v>3</v>
      </c>
      <c r="W568" s="106" t="str">
        <f>VLOOKUP(Tabela2[[#This Row],[SIEMA]],Siema2025,10,FALSE)</f>
        <v/>
      </c>
      <c r="X568" s="108" t="str">
        <f>IF(Tabela2[[#This Row],[Origem do acidente]] = "Plataforma", "PREENCHER","NA")</f>
        <v>NA</v>
      </c>
      <c r="Y568" s="109" t="str">
        <f>IF(W568="","", IF(W568="NC","", IF(W568="NE","", IF(W568="NA","",IFERROR(VLOOKUP(W568,Produtos!$A$1:$C$2319,2,FALSE),"Não Cadastrado")))))</f>
        <v/>
      </c>
      <c r="Z568" s="106" t="str">
        <f>VLOOKUP(Tabela2[[#This Row],[SIEMA]],Siema2025,11,FALSE)</f>
        <v xml:space="preserve"> </v>
      </c>
      <c r="AA568" s="106" t="str">
        <f>VLOOKUP(Tabela2[[#This Row],[SIEMA]],Siema2025,12,FALSE)</f>
        <v xml:space="preserve"> </v>
      </c>
      <c r="AB568" s="106" t="str">
        <f>IF(W568="","",IF(ISNUMBER(W568)=FALSE,"Não se aplica",IFERROR(VLOOKUP(W568,Produtos!$A$1:$C$2319,3,FALSE),"Não Cadastrado")))</f>
        <v/>
      </c>
      <c r="AC568" s="106"/>
      <c r="AD568" s="108" t="str">
        <f>IF(Tabela2[[#This Row],[Origem do acidente]] = "Plataforma", "PREENCHER","NA")</f>
        <v>NA</v>
      </c>
      <c r="AE568" s="109" t="str">
        <f>IF(AC568="","", IF(AC568="NC","", IF(AC568="NE","", IF(AC568="NA","",IFERROR(VLOOKUP(AC568,Produtos!$A$1:$C$2319,2,FALSE),"Não Cadastrado")))))</f>
        <v/>
      </c>
      <c r="AF568" s="106"/>
      <c r="AG568" s="106"/>
      <c r="AH568" s="106" t="str">
        <f>IF(AC568="","",IF(ISNUMBER(AC568)=FALSE,"Não se aplica",IFERROR(VLOOKUP(AC568,Produtos!$A$1:$C$2319,3,FALSE),"Não Cadastrado")))</f>
        <v/>
      </c>
      <c r="AI568" s="106"/>
      <c r="AJ568" s="106" t="s">
        <v>9630</v>
      </c>
      <c r="AK568" s="109" t="s">
        <v>7122</v>
      </c>
      <c r="AL568" s="109"/>
      <c r="AM568" s="109"/>
      <c r="AN568" s="108" t="str">
        <f>VLOOKUP(Tabela2[[#This Row],[SIEMA]],Siema2025,51,FALSE)</f>
        <v/>
      </c>
      <c r="AO568" s="108" t="str">
        <f>VLOOKUP(Tabela2[[#This Row],[SIEMA]],Siema2025,53,FALSE)</f>
        <v/>
      </c>
      <c r="AP568" s="108" t="str">
        <f>VLOOKUP(Tabela2[[#This Row],[SIEMA]],Siema2025,55,FALSE)</f>
        <v/>
      </c>
      <c r="AQ568" s="108" t="str">
        <f>VLOOKUP(Tabela2[[#This Row],[SIEMA]],Siema2025,57,FALSE)</f>
        <v>X</v>
      </c>
      <c r="AR568" s="108" t="str">
        <f>VLOOKUP(Tabela2[[#This Row],[SIEMA]],Siema2025,59,FALSE)</f>
        <v/>
      </c>
      <c r="AS568" s="108" t="str">
        <f>VLOOKUP(Tabela2[[#This Row],[SIEMA]],Siema2025,61,FALSE)</f>
        <v/>
      </c>
      <c r="AT568" s="108" t="str">
        <f>VLOOKUP(Tabela2[[#This Row],[SIEMA]],Siema2025,63,FALSE)</f>
        <v/>
      </c>
      <c r="AU568" s="108" t="str">
        <f>VLOOKUP(Tabela2[[#This Row],[SIEMA]],Siema2025,65,FALSE)</f>
        <v>X</v>
      </c>
      <c r="AV568" s="108" t="str">
        <f>VLOOKUP(Tabela2[[#This Row],[SIEMA]],Siema2025,67,FALSE)</f>
        <v/>
      </c>
      <c r="AW568" s="108" t="str">
        <f>VLOOKUP(Tabela2[[#This Row],[SIEMA]],Siema2025,69,FALSE)</f>
        <v/>
      </c>
      <c r="AX568" s="108" t="str">
        <f>VLOOKUP(Tabela2[[#This Row],[SIEMA]],Siema2025,71,FALSE)</f>
        <v/>
      </c>
      <c r="AY568" s="108" t="str">
        <f>VLOOKUP(Tabela2[[#This Row],[SIEMA]],Siema2025,73,FALSE)</f>
        <v/>
      </c>
      <c r="AZ568" s="108" t="str">
        <f>VLOOKUP(Tabela2[[#This Row],[SIEMA]],Siema2025,75,FALSE)</f>
        <v/>
      </c>
      <c r="BA568" s="108" t="str">
        <f>VLOOKUP(Tabela2[[#This Row],[SIEMA]],Siema2025,77,FALSE)</f>
        <v/>
      </c>
      <c r="BB568" s="108"/>
      <c r="BC568" s="108" t="str">
        <f>IF(Tabela2[[#This Row],[Outro(s) ]] = "X", "PREENCHER","NA")</f>
        <v>NA</v>
      </c>
      <c r="BD568" s="108" t="str">
        <f>VLOOKUP(Tabela2[[#This Row],[SIEMA]],Siema2025,82,FALSE)</f>
        <v/>
      </c>
      <c r="BE568" s="108" t="str">
        <f>VLOOKUP(Tabela2[[#This Row],[SIEMA]],Siema2025,81,FALSE)</f>
        <v/>
      </c>
      <c r="BF568" s="238" t="s">
        <v>5651</v>
      </c>
      <c r="BG568" s="110"/>
      <c r="BH568" s="238" t="s">
        <v>9631</v>
      </c>
      <c r="BI568" s="112" t="s">
        <v>2696</v>
      </c>
      <c r="BJ568" s="109" t="s">
        <v>7099</v>
      </c>
      <c r="BK568" s="106" t="s">
        <v>2696</v>
      </c>
      <c r="BL568" s="140">
        <v>45890</v>
      </c>
      <c r="BM568" s="108">
        <f ca="1">IF(Tabela2[[#This Row],[Data de atendimento do Ibama (considerar o primeiro documento/ação)]]="",_xlfn.DAYS(TODAY(),J568),_xlfn.DAYS(Tabela2[[#This Row],[Data de atendimento do Ibama (considerar o primeiro documento/ação)]],J568))</f>
        <v>7</v>
      </c>
      <c r="BN568" s="108" t="str">
        <f>IF(Tabela2[[#This Row],[Atendido pelo Ibama ("Não" ou "Sim")]]="Não","Preencher", IF(Tabela2[[#This Row],[Atendido pelo Ibama ("Não" ou "Sim")]]="Sim","NA",""))</f>
        <v>NA</v>
      </c>
      <c r="BO568" s="114" t="s">
        <v>7100</v>
      </c>
      <c r="BP568" s="108" t="str">
        <f>IF(Tabela2[[#This Row],[Forma de atendimento (primeiro documento/ação)]]= "Outros (especificar)", "PREENCHER","NA")</f>
        <v>NA</v>
      </c>
      <c r="BQ568" s="106" t="s">
        <v>123</v>
      </c>
      <c r="BR568" s="108" t="str">
        <f>IF(Tabela2[[#This Row],[Equipe do Ibama foi a campo? Houve sobrevoo do Poseidon?]] = "Sim", "PREENCHER","NA")</f>
        <v>NA</v>
      </c>
      <c r="BS568" s="108" t="str">
        <f>IF(Tabela2[[#This Row],[Se sim, foi emitida Ordem de Emergência? (informações vinculada à coluna CK)]] = "Sim", "PREENCHER","NA")</f>
        <v>NA</v>
      </c>
      <c r="BT568" s="108" t="s">
        <v>7126</v>
      </c>
      <c r="BU568" s="108" t="s">
        <v>2696</v>
      </c>
      <c r="BV568" s="108" t="s">
        <v>123</v>
      </c>
      <c r="BW568" s="108" t="s">
        <v>2696</v>
      </c>
      <c r="BX568" s="106" t="s">
        <v>7102</v>
      </c>
      <c r="BY568" s="140">
        <v>45972</v>
      </c>
      <c r="BZ568" s="106">
        <f>IF(Tabela2[[#This Row],[Data do documento de encerramento]]="NA","NA",IF(Tabela2[[#This Row],[Data do documento de encerramento]]="","Pendente de conclusão/ encerramento",_xlfn.DAYS(Tabela2[[#This Row],[Data do documento de encerramento]],J568)))</f>
        <v>89</v>
      </c>
      <c r="CA568" s="109" t="s">
        <v>9632</v>
      </c>
      <c r="CB568" s="109"/>
      <c r="CC568" s="109"/>
      <c r="CD568" s="109"/>
      <c r="CE568" s="109"/>
      <c r="CF568" s="109"/>
    </row>
    <row r="569" spans="1:84" ht="45.75">
      <c r="A569" s="182">
        <v>202581668446</v>
      </c>
      <c r="B569" s="118" t="s">
        <v>9633</v>
      </c>
      <c r="C569" s="108" t="s">
        <v>672</v>
      </c>
      <c r="D569" s="106" t="s">
        <v>637</v>
      </c>
      <c r="E569" s="106" t="s">
        <v>8797</v>
      </c>
      <c r="F569" s="106"/>
      <c r="G569" s="106" t="s">
        <v>9634</v>
      </c>
      <c r="H569" s="106" t="s">
        <v>9635</v>
      </c>
      <c r="I569" s="104" t="str">
        <f>VLOOKUP(Tabela2[[#This Row],[SIEMA]],Siema2025,19,FALSE)</f>
        <v>Santos</v>
      </c>
      <c r="J569" s="105">
        <f>VLOOKUP(Tabela2[[#This Row],[SIEMA]],Siema2025,2,FALSE)</f>
        <v>45884</v>
      </c>
      <c r="K569" s="105" t="str">
        <f>VLOOKUP(Tabela2[[#This Row],[SIEMA]],Siema2025,16,FALSE)</f>
        <v>Sexta</v>
      </c>
      <c r="L569" s="106" t="str">
        <f>IF(Tabela2[[#This Row],[Data]]="","Sem Informação",VLOOKUP(MONTH(Tabela2[[#This Row],[Data]]),'[1]Validação de dados'!$I$1:$J$13,2,0))</f>
        <v>Agosto</v>
      </c>
      <c r="M569" s="104">
        <f>YEAR(Tabela2[[#This Row],[Data]])</f>
        <v>2025</v>
      </c>
      <c r="N569" s="105" t="str">
        <f>VLOOKUP(Tabela2[[#This Row],[SIEMA]],Siema2025,17,FALSE)</f>
        <v>Vespertino</v>
      </c>
      <c r="O569" s="105" t="s">
        <v>111</v>
      </c>
      <c r="P569" s="104" t="str">
        <f>VLOOKUP(Tabela2[[#This Row],[SIEMA]],Siema2025,21,FALSE)</f>
        <v>Constatada queda do nível de óleo do Truster T2. Após investigação, por eliminação, concluiu-se que houve descarga para o mar de aproximadamente 48 litros de fluido lubrificante.</v>
      </c>
      <c r="Q569" s="104" t="s">
        <v>7094</v>
      </c>
      <c r="R569" s="104" t="s">
        <v>9636</v>
      </c>
      <c r="S569" s="107" t="s">
        <v>7096</v>
      </c>
      <c r="T569" s="104">
        <v>7.8E-2</v>
      </c>
      <c r="U569" s="104" t="s">
        <v>7111</v>
      </c>
      <c r="V569" s="104" t="str">
        <f>IF(Q569="","",IF(ISNUMBER(Q569)=FALSE,"Não se aplica",IFERROR(VLOOKUP(Q569,Produtos!$A$1:$C$2319,3,FALSE),"Não Cadastrado")))</f>
        <v>Não se aplica</v>
      </c>
      <c r="W569" s="104"/>
      <c r="X569" s="113"/>
      <c r="Y569" s="109" t="str">
        <f>IF(W569="","", IF(W569="NC","", IF(W569="NE","", IF(W569="NA","",IFERROR(VLOOKUP(W569,Produtos!$A$1:$C$2319,2,FALSE),"Não Cadastrado")))))</f>
        <v/>
      </c>
      <c r="Z569" s="104"/>
      <c r="AA569" s="104"/>
      <c r="AB569" s="104" t="str">
        <f>IF(W569="","",IF(ISNUMBER(W569)=FALSE,"Não se aplica",IFERROR(VLOOKUP(W569,Produtos!$A$1:$C$2319,3,FALSE),"Não Cadastrado")))</f>
        <v/>
      </c>
      <c r="AC569" s="104"/>
      <c r="AD569" s="108"/>
      <c r="AE569" s="107" t="str">
        <f>IF(AC569="","", IF(AC569="NC","", IF(AC569="NE","", IF(AC569="NA","",IFERROR(VLOOKUP(AC569,Produtos!$A$1:$C$2319,2,FALSE),"Não Cadastrado")))))</f>
        <v/>
      </c>
      <c r="AF569" s="104"/>
      <c r="AG569" s="104"/>
      <c r="AH569" s="104" t="str">
        <f>IF(AC569="","",IF(ISNUMBER(AC569)=FALSE,"Não se aplica",IFERROR(VLOOKUP(AC569,Produtos!$A$1:$C$2319,3,FALSE),"Não Cadastrado")))</f>
        <v/>
      </c>
      <c r="AI569" s="104"/>
      <c r="AJ569" s="104" t="str">
        <f>VLOOKUP(Tabela2[[#This Row],[SIEMA]],Siema2025,26,FALSE)</f>
        <v>Perda de estanqueidade de algum elemento do tanque de óleo do thruster. Em investigação.</v>
      </c>
      <c r="AK569" s="107" t="s">
        <v>7098</v>
      </c>
      <c r="AL569" s="107"/>
      <c r="AM569" s="107"/>
      <c r="AN569" s="108" t="str">
        <f>VLOOKUP(Tabela2[[#This Row],[SIEMA]],Siema2025,51,FALSE)</f>
        <v/>
      </c>
      <c r="AO569" s="108" t="str">
        <f>VLOOKUP(Tabela2[[#This Row],[SIEMA]],Siema2025,53,FALSE)</f>
        <v/>
      </c>
      <c r="AP569" s="108" t="str">
        <f>VLOOKUP(Tabela2[[#This Row],[SIEMA]],Siema2025,55,FALSE)</f>
        <v/>
      </c>
      <c r="AQ569" s="108" t="str">
        <f>VLOOKUP(Tabela2[[#This Row],[SIEMA]],Siema2025,57,FALSE)</f>
        <v/>
      </c>
      <c r="AR569" s="108" t="str">
        <f>VLOOKUP(Tabela2[[#This Row],[SIEMA]],Siema2025,59,FALSE)</f>
        <v/>
      </c>
      <c r="AS569" s="108" t="str">
        <f>VLOOKUP(Tabela2[[#This Row],[SIEMA]],Siema2025,61,FALSE)</f>
        <v>X</v>
      </c>
      <c r="AT569" s="108" t="str">
        <f>VLOOKUP(Tabela2[[#This Row],[SIEMA]],Siema2025,63,FALSE)</f>
        <v/>
      </c>
      <c r="AU569" s="108" t="str">
        <f>VLOOKUP(Tabela2[[#This Row],[SIEMA]],Siema2025,65,FALSE)</f>
        <v/>
      </c>
      <c r="AV569" s="108" t="str">
        <f>VLOOKUP(Tabela2[[#This Row],[SIEMA]],Siema2025,67,FALSE)</f>
        <v/>
      </c>
      <c r="AW569" s="108" t="str">
        <f>VLOOKUP(Tabela2[[#This Row],[SIEMA]],Siema2025,69,FALSE)</f>
        <v/>
      </c>
      <c r="AX569" s="108" t="str">
        <f>VLOOKUP(Tabela2[[#This Row],[SIEMA]],Siema2025,71,FALSE)</f>
        <v/>
      </c>
      <c r="AY569" s="108" t="str">
        <f>VLOOKUP(Tabela2[[#This Row],[SIEMA]],Siema2025,73,FALSE)</f>
        <v/>
      </c>
      <c r="AZ569" s="108" t="str">
        <f>VLOOKUP(Tabela2[[#This Row],[SIEMA]],Siema2025,75,FALSE)</f>
        <v/>
      </c>
      <c r="BA569" s="108" t="str">
        <f>VLOOKUP(Tabela2[[#This Row],[SIEMA]],Siema2025,77,FALSE)</f>
        <v/>
      </c>
      <c r="BB569" s="108" t="str">
        <f>VLOOKUP(Tabela2[[#This Row],[SIEMA]],Siema2025,79,FALSE)</f>
        <v/>
      </c>
      <c r="BC569" s="108" t="str">
        <f>IF(Tabela2[[#This Row],[Outro(s) ]] = "X", "PREENCHER","NA")</f>
        <v>NA</v>
      </c>
      <c r="BD569" s="108" t="str">
        <f>VLOOKUP(Tabela2[[#This Row],[SIEMA]],Siema2025,82,FALSE)</f>
        <v/>
      </c>
      <c r="BE569" s="108" t="str">
        <f>VLOOKUP(Tabela2[[#This Row],[SIEMA]],Siema2025,81,FALSE)</f>
        <v/>
      </c>
      <c r="BF569" s="110" t="str">
        <f>VLOOKUP(Tabela2[[#This Row],[SIEMA]],Siema2025,28,FALSE)</f>
        <v>Petrobras</v>
      </c>
      <c r="BG569" s="110"/>
      <c r="BH569" s="111">
        <v>33000167000101</v>
      </c>
      <c r="BI569" s="112" t="str">
        <f>VLOOKUP(Tabela2[[#This Row],[SIEMA]],Siema2025,107,FALSE)</f>
        <v>Não</v>
      </c>
      <c r="BJ569" s="107" t="s">
        <v>7099</v>
      </c>
      <c r="BK569" s="104" t="s">
        <v>2696</v>
      </c>
      <c r="BL569" s="140">
        <v>45888</v>
      </c>
      <c r="BM569" s="108">
        <f ca="1">IF(Tabela2[[#This Row],[Data de atendimento do Ibama (considerar o primeiro documento/ação)]]="",_xlfn.DAYS(TODAY(),J569),_xlfn.DAYS(Tabela2[[#This Row],[Data de atendimento do Ibama (considerar o primeiro documento/ação)]],J569))</f>
        <v>4</v>
      </c>
      <c r="BN569" s="108" t="str">
        <f>IF(Tabela2[[#This Row],[Atendido pelo Ibama ("Não" ou "Sim")]]="Não","Preencher", IF(Tabela2[[#This Row],[Atendido pelo Ibama ("Não" ou "Sim")]]="Sim","NA",""))</f>
        <v>NA</v>
      </c>
      <c r="BO569" s="114" t="s">
        <v>7100</v>
      </c>
      <c r="BP569" s="108" t="str">
        <f>IF(Tabela2[[#This Row],[Forma de atendimento (primeiro documento/ação)]]= "Outros (especificar)", "PREENCHER","NA")</f>
        <v>NA</v>
      </c>
      <c r="BQ569" s="106" t="s">
        <v>123</v>
      </c>
      <c r="BR569" s="108" t="str">
        <f>IF(Tabela2[[#This Row],[Equipe do Ibama foi a campo? Houve sobrevoo do Poseidon?]] = "Sim", "PREENCHER","NA")</f>
        <v>NA</v>
      </c>
      <c r="BS569" s="108" t="str">
        <f>IF(Tabela2[[#This Row],[Se sim, foi emitida Ordem de Emergência? (informações vinculada à coluna CK)]] = "Sim", "PREENCHER","NA")</f>
        <v>NA</v>
      </c>
      <c r="BT569" s="108" t="s">
        <v>7101</v>
      </c>
      <c r="BU569" s="108" t="s">
        <v>2696</v>
      </c>
      <c r="BV569" s="108" t="s">
        <v>123</v>
      </c>
      <c r="BW569" s="108" t="s">
        <v>2696</v>
      </c>
      <c r="BX569" s="106" t="s">
        <v>7102</v>
      </c>
      <c r="BY569" s="140">
        <v>46111</v>
      </c>
      <c r="BZ569" s="104">
        <f>IF(Tabela2[[#This Row],[Data do documento de encerramento]]="NA","NA",IF(Tabela2[[#This Row],[Data do documento de encerramento]]="","Pendente de conclusão/ encerramento",_xlfn.DAYS(Tabela2[[#This Row],[Data do documento de encerramento]],J569)))</f>
        <v>227</v>
      </c>
      <c r="CA569" s="107"/>
      <c r="CB569" s="107" t="s">
        <v>7158</v>
      </c>
      <c r="CC569" s="115" t="s">
        <v>7989</v>
      </c>
      <c r="CD569" s="107" t="s">
        <v>123</v>
      </c>
      <c r="CE569" s="107" t="s">
        <v>123</v>
      </c>
      <c r="CF569" s="107" t="s">
        <v>7105</v>
      </c>
    </row>
    <row r="570" spans="1:84" ht="76.5" hidden="1">
      <c r="A570" s="169">
        <v>202581850408</v>
      </c>
      <c r="B570" s="170" t="s">
        <v>9637</v>
      </c>
      <c r="C570" s="108" t="str">
        <f>VLOOKUP(Tabela2[[#This Row],[SIEMA]],Siema2025,4,FALSE)</f>
        <v xml:space="preserve"> SP</v>
      </c>
      <c r="D570" s="106" t="str">
        <f>VLOOKUP(Tabela2[[#This Row],[SIEMA]],Siema2025,3,FALSE)</f>
        <v xml:space="preserve">Barra do Turvo </v>
      </c>
      <c r="E570" s="106" t="s">
        <v>7186</v>
      </c>
      <c r="F570" s="106" t="s">
        <v>9638</v>
      </c>
      <c r="G570" s="106" t="s">
        <v>9639</v>
      </c>
      <c r="H570" s="106" t="s">
        <v>9640</v>
      </c>
      <c r="I570" s="104" t="s">
        <v>7114</v>
      </c>
      <c r="J570" s="105">
        <f>VLOOKUP(Tabela2[[#This Row],[SIEMA]],Siema2025,2,FALSE)</f>
        <v>45884</v>
      </c>
      <c r="K570" s="105" t="str">
        <f>VLOOKUP(Tabela2[[#This Row],[SIEMA]],Siema2025,16,FALSE)</f>
        <v>Sexta</v>
      </c>
      <c r="L570" s="106" t="str">
        <f>IF(Tabela2[[#This Row],[Data]]="","Sem Informação",VLOOKUP(MONTH(Tabela2[[#This Row],[Data]]),'[1]Validação de dados'!$I$1:$J$13,2,0))</f>
        <v>Agosto</v>
      </c>
      <c r="M570" s="104">
        <f>YEAR(Tabela2[[#This Row],[Data]])</f>
        <v>2025</v>
      </c>
      <c r="N570" s="105" t="str">
        <f>VLOOKUP(Tabela2[[#This Row],[SIEMA]],Siema2025,17,FALSE)</f>
        <v>Matutino</v>
      </c>
      <c r="O570" s="105" t="str">
        <f>VLOOKUP(Tabela2[[#This Row],[SIEMA]],Siema2025,5,FALSE)</f>
        <v>Rodovia</v>
      </c>
      <c r="P570" s="104" t="str">
        <f>VLOOKUP(Tabela2[[#This Row],[SIEMA]],Siema2025,21,FALSE)</f>
        <v>acidente com veículo que transportava produtos perigosos, Tinta e solventes. PRF, concessionária, bombeiros e cetesb cientes</v>
      </c>
      <c r="Q570" s="104" t="s">
        <v>7418</v>
      </c>
      <c r="R570" s="104" t="s">
        <v>9641</v>
      </c>
      <c r="S570" s="107" t="str">
        <f>IF(Q570="","", IF(Q570="NC","", IF(Q570="NE","", IF(Q570="NA","",IFERROR(VLOOKUP(Q570,[1]Produtos!$A$1:$C$2319,2,FALSE),"Não Cadastrado")))))</f>
        <v/>
      </c>
      <c r="T570" s="104" t="s">
        <v>9331</v>
      </c>
      <c r="U570" s="104" t="s">
        <v>7062</v>
      </c>
      <c r="V570" s="104" t="s">
        <v>7689</v>
      </c>
      <c r="W570" s="104" t="str">
        <f>VLOOKUP(Tabela2[[#This Row],[SIEMA]],Siema2025,10,FALSE)</f>
        <v/>
      </c>
      <c r="X570" s="113" t="str">
        <f>IF(Tabela2[[#This Row],[Origem do acidente]] = "Plataforma", "PREENCHER","NA")</f>
        <v>NA</v>
      </c>
      <c r="Y570" s="109" t="str">
        <f>IF(W570="","", IF(W570="NC","", IF(W570="NE","", IF(W570="NA","",IFERROR(VLOOKUP(W570,Produtos!$A$1:$C$2319,2,FALSE),"Não Cadastrado")))))</f>
        <v/>
      </c>
      <c r="Z570" s="104" t="str">
        <f>VLOOKUP(Tabela2[[#This Row],[SIEMA]],Siema2025,11,FALSE)</f>
        <v xml:space="preserve"> </v>
      </c>
      <c r="AA570" s="104" t="str">
        <f>VLOOKUP(Tabela2[[#This Row],[SIEMA]],Siema2025,12,FALSE)</f>
        <v xml:space="preserve"> </v>
      </c>
      <c r="AB570" s="104" t="str">
        <f>IF(W570="","",IF(ISNUMBER(W570)=FALSE,"Não se aplica",IFERROR(VLOOKUP(W570,Produtos!$A$1:$C$2319,3,FALSE),"Não Cadastrado")))</f>
        <v/>
      </c>
      <c r="AC570" s="104"/>
      <c r="AD570" s="108" t="str">
        <f>IF(Tabela2[[#This Row],[Origem do acidente]] = "Plataforma", "PREENCHER","NA")</f>
        <v>NA</v>
      </c>
      <c r="AE570" s="107" t="str">
        <f>IF(AC570="","", IF(AC570="NC","", IF(AC570="NE","", IF(AC570="NA","",IFERROR(VLOOKUP(AC570,Produtos!$A$1:$C$2319,2,FALSE),"Não Cadastrado")))))</f>
        <v/>
      </c>
      <c r="AF570" s="104"/>
      <c r="AG570" s="104"/>
      <c r="AH570" s="104" t="str">
        <f>IF(AC570="","",IF(ISNUMBER(AC570)=FALSE,"Não se aplica",IFERROR(VLOOKUP(AC570,Produtos!$A$1:$C$2319,3,FALSE),"Não Cadastrado")))</f>
        <v/>
      </c>
      <c r="AI570" s="104"/>
      <c r="AJ570" s="104" t="s">
        <v>9642</v>
      </c>
      <c r="AK570" s="107" t="s">
        <v>7388</v>
      </c>
      <c r="AL570" s="107"/>
      <c r="AM570" s="107"/>
      <c r="AN570" s="108" t="str">
        <f>VLOOKUP(Tabela2[[#This Row],[SIEMA]],Siema2025,51,FALSE)</f>
        <v>X</v>
      </c>
      <c r="AO570" s="108" t="str">
        <f>VLOOKUP(Tabela2[[#This Row],[SIEMA]],Siema2025,53,FALSE)</f>
        <v/>
      </c>
      <c r="AP570" s="108" t="str">
        <f>VLOOKUP(Tabela2[[#This Row],[SIEMA]],Siema2025,55,FALSE)</f>
        <v/>
      </c>
      <c r="AQ570" s="108" t="str">
        <f>VLOOKUP(Tabela2[[#This Row],[SIEMA]],Siema2025,57,FALSE)</f>
        <v>X</v>
      </c>
      <c r="AR570" s="108" t="str">
        <f>VLOOKUP(Tabela2[[#This Row],[SIEMA]],Siema2025,59,FALSE)</f>
        <v/>
      </c>
      <c r="AS570" s="108" t="str">
        <f>VLOOKUP(Tabela2[[#This Row],[SIEMA]],Siema2025,61,FALSE)</f>
        <v/>
      </c>
      <c r="AT570" s="108" t="str">
        <f>VLOOKUP(Tabela2[[#This Row],[SIEMA]],Siema2025,63,FALSE)</f>
        <v/>
      </c>
      <c r="AU570" s="108" t="s">
        <v>7183</v>
      </c>
      <c r="AV570" s="108" t="str">
        <f>VLOOKUP(Tabela2[[#This Row],[SIEMA]],Siema2025,67,FALSE)</f>
        <v/>
      </c>
      <c r="AW570" s="108" t="str">
        <f>VLOOKUP(Tabela2[[#This Row],[SIEMA]],Siema2025,69,FALSE)</f>
        <v/>
      </c>
      <c r="AX570" s="108" t="str">
        <f>VLOOKUP(Tabela2[[#This Row],[SIEMA]],Siema2025,71,FALSE)</f>
        <v>X</v>
      </c>
      <c r="AY570" s="108" t="str">
        <f>VLOOKUP(Tabela2[[#This Row],[SIEMA]],Siema2025,73,FALSE)</f>
        <v/>
      </c>
      <c r="AZ570" s="108" t="str">
        <f>VLOOKUP(Tabela2[[#This Row],[SIEMA]],Siema2025,75,FALSE)</f>
        <v/>
      </c>
      <c r="BA570" s="108" t="str">
        <f>VLOOKUP(Tabela2[[#This Row],[SIEMA]],Siema2025,77,FALSE)</f>
        <v/>
      </c>
      <c r="BB570" s="108" t="str">
        <f>VLOOKUP(Tabela2[[#This Row],[SIEMA]],Siema2025,79,FALSE)</f>
        <v/>
      </c>
      <c r="BC570" s="108" t="str">
        <f>IF(Tabela2[[#This Row],[Outro(s) ]] = "X", "PREENCHER","NA")</f>
        <v>NA</v>
      </c>
      <c r="BD570" s="108" t="str">
        <f>VLOOKUP(Tabela2[[#This Row],[SIEMA]],Siema2025,82,FALSE)</f>
        <v/>
      </c>
      <c r="BE570" s="108" t="str">
        <f>VLOOKUP(Tabela2[[#This Row],[SIEMA]],Siema2025,81,FALSE)</f>
        <v/>
      </c>
      <c r="BF570" s="110" t="str">
        <f>VLOOKUP(Tabela2[[#This Row],[SIEMA]],Siema2025,28,FALSE)</f>
        <v>renner sayerlack sa</v>
      </c>
      <c r="BG570" s="110"/>
      <c r="BH570" s="111" t="str">
        <f>VLOOKUP(Tabela2[[#This Row],[SIEMA]],Siema2025,29,FALSE)</f>
        <v>61142865000691</v>
      </c>
      <c r="BI570" s="112" t="s">
        <v>2696</v>
      </c>
      <c r="BJ570" s="107" t="s">
        <v>7099</v>
      </c>
      <c r="BK570" s="104" t="s">
        <v>2696</v>
      </c>
      <c r="BL570" s="140">
        <v>45888</v>
      </c>
      <c r="BM570" s="108">
        <f ca="1">IF(Tabela2[[#This Row],[Data de atendimento do Ibama (considerar o primeiro documento/ação)]]="",_xlfn.DAYS(TODAY(),J570),_xlfn.DAYS(Tabela2[[#This Row],[Data de atendimento do Ibama (considerar o primeiro documento/ação)]],J570))</f>
        <v>4</v>
      </c>
      <c r="BN570" s="108" t="str">
        <f>IF(Tabela2[[#This Row],[Atendido pelo Ibama ("Não" ou "Sim")]]="Não","Preencher", IF(Tabela2[[#This Row],[Atendido pelo Ibama ("Não" ou "Sim")]]="Sim","NA",""))</f>
        <v>NA</v>
      </c>
      <c r="BO570" s="114" t="s">
        <v>7100</v>
      </c>
      <c r="BP570" s="108" t="str">
        <f>IF(Tabela2[[#This Row],[Forma de atendimento (primeiro documento/ação)]]= "Outros (especificar)", "PREENCHER","NA")</f>
        <v>NA</v>
      </c>
      <c r="BQ570" s="106" t="s">
        <v>123</v>
      </c>
      <c r="BR570" s="108" t="str">
        <f>IF(Tabela2[[#This Row],[Equipe do Ibama foi a campo? Houve sobrevoo do Poseidon?]] = "Sim", "PREENCHER","NA")</f>
        <v>NA</v>
      </c>
      <c r="BS570" s="108" t="str">
        <f>IF(Tabela2[[#This Row],[Se sim, foi emitida Ordem de Emergência? (informações vinculada à coluna CK)]] = "Sim", "PREENCHER","NA")</f>
        <v>NA</v>
      </c>
      <c r="BT570" s="108" t="s">
        <v>7115</v>
      </c>
      <c r="BU570" s="108" t="str">
        <f>IF(Tabela2[[#This Row],[Houve envio de Informações Pós-acidente (preencher "não se aplica" quando de competência estadual/municipal)]] = "Sim", "PREENCHER","NA")</f>
        <v>NA</v>
      </c>
      <c r="BV570" s="108" t="s">
        <v>2696</v>
      </c>
      <c r="BW570" s="108" t="s">
        <v>123</v>
      </c>
      <c r="BX570" s="106" t="s">
        <v>7127</v>
      </c>
      <c r="BY570" s="140"/>
      <c r="BZ570" s="104" t="str">
        <f>IF(Tabela2[[#This Row],[Data do documento de encerramento]]="NA","NA",IF(Tabela2[[#This Row],[Data do documento de encerramento]]="","Pendente de conclusão/ encerramento",_xlfn.DAYS(Tabela2[[#This Row],[Data do documento de encerramento]],J570)))</f>
        <v>Pendente de conclusão/ encerramento</v>
      </c>
      <c r="CA570" s="107" t="s">
        <v>9643</v>
      </c>
      <c r="CB570" s="107"/>
      <c r="CC570" s="115"/>
      <c r="CD570" s="107"/>
      <c r="CE570" s="107"/>
      <c r="CF570" s="107"/>
    </row>
    <row r="571" spans="1:84" ht="30.75" hidden="1">
      <c r="A571" s="169">
        <v>202581636054</v>
      </c>
      <c r="B571" s="170" t="s">
        <v>9644</v>
      </c>
      <c r="C571" s="108" t="str">
        <f>VLOOKUP(Tabela2[[#This Row],[SIEMA]],Siema2025,4,FALSE)</f>
        <v xml:space="preserve"> MS</v>
      </c>
      <c r="D571" s="106" t="str">
        <f>VLOOKUP(Tabela2[[#This Row],[SIEMA]],Siema2025,3,FALSE)</f>
        <v xml:space="preserve">Inocência </v>
      </c>
      <c r="E571" s="106" t="str">
        <f>VLOOKUP(Tabela2[[#This Row],[SIEMA]],Siema2025,20,FALSE)</f>
        <v>KM 61+100</v>
      </c>
      <c r="F571" s="106"/>
      <c r="G571" s="106" t="s">
        <v>9645</v>
      </c>
      <c r="H571" s="106" t="s">
        <v>9646</v>
      </c>
      <c r="I571" s="104" t="s">
        <v>7114</v>
      </c>
      <c r="J571" s="105">
        <f>VLOOKUP(Tabela2[[#This Row],[SIEMA]],Siema2025,2,FALSE)</f>
        <v>45885</v>
      </c>
      <c r="K571" s="105" t="str">
        <f>VLOOKUP(Tabela2[[#This Row],[SIEMA]],Siema2025,16,FALSE)</f>
        <v>Sábado</v>
      </c>
      <c r="L571" s="106" t="str">
        <f>IF(Tabela2[[#This Row],[Data]]="","Sem Informação",VLOOKUP(MONTH(Tabela2[[#This Row],[Data]]),'[1]Validação de dados'!$I$1:$J$13,2,0))</f>
        <v>Agosto</v>
      </c>
      <c r="M571" s="104">
        <f>YEAR(Tabela2[[#This Row],[Data]])</f>
        <v>2025</v>
      </c>
      <c r="N571" s="105" t="str">
        <f>VLOOKUP(Tabela2[[#This Row],[SIEMA]],Siema2025,17,FALSE)</f>
        <v>Madrugada</v>
      </c>
      <c r="O571" s="105" t="str">
        <f>VLOOKUP(Tabela2[[#This Row],[SIEMA]],Siema2025,5,FALSE)</f>
        <v>Ferrovia</v>
      </c>
      <c r="P571" s="104" t="str">
        <f>VLOOKUP(Tabela2[[#This Row],[SIEMA]],Siema2025,21,FALSE)</f>
        <v>Tombamento de vagão.</v>
      </c>
      <c r="Q571" s="104">
        <v>1202</v>
      </c>
      <c r="R571" s="104" t="s">
        <v>7127</v>
      </c>
      <c r="S571" s="107" t="s">
        <v>3060</v>
      </c>
      <c r="T571" s="104" t="str">
        <f>VLOOKUP(Tabela2[[#This Row],[SIEMA]],Siema2025,11,FALSE)</f>
        <v xml:space="preserve"> </v>
      </c>
      <c r="U571" s="104" t="str">
        <f>VLOOKUP(Tabela2[[#This Row],[SIEMA]],Siema2025,12,FALSE)</f>
        <v xml:space="preserve"> </v>
      </c>
      <c r="V571" s="104">
        <v>3</v>
      </c>
      <c r="W571" s="104" t="s">
        <v>7127</v>
      </c>
      <c r="X571" s="113" t="s">
        <v>7127</v>
      </c>
      <c r="Y571" s="109" t="s">
        <v>365</v>
      </c>
      <c r="Z571" s="104" t="str">
        <f>VLOOKUP(Tabela2[[#This Row],[SIEMA]],Siema2025,11,FALSE)</f>
        <v xml:space="preserve"> </v>
      </c>
      <c r="AA571" s="104" t="str">
        <f>VLOOKUP(Tabela2[[#This Row],[SIEMA]],Siema2025,12,FALSE)</f>
        <v xml:space="preserve"> </v>
      </c>
      <c r="AB571" s="104" t="s">
        <v>7127</v>
      </c>
      <c r="AC571" s="104"/>
      <c r="AD571" s="108"/>
      <c r="AE571" s="107" t="str">
        <f>IF(AC571="","", IF(AC571="NC","", IF(AC571="NE","", IF(AC571="NA","",IFERROR(VLOOKUP(AC571,Produtos!$A$1:$C$2319,2,FALSE),"Não Cadastrado")))))</f>
        <v/>
      </c>
      <c r="AF571" s="104"/>
      <c r="AG571" s="104"/>
      <c r="AH571" s="104" t="str">
        <f>IF(AC571="","",IF(ISNUMBER(AC571)=FALSE,"Não se aplica",IFERROR(VLOOKUP(AC571,Produtos!$A$1:$C$2319,3,FALSE),"Não Cadastrado")))</f>
        <v/>
      </c>
      <c r="AI571" s="104"/>
      <c r="AJ571" s="104" t="str">
        <f>VLOOKUP(Tabela2[[#This Row],[SIEMA]],Siema2025,26,FALSE)</f>
        <v>As causas do acidente estão sendo investigadas pelas áreas responsáveis Rumo.</v>
      </c>
      <c r="AK571" s="107" t="s">
        <v>7250</v>
      </c>
      <c r="AL571" s="107"/>
      <c r="AM571" s="107"/>
      <c r="AN571" s="108" t="str">
        <f>VLOOKUP(Tabela2[[#This Row],[SIEMA]],Siema2025,51,FALSE)</f>
        <v/>
      </c>
      <c r="AO571" s="108" t="str">
        <f>VLOOKUP(Tabela2[[#This Row],[SIEMA]],Siema2025,53,FALSE)</f>
        <v/>
      </c>
      <c r="AP571" s="108" t="str">
        <f>VLOOKUP(Tabela2[[#This Row],[SIEMA]],Siema2025,55,FALSE)</f>
        <v/>
      </c>
      <c r="AQ571" s="108" t="str">
        <f>VLOOKUP(Tabela2[[#This Row],[SIEMA]],Siema2025,57,FALSE)</f>
        <v/>
      </c>
      <c r="AR571" s="108" t="str">
        <f>VLOOKUP(Tabela2[[#This Row],[SIEMA]],Siema2025,59,FALSE)</f>
        <v/>
      </c>
      <c r="AS571" s="108" t="str">
        <f>VLOOKUP(Tabela2[[#This Row],[SIEMA]],Siema2025,61,FALSE)</f>
        <v/>
      </c>
      <c r="AT571" s="108" t="str">
        <f>VLOOKUP(Tabela2[[#This Row],[SIEMA]],Siema2025,63,FALSE)</f>
        <v/>
      </c>
      <c r="AU571" s="108" t="s">
        <v>7132</v>
      </c>
      <c r="AV571" s="108" t="str">
        <f>VLOOKUP(Tabela2[[#This Row],[SIEMA]],Siema2025,67,FALSE)</f>
        <v/>
      </c>
      <c r="AW571" s="108" t="str">
        <f>VLOOKUP(Tabela2[[#This Row],[SIEMA]],Siema2025,69,FALSE)</f>
        <v/>
      </c>
      <c r="AX571" s="108" t="str">
        <f>VLOOKUP(Tabela2[[#This Row],[SIEMA]],Siema2025,71,FALSE)</f>
        <v/>
      </c>
      <c r="AY571" s="108" t="str">
        <f>VLOOKUP(Tabela2[[#This Row],[SIEMA]],Siema2025,73,FALSE)</f>
        <v/>
      </c>
      <c r="AZ571" s="108" t="str">
        <f>VLOOKUP(Tabela2[[#This Row],[SIEMA]],Siema2025,75,FALSE)</f>
        <v/>
      </c>
      <c r="BA571" s="108" t="str">
        <f>VLOOKUP(Tabela2[[#This Row],[SIEMA]],Siema2025,77,FALSE)</f>
        <v/>
      </c>
      <c r="BB571" s="108"/>
      <c r="BC571" s="108" t="str">
        <f>IF(Tabela2[[#This Row],[Outro(s) ]] = "X", "PREENCHER","NA")</f>
        <v>NA</v>
      </c>
      <c r="BD571" s="108" t="str">
        <f>VLOOKUP(Tabela2[[#This Row],[SIEMA]],Siema2025,82,FALSE)</f>
        <v/>
      </c>
      <c r="BE571" s="108" t="str">
        <f>VLOOKUP(Tabela2[[#This Row],[SIEMA]],Siema2025,81,FALSE)</f>
        <v/>
      </c>
      <c r="BF571" s="110" t="s">
        <v>3066</v>
      </c>
      <c r="BG571" s="110" t="s">
        <v>8694</v>
      </c>
      <c r="BH571" s="111" t="str">
        <f>VLOOKUP(Tabela2[[#This Row],[SIEMA]],Siema2025,29,FALSE)</f>
        <v>24962466000136</v>
      </c>
      <c r="BI571" s="112" t="str">
        <f>VLOOKUP(Tabela2[[#This Row],[SIEMA]],Siema2025,107,FALSE)</f>
        <v>Não</v>
      </c>
      <c r="BJ571" s="107" t="s">
        <v>7099</v>
      </c>
      <c r="BK571" s="104" t="s">
        <v>2696</v>
      </c>
      <c r="BL571" s="140">
        <v>45887</v>
      </c>
      <c r="BM571" s="108">
        <f ca="1">IF(Tabela2[[#This Row],[Data de atendimento do Ibama (considerar o primeiro documento/ação)]]="",_xlfn.DAYS(TODAY(),J571),_xlfn.DAYS(Tabela2[[#This Row],[Data de atendimento do Ibama (considerar o primeiro documento/ação)]],J571))</f>
        <v>2</v>
      </c>
      <c r="BN571" s="108" t="str">
        <f>IF(Tabela2[[#This Row],[Atendido pelo Ibama ("Não" ou "Sim")]]="Não","Preencher", IF(Tabela2[[#This Row],[Atendido pelo Ibama ("Não" ou "Sim")]]="Sim","NA",""))</f>
        <v>NA</v>
      </c>
      <c r="BO571" s="114" t="s">
        <v>7124</v>
      </c>
      <c r="BP571" s="108" t="s">
        <v>9515</v>
      </c>
      <c r="BQ571" s="106" t="s">
        <v>2696</v>
      </c>
      <c r="BR571" s="108" t="s">
        <v>2696</v>
      </c>
      <c r="BS571" s="108" t="s">
        <v>123</v>
      </c>
      <c r="BT571" s="108" t="s">
        <v>7101</v>
      </c>
      <c r="BU571" s="108" t="s">
        <v>123</v>
      </c>
      <c r="BV571" s="108" t="s">
        <v>123</v>
      </c>
      <c r="BW571" s="108" t="s">
        <v>123</v>
      </c>
      <c r="BX571" s="106"/>
      <c r="BY571" s="106"/>
      <c r="BZ571" s="104" t="str">
        <f>IF(Tabela2[[#This Row],[Data do documento de encerramento]]="NA","NA",IF(Tabela2[[#This Row],[Data do documento de encerramento]]="","Pendente de conclusão/ encerramento",_xlfn.DAYS(Tabela2[[#This Row],[Data do documento de encerramento]],J571)))</f>
        <v>Pendente de conclusão/ encerramento</v>
      </c>
      <c r="CA571" s="107" t="s">
        <v>9647</v>
      </c>
      <c r="CB571" s="107"/>
      <c r="CC571" s="115"/>
      <c r="CD571" s="107"/>
      <c r="CE571" s="107"/>
      <c r="CF571" s="107"/>
    </row>
    <row r="572" spans="1:84" ht="30.75" hidden="1">
      <c r="A572" s="169">
        <v>202581654044</v>
      </c>
      <c r="B572" s="170" t="s">
        <v>9648</v>
      </c>
      <c r="C572" s="108" t="str">
        <f>VLOOKUP(Tabela2[[#This Row],[SIEMA]],Siema2025,4,FALSE)</f>
        <v xml:space="preserve"> AL</v>
      </c>
      <c r="D572" s="106" t="str">
        <f>VLOOKUP(Tabela2[[#This Row],[SIEMA]],Siema2025,3,FALSE)</f>
        <v xml:space="preserve">Maceió </v>
      </c>
      <c r="E572" s="106" t="str">
        <f>VLOOKUP(Tabela2[[#This Row],[SIEMA]],Siema2025,20,FALSE)</f>
        <v>Avenida Guiomar de Omena, Bairro Petrópolis</v>
      </c>
      <c r="F572" s="106"/>
      <c r="G572" s="106" t="s">
        <v>9649</v>
      </c>
      <c r="H572" s="106" t="s">
        <v>9650</v>
      </c>
      <c r="I572" s="104" t="s">
        <v>7223</v>
      </c>
      <c r="J572" s="105">
        <f>VLOOKUP(Tabela2[[#This Row],[SIEMA]],Siema2025,2,FALSE)</f>
        <v>45885</v>
      </c>
      <c r="K572" s="105" t="str">
        <f>VLOOKUP(Tabela2[[#This Row],[SIEMA]],Siema2025,16,FALSE)</f>
        <v>Sábado</v>
      </c>
      <c r="L572" s="106" t="str">
        <f>IF(Tabela2[[#This Row],[Data]]="","Sem Informação",VLOOKUP(MONTH(Tabela2[[#This Row],[Data]]),'[1]Validação de dados'!$I$1:$J$13,2,0))</f>
        <v>Agosto</v>
      </c>
      <c r="M572" s="104">
        <f>YEAR(Tabela2[[#This Row],[Data]])</f>
        <v>2025</v>
      </c>
      <c r="N572" s="105" t="str">
        <f>VLOOKUP(Tabela2[[#This Row],[SIEMA]],Siema2025,17,FALSE)</f>
        <v>Madrugada</v>
      </c>
      <c r="O572" s="105" t="s">
        <v>145</v>
      </c>
      <c r="P572" s="104" t="str">
        <f>VLOOKUP(Tabela2[[#This Row],[SIEMA]],Siema2025,21,FALSE)</f>
        <v>poço terrestre</v>
      </c>
      <c r="Q572" s="104">
        <v>1267</v>
      </c>
      <c r="R572" s="104" t="str">
        <f>VLOOKUP(Tabela2[[#This Row],[SIEMA]],Siema2025,10,FALSE)</f>
        <v/>
      </c>
      <c r="S572" s="107" t="str">
        <f>IF(Q572="","", IF(Q572="NC","", IF(Q572="NE","", IF(Q572="NA","",IFERROR(VLOOKUP(Q572,[1]Produtos!$A$1:$C$2319,2,FALSE),"Não Cadastrado")))))</f>
        <v>PETRÓLEO CRU</v>
      </c>
      <c r="T572" s="104" t="s">
        <v>2908</v>
      </c>
      <c r="U572" s="104" t="str">
        <f>VLOOKUP(Tabela2[[#This Row],[SIEMA]],Siema2025,12,FALSE)</f>
        <v xml:space="preserve"> </v>
      </c>
      <c r="V572" s="104">
        <f>IF(Q572="","",IF(ISNUMBER(Q572)=FALSE,"Não se aplica",IFERROR(VLOOKUP(Q572,Produtos!$A$1:$C$2319,3,FALSE),"Não Cadastrado")))</f>
        <v>3</v>
      </c>
      <c r="W572" s="104" t="str">
        <f>VLOOKUP(Tabela2[[#This Row],[SIEMA]],Siema2025,10,FALSE)</f>
        <v/>
      </c>
      <c r="X572" s="113" t="str">
        <f>IF(Tabela2[[#This Row],[Origem do acidente]] = "Plataforma", "PREENCHER","NA")</f>
        <v>NA</v>
      </c>
      <c r="Y572" s="109" t="str">
        <f>IF(W572="","", IF(W572="NC","", IF(W572="NE","", IF(W572="NA","",IFERROR(VLOOKUP(W572,Produtos!$A$1:$C$2319,2,FALSE),"Não Cadastrado")))))</f>
        <v/>
      </c>
      <c r="Z572" s="104" t="str">
        <f>VLOOKUP(Tabela2[[#This Row],[SIEMA]],Siema2025,11,FALSE)</f>
        <v xml:space="preserve"> </v>
      </c>
      <c r="AA572" s="104" t="str">
        <f>VLOOKUP(Tabela2[[#This Row],[SIEMA]],Siema2025,12,FALSE)</f>
        <v xml:space="preserve"> </v>
      </c>
      <c r="AB572" s="104" t="str">
        <f>IF(W572="","",IF(ISNUMBER(W572)=FALSE,"Não se aplica",IFERROR(VLOOKUP(W572,Produtos!$A$1:$C$2319,3,FALSE),"Não Cadastrado")))</f>
        <v/>
      </c>
      <c r="AC572" s="104"/>
      <c r="AD572" s="108" t="str">
        <f>IF(Tabela2[[#This Row],[Origem do acidente]] = "Plataforma", "PREENCHER","NA")</f>
        <v>NA</v>
      </c>
      <c r="AE572" s="107" t="str">
        <f>IF(AC572="","", IF(AC572="NC","", IF(AC572="NE","", IF(AC572="NA","",IFERROR(VLOOKUP(AC572,Produtos!$A$1:$C$2319,2,FALSE),"Não Cadastrado")))))</f>
        <v/>
      </c>
      <c r="AF572" s="104"/>
      <c r="AG572" s="104"/>
      <c r="AH572" s="104" t="str">
        <f>IF(AC572="","",IF(ISNUMBER(AC572)=FALSE,"Não se aplica",IFERROR(VLOOKUP(AC572,Produtos!$A$1:$C$2319,3,FALSE),"Não Cadastrado")))</f>
        <v/>
      </c>
      <c r="AI572" s="104"/>
      <c r="AJ572" s="104" t="str">
        <f>VLOOKUP(Tabela2[[#This Row],[SIEMA]],Siema2025,26,FALSE)</f>
        <v>fissura na linha</v>
      </c>
      <c r="AK572" s="107" t="s">
        <v>7112</v>
      </c>
      <c r="AL572" s="107"/>
      <c r="AM572" s="107"/>
      <c r="AN572" s="108" t="str">
        <f>VLOOKUP(Tabela2[[#This Row],[SIEMA]],Siema2025,51,FALSE)</f>
        <v/>
      </c>
      <c r="AO572" s="108" t="str">
        <f>VLOOKUP(Tabela2[[#This Row],[SIEMA]],Siema2025,53,FALSE)</f>
        <v/>
      </c>
      <c r="AP572" s="108" t="str">
        <f>VLOOKUP(Tabela2[[#This Row],[SIEMA]],Siema2025,55,FALSE)</f>
        <v/>
      </c>
      <c r="AQ572" s="108" t="str">
        <f>VLOOKUP(Tabela2[[#This Row],[SIEMA]],Siema2025,57,FALSE)</f>
        <v/>
      </c>
      <c r="AR572" s="108" t="str">
        <f>VLOOKUP(Tabela2[[#This Row],[SIEMA]],Siema2025,59,FALSE)</f>
        <v/>
      </c>
      <c r="AS572" s="108" t="str">
        <f>VLOOKUP(Tabela2[[#This Row],[SIEMA]],Siema2025,61,FALSE)</f>
        <v/>
      </c>
      <c r="AT572" s="108" t="str">
        <f>VLOOKUP(Tabela2[[#This Row],[SIEMA]],Siema2025,63,FALSE)</f>
        <v/>
      </c>
      <c r="AU572" s="108" t="str">
        <f>VLOOKUP(Tabela2[[#This Row],[SIEMA]],Siema2025,65,FALSE)</f>
        <v/>
      </c>
      <c r="AV572" s="108" t="str">
        <f>VLOOKUP(Tabela2[[#This Row],[SIEMA]],Siema2025,67,FALSE)</f>
        <v/>
      </c>
      <c r="AW572" s="108" t="str">
        <f>VLOOKUP(Tabela2[[#This Row],[SIEMA]],Siema2025,69,FALSE)</f>
        <v/>
      </c>
      <c r="AX572" s="108" t="str">
        <f>VLOOKUP(Tabela2[[#This Row],[SIEMA]],Siema2025,71,FALSE)</f>
        <v/>
      </c>
      <c r="AY572" s="108" t="str">
        <f>VLOOKUP(Tabela2[[#This Row],[SIEMA]],Siema2025,73,FALSE)</f>
        <v/>
      </c>
      <c r="AZ572" s="108" t="str">
        <f>VLOOKUP(Tabela2[[#This Row],[SIEMA]],Siema2025,75,FALSE)</f>
        <v/>
      </c>
      <c r="BA572" s="108" t="str">
        <f>VLOOKUP(Tabela2[[#This Row],[SIEMA]],Siema2025,77,FALSE)</f>
        <v/>
      </c>
      <c r="BB572" s="108" t="str">
        <f>VLOOKUP(Tabela2[[#This Row],[SIEMA]],Siema2025,79,FALSE)</f>
        <v/>
      </c>
      <c r="BC572" s="108" t="str">
        <f>IF(Tabela2[[#This Row],[Outro(s) ]] = "X", "PREENCHER","NA")</f>
        <v>NA</v>
      </c>
      <c r="BD572" s="108" t="str">
        <f>VLOOKUP(Tabela2[[#This Row],[SIEMA]],Siema2025,82,FALSE)</f>
        <v>X</v>
      </c>
      <c r="BE572" s="108" t="str">
        <f>VLOOKUP(Tabela2[[#This Row],[SIEMA]],Siema2025,81,FALSE)</f>
        <v/>
      </c>
      <c r="BF572" s="110" t="str">
        <f>VLOOKUP(Tabela2[[#This Row],[SIEMA]],Siema2025,28,FALSE)</f>
        <v>Petrosynergy LTDA</v>
      </c>
      <c r="BG572" s="110"/>
      <c r="BH572" s="111" t="str">
        <f>VLOOKUP(Tabela2[[#This Row],[SIEMA]],Siema2025,29,FALSE)</f>
        <v/>
      </c>
      <c r="BI572" s="112" t="str">
        <f>VLOOKUP(Tabela2[[#This Row],[SIEMA]],Siema2025,107,FALSE)</f>
        <v>Não</v>
      </c>
      <c r="BJ572" s="107" t="s">
        <v>7113</v>
      </c>
      <c r="BK572" s="104" t="s">
        <v>2696</v>
      </c>
      <c r="BL572" s="140">
        <v>45910</v>
      </c>
      <c r="BM572" s="108">
        <f ca="1">IF(Tabela2[[#This Row],[Data de atendimento do Ibama (considerar o primeiro documento/ação)]]="",_xlfn.DAYS(TODAY(),J572),_xlfn.DAYS(Tabela2[[#This Row],[Data de atendimento do Ibama (considerar o primeiro documento/ação)]],J572))</f>
        <v>25</v>
      </c>
      <c r="BN572" s="108" t="str">
        <f>IF(Tabela2[[#This Row],[Atendido pelo Ibama ("Não" ou "Sim")]]="Não","Preencher", IF(Tabela2[[#This Row],[Atendido pelo Ibama ("Não" ou "Sim")]]="Sim","NA",""))</f>
        <v>NA</v>
      </c>
      <c r="BO572" s="114" t="s">
        <v>7138</v>
      </c>
      <c r="BP572" s="108" t="str">
        <f>IF(Tabela2[[#This Row],[Forma de atendimento (primeiro documento/ação)]]= "Outros (especificar)", "PREENCHER","NA")</f>
        <v>NA</v>
      </c>
      <c r="BQ572" s="106" t="s">
        <v>123</v>
      </c>
      <c r="BR572" s="108" t="str">
        <f>IF(Tabela2[[#This Row],[Equipe do Ibama foi a campo? Houve sobrevoo do Poseidon?]] = "Sim", "PREENCHER","NA")</f>
        <v>NA</v>
      </c>
      <c r="BS572" s="108" t="s">
        <v>7114</v>
      </c>
      <c r="BT572" s="108" t="s">
        <v>7115</v>
      </c>
      <c r="BU572" s="108" t="s">
        <v>123</v>
      </c>
      <c r="BV572" s="108" t="s">
        <v>2696</v>
      </c>
      <c r="BW572" s="108" t="s">
        <v>123</v>
      </c>
      <c r="BX572" s="106"/>
      <c r="BY572" s="140"/>
      <c r="BZ572" s="104" t="str">
        <f>IF(Tabela2[[#This Row],[Data do documento de encerramento]]="NA","NA",IF(Tabela2[[#This Row],[Data do documento de encerramento]]="","Pendente de conclusão/ encerramento",_xlfn.DAYS(Tabela2[[#This Row],[Data do documento de encerramento]],J572)))</f>
        <v>Pendente de conclusão/ encerramento</v>
      </c>
      <c r="CA572" s="107"/>
      <c r="CB572" s="107"/>
      <c r="CC572" s="107"/>
      <c r="CD572" s="107"/>
      <c r="CE572" s="107"/>
      <c r="CF572" s="107"/>
    </row>
    <row r="573" spans="1:84" ht="30.75">
      <c r="A573" s="182">
        <v>202581664855</v>
      </c>
      <c r="B573" s="118" t="s">
        <v>9651</v>
      </c>
      <c r="C573" s="108" t="s">
        <v>672</v>
      </c>
      <c r="D573" s="106" t="s">
        <v>637</v>
      </c>
      <c r="E573" s="106" t="s">
        <v>7829</v>
      </c>
      <c r="F573" s="106"/>
      <c r="G573" s="106" t="s">
        <v>9652</v>
      </c>
      <c r="H573" s="106" t="s">
        <v>9653</v>
      </c>
      <c r="I573" s="104" t="str">
        <f>VLOOKUP(Tabela2[[#This Row],[SIEMA]],Siema2025,19,FALSE)</f>
        <v>Santos</v>
      </c>
      <c r="J573" s="105">
        <f>VLOOKUP(Tabela2[[#This Row],[SIEMA]],Siema2025,2,FALSE)</f>
        <v>45885</v>
      </c>
      <c r="K573" s="105" t="str">
        <f>VLOOKUP(Tabela2[[#This Row],[SIEMA]],Siema2025,16,FALSE)</f>
        <v>Sábado</v>
      </c>
      <c r="L573" s="106" t="str">
        <f>IF(Tabela2[[#This Row],[Data]]="","Sem Informação",VLOOKUP(MONTH(Tabela2[[#This Row],[Data]]),'[1]Validação de dados'!$I$1:$J$13,2,0))</f>
        <v>Agosto</v>
      </c>
      <c r="M573" s="104">
        <f>YEAR(Tabela2[[#This Row],[Data]])</f>
        <v>2025</v>
      </c>
      <c r="N573" s="105" t="str">
        <f>VLOOKUP(Tabela2[[#This Row],[SIEMA]],Siema2025,17,FALSE)</f>
        <v>Madrugada</v>
      </c>
      <c r="O573" s="105" t="s">
        <v>111</v>
      </c>
      <c r="P573" s="104" t="str">
        <f>VLOOKUP(Tabela2[[#This Row],[SIEMA]],Siema2025,21,FALSE)</f>
        <v>Durante a operação submarina de prevenção de hidrato no Bloco da Árvore de Natal Molhada (ANM), na etapa de abertura de válvulas, foi observado um vazamento de HW 443 pela ferramenta AKOFS MQCTool. Descarga estimada em aproximadamente 0,001 m3.</v>
      </c>
      <c r="Q573" s="104" t="s">
        <v>7094</v>
      </c>
      <c r="R573" s="104" t="s">
        <v>7757</v>
      </c>
      <c r="S573" s="107" t="s">
        <v>7147</v>
      </c>
      <c r="T573" s="104">
        <v>1E-3</v>
      </c>
      <c r="U573" s="104" t="s">
        <v>7111</v>
      </c>
      <c r="V573" s="104" t="str">
        <f>IF(Q573="","",IF(ISNUMBER(Q573)=FALSE,"Não se aplica",IFERROR(VLOOKUP(Q573,Produtos!$A$1:$C$2319,3,FALSE),"Não Cadastrado")))</f>
        <v>Não se aplica</v>
      </c>
      <c r="W573" s="104"/>
      <c r="X573" s="113"/>
      <c r="Y573" s="109" t="str">
        <f>IF(W573="","", IF(W573="NC","", IF(W573="NE","", IF(W573="NA","",IFERROR(VLOOKUP(W573,Produtos!$A$1:$C$2319,2,FALSE),"Não Cadastrado")))))</f>
        <v/>
      </c>
      <c r="Z573" s="104"/>
      <c r="AA573" s="104"/>
      <c r="AB573" s="104" t="str">
        <f>IF(W573="","",IF(ISNUMBER(W573)=FALSE,"Não se aplica",IFERROR(VLOOKUP(W573,Produtos!$A$1:$C$2319,3,FALSE),"Não Cadastrado")))</f>
        <v/>
      </c>
      <c r="AC573" s="104"/>
      <c r="AD573" s="108"/>
      <c r="AE573" s="107" t="str">
        <f>IF(AC573="","", IF(AC573="NC","", IF(AC573="NE","", IF(AC573="NA","",IFERROR(VLOOKUP(AC573,Produtos!$A$1:$C$2319,2,FALSE),"Não Cadastrado")))))</f>
        <v/>
      </c>
      <c r="AF573" s="104"/>
      <c r="AG573" s="104"/>
      <c r="AH573" s="104" t="str">
        <f>IF(AC573="","",IF(ISNUMBER(AC573)=FALSE,"Não se aplica",IFERROR(VLOOKUP(AC573,Produtos!$A$1:$C$2319,3,FALSE),"Não Cadastrado")))</f>
        <v/>
      </c>
      <c r="AI573" s="104"/>
      <c r="AJ573" s="104" t="str">
        <f>VLOOKUP(Tabela2[[#This Row],[SIEMA]],Siema2025,26,FALSE)</f>
        <v>Falha estanqueidade na conexão da instrumentação da ferramenta MQCTool.</v>
      </c>
      <c r="AK573" s="107" t="s">
        <v>7190</v>
      </c>
      <c r="AL573" s="107" t="s">
        <v>7098</v>
      </c>
      <c r="AM573" s="107"/>
      <c r="AN573" s="108" t="str">
        <f>VLOOKUP(Tabela2[[#This Row],[SIEMA]],Siema2025,51,FALSE)</f>
        <v/>
      </c>
      <c r="AO573" s="108" t="str">
        <f>VLOOKUP(Tabela2[[#This Row],[SIEMA]],Siema2025,53,FALSE)</f>
        <v/>
      </c>
      <c r="AP573" s="108" t="str">
        <f>VLOOKUP(Tabela2[[#This Row],[SIEMA]],Siema2025,55,FALSE)</f>
        <v/>
      </c>
      <c r="AQ573" s="108" t="str">
        <f>VLOOKUP(Tabela2[[#This Row],[SIEMA]],Siema2025,57,FALSE)</f>
        <v/>
      </c>
      <c r="AR573" s="108" t="str">
        <f>VLOOKUP(Tabela2[[#This Row],[SIEMA]],Siema2025,59,FALSE)</f>
        <v/>
      </c>
      <c r="AS573" s="108" t="str">
        <f>VLOOKUP(Tabela2[[#This Row],[SIEMA]],Siema2025,61,FALSE)</f>
        <v>X</v>
      </c>
      <c r="AT573" s="108" t="str">
        <f>VLOOKUP(Tabela2[[#This Row],[SIEMA]],Siema2025,63,FALSE)</f>
        <v/>
      </c>
      <c r="AU573" s="108" t="str">
        <f>VLOOKUP(Tabela2[[#This Row],[SIEMA]],Siema2025,65,FALSE)</f>
        <v/>
      </c>
      <c r="AV573" s="108" t="str">
        <f>VLOOKUP(Tabela2[[#This Row],[SIEMA]],Siema2025,67,FALSE)</f>
        <v/>
      </c>
      <c r="AW573" s="108" t="str">
        <f>VLOOKUP(Tabela2[[#This Row],[SIEMA]],Siema2025,69,FALSE)</f>
        <v/>
      </c>
      <c r="AX573" s="108" t="str">
        <f>VLOOKUP(Tabela2[[#This Row],[SIEMA]],Siema2025,71,FALSE)</f>
        <v/>
      </c>
      <c r="AY573" s="108" t="str">
        <f>VLOOKUP(Tabela2[[#This Row],[SIEMA]],Siema2025,73,FALSE)</f>
        <v/>
      </c>
      <c r="AZ573" s="108" t="str">
        <f>VLOOKUP(Tabela2[[#This Row],[SIEMA]],Siema2025,75,FALSE)</f>
        <v/>
      </c>
      <c r="BA573" s="108" t="str">
        <f>VLOOKUP(Tabela2[[#This Row],[SIEMA]],Siema2025,77,FALSE)</f>
        <v/>
      </c>
      <c r="BB573" s="108" t="str">
        <f>VLOOKUP(Tabela2[[#This Row],[SIEMA]],Siema2025,79,FALSE)</f>
        <v/>
      </c>
      <c r="BC573" s="108" t="str">
        <f>IF(Tabela2[[#This Row],[Outro(s) ]] = "X", "PREENCHER","NA")</f>
        <v>NA</v>
      </c>
      <c r="BD573" s="108" t="str">
        <f>VLOOKUP(Tabela2[[#This Row],[SIEMA]],Siema2025,82,FALSE)</f>
        <v/>
      </c>
      <c r="BE573" s="108" t="str">
        <f>VLOOKUP(Tabela2[[#This Row],[SIEMA]],Siema2025,81,FALSE)</f>
        <v/>
      </c>
      <c r="BF573" s="110" t="str">
        <f>VLOOKUP(Tabela2[[#This Row],[SIEMA]],Siema2025,28,FALSE)</f>
        <v>Petrobras</v>
      </c>
      <c r="BG573" s="110"/>
      <c r="BH573" s="111">
        <v>33000167000101</v>
      </c>
      <c r="BI573" s="112" t="str">
        <f>VLOOKUP(Tabela2[[#This Row],[SIEMA]],Siema2025,107,FALSE)</f>
        <v>Não</v>
      </c>
      <c r="BJ573" s="107" t="s">
        <v>7099</v>
      </c>
      <c r="BK573" s="104" t="s">
        <v>2696</v>
      </c>
      <c r="BL573" s="140">
        <v>45888</v>
      </c>
      <c r="BM573" s="108">
        <f ca="1">IF(Tabela2[[#This Row],[Data de atendimento do Ibama (considerar o primeiro documento/ação)]]="",_xlfn.DAYS(TODAY(),J573),_xlfn.DAYS(Tabela2[[#This Row],[Data de atendimento do Ibama (considerar o primeiro documento/ação)]],J573))</f>
        <v>3</v>
      </c>
      <c r="BN573" s="108" t="str">
        <f>IF(Tabela2[[#This Row],[Atendido pelo Ibama ("Não" ou "Sim")]]="Não","Preencher", IF(Tabela2[[#This Row],[Atendido pelo Ibama ("Não" ou "Sim")]]="Sim","NA",""))</f>
        <v>NA</v>
      </c>
      <c r="BO573" s="114" t="s">
        <v>7100</v>
      </c>
      <c r="BP573" s="108" t="str">
        <f>IF(Tabela2[[#This Row],[Forma de atendimento (primeiro documento/ação)]]= "Outros (especificar)", "PREENCHER","NA")</f>
        <v>NA</v>
      </c>
      <c r="BQ573" s="106" t="s">
        <v>123</v>
      </c>
      <c r="BR573" s="108" t="str">
        <f>IF(Tabela2[[#This Row],[Equipe do Ibama foi a campo? Houve sobrevoo do Poseidon?]] = "Sim", "PREENCHER","NA")</f>
        <v>NA</v>
      </c>
      <c r="BS573" s="108" t="str">
        <f>IF(Tabela2[[#This Row],[Se sim, foi emitida Ordem de Emergência? (informações vinculada à coluna CK)]] = "Sim", "PREENCHER","NA")</f>
        <v>NA</v>
      </c>
      <c r="BT573" s="108" t="s">
        <v>7101</v>
      </c>
      <c r="BU573" s="108" t="s">
        <v>2696</v>
      </c>
      <c r="BV573" s="108" t="s">
        <v>123</v>
      </c>
      <c r="BW573" s="108" t="s">
        <v>2696</v>
      </c>
      <c r="BX573" s="106" t="s">
        <v>7102</v>
      </c>
      <c r="BY573" s="140">
        <v>46141</v>
      </c>
      <c r="BZ573" s="104">
        <f>IF(Tabela2[[#This Row],[Data do documento de encerramento]]="NA","NA",IF(Tabela2[[#This Row],[Data do documento de encerramento]]="","Pendente de conclusão/ encerramento",_xlfn.DAYS(Tabela2[[#This Row],[Data do documento de encerramento]],J573)))</f>
        <v>256</v>
      </c>
      <c r="CA573" s="107" t="s">
        <v>7235</v>
      </c>
      <c r="CB573" s="107" t="s">
        <v>7282</v>
      </c>
      <c r="CC573" s="115" t="s">
        <v>7148</v>
      </c>
      <c r="CD573" s="107" t="s">
        <v>123</v>
      </c>
      <c r="CE573" s="107" t="s">
        <v>123</v>
      </c>
      <c r="CF573" s="107" t="s">
        <v>7141</v>
      </c>
    </row>
    <row r="574" spans="1:84" s="22" customFormat="1" ht="45.75" hidden="1">
      <c r="A574" s="169">
        <v>202581754009</v>
      </c>
      <c r="B574" s="118" t="s">
        <v>9654</v>
      </c>
      <c r="C574" s="108" t="str">
        <f>VLOOKUP(Tabela2[[#This Row],[SIEMA]],Siema2025,4,FALSE)</f>
        <v xml:space="preserve"> MS</v>
      </c>
      <c r="D574" s="106" t="str">
        <f>VLOOKUP(Tabela2[[#This Row],[SIEMA]],Siema2025,3,FALSE)</f>
        <v xml:space="preserve">Mundo Novo </v>
      </c>
      <c r="E574" s="106" t="s">
        <v>7342</v>
      </c>
      <c r="F574" s="106" t="s">
        <v>9655</v>
      </c>
      <c r="G574" s="106" t="s">
        <v>9656</v>
      </c>
      <c r="H574" s="106" t="s">
        <v>9657</v>
      </c>
      <c r="I574" s="104" t="s">
        <v>7114</v>
      </c>
      <c r="J574" s="105">
        <f>VLOOKUP(Tabela2[[#This Row],[SIEMA]],Siema2025,2,FALSE)</f>
        <v>45886</v>
      </c>
      <c r="K574" s="105" t="str">
        <f>VLOOKUP(Tabela2[[#This Row],[SIEMA]],Siema2025,16,FALSE)</f>
        <v>Domingo</v>
      </c>
      <c r="L574" s="106" t="str">
        <f>IF(Tabela2[[#This Row],[Data]]="","Sem Informação",VLOOKUP(MONTH(Tabela2[[#This Row],[Data]]),'[1]Validação de dados'!$I$1:$J$13,2,0))</f>
        <v>Agosto</v>
      </c>
      <c r="M574" s="104">
        <f>YEAR(Tabela2[[#This Row],[Data]])</f>
        <v>2025</v>
      </c>
      <c r="N574" s="105" t="str">
        <f>VLOOKUP(Tabela2[[#This Row],[SIEMA]],Siema2025,17,FALSE)</f>
        <v>Vespertino</v>
      </c>
      <c r="O574" s="105" t="str">
        <f>VLOOKUP(Tabela2[[#This Row],[SIEMA]],Siema2025,5,FALSE)</f>
        <v>Rodovia</v>
      </c>
      <c r="P574" s="104" t="str">
        <f>VLOOKUP(Tabela2[[#This Row],[SIEMA]],Siema2025,21,FALSE)</f>
        <v>Acidente envolvendo usuário da Rodovia BR-163/MS, com tombamento de carreta carregada de diesel e consequente derramamento do produto, nas proximidades de um córrego.</v>
      </c>
      <c r="Q574" s="104">
        <v>1202</v>
      </c>
      <c r="R574" s="104" t="str">
        <f>VLOOKUP(Tabela2[[#This Row],[SIEMA]],Siema2025,10,FALSE)</f>
        <v/>
      </c>
      <c r="S574" s="107" t="str">
        <f>IF(Q574="","", IF(Q574="NC","", IF(Q574="NE","", IF(Q574="NA","",IFERROR(VLOOKUP(Q574,[1]Produtos!$A$1:$C$2319,2,FALSE),"Não Cadastrado")))))</f>
        <v>GASÓLEO ou ÓLEO DIESEL ou ÓLEO PARA AQUECIMENTO, LEVE</v>
      </c>
      <c r="T574" s="104">
        <v>45000</v>
      </c>
      <c r="U574" s="104" t="s">
        <v>648</v>
      </c>
      <c r="V574" s="104">
        <f>IF(Q574="","",IF(ISNUMBER(Q574)=FALSE,"Não se aplica",IFERROR(VLOOKUP(Q574,Produtos!$A$1:$C$2319,3,FALSE),"Não Cadastrado")))</f>
        <v>3</v>
      </c>
      <c r="W574" s="104" t="str">
        <f>VLOOKUP(Tabela2[[#This Row],[SIEMA]],Siema2025,10,FALSE)</f>
        <v/>
      </c>
      <c r="X574" s="113" t="str">
        <f>IF(Tabela2[[#This Row],[Origem do acidente]] = "Plataforma", "PREENCHER","NA")</f>
        <v>NA</v>
      </c>
      <c r="Y574" s="109" t="str">
        <f>IF(W574="","", IF(W574="NC","", IF(W574="NE","", IF(W574="NA","",IFERROR(VLOOKUP(W574,Produtos!$A$1:$C$2319,2,FALSE),"Não Cadastrado")))))</f>
        <v/>
      </c>
      <c r="Z574" s="104" t="str">
        <f>VLOOKUP(Tabela2[[#This Row],[SIEMA]],Siema2025,11,FALSE)</f>
        <v xml:space="preserve"> </v>
      </c>
      <c r="AA574" s="104" t="str">
        <f>VLOOKUP(Tabela2[[#This Row],[SIEMA]],Siema2025,12,FALSE)</f>
        <v xml:space="preserve"> </v>
      </c>
      <c r="AB574" s="104" t="str">
        <f>IF(W574="","",IF(ISNUMBER(W574)=FALSE,"Não se aplica",IFERROR(VLOOKUP(W574,Produtos!$A$1:$C$2319,3,FALSE),"Não Cadastrado")))</f>
        <v/>
      </c>
      <c r="AC574" s="104"/>
      <c r="AD574" s="108" t="str">
        <f>IF(Tabela2[[#This Row],[Origem do acidente]] = "Plataforma", "PREENCHER","NA")</f>
        <v>NA</v>
      </c>
      <c r="AE574" s="107" t="str">
        <f>IF(AC574="","", IF(AC574="NC","", IF(AC574="NE","", IF(AC574="NA","",IFERROR(VLOOKUP(AC574,Produtos!$A$1:$C$2319,2,FALSE),"Não Cadastrado")))))</f>
        <v/>
      </c>
      <c r="AF574" s="104"/>
      <c r="AG574" s="104"/>
      <c r="AH574" s="104" t="str">
        <f>IF(AC574="","",IF(ISNUMBER(AC574)=FALSE,"Não se aplica",IFERROR(VLOOKUP(AC574,Produtos!$A$1:$C$2319,3,FALSE),"Não Cadastrado")))</f>
        <v/>
      </c>
      <c r="AI574" s="104"/>
      <c r="AJ574" s="104" t="str">
        <f>VLOOKUP(Tabela2[[#This Row],[SIEMA]],Siema2025,26,FALSE)</f>
        <v>As causas do acidente ainda estão sendo apuradas. O condutor foi socorrido com ferimentos leves, recebeu atendimento médico e posteriormente encaminhado ao hospital.</v>
      </c>
      <c r="AK574" s="107" t="s">
        <v>7250</v>
      </c>
      <c r="AL574" s="107" t="s">
        <v>7363</v>
      </c>
      <c r="AM574" s="107" t="s">
        <v>7182</v>
      </c>
      <c r="AN574" s="108" t="str">
        <f>VLOOKUP(Tabela2[[#This Row],[SIEMA]],Siema2025,51,FALSE)</f>
        <v/>
      </c>
      <c r="AO574" s="108" t="str">
        <f>VLOOKUP(Tabela2[[#This Row],[SIEMA]],Siema2025,53,FALSE)</f>
        <v/>
      </c>
      <c r="AP574" s="108" t="str">
        <f>VLOOKUP(Tabela2[[#This Row],[SIEMA]],Siema2025,55,FALSE)</f>
        <v/>
      </c>
      <c r="AQ574" s="108" t="str">
        <f>VLOOKUP(Tabela2[[#This Row],[SIEMA]],Siema2025,57,FALSE)</f>
        <v>X</v>
      </c>
      <c r="AR574" s="108" t="str">
        <f>VLOOKUP(Tabela2[[#This Row],[SIEMA]],Siema2025,59,FALSE)</f>
        <v/>
      </c>
      <c r="AS574" s="108" t="str">
        <f>VLOOKUP(Tabela2[[#This Row],[SIEMA]],Siema2025,61,FALSE)</f>
        <v/>
      </c>
      <c r="AT574" s="108" t="str">
        <f>VLOOKUP(Tabela2[[#This Row],[SIEMA]],Siema2025,63,FALSE)</f>
        <v/>
      </c>
      <c r="AU574" s="108" t="str">
        <f>VLOOKUP(Tabela2[[#This Row],[SIEMA]],Siema2025,65,FALSE)</f>
        <v>X</v>
      </c>
      <c r="AV574" s="108" t="str">
        <f>VLOOKUP(Tabela2[[#This Row],[SIEMA]],Siema2025,67,FALSE)</f>
        <v/>
      </c>
      <c r="AW574" s="108" t="str">
        <f>VLOOKUP(Tabela2[[#This Row],[SIEMA]],Siema2025,69,FALSE)</f>
        <v/>
      </c>
      <c r="AX574" s="108" t="str">
        <f>VLOOKUP(Tabela2[[#This Row],[SIEMA]],Siema2025,71,FALSE)</f>
        <v/>
      </c>
      <c r="AY574" s="108" t="str">
        <f>VLOOKUP(Tabela2[[#This Row],[SIEMA]],Siema2025,73,FALSE)</f>
        <v/>
      </c>
      <c r="AZ574" s="108" t="str">
        <f>VLOOKUP(Tabela2[[#This Row],[SIEMA]],Siema2025,75,FALSE)</f>
        <v/>
      </c>
      <c r="BA574" s="108" t="str">
        <f>VLOOKUP(Tabela2[[#This Row],[SIEMA]],Siema2025,77,FALSE)</f>
        <v/>
      </c>
      <c r="BB574" s="108" t="str">
        <f>VLOOKUP(Tabela2[[#This Row],[SIEMA]],Siema2025,79,FALSE)</f>
        <v/>
      </c>
      <c r="BC574" s="108" t="str">
        <f>IF(Tabela2[[#This Row],[Outro(s) ]] = "X", "PREENCHER","NA")</f>
        <v>NA</v>
      </c>
      <c r="BD574" s="108" t="str">
        <f>VLOOKUP(Tabela2[[#This Row],[SIEMA]],Siema2025,82,FALSE)</f>
        <v/>
      </c>
      <c r="BE574" s="108" t="str">
        <f>VLOOKUP(Tabela2[[#This Row],[SIEMA]],Siema2025,81,FALSE)</f>
        <v/>
      </c>
      <c r="BF574" s="110" t="str">
        <f>VLOOKUP(Tabela2[[#This Row],[SIEMA]],Siema2025,28,FALSE)</f>
        <v>Next Logistica Ltda</v>
      </c>
      <c r="BG574" s="110"/>
      <c r="BH574" s="111" t="str">
        <f>VLOOKUP(Tabela2[[#This Row],[SIEMA]],Siema2025,29,FALSE)</f>
        <v>54501735000128</v>
      </c>
      <c r="BI574" s="112" t="s">
        <v>2696</v>
      </c>
      <c r="BJ574" s="107" t="s">
        <v>7099</v>
      </c>
      <c r="BK574" s="104" t="s">
        <v>2696</v>
      </c>
      <c r="BL574" s="140">
        <v>45889</v>
      </c>
      <c r="BM574" s="108">
        <f ca="1">IF(Tabela2[[#This Row],[Data de atendimento do Ibama (considerar o primeiro documento/ação)]]="",_xlfn.DAYS(TODAY(),J574),_xlfn.DAYS(Tabela2[[#This Row],[Data de atendimento do Ibama (considerar o primeiro documento/ação)]],J574))</f>
        <v>3</v>
      </c>
      <c r="BN574" s="108" t="str">
        <f>IF(Tabela2[[#This Row],[Atendido pelo Ibama ("Não" ou "Sim")]]="Não","Preencher", IF(Tabela2[[#This Row],[Atendido pelo Ibama ("Não" ou "Sim")]]="Sim","NA",""))</f>
        <v>NA</v>
      </c>
      <c r="BO574" s="114" t="s">
        <v>7124</v>
      </c>
      <c r="BP574" s="108" t="s">
        <v>7348</v>
      </c>
      <c r="BQ574" s="106" t="s">
        <v>7062</v>
      </c>
      <c r="BR574" s="108" t="s">
        <v>2696</v>
      </c>
      <c r="BS574" s="108" t="s">
        <v>123</v>
      </c>
      <c r="BT574" s="108" t="s">
        <v>7126</v>
      </c>
      <c r="BU574" s="108" t="s">
        <v>123</v>
      </c>
      <c r="BV574" s="108" t="str">
        <f>IF(Tabela2[[#This Row],[Houve avaliação das informações pós-acidente solicitadas/enviadas?]] = "Sim", "PREENCHER","NA")</f>
        <v>NA</v>
      </c>
      <c r="BW574" s="108" t="s">
        <v>123</v>
      </c>
      <c r="BX574" s="106" t="s">
        <v>7127</v>
      </c>
      <c r="BY574" s="140"/>
      <c r="BZ574" s="104" t="str">
        <f>IF(Tabela2[[#This Row],[Data do documento de encerramento]]="NA","NA",IF(Tabela2[[#This Row],[Data do documento de encerramento]]="","Pendente de conclusão/ encerramento",_xlfn.DAYS(Tabela2[[#This Row],[Data do documento de encerramento]],J574)))</f>
        <v>Pendente de conclusão/ encerramento</v>
      </c>
      <c r="CA574" s="107" t="s">
        <v>9658</v>
      </c>
      <c r="CB574" s="107"/>
      <c r="CC574" s="107"/>
      <c r="CD574" s="107"/>
      <c r="CE574" s="107"/>
      <c r="CF574" s="107"/>
    </row>
    <row r="575" spans="1:84" ht="30.75" hidden="1">
      <c r="A575" s="169">
        <v>202582650443</v>
      </c>
      <c r="B575" s="170" t="s">
        <v>9659</v>
      </c>
      <c r="C575" s="108" t="str">
        <f>VLOOKUP(Tabela2[[#This Row],[SIEMA]],Siema2025,4,FALSE)</f>
        <v xml:space="preserve"> RJ</v>
      </c>
      <c r="D575" s="106" t="str">
        <f>VLOOKUP(Tabela2[[#This Row],[SIEMA]],Siema2025,3,FALSE)</f>
        <v xml:space="preserve">Resende </v>
      </c>
      <c r="E575" s="106" t="str">
        <f>VLOOKUP(Tabela2[[#This Row],[SIEMA]],Siema2025,20,FALSE)</f>
        <v>Rodovia Presidente Dutra Km 336, Eng. Passos</v>
      </c>
      <c r="F575" s="106"/>
      <c r="G575" s="172" t="s">
        <v>9660</v>
      </c>
      <c r="H575" s="172" t="s">
        <v>9661</v>
      </c>
      <c r="I575" s="104" t="str">
        <f>VLOOKUP(Tabela2[[#This Row],[SIEMA]],Siema2025,19,FALSE)</f>
        <v/>
      </c>
      <c r="J575" s="105">
        <f>VLOOKUP(Tabela2[[#This Row],[SIEMA]],Siema2025,2,FALSE)</f>
        <v>45886</v>
      </c>
      <c r="K575" s="105" t="str">
        <f>VLOOKUP(Tabela2[[#This Row],[SIEMA]],Siema2025,16,FALSE)</f>
        <v>Domingo</v>
      </c>
      <c r="L575" s="106" t="str">
        <f>IF(Tabela2[[#This Row],[Data]]="","Sem Informação",VLOOKUP(MONTH(Tabela2[[#This Row],[Data]]),'[1]Validação de dados'!$I$1:$J$13,2,0))</f>
        <v>Agosto</v>
      </c>
      <c r="M575" s="104">
        <f>YEAR(Tabela2[[#This Row],[Data]])</f>
        <v>2025</v>
      </c>
      <c r="N575" s="105" t="str">
        <f>VLOOKUP(Tabela2[[#This Row],[SIEMA]],Siema2025,17,FALSE)</f>
        <v>Matutino</v>
      </c>
      <c r="O575" s="105" t="str">
        <f>VLOOKUP(Tabela2[[#This Row],[SIEMA]],Siema2025,5,FALSE)</f>
        <v>Indústria</v>
      </c>
      <c r="P575" s="104" t="str">
        <f>VLOOKUP(Tabela2[[#This Row],[SIEMA]],Siema2025,21,FALSE)</f>
        <v>FCN-RP- Fábrica de Combustível Nuclear, unidade de Pó e Pastilhas das Indústrias Nucleares do Brasil</v>
      </c>
      <c r="Q575" s="104">
        <v>2978</v>
      </c>
      <c r="R575" t="s">
        <v>9662</v>
      </c>
      <c r="S575" s="107" t="str">
        <f>IF(Q575="","", IF(Q575="NC","", IF(Q575="NE","", IF(Q575="NA","",IFERROR(VLOOKUP(Q575,[1]Produtos!$A$1:$C$2319,2,FALSE),"Não Cadastrado")))))</f>
        <v>MATERIAL RADIOATIVO, HEXAFLUORETO DE URÂNIO, não-físsil ou físsil exceptivo</v>
      </c>
      <c r="T575" s="104" t="s">
        <v>5278</v>
      </c>
      <c r="U575" s="104" t="s">
        <v>7309</v>
      </c>
      <c r="V575" s="104">
        <f>IF(Q575="","",IF(ISNUMBER(Q575)=FALSE,"Não se aplica",IFERROR(VLOOKUP(Q575,Produtos!$A$1:$C$2319,3,FALSE),"Não Cadastrado")))</f>
        <v>7</v>
      </c>
      <c r="W575" s="104" t="str">
        <f>VLOOKUP(Tabela2[[#This Row],[SIEMA]],Siema2025,10,FALSE)</f>
        <v/>
      </c>
      <c r="X575" s="113" t="str">
        <f>IF(Tabela2[[#This Row],[Origem do acidente]] = "Plataforma", "PREENCHER","NA")</f>
        <v>NA</v>
      </c>
      <c r="Y575" s="109" t="str">
        <f>IF(W575="","", IF(W575="NC","", IF(W575="NE","", IF(W575="NA","",IFERROR(VLOOKUP(W575,Produtos!$A$1:$C$2319,2,FALSE),"Não Cadastrado")))))</f>
        <v/>
      </c>
      <c r="Z575" s="104" t="str">
        <f>VLOOKUP(Tabela2[[#This Row],[SIEMA]],Siema2025,11,FALSE)</f>
        <v xml:space="preserve"> </v>
      </c>
      <c r="AA575" s="104" t="str">
        <f>VLOOKUP(Tabela2[[#This Row],[SIEMA]],Siema2025,12,FALSE)</f>
        <v xml:space="preserve"> </v>
      </c>
      <c r="AB575" s="104" t="str">
        <f>IF(W575="","",IF(ISNUMBER(W575)=FALSE,"Não se aplica",IFERROR(VLOOKUP(W575,Produtos!$A$1:$C$2319,3,FALSE),"Não Cadastrado")))</f>
        <v/>
      </c>
      <c r="AC575" s="104"/>
      <c r="AD575" s="108" t="str">
        <f>IF(Tabela2[[#This Row],[Origem do acidente]] = "Plataforma", "PREENCHER","NA")</f>
        <v>NA</v>
      </c>
      <c r="AE575" s="107" t="str">
        <f>IF(AC575="","", IF(AC575="NC","", IF(AC575="NE","", IF(AC575="NA","",IFERROR(VLOOKUP(AC575,Produtos!$A$1:$C$2319,2,FALSE),"Não Cadastrado")))))</f>
        <v/>
      </c>
      <c r="AF575" s="104"/>
      <c r="AG575" s="104"/>
      <c r="AH575" s="104" t="str">
        <f>IF(AC575="","",IF(ISNUMBER(AC575)=FALSE,"Não se aplica",IFERROR(VLOOKUP(AC575,Produtos!$A$1:$C$2319,3,FALSE),"Não Cadastrado")))</f>
        <v/>
      </c>
      <c r="AI575" s="104"/>
      <c r="AJ575" s="104" t="str">
        <f>VLOOKUP(Tabela2[[#This Row],[SIEMA]],Siema2025,26,FALSE)</f>
        <v>Pequeno escape de material durante as atividades rotineiras de operação (Precipitação). A análise de causas raízes e ações corretivas serão disponibilizadas a esse órgão em momento oportuno.</v>
      </c>
      <c r="AK575" s="107" t="s">
        <v>7112</v>
      </c>
      <c r="AL575" s="107"/>
      <c r="AM575" s="107"/>
      <c r="AN575" s="108" t="str">
        <f>VLOOKUP(Tabela2[[#This Row],[SIEMA]],Siema2025,51,FALSE)</f>
        <v/>
      </c>
      <c r="AO575" s="108" t="str">
        <f>VLOOKUP(Tabela2[[#This Row],[SIEMA]],Siema2025,53,FALSE)</f>
        <v/>
      </c>
      <c r="AP575" s="108" t="str">
        <f>VLOOKUP(Tabela2[[#This Row],[SIEMA]],Siema2025,55,FALSE)</f>
        <v/>
      </c>
      <c r="AQ575" s="108" t="str">
        <f>VLOOKUP(Tabela2[[#This Row],[SIEMA]],Siema2025,57,FALSE)</f>
        <v/>
      </c>
      <c r="AR575" s="108" t="str">
        <f>VLOOKUP(Tabela2[[#This Row],[SIEMA]],Siema2025,59,FALSE)</f>
        <v/>
      </c>
      <c r="AS575" s="108" t="str">
        <f>VLOOKUP(Tabela2[[#This Row],[SIEMA]],Siema2025,61,FALSE)</f>
        <v/>
      </c>
      <c r="AT575" s="108" t="str">
        <f>VLOOKUP(Tabela2[[#This Row],[SIEMA]],Siema2025,63,FALSE)</f>
        <v/>
      </c>
      <c r="AU575" s="108" t="str">
        <f>VLOOKUP(Tabela2[[#This Row],[SIEMA]],Siema2025,65,FALSE)</f>
        <v/>
      </c>
      <c r="AV575" s="108" t="str">
        <f>VLOOKUP(Tabela2[[#This Row],[SIEMA]],Siema2025,67,FALSE)</f>
        <v/>
      </c>
      <c r="AW575" s="108" t="str">
        <f>VLOOKUP(Tabela2[[#This Row],[SIEMA]],Siema2025,69,FALSE)</f>
        <v/>
      </c>
      <c r="AX575" s="108" t="str">
        <f>VLOOKUP(Tabela2[[#This Row],[SIEMA]],Siema2025,71,FALSE)</f>
        <v/>
      </c>
      <c r="AY575" s="108" t="str">
        <f>VLOOKUP(Tabela2[[#This Row],[SIEMA]],Siema2025,73,FALSE)</f>
        <v/>
      </c>
      <c r="AZ575" s="108" t="str">
        <f>VLOOKUP(Tabela2[[#This Row],[SIEMA]],Siema2025,75,FALSE)</f>
        <v/>
      </c>
      <c r="BA575" s="108" t="str">
        <f>VLOOKUP(Tabela2[[#This Row],[SIEMA]],Siema2025,77,FALSE)</f>
        <v/>
      </c>
      <c r="BB575" s="108" t="str">
        <f>VLOOKUP(Tabela2[[#This Row],[SIEMA]],Siema2025,79,FALSE)</f>
        <v>X</v>
      </c>
      <c r="BC575" s="108" t="s">
        <v>9663</v>
      </c>
      <c r="BD575" s="108" t="str">
        <f>VLOOKUP(Tabela2[[#This Row],[SIEMA]],Siema2025,82,FALSE)</f>
        <v/>
      </c>
      <c r="BE575" s="108" t="str">
        <f>VLOOKUP(Tabela2[[#This Row],[SIEMA]],Siema2025,81,FALSE)</f>
        <v/>
      </c>
      <c r="BF575" s="110" t="s">
        <v>424</v>
      </c>
      <c r="BG575" s="110"/>
      <c r="BH575" s="264" t="s">
        <v>9664</v>
      </c>
      <c r="BI575" s="112" t="str">
        <f>VLOOKUP(Tabela2[[#This Row],[SIEMA]],Siema2025,107,FALSE)</f>
        <v>Não</v>
      </c>
      <c r="BJ575" s="107" t="s">
        <v>7099</v>
      </c>
      <c r="BK575" s="104" t="s">
        <v>2696</v>
      </c>
      <c r="BL575" s="140">
        <v>45905</v>
      </c>
      <c r="BM575" s="108">
        <f ca="1">IF(Tabela2[[#This Row],[Data de atendimento do Ibama (considerar o primeiro documento/ação)]]="",_xlfn.DAYS(TODAY(),J575),_xlfn.DAYS(Tabela2[[#This Row],[Data de atendimento do Ibama (considerar o primeiro documento/ação)]],J575))</f>
        <v>19</v>
      </c>
      <c r="BN575" s="108" t="str">
        <f>IF(Tabela2[[#This Row],[Atendido pelo Ibama ("Não" ou "Sim")]]="Não","Preencher", IF(Tabela2[[#This Row],[Atendido pelo Ibama ("Não" ou "Sim")]]="Sim","NA",""))</f>
        <v>NA</v>
      </c>
      <c r="BO575" s="114" t="s">
        <v>7138</v>
      </c>
      <c r="BP575" s="108" t="s">
        <v>7191</v>
      </c>
      <c r="BQ575" s="106" t="s">
        <v>123</v>
      </c>
      <c r="BR575" s="108" t="str">
        <f>IF(Tabela2[[#This Row],[Equipe do Ibama foi a campo? Houve sobrevoo do Poseidon?]] = "Sim", "PREENCHER","NA")</f>
        <v>NA</v>
      </c>
      <c r="BS575" s="108" t="str">
        <f>IF(Tabela2[[#This Row],[Se sim, foi emitida Ordem de Emergência? (informações vinculada à coluna CK)]] = "Sim", "PREENCHER","NA")</f>
        <v>NA</v>
      </c>
      <c r="BT575" s="108" t="s">
        <v>7101</v>
      </c>
      <c r="BU575" s="108" t="s">
        <v>2696</v>
      </c>
      <c r="BV575" s="108" t="s">
        <v>123</v>
      </c>
      <c r="BW575" s="108" t="s">
        <v>2696</v>
      </c>
      <c r="BX575" s="106" t="s">
        <v>7116</v>
      </c>
      <c r="BY575" s="140">
        <v>46014</v>
      </c>
      <c r="BZ575" s="104">
        <f>IF(Tabela2[[#This Row],[Data do documento de encerramento]]="NA","NA",IF(Tabela2[[#This Row],[Data do documento de encerramento]]="","Pendente de conclusão/ encerramento",_xlfn.DAYS(Tabela2[[#This Row],[Data do documento de encerramento]],J575)))</f>
        <v>128</v>
      </c>
      <c r="CA575" s="107"/>
      <c r="CB575" s="107"/>
      <c r="CC575" s="107"/>
      <c r="CD575" s="107"/>
      <c r="CE575" s="107"/>
      <c r="CF575" s="107"/>
    </row>
    <row r="576" spans="1:84" ht="30.75" hidden="1">
      <c r="A576" s="169">
        <v>202581828829</v>
      </c>
      <c r="B576" s="170" t="s">
        <v>9665</v>
      </c>
      <c r="C576" s="108" t="str">
        <f>VLOOKUP(Tabela2[[#This Row],[SIEMA]],Siema2025,4,FALSE)</f>
        <v xml:space="preserve"> GO</v>
      </c>
      <c r="D576" s="106" t="str">
        <f>VLOOKUP(Tabela2[[#This Row],[SIEMA]],Siema2025,3,FALSE)</f>
        <v xml:space="preserve">Gameleira de Goiás </v>
      </c>
      <c r="E576" s="106" t="str">
        <f>VLOOKUP(Tabela2[[#This Row],[SIEMA]],Siema2025,20,FALSE)</f>
        <v/>
      </c>
      <c r="F576" t="s">
        <v>5295</v>
      </c>
      <c r="G576" s="109" t="s">
        <v>9666</v>
      </c>
      <c r="H576" s="106" t="s">
        <v>9667</v>
      </c>
      <c r="I576" s="104" t="s">
        <v>7114</v>
      </c>
      <c r="J576" s="105">
        <f>VLOOKUP(Tabela2[[#This Row],[SIEMA]],Siema2025,2,FALSE)</f>
        <v>45887</v>
      </c>
      <c r="K576" s="105" t="str">
        <f>VLOOKUP(Tabela2[[#This Row],[SIEMA]],Siema2025,16,FALSE)</f>
        <v>Segunda</v>
      </c>
      <c r="L576" s="106" t="str">
        <f>IF(Tabela2[[#This Row],[Data]]="","Sem Informação",VLOOKUP(MONTH(Tabela2[[#This Row],[Data]]),'[1]Validação de dados'!$I$1:$J$13,2,0))</f>
        <v>Agosto</v>
      </c>
      <c r="M576" s="104">
        <f>YEAR(Tabela2[[#This Row],[Data]])</f>
        <v>2025</v>
      </c>
      <c r="N576" s="105" t="str">
        <f>VLOOKUP(Tabela2[[#This Row],[SIEMA]],Siema2025,17,FALSE)</f>
        <v>Matutino</v>
      </c>
      <c r="O576" s="105" t="str">
        <f>VLOOKUP(Tabela2[[#This Row],[SIEMA]],Siema2025,5,FALSE)</f>
        <v>Duto</v>
      </c>
      <c r="P576" s="104" t="str">
        <f>VLOOKUP(Tabela2[[#This Row],[SIEMA]],Siema2025,21,FALSE)</f>
        <v>Faixa de Dutos OSBRA km 845+300</v>
      </c>
      <c r="Q576" s="104">
        <v>1202</v>
      </c>
      <c r="R576" s="104" t="str">
        <f>VLOOKUP(Tabela2[[#This Row],[SIEMA]],Siema2025,10,FALSE)</f>
        <v/>
      </c>
      <c r="S576" s="107" t="str">
        <f>IF(Q576="","", IF(Q576="NC","", IF(Q576="NE","", IF(Q576="NA","",IFERROR(VLOOKUP(Q576,[1]Produtos!$A$1:$C$2319,2,FALSE),"Não Cadastrado")))))</f>
        <v>GASÓLEO ou ÓLEO DIESEL ou ÓLEO PARA AQUECIMENTO, LEVE</v>
      </c>
      <c r="T576" s="104">
        <v>0</v>
      </c>
      <c r="U576" s="104" t="s">
        <v>7111</v>
      </c>
      <c r="V576" s="104">
        <f>IF(Q576="","",IF(ISNUMBER(Q576)=FALSE,"Não se aplica",IFERROR(VLOOKUP(Q576,Produtos!$A$1:$C$2319,3,FALSE),"Não Cadastrado")))</f>
        <v>3</v>
      </c>
      <c r="W576" s="104" t="str">
        <f>VLOOKUP(Tabela2[[#This Row],[SIEMA]],Siema2025,10,FALSE)</f>
        <v/>
      </c>
      <c r="X576" s="113" t="str">
        <f>IF(Tabela2[[#This Row],[Origem do acidente]] = "Plataforma", "PREENCHER","NA")</f>
        <v>NA</v>
      </c>
      <c r="Y576" s="109" t="str">
        <f>IF(W576="","", IF(W576="NC","", IF(W576="NE","", IF(W576="NA","",IFERROR(VLOOKUP(W576,Produtos!$A$1:$C$2319,2,FALSE),"Não Cadastrado")))))</f>
        <v/>
      </c>
      <c r="Z576" s="104" t="str">
        <f>VLOOKUP(Tabela2[[#This Row],[SIEMA]],Siema2025,11,FALSE)</f>
        <v xml:space="preserve"> </v>
      </c>
      <c r="AA576" s="104" t="str">
        <f>VLOOKUP(Tabela2[[#This Row],[SIEMA]],Siema2025,12,FALSE)</f>
        <v xml:space="preserve"> </v>
      </c>
      <c r="AB576" s="104" t="str">
        <f>IF(W576="","",IF(ISNUMBER(W576)=FALSE,"Não se aplica",IFERROR(VLOOKUP(W576,Produtos!$A$1:$C$2319,3,FALSE),"Não Cadastrado")))</f>
        <v/>
      </c>
      <c r="AC576" s="104"/>
      <c r="AD576" s="108" t="str">
        <f>IF(Tabela2[[#This Row],[Origem do acidente]] = "Plataforma", "PREENCHER","NA")</f>
        <v>NA</v>
      </c>
      <c r="AE576" s="107" t="str">
        <f>IF(AC576="","", IF(AC576="NC","", IF(AC576="NE","", IF(AC576="NA","",IFERROR(VLOOKUP(AC576,Produtos!$A$1:$C$2319,2,FALSE),"Não Cadastrado")))))</f>
        <v/>
      </c>
      <c r="AF576" s="104"/>
      <c r="AG576" s="104"/>
      <c r="AH576" s="104" t="str">
        <f>IF(AC576="","",IF(ISNUMBER(AC576)=FALSE,"Não se aplica",IFERROR(VLOOKUP(AC576,Produtos!$A$1:$C$2319,3,FALSE),"Não Cadastrado")))</f>
        <v/>
      </c>
      <c r="AI576" s="104"/>
      <c r="AJ576" s="104" t="str">
        <f>VLOOKUP(Tabela2[[#This Row],[SIEMA]],Siema2025,26,FALSE)</f>
        <v>Após identificação de despressurização pelo CNCL, equipe de patrulha técnica de proteção de dutos identificou derivação clandestina no OSBRA 12" no km 845+300.</v>
      </c>
      <c r="AK576" s="107" t="s">
        <v>7122</v>
      </c>
      <c r="AL576" s="107"/>
      <c r="AM576" s="107"/>
      <c r="AN576" s="108" t="str">
        <f>VLOOKUP(Tabela2[[#This Row],[SIEMA]],Siema2025,51,FALSE)</f>
        <v/>
      </c>
      <c r="AO576" s="108" t="str">
        <f>VLOOKUP(Tabela2[[#This Row],[SIEMA]],Siema2025,53,FALSE)</f>
        <v/>
      </c>
      <c r="AP576" s="108" t="str">
        <f>VLOOKUP(Tabela2[[#This Row],[SIEMA]],Siema2025,55,FALSE)</f>
        <v/>
      </c>
      <c r="AQ576" s="108" t="str">
        <f>VLOOKUP(Tabela2[[#This Row],[SIEMA]],Siema2025,57,FALSE)</f>
        <v/>
      </c>
      <c r="AR576" s="108" t="str">
        <f>VLOOKUP(Tabela2[[#This Row],[SIEMA]],Siema2025,59,FALSE)</f>
        <v/>
      </c>
      <c r="AS576" s="108" t="str">
        <f>VLOOKUP(Tabela2[[#This Row],[SIEMA]],Siema2025,61,FALSE)</f>
        <v/>
      </c>
      <c r="AT576" s="108" t="str">
        <f>VLOOKUP(Tabela2[[#This Row],[SIEMA]],Siema2025,63,FALSE)</f>
        <v/>
      </c>
      <c r="AU576" s="108" t="str">
        <f>VLOOKUP(Tabela2[[#This Row],[SIEMA]],Siema2025,65,FALSE)</f>
        <v/>
      </c>
      <c r="AV576" s="108" t="str">
        <f>VLOOKUP(Tabela2[[#This Row],[SIEMA]],Siema2025,67,FALSE)</f>
        <v/>
      </c>
      <c r="AW576" s="108" t="str">
        <f>VLOOKUP(Tabela2[[#This Row],[SIEMA]],Siema2025,69,FALSE)</f>
        <v/>
      </c>
      <c r="AX576" s="108" t="str">
        <f>VLOOKUP(Tabela2[[#This Row],[SIEMA]],Siema2025,71,FALSE)</f>
        <v/>
      </c>
      <c r="AY576" s="108" t="str">
        <f>VLOOKUP(Tabela2[[#This Row],[SIEMA]],Siema2025,73,FALSE)</f>
        <v/>
      </c>
      <c r="AZ576" s="108" t="str">
        <f>VLOOKUP(Tabela2[[#This Row],[SIEMA]],Siema2025,75,FALSE)</f>
        <v/>
      </c>
      <c r="BA576" s="108" t="str">
        <f>VLOOKUP(Tabela2[[#This Row],[SIEMA]],Siema2025,77,FALSE)</f>
        <v/>
      </c>
      <c r="BB576" s="108"/>
      <c r="BC576" s="108" t="str">
        <f>IF(Tabela2[[#This Row],[Outro(s) ]] = "X", "PREENCHER","NA")</f>
        <v>NA</v>
      </c>
      <c r="BD576" s="108" t="str">
        <f>VLOOKUP(Tabela2[[#This Row],[SIEMA]],Siema2025,82,FALSE)</f>
        <v/>
      </c>
      <c r="BE576" s="108" t="s">
        <v>7132</v>
      </c>
      <c r="BF576" s="110" t="str">
        <f>VLOOKUP(Tabela2[[#This Row],[SIEMA]],Siema2025,28,FALSE)</f>
        <v>Petrobras Transporte S.A. - Transpetro</v>
      </c>
      <c r="BG576" s="110"/>
      <c r="BH576" s="111" t="str">
        <f>VLOOKUP(Tabela2[[#This Row],[SIEMA]],Siema2025,29,FALSE)</f>
        <v>02709449000159</v>
      </c>
      <c r="BI576" s="112" t="str">
        <f>VLOOKUP(Tabela2[[#This Row],[SIEMA]],Siema2025,107,FALSE)</f>
        <v>Não</v>
      </c>
      <c r="BJ576" s="107" t="s">
        <v>7099</v>
      </c>
      <c r="BK576" s="104" t="s">
        <v>2696</v>
      </c>
      <c r="BL576" s="140">
        <v>45889</v>
      </c>
      <c r="BM576" s="108">
        <f ca="1">IF(Tabela2[[#This Row],[Data de atendimento do Ibama (considerar o primeiro documento/ação)]]="",_xlfn.DAYS(TODAY(),J576),_xlfn.DAYS(Tabela2[[#This Row],[Data de atendimento do Ibama (considerar o primeiro documento/ação)]],J576))</f>
        <v>2</v>
      </c>
      <c r="BN576" s="108" t="str">
        <f>IF(Tabela2[[#This Row],[Atendido pelo Ibama ("Não" ou "Sim")]]="Não","Preencher", IF(Tabela2[[#This Row],[Atendido pelo Ibama ("Não" ou "Sim")]]="Sim","NA",""))</f>
        <v>NA</v>
      </c>
      <c r="BO576" s="114" t="s">
        <v>7124</v>
      </c>
      <c r="BP576" s="108" t="s">
        <v>7348</v>
      </c>
      <c r="BQ576" s="106" t="s">
        <v>2696</v>
      </c>
      <c r="BR576" s="108" t="s">
        <v>2696</v>
      </c>
      <c r="BS576" s="108" t="s">
        <v>2696</v>
      </c>
      <c r="BT576" s="108" t="s">
        <v>7101</v>
      </c>
      <c r="BU576" s="108" t="s">
        <v>123</v>
      </c>
      <c r="BV576" s="108" t="str">
        <f>IF(Tabela2[[#This Row],[Houve avaliação das informações pós-acidente solicitadas/enviadas?]] = "Sim", "PREENCHER","NA")</f>
        <v>NA</v>
      </c>
      <c r="BW576" s="108" t="s">
        <v>123</v>
      </c>
      <c r="BX576" s="106"/>
      <c r="BY576" s="140"/>
      <c r="BZ576" s="104" t="str">
        <f>IF(Tabela2[[#This Row],[Data do documento de encerramento]]="NA","NA",IF(Tabela2[[#This Row],[Data do documento de encerramento]]="","Pendente de conclusão/ encerramento",_xlfn.DAYS(Tabela2[[#This Row],[Data do documento de encerramento]],J576)))</f>
        <v>Pendente de conclusão/ encerramento</v>
      </c>
      <c r="CA576" s="107"/>
      <c r="CB576" s="107"/>
      <c r="CC576" s="115"/>
      <c r="CD576" s="107"/>
      <c r="CE576" s="107"/>
      <c r="CF576" s="107"/>
    </row>
    <row r="577" spans="1:84" ht="60.75" hidden="1">
      <c r="A577" s="169">
        <v>202581836034</v>
      </c>
      <c r="B577" s="170" t="s">
        <v>9668</v>
      </c>
      <c r="C577" s="108" t="str">
        <f>VLOOKUP(Tabela2[[#This Row],[SIEMA]],Siema2025,4,FALSE)</f>
        <v xml:space="preserve"> MG</v>
      </c>
      <c r="D577" s="106" t="str">
        <f>VLOOKUP(Tabela2[[#This Row],[SIEMA]],Siema2025,3,FALSE)</f>
        <v xml:space="preserve">Congonhas </v>
      </c>
      <c r="E577" s="106" t="s">
        <v>7760</v>
      </c>
      <c r="F577" s="106" t="s">
        <v>9669</v>
      </c>
      <c r="G577" s="106" t="s">
        <v>9670</v>
      </c>
      <c r="H577" s="106" t="s">
        <v>9671</v>
      </c>
      <c r="I577" s="104" t="s">
        <v>7114</v>
      </c>
      <c r="J577" s="105">
        <f>VLOOKUP(Tabela2[[#This Row],[SIEMA]],Siema2025,2,FALSE)</f>
        <v>45887</v>
      </c>
      <c r="K577" s="105" t="str">
        <f>VLOOKUP(Tabela2[[#This Row],[SIEMA]],Siema2025,16,FALSE)</f>
        <v>Segunda</v>
      </c>
      <c r="L577" s="106" t="str">
        <f>IF(Tabela2[[#This Row],[Data]]="","Sem Informação",VLOOKUP(MONTH(Tabela2[[#This Row],[Data]]),'[1]Validação de dados'!$I$1:$J$13,2,0))</f>
        <v>Agosto</v>
      </c>
      <c r="M577" s="104">
        <f>YEAR(Tabela2[[#This Row],[Data]])</f>
        <v>2025</v>
      </c>
      <c r="N577" s="105" t="str">
        <f>VLOOKUP(Tabela2[[#This Row],[SIEMA]],Siema2025,17,FALSE)</f>
        <v>Matutino</v>
      </c>
      <c r="O577" s="105" t="str">
        <f>VLOOKUP(Tabela2[[#This Row],[SIEMA]],Siema2025,5,FALSE)</f>
        <v>Rodovia</v>
      </c>
      <c r="P577" s="104" t="str">
        <f>VLOOKUP(Tabela2[[#This Row],[SIEMA]],Siema2025,21,FALSE)</f>
        <v>INCÊNDIO DERIVADO DE UMA PANE ELÉTRICA NO CAMINHÃO, SEGUNDO O CONDUTOR.</v>
      </c>
      <c r="Q577" s="104">
        <v>3082</v>
      </c>
      <c r="R577" s="104" t="str">
        <f>VLOOKUP(Tabela2[[#This Row],[SIEMA]],Siema2025,10,FALSE)</f>
        <v>MASSA ASFÁLTICA</v>
      </c>
      <c r="S577" s="107" t="str">
        <f>IF(Q577="","", IF(Q577="NC","", IF(Q577="NE","", IF(Q577="NA","",IFERROR(VLOOKUP(Q577,[1]Produtos!$A$1:$C$2319,2,FALSE),"Não Cadastrado")))))</f>
        <v>SUBSTÂNCIA QUE APRESENTA RISCO PARA O MEIO AMBIENTE, LÍQUIDA, N.E.</v>
      </c>
      <c r="T577" s="104" t="str">
        <f>VLOOKUP(Tabela2[[#This Row],[SIEMA]],Siema2025,11,FALSE)</f>
        <v>1</v>
      </c>
      <c r="U577" s="104" t="str">
        <f>VLOOKUP(Tabela2[[#This Row],[SIEMA]],Siema2025,12,FALSE)</f>
        <v>T</v>
      </c>
      <c r="V577" s="104">
        <f>IF(Q577="","",IF(ISNUMBER(Q577)=FALSE,"Não se aplica",IFERROR(VLOOKUP(Q577,Produtos!$A$1:$C$2319,3,FALSE),"Não Cadastrado")))</f>
        <v>9</v>
      </c>
      <c r="W577" s="104"/>
      <c r="X577" s="113" t="str">
        <f>IF(Tabela2[[#This Row],[Origem do acidente]] = "Plataforma", "PREENCHER","NA")</f>
        <v>NA</v>
      </c>
      <c r="Y577" s="109" t="str">
        <f>IF(W577="","", IF(W577="NC","", IF(W577="NE","", IF(W577="NA","",IFERROR(VLOOKUP(W577,Produtos!$A$1:$C$2319,2,FALSE),"Não Cadastrado")))))</f>
        <v/>
      </c>
      <c r="Z577" s="104"/>
      <c r="AA577" s="104"/>
      <c r="AB577" s="104" t="str">
        <f>IF(W577="","",IF(ISNUMBER(W577)=FALSE,"Não se aplica",IFERROR(VLOOKUP(W577,Produtos!$A$1:$C$2319,3,FALSE),"Não Cadastrado")))</f>
        <v/>
      </c>
      <c r="AC577" s="104"/>
      <c r="AD577" s="108" t="str">
        <f>IF(Tabela2[[#This Row],[Origem do acidente]] = "Plataforma", "PREENCHER","NA")</f>
        <v>NA</v>
      </c>
      <c r="AE577" s="107" t="str">
        <f>IF(AC577="","", IF(AC577="NC","", IF(AC577="NE","", IF(AC577="NA","",IFERROR(VLOOKUP(AC577,Produtos!$A$1:$C$2319,2,FALSE),"Não Cadastrado")))))</f>
        <v/>
      </c>
      <c r="AF577" s="104"/>
      <c r="AG577" s="104"/>
      <c r="AH577" s="104" t="str">
        <f>IF(AC577="","",IF(ISNUMBER(AC577)=FALSE,"Não se aplica",IFERROR(VLOOKUP(AC577,Produtos!$A$1:$C$2319,3,FALSE),"Não Cadastrado")))</f>
        <v/>
      </c>
      <c r="AI577" s="104"/>
      <c r="AJ577" s="104" t="str">
        <f>VLOOKUP(Tabela2[[#This Row],[SIEMA]],Siema2025,26,FALSE)</f>
        <v>Pane elétrica no caminhão, conforme relatado pelo condutor.</v>
      </c>
      <c r="AK577" s="107" t="s">
        <v>7112</v>
      </c>
      <c r="AL577" s="107" t="s">
        <v>7290</v>
      </c>
      <c r="AM577" s="107" t="s">
        <v>7636</v>
      </c>
      <c r="AN577" s="108" t="str">
        <f>VLOOKUP(Tabela2[[#This Row],[SIEMA]],Siema2025,51,FALSE)</f>
        <v/>
      </c>
      <c r="AO577" s="108" t="str">
        <f>VLOOKUP(Tabela2[[#This Row],[SIEMA]],Siema2025,53,FALSE)</f>
        <v/>
      </c>
      <c r="AP577" s="108" t="str">
        <f>VLOOKUP(Tabela2[[#This Row],[SIEMA]],Siema2025,55,FALSE)</f>
        <v/>
      </c>
      <c r="AQ577" s="108" t="str">
        <f>VLOOKUP(Tabela2[[#This Row],[SIEMA]],Siema2025,57,FALSE)</f>
        <v/>
      </c>
      <c r="AR577" s="108" t="str">
        <f>VLOOKUP(Tabela2[[#This Row],[SIEMA]],Siema2025,59,FALSE)</f>
        <v/>
      </c>
      <c r="AS577" s="108" t="str">
        <f>VLOOKUP(Tabela2[[#This Row],[SIEMA]],Siema2025,61,FALSE)</f>
        <v/>
      </c>
      <c r="AT577" s="108" t="str">
        <f>VLOOKUP(Tabela2[[#This Row],[SIEMA]],Siema2025,63,FALSE)</f>
        <v/>
      </c>
      <c r="AU577" s="108" t="str">
        <f>VLOOKUP(Tabela2[[#This Row],[SIEMA]],Siema2025,65,FALSE)</f>
        <v/>
      </c>
      <c r="AV577" s="108" t="str">
        <f>VLOOKUP(Tabela2[[#This Row],[SIEMA]],Siema2025,67,FALSE)</f>
        <v/>
      </c>
      <c r="AW577" s="108" t="s">
        <v>7183</v>
      </c>
      <c r="AX577" s="108" t="str">
        <f>VLOOKUP(Tabela2[[#This Row],[SIEMA]],Siema2025,71,FALSE)</f>
        <v/>
      </c>
      <c r="AY577" s="108" t="str">
        <f>VLOOKUP(Tabela2[[#This Row],[SIEMA]],Siema2025,73,FALSE)</f>
        <v/>
      </c>
      <c r="AZ577" s="108" t="str">
        <f>VLOOKUP(Tabela2[[#This Row],[SIEMA]],Siema2025,75,FALSE)</f>
        <v/>
      </c>
      <c r="BA577" s="108" t="str">
        <f>VLOOKUP(Tabela2[[#This Row],[SIEMA]],Siema2025,77,FALSE)</f>
        <v/>
      </c>
      <c r="BB577" s="108" t="str">
        <f>VLOOKUP(Tabela2[[#This Row],[SIEMA]],Siema2025,79,FALSE)</f>
        <v/>
      </c>
      <c r="BC577" s="108" t="str">
        <f>IF(Tabela2[[#This Row],[Outro(s) ]] = "X", "PREENCHER","NA")</f>
        <v>NA</v>
      </c>
      <c r="BD577" s="108"/>
      <c r="BE577" s="108" t="str">
        <f>VLOOKUP(Tabela2[[#This Row],[SIEMA]],Siema2025,81,FALSE)</f>
        <v/>
      </c>
      <c r="BF577" s="110" t="str">
        <f>VLOOKUP(Tabela2[[#This Row],[SIEMA]],Siema2025,28,FALSE)</f>
        <v>PAVIDEZ ENGENHARIA LTDA</v>
      </c>
      <c r="BG577" s="110"/>
      <c r="BH577" s="111" t="str">
        <f>VLOOKUP(Tabela2[[#This Row],[SIEMA]],Siema2025,29,FALSE)</f>
        <v>01744153000106</v>
      </c>
      <c r="BI577" s="112" t="s">
        <v>2696</v>
      </c>
      <c r="BJ577" s="107" t="s">
        <v>7099</v>
      </c>
      <c r="BK577" s="104" t="s">
        <v>2696</v>
      </c>
      <c r="BL577" s="140">
        <v>45890</v>
      </c>
      <c r="BM577" s="108">
        <f ca="1">IF(Tabela2[[#This Row],[Data de atendimento do Ibama (considerar o primeiro documento/ação)]]="",_xlfn.DAYS(TODAY(),J577),_xlfn.DAYS(Tabela2[[#This Row],[Data de atendimento do Ibama (considerar o primeiro documento/ação)]],J577))</f>
        <v>3</v>
      </c>
      <c r="BN577" s="108" t="str">
        <f>IF(Tabela2[[#This Row],[Atendido pelo Ibama ("Não" ou "Sim")]]="Não","Preencher", IF(Tabela2[[#This Row],[Atendido pelo Ibama ("Não" ou "Sim")]]="Sim","NA",""))</f>
        <v>NA</v>
      </c>
      <c r="BO577" s="114" t="s">
        <v>7100</v>
      </c>
      <c r="BP577" s="108" t="str">
        <f>IF(Tabela2[[#This Row],[Forma de atendimento (primeiro documento/ação)]]= "Outros (especificar)", "PREENCHER","NA")</f>
        <v>NA</v>
      </c>
      <c r="BQ577" s="106" t="s">
        <v>123</v>
      </c>
      <c r="BR577" s="108" t="str">
        <f>IF(Tabela2[[#This Row],[Equipe do Ibama foi a campo? Houve sobrevoo do Poseidon?]] = "Sim", "PREENCHER","NA")</f>
        <v>NA</v>
      </c>
      <c r="BS577" s="108" t="str">
        <f>IF(Tabela2[[#This Row],[Se sim, foi emitida Ordem de Emergência? (informações vinculada à coluna CK)]] = "Sim", "PREENCHER","NA")</f>
        <v>NA</v>
      </c>
      <c r="BT577" s="108" t="s">
        <v>7126</v>
      </c>
      <c r="BU577" s="108" t="s">
        <v>123</v>
      </c>
      <c r="BV577" s="108" t="s">
        <v>123</v>
      </c>
      <c r="BW577" s="108" t="s">
        <v>123</v>
      </c>
      <c r="BX577" s="106" t="s">
        <v>7127</v>
      </c>
      <c r="BY577" s="106"/>
      <c r="BZ577" s="104" t="str">
        <f>IF(Tabela2[[#This Row],[Data do documento de encerramento]]="NA","NA",IF(Tabela2[[#This Row],[Data do documento de encerramento]]="","Pendente de conclusão/ encerramento",_xlfn.DAYS(Tabela2[[#This Row],[Data do documento de encerramento]],J577)))</f>
        <v>Pendente de conclusão/ encerramento</v>
      </c>
      <c r="CA577" s="107" t="s">
        <v>9672</v>
      </c>
      <c r="CB577" s="107"/>
      <c r="CC577" s="115"/>
      <c r="CD577" s="107"/>
      <c r="CE577" s="107"/>
      <c r="CF577" s="107"/>
    </row>
    <row r="578" spans="1:84" ht="60.75">
      <c r="A578" s="169">
        <v>202581943210</v>
      </c>
      <c r="B578" s="170" t="s">
        <v>9673</v>
      </c>
      <c r="C578" s="108" t="s">
        <v>7135</v>
      </c>
      <c r="D578" s="106" t="s">
        <v>637</v>
      </c>
      <c r="E578" s="106" t="s">
        <v>7680</v>
      </c>
      <c r="F578" s="106"/>
      <c r="G578" s="106" t="s">
        <v>7681</v>
      </c>
      <c r="H578" s="106" t="s">
        <v>7752</v>
      </c>
      <c r="I578" s="104" t="str">
        <f>VLOOKUP(Tabela2[[#This Row],[SIEMA]],Siema2025,19,FALSE)</f>
        <v>Campos</v>
      </c>
      <c r="J578" s="105">
        <f>VLOOKUP(Tabela2[[#This Row],[SIEMA]],Siema2025,2,FALSE)</f>
        <v>45887</v>
      </c>
      <c r="K578" s="105" t="str">
        <f>VLOOKUP(Tabela2[[#This Row],[SIEMA]],Siema2025,16,FALSE)</f>
        <v>Segunda</v>
      </c>
      <c r="L578" s="106" t="str">
        <f>IF(Tabela2[[#This Row],[Data]]="","Sem Informação",VLOOKUP(MONTH(Tabela2[[#This Row],[Data]]),'[1]Validação de dados'!$I$1:$J$13,2,0))</f>
        <v>Agosto</v>
      </c>
      <c r="M578" s="104">
        <f>YEAR(Tabela2[[#This Row],[Data]])</f>
        <v>2025</v>
      </c>
      <c r="N578" s="105" t="str">
        <f>VLOOKUP(Tabela2[[#This Row],[SIEMA]],Siema2025,17,FALSE)</f>
        <v>Matutino</v>
      </c>
      <c r="O578" s="105" t="str">
        <f>VLOOKUP(Tabela2[[#This Row],[SIEMA]],Siema2025,5,FALSE)</f>
        <v>Plataforma</v>
      </c>
      <c r="P578" s="104" t="str">
        <f>VLOOKUP(Tabela2[[#This Row],[SIEMA]],Siema2025,21,FALSE)</f>
        <v/>
      </c>
      <c r="Q578" s="104">
        <v>1202</v>
      </c>
      <c r="R578" s="104" t="s">
        <v>252</v>
      </c>
      <c r="S578" s="104" t="s">
        <v>252</v>
      </c>
      <c r="T578" s="104">
        <v>7.0000000000000001E-3</v>
      </c>
      <c r="U578" s="104" t="s">
        <v>7111</v>
      </c>
      <c r="V578" s="104">
        <f>IF(Q578="","",IF(ISNUMBER(Q578)=FALSE,"Não se aplica",IFERROR(VLOOKUP(Q578,Produtos!$A$1:$C$2319,3,FALSE),"Não Cadastrado")))</f>
        <v>3</v>
      </c>
      <c r="W578" s="104" t="str">
        <f>VLOOKUP(Tabela2[[#This Row],[SIEMA]],Siema2025,10,FALSE)</f>
        <v/>
      </c>
      <c r="X578" s="113"/>
      <c r="Y578" s="109" t="str">
        <f>IF(W578="","", IF(W578="NC","", IF(W578="NE","", IF(W578="NA","",IFERROR(VLOOKUP(W578,Produtos!$A$1:$C$2319,2,FALSE),"Não Cadastrado")))))</f>
        <v/>
      </c>
      <c r="Z578" s="104" t="str">
        <f>VLOOKUP(Tabela2[[#This Row],[SIEMA]],Siema2025,11,FALSE)</f>
        <v xml:space="preserve"> </v>
      </c>
      <c r="AA578" s="104" t="str">
        <f>VLOOKUP(Tabela2[[#This Row],[SIEMA]],Siema2025,12,FALSE)</f>
        <v xml:space="preserve"> </v>
      </c>
      <c r="AB578" s="104" t="str">
        <f>IF(W578="","",IF(ISNUMBER(W578)=FALSE,"Não se aplica",IFERROR(VLOOKUP(W578,Produtos!$A$1:$C$2319,3,FALSE),"Não Cadastrado")))</f>
        <v/>
      </c>
      <c r="AC578" s="104"/>
      <c r="AD578" s="108"/>
      <c r="AE578" s="107" t="str">
        <f>IF(AC578="","", IF(AC578="NC","", IF(AC578="NE","", IF(AC578="NA","",IFERROR(VLOOKUP(AC578,Produtos!$A$1:$C$2319,2,FALSE),"Não Cadastrado")))))</f>
        <v/>
      </c>
      <c r="AF578" s="104"/>
      <c r="AG578" s="104"/>
      <c r="AH578" s="104" t="str">
        <f>IF(AC578="","",IF(ISNUMBER(AC578)=FALSE,"Não se aplica",IFERROR(VLOOKUP(AC578,Produtos!$A$1:$C$2319,3,FALSE),"Não Cadastrado")))</f>
        <v/>
      </c>
      <c r="AI578" s="104"/>
      <c r="AJ578" s="104" t="str">
        <f>VLOOKUP(Tabela2[[#This Row],[SIEMA]],Siema2025,26,FALSE)</f>
        <v>Falha operacional em tomada de abastecimento e falha de vedação de embornal.</v>
      </c>
      <c r="AK578" s="107" t="s">
        <v>7098</v>
      </c>
      <c r="AL578" s="107" t="s">
        <v>7290</v>
      </c>
      <c r="AM578" s="107"/>
      <c r="AN578" s="108" t="str">
        <f>VLOOKUP(Tabela2[[#This Row],[SIEMA]],Siema2025,51,FALSE)</f>
        <v/>
      </c>
      <c r="AO578" s="108" t="str">
        <f>VLOOKUP(Tabela2[[#This Row],[SIEMA]],Siema2025,53,FALSE)</f>
        <v/>
      </c>
      <c r="AP578" s="108" t="str">
        <f>VLOOKUP(Tabela2[[#This Row],[SIEMA]],Siema2025,55,FALSE)</f>
        <v/>
      </c>
      <c r="AQ578" s="108" t="str">
        <f>VLOOKUP(Tabela2[[#This Row],[SIEMA]],Siema2025,57,FALSE)</f>
        <v/>
      </c>
      <c r="AR578" s="108" t="str">
        <f>VLOOKUP(Tabela2[[#This Row],[SIEMA]],Siema2025,59,FALSE)</f>
        <v/>
      </c>
      <c r="AS578" s="108" t="str">
        <f>VLOOKUP(Tabela2[[#This Row],[SIEMA]],Siema2025,61,FALSE)</f>
        <v>X</v>
      </c>
      <c r="AT578" s="108" t="str">
        <f>VLOOKUP(Tabela2[[#This Row],[SIEMA]],Siema2025,63,FALSE)</f>
        <v/>
      </c>
      <c r="AU578" s="108" t="str">
        <f>VLOOKUP(Tabela2[[#This Row],[SIEMA]],Siema2025,65,FALSE)</f>
        <v/>
      </c>
      <c r="AV578" s="108" t="str">
        <f>VLOOKUP(Tabela2[[#This Row],[SIEMA]],Siema2025,67,FALSE)</f>
        <v/>
      </c>
      <c r="AW578" s="108" t="str">
        <f>VLOOKUP(Tabela2[[#This Row],[SIEMA]],Siema2025,69,FALSE)</f>
        <v/>
      </c>
      <c r="AX578" s="108" t="str">
        <f>VLOOKUP(Tabela2[[#This Row],[SIEMA]],Siema2025,71,FALSE)</f>
        <v/>
      </c>
      <c r="AY578" s="108" t="str">
        <f>VLOOKUP(Tabela2[[#This Row],[SIEMA]],Siema2025,73,FALSE)</f>
        <v/>
      </c>
      <c r="AZ578" s="108" t="str">
        <f>VLOOKUP(Tabela2[[#This Row],[SIEMA]],Siema2025,75,FALSE)</f>
        <v/>
      </c>
      <c r="BA578" s="108" t="str">
        <f>VLOOKUP(Tabela2[[#This Row],[SIEMA]],Siema2025,77,FALSE)</f>
        <v/>
      </c>
      <c r="BB578" s="108" t="str">
        <f>VLOOKUP(Tabela2[[#This Row],[SIEMA]],Siema2025,79,FALSE)</f>
        <v/>
      </c>
      <c r="BC578" s="108" t="str">
        <f>IF(Tabela2[[#This Row],[Outro(s) ]] = "X", "PREENCHER","NA")</f>
        <v>NA</v>
      </c>
      <c r="BD578" s="108" t="str">
        <f>VLOOKUP(Tabela2[[#This Row],[SIEMA]],Siema2025,82,FALSE)</f>
        <v/>
      </c>
      <c r="BE578" s="108" t="str">
        <f>VLOOKUP(Tabela2[[#This Row],[SIEMA]],Siema2025,81,FALSE)</f>
        <v/>
      </c>
      <c r="BF578" s="110" t="str">
        <f>VLOOKUP(Tabela2[[#This Row],[SIEMA]],Siema2025,28,FALSE)</f>
        <v>Petróleo Brasileiro S.A. - PETROBRAS</v>
      </c>
      <c r="BG578" s="110"/>
      <c r="BH578" s="111" t="str">
        <f>VLOOKUP(Tabela2[[#This Row],[SIEMA]],Siema2025,29,FALSE)</f>
        <v>33000167000454</v>
      </c>
      <c r="BI578" s="112" t="s">
        <v>2696</v>
      </c>
      <c r="BJ578" s="107" t="s">
        <v>7099</v>
      </c>
      <c r="BK578" s="104" t="s">
        <v>2696</v>
      </c>
      <c r="BL578" s="140">
        <v>45931</v>
      </c>
      <c r="BM578" s="108">
        <f ca="1">IF(Tabela2[[#This Row],[Data de atendimento do Ibama (considerar o primeiro documento/ação)]]="",_xlfn.DAYS(TODAY(),J578),_xlfn.DAYS(Tabela2[[#This Row],[Data de atendimento do Ibama (considerar o primeiro documento/ação)]],J578))</f>
        <v>44</v>
      </c>
      <c r="BN578" s="108" t="str">
        <f>IF(Tabela2[[#This Row],[Atendido pelo Ibama ("Não" ou "Sim")]]="Não","Preencher", IF(Tabela2[[#This Row],[Atendido pelo Ibama ("Não" ou "Sim")]]="Sim","NA",""))</f>
        <v>NA</v>
      </c>
      <c r="BO578" s="114" t="s">
        <v>7138</v>
      </c>
      <c r="BP578" s="108" t="str">
        <f>IF(Tabela2[[#This Row],[Forma de atendimento (primeiro documento/ação)]]= "Outros (especificar)", "PREENCHER","NA")</f>
        <v>NA</v>
      </c>
      <c r="BQ578" s="106" t="s">
        <v>123</v>
      </c>
      <c r="BR578" s="108" t="str">
        <f>IF(Tabela2[[#This Row],[Equipe do Ibama foi a campo? Houve sobrevoo do Poseidon?]] = "Sim", "PREENCHER","NA")</f>
        <v>NA</v>
      </c>
      <c r="BS578" s="108" t="str">
        <f>IF(Tabela2[[#This Row],[Se sim, foi emitida Ordem de Emergência? (informações vinculada à coluna CK)]] = "Sim", "PREENCHER","NA")</f>
        <v>NA</v>
      </c>
      <c r="BT578" s="108" t="s">
        <v>7101</v>
      </c>
      <c r="BU578" s="108" t="s">
        <v>123</v>
      </c>
      <c r="BV578" s="108" t="s">
        <v>123</v>
      </c>
      <c r="BW578" s="108" t="s">
        <v>123</v>
      </c>
      <c r="BX578" s="106"/>
      <c r="BY578" s="140"/>
      <c r="BZ578" s="104" t="str">
        <f>IF(Tabela2[[#This Row],[Data do documento de encerramento]]="NA","NA",IF(Tabela2[[#This Row],[Data do documento de encerramento]]="","Pendente de conclusão/ encerramento",_xlfn.DAYS(Tabela2[[#This Row],[Data do documento de encerramento]],J578)))</f>
        <v>Pendente de conclusão/ encerramento</v>
      </c>
      <c r="CA578" s="107" t="s">
        <v>9674</v>
      </c>
      <c r="CB578" s="107"/>
      <c r="CC578" s="115" t="s">
        <v>7197</v>
      </c>
      <c r="CD578" s="107" t="s">
        <v>7283</v>
      </c>
      <c r="CE578" s="107" t="s">
        <v>123</v>
      </c>
      <c r="CF578" s="107" t="s">
        <v>7167</v>
      </c>
    </row>
    <row r="579" spans="1:84" ht="30.75" hidden="1">
      <c r="A579" s="199">
        <v>202581954041</v>
      </c>
      <c r="B579" s="170" t="s">
        <v>9675</v>
      </c>
      <c r="C579" s="108" t="str">
        <f>VLOOKUP(Tabela2[[#This Row],[SIEMA]],Siema2025,4,FALSE)</f>
        <v xml:space="preserve"> SP</v>
      </c>
      <c r="D579" s="106" t="str">
        <f>VLOOKUP(Tabela2[[#This Row],[SIEMA]],Siema2025,3,FALSE)</f>
        <v xml:space="preserve">Cubatão </v>
      </c>
      <c r="E579" s="106" t="s">
        <v>9676</v>
      </c>
      <c r="F579" s="106"/>
      <c r="G579" s="106" t="s">
        <v>9677</v>
      </c>
      <c r="H579" s="106" t="s">
        <v>9678</v>
      </c>
      <c r="I579" s="104" t="s">
        <v>7114</v>
      </c>
      <c r="J579" s="105">
        <f>VLOOKUP(Tabela2[[#This Row],[SIEMA]],Siema2025,2,FALSE)</f>
        <v>45887</v>
      </c>
      <c r="K579" s="105" t="str">
        <f>VLOOKUP(Tabela2[[#This Row],[SIEMA]],Siema2025,16,FALSE)</f>
        <v>Segunda</v>
      </c>
      <c r="L579" s="106" t="str">
        <f>IF(Tabela2[[#This Row],[Data]]="","Sem Informação",VLOOKUP(MONTH(Tabela2[[#This Row],[Data]]),'[1]Validação de dados'!$I$1:$J$13,2,0))</f>
        <v>Agosto</v>
      </c>
      <c r="M579" s="104">
        <f>YEAR(Tabela2[[#This Row],[Data]])</f>
        <v>2025</v>
      </c>
      <c r="N579" s="105" t="str">
        <f>VLOOKUP(Tabela2[[#This Row],[SIEMA]],Siema2025,17,FALSE)</f>
        <v>Noturno</v>
      </c>
      <c r="O579" s="105" t="str">
        <f>VLOOKUP(Tabela2[[#This Row],[SIEMA]],Siema2025,5,FALSE)</f>
        <v>Ferrovia</v>
      </c>
      <c r="P579" s="104" t="str">
        <f>VLOOKUP(Tabela2[[#This Row],[SIEMA]],Siema2025,21,FALSE)</f>
        <v>Vandalismo na ferrovia com abertura de bicas em 1 vagões graneleiro carregado com milho.</v>
      </c>
      <c r="Q579" s="104" t="s">
        <v>7127</v>
      </c>
      <c r="R579" s="104" t="s">
        <v>7127</v>
      </c>
      <c r="S579" s="107" t="s">
        <v>365</v>
      </c>
      <c r="T579" s="104">
        <v>50</v>
      </c>
      <c r="U579" s="104" t="s">
        <v>7121</v>
      </c>
      <c r="V579" s="104" t="s">
        <v>7127</v>
      </c>
      <c r="W579" s="104"/>
      <c r="X579" s="113"/>
      <c r="Y579" s="109" t="str">
        <f>IF(W579="","", IF(W579="NC","", IF(W579="NE","", IF(W579="NA","",IFERROR(VLOOKUP(W579,Produtos!$A$1:$C$2319,2,FALSE),"Não Cadastrado")))))</f>
        <v/>
      </c>
      <c r="Z579" s="104" t="str">
        <f>VLOOKUP(Tabela2[[#This Row],[SIEMA]],Siema2025,11,FALSE)</f>
        <v/>
      </c>
      <c r="AA579" s="104" t="str">
        <f>VLOOKUP(Tabela2[[#This Row],[SIEMA]],Siema2025,12,FALSE)</f>
        <v/>
      </c>
      <c r="AB579" s="104" t="str">
        <f>IF(W579="","",IF(ISNUMBER(W579)=FALSE,"Não se aplica",IFERROR(VLOOKUP(W579,Produtos!$A$1:$C$2319,3,FALSE),"Não Cadastrado")))</f>
        <v/>
      </c>
      <c r="AC579" s="104"/>
      <c r="AD579" s="108"/>
      <c r="AE579" s="107" t="str">
        <f>IF(AC579="","", IF(AC579="NC","", IF(AC579="NE","", IF(AC579="NA","",IFERROR(VLOOKUP(AC579,Produtos!$A$1:$C$2319,2,FALSE),"Não Cadastrado")))))</f>
        <v/>
      </c>
      <c r="AF579" s="104"/>
      <c r="AG579" s="104"/>
      <c r="AH579" s="104" t="str">
        <f>IF(AC579="","",IF(ISNUMBER(AC579)=FALSE,"Não se aplica",IFERROR(VLOOKUP(AC579,Produtos!$A$1:$C$2319,3,FALSE),"Não Cadastrado")))</f>
        <v/>
      </c>
      <c r="AI579" s="104"/>
      <c r="AJ579" s="104" t="str">
        <f>VLOOKUP(Tabela2[[#This Row],[SIEMA]],Siema2025,26,FALSE)</f>
        <v>Ato criminoso caracterizado pela abertura de bicas em vagões graneleiros ferroviário carregado com milho.</v>
      </c>
      <c r="AK579" s="107" t="s">
        <v>7122</v>
      </c>
      <c r="AL579" s="107"/>
      <c r="AM579" s="107"/>
      <c r="AN579" s="108" t="str">
        <f>VLOOKUP(Tabela2[[#This Row],[SIEMA]],Siema2025,51,FALSE)</f>
        <v/>
      </c>
      <c r="AO579" s="108" t="str">
        <f>VLOOKUP(Tabela2[[#This Row],[SIEMA]],Siema2025,53,FALSE)</f>
        <v/>
      </c>
      <c r="AP579" s="108" t="str">
        <f>VLOOKUP(Tabela2[[#This Row],[SIEMA]],Siema2025,55,FALSE)</f>
        <v/>
      </c>
      <c r="AQ579" s="108" t="str">
        <f>VLOOKUP(Tabela2[[#This Row],[SIEMA]],Siema2025,57,FALSE)</f>
        <v/>
      </c>
      <c r="AR579" s="108" t="str">
        <f>VLOOKUP(Tabela2[[#This Row],[SIEMA]],Siema2025,59,FALSE)</f>
        <v/>
      </c>
      <c r="AS579" s="108" t="str">
        <f>VLOOKUP(Tabela2[[#This Row],[SIEMA]],Siema2025,61,FALSE)</f>
        <v/>
      </c>
      <c r="AT579" s="108" t="str">
        <f>VLOOKUP(Tabela2[[#This Row],[SIEMA]],Siema2025,63,FALSE)</f>
        <v/>
      </c>
      <c r="AU579" s="108" t="str">
        <f>VLOOKUP(Tabela2[[#This Row],[SIEMA]],Siema2025,65,FALSE)</f>
        <v>X</v>
      </c>
      <c r="AV579" s="108" t="str">
        <f>VLOOKUP(Tabela2[[#This Row],[SIEMA]],Siema2025,67,FALSE)</f>
        <v/>
      </c>
      <c r="AW579" s="108" t="str">
        <f>VLOOKUP(Tabela2[[#This Row],[SIEMA]],Siema2025,69,FALSE)</f>
        <v/>
      </c>
      <c r="AX579" s="108" t="str">
        <f>VLOOKUP(Tabela2[[#This Row],[SIEMA]],Siema2025,71,FALSE)</f>
        <v/>
      </c>
      <c r="AY579" s="108" t="str">
        <f>VLOOKUP(Tabela2[[#This Row],[SIEMA]],Siema2025,73,FALSE)</f>
        <v/>
      </c>
      <c r="AZ579" s="108" t="str">
        <f>VLOOKUP(Tabela2[[#This Row],[SIEMA]],Siema2025,75,FALSE)</f>
        <v/>
      </c>
      <c r="BA579" s="108" t="str">
        <f>VLOOKUP(Tabela2[[#This Row],[SIEMA]],Siema2025,77,FALSE)</f>
        <v/>
      </c>
      <c r="BB579" s="108" t="str">
        <f>VLOOKUP(Tabela2[[#This Row],[SIEMA]],Siema2025,79,FALSE)</f>
        <v/>
      </c>
      <c r="BC579" s="108" t="str">
        <f>IF(Tabela2[[#This Row],[Outro(s) ]] = "X", "PREENCHER","NA")</f>
        <v>NA</v>
      </c>
      <c r="BD579" s="108" t="str">
        <f>VLOOKUP(Tabela2[[#This Row],[SIEMA]],Siema2025,82,FALSE)</f>
        <v/>
      </c>
      <c r="BE579" s="108" t="str">
        <f>VLOOKUP(Tabela2[[#This Row],[SIEMA]],Siema2025,81,FALSE)</f>
        <v/>
      </c>
      <c r="BF579" s="110" t="s">
        <v>3066</v>
      </c>
      <c r="BG579" s="110" t="s">
        <v>7123</v>
      </c>
      <c r="BH579" s="111" t="str">
        <f>VLOOKUP(Tabela2[[#This Row],[SIEMA]],Siema2025,29,FALSE)</f>
        <v>02502844000166</v>
      </c>
      <c r="BI579" s="112" t="str">
        <f>VLOOKUP(Tabela2[[#This Row],[SIEMA]],Siema2025,107,FALSE)</f>
        <v>Não</v>
      </c>
      <c r="BJ579" s="107" t="s">
        <v>7099</v>
      </c>
      <c r="BK579" s="104" t="s">
        <v>2696</v>
      </c>
      <c r="BL579" s="140">
        <v>45896</v>
      </c>
      <c r="BM579" s="108">
        <f ca="1">IF(Tabela2[[#This Row],[Data de atendimento do Ibama (considerar o primeiro documento/ação)]]="",_xlfn.DAYS(TODAY(),J579),_xlfn.DAYS(Tabela2[[#This Row],[Data de atendimento do Ibama (considerar o primeiro documento/ação)]],J579))</f>
        <v>9</v>
      </c>
      <c r="BN579" s="108" t="str">
        <f>IF(Tabela2[[#This Row],[Atendido pelo Ibama ("Não" ou "Sim")]]="Não","Preencher", IF(Tabela2[[#This Row],[Atendido pelo Ibama ("Não" ou "Sim")]]="Sim","NA",""))</f>
        <v>NA</v>
      </c>
      <c r="BO579" s="114" t="s">
        <v>7100</v>
      </c>
      <c r="BP579" s="108" t="str">
        <f>IF(Tabela2[[#This Row],[Forma de atendimento (primeiro documento/ação)]]= "Outros (especificar)", "PREENCHER","NA")</f>
        <v>NA</v>
      </c>
      <c r="BQ579" s="106" t="s">
        <v>123</v>
      </c>
      <c r="BR579" s="108" t="str">
        <f>IF(Tabela2[[#This Row],[Equipe do Ibama foi a campo? Houve sobrevoo do Poseidon?]] = "Sim", "PREENCHER","NA")</f>
        <v>NA</v>
      </c>
      <c r="BS579" s="108" t="str">
        <f>IF(Tabela2[[#This Row],[Se sim, foi emitida Ordem de Emergência? (informações vinculada à coluna CK)]] = "Sim", "PREENCHER","NA")</f>
        <v>NA</v>
      </c>
      <c r="BT579" s="108" t="s">
        <v>7126</v>
      </c>
      <c r="BU579" s="108" t="s">
        <v>2696</v>
      </c>
      <c r="BV579" s="108" t="s">
        <v>123</v>
      </c>
      <c r="BW579" s="108" t="s">
        <v>123</v>
      </c>
      <c r="BX579" s="106" t="s">
        <v>7127</v>
      </c>
      <c r="BY579" s="106"/>
      <c r="BZ579" s="104" t="str">
        <f>IF(Tabela2[[#This Row],[Data do documento de encerramento]]="NA","NA",IF(Tabela2[[#This Row],[Data do documento de encerramento]]="","Pendente de conclusão/ encerramento",_xlfn.DAYS(Tabela2[[#This Row],[Data do documento de encerramento]],J579)))</f>
        <v>Pendente de conclusão/ encerramento</v>
      </c>
      <c r="CA579" s="107" t="s">
        <v>7128</v>
      </c>
      <c r="CB579" s="107"/>
      <c r="CC579" s="107"/>
      <c r="CD579" s="107"/>
      <c r="CE579" s="107"/>
      <c r="CF579" s="107"/>
    </row>
    <row r="580" spans="1:84" ht="60.75">
      <c r="A580" s="169">
        <v>202581979224</v>
      </c>
      <c r="B580" s="170" t="s">
        <v>9679</v>
      </c>
      <c r="C580" s="108" t="s">
        <v>7135</v>
      </c>
      <c r="D580" s="106" t="s">
        <v>637</v>
      </c>
      <c r="E580" s="106" t="s">
        <v>7465</v>
      </c>
      <c r="F580" s="106"/>
      <c r="G580" s="106" t="s">
        <v>7466</v>
      </c>
      <c r="H580" s="106" t="s">
        <v>7467</v>
      </c>
      <c r="I580" s="104" t="str">
        <f>VLOOKUP(Tabela2[[#This Row],[SIEMA]],Siema2025,19,FALSE)</f>
        <v>Campos</v>
      </c>
      <c r="J580" s="105">
        <f>VLOOKUP(Tabela2[[#This Row],[SIEMA]],Siema2025,2,FALSE)</f>
        <v>45887</v>
      </c>
      <c r="K580" s="105" t="str">
        <f>VLOOKUP(Tabela2[[#This Row],[SIEMA]],Siema2025,16,FALSE)</f>
        <v>Segunda</v>
      </c>
      <c r="L580" s="106" t="str">
        <f>IF(Tabela2[[#This Row],[Data]]="","Sem Informação",VLOOKUP(MONTH(Tabela2[[#This Row],[Data]]),'[1]Validação de dados'!$I$1:$J$13,2,0))</f>
        <v>Agosto</v>
      </c>
      <c r="M580" s="104">
        <f>YEAR(Tabela2[[#This Row],[Data]])</f>
        <v>2025</v>
      </c>
      <c r="N580" s="105" t="str">
        <f>VLOOKUP(Tabela2[[#This Row],[SIEMA]],Siema2025,17,FALSE)</f>
        <v>Matutino</v>
      </c>
      <c r="O580" s="105" t="s">
        <v>111</v>
      </c>
      <c r="P580" s="104" t="str">
        <f>VLOOKUP(Tabela2[[#This Row],[SIEMA]],Siema2025,21,FALSE)</f>
        <v>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v>
      </c>
      <c r="Q580" s="104">
        <v>1202</v>
      </c>
      <c r="R580" s="104" t="str">
        <f>VLOOKUP(Tabela2[[#This Row],[SIEMA]],Siema2025,10,FALSE)</f>
        <v>Óleo diesel</v>
      </c>
      <c r="S580" s="104" t="str">
        <f>VLOOKUP(Tabela2[[#This Row],[SIEMA]],Siema2025,10,FALSE)</f>
        <v>Óleo diesel</v>
      </c>
      <c r="T580" s="104" t="str">
        <f>VLOOKUP(Tabela2[[#This Row],[SIEMA]],Siema2025,11,FALSE)</f>
        <v>0.008</v>
      </c>
      <c r="U580" s="104" t="str">
        <f>VLOOKUP(Tabela2[[#This Row],[SIEMA]],Siema2025,12,FALSE)</f>
        <v>M3</v>
      </c>
      <c r="V580" s="104">
        <f>IF(Q580="","",IF(ISNUMBER(Q580)=FALSE,"Não se aplica",IFERROR(VLOOKUP(Q580,Produtos!$A$1:$C$2319,3,FALSE),"Não Cadastrado")))</f>
        <v>3</v>
      </c>
      <c r="W580" s="104"/>
      <c r="X580" s="113"/>
      <c r="Y580" s="109" t="str">
        <f>IF(W580="","", IF(W580="NC","", IF(W580="NE","", IF(W580="NA","",IFERROR(VLOOKUP(W580,Produtos!$A$1:$C$2319,2,FALSE),"Não Cadastrado")))))</f>
        <v/>
      </c>
      <c r="Z580" s="104"/>
      <c r="AA580" s="104"/>
      <c r="AB580" s="104" t="str">
        <f>IF(W580="","",IF(ISNUMBER(W580)=FALSE,"Não se aplica",IFERROR(VLOOKUP(W580,Produtos!$A$1:$C$2319,3,FALSE),"Não Cadastrado")))</f>
        <v/>
      </c>
      <c r="AC580" s="104"/>
      <c r="AD580" s="108"/>
      <c r="AE580" s="107" t="str">
        <f>IF(AC580="","", IF(AC580="NC","", IF(AC580="NE","", IF(AC580="NA","",IFERROR(VLOOKUP(AC580,Produtos!$A$1:$C$2319,2,FALSE),"Não Cadastrado")))))</f>
        <v/>
      </c>
      <c r="AF580" s="104"/>
      <c r="AG580" s="104"/>
      <c r="AH580" s="104" t="str">
        <f>IF(AC580="","",IF(ISNUMBER(AC580)=FALSE,"Não se aplica",IFERROR(VLOOKUP(AC580,Produtos!$A$1:$C$2319,3,FALSE),"Não Cadastrado")))</f>
        <v/>
      </c>
      <c r="AI580" s="104"/>
      <c r="AJ580" s="104" t="str">
        <f>VLOOKUP(Tabela2[[#This Row],[SIEMA]],Siema2025,26,FALSE)</f>
        <v>Em investigação.</v>
      </c>
      <c r="AK580" s="107" t="s">
        <v>7112</v>
      </c>
      <c r="AL580" s="107"/>
      <c r="AM580" s="107"/>
      <c r="AN580" s="108" t="str">
        <f>VLOOKUP(Tabela2[[#This Row],[SIEMA]],Siema2025,51,FALSE)</f>
        <v/>
      </c>
      <c r="AO580" s="108" t="str">
        <f>VLOOKUP(Tabela2[[#This Row],[SIEMA]],Siema2025,53,FALSE)</f>
        <v/>
      </c>
      <c r="AP580" s="108" t="str">
        <f>VLOOKUP(Tabela2[[#This Row],[SIEMA]],Siema2025,55,FALSE)</f>
        <v/>
      </c>
      <c r="AQ580" s="108" t="str">
        <f>VLOOKUP(Tabela2[[#This Row],[SIEMA]],Siema2025,57,FALSE)</f>
        <v/>
      </c>
      <c r="AR580" s="108" t="str">
        <f>VLOOKUP(Tabela2[[#This Row],[SIEMA]],Siema2025,59,FALSE)</f>
        <v/>
      </c>
      <c r="AS580" s="108" t="str">
        <f>VLOOKUP(Tabela2[[#This Row],[SIEMA]],Siema2025,61,FALSE)</f>
        <v>X</v>
      </c>
      <c r="AT580" s="108" t="str">
        <f>VLOOKUP(Tabela2[[#This Row],[SIEMA]],Siema2025,63,FALSE)</f>
        <v/>
      </c>
      <c r="AU580" s="108" t="str">
        <f>VLOOKUP(Tabela2[[#This Row],[SIEMA]],Siema2025,65,FALSE)</f>
        <v/>
      </c>
      <c r="AV580" s="108" t="str">
        <f>VLOOKUP(Tabela2[[#This Row],[SIEMA]],Siema2025,67,FALSE)</f>
        <v/>
      </c>
      <c r="AW580" s="108" t="str">
        <f>VLOOKUP(Tabela2[[#This Row],[SIEMA]],Siema2025,69,FALSE)</f>
        <v/>
      </c>
      <c r="AX580" s="108" t="str">
        <f>VLOOKUP(Tabela2[[#This Row],[SIEMA]],Siema2025,71,FALSE)</f>
        <v/>
      </c>
      <c r="AY580" s="108" t="str">
        <f>VLOOKUP(Tabela2[[#This Row],[SIEMA]],Siema2025,73,FALSE)</f>
        <v/>
      </c>
      <c r="AZ580" s="108" t="str">
        <f>VLOOKUP(Tabela2[[#This Row],[SIEMA]],Siema2025,75,FALSE)</f>
        <v/>
      </c>
      <c r="BA580" s="108" t="str">
        <f>VLOOKUP(Tabela2[[#This Row],[SIEMA]],Siema2025,77,FALSE)</f>
        <v/>
      </c>
      <c r="BB580" s="108" t="str">
        <f>VLOOKUP(Tabela2[[#This Row],[SIEMA]],Siema2025,79,FALSE)</f>
        <v/>
      </c>
      <c r="BC580" s="108" t="str">
        <f>IF(Tabela2[[#This Row],[Outro(s) ]] = "X", "PREENCHER","NA")</f>
        <v>NA</v>
      </c>
      <c r="BD580" s="108" t="str">
        <f>VLOOKUP(Tabela2[[#This Row],[SIEMA]],Siema2025,82,FALSE)</f>
        <v/>
      </c>
      <c r="BE580" s="108" t="str">
        <f>VLOOKUP(Tabela2[[#This Row],[SIEMA]],Siema2025,81,FALSE)</f>
        <v/>
      </c>
      <c r="BF580" s="110" t="str">
        <f>VLOOKUP(Tabela2[[#This Row],[SIEMA]],Siema2025,28,FALSE)</f>
        <v>Petrobras</v>
      </c>
      <c r="BG580" s="110"/>
      <c r="BH580" s="111" t="str">
        <f>VLOOKUP(Tabela2[[#This Row],[SIEMA]],Siema2025,29,FALSE)</f>
        <v>33000167000454</v>
      </c>
      <c r="BI580" s="112" t="str">
        <f>VLOOKUP(Tabela2[[#This Row],[SIEMA]],Siema2025,107,FALSE)</f>
        <v>Não</v>
      </c>
      <c r="BJ580" s="107" t="s">
        <v>7099</v>
      </c>
      <c r="BK580" s="104" t="s">
        <v>2696</v>
      </c>
      <c r="BL580" s="140">
        <v>46009</v>
      </c>
      <c r="BM580" s="108">
        <f ca="1">IF(Tabela2[[#This Row],[Data de atendimento do Ibama (considerar o primeiro documento/ação)]]="",_xlfn.DAYS(TODAY(),J580),_xlfn.DAYS(Tabela2[[#This Row],[Data de atendimento do Ibama (considerar o primeiro documento/ação)]],J580))</f>
        <v>122</v>
      </c>
      <c r="BN580" s="108" t="str">
        <f>IF(Tabela2[[#This Row],[Atendido pelo Ibama ("Não" ou "Sim")]]="Não","Preencher", IF(Tabela2[[#This Row],[Atendido pelo Ibama ("Não" ou "Sim")]]="Sim","NA",""))</f>
        <v>NA</v>
      </c>
      <c r="BO580" s="114" t="s">
        <v>7165</v>
      </c>
      <c r="BP580" s="108" t="str">
        <f>IF(Tabela2[[#This Row],[Forma de atendimento (primeiro documento/ação)]]= "Outros (especificar)", "PREENCHER","NA")</f>
        <v>NA</v>
      </c>
      <c r="BQ580" s="106" t="s">
        <v>123</v>
      </c>
      <c r="BR580" s="108" t="str">
        <f>IF(Tabela2[[#This Row],[Equipe do Ibama foi a campo? Houve sobrevoo do Poseidon?]] = "Sim", "PREENCHER","NA")</f>
        <v>NA</v>
      </c>
      <c r="BS580" s="108" t="str">
        <f>IF(Tabela2[[#This Row],[Se sim, foi emitida Ordem de Emergência? (informações vinculada à coluna CK)]] = "Sim", "PREENCHER","NA")</f>
        <v>NA</v>
      </c>
      <c r="BT580" s="108" t="s">
        <v>7101</v>
      </c>
      <c r="BU580" s="108" t="s">
        <v>2696</v>
      </c>
      <c r="BV580" s="108" t="s">
        <v>123</v>
      </c>
      <c r="BW580" s="108" t="s">
        <v>123</v>
      </c>
      <c r="BX580" s="106"/>
      <c r="BY580" s="140"/>
      <c r="BZ580" s="104" t="str">
        <f>IF(Tabela2[[#This Row],[Data do documento de encerramento]]="NA","NA",IF(Tabela2[[#This Row],[Data do documento de encerramento]]="","Pendente de conclusão/ encerramento",_xlfn.DAYS(Tabela2[[#This Row],[Data do documento de encerramento]],J580)))</f>
        <v>Pendente de conclusão/ encerramento</v>
      </c>
      <c r="CA580" s="107" t="s">
        <v>9680</v>
      </c>
      <c r="CB580" s="107"/>
      <c r="CC580" s="115" t="s">
        <v>7148</v>
      </c>
      <c r="CD580" s="107" t="s">
        <v>123</v>
      </c>
      <c r="CE580" s="107" t="s">
        <v>123</v>
      </c>
      <c r="CF580" s="107" t="s">
        <v>7167</v>
      </c>
    </row>
    <row r="581" spans="1:84" ht="30.75" hidden="1">
      <c r="A581" s="169">
        <v>202582032458</v>
      </c>
      <c r="B581" s="170" t="s">
        <v>9681</v>
      </c>
      <c r="C581" s="108" t="str">
        <f>VLOOKUP(Tabela2[[#This Row],[SIEMA]],Siema2025,4,FALSE)</f>
        <v xml:space="preserve"> RN</v>
      </c>
      <c r="D581" s="106" t="str">
        <f>VLOOKUP(Tabela2[[#This Row],[SIEMA]],Siema2025,3,FALSE)</f>
        <v xml:space="preserve">Caicó </v>
      </c>
      <c r="E581" s="106" t="str">
        <f>VLOOKUP(Tabela2[[#This Row],[SIEMA]],Siema2025,20,FALSE)</f>
        <v>Poço 7-BAL-46-RN (72100020093) Campo Baixa do Algodão - Bacia Potiguar.</v>
      </c>
      <c r="F581" s="120"/>
      <c r="G581" s="120" t="s">
        <v>9682</v>
      </c>
      <c r="H581" s="120" t="s">
        <v>9683</v>
      </c>
      <c r="I581" s="104" t="s">
        <v>931</v>
      </c>
      <c r="J581" s="105">
        <f>VLOOKUP(Tabela2[[#This Row],[SIEMA]],Siema2025,2,FALSE)</f>
        <v>45887</v>
      </c>
      <c r="K581" s="105" t="str">
        <f>VLOOKUP(Tabela2[[#This Row],[SIEMA]],Siema2025,16,FALSE)</f>
        <v>Segunda</v>
      </c>
      <c r="L581" s="106" t="str">
        <f>IF(Tabela2[[#This Row],[Data]]="","Sem Informação",VLOOKUP(MONTH(Tabela2[[#This Row],[Data]]),'[1]Validação de dados'!$I$1:$J$13,2,0))</f>
        <v>Agosto</v>
      </c>
      <c r="M581" s="104">
        <f>YEAR(Tabela2[[#This Row],[Data]])</f>
        <v>2025</v>
      </c>
      <c r="N581" s="105" t="str">
        <f>VLOOKUP(Tabela2[[#This Row],[SIEMA]],Siema2025,17,FALSE)</f>
        <v>Matutino</v>
      </c>
      <c r="O581" s="105" t="s">
        <v>145</v>
      </c>
      <c r="P581" s="104" t="str">
        <f>VLOOKUP(Tabela2[[#This Row],[SIEMA]],Siema2025,21,FALSE)</f>
        <v>Campo terrestre de Exploração de Petróleo</v>
      </c>
      <c r="Q581" s="104" t="s">
        <v>7094</v>
      </c>
      <c r="R581" s="104" t="str">
        <f>VLOOKUP(Tabela2[[#This Row],[SIEMA]],Siema2025,10,FALSE)</f>
        <v>Água de injeção</v>
      </c>
      <c r="S581" s="107" t="str">
        <f>IF(Q581="","", IF(Q581="NC","", IF(Q581="NE","", IF(Q581="NA","",IFERROR(VLOOKUP(Q581,[1]Produtos!$A$1:$C$2319,2,FALSE),"Não Cadastrado")))))</f>
        <v/>
      </c>
      <c r="T581" s="104" t="str">
        <f>VLOOKUP(Tabela2[[#This Row],[SIEMA]],Siema2025,11,FALSE)</f>
        <v>0.2</v>
      </c>
      <c r="U581" s="104" t="str">
        <f>VLOOKUP(Tabela2[[#This Row],[SIEMA]],Siema2025,12,FALSE)</f>
        <v>M3</v>
      </c>
      <c r="V581" s="104" t="str">
        <f>IF(Q581="","",IF(ISNUMBER(Q581)=FALSE,"Não se aplica",IFERROR(VLOOKUP(Q581,Produtos!$A$1:$C$2319,3,FALSE),"Não Cadastrado")))</f>
        <v>Não se aplica</v>
      </c>
      <c r="W581" s="104"/>
      <c r="X581" s="113" t="str">
        <f>IF(Tabela2[[#This Row],[Origem do acidente]] = "Plataforma", "PREENCHER","NA")</f>
        <v>NA</v>
      </c>
      <c r="Y581" s="109" t="str">
        <f>IF(W581="","", IF(W581="NC","", IF(W581="NE","", IF(W581="NA","",IFERROR(VLOOKUP(W581,Produtos!$A$1:$C$2319,2,FALSE),"Não Cadastrado")))))</f>
        <v/>
      </c>
      <c r="Z581" s="104"/>
      <c r="AA581" s="104" t="str">
        <f>VLOOKUP(Tabela2[[#This Row],[SIEMA]],Siema2025,12,FALSE)</f>
        <v>M3</v>
      </c>
      <c r="AB581" s="104" t="str">
        <f>IF(W581="","",IF(ISNUMBER(W581)=FALSE,"Não se aplica",IFERROR(VLOOKUP(W581,Produtos!$A$1:$C$2319,3,FALSE),"Não Cadastrado")))</f>
        <v/>
      </c>
      <c r="AC581" s="104"/>
      <c r="AD581" s="108" t="str">
        <f>IF(Tabela2[[#This Row],[Origem do acidente]] = "Plataforma", "PREENCHER","NA")</f>
        <v>NA</v>
      </c>
      <c r="AE581" s="107" t="str">
        <f>IF(AC581="","", IF(AC581="NC","", IF(AC581="NE","", IF(AC581="NA","",IFERROR(VLOOKUP(AC581,Produtos!$A$1:$C$2319,2,FALSE),"Não Cadastrado")))))</f>
        <v/>
      </c>
      <c r="AF581" s="104"/>
      <c r="AG581" s="104"/>
      <c r="AH581" s="104" t="str">
        <f>IF(AC581="","",IF(ISNUMBER(AC581)=FALSE,"Não se aplica",IFERROR(VLOOKUP(AC581,Produtos!$A$1:$C$2319,3,FALSE),"Não Cadastrado")))</f>
        <v/>
      </c>
      <c r="AI581" s="104"/>
      <c r="AJ581" s="104" t="str">
        <f>VLOOKUP(Tabela2[[#This Row],[SIEMA]],Siema2025,26,FALSE)</f>
        <v>Corrosão</v>
      </c>
      <c r="AK581" s="107" t="s">
        <v>7290</v>
      </c>
      <c r="AL581" s="107"/>
      <c r="AM581" s="107"/>
      <c r="AN581" s="108" t="str">
        <f>VLOOKUP(Tabela2[[#This Row],[SIEMA]],Siema2025,51,FALSE)</f>
        <v/>
      </c>
      <c r="AO581" s="108" t="str">
        <f>VLOOKUP(Tabela2[[#This Row],[SIEMA]],Siema2025,53,FALSE)</f>
        <v/>
      </c>
      <c r="AP581" s="108" t="str">
        <f>VLOOKUP(Tabela2[[#This Row],[SIEMA]],Siema2025,55,FALSE)</f>
        <v/>
      </c>
      <c r="AQ581" s="108" t="str">
        <f>VLOOKUP(Tabela2[[#This Row],[SIEMA]],Siema2025,57,FALSE)</f>
        <v/>
      </c>
      <c r="AR581" s="108" t="str">
        <f>VLOOKUP(Tabela2[[#This Row],[SIEMA]],Siema2025,59,FALSE)</f>
        <v/>
      </c>
      <c r="AS581" s="108" t="str">
        <f>VLOOKUP(Tabela2[[#This Row],[SIEMA]],Siema2025,61,FALSE)</f>
        <v/>
      </c>
      <c r="AT581" s="108" t="str">
        <f>VLOOKUP(Tabela2[[#This Row],[SIEMA]],Siema2025,63,FALSE)</f>
        <v/>
      </c>
      <c r="AU581" s="108" t="s">
        <v>7132</v>
      </c>
      <c r="AV581" s="108" t="str">
        <f>VLOOKUP(Tabela2[[#This Row],[SIEMA]],Siema2025,67,FALSE)</f>
        <v/>
      </c>
      <c r="AW581" s="108" t="str">
        <f>VLOOKUP(Tabela2[[#This Row],[SIEMA]],Siema2025,69,FALSE)</f>
        <v/>
      </c>
      <c r="AX581" s="108" t="str">
        <f>VLOOKUP(Tabela2[[#This Row],[SIEMA]],Siema2025,71,FALSE)</f>
        <v/>
      </c>
      <c r="AY581" s="108" t="str">
        <f>VLOOKUP(Tabela2[[#This Row],[SIEMA]],Siema2025,73,FALSE)</f>
        <v/>
      </c>
      <c r="AZ581" s="108" t="str">
        <f>VLOOKUP(Tabela2[[#This Row],[SIEMA]],Siema2025,75,FALSE)</f>
        <v/>
      </c>
      <c r="BA581" s="108" t="str">
        <f>VLOOKUP(Tabela2[[#This Row],[SIEMA]],Siema2025,77,FALSE)</f>
        <v/>
      </c>
      <c r="BB581" s="108"/>
      <c r="BC581" s="108" t="str">
        <f>IF(Tabela2[[#This Row],[Outro(s) ]] = "X", "PREENCHER","NA")</f>
        <v>NA</v>
      </c>
      <c r="BD581" s="108" t="str">
        <f>VLOOKUP(Tabela2[[#This Row],[SIEMA]],Siema2025,82,FALSE)</f>
        <v/>
      </c>
      <c r="BE581" s="108" t="str">
        <f>VLOOKUP(Tabela2[[#This Row],[SIEMA]],Siema2025,81,FALSE)</f>
        <v/>
      </c>
      <c r="BF581" s="110" t="str">
        <f>VLOOKUP(Tabela2[[#This Row],[SIEMA]],Siema2025,28,FALSE)</f>
        <v>PETRORECÔNCAVO S.A.</v>
      </c>
      <c r="BG581" s="126"/>
      <c r="BH581" s="111" t="str">
        <f>VLOOKUP(Tabela2[[#This Row],[SIEMA]],Siema2025,29,FALSE)</f>
        <v>03342704000130</v>
      </c>
      <c r="BI581" s="112" t="str">
        <f>VLOOKUP(Tabela2[[#This Row],[SIEMA]],Siema2025,107,FALSE)</f>
        <v>Não</v>
      </c>
      <c r="BJ581" s="107" t="s">
        <v>7113</v>
      </c>
      <c r="BK581" s="104" t="s">
        <v>2696</v>
      </c>
      <c r="BL581" s="164">
        <v>45889</v>
      </c>
      <c r="BM581" s="108">
        <f ca="1">IF(Tabela2[[#This Row],[Data de atendimento do Ibama (considerar o primeiro documento/ação)]]="",_xlfn.DAYS(TODAY(),J581),_xlfn.DAYS(Tabela2[[#This Row],[Data de atendimento do Ibama (considerar o primeiro documento/ação)]],J581))</f>
        <v>2</v>
      </c>
      <c r="BN581" s="108" t="str">
        <f>IF(Tabela2[[#This Row],[Atendido pelo Ibama ("Não" ou "Sim")]]="Não","Preencher", IF(Tabela2[[#This Row],[Atendido pelo Ibama ("Não" ou "Sim")]]="Sim","NA",""))</f>
        <v>NA</v>
      </c>
      <c r="BO581" s="114" t="s">
        <v>7100</v>
      </c>
      <c r="BP581" s="108" t="str">
        <f>IF(Tabela2[[#This Row],[Forma de atendimento (primeiro documento/ação)]]= "Outros (especificar)", "PREENCHER","NA")</f>
        <v>NA</v>
      </c>
      <c r="BQ581" s="106" t="s">
        <v>123</v>
      </c>
      <c r="BR581" s="108" t="str">
        <f>IF(Tabela2[[#This Row],[Equipe do Ibama foi a campo? Houve sobrevoo do Poseidon?]] = "Sim", "PREENCHER","NA")</f>
        <v>NA</v>
      </c>
      <c r="BS581" s="108" t="s">
        <v>7114</v>
      </c>
      <c r="BT581" s="108" t="s">
        <v>7115</v>
      </c>
      <c r="BU581" s="108" t="s">
        <v>123</v>
      </c>
      <c r="BV581" s="108" t="s">
        <v>2696</v>
      </c>
      <c r="BW581" s="108" t="s">
        <v>123</v>
      </c>
      <c r="BX581" s="106"/>
      <c r="BY581" s="120"/>
      <c r="BZ581" s="104" t="str">
        <f>IF(Tabela2[[#This Row],[Data do documento de encerramento]]="NA","NA",IF(Tabela2[[#This Row],[Data do documento de encerramento]]="","Pendente de conclusão/ encerramento",_xlfn.DAYS(Tabela2[[#This Row],[Data do documento de encerramento]],J581)))</f>
        <v>Pendente de conclusão/ encerramento</v>
      </c>
      <c r="CA581" s="107"/>
      <c r="CB581" s="107"/>
      <c r="CC581" s="107"/>
      <c r="CD581" s="107"/>
      <c r="CE581" s="107"/>
      <c r="CF581" s="107"/>
    </row>
    <row r="582" spans="1:84" s="22" customFormat="1" ht="60.75" hidden="1">
      <c r="A582" s="169">
        <v>202582132446</v>
      </c>
      <c r="B582" s="170" t="s">
        <v>9684</v>
      </c>
      <c r="C582" s="108" t="str">
        <f>VLOOKUP(Tabela2[[#This Row],[SIEMA]],Siema2025,4,FALSE)</f>
        <v xml:space="preserve"> GO</v>
      </c>
      <c r="D582" s="106" t="str">
        <f>VLOOKUP(Tabela2[[#This Row],[SIEMA]],Siema2025,3,FALSE)</f>
        <v xml:space="preserve">Anápolis </v>
      </c>
      <c r="E582" s="106" t="s">
        <v>8110</v>
      </c>
      <c r="F582" s="106" t="s">
        <v>9685</v>
      </c>
      <c r="G582" s="106" t="s">
        <v>9686</v>
      </c>
      <c r="H582" s="106" t="s">
        <v>9687</v>
      </c>
      <c r="I582" s="106" t="s">
        <v>7114</v>
      </c>
      <c r="J582" s="140">
        <f>VLOOKUP(Tabela2[[#This Row],[SIEMA]],Siema2025,2,FALSE)</f>
        <v>45889</v>
      </c>
      <c r="K582" s="140" t="str">
        <f>VLOOKUP(Tabela2[[#This Row],[SIEMA]],Siema2025,16,FALSE)</f>
        <v>Quarta</v>
      </c>
      <c r="L582" s="106" t="str">
        <f>IF(Tabela2[[#This Row],[Data]]="","Sem Informação",VLOOKUP(MONTH(Tabela2[[#This Row],[Data]]),'[1]Validação de dados'!$I$1:$J$13,2,0))</f>
        <v>Agosto</v>
      </c>
      <c r="M582" s="106">
        <f>YEAR(Tabela2[[#This Row],[Data]])</f>
        <v>2025</v>
      </c>
      <c r="N582" s="140" t="str">
        <f>VLOOKUP(Tabela2[[#This Row],[SIEMA]],Siema2025,17,FALSE)</f>
        <v>Vespertino</v>
      </c>
      <c r="O582" s="140" t="str">
        <f>VLOOKUP(Tabela2[[#This Row],[SIEMA]],Siema2025,5,FALSE)</f>
        <v>Rodovia</v>
      </c>
      <c r="P582" s="106" t="str">
        <f>VLOOKUP(Tabela2[[#This Row],[SIEMA]],Siema2025,21,FALSE)</f>
        <v>Saider da carreta abriu, ocasionando a queda da carga sobre a segunda faixa e acostamento.</v>
      </c>
      <c r="Q582" s="106">
        <v>3082</v>
      </c>
      <c r="R582" s="109" t="s">
        <v>9688</v>
      </c>
      <c r="S582" s="109" t="str">
        <f>IF(Q582="","", IF(Q582="NC","", IF(Q582="NE","", IF(Q582="NA","",IFERROR(VLOOKUP(Q582,[1]Produtos!$A$1:$C$2319,2,FALSE),"Não Cadastrado")))))</f>
        <v>SUBSTÂNCIA QUE APRESENTA RISCO PARA O MEIO AMBIENTE, LÍQUIDA, N.E.</v>
      </c>
      <c r="T582" s="106">
        <v>240</v>
      </c>
      <c r="U582" s="106" t="s">
        <v>9689</v>
      </c>
      <c r="V582" s="106">
        <f>IF(Q582="","",IF(ISNUMBER(Q582)=FALSE,"Não se aplica",IFERROR(VLOOKUP(Q582,Produtos!$A$1:$C$2319,3,FALSE),"Não Cadastrado")))</f>
        <v>9</v>
      </c>
      <c r="W582" s="106" t="str">
        <f>VLOOKUP(Tabela2[[#This Row],[SIEMA]],Siema2025,10,FALSE)</f>
        <v/>
      </c>
      <c r="X582" s="108" t="str">
        <f>IF(Tabela2[[#This Row],[Origem do acidente]] = "Plataforma", "PREENCHER","NA")</f>
        <v>NA</v>
      </c>
      <c r="Y582" s="109" t="str">
        <f>IF(W582="","", IF(W582="NC","", IF(W582="NE","", IF(W582="NA","",IFERROR(VLOOKUP(W582,Produtos!$A$1:$C$2319,2,FALSE),"Não Cadastrado")))))</f>
        <v/>
      </c>
      <c r="Z582" s="106" t="str">
        <f>VLOOKUP(Tabela2[[#This Row],[SIEMA]],Siema2025,11,FALSE)</f>
        <v xml:space="preserve"> </v>
      </c>
      <c r="AA582" s="106" t="str">
        <f>VLOOKUP(Tabela2[[#This Row],[SIEMA]],Siema2025,12,FALSE)</f>
        <v xml:space="preserve"> </v>
      </c>
      <c r="AB582" s="106" t="str">
        <f>IF(W582="","",IF(ISNUMBER(W582)=FALSE,"Não se aplica",IFERROR(VLOOKUP(W582,Produtos!$A$1:$C$2319,3,FALSE),"Não Cadastrado")))</f>
        <v/>
      </c>
      <c r="AC582" s="106"/>
      <c r="AD582" s="108" t="str">
        <f>IF(Tabela2[[#This Row],[Origem do acidente]] = "Plataforma", "PREENCHER","NA")</f>
        <v>NA</v>
      </c>
      <c r="AE582" s="109" t="str">
        <f>IF(AC582="","", IF(AC582="NC","", IF(AC582="NE","", IF(AC582="NA","",IFERROR(VLOOKUP(AC582,Produtos!$A$1:$C$2319,2,FALSE),"Não Cadastrado")))))</f>
        <v/>
      </c>
      <c r="AF582" s="106"/>
      <c r="AG582" s="106"/>
      <c r="AH582" s="106" t="str">
        <f>IF(AC582="","",IF(ISNUMBER(AC582)=FALSE,"Não se aplica",IFERROR(VLOOKUP(AC582,Produtos!$A$1:$C$2319,3,FALSE),"Não Cadastrado")))</f>
        <v/>
      </c>
      <c r="AI582" s="106"/>
      <c r="AJ582" s="106" t="str">
        <f>VLOOKUP(Tabela2[[#This Row],[SIEMA]],Siema2025,26,FALSE)</f>
        <v>Saider da carreta abriu, ocasionando a queda da carga sobre a segunda faixa e o acostamento. Carga se espalhou sendo que algumas embalagens se romperam e provocaram o derramamento do produto na via.</v>
      </c>
      <c r="AK582" s="109" t="s">
        <v>7112</v>
      </c>
      <c r="AL582" s="109"/>
      <c r="AM582" s="109"/>
      <c r="AN582" s="108" t="str">
        <f>VLOOKUP(Tabela2[[#This Row],[SIEMA]],Siema2025,51,FALSE)</f>
        <v/>
      </c>
      <c r="AO582" s="108" t="str">
        <f>VLOOKUP(Tabela2[[#This Row],[SIEMA]],Siema2025,53,FALSE)</f>
        <v/>
      </c>
      <c r="AP582" s="108" t="str">
        <f>VLOOKUP(Tabela2[[#This Row],[SIEMA]],Siema2025,55,FALSE)</f>
        <v/>
      </c>
      <c r="AQ582" s="108" t="str">
        <f>VLOOKUP(Tabela2[[#This Row],[SIEMA]],Siema2025,57,FALSE)</f>
        <v/>
      </c>
      <c r="AR582" s="108" t="str">
        <f>VLOOKUP(Tabela2[[#This Row],[SIEMA]],Siema2025,59,FALSE)</f>
        <v/>
      </c>
      <c r="AS582" s="108" t="str">
        <f>VLOOKUP(Tabela2[[#This Row],[SIEMA]],Siema2025,61,FALSE)</f>
        <v/>
      </c>
      <c r="AT582" s="108" t="str">
        <f>VLOOKUP(Tabela2[[#This Row],[SIEMA]],Siema2025,63,FALSE)</f>
        <v/>
      </c>
      <c r="AU582" s="108" t="str">
        <f>VLOOKUP(Tabela2[[#This Row],[SIEMA]],Siema2025,65,FALSE)</f>
        <v>X</v>
      </c>
      <c r="AV582" s="108" t="str">
        <f>VLOOKUP(Tabela2[[#This Row],[SIEMA]],Siema2025,67,FALSE)</f>
        <v/>
      </c>
      <c r="AW582" s="108" t="str">
        <f>VLOOKUP(Tabela2[[#This Row],[SIEMA]],Siema2025,69,FALSE)</f>
        <v/>
      </c>
      <c r="AX582" s="108" t="str">
        <f>VLOOKUP(Tabela2[[#This Row],[SIEMA]],Siema2025,71,FALSE)</f>
        <v/>
      </c>
      <c r="AY582" s="108" t="str">
        <f>VLOOKUP(Tabela2[[#This Row],[SIEMA]],Siema2025,73,FALSE)</f>
        <v/>
      </c>
      <c r="AZ582" s="108" t="str">
        <f>VLOOKUP(Tabela2[[#This Row],[SIEMA]],Siema2025,75,FALSE)</f>
        <v/>
      </c>
      <c r="BA582" s="108" t="str">
        <f>VLOOKUP(Tabela2[[#This Row],[SIEMA]],Siema2025,77,FALSE)</f>
        <v/>
      </c>
      <c r="BB582" s="108"/>
      <c r="BC582" s="108" t="str">
        <f>IF(Tabela2[[#This Row],[Outro(s) ]] = "X", "PREENCHER","NA")</f>
        <v>NA</v>
      </c>
      <c r="BD582" s="108" t="str">
        <f>VLOOKUP(Tabela2[[#This Row],[SIEMA]],Siema2025,82,FALSE)</f>
        <v/>
      </c>
      <c r="BE582" s="108" t="str">
        <f>VLOOKUP(Tabela2[[#This Row],[SIEMA]],Siema2025,81,FALSE)</f>
        <v/>
      </c>
      <c r="BF582" s="110" t="str">
        <f>VLOOKUP(Tabela2[[#This Row],[SIEMA]],Siema2025,28,FALSE)</f>
        <v>H&amp;F GOIANA AGRICOLA DO BRASIL LTDA</v>
      </c>
      <c r="BG582" s="110"/>
      <c r="BH582" s="111" t="str">
        <f>VLOOKUP(Tabela2[[#This Row],[SIEMA]],Siema2025,29,FALSE)</f>
        <v>47861748000142</v>
      </c>
      <c r="BI582" s="112" t="s">
        <v>2696</v>
      </c>
      <c r="BJ582" s="109" t="s">
        <v>7099</v>
      </c>
      <c r="BK582" s="106" t="s">
        <v>2696</v>
      </c>
      <c r="BL582" s="140">
        <v>45890</v>
      </c>
      <c r="BM582" s="108">
        <f ca="1">IF(Tabela2[[#This Row],[Data de atendimento do Ibama (considerar o primeiro documento/ação)]]="",_xlfn.DAYS(TODAY(),J582),_xlfn.DAYS(Tabela2[[#This Row],[Data de atendimento do Ibama (considerar o primeiro documento/ação)]],J582))</f>
        <v>1</v>
      </c>
      <c r="BN582" s="108" t="str">
        <f>IF(Tabela2[[#This Row],[Atendido pelo Ibama ("Não" ou "Sim")]]="Não","Preencher", IF(Tabela2[[#This Row],[Atendido pelo Ibama ("Não" ou "Sim")]]="Sim","NA",""))</f>
        <v>NA</v>
      </c>
      <c r="BO582" s="114" t="s">
        <v>7124</v>
      </c>
      <c r="BP582" s="108" t="s">
        <v>7348</v>
      </c>
      <c r="BQ582" s="106" t="s">
        <v>2696</v>
      </c>
      <c r="BR582" s="108" t="s">
        <v>2696</v>
      </c>
      <c r="BS582" s="108" t="s">
        <v>2696</v>
      </c>
      <c r="BT582" s="108" t="s">
        <v>7101</v>
      </c>
      <c r="BU582" s="108" t="s">
        <v>123</v>
      </c>
      <c r="BV582" s="108" t="s">
        <v>2696</v>
      </c>
      <c r="BW582" s="108" t="s">
        <v>123</v>
      </c>
      <c r="BX582" s="106" t="s">
        <v>7127</v>
      </c>
      <c r="BY582" s="140"/>
      <c r="BZ582" s="106" t="str">
        <f>IF(Tabela2[[#This Row],[Data do documento de encerramento]]="NA","NA",IF(Tabela2[[#This Row],[Data do documento de encerramento]]="","Pendente de conclusão/ encerramento",_xlfn.DAYS(Tabela2[[#This Row],[Data do documento de encerramento]],J582)))</f>
        <v>Pendente de conclusão/ encerramento</v>
      </c>
      <c r="CA582" s="109" t="s">
        <v>8738</v>
      </c>
      <c r="CB582" s="109"/>
      <c r="CC582" s="109"/>
      <c r="CD582" s="109"/>
      <c r="CE582" s="109"/>
      <c r="CF582" s="109"/>
    </row>
    <row r="583" spans="1:84" ht="30.75" hidden="1">
      <c r="A583" s="169">
        <v>202582246827</v>
      </c>
      <c r="B583" s="170" t="s">
        <v>9690</v>
      </c>
      <c r="C583" s="108" t="str">
        <f>VLOOKUP(Tabela2[[#This Row],[SIEMA]],Siema2025,4,FALSE)</f>
        <v xml:space="preserve"> SP</v>
      </c>
      <c r="D583" s="106" t="str">
        <f>VLOOKUP(Tabela2[[#This Row],[SIEMA]],Siema2025,3,FALSE)</f>
        <v xml:space="preserve">Matão </v>
      </c>
      <c r="E583" s="106" t="str">
        <f>VLOOKUP(Tabela2[[#This Row],[SIEMA]],Siema2025,20,FALSE)</f>
        <v>Km ferroviário 40+000</v>
      </c>
      <c r="F583" s="106"/>
      <c r="G583" s="106" t="s">
        <v>9691</v>
      </c>
      <c r="H583" s="106" t="s">
        <v>9692</v>
      </c>
      <c r="I583" s="104" t="s">
        <v>7114</v>
      </c>
      <c r="J583" s="105">
        <f>VLOOKUP(Tabela2[[#This Row],[SIEMA]],Siema2025,2,FALSE)</f>
        <v>45890</v>
      </c>
      <c r="K583" s="105" t="str">
        <f>VLOOKUP(Tabela2[[#This Row],[SIEMA]],Siema2025,16,FALSE)</f>
        <v>Quinta</v>
      </c>
      <c r="L583" s="106" t="str">
        <f>IF(Tabela2[[#This Row],[Data]]="","Sem Informação",VLOOKUP(MONTH(Tabela2[[#This Row],[Data]]),'[1]Validação de dados'!$I$1:$J$13,2,0))</f>
        <v>Agosto</v>
      </c>
      <c r="M583" s="104">
        <f>YEAR(Tabela2[[#This Row],[Data]])</f>
        <v>2025</v>
      </c>
      <c r="N583" s="105" t="str">
        <f>VLOOKUP(Tabela2[[#This Row],[SIEMA]],Siema2025,17,FALSE)</f>
        <v>Noturno</v>
      </c>
      <c r="O583" s="105" t="str">
        <f>VLOOKUP(Tabela2[[#This Row],[SIEMA]],Siema2025,5,FALSE)</f>
        <v>Ferrovia</v>
      </c>
      <c r="P583" s="104" t="str">
        <f>VLOOKUP(Tabela2[[#This Row],[SIEMA]],Siema2025,21,FALSE)</f>
        <v/>
      </c>
      <c r="Q583" s="104" t="s">
        <v>7127</v>
      </c>
      <c r="R583" s="104" t="s">
        <v>7127</v>
      </c>
      <c r="S583" s="107" t="s">
        <v>365</v>
      </c>
      <c r="T583" s="104" t="str">
        <f>VLOOKUP(Tabela2[[#This Row],[SIEMA]],Siema2025,11,FALSE)</f>
        <v>270</v>
      </c>
      <c r="U583" s="104" t="s">
        <v>7121</v>
      </c>
      <c r="V583" s="104" t="s">
        <v>7127</v>
      </c>
      <c r="W583" s="104"/>
      <c r="X583" s="113"/>
      <c r="Y583" s="109"/>
      <c r="Z583" s="104"/>
      <c r="AA583" s="104"/>
      <c r="AB583" s="104" t="str">
        <f>IF(W583="","",IF(ISNUMBER(W583)=FALSE,"Não se aplica",IFERROR(VLOOKUP(W583,Produtos!$A$1:$C$2319,3,FALSE),"Não Cadastrado")))</f>
        <v/>
      </c>
      <c r="AC583" s="104"/>
      <c r="AD583" s="108"/>
      <c r="AE583" s="107" t="str">
        <f>IF(AC583="","", IF(AC583="NC","", IF(AC583="NE","", IF(AC583="NA","",IFERROR(VLOOKUP(AC583,Produtos!$A$1:$C$2319,2,FALSE),"Não Cadastrado")))))</f>
        <v/>
      </c>
      <c r="AF583" s="104"/>
      <c r="AG583" s="104"/>
      <c r="AH583" s="104" t="str">
        <f>IF(AC583="","",IF(ISNUMBER(AC583)=FALSE,"Não se aplica",IFERROR(VLOOKUP(AC583,Produtos!$A$1:$C$2319,3,FALSE),"Não Cadastrado")))</f>
        <v/>
      </c>
      <c r="AI583" s="104"/>
      <c r="AJ583" s="104" t="str">
        <f>VLOOKUP(Tabela2[[#This Row],[SIEMA]],Siema2025,26,FALSE)</f>
        <v>Vandalismo da composição resultando na abertura de 03 vagões carregados com soja</v>
      </c>
      <c r="AK583" s="107" t="s">
        <v>7122</v>
      </c>
      <c r="AL583" s="107"/>
      <c r="AM583" s="107"/>
      <c r="AN583" s="108" t="str">
        <f>VLOOKUP(Tabela2[[#This Row],[SIEMA]],Siema2025,51,FALSE)</f>
        <v/>
      </c>
      <c r="AO583" s="108" t="str">
        <f>VLOOKUP(Tabela2[[#This Row],[SIEMA]],Siema2025,53,FALSE)</f>
        <v/>
      </c>
      <c r="AP583" s="108" t="str">
        <f>VLOOKUP(Tabela2[[#This Row],[SIEMA]],Siema2025,55,FALSE)</f>
        <v/>
      </c>
      <c r="AQ583" s="108" t="str">
        <f>VLOOKUP(Tabela2[[#This Row],[SIEMA]],Siema2025,57,FALSE)</f>
        <v/>
      </c>
      <c r="AR583" s="108" t="str">
        <f>VLOOKUP(Tabela2[[#This Row],[SIEMA]],Siema2025,59,FALSE)</f>
        <v/>
      </c>
      <c r="AS583" s="108" t="str">
        <f>VLOOKUP(Tabela2[[#This Row],[SIEMA]],Siema2025,61,FALSE)</f>
        <v/>
      </c>
      <c r="AT583" s="108" t="str">
        <f>VLOOKUP(Tabela2[[#This Row],[SIEMA]],Siema2025,63,FALSE)</f>
        <v/>
      </c>
      <c r="AU583" s="108" t="str">
        <f>VLOOKUP(Tabela2[[#This Row],[SIEMA]],Siema2025,65,FALSE)</f>
        <v>X</v>
      </c>
      <c r="AV583" s="108" t="str">
        <f>VLOOKUP(Tabela2[[#This Row],[SIEMA]],Siema2025,67,FALSE)</f>
        <v/>
      </c>
      <c r="AW583" s="108" t="str">
        <f>VLOOKUP(Tabela2[[#This Row],[SIEMA]],Siema2025,69,FALSE)</f>
        <v/>
      </c>
      <c r="AX583" s="108" t="str">
        <f>VLOOKUP(Tabela2[[#This Row],[SIEMA]],Siema2025,71,FALSE)</f>
        <v/>
      </c>
      <c r="AY583" s="108" t="str">
        <f>VLOOKUP(Tabela2[[#This Row],[SIEMA]],Siema2025,73,FALSE)</f>
        <v/>
      </c>
      <c r="AZ583" s="108" t="str">
        <f>VLOOKUP(Tabela2[[#This Row],[SIEMA]],Siema2025,75,FALSE)</f>
        <v/>
      </c>
      <c r="BA583" s="108" t="str">
        <f>VLOOKUP(Tabela2[[#This Row],[SIEMA]],Siema2025,77,FALSE)</f>
        <v/>
      </c>
      <c r="BB583" s="108" t="str">
        <f>VLOOKUP(Tabela2[[#This Row],[SIEMA]],Siema2025,79,FALSE)</f>
        <v/>
      </c>
      <c r="BC583" s="108" t="str">
        <f>IF(Tabela2[[#This Row],[Outro(s) ]] = "X", "PREENCHER","NA")</f>
        <v>NA</v>
      </c>
      <c r="BD583" s="108" t="str">
        <f>VLOOKUP(Tabela2[[#This Row],[SIEMA]],Siema2025,82,FALSE)</f>
        <v/>
      </c>
      <c r="BE583" s="108" t="str">
        <f>VLOOKUP(Tabela2[[#This Row],[SIEMA]],Siema2025,81,FALSE)</f>
        <v/>
      </c>
      <c r="BF583" s="110" t="s">
        <v>3066</v>
      </c>
      <c r="BG583" s="110" t="s">
        <v>7123</v>
      </c>
      <c r="BH583" s="111" t="str">
        <f>VLOOKUP(Tabela2[[#This Row],[SIEMA]],Siema2025,29,FALSE)</f>
        <v/>
      </c>
      <c r="BI583" s="112" t="str">
        <f>VLOOKUP(Tabela2[[#This Row],[SIEMA]],Siema2025,107,FALSE)</f>
        <v>Não</v>
      </c>
      <c r="BJ583" s="107" t="s">
        <v>7099</v>
      </c>
      <c r="BK583" s="104" t="s">
        <v>2696</v>
      </c>
      <c r="BL583" s="140">
        <v>45896</v>
      </c>
      <c r="BM583" s="108">
        <f ca="1">IF(Tabela2[[#This Row],[Data de atendimento do Ibama (considerar o primeiro documento/ação)]]="",_xlfn.DAYS(TODAY(),J583),_xlfn.DAYS(Tabela2[[#This Row],[Data de atendimento do Ibama (considerar o primeiro documento/ação)]],J583))</f>
        <v>6</v>
      </c>
      <c r="BN583" s="108" t="str">
        <f>IF(Tabela2[[#This Row],[Atendido pelo Ibama ("Não" ou "Sim")]]="Não","Preencher", IF(Tabela2[[#This Row],[Atendido pelo Ibama ("Não" ou "Sim")]]="Sim","NA",""))</f>
        <v>NA</v>
      </c>
      <c r="BO583" s="114" t="s">
        <v>7100</v>
      </c>
      <c r="BP583" s="108" t="str">
        <f>IF(Tabela2[[#This Row],[Forma de atendimento (primeiro documento/ação)]]= "Outros (especificar)", "PREENCHER","NA")</f>
        <v>NA</v>
      </c>
      <c r="BQ583" s="106" t="s">
        <v>123</v>
      </c>
      <c r="BR583" s="108" t="str">
        <f>IF(Tabela2[[#This Row],[Equipe do Ibama foi a campo? Houve sobrevoo do Poseidon?]] = "Sim", "PREENCHER","NA")</f>
        <v>NA</v>
      </c>
      <c r="BS583" s="108" t="str">
        <f>IF(Tabela2[[#This Row],[Se sim, foi emitida Ordem de Emergência? (informações vinculada à coluna CK)]] = "Sim", "PREENCHER","NA")</f>
        <v>NA</v>
      </c>
      <c r="BT583" s="108" t="s">
        <v>6834</v>
      </c>
      <c r="BU583" s="108" t="s">
        <v>123</v>
      </c>
      <c r="BV583" s="108" t="s">
        <v>123</v>
      </c>
      <c r="BW583" s="108" t="s">
        <v>123</v>
      </c>
      <c r="BX583" s="106"/>
      <c r="BY583" s="140"/>
      <c r="BZ583" s="104" t="str">
        <f>IF(Tabela2[[#This Row],[Data do documento de encerramento]]="NA","NA",IF(Tabela2[[#This Row],[Data do documento de encerramento]]="","Pendente de conclusão/ encerramento",_xlfn.DAYS(Tabela2[[#This Row],[Data do documento de encerramento]],J583)))</f>
        <v>Pendente de conclusão/ encerramento</v>
      </c>
      <c r="CA583" s="107"/>
      <c r="CB583" s="107"/>
      <c r="CC583" s="107"/>
      <c r="CD583" s="107"/>
      <c r="CE583" s="107"/>
      <c r="CF583" s="107"/>
    </row>
    <row r="584" spans="1:84" s="22" customFormat="1" ht="30.75" hidden="1">
      <c r="A584" s="169">
        <v>202582528809</v>
      </c>
      <c r="B584" s="170" t="s">
        <v>9693</v>
      </c>
      <c r="C584" s="108" t="str">
        <f>VLOOKUP(Tabela2[[#This Row],[SIEMA]],Siema2025,4,FALSE)</f>
        <v xml:space="preserve"> SE</v>
      </c>
      <c r="D584" s="106" t="str">
        <f>VLOOKUP(Tabela2[[#This Row],[SIEMA]],Siema2025,3,FALSE)</f>
        <v xml:space="preserve">Carmópolis </v>
      </c>
      <c r="E584" s="106" t="str">
        <f>VLOOKUP(Tabela2[[#This Row],[SIEMA]],Siema2025,20,FALSE)</f>
        <v>Estação Central de Bonsucesso, Carmópolis-SE.</v>
      </c>
      <c r="F584" s="106"/>
      <c r="G584" s="179" t="s">
        <v>9694</v>
      </c>
      <c r="H584" s="179" t="s">
        <v>9695</v>
      </c>
      <c r="I584" s="104" t="s">
        <v>7223</v>
      </c>
      <c r="J584" s="105">
        <f>VLOOKUP(Tabela2[[#This Row],[SIEMA]],Siema2025,2,FALSE)</f>
        <v>45890</v>
      </c>
      <c r="K584" s="105" t="str">
        <f>VLOOKUP(Tabela2[[#This Row],[SIEMA]],Siema2025,16,FALSE)</f>
        <v>Quinta</v>
      </c>
      <c r="L584" s="106" t="str">
        <f>IF(Tabela2[[#This Row],[Data]]="","Sem Informação",VLOOKUP(MONTH(Tabela2[[#This Row],[Data]]),'[1]Validação de dados'!$I$1:$J$13,2,0))</f>
        <v>Agosto</v>
      </c>
      <c r="M584" s="104">
        <f>YEAR(Tabela2[[#This Row],[Data]])</f>
        <v>2025</v>
      </c>
      <c r="N584" s="105" t="str">
        <f>VLOOKUP(Tabela2[[#This Row],[SIEMA]],Siema2025,17,FALSE)</f>
        <v>Noturno</v>
      </c>
      <c r="O584" s="105" t="s">
        <v>145</v>
      </c>
      <c r="P584" s="104" t="str">
        <f>VLOOKUP(Tabela2[[#This Row],[SIEMA]],Siema2025,21,FALSE)</f>
        <v>Poço terrestre</v>
      </c>
      <c r="Q584" s="104" t="s">
        <v>7094</v>
      </c>
      <c r="R584" s="104" t="str">
        <f>VLOOKUP(Tabela2[[#This Row],[SIEMA]],Siema2025,10,FALSE)</f>
        <v>Água de injeção</v>
      </c>
      <c r="S584" s="107" t="str">
        <f>IF(Q584="","", IF(Q584="NC","", IF(Q584="NE","", IF(Q584="NA","",IFERROR(VLOOKUP(Q584,[1]Produtos!$A$1:$C$2319,2,FALSE),"Não Cadastrado")))))</f>
        <v/>
      </c>
      <c r="T584" s="104" t="str">
        <f>VLOOKUP(Tabela2[[#This Row],[SIEMA]],Siema2025,11,FALSE)</f>
        <v>4.98</v>
      </c>
      <c r="U584" s="104" t="str">
        <f>VLOOKUP(Tabela2[[#This Row],[SIEMA]],Siema2025,12,FALSE)</f>
        <v>M3</v>
      </c>
      <c r="V584" s="104" t="str">
        <f>IF(Q584="","",IF(ISNUMBER(Q584)=FALSE,"Não se aplica",IFERROR(VLOOKUP(Q584,Produtos!$A$1:$C$2319,3,FALSE),"Não Cadastrado")))</f>
        <v>Não se aplica</v>
      </c>
      <c r="W584" s="104"/>
      <c r="X584" s="113" t="str">
        <f>IF(Tabela2[[#This Row],[Origem do acidente]] = "Plataforma", "PREENCHER","NA")</f>
        <v>NA</v>
      </c>
      <c r="Y584" s="109" t="str">
        <f>IF(W584="","", IF(W584="NC","", IF(W584="NE","", IF(W584="NA","",IFERROR(VLOOKUP(W584,Produtos!$A$1:$C$2319,2,FALSE),"Não Cadastrado")))))</f>
        <v/>
      </c>
      <c r="Z584" s="104"/>
      <c r="AA584" s="104" t="str">
        <f>VLOOKUP(Tabela2[[#This Row],[SIEMA]],Siema2025,12,FALSE)</f>
        <v>M3</v>
      </c>
      <c r="AB584" s="104" t="str">
        <f>IF(W584="","",IF(ISNUMBER(W584)=FALSE,"Não se aplica",IFERROR(VLOOKUP(W584,Produtos!$A$1:$C$2319,3,FALSE),"Não Cadastrado")))</f>
        <v/>
      </c>
      <c r="AC584" s="104"/>
      <c r="AD584" s="108" t="str">
        <f>IF(Tabela2[[#This Row],[Origem do acidente]] = "Plataforma", "PREENCHER","NA")</f>
        <v>NA</v>
      </c>
      <c r="AE584" s="107" t="str">
        <f>IF(AC584="","", IF(AC584="NC","", IF(AC584="NE","", IF(AC584="NA","",IFERROR(VLOOKUP(AC584,Produtos!$A$1:$C$2319,2,FALSE),"Não Cadastrado")))))</f>
        <v/>
      </c>
      <c r="AF584" s="104"/>
      <c r="AG584" s="104"/>
      <c r="AH584" s="104" t="str">
        <f>IF(AC584="","",IF(ISNUMBER(AC584)=FALSE,"Não se aplica",IFERROR(VLOOKUP(AC584,Produtos!$A$1:$C$2319,3,FALSE),"Não Cadastrado")))</f>
        <v/>
      </c>
      <c r="AI584" s="104"/>
      <c r="AJ584" s="104" t="str">
        <f>VLOOKUP(Tabela2[[#This Row],[SIEMA]],Siema2025,26,FALSE)</f>
        <v>Causa: Falha na junta.</v>
      </c>
      <c r="AK584" s="107" t="s">
        <v>7112</v>
      </c>
      <c r="AL584" s="107"/>
      <c r="AM584" s="107"/>
      <c r="AN584" s="108" t="str">
        <f>VLOOKUP(Tabela2[[#This Row],[SIEMA]],Siema2025,51,FALSE)</f>
        <v/>
      </c>
      <c r="AO584" s="108" t="str">
        <f>VLOOKUP(Tabela2[[#This Row],[SIEMA]],Siema2025,53,FALSE)</f>
        <v/>
      </c>
      <c r="AP584" s="108" t="str">
        <f>VLOOKUP(Tabela2[[#This Row],[SIEMA]],Siema2025,55,FALSE)</f>
        <v/>
      </c>
      <c r="AQ584" s="108" t="str">
        <f>VLOOKUP(Tabela2[[#This Row],[SIEMA]],Siema2025,57,FALSE)</f>
        <v/>
      </c>
      <c r="AR584" s="108" t="str">
        <f>VLOOKUP(Tabela2[[#This Row],[SIEMA]],Siema2025,59,FALSE)</f>
        <v/>
      </c>
      <c r="AS584" s="108" t="str">
        <f>VLOOKUP(Tabela2[[#This Row],[SIEMA]],Siema2025,61,FALSE)</f>
        <v/>
      </c>
      <c r="AT584" s="108" t="str">
        <f>VLOOKUP(Tabela2[[#This Row],[SIEMA]],Siema2025,63,FALSE)</f>
        <v/>
      </c>
      <c r="AU584" s="108" t="str">
        <f>VLOOKUP(Tabela2[[#This Row],[SIEMA]],Siema2025,65,FALSE)</f>
        <v/>
      </c>
      <c r="AV584" s="108" t="str">
        <f>VLOOKUP(Tabela2[[#This Row],[SIEMA]],Siema2025,67,FALSE)</f>
        <v/>
      </c>
      <c r="AW584" s="108" t="str">
        <f>VLOOKUP(Tabela2[[#This Row],[SIEMA]],Siema2025,69,FALSE)</f>
        <v/>
      </c>
      <c r="AX584" s="108" t="str">
        <f>VLOOKUP(Tabela2[[#This Row],[SIEMA]],Siema2025,71,FALSE)</f>
        <v/>
      </c>
      <c r="AY584" s="108" t="str">
        <f>VLOOKUP(Tabela2[[#This Row],[SIEMA]],Siema2025,73,FALSE)</f>
        <v/>
      </c>
      <c r="AZ584" s="108" t="str">
        <f>VLOOKUP(Tabela2[[#This Row],[SIEMA]],Siema2025,75,FALSE)</f>
        <v/>
      </c>
      <c r="BA584" s="108" t="str">
        <f>VLOOKUP(Tabela2[[#This Row],[SIEMA]],Siema2025,77,FALSE)</f>
        <v/>
      </c>
      <c r="BB584" s="108" t="str">
        <f>VLOOKUP(Tabela2[[#This Row],[SIEMA]],Siema2025,79,FALSE)</f>
        <v/>
      </c>
      <c r="BC584" s="108" t="str">
        <f>IF(Tabela2[[#This Row],[Outro(s) ]] = "X", "PREENCHER","NA")</f>
        <v>NA</v>
      </c>
      <c r="BD584" s="108" t="str">
        <f>VLOOKUP(Tabela2[[#This Row],[SIEMA]],Siema2025,82,FALSE)</f>
        <v>X</v>
      </c>
      <c r="BE584" s="108" t="str">
        <f>VLOOKUP(Tabela2[[#This Row],[SIEMA]],Siema2025,81,FALSE)</f>
        <v/>
      </c>
      <c r="BF584" s="110" t="str">
        <f>VLOOKUP(Tabela2[[#This Row],[SIEMA]],Siema2025,28,FALSE)</f>
        <v>Carmo Energy S.A.</v>
      </c>
      <c r="BG584" s="110"/>
      <c r="BH584" s="111" t="str">
        <f>VLOOKUP(Tabela2[[#This Row],[SIEMA]],Siema2025,29,FALSE)</f>
        <v>41955491000101</v>
      </c>
      <c r="BI584" s="112" t="str">
        <f>VLOOKUP(Tabela2[[#This Row],[SIEMA]],Siema2025,107,FALSE)</f>
        <v>Não</v>
      </c>
      <c r="BJ584" s="107" t="s">
        <v>7113</v>
      </c>
      <c r="BK584" s="104" t="s">
        <v>2696</v>
      </c>
      <c r="BL584" s="140">
        <v>45953</v>
      </c>
      <c r="BM584" s="108">
        <f ca="1">IF(Tabela2[[#This Row],[Data de atendimento do Ibama (considerar o primeiro documento/ação)]]="",_xlfn.DAYS(TODAY(),J584),_xlfn.DAYS(Tabela2[[#This Row],[Data de atendimento do Ibama (considerar o primeiro documento/ação)]],J584))</f>
        <v>63</v>
      </c>
      <c r="BN584" s="108" t="str">
        <f>IF(Tabela2[[#This Row],[Atendido pelo Ibama ("Não" ou "Sim")]]="Não","Preencher", IF(Tabela2[[#This Row],[Atendido pelo Ibama ("Não" ou "Sim")]]="Sim","NA",""))</f>
        <v>NA</v>
      </c>
      <c r="BO584" s="114" t="s">
        <v>7100</v>
      </c>
      <c r="BP584" s="108" t="str">
        <f>IF(Tabela2[[#This Row],[Forma de atendimento (primeiro documento/ação)]]= "Outros (especificar)", "PREENCHER","NA")</f>
        <v>NA</v>
      </c>
      <c r="BQ584" s="106" t="s">
        <v>123</v>
      </c>
      <c r="BR584" s="108" t="str">
        <f>IF(Tabela2[[#This Row],[Equipe do Ibama foi a campo? Houve sobrevoo do Poseidon?]] = "Sim", "PREENCHER","NA")</f>
        <v>NA</v>
      </c>
      <c r="BS584" s="108" t="s">
        <v>7114</v>
      </c>
      <c r="BT584" s="108" t="s">
        <v>7115</v>
      </c>
      <c r="BU584" s="108" t="s">
        <v>123</v>
      </c>
      <c r="BV584" s="108" t="s">
        <v>2696</v>
      </c>
      <c r="BW584" s="108" t="s">
        <v>123</v>
      </c>
      <c r="BX584" s="106"/>
      <c r="BY584" s="140"/>
      <c r="BZ584" s="104" t="str">
        <f>IF(Tabela2[[#This Row],[Data do documento de encerramento]]="NA","NA",IF(Tabela2[[#This Row],[Data do documento de encerramento]]="","Pendente de conclusão/ encerramento",_xlfn.DAYS(Tabela2[[#This Row],[Data do documento de encerramento]],J584)))</f>
        <v>Pendente de conclusão/ encerramento</v>
      </c>
      <c r="CA584" s="107"/>
      <c r="CB584" s="107"/>
      <c r="CC584" s="107"/>
      <c r="CD584" s="135"/>
      <c r="CE584" s="107"/>
      <c r="CF584" s="107"/>
    </row>
    <row r="585" spans="1:84" ht="76.5" hidden="1">
      <c r="A585" s="169">
        <v>202582225250</v>
      </c>
      <c r="B585" s="170" t="s">
        <v>9696</v>
      </c>
      <c r="C585" s="108" t="str">
        <f>VLOOKUP(Tabela2[[#This Row],[SIEMA]],Siema2025,4,FALSE)</f>
        <v xml:space="preserve"> BA</v>
      </c>
      <c r="D585" s="106" t="str">
        <f>VLOOKUP(Tabela2[[#This Row],[SIEMA]],Siema2025,3,FALSE)</f>
        <v xml:space="preserve">Palmeiras </v>
      </c>
      <c r="E585" s="106" t="s">
        <v>9697</v>
      </c>
      <c r="F585" s="106" t="s">
        <v>9278</v>
      </c>
      <c r="G585" s="106" t="s">
        <v>9698</v>
      </c>
      <c r="H585" s="106" t="s">
        <v>9699</v>
      </c>
      <c r="I585" s="104" t="s">
        <v>7114</v>
      </c>
      <c r="J585" s="105">
        <f>VLOOKUP(Tabela2[[#This Row],[SIEMA]],Siema2025,2,FALSE)</f>
        <v>45891</v>
      </c>
      <c r="K585" s="105" t="str">
        <f>VLOOKUP(Tabela2[[#This Row],[SIEMA]],Siema2025,16,FALSE)</f>
        <v>Sexta</v>
      </c>
      <c r="L585" s="106" t="str">
        <f>IF(Tabela2[[#This Row],[Data]]="","Sem Informação",VLOOKUP(MONTH(Tabela2[[#This Row],[Data]]),'[1]Validação de dados'!$I$1:$J$13,2,0))</f>
        <v>Agosto</v>
      </c>
      <c r="M585" s="104">
        <f>YEAR(Tabela2[[#This Row],[Data]])</f>
        <v>2025</v>
      </c>
      <c r="N585" s="105" t="str">
        <f>VLOOKUP(Tabela2[[#This Row],[SIEMA]],Siema2025,17,FALSE)</f>
        <v>Matutino</v>
      </c>
      <c r="O585" s="105" t="str">
        <f>VLOOKUP(Tabela2[[#This Row],[SIEMA]],Siema2025,5,FALSE)</f>
        <v>Rodovia</v>
      </c>
      <c r="P585" s="104" t="str">
        <f>VLOOKUP(Tabela2[[#This Row],[SIEMA]],Siema2025,21,FALSE)</f>
        <v/>
      </c>
      <c r="Q585" s="104">
        <v>3475</v>
      </c>
      <c r="R585" s="104" t="str">
        <f>VLOOKUP(Tabela2[[#This Row],[SIEMA]],Siema2025,10,FALSE)</f>
        <v/>
      </c>
      <c r="S585" s="107" t="str">
        <f>IF(Q585="","", IF(Q585="NC","", IF(Q585="NE","", IF(Q585="NA","",IFERROR(VLOOKUP(Q585,[1]Produtos!$A$1:$C$2319,2,FALSE),"Não Cadastrado")))))</f>
        <v>MISTURA DE ETANOL E GASOLINA ou MISTURA DE ETANOL E COMBUSTÍVEL PARA MOTORES  com mais de
10% de etanol</v>
      </c>
      <c r="T585" s="104">
        <v>15000</v>
      </c>
      <c r="U585" s="104" t="s">
        <v>648</v>
      </c>
      <c r="V585" s="104">
        <f>IF(Q585="","",IF(ISNUMBER(Q585)=FALSE,"Não se aplica",IFERROR(VLOOKUP(Q585,Produtos!$A$1:$C$2319,3,FALSE),"Não Cadastrado")))</f>
        <v>3</v>
      </c>
      <c r="W585" s="104" t="str">
        <f>VLOOKUP(Tabela2[[#This Row],[SIEMA]],Siema2025,10,FALSE)</f>
        <v/>
      </c>
      <c r="X585" s="113" t="str">
        <f>IF(Tabela2[[#This Row],[Origem do acidente]] = "Plataforma", "PREENCHER","NA")</f>
        <v>NA</v>
      </c>
      <c r="Y585" s="109" t="str">
        <f>IF(W585="","", IF(W585="NC","", IF(W585="NE","", IF(W585="NA","",IFERROR(VLOOKUP(W585,Produtos!$A$1:$C$2319,2,FALSE),"Não Cadastrado")))))</f>
        <v/>
      </c>
      <c r="Z585" s="104" t="str">
        <f>VLOOKUP(Tabela2[[#This Row],[SIEMA]],Siema2025,11,FALSE)</f>
        <v xml:space="preserve"> </v>
      </c>
      <c r="AA585" s="104" t="str">
        <f>VLOOKUP(Tabela2[[#This Row],[SIEMA]],Siema2025,12,FALSE)</f>
        <v xml:space="preserve"> </v>
      </c>
      <c r="AB585" s="104" t="str">
        <f>IF(W585="","",IF(ISNUMBER(W585)=FALSE,"Não se aplica",IFERROR(VLOOKUP(W585,Produtos!$A$1:$C$2319,3,FALSE),"Não Cadastrado")))</f>
        <v/>
      </c>
      <c r="AC585" s="104"/>
      <c r="AD585" s="108" t="str">
        <f>IF(Tabela2[[#This Row],[Origem do acidente]] = "Plataforma", "PREENCHER","NA")</f>
        <v>NA</v>
      </c>
      <c r="AE585" s="107" t="str">
        <f>IF(AC585="","", IF(AC585="NC","", IF(AC585="NE","", IF(AC585="NA","",IFERROR(VLOOKUP(AC585,Produtos!$A$1:$C$2319,2,FALSE),"Não Cadastrado")))))</f>
        <v/>
      </c>
      <c r="AF585" s="104"/>
      <c r="AG585" s="104"/>
      <c r="AH585" s="104" t="str">
        <f>IF(AC585="","",IF(ISNUMBER(AC585)=FALSE,"Não se aplica",IFERROR(VLOOKUP(AC585,Produtos!$A$1:$C$2319,3,FALSE),"Não Cadastrado")))</f>
        <v/>
      </c>
      <c r="AI585" s="104"/>
      <c r="AJ585" s="104" t="str">
        <f>VLOOKUP(Tabela2[[#This Row],[SIEMA]],Siema2025,26,FALSE)</f>
        <v>Falta de atenção do condutor ou excesso de velocidade.</v>
      </c>
      <c r="AK585" s="107" t="s">
        <v>7190</v>
      </c>
      <c r="AL585" s="107" t="s">
        <v>7182</v>
      </c>
      <c r="AM585" s="107"/>
      <c r="AN585" s="108" t="str">
        <f>VLOOKUP(Tabela2[[#This Row],[SIEMA]],Siema2025,51,FALSE)</f>
        <v>X</v>
      </c>
      <c r="AO585" s="108" t="str">
        <f>VLOOKUP(Tabela2[[#This Row],[SIEMA]],Siema2025,53,FALSE)</f>
        <v/>
      </c>
      <c r="AP585" s="108" t="str">
        <f>VLOOKUP(Tabela2[[#This Row],[SIEMA]],Siema2025,55,FALSE)</f>
        <v/>
      </c>
      <c r="AQ585" s="108" t="str">
        <f>VLOOKUP(Tabela2[[#This Row],[SIEMA]],Siema2025,57,FALSE)</f>
        <v/>
      </c>
      <c r="AR585" s="108" t="str">
        <f>VLOOKUP(Tabela2[[#This Row],[SIEMA]],Siema2025,59,FALSE)</f>
        <v/>
      </c>
      <c r="AS585" s="108" t="str">
        <f>VLOOKUP(Tabela2[[#This Row],[SIEMA]],Siema2025,61,FALSE)</f>
        <v/>
      </c>
      <c r="AT585" s="108" t="str">
        <f>VLOOKUP(Tabela2[[#This Row],[SIEMA]],Siema2025,63,FALSE)</f>
        <v/>
      </c>
      <c r="AU585" s="108" t="str">
        <f>VLOOKUP(Tabela2[[#This Row],[SIEMA]],Siema2025,65,FALSE)</f>
        <v>X</v>
      </c>
      <c r="AV585" s="108" t="str">
        <f>VLOOKUP(Tabela2[[#This Row],[SIEMA]],Siema2025,67,FALSE)</f>
        <v/>
      </c>
      <c r="AW585" s="108" t="str">
        <f>VLOOKUP(Tabela2[[#This Row],[SIEMA]],Siema2025,69,FALSE)</f>
        <v/>
      </c>
      <c r="AX585" s="108" t="str">
        <f>VLOOKUP(Tabela2[[#This Row],[SIEMA]],Siema2025,71,FALSE)</f>
        <v/>
      </c>
      <c r="AY585" s="108" t="str">
        <f>VLOOKUP(Tabela2[[#This Row],[SIEMA]],Siema2025,73,FALSE)</f>
        <v/>
      </c>
      <c r="AZ585" s="108" t="str">
        <f>VLOOKUP(Tabela2[[#This Row],[SIEMA]],Siema2025,75,FALSE)</f>
        <v/>
      </c>
      <c r="BA585" s="108" t="str">
        <f>VLOOKUP(Tabela2[[#This Row],[SIEMA]],Siema2025,77,FALSE)</f>
        <v/>
      </c>
      <c r="BB585" s="108" t="str">
        <f>VLOOKUP(Tabela2[[#This Row],[SIEMA]],Siema2025,79,FALSE)</f>
        <v/>
      </c>
      <c r="BC585" s="108" t="str">
        <f>IF(Tabela2[[#This Row],[Outro(s) ]] = "X", "PREENCHER","NA")</f>
        <v>NA</v>
      </c>
      <c r="BD585" s="108" t="str">
        <f>VLOOKUP(Tabela2[[#This Row],[SIEMA]],Siema2025,82,FALSE)</f>
        <v/>
      </c>
      <c r="BE585" s="108" t="str">
        <f>VLOOKUP(Tabela2[[#This Row],[SIEMA]],Siema2025,81,FALSE)</f>
        <v/>
      </c>
      <c r="BF585" s="110" t="str">
        <f>VLOOKUP(Tabela2[[#This Row],[SIEMA]],Siema2025,28,FALSE)</f>
        <v>L R TRANSPORTES E SERVIÇOS LOGISTICA</v>
      </c>
      <c r="BG585" s="110"/>
      <c r="BH585" s="111" t="str">
        <f>VLOOKUP(Tabela2[[#This Row],[SIEMA]],Siema2025,29,FALSE)</f>
        <v>46383299000101</v>
      </c>
      <c r="BI585" s="112" t="s">
        <v>7062</v>
      </c>
      <c r="BJ585" s="107" t="s">
        <v>7099</v>
      </c>
      <c r="BK585" s="104" t="s">
        <v>2696</v>
      </c>
      <c r="BL585" s="140">
        <v>45894</v>
      </c>
      <c r="BM585" s="108">
        <f ca="1">IF(Tabela2[[#This Row],[Data de atendimento do Ibama (considerar o primeiro documento/ação)]]="",_xlfn.DAYS(TODAY(),J585),_xlfn.DAYS(Tabela2[[#This Row],[Data de atendimento do Ibama (considerar o primeiro documento/ação)]],J585))</f>
        <v>3</v>
      </c>
      <c r="BN585" s="108" t="str">
        <f>IF(Tabela2[[#This Row],[Atendido pelo Ibama ("Não" ou "Sim")]]="Não","Preencher", IF(Tabela2[[#This Row],[Atendido pelo Ibama ("Não" ou "Sim")]]="Sim","NA",""))</f>
        <v>NA</v>
      </c>
      <c r="BO585" s="114" t="s">
        <v>7100</v>
      </c>
      <c r="BP585" s="108" t="str">
        <f>IF(Tabela2[[#This Row],[Forma de atendimento (primeiro documento/ação)]]= "Outros (especificar)", "PREENCHER","NA")</f>
        <v>NA</v>
      </c>
      <c r="BQ585" s="106" t="s">
        <v>123</v>
      </c>
      <c r="BR585" s="108" t="str">
        <f>IF(Tabela2[[#This Row],[Equipe do Ibama foi a campo? Houve sobrevoo do Poseidon?]] = "Sim", "PREENCHER","NA")</f>
        <v>NA</v>
      </c>
      <c r="BS585" s="108" t="str">
        <f>IF(Tabela2[[#This Row],[Se sim, foi emitida Ordem de Emergência? (informações vinculada à coluna CK)]] = "Sim", "PREENCHER","NA")</f>
        <v>NA</v>
      </c>
      <c r="BT585" s="108" t="s">
        <v>7126</v>
      </c>
      <c r="BU585" s="108" t="s">
        <v>123</v>
      </c>
      <c r="BV585" s="108" t="s">
        <v>123</v>
      </c>
      <c r="BW585" s="108" t="s">
        <v>123</v>
      </c>
      <c r="BX585" s="106" t="s">
        <v>7127</v>
      </c>
      <c r="BY585" s="140"/>
      <c r="BZ585" s="104" t="str">
        <f>IF(Tabela2[[#This Row],[Data do documento de encerramento]]="NA","NA",IF(Tabela2[[#This Row],[Data do documento de encerramento]]="","Pendente de conclusão/ encerramento",_xlfn.DAYS(Tabela2[[#This Row],[Data do documento de encerramento]],J585)))</f>
        <v>Pendente de conclusão/ encerramento</v>
      </c>
      <c r="CA585" s="107" t="s">
        <v>7376</v>
      </c>
      <c r="CB585" s="107"/>
      <c r="CC585" s="135"/>
      <c r="CD585" s="107"/>
      <c r="CE585" s="107"/>
      <c r="CF585" s="107"/>
    </row>
    <row r="586" spans="1:84" s="22" customFormat="1" ht="30.75" hidden="1">
      <c r="A586" s="169">
        <v>202582232417</v>
      </c>
      <c r="B586" s="170" t="s">
        <v>9700</v>
      </c>
      <c r="C586" s="108" t="str">
        <f>VLOOKUP(Tabela2[[#This Row],[SIEMA]],Siema2025,4,FALSE)</f>
        <v xml:space="preserve"> MG</v>
      </c>
      <c r="D586" s="106" t="str">
        <f>VLOOKUP(Tabela2[[#This Row],[SIEMA]],Siema2025,3,FALSE)</f>
        <v xml:space="preserve">Canápolis </v>
      </c>
      <c r="E586" s="106" t="s">
        <v>7392</v>
      </c>
      <c r="F586" s="106" t="s">
        <v>9701</v>
      </c>
      <c r="G586" s="106" t="s">
        <v>9702</v>
      </c>
      <c r="H586" s="106" t="s">
        <v>9703</v>
      </c>
      <c r="I586" s="104" t="s">
        <v>7114</v>
      </c>
      <c r="J586" s="105">
        <f>VLOOKUP(Tabela2[[#This Row],[SIEMA]],Siema2025,2,FALSE)</f>
        <v>45891</v>
      </c>
      <c r="K586" s="105" t="str">
        <f>VLOOKUP(Tabela2[[#This Row],[SIEMA]],Siema2025,16,FALSE)</f>
        <v>Sexta</v>
      </c>
      <c r="L586" s="106" t="str">
        <f>IF(Tabela2[[#This Row],[Data]]="","Sem Informação",VLOOKUP(MONTH(Tabela2[[#This Row],[Data]]),'[1]Validação de dados'!$I$1:$J$13,2,0))</f>
        <v>Agosto</v>
      </c>
      <c r="M586" s="104">
        <f>YEAR(Tabela2[[#This Row],[Data]])</f>
        <v>2025</v>
      </c>
      <c r="N586" s="105" t="str">
        <f>VLOOKUP(Tabela2[[#This Row],[SIEMA]],Siema2025,17,FALSE)</f>
        <v>Madrugada</v>
      </c>
      <c r="O586" s="105" t="str">
        <f>VLOOKUP(Tabela2[[#This Row],[SIEMA]],Siema2025,5,FALSE)</f>
        <v>Rodovia</v>
      </c>
      <c r="P586" s="104" t="str">
        <f>VLOOKUP(Tabela2[[#This Row],[SIEMA]],Siema2025,21,FALSE)</f>
        <v>Veículo seguia em sentido sul sobre a segunda faixa quando veio a perder o controle do veículo e saiu da pista, tombando sobre a área de domínio.</v>
      </c>
      <c r="Q586" s="104">
        <v>1170</v>
      </c>
      <c r="R586" s="104" t="str">
        <f>VLOOKUP(Tabela2[[#This Row],[SIEMA]],Siema2025,10,FALSE)</f>
        <v/>
      </c>
      <c r="S586" s="107" t="str">
        <f>IF(Q586="","", IF(Q586="NC","", IF(Q586="NE","", IF(Q586="NA","",IFERROR(VLOOKUP(Q586,[1]Produtos!$A$1:$C$2319,2,FALSE),"Não Cadastrado")))))</f>
        <v>ÁLCOOL ETÍLICO, ETANOL</v>
      </c>
      <c r="T586" s="104">
        <v>48716</v>
      </c>
      <c r="U586" s="104" t="s">
        <v>648</v>
      </c>
      <c r="V586" s="104">
        <f>IF(Q586="","",IF(ISNUMBER(Q586)=FALSE,"Não se aplica",IFERROR(VLOOKUP(Q586,Produtos!$A$1:$C$2319,3,FALSE),"Não Cadastrado")))</f>
        <v>3</v>
      </c>
      <c r="W586" s="104" t="str">
        <f>VLOOKUP(Tabela2[[#This Row],[SIEMA]],Siema2025,10,FALSE)</f>
        <v/>
      </c>
      <c r="X586" s="113" t="str">
        <f>IF(Tabela2[[#This Row],[Origem do acidente]] = "Plataforma", "PREENCHER","NA")</f>
        <v>NA</v>
      </c>
      <c r="Y586" s="109" t="str">
        <f>IF(W586="","", IF(W586="NC","", IF(W586="NE","", IF(W586="NA","",IFERROR(VLOOKUP(W586,Produtos!$A$1:$C$2319,2,FALSE),"Não Cadastrado")))))</f>
        <v/>
      </c>
      <c r="Z586" s="104" t="str">
        <f>VLOOKUP(Tabela2[[#This Row],[SIEMA]],Siema2025,11,FALSE)</f>
        <v xml:space="preserve"> </v>
      </c>
      <c r="AA586" s="104" t="str">
        <f>VLOOKUP(Tabela2[[#This Row],[SIEMA]],Siema2025,12,FALSE)</f>
        <v xml:space="preserve"> </v>
      </c>
      <c r="AB586" s="104" t="str">
        <f>IF(W586="","",IF(ISNUMBER(W586)=FALSE,"Não se aplica",IFERROR(VLOOKUP(W586,Produtos!$A$1:$C$2319,3,FALSE),"Não Cadastrado")))</f>
        <v/>
      </c>
      <c r="AC586" s="104"/>
      <c r="AD586" s="108" t="str">
        <f>IF(Tabela2[[#This Row],[Origem do acidente]] = "Plataforma", "PREENCHER","NA")</f>
        <v>NA</v>
      </c>
      <c r="AE586" s="107" t="str">
        <f>IF(AC586="","", IF(AC586="NC","", IF(AC586="NE","", IF(AC586="NA","",IFERROR(VLOOKUP(AC586,Produtos!$A$1:$C$2319,2,FALSE),"Não Cadastrado")))))</f>
        <v/>
      </c>
      <c r="AF586" s="104"/>
      <c r="AG586" s="104"/>
      <c r="AH586" s="104" t="str">
        <f>IF(AC586="","",IF(ISNUMBER(AC586)=FALSE,"Não se aplica",IFERROR(VLOOKUP(AC586,Produtos!$A$1:$C$2319,3,FALSE),"Não Cadastrado")))</f>
        <v/>
      </c>
      <c r="AI586" s="104"/>
      <c r="AJ586" s="104" t="str">
        <f>VLOOKUP(Tabela2[[#This Row],[SIEMA]],Siema2025,26,FALSE)</f>
        <v>Veículo seguia em sentido sul sobre a segunda faixa quando veio a perder o controle do veículo e saiu da pista, tombando sobre a área de domínio. Não houve derramamento de carga.</v>
      </c>
      <c r="AK586" s="107" t="s">
        <v>6834</v>
      </c>
      <c r="AL586" s="107" t="s">
        <v>7363</v>
      </c>
      <c r="AM586" s="107"/>
      <c r="AN586" s="108" t="str">
        <f>VLOOKUP(Tabela2[[#This Row],[SIEMA]],Siema2025,51,FALSE)</f>
        <v/>
      </c>
      <c r="AO586" s="108" t="str">
        <f>VLOOKUP(Tabela2[[#This Row],[SIEMA]],Siema2025,53,FALSE)</f>
        <v/>
      </c>
      <c r="AP586" s="108" t="str">
        <f>VLOOKUP(Tabela2[[#This Row],[SIEMA]],Siema2025,55,FALSE)</f>
        <v/>
      </c>
      <c r="AQ586" s="108" t="str">
        <f>VLOOKUP(Tabela2[[#This Row],[SIEMA]],Siema2025,57,FALSE)</f>
        <v/>
      </c>
      <c r="AR586" s="108" t="str">
        <f>VLOOKUP(Tabela2[[#This Row],[SIEMA]],Siema2025,59,FALSE)</f>
        <v/>
      </c>
      <c r="AS586" s="108" t="str">
        <f>VLOOKUP(Tabela2[[#This Row],[SIEMA]],Siema2025,61,FALSE)</f>
        <v/>
      </c>
      <c r="AT586" s="108" t="str">
        <f>VLOOKUP(Tabela2[[#This Row],[SIEMA]],Siema2025,63,FALSE)</f>
        <v/>
      </c>
      <c r="AU586" s="108" t="str">
        <f>VLOOKUP(Tabela2[[#This Row],[SIEMA]],Siema2025,65,FALSE)</f>
        <v/>
      </c>
      <c r="AV586" s="108" t="str">
        <f>VLOOKUP(Tabela2[[#This Row],[SIEMA]],Siema2025,67,FALSE)</f>
        <v/>
      </c>
      <c r="AW586" s="108" t="str">
        <f>VLOOKUP(Tabela2[[#This Row],[SIEMA]],Siema2025,69,FALSE)</f>
        <v/>
      </c>
      <c r="AX586" s="108" t="str">
        <f>VLOOKUP(Tabela2[[#This Row],[SIEMA]],Siema2025,71,FALSE)</f>
        <v/>
      </c>
      <c r="AY586" s="108" t="str">
        <f>VLOOKUP(Tabela2[[#This Row],[SIEMA]],Siema2025,73,FALSE)</f>
        <v/>
      </c>
      <c r="AZ586" s="108" t="str">
        <f>VLOOKUP(Tabela2[[#This Row],[SIEMA]],Siema2025,75,FALSE)</f>
        <v/>
      </c>
      <c r="BA586" s="108" t="str">
        <f>VLOOKUP(Tabela2[[#This Row],[SIEMA]],Siema2025,77,FALSE)</f>
        <v/>
      </c>
      <c r="BB586" s="108"/>
      <c r="BC586" s="108" t="str">
        <f>IF(Tabela2[[#This Row],[Outro(s) ]] = "X", "PREENCHER","NA")</f>
        <v>NA</v>
      </c>
      <c r="BD586" s="108" t="str">
        <f>VLOOKUP(Tabela2[[#This Row],[SIEMA]],Siema2025,82,FALSE)</f>
        <v/>
      </c>
      <c r="BE586" s="108" t="s">
        <v>7183</v>
      </c>
      <c r="BF586" s="110" t="str">
        <f>VLOOKUP(Tabela2[[#This Row],[SIEMA]],Siema2025,28,FALSE)</f>
        <v>CORDIOLLI TRANSPORTES LTDA</v>
      </c>
      <c r="BG586" s="110"/>
      <c r="BH586" s="111" t="str">
        <f>VLOOKUP(Tabela2[[#This Row],[SIEMA]],Siema2025,29,FALSE)</f>
        <v>77269009000127</v>
      </c>
      <c r="BI586" s="112" t="s">
        <v>2696</v>
      </c>
      <c r="BJ586" s="107" t="s">
        <v>7099</v>
      </c>
      <c r="BK586" s="104" t="s">
        <v>2696</v>
      </c>
      <c r="BL586" s="140">
        <v>45894</v>
      </c>
      <c r="BM586" s="108">
        <f ca="1">IF(Tabela2[[#This Row],[Data de atendimento do Ibama (considerar o primeiro documento/ação)]]="",_xlfn.DAYS(TODAY(),J586),_xlfn.DAYS(Tabela2[[#This Row],[Data de atendimento do Ibama (considerar o primeiro documento/ação)]],J586))</f>
        <v>3</v>
      </c>
      <c r="BN586" s="108" t="str">
        <f>IF(Tabela2[[#This Row],[Atendido pelo Ibama ("Não" ou "Sim")]]="Não","Preencher", IF(Tabela2[[#This Row],[Atendido pelo Ibama ("Não" ou "Sim")]]="Sim","NA",""))</f>
        <v>NA</v>
      </c>
      <c r="BO586" s="114" t="s">
        <v>7100</v>
      </c>
      <c r="BP586" s="108" t="str">
        <f>IF(Tabela2[[#This Row],[Forma de atendimento (primeiro documento/ação)]]= "Outros (especificar)", "PREENCHER","NA")</f>
        <v>NA</v>
      </c>
      <c r="BQ586" s="106" t="s">
        <v>123</v>
      </c>
      <c r="BR586" s="108" t="str">
        <f>IF(Tabela2[[#This Row],[Equipe do Ibama foi a campo? Houve sobrevoo do Poseidon?]] = "Sim", "PREENCHER","NA")</f>
        <v>NA</v>
      </c>
      <c r="BS586" s="108" t="str">
        <f>IF(Tabela2[[#This Row],[Se sim, foi emitida Ordem de Emergência? (informações vinculada à coluna CK)]] = "Sim", "PREENCHER","NA")</f>
        <v>NA</v>
      </c>
      <c r="BT586" s="108" t="s">
        <v>7126</v>
      </c>
      <c r="BU586" s="108" t="s">
        <v>2696</v>
      </c>
      <c r="BV586" s="108" t="s">
        <v>123</v>
      </c>
      <c r="BW586" s="108" t="s">
        <v>2696</v>
      </c>
      <c r="BX586" s="106" t="s">
        <v>7102</v>
      </c>
      <c r="BY586" s="140">
        <v>45966</v>
      </c>
      <c r="BZ586" s="104">
        <f>IF(Tabela2[[#This Row],[Data do documento de encerramento]]="NA","NA",IF(Tabela2[[#This Row],[Data do documento de encerramento]]="","Pendente de conclusão/ encerramento",_xlfn.DAYS(Tabela2[[#This Row],[Data do documento de encerramento]],J586)))</f>
        <v>75</v>
      </c>
      <c r="CA586" s="107" t="s">
        <v>8738</v>
      </c>
      <c r="CB586" s="107"/>
      <c r="CC586" s="107"/>
      <c r="CD586" s="107"/>
      <c r="CE586" s="107"/>
      <c r="CF586" s="107"/>
    </row>
    <row r="587" spans="1:84" s="22" customFormat="1" ht="121.5" hidden="1">
      <c r="A587" s="169">
        <v>202582250427</v>
      </c>
      <c r="B587" s="170" t="s">
        <v>9704</v>
      </c>
      <c r="C587" s="108" t="str">
        <f>VLOOKUP(Tabela2[[#This Row],[SIEMA]],Siema2025,4,FALSE)</f>
        <v xml:space="preserve"> MG</v>
      </c>
      <c r="D587" s="106" t="str">
        <f>VLOOKUP(Tabela2[[#This Row],[SIEMA]],Siema2025,3,FALSE)</f>
        <v xml:space="preserve">Três Corações </v>
      </c>
      <c r="E587" s="106" t="s">
        <v>4216</v>
      </c>
      <c r="F587" s="106" t="s">
        <v>9705</v>
      </c>
      <c r="G587" s="106" t="s">
        <v>9706</v>
      </c>
      <c r="H587" s="106" t="s">
        <v>9707</v>
      </c>
      <c r="I587" s="106" t="s">
        <v>7114</v>
      </c>
      <c r="J587" s="140">
        <f>VLOOKUP(Tabela2[[#This Row],[SIEMA]],Siema2025,2,FALSE)</f>
        <v>45891</v>
      </c>
      <c r="K587" s="140" t="str">
        <f>VLOOKUP(Tabela2[[#This Row],[SIEMA]],Siema2025,16,FALSE)</f>
        <v>Sexta</v>
      </c>
      <c r="L587" s="106" t="str">
        <f>IF(Tabela2[[#This Row],[Data]]="","Sem Informação",VLOOKUP(MONTH(Tabela2[[#This Row],[Data]]),'[1]Validação de dados'!$I$1:$J$13,2,0))</f>
        <v>Agosto</v>
      </c>
      <c r="M587" s="106">
        <f>YEAR(Tabela2[[#This Row],[Data]])</f>
        <v>2025</v>
      </c>
      <c r="N587" s="140" t="str">
        <f>VLOOKUP(Tabela2[[#This Row],[SIEMA]],Siema2025,17,FALSE)</f>
        <v>Vespertino</v>
      </c>
      <c r="O587" s="140" t="str">
        <f>VLOOKUP(Tabela2[[#This Row],[SIEMA]],Siema2025,5,FALSE)</f>
        <v>Rodovia</v>
      </c>
      <c r="P587" s="106" t="str">
        <f>VLOOKUP(Tabela2[[#This Row],[SIEMA]],Siema2025,21,FALSE)</f>
        <v/>
      </c>
      <c r="Q587" s="106">
        <v>3066</v>
      </c>
      <c r="R587" s="106" t="str">
        <f>VLOOKUP(Tabela2[[#This Row],[SIEMA]],Siema2025,10,FALSE)</f>
        <v/>
      </c>
      <c r="S587" s="109" t="str">
        <f>IF(Q587="","", IF(Q587="NC","", IF(Q587="NE","", IF(Q587="NA","",IFERROR(VLOOKUP(Q587,[1]Produtos!$A$1:$C$2319,2,FALSE),"Não Cadastrado")))))</f>
        <v>TINTA (incluindo tintas, lascas, esmaltes, tinturas, goma-lacas,vernizes, polidores, enchimentos líquidos e bases líquidas para lacas) ou MATERIAL RELACIONADO COM TINTAS (incluindo diluentes ou redutores para tintas)</v>
      </c>
      <c r="T587" s="106">
        <v>2.7</v>
      </c>
      <c r="U587" s="106" t="s">
        <v>7121</v>
      </c>
      <c r="V587" s="106">
        <f>IF(Q587="","",IF(ISNUMBER(Q587)=FALSE,"Não se aplica",IFERROR(VLOOKUP(Q587,Produtos!$A$1:$C$2319,3,FALSE),"Não Cadastrado")))</f>
        <v>8</v>
      </c>
      <c r="W587" s="106" t="str">
        <f>VLOOKUP(Tabela2[[#This Row],[SIEMA]],Siema2025,10,FALSE)</f>
        <v/>
      </c>
      <c r="X587" s="108" t="str">
        <f>IF(Tabela2[[#This Row],[Origem do acidente]] = "Plataforma", "PREENCHER","NA")</f>
        <v>NA</v>
      </c>
      <c r="Y587" s="109" t="str">
        <f>IF(W587="","", IF(W587="NC","", IF(W587="NE","", IF(W587="NA","",IFERROR(VLOOKUP(W587,Produtos!$A$1:$C$2319,2,FALSE),"Não Cadastrado")))))</f>
        <v/>
      </c>
      <c r="Z587" s="106" t="str">
        <f>VLOOKUP(Tabela2[[#This Row],[SIEMA]],Siema2025,11,FALSE)</f>
        <v xml:space="preserve"> </v>
      </c>
      <c r="AA587" s="106" t="str">
        <f>VLOOKUP(Tabela2[[#This Row],[SIEMA]],Siema2025,12,FALSE)</f>
        <v xml:space="preserve"> </v>
      </c>
      <c r="AB587" s="106" t="str">
        <f>IF(W587="","",IF(ISNUMBER(W587)=FALSE,"Não se aplica",IFERROR(VLOOKUP(W587,Produtos!$A$1:$C$2319,3,FALSE),"Não Cadastrado")))</f>
        <v/>
      </c>
      <c r="AC587" s="106"/>
      <c r="AD587" s="108" t="str">
        <f>IF(Tabela2[[#This Row],[Origem do acidente]] = "Plataforma", "PREENCHER","NA")</f>
        <v>NA</v>
      </c>
      <c r="AE587" s="109" t="str">
        <f>IF(AC587="","", IF(AC587="NC","", IF(AC587="NE","", IF(AC587="NA","",IFERROR(VLOOKUP(AC587,Produtos!$A$1:$C$2319,2,FALSE),"Não Cadastrado")))))</f>
        <v/>
      </c>
      <c r="AF587" s="106"/>
      <c r="AG587" s="106"/>
      <c r="AH587" s="106" t="str">
        <f>IF(AC587="","",IF(ISNUMBER(AC587)=FALSE,"Não se aplica",IFERROR(VLOOKUP(AC587,Produtos!$A$1:$C$2319,3,FALSE),"Não Cadastrado")))</f>
        <v/>
      </c>
      <c r="AI587" s="106"/>
      <c r="AJ587" s="238" t="s">
        <v>9708</v>
      </c>
      <c r="AK587" s="109" t="s">
        <v>7234</v>
      </c>
      <c r="AL587" s="109"/>
      <c r="AM587" s="109"/>
      <c r="AN587" s="108" t="str">
        <f>VLOOKUP(Tabela2[[#This Row],[SIEMA]],Siema2025,51,FALSE)</f>
        <v/>
      </c>
      <c r="AO587" s="108" t="str">
        <f>VLOOKUP(Tabela2[[#This Row],[SIEMA]],Siema2025,53,FALSE)</f>
        <v/>
      </c>
      <c r="AP587" s="108" t="str">
        <f>VLOOKUP(Tabela2[[#This Row],[SIEMA]],Siema2025,55,FALSE)</f>
        <v/>
      </c>
      <c r="AQ587" s="108" t="str">
        <f>VLOOKUP(Tabela2[[#This Row],[SIEMA]],Siema2025,57,FALSE)</f>
        <v/>
      </c>
      <c r="AR587" s="108" t="str">
        <f>VLOOKUP(Tabela2[[#This Row],[SIEMA]],Siema2025,59,FALSE)</f>
        <v/>
      </c>
      <c r="AS587" s="108" t="str">
        <f>VLOOKUP(Tabela2[[#This Row],[SIEMA]],Siema2025,61,FALSE)</f>
        <v/>
      </c>
      <c r="AT587" s="108" t="str">
        <f>VLOOKUP(Tabela2[[#This Row],[SIEMA]],Siema2025,63,FALSE)</f>
        <v/>
      </c>
      <c r="AU587" s="108" t="str">
        <f>VLOOKUP(Tabela2[[#This Row],[SIEMA]],Siema2025,65,FALSE)</f>
        <v/>
      </c>
      <c r="AV587" s="108" t="str">
        <f>VLOOKUP(Tabela2[[#This Row],[SIEMA]],Siema2025,67,FALSE)</f>
        <v/>
      </c>
      <c r="AW587" s="108" t="str">
        <f>VLOOKUP(Tabela2[[#This Row],[SIEMA]],Siema2025,69,FALSE)</f>
        <v/>
      </c>
      <c r="AX587" s="108" t="str">
        <f>VLOOKUP(Tabela2[[#This Row],[SIEMA]],Siema2025,71,FALSE)</f>
        <v/>
      </c>
      <c r="AY587" s="108" t="str">
        <f>VLOOKUP(Tabela2[[#This Row],[SIEMA]],Siema2025,73,FALSE)</f>
        <v/>
      </c>
      <c r="AZ587" s="108" t="str">
        <f>VLOOKUP(Tabela2[[#This Row],[SIEMA]],Siema2025,75,FALSE)</f>
        <v/>
      </c>
      <c r="BA587" s="108" t="str">
        <f>VLOOKUP(Tabela2[[#This Row],[SIEMA]],Siema2025,77,FALSE)</f>
        <v/>
      </c>
      <c r="BB587" s="108"/>
      <c r="BC587" s="108" t="str">
        <f>IF(Tabela2[[#This Row],[Outro(s) ]] = "X", "PREENCHER","NA")</f>
        <v>NA</v>
      </c>
      <c r="BD587" s="108" t="str">
        <f>VLOOKUP(Tabela2[[#This Row],[SIEMA]],Siema2025,82,FALSE)</f>
        <v/>
      </c>
      <c r="BE587" s="108" t="s">
        <v>7183</v>
      </c>
      <c r="BF587" s="110" t="str">
        <f>VLOOKUP(Tabela2[[#This Row],[SIEMA]],Siema2025,28,FALSE)</f>
        <v>EMPRESA EXPRESSO NEPOMUCENO</v>
      </c>
      <c r="BG587" s="110"/>
      <c r="BH587" s="111" t="str">
        <f>VLOOKUP(Tabela2[[#This Row],[SIEMA]],Siema2025,29,FALSE)</f>
        <v>19368927002150</v>
      </c>
      <c r="BI587" s="112" t="s">
        <v>2696</v>
      </c>
      <c r="BJ587" s="109" t="s">
        <v>7099</v>
      </c>
      <c r="BK587" s="106" t="s">
        <v>2696</v>
      </c>
      <c r="BL587" s="140">
        <v>45894</v>
      </c>
      <c r="BM587" s="108">
        <f ca="1">IF(Tabela2[[#This Row],[Data de atendimento do Ibama (considerar o primeiro documento/ação)]]="",_xlfn.DAYS(TODAY(),J587),_xlfn.DAYS(Tabela2[[#This Row],[Data de atendimento do Ibama (considerar o primeiro documento/ação)]],J587))</f>
        <v>3</v>
      </c>
      <c r="BN587" s="108" t="str">
        <f>IF(Tabela2[[#This Row],[Atendido pelo Ibama ("Não" ou "Sim")]]="Não","Preencher", IF(Tabela2[[#This Row],[Atendido pelo Ibama ("Não" ou "Sim")]]="Sim","NA",""))</f>
        <v>NA</v>
      </c>
      <c r="BO587" s="114" t="s">
        <v>7100</v>
      </c>
      <c r="BP587" s="108" t="str">
        <f>IF(Tabela2[[#This Row],[Forma de atendimento (primeiro documento/ação)]]= "Outros (especificar)", "PREENCHER","NA")</f>
        <v>NA</v>
      </c>
      <c r="BQ587" s="106" t="s">
        <v>123</v>
      </c>
      <c r="BR587" s="108" t="str">
        <f>IF(Tabela2[[#This Row],[Equipe do Ibama foi a campo? Houve sobrevoo do Poseidon?]] = "Sim", "PREENCHER","NA")</f>
        <v>NA</v>
      </c>
      <c r="BS587" s="108" t="str">
        <f>IF(Tabela2[[#This Row],[Se sim, foi emitida Ordem de Emergência? (informações vinculada à coluna CK)]] = "Sim", "PREENCHER","NA")</f>
        <v>NA</v>
      </c>
      <c r="BT587" s="108" t="s">
        <v>7126</v>
      </c>
      <c r="BU587" s="108" t="s">
        <v>2696</v>
      </c>
      <c r="BV587" s="108" t="s">
        <v>123</v>
      </c>
      <c r="BW587" s="108" t="s">
        <v>2696</v>
      </c>
      <c r="BX587" s="106" t="s">
        <v>7102</v>
      </c>
      <c r="BY587" s="140">
        <v>45960</v>
      </c>
      <c r="BZ587" s="106">
        <f>IF(Tabela2[[#This Row],[Data do documento de encerramento]]="NA","NA",IF(Tabela2[[#This Row],[Data do documento de encerramento]]="","Pendente de conclusão/ encerramento",_xlfn.DAYS(Tabela2[[#This Row],[Data do documento de encerramento]],J587)))</f>
        <v>69</v>
      </c>
      <c r="CA587" s="109" t="s">
        <v>9632</v>
      </c>
      <c r="CB587" s="109"/>
      <c r="CC587" s="109"/>
      <c r="CD587" s="109"/>
      <c r="CE587" s="109"/>
      <c r="CF587" s="109"/>
    </row>
    <row r="588" spans="1:84" ht="45.75" hidden="1">
      <c r="A588" s="169">
        <v>202582350454</v>
      </c>
      <c r="B588" s="170" t="s">
        <v>9709</v>
      </c>
      <c r="C588" s="108" t="str">
        <f>VLOOKUP(Tabela2[[#This Row],[SIEMA]],Siema2025,4,FALSE)</f>
        <v xml:space="preserve"> MG</v>
      </c>
      <c r="D588" s="106" t="str">
        <f>VLOOKUP(Tabela2[[#This Row],[SIEMA]],Siema2025,3,FALSE)</f>
        <v xml:space="preserve">Brumadinho </v>
      </c>
      <c r="E588" s="106" t="s">
        <v>4216</v>
      </c>
      <c r="F588" s="106" t="s">
        <v>9710</v>
      </c>
      <c r="G588" s="106" t="s">
        <v>9711</v>
      </c>
      <c r="H588" s="106" t="s">
        <v>9712</v>
      </c>
      <c r="I588" s="104" t="s">
        <v>7114</v>
      </c>
      <c r="J588" s="105">
        <f>VLOOKUP(Tabela2[[#This Row],[SIEMA]],Siema2025,2,FALSE)</f>
        <v>45892</v>
      </c>
      <c r="K588" s="105" t="str">
        <f>VLOOKUP(Tabela2[[#This Row],[SIEMA]],Siema2025,16,FALSE)</f>
        <v>Sábado</v>
      </c>
      <c r="L588" s="106" t="str">
        <f>IF(Tabela2[[#This Row],[Data]]="","Sem Informação",VLOOKUP(MONTH(Tabela2[[#This Row],[Data]]),'[1]Validação de dados'!$I$1:$J$13,2,0))</f>
        <v>Agosto</v>
      </c>
      <c r="M588" s="104">
        <f>YEAR(Tabela2[[#This Row],[Data]])</f>
        <v>2025</v>
      </c>
      <c r="N588" s="105" t="str">
        <f>VLOOKUP(Tabela2[[#This Row],[SIEMA]],Siema2025,17,FALSE)</f>
        <v>Vespertino</v>
      </c>
      <c r="O588" s="105" t="str">
        <f>VLOOKUP(Tabela2[[#This Row],[SIEMA]],Siema2025,5,FALSE)</f>
        <v>Rodovia</v>
      </c>
      <c r="P588" s="104" t="str">
        <f>VLOOKUP(Tabela2[[#This Row],[SIEMA]],Siema2025,21,FALSE)</f>
        <v>BR-381</v>
      </c>
      <c r="Q588" s="104" t="s">
        <v>7127</v>
      </c>
      <c r="R588" s="104" t="s">
        <v>2857</v>
      </c>
      <c r="S588" s="107"/>
      <c r="T588" s="104">
        <v>60000</v>
      </c>
      <c r="U588" s="104" t="s">
        <v>7309</v>
      </c>
      <c r="V588" s="104" t="s">
        <v>7483</v>
      </c>
      <c r="W588" s="104" t="str">
        <f>VLOOKUP(Tabela2[[#This Row],[SIEMA]],Siema2025,10,FALSE)</f>
        <v/>
      </c>
      <c r="X588" s="113" t="str">
        <f>IF(Tabela2[[#This Row],[Origem do acidente]] = "Plataforma", "PREENCHER","NA")</f>
        <v>NA</v>
      </c>
      <c r="Y588" s="109" t="str">
        <f>IF(W588="","", IF(W588="NC","", IF(W588="NE","", IF(W588="NA","",IFERROR(VLOOKUP(W588,Produtos!$A$1:$C$2319,2,FALSE),"Não Cadastrado")))))</f>
        <v/>
      </c>
      <c r="Z588" s="104" t="str">
        <f>VLOOKUP(Tabela2[[#This Row],[SIEMA]],Siema2025,11,FALSE)</f>
        <v xml:space="preserve"> </v>
      </c>
      <c r="AA588" s="104" t="str">
        <f>VLOOKUP(Tabela2[[#This Row],[SIEMA]],Siema2025,12,FALSE)</f>
        <v xml:space="preserve"> </v>
      </c>
      <c r="AB588" s="104" t="str">
        <f>IF(W588="","",IF(ISNUMBER(W588)=FALSE,"Não se aplica",IFERROR(VLOOKUP(W588,Produtos!$A$1:$C$2319,3,FALSE),"Não Cadastrado")))</f>
        <v/>
      </c>
      <c r="AC588" s="104"/>
      <c r="AD588" s="108" t="str">
        <f>IF(Tabela2[[#This Row],[Origem do acidente]] = "Plataforma", "PREENCHER","NA")</f>
        <v>NA</v>
      </c>
      <c r="AE588" s="107" t="str">
        <f>IF(AC588="","", IF(AC588="NC","", IF(AC588="NE","", IF(AC588="NA","",IFERROR(VLOOKUP(AC588,Produtos!$A$1:$C$2319,2,FALSE),"Não Cadastrado")))))</f>
        <v/>
      </c>
      <c r="AF588" s="104"/>
      <c r="AG588" s="104"/>
      <c r="AH588" s="104" t="str">
        <f>IF(AC588="","",IF(ISNUMBER(AC588)=FALSE,"Não se aplica",IFERROR(VLOOKUP(AC588,Produtos!$A$1:$C$2319,3,FALSE),"Não Cadastrado")))</f>
        <v/>
      </c>
      <c r="AI588" s="104"/>
      <c r="AJ588" s="104" t="str">
        <f>VLOOKUP(Tabela2[[#This Row],[SIEMA]],Siema2025,26,FALSE)</f>
        <v>SEGUNDO INFORMAÇÕES O CONDUTOR SEGUIA SENTIDO  SUL, QUANDO POR MOTIVOS DESCONHECIDOS VEIO A PERDER O CONTROLE DIRECIONA DE SEU VEICULO  VINDO  A TOMBAR, PARANDO COMO POSIÇÃO FINAL TOMBADO EM AREA DE DOMÍNIO.</v>
      </c>
      <c r="AK588" s="107" t="s">
        <v>6834</v>
      </c>
      <c r="AL588" s="107" t="s">
        <v>7363</v>
      </c>
      <c r="AM588" s="107" t="s">
        <v>7182</v>
      </c>
      <c r="AN588" s="108" t="str">
        <f>VLOOKUP(Tabela2[[#This Row],[SIEMA]],Siema2025,51,FALSE)</f>
        <v/>
      </c>
      <c r="AO588" s="108" t="str">
        <f>VLOOKUP(Tabela2[[#This Row],[SIEMA]],Siema2025,53,FALSE)</f>
        <v/>
      </c>
      <c r="AP588" s="108" t="str">
        <f>VLOOKUP(Tabela2[[#This Row],[SIEMA]],Siema2025,55,FALSE)</f>
        <v/>
      </c>
      <c r="AQ588" s="108" t="str">
        <f>VLOOKUP(Tabela2[[#This Row],[SIEMA]],Siema2025,57,FALSE)</f>
        <v/>
      </c>
      <c r="AR588" s="108" t="str">
        <f>VLOOKUP(Tabela2[[#This Row],[SIEMA]],Siema2025,59,FALSE)</f>
        <v/>
      </c>
      <c r="AS588" s="108" t="str">
        <f>VLOOKUP(Tabela2[[#This Row],[SIEMA]],Siema2025,61,FALSE)</f>
        <v/>
      </c>
      <c r="AT588" s="108" t="str">
        <f>VLOOKUP(Tabela2[[#This Row],[SIEMA]],Siema2025,63,FALSE)</f>
        <v/>
      </c>
      <c r="AU588" s="108" t="str">
        <f>VLOOKUP(Tabela2[[#This Row],[SIEMA]],Siema2025,65,FALSE)</f>
        <v>X</v>
      </c>
      <c r="AV588" s="108" t="str">
        <f>VLOOKUP(Tabela2[[#This Row],[SIEMA]],Siema2025,67,FALSE)</f>
        <v/>
      </c>
      <c r="AW588" s="108" t="str">
        <f>VLOOKUP(Tabela2[[#This Row],[SIEMA]],Siema2025,69,FALSE)</f>
        <v/>
      </c>
      <c r="AX588" s="108" t="str">
        <f>VLOOKUP(Tabela2[[#This Row],[SIEMA]],Siema2025,71,FALSE)</f>
        <v/>
      </c>
      <c r="AY588" s="108" t="str">
        <f>VLOOKUP(Tabela2[[#This Row],[SIEMA]],Siema2025,73,FALSE)</f>
        <v/>
      </c>
      <c r="AZ588" s="108" t="str">
        <f>VLOOKUP(Tabela2[[#This Row],[SIEMA]],Siema2025,75,FALSE)</f>
        <v/>
      </c>
      <c r="BA588" s="108" t="str">
        <f>VLOOKUP(Tabela2[[#This Row],[SIEMA]],Siema2025,77,FALSE)</f>
        <v/>
      </c>
      <c r="BB588" s="108" t="str">
        <f>VLOOKUP(Tabela2[[#This Row],[SIEMA]],Siema2025,79,FALSE)</f>
        <v/>
      </c>
      <c r="BC588" s="108" t="str">
        <f>IF(Tabela2[[#This Row],[Outro(s) ]] = "X", "PREENCHER","NA")</f>
        <v>NA</v>
      </c>
      <c r="BD588" s="108" t="str">
        <f>VLOOKUP(Tabela2[[#This Row],[SIEMA]],Siema2025,82,FALSE)</f>
        <v/>
      </c>
      <c r="BE588" s="108" t="str">
        <f>VLOOKUP(Tabela2[[#This Row],[SIEMA]],Siema2025,81,FALSE)</f>
        <v/>
      </c>
      <c r="BF588" s="110" t="str">
        <f>VLOOKUP(Tabela2[[#This Row],[SIEMA]],Siema2025,28,FALSE)</f>
        <v>BENDO ALIMENTS E LOGISTICA LTDA</v>
      </c>
      <c r="BG588" s="110"/>
      <c r="BH588" s="111" t="str">
        <f>VLOOKUP(Tabela2[[#This Row],[SIEMA]],Siema2025,29,FALSE)</f>
        <v>51410529000114</v>
      </c>
      <c r="BI588" s="112" t="s">
        <v>7062</v>
      </c>
      <c r="BJ588" s="107" t="s">
        <v>7099</v>
      </c>
      <c r="BK588" s="104" t="s">
        <v>2696</v>
      </c>
      <c r="BL588" s="140">
        <v>45895</v>
      </c>
      <c r="BM588" s="108">
        <f ca="1">IF(Tabela2[[#This Row],[Data de atendimento do Ibama (considerar o primeiro documento/ação)]]="",_xlfn.DAYS(TODAY(),J588),_xlfn.DAYS(Tabela2[[#This Row],[Data de atendimento do Ibama (considerar o primeiro documento/ação)]],J588))</f>
        <v>3</v>
      </c>
      <c r="BN588" s="108" t="str">
        <f>IF(Tabela2[[#This Row],[Atendido pelo Ibama ("Não" ou "Sim")]]="Não","Preencher", IF(Tabela2[[#This Row],[Atendido pelo Ibama ("Não" ou "Sim")]]="Sim","NA",""))</f>
        <v>NA</v>
      </c>
      <c r="BO588" s="114" t="s">
        <v>7100</v>
      </c>
      <c r="BP588" s="108" t="str">
        <f>IF(Tabela2[[#This Row],[Forma de atendimento (primeiro documento/ação)]]= "Outros (especificar)", "PREENCHER","NA")</f>
        <v>NA</v>
      </c>
      <c r="BQ588" s="106" t="s">
        <v>123</v>
      </c>
      <c r="BR588" s="108" t="str">
        <f>IF(Tabela2[[#This Row],[Equipe do Ibama foi a campo? Houve sobrevoo do Poseidon?]] = "Sim", "PREENCHER","NA")</f>
        <v>NA</v>
      </c>
      <c r="BS588" s="108" t="str">
        <f>IF(Tabela2[[#This Row],[Se sim, foi emitida Ordem de Emergência? (informações vinculada à coluna CK)]] = "Sim", "PREENCHER","NA")</f>
        <v>NA</v>
      </c>
      <c r="BT588" s="108" t="s">
        <v>7126</v>
      </c>
      <c r="BU588" s="108" t="s">
        <v>123</v>
      </c>
      <c r="BV588" s="108" t="s">
        <v>123</v>
      </c>
      <c r="BW588" s="108" t="s">
        <v>123</v>
      </c>
      <c r="BX588" s="106" t="s">
        <v>7127</v>
      </c>
      <c r="BY588" s="140"/>
      <c r="BZ588" s="104" t="str">
        <f>IF(Tabela2[[#This Row],[Data do documento de encerramento]]="NA","NA",IF(Tabela2[[#This Row],[Data do documento de encerramento]]="","Pendente de conclusão/ encerramento",_xlfn.DAYS(Tabela2[[#This Row],[Data do documento de encerramento]],J588)))</f>
        <v>Pendente de conclusão/ encerramento</v>
      </c>
      <c r="CA588" s="107" t="s">
        <v>9713</v>
      </c>
      <c r="CB588" s="107"/>
      <c r="CC588" s="107"/>
      <c r="CD588" s="107"/>
      <c r="CE588" s="107"/>
      <c r="CF588" s="107"/>
    </row>
    <row r="589" spans="1:84" ht="30.75" hidden="1">
      <c r="A589" s="169">
        <v>202582372022</v>
      </c>
      <c r="B589" s="170" t="s">
        <v>9714</v>
      </c>
      <c r="C589" s="108" t="str">
        <f>VLOOKUP(Tabela2[[#This Row],[SIEMA]],Siema2025,4,FALSE)</f>
        <v xml:space="preserve"> MG</v>
      </c>
      <c r="D589" s="106" t="str">
        <f>VLOOKUP(Tabela2[[#This Row],[SIEMA]],Siema2025,3,FALSE)</f>
        <v xml:space="preserve">Cachoeira de Minas </v>
      </c>
      <c r="E589" s="106" t="s">
        <v>4216</v>
      </c>
      <c r="F589" s="106" t="s">
        <v>9715</v>
      </c>
      <c r="G589" s="106" t="s">
        <v>9716</v>
      </c>
      <c r="H589" s="106" t="s">
        <v>9717</v>
      </c>
      <c r="I589" s="104" t="s">
        <v>7114</v>
      </c>
      <c r="J589" s="105">
        <f>VLOOKUP(Tabela2[[#This Row],[SIEMA]],Siema2025,2,FALSE)</f>
        <v>45892</v>
      </c>
      <c r="K589" s="105" t="str">
        <f>VLOOKUP(Tabela2[[#This Row],[SIEMA]],Siema2025,16,FALSE)</f>
        <v>Sábado</v>
      </c>
      <c r="L589" s="106" t="str">
        <f>IF(Tabela2[[#This Row],[Data]]="","Sem Informação",VLOOKUP(MONTH(Tabela2[[#This Row],[Data]]),'[1]Validação de dados'!$I$1:$J$13,2,0))</f>
        <v>Agosto</v>
      </c>
      <c r="M589" s="104">
        <f>YEAR(Tabela2[[#This Row],[Data]])</f>
        <v>2025</v>
      </c>
      <c r="N589" s="105" t="str">
        <f>VLOOKUP(Tabela2[[#This Row],[SIEMA]],Siema2025,17,FALSE)</f>
        <v>Vespertino</v>
      </c>
      <c r="O589" s="105" t="str">
        <f>VLOOKUP(Tabela2[[#This Row],[SIEMA]],Siema2025,5,FALSE)</f>
        <v>Rodovia</v>
      </c>
      <c r="P589" s="104" t="str">
        <f>VLOOKUP(Tabela2[[#This Row],[SIEMA]],Siema2025,21,FALSE)</f>
        <v/>
      </c>
      <c r="Q589" s="104" t="s">
        <v>7094</v>
      </c>
      <c r="R589" s="104" t="str">
        <f>VLOOKUP(Tabela2[[#This Row],[SIEMA]],Siema2025,10,FALSE)</f>
        <v>Sulfato de amônio</v>
      </c>
      <c r="S589" s="107" t="s">
        <v>6834</v>
      </c>
      <c r="T589" s="104" t="s">
        <v>9331</v>
      </c>
      <c r="U589" s="104" t="s">
        <v>7062</v>
      </c>
      <c r="V589" s="104" t="s">
        <v>7483</v>
      </c>
      <c r="W589" s="104"/>
      <c r="X589" s="113" t="str">
        <f>IF(Tabela2[[#This Row],[Origem do acidente]] = "Plataforma", "PREENCHER","NA")</f>
        <v>NA</v>
      </c>
      <c r="Y589" s="109" t="str">
        <f>IF(W589="","", IF(W589="NC","", IF(W589="NE","", IF(W589="NA","",IFERROR(VLOOKUP(W589,Produtos!$A$1:$C$2319,2,FALSE),"Não Cadastrado")))))</f>
        <v/>
      </c>
      <c r="Z589" s="104" t="str">
        <f>VLOOKUP(Tabela2[[#This Row],[SIEMA]],Siema2025,11,FALSE)</f>
        <v/>
      </c>
      <c r="AA589" s="104" t="str">
        <f>VLOOKUP(Tabela2[[#This Row],[SIEMA]],Siema2025,12,FALSE)</f>
        <v>M3</v>
      </c>
      <c r="AB589" s="104" t="str">
        <f>IF(W589="","",IF(ISNUMBER(W589)=FALSE,"Não se aplica",IFERROR(VLOOKUP(W589,Produtos!$A$1:$C$2319,3,FALSE),"Não Cadastrado")))</f>
        <v/>
      </c>
      <c r="AC589" s="104"/>
      <c r="AD589" s="108" t="str">
        <f>IF(Tabela2[[#This Row],[Origem do acidente]] = "Plataforma", "PREENCHER","NA")</f>
        <v>NA</v>
      </c>
      <c r="AE589" s="107" t="str">
        <f>IF(AC589="","", IF(AC589="NC","", IF(AC589="NE","", IF(AC589="NA","",IFERROR(VLOOKUP(AC589,Produtos!$A$1:$C$2319,2,FALSE),"Não Cadastrado")))))</f>
        <v/>
      </c>
      <c r="AF589" s="104"/>
      <c r="AG589" s="104"/>
      <c r="AH589" s="104" t="str">
        <f>IF(AC589="","",IF(ISNUMBER(AC589)=FALSE,"Não se aplica",IFERROR(VLOOKUP(AC589,Produtos!$A$1:$C$2319,3,FALSE),"Não Cadastrado")))</f>
        <v/>
      </c>
      <c r="AI589" s="104"/>
      <c r="AJ589" s="104" t="s">
        <v>9718</v>
      </c>
      <c r="AK589" s="107" t="s">
        <v>6834</v>
      </c>
      <c r="AL589" s="107"/>
      <c r="AM589" s="107"/>
      <c r="AN589" s="108" t="str">
        <f>VLOOKUP(Tabela2[[#This Row],[SIEMA]],Siema2025,51,FALSE)</f>
        <v/>
      </c>
      <c r="AO589" s="108" t="str">
        <f>VLOOKUP(Tabela2[[#This Row],[SIEMA]],Siema2025,53,FALSE)</f>
        <v/>
      </c>
      <c r="AP589" s="108" t="str">
        <f>VLOOKUP(Tabela2[[#This Row],[SIEMA]],Siema2025,55,FALSE)</f>
        <v/>
      </c>
      <c r="AQ589" s="108" t="str">
        <f>VLOOKUP(Tabela2[[#This Row],[SIEMA]],Siema2025,57,FALSE)</f>
        <v/>
      </c>
      <c r="AR589" s="108" t="str">
        <f>VLOOKUP(Tabela2[[#This Row],[SIEMA]],Siema2025,59,FALSE)</f>
        <v/>
      </c>
      <c r="AS589" s="108" t="str">
        <f>VLOOKUP(Tabela2[[#This Row],[SIEMA]],Siema2025,61,FALSE)</f>
        <v/>
      </c>
      <c r="AT589" s="108" t="str">
        <f>VLOOKUP(Tabela2[[#This Row],[SIEMA]],Siema2025,63,FALSE)</f>
        <v/>
      </c>
      <c r="AU589" s="108" t="str">
        <f>VLOOKUP(Tabela2[[#This Row],[SIEMA]],Siema2025,65,FALSE)</f>
        <v>X</v>
      </c>
      <c r="AV589" s="108" t="str">
        <f>VLOOKUP(Tabela2[[#This Row],[SIEMA]],Siema2025,67,FALSE)</f>
        <v/>
      </c>
      <c r="AW589" s="108" t="str">
        <f>VLOOKUP(Tabela2[[#This Row],[SIEMA]],Siema2025,69,FALSE)</f>
        <v/>
      </c>
      <c r="AX589" s="108" t="str">
        <f>VLOOKUP(Tabela2[[#This Row],[SIEMA]],Siema2025,71,FALSE)</f>
        <v/>
      </c>
      <c r="AY589" s="108" t="str">
        <f>VLOOKUP(Tabela2[[#This Row],[SIEMA]],Siema2025,73,FALSE)</f>
        <v/>
      </c>
      <c r="AZ589" s="108" t="str">
        <f>VLOOKUP(Tabela2[[#This Row],[SIEMA]],Siema2025,75,FALSE)</f>
        <v/>
      </c>
      <c r="BA589" s="108" t="str">
        <f>VLOOKUP(Tabela2[[#This Row],[SIEMA]],Siema2025,77,FALSE)</f>
        <v/>
      </c>
      <c r="BB589" s="108" t="str">
        <f>VLOOKUP(Tabela2[[#This Row],[SIEMA]],Siema2025,79,FALSE)</f>
        <v/>
      </c>
      <c r="BC589" s="108" t="str">
        <f>IF(Tabela2[[#This Row],[Outro(s) ]] = "X", "PREENCHER","NA")</f>
        <v>NA</v>
      </c>
      <c r="BD589" s="108" t="str">
        <f>VLOOKUP(Tabela2[[#This Row],[SIEMA]],Siema2025,82,FALSE)</f>
        <v/>
      </c>
      <c r="BE589" s="108" t="str">
        <f>VLOOKUP(Tabela2[[#This Row],[SIEMA]],Siema2025,81,FALSE)</f>
        <v/>
      </c>
      <c r="BF589" s="110" t="s">
        <v>6834</v>
      </c>
      <c r="BG589" s="110"/>
      <c r="BH589" s="111" t="s">
        <v>6834</v>
      </c>
      <c r="BI589" s="112" t="s">
        <v>2696</v>
      </c>
      <c r="BJ589" s="107" t="s">
        <v>7099</v>
      </c>
      <c r="BK589" s="104" t="s">
        <v>2696</v>
      </c>
      <c r="BL589" s="140">
        <v>45895</v>
      </c>
      <c r="BM589" s="108">
        <f ca="1">IF(Tabela2[[#This Row],[Data de atendimento do Ibama (considerar o primeiro documento/ação)]]="",_xlfn.DAYS(TODAY(),J589),_xlfn.DAYS(Tabela2[[#This Row],[Data de atendimento do Ibama (considerar o primeiro documento/ação)]],J589))</f>
        <v>3</v>
      </c>
      <c r="BN589" s="108" t="str">
        <f>IF(Tabela2[[#This Row],[Atendido pelo Ibama ("Não" ou "Sim")]]="Não","Preencher", IF(Tabela2[[#This Row],[Atendido pelo Ibama ("Não" ou "Sim")]]="Sim","NA",""))</f>
        <v>NA</v>
      </c>
      <c r="BO589" s="114" t="s">
        <v>7100</v>
      </c>
      <c r="BP589" s="108" t="str">
        <f>IF(Tabela2[[#This Row],[Forma de atendimento (primeiro documento/ação)]]= "Outros (especificar)", "PREENCHER","NA")</f>
        <v>NA</v>
      </c>
      <c r="BQ589" s="106" t="s">
        <v>123</v>
      </c>
      <c r="BR589" s="108" t="str">
        <f>IF(Tabela2[[#This Row],[Equipe do Ibama foi a campo? Houve sobrevoo do Poseidon?]] = "Sim", "PREENCHER","NA")</f>
        <v>NA</v>
      </c>
      <c r="BS589" s="108" t="str">
        <f>IF(Tabela2[[#This Row],[Se sim, foi emitida Ordem de Emergência? (informações vinculada à coluna CK)]] = "Sim", "PREENCHER","NA")</f>
        <v>NA</v>
      </c>
      <c r="BT589" s="108" t="s">
        <v>7126</v>
      </c>
      <c r="BU589" s="108" t="s">
        <v>123</v>
      </c>
      <c r="BV589" s="108" t="s">
        <v>123</v>
      </c>
      <c r="BW589" s="108" t="s">
        <v>123</v>
      </c>
      <c r="BX589" s="106" t="s">
        <v>7127</v>
      </c>
      <c r="BY589" s="140"/>
      <c r="BZ589" s="104" t="str">
        <f>IF(Tabela2[[#This Row],[Data do documento de encerramento]]="NA","NA",IF(Tabela2[[#This Row],[Data do documento de encerramento]]="","Pendente de conclusão/ encerramento",_xlfn.DAYS(Tabela2[[#This Row],[Data do documento de encerramento]],J589)))</f>
        <v>Pendente de conclusão/ encerramento</v>
      </c>
      <c r="CA589" s="107" t="s">
        <v>9719</v>
      </c>
      <c r="CB589" s="107"/>
      <c r="CC589" s="107"/>
      <c r="CD589" s="107"/>
      <c r="CE589" s="107"/>
      <c r="CF589" s="107"/>
    </row>
    <row r="590" spans="1:84" ht="60.75" hidden="1">
      <c r="A590" s="169">
        <v>202582446845</v>
      </c>
      <c r="B590" s="170" t="s">
        <v>9720</v>
      </c>
      <c r="C590" s="108" t="str">
        <f>VLOOKUP(Tabela2[[#This Row],[SIEMA]],Siema2025,4,FALSE)</f>
        <v xml:space="preserve"> SP</v>
      </c>
      <c r="D590" s="106" t="str">
        <f>VLOOKUP(Tabela2[[#This Row],[SIEMA]],Siema2025,3,FALSE)</f>
        <v xml:space="preserve">Santos </v>
      </c>
      <c r="E590" s="106" t="s">
        <v>8043</v>
      </c>
      <c r="F590" t="s">
        <v>9721</v>
      </c>
      <c r="G590" s="106" t="s">
        <v>9722</v>
      </c>
      <c r="H590" s="106" t="s">
        <v>9723</v>
      </c>
      <c r="I590" s="104" t="s">
        <v>7114</v>
      </c>
      <c r="J590" s="105">
        <f>VLOOKUP(Tabela2[[#This Row],[SIEMA]],Siema2025,2,FALSE)</f>
        <v>45892</v>
      </c>
      <c r="K590" s="105" t="str">
        <f>VLOOKUP(Tabela2[[#This Row],[SIEMA]],Siema2025,16,FALSE)</f>
        <v>Sábado</v>
      </c>
      <c r="L590" s="106" t="str">
        <f>IF(Tabela2[[#This Row],[Data]]="","Sem Informação",VLOOKUP(MONTH(Tabela2[[#This Row],[Data]]),'[1]Validação de dados'!$I$1:$J$13,2,0))</f>
        <v>Agosto</v>
      </c>
      <c r="M590" s="104">
        <f>YEAR(Tabela2[[#This Row],[Data]])</f>
        <v>2025</v>
      </c>
      <c r="N590" s="105" t="str">
        <f>VLOOKUP(Tabela2[[#This Row],[SIEMA]],Siema2025,17,FALSE)</f>
        <v>Noturno</v>
      </c>
      <c r="O590" s="105" t="s">
        <v>320</v>
      </c>
      <c r="P590" s="104" t="str">
        <f>VLOOKUP(Tabela2[[#This Row],[SIEMA]],Siema2025,21,FALSE)</f>
        <v>Mancha orfã. Características odoríficas e densidade de óleo diesel. Sem identificação da origem.</v>
      </c>
      <c r="Q590" s="104" t="str">
        <f>VLOOKUP(Tabela2[[#This Row],[SIEMA]],Siema2025,7,FALSE)</f>
        <v/>
      </c>
      <c r="R590" s="104" t="str">
        <f>VLOOKUP(Tabela2[[#This Row],[SIEMA]],Siema2025,10,FALSE)</f>
        <v/>
      </c>
      <c r="S590" s="107" t="str">
        <f>IF(Q590="","", IF(Q590="NC","", IF(Q590="NE","", IF(Q590="NA","",IFERROR(VLOOKUP(Q590,[1]Produtos!$A$1:$C$2319,2,FALSE),"Não Cadastrado")))))</f>
        <v/>
      </c>
      <c r="T590" s="104" t="str">
        <f>VLOOKUP(Tabela2[[#This Row],[SIEMA]],Siema2025,11,FALSE)</f>
        <v xml:space="preserve"> </v>
      </c>
      <c r="U590" s="104" t="str">
        <f>VLOOKUP(Tabela2[[#This Row],[SIEMA]],Siema2025,12,FALSE)</f>
        <v xml:space="preserve"> </v>
      </c>
      <c r="V590" s="104" t="str">
        <f>IF(Q590="","",IF(ISNUMBER(Q590)=FALSE,"Não se aplica",IFERROR(VLOOKUP(Q590,Produtos!$A$1:$C$2319,3,FALSE),"Não Cadastrado")))</f>
        <v/>
      </c>
      <c r="W590" s="104" t="str">
        <f>VLOOKUP(Tabela2[[#This Row],[SIEMA]],Siema2025,10,FALSE)</f>
        <v/>
      </c>
      <c r="X590" s="113"/>
      <c r="Y590" s="109" t="str">
        <f>IF(W590="","", IF(W590="NC","", IF(W590="NE","", IF(W590="NA","",IFERROR(VLOOKUP(W590,Produtos!$A$1:$C$2319,2,FALSE),"Não Cadastrado")))))</f>
        <v/>
      </c>
      <c r="Z590" s="104" t="str">
        <f>VLOOKUP(Tabela2[[#This Row],[SIEMA]],Siema2025,11,FALSE)</f>
        <v xml:space="preserve"> </v>
      </c>
      <c r="AA590" s="104" t="str">
        <f>VLOOKUP(Tabela2[[#This Row],[SIEMA]],Siema2025,12,FALSE)</f>
        <v xml:space="preserve"> </v>
      </c>
      <c r="AB590" s="104" t="str">
        <f>IF(W590="","",IF(ISNUMBER(W590)=FALSE,"Não se aplica",IFERROR(VLOOKUP(W590,Produtos!$A$1:$C$2319,3,FALSE),"Não Cadastrado")))</f>
        <v/>
      </c>
      <c r="AC590" s="104"/>
      <c r="AD590" s="108" t="str">
        <f>IF(Tabela2[[#This Row],[Origem do acidente]] = "Plataforma", "PREENCHER","NA")</f>
        <v>NA</v>
      </c>
      <c r="AE590" s="107" t="str">
        <f>IF(AC590="","", IF(AC590="NC","", IF(AC590="NE","", IF(AC590="NA","",IFERROR(VLOOKUP(AC590,Produtos!$A$1:$C$2319,2,FALSE),"Não Cadastrado")))))</f>
        <v/>
      </c>
      <c r="AF590" s="104"/>
      <c r="AG590" s="104"/>
      <c r="AH590" s="104" t="str">
        <f>IF(AC590="","",IF(ISNUMBER(AC590)=FALSE,"Não se aplica",IFERROR(VLOOKUP(AC590,Produtos!$A$1:$C$2319,3,FALSE),"Não Cadastrado")))</f>
        <v/>
      </c>
      <c r="AI590" s="113" t="s">
        <v>7183</v>
      </c>
      <c r="AJ590" s="104" t="str">
        <f>VLOOKUP(Tabela2[[#This Row],[SIEMA]],Siema2025,26,FALSE)</f>
        <v>Provavel origem do sistema de drenagem pluvial.</v>
      </c>
      <c r="AK590" s="107" t="s">
        <v>7256</v>
      </c>
      <c r="AL590" s="107"/>
      <c r="AM590" s="107"/>
      <c r="AN590" s="108" t="str">
        <f>VLOOKUP(Tabela2[[#This Row],[SIEMA]],Siema2025,51,FALSE)</f>
        <v/>
      </c>
      <c r="AO590" s="108" t="str">
        <f>VLOOKUP(Tabela2[[#This Row],[SIEMA]],Siema2025,53,FALSE)</f>
        <v/>
      </c>
      <c r="AP590" s="108" t="str">
        <f>VLOOKUP(Tabela2[[#This Row],[SIEMA]],Siema2025,55,FALSE)</f>
        <v/>
      </c>
      <c r="AQ590" s="108" t="str">
        <f>VLOOKUP(Tabela2[[#This Row],[SIEMA]],Siema2025,57,FALSE)</f>
        <v/>
      </c>
      <c r="AR590" s="108" t="str">
        <f>VLOOKUP(Tabela2[[#This Row],[SIEMA]],Siema2025,59,FALSE)</f>
        <v/>
      </c>
      <c r="AS590" s="108" t="str">
        <f>VLOOKUP(Tabela2[[#This Row],[SIEMA]],Siema2025,61,FALSE)</f>
        <v>X</v>
      </c>
      <c r="AT590" s="108" t="str">
        <f>VLOOKUP(Tabela2[[#This Row],[SIEMA]],Siema2025,63,FALSE)</f>
        <v/>
      </c>
      <c r="AU590" s="108" t="str">
        <f>VLOOKUP(Tabela2[[#This Row],[SIEMA]],Siema2025,65,FALSE)</f>
        <v/>
      </c>
      <c r="AV590" s="108" t="str">
        <f>VLOOKUP(Tabela2[[#This Row],[SIEMA]],Siema2025,67,FALSE)</f>
        <v/>
      </c>
      <c r="AW590" s="108" t="str">
        <f>VLOOKUP(Tabela2[[#This Row],[SIEMA]],Siema2025,69,FALSE)</f>
        <v/>
      </c>
      <c r="AX590" s="108" t="str">
        <f>VLOOKUP(Tabela2[[#This Row],[SIEMA]],Siema2025,71,FALSE)</f>
        <v/>
      </c>
      <c r="AY590" s="108" t="str">
        <f>VLOOKUP(Tabela2[[#This Row],[SIEMA]],Siema2025,73,FALSE)</f>
        <v/>
      </c>
      <c r="AZ590" s="108" t="str">
        <f>VLOOKUP(Tabela2[[#This Row],[SIEMA]],Siema2025,75,FALSE)</f>
        <v/>
      </c>
      <c r="BA590" s="108" t="str">
        <f>VLOOKUP(Tabela2[[#This Row],[SIEMA]],Siema2025,77,FALSE)</f>
        <v/>
      </c>
      <c r="BB590" s="108" t="str">
        <f>VLOOKUP(Tabela2[[#This Row],[SIEMA]],Siema2025,79,FALSE)</f>
        <v/>
      </c>
      <c r="BC590" s="108"/>
      <c r="BD590" s="108" t="str">
        <f>VLOOKUP(Tabela2[[#This Row],[SIEMA]],Siema2025,82,FALSE)</f>
        <v/>
      </c>
      <c r="BE590" s="108" t="str">
        <f>VLOOKUP(Tabela2[[#This Row],[SIEMA]],Siema2025,81,FALSE)</f>
        <v/>
      </c>
      <c r="BF590" s="110" t="str">
        <f>VLOOKUP(Tabela2[[#This Row],[SIEMA]],Siema2025,28,FALSE)</f>
        <v/>
      </c>
      <c r="BG590" s="110"/>
      <c r="BH590" s="111" t="str">
        <f>VLOOKUP(Tabela2[[#This Row],[SIEMA]],Siema2025,29,FALSE)</f>
        <v/>
      </c>
      <c r="BI590" s="112" t="s">
        <v>2696</v>
      </c>
      <c r="BJ590" s="107" t="s">
        <v>7099</v>
      </c>
      <c r="BK590" s="104" t="s">
        <v>2696</v>
      </c>
      <c r="BL590" s="140">
        <v>45931</v>
      </c>
      <c r="BM590" s="108">
        <f ca="1">IF(Tabela2[[#This Row],[Data de atendimento do Ibama (considerar o primeiro documento/ação)]]="",_xlfn.DAYS(TODAY(),J590),_xlfn.DAYS(Tabela2[[#This Row],[Data de atendimento do Ibama (considerar o primeiro documento/ação)]],J590))</f>
        <v>39</v>
      </c>
      <c r="BN590" s="108" t="s">
        <v>7114</v>
      </c>
      <c r="BO590" s="114" t="s">
        <v>637</v>
      </c>
      <c r="BP590" s="108" t="str">
        <f>IF(Tabela2[[#This Row],[Forma de atendimento (primeiro documento/ação)]]= "Outros (especificar)", "PREENCHER","NA")</f>
        <v>NA</v>
      </c>
      <c r="BQ590" s="106" t="s">
        <v>123</v>
      </c>
      <c r="BR590" s="108" t="str">
        <f>IF(Tabela2[[#This Row],[Equipe do Ibama foi a campo? Houve sobrevoo do Poseidon?]] = "Sim", "PREENCHER","NA")</f>
        <v>NA</v>
      </c>
      <c r="BS590" s="108" t="s">
        <v>7114</v>
      </c>
      <c r="BT590" s="108" t="s">
        <v>7101</v>
      </c>
      <c r="BU590" s="108" t="s">
        <v>123</v>
      </c>
      <c r="BV590" s="108" t="s">
        <v>123</v>
      </c>
      <c r="BW590" s="108" t="s">
        <v>123</v>
      </c>
      <c r="BX590" s="106" t="s">
        <v>7127</v>
      </c>
      <c r="BY590" s="140"/>
      <c r="BZ590" s="104" t="str">
        <f>IF(Tabela2[[#This Row],[Data do documento de encerramento]]="NA","NA",IF(Tabela2[[#This Row],[Data do documento de encerramento]]="","Pendente de conclusão/ encerramento",_xlfn.DAYS(Tabela2[[#This Row],[Data do documento de encerramento]],J590)))</f>
        <v>Pendente de conclusão/ encerramento</v>
      </c>
      <c r="CA590" s="107" t="s">
        <v>9724</v>
      </c>
      <c r="CB590" s="107"/>
      <c r="CC590" s="107"/>
      <c r="CD590" s="107"/>
      <c r="CE590" s="107"/>
      <c r="CF590" s="107"/>
    </row>
    <row r="591" spans="1:84" ht="76.5">
      <c r="A591" s="169">
        <v>202582550450</v>
      </c>
      <c r="B591" s="170" t="s">
        <v>9725</v>
      </c>
      <c r="C591" s="108" t="s">
        <v>7135</v>
      </c>
      <c r="D591" s="106" t="s">
        <v>637</v>
      </c>
      <c r="E591" t="s">
        <v>7161</v>
      </c>
      <c r="F591" s="106"/>
      <c r="G591" t="s">
        <v>9726</v>
      </c>
      <c r="H591" t="s">
        <v>9727</v>
      </c>
      <c r="I591" s="104" t="str">
        <f>VLOOKUP(Tabela2[[#This Row],[SIEMA]],Siema2025,19,FALSE)</f>
        <v>Campos</v>
      </c>
      <c r="J591" s="105">
        <f>VLOOKUP(Tabela2[[#This Row],[SIEMA]],Siema2025,2,FALSE)</f>
        <v>45892</v>
      </c>
      <c r="K591" s="105" t="str">
        <f>VLOOKUP(Tabela2[[#This Row],[SIEMA]],Siema2025,16,FALSE)</f>
        <v>Sábado</v>
      </c>
      <c r="L591" s="106" t="str">
        <f>IF(Tabela2[[#This Row],[Data]]="","Sem Informação",VLOOKUP(MONTH(Tabela2[[#This Row],[Data]]),'[1]Validação de dados'!$I$1:$J$13,2,0))</f>
        <v>Agosto</v>
      </c>
      <c r="M591" s="104">
        <f>YEAR(Tabela2[[#This Row],[Data]])</f>
        <v>2025</v>
      </c>
      <c r="N591" s="105" t="str">
        <f>VLOOKUP(Tabela2[[#This Row],[SIEMA]],Siema2025,17,FALSE)</f>
        <v>Vespertino</v>
      </c>
      <c r="O591" s="105" t="str">
        <f>VLOOKUP(Tabela2[[#This Row],[SIEMA]],Siema2025,5,FALSE)</f>
        <v>Plataforma</v>
      </c>
      <c r="P591" s="104" t="str">
        <f>VLOOKUP(Tabela2[[#This Row],[SIEMA]],Siema2025,21,FALSE)</f>
        <v>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v>
      </c>
      <c r="Q591">
        <v>3082</v>
      </c>
      <c r="R591" s="104" t="s">
        <v>1714</v>
      </c>
      <c r="S591" s="107" t="s">
        <v>1714</v>
      </c>
      <c r="T591">
        <v>3.0000000000000001E-3</v>
      </c>
      <c r="U591" s="104" t="s">
        <v>7111</v>
      </c>
      <c r="V591" s="104">
        <f>IF(Q591="","",IF(ISNUMBER(Q591)=FALSE,"Não se aplica",IFERROR(VLOOKUP(Q591,Produtos!$A$1:$C$2319,3,FALSE),"Não Cadastrado")))</f>
        <v>9</v>
      </c>
      <c r="W591" s="104" t="str">
        <f>VLOOKUP(Tabela2[[#This Row],[SIEMA]],Siema2025,10,FALSE)</f>
        <v/>
      </c>
      <c r="X591" s="113"/>
      <c r="Y591" s="109" t="str">
        <f>IF(W591="","", IF(W591="NC","", IF(W591="NE","", IF(W591="NA","",IFERROR(VLOOKUP(W591,Produtos!$A$1:$C$2319,2,FALSE),"Não Cadastrado")))))</f>
        <v/>
      </c>
      <c r="Z591" s="104" t="str">
        <f>VLOOKUP(Tabela2[[#This Row],[SIEMA]],Siema2025,11,FALSE)</f>
        <v xml:space="preserve"> </v>
      </c>
      <c r="AA591" s="104" t="str">
        <f>VLOOKUP(Tabela2[[#This Row],[SIEMA]],Siema2025,12,FALSE)</f>
        <v xml:space="preserve"> </v>
      </c>
      <c r="AB591" s="104" t="str">
        <f>IF(W591="","",IF(ISNUMBER(W591)=FALSE,"Não se aplica",IFERROR(VLOOKUP(W591,Produtos!$A$1:$C$2319,3,FALSE),"Não Cadastrado")))</f>
        <v/>
      </c>
      <c r="AC591" s="104"/>
      <c r="AD591" s="108"/>
      <c r="AE591" s="107" t="str">
        <f>IF(AC591="","", IF(AC591="NC","", IF(AC591="NE","", IF(AC591="NA","",IFERROR(VLOOKUP(AC591,Produtos!$A$1:$C$2319,2,FALSE),"Não Cadastrado")))))</f>
        <v/>
      </c>
      <c r="AF591" s="104"/>
      <c r="AG591" s="104"/>
      <c r="AH591" s="104" t="str">
        <f>IF(AC591="","",IF(ISNUMBER(AC591)=FALSE,"Não se aplica",IFERROR(VLOOKUP(AC591,Produtos!$A$1:$C$2319,3,FALSE),"Não Cadastrado")))</f>
        <v/>
      </c>
      <c r="AI591" s="104"/>
      <c r="AJ591" s="104" t="str">
        <f>VLOOKUP(Tabela2[[#This Row],[SIEMA]],Siema2025,26,FALSE)</f>
        <v>Em investigação</v>
      </c>
      <c r="AK591" s="107" t="s">
        <v>7290</v>
      </c>
      <c r="AL591" s="107"/>
      <c r="AM591" s="107"/>
      <c r="AN591" s="108" t="str">
        <f>VLOOKUP(Tabela2[[#This Row],[SIEMA]],Siema2025,51,FALSE)</f>
        <v/>
      </c>
      <c r="AO591" s="108" t="str">
        <f>VLOOKUP(Tabela2[[#This Row],[SIEMA]],Siema2025,53,FALSE)</f>
        <v/>
      </c>
      <c r="AP591" s="108" t="str">
        <f>VLOOKUP(Tabela2[[#This Row],[SIEMA]],Siema2025,55,FALSE)</f>
        <v/>
      </c>
      <c r="AQ591" s="108" t="str">
        <f>VLOOKUP(Tabela2[[#This Row],[SIEMA]],Siema2025,57,FALSE)</f>
        <v/>
      </c>
      <c r="AR591" s="108" t="str">
        <f>VLOOKUP(Tabela2[[#This Row],[SIEMA]],Siema2025,59,FALSE)</f>
        <v/>
      </c>
      <c r="AS591" s="108" t="str">
        <f>VLOOKUP(Tabela2[[#This Row],[SIEMA]],Siema2025,61,FALSE)</f>
        <v>X</v>
      </c>
      <c r="AT591" s="108" t="str">
        <f>VLOOKUP(Tabela2[[#This Row],[SIEMA]],Siema2025,63,FALSE)</f>
        <v/>
      </c>
      <c r="AU591" s="108" t="str">
        <f>VLOOKUP(Tabela2[[#This Row],[SIEMA]],Siema2025,65,FALSE)</f>
        <v/>
      </c>
      <c r="AV591" s="108" t="str">
        <f>VLOOKUP(Tabela2[[#This Row],[SIEMA]],Siema2025,67,FALSE)</f>
        <v/>
      </c>
      <c r="AW591" s="108" t="str">
        <f>VLOOKUP(Tabela2[[#This Row],[SIEMA]],Siema2025,69,FALSE)</f>
        <v/>
      </c>
      <c r="AX591" s="108" t="str">
        <f>VLOOKUP(Tabela2[[#This Row],[SIEMA]],Siema2025,71,FALSE)</f>
        <v/>
      </c>
      <c r="AY591" s="108" t="str">
        <f>VLOOKUP(Tabela2[[#This Row],[SIEMA]],Siema2025,73,FALSE)</f>
        <v/>
      </c>
      <c r="AZ591" s="108" t="str">
        <f>VLOOKUP(Tabela2[[#This Row],[SIEMA]],Siema2025,75,FALSE)</f>
        <v/>
      </c>
      <c r="BA591" s="108" t="str">
        <f>VLOOKUP(Tabela2[[#This Row],[SIEMA]],Siema2025,77,FALSE)</f>
        <v/>
      </c>
      <c r="BB591" s="108" t="str">
        <f>VLOOKUP(Tabela2[[#This Row],[SIEMA]],Siema2025,79,FALSE)</f>
        <v/>
      </c>
      <c r="BC591" s="108" t="str">
        <f>IF(Tabela2[[#This Row],[Outro(s) ]] = "X", "PREENCHER","NA")</f>
        <v>NA</v>
      </c>
      <c r="BD591" s="108" t="str">
        <f>VLOOKUP(Tabela2[[#This Row],[SIEMA]],Siema2025,82,FALSE)</f>
        <v/>
      </c>
      <c r="BE591" s="108" t="str">
        <f>VLOOKUP(Tabela2[[#This Row],[SIEMA]],Siema2025,81,FALSE)</f>
        <v/>
      </c>
      <c r="BF591" s="110" t="str">
        <f>VLOOKUP(Tabela2[[#This Row],[SIEMA]],Siema2025,28,FALSE)</f>
        <v>PERENCO PETROLEO E GAS DO BRASIL LTDA</v>
      </c>
      <c r="BG591" s="110"/>
      <c r="BH591" s="111" t="str">
        <f>VLOOKUP(Tabela2[[#This Row],[SIEMA]],Siema2025,29,FALSE)</f>
        <v>09309027000135</v>
      </c>
      <c r="BI591" s="112" t="s">
        <v>2696</v>
      </c>
      <c r="BJ591" s="107" t="s">
        <v>7099</v>
      </c>
      <c r="BK591" s="104" t="s">
        <v>2696</v>
      </c>
      <c r="BL591" s="140">
        <v>46024</v>
      </c>
      <c r="BM591" s="108">
        <f ca="1">IF(Tabela2[[#This Row],[Data de atendimento do Ibama (considerar o primeiro documento/ação)]]="",_xlfn.DAYS(TODAY(),J591),_xlfn.DAYS(Tabela2[[#This Row],[Data de atendimento do Ibama (considerar o primeiro documento/ação)]],J591))</f>
        <v>132</v>
      </c>
      <c r="BN591" s="108" t="str">
        <f>IF(Tabela2[[#This Row],[Atendido pelo Ibama ("Não" ou "Sim")]]="Não","Preencher", IF(Tabela2[[#This Row],[Atendido pelo Ibama ("Não" ou "Sim")]]="Sim","NA",""))</f>
        <v>NA</v>
      </c>
      <c r="BO591" s="114" t="s">
        <v>7165</v>
      </c>
      <c r="BP591" s="108" t="str">
        <f>IF(Tabela2[[#This Row],[Forma de atendimento (primeiro documento/ação)]]= "Outros (especificar)", "PREENCHER","NA")</f>
        <v>NA</v>
      </c>
      <c r="BQ591" s="106" t="s">
        <v>123</v>
      </c>
      <c r="BR591" s="108" t="str">
        <f>IF(Tabela2[[#This Row],[Equipe do Ibama foi a campo? Houve sobrevoo do Poseidon?]] = "Sim", "PREENCHER","NA")</f>
        <v>NA</v>
      </c>
      <c r="BS591" s="108" t="str">
        <f>IF(Tabela2[[#This Row],[Se sim, foi emitida Ordem de Emergência? (informações vinculada à coluna CK)]] = "Sim", "PREENCHER","NA")</f>
        <v>NA</v>
      </c>
      <c r="BT591" s="108" t="s">
        <v>7101</v>
      </c>
      <c r="BU591" s="108" t="s">
        <v>2696</v>
      </c>
      <c r="BV591" s="108" t="s">
        <v>123</v>
      </c>
      <c r="BW591" s="108" t="s">
        <v>123</v>
      </c>
      <c r="BX591" s="106"/>
      <c r="BY591" s="140"/>
      <c r="BZ591" s="104" t="str">
        <f>IF(Tabela2[[#This Row],[Data do documento de encerramento]]="NA","NA",IF(Tabela2[[#This Row],[Data do documento de encerramento]]="","Pendente de conclusão/ encerramento",_xlfn.DAYS(Tabela2[[#This Row],[Data do documento de encerramento]],J591)))</f>
        <v>Pendente de conclusão/ encerramento</v>
      </c>
      <c r="CA591" s="107"/>
      <c r="CB591" s="107"/>
      <c r="CC591" s="115" t="s">
        <v>7197</v>
      </c>
      <c r="CD591" s="107" t="s">
        <v>9728</v>
      </c>
      <c r="CE591" s="107" t="s">
        <v>2696</v>
      </c>
      <c r="CF591" s="107" t="s">
        <v>7167</v>
      </c>
    </row>
    <row r="592" spans="1:84" s="22" customFormat="1" ht="45.75" hidden="1">
      <c r="A592" s="169">
        <v>202582572043</v>
      </c>
      <c r="B592" s="170" t="s">
        <v>9729</v>
      </c>
      <c r="C592" s="108" t="str">
        <f>VLOOKUP(Tabela2[[#This Row],[SIEMA]],Siema2025,4,FALSE)</f>
        <v xml:space="preserve"> MG</v>
      </c>
      <c r="D592" s="106" t="str">
        <f>VLOOKUP(Tabela2[[#This Row],[SIEMA]],Siema2025,3,FALSE)</f>
        <v xml:space="preserve">João Monlevade </v>
      </c>
      <c r="E592" s="106" t="s">
        <v>4216</v>
      </c>
      <c r="F592" s="106" t="s">
        <v>9730</v>
      </c>
      <c r="G592" s="106" t="s">
        <v>9731</v>
      </c>
      <c r="H592" s="106" t="s">
        <v>9732</v>
      </c>
      <c r="I592" s="104" t="s">
        <v>7114</v>
      </c>
      <c r="J592" s="105">
        <f>VLOOKUP(Tabela2[[#This Row],[SIEMA]],Siema2025,2,FALSE)</f>
        <v>45892</v>
      </c>
      <c r="K592" s="105" t="str">
        <f>VLOOKUP(Tabela2[[#This Row],[SIEMA]],Siema2025,16,FALSE)</f>
        <v>Sábado</v>
      </c>
      <c r="L592" s="106" t="str">
        <f>IF(Tabela2[[#This Row],[Data]]="","Sem Informação",VLOOKUP(MONTH(Tabela2[[#This Row],[Data]]),'[1]Validação de dados'!$I$1:$J$13,2,0))</f>
        <v>Agosto</v>
      </c>
      <c r="M592" s="104">
        <f>YEAR(Tabela2[[#This Row],[Data]])</f>
        <v>2025</v>
      </c>
      <c r="N592" s="105" t="str">
        <f>VLOOKUP(Tabela2[[#This Row],[SIEMA]],Siema2025,17,FALSE)</f>
        <v>Matutino</v>
      </c>
      <c r="O592" s="105" t="str">
        <f>VLOOKUP(Tabela2[[#This Row],[SIEMA]],Siema2025,5,FALSE)</f>
        <v>Rodovia</v>
      </c>
      <c r="P592" s="104" t="str">
        <f>VLOOKUP(Tabela2[[#This Row],[SIEMA]],Siema2025,21,FALSE)</f>
        <v/>
      </c>
      <c r="Q592" s="104" t="s">
        <v>7094</v>
      </c>
      <c r="R592" s="104" t="str">
        <f>VLOOKUP(Tabela2[[#This Row],[SIEMA]],Siema2025,10,FALSE)</f>
        <v>Oleo Lubrificante</v>
      </c>
      <c r="S592" s="107" t="str">
        <f>IF(Q592="","", IF(Q592="NC","", IF(Q592="NE","", IF(Q592="NA","",IFERROR(VLOOKUP(Q592,[1]Produtos!$A$1:$C$2319,2,FALSE),"Não Cadastrado")))))</f>
        <v/>
      </c>
      <c r="T592" s="104" t="s">
        <v>9331</v>
      </c>
      <c r="U592" s="104" t="s">
        <v>7062</v>
      </c>
      <c r="V592" s="104" t="s">
        <v>7483</v>
      </c>
      <c r="W592" s="104"/>
      <c r="X592" s="113" t="str">
        <f>IF(Tabela2[[#This Row],[Origem do acidente]] = "Plataforma", "PREENCHER","NA")</f>
        <v>NA</v>
      </c>
      <c r="Y592" s="109" t="str">
        <f>IF(W592="","", IF(W592="NC","", IF(W592="NE","", IF(W592="NA","",IFERROR(VLOOKUP(W592,Produtos!$A$1:$C$2319,2,FALSE),"Não Cadastrado")))))</f>
        <v/>
      </c>
      <c r="Z592" s="104"/>
      <c r="AA592" s="104" t="str">
        <f>VLOOKUP(Tabela2[[#This Row],[SIEMA]],Siema2025,12,FALSE)</f>
        <v/>
      </c>
      <c r="AB592" s="104" t="str">
        <f>IF(W592="","",IF(ISNUMBER(W592)=FALSE,"Não se aplica",IFERROR(VLOOKUP(W592,Produtos!$A$1:$C$2319,3,FALSE),"Não Cadastrado")))</f>
        <v/>
      </c>
      <c r="AC592" s="104"/>
      <c r="AD592" s="108" t="str">
        <f>IF(Tabela2[[#This Row],[Origem do acidente]] = "Plataforma", "PREENCHER","NA")</f>
        <v>NA</v>
      </c>
      <c r="AE592" s="107" t="str">
        <f>IF(AC592="","", IF(AC592="NC","", IF(AC592="NE","", IF(AC592="NA","",IFERROR(VLOOKUP(AC592,Produtos!$A$1:$C$2319,2,FALSE),"Não Cadastrado")))))</f>
        <v/>
      </c>
      <c r="AF592" s="104"/>
      <c r="AG592" s="104"/>
      <c r="AH592" s="104" t="str">
        <f>IF(AC592="","",IF(ISNUMBER(AC592)=FALSE,"Não se aplica",IFERROR(VLOOKUP(AC592,Produtos!$A$1:$C$2319,3,FALSE),"Não Cadastrado")))</f>
        <v/>
      </c>
      <c r="AI592" s="104"/>
      <c r="AJ592" s="104" t="str">
        <f>VLOOKUP(Tabela2[[#This Row],[SIEMA]],Siema2025,26,FALSE)</f>
        <v>Conforme informado ao NEA, ocorreu o tombamento do veículo em faixa marginal da rodovia com derramamento da carga no solo lateral. Algumas embalagens se romperam e o produto extravasou atingindo o solo.</v>
      </c>
      <c r="AK592" s="107" t="s">
        <v>6834</v>
      </c>
      <c r="AL592" s="107" t="s">
        <v>7182</v>
      </c>
      <c r="AM592" s="107"/>
      <c r="AN592" s="108" t="str">
        <f>VLOOKUP(Tabela2[[#This Row],[SIEMA]],Siema2025,51,FALSE)</f>
        <v/>
      </c>
      <c r="AO592" s="108" t="str">
        <f>VLOOKUP(Tabela2[[#This Row],[SIEMA]],Siema2025,53,FALSE)</f>
        <v/>
      </c>
      <c r="AP592" s="108" t="str">
        <f>VLOOKUP(Tabela2[[#This Row],[SIEMA]],Siema2025,55,FALSE)</f>
        <v/>
      </c>
      <c r="AQ592" s="108" t="str">
        <f>VLOOKUP(Tabela2[[#This Row],[SIEMA]],Siema2025,57,FALSE)</f>
        <v/>
      </c>
      <c r="AR592" s="108" t="str">
        <f>VLOOKUP(Tabela2[[#This Row],[SIEMA]],Siema2025,59,FALSE)</f>
        <v/>
      </c>
      <c r="AS592" s="108" t="str">
        <f>VLOOKUP(Tabela2[[#This Row],[SIEMA]],Siema2025,61,FALSE)</f>
        <v/>
      </c>
      <c r="AT592" s="108" t="str">
        <f>VLOOKUP(Tabela2[[#This Row],[SIEMA]],Siema2025,63,FALSE)</f>
        <v/>
      </c>
      <c r="AU592" s="108" t="str">
        <f>VLOOKUP(Tabela2[[#This Row],[SIEMA]],Siema2025,65,FALSE)</f>
        <v>X</v>
      </c>
      <c r="AV592" s="108" t="str">
        <f>VLOOKUP(Tabela2[[#This Row],[SIEMA]],Siema2025,67,FALSE)</f>
        <v/>
      </c>
      <c r="AW592" s="108" t="str">
        <f>VLOOKUP(Tabela2[[#This Row],[SIEMA]],Siema2025,69,FALSE)</f>
        <v/>
      </c>
      <c r="AX592" s="108" t="str">
        <f>VLOOKUP(Tabela2[[#This Row],[SIEMA]],Siema2025,71,FALSE)</f>
        <v/>
      </c>
      <c r="AY592" s="108" t="str">
        <f>VLOOKUP(Tabela2[[#This Row],[SIEMA]],Siema2025,73,FALSE)</f>
        <v/>
      </c>
      <c r="AZ592" s="108" t="str">
        <f>VLOOKUP(Tabela2[[#This Row],[SIEMA]],Siema2025,75,FALSE)</f>
        <v/>
      </c>
      <c r="BA592" s="108" t="str">
        <f>VLOOKUP(Tabela2[[#This Row],[SIEMA]],Siema2025,77,FALSE)</f>
        <v/>
      </c>
      <c r="BB592" s="108" t="str">
        <f>VLOOKUP(Tabela2[[#This Row],[SIEMA]],Siema2025,79,FALSE)</f>
        <v/>
      </c>
      <c r="BC592" s="108" t="str">
        <f>IF(Tabela2[[#This Row],[Outro(s) ]] = "X", "PREENCHER","NA")</f>
        <v>NA</v>
      </c>
      <c r="BD592" s="108" t="str">
        <f>VLOOKUP(Tabela2[[#This Row],[SIEMA]],Siema2025,82,FALSE)</f>
        <v/>
      </c>
      <c r="BE592" s="108" t="str">
        <f>VLOOKUP(Tabela2[[#This Row],[SIEMA]],Siema2025,81,FALSE)</f>
        <v/>
      </c>
      <c r="BF592" s="110" t="s">
        <v>6834</v>
      </c>
      <c r="BG592" s="110"/>
      <c r="BH592" s="111" t="s">
        <v>6834</v>
      </c>
      <c r="BI592" s="112" t="s">
        <v>7062</v>
      </c>
      <c r="BJ592" s="107" t="s">
        <v>7099</v>
      </c>
      <c r="BK592" s="104" t="s">
        <v>2696</v>
      </c>
      <c r="BL592" s="140">
        <v>45895</v>
      </c>
      <c r="BM592" s="108">
        <f ca="1">IF(Tabela2[[#This Row],[Data de atendimento do Ibama (considerar o primeiro documento/ação)]]="",_xlfn.DAYS(TODAY(),J592),_xlfn.DAYS(Tabela2[[#This Row],[Data de atendimento do Ibama (considerar o primeiro documento/ação)]],J592))</f>
        <v>3</v>
      </c>
      <c r="BN592" s="108" t="str">
        <f>IF(Tabela2[[#This Row],[Atendido pelo Ibama ("Não" ou "Sim")]]="Não","Preencher", IF(Tabela2[[#This Row],[Atendido pelo Ibama ("Não" ou "Sim")]]="Sim","NA",""))</f>
        <v>NA</v>
      </c>
      <c r="BO592" s="114" t="s">
        <v>7184</v>
      </c>
      <c r="BP592" s="108" t="str">
        <f>IF(Tabela2[[#This Row],[Forma de atendimento (primeiro documento/ação)]]= "Outros (especificar)", "PREENCHER","NA")</f>
        <v>NA</v>
      </c>
      <c r="BQ592" s="106" t="s">
        <v>123</v>
      </c>
      <c r="BR592" s="108" t="str">
        <f>IF(Tabela2[[#This Row],[Equipe do Ibama foi a campo? Houve sobrevoo do Poseidon?]] = "Sim", "PREENCHER","NA")</f>
        <v>NA</v>
      </c>
      <c r="BS592" s="108" t="str">
        <f>IF(Tabela2[[#This Row],[Se sim, foi emitida Ordem de Emergência? (informações vinculada à coluna CK)]] = "Sim", "PREENCHER","NA")</f>
        <v>NA</v>
      </c>
      <c r="BT592" s="108" t="s">
        <v>7230</v>
      </c>
      <c r="BU592" s="108" t="str">
        <f>IF(Tabela2[[#This Row],[Houve envio de Informações Pós-acidente (preencher "não se aplica" quando de competência estadual/municipal)]] = "Sim", "PREENCHER","NA")</f>
        <v>NA</v>
      </c>
      <c r="BV592" s="108" t="str">
        <f>IF(Tabela2[[#This Row],[Houve avaliação das informações pós-acidente solicitadas/enviadas?]] = "Sim", "PREENCHER","NA")</f>
        <v>NA</v>
      </c>
      <c r="BW592" s="108" t="s">
        <v>2696</v>
      </c>
      <c r="BX592" s="106" t="s">
        <v>7102</v>
      </c>
      <c r="BY592" s="140">
        <v>45895</v>
      </c>
      <c r="BZ592" s="104">
        <f>IF(Tabela2[[#This Row],[Data do documento de encerramento]]="NA","NA",IF(Tabela2[[#This Row],[Data do documento de encerramento]]="","Pendente de conclusão/ encerramento",_xlfn.DAYS(Tabela2[[#This Row],[Data do documento de encerramento]],J592)))</f>
        <v>3</v>
      </c>
      <c r="CA592" s="107"/>
      <c r="CB592" s="107"/>
      <c r="CC592" s="107"/>
      <c r="CD592" s="107"/>
      <c r="CE592" s="107"/>
      <c r="CF592" s="107"/>
    </row>
    <row r="593" spans="1:84" ht="60.75">
      <c r="A593" s="182">
        <v>202582575647</v>
      </c>
      <c r="B593" s="118" t="s">
        <v>9733</v>
      </c>
      <c r="C593" s="108" t="s">
        <v>672</v>
      </c>
      <c r="D593" s="106" t="s">
        <v>637</v>
      </c>
      <c r="E593" s="106" t="s">
        <v>7155</v>
      </c>
      <c r="F593" s="106"/>
      <c r="G593" s="106" t="s">
        <v>9734</v>
      </c>
      <c r="H593" s="106" t="s">
        <v>9735</v>
      </c>
      <c r="I593" s="104" t="str">
        <f>VLOOKUP(Tabela2[[#This Row],[SIEMA]],Siema2025,19,FALSE)</f>
        <v>Santos</v>
      </c>
      <c r="J593" s="105">
        <f>VLOOKUP(Tabela2[[#This Row],[SIEMA]],Siema2025,2,FALSE)</f>
        <v>45893</v>
      </c>
      <c r="K593" s="105" t="str">
        <f>VLOOKUP(Tabela2[[#This Row],[SIEMA]],Siema2025,16,FALSE)</f>
        <v>Domingo</v>
      </c>
      <c r="L593" s="106" t="str">
        <f>IF(Tabela2[[#This Row],[Data]]="","Sem Informação",VLOOKUP(MONTH(Tabela2[[#This Row],[Data]]),'[1]Validação de dados'!$I$1:$J$13,2,0))</f>
        <v>Agosto</v>
      </c>
      <c r="M593" s="104">
        <f>YEAR(Tabela2[[#This Row],[Data]])</f>
        <v>2025</v>
      </c>
      <c r="N593" s="105" t="str">
        <f>VLOOKUP(Tabela2[[#This Row],[SIEMA]],Siema2025,17,FALSE)</f>
        <v>Matutino</v>
      </c>
      <c r="O593" s="105" t="s">
        <v>111</v>
      </c>
      <c r="P593" s="104" t="str">
        <f>VLOOKUP(Tabela2[[#This Row],[SIEMA]],Siema2025,21,FALSE)</f>
        <v>Poço 3-RJS-742A (ANP 3-BRSA-1339A-RJS) conectado a plataforma FPSO Marechal Duque de Caxias, Campo de Mero, Bacia de Santos.</v>
      </c>
      <c r="Q593" s="104" t="s">
        <v>7094</v>
      </c>
      <c r="R593" s="104" t="s">
        <v>7232</v>
      </c>
      <c r="S593" s="107" t="s">
        <v>7233</v>
      </c>
      <c r="T593" s="104">
        <v>1.1599999999999999</v>
      </c>
      <c r="U593" s="104" t="s">
        <v>7111</v>
      </c>
      <c r="V593" s="104" t="str">
        <f>IF(Q593="","",IF(ISNUMBER(Q593)=FALSE,"Não se aplica",IFERROR(VLOOKUP(Q593,Produtos!$A$1:$C$2319,3,FALSE),"Não Cadastrado")))</f>
        <v>Não se aplica</v>
      </c>
      <c r="W593" s="104"/>
      <c r="X593" s="113"/>
      <c r="Y593" s="109" t="str">
        <f>IF(W593="","", IF(W593="NC","", IF(W593="NE","", IF(W593="NA","",IFERROR(VLOOKUP(W593,Produtos!$A$1:$C$2319,2,FALSE),"Não Cadastrado")))))</f>
        <v/>
      </c>
      <c r="Z593" s="104"/>
      <c r="AA593" s="104"/>
      <c r="AB593" s="104" t="str">
        <f>IF(W593="","",IF(ISNUMBER(W593)=FALSE,"Não se aplica",IFERROR(VLOOKUP(W593,Produtos!$A$1:$C$2319,3,FALSE),"Não Cadastrado")))</f>
        <v/>
      </c>
      <c r="AC593" s="104"/>
      <c r="AD593" s="108"/>
      <c r="AE593" s="107" t="str">
        <f>IF(AC593="","", IF(AC593="NC","", IF(AC593="NE","", IF(AC593="NA","",IFERROR(VLOOKUP(AC593,Produtos!$A$1:$C$2319,2,FALSE),"Não Cadastrado")))))</f>
        <v/>
      </c>
      <c r="AF593" s="104"/>
      <c r="AG593" s="104"/>
      <c r="AH593" s="104" t="str">
        <f>IF(AC593="","",IF(ISNUMBER(AC593)=FALSE,"Não se aplica",IFERROR(VLOOKUP(AC593,Produtos!$A$1:$C$2319,3,FALSE),"Não Cadastrado")))</f>
        <v/>
      </c>
      <c r="AI593" s="104"/>
      <c r="AJ593" s="104" t="str">
        <f>VLOOKUP(Tabela2[[#This Row],[SIEMA]],Siema2025,26,FALSE)</f>
        <v>Em investigação.</v>
      </c>
      <c r="AK593" s="107" t="s">
        <v>7234</v>
      </c>
      <c r="AL593" s="107"/>
      <c r="AM593" s="107"/>
      <c r="AN593" s="108" t="str">
        <f>VLOOKUP(Tabela2[[#This Row],[SIEMA]],Siema2025,51,FALSE)</f>
        <v/>
      </c>
      <c r="AO593" s="108" t="str">
        <f>VLOOKUP(Tabela2[[#This Row],[SIEMA]],Siema2025,53,FALSE)</f>
        <v/>
      </c>
      <c r="AP593" s="108" t="str">
        <f>VLOOKUP(Tabela2[[#This Row],[SIEMA]],Siema2025,55,FALSE)</f>
        <v/>
      </c>
      <c r="AQ593" s="108" t="str">
        <f>VLOOKUP(Tabela2[[#This Row],[SIEMA]],Siema2025,57,FALSE)</f>
        <v/>
      </c>
      <c r="AR593" s="108" t="str">
        <f>VLOOKUP(Tabela2[[#This Row],[SIEMA]],Siema2025,59,FALSE)</f>
        <v/>
      </c>
      <c r="AS593" s="108" t="str">
        <f>VLOOKUP(Tabela2[[#This Row],[SIEMA]],Siema2025,61,FALSE)</f>
        <v>X</v>
      </c>
      <c r="AT593" s="108" t="str">
        <f>VLOOKUP(Tabela2[[#This Row],[SIEMA]],Siema2025,63,FALSE)</f>
        <v/>
      </c>
      <c r="AU593" s="108" t="str">
        <f>VLOOKUP(Tabela2[[#This Row],[SIEMA]],Siema2025,65,FALSE)</f>
        <v/>
      </c>
      <c r="AV593" s="108" t="str">
        <f>VLOOKUP(Tabela2[[#This Row],[SIEMA]],Siema2025,67,FALSE)</f>
        <v/>
      </c>
      <c r="AW593" s="108" t="str">
        <f>VLOOKUP(Tabela2[[#This Row],[SIEMA]],Siema2025,69,FALSE)</f>
        <v/>
      </c>
      <c r="AX593" s="108" t="str">
        <f>VLOOKUP(Tabela2[[#This Row],[SIEMA]],Siema2025,71,FALSE)</f>
        <v/>
      </c>
      <c r="AY593" s="108" t="str">
        <f>VLOOKUP(Tabela2[[#This Row],[SIEMA]],Siema2025,73,FALSE)</f>
        <v/>
      </c>
      <c r="AZ593" s="108" t="str">
        <f>VLOOKUP(Tabela2[[#This Row],[SIEMA]],Siema2025,75,FALSE)</f>
        <v/>
      </c>
      <c r="BA593" s="108" t="str">
        <f>VLOOKUP(Tabela2[[#This Row],[SIEMA]],Siema2025,77,FALSE)</f>
        <v/>
      </c>
      <c r="BB593" s="108" t="str">
        <f>VLOOKUP(Tabela2[[#This Row],[SIEMA]],Siema2025,79,FALSE)</f>
        <v/>
      </c>
      <c r="BC593" s="108" t="str">
        <f>IF(Tabela2[[#This Row],[Outro(s) ]] = "X", "PREENCHER","NA")</f>
        <v>NA</v>
      </c>
      <c r="BD593" s="108" t="str">
        <f>VLOOKUP(Tabela2[[#This Row],[SIEMA]],Siema2025,82,FALSE)</f>
        <v/>
      </c>
      <c r="BE593" s="108" t="str">
        <f>VLOOKUP(Tabela2[[#This Row],[SIEMA]],Siema2025,81,FALSE)</f>
        <v/>
      </c>
      <c r="BF593" s="110" t="s">
        <v>206</v>
      </c>
      <c r="BG593" s="110"/>
      <c r="BH593" s="111">
        <v>33000167000101</v>
      </c>
      <c r="BI593" s="112" t="str">
        <f>VLOOKUP(Tabela2[[#This Row],[SIEMA]],Siema2025,107,FALSE)</f>
        <v>Não</v>
      </c>
      <c r="BJ593" s="107" t="s">
        <v>7099</v>
      </c>
      <c r="BK593" s="104" t="s">
        <v>2696</v>
      </c>
      <c r="BL593" s="166">
        <v>45895</v>
      </c>
      <c r="BM593" s="108">
        <f ca="1">IF(Tabela2[[#This Row],[Data de atendimento do Ibama (considerar o primeiro documento/ação)]]="",_xlfn.DAYS(TODAY(),J593),_xlfn.DAYS(Tabela2[[#This Row],[Data de atendimento do Ibama (considerar o primeiro documento/ação)]],J593))</f>
        <v>2</v>
      </c>
      <c r="BN593" s="108" t="str">
        <f>IF(Tabela2[[#This Row],[Atendido pelo Ibama ("Não" ou "Sim")]]="Não","Preencher", IF(Tabela2[[#This Row],[Atendido pelo Ibama ("Não" ou "Sim")]]="Sim","NA",""))</f>
        <v>NA</v>
      </c>
      <c r="BO593" s="114" t="s">
        <v>7100</v>
      </c>
      <c r="BP593" s="108" t="str">
        <f>IF(Tabela2[[#This Row],[Forma de atendimento (primeiro documento/ação)]]= "Outros (especificar)", "PREENCHER","NA")</f>
        <v>NA</v>
      </c>
      <c r="BQ593" s="106" t="s">
        <v>123</v>
      </c>
      <c r="BR593" s="108" t="str">
        <f>IF(Tabela2[[#This Row],[Equipe do Ibama foi a campo? Houve sobrevoo do Poseidon?]] = "Sim", "PREENCHER","NA")</f>
        <v>NA</v>
      </c>
      <c r="BS593" s="108" t="str">
        <f>IF(Tabela2[[#This Row],[Se sim, foi emitida Ordem de Emergência? (informações vinculada à coluna CK)]] = "Sim", "PREENCHER","NA")</f>
        <v>NA</v>
      </c>
      <c r="BT593" s="108" t="s">
        <v>7101</v>
      </c>
      <c r="BU593" s="108" t="s">
        <v>2696</v>
      </c>
      <c r="BV593" s="108" t="s">
        <v>123</v>
      </c>
      <c r="BW593" s="108" t="s">
        <v>2696</v>
      </c>
      <c r="BX593" s="106" t="s">
        <v>7102</v>
      </c>
      <c r="BY593" s="140">
        <v>46141</v>
      </c>
      <c r="BZ593" s="104">
        <f>IF(Tabela2[[#This Row],[Data do documento de encerramento]]="NA","NA",IF(Tabela2[[#This Row],[Data do documento de encerramento]]="","Pendente de conclusão/ encerramento",_xlfn.DAYS(Tabela2[[#This Row],[Data do documento de encerramento]],J593)))</f>
        <v>248</v>
      </c>
      <c r="CA593" s="107" t="s">
        <v>7235</v>
      </c>
      <c r="CB593" s="107" t="s">
        <v>7158</v>
      </c>
      <c r="CC593" s="107" t="s">
        <v>7576</v>
      </c>
      <c r="CD593" s="107" t="s">
        <v>7711</v>
      </c>
      <c r="CE593" s="107" t="s">
        <v>123</v>
      </c>
      <c r="CF593" s="107" t="s">
        <v>7105</v>
      </c>
    </row>
    <row r="594" spans="1:84" ht="76.5" hidden="1">
      <c r="A594" s="169">
        <v>202582572035</v>
      </c>
      <c r="B594" s="170" t="s">
        <v>9736</v>
      </c>
      <c r="C594" s="108" t="str">
        <f>VLOOKUP(Tabela2[[#This Row],[SIEMA]],Siema2025,4,FALSE)</f>
        <v xml:space="preserve"> MG</v>
      </c>
      <c r="D594" s="106" t="str">
        <f>VLOOKUP(Tabela2[[#This Row],[SIEMA]],Siema2025,3,FALSE)</f>
        <v xml:space="preserve">Francisco Sá </v>
      </c>
      <c r="E594" s="106" t="s">
        <v>7472</v>
      </c>
      <c r="F594" s="106" t="s">
        <v>8802</v>
      </c>
      <c r="G594" s="106" t="s">
        <v>9737</v>
      </c>
      <c r="H594" s="106" t="s">
        <v>9738</v>
      </c>
      <c r="I594" s="104" t="s">
        <v>7114</v>
      </c>
      <c r="J594" s="105">
        <f>VLOOKUP(Tabela2[[#This Row],[SIEMA]],Siema2025,2,FALSE)</f>
        <v>45894</v>
      </c>
      <c r="K594" s="105" t="str">
        <f>VLOOKUP(Tabela2[[#This Row],[SIEMA]],Siema2025,16,FALSE)</f>
        <v>Segunda</v>
      </c>
      <c r="L594" s="106" t="str">
        <f>IF(Tabela2[[#This Row],[Data]]="","Sem Informação",VLOOKUP(MONTH(Tabela2[[#This Row],[Data]]),'[1]Validação de dados'!$I$1:$J$13,2,0))</f>
        <v>Agosto</v>
      </c>
      <c r="M594" s="104">
        <f>YEAR(Tabela2[[#This Row],[Data]])</f>
        <v>2025</v>
      </c>
      <c r="N594" s="105" t="str">
        <f>VLOOKUP(Tabela2[[#This Row],[SIEMA]],Siema2025,17,FALSE)</f>
        <v>Matutino</v>
      </c>
      <c r="O594" s="105" t="str">
        <f>VLOOKUP(Tabela2[[#This Row],[SIEMA]],Siema2025,5,FALSE)</f>
        <v>Rodovia</v>
      </c>
      <c r="P594" s="104" t="str">
        <f>VLOOKUP(Tabela2[[#This Row],[SIEMA]],Siema2025,21,FALSE)</f>
        <v>Rodovia BR-251, km 446 - Norte</v>
      </c>
      <c r="Q594" s="104" t="s">
        <v>7094</v>
      </c>
      <c r="R594" s="104" t="str">
        <f>VLOOKUP(Tabela2[[#This Row],[SIEMA]],Siema2025,10,FALSE)</f>
        <v>Herbicida Artys</v>
      </c>
      <c r="S594" s="107" t="str">
        <f>IF(Q594="","", IF(Q594="NC","", IF(Q594="NE","", IF(Q594="NA","",IFERROR(VLOOKUP(Q594,[1]Produtos!$A$1:$C$2319,2,FALSE),"Não Cadastrado")))))</f>
        <v/>
      </c>
      <c r="T594" s="104" t="str">
        <f>VLOOKUP(Tabela2[[#This Row],[SIEMA]],Siema2025,11,FALSE)</f>
        <v>20</v>
      </c>
      <c r="U594" s="104" t="str">
        <f>VLOOKUP(Tabela2[[#This Row],[SIEMA]],Siema2025,12,FALSE)</f>
        <v>L</v>
      </c>
      <c r="V594" s="104" t="s">
        <v>7483</v>
      </c>
      <c r="W594" s="104"/>
      <c r="X594" s="113" t="str">
        <f>IF(Tabela2[[#This Row],[Origem do acidente]] = "Plataforma", "PREENCHER","NA")</f>
        <v>NA</v>
      </c>
      <c r="Y594" s="109" t="str">
        <f>IF(W594="","", IF(W594="NC","", IF(W594="NE","", IF(W594="NA","",IFERROR(VLOOKUP(W594,Produtos!$A$1:$C$2319,2,FALSE),"Não Cadastrado")))))</f>
        <v/>
      </c>
      <c r="Z594" s="104"/>
      <c r="AA594" s="104"/>
      <c r="AB594" s="104" t="str">
        <f>IF(W594="","",IF(ISNUMBER(W594)=FALSE,"Não se aplica",IFERROR(VLOOKUP(W594,Produtos!$A$1:$C$2319,3,FALSE),"Não Cadastrado")))</f>
        <v/>
      </c>
      <c r="AC594" s="104"/>
      <c r="AD594" s="108" t="str">
        <f>IF(Tabela2[[#This Row],[Origem do acidente]] = "Plataforma", "PREENCHER","NA")</f>
        <v>NA</v>
      </c>
      <c r="AE594" s="107" t="str">
        <f>IF(AC594="","", IF(AC594="NC","", IF(AC594="NE","", IF(AC594="NA","",IFERROR(VLOOKUP(AC594,Produtos!$A$1:$C$2319,2,FALSE),"Não Cadastrado")))))</f>
        <v/>
      </c>
      <c r="AF594" s="104"/>
      <c r="AG594" s="104"/>
      <c r="AH594" s="104" t="str">
        <f>IF(AC594="","",IF(ISNUMBER(AC594)=FALSE,"Não se aplica",IFERROR(VLOOKUP(AC594,Produtos!$A$1:$C$2319,3,FALSE),"Não Cadastrado")))</f>
        <v/>
      </c>
      <c r="AI594" s="104"/>
      <c r="AJ594" s="104" t="s">
        <v>9739</v>
      </c>
      <c r="AK594" s="107" t="s">
        <v>7388</v>
      </c>
      <c r="AL594" s="107"/>
      <c r="AM594" s="107"/>
      <c r="AN594" s="108" t="str">
        <f>VLOOKUP(Tabela2[[#This Row],[SIEMA]],Siema2025,51,FALSE)</f>
        <v/>
      </c>
      <c r="AO594" s="108" t="str">
        <f>VLOOKUP(Tabela2[[#This Row],[SIEMA]],Siema2025,53,FALSE)</f>
        <v/>
      </c>
      <c r="AP594" s="108" t="str">
        <f>VLOOKUP(Tabela2[[#This Row],[SIEMA]],Siema2025,55,FALSE)</f>
        <v/>
      </c>
      <c r="AQ594" s="108" t="str">
        <f>VLOOKUP(Tabela2[[#This Row],[SIEMA]],Siema2025,57,FALSE)</f>
        <v/>
      </c>
      <c r="AR594" s="108" t="str">
        <f>VLOOKUP(Tabela2[[#This Row],[SIEMA]],Siema2025,59,FALSE)</f>
        <v/>
      </c>
      <c r="AS594" s="108" t="str">
        <f>VLOOKUP(Tabela2[[#This Row],[SIEMA]],Siema2025,61,FALSE)</f>
        <v/>
      </c>
      <c r="AT594" s="108" t="str">
        <f>VLOOKUP(Tabela2[[#This Row],[SIEMA]],Siema2025,63,FALSE)</f>
        <v/>
      </c>
      <c r="AU594" s="108" t="str">
        <f>VLOOKUP(Tabela2[[#This Row],[SIEMA]],Siema2025,65,FALSE)</f>
        <v>X</v>
      </c>
      <c r="AV594" s="108" t="str">
        <f>VLOOKUP(Tabela2[[#This Row],[SIEMA]],Siema2025,67,FALSE)</f>
        <v/>
      </c>
      <c r="AW594" s="108" t="str">
        <f>VLOOKUP(Tabela2[[#This Row],[SIEMA]],Siema2025,69,FALSE)</f>
        <v/>
      </c>
      <c r="AX594" s="108" t="str">
        <f>VLOOKUP(Tabela2[[#This Row],[SIEMA]],Siema2025,71,FALSE)</f>
        <v/>
      </c>
      <c r="AY594" s="108" t="str">
        <f>VLOOKUP(Tabela2[[#This Row],[SIEMA]],Siema2025,73,FALSE)</f>
        <v/>
      </c>
      <c r="AZ594" s="108" t="str">
        <f>VLOOKUP(Tabela2[[#This Row],[SIEMA]],Siema2025,75,FALSE)</f>
        <v/>
      </c>
      <c r="BA594" s="108" t="str">
        <f>VLOOKUP(Tabela2[[#This Row],[SIEMA]],Siema2025,77,FALSE)</f>
        <v/>
      </c>
      <c r="BB594" s="108"/>
      <c r="BC594" s="108" t="str">
        <f>IF(Tabela2[[#This Row],[Outro(s) ]] = "X", "PREENCHER","NA")</f>
        <v>NA</v>
      </c>
      <c r="BD594" s="108" t="str">
        <f>VLOOKUP(Tabela2[[#This Row],[SIEMA]],Siema2025,82,FALSE)</f>
        <v/>
      </c>
      <c r="BE594" s="108" t="str">
        <f>VLOOKUP(Tabela2[[#This Row],[SIEMA]],Siema2025,81,FALSE)</f>
        <v/>
      </c>
      <c r="BF594" s="110" t="s">
        <v>6834</v>
      </c>
      <c r="BG594" s="110"/>
      <c r="BH594" s="111" t="s">
        <v>6834</v>
      </c>
      <c r="BI594" s="112" t="s">
        <v>7062</v>
      </c>
      <c r="BJ594" s="107" t="s">
        <v>7099</v>
      </c>
      <c r="BK594" s="104" t="s">
        <v>2696</v>
      </c>
      <c r="BL594" s="140">
        <v>45895</v>
      </c>
      <c r="BM594" s="108">
        <f ca="1">IF(Tabela2[[#This Row],[Data de atendimento do Ibama (considerar o primeiro documento/ação)]]="",_xlfn.DAYS(TODAY(),J594),_xlfn.DAYS(Tabela2[[#This Row],[Data de atendimento do Ibama (considerar o primeiro documento/ação)]],J594))</f>
        <v>1</v>
      </c>
      <c r="BN594" s="108" t="str">
        <f>IF(Tabela2[[#This Row],[Atendido pelo Ibama ("Não" ou "Sim")]]="Não","Preencher", IF(Tabela2[[#This Row],[Atendido pelo Ibama ("Não" ou "Sim")]]="Sim","NA",""))</f>
        <v>NA</v>
      </c>
      <c r="BO594" s="114" t="s">
        <v>7184</v>
      </c>
      <c r="BP594" s="108" t="str">
        <f>IF(Tabela2[[#This Row],[Forma de atendimento (primeiro documento/ação)]]= "Outros (especificar)", "PREENCHER","NA")</f>
        <v>NA</v>
      </c>
      <c r="BQ594" s="106" t="s">
        <v>123</v>
      </c>
      <c r="BR594" s="108" t="str">
        <f>IF(Tabela2[[#This Row],[Equipe do Ibama foi a campo? Houve sobrevoo do Poseidon?]] = "Sim", "PREENCHER","NA")</f>
        <v>NA</v>
      </c>
      <c r="BS594" s="108" t="str">
        <f>IF(Tabela2[[#This Row],[Se sim, foi emitida Ordem de Emergência? (informações vinculada à coluna CK)]] = "Sim", "PREENCHER","NA")</f>
        <v>NA</v>
      </c>
      <c r="BT594" s="108" t="s">
        <v>7230</v>
      </c>
      <c r="BU594" s="108" t="str">
        <f>IF(Tabela2[[#This Row],[Houve envio de Informações Pós-acidente (preencher "não se aplica" quando de competência estadual/municipal)]] = "Sim", "PREENCHER","NA")</f>
        <v>NA</v>
      </c>
      <c r="BV594" s="108" t="str">
        <f>IF(Tabela2[[#This Row],[Houve avaliação das informações pós-acidente solicitadas/enviadas?]] = "Sim", "PREENCHER","NA")</f>
        <v>NA</v>
      </c>
      <c r="BW594" s="108" t="s">
        <v>2696</v>
      </c>
      <c r="BX594" s="106" t="s">
        <v>7102</v>
      </c>
      <c r="BY594" s="140">
        <v>45895</v>
      </c>
      <c r="BZ594" s="104">
        <f>IF(Tabela2[[#This Row],[Data do documento de encerramento]]="NA","NA",IF(Tabela2[[#This Row],[Data do documento de encerramento]]="","Pendente de conclusão/ encerramento",_xlfn.DAYS(Tabela2[[#This Row],[Data do documento de encerramento]],J594)))</f>
        <v>1</v>
      </c>
      <c r="CA594" s="107"/>
      <c r="CB594" s="107"/>
      <c r="CC594" s="115"/>
      <c r="CD594" s="107"/>
      <c r="CE594" s="107"/>
      <c r="CF594" s="107"/>
    </row>
    <row r="595" spans="1:84" ht="60.75">
      <c r="A595" s="169">
        <v>202582661256</v>
      </c>
      <c r="B595" s="118" t="s">
        <v>9740</v>
      </c>
      <c r="C595" s="108" t="s">
        <v>7135</v>
      </c>
      <c r="D595" s="106" t="s">
        <v>637</v>
      </c>
      <c r="E595" s="106" t="s">
        <v>8137</v>
      </c>
      <c r="F595" s="106"/>
      <c r="G595" s="106" t="s">
        <v>9741</v>
      </c>
      <c r="H595" s="106" t="s">
        <v>9592</v>
      </c>
      <c r="I595" s="104" t="str">
        <f>VLOOKUP(Tabela2[[#This Row],[SIEMA]],Siema2025,19,FALSE)</f>
        <v>Campos</v>
      </c>
      <c r="J595" s="105">
        <f>VLOOKUP(Tabela2[[#This Row],[SIEMA]],Siema2025,2,FALSE)</f>
        <v>45894</v>
      </c>
      <c r="K595" s="105" t="str">
        <f>VLOOKUP(Tabela2[[#This Row],[SIEMA]],Siema2025,16,FALSE)</f>
        <v>Segunda</v>
      </c>
      <c r="L595" s="106" t="str">
        <f>IF(Tabela2[[#This Row],[Data]]="","Sem Informação",VLOOKUP(MONTH(Tabela2[[#This Row],[Data]]),'[1]Validação de dados'!$I$1:$J$13,2,0))</f>
        <v>Agosto</v>
      </c>
      <c r="M595" s="104">
        <f>YEAR(Tabela2[[#This Row],[Data]])</f>
        <v>2025</v>
      </c>
      <c r="N595" s="105" t="str">
        <f>VLOOKUP(Tabela2[[#This Row],[SIEMA]],Siema2025,17,FALSE)</f>
        <v>Madrugada</v>
      </c>
      <c r="O595" s="105" t="s">
        <v>111</v>
      </c>
      <c r="P595" s="104" t="str">
        <f>VLOOKUP(Tabela2[[#This Row],[SIEMA]],Siema2025,21,FALSE)</f>
        <v>Sonda NS-60 (DEEPWATER AQUILA) em operação no poço 1-RJS-763DA, Campo de Água-Marinha, Bacia de Campos. Número IMO: 9709738.</v>
      </c>
      <c r="Q595" s="104" t="s">
        <v>7094</v>
      </c>
      <c r="R595" t="s">
        <v>7202</v>
      </c>
      <c r="S595" s="107" t="s">
        <v>7147</v>
      </c>
      <c r="T595" s="104" t="s">
        <v>9742</v>
      </c>
      <c r="U595" s="104" t="s">
        <v>7111</v>
      </c>
      <c r="V595" s="104" t="s">
        <v>637</v>
      </c>
      <c r="W595" s="104"/>
      <c r="X595" s="113"/>
      <c r="Y595" s="109" t="str">
        <f>IF(W595="","", IF(W595="NC","", IF(W595="NE","", IF(W595="NA","",IFERROR(VLOOKUP(W595,Produtos!$A$1:$C$2319,2,FALSE),"Não Cadastrado")))))</f>
        <v/>
      </c>
      <c r="Z595" s="104"/>
      <c r="AA595" s="104"/>
      <c r="AB595" s="104" t="str">
        <f>IF(W595="","",IF(ISNUMBER(W595)=FALSE,"Não se aplica",IFERROR(VLOOKUP(W595,Produtos!$A$1:$C$2319,3,FALSE),"Não Cadastrado")))</f>
        <v/>
      </c>
      <c r="AC595" s="104"/>
      <c r="AD595" s="108"/>
      <c r="AE595" s="107" t="str">
        <f>IF(AC595="","", IF(AC595="NC","", IF(AC595="NE","", IF(AC595="NA","",IFERROR(VLOOKUP(AC595,Produtos!$A$1:$C$2319,2,FALSE),"Não Cadastrado")))))</f>
        <v/>
      </c>
      <c r="AF595" s="104"/>
      <c r="AG595" s="104"/>
      <c r="AH595" s="104" t="str">
        <f>IF(AC595="","",IF(ISNUMBER(AC595)=FALSE,"Não se aplica",IFERROR(VLOOKUP(AC595,Produtos!$A$1:$C$2319,3,FALSE),"Não Cadastrado")))</f>
        <v/>
      </c>
      <c r="AI595" s="104"/>
      <c r="AJ595" s="104" t="str">
        <f>VLOOKUP(Tabela2[[#This Row],[SIEMA]],Siema2025,26,FALSE)</f>
        <v>Falha na vedação da válvula.</v>
      </c>
      <c r="AK595" s="107" t="s">
        <v>7112</v>
      </c>
      <c r="AL595" s="107"/>
      <c r="AM595" s="107"/>
      <c r="AN595" s="108" t="str">
        <f>VLOOKUP(Tabela2[[#This Row],[SIEMA]],Siema2025,51,FALSE)</f>
        <v/>
      </c>
      <c r="AO595" s="108" t="str">
        <f>VLOOKUP(Tabela2[[#This Row],[SIEMA]],Siema2025,53,FALSE)</f>
        <v/>
      </c>
      <c r="AP595" s="108" t="str">
        <f>VLOOKUP(Tabela2[[#This Row],[SIEMA]],Siema2025,55,FALSE)</f>
        <v/>
      </c>
      <c r="AQ595" s="108" t="str">
        <f>VLOOKUP(Tabela2[[#This Row],[SIEMA]],Siema2025,57,FALSE)</f>
        <v/>
      </c>
      <c r="AR595" s="108" t="str">
        <f>VLOOKUP(Tabela2[[#This Row],[SIEMA]],Siema2025,59,FALSE)</f>
        <v/>
      </c>
      <c r="AS595" s="108" t="str">
        <f>VLOOKUP(Tabela2[[#This Row],[SIEMA]],Siema2025,61,FALSE)</f>
        <v>X</v>
      </c>
      <c r="AT595" s="108" t="str">
        <f>VLOOKUP(Tabela2[[#This Row],[SIEMA]],Siema2025,63,FALSE)</f>
        <v/>
      </c>
      <c r="AU595" s="108" t="str">
        <f>VLOOKUP(Tabela2[[#This Row],[SIEMA]],Siema2025,65,FALSE)</f>
        <v/>
      </c>
      <c r="AV595" s="108" t="str">
        <f>VLOOKUP(Tabela2[[#This Row],[SIEMA]],Siema2025,67,FALSE)</f>
        <v/>
      </c>
      <c r="AW595" s="108" t="str">
        <f>VLOOKUP(Tabela2[[#This Row],[SIEMA]],Siema2025,69,FALSE)</f>
        <v/>
      </c>
      <c r="AX595" s="108" t="str">
        <f>VLOOKUP(Tabela2[[#This Row],[SIEMA]],Siema2025,71,FALSE)</f>
        <v/>
      </c>
      <c r="AY595" s="108" t="str">
        <f>VLOOKUP(Tabela2[[#This Row],[SIEMA]],Siema2025,73,FALSE)</f>
        <v/>
      </c>
      <c r="AZ595" s="108" t="str">
        <f>VLOOKUP(Tabela2[[#This Row],[SIEMA]],Siema2025,75,FALSE)</f>
        <v/>
      </c>
      <c r="BA595" s="108" t="str">
        <f>VLOOKUP(Tabela2[[#This Row],[SIEMA]],Siema2025,77,FALSE)</f>
        <v/>
      </c>
      <c r="BB595" s="108" t="str">
        <f>VLOOKUP(Tabela2[[#This Row],[SIEMA]],Siema2025,79,FALSE)</f>
        <v/>
      </c>
      <c r="BC595" s="108" t="str">
        <f>IF(Tabela2[[#This Row],[Outro(s) ]] = "X", "PREENCHER","NA")</f>
        <v>NA</v>
      </c>
      <c r="BD595" s="108" t="str">
        <f>VLOOKUP(Tabela2[[#This Row],[SIEMA]],Siema2025,82,FALSE)</f>
        <v/>
      </c>
      <c r="BE595" s="108" t="str">
        <f>VLOOKUP(Tabela2[[#This Row],[SIEMA]],Siema2025,81,FALSE)</f>
        <v/>
      </c>
      <c r="BF595" s="110" t="str">
        <f>VLOOKUP(Tabela2[[#This Row],[SIEMA]],Siema2025,28,FALSE)</f>
        <v>Petrobras</v>
      </c>
      <c r="BG595" s="110"/>
      <c r="BH595" s="111" t="str">
        <f>VLOOKUP(Tabela2[[#This Row],[SIEMA]],Siema2025,29,FALSE)</f>
        <v>33000167100750</v>
      </c>
      <c r="BI595" s="112" t="str">
        <f>VLOOKUP(Tabela2[[#This Row],[SIEMA]],Siema2025,107,FALSE)</f>
        <v>Não</v>
      </c>
      <c r="BJ595" s="107" t="s">
        <v>7099</v>
      </c>
      <c r="BK595" s="104" t="s">
        <v>2696</v>
      </c>
      <c r="BL595" s="140">
        <v>45978</v>
      </c>
      <c r="BM595" s="108">
        <f ca="1">IF(Tabela2[[#This Row],[Data de atendimento do Ibama (considerar o primeiro documento/ação)]]="",_xlfn.DAYS(TODAY(),J595),_xlfn.DAYS(Tabela2[[#This Row],[Data de atendimento do Ibama (considerar o primeiro documento/ação)]],J595))</f>
        <v>84</v>
      </c>
      <c r="BN595" s="108" t="str">
        <f>IF(Tabela2[[#This Row],[Atendido pelo Ibama ("Não" ou "Sim")]]="Não","Preencher", IF(Tabela2[[#This Row],[Atendido pelo Ibama ("Não" ou "Sim")]]="Sim","NA",""))</f>
        <v>NA</v>
      </c>
      <c r="BO595" s="114" t="s">
        <v>7138</v>
      </c>
      <c r="BP595" s="108" t="str">
        <f>IF(Tabela2[[#This Row],[Forma de atendimento (primeiro documento/ação)]]= "Outros (especificar)", "PREENCHER","NA")</f>
        <v>NA</v>
      </c>
      <c r="BQ595" s="106" t="s">
        <v>123</v>
      </c>
      <c r="BR595" s="108" t="str">
        <f>IF(Tabela2[[#This Row],[Equipe do Ibama foi a campo? Houve sobrevoo do Poseidon?]] = "Sim", "PREENCHER","NA")</f>
        <v>NA</v>
      </c>
      <c r="BS595" s="108" t="str">
        <f>IF(Tabela2[[#This Row],[Se sim, foi emitida Ordem de Emergência? (informações vinculada à coluna CK)]] = "Sim", "PREENCHER","NA")</f>
        <v>NA</v>
      </c>
      <c r="BT595" s="108" t="s">
        <v>7115</v>
      </c>
      <c r="BU595" s="108" t="s">
        <v>123</v>
      </c>
      <c r="BV595" s="108" t="s">
        <v>2696</v>
      </c>
      <c r="BW595" s="108" t="s">
        <v>123</v>
      </c>
      <c r="BX595" s="106"/>
      <c r="BY595" s="106"/>
      <c r="BZ595" s="104" t="str">
        <f>IF(Tabela2[[#This Row],[Data do documento de encerramento]]="NA","NA",IF(Tabela2[[#This Row],[Data do documento de encerramento]]="","Pendente de conclusão/ encerramento",_xlfn.DAYS(Tabela2[[#This Row],[Data do documento de encerramento]],J595)))</f>
        <v>Pendente de conclusão/ encerramento</v>
      </c>
      <c r="CA595" s="107"/>
      <c r="CB595" s="107"/>
      <c r="CC595" s="107" t="s">
        <v>7204</v>
      </c>
      <c r="CD595" s="107" t="s">
        <v>123</v>
      </c>
      <c r="CE595" s="107" t="s">
        <v>123</v>
      </c>
      <c r="CF595" s="107" t="s">
        <v>7149</v>
      </c>
    </row>
    <row r="596" spans="1:84" ht="45.75" hidden="1">
      <c r="A596" s="169">
        <v>202582761228</v>
      </c>
      <c r="B596" s="170" t="s">
        <v>9743</v>
      </c>
      <c r="C596" s="108" t="str">
        <f>VLOOKUP(Tabela2[[#This Row],[SIEMA]],Siema2025,4,FALSE)</f>
        <v xml:space="preserve"> MG</v>
      </c>
      <c r="D596" s="106" t="str">
        <f>VLOOKUP(Tabela2[[#This Row],[SIEMA]],Siema2025,3,FALSE)</f>
        <v xml:space="preserve">Araguari </v>
      </c>
      <c r="E596" s="106" t="s">
        <v>9115</v>
      </c>
      <c r="F596" s="106" t="s">
        <v>9744</v>
      </c>
      <c r="G596" s="179" t="s">
        <v>9745</v>
      </c>
      <c r="H596" s="106" t="s">
        <v>9746</v>
      </c>
      <c r="I596" s="104" t="s">
        <v>7114</v>
      </c>
      <c r="J596" s="105">
        <f>VLOOKUP(Tabela2[[#This Row],[SIEMA]],Siema2025,2,FALSE)</f>
        <v>45894</v>
      </c>
      <c r="K596" s="105" t="str">
        <f>VLOOKUP(Tabela2[[#This Row],[SIEMA]],Siema2025,16,FALSE)</f>
        <v>Segunda</v>
      </c>
      <c r="L596" s="106" t="str">
        <f>IF(Tabela2[[#This Row],[Data]]="","Sem Informação",VLOOKUP(MONTH(Tabela2[[#This Row],[Data]]),'[1]Validação de dados'!$I$1:$J$13,2,0))</f>
        <v>Agosto</v>
      </c>
      <c r="M596" s="104">
        <f>YEAR(Tabela2[[#This Row],[Data]])</f>
        <v>2025</v>
      </c>
      <c r="N596" s="105" t="str">
        <f>VLOOKUP(Tabela2[[#This Row],[SIEMA]],Siema2025,17,FALSE)</f>
        <v>Matutino</v>
      </c>
      <c r="O596" s="105" t="str">
        <f>VLOOKUP(Tabela2[[#This Row],[SIEMA]],Siema2025,5,FALSE)</f>
        <v>Rodovia</v>
      </c>
      <c r="P596" s="104" t="str">
        <f>VLOOKUP(Tabela2[[#This Row],[SIEMA]],Siema2025,21,FALSE)</f>
        <v/>
      </c>
      <c r="Q596" s="104">
        <v>1202</v>
      </c>
      <c r="R596" s="104" t="str">
        <f>VLOOKUP(Tabela2[[#This Row],[SIEMA]],Siema2025,10,FALSE)</f>
        <v/>
      </c>
      <c r="S596" s="107" t="str">
        <f>IF(Q596="","", IF(Q596="NC","", IF(Q596="NE","", IF(Q596="NA","",IFERROR(VLOOKUP(Q596,[1]Produtos!$A$1:$C$2319,2,FALSE),"Não Cadastrado")))))</f>
        <v>GASÓLEO ou ÓLEO DIESEL ou ÓLEO PARA AQUECIMENTO, LEVE</v>
      </c>
      <c r="T596" s="104">
        <v>1000</v>
      </c>
      <c r="U596" s="104" t="s">
        <v>648</v>
      </c>
      <c r="V596" s="104">
        <f>IF(Q596="","",IF(ISNUMBER(Q596)=FALSE,"Não se aplica",IFERROR(VLOOKUP(Q596,Produtos!$A$1:$C$2319,3,FALSE),"Não Cadastrado")))</f>
        <v>3</v>
      </c>
      <c r="W596" s="104" t="str">
        <f>VLOOKUP(Tabela2[[#This Row],[SIEMA]],Siema2025,10,FALSE)</f>
        <v/>
      </c>
      <c r="X596" s="113" t="str">
        <f>IF(Tabela2[[#This Row],[Origem do acidente]] = "Plataforma", "PREENCHER","NA")</f>
        <v>NA</v>
      </c>
      <c r="Y596" s="109" t="str">
        <f>IF(W596="","", IF(W596="NC","", IF(W596="NE","", IF(W596="NA","",IFERROR(VLOOKUP(W596,Produtos!$A$1:$C$2319,2,FALSE),"Não Cadastrado")))))</f>
        <v/>
      </c>
      <c r="Z596" s="104" t="str">
        <f>VLOOKUP(Tabela2[[#This Row],[SIEMA]],Siema2025,11,FALSE)</f>
        <v xml:space="preserve"> </v>
      </c>
      <c r="AA596" s="104" t="str">
        <f>VLOOKUP(Tabela2[[#This Row],[SIEMA]],Siema2025,12,FALSE)</f>
        <v xml:space="preserve"> </v>
      </c>
      <c r="AB596" s="104" t="str">
        <f>IF(W596="","",IF(ISNUMBER(W596)=FALSE,"Não se aplica",IFERROR(VLOOKUP(W596,Produtos!$A$1:$C$2319,3,FALSE),"Não Cadastrado")))</f>
        <v/>
      </c>
      <c r="AC596" s="104"/>
      <c r="AD596" s="108" t="str">
        <f>IF(Tabela2[[#This Row],[Origem do acidente]] = "Plataforma", "PREENCHER","NA")</f>
        <v>NA</v>
      </c>
      <c r="AE596" s="107" t="str">
        <f>IF(AC596="","", IF(AC596="NC","", IF(AC596="NE","", IF(AC596="NA","",IFERROR(VLOOKUP(AC596,Produtos!$A$1:$C$2319,2,FALSE),"Não Cadastrado")))))</f>
        <v/>
      </c>
      <c r="AF596" s="104"/>
      <c r="AG596" s="104"/>
      <c r="AH596" s="104" t="str">
        <f>IF(AC596="","",IF(ISNUMBER(AC596)=FALSE,"Não se aplica",IFERROR(VLOOKUP(AC596,Produtos!$A$1:$C$2319,3,FALSE),"Não Cadastrado")))</f>
        <v/>
      </c>
      <c r="AI596" s="104"/>
      <c r="AJ596" s="104" t="str">
        <f>VLOOKUP(Tabela2[[#This Row],[SIEMA]],Siema2025,26,FALSE)</f>
        <v>Segundo informações repassadas ao NEA, ocorreu o tombamento de veículo carregado com combustível, seguido de vazamento de parte do produto no
solo. Há informações de curso d'água nas proximidades.</v>
      </c>
      <c r="AK596" s="107" t="s">
        <v>6834</v>
      </c>
      <c r="AL596" s="107" t="s">
        <v>7182</v>
      </c>
      <c r="AM596" s="107"/>
      <c r="AN596" s="108" t="str">
        <f>VLOOKUP(Tabela2[[#This Row],[SIEMA]],Siema2025,51,FALSE)</f>
        <v/>
      </c>
      <c r="AO596" s="108" t="str">
        <f>VLOOKUP(Tabela2[[#This Row],[SIEMA]],Siema2025,53,FALSE)</f>
        <v/>
      </c>
      <c r="AP596" s="108" t="str">
        <f>VLOOKUP(Tabela2[[#This Row],[SIEMA]],Siema2025,55,FALSE)</f>
        <v/>
      </c>
      <c r="AQ596" s="108" t="str">
        <f>VLOOKUP(Tabela2[[#This Row],[SIEMA]],Siema2025,57,FALSE)</f>
        <v/>
      </c>
      <c r="AR596" s="108" t="str">
        <f>VLOOKUP(Tabela2[[#This Row],[SIEMA]],Siema2025,59,FALSE)</f>
        <v/>
      </c>
      <c r="AS596" s="108" t="str">
        <f>VLOOKUP(Tabela2[[#This Row],[SIEMA]],Siema2025,61,FALSE)</f>
        <v/>
      </c>
      <c r="AT596" s="108" t="str">
        <f>VLOOKUP(Tabela2[[#This Row],[SIEMA]],Siema2025,63,FALSE)</f>
        <v/>
      </c>
      <c r="AU596" s="108" t="str">
        <f>VLOOKUP(Tabela2[[#This Row],[SIEMA]],Siema2025,65,FALSE)</f>
        <v>X</v>
      </c>
      <c r="AV596" s="108" t="str">
        <f>VLOOKUP(Tabela2[[#This Row],[SIEMA]],Siema2025,67,FALSE)</f>
        <v/>
      </c>
      <c r="AW596" s="108" t="str">
        <f>VLOOKUP(Tabela2[[#This Row],[SIEMA]],Siema2025,69,FALSE)</f>
        <v/>
      </c>
      <c r="AX596" s="108" t="s">
        <v>7183</v>
      </c>
      <c r="AY596" s="108" t="str">
        <f>VLOOKUP(Tabela2[[#This Row],[SIEMA]],Siema2025,73,FALSE)</f>
        <v/>
      </c>
      <c r="AZ596" s="108" t="str">
        <f>VLOOKUP(Tabela2[[#This Row],[SIEMA]],Siema2025,75,FALSE)</f>
        <v/>
      </c>
      <c r="BA596" s="108" t="str">
        <f>VLOOKUP(Tabela2[[#This Row],[SIEMA]],Siema2025,77,FALSE)</f>
        <v/>
      </c>
      <c r="BB596" s="108" t="str">
        <f>VLOOKUP(Tabela2[[#This Row],[SIEMA]],Siema2025,79,FALSE)</f>
        <v/>
      </c>
      <c r="BC596" s="108" t="str">
        <f>IF(Tabela2[[#This Row],[Outro(s) ]] = "X", "PREENCHER","NA")</f>
        <v>NA</v>
      </c>
      <c r="BD596" s="108" t="str">
        <f>VLOOKUP(Tabela2[[#This Row],[SIEMA]],Siema2025,82,FALSE)</f>
        <v/>
      </c>
      <c r="BE596" s="108" t="str">
        <f>VLOOKUP(Tabela2[[#This Row],[SIEMA]],Siema2025,81,FALSE)</f>
        <v/>
      </c>
      <c r="BF596" s="110" t="s">
        <v>6834</v>
      </c>
      <c r="BG596" s="110"/>
      <c r="BH596" s="111" t="s">
        <v>6834</v>
      </c>
      <c r="BI596" s="112" t="s">
        <v>2696</v>
      </c>
      <c r="BJ596" s="107" t="s">
        <v>7099</v>
      </c>
      <c r="BK596" s="104" t="s">
        <v>2696</v>
      </c>
      <c r="BL596" s="167">
        <v>45898</v>
      </c>
      <c r="BM596" s="108">
        <f ca="1">IF(Tabela2[[#This Row],[Data de atendimento do Ibama (considerar o primeiro documento/ação)]]="",_xlfn.DAYS(TODAY(),J596),_xlfn.DAYS(Tabela2[[#This Row],[Data de atendimento do Ibama (considerar o primeiro documento/ação)]],J596))</f>
        <v>4</v>
      </c>
      <c r="BN596" s="108" t="str">
        <f>IF(Tabela2[[#This Row],[Atendido pelo Ibama ("Não" ou "Sim")]]="Não","Preencher", IF(Tabela2[[#This Row],[Atendido pelo Ibama ("Não" ou "Sim")]]="Sim","NA",""))</f>
        <v>NA</v>
      </c>
      <c r="BO596" s="114" t="s">
        <v>7100</v>
      </c>
      <c r="BP596" s="108" t="str">
        <f>IF(Tabela2[[#This Row],[Forma de atendimento (primeiro documento/ação)]]= "Outros (especificar)", "PREENCHER","NA")</f>
        <v>NA</v>
      </c>
      <c r="BQ596" s="106" t="s">
        <v>123</v>
      </c>
      <c r="BR596" s="108" t="str">
        <f>IF(Tabela2[[#This Row],[Equipe do Ibama foi a campo? Houve sobrevoo do Poseidon?]] = "Sim", "PREENCHER","NA")</f>
        <v>NA</v>
      </c>
      <c r="BS596" s="108" t="str">
        <f>IF(Tabela2[[#This Row],[Se sim, foi emitida Ordem de Emergência? (informações vinculada à coluna CK)]] = "Sim", "PREENCHER","NA")</f>
        <v>NA</v>
      </c>
      <c r="BT596" s="108" t="s">
        <v>7126</v>
      </c>
      <c r="BU596" s="108" t="s">
        <v>2696</v>
      </c>
      <c r="BV596" s="108" t="s">
        <v>2696</v>
      </c>
      <c r="BW596" s="108" t="s">
        <v>123</v>
      </c>
      <c r="BX596" s="106" t="s">
        <v>7127</v>
      </c>
      <c r="BY596" s="106"/>
      <c r="BZ596" s="104" t="str">
        <f>IF(Tabela2[[#This Row],[Data do documento de encerramento]]="NA","NA",IF(Tabela2[[#This Row],[Data do documento de encerramento]]="","Pendente de conclusão/ encerramento",_xlfn.DAYS(Tabela2[[#This Row],[Data do documento de encerramento]],J596)))</f>
        <v>Pendente de conclusão/ encerramento</v>
      </c>
      <c r="CA596" s="107" t="s">
        <v>9747</v>
      </c>
      <c r="CB596" s="107"/>
      <c r="CC596" s="115"/>
      <c r="CD596" s="107"/>
      <c r="CE596" s="107"/>
      <c r="CF596" s="107"/>
    </row>
    <row r="597" spans="1:84" ht="30.75" hidden="1">
      <c r="A597" s="169">
        <v>202582764853</v>
      </c>
      <c r="B597" s="170" t="s">
        <v>9748</v>
      </c>
      <c r="C597" s="108" t="str">
        <f>VLOOKUP(Tabela2[[#This Row],[SIEMA]],Siema2025,4,FALSE)</f>
        <v xml:space="preserve"> SE</v>
      </c>
      <c r="D597" s="106" t="str">
        <f>VLOOKUP(Tabela2[[#This Row],[SIEMA]],Siema2025,3,FALSE)</f>
        <v xml:space="preserve">Divina Pastora </v>
      </c>
      <c r="E597" s="106" t="str">
        <f>VLOOKUP(Tabela2[[#This Row],[SIEMA]],Siema2025,20,FALSE)</f>
        <v>Linha de produção do poço 7-RO-646-SE.</v>
      </c>
      <c r="F597" s="106"/>
      <c r="G597" s="179" t="s">
        <v>9749</v>
      </c>
      <c r="H597" s="179" t="s">
        <v>9750</v>
      </c>
      <c r="I597" s="104" t="s">
        <v>7223</v>
      </c>
      <c r="J597" s="105">
        <f>VLOOKUP(Tabela2[[#This Row],[SIEMA]],Siema2025,2,FALSE)</f>
        <v>45894</v>
      </c>
      <c r="K597" s="105" t="str">
        <f>VLOOKUP(Tabela2[[#This Row],[SIEMA]],Siema2025,16,FALSE)</f>
        <v>Segunda</v>
      </c>
      <c r="L597" s="106" t="str">
        <f>IF(Tabela2[[#This Row],[Data]]="","Sem Informação",VLOOKUP(MONTH(Tabela2[[#This Row],[Data]]),'[1]Validação de dados'!$I$1:$J$13,2,0))</f>
        <v>Agosto</v>
      </c>
      <c r="M597" s="104">
        <f>YEAR(Tabela2[[#This Row],[Data]])</f>
        <v>2025</v>
      </c>
      <c r="N597" s="105" t="str">
        <f>VLOOKUP(Tabela2[[#This Row],[SIEMA]],Siema2025,17,FALSE)</f>
        <v>Vespertino</v>
      </c>
      <c r="O597" s="105" t="s">
        <v>145</v>
      </c>
      <c r="P597" s="104" t="str">
        <f>VLOOKUP(Tabela2[[#This Row],[SIEMA]],Siema2025,21,FALSE)</f>
        <v>Poço Terrestre - Causa provável: Corrosão</v>
      </c>
      <c r="Q597" s="104">
        <v>1267</v>
      </c>
      <c r="R597" s="104"/>
      <c r="S597" s="107" t="str">
        <f>IF(Q597="","", IF(Q597="NC","", IF(Q597="NE","", IF(Q597="NA","",IFERROR(VLOOKUP(Q597,[1]Produtos!$A$1:$C$2319,2,FALSE),"Não Cadastrado")))))</f>
        <v>PETRÓLEO CRU</v>
      </c>
      <c r="T597" s="104" t="s">
        <v>9751</v>
      </c>
      <c r="U597" s="104" t="str">
        <f>VLOOKUP(Tabela2[[#This Row],[SIEMA]],Siema2025,12,FALSE)</f>
        <v>M3</v>
      </c>
      <c r="V597" s="104">
        <f>IF(Q597="","",IF(ISNUMBER(Q597)=FALSE,"Não se aplica",IFERROR(VLOOKUP(Q597,Produtos!$A$1:$C$2319,3,FALSE),"Não Cadastrado")))</f>
        <v>3</v>
      </c>
      <c r="W597" s="104"/>
      <c r="X597" s="113" t="str">
        <f>IF(Tabela2[[#This Row],[Origem do acidente]] = "Plataforma", "PREENCHER","NA")</f>
        <v>NA</v>
      </c>
      <c r="Y597" s="109" t="str">
        <f>IF(W597="","", IF(W597="NC","", IF(W597="NE","", IF(W597="NA","",IFERROR(VLOOKUP(W597,Produtos!$A$1:$C$2319,2,FALSE),"Não Cadastrado")))))</f>
        <v/>
      </c>
      <c r="Z597" s="104"/>
      <c r="AA597" s="104" t="str">
        <f>VLOOKUP(Tabela2[[#This Row],[SIEMA]],Siema2025,12,FALSE)</f>
        <v>M3</v>
      </c>
      <c r="AB597" s="104" t="str">
        <f>IF(W597="","",IF(ISNUMBER(W597)=FALSE,"Não se aplica",IFERROR(VLOOKUP(W597,Produtos!$A$1:$C$2319,3,FALSE),"Não Cadastrado")))</f>
        <v/>
      </c>
      <c r="AC597" s="104"/>
      <c r="AD597" s="108" t="str">
        <f>IF(Tabela2[[#This Row],[Origem do acidente]] = "Plataforma", "PREENCHER","NA")</f>
        <v>NA</v>
      </c>
      <c r="AE597" s="107" t="str">
        <f>IF(AC597="","", IF(AC597="NC","", IF(AC597="NE","", IF(AC597="NA","",IFERROR(VLOOKUP(AC597,Produtos!$A$1:$C$2319,2,FALSE),"Não Cadastrado")))))</f>
        <v/>
      </c>
      <c r="AF597" s="104"/>
      <c r="AG597" s="104"/>
      <c r="AH597" s="104" t="str">
        <f>IF(AC597="","",IF(ISNUMBER(AC597)=FALSE,"Não se aplica",IFERROR(VLOOKUP(AC597,Produtos!$A$1:$C$2319,3,FALSE),"Não Cadastrado")))</f>
        <v/>
      </c>
      <c r="AI597" s="104"/>
      <c r="AJ597" s="104" t="str">
        <f>VLOOKUP(Tabela2[[#This Row],[SIEMA]],Siema2025,26,FALSE)</f>
        <v>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v>
      </c>
      <c r="AK597" s="107" t="s">
        <v>7234</v>
      </c>
      <c r="AL597" s="107"/>
      <c r="AM597" s="107"/>
      <c r="AN597" s="108" t="str">
        <f>VLOOKUP(Tabela2[[#This Row],[SIEMA]],Siema2025,51,FALSE)</f>
        <v/>
      </c>
      <c r="AO597" s="108" t="str">
        <f>VLOOKUP(Tabela2[[#This Row],[SIEMA]],Siema2025,53,FALSE)</f>
        <v/>
      </c>
      <c r="AP597" s="108" t="str">
        <f>VLOOKUP(Tabela2[[#This Row],[SIEMA]],Siema2025,55,FALSE)</f>
        <v/>
      </c>
      <c r="AQ597" s="108" t="str">
        <f>VLOOKUP(Tabela2[[#This Row],[SIEMA]],Siema2025,57,FALSE)</f>
        <v/>
      </c>
      <c r="AR597" s="108" t="str">
        <f>VLOOKUP(Tabela2[[#This Row],[SIEMA]],Siema2025,59,FALSE)</f>
        <v/>
      </c>
      <c r="AS597" s="108" t="str">
        <f>VLOOKUP(Tabela2[[#This Row],[SIEMA]],Siema2025,61,FALSE)</f>
        <v/>
      </c>
      <c r="AT597" s="108" t="str">
        <f>VLOOKUP(Tabela2[[#This Row],[SIEMA]],Siema2025,63,FALSE)</f>
        <v/>
      </c>
      <c r="AU597" s="108" t="str">
        <f>VLOOKUP(Tabela2[[#This Row],[SIEMA]],Siema2025,65,FALSE)</f>
        <v>X</v>
      </c>
      <c r="AV597" s="108" t="str">
        <f>VLOOKUP(Tabela2[[#This Row],[SIEMA]],Siema2025,67,FALSE)</f>
        <v/>
      </c>
      <c r="AW597" s="108" t="str">
        <f>VLOOKUP(Tabela2[[#This Row],[SIEMA]],Siema2025,69,FALSE)</f>
        <v/>
      </c>
      <c r="AX597" s="108" t="str">
        <f>VLOOKUP(Tabela2[[#This Row],[SIEMA]],Siema2025,71,FALSE)</f>
        <v/>
      </c>
      <c r="AY597" s="108" t="str">
        <f>VLOOKUP(Tabela2[[#This Row],[SIEMA]],Siema2025,73,FALSE)</f>
        <v/>
      </c>
      <c r="AZ597" s="108" t="str">
        <f>VLOOKUP(Tabela2[[#This Row],[SIEMA]],Siema2025,75,FALSE)</f>
        <v/>
      </c>
      <c r="BA597" s="108" t="str">
        <f>VLOOKUP(Tabela2[[#This Row],[SIEMA]],Siema2025,77,FALSE)</f>
        <v/>
      </c>
      <c r="BB597" s="108" t="str">
        <f>VLOOKUP(Tabela2[[#This Row],[SIEMA]],Siema2025,79,FALSE)</f>
        <v/>
      </c>
      <c r="BC597" s="108" t="str">
        <f>IF(Tabela2[[#This Row],[Outro(s) ]] = "X", "PREENCHER","NA")</f>
        <v>NA</v>
      </c>
      <c r="BD597" s="108" t="str">
        <f>VLOOKUP(Tabela2[[#This Row],[SIEMA]],Siema2025,82,FALSE)</f>
        <v/>
      </c>
      <c r="BE597" s="108" t="str">
        <f>VLOOKUP(Tabela2[[#This Row],[SIEMA]],Siema2025,81,FALSE)</f>
        <v/>
      </c>
      <c r="BF597" s="110" t="str">
        <f>VLOOKUP(Tabela2[[#This Row],[SIEMA]],Siema2025,28,FALSE)</f>
        <v>CARMO ENERGY S.A.</v>
      </c>
      <c r="BG597" s="110"/>
      <c r="BH597" s="111" t="str">
        <f>VLOOKUP(Tabela2[[#This Row],[SIEMA]],Siema2025,29,FALSE)</f>
        <v>41955491000101</v>
      </c>
      <c r="BI597" s="112" t="str">
        <f>VLOOKUP(Tabela2[[#This Row],[SIEMA]],Siema2025,107,FALSE)</f>
        <v>Não</v>
      </c>
      <c r="BJ597" s="107" t="s">
        <v>7113</v>
      </c>
      <c r="BK597" s="104" t="s">
        <v>2696</v>
      </c>
      <c r="BL597" s="140">
        <v>45960</v>
      </c>
      <c r="BM597" s="108">
        <f ca="1">IF(Tabela2[[#This Row],[Data de atendimento do Ibama (considerar o primeiro documento/ação)]]="",_xlfn.DAYS(TODAY(),J597),_xlfn.DAYS(Tabela2[[#This Row],[Data de atendimento do Ibama (considerar o primeiro documento/ação)]],J597))</f>
        <v>66</v>
      </c>
      <c r="BN597" s="108" t="str">
        <f>IF(Tabela2[[#This Row],[Atendido pelo Ibama ("Não" ou "Sim")]]="Não","Preencher", IF(Tabela2[[#This Row],[Atendido pelo Ibama ("Não" ou "Sim")]]="Sim","NA",""))</f>
        <v>NA</v>
      </c>
      <c r="BO597" s="114" t="s">
        <v>7100</v>
      </c>
      <c r="BP597" s="108" t="str">
        <f>IF(Tabela2[[#This Row],[Forma de atendimento (primeiro documento/ação)]]= "Outros (especificar)", "PREENCHER","NA")</f>
        <v>NA</v>
      </c>
      <c r="BQ597" s="106" t="s">
        <v>123</v>
      </c>
      <c r="BR597" s="108" t="str">
        <f>IF(Tabela2[[#This Row],[Equipe do Ibama foi a campo? Houve sobrevoo do Poseidon?]] = "Sim", "PREENCHER","NA")</f>
        <v>NA</v>
      </c>
      <c r="BS597" s="108" t="s">
        <v>7114</v>
      </c>
      <c r="BT597" s="108" t="s">
        <v>7115</v>
      </c>
      <c r="BU597" s="108" t="s">
        <v>123</v>
      </c>
      <c r="BV597" s="108" t="s">
        <v>2696</v>
      </c>
      <c r="BW597" s="108" t="s">
        <v>123</v>
      </c>
      <c r="BX597" s="106"/>
      <c r="BY597" s="106"/>
      <c r="BZ597" s="104" t="str">
        <f>IF(Tabela2[[#This Row],[Data do documento de encerramento]]="NA","NA",IF(Tabela2[[#This Row],[Data do documento de encerramento]]="","Pendente de conclusão/ encerramento",_xlfn.DAYS(Tabela2[[#This Row],[Data do documento de encerramento]],J597)))</f>
        <v>Pendente de conclusão/ encerramento</v>
      </c>
      <c r="CA597" s="107"/>
      <c r="CB597" s="107"/>
      <c r="CC597" s="115"/>
      <c r="CD597" s="107"/>
      <c r="CE597" s="107"/>
      <c r="CF597" s="107"/>
    </row>
    <row r="598" spans="1:84" ht="76.5">
      <c r="A598" s="182">
        <v>202582818028</v>
      </c>
      <c r="B598" s="118" t="s">
        <v>9752</v>
      </c>
      <c r="C598" s="108" t="s">
        <v>672</v>
      </c>
      <c r="D598" s="106" t="s">
        <v>637</v>
      </c>
      <c r="E598" s="106" t="s">
        <v>9753</v>
      </c>
      <c r="F598" s="106"/>
      <c r="G598" s="106" t="s">
        <v>9754</v>
      </c>
      <c r="H598" s="106" t="s">
        <v>9755</v>
      </c>
      <c r="I598" s="104" t="s">
        <v>124</v>
      </c>
      <c r="J598" s="105">
        <f>VLOOKUP(Tabela2[[#This Row],[SIEMA]],Siema2025,2,FALSE)</f>
        <v>45895</v>
      </c>
      <c r="K598" s="105" t="str">
        <f>VLOOKUP(Tabela2[[#This Row],[SIEMA]],Siema2025,16,FALSE)</f>
        <v>Terça</v>
      </c>
      <c r="L598" s="106" t="str">
        <f>IF(Tabela2[[#This Row],[Data]]="","Sem Informação",VLOOKUP(MONTH(Tabela2[[#This Row],[Data]]),'[1]Validação de dados'!$I$1:$J$13,2,0))</f>
        <v>Agosto</v>
      </c>
      <c r="M598" s="104">
        <f>YEAR(Tabela2[[#This Row],[Data]])</f>
        <v>2025</v>
      </c>
      <c r="N598" s="105" t="str">
        <f>VLOOKUP(Tabela2[[#This Row],[SIEMA]],Siema2025,17,FALSE)</f>
        <v>Noturno</v>
      </c>
      <c r="O598" s="105" t="s">
        <v>111</v>
      </c>
      <c r="P598" s="104" t="str">
        <f>VLOOKUP(Tabela2[[#This Row],[SIEMA]],Siema2025,21,FALSE)</f>
        <v>Sonda SS-70 (SSV Victoria) em operação no poço 7-BUZ-97D-RJS, Campo de Búzios, Bacia de Santos. Número IMO 8769547.</v>
      </c>
      <c r="Q598" s="104" t="s">
        <v>7094</v>
      </c>
      <c r="R598" t="s">
        <v>7202</v>
      </c>
      <c r="S598" s="107" t="s">
        <v>7147</v>
      </c>
      <c r="T598" s="104">
        <v>1.95</v>
      </c>
      <c r="U598" s="104" t="s">
        <v>7111</v>
      </c>
      <c r="V598" s="104" t="s">
        <v>637</v>
      </c>
      <c r="W598" s="104"/>
      <c r="X598" s="113"/>
      <c r="Y598" s="109" t="str">
        <f>IF(W598="","", IF(W598="NC","", IF(W598="NE","", IF(W598="NA","",IFERROR(VLOOKUP(W598,Produtos!$A$1:$C$2319,2,FALSE),"Não Cadastrado")))))</f>
        <v/>
      </c>
      <c r="Z598" s="104"/>
      <c r="AA598" s="104"/>
      <c r="AB598" s="104" t="str">
        <f>IF(W598="","",IF(ISNUMBER(W598)=FALSE,"Não se aplica",IFERROR(VLOOKUP(W598,Produtos!$A$1:$C$2319,3,FALSE),"Não Cadastrado")))</f>
        <v/>
      </c>
      <c r="AC598" s="104"/>
      <c r="AD598" s="108"/>
      <c r="AE598" s="107" t="str">
        <f>IF(AC598="","", IF(AC598="NC","", IF(AC598="NE","", IF(AC598="NA","",IFERROR(VLOOKUP(AC598,Produtos!$A$1:$C$2319,2,FALSE),"Não Cadastrado")))))</f>
        <v/>
      </c>
      <c r="AF598" s="104"/>
      <c r="AG598" s="104"/>
      <c r="AH598" s="104" t="str">
        <f>IF(AC598="","",IF(ISNUMBER(AC598)=FALSE,"Não se aplica",IFERROR(VLOOKUP(AC598,Produtos!$A$1:$C$2319,3,FALSE),"Não Cadastrado")))</f>
        <v/>
      </c>
      <c r="AI598" s="104"/>
      <c r="AJ598" s="104" t="str">
        <f>VLOOKUP(Tabela2[[#This Row],[SIEMA]],Siema2025,26,FALSE)</f>
        <v>Falha no sistema de controle quando acionada a função ACOUSTIC AND HOT STAB EXTEND.</v>
      </c>
      <c r="AK598" s="107" t="s">
        <v>7290</v>
      </c>
      <c r="AL598" s="107" t="s">
        <v>7234</v>
      </c>
      <c r="AM598" s="107"/>
      <c r="AN598" s="108" t="str">
        <f>VLOOKUP(Tabela2[[#This Row],[SIEMA]],Siema2025,51,FALSE)</f>
        <v/>
      </c>
      <c r="AO598" s="108" t="str">
        <f>VLOOKUP(Tabela2[[#This Row],[SIEMA]],Siema2025,53,FALSE)</f>
        <v/>
      </c>
      <c r="AP598" s="108" t="str">
        <f>VLOOKUP(Tabela2[[#This Row],[SIEMA]],Siema2025,55,FALSE)</f>
        <v/>
      </c>
      <c r="AQ598" s="108" t="str">
        <f>VLOOKUP(Tabela2[[#This Row],[SIEMA]],Siema2025,57,FALSE)</f>
        <v/>
      </c>
      <c r="AR598" s="108" t="str">
        <f>VLOOKUP(Tabela2[[#This Row],[SIEMA]],Siema2025,59,FALSE)</f>
        <v/>
      </c>
      <c r="AS598" s="108" t="str">
        <f>VLOOKUP(Tabela2[[#This Row],[SIEMA]],Siema2025,61,FALSE)</f>
        <v>X</v>
      </c>
      <c r="AT598" s="108" t="str">
        <f>VLOOKUP(Tabela2[[#This Row],[SIEMA]],Siema2025,63,FALSE)</f>
        <v/>
      </c>
      <c r="AU598" s="108" t="str">
        <f>VLOOKUP(Tabela2[[#This Row],[SIEMA]],Siema2025,65,FALSE)</f>
        <v/>
      </c>
      <c r="AV598" s="108" t="str">
        <f>VLOOKUP(Tabela2[[#This Row],[SIEMA]],Siema2025,67,FALSE)</f>
        <v/>
      </c>
      <c r="AW598" s="108" t="str">
        <f>VLOOKUP(Tabela2[[#This Row],[SIEMA]],Siema2025,69,FALSE)</f>
        <v/>
      </c>
      <c r="AX598" s="108" t="str">
        <f>VLOOKUP(Tabela2[[#This Row],[SIEMA]],Siema2025,71,FALSE)</f>
        <v/>
      </c>
      <c r="AY598" s="108" t="str">
        <f>VLOOKUP(Tabela2[[#This Row],[SIEMA]],Siema2025,73,FALSE)</f>
        <v/>
      </c>
      <c r="AZ598" s="108" t="str">
        <f>VLOOKUP(Tabela2[[#This Row],[SIEMA]],Siema2025,75,FALSE)</f>
        <v/>
      </c>
      <c r="BA598" s="108" t="str">
        <f>VLOOKUP(Tabela2[[#This Row],[SIEMA]],Siema2025,77,FALSE)</f>
        <v/>
      </c>
      <c r="BB598" s="108" t="str">
        <f>VLOOKUP(Tabela2[[#This Row],[SIEMA]],Siema2025,79,FALSE)</f>
        <v/>
      </c>
      <c r="BC598" s="108" t="str">
        <f>IF(Tabela2[[#This Row],[Outro(s) ]] = "X", "PREENCHER","NA")</f>
        <v>NA</v>
      </c>
      <c r="BD598" s="108" t="str">
        <f>VLOOKUP(Tabela2[[#This Row],[SIEMA]],Siema2025,82,FALSE)</f>
        <v/>
      </c>
      <c r="BE598" s="108" t="str">
        <f>VLOOKUP(Tabela2[[#This Row],[SIEMA]],Siema2025,81,FALSE)</f>
        <v/>
      </c>
      <c r="BF598" s="110" t="str">
        <f>VLOOKUP(Tabela2[[#This Row],[SIEMA]],Siema2025,28,FALSE)</f>
        <v>Petrobras</v>
      </c>
      <c r="BG598" s="110"/>
      <c r="BH598" s="111">
        <v>33000167000101</v>
      </c>
      <c r="BI598" s="112" t="str">
        <f>VLOOKUP(Tabela2[[#This Row],[SIEMA]],Siema2025,107,FALSE)</f>
        <v>Não</v>
      </c>
      <c r="BJ598" s="107" t="s">
        <v>7099</v>
      </c>
      <c r="BK598" s="104" t="s">
        <v>2696</v>
      </c>
      <c r="BL598" s="140">
        <v>45908</v>
      </c>
      <c r="BM598" s="108">
        <f ca="1">IF(Tabela2[[#This Row],[Data de atendimento do Ibama (considerar o primeiro documento/ação)]]="",_xlfn.DAYS(TODAY(),J598),_xlfn.DAYS(Tabela2[[#This Row],[Data de atendimento do Ibama (considerar o primeiro documento/ação)]],J598))</f>
        <v>13</v>
      </c>
      <c r="BN598" s="108" t="str">
        <f>IF(Tabela2[[#This Row],[Atendido pelo Ibama ("Não" ou "Sim")]]="Não","Preencher", IF(Tabela2[[#This Row],[Atendido pelo Ibama ("Não" ou "Sim")]]="Sim","NA",""))</f>
        <v>NA</v>
      </c>
      <c r="BO598" s="114" t="s">
        <v>7100</v>
      </c>
      <c r="BP598" s="108" t="str">
        <f>IF(Tabela2[[#This Row],[Forma de atendimento (primeiro documento/ação)]]= "Outros (especificar)", "PREENCHER","NA")</f>
        <v>NA</v>
      </c>
      <c r="BQ598" s="106" t="s">
        <v>123</v>
      </c>
      <c r="BR598" s="108" t="str">
        <f>IF(Tabela2[[#This Row],[Equipe do Ibama foi a campo? Houve sobrevoo do Poseidon?]] = "Sim", "PREENCHER","NA")</f>
        <v>NA</v>
      </c>
      <c r="BS598" s="108" t="str">
        <f>IF(Tabela2[[#This Row],[Se sim, foi emitida Ordem de Emergência? (informações vinculada à coluna CK)]] = "Sim", "PREENCHER","NA")</f>
        <v>NA</v>
      </c>
      <c r="BT598" s="108" t="s">
        <v>7101</v>
      </c>
      <c r="BU598" s="108" t="s">
        <v>2696</v>
      </c>
      <c r="BV598" s="108" t="s">
        <v>123</v>
      </c>
      <c r="BW598" s="108" t="s">
        <v>2696</v>
      </c>
      <c r="BX598" s="106" t="s">
        <v>7102</v>
      </c>
      <c r="BY598" s="140">
        <v>46164</v>
      </c>
      <c r="BZ598" s="104">
        <f>IF(Tabela2[[#This Row],[Data do documento de encerramento]]="NA","NA",IF(Tabela2[[#This Row],[Data do documento de encerramento]]="","Pendente de conclusão/ encerramento",_xlfn.DAYS(Tabela2[[#This Row],[Data do documento de encerramento]],J598)))</f>
        <v>269</v>
      </c>
      <c r="CA598" s="107"/>
      <c r="CB598" s="107" t="s">
        <v>7262</v>
      </c>
      <c r="CC598" s="107" t="s">
        <v>7204</v>
      </c>
      <c r="CD598" s="107" t="s">
        <v>123</v>
      </c>
      <c r="CE598" s="107" t="s">
        <v>123</v>
      </c>
      <c r="CF598" s="107" t="s">
        <v>7141</v>
      </c>
    </row>
    <row r="599" spans="1:84" ht="76.5" hidden="1">
      <c r="A599" s="169">
        <v>202582861224</v>
      </c>
      <c r="B599" s="170" t="s">
        <v>9756</v>
      </c>
      <c r="C599" s="108" t="str">
        <f>VLOOKUP(Tabela2[[#This Row],[SIEMA]],Siema2025,4,FALSE)</f>
        <v xml:space="preserve"> SP</v>
      </c>
      <c r="D599" s="106" t="str">
        <f>VLOOKUP(Tabela2[[#This Row],[SIEMA]],Siema2025,3,FALSE)</f>
        <v xml:space="preserve">Caçapava </v>
      </c>
      <c r="E599" s="106" t="s">
        <v>7186</v>
      </c>
      <c r="F599" s="106" t="s">
        <v>9757</v>
      </c>
      <c r="G599" s="106" t="s">
        <v>9758</v>
      </c>
      <c r="H599" s="106" t="s">
        <v>9759</v>
      </c>
      <c r="I599" s="104" t="s">
        <v>7114</v>
      </c>
      <c r="J599" s="105">
        <f>VLOOKUP(Tabela2[[#This Row],[SIEMA]],Siema2025,2,FALSE)</f>
        <v>45895</v>
      </c>
      <c r="K599" s="105" t="str">
        <f>VLOOKUP(Tabela2[[#This Row],[SIEMA]],Siema2025,16,FALSE)</f>
        <v>Terça</v>
      </c>
      <c r="L599" s="106" t="str">
        <f>IF(Tabela2[[#This Row],[Data]]="","Sem Informação",VLOOKUP(MONTH(Tabela2[[#This Row],[Data]]),'[1]Validação de dados'!$I$1:$J$13,2,0))</f>
        <v>Agosto</v>
      </c>
      <c r="M599" s="104">
        <f>YEAR(Tabela2[[#This Row],[Data]])</f>
        <v>2025</v>
      </c>
      <c r="N599" s="105" t="str">
        <f>VLOOKUP(Tabela2[[#This Row],[SIEMA]],Siema2025,17,FALSE)</f>
        <v>Noturno</v>
      </c>
      <c r="O599" s="105" t="str">
        <f>VLOOKUP(Tabela2[[#This Row],[SIEMA]],Siema2025,5,FALSE)</f>
        <v>Rodovia</v>
      </c>
      <c r="P599" s="104" t="str">
        <f>VLOOKUP(Tabela2[[#This Row],[SIEMA]],Siema2025,21,FALSE)</f>
        <v>Rod. Presidente Dutra  Km132+000 Sentido Norte</v>
      </c>
      <c r="Q599" s="104" t="s">
        <v>7418</v>
      </c>
      <c r="R599" s="104" t="s">
        <v>9760</v>
      </c>
      <c r="S599" s="107" t="str">
        <f>IF(Q599="","", IF(Q599="NC","", IF(Q599="NE","", IF(Q599="NA","",IFERROR(VLOOKUP(Q599,[1]Produtos!$A$1:$C$2319,2,FALSE),"Não Cadastrado")))))</f>
        <v/>
      </c>
      <c r="T599" s="104" t="s">
        <v>9331</v>
      </c>
      <c r="U599" s="104" t="s">
        <v>7062</v>
      </c>
      <c r="V599" s="104" t="s">
        <v>7689</v>
      </c>
      <c r="W599" s="104" t="str">
        <f>VLOOKUP(Tabela2[[#This Row],[SIEMA]],Siema2025,10,FALSE)</f>
        <v/>
      </c>
      <c r="X599" s="113" t="str">
        <f>IF(Tabela2[[#This Row],[Origem do acidente]] = "Plataforma", "PREENCHER","NA")</f>
        <v>NA</v>
      </c>
      <c r="Y599" s="109" t="str">
        <f>IF(W599="","", IF(W599="NC","", IF(W599="NE","", IF(W599="NA","",IFERROR(VLOOKUP(W599,Produtos!$A$1:$C$2319,2,FALSE),"Não Cadastrado")))))</f>
        <v/>
      </c>
      <c r="Z599" s="104" t="str">
        <f>VLOOKUP(Tabela2[[#This Row],[SIEMA]],Siema2025,11,FALSE)</f>
        <v xml:space="preserve"> </v>
      </c>
      <c r="AA599" s="104" t="str">
        <f>VLOOKUP(Tabela2[[#This Row],[SIEMA]],Siema2025,12,FALSE)</f>
        <v xml:space="preserve"> </v>
      </c>
      <c r="AB599" s="104" t="str">
        <f>IF(W599="","",IF(ISNUMBER(W599)=FALSE,"Não se aplica",IFERROR(VLOOKUP(W599,Produtos!$A$1:$C$2319,3,FALSE),"Não Cadastrado")))</f>
        <v/>
      </c>
      <c r="AC599" s="104"/>
      <c r="AD599" s="108" t="str">
        <f>IF(Tabela2[[#This Row],[Origem do acidente]] = "Plataforma", "PREENCHER","NA")</f>
        <v>NA</v>
      </c>
      <c r="AE599" s="107" t="str">
        <f>IF(AC599="","", IF(AC599="NC","", IF(AC599="NE","", IF(AC599="NA","",IFERROR(VLOOKUP(AC599,Produtos!$A$1:$C$2319,2,FALSE),"Não Cadastrado")))))</f>
        <v/>
      </c>
      <c r="AF599" s="104"/>
      <c r="AG599" s="104"/>
      <c r="AH599" s="104" t="str">
        <f>IF(AC599="","",IF(ISNUMBER(AC599)=FALSE,"Não se aplica",IFERROR(VLOOKUP(AC599,Produtos!$A$1:$C$2319,3,FALSE),"Não Cadastrado")))</f>
        <v/>
      </c>
      <c r="AI599" s="104"/>
      <c r="AJ599" s="104" t="str">
        <f>VLOOKUP(Tabela2[[#This Row],[SIEMA]],Siema2025,26,FALSE)</f>
        <v>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v>
      </c>
      <c r="AK599" s="107" t="s">
        <v>7388</v>
      </c>
      <c r="AL599" s="107"/>
      <c r="AM599" s="107"/>
      <c r="AN599" s="108" t="str">
        <f>VLOOKUP(Tabela2[[#This Row],[SIEMA]],Siema2025,51,FALSE)</f>
        <v/>
      </c>
      <c r="AO599" s="108" t="str">
        <f>VLOOKUP(Tabela2[[#This Row],[SIEMA]],Siema2025,53,FALSE)</f>
        <v/>
      </c>
      <c r="AP599" s="108" t="str">
        <f>VLOOKUP(Tabela2[[#This Row],[SIEMA]],Siema2025,55,FALSE)</f>
        <v/>
      </c>
      <c r="AQ599" s="108" t="str">
        <f>VLOOKUP(Tabela2[[#This Row],[SIEMA]],Siema2025,57,FALSE)</f>
        <v/>
      </c>
      <c r="AR599" s="108" t="str">
        <f>VLOOKUP(Tabela2[[#This Row],[SIEMA]],Siema2025,59,FALSE)</f>
        <v/>
      </c>
      <c r="AS599" s="108" t="str">
        <f>VLOOKUP(Tabela2[[#This Row],[SIEMA]],Siema2025,61,FALSE)</f>
        <v/>
      </c>
      <c r="AT599" s="108" t="str">
        <f>VLOOKUP(Tabela2[[#This Row],[SIEMA]],Siema2025,63,FALSE)</f>
        <v/>
      </c>
      <c r="AU599" s="108" t="str">
        <f>VLOOKUP(Tabela2[[#This Row],[SIEMA]],Siema2025,65,FALSE)</f>
        <v/>
      </c>
      <c r="AV599" s="108" t="str">
        <f>VLOOKUP(Tabela2[[#This Row],[SIEMA]],Siema2025,67,FALSE)</f>
        <v/>
      </c>
      <c r="AW599" s="108" t="str">
        <f>VLOOKUP(Tabela2[[#This Row],[SIEMA]],Siema2025,69,FALSE)</f>
        <v/>
      </c>
      <c r="AX599" s="108" t="str">
        <f>VLOOKUP(Tabela2[[#This Row],[SIEMA]],Siema2025,71,FALSE)</f>
        <v/>
      </c>
      <c r="AY599" s="108" t="str">
        <f>VLOOKUP(Tabela2[[#This Row],[SIEMA]],Siema2025,73,FALSE)</f>
        <v/>
      </c>
      <c r="AZ599" s="108" t="str">
        <f>VLOOKUP(Tabela2[[#This Row],[SIEMA]],Siema2025,75,FALSE)</f>
        <v/>
      </c>
      <c r="BA599" s="108" t="str">
        <f>VLOOKUP(Tabela2[[#This Row],[SIEMA]],Siema2025,77,FALSE)</f>
        <v/>
      </c>
      <c r="BB599" s="108"/>
      <c r="BC599" s="108" t="str">
        <f>IF(Tabela2[[#This Row],[Outro(s) ]] = "X", "PREENCHER","NA")</f>
        <v>NA</v>
      </c>
      <c r="BD599" s="108" t="str">
        <f>VLOOKUP(Tabela2[[#This Row],[SIEMA]],Siema2025,82,FALSE)</f>
        <v/>
      </c>
      <c r="BE599" s="108" t="s">
        <v>7183</v>
      </c>
      <c r="BF599" s="110" t="str">
        <f>VLOOKUP(Tabela2[[#This Row],[SIEMA]],Siema2025,28,FALSE)</f>
        <v>OSMANI FRANCISCO SANTANA</v>
      </c>
      <c r="BG599" s="110"/>
      <c r="BH599" s="111" t="str">
        <f>VLOOKUP(Tabela2[[#This Row],[SIEMA]],Siema2025,29,FALSE)</f>
        <v>314</v>
      </c>
      <c r="BI599" s="112" t="str">
        <f>VLOOKUP(Tabela2[[#This Row],[SIEMA]],Siema2025,107,FALSE)</f>
        <v>Não</v>
      </c>
      <c r="BJ599" s="107" t="s">
        <v>7099</v>
      </c>
      <c r="BK599" s="104" t="s">
        <v>2696</v>
      </c>
      <c r="BL599" s="140">
        <v>45905</v>
      </c>
      <c r="BM599" s="108">
        <f ca="1">IF(Tabela2[[#This Row],[Data de atendimento do Ibama (considerar o primeiro documento/ação)]]="",_xlfn.DAYS(TODAY(),J599),_xlfn.DAYS(Tabela2[[#This Row],[Data de atendimento do Ibama (considerar o primeiro documento/ação)]],J599))</f>
        <v>10</v>
      </c>
      <c r="BN599" s="108" t="str">
        <f>IF(Tabela2[[#This Row],[Atendido pelo Ibama ("Não" ou "Sim")]]="Não","Preencher", IF(Tabela2[[#This Row],[Atendido pelo Ibama ("Não" ou "Sim")]]="Sim","NA",""))</f>
        <v>NA</v>
      </c>
      <c r="BO599" s="114" t="s">
        <v>7100</v>
      </c>
      <c r="BP599" s="108" t="str">
        <f>IF(Tabela2[[#This Row],[Forma de atendimento (primeiro documento/ação)]]= "Outros (especificar)", "PREENCHER","NA")</f>
        <v>NA</v>
      </c>
      <c r="BQ599" s="106" t="s">
        <v>123</v>
      </c>
      <c r="BR599" s="108" t="str">
        <f>IF(Tabela2[[#This Row],[Equipe do Ibama foi a campo? Houve sobrevoo do Poseidon?]] = "Sim", "PREENCHER","NA")</f>
        <v>NA</v>
      </c>
      <c r="BS599" s="108" t="str">
        <f>IF(Tabela2[[#This Row],[Se sim, foi emitida Ordem de Emergência? (informações vinculada à coluna CK)]] = "Sim", "PREENCHER","NA")</f>
        <v>NA</v>
      </c>
      <c r="BT599" s="108" t="s">
        <v>7126</v>
      </c>
      <c r="BU599" s="108" t="s">
        <v>2696</v>
      </c>
      <c r="BV599" s="108" t="s">
        <v>123</v>
      </c>
      <c r="BW599" s="108" t="s">
        <v>2696</v>
      </c>
      <c r="BX599" s="106" t="s">
        <v>7102</v>
      </c>
      <c r="BY599" s="140">
        <v>45947</v>
      </c>
      <c r="BZ599" s="104">
        <f>IF(Tabela2[[#This Row],[Data do documento de encerramento]]="NA","NA",IF(Tabela2[[#This Row],[Data do documento de encerramento]]="","Pendente de conclusão/ encerramento",_xlfn.DAYS(Tabela2[[#This Row],[Data do documento de encerramento]],J599)))</f>
        <v>52</v>
      </c>
      <c r="CA599" s="107" t="s">
        <v>9761</v>
      </c>
      <c r="CB599" s="107"/>
      <c r="CC599" s="107"/>
      <c r="CD599" s="107"/>
      <c r="CE599" s="107"/>
      <c r="CF599" s="107"/>
    </row>
    <row r="600" spans="1:84" ht="30.75" hidden="1">
      <c r="A600" s="169">
        <v>202582946855</v>
      </c>
      <c r="B600" s="170" t="s">
        <v>9762</v>
      </c>
      <c r="C600" s="108" t="str">
        <f>VLOOKUP(Tabela2[[#This Row],[SIEMA]],Siema2025,4,FALSE)</f>
        <v xml:space="preserve"> SE</v>
      </c>
      <c r="D600" s="106" t="str">
        <f>VLOOKUP(Tabela2[[#This Row],[SIEMA]],Siema2025,3,FALSE)</f>
        <v xml:space="preserve">Riachuelo </v>
      </c>
      <c r="E600" s="106" t="str">
        <f>VLOOKUP(Tabela2[[#This Row],[SIEMA]],Siema2025,20,FALSE)</f>
        <v/>
      </c>
      <c r="F600" s="106"/>
      <c r="G600" s="106" t="s">
        <v>9763</v>
      </c>
      <c r="H600" s="106" t="s">
        <v>9764</v>
      </c>
      <c r="I600" s="104" t="s">
        <v>7223</v>
      </c>
      <c r="J600" s="105">
        <f>VLOOKUP(Tabela2[[#This Row],[SIEMA]],Siema2025,2,FALSE)</f>
        <v>45895</v>
      </c>
      <c r="K600" s="105" t="str">
        <f>VLOOKUP(Tabela2[[#This Row],[SIEMA]],Siema2025,16,FALSE)</f>
        <v>Terça</v>
      </c>
      <c r="L600" s="106" t="str">
        <f>IF(Tabela2[[#This Row],[Data]]="","Sem Informação",VLOOKUP(MONTH(Tabela2[[#This Row],[Data]]),'[1]Validação de dados'!$I$1:$J$13,2,0))</f>
        <v>Agosto</v>
      </c>
      <c r="M600" s="104">
        <f>YEAR(Tabela2[[#This Row],[Data]])</f>
        <v>2025</v>
      </c>
      <c r="N600" s="105" t="str">
        <f>VLOOKUP(Tabela2[[#This Row],[SIEMA]],Siema2025,17,FALSE)</f>
        <v>Vespertino</v>
      </c>
      <c r="O600" s="105" t="s">
        <v>145</v>
      </c>
      <c r="P600" s="104" t="str">
        <f>VLOOKUP(Tabela2[[#This Row],[SIEMA]],Siema2025,21,FALSE)</f>
        <v>Poço Terrestre</v>
      </c>
      <c r="Q600" s="104">
        <v>1267</v>
      </c>
      <c r="R600" s="104"/>
      <c r="S600" s="107" t="str">
        <f>IF(Q600="","", IF(Q600="NC","", IF(Q600="NE","", IF(Q600="NA","",IFERROR(VLOOKUP(Q600,[1]Produtos!$A$1:$C$2319,2,FALSE),"Não Cadastrado")))))</f>
        <v>PETRÓLEO CRU</v>
      </c>
      <c r="T600" s="104" t="s">
        <v>9765</v>
      </c>
      <c r="U600" s="104" t="str">
        <f>VLOOKUP(Tabela2[[#This Row],[SIEMA]],Siema2025,12,FALSE)</f>
        <v>M3</v>
      </c>
      <c r="V600" s="104">
        <f>IF(Q600="","",IF(ISNUMBER(Q600)=FALSE,"Não se aplica",IFERROR(VLOOKUP(Q600,Produtos!$A$1:$C$2319,3,FALSE),"Não Cadastrado")))</f>
        <v>3</v>
      </c>
      <c r="W600" s="104"/>
      <c r="X600" s="113" t="str">
        <f>IF(Tabela2[[#This Row],[Origem do acidente]] = "Plataforma", "PREENCHER","NA")</f>
        <v>NA</v>
      </c>
      <c r="Y600" s="109" t="s">
        <v>404</v>
      </c>
      <c r="Z600" s="104" t="s">
        <v>5483</v>
      </c>
      <c r="AA600" s="104" t="str">
        <f>VLOOKUP(Tabela2[[#This Row],[SIEMA]],Siema2025,12,FALSE)</f>
        <v>M3</v>
      </c>
      <c r="AB600" s="104"/>
      <c r="AC600" s="104"/>
      <c r="AD600" s="108" t="str">
        <f>IF(Tabela2[[#This Row],[Origem do acidente]] = "Plataforma", "PREENCHER","NA")</f>
        <v>NA</v>
      </c>
      <c r="AE600" s="107" t="str">
        <f>IF(AC600="","", IF(AC600="NC","", IF(AC600="NE","", IF(AC600="NA","",IFERROR(VLOOKUP(AC600,Produtos!$A$1:$C$2319,2,FALSE),"Não Cadastrado")))))</f>
        <v/>
      </c>
      <c r="AF600" s="104"/>
      <c r="AG600" s="104"/>
      <c r="AH600" s="104" t="str">
        <f>IF(AC600="","",IF(ISNUMBER(AC600)=FALSE,"Não se aplica",IFERROR(VLOOKUP(AC600,Produtos!$A$1:$C$2319,3,FALSE),"Não Cadastrado")))</f>
        <v/>
      </c>
      <c r="AI600" s="104"/>
      <c r="AJ600" s="104" t="str">
        <f>VLOOKUP(Tabela2[[#This Row],[SIEMA]],Siema2025,26,FALSE)</f>
        <v>Falha na váuvula</v>
      </c>
      <c r="AK600" s="107" t="s">
        <v>7112</v>
      </c>
      <c r="AL600" s="107"/>
      <c r="AM600" s="107"/>
      <c r="AN600" s="108" t="str">
        <f>VLOOKUP(Tabela2[[#This Row],[SIEMA]],Siema2025,51,FALSE)</f>
        <v/>
      </c>
      <c r="AO600" s="108" t="str">
        <f>VLOOKUP(Tabela2[[#This Row],[SIEMA]],Siema2025,53,FALSE)</f>
        <v/>
      </c>
      <c r="AP600" s="108" t="str">
        <f>VLOOKUP(Tabela2[[#This Row],[SIEMA]],Siema2025,55,FALSE)</f>
        <v/>
      </c>
      <c r="AQ600" s="108" t="str">
        <f>VLOOKUP(Tabela2[[#This Row],[SIEMA]],Siema2025,57,FALSE)</f>
        <v/>
      </c>
      <c r="AR600" s="108" t="str">
        <f>VLOOKUP(Tabela2[[#This Row],[SIEMA]],Siema2025,59,FALSE)</f>
        <v/>
      </c>
      <c r="AS600" s="108" t="str">
        <f>VLOOKUP(Tabela2[[#This Row],[SIEMA]],Siema2025,61,FALSE)</f>
        <v/>
      </c>
      <c r="AT600" s="108" t="str">
        <f>VLOOKUP(Tabela2[[#This Row],[SIEMA]],Siema2025,63,FALSE)</f>
        <v/>
      </c>
      <c r="AU600" s="108" t="str">
        <f>VLOOKUP(Tabela2[[#This Row],[SIEMA]],Siema2025,65,FALSE)</f>
        <v>X</v>
      </c>
      <c r="AV600" s="108" t="str">
        <f>VLOOKUP(Tabela2[[#This Row],[SIEMA]],Siema2025,67,FALSE)</f>
        <v/>
      </c>
      <c r="AW600" s="108" t="str">
        <f>VLOOKUP(Tabela2[[#This Row],[SIEMA]],Siema2025,69,FALSE)</f>
        <v/>
      </c>
      <c r="AX600" s="108" t="str">
        <f>VLOOKUP(Tabela2[[#This Row],[SIEMA]],Siema2025,71,FALSE)</f>
        <v/>
      </c>
      <c r="AY600" s="108" t="str">
        <f>VLOOKUP(Tabela2[[#This Row],[SIEMA]],Siema2025,73,FALSE)</f>
        <v/>
      </c>
      <c r="AZ600" s="108" t="str">
        <f>VLOOKUP(Tabela2[[#This Row],[SIEMA]],Siema2025,75,FALSE)</f>
        <v/>
      </c>
      <c r="BA600" s="108" t="str">
        <f>VLOOKUP(Tabela2[[#This Row],[SIEMA]],Siema2025,77,FALSE)</f>
        <v/>
      </c>
      <c r="BB600" s="108" t="str">
        <f>VLOOKUP(Tabela2[[#This Row],[SIEMA]],Siema2025,79,FALSE)</f>
        <v/>
      </c>
      <c r="BC600" s="108" t="str">
        <f>IF(Tabela2[[#This Row],[Outro(s) ]] = "X", "PREENCHER","NA")</f>
        <v>NA</v>
      </c>
      <c r="BD600" s="108" t="str">
        <f>VLOOKUP(Tabela2[[#This Row],[SIEMA]],Siema2025,82,FALSE)</f>
        <v/>
      </c>
      <c r="BE600" s="108" t="str">
        <f>VLOOKUP(Tabela2[[#This Row],[SIEMA]],Siema2025,81,FALSE)</f>
        <v/>
      </c>
      <c r="BF600" s="110" t="str">
        <f>VLOOKUP(Tabela2[[#This Row],[SIEMA]],Siema2025,28,FALSE)</f>
        <v>Carmo Energy S.A</v>
      </c>
      <c r="BG600" s="110"/>
      <c r="BH600" s="111" t="str">
        <f>VLOOKUP(Tabela2[[#This Row],[SIEMA]],Siema2025,29,FALSE)</f>
        <v/>
      </c>
      <c r="BI600" s="112" t="str">
        <f>VLOOKUP(Tabela2[[#This Row],[SIEMA]],Siema2025,107,FALSE)</f>
        <v>Não</v>
      </c>
      <c r="BJ600" s="107" t="s">
        <v>7113</v>
      </c>
      <c r="BK600" s="104" t="s">
        <v>2696</v>
      </c>
      <c r="BL600" s="140">
        <v>45961</v>
      </c>
      <c r="BM600" s="108">
        <f ca="1">IF(Tabela2[[#This Row],[Data de atendimento do Ibama (considerar o primeiro documento/ação)]]="",_xlfn.DAYS(TODAY(),J600),_xlfn.DAYS(Tabela2[[#This Row],[Data de atendimento do Ibama (considerar o primeiro documento/ação)]],J600))</f>
        <v>66</v>
      </c>
      <c r="BN600" s="108" t="str">
        <f>IF(Tabela2[[#This Row],[Atendido pelo Ibama ("Não" ou "Sim")]]="Não","Preencher", IF(Tabela2[[#This Row],[Atendido pelo Ibama ("Não" ou "Sim")]]="Sim","NA",""))</f>
        <v>NA</v>
      </c>
      <c r="BO600" s="114" t="s">
        <v>7100</v>
      </c>
      <c r="BP600" s="108" t="str">
        <f>IF(Tabela2[[#This Row],[Forma de atendimento (primeiro documento/ação)]]= "Outros (especificar)", "PREENCHER","NA")</f>
        <v>NA</v>
      </c>
      <c r="BQ600" s="106" t="s">
        <v>123</v>
      </c>
      <c r="BR600" s="108" t="str">
        <f>IF(Tabela2[[#This Row],[Equipe do Ibama foi a campo? Houve sobrevoo do Poseidon?]] = "Sim", "PREENCHER","NA")</f>
        <v>NA</v>
      </c>
      <c r="BS600" s="108" t="s">
        <v>7114</v>
      </c>
      <c r="BT600" s="108" t="s">
        <v>7115</v>
      </c>
      <c r="BU600" s="108" t="s">
        <v>123</v>
      </c>
      <c r="BV600" s="108" t="s">
        <v>2696</v>
      </c>
      <c r="BW600" s="108" t="s">
        <v>123</v>
      </c>
      <c r="BX600" s="106"/>
      <c r="BY600" s="140"/>
      <c r="BZ600" s="104" t="str">
        <f>IF(Tabela2[[#This Row],[Data do documento de encerramento]]="NA","NA",IF(Tabela2[[#This Row],[Data do documento de encerramento]]="","Pendente de conclusão/ encerramento",_xlfn.DAYS(Tabela2[[#This Row],[Data do documento de encerramento]],J600)))</f>
        <v>Pendente de conclusão/ encerramento</v>
      </c>
      <c r="CA600" s="107"/>
      <c r="CB600" s="107"/>
      <c r="CC600" s="107"/>
      <c r="CD600" s="107"/>
      <c r="CE600" s="107"/>
      <c r="CF600" s="107"/>
    </row>
    <row r="601" spans="1:84" ht="30.75" hidden="1">
      <c r="A601" s="169">
        <v>202582739644</v>
      </c>
      <c r="B601" s="170" t="s">
        <v>9766</v>
      </c>
      <c r="C601" s="108" t="str">
        <f>VLOOKUP(Tabela2[[#This Row],[SIEMA]],Siema2025,4,FALSE)</f>
        <v xml:space="preserve"> MG</v>
      </c>
      <c r="D601" s="106" t="str">
        <f>VLOOKUP(Tabela2[[#This Row],[SIEMA]],Siema2025,3,FALSE)</f>
        <v xml:space="preserve">Monte Alegre de Minas </v>
      </c>
      <c r="E601" s="106" t="str">
        <f>VLOOKUP(Tabela2[[#This Row],[SIEMA]],Siema2025,20,FALSE)</f>
        <v>Faixa de dutos OSBRA km 542+650</v>
      </c>
      <c r="F601" s="106"/>
      <c r="G601" s="106" t="s">
        <v>9767</v>
      </c>
      <c r="H601" s="106" t="s">
        <v>9768</v>
      </c>
      <c r="I601" s="104" t="s">
        <v>7114</v>
      </c>
      <c r="J601" s="105">
        <f>VLOOKUP(Tabela2[[#This Row],[SIEMA]],Siema2025,2,FALSE)</f>
        <v>45896</v>
      </c>
      <c r="K601" s="105" t="str">
        <f>VLOOKUP(Tabela2[[#This Row],[SIEMA]],Siema2025,16,FALSE)</f>
        <v>Quarta</v>
      </c>
      <c r="L601" s="106" t="str">
        <f>IF(Tabela2[[#This Row],[Data]]="","Sem Informação",VLOOKUP(MONTH(Tabela2[[#This Row],[Data]]),'[1]Validação de dados'!$I$1:$J$13,2,0))</f>
        <v>Agosto</v>
      </c>
      <c r="M601" s="104">
        <f>YEAR(Tabela2[[#This Row],[Data]])</f>
        <v>2025</v>
      </c>
      <c r="N601" s="105" t="str">
        <f>VLOOKUP(Tabela2[[#This Row],[SIEMA]],Siema2025,17,FALSE)</f>
        <v>Matutino</v>
      </c>
      <c r="O601" s="105" t="str">
        <f>VLOOKUP(Tabela2[[#This Row],[SIEMA]],Siema2025,5,FALSE)</f>
        <v>Duto</v>
      </c>
      <c r="P601" s="104" t="str">
        <f>VLOOKUP(Tabela2[[#This Row],[SIEMA]],Siema2025,21,FALSE)</f>
        <v>Faixa de dutos OSBRA km 542+650</v>
      </c>
      <c r="Q601" s="104">
        <v>1202</v>
      </c>
      <c r="R601" s="104" t="s">
        <v>9489</v>
      </c>
      <c r="S601" s="107" t="str">
        <f>IF(Q601="","", IF(Q601="NC","", IF(Q601="NE","", IF(Q601="NA","",IFERROR(VLOOKUP(Q601,[1]Produtos!$A$1:$C$2319,2,FALSE),"Não Cadastrado")))))</f>
        <v>GASÓLEO ou ÓLEO DIESEL ou ÓLEO PARA AQUECIMENTO, LEVE</v>
      </c>
      <c r="T601" s="104" t="str">
        <f>VLOOKUP(Tabela2[[#This Row],[SIEMA]],Siema2025,11,FALSE)</f>
        <v xml:space="preserve"> </v>
      </c>
      <c r="U601" s="104" t="s">
        <v>7111</v>
      </c>
      <c r="V601" s="104">
        <f>IF(Q601="","",IF(ISNUMBER(Q601)=FALSE,"Não se aplica",IFERROR(VLOOKUP(Q601,Produtos!$A$1:$C$2319,3,FALSE),"Não Cadastrado")))</f>
        <v>3</v>
      </c>
      <c r="W601" s="104" t="str">
        <f>VLOOKUP(Tabela2[[#This Row],[SIEMA]],Siema2025,10,FALSE)</f>
        <v/>
      </c>
      <c r="X601" s="113" t="str">
        <f>IF(Tabela2[[#This Row],[Origem do acidente]] = "Plataforma", "PREENCHER","NA")</f>
        <v>NA</v>
      </c>
      <c r="Y601" s="109" t="str">
        <f>IF(W601="","", IF(W601="NC","", IF(W601="NE","", IF(W601="NA","",IFERROR(VLOOKUP(W601,Produtos!$A$1:$C$2319,2,FALSE),"Não Cadastrado")))))</f>
        <v/>
      </c>
      <c r="Z601" s="104" t="str">
        <f>VLOOKUP(Tabela2[[#This Row],[SIEMA]],Siema2025,11,FALSE)</f>
        <v xml:space="preserve"> </v>
      </c>
      <c r="AA601" s="104" t="str">
        <f>VLOOKUP(Tabela2[[#This Row],[SIEMA]],Siema2025,12,FALSE)</f>
        <v xml:space="preserve"> </v>
      </c>
      <c r="AB601" s="104" t="str">
        <f>IF(W601="","",IF(ISNUMBER(W601)=FALSE,"Não se aplica",IFERROR(VLOOKUP(W601,Produtos!$A$1:$C$2319,3,FALSE),"Não Cadastrado")))</f>
        <v/>
      </c>
      <c r="AC601" s="104"/>
      <c r="AD601" s="108" t="str">
        <f>IF(Tabela2[[#This Row],[Origem do acidente]] = "Plataforma", "PREENCHER","NA")</f>
        <v>NA</v>
      </c>
      <c r="AE601" s="107" t="str">
        <f>IF(AC601="","", IF(AC601="NC","", IF(AC601="NE","", IF(AC601="NA","",IFERROR(VLOOKUP(AC601,Produtos!$A$1:$C$2319,2,FALSE),"Não Cadastrado")))))</f>
        <v/>
      </c>
      <c r="AF601" s="104"/>
      <c r="AG601" s="104"/>
      <c r="AH601" s="104" t="str">
        <f>IF(AC601="","",IF(ISNUMBER(AC601)=FALSE,"Não se aplica",IFERROR(VLOOKUP(AC601,Produtos!$A$1:$C$2319,3,FALSE),"Não Cadastrado")))</f>
        <v/>
      </c>
      <c r="AI601" s="104"/>
      <c r="AJ601" s="104" t="str">
        <f>VLOOKUP(Tabela2[[#This Row],[SIEMA]],Siema2025,26,FALSE)</f>
        <v>Após inspeção a equipe técnica de proteção de dutos identificou a derivação clandestina. 
Deflagrou-se o fluxo de comunicação, acionando as equipes de contingência que foram mobilizadas no local.</v>
      </c>
      <c r="AK601" s="107" t="s">
        <v>7122</v>
      </c>
      <c r="AL601" s="107"/>
      <c r="AM601" s="107"/>
      <c r="AN601" s="108" t="str">
        <f>VLOOKUP(Tabela2[[#This Row],[SIEMA]],Siema2025,51,FALSE)</f>
        <v/>
      </c>
      <c r="AO601" s="108" t="str">
        <f>VLOOKUP(Tabela2[[#This Row],[SIEMA]],Siema2025,53,FALSE)</f>
        <v/>
      </c>
      <c r="AP601" s="108" t="str">
        <f>VLOOKUP(Tabela2[[#This Row],[SIEMA]],Siema2025,55,FALSE)</f>
        <v/>
      </c>
      <c r="AQ601" s="108" t="str">
        <f>VLOOKUP(Tabela2[[#This Row],[SIEMA]],Siema2025,57,FALSE)</f>
        <v/>
      </c>
      <c r="AR601" s="108" t="str">
        <f>VLOOKUP(Tabela2[[#This Row],[SIEMA]],Siema2025,59,FALSE)</f>
        <v/>
      </c>
      <c r="AS601" s="108" t="str">
        <f>VLOOKUP(Tabela2[[#This Row],[SIEMA]],Siema2025,61,FALSE)</f>
        <v/>
      </c>
      <c r="AT601" s="108" t="str">
        <f>VLOOKUP(Tabela2[[#This Row],[SIEMA]],Siema2025,63,FALSE)</f>
        <v/>
      </c>
      <c r="AU601" s="108" t="str">
        <f>VLOOKUP(Tabela2[[#This Row],[SIEMA]],Siema2025,65,FALSE)</f>
        <v>X</v>
      </c>
      <c r="AV601" s="108" t="str">
        <f>VLOOKUP(Tabela2[[#This Row],[SIEMA]],Siema2025,67,FALSE)</f>
        <v/>
      </c>
      <c r="AW601" s="108" t="str">
        <f>VLOOKUP(Tabela2[[#This Row],[SIEMA]],Siema2025,69,FALSE)</f>
        <v/>
      </c>
      <c r="AX601" s="108" t="str">
        <f>VLOOKUP(Tabela2[[#This Row],[SIEMA]],Siema2025,71,FALSE)</f>
        <v/>
      </c>
      <c r="AY601" s="108" t="str">
        <f>VLOOKUP(Tabela2[[#This Row],[SIEMA]],Siema2025,73,FALSE)</f>
        <v/>
      </c>
      <c r="AZ601" s="108" t="str">
        <f>VLOOKUP(Tabela2[[#This Row],[SIEMA]],Siema2025,75,FALSE)</f>
        <v/>
      </c>
      <c r="BA601" s="108" t="str">
        <f>VLOOKUP(Tabela2[[#This Row],[SIEMA]],Siema2025,77,FALSE)</f>
        <v/>
      </c>
      <c r="BB601" s="108" t="str">
        <f>VLOOKUP(Tabela2[[#This Row],[SIEMA]],Siema2025,79,FALSE)</f>
        <v/>
      </c>
      <c r="BC601" s="108" t="str">
        <f>IF(Tabela2[[#This Row],[Outro(s) ]] = "X", "PREENCHER","NA")</f>
        <v>NA</v>
      </c>
      <c r="BD601" s="108" t="str">
        <f>VLOOKUP(Tabela2[[#This Row],[SIEMA]],Siema2025,82,FALSE)</f>
        <v/>
      </c>
      <c r="BE601" s="108" t="str">
        <f>VLOOKUP(Tabela2[[#This Row],[SIEMA]],Siema2025,81,FALSE)</f>
        <v/>
      </c>
      <c r="BF601" s="110" t="str">
        <f>VLOOKUP(Tabela2[[#This Row],[SIEMA]],Siema2025,28,FALSE)</f>
        <v>Petrobras Transporte S.A. - Transpetro</v>
      </c>
      <c r="BG601" s="110"/>
      <c r="BH601" s="111" t="str">
        <f>VLOOKUP(Tabela2[[#This Row],[SIEMA]],Siema2025,29,FALSE)</f>
        <v>02709449000159</v>
      </c>
      <c r="BI601" s="112" t="str">
        <f>VLOOKUP(Tabela2[[#This Row],[SIEMA]],Siema2025,107,FALSE)</f>
        <v>Não</v>
      </c>
      <c r="BJ601" s="107" t="s">
        <v>7099</v>
      </c>
      <c r="BK601" s="104" t="s">
        <v>2696</v>
      </c>
      <c r="BL601" s="140">
        <v>45898</v>
      </c>
      <c r="BM601" s="108">
        <f ca="1">IF(Tabela2[[#This Row],[Data de atendimento do Ibama (considerar o primeiro documento/ação)]]="",_xlfn.DAYS(TODAY(),J601),_xlfn.DAYS(Tabela2[[#This Row],[Data de atendimento do Ibama (considerar o primeiro documento/ação)]],J601))</f>
        <v>2</v>
      </c>
      <c r="BN601" s="108" t="str">
        <f>IF(Tabela2[[#This Row],[Atendido pelo Ibama ("Não" ou "Sim")]]="Não","Preencher", IF(Tabela2[[#This Row],[Atendido pelo Ibama ("Não" ou "Sim")]]="Sim","NA",""))</f>
        <v>NA</v>
      </c>
      <c r="BO601" s="114" t="s">
        <v>7100</v>
      </c>
      <c r="BP601" s="108" t="str">
        <f>IF(Tabela2[[#This Row],[Forma de atendimento (primeiro documento/ação)]]= "Outros (especificar)", "PREENCHER","NA")</f>
        <v>NA</v>
      </c>
      <c r="BQ601" s="106" t="s">
        <v>123</v>
      </c>
      <c r="BR601" s="108" t="str">
        <f>IF(Tabela2[[#This Row],[Equipe do Ibama foi a campo? Houve sobrevoo do Poseidon?]] = "Sim", "PREENCHER","NA")</f>
        <v>NA</v>
      </c>
      <c r="BS601" s="108" t="str">
        <f>IF(Tabela2[[#This Row],[Se sim, foi emitida Ordem de Emergência? (informações vinculada à coluna CK)]] = "Sim", "PREENCHER","NA")</f>
        <v>NA</v>
      </c>
      <c r="BT601" s="108" t="s">
        <v>7115</v>
      </c>
      <c r="BU601" s="108" t="str">
        <f>IF(Tabela2[[#This Row],[Houve envio de Informações Pós-acidente (preencher "não se aplica" quando de competência estadual/municipal)]] = "Sim", "PREENCHER","NA")</f>
        <v>NA</v>
      </c>
      <c r="BV601" s="108" t="s">
        <v>2696</v>
      </c>
      <c r="BW601" s="108" t="s">
        <v>123</v>
      </c>
      <c r="BX601" s="106"/>
      <c r="BY601" s="106"/>
      <c r="BZ601" s="104" t="str">
        <f>IF(Tabela2[[#This Row],[Data do documento de encerramento]]="NA","NA",IF(Tabela2[[#This Row],[Data do documento de encerramento]]="","Pendente de conclusão/ encerramento",_xlfn.DAYS(Tabela2[[#This Row],[Data do documento de encerramento]],J601)))</f>
        <v>Pendente de conclusão/ encerramento</v>
      </c>
      <c r="CA601" s="107" t="s">
        <v>9769</v>
      </c>
      <c r="CB601" s="107"/>
      <c r="CC601" s="107"/>
      <c r="CD601" s="107"/>
      <c r="CE601" s="107"/>
      <c r="CF601" s="107"/>
    </row>
    <row r="602" spans="1:84" ht="30.75" hidden="1">
      <c r="A602" s="169">
        <v>202582836004</v>
      </c>
      <c r="B602" s="170" t="s">
        <v>9770</v>
      </c>
      <c r="C602" s="108" t="str">
        <f>VLOOKUP(Tabela2[[#This Row],[SIEMA]],Siema2025,4,FALSE)</f>
        <v xml:space="preserve"> PE</v>
      </c>
      <c r="D602" s="106" t="str">
        <f>VLOOKUP(Tabela2[[#This Row],[SIEMA]],Siema2025,3,FALSE)</f>
        <v xml:space="preserve">Cabo de Santo Agostinho </v>
      </c>
      <c r="E602" s="106" t="s">
        <v>7959</v>
      </c>
      <c r="F602" s="106"/>
      <c r="G602" s="106" t="s">
        <v>9771</v>
      </c>
      <c r="H602" s="106" t="s">
        <v>9772</v>
      </c>
      <c r="I602" s="104" t="s">
        <v>7114</v>
      </c>
      <c r="J602" s="105">
        <f>VLOOKUP(Tabela2[[#This Row],[SIEMA]],Siema2025,2,FALSE)</f>
        <v>45896</v>
      </c>
      <c r="K602" s="105" t="str">
        <f>VLOOKUP(Tabela2[[#This Row],[SIEMA]],Siema2025,16,FALSE)</f>
        <v>Quarta</v>
      </c>
      <c r="L602" s="106" t="str">
        <f>IF(Tabela2[[#This Row],[Data]]="","Sem Informação",VLOOKUP(MONTH(Tabela2[[#This Row],[Data]]),'[1]Validação de dados'!$I$1:$J$13,2,0))</f>
        <v>Agosto</v>
      </c>
      <c r="M602" s="104">
        <f>YEAR(Tabela2[[#This Row],[Data]])</f>
        <v>2025</v>
      </c>
      <c r="N602" s="105" t="str">
        <f>VLOOKUP(Tabela2[[#This Row],[SIEMA]],Siema2025,17,FALSE)</f>
        <v>Noturno</v>
      </c>
      <c r="O602" s="105" t="str">
        <f>VLOOKUP(Tabela2[[#This Row],[SIEMA]],Siema2025,5,FALSE)</f>
        <v>Rodovia</v>
      </c>
      <c r="P602" s="104" t="str">
        <f>VLOOKUP(Tabela2[[#This Row],[SIEMA]],Siema2025,21,FALSE)</f>
        <v>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v>
      </c>
      <c r="Q602" s="104">
        <v>1789</v>
      </c>
      <c r="R602" s="104" t="str">
        <f>VLOOKUP(Tabela2[[#This Row],[SIEMA]],Siema2025,10,FALSE)</f>
        <v/>
      </c>
      <c r="S602" s="107" t="str">
        <f>IF(Q602="","", IF(Q602="NC","", IF(Q602="NE","", IF(Q602="NA","",IFERROR(VLOOKUP(Q602,[1]Produtos!$A$1:$C$2319,2,FALSE),"Não Cadastrado")))))</f>
        <v>ÁCIDO CLORÍDRICO</v>
      </c>
      <c r="T602" s="104" t="s">
        <v>9331</v>
      </c>
      <c r="U602" s="104" t="s">
        <v>7062</v>
      </c>
      <c r="V602" s="104">
        <f>IF(Q602="","",IF(ISNUMBER(Q602)=FALSE,"Não se aplica",IFERROR(VLOOKUP(Q602,Produtos!$A$1:$C$2319,3,FALSE),"Não Cadastrado")))</f>
        <v>8</v>
      </c>
      <c r="W602" s="104" t="str">
        <f>VLOOKUP(Tabela2[[#This Row],[SIEMA]],Siema2025,10,FALSE)</f>
        <v/>
      </c>
      <c r="X602" s="113" t="str">
        <f>IF(Tabela2[[#This Row],[Origem do acidente]] = "Plataforma", "PREENCHER","NA")</f>
        <v>NA</v>
      </c>
      <c r="Y602" s="109" t="str">
        <f>IF(W602="","", IF(W602="NC","", IF(W602="NE","", IF(W602="NA","",IFERROR(VLOOKUP(W602,Produtos!$A$1:$C$2319,2,FALSE),"Não Cadastrado")))))</f>
        <v/>
      </c>
      <c r="Z602" s="104" t="str">
        <f>VLOOKUP(Tabela2[[#This Row],[SIEMA]],Siema2025,11,FALSE)</f>
        <v xml:space="preserve"> </v>
      </c>
      <c r="AA602" s="104" t="str">
        <f>VLOOKUP(Tabela2[[#This Row],[SIEMA]],Siema2025,12,FALSE)</f>
        <v xml:space="preserve"> </v>
      </c>
      <c r="AB602" s="104" t="str">
        <f>IF(W602="","",IF(ISNUMBER(W602)=FALSE,"Não se aplica",IFERROR(VLOOKUP(W602,Produtos!$A$1:$C$2319,3,FALSE),"Não Cadastrado")))</f>
        <v/>
      </c>
      <c r="AC602" s="104"/>
      <c r="AD602" s="108" t="str">
        <f>IF(Tabela2[[#This Row],[Origem do acidente]] = "Plataforma", "PREENCHER","NA")</f>
        <v>NA</v>
      </c>
      <c r="AE602" s="107" t="str">
        <f>IF(AC602="","", IF(AC602="NC","", IF(AC602="NE","", IF(AC602="NA","",IFERROR(VLOOKUP(AC602,Produtos!$A$1:$C$2319,2,FALSE),"Não Cadastrado")))))</f>
        <v/>
      </c>
      <c r="AF602" s="104"/>
      <c r="AG602" s="104"/>
      <c r="AH602" s="104" t="str">
        <f>IF(AC602="","",IF(ISNUMBER(AC602)=FALSE,"Não se aplica",IFERROR(VLOOKUP(AC602,Produtos!$A$1:$C$2319,3,FALSE),"Não Cadastrado")))</f>
        <v/>
      </c>
      <c r="AI602" s="104"/>
      <c r="AJ602" s="104" t="s">
        <v>9773</v>
      </c>
      <c r="AK602" s="107" t="s">
        <v>6834</v>
      </c>
      <c r="AL602" s="107"/>
      <c r="AM602" s="107"/>
      <c r="AN602" s="108" t="str">
        <f>VLOOKUP(Tabela2[[#This Row],[SIEMA]],Siema2025,51,FALSE)</f>
        <v/>
      </c>
      <c r="AO602" s="108" t="str">
        <f>VLOOKUP(Tabela2[[#This Row],[SIEMA]],Siema2025,53,FALSE)</f>
        <v/>
      </c>
      <c r="AP602" s="108" t="str">
        <f>VLOOKUP(Tabela2[[#This Row],[SIEMA]],Siema2025,55,FALSE)</f>
        <v/>
      </c>
      <c r="AQ602" s="108" t="str">
        <f>VLOOKUP(Tabela2[[#This Row],[SIEMA]],Siema2025,57,FALSE)</f>
        <v/>
      </c>
      <c r="AR602" s="108" t="str">
        <f>VLOOKUP(Tabela2[[#This Row],[SIEMA]],Siema2025,59,FALSE)</f>
        <v/>
      </c>
      <c r="AS602" s="108" t="str">
        <f>VLOOKUP(Tabela2[[#This Row],[SIEMA]],Siema2025,61,FALSE)</f>
        <v/>
      </c>
      <c r="AT602" s="108" t="str">
        <f>VLOOKUP(Tabela2[[#This Row],[SIEMA]],Siema2025,63,FALSE)</f>
        <v/>
      </c>
      <c r="AU602" s="108" t="str">
        <f>VLOOKUP(Tabela2[[#This Row],[SIEMA]],Siema2025,65,FALSE)</f>
        <v/>
      </c>
      <c r="AV602" s="108" t="str">
        <f>VLOOKUP(Tabela2[[#This Row],[SIEMA]],Siema2025,67,FALSE)</f>
        <v/>
      </c>
      <c r="AW602" s="108" t="str">
        <f>VLOOKUP(Tabela2[[#This Row],[SIEMA]],Siema2025,69,FALSE)</f>
        <v/>
      </c>
      <c r="AX602" s="108" t="str">
        <f>VLOOKUP(Tabela2[[#This Row],[SIEMA]],Siema2025,71,FALSE)</f>
        <v/>
      </c>
      <c r="AY602" s="108" t="str">
        <f>VLOOKUP(Tabela2[[#This Row],[SIEMA]],Siema2025,73,FALSE)</f>
        <v/>
      </c>
      <c r="AZ602" s="108" t="str">
        <f>VLOOKUP(Tabela2[[#This Row],[SIEMA]],Siema2025,75,FALSE)</f>
        <v/>
      </c>
      <c r="BA602" s="108" t="str">
        <f>VLOOKUP(Tabela2[[#This Row],[SIEMA]],Siema2025,77,FALSE)</f>
        <v/>
      </c>
      <c r="BB602" s="108"/>
      <c r="BC602" s="108" t="str">
        <f>IF(Tabela2[[#This Row],[Outro(s) ]] = "X", "PREENCHER","NA")</f>
        <v>NA</v>
      </c>
      <c r="BD602" s="108" t="s">
        <v>7183</v>
      </c>
      <c r="BE602" s="108" t="str">
        <f>VLOOKUP(Tabela2[[#This Row],[SIEMA]],Siema2025,81,FALSE)</f>
        <v/>
      </c>
      <c r="BF602" s="110" t="str">
        <f>VLOOKUP(Tabela2[[#This Row],[SIEMA]],Siema2025,28,FALSE)</f>
        <v>EJG TRANSPORTE</v>
      </c>
      <c r="BG602" s="110"/>
      <c r="BH602" s="111" t="str">
        <f>VLOOKUP(Tabela2[[#This Row],[SIEMA]],Siema2025,29,FALSE)</f>
        <v>44185912000150</v>
      </c>
      <c r="BI602" s="112" t="str">
        <f>VLOOKUP(Tabela2[[#This Row],[SIEMA]],Siema2025,107,FALSE)</f>
        <v>Não</v>
      </c>
      <c r="BJ602" s="107" t="s">
        <v>7099</v>
      </c>
      <c r="BK602" s="104" t="s">
        <v>2696</v>
      </c>
      <c r="BL602" s="140">
        <v>45896</v>
      </c>
      <c r="BM602" s="108">
        <f ca="1">IF(Tabela2[[#This Row],[Data de atendimento do Ibama (considerar o primeiro documento/ação)]]="",_xlfn.DAYS(TODAY(),J602),_xlfn.DAYS(Tabela2[[#This Row],[Data de atendimento do Ibama (considerar o primeiro documento/ação)]],J602))</f>
        <v>0</v>
      </c>
      <c r="BN602" s="108" t="str">
        <f>IF(Tabela2[[#This Row],[Atendido pelo Ibama ("Não" ou "Sim")]]="Não","Preencher", IF(Tabela2[[#This Row],[Atendido pelo Ibama ("Não" ou "Sim")]]="Sim","NA",""))</f>
        <v>NA</v>
      </c>
      <c r="BO602" s="114" t="s">
        <v>7432</v>
      </c>
      <c r="BP602" s="108" t="str">
        <f>IF(Tabela2[[#This Row],[Forma de atendimento (primeiro documento/ação)]]= "Outros (especificar)", "PREENCHER","NA")</f>
        <v>NA</v>
      </c>
      <c r="BQ602" s="106" t="s">
        <v>2696</v>
      </c>
      <c r="BR602" s="108" t="s">
        <v>123</v>
      </c>
      <c r="BS602" s="108" t="s">
        <v>2696</v>
      </c>
      <c r="BT602" s="108" t="s">
        <v>7230</v>
      </c>
      <c r="BU602" s="108" t="str">
        <f>IF(Tabela2[[#This Row],[Houve envio de Informações Pós-acidente (preencher "não se aplica" quando de competência estadual/municipal)]] = "Sim", "PREENCHER","NA")</f>
        <v>NA</v>
      </c>
      <c r="BV602" s="108" t="str">
        <f>IF(Tabela2[[#This Row],[Houve avaliação das informações pós-acidente solicitadas/enviadas?]] = "Sim", "PREENCHER","NA")</f>
        <v>NA</v>
      </c>
      <c r="BW602" s="108" t="s">
        <v>2696</v>
      </c>
      <c r="BX602" s="106" t="s">
        <v>7102</v>
      </c>
      <c r="BY602" s="140">
        <v>46002</v>
      </c>
      <c r="BZ602" s="104">
        <f>IF(Tabela2[[#This Row],[Data do documento de encerramento]]="NA","NA",IF(Tabela2[[#This Row],[Data do documento de encerramento]]="","Pendente de conclusão/ encerramento",_xlfn.DAYS(Tabela2[[#This Row],[Data do documento de encerramento]],J602)))</f>
        <v>106</v>
      </c>
      <c r="CA602" s="107"/>
      <c r="CB602" s="107"/>
      <c r="CC602" s="107"/>
      <c r="CD602" s="107"/>
      <c r="CE602" s="107"/>
      <c r="CF602" s="107"/>
    </row>
    <row r="603" spans="1:84" ht="60.75">
      <c r="A603" s="182">
        <v>202582936036</v>
      </c>
      <c r="B603" s="118" t="s">
        <v>9774</v>
      </c>
      <c r="C603" s="108" t="s">
        <v>672</v>
      </c>
      <c r="D603" s="106" t="s">
        <v>637</v>
      </c>
      <c r="E603" s="106" t="s">
        <v>7968</v>
      </c>
      <c r="F603" s="106"/>
      <c r="G603" s="106" t="s">
        <v>9775</v>
      </c>
      <c r="H603" s="106" t="s">
        <v>9776</v>
      </c>
      <c r="I603" s="104" t="str">
        <f>VLOOKUP(Tabela2[[#This Row],[SIEMA]],Siema2025,19,FALSE)</f>
        <v>Santos</v>
      </c>
      <c r="J603" s="105">
        <f>VLOOKUP(Tabela2[[#This Row],[SIEMA]],Siema2025,2,FALSE)</f>
        <v>45896</v>
      </c>
      <c r="K603" s="105" t="str">
        <f>VLOOKUP(Tabela2[[#This Row],[SIEMA]],Siema2025,16,FALSE)</f>
        <v>Quarta</v>
      </c>
      <c r="L603" s="106" t="str">
        <f>IF(Tabela2[[#This Row],[Data]]="","Sem Informação",VLOOKUP(MONTH(Tabela2[[#This Row],[Data]]),'[1]Validação de dados'!$I$1:$J$13,2,0))</f>
        <v>Agosto</v>
      </c>
      <c r="M603" s="104">
        <f>YEAR(Tabela2[[#This Row],[Data]])</f>
        <v>2025</v>
      </c>
      <c r="N603" s="105" t="str">
        <f>VLOOKUP(Tabela2[[#This Row],[SIEMA]],Siema2025,17,FALSE)</f>
        <v>Matutino</v>
      </c>
      <c r="O603" s="105" t="s">
        <v>111</v>
      </c>
      <c r="P603" s="104" t="str">
        <f>VLOOKUP(Tabela2[[#This Row],[SIEMA]],Siema2025,21,FALSE)</f>
        <v>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v>
      </c>
      <c r="Q603" s="104">
        <v>1202</v>
      </c>
      <c r="R603" s="104" t="s">
        <v>3060</v>
      </c>
      <c r="S603" s="107" t="str">
        <f>IF(Q603="","", IF(Q603="NC","", IF(Q603="NE","", IF(Q603="NA","",IFERROR(VLOOKUP(Q603,[1]Produtos!$A$1:$C$2319,2,FALSE),"Não Cadastrado")))))</f>
        <v>GASÓLEO ou ÓLEO DIESEL ou ÓLEO PARA AQUECIMENTO, LEVE</v>
      </c>
      <c r="T603" s="104">
        <v>1.0000000000000001E-5</v>
      </c>
      <c r="U603" s="104" t="s">
        <v>7111</v>
      </c>
      <c r="V603" s="104">
        <f>IF(Q603="","",IF(ISNUMBER(Q603)=FALSE,"Não se aplica",IFERROR(VLOOKUP(Q603,Produtos!$A$1:$C$2319,3,FALSE),"Não Cadastrado")))</f>
        <v>3</v>
      </c>
      <c r="W603" s="104" t="str">
        <f>VLOOKUP(Tabela2[[#This Row],[SIEMA]],Siema2025,10,FALSE)</f>
        <v/>
      </c>
      <c r="X603" s="113"/>
      <c r="Y603" s="109" t="str">
        <f>IF(W603="","", IF(W603="NC","", IF(W603="NE","", IF(W603="NA","",IFERROR(VLOOKUP(W603,Produtos!$A$1:$C$2319,2,FALSE),"Não Cadastrado")))))</f>
        <v/>
      </c>
      <c r="Z603" s="104" t="str">
        <f>VLOOKUP(Tabela2[[#This Row],[SIEMA]],Siema2025,11,FALSE)</f>
        <v xml:space="preserve"> </v>
      </c>
      <c r="AA603" s="104" t="str">
        <f>VLOOKUP(Tabela2[[#This Row],[SIEMA]],Siema2025,12,FALSE)</f>
        <v xml:space="preserve"> </v>
      </c>
      <c r="AB603" s="104" t="str">
        <f>IF(W603="","",IF(ISNUMBER(W603)=FALSE,"Não se aplica",IFERROR(VLOOKUP(W603,Produtos!$A$1:$C$2319,3,FALSE),"Não Cadastrado")))</f>
        <v/>
      </c>
      <c r="AC603" s="104"/>
      <c r="AD603" s="108"/>
      <c r="AE603" s="107" t="str">
        <f>IF(AC603="","", IF(AC603="NC","", IF(AC603="NE","", IF(AC603="NA","",IFERROR(VLOOKUP(AC603,Produtos!$A$1:$C$2319,2,FALSE),"Não Cadastrado")))))</f>
        <v/>
      </c>
      <c r="AF603" s="104"/>
      <c r="AG603" s="104"/>
      <c r="AH603" s="104" t="str">
        <f>IF(AC603="","",IF(ISNUMBER(AC603)=FALSE,"Não se aplica",IFERROR(VLOOKUP(AC603,Produtos!$A$1:$C$2319,3,FALSE),"Não Cadastrado")))</f>
        <v/>
      </c>
      <c r="AI603" s="104"/>
      <c r="AJ603" s="104" t="str">
        <f>VLOOKUP(Tabela2[[#This Row],[SIEMA]],Siema2025,26,FALSE)</f>
        <v>Provável falha na vedação da tampa do filtro.</v>
      </c>
      <c r="AK603" s="107" t="s">
        <v>7112</v>
      </c>
      <c r="AL603" s="107"/>
      <c r="AM603" s="107"/>
      <c r="AN603" s="108" t="str">
        <f>VLOOKUP(Tabela2[[#This Row],[SIEMA]],Siema2025,51,FALSE)</f>
        <v/>
      </c>
      <c r="AO603" s="108" t="str">
        <f>VLOOKUP(Tabela2[[#This Row],[SIEMA]],Siema2025,53,FALSE)</f>
        <v/>
      </c>
      <c r="AP603" s="108" t="str">
        <f>VLOOKUP(Tabela2[[#This Row],[SIEMA]],Siema2025,55,FALSE)</f>
        <v/>
      </c>
      <c r="AQ603" s="108" t="str">
        <f>VLOOKUP(Tabela2[[#This Row],[SIEMA]],Siema2025,57,FALSE)</f>
        <v/>
      </c>
      <c r="AR603" s="108" t="str">
        <f>VLOOKUP(Tabela2[[#This Row],[SIEMA]],Siema2025,59,FALSE)</f>
        <v/>
      </c>
      <c r="AS603" s="108" t="str">
        <f>VLOOKUP(Tabela2[[#This Row],[SIEMA]],Siema2025,61,FALSE)</f>
        <v>X</v>
      </c>
      <c r="AT603" s="108" t="str">
        <f>VLOOKUP(Tabela2[[#This Row],[SIEMA]],Siema2025,63,FALSE)</f>
        <v/>
      </c>
      <c r="AU603" s="108" t="str">
        <f>VLOOKUP(Tabela2[[#This Row],[SIEMA]],Siema2025,65,FALSE)</f>
        <v/>
      </c>
      <c r="AV603" s="108" t="str">
        <f>VLOOKUP(Tabela2[[#This Row],[SIEMA]],Siema2025,67,FALSE)</f>
        <v/>
      </c>
      <c r="AW603" s="108" t="str">
        <f>VLOOKUP(Tabela2[[#This Row],[SIEMA]],Siema2025,69,FALSE)</f>
        <v/>
      </c>
      <c r="AX603" s="108" t="str">
        <f>VLOOKUP(Tabela2[[#This Row],[SIEMA]],Siema2025,71,FALSE)</f>
        <v/>
      </c>
      <c r="AY603" s="108" t="str">
        <f>VLOOKUP(Tabela2[[#This Row],[SIEMA]],Siema2025,73,FALSE)</f>
        <v/>
      </c>
      <c r="AZ603" s="108" t="str">
        <f>VLOOKUP(Tabela2[[#This Row],[SIEMA]],Siema2025,75,FALSE)</f>
        <v/>
      </c>
      <c r="BA603" s="108" t="str">
        <f>VLOOKUP(Tabela2[[#This Row],[SIEMA]],Siema2025,77,FALSE)</f>
        <v/>
      </c>
      <c r="BB603" s="108" t="str">
        <f>VLOOKUP(Tabela2[[#This Row],[SIEMA]],Siema2025,79,FALSE)</f>
        <v/>
      </c>
      <c r="BC603" s="108" t="str">
        <f>IF(Tabela2[[#This Row],[Outro(s) ]] = "X", "PREENCHER","NA")</f>
        <v>NA</v>
      </c>
      <c r="BD603" s="108" t="str">
        <f>VLOOKUP(Tabela2[[#This Row],[SIEMA]],Siema2025,82,FALSE)</f>
        <v/>
      </c>
      <c r="BE603" s="108" t="str">
        <f>VLOOKUP(Tabela2[[#This Row],[SIEMA]],Siema2025,81,FALSE)</f>
        <v/>
      </c>
      <c r="BF603" s="110" t="str">
        <f>VLOOKUP(Tabela2[[#This Row],[SIEMA]],Siema2025,28,FALSE)</f>
        <v>Petrobras</v>
      </c>
      <c r="BG603" s="110"/>
      <c r="BH603" s="111">
        <v>33000167000101</v>
      </c>
      <c r="BI603" s="112" t="str">
        <f>VLOOKUP(Tabela2[[#This Row],[SIEMA]],Siema2025,107,FALSE)</f>
        <v>Não</v>
      </c>
      <c r="BJ603" s="107" t="s">
        <v>7099</v>
      </c>
      <c r="BK603" s="104" t="s">
        <v>2696</v>
      </c>
      <c r="BL603" s="140">
        <v>45901</v>
      </c>
      <c r="BM603" s="108">
        <f ca="1">IF(Tabela2[[#This Row],[Data de atendimento do Ibama (considerar o primeiro documento/ação)]]="",_xlfn.DAYS(TODAY(),J603),_xlfn.DAYS(Tabela2[[#This Row],[Data de atendimento do Ibama (considerar o primeiro documento/ação)]],J603))</f>
        <v>5</v>
      </c>
      <c r="BN603" s="108" t="str">
        <f>IF(Tabela2[[#This Row],[Atendido pelo Ibama ("Não" ou "Sim")]]="Não","Preencher", IF(Tabela2[[#This Row],[Atendido pelo Ibama ("Não" ou "Sim")]]="Sim","NA",""))</f>
        <v>NA</v>
      </c>
      <c r="BO603" s="114" t="s">
        <v>7100</v>
      </c>
      <c r="BP603" s="108" t="str">
        <f>IF(Tabela2[[#This Row],[Forma de atendimento (primeiro documento/ação)]]= "Outros (especificar)", "PREENCHER","NA")</f>
        <v>NA</v>
      </c>
      <c r="BQ603" s="106" t="s">
        <v>123</v>
      </c>
      <c r="BR603" s="108" t="str">
        <f>IF(Tabela2[[#This Row],[Equipe do Ibama foi a campo? Houve sobrevoo do Poseidon?]] = "Sim", "PREENCHER","NA")</f>
        <v>NA</v>
      </c>
      <c r="BS603" s="108" t="str">
        <f>IF(Tabela2[[#This Row],[Se sim, foi emitida Ordem de Emergência? (informações vinculada à coluna CK)]] = "Sim", "PREENCHER","NA")</f>
        <v>NA</v>
      </c>
      <c r="BT603" s="108" t="s">
        <v>7101</v>
      </c>
      <c r="BU603" s="108" t="s">
        <v>2696</v>
      </c>
      <c r="BV603" s="108" t="s">
        <v>123</v>
      </c>
      <c r="BW603" s="108" t="s">
        <v>2696</v>
      </c>
      <c r="BX603" s="106" t="s">
        <v>7102</v>
      </c>
      <c r="BY603" s="140">
        <v>46164</v>
      </c>
      <c r="BZ603" s="104">
        <f>IF(Tabela2[[#This Row],[Data do documento de encerramento]]="NA","NA",IF(Tabela2[[#This Row],[Data do documento de encerramento]]="","Pendente de conclusão/ encerramento",_xlfn.DAYS(Tabela2[[#This Row],[Data do documento de encerramento]],J603)))</f>
        <v>268</v>
      </c>
      <c r="CA603" s="107"/>
      <c r="CB603" s="107" t="s">
        <v>1163</v>
      </c>
      <c r="CC603" s="107" t="s">
        <v>8383</v>
      </c>
      <c r="CD603" s="107" t="s">
        <v>123</v>
      </c>
      <c r="CE603" s="107" t="s">
        <v>2696</v>
      </c>
      <c r="CF603" s="107" t="s">
        <v>7105</v>
      </c>
    </row>
    <row r="604" spans="1:84" ht="76.5">
      <c r="A604" s="182">
        <v>202582839655</v>
      </c>
      <c r="B604" s="118" t="s">
        <v>9777</v>
      </c>
      <c r="C604" s="108" t="s">
        <v>672</v>
      </c>
      <c r="D604" s="106" t="s">
        <v>637</v>
      </c>
      <c r="E604" s="106" t="s">
        <v>4768</v>
      </c>
      <c r="F604" s="106"/>
      <c r="G604" s="106" t="s">
        <v>9778</v>
      </c>
      <c r="H604" s="106" t="s">
        <v>9779</v>
      </c>
      <c r="I604" s="104" t="str">
        <f>VLOOKUP(Tabela2[[#This Row],[SIEMA]],Siema2025,19,FALSE)</f>
        <v>Santos</v>
      </c>
      <c r="J604" s="105">
        <f>VLOOKUP(Tabela2[[#This Row],[SIEMA]],Siema2025,2,FALSE)</f>
        <v>45897</v>
      </c>
      <c r="K604" s="105" t="str">
        <f>VLOOKUP(Tabela2[[#This Row],[SIEMA]],Siema2025,16,FALSE)</f>
        <v>Quinta</v>
      </c>
      <c r="L604" s="106" t="str">
        <f>IF(Tabela2[[#This Row],[Data]]="","Sem Informação",VLOOKUP(MONTH(Tabela2[[#This Row],[Data]]),'[1]Validação de dados'!$I$1:$J$13,2,0))</f>
        <v>Agosto</v>
      </c>
      <c r="M604" s="104">
        <f>YEAR(Tabela2[[#This Row],[Data]])</f>
        <v>2025</v>
      </c>
      <c r="N604" s="105" t="str">
        <f>VLOOKUP(Tabela2[[#This Row],[SIEMA]],Siema2025,17,FALSE)</f>
        <v>Madrugada</v>
      </c>
      <c r="O604" s="105" t="s">
        <v>111</v>
      </c>
      <c r="P604" s="104" t="str">
        <f>VLOOKUP(Tabela2[[#This Row],[SIEMA]],Siema2025,21,FALSE)</f>
        <v>Embarcação JSD6000</v>
      </c>
      <c r="Q604" s="104" t="s">
        <v>7094</v>
      </c>
      <c r="R604" s="104" t="s">
        <v>7935</v>
      </c>
      <c r="S604" s="107" t="s">
        <v>7096</v>
      </c>
      <c r="T604" s="104">
        <v>1.1000000000000001</v>
      </c>
      <c r="U604" s="104" t="s">
        <v>7111</v>
      </c>
      <c r="V604" s="104" t="str">
        <f>IF(Q604="","",IF(ISNUMBER(Q604)=FALSE,"Não se aplica",IFERROR(VLOOKUP(Q604,Produtos!$A$1:$C$2319,3,FALSE),"Não Cadastrado")))</f>
        <v>Não se aplica</v>
      </c>
      <c r="W604" s="104"/>
      <c r="X604" s="113"/>
      <c r="Y604" s="109" t="str">
        <f>IF(W604="","", IF(W604="NC","", IF(W604="NE","", IF(W604="NA","",IFERROR(VLOOKUP(W604,Produtos!$A$1:$C$2319,2,FALSE),"Não Cadastrado")))))</f>
        <v/>
      </c>
      <c r="Z604" s="104"/>
      <c r="AA604" s="104"/>
      <c r="AB604" s="104" t="str">
        <f>IF(W604="","",IF(ISNUMBER(W604)=FALSE,"Não se aplica",IFERROR(VLOOKUP(W604,Produtos!$A$1:$C$2319,3,FALSE),"Não Cadastrado")))</f>
        <v/>
      </c>
      <c r="AC604" s="104"/>
      <c r="AD604" s="108"/>
      <c r="AE604" s="107" t="str">
        <f>IF(AC604="","", IF(AC604="NC","", IF(AC604="NE","", IF(AC604="NA","",IFERROR(VLOOKUP(AC604,Produtos!$A$1:$C$2319,2,FALSE),"Não Cadastrado")))))</f>
        <v/>
      </c>
      <c r="AF604" s="104"/>
      <c r="AG604" s="104"/>
      <c r="AH604" s="104" t="str">
        <f>IF(AC604="","",IF(ISNUMBER(AC604)=FALSE,"Não se aplica",IFERROR(VLOOKUP(AC604,Produtos!$A$1:$C$2319,3,FALSE),"Não Cadastrado")))</f>
        <v/>
      </c>
      <c r="AI604" s="104"/>
      <c r="AJ604" s="104" t="str">
        <f>VLOOKUP(Tabela2[[#This Row],[SIEMA]],Siema2025,26,FALSE)</f>
        <v>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v>
      </c>
      <c r="AK604" s="107" t="s">
        <v>7290</v>
      </c>
      <c r="AL604" s="107" t="s">
        <v>7112</v>
      </c>
      <c r="AM604" s="107"/>
      <c r="AN604" s="108" t="str">
        <f>VLOOKUP(Tabela2[[#This Row],[SIEMA]],Siema2025,51,FALSE)</f>
        <v/>
      </c>
      <c r="AO604" s="108" t="str">
        <f>VLOOKUP(Tabela2[[#This Row],[SIEMA]],Siema2025,53,FALSE)</f>
        <v/>
      </c>
      <c r="AP604" s="108" t="str">
        <f>VLOOKUP(Tabela2[[#This Row],[SIEMA]],Siema2025,55,FALSE)</f>
        <v/>
      </c>
      <c r="AQ604" s="108" t="str">
        <f>VLOOKUP(Tabela2[[#This Row],[SIEMA]],Siema2025,57,FALSE)</f>
        <v/>
      </c>
      <c r="AR604" s="108" t="str">
        <f>VLOOKUP(Tabela2[[#This Row],[SIEMA]],Siema2025,59,FALSE)</f>
        <v/>
      </c>
      <c r="AS604" s="108" t="str">
        <f>VLOOKUP(Tabela2[[#This Row],[SIEMA]],Siema2025,61,FALSE)</f>
        <v>X</v>
      </c>
      <c r="AT604" s="108" t="str">
        <f>VLOOKUP(Tabela2[[#This Row],[SIEMA]],Siema2025,63,FALSE)</f>
        <v/>
      </c>
      <c r="AU604" s="108" t="str">
        <f>VLOOKUP(Tabela2[[#This Row],[SIEMA]],Siema2025,65,FALSE)</f>
        <v/>
      </c>
      <c r="AV604" s="108" t="str">
        <f>VLOOKUP(Tabela2[[#This Row],[SIEMA]],Siema2025,67,FALSE)</f>
        <v/>
      </c>
      <c r="AW604" s="108" t="str">
        <f>VLOOKUP(Tabela2[[#This Row],[SIEMA]],Siema2025,69,FALSE)</f>
        <v/>
      </c>
      <c r="AX604" s="108" t="str">
        <f>VLOOKUP(Tabela2[[#This Row],[SIEMA]],Siema2025,71,FALSE)</f>
        <v/>
      </c>
      <c r="AY604" s="108" t="str">
        <f>VLOOKUP(Tabela2[[#This Row],[SIEMA]],Siema2025,73,FALSE)</f>
        <v/>
      </c>
      <c r="AZ604" s="108" t="str">
        <f>VLOOKUP(Tabela2[[#This Row],[SIEMA]],Siema2025,75,FALSE)</f>
        <v/>
      </c>
      <c r="BA604" s="108" t="str">
        <f>VLOOKUP(Tabela2[[#This Row],[SIEMA]],Siema2025,77,FALSE)</f>
        <v/>
      </c>
      <c r="BB604" s="108" t="str">
        <f>VLOOKUP(Tabela2[[#This Row],[SIEMA]],Siema2025,79,FALSE)</f>
        <v/>
      </c>
      <c r="BC604" s="108" t="str">
        <f>IF(Tabela2[[#This Row],[Outro(s) ]] = "X", "PREENCHER","NA")</f>
        <v>NA</v>
      </c>
      <c r="BD604" s="108" t="str">
        <f>VLOOKUP(Tabela2[[#This Row],[SIEMA]],Siema2025,82,FALSE)</f>
        <v/>
      </c>
      <c r="BE604" s="108" t="str">
        <f>VLOOKUP(Tabela2[[#This Row],[SIEMA]],Siema2025,81,FALSE)</f>
        <v/>
      </c>
      <c r="BF604" s="110" t="str">
        <f>VLOOKUP(Tabela2[[#This Row],[SIEMA]],Siema2025,28,FALSE)</f>
        <v>TotalEnergies EP Brasil LTDA</v>
      </c>
      <c r="BG604" s="110"/>
      <c r="BH604" s="111" t="str">
        <f>VLOOKUP(Tabela2[[#This Row],[SIEMA]],Siema2025,29,FALSE)</f>
        <v>02461767000143</v>
      </c>
      <c r="BI604" s="112" t="str">
        <f>VLOOKUP(Tabela2[[#This Row],[SIEMA]],Siema2025,107,FALSE)</f>
        <v>Não</v>
      </c>
      <c r="BJ604" s="107" t="s">
        <v>7099</v>
      </c>
      <c r="BK604" s="104" t="s">
        <v>2696</v>
      </c>
      <c r="BL604" s="140">
        <v>45901</v>
      </c>
      <c r="BM604" s="108">
        <f ca="1">IF(Tabela2[[#This Row],[Data de atendimento do Ibama (considerar o primeiro documento/ação)]]="",_xlfn.DAYS(TODAY(),J604),_xlfn.DAYS(Tabela2[[#This Row],[Data de atendimento do Ibama (considerar o primeiro documento/ação)]],J604))</f>
        <v>4</v>
      </c>
      <c r="BN604" s="108" t="str">
        <f>IF(Tabela2[[#This Row],[Atendido pelo Ibama ("Não" ou "Sim")]]="Não","Preencher", IF(Tabela2[[#This Row],[Atendido pelo Ibama ("Não" ou "Sim")]]="Sim","NA",""))</f>
        <v>NA</v>
      </c>
      <c r="BO604" s="114" t="s">
        <v>7100</v>
      </c>
      <c r="BP604" s="108" t="str">
        <f>IF(Tabela2[[#This Row],[Forma de atendimento (primeiro documento/ação)]]= "Outros (especificar)", "PREENCHER","NA")</f>
        <v>NA</v>
      </c>
      <c r="BQ604" s="106" t="s">
        <v>123</v>
      </c>
      <c r="BR604" s="108" t="str">
        <f>IF(Tabela2[[#This Row],[Equipe do Ibama foi a campo? Houve sobrevoo do Poseidon?]] = "Sim", "PREENCHER","NA")</f>
        <v>NA</v>
      </c>
      <c r="BS604" s="108" t="str">
        <f>IF(Tabela2[[#This Row],[Se sim, foi emitida Ordem de Emergência? (informações vinculada à coluna CK)]] = "Sim", "PREENCHER","NA")</f>
        <v>NA</v>
      </c>
      <c r="BT604" s="108" t="s">
        <v>7101</v>
      </c>
      <c r="BU604" s="108" t="s">
        <v>123</v>
      </c>
      <c r="BV604" s="108" t="s">
        <v>123</v>
      </c>
      <c r="BW604" s="108" t="s">
        <v>123</v>
      </c>
      <c r="BX604" s="106" t="s">
        <v>7127</v>
      </c>
      <c r="BY604" s="140"/>
      <c r="BZ604" s="104" t="str">
        <f>IF(Tabela2[[#This Row],[Data do documento de encerramento]]="NA","NA",IF(Tabela2[[#This Row],[Data do documento de encerramento]]="","Pendente de conclusão/ encerramento",_xlfn.DAYS(Tabela2[[#This Row],[Data do documento de encerramento]],J604)))</f>
        <v>Pendente de conclusão/ encerramento</v>
      </c>
      <c r="CA604" s="107" t="s">
        <v>7484</v>
      </c>
      <c r="CB604" s="107" t="s">
        <v>7158</v>
      </c>
      <c r="CC604" s="107" t="s">
        <v>7754</v>
      </c>
      <c r="CD604" s="107" t="s">
        <v>9389</v>
      </c>
      <c r="CE604" s="107" t="s">
        <v>123</v>
      </c>
      <c r="CF604" s="107" t="s">
        <v>7105</v>
      </c>
    </row>
    <row r="605" spans="1:84" ht="76.5" hidden="1">
      <c r="A605" s="169">
        <v>202582864806</v>
      </c>
      <c r="B605" s="170" t="s">
        <v>9780</v>
      </c>
      <c r="C605" s="108" t="str">
        <f>VLOOKUP(Tabela2[[#This Row],[SIEMA]],Siema2025,4,FALSE)</f>
        <v xml:space="preserve"> MG</v>
      </c>
      <c r="D605" s="106" t="str">
        <f>VLOOKUP(Tabela2[[#This Row],[SIEMA]],Siema2025,3,FALSE)</f>
        <v xml:space="preserve">Formiga </v>
      </c>
      <c r="E605" s="106" t="str">
        <f>VLOOKUP(Tabela2[[#This Row],[SIEMA]],Siema2025,20,FALSE)</f>
        <v>FCA km 544+500</v>
      </c>
      <c r="F605" s="106"/>
      <c r="G605" s="172" t="s">
        <v>9781</v>
      </c>
      <c r="H605" s="172" t="s">
        <v>9782</v>
      </c>
      <c r="I605" s="104" t="s">
        <v>7114</v>
      </c>
      <c r="J605" s="105">
        <f>VLOOKUP(Tabela2[[#This Row],[SIEMA]],Siema2025,2,FALSE)</f>
        <v>45897</v>
      </c>
      <c r="K605" s="105" t="str">
        <f>VLOOKUP(Tabela2[[#This Row],[SIEMA]],Siema2025,16,FALSE)</f>
        <v>Quinta</v>
      </c>
      <c r="L605" s="106" t="str">
        <f>IF(Tabela2[[#This Row],[Data]]="","Sem Informação",VLOOKUP(MONTH(Tabela2[[#This Row],[Data]]),'[1]Validação de dados'!$I$1:$J$13,2,0))</f>
        <v>Agosto</v>
      </c>
      <c r="M605" s="104">
        <f>YEAR(Tabela2[[#This Row],[Data]])</f>
        <v>2025</v>
      </c>
      <c r="N605" s="105" t="str">
        <f>VLOOKUP(Tabela2[[#This Row],[SIEMA]],Siema2025,17,FALSE)</f>
        <v>Matutino</v>
      </c>
      <c r="O605" s="105" t="str">
        <f>VLOOKUP(Tabela2[[#This Row],[SIEMA]],Siema2025,5,FALSE)</f>
        <v>Ferrovia</v>
      </c>
      <c r="P605" s="104" t="str">
        <f>VLOOKUP(Tabela2[[#This Row],[SIEMA]],Siema2025,21,FALSE)</f>
        <v>Incêndio próximo a via férrea</v>
      </c>
      <c r="Q605" s="104" t="s">
        <v>7127</v>
      </c>
      <c r="R605" s="104" t="s">
        <v>7127</v>
      </c>
      <c r="S605" s="107" t="s">
        <v>7127</v>
      </c>
      <c r="T605" s="104" t="str">
        <f>VLOOKUP(Tabela2[[#This Row],[SIEMA]],Siema2025,11,FALSE)</f>
        <v xml:space="preserve"> </v>
      </c>
      <c r="U605" s="104" t="str">
        <f>VLOOKUP(Tabela2[[#This Row],[SIEMA]],Siema2025,12,FALSE)</f>
        <v xml:space="preserve"> </v>
      </c>
      <c r="V605" s="104" t="s">
        <v>7127</v>
      </c>
      <c r="W605" s="104" t="str">
        <f>VLOOKUP(Tabela2[[#This Row],[SIEMA]],Siema2025,10,FALSE)</f>
        <v/>
      </c>
      <c r="X605" s="113"/>
      <c r="Y605" s="109" t="str">
        <f>IF(W605="","", IF(W605="NC","", IF(W605="NE","", IF(W605="NA","",IFERROR(VLOOKUP(W605,Produtos!$A$1:$C$2319,2,FALSE),"Não Cadastrado")))))</f>
        <v/>
      </c>
      <c r="Z605" s="104" t="str">
        <f>VLOOKUP(Tabela2[[#This Row],[SIEMA]],Siema2025,11,FALSE)</f>
        <v xml:space="preserve"> </v>
      </c>
      <c r="AA605" s="104" t="str">
        <f>VLOOKUP(Tabela2[[#This Row],[SIEMA]],Siema2025,12,FALSE)</f>
        <v xml:space="preserve"> </v>
      </c>
      <c r="AB605" s="104" t="str">
        <f>IF(W605="","",IF(ISNUMBER(W605)=FALSE,"Não se aplica",IFERROR(VLOOKUP(W605,Produtos!$A$1:$C$2319,3,FALSE),"Não Cadastrado")))</f>
        <v/>
      </c>
      <c r="AC605" s="104"/>
      <c r="AD605" s="108"/>
      <c r="AE605" s="107" t="str">
        <f>IF(AC605="","", IF(AC605="NC","", IF(AC605="NE","", IF(AC605="NA","",IFERROR(VLOOKUP(AC605,Produtos!$A$1:$C$2319,2,FALSE),"Não Cadastrado")))))</f>
        <v/>
      </c>
      <c r="AF605" s="104"/>
      <c r="AG605" s="104"/>
      <c r="AH605" s="104" t="str">
        <f>IF(AC605="","",IF(ISNUMBER(AC605)=FALSE,"Não se aplica",IFERROR(VLOOKUP(AC605,Produtos!$A$1:$C$2319,3,FALSE),"Não Cadastrado")))</f>
        <v/>
      </c>
      <c r="AI605" s="104"/>
      <c r="AJ605" s="104" t="str">
        <f>VLOOKUP(Tabela2[[#This Row],[SIEMA]],Siema2025,26,FALSE)</f>
        <v/>
      </c>
      <c r="AK605" s="107" t="s">
        <v>7636</v>
      </c>
      <c r="AL605" s="107"/>
      <c r="AM605" s="107"/>
      <c r="AN605" s="108" t="str">
        <f>VLOOKUP(Tabela2[[#This Row],[SIEMA]],Siema2025,51,FALSE)</f>
        <v/>
      </c>
      <c r="AO605" s="108" t="str">
        <f>VLOOKUP(Tabela2[[#This Row],[SIEMA]],Siema2025,53,FALSE)</f>
        <v/>
      </c>
      <c r="AP605" s="108" t="str">
        <f>VLOOKUP(Tabela2[[#This Row],[SIEMA]],Siema2025,55,FALSE)</f>
        <v/>
      </c>
      <c r="AQ605" s="108" t="str">
        <f>VLOOKUP(Tabela2[[#This Row],[SIEMA]],Siema2025,57,FALSE)</f>
        <v/>
      </c>
      <c r="AR605" s="108" t="str">
        <f>VLOOKUP(Tabela2[[#This Row],[SIEMA]],Siema2025,59,FALSE)</f>
        <v/>
      </c>
      <c r="AS605" s="108" t="str">
        <f>VLOOKUP(Tabela2[[#This Row],[SIEMA]],Siema2025,61,FALSE)</f>
        <v/>
      </c>
      <c r="AT605" s="108" t="str">
        <f>VLOOKUP(Tabela2[[#This Row],[SIEMA]],Siema2025,63,FALSE)</f>
        <v/>
      </c>
      <c r="AU605" s="108" t="str">
        <f>VLOOKUP(Tabela2[[#This Row],[SIEMA]],Siema2025,65,FALSE)</f>
        <v/>
      </c>
      <c r="AV605" s="108" t="str">
        <f>VLOOKUP(Tabela2[[#This Row],[SIEMA]],Siema2025,67,FALSE)</f>
        <v/>
      </c>
      <c r="AW605" s="108" t="s">
        <v>7132</v>
      </c>
      <c r="AX605" s="108"/>
      <c r="AY605" s="108" t="str">
        <f>VLOOKUP(Tabela2[[#This Row],[SIEMA]],Siema2025,73,FALSE)</f>
        <v/>
      </c>
      <c r="AZ605" s="108" t="str">
        <f>VLOOKUP(Tabela2[[#This Row],[SIEMA]],Siema2025,75,FALSE)</f>
        <v/>
      </c>
      <c r="BA605" s="108" t="str">
        <f>VLOOKUP(Tabela2[[#This Row],[SIEMA]],Siema2025,77,FALSE)</f>
        <v/>
      </c>
      <c r="BB605" s="108" t="str">
        <f>VLOOKUP(Tabela2[[#This Row],[SIEMA]],Siema2025,79,FALSE)</f>
        <v/>
      </c>
      <c r="BC605" s="108" t="str">
        <f>IF(Tabela2[[#This Row],[Outro(s) ]] = "X", "PREENCHER","NA")</f>
        <v>NA</v>
      </c>
      <c r="BD605" s="108" t="str">
        <f>VLOOKUP(Tabela2[[#This Row],[SIEMA]],Siema2025,82,FALSE)</f>
        <v/>
      </c>
      <c r="BE605" s="108" t="str">
        <f>VLOOKUP(Tabela2[[#This Row],[SIEMA]],Siema2025,81,FALSE)</f>
        <v/>
      </c>
      <c r="BF605" s="110" t="s">
        <v>7176</v>
      </c>
      <c r="BG605" s="110" t="s">
        <v>7177</v>
      </c>
      <c r="BH605" s="111" t="str">
        <f>VLOOKUP(Tabela2[[#This Row],[SIEMA]],Siema2025,29,FALSE)</f>
        <v>00924429000175</v>
      </c>
      <c r="BI605" s="112" t="str">
        <f>VLOOKUP(Tabela2[[#This Row],[SIEMA]],Siema2025,107,FALSE)</f>
        <v>Não</v>
      </c>
      <c r="BJ605" s="107" t="s">
        <v>7099</v>
      </c>
      <c r="BK605" s="104" t="s">
        <v>2696</v>
      </c>
      <c r="BL605" s="140">
        <v>45901</v>
      </c>
      <c r="BM605" s="108">
        <f ca="1">IF(Tabela2[[#This Row],[Data de atendimento do Ibama (considerar o primeiro documento/ação)]]="",_xlfn.DAYS(TODAY(),J605),_xlfn.DAYS(Tabela2[[#This Row],[Data de atendimento do Ibama (considerar o primeiro documento/ação)]],J605))</f>
        <v>4</v>
      </c>
      <c r="BN605" s="108" t="str">
        <f>IF(Tabela2[[#This Row],[Atendido pelo Ibama ("Não" ou "Sim")]]="Não","Preencher", IF(Tabela2[[#This Row],[Atendido pelo Ibama ("Não" ou "Sim")]]="Sim","NA",""))</f>
        <v>NA</v>
      </c>
      <c r="BO605" s="114" t="s">
        <v>7100</v>
      </c>
      <c r="BP605" s="108" t="str">
        <f>IF(Tabela2[[#This Row],[Forma de atendimento (primeiro documento/ação)]]= "Outros (especificar)", "PREENCHER","NA")</f>
        <v>NA</v>
      </c>
      <c r="BQ605" s="106" t="s">
        <v>123</v>
      </c>
      <c r="BR605" s="108" t="str">
        <f>IF(Tabela2[[#This Row],[Equipe do Ibama foi a campo? Houve sobrevoo do Poseidon?]] = "Sim", "PREENCHER","NA")</f>
        <v>NA</v>
      </c>
      <c r="BS605" s="108" t="str">
        <f>IF(Tabela2[[#This Row],[Se sim, foi emitida Ordem de Emergência? (informações vinculada à coluna CK)]] = "Sim", "PREENCHER","NA")</f>
        <v>NA</v>
      </c>
      <c r="BT605" s="108" t="s">
        <v>7101</v>
      </c>
      <c r="BU605" s="108" t="s">
        <v>2696</v>
      </c>
      <c r="BV605" s="108" t="s">
        <v>123</v>
      </c>
      <c r="BW605" s="108" t="s">
        <v>123</v>
      </c>
      <c r="BX605" s="106" t="s">
        <v>7127</v>
      </c>
      <c r="BY605" s="140"/>
      <c r="BZ605" s="104" t="str">
        <f>IF(Tabela2[[#This Row],[Data do documento de encerramento]]="NA","NA",IF(Tabela2[[#This Row],[Data do documento de encerramento]]="","Pendente de conclusão/ encerramento",_xlfn.DAYS(Tabela2[[#This Row],[Data do documento de encerramento]],J605)))</f>
        <v>Pendente de conclusão/ encerramento</v>
      </c>
      <c r="CA605" s="107"/>
      <c r="CB605" s="107"/>
      <c r="CC605" s="115"/>
      <c r="CD605" s="107"/>
      <c r="CE605" s="107"/>
      <c r="CF605" s="107"/>
    </row>
    <row r="606" spans="1:84" ht="76.5">
      <c r="A606" s="169">
        <v>202582946809</v>
      </c>
      <c r="B606" s="170" t="s">
        <v>9783</v>
      </c>
      <c r="C606" s="108" t="s">
        <v>7135</v>
      </c>
      <c r="D606" s="106" t="s">
        <v>637</v>
      </c>
      <c r="E606" s="106" t="s">
        <v>5536</v>
      </c>
      <c r="F606" s="106"/>
      <c r="G606" s="172" t="s">
        <v>7539</v>
      </c>
      <c r="H606" s="172" t="s">
        <v>7540</v>
      </c>
      <c r="I606" s="104" t="str">
        <f>VLOOKUP(Tabela2[[#This Row],[SIEMA]],Siema2025,19,FALSE)</f>
        <v>Campos</v>
      </c>
      <c r="J606" s="105">
        <f>VLOOKUP(Tabela2[[#This Row],[SIEMA]],Siema2025,2,FALSE)</f>
        <v>45897</v>
      </c>
      <c r="K606" s="105" t="str">
        <f>VLOOKUP(Tabela2[[#This Row],[SIEMA]],Siema2025,16,FALSE)</f>
        <v>Quinta</v>
      </c>
      <c r="L606" s="106" t="str">
        <f>IF(Tabela2[[#This Row],[Data]]="","Sem Informação",VLOOKUP(MONTH(Tabela2[[#This Row],[Data]]),'[1]Validação de dados'!$I$1:$J$13,2,0))</f>
        <v>Agosto</v>
      </c>
      <c r="M606" s="104">
        <f>YEAR(Tabela2[[#This Row],[Data]])</f>
        <v>2025</v>
      </c>
      <c r="N606" s="105" t="str">
        <f>VLOOKUP(Tabela2[[#This Row],[SIEMA]],Siema2025,17,FALSE)</f>
        <v>Vespertino</v>
      </c>
      <c r="O606" s="105" t="str">
        <f>VLOOKUP(Tabela2[[#This Row],[SIEMA]],Siema2025,5,FALSE)</f>
        <v>Plataforma</v>
      </c>
      <c r="P606" s="104" t="str">
        <f>VLOOKUP(Tabela2[[#This Row],[SIEMA]],Siema2025,21,FALSE)</f>
        <v>FPSO Frade</v>
      </c>
      <c r="Q606">
        <v>3082</v>
      </c>
      <c r="R606" s="104" t="s">
        <v>1714</v>
      </c>
      <c r="S606" s="104" t="s">
        <v>1714</v>
      </c>
      <c r="T606" s="104" t="str">
        <f>VLOOKUP(Tabela2[[#This Row],[SIEMA]],Siema2025,11,FALSE)</f>
        <v>0.103</v>
      </c>
      <c r="U606" s="104" t="str">
        <f>VLOOKUP(Tabela2[[#This Row],[SIEMA]],Siema2025,12,FALSE)</f>
        <v>M3</v>
      </c>
      <c r="V606" s="104">
        <f>IF(Q606="","",IF(ISNUMBER(Q606)=FALSE,"Não se aplica",IFERROR(VLOOKUP(Q606,Produtos!$A$1:$C$2319,3,FALSE),"Não Cadastrado")))</f>
        <v>9</v>
      </c>
      <c r="W606" s="104"/>
      <c r="X606" s="113"/>
      <c r="Y606" s="109" t="str">
        <f>IF(W606="","", IF(W606="NC","", IF(W606="NE","", IF(W606="NA","",IFERROR(VLOOKUP(W606,Produtos!$A$1:$C$2319,2,FALSE),"Não Cadastrado")))))</f>
        <v/>
      </c>
      <c r="Z606" s="104"/>
      <c r="AA606" s="104"/>
      <c r="AB606" s="104" t="str">
        <f>IF(W606="","",IF(ISNUMBER(W606)=FALSE,"Não se aplica",IFERROR(VLOOKUP(W606,Produtos!$A$1:$C$2319,3,FALSE),"Não Cadastrado")))</f>
        <v/>
      </c>
      <c r="AC606" s="104"/>
      <c r="AD606" s="108"/>
      <c r="AE606" s="107" t="str">
        <f>IF(AC606="","", IF(AC606="NC","", IF(AC606="NE","", IF(AC606="NA","",IFERROR(VLOOKUP(AC606,Produtos!$A$1:$C$2319,2,FALSE),"Não Cadastrado")))))</f>
        <v/>
      </c>
      <c r="AF606" s="104"/>
      <c r="AG606" s="104"/>
      <c r="AH606" s="104" t="str">
        <f>IF(AC606="","",IF(ISNUMBER(AC606)=FALSE,"Não se aplica",IFERROR(VLOOKUP(AC606,Produtos!$A$1:$C$2319,3,FALSE),"Não Cadastrado")))</f>
        <v/>
      </c>
      <c r="AI606" s="104"/>
      <c r="AJ606" s="104" t="str">
        <f>VLOOKUP(Tabela2[[#This Row],[SIEMA]],Siema2025,26,FALSE)</f>
        <v>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v>
      </c>
      <c r="AK606" s="107" t="s">
        <v>7290</v>
      </c>
      <c r="AL606" s="107" t="s">
        <v>7098</v>
      </c>
      <c r="AM606" s="107"/>
      <c r="AN606" s="108" t="str">
        <f>VLOOKUP(Tabela2[[#This Row],[SIEMA]],Siema2025,51,FALSE)</f>
        <v/>
      </c>
      <c r="AO606" s="108" t="str">
        <f>VLOOKUP(Tabela2[[#This Row],[SIEMA]],Siema2025,53,FALSE)</f>
        <v/>
      </c>
      <c r="AP606" s="108" t="str">
        <f>VLOOKUP(Tabela2[[#This Row],[SIEMA]],Siema2025,55,FALSE)</f>
        <v/>
      </c>
      <c r="AQ606" s="108" t="str">
        <f>VLOOKUP(Tabela2[[#This Row],[SIEMA]],Siema2025,57,FALSE)</f>
        <v/>
      </c>
      <c r="AR606" s="108" t="str">
        <f>VLOOKUP(Tabela2[[#This Row],[SIEMA]],Siema2025,59,FALSE)</f>
        <v/>
      </c>
      <c r="AS606" s="108" t="str">
        <f>VLOOKUP(Tabela2[[#This Row],[SIEMA]],Siema2025,61,FALSE)</f>
        <v>X</v>
      </c>
      <c r="AT606" s="108" t="str">
        <f>VLOOKUP(Tabela2[[#This Row],[SIEMA]],Siema2025,63,FALSE)</f>
        <v/>
      </c>
      <c r="AU606" s="108" t="str">
        <f>VLOOKUP(Tabela2[[#This Row],[SIEMA]],Siema2025,65,FALSE)</f>
        <v/>
      </c>
      <c r="AV606" s="108" t="str">
        <f>VLOOKUP(Tabela2[[#This Row],[SIEMA]],Siema2025,67,FALSE)</f>
        <v/>
      </c>
      <c r="AW606" s="108" t="str">
        <f>VLOOKUP(Tabela2[[#This Row],[SIEMA]],Siema2025,69,FALSE)</f>
        <v/>
      </c>
      <c r="AX606" s="108" t="str">
        <f>VLOOKUP(Tabela2[[#This Row],[SIEMA]],Siema2025,71,FALSE)</f>
        <v/>
      </c>
      <c r="AY606" s="108" t="str">
        <f>VLOOKUP(Tabela2[[#This Row],[SIEMA]],Siema2025,73,FALSE)</f>
        <v/>
      </c>
      <c r="AZ606" s="108" t="str">
        <f>VLOOKUP(Tabela2[[#This Row],[SIEMA]],Siema2025,75,FALSE)</f>
        <v/>
      </c>
      <c r="BA606" s="108" t="str">
        <f>VLOOKUP(Tabela2[[#This Row],[SIEMA]],Siema2025,77,FALSE)</f>
        <v/>
      </c>
      <c r="BB606" s="108" t="str">
        <f>VLOOKUP(Tabela2[[#This Row],[SIEMA]],Siema2025,79,FALSE)</f>
        <v/>
      </c>
      <c r="BC606" s="108" t="str">
        <f>IF(Tabela2[[#This Row],[Outro(s) ]] = "X", "PREENCHER","NA")</f>
        <v>NA</v>
      </c>
      <c r="BD606" s="108" t="str">
        <f>VLOOKUP(Tabela2[[#This Row],[SIEMA]],Siema2025,82,FALSE)</f>
        <v/>
      </c>
      <c r="BE606" s="108" t="str">
        <f>VLOOKUP(Tabela2[[#This Row],[SIEMA]],Siema2025,81,FALSE)</f>
        <v/>
      </c>
      <c r="BF606" s="110" t="str">
        <f>VLOOKUP(Tabela2[[#This Row],[SIEMA]],Siema2025,28,FALSE)</f>
        <v>PETRO RIO JAGUAR PETRÓLEO SA.</v>
      </c>
      <c r="BG606" s="110"/>
      <c r="BH606" s="111" t="str">
        <f>VLOOKUP(Tabela2[[#This Row],[SIEMA]],Siema2025,29,FALSE)</f>
        <v>02031413000169</v>
      </c>
      <c r="BI606" s="112" t="s">
        <v>2696</v>
      </c>
      <c r="BJ606" s="107" t="s">
        <v>7099</v>
      </c>
      <c r="BK606" s="104" t="s">
        <v>2696</v>
      </c>
      <c r="BL606" s="140">
        <v>45978</v>
      </c>
      <c r="BM606" s="108">
        <f ca="1">IF(Tabela2[[#This Row],[Data de atendimento do Ibama (considerar o primeiro documento/ação)]]="",_xlfn.DAYS(TODAY(),J606),_xlfn.DAYS(Tabela2[[#This Row],[Data de atendimento do Ibama (considerar o primeiro documento/ação)]],J606))</f>
        <v>81</v>
      </c>
      <c r="BN606" s="108" t="str">
        <f>IF(Tabela2[[#This Row],[Atendido pelo Ibama ("Não" ou "Sim")]]="Não","Preencher", IF(Tabela2[[#This Row],[Atendido pelo Ibama ("Não" ou "Sim")]]="Sim","NA",""))</f>
        <v>NA</v>
      </c>
      <c r="BO606" s="114" t="s">
        <v>7138</v>
      </c>
      <c r="BP606" s="108" t="str">
        <f>IF(Tabela2[[#This Row],[Forma de atendimento (primeiro documento/ação)]]= "Outros (especificar)", "PREENCHER","NA")</f>
        <v>NA</v>
      </c>
      <c r="BQ606" s="106" t="s">
        <v>123</v>
      </c>
      <c r="BR606" s="108" t="str">
        <f>IF(Tabela2[[#This Row],[Equipe do Ibama foi a campo? Houve sobrevoo do Poseidon?]] = "Sim", "PREENCHER","NA")</f>
        <v>NA</v>
      </c>
      <c r="BS606" s="108" t="str">
        <f>IF(Tabela2[[#This Row],[Se sim, foi emitida Ordem de Emergência? (informações vinculada à coluna CK)]] = "Sim", "PREENCHER","NA")</f>
        <v>NA</v>
      </c>
      <c r="BT606" s="108" t="s">
        <v>7101</v>
      </c>
      <c r="BU606" s="108" t="s">
        <v>123</v>
      </c>
      <c r="BV606" s="108" t="s">
        <v>123</v>
      </c>
      <c r="BW606" s="108" t="s">
        <v>123</v>
      </c>
      <c r="BX606" s="106"/>
      <c r="BY606" s="106"/>
      <c r="BZ606" s="104" t="str">
        <f>IF(Tabela2[[#This Row],[Data do documento de encerramento]]="NA","NA",IF(Tabela2[[#This Row],[Data do documento de encerramento]]="","Pendente de conclusão/ encerramento",_xlfn.DAYS(Tabela2[[#This Row],[Data do documento de encerramento]],J606)))</f>
        <v>Pendente de conclusão/ encerramento</v>
      </c>
      <c r="CA606" s="107"/>
      <c r="CB606" s="107"/>
      <c r="CC606" s="115" t="s">
        <v>7104</v>
      </c>
      <c r="CD606" s="107" t="s">
        <v>7301</v>
      </c>
      <c r="CE606" s="107" t="s">
        <v>2696</v>
      </c>
      <c r="CF606" s="107" t="s">
        <v>7167</v>
      </c>
    </row>
    <row r="607" spans="1:84" s="22" customFormat="1" ht="106.5" hidden="1">
      <c r="A607" s="169">
        <v>20259132421</v>
      </c>
      <c r="B607" s="170" t="s">
        <v>9784</v>
      </c>
      <c r="C607" s="108" t="str">
        <f>VLOOKUP(Tabela2[[#This Row],[SIEMA]],Siema2025,4,FALSE)</f>
        <v xml:space="preserve"> GO</v>
      </c>
      <c r="D607" s="106" t="str">
        <f>VLOOKUP(Tabela2[[#This Row],[SIEMA]],Siema2025,3,FALSE)</f>
        <v xml:space="preserve">Morrinhos </v>
      </c>
      <c r="E607" s="106" t="s">
        <v>7392</v>
      </c>
      <c r="F607" s="106" t="s">
        <v>9785</v>
      </c>
      <c r="G607" s="172" t="s">
        <v>9786</v>
      </c>
      <c r="H607" s="172" t="s">
        <v>9787</v>
      </c>
      <c r="I607" s="106" t="s">
        <v>7114</v>
      </c>
      <c r="J607" s="140">
        <f>VLOOKUP(Tabela2[[#This Row],[SIEMA]],Siema2025,2,FALSE)</f>
        <v>45898</v>
      </c>
      <c r="K607" s="140" t="str">
        <f>VLOOKUP(Tabela2[[#This Row],[SIEMA]],Siema2025,16,FALSE)</f>
        <v>Sexta</v>
      </c>
      <c r="L607" s="106" t="str">
        <f>IF(Tabela2[[#This Row],[Data]]="","Sem Informação",VLOOKUP(MONTH(Tabela2[[#This Row],[Data]]),'[1]Validação de dados'!$I$1:$J$13,2,0))</f>
        <v>Agosto</v>
      </c>
      <c r="M607" s="106">
        <f>YEAR(Tabela2[[#This Row],[Data]])</f>
        <v>2025</v>
      </c>
      <c r="N607" s="140" t="str">
        <f>VLOOKUP(Tabela2[[#This Row],[SIEMA]],Siema2025,17,FALSE)</f>
        <v>Vespertino</v>
      </c>
      <c r="O607" s="140" t="str">
        <f>VLOOKUP(Tabela2[[#This Row],[SIEMA]],Siema2025,5,FALSE)</f>
        <v>Rodovia</v>
      </c>
      <c r="P607" s="106" t="str">
        <f>VLOOKUP(Tabela2[[#This Row],[SIEMA]],Siema2025,21,FALSE)</f>
        <v>Veículo apresentou falha mecânica na direção onde o mesmo veio a perder o controle do veículo e saiu da pista, descendo o talude e tombando sobre a vegetação. Trata-se de um veículo de carga (diversos/Tiner), com parte de carga derramada.</v>
      </c>
      <c r="Q607" s="106">
        <v>1263</v>
      </c>
      <c r="R607" s="106" t="str">
        <f>VLOOKUP(Tabela2[[#This Row],[SIEMA]],Siema2025,10,FALSE)</f>
        <v/>
      </c>
      <c r="S607" s="109" t="str">
        <f>IF(Q607="","", IF(Q607="NC","", IF(Q607="NE","", IF(Q607="NA","",IFERROR(VLOOKUP(Q607,[1]Produtos!$A$1:$C$2319,2,FALSE),"Não Cadastrado")))))</f>
        <v>TINTA  (incluindo  tintas,  lacas,  esmaltes,  tinturas,  goma-lacas,  vernizes,  polidores,  enenchimentos  líquidos  e  bases  líquidas para lacas) ou MATERIAL RELACIONADO COM TINTAS (incluindo diluentes ou redutores para tintas)</v>
      </c>
      <c r="T607" s="106" t="str">
        <f>VLOOKUP(Tabela2[[#This Row],[SIEMA]],Siema2025,11,FALSE)</f>
        <v xml:space="preserve"> </v>
      </c>
      <c r="U607" s="106" t="str">
        <f>VLOOKUP(Tabela2[[#This Row],[SIEMA]],Siema2025,12,FALSE)</f>
        <v xml:space="preserve"> </v>
      </c>
      <c r="V607" s="106">
        <f>IF(Q607="","",IF(ISNUMBER(Q607)=FALSE,"Não se aplica",IFERROR(VLOOKUP(Q607,Produtos!$A$1:$C$2319,3,FALSE),"Não Cadastrado")))</f>
        <v>3</v>
      </c>
      <c r="W607" s="106" t="str">
        <f>VLOOKUP(Tabela2[[#This Row],[SIEMA]],Siema2025,10,FALSE)</f>
        <v/>
      </c>
      <c r="X607" s="108" t="str">
        <f>IF(Tabela2[[#This Row],[Origem do acidente]] = "Plataforma", "PREENCHER","NA")</f>
        <v>NA</v>
      </c>
      <c r="Y607" s="109" t="str">
        <f>IF(W607="","", IF(W607="NC","", IF(W607="NE","", IF(W607="NA","",IFERROR(VLOOKUP(W607,Produtos!$A$1:$C$2319,2,FALSE),"Não Cadastrado")))))</f>
        <v/>
      </c>
      <c r="Z607" s="106" t="str">
        <f>VLOOKUP(Tabela2[[#This Row],[SIEMA]],Siema2025,11,FALSE)</f>
        <v xml:space="preserve"> </v>
      </c>
      <c r="AA607" s="106" t="str">
        <f>VLOOKUP(Tabela2[[#This Row],[SIEMA]],Siema2025,12,FALSE)</f>
        <v xml:space="preserve"> </v>
      </c>
      <c r="AB607" s="106" t="str">
        <f>IF(W607="","",IF(ISNUMBER(W607)=FALSE,"Não se aplica",IFERROR(VLOOKUP(W607,Produtos!$A$1:$C$2319,3,FALSE),"Não Cadastrado")))</f>
        <v/>
      </c>
      <c r="AC607" s="106"/>
      <c r="AD607" s="108" t="str">
        <f>IF(Tabela2[[#This Row],[Origem do acidente]] = "Plataforma", "PREENCHER","NA")</f>
        <v>NA</v>
      </c>
      <c r="AE607" s="109" t="str">
        <f>IF(AC607="","", IF(AC607="NC","", IF(AC607="NE","", IF(AC607="NA","",IFERROR(VLOOKUP(AC607,Produtos!$A$1:$C$2319,2,FALSE),"Não Cadastrado")))))</f>
        <v/>
      </c>
      <c r="AF607" s="106"/>
      <c r="AG607" s="106"/>
      <c r="AH607" s="106" t="str">
        <f>IF(AC607="","",IF(ISNUMBER(AC607)=FALSE,"Não se aplica",IFERROR(VLOOKUP(AC607,Produtos!$A$1:$C$2319,3,FALSE),"Não Cadastrado")))</f>
        <v/>
      </c>
      <c r="AI607" s="106"/>
      <c r="AJ607" s="106" t="str">
        <f>VLOOKUP(Tabela2[[#This Row],[SIEMA]],Siema2025,26,FALSE)</f>
        <v>Veículo apresentou falha mecânica na direção onde o mesmo veio a perder o controle do veículo e saiu da pista, descendo o talude e tombando sobre a vegetação. Trata-se de um veículo de carga (diversos/Tiner), com parte de carga derramada.</v>
      </c>
      <c r="AK607" s="109" t="s">
        <v>7112</v>
      </c>
      <c r="AL607" s="109" t="s">
        <v>7363</v>
      </c>
      <c r="AM607" s="109" t="s">
        <v>7182</v>
      </c>
      <c r="AN607" s="108" t="str">
        <f>VLOOKUP(Tabela2[[#This Row],[SIEMA]],Siema2025,51,FALSE)</f>
        <v/>
      </c>
      <c r="AO607" s="108" t="str">
        <f>VLOOKUP(Tabela2[[#This Row],[SIEMA]],Siema2025,53,FALSE)</f>
        <v/>
      </c>
      <c r="AP607" s="108" t="str">
        <f>VLOOKUP(Tabela2[[#This Row],[SIEMA]],Siema2025,55,FALSE)</f>
        <v/>
      </c>
      <c r="AQ607" s="108" t="str">
        <f>VLOOKUP(Tabela2[[#This Row],[SIEMA]],Siema2025,57,FALSE)</f>
        <v/>
      </c>
      <c r="AR607" s="108" t="str">
        <f>VLOOKUP(Tabela2[[#This Row],[SIEMA]],Siema2025,59,FALSE)</f>
        <v/>
      </c>
      <c r="AS607" s="108" t="str">
        <f>VLOOKUP(Tabela2[[#This Row],[SIEMA]],Siema2025,61,FALSE)</f>
        <v/>
      </c>
      <c r="AT607" s="108" t="str">
        <f>VLOOKUP(Tabela2[[#This Row],[SIEMA]],Siema2025,63,FALSE)</f>
        <v/>
      </c>
      <c r="AU607" s="108" t="str">
        <f>VLOOKUP(Tabela2[[#This Row],[SIEMA]],Siema2025,65,FALSE)</f>
        <v>X</v>
      </c>
      <c r="AV607" s="108" t="str">
        <f>VLOOKUP(Tabela2[[#This Row],[SIEMA]],Siema2025,67,FALSE)</f>
        <v/>
      </c>
      <c r="AW607" s="108" t="str">
        <f>VLOOKUP(Tabela2[[#This Row],[SIEMA]],Siema2025,69,FALSE)</f>
        <v/>
      </c>
      <c r="AX607" s="108" t="str">
        <f>VLOOKUP(Tabela2[[#This Row],[SIEMA]],Siema2025,71,FALSE)</f>
        <v>X</v>
      </c>
      <c r="AY607" s="108" t="str">
        <f>VLOOKUP(Tabela2[[#This Row],[SIEMA]],Siema2025,73,FALSE)</f>
        <v/>
      </c>
      <c r="AZ607" s="108" t="str">
        <f>VLOOKUP(Tabela2[[#This Row],[SIEMA]],Siema2025,75,FALSE)</f>
        <v/>
      </c>
      <c r="BA607" s="108" t="str">
        <f>VLOOKUP(Tabela2[[#This Row],[SIEMA]],Siema2025,77,FALSE)</f>
        <v/>
      </c>
      <c r="BB607" s="108" t="str">
        <f>VLOOKUP(Tabela2[[#This Row],[SIEMA]],Siema2025,79,FALSE)</f>
        <v/>
      </c>
      <c r="BC607" s="108" t="str">
        <f>IF(Tabela2[[#This Row],[Outro(s) ]] = "X", "PREENCHER","NA")</f>
        <v>NA</v>
      </c>
      <c r="BD607" s="108" t="str">
        <f>VLOOKUP(Tabela2[[#This Row],[SIEMA]],Siema2025,82,FALSE)</f>
        <v/>
      </c>
      <c r="BE607" s="108" t="str">
        <f>VLOOKUP(Tabela2[[#This Row],[SIEMA]],Siema2025,81,FALSE)</f>
        <v/>
      </c>
      <c r="BF607" s="110" t="str">
        <f>VLOOKUP(Tabela2[[#This Row],[SIEMA]],Siema2025,28,FALSE)</f>
        <v/>
      </c>
      <c r="BG607" s="110"/>
      <c r="BH607" s="111" t="str">
        <f>VLOOKUP(Tabela2[[#This Row],[SIEMA]],Siema2025,29,FALSE)</f>
        <v/>
      </c>
      <c r="BI607" s="112" t="str">
        <f>VLOOKUP(Tabela2[[#This Row],[SIEMA]],Siema2025,107,FALSE)</f>
        <v>Não</v>
      </c>
      <c r="BJ607" s="109" t="s">
        <v>7099</v>
      </c>
      <c r="BK607" s="106" t="s">
        <v>2696</v>
      </c>
      <c r="BL607" s="140">
        <v>45902</v>
      </c>
      <c r="BM607" s="108">
        <f ca="1">IF(Tabela2[[#This Row],[Data de atendimento do Ibama (considerar o primeiro documento/ação)]]="",_xlfn.DAYS(TODAY(),J607),_xlfn.DAYS(Tabela2[[#This Row],[Data de atendimento do Ibama (considerar o primeiro documento/ação)]],J607))</f>
        <v>4</v>
      </c>
      <c r="BN607" s="108" t="str">
        <f>IF(Tabela2[[#This Row],[Atendido pelo Ibama ("Não" ou "Sim")]]="Não","Preencher", IF(Tabela2[[#This Row],[Atendido pelo Ibama ("Não" ou "Sim")]]="Sim","NA",""))</f>
        <v>NA</v>
      </c>
      <c r="BO607" s="114" t="s">
        <v>7124</v>
      </c>
      <c r="BP607" s="108" t="s">
        <v>7348</v>
      </c>
      <c r="BQ607" s="106" t="s">
        <v>2696</v>
      </c>
      <c r="BR607" s="108" t="s">
        <v>2696</v>
      </c>
      <c r="BS607" s="108" t="s">
        <v>2696</v>
      </c>
      <c r="BT607" s="108" t="s">
        <v>7115</v>
      </c>
      <c r="BU607" s="108" t="s">
        <v>123</v>
      </c>
      <c r="BV607" s="108" t="s">
        <v>2696</v>
      </c>
      <c r="BW607" s="108" t="s">
        <v>123</v>
      </c>
      <c r="BX607" s="106" t="s">
        <v>7127</v>
      </c>
      <c r="BY607" s="140"/>
      <c r="BZ607" s="106" t="str">
        <f>IF(Tabela2[[#This Row],[Data do documento de encerramento]]="NA","NA",IF(Tabela2[[#This Row],[Data do documento de encerramento]]="","Pendente de conclusão/ encerramento",_xlfn.DAYS(Tabela2[[#This Row],[Data do documento de encerramento]],J607)))</f>
        <v>Pendente de conclusão/ encerramento</v>
      </c>
      <c r="CA607" s="109" t="s">
        <v>9788</v>
      </c>
      <c r="CB607" s="109"/>
      <c r="CC607" s="109"/>
      <c r="CD607" s="109"/>
      <c r="CE607" s="109"/>
      <c r="CF607" s="109"/>
    </row>
    <row r="608" spans="1:84" ht="30.75" hidden="1">
      <c r="A608" s="169">
        <v>20259228838</v>
      </c>
      <c r="B608" s="170" t="s">
        <v>9789</v>
      </c>
      <c r="C608" s="108" t="str">
        <f>VLOOKUP(Tabela2[[#This Row],[SIEMA]],Siema2025,4,FALSE)</f>
        <v xml:space="preserve"> MG</v>
      </c>
      <c r="D608" s="106" t="str">
        <f>VLOOKUP(Tabela2[[#This Row],[SIEMA]],Siema2025,3,FALSE)</f>
        <v xml:space="preserve">Ponte Nova </v>
      </c>
      <c r="E608" s="106" t="str">
        <f>VLOOKUP(Tabela2[[#This Row],[SIEMA]],Siema2025,20,FALSE)</f>
        <v>Rio Piranga</v>
      </c>
      <c r="F608" s="106"/>
      <c r="G608" s="172" t="s">
        <v>9790</v>
      </c>
      <c r="H608" s="172" t="s">
        <v>9791</v>
      </c>
      <c r="I608" s="104"/>
      <c r="J608" s="105">
        <f>VLOOKUP(Tabela2[[#This Row],[SIEMA]],Siema2025,2,FALSE)</f>
        <v>45898</v>
      </c>
      <c r="K608" s="105" t="str">
        <f>VLOOKUP(Tabela2[[#This Row],[SIEMA]],Siema2025,16,FALSE)</f>
        <v>Sexta</v>
      </c>
      <c r="L608" s="106" t="str">
        <f>IF(Tabela2[[#This Row],[Data]]="","Sem Informação",VLOOKUP(MONTH(Tabela2[[#This Row],[Data]]),'[1]Validação de dados'!$I$1:$J$13,2,0))</f>
        <v>Agosto</v>
      </c>
      <c r="M608" s="104">
        <f>YEAR(Tabela2[[#This Row],[Data]])</f>
        <v>2025</v>
      </c>
      <c r="N608" s="105" t="str">
        <f>VLOOKUP(Tabela2[[#This Row],[SIEMA]],Siema2025,17,FALSE)</f>
        <v>Matutino</v>
      </c>
      <c r="O608" s="105" t="str">
        <f>VLOOKUP(Tabela2[[#This Row],[SIEMA]],Siema2025,5,FALSE)</f>
        <v>Indústria</v>
      </c>
      <c r="P608" s="104" t="str">
        <f>VLOOKUP(Tabela2[[#This Row],[SIEMA]],Siema2025,21,FALSE)</f>
        <v>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v>
      </c>
      <c r="Q608" s="104" t="s">
        <v>7127</v>
      </c>
      <c r="R608" s="104" t="str">
        <f>VLOOKUP(Tabela2[[#This Row],[SIEMA]],Siema2025,10,FALSE)</f>
        <v>Dejetos de suinocultura</v>
      </c>
      <c r="S608" s="107" t="str">
        <f>IF(Q608="","", IF(Q608="NC","", IF(Q608="NE","", IF(Q608="NA","",IFERROR(VLOOKUP(Q608,[1]Produtos!$A$1:$C$2319,2,FALSE),"Não Cadastrado")))))</f>
        <v/>
      </c>
      <c r="T608" s="104" t="str">
        <f>VLOOKUP(Tabela2[[#This Row],[SIEMA]],Siema2025,11,FALSE)</f>
        <v/>
      </c>
      <c r="U608" s="104" t="str">
        <f>VLOOKUP(Tabela2[[#This Row],[SIEMA]],Siema2025,12,FALSE)</f>
        <v/>
      </c>
      <c r="V608" s="104" t="str">
        <f>IF(Q608="","",IF(ISNUMBER(Q608)=FALSE,"Não se aplica",IFERROR(VLOOKUP(Q608,Produtos!$A$1:$C$2319,3,FALSE),"Não Cadastrado")))</f>
        <v>Não se aplica</v>
      </c>
      <c r="W608" s="104" t="str">
        <f>VLOOKUP(Tabela2[[#This Row],[SIEMA]],Siema2025,10,FALSE)</f>
        <v>Dejetos de suinocultura</v>
      </c>
      <c r="X608" s="113" t="str">
        <f>IF(Tabela2[[#This Row],[Origem do acidente]] = "Plataforma", "PREENCHER","NA")</f>
        <v>NA</v>
      </c>
      <c r="Y608" s="109" t="str">
        <f>IF(W608="","", IF(W608="NC","", IF(W608="NE","", IF(W608="NA","",IFERROR(VLOOKUP(W608,Produtos!$A$1:$C$2319,2,FALSE),"Não Cadastrado")))))</f>
        <v>Não Cadastrado</v>
      </c>
      <c r="Z608" s="104" t="str">
        <f>VLOOKUP(Tabela2[[#This Row],[SIEMA]],Siema2025,11,FALSE)</f>
        <v/>
      </c>
      <c r="AA608" s="104" t="str">
        <f>VLOOKUP(Tabela2[[#This Row],[SIEMA]],Siema2025,12,FALSE)</f>
        <v/>
      </c>
      <c r="AB608" s="104" t="str">
        <f>IF(W608="","",IF(ISNUMBER(W608)=FALSE,"Não se aplica",IFERROR(VLOOKUP(W608,Produtos!$A$1:$C$2319,3,FALSE),"Não Cadastrado")))</f>
        <v>Não se aplica</v>
      </c>
      <c r="AC608" s="104"/>
      <c r="AD608" s="108" t="str">
        <f>IF(Tabela2[[#This Row],[Origem do acidente]] = "Plataforma", "PREENCHER","NA")</f>
        <v>NA</v>
      </c>
      <c r="AE608" s="107" t="str">
        <f>IF(AC608="","", IF(AC608="NC","", IF(AC608="NE","", IF(AC608="NA","",IFERROR(VLOOKUP(AC608,Produtos!$A$1:$C$2319,2,FALSE),"Não Cadastrado")))))</f>
        <v/>
      </c>
      <c r="AF608" s="104"/>
      <c r="AG608" s="104"/>
      <c r="AH608" s="104" t="str">
        <f>IF(AC608="","",IF(ISNUMBER(AC608)=FALSE,"Não se aplica",IFERROR(VLOOKUP(AC608,Produtos!$A$1:$C$2319,3,FALSE),"Não Cadastrado")))</f>
        <v/>
      </c>
      <c r="AI608" s="104"/>
      <c r="AJ608" s="104" t="s">
        <v>9792</v>
      </c>
      <c r="AK608" s="107" t="s">
        <v>6834</v>
      </c>
      <c r="AL608" s="107"/>
      <c r="AM608" s="107"/>
      <c r="AN608" s="108" t="str">
        <f>VLOOKUP(Tabela2[[#This Row],[SIEMA]],Siema2025,51,FALSE)</f>
        <v/>
      </c>
      <c r="AO608" s="108" t="str">
        <f>VLOOKUP(Tabela2[[#This Row],[SIEMA]],Siema2025,53,FALSE)</f>
        <v/>
      </c>
      <c r="AP608" s="108" t="str">
        <f>VLOOKUP(Tabela2[[#This Row],[SIEMA]],Siema2025,55,FALSE)</f>
        <v/>
      </c>
      <c r="AQ608" s="108" t="str">
        <f>VLOOKUP(Tabela2[[#This Row],[SIEMA]],Siema2025,57,FALSE)</f>
        <v>X</v>
      </c>
      <c r="AR608" s="108" t="str">
        <f>VLOOKUP(Tabela2[[#This Row],[SIEMA]],Siema2025,59,FALSE)</f>
        <v/>
      </c>
      <c r="AS608" s="108" t="str">
        <f>VLOOKUP(Tabela2[[#This Row],[SIEMA]],Siema2025,61,FALSE)</f>
        <v/>
      </c>
      <c r="AT608" s="108" t="str">
        <f>VLOOKUP(Tabela2[[#This Row],[SIEMA]],Siema2025,63,FALSE)</f>
        <v/>
      </c>
      <c r="AU608" s="108" t="str">
        <f>VLOOKUP(Tabela2[[#This Row],[SIEMA]],Siema2025,65,FALSE)</f>
        <v/>
      </c>
      <c r="AV608" s="108" t="str">
        <f>VLOOKUP(Tabela2[[#This Row],[SIEMA]],Siema2025,67,FALSE)</f>
        <v/>
      </c>
      <c r="AW608" s="108" t="str">
        <f>VLOOKUP(Tabela2[[#This Row],[SIEMA]],Siema2025,69,FALSE)</f>
        <v/>
      </c>
      <c r="AX608" s="108" t="str">
        <f>VLOOKUP(Tabela2[[#This Row],[SIEMA]],Siema2025,71,FALSE)</f>
        <v/>
      </c>
      <c r="AY608" s="108" t="str">
        <f>VLOOKUP(Tabela2[[#This Row],[SIEMA]],Siema2025,73,FALSE)</f>
        <v/>
      </c>
      <c r="AZ608" s="108" t="str">
        <f>VLOOKUP(Tabela2[[#This Row],[SIEMA]],Siema2025,75,FALSE)</f>
        <v/>
      </c>
      <c r="BA608" s="108" t="str">
        <f>VLOOKUP(Tabela2[[#This Row],[SIEMA]],Siema2025,77,FALSE)</f>
        <v/>
      </c>
      <c r="BB608" s="108" t="str">
        <f>VLOOKUP(Tabela2[[#This Row],[SIEMA]],Siema2025,79,FALSE)</f>
        <v/>
      </c>
      <c r="BC608" s="108" t="str">
        <f>IF(Tabela2[[#This Row],[Outro(s) ]] = "X", "PREENCHER","NA")</f>
        <v>NA</v>
      </c>
      <c r="BD608" s="108" t="str">
        <f>VLOOKUP(Tabela2[[#This Row],[SIEMA]],Siema2025,82,FALSE)</f>
        <v/>
      </c>
      <c r="BE608" s="108" t="str">
        <f>VLOOKUP(Tabela2[[#This Row],[SIEMA]],Siema2025,81,FALSE)</f>
        <v/>
      </c>
      <c r="BF608" s="110" t="str">
        <f>VLOOKUP(Tabela2[[#This Row],[SIEMA]],Siema2025,28,FALSE)</f>
        <v>Granja Oriente</v>
      </c>
      <c r="BG608" s="110"/>
      <c r="BH608" s="111">
        <v>59771593668</v>
      </c>
      <c r="BI608" s="112" t="str">
        <f>VLOOKUP(Tabela2[[#This Row],[SIEMA]],Siema2025,107,FALSE)</f>
        <v>Não</v>
      </c>
      <c r="BJ608" s="107" t="s">
        <v>7113</v>
      </c>
      <c r="BK608" s="104" t="s">
        <v>123</v>
      </c>
      <c r="BL608" s="140"/>
      <c r="BM608" s="108"/>
      <c r="BN608" s="108" t="s">
        <v>7114</v>
      </c>
      <c r="BO608" s="114"/>
      <c r="BP608" s="108" t="str">
        <f>IF(Tabela2[[#This Row],[Forma de atendimento (primeiro documento/ação)]]= "Outros (especificar)", "PREENCHER","NA")</f>
        <v>NA</v>
      </c>
      <c r="BQ608" s="106"/>
      <c r="BR608" s="108" t="str">
        <f>IF(Tabela2[[#This Row],[Equipe do Ibama foi a campo? Houve sobrevoo do Poseidon?]] = "Sim", "PREENCHER","NA")</f>
        <v>NA</v>
      </c>
      <c r="BS608" s="108" t="str">
        <f>IF(Tabela2[[#This Row],[Se sim, foi emitida Ordem de Emergência? (informações vinculada à coluna CK)]] = "Sim", "PREENCHER","NA")</f>
        <v>NA</v>
      </c>
      <c r="BT608" s="108" t="str">
        <f>IF(Tabela2[[#This Row],[Foi elaborado Relatório de Vistoria pelo Ibama? (informações vinculada à coluna CK)]] = "Sim", "PREENCHER","NA")</f>
        <v>NA</v>
      </c>
      <c r="BU608" s="108" t="str">
        <f>IF(Tabela2[[#This Row],[Houve envio de Informações Pós-acidente (preencher "não se aplica" quando de competência estadual/municipal)]] = "Sim", "PREENCHER","NA")</f>
        <v>NA</v>
      </c>
      <c r="BV608" s="108" t="str">
        <f>IF(Tabela2[[#This Row],[Houve avaliação das informações pós-acidente solicitadas/enviadas?]] = "Sim", "PREENCHER","NA")</f>
        <v>NA</v>
      </c>
      <c r="BW608" s="108" t="str">
        <f>IF(Tabela2[[#This Row],[O Ibama aguarda resposta da empresa/OEMA, etc?]] = "Sim", "PREENCHER","NA")</f>
        <v>NA</v>
      </c>
      <c r="BX608" s="106" t="s">
        <v>7116</v>
      </c>
      <c r="BY608" s="140">
        <v>46099</v>
      </c>
      <c r="BZ608" s="104">
        <f>IF(Tabela2[[#This Row],[Data do documento de encerramento]]="NA","NA",IF(Tabela2[[#This Row],[Data do documento de encerramento]]="","Pendente de conclusão/ encerramento",_xlfn.DAYS(Tabela2[[#This Row],[Data do documento de encerramento]],J608)))</f>
        <v>201</v>
      </c>
      <c r="CA608" s="107"/>
      <c r="CB608" s="107"/>
      <c r="CC608" s="115"/>
      <c r="CD608" s="107"/>
      <c r="CE608" s="107"/>
      <c r="CF608" s="107"/>
    </row>
    <row r="609" spans="1:84" ht="45.75" hidden="1">
      <c r="A609" s="169">
        <v>202582954012</v>
      </c>
      <c r="B609" s="178" t="s">
        <v>9793</v>
      </c>
      <c r="C609" s="108" t="str">
        <f>VLOOKUP(Tabela2[[#This Row],[SIEMA]],Siema2025,4,FALSE)</f>
        <v xml:space="preserve"> BA</v>
      </c>
      <c r="D609" s="106" t="str">
        <f>VLOOKUP(Tabela2[[#This Row],[SIEMA]],Siema2025,3,FALSE)</f>
        <v xml:space="preserve">Pojuca </v>
      </c>
      <c r="E609" s="106" t="str">
        <f>VLOOKUP(Tabela2[[#This Row],[SIEMA]],Siema2025,20,FALSE)</f>
        <v>Parque Recife/Refinaria Mataripe, Município de Pojuca, Bahia.</v>
      </c>
      <c r="F609" s="106"/>
      <c r="G609" s="172" t="s">
        <v>9794</v>
      </c>
      <c r="H609" s="172" t="s">
        <v>9795</v>
      </c>
      <c r="I609" s="104" t="s">
        <v>7114</v>
      </c>
      <c r="J609" s="105">
        <f>VLOOKUP(Tabela2[[#This Row],[SIEMA]],Siema2025,2,FALSE)</f>
        <v>45898</v>
      </c>
      <c r="K609" s="105" t="str">
        <f>VLOOKUP(Tabela2[[#This Row],[SIEMA]],Siema2025,16,FALSE)</f>
        <v>Sexta</v>
      </c>
      <c r="L609" s="106" t="str">
        <f>IF(Tabela2[[#This Row],[Data]]="","Sem Informação",VLOOKUP(MONTH(Tabela2[[#This Row],[Data]]),'[1]Validação de dados'!$I$1:$J$13,2,0))</f>
        <v>Agosto</v>
      </c>
      <c r="M609" s="104">
        <f>YEAR(Tabela2[[#This Row],[Data]])</f>
        <v>2025</v>
      </c>
      <c r="N609" s="105" t="str">
        <f>VLOOKUP(Tabela2[[#This Row],[SIEMA]],Siema2025,17,FALSE)</f>
        <v>Matutino</v>
      </c>
      <c r="O609" s="105" t="str">
        <f>VLOOKUP(Tabela2[[#This Row],[SIEMA]],Siema2025,5,FALSE)</f>
        <v>Duto</v>
      </c>
      <c r="P609" s="104" t="str">
        <f>VLOOKUP(Tabela2[[#This Row],[SIEMA]],Siema2025,21,FALSE)</f>
        <v>Duto proveniente do oleoduto de 20 polegadas</v>
      </c>
      <c r="Q609" s="104" t="s">
        <v>7094</v>
      </c>
      <c r="R609" s="104" t="s">
        <v>9796</v>
      </c>
      <c r="S609" s="107" t="s">
        <v>2260</v>
      </c>
      <c r="T609" s="104">
        <v>0.7</v>
      </c>
      <c r="U609" s="104" t="str">
        <f>VLOOKUP(Tabela2[[#This Row],[SIEMA]],Siema2025,12,FALSE)</f>
        <v>M3</v>
      </c>
      <c r="V609" s="104" t="s">
        <v>7483</v>
      </c>
      <c r="W609" s="104" t="str">
        <f>VLOOKUP(Tabela2[[#This Row],[SIEMA]],Siema2025,10,FALSE)</f>
        <v>Água</v>
      </c>
      <c r="X609" s="113" t="str">
        <f>IF(Tabela2[[#This Row],[Origem do acidente]] = "Plataforma", "PREENCHER","NA")</f>
        <v>NA</v>
      </c>
      <c r="Y609" s="109" t="str">
        <f>IF(W609="","", IF(W609="NC","", IF(W609="NE","", IF(W609="NA","",IFERROR(VLOOKUP(W609,Produtos!$A$1:$C$2319,2,FALSE),"Não Cadastrado")))))</f>
        <v>Não Cadastrado</v>
      </c>
      <c r="Z609" s="104" t="str">
        <f>VLOOKUP(Tabela2[[#This Row],[SIEMA]],Siema2025,11,FALSE)</f>
        <v>0.0035</v>
      </c>
      <c r="AA609" s="104" t="str">
        <f>VLOOKUP(Tabela2[[#This Row],[SIEMA]],Siema2025,12,FALSE)</f>
        <v>M3</v>
      </c>
      <c r="AB609" s="104" t="str">
        <f>IF(W609="","",IF(ISNUMBER(W609)=FALSE,"Não se aplica",IFERROR(VLOOKUP(W609,Produtos!$A$1:$C$2319,3,FALSE),"Não Cadastrado")))</f>
        <v>Não se aplica</v>
      </c>
      <c r="AC609" s="104"/>
      <c r="AD609" s="108" t="str">
        <f>IF(Tabela2[[#This Row],[Origem do acidente]] = "Plataforma", "PREENCHER","NA")</f>
        <v>NA</v>
      </c>
      <c r="AE609" s="107" t="str">
        <f>IF(AC609="","", IF(AC609="NC","", IF(AC609="NE","", IF(AC609="NA","",IFERROR(VLOOKUP(AC609,Produtos!$A$1:$C$2319,2,FALSE),"Não Cadastrado")))))</f>
        <v/>
      </c>
      <c r="AF609" s="104"/>
      <c r="AG609" s="104"/>
      <c r="AH609" s="104" t="str">
        <f>IF(AC609="","",IF(ISNUMBER(AC609)=FALSE,"Não se aplica",IFERROR(VLOOKUP(AC609,Produtos!$A$1:$C$2319,3,FALSE),"Não Cadastrado")))</f>
        <v/>
      </c>
      <c r="AI609" s="104"/>
      <c r="AJ609" s="104" t="s">
        <v>242</v>
      </c>
      <c r="AK609" s="107" t="s">
        <v>7250</v>
      </c>
      <c r="AL609" s="107"/>
      <c r="AM609" s="107"/>
      <c r="AN609" s="108" t="str">
        <f>VLOOKUP(Tabela2[[#This Row],[SIEMA]],Siema2025,51,FALSE)</f>
        <v/>
      </c>
      <c r="AO609" s="108" t="str">
        <f>VLOOKUP(Tabela2[[#This Row],[SIEMA]],Siema2025,53,FALSE)</f>
        <v/>
      </c>
      <c r="AP609" s="108" t="str">
        <f>VLOOKUP(Tabela2[[#This Row],[SIEMA]],Siema2025,55,FALSE)</f>
        <v/>
      </c>
      <c r="AQ609" s="108" t="str">
        <f>VLOOKUP(Tabela2[[#This Row],[SIEMA]],Siema2025,57,FALSE)</f>
        <v/>
      </c>
      <c r="AR609" s="108" t="str">
        <f>VLOOKUP(Tabela2[[#This Row],[SIEMA]],Siema2025,59,FALSE)</f>
        <v/>
      </c>
      <c r="AS609" s="108" t="str">
        <f>VLOOKUP(Tabela2[[#This Row],[SIEMA]],Siema2025,61,FALSE)</f>
        <v/>
      </c>
      <c r="AT609" s="108" t="str">
        <f>VLOOKUP(Tabela2[[#This Row],[SIEMA]],Siema2025,63,FALSE)</f>
        <v/>
      </c>
      <c r="AU609" s="108" t="str">
        <f>VLOOKUP(Tabela2[[#This Row],[SIEMA]],Siema2025,65,FALSE)</f>
        <v>X</v>
      </c>
      <c r="AV609" s="108" t="str">
        <f>VLOOKUP(Tabela2[[#This Row],[SIEMA]],Siema2025,67,FALSE)</f>
        <v/>
      </c>
      <c r="AW609" s="108" t="str">
        <f>VLOOKUP(Tabela2[[#This Row],[SIEMA]],Siema2025,69,FALSE)</f>
        <v/>
      </c>
      <c r="AX609" s="108" t="str">
        <f>VLOOKUP(Tabela2[[#This Row],[SIEMA]],Siema2025,71,FALSE)</f>
        <v/>
      </c>
      <c r="AY609" s="108" t="str">
        <f>VLOOKUP(Tabela2[[#This Row],[SIEMA]],Siema2025,73,FALSE)</f>
        <v/>
      </c>
      <c r="AZ609" s="108" t="str">
        <f>VLOOKUP(Tabela2[[#This Row],[SIEMA]],Siema2025,75,FALSE)</f>
        <v/>
      </c>
      <c r="BA609" s="108" t="str">
        <f>VLOOKUP(Tabela2[[#This Row],[SIEMA]],Siema2025,77,FALSE)</f>
        <v/>
      </c>
      <c r="BB609" s="108" t="str">
        <f>VLOOKUP(Tabela2[[#This Row],[SIEMA]],Siema2025,79,FALSE)</f>
        <v/>
      </c>
      <c r="BC609" s="108" t="str">
        <f>IF(Tabela2[[#This Row],[Outro(s) ]] = "X", "PREENCHER","NA")</f>
        <v>NA</v>
      </c>
      <c r="BD609" s="108" t="str">
        <f>VLOOKUP(Tabela2[[#This Row],[SIEMA]],Siema2025,82,FALSE)</f>
        <v/>
      </c>
      <c r="BE609" s="108" t="str">
        <f>VLOOKUP(Tabela2[[#This Row],[SIEMA]],Siema2025,81,FALSE)</f>
        <v/>
      </c>
      <c r="BF609" s="110" t="s">
        <v>9797</v>
      </c>
      <c r="BG609" s="110"/>
      <c r="BH609" s="111">
        <v>33000167023667</v>
      </c>
      <c r="BI609" s="112" t="str">
        <f>VLOOKUP(Tabela2[[#This Row],[SIEMA]],Siema2025,107,FALSE)</f>
        <v>Não</v>
      </c>
      <c r="BJ609" s="107" t="s">
        <v>7113</v>
      </c>
      <c r="BK609" s="104" t="s">
        <v>2696</v>
      </c>
      <c r="BL609" s="140">
        <v>45925</v>
      </c>
      <c r="BM609" s="108">
        <f ca="1">IF(Tabela2[[#This Row],[Data de atendimento do Ibama (considerar o primeiro documento/ação)]]="",_xlfn.DAYS(TODAY(),J609),_xlfn.DAYS(Tabela2[[#This Row],[Data de atendimento do Ibama (considerar o primeiro documento/ação)]],J609))</f>
        <v>27</v>
      </c>
      <c r="BN609" s="108" t="str">
        <f>IF(Tabela2[[#This Row],[Atendido pelo Ibama ("Não" ou "Sim")]]="Não","Preencher", IF(Tabela2[[#This Row],[Atendido pelo Ibama ("Não" ou "Sim")]]="Sim","NA",""))</f>
        <v>NA</v>
      </c>
      <c r="BO609" s="114" t="s">
        <v>7138</v>
      </c>
      <c r="BP609" s="108" t="str">
        <f>IF(Tabela2[[#This Row],[Forma de atendimento (primeiro documento/ação)]]= "Outros (especificar)", "PREENCHER","NA")</f>
        <v>NA</v>
      </c>
      <c r="BQ609" s="106" t="s">
        <v>123</v>
      </c>
      <c r="BR609" s="108" t="str">
        <f>IF(Tabela2[[#This Row],[Equipe do Ibama foi a campo? Houve sobrevoo do Poseidon?]] = "Sim", "PREENCHER","NA")</f>
        <v>NA</v>
      </c>
      <c r="BS609" s="108" t="str">
        <f>IF(Tabela2[[#This Row],[Se sim, foi emitida Ordem de Emergência? (informações vinculada à coluna CK)]] = "Sim", "PREENCHER","NA")</f>
        <v>NA</v>
      </c>
      <c r="BT609" s="108" t="str">
        <f>IF(Tabela2[[#This Row],[Foi elaborado Relatório de Vistoria pelo Ibama? (informações vinculada à coluna CK)]] = "Sim", "PREENCHER","NA")</f>
        <v>NA</v>
      </c>
      <c r="BU609" s="108" t="str">
        <f>IF(Tabela2[[#This Row],[Houve envio de Informações Pós-acidente (preencher "não se aplica" quando de competência estadual/municipal)]] = "Sim", "PREENCHER","NA")</f>
        <v>NA</v>
      </c>
      <c r="BV609" s="108" t="str">
        <f>IF(Tabela2[[#This Row],[Houve avaliação das informações pós-acidente solicitadas/enviadas?]] = "Sim", "PREENCHER","NA")</f>
        <v>NA</v>
      </c>
      <c r="BW609" s="108" t="s">
        <v>123</v>
      </c>
      <c r="BX609" s="106"/>
      <c r="BY609" s="140"/>
      <c r="BZ609" s="104" t="str">
        <f>IF(Tabela2[[#This Row],[Data do documento de encerramento]]="NA","NA",IF(Tabela2[[#This Row],[Data do documento de encerramento]]="","Pendente de conclusão/ encerramento",_xlfn.DAYS(Tabela2[[#This Row],[Data do documento de encerramento]],J609)))</f>
        <v>Pendente de conclusão/ encerramento</v>
      </c>
      <c r="CA609" s="107" t="s">
        <v>9798</v>
      </c>
      <c r="CB609" s="107"/>
      <c r="CC609" s="107"/>
      <c r="CD609" s="107"/>
      <c r="CE609" s="107"/>
      <c r="CF609" s="107"/>
    </row>
    <row r="610" spans="1:84" s="22" customFormat="1" ht="60.75" hidden="1">
      <c r="A610" s="169">
        <v>202582954015</v>
      </c>
      <c r="B610" s="170" t="s">
        <v>9799</v>
      </c>
      <c r="C610" s="108" t="str">
        <f>VLOOKUP(Tabela2[[#This Row],[SIEMA]],Siema2025,4,FALSE)</f>
        <v xml:space="preserve"> MG</v>
      </c>
      <c r="D610" s="106" t="str">
        <f>VLOOKUP(Tabela2[[#This Row],[SIEMA]],Siema2025,3,FALSE)</f>
        <v xml:space="preserve">Iguatama </v>
      </c>
      <c r="E610" s="106" t="s">
        <v>8771</v>
      </c>
      <c r="F610" s="106" t="s">
        <v>9800</v>
      </c>
      <c r="G610" s="106" t="s">
        <v>9801</v>
      </c>
      <c r="H610" s="106" t="s">
        <v>9802</v>
      </c>
      <c r="I610" s="106" t="s">
        <v>7114</v>
      </c>
      <c r="J610" s="140">
        <f>VLOOKUP(Tabela2[[#This Row],[SIEMA]],Siema2025,2,FALSE)</f>
        <v>45898</v>
      </c>
      <c r="K610" s="140" t="str">
        <f>VLOOKUP(Tabela2[[#This Row],[SIEMA]],Siema2025,16,FALSE)</f>
        <v>Sexta</v>
      </c>
      <c r="L610" s="106" t="str">
        <f>IF(Tabela2[[#This Row],[Data]]="","Sem Informação",VLOOKUP(MONTH(Tabela2[[#This Row],[Data]]),'[1]Validação de dados'!$I$1:$J$13,2,0))</f>
        <v>Agosto</v>
      </c>
      <c r="M610" s="106">
        <f>YEAR(Tabela2[[#This Row],[Data]])</f>
        <v>2025</v>
      </c>
      <c r="N610" s="140" t="str">
        <f>VLOOKUP(Tabela2[[#This Row],[SIEMA]],Siema2025,17,FALSE)</f>
        <v>Matutino</v>
      </c>
      <c r="O610" s="140" t="str">
        <f>VLOOKUP(Tabela2[[#This Row],[SIEMA]],Siema2025,5,FALSE)</f>
        <v>Rodovia</v>
      </c>
      <c r="P610" s="106" t="str">
        <f>VLOOKUP(Tabela2[[#This Row],[SIEMA]],Siema2025,21,FALSE)</f>
        <v/>
      </c>
      <c r="Q610" s="106">
        <v>1824</v>
      </c>
      <c r="R610" s="106" t="str">
        <f>VLOOKUP(Tabela2[[#This Row],[SIEMA]],Siema2025,10,FALSE)</f>
        <v/>
      </c>
      <c r="S610" s="109" t="s">
        <v>9803</v>
      </c>
      <c r="T610" s="106">
        <v>11800</v>
      </c>
      <c r="U610" s="106" t="s">
        <v>648</v>
      </c>
      <c r="V610" s="106">
        <f>IF(Q610="","",IF(ISNUMBER(Q610)=FALSE,"Não se aplica",IFERROR(VLOOKUP(Q610,Produtos!$A$1:$C$2319,3,FALSE),"Não Cadastrado")))</f>
        <v>8</v>
      </c>
      <c r="W610" s="106" t="str">
        <f>VLOOKUP(Tabela2[[#This Row],[SIEMA]],Siema2025,10,FALSE)</f>
        <v/>
      </c>
      <c r="X610" s="108" t="str">
        <f>IF(Tabela2[[#This Row],[Origem do acidente]] = "Plataforma", "PREENCHER","NA")</f>
        <v>NA</v>
      </c>
      <c r="Y610" s="109" t="str">
        <f>IF(W610="","", IF(W610="NC","", IF(W610="NE","", IF(W610="NA","",IFERROR(VLOOKUP(W610,Produtos!$A$1:$C$2319,2,FALSE),"Não Cadastrado")))))</f>
        <v/>
      </c>
      <c r="Z610" s="106" t="str">
        <f>VLOOKUP(Tabela2[[#This Row],[SIEMA]],Siema2025,11,FALSE)</f>
        <v xml:space="preserve"> </v>
      </c>
      <c r="AA610" s="106" t="str">
        <f>VLOOKUP(Tabela2[[#This Row],[SIEMA]],Siema2025,12,FALSE)</f>
        <v xml:space="preserve"> </v>
      </c>
      <c r="AB610" s="106" t="str">
        <f>IF(W610="","",IF(ISNUMBER(W610)=FALSE,"Não se aplica",IFERROR(VLOOKUP(W610,Produtos!$A$1:$C$2319,3,FALSE),"Não Cadastrado")))</f>
        <v/>
      </c>
      <c r="AC610" s="106"/>
      <c r="AD610" s="108" t="str">
        <f>IF(Tabela2[[#This Row],[Origem do acidente]] = "Plataforma", "PREENCHER","NA")</f>
        <v>NA</v>
      </c>
      <c r="AE610" s="109" t="str">
        <f>IF(AC610="","", IF(AC610="NC","", IF(AC610="NE","", IF(AC610="NA","",IFERROR(VLOOKUP(AC610,Produtos!$A$1:$C$2319,2,FALSE),"Não Cadastrado")))))</f>
        <v/>
      </c>
      <c r="AF610" s="106"/>
      <c r="AG610" s="106"/>
      <c r="AH610" s="106" t="str">
        <f>IF(AC610="","",IF(ISNUMBER(AC610)=FALSE,"Não se aplica",IFERROR(VLOOKUP(AC610,Produtos!$A$1:$C$2319,3,FALSE),"Não Cadastrado")))</f>
        <v/>
      </c>
      <c r="AI610" s="106"/>
      <c r="AJ610" s="28" t="s">
        <v>9804</v>
      </c>
      <c r="AK610" s="109" t="s">
        <v>7347</v>
      </c>
      <c r="AL610" s="109" t="s">
        <v>7112</v>
      </c>
      <c r="AM610" s="109" t="s">
        <v>7965</v>
      </c>
      <c r="AN610" s="108" t="str">
        <f>VLOOKUP(Tabela2[[#This Row],[SIEMA]],Siema2025,51,FALSE)</f>
        <v/>
      </c>
      <c r="AO610" s="108" t="str">
        <f>VLOOKUP(Tabela2[[#This Row],[SIEMA]],Siema2025,53,FALSE)</f>
        <v/>
      </c>
      <c r="AP610" s="108" t="str">
        <f>VLOOKUP(Tabela2[[#This Row],[SIEMA]],Siema2025,55,FALSE)</f>
        <v/>
      </c>
      <c r="AQ610" s="108" t="str">
        <f>VLOOKUP(Tabela2[[#This Row],[SIEMA]],Siema2025,57,FALSE)</f>
        <v/>
      </c>
      <c r="AR610" s="108" t="str">
        <f>VLOOKUP(Tabela2[[#This Row],[SIEMA]],Siema2025,59,FALSE)</f>
        <v/>
      </c>
      <c r="AS610" s="108" t="str">
        <f>VLOOKUP(Tabela2[[#This Row],[SIEMA]],Siema2025,61,FALSE)</f>
        <v/>
      </c>
      <c r="AT610" s="108" t="str">
        <f>VLOOKUP(Tabela2[[#This Row],[SIEMA]],Siema2025,63,FALSE)</f>
        <v/>
      </c>
      <c r="AU610" s="108" t="str">
        <f>VLOOKUP(Tabela2[[#This Row],[SIEMA]],Siema2025,65,FALSE)</f>
        <v>X</v>
      </c>
      <c r="AV610" s="108" t="str">
        <f>VLOOKUP(Tabela2[[#This Row],[SIEMA]],Siema2025,67,FALSE)</f>
        <v/>
      </c>
      <c r="AW610" s="108" t="str">
        <f>VLOOKUP(Tabela2[[#This Row],[SIEMA]],Siema2025,69,FALSE)</f>
        <v/>
      </c>
      <c r="AX610" s="108" t="str">
        <f>VLOOKUP(Tabela2[[#This Row],[SIEMA]],Siema2025,71,FALSE)</f>
        <v/>
      </c>
      <c r="AY610" s="108" t="str">
        <f>VLOOKUP(Tabela2[[#This Row],[SIEMA]],Siema2025,73,FALSE)</f>
        <v/>
      </c>
      <c r="AZ610" s="108" t="str">
        <f>VLOOKUP(Tabela2[[#This Row],[SIEMA]],Siema2025,75,FALSE)</f>
        <v/>
      </c>
      <c r="BA610" s="108" t="str">
        <f>VLOOKUP(Tabela2[[#This Row],[SIEMA]],Siema2025,77,FALSE)</f>
        <v/>
      </c>
      <c r="BB610" s="108" t="str">
        <f>VLOOKUP(Tabela2[[#This Row],[SIEMA]],Siema2025,79,FALSE)</f>
        <v/>
      </c>
      <c r="BC610" s="108" t="str">
        <f>IF(Tabela2[[#This Row],[Outro(s) ]] = "X", "PREENCHER","NA")</f>
        <v>NA</v>
      </c>
      <c r="BD610" s="108" t="str">
        <f>VLOOKUP(Tabela2[[#This Row],[SIEMA]],Siema2025,82,FALSE)</f>
        <v/>
      </c>
      <c r="BE610" s="108" t="str">
        <f>VLOOKUP(Tabela2[[#This Row],[SIEMA]],Siema2025,81,FALSE)</f>
        <v/>
      </c>
      <c r="BF610" s="110" t="str">
        <f>VLOOKUP(Tabela2[[#This Row],[SIEMA]],Siema2025,28,FALSE)</f>
        <v>A5LOG Transportes Ltda</v>
      </c>
      <c r="BG610" s="110"/>
      <c r="BH610" s="111" t="str">
        <f>VLOOKUP(Tabela2[[#This Row],[SIEMA]],Siema2025,29,FALSE)</f>
        <v>51121053000100</v>
      </c>
      <c r="BI610" s="112" t="s">
        <v>7062</v>
      </c>
      <c r="BJ610" s="109" t="s">
        <v>7099</v>
      </c>
      <c r="BK610" s="106" t="s">
        <v>2696</v>
      </c>
      <c r="BL610" s="140">
        <v>45905</v>
      </c>
      <c r="BM610" s="108">
        <f ca="1">IF(Tabela2[[#This Row],[Data de atendimento do Ibama (considerar o primeiro documento/ação)]]="",_xlfn.DAYS(TODAY(),J610),_xlfn.DAYS(Tabela2[[#This Row],[Data de atendimento do Ibama (considerar o primeiro documento/ação)]],J610))</f>
        <v>7</v>
      </c>
      <c r="BN610" s="108" t="str">
        <f>IF(Tabela2[[#This Row],[Atendido pelo Ibama ("Não" ou "Sim")]]="Não","Preencher", IF(Tabela2[[#This Row],[Atendido pelo Ibama ("Não" ou "Sim")]]="Sim","NA",""))</f>
        <v>NA</v>
      </c>
      <c r="BO610" s="114" t="s">
        <v>7100</v>
      </c>
      <c r="BP610" s="108" t="str">
        <f>IF(Tabela2[[#This Row],[Forma de atendimento (primeiro documento/ação)]]= "Outros (especificar)", "PREENCHER","NA")</f>
        <v>NA</v>
      </c>
      <c r="BQ610" s="106" t="s">
        <v>123</v>
      </c>
      <c r="BR610" s="108" t="str">
        <f>IF(Tabela2[[#This Row],[Equipe do Ibama foi a campo? Houve sobrevoo do Poseidon?]] = "Sim", "PREENCHER","NA")</f>
        <v>NA</v>
      </c>
      <c r="BS610" s="108" t="str">
        <f>IF(Tabela2[[#This Row],[Se sim, foi emitida Ordem de Emergência? (informações vinculada à coluna CK)]] = "Sim", "PREENCHER","NA")</f>
        <v>NA</v>
      </c>
      <c r="BT610" s="108" t="s">
        <v>7126</v>
      </c>
      <c r="BU610" s="108" t="s">
        <v>2696</v>
      </c>
      <c r="BV610" s="108" t="s">
        <v>123</v>
      </c>
      <c r="BW610" s="108" t="s">
        <v>2696</v>
      </c>
      <c r="BX610" s="106" t="s">
        <v>7102</v>
      </c>
      <c r="BY610" s="140">
        <v>45974</v>
      </c>
      <c r="BZ610" s="106">
        <f>IF(Tabela2[[#This Row],[Data do documento de encerramento]]="NA","NA",IF(Tabela2[[#This Row],[Data do documento de encerramento]]="","Pendente de conclusão/ encerramento",_xlfn.DAYS(Tabela2[[#This Row],[Data do documento de encerramento]],J610)))</f>
        <v>76</v>
      </c>
      <c r="CA610" s="109" t="s">
        <v>7192</v>
      </c>
      <c r="CB610" s="109"/>
      <c r="CC610" s="117"/>
      <c r="CD610" s="109"/>
      <c r="CE610" s="109"/>
      <c r="CF610" s="109"/>
    </row>
    <row r="611" spans="1:84" ht="45.75">
      <c r="A611" s="182">
        <v>202583018050</v>
      </c>
      <c r="B611" s="118" t="s">
        <v>9805</v>
      </c>
      <c r="C611" s="108" t="s">
        <v>672</v>
      </c>
      <c r="D611" s="106" t="s">
        <v>637</v>
      </c>
      <c r="E611" s="106" t="s">
        <v>9035</v>
      </c>
      <c r="F611" s="106"/>
      <c r="G611" s="172" t="s">
        <v>9806</v>
      </c>
      <c r="H611" s="136" t="s">
        <v>9807</v>
      </c>
      <c r="I611" s="104" t="str">
        <f>VLOOKUP(Tabela2[[#This Row],[SIEMA]],Siema2025,19,FALSE)</f>
        <v>Santos</v>
      </c>
      <c r="J611" s="105">
        <f>VLOOKUP(Tabela2[[#This Row],[SIEMA]],Siema2025,2,FALSE)</f>
        <v>45898</v>
      </c>
      <c r="K611" s="105" t="str">
        <f>VLOOKUP(Tabela2[[#This Row],[SIEMA]],Siema2025,16,FALSE)</f>
        <v>Sexta</v>
      </c>
      <c r="L611" s="106" t="str">
        <f>IF(Tabela2[[#This Row],[Data]]="","Sem Informação",VLOOKUP(MONTH(Tabela2[[#This Row],[Data]]),'[1]Validação de dados'!$I$1:$J$13,2,0))</f>
        <v>Agosto</v>
      </c>
      <c r="M611" s="104">
        <f>YEAR(Tabela2[[#This Row],[Data]])</f>
        <v>2025</v>
      </c>
      <c r="N611" s="105" t="str">
        <f>VLOOKUP(Tabela2[[#This Row],[SIEMA]],Siema2025,17,FALSE)</f>
        <v>Madrugada</v>
      </c>
      <c r="O611" s="105" t="s">
        <v>111</v>
      </c>
      <c r="P611" s="104" t="str">
        <f>VLOOKUP(Tabela2[[#This Row],[SIEMA]],Siema2025,21,FALSE)</f>
        <v>Sonda (NS-48) West Carina</v>
      </c>
      <c r="Q611" s="104" t="s">
        <v>7094</v>
      </c>
      <c r="R611" s="104" t="s">
        <v>7482</v>
      </c>
      <c r="S611" s="107" t="s">
        <v>7096</v>
      </c>
      <c r="T611" s="104">
        <v>2.0000000000000001E-4</v>
      </c>
      <c r="U611" s="104" t="s">
        <v>7111</v>
      </c>
      <c r="V611" s="104" t="s">
        <v>7483</v>
      </c>
      <c r="W611" s="104"/>
      <c r="X611" s="113"/>
      <c r="Y611" s="109" t="str">
        <f>IF(W611="","", IF(W611="NC","", IF(W611="NE","", IF(W611="NA","",IFERROR(VLOOKUP(W611,Produtos!$A$1:$C$2319,2,FALSE),"Não Cadastrado")))))</f>
        <v/>
      </c>
      <c r="Z611" s="104"/>
      <c r="AA611" s="104"/>
      <c r="AB611" s="104" t="str">
        <f>IF(W611="","",IF(ISNUMBER(W611)=FALSE,"Não se aplica",IFERROR(VLOOKUP(W611,Produtos!$A$1:$C$2319,3,FALSE),"Não Cadastrado")))</f>
        <v/>
      </c>
      <c r="AC611" s="104"/>
      <c r="AD611" s="108"/>
      <c r="AE611" s="107" t="str">
        <f>IF(AC611="","", IF(AC611="NC","", IF(AC611="NE","", IF(AC611="NA","",IFERROR(VLOOKUP(AC611,Produtos!$A$1:$C$2319,2,FALSE),"Não Cadastrado")))))</f>
        <v/>
      </c>
      <c r="AF611" s="104"/>
      <c r="AG611" s="104"/>
      <c r="AH611" s="104" t="str">
        <f>IF(AC611="","",IF(ISNUMBER(AC611)=FALSE,"Não se aplica",IFERROR(VLOOKUP(AC611,Produtos!$A$1:$C$2319,3,FALSE),"Não Cadastrado")))</f>
        <v/>
      </c>
      <c r="AI611" s="104"/>
      <c r="AJ611" s="104" t="str">
        <f>VLOOKUP(Tabela2[[#This Row],[SIEMA]],Siema2025,26,FALSE)</f>
        <v>Vazamento no sistema hidráulico do compensador ativo de movimentos da torre de perfuração.</v>
      </c>
      <c r="AK611" s="107" t="s">
        <v>7098</v>
      </c>
      <c r="AL611" s="107" t="s">
        <v>7234</v>
      </c>
      <c r="AM611" s="107"/>
      <c r="AN611" s="108" t="str">
        <f>VLOOKUP(Tabela2[[#This Row],[SIEMA]],Siema2025,51,FALSE)</f>
        <v/>
      </c>
      <c r="AO611" s="108" t="str">
        <f>VLOOKUP(Tabela2[[#This Row],[SIEMA]],Siema2025,53,FALSE)</f>
        <v/>
      </c>
      <c r="AP611" s="108" t="str">
        <f>VLOOKUP(Tabela2[[#This Row],[SIEMA]],Siema2025,55,FALSE)</f>
        <v/>
      </c>
      <c r="AQ611" s="108" t="str">
        <f>VLOOKUP(Tabela2[[#This Row],[SIEMA]],Siema2025,57,FALSE)</f>
        <v/>
      </c>
      <c r="AR611" s="108" t="str">
        <f>VLOOKUP(Tabela2[[#This Row],[SIEMA]],Siema2025,59,FALSE)</f>
        <v/>
      </c>
      <c r="AS611" s="108" t="str">
        <f>VLOOKUP(Tabela2[[#This Row],[SIEMA]],Siema2025,61,FALSE)</f>
        <v>X</v>
      </c>
      <c r="AT611" s="108" t="str">
        <f>VLOOKUP(Tabela2[[#This Row],[SIEMA]],Siema2025,63,FALSE)</f>
        <v/>
      </c>
      <c r="AU611" s="108" t="str">
        <f>VLOOKUP(Tabela2[[#This Row],[SIEMA]],Siema2025,65,FALSE)</f>
        <v/>
      </c>
      <c r="AV611" s="108" t="str">
        <f>VLOOKUP(Tabela2[[#This Row],[SIEMA]],Siema2025,67,FALSE)</f>
        <v/>
      </c>
      <c r="AW611" s="108" t="str">
        <f>VLOOKUP(Tabela2[[#This Row],[SIEMA]],Siema2025,69,FALSE)</f>
        <v/>
      </c>
      <c r="AX611" s="108" t="str">
        <f>VLOOKUP(Tabela2[[#This Row],[SIEMA]],Siema2025,71,FALSE)</f>
        <v/>
      </c>
      <c r="AY611" s="108" t="str">
        <f>VLOOKUP(Tabela2[[#This Row],[SIEMA]],Siema2025,73,FALSE)</f>
        <v/>
      </c>
      <c r="AZ611" s="108" t="str">
        <f>VLOOKUP(Tabela2[[#This Row],[SIEMA]],Siema2025,75,FALSE)</f>
        <v/>
      </c>
      <c r="BA611" s="108" t="str">
        <f>VLOOKUP(Tabela2[[#This Row],[SIEMA]],Siema2025,77,FALSE)</f>
        <v/>
      </c>
      <c r="BB611" s="108" t="str">
        <f>VLOOKUP(Tabela2[[#This Row],[SIEMA]],Siema2025,79,FALSE)</f>
        <v/>
      </c>
      <c r="BC611" s="108" t="str">
        <f>IF(Tabela2[[#This Row],[Outro(s) ]] = "X", "PREENCHER","NA")</f>
        <v>NA</v>
      </c>
      <c r="BD611" s="108" t="str">
        <f>VLOOKUP(Tabela2[[#This Row],[SIEMA]],Siema2025,82,FALSE)</f>
        <v/>
      </c>
      <c r="BE611" s="108" t="str">
        <f>VLOOKUP(Tabela2[[#This Row],[SIEMA]],Siema2025,81,FALSE)</f>
        <v/>
      </c>
      <c r="BF611" s="110" t="str">
        <f>VLOOKUP(Tabela2[[#This Row],[SIEMA]],Siema2025,28,FALSE)</f>
        <v>Petrobras</v>
      </c>
      <c r="BG611" s="110"/>
      <c r="BH611" s="111">
        <v>33000167000101</v>
      </c>
      <c r="BI611" s="112" t="str">
        <f>VLOOKUP(Tabela2[[#This Row],[SIEMA]],Siema2025,107,FALSE)</f>
        <v>Não</v>
      </c>
      <c r="BJ611" s="107" t="s">
        <v>7099</v>
      </c>
      <c r="BK611" s="104" t="s">
        <v>2696</v>
      </c>
      <c r="BL611" s="140">
        <v>45903</v>
      </c>
      <c r="BM611" s="108">
        <f ca="1">IF(Tabela2[[#This Row],[Data de atendimento do Ibama (considerar o primeiro documento/ação)]]="",_xlfn.DAYS(TODAY(),J611),_xlfn.DAYS(Tabela2[[#This Row],[Data de atendimento do Ibama (considerar o primeiro documento/ação)]],J611))</f>
        <v>5</v>
      </c>
      <c r="BN611" s="108" t="str">
        <f>IF(Tabela2[[#This Row],[Atendido pelo Ibama ("Não" ou "Sim")]]="Não","Preencher", IF(Tabela2[[#This Row],[Atendido pelo Ibama ("Não" ou "Sim")]]="Sim","NA",""))</f>
        <v>NA</v>
      </c>
      <c r="BO611" s="114" t="s">
        <v>7100</v>
      </c>
      <c r="BP611" s="108" t="str">
        <f>IF(Tabela2[[#This Row],[Forma de atendimento (primeiro documento/ação)]]= "Outros (especificar)", "PREENCHER","NA")</f>
        <v>NA</v>
      </c>
      <c r="BQ611" s="106" t="s">
        <v>123</v>
      </c>
      <c r="BR611" s="108" t="str">
        <f>IF(Tabela2[[#This Row],[Equipe do Ibama foi a campo? Houve sobrevoo do Poseidon?]] = "Sim", "PREENCHER","NA")</f>
        <v>NA</v>
      </c>
      <c r="BS611" s="108" t="str">
        <f>IF(Tabela2[[#This Row],[Se sim, foi emitida Ordem de Emergência? (informações vinculada à coluna CK)]] = "Sim", "PREENCHER","NA")</f>
        <v>NA</v>
      </c>
      <c r="BT611" s="108" t="s">
        <v>7101</v>
      </c>
      <c r="BU611" s="108" t="s">
        <v>2696</v>
      </c>
      <c r="BV611" s="108" t="s">
        <v>123</v>
      </c>
      <c r="BW611" s="108" t="s">
        <v>2696</v>
      </c>
      <c r="BX611" s="106" t="s">
        <v>7102</v>
      </c>
      <c r="BY611" s="140">
        <v>46141</v>
      </c>
      <c r="BZ611" s="104">
        <f>IF(Tabela2[[#This Row],[Data do documento de encerramento]]="NA","NA",IF(Tabela2[[#This Row],[Data do documento de encerramento]]="","Pendente de conclusão/ encerramento",_xlfn.DAYS(Tabela2[[#This Row],[Data do documento de encerramento]],J611)))</f>
        <v>243</v>
      </c>
      <c r="CA611" s="107" t="s">
        <v>7235</v>
      </c>
      <c r="CB611" s="107" t="s">
        <v>7262</v>
      </c>
      <c r="CC611" s="107" t="s">
        <v>7262</v>
      </c>
      <c r="CD611" s="107" t="s">
        <v>123</v>
      </c>
      <c r="CE611" s="107" t="s">
        <v>123</v>
      </c>
      <c r="CF611" s="107" t="s">
        <v>7105</v>
      </c>
    </row>
    <row r="612" spans="1:84" ht="60.75">
      <c r="A612" s="169">
        <v>202583032438</v>
      </c>
      <c r="B612" s="170" t="s">
        <v>9808</v>
      </c>
      <c r="C612" s="108" t="s">
        <v>7135</v>
      </c>
      <c r="D612" s="106" t="s">
        <v>637</v>
      </c>
      <c r="E612" s="106" t="s">
        <v>9371</v>
      </c>
      <c r="F612" s="106"/>
      <c r="G612" s="172" t="s">
        <v>9809</v>
      </c>
      <c r="H612" s="172" t="s">
        <v>9810</v>
      </c>
      <c r="I612" s="104" t="str">
        <f>VLOOKUP(Tabela2[[#This Row],[SIEMA]],Siema2025,19,FALSE)</f>
        <v>Campos</v>
      </c>
      <c r="J612" s="105">
        <f>VLOOKUP(Tabela2[[#This Row],[SIEMA]],Siema2025,2,FALSE)</f>
        <v>45898</v>
      </c>
      <c r="K612" s="105" t="str">
        <f>VLOOKUP(Tabela2[[#This Row],[SIEMA]],Siema2025,16,FALSE)</f>
        <v>Sexta</v>
      </c>
      <c r="L612" s="106" t="str">
        <f>IF(Tabela2[[#This Row],[Data]]="","Sem Informação",VLOOKUP(MONTH(Tabela2[[#This Row],[Data]]),'[1]Validação de dados'!$I$1:$J$13,2,0))</f>
        <v>Agosto</v>
      </c>
      <c r="M612" s="104">
        <f>YEAR(Tabela2[[#This Row],[Data]])</f>
        <v>2025</v>
      </c>
      <c r="N612" s="105" t="str">
        <f>VLOOKUP(Tabela2[[#This Row],[SIEMA]],Siema2025,17,FALSE)</f>
        <v>Vespertino</v>
      </c>
      <c r="O612" s="105" t="str">
        <f>VLOOKUP(Tabela2[[#This Row],[SIEMA]],Siema2025,5,FALSE)</f>
        <v>Plataforma</v>
      </c>
      <c r="P612" s="104" t="str">
        <f>VLOOKUP(Tabela2[[#This Row],[SIEMA]],Siema2025,21,FALSE)</f>
        <v/>
      </c>
      <c r="Q612">
        <v>3082</v>
      </c>
      <c r="R612" s="104" t="s">
        <v>1714</v>
      </c>
      <c r="S612" s="104" t="s">
        <v>1714</v>
      </c>
      <c r="T612" s="104" t="s">
        <v>7624</v>
      </c>
      <c r="U612" s="104" t="str">
        <f>VLOOKUP(Tabela2[[#This Row],[SIEMA]],Siema2025,12,FALSE)</f>
        <v>M3</v>
      </c>
      <c r="V612" s="104">
        <f>IF(Q612="","",IF(ISNUMBER(Q612)=FALSE,"Não se aplica",IFERROR(VLOOKUP(Q612,Produtos!$A$1:$C$2319,3,FALSE),"Não Cadastrado")))</f>
        <v>9</v>
      </c>
      <c r="W612" s="104"/>
      <c r="X612" s="113"/>
      <c r="Y612" s="109" t="str">
        <f>IF(W612="","", IF(W612="NC","", IF(W612="NE","", IF(W612="NA","",IFERROR(VLOOKUP(W612,Produtos!$A$1:$C$2319,2,FALSE),"Não Cadastrado")))))</f>
        <v/>
      </c>
      <c r="Z612" s="104"/>
      <c r="AA612" s="104"/>
      <c r="AB612" s="104"/>
      <c r="AC612" s="104"/>
      <c r="AD612" s="108"/>
      <c r="AE612" s="107" t="str">
        <f>IF(AC612="","", IF(AC612="NC","", IF(AC612="NE","", IF(AC612="NA","",IFERROR(VLOOKUP(AC612,Produtos!$A$1:$C$2319,2,FALSE),"Não Cadastrado")))))</f>
        <v/>
      </c>
      <c r="AF612" s="104"/>
      <c r="AG612" s="104"/>
      <c r="AH612" s="104" t="str">
        <f>IF(AC612="","",IF(ISNUMBER(AC612)=FALSE,"Não se aplica",IFERROR(VLOOKUP(AC612,Produtos!$A$1:$C$2319,3,FALSE),"Não Cadastrado")))</f>
        <v/>
      </c>
      <c r="AI612" s="104"/>
      <c r="AJ612" s="104" t="str">
        <f>VLOOKUP(Tabela2[[#This Row],[SIEMA]],Siema2025,26,FALSE)</f>
        <v>Resíduo de óleo remanescente na linha após flushing do sistema.</v>
      </c>
      <c r="AK612" s="107" t="s">
        <v>7234</v>
      </c>
      <c r="AL612" s="107"/>
      <c r="AM612" s="107"/>
      <c r="AN612" s="108" t="str">
        <f>VLOOKUP(Tabela2[[#This Row],[SIEMA]],Siema2025,51,FALSE)</f>
        <v/>
      </c>
      <c r="AO612" s="108" t="str">
        <f>VLOOKUP(Tabela2[[#This Row],[SIEMA]],Siema2025,53,FALSE)</f>
        <v/>
      </c>
      <c r="AP612" s="108" t="str">
        <f>VLOOKUP(Tabela2[[#This Row],[SIEMA]],Siema2025,55,FALSE)</f>
        <v/>
      </c>
      <c r="AQ612" s="108" t="str">
        <f>VLOOKUP(Tabela2[[#This Row],[SIEMA]],Siema2025,57,FALSE)</f>
        <v/>
      </c>
      <c r="AR612" s="108" t="str">
        <f>VLOOKUP(Tabela2[[#This Row],[SIEMA]],Siema2025,59,FALSE)</f>
        <v/>
      </c>
      <c r="AS612" s="108" t="str">
        <f>VLOOKUP(Tabela2[[#This Row],[SIEMA]],Siema2025,61,FALSE)</f>
        <v>X</v>
      </c>
      <c r="AT612" s="108" t="str">
        <f>VLOOKUP(Tabela2[[#This Row],[SIEMA]],Siema2025,63,FALSE)</f>
        <v/>
      </c>
      <c r="AU612" s="108" t="str">
        <f>VLOOKUP(Tabela2[[#This Row],[SIEMA]],Siema2025,65,FALSE)</f>
        <v/>
      </c>
      <c r="AV612" s="108" t="str">
        <f>VLOOKUP(Tabela2[[#This Row],[SIEMA]],Siema2025,67,FALSE)</f>
        <v/>
      </c>
      <c r="AW612" s="108" t="str">
        <f>VLOOKUP(Tabela2[[#This Row],[SIEMA]],Siema2025,69,FALSE)</f>
        <v/>
      </c>
      <c r="AX612" s="108" t="str">
        <f>VLOOKUP(Tabela2[[#This Row],[SIEMA]],Siema2025,71,FALSE)</f>
        <v/>
      </c>
      <c r="AY612" s="108" t="str">
        <f>VLOOKUP(Tabela2[[#This Row],[SIEMA]],Siema2025,73,FALSE)</f>
        <v/>
      </c>
      <c r="AZ612" s="108" t="str">
        <f>VLOOKUP(Tabela2[[#This Row],[SIEMA]],Siema2025,75,FALSE)</f>
        <v/>
      </c>
      <c r="BA612" s="108" t="str">
        <f>VLOOKUP(Tabela2[[#This Row],[SIEMA]],Siema2025,77,FALSE)</f>
        <v/>
      </c>
      <c r="BB612" s="108" t="str">
        <f>VLOOKUP(Tabela2[[#This Row],[SIEMA]],Siema2025,79,FALSE)</f>
        <v/>
      </c>
      <c r="BC612" s="108" t="str">
        <f>IF(Tabela2[[#This Row],[Outro(s) ]] = "X", "PREENCHER","NA")</f>
        <v>NA</v>
      </c>
      <c r="BD612" s="108" t="str">
        <f>VLOOKUP(Tabela2[[#This Row],[SIEMA]],Siema2025,82,FALSE)</f>
        <v/>
      </c>
      <c r="BE612" s="108" t="str">
        <f>VLOOKUP(Tabela2[[#This Row],[SIEMA]],Siema2025,81,FALSE)</f>
        <v/>
      </c>
      <c r="BF612" s="110" t="str">
        <f>VLOOKUP(Tabela2[[#This Row],[SIEMA]],Siema2025,28,FALSE)</f>
        <v>Equinor Brasil Energia Ltda</v>
      </c>
      <c r="BG612" s="110"/>
      <c r="BH612" s="111" t="str">
        <f>VLOOKUP(Tabela2[[#This Row],[SIEMA]],Siema2025,29,FALSE)</f>
        <v>04028583000110</v>
      </c>
      <c r="BI612" s="112" t="s">
        <v>2696</v>
      </c>
      <c r="BJ612" s="107" t="s">
        <v>7099</v>
      </c>
      <c r="BK612" s="104" t="s">
        <v>2696</v>
      </c>
      <c r="BL612" s="140">
        <v>45919</v>
      </c>
      <c r="BM612" s="108">
        <f ca="1">IF(Tabela2[[#This Row],[Data de atendimento do Ibama (considerar o primeiro documento/ação)]]="",_xlfn.DAYS(TODAY(),J612),_xlfn.DAYS(Tabela2[[#This Row],[Data de atendimento do Ibama (considerar o primeiro documento/ação)]],J612))</f>
        <v>21</v>
      </c>
      <c r="BN612" s="108" t="str">
        <f>IF(Tabela2[[#This Row],[Atendido pelo Ibama ("Não" ou "Sim")]]="Não","Preencher", IF(Tabela2[[#This Row],[Atendido pelo Ibama ("Não" ou "Sim")]]="Sim","NA",""))</f>
        <v>NA</v>
      </c>
      <c r="BO612" s="114" t="s">
        <v>7138</v>
      </c>
      <c r="BP612" s="108" t="str">
        <f>IF(Tabela2[[#This Row],[Forma de atendimento (primeiro documento/ação)]]= "Outros (especificar)", "PREENCHER","NA")</f>
        <v>NA</v>
      </c>
      <c r="BQ612" s="106" t="s">
        <v>123</v>
      </c>
      <c r="BR612" s="108" t="str">
        <f>IF(Tabela2[[#This Row],[Equipe do Ibama foi a campo? Houve sobrevoo do Poseidon?]] = "Sim", "PREENCHER","NA")</f>
        <v>NA</v>
      </c>
      <c r="BS612" s="108" t="str">
        <f>IF(Tabela2[[#This Row],[Se sim, foi emitida Ordem de Emergência? (informações vinculada à coluna CK)]] = "Sim", "PREENCHER","NA")</f>
        <v>NA</v>
      </c>
      <c r="BT612" s="108" t="s">
        <v>7101</v>
      </c>
      <c r="BU612" s="108" t="s">
        <v>123</v>
      </c>
      <c r="BV612" s="108" t="s">
        <v>123</v>
      </c>
      <c r="BW612" s="108" t="s">
        <v>123</v>
      </c>
      <c r="BX612" s="106"/>
      <c r="BY612" s="106"/>
      <c r="BZ612" s="104" t="str">
        <f>IF(Tabela2[[#This Row],[Data do documento de encerramento]]="NA","NA",IF(Tabela2[[#This Row],[Data do documento de encerramento]]="","Pendente de conclusão/ encerramento",_xlfn.DAYS(Tabela2[[#This Row],[Data do documento de encerramento]],J612)))</f>
        <v>Pendente de conclusão/ encerramento</v>
      </c>
      <c r="CA612" s="107"/>
      <c r="CB612" s="107"/>
      <c r="CC612" s="107" t="s">
        <v>7197</v>
      </c>
      <c r="CD612" s="107" t="s">
        <v>123</v>
      </c>
      <c r="CE612" s="107" t="s">
        <v>123</v>
      </c>
      <c r="CF612" s="107" t="s">
        <v>7167</v>
      </c>
    </row>
    <row r="613" spans="1:84" s="22" customFormat="1" ht="106.5" hidden="1">
      <c r="A613" s="169">
        <v>20258317256</v>
      </c>
      <c r="B613" s="178" t="s">
        <v>9811</v>
      </c>
      <c r="C613" s="108" t="str">
        <f>VLOOKUP(Tabela2[[#This Row],[SIEMA]],Siema2025,4,FALSE)</f>
        <v xml:space="preserve"> MG</v>
      </c>
      <c r="D613" s="106" t="str">
        <f>VLOOKUP(Tabela2[[#This Row],[SIEMA]],Siema2025,3,FALSE)</f>
        <v xml:space="preserve">Cambuí </v>
      </c>
      <c r="E613" s="106" t="s">
        <v>4216</v>
      </c>
      <c r="F613" s="106" t="s">
        <v>9812</v>
      </c>
      <c r="G613" s="172" t="s">
        <v>9813</v>
      </c>
      <c r="H613" s="172" t="s">
        <v>9814</v>
      </c>
      <c r="I613" s="104" t="s">
        <v>7114</v>
      </c>
      <c r="J613" s="105">
        <f>VLOOKUP(Tabela2[[#This Row],[SIEMA]],Siema2025,2,FALSE)</f>
        <v>45899</v>
      </c>
      <c r="K613" s="105" t="str">
        <f>VLOOKUP(Tabela2[[#This Row],[SIEMA]],Siema2025,16,FALSE)</f>
        <v>Sábado</v>
      </c>
      <c r="L613" s="106" t="str">
        <f>IF(Tabela2[[#This Row],[Data]]="","Sem Informação",VLOOKUP(MONTH(Tabela2[[#This Row],[Data]]),'[1]Validação de dados'!$I$1:$J$13,2,0))</f>
        <v>Agosto</v>
      </c>
      <c r="M613" s="104">
        <f>YEAR(Tabela2[[#This Row],[Data]])</f>
        <v>2025</v>
      </c>
      <c r="N613" s="105" t="str">
        <f>VLOOKUP(Tabela2[[#This Row],[SIEMA]],Siema2025,17,FALSE)</f>
        <v>Vespertino</v>
      </c>
      <c r="O613" s="105" t="str">
        <f>VLOOKUP(Tabela2[[#This Row],[SIEMA]],Siema2025,5,FALSE)</f>
        <v>Rodovia</v>
      </c>
      <c r="P613" s="104" t="str">
        <f>VLOOKUP(Tabela2[[#This Row],[SIEMA]],Siema2025,21,FALSE)</f>
        <v>CARRETA TOMBOU E PEGOU FOGO PELO KM 908,137 NORTE</v>
      </c>
      <c r="Q613" s="104" t="s">
        <v>7418</v>
      </c>
      <c r="R613" s="104" t="str">
        <f>VLOOKUP(Tabela2[[#This Row],[SIEMA]],Siema2025,10,FALSE)</f>
        <v>Diversos</v>
      </c>
      <c r="S613" s="107" t="str">
        <f>IF(Q613="","", IF(Q613="NC","", IF(Q613="NE","", IF(Q613="NA","",IFERROR(VLOOKUP(Q613,[1]Produtos!$A$1:$C$2319,2,FALSE),"Não Cadastrado")))))</f>
        <v/>
      </c>
      <c r="T613" s="104" t="str">
        <f>VLOOKUP(Tabela2[[#This Row],[SIEMA]],Siema2025,11,FALSE)</f>
        <v>24000</v>
      </c>
      <c r="U613" s="104" t="str">
        <f>VLOOKUP(Tabela2[[#This Row],[SIEMA]],Siema2025,12,FALSE)</f>
        <v>KG</v>
      </c>
      <c r="V613" s="104" t="s">
        <v>7418</v>
      </c>
      <c r="W613" s="104"/>
      <c r="X613" s="113" t="str">
        <f>IF(Tabela2[[#This Row],[Origem do acidente]] = "Plataforma", "PREENCHER","NA")</f>
        <v>NA</v>
      </c>
      <c r="Y613" s="109" t="str">
        <f>IF(W613="","", IF(W613="NC","", IF(W613="NE","", IF(W613="NA","",IFERROR(VLOOKUP(W613,Produtos!$A$1:$C$2319,2,FALSE),"Não Cadastrado")))))</f>
        <v/>
      </c>
      <c r="Z613" s="104"/>
      <c r="AA613" s="104"/>
      <c r="AB613" s="104" t="str">
        <f>IF(W613="","",IF(ISNUMBER(W613)=FALSE,"Não se aplica",IFERROR(VLOOKUP(W613,Produtos!$A$1:$C$2319,3,FALSE),"Não Cadastrado")))</f>
        <v/>
      </c>
      <c r="AC613" s="104"/>
      <c r="AD613" s="108" t="str">
        <f>IF(Tabela2[[#This Row],[Origem do acidente]] = "Plataforma", "PREENCHER","NA")</f>
        <v>NA</v>
      </c>
      <c r="AE613" s="107" t="str">
        <f>IF(AC613="","", IF(AC613="NC","", IF(AC613="NE","", IF(AC613="NA","",IFERROR(VLOOKUP(AC613,Produtos!$A$1:$C$2319,2,FALSE),"Não Cadastrado")))))</f>
        <v/>
      </c>
      <c r="AF613" s="104"/>
      <c r="AG613" s="104"/>
      <c r="AH613" s="104" t="str">
        <f>IF(AC613="","",IF(ISNUMBER(AC613)=FALSE,"Não se aplica",IFERROR(VLOOKUP(AC613,Produtos!$A$1:$C$2319,3,FALSE),"Não Cadastrado")))</f>
        <v/>
      </c>
      <c r="AI613" s="104"/>
      <c r="AJ613" s="104" t="s">
        <v>9815</v>
      </c>
      <c r="AK613" s="107" t="s">
        <v>7965</v>
      </c>
      <c r="AL613" s="107" t="s">
        <v>7182</v>
      </c>
      <c r="AM613" s="107" t="s">
        <v>7636</v>
      </c>
      <c r="AN613" s="108" t="str">
        <f>VLOOKUP(Tabela2[[#This Row],[SIEMA]],Siema2025,51,FALSE)</f>
        <v/>
      </c>
      <c r="AO613" s="108" t="str">
        <f>VLOOKUP(Tabela2[[#This Row],[SIEMA]],Siema2025,53,FALSE)</f>
        <v/>
      </c>
      <c r="AP613" s="108" t="str">
        <f>VLOOKUP(Tabela2[[#This Row],[SIEMA]],Siema2025,55,FALSE)</f>
        <v/>
      </c>
      <c r="AQ613" s="108" t="str">
        <f>VLOOKUP(Tabela2[[#This Row],[SIEMA]],Siema2025,57,FALSE)</f>
        <v/>
      </c>
      <c r="AR613" s="108" t="str">
        <f>VLOOKUP(Tabela2[[#This Row],[SIEMA]],Siema2025,59,FALSE)</f>
        <v/>
      </c>
      <c r="AS613" s="108" t="str">
        <f>VLOOKUP(Tabela2[[#This Row],[SIEMA]],Siema2025,61,FALSE)</f>
        <v/>
      </c>
      <c r="AT613" s="108" t="str">
        <f>VLOOKUP(Tabela2[[#This Row],[SIEMA]],Siema2025,63,FALSE)</f>
        <v/>
      </c>
      <c r="AU613" s="108" t="str">
        <f>VLOOKUP(Tabela2[[#This Row],[SIEMA]],Siema2025,65,FALSE)</f>
        <v>X</v>
      </c>
      <c r="AV613" s="108" t="str">
        <f>VLOOKUP(Tabela2[[#This Row],[SIEMA]],Siema2025,67,FALSE)</f>
        <v/>
      </c>
      <c r="AW613" s="108" t="s">
        <v>7183</v>
      </c>
      <c r="AX613" s="108" t="str">
        <f>VLOOKUP(Tabela2[[#This Row],[SIEMA]],Siema2025,71,FALSE)</f>
        <v/>
      </c>
      <c r="AY613" s="108" t="str">
        <f>VLOOKUP(Tabela2[[#This Row],[SIEMA]],Siema2025,73,FALSE)</f>
        <v/>
      </c>
      <c r="AZ613" s="108" t="str">
        <f>VLOOKUP(Tabela2[[#This Row],[SIEMA]],Siema2025,75,FALSE)</f>
        <v/>
      </c>
      <c r="BA613" s="108" t="str">
        <f>VLOOKUP(Tabela2[[#This Row],[SIEMA]],Siema2025,77,FALSE)</f>
        <v/>
      </c>
      <c r="BB613" s="108" t="str">
        <f>VLOOKUP(Tabela2[[#This Row],[SIEMA]],Siema2025,79,FALSE)</f>
        <v/>
      </c>
      <c r="BC613" s="108" t="str">
        <f>IF(Tabela2[[#This Row],[Outro(s) ]] = "X", "PREENCHER","NA")</f>
        <v>NA</v>
      </c>
      <c r="BD613" s="108" t="str">
        <f>VLOOKUP(Tabela2[[#This Row],[SIEMA]],Siema2025,82,FALSE)</f>
        <v/>
      </c>
      <c r="BE613" s="108" t="str">
        <f>VLOOKUP(Tabela2[[#This Row],[SIEMA]],Siema2025,81,FALSE)</f>
        <v/>
      </c>
      <c r="BF613" s="110" t="str">
        <f>VLOOKUP(Tabela2[[#This Row],[SIEMA]],Siema2025,28,FALSE)</f>
        <v>ZAMBELI TRANSPORTES - SÃO BERNARDO DO CAMPO</v>
      </c>
      <c r="BG613" s="110"/>
      <c r="BH613" s="111" t="s">
        <v>9816</v>
      </c>
      <c r="BI613" s="112" t="s">
        <v>2696</v>
      </c>
      <c r="BJ613" s="107" t="s">
        <v>7099</v>
      </c>
      <c r="BK613" s="104" t="s">
        <v>2696</v>
      </c>
      <c r="BL613" s="140">
        <v>45905</v>
      </c>
      <c r="BM613" s="108">
        <f ca="1">IF(Tabela2[[#This Row],[Data de atendimento do Ibama (considerar o primeiro documento/ação)]]="",_xlfn.DAYS(TODAY(),J613),_xlfn.DAYS(Tabela2[[#This Row],[Data de atendimento do Ibama (considerar o primeiro documento/ação)]],J613))</f>
        <v>6</v>
      </c>
      <c r="BN613" s="108" t="str">
        <f>IF(Tabela2[[#This Row],[Atendido pelo Ibama ("Não" ou "Sim")]]="Não","Preencher", IF(Tabela2[[#This Row],[Atendido pelo Ibama ("Não" ou "Sim")]]="Sim","NA",""))</f>
        <v>NA</v>
      </c>
      <c r="BO613" s="114" t="s">
        <v>7100</v>
      </c>
      <c r="BP613" s="108" t="str">
        <f>IF(Tabela2[[#This Row],[Forma de atendimento (primeiro documento/ação)]]= "Outros (especificar)", "PREENCHER","NA")</f>
        <v>NA</v>
      </c>
      <c r="BQ613" s="106" t="s">
        <v>123</v>
      </c>
      <c r="BR613" s="108" t="str">
        <f>IF(Tabela2[[#This Row],[Equipe do Ibama foi a campo? Houve sobrevoo do Poseidon?]] = "Sim", "PREENCHER","NA")</f>
        <v>NA</v>
      </c>
      <c r="BS613" s="108" t="str">
        <f>IF(Tabela2[[#This Row],[Se sim, foi emitida Ordem de Emergência? (informações vinculada à coluna CK)]] = "Sim", "PREENCHER","NA")</f>
        <v>NA</v>
      </c>
      <c r="BT613" s="108" t="s">
        <v>7126</v>
      </c>
      <c r="BU613" s="108" t="s">
        <v>2696</v>
      </c>
      <c r="BV613" s="108" t="s">
        <v>2696</v>
      </c>
      <c r="BW613" s="108" t="s">
        <v>123</v>
      </c>
      <c r="BX613" s="106" t="s">
        <v>7127</v>
      </c>
      <c r="BY613" s="106"/>
      <c r="BZ613" s="104" t="str">
        <f>IF(Tabela2[[#This Row],[Data do documento de encerramento]]="NA","NA",IF(Tabela2[[#This Row],[Data do documento de encerramento]]="","Pendente de conclusão/ encerramento",_xlfn.DAYS(Tabela2[[#This Row],[Data do documento de encerramento]],J613)))</f>
        <v>Pendente de conclusão/ encerramento</v>
      </c>
      <c r="CA613" s="107"/>
      <c r="CB613" s="107"/>
      <c r="CC613" s="107"/>
      <c r="CD613" s="107"/>
      <c r="CE613" s="107"/>
      <c r="CF613" s="107"/>
    </row>
    <row r="614" spans="1:84" ht="76.5">
      <c r="A614" s="169">
        <v>202583072025</v>
      </c>
      <c r="B614" s="170" t="s">
        <v>9817</v>
      </c>
      <c r="C614" s="108" t="s">
        <v>7135</v>
      </c>
      <c r="D614" s="106" t="s">
        <v>637</v>
      </c>
      <c r="E614" s="106" t="s">
        <v>9558</v>
      </c>
      <c r="F614" s="106"/>
      <c r="G614" s="172" t="s">
        <v>9559</v>
      </c>
      <c r="H614" s="172" t="s">
        <v>9560</v>
      </c>
      <c r="I614" s="104" t="str">
        <f>VLOOKUP(Tabela2[[#This Row],[SIEMA]],Siema2025,19,FALSE)</f>
        <v>Campos</v>
      </c>
      <c r="J614" s="105">
        <f>VLOOKUP(Tabela2[[#This Row],[SIEMA]],Siema2025,2,FALSE)</f>
        <v>45899</v>
      </c>
      <c r="K614" s="105" t="str">
        <f>VLOOKUP(Tabela2[[#This Row],[SIEMA]],Siema2025,16,FALSE)</f>
        <v>Sábado</v>
      </c>
      <c r="L614" s="106" t="str">
        <f>IF(Tabela2[[#This Row],[Data]]="","Sem Informação",VLOOKUP(MONTH(Tabela2[[#This Row],[Data]]),'[1]Validação de dados'!$I$1:$J$13,2,0))</f>
        <v>Agosto</v>
      </c>
      <c r="M614" s="104">
        <f>YEAR(Tabela2[[#This Row],[Data]])</f>
        <v>2025</v>
      </c>
      <c r="N614" s="105" t="str">
        <f>VLOOKUP(Tabela2[[#This Row],[SIEMA]],Siema2025,17,FALSE)</f>
        <v>Madrugada</v>
      </c>
      <c r="O614" s="105" t="str">
        <f>VLOOKUP(Tabela2[[#This Row],[SIEMA]],Siema2025,5,FALSE)</f>
        <v>Plataforma</v>
      </c>
      <c r="P614" s="104" t="str">
        <f>VLOOKUP(Tabela2[[#This Row],[SIEMA]],Siema2025,21,FALSE)</f>
        <v>PETROBRAS 54</v>
      </c>
      <c r="Q614" s="104">
        <v>1202</v>
      </c>
      <c r="R614" s="104" t="str">
        <f>VLOOKUP(Tabela2[[#This Row],[SIEMA]],Siema2025,10,FALSE)</f>
        <v>Óleo diesel</v>
      </c>
      <c r="S614" s="107" t="s">
        <v>9818</v>
      </c>
      <c r="T614" s="104" t="str">
        <f>VLOOKUP(Tabela2[[#This Row],[SIEMA]],Siema2025,11,FALSE)</f>
        <v>0.0001</v>
      </c>
      <c r="U614" s="104" t="str">
        <f>VLOOKUP(Tabela2[[#This Row],[SIEMA]],Siema2025,12,FALSE)</f>
        <v>M3</v>
      </c>
      <c r="V614" s="104">
        <f>IF(Q614="","",IF(ISNUMBER(Q614)=FALSE,"Não se aplica",IFERROR(VLOOKUP(Q614,Produtos!$A$1:$C$2319,3,FALSE),"Não Cadastrado")))</f>
        <v>3</v>
      </c>
      <c r="W614" s="104"/>
      <c r="X614" s="113"/>
      <c r="Y614" s="109" t="str">
        <f>IF(W614="","", IF(W614="NC","", IF(W614="NE","", IF(W614="NA","",IFERROR(VLOOKUP(W614,Produtos!$A$1:$C$2319,2,FALSE),"Não Cadastrado")))))</f>
        <v/>
      </c>
      <c r="Z614" s="104"/>
      <c r="AA614" s="104"/>
      <c r="AB614" s="104" t="str">
        <f>IF(W614="","",IF(ISNUMBER(W614)=FALSE,"Não se aplica",IFERROR(VLOOKUP(W614,Produtos!$A$1:$C$2319,3,FALSE),"Não Cadastrado")))</f>
        <v/>
      </c>
      <c r="AC614" s="104"/>
      <c r="AD614" s="108"/>
      <c r="AE614" s="107" t="str">
        <f>IF(AC614="","", IF(AC614="NC","", IF(AC614="NE","", IF(AC614="NA","",IFERROR(VLOOKUP(AC614,Produtos!$A$1:$C$2319,2,FALSE),"Não Cadastrado")))))</f>
        <v/>
      </c>
      <c r="AF614" s="104"/>
      <c r="AG614" s="104"/>
      <c r="AH614" s="104" t="str">
        <f>IF(AC614="","",IF(ISNUMBER(AC614)=FALSE,"Não se aplica",IFERROR(VLOOKUP(AC614,Produtos!$A$1:$C$2319,3,FALSE),"Não Cadastrado")))</f>
        <v/>
      </c>
      <c r="AI614" s="104"/>
      <c r="AJ614" s="104" t="str">
        <f>VLOOKUP(Tabela2[[#This Row],[SIEMA]],Siema2025,26,FALSE)</f>
        <v>Degradação do mangote. Em investigação.</v>
      </c>
      <c r="AK614" s="107" t="s">
        <v>7290</v>
      </c>
      <c r="AL614" s="107" t="s">
        <v>7098</v>
      </c>
      <c r="AM614" s="107"/>
      <c r="AN614" s="108" t="str">
        <f>VLOOKUP(Tabela2[[#This Row],[SIEMA]],Siema2025,51,FALSE)</f>
        <v/>
      </c>
      <c r="AO614" s="108" t="str">
        <f>VLOOKUP(Tabela2[[#This Row],[SIEMA]],Siema2025,53,FALSE)</f>
        <v/>
      </c>
      <c r="AP614" s="108" t="str">
        <f>VLOOKUP(Tabela2[[#This Row],[SIEMA]],Siema2025,55,FALSE)</f>
        <v/>
      </c>
      <c r="AQ614" s="108" t="str">
        <f>VLOOKUP(Tabela2[[#This Row],[SIEMA]],Siema2025,57,FALSE)</f>
        <v/>
      </c>
      <c r="AR614" s="108" t="str">
        <f>VLOOKUP(Tabela2[[#This Row],[SIEMA]],Siema2025,59,FALSE)</f>
        <v/>
      </c>
      <c r="AS614" s="108" t="str">
        <f>VLOOKUP(Tabela2[[#This Row],[SIEMA]],Siema2025,61,FALSE)</f>
        <v>X</v>
      </c>
      <c r="AT614" s="108" t="str">
        <f>VLOOKUP(Tabela2[[#This Row],[SIEMA]],Siema2025,63,FALSE)</f>
        <v/>
      </c>
      <c r="AU614" s="108" t="str">
        <f>VLOOKUP(Tabela2[[#This Row],[SIEMA]],Siema2025,65,FALSE)</f>
        <v/>
      </c>
      <c r="AV614" s="108" t="str">
        <f>VLOOKUP(Tabela2[[#This Row],[SIEMA]],Siema2025,67,FALSE)</f>
        <v/>
      </c>
      <c r="AW614" s="108" t="str">
        <f>VLOOKUP(Tabela2[[#This Row],[SIEMA]],Siema2025,69,FALSE)</f>
        <v/>
      </c>
      <c r="AX614" s="108" t="str">
        <f>VLOOKUP(Tabela2[[#This Row],[SIEMA]],Siema2025,71,FALSE)</f>
        <v/>
      </c>
      <c r="AY614" s="108" t="str">
        <f>VLOOKUP(Tabela2[[#This Row],[SIEMA]],Siema2025,73,FALSE)</f>
        <v/>
      </c>
      <c r="AZ614" s="108" t="str">
        <f>VLOOKUP(Tabela2[[#This Row],[SIEMA]],Siema2025,75,FALSE)</f>
        <v/>
      </c>
      <c r="BA614" s="108" t="str">
        <f>VLOOKUP(Tabela2[[#This Row],[SIEMA]],Siema2025,77,FALSE)</f>
        <v/>
      </c>
      <c r="BB614" s="108" t="str">
        <f>VLOOKUP(Tabela2[[#This Row],[SIEMA]],Siema2025,79,FALSE)</f>
        <v/>
      </c>
      <c r="BC614" s="108" t="str">
        <f>IF(Tabela2[[#This Row],[Outro(s) ]] = "X", "PREENCHER","NA")</f>
        <v>NA</v>
      </c>
      <c r="BD614" s="108" t="str">
        <f>VLOOKUP(Tabela2[[#This Row],[SIEMA]],Siema2025,82,FALSE)</f>
        <v/>
      </c>
      <c r="BE614" s="108" t="str">
        <f>VLOOKUP(Tabela2[[#This Row],[SIEMA]],Siema2025,81,FALSE)</f>
        <v/>
      </c>
      <c r="BF614" s="110" t="str">
        <f>VLOOKUP(Tabela2[[#This Row],[SIEMA]],Siema2025,28,FALSE)</f>
        <v>Petrobras</v>
      </c>
      <c r="BG614" s="110"/>
      <c r="BH614" s="111" t="str">
        <f>VLOOKUP(Tabela2[[#This Row],[SIEMA]],Siema2025,29,FALSE)</f>
        <v>33000167000454</v>
      </c>
      <c r="BI614" s="112" t="s">
        <v>2696</v>
      </c>
      <c r="BJ614" s="107" t="s">
        <v>7099</v>
      </c>
      <c r="BK614" s="104" t="s">
        <v>2696</v>
      </c>
      <c r="BL614" s="140">
        <v>45919</v>
      </c>
      <c r="BM614" s="108">
        <f ca="1">IF(Tabela2[[#This Row],[Data de atendimento do Ibama (considerar o primeiro documento/ação)]]="",_xlfn.DAYS(TODAY(),J614),_xlfn.DAYS(Tabela2[[#This Row],[Data de atendimento do Ibama (considerar o primeiro documento/ação)]],J614))</f>
        <v>20</v>
      </c>
      <c r="BN614" s="108" t="str">
        <f>IF(Tabela2[[#This Row],[Atendido pelo Ibama ("Não" ou "Sim")]]="Não","Preencher", IF(Tabela2[[#This Row],[Atendido pelo Ibama ("Não" ou "Sim")]]="Sim","NA",""))</f>
        <v>NA</v>
      </c>
      <c r="BO614" s="114" t="s">
        <v>7138</v>
      </c>
      <c r="BP614" s="108" t="str">
        <f>IF(Tabela2[[#This Row],[Forma de atendimento (primeiro documento/ação)]]= "Outros (especificar)", "PREENCHER","NA")</f>
        <v>NA</v>
      </c>
      <c r="BQ614" s="106" t="s">
        <v>123</v>
      </c>
      <c r="BR614" s="108" t="str">
        <f>IF(Tabela2[[#This Row],[Equipe do Ibama foi a campo? Houve sobrevoo do Poseidon?]] = "Sim", "PREENCHER","NA")</f>
        <v>NA</v>
      </c>
      <c r="BS614" s="108" t="str">
        <f>IF(Tabela2[[#This Row],[Se sim, foi emitida Ordem de Emergência? (informações vinculada à coluna CK)]] = "Sim", "PREENCHER","NA")</f>
        <v>NA</v>
      </c>
      <c r="BT614" s="108" t="s">
        <v>7101</v>
      </c>
      <c r="BU614" s="108" t="s">
        <v>123</v>
      </c>
      <c r="BV614" s="108" t="s">
        <v>123</v>
      </c>
      <c r="BW614" s="108" t="s">
        <v>123</v>
      </c>
      <c r="BX614" s="106"/>
      <c r="BY614" s="106"/>
      <c r="BZ614" s="104" t="str">
        <f>IF(Tabela2[[#This Row],[Data do documento de encerramento]]="NA","NA",IF(Tabela2[[#This Row],[Data do documento de encerramento]]="","Pendente de conclusão/ encerramento",_xlfn.DAYS(Tabela2[[#This Row],[Data do documento de encerramento]],J614)))</f>
        <v>Pendente de conclusão/ encerramento</v>
      </c>
      <c r="CA614" s="107"/>
      <c r="CB614" s="107"/>
      <c r="CC614" s="107" t="s">
        <v>8383</v>
      </c>
      <c r="CD614" s="107" t="s">
        <v>123</v>
      </c>
      <c r="CE614" s="107" t="s">
        <v>2696</v>
      </c>
      <c r="CF614" s="107" t="s">
        <v>7167</v>
      </c>
    </row>
    <row r="615" spans="1:84" ht="60.75">
      <c r="A615" s="169">
        <v>202583082845</v>
      </c>
      <c r="B615" s="170" t="s">
        <v>9819</v>
      </c>
      <c r="C615" s="108" t="s">
        <v>7135</v>
      </c>
      <c r="D615" s="106" t="s">
        <v>637</v>
      </c>
      <c r="E615" s="106" t="s">
        <v>8982</v>
      </c>
      <c r="F615" s="106"/>
      <c r="G615" s="136" t="s">
        <v>9820</v>
      </c>
      <c r="H615" s="172" t="s">
        <v>9821</v>
      </c>
      <c r="I615" s="104" t="str">
        <f>VLOOKUP(Tabela2[[#This Row],[SIEMA]],Siema2025,19,FALSE)</f>
        <v>Campos</v>
      </c>
      <c r="J615" s="105">
        <f>VLOOKUP(Tabela2[[#This Row],[SIEMA]],Siema2025,2,FALSE)</f>
        <v>45899</v>
      </c>
      <c r="K615" s="105" t="str">
        <f>VLOOKUP(Tabela2[[#This Row],[SIEMA]],Siema2025,16,FALSE)</f>
        <v>Sábado</v>
      </c>
      <c r="L615" s="106" t="str">
        <f>IF(Tabela2[[#This Row],[Data]]="","Sem Informação",VLOOKUP(MONTH(Tabela2[[#This Row],[Data]]),'[1]Validação de dados'!$I$1:$J$13,2,0))</f>
        <v>Agosto</v>
      </c>
      <c r="M615" s="104">
        <f>YEAR(Tabela2[[#This Row],[Data]])</f>
        <v>2025</v>
      </c>
      <c r="N615" s="105" t="str">
        <f>VLOOKUP(Tabela2[[#This Row],[SIEMA]],Siema2025,17,FALSE)</f>
        <v>Matutino</v>
      </c>
      <c r="O615" s="105" t="s">
        <v>111</v>
      </c>
      <c r="P615" s="104" t="str">
        <f>VLOOKUP(Tabela2[[#This Row],[SIEMA]],Siema2025,21,FALSE)</f>
        <v>Poço 7-MLL-10HP-RJS</v>
      </c>
      <c r="Q615" s="104" t="s">
        <v>7094</v>
      </c>
      <c r="R615" s="104" t="s">
        <v>7791</v>
      </c>
      <c r="S615" s="107" t="s">
        <v>7147</v>
      </c>
      <c r="T615" s="104" t="s">
        <v>9822</v>
      </c>
      <c r="U615" s="104" t="s">
        <v>7111</v>
      </c>
      <c r="V615" s="104" t="s">
        <v>637</v>
      </c>
      <c r="W615" s="104"/>
      <c r="X615" s="113"/>
      <c r="Y615" s="109" t="str">
        <f>IF(W615="","", IF(W615="NC","", IF(W615="NE","", IF(W615="NA","",IFERROR(VLOOKUP(W615,Produtos!$A$1:$C$2319,2,FALSE),"Não Cadastrado")))))</f>
        <v/>
      </c>
      <c r="Z615" s="104"/>
      <c r="AA615" s="104"/>
      <c r="AB615" s="104" t="str">
        <f>IF(W615="","",IF(ISNUMBER(W615)=FALSE,"Não se aplica",IFERROR(VLOOKUP(W615,Produtos!$A$1:$C$2319,3,FALSE),"Não Cadastrado")))</f>
        <v/>
      </c>
      <c r="AC615" s="104"/>
      <c r="AD615" s="108"/>
      <c r="AE615" s="107" t="str">
        <f>IF(AC615="","", IF(AC615="NC","", IF(AC615="NE","", IF(AC615="NA","",IFERROR(VLOOKUP(AC615,Produtos!$A$1:$C$2319,2,FALSE),"Não Cadastrado")))))</f>
        <v/>
      </c>
      <c r="AF615" s="104"/>
      <c r="AG615" s="104"/>
      <c r="AH615" s="104" t="str">
        <f>IF(AC615="","",IF(ISNUMBER(AC615)=FALSE,"Não se aplica",IFERROR(VLOOKUP(AC615,Produtos!$A$1:$C$2319,3,FALSE),"Não Cadastrado")))</f>
        <v/>
      </c>
      <c r="AI615" s="104"/>
      <c r="AJ615" s="104" t="str">
        <f>VLOOKUP(Tabela2[[#This Row],[SIEMA]],Siema2025,26,FALSE)</f>
        <v>Falha de estanqueidade das conduit lines do BOP devido esforço mecânico de torção.</v>
      </c>
      <c r="AK615" s="107" t="s">
        <v>7234</v>
      </c>
      <c r="AL615" s="107"/>
      <c r="AM615" s="107"/>
      <c r="AN615" s="108" t="str">
        <f>VLOOKUP(Tabela2[[#This Row],[SIEMA]],Siema2025,51,FALSE)</f>
        <v/>
      </c>
      <c r="AO615" s="108" t="str">
        <f>VLOOKUP(Tabela2[[#This Row],[SIEMA]],Siema2025,53,FALSE)</f>
        <v/>
      </c>
      <c r="AP615" s="108" t="str">
        <f>VLOOKUP(Tabela2[[#This Row],[SIEMA]],Siema2025,55,FALSE)</f>
        <v/>
      </c>
      <c r="AQ615" s="108" t="str">
        <f>VLOOKUP(Tabela2[[#This Row],[SIEMA]],Siema2025,57,FALSE)</f>
        <v/>
      </c>
      <c r="AR615" s="108" t="str">
        <f>VLOOKUP(Tabela2[[#This Row],[SIEMA]],Siema2025,59,FALSE)</f>
        <v/>
      </c>
      <c r="AS615" s="108" t="str">
        <f>VLOOKUP(Tabela2[[#This Row],[SIEMA]],Siema2025,61,FALSE)</f>
        <v>X</v>
      </c>
      <c r="AT615" s="108" t="str">
        <f>VLOOKUP(Tabela2[[#This Row],[SIEMA]],Siema2025,63,FALSE)</f>
        <v/>
      </c>
      <c r="AU615" s="108" t="str">
        <f>VLOOKUP(Tabela2[[#This Row],[SIEMA]],Siema2025,65,FALSE)</f>
        <v/>
      </c>
      <c r="AV615" s="108" t="str">
        <f>VLOOKUP(Tabela2[[#This Row],[SIEMA]],Siema2025,67,FALSE)</f>
        <v/>
      </c>
      <c r="AW615" s="108" t="str">
        <f>VLOOKUP(Tabela2[[#This Row],[SIEMA]],Siema2025,69,FALSE)</f>
        <v/>
      </c>
      <c r="AX615" s="108" t="str">
        <f>VLOOKUP(Tabela2[[#This Row],[SIEMA]],Siema2025,71,FALSE)</f>
        <v/>
      </c>
      <c r="AY615" s="108" t="str">
        <f>VLOOKUP(Tabela2[[#This Row],[SIEMA]],Siema2025,73,FALSE)</f>
        <v/>
      </c>
      <c r="AZ615" s="108" t="str">
        <f>VLOOKUP(Tabela2[[#This Row],[SIEMA]],Siema2025,75,FALSE)</f>
        <v/>
      </c>
      <c r="BA615" s="108" t="str">
        <f>VLOOKUP(Tabela2[[#This Row],[SIEMA]],Siema2025,77,FALSE)</f>
        <v/>
      </c>
      <c r="BB615" s="108" t="str">
        <f>VLOOKUP(Tabela2[[#This Row],[SIEMA]],Siema2025,79,FALSE)</f>
        <v/>
      </c>
      <c r="BC615" s="108" t="str">
        <f>IF(Tabela2[[#This Row],[Outro(s) ]] = "X", "PREENCHER","NA")</f>
        <v>NA</v>
      </c>
      <c r="BD615" s="108" t="str">
        <f>VLOOKUP(Tabela2[[#This Row],[SIEMA]],Siema2025,82,FALSE)</f>
        <v/>
      </c>
      <c r="BE615" s="108" t="str">
        <f>VLOOKUP(Tabela2[[#This Row],[SIEMA]],Siema2025,81,FALSE)</f>
        <v/>
      </c>
      <c r="BF615" s="110" t="str">
        <f>VLOOKUP(Tabela2[[#This Row],[SIEMA]],Siema2025,28,FALSE)</f>
        <v>Petrobras</v>
      </c>
      <c r="BG615" s="110"/>
      <c r="BH615" s="111" t="str">
        <f>VLOOKUP(Tabela2[[#This Row],[SIEMA]],Siema2025,29,FALSE)</f>
        <v>33000167100750</v>
      </c>
      <c r="BI615" s="112" t="str">
        <f>VLOOKUP(Tabela2[[#This Row],[SIEMA]],Siema2025,107,FALSE)</f>
        <v>Não</v>
      </c>
      <c r="BJ615" s="107" t="s">
        <v>7099</v>
      </c>
      <c r="BK615" s="104" t="s">
        <v>2696</v>
      </c>
      <c r="BL615" s="140">
        <v>45978</v>
      </c>
      <c r="BM615" s="108">
        <f ca="1">IF(Tabela2[[#This Row],[Data de atendimento do Ibama (considerar o primeiro documento/ação)]]="",_xlfn.DAYS(TODAY(),J615),_xlfn.DAYS(Tabela2[[#This Row],[Data de atendimento do Ibama (considerar o primeiro documento/ação)]],J615))</f>
        <v>79</v>
      </c>
      <c r="BN615" s="108" t="str">
        <f>IF(Tabela2[[#This Row],[Atendido pelo Ibama ("Não" ou "Sim")]]="Não","Preencher", IF(Tabela2[[#This Row],[Atendido pelo Ibama ("Não" ou "Sim")]]="Sim","NA",""))</f>
        <v>NA</v>
      </c>
      <c r="BO615" s="114" t="s">
        <v>7138</v>
      </c>
      <c r="BP615" s="108" t="str">
        <f>IF(Tabela2[[#This Row],[Forma de atendimento (primeiro documento/ação)]]= "Outros (especificar)", "PREENCHER","NA")</f>
        <v>NA</v>
      </c>
      <c r="BQ615" s="106" t="s">
        <v>123</v>
      </c>
      <c r="BR615" s="108" t="str">
        <f>IF(Tabela2[[#This Row],[Equipe do Ibama foi a campo? Houve sobrevoo do Poseidon?]] = "Sim", "PREENCHER","NA")</f>
        <v>NA</v>
      </c>
      <c r="BS615" s="108" t="str">
        <f>IF(Tabela2[[#This Row],[Se sim, foi emitida Ordem de Emergência? (informações vinculada à coluna CK)]] = "Sim", "PREENCHER","NA")</f>
        <v>NA</v>
      </c>
      <c r="BT615" s="108" t="s">
        <v>7101</v>
      </c>
      <c r="BU615" s="108" t="s">
        <v>123</v>
      </c>
      <c r="BV615" s="108" t="s">
        <v>123</v>
      </c>
      <c r="BW615" s="108" t="s">
        <v>123</v>
      </c>
      <c r="BX615" s="106"/>
      <c r="BY615" s="106"/>
      <c r="BZ615" s="104" t="str">
        <f>IF(Tabela2[[#This Row],[Data do documento de encerramento]]="NA","NA",IF(Tabela2[[#This Row],[Data do documento de encerramento]]="","Pendente de conclusão/ encerramento",_xlfn.DAYS(Tabela2[[#This Row],[Data do documento de encerramento]],J615)))</f>
        <v>Pendente de conclusão/ encerramento</v>
      </c>
      <c r="CA615" s="107"/>
      <c r="CB615" s="107"/>
      <c r="CC615" s="115" t="s">
        <v>7204</v>
      </c>
      <c r="CD615" s="107" t="s">
        <v>123</v>
      </c>
      <c r="CE615" s="107" t="s">
        <v>123</v>
      </c>
      <c r="CF615" s="107" t="s">
        <v>7149</v>
      </c>
    </row>
    <row r="616" spans="1:84" ht="60.75">
      <c r="A616" s="169">
        <v>202583182849</v>
      </c>
      <c r="B616" s="170" t="s">
        <v>9823</v>
      </c>
      <c r="C616" s="108" t="s">
        <v>7135</v>
      </c>
      <c r="D616" s="106" t="s">
        <v>637</v>
      </c>
      <c r="E616" s="106" t="s">
        <v>9824</v>
      </c>
      <c r="F616" s="106"/>
      <c r="G616" s="172" t="s">
        <v>9825</v>
      </c>
      <c r="H616" s="172" t="s">
        <v>9826</v>
      </c>
      <c r="I616" s="104" t="str">
        <f>VLOOKUP(Tabela2[[#This Row],[SIEMA]],Siema2025,19,FALSE)</f>
        <v>Campos</v>
      </c>
      <c r="J616" s="105">
        <f>VLOOKUP(Tabela2[[#This Row],[SIEMA]],Siema2025,2,FALSE)</f>
        <v>45900</v>
      </c>
      <c r="K616" s="105" t="str">
        <f>VLOOKUP(Tabela2[[#This Row],[SIEMA]],Siema2025,16,FALSE)</f>
        <v>Domingo</v>
      </c>
      <c r="L616" s="106" t="str">
        <f>IF(Tabela2[[#This Row],[Data]]="","Sem Informação",VLOOKUP(MONTH(Tabela2[[#This Row],[Data]]),'[1]Validação de dados'!$I$1:$J$13,2,0))</f>
        <v>Agosto</v>
      </c>
      <c r="M616" s="104">
        <f>YEAR(Tabela2[[#This Row],[Data]])</f>
        <v>2025</v>
      </c>
      <c r="N616" s="105" t="str">
        <f>VLOOKUP(Tabela2[[#This Row],[SIEMA]],Siema2025,17,FALSE)</f>
        <v>Matutino</v>
      </c>
      <c r="O616" s="105" t="str">
        <f>VLOOKUP(Tabela2[[#This Row],[SIEMA]],Siema2025,5,FALSE)</f>
        <v>Plataforma</v>
      </c>
      <c r="P616" s="104" t="str">
        <f>VLOOKUP(Tabela2[[#This Row],[SIEMA]],Siema2025,21,FALSE)</f>
        <v>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v>
      </c>
      <c r="Q616" s="104">
        <v>1267</v>
      </c>
      <c r="R616" s="104" t="s">
        <v>2043</v>
      </c>
      <c r="S616" s="107" t="s">
        <v>2043</v>
      </c>
      <c r="T616" s="104" t="str">
        <f>VLOOKUP(Tabela2[[#This Row],[SIEMA]],Siema2025,11,FALSE)</f>
        <v>0.00853</v>
      </c>
      <c r="U616" s="104" t="str">
        <f>VLOOKUP(Tabela2[[#This Row],[SIEMA]],Siema2025,12,FALSE)</f>
        <v>M3</v>
      </c>
      <c r="V616" s="104">
        <f>IF(Q616="","",IF(ISNUMBER(Q616)=FALSE,"Não se aplica",IFERROR(VLOOKUP(Q616,Produtos!$A$1:$C$2319,3,FALSE),"Não Cadastrado")))</f>
        <v>3</v>
      </c>
      <c r="W616" s="104"/>
      <c r="X616" s="113"/>
      <c r="Y616" s="109" t="str">
        <f>IF(W616="","", IF(W616="NC","", IF(W616="NE","", IF(W616="NA","",IFERROR(VLOOKUP(W616,Produtos!$A$1:$C$2319,2,FALSE),"Não Cadastrado")))))</f>
        <v/>
      </c>
      <c r="Z616" s="104"/>
      <c r="AA616" s="104"/>
      <c r="AB616" s="104" t="str">
        <f>IF(W616="","",IF(ISNUMBER(W616)=FALSE,"Não se aplica",IFERROR(VLOOKUP(W616,Produtos!$A$1:$C$2319,3,FALSE),"Não Cadastrado")))</f>
        <v/>
      </c>
      <c r="AC616" s="104"/>
      <c r="AD616" s="108"/>
      <c r="AE616" s="107" t="str">
        <f>IF(AC616="","", IF(AC616="NC","", IF(AC616="NE","", IF(AC616="NA","",IFERROR(VLOOKUP(AC616,Produtos!$A$1:$C$2319,2,FALSE),"Não Cadastrado")))))</f>
        <v/>
      </c>
      <c r="AF616" s="104"/>
      <c r="AG616" s="104"/>
      <c r="AH616" s="104" t="str">
        <f>IF(AC616="","",IF(ISNUMBER(AC616)=FALSE,"Não se aplica",IFERROR(VLOOKUP(AC616,Produtos!$A$1:$C$2319,3,FALSE),"Não Cadastrado")))</f>
        <v/>
      </c>
      <c r="AI616" s="104"/>
      <c r="AJ616" s="104" t="str">
        <f>VLOOKUP(Tabela2[[#This Row],[SIEMA]],Siema2025,26,FALSE)</f>
        <v>Transbordamento do dreno para o slop da unidade e direcionamento de parte do fluído para a linha de dreno para o mar. Em investigação.
A empresa não especifica o tipo de óleo envolvido no transbordamento.</v>
      </c>
      <c r="AK616" s="107" t="s">
        <v>7234</v>
      </c>
      <c r="AL616" s="107" t="s">
        <v>7190</v>
      </c>
      <c r="AM616" s="107"/>
      <c r="AN616" s="108" t="str">
        <f>VLOOKUP(Tabela2[[#This Row],[SIEMA]],Siema2025,51,FALSE)</f>
        <v/>
      </c>
      <c r="AO616" s="108" t="str">
        <f>VLOOKUP(Tabela2[[#This Row],[SIEMA]],Siema2025,53,FALSE)</f>
        <v/>
      </c>
      <c r="AP616" s="108" t="str">
        <f>VLOOKUP(Tabela2[[#This Row],[SIEMA]],Siema2025,55,FALSE)</f>
        <v/>
      </c>
      <c r="AQ616" s="108" t="str">
        <f>VLOOKUP(Tabela2[[#This Row],[SIEMA]],Siema2025,57,FALSE)</f>
        <v/>
      </c>
      <c r="AR616" s="108" t="str">
        <f>VLOOKUP(Tabela2[[#This Row],[SIEMA]],Siema2025,59,FALSE)</f>
        <v/>
      </c>
      <c r="AS616" s="108" t="str">
        <f>VLOOKUP(Tabela2[[#This Row],[SIEMA]],Siema2025,61,FALSE)</f>
        <v>X</v>
      </c>
      <c r="AT616" s="108" t="str">
        <f>VLOOKUP(Tabela2[[#This Row],[SIEMA]],Siema2025,63,FALSE)</f>
        <v/>
      </c>
      <c r="AU616" s="108" t="str">
        <f>VLOOKUP(Tabela2[[#This Row],[SIEMA]],Siema2025,65,FALSE)</f>
        <v/>
      </c>
      <c r="AV616" s="108" t="str">
        <f>VLOOKUP(Tabela2[[#This Row],[SIEMA]],Siema2025,67,FALSE)</f>
        <v/>
      </c>
      <c r="AW616" s="108" t="str">
        <f>VLOOKUP(Tabela2[[#This Row],[SIEMA]],Siema2025,69,FALSE)</f>
        <v/>
      </c>
      <c r="AX616" s="108" t="str">
        <f>VLOOKUP(Tabela2[[#This Row],[SIEMA]],Siema2025,71,FALSE)</f>
        <v/>
      </c>
      <c r="AY616" s="108" t="str">
        <f>VLOOKUP(Tabela2[[#This Row],[SIEMA]],Siema2025,73,FALSE)</f>
        <v/>
      </c>
      <c r="AZ616" s="108" t="str">
        <f>VLOOKUP(Tabela2[[#This Row],[SIEMA]],Siema2025,75,FALSE)</f>
        <v/>
      </c>
      <c r="BA616" s="108" t="str">
        <f>VLOOKUP(Tabela2[[#This Row],[SIEMA]],Siema2025,77,FALSE)</f>
        <v/>
      </c>
      <c r="BB616" s="108" t="str">
        <f>VLOOKUP(Tabela2[[#This Row],[SIEMA]],Siema2025,79,FALSE)</f>
        <v/>
      </c>
      <c r="BC616" s="108" t="str">
        <f>IF(Tabela2[[#This Row],[Outro(s) ]] = "X", "PREENCHER","NA")</f>
        <v>NA</v>
      </c>
      <c r="BD616" s="108" t="str">
        <f>VLOOKUP(Tabela2[[#This Row],[SIEMA]],Siema2025,82,FALSE)</f>
        <v/>
      </c>
      <c r="BE616" s="108" t="str">
        <f>VLOOKUP(Tabela2[[#This Row],[SIEMA]],Siema2025,81,FALSE)</f>
        <v/>
      </c>
      <c r="BF616" s="110" t="str">
        <f>VLOOKUP(Tabela2[[#This Row],[SIEMA]],Siema2025,28,FALSE)</f>
        <v>Petrobras</v>
      </c>
      <c r="BG616" s="110"/>
      <c r="BH616" s="111" t="str">
        <f>VLOOKUP(Tabela2[[#This Row],[SIEMA]],Siema2025,29,FALSE)</f>
        <v>33000167000454</v>
      </c>
      <c r="BI616" s="112" t="s">
        <v>2696</v>
      </c>
      <c r="BJ616" s="107" t="s">
        <v>7099</v>
      </c>
      <c r="BK616" s="104" t="s">
        <v>2696</v>
      </c>
      <c r="BL616" s="140">
        <v>45919</v>
      </c>
      <c r="BM616" s="108">
        <f ca="1">IF(Tabela2[[#This Row],[Data de atendimento do Ibama (considerar o primeiro documento/ação)]]="",_xlfn.DAYS(TODAY(),J616),_xlfn.DAYS(Tabela2[[#This Row],[Data de atendimento do Ibama (considerar o primeiro documento/ação)]],J616))</f>
        <v>19</v>
      </c>
      <c r="BN616" s="108" t="str">
        <f>IF(Tabela2[[#This Row],[Atendido pelo Ibama ("Não" ou "Sim")]]="Não","Preencher", IF(Tabela2[[#This Row],[Atendido pelo Ibama ("Não" ou "Sim")]]="Sim","NA",""))</f>
        <v>NA</v>
      </c>
      <c r="BO616" s="114" t="s">
        <v>7138</v>
      </c>
      <c r="BP616" s="108" t="str">
        <f>IF(Tabela2[[#This Row],[Forma de atendimento (primeiro documento/ação)]]= "Outros (especificar)", "PREENCHER","NA")</f>
        <v>NA</v>
      </c>
      <c r="BQ616" s="106" t="s">
        <v>123</v>
      </c>
      <c r="BR616" s="108" t="str">
        <f>IF(Tabela2[[#This Row],[Equipe do Ibama foi a campo? Houve sobrevoo do Poseidon?]] = "Sim", "PREENCHER","NA")</f>
        <v>NA</v>
      </c>
      <c r="BS616" s="108" t="str">
        <f>IF(Tabela2[[#This Row],[Se sim, foi emitida Ordem de Emergência? (informações vinculada à coluna CK)]] = "Sim", "PREENCHER","NA")</f>
        <v>NA</v>
      </c>
      <c r="BT616" s="108" t="s">
        <v>7101</v>
      </c>
      <c r="BU616" s="108" t="s">
        <v>123</v>
      </c>
      <c r="BV616" s="108" t="s">
        <v>123</v>
      </c>
      <c r="BW616" s="108" t="s">
        <v>123</v>
      </c>
      <c r="BX616" s="106"/>
      <c r="BY616" s="106"/>
      <c r="BZ616" s="104" t="str">
        <f>IF(Tabela2[[#This Row],[Data do documento de encerramento]]="NA","NA",IF(Tabela2[[#This Row],[Data do documento de encerramento]]="","Pendente de conclusão/ encerramento",_xlfn.DAYS(Tabela2[[#This Row],[Data do documento de encerramento]],J616)))</f>
        <v>Pendente de conclusão/ encerramento</v>
      </c>
      <c r="CA616" s="107"/>
      <c r="CB616" s="107"/>
      <c r="CC616" s="115" t="s">
        <v>7197</v>
      </c>
      <c r="CD616" s="107" t="s">
        <v>7301</v>
      </c>
      <c r="CE616" s="107" t="s">
        <v>2696</v>
      </c>
      <c r="CF616" s="107" t="s">
        <v>7167</v>
      </c>
    </row>
    <row r="617" spans="1:84" ht="30.75" hidden="1">
      <c r="A617" s="169">
        <v>202591664839</v>
      </c>
      <c r="B617" s="170" t="s">
        <v>9827</v>
      </c>
      <c r="C617" s="108" t="str">
        <f>VLOOKUP(Tabela2[[#This Row],[SIEMA]],Siema2025,4,FALSE)</f>
        <v xml:space="preserve"> AC</v>
      </c>
      <c r="D617" s="106" t="str">
        <f>VLOOKUP(Tabela2[[#This Row],[SIEMA]],Siema2025,3,FALSE)</f>
        <v xml:space="preserve">Cruzeiro do Sul </v>
      </c>
      <c r="E617" s="106" t="str">
        <f>VLOOKUP(Tabela2[[#This Row],[SIEMA]],Siema2025,20,FALSE)</f>
        <v>Próximo à ponte de acesso à cidade de Cruzeiro do Sul/AC</v>
      </c>
      <c r="F617" s="106"/>
      <c r="G617" s="106" t="s">
        <v>9828</v>
      </c>
      <c r="H617" s="106" t="s">
        <v>9829</v>
      </c>
      <c r="I617" s="104"/>
      <c r="J617" s="105">
        <f>VLOOKUP(Tabela2[[#This Row],[SIEMA]],Siema2025,2,FALSE)</f>
        <v>45901</v>
      </c>
      <c r="K617" s="105" t="str">
        <f>VLOOKUP(Tabela2[[#This Row],[SIEMA]],Siema2025,16,FALSE)</f>
        <v>Segunda</v>
      </c>
      <c r="L617" s="106" t="str">
        <f>IF(Tabela2[[#This Row],[Data]]="","Sem Informação",VLOOKUP(MONTH(Tabela2[[#This Row],[Data]]),'[1]Validação de dados'!$I$1:$J$13,2,0))</f>
        <v>Setembro</v>
      </c>
      <c r="M617" s="104">
        <f>YEAR(Tabela2[[#This Row],[Data]])</f>
        <v>2025</v>
      </c>
      <c r="N617" s="105" t="str">
        <f>VLOOKUP(Tabela2[[#This Row],[SIEMA]],Siema2025,17,FALSE)</f>
        <v>Noturno</v>
      </c>
      <c r="O617" s="105" t="s">
        <v>452</v>
      </c>
      <c r="P617" s="104" t="str">
        <f>VLOOKUP(Tabela2[[#This Row],[SIEMA]],Siema2025,21,FALSE)</f>
        <v>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v>
      </c>
      <c r="Q617" s="104">
        <v>1202</v>
      </c>
      <c r="R617" s="104" t="s">
        <v>9830</v>
      </c>
      <c r="S617" s="107" t="str">
        <f>IF(Q617="","", IF(Q617="NC","", IF(Q617="NE","", IF(Q617="NA","",IFERROR(VLOOKUP(Q617,[1]Produtos!$A$1:$C$2319,2,FALSE),"Não Cadastrado")))))</f>
        <v>GASÓLEO ou ÓLEO DIESEL ou ÓLEO PARA AQUECIMENTO, LEVE</v>
      </c>
      <c r="T617" s="104" t="str">
        <f>VLOOKUP(Tabela2[[#This Row],[SIEMA]],Siema2025,11,FALSE)</f>
        <v xml:space="preserve"> </v>
      </c>
      <c r="U617" s="104" t="str">
        <f>VLOOKUP(Tabela2[[#This Row],[SIEMA]],Siema2025,12,FALSE)</f>
        <v xml:space="preserve"> </v>
      </c>
      <c r="V617" s="104">
        <f>IF(Q617="","",IF(ISNUMBER(Q617)=FALSE,"Não se aplica",IFERROR(VLOOKUP(Q617,Produtos!$A$1:$C$2319,3,FALSE),"Não Cadastrado")))</f>
        <v>3</v>
      </c>
      <c r="W617" s="104" t="str">
        <f>VLOOKUP(Tabela2[[#This Row],[SIEMA]],Siema2025,10,FALSE)</f>
        <v/>
      </c>
      <c r="X617" s="113" t="str">
        <f>IF(Tabela2[[#This Row],[Origem do acidente]] = "Plataforma", "PREENCHER","NA")</f>
        <v>NA</v>
      </c>
      <c r="Y617" s="109" t="str">
        <f>IF(W617="","", IF(W617="NC","", IF(W617="NE","", IF(W617="NA","",IFERROR(VLOOKUP(W617,Produtos!$A$1:$C$2319,2,FALSE),"Não Cadastrado")))))</f>
        <v/>
      </c>
      <c r="Z617" s="104" t="str">
        <f>VLOOKUP(Tabela2[[#This Row],[SIEMA]],Siema2025,11,FALSE)</f>
        <v xml:space="preserve"> </v>
      </c>
      <c r="AA617" s="104" t="str">
        <f>VLOOKUP(Tabela2[[#This Row],[SIEMA]],Siema2025,12,FALSE)</f>
        <v xml:space="preserve"> </v>
      </c>
      <c r="AB617" s="104" t="str">
        <f>IF(W617="","",IF(ISNUMBER(W617)=FALSE,"Não se aplica",IFERROR(VLOOKUP(W617,Produtos!$A$1:$C$2319,3,FALSE),"Não Cadastrado")))</f>
        <v/>
      </c>
      <c r="AC617" s="104"/>
      <c r="AD617" s="108" t="str">
        <f>IF(Tabela2[[#This Row],[Origem do acidente]] = "Plataforma", "PREENCHER","NA")</f>
        <v>NA</v>
      </c>
      <c r="AE617" s="107" t="str">
        <f>IF(AC617="","", IF(AC617="NC","", IF(AC617="NE","", IF(AC617="NA","",IFERROR(VLOOKUP(AC617,Produtos!$A$1:$C$2319,2,FALSE),"Não Cadastrado")))))</f>
        <v/>
      </c>
      <c r="AF617" s="104"/>
      <c r="AG617" s="104"/>
      <c r="AH617" s="104" t="str">
        <f>IF(AC617="","",IF(ISNUMBER(AC617)=FALSE,"Não se aplica",IFERROR(VLOOKUP(AC617,Produtos!$A$1:$C$2319,3,FALSE),"Não Cadastrado")))</f>
        <v/>
      </c>
      <c r="AI617" s="104"/>
      <c r="AJ617" s="104" t="str">
        <f>VLOOKUP(Tabela2[[#This Row],[SIEMA]],Siema2025,26,FALSE)</f>
        <v>Manutenção de embarcação</v>
      </c>
      <c r="AK617" s="107" t="s">
        <v>7250</v>
      </c>
      <c r="AL617" s="107"/>
      <c r="AM617" s="107"/>
      <c r="AN617" s="108" t="str">
        <f>VLOOKUP(Tabela2[[#This Row],[SIEMA]],Siema2025,51,FALSE)</f>
        <v/>
      </c>
      <c r="AO617" s="108" t="str">
        <f>VLOOKUP(Tabela2[[#This Row],[SIEMA]],Siema2025,53,FALSE)</f>
        <v/>
      </c>
      <c r="AP617" s="108" t="str">
        <f>VLOOKUP(Tabela2[[#This Row],[SIEMA]],Siema2025,55,FALSE)</f>
        <v/>
      </c>
      <c r="AQ617" s="108" t="str">
        <f>VLOOKUP(Tabela2[[#This Row],[SIEMA]],Siema2025,57,FALSE)</f>
        <v/>
      </c>
      <c r="AR617" s="108" t="str">
        <f>VLOOKUP(Tabela2[[#This Row],[SIEMA]],Siema2025,59,FALSE)</f>
        <v>X</v>
      </c>
      <c r="AS617" s="108" t="str">
        <f>VLOOKUP(Tabela2[[#This Row],[SIEMA]],Siema2025,61,FALSE)</f>
        <v/>
      </c>
      <c r="AT617" s="108" t="str">
        <f>VLOOKUP(Tabela2[[#This Row],[SIEMA]],Siema2025,63,FALSE)</f>
        <v/>
      </c>
      <c r="AU617" s="108" t="str">
        <f>VLOOKUP(Tabela2[[#This Row],[SIEMA]],Siema2025,65,FALSE)</f>
        <v/>
      </c>
      <c r="AV617" s="108" t="str">
        <f>VLOOKUP(Tabela2[[#This Row],[SIEMA]],Siema2025,67,FALSE)</f>
        <v/>
      </c>
      <c r="AW617" s="108" t="str">
        <f>VLOOKUP(Tabela2[[#This Row],[SIEMA]],Siema2025,69,FALSE)</f>
        <v/>
      </c>
      <c r="AX617" s="108" t="str">
        <f>VLOOKUP(Tabela2[[#This Row],[SIEMA]],Siema2025,71,FALSE)</f>
        <v/>
      </c>
      <c r="AY617" s="108" t="str">
        <f>VLOOKUP(Tabela2[[#This Row],[SIEMA]],Siema2025,73,FALSE)</f>
        <v/>
      </c>
      <c r="AZ617" s="108" t="str">
        <f>VLOOKUP(Tabela2[[#This Row],[SIEMA]],Siema2025,75,FALSE)</f>
        <v/>
      </c>
      <c r="BA617" s="108" t="str">
        <f>VLOOKUP(Tabela2[[#This Row],[SIEMA]],Siema2025,77,FALSE)</f>
        <v/>
      </c>
      <c r="BB617" s="108" t="str">
        <f>VLOOKUP(Tabela2[[#This Row],[SIEMA]],Siema2025,79,FALSE)</f>
        <v/>
      </c>
      <c r="BC617" s="108" t="str">
        <f>IF(Tabela2[[#This Row],[Outro(s) ]] = "X", "PREENCHER","NA")</f>
        <v>NA</v>
      </c>
      <c r="BD617" s="108" t="str">
        <f>VLOOKUP(Tabela2[[#This Row],[SIEMA]],Siema2025,82,FALSE)</f>
        <v/>
      </c>
      <c r="BE617" s="108" t="str">
        <f>VLOOKUP(Tabela2[[#This Row],[SIEMA]],Siema2025,81,FALSE)</f>
        <v/>
      </c>
      <c r="BF617" s="110" t="str">
        <f>VLOOKUP(Tabela2[[#This Row],[SIEMA]],Siema2025,28,FALSE)</f>
        <v/>
      </c>
      <c r="BG617" s="110"/>
      <c r="BH617" s="111" t="str">
        <f>VLOOKUP(Tabela2[[#This Row],[SIEMA]],Siema2025,29,FALSE)</f>
        <v/>
      </c>
      <c r="BI617" s="112" t="str">
        <f>VLOOKUP(Tabela2[[#This Row],[SIEMA]],Siema2025,107,FALSE)</f>
        <v>Não</v>
      </c>
      <c r="BJ617" s="107" t="s">
        <v>7113</v>
      </c>
      <c r="BK617" s="104" t="s">
        <v>2696</v>
      </c>
      <c r="BL617" s="140">
        <v>45904</v>
      </c>
      <c r="BM617" s="108">
        <f ca="1">IF(Tabela2[[#This Row],[Data de atendimento do Ibama (considerar o primeiro documento/ação)]]="",_xlfn.DAYS(TODAY(),J617),_xlfn.DAYS(Tabela2[[#This Row],[Data de atendimento do Ibama (considerar o primeiro documento/ação)]],J617))</f>
        <v>3</v>
      </c>
      <c r="BN617" s="108" t="str">
        <f>IF(Tabela2[[#This Row],[Atendido pelo Ibama ("Não" ou "Sim")]]="Não","Preencher", IF(Tabela2[[#This Row],[Atendido pelo Ibama ("Não" ou "Sim")]]="Sim","NA",""))</f>
        <v>NA</v>
      </c>
      <c r="BO617" s="114" t="s">
        <v>7124</v>
      </c>
      <c r="BP617" s="108" t="s">
        <v>9831</v>
      </c>
      <c r="BQ617" s="106" t="s">
        <v>2696</v>
      </c>
      <c r="BR617" s="108" t="s">
        <v>123</v>
      </c>
      <c r="BS617" s="108" t="s">
        <v>123</v>
      </c>
      <c r="BT617" s="108" t="s">
        <v>7115</v>
      </c>
      <c r="BU617" s="108" t="s">
        <v>123</v>
      </c>
      <c r="BV617" s="108" t="s">
        <v>2696</v>
      </c>
      <c r="BW617" s="108" t="s">
        <v>123</v>
      </c>
      <c r="BX617" s="106"/>
      <c r="BY617" s="140"/>
      <c r="BZ617" s="104" t="str">
        <f>IF(Tabela2[[#This Row],[Data do documento de encerramento]]="NA","NA",IF(Tabela2[[#This Row],[Data do documento de encerramento]]="","Pendente de conclusão/ encerramento",_xlfn.DAYS(Tabela2[[#This Row],[Data do documento de encerramento]],J617)))</f>
        <v>Pendente de conclusão/ encerramento</v>
      </c>
      <c r="CA617" s="107"/>
      <c r="CB617" s="107"/>
      <c r="CC617" s="115"/>
      <c r="CD617" s="107"/>
      <c r="CE617" s="107"/>
      <c r="CF617" s="107"/>
    </row>
    <row r="618" spans="1:84" ht="30.75" hidden="1">
      <c r="A618" s="169">
        <v>20259261228</v>
      </c>
      <c r="B618" s="170" t="s">
        <v>9832</v>
      </c>
      <c r="C618" s="108" t="str">
        <f>VLOOKUP(Tabela2[[#This Row],[SIEMA]],Siema2025,4,FALSE)</f>
        <v xml:space="preserve"> SC</v>
      </c>
      <c r="D618" s="106" t="str">
        <f>VLOOKUP(Tabela2[[#This Row],[SIEMA]],Siema2025,3,FALSE)</f>
        <v xml:space="preserve">Guaramirim </v>
      </c>
      <c r="E618" s="106" t="str">
        <f>VLOOKUP(Tabela2[[#This Row],[SIEMA]],Siema2025,20,FALSE)</f>
        <v/>
      </c>
      <c r="F618" s="106"/>
      <c r="G618" s="172" t="s">
        <v>9833</v>
      </c>
      <c r="H618" s="172" t="s">
        <v>9834</v>
      </c>
      <c r="I618" s="104" t="s">
        <v>7114</v>
      </c>
      <c r="J618" s="105">
        <f>VLOOKUP(Tabela2[[#This Row],[SIEMA]],Siema2025,2,FALSE)</f>
        <v>45902</v>
      </c>
      <c r="K618" s="105" t="str">
        <f>VLOOKUP(Tabela2[[#This Row],[SIEMA]],Siema2025,16,FALSE)</f>
        <v>Terça</v>
      </c>
      <c r="L618" s="106" t="str">
        <f>IF(Tabela2[[#This Row],[Data]]="","Sem Informação",VLOOKUP(MONTH(Tabela2[[#This Row],[Data]]),'[1]Validação de dados'!$I$1:$J$13,2,0))</f>
        <v>Setembro</v>
      </c>
      <c r="M618" s="104">
        <f>YEAR(Tabela2[[#This Row],[Data]])</f>
        <v>2025</v>
      </c>
      <c r="N618" s="105" t="str">
        <f>VLOOKUP(Tabela2[[#This Row],[SIEMA]],Siema2025,17,FALSE)</f>
        <v>Matutino</v>
      </c>
      <c r="O618" s="105" t="str">
        <f>VLOOKUP(Tabela2[[#This Row],[SIEMA]],Siema2025,5,FALSE)</f>
        <v>Ferrovia</v>
      </c>
      <c r="P618" s="104" t="str">
        <f>VLOOKUP(Tabela2[[#This Row],[SIEMA]],Siema2025,21,FALSE)</f>
        <v/>
      </c>
      <c r="Q618" s="104" t="s">
        <v>7127</v>
      </c>
      <c r="R618" s="104" t="s">
        <v>7127</v>
      </c>
      <c r="S618" s="107" t="s">
        <v>7462</v>
      </c>
      <c r="T618" s="104">
        <v>740</v>
      </c>
      <c r="U618" s="104" t="s">
        <v>7309</v>
      </c>
      <c r="V618" s="104" t="s">
        <v>7127</v>
      </c>
      <c r="W618" s="104"/>
      <c r="X618" s="113"/>
      <c r="Y618" s="109"/>
      <c r="Z618" s="104" t="str">
        <f>VLOOKUP(Tabela2[[#This Row],[SIEMA]],Siema2025,11,FALSE)</f>
        <v/>
      </c>
      <c r="AA618" s="104" t="str">
        <f>VLOOKUP(Tabela2[[#This Row],[SIEMA]],Siema2025,12,FALSE)</f>
        <v/>
      </c>
      <c r="AB618" s="104" t="str">
        <f>IF(W618="","",IF(ISNUMBER(W618)=FALSE,"Não se aplica",IFERROR(VLOOKUP(W618,Produtos!$A$1:$C$2319,3,FALSE),"Não Cadastrado")))</f>
        <v/>
      </c>
      <c r="AC618" s="104"/>
      <c r="AD618" s="108"/>
      <c r="AE618" s="107" t="str">
        <f>IF(AC618="","", IF(AC618="NC","", IF(AC618="NE","", IF(AC618="NA","",IFERROR(VLOOKUP(AC618,Produtos!$A$1:$C$2319,2,FALSE),"Não Cadastrado")))))</f>
        <v/>
      </c>
      <c r="AF618" s="104"/>
      <c r="AG618" s="104"/>
      <c r="AH618" s="104" t="str">
        <f>IF(AC618="","",IF(ISNUMBER(AC618)=FALSE,"Não se aplica",IFERROR(VLOOKUP(AC618,Produtos!$A$1:$C$2319,3,FALSE),"Não Cadastrado")))</f>
        <v/>
      </c>
      <c r="AI618" s="104"/>
      <c r="AJ618" s="104" t="str">
        <f>VLOOKUP(Tabela2[[#This Row],[SIEMA]],Siema2025,26,FALSE)</f>
        <v>Possivel vandalismo, causas sendo levantadas.</v>
      </c>
      <c r="AK618" s="107" t="s">
        <v>7122</v>
      </c>
      <c r="AL618" s="107"/>
      <c r="AM618" s="107"/>
      <c r="AN618" s="108" t="str">
        <f>VLOOKUP(Tabela2[[#This Row],[SIEMA]],Siema2025,51,FALSE)</f>
        <v/>
      </c>
      <c r="AO618" s="108" t="str">
        <f>VLOOKUP(Tabela2[[#This Row],[SIEMA]],Siema2025,53,FALSE)</f>
        <v/>
      </c>
      <c r="AP618" s="108" t="str">
        <f>VLOOKUP(Tabela2[[#This Row],[SIEMA]],Siema2025,55,FALSE)</f>
        <v/>
      </c>
      <c r="AQ618" s="108" t="str">
        <f>VLOOKUP(Tabela2[[#This Row],[SIEMA]],Siema2025,57,FALSE)</f>
        <v/>
      </c>
      <c r="AR618" s="108" t="str">
        <f>VLOOKUP(Tabela2[[#This Row],[SIEMA]],Siema2025,59,FALSE)</f>
        <v/>
      </c>
      <c r="AS618" s="108" t="str">
        <f>VLOOKUP(Tabela2[[#This Row],[SIEMA]],Siema2025,61,FALSE)</f>
        <v/>
      </c>
      <c r="AT618" s="108" t="str">
        <f>VLOOKUP(Tabela2[[#This Row],[SIEMA]],Siema2025,63,FALSE)</f>
        <v/>
      </c>
      <c r="AU618" s="108" t="str">
        <f>VLOOKUP(Tabela2[[#This Row],[SIEMA]],Siema2025,65,FALSE)</f>
        <v>X</v>
      </c>
      <c r="AV618" s="108" t="str">
        <f>VLOOKUP(Tabela2[[#This Row],[SIEMA]],Siema2025,67,FALSE)</f>
        <v/>
      </c>
      <c r="AW618" s="108" t="str">
        <f>VLOOKUP(Tabela2[[#This Row],[SIEMA]],Siema2025,69,FALSE)</f>
        <v/>
      </c>
      <c r="AX618" s="108" t="str">
        <f>VLOOKUP(Tabela2[[#This Row],[SIEMA]],Siema2025,71,FALSE)</f>
        <v/>
      </c>
      <c r="AY618" s="108" t="str">
        <f>VLOOKUP(Tabela2[[#This Row],[SIEMA]],Siema2025,73,FALSE)</f>
        <v/>
      </c>
      <c r="AZ618" s="108" t="str">
        <f>VLOOKUP(Tabela2[[#This Row],[SIEMA]],Siema2025,75,FALSE)</f>
        <v/>
      </c>
      <c r="BA618" s="108" t="str">
        <f>VLOOKUP(Tabela2[[#This Row],[SIEMA]],Siema2025,77,FALSE)</f>
        <v/>
      </c>
      <c r="BB618" s="108" t="str">
        <f>VLOOKUP(Tabela2[[#This Row],[SIEMA]],Siema2025,79,FALSE)</f>
        <v/>
      </c>
      <c r="BC618" s="108" t="str">
        <f>IF(Tabela2[[#This Row],[Outro(s) ]] = "X", "PREENCHER","NA")</f>
        <v>NA</v>
      </c>
      <c r="BD618" s="108" t="str">
        <f>VLOOKUP(Tabela2[[#This Row],[SIEMA]],Siema2025,82,FALSE)</f>
        <v/>
      </c>
      <c r="BE618" s="108" t="str">
        <f>VLOOKUP(Tabela2[[#This Row],[SIEMA]],Siema2025,81,FALSE)</f>
        <v/>
      </c>
      <c r="BF618" s="110" t="s">
        <v>3066</v>
      </c>
      <c r="BG618" s="110" t="s">
        <v>7431</v>
      </c>
      <c r="BH618" s="111" t="str">
        <f>VLOOKUP(Tabela2[[#This Row],[SIEMA]],Siema2025,29,FALSE)</f>
        <v>01258944000550</v>
      </c>
      <c r="BI618" s="112" t="str">
        <f>VLOOKUP(Tabela2[[#This Row],[SIEMA]],Siema2025,107,FALSE)</f>
        <v>Não</v>
      </c>
      <c r="BJ618" s="107" t="s">
        <v>7099</v>
      </c>
      <c r="BK618" s="104" t="s">
        <v>2696</v>
      </c>
      <c r="BL618" s="140">
        <v>45964</v>
      </c>
      <c r="BM618" s="108">
        <f ca="1">IF(Tabela2[[#This Row],[Data de atendimento do Ibama (considerar o primeiro documento/ação)]]="",_xlfn.DAYS(TODAY(),J618),_xlfn.DAYS(Tabela2[[#This Row],[Data de atendimento do Ibama (considerar o primeiro documento/ação)]],J618))</f>
        <v>62</v>
      </c>
      <c r="BN618" s="108" t="str">
        <f>IF(Tabela2[[#This Row],[Atendido pelo Ibama ("Não" ou "Sim")]]="Não","Preencher", IF(Tabela2[[#This Row],[Atendido pelo Ibama ("Não" ou "Sim")]]="Sim","NA",""))</f>
        <v>NA</v>
      </c>
      <c r="BO618" s="114" t="s">
        <v>7432</v>
      </c>
      <c r="BP618" s="108" t="str">
        <f>IF(Tabela2[[#This Row],[Forma de atendimento (primeiro documento/ação)]]= "Outros (especificar)", "PREENCHER","NA")</f>
        <v>NA</v>
      </c>
      <c r="BQ618" s="106" t="s">
        <v>2696</v>
      </c>
      <c r="BR618" s="108" t="s">
        <v>123</v>
      </c>
      <c r="BS618" s="108" t="s">
        <v>2696</v>
      </c>
      <c r="BT618" s="108" t="s">
        <v>7101</v>
      </c>
      <c r="BU618" s="108" t="s">
        <v>2696</v>
      </c>
      <c r="BV618" s="108" t="s">
        <v>123</v>
      </c>
      <c r="BW618" s="108" t="s">
        <v>123</v>
      </c>
      <c r="BX618" s="106" t="s">
        <v>7127</v>
      </c>
      <c r="BY618" s="106"/>
      <c r="BZ618" s="104" t="str">
        <f>IF(Tabela2[[#This Row],[Data do documento de encerramento]]="NA","NA",IF(Tabela2[[#This Row],[Data do documento de encerramento]]="","Pendente de conclusão/ encerramento",_xlfn.DAYS(Tabela2[[#This Row],[Data do documento de encerramento]],J618)))</f>
        <v>Pendente de conclusão/ encerramento</v>
      </c>
      <c r="CA618" s="107" t="s">
        <v>9835</v>
      </c>
      <c r="CB618" s="107"/>
      <c r="CC618" s="107"/>
      <c r="CD618" s="107"/>
      <c r="CE618" s="107"/>
      <c r="CF618" s="107"/>
    </row>
    <row r="619" spans="1:84" ht="30.75" hidden="1">
      <c r="A619" s="169">
        <v>20259328853</v>
      </c>
      <c r="B619" s="170" t="s">
        <v>9836</v>
      </c>
      <c r="C619" s="108" t="str">
        <f>VLOOKUP(Tabela2[[#This Row],[SIEMA]],Siema2025,4,FALSE)</f>
        <v xml:space="preserve"> GO</v>
      </c>
      <c r="D619" s="106" t="str">
        <f>VLOOKUP(Tabela2[[#This Row],[SIEMA]],Siema2025,3,FALSE)</f>
        <v xml:space="preserve">Alexânia </v>
      </c>
      <c r="E619" s="106" t="s">
        <v>8110</v>
      </c>
      <c r="F619" s="106" t="s">
        <v>9837</v>
      </c>
      <c r="G619" s="106" t="s">
        <v>9838</v>
      </c>
      <c r="H619" s="106" t="s">
        <v>9839</v>
      </c>
      <c r="I619" s="104" t="s">
        <v>7114</v>
      </c>
      <c r="J619" s="105">
        <f>VLOOKUP(Tabela2[[#This Row],[SIEMA]],Siema2025,2,FALSE)</f>
        <v>45902</v>
      </c>
      <c r="K619" s="105" t="str">
        <f>VLOOKUP(Tabela2[[#This Row],[SIEMA]],Siema2025,16,FALSE)</f>
        <v>Terça</v>
      </c>
      <c r="L619" s="106" t="str">
        <f>IF(Tabela2[[#This Row],[Data]]="","Sem Informação",VLOOKUP(MONTH(Tabela2[[#This Row],[Data]]),'[1]Validação de dados'!$I$1:$J$13,2,0))</f>
        <v>Setembro</v>
      </c>
      <c r="M619" s="104">
        <f>YEAR(Tabela2[[#This Row],[Data]])</f>
        <v>2025</v>
      </c>
      <c r="N619" s="105" t="str">
        <f>VLOOKUP(Tabela2[[#This Row],[SIEMA]],Siema2025,17,FALSE)</f>
        <v>Noturno</v>
      </c>
      <c r="O619" s="105" t="str">
        <f>VLOOKUP(Tabela2[[#This Row],[SIEMA]],Siema2025,5,FALSE)</f>
        <v>Rodovia</v>
      </c>
      <c r="P619" s="104" t="str">
        <f>VLOOKUP(Tabela2[[#This Row],[SIEMA]],Siema2025,21,FALSE)</f>
        <v>Veículo Volvo FH 540 trafegava na BR 060 GO, sentido norte, quando veio possivelmente a cochilar ao volante e se assustou com a sinalização e trabalhadores na pista, perdendo o controle do veículo, jogando para o canteiro central, sendo sua posição final.</v>
      </c>
      <c r="Q619" s="104">
        <v>1170</v>
      </c>
      <c r="R619" s="104" t="str">
        <f>VLOOKUP(Tabela2[[#This Row],[SIEMA]],Siema2025,10,FALSE)</f>
        <v/>
      </c>
      <c r="S619" s="107" t="str">
        <f>IF(Q619="","", IF(Q619="NC","", IF(Q619="NE","", IF(Q619="NA","",IFERROR(VLOOKUP(Q619,[1]Produtos!$A$1:$C$2319,2,FALSE),"Não Cadastrado")))))</f>
        <v>ÁLCOOL ETÍLICO, ETANOL</v>
      </c>
      <c r="T619" s="104">
        <v>46.81</v>
      </c>
      <c r="U619" s="104" t="s">
        <v>7309</v>
      </c>
      <c r="V619" s="104">
        <f>IF(Q619="","",IF(ISNUMBER(Q619)=FALSE,"Não se aplica",IFERROR(VLOOKUP(Q619,Produtos!$A$1:$C$2319,3,FALSE),"Não Cadastrado")))</f>
        <v>3</v>
      </c>
      <c r="W619" s="104" t="str">
        <f>VLOOKUP(Tabela2[[#This Row],[SIEMA]],Siema2025,10,FALSE)</f>
        <v/>
      </c>
      <c r="X619" s="113" t="str">
        <f>IF(Tabela2[[#This Row],[Origem do acidente]] = "Plataforma", "PREENCHER","NA")</f>
        <v>NA</v>
      </c>
      <c r="Y619" s="109" t="str">
        <f>IF(W619="","", IF(W619="NC","", IF(W619="NE","", IF(W619="NA","",IFERROR(VLOOKUP(W619,Produtos!$A$1:$C$2319,2,FALSE),"Não Cadastrado")))))</f>
        <v/>
      </c>
      <c r="Z619" s="104" t="str">
        <f>VLOOKUP(Tabela2[[#This Row],[SIEMA]],Siema2025,11,FALSE)</f>
        <v xml:space="preserve"> </v>
      </c>
      <c r="AA619" s="104" t="str">
        <f>VLOOKUP(Tabela2[[#This Row],[SIEMA]],Siema2025,12,FALSE)</f>
        <v xml:space="preserve"> </v>
      </c>
      <c r="AB619" s="104" t="str">
        <f>IF(W619="","",IF(ISNUMBER(W619)=FALSE,"Não se aplica",IFERROR(VLOOKUP(W619,Produtos!$A$1:$C$2319,3,FALSE),"Não Cadastrado")))</f>
        <v/>
      </c>
      <c r="AC619" s="104"/>
      <c r="AD619" s="108" t="str">
        <f>IF(Tabela2[[#This Row],[Origem do acidente]] = "Plataforma", "PREENCHER","NA")</f>
        <v>NA</v>
      </c>
      <c r="AE619" s="107" t="str">
        <f>IF(AC619="","", IF(AC619="NC","", IF(AC619="NE","", IF(AC619="NA","",IFERROR(VLOOKUP(AC619,Produtos!$A$1:$C$2319,2,FALSE),"Não Cadastrado")))))</f>
        <v/>
      </c>
      <c r="AF619" s="104"/>
      <c r="AG619" s="104"/>
      <c r="AH619" s="104" t="str">
        <f>IF(AC619="","",IF(ISNUMBER(AC619)=FALSE,"Não se aplica",IFERROR(VLOOKUP(AC619,Produtos!$A$1:$C$2319,3,FALSE),"Não Cadastrado")))</f>
        <v/>
      </c>
      <c r="AI619" s="104"/>
      <c r="AJ619" s="104" t="s">
        <v>9840</v>
      </c>
      <c r="AK619" s="107" t="s">
        <v>7190</v>
      </c>
      <c r="AL619" s="107" t="s">
        <v>7363</v>
      </c>
      <c r="AM619" s="107"/>
      <c r="AN619" s="108" t="str">
        <f>VLOOKUP(Tabela2[[#This Row],[SIEMA]],Siema2025,51,FALSE)</f>
        <v/>
      </c>
      <c r="AO619" s="108" t="str">
        <f>VLOOKUP(Tabela2[[#This Row],[SIEMA]],Siema2025,53,FALSE)</f>
        <v/>
      </c>
      <c r="AP619" s="108" t="str">
        <f>VLOOKUP(Tabela2[[#This Row],[SIEMA]],Siema2025,55,FALSE)</f>
        <v/>
      </c>
      <c r="AQ619" s="108" t="str">
        <f>VLOOKUP(Tabela2[[#This Row],[SIEMA]],Siema2025,57,FALSE)</f>
        <v/>
      </c>
      <c r="AR619" s="108" t="str">
        <f>VLOOKUP(Tabela2[[#This Row],[SIEMA]],Siema2025,59,FALSE)</f>
        <v/>
      </c>
      <c r="AS619" s="108" t="str">
        <f>VLOOKUP(Tabela2[[#This Row],[SIEMA]],Siema2025,61,FALSE)</f>
        <v/>
      </c>
      <c r="AT619" s="108" t="str">
        <f>VLOOKUP(Tabela2[[#This Row],[SIEMA]],Siema2025,63,FALSE)</f>
        <v/>
      </c>
      <c r="AU619" s="108" t="str">
        <f>VLOOKUP(Tabela2[[#This Row],[SIEMA]],Siema2025,65,FALSE)</f>
        <v/>
      </c>
      <c r="AV619" s="108" t="str">
        <f>VLOOKUP(Tabela2[[#This Row],[SIEMA]],Siema2025,67,FALSE)</f>
        <v/>
      </c>
      <c r="AW619" s="108" t="str">
        <f>VLOOKUP(Tabela2[[#This Row],[SIEMA]],Siema2025,69,FALSE)</f>
        <v/>
      </c>
      <c r="AX619" s="108" t="str">
        <f>VLOOKUP(Tabela2[[#This Row],[SIEMA]],Siema2025,71,FALSE)</f>
        <v/>
      </c>
      <c r="AY619" s="108" t="str">
        <f>VLOOKUP(Tabela2[[#This Row],[SIEMA]],Siema2025,73,FALSE)</f>
        <v/>
      </c>
      <c r="AZ619" s="108" t="str">
        <f>VLOOKUP(Tabela2[[#This Row],[SIEMA]],Siema2025,75,FALSE)</f>
        <v/>
      </c>
      <c r="BA619" s="108" t="str">
        <f>VLOOKUP(Tabela2[[#This Row],[SIEMA]],Siema2025,77,FALSE)</f>
        <v/>
      </c>
      <c r="BB619" s="108"/>
      <c r="BC619" s="108" t="str">
        <f>IF(Tabela2[[#This Row],[Outro(s) ]] = "X", "PREENCHER","NA")</f>
        <v>NA</v>
      </c>
      <c r="BD619" s="108" t="str">
        <f>VLOOKUP(Tabela2[[#This Row],[SIEMA]],Siema2025,82,FALSE)</f>
        <v/>
      </c>
      <c r="BE619" s="108" t="s">
        <v>7183</v>
      </c>
      <c r="BF619" s="110" t="str">
        <f>VLOOKUP(Tabela2[[#This Row],[SIEMA]],Siema2025,28,FALSE)</f>
        <v>TRANSPREX TRANSPORTADORA LTDA</v>
      </c>
      <c r="BG619" s="110"/>
      <c r="BH619" s="111" t="str">
        <f>VLOOKUP(Tabela2[[#This Row],[SIEMA]],Siema2025,29,FALSE)</f>
        <v>33431854000343</v>
      </c>
      <c r="BI619" s="112" t="str">
        <f>VLOOKUP(Tabela2[[#This Row],[SIEMA]],Siema2025,107,FALSE)</f>
        <v>Não</v>
      </c>
      <c r="BJ619" s="107" t="s">
        <v>7099</v>
      </c>
      <c r="BK619" s="104" t="s">
        <v>2696</v>
      </c>
      <c r="BL619" s="140">
        <v>45923</v>
      </c>
      <c r="BM619" s="108">
        <f ca="1">IF(Tabela2[[#This Row],[Data de atendimento do Ibama (considerar o primeiro documento/ação)]]="",_xlfn.DAYS(TODAY(),J619),_xlfn.DAYS(Tabela2[[#This Row],[Data de atendimento do Ibama (considerar o primeiro documento/ação)]],J619))</f>
        <v>21</v>
      </c>
      <c r="BN619" s="108" t="str">
        <f>IF(Tabela2[[#This Row],[Atendido pelo Ibama ("Não" ou "Sim")]]="Não","Preencher", IF(Tabela2[[#This Row],[Atendido pelo Ibama ("Não" ou "Sim")]]="Sim","NA",""))</f>
        <v>NA</v>
      </c>
      <c r="BO619" s="114" t="s">
        <v>7124</v>
      </c>
      <c r="BP619" s="108" t="s">
        <v>7191</v>
      </c>
      <c r="BQ619" s="106" t="s">
        <v>123</v>
      </c>
      <c r="BR619" s="108" t="str">
        <f>IF(Tabela2[[#This Row],[Equipe do Ibama foi a campo? Houve sobrevoo do Poseidon?]] = "Sim", "PREENCHER","NA")</f>
        <v>NA</v>
      </c>
      <c r="BS619" s="108" t="str">
        <f>IF(Tabela2[[#This Row],[Se sim, foi emitida Ordem de Emergência? (informações vinculada à coluna CK)]] = "Sim", "PREENCHER","NA")</f>
        <v>NA</v>
      </c>
      <c r="BT619" s="108" t="s">
        <v>7230</v>
      </c>
      <c r="BU619" s="108" t="str">
        <f>IF(Tabela2[[#This Row],[Houve envio de Informações Pós-acidente (preencher "não se aplica" quando de competência estadual/municipal)]] = "Sim", "PREENCHER","NA")</f>
        <v>NA</v>
      </c>
      <c r="BV619" s="108" t="str">
        <f>IF(Tabela2[[#This Row],[Houve avaliação das informações pós-acidente solicitadas/enviadas?]] = "Sim", "PREENCHER","NA")</f>
        <v>NA</v>
      </c>
      <c r="BW619" s="108" t="s">
        <v>2696</v>
      </c>
      <c r="BX619" s="106" t="s">
        <v>7102</v>
      </c>
      <c r="BY619" s="140">
        <v>45923</v>
      </c>
      <c r="BZ619" s="104">
        <f>IF(Tabela2[[#This Row],[Data do documento de encerramento]]="NA","NA",IF(Tabela2[[#This Row],[Data do documento de encerramento]]="","Pendente de conclusão/ encerramento",_xlfn.DAYS(Tabela2[[#This Row],[Data do documento de encerramento]],J619)))</f>
        <v>21</v>
      </c>
      <c r="CA619" s="107" t="s">
        <v>9841</v>
      </c>
      <c r="CB619" s="107"/>
      <c r="CC619" s="107"/>
      <c r="CD619" s="107"/>
      <c r="CE619" s="107"/>
      <c r="CF619" s="107"/>
    </row>
    <row r="620" spans="1:84" ht="45.75">
      <c r="A620" s="169">
        <v>20259461240</v>
      </c>
      <c r="B620" s="170" t="s">
        <v>9842</v>
      </c>
      <c r="C620" s="108" t="s">
        <v>7135</v>
      </c>
      <c r="D620" s="106" t="s">
        <v>637</v>
      </c>
      <c r="E620" s="28" t="s">
        <v>7616</v>
      </c>
      <c r="F620" s="106"/>
      <c r="G620" s="172" t="s">
        <v>9843</v>
      </c>
      <c r="H620" s="172" t="s">
        <v>9844</v>
      </c>
      <c r="I620" s="104" t="str">
        <f>VLOOKUP(Tabela2[[#This Row],[SIEMA]],Siema2025,19,FALSE)</f>
        <v>Campos</v>
      </c>
      <c r="J620" s="105">
        <f>VLOOKUP(Tabela2[[#This Row],[SIEMA]],Siema2025,2,FALSE)</f>
        <v>45903</v>
      </c>
      <c r="K620" s="105" t="str">
        <f>VLOOKUP(Tabela2[[#This Row],[SIEMA]],Siema2025,16,FALSE)</f>
        <v>Quarta</v>
      </c>
      <c r="L620" s="106" t="str">
        <f>IF(Tabela2[[#This Row],[Data]]="","Sem Informação",VLOOKUP(MONTH(Tabela2[[#This Row],[Data]]),'[1]Validação de dados'!$I$1:$J$13,2,0))</f>
        <v>Setembro</v>
      </c>
      <c r="M620" s="104">
        <f>YEAR(Tabela2[[#This Row],[Data]])</f>
        <v>2025</v>
      </c>
      <c r="N620" s="105" t="str">
        <f>VLOOKUP(Tabela2[[#This Row],[SIEMA]],Siema2025,17,FALSE)</f>
        <v>Noturno</v>
      </c>
      <c r="O620" s="105" t="s">
        <v>111</v>
      </c>
      <c r="P620" s="104" t="str">
        <f>VLOOKUP(Tabela2[[#This Row],[SIEMA]],Siema2025,21,FALSE)</f>
        <v>Poço 7-JUB-65H-RJS</v>
      </c>
      <c r="Q620" s="104" t="s">
        <v>7094</v>
      </c>
      <c r="R620" s="104" t="s">
        <v>7146</v>
      </c>
      <c r="S620" s="107" t="s">
        <v>7147</v>
      </c>
      <c r="T620" s="104" t="str">
        <f>VLOOKUP(Tabela2[[#This Row],[SIEMA]],Siema2025,11,FALSE)</f>
        <v>0.006</v>
      </c>
      <c r="U620" s="104" t="str">
        <f>VLOOKUP(Tabela2[[#This Row],[SIEMA]],Siema2025,12,FALSE)</f>
        <v>M3</v>
      </c>
      <c r="V620" s="104" t="str">
        <f>IF(Q620="","",IF(ISNUMBER(Q620)=FALSE,"Não se aplica",IFERROR(VLOOKUP(Q620,Produtos!$A$1:$C$2319,3,FALSE),"Não Cadastrado")))</f>
        <v>Não se aplica</v>
      </c>
      <c r="W620" s="104"/>
      <c r="X620" s="113"/>
      <c r="Y620" s="109" t="str">
        <f>IF(W620="","", IF(W620="NC","", IF(W620="NE","", IF(W620="NA","",IFERROR(VLOOKUP(W620,Produtos!$A$1:$C$2319,2,FALSE),"Não Cadastrado")))))</f>
        <v/>
      </c>
      <c r="Z620" s="104"/>
      <c r="AA620" s="104"/>
      <c r="AB620" s="104" t="str">
        <f>IF(W620="","",IF(ISNUMBER(W620)=FALSE,"Não se aplica",IFERROR(VLOOKUP(W620,Produtos!$A$1:$C$2319,3,FALSE),"Não Cadastrado")))</f>
        <v/>
      </c>
      <c r="AC620" s="104"/>
      <c r="AD620" s="108"/>
      <c r="AE620" s="107" t="str">
        <f>IF(AC620="","", IF(AC620="NC","", IF(AC620="NE","", IF(AC620="NA","",IFERROR(VLOOKUP(AC620,Produtos!$A$1:$C$2319,2,FALSE),"Não Cadastrado")))))</f>
        <v/>
      </c>
      <c r="AF620" s="104"/>
      <c r="AG620" s="104"/>
      <c r="AH620" s="104" t="str">
        <f>IF(AC620="","",IF(ISNUMBER(AC620)=FALSE,"Não se aplica",IFERROR(VLOOKUP(AC620,Produtos!$A$1:$C$2319,3,FALSE),"Não Cadastrado")))</f>
        <v/>
      </c>
      <c r="AI620" s="104"/>
      <c r="AJ620" s="104"/>
      <c r="AK620" s="107" t="s">
        <v>7098</v>
      </c>
      <c r="AL620" s="107"/>
      <c r="AM620" s="107"/>
      <c r="AN620" s="108" t="str">
        <f>VLOOKUP(Tabela2[[#This Row],[SIEMA]],Siema2025,51,FALSE)</f>
        <v/>
      </c>
      <c r="AO620" s="108" t="str">
        <f>VLOOKUP(Tabela2[[#This Row],[SIEMA]],Siema2025,53,FALSE)</f>
        <v/>
      </c>
      <c r="AP620" s="108" t="str">
        <f>VLOOKUP(Tabela2[[#This Row],[SIEMA]],Siema2025,55,FALSE)</f>
        <v/>
      </c>
      <c r="AQ620" s="108" t="str">
        <f>VLOOKUP(Tabela2[[#This Row],[SIEMA]],Siema2025,57,FALSE)</f>
        <v/>
      </c>
      <c r="AR620" s="108" t="str">
        <f>VLOOKUP(Tabela2[[#This Row],[SIEMA]],Siema2025,59,FALSE)</f>
        <v/>
      </c>
      <c r="AS620" s="108" t="str">
        <f>VLOOKUP(Tabela2[[#This Row],[SIEMA]],Siema2025,61,FALSE)</f>
        <v>X</v>
      </c>
      <c r="AT620" s="108" t="str">
        <f>VLOOKUP(Tabela2[[#This Row],[SIEMA]],Siema2025,63,FALSE)</f>
        <v/>
      </c>
      <c r="AU620" s="108" t="str">
        <f>VLOOKUP(Tabela2[[#This Row],[SIEMA]],Siema2025,65,FALSE)</f>
        <v/>
      </c>
      <c r="AV620" s="108" t="str">
        <f>VLOOKUP(Tabela2[[#This Row],[SIEMA]],Siema2025,67,FALSE)</f>
        <v/>
      </c>
      <c r="AW620" s="108" t="str">
        <f>VLOOKUP(Tabela2[[#This Row],[SIEMA]],Siema2025,69,FALSE)</f>
        <v/>
      </c>
      <c r="AX620" s="108" t="str">
        <f>VLOOKUP(Tabela2[[#This Row],[SIEMA]],Siema2025,71,FALSE)</f>
        <v/>
      </c>
      <c r="AY620" s="108" t="str">
        <f>VLOOKUP(Tabela2[[#This Row],[SIEMA]],Siema2025,73,FALSE)</f>
        <v/>
      </c>
      <c r="AZ620" s="108" t="str">
        <f>VLOOKUP(Tabela2[[#This Row],[SIEMA]],Siema2025,75,FALSE)</f>
        <v/>
      </c>
      <c r="BA620" s="108" t="str">
        <f>VLOOKUP(Tabela2[[#This Row],[SIEMA]],Siema2025,77,FALSE)</f>
        <v/>
      </c>
      <c r="BB620" s="108" t="str">
        <f>VLOOKUP(Tabela2[[#This Row],[SIEMA]],Siema2025,79,FALSE)</f>
        <v/>
      </c>
      <c r="BC620" s="108" t="str">
        <f>IF(Tabela2[[#This Row],[Outro(s) ]] = "X", "PREENCHER","NA")</f>
        <v>NA</v>
      </c>
      <c r="BD620" s="108" t="str">
        <f>VLOOKUP(Tabela2[[#This Row],[SIEMA]],Siema2025,82,FALSE)</f>
        <v/>
      </c>
      <c r="BE620" s="108" t="str">
        <f>VLOOKUP(Tabela2[[#This Row],[SIEMA]],Siema2025,81,FALSE)</f>
        <v/>
      </c>
      <c r="BF620" s="110" t="str">
        <f>VLOOKUP(Tabela2[[#This Row],[SIEMA]],Siema2025,28,FALSE)</f>
        <v>Petrobras</v>
      </c>
      <c r="BG620" s="110"/>
      <c r="BH620" s="111" t="str">
        <f>VLOOKUP(Tabela2[[#This Row],[SIEMA]],Siema2025,29,FALSE)</f>
        <v>33000167000454</v>
      </c>
      <c r="BI620" s="112" t="str">
        <f>VLOOKUP(Tabela2[[#This Row],[SIEMA]],Siema2025,107,FALSE)</f>
        <v>Não</v>
      </c>
      <c r="BJ620" s="107" t="s">
        <v>7099</v>
      </c>
      <c r="BK620" s="104" t="s">
        <v>2696</v>
      </c>
      <c r="BL620" s="140">
        <v>45919</v>
      </c>
      <c r="BM620" s="108">
        <f ca="1">IF(Tabela2[[#This Row],[Data de atendimento do Ibama (considerar o primeiro documento/ação)]]="",_xlfn.DAYS(TODAY(),J620),_xlfn.DAYS(Tabela2[[#This Row],[Data de atendimento do Ibama (considerar o primeiro documento/ação)]],J620))</f>
        <v>16</v>
      </c>
      <c r="BN620" s="108" t="str">
        <f>IF(Tabela2[[#This Row],[Atendido pelo Ibama ("Não" ou "Sim")]]="Não","Preencher", IF(Tabela2[[#This Row],[Atendido pelo Ibama ("Não" ou "Sim")]]="Sim","NA",""))</f>
        <v>NA</v>
      </c>
      <c r="BO620" s="114" t="s">
        <v>7138</v>
      </c>
      <c r="BP620" s="108" t="str">
        <f>IF(Tabela2[[#This Row],[Forma de atendimento (primeiro documento/ação)]]= "Outros (especificar)", "PREENCHER","NA")</f>
        <v>NA</v>
      </c>
      <c r="BQ620" s="106" t="s">
        <v>123</v>
      </c>
      <c r="BR620" s="108" t="str">
        <f>IF(Tabela2[[#This Row],[Equipe do Ibama foi a campo? Houve sobrevoo do Poseidon?]] = "Sim", "PREENCHER","NA")</f>
        <v>NA</v>
      </c>
      <c r="BS620" s="108" t="str">
        <f>IF(Tabela2[[#This Row],[Se sim, foi emitida Ordem de Emergência? (informações vinculada à coluna CK)]] = "Sim", "PREENCHER","NA")</f>
        <v>NA</v>
      </c>
      <c r="BT620" s="108" t="s">
        <v>7101</v>
      </c>
      <c r="BU620" s="108" t="s">
        <v>123</v>
      </c>
      <c r="BV620" s="108" t="s">
        <v>123</v>
      </c>
      <c r="BW620" s="108" t="s">
        <v>123</v>
      </c>
      <c r="BX620" s="106"/>
      <c r="BY620" s="106"/>
      <c r="BZ620" s="104" t="str">
        <f>IF(Tabela2[[#This Row],[Data do documento de encerramento]]="NA","NA",IF(Tabela2[[#This Row],[Data do documento de encerramento]]="","Pendente de conclusão/ encerramento",_xlfn.DAYS(Tabela2[[#This Row],[Data do documento de encerramento]],J620)))</f>
        <v>Pendente de conclusão/ encerramento</v>
      </c>
      <c r="CA620" s="107"/>
      <c r="CB620" s="146"/>
      <c r="CC620" s="147" t="s">
        <v>7148</v>
      </c>
      <c r="CD620" s="147" t="s">
        <v>123</v>
      </c>
      <c r="CE620" s="107" t="s">
        <v>123</v>
      </c>
      <c r="CF620" s="107" t="s">
        <v>7149</v>
      </c>
    </row>
    <row r="621" spans="1:84" ht="76.5" hidden="1">
      <c r="A621" s="169">
        <v>20259475647</v>
      </c>
      <c r="B621" s="170" t="s">
        <v>9845</v>
      </c>
      <c r="C621" s="108" t="str">
        <f>VLOOKUP(Tabela2[[#This Row],[SIEMA]],Siema2025,4,FALSE)</f>
        <v xml:space="preserve"> MA</v>
      </c>
      <c r="D621" s="106" t="str">
        <f>VLOOKUP(Tabela2[[#This Row],[SIEMA]],Siema2025,3,FALSE)</f>
        <v xml:space="preserve">Açailândia </v>
      </c>
      <c r="E621" s="106" t="str">
        <f>VLOOKUP(Tabela2[[#This Row],[SIEMA]],Siema2025,20,FALSE)</f>
        <v>km 513, Estrada de Ferro Carajás (Pátio da Floresta)</v>
      </c>
      <c r="F621" s="106"/>
      <c r="G621" s="106" t="s">
        <v>9846</v>
      </c>
      <c r="H621" s="106" t="s">
        <v>9847</v>
      </c>
      <c r="I621" s="104" t="s">
        <v>7114</v>
      </c>
      <c r="J621" s="105">
        <f>VLOOKUP(Tabela2[[#This Row],[SIEMA]],Siema2025,2,FALSE)</f>
        <v>45904</v>
      </c>
      <c r="K621" s="105" t="str">
        <f>VLOOKUP(Tabela2[[#This Row],[SIEMA]],Siema2025,16,FALSE)</f>
        <v>Quinta</v>
      </c>
      <c r="L621" s="106" t="str">
        <f>IF(Tabela2[[#This Row],[Data]]="","Sem Informação",VLOOKUP(MONTH(Tabela2[[#This Row],[Data]]),'[1]Validação de dados'!$I$1:$J$13,2,0))</f>
        <v>Setembro</v>
      </c>
      <c r="M621" s="104">
        <f>YEAR(Tabela2[[#This Row],[Data]])</f>
        <v>2025</v>
      </c>
      <c r="N621" s="105" t="str">
        <f>VLOOKUP(Tabela2[[#This Row],[SIEMA]],Siema2025,17,FALSE)</f>
        <v>Vespertino</v>
      </c>
      <c r="O621" s="105" t="str">
        <f>VLOOKUP(Tabela2[[#This Row],[SIEMA]],Siema2025,5,FALSE)</f>
        <v>Ferrovia</v>
      </c>
      <c r="P621" s="104" t="str">
        <f>VLOOKUP(Tabela2[[#This Row],[SIEMA]],Siema2025,21,FALSE)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Q621" s="104" t="s">
        <v>7127</v>
      </c>
      <c r="R621" s="104" t="s">
        <v>7127</v>
      </c>
      <c r="S621" s="107" t="s">
        <v>7127</v>
      </c>
      <c r="T621" s="104" t="s">
        <v>7127</v>
      </c>
      <c r="U621" s="104" t="str">
        <f>VLOOKUP(Tabela2[[#This Row],[SIEMA]],Siema2025,12,FALSE)</f>
        <v xml:space="preserve"> </v>
      </c>
      <c r="V621" s="104" t="s">
        <v>7127</v>
      </c>
      <c r="W621" s="104" t="str">
        <f>VLOOKUP(Tabela2[[#This Row],[SIEMA]],Siema2025,10,FALSE)</f>
        <v/>
      </c>
      <c r="X621" s="113"/>
      <c r="Y621" s="109" t="str">
        <f>IF(W621="","", IF(W621="NC","", IF(W621="NE","", IF(W621="NA","",IFERROR(VLOOKUP(W621,Produtos!$A$1:$C$2319,2,FALSE),"Não Cadastrado")))))</f>
        <v/>
      </c>
      <c r="Z621" s="104" t="str">
        <f>VLOOKUP(Tabela2[[#This Row],[SIEMA]],Siema2025,11,FALSE)</f>
        <v xml:space="preserve"> </v>
      </c>
      <c r="AA621" s="104" t="str">
        <f>VLOOKUP(Tabela2[[#This Row],[SIEMA]],Siema2025,12,FALSE)</f>
        <v xml:space="preserve"> </v>
      </c>
      <c r="AB621" s="104" t="str">
        <f>IF(W621="","",IF(ISNUMBER(W621)=FALSE,"Não se aplica",IFERROR(VLOOKUP(W621,Produtos!$A$1:$C$2319,3,FALSE),"Não Cadastrado")))</f>
        <v/>
      </c>
      <c r="AC621" s="104"/>
      <c r="AD621" s="108"/>
      <c r="AE621" s="107" t="str">
        <f>IF(AC621="","", IF(AC621="NC","", IF(AC621="NE","", IF(AC621="NA","",IFERROR(VLOOKUP(AC621,Produtos!$A$1:$C$2319,2,FALSE),"Não Cadastrado")))))</f>
        <v/>
      </c>
      <c r="AF621" s="104"/>
      <c r="AG621" s="104"/>
      <c r="AH621" s="104" t="str">
        <f>IF(AC621="","",IF(ISNUMBER(AC621)=FALSE,"Não se aplica",IFERROR(VLOOKUP(AC621,Produtos!$A$1:$C$2319,3,FALSE),"Não Cadastrado")))</f>
        <v/>
      </c>
      <c r="AI621" s="104"/>
      <c r="AJ621" s="104" t="str">
        <f>VLOOKUP(Tabela2[[#This Row],[SIEMA]],Siema2025,26,FALSE)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AK621" s="107" t="s">
        <v>7636</v>
      </c>
      <c r="AL621" s="107"/>
      <c r="AM621" s="107"/>
      <c r="AN621" s="108" t="str">
        <f>VLOOKUP(Tabela2[[#This Row],[SIEMA]],Siema2025,51,FALSE)</f>
        <v/>
      </c>
      <c r="AO621" s="108" t="str">
        <f>VLOOKUP(Tabela2[[#This Row],[SIEMA]],Siema2025,53,FALSE)</f>
        <v/>
      </c>
      <c r="AP621" s="108" t="str">
        <f>VLOOKUP(Tabela2[[#This Row],[SIEMA]],Siema2025,55,FALSE)</f>
        <v/>
      </c>
      <c r="AQ621" s="108" t="str">
        <f>VLOOKUP(Tabela2[[#This Row],[SIEMA]],Siema2025,57,FALSE)</f>
        <v/>
      </c>
      <c r="AR621" s="108" t="str">
        <f>VLOOKUP(Tabela2[[#This Row],[SIEMA]],Siema2025,59,FALSE)</f>
        <v/>
      </c>
      <c r="AS621" s="108" t="str">
        <f>VLOOKUP(Tabela2[[#This Row],[SIEMA]],Siema2025,61,FALSE)</f>
        <v/>
      </c>
      <c r="AT621" s="108" t="str">
        <f>VLOOKUP(Tabela2[[#This Row],[SIEMA]],Siema2025,63,FALSE)</f>
        <v/>
      </c>
      <c r="AU621" s="108" t="str">
        <f>VLOOKUP(Tabela2[[#This Row],[SIEMA]],Siema2025,65,FALSE)</f>
        <v>X</v>
      </c>
      <c r="AV621" s="108" t="str">
        <f>VLOOKUP(Tabela2[[#This Row],[SIEMA]],Siema2025,67,FALSE)</f>
        <v/>
      </c>
      <c r="AW621" s="108" t="str">
        <f>VLOOKUP(Tabela2[[#This Row],[SIEMA]],Siema2025,69,FALSE)</f>
        <v/>
      </c>
      <c r="AX621" s="108" t="str">
        <f>VLOOKUP(Tabela2[[#This Row],[SIEMA]],Siema2025,71,FALSE)</f>
        <v/>
      </c>
      <c r="AY621" s="108" t="str">
        <f>VLOOKUP(Tabela2[[#This Row],[SIEMA]],Siema2025,73,FALSE)</f>
        <v/>
      </c>
      <c r="AZ621" s="108" t="str">
        <f>VLOOKUP(Tabela2[[#This Row],[SIEMA]],Siema2025,75,FALSE)</f>
        <v/>
      </c>
      <c r="BA621" s="108" t="str">
        <f>VLOOKUP(Tabela2[[#This Row],[SIEMA]],Siema2025,77,FALSE)</f>
        <v/>
      </c>
      <c r="BB621" s="108" t="str">
        <f>VLOOKUP(Tabela2[[#This Row],[SIEMA]],Siema2025,79,FALSE)</f>
        <v/>
      </c>
      <c r="BC621" s="108" t="str">
        <f>IF(Tabela2[[#This Row],[Outro(s) ]] = "X", "PREENCHER","NA")</f>
        <v>NA</v>
      </c>
      <c r="BD621" s="108" t="str">
        <f>VLOOKUP(Tabela2[[#This Row],[SIEMA]],Siema2025,82,FALSE)</f>
        <v/>
      </c>
      <c r="BE621" s="108" t="str">
        <f>VLOOKUP(Tabela2[[#This Row],[SIEMA]],Siema2025,81,FALSE)</f>
        <v/>
      </c>
      <c r="BF621" s="110" t="s">
        <v>7380</v>
      </c>
      <c r="BG621" s="110" t="s">
        <v>7381</v>
      </c>
      <c r="BH621" s="111" t="str">
        <f>VLOOKUP(Tabela2[[#This Row],[SIEMA]],Siema2025,29,FALSE)</f>
        <v>33592510037821</v>
      </c>
      <c r="BI621" s="112" t="str">
        <f>VLOOKUP(Tabela2[[#This Row],[SIEMA]],Siema2025,107,FALSE)</f>
        <v>Não</v>
      </c>
      <c r="BJ621" s="107" t="s">
        <v>7099</v>
      </c>
      <c r="BK621" s="104" t="s">
        <v>2696</v>
      </c>
      <c r="BL621" s="140">
        <v>46006</v>
      </c>
      <c r="BM621" s="108">
        <f ca="1">IF(Tabela2[[#This Row],[Data de atendimento do Ibama (considerar o primeiro documento/ação)]]="",_xlfn.DAYS(TODAY(),J621),_xlfn.DAYS(Tabela2[[#This Row],[Data de atendimento do Ibama (considerar o primeiro documento/ação)]],J621))</f>
        <v>102</v>
      </c>
      <c r="BN621" s="108" t="str">
        <f>IF(Tabela2[[#This Row],[Atendido pelo Ibama ("Não" ou "Sim")]]="Não","Preencher", IF(Tabela2[[#This Row],[Atendido pelo Ibama ("Não" ou "Sim")]]="Sim","NA",""))</f>
        <v>NA</v>
      </c>
      <c r="BO621" s="114" t="s">
        <v>7100</v>
      </c>
      <c r="BP621" s="108" t="str">
        <f>IF(Tabela2[[#This Row],[Forma de atendimento (primeiro documento/ação)]]= "Outros (especificar)", "PREENCHER","NA")</f>
        <v>NA</v>
      </c>
      <c r="BQ621" s="106" t="s">
        <v>123</v>
      </c>
      <c r="BR621" s="108" t="str">
        <f>IF(Tabela2[[#This Row],[Equipe do Ibama foi a campo? Houve sobrevoo do Poseidon?]] = "Sim", "PREENCHER","NA")</f>
        <v>NA</v>
      </c>
      <c r="BS621" s="108" t="str">
        <f>IF(Tabela2[[#This Row],[Se sim, foi emitida Ordem de Emergência? (informações vinculada à coluna CK)]] = "Sim", "PREENCHER","NA")</f>
        <v>NA</v>
      </c>
      <c r="BT621" s="108" t="s">
        <v>7101</v>
      </c>
      <c r="BU621" s="108" t="s">
        <v>123</v>
      </c>
      <c r="BV621" s="108" t="s">
        <v>123</v>
      </c>
      <c r="BW621" s="108" t="s">
        <v>123</v>
      </c>
      <c r="BX621" s="106" t="s">
        <v>7127</v>
      </c>
      <c r="BY621" s="106"/>
      <c r="BZ621" s="104" t="str">
        <f>IF(Tabela2[[#This Row],[Data do documento de encerramento]]="NA","NA",IF(Tabela2[[#This Row],[Data do documento de encerramento]]="","Pendente de conclusão/ encerramento",_xlfn.DAYS(Tabela2[[#This Row],[Data do documento de encerramento]],J621)))</f>
        <v>Pendente de conclusão/ encerramento</v>
      </c>
      <c r="CA621" s="107" t="s">
        <v>9444</v>
      </c>
      <c r="CB621" s="107"/>
      <c r="CC621" s="107"/>
      <c r="CD621" s="107"/>
      <c r="CE621" s="107"/>
      <c r="CF621" s="107"/>
    </row>
    <row r="622" spans="1:84" ht="76.5">
      <c r="A622" s="182">
        <v>20259518037</v>
      </c>
      <c r="B622" s="118" t="s">
        <v>9848</v>
      </c>
      <c r="C622" s="108" t="s">
        <v>672</v>
      </c>
      <c r="D622" s="106" t="s">
        <v>637</v>
      </c>
      <c r="E622" s="106" t="s">
        <v>9035</v>
      </c>
      <c r="F622" s="106"/>
      <c r="G622" s="172" t="s">
        <v>9806</v>
      </c>
      <c r="H622" s="136" t="s">
        <v>9807</v>
      </c>
      <c r="I622" s="104" t="str">
        <f>VLOOKUP(Tabela2[[#This Row],[SIEMA]],Siema2025,19,FALSE)</f>
        <v>Santos</v>
      </c>
      <c r="J622" s="105">
        <f>VLOOKUP(Tabela2[[#This Row],[SIEMA]],Siema2025,2,FALSE)</f>
        <v>45904</v>
      </c>
      <c r="K622" s="105" t="str">
        <f>VLOOKUP(Tabela2[[#This Row],[SIEMA]],Siema2025,16,FALSE)</f>
        <v>Quinta</v>
      </c>
      <c r="L622" s="106" t="str">
        <f>IF(Tabela2[[#This Row],[Data]]="","Sem Informação",VLOOKUP(MONTH(Tabela2[[#This Row],[Data]]),'[1]Validação de dados'!$I$1:$J$13,2,0))</f>
        <v>Setembro</v>
      </c>
      <c r="M622" s="104">
        <f>YEAR(Tabela2[[#This Row],[Data]])</f>
        <v>2025</v>
      </c>
      <c r="N622" s="105" t="str">
        <f>VLOOKUP(Tabela2[[#This Row],[SIEMA]],Siema2025,17,FALSE)</f>
        <v>Madrugada</v>
      </c>
      <c r="O622" s="105" t="s">
        <v>111</v>
      </c>
      <c r="P622" s="104" t="str">
        <f>VLOOKUP(Tabela2[[#This Row],[SIEMA]],Siema2025,21,FALSE)</f>
        <v>Durante etapa de perfuração da fase 8 1/2", foi constatado vazamento de FPBA (Fluido de Perfuração Base Aquosa polimérico com goma xantana) pelo swivel da booster line enquanto realizava inspeção na área do moonpool. Estimado volume de 0,00012 m3 para o mar.</v>
      </c>
      <c r="Q622" s="104" t="s">
        <v>7094</v>
      </c>
      <c r="R622" s="104" t="s">
        <v>9849</v>
      </c>
      <c r="S622" s="107" t="s">
        <v>8226</v>
      </c>
      <c r="T622" s="104">
        <v>1.2E-4</v>
      </c>
      <c r="U622" s="104" t="s">
        <v>7111</v>
      </c>
      <c r="V622" s="104" t="str">
        <f>IF(Q622="","",IF(ISNUMBER(Q622)=FALSE,"Não se aplica",IFERROR(VLOOKUP(Q622,Produtos!$A$1:$C$2319,3,FALSE),"Não Cadastrado")))</f>
        <v>Não se aplica</v>
      </c>
      <c r="W622" s="104"/>
      <c r="X622" s="113"/>
      <c r="Y622" s="109" t="str">
        <f>IF(W622="","", IF(W622="NC","", IF(W622="NE","", IF(W622="NA","",IFERROR(VLOOKUP(W622,Produtos!$A$1:$C$2319,2,FALSE),"Não Cadastrado")))))</f>
        <v/>
      </c>
      <c r="Z622" s="104"/>
      <c r="AA622" s="104"/>
      <c r="AB622" s="104" t="str">
        <f>IF(W622="","",IF(ISNUMBER(W622)=FALSE,"Não se aplica",IFERROR(VLOOKUP(W622,Produtos!$A$1:$C$2319,3,FALSE),"Não Cadastrado")))</f>
        <v/>
      </c>
      <c r="AC622" s="104"/>
      <c r="AD622" s="108"/>
      <c r="AE622" s="107" t="str">
        <f>IF(AC622="","", IF(AC622="NC","", IF(AC622="NE","", IF(AC622="NA","",IFERROR(VLOOKUP(AC622,Produtos!$A$1:$C$2319,2,FALSE),"Não Cadastrado")))))</f>
        <v/>
      </c>
      <c r="AF622" s="104"/>
      <c r="AG622" s="104"/>
      <c r="AH622" s="104" t="str">
        <f>IF(AC622="","",IF(ISNUMBER(AC622)=FALSE,"Não se aplica",IFERROR(VLOOKUP(AC622,Produtos!$A$1:$C$2319,3,FALSE),"Não Cadastrado")))</f>
        <v/>
      </c>
      <c r="AI622" s="104"/>
      <c r="AJ622" s="104" t="str">
        <f>VLOOKUP(Tabela2[[#This Row],[SIEMA]],Siema2025,26,FALSE)</f>
        <v>Em investigação.</v>
      </c>
      <c r="AK622" s="107" t="s">
        <v>7290</v>
      </c>
      <c r="AL622" s="107" t="s">
        <v>7234</v>
      </c>
      <c r="AM622" s="107"/>
      <c r="AN622" s="108" t="str">
        <f>VLOOKUP(Tabela2[[#This Row],[SIEMA]],Siema2025,51,FALSE)</f>
        <v/>
      </c>
      <c r="AO622" s="108" t="str">
        <f>VLOOKUP(Tabela2[[#This Row],[SIEMA]],Siema2025,53,FALSE)</f>
        <v/>
      </c>
      <c r="AP622" s="108" t="str">
        <f>VLOOKUP(Tabela2[[#This Row],[SIEMA]],Siema2025,55,FALSE)</f>
        <v/>
      </c>
      <c r="AQ622" s="108" t="str">
        <f>VLOOKUP(Tabela2[[#This Row],[SIEMA]],Siema2025,57,FALSE)</f>
        <v/>
      </c>
      <c r="AR622" s="108" t="str">
        <f>VLOOKUP(Tabela2[[#This Row],[SIEMA]],Siema2025,59,FALSE)</f>
        <v/>
      </c>
      <c r="AS622" s="108" t="str">
        <f>VLOOKUP(Tabela2[[#This Row],[SIEMA]],Siema2025,61,FALSE)</f>
        <v>X</v>
      </c>
      <c r="AT622" s="108" t="str">
        <f>VLOOKUP(Tabela2[[#This Row],[SIEMA]],Siema2025,63,FALSE)</f>
        <v/>
      </c>
      <c r="AU622" s="108" t="str">
        <f>VLOOKUP(Tabela2[[#This Row],[SIEMA]],Siema2025,65,FALSE)</f>
        <v/>
      </c>
      <c r="AV622" s="108" t="str">
        <f>VLOOKUP(Tabela2[[#This Row],[SIEMA]],Siema2025,67,FALSE)</f>
        <v/>
      </c>
      <c r="AW622" s="108" t="str">
        <f>VLOOKUP(Tabela2[[#This Row],[SIEMA]],Siema2025,69,FALSE)</f>
        <v/>
      </c>
      <c r="AX622" s="108" t="str">
        <f>VLOOKUP(Tabela2[[#This Row],[SIEMA]],Siema2025,71,FALSE)</f>
        <v/>
      </c>
      <c r="AY622" s="108" t="str">
        <f>VLOOKUP(Tabela2[[#This Row],[SIEMA]],Siema2025,73,FALSE)</f>
        <v/>
      </c>
      <c r="AZ622" s="108" t="str">
        <f>VLOOKUP(Tabela2[[#This Row],[SIEMA]],Siema2025,75,FALSE)</f>
        <v/>
      </c>
      <c r="BA622" s="108" t="str">
        <f>VLOOKUP(Tabela2[[#This Row],[SIEMA]],Siema2025,77,FALSE)</f>
        <v/>
      </c>
      <c r="BB622" s="108" t="str">
        <f>VLOOKUP(Tabela2[[#This Row],[SIEMA]],Siema2025,79,FALSE)</f>
        <v/>
      </c>
      <c r="BC622" s="108" t="str">
        <f>IF(Tabela2[[#This Row],[Outro(s) ]] = "X", "PREENCHER","NA")</f>
        <v>NA</v>
      </c>
      <c r="BD622" s="108" t="str">
        <f>VLOOKUP(Tabela2[[#This Row],[SIEMA]],Siema2025,82,FALSE)</f>
        <v/>
      </c>
      <c r="BE622" s="108" t="str">
        <f>VLOOKUP(Tabela2[[#This Row],[SIEMA]],Siema2025,81,FALSE)</f>
        <v/>
      </c>
      <c r="BF622" s="110" t="str">
        <f>VLOOKUP(Tabela2[[#This Row],[SIEMA]],Siema2025,28,FALSE)</f>
        <v>Petrobras</v>
      </c>
      <c r="BG622" s="110"/>
      <c r="BH622" s="111">
        <v>33000167000101</v>
      </c>
      <c r="BI622" s="112" t="str">
        <f>VLOOKUP(Tabela2[[#This Row],[SIEMA]],Siema2025,107,FALSE)</f>
        <v>Não</v>
      </c>
      <c r="BJ622" s="107" t="s">
        <v>7099</v>
      </c>
      <c r="BK622" s="104" t="s">
        <v>2696</v>
      </c>
      <c r="BL622" s="140">
        <v>45908</v>
      </c>
      <c r="BM622" s="108">
        <f ca="1">IF(Tabela2[[#This Row],[Data de atendimento do Ibama (considerar o primeiro documento/ação)]]="",_xlfn.DAYS(TODAY(),J622),_xlfn.DAYS(Tabela2[[#This Row],[Data de atendimento do Ibama (considerar o primeiro documento/ação)]],J622))</f>
        <v>4</v>
      </c>
      <c r="BN622" s="108" t="str">
        <f>IF(Tabela2[[#This Row],[Atendido pelo Ibama ("Não" ou "Sim")]]="Não","Preencher", IF(Tabela2[[#This Row],[Atendido pelo Ibama ("Não" ou "Sim")]]="Sim","NA",""))</f>
        <v>NA</v>
      </c>
      <c r="BO622" s="114" t="s">
        <v>7100</v>
      </c>
      <c r="BP622" s="108" t="str">
        <f>IF(Tabela2[[#This Row],[Forma de atendimento (primeiro documento/ação)]]= "Outros (especificar)", "PREENCHER","NA")</f>
        <v>NA</v>
      </c>
      <c r="BQ622" s="106" t="s">
        <v>123</v>
      </c>
      <c r="BR622" s="108" t="str">
        <f>IF(Tabela2[[#This Row],[Equipe do Ibama foi a campo? Houve sobrevoo do Poseidon?]] = "Sim", "PREENCHER","NA")</f>
        <v>NA</v>
      </c>
      <c r="BS622" s="108" t="str">
        <f>IF(Tabela2[[#This Row],[Se sim, foi emitida Ordem de Emergência? (informações vinculada à coluna CK)]] = "Sim", "PREENCHER","NA")</f>
        <v>NA</v>
      </c>
      <c r="BT622" s="108" t="s">
        <v>7101</v>
      </c>
      <c r="BU622" s="108" t="s">
        <v>123</v>
      </c>
      <c r="BV622" s="108" t="s">
        <v>123</v>
      </c>
      <c r="BW622" s="108" t="s">
        <v>123</v>
      </c>
      <c r="BX622" s="106" t="s">
        <v>7127</v>
      </c>
      <c r="BY622" s="106"/>
      <c r="BZ622" s="104" t="str">
        <f>IF(Tabela2[[#This Row],[Data do documento de encerramento]]="NA","NA",IF(Tabela2[[#This Row],[Data do documento de encerramento]]="","Pendente de conclusão/ encerramento",_xlfn.DAYS(Tabela2[[#This Row],[Data do documento de encerramento]],J622)))</f>
        <v>Pendente de conclusão/ encerramento</v>
      </c>
      <c r="CA622" s="107" t="s">
        <v>7235</v>
      </c>
      <c r="CB622" s="107" t="s">
        <v>7262</v>
      </c>
      <c r="CC622" s="107" t="s">
        <v>7262</v>
      </c>
      <c r="CD622" s="107" t="s">
        <v>123</v>
      </c>
      <c r="CE622" s="107" t="s">
        <v>123</v>
      </c>
      <c r="CF622" s="107" t="s">
        <v>7141</v>
      </c>
    </row>
    <row r="623" spans="1:84" s="22" customFormat="1" ht="45.75" hidden="1">
      <c r="A623" s="169">
        <v>20259850451</v>
      </c>
      <c r="B623" s="170" t="s">
        <v>9850</v>
      </c>
      <c r="C623" s="108" t="str">
        <f>VLOOKUP(Tabela2[[#This Row],[SIEMA]],Siema2025,4,FALSE)</f>
        <v xml:space="preserve"> MT</v>
      </c>
      <c r="D623" s="106" t="str">
        <f>VLOOKUP(Tabela2[[#This Row],[SIEMA]],Siema2025,3,FALSE)</f>
        <v xml:space="preserve">Campo Verde </v>
      </c>
      <c r="E623" s="106" t="s">
        <v>9851</v>
      </c>
      <c r="F623" s="106" t="s">
        <v>9852</v>
      </c>
      <c r="G623" s="106" t="s">
        <v>9853</v>
      </c>
      <c r="H623" s="109" t="s">
        <v>9854</v>
      </c>
      <c r="I623" s="104" t="s">
        <v>7114</v>
      </c>
      <c r="J623" s="105">
        <f>VLOOKUP(Tabela2[[#This Row],[SIEMA]],Siema2025,2,FALSE)</f>
        <v>45904</v>
      </c>
      <c r="K623" s="105" t="str">
        <f>VLOOKUP(Tabela2[[#This Row],[SIEMA]],Siema2025,16,FALSE)</f>
        <v>Quinta</v>
      </c>
      <c r="L623" s="106" t="str">
        <f>IF(Tabela2[[#This Row],[Data]]="","Sem Informação",VLOOKUP(MONTH(Tabela2[[#This Row],[Data]]),'[1]Validação de dados'!$I$1:$J$13,2,0))</f>
        <v>Setembro</v>
      </c>
      <c r="M623" s="104">
        <f>YEAR(Tabela2[[#This Row],[Data]])</f>
        <v>2025</v>
      </c>
      <c r="N623" s="105" t="str">
        <f>VLOOKUP(Tabela2[[#This Row],[SIEMA]],Siema2025,17,FALSE)</f>
        <v>Vespertino</v>
      </c>
      <c r="O623" s="105" t="str">
        <f>VLOOKUP(Tabela2[[#This Row],[SIEMA]],Siema2025,5,FALSE)</f>
        <v>Rodovia</v>
      </c>
      <c r="P623" s="104" t="str">
        <f>VLOOKUP(Tabela2[[#This Row],[SIEMA]],Siema2025,21,FALSE)</f>
        <v>TOMBAMENTO DE VEÍCULO CAMINHÃO TANQUE CHEIO DE PRODUTO 30 (1202) Óleo Diesel</v>
      </c>
      <c r="Q623" s="104">
        <v>1202</v>
      </c>
      <c r="R623" s="104"/>
      <c r="S623" s="107" t="str">
        <f>IF(Q623="","", IF(Q623="NC","", IF(Q623="NE","", IF(Q623="NA","",IFERROR(VLOOKUP(Q623,[1]Produtos!$A$1:$C$2319,2,FALSE),"Não Cadastrado")))))</f>
        <v>GASÓLEO ou ÓLEO DIESEL ou ÓLEO PARA AQUECIMENTO, LEVE</v>
      </c>
      <c r="T623" s="104">
        <v>20000</v>
      </c>
      <c r="U623" s="104" t="s">
        <v>648</v>
      </c>
      <c r="V623" s="104">
        <f>IF(Q623="","",IF(ISNUMBER(Q623)=FALSE,"Não se aplica",IFERROR(VLOOKUP(Q623,Produtos!$A$1:$C$2319,3,FALSE),"Não Cadastrado")))</f>
        <v>3</v>
      </c>
      <c r="W623" s="104" t="str">
        <f>VLOOKUP(Tabela2[[#This Row],[SIEMA]],Siema2025,10,FALSE)</f>
        <v/>
      </c>
      <c r="X623" s="113" t="str">
        <f>IF(Tabela2[[#This Row],[Origem do acidente]] = "Plataforma", "PREENCHER","NA")</f>
        <v>NA</v>
      </c>
      <c r="Y623" s="109" t="str">
        <f>IF(W623="","", IF(W623="NC","", IF(W623="NE","", IF(W623="NA","",IFERROR(VLOOKUP(W623,Produtos!$A$1:$C$2319,2,FALSE),"Não Cadastrado")))))</f>
        <v/>
      </c>
      <c r="Z623" s="104" t="str">
        <f>VLOOKUP(Tabela2[[#This Row],[SIEMA]],Siema2025,11,FALSE)</f>
        <v xml:space="preserve"> </v>
      </c>
      <c r="AA623" s="104" t="str">
        <f>VLOOKUP(Tabela2[[#This Row],[SIEMA]],Siema2025,12,FALSE)</f>
        <v xml:space="preserve"> </v>
      </c>
      <c r="AB623" s="104" t="str">
        <f>IF(W623="","",IF(ISNUMBER(W623)=FALSE,"Não se aplica",IFERROR(VLOOKUP(W623,Produtos!$A$1:$C$2319,3,FALSE),"Não Cadastrado")))</f>
        <v/>
      </c>
      <c r="AC623" s="104"/>
      <c r="AD623" s="108" t="str">
        <f>IF(Tabela2[[#This Row],[Origem do acidente]] = "Plataforma", "PREENCHER","NA")</f>
        <v>NA</v>
      </c>
      <c r="AE623" s="107" t="str">
        <f>IF(AC623="","", IF(AC623="NC","", IF(AC623="NE","", IF(AC623="NA","",IFERROR(VLOOKUP(AC623,Produtos!$A$1:$C$2319,2,FALSE),"Não Cadastrado")))))</f>
        <v/>
      </c>
      <c r="AF623" s="104"/>
      <c r="AG623" s="104"/>
      <c r="AH623" s="104" t="str">
        <f>IF(AC623="","",IF(ISNUMBER(AC623)=FALSE,"Não se aplica",IFERROR(VLOOKUP(AC623,Produtos!$A$1:$C$2319,3,FALSE),"Não Cadastrado")))</f>
        <v/>
      </c>
      <c r="AI623" s="104"/>
      <c r="AJ623" s="104" t="str">
        <f>VLOOKUP(Tabela2[[#This Row],[SIEMA]],Siema2025,26,FALSE)</f>
        <v>Caminhão tombou na estrada pavimentada, o combustível derramou 
caindo em uma caneleta fluvial que ia para uma área úmida, APP,
essa área também tem uma espécie de cacimba, e várias cacimbas
no terreno que tem desnível em declive.</v>
      </c>
      <c r="AK623" s="107" t="s">
        <v>6834</v>
      </c>
      <c r="AL623" s="107" t="s">
        <v>7182</v>
      </c>
      <c r="AM623" s="107"/>
      <c r="AN623" s="108" t="str">
        <f>VLOOKUP(Tabela2[[#This Row],[SIEMA]],Siema2025,51,FALSE)</f>
        <v>X</v>
      </c>
      <c r="AO623" s="108" t="str">
        <f>VLOOKUP(Tabela2[[#This Row],[SIEMA]],Siema2025,53,FALSE)</f>
        <v/>
      </c>
      <c r="AP623" s="108" t="str">
        <f>VLOOKUP(Tabela2[[#This Row],[SIEMA]],Siema2025,55,FALSE)</f>
        <v/>
      </c>
      <c r="AQ623" s="108" t="str">
        <f>VLOOKUP(Tabela2[[#This Row],[SIEMA]],Siema2025,57,FALSE)</f>
        <v>X</v>
      </c>
      <c r="AR623" s="108" t="str">
        <f>VLOOKUP(Tabela2[[#This Row],[SIEMA]],Siema2025,59,FALSE)</f>
        <v>X</v>
      </c>
      <c r="AS623" s="108" t="str">
        <f>VLOOKUP(Tabela2[[#This Row],[SIEMA]],Siema2025,61,FALSE)</f>
        <v/>
      </c>
      <c r="AT623" s="108" t="str">
        <f>VLOOKUP(Tabela2[[#This Row],[SIEMA]],Siema2025,63,FALSE)</f>
        <v/>
      </c>
      <c r="AU623" s="108" t="s">
        <v>7183</v>
      </c>
      <c r="AV623" s="108" t="str">
        <f>VLOOKUP(Tabela2[[#This Row],[SIEMA]],Siema2025,67,FALSE)</f>
        <v/>
      </c>
      <c r="AW623" s="108" t="str">
        <f>VLOOKUP(Tabela2[[#This Row],[SIEMA]],Siema2025,69,FALSE)</f>
        <v/>
      </c>
      <c r="AX623" s="108" t="str">
        <f>VLOOKUP(Tabela2[[#This Row],[SIEMA]],Siema2025,71,FALSE)</f>
        <v/>
      </c>
      <c r="AY623" s="108" t="str">
        <f>VLOOKUP(Tabela2[[#This Row],[SIEMA]],Siema2025,73,FALSE)</f>
        <v/>
      </c>
      <c r="AZ623" s="108" t="str">
        <f>VLOOKUP(Tabela2[[#This Row],[SIEMA]],Siema2025,75,FALSE)</f>
        <v/>
      </c>
      <c r="BA623" s="108" t="str">
        <f>VLOOKUP(Tabela2[[#This Row],[SIEMA]],Siema2025,77,FALSE)</f>
        <v/>
      </c>
      <c r="BB623" s="108"/>
      <c r="BC623" s="108" t="str">
        <f>IF(Tabela2[[#This Row],[Outro(s) ]] = "X", "PREENCHER","NA")</f>
        <v>NA</v>
      </c>
      <c r="BD623" s="108" t="str">
        <f>VLOOKUP(Tabela2[[#This Row],[SIEMA]],Siema2025,82,FALSE)</f>
        <v/>
      </c>
      <c r="BE623" s="108" t="str">
        <f>VLOOKUP(Tabela2[[#This Row],[SIEMA]],Siema2025,81,FALSE)</f>
        <v/>
      </c>
      <c r="BF623" s="110" t="str">
        <f>VLOOKUP(Tabela2[[#This Row],[SIEMA]],Siema2025,28,FALSE)</f>
        <v>Larco Distribuidora de Combustível</v>
      </c>
      <c r="BG623" s="110"/>
      <c r="BH623" s="111" t="str">
        <f>VLOOKUP(Tabela2[[#This Row],[SIEMA]],Siema2025,29,FALSE)</f>
        <v>02805889003397</v>
      </c>
      <c r="BI623" s="112" t="s">
        <v>2696</v>
      </c>
      <c r="BJ623" s="107" t="s">
        <v>7099</v>
      </c>
      <c r="BK623" s="104" t="s">
        <v>2696</v>
      </c>
      <c r="BL623" s="140">
        <v>45906</v>
      </c>
      <c r="BM623" s="108">
        <f ca="1">IF(Tabela2[[#This Row],[Data de atendimento do Ibama (considerar o primeiro documento/ação)]]="",_xlfn.DAYS(TODAY(),J623),_xlfn.DAYS(Tabela2[[#This Row],[Data de atendimento do Ibama (considerar o primeiro documento/ação)]],J623))</f>
        <v>2</v>
      </c>
      <c r="BN623" s="108" t="str">
        <f>IF(Tabela2[[#This Row],[Atendido pelo Ibama ("Não" ou "Sim")]]="Não","Preencher", IF(Tabela2[[#This Row],[Atendido pelo Ibama ("Não" ou "Sim")]]="Sim","NA",""))</f>
        <v>NA</v>
      </c>
      <c r="BO623" s="114" t="s">
        <v>7124</v>
      </c>
      <c r="BP623" s="108" t="s">
        <v>7348</v>
      </c>
      <c r="BQ623" s="106" t="s">
        <v>2696</v>
      </c>
      <c r="BR623" s="108" t="s">
        <v>2696</v>
      </c>
      <c r="BS623" s="108" t="s">
        <v>123</v>
      </c>
      <c r="BT623" s="108" t="s">
        <v>7230</v>
      </c>
      <c r="BU623" s="108" t="str">
        <f>IF(Tabela2[[#This Row],[Houve envio de Informações Pós-acidente (preencher "não se aplica" quando de competência estadual/municipal)]] = "Sim", "PREENCHER","NA")</f>
        <v>NA</v>
      </c>
      <c r="BV623" s="108" t="str">
        <f>IF(Tabela2[[#This Row],[Houve avaliação das informações pós-acidente solicitadas/enviadas?]] = "Sim", "PREENCHER","NA")</f>
        <v>NA</v>
      </c>
      <c r="BW623" s="108" t="s">
        <v>123</v>
      </c>
      <c r="BX623" s="106" t="s">
        <v>7127</v>
      </c>
      <c r="BY623" s="140"/>
      <c r="BZ623" s="104" t="str">
        <f>IF(Tabela2[[#This Row],[Data do documento de encerramento]]="NA","NA",IF(Tabela2[[#This Row],[Data do documento de encerramento]]="","Pendente de conclusão/ encerramento",_xlfn.DAYS(Tabela2[[#This Row],[Data do documento de encerramento]],J623)))</f>
        <v>Pendente de conclusão/ encerramento</v>
      </c>
      <c r="CA623" s="107" t="s">
        <v>9855</v>
      </c>
      <c r="CB623" s="107"/>
      <c r="CC623" s="107"/>
      <c r="CD623" s="107"/>
      <c r="CE623" s="107"/>
      <c r="CF623" s="107"/>
    </row>
    <row r="624" spans="1:84" ht="45.75" hidden="1">
      <c r="A624" s="169">
        <v>20259675616</v>
      </c>
      <c r="B624" s="177" t="s">
        <v>8473</v>
      </c>
      <c r="C624" s="108" t="str">
        <f>VLOOKUP(Tabela2[[#This Row],[SIEMA]],Siema2025,4,FALSE)</f>
        <v xml:space="preserve"> MG</v>
      </c>
      <c r="D624" s="106" t="str">
        <f>VLOOKUP(Tabela2[[#This Row],[SIEMA]],Siema2025,3,FALSE)</f>
        <v xml:space="preserve">Três Corações </v>
      </c>
      <c r="E624" s="106" t="s">
        <v>4216</v>
      </c>
      <c r="F624" s="106" t="s">
        <v>9856</v>
      </c>
      <c r="G624" s="106"/>
      <c r="H624" s="106"/>
      <c r="I624" s="104" t="s">
        <v>7114</v>
      </c>
      <c r="J624" s="105">
        <f>VLOOKUP(Tabela2[[#This Row],[SIEMA]],Siema2025,2,FALSE)</f>
        <v>45905</v>
      </c>
      <c r="K624" s="105" t="str">
        <f>VLOOKUP(Tabela2[[#This Row],[SIEMA]],Siema2025,16,FALSE)</f>
        <v>Sexta</v>
      </c>
      <c r="L624" s="106" t="str">
        <f>IF(Tabela2[[#This Row],[Data]]="","Sem Informação",VLOOKUP(MONTH(Tabela2[[#This Row],[Data]]),'[1]Validação de dados'!$I$1:$J$13,2,0))</f>
        <v>Setembro</v>
      </c>
      <c r="M624" s="104">
        <f>YEAR(Tabela2[[#This Row],[Data]])</f>
        <v>2025</v>
      </c>
      <c r="N624" s="105" t="str">
        <f>VLOOKUP(Tabela2[[#This Row],[SIEMA]],Siema2025,17,FALSE)</f>
        <v>Vespertino</v>
      </c>
      <c r="O624" s="105" t="str">
        <f>VLOOKUP(Tabela2[[#This Row],[SIEMA]],Siema2025,5,FALSE)</f>
        <v>Rodovia</v>
      </c>
      <c r="P624" s="104" t="str">
        <f>VLOOKUP(Tabela2[[#This Row],[SIEMA]],Siema2025,21,FALSE)</f>
        <v>DERRAMAMENTO DE CARGA 
TIPO DE CARGA:
- 27 % LAURIL ETER SULFATO DE SODIO
- 27 % SODIUM LEURETH SULFATE
- 27 %LAURIL ETOXI SULFATO DE SODICO</v>
      </c>
      <c r="Q624" s="104" t="s">
        <v>7094</v>
      </c>
      <c r="R624" s="104" t="s">
        <v>7094</v>
      </c>
      <c r="S624" s="104" t="s">
        <v>9857</v>
      </c>
      <c r="T624" s="104" t="str">
        <f>VLOOKUP(Tabela2[[#This Row],[SIEMA]],Siema2025,11,FALSE)</f>
        <v xml:space="preserve"> </v>
      </c>
      <c r="U624" s="104" t="str">
        <f>VLOOKUP(Tabela2[[#This Row],[SIEMA]],Siema2025,12,FALSE)</f>
        <v xml:space="preserve"> </v>
      </c>
      <c r="V624" s="104" t="s">
        <v>7483</v>
      </c>
      <c r="W624" s="104" t="str">
        <f>VLOOKUP(Tabela2[[#This Row],[SIEMA]],Siema2025,10,FALSE)</f>
        <v/>
      </c>
      <c r="X624" s="113" t="str">
        <f>IF(Tabela2[[#This Row],[Origem do acidente]] = "Plataforma", "PREENCHER","NA")</f>
        <v>NA</v>
      </c>
      <c r="Y624" s="109" t="str">
        <f>IF(W624="","", IF(W624="NC","", IF(W624="NE","", IF(W624="NA","",IFERROR(VLOOKUP(W624,Produtos!$A$1:$C$2319,2,FALSE),"Não Cadastrado")))))</f>
        <v/>
      </c>
      <c r="Z624" s="104" t="str">
        <f>VLOOKUP(Tabela2[[#This Row],[SIEMA]],Siema2025,11,FALSE)</f>
        <v xml:space="preserve"> </v>
      </c>
      <c r="AA624" s="104" t="str">
        <f>VLOOKUP(Tabela2[[#This Row],[SIEMA]],Siema2025,12,FALSE)</f>
        <v xml:space="preserve"> </v>
      </c>
      <c r="AB624" s="104" t="str">
        <f>IF(W624="","",IF(ISNUMBER(W624)=FALSE,"Não se aplica",IFERROR(VLOOKUP(W624,Produtos!$A$1:$C$2319,3,FALSE),"Não Cadastrado")))</f>
        <v/>
      </c>
      <c r="AC624" s="104"/>
      <c r="AD624" s="108" t="str">
        <f>IF(Tabela2[[#This Row],[Origem do acidente]] = "Plataforma", "PREENCHER","NA")</f>
        <v>NA</v>
      </c>
      <c r="AE624" s="107" t="str">
        <f>IF(AC624="","", IF(AC624="NC","", IF(AC624="NE","", IF(AC624="NA","",IFERROR(VLOOKUP(AC624,Produtos!$A$1:$C$2319,2,FALSE),"Não Cadastrado")))))</f>
        <v/>
      </c>
      <c r="AF624" s="104"/>
      <c r="AG624" s="104"/>
      <c r="AH624" s="104" t="str">
        <f>IF(AC624="","",IF(ISNUMBER(AC624)=FALSE,"Não se aplica",IFERROR(VLOOKUP(AC624,Produtos!$A$1:$C$2319,3,FALSE),"Não Cadastrado")))</f>
        <v/>
      </c>
      <c r="AI624" s="104"/>
      <c r="AJ624" s="104" t="str">
        <f>VLOOKUP(Tabela2[[#This Row],[SIEMA]],Siema2025,26,FALSE)</f>
        <v>CONFORME RELATOS, O VEICULO TRAFEGAVA PELO SENTIDO SUL, SOBRE A  FAIXA DOIS, QUANDO O CONDUTOR ALEGA QUE APÓS UMA FRENAGEM, PARTE DA CARGA CAIU SOBRE A RODOVIA TOMANDO CONTA DAS FAIXAS UM E DOIS.</v>
      </c>
      <c r="AK624" s="107" t="s">
        <v>7098</v>
      </c>
      <c r="AL624" s="107"/>
      <c r="AM624" s="107"/>
      <c r="AN624" s="108" t="str">
        <f>VLOOKUP(Tabela2[[#This Row],[SIEMA]],Siema2025,51,FALSE)</f>
        <v/>
      </c>
      <c r="AO624" s="108" t="str">
        <f>VLOOKUP(Tabela2[[#This Row],[SIEMA]],Siema2025,53,FALSE)</f>
        <v/>
      </c>
      <c r="AP624" s="108" t="str">
        <f>VLOOKUP(Tabela2[[#This Row],[SIEMA]],Siema2025,55,FALSE)</f>
        <v/>
      </c>
      <c r="AQ624" s="108" t="str">
        <f>VLOOKUP(Tabela2[[#This Row],[SIEMA]],Siema2025,57,FALSE)</f>
        <v/>
      </c>
      <c r="AR624" s="108" t="str">
        <f>VLOOKUP(Tabela2[[#This Row],[SIEMA]],Siema2025,59,FALSE)</f>
        <v/>
      </c>
      <c r="AS624" s="108" t="str">
        <f>VLOOKUP(Tabela2[[#This Row],[SIEMA]],Siema2025,61,FALSE)</f>
        <v/>
      </c>
      <c r="AT624" s="108" t="str">
        <f>VLOOKUP(Tabela2[[#This Row],[SIEMA]],Siema2025,63,FALSE)</f>
        <v/>
      </c>
      <c r="AU624" s="108" t="str">
        <f>VLOOKUP(Tabela2[[#This Row],[SIEMA]],Siema2025,65,FALSE)</f>
        <v>X</v>
      </c>
      <c r="AV624" s="108" t="str">
        <f>VLOOKUP(Tabela2[[#This Row],[SIEMA]],Siema2025,67,FALSE)</f>
        <v/>
      </c>
      <c r="AW624" s="108" t="str">
        <f>VLOOKUP(Tabela2[[#This Row],[SIEMA]],Siema2025,69,FALSE)</f>
        <v/>
      </c>
      <c r="AX624" s="108" t="str">
        <f>VLOOKUP(Tabela2[[#This Row],[SIEMA]],Siema2025,71,FALSE)</f>
        <v/>
      </c>
      <c r="AY624" s="108" t="str">
        <f>VLOOKUP(Tabela2[[#This Row],[SIEMA]],Siema2025,73,FALSE)</f>
        <v/>
      </c>
      <c r="AZ624" s="108" t="str">
        <f>VLOOKUP(Tabela2[[#This Row],[SIEMA]],Siema2025,75,FALSE)</f>
        <v/>
      </c>
      <c r="BA624" s="108" t="str">
        <f>VLOOKUP(Tabela2[[#This Row],[SIEMA]],Siema2025,77,FALSE)</f>
        <v/>
      </c>
      <c r="BB624" s="108" t="str">
        <f>VLOOKUP(Tabela2[[#This Row],[SIEMA]],Siema2025,79,FALSE)</f>
        <v/>
      </c>
      <c r="BC624" s="108" t="str">
        <f>IF(Tabela2[[#This Row],[Outro(s) ]] = "X", "PREENCHER","NA")</f>
        <v>NA</v>
      </c>
      <c r="BD624" s="108" t="str">
        <f>VLOOKUP(Tabela2[[#This Row],[SIEMA]],Siema2025,82,FALSE)</f>
        <v/>
      </c>
      <c r="BE624" s="108" t="str">
        <f>VLOOKUP(Tabela2[[#This Row],[SIEMA]],Siema2025,81,FALSE)</f>
        <v/>
      </c>
      <c r="BF624" s="110" t="str">
        <f>VLOOKUP(Tabela2[[#This Row],[SIEMA]],Siema2025,28,FALSE)</f>
        <v>AXOR TRANSPORTES:</v>
      </c>
      <c r="BG624" s="110"/>
      <c r="BH624" s="111" t="str">
        <f>VLOOKUP(Tabela2[[#This Row],[SIEMA]],Siema2025,29,FALSE)</f>
        <v>24794204000100</v>
      </c>
      <c r="BI624" s="112" t="s">
        <v>7062</v>
      </c>
      <c r="BJ624" s="107" t="s">
        <v>7099</v>
      </c>
      <c r="BK624" s="104" t="s">
        <v>7062</v>
      </c>
      <c r="BL624" s="140"/>
      <c r="BM624" s="108">
        <f ca="1">IF(Tabela2[[#This Row],[Data de atendimento do Ibama (considerar o primeiro documento/ação)]]="",_xlfn.DAYS(TODAY(),J624),_xlfn.DAYS(Tabela2[[#This Row],[Data de atendimento do Ibama (considerar o primeiro documento/ação)]],J624))</f>
        <v>327</v>
      </c>
      <c r="BN624" s="108" t="s">
        <v>7114</v>
      </c>
      <c r="BO624" s="114" t="s">
        <v>637</v>
      </c>
      <c r="BP624" s="108" t="str">
        <f>IF(Tabela2[[#This Row],[Forma de atendimento (primeiro documento/ação)]]= "Outros (especificar)", "PREENCHER","NA")</f>
        <v>NA</v>
      </c>
      <c r="BQ624" s="106" t="s">
        <v>7062</v>
      </c>
      <c r="BR624" s="108" t="str">
        <f>IF(Tabela2[[#This Row],[Equipe do Ibama foi a campo? Houve sobrevoo do Poseidon?]] = "Sim", "PREENCHER","NA")</f>
        <v>NA</v>
      </c>
      <c r="BS624" s="108" t="str">
        <f>IF(Tabela2[[#This Row],[Se sim, foi emitida Ordem de Emergência? (informações vinculada à coluna CK)]] = "Sim", "PREENCHER","NA")</f>
        <v>NA</v>
      </c>
      <c r="BT624" s="108" t="s">
        <v>6834</v>
      </c>
      <c r="BU624" s="108" t="str">
        <f>IF(Tabela2[[#This Row],[Houve envio de Informações Pós-acidente (preencher "não se aplica" quando de competência estadual/municipal)]] = "Sim", "PREENCHER","NA")</f>
        <v>NA</v>
      </c>
      <c r="BV624" s="108" t="str">
        <f>IF(Tabela2[[#This Row],[Houve avaliação das informações pós-acidente solicitadas/enviadas?]] = "Sim", "PREENCHER","NA")</f>
        <v>NA</v>
      </c>
      <c r="BW624" s="108" t="str">
        <f>IF(Tabela2[[#This Row],[O Ibama aguarda resposta da empresa/OEMA, etc?]] = "Sim", "PREENCHER","NA")</f>
        <v>NA</v>
      </c>
      <c r="BX624" s="106" t="s">
        <v>7127</v>
      </c>
      <c r="BY624" s="140"/>
      <c r="BZ624" s="104" t="str">
        <f>IF(Tabela2[[#This Row],[Data do documento de encerramento]]="NA","NA",IF(Tabela2[[#This Row],[Data do documento de encerramento]]="","Pendente de conclusão/ encerramento",_xlfn.DAYS(Tabela2[[#This Row],[Data do documento de encerramento]],J624)))</f>
        <v>Pendente de conclusão/ encerramento</v>
      </c>
      <c r="CA624" s="107" t="s">
        <v>7448</v>
      </c>
      <c r="CB624" s="107"/>
      <c r="CC624" s="107"/>
      <c r="CD624" s="107"/>
      <c r="CE624" s="107"/>
      <c r="CF624" s="107"/>
    </row>
    <row r="625" spans="1:84" ht="76.5" hidden="1">
      <c r="A625" s="169">
        <v>20259936041</v>
      </c>
      <c r="B625" s="170" t="s">
        <v>9858</v>
      </c>
      <c r="C625" s="108" t="str">
        <f>VLOOKUP(Tabela2[[#This Row],[SIEMA]],Siema2025,4,FALSE)</f>
        <v xml:space="preserve"> GO</v>
      </c>
      <c r="D625" s="106" t="str">
        <f>VLOOKUP(Tabela2[[#This Row],[SIEMA]],Siema2025,3,FALSE)</f>
        <v xml:space="preserve">Luziânia </v>
      </c>
      <c r="E625" s="106" t="s">
        <v>7760</v>
      </c>
      <c r="F625" s="106" t="s">
        <v>9859</v>
      </c>
      <c r="G625" s="106" t="s">
        <v>9860</v>
      </c>
      <c r="H625" s="106" t="s">
        <v>9861</v>
      </c>
      <c r="I625" s="104" t="s">
        <v>7114</v>
      </c>
      <c r="J625" s="105">
        <f>VLOOKUP(Tabela2[[#This Row],[SIEMA]],Siema2025,2,FALSE)</f>
        <v>45905</v>
      </c>
      <c r="K625" s="105" t="str">
        <f>VLOOKUP(Tabela2[[#This Row],[SIEMA]],Siema2025,16,FALSE)</f>
        <v>Sexta</v>
      </c>
      <c r="L625" s="106" t="str">
        <f>IF(Tabela2[[#This Row],[Data]]="","Sem Informação",VLOOKUP(MONTH(Tabela2[[#This Row],[Data]]),'[1]Validação de dados'!$I$1:$J$13,2,0))</f>
        <v>Setembro</v>
      </c>
      <c r="M625" s="104">
        <f>YEAR(Tabela2[[#This Row],[Data]])</f>
        <v>2025</v>
      </c>
      <c r="N625" s="105" t="str">
        <f>VLOOKUP(Tabela2[[#This Row],[SIEMA]],Siema2025,17,FALSE)</f>
        <v>Vespertino</v>
      </c>
      <c r="O625" s="105" t="str">
        <f>VLOOKUP(Tabela2[[#This Row],[SIEMA]],Siema2025,5,FALSE)</f>
        <v>Rodovia</v>
      </c>
      <c r="P625" s="104" t="str">
        <f>VLOOKUP(Tabela2[[#This Row],[SIEMA]],Siema2025,21,FALSE)</f>
        <v>BR 040 - Km 43, sentido Brasília</v>
      </c>
      <c r="Q625" s="104">
        <v>1863</v>
      </c>
      <c r="R625" s="104" t="str">
        <f>VLOOKUP(Tabela2[[#This Row],[SIEMA]],Siema2025,10,FALSE)</f>
        <v/>
      </c>
      <c r="S625" s="107" t="str">
        <f>IF(Q625="","", IF(Q625="NC","", IF(Q625="NE","", IF(Q625="NA","",IFERROR(VLOOKUP(Q625,[1]Produtos!$A$1:$C$2319,2,FALSE),"Não Cadastrado")))))</f>
        <v>COMBUSTÍVEL PARA AVIÕES A TURBINA ou QUEROSENE DE AVIAÇÃO QAV-1 ou JET A-1</v>
      </c>
      <c r="T625" s="104">
        <v>65000</v>
      </c>
      <c r="U625" s="104" t="s">
        <v>648</v>
      </c>
      <c r="V625" s="104">
        <f>IF(Q625="","",IF(ISNUMBER(Q625)=FALSE,"Não se aplica",IFERROR(VLOOKUP(Q625,Produtos!$A$1:$C$2319,3,FALSE),"Não Cadastrado")))</f>
        <v>3</v>
      </c>
      <c r="W625" s="104" t="str">
        <f>VLOOKUP(Tabela2[[#This Row],[SIEMA]],Siema2025,10,FALSE)</f>
        <v/>
      </c>
      <c r="X625" s="113" t="str">
        <f>IF(Tabela2[[#This Row],[Origem do acidente]] = "Plataforma", "PREENCHER","NA")</f>
        <v>NA</v>
      </c>
      <c r="Y625" s="109" t="str">
        <f>IF(W625="","", IF(W625="NC","", IF(W625="NE","", IF(W625="NA","",IFERROR(VLOOKUP(W625,Produtos!$A$1:$C$2319,2,FALSE),"Não Cadastrado")))))</f>
        <v/>
      </c>
      <c r="Z625" s="104" t="str">
        <f>VLOOKUP(Tabela2[[#This Row],[SIEMA]],Siema2025,11,FALSE)</f>
        <v xml:space="preserve"> </v>
      </c>
      <c r="AA625" s="104" t="str">
        <f>VLOOKUP(Tabela2[[#This Row],[SIEMA]],Siema2025,12,FALSE)</f>
        <v xml:space="preserve"> </v>
      </c>
      <c r="AB625" s="104" t="str">
        <f>IF(W625="","",IF(ISNUMBER(W625)=FALSE,"Não se aplica",IFERROR(VLOOKUP(W625,Produtos!$A$1:$C$2319,3,FALSE),"Não Cadastrado")))</f>
        <v/>
      </c>
      <c r="AC625" s="104"/>
      <c r="AD625" s="108" t="str">
        <f>IF(Tabela2[[#This Row],[Origem do acidente]] = "Plataforma", "PREENCHER","NA")</f>
        <v>NA</v>
      </c>
      <c r="AE625" s="107" t="str">
        <f>IF(AC625="","", IF(AC625="NC","", IF(AC625="NE","", IF(AC625="NA","",IFERROR(VLOOKUP(AC625,Produtos!$A$1:$C$2319,2,FALSE),"Não Cadastrado")))))</f>
        <v/>
      </c>
      <c r="AF625" s="104"/>
      <c r="AG625" s="104"/>
      <c r="AH625" s="104" t="str">
        <f>IF(AC625="","",IF(ISNUMBER(AC625)=FALSE,"Não se aplica",IFERROR(VLOOKUP(AC625,Produtos!$A$1:$C$2319,3,FALSE),"Não Cadastrado")))</f>
        <v/>
      </c>
      <c r="AI625" s="104"/>
      <c r="AJ625" s="104" t="s">
        <v>9862</v>
      </c>
      <c r="AK625" s="107" t="s">
        <v>7388</v>
      </c>
      <c r="AL625" s="107" t="s">
        <v>7636</v>
      </c>
      <c r="AM625" s="107"/>
      <c r="AN625" s="108" t="str">
        <f>VLOOKUP(Tabela2[[#This Row],[SIEMA]],Siema2025,51,FALSE)</f>
        <v>X</v>
      </c>
      <c r="AO625" s="108" t="str">
        <f>VLOOKUP(Tabela2[[#This Row],[SIEMA]],Siema2025,53,FALSE)</f>
        <v/>
      </c>
      <c r="AP625" s="108" t="str">
        <f>VLOOKUP(Tabela2[[#This Row],[SIEMA]],Siema2025,55,FALSE)</f>
        <v/>
      </c>
      <c r="AQ625" s="108" t="str">
        <f>VLOOKUP(Tabela2[[#This Row],[SIEMA]],Siema2025,57,FALSE)</f>
        <v/>
      </c>
      <c r="AR625" s="108" t="str">
        <f>VLOOKUP(Tabela2[[#This Row],[SIEMA]],Siema2025,59,FALSE)</f>
        <v/>
      </c>
      <c r="AS625" s="108" t="str">
        <f>VLOOKUP(Tabela2[[#This Row],[SIEMA]],Siema2025,61,FALSE)</f>
        <v/>
      </c>
      <c r="AT625" s="108" t="str">
        <f>VLOOKUP(Tabela2[[#This Row],[SIEMA]],Siema2025,63,FALSE)</f>
        <v/>
      </c>
      <c r="AU625" s="108" t="str">
        <f>VLOOKUP(Tabela2[[#This Row],[SIEMA]],Siema2025,65,FALSE)</f>
        <v>X</v>
      </c>
      <c r="AV625" s="108" t="str">
        <f>VLOOKUP(Tabela2[[#This Row],[SIEMA]],Siema2025,67,FALSE)</f>
        <v/>
      </c>
      <c r="AW625" s="108" t="s">
        <v>7183</v>
      </c>
      <c r="AX625" s="108" t="str">
        <f>VLOOKUP(Tabela2[[#This Row],[SIEMA]],Siema2025,71,FALSE)</f>
        <v>X</v>
      </c>
      <c r="AY625" s="108" t="str">
        <f>VLOOKUP(Tabela2[[#This Row],[SIEMA]],Siema2025,73,FALSE)</f>
        <v/>
      </c>
      <c r="AZ625" s="108" t="str">
        <f>VLOOKUP(Tabela2[[#This Row],[SIEMA]],Siema2025,75,FALSE)</f>
        <v/>
      </c>
      <c r="BA625" s="108" t="str">
        <f>VLOOKUP(Tabela2[[#This Row],[SIEMA]],Siema2025,77,FALSE)</f>
        <v/>
      </c>
      <c r="BB625" s="108" t="str">
        <f>VLOOKUP(Tabela2[[#This Row],[SIEMA]],Siema2025,79,FALSE)</f>
        <v/>
      </c>
      <c r="BC625" s="108" t="str">
        <f>IF(Tabela2[[#This Row],[Outro(s) ]] = "X", "PREENCHER","NA")</f>
        <v>NA</v>
      </c>
      <c r="BD625" s="108" t="str">
        <f>VLOOKUP(Tabela2[[#This Row],[SIEMA]],Siema2025,82,FALSE)</f>
        <v/>
      </c>
      <c r="BE625" s="108" t="str">
        <f>VLOOKUP(Tabela2[[#This Row],[SIEMA]],Siema2025,81,FALSE)</f>
        <v/>
      </c>
      <c r="BF625" s="110" t="str">
        <f>VLOOKUP(Tabela2[[#This Row],[SIEMA]],Siema2025,28,FALSE)</f>
        <v>TRANSPORTADORA VERONESE LTDA</v>
      </c>
      <c r="BG625" s="110"/>
      <c r="BH625" s="111" t="str">
        <f>VLOOKUP(Tabela2[[#This Row],[SIEMA]],Siema2025,29,FALSE)</f>
        <v>52397767000108</v>
      </c>
      <c r="BI625" s="112" t="str">
        <f>VLOOKUP(Tabela2[[#This Row],[SIEMA]],Siema2025,107,FALSE)</f>
        <v>Não</v>
      </c>
      <c r="BJ625" s="107" t="s">
        <v>7099</v>
      </c>
      <c r="BK625" s="104" t="s">
        <v>2696</v>
      </c>
      <c r="BL625" s="140">
        <v>45908</v>
      </c>
      <c r="BM625" s="108">
        <f ca="1">IF(Tabela2[[#This Row],[Data de atendimento do Ibama (considerar o primeiro documento/ação)]]="",_xlfn.DAYS(TODAY(),J625),_xlfn.DAYS(Tabela2[[#This Row],[Data de atendimento do Ibama (considerar o primeiro documento/ação)]],J625))</f>
        <v>3</v>
      </c>
      <c r="BN625" s="108" t="str">
        <f>IF(Tabela2[[#This Row],[Atendido pelo Ibama ("Não" ou "Sim")]]="Não","Preencher", IF(Tabela2[[#This Row],[Atendido pelo Ibama ("Não" ou "Sim")]]="Sim","NA",""))</f>
        <v>NA</v>
      </c>
      <c r="BO625" s="114" t="s">
        <v>7124</v>
      </c>
      <c r="BP625" s="108" t="s">
        <v>7348</v>
      </c>
      <c r="BQ625" s="106" t="s">
        <v>2696</v>
      </c>
      <c r="BR625" s="108" t="s">
        <v>2696</v>
      </c>
      <c r="BS625" s="108" t="s">
        <v>123</v>
      </c>
      <c r="BT625" s="108" t="s">
        <v>7115</v>
      </c>
      <c r="BU625" s="108" t="str">
        <f>IF(Tabela2[[#This Row],[Houve envio de Informações Pós-acidente (preencher "não se aplica" quando de competência estadual/municipal)]] = "Sim", "PREENCHER","NA")</f>
        <v>NA</v>
      </c>
      <c r="BV625" s="108" t="s">
        <v>2696</v>
      </c>
      <c r="BW625" s="108" t="s">
        <v>123</v>
      </c>
      <c r="BX625" s="106" t="s">
        <v>7127</v>
      </c>
      <c r="BY625" s="140"/>
      <c r="BZ625" s="104" t="str">
        <f>IF(Tabela2[[#This Row],[Data do documento de encerramento]]="NA","NA",IF(Tabela2[[#This Row],[Data do documento de encerramento]]="","Pendente de conclusão/ encerramento",_xlfn.DAYS(Tabela2[[#This Row],[Data do documento de encerramento]],J625)))</f>
        <v>Pendente de conclusão/ encerramento</v>
      </c>
      <c r="CA625" s="107" t="s">
        <v>9863</v>
      </c>
      <c r="CB625" s="107"/>
      <c r="CC625" s="107"/>
      <c r="CD625" s="107"/>
      <c r="CE625" s="107"/>
      <c r="CF625" s="107"/>
    </row>
    <row r="626" spans="1:84" ht="30.75" hidden="1">
      <c r="A626" s="169">
        <v>20259732410</v>
      </c>
      <c r="B626" s="170" t="s">
        <v>9864</v>
      </c>
      <c r="C626" s="108" t="str">
        <f>VLOOKUP(Tabela2[[#This Row],[SIEMA]],Siema2025,4,FALSE)</f>
        <v xml:space="preserve"> BA</v>
      </c>
      <c r="D626" s="106" t="str">
        <f>VLOOKUP(Tabela2[[#This Row],[SIEMA]],Siema2025,3,FALSE)</f>
        <v xml:space="preserve">Caetité </v>
      </c>
      <c r="E626" s="106" t="str">
        <f>VLOOKUP(Tabela2[[#This Row],[SIEMA]],Siema2025,20,FALSE)</f>
        <v>Fazenda Cachoeira s/n</v>
      </c>
      <c r="F626" s="106" t="s">
        <v>9865</v>
      </c>
      <c r="G626" s="106" t="s">
        <v>9866</v>
      </c>
      <c r="H626" s="109" t="s">
        <v>9867</v>
      </c>
      <c r="I626" s="104" t="str">
        <f>VLOOKUP(Tabela2[[#This Row],[SIEMA]],Siema2025,19,FALSE)</f>
        <v/>
      </c>
      <c r="J626" s="105">
        <f>VLOOKUP(Tabela2[[#This Row],[SIEMA]],Siema2025,2,FALSE)</f>
        <v>45906</v>
      </c>
      <c r="K626" s="105" t="str">
        <f>VLOOKUP(Tabela2[[#This Row],[SIEMA]],Siema2025,16,FALSE)</f>
        <v>Sábado</v>
      </c>
      <c r="L626" s="106" t="str">
        <f>IF(Tabela2[[#This Row],[Data]]="","Sem Informação",VLOOKUP(MONTH(Tabela2[[#This Row],[Data]]),'[1]Validação de dados'!$I$1:$J$13,2,0))</f>
        <v>Setembro</v>
      </c>
      <c r="M626" s="106">
        <f>YEAR(Tabela2[[#This Row],[Data]])</f>
        <v>2025</v>
      </c>
      <c r="N626" s="105" t="str">
        <f>VLOOKUP(Tabela2[[#This Row],[SIEMA]],Siema2025,17,FALSE)</f>
        <v>Vespertino</v>
      </c>
      <c r="O626" s="105" t="str">
        <f>VLOOKUP(Tabela2[[#This Row],[SIEMA]],Siema2025,5,FALSE)</f>
        <v>Indústria</v>
      </c>
      <c r="P626" s="104" t="str">
        <f>VLOOKUP(Tabela2[[#This Row],[SIEMA]],Siema2025,21,FALSE)</f>
        <v>A situação anormal de operação teve origem na AA140 bacias, entre os tanques TQ1402 e 1403B, através de vazamento na saída da bomba BA1410.</v>
      </c>
      <c r="Q626" s="104">
        <v>2912</v>
      </c>
      <c r="R626" s="104" t="str">
        <f>VLOOKUP(Tabela2[[#This Row],[SIEMA]],Siema2025,10,FALSE)</f>
        <v/>
      </c>
      <c r="S626" s="107" t="str">
        <f>IF(Q626="","", IF(Q626="NC","", IF(Q626="NE","", IF(Q626="NA","",IFERROR(VLOOKUP(Q626,[1]Produtos!$A$1:$C$2319,2,FALSE),"Não Cadastrado")))))</f>
        <v>MATERIAL RADIOATIVO, BAIXA ATIVIDADE ESPECÍFICA (BAE I), não-fissil ou fissil exceptivo</v>
      </c>
      <c r="T626" s="104" t="s">
        <v>5508</v>
      </c>
      <c r="U626" s="104" t="str">
        <f>VLOOKUP(Tabela2[[#This Row],[SIEMA]],Siema2025,12,FALSE)</f>
        <v xml:space="preserve"> </v>
      </c>
      <c r="V626" s="104">
        <f>IF(Q626="","",IF(ISNUMBER(Q626)=FALSE,"Não se aplica",IFERROR(VLOOKUP(Q626,Produtos!$A$1:$C$2319,3,FALSE),"Não Cadastrado")))</f>
        <v>7</v>
      </c>
      <c r="W626" s="104" t="str">
        <f>VLOOKUP(Tabela2[[#This Row],[SIEMA]],Siema2025,10,FALSE)</f>
        <v/>
      </c>
      <c r="X626" s="113" t="str">
        <f>IF(Tabela2[[#This Row],[Origem do acidente]] = "Plataforma", "PREENCHER","NA")</f>
        <v>NA</v>
      </c>
      <c r="Y626" s="109" t="str">
        <f>IF(W626="","", IF(W626="NC","", IF(W626="NE","", IF(W626="NA","",IFERROR(VLOOKUP(W626,Produtos!$A$1:$C$2319,2,FALSE),"Não Cadastrado")))))</f>
        <v/>
      </c>
      <c r="Z626" s="104" t="str">
        <f>VLOOKUP(Tabela2[[#This Row],[SIEMA]],Siema2025,11,FALSE)</f>
        <v xml:space="preserve"> </v>
      </c>
      <c r="AA626" s="104" t="str">
        <f>VLOOKUP(Tabela2[[#This Row],[SIEMA]],Siema2025,12,FALSE)</f>
        <v xml:space="preserve"> </v>
      </c>
      <c r="AB626" s="104" t="str">
        <f>IF(W626="","",IF(ISNUMBER(W626)=FALSE,"Não se aplica",IFERROR(VLOOKUP(W626,Produtos!$A$1:$C$2319,3,FALSE),"Não Cadastrado")))</f>
        <v/>
      </c>
      <c r="AC626" s="104"/>
      <c r="AD626" s="108" t="str">
        <f>IF(Tabela2[[#This Row],[Origem do acidente]] = "Plataforma", "PREENCHER","NA")</f>
        <v>NA</v>
      </c>
      <c r="AE626" s="107" t="str">
        <f>IF(AC626="","", IF(AC626="NC","", IF(AC626="NE","", IF(AC626="NA","",IFERROR(VLOOKUP(AC626,Produtos!$A$1:$C$2319,2,FALSE),"Não Cadastrado")))))</f>
        <v/>
      </c>
      <c r="AF626" s="104"/>
      <c r="AG626" s="104"/>
      <c r="AH626" s="104" t="str">
        <f>IF(AC626="","",IF(ISNUMBER(AC626)=FALSE,"Não se aplica",IFERROR(VLOOKUP(AC626,Produtos!$A$1:$C$2319,3,FALSE),"Não Cadastrado")))</f>
        <v/>
      </c>
      <c r="AI626" s="104"/>
      <c r="AJ626" s="104" t="str">
        <f>VLOOKUP(Tabela2[[#This Row],[SIEMA]],Siema2025,26,FALSE)</f>
        <v>A causa da situação anormal de operação ocorreu devido ao mau funcionamento da valvula de saída da bomba BA1410.</v>
      </c>
      <c r="AK626" s="107" t="s">
        <v>7112</v>
      </c>
      <c r="AL626" s="107"/>
      <c r="AM626" s="107"/>
      <c r="AN626" s="108" t="str">
        <f>VLOOKUP(Tabela2[[#This Row],[SIEMA]],Siema2025,51,FALSE)</f>
        <v/>
      </c>
      <c r="AO626" s="108" t="str">
        <f>VLOOKUP(Tabela2[[#This Row],[SIEMA]],Siema2025,53,FALSE)</f>
        <v/>
      </c>
      <c r="AP626" s="108" t="str">
        <f>VLOOKUP(Tabela2[[#This Row],[SIEMA]],Siema2025,55,FALSE)</f>
        <v/>
      </c>
      <c r="AQ626" s="108" t="str">
        <f>VLOOKUP(Tabela2[[#This Row],[SIEMA]],Siema2025,57,FALSE)</f>
        <v/>
      </c>
      <c r="AR626" s="108" t="str">
        <f>VLOOKUP(Tabela2[[#This Row],[SIEMA]],Siema2025,59,FALSE)</f>
        <v/>
      </c>
      <c r="AS626" s="108" t="str">
        <f>VLOOKUP(Tabela2[[#This Row],[SIEMA]],Siema2025,61,FALSE)</f>
        <v/>
      </c>
      <c r="AT626" s="108" t="str">
        <f>VLOOKUP(Tabela2[[#This Row],[SIEMA]],Siema2025,63,FALSE)</f>
        <v/>
      </c>
      <c r="AU626" s="108" t="str">
        <f>VLOOKUP(Tabela2[[#This Row],[SIEMA]],Siema2025,65,FALSE)</f>
        <v>X</v>
      </c>
      <c r="AV626" s="108" t="str">
        <f>VLOOKUP(Tabela2[[#This Row],[SIEMA]],Siema2025,67,FALSE)</f>
        <v/>
      </c>
      <c r="AW626" s="108" t="str">
        <f>VLOOKUP(Tabela2[[#This Row],[SIEMA]],Siema2025,69,FALSE)</f>
        <v/>
      </c>
      <c r="AX626" s="108" t="str">
        <f>VLOOKUP(Tabela2[[#This Row],[SIEMA]],Siema2025,71,FALSE)</f>
        <v/>
      </c>
      <c r="AY626" s="108" t="str">
        <f>VLOOKUP(Tabela2[[#This Row],[SIEMA]],Siema2025,73,FALSE)</f>
        <v/>
      </c>
      <c r="AZ626" s="108" t="str">
        <f>VLOOKUP(Tabela2[[#This Row],[SIEMA]],Siema2025,75,FALSE)</f>
        <v/>
      </c>
      <c r="BA626" s="108" t="str">
        <f>VLOOKUP(Tabela2[[#This Row],[SIEMA]],Siema2025,77,FALSE)</f>
        <v/>
      </c>
      <c r="BB626" s="108" t="str">
        <f>VLOOKUP(Tabela2[[#This Row],[SIEMA]],Siema2025,79,FALSE)</f>
        <v/>
      </c>
      <c r="BC626" s="108" t="str">
        <f>IF(Tabela2[[#This Row],[Outro(s) ]] = "X", "PREENCHER","NA")</f>
        <v>NA</v>
      </c>
      <c r="BD626" s="108" t="str">
        <f>VLOOKUP(Tabela2[[#This Row],[SIEMA]],Siema2025,82,FALSE)</f>
        <v/>
      </c>
      <c r="BE626" s="108" t="str">
        <f>VLOOKUP(Tabela2[[#This Row],[SIEMA]],Siema2025,81,FALSE)</f>
        <v/>
      </c>
      <c r="BF626" s="110" t="str">
        <f>VLOOKUP(Tabela2[[#This Row],[SIEMA]],Siema2025,28,FALSE)</f>
        <v>INB - Indústrias Nucleares do Brasil</v>
      </c>
      <c r="BG626" s="110"/>
      <c r="BH626" s="111" t="str">
        <f>VLOOKUP(Tabela2[[#This Row],[SIEMA]],Siema2025,29,FALSE)</f>
        <v>00322818003570</v>
      </c>
      <c r="BI626" s="112" t="str">
        <f>VLOOKUP(Tabela2[[#This Row],[SIEMA]],Siema2025,107,FALSE)</f>
        <v>Não</v>
      </c>
      <c r="BJ626" s="107" t="s">
        <v>7099</v>
      </c>
      <c r="BK626" s="104" t="s">
        <v>2696</v>
      </c>
      <c r="BL626" s="140">
        <v>45908</v>
      </c>
      <c r="BM626" s="108">
        <f ca="1">IF(Tabela2[[#This Row],[Data de atendimento do Ibama (considerar o primeiro documento/ação)]]="",_xlfn.DAYS(TODAY(),J626),_xlfn.DAYS(Tabela2[[#This Row],[Data de atendimento do Ibama (considerar o primeiro documento/ação)]],J626))</f>
        <v>2</v>
      </c>
      <c r="BN626" s="108" t="str">
        <f>IF(Tabela2[[#This Row],[Atendido pelo Ibama ("Não" ou "Sim")]]="Não","Preencher", IF(Tabela2[[#This Row],[Atendido pelo Ibama ("Não" ou "Sim")]]="Sim","NA",""))</f>
        <v>NA</v>
      </c>
      <c r="BO626" s="114" t="s">
        <v>7138</v>
      </c>
      <c r="BP626" s="108" t="str">
        <f>IF(Tabela2[[#This Row],[Forma de atendimento (primeiro documento/ação)]]= "Outros (especificar)", "PREENCHER","NA")</f>
        <v>NA</v>
      </c>
      <c r="BQ626" s="106" t="s">
        <v>123</v>
      </c>
      <c r="BR626" s="108" t="str">
        <f>IF(Tabela2[[#This Row],[Equipe do Ibama foi a campo? Houve sobrevoo do Poseidon?]] = "Sim", "PREENCHER","NA")</f>
        <v>NA</v>
      </c>
      <c r="BS626" s="108" t="str">
        <f>IF(Tabela2[[#This Row],[Se sim, foi emitida Ordem de Emergência? (informações vinculada à coluna CK)]] = "Sim", "PREENCHER","NA")</f>
        <v>NA</v>
      </c>
      <c r="BT626" s="108" t="str">
        <f>IF(Tabela2[[#This Row],[Foi elaborado Relatório de Vistoria pelo Ibama? (informações vinculada à coluna CK)]] = "Sim", "PREENCHER","NA")</f>
        <v>NA</v>
      </c>
      <c r="BU626" s="108" t="s">
        <v>2696</v>
      </c>
      <c r="BV626" s="108" t="s">
        <v>123</v>
      </c>
      <c r="BW626" s="108" t="s">
        <v>123</v>
      </c>
      <c r="BX626" s="106"/>
      <c r="BY626" s="106"/>
      <c r="BZ626" s="104" t="str">
        <f>IF(Tabela2[[#This Row],[Data do documento de encerramento]]="NA","NA",IF(Tabela2[[#This Row],[Data do documento de encerramento]]="","Pendente de conclusão/ encerramento",_xlfn.DAYS(Tabela2[[#This Row],[Data do documento de encerramento]],J626)))</f>
        <v>Pendente de conclusão/ encerramento</v>
      </c>
      <c r="CA626" s="107"/>
      <c r="CB626" s="107"/>
      <c r="CC626" s="107"/>
      <c r="CD626" s="107"/>
      <c r="CE626" s="107"/>
      <c r="CF626" s="107"/>
    </row>
    <row r="627" spans="1:84" ht="76.5">
      <c r="A627" s="169">
        <v>20259761252</v>
      </c>
      <c r="B627" s="170" t="s">
        <v>9868</v>
      </c>
      <c r="C627" s="108" t="s">
        <v>7135</v>
      </c>
      <c r="D627" s="106" t="s">
        <v>637</v>
      </c>
      <c r="E627" s="106" t="s">
        <v>5730</v>
      </c>
      <c r="F627" s="106"/>
      <c r="G627" s="106" t="s">
        <v>9869</v>
      </c>
      <c r="H627" s="106" t="s">
        <v>9870</v>
      </c>
      <c r="I627" s="104" t="str">
        <f>VLOOKUP(Tabela2[[#This Row],[SIEMA]],Siema2025,19,FALSE)</f>
        <v>Campos</v>
      </c>
      <c r="J627" s="105">
        <f>VLOOKUP(Tabela2[[#This Row],[SIEMA]],Siema2025,2,FALSE)</f>
        <v>45907</v>
      </c>
      <c r="K627" s="105" t="str">
        <f>VLOOKUP(Tabela2[[#This Row],[SIEMA]],Siema2025,16,FALSE)</f>
        <v>Domingo</v>
      </c>
      <c r="L627" s="106" t="str">
        <f>IF(Tabela2[[#This Row],[Data]]="","Sem Informação",VLOOKUP(MONTH(Tabela2[[#This Row],[Data]]),'[1]Validação de dados'!$I$1:$J$13,2,0))</f>
        <v>Setembro</v>
      </c>
      <c r="M627" s="106">
        <f>YEAR(Tabela2[[#This Row],[Data]])</f>
        <v>2025</v>
      </c>
      <c r="N627" s="105" t="str">
        <f>VLOOKUP(Tabela2[[#This Row],[SIEMA]],Siema2025,17,FALSE)</f>
        <v>Matutino</v>
      </c>
      <c r="O627" s="105" t="str">
        <f>VLOOKUP(Tabela2[[#This Row],[SIEMA]],Siema2025,5,FALSE)</f>
        <v>Plataforma</v>
      </c>
      <c r="P627" s="104" t="str">
        <f>VLOOKUP(Tabela2[[#This Row],[SIEMA]],Siema2025,21,FALSE)</f>
        <v/>
      </c>
      <c r="Q627" s="104">
        <v>1267</v>
      </c>
      <c r="R627" s="104" t="s">
        <v>2043</v>
      </c>
      <c r="S627" s="107" t="s">
        <v>2043</v>
      </c>
      <c r="T627" s="239">
        <v>1.8E-3</v>
      </c>
      <c r="U627" s="104" t="s">
        <v>7111</v>
      </c>
      <c r="V627" s="104">
        <f>IF(Q627="","",IF(ISNUMBER(Q627)=FALSE,"Não se aplica",IFERROR(VLOOKUP(Q627,Produtos!$A$1:$C$2319,3,FALSE),"Não Cadastrado")))</f>
        <v>3</v>
      </c>
      <c r="W627" s="104" t="str">
        <f>VLOOKUP(Tabela2[[#This Row],[SIEMA]],Siema2025,10,FALSE)</f>
        <v/>
      </c>
      <c r="X627" s="113"/>
      <c r="Y627" s="109" t="str">
        <f>IF(W627="","", IF(W627="NC","", IF(W627="NE","", IF(W627="NA","",IFERROR(VLOOKUP(W627,Produtos!$A$1:$C$2319,2,FALSE),"Não Cadastrado")))))</f>
        <v/>
      </c>
      <c r="Z627" s="104" t="str">
        <f>VLOOKUP(Tabela2[[#This Row],[SIEMA]],Siema2025,11,FALSE)</f>
        <v xml:space="preserve"> </v>
      </c>
      <c r="AA627" s="104" t="str">
        <f>VLOOKUP(Tabela2[[#This Row],[SIEMA]],Siema2025,12,FALSE)</f>
        <v xml:space="preserve"> </v>
      </c>
      <c r="AB627" s="104" t="str">
        <f>IF(W627="","",IF(ISNUMBER(W627)=FALSE,"Não se aplica",IFERROR(VLOOKUP(W627,Produtos!$A$1:$C$2319,3,FALSE),"Não Cadastrado")))</f>
        <v/>
      </c>
      <c r="AC627" s="104"/>
      <c r="AD627" s="108"/>
      <c r="AE627" s="107" t="str">
        <f>IF(AC627="","", IF(AC627="NC","", IF(AC627="NE","", IF(AC627="NA","",IFERROR(VLOOKUP(AC627,Produtos!$A$1:$C$2319,2,FALSE),"Não Cadastrado")))))</f>
        <v/>
      </c>
      <c r="AF627" s="104"/>
      <c r="AG627" s="104"/>
      <c r="AH627" s="104" t="str">
        <f>IF(AC627="","",IF(ISNUMBER(AC627)=FALSE,"Não se aplica",IFERROR(VLOOKUP(AC627,Produtos!$A$1:$C$2319,3,FALSE),"Não Cadastrado")))</f>
        <v/>
      </c>
      <c r="AI627" s="104"/>
      <c r="AJ627" s="104" t="str">
        <f>VLOOKUP(Tabela2[[#This Row],[SIEMA]],Siema2025,26,FALSE)</f>
        <v>Em investigação.</v>
      </c>
      <c r="AK627" s="107" t="s">
        <v>7290</v>
      </c>
      <c r="AL627" s="107"/>
      <c r="AM627" s="107"/>
      <c r="AN627" s="108" t="str">
        <f>VLOOKUP(Tabela2[[#This Row],[SIEMA]],Siema2025,51,FALSE)</f>
        <v/>
      </c>
      <c r="AO627" s="108" t="str">
        <f>VLOOKUP(Tabela2[[#This Row],[SIEMA]],Siema2025,53,FALSE)</f>
        <v/>
      </c>
      <c r="AP627" s="108" t="str">
        <f>VLOOKUP(Tabela2[[#This Row],[SIEMA]],Siema2025,55,FALSE)</f>
        <v/>
      </c>
      <c r="AQ627" s="108" t="str">
        <f>VLOOKUP(Tabela2[[#This Row],[SIEMA]],Siema2025,57,FALSE)</f>
        <v/>
      </c>
      <c r="AR627" s="108" t="str">
        <f>VLOOKUP(Tabela2[[#This Row],[SIEMA]],Siema2025,59,FALSE)</f>
        <v/>
      </c>
      <c r="AS627" s="108" t="str">
        <f>VLOOKUP(Tabela2[[#This Row],[SIEMA]],Siema2025,61,FALSE)</f>
        <v>X</v>
      </c>
      <c r="AT627" s="108" t="str">
        <f>VLOOKUP(Tabela2[[#This Row],[SIEMA]],Siema2025,63,FALSE)</f>
        <v/>
      </c>
      <c r="AU627" s="108" t="str">
        <f>VLOOKUP(Tabela2[[#This Row],[SIEMA]],Siema2025,65,FALSE)</f>
        <v/>
      </c>
      <c r="AV627" s="108" t="str">
        <f>VLOOKUP(Tabela2[[#This Row],[SIEMA]],Siema2025,67,FALSE)</f>
        <v/>
      </c>
      <c r="AW627" s="108" t="str">
        <f>VLOOKUP(Tabela2[[#This Row],[SIEMA]],Siema2025,69,FALSE)</f>
        <v/>
      </c>
      <c r="AX627" s="108" t="str">
        <f>VLOOKUP(Tabela2[[#This Row],[SIEMA]],Siema2025,71,FALSE)</f>
        <v/>
      </c>
      <c r="AY627" s="108" t="str">
        <f>VLOOKUP(Tabela2[[#This Row],[SIEMA]],Siema2025,73,FALSE)</f>
        <v/>
      </c>
      <c r="AZ627" s="108" t="str">
        <f>VLOOKUP(Tabela2[[#This Row],[SIEMA]],Siema2025,75,FALSE)</f>
        <v/>
      </c>
      <c r="BA627" s="108" t="str">
        <f>VLOOKUP(Tabela2[[#This Row],[SIEMA]],Siema2025,77,FALSE)</f>
        <v/>
      </c>
      <c r="BB627" s="108" t="str">
        <f>VLOOKUP(Tabela2[[#This Row],[SIEMA]],Siema2025,79,FALSE)</f>
        <v/>
      </c>
      <c r="BC627" s="108" t="str">
        <f>IF(Tabela2[[#This Row],[Outro(s) ]] = "X", "PREENCHER","NA")</f>
        <v>NA</v>
      </c>
      <c r="BD627" s="108" t="str">
        <f>VLOOKUP(Tabela2[[#This Row],[SIEMA]],Siema2025,82,FALSE)</f>
        <v/>
      </c>
      <c r="BE627" s="108" t="str">
        <f>VLOOKUP(Tabela2[[#This Row],[SIEMA]],Siema2025,81,FALSE)</f>
        <v/>
      </c>
      <c r="BF627" s="110" t="str">
        <f>VLOOKUP(Tabela2[[#This Row],[SIEMA]],Siema2025,28,FALSE)</f>
        <v>Petróleo Brasileiro S.A. - PETROBRAS</v>
      </c>
      <c r="BG627" s="110"/>
      <c r="BH627" s="111" t="str">
        <f>VLOOKUP(Tabela2[[#This Row],[SIEMA]],Siema2025,29,FALSE)</f>
        <v>33000167100750</v>
      </c>
      <c r="BI627" s="112" t="s">
        <v>2696</v>
      </c>
      <c r="BJ627" s="107" t="s">
        <v>7099</v>
      </c>
      <c r="BK627" s="104" t="s">
        <v>2696</v>
      </c>
      <c r="BL627" s="140">
        <v>46101</v>
      </c>
      <c r="BM627" s="108">
        <f ca="1">IF(Tabela2[[#This Row],[Data de atendimento do Ibama (considerar o primeiro documento/ação)]]="",_xlfn.DAYS(TODAY(),J627),_xlfn.DAYS(Tabela2[[#This Row],[Data de atendimento do Ibama (considerar o primeiro documento/ação)]],J627))</f>
        <v>194</v>
      </c>
      <c r="BN627" s="108" t="str">
        <f>IF(Tabela2[[#This Row],[Atendido pelo Ibama ("Não" ou "Sim")]]="Não","Preencher", IF(Tabela2[[#This Row],[Atendido pelo Ibama ("Não" ou "Sim")]]="Sim","NA",""))</f>
        <v>NA</v>
      </c>
      <c r="BO627" s="114" t="s">
        <v>7165</v>
      </c>
      <c r="BP627" s="108" t="str">
        <f>IF(Tabela2[[#This Row],[Forma de atendimento (primeiro documento/ação)]]= "Outros (especificar)", "PREENCHER","NA")</f>
        <v>NA</v>
      </c>
      <c r="BQ627" s="106" t="s">
        <v>123</v>
      </c>
      <c r="BR627" s="108" t="str">
        <f>IF(Tabela2[[#This Row],[Equipe do Ibama foi a campo? Houve sobrevoo do Poseidon?]] = "Sim", "PREENCHER","NA")</f>
        <v>NA</v>
      </c>
      <c r="BS627" s="108" t="str">
        <f>IF(Tabela2[[#This Row],[Se sim, foi emitida Ordem de Emergência? (informações vinculada à coluna CK)]] = "Sim", "PREENCHER","NA")</f>
        <v>NA</v>
      </c>
      <c r="BT627" s="108" t="s">
        <v>7101</v>
      </c>
      <c r="BU627" s="108" t="s">
        <v>2696</v>
      </c>
      <c r="BV627" s="108" t="s">
        <v>123</v>
      </c>
      <c r="BW627" s="108" t="s">
        <v>123</v>
      </c>
      <c r="BX627" s="106"/>
      <c r="BY627" s="140"/>
      <c r="BZ627" s="104" t="str">
        <f>IF(Tabela2[[#This Row],[Data do documento de encerramento]]="NA","NA",IF(Tabela2[[#This Row],[Data do documento de encerramento]]="","Pendente de conclusão/ encerramento",_xlfn.DAYS(Tabela2[[#This Row],[Data do documento de encerramento]],J627)))</f>
        <v>Pendente de conclusão/ encerramento</v>
      </c>
      <c r="CA627" s="107"/>
      <c r="CB627" s="146"/>
      <c r="CC627" s="107" t="s">
        <v>9871</v>
      </c>
      <c r="CD627" s="107" t="s">
        <v>123</v>
      </c>
      <c r="CE627" s="107" t="s">
        <v>2696</v>
      </c>
      <c r="CF627" s="107" t="s">
        <v>7167</v>
      </c>
    </row>
    <row r="628" spans="1:84" ht="45.75" hidden="1">
      <c r="A628" s="169">
        <v>20259957620</v>
      </c>
      <c r="B628" s="170" t="s">
        <v>9872</v>
      </c>
      <c r="C628" s="108" t="str">
        <f>VLOOKUP(Tabela2[[#This Row],[SIEMA]],Siema2025,4,FALSE)</f>
        <v xml:space="preserve"> MG</v>
      </c>
      <c r="D628" s="106" t="str">
        <f>VLOOKUP(Tabela2[[#This Row],[SIEMA]],Siema2025,3,FALSE)</f>
        <v xml:space="preserve">São Domingos das Dores </v>
      </c>
      <c r="E628" s="106" t="str">
        <f>VLOOKUP(Tabela2[[#This Row],[SIEMA]],Siema2025,20,FALSE)</f>
        <v>Rodovia LMG 823, km 13,7</v>
      </c>
      <c r="F628" s="106"/>
      <c r="G628" s="109" t="s">
        <v>9873</v>
      </c>
      <c r="H628" s="106" t="s">
        <v>9874</v>
      </c>
      <c r="I628" s="104" t="s">
        <v>7114</v>
      </c>
      <c r="J628" s="105">
        <f>VLOOKUP(Tabela2[[#This Row],[SIEMA]],Siema2025,2,FALSE)</f>
        <v>45907</v>
      </c>
      <c r="K628" s="105" t="str">
        <f>VLOOKUP(Tabela2[[#This Row],[SIEMA]],Siema2025,16,FALSE)</f>
        <v>Domingo</v>
      </c>
      <c r="L628" s="106" t="str">
        <f>IF(Tabela2[[#This Row],[Data]]="","Sem Informação",VLOOKUP(MONTH(Tabela2[[#This Row],[Data]]),'[1]Validação de dados'!$I$1:$J$13,2,0))</f>
        <v>Setembro</v>
      </c>
      <c r="M628" s="104">
        <f>YEAR(Tabela2[[#This Row],[Data]])</f>
        <v>2025</v>
      </c>
      <c r="N628" s="105" t="str">
        <f>VLOOKUP(Tabela2[[#This Row],[SIEMA]],Siema2025,17,FALSE)</f>
        <v>Matutino</v>
      </c>
      <c r="O628" s="105" t="str">
        <f>VLOOKUP(Tabela2[[#This Row],[SIEMA]],Siema2025,5,FALSE)</f>
        <v>Rodovia</v>
      </c>
      <c r="P628" s="104" t="str">
        <f>VLOOKUP(Tabela2[[#This Row],[SIEMA]],Siema2025,21,FALSE)</f>
        <v>Rodovia LMG 823, Km 13,7</v>
      </c>
      <c r="Q628" s="104">
        <v>1202</v>
      </c>
      <c r="R628" s="104" t="s">
        <v>9875</v>
      </c>
      <c r="S628" s="107" t="str">
        <f>IF(Q628="","", IF(Q628="NC","", IF(Q628="NE","", IF(Q628="NA","",IFERROR(VLOOKUP(Q628,[1]Produtos!$A$1:$C$2319,2,FALSE),"Não Cadastrado")))))</f>
        <v>GASÓLEO ou ÓLEO DIESEL ou ÓLEO PARA AQUECIMENTO, LEVE</v>
      </c>
      <c r="T628" s="104" t="s">
        <v>9331</v>
      </c>
      <c r="U628" s="104" t="s">
        <v>7062</v>
      </c>
      <c r="V628" s="104">
        <f>IF(Q628="","",IF(ISNUMBER(Q628)=FALSE,"Não se aplica",IFERROR(VLOOKUP(Q628,Produtos!$A$1:$C$2319,3,FALSE),"Não Cadastrado")))</f>
        <v>3</v>
      </c>
      <c r="W628" s="104" t="s">
        <v>7094</v>
      </c>
      <c r="X628" s="113" t="s">
        <v>7945</v>
      </c>
      <c r="Y628" s="109" t="str">
        <f>IF(W628="","", IF(W628="NC","", IF(W628="NE","", IF(W628="NA","",IFERROR(VLOOKUP(W628,Produtos!$A$1:$C$2319,2,FALSE),"Não Cadastrado")))))</f>
        <v/>
      </c>
      <c r="Z628" s="104" t="s">
        <v>6834</v>
      </c>
      <c r="AA628" s="104" t="s">
        <v>7062</v>
      </c>
      <c r="AB628" s="104" t="s">
        <v>7097</v>
      </c>
      <c r="AC628" s="104" t="s">
        <v>7127</v>
      </c>
      <c r="AD628" s="108" t="s">
        <v>9876</v>
      </c>
      <c r="AE628" s="107" t="str">
        <f>IF(AC628="","", IF(AC628="NC","", IF(AC628="NE","", IF(AC628="NA","",IFERROR(VLOOKUP(AC628,Produtos!$A$1:$C$2319,2,FALSE),"Não Cadastrado")))))</f>
        <v/>
      </c>
      <c r="AF628" s="104" t="s">
        <v>6834</v>
      </c>
      <c r="AG628" s="104" t="s">
        <v>7062</v>
      </c>
      <c r="AH628" s="104" t="str">
        <f>IF(AC628="","",IF(ISNUMBER(AC628)=FALSE,"Não se aplica",IFERROR(VLOOKUP(AC628,Produtos!$A$1:$C$2319,3,FALSE),"Não Cadastrado")))</f>
        <v>Não se aplica</v>
      </c>
      <c r="AI628" s="104"/>
      <c r="AJ628" s="104" t="str">
        <f>VLOOKUP(Tabela2[[#This Row],[SIEMA]],Siema2025,26,FALSE)</f>
        <v/>
      </c>
      <c r="AK628" s="107" t="s">
        <v>6834</v>
      </c>
      <c r="AL628" s="107" t="s">
        <v>7182</v>
      </c>
      <c r="AM628" s="107"/>
      <c r="AN628" s="108" t="str">
        <f>VLOOKUP(Tabela2[[#This Row],[SIEMA]],Siema2025,51,FALSE)</f>
        <v/>
      </c>
      <c r="AO628" s="108" t="str">
        <f>VLOOKUP(Tabela2[[#This Row],[SIEMA]],Siema2025,53,FALSE)</f>
        <v/>
      </c>
      <c r="AP628" s="108" t="str">
        <f>VLOOKUP(Tabela2[[#This Row],[SIEMA]],Siema2025,55,FALSE)</f>
        <v>X</v>
      </c>
      <c r="AQ628" s="108" t="str">
        <f>VLOOKUP(Tabela2[[#This Row],[SIEMA]],Siema2025,57,FALSE)</f>
        <v>X</v>
      </c>
      <c r="AR628" s="108" t="str">
        <f>VLOOKUP(Tabela2[[#This Row],[SIEMA]],Siema2025,59,FALSE)</f>
        <v/>
      </c>
      <c r="AS628" s="108" t="str">
        <f>VLOOKUP(Tabela2[[#This Row],[SIEMA]],Siema2025,61,FALSE)</f>
        <v/>
      </c>
      <c r="AT628" s="108" t="str">
        <f>VLOOKUP(Tabela2[[#This Row],[SIEMA]],Siema2025,63,FALSE)</f>
        <v/>
      </c>
      <c r="AU628" s="108" t="str">
        <f>VLOOKUP(Tabela2[[#This Row],[SIEMA]],Siema2025,65,FALSE)</f>
        <v>X</v>
      </c>
      <c r="AV628" s="108" t="str">
        <f>VLOOKUP(Tabela2[[#This Row],[SIEMA]],Siema2025,67,FALSE)</f>
        <v/>
      </c>
      <c r="AW628" s="108" t="str">
        <f>VLOOKUP(Tabela2[[#This Row],[SIEMA]],Siema2025,69,FALSE)</f>
        <v/>
      </c>
      <c r="AX628" s="108" t="str">
        <f>VLOOKUP(Tabela2[[#This Row],[SIEMA]],Siema2025,71,FALSE)</f>
        <v/>
      </c>
      <c r="AY628" s="108" t="str">
        <f>VLOOKUP(Tabela2[[#This Row],[SIEMA]],Siema2025,73,FALSE)</f>
        <v/>
      </c>
      <c r="AZ628" s="108" t="str">
        <f>VLOOKUP(Tabela2[[#This Row],[SIEMA]],Siema2025,75,FALSE)</f>
        <v/>
      </c>
      <c r="BA628" s="108" t="str">
        <f>VLOOKUP(Tabela2[[#This Row],[SIEMA]],Siema2025,77,FALSE)</f>
        <v/>
      </c>
      <c r="BB628" s="108" t="str">
        <f>VLOOKUP(Tabela2[[#This Row],[SIEMA]],Siema2025,79,FALSE)</f>
        <v/>
      </c>
      <c r="BC628" s="108" t="str">
        <f>IF(Tabela2[[#This Row],[Outro(s) ]] = "X", "PREENCHER","NA")</f>
        <v>NA</v>
      </c>
      <c r="BD628" s="108" t="str">
        <f>VLOOKUP(Tabela2[[#This Row],[SIEMA]],Siema2025,82,FALSE)</f>
        <v/>
      </c>
      <c r="BE628" s="108" t="str">
        <f>VLOOKUP(Tabela2[[#This Row],[SIEMA]],Siema2025,81,FALSE)</f>
        <v/>
      </c>
      <c r="BF628" s="110" t="s">
        <v>6834</v>
      </c>
      <c r="BG628" s="110"/>
      <c r="BH628" s="111" t="s">
        <v>7062</v>
      </c>
      <c r="BI628" s="112" t="s">
        <v>7062</v>
      </c>
      <c r="BJ628" s="107" t="s">
        <v>7099</v>
      </c>
      <c r="BK628" s="104" t="s">
        <v>2696</v>
      </c>
      <c r="BL628" s="140">
        <v>45916</v>
      </c>
      <c r="BM628" s="108">
        <f ca="1">IF(Tabela2[[#This Row],[Data de atendimento do Ibama (considerar o primeiro documento/ação)]]="",_xlfn.DAYS(TODAY(),J628),_xlfn.DAYS(Tabela2[[#This Row],[Data de atendimento do Ibama (considerar o primeiro documento/ação)]],J628))</f>
        <v>9</v>
      </c>
      <c r="BN628" s="108" t="str">
        <f>IF(Tabela2[[#This Row],[Atendido pelo Ibama ("Não" ou "Sim")]]="Não","Preencher", IF(Tabela2[[#This Row],[Atendido pelo Ibama ("Não" ou "Sim")]]="Sim","NA",""))</f>
        <v>NA</v>
      </c>
      <c r="BO628" s="114" t="s">
        <v>7184</v>
      </c>
      <c r="BP628" s="108" t="str">
        <f>IF(Tabela2[[#This Row],[Forma de atendimento (primeiro documento/ação)]]= "Outros (especificar)", "PREENCHER","NA")</f>
        <v>NA</v>
      </c>
      <c r="BQ628" s="106" t="s">
        <v>123</v>
      </c>
      <c r="BR628" s="108" t="str">
        <f>IF(Tabela2[[#This Row],[Equipe do Ibama foi a campo? Houve sobrevoo do Poseidon?]] = "Sim", "PREENCHER","NA")</f>
        <v>NA</v>
      </c>
      <c r="BS628" s="108" t="str">
        <f>IF(Tabela2[[#This Row],[Se sim, foi emitida Ordem de Emergência? (informações vinculada à coluna CK)]] = "Sim", "PREENCHER","NA")</f>
        <v>NA</v>
      </c>
      <c r="BT628" s="108" t="s">
        <v>7230</v>
      </c>
      <c r="BU628" s="108" t="str">
        <f>IF(Tabela2[[#This Row],[Houve envio de Informações Pós-acidente (preencher "não se aplica" quando de competência estadual/municipal)]] = "Sim", "PREENCHER","NA")</f>
        <v>NA</v>
      </c>
      <c r="BV628" s="108" t="str">
        <f>IF(Tabela2[[#This Row],[Houve avaliação das informações pós-acidente solicitadas/enviadas?]] = "Sim", "PREENCHER","NA")</f>
        <v>NA</v>
      </c>
      <c r="BW628" s="108" t="s">
        <v>2696</v>
      </c>
      <c r="BX628" s="106" t="s">
        <v>7102</v>
      </c>
      <c r="BY628" s="140">
        <v>45916</v>
      </c>
      <c r="BZ628" s="104">
        <f>IF(Tabela2[[#This Row],[Data do documento de encerramento]]="NA","NA",IF(Tabela2[[#This Row],[Data do documento de encerramento]]="","Pendente de conclusão/ encerramento",_xlfn.DAYS(Tabela2[[#This Row],[Data do documento de encerramento]],J628)))</f>
        <v>9</v>
      </c>
      <c r="CA628" s="107"/>
      <c r="CB628" s="107"/>
      <c r="CC628" s="107"/>
      <c r="CD628" s="107"/>
      <c r="CE628" s="107"/>
      <c r="CF628" s="107"/>
    </row>
    <row r="629" spans="1:84" ht="15" hidden="1" customHeight="1">
      <c r="A629" s="169">
        <v>20259861222</v>
      </c>
      <c r="B629" s="170" t="s">
        <v>9877</v>
      </c>
      <c r="C629" s="108" t="str">
        <f>VLOOKUP(Tabela2[[#This Row],[SIEMA]],Siema2025,4,FALSE)</f>
        <v xml:space="preserve"> TO</v>
      </c>
      <c r="D629" s="106" t="str">
        <f>VLOOKUP(Tabela2[[#This Row],[SIEMA]],Siema2025,3,FALSE)</f>
        <v xml:space="preserve">Palmeirante </v>
      </c>
      <c r="E629" s="106" t="str">
        <f>VLOOKUP(Tabela2[[#This Row],[SIEMA]],Siema2025,20,FALSE)</f>
        <v>Fazenda Buritirana, s/n°, 77798-000 - Palmeirante %u2013 TO, Brasil</v>
      </c>
      <c r="F629" s="106" t="s">
        <v>9878</v>
      </c>
      <c r="G629" s="172" t="s">
        <v>9879</v>
      </c>
      <c r="H629" s="172" t="s">
        <v>9880</v>
      </c>
      <c r="I629" s="104" t="s">
        <v>7114</v>
      </c>
      <c r="J629" s="105">
        <f>VLOOKUP(Tabela2[[#This Row],[SIEMA]],Siema2025,2,FALSE)</f>
        <v>45908</v>
      </c>
      <c r="K629" s="105" t="str">
        <f>VLOOKUP(Tabela2[[#This Row],[SIEMA]],Siema2025,16,FALSE)</f>
        <v>Segunda</v>
      </c>
      <c r="L629" s="106" t="str">
        <f>IF(Tabela2[[#This Row],[Data]]="","Sem Informação",VLOOKUP(MONTH(Tabela2[[#This Row],[Data]]),'[1]Validação de dados'!$I$1:$J$13,2,0))</f>
        <v>Setembro</v>
      </c>
      <c r="M629" s="104">
        <f>YEAR(Tabela2[[#This Row],[Data]])</f>
        <v>2025</v>
      </c>
      <c r="N629" s="105" t="str">
        <f>VLOOKUP(Tabela2[[#This Row],[SIEMA]],Siema2025,17,FALSE)</f>
        <v>Matutino</v>
      </c>
      <c r="O629" s="105" t="s">
        <v>162</v>
      </c>
      <c r="P629" s="104" t="str">
        <f>VLOOKUP(Tabela2[[#This Row],[SIEMA]],Siema2025,21,FALSE)</f>
        <v>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v>
      </c>
      <c r="Q629" s="104" t="s">
        <v>7127</v>
      </c>
      <c r="R629" s="104" t="s">
        <v>7127</v>
      </c>
      <c r="S629" s="107" t="s">
        <v>7127</v>
      </c>
      <c r="T629" s="104" t="s">
        <v>7127</v>
      </c>
      <c r="U629" s="104" t="str">
        <f>VLOOKUP(Tabela2[[#This Row],[SIEMA]],Siema2025,12,FALSE)</f>
        <v xml:space="preserve"> </v>
      </c>
      <c r="V629" s="104" t="s">
        <v>7127</v>
      </c>
      <c r="W629" s="104" t="str">
        <f>VLOOKUP(Tabela2[[#This Row],[SIEMA]],Siema2025,10,FALSE)</f>
        <v/>
      </c>
      <c r="X629" s="113"/>
      <c r="Y629" s="109" t="str">
        <f>IF(W629="","", IF(W629="NC","", IF(W629="NE","", IF(W629="NA","",IFERROR(VLOOKUP(W629,Produtos!$A$1:$C$2319,2,FALSE),"Não Cadastrado")))))</f>
        <v/>
      </c>
      <c r="Z629" s="104" t="str">
        <f>VLOOKUP(Tabela2[[#This Row],[SIEMA]],Siema2025,11,FALSE)</f>
        <v xml:space="preserve"> </v>
      </c>
      <c r="AA629" s="104" t="str">
        <f>VLOOKUP(Tabela2[[#This Row],[SIEMA]],Siema2025,12,FALSE)</f>
        <v xml:space="preserve"> </v>
      </c>
      <c r="AB629" s="104" t="str">
        <f>IF(W629="","",IF(ISNUMBER(W629)=FALSE,"Não se aplica",IFERROR(VLOOKUP(W629,Produtos!$A$1:$C$2319,3,FALSE),"Não Cadastrado")))</f>
        <v/>
      </c>
      <c r="AC629" s="104"/>
      <c r="AD629" s="108"/>
      <c r="AE629" s="107" t="str">
        <f>IF(AC629="","", IF(AC629="NC","", IF(AC629="NE","", IF(AC629="NA","",IFERROR(VLOOKUP(AC629,Produtos!$A$1:$C$2319,2,FALSE),"Não Cadastrado")))))</f>
        <v/>
      </c>
      <c r="AF629" s="104"/>
      <c r="AG629" s="104"/>
      <c r="AH629" s="104" t="str">
        <f>IF(AC629="","",IF(ISNUMBER(AC629)=FALSE,"Não se aplica",IFERROR(VLOOKUP(AC629,Produtos!$A$1:$C$2319,3,FALSE),"Não Cadastrado")))</f>
        <v/>
      </c>
      <c r="AI629" s="104"/>
      <c r="AJ629" s="104" t="str">
        <f>VLOOKUP(Tabela2[[#This Row],[SIEMA]],Siema2025,26,FALSE)</f>
        <v>Em investigação pela equipe VLI</v>
      </c>
      <c r="AK629" s="107" t="s">
        <v>7636</v>
      </c>
      <c r="AL629" s="107"/>
      <c r="AM629" s="107"/>
      <c r="AN629" s="108" t="str">
        <f>VLOOKUP(Tabela2[[#This Row],[SIEMA]],Siema2025,51,FALSE)</f>
        <v/>
      </c>
      <c r="AO629" s="108" t="str">
        <f>VLOOKUP(Tabela2[[#This Row],[SIEMA]],Siema2025,53,FALSE)</f>
        <v/>
      </c>
      <c r="AP629" s="108" t="str">
        <f>VLOOKUP(Tabela2[[#This Row],[SIEMA]],Siema2025,55,FALSE)</f>
        <v/>
      </c>
      <c r="AQ629" s="108" t="str">
        <f>VLOOKUP(Tabela2[[#This Row],[SIEMA]],Siema2025,57,FALSE)</f>
        <v/>
      </c>
      <c r="AR629" s="108" t="str">
        <f>VLOOKUP(Tabela2[[#This Row],[SIEMA]],Siema2025,59,FALSE)</f>
        <v/>
      </c>
      <c r="AS629" s="108" t="str">
        <f>VLOOKUP(Tabela2[[#This Row],[SIEMA]],Siema2025,61,FALSE)</f>
        <v/>
      </c>
      <c r="AT629" s="108" t="str">
        <f>VLOOKUP(Tabela2[[#This Row],[SIEMA]],Siema2025,63,FALSE)</f>
        <v/>
      </c>
      <c r="AU629" s="108" t="str">
        <f>VLOOKUP(Tabela2[[#This Row],[SIEMA]],Siema2025,65,FALSE)</f>
        <v>X</v>
      </c>
      <c r="AV629" s="108" t="str">
        <f>VLOOKUP(Tabela2[[#This Row],[SIEMA]],Siema2025,67,FALSE)</f>
        <v/>
      </c>
      <c r="AW629" s="108" t="str">
        <f>VLOOKUP(Tabela2[[#This Row],[SIEMA]],Siema2025,69,FALSE)</f>
        <v/>
      </c>
      <c r="AX629" s="108" t="str">
        <f>VLOOKUP(Tabela2[[#This Row],[SIEMA]],Siema2025,71,FALSE)</f>
        <v>X</v>
      </c>
      <c r="AY629" s="108" t="str">
        <f>VLOOKUP(Tabela2[[#This Row],[SIEMA]],Siema2025,73,FALSE)</f>
        <v/>
      </c>
      <c r="AZ629" s="108" t="str">
        <f>VLOOKUP(Tabela2[[#This Row],[SIEMA]],Siema2025,75,FALSE)</f>
        <v/>
      </c>
      <c r="BA629" s="108" t="str">
        <f>VLOOKUP(Tabela2[[#This Row],[SIEMA]],Siema2025,77,FALSE)</f>
        <v/>
      </c>
      <c r="BB629" s="108" t="str">
        <f>VLOOKUP(Tabela2[[#This Row],[SIEMA]],Siema2025,79,FALSE)</f>
        <v/>
      </c>
      <c r="BC629" s="108" t="str">
        <f>IF(Tabela2[[#This Row],[Outro(s) ]] = "X", "PREENCHER","NA")</f>
        <v>NA</v>
      </c>
      <c r="BD629" s="108" t="str">
        <f>VLOOKUP(Tabela2[[#This Row],[SIEMA]],Siema2025,82,FALSE)</f>
        <v/>
      </c>
      <c r="BE629" s="108" t="str">
        <f>VLOOKUP(Tabela2[[#This Row],[SIEMA]],Siema2025,81,FALSE)</f>
        <v/>
      </c>
      <c r="BF629" s="110" t="s">
        <v>7176</v>
      </c>
      <c r="BG629" s="110"/>
      <c r="BH629" s="111" t="str">
        <f>VLOOKUP(Tabela2[[#This Row],[SIEMA]],Siema2025,29,FALSE)</f>
        <v/>
      </c>
      <c r="BI629" s="112" t="str">
        <f>VLOOKUP(Tabela2[[#This Row],[SIEMA]],Siema2025,107,FALSE)</f>
        <v>Não</v>
      </c>
      <c r="BJ629" s="107" t="s">
        <v>7099</v>
      </c>
      <c r="BK629" s="104" t="s">
        <v>2696</v>
      </c>
      <c r="BL629" s="140">
        <v>45911</v>
      </c>
      <c r="BM629" s="108">
        <f ca="1">IF(Tabela2[[#This Row],[Data de atendimento do Ibama (considerar o primeiro documento/ação)]]="",_xlfn.DAYS(TODAY(),J629),_xlfn.DAYS(Tabela2[[#This Row],[Data de atendimento do Ibama (considerar o primeiro documento/ação)]],J629))</f>
        <v>3</v>
      </c>
      <c r="BN629" s="108" t="str">
        <f>IF(Tabela2[[#This Row],[Atendido pelo Ibama ("Não" ou "Sim")]]="Não","Preencher", IF(Tabela2[[#This Row],[Atendido pelo Ibama ("Não" ou "Sim")]]="Sim","NA",""))</f>
        <v>NA</v>
      </c>
      <c r="BO629" s="114" t="s">
        <v>7124</v>
      </c>
      <c r="BP629" s="108" t="s">
        <v>9515</v>
      </c>
      <c r="BQ629" s="106" t="s">
        <v>2696</v>
      </c>
      <c r="BR629" s="108" t="s">
        <v>2696</v>
      </c>
      <c r="BS629" s="108" t="s">
        <v>2696</v>
      </c>
      <c r="BT629" s="108" t="s">
        <v>7230</v>
      </c>
      <c r="BU629" s="108" t="str">
        <f>IF(Tabela2[[#This Row],[Houve envio de Informações Pós-acidente (preencher "não se aplica" quando de competência estadual/municipal)]] = "Sim", "PREENCHER","NA")</f>
        <v>NA</v>
      </c>
      <c r="BV629" s="108" t="str">
        <f>IF(Tabela2[[#This Row],[Houve avaliação das informações pós-acidente solicitadas/enviadas?]] = "Sim", "PREENCHER","NA")</f>
        <v>NA</v>
      </c>
      <c r="BW629" s="108" t="s">
        <v>2696</v>
      </c>
      <c r="BX629" s="106" t="s">
        <v>7116</v>
      </c>
      <c r="BY629" s="140">
        <v>45946</v>
      </c>
      <c r="BZ629" s="104">
        <f>IF(Tabela2[[#This Row],[Data do documento de encerramento]]="NA","NA",IF(Tabela2[[#This Row],[Data do documento de encerramento]]="","Pendente de conclusão/ encerramento",_xlfn.DAYS(Tabela2[[#This Row],[Data do documento de encerramento]],J629)))</f>
        <v>38</v>
      </c>
      <c r="CA629" s="107"/>
      <c r="CB629" s="107"/>
      <c r="CC629" s="115"/>
      <c r="CD629" s="107"/>
      <c r="CE629" s="107"/>
      <c r="CF629" s="107"/>
    </row>
    <row r="630" spans="1:84" ht="15" hidden="1" customHeight="1">
      <c r="A630" s="169">
        <v>20259879228</v>
      </c>
      <c r="B630" s="170" t="s">
        <v>9881</v>
      </c>
      <c r="C630" s="108" t="str">
        <f>VLOOKUP(Tabela2[[#This Row],[SIEMA]],Siema2025,4,FALSE)</f>
        <v xml:space="preserve"> MG</v>
      </c>
      <c r="D630" s="106" t="str">
        <f>VLOOKUP(Tabela2[[#This Row],[SIEMA]],Siema2025,3,FALSE)</f>
        <v xml:space="preserve">Córrego Danta </v>
      </c>
      <c r="E630" s="106" t="str">
        <f>VLOOKUP(Tabela2[[#This Row],[SIEMA]],Siema2025,20,FALSE)</f>
        <v>km 700</v>
      </c>
      <c r="F630" s="106" t="s">
        <v>9882</v>
      </c>
      <c r="G630" s="106" t="s">
        <v>9883</v>
      </c>
      <c r="H630" s="106" t="s">
        <v>9884</v>
      </c>
      <c r="I630" s="104" t="s">
        <v>7114</v>
      </c>
      <c r="J630" s="105">
        <f>VLOOKUP(Tabela2[[#This Row],[SIEMA]],Siema2025,2,FALSE)</f>
        <v>45908</v>
      </c>
      <c r="K630" s="105" t="str">
        <f>VLOOKUP(Tabela2[[#This Row],[SIEMA]],Siema2025,16,FALSE)</f>
        <v>Segunda</v>
      </c>
      <c r="L630" s="106" t="str">
        <f>IF(Tabela2[[#This Row],[Data]]="","Sem Informação",VLOOKUP(MONTH(Tabela2[[#This Row],[Data]]),'[1]Validação de dados'!$I$1:$J$13,2,0))</f>
        <v>Setembro</v>
      </c>
      <c r="M630" s="104">
        <f>YEAR(Tabela2[[#This Row],[Data]])</f>
        <v>2025</v>
      </c>
      <c r="N630" s="105" t="str">
        <f>VLOOKUP(Tabela2[[#This Row],[SIEMA]],Siema2025,17,FALSE)</f>
        <v>Noturno</v>
      </c>
      <c r="O630" s="105" t="str">
        <f>VLOOKUP(Tabela2[[#This Row],[SIEMA]],Siema2025,5,FALSE)</f>
        <v>Ferrovia</v>
      </c>
      <c r="P630" s="104" t="str">
        <f>VLOOKUP(Tabela2[[#This Row],[SIEMA]],Siema2025,21,FALSE)</f>
        <v>A composição J100 entrou em emergência no trecho entre ET2 e EUR (Tigre 2 e Uruburetama) km 700. Durante a revista inicial, foram identificados cinco vagões acidentados, sendo: um descarrilado, três adernados, um tombado e um atravessado na linha.</v>
      </c>
      <c r="Q630" s="104" t="s">
        <v>7127</v>
      </c>
      <c r="R630" s="104" t="s">
        <v>7127</v>
      </c>
      <c r="S630" s="107" t="s">
        <v>7462</v>
      </c>
      <c r="T630" s="104">
        <v>77.7</v>
      </c>
      <c r="U630" s="104" t="s">
        <v>7121</v>
      </c>
      <c r="V630" s="104" t="s">
        <v>7127</v>
      </c>
      <c r="W630" s="104"/>
      <c r="X630" s="113"/>
      <c r="Y630" s="109" t="str">
        <f>IF(W630="","", IF(W630="NC","", IF(W630="NE","", IF(W630="NA","",IFERROR(VLOOKUP(W630,Produtos!$A$1:$C$2319,2,FALSE),"Não Cadastrado")))))</f>
        <v/>
      </c>
      <c r="Z630" s="104" t="str">
        <f>VLOOKUP(Tabela2[[#This Row],[SIEMA]],Siema2025,11,FALSE)</f>
        <v/>
      </c>
      <c r="AA630" s="104" t="str">
        <f>VLOOKUP(Tabela2[[#This Row],[SIEMA]],Siema2025,12,FALSE)</f>
        <v/>
      </c>
      <c r="AB630" s="104" t="str">
        <f>IF(W630="","",IF(ISNUMBER(W630)=FALSE,"Não se aplica",IFERROR(VLOOKUP(W630,Produtos!$A$1:$C$2319,3,FALSE),"Não Cadastrado")))</f>
        <v/>
      </c>
      <c r="AC630" s="104"/>
      <c r="AD630" s="108"/>
      <c r="AE630" s="107" t="str">
        <f>IF(AC630="","", IF(AC630="NC","", IF(AC630="NE","", IF(AC630="NA","",IFERROR(VLOOKUP(AC630,Produtos!$A$1:$C$2319,2,FALSE),"Não Cadastrado")))))</f>
        <v/>
      </c>
      <c r="AF630" s="104"/>
      <c r="AG630" s="104"/>
      <c r="AH630" s="104" t="str">
        <f>IF(AC630="","",IF(ISNUMBER(AC630)=FALSE,"Não se aplica",IFERROR(VLOOKUP(AC630,Produtos!$A$1:$C$2319,3,FALSE),"Não Cadastrado")))</f>
        <v/>
      </c>
      <c r="AI630" s="104"/>
      <c r="AJ630" s="104" t="str">
        <f>VLOOKUP(Tabela2[[#This Row],[SIEMA]],Siema2025,26,FALSE)</f>
        <v/>
      </c>
      <c r="AK630" s="107" t="s">
        <v>7112</v>
      </c>
      <c r="AL630" s="107"/>
      <c r="AM630" s="107"/>
      <c r="AN630" s="108" t="str">
        <f>VLOOKUP(Tabela2[[#This Row],[SIEMA]],Siema2025,51,FALSE)</f>
        <v/>
      </c>
      <c r="AO630" s="108" t="str">
        <f>VLOOKUP(Tabela2[[#This Row],[SIEMA]],Siema2025,53,FALSE)</f>
        <v/>
      </c>
      <c r="AP630" s="108" t="str">
        <f>VLOOKUP(Tabela2[[#This Row],[SIEMA]],Siema2025,55,FALSE)</f>
        <v/>
      </c>
      <c r="AQ630" s="108" t="str">
        <f>VLOOKUP(Tabela2[[#This Row],[SIEMA]],Siema2025,57,FALSE)</f>
        <v/>
      </c>
      <c r="AR630" s="108" t="str">
        <f>VLOOKUP(Tabela2[[#This Row],[SIEMA]],Siema2025,59,FALSE)</f>
        <v/>
      </c>
      <c r="AS630" s="108" t="str">
        <f>VLOOKUP(Tabela2[[#This Row],[SIEMA]],Siema2025,61,FALSE)</f>
        <v/>
      </c>
      <c r="AT630" s="108" t="str">
        <f>VLOOKUP(Tabela2[[#This Row],[SIEMA]],Siema2025,63,FALSE)</f>
        <v/>
      </c>
      <c r="AU630" s="108" t="str">
        <f>VLOOKUP(Tabela2[[#This Row],[SIEMA]],Siema2025,65,FALSE)</f>
        <v>X</v>
      </c>
      <c r="AV630" s="108" t="str">
        <f>VLOOKUP(Tabela2[[#This Row],[SIEMA]],Siema2025,67,FALSE)</f>
        <v/>
      </c>
      <c r="AW630" s="108" t="str">
        <f>VLOOKUP(Tabela2[[#This Row],[SIEMA]],Siema2025,69,FALSE)</f>
        <v/>
      </c>
      <c r="AX630" s="108" t="str">
        <f>VLOOKUP(Tabela2[[#This Row],[SIEMA]],Siema2025,71,FALSE)</f>
        <v/>
      </c>
      <c r="AY630" s="108" t="str">
        <f>VLOOKUP(Tabela2[[#This Row],[SIEMA]],Siema2025,73,FALSE)</f>
        <v/>
      </c>
      <c r="AZ630" s="108" t="str">
        <f>VLOOKUP(Tabela2[[#This Row],[SIEMA]],Siema2025,75,FALSE)</f>
        <v/>
      </c>
      <c r="BA630" s="108" t="str">
        <f>VLOOKUP(Tabela2[[#This Row],[SIEMA]],Siema2025,77,FALSE)</f>
        <v/>
      </c>
      <c r="BB630" s="108" t="str">
        <f>VLOOKUP(Tabela2[[#This Row],[SIEMA]],Siema2025,79,FALSE)</f>
        <v/>
      </c>
      <c r="BC630" s="108" t="str">
        <f>IF(Tabela2[[#This Row],[Outro(s) ]] = "X", "PREENCHER","NA")</f>
        <v>NA</v>
      </c>
      <c r="BD630" s="108" t="str">
        <f>VLOOKUP(Tabela2[[#This Row],[SIEMA]],Siema2025,82,FALSE)</f>
        <v/>
      </c>
      <c r="BE630" s="108" t="str">
        <f>VLOOKUP(Tabela2[[#This Row],[SIEMA]],Siema2025,81,FALSE)</f>
        <v/>
      </c>
      <c r="BF630" s="110" t="s">
        <v>7176</v>
      </c>
      <c r="BG630" s="110" t="s">
        <v>7177</v>
      </c>
      <c r="BH630" s="111" t="str">
        <f>VLOOKUP(Tabela2[[#This Row],[SIEMA]],Siema2025,29,FALSE)</f>
        <v>00924429000175</v>
      </c>
      <c r="BI630" s="112" t="str">
        <f>VLOOKUP(Tabela2[[#This Row],[SIEMA]],Siema2025,107,FALSE)</f>
        <v>Não</v>
      </c>
      <c r="BJ630" s="107" t="s">
        <v>7099</v>
      </c>
      <c r="BK630" s="104" t="s">
        <v>2696</v>
      </c>
      <c r="BL630" s="140">
        <v>45909</v>
      </c>
      <c r="BM630" s="108">
        <f ca="1">IF(Tabela2[[#This Row],[Data de atendimento do Ibama (considerar o primeiro documento/ação)]]="",_xlfn.DAYS(TODAY(),J630),_xlfn.DAYS(Tabela2[[#This Row],[Data de atendimento do Ibama (considerar o primeiro documento/ação)]],J630))</f>
        <v>1</v>
      </c>
      <c r="BN630" s="108" t="str">
        <f>IF(Tabela2[[#This Row],[Atendido pelo Ibama ("Não" ou "Sim")]]="Não","Preencher", IF(Tabela2[[#This Row],[Atendido pelo Ibama ("Não" ou "Sim")]]="Sim","NA",""))</f>
        <v>NA</v>
      </c>
      <c r="BO630" s="114" t="s">
        <v>7100</v>
      </c>
      <c r="BP630" s="108" t="str">
        <f>IF(Tabela2[[#This Row],[Forma de atendimento (primeiro documento/ação)]]= "Outros (especificar)", "PREENCHER","NA")</f>
        <v>NA</v>
      </c>
      <c r="BQ630" s="106" t="s">
        <v>123</v>
      </c>
      <c r="BR630" s="108" t="str">
        <f>IF(Tabela2[[#This Row],[Equipe do Ibama foi a campo? Houve sobrevoo do Poseidon?]] = "Sim", "PREENCHER","NA")</f>
        <v>NA</v>
      </c>
      <c r="BS630" s="108" t="str">
        <f>IF(Tabela2[[#This Row],[Se sim, foi emitida Ordem de Emergência? (informações vinculada à coluna CK)]] = "Sim", "PREENCHER","NA")</f>
        <v>NA</v>
      </c>
      <c r="BT630" s="108" t="s">
        <v>7101</v>
      </c>
      <c r="BU630" s="108" t="s">
        <v>2696</v>
      </c>
      <c r="BV630" s="108" t="s">
        <v>123</v>
      </c>
      <c r="BW630" s="108" t="s">
        <v>123</v>
      </c>
      <c r="BX630" s="106" t="s">
        <v>7127</v>
      </c>
      <c r="BY630" s="106"/>
      <c r="BZ630" s="104" t="str">
        <f>IF(Tabela2[[#This Row],[Data do documento de encerramento]]="NA","NA",IF(Tabela2[[#This Row],[Data do documento de encerramento]]="","Pendente de conclusão/ encerramento",_xlfn.DAYS(Tabela2[[#This Row],[Data do documento de encerramento]],J630)))</f>
        <v>Pendente de conclusão/ encerramento</v>
      </c>
      <c r="CA630" s="107"/>
      <c r="CB630" s="107"/>
      <c r="CC630" s="107"/>
      <c r="CD630" s="107"/>
      <c r="CE630" s="107"/>
      <c r="CF630" s="107"/>
    </row>
    <row r="631" spans="1:84" ht="60.75" hidden="1">
      <c r="A631" s="169">
        <v>20259928809</v>
      </c>
      <c r="B631" s="170" t="s">
        <v>9885</v>
      </c>
      <c r="C631" s="108" t="str">
        <f>VLOOKUP(Tabela2[[#This Row],[SIEMA]],Siema2025,4,FALSE)</f>
        <v xml:space="preserve"> SP</v>
      </c>
      <c r="D631" s="106" t="str">
        <f>VLOOKUP(Tabela2[[#This Row],[SIEMA]],Siema2025,3,FALSE)</f>
        <v xml:space="preserve">José Bonifácio </v>
      </c>
      <c r="E631" s="106" t="s">
        <v>7392</v>
      </c>
      <c r="F631" s="106" t="s">
        <v>9886</v>
      </c>
      <c r="G631" s="106" t="s">
        <v>9887</v>
      </c>
      <c r="H631" s="106" t="s">
        <v>9888</v>
      </c>
      <c r="I631" s="104" t="s">
        <v>7114</v>
      </c>
      <c r="J631" s="105">
        <f>VLOOKUP(Tabela2[[#This Row],[SIEMA]],Siema2025,2,FALSE)</f>
        <v>45908</v>
      </c>
      <c r="K631" s="105" t="str">
        <f>VLOOKUP(Tabela2[[#This Row],[SIEMA]],Siema2025,16,FALSE)</f>
        <v>Segunda</v>
      </c>
      <c r="L631" s="106" t="str">
        <f>IF(Tabela2[[#This Row],[Data]]="","Sem Informação",VLOOKUP(MONTH(Tabela2[[#This Row],[Data]]),'[1]Validação de dados'!$I$1:$J$13,2,0))</f>
        <v>Setembro</v>
      </c>
      <c r="M631" s="104">
        <f>YEAR(Tabela2[[#This Row],[Data]])</f>
        <v>2025</v>
      </c>
      <c r="N631" s="105" t="str">
        <f>VLOOKUP(Tabela2[[#This Row],[SIEMA]],Siema2025,17,FALSE)</f>
        <v>Noturno</v>
      </c>
      <c r="O631" s="105" t="str">
        <f>VLOOKUP(Tabela2[[#This Row],[SIEMA]],Siema2025,5,FALSE)</f>
        <v>Rodovia</v>
      </c>
      <c r="P631" s="104" t="str">
        <f>VLOOKUP(Tabela2[[#This Row],[SIEMA]],Siema2025,21,FALSE)</f>
        <v>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v>
      </c>
      <c r="Q631" s="104">
        <v>1202</v>
      </c>
      <c r="R631" s="104" t="s">
        <v>9889</v>
      </c>
      <c r="S631" s="107" t="str">
        <f>IF(Q631="","", IF(Q631="NC","", IF(Q631="NE","", IF(Q631="NA","",IFERROR(VLOOKUP(Q631,[1]Produtos!$A$1:$C$2319,2,FALSE),"Não Cadastrado")))))</f>
        <v>GASÓLEO ou ÓLEO DIESEL ou ÓLEO PARA AQUECIMENTO, LEVE</v>
      </c>
      <c r="T631" s="104">
        <v>150</v>
      </c>
      <c r="U631" s="104" t="s">
        <v>648</v>
      </c>
      <c r="V631" s="104">
        <f>IF(Q631="","",IF(ISNUMBER(Q631)=FALSE,"Não se aplica",IFERROR(VLOOKUP(Q631,Produtos!$A$1:$C$2319,3,FALSE),"Não Cadastrado")))</f>
        <v>3</v>
      </c>
      <c r="W631" s="104" t="str">
        <f>VLOOKUP(Tabela2[[#This Row],[SIEMA]],Siema2025,10,FALSE)</f>
        <v/>
      </c>
      <c r="X631" s="113" t="str">
        <f>IF(Tabela2[[#This Row],[Origem do acidente]] = "Plataforma", "PREENCHER","NA")</f>
        <v>NA</v>
      </c>
      <c r="Y631" s="109" t="str">
        <f>IF(W631="","", IF(W631="NC","", IF(W631="NE","", IF(W631="NA","",IFERROR(VLOOKUP(W631,Produtos!$A$1:$C$2319,2,FALSE),"Não Cadastrado")))))</f>
        <v/>
      </c>
      <c r="Z631" s="104" t="str">
        <f>VLOOKUP(Tabela2[[#This Row],[SIEMA]],Siema2025,11,FALSE)</f>
        <v xml:space="preserve"> </v>
      </c>
      <c r="AA631" s="104" t="str">
        <f>VLOOKUP(Tabela2[[#This Row],[SIEMA]],Siema2025,12,FALSE)</f>
        <v xml:space="preserve"> </v>
      </c>
      <c r="AB631" s="104" t="str">
        <f>IF(W631="","",IF(ISNUMBER(W631)=FALSE,"Não se aplica",IFERROR(VLOOKUP(W631,Produtos!$A$1:$C$2319,3,FALSE),"Não Cadastrado")))</f>
        <v/>
      </c>
      <c r="AC631" s="104"/>
      <c r="AD631" s="108" t="str">
        <f>IF(Tabela2[[#This Row],[Origem do acidente]] = "Plataforma", "PREENCHER","NA")</f>
        <v>NA</v>
      </c>
      <c r="AE631" s="107" t="str">
        <f>IF(AC631="","", IF(AC631="NC","", IF(AC631="NE","", IF(AC631="NA","",IFERROR(VLOOKUP(AC631,Produtos!$A$1:$C$2319,2,FALSE),"Não Cadastrado")))))</f>
        <v/>
      </c>
      <c r="AF631" s="104"/>
      <c r="AG631" s="104"/>
      <c r="AH631" s="104" t="str">
        <f>IF(AC631="","",IF(ISNUMBER(AC631)=FALSE,"Não se aplica",IFERROR(VLOOKUP(AC631,Produtos!$A$1:$C$2319,3,FALSE),"Não Cadastrado")))</f>
        <v/>
      </c>
      <c r="AI631" s="104"/>
      <c r="AJ631" s="104" t="s">
        <v>9890</v>
      </c>
      <c r="AK631" s="107" t="s">
        <v>7190</v>
      </c>
      <c r="AL631" s="107" t="s">
        <v>7965</v>
      </c>
      <c r="AM631" s="107"/>
      <c r="AN631" s="108" t="str">
        <f>VLOOKUP(Tabela2[[#This Row],[SIEMA]],Siema2025,51,FALSE)</f>
        <v/>
      </c>
      <c r="AO631" s="108" t="str">
        <f>VLOOKUP(Tabela2[[#This Row],[SIEMA]],Siema2025,53,FALSE)</f>
        <v/>
      </c>
      <c r="AP631" s="108" t="str">
        <f>VLOOKUP(Tabela2[[#This Row],[SIEMA]],Siema2025,55,FALSE)</f>
        <v/>
      </c>
      <c r="AQ631" s="108" t="str">
        <f>VLOOKUP(Tabela2[[#This Row],[SIEMA]],Siema2025,57,FALSE)</f>
        <v/>
      </c>
      <c r="AR631" s="108" t="str">
        <f>VLOOKUP(Tabela2[[#This Row],[SIEMA]],Siema2025,59,FALSE)</f>
        <v/>
      </c>
      <c r="AS631" s="108" t="str">
        <f>VLOOKUP(Tabela2[[#This Row],[SIEMA]],Siema2025,61,FALSE)</f>
        <v/>
      </c>
      <c r="AT631" s="108" t="str">
        <f>VLOOKUP(Tabela2[[#This Row],[SIEMA]],Siema2025,63,FALSE)</f>
        <v/>
      </c>
      <c r="AU631" s="108"/>
      <c r="AV631" s="108" t="str">
        <f>VLOOKUP(Tabela2[[#This Row],[SIEMA]],Siema2025,67,FALSE)</f>
        <v/>
      </c>
      <c r="AW631" s="108" t="str">
        <f>VLOOKUP(Tabela2[[#This Row],[SIEMA]],Siema2025,69,FALSE)</f>
        <v/>
      </c>
      <c r="AX631" s="108" t="str">
        <f>VLOOKUP(Tabela2[[#This Row],[SIEMA]],Siema2025,71,FALSE)</f>
        <v/>
      </c>
      <c r="AY631" s="108" t="str">
        <f>VLOOKUP(Tabela2[[#This Row],[SIEMA]],Siema2025,73,FALSE)</f>
        <v/>
      </c>
      <c r="AZ631" s="108" t="str">
        <f>VLOOKUP(Tabela2[[#This Row],[SIEMA]],Siema2025,75,FALSE)</f>
        <v/>
      </c>
      <c r="BA631" s="108" t="str">
        <f>VLOOKUP(Tabela2[[#This Row],[SIEMA]],Siema2025,77,FALSE)</f>
        <v/>
      </c>
      <c r="BB631" s="108" t="str">
        <f>VLOOKUP(Tabela2[[#This Row],[SIEMA]],Siema2025,79,FALSE)</f>
        <v/>
      </c>
      <c r="BC631" s="108" t="str">
        <f>IF(Tabela2[[#This Row],[Outro(s) ]] = "X", "PREENCHER","NA")</f>
        <v>NA</v>
      </c>
      <c r="BD631" s="108" t="str">
        <f>VLOOKUP(Tabela2[[#This Row],[SIEMA]],Siema2025,82,FALSE)</f>
        <v/>
      </c>
      <c r="BE631" s="108" t="s">
        <v>7183</v>
      </c>
      <c r="BF631" s="110" t="str">
        <f>VLOOKUP(Tabela2[[#This Row],[SIEMA]],Siema2025,28,FALSE)</f>
        <v>Gato Transportes Ltda</v>
      </c>
      <c r="BG631" s="110"/>
      <c r="BH631" s="111" t="s">
        <v>7062</v>
      </c>
      <c r="BI631" s="112" t="s">
        <v>2696</v>
      </c>
      <c r="BJ631" s="107" t="s">
        <v>7099</v>
      </c>
      <c r="BK631" s="104" t="s">
        <v>123</v>
      </c>
      <c r="BL631" s="140" t="s">
        <v>7127</v>
      </c>
      <c r="BM631" s="108" t="e">
        <f ca="1">IF(Tabela2[[#This Row],[Data de atendimento do Ibama (considerar o primeiro documento/ação)]]="",_xlfn.DAYS(TODAY(),J631),_xlfn.DAYS(Tabela2[[#This Row],[Data de atendimento do Ibama (considerar o primeiro documento/ação)]],J631))</f>
        <v>#VALUE!</v>
      </c>
      <c r="BN631" s="108" t="s">
        <v>7469</v>
      </c>
      <c r="BO631" s="114" t="s">
        <v>637</v>
      </c>
      <c r="BP631" s="108" t="str">
        <f>IF(Tabela2[[#This Row],[Forma de atendimento (primeiro documento/ação)]]= "Outros (especificar)", "PREENCHER","NA")</f>
        <v>NA</v>
      </c>
      <c r="BQ631" s="106" t="s">
        <v>7114</v>
      </c>
      <c r="BR631" s="108" t="str">
        <f>IF(Tabela2[[#This Row],[Equipe do Ibama foi a campo? Houve sobrevoo do Poseidon?]] = "Sim", "PREENCHER","NA")</f>
        <v>NA</v>
      </c>
      <c r="BS631" s="108" t="str">
        <f>IF(Tabela2[[#This Row],[Se sim, foi emitida Ordem de Emergência? (informações vinculada à coluna CK)]] = "Sim", "PREENCHER","NA")</f>
        <v>NA</v>
      </c>
      <c r="BT631" s="108" t="s">
        <v>7101</v>
      </c>
      <c r="BU631" s="108" t="s">
        <v>123</v>
      </c>
      <c r="BV631" s="108" t="str">
        <f>IF(Tabela2[[#This Row],[Houve avaliação das informações pós-acidente solicitadas/enviadas?]] = "Sim", "PREENCHER","NA")</f>
        <v>NA</v>
      </c>
      <c r="BW631" s="108" t="s">
        <v>123</v>
      </c>
      <c r="BX631" s="106" t="s">
        <v>7127</v>
      </c>
      <c r="BY631" s="106"/>
      <c r="BZ631" s="104" t="str">
        <f>IF(Tabela2[[#This Row],[Data do documento de encerramento]]="NA","NA",IF(Tabela2[[#This Row],[Data do documento de encerramento]]="","Pendente de conclusão/ encerramento",_xlfn.DAYS(Tabela2[[#This Row],[Data do documento de encerramento]],J631)))</f>
        <v>Pendente de conclusão/ encerramento</v>
      </c>
      <c r="CA631" s="107" t="s">
        <v>9891</v>
      </c>
      <c r="CB631" s="107"/>
      <c r="CC631" s="107"/>
      <c r="CD631" s="107"/>
      <c r="CE631" s="107"/>
      <c r="CF631" s="107"/>
    </row>
    <row r="632" spans="1:84" ht="30.75" hidden="1">
      <c r="A632" s="169">
        <v>202591046828</v>
      </c>
      <c r="B632" s="170" t="s">
        <v>9892</v>
      </c>
      <c r="C632" s="108" t="str">
        <f>VLOOKUP(Tabela2[[#This Row],[SIEMA]],Siema2025,4,FALSE)</f>
        <v xml:space="preserve"> SE</v>
      </c>
      <c r="D632" s="106" t="str">
        <f>VLOOKUP(Tabela2[[#This Row],[SIEMA]],Siema2025,3,FALSE)</f>
        <v xml:space="preserve">Carmópolis </v>
      </c>
      <c r="E632" s="106" t="str">
        <f>VLOOKUP(Tabela2[[#This Row],[SIEMA]],Siema2025,20,FALSE)</f>
        <v>Poço LOC-CP39D-CE (Poço em perfuração), Carmópolis-SE</v>
      </c>
      <c r="F632" s="106" t="s">
        <v>9893</v>
      </c>
      <c r="G632" s="106" t="s">
        <v>9894</v>
      </c>
      <c r="H632" s="106" t="s">
        <v>9895</v>
      </c>
      <c r="I632" s="104" t="s">
        <v>7223</v>
      </c>
      <c r="J632" s="105">
        <f>VLOOKUP(Tabela2[[#This Row],[SIEMA]],Siema2025,2,FALSE)</f>
        <v>45908</v>
      </c>
      <c r="K632" s="105" t="str">
        <f>VLOOKUP(Tabela2[[#This Row],[SIEMA]],Siema2025,16,FALSE)</f>
        <v>Segunda</v>
      </c>
      <c r="L632" s="106" t="str">
        <f>IF(Tabela2[[#This Row],[Data]]="","Sem Informação",VLOOKUP(MONTH(Tabela2[[#This Row],[Data]]),'[1]Validação de dados'!$I$1:$J$13,2,0))</f>
        <v>Setembro</v>
      </c>
      <c r="M632" s="104">
        <f>YEAR(Tabela2[[#This Row],[Data]])</f>
        <v>2025</v>
      </c>
      <c r="N632" s="105" t="str">
        <f>VLOOKUP(Tabela2[[#This Row],[SIEMA]],Siema2025,17,FALSE)</f>
        <v>Vespertino</v>
      </c>
      <c r="O632" s="105" t="s">
        <v>145</v>
      </c>
      <c r="P632" s="104" t="str">
        <f>VLOOKUP(Tabela2[[#This Row],[SIEMA]],Siema2025,21,FALSE)</f>
        <v>Poço Terrestre (Poço LOC-CP39D-CE)</v>
      </c>
      <c r="Q632" s="104" t="s">
        <v>7094</v>
      </c>
      <c r="R632" s="104" t="str">
        <f>VLOOKUP(Tabela2[[#This Row],[SIEMA]],Siema2025,10,FALSE)</f>
        <v>Fluido de perfuração/completação a base de água</v>
      </c>
      <c r="S632" s="107" t="str">
        <f>IF(Q632="","", IF(Q632="NC","", IF(Q632="NE","", IF(Q632="NA","",IFERROR(VLOOKUP(Q632,[1]Produtos!$A$1:$C$2319,2,FALSE),"Não Cadastrado")))))</f>
        <v/>
      </c>
      <c r="T632" s="104" t="str">
        <f>VLOOKUP(Tabela2[[#This Row],[SIEMA]],Siema2025,11,FALSE)</f>
        <v>0.686</v>
      </c>
      <c r="U632" s="104" t="str">
        <f>VLOOKUP(Tabela2[[#This Row],[SIEMA]],Siema2025,12,FALSE)</f>
        <v>M3</v>
      </c>
      <c r="V632" s="104" t="str">
        <f>IF(Q632="","",IF(ISNUMBER(Q632)=FALSE,"Não se aplica",IFERROR(VLOOKUP(Q632,Produtos!$A$1:$C$2319,3,FALSE),"Não Cadastrado")))</f>
        <v>Não se aplica</v>
      </c>
      <c r="W632" s="104"/>
      <c r="X632" s="113" t="str">
        <f>IF(Tabela2[[#This Row],[Origem do acidente]] = "Plataforma", "PREENCHER","NA")</f>
        <v>NA</v>
      </c>
      <c r="Y632" s="109" t="str">
        <f>IF(W632="","", IF(W632="NC","", IF(W632="NE","", IF(W632="NA","",IFERROR(VLOOKUP(W632,Produtos!$A$1:$C$2319,2,FALSE),"Não Cadastrado")))))</f>
        <v/>
      </c>
      <c r="Z632" s="104"/>
      <c r="AA632" s="104" t="str">
        <f>VLOOKUP(Tabela2[[#This Row],[SIEMA]],Siema2025,12,FALSE)</f>
        <v>M3</v>
      </c>
      <c r="AB632" s="104" t="str">
        <f>IF(W632="","",IF(ISNUMBER(W632)=FALSE,"Não se aplica",IFERROR(VLOOKUP(W632,Produtos!$A$1:$C$2319,3,FALSE),"Não Cadastrado")))</f>
        <v/>
      </c>
      <c r="AC632" s="104"/>
      <c r="AD632" s="108" t="str">
        <f>IF(Tabela2[[#This Row],[Origem do acidente]] = "Plataforma", "PREENCHER","NA")</f>
        <v>NA</v>
      </c>
      <c r="AE632" s="107" t="str">
        <f>IF(AC632="","", IF(AC632="NC","", IF(AC632="NE","", IF(AC632="NA","",IFERROR(VLOOKUP(AC632,Produtos!$A$1:$C$2319,2,FALSE),"Não Cadastrado")))))</f>
        <v/>
      </c>
      <c r="AF632" s="104"/>
      <c r="AG632" s="104"/>
      <c r="AH632" s="104" t="str">
        <f>IF(AC632="","",IF(ISNUMBER(AC632)=FALSE,"Não se aplica",IFERROR(VLOOKUP(AC632,Produtos!$A$1:$C$2319,3,FALSE),"Não Cadastrado")))</f>
        <v/>
      </c>
      <c r="AI632" s="104"/>
      <c r="AJ632" s="104" t="str">
        <f>VLOOKUP(Tabela2[[#This Row],[SIEMA]],Siema2025,26,FALSE)</f>
        <v>Obstrução da flow line.</v>
      </c>
      <c r="AK632" s="107" t="s">
        <v>7112</v>
      </c>
      <c r="AL632" s="107"/>
      <c r="AM632" s="107"/>
      <c r="AN632" s="108" t="str">
        <f>VLOOKUP(Tabela2[[#This Row],[SIEMA]],Siema2025,51,FALSE)</f>
        <v/>
      </c>
      <c r="AO632" s="108" t="str">
        <f>VLOOKUP(Tabela2[[#This Row],[SIEMA]],Siema2025,53,FALSE)</f>
        <v/>
      </c>
      <c r="AP632" s="108" t="str">
        <f>VLOOKUP(Tabela2[[#This Row],[SIEMA]],Siema2025,55,FALSE)</f>
        <v/>
      </c>
      <c r="AQ632" s="108" t="str">
        <f>VLOOKUP(Tabela2[[#This Row],[SIEMA]],Siema2025,57,FALSE)</f>
        <v/>
      </c>
      <c r="AR632" s="108" t="str">
        <f>VLOOKUP(Tabela2[[#This Row],[SIEMA]],Siema2025,59,FALSE)</f>
        <v/>
      </c>
      <c r="AS632" s="108" t="str">
        <f>VLOOKUP(Tabela2[[#This Row],[SIEMA]],Siema2025,61,FALSE)</f>
        <v/>
      </c>
      <c r="AT632" s="108" t="str">
        <f>VLOOKUP(Tabela2[[#This Row],[SIEMA]],Siema2025,63,FALSE)</f>
        <v/>
      </c>
      <c r="AU632" s="108" t="str">
        <f>VLOOKUP(Tabela2[[#This Row],[SIEMA]],Siema2025,65,FALSE)</f>
        <v>X</v>
      </c>
      <c r="AV632" s="108" t="str">
        <f>VLOOKUP(Tabela2[[#This Row],[SIEMA]],Siema2025,67,FALSE)</f>
        <v/>
      </c>
      <c r="AW632" s="108" t="str">
        <f>VLOOKUP(Tabela2[[#This Row],[SIEMA]],Siema2025,69,FALSE)</f>
        <v/>
      </c>
      <c r="AX632" s="108" t="str">
        <f>VLOOKUP(Tabela2[[#This Row],[SIEMA]],Siema2025,71,FALSE)</f>
        <v/>
      </c>
      <c r="AY632" s="108" t="str">
        <f>VLOOKUP(Tabela2[[#This Row],[SIEMA]],Siema2025,73,FALSE)</f>
        <v/>
      </c>
      <c r="AZ632" s="108" t="str">
        <f>VLOOKUP(Tabela2[[#This Row],[SIEMA]],Siema2025,75,FALSE)</f>
        <v/>
      </c>
      <c r="BA632" s="108" t="str">
        <f>VLOOKUP(Tabela2[[#This Row],[SIEMA]],Siema2025,77,FALSE)</f>
        <v/>
      </c>
      <c r="BB632" s="108" t="str">
        <f>VLOOKUP(Tabela2[[#This Row],[SIEMA]],Siema2025,79,FALSE)</f>
        <v/>
      </c>
      <c r="BC632" s="108" t="str">
        <f>IF(Tabela2[[#This Row],[Outro(s) ]] = "X", "PREENCHER","NA")</f>
        <v>NA</v>
      </c>
      <c r="BD632" s="108" t="str">
        <f>VLOOKUP(Tabela2[[#This Row],[SIEMA]],Siema2025,82,FALSE)</f>
        <v/>
      </c>
      <c r="BE632" s="108" t="str">
        <f>VLOOKUP(Tabela2[[#This Row],[SIEMA]],Siema2025,81,FALSE)</f>
        <v/>
      </c>
      <c r="BF632" s="110" t="str">
        <f>VLOOKUP(Tabela2[[#This Row],[SIEMA]],Siema2025,28,FALSE)</f>
        <v>Carmo Energy S.A.</v>
      </c>
      <c r="BG632" s="110"/>
      <c r="BH632" s="111" t="str">
        <f>VLOOKUP(Tabela2[[#This Row],[SIEMA]],Siema2025,29,FALSE)</f>
        <v/>
      </c>
      <c r="BI632" s="112" t="str">
        <f>VLOOKUP(Tabela2[[#This Row],[SIEMA]],Siema2025,107,FALSE)</f>
        <v>Não</v>
      </c>
      <c r="BJ632" s="107" t="s">
        <v>7113</v>
      </c>
      <c r="BK632" s="104" t="s">
        <v>2696</v>
      </c>
      <c r="BL632" s="140">
        <v>45961</v>
      </c>
      <c r="BM632" s="108">
        <f ca="1">IF(Tabela2[[#This Row],[Data de atendimento do Ibama (considerar o primeiro documento/ação)]]="",_xlfn.DAYS(TODAY(),J632),_xlfn.DAYS(Tabela2[[#This Row],[Data de atendimento do Ibama (considerar o primeiro documento/ação)]],J632))</f>
        <v>53</v>
      </c>
      <c r="BN632" s="108" t="str">
        <f>IF(Tabela2[[#This Row],[Atendido pelo Ibama ("Não" ou "Sim")]]="Não","Preencher", IF(Tabela2[[#This Row],[Atendido pelo Ibama ("Não" ou "Sim")]]="Sim","NA",""))</f>
        <v>NA</v>
      </c>
      <c r="BO632" s="114" t="s">
        <v>7100</v>
      </c>
      <c r="BP632" s="108" t="str">
        <f>IF(Tabela2[[#This Row],[Forma de atendimento (primeiro documento/ação)]]= "Outros (especificar)", "PREENCHER","NA")</f>
        <v>NA</v>
      </c>
      <c r="BQ632" s="106" t="s">
        <v>123</v>
      </c>
      <c r="BR632" s="108" t="str">
        <f>IF(Tabela2[[#This Row],[Equipe do Ibama foi a campo? Houve sobrevoo do Poseidon?]] = "Sim", "PREENCHER","NA")</f>
        <v>NA</v>
      </c>
      <c r="BS632" s="108" t="s">
        <v>7114</v>
      </c>
      <c r="BT632" s="108" t="s">
        <v>7115</v>
      </c>
      <c r="BU632" s="108" t="s">
        <v>123</v>
      </c>
      <c r="BV632" s="108" t="s">
        <v>2696</v>
      </c>
      <c r="BW632" s="108" t="s">
        <v>123</v>
      </c>
      <c r="BX632" s="106"/>
      <c r="BY632" s="140"/>
      <c r="BZ632" s="104" t="str">
        <f>IF(Tabela2[[#This Row],[Data do documento de encerramento]]="NA","NA",IF(Tabela2[[#This Row],[Data do documento de encerramento]]="","Pendente de conclusão/ encerramento",_xlfn.DAYS(Tabela2[[#This Row],[Data do documento de encerramento]],J632)))</f>
        <v>Pendente de conclusão/ encerramento</v>
      </c>
      <c r="CA632" s="107"/>
      <c r="CB632" s="107"/>
      <c r="CC632" s="115"/>
      <c r="CD632" s="107"/>
      <c r="CE632" s="107"/>
      <c r="CF632" s="107"/>
    </row>
    <row r="633" spans="1:84" ht="15" customHeight="1">
      <c r="A633" s="182">
        <v>202591061212</v>
      </c>
      <c r="B633" s="118" t="s">
        <v>9896</v>
      </c>
      <c r="C633" s="108" t="s">
        <v>672</v>
      </c>
      <c r="D633" s="106" t="s">
        <v>637</v>
      </c>
      <c r="E633" s="106" t="s">
        <v>9753</v>
      </c>
      <c r="F633" s="106"/>
      <c r="G633" s="106" t="s">
        <v>9754</v>
      </c>
      <c r="H633" s="106" t="s">
        <v>9755</v>
      </c>
      <c r="I633" s="104" t="str">
        <f>VLOOKUP(Tabela2[[#This Row],[SIEMA]],Siema2025,19,FALSE)</f>
        <v>Santos</v>
      </c>
      <c r="J633" s="105">
        <f>VLOOKUP(Tabela2[[#This Row],[SIEMA]],Siema2025,2,FALSE)</f>
        <v>45908</v>
      </c>
      <c r="K633" s="105" t="str">
        <f>VLOOKUP(Tabela2[[#This Row],[SIEMA]],Siema2025,16,FALSE)</f>
        <v>Segunda</v>
      </c>
      <c r="L633" s="106" t="str">
        <f>IF(Tabela2[[#This Row],[Data]]="","Sem Informação",VLOOKUP(MONTH(Tabela2[[#This Row],[Data]]),'[1]Validação de dados'!$I$1:$J$13,2,0))</f>
        <v>Setembro</v>
      </c>
      <c r="M633" s="104">
        <f>YEAR(Tabela2[[#This Row],[Data]])</f>
        <v>2025</v>
      </c>
      <c r="N633" s="105" t="str">
        <f>VLOOKUP(Tabela2[[#This Row],[SIEMA]],Siema2025,17,FALSE)</f>
        <v>Noturno</v>
      </c>
      <c r="O633" s="105" t="s">
        <v>111</v>
      </c>
      <c r="P633" s="104" t="str">
        <f>VLOOKUP(Tabela2[[#This Row],[SIEMA]],Siema2025,21,FALSE)</f>
        <v>Sonda SS-70 (Victória) em operação no poço 7-BUZ-97D-RJS, Campo de Buzios, Bacia de Santos. Número IMO 8769547.</v>
      </c>
      <c r="Q633" s="104" t="s">
        <v>7094</v>
      </c>
      <c r="R633" t="s">
        <v>7202</v>
      </c>
      <c r="S633" s="107" t="s">
        <v>7147</v>
      </c>
      <c r="T633" s="104">
        <v>0.53</v>
      </c>
      <c r="U633" s="104" t="s">
        <v>7111</v>
      </c>
      <c r="V633" s="104" t="str">
        <f>IF(Q633="","",IF(ISNUMBER(Q633)=FALSE,"Não se aplica",IFERROR(VLOOKUP(Q633,Produtos!$A$1:$C$2319,3,FALSE),"Não Cadastrado")))</f>
        <v>Não se aplica</v>
      </c>
      <c r="W633" s="104"/>
      <c r="X633" s="113"/>
      <c r="Y633" s="109" t="str">
        <f>IF(W633="","", IF(W633="NC","", IF(W633="NE","", IF(W633="NA","",IFERROR(VLOOKUP(W633,Produtos!$A$1:$C$2319,2,FALSE),"Não Cadastrado")))))</f>
        <v/>
      </c>
      <c r="Z633" s="104"/>
      <c r="AA633" s="104"/>
      <c r="AB633" s="104" t="str">
        <f>IF(W633="","",IF(ISNUMBER(W633)=FALSE,"Não se aplica",IFERROR(VLOOKUP(W633,Produtos!$A$1:$C$2319,3,FALSE),"Não Cadastrado")))</f>
        <v/>
      </c>
      <c r="AC633" s="104"/>
      <c r="AD633" s="108"/>
      <c r="AE633" s="107" t="str">
        <f>IF(AC633="","", IF(AC633="NC","", IF(AC633="NE","", IF(AC633="NA","",IFERROR(VLOOKUP(AC633,Produtos!$A$1:$C$2319,2,FALSE),"Não Cadastrado")))))</f>
        <v/>
      </c>
      <c r="AF633" s="104"/>
      <c r="AG633" s="104"/>
      <c r="AH633" s="104" t="str">
        <f>IF(AC633="","",IF(ISNUMBER(AC633)=FALSE,"Não se aplica",IFERROR(VLOOKUP(AC633,Produtos!$A$1:$C$2319,3,FALSE),"Não Cadastrado")))</f>
        <v/>
      </c>
      <c r="AI633" s="104"/>
      <c r="AJ633" s="104" t="str">
        <f>VLOOKUP(Tabela2[[#This Row],[SIEMA]],Siema2025,26,FALSE)</f>
        <v>Em investigação.</v>
      </c>
      <c r="AK633" s="107" t="s">
        <v>7290</v>
      </c>
      <c r="AL633" s="107"/>
      <c r="AM633" s="107"/>
      <c r="AN633" s="108" t="str">
        <f>VLOOKUP(Tabela2[[#This Row],[SIEMA]],Siema2025,51,FALSE)</f>
        <v/>
      </c>
      <c r="AO633" s="108" t="str">
        <f>VLOOKUP(Tabela2[[#This Row],[SIEMA]],Siema2025,53,FALSE)</f>
        <v/>
      </c>
      <c r="AP633" s="108" t="str">
        <f>VLOOKUP(Tabela2[[#This Row],[SIEMA]],Siema2025,55,FALSE)</f>
        <v/>
      </c>
      <c r="AQ633" s="108" t="str">
        <f>VLOOKUP(Tabela2[[#This Row],[SIEMA]],Siema2025,57,FALSE)</f>
        <v/>
      </c>
      <c r="AR633" s="108" t="str">
        <f>VLOOKUP(Tabela2[[#This Row],[SIEMA]],Siema2025,59,FALSE)</f>
        <v/>
      </c>
      <c r="AS633" s="108" t="str">
        <f>VLOOKUP(Tabela2[[#This Row],[SIEMA]],Siema2025,61,FALSE)</f>
        <v>X</v>
      </c>
      <c r="AT633" s="108" t="str">
        <f>VLOOKUP(Tabela2[[#This Row],[SIEMA]],Siema2025,63,FALSE)</f>
        <v/>
      </c>
      <c r="AU633" s="108" t="str">
        <f>VLOOKUP(Tabela2[[#This Row],[SIEMA]],Siema2025,65,FALSE)</f>
        <v/>
      </c>
      <c r="AV633" s="108" t="str">
        <f>VLOOKUP(Tabela2[[#This Row],[SIEMA]],Siema2025,67,FALSE)</f>
        <v/>
      </c>
      <c r="AW633" s="108" t="str">
        <f>VLOOKUP(Tabela2[[#This Row],[SIEMA]],Siema2025,69,FALSE)</f>
        <v/>
      </c>
      <c r="AX633" s="108" t="str">
        <f>VLOOKUP(Tabela2[[#This Row],[SIEMA]],Siema2025,71,FALSE)</f>
        <v/>
      </c>
      <c r="AY633" s="108" t="str">
        <f>VLOOKUP(Tabela2[[#This Row],[SIEMA]],Siema2025,73,FALSE)</f>
        <v/>
      </c>
      <c r="AZ633" s="108" t="str">
        <f>VLOOKUP(Tabela2[[#This Row],[SIEMA]],Siema2025,75,FALSE)</f>
        <v/>
      </c>
      <c r="BA633" s="108" t="str">
        <f>VLOOKUP(Tabela2[[#This Row],[SIEMA]],Siema2025,77,FALSE)</f>
        <v/>
      </c>
      <c r="BB633" s="108" t="str">
        <f>VLOOKUP(Tabela2[[#This Row],[SIEMA]],Siema2025,79,FALSE)</f>
        <v/>
      </c>
      <c r="BC633" s="108" t="str">
        <f>IF(Tabela2[[#This Row],[Outro(s) ]] = "X", "PREENCHER","NA")</f>
        <v>NA</v>
      </c>
      <c r="BD633" s="108" t="str">
        <f>VLOOKUP(Tabela2[[#This Row],[SIEMA]],Siema2025,82,FALSE)</f>
        <v/>
      </c>
      <c r="BE633" s="108" t="str">
        <f>VLOOKUP(Tabela2[[#This Row],[SIEMA]],Siema2025,81,FALSE)</f>
        <v/>
      </c>
      <c r="BF633" s="110" t="str">
        <f>VLOOKUP(Tabela2[[#This Row],[SIEMA]],Siema2025,28,FALSE)</f>
        <v>Petrobras</v>
      </c>
      <c r="BG633" s="110"/>
      <c r="BH633" s="111">
        <v>33000167000101</v>
      </c>
      <c r="BI633" s="112" t="str">
        <f>VLOOKUP(Tabela2[[#This Row],[SIEMA]],Siema2025,107,FALSE)</f>
        <v>Não</v>
      </c>
      <c r="BJ633" s="107" t="s">
        <v>7099</v>
      </c>
      <c r="BK633" s="104" t="s">
        <v>2696</v>
      </c>
      <c r="BL633" s="140">
        <v>45933</v>
      </c>
      <c r="BM633" s="108">
        <f ca="1">IF(Tabela2[[#This Row],[Data de atendimento do Ibama (considerar o primeiro documento/ação)]]="",_xlfn.DAYS(TODAY(),J633),_xlfn.DAYS(Tabela2[[#This Row],[Data de atendimento do Ibama (considerar o primeiro documento/ação)]],J633))</f>
        <v>25</v>
      </c>
      <c r="BN633" s="108" t="str">
        <f>IF(Tabela2[[#This Row],[Atendido pelo Ibama ("Não" ou "Sim")]]="Não","Preencher", IF(Tabela2[[#This Row],[Atendido pelo Ibama ("Não" ou "Sim")]]="Sim","NA",""))</f>
        <v>NA</v>
      </c>
      <c r="BO633" s="114" t="s">
        <v>7100</v>
      </c>
      <c r="BP633" s="108" t="str">
        <f>IF(Tabela2[[#This Row],[Forma de atendimento (primeiro documento/ação)]]= "Outros (especificar)", "PREENCHER","NA")</f>
        <v>NA</v>
      </c>
      <c r="BQ633" s="106" t="s">
        <v>123</v>
      </c>
      <c r="BR633" s="108" t="str">
        <f>IF(Tabela2[[#This Row],[Equipe do Ibama foi a campo? Houve sobrevoo do Poseidon?]] = "Sim", "PREENCHER","NA")</f>
        <v>NA</v>
      </c>
      <c r="BS633" s="108" t="str">
        <f>IF(Tabela2[[#This Row],[Se sim, foi emitida Ordem de Emergência? (informações vinculada à coluna CK)]] = "Sim", "PREENCHER","NA")</f>
        <v>NA</v>
      </c>
      <c r="BT633" s="108" t="s">
        <v>7101</v>
      </c>
      <c r="BU633" s="108" t="s">
        <v>2696</v>
      </c>
      <c r="BV633" s="108" t="s">
        <v>123</v>
      </c>
      <c r="BW633" s="108" t="s">
        <v>2696</v>
      </c>
      <c r="BX633" s="106" t="s">
        <v>7102</v>
      </c>
      <c r="BY633" s="140">
        <v>46028</v>
      </c>
      <c r="BZ633" s="104">
        <f>IF(Tabela2[[#This Row],[Data do documento de encerramento]]="NA","NA",IF(Tabela2[[#This Row],[Data do documento de encerramento]]="","Pendente de conclusão/ encerramento",_xlfn.DAYS(Tabela2[[#This Row],[Data do documento de encerramento]],J633)))</f>
        <v>120</v>
      </c>
      <c r="CA633" s="107"/>
      <c r="CB633" s="107" t="s">
        <v>7262</v>
      </c>
      <c r="CC633" s="115" t="s">
        <v>7204</v>
      </c>
      <c r="CD633" s="107" t="s">
        <v>123</v>
      </c>
      <c r="CE633" s="107" t="s">
        <v>123</v>
      </c>
      <c r="CF633" s="107" t="s">
        <v>7141</v>
      </c>
    </row>
    <row r="634" spans="1:84" ht="30.75" hidden="1">
      <c r="A634" s="169">
        <v>202591250405</v>
      </c>
      <c r="B634" s="170" t="s">
        <v>9897</v>
      </c>
      <c r="C634" s="108" t="str">
        <f>VLOOKUP(Tabela2[[#This Row],[SIEMA]],Siema2025,4,FALSE)</f>
        <v xml:space="preserve"> MG</v>
      </c>
      <c r="D634" s="106" t="str">
        <f>VLOOKUP(Tabela2[[#This Row],[SIEMA]],Siema2025,3,FALSE)</f>
        <v xml:space="preserve">Divinópolis </v>
      </c>
      <c r="E634" s="106" t="str">
        <f>VLOOKUP(Tabela2[[#This Row],[SIEMA]],Siema2025,20,FALSE)</f>
        <v>Av. Cel. Júlio Ribeiro Gontijo, 391 - Esplanada</v>
      </c>
      <c r="F634" s="106"/>
      <c r="G634" s="106" t="s">
        <v>9898</v>
      </c>
      <c r="H634" s="106" t="s">
        <v>9899</v>
      </c>
      <c r="I634" s="104"/>
      <c r="J634" s="105">
        <f>VLOOKUP(Tabela2[[#This Row],[SIEMA]],Siema2025,2,FALSE)</f>
        <v>45908</v>
      </c>
      <c r="K634" s="105" t="str">
        <f>VLOOKUP(Tabela2[[#This Row],[SIEMA]],Siema2025,16,FALSE)</f>
        <v>Segunda</v>
      </c>
      <c r="L634" s="106" t="str">
        <f>IF(Tabela2[[#This Row],[Data]]="","Sem Informação",VLOOKUP(MONTH(Tabela2[[#This Row],[Data]]),'[1]Validação de dados'!$I$1:$J$13,2,0))</f>
        <v>Setembro</v>
      </c>
      <c r="M634" s="106">
        <f>YEAR(Tabela2[[#This Row],[Data]])</f>
        <v>2025</v>
      </c>
      <c r="N634" s="105" t="str">
        <f>VLOOKUP(Tabela2[[#This Row],[SIEMA]],Siema2025,17,FALSE)</f>
        <v>Matutino</v>
      </c>
      <c r="O634" s="105" t="str">
        <f>VLOOKUP(Tabela2[[#This Row],[SIEMA]],Siema2025,5,FALSE)</f>
        <v>Indústria</v>
      </c>
      <c r="P634" s="104" t="str">
        <f>VLOOKUP(Tabela2[[#This Row],[SIEMA]],Siema2025,21,FALSE)</f>
        <v>Oficina de Manutenção da VLI</v>
      </c>
      <c r="Q634" s="104" t="s">
        <v>7418</v>
      </c>
      <c r="R634" s="104" t="s">
        <v>9900</v>
      </c>
      <c r="S634" s="107"/>
      <c r="T634" s="104">
        <v>10</v>
      </c>
      <c r="U634" s="104" t="s">
        <v>7111</v>
      </c>
      <c r="V634" s="104" t="str">
        <f>IF(Q634="","",IF(ISNUMBER(Q634)=FALSE,"Não se aplica",IFERROR(VLOOKUP(Q634,Produtos!$A$1:$C$2319,3,FALSE),"Não Cadastrado")))</f>
        <v>Não se aplica</v>
      </c>
      <c r="W634" s="104" t="str">
        <f>VLOOKUP(Tabela2[[#This Row],[SIEMA]],Siema2025,10,FALSE)</f>
        <v>Efluente Industrial</v>
      </c>
      <c r="X634" s="113" t="str">
        <f>IF(Tabela2[[#This Row],[Origem do acidente]] = "Plataforma", "PREENCHER","NA")</f>
        <v>NA</v>
      </c>
      <c r="Y634" s="109" t="str">
        <f>IF(W634="","", IF(W634="NC","", IF(W634="NE","", IF(W634="NA","",IFERROR(VLOOKUP(W634,Produtos!$A$1:$C$2319,2,FALSE),"Não Cadastrado")))))</f>
        <v>Não Cadastrado</v>
      </c>
      <c r="Z634" s="104" t="str">
        <f>VLOOKUP(Tabela2[[#This Row],[SIEMA]],Siema2025,11,FALSE)</f>
        <v/>
      </c>
      <c r="AA634" s="104" t="str">
        <f>VLOOKUP(Tabela2[[#This Row],[SIEMA]],Siema2025,12,FALSE)</f>
        <v/>
      </c>
      <c r="AB634" s="104" t="str">
        <f>IF(W634="","",IF(ISNUMBER(W634)=FALSE,"Não se aplica",IFERROR(VLOOKUP(W634,Produtos!$A$1:$C$2319,3,FALSE),"Não Cadastrado")))</f>
        <v>Não se aplica</v>
      </c>
      <c r="AC634" s="104"/>
      <c r="AD634" s="108" t="str">
        <f>IF(Tabela2[[#This Row],[Origem do acidente]] = "Plataforma", "PREENCHER","NA")</f>
        <v>NA</v>
      </c>
      <c r="AE634" s="107" t="str">
        <f>IF(AC634="","", IF(AC634="NC","", IF(AC634="NE","", IF(AC634="NA","",IFERROR(VLOOKUP(AC634,Produtos!$A$1:$C$2319,2,FALSE),"Não Cadastrado")))))</f>
        <v/>
      </c>
      <c r="AF634" s="104"/>
      <c r="AG634" s="104"/>
      <c r="AH634" s="104" t="str">
        <f>IF(AC634="","",IF(ISNUMBER(AC634)=FALSE,"Não se aplica",IFERROR(VLOOKUP(AC634,Produtos!$A$1:$C$2319,3,FALSE),"Não Cadastrado")))</f>
        <v/>
      </c>
      <c r="AI634" s="104"/>
      <c r="AJ634" s="104" t="str">
        <f>VLOOKUP(Tabela2[[#This Row],[SIEMA]],Siema2025,26,FALSE)</f>
        <v>Vandalismo - a bomba da ETEI foi roubada</v>
      </c>
      <c r="AK634" s="107" t="s">
        <v>7122</v>
      </c>
      <c r="AL634" s="107"/>
      <c r="AM634" s="107"/>
      <c r="AN634" s="108" t="str">
        <f>VLOOKUP(Tabela2[[#This Row],[SIEMA]],Siema2025,51,FALSE)</f>
        <v/>
      </c>
      <c r="AO634" s="108" t="str">
        <f>VLOOKUP(Tabela2[[#This Row],[SIEMA]],Siema2025,53,FALSE)</f>
        <v/>
      </c>
      <c r="AP634" s="108" t="str">
        <f>VLOOKUP(Tabela2[[#This Row],[SIEMA]],Siema2025,55,FALSE)</f>
        <v/>
      </c>
      <c r="AQ634" s="108" t="str">
        <f>VLOOKUP(Tabela2[[#This Row],[SIEMA]],Siema2025,57,FALSE)</f>
        <v/>
      </c>
      <c r="AR634" s="108" t="str">
        <f>VLOOKUP(Tabela2[[#This Row],[SIEMA]],Siema2025,59,FALSE)</f>
        <v/>
      </c>
      <c r="AS634" s="108" t="str">
        <f>VLOOKUP(Tabela2[[#This Row],[SIEMA]],Siema2025,61,FALSE)</f>
        <v/>
      </c>
      <c r="AT634" s="108" t="str">
        <f>VLOOKUP(Tabela2[[#This Row],[SIEMA]],Siema2025,63,FALSE)</f>
        <v/>
      </c>
      <c r="AU634" s="108" t="str">
        <f>VLOOKUP(Tabela2[[#This Row],[SIEMA]],Siema2025,65,FALSE)</f>
        <v>X</v>
      </c>
      <c r="AV634" s="108" t="str">
        <f>VLOOKUP(Tabela2[[#This Row],[SIEMA]],Siema2025,67,FALSE)</f>
        <v/>
      </c>
      <c r="AW634" s="108" t="str">
        <f>VLOOKUP(Tabela2[[#This Row],[SIEMA]],Siema2025,69,FALSE)</f>
        <v/>
      </c>
      <c r="AX634" s="108" t="str">
        <f>VLOOKUP(Tabela2[[#This Row],[SIEMA]],Siema2025,71,FALSE)</f>
        <v/>
      </c>
      <c r="AY634" s="108" t="str">
        <f>VLOOKUP(Tabela2[[#This Row],[SIEMA]],Siema2025,73,FALSE)</f>
        <v/>
      </c>
      <c r="AZ634" s="108" t="str">
        <f>VLOOKUP(Tabela2[[#This Row],[SIEMA]],Siema2025,75,FALSE)</f>
        <v/>
      </c>
      <c r="BA634" s="108" t="str">
        <f>VLOOKUP(Tabela2[[#This Row],[SIEMA]],Siema2025,77,FALSE)</f>
        <v/>
      </c>
      <c r="BB634" s="108" t="str">
        <f>VLOOKUP(Tabela2[[#This Row],[SIEMA]],Siema2025,79,FALSE)</f>
        <v/>
      </c>
      <c r="BC634" s="108" t="str">
        <f>IF(Tabela2[[#This Row],[Outro(s) ]] = "X", "PREENCHER","NA")</f>
        <v>NA</v>
      </c>
      <c r="BD634" s="108" t="str">
        <f>VLOOKUP(Tabela2[[#This Row],[SIEMA]],Siema2025,82,FALSE)</f>
        <v/>
      </c>
      <c r="BE634" s="108" t="str">
        <f>VLOOKUP(Tabela2[[#This Row],[SIEMA]],Siema2025,81,FALSE)</f>
        <v/>
      </c>
      <c r="BF634" s="110" t="str">
        <f>VLOOKUP(Tabela2[[#This Row],[SIEMA]],Siema2025,28,FALSE)</f>
        <v>Ferrovia Centro Atlântico</v>
      </c>
      <c r="BG634" s="110"/>
      <c r="BH634" s="263" t="s">
        <v>276</v>
      </c>
      <c r="BI634" s="112" t="s">
        <v>2696</v>
      </c>
      <c r="BJ634" s="107" t="s">
        <v>7113</v>
      </c>
      <c r="BK634" s="104" t="s">
        <v>2696</v>
      </c>
      <c r="BL634" s="140">
        <v>45908</v>
      </c>
      <c r="BM634" s="108">
        <f ca="1">IF(Tabela2[[#This Row],[Data de atendimento do Ibama (considerar o primeiro documento/ação)]]="",_xlfn.DAYS(TODAY(),J634),_xlfn.DAYS(Tabela2[[#This Row],[Data de atendimento do Ibama (considerar o primeiro documento/ação)]],J634))</f>
        <v>0</v>
      </c>
      <c r="BN634" s="108" t="str">
        <f>IF(Tabela2[[#This Row],[Atendido pelo Ibama ("Não" ou "Sim")]]="Não","Preencher", IF(Tabela2[[#This Row],[Atendido pelo Ibama ("Não" ou "Sim")]]="Sim","NA",""))</f>
        <v>NA</v>
      </c>
      <c r="BO634" s="114" t="s">
        <v>7100</v>
      </c>
      <c r="BP634" s="108" t="str">
        <f>IF(Tabela2[[#This Row],[Forma de atendimento (primeiro documento/ação)]]= "Outros (especificar)", "PREENCHER","NA")</f>
        <v>NA</v>
      </c>
      <c r="BQ634" s="106" t="s">
        <v>2696</v>
      </c>
      <c r="BR634" s="108" t="s">
        <v>123</v>
      </c>
      <c r="BS634" s="108" t="s">
        <v>2696</v>
      </c>
      <c r="BT634" s="108" t="s">
        <v>7101</v>
      </c>
      <c r="BU634" s="108" t="s">
        <v>123</v>
      </c>
      <c r="BV634" s="108" t="s">
        <v>123</v>
      </c>
      <c r="BW634" s="108" t="s">
        <v>123</v>
      </c>
      <c r="BX634" s="106"/>
      <c r="BY634" s="106"/>
      <c r="BZ634" s="104" t="str">
        <f>IF(Tabela2[[#This Row],[Data do documento de encerramento]]="NA","NA",IF(Tabela2[[#This Row],[Data do documento de encerramento]]="","Pendente de conclusão/ encerramento",_xlfn.DAYS(Tabela2[[#This Row],[Data do documento de encerramento]],J634)))</f>
        <v>Pendente de conclusão/ encerramento</v>
      </c>
      <c r="CA634" s="107" t="s">
        <v>9901</v>
      </c>
      <c r="CB634" s="107"/>
      <c r="CC634" s="115"/>
      <c r="CD634" s="107"/>
      <c r="CE634" s="107"/>
      <c r="CF634" s="107"/>
    </row>
    <row r="635" spans="1:84" ht="60.75" hidden="1">
      <c r="A635" s="169">
        <v>202591250421</v>
      </c>
      <c r="B635" s="170" t="s">
        <v>9902</v>
      </c>
      <c r="C635" s="108" t="str">
        <f>VLOOKUP(Tabela2[[#This Row],[SIEMA]],Siema2025,4,FALSE)</f>
        <v xml:space="preserve"> MG</v>
      </c>
      <c r="D635" s="106" t="str">
        <f>VLOOKUP(Tabela2[[#This Row],[SIEMA]],Siema2025,3,FALSE)</f>
        <v xml:space="preserve">Betim </v>
      </c>
      <c r="E635" s="106" t="s">
        <v>4216</v>
      </c>
      <c r="F635" s="106" t="s">
        <v>9903</v>
      </c>
      <c r="G635" s="106" t="s">
        <v>9904</v>
      </c>
      <c r="H635" s="106" t="s">
        <v>9905</v>
      </c>
      <c r="I635" s="104" t="s">
        <v>7114</v>
      </c>
      <c r="J635" s="105">
        <f>VLOOKUP(Tabela2[[#This Row],[SIEMA]],Siema2025,2,FALSE)</f>
        <v>45908</v>
      </c>
      <c r="K635" s="105" t="str">
        <f>VLOOKUP(Tabela2[[#This Row],[SIEMA]],Siema2025,16,FALSE)</f>
        <v>Segunda</v>
      </c>
      <c r="L635" s="106" t="str">
        <f>IF(Tabela2[[#This Row],[Data]]="","Sem Informação",VLOOKUP(MONTH(Tabela2[[#This Row],[Data]]),'[1]Validação de dados'!$I$1:$J$13,2,0))</f>
        <v>Setembro</v>
      </c>
      <c r="M635" s="104">
        <f>YEAR(Tabela2[[#This Row],[Data]])</f>
        <v>2025</v>
      </c>
      <c r="N635" s="105" t="str">
        <f>VLOOKUP(Tabela2[[#This Row],[SIEMA]],Siema2025,17,FALSE)</f>
        <v>Vespertino</v>
      </c>
      <c r="O635" s="105" t="str">
        <f>VLOOKUP(Tabela2[[#This Row],[SIEMA]],Siema2025,5,FALSE)</f>
        <v>Rodovia</v>
      </c>
      <c r="P635" s="104" t="str">
        <f>VLOOKUP(Tabela2[[#This Row],[SIEMA]],Siema2025,21,FALSE)</f>
        <v>Rodovia BR-381 (Fernão Dias), km 432</v>
      </c>
      <c r="Q635" s="104">
        <v>3082</v>
      </c>
      <c r="R635" s="104" t="str">
        <f>VLOOKUP(Tabela2[[#This Row],[SIEMA]],Siema2025,10,FALSE)</f>
        <v>Efluente Industrial</v>
      </c>
      <c r="S635" s="107" t="str">
        <f>IF(Q635="","", IF(Q635="NC","", IF(Q635="NE","", IF(Q635="NA","",IFERROR(VLOOKUP(Q635,[1]Produtos!$A$1:$C$2319,2,FALSE),"Não Cadastrado")))))</f>
        <v>SUBSTÂNCIA QUE APRESENTA RISCO PARA O MEIO AMBIENTE, LÍQUIDA, N.E.</v>
      </c>
      <c r="T635" s="104" t="str">
        <f>VLOOKUP(Tabela2[[#This Row],[SIEMA]],Siema2025,11,FALSE)</f>
        <v>15000</v>
      </c>
      <c r="U635" s="104" t="str">
        <f>VLOOKUP(Tabela2[[#This Row],[SIEMA]],Siema2025,12,FALSE)</f>
        <v>L</v>
      </c>
      <c r="V635" s="104">
        <f>IF(Q635="","",IF(ISNUMBER(Q635)=FALSE,"Não se aplica",IFERROR(VLOOKUP(Q635,Produtos!$A$1:$C$2319,3,FALSE),"Não Cadastrado")))</f>
        <v>9</v>
      </c>
      <c r="W635" s="104"/>
      <c r="X635" s="113" t="str">
        <f>IF(Tabela2[[#This Row],[Origem do acidente]] = "Plataforma", "PREENCHER","NA")</f>
        <v>NA</v>
      </c>
      <c r="Y635" s="109" t="str">
        <f>IF(W635="","", IF(W635="NC","", IF(W635="NE","", IF(W635="NA","",IFERROR(VLOOKUP(W635,Produtos!$A$1:$C$2319,2,FALSE),"Não Cadastrado")))))</f>
        <v/>
      </c>
      <c r="Z635" s="104"/>
      <c r="AA635" s="104"/>
      <c r="AB635" s="104" t="str">
        <f>IF(W635="","",IF(ISNUMBER(W635)=FALSE,"Não se aplica",IFERROR(VLOOKUP(W635,Produtos!$A$1:$C$2319,3,FALSE),"Não Cadastrado")))</f>
        <v/>
      </c>
      <c r="AC635" s="104"/>
      <c r="AD635" s="108" t="str">
        <f>IF(Tabela2[[#This Row],[Origem do acidente]] = "Plataforma", "PREENCHER","NA")</f>
        <v>NA</v>
      </c>
      <c r="AE635" s="107" t="str">
        <f>IF(AC635="","", IF(AC635="NC","", IF(AC635="NE","", IF(AC635="NA","",IFERROR(VLOOKUP(AC635,Produtos!$A$1:$C$2319,2,FALSE),"Não Cadastrado")))))</f>
        <v/>
      </c>
      <c r="AF635" s="104"/>
      <c r="AG635" s="104"/>
      <c r="AH635" s="104" t="str">
        <f>IF(AC635="","",IF(ISNUMBER(AC635)=FALSE,"Não se aplica",IFERROR(VLOOKUP(AC635,Produtos!$A$1:$C$2319,3,FALSE),"Não Cadastrado")))</f>
        <v/>
      </c>
      <c r="AI635" s="104"/>
      <c r="AJ635" s="104" t="str">
        <f>VLOOKUP(Tabela2[[#This Row],[SIEMA]],Siema2025,26,FALSE)</f>
        <v>Conforme relatado ao NEA, durante coleta do efluente industrial de um tanque de armazenamento, parte do equipamento instalado no caminhão se rompeu</v>
      </c>
      <c r="AK635" s="107" t="s">
        <v>7112</v>
      </c>
      <c r="AL635" s="107"/>
      <c r="AM635" s="107"/>
      <c r="AN635" s="108" t="str">
        <f>VLOOKUP(Tabela2[[#This Row],[SIEMA]],Siema2025,51,FALSE)</f>
        <v/>
      </c>
      <c r="AO635" s="108" t="str">
        <f>VLOOKUP(Tabela2[[#This Row],[SIEMA]],Siema2025,53,FALSE)</f>
        <v/>
      </c>
      <c r="AP635" s="108" t="str">
        <f>VLOOKUP(Tabela2[[#This Row],[SIEMA]],Siema2025,55,FALSE)</f>
        <v/>
      </c>
      <c r="AQ635" s="108" t="str">
        <f>VLOOKUP(Tabela2[[#This Row],[SIEMA]],Siema2025,57,FALSE)</f>
        <v>X</v>
      </c>
      <c r="AR635" s="108" t="str">
        <f>VLOOKUP(Tabela2[[#This Row],[SIEMA]],Siema2025,59,FALSE)</f>
        <v/>
      </c>
      <c r="AS635" s="108" t="str">
        <f>VLOOKUP(Tabela2[[#This Row],[SIEMA]],Siema2025,61,FALSE)</f>
        <v/>
      </c>
      <c r="AT635" s="108" t="str">
        <f>VLOOKUP(Tabela2[[#This Row],[SIEMA]],Siema2025,63,FALSE)</f>
        <v/>
      </c>
      <c r="AU635" s="108" t="str">
        <f>VLOOKUP(Tabela2[[#This Row],[SIEMA]],Siema2025,65,FALSE)</f>
        <v>X</v>
      </c>
      <c r="AV635" s="108" t="str">
        <f>VLOOKUP(Tabela2[[#This Row],[SIEMA]],Siema2025,67,FALSE)</f>
        <v/>
      </c>
      <c r="AW635" s="108" t="str">
        <f>VLOOKUP(Tabela2[[#This Row],[SIEMA]],Siema2025,69,FALSE)</f>
        <v/>
      </c>
      <c r="AX635" s="108" t="str">
        <f>VLOOKUP(Tabela2[[#This Row],[SIEMA]],Siema2025,71,FALSE)</f>
        <v/>
      </c>
      <c r="AY635" s="108" t="str">
        <f>VLOOKUP(Tabela2[[#This Row],[SIEMA]],Siema2025,73,FALSE)</f>
        <v/>
      </c>
      <c r="AZ635" s="108" t="str">
        <f>VLOOKUP(Tabela2[[#This Row],[SIEMA]],Siema2025,75,FALSE)</f>
        <v/>
      </c>
      <c r="BA635" s="108" t="str">
        <f>VLOOKUP(Tabela2[[#This Row],[SIEMA]],Siema2025,77,FALSE)</f>
        <v/>
      </c>
      <c r="BB635" s="108" t="str">
        <f>VLOOKUP(Tabela2[[#This Row],[SIEMA]],Siema2025,79,FALSE)</f>
        <v/>
      </c>
      <c r="BC635" s="108" t="str">
        <f>IF(Tabela2[[#This Row],[Outro(s) ]] = "X", "PREENCHER","NA")</f>
        <v>NA</v>
      </c>
      <c r="BD635" s="108" t="str">
        <f>VLOOKUP(Tabela2[[#This Row],[SIEMA]],Siema2025,82,FALSE)</f>
        <v/>
      </c>
      <c r="BE635" s="108" t="str">
        <f>VLOOKUP(Tabela2[[#This Row],[SIEMA]],Siema2025,81,FALSE)</f>
        <v/>
      </c>
      <c r="BF635" s="110" t="s">
        <v>6834</v>
      </c>
      <c r="BG635" s="110"/>
      <c r="BH635" s="111" t="s">
        <v>7062</v>
      </c>
      <c r="BI635" s="112" t="s">
        <v>7062</v>
      </c>
      <c r="BJ635" s="107" t="s">
        <v>7099</v>
      </c>
      <c r="BK635" s="104" t="s">
        <v>2696</v>
      </c>
      <c r="BL635" s="140">
        <v>45916</v>
      </c>
      <c r="BM635" s="108">
        <f ca="1">IF(Tabela2[[#This Row],[Data de atendimento do Ibama (considerar o primeiro documento/ação)]]="",_xlfn.DAYS(TODAY(),J635),_xlfn.DAYS(Tabela2[[#This Row],[Data de atendimento do Ibama (considerar o primeiro documento/ação)]],J635))</f>
        <v>8</v>
      </c>
      <c r="BN635" s="108" t="str">
        <f>IF(Tabela2[[#This Row],[Atendido pelo Ibama ("Não" ou "Sim")]]="Não","Preencher", IF(Tabela2[[#This Row],[Atendido pelo Ibama ("Não" ou "Sim")]]="Sim","NA",""))</f>
        <v>NA</v>
      </c>
      <c r="BO635" s="114" t="s">
        <v>7184</v>
      </c>
      <c r="BP635" s="108" t="str">
        <f>IF(Tabela2[[#This Row],[Forma de atendimento (primeiro documento/ação)]]= "Outros (especificar)", "PREENCHER","NA")</f>
        <v>NA</v>
      </c>
      <c r="BQ635" s="106" t="s">
        <v>123</v>
      </c>
      <c r="BR635" s="108" t="str">
        <f>IF(Tabela2[[#This Row],[Equipe do Ibama foi a campo? Houve sobrevoo do Poseidon?]] = "Sim", "PREENCHER","NA")</f>
        <v>NA</v>
      </c>
      <c r="BS635" s="108" t="str">
        <f>IF(Tabela2[[#This Row],[Se sim, foi emitida Ordem de Emergência? (informações vinculada à coluna CK)]] = "Sim", "PREENCHER","NA")</f>
        <v>NA</v>
      </c>
      <c r="BT635" s="108" t="s">
        <v>7230</v>
      </c>
      <c r="BU635" s="108" t="str">
        <f>IF(Tabela2[[#This Row],[Houve envio de Informações Pós-acidente (preencher "não se aplica" quando de competência estadual/municipal)]] = "Sim", "PREENCHER","NA")</f>
        <v>NA</v>
      </c>
      <c r="BV635" s="108" t="str">
        <f>IF(Tabela2[[#This Row],[Houve avaliação das informações pós-acidente solicitadas/enviadas?]] = "Sim", "PREENCHER","NA")</f>
        <v>NA</v>
      </c>
      <c r="BW635" s="108" t="s">
        <v>2696</v>
      </c>
      <c r="BX635" s="106" t="s">
        <v>7102</v>
      </c>
      <c r="BY635" s="140">
        <v>45916</v>
      </c>
      <c r="BZ635" s="104">
        <f>IF(Tabela2[[#This Row],[Data do documento de encerramento]]="NA","NA",IF(Tabela2[[#This Row],[Data do documento de encerramento]]="","Pendente de conclusão/ encerramento",_xlfn.DAYS(Tabela2[[#This Row],[Data do documento de encerramento]],J635)))</f>
        <v>8</v>
      </c>
      <c r="CA635" s="107"/>
      <c r="CB635" s="107"/>
      <c r="CC635" s="115"/>
      <c r="CD635" s="107"/>
      <c r="CE635" s="107"/>
      <c r="CF635" s="107"/>
    </row>
    <row r="636" spans="1:84" ht="76.5">
      <c r="A636" s="169">
        <v>20259972040</v>
      </c>
      <c r="B636" s="170" t="s">
        <v>9906</v>
      </c>
      <c r="C636" s="108" t="s">
        <v>7135</v>
      </c>
      <c r="D636" s="106" t="s">
        <v>637</v>
      </c>
      <c r="E636" s="106" t="s">
        <v>9540</v>
      </c>
      <c r="F636" s="106"/>
      <c r="G636" s="106" t="s">
        <v>9907</v>
      </c>
      <c r="H636" s="106" t="s">
        <v>9908</v>
      </c>
      <c r="I636" s="104" t="str">
        <f>VLOOKUP(Tabela2[[#This Row],[SIEMA]],Siema2025,19,FALSE)</f>
        <v>Campos</v>
      </c>
      <c r="J636" s="105">
        <f>VLOOKUP(Tabela2[[#This Row],[SIEMA]],Siema2025,2,FALSE)</f>
        <v>45909</v>
      </c>
      <c r="K636" s="105" t="str">
        <f>VLOOKUP(Tabela2[[#This Row],[SIEMA]],Siema2025,16,FALSE)</f>
        <v>Terça</v>
      </c>
      <c r="L636" s="106" t="str">
        <f>IF(Tabela2[[#This Row],[Data]]="","Sem Informação",VLOOKUP(MONTH(Tabela2[[#This Row],[Data]]),'[1]Validação de dados'!$I$1:$J$13,2,0))</f>
        <v>Setembro</v>
      </c>
      <c r="M636" s="104">
        <f>YEAR(Tabela2[[#This Row],[Data]])</f>
        <v>2025</v>
      </c>
      <c r="N636" s="105" t="str">
        <f>VLOOKUP(Tabela2[[#This Row],[SIEMA]],Siema2025,17,FALSE)</f>
        <v>Matutino</v>
      </c>
      <c r="O636" s="105" t="str">
        <f>VLOOKUP(Tabela2[[#This Row],[SIEMA]],Siema2025,5,FALSE)</f>
        <v>Plataforma</v>
      </c>
      <c r="P636" s="104" t="str">
        <f>VLOOKUP(Tabela2[[#This Row],[SIEMA]],Siema2025,21,FALSE)</f>
        <v>A fonte identificada como um vazamento no sistema de drenagem aberta de bombaordo, que foi prontamente contido.</v>
      </c>
      <c r="Q636">
        <v>3082</v>
      </c>
      <c r="R636" s="104" t="str">
        <f>VLOOKUP(Tabela2[[#This Row],[SIEMA]],Siema2025,10,FALSE)</f>
        <v>Água oleosa</v>
      </c>
      <c r="S636" s="107" t="s">
        <v>1714</v>
      </c>
      <c r="T636" s="104" t="str">
        <f>VLOOKUP(Tabela2[[#This Row],[SIEMA]],Siema2025,11,FALSE)</f>
        <v>0.00212</v>
      </c>
      <c r="U636" s="104" t="str">
        <f>VLOOKUP(Tabela2[[#This Row],[SIEMA]],Siema2025,12,FALSE)</f>
        <v>M3</v>
      </c>
      <c r="V636" s="104">
        <f>IF(Q636="","",IF(ISNUMBER(Q636)=FALSE,"Não se aplica",IFERROR(VLOOKUP(Q636,Produtos!$A$1:$C$2319,3,FALSE),"Não Cadastrado")))</f>
        <v>9</v>
      </c>
      <c r="W636" s="104"/>
      <c r="X636" s="113"/>
      <c r="Y636" s="109"/>
      <c r="Z636" s="104"/>
      <c r="AA636" s="104"/>
      <c r="AB636" s="104" t="str">
        <f>IF(W636="","",IF(ISNUMBER(W636)=FALSE,"Não se aplica",IFERROR(VLOOKUP(W636,Produtos!$A$1:$C$2319,3,FALSE),"Não Cadastrado")))</f>
        <v/>
      </c>
      <c r="AC636" s="104"/>
      <c r="AD636" s="108"/>
      <c r="AE636" s="107" t="str">
        <f>IF(AC636="","", IF(AC636="NC","", IF(AC636="NE","", IF(AC636="NA","",IFERROR(VLOOKUP(AC636,Produtos!$A$1:$C$2319,2,FALSE),"Não Cadastrado")))))</f>
        <v/>
      </c>
      <c r="AF636" s="104"/>
      <c r="AG636" s="104"/>
      <c r="AH636" s="104" t="str">
        <f>IF(AC636="","",IF(ISNUMBER(AC636)=FALSE,"Não se aplica",IFERROR(VLOOKUP(AC636,Produtos!$A$1:$C$2319,3,FALSE),"Não Cadastrado")))</f>
        <v/>
      </c>
      <c r="AI636" s="104"/>
      <c r="AJ636" s="104" t="str">
        <f>VLOOKUP(Tabela2[[#This Row],[SIEMA]],Siema2025,26,FALSE)</f>
        <v>Em investigação</v>
      </c>
      <c r="AK636" s="107" t="s">
        <v>7290</v>
      </c>
      <c r="AL636" s="107"/>
      <c r="AM636" s="107"/>
      <c r="AN636" s="108" t="str">
        <f>VLOOKUP(Tabela2[[#This Row],[SIEMA]],Siema2025,51,FALSE)</f>
        <v/>
      </c>
      <c r="AO636" s="108" t="str">
        <f>VLOOKUP(Tabela2[[#This Row],[SIEMA]],Siema2025,53,FALSE)</f>
        <v/>
      </c>
      <c r="AP636" s="108" t="str">
        <f>VLOOKUP(Tabela2[[#This Row],[SIEMA]],Siema2025,55,FALSE)</f>
        <v/>
      </c>
      <c r="AQ636" s="108" t="str">
        <f>VLOOKUP(Tabela2[[#This Row],[SIEMA]],Siema2025,57,FALSE)</f>
        <v/>
      </c>
      <c r="AR636" s="108" t="str">
        <f>VLOOKUP(Tabela2[[#This Row],[SIEMA]],Siema2025,59,FALSE)</f>
        <v/>
      </c>
      <c r="AS636" s="108" t="str">
        <f>VLOOKUP(Tabela2[[#This Row],[SIEMA]],Siema2025,61,FALSE)</f>
        <v>X</v>
      </c>
      <c r="AT636" s="108" t="str">
        <f>VLOOKUP(Tabela2[[#This Row],[SIEMA]],Siema2025,63,FALSE)</f>
        <v/>
      </c>
      <c r="AU636" s="108" t="str">
        <f>VLOOKUP(Tabela2[[#This Row],[SIEMA]],Siema2025,65,FALSE)</f>
        <v/>
      </c>
      <c r="AV636" s="108" t="str">
        <f>VLOOKUP(Tabela2[[#This Row],[SIEMA]],Siema2025,67,FALSE)</f>
        <v/>
      </c>
      <c r="AW636" s="108" t="str">
        <f>VLOOKUP(Tabela2[[#This Row],[SIEMA]],Siema2025,69,FALSE)</f>
        <v/>
      </c>
      <c r="AX636" s="108" t="str">
        <f>VLOOKUP(Tabela2[[#This Row],[SIEMA]],Siema2025,71,FALSE)</f>
        <v/>
      </c>
      <c r="AY636" s="108" t="str">
        <f>VLOOKUP(Tabela2[[#This Row],[SIEMA]],Siema2025,73,FALSE)</f>
        <v/>
      </c>
      <c r="AZ636" s="108" t="str">
        <f>VLOOKUP(Tabela2[[#This Row],[SIEMA]],Siema2025,75,FALSE)</f>
        <v/>
      </c>
      <c r="BA636" s="108" t="str">
        <f>VLOOKUP(Tabela2[[#This Row],[SIEMA]],Siema2025,77,FALSE)</f>
        <v/>
      </c>
      <c r="BB636" s="108" t="str">
        <f>VLOOKUP(Tabela2[[#This Row],[SIEMA]],Siema2025,79,FALSE)</f>
        <v/>
      </c>
      <c r="BC636" s="108" t="str">
        <f>IF(Tabela2[[#This Row],[Outro(s) ]] = "X", "PREENCHER","NA")</f>
        <v>NA</v>
      </c>
      <c r="BD636" s="108" t="str">
        <f>VLOOKUP(Tabela2[[#This Row],[SIEMA]],Siema2025,82,FALSE)</f>
        <v/>
      </c>
      <c r="BE636" s="108" t="str">
        <f>VLOOKUP(Tabela2[[#This Row],[SIEMA]],Siema2025,81,FALSE)</f>
        <v/>
      </c>
      <c r="BF636" s="110" t="str">
        <f>VLOOKUP(Tabela2[[#This Row],[SIEMA]],Siema2025,28,FALSE)</f>
        <v>TRIDENT ENERGY DO BRASIL LTDA</v>
      </c>
      <c r="BG636" s="110"/>
      <c r="BH636" s="111" t="str">
        <f>VLOOKUP(Tabela2[[#This Row],[SIEMA]],Siema2025,29,FALSE)</f>
        <v>33639843000191</v>
      </c>
      <c r="BI636" s="112" t="s">
        <v>2696</v>
      </c>
      <c r="BJ636" s="107" t="s">
        <v>7099</v>
      </c>
      <c r="BK636" s="104" t="s">
        <v>2696</v>
      </c>
      <c r="BL636" s="140">
        <v>45919</v>
      </c>
      <c r="BM636" s="108">
        <f ca="1">IF(Tabela2[[#This Row],[Data de atendimento do Ibama (considerar o primeiro documento/ação)]]="",_xlfn.DAYS(TODAY(),J636),_xlfn.DAYS(Tabela2[[#This Row],[Data de atendimento do Ibama (considerar o primeiro documento/ação)]],J636))</f>
        <v>10</v>
      </c>
      <c r="BN636" s="108" t="str">
        <f>IF(Tabela2[[#This Row],[Atendido pelo Ibama ("Não" ou "Sim")]]="Não","Preencher", IF(Tabela2[[#This Row],[Atendido pelo Ibama ("Não" ou "Sim")]]="Sim","NA",""))</f>
        <v>NA</v>
      </c>
      <c r="BO636" s="114" t="s">
        <v>7138</v>
      </c>
      <c r="BP636" s="108" t="str">
        <f>IF(Tabela2[[#This Row],[Forma de atendimento (primeiro documento/ação)]]= "Outros (especificar)", "PREENCHER","NA")</f>
        <v>NA</v>
      </c>
      <c r="BQ636" s="106" t="s">
        <v>123</v>
      </c>
      <c r="BR636" s="108" t="str">
        <f>IF(Tabela2[[#This Row],[Equipe do Ibama foi a campo? Houve sobrevoo do Poseidon?]] = "Sim", "PREENCHER","NA")</f>
        <v>NA</v>
      </c>
      <c r="BS636" s="108" t="str">
        <f>IF(Tabela2[[#This Row],[Se sim, foi emitida Ordem de Emergência? (informações vinculada à coluna CK)]] = "Sim", "PREENCHER","NA")</f>
        <v>NA</v>
      </c>
      <c r="BT636" s="108" t="s">
        <v>7101</v>
      </c>
      <c r="BU636" s="108" t="s">
        <v>123</v>
      </c>
      <c r="BV636" s="108" t="s">
        <v>123</v>
      </c>
      <c r="BW636" s="108" t="s">
        <v>123</v>
      </c>
      <c r="BX636" s="106"/>
      <c r="BY636" s="140"/>
      <c r="BZ636" s="104" t="str">
        <f>IF(Tabela2[[#This Row],[Data do documento de encerramento]]="NA","NA",IF(Tabela2[[#This Row],[Data do documento de encerramento]]="","Pendente de conclusão/ encerramento",_xlfn.DAYS(Tabela2[[#This Row],[Data do documento de encerramento]],J636)))</f>
        <v>Pendente de conclusão/ encerramento</v>
      </c>
      <c r="CA636" s="107" t="s">
        <v>9909</v>
      </c>
      <c r="CB636" s="107"/>
      <c r="CC636" s="107" t="s">
        <v>7197</v>
      </c>
      <c r="CD636" s="107" t="s">
        <v>7301</v>
      </c>
      <c r="CE636" s="107" t="s">
        <v>2696</v>
      </c>
      <c r="CF636" s="107" t="s">
        <v>7167</v>
      </c>
    </row>
    <row r="637" spans="1:84" ht="30.75" hidden="1">
      <c r="A637" s="169">
        <v>202591032429</v>
      </c>
      <c r="B637" s="170" t="s">
        <v>9910</v>
      </c>
      <c r="C637" s="108" t="str">
        <f>VLOOKUP(Tabela2[[#This Row],[SIEMA]],Siema2025,4,FALSE)</f>
        <v xml:space="preserve"> SP</v>
      </c>
      <c r="D637" s="106" t="str">
        <f>VLOOKUP(Tabela2[[#This Row],[SIEMA]],Siema2025,3,FALSE)</f>
        <v xml:space="preserve">Pindorama </v>
      </c>
      <c r="E637" s="106" t="str">
        <f>VLOOKUP(Tabela2[[#This Row],[SIEMA]],Siema2025,20,FALSE)</f>
        <v>km 126+300</v>
      </c>
      <c r="F637" s="120" t="s">
        <v>9911</v>
      </c>
      <c r="G637" s="106" t="s">
        <v>9912</v>
      </c>
      <c r="H637" s="106" t="s">
        <v>9913</v>
      </c>
      <c r="I637" s="104" t="s">
        <v>7114</v>
      </c>
      <c r="J637" s="105">
        <f>VLOOKUP(Tabela2[[#This Row],[SIEMA]],Siema2025,2,FALSE)</f>
        <v>45909</v>
      </c>
      <c r="K637" s="105" t="str">
        <f>VLOOKUP(Tabela2[[#This Row],[SIEMA]],Siema2025,16,FALSE)</f>
        <v>Terça</v>
      </c>
      <c r="L637" s="106" t="str">
        <f>IF(Tabela2[[#This Row],[Data]]="","Sem Informação",VLOOKUP(MONTH(Tabela2[[#This Row],[Data]]),'[1]Validação de dados'!$I$1:$J$13,2,0))</f>
        <v>Setembro</v>
      </c>
      <c r="M637" s="106">
        <f>YEAR(Tabela2[[#This Row],[Data]])</f>
        <v>2025</v>
      </c>
      <c r="N637" s="105" t="str">
        <f>VLOOKUP(Tabela2[[#This Row],[SIEMA]],Siema2025,17,FALSE)</f>
        <v>Noturno</v>
      </c>
      <c r="O637" s="105" t="str">
        <f>VLOOKUP(Tabela2[[#This Row],[SIEMA]],Siema2025,5,FALSE)</f>
        <v>Ferrovia</v>
      </c>
      <c r="P637" s="104" t="str">
        <f>VLOOKUP(Tabela2[[#This Row],[SIEMA]],Siema2025,21,FALSE)</f>
        <v>Abertura de vagão</v>
      </c>
      <c r="Q637" s="104" t="s">
        <v>7127</v>
      </c>
      <c r="R637" s="104" t="s">
        <v>7127</v>
      </c>
      <c r="S637" s="107" t="s">
        <v>365</v>
      </c>
      <c r="T637" s="104">
        <v>140</v>
      </c>
      <c r="U637" s="104" t="s">
        <v>7121</v>
      </c>
      <c r="V637" s="104" t="s">
        <v>7127</v>
      </c>
      <c r="W637" s="104"/>
      <c r="X637" s="113"/>
      <c r="Y637" s="109" t="str">
        <f>IF(W637="","", IF(W637="NC","", IF(W637="NE","", IF(W637="NA","",IFERROR(VLOOKUP(W637,Produtos!$A$1:$C$2319,2,FALSE),"Não Cadastrado")))))</f>
        <v/>
      </c>
      <c r="Z637" s="104" t="str">
        <f>VLOOKUP(Tabela2[[#This Row],[SIEMA]],Siema2025,11,FALSE)</f>
        <v/>
      </c>
      <c r="AA637" s="104" t="str">
        <f>VLOOKUP(Tabela2[[#This Row],[SIEMA]],Siema2025,12,FALSE)</f>
        <v/>
      </c>
      <c r="AB637" s="104" t="str">
        <f>IF(W637="","",IF(ISNUMBER(W637)=FALSE,"Não se aplica",IFERROR(VLOOKUP(W637,Produtos!$A$1:$C$2319,3,FALSE),"Não Cadastrado")))</f>
        <v/>
      </c>
      <c r="AC637" s="104"/>
      <c r="AD637" s="108"/>
      <c r="AE637" s="107" t="str">
        <f>IF(AC637="","", IF(AC637="NC","", IF(AC637="NE","", IF(AC637="NA","",IFERROR(VLOOKUP(AC637,Produtos!$A$1:$C$2319,2,FALSE),"Não Cadastrado")))))</f>
        <v/>
      </c>
      <c r="AF637" s="104"/>
      <c r="AG637" s="104"/>
      <c r="AH637" s="104" t="str">
        <f>IF(AC637="","",IF(ISNUMBER(AC637)=FALSE,"Não se aplica",IFERROR(VLOOKUP(AC637,Produtos!$A$1:$C$2319,3,FALSE),"Não Cadastrado")))</f>
        <v/>
      </c>
      <c r="AI637" s="104"/>
      <c r="AJ637" s="104" t="str">
        <f>VLOOKUP(Tabela2[[#This Row],[SIEMA]],Siema2025,26,FALSE)</f>
        <v>As causas estão sendo investigadas pelas áreas responsáveis</v>
      </c>
      <c r="AK637" s="107" t="s">
        <v>7122</v>
      </c>
      <c r="AL637" s="107"/>
      <c r="AM637" s="107"/>
      <c r="AN637" s="108" t="str">
        <f>VLOOKUP(Tabela2[[#This Row],[SIEMA]],Siema2025,51,FALSE)</f>
        <v/>
      </c>
      <c r="AO637" s="108" t="str">
        <f>VLOOKUP(Tabela2[[#This Row],[SIEMA]],Siema2025,53,FALSE)</f>
        <v/>
      </c>
      <c r="AP637" s="108" t="str">
        <f>VLOOKUP(Tabela2[[#This Row],[SIEMA]],Siema2025,55,FALSE)</f>
        <v/>
      </c>
      <c r="AQ637" s="108" t="str">
        <f>VLOOKUP(Tabela2[[#This Row],[SIEMA]],Siema2025,57,FALSE)</f>
        <v/>
      </c>
      <c r="AR637" s="108" t="str">
        <f>VLOOKUP(Tabela2[[#This Row],[SIEMA]],Siema2025,59,FALSE)</f>
        <v/>
      </c>
      <c r="AS637" s="108" t="str">
        <f>VLOOKUP(Tabela2[[#This Row],[SIEMA]],Siema2025,61,FALSE)</f>
        <v/>
      </c>
      <c r="AT637" s="108" t="str">
        <f>VLOOKUP(Tabela2[[#This Row],[SIEMA]],Siema2025,63,FALSE)</f>
        <v/>
      </c>
      <c r="AU637" s="108" t="str">
        <f>VLOOKUP(Tabela2[[#This Row],[SIEMA]],Siema2025,65,FALSE)</f>
        <v>X</v>
      </c>
      <c r="AV637" s="108" t="str">
        <f>VLOOKUP(Tabela2[[#This Row],[SIEMA]],Siema2025,67,FALSE)</f>
        <v/>
      </c>
      <c r="AW637" s="108" t="str">
        <f>VLOOKUP(Tabela2[[#This Row],[SIEMA]],Siema2025,69,FALSE)</f>
        <v/>
      </c>
      <c r="AX637" s="108" t="str">
        <f>VLOOKUP(Tabela2[[#This Row],[SIEMA]],Siema2025,71,FALSE)</f>
        <v/>
      </c>
      <c r="AY637" s="108" t="str">
        <f>VLOOKUP(Tabela2[[#This Row],[SIEMA]],Siema2025,73,FALSE)</f>
        <v/>
      </c>
      <c r="AZ637" s="108" t="str">
        <f>VLOOKUP(Tabela2[[#This Row],[SIEMA]],Siema2025,75,FALSE)</f>
        <v/>
      </c>
      <c r="BA637" s="108" t="str">
        <f>VLOOKUP(Tabela2[[#This Row],[SIEMA]],Siema2025,77,FALSE)</f>
        <v/>
      </c>
      <c r="BB637" s="108" t="str">
        <f>VLOOKUP(Tabela2[[#This Row],[SIEMA]],Siema2025,79,FALSE)</f>
        <v/>
      </c>
      <c r="BC637" s="108" t="str">
        <f>IF(Tabela2[[#This Row],[Outro(s) ]] = "X", "PREENCHER","NA")</f>
        <v>NA</v>
      </c>
      <c r="BD637" s="108" t="str">
        <f>VLOOKUP(Tabela2[[#This Row],[SIEMA]],Siema2025,82,FALSE)</f>
        <v/>
      </c>
      <c r="BE637" s="108" t="str">
        <f>VLOOKUP(Tabela2[[#This Row],[SIEMA]],Siema2025,81,FALSE)</f>
        <v/>
      </c>
      <c r="BF637" s="110" t="s">
        <v>3066</v>
      </c>
      <c r="BG637" s="110" t="s">
        <v>7123</v>
      </c>
      <c r="BH637" s="111" t="str">
        <f>VLOOKUP(Tabela2[[#This Row],[SIEMA]],Siema2025,29,FALSE)</f>
        <v>02502844000166</v>
      </c>
      <c r="BI637" s="112" t="str">
        <f>VLOOKUP(Tabela2[[#This Row],[SIEMA]],Siema2025,107,FALSE)</f>
        <v>Não</v>
      </c>
      <c r="BJ637" s="107" t="s">
        <v>7099</v>
      </c>
      <c r="BK637" s="104" t="s">
        <v>2696</v>
      </c>
      <c r="BL637" s="164">
        <v>45932</v>
      </c>
      <c r="BM637" s="108">
        <f ca="1">IF(Tabela2[[#This Row],[Data de atendimento do Ibama (considerar o primeiro documento/ação)]]="",_xlfn.DAYS(TODAY(),J637),_xlfn.DAYS(Tabela2[[#This Row],[Data de atendimento do Ibama (considerar o primeiro documento/ação)]],J637))</f>
        <v>23</v>
      </c>
      <c r="BN637" s="108" t="str">
        <f>IF(Tabela2[[#This Row],[Atendido pelo Ibama ("Não" ou "Sim")]]="Não","Preencher", IF(Tabela2[[#This Row],[Atendido pelo Ibama ("Não" ou "Sim")]]="Sim","NA",""))</f>
        <v>NA</v>
      </c>
      <c r="BO637" s="114" t="s">
        <v>7100</v>
      </c>
      <c r="BP637" s="108" t="str">
        <f>IF(Tabela2[[#This Row],[Forma de atendimento (primeiro documento/ação)]]= "Outros (especificar)", "PREENCHER","NA")</f>
        <v>NA</v>
      </c>
      <c r="BQ637" s="106" t="s">
        <v>2696</v>
      </c>
      <c r="BR637" s="108" t="s">
        <v>123</v>
      </c>
      <c r="BS637" s="108" t="s">
        <v>2696</v>
      </c>
      <c r="BT637" s="108" t="s">
        <v>7101</v>
      </c>
      <c r="BU637" s="108" t="s">
        <v>2696</v>
      </c>
      <c r="BV637" s="108" t="s">
        <v>123</v>
      </c>
      <c r="BW637" s="108" t="s">
        <v>2696</v>
      </c>
      <c r="BX637" s="106" t="s">
        <v>7102</v>
      </c>
      <c r="BY637" s="164">
        <v>45999</v>
      </c>
      <c r="BZ637" s="104">
        <f>IF(Tabela2[[#This Row],[Data do documento de encerramento]]="NA","NA",IF(Tabela2[[#This Row],[Data do documento de encerramento]]="","Pendente de conclusão/ encerramento",_xlfn.DAYS(Tabela2[[#This Row],[Data do documento de encerramento]],J637)))</f>
        <v>90</v>
      </c>
      <c r="CA637" s="123" t="s">
        <v>9189</v>
      </c>
      <c r="CB637" s="107"/>
      <c r="CC637" s="107"/>
      <c r="CD637" s="107"/>
      <c r="CE637" s="107"/>
      <c r="CF637" s="107"/>
    </row>
    <row r="638" spans="1:84" ht="60.75">
      <c r="A638" s="169">
        <v>202591068436</v>
      </c>
      <c r="B638" s="118" t="s">
        <v>9914</v>
      </c>
      <c r="C638" s="108" t="s">
        <v>7135</v>
      </c>
      <c r="D638" s="106" t="s">
        <v>637</v>
      </c>
      <c r="E638" s="106" t="s">
        <v>5821</v>
      </c>
      <c r="F638" s="106"/>
      <c r="G638" s="109" t="s">
        <v>7568</v>
      </c>
      <c r="H638" s="106" t="s">
        <v>7569</v>
      </c>
      <c r="I638" s="104" t="str">
        <f>VLOOKUP(Tabela2[[#This Row],[SIEMA]],Siema2025,19,FALSE)</f>
        <v>Campos</v>
      </c>
      <c r="J638" s="105">
        <f>VLOOKUP(Tabela2[[#This Row],[SIEMA]],Siema2025,2,FALSE)</f>
        <v>45909</v>
      </c>
      <c r="K638" s="105" t="str">
        <f>VLOOKUP(Tabela2[[#This Row],[SIEMA]],Siema2025,16,FALSE)</f>
        <v>Terça</v>
      </c>
      <c r="L638" s="106" t="str">
        <f>IF(Tabela2[[#This Row],[Data]]="","Sem Informação",VLOOKUP(MONTH(Tabela2[[#This Row],[Data]]),'[1]Validação de dados'!$I$1:$J$13,2,0))</f>
        <v>Setembro</v>
      </c>
      <c r="M638" s="104">
        <f>YEAR(Tabela2[[#This Row],[Data]])</f>
        <v>2025</v>
      </c>
      <c r="N638" s="105" t="str">
        <f>VLOOKUP(Tabela2[[#This Row],[SIEMA]],Siema2025,17,FALSE)</f>
        <v>Matutino</v>
      </c>
      <c r="O638" s="105" t="s">
        <v>111</v>
      </c>
      <c r="P638" s="104" t="str">
        <f>VLOOKUP(Tabela2[[#This Row],[SIEMA]],Siema2025,21,FALSE)</f>
        <v>UEH (acionado a partir de PNA-1) da Válvula ESDV-VE-14-PNA-1 do Gasoduto GA_MIS-MRL-1/PNA-1, Campo de Namorado, Bacia de Campos.</v>
      </c>
      <c r="Q638" s="104" t="s">
        <v>7094</v>
      </c>
      <c r="R638" s="104" t="s">
        <v>7273</v>
      </c>
      <c r="S638" s="104" t="s">
        <v>8819</v>
      </c>
      <c r="T638" s="104" t="str">
        <f>VLOOKUP(Tabela2[[#This Row],[SIEMA]],Siema2025,11,FALSE)</f>
        <v>0.0001</v>
      </c>
      <c r="U638" s="104" t="str">
        <f>VLOOKUP(Tabela2[[#This Row],[SIEMA]],Siema2025,12,FALSE)</f>
        <v>M3</v>
      </c>
      <c r="V638" s="104" t="str">
        <f>IF(Q638="","",IF(ISNUMBER(Q638)=FALSE,"Não se aplica",IFERROR(VLOOKUP(Q638,Produtos!$A$1:$C$2319,3,FALSE),"Não Cadastrado")))</f>
        <v>Não se aplica</v>
      </c>
      <c r="W638" s="104"/>
      <c r="X638" s="113"/>
      <c r="Y638" s="109" t="str">
        <f>IF(W638="","", IF(W638="NC","", IF(W638="NE","", IF(W638="NA","",IFERROR(VLOOKUP(W638,Produtos!$A$1:$C$2319,2,FALSE),"Não Cadastrado")))))</f>
        <v/>
      </c>
      <c r="Z638" s="104"/>
      <c r="AA638" s="104"/>
      <c r="AB638" s="104" t="str">
        <f>IF(W638="","",IF(ISNUMBER(W638)=FALSE,"Não se aplica",IFERROR(VLOOKUP(W638,Produtos!$A$1:$C$2319,3,FALSE),"Não Cadastrado")))</f>
        <v/>
      </c>
      <c r="AC638" s="104"/>
      <c r="AD638" s="108"/>
      <c r="AE638" s="107" t="str">
        <f>IF(AC638="","", IF(AC638="NC","", IF(AC638="NE","", IF(AC638="NA","",IFERROR(VLOOKUP(AC638,Produtos!$A$1:$C$2319,2,FALSE),"Não Cadastrado")))))</f>
        <v/>
      </c>
      <c r="AF638" s="104"/>
      <c r="AG638" s="104"/>
      <c r="AH638" s="104" t="str">
        <f>IF(AC638="","",IF(ISNUMBER(AC638)=FALSE,"Não se aplica",IFERROR(VLOOKUP(AC638,Produtos!$A$1:$C$2319,3,FALSE),"Não Cadastrado")))</f>
        <v/>
      </c>
      <c r="AI638" s="104"/>
      <c r="AJ638" s="104" t="str">
        <f>VLOOKUP(Tabela2[[#This Row],[SIEMA]],Siema2025,26,FALSE)</f>
        <v>Em investigação.</v>
      </c>
      <c r="AK638" s="107" t="s">
        <v>7112</v>
      </c>
      <c r="AL638" s="107"/>
      <c r="AM638" s="107"/>
      <c r="AN638" s="108" t="str">
        <f>VLOOKUP(Tabela2[[#This Row],[SIEMA]],Siema2025,51,FALSE)</f>
        <v/>
      </c>
      <c r="AO638" s="108" t="str">
        <f>VLOOKUP(Tabela2[[#This Row],[SIEMA]],Siema2025,53,FALSE)</f>
        <v/>
      </c>
      <c r="AP638" s="108" t="str">
        <f>VLOOKUP(Tabela2[[#This Row],[SIEMA]],Siema2025,55,FALSE)</f>
        <v/>
      </c>
      <c r="AQ638" s="108" t="str">
        <f>VLOOKUP(Tabela2[[#This Row],[SIEMA]],Siema2025,57,FALSE)</f>
        <v/>
      </c>
      <c r="AR638" s="108" t="str">
        <f>VLOOKUP(Tabela2[[#This Row],[SIEMA]],Siema2025,59,FALSE)</f>
        <v/>
      </c>
      <c r="AS638" s="108" t="str">
        <f>VLOOKUP(Tabela2[[#This Row],[SIEMA]],Siema2025,61,FALSE)</f>
        <v>X</v>
      </c>
      <c r="AT638" s="108" t="str">
        <f>VLOOKUP(Tabela2[[#This Row],[SIEMA]],Siema2025,63,FALSE)</f>
        <v/>
      </c>
      <c r="AU638" s="108" t="str">
        <f>VLOOKUP(Tabela2[[#This Row],[SIEMA]],Siema2025,65,FALSE)</f>
        <v/>
      </c>
      <c r="AV638" s="108" t="str">
        <f>VLOOKUP(Tabela2[[#This Row],[SIEMA]],Siema2025,67,FALSE)</f>
        <v/>
      </c>
      <c r="AW638" s="108" t="str">
        <f>VLOOKUP(Tabela2[[#This Row],[SIEMA]],Siema2025,69,FALSE)</f>
        <v/>
      </c>
      <c r="AX638" s="108" t="str">
        <f>VLOOKUP(Tabela2[[#This Row],[SIEMA]],Siema2025,71,FALSE)</f>
        <v/>
      </c>
      <c r="AY638" s="108" t="str">
        <f>VLOOKUP(Tabela2[[#This Row],[SIEMA]],Siema2025,73,FALSE)</f>
        <v/>
      </c>
      <c r="AZ638" s="108" t="str">
        <f>VLOOKUP(Tabela2[[#This Row],[SIEMA]],Siema2025,75,FALSE)</f>
        <v/>
      </c>
      <c r="BA638" s="108" t="str">
        <f>VLOOKUP(Tabela2[[#This Row],[SIEMA]],Siema2025,77,FALSE)</f>
        <v/>
      </c>
      <c r="BB638" s="108" t="str">
        <f>VLOOKUP(Tabela2[[#This Row],[SIEMA]],Siema2025,79,FALSE)</f>
        <v/>
      </c>
      <c r="BC638" s="108" t="str">
        <f>IF(Tabela2[[#This Row],[Outro(s) ]] = "X", "PREENCHER","NA")</f>
        <v>NA</v>
      </c>
      <c r="BD638" s="108" t="str">
        <f>VLOOKUP(Tabela2[[#This Row],[SIEMA]],Siema2025,82,FALSE)</f>
        <v/>
      </c>
      <c r="BE638" s="108" t="str">
        <f>VLOOKUP(Tabela2[[#This Row],[SIEMA]],Siema2025,81,FALSE)</f>
        <v/>
      </c>
      <c r="BF638" s="110" t="str">
        <f>VLOOKUP(Tabela2[[#This Row],[SIEMA]],Siema2025,28,FALSE)</f>
        <v>Petrobras</v>
      </c>
      <c r="BG638" s="110"/>
      <c r="BH638" s="111" t="str">
        <f>VLOOKUP(Tabela2[[#This Row],[SIEMA]],Siema2025,29,FALSE)</f>
        <v>33000167100750</v>
      </c>
      <c r="BI638" s="112" t="str">
        <f>VLOOKUP(Tabela2[[#This Row],[SIEMA]],Siema2025,107,FALSE)</f>
        <v>Não</v>
      </c>
      <c r="BJ638" s="107" t="s">
        <v>7099</v>
      </c>
      <c r="BK638" s="104" t="s">
        <v>2696</v>
      </c>
      <c r="BL638" s="164">
        <v>45919</v>
      </c>
      <c r="BM638" s="108">
        <f ca="1">IF(Tabela2[[#This Row],[Data de atendimento do Ibama (considerar o primeiro documento/ação)]]="",_xlfn.DAYS(TODAY(),J638),_xlfn.DAYS(Tabela2[[#This Row],[Data de atendimento do Ibama (considerar o primeiro documento/ação)]],J638))</f>
        <v>10</v>
      </c>
      <c r="BN638" s="108" t="str">
        <f>IF(Tabela2[[#This Row],[Atendido pelo Ibama ("Não" ou "Sim")]]="Não","Preencher", IF(Tabela2[[#This Row],[Atendido pelo Ibama ("Não" ou "Sim")]]="Sim","NA",""))</f>
        <v>NA</v>
      </c>
      <c r="BO638" s="114" t="s">
        <v>7138</v>
      </c>
      <c r="BP638" s="108" t="str">
        <f>IF(Tabela2[[#This Row],[Forma de atendimento (primeiro documento/ação)]]= "Outros (especificar)", "PREENCHER","NA")</f>
        <v>NA</v>
      </c>
      <c r="BQ638" s="106" t="s">
        <v>123</v>
      </c>
      <c r="BR638" s="108" t="str">
        <f>IF(Tabela2[[#This Row],[Equipe do Ibama foi a campo? Houve sobrevoo do Poseidon?]] = "Sim", "PREENCHER","NA")</f>
        <v>NA</v>
      </c>
      <c r="BS638" s="108" t="str">
        <f>IF(Tabela2[[#This Row],[Se sim, foi emitida Ordem de Emergência? (informações vinculada à coluna CK)]] = "Sim", "PREENCHER","NA")</f>
        <v>NA</v>
      </c>
      <c r="BT638" s="108" t="s">
        <v>7101</v>
      </c>
      <c r="BU638" s="108" t="s">
        <v>123</v>
      </c>
      <c r="BV638" s="108" t="s">
        <v>123</v>
      </c>
      <c r="BW638" s="108" t="s">
        <v>123</v>
      </c>
      <c r="BX638" s="106"/>
      <c r="BY638" s="120"/>
      <c r="BZ638" s="104" t="str">
        <f>IF(Tabela2[[#This Row],[Data do documento de encerramento]]="NA","NA",IF(Tabela2[[#This Row],[Data do documento de encerramento]]="","Pendente de conclusão/ encerramento",_xlfn.DAYS(Tabela2[[#This Row],[Data do documento de encerramento]],J638)))</f>
        <v>Pendente de conclusão/ encerramento</v>
      </c>
      <c r="CA638" s="123"/>
      <c r="CB638" s="107"/>
      <c r="CC638" s="107" t="s">
        <v>7470</v>
      </c>
      <c r="CD638" s="107" t="s">
        <v>123</v>
      </c>
      <c r="CE638" s="107" t="s">
        <v>123</v>
      </c>
      <c r="CF638" s="107" t="s">
        <v>7149</v>
      </c>
    </row>
    <row r="639" spans="1:84" ht="151.5" hidden="1" customHeight="1">
      <c r="A639" s="169">
        <v>202591650446</v>
      </c>
      <c r="B639" s="170" t="s">
        <v>9915</v>
      </c>
      <c r="C639" s="108" t="str">
        <f>VLOOKUP(Tabela2[[#This Row],[SIEMA]],Siema2025,4,FALSE)</f>
        <v xml:space="preserve"> MA</v>
      </c>
      <c r="D639" s="106" t="str">
        <f>VLOOKUP(Tabela2[[#This Row],[SIEMA]],Siema2025,3,FALSE)</f>
        <v xml:space="preserve">São Luís </v>
      </c>
      <c r="E639" s="106" t="s">
        <v>9326</v>
      </c>
      <c r="F639" s="106" t="s">
        <v>9916</v>
      </c>
      <c r="G639" s="106" t="s">
        <v>9917</v>
      </c>
      <c r="H639" s="106" t="s">
        <v>9918</v>
      </c>
      <c r="I639" s="104" t="s">
        <v>7114</v>
      </c>
      <c r="J639" s="105">
        <f>VLOOKUP(Tabela2[[#This Row],[SIEMA]],Siema2025,2,FALSE)</f>
        <v>45909</v>
      </c>
      <c r="K639" s="105" t="str">
        <f>VLOOKUP(Tabela2[[#This Row],[SIEMA]],Siema2025,16,FALSE)</f>
        <v>Terça</v>
      </c>
      <c r="L639" s="106" t="str">
        <f>IF(Tabela2[[#This Row],[Data]]="","Sem Informação",VLOOKUP(MONTH(Tabela2[[#This Row],[Data]]),'[1]Validação de dados'!$I$1:$J$13,2,0))</f>
        <v>Setembro</v>
      </c>
      <c r="M639" s="104">
        <f>YEAR(Tabela2[[#This Row],[Data]])</f>
        <v>2025</v>
      </c>
      <c r="N639" s="105" t="str">
        <f>VLOOKUP(Tabela2[[#This Row],[SIEMA]],Siema2025,17,FALSE)</f>
        <v>Matutino</v>
      </c>
      <c r="O639" s="105" t="str">
        <f>VLOOKUP(Tabela2[[#This Row],[SIEMA]],Siema2025,5,FALSE)</f>
        <v>Terminal/portos/ancoradouros/etc</v>
      </c>
      <c r="P639" s="104" t="str">
        <f>VLOOKUP(Tabela2[[#This Row],[SIEMA]],Siema2025,21,FALSE)</f>
        <v>Terminal Marítimo de Ponta da Madeira.</v>
      </c>
      <c r="Q639" s="104" t="str">
        <f>VLOOKUP(Tabela2[[#This Row],[SIEMA]],Siema2025,7,FALSE)</f>
        <v/>
      </c>
      <c r="R639" s="104" t="str">
        <f>VLOOKUP(Tabela2[[#This Row],[SIEMA]],Siema2025,10,FALSE)</f>
        <v/>
      </c>
      <c r="S639" s="107"/>
      <c r="T639" s="104" t="str">
        <f>VLOOKUP(Tabela2[[#This Row],[SIEMA]],Siema2025,11,FALSE)</f>
        <v xml:space="preserve"> </v>
      </c>
      <c r="U639" s="104" t="str">
        <f>VLOOKUP(Tabela2[[#This Row],[SIEMA]],Siema2025,12,FALSE)</f>
        <v xml:space="preserve"> </v>
      </c>
      <c r="V639" s="104" t="str">
        <f>IF(Q639="","",IF(ISNUMBER(Q639)=FALSE,"Não se aplica",IFERROR(VLOOKUP(Q639,Produtos!$A$1:$C$2319,3,FALSE),"Não Cadastrado")))</f>
        <v/>
      </c>
      <c r="W639" s="104" t="str">
        <f>VLOOKUP(Tabela2[[#This Row],[SIEMA]],Siema2025,10,FALSE)</f>
        <v/>
      </c>
      <c r="X639" s="113"/>
      <c r="Y639" s="109" t="str">
        <f>IF(W639="","", IF(W639="NC","", IF(W639="NE","", IF(W639="NA","",IFERROR(VLOOKUP(W639,Produtos!$A$1:$C$2319,2,FALSE),"Não Cadastrado")))))</f>
        <v/>
      </c>
      <c r="Z639" s="104" t="str">
        <f>VLOOKUP(Tabela2[[#This Row],[SIEMA]],Siema2025,11,FALSE)</f>
        <v xml:space="preserve"> </v>
      </c>
      <c r="AA639" s="104" t="str">
        <f>VLOOKUP(Tabela2[[#This Row],[SIEMA]],Siema2025,12,FALSE)</f>
        <v xml:space="preserve"> </v>
      </c>
      <c r="AB639" s="104" t="str">
        <f>IF(W639="","",IF(ISNUMBER(W639)=FALSE,"Não se aplica",IFERROR(VLOOKUP(W639,Produtos!$A$1:$C$2319,3,FALSE),"Não Cadastrado")))</f>
        <v/>
      </c>
      <c r="AC639" s="104"/>
      <c r="AD639" s="108"/>
      <c r="AE639" s="107" t="str">
        <f>IF(AC639="","", IF(AC639="NC","", IF(AC639="NE","", IF(AC639="NA","",IFERROR(VLOOKUP(AC639,Produtos!$A$1:$C$2319,2,FALSE),"Não Cadastrado")))))</f>
        <v/>
      </c>
      <c r="AF639" s="104"/>
      <c r="AG639" s="104"/>
      <c r="AH639" s="104" t="str">
        <f>IF(AC639="","",IF(ISNUMBER(AC639)=FALSE,"Não se aplica",IFERROR(VLOOKUP(AC639,Produtos!$A$1:$C$2319,3,FALSE),"Não Cadastrado")))</f>
        <v/>
      </c>
      <c r="AI639" s="113"/>
      <c r="AJ639" s="104" t="str">
        <f>VLOOKUP(Tabela2[[#This Row],[SIEMA]],Siema2025,26,FALSE)</f>
        <v>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v>
      </c>
      <c r="AK639" s="107" t="s">
        <v>7234</v>
      </c>
      <c r="AL639" s="107" t="s">
        <v>7636</v>
      </c>
      <c r="AM639" s="107"/>
      <c r="AN639" s="108" t="str">
        <f>VLOOKUP(Tabela2[[#This Row],[SIEMA]],Siema2025,51,FALSE)</f>
        <v/>
      </c>
      <c r="AO639" s="108" t="str">
        <f>VLOOKUP(Tabela2[[#This Row],[SIEMA]],Siema2025,53,FALSE)</f>
        <v/>
      </c>
      <c r="AP639" s="108" t="str">
        <f>VLOOKUP(Tabela2[[#This Row],[SIEMA]],Siema2025,55,FALSE)</f>
        <v/>
      </c>
      <c r="AQ639" s="108" t="str">
        <f>VLOOKUP(Tabela2[[#This Row],[SIEMA]],Siema2025,57,FALSE)</f>
        <v/>
      </c>
      <c r="AR639" s="108" t="str">
        <f>VLOOKUP(Tabela2[[#This Row],[SIEMA]],Siema2025,59,FALSE)</f>
        <v/>
      </c>
      <c r="AS639" s="108" t="str">
        <f>VLOOKUP(Tabela2[[#This Row],[SIEMA]],Siema2025,61,FALSE)</f>
        <v/>
      </c>
      <c r="AT639" s="108" t="str">
        <f>VLOOKUP(Tabela2[[#This Row],[SIEMA]],Siema2025,63,FALSE)</f>
        <v/>
      </c>
      <c r="AU639" s="108" t="str">
        <f>VLOOKUP(Tabela2[[#This Row],[SIEMA]],Siema2025,65,FALSE)</f>
        <v/>
      </c>
      <c r="AV639" s="108" t="str">
        <f>VLOOKUP(Tabela2[[#This Row],[SIEMA]],Siema2025,67,FALSE)</f>
        <v/>
      </c>
      <c r="AW639" s="108" t="s">
        <v>7183</v>
      </c>
      <c r="AX639" s="108" t="str">
        <f>VLOOKUP(Tabela2[[#This Row],[SIEMA]],Siema2025,71,FALSE)</f>
        <v/>
      </c>
      <c r="AY639" s="108" t="str">
        <f>VLOOKUP(Tabela2[[#This Row],[SIEMA]],Siema2025,73,FALSE)</f>
        <v/>
      </c>
      <c r="AZ639" s="108" t="str">
        <f>VLOOKUP(Tabela2[[#This Row],[SIEMA]],Siema2025,75,FALSE)</f>
        <v/>
      </c>
      <c r="BA639" s="108" t="str">
        <f>VLOOKUP(Tabela2[[#This Row],[SIEMA]],Siema2025,77,FALSE)</f>
        <v/>
      </c>
      <c r="BB639" s="108"/>
      <c r="BC639" s="108"/>
      <c r="BD639" s="108" t="str">
        <f>VLOOKUP(Tabela2[[#This Row],[SIEMA]],Siema2025,82,FALSE)</f>
        <v/>
      </c>
      <c r="BE639" s="108" t="str">
        <f>VLOOKUP(Tabela2[[#This Row],[SIEMA]],Siema2025,81,FALSE)</f>
        <v/>
      </c>
      <c r="BF639" s="110" t="str">
        <f>VLOOKUP(Tabela2[[#This Row],[SIEMA]],Siema2025,28,FALSE)</f>
        <v>VALE S.A</v>
      </c>
      <c r="BG639" s="110"/>
      <c r="BH639" s="111" t="str">
        <f>VLOOKUP(Tabela2[[#This Row],[SIEMA]],Siema2025,29,FALSE)</f>
        <v>33592510042400</v>
      </c>
      <c r="BI639" s="112" t="s">
        <v>2696</v>
      </c>
      <c r="BJ639" s="107" t="s">
        <v>7099</v>
      </c>
      <c r="BK639" s="104" t="s">
        <v>2696</v>
      </c>
      <c r="BL639" s="140">
        <v>45915</v>
      </c>
      <c r="BM639" s="108">
        <f ca="1">IF(Tabela2[[#This Row],[Data de atendimento do Ibama (considerar o primeiro documento/ação)]]="",_xlfn.DAYS(TODAY(),J639),_xlfn.DAYS(Tabela2[[#This Row],[Data de atendimento do Ibama (considerar o primeiro documento/ação)]],J639))</f>
        <v>6</v>
      </c>
      <c r="BN639" s="108" t="str">
        <f>IF(Tabela2[[#This Row],[Atendido pelo Ibama ("Não" ou "Sim")]]="Não","Preencher", IF(Tabela2[[#This Row],[Atendido pelo Ibama ("Não" ou "Sim")]]="Sim","NA",""))</f>
        <v>NA</v>
      </c>
      <c r="BO639" s="114" t="s">
        <v>7138</v>
      </c>
      <c r="BP639" s="108" t="str">
        <f>IF(Tabela2[[#This Row],[Forma de atendimento (primeiro documento/ação)]]= "Outros (especificar)", "PREENCHER","NA")</f>
        <v>NA</v>
      </c>
      <c r="BQ639" s="106" t="s">
        <v>123</v>
      </c>
      <c r="BR639" s="108" t="str">
        <f>IF(Tabela2[[#This Row],[Equipe do Ibama foi a campo? Houve sobrevoo do Poseidon?]] = "Sim", "PREENCHER","NA")</f>
        <v>NA</v>
      </c>
      <c r="BS639" s="108" t="s">
        <v>7114</v>
      </c>
      <c r="BT639" s="108" t="s">
        <v>7101</v>
      </c>
      <c r="BU639" s="108" t="s">
        <v>123</v>
      </c>
      <c r="BV639" s="108" t="s">
        <v>123</v>
      </c>
      <c r="BW639" s="108" t="s">
        <v>123</v>
      </c>
      <c r="BX639" s="106" t="s">
        <v>7127</v>
      </c>
      <c r="BY639" s="140"/>
      <c r="BZ639" s="104" t="str">
        <f>IF(Tabela2[[#This Row],[Data do documento de encerramento]]="NA","NA",IF(Tabela2[[#This Row],[Data do documento de encerramento]]="","Pendente de conclusão/ encerramento",_xlfn.DAYS(Tabela2[[#This Row],[Data do documento de encerramento]],J639)))</f>
        <v>Pendente de conclusão/ encerramento</v>
      </c>
      <c r="CA639" s="107" t="s">
        <v>9919</v>
      </c>
      <c r="CB639" s="107"/>
      <c r="CC639" s="115"/>
      <c r="CD639" s="107"/>
      <c r="CE639" s="107"/>
      <c r="CF639" s="107"/>
    </row>
    <row r="640" spans="1:84" ht="76.5" hidden="1">
      <c r="A640" s="169">
        <v>202591157615</v>
      </c>
      <c r="B640" s="170" t="s">
        <v>9920</v>
      </c>
      <c r="C640" s="108" t="str">
        <f>VLOOKUP(Tabela2[[#This Row],[SIEMA]],Siema2025,4,FALSE)</f>
        <v xml:space="preserve"> PR</v>
      </c>
      <c r="D640" s="106" t="str">
        <f>VLOOKUP(Tabela2[[#This Row],[SIEMA]],Siema2025,3,FALSE)</f>
        <v xml:space="preserve">Guaratuba </v>
      </c>
      <c r="E640" s="106" t="s">
        <v>8955</v>
      </c>
      <c r="F640" s="106" t="s">
        <v>9921</v>
      </c>
      <c r="G640" s="106" t="s">
        <v>9922</v>
      </c>
      <c r="H640" s="106" t="s">
        <v>9923</v>
      </c>
      <c r="I640" s="104" t="s">
        <v>7114</v>
      </c>
      <c r="J640" s="105">
        <f>VLOOKUP(Tabela2[[#This Row],[SIEMA]],Siema2025,2,FALSE)</f>
        <v>45910</v>
      </c>
      <c r="K640" s="105" t="str">
        <f>VLOOKUP(Tabela2[[#This Row],[SIEMA]],Siema2025,16,FALSE)</f>
        <v>Quarta</v>
      </c>
      <c r="L640" s="106" t="str">
        <f>IF(Tabela2[[#This Row],[Data]]="","Sem Informação",VLOOKUP(MONTH(Tabela2[[#This Row],[Data]]),'[1]Validação de dados'!$I$1:$J$13,2,0))</f>
        <v>Setembro</v>
      </c>
      <c r="M640" s="104">
        <f>YEAR(Tabela2[[#This Row],[Data]])</f>
        <v>2025</v>
      </c>
      <c r="N640" s="105" t="str">
        <f>VLOOKUP(Tabela2[[#This Row],[SIEMA]],Siema2025,17,FALSE)</f>
        <v>Vespertino</v>
      </c>
      <c r="O640" s="105" t="str">
        <f>VLOOKUP(Tabela2[[#This Row],[SIEMA]],Siema2025,5,FALSE)</f>
        <v>Rodovia</v>
      </c>
      <c r="P640" s="104" t="str">
        <f>VLOOKUP(Tabela2[[#This Row],[SIEMA]],Siema2025,21,FALSE)</f>
        <v>BR 376 - 673+100 - Pista Sul</v>
      </c>
      <c r="Q640" s="104" t="s">
        <v>7094</v>
      </c>
      <c r="R640" s="104" t="str">
        <f>VLOOKUP(Tabela2[[#This Row],[SIEMA]],Siema2025,10,FALSE)</f>
        <v>Óleo Lubrificante</v>
      </c>
      <c r="S640" s="107" t="str">
        <f>IF(Q640="","", IF(Q640="NC","", IF(Q640="NE","", IF(Q640="NA","",IFERROR(VLOOKUP(Q640,[1]Produtos!$A$1:$C$2319,2,FALSE),"Não Cadastrado")))))</f>
        <v/>
      </c>
      <c r="T640" s="104" t="s">
        <v>9331</v>
      </c>
      <c r="U640" s="104" t="s">
        <v>7062</v>
      </c>
      <c r="V640" s="104" t="s">
        <v>7094</v>
      </c>
      <c r="W640" s="104"/>
      <c r="X640" s="113" t="str">
        <f>IF(Tabela2[[#This Row],[Origem do acidente]] = "Plataforma", "PREENCHER","NA")</f>
        <v>NA</v>
      </c>
      <c r="Y640" s="109" t="str">
        <f>IF(W640="","", IF(W640="NC","", IF(W640="NE","", IF(W640="NA","",IFERROR(VLOOKUP(W640,Produtos!$A$1:$C$2319,2,FALSE),"Não Cadastrado")))))</f>
        <v/>
      </c>
      <c r="Z640" s="104" t="str">
        <f>VLOOKUP(Tabela2[[#This Row],[SIEMA]],Siema2025,11,FALSE)</f>
        <v/>
      </c>
      <c r="AA640" s="104" t="str">
        <f>VLOOKUP(Tabela2[[#This Row],[SIEMA]],Siema2025,12,FALSE)</f>
        <v/>
      </c>
      <c r="AB640" s="104" t="str">
        <f>IF(W640="","",IF(ISNUMBER(W640)=FALSE,"Não se aplica",IFERROR(VLOOKUP(W640,Produtos!$A$1:$C$2319,3,FALSE),"Não Cadastrado")))</f>
        <v/>
      </c>
      <c r="AC640" s="104"/>
      <c r="AD640" s="108" t="str">
        <f>IF(Tabela2[[#This Row],[Origem do acidente]] = "Plataforma", "PREENCHER","NA")</f>
        <v>NA</v>
      </c>
      <c r="AE640" s="107" t="str">
        <f>IF(AC640="","", IF(AC640="NC","", IF(AC640="NE","", IF(AC640="NA","",IFERROR(VLOOKUP(AC640,Produtos!$A$1:$C$2319,2,FALSE),"Não Cadastrado")))))</f>
        <v/>
      </c>
      <c r="AF640" s="104"/>
      <c r="AG640" s="104"/>
      <c r="AH640" s="104" t="str">
        <f>IF(AC640="","",IF(ISNUMBER(AC640)=FALSE,"Não se aplica",IFERROR(VLOOKUP(AC640,Produtos!$A$1:$C$2319,3,FALSE),"Não Cadastrado")))</f>
        <v/>
      </c>
      <c r="AI640" s="104"/>
      <c r="AJ640" s="104" t="str">
        <f>VLOOKUP(Tabela2[[#This Row],[SIEMA]],Siema2025,26,FALSE)</f>
        <v>USUÁRIO INFORMA QUE TRAFEGAVA EM FAIXA 2 QUANDO A CARRETA COMEÇOU COM PRINCIPIO DE INCÊNDIO.</v>
      </c>
      <c r="AK640" s="107" t="s">
        <v>7636</v>
      </c>
      <c r="AL640" s="107"/>
      <c r="AM640" s="107"/>
      <c r="AN640" s="108" t="str">
        <f>VLOOKUP(Tabela2[[#This Row],[SIEMA]],Siema2025,51,FALSE)</f>
        <v/>
      </c>
      <c r="AO640" s="108" t="str">
        <f>VLOOKUP(Tabela2[[#This Row],[SIEMA]],Siema2025,53,FALSE)</f>
        <v/>
      </c>
      <c r="AP640" s="108" t="str">
        <f>VLOOKUP(Tabela2[[#This Row],[SIEMA]],Siema2025,55,FALSE)</f>
        <v/>
      </c>
      <c r="AQ640" s="108" t="str">
        <f>VLOOKUP(Tabela2[[#This Row],[SIEMA]],Siema2025,57,FALSE)</f>
        <v>X</v>
      </c>
      <c r="AR640" s="108" t="str">
        <f>VLOOKUP(Tabela2[[#This Row],[SIEMA]],Siema2025,59,FALSE)</f>
        <v/>
      </c>
      <c r="AS640" s="108" t="str">
        <f>VLOOKUP(Tabela2[[#This Row],[SIEMA]],Siema2025,61,FALSE)</f>
        <v/>
      </c>
      <c r="AT640" s="108" t="str">
        <f>VLOOKUP(Tabela2[[#This Row],[SIEMA]],Siema2025,63,FALSE)</f>
        <v/>
      </c>
      <c r="AU640" s="108" t="s">
        <v>7183</v>
      </c>
      <c r="AV640" s="108" t="str">
        <f>VLOOKUP(Tabela2[[#This Row],[SIEMA]],Siema2025,67,FALSE)</f>
        <v/>
      </c>
      <c r="AW640" s="108" t="str">
        <f>VLOOKUP(Tabela2[[#This Row],[SIEMA]],Siema2025,69,FALSE)</f>
        <v>X</v>
      </c>
      <c r="AX640" s="108" t="str">
        <f>VLOOKUP(Tabela2[[#This Row],[SIEMA]],Siema2025,71,FALSE)</f>
        <v/>
      </c>
      <c r="AY640" s="108" t="str">
        <f>VLOOKUP(Tabela2[[#This Row],[SIEMA]],Siema2025,73,FALSE)</f>
        <v/>
      </c>
      <c r="AZ640" s="108" t="str">
        <f>VLOOKUP(Tabela2[[#This Row],[SIEMA]],Siema2025,75,FALSE)</f>
        <v/>
      </c>
      <c r="BA640" s="108" t="str">
        <f>VLOOKUP(Tabela2[[#This Row],[SIEMA]],Siema2025,77,FALSE)</f>
        <v/>
      </c>
      <c r="BB640" s="108" t="str">
        <f>VLOOKUP(Tabela2[[#This Row],[SIEMA]],Siema2025,79,FALSE)</f>
        <v/>
      </c>
      <c r="BC640" s="108" t="str">
        <f>IF(Tabela2[[#This Row],[Outro(s) ]] = "X", "PREENCHER","NA")</f>
        <v>NA</v>
      </c>
      <c r="BD640" s="108" t="str">
        <f>VLOOKUP(Tabela2[[#This Row],[SIEMA]],Siema2025,82,FALSE)</f>
        <v/>
      </c>
      <c r="BE640" s="108" t="str">
        <f>VLOOKUP(Tabela2[[#This Row],[SIEMA]],Siema2025,81,FALSE)</f>
        <v/>
      </c>
      <c r="BF640" s="110" t="s">
        <v>9924</v>
      </c>
      <c r="BG640" s="110"/>
      <c r="BH640" s="111" t="s">
        <v>9925</v>
      </c>
      <c r="BI640" s="112" t="s">
        <v>2696</v>
      </c>
      <c r="BJ640" s="107" t="s">
        <v>7099</v>
      </c>
      <c r="BK640" s="104" t="s">
        <v>2696</v>
      </c>
      <c r="BL640" s="140">
        <v>45943</v>
      </c>
      <c r="BM640" s="108">
        <f ca="1">IF(Tabela2[[#This Row],[Data de atendimento do Ibama (considerar o primeiro documento/ação)]]="",_xlfn.DAYS(TODAY(),J640),_xlfn.DAYS(Tabela2[[#This Row],[Data de atendimento do Ibama (considerar o primeiro documento/ação)]],J640))</f>
        <v>33</v>
      </c>
      <c r="BN640" s="108" t="str">
        <f>IF(Tabela2[[#This Row],[Atendido pelo Ibama ("Não" ou "Sim")]]="Não","Preencher", IF(Tabela2[[#This Row],[Atendido pelo Ibama ("Não" ou "Sim")]]="Sim","NA",""))</f>
        <v>NA</v>
      </c>
      <c r="BO640" s="114" t="s">
        <v>7124</v>
      </c>
      <c r="BP640" s="108" t="s">
        <v>9470</v>
      </c>
      <c r="BQ640" s="106" t="s">
        <v>123</v>
      </c>
      <c r="BR640" s="108" t="str">
        <f>IF(Tabela2[[#This Row],[Equipe do Ibama foi a campo? Houve sobrevoo do Poseidon?]] = "Sim", "PREENCHER","NA")</f>
        <v>NA</v>
      </c>
      <c r="BS640" s="108" t="str">
        <f>IF(Tabela2[[#This Row],[Se sim, foi emitida Ordem de Emergência? (informações vinculada à coluna CK)]] = "Sim", "PREENCHER","NA")</f>
        <v>NA</v>
      </c>
      <c r="BT640" s="108" t="s">
        <v>7101</v>
      </c>
      <c r="BU640" s="108" t="s">
        <v>2696</v>
      </c>
      <c r="BV640" s="108" t="s">
        <v>123</v>
      </c>
      <c r="BW640" s="108" t="s">
        <v>123</v>
      </c>
      <c r="BX640" s="106" t="s">
        <v>7127</v>
      </c>
      <c r="BY640" s="106"/>
      <c r="BZ640" s="104" t="str">
        <f>IF(Tabela2[[#This Row],[Data do documento de encerramento]]="NA","NA",IF(Tabela2[[#This Row],[Data do documento de encerramento]]="","Pendente de conclusão/ encerramento",_xlfn.DAYS(Tabela2[[#This Row],[Data do documento de encerramento]],J640)))</f>
        <v>Pendente de conclusão/ encerramento</v>
      </c>
      <c r="CA640" s="107" t="s">
        <v>9926</v>
      </c>
      <c r="CB640" s="107"/>
      <c r="CC640" s="107"/>
      <c r="CD640" s="107"/>
      <c r="CE640" s="107"/>
      <c r="CF640" s="107"/>
    </row>
    <row r="641" spans="1:84" ht="45.75">
      <c r="A641" s="169">
        <v>20259133603</v>
      </c>
      <c r="B641" s="170" t="s">
        <v>9927</v>
      </c>
      <c r="C641" s="108" t="s">
        <v>7135</v>
      </c>
      <c r="D641" s="106" t="s">
        <v>637</v>
      </c>
      <c r="E641" s="106" t="s">
        <v>9928</v>
      </c>
      <c r="F641" s="106"/>
      <c r="G641" s="106" t="s">
        <v>9929</v>
      </c>
      <c r="H641" s="106" t="s">
        <v>9930</v>
      </c>
      <c r="I641" s="104" t="str">
        <f>VLOOKUP(Tabela2[[#This Row],[SIEMA]],Siema2025,19,FALSE)</f>
        <v>Campos</v>
      </c>
      <c r="J641" s="105">
        <f>VLOOKUP(Tabela2[[#This Row],[SIEMA]],Siema2025,2,FALSE)</f>
        <v>45911</v>
      </c>
      <c r="K641" s="105" t="str">
        <f>VLOOKUP(Tabela2[[#This Row],[SIEMA]],Siema2025,16,FALSE)</f>
        <v>Quinta</v>
      </c>
      <c r="L641" s="106" t="str">
        <f>IF(Tabela2[[#This Row],[Data]]="","Sem Informação",VLOOKUP(MONTH(Tabela2[[#This Row],[Data]]),'[1]Validação de dados'!$I$1:$J$13,2,0))</f>
        <v>Setembro</v>
      </c>
      <c r="M641" s="104">
        <f>YEAR(Tabela2[[#This Row],[Data]])</f>
        <v>2025</v>
      </c>
      <c r="N641" s="105" t="str">
        <f>VLOOKUP(Tabela2[[#This Row],[SIEMA]],Siema2025,17,FALSE)</f>
        <v>Matutino</v>
      </c>
      <c r="O641" s="105" t="s">
        <v>111</v>
      </c>
      <c r="P641" s="104" t="str">
        <f>VLOOKUP(Tabela2[[#This Row],[SIEMA]],Siema2025,21,FALSE)</f>
        <v>PO_MSPI-MRL-02/P-35, Campo de Marlim, Bacia de Campos.</v>
      </c>
      <c r="Q641" s="104">
        <v>1202</v>
      </c>
      <c r="R641" s="104" t="s">
        <v>252</v>
      </c>
      <c r="S641" s="107" t="str">
        <f>IF(Q641="","", IF(Q641="NC","", IF(Q641="NE","", IF(Q641="NA","",IFERROR(VLOOKUP(Q641,[1]Produtos!$A$1:$C$2319,2,FALSE),"Não Cadastrado")))))</f>
        <v>GASÓLEO ou ÓLEO DIESEL ou ÓLEO PARA AQUECIMENTO, LEVE</v>
      </c>
      <c r="T641" s="104" t="s">
        <v>9931</v>
      </c>
      <c r="U641" s="104" t="s">
        <v>7111</v>
      </c>
      <c r="V641" s="104">
        <f>IF(Q641="","",IF(ISNUMBER(Q641)=FALSE,"Não se aplica",IFERROR(VLOOKUP(Q641,Produtos!$A$1:$C$2319,3,FALSE),"Não Cadastrado")))</f>
        <v>3</v>
      </c>
      <c r="W641" s="104" t="str">
        <f>VLOOKUP(Tabela2[[#This Row],[SIEMA]],Siema2025,10,FALSE)</f>
        <v/>
      </c>
      <c r="X641" s="113"/>
      <c r="Y641" s="109" t="str">
        <f>IF(W641="","", IF(W641="NC","", IF(W641="NE","", IF(W641="NA","",IFERROR(VLOOKUP(W641,Produtos!$A$1:$C$2319,2,FALSE),"Não Cadastrado")))))</f>
        <v/>
      </c>
      <c r="Z641" s="104" t="str">
        <f>VLOOKUP(Tabela2[[#This Row],[SIEMA]],Siema2025,11,FALSE)</f>
        <v xml:space="preserve"> </v>
      </c>
      <c r="AA641" s="104" t="str">
        <f>VLOOKUP(Tabela2[[#This Row],[SIEMA]],Siema2025,12,FALSE)</f>
        <v xml:space="preserve"> </v>
      </c>
      <c r="AB641" s="104" t="str">
        <f>IF(W641="","",IF(ISNUMBER(W641)=FALSE,"Não se aplica",IFERROR(VLOOKUP(W641,Produtos!$A$1:$C$2319,3,FALSE),"Não Cadastrado")))</f>
        <v/>
      </c>
      <c r="AC641" s="104"/>
      <c r="AD641" s="108"/>
      <c r="AE641" s="107" t="str">
        <f>IF(AC641="","", IF(AC641="NC","", IF(AC641="NE","", IF(AC641="NA","",IFERROR(VLOOKUP(AC641,Produtos!$A$1:$C$2319,2,FALSE),"Não Cadastrado")))))</f>
        <v/>
      </c>
      <c r="AF641" s="104"/>
      <c r="AG641" s="104"/>
      <c r="AH641" s="104" t="str">
        <f>IF(AC641="","",IF(ISNUMBER(AC641)=FALSE,"Não se aplica",IFERROR(VLOOKUP(AC641,Produtos!$A$1:$C$2319,3,FALSE),"Não Cadastrado")))</f>
        <v/>
      </c>
      <c r="AI641" s="104"/>
      <c r="AJ641" s="104" t="str">
        <f>VLOOKUP(Tabela2[[#This Row],[SIEMA]],Siema2025,26,FALSE)</f>
        <v>Falha de vedação no flange de manuseio.</v>
      </c>
      <c r="AK641" s="107" t="s">
        <v>7098</v>
      </c>
      <c r="AL641" s="107" t="s">
        <v>7234</v>
      </c>
      <c r="AM641" s="107"/>
      <c r="AN641" s="108" t="str">
        <f>VLOOKUP(Tabela2[[#This Row],[SIEMA]],Siema2025,51,FALSE)</f>
        <v/>
      </c>
      <c r="AO641" s="108" t="str">
        <f>VLOOKUP(Tabela2[[#This Row],[SIEMA]],Siema2025,53,FALSE)</f>
        <v/>
      </c>
      <c r="AP641" s="108" t="str">
        <f>VLOOKUP(Tabela2[[#This Row],[SIEMA]],Siema2025,55,FALSE)</f>
        <v/>
      </c>
      <c r="AQ641" s="108" t="str">
        <f>VLOOKUP(Tabela2[[#This Row],[SIEMA]],Siema2025,57,FALSE)</f>
        <v/>
      </c>
      <c r="AR641" s="108" t="str">
        <f>VLOOKUP(Tabela2[[#This Row],[SIEMA]],Siema2025,59,FALSE)</f>
        <v/>
      </c>
      <c r="AS641" s="108" t="str">
        <f>VLOOKUP(Tabela2[[#This Row],[SIEMA]],Siema2025,61,FALSE)</f>
        <v>X</v>
      </c>
      <c r="AT641" s="108" t="str">
        <f>VLOOKUP(Tabela2[[#This Row],[SIEMA]],Siema2025,63,FALSE)</f>
        <v/>
      </c>
      <c r="AU641" s="108" t="str">
        <f>VLOOKUP(Tabela2[[#This Row],[SIEMA]],Siema2025,65,FALSE)</f>
        <v/>
      </c>
      <c r="AV641" s="108" t="str">
        <f>VLOOKUP(Tabela2[[#This Row],[SIEMA]],Siema2025,67,FALSE)</f>
        <v/>
      </c>
      <c r="AW641" s="108" t="str">
        <f>VLOOKUP(Tabela2[[#This Row],[SIEMA]],Siema2025,69,FALSE)</f>
        <v/>
      </c>
      <c r="AX641" s="108" t="str">
        <f>VLOOKUP(Tabela2[[#This Row],[SIEMA]],Siema2025,71,FALSE)</f>
        <v/>
      </c>
      <c r="AY641" s="108" t="str">
        <f>VLOOKUP(Tabela2[[#This Row],[SIEMA]],Siema2025,73,FALSE)</f>
        <v/>
      </c>
      <c r="AZ641" s="108" t="str">
        <f>VLOOKUP(Tabela2[[#This Row],[SIEMA]],Siema2025,75,FALSE)</f>
        <v/>
      </c>
      <c r="BA641" s="108" t="str">
        <f>VLOOKUP(Tabela2[[#This Row],[SIEMA]],Siema2025,77,FALSE)</f>
        <v/>
      </c>
      <c r="BB641" s="108" t="str">
        <f>VLOOKUP(Tabela2[[#This Row],[SIEMA]],Siema2025,79,FALSE)</f>
        <v/>
      </c>
      <c r="BC641" s="108" t="str">
        <f>IF(Tabela2[[#This Row],[Outro(s) ]] = "X", "PREENCHER","NA")</f>
        <v>NA</v>
      </c>
      <c r="BD641" s="108" t="str">
        <f>VLOOKUP(Tabela2[[#This Row],[SIEMA]],Siema2025,82,FALSE)</f>
        <v/>
      </c>
      <c r="BE641" s="108" t="str">
        <f>VLOOKUP(Tabela2[[#This Row],[SIEMA]],Siema2025,81,FALSE)</f>
        <v/>
      </c>
      <c r="BF641" s="110" t="str">
        <f>VLOOKUP(Tabela2[[#This Row],[SIEMA]],Siema2025,28,FALSE)</f>
        <v>Petrobras</v>
      </c>
      <c r="BG641" s="110"/>
      <c r="BH641" s="111" t="str">
        <f>VLOOKUP(Tabela2[[#This Row],[SIEMA]],Siema2025,29,FALSE)</f>
        <v>33000167000101</v>
      </c>
      <c r="BI641" s="112" t="str">
        <f>VLOOKUP(Tabela2[[#This Row],[SIEMA]],Siema2025,107,FALSE)</f>
        <v>Não</v>
      </c>
      <c r="BJ641" s="107" t="s">
        <v>7099</v>
      </c>
      <c r="BK641" s="104" t="s">
        <v>2696</v>
      </c>
      <c r="BL641" s="164">
        <v>45919</v>
      </c>
      <c r="BM641" s="108">
        <f ca="1">IF(Tabela2[[#This Row],[Data de atendimento do Ibama (considerar o primeiro documento/ação)]]="",_xlfn.DAYS(TODAY(),J641),_xlfn.DAYS(Tabela2[[#This Row],[Data de atendimento do Ibama (considerar o primeiro documento/ação)]],J641))</f>
        <v>8</v>
      </c>
      <c r="BN641" s="108" t="str">
        <f>IF(Tabela2[[#This Row],[Atendido pelo Ibama ("Não" ou "Sim")]]="Não","Preencher", IF(Tabela2[[#This Row],[Atendido pelo Ibama ("Não" ou "Sim")]]="Sim","NA",""))</f>
        <v>NA</v>
      </c>
      <c r="BO641" s="114" t="s">
        <v>7138</v>
      </c>
      <c r="BP641" s="108" t="str">
        <f>IF(Tabela2[[#This Row],[Forma de atendimento (primeiro documento/ação)]]= "Outros (especificar)", "PREENCHER","NA")</f>
        <v>NA</v>
      </c>
      <c r="BQ641" s="106" t="s">
        <v>123</v>
      </c>
      <c r="BR641" s="108" t="str">
        <f>IF(Tabela2[[#This Row],[Equipe do Ibama foi a campo? Houve sobrevoo do Poseidon?]] = "Sim", "PREENCHER","NA")</f>
        <v>NA</v>
      </c>
      <c r="BS641" s="108" t="str">
        <f>IF(Tabela2[[#This Row],[Se sim, foi emitida Ordem de Emergência? (informações vinculada à coluna CK)]] = "Sim", "PREENCHER","NA")</f>
        <v>NA</v>
      </c>
      <c r="BT641" s="108" t="s">
        <v>7101</v>
      </c>
      <c r="BU641" s="108" t="s">
        <v>123</v>
      </c>
      <c r="BV641" s="108" t="s">
        <v>123</v>
      </c>
      <c r="BW641" s="108" t="s">
        <v>123</v>
      </c>
      <c r="BX641" s="106"/>
      <c r="BY641" s="140"/>
      <c r="BZ641" s="104" t="str">
        <f>IF(Tabela2[[#This Row],[Data do documento de encerramento]]="NA","NA",IF(Tabela2[[#This Row],[Data do documento de encerramento]]="","Pendente de conclusão/ encerramento",_xlfn.DAYS(Tabela2[[#This Row],[Data do documento de encerramento]],J641)))</f>
        <v>Pendente de conclusão/ encerramento</v>
      </c>
      <c r="CA641" s="107"/>
      <c r="CB641" s="107"/>
      <c r="CC641" s="107" t="s">
        <v>7754</v>
      </c>
      <c r="CD641" s="107" t="s">
        <v>123</v>
      </c>
      <c r="CE641" s="107" t="s">
        <v>123</v>
      </c>
      <c r="CF641" s="107" t="s">
        <v>7167</v>
      </c>
    </row>
    <row r="642" spans="1:84" ht="45.75" hidden="1">
      <c r="A642" s="169">
        <v>202591668426</v>
      </c>
      <c r="B642" s="170" t="s">
        <v>9932</v>
      </c>
      <c r="C642" s="108" t="str">
        <f>VLOOKUP(Tabela2[[#This Row],[SIEMA]],Siema2025,4,FALSE)</f>
        <v xml:space="preserve"> MG</v>
      </c>
      <c r="D642" s="106" t="str">
        <f>VLOOKUP(Tabela2[[#This Row],[SIEMA]],Siema2025,3,FALSE)</f>
        <v xml:space="preserve">Bambuí </v>
      </c>
      <c r="E642" s="106" t="s">
        <v>9933</v>
      </c>
      <c r="F642" s="106" t="s">
        <v>9934</v>
      </c>
      <c r="G642" s="106" t="s">
        <v>9935</v>
      </c>
      <c r="H642" s="106" t="s">
        <v>9936</v>
      </c>
      <c r="I642" s="104" t="s">
        <v>7114</v>
      </c>
      <c r="J642" s="105">
        <f>VLOOKUP(Tabela2[[#This Row],[SIEMA]],Siema2025,2,FALSE)</f>
        <v>45911</v>
      </c>
      <c r="K642" s="105" t="str">
        <f>VLOOKUP(Tabela2[[#This Row],[SIEMA]],Siema2025,16,FALSE)</f>
        <v>Quinta</v>
      </c>
      <c r="L642" s="106" t="str">
        <f>IF(Tabela2[[#This Row],[Data]]="","Sem Informação",VLOOKUP(MONTH(Tabela2[[#This Row],[Data]]),'[1]Validação de dados'!$I$1:$J$13,2,0))</f>
        <v>Setembro</v>
      </c>
      <c r="M642" s="104">
        <f>YEAR(Tabela2[[#This Row],[Data]])</f>
        <v>2025</v>
      </c>
      <c r="N642" s="105" t="str">
        <f>VLOOKUP(Tabela2[[#This Row],[SIEMA]],Siema2025,17,FALSE)</f>
        <v>Matutino</v>
      </c>
      <c r="O642" s="105" t="str">
        <f>VLOOKUP(Tabela2[[#This Row],[SIEMA]],Siema2025,5,FALSE)</f>
        <v>Rodovia</v>
      </c>
      <c r="P642" s="104" t="str">
        <f>VLOOKUP(Tabela2[[#This Row],[SIEMA]],Siema2025,21,FALSE)</f>
        <v>Transporte Rodoviário</v>
      </c>
      <c r="Q642" s="104" t="s">
        <v>7127</v>
      </c>
      <c r="R642" s="104" t="s">
        <v>9937</v>
      </c>
      <c r="S642" s="107" t="str">
        <f>IF(Q642="","", IF(Q642="NC","", IF(Q642="NE","", IF(Q642="NA","",IFERROR(VLOOKUP(Q642,[1]Produtos!$A$1:$C$2319,2,FALSE),"Não Cadastrado")))))</f>
        <v/>
      </c>
      <c r="T642" s="104" t="s">
        <v>9331</v>
      </c>
      <c r="U642" s="104" t="s">
        <v>7062</v>
      </c>
      <c r="V642" s="104" t="str">
        <f>IF(Q642="","",IF(ISNUMBER(Q642)=FALSE,"Não se aplica",IFERROR(VLOOKUP(Q642,Produtos!$A$1:$C$2319,3,FALSE),"Não Cadastrado")))</f>
        <v>Não se aplica</v>
      </c>
      <c r="W642" s="104">
        <v>1202</v>
      </c>
      <c r="X642" s="113" t="s">
        <v>9938</v>
      </c>
      <c r="Y642" s="109" t="str">
        <f>IF(W642="","", IF(W642="NC","", IF(W642="NE","", IF(W642="NA","",IFERROR(VLOOKUP(W642,Produtos!$A$1:$C$2319,2,FALSE),"Não Cadastrado")))))</f>
        <v>GASÓLEO ou ÓLEO DIESEL ou ÓLEO PARA AQUECIMENTO, LEVE</v>
      </c>
      <c r="Z642" s="104" t="s">
        <v>6834</v>
      </c>
      <c r="AA642" s="104" t="s">
        <v>7062</v>
      </c>
      <c r="AB642" s="104">
        <f>IF(W642="","",IF(ISNUMBER(W642)=FALSE,"Não se aplica",IFERROR(VLOOKUP(W642,Produtos!$A$1:$C$2319,3,FALSE),"Não Cadastrado")))</f>
        <v>3</v>
      </c>
      <c r="AC642" s="104"/>
      <c r="AD642" s="108" t="str">
        <f>IF(Tabela2[[#This Row],[Origem do acidente]] = "Plataforma", "PREENCHER","NA")</f>
        <v>NA</v>
      </c>
      <c r="AE642" s="107" t="str">
        <f>IF(AC642="","", IF(AC642="NC","", IF(AC642="NE","", IF(AC642="NA","",IFERROR(VLOOKUP(AC642,Produtos!$A$1:$C$2319,2,FALSE),"Não Cadastrado")))))</f>
        <v/>
      </c>
      <c r="AF642" s="104"/>
      <c r="AG642" s="104"/>
      <c r="AH642" s="104" t="str">
        <f>IF(AC642="","",IF(ISNUMBER(AC642)=FALSE,"Não se aplica",IFERROR(VLOOKUP(AC642,Produtos!$A$1:$C$2319,3,FALSE),"Não Cadastrado")))</f>
        <v/>
      </c>
      <c r="AI642" s="104"/>
      <c r="AJ642" s="104" t="str">
        <f>VLOOKUP(Tabela2[[#This Row],[SIEMA]],Siema2025,26,FALSE)</f>
        <v>Tombamento</v>
      </c>
      <c r="AK642" s="107" t="s">
        <v>6834</v>
      </c>
      <c r="AL642" s="107" t="s">
        <v>7182</v>
      </c>
      <c r="AM642" s="107"/>
      <c r="AN642" s="108" t="str">
        <f>VLOOKUP(Tabela2[[#This Row],[SIEMA]],Siema2025,51,FALSE)</f>
        <v/>
      </c>
      <c r="AO642" s="108" t="str">
        <f>VLOOKUP(Tabela2[[#This Row],[SIEMA]],Siema2025,53,FALSE)</f>
        <v/>
      </c>
      <c r="AP642" s="108" t="str">
        <f>VLOOKUP(Tabela2[[#This Row],[SIEMA]],Siema2025,55,FALSE)</f>
        <v/>
      </c>
      <c r="AQ642" s="108" t="str">
        <f>VLOOKUP(Tabela2[[#This Row],[SIEMA]],Siema2025,57,FALSE)</f>
        <v>X</v>
      </c>
      <c r="AR642" s="108" t="str">
        <f>VLOOKUP(Tabela2[[#This Row],[SIEMA]],Siema2025,59,FALSE)</f>
        <v/>
      </c>
      <c r="AS642" s="108" t="str">
        <f>VLOOKUP(Tabela2[[#This Row],[SIEMA]],Siema2025,61,FALSE)</f>
        <v/>
      </c>
      <c r="AT642" s="108" t="str">
        <f>VLOOKUP(Tabela2[[#This Row],[SIEMA]],Siema2025,63,FALSE)</f>
        <v/>
      </c>
      <c r="AU642" s="108" t="s">
        <v>7183</v>
      </c>
      <c r="AV642" s="108" t="str">
        <f>VLOOKUP(Tabela2[[#This Row],[SIEMA]],Siema2025,67,FALSE)</f>
        <v/>
      </c>
      <c r="AW642" s="108" t="str">
        <f>VLOOKUP(Tabela2[[#This Row],[SIEMA]],Siema2025,69,FALSE)</f>
        <v/>
      </c>
      <c r="AX642" s="108" t="str">
        <f>VLOOKUP(Tabela2[[#This Row],[SIEMA]],Siema2025,71,FALSE)</f>
        <v/>
      </c>
      <c r="AY642" s="108" t="str">
        <f>VLOOKUP(Tabela2[[#This Row],[SIEMA]],Siema2025,73,FALSE)</f>
        <v/>
      </c>
      <c r="AZ642" s="108" t="str">
        <f>VLOOKUP(Tabela2[[#This Row],[SIEMA]],Siema2025,75,FALSE)</f>
        <v/>
      </c>
      <c r="BA642" s="108" t="str">
        <f>VLOOKUP(Tabela2[[#This Row],[SIEMA]],Siema2025,77,FALSE)</f>
        <v/>
      </c>
      <c r="BB642" s="108" t="str">
        <f>VLOOKUP(Tabela2[[#This Row],[SIEMA]],Siema2025,79,FALSE)</f>
        <v/>
      </c>
      <c r="BC642" s="108" t="str">
        <f>IF(Tabela2[[#This Row],[Outro(s) ]] = "X", "PREENCHER","NA")</f>
        <v>NA</v>
      </c>
      <c r="BD642" s="108" t="str">
        <f>VLOOKUP(Tabela2[[#This Row],[SIEMA]],Siema2025,82,FALSE)</f>
        <v/>
      </c>
      <c r="BE642" s="108" t="str">
        <f>VLOOKUP(Tabela2[[#This Row],[SIEMA]],Siema2025,81,FALSE)</f>
        <v/>
      </c>
      <c r="BF642" s="110" t="s">
        <v>6834</v>
      </c>
      <c r="BG642" s="110"/>
      <c r="BH642" s="111" t="s">
        <v>7062</v>
      </c>
      <c r="BI642" s="112" t="s">
        <v>7062</v>
      </c>
      <c r="BJ642" s="107" t="s">
        <v>7099</v>
      </c>
      <c r="BK642" s="104" t="s">
        <v>2696</v>
      </c>
      <c r="BL642" s="140">
        <v>45918</v>
      </c>
      <c r="BM642" s="108">
        <f ca="1">IF(Tabela2[[#This Row],[Data de atendimento do Ibama (considerar o primeiro documento/ação)]]="",_xlfn.DAYS(TODAY(),J642),_xlfn.DAYS(Tabela2[[#This Row],[Data de atendimento do Ibama (considerar o primeiro documento/ação)]],J642))</f>
        <v>7</v>
      </c>
      <c r="BN642" s="108" t="str">
        <f>IF(Tabela2[[#This Row],[Atendido pelo Ibama ("Não" ou "Sim")]]="Não","Preencher", IF(Tabela2[[#This Row],[Atendido pelo Ibama ("Não" ou "Sim")]]="Sim","NA",""))</f>
        <v>NA</v>
      </c>
      <c r="BO642" s="114" t="s">
        <v>7184</v>
      </c>
      <c r="BP642" s="108" t="str">
        <f>IF(Tabela2[[#This Row],[Forma de atendimento (primeiro documento/ação)]]= "Outros (especificar)", "PREENCHER","NA")</f>
        <v>NA</v>
      </c>
      <c r="BQ642" s="106" t="s">
        <v>123</v>
      </c>
      <c r="BR642" s="108" t="str">
        <f>IF(Tabela2[[#This Row],[Equipe do Ibama foi a campo? Houve sobrevoo do Poseidon?]] = "Sim", "PREENCHER","NA")</f>
        <v>NA</v>
      </c>
      <c r="BS642" s="108" t="str">
        <f>IF(Tabela2[[#This Row],[Se sim, foi emitida Ordem de Emergência? (informações vinculada à coluna CK)]] = "Sim", "PREENCHER","NA")</f>
        <v>NA</v>
      </c>
      <c r="BT642" s="108" t="s">
        <v>7115</v>
      </c>
      <c r="BU642" s="108" t="s">
        <v>123</v>
      </c>
      <c r="BV642" s="108" t="s">
        <v>2696</v>
      </c>
      <c r="BW642" s="108" t="s">
        <v>2696</v>
      </c>
      <c r="BX642" s="106" t="s">
        <v>7102</v>
      </c>
      <c r="BY642" s="140">
        <v>45918</v>
      </c>
      <c r="BZ642" s="104">
        <f>IF(Tabela2[[#This Row],[Data do documento de encerramento]]="NA","NA",IF(Tabela2[[#This Row],[Data do documento de encerramento]]="","Pendente de conclusão/ encerramento",_xlfn.DAYS(Tabela2[[#This Row],[Data do documento de encerramento]],J642)))</f>
        <v>7</v>
      </c>
      <c r="CA642" s="107"/>
      <c r="CB642" s="107"/>
      <c r="CC642" s="115"/>
      <c r="CD642" s="107"/>
      <c r="CE642" s="107"/>
      <c r="CF642" s="107"/>
    </row>
    <row r="643" spans="1:84" ht="15" hidden="1" customHeight="1">
      <c r="A643" s="169">
        <v>202591675627</v>
      </c>
      <c r="B643" s="170" t="s">
        <v>9939</v>
      </c>
      <c r="C643" s="108" t="str">
        <f>VLOOKUP(Tabela2[[#This Row],[SIEMA]],Siema2025,4,FALSE)</f>
        <v xml:space="preserve"> MG</v>
      </c>
      <c r="D643" s="106" t="str">
        <f>VLOOKUP(Tabela2[[#This Row],[SIEMA]],Siema2025,3,FALSE)</f>
        <v xml:space="preserve">Buritis </v>
      </c>
      <c r="E643" s="106" t="str">
        <f>VLOOKUP(Tabela2[[#This Row],[SIEMA]],Siema2025,20,FALSE)</f>
        <v>Rodovia MG 400, km 06</v>
      </c>
      <c r="F643" s="153" t="s">
        <v>9940</v>
      </c>
      <c r="G643" s="180" t="s">
        <v>9941</v>
      </c>
      <c r="H643" s="153" t="s">
        <v>9942</v>
      </c>
      <c r="I643" s="104" t="s">
        <v>7114</v>
      </c>
      <c r="J643" s="105">
        <f>VLOOKUP(Tabela2[[#This Row],[SIEMA]],Siema2025,2,FALSE)</f>
        <v>45911</v>
      </c>
      <c r="K643" s="105" t="str">
        <f>VLOOKUP(Tabela2[[#This Row],[SIEMA]],Siema2025,16,FALSE)</f>
        <v>Quinta</v>
      </c>
      <c r="L643" s="134" t="s">
        <v>9943</v>
      </c>
      <c r="M643" s="134">
        <v>2024</v>
      </c>
      <c r="N643" s="105" t="str">
        <f>VLOOKUP(Tabela2[[#This Row],[SIEMA]],Siema2025,17,FALSE)</f>
        <v>Matutino</v>
      </c>
      <c r="O643" s="105" t="str">
        <f>VLOOKUP(Tabela2[[#This Row],[SIEMA]],Siema2025,5,FALSE)</f>
        <v>Rodovia</v>
      </c>
      <c r="P643" s="104" t="str">
        <f>VLOOKUP(Tabela2[[#This Row],[SIEMA]],Siema2025,21,FALSE)</f>
        <v>Transporte Rodoviário</v>
      </c>
      <c r="Q643" s="104">
        <v>2902</v>
      </c>
      <c r="R643" s="104" t="s">
        <v>9944</v>
      </c>
      <c r="S643" s="137" t="s">
        <v>9945</v>
      </c>
      <c r="T643" s="104" t="s">
        <v>9331</v>
      </c>
      <c r="U643" s="104" t="s">
        <v>7062</v>
      </c>
      <c r="V643" s="104">
        <f>IF(Q643="","",IF(ISNUMBER(Q643)=FALSE,"Não se aplica",IFERROR(VLOOKUP(Q643,Produtos!$A$1:$C$2319,3,FALSE),"Não Cadastrado")))</f>
        <v>6.1</v>
      </c>
      <c r="W643" s="104">
        <v>1993</v>
      </c>
      <c r="X643" s="113" t="str">
        <f>IF(Tabela2[[#This Row],[Origem do acidente]] = "Plataforma", "PREENCHER","NA")</f>
        <v>NA</v>
      </c>
      <c r="Y643" s="109" t="str">
        <f>IF(W643="","", IF(W643="NC","", IF(W643="NE","", IF(W643="NA","",IFERROR(VLOOKUP(W643,Produtos!$A$1:$C$2319,2,FALSE),"Não Cadastrado")))))</f>
        <v>LÍQUIDO INFLAMÁVEL, N.E.</v>
      </c>
      <c r="Z643" s="104" t="s">
        <v>6834</v>
      </c>
      <c r="AA643" s="104" t="s">
        <v>7062</v>
      </c>
      <c r="AB643" s="104">
        <f>IF(W643="","",IF(ISNUMBER(W643)=FALSE,"Não se aplica",IFERROR(VLOOKUP(W643,Produtos!$A$1:$C$2319,3,FALSE),"Não Cadastrado")))</f>
        <v>3</v>
      </c>
      <c r="AC643" s="134">
        <v>3077</v>
      </c>
      <c r="AD643" s="134" t="s">
        <v>7127</v>
      </c>
      <c r="AE643" s="107" t="str">
        <f>IF(AC643="","", IF(AC643="NC","", IF(AC643="NE","", IF(AC643="NA","",IFERROR(VLOOKUP(AC643,Produtos!$A$1:$C$2319,2,FALSE),"Não Cadastrado")))))</f>
        <v>SUBSTÂNCIA QUE APRESENTA RISCO PARA O MEIO AMBIENTE, SÓLIDA, N.E.</v>
      </c>
      <c r="AF643" s="134" t="s">
        <v>6834</v>
      </c>
      <c r="AG643" s="104" t="s">
        <v>7062</v>
      </c>
      <c r="AH643" s="104">
        <f>IF(AC643="","",IF(ISNUMBER(AC643)=FALSE,"Não se aplica",IFERROR(VLOOKUP(AC643,Produtos!$A$1:$C$2319,3,FALSE),"Não Cadastrado")))</f>
        <v>9</v>
      </c>
      <c r="AI643" s="134"/>
      <c r="AJ643" s="104" t="str">
        <f>VLOOKUP(Tabela2[[#This Row],[SIEMA]],Siema2025,26,FALSE)</f>
        <v>Tombamento</v>
      </c>
      <c r="AK643" s="107" t="s">
        <v>6834</v>
      </c>
      <c r="AL643" s="107" t="s">
        <v>7182</v>
      </c>
      <c r="AM643" s="107"/>
      <c r="AN643" s="108" t="str">
        <f>VLOOKUP(Tabela2[[#This Row],[SIEMA]],Siema2025,51,FALSE)</f>
        <v/>
      </c>
      <c r="AO643" s="108" t="str">
        <f>VLOOKUP(Tabela2[[#This Row],[SIEMA]],Siema2025,53,FALSE)</f>
        <v/>
      </c>
      <c r="AP643" s="108" t="str">
        <f>VLOOKUP(Tabela2[[#This Row],[SIEMA]],Siema2025,55,FALSE)</f>
        <v/>
      </c>
      <c r="AQ643" s="108" t="str">
        <f>VLOOKUP(Tabela2[[#This Row],[SIEMA]],Siema2025,57,FALSE)</f>
        <v/>
      </c>
      <c r="AR643" s="108" t="str">
        <f>VLOOKUP(Tabela2[[#This Row],[SIEMA]],Siema2025,59,FALSE)</f>
        <v/>
      </c>
      <c r="AS643" s="108" t="str">
        <f>VLOOKUP(Tabela2[[#This Row],[SIEMA]],Siema2025,61,FALSE)</f>
        <v/>
      </c>
      <c r="AT643" s="108" t="str">
        <f>VLOOKUP(Tabela2[[#This Row],[SIEMA]],Siema2025,63,FALSE)</f>
        <v/>
      </c>
      <c r="AU643" s="108" t="str">
        <f>VLOOKUP(Tabela2[[#This Row],[SIEMA]],Siema2025,65,FALSE)</f>
        <v>X</v>
      </c>
      <c r="AV643" s="108" t="str">
        <f>VLOOKUP(Tabela2[[#This Row],[SIEMA]],Siema2025,67,FALSE)</f>
        <v/>
      </c>
      <c r="AW643" s="108" t="str">
        <f>VLOOKUP(Tabela2[[#This Row],[SIEMA]],Siema2025,69,FALSE)</f>
        <v/>
      </c>
      <c r="AX643" s="108" t="str">
        <f>VLOOKUP(Tabela2[[#This Row],[SIEMA]],Siema2025,71,FALSE)</f>
        <v/>
      </c>
      <c r="AY643" s="108" t="str">
        <f>VLOOKUP(Tabela2[[#This Row],[SIEMA]],Siema2025,73,FALSE)</f>
        <v/>
      </c>
      <c r="AZ643" s="108" t="str">
        <f>VLOOKUP(Tabela2[[#This Row],[SIEMA]],Siema2025,75,FALSE)</f>
        <v/>
      </c>
      <c r="BA643" s="108" t="str">
        <f>VLOOKUP(Tabela2[[#This Row],[SIEMA]],Siema2025,77,FALSE)</f>
        <v/>
      </c>
      <c r="BB643" s="108" t="str">
        <f>VLOOKUP(Tabela2[[#This Row],[SIEMA]],Siema2025,79,FALSE)</f>
        <v/>
      </c>
      <c r="BC643" s="108" t="str">
        <f>IF(Tabela2[[#This Row],[Outro(s) ]] = "X", "PREENCHER","NA")</f>
        <v>NA</v>
      </c>
      <c r="BD643" s="108" t="str">
        <f>VLOOKUP(Tabela2[[#This Row],[SIEMA]],Siema2025,82,FALSE)</f>
        <v/>
      </c>
      <c r="BE643" s="108" t="str">
        <f>VLOOKUP(Tabela2[[#This Row],[SIEMA]],Siema2025,81,FALSE)</f>
        <v/>
      </c>
      <c r="BF643" s="110" t="s">
        <v>6834</v>
      </c>
      <c r="BG643" s="134"/>
      <c r="BH643" s="111" t="s">
        <v>7062</v>
      </c>
      <c r="BI643" s="112" t="s">
        <v>7062</v>
      </c>
      <c r="BJ643" s="107" t="s">
        <v>7113</v>
      </c>
      <c r="BK643" s="104" t="s">
        <v>2696</v>
      </c>
      <c r="BL643" s="168">
        <v>45918</v>
      </c>
      <c r="BM643" s="108">
        <f ca="1">IF(Tabela2[[#This Row],[Data de atendimento do Ibama (considerar o primeiro documento/ação)]]="",_xlfn.DAYS(TODAY(),J643),_xlfn.DAYS(Tabela2[[#This Row],[Data de atendimento do Ibama (considerar o primeiro documento/ação)]],J643))</f>
        <v>7</v>
      </c>
      <c r="BN643" s="108" t="str">
        <f>IF(Tabela2[[#This Row],[Atendido pelo Ibama ("Não" ou "Sim")]]="Não","Preencher", IF(Tabela2[[#This Row],[Atendido pelo Ibama ("Não" ou "Sim")]]="Sim","NA",""))</f>
        <v>NA</v>
      </c>
      <c r="BO643" s="114" t="s">
        <v>7184</v>
      </c>
      <c r="BP643" s="108" t="str">
        <f>IF(Tabela2[[#This Row],[Forma de atendimento (primeiro documento/ação)]]= "Outros (especificar)", "PREENCHER","NA")</f>
        <v>NA</v>
      </c>
      <c r="BQ643" s="106" t="s">
        <v>123</v>
      </c>
      <c r="BR643" s="108" t="str">
        <f>IF(Tabela2[[#This Row],[Equipe do Ibama foi a campo? Houve sobrevoo do Poseidon?]] = "Sim", "PREENCHER","NA")</f>
        <v>NA</v>
      </c>
      <c r="BS643" s="108" t="str">
        <f>IF(Tabela2[[#This Row],[Se sim, foi emitida Ordem de Emergência? (informações vinculada à coluna CK)]] = "Sim", "PREENCHER","NA")</f>
        <v>NA</v>
      </c>
      <c r="BT643" s="108" t="s">
        <v>7230</v>
      </c>
      <c r="BU643" s="108" t="str">
        <f>IF(Tabela2[[#This Row],[Houve envio de Informações Pós-acidente (preencher "não se aplica" quando de competência estadual/municipal)]] = "Sim", "PREENCHER","NA")</f>
        <v>NA</v>
      </c>
      <c r="BV643" s="108" t="s">
        <v>123</v>
      </c>
      <c r="BW643" s="108" t="s">
        <v>2696</v>
      </c>
      <c r="BX643" s="106" t="s">
        <v>7102</v>
      </c>
      <c r="BY643" s="168">
        <v>45918</v>
      </c>
      <c r="BZ643" s="104">
        <f>IF(Tabela2[[#This Row],[Data do documento de encerramento]]="NA","NA",IF(Tabela2[[#This Row],[Data do documento de encerramento]]="","Pendente de conclusão/ encerramento",_xlfn.DAYS(Tabela2[[#This Row],[Data do documento de encerramento]],J643)))</f>
        <v>7</v>
      </c>
      <c r="CA643" s="137"/>
      <c r="CB643" s="137"/>
      <c r="CC643" s="137"/>
      <c r="CD643" s="137"/>
      <c r="CE643" s="137"/>
      <c r="CF643" s="134"/>
    </row>
    <row r="644" spans="1:84" ht="76.5" hidden="1">
      <c r="A644" s="169">
        <v>202591532421</v>
      </c>
      <c r="B644" s="170" t="s">
        <v>9946</v>
      </c>
      <c r="C644" s="108" t="str">
        <f>VLOOKUP(Tabela2[[#This Row],[SIEMA]],Siema2025,4,FALSE)</f>
        <v xml:space="preserve"> RS</v>
      </c>
      <c r="D644" s="106" t="str">
        <f>VLOOKUP(Tabela2[[#This Row],[SIEMA]],Siema2025,3,FALSE)</f>
        <v xml:space="preserve">Pouso Novo </v>
      </c>
      <c r="E644" s="106" t="s">
        <v>9947</v>
      </c>
      <c r="F644" s="106" t="s">
        <v>9948</v>
      </c>
      <c r="G644" s="109" t="s">
        <v>9949</v>
      </c>
      <c r="H644" s="109" t="s">
        <v>9950</v>
      </c>
      <c r="I644" s="104" t="s">
        <v>7114</v>
      </c>
      <c r="J644" s="105">
        <f>VLOOKUP(Tabela2[[#This Row],[SIEMA]],Siema2025,2,FALSE)</f>
        <v>45912</v>
      </c>
      <c r="K644" s="105" t="str">
        <f>VLOOKUP(Tabela2[[#This Row],[SIEMA]],Siema2025,16,FALSE)</f>
        <v>Sexta</v>
      </c>
      <c r="L644" s="106" t="str">
        <f>IF(Tabela2[[#This Row],[Data]]="","Sem Informação",VLOOKUP(MONTH(Tabela2[[#This Row],[Data]]),'[1]Validação de dados'!$I$1:$J$13,2,0))</f>
        <v>Setembro</v>
      </c>
      <c r="M644" s="104">
        <f>YEAR(Tabela2[[#This Row],[Data]])</f>
        <v>2025</v>
      </c>
      <c r="N644" s="105" t="str">
        <f>VLOOKUP(Tabela2[[#This Row],[SIEMA]],Siema2025,17,FALSE)</f>
        <v>Noturno</v>
      </c>
      <c r="O644" s="105" t="str">
        <f>VLOOKUP(Tabela2[[#This Row],[SIEMA]],Siema2025,5,FALSE)</f>
        <v>Rodovia</v>
      </c>
      <c r="P644" s="104" t="str">
        <f>VLOOKUP(Tabela2[[#This Row],[SIEMA]],Siema2025,21,FALSE)</f>
        <v>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v>
      </c>
      <c r="Q644" s="104">
        <v>1170</v>
      </c>
      <c r="R644" s="104" t="str">
        <f>VLOOKUP(Tabela2[[#This Row],[SIEMA]],Siema2025,10,FALSE)</f>
        <v/>
      </c>
      <c r="S644" s="107" t="str">
        <f>IF(Q644="","", IF(Q644="NC","", IF(Q644="NE","", IF(Q644="NA","",IFERROR(VLOOKUP(Q644,[1]Produtos!$A$1:$C$2319,2,FALSE),"Não Cadastrado")))))</f>
        <v>ÁLCOOL ETÍLICO, ETANOL</v>
      </c>
      <c r="T644" s="104">
        <v>60000</v>
      </c>
      <c r="U644" s="104" t="s">
        <v>648</v>
      </c>
      <c r="V644" s="104">
        <f>IF(Q644="","",IF(ISNUMBER(Q644)=FALSE,"Não se aplica",IFERROR(VLOOKUP(Q644,Produtos!$A$1:$C$2319,3,FALSE),"Não Cadastrado")))</f>
        <v>3</v>
      </c>
      <c r="W644" s="104">
        <v>1202</v>
      </c>
      <c r="X644" s="113" t="s">
        <v>9951</v>
      </c>
      <c r="Y644" s="109" t="str">
        <f>IF(W644="","", IF(W644="NC","", IF(W644="NE","", IF(W644="NA","",IFERROR(VLOOKUP(W644,Produtos!$A$1:$C$2319,2,FALSE),"Não Cadastrado")))))</f>
        <v>GASÓLEO ou ÓLEO DIESEL ou ÓLEO PARA AQUECIMENTO, LEVE</v>
      </c>
      <c r="Z644" s="104" t="s">
        <v>6834</v>
      </c>
      <c r="AA644" s="104" t="s">
        <v>7062</v>
      </c>
      <c r="AB644" s="104">
        <f>IF(W644="","",IF(ISNUMBER(W644)=FALSE,"Não se aplica",IFERROR(VLOOKUP(W644,Produtos!$A$1:$C$2319,3,FALSE),"Não Cadastrado")))</f>
        <v>3</v>
      </c>
      <c r="AC644" s="104"/>
      <c r="AD644" s="108" t="str">
        <f>IF(Tabela2[[#This Row],[Origem do acidente]] = "Plataforma", "PREENCHER","NA")</f>
        <v>NA</v>
      </c>
      <c r="AE644" s="107" t="str">
        <f>IF(AC644="","", IF(AC644="NC","", IF(AC644="NE","", IF(AC644="NA","",IFERROR(VLOOKUP(AC644,Produtos!$A$1:$C$2319,2,FALSE),"Não Cadastrado")))))</f>
        <v/>
      </c>
      <c r="AF644" s="104"/>
      <c r="AG644" s="104"/>
      <c r="AH644" s="104" t="str">
        <f>IF(AC644="","",IF(ISNUMBER(AC644)=FALSE,"Não se aplica",IFERROR(VLOOKUP(AC644,Produtos!$A$1:$C$2319,3,FALSE),"Não Cadastrado")))</f>
        <v/>
      </c>
      <c r="AI644" s="104"/>
      <c r="AJ644" s="104" t="s">
        <v>9952</v>
      </c>
      <c r="AK644" s="107" t="s">
        <v>7290</v>
      </c>
      <c r="AL644" s="107"/>
      <c r="AM644" s="107"/>
      <c r="AN644" s="108" t="str">
        <f>VLOOKUP(Tabela2[[#This Row],[SIEMA]],Siema2025,51,FALSE)</f>
        <v/>
      </c>
      <c r="AO644" s="108" t="str">
        <f>VLOOKUP(Tabela2[[#This Row],[SIEMA]],Siema2025,53,FALSE)</f>
        <v/>
      </c>
      <c r="AP644" s="108" t="str">
        <f>VLOOKUP(Tabela2[[#This Row],[SIEMA]],Siema2025,55,FALSE)</f>
        <v/>
      </c>
      <c r="AQ644" s="108" t="str">
        <f>VLOOKUP(Tabela2[[#This Row],[SIEMA]],Siema2025,57,FALSE)</f>
        <v/>
      </c>
      <c r="AR644" s="108" t="str">
        <f>VLOOKUP(Tabela2[[#This Row],[SIEMA]],Siema2025,59,FALSE)</f>
        <v/>
      </c>
      <c r="AS644" s="108" t="str">
        <f>VLOOKUP(Tabela2[[#This Row],[SIEMA]],Siema2025,61,FALSE)</f>
        <v/>
      </c>
      <c r="AT644" s="108" t="str">
        <f>VLOOKUP(Tabela2[[#This Row],[SIEMA]],Siema2025,63,FALSE)</f>
        <v/>
      </c>
      <c r="AU644" s="108" t="str">
        <f>VLOOKUP(Tabela2[[#This Row],[SIEMA]],Siema2025,65,FALSE)</f>
        <v/>
      </c>
      <c r="AV644" s="108" t="str">
        <f>VLOOKUP(Tabela2[[#This Row],[SIEMA]],Siema2025,67,FALSE)</f>
        <v/>
      </c>
      <c r="AW644" s="108" t="str">
        <f>VLOOKUP(Tabela2[[#This Row],[SIEMA]],Siema2025,69,FALSE)</f>
        <v/>
      </c>
      <c r="AX644" s="108" t="str">
        <f>VLOOKUP(Tabela2[[#This Row],[SIEMA]],Siema2025,71,FALSE)</f>
        <v/>
      </c>
      <c r="AY644" s="108" t="str">
        <f>VLOOKUP(Tabela2[[#This Row],[SIEMA]],Siema2025,73,FALSE)</f>
        <v/>
      </c>
      <c r="AZ644" s="108" t="str">
        <f>VLOOKUP(Tabela2[[#This Row],[SIEMA]],Siema2025,75,FALSE)</f>
        <v/>
      </c>
      <c r="BA644" s="108" t="str">
        <f>VLOOKUP(Tabela2[[#This Row],[SIEMA]],Siema2025,77,FALSE)</f>
        <v/>
      </c>
      <c r="BB644" s="108"/>
      <c r="BC644" s="108" t="str">
        <f>IF(Tabela2[[#This Row],[Outro(s) ]] = "X", "PREENCHER","NA")</f>
        <v>NA</v>
      </c>
      <c r="BD644" s="108" t="str">
        <f>VLOOKUP(Tabela2[[#This Row],[SIEMA]],Siema2025,82,FALSE)</f>
        <v/>
      </c>
      <c r="BE644" s="108" t="s">
        <v>7183</v>
      </c>
      <c r="BF644" s="110" t="str">
        <f>VLOOKUP(Tabela2[[#This Row],[SIEMA]],Siema2025,28,FALSE)</f>
        <v>Transporte Rodoviário Gabiju Ltda</v>
      </c>
      <c r="BG644" s="110"/>
      <c r="BH644" s="111" t="str">
        <f>VLOOKUP(Tabela2[[#This Row],[SIEMA]],Siema2025,29,FALSE)</f>
        <v>01168727000145</v>
      </c>
      <c r="BI644" s="112" t="s">
        <v>2696</v>
      </c>
      <c r="BJ644" s="107" t="s">
        <v>7099</v>
      </c>
      <c r="BK644" s="104" t="s">
        <v>2696</v>
      </c>
      <c r="BL644" s="140">
        <v>45915</v>
      </c>
      <c r="BM644" s="108">
        <f ca="1">IF(Tabela2[[#This Row],[Data de atendimento do Ibama (considerar o primeiro documento/ação)]]="",_xlfn.DAYS(TODAY(),J644),_xlfn.DAYS(Tabela2[[#This Row],[Data de atendimento do Ibama (considerar o primeiro documento/ação)]],J644))</f>
        <v>3</v>
      </c>
      <c r="BN644" s="108" t="str">
        <f>IF(Tabela2[[#This Row],[Atendido pelo Ibama ("Não" ou "Sim")]]="Não","Preencher", IF(Tabela2[[#This Row],[Atendido pelo Ibama ("Não" ou "Sim")]]="Sim","NA",""))</f>
        <v>NA</v>
      </c>
      <c r="BO644" s="114" t="s">
        <v>7138</v>
      </c>
      <c r="BP644" s="108" t="str">
        <f>IF(Tabela2[[#This Row],[Forma de atendimento (primeiro documento/ação)]]= "Outros (especificar)", "PREENCHER","NA")</f>
        <v>NA</v>
      </c>
      <c r="BQ644" s="106" t="s">
        <v>123</v>
      </c>
      <c r="BR644" s="108" t="str">
        <f>IF(Tabela2[[#This Row],[Equipe do Ibama foi a campo? Houve sobrevoo do Poseidon?]] = "Sim", "PREENCHER","NA")</f>
        <v>NA</v>
      </c>
      <c r="BS644" s="108" t="str">
        <f>IF(Tabela2[[#This Row],[Se sim, foi emitida Ordem de Emergência? (informações vinculada à coluna CK)]] = "Sim", "PREENCHER","NA")</f>
        <v>NA</v>
      </c>
      <c r="BT644" s="108" t="s">
        <v>7115</v>
      </c>
      <c r="BU644" s="108" t="str">
        <f>IF(Tabela2[[#This Row],[Houve envio de Informações Pós-acidente (preencher "não se aplica" quando de competência estadual/municipal)]] = "Sim", "PREENCHER","NA")</f>
        <v>NA</v>
      </c>
      <c r="BV644" s="108" t="s">
        <v>2696</v>
      </c>
      <c r="BW644" s="108" t="s">
        <v>123</v>
      </c>
      <c r="BX644" s="106" t="s">
        <v>7127</v>
      </c>
      <c r="BY644" s="106"/>
      <c r="BZ644" s="104" t="str">
        <f>IF(Tabela2[[#This Row],[Data do documento de encerramento]]="NA","NA",IF(Tabela2[[#This Row],[Data do documento de encerramento]]="","Pendente de conclusão/ encerramento",_xlfn.DAYS(Tabela2[[#This Row],[Data do documento de encerramento]],J644)))</f>
        <v>Pendente de conclusão/ encerramento</v>
      </c>
      <c r="CA644" s="107" t="s">
        <v>9953</v>
      </c>
      <c r="CB644" s="107"/>
      <c r="CC644" s="107"/>
      <c r="CD644" s="107"/>
      <c r="CE644" s="107"/>
      <c r="CF644" s="107"/>
    </row>
    <row r="645" spans="1:84" ht="76.5" hidden="1">
      <c r="A645" s="169">
        <v>202591668411</v>
      </c>
      <c r="B645" s="170" t="s">
        <v>9954</v>
      </c>
      <c r="C645" s="108" t="str">
        <f>VLOOKUP(Tabela2[[#This Row],[SIEMA]],Siema2025,4,FALSE)</f>
        <v xml:space="preserve"> MG</v>
      </c>
      <c r="D645" s="106" t="str">
        <f>VLOOKUP(Tabela2[[#This Row],[SIEMA]],Siema2025,3,FALSE)</f>
        <v xml:space="preserve">Pitangui </v>
      </c>
      <c r="E645" s="106" t="s">
        <v>9955</v>
      </c>
      <c r="F645" s="106" t="s">
        <v>9956</v>
      </c>
      <c r="G645" s="106" t="s">
        <v>9957</v>
      </c>
      <c r="H645" s="106" t="s">
        <v>9958</v>
      </c>
      <c r="I645" s="104" t="s">
        <v>7114</v>
      </c>
      <c r="J645" s="105">
        <f>VLOOKUP(Tabela2[[#This Row],[SIEMA]],Siema2025,2,FALSE)</f>
        <v>45912</v>
      </c>
      <c r="K645" s="105" t="str">
        <f>VLOOKUP(Tabela2[[#This Row],[SIEMA]],Siema2025,16,FALSE)</f>
        <v>Sexta</v>
      </c>
      <c r="L645" s="106" t="str">
        <f>IF(Tabela2[[#This Row],[Data]]="","Sem Informação",VLOOKUP(MONTH(Tabela2[[#This Row],[Data]]),'[1]Validação de dados'!$I$1:$J$13,2,0))</f>
        <v>Setembro</v>
      </c>
      <c r="M645" s="106">
        <f>YEAR(Tabela2[[#This Row],[Data]])</f>
        <v>2025</v>
      </c>
      <c r="N645" s="105" t="str">
        <f>VLOOKUP(Tabela2[[#This Row],[SIEMA]],Siema2025,17,FALSE)</f>
        <v>Matutino</v>
      </c>
      <c r="O645" s="105" t="str">
        <f>VLOOKUP(Tabela2[[#This Row],[SIEMA]],Siema2025,5,FALSE)</f>
        <v>Rodovia</v>
      </c>
      <c r="P645" s="104" t="str">
        <f>VLOOKUP(Tabela2[[#This Row],[SIEMA]],Siema2025,21,FALSE)</f>
        <v>Transporte rodoviário</v>
      </c>
      <c r="Q645" s="104">
        <v>1202</v>
      </c>
      <c r="R645" s="104" t="s">
        <v>9889</v>
      </c>
      <c r="S645" s="107" t="str">
        <f>IF(Q645="","", IF(Q645="NC","", IF(Q645="NE","", IF(Q645="NA","",IFERROR(VLOOKUP(Q645,[1]Produtos!$A$1:$C$2319,2,FALSE),"Não Cadastrado")))))</f>
        <v>GASÓLEO ou ÓLEO DIESEL ou ÓLEO PARA AQUECIMENTO, LEVE</v>
      </c>
      <c r="T645" s="104" t="s">
        <v>9331</v>
      </c>
      <c r="U645" s="104" t="s">
        <v>7062</v>
      </c>
      <c r="V645" s="104">
        <f>IF(Q645="","",IF(ISNUMBER(Q645)=FALSE,"Não se aplica",IFERROR(VLOOKUP(Q645,Produtos!$A$1:$C$2319,3,FALSE),"Não Cadastrado")))</f>
        <v>3</v>
      </c>
      <c r="W645" s="104" t="s">
        <v>7127</v>
      </c>
      <c r="X645" s="113" t="s">
        <v>9959</v>
      </c>
      <c r="Y645" s="109" t="str">
        <f>IF(W645="","", IF(W645="NC","", IF(W645="NE","", IF(W645="NA","",IFERROR(VLOOKUP(W645,Produtos!$A$1:$C$2319,2,FALSE),"Não Cadastrado")))))</f>
        <v/>
      </c>
      <c r="Z645" s="104" t="s">
        <v>6834</v>
      </c>
      <c r="AA645" s="104" t="s">
        <v>7062</v>
      </c>
      <c r="AB645" s="104" t="str">
        <f>IF(W645="","",IF(ISNUMBER(W645)=FALSE,"Não se aplica",IFERROR(VLOOKUP(W645,Produtos!$A$1:$C$2319,3,FALSE),"Não Cadastrado")))</f>
        <v>Não se aplica</v>
      </c>
      <c r="AC645" s="104"/>
      <c r="AD645" s="108" t="str">
        <f>IF(Tabela2[[#This Row],[Origem do acidente]] = "Plataforma", "PREENCHER","NA")</f>
        <v>NA</v>
      </c>
      <c r="AE645" s="107" t="str">
        <f>IF(AC645="","", IF(AC645="NC","", IF(AC645="NE","", IF(AC645="NA","",IFERROR(VLOOKUP(AC645,Produtos!$A$1:$C$2319,2,FALSE),"Não Cadastrado")))))</f>
        <v/>
      </c>
      <c r="AF645" s="104"/>
      <c r="AG645" s="104"/>
      <c r="AH645" s="104" t="str">
        <f>IF(AC645="","",IF(ISNUMBER(AC645)=FALSE,"Não se aplica",IFERROR(VLOOKUP(AC645,Produtos!$A$1:$C$2319,3,FALSE),"Não Cadastrado")))</f>
        <v/>
      </c>
      <c r="AI645" s="104"/>
      <c r="AJ645" s="104" t="str">
        <f>VLOOKUP(Tabela2[[#This Row],[SIEMA]],Siema2025,26,FALSE)</f>
        <v>Colisão</v>
      </c>
      <c r="AK645" s="107" t="s">
        <v>7388</v>
      </c>
      <c r="AL645" s="107"/>
      <c r="AM645" s="107"/>
      <c r="AN645" s="108" t="str">
        <f>VLOOKUP(Tabela2[[#This Row],[SIEMA]],Siema2025,51,FALSE)</f>
        <v>X</v>
      </c>
      <c r="AO645" s="108" t="str">
        <f>VLOOKUP(Tabela2[[#This Row],[SIEMA]],Siema2025,53,FALSE)</f>
        <v/>
      </c>
      <c r="AP645" s="108" t="str">
        <f>VLOOKUP(Tabela2[[#This Row],[SIEMA]],Siema2025,55,FALSE)</f>
        <v/>
      </c>
      <c r="AQ645" s="108" t="str">
        <f>VLOOKUP(Tabela2[[#This Row],[SIEMA]],Siema2025,57,FALSE)</f>
        <v>X</v>
      </c>
      <c r="AR645" s="108" t="str">
        <f>VLOOKUP(Tabela2[[#This Row],[SIEMA]],Siema2025,59,FALSE)</f>
        <v/>
      </c>
      <c r="AS645" s="108" t="str">
        <f>VLOOKUP(Tabela2[[#This Row],[SIEMA]],Siema2025,61,FALSE)</f>
        <v/>
      </c>
      <c r="AT645" s="108" t="str">
        <f>VLOOKUP(Tabela2[[#This Row],[SIEMA]],Siema2025,63,FALSE)</f>
        <v/>
      </c>
      <c r="AU645" s="108" t="str">
        <f>VLOOKUP(Tabela2[[#This Row],[SIEMA]],Siema2025,65,FALSE)</f>
        <v>X</v>
      </c>
      <c r="AV645" s="108" t="str">
        <f>VLOOKUP(Tabela2[[#This Row],[SIEMA]],Siema2025,67,FALSE)</f>
        <v/>
      </c>
      <c r="AW645" s="108" t="str">
        <f>VLOOKUP(Tabela2[[#This Row],[SIEMA]],Siema2025,69,FALSE)</f>
        <v/>
      </c>
      <c r="AX645" s="108"/>
      <c r="AY645" s="108" t="str">
        <f>VLOOKUP(Tabela2[[#This Row],[SIEMA]],Siema2025,73,FALSE)</f>
        <v/>
      </c>
      <c r="AZ645" s="108" t="str">
        <f>VLOOKUP(Tabela2[[#This Row],[SIEMA]],Siema2025,75,FALSE)</f>
        <v/>
      </c>
      <c r="BA645" s="108" t="str">
        <f>VLOOKUP(Tabela2[[#This Row],[SIEMA]],Siema2025,77,FALSE)</f>
        <v/>
      </c>
      <c r="BB645" s="108" t="str">
        <f>VLOOKUP(Tabela2[[#This Row],[SIEMA]],Siema2025,79,FALSE)</f>
        <v/>
      </c>
      <c r="BC645" s="108" t="str">
        <f>IF(Tabela2[[#This Row],[Outro(s) ]] = "X", "PREENCHER","NA")</f>
        <v>NA</v>
      </c>
      <c r="BD645" s="108" t="str">
        <f>VLOOKUP(Tabela2[[#This Row],[SIEMA]],Siema2025,82,FALSE)</f>
        <v/>
      </c>
      <c r="BE645" s="108" t="str">
        <f>VLOOKUP(Tabela2[[#This Row],[SIEMA]],Siema2025,81,FALSE)</f>
        <v/>
      </c>
      <c r="BF645" s="110" t="s">
        <v>6834</v>
      </c>
      <c r="BG645" s="110"/>
      <c r="BH645" s="111" t="s">
        <v>6834</v>
      </c>
      <c r="BI645" s="112" t="s">
        <v>7062</v>
      </c>
      <c r="BJ645" s="107" t="s">
        <v>7099</v>
      </c>
      <c r="BK645" s="104" t="s">
        <v>2696</v>
      </c>
      <c r="BL645" s="140">
        <v>45918</v>
      </c>
      <c r="BM645" s="108">
        <f ca="1">IF(Tabela2[[#This Row],[Data de atendimento do Ibama (considerar o primeiro documento/ação)]]="",_xlfn.DAYS(TODAY(),J645),_xlfn.DAYS(Tabela2[[#This Row],[Data de atendimento do Ibama (considerar o primeiro documento/ação)]],J645))</f>
        <v>6</v>
      </c>
      <c r="BN645" s="108" t="str">
        <f>IF(Tabela2[[#This Row],[Atendido pelo Ibama ("Não" ou "Sim")]]="Não","Preencher", IF(Tabela2[[#This Row],[Atendido pelo Ibama ("Não" ou "Sim")]]="Sim","NA",""))</f>
        <v>NA</v>
      </c>
      <c r="BO645" s="114" t="s">
        <v>7184</v>
      </c>
      <c r="BP645" s="108" t="str">
        <f>IF(Tabela2[[#This Row],[Forma de atendimento (primeiro documento/ação)]]= "Outros (especificar)", "PREENCHER","NA")</f>
        <v>NA</v>
      </c>
      <c r="BQ645" s="106" t="s">
        <v>123</v>
      </c>
      <c r="BR645" s="108" t="str">
        <f>IF(Tabela2[[#This Row],[Equipe do Ibama foi a campo? Houve sobrevoo do Poseidon?]] = "Sim", "PREENCHER","NA")</f>
        <v>NA</v>
      </c>
      <c r="BS645" s="108" t="str">
        <f>IF(Tabela2[[#This Row],[Se sim, foi emitida Ordem de Emergência? (informações vinculada à coluna CK)]] = "Sim", "PREENCHER","NA")</f>
        <v>NA</v>
      </c>
      <c r="BT645" s="108" t="s">
        <v>7230</v>
      </c>
      <c r="BU645" s="108" t="str">
        <f>IF(Tabela2[[#This Row],[Houve envio de Informações Pós-acidente (preencher "não se aplica" quando de competência estadual/municipal)]] = "Sim", "PREENCHER","NA")</f>
        <v>NA</v>
      </c>
      <c r="BV645" s="108" t="str">
        <f>IF(Tabela2[[#This Row],[Houve avaliação das informações pós-acidente solicitadas/enviadas?]] = "Sim", "PREENCHER","NA")</f>
        <v>NA</v>
      </c>
      <c r="BW645" s="108" t="s">
        <v>2696</v>
      </c>
      <c r="BX645" s="106" t="s">
        <v>7102</v>
      </c>
      <c r="BY645" s="140">
        <v>45918</v>
      </c>
      <c r="BZ645" s="104">
        <f>IF(Tabela2[[#This Row],[Data do documento de encerramento]]="NA","NA",IF(Tabela2[[#This Row],[Data do documento de encerramento]]="","Pendente de conclusão/ encerramento",_xlfn.DAYS(Tabela2[[#This Row],[Data do documento de encerramento]],J645)))</f>
        <v>6</v>
      </c>
      <c r="CA645" s="107"/>
      <c r="CB645" s="107"/>
      <c r="CC645" s="107"/>
      <c r="CD645" s="107"/>
      <c r="CE645" s="107"/>
      <c r="CF645" s="107"/>
    </row>
    <row r="646" spans="1:84" hidden="1">
      <c r="A646" s="169">
        <v>202591468451</v>
      </c>
      <c r="B646" s="170" t="s">
        <v>9960</v>
      </c>
      <c r="C646" s="108" t="s">
        <v>7135</v>
      </c>
      <c r="D646" s="106" t="s">
        <v>637</v>
      </c>
      <c r="E646" s="106" t="s">
        <v>7255</v>
      </c>
      <c r="F646" s="106"/>
      <c r="G646" s="106" t="s">
        <v>9961</v>
      </c>
      <c r="H646" s="106" t="s">
        <v>9962</v>
      </c>
      <c r="I646" s="104" t="str">
        <f>VLOOKUP(Tabela2[[#This Row],[SIEMA]],Siema2025,19,FALSE)</f>
        <v>Campos</v>
      </c>
      <c r="J646" s="105">
        <f>VLOOKUP(Tabela2[[#This Row],[SIEMA]],Siema2025,2,FALSE)</f>
        <v>45913</v>
      </c>
      <c r="K646" s="105" t="str">
        <f>VLOOKUP(Tabela2[[#This Row],[SIEMA]],Siema2025,16,FALSE)</f>
        <v>Sábado</v>
      </c>
      <c r="L646" s="106" t="str">
        <f>IF(Tabela2[[#This Row],[Data]]="","Sem Informação",VLOOKUP(MONTH(Tabela2[[#This Row],[Data]]),'[1]Validação de dados'!$I$1:$J$13,2,0))</f>
        <v>Setembro</v>
      </c>
      <c r="M646" s="104">
        <f>YEAR(Tabela2[[#This Row],[Data]])</f>
        <v>2025</v>
      </c>
      <c r="N646" s="105" t="str">
        <f>VLOOKUP(Tabela2[[#This Row],[SIEMA]],Siema2025,17,FALSE)</f>
        <v>Madrugada</v>
      </c>
      <c r="O646" s="105" t="s">
        <v>7255</v>
      </c>
      <c r="P646" s="104" t="str">
        <f>VLOOKUP(Tabela2[[#This Row],[SIEMA]],Siema2025,21,FALSE)</f>
        <v>Embarcação oil recovery, Campo de Marlim- Bacia de Campos.</v>
      </c>
      <c r="Q646" s="104">
        <v>1202</v>
      </c>
      <c r="R646" s="104" t="str">
        <f>VLOOKUP(Tabela2[[#This Row],[SIEMA]],Siema2025,10,FALSE)</f>
        <v/>
      </c>
      <c r="S646" s="107" t="s">
        <v>3060</v>
      </c>
      <c r="T646" s="104" t="str">
        <f>VLOOKUP(Tabela2[[#This Row],[SIEMA]],Siema2025,11,FALSE)</f>
        <v xml:space="preserve"> </v>
      </c>
      <c r="U646" s="104" t="str">
        <f>VLOOKUP(Tabela2[[#This Row],[SIEMA]],Siema2025,12,FALSE)</f>
        <v xml:space="preserve"> </v>
      </c>
      <c r="V646" s="104">
        <f>IF(Q646="","",IF(ISNUMBER(Q646)=FALSE,"Não se aplica",IFERROR(VLOOKUP(Q646,Produtos!$A$1:$C$2319,3,FALSE),"Não Cadastrado")))</f>
        <v>3</v>
      </c>
      <c r="W646" s="104" t="str">
        <f>VLOOKUP(Tabela2[[#This Row],[SIEMA]],Siema2025,10,FALSE)</f>
        <v/>
      </c>
      <c r="X646" s="113" t="str">
        <f>IF(Tabela2[[#This Row],[Origem do acidente]] = "Plataforma", "PREENCHER","NA")</f>
        <v>NA</v>
      </c>
      <c r="Y646" s="109" t="str">
        <f>IF(W646="","", IF(W646="NC","", IF(W646="NE","", IF(W646="NA","",IFERROR(VLOOKUP(W646,Produtos!$A$1:$C$2319,2,FALSE),"Não Cadastrado")))))</f>
        <v/>
      </c>
      <c r="Z646" s="104" t="str">
        <f>VLOOKUP(Tabela2[[#This Row],[SIEMA]],Siema2025,11,FALSE)</f>
        <v xml:space="preserve"> </v>
      </c>
      <c r="AA646" s="104" t="str">
        <f>VLOOKUP(Tabela2[[#This Row],[SIEMA]],Siema2025,12,FALSE)</f>
        <v xml:space="preserve"> </v>
      </c>
      <c r="AB646" s="104" t="str">
        <f>IF(W646="","",IF(ISNUMBER(W646)=FALSE,"Não se aplica",IFERROR(VLOOKUP(W646,Produtos!$A$1:$C$2319,3,FALSE),"Não Cadastrado")))</f>
        <v/>
      </c>
      <c r="AC646" s="104"/>
      <c r="AD646" s="108" t="str">
        <f>IF(Tabela2[[#This Row],[Origem do acidente]] = "Plataforma", "PREENCHER","NA")</f>
        <v>NA</v>
      </c>
      <c r="AE646" s="107" t="str">
        <f>IF(AC646="","", IF(AC646="NC","", IF(AC646="NE","", IF(AC646="NA","",IFERROR(VLOOKUP(AC646,Produtos!$A$1:$C$2319,2,FALSE),"Não Cadastrado")))))</f>
        <v/>
      </c>
      <c r="AF646" s="104"/>
      <c r="AG646" s="104"/>
      <c r="AH646" s="104" t="str">
        <f>IF(AC646="","",IF(ISNUMBER(AC646)=FALSE,"Não se aplica",IFERROR(VLOOKUP(AC646,Produtos!$A$1:$C$2319,3,FALSE),"Não Cadastrado")))</f>
        <v/>
      </c>
      <c r="AI646" s="104"/>
      <c r="AJ646" s="104" t="str">
        <f>VLOOKUP(Tabela2[[#This Row],[SIEMA]],Siema2025,26,FALSE)</f>
        <v>Mancha de origem indeterminada. Em avaliação.</v>
      </c>
      <c r="AK646" s="107" t="s">
        <v>7250</v>
      </c>
      <c r="AL646" s="107"/>
      <c r="AM646" s="107"/>
      <c r="AN646" s="108" t="str">
        <f>VLOOKUP(Tabela2[[#This Row],[SIEMA]],Siema2025,51,FALSE)</f>
        <v/>
      </c>
      <c r="AO646" s="108" t="str">
        <f>VLOOKUP(Tabela2[[#This Row],[SIEMA]],Siema2025,53,FALSE)</f>
        <v/>
      </c>
      <c r="AP646" s="108" t="str">
        <f>VLOOKUP(Tabela2[[#This Row],[SIEMA]],Siema2025,55,FALSE)</f>
        <v/>
      </c>
      <c r="AQ646" s="108" t="str">
        <f>VLOOKUP(Tabela2[[#This Row],[SIEMA]],Siema2025,57,FALSE)</f>
        <v/>
      </c>
      <c r="AR646" s="108" t="str">
        <f>VLOOKUP(Tabela2[[#This Row],[SIEMA]],Siema2025,59,FALSE)</f>
        <v/>
      </c>
      <c r="AS646" s="108" t="str">
        <f>VLOOKUP(Tabela2[[#This Row],[SIEMA]],Siema2025,61,FALSE)</f>
        <v>X</v>
      </c>
      <c r="AT646" s="108" t="str">
        <f>VLOOKUP(Tabela2[[#This Row],[SIEMA]],Siema2025,63,FALSE)</f>
        <v/>
      </c>
      <c r="AU646" s="108" t="str">
        <f>VLOOKUP(Tabela2[[#This Row],[SIEMA]],Siema2025,65,FALSE)</f>
        <v/>
      </c>
      <c r="AV646" s="108" t="str">
        <f>VLOOKUP(Tabela2[[#This Row],[SIEMA]],Siema2025,67,FALSE)</f>
        <v/>
      </c>
      <c r="AW646" s="108" t="str">
        <f>VLOOKUP(Tabela2[[#This Row],[SIEMA]],Siema2025,69,FALSE)</f>
        <v/>
      </c>
      <c r="AX646" s="108" t="str">
        <f>VLOOKUP(Tabela2[[#This Row],[SIEMA]],Siema2025,71,FALSE)</f>
        <v/>
      </c>
      <c r="AY646" s="108" t="str">
        <f>VLOOKUP(Tabela2[[#This Row],[SIEMA]],Siema2025,73,FALSE)</f>
        <v/>
      </c>
      <c r="AZ646" s="108" t="str">
        <f>VLOOKUP(Tabela2[[#This Row],[SIEMA]],Siema2025,75,FALSE)</f>
        <v/>
      </c>
      <c r="BA646" s="108" t="str">
        <f>VLOOKUP(Tabela2[[#This Row],[SIEMA]],Siema2025,77,FALSE)</f>
        <v/>
      </c>
      <c r="BB646" s="108" t="str">
        <f>VLOOKUP(Tabela2[[#This Row],[SIEMA]],Siema2025,79,FALSE)</f>
        <v/>
      </c>
      <c r="BC646" s="108" t="str">
        <f>IF(Tabela2[[#This Row],[Outro(s) ]] = "X", "PREENCHER","NA")</f>
        <v>NA</v>
      </c>
      <c r="BD646" s="108" t="str">
        <f>VLOOKUP(Tabela2[[#This Row],[SIEMA]],Siema2025,82,FALSE)</f>
        <v/>
      </c>
      <c r="BE646" s="108" t="str">
        <f>VLOOKUP(Tabela2[[#This Row],[SIEMA]],Siema2025,81,FALSE)</f>
        <v/>
      </c>
      <c r="BF646" s="110" t="str">
        <f>VLOOKUP(Tabela2[[#This Row],[SIEMA]],Siema2025,28,FALSE)</f>
        <v>Petrobras</v>
      </c>
      <c r="BG646" s="110"/>
      <c r="BH646" s="111" t="str">
        <f>VLOOKUP(Tabela2[[#This Row],[SIEMA]],Siema2025,29,FALSE)</f>
        <v>33000167000750</v>
      </c>
      <c r="BI646" s="112" t="str">
        <f>VLOOKUP(Tabela2[[#This Row],[SIEMA]],Siema2025,107,FALSE)</f>
        <v>Não</v>
      </c>
      <c r="BJ646" s="107" t="s">
        <v>7099</v>
      </c>
      <c r="BK646" s="104"/>
      <c r="BL646" s="140">
        <v>45919</v>
      </c>
      <c r="BM646" s="108">
        <f ca="1">IF(Tabela2[[#This Row],[Data de atendimento do Ibama (considerar o primeiro documento/ação)]]="",_xlfn.DAYS(TODAY(),J646),_xlfn.DAYS(Tabela2[[#This Row],[Data de atendimento do Ibama (considerar o primeiro documento/ação)]],J646))</f>
        <v>6</v>
      </c>
      <c r="BN646" s="108" t="str">
        <f>IF(Tabela2[[#This Row],[Atendido pelo Ibama ("Não" ou "Sim")]]="Não","Preencher", IF(Tabela2[[#This Row],[Atendido pelo Ibama ("Não" ou "Sim")]]="Sim","NA",""))</f>
        <v/>
      </c>
      <c r="BO646" s="114" t="s">
        <v>7138</v>
      </c>
      <c r="BP646" s="108" t="str">
        <f>IF(Tabela2[[#This Row],[Forma de atendimento (primeiro documento/ação)]]= "Outros (especificar)", "PREENCHER","NA")</f>
        <v>NA</v>
      </c>
      <c r="BQ646" s="106"/>
      <c r="BR646" s="108" t="str">
        <f>IF(Tabela2[[#This Row],[Equipe do Ibama foi a campo? Houve sobrevoo do Poseidon?]] = "Sim", "PREENCHER","NA")</f>
        <v>NA</v>
      </c>
      <c r="BS646" s="108" t="str">
        <f>IF(Tabela2[[#This Row],[Se sim, foi emitida Ordem de Emergência? (informações vinculada à coluna CK)]] = "Sim", "PREENCHER","NA")</f>
        <v>NA</v>
      </c>
      <c r="BT646" s="108" t="s">
        <v>7126</v>
      </c>
      <c r="BU646" s="108" t="s">
        <v>2696</v>
      </c>
      <c r="BV646" s="108" t="s">
        <v>123</v>
      </c>
      <c r="BW646" s="108" t="s">
        <v>123</v>
      </c>
      <c r="BX646" s="106"/>
      <c r="BY646" s="140"/>
      <c r="BZ646" s="104" t="str">
        <f>IF(Tabela2[[#This Row],[Data do documento de encerramento]]="NA","NA",IF(Tabela2[[#This Row],[Data do documento de encerramento]]="","Pendente de conclusão/ encerramento",_xlfn.DAYS(Tabela2[[#This Row],[Data do documento de encerramento]],J646)))</f>
        <v>Pendente de conclusão/ encerramento</v>
      </c>
      <c r="CA646" s="107"/>
      <c r="CB646" s="107"/>
      <c r="CC646" s="107"/>
      <c r="CD646" s="107"/>
      <c r="CE646" s="107"/>
      <c r="CF646" s="107"/>
    </row>
    <row r="647" spans="1:84" ht="30.75" hidden="1">
      <c r="A647" s="169">
        <v>202591525231</v>
      </c>
      <c r="B647" s="177" t="s">
        <v>9963</v>
      </c>
      <c r="C647" s="108" t="str">
        <f>VLOOKUP(Tabela2[[#This Row],[SIEMA]],Siema2025,4,FALSE)</f>
        <v xml:space="preserve"> SE</v>
      </c>
      <c r="D647" s="106" t="s">
        <v>795</v>
      </c>
      <c r="E647" s="106" t="str">
        <f>VLOOKUP(Tabela2[[#This Row],[SIEMA]],Siema2025,20,FALSE)</f>
        <v>CP-0069</v>
      </c>
      <c r="F647" s="106"/>
      <c r="G647" s="106" t="s">
        <v>9964</v>
      </c>
      <c r="H647" s="106" t="s">
        <v>9965</v>
      </c>
      <c r="I647" s="104" t="s">
        <v>7223</v>
      </c>
      <c r="J647" s="105">
        <f>VLOOKUP(Tabela2[[#This Row],[SIEMA]],Siema2025,2,FALSE)</f>
        <v>45914</v>
      </c>
      <c r="K647" s="105" t="str">
        <f>VLOOKUP(Tabela2[[#This Row],[SIEMA]],Siema2025,16,FALSE)</f>
        <v>Domingo</v>
      </c>
      <c r="L647" s="106" t="str">
        <f>IF(Tabela2[[#This Row],[Data]]="","Sem Informação",VLOOKUP(MONTH(Tabela2[[#This Row],[Data]]),'[1]Validação de dados'!$I$1:$J$13,2,0))</f>
        <v>Setembro</v>
      </c>
      <c r="M647" s="104">
        <f>YEAR(Tabela2[[#This Row],[Data]])</f>
        <v>2025</v>
      </c>
      <c r="N647" s="105" t="str">
        <f>VLOOKUP(Tabela2[[#This Row],[SIEMA]],Siema2025,17,FALSE)</f>
        <v>Matutino</v>
      </c>
      <c r="O647" s="105" t="s">
        <v>145</v>
      </c>
      <c r="P647" s="104" t="s">
        <v>9966</v>
      </c>
      <c r="Q647" s="104" t="s">
        <v>7094</v>
      </c>
      <c r="R647" s="104" t="s">
        <v>255</v>
      </c>
      <c r="S647" s="137"/>
      <c r="T647" s="104">
        <v>20</v>
      </c>
      <c r="U647" s="104" t="s">
        <v>7111</v>
      </c>
      <c r="V647" s="104" t="str">
        <f>IF(Q647="","",IF(ISNUMBER(Q647)=FALSE,"Não se aplica",IFERROR(VLOOKUP(Q647,Produtos!$A$1:$C$2319,3,FALSE),"Não Cadastrado")))</f>
        <v>Não se aplica</v>
      </c>
      <c r="W647" s="104" t="str">
        <f>VLOOKUP(Tabela2[[#This Row],[SIEMA]],Siema2025,10,FALSE)</f>
        <v/>
      </c>
      <c r="X647" s="113" t="str">
        <f>IF(Tabela2[[#This Row],[Origem do acidente]] = "Plataforma", "PREENCHER","NA")</f>
        <v>NA</v>
      </c>
      <c r="Y647" s="109" t="str">
        <f>IF(W647="","", IF(W647="NC","", IF(W647="NE","", IF(W647="NA","",IFERROR(VLOOKUP(W647,Produtos!$A$1:$C$2319,2,FALSE),"Não Cadastrado")))))</f>
        <v/>
      </c>
      <c r="Z647" s="104" t="str">
        <f>VLOOKUP(Tabela2[[#This Row],[SIEMA]],Siema2025,11,FALSE)</f>
        <v xml:space="preserve"> </v>
      </c>
      <c r="AA647" s="104" t="str">
        <f>VLOOKUP(Tabela2[[#This Row],[SIEMA]],Siema2025,12,FALSE)</f>
        <v xml:space="preserve"> </v>
      </c>
      <c r="AB647" s="104" t="str">
        <f>IF(W647="","",IF(ISNUMBER(W647)=FALSE,"Não se aplica",IFERROR(VLOOKUP(W647,Produtos!$A$1:$C$2319,3,FALSE),"Não Cadastrado")))</f>
        <v/>
      </c>
      <c r="AC647" s="134"/>
      <c r="AD647" s="134" t="s">
        <v>7127</v>
      </c>
      <c r="AE647" s="107" t="str">
        <f>IF(AC647="","", IF(AC647="NC","", IF(AC647="NE","", IF(AC647="NA","",IFERROR(VLOOKUP(AC647,Produtos!$A$1:$C$2319,2,FALSE),"Não Cadastrado")))))</f>
        <v/>
      </c>
      <c r="AF647" s="134"/>
      <c r="AG647" s="104"/>
      <c r="AH647" s="104" t="str">
        <f>IF(AC647="","",IF(ISNUMBER(AC647)=FALSE,"Não se aplica",IFERROR(VLOOKUP(AC647,Produtos!$A$1:$C$2319,3,FALSE),"Não Cadastrado")))</f>
        <v/>
      </c>
      <c r="AI647" s="134"/>
      <c r="AJ647" s="104" t="s">
        <v>9967</v>
      </c>
      <c r="AK647" s="107" t="s">
        <v>7112</v>
      </c>
      <c r="AL647" s="107"/>
      <c r="AM647" s="107"/>
      <c r="AN647" s="108" t="str">
        <f>VLOOKUP(Tabela2[[#This Row],[SIEMA]],Siema2025,51,FALSE)</f>
        <v/>
      </c>
      <c r="AO647" s="108" t="str">
        <f>VLOOKUP(Tabela2[[#This Row],[SIEMA]],Siema2025,53,FALSE)</f>
        <v/>
      </c>
      <c r="AP647" s="108" t="str">
        <f>VLOOKUP(Tabela2[[#This Row],[SIEMA]],Siema2025,55,FALSE)</f>
        <v/>
      </c>
      <c r="AQ647" s="108" t="str">
        <f>VLOOKUP(Tabela2[[#This Row],[SIEMA]],Siema2025,57,FALSE)</f>
        <v/>
      </c>
      <c r="AR647" s="108" t="str">
        <f>VLOOKUP(Tabela2[[#This Row],[SIEMA]],Siema2025,59,FALSE)</f>
        <v/>
      </c>
      <c r="AS647" s="108" t="str">
        <f>VLOOKUP(Tabela2[[#This Row],[SIEMA]],Siema2025,61,FALSE)</f>
        <v/>
      </c>
      <c r="AT647" s="108" t="str">
        <f>VLOOKUP(Tabela2[[#This Row],[SIEMA]],Siema2025,63,FALSE)</f>
        <v/>
      </c>
      <c r="AU647" s="108" t="str">
        <f>VLOOKUP(Tabela2[[#This Row],[SIEMA]],Siema2025,65,FALSE)</f>
        <v>X</v>
      </c>
      <c r="AV647" s="108" t="str">
        <f>VLOOKUP(Tabela2[[#This Row],[SIEMA]],Siema2025,67,FALSE)</f>
        <v/>
      </c>
      <c r="AW647" s="108" t="str">
        <f>VLOOKUP(Tabela2[[#This Row],[SIEMA]],Siema2025,69,FALSE)</f>
        <v/>
      </c>
      <c r="AX647" s="108" t="str">
        <f>VLOOKUP(Tabela2[[#This Row],[SIEMA]],Siema2025,71,FALSE)</f>
        <v/>
      </c>
      <c r="AY647" s="108" t="str">
        <f>VLOOKUP(Tabela2[[#This Row],[SIEMA]],Siema2025,73,FALSE)</f>
        <v/>
      </c>
      <c r="AZ647" s="108" t="str">
        <f>VLOOKUP(Tabela2[[#This Row],[SIEMA]],Siema2025,75,FALSE)</f>
        <v/>
      </c>
      <c r="BA647" s="108" t="str">
        <f>VLOOKUP(Tabela2[[#This Row],[SIEMA]],Siema2025,77,FALSE)</f>
        <v/>
      </c>
      <c r="BB647" s="108" t="str">
        <f>VLOOKUP(Tabela2[[#This Row],[SIEMA]],Siema2025,79,FALSE)</f>
        <v/>
      </c>
      <c r="BC647" s="108" t="str">
        <f>IF(Tabela2[[#This Row],[Outro(s) ]] = "X", "PREENCHER","NA")</f>
        <v>NA</v>
      </c>
      <c r="BD647" s="108" t="str">
        <f>VLOOKUP(Tabela2[[#This Row],[SIEMA]],Siema2025,82,FALSE)</f>
        <v/>
      </c>
      <c r="BE647" s="108" t="str">
        <f>VLOOKUP(Tabela2[[#This Row],[SIEMA]],Siema2025,81,FALSE)</f>
        <v/>
      </c>
      <c r="BF647" s="110" t="str">
        <f>VLOOKUP(Tabela2[[#This Row],[SIEMA]],Siema2025,28,FALSE)</f>
        <v>CARMO ENERGY S.A.</v>
      </c>
      <c r="BG647" s="134"/>
      <c r="BH647" s="111">
        <v>41955491000101</v>
      </c>
      <c r="BI647" s="112" t="str">
        <f>VLOOKUP(Tabela2[[#This Row],[SIEMA]],Siema2025,107,FALSE)</f>
        <v>Não</v>
      </c>
      <c r="BJ647" s="107" t="s">
        <v>7113</v>
      </c>
      <c r="BK647" s="104" t="s">
        <v>2696</v>
      </c>
      <c r="BL647" s="168">
        <v>45961</v>
      </c>
      <c r="BM647" s="108">
        <f ca="1">IF(Tabela2[[#This Row],[Data de atendimento do Ibama (considerar o primeiro documento/ação)]]="",_xlfn.DAYS(TODAY(),J647),_xlfn.DAYS(Tabela2[[#This Row],[Data de atendimento do Ibama (considerar o primeiro documento/ação)]],J647))</f>
        <v>47</v>
      </c>
      <c r="BN647" s="108" t="str">
        <f>IF(Tabela2[[#This Row],[Atendido pelo Ibama ("Não" ou "Sim")]]="Não","Preencher", IF(Tabela2[[#This Row],[Atendido pelo Ibama ("Não" ou "Sim")]]="Sim","NA",""))</f>
        <v>NA</v>
      </c>
      <c r="BO647" s="114" t="s">
        <v>7100</v>
      </c>
      <c r="BP647" s="108" t="str">
        <f>IF(Tabela2[[#This Row],[Forma de atendimento (primeiro documento/ação)]]= "Outros (especificar)", "PREENCHER","NA")</f>
        <v>NA</v>
      </c>
      <c r="BQ647" s="106" t="s">
        <v>123</v>
      </c>
      <c r="BR647" s="108" t="str">
        <f>IF(Tabela2[[#This Row],[Equipe do Ibama foi a campo? Houve sobrevoo do Poseidon?]] = "Sim", "PREENCHER","NA")</f>
        <v>NA</v>
      </c>
      <c r="BS647" s="108" t="s">
        <v>7114</v>
      </c>
      <c r="BT647" s="108" t="s">
        <v>7115</v>
      </c>
      <c r="BU647" s="108" t="s">
        <v>123</v>
      </c>
      <c r="BV647" s="108" t="str">
        <f>IF(Tabela2[[#This Row],[Houve avaliação das informações pós-acidente solicitadas/enviadas?]] = "Sim", "PREENCHER","NA")</f>
        <v>NA</v>
      </c>
      <c r="BW647" s="108" t="s">
        <v>123</v>
      </c>
      <c r="BX647" s="106"/>
      <c r="BY647" s="153"/>
      <c r="BZ647" s="104" t="str">
        <f>IF(Tabela2[[#This Row],[Data do documento de encerramento]]="NA","NA",IF(Tabela2[[#This Row],[Data do documento de encerramento]]="","Pendente de conclusão/ encerramento",_xlfn.DAYS(Tabela2[[#This Row],[Data do documento de encerramento]],J647)))</f>
        <v>Pendente de conclusão/ encerramento</v>
      </c>
      <c r="CA647" s="107"/>
      <c r="CB647" s="107"/>
      <c r="CC647" s="115"/>
      <c r="CD647" s="107"/>
      <c r="CE647" s="107"/>
      <c r="CF647" s="107"/>
    </row>
    <row r="648" spans="1:84" ht="30.75" hidden="1">
      <c r="A648" s="199">
        <v>202591532427</v>
      </c>
      <c r="B648" s="170" t="s">
        <v>9968</v>
      </c>
      <c r="C648" s="108" t="str">
        <f>VLOOKUP(Tabela2[[#This Row],[SIEMA]],Siema2025,4,FALSE)</f>
        <v xml:space="preserve"> SP</v>
      </c>
      <c r="D648" s="106" t="str">
        <f>VLOOKUP(Tabela2[[#This Row],[SIEMA]],Siema2025,3,FALSE)</f>
        <v xml:space="preserve">São Vicente </v>
      </c>
      <c r="E648" s="106" t="s">
        <v>9969</v>
      </c>
      <c r="F648" s="106"/>
      <c r="G648" s="106" t="s">
        <v>9970</v>
      </c>
      <c r="H648" s="106" t="s">
        <v>9971</v>
      </c>
      <c r="I648" s="104" t="s">
        <v>7114</v>
      </c>
      <c r="J648" s="105">
        <f>VLOOKUP(Tabela2[[#This Row],[SIEMA]],Siema2025,2,FALSE)</f>
        <v>45914</v>
      </c>
      <c r="K648" s="105" t="str">
        <f>VLOOKUP(Tabela2[[#This Row],[SIEMA]],Siema2025,16,FALSE)</f>
        <v>Domingo</v>
      </c>
      <c r="L648" s="106" t="str">
        <f>IF(Tabela2[[#This Row],[Data]]="","Sem Informação",VLOOKUP(MONTH(Tabela2[[#This Row],[Data]]),'[1]Validação de dados'!$I$1:$J$13,2,0))</f>
        <v>Setembro</v>
      </c>
      <c r="M648" s="104">
        <f>YEAR(Tabela2[[#This Row],[Data]])</f>
        <v>2025</v>
      </c>
      <c r="N648" s="105" t="str">
        <f>VLOOKUP(Tabela2[[#This Row],[SIEMA]],Siema2025,17,FALSE)</f>
        <v>Vespertino</v>
      </c>
      <c r="O648" s="105" t="str">
        <f>VLOOKUP(Tabela2[[#This Row],[SIEMA]],Siema2025,5,FALSE)</f>
        <v>Ferrovia</v>
      </c>
      <c r="P648" s="104" t="str">
        <f>VLOOKUP(Tabela2[[#This Row],[SIEMA]],Siema2025,21,FALSE)</f>
        <v>Vandalismo na ferrovia com abertura de 2 bicas em 1 vagões graneleiros carregado com milho.</v>
      </c>
      <c r="Q648" s="104" t="s">
        <v>7127</v>
      </c>
      <c r="R648" s="104" t="s">
        <v>7127</v>
      </c>
      <c r="S648" s="137" t="s">
        <v>365</v>
      </c>
      <c r="T648" s="104" t="str">
        <f>VLOOKUP(Tabela2[[#This Row],[SIEMA]],Siema2025,11,FALSE)</f>
        <v>100</v>
      </c>
      <c r="U648" s="104" t="s">
        <v>7121</v>
      </c>
      <c r="V648" s="104" t="s">
        <v>7127</v>
      </c>
      <c r="W648" s="104"/>
      <c r="X648" s="113"/>
      <c r="Y648" s="109" t="str">
        <f>IF(W648="","", IF(W648="NC","", IF(W648="NE","", IF(W648="NA","",IFERROR(VLOOKUP(W648,Produtos!$A$1:$C$2319,2,FALSE),"Não Cadastrado")))))</f>
        <v/>
      </c>
      <c r="Z648" s="104"/>
      <c r="AA648" s="104"/>
      <c r="AB648" s="104" t="str">
        <f>IF(W648="","",IF(ISNUMBER(W648)=FALSE,"Não se aplica",IFERROR(VLOOKUP(W648,Produtos!$A$1:$C$2319,3,FALSE),"Não Cadastrado")))</f>
        <v/>
      </c>
      <c r="AC648" s="134"/>
      <c r="AD648" s="134"/>
      <c r="AE648" s="107" t="str">
        <f>IF(AC648="","", IF(AC648="NC","", IF(AC648="NE","", IF(AC648="NA","",IFERROR(VLOOKUP(AC648,Produtos!$A$1:$C$2319,2,FALSE),"Não Cadastrado")))))</f>
        <v/>
      </c>
      <c r="AF648" s="134"/>
      <c r="AG648" s="104"/>
      <c r="AH648" s="104" t="str">
        <f>IF(AC648="","",IF(ISNUMBER(AC648)=FALSE,"Não se aplica",IFERROR(VLOOKUP(AC648,Produtos!$A$1:$C$2319,3,FALSE),"Não Cadastrado")))</f>
        <v/>
      </c>
      <c r="AI648" s="134"/>
      <c r="AJ648" s="104" t="str">
        <f>VLOOKUP(Tabela2[[#This Row],[SIEMA]],Siema2025,26,FALSE)</f>
        <v>Ato criminoso caracterizado pela abertura de bicas em vagões graneleiros ferroviário carregado
com milho.</v>
      </c>
      <c r="AK648" s="107" t="s">
        <v>7122</v>
      </c>
      <c r="AL648" s="107"/>
      <c r="AM648" s="107"/>
      <c r="AN648" s="108" t="str">
        <f>VLOOKUP(Tabela2[[#This Row],[SIEMA]],Siema2025,51,FALSE)</f>
        <v/>
      </c>
      <c r="AO648" s="108" t="str">
        <f>VLOOKUP(Tabela2[[#This Row],[SIEMA]],Siema2025,53,FALSE)</f>
        <v/>
      </c>
      <c r="AP648" s="108" t="str">
        <f>VLOOKUP(Tabela2[[#This Row],[SIEMA]],Siema2025,55,FALSE)</f>
        <v/>
      </c>
      <c r="AQ648" s="108" t="str">
        <f>VLOOKUP(Tabela2[[#This Row],[SIEMA]],Siema2025,57,FALSE)</f>
        <v/>
      </c>
      <c r="AR648" s="108" t="str">
        <f>VLOOKUP(Tabela2[[#This Row],[SIEMA]],Siema2025,59,FALSE)</f>
        <v/>
      </c>
      <c r="AS648" s="108" t="str">
        <f>VLOOKUP(Tabela2[[#This Row],[SIEMA]],Siema2025,61,FALSE)</f>
        <v/>
      </c>
      <c r="AT648" s="108" t="str">
        <f>VLOOKUP(Tabela2[[#This Row],[SIEMA]],Siema2025,63,FALSE)</f>
        <v/>
      </c>
      <c r="AU648" s="108" t="str">
        <f>VLOOKUP(Tabela2[[#This Row],[SIEMA]],Siema2025,65,FALSE)</f>
        <v>X</v>
      </c>
      <c r="AV648" s="108" t="str">
        <f>VLOOKUP(Tabela2[[#This Row],[SIEMA]],Siema2025,67,FALSE)</f>
        <v/>
      </c>
      <c r="AW648" s="108" t="str">
        <f>VLOOKUP(Tabela2[[#This Row],[SIEMA]],Siema2025,69,FALSE)</f>
        <v/>
      </c>
      <c r="AX648" s="108" t="str">
        <f>VLOOKUP(Tabela2[[#This Row],[SIEMA]],Siema2025,71,FALSE)</f>
        <v/>
      </c>
      <c r="AY648" s="108" t="str">
        <f>VLOOKUP(Tabela2[[#This Row],[SIEMA]],Siema2025,73,FALSE)</f>
        <v/>
      </c>
      <c r="AZ648" s="108" t="str">
        <f>VLOOKUP(Tabela2[[#This Row],[SIEMA]],Siema2025,75,FALSE)</f>
        <v/>
      </c>
      <c r="BA648" s="108" t="str">
        <f>VLOOKUP(Tabela2[[#This Row],[SIEMA]],Siema2025,77,FALSE)</f>
        <v/>
      </c>
      <c r="BB648" s="108" t="str">
        <f>VLOOKUP(Tabela2[[#This Row],[SIEMA]],Siema2025,79,FALSE)</f>
        <v/>
      </c>
      <c r="BC648" s="108" t="str">
        <f>IF(Tabela2[[#This Row],[Outro(s) ]] = "X", "PREENCHER","NA")</f>
        <v>NA</v>
      </c>
      <c r="BD648" s="108" t="str">
        <f>VLOOKUP(Tabela2[[#This Row],[SIEMA]],Siema2025,82,FALSE)</f>
        <v/>
      </c>
      <c r="BE648" s="108" t="str">
        <f>VLOOKUP(Tabela2[[#This Row],[SIEMA]],Siema2025,81,FALSE)</f>
        <v/>
      </c>
      <c r="BF648" s="110" t="s">
        <v>3066</v>
      </c>
      <c r="BG648" s="134" t="s">
        <v>7123</v>
      </c>
      <c r="BH648" s="111" t="str">
        <f>VLOOKUP(Tabela2[[#This Row],[SIEMA]],Siema2025,29,FALSE)</f>
        <v>02502844000166</v>
      </c>
      <c r="BI648" s="112" t="str">
        <f>VLOOKUP(Tabela2[[#This Row],[SIEMA]],Siema2025,107,FALSE)</f>
        <v>Não</v>
      </c>
      <c r="BJ648" s="107" t="s">
        <v>7099</v>
      </c>
      <c r="BK648" s="104" t="s">
        <v>2696</v>
      </c>
      <c r="BL648" s="168">
        <v>45933</v>
      </c>
      <c r="BM648" s="108">
        <f ca="1">IF(Tabela2[[#This Row],[Data de atendimento do Ibama (considerar o primeiro documento/ação)]]="",_xlfn.DAYS(TODAY(),J648),_xlfn.DAYS(Tabela2[[#This Row],[Data de atendimento do Ibama (considerar o primeiro documento/ação)]],J648))</f>
        <v>19</v>
      </c>
      <c r="BN648" s="108" t="str">
        <f>IF(Tabela2[[#This Row],[Atendido pelo Ibama ("Não" ou "Sim")]]="Não","Preencher", IF(Tabela2[[#This Row],[Atendido pelo Ibama ("Não" ou "Sim")]]="Sim","NA",""))</f>
        <v>NA</v>
      </c>
      <c r="BO648" s="114" t="s">
        <v>7100</v>
      </c>
      <c r="BP648" s="108" t="str">
        <f>IF(Tabela2[[#This Row],[Forma de atendimento (primeiro documento/ação)]]= "Outros (especificar)", "PREENCHER","NA")</f>
        <v>NA</v>
      </c>
      <c r="BQ648" s="106" t="s">
        <v>123</v>
      </c>
      <c r="BR648" s="108" t="str">
        <f>IF(Tabela2[[#This Row],[Equipe do Ibama foi a campo? Houve sobrevoo do Poseidon?]] = "Sim", "PREENCHER","NA")</f>
        <v>NA</v>
      </c>
      <c r="BS648" s="108" t="str">
        <f>IF(Tabela2[[#This Row],[Se sim, foi emitida Ordem de Emergência? (informações vinculada à coluna CK)]] = "Sim", "PREENCHER","NA")</f>
        <v>NA</v>
      </c>
      <c r="BT648" s="108" t="s">
        <v>7126</v>
      </c>
      <c r="BU648" s="108" t="s">
        <v>2696</v>
      </c>
      <c r="BV648" s="108" t="s">
        <v>123</v>
      </c>
      <c r="BW648" s="108" t="s">
        <v>123</v>
      </c>
      <c r="BX648" s="106" t="s">
        <v>7127</v>
      </c>
      <c r="BY648" s="153"/>
      <c r="BZ648" s="104" t="str">
        <f>IF(Tabela2[[#This Row],[Data do documento de encerramento]]="NA","NA",IF(Tabela2[[#This Row],[Data do documento de encerramento]]="","Pendente de conclusão/ encerramento",_xlfn.DAYS(Tabela2[[#This Row],[Data do documento de encerramento]],J648)))</f>
        <v>Pendente de conclusão/ encerramento</v>
      </c>
      <c r="CA648" s="107" t="s">
        <v>7128</v>
      </c>
      <c r="CB648" s="107"/>
      <c r="CC648" s="115"/>
      <c r="CD648" s="107"/>
      <c r="CE648" s="107"/>
      <c r="CF648" s="107"/>
    </row>
    <row r="649" spans="1:84" ht="76.5" hidden="1">
      <c r="A649" s="169">
        <v>202591536049</v>
      </c>
      <c r="B649" s="170" t="s">
        <v>9972</v>
      </c>
      <c r="C649" s="108" t="str">
        <f>VLOOKUP(Tabela2[[#This Row],[SIEMA]],Siema2025,4,FALSE)</f>
        <v xml:space="preserve"> MG</v>
      </c>
      <c r="D649" s="106" t="str">
        <f>VLOOKUP(Tabela2[[#This Row],[SIEMA]],Siema2025,3,FALSE)</f>
        <v xml:space="preserve">Ibiá </v>
      </c>
      <c r="E649" s="106" t="str">
        <f>VLOOKUP(Tabela2[[#This Row],[SIEMA]],Siema2025,20,FALSE)</f>
        <v>Pátio</v>
      </c>
      <c r="F649" s="106" t="s">
        <v>9973</v>
      </c>
      <c r="G649" s="106" t="s">
        <v>9974</v>
      </c>
      <c r="H649" s="106" t="s">
        <v>9975</v>
      </c>
      <c r="I649" s="104" t="s">
        <v>7114</v>
      </c>
      <c r="J649" s="105">
        <f>VLOOKUP(Tabela2[[#This Row],[SIEMA]],Siema2025,2,FALSE)</f>
        <v>45914</v>
      </c>
      <c r="K649" s="105" t="str">
        <f>VLOOKUP(Tabela2[[#This Row],[SIEMA]],Siema2025,16,FALSE)</f>
        <v>Domingo</v>
      </c>
      <c r="L649" s="106" t="str">
        <f>IF(Tabela2[[#This Row],[Data]]="","Sem Informação",VLOOKUP(MONTH(Tabela2[[#This Row],[Data]]),'[1]Validação de dados'!$I$1:$J$13,2,0))</f>
        <v>Setembro</v>
      </c>
      <c r="M649" s="104">
        <f>YEAR(Tabela2[[#This Row],[Data]])</f>
        <v>2025</v>
      </c>
      <c r="N649" s="105" t="str">
        <f>VLOOKUP(Tabela2[[#This Row],[SIEMA]],Siema2025,17,FALSE)</f>
        <v>Vespertino</v>
      </c>
      <c r="O649" s="105" t="str">
        <f>VLOOKUP(Tabela2[[#This Row],[SIEMA]],Siema2025,5,FALSE)</f>
        <v>Ferrovia</v>
      </c>
      <c r="P649" s="104" t="str">
        <f>VLOOKUP(Tabela2[[#This Row],[SIEMA]],Siema2025,21,FALSE)</f>
        <v/>
      </c>
      <c r="Q649" s="104" t="s">
        <v>7127</v>
      </c>
      <c r="R649" s="104" t="s">
        <v>9976</v>
      </c>
      <c r="S649" s="138" t="s">
        <v>9977</v>
      </c>
      <c r="T649" s="104">
        <v>800</v>
      </c>
      <c r="U649" s="104" t="s">
        <v>648</v>
      </c>
      <c r="V649" s="104" t="s">
        <v>7127</v>
      </c>
      <c r="W649" s="104" t="str">
        <f>VLOOKUP(Tabela2[[#This Row],[SIEMA]],Siema2025,10,FALSE)</f>
        <v/>
      </c>
      <c r="X649" s="113"/>
      <c r="Y649" s="109" t="str">
        <f>IF(W649="","", IF(W649="NC","", IF(W649="NE","", IF(W649="NA","",IFERROR(VLOOKUP(W649,Produtos!$A$1:$C$2319,2,FALSE),"Não Cadastrado")))))</f>
        <v/>
      </c>
      <c r="Z649" s="104" t="str">
        <f>VLOOKUP(Tabela2[[#This Row],[SIEMA]],Siema2025,11,FALSE)</f>
        <v xml:space="preserve"> </v>
      </c>
      <c r="AA649" s="104" t="str">
        <f>VLOOKUP(Tabela2[[#This Row],[SIEMA]],Siema2025,12,FALSE)</f>
        <v xml:space="preserve"> </v>
      </c>
      <c r="AB649" s="104" t="str">
        <f>IF(W649="","",IF(ISNUMBER(W649)=FALSE,"Não se aplica",IFERROR(VLOOKUP(W649,Produtos!$A$1:$C$2319,3,FALSE),"Não Cadastrado")))</f>
        <v/>
      </c>
      <c r="AC649" s="104"/>
      <c r="AD649" s="108"/>
      <c r="AE649" s="107" t="str">
        <f>IF(AC649="","", IF(AC649="NC","", IF(AC649="NE","", IF(AC649="NA","",IFERROR(VLOOKUP(AC649,Produtos!$A$1:$C$2319,2,FALSE),"Não Cadastrado")))))</f>
        <v/>
      </c>
      <c r="AF649" s="104"/>
      <c r="AG649" s="104"/>
      <c r="AH649" s="104" t="str">
        <f>IF(AC649="","",IF(ISNUMBER(AC649)=FALSE,"Não se aplica",IFERROR(VLOOKUP(AC649,Produtos!$A$1:$C$2319,3,FALSE),"Não Cadastrado")))</f>
        <v/>
      </c>
      <c r="AI649" s="104"/>
      <c r="AJ649" s="104" t="str">
        <f>VLOOKUP(Tabela2[[#This Row],[SIEMA]],Siema2025,26,FALSE)</f>
        <v>Incêndio</v>
      </c>
      <c r="AK649" s="107" t="s">
        <v>7636</v>
      </c>
      <c r="AL649" s="107"/>
      <c r="AM649" s="107"/>
      <c r="AN649" s="108" t="str">
        <f>VLOOKUP(Tabela2[[#This Row],[SIEMA]],Siema2025,51,FALSE)</f>
        <v/>
      </c>
      <c r="AO649" s="108" t="str">
        <f>VLOOKUP(Tabela2[[#This Row],[SIEMA]],Siema2025,53,FALSE)</f>
        <v/>
      </c>
      <c r="AP649" s="108" t="str">
        <f>VLOOKUP(Tabela2[[#This Row],[SIEMA]],Siema2025,55,FALSE)</f>
        <v/>
      </c>
      <c r="AQ649" s="108" t="str">
        <f>VLOOKUP(Tabela2[[#This Row],[SIEMA]],Siema2025,57,FALSE)</f>
        <v/>
      </c>
      <c r="AR649" s="108" t="str">
        <f>VLOOKUP(Tabela2[[#This Row],[SIEMA]],Siema2025,59,FALSE)</f>
        <v/>
      </c>
      <c r="AS649" s="108" t="str">
        <f>VLOOKUP(Tabela2[[#This Row],[SIEMA]],Siema2025,61,FALSE)</f>
        <v/>
      </c>
      <c r="AT649" s="108" t="str">
        <f>VLOOKUP(Tabela2[[#This Row],[SIEMA]],Siema2025,63,FALSE)</f>
        <v/>
      </c>
      <c r="AU649" s="108" t="s">
        <v>7132</v>
      </c>
      <c r="AV649" s="108" t="str">
        <f>VLOOKUP(Tabela2[[#This Row],[SIEMA]],Siema2025,67,FALSE)</f>
        <v/>
      </c>
      <c r="AW649" s="108" t="str">
        <f>VLOOKUP(Tabela2[[#This Row],[SIEMA]],Siema2025,69,FALSE)</f>
        <v/>
      </c>
      <c r="AX649" s="108" t="s">
        <v>7132</v>
      </c>
      <c r="AY649" s="108"/>
      <c r="AZ649" s="108" t="str">
        <f>VLOOKUP(Tabela2[[#This Row],[SIEMA]],Siema2025,75,FALSE)</f>
        <v/>
      </c>
      <c r="BA649" s="108" t="str">
        <f>VLOOKUP(Tabela2[[#This Row],[SIEMA]],Siema2025,77,FALSE)</f>
        <v/>
      </c>
      <c r="BB649" s="108" t="str">
        <f>VLOOKUP(Tabela2[[#This Row],[SIEMA]],Siema2025,79,FALSE)</f>
        <v/>
      </c>
      <c r="BC649" s="108" t="str">
        <f>IF(Tabela2[[#This Row],[Outro(s) ]] = "X", "PREENCHER","NA")</f>
        <v>NA</v>
      </c>
      <c r="BD649" s="108" t="str">
        <f>VLOOKUP(Tabela2[[#This Row],[SIEMA]],Siema2025,82,FALSE)</f>
        <v/>
      </c>
      <c r="BE649" s="108" t="str">
        <f>VLOOKUP(Tabela2[[#This Row],[SIEMA]],Siema2025,81,FALSE)</f>
        <v/>
      </c>
      <c r="BF649" s="110" t="s">
        <v>7176</v>
      </c>
      <c r="BG649" s="110" t="s">
        <v>7177</v>
      </c>
      <c r="BH649" s="111" t="str">
        <f>VLOOKUP(Tabela2[[#This Row],[SIEMA]],Siema2025,29,FALSE)</f>
        <v/>
      </c>
      <c r="BI649" s="112" t="str">
        <f>VLOOKUP(Tabela2[[#This Row],[SIEMA]],Siema2025,107,FALSE)</f>
        <v>Não</v>
      </c>
      <c r="BJ649" s="107" t="s">
        <v>7099</v>
      </c>
      <c r="BK649" s="104" t="s">
        <v>2696</v>
      </c>
      <c r="BL649" s="166">
        <v>45916</v>
      </c>
      <c r="BM649" s="108">
        <f ca="1">IF(Tabela2[[#This Row],[Data de atendimento do Ibama (considerar o primeiro documento/ação)]]="",_xlfn.DAYS(TODAY(),J649),_xlfn.DAYS(Tabela2[[#This Row],[Data de atendimento do Ibama (considerar o primeiro documento/ação)]],J649))</f>
        <v>2</v>
      </c>
      <c r="BN649" s="108" t="str">
        <f>IF(Tabela2[[#This Row],[Atendido pelo Ibama ("Não" ou "Sim")]]="Não","Preencher", IF(Tabela2[[#This Row],[Atendido pelo Ibama ("Não" ou "Sim")]]="Sim","NA",""))</f>
        <v>NA</v>
      </c>
      <c r="BO649" s="114" t="s">
        <v>7100</v>
      </c>
      <c r="BP649" s="108" t="str">
        <f>IF(Tabela2[[#This Row],[Forma de atendimento (primeiro documento/ação)]]= "Outros (especificar)", "PREENCHER","NA")</f>
        <v>NA</v>
      </c>
      <c r="BQ649" s="106" t="s">
        <v>123</v>
      </c>
      <c r="BR649" s="108" t="str">
        <f>IF(Tabela2[[#This Row],[Equipe do Ibama foi a campo? Houve sobrevoo do Poseidon?]] = "Sim", "PREENCHER","NA")</f>
        <v>NA</v>
      </c>
      <c r="BS649" s="108" t="str">
        <f>IF(Tabela2[[#This Row],[Se sim, foi emitida Ordem de Emergência? (informações vinculada à coluna CK)]] = "Sim", "PREENCHER","NA")</f>
        <v>NA</v>
      </c>
      <c r="BT649" s="108" t="s">
        <v>7101</v>
      </c>
      <c r="BU649" s="108" t="s">
        <v>2696</v>
      </c>
      <c r="BV649" s="108" t="s">
        <v>123</v>
      </c>
      <c r="BW649" s="108" t="s">
        <v>2696</v>
      </c>
      <c r="BX649" s="106" t="s">
        <v>7785</v>
      </c>
      <c r="BY649" s="140">
        <v>46064</v>
      </c>
      <c r="BZ649" s="104">
        <f>IF(Tabela2[[#This Row],[Data do documento de encerramento]]="NA","NA",IF(Tabela2[[#This Row],[Data do documento de encerramento]]="","Pendente de conclusão/ encerramento",_xlfn.DAYS(Tabela2[[#This Row],[Data do documento de encerramento]],J649)))</f>
        <v>150</v>
      </c>
      <c r="CA649" s="107" t="s">
        <v>9978</v>
      </c>
      <c r="CB649" s="107"/>
      <c r="CC649" s="107"/>
      <c r="CD649" s="107"/>
      <c r="CE649" s="107"/>
      <c r="CF649" s="107"/>
    </row>
    <row r="650" spans="1:84" ht="76.5">
      <c r="A650" s="169">
        <v>202591664843</v>
      </c>
      <c r="B650" s="118" t="s">
        <v>9979</v>
      </c>
      <c r="C650" s="108" t="s">
        <v>7135</v>
      </c>
      <c r="D650" s="106" t="s">
        <v>637</v>
      </c>
      <c r="E650" s="28" t="s">
        <v>8137</v>
      </c>
      <c r="F650" s="106"/>
      <c r="G650" s="106" t="s">
        <v>9591</v>
      </c>
      <c r="H650" s="106" t="s">
        <v>9592</v>
      </c>
      <c r="I650" s="104" t="str">
        <f>VLOOKUP(Tabela2[[#This Row],[SIEMA]],Siema2025,19,FALSE)</f>
        <v>Campos</v>
      </c>
      <c r="J650" s="105">
        <f>VLOOKUP(Tabela2[[#This Row],[SIEMA]],Siema2025,2,FALSE)</f>
        <v>45914</v>
      </c>
      <c r="K650" s="105" t="str">
        <f>VLOOKUP(Tabela2[[#This Row],[SIEMA]],Siema2025,16,FALSE)</f>
        <v>Domingo</v>
      </c>
      <c r="L650" s="106" t="str">
        <f>IF(Tabela2[[#This Row],[Data]]="","Sem Informação",VLOOKUP(MONTH(Tabela2[[#This Row],[Data]]),'[1]Validação de dados'!$I$1:$J$13,2,0))</f>
        <v>Setembro</v>
      </c>
      <c r="M650" s="104">
        <f>YEAR(Tabela2[[#This Row],[Data]])</f>
        <v>2025</v>
      </c>
      <c r="N650" s="105" t="str">
        <f>VLOOKUP(Tabela2[[#This Row],[SIEMA]],Siema2025,17,FALSE)</f>
        <v>Noturno</v>
      </c>
      <c r="O650" s="105" t="s">
        <v>111</v>
      </c>
      <c r="P650" s="104" t="str">
        <f>VLOOKUP(Tabela2[[#This Row],[SIEMA]],Siema2025,21,FALSE)</f>
        <v>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v>
      </c>
      <c r="Q650" s="104" t="s">
        <v>7094</v>
      </c>
      <c r="R650" t="s">
        <v>7202</v>
      </c>
      <c r="S650" s="107" t="s">
        <v>7147</v>
      </c>
      <c r="T650" t="s">
        <v>9980</v>
      </c>
      <c r="U650" s="104" t="s">
        <v>7111</v>
      </c>
      <c r="V650" s="104" t="str">
        <f>IF(Q650="","",IF(ISNUMBER(Q650)=FALSE,"Não se aplica",IFERROR(VLOOKUP(Q650,Produtos!$A$1:$C$2319,3,FALSE),"Não Cadastrado")))</f>
        <v>Não se aplica</v>
      </c>
      <c r="W650" s="104"/>
      <c r="X650" s="113"/>
      <c r="Y650" s="109" t="str">
        <f>IF(W650="","", IF(W650="NC","", IF(W650="NE","", IF(W650="NA","",IFERROR(VLOOKUP(W650,Produtos!$A$1:$C$2319,2,FALSE),"Não Cadastrado")))))</f>
        <v/>
      </c>
      <c r="Z650" s="104"/>
      <c r="AA650" s="104"/>
      <c r="AB650" s="104" t="str">
        <f>IF(W650="","",IF(ISNUMBER(W650)=FALSE,"Não se aplica",IFERROR(VLOOKUP(W650,Produtos!$A$1:$C$2319,3,FALSE),"Não Cadastrado")))</f>
        <v/>
      </c>
      <c r="AC650" s="104"/>
      <c r="AD650" s="108" t="str">
        <f>IF(Tabela2[[#This Row],[Origem do acidente]] = "Plataforma", "PREENCHER","NA")</f>
        <v>PREENCHER</v>
      </c>
      <c r="AE650" s="107" t="str">
        <f>IF(AC650="","", IF(AC650="NC","", IF(AC650="NE","", IF(AC650="NA","",IFERROR(VLOOKUP(AC650,Produtos!$A$1:$C$2319,2,FALSE),"Não Cadastrado")))))</f>
        <v/>
      </c>
      <c r="AF650" s="104"/>
      <c r="AG650" s="104"/>
      <c r="AH650" s="104" t="str">
        <f>IF(AC650="","",IF(ISNUMBER(AC650)=FALSE,"Não se aplica",IFERROR(VLOOKUP(AC650,Produtos!$A$1:$C$2319,3,FALSE),"Não Cadastrado")))</f>
        <v/>
      </c>
      <c r="AI650" s="104"/>
      <c r="AJ650" s="104" t="str">
        <f>VLOOKUP(Tabela2[[#This Row],[SIEMA]],Siema2025,26,FALSE)</f>
        <v>Falha de estanqueidade da hot line do BOP. Falha elétrica.</v>
      </c>
      <c r="AK650" s="107" t="s">
        <v>7290</v>
      </c>
      <c r="AL650" s="107" t="s">
        <v>7234</v>
      </c>
      <c r="AM650" s="107"/>
      <c r="AN650" s="108" t="str">
        <f>VLOOKUP(Tabela2[[#This Row],[SIEMA]],Siema2025,51,FALSE)</f>
        <v/>
      </c>
      <c r="AO650" s="108" t="str">
        <f>VLOOKUP(Tabela2[[#This Row],[SIEMA]],Siema2025,53,FALSE)</f>
        <v/>
      </c>
      <c r="AP650" s="108" t="str">
        <f>VLOOKUP(Tabela2[[#This Row],[SIEMA]],Siema2025,55,FALSE)</f>
        <v/>
      </c>
      <c r="AQ650" s="108" t="str">
        <f>VLOOKUP(Tabela2[[#This Row],[SIEMA]],Siema2025,57,FALSE)</f>
        <v/>
      </c>
      <c r="AR650" s="108" t="str">
        <f>VLOOKUP(Tabela2[[#This Row],[SIEMA]],Siema2025,59,FALSE)</f>
        <v/>
      </c>
      <c r="AS650" s="108" t="str">
        <f>VLOOKUP(Tabela2[[#This Row],[SIEMA]],Siema2025,61,FALSE)</f>
        <v>X</v>
      </c>
      <c r="AT650" s="108" t="str">
        <f>VLOOKUP(Tabela2[[#This Row],[SIEMA]],Siema2025,63,FALSE)</f>
        <v/>
      </c>
      <c r="AU650" s="108" t="str">
        <f>VLOOKUP(Tabela2[[#This Row],[SIEMA]],Siema2025,65,FALSE)</f>
        <v/>
      </c>
      <c r="AV650" s="108" t="str">
        <f>VLOOKUP(Tabela2[[#This Row],[SIEMA]],Siema2025,67,FALSE)</f>
        <v/>
      </c>
      <c r="AW650" s="108" t="str">
        <f>VLOOKUP(Tabela2[[#This Row],[SIEMA]],Siema2025,69,FALSE)</f>
        <v/>
      </c>
      <c r="AX650" s="108" t="str">
        <f>VLOOKUP(Tabela2[[#This Row],[SIEMA]],Siema2025,71,FALSE)</f>
        <v/>
      </c>
      <c r="AY650" s="108" t="str">
        <f>VLOOKUP(Tabela2[[#This Row],[SIEMA]],Siema2025,73,FALSE)</f>
        <v/>
      </c>
      <c r="AZ650" s="108" t="str">
        <f>VLOOKUP(Tabela2[[#This Row],[SIEMA]],Siema2025,75,FALSE)</f>
        <v/>
      </c>
      <c r="BA650" s="108" t="str">
        <f>VLOOKUP(Tabela2[[#This Row],[SIEMA]],Siema2025,77,FALSE)</f>
        <v/>
      </c>
      <c r="BB650" s="108" t="str">
        <f>VLOOKUP(Tabela2[[#This Row],[SIEMA]],Siema2025,79,FALSE)</f>
        <v/>
      </c>
      <c r="BC650" s="108" t="str">
        <f>IF(Tabela2[[#This Row],[Outro(s) ]] = "X", "PREENCHER","NA")</f>
        <v>NA</v>
      </c>
      <c r="BD650" s="108" t="str">
        <f>VLOOKUP(Tabela2[[#This Row],[SIEMA]],Siema2025,82,FALSE)</f>
        <v/>
      </c>
      <c r="BE650" s="108" t="str">
        <f>VLOOKUP(Tabela2[[#This Row],[SIEMA]],Siema2025,81,FALSE)</f>
        <v/>
      </c>
      <c r="BF650" s="110" t="str">
        <f>VLOOKUP(Tabela2[[#This Row],[SIEMA]],Siema2025,28,FALSE)</f>
        <v>Petrobras</v>
      </c>
      <c r="BG650" s="110"/>
      <c r="BH650" s="111" t="str">
        <f>VLOOKUP(Tabela2[[#This Row],[SIEMA]],Siema2025,29,FALSE)</f>
        <v>33000167100750</v>
      </c>
      <c r="BI650" s="112" t="str">
        <f>VLOOKUP(Tabela2[[#This Row],[SIEMA]],Siema2025,107,FALSE)</f>
        <v>Não</v>
      </c>
      <c r="BJ650" s="107" t="s">
        <v>7099</v>
      </c>
      <c r="BK650" s="104" t="s">
        <v>2696</v>
      </c>
      <c r="BL650" s="140">
        <v>45978</v>
      </c>
      <c r="BM650" s="108">
        <f ca="1">IF(Tabela2[[#This Row],[Data de atendimento do Ibama (considerar o primeiro documento/ação)]]="",_xlfn.DAYS(TODAY(),J650),_xlfn.DAYS(Tabela2[[#This Row],[Data de atendimento do Ibama (considerar o primeiro documento/ação)]],J650))</f>
        <v>64</v>
      </c>
      <c r="BN650" s="108" t="str">
        <f>IF(Tabela2[[#This Row],[Atendido pelo Ibama ("Não" ou "Sim")]]="Não","Preencher", IF(Tabela2[[#This Row],[Atendido pelo Ibama ("Não" ou "Sim")]]="Sim","NA",""))</f>
        <v>NA</v>
      </c>
      <c r="BO650" s="114" t="s">
        <v>7138</v>
      </c>
      <c r="BP650" s="108" t="str">
        <f>IF(Tabela2[[#This Row],[Forma de atendimento (primeiro documento/ação)]]= "Outros (especificar)", "PREENCHER","NA")</f>
        <v>NA</v>
      </c>
      <c r="BQ650" s="106" t="s">
        <v>123</v>
      </c>
      <c r="BR650" s="108" t="str">
        <f>IF(Tabela2[[#This Row],[Equipe do Ibama foi a campo? Houve sobrevoo do Poseidon?]] = "Sim", "PREENCHER","NA")</f>
        <v>NA</v>
      </c>
      <c r="BS650" s="108" t="str">
        <f>IF(Tabela2[[#This Row],[Se sim, foi emitida Ordem de Emergência? (informações vinculada à coluna CK)]] = "Sim", "PREENCHER","NA")</f>
        <v>NA</v>
      </c>
      <c r="BT650" s="108" t="s">
        <v>7101</v>
      </c>
      <c r="BU650" s="108" t="s">
        <v>123</v>
      </c>
      <c r="BV650" s="108" t="s">
        <v>123</v>
      </c>
      <c r="BW650" s="108" t="s">
        <v>123</v>
      </c>
      <c r="BX650" s="106"/>
      <c r="BY650" s="106"/>
      <c r="BZ650" s="104" t="str">
        <f>IF(Tabela2[[#This Row],[Data do documento de encerramento]]="NA","NA",IF(Tabela2[[#This Row],[Data do documento de encerramento]]="","Pendente de conclusão/ encerramento",_xlfn.DAYS(Tabela2[[#This Row],[Data do documento de encerramento]],J650)))</f>
        <v>Pendente de conclusão/ encerramento</v>
      </c>
      <c r="CA650" s="107"/>
      <c r="CB650" s="107"/>
      <c r="CC650" s="107" t="s">
        <v>7204</v>
      </c>
      <c r="CD650" s="107" t="s">
        <v>123</v>
      </c>
      <c r="CE650" s="107" t="s">
        <v>123</v>
      </c>
      <c r="CF650" s="107" t="s">
        <v>7149</v>
      </c>
    </row>
    <row r="651" spans="1:84" ht="30.75">
      <c r="A651" s="169">
        <v>202591736023</v>
      </c>
      <c r="B651" s="170" t="s">
        <v>9981</v>
      </c>
      <c r="C651" s="108" t="s">
        <v>7135</v>
      </c>
      <c r="D651" s="106" t="s">
        <v>637</v>
      </c>
      <c r="E651" s="106" t="s">
        <v>5911</v>
      </c>
      <c r="F651" s="106"/>
      <c r="G651" s="106" t="s">
        <v>7524</v>
      </c>
      <c r="H651" s="106" t="s">
        <v>7525</v>
      </c>
      <c r="I651" s="104" t="str">
        <f>VLOOKUP(Tabela2[[#This Row],[SIEMA]],Siema2025,19,FALSE)</f>
        <v>Campos</v>
      </c>
      <c r="J651" s="105">
        <f>VLOOKUP(Tabela2[[#This Row],[SIEMA]],Siema2025,2,FALSE)</f>
        <v>45915</v>
      </c>
      <c r="K651" s="105" t="str">
        <f>VLOOKUP(Tabela2[[#This Row],[SIEMA]],Siema2025,16,FALSE)</f>
        <v>Segunda</v>
      </c>
      <c r="L651" s="106" t="str">
        <f>IF(Tabela2[[#This Row],[Data]]="","Sem Informação",VLOOKUP(MONTH(Tabela2[[#This Row],[Data]]),'[1]Validação de dados'!$I$1:$J$13,2,0))</f>
        <v>Setembro</v>
      </c>
      <c r="M651" s="104">
        <f>YEAR(Tabela2[[#This Row],[Data]])</f>
        <v>2025</v>
      </c>
      <c r="N651" s="105" t="str">
        <f>VLOOKUP(Tabela2[[#This Row],[SIEMA]],Siema2025,17,FALSE)</f>
        <v>Vespertino</v>
      </c>
      <c r="O651" s="105" t="s">
        <v>111</v>
      </c>
      <c r="P651" s="104" t="str">
        <f>VLOOKUP(Tabela2[[#This Row],[SIEMA]],Siema2025,21,FALSE)</f>
        <v/>
      </c>
      <c r="Q651">
        <v>3082</v>
      </c>
      <c r="R651" s="104" t="s">
        <v>1714</v>
      </c>
      <c r="S651" s="104" t="s">
        <v>1714</v>
      </c>
      <c r="T651" s="104">
        <v>2.0000000000000002E-5</v>
      </c>
      <c r="U651" s="104" t="s">
        <v>7111</v>
      </c>
      <c r="V651" s="104">
        <f>IF(Q651="","",IF(ISNUMBER(Q651)=FALSE,"Não se aplica",IFERROR(VLOOKUP(Q651,Produtos!$A$1:$C$2319,3,FALSE),"Não Cadastrado")))</f>
        <v>9</v>
      </c>
      <c r="W651" s="104" t="str">
        <f>VLOOKUP(Tabela2[[#This Row],[SIEMA]],Siema2025,10,FALSE)</f>
        <v/>
      </c>
      <c r="X651" s="113"/>
      <c r="Y651" s="109" t="str">
        <f>IF(W651="","", IF(W651="NC","", IF(W651="NE","", IF(W651="NA","",IFERROR(VLOOKUP(W651,Produtos!$A$1:$C$2319,2,FALSE),"Não Cadastrado")))))</f>
        <v/>
      </c>
      <c r="Z651" s="104" t="str">
        <f>VLOOKUP(Tabela2[[#This Row],[SIEMA]],Siema2025,11,FALSE)</f>
        <v xml:space="preserve"> </v>
      </c>
      <c r="AA651" s="104" t="str">
        <f>VLOOKUP(Tabela2[[#This Row],[SIEMA]],Siema2025,12,FALSE)</f>
        <v xml:space="preserve"> </v>
      </c>
      <c r="AB651" s="104" t="str">
        <f>IF(W651="","",IF(ISNUMBER(W651)=FALSE,"Não se aplica",IFERROR(VLOOKUP(W651,Produtos!$A$1:$C$2319,3,FALSE),"Não Cadastrado")))</f>
        <v/>
      </c>
      <c r="AC651" s="104"/>
      <c r="AD651" s="108"/>
      <c r="AE651" s="107" t="str">
        <f>IF(AC651="","", IF(AC651="NC","", IF(AC651="NE","", IF(AC651="NA","",IFERROR(VLOOKUP(AC651,Produtos!$A$1:$C$2319,2,FALSE),"Não Cadastrado")))))</f>
        <v/>
      </c>
      <c r="AF651" s="104"/>
      <c r="AG651" s="104"/>
      <c r="AH651" s="104" t="str">
        <f>IF(AC651="","",IF(ISNUMBER(AC651)=FALSE,"Não se aplica",IFERROR(VLOOKUP(AC651,Produtos!$A$1:$C$2319,3,FALSE),"Não Cadastrado")))</f>
        <v/>
      </c>
      <c r="AI651" s="104"/>
      <c r="AJ651" s="104" t="str">
        <f>VLOOKUP(Tabela2[[#This Row],[SIEMA]],Siema2025,26,FALSE)</f>
        <v>Em investigação.</v>
      </c>
      <c r="AK651" s="107" t="s">
        <v>6834</v>
      </c>
      <c r="AL651" s="107"/>
      <c r="AM651" s="107"/>
      <c r="AN651" s="108" t="str">
        <f>VLOOKUP(Tabela2[[#This Row],[SIEMA]],Siema2025,51,FALSE)</f>
        <v/>
      </c>
      <c r="AO651" s="108" t="str">
        <f>VLOOKUP(Tabela2[[#This Row],[SIEMA]],Siema2025,53,FALSE)</f>
        <v/>
      </c>
      <c r="AP651" s="108" t="str">
        <f>VLOOKUP(Tabela2[[#This Row],[SIEMA]],Siema2025,55,FALSE)</f>
        <v/>
      </c>
      <c r="AQ651" s="108" t="str">
        <f>VLOOKUP(Tabela2[[#This Row],[SIEMA]],Siema2025,57,FALSE)</f>
        <v/>
      </c>
      <c r="AR651" s="108" t="str">
        <f>VLOOKUP(Tabela2[[#This Row],[SIEMA]],Siema2025,59,FALSE)</f>
        <v/>
      </c>
      <c r="AS651" s="108" t="str">
        <f>VLOOKUP(Tabela2[[#This Row],[SIEMA]],Siema2025,61,FALSE)</f>
        <v>X</v>
      </c>
      <c r="AT651" s="108" t="str">
        <f>VLOOKUP(Tabela2[[#This Row],[SIEMA]],Siema2025,63,FALSE)</f>
        <v/>
      </c>
      <c r="AU651" s="108" t="str">
        <f>VLOOKUP(Tabela2[[#This Row],[SIEMA]],Siema2025,65,FALSE)</f>
        <v/>
      </c>
      <c r="AV651" s="108" t="str">
        <f>VLOOKUP(Tabela2[[#This Row],[SIEMA]],Siema2025,67,FALSE)</f>
        <v/>
      </c>
      <c r="AW651" s="108" t="str">
        <f>VLOOKUP(Tabela2[[#This Row],[SIEMA]],Siema2025,69,FALSE)</f>
        <v/>
      </c>
      <c r="AX651" s="108" t="str">
        <f>VLOOKUP(Tabela2[[#This Row],[SIEMA]],Siema2025,71,FALSE)</f>
        <v/>
      </c>
      <c r="AY651" s="108" t="str">
        <f>VLOOKUP(Tabela2[[#This Row],[SIEMA]],Siema2025,73,FALSE)</f>
        <v/>
      </c>
      <c r="AZ651" s="108" t="str">
        <f>VLOOKUP(Tabela2[[#This Row],[SIEMA]],Siema2025,75,FALSE)</f>
        <v/>
      </c>
      <c r="BA651" s="108" t="str">
        <f>VLOOKUP(Tabela2[[#This Row],[SIEMA]],Siema2025,77,FALSE)</f>
        <v/>
      </c>
      <c r="BB651" s="108" t="str">
        <f>VLOOKUP(Tabela2[[#This Row],[SIEMA]],Siema2025,79,FALSE)</f>
        <v/>
      </c>
      <c r="BC651" s="108" t="str">
        <f>IF(Tabela2[[#This Row],[Outro(s) ]] = "X", "PREENCHER","NA")</f>
        <v>NA</v>
      </c>
      <c r="BD651" s="108" t="str">
        <f>VLOOKUP(Tabela2[[#This Row],[SIEMA]],Siema2025,82,FALSE)</f>
        <v/>
      </c>
      <c r="BE651" s="108" t="str">
        <f>VLOOKUP(Tabela2[[#This Row],[SIEMA]],Siema2025,81,FALSE)</f>
        <v/>
      </c>
      <c r="BF651" s="110" t="str">
        <f>VLOOKUP(Tabela2[[#This Row],[SIEMA]],Siema2025,28,FALSE)</f>
        <v>PERENCO PETRÓLEO E GÁS DO BRASIL LTDA</v>
      </c>
      <c r="BG651" s="110"/>
      <c r="BH651" s="111" t="str">
        <f>VLOOKUP(Tabela2[[#This Row],[SIEMA]],Siema2025,29,FALSE)</f>
        <v>09309027000135</v>
      </c>
      <c r="BI651" s="112" t="s">
        <v>2696</v>
      </c>
      <c r="BJ651" s="107" t="s">
        <v>7099</v>
      </c>
      <c r="BK651" s="104" t="s">
        <v>2696</v>
      </c>
      <c r="BL651" s="140">
        <v>46065</v>
      </c>
      <c r="BM651" s="108">
        <f ca="1">IF(Tabela2[[#This Row],[Data de atendimento do Ibama (considerar o primeiro documento/ação)]]="",_xlfn.DAYS(TODAY(),J651),_xlfn.DAYS(Tabela2[[#This Row],[Data de atendimento do Ibama (considerar o primeiro documento/ação)]],J651))</f>
        <v>150</v>
      </c>
      <c r="BN651" s="108" t="str">
        <f>IF(Tabela2[[#This Row],[Atendido pelo Ibama ("Não" ou "Sim")]]="Não","Preencher", IF(Tabela2[[#This Row],[Atendido pelo Ibama ("Não" ou "Sim")]]="Sim","NA",""))</f>
        <v>NA</v>
      </c>
      <c r="BO651" s="114" t="s">
        <v>7138</v>
      </c>
      <c r="BP651" s="108" t="str">
        <f>IF(Tabela2[[#This Row],[Forma de atendimento (primeiro documento/ação)]]= "Outros (especificar)", "PREENCHER","NA")</f>
        <v>NA</v>
      </c>
      <c r="BQ651" s="106" t="s">
        <v>123</v>
      </c>
      <c r="BR651" s="108" t="str">
        <f>IF(Tabela2[[#This Row],[Equipe do Ibama foi a campo? Houve sobrevoo do Poseidon?]] = "Sim", "PREENCHER","NA")</f>
        <v>NA</v>
      </c>
      <c r="BS651" s="108" t="str">
        <f>IF(Tabela2[[#This Row],[Se sim, foi emitida Ordem de Emergência? (informações vinculada à coluna CK)]] = "Sim", "PREENCHER","NA")</f>
        <v>NA</v>
      </c>
      <c r="BT651" s="108" t="s">
        <v>7101</v>
      </c>
      <c r="BU651" s="108" t="s">
        <v>123</v>
      </c>
      <c r="BV651" s="108" t="s">
        <v>123</v>
      </c>
      <c r="BW651" s="108" t="s">
        <v>123</v>
      </c>
      <c r="BX651" s="106"/>
      <c r="BY651" s="106"/>
      <c r="BZ651" s="104" t="str">
        <f>IF(Tabela2[[#This Row],[Data do documento de encerramento]]="NA","NA",IF(Tabela2[[#This Row],[Data do documento de encerramento]]="","Pendente de conclusão/ encerramento",_xlfn.DAYS(Tabela2[[#This Row],[Data do documento de encerramento]],J651)))</f>
        <v>Pendente de conclusão/ encerramento</v>
      </c>
      <c r="CA651" s="107" t="s">
        <v>7833</v>
      </c>
      <c r="CB651" s="107"/>
      <c r="CC651" s="107" t="s">
        <v>7197</v>
      </c>
      <c r="CD651" s="107" t="s">
        <v>123</v>
      </c>
      <c r="CE651" s="107" t="s">
        <v>123</v>
      </c>
      <c r="CF651" s="107" t="s">
        <v>7167</v>
      </c>
    </row>
    <row r="652" spans="1:84" ht="45.75" hidden="1">
      <c r="A652" s="169">
        <v>202591657606</v>
      </c>
      <c r="B652" s="170" t="s">
        <v>9982</v>
      </c>
      <c r="C652" s="108" t="str">
        <f>VLOOKUP(Tabela2[[#This Row],[SIEMA]],Siema2025,4,FALSE)</f>
        <v xml:space="preserve"> GO</v>
      </c>
      <c r="D652" s="106" t="str">
        <f>VLOOKUP(Tabela2[[#This Row],[SIEMA]],Siema2025,3,FALSE)</f>
        <v xml:space="preserve">Minaçu </v>
      </c>
      <c r="E652" s="106" t="str">
        <f>VLOOKUP(Tabela2[[#This Row],[SIEMA]],Siema2025,20,FALSE)</f>
        <v>GO-241 KM 320</v>
      </c>
      <c r="F652" s="106" t="s">
        <v>9983</v>
      </c>
      <c r="G652" s="181" t="s">
        <v>9984</v>
      </c>
      <c r="H652" s="106" t="s">
        <v>9985</v>
      </c>
      <c r="I652" s="104" t="s">
        <v>7114</v>
      </c>
      <c r="J652" s="105">
        <f>VLOOKUP(Tabela2[[#This Row],[SIEMA]],Siema2025,2,FALSE)</f>
        <v>45916</v>
      </c>
      <c r="K652" s="105" t="str">
        <f>VLOOKUP(Tabela2[[#This Row],[SIEMA]],Siema2025,16,FALSE)</f>
        <v>Terça</v>
      </c>
      <c r="L652" s="106" t="str">
        <f>IF(Tabela2[[#This Row],[Data]]="","Sem Informação",VLOOKUP(MONTH(Tabela2[[#This Row],[Data]]),'[1]Validação de dados'!$I$1:$J$13,2,0))</f>
        <v>Setembro</v>
      </c>
      <c r="M652" s="104">
        <f>YEAR(Tabela2[[#This Row],[Data]])</f>
        <v>2025</v>
      </c>
      <c r="N652" s="105" t="str">
        <f>VLOOKUP(Tabela2[[#This Row],[SIEMA]],Siema2025,17,FALSE)</f>
        <v>Matutino</v>
      </c>
      <c r="O652" s="105" t="str">
        <f>VLOOKUP(Tabela2[[#This Row],[SIEMA]],Siema2025,5,FALSE)</f>
        <v>Rodovia</v>
      </c>
      <c r="P652" s="104" t="str">
        <f>VLOOKUP(Tabela2[[#This Row],[SIEMA]],Siema2025,21,FALSE)</f>
        <v>Acidente Rodoviário GO-241</v>
      </c>
      <c r="Q652" s="104">
        <v>2590</v>
      </c>
      <c r="R652" s="104" t="str">
        <f>VLOOKUP(Tabela2[[#This Row],[SIEMA]],Siema2025,10,FALSE)</f>
        <v/>
      </c>
      <c r="S652" s="107" t="str">
        <f>IF(Q652="","", IF(Q652="NC","", IF(Q652="NE","", IF(Q652="NA","",IFERROR(VLOOKUP(Q652,[1]Produtos!$A$1:$C$2319,2,FALSE),"Não Cadastrado")))))</f>
        <v>AMIANTOS, CRISOTILIA</v>
      </c>
      <c r="T652" s="104">
        <v>38.25</v>
      </c>
      <c r="U652" s="104" t="s">
        <v>7121</v>
      </c>
      <c r="V652" s="104">
        <f>IF(Q652="","",IF(ISNUMBER(Q652)=FALSE,"Não se aplica",IFERROR(VLOOKUP(Q652,Produtos!$A$1:$C$2319,3,FALSE),"Não Cadastrado")))</f>
        <v>9</v>
      </c>
      <c r="W652" s="104" t="str">
        <f>VLOOKUP(Tabela2[[#This Row],[SIEMA]],Siema2025,10,FALSE)</f>
        <v/>
      </c>
      <c r="X652" s="113" t="str">
        <f>IF(Tabela2[[#This Row],[Origem do acidente]] = "Plataforma", "PREENCHER","NA")</f>
        <v>NA</v>
      </c>
      <c r="Y652" s="109" t="str">
        <f>IF(W652="","", IF(W652="NC","", IF(W652="NE","", IF(W652="NA","",IFERROR(VLOOKUP(W652,Produtos!$A$1:$C$2319,2,FALSE),"Não Cadastrado")))))</f>
        <v/>
      </c>
      <c r="Z652" s="104" t="str">
        <f>VLOOKUP(Tabela2[[#This Row],[SIEMA]],Siema2025,11,FALSE)</f>
        <v xml:space="preserve"> </v>
      </c>
      <c r="AA652" s="104" t="str">
        <f>VLOOKUP(Tabela2[[#This Row],[SIEMA]],Siema2025,12,FALSE)</f>
        <v xml:space="preserve"> </v>
      </c>
      <c r="AB652" s="104" t="str">
        <f>IF(W652="","",IF(ISNUMBER(W652)=FALSE,"Não se aplica",IFERROR(VLOOKUP(W652,Produtos!$A$1:$C$2319,3,FALSE),"Não Cadastrado")))</f>
        <v/>
      </c>
      <c r="AC652" s="104"/>
      <c r="AD652" s="108" t="str">
        <f>IF(Tabela2[[#This Row],[Origem do acidente]] = "Plataforma", "PREENCHER","NA")</f>
        <v>NA</v>
      </c>
      <c r="AE652" s="107" t="str">
        <f>IF(AC652="","", IF(AC652="NC","", IF(AC652="NE","", IF(AC652="NA","",IFERROR(VLOOKUP(AC652,Produtos!$A$1:$C$2319,2,FALSE),"Não Cadastrado")))))</f>
        <v/>
      </c>
      <c r="AF652" s="104"/>
      <c r="AG652" s="104"/>
      <c r="AH652" s="104" t="str">
        <f>IF(AC652="","",IF(ISNUMBER(AC652)=FALSE,"Não se aplica",IFERROR(VLOOKUP(AC652,Produtos!$A$1:$C$2319,3,FALSE),"Não Cadastrado")))</f>
        <v/>
      </c>
      <c r="AI652" s="104"/>
      <c r="AJ652" s="104" t="s">
        <v>9986</v>
      </c>
      <c r="AK652" s="107" t="s">
        <v>6834</v>
      </c>
      <c r="AL652" s="107" t="s">
        <v>7182</v>
      </c>
      <c r="AM652" s="107"/>
      <c r="AN652" s="108" t="str">
        <f>VLOOKUP(Tabela2[[#This Row],[SIEMA]],Siema2025,51,FALSE)</f>
        <v/>
      </c>
      <c r="AO652" s="108" t="str">
        <f>VLOOKUP(Tabela2[[#This Row],[SIEMA]],Siema2025,53,FALSE)</f>
        <v/>
      </c>
      <c r="AP652" s="108" t="str">
        <f>VLOOKUP(Tabela2[[#This Row],[SIEMA]],Siema2025,55,FALSE)</f>
        <v/>
      </c>
      <c r="AQ652" s="108" t="str">
        <f>VLOOKUP(Tabela2[[#This Row],[SIEMA]],Siema2025,57,FALSE)</f>
        <v/>
      </c>
      <c r="AR652" s="108" t="str">
        <f>VLOOKUP(Tabela2[[#This Row],[SIEMA]],Siema2025,59,FALSE)</f>
        <v/>
      </c>
      <c r="AS652" s="108" t="str">
        <f>VLOOKUP(Tabela2[[#This Row],[SIEMA]],Siema2025,61,FALSE)</f>
        <v/>
      </c>
      <c r="AT652" s="108" t="str">
        <f>VLOOKUP(Tabela2[[#This Row],[SIEMA]],Siema2025,63,FALSE)</f>
        <v/>
      </c>
      <c r="AU652" s="108" t="s">
        <v>7183</v>
      </c>
      <c r="AV652" s="108" t="str">
        <f>VLOOKUP(Tabela2[[#This Row],[SIEMA]],Siema2025,67,FALSE)</f>
        <v/>
      </c>
      <c r="AW652" s="108" t="str">
        <f>VLOOKUP(Tabela2[[#This Row],[SIEMA]],Siema2025,69,FALSE)</f>
        <v/>
      </c>
      <c r="AX652" s="108" t="str">
        <f>VLOOKUP(Tabela2[[#This Row],[SIEMA]],Siema2025,71,FALSE)</f>
        <v/>
      </c>
      <c r="AY652" s="108" t="str">
        <f>VLOOKUP(Tabela2[[#This Row],[SIEMA]],Siema2025,73,FALSE)</f>
        <v/>
      </c>
      <c r="AZ652" s="108" t="str">
        <f>VLOOKUP(Tabela2[[#This Row],[SIEMA]],Siema2025,75,FALSE)</f>
        <v/>
      </c>
      <c r="BA652" s="108" t="str">
        <f>VLOOKUP(Tabela2[[#This Row],[SIEMA]],Siema2025,77,FALSE)</f>
        <v/>
      </c>
      <c r="BB652" s="108"/>
      <c r="BC652" s="108" t="str">
        <f>IF(Tabela2[[#This Row],[Outro(s) ]] = "X", "PREENCHER","NA")</f>
        <v>NA</v>
      </c>
      <c r="BD652" s="108" t="str">
        <f>VLOOKUP(Tabela2[[#This Row],[SIEMA]],Siema2025,82,FALSE)</f>
        <v/>
      </c>
      <c r="BE652" s="108" t="str">
        <f>VLOOKUP(Tabela2[[#This Row],[SIEMA]],Siema2025,81,FALSE)</f>
        <v/>
      </c>
      <c r="BF652" s="110" t="str">
        <f>VLOOKUP(Tabela2[[#This Row],[SIEMA]],Siema2025,28,FALSE)</f>
        <v>MAHNIC OPERADORA LOGÍSTICA LTDA</v>
      </c>
      <c r="BG652" s="110"/>
      <c r="BH652" s="111" t="str">
        <f>VLOOKUP(Tabela2[[#This Row],[SIEMA]],Siema2025,29,FALSE)</f>
        <v>01657287000190</v>
      </c>
      <c r="BI652" s="112" t="s">
        <v>7062</v>
      </c>
      <c r="BJ652" s="107" t="s">
        <v>7099</v>
      </c>
      <c r="BK652" s="104" t="s">
        <v>2696</v>
      </c>
      <c r="BL652" s="140">
        <v>45917</v>
      </c>
      <c r="BM652" s="108">
        <f ca="1">IF(Tabela2[[#This Row],[Data de atendimento do Ibama (considerar o primeiro documento/ação)]]="",_xlfn.DAYS(TODAY(),J652),_xlfn.DAYS(Tabela2[[#This Row],[Data de atendimento do Ibama (considerar o primeiro documento/ação)]],J652))</f>
        <v>1</v>
      </c>
      <c r="BN652" s="108" t="s">
        <v>7114</v>
      </c>
      <c r="BO652" s="114" t="s">
        <v>7100</v>
      </c>
      <c r="BP652" s="108" t="str">
        <f>IF(Tabela2[[#This Row],[Forma de atendimento (primeiro documento/ação)]]= "Outros (especificar)", "PREENCHER","NA")</f>
        <v>NA</v>
      </c>
      <c r="BQ652" s="106" t="s">
        <v>7062</v>
      </c>
      <c r="BR652" s="108" t="s">
        <v>2696</v>
      </c>
      <c r="BS652" s="108" t="s">
        <v>123</v>
      </c>
      <c r="BT652" s="108" t="s">
        <v>7101</v>
      </c>
      <c r="BU652" s="108" t="s">
        <v>123</v>
      </c>
      <c r="BV652" s="108" t="s">
        <v>123</v>
      </c>
      <c r="BW652" s="108" t="s">
        <v>123</v>
      </c>
      <c r="BX652" s="106" t="s">
        <v>7127</v>
      </c>
      <c r="BY652" s="106"/>
      <c r="BZ652" s="104" t="str">
        <f>IF(Tabela2[[#This Row],[Data do documento de encerramento]]="NA","NA",IF(Tabela2[[#This Row],[Data do documento de encerramento]]="","Pendente de conclusão/ encerramento",_xlfn.DAYS(Tabela2[[#This Row],[Data do documento de encerramento]],J652)))</f>
        <v>Pendente de conclusão/ encerramento</v>
      </c>
      <c r="CA652" s="107" t="s">
        <v>9987</v>
      </c>
      <c r="CB652" s="107"/>
      <c r="CC652" s="115"/>
      <c r="CD652" s="107"/>
      <c r="CE652" s="107"/>
      <c r="CF652" s="107"/>
    </row>
    <row r="653" spans="1:84" ht="30.75" hidden="1">
      <c r="A653" s="169">
        <v>202591839614</v>
      </c>
      <c r="B653" s="170" t="s">
        <v>9988</v>
      </c>
      <c r="C653" s="108" t="str">
        <f>VLOOKUP(Tabela2[[#This Row],[SIEMA]],Siema2025,4,FALSE)</f>
        <v xml:space="preserve"> CE</v>
      </c>
      <c r="D653" s="106" t="str">
        <f>VLOOKUP(Tabela2[[#This Row],[SIEMA]],Siema2025,3,FALSE)</f>
        <v xml:space="preserve">Aquiraz </v>
      </c>
      <c r="E653" s="106" t="str">
        <f>VLOOKUP(Tabela2[[#This Row],[SIEMA]],Siema2025,20,FALSE)</f>
        <v>Praia do Porto das Dunas</v>
      </c>
      <c r="F653" s="106" t="s">
        <v>9989</v>
      </c>
      <c r="G653" s="106" t="s">
        <v>9990</v>
      </c>
      <c r="H653" s="106" t="s">
        <v>9991</v>
      </c>
      <c r="I653" s="104" t="str">
        <f>VLOOKUP(Tabela2[[#This Row],[SIEMA]],Siema2025,19,FALSE)</f>
        <v/>
      </c>
      <c r="J653" s="105">
        <f>VLOOKUP(Tabela2[[#This Row],[SIEMA]],Siema2025,2,FALSE)</f>
        <v>45916</v>
      </c>
      <c r="K653" s="105" t="str">
        <f>VLOOKUP(Tabela2[[#This Row],[SIEMA]],Siema2025,16,FALSE)</f>
        <v>Terça</v>
      </c>
      <c r="L653" s="106" t="str">
        <f>IF(Tabela2[[#This Row],[Data]]="","Sem Informação",VLOOKUP(MONTH(Tabela2[[#This Row],[Data]]),'[1]Validação de dados'!$I$1:$J$13,2,0))</f>
        <v>Setembro</v>
      </c>
      <c r="M653" s="104">
        <f>YEAR(Tabela2[[#This Row],[Data]])</f>
        <v>2025</v>
      </c>
      <c r="N653" s="105" t="str">
        <f>VLOOKUP(Tabela2[[#This Row],[SIEMA]],Siema2025,17,FALSE)</f>
        <v>Matutino</v>
      </c>
      <c r="O653" s="105" t="s">
        <v>7255</v>
      </c>
      <c r="P653" s="104" t="str">
        <f>VLOOKUP(Tabela2[[#This Row],[SIEMA]],Siema2025,21,FALSE)</f>
        <v>Mancha de Origem Desconhecida (MOD)</v>
      </c>
      <c r="Q653" s="104">
        <v>1267</v>
      </c>
      <c r="R653" s="104" t="str">
        <f>VLOOKUP(Tabela2[[#This Row],[SIEMA]],Siema2025,10,FALSE)</f>
        <v/>
      </c>
      <c r="S653" s="107" t="str">
        <f>IF(Q653="","", IF(Q653="NC","", IF(Q653="NE","", IF(Q653="NA","",IFERROR(VLOOKUP(Q653,[1]Produtos!$A$1:$C$2319,2,FALSE),"Não Cadastrado")))))</f>
        <v>PETRÓLEO CRU</v>
      </c>
      <c r="T653" s="104" t="str">
        <f>VLOOKUP(Tabela2[[#This Row],[SIEMA]],Siema2025,11,FALSE)</f>
        <v xml:space="preserve"> </v>
      </c>
      <c r="U653" s="104" t="str">
        <f>VLOOKUP(Tabela2[[#This Row],[SIEMA]],Siema2025,12,FALSE)</f>
        <v xml:space="preserve"> </v>
      </c>
      <c r="V653" s="104">
        <f>IF(Q653="","",IF(ISNUMBER(Q653)=FALSE,"Não se aplica",IFERROR(VLOOKUP(Q653,Produtos!$A$1:$C$2319,3,FALSE),"Não Cadastrado")))</f>
        <v>3</v>
      </c>
      <c r="W653" s="104" t="str">
        <f>VLOOKUP(Tabela2[[#This Row],[SIEMA]],Siema2025,10,FALSE)</f>
        <v/>
      </c>
      <c r="X653" s="113" t="str">
        <f>IF(Tabela2[[#This Row],[Origem do acidente]] = "Plataforma", "PREENCHER","NA")</f>
        <v>NA</v>
      </c>
      <c r="Y653" s="109" t="str">
        <f>IF(W653="","", IF(W653="NC","", IF(W653="NE","", IF(W653="NA","",IFERROR(VLOOKUP(W653,Produtos!$A$1:$C$2319,2,FALSE),"Não Cadastrado")))))</f>
        <v/>
      </c>
      <c r="Z653" s="104" t="str">
        <f>VLOOKUP(Tabela2[[#This Row],[SIEMA]],Siema2025,11,FALSE)</f>
        <v xml:space="preserve"> </v>
      </c>
      <c r="AA653" s="104" t="str">
        <f>VLOOKUP(Tabela2[[#This Row],[SIEMA]],Siema2025,12,FALSE)</f>
        <v xml:space="preserve"> </v>
      </c>
      <c r="AB653" s="104" t="str">
        <f>IF(W653="","",IF(ISNUMBER(W653)=FALSE,"Não se aplica",IFERROR(VLOOKUP(W653,Produtos!$A$1:$C$2319,3,FALSE),"Não Cadastrado")))</f>
        <v/>
      </c>
      <c r="AC653" s="104"/>
      <c r="AD653" s="108" t="str">
        <f>IF(Tabela2[[#This Row],[Origem do acidente]] = "Plataforma", "PREENCHER","NA")</f>
        <v>NA</v>
      </c>
      <c r="AE653" s="107" t="str">
        <f>IF(AC653="","", IF(AC653="NC","", IF(AC653="NE","", IF(AC653="NA","",IFERROR(VLOOKUP(AC653,Produtos!$A$1:$C$2319,2,FALSE),"Não Cadastrado")))))</f>
        <v/>
      </c>
      <c r="AF653" s="104"/>
      <c r="AG653" s="104"/>
      <c r="AH653" s="104" t="str">
        <f>IF(AC653="","",IF(ISNUMBER(AC653)=FALSE,"Não se aplica",IFERROR(VLOOKUP(AC653,Produtos!$A$1:$C$2319,3,FALSE),"Não Cadastrado")))</f>
        <v/>
      </c>
      <c r="AI653" s="104"/>
      <c r="AJ653" s="104" t="str">
        <f>VLOOKUP(Tabela2[[#This Row],[SIEMA]],Siema2025,26,FALSE)</f>
        <v/>
      </c>
      <c r="AK653" s="107" t="s">
        <v>7256</v>
      </c>
      <c r="AL653" s="107"/>
      <c r="AM653" s="107"/>
      <c r="AN653" s="108" t="str">
        <f>VLOOKUP(Tabela2[[#This Row],[SIEMA]],Siema2025,51,FALSE)</f>
        <v/>
      </c>
      <c r="AO653" s="108" t="str">
        <f>VLOOKUP(Tabela2[[#This Row],[SIEMA]],Siema2025,53,FALSE)</f>
        <v/>
      </c>
      <c r="AP653" s="108" t="str">
        <f>VLOOKUP(Tabela2[[#This Row],[SIEMA]],Siema2025,55,FALSE)</f>
        <v/>
      </c>
      <c r="AQ653" s="108" t="str">
        <f>VLOOKUP(Tabela2[[#This Row],[SIEMA]],Siema2025,57,FALSE)</f>
        <v/>
      </c>
      <c r="AR653" s="108" t="str">
        <f>VLOOKUP(Tabela2[[#This Row],[SIEMA]],Siema2025,59,FALSE)</f>
        <v/>
      </c>
      <c r="AS653" s="108" t="str">
        <f>VLOOKUP(Tabela2[[#This Row],[SIEMA]],Siema2025,61,FALSE)</f>
        <v/>
      </c>
      <c r="AT653" s="108" t="str">
        <f>VLOOKUP(Tabela2[[#This Row],[SIEMA]],Siema2025,63,FALSE)</f>
        <v>X</v>
      </c>
      <c r="AU653" s="108" t="str">
        <f>VLOOKUP(Tabela2[[#This Row],[SIEMA]],Siema2025,65,FALSE)</f>
        <v/>
      </c>
      <c r="AV653" s="108" t="str">
        <f>VLOOKUP(Tabela2[[#This Row],[SIEMA]],Siema2025,67,FALSE)</f>
        <v/>
      </c>
      <c r="AW653" s="108" t="str">
        <f>VLOOKUP(Tabela2[[#This Row],[SIEMA]],Siema2025,69,FALSE)</f>
        <v/>
      </c>
      <c r="AX653" s="108" t="str">
        <f>VLOOKUP(Tabela2[[#This Row],[SIEMA]],Siema2025,71,FALSE)</f>
        <v/>
      </c>
      <c r="AY653" s="108" t="str">
        <f>VLOOKUP(Tabela2[[#This Row],[SIEMA]],Siema2025,73,FALSE)</f>
        <v/>
      </c>
      <c r="AZ653" s="108" t="str">
        <f>VLOOKUP(Tabela2[[#This Row],[SIEMA]],Siema2025,75,FALSE)</f>
        <v/>
      </c>
      <c r="BA653" s="108" t="str">
        <f>VLOOKUP(Tabela2[[#This Row],[SIEMA]],Siema2025,77,FALSE)</f>
        <v/>
      </c>
      <c r="BB653" s="108" t="str">
        <f>VLOOKUP(Tabela2[[#This Row],[SIEMA]],Siema2025,79,FALSE)</f>
        <v/>
      </c>
      <c r="BC653" s="108" t="str">
        <f>IF(Tabela2[[#This Row],[Outro(s) ]] = "X", "PREENCHER","NA")</f>
        <v>NA</v>
      </c>
      <c r="BD653" s="108" t="str">
        <f>VLOOKUP(Tabela2[[#This Row],[SIEMA]],Siema2025,82,FALSE)</f>
        <v/>
      </c>
      <c r="BE653" s="108" t="str">
        <f>VLOOKUP(Tabela2[[#This Row],[SIEMA]],Siema2025,81,FALSE)</f>
        <v/>
      </c>
      <c r="BF653" s="110" t="str">
        <f>VLOOKUP(Tabela2[[#This Row],[SIEMA]],Siema2025,28,FALSE)</f>
        <v/>
      </c>
      <c r="BG653" s="110"/>
      <c r="BH653" s="111" t="str">
        <f>VLOOKUP(Tabela2[[#This Row],[SIEMA]],Siema2025,29,FALSE)</f>
        <v/>
      </c>
      <c r="BI653" s="112" t="str">
        <f>VLOOKUP(Tabela2[[#This Row],[SIEMA]],Siema2025,107,FALSE)</f>
        <v>Não</v>
      </c>
      <c r="BJ653" s="107" t="s">
        <v>7099</v>
      </c>
      <c r="BK653" s="104" t="s">
        <v>2696</v>
      </c>
      <c r="BL653" s="140">
        <v>45918</v>
      </c>
      <c r="BM653" s="108">
        <f ca="1">IF(Tabela2[[#This Row],[Data de atendimento do Ibama (considerar o primeiro documento/ação)]]="",_xlfn.DAYS(TODAY(),J653),_xlfn.DAYS(Tabela2[[#This Row],[Data de atendimento do Ibama (considerar o primeiro documento/ação)]],J653))</f>
        <v>2</v>
      </c>
      <c r="BN653" s="108" t="str">
        <f>IF(Tabela2[[#This Row],[Atendido pelo Ibama ("Não" ou "Sim")]]="Não","Preencher", IF(Tabela2[[#This Row],[Atendido pelo Ibama ("Não" ou "Sim")]]="Sim","NA",""))</f>
        <v>NA</v>
      </c>
      <c r="BO653" s="114" t="s">
        <v>7100</v>
      </c>
      <c r="BP653" s="108" t="str">
        <f>IF(Tabela2[[#This Row],[Forma de atendimento (primeiro documento/ação)]]= "Outros (especificar)", "PREENCHER","NA")</f>
        <v>NA</v>
      </c>
      <c r="BQ653" s="106" t="s">
        <v>2696</v>
      </c>
      <c r="BR653" s="108" t="s">
        <v>2696</v>
      </c>
      <c r="BS653" s="108" t="str">
        <f>IF(Tabela2[[#This Row],[Se sim, foi emitida Ordem de Emergência? (informações vinculada à coluna CK)]] = "Sim", "PREENCHER","NA")</f>
        <v>PREENCHER</v>
      </c>
      <c r="BT653" s="108" t="str">
        <f>IF(Tabela2[[#This Row],[Foi elaborado Relatório de Vistoria pelo Ibama? (informações vinculada à coluna CK)]] = "Sim", "PREENCHER","NA")</f>
        <v>NA</v>
      </c>
      <c r="BU653" s="108" t="s">
        <v>2696</v>
      </c>
      <c r="BV653" s="108" t="s">
        <v>123</v>
      </c>
      <c r="BW653" s="108" t="s">
        <v>123</v>
      </c>
      <c r="BX653" s="106" t="s">
        <v>7116</v>
      </c>
      <c r="BY653" s="140">
        <v>45960</v>
      </c>
      <c r="BZ653" s="104">
        <f>IF(Tabela2[[#This Row],[Data do documento de encerramento]]="NA","NA",IF(Tabela2[[#This Row],[Data do documento de encerramento]]="","Pendente de conclusão/ encerramento",_xlfn.DAYS(Tabela2[[#This Row],[Data do documento de encerramento]],J653)))</f>
        <v>44</v>
      </c>
      <c r="CA653" s="107"/>
      <c r="CB653" s="107"/>
      <c r="CC653" s="107"/>
      <c r="CD653" s="107"/>
      <c r="CE653" s="107"/>
      <c r="CF653" s="107"/>
    </row>
    <row r="654" spans="1:84" ht="60.75">
      <c r="A654" s="169">
        <v>202591850436</v>
      </c>
      <c r="B654" s="170" t="s">
        <v>9992</v>
      </c>
      <c r="C654" s="108" t="s">
        <v>7135</v>
      </c>
      <c r="D654" s="106" t="s">
        <v>637</v>
      </c>
      <c r="E654" s="106" t="s">
        <v>9993</v>
      </c>
      <c r="F654" s="106"/>
      <c r="G654" s="109" t="s">
        <v>9994</v>
      </c>
      <c r="H654" s="106" t="s">
        <v>9995</v>
      </c>
      <c r="I654" s="104" t="str">
        <f>VLOOKUP(Tabela2[[#This Row],[SIEMA]],Siema2025,19,FALSE)</f>
        <v>Campos</v>
      </c>
      <c r="J654" s="105">
        <f>VLOOKUP(Tabela2[[#This Row],[SIEMA]],Siema2025,2,FALSE)</f>
        <v>45916</v>
      </c>
      <c r="K654" s="105" t="str">
        <f>VLOOKUP(Tabela2[[#This Row],[SIEMA]],Siema2025,16,FALSE)</f>
        <v>Terça</v>
      </c>
      <c r="L654" s="106" t="str">
        <f>IF(Tabela2[[#This Row],[Data]]="","Sem Informação",VLOOKUP(MONTH(Tabela2[[#This Row],[Data]]),'[1]Validação de dados'!$I$1:$J$13,2,0))</f>
        <v>Setembro</v>
      </c>
      <c r="M654" s="104">
        <f>YEAR(Tabela2[[#This Row],[Data]])</f>
        <v>2025</v>
      </c>
      <c r="N654" s="105" t="str">
        <f>VLOOKUP(Tabela2[[#This Row],[SIEMA]],Siema2025,17,FALSE)</f>
        <v>Vespertino</v>
      </c>
      <c r="O654" s="105" t="s">
        <v>111</v>
      </c>
      <c r="P654" s="104" t="str">
        <f>VLOOKUP(Tabela2[[#This Row],[SIEMA]],Siema2025,21,FALSE)</f>
        <v/>
      </c>
      <c r="Q654" s="104">
        <v>1267</v>
      </c>
      <c r="R654" s="104" t="s">
        <v>2043</v>
      </c>
      <c r="S654" s="107" t="s">
        <v>2043</v>
      </c>
      <c r="T654" s="104">
        <v>1.0999999999999999E-2</v>
      </c>
      <c r="U654" s="104" t="s">
        <v>7111</v>
      </c>
      <c r="V654" s="104">
        <f>IF(Q654="","",IF(ISNUMBER(Q654)=FALSE,"Não se aplica",IFERROR(VLOOKUP(Q654,Produtos!$A$1:$C$2319,3,FALSE),"Não Cadastrado")))</f>
        <v>3</v>
      </c>
      <c r="W654" s="104" t="str">
        <f>VLOOKUP(Tabela2[[#This Row],[SIEMA]],Siema2025,10,FALSE)</f>
        <v/>
      </c>
      <c r="X654" s="113"/>
      <c r="Y654" s="109" t="str">
        <f>IF(W654="","", IF(W654="NC","", IF(W654="NE","", IF(W654="NA","",IFERROR(VLOOKUP(W654,Produtos!$A$1:$C$2319,2,FALSE),"Não Cadastrado")))))</f>
        <v/>
      </c>
      <c r="Z654" s="104" t="str">
        <f>VLOOKUP(Tabela2[[#This Row],[SIEMA]],Siema2025,11,FALSE)</f>
        <v xml:space="preserve"> </v>
      </c>
      <c r="AA654" s="104" t="str">
        <f>VLOOKUP(Tabela2[[#This Row],[SIEMA]],Siema2025,12,FALSE)</f>
        <v xml:space="preserve"> </v>
      </c>
      <c r="AB654" s="104" t="str">
        <f>IF(W654="","",IF(ISNUMBER(W654)=FALSE,"Não se aplica",IFERROR(VLOOKUP(W654,Produtos!$A$1:$C$2319,3,FALSE),"Não Cadastrado")))</f>
        <v/>
      </c>
      <c r="AC654" s="104"/>
      <c r="AD654" s="108"/>
      <c r="AE654" s="107" t="str">
        <f>IF(AC654="","", IF(AC654="NC","", IF(AC654="NE","", IF(AC654="NA","",IFERROR(VLOOKUP(AC654,Produtos!$A$1:$C$2319,2,FALSE),"Não Cadastrado")))))</f>
        <v/>
      </c>
      <c r="AF654" s="104"/>
      <c r="AG654" s="104"/>
      <c r="AH654" s="104" t="str">
        <f>IF(AC654="","",IF(ISNUMBER(AC654)=FALSE,"Não se aplica",IFERROR(VLOOKUP(AC654,Produtos!$A$1:$C$2319,3,FALSE),"Não Cadastrado")))</f>
        <v/>
      </c>
      <c r="AI654" s="104"/>
      <c r="AJ654" s="104" t="str">
        <f>VLOOKUP(Tabela2[[#This Row],[SIEMA]],Siema2025,26,FALSE)</f>
        <v>Falta de estanqueidade da conexão do jumper com a cabeça de tração. Aumento do diferencial entre a pressão interna e externa da linha, devido à subida da extremidade na LDA.</v>
      </c>
      <c r="AK654" s="107" t="s">
        <v>7234</v>
      </c>
      <c r="AL654" s="107" t="s">
        <v>7098</v>
      </c>
      <c r="AM654" s="107"/>
      <c r="AN654" s="108" t="str">
        <f>VLOOKUP(Tabela2[[#This Row],[SIEMA]],Siema2025,51,FALSE)</f>
        <v/>
      </c>
      <c r="AO654" s="108" t="str">
        <f>VLOOKUP(Tabela2[[#This Row],[SIEMA]],Siema2025,53,FALSE)</f>
        <v/>
      </c>
      <c r="AP654" s="108" t="str">
        <f>VLOOKUP(Tabela2[[#This Row],[SIEMA]],Siema2025,55,FALSE)</f>
        <v/>
      </c>
      <c r="AQ654" s="108" t="str">
        <f>VLOOKUP(Tabela2[[#This Row],[SIEMA]],Siema2025,57,FALSE)</f>
        <v/>
      </c>
      <c r="AR654" s="108" t="str">
        <f>VLOOKUP(Tabela2[[#This Row],[SIEMA]],Siema2025,59,FALSE)</f>
        <v/>
      </c>
      <c r="AS654" s="108" t="str">
        <f>VLOOKUP(Tabela2[[#This Row],[SIEMA]],Siema2025,61,FALSE)</f>
        <v>X</v>
      </c>
      <c r="AT654" s="108" t="str">
        <f>VLOOKUP(Tabela2[[#This Row],[SIEMA]],Siema2025,63,FALSE)</f>
        <v/>
      </c>
      <c r="AU654" s="108" t="str">
        <f>VLOOKUP(Tabela2[[#This Row],[SIEMA]],Siema2025,65,FALSE)</f>
        <v/>
      </c>
      <c r="AV654" s="108" t="str">
        <f>VLOOKUP(Tabela2[[#This Row],[SIEMA]],Siema2025,67,FALSE)</f>
        <v/>
      </c>
      <c r="AW654" s="108" t="str">
        <f>VLOOKUP(Tabela2[[#This Row],[SIEMA]],Siema2025,69,FALSE)</f>
        <v/>
      </c>
      <c r="AX654" s="108" t="str">
        <f>VLOOKUP(Tabela2[[#This Row],[SIEMA]],Siema2025,71,FALSE)</f>
        <v/>
      </c>
      <c r="AY654" s="108" t="str">
        <f>VLOOKUP(Tabela2[[#This Row],[SIEMA]],Siema2025,73,FALSE)</f>
        <v/>
      </c>
      <c r="AZ654" s="108" t="str">
        <f>VLOOKUP(Tabela2[[#This Row],[SIEMA]],Siema2025,75,FALSE)</f>
        <v/>
      </c>
      <c r="BA654" s="108" t="str">
        <f>VLOOKUP(Tabela2[[#This Row],[SIEMA]],Siema2025,77,FALSE)</f>
        <v/>
      </c>
      <c r="BB654" s="108" t="str">
        <f>VLOOKUP(Tabela2[[#This Row],[SIEMA]],Siema2025,79,FALSE)</f>
        <v/>
      </c>
      <c r="BC654" s="108" t="str">
        <f>IF(Tabela2[[#This Row],[Outro(s) ]] = "X", "PREENCHER","NA")</f>
        <v>NA</v>
      </c>
      <c r="BD654" s="108" t="str">
        <f>VLOOKUP(Tabela2[[#This Row],[SIEMA]],Siema2025,82,FALSE)</f>
        <v/>
      </c>
      <c r="BE654" s="108" t="str">
        <f>VLOOKUP(Tabela2[[#This Row],[SIEMA]],Siema2025,81,FALSE)</f>
        <v/>
      </c>
      <c r="BF654" s="110" t="str">
        <f>VLOOKUP(Tabela2[[#This Row],[SIEMA]],Siema2025,28,FALSE)</f>
        <v>Petróleo Brasileiro S.A. - PETROBRAS</v>
      </c>
      <c r="BG654" s="110"/>
      <c r="BH654" s="111" t="str">
        <f>VLOOKUP(Tabela2[[#This Row],[SIEMA]],Siema2025,29,FALSE)</f>
        <v>33000167000454</v>
      </c>
      <c r="BI654" s="112" t="s">
        <v>2696</v>
      </c>
      <c r="BJ654" s="107" t="s">
        <v>7099</v>
      </c>
      <c r="BK654" s="104" t="s">
        <v>2696</v>
      </c>
      <c r="BL654" s="140">
        <v>46065</v>
      </c>
      <c r="BM654" s="108">
        <f ca="1">IF(Tabela2[[#This Row],[Data de atendimento do Ibama (considerar o primeiro documento/ação)]]="",_xlfn.DAYS(TODAY(),J654),_xlfn.DAYS(Tabela2[[#This Row],[Data de atendimento do Ibama (considerar o primeiro documento/ação)]],J654))</f>
        <v>149</v>
      </c>
      <c r="BN654" s="108" t="str">
        <f>IF(Tabela2[[#This Row],[Atendido pelo Ibama ("Não" ou "Sim")]]="Não","Preencher", IF(Tabela2[[#This Row],[Atendido pelo Ibama ("Não" ou "Sim")]]="Sim","NA",""))</f>
        <v>NA</v>
      </c>
      <c r="BO654" s="114" t="s">
        <v>7138</v>
      </c>
      <c r="BP654" s="108" t="str">
        <f>IF(Tabela2[[#This Row],[Forma de atendimento (primeiro documento/ação)]]= "Outros (especificar)", "PREENCHER","NA")</f>
        <v>NA</v>
      </c>
      <c r="BQ654" s="106" t="s">
        <v>123</v>
      </c>
      <c r="BR654" s="108" t="str">
        <f>IF(Tabela2[[#This Row],[Equipe do Ibama foi a campo? Houve sobrevoo do Poseidon?]] = "Sim", "PREENCHER","NA")</f>
        <v>NA</v>
      </c>
      <c r="BS654" s="108" t="str">
        <f>IF(Tabela2[[#This Row],[Se sim, foi emitida Ordem de Emergência? (informações vinculada à coluna CK)]] = "Sim", "PREENCHER","NA")</f>
        <v>NA</v>
      </c>
      <c r="BT654" s="108" t="s">
        <v>7101</v>
      </c>
      <c r="BU654" s="108" t="s">
        <v>123</v>
      </c>
      <c r="BV654" s="108" t="s">
        <v>123</v>
      </c>
      <c r="BW654" s="108" t="s">
        <v>123</v>
      </c>
      <c r="BX654" s="106"/>
      <c r="BY654" s="106"/>
      <c r="BZ654" s="104" t="str">
        <f>IF(Tabela2[[#This Row],[Data do documento de encerramento]]="NA","NA",IF(Tabela2[[#This Row],[Data do documento de encerramento]]="","Pendente de conclusão/ encerramento",_xlfn.DAYS(Tabela2[[#This Row],[Data do documento de encerramento]],J654)))</f>
        <v>Pendente de conclusão/ encerramento</v>
      </c>
      <c r="CA654" s="107" t="s">
        <v>7833</v>
      </c>
      <c r="CB654" s="107"/>
      <c r="CC654" s="107" t="s">
        <v>7754</v>
      </c>
      <c r="CD654" s="107" t="s">
        <v>123</v>
      </c>
      <c r="CE654" s="107" t="s">
        <v>2696</v>
      </c>
      <c r="CF654" s="107" t="s">
        <v>7167</v>
      </c>
    </row>
    <row r="655" spans="1:84" ht="45.75" hidden="1">
      <c r="A655" s="169">
        <v>202591875606</v>
      </c>
      <c r="B655" s="170" t="s">
        <v>9996</v>
      </c>
      <c r="C655" s="108" t="str">
        <f>VLOOKUP(Tabela2[[#This Row],[SIEMA]],Siema2025,4,FALSE)</f>
        <v xml:space="preserve"> MG</v>
      </c>
      <c r="D655" s="106" t="str">
        <f>VLOOKUP(Tabela2[[#This Row],[SIEMA]],Siema2025,3,FALSE)</f>
        <v xml:space="preserve">Curvelo </v>
      </c>
      <c r="E655" s="106" t="s">
        <v>7392</v>
      </c>
      <c r="F655" s="106" t="s">
        <v>9997</v>
      </c>
      <c r="G655" s="106" t="s">
        <v>9998</v>
      </c>
      <c r="H655" s="106" t="s">
        <v>9999</v>
      </c>
      <c r="I655" s="104" t="s">
        <v>7114</v>
      </c>
      <c r="J655" s="105">
        <f>VLOOKUP(Tabela2[[#This Row],[SIEMA]],Siema2025,2,FALSE)</f>
        <v>45916</v>
      </c>
      <c r="K655" s="105" t="str">
        <f>VLOOKUP(Tabela2[[#This Row],[SIEMA]],Siema2025,16,FALSE)</f>
        <v>Terça</v>
      </c>
      <c r="L655" s="106" t="str">
        <f>IF(Tabela2[[#This Row],[Data]]="","Sem Informação",VLOOKUP(MONTH(Tabela2[[#This Row],[Data]]),'[1]Validação de dados'!$I$1:$J$13,2,0))</f>
        <v>Setembro</v>
      </c>
      <c r="M655" s="104">
        <f>YEAR(Tabela2[[#This Row],[Data]])</f>
        <v>2025</v>
      </c>
      <c r="N655" s="105" t="str">
        <f>VLOOKUP(Tabela2[[#This Row],[SIEMA]],Siema2025,17,FALSE)</f>
        <v>Matutino</v>
      </c>
      <c r="O655" s="105" t="str">
        <f>VLOOKUP(Tabela2[[#This Row],[SIEMA]],Siema2025,5,FALSE)</f>
        <v>Rodovia</v>
      </c>
      <c r="P655" s="104" t="str">
        <f>VLOOKUP(Tabela2[[#This Row],[SIEMA]],Siema2025,21,FALSE)</f>
        <v/>
      </c>
      <c r="Q655" s="104">
        <v>1361</v>
      </c>
      <c r="R655" s="104" t="str">
        <f>VLOOKUP(Tabela2[[#This Row],[SIEMA]],Siema2025,10,FALSE)</f>
        <v/>
      </c>
      <c r="S655" s="107" t="str">
        <f>IF(Q655="","", IF(Q655="NC","", IF(Q655="NE","", IF(Q655="NA","",IFERROR(VLOOKUP(Q655,[1]Produtos!$A$1:$C$2319,2,FALSE),"Não Cadastrado")))))</f>
        <v>CARVÃO, de origem animal ou vegetal</v>
      </c>
      <c r="T655" s="104" t="s">
        <v>9331</v>
      </c>
      <c r="U655" s="104" t="s">
        <v>7062</v>
      </c>
      <c r="V655" s="104">
        <f>IF(Q655="","",IF(ISNUMBER(Q655)=FALSE,"Não se aplica",IFERROR(VLOOKUP(Q655,Produtos!$A$1:$C$2319,3,FALSE),"Não Cadastrado")))</f>
        <v>4.2</v>
      </c>
      <c r="W655" s="104" t="str">
        <f>VLOOKUP(Tabela2[[#This Row],[SIEMA]],Siema2025,10,FALSE)</f>
        <v/>
      </c>
      <c r="X655" s="113" t="str">
        <f>IF(Tabela2[[#This Row],[Origem do acidente]] = "Plataforma", "PREENCHER","NA")</f>
        <v>NA</v>
      </c>
      <c r="Y655" s="109" t="str">
        <f>IF(W655="","", IF(W655="NC","", IF(W655="NE","", IF(W655="NA","",IFERROR(VLOOKUP(W655,Produtos!$A$1:$C$2319,2,FALSE),"Não Cadastrado")))))</f>
        <v/>
      </c>
      <c r="Z655" s="104" t="str">
        <f>VLOOKUP(Tabela2[[#This Row],[SIEMA]],Siema2025,11,FALSE)</f>
        <v xml:space="preserve"> </v>
      </c>
      <c r="AA655" s="104" t="str">
        <f>VLOOKUP(Tabela2[[#This Row],[SIEMA]],Siema2025,12,FALSE)</f>
        <v xml:space="preserve"> </v>
      </c>
      <c r="AB655" s="104" t="str">
        <f>IF(W655="","",IF(ISNUMBER(W655)=FALSE,"Não se aplica",IFERROR(VLOOKUP(W655,Produtos!$A$1:$C$2319,3,FALSE),"Não Cadastrado")))</f>
        <v/>
      </c>
      <c r="AC655" s="104"/>
      <c r="AD655" s="108" t="str">
        <f>IF(Tabela2[[#This Row],[Origem do acidente]] = "Plataforma", "PREENCHER","NA")</f>
        <v>NA</v>
      </c>
      <c r="AE655" s="107" t="str">
        <f>IF(AC655="","", IF(AC655="NC","", IF(AC655="NE","", IF(AC655="NA","",IFERROR(VLOOKUP(AC655,Produtos!$A$1:$C$2319,2,FALSE),"Não Cadastrado")))))</f>
        <v/>
      </c>
      <c r="AF655" s="104"/>
      <c r="AG655" s="104"/>
      <c r="AH655" s="104" t="str">
        <f>IF(AC655="","",IF(ISNUMBER(AC655)=FALSE,"Não se aplica",IFERROR(VLOOKUP(AC655,Produtos!$A$1:$C$2319,3,FALSE),"Não Cadastrado")))</f>
        <v/>
      </c>
      <c r="AI655" s="104"/>
      <c r="AJ655" s="104" t="str">
        <f>VLOOKUP(Tabela2[[#This Row],[SIEMA]],Siema2025,26,FALSE)</f>
        <v>Tombamento</v>
      </c>
      <c r="AK655" s="107" t="s">
        <v>6834</v>
      </c>
      <c r="AL655" s="107" t="s">
        <v>7182</v>
      </c>
      <c r="AM655" s="107"/>
      <c r="AN655" s="108" t="str">
        <f>VLOOKUP(Tabela2[[#This Row],[SIEMA]],Siema2025,51,FALSE)</f>
        <v/>
      </c>
      <c r="AO655" s="108" t="str">
        <f>VLOOKUP(Tabela2[[#This Row],[SIEMA]],Siema2025,53,FALSE)</f>
        <v/>
      </c>
      <c r="AP655" s="108" t="str">
        <f>VLOOKUP(Tabela2[[#This Row],[SIEMA]],Siema2025,55,FALSE)</f>
        <v/>
      </c>
      <c r="AQ655" s="108" t="str">
        <f>VLOOKUP(Tabela2[[#This Row],[SIEMA]],Siema2025,57,FALSE)</f>
        <v/>
      </c>
      <c r="AR655" s="108" t="str">
        <f>VLOOKUP(Tabela2[[#This Row],[SIEMA]],Siema2025,59,FALSE)</f>
        <v/>
      </c>
      <c r="AS655" s="108" t="str">
        <f>VLOOKUP(Tabela2[[#This Row],[SIEMA]],Siema2025,61,FALSE)</f>
        <v/>
      </c>
      <c r="AT655" s="108" t="str">
        <f>VLOOKUP(Tabela2[[#This Row],[SIEMA]],Siema2025,63,FALSE)</f>
        <v/>
      </c>
      <c r="AU655" s="108" t="str">
        <f>VLOOKUP(Tabela2[[#This Row],[SIEMA]],Siema2025,65,FALSE)</f>
        <v>X</v>
      </c>
      <c r="AV655" s="108" t="str">
        <f>VLOOKUP(Tabela2[[#This Row],[SIEMA]],Siema2025,67,FALSE)</f>
        <v/>
      </c>
      <c r="AW655" s="108" t="str">
        <f>VLOOKUP(Tabela2[[#This Row],[SIEMA]],Siema2025,69,FALSE)</f>
        <v/>
      </c>
      <c r="AX655" s="108" t="str">
        <f>VLOOKUP(Tabela2[[#This Row],[SIEMA]],Siema2025,71,FALSE)</f>
        <v/>
      </c>
      <c r="AY655" s="108" t="str">
        <f>VLOOKUP(Tabela2[[#This Row],[SIEMA]],Siema2025,73,FALSE)</f>
        <v/>
      </c>
      <c r="AZ655" s="108" t="str">
        <f>VLOOKUP(Tabela2[[#This Row],[SIEMA]],Siema2025,75,FALSE)</f>
        <v/>
      </c>
      <c r="BA655" s="108" t="str">
        <f>VLOOKUP(Tabela2[[#This Row],[SIEMA]],Siema2025,77,FALSE)</f>
        <v/>
      </c>
      <c r="BB655" s="108" t="str">
        <f>VLOOKUP(Tabela2[[#This Row],[SIEMA]],Siema2025,79,FALSE)</f>
        <v/>
      </c>
      <c r="BC655" s="108" t="str">
        <f>IF(Tabela2[[#This Row],[Outro(s) ]] = "X", "PREENCHER","NA")</f>
        <v>NA</v>
      </c>
      <c r="BD655" s="108" t="str">
        <f>VLOOKUP(Tabela2[[#This Row],[SIEMA]],Siema2025,82,FALSE)</f>
        <v/>
      </c>
      <c r="BE655" s="108" t="str">
        <f>VLOOKUP(Tabela2[[#This Row],[SIEMA]],Siema2025,81,FALSE)</f>
        <v/>
      </c>
      <c r="BF655" s="110" t="s">
        <v>6834</v>
      </c>
      <c r="BG655" s="110"/>
      <c r="BH655" s="111" t="s">
        <v>6834</v>
      </c>
      <c r="BI655" s="112" t="s">
        <v>7062</v>
      </c>
      <c r="BJ655" s="107" t="s">
        <v>7099</v>
      </c>
      <c r="BK655" s="104" t="s">
        <v>2696</v>
      </c>
      <c r="BL655" s="140">
        <v>45919</v>
      </c>
      <c r="BM655" s="108">
        <f ca="1">IF(Tabela2[[#This Row],[Data de atendimento do Ibama (considerar o primeiro documento/ação)]]="",_xlfn.DAYS(TODAY(),J655),_xlfn.DAYS(Tabela2[[#This Row],[Data de atendimento do Ibama (considerar o primeiro documento/ação)]],J655))</f>
        <v>3</v>
      </c>
      <c r="BN655" s="108" t="str">
        <f>IF(Tabela2[[#This Row],[Atendido pelo Ibama ("Não" ou "Sim")]]="Não","Preencher", IF(Tabela2[[#This Row],[Atendido pelo Ibama ("Não" ou "Sim")]]="Sim","NA",""))</f>
        <v>NA</v>
      </c>
      <c r="BO655" s="114" t="s">
        <v>7100</v>
      </c>
      <c r="BP655" s="108" t="str">
        <f>IF(Tabela2[[#This Row],[Forma de atendimento (primeiro documento/ação)]]= "Outros (especificar)", "PREENCHER","NA")</f>
        <v>NA</v>
      </c>
      <c r="BQ655" s="106" t="s">
        <v>123</v>
      </c>
      <c r="BR655" s="108" t="str">
        <f>IF(Tabela2[[#This Row],[Equipe do Ibama foi a campo? Houve sobrevoo do Poseidon?]] = "Sim", "PREENCHER","NA")</f>
        <v>NA</v>
      </c>
      <c r="BS655" s="108" t="str">
        <f>IF(Tabela2[[#This Row],[Se sim, foi emitida Ordem de Emergência? (informações vinculada à coluna CK)]] = "Sim", "PREENCHER","NA")</f>
        <v>NA</v>
      </c>
      <c r="BT655" s="108" t="s">
        <v>7126</v>
      </c>
      <c r="BU655" s="108" t="s">
        <v>2696</v>
      </c>
      <c r="BV655" s="108" t="s">
        <v>123</v>
      </c>
      <c r="BW655" s="108" t="s">
        <v>2696</v>
      </c>
      <c r="BX655" s="106" t="s">
        <v>7102</v>
      </c>
      <c r="BY655" s="140">
        <v>45966</v>
      </c>
      <c r="BZ655" s="104">
        <f>IF(Tabela2[[#This Row],[Data do documento de encerramento]]="NA","NA",IF(Tabela2[[#This Row],[Data do documento de encerramento]]="","Pendente de conclusão/ encerramento",_xlfn.DAYS(Tabela2[[#This Row],[Data do documento de encerramento]],J655)))</f>
        <v>50</v>
      </c>
      <c r="CA655" s="107" t="s">
        <v>10000</v>
      </c>
      <c r="CB655" s="107"/>
      <c r="CC655" s="115"/>
      <c r="CD655" s="107"/>
      <c r="CE655" s="107"/>
      <c r="CF655" s="107"/>
    </row>
    <row r="656" spans="1:84" ht="45.75" hidden="1">
      <c r="A656" s="169">
        <v>202591879207</v>
      </c>
      <c r="B656" s="170" t="s">
        <v>10001</v>
      </c>
      <c r="C656" s="108" t="str">
        <f>VLOOKUP(Tabela2[[#This Row],[SIEMA]],Siema2025,4,FALSE)</f>
        <v xml:space="preserve"> MG</v>
      </c>
      <c r="D656" s="106" t="str">
        <f>VLOOKUP(Tabela2[[#This Row],[SIEMA]],Siema2025,3,FALSE)</f>
        <v xml:space="preserve">Muriaé </v>
      </c>
      <c r="E656" s="106" t="s">
        <v>9581</v>
      </c>
      <c r="F656" s="106" t="s">
        <v>10002</v>
      </c>
      <c r="G656" s="106" t="s">
        <v>10003</v>
      </c>
      <c r="H656" s="106" t="s">
        <v>10004</v>
      </c>
      <c r="I656" s="104" t="s">
        <v>7114</v>
      </c>
      <c r="J656" s="105">
        <f>VLOOKUP(Tabela2[[#This Row],[SIEMA]],Siema2025,2,FALSE)</f>
        <v>45916</v>
      </c>
      <c r="K656" s="105" t="str">
        <f>VLOOKUP(Tabela2[[#This Row],[SIEMA]],Siema2025,16,FALSE)</f>
        <v>Terça</v>
      </c>
      <c r="L656" s="106" t="str">
        <f>IF(Tabela2[[#This Row],[Data]]="","Sem Informação",VLOOKUP(MONTH(Tabela2[[#This Row],[Data]]),'[1]Validação de dados'!$I$1:$J$13,2,0))</f>
        <v>Setembro</v>
      </c>
      <c r="M656" s="104">
        <f>YEAR(Tabela2[[#This Row],[Data]])</f>
        <v>2025</v>
      </c>
      <c r="N656" s="105" t="str">
        <f>VLOOKUP(Tabela2[[#This Row],[SIEMA]],Siema2025,17,FALSE)</f>
        <v>Matutino</v>
      </c>
      <c r="O656" s="105" t="str">
        <f>VLOOKUP(Tabela2[[#This Row],[SIEMA]],Siema2025,5,FALSE)</f>
        <v>Rodovia</v>
      </c>
      <c r="P656" s="104" t="str">
        <f>VLOOKUP(Tabela2[[#This Row],[SIEMA]],Siema2025,21,FALSE)</f>
        <v>Transporte Rodoviário</v>
      </c>
      <c r="Q656" s="104">
        <v>3082</v>
      </c>
      <c r="R656" s="104" t="s">
        <v>10005</v>
      </c>
      <c r="S656" s="107" t="str">
        <f>IF(Q656="","", IF(Q656="NC","", IF(Q656="NE","", IF(Q656="NA","",IFERROR(VLOOKUP(Q656,[1]Produtos!$A$1:$C$2319,2,FALSE),"Não Cadastrado")))))</f>
        <v>SUBSTÂNCIA QUE APRESENTA RISCO PARA O MEIO AMBIENTE, LÍQUIDA, N.E.</v>
      </c>
      <c r="T656" s="104" t="s">
        <v>9331</v>
      </c>
      <c r="U656" s="104" t="s">
        <v>7062</v>
      </c>
      <c r="V656" s="104">
        <f>IF(Q656="","",IF(ISNUMBER(Q656)=FALSE,"Não se aplica",IFERROR(VLOOKUP(Q656,Produtos!$A$1:$C$2319,3,FALSE),"Não Cadastrado")))</f>
        <v>9</v>
      </c>
      <c r="W656" s="104" t="str">
        <f>VLOOKUP(Tabela2[[#This Row],[SIEMA]],Siema2025,10,FALSE)</f>
        <v/>
      </c>
      <c r="X656" s="113" t="str">
        <f>IF(Tabela2[[#This Row],[Origem do acidente]] = "Plataforma", "PREENCHER","NA")</f>
        <v>NA</v>
      </c>
      <c r="Y656" s="109" t="str">
        <f>IF(W656="","", IF(W656="NC","", IF(W656="NE","", IF(W656="NA","",IFERROR(VLOOKUP(W656,Produtos!$A$1:$C$2319,2,FALSE),"Não Cadastrado")))))</f>
        <v/>
      </c>
      <c r="Z656" s="104" t="str">
        <f>VLOOKUP(Tabela2[[#This Row],[SIEMA]],Siema2025,11,FALSE)</f>
        <v xml:space="preserve"> </v>
      </c>
      <c r="AA656" s="104" t="str">
        <f>VLOOKUP(Tabela2[[#This Row],[SIEMA]],Siema2025,12,FALSE)</f>
        <v xml:space="preserve"> </v>
      </c>
      <c r="AB656" s="104" t="str">
        <f>IF(W656="","",IF(ISNUMBER(W656)=FALSE,"Não se aplica",IFERROR(VLOOKUP(W656,Produtos!$A$1:$C$2319,3,FALSE),"Não Cadastrado")))</f>
        <v/>
      </c>
      <c r="AC656" s="104"/>
      <c r="AD656" s="108" t="str">
        <f>IF(Tabela2[[#This Row],[Origem do acidente]] = "Plataforma", "PREENCHER","NA")</f>
        <v>NA</v>
      </c>
      <c r="AE656" s="107" t="str">
        <f>IF(AC656="","", IF(AC656="NC","", IF(AC656="NE","", IF(AC656="NA","",IFERROR(VLOOKUP(AC656,Produtos!$A$1:$C$2319,2,FALSE),"Não Cadastrado")))))</f>
        <v/>
      </c>
      <c r="AF656" s="104"/>
      <c r="AG656" s="104"/>
      <c r="AH656" s="104" t="str">
        <f>IF(AC656="","",IF(ISNUMBER(AC656)=FALSE,"Não se aplica",IFERROR(VLOOKUP(AC656,Produtos!$A$1:$C$2319,3,FALSE),"Não Cadastrado")))</f>
        <v/>
      </c>
      <c r="AI656" s="104"/>
      <c r="AJ656" s="104" t="str">
        <f>VLOOKUP(Tabela2[[#This Row],[SIEMA]],Siema2025,26,FALSE)</f>
        <v>Tombamento seguido de rompimento do tanque, conseguinte queda plena da carga ao solo.</v>
      </c>
      <c r="AK656" s="107" t="s">
        <v>6834</v>
      </c>
      <c r="AL656" s="107" t="s">
        <v>7182</v>
      </c>
      <c r="AM656" s="107"/>
      <c r="AN656" s="108" t="str">
        <f>VLOOKUP(Tabela2[[#This Row],[SIEMA]],Siema2025,51,FALSE)</f>
        <v/>
      </c>
      <c r="AO656" s="108" t="str">
        <f>VLOOKUP(Tabela2[[#This Row],[SIEMA]],Siema2025,53,FALSE)</f>
        <v/>
      </c>
      <c r="AP656" s="108" t="str">
        <f>VLOOKUP(Tabela2[[#This Row],[SIEMA]],Siema2025,55,FALSE)</f>
        <v/>
      </c>
      <c r="AQ656" s="108" t="str">
        <f>VLOOKUP(Tabela2[[#This Row],[SIEMA]],Siema2025,57,FALSE)</f>
        <v/>
      </c>
      <c r="AR656" s="108" t="str">
        <f>VLOOKUP(Tabela2[[#This Row],[SIEMA]],Siema2025,59,FALSE)</f>
        <v/>
      </c>
      <c r="AS656" s="108" t="str">
        <f>VLOOKUP(Tabela2[[#This Row],[SIEMA]],Siema2025,61,FALSE)</f>
        <v/>
      </c>
      <c r="AT656" s="108" t="str">
        <f>VLOOKUP(Tabela2[[#This Row],[SIEMA]],Siema2025,63,FALSE)</f>
        <v/>
      </c>
      <c r="AU656" s="108" t="str">
        <f>VLOOKUP(Tabela2[[#This Row],[SIEMA]],Siema2025,65,FALSE)</f>
        <v>X</v>
      </c>
      <c r="AV656" s="108" t="str">
        <f>VLOOKUP(Tabela2[[#This Row],[SIEMA]],Siema2025,67,FALSE)</f>
        <v/>
      </c>
      <c r="AW656" s="108" t="str">
        <f>VLOOKUP(Tabela2[[#This Row],[SIEMA]],Siema2025,69,FALSE)</f>
        <v/>
      </c>
      <c r="AX656" s="108" t="str">
        <f>VLOOKUP(Tabela2[[#This Row],[SIEMA]],Siema2025,71,FALSE)</f>
        <v/>
      </c>
      <c r="AY656" s="108" t="str">
        <f>VLOOKUP(Tabela2[[#This Row],[SIEMA]],Siema2025,73,FALSE)</f>
        <v/>
      </c>
      <c r="AZ656" s="108" t="str">
        <f>VLOOKUP(Tabela2[[#This Row],[SIEMA]],Siema2025,75,FALSE)</f>
        <v/>
      </c>
      <c r="BA656" s="108" t="str">
        <f>VLOOKUP(Tabela2[[#This Row],[SIEMA]],Siema2025,77,FALSE)</f>
        <v/>
      </c>
      <c r="BB656" s="108" t="str">
        <f>VLOOKUP(Tabela2[[#This Row],[SIEMA]],Siema2025,79,FALSE)</f>
        <v/>
      </c>
      <c r="BC656" s="108" t="str">
        <f>IF(Tabela2[[#This Row],[Outro(s) ]] = "X", "PREENCHER","NA")</f>
        <v>NA</v>
      </c>
      <c r="BD656" s="108" t="str">
        <f>VLOOKUP(Tabela2[[#This Row],[SIEMA]],Siema2025,82,FALSE)</f>
        <v/>
      </c>
      <c r="BE656" s="108" t="str">
        <f>VLOOKUP(Tabela2[[#This Row],[SIEMA]],Siema2025,81,FALSE)</f>
        <v/>
      </c>
      <c r="BF656" s="110" t="s">
        <v>6834</v>
      </c>
      <c r="BG656" s="110"/>
      <c r="BH656" s="111" t="s">
        <v>6834</v>
      </c>
      <c r="BI656" s="112" t="s">
        <v>7062</v>
      </c>
      <c r="BJ656" s="107" t="s">
        <v>7099</v>
      </c>
      <c r="BK656" s="104" t="s">
        <v>123</v>
      </c>
      <c r="BL656" s="106"/>
      <c r="BM656" s="108">
        <f ca="1">IF(Tabela2[[#This Row],[Data de atendimento do Ibama (considerar o primeiro documento/ação)]]="",_xlfn.DAYS(TODAY(),J656),_xlfn.DAYS(Tabela2[[#This Row],[Data de atendimento do Ibama (considerar o primeiro documento/ação)]],J656))</f>
        <v>316</v>
      </c>
      <c r="BN656" s="108" t="s">
        <v>7930</v>
      </c>
      <c r="BO656" s="114" t="s">
        <v>637</v>
      </c>
      <c r="BP656" s="108" t="str">
        <f>IF(Tabela2[[#This Row],[Forma de atendimento (primeiro documento/ação)]]= "Outros (especificar)", "PREENCHER","NA")</f>
        <v>NA</v>
      </c>
      <c r="BQ656" s="106" t="s">
        <v>123</v>
      </c>
      <c r="BR656" s="108" t="str">
        <f>IF(Tabela2[[#This Row],[Equipe do Ibama foi a campo? Houve sobrevoo do Poseidon?]] = "Sim", "PREENCHER","NA")</f>
        <v>NA</v>
      </c>
      <c r="BS656" s="108" t="str">
        <f>IF(Tabela2[[#This Row],[Se sim, foi emitida Ordem de Emergência? (informações vinculada à coluna CK)]] = "Sim", "PREENCHER","NA")</f>
        <v>NA</v>
      </c>
      <c r="BT656" s="108" t="s">
        <v>7230</v>
      </c>
      <c r="BU656" s="108" t="str">
        <f>IF(Tabela2[[#This Row],[Houve envio de Informações Pós-acidente (preencher "não se aplica" quando de competência estadual/municipal)]] = "Sim", "PREENCHER","NA")</f>
        <v>NA</v>
      </c>
      <c r="BV656" s="108" t="str">
        <f>IF(Tabela2[[#This Row],[Houve avaliação das informações pós-acidente solicitadas/enviadas?]] = "Sim", "PREENCHER","NA")</f>
        <v>NA</v>
      </c>
      <c r="BW656" s="108" t="s">
        <v>123</v>
      </c>
      <c r="BX656" s="106" t="s">
        <v>7127</v>
      </c>
      <c r="BY656" s="106"/>
      <c r="BZ656" s="104" t="str">
        <f>IF(Tabela2[[#This Row],[Data do documento de encerramento]]="NA","NA",IF(Tabela2[[#This Row],[Data do documento de encerramento]]="","Pendente de conclusão/ encerramento",_xlfn.DAYS(Tabela2[[#This Row],[Data do documento de encerramento]],J656)))</f>
        <v>Pendente de conclusão/ encerramento</v>
      </c>
      <c r="CA656" s="107"/>
      <c r="CB656" s="107"/>
      <c r="CC656" s="115"/>
      <c r="CD656" s="107"/>
      <c r="CE656" s="107"/>
      <c r="CF656" s="107"/>
    </row>
    <row r="657" spans="1:84" ht="15" hidden="1" customHeight="1">
      <c r="A657" s="169">
        <v>202591732421</v>
      </c>
      <c r="B657" s="170" t="s">
        <v>10006</v>
      </c>
      <c r="C657" s="108" t="str">
        <f>VLOOKUP(Tabela2[[#This Row],[SIEMA]],Siema2025,4,FALSE)</f>
        <v xml:space="preserve"> SP</v>
      </c>
      <c r="D657" s="106" t="str">
        <f>VLOOKUP(Tabela2[[#This Row],[SIEMA]],Siema2025,3,FALSE)</f>
        <v xml:space="preserve">São José dos Campos </v>
      </c>
      <c r="E657" s="106" t="s">
        <v>4868</v>
      </c>
      <c r="F657" s="106" t="s">
        <v>5967</v>
      </c>
      <c r="G657" s="106" t="s">
        <v>10007</v>
      </c>
      <c r="H657" s="106" t="s">
        <v>10008</v>
      </c>
      <c r="I657" s="104" t="s">
        <v>7114</v>
      </c>
      <c r="J657" s="105">
        <f>VLOOKUP(Tabela2[[#This Row],[SIEMA]],Siema2025,2,FALSE)</f>
        <v>45917</v>
      </c>
      <c r="K657" s="105" t="str">
        <f>VLOOKUP(Tabela2[[#This Row],[SIEMA]],Siema2025,16,FALSE)</f>
        <v>Quarta</v>
      </c>
      <c r="L657" s="106" t="str">
        <f>IF(Tabela2[[#This Row],[Data]]="","Sem Informação",VLOOKUP(MONTH(Tabela2[[#This Row],[Data]]),'[1]Validação de dados'!$I$1:$J$13,2,0))</f>
        <v>Setembro</v>
      </c>
      <c r="M657" s="104">
        <f>YEAR(Tabela2[[#This Row],[Data]])</f>
        <v>2025</v>
      </c>
      <c r="N657" s="105" t="str">
        <f>VLOOKUP(Tabela2[[#This Row],[SIEMA]],Siema2025,17,FALSE)</f>
        <v>Matutino</v>
      </c>
      <c r="O657" s="105" t="str">
        <f>VLOOKUP(Tabela2[[#This Row],[SIEMA]],Siema2025,5,FALSE)</f>
        <v>Duto</v>
      </c>
      <c r="P657" s="104" t="str">
        <f>VLOOKUP(Tabela2[[#This Row],[SIEMA]],Siema2025,21,FALSE)</f>
        <v>Faixa de dutos GASTAU km 63+700</v>
      </c>
      <c r="Q657" s="104">
        <v>1993</v>
      </c>
      <c r="R657" s="104" t="s">
        <v>8343</v>
      </c>
      <c r="S657" s="107" t="str">
        <f>IF(Q657="","", IF(Q657="NC","", IF(Q657="NE","", IF(Q657="NA","",IFERROR(VLOOKUP(Q657,[1]Produtos!$A$1:$C$2319,2,FALSE),"Não Cadastrado")))))</f>
        <v>LÍQUIDO INFLAMÁVEL, N.E.</v>
      </c>
      <c r="T657" s="104">
        <v>0</v>
      </c>
      <c r="U657" s="104" t="s">
        <v>7111</v>
      </c>
      <c r="V657" s="104">
        <f>IF(Q657="","",IF(ISNUMBER(Q657)=FALSE,"Não se aplica",IFERROR(VLOOKUP(Q657,Produtos!$A$1:$C$2319,3,FALSE),"Não Cadastrado")))</f>
        <v>3</v>
      </c>
      <c r="W657" s="104" t="str">
        <f>VLOOKUP(Tabela2[[#This Row],[SIEMA]],Siema2025,10,FALSE)</f>
        <v/>
      </c>
      <c r="X657" s="113" t="str">
        <f>IF(Tabela2[[#This Row],[Origem do acidente]] = "Plataforma", "PREENCHER","NA")</f>
        <v>NA</v>
      </c>
      <c r="Y657" s="109" t="str">
        <f>IF(W657="","", IF(W657="NC","", IF(W657="NE","", IF(W657="NA","",IFERROR(VLOOKUP(W657,Produtos!$A$1:$C$2319,2,FALSE),"Não Cadastrado")))))</f>
        <v/>
      </c>
      <c r="Z657" s="104" t="str">
        <f>VLOOKUP(Tabela2[[#This Row],[SIEMA]],Siema2025,11,FALSE)</f>
        <v xml:space="preserve"> </v>
      </c>
      <c r="AA657" s="104" t="str">
        <f>VLOOKUP(Tabela2[[#This Row],[SIEMA]],Siema2025,12,FALSE)</f>
        <v xml:space="preserve"> </v>
      </c>
      <c r="AB657" s="104" t="str">
        <f>IF(W657="","",IF(ISNUMBER(W657)=FALSE,"Não se aplica",IFERROR(VLOOKUP(W657,Produtos!$A$1:$C$2319,3,FALSE),"Não Cadastrado")))</f>
        <v/>
      </c>
      <c r="AC657" s="104"/>
      <c r="AD657" s="108" t="str">
        <f>IF(Tabela2[[#This Row],[Origem do acidente]] = "Plataforma", "PREENCHER","NA")</f>
        <v>NA</v>
      </c>
      <c r="AE657" s="107" t="str">
        <f>IF(AC657="","", IF(AC657="NC","", IF(AC657="NE","", IF(AC657="NA","",IFERROR(VLOOKUP(AC657,Produtos!$A$1:$C$2319,2,FALSE),"Não Cadastrado")))))</f>
        <v/>
      </c>
      <c r="AF657" s="104"/>
      <c r="AG657" s="104"/>
      <c r="AH657" s="104" t="str">
        <f>IF(AC657="","",IF(ISNUMBER(AC657)=FALSE,"Não se aplica",IFERROR(VLOOKUP(AC657,Produtos!$A$1:$C$2319,3,FALSE),"Não Cadastrado")))</f>
        <v/>
      </c>
      <c r="AI657" s="104"/>
      <c r="AJ657" s="104" t="str">
        <f>VLOOKUP(Tabela2[[#This Row],[SIEMA]],Siema2025,26,FALSE)</f>
        <v>Após despressurizações detectadas pelo CNCL, equipe técnica da PD identificou derivação clandestina no DUTO OCVAP II</v>
      </c>
      <c r="AK657" s="107" t="s">
        <v>7122</v>
      </c>
      <c r="AL657" s="107"/>
      <c r="AM657" s="107"/>
      <c r="AN657" s="108" t="str">
        <f>VLOOKUP(Tabela2[[#This Row],[SIEMA]],Siema2025,51,FALSE)</f>
        <v/>
      </c>
      <c r="AO657" s="108" t="str">
        <f>VLOOKUP(Tabela2[[#This Row],[SIEMA]],Siema2025,53,FALSE)</f>
        <v/>
      </c>
      <c r="AP657" s="108" t="str">
        <f>VLOOKUP(Tabela2[[#This Row],[SIEMA]],Siema2025,55,FALSE)</f>
        <v/>
      </c>
      <c r="AQ657" s="108" t="str">
        <f>VLOOKUP(Tabela2[[#This Row],[SIEMA]],Siema2025,57,FALSE)</f>
        <v/>
      </c>
      <c r="AR657" s="108" t="str">
        <f>VLOOKUP(Tabela2[[#This Row],[SIEMA]],Siema2025,59,FALSE)</f>
        <v/>
      </c>
      <c r="AS657" s="108" t="str">
        <f>VLOOKUP(Tabela2[[#This Row],[SIEMA]],Siema2025,61,FALSE)</f>
        <v/>
      </c>
      <c r="AT657" s="108" t="str">
        <f>VLOOKUP(Tabela2[[#This Row],[SIEMA]],Siema2025,63,FALSE)</f>
        <v/>
      </c>
      <c r="AU657" s="108" t="str">
        <f>VLOOKUP(Tabela2[[#This Row],[SIEMA]],Siema2025,65,FALSE)</f>
        <v/>
      </c>
      <c r="AV657" s="108" t="str">
        <f>VLOOKUP(Tabela2[[#This Row],[SIEMA]],Siema2025,67,FALSE)</f>
        <v/>
      </c>
      <c r="AW657" s="108" t="str">
        <f>VLOOKUP(Tabela2[[#This Row],[SIEMA]],Siema2025,69,FALSE)</f>
        <v/>
      </c>
      <c r="AX657" s="108" t="str">
        <f>VLOOKUP(Tabela2[[#This Row],[SIEMA]],Siema2025,71,FALSE)</f>
        <v/>
      </c>
      <c r="AY657" s="108" t="str">
        <f>VLOOKUP(Tabela2[[#This Row],[SIEMA]],Siema2025,73,FALSE)</f>
        <v/>
      </c>
      <c r="AZ657" s="108" t="str">
        <f>VLOOKUP(Tabela2[[#This Row],[SIEMA]],Siema2025,75,FALSE)</f>
        <v/>
      </c>
      <c r="BA657" s="108" t="str">
        <f>VLOOKUP(Tabela2[[#This Row],[SIEMA]],Siema2025,77,FALSE)</f>
        <v/>
      </c>
      <c r="BB657" s="108"/>
      <c r="BC657" s="108" t="str">
        <f>IF(Tabela2[[#This Row],[Outro(s) ]] = "X", "PREENCHER","NA")</f>
        <v>NA</v>
      </c>
      <c r="BD657" s="108" t="str">
        <f>VLOOKUP(Tabela2[[#This Row],[SIEMA]],Siema2025,82,FALSE)</f>
        <v/>
      </c>
      <c r="BE657" s="108" t="s">
        <v>7183</v>
      </c>
      <c r="BF657" s="110" t="str">
        <f>VLOOKUP(Tabela2[[#This Row],[SIEMA]],Siema2025,28,FALSE)</f>
        <v>Petrobras Transporte S.A. - Transpetro</v>
      </c>
      <c r="BG657" s="110"/>
      <c r="BH657" s="111" t="str">
        <f>VLOOKUP(Tabela2[[#This Row],[SIEMA]],Siema2025,29,FALSE)</f>
        <v>02709449004227</v>
      </c>
      <c r="BI657" s="112" t="str">
        <f>VLOOKUP(Tabela2[[#This Row],[SIEMA]],Siema2025,107,FALSE)</f>
        <v>Não</v>
      </c>
      <c r="BJ657" s="107" t="s">
        <v>7099</v>
      </c>
      <c r="BK657" s="104" t="s">
        <v>2696</v>
      </c>
      <c r="BL657" s="140">
        <v>45932</v>
      </c>
      <c r="BM657" s="108">
        <f ca="1">IF(Tabela2[[#This Row],[Data de atendimento do Ibama (considerar o primeiro documento/ação)]]="",_xlfn.DAYS(TODAY(),J657),_xlfn.DAYS(Tabela2[[#This Row],[Data de atendimento do Ibama (considerar o primeiro documento/ação)]],J657))</f>
        <v>15</v>
      </c>
      <c r="BN657" s="108" t="str">
        <f>IF(Tabela2[[#This Row],[Atendido pelo Ibama ("Não" ou "Sim")]]="Não","Preencher", IF(Tabela2[[#This Row],[Atendido pelo Ibama ("Não" ou "Sim")]]="Sim","NA",""))</f>
        <v>NA</v>
      </c>
      <c r="BO657" s="114" t="s">
        <v>7100</v>
      </c>
      <c r="BP657" s="108" t="str">
        <f>IF(Tabela2[[#This Row],[Forma de atendimento (primeiro documento/ação)]]= "Outros (especificar)", "PREENCHER","NA")</f>
        <v>NA</v>
      </c>
      <c r="BQ657" s="106" t="s">
        <v>123</v>
      </c>
      <c r="BR657" s="108" t="str">
        <f>IF(Tabela2[[#This Row],[Equipe do Ibama foi a campo? Houve sobrevoo do Poseidon?]] = "Sim", "PREENCHER","NA")</f>
        <v>NA</v>
      </c>
      <c r="BS657" s="108" t="str">
        <f>IF(Tabela2[[#This Row],[Se sim, foi emitida Ordem de Emergência? (informações vinculada à coluna CK)]] = "Sim", "PREENCHER","NA")</f>
        <v>NA</v>
      </c>
      <c r="BT657" s="108" t="s">
        <v>7101</v>
      </c>
      <c r="BU657" s="108" t="s">
        <v>2696</v>
      </c>
      <c r="BV657" s="108" t="s">
        <v>123</v>
      </c>
      <c r="BW657" s="108" t="s">
        <v>2696</v>
      </c>
      <c r="BX657" s="106" t="s">
        <v>7102</v>
      </c>
      <c r="BY657" s="140">
        <v>45978</v>
      </c>
      <c r="BZ657" s="104">
        <f>IF(Tabela2[[#This Row],[Data do documento de encerramento]]="NA","NA",IF(Tabela2[[#This Row],[Data do documento de encerramento]]="","Pendente de conclusão/ encerramento",_xlfn.DAYS(Tabela2[[#This Row],[Data do documento de encerramento]],J657)))</f>
        <v>61</v>
      </c>
      <c r="CA657" s="107"/>
      <c r="CB657" s="107"/>
      <c r="CC657" s="107"/>
      <c r="CD657" s="107"/>
      <c r="CE657" s="107"/>
      <c r="CF657" s="107"/>
    </row>
    <row r="658" spans="1:84" ht="76.5" hidden="1">
      <c r="A658" s="169">
        <v>202591754006</v>
      </c>
      <c r="B658" s="118" t="s">
        <v>10009</v>
      </c>
      <c r="C658" s="108" t="str">
        <f>VLOOKUP(Tabela2[[#This Row],[SIEMA]],Siema2025,4,FALSE)</f>
        <v xml:space="preserve"> SC</v>
      </c>
      <c r="D658" s="106" t="str">
        <f>VLOOKUP(Tabela2[[#This Row],[SIEMA]],Siema2025,3,FALSE)</f>
        <v xml:space="preserve">Itapoá </v>
      </c>
      <c r="E658" s="106" t="s">
        <v>10010</v>
      </c>
      <c r="F658" s="106"/>
      <c r="G658" s="106" t="s">
        <v>10011</v>
      </c>
      <c r="H658" s="106" t="s">
        <v>10012</v>
      </c>
      <c r="I658" s="104" t="s">
        <v>7114</v>
      </c>
      <c r="J658" s="105">
        <f>VLOOKUP(Tabela2[[#This Row],[SIEMA]],Siema2025,2,FALSE)</f>
        <v>45917</v>
      </c>
      <c r="K658" s="105" t="str">
        <f>VLOOKUP(Tabela2[[#This Row],[SIEMA]],Siema2025,16,FALSE)</f>
        <v>Quarta</v>
      </c>
      <c r="L658" s="106" t="str">
        <f>IF(Tabela2[[#This Row],[Data]]="","Sem Informação",VLOOKUP(MONTH(Tabela2[[#This Row],[Data]]),'[1]Validação de dados'!$I$1:$J$13,2,0))</f>
        <v>Setembro</v>
      </c>
      <c r="M658" s="104">
        <f>YEAR(Tabela2[[#This Row],[Data]])</f>
        <v>2025</v>
      </c>
      <c r="N658" s="105" t="str">
        <f>VLOOKUP(Tabela2[[#This Row],[SIEMA]],Siema2025,17,FALSE)</f>
        <v>Matutino</v>
      </c>
      <c r="O658" s="105" t="str">
        <f>VLOOKUP(Tabela2[[#This Row],[SIEMA]],Siema2025,5,FALSE)</f>
        <v>Terminal/portos/ancoradouros/etc</v>
      </c>
      <c r="P658" s="104" t="str">
        <f>VLOOKUP(Tabela2[[#This Row],[SIEMA]],Siema2025,21,FALSE)</f>
        <v>Falha no sistema de separação de água dos pits da oficina de manutenção mecânica, gerando  transbordamento de água contaminada com óleo/ graxa lubrificante que escorreu  pela galeria pluvial chegando a saida / galeria de pluvial na praia.</v>
      </c>
      <c r="Q658" s="104" t="s">
        <v>7094</v>
      </c>
      <c r="R658" s="104"/>
      <c r="S658" s="107" t="s">
        <v>1714</v>
      </c>
      <c r="T658" s="104">
        <v>0.2</v>
      </c>
      <c r="U658" s="104" t="s">
        <v>7111</v>
      </c>
      <c r="V658" s="104" t="str">
        <f>IF(Q658="","",IF(ISNUMBER(Q658)=FALSE,"Não se aplica",IFERROR(VLOOKUP(Q658,Produtos!$A$1:$C$2319,3,FALSE),"Não Cadastrado")))</f>
        <v>Não se aplica</v>
      </c>
      <c r="W658" s="104"/>
      <c r="X658" s="113"/>
      <c r="Y658" s="109" t="str">
        <f>IF(W658="","", IF(W658="NC","", IF(W658="NE","", IF(W658="NA","",IFERROR(VLOOKUP(W658,Produtos!$A$1:$C$2319,2,FALSE),"Não Cadastrado")))))</f>
        <v/>
      </c>
      <c r="Z658" s="104"/>
      <c r="AA658" s="104"/>
      <c r="AB658" s="104" t="str">
        <f>IF(W658="","",IF(ISNUMBER(W658)=FALSE,"Não se aplica",IFERROR(VLOOKUP(W658,Produtos!$A$1:$C$2319,3,FALSE),"Não Cadastrado")))</f>
        <v/>
      </c>
      <c r="AC658" s="104"/>
      <c r="AD658" s="108"/>
      <c r="AE658" s="107" t="str">
        <f>IF(AC658="","", IF(AC658="NC","", IF(AC658="NE","", IF(AC658="NA","",IFERROR(VLOOKUP(AC658,Produtos!$A$1:$C$2319,2,FALSE),"Não Cadastrado")))))</f>
        <v/>
      </c>
      <c r="AF658" s="104"/>
      <c r="AG658" s="104"/>
      <c r="AH658" s="104" t="str">
        <f>IF(AC658="","",IF(ISNUMBER(AC658)=FALSE,"Não se aplica",IFERROR(VLOOKUP(AC658,Produtos!$A$1:$C$2319,3,FALSE),"Não Cadastrado")))</f>
        <v/>
      </c>
      <c r="AI658" s="113"/>
      <c r="AJ658" s="104" t="str">
        <f>VLOOKUP(Tabela2[[#This Row],[SIEMA]],Siema2025,26,FALSE)</f>
        <v>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v>
      </c>
      <c r="AK658" s="107" t="s">
        <v>7112</v>
      </c>
      <c r="AL658" s="107"/>
      <c r="AM658" s="107"/>
      <c r="AN658" s="108" t="str">
        <f>VLOOKUP(Tabela2[[#This Row],[SIEMA]],Siema2025,51,FALSE)</f>
        <v/>
      </c>
      <c r="AO658" s="108" t="str">
        <f>VLOOKUP(Tabela2[[#This Row],[SIEMA]],Siema2025,53,FALSE)</f>
        <v/>
      </c>
      <c r="AP658" s="108" t="str">
        <f>VLOOKUP(Tabela2[[#This Row],[SIEMA]],Siema2025,55,FALSE)</f>
        <v/>
      </c>
      <c r="AQ658" s="108" t="str">
        <f>VLOOKUP(Tabela2[[#This Row],[SIEMA]],Siema2025,57,FALSE)</f>
        <v/>
      </c>
      <c r="AR658" s="108" t="str">
        <f>VLOOKUP(Tabela2[[#This Row],[SIEMA]],Siema2025,59,FALSE)</f>
        <v/>
      </c>
      <c r="AS658" s="108" t="str">
        <f>VLOOKUP(Tabela2[[#This Row],[SIEMA]],Siema2025,61,FALSE)</f>
        <v/>
      </c>
      <c r="AT658" s="108" t="str">
        <f>VLOOKUP(Tabela2[[#This Row],[SIEMA]],Siema2025,63,FALSE)</f>
        <v>X</v>
      </c>
      <c r="AU658" s="108" t="str">
        <f>VLOOKUP(Tabela2[[#This Row],[SIEMA]],Siema2025,65,FALSE)</f>
        <v/>
      </c>
      <c r="AV658" s="108" t="str">
        <f>VLOOKUP(Tabela2[[#This Row],[SIEMA]],Siema2025,67,FALSE)</f>
        <v/>
      </c>
      <c r="AW658" s="108" t="str">
        <f>VLOOKUP(Tabela2[[#This Row],[SIEMA]],Siema2025,69,FALSE)</f>
        <v/>
      </c>
      <c r="AX658" s="108" t="str">
        <f>VLOOKUP(Tabela2[[#This Row],[SIEMA]],Siema2025,71,FALSE)</f>
        <v/>
      </c>
      <c r="AY658" s="108" t="str">
        <f>VLOOKUP(Tabela2[[#This Row],[SIEMA]],Siema2025,73,FALSE)</f>
        <v/>
      </c>
      <c r="AZ658" s="108" t="str">
        <f>VLOOKUP(Tabela2[[#This Row],[SIEMA]],Siema2025,75,FALSE)</f>
        <v/>
      </c>
      <c r="BA658" s="108" t="str">
        <f>VLOOKUP(Tabela2[[#This Row],[SIEMA]],Siema2025,77,FALSE)</f>
        <v/>
      </c>
      <c r="BB658" s="108" t="str">
        <f>VLOOKUP(Tabela2[[#This Row],[SIEMA]],Siema2025,79,FALSE)</f>
        <v/>
      </c>
      <c r="BC658" s="108"/>
      <c r="BD658" s="108" t="str">
        <f>VLOOKUP(Tabela2[[#This Row],[SIEMA]],Siema2025,82,FALSE)</f>
        <v/>
      </c>
      <c r="BE658" s="108" t="str">
        <f>VLOOKUP(Tabela2[[#This Row],[SIEMA]],Siema2025,81,FALSE)</f>
        <v/>
      </c>
      <c r="BF658" s="110" t="str">
        <f>VLOOKUP(Tabela2[[#This Row],[SIEMA]],Siema2025,28,FALSE)</f>
        <v>Itapoá Terminais Portuários SA</v>
      </c>
      <c r="BG658" s="110"/>
      <c r="BH658" s="111" t="str">
        <f>VLOOKUP(Tabela2[[#This Row],[SIEMA]],Siema2025,29,FALSE)</f>
        <v>01317277000105</v>
      </c>
      <c r="BI658" s="112" t="s">
        <v>2696</v>
      </c>
      <c r="BJ658" s="107" t="s">
        <v>7099</v>
      </c>
      <c r="BK658" s="104" t="s">
        <v>123</v>
      </c>
      <c r="BL658" s="140"/>
      <c r="BM658" s="108">
        <f ca="1">IF(Tabela2[[#This Row],[Data de atendimento do Ibama (considerar o primeiro documento/ação)]]="",_xlfn.DAYS(TODAY(),J658),_xlfn.DAYS(Tabela2[[#This Row],[Data de atendimento do Ibama (considerar o primeiro documento/ação)]],J658))</f>
        <v>315</v>
      </c>
      <c r="BN658" s="108" t="s">
        <v>7469</v>
      </c>
      <c r="BO658" s="114" t="s">
        <v>637</v>
      </c>
      <c r="BP658" s="108" t="str">
        <f>IF(Tabela2[[#This Row],[Forma de atendimento (primeiro documento/ação)]]= "Outros (especificar)", "PREENCHER","NA")</f>
        <v>NA</v>
      </c>
      <c r="BQ658" s="106" t="s">
        <v>123</v>
      </c>
      <c r="BR658" s="108" t="str">
        <f>IF(Tabela2[[#This Row],[Equipe do Ibama foi a campo? Houve sobrevoo do Poseidon?]] = "Sim", "PREENCHER","NA")</f>
        <v>NA</v>
      </c>
      <c r="BS658" s="108" t="s">
        <v>7114</v>
      </c>
      <c r="BT658" s="108" t="s">
        <v>7101</v>
      </c>
      <c r="BU658" s="108" t="s">
        <v>123</v>
      </c>
      <c r="BV658" s="108" t="s">
        <v>123</v>
      </c>
      <c r="BW658" s="108" t="s">
        <v>123</v>
      </c>
      <c r="BX658" s="106" t="s">
        <v>7127</v>
      </c>
      <c r="BY658" s="140"/>
      <c r="BZ658" s="104" t="str">
        <f>IF(Tabela2[[#This Row],[Data do documento de encerramento]]="NA","NA",IF(Tabela2[[#This Row],[Data do documento de encerramento]]="","Pendente de conclusão/ encerramento",_xlfn.DAYS(Tabela2[[#This Row],[Data do documento de encerramento]],J658)))</f>
        <v>Pendente de conclusão/ encerramento</v>
      </c>
      <c r="CA658" s="107" t="s">
        <v>10013</v>
      </c>
      <c r="CB658" s="107"/>
      <c r="CC658" s="107"/>
      <c r="CD658" s="107"/>
      <c r="CE658" s="107"/>
      <c r="CF658" s="107"/>
    </row>
    <row r="659" spans="1:84" ht="45.75">
      <c r="A659" s="182">
        <v>202591964818</v>
      </c>
      <c r="B659" s="118" t="s">
        <v>10014</v>
      </c>
      <c r="C659" s="108" t="s">
        <v>672</v>
      </c>
      <c r="D659" s="106" t="s">
        <v>637</v>
      </c>
      <c r="E659" s="106" t="s">
        <v>9035</v>
      </c>
      <c r="F659" s="106"/>
      <c r="G659" s="106" t="s">
        <v>8588</v>
      </c>
      <c r="H659" s="106" t="s">
        <v>8589</v>
      </c>
      <c r="I659" s="104" t="str">
        <f>VLOOKUP(Tabela2[[#This Row],[SIEMA]],Siema2025,19,FALSE)</f>
        <v>Santos</v>
      </c>
      <c r="J659" s="105">
        <f>VLOOKUP(Tabela2[[#This Row],[SIEMA]],Siema2025,2,FALSE)</f>
        <v>45917</v>
      </c>
      <c r="K659" s="105" t="str">
        <f>VLOOKUP(Tabela2[[#This Row],[SIEMA]],Siema2025,16,FALSE)</f>
        <v>Quarta</v>
      </c>
      <c r="L659" s="106" t="str">
        <f>IF(Tabela2[[#This Row],[Data]]="","Sem Informação",VLOOKUP(MONTH(Tabela2[[#This Row],[Data]]),'[1]Validação de dados'!$I$1:$J$13,2,0))</f>
        <v>Setembro</v>
      </c>
      <c r="M659" s="104">
        <f>YEAR(Tabela2[[#This Row],[Data]])</f>
        <v>2025</v>
      </c>
      <c r="N659" s="105" t="str">
        <f>VLOOKUP(Tabela2[[#This Row],[SIEMA]],Siema2025,17,FALSE)</f>
        <v>Noturno</v>
      </c>
      <c r="O659" s="105" t="str">
        <f>VLOOKUP(Tabela2[[#This Row],[SIEMA]],Siema2025,5,FALSE)</f>
        <v>Plataforma</v>
      </c>
      <c r="P659" s="104" t="str">
        <f>VLOOKUP(Tabela2[[#This Row],[SIEMA]],Siema2025,21,FALSE)</f>
        <v>NS WEST CARINA.</v>
      </c>
      <c r="Q659" s="104" t="s">
        <v>7094</v>
      </c>
      <c r="R659" s="104" t="s">
        <v>10015</v>
      </c>
      <c r="S659" s="107" t="s">
        <v>7096</v>
      </c>
      <c r="T659" s="104">
        <v>0.19500000000000001</v>
      </c>
      <c r="U659" s="104" t="s">
        <v>7111</v>
      </c>
      <c r="V659" s="104" t="s">
        <v>7483</v>
      </c>
      <c r="W659" s="104"/>
      <c r="X659" s="113"/>
      <c r="Y659" s="109" t="str">
        <f>IF(W659="","", IF(W659="NC","", IF(W659="NE","", IF(W659="NA","",IFERROR(VLOOKUP(W659,Produtos!$A$1:$C$2319,2,FALSE),"Não Cadastrado")))))</f>
        <v/>
      </c>
      <c r="Z659" s="104"/>
      <c r="AA659" s="104"/>
      <c r="AB659" s="104" t="str">
        <f>IF(W659="","",IF(ISNUMBER(W659)=FALSE,"Não se aplica",IFERROR(VLOOKUP(W659,Produtos!$A$1:$C$2319,3,FALSE),"Não Cadastrado")))</f>
        <v/>
      </c>
      <c r="AC659" s="104"/>
      <c r="AD659" s="108"/>
      <c r="AE659" s="107" t="str">
        <f>IF(AC659="","", IF(AC659="NC","", IF(AC659="NE","", IF(AC659="NA","",IFERROR(VLOOKUP(AC659,Produtos!$A$1:$C$2319,2,FALSE),"Não Cadastrado")))))</f>
        <v/>
      </c>
      <c r="AF659" s="104"/>
      <c r="AG659" s="104"/>
      <c r="AH659" s="104" t="str">
        <f>IF(AC659="","",IF(ISNUMBER(AC659)=FALSE,"Não se aplica",IFERROR(VLOOKUP(AC659,Produtos!$A$1:$C$2319,3,FALSE),"Não Cadastrado")))</f>
        <v/>
      </c>
      <c r="AI659" s="104"/>
      <c r="AJ659" s="104" t="str">
        <f>VLOOKUP(Tabela2[[#This Row],[SIEMA]],Siema2025,26,FALSE)</f>
        <v>Em investigação.</v>
      </c>
      <c r="AK659" s="107" t="s">
        <v>7098</v>
      </c>
      <c r="AL659" s="107" t="s">
        <v>7234</v>
      </c>
      <c r="AM659" s="107" t="s">
        <v>7112</v>
      </c>
      <c r="AN659" s="108" t="str">
        <f>VLOOKUP(Tabela2[[#This Row],[SIEMA]],Siema2025,51,FALSE)</f>
        <v/>
      </c>
      <c r="AO659" s="108" t="str">
        <f>VLOOKUP(Tabela2[[#This Row],[SIEMA]],Siema2025,53,FALSE)</f>
        <v/>
      </c>
      <c r="AP659" s="108" t="str">
        <f>VLOOKUP(Tabela2[[#This Row],[SIEMA]],Siema2025,55,FALSE)</f>
        <v/>
      </c>
      <c r="AQ659" s="108" t="str">
        <f>VLOOKUP(Tabela2[[#This Row],[SIEMA]],Siema2025,57,FALSE)</f>
        <v/>
      </c>
      <c r="AR659" s="108" t="str">
        <f>VLOOKUP(Tabela2[[#This Row],[SIEMA]],Siema2025,59,FALSE)</f>
        <v/>
      </c>
      <c r="AS659" s="108" t="str">
        <f>VLOOKUP(Tabela2[[#This Row],[SIEMA]],Siema2025,61,FALSE)</f>
        <v>X</v>
      </c>
      <c r="AT659" s="108" t="str">
        <f>VLOOKUP(Tabela2[[#This Row],[SIEMA]],Siema2025,63,FALSE)</f>
        <v/>
      </c>
      <c r="AU659" s="108" t="str">
        <f>VLOOKUP(Tabela2[[#This Row],[SIEMA]],Siema2025,65,FALSE)</f>
        <v/>
      </c>
      <c r="AV659" s="108" t="str">
        <f>VLOOKUP(Tabela2[[#This Row],[SIEMA]],Siema2025,67,FALSE)</f>
        <v/>
      </c>
      <c r="AW659" s="108" t="str">
        <f>VLOOKUP(Tabela2[[#This Row],[SIEMA]],Siema2025,69,FALSE)</f>
        <v/>
      </c>
      <c r="AX659" s="108" t="str">
        <f>VLOOKUP(Tabela2[[#This Row],[SIEMA]],Siema2025,71,FALSE)</f>
        <v/>
      </c>
      <c r="AY659" s="108" t="str">
        <f>VLOOKUP(Tabela2[[#This Row],[SIEMA]],Siema2025,73,FALSE)</f>
        <v/>
      </c>
      <c r="AZ659" s="108" t="str">
        <f>VLOOKUP(Tabela2[[#This Row],[SIEMA]],Siema2025,75,FALSE)</f>
        <v/>
      </c>
      <c r="BA659" s="108" t="str">
        <f>VLOOKUP(Tabela2[[#This Row],[SIEMA]],Siema2025,77,FALSE)</f>
        <v/>
      </c>
      <c r="BB659" s="108" t="str">
        <f>VLOOKUP(Tabela2[[#This Row],[SIEMA]],Siema2025,79,FALSE)</f>
        <v/>
      </c>
      <c r="BC659" s="108" t="str">
        <f>IF(Tabela2[[#This Row],[Outro(s) ]] = "X", "PREENCHER","NA")</f>
        <v>NA</v>
      </c>
      <c r="BD659" s="108" t="str">
        <f>VLOOKUP(Tabela2[[#This Row],[SIEMA]],Siema2025,82,FALSE)</f>
        <v/>
      </c>
      <c r="BE659" s="108" t="str">
        <f>VLOOKUP(Tabela2[[#This Row],[SIEMA]],Siema2025,81,FALSE)</f>
        <v/>
      </c>
      <c r="BF659" s="110" t="str">
        <f>VLOOKUP(Tabela2[[#This Row],[SIEMA]],Siema2025,28,FALSE)</f>
        <v>Petróleo Brasileiro S.A. - PETROBRAS</v>
      </c>
      <c r="BG659" s="110"/>
      <c r="BH659" s="111">
        <v>33000167000101</v>
      </c>
      <c r="BI659" s="112" t="str">
        <f>VLOOKUP(Tabela2[[#This Row],[SIEMA]],Siema2025,107,FALSE)</f>
        <v>Não</v>
      </c>
      <c r="BJ659" s="107" t="s">
        <v>7099</v>
      </c>
      <c r="BK659" s="104" t="s">
        <v>2696</v>
      </c>
      <c r="BL659" s="140">
        <v>45933</v>
      </c>
      <c r="BM659" s="108">
        <f ca="1">IF(Tabela2[[#This Row],[Data de atendimento do Ibama (considerar o primeiro documento/ação)]]="",_xlfn.DAYS(TODAY(),J659),_xlfn.DAYS(Tabela2[[#This Row],[Data de atendimento do Ibama (considerar o primeiro documento/ação)]],J659))</f>
        <v>16</v>
      </c>
      <c r="BN659" s="108" t="str">
        <f>IF(Tabela2[[#This Row],[Atendido pelo Ibama ("Não" ou "Sim")]]="Não","Preencher", IF(Tabela2[[#This Row],[Atendido pelo Ibama ("Não" ou "Sim")]]="Sim","NA",""))</f>
        <v>NA</v>
      </c>
      <c r="BO659" s="114" t="s">
        <v>7100</v>
      </c>
      <c r="BP659" s="108" t="str">
        <f>IF(Tabela2[[#This Row],[Forma de atendimento (primeiro documento/ação)]]= "Outros (especificar)", "PREENCHER","NA")</f>
        <v>NA</v>
      </c>
      <c r="BQ659" s="106" t="s">
        <v>123</v>
      </c>
      <c r="BR659" s="108" t="str">
        <f>IF(Tabela2[[#This Row],[Equipe do Ibama foi a campo? Houve sobrevoo do Poseidon?]] = "Sim", "PREENCHER","NA")</f>
        <v>NA</v>
      </c>
      <c r="BS659" s="108" t="str">
        <f>IF(Tabela2[[#This Row],[Se sim, foi emitida Ordem de Emergência? (informações vinculada à coluna CK)]] = "Sim", "PREENCHER","NA")</f>
        <v>NA</v>
      </c>
      <c r="BT659" s="108" t="s">
        <v>7101</v>
      </c>
      <c r="BU659" s="108" t="s">
        <v>2696</v>
      </c>
      <c r="BV659" s="108" t="s">
        <v>123</v>
      </c>
      <c r="BW659" s="108" t="s">
        <v>2696</v>
      </c>
      <c r="BX659" s="106" t="s">
        <v>7102</v>
      </c>
      <c r="BY659" s="140">
        <v>46181</v>
      </c>
      <c r="BZ659" s="104">
        <f>IF(Tabela2[[#This Row],[Data do documento de encerramento]]="NA","NA",IF(Tabela2[[#This Row],[Data do documento de encerramento]]="","Pendente de conclusão/ encerramento",_xlfn.DAYS(Tabela2[[#This Row],[Data do documento de encerramento]],J659)))</f>
        <v>264</v>
      </c>
      <c r="CA659" s="115" t="s">
        <v>7235</v>
      </c>
      <c r="CB659" s="107" t="s">
        <v>7907</v>
      </c>
      <c r="CC659" s="206" t="s">
        <v>7148</v>
      </c>
      <c r="CD659" s="107" t="s">
        <v>123</v>
      </c>
      <c r="CE659" s="107" t="s">
        <v>123</v>
      </c>
      <c r="CF659" s="107" t="s">
        <v>7105</v>
      </c>
    </row>
    <row r="660" spans="1:84" ht="60.75">
      <c r="A660" s="169">
        <v>202592018041</v>
      </c>
      <c r="B660" s="170" t="s">
        <v>10016</v>
      </c>
      <c r="C660" s="108" t="s">
        <v>7135</v>
      </c>
      <c r="D660" s="106" t="s">
        <v>637</v>
      </c>
      <c r="E660" s="106" t="s">
        <v>8610</v>
      </c>
      <c r="F660" s="106"/>
      <c r="G660" s="106" t="s">
        <v>10017</v>
      </c>
      <c r="H660" s="106" t="s">
        <v>10018</v>
      </c>
      <c r="I660" s="104" t="str">
        <f>VLOOKUP(Tabela2[[#This Row],[SIEMA]],Siema2025,19,FALSE)</f>
        <v>Campos</v>
      </c>
      <c r="J660" s="105">
        <f>VLOOKUP(Tabela2[[#This Row],[SIEMA]],Siema2025,2,FALSE)</f>
        <v>45918</v>
      </c>
      <c r="K660" s="105" t="str">
        <f>VLOOKUP(Tabela2[[#This Row],[SIEMA]],Siema2025,16,FALSE)</f>
        <v>Quinta</v>
      </c>
      <c r="L660" s="106" t="str">
        <f>IF(Tabela2[[#This Row],[Data]]="","Sem Informação",VLOOKUP(MONTH(Tabela2[[#This Row],[Data]]),'[1]Validação de dados'!$I$1:$J$13,2,0))</f>
        <v>Setembro</v>
      </c>
      <c r="M660" s="104">
        <f>YEAR(Tabela2[[#This Row],[Data]])</f>
        <v>2025</v>
      </c>
      <c r="N660" s="105" t="str">
        <f>VLOOKUP(Tabela2[[#This Row],[SIEMA]],Siema2025,17,FALSE)</f>
        <v>Matutino</v>
      </c>
      <c r="O660" s="105" t="str">
        <f>VLOOKUP(Tabela2[[#This Row],[SIEMA]],Siema2025,5,FALSE)</f>
        <v>Plataforma</v>
      </c>
      <c r="P660" s="104" t="str">
        <f>VLOOKUP(Tabela2[[#This Row],[SIEMA]],Siema2025,21,FALSE)</f>
        <v>Após teste funcional do BOP por ambos os PODs, ao selecionar de volta o POD Amarelo como o ativo, foi identificada a contagem ininterrupta do flowmeter subsea, indicando fluxo contínuo de fluido hidráulico. Neste cenário, a entrada de bomba da HPU do BOP ocorre a cada 3 min.</v>
      </c>
      <c r="Q660" s="104" t="s">
        <v>7094</v>
      </c>
      <c r="R660" s="104" t="s">
        <v>7791</v>
      </c>
      <c r="S660" s="107" t="s">
        <v>7147</v>
      </c>
      <c r="T660" s="104" t="s">
        <v>10019</v>
      </c>
      <c r="U660" s="104" t="s">
        <v>7111</v>
      </c>
      <c r="V660" s="104" t="str">
        <f>IF(Q660="","",IF(ISNUMBER(Q660)=FALSE,"Não se aplica",IFERROR(VLOOKUP(Q660,Produtos!$A$1:$C$2319,3,FALSE),"Não Cadastrado")))</f>
        <v>Não se aplica</v>
      </c>
      <c r="W660" s="104"/>
      <c r="X660" s="113"/>
      <c r="Y660" s="109" t="str">
        <f>IF(W660="","", IF(W660="NC","", IF(W660="NE","", IF(W660="NA","",IFERROR(VLOOKUP(W660,Produtos!$A$1:$C$2319,2,FALSE),"Não Cadastrado")))))</f>
        <v/>
      </c>
      <c r="Z660" s="104"/>
      <c r="AA660" s="104"/>
      <c r="AB660" s="104" t="str">
        <f>IF(W660="","",IF(ISNUMBER(W660)=FALSE,"Não se aplica",IFERROR(VLOOKUP(W660,Produtos!$A$1:$C$2319,3,FALSE),"Não Cadastrado")))</f>
        <v/>
      </c>
      <c r="AC660" s="104"/>
      <c r="AD660" s="108"/>
      <c r="AE660" s="107" t="str">
        <f>IF(AC660="","", IF(AC660="NC","", IF(AC660="NE","", IF(AC660="NA","",IFERROR(VLOOKUP(AC660,Produtos!$A$1:$C$2319,2,FALSE),"Não Cadastrado")))))</f>
        <v/>
      </c>
      <c r="AF660" s="104"/>
      <c r="AG660" s="104"/>
      <c r="AH660" s="104" t="str">
        <f>IF(AC660="","",IF(ISNUMBER(AC660)=FALSE,"Não se aplica",IFERROR(VLOOKUP(AC660,Produtos!$A$1:$C$2319,3,FALSE),"Não Cadastrado")))</f>
        <v/>
      </c>
      <c r="AI660" s="104"/>
      <c r="AJ660" s="104" t="str">
        <f>VLOOKUP(Tabela2[[#This Row],[SIEMA]],Siema2025,26,FALSE)</f>
        <v>Em investigação.</v>
      </c>
      <c r="AK660" s="107" t="s">
        <v>7112</v>
      </c>
      <c r="AL660" s="107"/>
      <c r="AM660" s="107"/>
      <c r="AN660" s="108" t="str">
        <f>VLOOKUP(Tabela2[[#This Row],[SIEMA]],Siema2025,51,FALSE)</f>
        <v/>
      </c>
      <c r="AO660" s="108" t="str">
        <f>VLOOKUP(Tabela2[[#This Row],[SIEMA]],Siema2025,53,FALSE)</f>
        <v/>
      </c>
      <c r="AP660" s="108" t="str">
        <f>VLOOKUP(Tabela2[[#This Row],[SIEMA]],Siema2025,55,FALSE)</f>
        <v/>
      </c>
      <c r="AQ660" s="108" t="str">
        <f>VLOOKUP(Tabela2[[#This Row],[SIEMA]],Siema2025,57,FALSE)</f>
        <v/>
      </c>
      <c r="AR660" s="108" t="str">
        <f>VLOOKUP(Tabela2[[#This Row],[SIEMA]],Siema2025,59,FALSE)</f>
        <v/>
      </c>
      <c r="AS660" s="108" t="str">
        <f>VLOOKUP(Tabela2[[#This Row],[SIEMA]],Siema2025,61,FALSE)</f>
        <v>X</v>
      </c>
      <c r="AT660" s="108" t="str">
        <f>VLOOKUP(Tabela2[[#This Row],[SIEMA]],Siema2025,63,FALSE)</f>
        <v/>
      </c>
      <c r="AU660" s="108" t="str">
        <f>VLOOKUP(Tabela2[[#This Row],[SIEMA]],Siema2025,65,FALSE)</f>
        <v/>
      </c>
      <c r="AV660" s="108" t="str">
        <f>VLOOKUP(Tabela2[[#This Row],[SIEMA]],Siema2025,67,FALSE)</f>
        <v/>
      </c>
      <c r="AW660" s="108" t="str">
        <f>VLOOKUP(Tabela2[[#This Row],[SIEMA]],Siema2025,69,FALSE)</f>
        <v/>
      </c>
      <c r="AX660" s="108" t="str">
        <f>VLOOKUP(Tabela2[[#This Row],[SIEMA]],Siema2025,71,FALSE)</f>
        <v/>
      </c>
      <c r="AY660" s="108" t="str">
        <f>VLOOKUP(Tabela2[[#This Row],[SIEMA]],Siema2025,73,FALSE)</f>
        <v/>
      </c>
      <c r="AZ660" s="108" t="str">
        <f>VLOOKUP(Tabela2[[#This Row],[SIEMA]],Siema2025,75,FALSE)</f>
        <v/>
      </c>
      <c r="BA660" s="108" t="str">
        <f>VLOOKUP(Tabela2[[#This Row],[SIEMA]],Siema2025,77,FALSE)</f>
        <v/>
      </c>
      <c r="BB660" s="108" t="str">
        <f>VLOOKUP(Tabela2[[#This Row],[SIEMA]],Siema2025,79,FALSE)</f>
        <v/>
      </c>
      <c r="BC660" s="108" t="str">
        <f>IF(Tabela2[[#This Row],[Outro(s) ]] = "X", "PREENCHER","NA")</f>
        <v>NA</v>
      </c>
      <c r="BD660" s="108" t="str">
        <f>VLOOKUP(Tabela2[[#This Row],[SIEMA]],Siema2025,82,FALSE)</f>
        <v/>
      </c>
      <c r="BE660" s="108" t="str">
        <f>VLOOKUP(Tabela2[[#This Row],[SIEMA]],Siema2025,81,FALSE)</f>
        <v/>
      </c>
      <c r="BF660" s="110" t="str">
        <f>VLOOKUP(Tabela2[[#This Row],[SIEMA]],Siema2025,28,FALSE)</f>
        <v>Petrobras</v>
      </c>
      <c r="BG660" s="110"/>
      <c r="BH660" s="111" t="str">
        <f>VLOOKUP(Tabela2[[#This Row],[SIEMA]],Siema2025,29,FALSE)</f>
        <v>33000167000454</v>
      </c>
      <c r="BI660" s="112" t="str">
        <f>VLOOKUP(Tabela2[[#This Row],[SIEMA]],Siema2025,107,FALSE)</f>
        <v>Não</v>
      </c>
      <c r="BJ660" s="107" t="s">
        <v>7099</v>
      </c>
      <c r="BK660" s="104" t="s">
        <v>2696</v>
      </c>
      <c r="BL660" s="140">
        <v>45978</v>
      </c>
      <c r="BM660" s="108">
        <f ca="1">IF(Tabela2[[#This Row],[Data de atendimento do Ibama (considerar o primeiro documento/ação)]]="",_xlfn.DAYS(TODAY(),J660),_xlfn.DAYS(Tabela2[[#This Row],[Data de atendimento do Ibama (considerar o primeiro documento/ação)]],J660))</f>
        <v>60</v>
      </c>
      <c r="BN660" s="108" t="str">
        <f>IF(Tabela2[[#This Row],[Atendido pelo Ibama ("Não" ou "Sim")]]="Não","Preencher", IF(Tabela2[[#This Row],[Atendido pelo Ibama ("Não" ou "Sim")]]="Sim","NA",""))</f>
        <v>NA</v>
      </c>
      <c r="BO660" s="114" t="s">
        <v>7138</v>
      </c>
      <c r="BP660" s="108" t="str">
        <f>IF(Tabela2[[#This Row],[Forma de atendimento (primeiro documento/ação)]]= "Outros (especificar)", "PREENCHER","NA")</f>
        <v>NA</v>
      </c>
      <c r="BQ660" s="106" t="s">
        <v>123</v>
      </c>
      <c r="BR660" s="108" t="str">
        <f>IF(Tabela2[[#This Row],[Equipe do Ibama foi a campo? Houve sobrevoo do Poseidon?]] = "Sim", "PREENCHER","NA")</f>
        <v>NA</v>
      </c>
      <c r="BS660" s="108" t="str">
        <f>IF(Tabela2[[#This Row],[Se sim, foi emitida Ordem de Emergência? (informações vinculada à coluna CK)]] = "Sim", "PREENCHER","NA")</f>
        <v>NA</v>
      </c>
      <c r="BT660" s="108" t="s">
        <v>7101</v>
      </c>
      <c r="BU660" s="108" t="s">
        <v>123</v>
      </c>
      <c r="BV660" s="108" t="s">
        <v>123</v>
      </c>
      <c r="BW660" s="108" t="s">
        <v>123</v>
      </c>
      <c r="BX660" s="106"/>
      <c r="BY660" s="106"/>
      <c r="BZ660" s="104" t="str">
        <f>IF(Tabela2[[#This Row],[Data do documento de encerramento]]="NA","NA",IF(Tabela2[[#This Row],[Data do documento de encerramento]]="","Pendente de conclusão/ encerramento",_xlfn.DAYS(Tabela2[[#This Row],[Data do documento de encerramento]],J660)))</f>
        <v>Pendente de conclusão/ encerramento</v>
      </c>
      <c r="CA660" s="107"/>
      <c r="CB660" s="107"/>
      <c r="CC660" s="115" t="s">
        <v>7204</v>
      </c>
      <c r="CD660" s="107" t="s">
        <v>123</v>
      </c>
      <c r="CE660" s="107" t="s">
        <v>123</v>
      </c>
      <c r="CF660" s="107" t="s">
        <v>7149</v>
      </c>
    </row>
    <row r="661" spans="1:84" ht="45.75" hidden="1">
      <c r="A661" s="169">
        <v>202592014439</v>
      </c>
      <c r="B661" s="170" t="s">
        <v>10020</v>
      </c>
      <c r="C661" s="108" t="str">
        <f>VLOOKUP(Tabela2[[#This Row],[SIEMA]],Siema2025,4,FALSE)</f>
        <v xml:space="preserve"> MG</v>
      </c>
      <c r="D661" s="106" t="str">
        <f>VLOOKUP(Tabela2[[#This Row],[SIEMA]],Siema2025,3,FALSE)</f>
        <v xml:space="preserve">Santo Antônio do Amparo </v>
      </c>
      <c r="E661" s="106" t="s">
        <v>4216</v>
      </c>
      <c r="F661" s="106" t="s">
        <v>10021</v>
      </c>
      <c r="G661" s="106" t="s">
        <v>10022</v>
      </c>
      <c r="H661" s="106" t="s">
        <v>10023</v>
      </c>
      <c r="I661" s="104" t="s">
        <v>7114</v>
      </c>
      <c r="J661" s="105">
        <f>VLOOKUP(Tabela2[[#This Row],[SIEMA]],Siema2025,2,FALSE)</f>
        <v>45919</v>
      </c>
      <c r="K661" s="105" t="str">
        <f>VLOOKUP(Tabela2[[#This Row],[SIEMA]],Siema2025,16,FALSE)</f>
        <v>Sexta</v>
      </c>
      <c r="L661" s="106" t="str">
        <f>IF(Tabela2[[#This Row],[Data]]="","Sem Informação",VLOOKUP(MONTH(Tabela2[[#This Row],[Data]]),'[1]Validação de dados'!$I$1:$J$13,2,0))</f>
        <v>Setembro</v>
      </c>
      <c r="M661" s="104">
        <f>YEAR(Tabela2[[#This Row],[Data]])</f>
        <v>2025</v>
      </c>
      <c r="N661" s="105" t="str">
        <f>VLOOKUP(Tabela2[[#This Row],[SIEMA]],Siema2025,17,FALSE)</f>
        <v>Madrugada</v>
      </c>
      <c r="O661" s="105" t="str">
        <f>VLOOKUP(Tabela2[[#This Row],[SIEMA]],Siema2025,5,FALSE)</f>
        <v>Rodovia</v>
      </c>
      <c r="P661" s="104" t="str">
        <f>VLOOKUP(Tabela2[[#This Row],[SIEMA]],Siema2025,21,FALSE)</f>
        <v/>
      </c>
      <c r="Q661" s="104" t="s">
        <v>7127</v>
      </c>
      <c r="R661" s="104" t="str">
        <f>VLOOKUP(Tabela2[[#This Row],[SIEMA]],Siema2025,10,FALSE)</f>
        <v>Cimento</v>
      </c>
      <c r="S661" s="107" t="str">
        <f>IF(Q661="","", IF(Q661="NC","", IF(Q661="NE","", IF(Q661="NA","",IFERROR(VLOOKUP(Q661,[1]Produtos!$A$1:$C$2319,2,FALSE),"Não Cadastrado")))))</f>
        <v/>
      </c>
      <c r="T661" s="104" t="str">
        <f>VLOOKUP(Tabela2[[#This Row],[SIEMA]],Siema2025,11,FALSE)</f>
        <v>50</v>
      </c>
      <c r="U661" s="104" t="str">
        <f>VLOOKUP(Tabela2[[#This Row],[SIEMA]],Siema2025,12,FALSE)</f>
        <v>KG</v>
      </c>
      <c r="V661" s="104" t="s">
        <v>7483</v>
      </c>
      <c r="W661" s="104"/>
      <c r="X661" s="113" t="str">
        <f>IF(Tabela2[[#This Row],[Origem do acidente]] = "Plataforma", "PREENCHER","NA")</f>
        <v>NA</v>
      </c>
      <c r="Y661" s="109" t="str">
        <f>IF(W661="","", IF(W661="NC","", IF(W661="NE","", IF(W661="NA","",IFERROR(VLOOKUP(W661,Produtos!$A$1:$C$2319,2,FALSE),"Não Cadastrado")))))</f>
        <v/>
      </c>
      <c r="Z661" s="104"/>
      <c r="AA661" s="104"/>
      <c r="AB661" s="104" t="str">
        <f>IF(W661="","",IF(ISNUMBER(W661)=FALSE,"Não se aplica",IFERROR(VLOOKUP(W661,Produtos!$A$1:$C$2319,3,FALSE),"Não Cadastrado")))</f>
        <v/>
      </c>
      <c r="AC661" s="104"/>
      <c r="AD661" s="108" t="str">
        <f>IF(Tabela2[[#This Row],[Origem do acidente]] = "Plataforma", "PREENCHER","NA")</f>
        <v>NA</v>
      </c>
      <c r="AE661" s="107" t="str">
        <f>IF(AC661="","", IF(AC661="NC","", IF(AC661="NE","", IF(AC661="NA","",IFERROR(VLOOKUP(AC661,Produtos!$A$1:$C$2319,2,FALSE),"Não Cadastrado")))))</f>
        <v/>
      </c>
      <c r="AF661" s="104"/>
      <c r="AG661" s="104"/>
      <c r="AH661" s="104" t="str">
        <f>IF(AC661="","",IF(ISNUMBER(AC661)=FALSE,"Não se aplica",IFERROR(VLOOKUP(AC661,Produtos!$A$1:$C$2319,3,FALSE),"Não Cadastrado")))</f>
        <v/>
      </c>
      <c r="AI661" s="104"/>
      <c r="AJ661" s="104" t="s">
        <v>10024</v>
      </c>
      <c r="AK661" s="107" t="s">
        <v>7190</v>
      </c>
      <c r="AL661" s="107" t="s">
        <v>7363</v>
      </c>
      <c r="AM661" s="107" t="s">
        <v>7182</v>
      </c>
      <c r="AN661" s="108" t="str">
        <f>VLOOKUP(Tabela2[[#This Row],[SIEMA]],Siema2025,51,FALSE)</f>
        <v/>
      </c>
      <c r="AO661" s="108" t="str">
        <f>VLOOKUP(Tabela2[[#This Row],[SIEMA]],Siema2025,53,FALSE)</f>
        <v/>
      </c>
      <c r="AP661" s="108" t="str">
        <f>VLOOKUP(Tabela2[[#This Row],[SIEMA]],Siema2025,55,FALSE)</f>
        <v/>
      </c>
      <c r="AQ661" s="108" t="str">
        <f>VLOOKUP(Tabela2[[#This Row],[SIEMA]],Siema2025,57,FALSE)</f>
        <v/>
      </c>
      <c r="AR661" s="108" t="str">
        <f>VLOOKUP(Tabela2[[#This Row],[SIEMA]],Siema2025,59,FALSE)</f>
        <v/>
      </c>
      <c r="AS661" s="108" t="str">
        <f>VLOOKUP(Tabela2[[#This Row],[SIEMA]],Siema2025,61,FALSE)</f>
        <v/>
      </c>
      <c r="AT661" s="108" t="str">
        <f>VLOOKUP(Tabela2[[#This Row],[SIEMA]],Siema2025,63,FALSE)</f>
        <v/>
      </c>
      <c r="AU661" s="108" t="str">
        <f>VLOOKUP(Tabela2[[#This Row],[SIEMA]],Siema2025,65,FALSE)</f>
        <v>X</v>
      </c>
      <c r="AV661" s="108" t="str">
        <f>VLOOKUP(Tabela2[[#This Row],[SIEMA]],Siema2025,67,FALSE)</f>
        <v/>
      </c>
      <c r="AW661" s="108" t="str">
        <f>VLOOKUP(Tabela2[[#This Row],[SIEMA]],Siema2025,69,FALSE)</f>
        <v/>
      </c>
      <c r="AX661" s="108" t="str">
        <f>VLOOKUP(Tabela2[[#This Row],[SIEMA]],Siema2025,71,FALSE)</f>
        <v/>
      </c>
      <c r="AY661" s="108" t="str">
        <f>VLOOKUP(Tabela2[[#This Row],[SIEMA]],Siema2025,73,FALSE)</f>
        <v/>
      </c>
      <c r="AZ661" s="108" t="str">
        <f>VLOOKUP(Tabela2[[#This Row],[SIEMA]],Siema2025,75,FALSE)</f>
        <v/>
      </c>
      <c r="BA661" s="108" t="str">
        <f>VLOOKUP(Tabela2[[#This Row],[SIEMA]],Siema2025,77,FALSE)</f>
        <v/>
      </c>
      <c r="BB661" s="108" t="str">
        <f>VLOOKUP(Tabela2[[#This Row],[SIEMA]],Siema2025,79,FALSE)</f>
        <v/>
      </c>
      <c r="BC661" s="108" t="str">
        <f>IF(Tabela2[[#This Row],[Outro(s) ]] = "X", "PREENCHER","NA")</f>
        <v>NA</v>
      </c>
      <c r="BD661" s="108" t="str">
        <f>VLOOKUP(Tabela2[[#This Row],[SIEMA]],Siema2025,82,FALSE)</f>
        <v/>
      </c>
      <c r="BE661" s="108" t="str">
        <f>VLOOKUP(Tabela2[[#This Row],[SIEMA]],Siema2025,81,FALSE)</f>
        <v/>
      </c>
      <c r="BF661" s="110" t="str">
        <f>VLOOKUP(Tabela2[[#This Row],[SIEMA]],Siema2025,28,FALSE)</f>
        <v>THIAGO CESAREZ DIAS</v>
      </c>
      <c r="BG661" s="110"/>
      <c r="BH661" s="111" t="str">
        <f>VLOOKUP(Tabela2[[#This Row],[SIEMA]],Siema2025,29,FALSE)</f>
        <v>06654438620</v>
      </c>
      <c r="BI661" s="112" t="str">
        <f>VLOOKUP(Tabela2[[#This Row],[SIEMA]],Siema2025,107,FALSE)</f>
        <v>Não</v>
      </c>
      <c r="BJ661" s="107" t="s">
        <v>7099</v>
      </c>
      <c r="BK661" s="104" t="s">
        <v>2696</v>
      </c>
      <c r="BL661" s="140">
        <v>45923</v>
      </c>
      <c r="BM661" s="108">
        <f ca="1">IF(Tabela2[[#This Row],[Data de atendimento do Ibama (considerar o primeiro documento/ação)]]="",_xlfn.DAYS(TODAY(),J661),_xlfn.DAYS(Tabela2[[#This Row],[Data de atendimento do Ibama (considerar o primeiro documento/ação)]],J661))</f>
        <v>4</v>
      </c>
      <c r="BN661" s="108" t="str">
        <f>IF(Tabela2[[#This Row],[Atendido pelo Ibama ("Não" ou "Sim")]]="Não","Preencher", IF(Tabela2[[#This Row],[Atendido pelo Ibama ("Não" ou "Sim")]]="Sim","NA",""))</f>
        <v>NA</v>
      </c>
      <c r="BO661" s="114" t="s">
        <v>7100</v>
      </c>
      <c r="BP661" s="108" t="str">
        <f>IF(Tabela2[[#This Row],[Forma de atendimento (primeiro documento/ação)]]= "Outros (especificar)", "PREENCHER","NA")</f>
        <v>NA</v>
      </c>
      <c r="BQ661" s="106" t="s">
        <v>123</v>
      </c>
      <c r="BR661" s="108" t="str">
        <f>IF(Tabela2[[#This Row],[Equipe do Ibama foi a campo? Houve sobrevoo do Poseidon?]] = "Sim", "PREENCHER","NA")</f>
        <v>NA</v>
      </c>
      <c r="BS661" s="108" t="str">
        <f>IF(Tabela2[[#This Row],[Se sim, foi emitida Ordem de Emergência? (informações vinculada à coluna CK)]] = "Sim", "PREENCHER","NA")</f>
        <v>NA</v>
      </c>
      <c r="BT661" s="108" t="s">
        <v>7126</v>
      </c>
      <c r="BU661" s="108" t="s">
        <v>2696</v>
      </c>
      <c r="BV661" s="108" t="s">
        <v>123</v>
      </c>
      <c r="BW661" s="108" t="s">
        <v>2696</v>
      </c>
      <c r="BX661" s="106" t="s">
        <v>7102</v>
      </c>
      <c r="BY661" s="140">
        <v>45966</v>
      </c>
      <c r="BZ661" s="104">
        <f>IF(Tabela2[[#This Row],[Data do documento de encerramento]]="NA","NA",IF(Tabela2[[#This Row],[Data do documento de encerramento]]="","Pendente de conclusão/ encerramento",_xlfn.DAYS(Tabela2[[#This Row],[Data do documento de encerramento]],J661)))</f>
        <v>47</v>
      </c>
      <c r="CA661" s="107" t="s">
        <v>10025</v>
      </c>
      <c r="CB661" s="107"/>
      <c r="CC661" s="107"/>
      <c r="CD661" s="107"/>
      <c r="CE661" s="107"/>
      <c r="CF661" s="107"/>
    </row>
    <row r="662" spans="1:84" ht="15" customHeight="1">
      <c r="A662" s="169">
        <v>202592079200</v>
      </c>
      <c r="B662" s="170" t="s">
        <v>10026</v>
      </c>
      <c r="C662" s="108" t="s">
        <v>7135</v>
      </c>
      <c r="D662" s="106" t="s">
        <v>637</v>
      </c>
      <c r="E662" s="106" t="s">
        <v>8137</v>
      </c>
      <c r="F662" s="106"/>
      <c r="G662" s="106" t="s">
        <v>9741</v>
      </c>
      <c r="H662" s="106" t="s">
        <v>9592</v>
      </c>
      <c r="I662" s="104" t="str">
        <f>VLOOKUP(Tabela2[[#This Row],[SIEMA]],Siema2025,19,FALSE)</f>
        <v>Campos</v>
      </c>
      <c r="J662" s="105">
        <f>VLOOKUP(Tabela2[[#This Row],[SIEMA]],Siema2025,2,FALSE)</f>
        <v>45919</v>
      </c>
      <c r="K662" s="105" t="str">
        <f>VLOOKUP(Tabela2[[#This Row],[SIEMA]],Siema2025,16,FALSE)</f>
        <v>Sexta</v>
      </c>
      <c r="L662" s="106" t="str">
        <f>IF(Tabela2[[#This Row],[Data]]="","Sem Informação",VLOOKUP(MONTH(Tabela2[[#This Row],[Data]]),'[1]Validação de dados'!$I$1:$J$13,2,0))</f>
        <v>Setembro</v>
      </c>
      <c r="M662" s="104">
        <f>YEAR(Tabela2[[#This Row],[Data]])</f>
        <v>2025</v>
      </c>
      <c r="N662" s="105" t="str">
        <f>VLOOKUP(Tabela2[[#This Row],[SIEMA]],Siema2025,17,FALSE)</f>
        <v>Vespertino</v>
      </c>
      <c r="O662" s="105" t="str">
        <f>VLOOKUP(Tabela2[[#This Row],[SIEMA]],Siema2025,5,FALSE)</f>
        <v>Plataforma</v>
      </c>
      <c r="P662" s="104" t="str">
        <f>VLOOKUP(Tabela2[[#This Row],[SIEMA]],Siema2025,21,FALSE)</f>
        <v>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v>
      </c>
      <c r="Q662" s="104" t="s">
        <v>7094</v>
      </c>
      <c r="R662" t="s">
        <v>7202</v>
      </c>
      <c r="S662" s="107" t="s">
        <v>7147</v>
      </c>
      <c r="T662" s="104" t="s">
        <v>3183</v>
      </c>
      <c r="U662" s="104" t="s">
        <v>7111</v>
      </c>
      <c r="V662" s="104" t="s">
        <v>637</v>
      </c>
      <c r="W662" s="104"/>
      <c r="X662" s="113"/>
      <c r="Y662" s="109" t="str">
        <f>IF(W662="","", IF(W662="NC","", IF(W662="NE","", IF(W662="NA","",IFERROR(VLOOKUP(W662,Produtos!$A$1:$C$2319,2,FALSE),"Não Cadastrado")))))</f>
        <v/>
      </c>
      <c r="Z662" s="104"/>
      <c r="AA662" s="104"/>
      <c r="AB662" s="104" t="str">
        <f>IF(W662="","",IF(ISNUMBER(W662)=FALSE,"Não se aplica",IFERROR(VLOOKUP(W662,Produtos!$A$1:$C$2319,3,FALSE),"Não Cadastrado")))</f>
        <v/>
      </c>
      <c r="AC662" s="104"/>
      <c r="AD662" s="108"/>
      <c r="AE662" s="107" t="str">
        <f>IF(AC662="","", IF(AC662="NC","", IF(AC662="NE","", IF(AC662="NA","",IFERROR(VLOOKUP(AC662,Produtos!$A$1:$C$2319,2,FALSE),"Não Cadastrado")))))</f>
        <v/>
      </c>
      <c r="AF662" s="104"/>
      <c r="AG662" s="104"/>
      <c r="AH662" s="104" t="str">
        <f>IF(AC662="","",IF(ISNUMBER(AC662)=FALSE,"Não se aplica",IFERROR(VLOOKUP(AC662,Produtos!$A$1:$C$2319,3,FALSE),"Não Cadastrado")))</f>
        <v/>
      </c>
      <c r="AI662" s="104"/>
      <c r="AJ662" s="104" t="str">
        <f>VLOOKUP(Tabela2[[#This Row],[SIEMA]],Siema2025,26,FALSE)</f>
        <v>Em investigação.</v>
      </c>
      <c r="AK662" s="107" t="s">
        <v>6834</v>
      </c>
      <c r="AL662" s="107"/>
      <c r="AM662" s="107"/>
      <c r="AN662" s="108" t="str">
        <f>VLOOKUP(Tabela2[[#This Row],[SIEMA]],Siema2025,51,FALSE)</f>
        <v/>
      </c>
      <c r="AO662" s="108" t="str">
        <f>VLOOKUP(Tabela2[[#This Row],[SIEMA]],Siema2025,53,FALSE)</f>
        <v/>
      </c>
      <c r="AP662" s="108" t="str">
        <f>VLOOKUP(Tabela2[[#This Row],[SIEMA]],Siema2025,55,FALSE)</f>
        <v/>
      </c>
      <c r="AQ662" s="108" t="str">
        <f>VLOOKUP(Tabela2[[#This Row],[SIEMA]],Siema2025,57,FALSE)</f>
        <v/>
      </c>
      <c r="AR662" s="108" t="str">
        <f>VLOOKUP(Tabela2[[#This Row],[SIEMA]],Siema2025,59,FALSE)</f>
        <v/>
      </c>
      <c r="AS662" s="108" t="str">
        <f>VLOOKUP(Tabela2[[#This Row],[SIEMA]],Siema2025,61,FALSE)</f>
        <v>X</v>
      </c>
      <c r="AT662" s="108" t="str">
        <f>VLOOKUP(Tabela2[[#This Row],[SIEMA]],Siema2025,63,FALSE)</f>
        <v/>
      </c>
      <c r="AU662" s="108" t="str">
        <f>VLOOKUP(Tabela2[[#This Row],[SIEMA]],Siema2025,65,FALSE)</f>
        <v/>
      </c>
      <c r="AV662" s="108" t="str">
        <f>VLOOKUP(Tabela2[[#This Row],[SIEMA]],Siema2025,67,FALSE)</f>
        <v/>
      </c>
      <c r="AW662" s="108" t="str">
        <f>VLOOKUP(Tabela2[[#This Row],[SIEMA]],Siema2025,69,FALSE)</f>
        <v/>
      </c>
      <c r="AX662" s="108" t="str">
        <f>VLOOKUP(Tabela2[[#This Row],[SIEMA]],Siema2025,71,FALSE)</f>
        <v/>
      </c>
      <c r="AY662" s="108" t="str">
        <f>VLOOKUP(Tabela2[[#This Row],[SIEMA]],Siema2025,73,FALSE)</f>
        <v/>
      </c>
      <c r="AZ662" s="108" t="str">
        <f>VLOOKUP(Tabela2[[#This Row],[SIEMA]],Siema2025,75,FALSE)</f>
        <v/>
      </c>
      <c r="BA662" s="108" t="str">
        <f>VLOOKUP(Tabela2[[#This Row],[SIEMA]],Siema2025,77,FALSE)</f>
        <v/>
      </c>
      <c r="BB662" s="108" t="str">
        <f>VLOOKUP(Tabela2[[#This Row],[SIEMA]],Siema2025,79,FALSE)</f>
        <v/>
      </c>
      <c r="BC662" s="108" t="str">
        <f>IF(Tabela2[[#This Row],[Outro(s) ]] = "X", "PREENCHER","NA")</f>
        <v>NA</v>
      </c>
      <c r="BD662" s="108" t="str">
        <f>VLOOKUP(Tabela2[[#This Row],[SIEMA]],Siema2025,82,FALSE)</f>
        <v/>
      </c>
      <c r="BE662" s="108" t="str">
        <f>VLOOKUP(Tabela2[[#This Row],[SIEMA]],Siema2025,81,FALSE)</f>
        <v/>
      </c>
      <c r="BF662" s="110" t="str">
        <f>VLOOKUP(Tabela2[[#This Row],[SIEMA]],Siema2025,28,FALSE)</f>
        <v>Petrobras</v>
      </c>
      <c r="BG662" s="110"/>
      <c r="BH662" s="111" t="str">
        <f>VLOOKUP(Tabela2[[#This Row],[SIEMA]],Siema2025,29,FALSE)</f>
        <v>33000167100750</v>
      </c>
      <c r="BI662" s="112" t="str">
        <f>VLOOKUP(Tabela2[[#This Row],[SIEMA]],Siema2025,107,FALSE)</f>
        <v>Não</v>
      </c>
      <c r="BJ662" s="107" t="s">
        <v>7099</v>
      </c>
      <c r="BK662" s="104" t="s">
        <v>2696</v>
      </c>
      <c r="BL662" s="140">
        <v>45978</v>
      </c>
      <c r="BM662" s="108">
        <f ca="1">IF(Tabela2[[#This Row],[Data de atendimento do Ibama (considerar o primeiro documento/ação)]]="",_xlfn.DAYS(TODAY(),J662),_xlfn.DAYS(Tabela2[[#This Row],[Data de atendimento do Ibama (considerar o primeiro documento/ação)]],J662))</f>
        <v>59</v>
      </c>
      <c r="BN662" s="108" t="str">
        <f>IF(Tabela2[[#This Row],[Atendido pelo Ibama ("Não" ou "Sim")]]="Não","Preencher", IF(Tabela2[[#This Row],[Atendido pelo Ibama ("Não" ou "Sim")]]="Sim","NA",""))</f>
        <v>NA</v>
      </c>
      <c r="BO662" s="114" t="s">
        <v>7138</v>
      </c>
      <c r="BP662" s="108" t="str">
        <f>IF(Tabela2[[#This Row],[Forma de atendimento (primeiro documento/ação)]]= "Outros (especificar)", "PREENCHER","NA")</f>
        <v>NA</v>
      </c>
      <c r="BQ662" s="106" t="s">
        <v>123</v>
      </c>
      <c r="BR662" s="108" t="str">
        <f>IF(Tabela2[[#This Row],[Equipe do Ibama foi a campo? Houve sobrevoo do Poseidon?]] = "Sim", "PREENCHER","NA")</f>
        <v>NA</v>
      </c>
      <c r="BS662" s="108" t="str">
        <f>IF(Tabela2[[#This Row],[Se sim, foi emitida Ordem de Emergência? (informações vinculada à coluna CK)]] = "Sim", "PREENCHER","NA")</f>
        <v>NA</v>
      </c>
      <c r="BT662" s="108" t="s">
        <v>7115</v>
      </c>
      <c r="BU662" s="108" t="s">
        <v>123</v>
      </c>
      <c r="BV662" s="108" t="s">
        <v>2696</v>
      </c>
      <c r="BW662" s="108" t="s">
        <v>123</v>
      </c>
      <c r="BX662" s="106"/>
      <c r="BY662" s="106"/>
      <c r="BZ662" s="104" t="str">
        <f>IF(Tabela2[[#This Row],[Data do documento de encerramento]]="NA","NA",IF(Tabela2[[#This Row],[Data do documento de encerramento]]="","Pendente de conclusão/ encerramento",_xlfn.DAYS(Tabela2[[#This Row],[Data do documento de encerramento]],J662)))</f>
        <v>Pendente de conclusão/ encerramento</v>
      </c>
      <c r="CA662" s="107"/>
      <c r="CB662" s="107"/>
      <c r="CC662" s="107" t="s">
        <v>7204</v>
      </c>
      <c r="CD662" s="107" t="s">
        <v>123</v>
      </c>
      <c r="CE662" s="107" t="s">
        <v>123</v>
      </c>
      <c r="CF662" s="107" t="s">
        <v>7149</v>
      </c>
    </row>
    <row r="663" spans="1:84" ht="15" hidden="1" customHeight="1">
      <c r="A663" s="169">
        <v>202592061215</v>
      </c>
      <c r="B663" s="170" t="s">
        <v>10027</v>
      </c>
      <c r="C663" s="108" t="str">
        <f>VLOOKUP(Tabela2[[#This Row],[SIEMA]],Siema2025,4,FALSE)</f>
        <v xml:space="preserve"> MT</v>
      </c>
      <c r="D663" s="106" t="str">
        <f>VLOOKUP(Tabela2[[#This Row],[SIEMA]],Siema2025,3,FALSE)</f>
        <v xml:space="preserve">Primavera do Leste </v>
      </c>
      <c r="E663" s="106" t="str">
        <f>VLOOKUP(Tabela2[[#This Row],[SIEMA]],Siema2025,20,FALSE)</f>
        <v>MT-130 km167 (Praça de Pedagio 1) - Primavera do Leste, MT, 78850-000</v>
      </c>
      <c r="F663" s="106" t="s">
        <v>10028</v>
      </c>
      <c r="G663" s="106" t="s">
        <v>10029</v>
      </c>
      <c r="H663" s="106" t="s">
        <v>10030</v>
      </c>
      <c r="I663" s="104" t="s">
        <v>7114</v>
      </c>
      <c r="J663" s="105">
        <f>VLOOKUP(Tabela2[[#This Row],[SIEMA]],Siema2025,2,FALSE)</f>
        <v>45920</v>
      </c>
      <c r="K663" s="105" t="str">
        <f>VLOOKUP(Tabela2[[#This Row],[SIEMA]],Siema2025,16,FALSE)</f>
        <v>Sábado</v>
      </c>
      <c r="L663" s="106" t="str">
        <f>IF(Tabela2[[#This Row],[Data]]="","Sem Informação",VLOOKUP(MONTH(Tabela2[[#This Row],[Data]]),'[1]Validação de dados'!$I$1:$J$13,2,0))</f>
        <v>Setembro</v>
      </c>
      <c r="M663" s="104">
        <f>YEAR(Tabela2[[#This Row],[Data]])</f>
        <v>2025</v>
      </c>
      <c r="N663" s="105" t="str">
        <f>VLOOKUP(Tabela2[[#This Row],[SIEMA]],Siema2025,17,FALSE)</f>
        <v>Matutino</v>
      </c>
      <c r="O663" s="105" t="str">
        <f>VLOOKUP(Tabela2[[#This Row],[SIEMA]],Siema2025,5,FALSE)</f>
        <v>Rodovia</v>
      </c>
      <c r="P663" s="104" t="str">
        <f>VLOOKUP(Tabela2[[#This Row],[SIEMA]],Siema2025,21,FALSE)</f>
        <v/>
      </c>
      <c r="Q663" s="104">
        <v>3082</v>
      </c>
      <c r="R663" s="104" t="str">
        <f>VLOOKUP(Tabela2[[#This Row],[SIEMA]],Siema2025,10,FALSE)</f>
        <v/>
      </c>
      <c r="S663" s="107" t="s">
        <v>10031</v>
      </c>
      <c r="T663" s="104" t="s">
        <v>9331</v>
      </c>
      <c r="U663" s="104" t="s">
        <v>7062</v>
      </c>
      <c r="V663" s="104">
        <f>IF(Q663="","",IF(ISNUMBER(Q663)=FALSE,"Não se aplica",IFERROR(VLOOKUP(Q663,Produtos!$A$1:$C$2319,3,FALSE),"Não Cadastrado")))</f>
        <v>9</v>
      </c>
      <c r="W663" s="104" t="str">
        <f>VLOOKUP(Tabela2[[#This Row],[SIEMA]],Siema2025,10,FALSE)</f>
        <v/>
      </c>
      <c r="X663" s="113" t="str">
        <f>IF(Tabela2[[#This Row],[Origem do acidente]] = "Plataforma", "PREENCHER","NA")</f>
        <v>NA</v>
      </c>
      <c r="Y663" s="109" t="str">
        <f>IF(W663="","", IF(W663="NC","", IF(W663="NE","", IF(W663="NA","",IFERROR(VLOOKUP(W663,Produtos!$A$1:$C$2319,2,FALSE),"Não Cadastrado")))))</f>
        <v/>
      </c>
      <c r="Z663" s="104" t="str">
        <f>VLOOKUP(Tabela2[[#This Row],[SIEMA]],Siema2025,11,FALSE)</f>
        <v xml:space="preserve"> </v>
      </c>
      <c r="AA663" s="104" t="str">
        <f>VLOOKUP(Tabela2[[#This Row],[SIEMA]],Siema2025,12,FALSE)</f>
        <v xml:space="preserve"> </v>
      </c>
      <c r="AB663" s="104" t="str">
        <f>IF(W663="","",IF(ISNUMBER(W663)=FALSE,"Não se aplica",IFERROR(VLOOKUP(W663,Produtos!$A$1:$C$2319,3,FALSE),"Não Cadastrado")))</f>
        <v/>
      </c>
      <c r="AC663" s="104"/>
      <c r="AD663" s="108"/>
      <c r="AE663" s="107" t="str">
        <f>IF(AC663="","", IF(AC663="NC","", IF(AC663="NE","", IF(AC663="NA","",IFERROR(VLOOKUP(AC663,Produtos!$A$1:$C$2319,2,FALSE),"Não Cadastrado")))))</f>
        <v/>
      </c>
      <c r="AF663" s="104"/>
      <c r="AG663" s="104"/>
      <c r="AH663" s="104" t="str">
        <f>IF(AC663="","",IF(ISNUMBER(AC663)=FALSE,"Não se aplica",IFERROR(VLOOKUP(AC663,Produtos!$A$1:$C$2319,3,FALSE),"Não Cadastrado")))</f>
        <v/>
      </c>
      <c r="AI663" s="104"/>
      <c r="AJ663" s="104" t="s">
        <v>10032</v>
      </c>
      <c r="AK663" s="107" t="s">
        <v>7190</v>
      </c>
      <c r="AL663" s="107"/>
      <c r="AM663" s="107"/>
      <c r="AN663" s="108" t="str">
        <f>VLOOKUP(Tabela2[[#This Row],[SIEMA]],Siema2025,51,FALSE)</f>
        <v/>
      </c>
      <c r="AO663" s="108" t="str">
        <f>VLOOKUP(Tabela2[[#This Row],[SIEMA]],Siema2025,53,FALSE)</f>
        <v/>
      </c>
      <c r="AP663" s="108" t="str">
        <f>VLOOKUP(Tabela2[[#This Row],[SIEMA]],Siema2025,55,FALSE)</f>
        <v/>
      </c>
      <c r="AQ663" s="108" t="str">
        <f>VLOOKUP(Tabela2[[#This Row],[SIEMA]],Siema2025,57,FALSE)</f>
        <v/>
      </c>
      <c r="AR663" s="108" t="str">
        <f>VLOOKUP(Tabela2[[#This Row],[SIEMA]],Siema2025,59,FALSE)</f>
        <v/>
      </c>
      <c r="AS663" s="108" t="str">
        <f>VLOOKUP(Tabela2[[#This Row],[SIEMA]],Siema2025,61,FALSE)</f>
        <v/>
      </c>
      <c r="AT663" s="108" t="str">
        <f>VLOOKUP(Tabela2[[#This Row],[SIEMA]],Siema2025,63,FALSE)</f>
        <v/>
      </c>
      <c r="AU663" s="108"/>
      <c r="AV663" s="108" t="str">
        <f>VLOOKUP(Tabela2[[#This Row],[SIEMA]],Siema2025,67,FALSE)</f>
        <v/>
      </c>
      <c r="AW663" s="108" t="str">
        <f>VLOOKUP(Tabela2[[#This Row],[SIEMA]],Siema2025,69,FALSE)</f>
        <v/>
      </c>
      <c r="AX663" s="108" t="str">
        <f>VLOOKUP(Tabela2[[#This Row],[SIEMA]],Siema2025,71,FALSE)</f>
        <v/>
      </c>
      <c r="AY663" s="108" t="str">
        <f>VLOOKUP(Tabela2[[#This Row],[SIEMA]],Siema2025,73,FALSE)</f>
        <v/>
      </c>
      <c r="AZ663" s="108" t="str">
        <f>VLOOKUP(Tabela2[[#This Row],[SIEMA]],Siema2025,75,FALSE)</f>
        <v/>
      </c>
      <c r="BA663" s="108" t="str">
        <f>VLOOKUP(Tabela2[[#This Row],[SIEMA]],Siema2025,77,FALSE)</f>
        <v/>
      </c>
      <c r="BB663" s="108" t="str">
        <f>VLOOKUP(Tabela2[[#This Row],[SIEMA]],Siema2025,79,FALSE)</f>
        <v/>
      </c>
      <c r="BC663" s="108" t="str">
        <f>IF(Tabela2[[#This Row],[Outro(s) ]] = "X", "PREENCHER","NA")</f>
        <v>NA</v>
      </c>
      <c r="BD663" s="108" t="str">
        <f>VLOOKUP(Tabela2[[#This Row],[SIEMA]],Siema2025,82,FALSE)</f>
        <v/>
      </c>
      <c r="BE663" s="108" t="s">
        <v>7183</v>
      </c>
      <c r="BF663" s="110" t="str">
        <f>VLOOKUP(Tabela2[[#This Row],[SIEMA]],Siema2025,28,FALSE)</f>
        <v>BRAVO SERVIÇOS LOGISTICOS LTDA</v>
      </c>
      <c r="BG663" s="110"/>
      <c r="BH663" s="111" t="str">
        <f>VLOOKUP(Tabela2[[#This Row],[SIEMA]],Siema2025,29,FALSE)</f>
        <v>00950001000792</v>
      </c>
      <c r="BI663" s="112" t="str">
        <f>VLOOKUP(Tabela2[[#This Row],[SIEMA]],Siema2025,107,FALSE)</f>
        <v>Não</v>
      </c>
      <c r="BJ663" s="107" t="s">
        <v>7113</v>
      </c>
      <c r="BK663" s="104" t="s">
        <v>123</v>
      </c>
      <c r="BL663" s="140"/>
      <c r="BM663" s="108">
        <f ca="1">IF(Tabela2[[#This Row],[Data de atendimento do Ibama (considerar o primeiro documento/ação)]]="",_xlfn.DAYS(TODAY(),J663),_xlfn.DAYS(Tabela2[[#This Row],[Data de atendimento do Ibama (considerar o primeiro documento/ação)]],J663))</f>
        <v>312</v>
      </c>
      <c r="BN663" s="108" t="s">
        <v>7469</v>
      </c>
      <c r="BO663" s="114" t="s">
        <v>637</v>
      </c>
      <c r="BP663" s="108" t="str">
        <f>IF(Tabela2[[#This Row],[Forma de atendimento (primeiro documento/ação)]]= "Outros (especificar)", "PREENCHER","NA")</f>
        <v>NA</v>
      </c>
      <c r="BQ663" s="106" t="s">
        <v>123</v>
      </c>
      <c r="BR663" s="108" t="str">
        <f>IF(Tabela2[[#This Row],[Equipe do Ibama foi a campo? Houve sobrevoo do Poseidon?]] = "Sim", "PREENCHER","NA")</f>
        <v>NA</v>
      </c>
      <c r="BS663" s="108" t="str">
        <f>IF(Tabela2[[#This Row],[Se sim, foi emitida Ordem de Emergência? (informações vinculada à coluna CK)]] = "Sim", "PREENCHER","NA")</f>
        <v>NA</v>
      </c>
      <c r="BT663" s="108" t="s">
        <v>7230</v>
      </c>
      <c r="BU663" s="108" t="str">
        <f>IF(Tabela2[[#This Row],[Houve envio de Informações Pós-acidente (preencher "não se aplica" quando de competência estadual/municipal)]] = "Sim", "PREENCHER","NA")</f>
        <v>NA</v>
      </c>
      <c r="BV663" s="108" t="str">
        <f>IF(Tabela2[[#This Row],[Houve avaliação das informações pós-acidente solicitadas/enviadas?]] = "Sim", "PREENCHER","NA")</f>
        <v>NA</v>
      </c>
      <c r="BW663" s="108" t="str">
        <f>IF(Tabela2[[#This Row],[O Ibama aguarda resposta da empresa/OEMA, etc?]] = "Sim", "PREENCHER","NA")</f>
        <v>NA</v>
      </c>
      <c r="BX663" s="106" t="s">
        <v>7127</v>
      </c>
      <c r="BY663" s="140"/>
      <c r="BZ663" s="104" t="str">
        <f>IF(Tabela2[[#This Row],[Data do documento de encerramento]]="NA","NA",IF(Tabela2[[#This Row],[Data do documento de encerramento]]="","Pendente de conclusão/ encerramento",_xlfn.DAYS(Tabela2[[#This Row],[Data do documento de encerramento]],J663)))</f>
        <v>Pendente de conclusão/ encerramento</v>
      </c>
      <c r="CA663" s="107" t="s">
        <v>10033</v>
      </c>
      <c r="CB663" s="107"/>
      <c r="CC663" s="107"/>
      <c r="CD663" s="107"/>
      <c r="CE663" s="107"/>
      <c r="CF663" s="107"/>
    </row>
    <row r="664" spans="1:84" ht="30.75" hidden="1">
      <c r="A664" s="169">
        <v>202592354020</v>
      </c>
      <c r="B664" s="170" t="s">
        <v>10034</v>
      </c>
      <c r="C664" s="108" t="str">
        <f>VLOOKUP(Tabela2[[#This Row],[SIEMA]],Siema2025,4,FALSE)</f>
        <v xml:space="preserve"> SE</v>
      </c>
      <c r="D664" s="106" t="str">
        <f>VLOOKUP(Tabela2[[#This Row],[SIEMA]],Siema2025,3,FALSE)</f>
        <v xml:space="preserve">Carmópolis </v>
      </c>
      <c r="E664" s="106" t="str">
        <f>VLOOKUP(Tabela2[[#This Row],[SIEMA]],Siema2025,20,FALSE)</f>
        <v>Locação do SAT.CP-0013, Carmópolis-SE</v>
      </c>
      <c r="F664" s="106"/>
      <c r="G664" s="106" t="s">
        <v>10035</v>
      </c>
      <c r="H664" s="106" t="s">
        <v>10036</v>
      </c>
      <c r="I664" s="104" t="s">
        <v>7223</v>
      </c>
      <c r="J664" s="105">
        <f>VLOOKUP(Tabela2[[#This Row],[SIEMA]],Siema2025,2,FALSE)</f>
        <v>45921</v>
      </c>
      <c r="K664" s="105" t="str">
        <f>VLOOKUP(Tabela2[[#This Row],[SIEMA]],Siema2025,16,FALSE)</f>
        <v>Domingo</v>
      </c>
      <c r="L664" s="106" t="str">
        <f>IF(Tabela2[[#This Row],[Data]]="","Sem Informação",VLOOKUP(MONTH(Tabela2[[#This Row],[Data]]),'[1]Validação de dados'!$I$1:$J$13,2,0))</f>
        <v>Setembro</v>
      </c>
      <c r="M664" s="104">
        <f>YEAR(Tabela2[[#This Row],[Data]])</f>
        <v>2025</v>
      </c>
      <c r="N664" s="105" t="str">
        <f>VLOOKUP(Tabela2[[#This Row],[SIEMA]],Siema2025,17,FALSE)</f>
        <v>Matutino</v>
      </c>
      <c r="O664" s="105" t="s">
        <v>145</v>
      </c>
      <c r="P664" s="104" t="str">
        <f>VLOOKUP(Tabela2[[#This Row],[SIEMA]],Siema2025,21,FALSE)</f>
        <v>Poço terrestre</v>
      </c>
      <c r="Q664" s="104" t="s">
        <v>7094</v>
      </c>
      <c r="R664" s="104" t="str">
        <f>VLOOKUP(Tabela2[[#This Row],[SIEMA]],Siema2025,10,FALSE)</f>
        <v>Água de injeção</v>
      </c>
      <c r="S664" s="104"/>
      <c r="T664" s="104" t="str">
        <f>VLOOKUP(Tabela2[[#This Row],[SIEMA]],Siema2025,11,FALSE)</f>
        <v>0.9</v>
      </c>
      <c r="U664" s="104" t="str">
        <f>VLOOKUP(Tabela2[[#This Row],[SIEMA]],Siema2025,12,FALSE)</f>
        <v>M3</v>
      </c>
      <c r="V664" s="104" t="str">
        <f>IF(Q664="","",IF(ISNUMBER(Q664)=FALSE,"Não se aplica",IFERROR(VLOOKUP(Q664,Produtos!$A$1:$C$2319,3,FALSE),"Não Cadastrado")))</f>
        <v>Não se aplica</v>
      </c>
      <c r="W664" s="104"/>
      <c r="X664" s="113" t="str">
        <f>IF(Tabela2[[#This Row],[Origem do acidente]] = "Plataforma", "PREENCHER","NA")</f>
        <v>NA</v>
      </c>
      <c r="Y664" s="109"/>
      <c r="Z664" s="104"/>
      <c r="AA664" s="104" t="str">
        <f>VLOOKUP(Tabela2[[#This Row],[SIEMA]],Siema2025,12,FALSE)</f>
        <v>M3</v>
      </c>
      <c r="AB664" s="104" t="str">
        <f>IF(W664="","",IF(ISNUMBER(W664)=FALSE,"Não se aplica",IFERROR(VLOOKUP(W664,Produtos!$A$1:$C$2319,3,FALSE),"Não Cadastrado")))</f>
        <v/>
      </c>
      <c r="AC664" s="104"/>
      <c r="AD664" s="108" t="str">
        <f>IF(Tabela2[[#This Row],[Origem do acidente]] = "Plataforma", "PREENCHER","NA")</f>
        <v>NA</v>
      </c>
      <c r="AE664" s="107" t="str">
        <f>IF(AC664="","", IF(AC664="NC","", IF(AC664="NE","", IF(AC664="NA","",IFERROR(VLOOKUP(AC664,Produtos!$A$1:$C$2319,2,FALSE),"Não Cadastrado")))))</f>
        <v/>
      </c>
      <c r="AF664" s="104"/>
      <c r="AG664" s="104"/>
      <c r="AH664" s="104" t="str">
        <f>IF(AC664="","",IF(ISNUMBER(AC664)=FALSE,"Não se aplica",IFERROR(VLOOKUP(AC664,Produtos!$A$1:$C$2319,3,FALSE),"Não Cadastrado")))</f>
        <v/>
      </c>
      <c r="AI664" s="104"/>
      <c r="AJ664" s="104" t="str">
        <f>VLOOKUP(Tabela2[[#This Row],[SIEMA]],Siema2025,26,FALSE)</f>
        <v>Falha de integridade da linha de fibra. Furo da linha em fibra de 2%u2019%u2019 do poço 7-CP-1038-SE.</v>
      </c>
      <c r="AK664" s="107" t="s">
        <v>7112</v>
      </c>
      <c r="AL664" s="107"/>
      <c r="AM664" s="107"/>
      <c r="AN664" s="108" t="str">
        <f>VLOOKUP(Tabela2[[#This Row],[SIEMA]],Siema2025,51,FALSE)</f>
        <v/>
      </c>
      <c r="AO664" s="108" t="str">
        <f>VLOOKUP(Tabela2[[#This Row],[SIEMA]],Siema2025,53,FALSE)</f>
        <v/>
      </c>
      <c r="AP664" s="108" t="str">
        <f>VLOOKUP(Tabela2[[#This Row],[SIEMA]],Siema2025,55,FALSE)</f>
        <v/>
      </c>
      <c r="AQ664" s="108" t="str">
        <f>VLOOKUP(Tabela2[[#This Row],[SIEMA]],Siema2025,57,FALSE)</f>
        <v/>
      </c>
      <c r="AR664" s="108" t="str">
        <f>VLOOKUP(Tabela2[[#This Row],[SIEMA]],Siema2025,59,FALSE)</f>
        <v/>
      </c>
      <c r="AS664" s="108" t="str">
        <f>VLOOKUP(Tabela2[[#This Row],[SIEMA]],Siema2025,61,FALSE)</f>
        <v/>
      </c>
      <c r="AT664" s="108" t="str">
        <f>VLOOKUP(Tabela2[[#This Row],[SIEMA]],Siema2025,63,FALSE)</f>
        <v/>
      </c>
      <c r="AU664" s="108" t="s">
        <v>7132</v>
      </c>
      <c r="AV664" s="108" t="str">
        <f>VLOOKUP(Tabela2[[#This Row],[SIEMA]],Siema2025,67,FALSE)</f>
        <v/>
      </c>
      <c r="AW664" s="108" t="str">
        <f>VLOOKUP(Tabela2[[#This Row],[SIEMA]],Siema2025,69,FALSE)</f>
        <v/>
      </c>
      <c r="AX664" s="108" t="str">
        <f>VLOOKUP(Tabela2[[#This Row],[SIEMA]],Siema2025,71,FALSE)</f>
        <v/>
      </c>
      <c r="AY664" s="108" t="str">
        <f>VLOOKUP(Tabela2[[#This Row],[SIEMA]],Siema2025,73,FALSE)</f>
        <v/>
      </c>
      <c r="AZ664" s="108" t="str">
        <f>VLOOKUP(Tabela2[[#This Row],[SIEMA]],Siema2025,75,FALSE)</f>
        <v/>
      </c>
      <c r="BA664" s="108" t="str">
        <f>VLOOKUP(Tabela2[[#This Row],[SIEMA]],Siema2025,77,FALSE)</f>
        <v/>
      </c>
      <c r="BB664" s="108" t="str">
        <f>VLOOKUP(Tabela2[[#This Row],[SIEMA]],Siema2025,79,FALSE)</f>
        <v/>
      </c>
      <c r="BC664" s="108" t="str">
        <f>IF(Tabela2[[#This Row],[Outro(s) ]] = "X", "PREENCHER","NA")</f>
        <v>NA</v>
      </c>
      <c r="BD664" s="108"/>
      <c r="BE664" s="108" t="str">
        <f>VLOOKUP(Tabela2[[#This Row],[SIEMA]],Siema2025,81,FALSE)</f>
        <v/>
      </c>
      <c r="BF664" s="110" t="str">
        <f>VLOOKUP(Tabela2[[#This Row],[SIEMA]],Siema2025,28,FALSE)</f>
        <v>Carmo Energy S.A.</v>
      </c>
      <c r="BG664" s="110"/>
      <c r="BH664" s="111" t="str">
        <f>VLOOKUP(Tabela2[[#This Row],[SIEMA]],Siema2025,29,FALSE)</f>
        <v>41955491000101</v>
      </c>
      <c r="BI664" s="112" t="str">
        <f>VLOOKUP(Tabela2[[#This Row],[SIEMA]],Siema2025,107,FALSE)</f>
        <v>Não</v>
      </c>
      <c r="BJ664" s="107" t="s">
        <v>7113</v>
      </c>
      <c r="BK664" s="104" t="s">
        <v>2696</v>
      </c>
      <c r="BL664" s="140">
        <v>45961</v>
      </c>
      <c r="BM664" s="108">
        <f ca="1">IF(Tabela2[[#This Row],[Data de atendimento do Ibama (considerar o primeiro documento/ação)]]="",_xlfn.DAYS(TODAY(),J664),_xlfn.DAYS(Tabela2[[#This Row],[Data de atendimento do Ibama (considerar o primeiro documento/ação)]],J664))</f>
        <v>40</v>
      </c>
      <c r="BN664" s="108" t="str">
        <f>IF(Tabela2[[#This Row],[Atendido pelo Ibama ("Não" ou "Sim")]]="Não","Preencher", IF(Tabela2[[#This Row],[Atendido pelo Ibama ("Não" ou "Sim")]]="Sim","NA",""))</f>
        <v>NA</v>
      </c>
      <c r="BO664" s="114" t="s">
        <v>7100</v>
      </c>
      <c r="BP664" s="108" t="str">
        <f>IF(Tabela2[[#This Row],[Forma de atendimento (primeiro documento/ação)]]= "Outros (especificar)", "PREENCHER","NA")</f>
        <v>NA</v>
      </c>
      <c r="BQ664" s="106" t="s">
        <v>123</v>
      </c>
      <c r="BR664" s="108" t="str">
        <f>IF(Tabela2[[#This Row],[Equipe do Ibama foi a campo? Houve sobrevoo do Poseidon?]] = "Sim", "PREENCHER","NA")</f>
        <v>NA</v>
      </c>
      <c r="BS664" s="108" t="s">
        <v>7114</v>
      </c>
      <c r="BT664" s="108" t="s">
        <v>7115</v>
      </c>
      <c r="BU664" s="108" t="s">
        <v>123</v>
      </c>
      <c r="BV664" s="108" t="s">
        <v>2696</v>
      </c>
      <c r="BW664" s="108" t="s">
        <v>123</v>
      </c>
      <c r="BX664" s="106"/>
      <c r="BY664" s="140"/>
      <c r="BZ664" s="104" t="str">
        <f>IF(Tabela2[[#This Row],[Data do documento de encerramento]]="NA","NA",IF(Tabela2[[#This Row],[Data do documento de encerramento]]="","Pendente de conclusão/ encerramento",_xlfn.DAYS(Tabela2[[#This Row],[Data do documento de encerramento]],J664)))</f>
        <v>Pendente de conclusão/ encerramento</v>
      </c>
      <c r="CA664" s="107"/>
      <c r="CB664" s="107"/>
      <c r="CC664" s="107"/>
      <c r="CD664" s="107"/>
      <c r="CE664" s="107"/>
      <c r="CF664" s="107"/>
    </row>
    <row r="665" spans="1:84" ht="45.75" hidden="1">
      <c r="A665" s="169">
        <v>202592239655</v>
      </c>
      <c r="B665" s="170" t="s">
        <v>10037</v>
      </c>
      <c r="C665" s="108" t="str">
        <f>VLOOKUP(Tabela2[[#This Row],[SIEMA]],Siema2025,4,FALSE)</f>
        <v xml:space="preserve"> MS</v>
      </c>
      <c r="D665" s="106" t="str">
        <f>VLOOKUP(Tabela2[[#This Row],[SIEMA]],Siema2025,3,FALSE)</f>
        <v xml:space="preserve">Douradina </v>
      </c>
      <c r="E665" s="106" t="s">
        <v>7342</v>
      </c>
      <c r="F665" s="106" t="s">
        <v>10038</v>
      </c>
      <c r="G665" t="s">
        <v>10039</v>
      </c>
      <c r="H665" t="s">
        <v>10040</v>
      </c>
      <c r="I665" s="104" t="s">
        <v>7114</v>
      </c>
      <c r="J665" s="105">
        <f>VLOOKUP(Tabela2[[#This Row],[SIEMA]],Siema2025,2,FALSE)</f>
        <v>45922</v>
      </c>
      <c r="K665" s="105" t="str">
        <f>VLOOKUP(Tabela2[[#This Row],[SIEMA]],Siema2025,16,FALSE)</f>
        <v>Segunda</v>
      </c>
      <c r="L665" s="106" t="str">
        <f>IF(Tabela2[[#This Row],[Data]]="","Sem Informação",VLOOKUP(MONTH(Tabela2[[#This Row],[Data]]),'[1]Validação de dados'!$I$1:$J$13,2,0))</f>
        <v>Setembro</v>
      </c>
      <c r="M665" s="104">
        <f>YEAR(Tabela2[[#This Row],[Data]])</f>
        <v>2025</v>
      </c>
      <c r="N665" s="105" t="str">
        <f>VLOOKUP(Tabela2[[#This Row],[SIEMA]],Siema2025,17,FALSE)</f>
        <v>Matutino</v>
      </c>
      <c r="O665" s="105" t="str">
        <f>VLOOKUP(Tabela2[[#This Row],[SIEMA]],Siema2025,5,FALSE)</f>
        <v>Rodovia</v>
      </c>
      <c r="P665" s="104" t="str">
        <f>VLOOKUP(Tabela2[[#This Row],[SIEMA]],Siema2025,21,FALSE)</f>
        <v>Acidente envolvendo colisão frontal entre uma carreta transportando agrotóxicos e um automóvel de passeio.</v>
      </c>
      <c r="Q665" s="104">
        <v>3082</v>
      </c>
      <c r="R665" s="104" t="s">
        <v>10041</v>
      </c>
      <c r="S665" s="107" t="str">
        <f>IF(Q665="","", IF(Q665="NC","", IF(Q665="NE","", IF(Q665="NA","",IFERROR(VLOOKUP(Q665,[1]Produtos!$A$1:$C$2319,2,FALSE),"Não Cadastrado")))))</f>
        <v>SUBSTÂNCIA QUE APRESENTA RISCO PARA O MEIO AMBIENTE, LÍQUIDA, N.E.</v>
      </c>
      <c r="T665" s="104">
        <v>240</v>
      </c>
      <c r="U665" s="104" t="s">
        <v>648</v>
      </c>
      <c r="V665" s="104">
        <f>IF(Q665="","",IF(ISNUMBER(Q665)=FALSE,"Não se aplica",IFERROR(VLOOKUP(Q665,Produtos!$A$1:$C$2319,3,FALSE),"Não Cadastrado")))</f>
        <v>9</v>
      </c>
      <c r="W665" s="104" t="str">
        <f>VLOOKUP(Tabela2[[#This Row],[SIEMA]],Siema2025,10,FALSE)</f>
        <v/>
      </c>
      <c r="X665" s="113" t="str">
        <f>IF(Tabela2[[#This Row],[Origem do acidente]] = "Plataforma", "PREENCHER","NA")</f>
        <v>NA</v>
      </c>
      <c r="Y665" s="109" t="str">
        <f>IF(W665="","", IF(W665="NC","", IF(W665="NE","", IF(W665="NA","",IFERROR(VLOOKUP(W665,Produtos!$A$1:$C$2319,2,FALSE),"Não Cadastrado")))))</f>
        <v/>
      </c>
      <c r="Z665" s="104" t="str">
        <f>VLOOKUP(Tabela2[[#This Row],[SIEMA]],Siema2025,11,FALSE)</f>
        <v xml:space="preserve"> </v>
      </c>
      <c r="AA665" s="104" t="str">
        <f>VLOOKUP(Tabela2[[#This Row],[SIEMA]],Siema2025,12,FALSE)</f>
        <v xml:space="preserve"> </v>
      </c>
      <c r="AB665" s="104" t="str">
        <f>IF(W665="","",IF(ISNUMBER(W665)=FALSE,"Não se aplica",IFERROR(VLOOKUP(W665,Produtos!$A$1:$C$2319,3,FALSE),"Não Cadastrado")))</f>
        <v/>
      </c>
      <c r="AC665" s="104"/>
      <c r="AD665" s="108" t="str">
        <f>IF(Tabela2[[#This Row],[Origem do acidente]] = "Plataforma", "PREENCHER","NA")</f>
        <v>NA</v>
      </c>
      <c r="AE665" s="107" t="str">
        <f>IF(AC665="","", IF(AC665="NC","", IF(AC665="NE","", IF(AC665="NA","",IFERROR(VLOOKUP(AC665,Produtos!$A$1:$C$2319,2,FALSE),"Não Cadastrado")))))</f>
        <v/>
      </c>
      <c r="AF665" s="104"/>
      <c r="AG665" s="104"/>
      <c r="AH665" s="104" t="str">
        <f>IF(AC665="","",IF(ISNUMBER(AC665)=FALSE,"Não se aplica",IFERROR(VLOOKUP(AC665,Produtos!$A$1:$C$2319,3,FALSE),"Não Cadastrado")))</f>
        <v/>
      </c>
      <c r="AI665" s="104"/>
      <c r="AJ665" s="104" t="s">
        <v>10042</v>
      </c>
      <c r="AK665" s="107" t="s">
        <v>7190</v>
      </c>
      <c r="AL665" s="107" t="s">
        <v>7388</v>
      </c>
      <c r="AM665" s="107"/>
      <c r="AN665" s="108" t="str">
        <f>VLOOKUP(Tabela2[[#This Row],[SIEMA]],Siema2025,51,FALSE)</f>
        <v>X</v>
      </c>
      <c r="AO665" s="108" t="str">
        <f>VLOOKUP(Tabela2[[#This Row],[SIEMA]],Siema2025,53,FALSE)</f>
        <v/>
      </c>
      <c r="AP665" s="108" t="str">
        <f>VLOOKUP(Tabela2[[#This Row],[SIEMA]],Siema2025,55,FALSE)</f>
        <v/>
      </c>
      <c r="AQ665" s="108" t="str">
        <f>VLOOKUP(Tabela2[[#This Row],[SIEMA]],Siema2025,57,FALSE)</f>
        <v/>
      </c>
      <c r="AR665" s="108" t="str">
        <f>VLOOKUP(Tabela2[[#This Row],[SIEMA]],Siema2025,59,FALSE)</f>
        <v/>
      </c>
      <c r="AS665" s="108" t="str">
        <f>VLOOKUP(Tabela2[[#This Row],[SIEMA]],Siema2025,61,FALSE)</f>
        <v/>
      </c>
      <c r="AT665" s="108" t="str">
        <f>VLOOKUP(Tabela2[[#This Row],[SIEMA]],Siema2025,63,FALSE)</f>
        <v/>
      </c>
      <c r="AU665" s="108" t="str">
        <f>VLOOKUP(Tabela2[[#This Row],[SIEMA]],Siema2025,65,FALSE)</f>
        <v>X</v>
      </c>
      <c r="AV665" s="108" t="str">
        <f>VLOOKUP(Tabela2[[#This Row],[SIEMA]],Siema2025,67,FALSE)</f>
        <v/>
      </c>
      <c r="AW665" s="108" t="str">
        <f>VLOOKUP(Tabela2[[#This Row],[SIEMA]],Siema2025,69,FALSE)</f>
        <v/>
      </c>
      <c r="AX665" s="108" t="str">
        <f>VLOOKUP(Tabela2[[#This Row],[SIEMA]],Siema2025,71,FALSE)</f>
        <v/>
      </c>
      <c r="AY665" s="108" t="str">
        <f>VLOOKUP(Tabela2[[#This Row],[SIEMA]],Siema2025,73,FALSE)</f>
        <v/>
      </c>
      <c r="AZ665" s="108" t="str">
        <f>VLOOKUP(Tabela2[[#This Row],[SIEMA]],Siema2025,75,FALSE)</f>
        <v/>
      </c>
      <c r="BA665" s="108" t="str">
        <f>VLOOKUP(Tabela2[[#This Row],[SIEMA]],Siema2025,77,FALSE)</f>
        <v/>
      </c>
      <c r="BB665" s="108" t="str">
        <f>VLOOKUP(Tabela2[[#This Row],[SIEMA]],Siema2025,79,FALSE)</f>
        <v/>
      </c>
      <c r="BC665" s="108" t="str">
        <f>IF(Tabela2[[#This Row],[Outro(s) ]] = "X", "PREENCHER","NA")</f>
        <v>NA</v>
      </c>
      <c r="BD665" s="108" t="str">
        <f>VLOOKUP(Tabela2[[#This Row],[SIEMA]],Siema2025,82,FALSE)</f>
        <v/>
      </c>
      <c r="BE665" s="108" t="str">
        <f>VLOOKUP(Tabela2[[#This Row],[SIEMA]],Siema2025,81,FALSE)</f>
        <v/>
      </c>
      <c r="BF665" s="110" t="s">
        <v>6834</v>
      </c>
      <c r="BG665" s="110"/>
      <c r="BH665" s="111" t="s">
        <v>6834</v>
      </c>
      <c r="BI665" s="112" t="s">
        <v>2696</v>
      </c>
      <c r="BJ665" s="107" t="s">
        <v>7099</v>
      </c>
      <c r="BK665" s="104" t="s">
        <v>2696</v>
      </c>
      <c r="BL665" s="140">
        <v>45923</v>
      </c>
      <c r="BM665" s="108">
        <f ca="1">IF(Tabela2[[#This Row],[Data de atendimento do Ibama (considerar o primeiro documento/ação)]]="",_xlfn.DAYS(TODAY(),J665),_xlfn.DAYS(Tabela2[[#This Row],[Data de atendimento do Ibama (considerar o primeiro documento/ação)]],J665))</f>
        <v>1</v>
      </c>
      <c r="BN665" s="108" t="str">
        <f>IF(Tabela2[[#This Row],[Atendido pelo Ibama ("Não" ou "Sim")]]="Não","Preencher", IF(Tabela2[[#This Row],[Atendido pelo Ibama ("Não" ou "Sim")]]="Sim","NA",""))</f>
        <v>NA</v>
      </c>
      <c r="BO665" s="114" t="s">
        <v>7124</v>
      </c>
      <c r="BP665" s="108" t="s">
        <v>7348</v>
      </c>
      <c r="BQ665" s="106" t="s">
        <v>7062</v>
      </c>
      <c r="BR665" s="108" t="s">
        <v>2696</v>
      </c>
      <c r="BS665" s="108" t="s">
        <v>123</v>
      </c>
      <c r="BT665" s="108" t="s">
        <v>7230</v>
      </c>
      <c r="BU665" s="108" t="str">
        <f>IF(Tabela2[[#This Row],[Houve envio de Informações Pós-acidente (preencher "não se aplica" quando de competência estadual/municipal)]] = "Sim", "PREENCHER","NA")</f>
        <v>NA</v>
      </c>
      <c r="BV665" s="108" t="str">
        <f>IF(Tabela2[[#This Row],[Houve avaliação das informações pós-acidente solicitadas/enviadas?]] = "Sim", "PREENCHER","NA")</f>
        <v>NA</v>
      </c>
      <c r="BW665" s="108" t="s">
        <v>123</v>
      </c>
      <c r="BX665" s="106" t="s">
        <v>7127</v>
      </c>
      <c r="BY665" s="140"/>
      <c r="BZ665" s="104" t="str">
        <f>IF(Tabela2[[#This Row],[Data do documento de encerramento]]="NA","NA",IF(Tabela2[[#This Row],[Data do documento de encerramento]]="","Pendente de conclusão/ encerramento",_xlfn.DAYS(Tabela2[[#This Row],[Data do documento de encerramento]],J665)))</f>
        <v>Pendente de conclusão/ encerramento</v>
      </c>
      <c r="CA665" s="107" t="s">
        <v>6058</v>
      </c>
      <c r="CB665" s="107"/>
      <c r="CC665" s="107"/>
      <c r="CD665" s="107"/>
      <c r="CE665" s="107"/>
      <c r="CF665" s="107"/>
    </row>
    <row r="666" spans="1:84" ht="60.75" hidden="1">
      <c r="A666" s="169">
        <v>202592264859</v>
      </c>
      <c r="B666" s="170" t="s">
        <v>10043</v>
      </c>
      <c r="C666" s="108" t="str">
        <f>VLOOKUP(Tabela2[[#This Row],[SIEMA]],Siema2025,4,FALSE)</f>
        <v xml:space="preserve"> PR</v>
      </c>
      <c r="D666" s="106" t="str">
        <f>VLOOKUP(Tabela2[[#This Row],[SIEMA]],Siema2025,3,FALSE)</f>
        <v xml:space="preserve">Campo Bonito </v>
      </c>
      <c r="E666" s="106" t="s">
        <v>8614</v>
      </c>
      <c r="F666" s="106" t="s">
        <v>10044</v>
      </c>
      <c r="G666" t="s">
        <v>10045</v>
      </c>
      <c r="H666" t="s">
        <v>10046</v>
      </c>
      <c r="I666" s="104" t="s">
        <v>7114</v>
      </c>
      <c r="J666" s="105">
        <f>VLOOKUP(Tabela2[[#This Row],[SIEMA]],Siema2025,2,FALSE)</f>
        <v>45922</v>
      </c>
      <c r="K666" s="105" t="str">
        <f>VLOOKUP(Tabela2[[#This Row],[SIEMA]],Siema2025,16,FALSE)</f>
        <v>Segunda</v>
      </c>
      <c r="L666" s="106" t="str">
        <f>IF(Tabela2[[#This Row],[Data]]="","Sem Informação",VLOOKUP(MONTH(Tabela2[[#This Row],[Data]]),'[1]Validação de dados'!$I$1:$J$13,2,0))</f>
        <v>Setembro</v>
      </c>
      <c r="M666" s="104">
        <f>YEAR(Tabela2[[#This Row],[Data]])</f>
        <v>2025</v>
      </c>
      <c r="N666" s="105" t="str">
        <f>VLOOKUP(Tabela2[[#This Row],[SIEMA]],Siema2025,17,FALSE)</f>
        <v>Vespertino</v>
      </c>
      <c r="O666" s="105" t="str">
        <f>VLOOKUP(Tabela2[[#This Row],[SIEMA]],Siema2025,5,FALSE)</f>
        <v>Rodovia</v>
      </c>
      <c r="P666" s="104" t="str">
        <f>VLOOKUP(Tabela2[[#This Row],[SIEMA]],Siema2025,21,FALSE)</f>
        <v/>
      </c>
      <c r="Q666" s="104">
        <v>1202</v>
      </c>
      <c r="R666" s="104" t="str">
        <f>VLOOKUP(Tabela2[[#This Row],[SIEMA]],Siema2025,10,FALSE)</f>
        <v/>
      </c>
      <c r="S666" s="107" t="str">
        <f>IF(Q666="","", IF(Q666="NC","", IF(Q666="NE","", IF(Q666="NA","",IFERROR(VLOOKUP(Q666,[1]Produtos!$A$1:$C$2319,2,FALSE),"Não Cadastrado")))))</f>
        <v>GASÓLEO ou ÓLEO DIESEL ou ÓLEO PARA AQUECIMENTO, LEVE</v>
      </c>
      <c r="T666" s="104">
        <v>20</v>
      </c>
      <c r="U666" s="104" t="s">
        <v>7111</v>
      </c>
      <c r="V666" s="104">
        <f>IF(Q666="","",IF(ISNUMBER(Q666)=FALSE,"Não se aplica",IFERROR(VLOOKUP(Q666,Produtos!$A$1:$C$2319,3,FALSE),"Não Cadastrado")))</f>
        <v>3</v>
      </c>
      <c r="W666" s="104">
        <v>1203</v>
      </c>
      <c r="X666" s="113" t="str">
        <f>IF(Tabela2[[#This Row],[Origem do acidente]] = "Plataforma", "PREENCHER","NA")</f>
        <v>NA</v>
      </c>
      <c r="Y666" s="109" t="str">
        <f>IF(W666="","", IF(W666="NC","", IF(W666="NE","", IF(W666="NA","",IFERROR(VLOOKUP(W666,Produtos!$A$1:$C$2319,2,FALSE),"Não Cadastrado")))))</f>
        <v>COMBUSTÍVEL PARA MOTORES  ou GASOLINA ou GASOLINA DE AVIAÇÃO (GAV-100LL ou AVGAS-100LL)</v>
      </c>
      <c r="Z666" s="104">
        <v>20</v>
      </c>
      <c r="AA666" s="104" t="s">
        <v>7111</v>
      </c>
      <c r="AB666" s="104">
        <f>IF(W666="","",IF(ISNUMBER(W666)=FALSE,"Não se aplica",IFERROR(VLOOKUP(W666,Produtos!$A$1:$C$2319,3,FALSE),"Não Cadastrado")))</f>
        <v>3</v>
      </c>
      <c r="AC666" s="104"/>
      <c r="AD666" s="108" t="str">
        <f>IF(Tabela2[[#This Row],[Origem do acidente]] = "Plataforma", "PREENCHER","NA")</f>
        <v>NA</v>
      </c>
      <c r="AE666" s="107" t="str">
        <f>IF(AC666="","", IF(AC666="NC","", IF(AC666="NE","", IF(AC666="NA","",IFERROR(VLOOKUP(AC666,Produtos!$A$1:$C$2319,2,FALSE),"Não Cadastrado")))))</f>
        <v/>
      </c>
      <c r="AF666" s="104"/>
      <c r="AG666" s="104"/>
      <c r="AH666" s="104" t="str">
        <f>IF(AC666="","",IF(ISNUMBER(AC666)=FALSE,"Não se aplica",IFERROR(VLOOKUP(AC666,Produtos!$A$1:$C$2319,3,FALSE),"Não Cadastrado")))</f>
        <v/>
      </c>
      <c r="AI666" s="104"/>
      <c r="AJ666" s="104" t="str">
        <f>VLOOKUP(Tabela2[[#This Row],[SIEMA]],Siema2025,26,FALSE)</f>
        <v>O CONDUTOR RELATOU À EQUIPE DA CONCESSIONARIA QUE AVISTOU UMA CARRETA DA MESMA EMPRESA PARADA NO ACOSTAMENTO. AO TENTAR ENCOSTAR PARA OFERECER AJUDA, UM DOS RODADOS TRAVOU, FAZENDO COM QUE PERDESSE O CONTROLE, SAÍSSE DA PISTA E TOMBASSE NA FAIXA DE DOMÍNIO.</v>
      </c>
      <c r="AK666" s="107" t="s">
        <v>7112</v>
      </c>
      <c r="AL666" s="107" t="s">
        <v>7363</v>
      </c>
      <c r="AM666" s="107" t="s">
        <v>7182</v>
      </c>
      <c r="AN666" s="108" t="str">
        <f>VLOOKUP(Tabela2[[#This Row],[SIEMA]],Siema2025,51,FALSE)</f>
        <v/>
      </c>
      <c r="AO666" s="108" t="str">
        <f>VLOOKUP(Tabela2[[#This Row],[SIEMA]],Siema2025,53,FALSE)</f>
        <v/>
      </c>
      <c r="AP666" s="108" t="str">
        <f>VLOOKUP(Tabela2[[#This Row],[SIEMA]],Siema2025,55,FALSE)</f>
        <v/>
      </c>
      <c r="AQ666" s="108" t="str">
        <f>VLOOKUP(Tabela2[[#This Row],[SIEMA]],Siema2025,57,FALSE)</f>
        <v/>
      </c>
      <c r="AR666" s="108" t="str">
        <f>VLOOKUP(Tabela2[[#This Row],[SIEMA]],Siema2025,59,FALSE)</f>
        <v/>
      </c>
      <c r="AS666" s="108" t="str">
        <f>VLOOKUP(Tabela2[[#This Row],[SIEMA]],Siema2025,61,FALSE)</f>
        <v/>
      </c>
      <c r="AT666" s="108" t="str">
        <f>VLOOKUP(Tabela2[[#This Row],[SIEMA]],Siema2025,63,FALSE)</f>
        <v/>
      </c>
      <c r="AU666" s="108" t="str">
        <f>VLOOKUP(Tabela2[[#This Row],[SIEMA]],Siema2025,65,FALSE)</f>
        <v>X</v>
      </c>
      <c r="AV666" s="108" t="str">
        <f>VLOOKUP(Tabela2[[#This Row],[SIEMA]],Siema2025,67,FALSE)</f>
        <v/>
      </c>
      <c r="AW666" s="108" t="str">
        <f>VLOOKUP(Tabela2[[#This Row],[SIEMA]],Siema2025,69,FALSE)</f>
        <v/>
      </c>
      <c r="AX666" s="108" t="str">
        <f>VLOOKUP(Tabela2[[#This Row],[SIEMA]],Siema2025,71,FALSE)</f>
        <v>X</v>
      </c>
      <c r="AY666" s="108" t="str">
        <f>VLOOKUP(Tabela2[[#This Row],[SIEMA]],Siema2025,73,FALSE)</f>
        <v/>
      </c>
      <c r="AZ666" s="108" t="str">
        <f>VLOOKUP(Tabela2[[#This Row],[SIEMA]],Siema2025,75,FALSE)</f>
        <v/>
      </c>
      <c r="BA666" s="108" t="str">
        <f>VLOOKUP(Tabela2[[#This Row],[SIEMA]],Siema2025,77,FALSE)</f>
        <v/>
      </c>
      <c r="BB666" s="108" t="str">
        <f>VLOOKUP(Tabela2[[#This Row],[SIEMA]],Siema2025,79,FALSE)</f>
        <v/>
      </c>
      <c r="BC666" s="108" t="str">
        <f>IF(Tabela2[[#This Row],[Outro(s) ]] = "X", "PREENCHER","NA")</f>
        <v>NA</v>
      </c>
      <c r="BD666" s="108" t="str">
        <f>VLOOKUP(Tabela2[[#This Row],[SIEMA]],Siema2025,82,FALSE)</f>
        <v/>
      </c>
      <c r="BE666" s="108" t="str">
        <f>VLOOKUP(Tabela2[[#This Row],[SIEMA]],Siema2025,81,FALSE)</f>
        <v/>
      </c>
      <c r="BF666" s="110" t="s">
        <v>10047</v>
      </c>
      <c r="BG666" s="110"/>
      <c r="BH666" s="111" t="s">
        <v>10048</v>
      </c>
      <c r="BI666" s="112" t="s">
        <v>7062</v>
      </c>
      <c r="BJ666" s="107" t="s">
        <v>7099</v>
      </c>
      <c r="BK666" s="104" t="s">
        <v>2696</v>
      </c>
      <c r="BL666" s="140">
        <v>45950</v>
      </c>
      <c r="BM666" s="108">
        <f ca="1">IF(Tabela2[[#This Row],[Data de atendimento do Ibama (considerar o primeiro documento/ação)]]="",_xlfn.DAYS(TODAY(),J666),_xlfn.DAYS(Tabela2[[#This Row],[Data de atendimento do Ibama (considerar o primeiro documento/ação)]],J666))</f>
        <v>28</v>
      </c>
      <c r="BN666" s="108" t="str">
        <f>IF(Tabela2[[#This Row],[Atendido pelo Ibama ("Não" ou "Sim")]]="Não","Preencher", IF(Tabela2[[#This Row],[Atendido pelo Ibama ("Não" ou "Sim")]]="Sim","NA",""))</f>
        <v>NA</v>
      </c>
      <c r="BO666" s="114" t="s">
        <v>7100</v>
      </c>
      <c r="BP666" s="108" t="str">
        <f>IF(Tabela2[[#This Row],[Forma de atendimento (primeiro documento/ação)]]= "Outros (especificar)", "PREENCHER","NA")</f>
        <v>NA</v>
      </c>
      <c r="BQ666" s="106" t="s">
        <v>123</v>
      </c>
      <c r="BR666" s="108" t="str">
        <f>IF(Tabela2[[#This Row],[Equipe do Ibama foi a campo? Houve sobrevoo do Poseidon?]] = "Sim", "PREENCHER","NA")</f>
        <v>NA</v>
      </c>
      <c r="BS666" s="108" t="str">
        <f>IF(Tabela2[[#This Row],[Se sim, foi emitida Ordem de Emergência? (informações vinculada à coluna CK)]] = "Sim", "PREENCHER","NA")</f>
        <v>NA</v>
      </c>
      <c r="BT666" s="108" t="s">
        <v>7101</v>
      </c>
      <c r="BU666" s="108" t="s">
        <v>2696</v>
      </c>
      <c r="BV666" s="108" t="s">
        <v>123</v>
      </c>
      <c r="BW666" s="108" t="s">
        <v>2696</v>
      </c>
      <c r="BX666" s="106" t="s">
        <v>7102</v>
      </c>
      <c r="BY666" s="140">
        <v>45982</v>
      </c>
      <c r="BZ666" s="104">
        <f>IF(Tabela2[[#This Row],[Data do documento de encerramento]]="NA","NA",IF(Tabela2[[#This Row],[Data do documento de encerramento]]="","Pendente de conclusão/ encerramento",_xlfn.DAYS(Tabela2[[#This Row],[Data do documento de encerramento]],J666)))</f>
        <v>60</v>
      </c>
      <c r="CA666" s="107" t="s">
        <v>10049</v>
      </c>
      <c r="CB666" s="107"/>
      <c r="CC666" s="107"/>
      <c r="CD666" s="107"/>
      <c r="CE666" s="107"/>
      <c r="CF666" s="107"/>
    </row>
    <row r="667" spans="1:84" ht="76.5">
      <c r="A667" s="169">
        <v>202592421648</v>
      </c>
      <c r="B667" s="170" t="s">
        <v>10050</v>
      </c>
      <c r="C667" s="108" t="s">
        <v>7135</v>
      </c>
      <c r="D667" s="106" t="s">
        <v>637</v>
      </c>
      <c r="E667" s="106" t="s">
        <v>10051</v>
      </c>
      <c r="F667" s="106"/>
      <c r="G667" s="106" t="s">
        <v>10052</v>
      </c>
      <c r="H667" s="106" t="s">
        <v>10053</v>
      </c>
      <c r="I667" s="104" t="str">
        <f>VLOOKUP(Tabela2[[#This Row],[SIEMA]],Siema2025,19,FALSE)</f>
        <v>Campos</v>
      </c>
      <c r="J667" s="105">
        <f>VLOOKUP(Tabela2[[#This Row],[SIEMA]],Siema2025,2,FALSE)</f>
        <v>45923</v>
      </c>
      <c r="K667" s="105" t="str">
        <f>VLOOKUP(Tabela2[[#This Row],[SIEMA]],Siema2025,16,FALSE)</f>
        <v>Terça</v>
      </c>
      <c r="L667" s="106" t="str">
        <f>IF(Tabela2[[#This Row],[Data]]="","Sem Informação",VLOOKUP(MONTH(Tabela2[[#This Row],[Data]]),'[1]Validação de dados'!$I$1:$J$13,2,0))</f>
        <v>Setembro</v>
      </c>
      <c r="M667" s="104">
        <f>YEAR(Tabela2[[#This Row],[Data]])</f>
        <v>2025</v>
      </c>
      <c r="N667" s="105" t="str">
        <f>VLOOKUP(Tabela2[[#This Row],[SIEMA]],Siema2025,17,FALSE)</f>
        <v>Vespertino</v>
      </c>
      <c r="O667" s="105" t="s">
        <v>111</v>
      </c>
      <c r="P667" s="104" t="str">
        <f>VLOOKUP(Tabela2[[#This Row],[SIEMA]],Siema2025,21,FALSE)</f>
        <v>Embarcação NORMAND FLOWER.</v>
      </c>
      <c r="Q667" s="104" t="s">
        <v>7094</v>
      </c>
      <c r="R667" s="104" t="s">
        <v>7095</v>
      </c>
      <c r="S667" s="107" t="s">
        <v>8940</v>
      </c>
      <c r="T667" s="104" t="str">
        <f>VLOOKUP(Tabela2[[#This Row],[SIEMA]],Siema2025,11,FALSE)</f>
        <v>0.0015</v>
      </c>
      <c r="U667" s="104" t="str">
        <f>VLOOKUP(Tabela2[[#This Row],[SIEMA]],Siema2025,12,FALSE)</f>
        <v>M3</v>
      </c>
      <c r="V667" s="104" t="s">
        <v>7097</v>
      </c>
      <c r="W667" s="104"/>
      <c r="X667" s="113"/>
      <c r="Y667" s="109" t="str">
        <f>IF(W667="","", IF(W667="NC","", IF(W667="NE","", IF(W667="NA","",IFERROR(VLOOKUP(W667,Produtos!$A$1:$C$2319,2,FALSE),"Não Cadastrado")))))</f>
        <v/>
      </c>
      <c r="Z667" s="104"/>
      <c r="AA667" s="104"/>
      <c r="AB667" s="104" t="str">
        <f>IF(W667="","",IF(ISNUMBER(W667)=FALSE,"Não se aplica",IFERROR(VLOOKUP(W667,Produtos!$A$1:$C$2319,3,FALSE),"Não Cadastrado")))</f>
        <v/>
      </c>
      <c r="AC667" s="104"/>
      <c r="AD667" s="108"/>
      <c r="AE667" s="107" t="str">
        <f>IF(AC667="","", IF(AC667="NC","", IF(AC667="NE","", IF(AC667="NA","",IFERROR(VLOOKUP(AC667,Produtos!$A$1:$C$2319,2,FALSE),"Não Cadastrado")))))</f>
        <v/>
      </c>
      <c r="AF667" s="104"/>
      <c r="AG667" s="104"/>
      <c r="AH667" s="104" t="str">
        <f>IF(AC667="","",IF(ISNUMBER(AC667)=FALSE,"Não se aplica",IFERROR(VLOOKUP(AC667,Produtos!$A$1:$C$2319,3,FALSE),"Não Cadastrado")))</f>
        <v/>
      </c>
      <c r="AI667" s="104"/>
      <c r="AJ667" s="104" t="str">
        <f>VLOOKUP(Tabela2[[#This Row],[SIEMA]],Siema2025,26,FALSE)</f>
        <v>Em investigação.</v>
      </c>
      <c r="AK667" s="107" t="s">
        <v>7290</v>
      </c>
      <c r="AL667" s="107"/>
      <c r="AM667" s="107"/>
      <c r="AN667" s="108" t="str">
        <f>VLOOKUP(Tabela2[[#This Row],[SIEMA]],Siema2025,51,FALSE)</f>
        <v/>
      </c>
      <c r="AO667" s="108" t="str">
        <f>VLOOKUP(Tabela2[[#This Row],[SIEMA]],Siema2025,53,FALSE)</f>
        <v/>
      </c>
      <c r="AP667" s="108" t="str">
        <f>VLOOKUP(Tabela2[[#This Row],[SIEMA]],Siema2025,55,FALSE)</f>
        <v/>
      </c>
      <c r="AQ667" s="108" t="str">
        <f>VLOOKUP(Tabela2[[#This Row],[SIEMA]],Siema2025,57,FALSE)</f>
        <v/>
      </c>
      <c r="AR667" s="108" t="str">
        <f>VLOOKUP(Tabela2[[#This Row],[SIEMA]],Siema2025,59,FALSE)</f>
        <v/>
      </c>
      <c r="AS667" s="108" t="str">
        <f>VLOOKUP(Tabela2[[#This Row],[SIEMA]],Siema2025,61,FALSE)</f>
        <v>X</v>
      </c>
      <c r="AT667" s="108" t="str">
        <f>VLOOKUP(Tabela2[[#This Row],[SIEMA]],Siema2025,63,FALSE)</f>
        <v/>
      </c>
      <c r="AU667" s="108" t="str">
        <f>VLOOKUP(Tabela2[[#This Row],[SIEMA]],Siema2025,65,FALSE)</f>
        <v/>
      </c>
      <c r="AV667" s="108" t="str">
        <f>VLOOKUP(Tabela2[[#This Row],[SIEMA]],Siema2025,67,FALSE)</f>
        <v/>
      </c>
      <c r="AW667" s="108" t="str">
        <f>VLOOKUP(Tabela2[[#This Row],[SIEMA]],Siema2025,69,FALSE)</f>
        <v/>
      </c>
      <c r="AX667" s="108" t="str">
        <f>VLOOKUP(Tabela2[[#This Row],[SIEMA]],Siema2025,71,FALSE)</f>
        <v/>
      </c>
      <c r="AY667" s="108" t="str">
        <f>VLOOKUP(Tabela2[[#This Row],[SIEMA]],Siema2025,73,FALSE)</f>
        <v/>
      </c>
      <c r="AZ667" s="108" t="str">
        <f>VLOOKUP(Tabela2[[#This Row],[SIEMA]],Siema2025,75,FALSE)</f>
        <v/>
      </c>
      <c r="BA667" s="108" t="str">
        <f>VLOOKUP(Tabela2[[#This Row],[SIEMA]],Siema2025,77,FALSE)</f>
        <v/>
      </c>
      <c r="BB667" s="108" t="str">
        <f>VLOOKUP(Tabela2[[#This Row],[SIEMA]],Siema2025,79,FALSE)</f>
        <v/>
      </c>
      <c r="BC667" s="108" t="str">
        <f>IF(Tabela2[[#This Row],[Outro(s) ]] = "X", "PREENCHER","NA")</f>
        <v>NA</v>
      </c>
      <c r="BD667" s="108" t="str">
        <f>VLOOKUP(Tabela2[[#This Row],[SIEMA]],Siema2025,82,FALSE)</f>
        <v/>
      </c>
      <c r="BE667" s="108" t="str">
        <f>VLOOKUP(Tabela2[[#This Row],[SIEMA]],Siema2025,81,FALSE)</f>
        <v/>
      </c>
      <c r="BF667" s="110" t="str">
        <f>VLOOKUP(Tabela2[[#This Row],[SIEMA]],Siema2025,28,FALSE)</f>
        <v>Petróleo Brasileiro S.A. - PETROBRAS</v>
      </c>
      <c r="BG667" s="110"/>
      <c r="BH667" s="111" t="str">
        <f>VLOOKUP(Tabela2[[#This Row],[SIEMA]],Siema2025,29,FALSE)</f>
        <v>33000167100750</v>
      </c>
      <c r="BI667" s="112" t="str">
        <f>VLOOKUP(Tabela2[[#This Row],[SIEMA]],Siema2025,107,FALSE)</f>
        <v>Não</v>
      </c>
      <c r="BJ667" s="107" t="s">
        <v>7099</v>
      </c>
      <c r="BK667" s="104" t="s">
        <v>2696</v>
      </c>
      <c r="BL667" s="140">
        <v>46065</v>
      </c>
      <c r="BM667" s="108">
        <f ca="1">IF(Tabela2[[#This Row],[Data de atendimento do Ibama (considerar o primeiro documento/ação)]]="",_xlfn.DAYS(TODAY(),J667),_xlfn.DAYS(Tabela2[[#This Row],[Data de atendimento do Ibama (considerar o primeiro documento/ação)]],J667))</f>
        <v>142</v>
      </c>
      <c r="BN667" s="108" t="str">
        <f>IF(Tabela2[[#This Row],[Atendido pelo Ibama ("Não" ou "Sim")]]="Não","Preencher", IF(Tabela2[[#This Row],[Atendido pelo Ibama ("Não" ou "Sim")]]="Sim","NA",""))</f>
        <v>NA</v>
      </c>
      <c r="BO667" s="114" t="s">
        <v>7138</v>
      </c>
      <c r="BP667" s="108" t="str">
        <f>IF(Tabela2[[#This Row],[Forma de atendimento (primeiro documento/ação)]]= "Outros (especificar)", "PREENCHER","NA")</f>
        <v>NA</v>
      </c>
      <c r="BQ667" s="106" t="s">
        <v>123</v>
      </c>
      <c r="BR667" s="108" t="str">
        <f>IF(Tabela2[[#This Row],[Equipe do Ibama foi a campo? Houve sobrevoo do Poseidon?]] = "Sim", "PREENCHER","NA")</f>
        <v>NA</v>
      </c>
      <c r="BS667" s="108" t="str">
        <f>IF(Tabela2[[#This Row],[Se sim, foi emitida Ordem de Emergência? (informações vinculada à coluna CK)]] = "Sim", "PREENCHER","NA")</f>
        <v>NA</v>
      </c>
      <c r="BT667" s="108" t="s">
        <v>7101</v>
      </c>
      <c r="BU667" s="108" t="s">
        <v>123</v>
      </c>
      <c r="BV667" s="108" t="s">
        <v>123</v>
      </c>
      <c r="BW667" s="108" t="s">
        <v>123</v>
      </c>
      <c r="BX667" s="106"/>
      <c r="BY667" s="140"/>
      <c r="BZ667" s="104" t="str">
        <f>IF(Tabela2[[#This Row],[Data do documento de encerramento]]="NA","NA",IF(Tabela2[[#This Row],[Data do documento de encerramento]]="","Pendente de conclusão/ encerramento",_xlfn.DAYS(Tabela2[[#This Row],[Data do documento de encerramento]],J667)))</f>
        <v>Pendente de conclusão/ encerramento</v>
      </c>
      <c r="CA667" s="107"/>
      <c r="CB667" s="107"/>
      <c r="CC667" s="107" t="s">
        <v>7140</v>
      </c>
      <c r="CD667" s="107" t="s">
        <v>123</v>
      </c>
      <c r="CE667" s="107" t="s">
        <v>123</v>
      </c>
      <c r="CF667" s="107" t="s">
        <v>7167</v>
      </c>
    </row>
    <row r="668" spans="1:84" ht="30.75">
      <c r="A668" s="169">
        <v>202592454050</v>
      </c>
      <c r="B668" s="170" t="s">
        <v>10054</v>
      </c>
      <c r="C668" s="108" t="s">
        <v>7135</v>
      </c>
      <c r="D668" s="106" t="s">
        <v>637</v>
      </c>
      <c r="E668" s="106" t="s">
        <v>5730</v>
      </c>
      <c r="F668" s="106"/>
      <c r="G668" s="239" t="s">
        <v>10055</v>
      </c>
      <c r="H668" s="239" t="s">
        <v>10056</v>
      </c>
      <c r="I668" s="104" t="s">
        <v>201</v>
      </c>
      <c r="J668" s="105">
        <f>VLOOKUP(Tabela2[[#This Row],[SIEMA]],Siema2025,2,FALSE)</f>
        <v>45923</v>
      </c>
      <c r="K668" s="105" t="str">
        <f>VLOOKUP(Tabela2[[#This Row],[SIEMA]],Siema2025,16,FALSE)</f>
        <v>Terça</v>
      </c>
      <c r="L668" s="106" t="str">
        <f>IF(Tabela2[[#This Row],[Data]]="","Sem Informação",VLOOKUP(MONTH(Tabela2[[#This Row],[Data]]),'[1]Validação de dados'!$I$1:$J$13,2,0))</f>
        <v>Setembro</v>
      </c>
      <c r="M668" s="104">
        <f>YEAR(Tabela2[[#This Row],[Data]])</f>
        <v>2025</v>
      </c>
      <c r="N668" s="105" t="str">
        <f>VLOOKUP(Tabela2[[#This Row],[SIEMA]],Siema2025,17,FALSE)</f>
        <v>Matutino</v>
      </c>
      <c r="O668" s="105" t="str">
        <f>VLOOKUP(Tabela2[[#This Row],[SIEMA]],Siema2025,5,FALSE)</f>
        <v>Plataforma</v>
      </c>
      <c r="P668" s="104" t="str">
        <f>VLOOKUP(Tabela2[[#This Row],[SIEMA]],Siema2025,21,FALSE)</f>
        <v>Plataforma de Cherne 2 (PCH-2) Polo Cherne, Bacia de Campos.</v>
      </c>
      <c r="Q668" s="104">
        <v>1267</v>
      </c>
      <c r="R668" s="104" t="s">
        <v>2043</v>
      </c>
      <c r="S668" s="107" t="s">
        <v>2043</v>
      </c>
      <c r="T668" s="239">
        <v>8.9999999999999998E-4</v>
      </c>
      <c r="U668" s="104" t="s">
        <v>7111</v>
      </c>
      <c r="V668" s="104">
        <f>IF(Q668="","",IF(ISNUMBER(Q668)=FALSE,"Não se aplica",IFERROR(VLOOKUP(Q668,Produtos!$A$1:$C$2319,3,FALSE),"Não Cadastrado")))</f>
        <v>3</v>
      </c>
      <c r="W668" s="104" t="str">
        <f>VLOOKUP(Tabela2[[#This Row],[SIEMA]],Siema2025,10,FALSE)</f>
        <v/>
      </c>
      <c r="X668" s="113"/>
      <c r="Y668" s="109" t="str">
        <f>IF(W668="","", IF(W668="NC","", IF(W668="NE","", IF(W668="NA","",IFERROR(VLOOKUP(W668,Produtos!$A$1:$C$2319,2,FALSE),"Não Cadastrado")))))</f>
        <v/>
      </c>
      <c r="Z668" s="104" t="str">
        <f>VLOOKUP(Tabela2[[#This Row],[SIEMA]],Siema2025,11,FALSE)</f>
        <v xml:space="preserve"> </v>
      </c>
      <c r="AA668" s="104" t="str">
        <f>VLOOKUP(Tabela2[[#This Row],[SIEMA]],Siema2025,12,FALSE)</f>
        <v xml:space="preserve"> </v>
      </c>
      <c r="AB668" s="104" t="str">
        <f>IF(W668="","",IF(ISNUMBER(W668)=FALSE,"Não se aplica",IFERROR(VLOOKUP(W668,Produtos!$A$1:$C$2319,3,FALSE),"Não Cadastrado")))</f>
        <v/>
      </c>
      <c r="AC668" s="104"/>
      <c r="AD668" s="108"/>
      <c r="AE668" s="107" t="str">
        <f>IF(AC668="","", IF(AC668="NC","", IF(AC668="NE","", IF(AC668="NA","",IFERROR(VLOOKUP(AC668,Produtos!$A$1:$C$2319,2,FALSE),"Não Cadastrado")))))</f>
        <v/>
      </c>
      <c r="AF668" s="104"/>
      <c r="AG668" s="104"/>
      <c r="AH668" s="104" t="str">
        <f>IF(AC668="","",IF(ISNUMBER(AC668)=FALSE,"Não se aplica",IFERROR(VLOOKUP(AC668,Produtos!$A$1:$C$2319,3,FALSE),"Não Cadastrado")))</f>
        <v/>
      </c>
      <c r="AI668" s="104"/>
      <c r="AJ668" s="104" t="str">
        <f>VLOOKUP(Tabela2[[#This Row],[SIEMA]],Siema2025,26,FALSE)</f>
        <v>Em investigação.</v>
      </c>
      <c r="AK668" s="107" t="s">
        <v>7190</v>
      </c>
      <c r="AL668" s="107" t="s">
        <v>7112</v>
      </c>
      <c r="AM668" s="107" t="s">
        <v>7098</v>
      </c>
      <c r="AN668" s="108" t="str">
        <f>VLOOKUP(Tabela2[[#This Row],[SIEMA]],Siema2025,51,FALSE)</f>
        <v/>
      </c>
      <c r="AO668" s="108" t="str">
        <f>VLOOKUP(Tabela2[[#This Row],[SIEMA]],Siema2025,53,FALSE)</f>
        <v/>
      </c>
      <c r="AP668" s="108" t="str">
        <f>VLOOKUP(Tabela2[[#This Row],[SIEMA]],Siema2025,55,FALSE)</f>
        <v/>
      </c>
      <c r="AQ668" s="108" t="str">
        <f>VLOOKUP(Tabela2[[#This Row],[SIEMA]],Siema2025,57,FALSE)</f>
        <v/>
      </c>
      <c r="AR668" s="108" t="str">
        <f>VLOOKUP(Tabela2[[#This Row],[SIEMA]],Siema2025,59,FALSE)</f>
        <v/>
      </c>
      <c r="AS668" s="108" t="str">
        <f>VLOOKUP(Tabela2[[#This Row],[SIEMA]],Siema2025,61,FALSE)</f>
        <v>X</v>
      </c>
      <c r="AT668" s="108" t="str">
        <f>VLOOKUP(Tabela2[[#This Row],[SIEMA]],Siema2025,63,FALSE)</f>
        <v/>
      </c>
      <c r="AU668" s="108" t="str">
        <f>VLOOKUP(Tabela2[[#This Row],[SIEMA]],Siema2025,65,FALSE)</f>
        <v/>
      </c>
      <c r="AV668" s="108" t="str">
        <f>VLOOKUP(Tabela2[[#This Row],[SIEMA]],Siema2025,67,FALSE)</f>
        <v/>
      </c>
      <c r="AW668" s="108" t="str">
        <f>VLOOKUP(Tabela2[[#This Row],[SIEMA]],Siema2025,69,FALSE)</f>
        <v/>
      </c>
      <c r="AX668" s="108" t="str">
        <f>VLOOKUP(Tabela2[[#This Row],[SIEMA]],Siema2025,71,FALSE)</f>
        <v/>
      </c>
      <c r="AY668" s="108" t="str">
        <f>VLOOKUP(Tabela2[[#This Row],[SIEMA]],Siema2025,73,FALSE)</f>
        <v/>
      </c>
      <c r="AZ668" s="108" t="str">
        <f>VLOOKUP(Tabela2[[#This Row],[SIEMA]],Siema2025,75,FALSE)</f>
        <v/>
      </c>
      <c r="BA668" s="108" t="str">
        <f>VLOOKUP(Tabela2[[#This Row],[SIEMA]],Siema2025,77,FALSE)</f>
        <v/>
      </c>
      <c r="BB668" s="108" t="str">
        <f>VLOOKUP(Tabela2[[#This Row],[SIEMA]],Siema2025,79,FALSE)</f>
        <v/>
      </c>
      <c r="BC668" s="108" t="str">
        <f>IF(Tabela2[[#This Row],[Outro(s) ]] = "X", "PREENCHER","NA")</f>
        <v>NA</v>
      </c>
      <c r="BD668" s="108" t="str">
        <f>VLOOKUP(Tabela2[[#This Row],[SIEMA]],Siema2025,82,FALSE)</f>
        <v/>
      </c>
      <c r="BE668" s="108" t="str">
        <f>VLOOKUP(Tabela2[[#This Row],[SIEMA]],Siema2025,81,FALSE)</f>
        <v/>
      </c>
      <c r="BF668" s="110" t="str">
        <f>VLOOKUP(Tabela2[[#This Row],[SIEMA]],Siema2025,28,FALSE)</f>
        <v>Petrobras</v>
      </c>
      <c r="BG668" s="110"/>
      <c r="BH668" s="111" t="str">
        <f>VLOOKUP(Tabela2[[#This Row],[SIEMA]],Siema2025,29,FALSE)</f>
        <v>33000167100750</v>
      </c>
      <c r="BI668" s="112" t="str">
        <f>VLOOKUP(Tabela2[[#This Row],[SIEMA]],Siema2025,107,FALSE)</f>
        <v>Não</v>
      </c>
      <c r="BJ668" s="107" t="s">
        <v>7099</v>
      </c>
      <c r="BK668" s="104" t="s">
        <v>2696</v>
      </c>
      <c r="BL668" s="140">
        <v>46076</v>
      </c>
      <c r="BM668" s="108">
        <f ca="1">IF(Tabela2[[#This Row],[Data de atendimento do Ibama (considerar o primeiro documento/ação)]]="",_xlfn.DAYS(TODAY(),J668),_xlfn.DAYS(Tabela2[[#This Row],[Data de atendimento do Ibama (considerar o primeiro documento/ação)]],J668))</f>
        <v>153</v>
      </c>
      <c r="BN668" s="108" t="str">
        <f>IF(Tabela2[[#This Row],[Atendido pelo Ibama ("Não" ou "Sim")]]="Não","Preencher", IF(Tabela2[[#This Row],[Atendido pelo Ibama ("Não" ou "Sim")]]="Sim","NA",""))</f>
        <v>NA</v>
      </c>
      <c r="BO668" s="114" t="s">
        <v>7165</v>
      </c>
      <c r="BP668" s="108" t="str">
        <f>IF(Tabela2[[#This Row],[Forma de atendimento (primeiro documento/ação)]]= "Outros (especificar)", "PREENCHER","NA")</f>
        <v>NA</v>
      </c>
      <c r="BQ668" s="106" t="s">
        <v>123</v>
      </c>
      <c r="BR668" s="108" t="str">
        <f>IF(Tabela2[[#This Row],[Equipe do Ibama foi a campo? Houve sobrevoo do Poseidon?]] = "Sim", "PREENCHER","NA")</f>
        <v>NA</v>
      </c>
      <c r="BS668" s="108" t="str">
        <f>IF(Tabela2[[#This Row],[Se sim, foi emitida Ordem de Emergência? (informações vinculada à coluna CK)]] = "Sim", "PREENCHER","NA")</f>
        <v>NA</v>
      </c>
      <c r="BT668" s="108" t="s">
        <v>7101</v>
      </c>
      <c r="BU668" s="108" t="s">
        <v>2696</v>
      </c>
      <c r="BV668" s="108" t="s">
        <v>123</v>
      </c>
      <c r="BW668" s="108" t="s">
        <v>123</v>
      </c>
      <c r="BX668" s="106"/>
      <c r="BY668" s="106"/>
      <c r="BZ668" s="104" t="str">
        <f>IF(Tabela2[[#This Row],[Data do documento de encerramento]]="NA","NA",IF(Tabela2[[#This Row],[Data do documento de encerramento]]="","Pendente de conclusão/ encerramento",_xlfn.DAYS(Tabela2[[#This Row],[Data do documento de encerramento]],J668)))</f>
        <v>Pendente de conclusão/ encerramento</v>
      </c>
      <c r="CA668" s="107"/>
      <c r="CB668" s="107"/>
      <c r="CC668" s="107" t="s">
        <v>9871</v>
      </c>
      <c r="CD668" s="107" t="s">
        <v>123</v>
      </c>
      <c r="CE668" s="107" t="s">
        <v>123</v>
      </c>
      <c r="CF668" s="107" t="s">
        <v>7167</v>
      </c>
    </row>
    <row r="669" spans="1:84" ht="45.75" hidden="1">
      <c r="A669" s="169">
        <v>202592436034</v>
      </c>
      <c r="B669" s="170" t="s">
        <v>10057</v>
      </c>
      <c r="C669" s="108" t="str">
        <f>VLOOKUP(Tabela2[[#This Row],[SIEMA]],Siema2025,4,FALSE)</f>
        <v xml:space="preserve"> MG</v>
      </c>
      <c r="D669" s="106" t="str">
        <f>VLOOKUP(Tabela2[[#This Row],[SIEMA]],Siema2025,3,FALSE)</f>
        <v xml:space="preserve">Leopoldina </v>
      </c>
      <c r="E669" s="106" t="s">
        <v>7186</v>
      </c>
      <c r="F669" s="106" t="s">
        <v>10058</v>
      </c>
      <c r="G669" s="106" t="s">
        <v>10059</v>
      </c>
      <c r="H669" s="106" t="s">
        <v>10060</v>
      </c>
      <c r="I669" s="104" t="s">
        <v>7114</v>
      </c>
      <c r="J669" s="105">
        <f>VLOOKUP(Tabela2[[#This Row],[SIEMA]],Siema2025,2,FALSE)</f>
        <v>45924</v>
      </c>
      <c r="K669" s="105" t="str">
        <f>VLOOKUP(Tabela2[[#This Row],[SIEMA]],Siema2025,16,FALSE)</f>
        <v>Quarta</v>
      </c>
      <c r="L669" s="106" t="str">
        <f>IF(Tabela2[[#This Row],[Data]]="","Sem Informação",VLOOKUP(MONTH(Tabela2[[#This Row],[Data]]),'[1]Validação de dados'!$I$1:$J$13,2,0))</f>
        <v>Setembro</v>
      </c>
      <c r="M669" s="104">
        <f>YEAR(Tabela2[[#This Row],[Data]])</f>
        <v>2025</v>
      </c>
      <c r="N669" s="105" t="str">
        <f>VLOOKUP(Tabela2[[#This Row],[SIEMA]],Siema2025,17,FALSE)</f>
        <v>Matutino</v>
      </c>
      <c r="O669" s="105" t="str">
        <f>VLOOKUP(Tabela2[[#This Row],[SIEMA]],Siema2025,5,FALSE)</f>
        <v>Rodovia</v>
      </c>
      <c r="P669" s="104" t="str">
        <f>VLOOKUP(Tabela2[[#This Row],[SIEMA]],Siema2025,21,FALSE)</f>
        <v/>
      </c>
      <c r="Q669" s="104">
        <v>3077</v>
      </c>
      <c r="R669" s="104" t="str">
        <f>VLOOKUP(Tabela2[[#This Row],[SIEMA]],Siema2025,10,FALSE)</f>
        <v>Fertilizante Ácido Bórico;  Concentrado de Cobre</v>
      </c>
      <c r="S669" s="107" t="str">
        <f>IF(Q669="","", IF(Q669="NC","", IF(Q669="NE","", IF(Q669="NA","",IFERROR(VLOOKUP(Q669,[1]Produtos!$A$1:$C$2319,2,FALSE),"Não Cadastrado")))))</f>
        <v>SUBSTÂNCIA QUE APRESENTA RISCO PARA O MEIO AMBIENTE, SÓLIDA, N.E.</v>
      </c>
      <c r="T669" s="104">
        <v>2</v>
      </c>
      <c r="U669" s="104" t="s">
        <v>7121</v>
      </c>
      <c r="V669" s="104">
        <f>IF(Q669="","",IF(ISNUMBER(Q669)=FALSE,"Não se aplica",IFERROR(VLOOKUP(Q669,Produtos!$A$1:$C$2319,3,FALSE),"Não Cadastrado")))</f>
        <v>9</v>
      </c>
      <c r="W669" s="104" t="s">
        <v>7094</v>
      </c>
      <c r="X669" s="113" t="s">
        <v>10061</v>
      </c>
      <c r="Y669" s="109" t="str">
        <f>IF(W669="","", IF(W669="NC","", IF(W669="NE","", IF(W669="NA","",IFERROR(VLOOKUP(W669,Produtos!$A$1:$C$2319,2,FALSE),"Não Cadastrado")))))</f>
        <v/>
      </c>
      <c r="Z669" s="104">
        <v>17</v>
      </c>
      <c r="AA669" s="104" t="s">
        <v>7121</v>
      </c>
      <c r="AB669" s="104" t="s">
        <v>7483</v>
      </c>
      <c r="AC669" s="104"/>
      <c r="AD669" s="108" t="str">
        <f>IF(Tabela2[[#This Row],[Origem do acidente]] = "Plataforma", "PREENCHER","NA")</f>
        <v>NA</v>
      </c>
      <c r="AE669" s="107" t="str">
        <f>IF(AC669="","", IF(AC669="NC","", IF(AC669="NE","", IF(AC669="NA","",IFERROR(VLOOKUP(AC669,Produtos!$A$1:$C$2319,2,FALSE),"Não Cadastrado")))))</f>
        <v/>
      </c>
      <c r="AF669" s="104"/>
      <c r="AG669" s="104"/>
      <c r="AH669" s="104" t="str">
        <f>IF(AC669="","",IF(ISNUMBER(AC669)=FALSE,"Não se aplica",IFERROR(VLOOKUP(AC669,Produtos!$A$1:$C$2319,3,FALSE),"Não Cadastrado")))</f>
        <v/>
      </c>
      <c r="AI669" s="104"/>
      <c r="AJ669" s="104" t="str">
        <f>VLOOKUP(Tabela2[[#This Row],[SIEMA]],Siema2025,26,FALSE)</f>
        <v/>
      </c>
      <c r="AK669" s="107" t="s">
        <v>6834</v>
      </c>
      <c r="AL669" s="107" t="s">
        <v>7363</v>
      </c>
      <c r="AM669" s="107" t="s">
        <v>7182</v>
      </c>
      <c r="AN669" s="108" t="str">
        <f>VLOOKUP(Tabela2[[#This Row],[SIEMA]],Siema2025,51,FALSE)</f>
        <v/>
      </c>
      <c r="AO669" s="108" t="str">
        <f>VLOOKUP(Tabela2[[#This Row],[SIEMA]],Siema2025,53,FALSE)</f>
        <v/>
      </c>
      <c r="AP669" s="108" t="str">
        <f>VLOOKUP(Tabela2[[#This Row],[SIEMA]],Siema2025,55,FALSE)</f>
        <v/>
      </c>
      <c r="AQ669" s="108" t="str">
        <f>VLOOKUP(Tabela2[[#This Row],[SIEMA]],Siema2025,57,FALSE)</f>
        <v/>
      </c>
      <c r="AR669" s="108" t="str">
        <f>VLOOKUP(Tabela2[[#This Row],[SIEMA]],Siema2025,59,FALSE)</f>
        <v/>
      </c>
      <c r="AS669" s="108" t="str">
        <f>VLOOKUP(Tabela2[[#This Row],[SIEMA]],Siema2025,61,FALSE)</f>
        <v/>
      </c>
      <c r="AT669" s="108" t="str">
        <f>VLOOKUP(Tabela2[[#This Row],[SIEMA]],Siema2025,63,FALSE)</f>
        <v/>
      </c>
      <c r="AU669" s="108" t="str">
        <f>VLOOKUP(Tabela2[[#This Row],[SIEMA]],Siema2025,65,FALSE)</f>
        <v>X</v>
      </c>
      <c r="AV669" s="108" t="str">
        <f>VLOOKUP(Tabela2[[#This Row],[SIEMA]],Siema2025,67,FALSE)</f>
        <v/>
      </c>
      <c r="AW669" s="108" t="str">
        <f>VLOOKUP(Tabela2[[#This Row],[SIEMA]],Siema2025,69,FALSE)</f>
        <v/>
      </c>
      <c r="AX669" s="108" t="s">
        <v>7183</v>
      </c>
      <c r="AY669" s="108" t="str">
        <f>VLOOKUP(Tabela2[[#This Row],[SIEMA]],Siema2025,73,FALSE)</f>
        <v/>
      </c>
      <c r="AZ669" s="108" t="str">
        <f>VLOOKUP(Tabela2[[#This Row],[SIEMA]],Siema2025,75,FALSE)</f>
        <v/>
      </c>
      <c r="BA669" s="108" t="str">
        <f>VLOOKUP(Tabela2[[#This Row],[SIEMA]],Siema2025,77,FALSE)</f>
        <v/>
      </c>
      <c r="BB669" s="108" t="str">
        <f>VLOOKUP(Tabela2[[#This Row],[SIEMA]],Siema2025,79,FALSE)</f>
        <v/>
      </c>
      <c r="BC669" s="108" t="str">
        <f>IF(Tabela2[[#This Row],[Outro(s) ]] = "X", "PREENCHER","NA")</f>
        <v>NA</v>
      </c>
      <c r="BD669" s="108" t="str">
        <f>VLOOKUP(Tabela2[[#This Row],[SIEMA]],Siema2025,82,FALSE)</f>
        <v/>
      </c>
      <c r="BE669" s="108" t="str">
        <f>VLOOKUP(Tabela2[[#This Row],[SIEMA]],Siema2025,81,FALSE)</f>
        <v/>
      </c>
      <c r="BF669" s="110" t="str">
        <f>VLOOKUP(Tabela2[[#This Row],[SIEMA]],Siema2025,28,FALSE)</f>
        <v>FAST SOLUCOES EM TRANSPORTES E LOGISTICA LTDA</v>
      </c>
      <c r="BG669" s="110"/>
      <c r="BH669" s="111" t="str">
        <f>VLOOKUP(Tabela2[[#This Row],[SIEMA]],Siema2025,29,FALSE)</f>
        <v>52854021000178</v>
      </c>
      <c r="BI669" s="112" t="str">
        <f>VLOOKUP(Tabela2[[#This Row],[SIEMA]],Siema2025,107,FALSE)</f>
        <v>Não</v>
      </c>
      <c r="BJ669" s="107" t="s">
        <v>7099</v>
      </c>
      <c r="BK669" s="104" t="s">
        <v>2696</v>
      </c>
      <c r="BL669" s="140">
        <v>45925</v>
      </c>
      <c r="BM669" s="108">
        <f ca="1">IF(Tabela2[[#This Row],[Data de atendimento do Ibama (considerar o primeiro documento/ação)]]="",_xlfn.DAYS(TODAY(),J669),_xlfn.DAYS(Tabela2[[#This Row],[Data de atendimento do Ibama (considerar o primeiro documento/ação)]],J669))</f>
        <v>1</v>
      </c>
      <c r="BN669" s="108" t="str">
        <f>IF(Tabela2[[#This Row],[Atendido pelo Ibama ("Não" ou "Sim")]]="Não","Preencher", IF(Tabela2[[#This Row],[Atendido pelo Ibama ("Não" ou "Sim")]]="Sim","NA",""))</f>
        <v>NA</v>
      </c>
      <c r="BO669" s="114" t="s">
        <v>7100</v>
      </c>
      <c r="BP669" s="108" t="str">
        <f>IF(Tabela2[[#This Row],[Forma de atendimento (primeiro documento/ação)]]= "Outros (especificar)", "PREENCHER","NA")</f>
        <v>NA</v>
      </c>
      <c r="BQ669" s="106" t="s">
        <v>123</v>
      </c>
      <c r="BR669" s="108" t="str">
        <f>IF(Tabela2[[#This Row],[Equipe do Ibama foi a campo? Houve sobrevoo do Poseidon?]] = "Sim", "PREENCHER","NA")</f>
        <v>NA</v>
      </c>
      <c r="BS669" s="108" t="str">
        <f>IF(Tabela2[[#This Row],[Se sim, foi emitida Ordem de Emergência? (informações vinculada à coluna CK)]] = "Sim", "PREENCHER","NA")</f>
        <v>NA</v>
      </c>
      <c r="BT669" s="108" t="s">
        <v>7101</v>
      </c>
      <c r="BU669" s="108" t="s">
        <v>123</v>
      </c>
      <c r="BV669" s="108" t="s">
        <v>123</v>
      </c>
      <c r="BW669" s="108" t="s">
        <v>123</v>
      </c>
      <c r="BX669" s="106" t="s">
        <v>7127</v>
      </c>
      <c r="BY669" s="106"/>
      <c r="BZ669" s="104" t="str">
        <f>IF(Tabela2[[#This Row],[Data do documento de encerramento]]="NA","NA",IF(Tabela2[[#This Row],[Data do documento de encerramento]]="","Pendente de conclusão/ encerramento",_xlfn.DAYS(Tabela2[[#This Row],[Data do documento de encerramento]],J669)))</f>
        <v>Pendente de conclusão/ encerramento</v>
      </c>
      <c r="CA669" s="107" t="s">
        <v>10062</v>
      </c>
      <c r="CB669" s="107"/>
      <c r="CC669" s="107"/>
      <c r="CD669" s="107"/>
      <c r="CE669" s="107"/>
      <c r="CF669" s="107"/>
    </row>
    <row r="670" spans="1:84" ht="167.25">
      <c r="A670" s="182">
        <v>202592636042</v>
      </c>
      <c r="B670" s="118" t="s">
        <v>10063</v>
      </c>
      <c r="C670" s="108" t="s">
        <v>672</v>
      </c>
      <c r="D670" s="106" t="s">
        <v>637</v>
      </c>
      <c r="E670" s="106" t="s">
        <v>9035</v>
      </c>
      <c r="F670" s="106" t="s">
        <v>10064</v>
      </c>
      <c r="G670" s="106" t="s">
        <v>8588</v>
      </c>
      <c r="H670" s="106" t="s">
        <v>8589</v>
      </c>
      <c r="I670" s="104" t="s">
        <v>124</v>
      </c>
      <c r="J670" s="105">
        <f>VLOOKUP(Tabela2[[#This Row],[SIEMA]],Siema2025,2,FALSE)</f>
        <v>45924</v>
      </c>
      <c r="K670" s="105" t="str">
        <f>VLOOKUP(Tabela2[[#This Row],[SIEMA]],Siema2025,16,FALSE)</f>
        <v>Quarta</v>
      </c>
      <c r="L670" s="106" t="str">
        <f>IF(Tabela2[[#This Row],[Data]]="","Sem Informação",VLOOKUP(MONTH(Tabela2[[#This Row],[Data]]),'[1]Validação de dados'!$I$1:$J$13,2,0))</f>
        <v>Setembro</v>
      </c>
      <c r="M670" s="104">
        <f>YEAR(Tabela2[[#This Row],[Data]])</f>
        <v>2025</v>
      </c>
      <c r="N670" s="105" t="str">
        <f>VLOOKUP(Tabela2[[#This Row],[SIEMA]],Siema2025,17,FALSE)</f>
        <v>Noturno</v>
      </c>
      <c r="O670" s="105" t="s">
        <v>111</v>
      </c>
      <c r="P670" s="104" t="str">
        <f>VLOOKUP(Tabela2[[#This Row],[SIEMA]],Siema2025,21,FALSE)</f>
        <v>Sonda NS-48 (West Carina) em operação no poço 7-BUZ-94D-RJS, Campo de Búzios, Bacia de Santos. Número IMO: 9674127.</v>
      </c>
      <c r="Q670" s="104" t="s">
        <v>7094</v>
      </c>
      <c r="R670" s="104" t="s">
        <v>7482</v>
      </c>
      <c r="S670" s="107" t="s">
        <v>7096</v>
      </c>
      <c r="T670" s="104">
        <v>7.0000000000000001E-3</v>
      </c>
      <c r="U670" s="104" t="s">
        <v>7111</v>
      </c>
      <c r="V670" s="104" t="s">
        <v>7483</v>
      </c>
      <c r="W670" s="104"/>
      <c r="X670" s="113"/>
      <c r="Y670" s="109" t="str">
        <f>IF(W670="","", IF(W670="NC","", IF(W670="NE","", IF(W670="NA","",IFERROR(VLOOKUP(W670,Produtos!$A$1:$C$2319,2,FALSE),"Não Cadastrado")))))</f>
        <v/>
      </c>
      <c r="Z670" s="104"/>
      <c r="AA670" s="104"/>
      <c r="AB670" s="104" t="str">
        <f>IF(W670="","",IF(ISNUMBER(W670)=FALSE,"Não se aplica",IFERROR(VLOOKUP(W670,Produtos!$A$1:$C$2319,3,FALSE),"Não Cadastrado")))</f>
        <v/>
      </c>
      <c r="AC670" s="104"/>
      <c r="AD670" s="108"/>
      <c r="AE670" s="107" t="str">
        <f>IF(AC670="","", IF(AC670="NC","", IF(AC670="NE","", IF(AC670="NA","",IFERROR(VLOOKUP(AC670,Produtos!$A$1:$C$2319,2,FALSE),"Não Cadastrado")))))</f>
        <v/>
      </c>
      <c r="AF670" s="104"/>
      <c r="AG670" s="104"/>
      <c r="AH670" s="104" t="str">
        <f>IF(AC670="","",IF(ISNUMBER(AC670)=FALSE,"Não se aplica",IFERROR(VLOOKUP(AC670,Produtos!$A$1:$C$2319,3,FALSE),"Não Cadastrado")))</f>
        <v/>
      </c>
      <c r="AI670" s="104"/>
      <c r="AJ670" s="104" t="str">
        <f>VLOOKUP(Tabela2[[#This Row],[SIEMA]],Siema2025,26,FALSE)</f>
        <v>Interferência do trolley com mangueira, danificando a mangueira.</v>
      </c>
      <c r="AK670" s="107" t="s">
        <v>7290</v>
      </c>
      <c r="AL670" s="107" t="s">
        <v>7098</v>
      </c>
      <c r="AM670" s="107"/>
      <c r="AN670" s="108" t="str">
        <f>VLOOKUP(Tabela2[[#This Row],[SIEMA]],Siema2025,51,FALSE)</f>
        <v/>
      </c>
      <c r="AO670" s="108" t="str">
        <f>VLOOKUP(Tabela2[[#This Row],[SIEMA]],Siema2025,53,FALSE)</f>
        <v/>
      </c>
      <c r="AP670" s="108" t="str">
        <f>VLOOKUP(Tabela2[[#This Row],[SIEMA]],Siema2025,55,FALSE)</f>
        <v/>
      </c>
      <c r="AQ670" s="108" t="str">
        <f>VLOOKUP(Tabela2[[#This Row],[SIEMA]],Siema2025,57,FALSE)</f>
        <v/>
      </c>
      <c r="AR670" s="108" t="str">
        <f>VLOOKUP(Tabela2[[#This Row],[SIEMA]],Siema2025,59,FALSE)</f>
        <v/>
      </c>
      <c r="AS670" s="108" t="str">
        <f>VLOOKUP(Tabela2[[#This Row],[SIEMA]],Siema2025,61,FALSE)</f>
        <v>X</v>
      </c>
      <c r="AT670" s="108" t="str">
        <f>VLOOKUP(Tabela2[[#This Row],[SIEMA]],Siema2025,63,FALSE)</f>
        <v/>
      </c>
      <c r="AU670" s="108" t="str">
        <f>VLOOKUP(Tabela2[[#This Row],[SIEMA]],Siema2025,65,FALSE)</f>
        <v/>
      </c>
      <c r="AV670" s="108" t="str">
        <f>VLOOKUP(Tabela2[[#This Row],[SIEMA]],Siema2025,67,FALSE)</f>
        <v/>
      </c>
      <c r="AW670" s="108" t="str">
        <f>VLOOKUP(Tabela2[[#This Row],[SIEMA]],Siema2025,69,FALSE)</f>
        <v/>
      </c>
      <c r="AX670" s="108" t="str">
        <f>VLOOKUP(Tabela2[[#This Row],[SIEMA]],Siema2025,71,FALSE)</f>
        <v/>
      </c>
      <c r="AY670" s="108" t="str">
        <f>VLOOKUP(Tabela2[[#This Row],[SIEMA]],Siema2025,73,FALSE)</f>
        <v/>
      </c>
      <c r="AZ670" s="108" t="str">
        <f>VLOOKUP(Tabela2[[#This Row],[SIEMA]],Siema2025,75,FALSE)</f>
        <v/>
      </c>
      <c r="BA670" s="108" t="str">
        <f>VLOOKUP(Tabela2[[#This Row],[SIEMA]],Siema2025,77,FALSE)</f>
        <v/>
      </c>
      <c r="BB670" s="108" t="str">
        <f>VLOOKUP(Tabela2[[#This Row],[SIEMA]],Siema2025,79,FALSE)</f>
        <v/>
      </c>
      <c r="BC670" s="108" t="str">
        <f>IF(Tabela2[[#This Row],[Outro(s) ]] = "X", "PREENCHER","NA")</f>
        <v>NA</v>
      </c>
      <c r="BD670" s="108" t="str">
        <f>VLOOKUP(Tabela2[[#This Row],[SIEMA]],Siema2025,82,FALSE)</f>
        <v/>
      </c>
      <c r="BE670" s="108" t="str">
        <f>VLOOKUP(Tabela2[[#This Row],[SIEMA]],Siema2025,81,FALSE)</f>
        <v/>
      </c>
      <c r="BF670" s="110" t="str">
        <f>VLOOKUP(Tabela2[[#This Row],[SIEMA]],Siema2025,28,FALSE)</f>
        <v>Petrobras</v>
      </c>
      <c r="BG670" s="110"/>
      <c r="BH670" s="111">
        <v>33000167000101</v>
      </c>
      <c r="BI670" s="112" t="str">
        <f>VLOOKUP(Tabela2[[#This Row],[SIEMA]],Siema2025,107,FALSE)</f>
        <v>Não</v>
      </c>
      <c r="BJ670" s="107" t="s">
        <v>7099</v>
      </c>
      <c r="BK670" s="104" t="s">
        <v>2696</v>
      </c>
      <c r="BL670" s="140">
        <v>45933</v>
      </c>
      <c r="BM670" s="108">
        <f ca="1">IF(Tabela2[[#This Row],[Data de atendimento do Ibama (considerar o primeiro documento/ação)]]="",_xlfn.DAYS(TODAY(),J670),_xlfn.DAYS(Tabela2[[#This Row],[Data de atendimento do Ibama (considerar o primeiro documento/ação)]],J670))</f>
        <v>9</v>
      </c>
      <c r="BN670" s="108" t="str">
        <f>IF(Tabela2[[#This Row],[Atendido pelo Ibama ("Não" ou "Sim")]]="Não","Preencher", IF(Tabela2[[#This Row],[Atendido pelo Ibama ("Não" ou "Sim")]]="Sim","NA",""))</f>
        <v>NA</v>
      </c>
      <c r="BO670" s="114" t="s">
        <v>7100</v>
      </c>
      <c r="BP670" s="108" t="str">
        <f>IF(Tabela2[[#This Row],[Forma de atendimento (primeiro documento/ação)]]= "Outros (especificar)", "PREENCHER","NA")</f>
        <v>NA</v>
      </c>
      <c r="BQ670" s="106" t="s">
        <v>123</v>
      </c>
      <c r="BR670" s="108" t="str">
        <f>IF(Tabela2[[#This Row],[Equipe do Ibama foi a campo? Houve sobrevoo do Poseidon?]] = "Sim", "PREENCHER","NA")</f>
        <v>NA</v>
      </c>
      <c r="BS670" s="108" t="str">
        <f>IF(Tabela2[[#This Row],[Se sim, foi emitida Ordem de Emergência? (informações vinculada à coluna CK)]] = "Sim", "PREENCHER","NA")</f>
        <v>NA</v>
      </c>
      <c r="BT670" s="108" t="s">
        <v>7101</v>
      </c>
      <c r="BU670" s="108" t="s">
        <v>2696</v>
      </c>
      <c r="BV670" s="108" t="s">
        <v>123</v>
      </c>
      <c r="BW670" s="108" t="s">
        <v>2696</v>
      </c>
      <c r="BX670" s="106" t="s">
        <v>7102</v>
      </c>
      <c r="BY670" s="140">
        <v>46140</v>
      </c>
      <c r="BZ670" s="104">
        <f>IF(Tabela2[[#This Row],[Data do documento de encerramento]]="NA","NA",IF(Tabela2[[#This Row],[Data do documento de encerramento]]="","Pendente de conclusão/ encerramento",_xlfn.DAYS(Tabela2[[#This Row],[Data do documento de encerramento]],J670)))</f>
        <v>216</v>
      </c>
      <c r="CA670" s="107" t="s">
        <v>10065</v>
      </c>
      <c r="CB670" s="107" t="s">
        <v>7262</v>
      </c>
      <c r="CC670" s="232" t="s">
        <v>7641</v>
      </c>
      <c r="CD670" s="107" t="s">
        <v>8104</v>
      </c>
      <c r="CE670" s="107" t="s">
        <v>123</v>
      </c>
      <c r="CF670" s="107" t="s">
        <v>7105</v>
      </c>
    </row>
    <row r="671" spans="1:84" ht="76.5" hidden="1">
      <c r="A671" s="169">
        <v>202592972008</v>
      </c>
      <c r="B671" s="170" t="s">
        <v>10066</v>
      </c>
      <c r="C671" s="108" t="str">
        <f>VLOOKUP(Tabela2[[#This Row],[SIEMA]],Siema2025,4,FALSE)</f>
        <v xml:space="preserve"> MG</v>
      </c>
      <c r="D671" s="106" t="str">
        <f>VLOOKUP(Tabela2[[#This Row],[SIEMA]],Siema2025,3,FALSE)</f>
        <v xml:space="preserve">Cachoeira de Pajeú </v>
      </c>
      <c r="E671" s="106" t="s">
        <v>7472</v>
      </c>
      <c r="F671" s="106" t="s">
        <v>10067</v>
      </c>
      <c r="G671" s="106" t="s">
        <v>10068</v>
      </c>
      <c r="H671" s="106" t="s">
        <v>10069</v>
      </c>
      <c r="I671" s="104" t="s">
        <v>7114</v>
      </c>
      <c r="J671" s="105">
        <f>VLOOKUP(Tabela2[[#This Row],[SIEMA]],Siema2025,2,FALSE)</f>
        <v>45924</v>
      </c>
      <c r="K671" s="105" t="str">
        <f>VLOOKUP(Tabela2[[#This Row],[SIEMA]],Siema2025,16,FALSE)</f>
        <v>Quarta</v>
      </c>
      <c r="L671" s="106" t="str">
        <f>IF(Tabela2[[#This Row],[Data]]="","Sem Informação",VLOOKUP(MONTH(Tabela2[[#This Row],[Data]]),'[1]Validação de dados'!$I$1:$J$13,2,0))</f>
        <v>Setembro</v>
      </c>
      <c r="M671" s="104">
        <f>YEAR(Tabela2[[#This Row],[Data]])</f>
        <v>2025</v>
      </c>
      <c r="N671" s="105" t="str">
        <f>VLOOKUP(Tabela2[[#This Row],[SIEMA]],Siema2025,17,FALSE)</f>
        <v>Vespertino</v>
      </c>
      <c r="O671" s="105" t="str">
        <f>VLOOKUP(Tabela2[[#This Row],[SIEMA]],Siema2025,5,FALSE)</f>
        <v>Rodovia</v>
      </c>
      <c r="P671" s="104" t="str">
        <f>VLOOKUP(Tabela2[[#This Row],[SIEMA]],Siema2025,21,FALSE)</f>
        <v/>
      </c>
      <c r="Q671" s="104">
        <v>3082</v>
      </c>
      <c r="R671" s="104" t="str">
        <f>VLOOKUP(Tabela2[[#This Row],[SIEMA]],Siema2025,10,FALSE)</f>
        <v/>
      </c>
      <c r="S671" s="107" t="str">
        <f>IF(Q671="","", IF(Q671="NC","", IF(Q671="NE","", IF(Q671="NA","",IFERROR(VLOOKUP(Q671,[1]Produtos!$A$1:$C$2319,2,FALSE),"Não Cadastrado")))))</f>
        <v>SUBSTÂNCIA QUE APRESENTA RISCO PARA O MEIO AMBIENTE, LÍQUIDA, N.E.</v>
      </c>
      <c r="T671" s="104" t="str">
        <f>VLOOKUP(Tabela2[[#This Row],[SIEMA]],Siema2025,11,FALSE)</f>
        <v xml:space="preserve"> </v>
      </c>
      <c r="U671" s="104" t="str">
        <f>VLOOKUP(Tabela2[[#This Row],[SIEMA]],Siema2025,12,FALSE)</f>
        <v xml:space="preserve"> </v>
      </c>
      <c r="V671" s="104">
        <f>IF(Q671="","",IF(ISNUMBER(Q671)=FALSE,"Não se aplica",IFERROR(VLOOKUP(Q671,Produtos!$A$1:$C$2319,3,FALSE),"Não Cadastrado")))</f>
        <v>9</v>
      </c>
      <c r="W671" s="104" t="str">
        <f>VLOOKUP(Tabela2[[#This Row],[SIEMA]],Siema2025,10,FALSE)</f>
        <v/>
      </c>
      <c r="X671" s="113" t="str">
        <f>IF(Tabela2[[#This Row],[Origem do acidente]] = "Plataforma", "PREENCHER","NA")</f>
        <v>NA</v>
      </c>
      <c r="Y671" s="109" t="str">
        <f>IF(W671="","", IF(W671="NC","", IF(W671="NE","", IF(W671="NA","",IFERROR(VLOOKUP(W671,Produtos!$A$1:$C$2319,2,FALSE),"Não Cadastrado")))))</f>
        <v/>
      </c>
      <c r="Z671" s="104" t="str">
        <f>VLOOKUP(Tabela2[[#This Row],[SIEMA]],Siema2025,11,FALSE)</f>
        <v xml:space="preserve"> </v>
      </c>
      <c r="AA671" s="104" t="str">
        <f>VLOOKUP(Tabela2[[#This Row],[SIEMA]],Siema2025,12,FALSE)</f>
        <v xml:space="preserve"> </v>
      </c>
      <c r="AB671" s="104" t="str">
        <f>IF(W671="","",IF(ISNUMBER(W671)=FALSE,"Não se aplica",IFERROR(VLOOKUP(W671,Produtos!$A$1:$C$2319,3,FALSE),"Não Cadastrado")))</f>
        <v/>
      </c>
      <c r="AC671" s="104"/>
      <c r="AD671" s="108" t="str">
        <f>IF(Tabela2[[#This Row],[Origem do acidente]] = "Plataforma", "PREENCHER","NA")</f>
        <v>NA</v>
      </c>
      <c r="AE671" s="107" t="str">
        <f>IF(AC671="","", IF(AC671="NC","", IF(AC671="NE","", IF(AC671="NA","",IFERROR(VLOOKUP(AC671,Produtos!$A$1:$C$2319,2,FALSE),"Não Cadastrado")))))</f>
        <v/>
      </c>
      <c r="AF671" s="104"/>
      <c r="AG671" s="104"/>
      <c r="AH671" s="104" t="str">
        <f>IF(AC671="","",IF(ISNUMBER(AC671)=FALSE,"Não se aplica",IFERROR(VLOOKUP(AC671,Produtos!$A$1:$C$2319,3,FALSE),"Não Cadastrado")))</f>
        <v/>
      </c>
      <c r="AI671" s="104"/>
      <c r="AJ671" s="104" t="str">
        <f>VLOOKUP(Tabela2[[#This Row],[SIEMA]],Siema2025,26,FALSE)</f>
        <v>Colisão</v>
      </c>
      <c r="AK671" s="107" t="s">
        <v>7388</v>
      </c>
      <c r="AL671" s="107"/>
      <c r="AM671" s="107"/>
      <c r="AN671" s="108" t="str">
        <f>VLOOKUP(Tabela2[[#This Row],[SIEMA]],Siema2025,51,FALSE)</f>
        <v/>
      </c>
      <c r="AO671" s="108" t="str">
        <f>VLOOKUP(Tabela2[[#This Row],[SIEMA]],Siema2025,53,FALSE)</f>
        <v/>
      </c>
      <c r="AP671" s="108" t="str">
        <f>VLOOKUP(Tabela2[[#This Row],[SIEMA]],Siema2025,55,FALSE)</f>
        <v/>
      </c>
      <c r="AQ671" s="108" t="str">
        <f>VLOOKUP(Tabela2[[#This Row],[SIEMA]],Siema2025,57,FALSE)</f>
        <v/>
      </c>
      <c r="AR671" s="108" t="str">
        <f>VLOOKUP(Tabela2[[#This Row],[SIEMA]],Siema2025,59,FALSE)</f>
        <v/>
      </c>
      <c r="AS671" s="108" t="str">
        <f>VLOOKUP(Tabela2[[#This Row],[SIEMA]],Siema2025,61,FALSE)</f>
        <v/>
      </c>
      <c r="AT671" s="108" t="str">
        <f>VLOOKUP(Tabela2[[#This Row],[SIEMA]],Siema2025,63,FALSE)</f>
        <v/>
      </c>
      <c r="AU671" s="108" t="str">
        <f>VLOOKUP(Tabela2[[#This Row],[SIEMA]],Siema2025,65,FALSE)</f>
        <v>X</v>
      </c>
      <c r="AV671" s="108" t="str">
        <f>VLOOKUP(Tabela2[[#This Row],[SIEMA]],Siema2025,67,FALSE)</f>
        <v/>
      </c>
      <c r="AW671" s="108" t="str">
        <f>VLOOKUP(Tabela2[[#This Row],[SIEMA]],Siema2025,69,FALSE)</f>
        <v/>
      </c>
      <c r="AX671" s="108" t="str">
        <f>VLOOKUP(Tabela2[[#This Row],[SIEMA]],Siema2025,71,FALSE)</f>
        <v/>
      </c>
      <c r="AY671" s="108" t="str">
        <f>VLOOKUP(Tabela2[[#This Row],[SIEMA]],Siema2025,73,FALSE)</f>
        <v/>
      </c>
      <c r="AZ671" s="108" t="str">
        <f>VLOOKUP(Tabela2[[#This Row],[SIEMA]],Siema2025,75,FALSE)</f>
        <v/>
      </c>
      <c r="BA671" s="108" t="str">
        <f>VLOOKUP(Tabela2[[#This Row],[SIEMA]],Siema2025,77,FALSE)</f>
        <v/>
      </c>
      <c r="BB671" s="108" t="str">
        <f>VLOOKUP(Tabela2[[#This Row],[SIEMA]],Siema2025,79,FALSE)</f>
        <v/>
      </c>
      <c r="BC671" s="108" t="str">
        <f>IF(Tabela2[[#This Row],[Outro(s) ]] = "X", "PREENCHER","NA")</f>
        <v>NA</v>
      </c>
      <c r="BD671" s="108" t="str">
        <f>VLOOKUP(Tabela2[[#This Row],[SIEMA]],Siema2025,82,FALSE)</f>
        <v/>
      </c>
      <c r="BE671" s="108" t="str">
        <f>VLOOKUP(Tabela2[[#This Row],[SIEMA]],Siema2025,81,FALSE)</f>
        <v/>
      </c>
      <c r="BF671" s="110" t="s">
        <v>6834</v>
      </c>
      <c r="BG671" s="110"/>
      <c r="BH671" s="111" t="s">
        <v>6834</v>
      </c>
      <c r="BI671" s="112" t="s">
        <v>7062</v>
      </c>
      <c r="BJ671" s="107" t="s">
        <v>7099</v>
      </c>
      <c r="BK671" s="104" t="s">
        <v>2696</v>
      </c>
      <c r="BL671" s="140">
        <v>45932</v>
      </c>
      <c r="BM671" s="108">
        <f ca="1">IF(Tabela2[[#This Row],[Data de atendimento do Ibama (considerar o primeiro documento/ação)]]="",_xlfn.DAYS(TODAY(),J671),_xlfn.DAYS(Tabela2[[#This Row],[Data de atendimento do Ibama (considerar o primeiro documento/ação)]],J671))</f>
        <v>8</v>
      </c>
      <c r="BN671" s="108" t="str">
        <f>IF(Tabela2[[#This Row],[Atendido pelo Ibama ("Não" ou "Sim")]]="Não","Preencher", IF(Tabela2[[#This Row],[Atendido pelo Ibama ("Não" ou "Sim")]]="Sim","NA",""))</f>
        <v>NA</v>
      </c>
      <c r="BO671" s="114" t="s">
        <v>7184</v>
      </c>
      <c r="BP671" s="108" t="str">
        <f>IF(Tabela2[[#This Row],[Forma de atendimento (primeiro documento/ação)]]= "Outros (especificar)", "PREENCHER","NA")</f>
        <v>NA</v>
      </c>
      <c r="BQ671" s="106" t="s">
        <v>123</v>
      </c>
      <c r="BR671" s="108" t="str">
        <f>IF(Tabela2[[#This Row],[Equipe do Ibama foi a campo? Houve sobrevoo do Poseidon?]] = "Sim", "PREENCHER","NA")</f>
        <v>NA</v>
      </c>
      <c r="BS671" s="108" t="str">
        <f>IF(Tabela2[[#This Row],[Se sim, foi emitida Ordem de Emergência? (informações vinculada à coluna CK)]] = "Sim", "PREENCHER","NA")</f>
        <v>NA</v>
      </c>
      <c r="BT671" s="108" t="s">
        <v>7230</v>
      </c>
      <c r="BU671" s="108" t="str">
        <f>IF(Tabela2[[#This Row],[Houve envio de Informações Pós-acidente (preencher "não se aplica" quando de competência estadual/municipal)]] = "Sim", "PREENCHER","NA")</f>
        <v>NA</v>
      </c>
      <c r="BV671" s="108" t="str">
        <f>IF(Tabela2[[#This Row],[Houve avaliação das informações pós-acidente solicitadas/enviadas?]] = "Sim", "PREENCHER","NA")</f>
        <v>NA</v>
      </c>
      <c r="BW671" s="108" t="s">
        <v>2696</v>
      </c>
      <c r="BX671" s="106" t="s">
        <v>7102</v>
      </c>
      <c r="BY671" s="140">
        <v>45932</v>
      </c>
      <c r="BZ671" s="104">
        <f>IF(Tabela2[[#This Row],[Data do documento de encerramento]]="NA","NA",IF(Tabela2[[#This Row],[Data do documento de encerramento]]="","Pendente de conclusão/ encerramento",_xlfn.DAYS(Tabela2[[#This Row],[Data do documento de encerramento]],J671)))</f>
        <v>8</v>
      </c>
      <c r="CA671" s="107"/>
      <c r="CB671" s="107"/>
      <c r="CC671" s="107"/>
      <c r="CD671" s="107"/>
      <c r="CE671" s="107"/>
      <c r="CF671" s="107"/>
    </row>
    <row r="672" spans="1:84" ht="76.5">
      <c r="A672" s="169">
        <v>202592728</v>
      </c>
      <c r="B672" s="170" t="s">
        <v>10070</v>
      </c>
      <c r="C672" s="108" t="s">
        <v>138</v>
      </c>
      <c r="D672" s="106" t="s">
        <v>637</v>
      </c>
      <c r="E672" s="231" t="s">
        <v>6110</v>
      </c>
      <c r="F672" s="106"/>
      <c r="G672" s="106" t="s">
        <v>10071</v>
      </c>
      <c r="H672" s="106" t="s">
        <v>10072</v>
      </c>
      <c r="I672" s="104" t="str">
        <f>VLOOKUP(Tabela2[[#This Row],[SIEMA]],Siema2025,19,FALSE)</f>
        <v>Potiguar</v>
      </c>
      <c r="J672" s="105">
        <f>VLOOKUP(Tabela2[[#This Row],[SIEMA]],Siema2025,2,FALSE)</f>
        <v>45925</v>
      </c>
      <c r="K672" s="105" t="str">
        <f>VLOOKUP(Tabela2[[#This Row],[SIEMA]],Siema2025,16,FALSE)</f>
        <v>Quinta</v>
      </c>
      <c r="L672" s="106" t="str">
        <f>IF(Tabela2[[#This Row],[Data]]="","Sem Informação",VLOOKUP(MONTH(Tabela2[[#This Row],[Data]]),'[1]Validação de dados'!$I$1:$J$13,2,0))</f>
        <v>Setembro</v>
      </c>
      <c r="M672" s="104">
        <f>YEAR(Tabela2[[#This Row],[Data]])</f>
        <v>2025</v>
      </c>
      <c r="N672" s="105" t="str">
        <f>VLOOKUP(Tabela2[[#This Row],[SIEMA]],Siema2025,17,FALSE)</f>
        <v>Matutino</v>
      </c>
      <c r="O672" s="105" t="str">
        <f>VLOOKUP(Tabela2[[#This Row],[SIEMA]],Siema2025,5,FALSE)</f>
        <v>Plataforma</v>
      </c>
      <c r="P672" s="104" t="str">
        <f>VLOOKUP(Tabela2[[#This Row],[SIEMA]],Siema2025,21,FALSE)</f>
        <v>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v>
      </c>
      <c r="Q672" s="104">
        <v>1202</v>
      </c>
      <c r="R672" s="104" t="s">
        <v>252</v>
      </c>
      <c r="S672" s="107" t="str">
        <f>IF(Q672="","", IF(Q672="NC","", IF(Q672="NE","", IF(Q672="NA","",IFERROR(VLOOKUP(Q672,[1]Produtos!$A$1:$C$2319,2,FALSE),"Não Cadastrado")))))</f>
        <v>GASÓLEO ou ÓLEO DIESEL ou ÓLEO PARA AQUECIMENTO, LEVE</v>
      </c>
      <c r="T672" s="231">
        <v>1E-3</v>
      </c>
      <c r="U672" s="104" t="s">
        <v>7111</v>
      </c>
      <c r="V672" s="104">
        <f>IF(Q672="","",IF(ISNUMBER(Q672)=FALSE,"Não se aplica",IFERROR(VLOOKUP(Q672,Produtos!$A$1:$C$2319,3,FALSE),"Não Cadastrado")))</f>
        <v>3</v>
      </c>
      <c r="W672" s="104" t="str">
        <f>VLOOKUP(Tabela2[[#This Row],[SIEMA]],Siema2025,10,FALSE)</f>
        <v/>
      </c>
      <c r="X672" s="113"/>
      <c r="Y672" s="109" t="str">
        <f>IF(W672="","", IF(W672="NC","", IF(W672="NE","", IF(W672="NA","",IFERROR(VLOOKUP(W672,Produtos!$A$1:$C$2319,2,FALSE),"Não Cadastrado")))))</f>
        <v/>
      </c>
      <c r="Z672" s="104" t="str">
        <f>VLOOKUP(Tabela2[[#This Row],[SIEMA]],Siema2025,11,FALSE)</f>
        <v xml:space="preserve"> </v>
      </c>
      <c r="AA672" s="104" t="str">
        <f>VLOOKUP(Tabela2[[#This Row],[SIEMA]],Siema2025,12,FALSE)</f>
        <v xml:space="preserve"> </v>
      </c>
      <c r="AB672" s="104" t="str">
        <f>IF(W672="","",IF(ISNUMBER(W672)=FALSE,"Não se aplica",IFERROR(VLOOKUP(W672,Produtos!$A$1:$C$2319,3,FALSE),"Não Cadastrado")))</f>
        <v/>
      </c>
      <c r="AC672" s="104"/>
      <c r="AD672" s="108"/>
      <c r="AE672" s="107" t="str">
        <f>IF(AC672="","", IF(AC672="NC","", IF(AC672="NE","", IF(AC672="NA","",IFERROR(VLOOKUP(AC672,Produtos!$A$1:$C$2319,2,FALSE),"Não Cadastrado")))))</f>
        <v/>
      </c>
      <c r="AF672" s="104"/>
      <c r="AG672" s="104"/>
      <c r="AH672" s="104" t="str">
        <f>IF(AC672="","",IF(ISNUMBER(AC672)=FALSE,"Não se aplica",IFERROR(VLOOKUP(AC672,Produtos!$A$1:$C$2319,3,FALSE),"Não Cadastrado")))</f>
        <v/>
      </c>
      <c r="AI672" s="104"/>
      <c r="AJ672" s="104" t="str">
        <f>VLOOKUP(Tabela2[[#This Row],[SIEMA]],Siema2025,26,FALSE)</f>
        <v>Furo no tanque de armazenamento de óleo diesel do guindaste da plataforma 3R-14</v>
      </c>
      <c r="AK672" s="107" t="s">
        <v>7290</v>
      </c>
      <c r="AL672" s="107"/>
      <c r="AM672" s="107"/>
      <c r="AN672" s="108" t="str">
        <f>VLOOKUP(Tabela2[[#This Row],[SIEMA]],Siema2025,51,FALSE)</f>
        <v/>
      </c>
      <c r="AO672" s="108" t="str">
        <f>VLOOKUP(Tabela2[[#This Row],[SIEMA]],Siema2025,53,FALSE)</f>
        <v/>
      </c>
      <c r="AP672" s="108" t="str">
        <f>VLOOKUP(Tabela2[[#This Row],[SIEMA]],Siema2025,55,FALSE)</f>
        <v/>
      </c>
      <c r="AQ672" s="108" t="str">
        <f>VLOOKUP(Tabela2[[#This Row],[SIEMA]],Siema2025,57,FALSE)</f>
        <v/>
      </c>
      <c r="AR672" s="108" t="str">
        <f>VLOOKUP(Tabela2[[#This Row],[SIEMA]],Siema2025,59,FALSE)</f>
        <v/>
      </c>
      <c r="AS672" s="108" t="str">
        <f>VLOOKUP(Tabela2[[#This Row],[SIEMA]],Siema2025,61,FALSE)</f>
        <v>X</v>
      </c>
      <c r="AT672" s="108" t="str">
        <f>VLOOKUP(Tabela2[[#This Row],[SIEMA]],Siema2025,63,FALSE)</f>
        <v/>
      </c>
      <c r="AU672" s="108" t="str">
        <f>VLOOKUP(Tabela2[[#This Row],[SIEMA]],Siema2025,65,FALSE)</f>
        <v/>
      </c>
      <c r="AV672" s="108" t="str">
        <f>VLOOKUP(Tabela2[[#This Row],[SIEMA]],Siema2025,67,FALSE)</f>
        <v/>
      </c>
      <c r="AW672" s="108" t="str">
        <f>VLOOKUP(Tabela2[[#This Row],[SIEMA]],Siema2025,69,FALSE)</f>
        <v/>
      </c>
      <c r="AX672" s="108" t="str">
        <f>VLOOKUP(Tabela2[[#This Row],[SIEMA]],Siema2025,71,FALSE)</f>
        <v/>
      </c>
      <c r="AY672" s="108" t="str">
        <f>VLOOKUP(Tabela2[[#This Row],[SIEMA]],Siema2025,73,FALSE)</f>
        <v/>
      </c>
      <c r="AZ672" s="108" t="str">
        <f>VLOOKUP(Tabela2[[#This Row],[SIEMA]],Siema2025,75,FALSE)</f>
        <v/>
      </c>
      <c r="BA672" s="108" t="str">
        <f>VLOOKUP(Tabela2[[#This Row],[SIEMA]],Siema2025,77,FALSE)</f>
        <v/>
      </c>
      <c r="BB672" s="108" t="str">
        <f>VLOOKUP(Tabela2[[#This Row],[SIEMA]],Siema2025,79,FALSE)</f>
        <v/>
      </c>
      <c r="BC672" s="108" t="str">
        <f>IF(Tabela2[[#This Row],[Outro(s) ]] = "X", "PREENCHER","NA")</f>
        <v>NA</v>
      </c>
      <c r="BD672" s="108" t="str">
        <f>VLOOKUP(Tabela2[[#This Row],[SIEMA]],Siema2025,82,FALSE)</f>
        <v/>
      </c>
      <c r="BE672" s="108" t="str">
        <f>VLOOKUP(Tabela2[[#This Row],[SIEMA]],Siema2025,81,FALSE)</f>
        <v/>
      </c>
      <c r="BF672" s="110" t="str">
        <f>VLOOKUP(Tabela2[[#This Row],[SIEMA]],Siema2025,28,FALSE)</f>
        <v>3R Potiguar</v>
      </c>
      <c r="BG672" s="110"/>
      <c r="BH672" s="111" t="str">
        <f>VLOOKUP(Tabela2[[#This Row],[SIEMA]],Siema2025,29,FALSE)</f>
        <v>44186763000144</v>
      </c>
      <c r="BI672" s="112" t="s">
        <v>2696</v>
      </c>
      <c r="BJ672" s="107" t="s">
        <v>7099</v>
      </c>
      <c r="BK672" s="104" t="s">
        <v>2696</v>
      </c>
      <c r="BL672" s="140">
        <v>45999</v>
      </c>
      <c r="BM672" s="108">
        <f ca="1">IF(Tabela2[[#This Row],[Data de atendimento do Ibama (considerar o primeiro documento/ação)]]="",_xlfn.DAYS(TODAY(),J672),_xlfn.DAYS(Tabela2[[#This Row],[Data de atendimento do Ibama (considerar o primeiro documento/ação)]],J672))</f>
        <v>74</v>
      </c>
      <c r="BN672" s="108" t="str">
        <f>IF(Tabela2[[#This Row],[Atendido pelo Ibama ("Não" ou "Sim")]]="Não","Preencher", IF(Tabela2[[#This Row],[Atendido pelo Ibama ("Não" ou "Sim")]]="Sim","NA",""))</f>
        <v>NA</v>
      </c>
      <c r="BO672" s="114" t="s">
        <v>7291</v>
      </c>
      <c r="BP672" s="108" t="str">
        <f>IF(Tabela2[[#This Row],[Forma de atendimento (primeiro documento/ação)]]= "Outros (especificar)", "PREENCHER","NA")</f>
        <v>NA</v>
      </c>
      <c r="BQ672" s="106" t="s">
        <v>123</v>
      </c>
      <c r="BR672" s="108" t="str">
        <f>IF(Tabela2[[#This Row],[Equipe do Ibama foi a campo? Houve sobrevoo do Poseidon?]] = "Sim", "PREENCHER","NA")</f>
        <v>NA</v>
      </c>
      <c r="BS672" s="108" t="str">
        <f>IF(Tabela2[[#This Row],[Se sim, foi emitida Ordem de Emergência? (informações vinculada à coluna CK)]] = "Sim", "PREENCHER","NA")</f>
        <v>NA</v>
      </c>
      <c r="BT672" s="108" t="s">
        <v>7101</v>
      </c>
      <c r="BU672" s="108" t="s">
        <v>2696</v>
      </c>
      <c r="BV672" s="108" t="s">
        <v>123</v>
      </c>
      <c r="BW672" s="108" t="s">
        <v>2696</v>
      </c>
      <c r="BX672" s="106" t="s">
        <v>7102</v>
      </c>
      <c r="BY672" s="140">
        <v>46056</v>
      </c>
      <c r="BZ672" s="104">
        <f>IF(Tabela2[[#This Row],[Data do documento de encerramento]]="NA","NA",IF(Tabela2[[#This Row],[Data do documento de encerramento]]="","Pendente de conclusão/ encerramento",_xlfn.DAYS(Tabela2[[#This Row],[Data do documento de encerramento]],J672)))</f>
        <v>131</v>
      </c>
      <c r="CA672" s="107"/>
      <c r="CB672" s="107"/>
      <c r="CC672" s="115" t="s">
        <v>7641</v>
      </c>
      <c r="CD672" s="107" t="s">
        <v>123</v>
      </c>
      <c r="CE672" s="107" t="s">
        <v>2696</v>
      </c>
      <c r="CF672" s="107" t="s">
        <v>7167</v>
      </c>
    </row>
    <row r="673" spans="1:84" ht="30.75">
      <c r="A673" s="182">
        <v>202592625246</v>
      </c>
      <c r="B673" s="118" t="s">
        <v>10073</v>
      </c>
      <c r="C673" s="108" t="s">
        <v>672</v>
      </c>
      <c r="D673" s="106" t="s">
        <v>637</v>
      </c>
      <c r="E673" s="106" t="s">
        <v>10074</v>
      </c>
      <c r="F673" s="106" t="s">
        <v>10075</v>
      </c>
      <c r="G673" s="106" t="s">
        <v>10076</v>
      </c>
      <c r="H673" s="106" t="s">
        <v>10077</v>
      </c>
      <c r="I673" s="104" t="s">
        <v>124</v>
      </c>
      <c r="J673" s="105">
        <f>VLOOKUP(Tabela2[[#This Row],[SIEMA]],Siema2025,2,FALSE)</f>
        <v>45925</v>
      </c>
      <c r="K673" s="105" t="str">
        <f>VLOOKUP(Tabela2[[#This Row],[SIEMA]],Siema2025,16,FALSE)</f>
        <v>Quinta</v>
      </c>
      <c r="L673" s="106" t="str">
        <f>IF(Tabela2[[#This Row],[Data]]="","Sem Informação",VLOOKUP(MONTH(Tabela2[[#This Row],[Data]]),'[1]Validação de dados'!$I$1:$J$13,2,0))</f>
        <v>Setembro</v>
      </c>
      <c r="M673" s="104">
        <f>YEAR(Tabela2[[#This Row],[Data]])</f>
        <v>2025</v>
      </c>
      <c r="N673" s="105" t="str">
        <f>VLOOKUP(Tabela2[[#This Row],[SIEMA]],Siema2025,17,FALSE)</f>
        <v>Vespertino</v>
      </c>
      <c r="O673" s="105" t="s">
        <v>111</v>
      </c>
      <c r="P673" s="104" t="str">
        <f>VLOOKUP(Tabela2[[#This Row],[SIEMA]],Siema2025,21,FALSE)</f>
        <v>EMBARCAÇÃO SKANDI ACHIEVER, Campo de Búzios, Bacia de Santos.</v>
      </c>
      <c r="Q673" s="104" t="s">
        <v>7094</v>
      </c>
      <c r="R673" s="104" t="s">
        <v>10078</v>
      </c>
      <c r="S673" s="107" t="s">
        <v>7096</v>
      </c>
      <c r="T673" s="104">
        <v>3.1999999999999999E-5</v>
      </c>
      <c r="U673" s="104" t="s">
        <v>7111</v>
      </c>
      <c r="V673" s="104" t="str">
        <f>IF(Q673="","",IF(ISNUMBER(Q673)=FALSE,"Não se aplica",IFERROR(VLOOKUP(Q673,Produtos!$A$1:$C$2319,3,FALSE),"Não Cadastrado")))</f>
        <v>Não se aplica</v>
      </c>
      <c r="W673" s="104"/>
      <c r="X673" s="113"/>
      <c r="Y673" s="109" t="str">
        <f>IF(W673="","", IF(W673="NC","", IF(W673="NE","", IF(W673="NA","",IFERROR(VLOOKUP(W673,Produtos!$A$1:$C$2319,2,FALSE),"Não Cadastrado")))))</f>
        <v/>
      </c>
      <c r="Z673" s="104"/>
      <c r="AA673" s="104"/>
      <c r="AB673" s="104" t="str">
        <f>IF(W673="","",IF(ISNUMBER(W673)=FALSE,"Não se aplica",IFERROR(VLOOKUP(W673,Produtos!$A$1:$C$2319,3,FALSE),"Não Cadastrado")))</f>
        <v/>
      </c>
      <c r="AC673" s="104"/>
      <c r="AD673" s="108"/>
      <c r="AE673" s="107" t="str">
        <f>IF(AC673="","", IF(AC673="NC","", IF(AC673="NE","", IF(AC673="NA","",IFERROR(VLOOKUP(AC673,Produtos!$A$1:$C$2319,2,FALSE),"Não Cadastrado")))))</f>
        <v/>
      </c>
      <c r="AF673" s="104"/>
      <c r="AG673" s="104"/>
      <c r="AH673" s="104" t="str">
        <f>IF(AC673="","",IF(ISNUMBER(AC673)=FALSE,"Não se aplica",IFERROR(VLOOKUP(AC673,Produtos!$A$1:$C$2319,3,FALSE),"Não Cadastrado")))</f>
        <v/>
      </c>
      <c r="AI673" s="104"/>
      <c r="AJ673" s="104" t="str">
        <f>VLOOKUP(Tabela2[[#This Row],[SIEMA]],Siema2025,26,FALSE)</f>
        <v>Sem condições de informar, as causas prováveis estão sendo investigadas.</v>
      </c>
      <c r="AK673" s="107" t="s">
        <v>7190</v>
      </c>
      <c r="AL673" s="107"/>
      <c r="AM673" s="107"/>
      <c r="AN673" s="108" t="str">
        <f>VLOOKUP(Tabela2[[#This Row],[SIEMA]],Siema2025,51,FALSE)</f>
        <v/>
      </c>
      <c r="AO673" s="108" t="str">
        <f>VLOOKUP(Tabela2[[#This Row],[SIEMA]],Siema2025,53,FALSE)</f>
        <v/>
      </c>
      <c r="AP673" s="108" t="str">
        <f>VLOOKUP(Tabela2[[#This Row],[SIEMA]],Siema2025,55,FALSE)</f>
        <v/>
      </c>
      <c r="AQ673" s="108" t="str">
        <f>VLOOKUP(Tabela2[[#This Row],[SIEMA]],Siema2025,57,FALSE)</f>
        <v/>
      </c>
      <c r="AR673" s="108" t="str">
        <f>VLOOKUP(Tabela2[[#This Row],[SIEMA]],Siema2025,59,FALSE)</f>
        <v/>
      </c>
      <c r="AS673" s="108" t="str">
        <f>VLOOKUP(Tabela2[[#This Row],[SIEMA]],Siema2025,61,FALSE)</f>
        <v>X</v>
      </c>
      <c r="AT673" s="108" t="str">
        <f>VLOOKUP(Tabela2[[#This Row],[SIEMA]],Siema2025,63,FALSE)</f>
        <v/>
      </c>
      <c r="AU673" s="108" t="str">
        <f>VLOOKUP(Tabela2[[#This Row],[SIEMA]],Siema2025,65,FALSE)</f>
        <v/>
      </c>
      <c r="AV673" s="108" t="str">
        <f>VLOOKUP(Tabela2[[#This Row],[SIEMA]],Siema2025,67,FALSE)</f>
        <v/>
      </c>
      <c r="AW673" s="108" t="str">
        <f>VLOOKUP(Tabela2[[#This Row],[SIEMA]],Siema2025,69,FALSE)</f>
        <v/>
      </c>
      <c r="AX673" s="108" t="str">
        <f>VLOOKUP(Tabela2[[#This Row],[SIEMA]],Siema2025,71,FALSE)</f>
        <v/>
      </c>
      <c r="AY673" s="108" t="str">
        <f>VLOOKUP(Tabela2[[#This Row],[SIEMA]],Siema2025,73,FALSE)</f>
        <v/>
      </c>
      <c r="AZ673" s="108" t="str">
        <f>VLOOKUP(Tabela2[[#This Row],[SIEMA]],Siema2025,75,FALSE)</f>
        <v/>
      </c>
      <c r="BA673" s="108" t="str">
        <f>VLOOKUP(Tabela2[[#This Row],[SIEMA]],Siema2025,77,FALSE)</f>
        <v/>
      </c>
      <c r="BB673" s="108" t="str">
        <f>VLOOKUP(Tabela2[[#This Row],[SIEMA]],Siema2025,79,FALSE)</f>
        <v/>
      </c>
      <c r="BC673" s="108" t="str">
        <f>IF(Tabela2[[#This Row],[Outro(s) ]] = "X", "PREENCHER","NA")</f>
        <v>NA</v>
      </c>
      <c r="BD673" s="108" t="str">
        <f>VLOOKUP(Tabela2[[#This Row],[SIEMA]],Siema2025,82,FALSE)</f>
        <v/>
      </c>
      <c r="BE673" s="108" t="str">
        <f>VLOOKUP(Tabela2[[#This Row],[SIEMA]],Siema2025,81,FALSE)</f>
        <v/>
      </c>
      <c r="BF673" s="110" t="str">
        <f>VLOOKUP(Tabela2[[#This Row],[SIEMA]],Siema2025,28,FALSE)</f>
        <v>Petrobras</v>
      </c>
      <c r="BG673" s="110"/>
      <c r="BH673" s="111">
        <v>33000167000101</v>
      </c>
      <c r="BI673" s="112" t="str">
        <f>VLOOKUP(Tabela2[[#This Row],[SIEMA]],Siema2025,107,FALSE)</f>
        <v>Não</v>
      </c>
      <c r="BJ673" s="107" t="s">
        <v>7099</v>
      </c>
      <c r="BK673" s="104" t="s">
        <v>2696</v>
      </c>
      <c r="BL673" s="140">
        <v>45933</v>
      </c>
      <c r="BM673" s="108">
        <f ca="1">IF(Tabela2[[#This Row],[Data de atendimento do Ibama (considerar o primeiro documento/ação)]]="",_xlfn.DAYS(TODAY(),J673),_xlfn.DAYS(Tabela2[[#This Row],[Data de atendimento do Ibama (considerar o primeiro documento/ação)]],J673))</f>
        <v>8</v>
      </c>
      <c r="BN673" s="108" t="str">
        <f>IF(Tabela2[[#This Row],[Atendido pelo Ibama ("Não" ou "Sim")]]="Não","Preencher", IF(Tabela2[[#This Row],[Atendido pelo Ibama ("Não" ou "Sim")]]="Sim","NA",""))</f>
        <v>NA</v>
      </c>
      <c r="BO673" s="114" t="s">
        <v>7100</v>
      </c>
      <c r="BP673" s="108" t="str">
        <f>IF(Tabela2[[#This Row],[Forma de atendimento (primeiro documento/ação)]]= "Outros (especificar)", "PREENCHER","NA")</f>
        <v>NA</v>
      </c>
      <c r="BQ673" s="106" t="s">
        <v>123</v>
      </c>
      <c r="BR673" s="108" t="str">
        <f>IF(Tabela2[[#This Row],[Equipe do Ibama foi a campo? Houve sobrevoo do Poseidon?]] = "Sim", "PREENCHER","NA")</f>
        <v>NA</v>
      </c>
      <c r="BS673" s="108" t="str">
        <f>IF(Tabela2[[#This Row],[Se sim, foi emitida Ordem de Emergência? (informações vinculada à coluna CK)]] = "Sim", "PREENCHER","NA")</f>
        <v>NA</v>
      </c>
      <c r="BT673" s="108" t="s">
        <v>7101</v>
      </c>
      <c r="BU673" s="108" t="s">
        <v>2696</v>
      </c>
      <c r="BV673" s="108" t="s">
        <v>123</v>
      </c>
      <c r="BW673" s="108" t="s">
        <v>2696</v>
      </c>
      <c r="BX673" s="106" t="s">
        <v>7102</v>
      </c>
      <c r="BY673" s="140">
        <v>46181</v>
      </c>
      <c r="BZ673" s="104">
        <f>IF(Tabela2[[#This Row],[Data do documento de encerramento]]="NA","NA",IF(Tabela2[[#This Row],[Data do documento de encerramento]]="","Pendente de conclusão/ encerramento",_xlfn.DAYS(Tabela2[[#This Row],[Data do documento de encerramento]],J673)))</f>
        <v>256</v>
      </c>
      <c r="CA673" s="107" t="s">
        <v>7235</v>
      </c>
      <c r="CB673" s="107" t="s">
        <v>7501</v>
      </c>
      <c r="CC673" s="206" t="s">
        <v>7570</v>
      </c>
      <c r="CD673" s="107" t="s">
        <v>123</v>
      </c>
      <c r="CE673" s="107" t="s">
        <v>123</v>
      </c>
      <c r="CF673" s="107" t="s">
        <v>7105</v>
      </c>
    </row>
    <row r="674" spans="1:84" ht="60.75">
      <c r="A674" s="169">
        <v>202592814437</v>
      </c>
      <c r="B674" s="170" t="s">
        <v>10079</v>
      </c>
      <c r="C674" s="108" t="s">
        <v>7135</v>
      </c>
      <c r="D674" s="106" t="s">
        <v>637</v>
      </c>
      <c r="E674" s="106" t="s">
        <v>10080</v>
      </c>
      <c r="F674" s="106"/>
      <c r="G674" s="106" t="s">
        <v>7144</v>
      </c>
      <c r="H674" s="106" t="s">
        <v>7145</v>
      </c>
      <c r="I674" s="104" t="s">
        <v>201</v>
      </c>
      <c r="J674" s="105">
        <f>VLOOKUP(Tabela2[[#This Row],[SIEMA]],Siema2025,2,FALSE)</f>
        <v>45926</v>
      </c>
      <c r="K674" s="105" t="str">
        <f>VLOOKUP(Tabela2[[#This Row],[SIEMA]],Siema2025,16,FALSE)</f>
        <v>Sexta</v>
      </c>
      <c r="L674" s="106" t="str">
        <f>IF(Tabela2[[#This Row],[Data]]="","Sem Informação",VLOOKUP(MONTH(Tabela2[[#This Row],[Data]]),'[1]Validação de dados'!$I$1:$J$13,2,0))</f>
        <v>Setembro</v>
      </c>
      <c r="M674" s="104">
        <f>YEAR(Tabela2[[#This Row],[Data]])</f>
        <v>2025</v>
      </c>
      <c r="N674" s="105" t="str">
        <f>VLOOKUP(Tabela2[[#This Row],[SIEMA]],Siema2025,17,FALSE)</f>
        <v>Noturno</v>
      </c>
      <c r="O674" s="105" t="s">
        <v>111</v>
      </c>
      <c r="P674" s="104" t="str">
        <f>VLOOKUP(Tabela2[[#This Row],[SIEMA]],Siema2025,21,FALSE)</f>
        <v>Sonda SS-45 (Atlantic Star) em operação no Poço 7-CG-5HPA-RJS, Campo de Congro, Bacia de Campos. Número IMO 7417616.</v>
      </c>
      <c r="Q674" s="104" t="s">
        <v>7094</v>
      </c>
      <c r="R674" s="104" t="s">
        <v>10081</v>
      </c>
      <c r="S674" s="261" t="s">
        <v>7147</v>
      </c>
      <c r="T674" s="104">
        <v>1.325E-2</v>
      </c>
      <c r="U674" s="104" t="s">
        <v>7111</v>
      </c>
      <c r="V674" s="104" t="str">
        <f>IF(Q674="","",IF(ISNUMBER(Q674)=FALSE,"Não se aplica",IFERROR(VLOOKUP(Q674,Produtos!$A$1:$C$2319,3,FALSE),"Não Cadastrado")))</f>
        <v>Não se aplica</v>
      </c>
      <c r="W674" s="104"/>
      <c r="X674" s="113"/>
      <c r="Y674" s="109" t="str">
        <f>IF(W674="","", IF(W674="NC","", IF(W674="NE","", IF(W674="NA","",IFERROR(VLOOKUP(W674,Produtos!$A$1:$C$2319,2,FALSE),"Não Cadastrado")))))</f>
        <v/>
      </c>
      <c r="Z674" s="104"/>
      <c r="AA674" s="104"/>
      <c r="AB674" s="104" t="str">
        <f>IF(W674="","",IF(ISNUMBER(W674)=FALSE,"Não se aplica",IFERROR(VLOOKUP(W674,Produtos!$A$1:$C$2319,3,FALSE),"Não Cadastrado")))</f>
        <v/>
      </c>
      <c r="AC674" s="104"/>
      <c r="AD674" s="108"/>
      <c r="AE674" s="107" t="str">
        <f>IF(AC674="","", IF(AC674="NC","", IF(AC674="NE","", IF(AC674="NA","",IFERROR(VLOOKUP(AC674,Produtos!$A$1:$C$2319,2,FALSE),"Não Cadastrado")))))</f>
        <v/>
      </c>
      <c r="AF674" s="104"/>
      <c r="AG674" s="104"/>
      <c r="AH674" s="104" t="str">
        <f>IF(AC674="","",IF(ISNUMBER(AC674)=FALSE,"Não se aplica",IFERROR(VLOOKUP(AC674,Produtos!$A$1:$C$2319,3,FALSE),"Não Cadastrado")))</f>
        <v/>
      </c>
      <c r="AI674" s="104"/>
      <c r="AJ674" s="104" t="str">
        <f>VLOOKUP(Tabela2[[#This Row],[SIEMA]],Siema2025,26,FALSE)</f>
        <v>Em investigação.</v>
      </c>
      <c r="AK674" s="107" t="s">
        <v>7234</v>
      </c>
      <c r="AL674" s="107" t="s">
        <v>7098</v>
      </c>
      <c r="AM674" s="107"/>
      <c r="AN674" s="108" t="str">
        <f>VLOOKUP(Tabela2[[#This Row],[SIEMA]],Siema2025,51,FALSE)</f>
        <v/>
      </c>
      <c r="AO674" s="108" t="str">
        <f>VLOOKUP(Tabela2[[#This Row],[SIEMA]],Siema2025,53,FALSE)</f>
        <v/>
      </c>
      <c r="AP674" s="108" t="str">
        <f>VLOOKUP(Tabela2[[#This Row],[SIEMA]],Siema2025,55,FALSE)</f>
        <v/>
      </c>
      <c r="AQ674" s="108" t="str">
        <f>VLOOKUP(Tabela2[[#This Row],[SIEMA]],Siema2025,57,FALSE)</f>
        <v/>
      </c>
      <c r="AR674" s="108" t="str">
        <f>VLOOKUP(Tabela2[[#This Row],[SIEMA]],Siema2025,59,FALSE)</f>
        <v/>
      </c>
      <c r="AS674" s="108" t="str">
        <f>VLOOKUP(Tabela2[[#This Row],[SIEMA]],Siema2025,61,FALSE)</f>
        <v>X</v>
      </c>
      <c r="AT674" s="108" t="str">
        <f>VLOOKUP(Tabela2[[#This Row],[SIEMA]],Siema2025,63,FALSE)</f>
        <v/>
      </c>
      <c r="AU674" s="108" t="str">
        <f>VLOOKUP(Tabela2[[#This Row],[SIEMA]],Siema2025,65,FALSE)</f>
        <v/>
      </c>
      <c r="AV674" s="108" t="str">
        <f>VLOOKUP(Tabela2[[#This Row],[SIEMA]],Siema2025,67,FALSE)</f>
        <v/>
      </c>
      <c r="AW674" s="108" t="str">
        <f>VLOOKUP(Tabela2[[#This Row],[SIEMA]],Siema2025,69,FALSE)</f>
        <v/>
      </c>
      <c r="AX674" s="108" t="str">
        <f>VLOOKUP(Tabela2[[#This Row],[SIEMA]],Siema2025,71,FALSE)</f>
        <v/>
      </c>
      <c r="AY674" s="108" t="str">
        <f>VLOOKUP(Tabela2[[#This Row],[SIEMA]],Siema2025,73,FALSE)</f>
        <v/>
      </c>
      <c r="AZ674" s="108" t="str">
        <f>VLOOKUP(Tabela2[[#This Row],[SIEMA]],Siema2025,75,FALSE)</f>
        <v/>
      </c>
      <c r="BA674" s="108" t="str">
        <f>VLOOKUP(Tabela2[[#This Row],[SIEMA]],Siema2025,77,FALSE)</f>
        <v/>
      </c>
      <c r="BB674" s="108" t="str">
        <f>VLOOKUP(Tabela2[[#This Row],[SIEMA]],Siema2025,79,FALSE)</f>
        <v/>
      </c>
      <c r="BC674" s="108" t="str">
        <f>IF(Tabela2[[#This Row],[Outro(s) ]] = "X", "PREENCHER","NA")</f>
        <v>NA</v>
      </c>
      <c r="BD674" s="108" t="str">
        <f>VLOOKUP(Tabela2[[#This Row],[SIEMA]],Siema2025,82,FALSE)</f>
        <v/>
      </c>
      <c r="BE674" s="108" t="str">
        <f>VLOOKUP(Tabela2[[#This Row],[SIEMA]],Siema2025,81,FALSE)</f>
        <v/>
      </c>
      <c r="BF674" s="110" t="str">
        <f>VLOOKUP(Tabela2[[#This Row],[SIEMA]],Siema2025,28,FALSE)</f>
        <v>Petrobras</v>
      </c>
      <c r="BG674" s="110"/>
      <c r="BH674" s="111" t="str">
        <f>VLOOKUP(Tabela2[[#This Row],[SIEMA]],Siema2025,29,FALSE)</f>
        <v>33000167100750</v>
      </c>
      <c r="BI674" s="112" t="str">
        <f>VLOOKUP(Tabela2[[#This Row],[SIEMA]],Siema2025,107,FALSE)</f>
        <v>Não</v>
      </c>
      <c r="BJ674" s="107" t="s">
        <v>7099</v>
      </c>
      <c r="BK674" s="104" t="s">
        <v>2696</v>
      </c>
      <c r="BL674" s="140">
        <v>45978</v>
      </c>
      <c r="BM674" s="108">
        <f ca="1">IF(Tabela2[[#This Row],[Data de atendimento do Ibama (considerar o primeiro documento/ação)]]="",_xlfn.DAYS(TODAY(),J674),_xlfn.DAYS(Tabela2[[#This Row],[Data de atendimento do Ibama (considerar o primeiro documento/ação)]],J674))</f>
        <v>52</v>
      </c>
      <c r="BN674" s="108" t="str">
        <f>IF(Tabela2[[#This Row],[Atendido pelo Ibama ("Não" ou "Sim")]]="Não","Preencher", IF(Tabela2[[#This Row],[Atendido pelo Ibama ("Não" ou "Sim")]]="Sim","NA",""))</f>
        <v>NA</v>
      </c>
      <c r="BO674" s="114" t="s">
        <v>7138</v>
      </c>
      <c r="BP674" s="108" t="str">
        <f>IF(Tabela2[[#This Row],[Forma de atendimento (primeiro documento/ação)]]= "Outros (especificar)", "PREENCHER","NA")</f>
        <v>NA</v>
      </c>
      <c r="BQ674" s="106" t="s">
        <v>123</v>
      </c>
      <c r="BR674" s="108" t="str">
        <f>IF(Tabela2[[#This Row],[Equipe do Ibama foi a campo? Houve sobrevoo do Poseidon?]] = "Sim", "PREENCHER","NA")</f>
        <v>NA</v>
      </c>
      <c r="BS674" s="108" t="str">
        <f>IF(Tabela2[[#This Row],[Se sim, foi emitida Ordem de Emergência? (informações vinculada à coluna CK)]] = "Sim", "PREENCHER","NA")</f>
        <v>NA</v>
      </c>
      <c r="BT674" s="108" t="s">
        <v>7101</v>
      </c>
      <c r="BU674" s="108" t="s">
        <v>123</v>
      </c>
      <c r="BV674" s="108" t="s">
        <v>123</v>
      </c>
      <c r="BW674" s="108" t="s">
        <v>123</v>
      </c>
      <c r="BX674" s="106"/>
      <c r="BY674" s="140"/>
      <c r="BZ674" s="104" t="str">
        <f>IF(Tabela2[[#This Row],[Data do documento de encerramento]]="NA","NA",IF(Tabela2[[#This Row],[Data do documento de encerramento]]="","Pendente de conclusão/ encerramento",_xlfn.DAYS(Tabela2[[#This Row],[Data do documento de encerramento]],J674)))</f>
        <v>Pendente de conclusão/ encerramento</v>
      </c>
      <c r="CA674" s="107"/>
      <c r="CB674" s="107"/>
      <c r="CC674" s="107" t="s">
        <v>7204</v>
      </c>
      <c r="CD674" s="107" t="s">
        <v>123</v>
      </c>
      <c r="CE674" s="107" t="s">
        <v>123</v>
      </c>
      <c r="CF674" s="107" t="s">
        <v>7149</v>
      </c>
    </row>
    <row r="675" spans="1:84" ht="76.5" hidden="1">
      <c r="A675" s="169">
        <v>202592975612</v>
      </c>
      <c r="B675" s="170" t="s">
        <v>10082</v>
      </c>
      <c r="C675" s="108" t="str">
        <f>VLOOKUP(Tabela2[[#This Row],[SIEMA]],Siema2025,4,FALSE)</f>
        <v xml:space="preserve"> MG</v>
      </c>
      <c r="D675" s="106" t="str">
        <f>VLOOKUP(Tabela2[[#This Row],[SIEMA]],Siema2025,3,FALSE)</f>
        <v xml:space="preserve">Nova Resende </v>
      </c>
      <c r="E675" s="106" t="s">
        <v>6834</v>
      </c>
      <c r="F675" s="106"/>
      <c r="G675" s="106" t="s">
        <v>10083</v>
      </c>
      <c r="H675" s="106" t="s">
        <v>10084</v>
      </c>
      <c r="I675" s="104" t="s">
        <v>7114</v>
      </c>
      <c r="J675" s="105">
        <f>VLOOKUP(Tabela2[[#This Row],[SIEMA]],Siema2025,2,FALSE)</f>
        <v>45926</v>
      </c>
      <c r="K675" s="105" t="str">
        <f>VLOOKUP(Tabela2[[#This Row],[SIEMA]],Siema2025,16,FALSE)</f>
        <v>Sexta</v>
      </c>
      <c r="L675" s="106" t="str">
        <f>IF(Tabela2[[#This Row],[Data]]="","Sem Informação",VLOOKUP(MONTH(Tabela2[[#This Row],[Data]]),'[1]Validação de dados'!$I$1:$J$13,2,0))</f>
        <v>Setembro</v>
      </c>
      <c r="M675" s="104">
        <f>YEAR(Tabela2[[#This Row],[Data]])</f>
        <v>2025</v>
      </c>
      <c r="N675" s="105" t="str">
        <f>VLOOKUP(Tabela2[[#This Row],[SIEMA]],Siema2025,17,FALSE)</f>
        <v>Noturno</v>
      </c>
      <c r="O675" s="105" t="str">
        <f>VLOOKUP(Tabela2[[#This Row],[SIEMA]],Siema2025,5,FALSE)</f>
        <v>Rodovia</v>
      </c>
      <c r="P675" s="104" t="str">
        <f>VLOOKUP(Tabela2[[#This Row],[SIEMA]],Siema2025,21,FALSE)</f>
        <v>Acidente rodoviário</v>
      </c>
      <c r="Q675" s="104">
        <v>3475</v>
      </c>
      <c r="R675" s="104" t="str">
        <f>VLOOKUP(Tabela2[[#This Row],[SIEMA]],Siema2025,10,FALSE)</f>
        <v/>
      </c>
      <c r="S675" s="107" t="str">
        <f>IF(Q675="","", IF(Q675="NC","", IF(Q675="NE","", IF(Q675="NA","",IFERROR(VLOOKUP(Q675,[1]Produtos!$A$1:$C$2319,2,FALSE),"Não Cadastrado")))))</f>
        <v>MISTURA DE ETANOL E GASOLINA ou MISTURA DE ETANOL E COMBUSTÍVEL PARA MOTORES  com mais de
10% de etanol</v>
      </c>
      <c r="T675" s="104" t="s">
        <v>9331</v>
      </c>
      <c r="U675" s="104" t="s">
        <v>7062</v>
      </c>
      <c r="V675" s="104">
        <f>IF(Q675="","",IF(ISNUMBER(Q675)=FALSE,"Não se aplica",IFERROR(VLOOKUP(Q675,Produtos!$A$1:$C$2319,3,FALSE),"Não Cadastrado")))</f>
        <v>3</v>
      </c>
      <c r="W675" s="104">
        <v>1202</v>
      </c>
      <c r="X675" s="113" t="str">
        <f>IF(Tabela2[[#This Row],[Origem do acidente]] = "Plataforma", "PREENCHER","NA")</f>
        <v>NA</v>
      </c>
      <c r="Y675" s="109" t="str">
        <f>IF(W675="","", IF(W675="NC","", IF(W675="NE","", IF(W675="NA","",IFERROR(VLOOKUP(W675,Produtos!$A$1:$C$2319,2,FALSE),"Não Cadastrado")))))</f>
        <v>GASÓLEO ou ÓLEO DIESEL ou ÓLEO PARA AQUECIMENTO, LEVE</v>
      </c>
      <c r="Z675" s="104" t="str">
        <f>VLOOKUP(Tabela2[[#This Row],[SIEMA]],Siema2025,11,FALSE)</f>
        <v xml:space="preserve"> </v>
      </c>
      <c r="AA675" s="104" t="str">
        <f>VLOOKUP(Tabela2[[#This Row],[SIEMA]],Siema2025,12,FALSE)</f>
        <v xml:space="preserve"> </v>
      </c>
      <c r="AB675" s="104">
        <f>IF(W675="","",IF(ISNUMBER(W675)=FALSE,"Não se aplica",IFERROR(VLOOKUP(W675,Produtos!$A$1:$C$2319,3,FALSE),"Não Cadastrado")))</f>
        <v>3</v>
      </c>
      <c r="AC675" s="104"/>
      <c r="AD675" s="108" t="str">
        <f>IF(Tabela2[[#This Row],[Origem do acidente]] = "Plataforma", "PREENCHER","NA")</f>
        <v>NA</v>
      </c>
      <c r="AE675" s="107" t="str">
        <f>IF(AC675="","", IF(AC675="NC","", IF(AC675="NE","", IF(AC675="NA","",IFERROR(VLOOKUP(AC675,Produtos!$A$1:$C$2319,2,FALSE),"Não Cadastrado")))))</f>
        <v/>
      </c>
      <c r="AF675" s="104"/>
      <c r="AG675" s="104"/>
      <c r="AH675" s="104" t="str">
        <f>IF(AC675="","",IF(ISNUMBER(AC675)=FALSE,"Não se aplica",IFERROR(VLOOKUP(AC675,Produtos!$A$1:$C$2319,3,FALSE),"Não Cadastrado")))</f>
        <v/>
      </c>
      <c r="AI675" s="104"/>
      <c r="AJ675" s="104" t="str">
        <f>VLOOKUP(Tabela2[[#This Row],[SIEMA]],Siema2025,26,FALSE)</f>
        <v>Tombamento seguido de vazamento dos combustíveis</v>
      </c>
      <c r="AK675" s="107" t="s">
        <v>6834</v>
      </c>
      <c r="AL675" s="107" t="s">
        <v>7182</v>
      </c>
      <c r="AM675" s="107"/>
      <c r="AN675" s="108" t="str">
        <f>VLOOKUP(Tabela2[[#This Row],[SIEMA]],Siema2025,51,FALSE)</f>
        <v/>
      </c>
      <c r="AO675" s="108" t="str">
        <f>VLOOKUP(Tabela2[[#This Row],[SIEMA]],Siema2025,53,FALSE)</f>
        <v/>
      </c>
      <c r="AP675" s="108" t="str">
        <f>VLOOKUP(Tabela2[[#This Row],[SIEMA]],Siema2025,55,FALSE)</f>
        <v/>
      </c>
      <c r="AQ675" s="108" t="str">
        <f>VLOOKUP(Tabela2[[#This Row],[SIEMA]],Siema2025,57,FALSE)</f>
        <v/>
      </c>
      <c r="AR675" s="108" t="str">
        <f>VLOOKUP(Tabela2[[#This Row],[SIEMA]],Siema2025,59,FALSE)</f>
        <v/>
      </c>
      <c r="AS675" s="108" t="str">
        <f>VLOOKUP(Tabela2[[#This Row],[SIEMA]],Siema2025,61,FALSE)</f>
        <v/>
      </c>
      <c r="AT675" s="108" t="str">
        <f>VLOOKUP(Tabela2[[#This Row],[SIEMA]],Siema2025,63,FALSE)</f>
        <v/>
      </c>
      <c r="AU675" s="108" t="str">
        <f>VLOOKUP(Tabela2[[#This Row],[SIEMA]],Siema2025,65,FALSE)</f>
        <v>X</v>
      </c>
      <c r="AV675" s="108" t="str">
        <f>VLOOKUP(Tabela2[[#This Row],[SIEMA]],Siema2025,67,FALSE)</f>
        <v/>
      </c>
      <c r="AW675" s="108" t="str">
        <f>VLOOKUP(Tabela2[[#This Row],[SIEMA]],Siema2025,69,FALSE)</f>
        <v/>
      </c>
      <c r="AX675" s="108" t="str">
        <f>VLOOKUP(Tabela2[[#This Row],[SIEMA]],Siema2025,71,FALSE)</f>
        <v/>
      </c>
      <c r="AY675" s="108" t="str">
        <f>VLOOKUP(Tabela2[[#This Row],[SIEMA]],Siema2025,73,FALSE)</f>
        <v/>
      </c>
      <c r="AZ675" s="108" t="str">
        <f>VLOOKUP(Tabela2[[#This Row],[SIEMA]],Siema2025,75,FALSE)</f>
        <v/>
      </c>
      <c r="BA675" s="108" t="str">
        <f>VLOOKUP(Tabela2[[#This Row],[SIEMA]],Siema2025,77,FALSE)</f>
        <v/>
      </c>
      <c r="BB675" s="108" t="str">
        <f>VLOOKUP(Tabela2[[#This Row],[SIEMA]],Siema2025,79,FALSE)</f>
        <v/>
      </c>
      <c r="BC675" s="108" t="str">
        <f>IF(Tabela2[[#This Row],[Outro(s) ]] = "X", "PREENCHER","NA")</f>
        <v>NA</v>
      </c>
      <c r="BD675" s="108" t="str">
        <f>VLOOKUP(Tabela2[[#This Row],[SIEMA]],Siema2025,82,FALSE)</f>
        <v/>
      </c>
      <c r="BE675" s="108" t="str">
        <f>VLOOKUP(Tabela2[[#This Row],[SIEMA]],Siema2025,81,FALSE)</f>
        <v/>
      </c>
      <c r="BF675" s="110" t="s">
        <v>6834</v>
      </c>
      <c r="BG675" s="110"/>
      <c r="BH675" s="111" t="s">
        <v>6834</v>
      </c>
      <c r="BI675" s="112" t="str">
        <f>VLOOKUP(Tabela2[[#This Row],[SIEMA]],Siema2025,107,FALSE)</f>
        <v>Não</v>
      </c>
      <c r="BJ675" s="107" t="s">
        <v>7113</v>
      </c>
      <c r="BK675" s="104" t="s">
        <v>2696</v>
      </c>
      <c r="BL675" s="140">
        <v>45932</v>
      </c>
      <c r="BM675" s="108">
        <f ca="1">IF(Tabela2[[#This Row],[Data de atendimento do Ibama (considerar o primeiro documento/ação)]]="",_xlfn.DAYS(TODAY(),J675),_xlfn.DAYS(Tabela2[[#This Row],[Data de atendimento do Ibama (considerar o primeiro documento/ação)]],J675))</f>
        <v>6</v>
      </c>
      <c r="BN675" s="108" t="str">
        <f>IF(Tabela2[[#This Row],[Atendido pelo Ibama ("Não" ou "Sim")]]="Não","Preencher", IF(Tabela2[[#This Row],[Atendido pelo Ibama ("Não" ou "Sim")]]="Sim","NA",""))</f>
        <v>NA</v>
      </c>
      <c r="BO675" s="114" t="s">
        <v>7184</v>
      </c>
      <c r="BP675" s="108" t="str">
        <f>IF(Tabela2[[#This Row],[Forma de atendimento (primeiro documento/ação)]]= "Outros (especificar)", "PREENCHER","NA")</f>
        <v>NA</v>
      </c>
      <c r="BQ675" s="106" t="s">
        <v>123</v>
      </c>
      <c r="BR675" s="108" t="str">
        <f>IF(Tabela2[[#This Row],[Equipe do Ibama foi a campo? Houve sobrevoo do Poseidon?]] = "Sim", "PREENCHER","NA")</f>
        <v>NA</v>
      </c>
      <c r="BS675" s="108" t="str">
        <f>IF(Tabela2[[#This Row],[Se sim, foi emitida Ordem de Emergência? (informações vinculada à coluna CK)]] = "Sim", "PREENCHER","NA")</f>
        <v>NA</v>
      </c>
      <c r="BT675" s="108" t="s">
        <v>7230</v>
      </c>
      <c r="BU675" s="108" t="str">
        <f>IF(Tabela2[[#This Row],[Houve envio de Informações Pós-acidente (preencher "não se aplica" quando de competência estadual/municipal)]] = "Sim", "PREENCHER","NA")</f>
        <v>NA</v>
      </c>
      <c r="BV675" s="108" t="str">
        <f>IF(Tabela2[[#This Row],[Houve avaliação das informações pós-acidente solicitadas/enviadas?]] = "Sim", "PREENCHER","NA")</f>
        <v>NA</v>
      </c>
      <c r="BW675" s="108" t="s">
        <v>2696</v>
      </c>
      <c r="BX675" s="106" t="s">
        <v>7102</v>
      </c>
      <c r="BY675" s="140">
        <v>45932</v>
      </c>
      <c r="BZ675" s="104">
        <f>IF(Tabela2[[#This Row],[Data do documento de encerramento]]="NA","NA",IF(Tabela2[[#This Row],[Data do documento de encerramento]]="","Pendente de conclusão/ encerramento",_xlfn.DAYS(Tabela2[[#This Row],[Data do documento de encerramento]],J675)))</f>
        <v>6</v>
      </c>
      <c r="CA675" s="107"/>
      <c r="CB675" s="107"/>
      <c r="CC675" s="107"/>
      <c r="CD675" s="107"/>
      <c r="CE675" s="107"/>
      <c r="CF675" s="107"/>
    </row>
    <row r="676" spans="1:84" ht="45.75" hidden="1">
      <c r="A676" s="169">
        <v>202592836033</v>
      </c>
      <c r="B676" s="170" t="s">
        <v>10085</v>
      </c>
      <c r="C676" s="108" t="str">
        <f>VLOOKUP(Tabela2[[#This Row],[SIEMA]],Siema2025,4,FALSE)</f>
        <v xml:space="preserve"> PA</v>
      </c>
      <c r="D676" s="106" t="str">
        <f>VLOOKUP(Tabela2[[#This Row],[SIEMA]],Siema2025,3,FALSE)</f>
        <v xml:space="preserve">Itaituba </v>
      </c>
      <c r="E676" s="106" t="s">
        <v>8707</v>
      </c>
      <c r="F676" s="106" t="s">
        <v>10086</v>
      </c>
      <c r="G676" s="106" t="s">
        <v>10087</v>
      </c>
      <c r="H676" s="106" t="s">
        <v>10088</v>
      </c>
      <c r="I676" s="104" t="s">
        <v>7114</v>
      </c>
      <c r="J676" s="105">
        <f>VLOOKUP(Tabela2[[#This Row],[SIEMA]],Siema2025,2,FALSE)</f>
        <v>45927</v>
      </c>
      <c r="K676" s="105" t="str">
        <f>VLOOKUP(Tabela2[[#This Row],[SIEMA]],Siema2025,16,FALSE)</f>
        <v>Sábado</v>
      </c>
      <c r="L676" s="106" t="str">
        <f>IF(Tabela2[[#This Row],[Data]]="","Sem Informação",VLOOKUP(MONTH(Tabela2[[#This Row],[Data]]),'[1]Validação de dados'!$I$1:$J$13,2,0))</f>
        <v>Setembro</v>
      </c>
      <c r="M676" s="104">
        <f>YEAR(Tabela2[[#This Row],[Data]])</f>
        <v>2025</v>
      </c>
      <c r="N676" s="105" t="str">
        <f>VLOOKUP(Tabela2[[#This Row],[SIEMA]],Siema2025,17,FALSE)</f>
        <v>Matutino</v>
      </c>
      <c r="O676" s="105" t="str">
        <f>VLOOKUP(Tabela2[[#This Row],[SIEMA]],Siema2025,5,FALSE)</f>
        <v>Rodovia</v>
      </c>
      <c r="P676" s="104" t="str">
        <f>VLOOKUP(Tabela2[[#This Row],[SIEMA]],Siema2025,21,FALSE)</f>
        <v>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v>
      </c>
      <c r="Q676" s="104">
        <v>1202</v>
      </c>
      <c r="R676" s="104" t="s">
        <v>10089</v>
      </c>
      <c r="S676" s="107" t="str">
        <f>IF(Q676="","", IF(Q676="NC","", IF(Q676="NE","", IF(Q676="NA","",IFERROR(VLOOKUP(Q676,[1]Produtos!$A$1:$C$2319,2,FALSE),"Não Cadastrado")))))</f>
        <v>GASÓLEO ou ÓLEO DIESEL ou ÓLEO PARA AQUECIMENTO, LEVE</v>
      </c>
      <c r="T676" s="104">
        <v>62000</v>
      </c>
      <c r="U676" s="104" t="s">
        <v>648</v>
      </c>
      <c r="V676" s="104">
        <f>IF(Q676="","",IF(ISNUMBER(Q676)=FALSE,"Não se aplica",IFERROR(VLOOKUP(Q676,Produtos!$A$1:$C$2319,3,FALSE),"Não Cadastrado")))</f>
        <v>3</v>
      </c>
      <c r="W676" s="104" t="str">
        <f>VLOOKUP(Tabela2[[#This Row],[SIEMA]],Siema2025,10,FALSE)</f>
        <v/>
      </c>
      <c r="X676" s="113" t="str">
        <f>IF(Tabela2[[#This Row],[Origem do acidente]] = "Plataforma", "PREENCHER","NA")</f>
        <v>NA</v>
      </c>
      <c r="Y676" s="109" t="str">
        <f>IF(W676="","", IF(W676="NC","", IF(W676="NE","", IF(W676="NA","",IFERROR(VLOOKUP(W676,Produtos!$A$1:$C$2319,2,FALSE),"Não Cadastrado")))))</f>
        <v/>
      </c>
      <c r="Z676" s="104" t="str">
        <f>VLOOKUP(Tabela2[[#This Row],[SIEMA]],Siema2025,11,FALSE)</f>
        <v xml:space="preserve"> </v>
      </c>
      <c r="AA676" s="104" t="str">
        <f>VLOOKUP(Tabela2[[#This Row],[SIEMA]],Siema2025,12,FALSE)</f>
        <v xml:space="preserve"> </v>
      </c>
      <c r="AB676" s="104" t="str">
        <f>IF(W676="","",IF(ISNUMBER(W676)=FALSE,"Não se aplica",IFERROR(VLOOKUP(W676,Produtos!$A$1:$C$2319,3,FALSE),"Não Cadastrado")))</f>
        <v/>
      </c>
      <c r="AC676" s="104"/>
      <c r="AD676" s="108" t="str">
        <f>IF(Tabela2[[#This Row],[Origem do acidente]] = "Plataforma", "PREENCHER","NA")</f>
        <v>NA</v>
      </c>
      <c r="AE676" s="107" t="str">
        <f>IF(AC676="","", IF(AC676="NC","", IF(AC676="NE","", IF(AC676="NA","",IFERROR(VLOOKUP(AC676,Produtos!$A$1:$C$2319,2,FALSE),"Não Cadastrado")))))</f>
        <v/>
      </c>
      <c r="AF676" s="104"/>
      <c r="AG676" s="104"/>
      <c r="AH676" s="104" t="str">
        <f>IF(AC676="","",IF(ISNUMBER(AC676)=FALSE,"Não se aplica",IFERROR(VLOOKUP(AC676,Produtos!$A$1:$C$2319,3,FALSE),"Não Cadastrado")))</f>
        <v/>
      </c>
      <c r="AI676" s="104"/>
      <c r="AJ676" s="104" t="s">
        <v>10090</v>
      </c>
      <c r="AK676" s="107" t="s">
        <v>7190</v>
      </c>
      <c r="AL676" s="107" t="s">
        <v>7363</v>
      </c>
      <c r="AM676" s="107" t="s">
        <v>7182</v>
      </c>
      <c r="AN676" s="108" t="str">
        <f>VLOOKUP(Tabela2[[#This Row],[SIEMA]],Siema2025,51,FALSE)</f>
        <v/>
      </c>
      <c r="AO676" s="108" t="str">
        <f>VLOOKUP(Tabela2[[#This Row],[SIEMA]],Siema2025,53,FALSE)</f>
        <v/>
      </c>
      <c r="AP676" s="108" t="str">
        <f>VLOOKUP(Tabela2[[#This Row],[SIEMA]],Siema2025,55,FALSE)</f>
        <v/>
      </c>
      <c r="AQ676" s="108" t="str">
        <f>VLOOKUP(Tabela2[[#This Row],[SIEMA]],Siema2025,57,FALSE)</f>
        <v/>
      </c>
      <c r="AR676" s="108" t="str">
        <f>VLOOKUP(Tabela2[[#This Row],[SIEMA]],Siema2025,59,FALSE)</f>
        <v/>
      </c>
      <c r="AS676" s="108" t="str">
        <f>VLOOKUP(Tabela2[[#This Row],[SIEMA]],Siema2025,61,FALSE)</f>
        <v/>
      </c>
      <c r="AT676" s="108" t="str">
        <f>VLOOKUP(Tabela2[[#This Row],[SIEMA]],Siema2025,63,FALSE)</f>
        <v/>
      </c>
      <c r="AU676" s="108" t="str">
        <f>VLOOKUP(Tabela2[[#This Row],[SIEMA]],Siema2025,65,FALSE)</f>
        <v>X</v>
      </c>
      <c r="AV676" s="108" t="str">
        <f>VLOOKUP(Tabela2[[#This Row],[SIEMA]],Siema2025,67,FALSE)</f>
        <v/>
      </c>
      <c r="AW676" s="108" t="str">
        <f>VLOOKUP(Tabela2[[#This Row],[SIEMA]],Siema2025,69,FALSE)</f>
        <v/>
      </c>
      <c r="AX676" s="108" t="str">
        <f>VLOOKUP(Tabela2[[#This Row],[SIEMA]],Siema2025,71,FALSE)</f>
        <v>X</v>
      </c>
      <c r="AY676" s="108" t="str">
        <f>VLOOKUP(Tabela2[[#This Row],[SIEMA]],Siema2025,73,FALSE)</f>
        <v/>
      </c>
      <c r="AZ676" s="108" t="str">
        <f>VLOOKUP(Tabela2[[#This Row],[SIEMA]],Siema2025,75,FALSE)</f>
        <v/>
      </c>
      <c r="BA676" s="108" t="str">
        <f>VLOOKUP(Tabela2[[#This Row],[SIEMA]],Siema2025,77,FALSE)</f>
        <v/>
      </c>
      <c r="BB676" s="108" t="str">
        <f>VLOOKUP(Tabela2[[#This Row],[SIEMA]],Siema2025,79,FALSE)</f>
        <v/>
      </c>
      <c r="BC676" s="108" t="str">
        <f>IF(Tabela2[[#This Row],[Outro(s) ]] = "X", "PREENCHER","NA")</f>
        <v>NA</v>
      </c>
      <c r="BD676" s="108" t="str">
        <f>VLOOKUP(Tabela2[[#This Row],[SIEMA]],Siema2025,82,FALSE)</f>
        <v/>
      </c>
      <c r="BE676" s="108" t="str">
        <f>VLOOKUP(Tabela2[[#This Row],[SIEMA]],Siema2025,81,FALSE)</f>
        <v/>
      </c>
      <c r="BF676" s="110" t="str">
        <f>VLOOKUP(Tabela2[[#This Row],[SIEMA]],Siema2025,28,FALSE)</f>
        <v>Clara M TRANSPORTES LTDA</v>
      </c>
      <c r="BG676" s="110"/>
      <c r="BH676" s="111" t="str">
        <f>VLOOKUP(Tabela2[[#This Row],[SIEMA]],Siema2025,29,FALSE)</f>
        <v>39538180000103</v>
      </c>
      <c r="BI676" s="112" t="s">
        <v>7062</v>
      </c>
      <c r="BJ676" s="107" t="s">
        <v>7099</v>
      </c>
      <c r="BK676" s="104" t="s">
        <v>2696</v>
      </c>
      <c r="BL676" s="140">
        <v>45939</v>
      </c>
      <c r="BM676" s="108">
        <f ca="1">IF(Tabela2[[#This Row],[Data de atendimento do Ibama (considerar o primeiro documento/ação)]]="",_xlfn.DAYS(TODAY(),J676),_xlfn.DAYS(Tabela2[[#This Row],[Data de atendimento do Ibama (considerar o primeiro documento/ação)]],J676))</f>
        <v>12</v>
      </c>
      <c r="BN676" s="108" t="str">
        <f>IF(Tabela2[[#This Row],[Atendido pelo Ibama ("Não" ou "Sim")]]="Não","Preencher", IF(Tabela2[[#This Row],[Atendido pelo Ibama ("Não" ou "Sim")]]="Sim","NA",""))</f>
        <v>NA</v>
      </c>
      <c r="BO676" s="114" t="s">
        <v>7432</v>
      </c>
      <c r="BP676" s="108" t="str">
        <f>IF(Tabela2[[#This Row],[Forma de atendimento (primeiro documento/ação)]]= "Outros (especificar)", "PREENCHER","NA")</f>
        <v>NA</v>
      </c>
      <c r="BQ676" s="106" t="s">
        <v>2696</v>
      </c>
      <c r="BR676" s="108" t="s">
        <v>123</v>
      </c>
      <c r="BS676" s="108" t="s">
        <v>2696</v>
      </c>
      <c r="BT676" s="108" t="s">
        <v>7115</v>
      </c>
      <c r="BU676" s="108" t="str">
        <f>IF(Tabela2[[#This Row],[Houve envio de Informações Pós-acidente (preencher "não se aplica" quando de competência estadual/municipal)]] = "Sim", "PREENCHER","NA")</f>
        <v>NA</v>
      </c>
      <c r="BV676" s="108" t="s">
        <v>2696</v>
      </c>
      <c r="BW676" s="108" t="s">
        <v>123</v>
      </c>
      <c r="BX676" s="106" t="s">
        <v>7127</v>
      </c>
      <c r="BY676" s="106"/>
      <c r="BZ676" s="104" t="str">
        <f>IF(Tabela2[[#This Row],[Data do documento de encerramento]]="NA","NA",IF(Tabela2[[#This Row],[Data do documento de encerramento]]="","Pendente de conclusão/ encerramento",_xlfn.DAYS(Tabela2[[#This Row],[Data do documento de encerramento]],J676)))</f>
        <v>Pendente de conclusão/ encerramento</v>
      </c>
      <c r="CA676" s="107" t="s">
        <v>10091</v>
      </c>
      <c r="CB676" s="107"/>
      <c r="CC676" s="115"/>
      <c r="CD676" s="107"/>
      <c r="CE676" s="107"/>
      <c r="CF676" s="107"/>
    </row>
    <row r="677" spans="1:84" ht="45.75" hidden="1">
      <c r="A677" s="169">
        <v>202593075611</v>
      </c>
      <c r="B677" s="170" t="s">
        <v>10092</v>
      </c>
      <c r="C677" s="108" t="str">
        <f>VLOOKUP(Tabela2[[#This Row],[SIEMA]],Siema2025,4,FALSE)</f>
        <v xml:space="preserve"> SC</v>
      </c>
      <c r="D677" s="106" t="str">
        <f>VLOOKUP(Tabela2[[#This Row],[SIEMA]],Siema2025,3,FALSE)</f>
        <v xml:space="preserve">Paulo Lopes </v>
      </c>
      <c r="E677" s="106" t="str">
        <f>VLOOKUP(Tabela2[[#This Row],[SIEMA]],Siema2025,20,FALSE)</f>
        <v>Praia de Guardo do Embaú</v>
      </c>
      <c r="F677" s="106"/>
      <c r="G677" s="106" t="s">
        <v>10093</v>
      </c>
      <c r="H677" s="106" t="s">
        <v>10094</v>
      </c>
      <c r="I677" s="104" t="str">
        <f>VLOOKUP(Tabela2[[#This Row],[SIEMA]],Siema2025,19,FALSE)</f>
        <v/>
      </c>
      <c r="J677" s="105">
        <f>VLOOKUP(Tabela2[[#This Row],[SIEMA]],Siema2025,2,FALSE)</f>
        <v>45927</v>
      </c>
      <c r="K677" s="105" t="str">
        <f>VLOOKUP(Tabela2[[#This Row],[SIEMA]],Siema2025,16,FALSE)</f>
        <v>Sábado</v>
      </c>
      <c r="L677" s="106" t="str">
        <f>IF(Tabela2[[#This Row],[Data]]="","Sem Informação",VLOOKUP(MONTH(Tabela2[[#This Row],[Data]]),'[1]Validação de dados'!$I$1:$J$13,2,0))</f>
        <v>Setembro</v>
      </c>
      <c r="M677" s="104">
        <f>YEAR(Tabela2[[#This Row],[Data]])</f>
        <v>2025</v>
      </c>
      <c r="N677" s="105" t="str">
        <f>VLOOKUP(Tabela2[[#This Row],[SIEMA]],Siema2025,17,FALSE)</f>
        <v>Matutino</v>
      </c>
      <c r="O677" s="105" t="s">
        <v>7255</v>
      </c>
      <c r="P677" s="104" t="str">
        <f>VLOOKUP(Tabela2[[#This Row],[SIEMA]],Siema2025,21,FALSE)</f>
        <v>Notificação de resíduo oleoso 
Mancha de origem desconhecida</v>
      </c>
      <c r="Q677" s="104">
        <v>3082</v>
      </c>
      <c r="R677" s="104" t="str">
        <f>VLOOKUP(Tabela2[[#This Row],[SIEMA]],Siema2025,10,FALSE)</f>
        <v>Lata de resíduo oleoso</v>
      </c>
      <c r="S677" s="107" t="str">
        <f>IF(Q677="","", IF(Q677="NC","", IF(Q677="NE","", IF(Q677="NA","",IFERROR(VLOOKUP(Q677,[1]Produtos!$A$1:$C$2319,2,FALSE),"Não Cadastrado")))))</f>
        <v>SUBSTÂNCIA QUE APRESENTA RISCO PARA O MEIO AMBIENTE, LÍQUIDA, N.E.</v>
      </c>
      <c r="T677" s="104" t="str">
        <f>VLOOKUP(Tabela2[[#This Row],[SIEMA]],Siema2025,11,FALSE)</f>
        <v/>
      </c>
      <c r="U677" s="104" t="str">
        <f>VLOOKUP(Tabela2[[#This Row],[SIEMA]],Siema2025,12,FALSE)</f>
        <v/>
      </c>
      <c r="V677" s="104">
        <f>IF(Q677="","",IF(ISNUMBER(Q677)=FALSE,"Não se aplica",IFERROR(VLOOKUP(Q677,Produtos!$A$1:$C$2319,3,FALSE),"Não Cadastrado")))</f>
        <v>9</v>
      </c>
      <c r="W677" s="104"/>
      <c r="X677" s="113" t="str">
        <f>IF(Tabela2[[#This Row],[Origem do acidente]] = "Plataforma", "PREENCHER","NA")</f>
        <v>NA</v>
      </c>
      <c r="Y677" s="109" t="str">
        <f>IF(W677="","", IF(W677="NC","", IF(W677="NE","", IF(W677="NA","",IFERROR(VLOOKUP(W677,Produtos!$A$1:$C$2319,2,FALSE),"Não Cadastrado")))))</f>
        <v/>
      </c>
      <c r="Z677" s="104" t="str">
        <f>VLOOKUP(Tabela2[[#This Row],[SIEMA]],Siema2025,11,FALSE)</f>
        <v/>
      </c>
      <c r="AA677" s="104" t="str">
        <f>VLOOKUP(Tabela2[[#This Row],[SIEMA]],Siema2025,12,FALSE)</f>
        <v/>
      </c>
      <c r="AB677" s="104" t="str">
        <f>IF(W677="","",IF(ISNUMBER(W677)=FALSE,"Não se aplica",IFERROR(VLOOKUP(W677,Produtos!$A$1:$C$2319,3,FALSE),"Não Cadastrado")))</f>
        <v/>
      </c>
      <c r="AC677" s="104"/>
      <c r="AD677" s="108" t="str">
        <f>IF(Tabela2[[#This Row],[Origem do acidente]] = "Plataforma", "PREENCHER","NA")</f>
        <v>NA</v>
      </c>
      <c r="AE677" s="107" t="str">
        <f>IF(AC677="","", IF(AC677="NC","", IF(AC677="NE","", IF(AC677="NA","",IFERROR(VLOOKUP(AC677,Produtos!$A$1:$C$2319,2,FALSE),"Não Cadastrado")))))</f>
        <v/>
      </c>
      <c r="AF677" s="104"/>
      <c r="AG677" s="104"/>
      <c r="AH677" s="104" t="str">
        <f>IF(AC677="","",IF(ISNUMBER(AC677)=FALSE,"Não se aplica",IFERROR(VLOOKUP(AC677,Produtos!$A$1:$C$2319,3,FALSE),"Não Cadastrado")))</f>
        <v/>
      </c>
      <c r="AI677" s="104"/>
      <c r="AJ677" s="104" t="str">
        <f>VLOOKUP(Tabela2[[#This Row],[SIEMA]],Siema2025,26,FALSE)</f>
        <v/>
      </c>
      <c r="AK677" s="107" t="s">
        <v>7256</v>
      </c>
      <c r="AL677" s="107"/>
      <c r="AM677" s="107"/>
      <c r="AN677" s="108" t="str">
        <f>VLOOKUP(Tabela2[[#This Row],[SIEMA]],Siema2025,51,FALSE)</f>
        <v/>
      </c>
      <c r="AO677" s="108" t="str">
        <f>VLOOKUP(Tabela2[[#This Row],[SIEMA]],Siema2025,53,FALSE)</f>
        <v/>
      </c>
      <c r="AP677" s="108" t="str">
        <f>VLOOKUP(Tabela2[[#This Row],[SIEMA]],Siema2025,55,FALSE)</f>
        <v/>
      </c>
      <c r="AQ677" s="108" t="str">
        <f>VLOOKUP(Tabela2[[#This Row],[SIEMA]],Siema2025,57,FALSE)</f>
        <v/>
      </c>
      <c r="AR677" s="108" t="str">
        <f>VLOOKUP(Tabela2[[#This Row],[SIEMA]],Siema2025,59,FALSE)</f>
        <v/>
      </c>
      <c r="AS677" s="108" t="str">
        <f>VLOOKUP(Tabela2[[#This Row],[SIEMA]],Siema2025,61,FALSE)</f>
        <v/>
      </c>
      <c r="AT677" s="108" t="str">
        <f>VLOOKUP(Tabela2[[#This Row],[SIEMA]],Siema2025,63,FALSE)</f>
        <v>X</v>
      </c>
      <c r="AU677" s="108" t="str">
        <f>VLOOKUP(Tabela2[[#This Row],[SIEMA]],Siema2025,65,FALSE)</f>
        <v/>
      </c>
      <c r="AV677" s="108" t="str">
        <f>VLOOKUP(Tabela2[[#This Row],[SIEMA]],Siema2025,67,FALSE)</f>
        <v/>
      </c>
      <c r="AW677" s="108" t="str">
        <f>VLOOKUP(Tabela2[[#This Row],[SIEMA]],Siema2025,69,FALSE)</f>
        <v/>
      </c>
      <c r="AX677" s="108" t="str">
        <f>VLOOKUP(Tabela2[[#This Row],[SIEMA]],Siema2025,71,FALSE)</f>
        <v/>
      </c>
      <c r="AY677" s="108" t="str">
        <f>VLOOKUP(Tabela2[[#This Row],[SIEMA]],Siema2025,73,FALSE)</f>
        <v/>
      </c>
      <c r="AZ677" s="108" t="str">
        <f>VLOOKUP(Tabela2[[#This Row],[SIEMA]],Siema2025,75,FALSE)</f>
        <v/>
      </c>
      <c r="BA677" s="108" t="str">
        <f>VLOOKUP(Tabela2[[#This Row],[SIEMA]],Siema2025,77,FALSE)</f>
        <v/>
      </c>
      <c r="BB677" s="108" t="str">
        <f>VLOOKUP(Tabela2[[#This Row],[SIEMA]],Siema2025,79,FALSE)</f>
        <v/>
      </c>
      <c r="BC677" s="108" t="str">
        <f>IF(Tabela2[[#This Row],[Outro(s) ]] = "X", "PREENCHER","NA")</f>
        <v>NA</v>
      </c>
      <c r="BD677" s="108" t="str">
        <f>VLOOKUP(Tabela2[[#This Row],[SIEMA]],Siema2025,82,FALSE)</f>
        <v/>
      </c>
      <c r="BE677" s="108" t="str">
        <f>VLOOKUP(Tabela2[[#This Row],[SIEMA]],Siema2025,81,FALSE)</f>
        <v/>
      </c>
      <c r="BF677" s="110" t="str">
        <f>VLOOKUP(Tabela2[[#This Row],[SIEMA]],Siema2025,28,FALSE)</f>
        <v/>
      </c>
      <c r="BG677" s="110"/>
      <c r="BH677" s="111" t="str">
        <f>VLOOKUP(Tabela2[[#This Row],[SIEMA]],Siema2025,29,FALSE)</f>
        <v/>
      </c>
      <c r="BI677" s="112" t="str">
        <f>VLOOKUP(Tabela2[[#This Row],[SIEMA]],Siema2025,107,FALSE)</f>
        <v>Não</v>
      </c>
      <c r="BJ677" s="107" t="s">
        <v>7099</v>
      </c>
      <c r="BK677" s="104" t="s">
        <v>2696</v>
      </c>
      <c r="BL677" s="140">
        <v>45930</v>
      </c>
      <c r="BM677" s="108">
        <f ca="1">IF(Tabela2[[#This Row],[Data de atendimento do Ibama (considerar o primeiro documento/ação)]]="",_xlfn.DAYS(TODAY(),J677),_xlfn.DAYS(Tabela2[[#This Row],[Data de atendimento do Ibama (considerar o primeiro documento/ação)]],J677))</f>
        <v>3</v>
      </c>
      <c r="BN677" s="108" t="str">
        <f>IF(Tabela2[[#This Row],[Atendido pelo Ibama ("Não" ou "Sim")]]="Não","Preencher", IF(Tabela2[[#This Row],[Atendido pelo Ibama ("Não" ou "Sim")]]="Sim","NA",""))</f>
        <v>NA</v>
      </c>
      <c r="BO677" s="114" t="s">
        <v>7100</v>
      </c>
      <c r="BP677" s="108" t="str">
        <f>IF(Tabela2[[#This Row],[Forma de atendimento (primeiro documento/ação)]]= "Outros (especificar)", "PREENCHER","NA")</f>
        <v>NA</v>
      </c>
      <c r="BQ677" s="106" t="s">
        <v>123</v>
      </c>
      <c r="BR677" s="108" t="str">
        <f>IF(Tabela2[[#This Row],[Equipe do Ibama foi a campo? Houve sobrevoo do Poseidon?]] = "Sim", "PREENCHER","NA")</f>
        <v>NA</v>
      </c>
      <c r="BS677" s="108" t="str">
        <f>IF(Tabela2[[#This Row],[Se sim, foi emitida Ordem de Emergência? (informações vinculada à coluna CK)]] = "Sim", "PREENCHER","NA")</f>
        <v>NA</v>
      </c>
      <c r="BT677" s="108" t="s">
        <v>637</v>
      </c>
      <c r="BU677" s="108" t="s">
        <v>2696</v>
      </c>
      <c r="BV677" s="108" t="str">
        <f>IF(Tabela2[[#This Row],[Houve avaliação das informações pós-acidente solicitadas/enviadas?]] = "Sim", "PREENCHER","NA")</f>
        <v>PREENCHER</v>
      </c>
      <c r="BW677" s="108" t="str">
        <f>IF(Tabela2[[#This Row],[O Ibama aguarda resposta da empresa/OEMA, etc?]] = "Sim", "PREENCHER","NA")</f>
        <v>NA</v>
      </c>
      <c r="BX677" s="106" t="s">
        <v>7116</v>
      </c>
      <c r="BY677" s="140">
        <v>46106</v>
      </c>
      <c r="BZ677" s="104">
        <f>IF(Tabela2[[#This Row],[Data do documento de encerramento]]="NA","NA",IF(Tabela2[[#This Row],[Data do documento de encerramento]]="","Pendente de conclusão/ encerramento",_xlfn.DAYS(Tabela2[[#This Row],[Data do documento de encerramento]],J677)))</f>
        <v>179</v>
      </c>
      <c r="CA677" s="107"/>
      <c r="CB677" s="107"/>
      <c r="CC677" s="107"/>
      <c r="CD677" s="107"/>
      <c r="CE677" s="107"/>
      <c r="CF677" s="107"/>
    </row>
    <row r="678" spans="1:84" ht="60.75" hidden="1">
      <c r="A678" s="169">
        <v>2025111128834</v>
      </c>
      <c r="B678" s="118" t="s">
        <v>10095</v>
      </c>
      <c r="C678" s="108" t="str">
        <f>VLOOKUP(Tabela2[[#This Row],[SIEMA]],Siema2025,4,FALSE)</f>
        <v xml:space="preserve"> RJ</v>
      </c>
      <c r="D678" s="106" t="str">
        <f>VLOOKUP(Tabela2[[#This Row],[SIEMA]],Siema2025,3,FALSE)</f>
        <v xml:space="preserve">Rio de Janeiro </v>
      </c>
      <c r="E678" s="106" t="s">
        <v>6157</v>
      </c>
      <c r="F678" s="106" t="s">
        <v>10096</v>
      </c>
      <c r="G678" s="106" t="s">
        <v>10097</v>
      </c>
      <c r="H678" s="106" t="s">
        <v>10098</v>
      </c>
      <c r="I678" s="104" t="s">
        <v>7114</v>
      </c>
      <c r="J678" s="105">
        <f>VLOOKUP(Tabela2[[#This Row],[SIEMA]],Siema2025,2,FALSE)</f>
        <v>45928</v>
      </c>
      <c r="K678" s="105" t="str">
        <f>VLOOKUP(Tabela2[[#This Row],[SIEMA]],Siema2025,16,FALSE)</f>
        <v>Domingo</v>
      </c>
      <c r="L678" s="106" t="str">
        <f>IF(Tabela2[[#This Row],[Data]]="","Sem Informação",VLOOKUP(MONTH(Tabela2[[#This Row],[Data]]),'[1]Validação de dados'!$I$1:$J$13,2,0))</f>
        <v>Setembro</v>
      </c>
      <c r="M678" s="104">
        <f>YEAR(Tabela2[[#This Row],[Data]])</f>
        <v>2025</v>
      </c>
      <c r="N678" s="105" t="str">
        <f>VLOOKUP(Tabela2[[#This Row],[SIEMA]],Siema2025,17,FALSE)</f>
        <v>Madrugada</v>
      </c>
      <c r="O678" s="105" t="str">
        <f>VLOOKUP(Tabela2[[#This Row],[SIEMA]],Siema2025,5,FALSE)</f>
        <v>Terminal/portos/ancoradouros/etc</v>
      </c>
      <c r="P678" s="104" t="str">
        <f>VLOOKUP(Tabela2[[#This Row],[SIEMA]],Siema2025,21,FALSE)</f>
        <v>Porto do Rio de Janeiro</v>
      </c>
      <c r="Q678" s="104" t="s">
        <v>7094</v>
      </c>
      <c r="R678" s="108"/>
      <c r="S678" s="104" t="s">
        <v>1714</v>
      </c>
      <c r="T678" s="104">
        <v>4.0000000000000002E-4</v>
      </c>
      <c r="U678" s="104" t="s">
        <v>7111</v>
      </c>
      <c r="V678" s="104" t="str">
        <f>IF(Q678="","",IF(ISNUMBER(Q678)=FALSE,"Não se aplica",IFERROR(VLOOKUP(Q678,Produtos!$A$1:$C$2319,3,FALSE),"Não Cadastrado")))</f>
        <v>Não se aplica</v>
      </c>
      <c r="W678" s="104" t="str">
        <f>VLOOKUP(Tabela2[[#This Row],[SIEMA]],Siema2025,10,FALSE)</f>
        <v/>
      </c>
      <c r="X678" s="113"/>
      <c r="Y678" s="109" t="str">
        <f>IF(W678="","", IF(W678="NC","", IF(W678="NE","", IF(W678="NA","",IFERROR(VLOOKUP(W678,Produtos!$A$1:$C$2319,2,FALSE),"Não Cadastrado")))))</f>
        <v/>
      </c>
      <c r="Z678" s="104" t="str">
        <f>VLOOKUP(Tabela2[[#This Row],[SIEMA]],Siema2025,11,FALSE)</f>
        <v xml:space="preserve"> </v>
      </c>
      <c r="AA678" s="104" t="str">
        <f>VLOOKUP(Tabela2[[#This Row],[SIEMA]],Siema2025,12,FALSE)</f>
        <v xml:space="preserve"> </v>
      </c>
      <c r="AB678" s="104" t="str">
        <f>IF(W678="","",IF(ISNUMBER(W678)=FALSE,"Não se aplica",IFERROR(VLOOKUP(W678,Produtos!$A$1:$C$2319,3,FALSE),"Não Cadastrado")))</f>
        <v/>
      </c>
      <c r="AC678" s="104"/>
      <c r="AD678" s="108"/>
      <c r="AE678" s="107" t="str">
        <f>IF(AC678="","", IF(AC678="NC","", IF(AC678="NE","", IF(AC678="NA","",IFERROR(VLOOKUP(AC678,Produtos!$A$1:$C$2319,2,FALSE),"Não Cadastrado")))))</f>
        <v/>
      </c>
      <c r="AF678" s="104"/>
      <c r="AG678" s="104"/>
      <c r="AH678" s="104" t="str">
        <f>IF(AC678="","",IF(ISNUMBER(AC678)=FALSE,"Não se aplica",IFERROR(VLOOKUP(AC678,Produtos!$A$1:$C$2319,3,FALSE),"Não Cadastrado")))</f>
        <v/>
      </c>
      <c r="AI678" s="113"/>
      <c r="AJ678" s="104" t="str">
        <f>VLOOKUP(Tabela2[[#This Row],[SIEMA]],Siema2025,26,FALSE)</f>
        <v>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v>
      </c>
      <c r="AK678" s="107" t="s">
        <v>7234</v>
      </c>
      <c r="AL678" s="107"/>
      <c r="AM678" s="107"/>
      <c r="AN678" s="108" t="str">
        <f>VLOOKUP(Tabela2[[#This Row],[SIEMA]],Siema2025,51,FALSE)</f>
        <v/>
      </c>
      <c r="AO678" s="108" t="str">
        <f>VLOOKUP(Tabela2[[#This Row],[SIEMA]],Siema2025,53,FALSE)</f>
        <v/>
      </c>
      <c r="AP678" s="108" t="str">
        <f>VLOOKUP(Tabela2[[#This Row],[SIEMA]],Siema2025,55,FALSE)</f>
        <v/>
      </c>
      <c r="AQ678" s="108" t="str">
        <f>VLOOKUP(Tabela2[[#This Row],[SIEMA]],Siema2025,57,FALSE)</f>
        <v/>
      </c>
      <c r="AR678" s="108" t="str">
        <f>VLOOKUP(Tabela2[[#This Row],[SIEMA]],Siema2025,59,FALSE)</f>
        <v/>
      </c>
      <c r="AS678" s="108" t="str">
        <f>VLOOKUP(Tabela2[[#This Row],[SIEMA]],Siema2025,61,FALSE)</f>
        <v>X</v>
      </c>
      <c r="AT678" s="108" t="str">
        <f>VLOOKUP(Tabela2[[#This Row],[SIEMA]],Siema2025,63,FALSE)</f>
        <v/>
      </c>
      <c r="AU678" s="108" t="str">
        <f>VLOOKUP(Tabela2[[#This Row],[SIEMA]],Siema2025,65,FALSE)</f>
        <v/>
      </c>
      <c r="AV678" s="108" t="str">
        <f>VLOOKUP(Tabela2[[#This Row],[SIEMA]],Siema2025,67,FALSE)</f>
        <v/>
      </c>
      <c r="AW678" s="108" t="str">
        <f>VLOOKUP(Tabela2[[#This Row],[SIEMA]],Siema2025,69,FALSE)</f>
        <v/>
      </c>
      <c r="AX678" s="108" t="str">
        <f>VLOOKUP(Tabela2[[#This Row],[SIEMA]],Siema2025,71,FALSE)</f>
        <v/>
      </c>
      <c r="AY678" s="108" t="str">
        <f>VLOOKUP(Tabela2[[#This Row],[SIEMA]],Siema2025,73,FALSE)</f>
        <v/>
      </c>
      <c r="AZ678" s="108" t="str">
        <f>VLOOKUP(Tabela2[[#This Row],[SIEMA]],Siema2025,75,FALSE)</f>
        <v/>
      </c>
      <c r="BA678" s="108" t="str">
        <f>VLOOKUP(Tabela2[[#This Row],[SIEMA]],Siema2025,77,FALSE)</f>
        <v/>
      </c>
      <c r="BB678" s="108" t="str">
        <f>VLOOKUP(Tabela2[[#This Row],[SIEMA]],Siema2025,79,FALSE)</f>
        <v/>
      </c>
      <c r="BC678" s="108"/>
      <c r="BD678" s="108" t="str">
        <f>VLOOKUP(Tabela2[[#This Row],[SIEMA]],Siema2025,82,FALSE)</f>
        <v/>
      </c>
      <c r="BE678" s="108" t="str">
        <f>VLOOKUP(Tabela2[[#This Row],[SIEMA]],Siema2025,81,FALSE)</f>
        <v/>
      </c>
      <c r="BF678" s="110" t="str">
        <f>VLOOKUP(Tabela2[[#This Row],[SIEMA]],Siema2025,28,FALSE)</f>
        <v>Delima</v>
      </c>
      <c r="BG678" s="110"/>
      <c r="BH678" s="111" t="str">
        <f>VLOOKUP(Tabela2[[#This Row],[SIEMA]],Siema2025,29,FALSE)</f>
        <v/>
      </c>
      <c r="BI678" s="112" t="s">
        <v>2696</v>
      </c>
      <c r="BJ678" s="107" t="s">
        <v>7113</v>
      </c>
      <c r="BK678" s="104" t="s">
        <v>2696</v>
      </c>
      <c r="BL678" s="140">
        <v>45978</v>
      </c>
      <c r="BM678" s="108">
        <f ca="1">IF(Tabela2[[#This Row],[Data de atendimento do Ibama (considerar o primeiro documento/ação)]]="",_xlfn.DAYS(TODAY(),J678),_xlfn.DAYS(Tabela2[[#This Row],[Data de atendimento do Ibama (considerar o primeiro documento/ação)]],J678))</f>
        <v>50</v>
      </c>
      <c r="BN678" s="108" t="str">
        <f>IF(Tabela2[[#This Row],[Atendido pelo Ibama ("Não" ou "Sim")]]="Não","Preencher", IF(Tabela2[[#This Row],[Atendido pelo Ibama ("Não" ou "Sim")]]="Sim","NA",""))</f>
        <v>NA</v>
      </c>
      <c r="BO678" s="114" t="s">
        <v>7138</v>
      </c>
      <c r="BP678" s="108" t="str">
        <f>IF(Tabela2[[#This Row],[Forma de atendimento (primeiro documento/ação)]]= "Outros (especificar)", "PREENCHER","NA")</f>
        <v>NA</v>
      </c>
      <c r="BQ678" s="106" t="s">
        <v>123</v>
      </c>
      <c r="BR678" s="108" t="str">
        <f>IF(Tabela2[[#This Row],[Equipe do Ibama foi a campo? Houve sobrevoo do Poseidon?]] = "Sim", "PREENCHER","NA")</f>
        <v>NA</v>
      </c>
      <c r="BS678" s="108" t="s">
        <v>7114</v>
      </c>
      <c r="BT678" s="108" t="s">
        <v>637</v>
      </c>
      <c r="BU678" s="108" t="str">
        <f>IF(Tabela2[[#This Row],[Houve envio de Informações Pós-acidente (preencher "não se aplica" quando de competência estadual/municipal)]] = "Sim", "PREENCHER","NA")</f>
        <v>NA</v>
      </c>
      <c r="BV678" s="108" t="s">
        <v>2696</v>
      </c>
      <c r="BW678" s="108" t="s">
        <v>2696</v>
      </c>
      <c r="BX678" s="106" t="s">
        <v>7102</v>
      </c>
      <c r="BY678" s="140">
        <v>45985</v>
      </c>
      <c r="BZ678" s="104">
        <f>IF(Tabela2[[#This Row],[Data do documento de encerramento]]="NA","NA",IF(Tabela2[[#This Row],[Data do documento de encerramento]]="","Pendente de conclusão/ encerramento",_xlfn.DAYS(Tabela2[[#This Row],[Data do documento de encerramento]],J678)))</f>
        <v>57</v>
      </c>
      <c r="CA678" s="107" t="s">
        <v>10099</v>
      </c>
      <c r="CB678" s="107"/>
      <c r="CC678" s="107"/>
      <c r="CD678" s="107"/>
      <c r="CE678" s="107"/>
      <c r="CF678" s="107"/>
    </row>
    <row r="679" spans="1:84" ht="76.5">
      <c r="A679" s="169">
        <v>202593046819</v>
      </c>
      <c r="B679" s="170" t="s">
        <v>10100</v>
      </c>
      <c r="C679" s="108" t="s">
        <v>7135</v>
      </c>
      <c r="D679" s="106" t="s">
        <v>637</v>
      </c>
      <c r="E679" s="239" t="s">
        <v>10101</v>
      </c>
      <c r="F679" s="106"/>
      <c r="G679" s="239" t="s">
        <v>10102</v>
      </c>
      <c r="H679" s="239" t="s">
        <v>10103</v>
      </c>
      <c r="I679" s="104" t="str">
        <f>VLOOKUP(Tabela2[[#This Row],[SIEMA]],Siema2025,19,FALSE)</f>
        <v>Campos</v>
      </c>
      <c r="J679" s="105">
        <f>VLOOKUP(Tabela2[[#This Row],[SIEMA]],Siema2025,2,FALSE)</f>
        <v>45929</v>
      </c>
      <c r="K679" s="105" t="str">
        <f>VLOOKUP(Tabela2[[#This Row],[SIEMA]],Siema2025,16,FALSE)</f>
        <v>Segunda</v>
      </c>
      <c r="L679" s="106" t="str">
        <f>IF(Tabela2[[#This Row],[Data]]="","Sem Informação",VLOOKUP(MONTH(Tabela2[[#This Row],[Data]]),'[1]Validação de dados'!$I$1:$J$13,2,0))</f>
        <v>Setembro</v>
      </c>
      <c r="M679" s="104">
        <f>YEAR(Tabela2[[#This Row],[Data]])</f>
        <v>2025</v>
      </c>
      <c r="N679" s="105" t="str">
        <f>VLOOKUP(Tabela2[[#This Row],[SIEMA]],Siema2025,17,FALSE)</f>
        <v>Matutino</v>
      </c>
      <c r="O679" s="105" t="str">
        <f>VLOOKUP(Tabela2[[#This Row],[SIEMA]],Siema2025,5,FALSE)</f>
        <v>Plataforma</v>
      </c>
      <c r="P679" s="104" t="str">
        <f>VLOOKUP(Tabela2[[#This Row],[SIEMA]],Siema2025,21,FALSE)</f>
        <v>PLATAFORMA DE CHERNE-1 (PCH-1), Polo Cherne, Bacia de Campos</v>
      </c>
      <c r="Q679" s="104">
        <v>1202</v>
      </c>
      <c r="R679" s="104" t="str">
        <f>VLOOKUP(Tabela2[[#This Row],[SIEMA]],Siema2025,10,FALSE)</f>
        <v>Óleo diesel</v>
      </c>
      <c r="S679" s="107" t="s">
        <v>252</v>
      </c>
      <c r="T679" s="104" t="str">
        <f>VLOOKUP(Tabela2[[#This Row],[SIEMA]],Siema2025,11,FALSE)</f>
        <v>0.0012</v>
      </c>
      <c r="U679" s="104" t="str">
        <f>VLOOKUP(Tabela2[[#This Row],[SIEMA]],Siema2025,12,FALSE)</f>
        <v>M3</v>
      </c>
      <c r="V679" s="104">
        <f>IF(Q679="","",IF(ISNUMBER(Q679)=FALSE,"Não se aplica",IFERROR(VLOOKUP(Q679,Produtos!$A$1:$C$2319,3,FALSE),"Não Cadastrado")))</f>
        <v>3</v>
      </c>
      <c r="W679" s="104"/>
      <c r="X679" s="113"/>
      <c r="Y679" s="109" t="str">
        <f>IF(W679="","", IF(W679="NC","", IF(W679="NE","", IF(W679="NA","",IFERROR(VLOOKUP(W679,Produtos!$A$1:$C$2319,2,FALSE),"Não Cadastrado")))))</f>
        <v/>
      </c>
      <c r="Z679" s="104"/>
      <c r="AA679" s="104"/>
      <c r="AB679" s="104" t="str">
        <f>IF(W679="","",IF(ISNUMBER(W679)=FALSE,"Não se aplica",IFERROR(VLOOKUP(W679,Produtos!$A$1:$C$2319,3,FALSE),"Não Cadastrado")))</f>
        <v/>
      </c>
      <c r="AC679" s="104"/>
      <c r="AD679" s="108"/>
      <c r="AE679" s="107" t="str">
        <f>IF(AC679="","", IF(AC679="NC","", IF(AC679="NE","", IF(AC679="NA","",IFERROR(VLOOKUP(AC679,Produtos!$A$1:$C$2319,2,FALSE),"Não Cadastrado")))))</f>
        <v/>
      </c>
      <c r="AF679" s="104"/>
      <c r="AG679" s="104"/>
      <c r="AH679" s="104" t="str">
        <f>IF(AC679="","",IF(ISNUMBER(AC679)=FALSE,"Não se aplica",IFERROR(VLOOKUP(AC679,Produtos!$A$1:$C$2319,3,FALSE),"Não Cadastrado")))</f>
        <v/>
      </c>
      <c r="AI679" s="104"/>
      <c r="AJ679" s="104" t="str">
        <f>VLOOKUP(Tabela2[[#This Row],[SIEMA]],Siema2025,26,FALSE)</f>
        <v>Em investigação.</v>
      </c>
      <c r="AK679" s="107" t="s">
        <v>7290</v>
      </c>
      <c r="AL679" s="107"/>
      <c r="AM679" s="107"/>
      <c r="AN679" s="108" t="str">
        <f>VLOOKUP(Tabela2[[#This Row],[SIEMA]],Siema2025,51,FALSE)</f>
        <v/>
      </c>
      <c r="AO679" s="108" t="str">
        <f>VLOOKUP(Tabela2[[#This Row],[SIEMA]],Siema2025,53,FALSE)</f>
        <v/>
      </c>
      <c r="AP679" s="108" t="str">
        <f>VLOOKUP(Tabela2[[#This Row],[SIEMA]],Siema2025,55,FALSE)</f>
        <v/>
      </c>
      <c r="AQ679" s="108" t="str">
        <f>VLOOKUP(Tabela2[[#This Row],[SIEMA]],Siema2025,57,FALSE)</f>
        <v/>
      </c>
      <c r="AR679" s="108" t="str">
        <f>VLOOKUP(Tabela2[[#This Row],[SIEMA]],Siema2025,59,FALSE)</f>
        <v/>
      </c>
      <c r="AS679" s="108" t="str">
        <f>VLOOKUP(Tabela2[[#This Row],[SIEMA]],Siema2025,61,FALSE)</f>
        <v>X</v>
      </c>
      <c r="AT679" s="108" t="str">
        <f>VLOOKUP(Tabela2[[#This Row],[SIEMA]],Siema2025,63,FALSE)</f>
        <v/>
      </c>
      <c r="AU679" s="108" t="str">
        <f>VLOOKUP(Tabela2[[#This Row],[SIEMA]],Siema2025,65,FALSE)</f>
        <v/>
      </c>
      <c r="AV679" s="108" t="str">
        <f>VLOOKUP(Tabela2[[#This Row],[SIEMA]],Siema2025,67,FALSE)</f>
        <v/>
      </c>
      <c r="AW679" s="108" t="str">
        <f>VLOOKUP(Tabela2[[#This Row],[SIEMA]],Siema2025,69,FALSE)</f>
        <v/>
      </c>
      <c r="AX679" s="108" t="str">
        <f>VLOOKUP(Tabela2[[#This Row],[SIEMA]],Siema2025,71,FALSE)</f>
        <v/>
      </c>
      <c r="AY679" s="108" t="str">
        <f>VLOOKUP(Tabela2[[#This Row],[SIEMA]],Siema2025,73,FALSE)</f>
        <v/>
      </c>
      <c r="AZ679" s="108" t="str">
        <f>VLOOKUP(Tabela2[[#This Row],[SIEMA]],Siema2025,75,FALSE)</f>
        <v/>
      </c>
      <c r="BA679" s="108" t="str">
        <f>VLOOKUP(Tabela2[[#This Row],[SIEMA]],Siema2025,77,FALSE)</f>
        <v/>
      </c>
      <c r="BB679" s="108" t="str">
        <f>VLOOKUP(Tabela2[[#This Row],[SIEMA]],Siema2025,79,FALSE)</f>
        <v/>
      </c>
      <c r="BC679" s="108" t="str">
        <f>IF(Tabela2[[#This Row],[Outro(s) ]] = "X", "PREENCHER","NA")</f>
        <v>NA</v>
      </c>
      <c r="BD679" s="108" t="str">
        <f>VLOOKUP(Tabela2[[#This Row],[SIEMA]],Siema2025,82,FALSE)</f>
        <v/>
      </c>
      <c r="BE679" s="108" t="str">
        <f>VLOOKUP(Tabela2[[#This Row],[SIEMA]],Siema2025,81,FALSE)</f>
        <v/>
      </c>
      <c r="BF679" s="110" t="str">
        <f>VLOOKUP(Tabela2[[#This Row],[SIEMA]],Siema2025,28,FALSE)</f>
        <v>Petrobras</v>
      </c>
      <c r="BG679" s="110"/>
      <c r="BH679" s="111" t="str">
        <f>VLOOKUP(Tabela2[[#This Row],[SIEMA]],Siema2025,29,FALSE)</f>
        <v>3300016700750</v>
      </c>
      <c r="BI679" s="112" t="s">
        <v>2696</v>
      </c>
      <c r="BJ679" s="107" t="s">
        <v>7099</v>
      </c>
      <c r="BK679" s="104" t="s">
        <v>2696</v>
      </c>
      <c r="BL679" s="140">
        <v>46076</v>
      </c>
      <c r="BM679" s="108">
        <f ca="1">IF(Tabela2[[#This Row],[Data de atendimento do Ibama (considerar o primeiro documento/ação)]]="",_xlfn.DAYS(TODAY(),J679),_xlfn.DAYS(Tabela2[[#This Row],[Data de atendimento do Ibama (considerar o primeiro documento/ação)]],J679))</f>
        <v>147</v>
      </c>
      <c r="BN679" s="108" t="str">
        <f>IF(Tabela2[[#This Row],[Atendido pelo Ibama ("Não" ou "Sim")]]="Não","Preencher", IF(Tabela2[[#This Row],[Atendido pelo Ibama ("Não" ou "Sim")]]="Sim","NA",""))</f>
        <v>NA</v>
      </c>
      <c r="BO679" s="114" t="s">
        <v>7165</v>
      </c>
      <c r="BP679" s="108" t="str">
        <f>IF(Tabela2[[#This Row],[Forma de atendimento (primeiro documento/ação)]]= "Outros (especificar)", "PREENCHER","NA")</f>
        <v>NA</v>
      </c>
      <c r="BQ679" s="106" t="s">
        <v>123</v>
      </c>
      <c r="BR679" s="108" t="str">
        <f>IF(Tabela2[[#This Row],[Equipe do Ibama foi a campo? Houve sobrevoo do Poseidon?]] = "Sim", "PREENCHER","NA")</f>
        <v>NA</v>
      </c>
      <c r="BS679" s="108" t="str">
        <f>IF(Tabela2[[#This Row],[Se sim, foi emitida Ordem de Emergência? (informações vinculada à coluna CK)]] = "Sim", "PREENCHER","NA")</f>
        <v>NA</v>
      </c>
      <c r="BT679" s="108" t="s">
        <v>7101</v>
      </c>
      <c r="BU679" s="108" t="s">
        <v>2696</v>
      </c>
      <c r="BV679" s="108" t="s">
        <v>123</v>
      </c>
      <c r="BW679" s="108" t="s">
        <v>123</v>
      </c>
      <c r="BX679" s="106"/>
      <c r="BY679" s="106"/>
      <c r="BZ679" s="104" t="str">
        <f>IF(Tabela2[[#This Row],[Data do documento de encerramento]]="NA","NA",IF(Tabela2[[#This Row],[Data do documento de encerramento]]="","Pendente de conclusão/ encerramento",_xlfn.DAYS(Tabela2[[#This Row],[Data do documento de encerramento]],J679)))</f>
        <v>Pendente de conclusão/ encerramento</v>
      </c>
      <c r="CA679" s="107"/>
      <c r="CB679" s="107"/>
      <c r="CC679" s="107" t="s">
        <v>7197</v>
      </c>
      <c r="CD679" s="107" t="s">
        <v>123</v>
      </c>
      <c r="CE679" s="107" t="s">
        <v>123</v>
      </c>
      <c r="CF679" s="107" t="s">
        <v>7167</v>
      </c>
    </row>
    <row r="680" spans="1:84" ht="60.75" hidden="1">
      <c r="A680" s="169">
        <v>202593072025</v>
      </c>
      <c r="B680" s="170" t="s">
        <v>10104</v>
      </c>
      <c r="C680" s="108" t="str">
        <f>VLOOKUP(Tabela2[[#This Row],[SIEMA]],Siema2025,4,FALSE)</f>
        <v xml:space="preserve"> RN</v>
      </c>
      <c r="D680" s="106" t="str">
        <f>VLOOKUP(Tabela2[[#This Row],[SIEMA]],Siema2025,3,FALSE)</f>
        <v xml:space="preserve">Macau </v>
      </c>
      <c r="E680" s="106" t="str">
        <f>VLOOKUP(Tabela2[[#This Row],[SIEMA]],Siema2025,20,FALSE)</f>
        <v>Campo Salina Cristal</v>
      </c>
      <c r="F680" s="106" t="s">
        <v>10105</v>
      </c>
      <c r="G680" s="106" t="s">
        <v>10106</v>
      </c>
      <c r="H680" s="106" t="s">
        <v>10107</v>
      </c>
      <c r="I680" s="104" t="s">
        <v>931</v>
      </c>
      <c r="J680" s="105">
        <f>VLOOKUP(Tabela2[[#This Row],[SIEMA]],Siema2025,2,FALSE)</f>
        <v>45929</v>
      </c>
      <c r="K680" s="105" t="str">
        <f>VLOOKUP(Tabela2[[#This Row],[SIEMA]],Siema2025,16,FALSE)</f>
        <v>Segunda</v>
      </c>
      <c r="L680" s="106" t="str">
        <f>IF(Tabela2[[#This Row],[Data]]="","Sem Informação",VLOOKUP(MONTH(Tabela2[[#This Row],[Data]]),'[1]Validação de dados'!$I$1:$J$13,2,0))</f>
        <v>Setembro</v>
      </c>
      <c r="M680" s="104">
        <f>YEAR(Tabela2[[#This Row],[Data]])</f>
        <v>2025</v>
      </c>
      <c r="N680" s="105" t="str">
        <f>VLOOKUP(Tabela2[[#This Row],[SIEMA]],Siema2025,17,FALSE)</f>
        <v>Madrugada</v>
      </c>
      <c r="O680" s="105" t="s">
        <v>145</v>
      </c>
      <c r="P680" s="104" t="str">
        <f>VLOOKUP(Tabela2[[#This Row],[SIEMA]],Siema2025,21,FALSE)</f>
        <v>Poço terrestre</v>
      </c>
      <c r="Q680" s="104">
        <v>1267</v>
      </c>
      <c r="R680" s="104"/>
      <c r="S680" s="107" t="str">
        <f>IF(Q680="","", IF(Q680="NC","", IF(Q680="NE","", IF(Q680="NA","",IFERROR(VLOOKUP(Q680,[1]Produtos!$A$1:$C$2319,2,FALSE),"Não Cadastrado")))))</f>
        <v>PETRÓLEO CRU</v>
      </c>
      <c r="T680" s="104" t="s">
        <v>10108</v>
      </c>
      <c r="U680" s="104" t="str">
        <f>VLOOKUP(Tabela2[[#This Row],[SIEMA]],Siema2025,12,FALSE)</f>
        <v>M3</v>
      </c>
      <c r="V680" s="104">
        <f>IF(Q680="","",IF(ISNUMBER(Q680)=FALSE,"Não se aplica",IFERROR(VLOOKUP(Q680,Produtos!$A$1:$C$2319,3,FALSE),"Não Cadastrado")))</f>
        <v>3</v>
      </c>
      <c r="W680" s="104" t="str">
        <f>VLOOKUP(Tabela2[[#This Row],[SIEMA]],Siema2025,10,FALSE)</f>
        <v>Água Produzida fora de especificação</v>
      </c>
      <c r="X680" s="113" t="str">
        <f>IF(Tabela2[[#This Row],[Origem do acidente]] = "Plataforma", "PREENCHER","NA")</f>
        <v>NA</v>
      </c>
      <c r="Y680" s="109" t="str">
        <f>IF(W680="","", IF(W680="NC","", IF(W680="NE","", IF(W680="NA","",IFERROR(VLOOKUP(W680,Produtos!$A$1:$C$2319,2,FALSE),"Não Cadastrado")))))</f>
        <v>Não Cadastrado</v>
      </c>
      <c r="Z680" s="104" t="str">
        <f>VLOOKUP(Tabela2[[#This Row],[SIEMA]],Siema2025,11,FALSE)</f>
        <v>2.286</v>
      </c>
      <c r="AA680" s="104" t="str">
        <f>VLOOKUP(Tabela2[[#This Row],[SIEMA]],Siema2025,12,FALSE)</f>
        <v>M3</v>
      </c>
      <c r="AB680" s="104" t="str">
        <f>IF(W680="","",IF(ISNUMBER(W680)=FALSE,"Não se aplica",IFERROR(VLOOKUP(W680,Produtos!$A$1:$C$2319,3,FALSE),"Não Cadastrado")))</f>
        <v>Não se aplica</v>
      </c>
      <c r="AC680" s="104"/>
      <c r="AD680" s="108" t="str">
        <f>IF(Tabela2[[#This Row],[Origem do acidente]] = "Plataforma", "PREENCHER","NA")</f>
        <v>NA</v>
      </c>
      <c r="AE680" s="107" t="str">
        <f>IF(AC680="","", IF(AC680="NC","", IF(AC680="NE","", IF(AC680="NA","",IFERROR(VLOOKUP(AC680,Produtos!$A$1:$C$2319,2,FALSE),"Não Cadastrado")))))</f>
        <v/>
      </c>
      <c r="AF680" s="104"/>
      <c r="AG680" s="104"/>
      <c r="AH680" s="104" t="str">
        <f>IF(AC680="","",IF(ISNUMBER(AC680)=FALSE,"Não se aplica",IFERROR(VLOOKUP(AC680,Produtos!$A$1:$C$2319,3,FALSE),"Não Cadastrado")))</f>
        <v/>
      </c>
      <c r="AI680" s="104"/>
      <c r="AJ680" s="104" t="str">
        <f>VLOOKUP(Tabela2[[#This Row],[SIEMA]],Siema2025,26,FALSE)</f>
        <v>Quebra da haste polida.</v>
      </c>
      <c r="AK680" s="107" t="s">
        <v>7112</v>
      </c>
      <c r="AL680" s="107"/>
      <c r="AM680" s="107"/>
      <c r="AN680" s="108" t="str">
        <f>VLOOKUP(Tabela2[[#This Row],[SIEMA]],Siema2025,51,FALSE)</f>
        <v/>
      </c>
      <c r="AO680" s="108" t="str">
        <f>VLOOKUP(Tabela2[[#This Row],[SIEMA]],Siema2025,53,FALSE)</f>
        <v/>
      </c>
      <c r="AP680" s="108" t="str">
        <f>VLOOKUP(Tabela2[[#This Row],[SIEMA]],Siema2025,55,FALSE)</f>
        <v/>
      </c>
      <c r="AQ680" s="108" t="str">
        <f>VLOOKUP(Tabela2[[#This Row],[SIEMA]],Siema2025,57,FALSE)</f>
        <v/>
      </c>
      <c r="AR680" s="108" t="str">
        <f>VLOOKUP(Tabela2[[#This Row],[SIEMA]],Siema2025,59,FALSE)</f>
        <v/>
      </c>
      <c r="AS680" s="108" t="str">
        <f>VLOOKUP(Tabela2[[#This Row],[SIEMA]],Siema2025,61,FALSE)</f>
        <v>X</v>
      </c>
      <c r="AT680" s="108" t="str">
        <f>VLOOKUP(Tabela2[[#This Row],[SIEMA]],Siema2025,63,FALSE)</f>
        <v/>
      </c>
      <c r="AU680" s="108" t="str">
        <f>VLOOKUP(Tabela2[[#This Row],[SIEMA]],Siema2025,65,FALSE)</f>
        <v/>
      </c>
      <c r="AV680" s="108" t="str">
        <f>VLOOKUP(Tabela2[[#This Row],[SIEMA]],Siema2025,67,FALSE)</f>
        <v/>
      </c>
      <c r="AW680" s="108" t="str">
        <f>VLOOKUP(Tabela2[[#This Row],[SIEMA]],Siema2025,69,FALSE)</f>
        <v/>
      </c>
      <c r="AX680" s="108" t="str">
        <f>VLOOKUP(Tabela2[[#This Row],[SIEMA]],Siema2025,71,FALSE)</f>
        <v/>
      </c>
      <c r="AY680" s="108" t="str">
        <f>VLOOKUP(Tabela2[[#This Row],[SIEMA]],Siema2025,73,FALSE)</f>
        <v/>
      </c>
      <c r="AZ680" s="108" t="str">
        <f>VLOOKUP(Tabela2[[#This Row],[SIEMA]],Siema2025,75,FALSE)</f>
        <v/>
      </c>
      <c r="BA680" s="108" t="str">
        <f>VLOOKUP(Tabela2[[#This Row],[SIEMA]],Siema2025,77,FALSE)</f>
        <v/>
      </c>
      <c r="BB680" s="108" t="str">
        <f>VLOOKUP(Tabela2[[#This Row],[SIEMA]],Siema2025,79,FALSE)</f>
        <v/>
      </c>
      <c r="BC680" s="108" t="str">
        <f>IF(Tabela2[[#This Row],[Outro(s) ]] = "X", "PREENCHER","NA")</f>
        <v>NA</v>
      </c>
      <c r="BD680" s="108" t="str">
        <f>VLOOKUP(Tabela2[[#This Row],[SIEMA]],Siema2025,82,FALSE)</f>
        <v/>
      </c>
      <c r="BE680" s="108" t="str">
        <f>VLOOKUP(Tabela2[[#This Row],[SIEMA]],Siema2025,81,FALSE)</f>
        <v/>
      </c>
      <c r="BF680" s="110" t="str">
        <f>VLOOKUP(Tabela2[[#This Row],[SIEMA]],Siema2025,28,FALSE)</f>
        <v>3R Potiguar S.A</v>
      </c>
      <c r="BG680" s="110"/>
      <c r="BH680" s="111" t="str">
        <f>VLOOKUP(Tabela2[[#This Row],[SIEMA]],Siema2025,29,FALSE)</f>
        <v/>
      </c>
      <c r="BI680" s="112" t="str">
        <f>VLOOKUP(Tabela2[[#This Row],[SIEMA]],Siema2025,107,FALSE)</f>
        <v>Não</v>
      </c>
      <c r="BJ680" s="107" t="s">
        <v>7113</v>
      </c>
      <c r="BK680" s="104" t="s">
        <v>2696</v>
      </c>
      <c r="BL680" s="1">
        <v>45993</v>
      </c>
      <c r="BM680" s="108">
        <f ca="1">IF(Tabela2[[#This Row],[Data de atendimento do Ibama (considerar o primeiro documento/ação)]]="",_xlfn.DAYS(TODAY(),J680),_xlfn.DAYS(Tabela2[[#This Row],[Data de atendimento do Ibama (considerar o primeiro documento/ação)]],J680))</f>
        <v>64</v>
      </c>
      <c r="BN680" s="108" t="str">
        <f>IF(Tabela2[[#This Row],[Atendido pelo Ibama ("Não" ou "Sim")]]="Não","Preencher", IF(Tabela2[[#This Row],[Atendido pelo Ibama ("Não" ou "Sim")]]="Sim","NA",""))</f>
        <v>NA</v>
      </c>
      <c r="BO680" s="114" t="s">
        <v>7138</v>
      </c>
      <c r="BP680" s="108" t="str">
        <f>IF(Tabela2[[#This Row],[Forma de atendimento (primeiro documento/ação)]]= "Outros (especificar)", "PREENCHER","NA")</f>
        <v>NA</v>
      </c>
      <c r="BQ680" s="106" t="s">
        <v>123</v>
      </c>
      <c r="BR680" s="108" t="str">
        <f>IF(Tabela2[[#This Row],[Equipe do Ibama foi a campo? Houve sobrevoo do Poseidon?]] = "Sim", "PREENCHER","NA")</f>
        <v>NA</v>
      </c>
      <c r="BS680" s="108" t="s">
        <v>7114</v>
      </c>
      <c r="BT680" s="108" t="s">
        <v>7126</v>
      </c>
      <c r="BU680" s="108" t="s">
        <v>2696</v>
      </c>
      <c r="BV680" s="108" t="s">
        <v>123</v>
      </c>
      <c r="BW680" s="108" t="s">
        <v>123</v>
      </c>
      <c r="BX680" s="106"/>
      <c r="BY680" s="140"/>
      <c r="BZ680" s="104" t="str">
        <f>IF(Tabela2[[#This Row],[Data do documento de encerramento]]="NA","NA",IF(Tabela2[[#This Row],[Data do documento de encerramento]]="","Pendente de conclusão/ encerramento",_xlfn.DAYS(Tabela2[[#This Row],[Data do documento de encerramento]],J680)))</f>
        <v>Pendente de conclusão/ encerramento</v>
      </c>
      <c r="CA680" s="107"/>
      <c r="CB680" s="107"/>
      <c r="CC680" s="107"/>
      <c r="CD680" s="107"/>
      <c r="CE680" s="107"/>
      <c r="CF680" s="107"/>
    </row>
    <row r="681" spans="1:84" ht="15" hidden="1" customHeight="1">
      <c r="A681" s="169">
        <v>202510736000</v>
      </c>
      <c r="B681" s="170" t="s">
        <v>10109</v>
      </c>
      <c r="C681" s="108" t="str">
        <f>VLOOKUP(Tabela2[[#This Row],[SIEMA]],Siema2025,4,FALSE)</f>
        <v xml:space="preserve"> MG</v>
      </c>
      <c r="D681" s="106" t="str">
        <f>VLOOKUP(Tabela2[[#This Row],[SIEMA]],Siema2025,3,FALSE)</f>
        <v xml:space="preserve">Silveirânia </v>
      </c>
      <c r="E681" s="106" t="str">
        <f>VLOOKUP(Tabela2[[#This Row],[SIEMA]],Siema2025,20,FALSE)</f>
        <v>Rodovia MGC 265, km 128</v>
      </c>
      <c r="F681" s="106" t="s">
        <v>10110</v>
      </c>
      <c r="G681" s="106" t="s">
        <v>10111</v>
      </c>
      <c r="H681" s="106" t="s">
        <v>10112</v>
      </c>
      <c r="I681" s="104" t="s">
        <v>7114</v>
      </c>
      <c r="J681" s="105">
        <f>VLOOKUP(Tabela2[[#This Row],[SIEMA]],Siema2025,2,FALSE)</f>
        <v>45930</v>
      </c>
      <c r="K681" s="105" t="str">
        <f>VLOOKUP(Tabela2[[#This Row],[SIEMA]],Siema2025,16,FALSE)</f>
        <v>Terça</v>
      </c>
      <c r="L681" s="106" t="str">
        <f>IF(Tabela2[[#This Row],[Data]]="","Sem Informação",VLOOKUP(MONTH(Tabela2[[#This Row],[Data]]),'[1]Validação de dados'!$I$1:$J$13,2,0))</f>
        <v>Setembro</v>
      </c>
      <c r="M681" s="104">
        <f>YEAR(Tabela2[[#This Row],[Data]])</f>
        <v>2025</v>
      </c>
      <c r="N681" s="105" t="str">
        <f>VLOOKUP(Tabela2[[#This Row],[SIEMA]],Siema2025,17,FALSE)</f>
        <v>Vespertino</v>
      </c>
      <c r="O681" s="105" t="str">
        <f>VLOOKUP(Tabela2[[#This Row],[SIEMA]],Siema2025,5,FALSE)</f>
        <v>Rodovia</v>
      </c>
      <c r="P681" s="104" t="str">
        <f>VLOOKUP(Tabela2[[#This Row],[SIEMA]],Siema2025,21,FALSE)</f>
        <v>Transporte Rodoviário</v>
      </c>
      <c r="Q681" s="104" t="s">
        <v>7094</v>
      </c>
      <c r="R681" s="104" t="str">
        <f>VLOOKUP(Tabela2[[#This Row],[SIEMA]],Siema2025,10,FALSE)</f>
        <v>Coque verde de petróleo</v>
      </c>
      <c r="S681" s="107" t="str">
        <f>IF(Q681="","", IF(Q681="NC","", IF(Q681="NE","", IF(Q681="NA","",IFERROR(VLOOKUP(Q681,[1]Produtos!$A$1:$C$2319,2,FALSE),"Não Cadastrado")))))</f>
        <v/>
      </c>
      <c r="T681" s="104" t="s">
        <v>6834</v>
      </c>
      <c r="U681" s="104" t="s">
        <v>7062</v>
      </c>
      <c r="V681" s="104" t="s">
        <v>7483</v>
      </c>
      <c r="W681" s="104"/>
      <c r="X681" s="113" t="str">
        <f>IF(Tabela2[[#This Row],[Origem do acidente]] = "Plataforma", "PREENCHER","NA")</f>
        <v>NA</v>
      </c>
      <c r="Y681" s="109" t="str">
        <f>IF(W681="","", IF(W681="NC","", IF(W681="NE","", IF(W681="NA","",IFERROR(VLOOKUP(W681,Produtos!$A$1:$C$2319,2,FALSE),"Não Cadastrado")))))</f>
        <v/>
      </c>
      <c r="Z681" s="104" t="str">
        <f>VLOOKUP(Tabela2[[#This Row],[SIEMA]],Siema2025,11,FALSE)</f>
        <v/>
      </c>
      <c r="AA681" s="104" t="str">
        <f>VLOOKUP(Tabela2[[#This Row],[SIEMA]],Siema2025,12,FALSE)</f>
        <v/>
      </c>
      <c r="AB681" s="104" t="str">
        <f>IF(W681="","",IF(ISNUMBER(W681)=FALSE,"Não se aplica",IFERROR(VLOOKUP(W681,Produtos!$A$1:$C$2319,3,FALSE),"Não Cadastrado")))</f>
        <v/>
      </c>
      <c r="AC681" s="104"/>
      <c r="AD681" s="108" t="str">
        <f>IF(Tabela2[[#This Row],[Origem do acidente]] = "Plataforma", "PREENCHER","NA")</f>
        <v>NA</v>
      </c>
      <c r="AE681" s="107" t="str">
        <f>IF(AC681="","", IF(AC681="NC","", IF(AC681="NE","", IF(AC681="NA","",IFERROR(VLOOKUP(AC681,Produtos!$A$1:$C$2319,2,FALSE),"Não Cadastrado")))))</f>
        <v/>
      </c>
      <c r="AF681" s="104"/>
      <c r="AG681" s="104"/>
      <c r="AH681" s="104" t="str">
        <f>IF(AC681="","",IF(ISNUMBER(AC681)=FALSE,"Não se aplica",IFERROR(VLOOKUP(AC681,Produtos!$A$1:$C$2319,3,FALSE),"Não Cadastrado")))</f>
        <v/>
      </c>
      <c r="AI681" s="104"/>
      <c r="AJ681" s="104" t="str">
        <f>VLOOKUP(Tabela2[[#This Row],[SIEMA]],Siema2025,26,FALSE)</f>
        <v>Tombamento seguido de queda da carga</v>
      </c>
      <c r="AK681" s="107" t="s">
        <v>6834</v>
      </c>
      <c r="AL681" s="107" t="s">
        <v>7182</v>
      </c>
      <c r="AM681" s="107"/>
      <c r="AN681" s="108" t="str">
        <f>VLOOKUP(Tabela2[[#This Row],[SIEMA]],Siema2025,51,FALSE)</f>
        <v/>
      </c>
      <c r="AO681" s="108" t="str">
        <f>VLOOKUP(Tabela2[[#This Row],[SIEMA]],Siema2025,53,FALSE)</f>
        <v/>
      </c>
      <c r="AP681" s="108" t="str">
        <f>VLOOKUP(Tabela2[[#This Row],[SIEMA]],Siema2025,55,FALSE)</f>
        <v/>
      </c>
      <c r="AQ681" s="108" t="str">
        <f>VLOOKUP(Tabela2[[#This Row],[SIEMA]],Siema2025,57,FALSE)</f>
        <v/>
      </c>
      <c r="AR681" s="108" t="str">
        <f>VLOOKUP(Tabela2[[#This Row],[SIEMA]],Siema2025,59,FALSE)</f>
        <v/>
      </c>
      <c r="AS681" s="108" t="str">
        <f>VLOOKUP(Tabela2[[#This Row],[SIEMA]],Siema2025,61,FALSE)</f>
        <v/>
      </c>
      <c r="AT681" s="108" t="str">
        <f>VLOOKUP(Tabela2[[#This Row],[SIEMA]],Siema2025,63,FALSE)</f>
        <v/>
      </c>
      <c r="AU681" s="108" t="str">
        <f>VLOOKUP(Tabela2[[#This Row],[SIEMA]],Siema2025,65,FALSE)</f>
        <v>X</v>
      </c>
      <c r="AV681" s="108" t="str">
        <f>VLOOKUP(Tabela2[[#This Row],[SIEMA]],Siema2025,67,FALSE)</f>
        <v/>
      </c>
      <c r="AW681" s="108" t="str">
        <f>VLOOKUP(Tabela2[[#This Row],[SIEMA]],Siema2025,69,FALSE)</f>
        <v/>
      </c>
      <c r="AX681" s="108" t="str">
        <f>VLOOKUP(Tabela2[[#This Row],[SIEMA]],Siema2025,71,FALSE)</f>
        <v/>
      </c>
      <c r="AY681" s="108" t="str">
        <f>VLOOKUP(Tabela2[[#This Row],[SIEMA]],Siema2025,73,FALSE)</f>
        <v/>
      </c>
      <c r="AZ681" s="108" t="str">
        <f>VLOOKUP(Tabela2[[#This Row],[SIEMA]],Siema2025,75,FALSE)</f>
        <v/>
      </c>
      <c r="BA681" s="108" t="str">
        <f>VLOOKUP(Tabela2[[#This Row],[SIEMA]],Siema2025,77,FALSE)</f>
        <v/>
      </c>
      <c r="BB681" s="108" t="str">
        <f>VLOOKUP(Tabela2[[#This Row],[SIEMA]],Siema2025,79,FALSE)</f>
        <v/>
      </c>
      <c r="BC681" s="108" t="str">
        <f>IF(Tabela2[[#This Row],[Outro(s) ]] = "X", "PREENCHER","NA")</f>
        <v>NA</v>
      </c>
      <c r="BD681" s="108" t="str">
        <f>VLOOKUP(Tabela2[[#This Row],[SIEMA]],Siema2025,82,FALSE)</f>
        <v/>
      </c>
      <c r="BE681" s="108" t="str">
        <f>VLOOKUP(Tabela2[[#This Row],[SIEMA]],Siema2025,81,FALSE)</f>
        <v/>
      </c>
      <c r="BF681" s="110" t="s">
        <v>6834</v>
      </c>
      <c r="BG681" s="110"/>
      <c r="BH681" s="111" t="s">
        <v>6834</v>
      </c>
      <c r="BI681" s="112" t="str">
        <f>VLOOKUP(Tabela2[[#This Row],[SIEMA]],Siema2025,107,FALSE)</f>
        <v>Não</v>
      </c>
      <c r="BJ681" s="107" t="s">
        <v>7113</v>
      </c>
      <c r="BK681" s="104" t="s">
        <v>2696</v>
      </c>
      <c r="BL681" s="140">
        <v>45950</v>
      </c>
      <c r="BM681" s="108">
        <f ca="1">IF(Tabela2[[#This Row],[Data de atendimento do Ibama (considerar o primeiro documento/ação)]]="",_xlfn.DAYS(TODAY(),J681),_xlfn.DAYS(Tabela2[[#This Row],[Data de atendimento do Ibama (considerar o primeiro documento/ação)]],J681))</f>
        <v>20</v>
      </c>
      <c r="BN681" s="108" t="str">
        <f>IF(Tabela2[[#This Row],[Atendido pelo Ibama ("Não" ou "Sim")]]="Não","Preencher", IF(Tabela2[[#This Row],[Atendido pelo Ibama ("Não" ou "Sim")]]="Sim","NA",""))</f>
        <v>NA</v>
      </c>
      <c r="BO681" s="114" t="s">
        <v>7184</v>
      </c>
      <c r="BP681" s="108" t="str">
        <f>IF(Tabela2[[#This Row],[Forma de atendimento (primeiro documento/ação)]]= "Outros (especificar)", "PREENCHER","NA")</f>
        <v>NA</v>
      </c>
      <c r="BQ681" s="106" t="s">
        <v>123</v>
      </c>
      <c r="BR681" s="108" t="str">
        <f>IF(Tabela2[[#This Row],[Equipe do Ibama foi a campo? Houve sobrevoo do Poseidon?]] = "Sim", "PREENCHER","NA")</f>
        <v>NA</v>
      </c>
      <c r="BS681" s="108" t="str">
        <f>IF(Tabela2[[#This Row],[Se sim, foi emitida Ordem de Emergência? (informações vinculada à coluna CK)]] = "Sim", "PREENCHER","NA")</f>
        <v>NA</v>
      </c>
      <c r="BT681" s="108" t="s">
        <v>7230</v>
      </c>
      <c r="BU681" s="108" t="str">
        <f>IF(Tabela2[[#This Row],[Houve envio de Informações Pós-acidente (preencher "não se aplica" quando de competência estadual/municipal)]] = "Sim", "PREENCHER","NA")</f>
        <v>NA</v>
      </c>
      <c r="BV681" s="108" t="s">
        <v>123</v>
      </c>
      <c r="BW681" s="108" t="s">
        <v>2696</v>
      </c>
      <c r="BX681" s="106" t="s">
        <v>7102</v>
      </c>
      <c r="BY681" s="140">
        <v>45950</v>
      </c>
      <c r="BZ681" s="104">
        <f>IF(Tabela2[[#This Row],[Data do documento de encerramento]]="NA","NA",IF(Tabela2[[#This Row],[Data do documento de encerramento]]="","Pendente de conclusão/ encerramento",_xlfn.DAYS(Tabela2[[#This Row],[Data do documento de encerramento]],J681)))</f>
        <v>20</v>
      </c>
      <c r="CA681" s="107"/>
      <c r="CB681" s="107"/>
      <c r="CC681" s="115"/>
      <c r="CD681" s="107"/>
      <c r="CE681" s="107"/>
      <c r="CF681" s="107"/>
    </row>
    <row r="682" spans="1:84" ht="45.75" hidden="1">
      <c r="A682" s="169">
        <v>202510743253</v>
      </c>
      <c r="B682" s="170" t="s">
        <v>10113</v>
      </c>
      <c r="C682" s="108" t="str">
        <f>VLOOKUP(Tabela2[[#This Row],[SIEMA]],Siema2025,4,FALSE)</f>
        <v xml:space="preserve"> MG</v>
      </c>
      <c r="D682" s="106" t="str">
        <f>VLOOKUP(Tabela2[[#This Row],[SIEMA]],Siema2025,3,FALSE)</f>
        <v xml:space="preserve">Abaeté </v>
      </c>
      <c r="E682" s="106" t="s">
        <v>9955</v>
      </c>
      <c r="F682" s="106" t="s">
        <v>10114</v>
      </c>
      <c r="G682" s="106" t="s">
        <v>10115</v>
      </c>
      <c r="H682" s="106" t="s">
        <v>10116</v>
      </c>
      <c r="I682" s="104" t="s">
        <v>7114</v>
      </c>
      <c r="J682" s="105">
        <f>VLOOKUP(Tabela2[[#This Row],[SIEMA]],Siema2025,2,FALSE)</f>
        <v>45931</v>
      </c>
      <c r="K682" s="105" t="str">
        <f>VLOOKUP(Tabela2[[#This Row],[SIEMA]],Siema2025,16,FALSE)</f>
        <v>Quarta</v>
      </c>
      <c r="L682" s="106" t="str">
        <f>IF(Tabela2[[#This Row],[Data]]="","Sem Informação",VLOOKUP(MONTH(Tabela2[[#This Row],[Data]]),'[1]Validação de dados'!$I$1:$J$13,2,0))</f>
        <v>Outubro</v>
      </c>
      <c r="M682" s="104">
        <f>YEAR(Tabela2[[#This Row],[Data]])</f>
        <v>2025</v>
      </c>
      <c r="N682" s="105" t="str">
        <f>VLOOKUP(Tabela2[[#This Row],[SIEMA]],Siema2025,17,FALSE)</f>
        <v>Vespertino</v>
      </c>
      <c r="O682" s="105" t="str">
        <f>VLOOKUP(Tabela2[[#This Row],[SIEMA]],Siema2025,5,FALSE)</f>
        <v>Rodovia</v>
      </c>
      <c r="P682" s="104" t="str">
        <f>VLOOKUP(Tabela2[[#This Row],[SIEMA]],Siema2025,21,FALSE)</f>
        <v>Transporte Rodoviário</v>
      </c>
      <c r="Q682" s="104">
        <v>1361</v>
      </c>
      <c r="R682" s="104" t="str">
        <f>VLOOKUP(Tabela2[[#This Row],[SIEMA]],Siema2025,10,FALSE)</f>
        <v/>
      </c>
      <c r="S682" s="107" t="str">
        <f>IF(Q682="","", IF(Q682="NC","", IF(Q682="NE","", IF(Q682="NA","",IFERROR(VLOOKUP(Q682,[1]Produtos!$A$1:$C$2319,2,FALSE),"Não Cadastrado")))))</f>
        <v>CARVÃO, de origem animal ou vegetal</v>
      </c>
      <c r="T682" s="104" t="str">
        <f>VLOOKUP(Tabela2[[#This Row],[SIEMA]],Siema2025,11,FALSE)</f>
        <v xml:space="preserve"> </v>
      </c>
      <c r="U682" s="104" t="str">
        <f>VLOOKUP(Tabela2[[#This Row],[SIEMA]],Siema2025,12,FALSE)</f>
        <v xml:space="preserve"> </v>
      </c>
      <c r="V682" s="104">
        <f>IF(Q682="","",IF(ISNUMBER(Q682)=FALSE,"Não se aplica",IFERROR(VLOOKUP(Q682,Produtos!$A$1:$C$2319,3,FALSE),"Não Cadastrado")))</f>
        <v>4.2</v>
      </c>
      <c r="W682" s="104" t="str">
        <f>VLOOKUP(Tabela2[[#This Row],[SIEMA]],Siema2025,10,FALSE)</f>
        <v/>
      </c>
      <c r="X682" s="113" t="str">
        <f>IF(Tabela2[[#This Row],[Origem do acidente]] = "Plataforma", "PREENCHER","NA")</f>
        <v>NA</v>
      </c>
      <c r="Y682" s="109" t="str">
        <f>IF(W682="","", IF(W682="NC","", IF(W682="NE","", IF(W682="NA","",IFERROR(VLOOKUP(W682,Produtos!$A$1:$C$2319,2,FALSE),"Não Cadastrado")))))</f>
        <v/>
      </c>
      <c r="Z682" s="104" t="str">
        <f>VLOOKUP(Tabela2[[#This Row],[SIEMA]],Siema2025,11,FALSE)</f>
        <v xml:space="preserve"> </v>
      </c>
      <c r="AA682" s="104" t="str">
        <f>VLOOKUP(Tabela2[[#This Row],[SIEMA]],Siema2025,12,FALSE)</f>
        <v xml:space="preserve"> </v>
      </c>
      <c r="AB682" s="104" t="str">
        <f>IF(W682="","",IF(ISNUMBER(W682)=FALSE,"Não se aplica",IFERROR(VLOOKUP(W682,Produtos!$A$1:$C$2319,3,FALSE),"Não Cadastrado")))</f>
        <v/>
      </c>
      <c r="AC682" s="104"/>
      <c r="AD682" s="108" t="str">
        <f>IF(Tabela2[[#This Row],[Origem do acidente]] = "Plataforma", "PREENCHER","NA")</f>
        <v>NA</v>
      </c>
      <c r="AE682" s="107" t="str">
        <f>IF(AC682="","", IF(AC682="NC","", IF(AC682="NE","", IF(AC682="NA","",IFERROR(VLOOKUP(AC682,Produtos!$A$1:$C$2319,2,FALSE),"Não Cadastrado")))))</f>
        <v/>
      </c>
      <c r="AF682" s="104"/>
      <c r="AG682" s="104"/>
      <c r="AH682" s="104" t="str">
        <f>IF(AC682="","",IF(ISNUMBER(AC682)=FALSE,"Não se aplica",IFERROR(VLOOKUP(AC682,Produtos!$A$1:$C$2319,3,FALSE),"Não Cadastrado")))</f>
        <v/>
      </c>
      <c r="AI682" s="104"/>
      <c r="AJ682" s="104" t="str">
        <f>VLOOKUP(Tabela2[[#This Row],[SIEMA]],Siema2025,26,FALSE)</f>
        <v>Tombamento seguido de queda da carga ao solo</v>
      </c>
      <c r="AK682" s="107" t="s">
        <v>6834</v>
      </c>
      <c r="AL682" s="107" t="s">
        <v>7182</v>
      </c>
      <c r="AM682" s="107"/>
      <c r="AN682" s="108" t="str">
        <f>VLOOKUP(Tabela2[[#This Row],[SIEMA]],Siema2025,51,FALSE)</f>
        <v/>
      </c>
      <c r="AO682" s="108" t="str">
        <f>VLOOKUP(Tabela2[[#This Row],[SIEMA]],Siema2025,53,FALSE)</f>
        <v/>
      </c>
      <c r="AP682" s="108" t="str">
        <f>VLOOKUP(Tabela2[[#This Row],[SIEMA]],Siema2025,55,FALSE)</f>
        <v/>
      </c>
      <c r="AQ682" s="108" t="str">
        <f>VLOOKUP(Tabela2[[#This Row],[SIEMA]],Siema2025,57,FALSE)</f>
        <v/>
      </c>
      <c r="AR682" s="108" t="str">
        <f>VLOOKUP(Tabela2[[#This Row],[SIEMA]],Siema2025,59,FALSE)</f>
        <v/>
      </c>
      <c r="AS682" s="108" t="str">
        <f>VLOOKUP(Tabela2[[#This Row],[SIEMA]],Siema2025,61,FALSE)</f>
        <v/>
      </c>
      <c r="AT682" s="108" t="str">
        <f>VLOOKUP(Tabela2[[#This Row],[SIEMA]],Siema2025,63,FALSE)</f>
        <v/>
      </c>
      <c r="AU682" s="108" t="str">
        <f>VLOOKUP(Tabela2[[#This Row],[SIEMA]],Siema2025,65,FALSE)</f>
        <v>X</v>
      </c>
      <c r="AV682" s="108" t="str">
        <f>VLOOKUP(Tabela2[[#This Row],[SIEMA]],Siema2025,67,FALSE)</f>
        <v/>
      </c>
      <c r="AW682" s="108" t="str">
        <f>VLOOKUP(Tabela2[[#This Row],[SIEMA]],Siema2025,69,FALSE)</f>
        <v/>
      </c>
      <c r="AX682" s="108" t="str">
        <f>VLOOKUP(Tabela2[[#This Row],[SIEMA]],Siema2025,71,FALSE)</f>
        <v/>
      </c>
      <c r="AY682" s="108" t="str">
        <f>VLOOKUP(Tabela2[[#This Row],[SIEMA]],Siema2025,73,FALSE)</f>
        <v/>
      </c>
      <c r="AZ682" s="108" t="str">
        <f>VLOOKUP(Tabela2[[#This Row],[SIEMA]],Siema2025,75,FALSE)</f>
        <v/>
      </c>
      <c r="BA682" s="108" t="str">
        <f>VLOOKUP(Tabela2[[#This Row],[SIEMA]],Siema2025,77,FALSE)</f>
        <v/>
      </c>
      <c r="BB682" s="108" t="str">
        <f>VLOOKUP(Tabela2[[#This Row],[SIEMA]],Siema2025,79,FALSE)</f>
        <v/>
      </c>
      <c r="BC682" s="108" t="str">
        <f>IF(Tabela2[[#This Row],[Outro(s) ]] = "X", "PREENCHER","NA")</f>
        <v>NA</v>
      </c>
      <c r="BD682" s="108" t="str">
        <f>VLOOKUP(Tabela2[[#This Row],[SIEMA]],Siema2025,82,FALSE)</f>
        <v/>
      </c>
      <c r="BE682" s="108" t="str">
        <f>VLOOKUP(Tabela2[[#This Row],[SIEMA]],Siema2025,81,FALSE)</f>
        <v/>
      </c>
      <c r="BF682" s="110" t="s">
        <v>6834</v>
      </c>
      <c r="BG682" s="110"/>
      <c r="BH682" s="111" t="str">
        <f>VLOOKUP(Tabela2[[#This Row],[SIEMA]],Siema2025,29,FALSE)</f>
        <v/>
      </c>
      <c r="BI682" s="112" t="str">
        <f>VLOOKUP(Tabela2[[#This Row],[SIEMA]],Siema2025,107,FALSE)</f>
        <v>Não</v>
      </c>
      <c r="BJ682" s="107" t="s">
        <v>7099</v>
      </c>
      <c r="BK682" s="104" t="s">
        <v>2696</v>
      </c>
      <c r="BL682" s="140">
        <v>45950</v>
      </c>
      <c r="BM682" s="108">
        <f ca="1">IF(Tabela2[[#This Row],[Data de atendimento do Ibama (considerar o primeiro documento/ação)]]="",_xlfn.DAYS(TODAY(),J682),_xlfn.DAYS(Tabela2[[#This Row],[Data de atendimento do Ibama (considerar o primeiro documento/ação)]],J682))</f>
        <v>19</v>
      </c>
      <c r="BN682" s="108" t="str">
        <f>IF(Tabela2[[#This Row],[Atendido pelo Ibama ("Não" ou "Sim")]]="Não","Preencher", IF(Tabela2[[#This Row],[Atendido pelo Ibama ("Não" ou "Sim")]]="Sim","NA",""))</f>
        <v>NA</v>
      </c>
      <c r="BO682" s="114" t="s">
        <v>7184</v>
      </c>
      <c r="BP682" s="108" t="str">
        <f>IF(Tabela2[[#This Row],[Forma de atendimento (primeiro documento/ação)]]= "Outros (especificar)", "PREENCHER","NA")</f>
        <v>NA</v>
      </c>
      <c r="BQ682" s="106" t="s">
        <v>123</v>
      </c>
      <c r="BR682" s="108" t="str">
        <f>IF(Tabela2[[#This Row],[Equipe do Ibama foi a campo? Houve sobrevoo do Poseidon?]] = "Sim", "PREENCHER","NA")</f>
        <v>NA</v>
      </c>
      <c r="BS682" s="108" t="str">
        <f>IF(Tabela2[[#This Row],[Se sim, foi emitida Ordem de Emergência? (informações vinculada à coluna CK)]] = "Sim", "PREENCHER","NA")</f>
        <v>NA</v>
      </c>
      <c r="BT682" s="108" t="s">
        <v>7230</v>
      </c>
      <c r="BU682" s="108" t="s">
        <v>123</v>
      </c>
      <c r="BV682" s="108" t="s">
        <v>123</v>
      </c>
      <c r="BW682" s="108" t="s">
        <v>2696</v>
      </c>
      <c r="BX682" s="106" t="s">
        <v>7102</v>
      </c>
      <c r="BY682" s="140">
        <v>45950</v>
      </c>
      <c r="BZ682" s="104">
        <f>IF(Tabela2[[#This Row],[Data do documento de encerramento]]="NA","NA",IF(Tabela2[[#This Row],[Data do documento de encerramento]]="","Pendente de conclusão/ encerramento",_xlfn.DAYS(Tabela2[[#This Row],[Data do documento de encerramento]],J682)))</f>
        <v>19</v>
      </c>
      <c r="CA682" s="107"/>
      <c r="CB682" s="107"/>
      <c r="CC682" s="115"/>
      <c r="CD682" s="107"/>
      <c r="CE682" s="107"/>
      <c r="CF682" s="107"/>
    </row>
    <row r="683" spans="1:84" ht="76.5" hidden="1">
      <c r="A683" s="169">
        <v>202510221646</v>
      </c>
      <c r="B683" s="170" t="s">
        <v>10117</v>
      </c>
      <c r="C683" s="108" t="str">
        <f>VLOOKUP(Tabela2[[#This Row],[SIEMA]],Siema2025,4,FALSE)</f>
        <v xml:space="preserve"> PR</v>
      </c>
      <c r="D683" s="106" t="str">
        <f>VLOOKUP(Tabela2[[#This Row],[SIEMA]],Siema2025,3,FALSE)</f>
        <v xml:space="preserve">Carambeí </v>
      </c>
      <c r="E683" s="106" t="s">
        <v>10118</v>
      </c>
      <c r="F683" s="106" t="s">
        <v>10119</v>
      </c>
      <c r="G683" s="106" t="s">
        <v>10120</v>
      </c>
      <c r="H683" s="106" t="s">
        <v>10121</v>
      </c>
      <c r="I683" s="104" t="s">
        <v>7114</v>
      </c>
      <c r="J683" s="105">
        <f>VLOOKUP(Tabela2[[#This Row],[SIEMA]],Siema2025,2,FALSE)</f>
        <v>45932</v>
      </c>
      <c r="K683" s="105" t="str">
        <f>VLOOKUP(Tabela2[[#This Row],[SIEMA]],Siema2025,16,FALSE)</f>
        <v>Quinta</v>
      </c>
      <c r="L683" s="106" t="str">
        <f>IF(Tabela2[[#This Row],[Data]]="","Sem Informação",VLOOKUP(MONTH(Tabela2[[#This Row],[Data]]),'[1]Validação de dados'!$I$1:$J$13,2,0))</f>
        <v>Outubro</v>
      </c>
      <c r="M683" s="104">
        <f>YEAR(Tabela2[[#This Row],[Data]])</f>
        <v>2025</v>
      </c>
      <c r="N683" s="105" t="str">
        <f>VLOOKUP(Tabela2[[#This Row],[SIEMA]],Siema2025,17,FALSE)</f>
        <v>Madrugada</v>
      </c>
      <c r="O683" s="105" t="str">
        <f>VLOOKUP(Tabela2[[#This Row],[SIEMA]],Siema2025,5,FALSE)</f>
        <v>Rodovia</v>
      </c>
      <c r="P683" s="104" t="str">
        <f>VLOOKUP(Tabela2[[#This Row],[SIEMA]],Siema2025,21,FALSE)</f>
        <v>Caminhão tanque tombou na canaleta central</v>
      </c>
      <c r="Q683" s="104">
        <v>3475</v>
      </c>
      <c r="R683" s="104" t="str">
        <f>VLOOKUP(Tabela2[[#This Row],[SIEMA]],Siema2025,10,FALSE)</f>
        <v>Mistura de etanol e gasolina - 3475 - 3</v>
      </c>
      <c r="S683" s="107" t="str">
        <f>IF(Q683="","", IF(Q683="NC","", IF(Q683="NE","", IF(Q683="NA","",IFERROR(VLOOKUP(Q683,[1]Produtos!$A$1:$C$2319,2,FALSE),"Não Cadastrado")))))</f>
        <v>MISTURA DE ETANOL E GASOLINA ou MISTURA DE ETANOL E COMBUSTÍVEL PARA MOTORES  com mais de
10% de etanol</v>
      </c>
      <c r="T683" s="104" t="str">
        <f>VLOOKUP(Tabela2[[#This Row],[SIEMA]],Siema2025,11,FALSE)</f>
        <v>27000</v>
      </c>
      <c r="U683" s="104" t="str">
        <f>VLOOKUP(Tabela2[[#This Row],[SIEMA]],Siema2025,12,FALSE)</f>
        <v>L</v>
      </c>
      <c r="V683" s="104">
        <f>IF(Q683="","",IF(ISNUMBER(Q683)=FALSE,"Não se aplica",IFERROR(VLOOKUP(Q683,Produtos!$A$1:$C$2319,3,FALSE),"Não Cadastrado")))</f>
        <v>3</v>
      </c>
      <c r="W683" s="104"/>
      <c r="X683" s="113" t="str">
        <f>IF(Tabela2[[#This Row],[Origem do acidente]] = "Plataforma", "PREENCHER","NA")</f>
        <v>NA</v>
      </c>
      <c r="Y683" s="109" t="str">
        <f>IF(W683="","", IF(W683="NC","", IF(W683="NE","", IF(W683="NA","",IFERROR(VLOOKUP(W683,Produtos!$A$1:$C$2319,2,FALSE),"Não Cadastrado")))))</f>
        <v/>
      </c>
      <c r="Z683" s="104"/>
      <c r="AA683" s="104"/>
      <c r="AB683" s="104" t="str">
        <f>IF(W683="","",IF(ISNUMBER(W683)=FALSE,"Não se aplica",IFERROR(VLOOKUP(W683,Produtos!$A$1:$C$2319,3,FALSE),"Não Cadastrado")))</f>
        <v/>
      </c>
      <c r="AC683" s="104"/>
      <c r="AD683" s="108" t="str">
        <f>IF(Tabela2[[#This Row],[Origem do acidente]] = "Plataforma", "PREENCHER","NA")</f>
        <v>NA</v>
      </c>
      <c r="AE683" s="107" t="str">
        <f>IF(AC683="","", IF(AC683="NC","", IF(AC683="NE","", IF(AC683="NA","",IFERROR(VLOOKUP(AC683,Produtos!$A$1:$C$2319,2,FALSE),"Não Cadastrado")))))</f>
        <v/>
      </c>
      <c r="AF683" s="104"/>
      <c r="AG683" s="104"/>
      <c r="AH683" s="104" t="str">
        <f>IF(AC683="","",IF(ISNUMBER(AC683)=FALSE,"Não se aplica",IFERROR(VLOOKUP(AC683,Produtos!$A$1:$C$2319,3,FALSE),"Não Cadastrado")))</f>
        <v/>
      </c>
      <c r="AI683" s="104"/>
      <c r="AJ683" s="104" t="str">
        <f>VLOOKUP(Tabela2[[#This Row],[SIEMA]],Siema2025,26,FALSE)</f>
        <v>Caminhão tanque perdeu o controle e tombou na canaleta central da rodovia</v>
      </c>
      <c r="AK683" s="107" t="s">
        <v>7363</v>
      </c>
      <c r="AL683" s="107" t="s">
        <v>7182</v>
      </c>
      <c r="AM683" s="107"/>
      <c r="AN683" s="108" t="str">
        <f>VLOOKUP(Tabela2[[#This Row],[SIEMA]],Siema2025,51,FALSE)</f>
        <v/>
      </c>
      <c r="AO683" s="108" t="str">
        <f>VLOOKUP(Tabela2[[#This Row],[SIEMA]],Siema2025,53,FALSE)</f>
        <v/>
      </c>
      <c r="AP683" s="108" t="str">
        <f>VLOOKUP(Tabela2[[#This Row],[SIEMA]],Siema2025,55,FALSE)</f>
        <v/>
      </c>
      <c r="AQ683" s="108" t="str">
        <f>VLOOKUP(Tabela2[[#This Row],[SIEMA]],Siema2025,57,FALSE)</f>
        <v>X</v>
      </c>
      <c r="AR683" s="108" t="str">
        <f>VLOOKUP(Tabela2[[#This Row],[SIEMA]],Siema2025,59,FALSE)</f>
        <v/>
      </c>
      <c r="AS683" s="108" t="str">
        <f>VLOOKUP(Tabela2[[#This Row],[SIEMA]],Siema2025,61,FALSE)</f>
        <v/>
      </c>
      <c r="AT683" s="108" t="str">
        <f>VLOOKUP(Tabela2[[#This Row],[SIEMA]],Siema2025,63,FALSE)</f>
        <v/>
      </c>
      <c r="AU683" s="108" t="str">
        <f>VLOOKUP(Tabela2[[#This Row],[SIEMA]],Siema2025,65,FALSE)</f>
        <v>X</v>
      </c>
      <c r="AV683" s="108" t="str">
        <f>VLOOKUP(Tabela2[[#This Row],[SIEMA]],Siema2025,67,FALSE)</f>
        <v/>
      </c>
      <c r="AW683" s="108" t="str">
        <f>VLOOKUP(Tabela2[[#This Row],[SIEMA]],Siema2025,69,FALSE)</f>
        <v/>
      </c>
      <c r="AX683" s="108" t="s">
        <v>7183</v>
      </c>
      <c r="AY683" s="108" t="str">
        <f>VLOOKUP(Tabela2[[#This Row],[SIEMA]],Siema2025,73,FALSE)</f>
        <v/>
      </c>
      <c r="AZ683" s="108" t="str">
        <f>VLOOKUP(Tabela2[[#This Row],[SIEMA]],Siema2025,75,FALSE)</f>
        <v/>
      </c>
      <c r="BA683" s="108" t="str">
        <f>VLOOKUP(Tabela2[[#This Row],[SIEMA]],Siema2025,77,FALSE)</f>
        <v/>
      </c>
      <c r="BB683" s="108" t="str">
        <f>VLOOKUP(Tabela2[[#This Row],[SIEMA]],Siema2025,79,FALSE)</f>
        <v/>
      </c>
      <c r="BC683" s="108" t="str">
        <f>IF(Tabela2[[#This Row],[Outro(s) ]] = "X", "PREENCHER","NA")</f>
        <v>NA</v>
      </c>
      <c r="BD683" s="108" t="str">
        <f>VLOOKUP(Tabela2[[#This Row],[SIEMA]],Siema2025,82,FALSE)</f>
        <v/>
      </c>
      <c r="BE683" s="108" t="str">
        <f>VLOOKUP(Tabela2[[#This Row],[SIEMA]],Siema2025,81,FALSE)</f>
        <v/>
      </c>
      <c r="BF683" s="110" t="s">
        <v>10122</v>
      </c>
      <c r="BG683" s="110"/>
      <c r="BH683" s="111" t="s">
        <v>10123</v>
      </c>
      <c r="BI683" s="112" t="s">
        <v>7062</v>
      </c>
      <c r="BJ683" s="107" t="s">
        <v>7113</v>
      </c>
      <c r="BK683" s="104" t="s">
        <v>2696</v>
      </c>
      <c r="BL683" s="140">
        <v>46071</v>
      </c>
      <c r="BM683" s="108">
        <f ca="1">IF(Tabela2[[#This Row],[Data de atendimento do Ibama (considerar o primeiro documento/ação)]]="",_xlfn.DAYS(TODAY(),J683),_xlfn.DAYS(Tabela2[[#This Row],[Data de atendimento do Ibama (considerar o primeiro documento/ação)]],J683))</f>
        <v>139</v>
      </c>
      <c r="BN683" s="108" t="str">
        <f>IF(Tabela2[[#This Row],[Atendido pelo Ibama ("Não" ou "Sim")]]="Não","Preencher", IF(Tabela2[[#This Row],[Atendido pelo Ibama ("Não" ou "Sim")]]="Sim","NA",""))</f>
        <v>NA</v>
      </c>
      <c r="BO683" s="114" t="s">
        <v>7124</v>
      </c>
      <c r="BP683" s="108" t="s">
        <v>9470</v>
      </c>
      <c r="BQ683" s="106" t="s">
        <v>123</v>
      </c>
      <c r="BR683" s="108" t="str">
        <f>IF(Tabela2[[#This Row],[Equipe do Ibama foi a campo? Houve sobrevoo do Poseidon?]] = "Sim", "PREENCHER","NA")</f>
        <v>NA</v>
      </c>
      <c r="BS683" s="108" t="str">
        <f>IF(Tabela2[[#This Row],[Se sim, foi emitida Ordem de Emergência? (informações vinculada à coluna CK)]] = "Sim", "PREENCHER","NA")</f>
        <v>NA</v>
      </c>
      <c r="BT683" s="108" t="s">
        <v>7126</v>
      </c>
      <c r="BU683" s="108" t="s">
        <v>2696</v>
      </c>
      <c r="BV683" s="108" t="s">
        <v>123</v>
      </c>
      <c r="BW683" s="108" t="s">
        <v>2696</v>
      </c>
      <c r="BX683" s="106" t="s">
        <v>7102</v>
      </c>
      <c r="BY683" s="140">
        <v>46071</v>
      </c>
      <c r="BZ683" s="104">
        <f>IF(Tabela2[[#This Row],[Data do documento de encerramento]]="NA","NA",IF(Tabela2[[#This Row],[Data do documento de encerramento]]="","Pendente de conclusão/ encerramento",_xlfn.DAYS(Tabela2[[#This Row],[Data do documento de encerramento]],J683)))</f>
        <v>139</v>
      </c>
      <c r="CA683" s="107" t="s">
        <v>10124</v>
      </c>
      <c r="CB683" s="107"/>
      <c r="CC683" s="107"/>
      <c r="CD683" s="107"/>
      <c r="CE683" s="107"/>
      <c r="CF683" s="107"/>
    </row>
    <row r="684" spans="1:84" ht="30.75" hidden="1">
      <c r="A684" s="169">
        <v>202510261209</v>
      </c>
      <c r="B684" s="170" t="s">
        <v>10125</v>
      </c>
      <c r="C684" s="108" t="str">
        <f>VLOOKUP(Tabela2[[#This Row],[SIEMA]],Siema2025,4,FALSE)</f>
        <v xml:space="preserve"> SP</v>
      </c>
      <c r="D684" s="106" t="str">
        <f>VLOOKUP(Tabela2[[#This Row],[SIEMA]],Siema2025,3,FALSE)</f>
        <v xml:space="preserve">Araraquara </v>
      </c>
      <c r="E684" s="106" t="str">
        <f>VLOOKUP(Tabela2[[#This Row],[SIEMA]],Siema2025,20,FALSE)</f>
        <v>km 14+100</v>
      </c>
      <c r="F684" s="106" t="s">
        <v>10126</v>
      </c>
      <c r="G684" s="106" t="s">
        <v>10127</v>
      </c>
      <c r="H684" s="106" t="s">
        <v>10128</v>
      </c>
      <c r="I684" s="104" t="s">
        <v>7114</v>
      </c>
      <c r="J684" s="105">
        <f>VLOOKUP(Tabela2[[#This Row],[SIEMA]],Siema2025,2,FALSE)</f>
        <v>45932</v>
      </c>
      <c r="K684" s="105" t="str">
        <f>VLOOKUP(Tabela2[[#This Row],[SIEMA]],Siema2025,16,FALSE)</f>
        <v>Quinta</v>
      </c>
      <c r="L684" s="106" t="str">
        <f>IF(Tabela2[[#This Row],[Data]]="","Sem Informação",VLOOKUP(MONTH(Tabela2[[#This Row],[Data]]),'[1]Validação de dados'!$I$1:$J$13,2,0))</f>
        <v>Outubro</v>
      </c>
      <c r="M684" s="104">
        <f>YEAR(Tabela2[[#This Row],[Data]])</f>
        <v>2025</v>
      </c>
      <c r="N684" s="105" t="str">
        <f>VLOOKUP(Tabela2[[#This Row],[SIEMA]],Siema2025,17,FALSE)</f>
        <v>Vespertino</v>
      </c>
      <c r="O684" s="105" t="str">
        <f>VLOOKUP(Tabela2[[#This Row],[SIEMA]],Siema2025,5,FALSE)</f>
        <v>Ferrovia</v>
      </c>
      <c r="P684" s="104" t="str">
        <f>VLOOKUP(Tabela2[[#This Row],[SIEMA]],Siema2025,21,FALSE)</f>
        <v>Descarrilhamento de 30 vagões</v>
      </c>
      <c r="Q684" s="104" t="s">
        <v>7127</v>
      </c>
      <c r="R684" s="104" t="s">
        <v>7127</v>
      </c>
      <c r="S684" s="107" t="s">
        <v>365</v>
      </c>
      <c r="T684" s="104"/>
      <c r="U684" s="104"/>
      <c r="V684" s="104" t="s">
        <v>7127</v>
      </c>
      <c r="W684" s="104"/>
      <c r="X684" s="113"/>
      <c r="Y684" s="109"/>
      <c r="Z684" s="104" t="str">
        <f>VLOOKUP(Tabela2[[#This Row],[SIEMA]],Siema2025,11,FALSE)</f>
        <v/>
      </c>
      <c r="AA684" s="104" t="str">
        <f>VLOOKUP(Tabela2[[#This Row],[SIEMA]],Siema2025,12,FALSE)</f>
        <v/>
      </c>
      <c r="AB684" s="104" t="str">
        <f>IF(W684="","",IF(ISNUMBER(W684)=FALSE,"Não se aplica",IFERROR(VLOOKUP(W684,Produtos!$A$1:$C$2319,3,FALSE),"Não Cadastrado")))</f>
        <v/>
      </c>
      <c r="AC684" s="104"/>
      <c r="AD684" s="108"/>
      <c r="AE684" s="107" t="str">
        <f>IF(AC684="","", IF(AC684="NC","", IF(AC684="NE","", IF(AC684="NA","",IFERROR(VLOOKUP(AC684,Produtos!$A$1:$C$2319,2,FALSE),"Não Cadastrado")))))</f>
        <v/>
      </c>
      <c r="AF684" s="104"/>
      <c r="AG684" s="104"/>
      <c r="AH684" s="104" t="str">
        <f>IF(AC684="","",IF(ISNUMBER(AC684)=FALSE,"Não se aplica",IFERROR(VLOOKUP(AC684,Produtos!$A$1:$C$2319,3,FALSE),"Não Cadastrado")))</f>
        <v/>
      </c>
      <c r="AI684" s="104"/>
      <c r="AJ684" s="104" t="str">
        <f>VLOOKUP(Tabela2[[#This Row],[SIEMA]],Siema2025,26,FALSE)</f>
        <v>As Causas do incidente será investigado pelas áreas responsáveis</v>
      </c>
      <c r="AK684" s="107" t="s">
        <v>7250</v>
      </c>
      <c r="AL684" s="107"/>
      <c r="AM684" s="107"/>
      <c r="AN684" s="108" t="str">
        <f>VLOOKUP(Tabela2[[#This Row],[SIEMA]],Siema2025,51,FALSE)</f>
        <v/>
      </c>
      <c r="AO684" s="108" t="str">
        <f>VLOOKUP(Tabela2[[#This Row],[SIEMA]],Siema2025,53,FALSE)</f>
        <v/>
      </c>
      <c r="AP684" s="108" t="str">
        <f>VLOOKUP(Tabela2[[#This Row],[SIEMA]],Siema2025,55,FALSE)</f>
        <v/>
      </c>
      <c r="AQ684" s="108" t="str">
        <f>VLOOKUP(Tabela2[[#This Row],[SIEMA]],Siema2025,57,FALSE)</f>
        <v/>
      </c>
      <c r="AR684" s="108" t="str">
        <f>VLOOKUP(Tabela2[[#This Row],[SIEMA]],Siema2025,59,FALSE)</f>
        <v/>
      </c>
      <c r="AS684" s="108" t="str">
        <f>VLOOKUP(Tabela2[[#This Row],[SIEMA]],Siema2025,61,FALSE)</f>
        <v/>
      </c>
      <c r="AT684" s="108" t="str">
        <f>VLOOKUP(Tabela2[[#This Row],[SIEMA]],Siema2025,63,FALSE)</f>
        <v/>
      </c>
      <c r="AU684" s="108" t="str">
        <f>VLOOKUP(Tabela2[[#This Row],[SIEMA]],Siema2025,65,FALSE)</f>
        <v>X</v>
      </c>
      <c r="AV684" s="108" t="str">
        <f>VLOOKUP(Tabela2[[#This Row],[SIEMA]],Siema2025,67,FALSE)</f>
        <v/>
      </c>
      <c r="AW684" s="108" t="str">
        <f>VLOOKUP(Tabela2[[#This Row],[SIEMA]],Siema2025,69,FALSE)</f>
        <v/>
      </c>
      <c r="AX684" s="108" t="str">
        <f>VLOOKUP(Tabela2[[#This Row],[SIEMA]],Siema2025,71,FALSE)</f>
        <v/>
      </c>
      <c r="AY684" s="108" t="str">
        <f>VLOOKUP(Tabela2[[#This Row],[SIEMA]],Siema2025,73,FALSE)</f>
        <v/>
      </c>
      <c r="AZ684" s="108" t="str">
        <f>VLOOKUP(Tabela2[[#This Row],[SIEMA]],Siema2025,75,FALSE)</f>
        <v/>
      </c>
      <c r="BA684" s="108" t="str">
        <f>VLOOKUP(Tabela2[[#This Row],[SIEMA]],Siema2025,77,FALSE)</f>
        <v/>
      </c>
      <c r="BB684" s="108" t="str">
        <f>VLOOKUP(Tabela2[[#This Row],[SIEMA]],Siema2025,79,FALSE)</f>
        <v/>
      </c>
      <c r="BC684" s="108" t="str">
        <f>IF(Tabela2[[#This Row],[Outro(s) ]] = "X", "PREENCHER","NA")</f>
        <v>NA</v>
      </c>
      <c r="BD684" s="108" t="str">
        <f>VLOOKUP(Tabela2[[#This Row],[SIEMA]],Siema2025,82,FALSE)</f>
        <v/>
      </c>
      <c r="BE684" s="108" t="str">
        <f>VLOOKUP(Tabela2[[#This Row],[SIEMA]],Siema2025,81,FALSE)</f>
        <v/>
      </c>
      <c r="BF684" s="110" t="s">
        <v>3066</v>
      </c>
      <c r="BG684" s="110" t="s">
        <v>7123</v>
      </c>
      <c r="BH684" s="111" t="str">
        <f>VLOOKUP(Tabela2[[#This Row],[SIEMA]],Siema2025,29,FALSE)</f>
        <v>02502844000166</v>
      </c>
      <c r="BI684" s="112" t="str">
        <f>VLOOKUP(Tabela2[[#This Row],[SIEMA]],Siema2025,107,FALSE)</f>
        <v>Não</v>
      </c>
      <c r="BJ684" s="107" t="s">
        <v>7099</v>
      </c>
      <c r="BK684" s="104" t="s">
        <v>2696</v>
      </c>
      <c r="BL684" s="140">
        <v>45933</v>
      </c>
      <c r="BM684" s="108">
        <f ca="1">IF(Tabela2[[#This Row],[Data de atendimento do Ibama (considerar o primeiro documento/ação)]]="",_xlfn.DAYS(TODAY(),J684),_xlfn.DAYS(Tabela2[[#This Row],[Data de atendimento do Ibama (considerar o primeiro documento/ação)]],J684))</f>
        <v>1</v>
      </c>
      <c r="BN684" s="108" t="str">
        <f>IF(Tabela2[[#This Row],[Atendido pelo Ibama ("Não" ou "Sim")]]="Não","Preencher", IF(Tabela2[[#This Row],[Atendido pelo Ibama ("Não" ou "Sim")]]="Sim","NA",""))</f>
        <v>NA</v>
      </c>
      <c r="BO684" s="114" t="s">
        <v>7100</v>
      </c>
      <c r="BP684" s="108" t="str">
        <f>IF(Tabela2[[#This Row],[Forma de atendimento (primeiro documento/ação)]]= "Outros (especificar)", "PREENCHER","NA")</f>
        <v>NA</v>
      </c>
      <c r="BQ684" s="106" t="s">
        <v>2696</v>
      </c>
      <c r="BR684" s="108" t="s">
        <v>2696</v>
      </c>
      <c r="BS684" s="108" t="s">
        <v>2696</v>
      </c>
      <c r="BT684" s="108" t="s">
        <v>7101</v>
      </c>
      <c r="BU684" s="108" t="s">
        <v>2696</v>
      </c>
      <c r="BV684" s="108" t="s">
        <v>123</v>
      </c>
      <c r="BW684" s="108" t="s">
        <v>123</v>
      </c>
      <c r="BX684" s="106" t="s">
        <v>7127</v>
      </c>
      <c r="BY684" s="106"/>
      <c r="BZ684" s="104" t="str">
        <f>IF(Tabela2[[#This Row],[Data do documento de encerramento]]="NA","NA",IF(Tabela2[[#This Row],[Data do documento de encerramento]]="","Pendente de conclusão/ encerramento",_xlfn.DAYS(Tabela2[[#This Row],[Data do documento de encerramento]],J684)))</f>
        <v>Pendente de conclusão/ encerramento</v>
      </c>
      <c r="CA684" s="107"/>
      <c r="CB684" s="107"/>
      <c r="CC684" s="107"/>
      <c r="CD684" s="107"/>
      <c r="CE684" s="107"/>
      <c r="CF684" s="107"/>
    </row>
    <row r="685" spans="1:84" ht="60.75" hidden="1">
      <c r="A685" s="169">
        <v>202510357644</v>
      </c>
      <c r="B685" s="118" t="s">
        <v>10129</v>
      </c>
      <c r="C685" s="108" t="str">
        <f>VLOOKUP(Tabela2[[#This Row],[SIEMA]],Siema2025,4,FALSE)</f>
        <v xml:space="preserve"> RJ</v>
      </c>
      <c r="D685" s="106" t="str">
        <f>VLOOKUP(Tabela2[[#This Row],[SIEMA]],Siema2025,3,FALSE)</f>
        <v xml:space="preserve">Piraí </v>
      </c>
      <c r="E685" s="106" t="s">
        <v>7186</v>
      </c>
      <c r="F685" s="106" t="s">
        <v>10130</v>
      </c>
      <c r="G685" s="106" t="s">
        <v>10131</v>
      </c>
      <c r="H685" s="106" t="s">
        <v>10132</v>
      </c>
      <c r="I685" s="104" t="s">
        <v>7114</v>
      </c>
      <c r="J685" s="105">
        <f>VLOOKUP(Tabela2[[#This Row],[SIEMA]],Siema2025,2,FALSE)</f>
        <v>45932</v>
      </c>
      <c r="K685" s="105" t="str">
        <f>VLOOKUP(Tabela2[[#This Row],[SIEMA]],Siema2025,16,FALSE)</f>
        <v>Quinta</v>
      </c>
      <c r="L685" s="106" t="str">
        <f>IF(Tabela2[[#This Row],[Data]]="","Sem Informação",VLOOKUP(MONTH(Tabela2[[#This Row],[Data]]),'[1]Validação de dados'!$I$1:$J$13,2,0))</f>
        <v>Outubro</v>
      </c>
      <c r="M685" s="104">
        <f>YEAR(Tabela2[[#This Row],[Data]])</f>
        <v>2025</v>
      </c>
      <c r="N685" s="105" t="str">
        <f>VLOOKUP(Tabela2[[#This Row],[SIEMA]],Siema2025,17,FALSE)</f>
        <v>Noturno</v>
      </c>
      <c r="O685" s="105" t="str">
        <f>VLOOKUP(Tabela2[[#This Row],[SIEMA]],Siema2025,5,FALSE)</f>
        <v>Rodovia</v>
      </c>
      <c r="P685" s="104" t="str">
        <f>VLOOKUP(Tabela2[[#This Row],[SIEMA]],Siema2025,21,FALSE)</f>
        <v>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v>
      </c>
      <c r="Q685" s="104">
        <v>1170</v>
      </c>
      <c r="R685" s="104" t="str">
        <f>VLOOKUP(Tabela2[[#This Row],[SIEMA]],Siema2025,10,FALSE)</f>
        <v/>
      </c>
      <c r="S685" s="107" t="str">
        <f>IF(Q685="","", IF(Q685="NC","", IF(Q685="NE","", IF(Q685="NA","",IFERROR(VLOOKUP(Q685,[1]Produtos!$A$1:$C$2319,2,FALSE),"Não Cadastrado")))))</f>
        <v>ÁLCOOL ETÍLICO, ETANOL</v>
      </c>
      <c r="T685" s="104">
        <v>43855</v>
      </c>
      <c r="U685" s="104" t="s">
        <v>648</v>
      </c>
      <c r="V685" s="104">
        <f>IF(Q685="","",IF(ISNUMBER(Q685)=FALSE,"Não se aplica",IFERROR(VLOOKUP(Q685,Produtos!$A$1:$C$2319,3,FALSE),"Não Cadastrado")))</f>
        <v>3</v>
      </c>
      <c r="W685" s="104" t="str">
        <f>VLOOKUP(Tabela2[[#This Row],[SIEMA]],Siema2025,10,FALSE)</f>
        <v/>
      </c>
      <c r="X685" s="113" t="str">
        <f>IF(Tabela2[[#This Row],[Origem do acidente]] = "Plataforma", "PREENCHER","NA")</f>
        <v>NA</v>
      </c>
      <c r="Y685" s="109" t="str">
        <f>IF(W685="","", IF(W685="NC","", IF(W685="NE","", IF(W685="NA","",IFERROR(VLOOKUP(W685,Produtos!$A$1:$C$2319,2,FALSE),"Não Cadastrado")))))</f>
        <v/>
      </c>
      <c r="Z685" s="104" t="str">
        <f>VLOOKUP(Tabela2[[#This Row],[SIEMA]],Siema2025,11,FALSE)</f>
        <v xml:space="preserve"> </v>
      </c>
      <c r="AA685" s="104" t="str">
        <f>VLOOKUP(Tabela2[[#This Row],[SIEMA]],Siema2025,12,FALSE)</f>
        <v xml:space="preserve"> </v>
      </c>
      <c r="AB685" s="104" t="str">
        <f>IF(W685="","",IF(ISNUMBER(W685)=FALSE,"Não se aplica",IFERROR(VLOOKUP(W685,Produtos!$A$1:$C$2319,3,FALSE),"Não Cadastrado")))</f>
        <v/>
      </c>
      <c r="AC685" s="104"/>
      <c r="AD685" s="108" t="str">
        <f>IF(Tabela2[[#This Row],[Origem do acidente]] = "Plataforma", "PREENCHER","NA")</f>
        <v>NA</v>
      </c>
      <c r="AE685" s="107" t="str">
        <f>IF(AC685="","", IF(AC685="NC","", IF(AC685="NE","", IF(AC685="NA","",IFERROR(VLOOKUP(AC685,Produtos!$A$1:$C$2319,2,FALSE),"Não Cadastrado")))))</f>
        <v/>
      </c>
      <c r="AF685" s="104"/>
      <c r="AG685" s="104"/>
      <c r="AH685" s="104" t="str">
        <f>IF(AC685="","",IF(ISNUMBER(AC685)=FALSE,"Não se aplica",IFERROR(VLOOKUP(AC685,Produtos!$A$1:$C$2319,3,FALSE),"Não Cadastrado")))</f>
        <v/>
      </c>
      <c r="AI685" s="104"/>
      <c r="AJ685" s="104" t="s">
        <v>10133</v>
      </c>
      <c r="AK685" s="107" t="s">
        <v>7112</v>
      </c>
      <c r="AL685" s="107" t="s">
        <v>7290</v>
      </c>
      <c r="AM685" s="107" t="s">
        <v>7636</v>
      </c>
      <c r="AN685" s="108" t="s">
        <v>7183</v>
      </c>
      <c r="AO685" s="108" t="str">
        <f>VLOOKUP(Tabela2[[#This Row],[SIEMA]],Siema2025,53,FALSE)</f>
        <v/>
      </c>
      <c r="AP685" s="108" t="str">
        <f>VLOOKUP(Tabela2[[#This Row],[SIEMA]],Siema2025,55,FALSE)</f>
        <v/>
      </c>
      <c r="AQ685" s="108" t="str">
        <f>VLOOKUP(Tabela2[[#This Row],[SIEMA]],Siema2025,57,FALSE)</f>
        <v/>
      </c>
      <c r="AR685" s="108" t="str">
        <f>VLOOKUP(Tabela2[[#This Row],[SIEMA]],Siema2025,59,FALSE)</f>
        <v/>
      </c>
      <c r="AS685" s="108" t="str">
        <f>VLOOKUP(Tabela2[[#This Row],[SIEMA]],Siema2025,61,FALSE)</f>
        <v/>
      </c>
      <c r="AT685" s="108" t="str">
        <f>VLOOKUP(Tabela2[[#This Row],[SIEMA]],Siema2025,63,FALSE)</f>
        <v/>
      </c>
      <c r="AU685" s="108" t="s">
        <v>7183</v>
      </c>
      <c r="AV685" s="108" t="str">
        <f>VLOOKUP(Tabela2[[#This Row],[SIEMA]],Siema2025,67,FALSE)</f>
        <v/>
      </c>
      <c r="AW685" s="108" t="str">
        <f>VLOOKUP(Tabela2[[#This Row],[SIEMA]],Siema2025,69,FALSE)</f>
        <v/>
      </c>
      <c r="AX685" s="108" t="str">
        <f>VLOOKUP(Tabela2[[#This Row],[SIEMA]],Siema2025,71,FALSE)</f>
        <v>X</v>
      </c>
      <c r="AY685" s="108" t="str">
        <f>VLOOKUP(Tabela2[[#This Row],[SIEMA]],Siema2025,73,FALSE)</f>
        <v/>
      </c>
      <c r="AZ685" s="108" t="str">
        <f>VLOOKUP(Tabela2[[#This Row],[SIEMA]],Siema2025,75,FALSE)</f>
        <v/>
      </c>
      <c r="BA685" s="108" t="str">
        <f>VLOOKUP(Tabela2[[#This Row],[SIEMA]],Siema2025,77,FALSE)</f>
        <v/>
      </c>
      <c r="BB685" s="108" t="str">
        <f>VLOOKUP(Tabela2[[#This Row],[SIEMA]],Siema2025,79,FALSE)</f>
        <v/>
      </c>
      <c r="BC685" s="108" t="str">
        <f>IF(Tabela2[[#This Row],[Outro(s) ]] = "X", "PREENCHER","NA")</f>
        <v>NA</v>
      </c>
      <c r="BD685" s="108" t="str">
        <f>VLOOKUP(Tabela2[[#This Row],[SIEMA]],Siema2025,82,FALSE)</f>
        <v/>
      </c>
      <c r="BE685" s="108" t="str">
        <f>VLOOKUP(Tabela2[[#This Row],[SIEMA]],Siema2025,81,FALSE)</f>
        <v/>
      </c>
      <c r="BF685" s="110" t="s">
        <v>10134</v>
      </c>
      <c r="BG685" s="111"/>
      <c r="BH685" s="255" t="s">
        <v>10135</v>
      </c>
      <c r="BI685" s="112" t="s">
        <v>2696</v>
      </c>
      <c r="BJ685" s="107" t="s">
        <v>7099</v>
      </c>
      <c r="BK685" s="104" t="s">
        <v>2696</v>
      </c>
      <c r="BL685" s="140">
        <v>45940</v>
      </c>
      <c r="BM685" s="108">
        <f ca="1">IF(Tabela2[[#This Row],[Data de atendimento do Ibama (considerar o primeiro documento/ação)]]="",_xlfn.DAYS(TODAY(),J685),_xlfn.DAYS(Tabela2[[#This Row],[Data de atendimento do Ibama (considerar o primeiro documento/ação)]],J685))</f>
        <v>8</v>
      </c>
      <c r="BN685" s="108" t="str">
        <f>IF(Tabela2[[#This Row],[Atendido pelo Ibama ("Não" ou "Sim")]]="Não","Preencher", IF(Tabela2[[#This Row],[Atendido pelo Ibama ("Não" ou "Sim")]]="Sim","NA",""))</f>
        <v>NA</v>
      </c>
      <c r="BO685" s="114" t="s">
        <v>7124</v>
      </c>
      <c r="BP685" s="108" t="s">
        <v>10136</v>
      </c>
      <c r="BQ685" s="106" t="s">
        <v>123</v>
      </c>
      <c r="BR685" s="108" t="str">
        <f>IF(Tabela2[[#This Row],[Equipe do Ibama foi a campo? Houve sobrevoo do Poseidon?]] = "Sim", "PREENCHER","NA")</f>
        <v>NA</v>
      </c>
      <c r="BS685" s="108" t="str">
        <f>IF(Tabela2[[#This Row],[Se sim, foi emitida Ordem de Emergência? (informações vinculada à coluna CK)]] = "Sim", "PREENCHER","NA")</f>
        <v>NA</v>
      </c>
      <c r="BT685" s="108" t="s">
        <v>7126</v>
      </c>
      <c r="BU685" s="108" t="s">
        <v>123</v>
      </c>
      <c r="BV685" s="108" t="s">
        <v>123</v>
      </c>
      <c r="BW685" s="108" t="s">
        <v>123</v>
      </c>
      <c r="BX685" s="106" t="s">
        <v>7127</v>
      </c>
      <c r="BY685" s="140"/>
      <c r="BZ685" s="104" t="str">
        <f>IF(Tabela2[[#This Row],[Data do documento de encerramento]]="NA","NA",IF(Tabela2[[#This Row],[Data do documento de encerramento]]="","Pendente de conclusão/ encerramento",_xlfn.DAYS(Tabela2[[#This Row],[Data do documento de encerramento]],J685)))</f>
        <v>Pendente de conclusão/ encerramento</v>
      </c>
      <c r="CA685" s="107" t="s">
        <v>10137</v>
      </c>
      <c r="CB685" s="107"/>
      <c r="CC685" s="107"/>
      <c r="CD685" s="107"/>
      <c r="CE685" s="107"/>
      <c r="CF685" s="107"/>
    </row>
    <row r="686" spans="1:84" ht="60.75" hidden="1">
      <c r="A686" s="169">
        <v>202510361222</v>
      </c>
      <c r="B686" s="118" t="s">
        <v>10138</v>
      </c>
      <c r="C686" s="108" t="str">
        <f>VLOOKUP(Tabela2[[#This Row],[SIEMA]],Siema2025,4,FALSE)</f>
        <v xml:space="preserve"> RJ</v>
      </c>
      <c r="D686" s="106" t="str">
        <f>VLOOKUP(Tabela2[[#This Row],[SIEMA]],Siema2025,3,FALSE)</f>
        <v xml:space="preserve">Niterói </v>
      </c>
      <c r="E686" s="106" t="s">
        <v>6240</v>
      </c>
      <c r="F686" s="106"/>
      <c r="G686" s="106" t="s">
        <v>10139</v>
      </c>
      <c r="H686" s="106" t="s">
        <v>10140</v>
      </c>
      <c r="I686" s="104" t="s">
        <v>7114</v>
      </c>
      <c r="J686" s="105">
        <f>VLOOKUP(Tabela2[[#This Row],[SIEMA]],Siema2025,2,FALSE)</f>
        <v>45932</v>
      </c>
      <c r="K686" s="105" t="str">
        <f>VLOOKUP(Tabela2[[#This Row],[SIEMA]],Siema2025,16,FALSE)</f>
        <v>Quinta</v>
      </c>
      <c r="L686" s="106" t="str">
        <f>IF(Tabela2[[#This Row],[Data]]="","Sem Informação",VLOOKUP(MONTH(Tabela2[[#This Row],[Data]]),'[1]Validação de dados'!$I$1:$J$13,2,0))</f>
        <v>Outubro</v>
      </c>
      <c r="M686" s="104">
        <f>YEAR(Tabela2[[#This Row],[Data]])</f>
        <v>2025</v>
      </c>
      <c r="N686" s="105" t="str">
        <f>VLOOKUP(Tabela2[[#This Row],[SIEMA]],Siema2025,17,FALSE)</f>
        <v>Matutino</v>
      </c>
      <c r="O686" s="105" t="str">
        <f>VLOOKUP(Tabela2[[#This Row],[SIEMA]],Siema2025,5,FALSE)</f>
        <v>Terminal/portos/ancoradouros/etc</v>
      </c>
      <c r="P686" s="104" t="str">
        <f>VLOOKUP(Tabela2[[#This Row],[SIEMA]],Siema2025,21,FALSE)</f>
        <v>Porto do Açu</v>
      </c>
      <c r="Q686" s="104" t="s">
        <v>7094</v>
      </c>
      <c r="R686" s="104" t="str">
        <f>VLOOKUP(Tabela2[[#This Row],[SIEMA]],Siema2025,10,FALSE)</f>
        <v>Óleo Hidráulico Shell Tellus</v>
      </c>
      <c r="S686" s="107" t="s">
        <v>541</v>
      </c>
      <c r="T686" s="104" t="str">
        <f>VLOOKUP(Tabela2[[#This Row],[SIEMA]],Siema2025,11,FALSE)</f>
        <v>0.01</v>
      </c>
      <c r="U686" s="104" t="str">
        <f>VLOOKUP(Tabela2[[#This Row],[SIEMA]],Siema2025,12,FALSE)</f>
        <v>M3</v>
      </c>
      <c r="V686" s="104" t="str">
        <f>IF(Q686="","",IF(ISNUMBER(Q686)=FALSE,"Não se aplica",IFERROR(VLOOKUP(Q686,Produtos!$A$1:$C$2319,3,FALSE),"Não Cadastrado")))</f>
        <v>Não se aplica</v>
      </c>
      <c r="W686" s="104"/>
      <c r="X686" s="113"/>
      <c r="Y686" s="109" t="str">
        <f>IF(W686="","", IF(W686="NC","", IF(W686="NE","", IF(W686="NA","",IFERROR(VLOOKUP(W686,Produtos!$A$1:$C$2319,2,FALSE),"Não Cadastrado")))))</f>
        <v/>
      </c>
      <c r="Z686" s="104"/>
      <c r="AA686" s="104"/>
      <c r="AB686" s="104" t="str">
        <f>IF(W686="","",IF(ISNUMBER(W686)=FALSE,"Não se aplica",IFERROR(VLOOKUP(W686,Produtos!$A$1:$C$2319,3,FALSE),"Não Cadastrado")))</f>
        <v/>
      </c>
      <c r="AC686" s="104"/>
      <c r="AD686" s="108"/>
      <c r="AE686" s="107" t="str">
        <f>IF(AC686="","", IF(AC686="NC","", IF(AC686="NE","", IF(AC686="NA","",IFERROR(VLOOKUP(AC686,Produtos!$A$1:$C$2319,2,FALSE),"Não Cadastrado")))))</f>
        <v/>
      </c>
      <c r="AF686" s="104"/>
      <c r="AG686" s="104"/>
      <c r="AH686" s="104" t="str">
        <f>IF(AC686="","",IF(ISNUMBER(AC686)=FALSE,"Não se aplica",IFERROR(VLOOKUP(AC686,Produtos!$A$1:$C$2319,3,FALSE),"Não Cadastrado")))</f>
        <v/>
      </c>
      <c r="AI686" s="113"/>
      <c r="AJ686" s="104" t="str">
        <f>VLOOKUP(Tabela2[[#This Row],[SIEMA]],Siema2025,26,FALSE)</f>
        <v/>
      </c>
      <c r="AK686" s="107" t="s">
        <v>7112</v>
      </c>
      <c r="AL686" s="107"/>
      <c r="AM686" s="107"/>
      <c r="AN686" s="108" t="str">
        <f>VLOOKUP(Tabela2[[#This Row],[SIEMA]],Siema2025,51,FALSE)</f>
        <v/>
      </c>
      <c r="AO686" s="108" t="str">
        <f>VLOOKUP(Tabela2[[#This Row],[SIEMA]],Siema2025,53,FALSE)</f>
        <v/>
      </c>
      <c r="AP686" s="108" t="str">
        <f>VLOOKUP(Tabela2[[#This Row],[SIEMA]],Siema2025,55,FALSE)</f>
        <v/>
      </c>
      <c r="AQ686" s="108" t="str">
        <f>VLOOKUP(Tabela2[[#This Row],[SIEMA]],Siema2025,57,FALSE)</f>
        <v/>
      </c>
      <c r="AR686" s="108" t="str">
        <f>VLOOKUP(Tabela2[[#This Row],[SIEMA]],Siema2025,59,FALSE)</f>
        <v/>
      </c>
      <c r="AS686" s="108" t="str">
        <f>VLOOKUP(Tabela2[[#This Row],[SIEMA]],Siema2025,61,FALSE)</f>
        <v>X</v>
      </c>
      <c r="AT686" s="108" t="str">
        <f>VLOOKUP(Tabela2[[#This Row],[SIEMA]],Siema2025,63,FALSE)</f>
        <v/>
      </c>
      <c r="AU686" s="108" t="str">
        <f>VLOOKUP(Tabela2[[#This Row],[SIEMA]],Siema2025,65,FALSE)</f>
        <v/>
      </c>
      <c r="AV686" s="108" t="str">
        <f>VLOOKUP(Tabela2[[#This Row],[SIEMA]],Siema2025,67,FALSE)</f>
        <v/>
      </c>
      <c r="AW686" s="108" t="str">
        <f>VLOOKUP(Tabela2[[#This Row],[SIEMA]],Siema2025,69,FALSE)</f>
        <v/>
      </c>
      <c r="AX686" s="108" t="str">
        <f>VLOOKUP(Tabela2[[#This Row],[SIEMA]],Siema2025,71,FALSE)</f>
        <v/>
      </c>
      <c r="AY686" s="108" t="str">
        <f>VLOOKUP(Tabela2[[#This Row],[SIEMA]],Siema2025,73,FALSE)</f>
        <v/>
      </c>
      <c r="AZ686" s="108" t="str">
        <f>VLOOKUP(Tabela2[[#This Row],[SIEMA]],Siema2025,75,FALSE)</f>
        <v/>
      </c>
      <c r="BA686" s="108" t="str">
        <f>VLOOKUP(Tabela2[[#This Row],[SIEMA]],Siema2025,77,FALSE)</f>
        <v/>
      </c>
      <c r="BB686" s="108"/>
      <c r="BC686" s="108"/>
      <c r="BD686" s="108" t="str">
        <f>VLOOKUP(Tabela2[[#This Row],[SIEMA]],Siema2025,82,FALSE)</f>
        <v/>
      </c>
      <c r="BE686" s="108" t="str">
        <f>VLOOKUP(Tabela2[[#This Row],[SIEMA]],Siema2025,81,FALSE)</f>
        <v/>
      </c>
      <c r="BF686" s="110" t="str">
        <f>VLOOKUP(Tabela2[[#This Row],[SIEMA]],Siema2025,28,FALSE)</f>
        <v>BRAM OFFSHORE Transportes Marítimos Ltda.</v>
      </c>
      <c r="BG686" s="110"/>
      <c r="BH686" s="111" t="str">
        <f>VLOOKUP(Tabela2[[#This Row],[SIEMA]],Siema2025,29,FALSE)</f>
        <v/>
      </c>
      <c r="BI686" s="112" t="str">
        <f>VLOOKUP(Tabela2[[#This Row],[SIEMA]],Siema2025,107,FALSE)</f>
        <v>Não</v>
      </c>
      <c r="BJ686" s="107" t="s">
        <v>7113</v>
      </c>
      <c r="BK686" s="104" t="s">
        <v>2696</v>
      </c>
      <c r="BL686" s="140">
        <v>45978</v>
      </c>
      <c r="BM686" s="108">
        <f ca="1">IF(Tabela2[[#This Row],[Data de atendimento do Ibama (considerar o primeiro documento/ação)]]="",_xlfn.DAYS(TODAY(),J686),_xlfn.DAYS(Tabela2[[#This Row],[Data de atendimento do Ibama (considerar o primeiro documento/ação)]],J686))</f>
        <v>46</v>
      </c>
      <c r="BN686" s="108" t="str">
        <f>IF(Tabela2[[#This Row],[Atendido pelo Ibama ("Não" ou "Sim")]]="Não","Preencher", IF(Tabela2[[#This Row],[Atendido pelo Ibama ("Não" ou "Sim")]]="Sim","NA",""))</f>
        <v>NA</v>
      </c>
      <c r="BO686" s="114" t="s">
        <v>7138</v>
      </c>
      <c r="BP686" s="108" t="str">
        <f>IF(Tabela2[[#This Row],[Forma de atendimento (primeiro documento/ação)]]= "Outros (especificar)", "PREENCHER","NA")</f>
        <v>NA</v>
      </c>
      <c r="BQ686" s="106" t="s">
        <v>123</v>
      </c>
      <c r="BR686" s="108" t="str">
        <f>IF(Tabela2[[#This Row],[Equipe do Ibama foi a campo? Houve sobrevoo do Poseidon?]] = "Sim", "PREENCHER","NA")</f>
        <v>NA</v>
      </c>
      <c r="BS686" s="108" t="s">
        <v>7114</v>
      </c>
      <c r="BT686" s="108" t="s">
        <v>637</v>
      </c>
      <c r="BU686" s="108" t="str">
        <f>IF(Tabela2[[#This Row],[Houve envio de Informações Pós-acidente (preencher "não se aplica" quando de competência estadual/municipal)]] = "Sim", "PREENCHER","NA")</f>
        <v>NA</v>
      </c>
      <c r="BV686" s="108" t="s">
        <v>2696</v>
      </c>
      <c r="BW686" s="108" t="s">
        <v>2696</v>
      </c>
      <c r="BX686" s="106" t="s">
        <v>7116</v>
      </c>
      <c r="BY686" s="140">
        <v>46111</v>
      </c>
      <c r="BZ686" s="104">
        <f>IF(Tabela2[[#This Row],[Data do documento de encerramento]]="NA","NA",IF(Tabela2[[#This Row],[Data do documento de encerramento]]="","Pendente de conclusão/ encerramento",_xlfn.DAYS(Tabela2[[#This Row],[Data do documento de encerramento]],J686)))</f>
        <v>179</v>
      </c>
      <c r="CA686" s="107" t="s">
        <v>10141</v>
      </c>
      <c r="CB686" s="107"/>
      <c r="CC686" s="107"/>
      <c r="CD686" s="107"/>
      <c r="CE686" s="107"/>
      <c r="CF686" s="107"/>
    </row>
    <row r="687" spans="1:84" ht="15" customHeight="1">
      <c r="A687" s="182">
        <v>202510650402</v>
      </c>
      <c r="B687" s="118" t="s">
        <v>10142</v>
      </c>
      <c r="C687" s="108" t="s">
        <v>672</v>
      </c>
      <c r="D687" s="106" t="s">
        <v>637</v>
      </c>
      <c r="E687" s="106" t="s">
        <v>8438</v>
      </c>
      <c r="F687" s="153" t="s">
        <v>10143</v>
      </c>
      <c r="G687" s="153" t="s">
        <v>10144</v>
      </c>
      <c r="H687" s="153" t="s">
        <v>10145</v>
      </c>
      <c r="I687" s="104" t="str">
        <f>VLOOKUP(Tabela2[[#This Row],[SIEMA]],Siema2025,19,FALSE)</f>
        <v>Santos</v>
      </c>
      <c r="J687" s="105">
        <f>VLOOKUP(Tabela2[[#This Row],[SIEMA]],Siema2025,2,FALSE)</f>
        <v>45932</v>
      </c>
      <c r="K687" s="105" t="str">
        <f>VLOOKUP(Tabela2[[#This Row],[SIEMA]],Siema2025,16,FALSE)</f>
        <v>Quinta</v>
      </c>
      <c r="L687" s="106" t="str">
        <f>IF(Tabela2[[#This Row],[Data]]="","Sem Informação",VLOOKUP(MONTH(Tabela2[[#This Row],[Data]]),'[1]Validação de dados'!$I$1:$J$13,2,0))</f>
        <v>Outubro</v>
      </c>
      <c r="M687" s="104">
        <f>YEAR(Tabela2[[#This Row],[Data]])</f>
        <v>2025</v>
      </c>
      <c r="N687" s="105" t="str">
        <f>VLOOKUP(Tabela2[[#This Row],[SIEMA]],Siema2025,17,FALSE)</f>
        <v>Noturno</v>
      </c>
      <c r="O687" s="105" t="s">
        <v>111</v>
      </c>
      <c r="P687" s="104" t="str">
        <f>VLOOKUP(Tabela2[[#This Row],[SIEMA]],Siema2025,21,FALSE)</f>
        <v>NS-62 (WEST AURIGA) em operação no poço 3-BRSA-1400A-SPS, Campo de Aram, Bacia de Santos</v>
      </c>
      <c r="Q687" s="104" t="s">
        <v>7094</v>
      </c>
      <c r="R687" t="s">
        <v>7202</v>
      </c>
      <c r="S687" s="137" t="s">
        <v>7147</v>
      </c>
      <c r="T687" s="104">
        <v>0.06</v>
      </c>
      <c r="U687" s="104" t="s">
        <v>7111</v>
      </c>
      <c r="V687" s="104" t="str">
        <f>IF(Q687="","",IF(ISNUMBER(Q687)=FALSE,"Não se aplica",IFERROR(VLOOKUP(Q687,Produtos!$A$1:$C$2319,3,FALSE),"Não Cadastrado")))</f>
        <v>Não se aplica</v>
      </c>
      <c r="W687" s="104"/>
      <c r="X687" s="113"/>
      <c r="Y687" s="109" t="str">
        <f>IF(W687="","", IF(W687="NC","", IF(W687="NE","", IF(W687="NA","",IFERROR(VLOOKUP(W687,Produtos!$A$1:$C$2319,2,FALSE),"Não Cadastrado")))))</f>
        <v/>
      </c>
      <c r="Z687" s="104"/>
      <c r="AA687" s="104"/>
      <c r="AB687" s="104" t="str">
        <f>IF(W687="","",IF(ISNUMBER(W687)=FALSE,"Não se aplica",IFERROR(VLOOKUP(W687,Produtos!$A$1:$C$2319,3,FALSE),"Não Cadastrado")))</f>
        <v/>
      </c>
      <c r="AC687" s="134"/>
      <c r="AD687" s="134"/>
      <c r="AE687" s="107" t="str">
        <f>IF(AC687="","", IF(AC687="NC","", IF(AC687="NE","", IF(AC687="NA","",IFERROR(VLOOKUP(AC687,Produtos!$A$1:$C$2319,2,FALSE),"Não Cadastrado")))))</f>
        <v/>
      </c>
      <c r="AF687" s="134"/>
      <c r="AG687" s="104"/>
      <c r="AH687" s="104" t="str">
        <f>IF(AC687="","",IF(ISNUMBER(AC687)=FALSE,"Não se aplica",IFERROR(VLOOKUP(AC687,Produtos!$A$1:$C$2319,3,FALSE),"Não Cadastrado")))</f>
        <v/>
      </c>
      <c r="AI687" s="134"/>
      <c r="AJ687" s="104" t="str">
        <f>VLOOKUP(Tabela2[[#This Row],[SIEMA]],Siema2025,26,FALSE)</f>
        <v>Em Investigação.</v>
      </c>
      <c r="AK687" s="107" t="s">
        <v>7234</v>
      </c>
      <c r="AL687" s="107" t="s">
        <v>7290</v>
      </c>
      <c r="AM687" s="107"/>
      <c r="AN687" s="108" t="str">
        <f>VLOOKUP(Tabela2[[#This Row],[SIEMA]],Siema2025,51,FALSE)</f>
        <v/>
      </c>
      <c r="AO687" s="108" t="str">
        <f>VLOOKUP(Tabela2[[#This Row],[SIEMA]],Siema2025,53,FALSE)</f>
        <v/>
      </c>
      <c r="AP687" s="108" t="str">
        <f>VLOOKUP(Tabela2[[#This Row],[SIEMA]],Siema2025,55,FALSE)</f>
        <v/>
      </c>
      <c r="AQ687" s="108" t="str">
        <f>VLOOKUP(Tabela2[[#This Row],[SIEMA]],Siema2025,57,FALSE)</f>
        <v/>
      </c>
      <c r="AR687" s="108" t="str">
        <f>VLOOKUP(Tabela2[[#This Row],[SIEMA]],Siema2025,59,FALSE)</f>
        <v/>
      </c>
      <c r="AS687" s="108" t="str">
        <f>VLOOKUP(Tabela2[[#This Row],[SIEMA]],Siema2025,61,FALSE)</f>
        <v>X</v>
      </c>
      <c r="AT687" s="108" t="str">
        <f>VLOOKUP(Tabela2[[#This Row],[SIEMA]],Siema2025,63,FALSE)</f>
        <v/>
      </c>
      <c r="AU687" s="108" t="str">
        <f>VLOOKUP(Tabela2[[#This Row],[SIEMA]],Siema2025,65,FALSE)</f>
        <v/>
      </c>
      <c r="AV687" s="108" t="str">
        <f>VLOOKUP(Tabela2[[#This Row],[SIEMA]],Siema2025,67,FALSE)</f>
        <v/>
      </c>
      <c r="AW687" s="108" t="str">
        <f>VLOOKUP(Tabela2[[#This Row],[SIEMA]],Siema2025,69,FALSE)</f>
        <v/>
      </c>
      <c r="AX687" s="108" t="str">
        <f>VLOOKUP(Tabela2[[#This Row],[SIEMA]],Siema2025,71,FALSE)</f>
        <v/>
      </c>
      <c r="AY687" s="108" t="str">
        <f>VLOOKUP(Tabela2[[#This Row],[SIEMA]],Siema2025,73,FALSE)</f>
        <v/>
      </c>
      <c r="AZ687" s="108" t="str">
        <f>VLOOKUP(Tabela2[[#This Row],[SIEMA]],Siema2025,75,FALSE)</f>
        <v/>
      </c>
      <c r="BA687" s="108" t="str">
        <f>VLOOKUP(Tabela2[[#This Row],[SIEMA]],Siema2025,77,FALSE)</f>
        <v/>
      </c>
      <c r="BB687" s="108" t="str">
        <f>VLOOKUP(Tabela2[[#This Row],[SIEMA]],Siema2025,79,FALSE)</f>
        <v/>
      </c>
      <c r="BC687" s="108" t="str">
        <f>IF(Tabela2[[#This Row],[Outro(s) ]] = "X", "PREENCHER","NA")</f>
        <v>NA</v>
      </c>
      <c r="BD687" s="108" t="str">
        <f>VLOOKUP(Tabela2[[#This Row],[SIEMA]],Siema2025,82,FALSE)</f>
        <v/>
      </c>
      <c r="BE687" s="108" t="str">
        <f>VLOOKUP(Tabela2[[#This Row],[SIEMA]],Siema2025,81,FALSE)</f>
        <v/>
      </c>
      <c r="BF687" s="110" t="str">
        <f>VLOOKUP(Tabela2[[#This Row],[SIEMA]],Siema2025,28,FALSE)</f>
        <v>Petrobras</v>
      </c>
      <c r="BG687" s="134"/>
      <c r="BH687" s="111">
        <v>33000167000101</v>
      </c>
      <c r="BI687" s="112" t="str">
        <f>VLOOKUP(Tabela2[[#This Row],[SIEMA]],Siema2025,107,FALSE)</f>
        <v>Não</v>
      </c>
      <c r="BJ687" s="107" t="s">
        <v>7099</v>
      </c>
      <c r="BK687" s="104" t="s">
        <v>2696</v>
      </c>
      <c r="BL687" s="168">
        <v>45947</v>
      </c>
      <c r="BM687" s="108">
        <f ca="1">IF(Tabela2[[#This Row],[Data de atendimento do Ibama (considerar o primeiro documento/ação)]]="",_xlfn.DAYS(TODAY(),J687),_xlfn.DAYS(Tabela2[[#This Row],[Data de atendimento do Ibama (considerar o primeiro documento/ação)]],J687))</f>
        <v>15</v>
      </c>
      <c r="BN687" s="108" t="str">
        <f>IF(Tabela2[[#This Row],[Atendido pelo Ibama ("Não" ou "Sim")]]="Não","Preencher", IF(Tabela2[[#This Row],[Atendido pelo Ibama ("Não" ou "Sim")]]="Sim","NA",""))</f>
        <v>NA</v>
      </c>
      <c r="BO687" s="114" t="s">
        <v>7100</v>
      </c>
      <c r="BP687" s="108" t="str">
        <f>IF(Tabela2[[#This Row],[Forma de atendimento (primeiro documento/ação)]]= "Outros (especificar)", "PREENCHER","NA")</f>
        <v>NA</v>
      </c>
      <c r="BQ687" s="106" t="s">
        <v>123</v>
      </c>
      <c r="BR687" s="108" t="str">
        <f>IF(Tabela2[[#This Row],[Equipe do Ibama foi a campo? Houve sobrevoo do Poseidon?]] = "Sim", "PREENCHER","NA")</f>
        <v>NA</v>
      </c>
      <c r="BS687" s="108" t="str">
        <f>IF(Tabela2[[#This Row],[Se sim, foi emitida Ordem de Emergência? (informações vinculada à coluna CK)]] = "Sim", "PREENCHER","NA")</f>
        <v>NA</v>
      </c>
      <c r="BT687" s="108" t="s">
        <v>7101</v>
      </c>
      <c r="BU687" s="108" t="s">
        <v>2696</v>
      </c>
      <c r="BV687" s="108" t="s">
        <v>123</v>
      </c>
      <c r="BW687" s="108" t="s">
        <v>2696</v>
      </c>
      <c r="BX687" s="106" t="s">
        <v>7102</v>
      </c>
      <c r="BY687" s="168">
        <v>46140</v>
      </c>
      <c r="BZ687" s="104">
        <f>IF(Tabela2[[#This Row],[Data do documento de encerramento]]="NA","NA",IF(Tabela2[[#This Row],[Data do documento de encerramento]]="","Pendente de conclusão/ encerramento",_xlfn.DAYS(Tabela2[[#This Row],[Data do documento de encerramento]],J687)))</f>
        <v>208</v>
      </c>
      <c r="CA687" s="107"/>
      <c r="CB687" s="107" t="s">
        <v>7262</v>
      </c>
      <c r="CC687" s="107" t="s">
        <v>7204</v>
      </c>
      <c r="CD687" s="107" t="s">
        <v>123</v>
      </c>
      <c r="CE687" s="107" t="s">
        <v>123</v>
      </c>
      <c r="CF687" s="107" t="s">
        <v>7141</v>
      </c>
    </row>
    <row r="688" spans="1:84" ht="30.75" hidden="1">
      <c r="A688" s="169">
        <v>202510739648</v>
      </c>
      <c r="B688" s="118" t="s">
        <v>10146</v>
      </c>
      <c r="C688" s="108" t="str">
        <f>VLOOKUP(Tabela2[[#This Row],[SIEMA]],Siema2025,4,FALSE)</f>
        <v xml:space="preserve"> MG</v>
      </c>
      <c r="D688" s="106" t="str">
        <f>VLOOKUP(Tabela2[[#This Row],[SIEMA]],Siema2025,3,FALSE)</f>
        <v xml:space="preserve">Ouro Preto </v>
      </c>
      <c r="E688" s="106" t="str">
        <f>VLOOKUP(Tabela2[[#This Row],[SIEMA]],Siema2025,20,FALSE)</f>
        <v>Rodovia dos Inconfidentes , km 80, Cachoeira do Campo</v>
      </c>
      <c r="F688" s="153" t="s">
        <v>10147</v>
      </c>
      <c r="G688" s="106" t="s">
        <v>10148</v>
      </c>
      <c r="H688" s="106" t="s">
        <v>10149</v>
      </c>
      <c r="I688" s="104" t="str">
        <f>VLOOKUP(Tabela2[[#This Row],[SIEMA]],Siema2025,19,FALSE)</f>
        <v/>
      </c>
      <c r="J688" s="105">
        <f>VLOOKUP(Tabela2[[#This Row],[SIEMA]],Siema2025,2,FALSE)</f>
        <v>45932</v>
      </c>
      <c r="K688" s="105" t="str">
        <f>VLOOKUP(Tabela2[[#This Row],[SIEMA]],Siema2025,16,FALSE)</f>
        <v>Quinta</v>
      </c>
      <c r="L688" s="106" t="s">
        <v>10150</v>
      </c>
      <c r="M688" s="104">
        <v>2024</v>
      </c>
      <c r="N688" s="105" t="str">
        <f>VLOOKUP(Tabela2[[#This Row],[SIEMA]],Siema2025,17,FALSE)</f>
        <v>Vespertino</v>
      </c>
      <c r="O688" s="105" t="s">
        <v>9275</v>
      </c>
      <c r="P688" s="104" t="str">
        <f>VLOOKUP(Tabela2[[#This Row],[SIEMA]],Siema2025,21,FALSE)</f>
        <v>Outros - mineração</v>
      </c>
      <c r="Q688" s="104" t="s">
        <v>7127</v>
      </c>
      <c r="R688" s="104" t="str">
        <f>VLOOKUP(Tabela2[[#This Row],[SIEMA]],Siema2025,10,FALSE)</f>
        <v>Fragmentos de rocha e terra.</v>
      </c>
      <c r="S688" s="107" t="str">
        <f>IF(Q688="","", IF(Q688="NC","", IF(Q688="NE","", IF(Q688="NA","",IFERROR(VLOOKUP(Q688,[1]Produtos!$A$1:$C$2319,2,FALSE),"Não Cadastrado")))))</f>
        <v/>
      </c>
      <c r="T688" s="104" t="str">
        <f>VLOOKUP(Tabela2[[#This Row],[SIEMA]],Siema2025,11,FALSE)</f>
        <v/>
      </c>
      <c r="U688" s="104" t="str">
        <f>VLOOKUP(Tabela2[[#This Row],[SIEMA]],Siema2025,12,FALSE)</f>
        <v/>
      </c>
      <c r="V688" s="104" t="str">
        <f>IF(Q688="","",IF(ISNUMBER(Q688)=FALSE,"Não se aplica",IFERROR(VLOOKUP(Q688,Produtos!$A$1:$C$2319,3,FALSE),"Não Cadastrado")))</f>
        <v>Não se aplica</v>
      </c>
      <c r="W688" s="104" t="str">
        <f>VLOOKUP(Tabela2[[#This Row],[SIEMA]],Siema2025,10,FALSE)</f>
        <v>Fragmentos de rocha e terra.</v>
      </c>
      <c r="X688" s="113" t="str">
        <f>IF(Tabela2[[#This Row],[Origem do acidente]] = "Plataforma", "PREENCHER","NA")</f>
        <v>NA</v>
      </c>
      <c r="Y688" s="109" t="str">
        <f>IF(W688="","", IF(W688="NC","", IF(W688="NE","", IF(W688="NA","",IFERROR(VLOOKUP(W688,Produtos!$A$1:$C$2319,2,FALSE),"Não Cadastrado")))))</f>
        <v>Não Cadastrado</v>
      </c>
      <c r="Z688" s="104" t="str">
        <f>VLOOKUP(Tabela2[[#This Row],[SIEMA]],Siema2025,11,FALSE)</f>
        <v/>
      </c>
      <c r="AA688" s="104" t="str">
        <f>VLOOKUP(Tabela2[[#This Row],[SIEMA]],Siema2025,12,FALSE)</f>
        <v/>
      </c>
      <c r="AB688" s="104" t="str">
        <f>IF(W688="","",IF(ISNUMBER(W688)=FALSE,"Não se aplica",IFERROR(VLOOKUP(W688,Produtos!$A$1:$C$2319,3,FALSE),"Não Cadastrado")))</f>
        <v>Não se aplica</v>
      </c>
      <c r="AC688" s="104"/>
      <c r="AD688" s="108" t="str">
        <f>IF(Tabela2[[#This Row],[Origem do acidente]] = "Plataforma", "PREENCHER","NA")</f>
        <v>NA</v>
      </c>
      <c r="AE688" s="107" t="str">
        <f>IF(AC688="","", IF(AC688="NC","", IF(AC688="NE","", IF(AC688="NA","",IFERROR(VLOOKUP(AC688,Produtos!$A$1:$C$2319,2,FALSE),"Não Cadastrado")))))</f>
        <v/>
      </c>
      <c r="AF688" s="104"/>
      <c r="AG688" s="104"/>
      <c r="AH688" s="104" t="str">
        <f>IF(AC688="","",IF(ISNUMBER(AC688)=FALSE,"Não se aplica",IFERROR(VLOOKUP(AC688,Produtos!$A$1:$C$2319,3,FALSE),"Não Cadastrado")))</f>
        <v/>
      </c>
      <c r="AI688" s="104"/>
      <c r="AJ688" s="104" t="str">
        <f>VLOOKUP(Tabela2[[#This Row],[SIEMA]],Siema2025,26,FALSE)</f>
        <v>Durante desmonte de rocha</v>
      </c>
      <c r="AK688" s="107" t="s">
        <v>7974</v>
      </c>
      <c r="AL688" s="107"/>
      <c r="AM688" s="107"/>
      <c r="AN688" s="108" t="str">
        <f>VLOOKUP(Tabela2[[#This Row],[SIEMA]],Siema2025,51,FALSE)</f>
        <v/>
      </c>
      <c r="AO688" s="108" t="str">
        <f>VLOOKUP(Tabela2[[#This Row],[SIEMA]],Siema2025,53,FALSE)</f>
        <v/>
      </c>
      <c r="AP688" s="108" t="str">
        <f>VLOOKUP(Tabela2[[#This Row],[SIEMA]],Siema2025,55,FALSE)</f>
        <v/>
      </c>
      <c r="AQ688" s="108" t="str">
        <f>VLOOKUP(Tabela2[[#This Row],[SIEMA]],Siema2025,57,FALSE)</f>
        <v>X</v>
      </c>
      <c r="AR688" s="108" t="str">
        <f>VLOOKUP(Tabela2[[#This Row],[SIEMA]],Siema2025,59,FALSE)</f>
        <v/>
      </c>
      <c r="AS688" s="108" t="str">
        <f>VLOOKUP(Tabela2[[#This Row],[SIEMA]],Siema2025,61,FALSE)</f>
        <v/>
      </c>
      <c r="AT688" s="108" t="str">
        <f>VLOOKUP(Tabela2[[#This Row],[SIEMA]],Siema2025,63,FALSE)</f>
        <v/>
      </c>
      <c r="AU688" s="108" t="str">
        <f>VLOOKUP(Tabela2[[#This Row],[SIEMA]],Siema2025,65,FALSE)</f>
        <v/>
      </c>
      <c r="AV688" s="108" t="str">
        <f>VLOOKUP(Tabela2[[#This Row],[SIEMA]],Siema2025,67,FALSE)</f>
        <v/>
      </c>
      <c r="AW688" s="108" t="str">
        <f>VLOOKUP(Tabela2[[#This Row],[SIEMA]],Siema2025,69,FALSE)</f>
        <v/>
      </c>
      <c r="AX688" s="108" t="str">
        <f>VLOOKUP(Tabela2[[#This Row],[SIEMA]],Siema2025,71,FALSE)</f>
        <v/>
      </c>
      <c r="AY688" s="108" t="str">
        <f>VLOOKUP(Tabela2[[#This Row],[SIEMA]],Siema2025,73,FALSE)</f>
        <v/>
      </c>
      <c r="AZ688" s="108" t="str">
        <f>VLOOKUP(Tabela2[[#This Row],[SIEMA]],Siema2025,75,FALSE)</f>
        <v/>
      </c>
      <c r="BA688" s="108" t="str">
        <f>VLOOKUP(Tabela2[[#This Row],[SIEMA]],Siema2025,77,FALSE)</f>
        <v/>
      </c>
      <c r="BB688" s="108" t="str">
        <f>VLOOKUP(Tabela2[[#This Row],[SIEMA]],Siema2025,79,FALSE)</f>
        <v/>
      </c>
      <c r="BC688" s="108" t="str">
        <f>IF(Tabela2[[#This Row],[Outro(s) ]] = "X", "PREENCHER","NA")</f>
        <v>NA</v>
      </c>
      <c r="BD688" s="108" t="str">
        <f>VLOOKUP(Tabela2[[#This Row],[SIEMA]],Siema2025,82,FALSE)</f>
        <v/>
      </c>
      <c r="BE688" s="108" t="str">
        <f>VLOOKUP(Tabela2[[#This Row],[SIEMA]],Siema2025,81,FALSE)</f>
        <v/>
      </c>
      <c r="BF688" s="110" t="str">
        <f>VLOOKUP(Tabela2[[#This Row],[SIEMA]],Siema2025,28,FALSE)</f>
        <v/>
      </c>
      <c r="BG688" s="110"/>
      <c r="BH688" s="111" t="str">
        <f>VLOOKUP(Tabela2[[#This Row],[SIEMA]],Siema2025,29,FALSE)</f>
        <v/>
      </c>
      <c r="BI688" s="112" t="str">
        <f>VLOOKUP(Tabela2[[#This Row],[SIEMA]],Siema2025,107,FALSE)</f>
        <v>Não</v>
      </c>
      <c r="BJ688" s="107" t="s">
        <v>7113</v>
      </c>
      <c r="BK688" s="104" t="s">
        <v>2696</v>
      </c>
      <c r="BL688" s="168">
        <v>46041</v>
      </c>
      <c r="BM688" s="108">
        <f ca="1">IF(Tabela2[[#This Row],[Data de atendimento do Ibama (considerar o primeiro documento/ação)]]="",_xlfn.DAYS(TODAY(),J688),_xlfn.DAYS(Tabela2[[#This Row],[Data de atendimento do Ibama (considerar o primeiro documento/ação)]],J688))</f>
        <v>109</v>
      </c>
      <c r="BN688" s="108" t="str">
        <f>IF(Tabela2[[#This Row],[Atendido pelo Ibama ("Não" ou "Sim")]]="Não","Preencher", IF(Tabela2[[#This Row],[Atendido pelo Ibama ("Não" ou "Sim")]]="Sim","NA",""))</f>
        <v>NA</v>
      </c>
      <c r="BO688" s="114" t="s">
        <v>7184</v>
      </c>
      <c r="BP688" s="108" t="str">
        <f>IF(Tabela2[[#This Row],[Forma de atendimento (primeiro documento/ação)]]= "Outros (especificar)", "PREENCHER","NA")</f>
        <v>NA</v>
      </c>
      <c r="BQ688" s="106"/>
      <c r="BR688" s="108" t="str">
        <f>IF(Tabela2[[#This Row],[Equipe do Ibama foi a campo? Houve sobrevoo do Poseidon?]] = "Sim", "PREENCHER","NA")</f>
        <v>NA</v>
      </c>
      <c r="BS688" s="108" t="str">
        <f>IF(Tabela2[[#This Row],[Se sim, foi emitida Ordem de Emergência? (informações vinculada à coluna CK)]] = "Sim", "PREENCHER","NA")</f>
        <v>NA</v>
      </c>
      <c r="BT688" s="108" t="str">
        <f>IF(Tabela2[[#This Row],[Foi elaborado Relatório de Vistoria pelo Ibama? (informações vinculada à coluna CK)]] = "Sim", "PREENCHER","NA")</f>
        <v>NA</v>
      </c>
      <c r="BU688" s="108" t="s">
        <v>2696</v>
      </c>
      <c r="BV688" s="108" t="s">
        <v>123</v>
      </c>
      <c r="BW688" s="108" t="s">
        <v>2696</v>
      </c>
      <c r="BX688" s="106" t="s">
        <v>7116</v>
      </c>
      <c r="BY688" s="168"/>
      <c r="BZ688" s="104" t="str">
        <f>IF(Tabela2[[#This Row],[Data do documento de encerramento]]="NA","NA",IF(Tabela2[[#This Row],[Data do documento de encerramento]]="","Pendente de conclusão/ encerramento",_xlfn.DAYS(Tabela2[[#This Row],[Data do documento de encerramento]],J688)))</f>
        <v>Pendente de conclusão/ encerramento</v>
      </c>
      <c r="CA688" s="137"/>
      <c r="CB688" s="107"/>
      <c r="CC688" s="107"/>
      <c r="CD688" s="107"/>
      <c r="CE688" s="107"/>
      <c r="CF688" s="107"/>
    </row>
    <row r="689" spans="1:84" ht="30.75">
      <c r="A689" s="169">
        <v>202510925231</v>
      </c>
      <c r="B689" s="170" t="s">
        <v>10151</v>
      </c>
      <c r="C689" s="108" t="s">
        <v>7135</v>
      </c>
      <c r="D689" s="106" t="s">
        <v>637</v>
      </c>
      <c r="E689" s="239" t="s">
        <v>10152</v>
      </c>
      <c r="F689" s="106"/>
      <c r="G689" s="239" t="s">
        <v>10153</v>
      </c>
      <c r="H689" s="239" t="s">
        <v>10154</v>
      </c>
      <c r="I689" s="104" t="str">
        <f>VLOOKUP(Tabela2[[#This Row],[SIEMA]],Siema2025,19,FALSE)</f>
        <v>Campos</v>
      </c>
      <c r="J689" s="105">
        <f>VLOOKUP(Tabela2[[#This Row],[SIEMA]],Siema2025,2,FALSE)</f>
        <v>45933</v>
      </c>
      <c r="K689" s="105" t="str">
        <f>VLOOKUP(Tabela2[[#This Row],[SIEMA]],Siema2025,16,FALSE)</f>
        <v>Sexta</v>
      </c>
      <c r="L689" s="106" t="str">
        <f>IF(Tabela2[[#This Row],[Data]]="","Sem Informação",VLOOKUP(MONTH(Tabela2[[#This Row],[Data]]),'[1]Validação de dados'!$I$1:$J$13,2,0))</f>
        <v>Outubro</v>
      </c>
      <c r="M689" s="104">
        <f>YEAR(Tabela2[[#This Row],[Data]])</f>
        <v>2025</v>
      </c>
      <c r="N689" s="105" t="str">
        <f>VLOOKUP(Tabela2[[#This Row],[SIEMA]],Siema2025,17,FALSE)</f>
        <v>Vespertino</v>
      </c>
      <c r="O689" s="105" t="str">
        <f>VLOOKUP(Tabela2[[#This Row],[SIEMA]],Siema2025,5,FALSE)</f>
        <v>Plataforma</v>
      </c>
      <c r="P689" s="104" t="str">
        <f>VLOOKUP(Tabela2[[#This Row],[SIEMA]],Siema2025,21,FALSE)</f>
        <v/>
      </c>
      <c r="Q689" s="104">
        <v>1202</v>
      </c>
      <c r="R689" s="104" t="s">
        <v>252</v>
      </c>
      <c r="S689" s="107" t="s">
        <v>252</v>
      </c>
      <c r="T689" s="239">
        <v>2.24E-2</v>
      </c>
      <c r="U689" s="104" t="s">
        <v>7111</v>
      </c>
      <c r="V689" s="104">
        <f>IF(Q689="","",IF(ISNUMBER(Q689)=FALSE,"Não se aplica",IFERROR(VLOOKUP(Q689,Produtos!$A$1:$C$2319,3,FALSE),"Não Cadastrado")))</f>
        <v>3</v>
      </c>
      <c r="W689" s="104" t="str">
        <f>VLOOKUP(Tabela2[[#This Row],[SIEMA]],Siema2025,10,FALSE)</f>
        <v/>
      </c>
      <c r="X689" s="113"/>
      <c r="Y689" s="109" t="str">
        <f>IF(W689="","", IF(W689="NC","", IF(W689="NE","", IF(W689="NA","",IFERROR(VLOOKUP(W689,Produtos!$A$1:$C$2319,2,FALSE),"Não Cadastrado")))))</f>
        <v/>
      </c>
      <c r="Z689" s="104" t="str">
        <f>VLOOKUP(Tabela2[[#This Row],[SIEMA]],Siema2025,11,FALSE)</f>
        <v xml:space="preserve"> </v>
      </c>
      <c r="AA689" s="104" t="str">
        <f>VLOOKUP(Tabela2[[#This Row],[SIEMA]],Siema2025,12,FALSE)</f>
        <v xml:space="preserve"> </v>
      </c>
      <c r="AB689" s="104" t="str">
        <f>IF(W689="","",IF(ISNUMBER(W689)=FALSE,"Não se aplica",IFERROR(VLOOKUP(W689,Produtos!$A$1:$C$2319,3,FALSE),"Não Cadastrado")))</f>
        <v/>
      </c>
      <c r="AC689" s="104"/>
      <c r="AD689" s="108"/>
      <c r="AE689" s="107" t="str">
        <f>IF(AC689="","", IF(AC689="NC","", IF(AC689="NE","", IF(AC689="NA","",IFERROR(VLOOKUP(AC689,Produtos!$A$1:$C$2319,2,FALSE),"Não Cadastrado")))))</f>
        <v/>
      </c>
      <c r="AF689" s="104"/>
      <c r="AG689" s="104"/>
      <c r="AH689" s="104" t="str">
        <f>IF(AC689="","",IF(ISNUMBER(AC689)=FALSE,"Não se aplica",IFERROR(VLOOKUP(AC689,Produtos!$A$1:$C$2319,3,FALSE),"Não Cadastrado")))</f>
        <v/>
      </c>
      <c r="AI689" s="104"/>
      <c r="AJ689" s="104" t="str">
        <f>VLOOKUP(Tabela2[[#This Row],[SIEMA]],Siema2025,26,FALSE)</f>
        <v>Em investigação</v>
      </c>
      <c r="AK689" s="107" t="s">
        <v>7190</v>
      </c>
      <c r="AL689" s="107"/>
      <c r="AM689" s="107"/>
      <c r="AN689" s="108" t="str">
        <f>VLOOKUP(Tabela2[[#This Row],[SIEMA]],Siema2025,51,FALSE)</f>
        <v/>
      </c>
      <c r="AO689" s="108" t="str">
        <f>VLOOKUP(Tabela2[[#This Row],[SIEMA]],Siema2025,53,FALSE)</f>
        <v/>
      </c>
      <c r="AP689" s="108" t="str">
        <f>VLOOKUP(Tabela2[[#This Row],[SIEMA]],Siema2025,55,FALSE)</f>
        <v/>
      </c>
      <c r="AQ689" s="108" t="str">
        <f>VLOOKUP(Tabela2[[#This Row],[SIEMA]],Siema2025,57,FALSE)</f>
        <v/>
      </c>
      <c r="AR689" s="108" t="str">
        <f>VLOOKUP(Tabela2[[#This Row],[SIEMA]],Siema2025,59,FALSE)</f>
        <v/>
      </c>
      <c r="AS689" s="108" t="str">
        <f>VLOOKUP(Tabela2[[#This Row],[SIEMA]],Siema2025,61,FALSE)</f>
        <v>X</v>
      </c>
      <c r="AT689" s="108" t="str">
        <f>VLOOKUP(Tabela2[[#This Row],[SIEMA]],Siema2025,63,FALSE)</f>
        <v/>
      </c>
      <c r="AU689" s="108" t="str">
        <f>VLOOKUP(Tabela2[[#This Row],[SIEMA]],Siema2025,65,FALSE)</f>
        <v/>
      </c>
      <c r="AV689" s="108" t="str">
        <f>VLOOKUP(Tabela2[[#This Row],[SIEMA]],Siema2025,67,FALSE)</f>
        <v/>
      </c>
      <c r="AW689" s="108" t="str">
        <f>VLOOKUP(Tabela2[[#This Row],[SIEMA]],Siema2025,69,FALSE)</f>
        <v/>
      </c>
      <c r="AX689" s="108" t="str">
        <f>VLOOKUP(Tabela2[[#This Row],[SIEMA]],Siema2025,71,FALSE)</f>
        <v/>
      </c>
      <c r="AY689" s="108" t="str">
        <f>VLOOKUP(Tabela2[[#This Row],[SIEMA]],Siema2025,73,FALSE)</f>
        <v/>
      </c>
      <c r="AZ689" s="108" t="str">
        <f>VLOOKUP(Tabela2[[#This Row],[SIEMA]],Siema2025,75,FALSE)</f>
        <v/>
      </c>
      <c r="BA689" s="108" t="str">
        <f>VLOOKUP(Tabela2[[#This Row],[SIEMA]],Siema2025,77,FALSE)</f>
        <v/>
      </c>
      <c r="BB689" s="108" t="str">
        <f>VLOOKUP(Tabela2[[#This Row],[SIEMA]],Siema2025,79,FALSE)</f>
        <v/>
      </c>
      <c r="BC689" s="108" t="str">
        <f>IF(Tabela2[[#This Row],[Outro(s) ]] = "X", "PREENCHER","NA")</f>
        <v>NA</v>
      </c>
      <c r="BD689" s="108" t="str">
        <f>VLOOKUP(Tabela2[[#This Row],[SIEMA]],Siema2025,82,FALSE)</f>
        <v/>
      </c>
      <c r="BE689" s="108" t="str">
        <f>VLOOKUP(Tabela2[[#This Row],[SIEMA]],Siema2025,81,FALSE)</f>
        <v/>
      </c>
      <c r="BF689" s="110" t="str">
        <f>VLOOKUP(Tabela2[[#This Row],[SIEMA]],Siema2025,28,FALSE)</f>
        <v>PERENCO PETRÓLEO E GÁS DO BRASIL LTDA.</v>
      </c>
      <c r="BG689" s="110"/>
      <c r="BH689" s="111" t="str">
        <f>VLOOKUP(Tabela2[[#This Row],[SIEMA]],Siema2025,29,FALSE)</f>
        <v>09309027000135</v>
      </c>
      <c r="BI689" s="112" t="s">
        <v>2696</v>
      </c>
      <c r="BJ689" s="107" t="s">
        <v>7099</v>
      </c>
      <c r="BK689" s="104" t="s">
        <v>2696</v>
      </c>
      <c r="BL689" s="140">
        <v>45944</v>
      </c>
      <c r="BM689" s="108">
        <f ca="1">IF(Tabela2[[#This Row],[Data de atendimento do Ibama (considerar o primeiro documento/ação)]]="",_xlfn.DAYS(TODAY(),J689),_xlfn.DAYS(Tabela2[[#This Row],[Data de atendimento do Ibama (considerar o primeiro documento/ação)]],J689))</f>
        <v>11</v>
      </c>
      <c r="BN689" s="108" t="str">
        <f>IF(Tabela2[[#This Row],[Atendido pelo Ibama ("Não" ou "Sim")]]="Não","Preencher", IF(Tabela2[[#This Row],[Atendido pelo Ibama ("Não" ou "Sim")]]="Sim","NA",""))</f>
        <v>NA</v>
      </c>
      <c r="BO689" s="114" t="s">
        <v>7138</v>
      </c>
      <c r="BP689" s="108" t="str">
        <f>IF(Tabela2[[#This Row],[Forma de atendimento (primeiro documento/ação)]]= "Outros (especificar)", "PREENCHER","NA")</f>
        <v>NA</v>
      </c>
      <c r="BQ689" s="106" t="s">
        <v>123</v>
      </c>
      <c r="BR689" s="108" t="str">
        <f>IF(Tabela2[[#This Row],[Equipe do Ibama foi a campo? Houve sobrevoo do Poseidon?]] = "Sim", "PREENCHER","NA")</f>
        <v>NA</v>
      </c>
      <c r="BS689" s="108" t="str">
        <f>IF(Tabela2[[#This Row],[Se sim, foi emitida Ordem de Emergência? (informações vinculada à coluna CK)]] = "Sim", "PREENCHER","NA")</f>
        <v>NA</v>
      </c>
      <c r="BT689" s="108" t="s">
        <v>7101</v>
      </c>
      <c r="BU689" s="108" t="s">
        <v>2696</v>
      </c>
      <c r="BV689" s="108" t="s">
        <v>123</v>
      </c>
      <c r="BW689" s="108" t="s">
        <v>123</v>
      </c>
      <c r="BX689" s="106"/>
      <c r="BY689" s="106"/>
      <c r="BZ689" s="104" t="str">
        <f>IF(Tabela2[[#This Row],[Data do documento de encerramento]]="NA","NA",IF(Tabela2[[#This Row],[Data do documento de encerramento]]="","Pendente de conclusão/ encerramento",_xlfn.DAYS(Tabela2[[#This Row],[Data do documento de encerramento]],J689)))</f>
        <v>Pendente de conclusão/ encerramento</v>
      </c>
      <c r="CA689" s="107"/>
      <c r="CB689" s="107"/>
      <c r="CC689" s="107" t="s">
        <v>8383</v>
      </c>
      <c r="CD689" s="107" t="s">
        <v>7301</v>
      </c>
      <c r="CE689" s="107" t="s">
        <v>2696</v>
      </c>
      <c r="CF689" s="107" t="s">
        <v>7167</v>
      </c>
    </row>
    <row r="690" spans="1:84" ht="60.75">
      <c r="A690" s="182">
        <v>202510646815</v>
      </c>
      <c r="B690" s="171" t="s">
        <v>10155</v>
      </c>
      <c r="C690" s="108" t="s">
        <v>672</v>
      </c>
      <c r="D690" s="106" t="s">
        <v>637</v>
      </c>
      <c r="E690" s="106" t="s">
        <v>10156</v>
      </c>
      <c r="F690" s="106"/>
      <c r="G690" s="106" t="s">
        <v>10157</v>
      </c>
      <c r="H690" s="106" t="s">
        <v>10158</v>
      </c>
      <c r="I690" s="104" t="str">
        <f>VLOOKUP(Tabela2[[#This Row],[SIEMA]],Siema2025,19,FALSE)</f>
        <v>Santos</v>
      </c>
      <c r="J690" s="105">
        <f>VLOOKUP(Tabela2[[#This Row],[SIEMA]],Siema2025,2,FALSE)</f>
        <v>45934</v>
      </c>
      <c r="K690" s="105" t="str">
        <f>VLOOKUP(Tabela2[[#This Row],[SIEMA]],Siema2025,16,FALSE)</f>
        <v>Sábado</v>
      </c>
      <c r="L690" s="106" t="str">
        <f>IF(Tabela2[[#This Row],[Data]]="","Sem Informação",VLOOKUP(MONTH(Tabela2[[#This Row],[Data]]),'[1]Validação de dados'!$I$1:$J$13,2,0))</f>
        <v>Outubro</v>
      </c>
      <c r="M690" s="104">
        <f>YEAR(Tabela2[[#This Row],[Data]])</f>
        <v>2025</v>
      </c>
      <c r="N690" s="105" t="str">
        <f>VLOOKUP(Tabela2[[#This Row],[SIEMA]],Siema2025,17,FALSE)</f>
        <v>Vespertino</v>
      </c>
      <c r="O690" s="105" t="str">
        <f>VLOOKUP(Tabela2[[#This Row],[SIEMA]],Siema2025,5,FALSE)</f>
        <v>Plataforma</v>
      </c>
      <c r="P690" s="104" t="str">
        <f>VLOOKUP(Tabela2[[#This Row],[SIEMA]],Siema2025,21,FALSE)</f>
        <v>FPSO CIDADE DE MARICÁ</v>
      </c>
      <c r="Q690" s="104">
        <v>1267</v>
      </c>
      <c r="R690" s="104" t="s">
        <v>2043</v>
      </c>
      <c r="S690" s="107" t="str">
        <f>IF(Q690="","", IF(Q690="NC","", IF(Q690="NE","", IF(Q690="NA","",IFERROR(VLOOKUP(Q690,[1]Produtos!$A$1:$C$2319,2,FALSE),"Não Cadastrado")))))</f>
        <v>PETRÓLEO CRU</v>
      </c>
      <c r="T690" s="104">
        <v>5.9999999999999995E-4</v>
      </c>
      <c r="U690" s="104" t="s">
        <v>7111</v>
      </c>
      <c r="V690" s="104">
        <f>IF(Q690="","",IF(ISNUMBER(Q690)=FALSE,"Não se aplica",IFERROR(VLOOKUP(Q690,Produtos!$A$1:$C$2319,3,FALSE),"Não Cadastrado")))</f>
        <v>3</v>
      </c>
      <c r="W690" s="104"/>
      <c r="X690" s="113"/>
      <c r="Y690" s="109"/>
      <c r="Z690" s="104"/>
      <c r="AA690" s="104"/>
      <c r="AB690" s="104" t="str">
        <f>IF(W690="","",IF(ISNUMBER(W690)=FALSE,"Não se aplica",IFERROR(VLOOKUP(W690,Produtos!$A$1:$C$2319,3,FALSE),"Não Cadastrado")))</f>
        <v/>
      </c>
      <c r="AC690" s="104"/>
      <c r="AD690" s="108"/>
      <c r="AE690" s="107" t="str">
        <f>IF(AC690="","", IF(AC690="NC","", IF(AC690="NE","", IF(AC690="NA","",IFERROR(VLOOKUP(AC690,Produtos!$A$1:$C$2319,2,FALSE),"Não Cadastrado")))))</f>
        <v/>
      </c>
      <c r="AF690" s="104"/>
      <c r="AG690" s="104"/>
      <c r="AH690" s="104" t="str">
        <f>IF(AC690="","",IF(ISNUMBER(AC690)=FALSE,"Não se aplica",IFERROR(VLOOKUP(AC690,Produtos!$A$1:$C$2319,3,FALSE),"Não Cadastrado")))</f>
        <v/>
      </c>
      <c r="AI690" s="104"/>
      <c r="AJ690" s="104" t="str">
        <f>VLOOKUP(Tabela2[[#This Row],[SIEMA]],Siema2025,26,FALSE)</f>
        <v>Obstrução no filtro do header de bombordo do sistema de drenagem (V13-SP-120001), impedindo o escoamento.</v>
      </c>
      <c r="AK690" s="107" t="s">
        <v>7190</v>
      </c>
      <c r="AL690" s="107" t="s">
        <v>7234</v>
      </c>
      <c r="AM690" s="107" t="s">
        <v>7290</v>
      </c>
      <c r="AN690" s="108" t="str">
        <f>VLOOKUP(Tabela2[[#This Row],[SIEMA]],Siema2025,51,FALSE)</f>
        <v/>
      </c>
      <c r="AO690" s="108" t="str">
        <f>VLOOKUP(Tabela2[[#This Row],[SIEMA]],Siema2025,53,FALSE)</f>
        <v/>
      </c>
      <c r="AP690" s="108" t="str">
        <f>VLOOKUP(Tabela2[[#This Row],[SIEMA]],Siema2025,55,FALSE)</f>
        <v/>
      </c>
      <c r="AQ690" s="108" t="str">
        <f>VLOOKUP(Tabela2[[#This Row],[SIEMA]],Siema2025,57,FALSE)</f>
        <v/>
      </c>
      <c r="AR690" s="108" t="str">
        <f>VLOOKUP(Tabela2[[#This Row],[SIEMA]],Siema2025,59,FALSE)</f>
        <v/>
      </c>
      <c r="AS690" s="108" t="str">
        <f>VLOOKUP(Tabela2[[#This Row],[SIEMA]],Siema2025,61,FALSE)</f>
        <v>X</v>
      </c>
      <c r="AT690" s="108" t="str">
        <f>VLOOKUP(Tabela2[[#This Row],[SIEMA]],Siema2025,63,FALSE)</f>
        <v/>
      </c>
      <c r="AU690" s="108" t="str">
        <f>VLOOKUP(Tabela2[[#This Row],[SIEMA]],Siema2025,65,FALSE)</f>
        <v/>
      </c>
      <c r="AV690" s="108" t="str">
        <f>VLOOKUP(Tabela2[[#This Row],[SIEMA]],Siema2025,67,FALSE)</f>
        <v/>
      </c>
      <c r="AW690" s="108" t="str">
        <f>VLOOKUP(Tabela2[[#This Row],[SIEMA]],Siema2025,69,FALSE)</f>
        <v/>
      </c>
      <c r="AX690" s="108" t="str">
        <f>VLOOKUP(Tabela2[[#This Row],[SIEMA]],Siema2025,71,FALSE)</f>
        <v/>
      </c>
      <c r="AY690" s="108" t="str">
        <f>VLOOKUP(Tabela2[[#This Row],[SIEMA]],Siema2025,73,FALSE)</f>
        <v/>
      </c>
      <c r="AZ690" s="108" t="str">
        <f>VLOOKUP(Tabela2[[#This Row],[SIEMA]],Siema2025,75,FALSE)</f>
        <v/>
      </c>
      <c r="BA690" s="108" t="str">
        <f>VLOOKUP(Tabela2[[#This Row],[SIEMA]],Siema2025,77,FALSE)</f>
        <v/>
      </c>
      <c r="BB690" s="108" t="str">
        <f>VLOOKUP(Tabela2[[#This Row],[SIEMA]],Siema2025,79,FALSE)</f>
        <v/>
      </c>
      <c r="BC690" s="108" t="str">
        <f>IF(Tabela2[[#This Row],[Outro(s) ]] = "X", "PREENCHER","NA")</f>
        <v>NA</v>
      </c>
      <c r="BD690" s="108" t="str">
        <f>VLOOKUP(Tabela2[[#This Row],[SIEMA]],Siema2025,82,FALSE)</f>
        <v/>
      </c>
      <c r="BE690" s="108" t="str">
        <f>VLOOKUP(Tabela2[[#This Row],[SIEMA]],Siema2025,81,FALSE)</f>
        <v/>
      </c>
      <c r="BF690" s="110" t="str">
        <f>VLOOKUP(Tabela2[[#This Row],[SIEMA]],Siema2025,28,FALSE)</f>
        <v>Petrobras</v>
      </c>
      <c r="BG690" s="110"/>
      <c r="BH690" s="111">
        <v>33000167000101</v>
      </c>
      <c r="BI690" s="112" t="s">
        <v>2696</v>
      </c>
      <c r="BJ690" s="107" t="s">
        <v>7099</v>
      </c>
      <c r="BK690" s="104" t="s">
        <v>2696</v>
      </c>
      <c r="BL690" s="140">
        <v>45944</v>
      </c>
      <c r="BM690" s="108">
        <f ca="1">IF(Tabela2[[#This Row],[Data de atendimento do Ibama (considerar o primeiro documento/ação)]]="",_xlfn.DAYS(TODAY(),J690),_xlfn.DAYS(Tabela2[[#This Row],[Data de atendimento do Ibama (considerar o primeiro documento/ação)]],J690))</f>
        <v>10</v>
      </c>
      <c r="BN690" s="108" t="str">
        <f>IF(Tabela2[[#This Row],[Atendido pelo Ibama ("Não" ou "Sim")]]="Não","Preencher", IF(Tabela2[[#This Row],[Atendido pelo Ibama ("Não" ou "Sim")]]="Sim","NA",""))</f>
        <v>NA</v>
      </c>
      <c r="BO690" s="114" t="s">
        <v>7100</v>
      </c>
      <c r="BP690" s="108" t="str">
        <f>IF(Tabela2[[#This Row],[Forma de atendimento (primeiro documento/ação)]]= "Outros (especificar)", "PREENCHER","NA")</f>
        <v>NA</v>
      </c>
      <c r="BQ690" s="106" t="s">
        <v>123</v>
      </c>
      <c r="BR690" s="108" t="str">
        <f>IF(Tabela2[[#This Row],[Equipe do Ibama foi a campo? Houve sobrevoo do Poseidon?]] = "Sim", "PREENCHER","NA")</f>
        <v>NA</v>
      </c>
      <c r="BS690" s="108" t="str">
        <f>IF(Tabela2[[#This Row],[Se sim, foi emitida Ordem de Emergência? (informações vinculada à coluna CK)]] = "Sim", "PREENCHER","NA")</f>
        <v>NA</v>
      </c>
      <c r="BT690" s="108" t="s">
        <v>7101</v>
      </c>
      <c r="BU690" s="108" t="s">
        <v>123</v>
      </c>
      <c r="BV690" s="108" t="s">
        <v>123</v>
      </c>
      <c r="BW690" s="108" t="s">
        <v>123</v>
      </c>
      <c r="BX690" s="106" t="s">
        <v>7127</v>
      </c>
      <c r="BY690" s="140"/>
      <c r="BZ690" s="104" t="str">
        <f>IF(Tabela2[[#This Row],[Data do documento de encerramento]]="NA","NA",IF(Tabela2[[#This Row],[Data do documento de encerramento]]="","Pendente de conclusão/ encerramento",_xlfn.DAYS(Tabela2[[#This Row],[Data do documento de encerramento]],J690)))</f>
        <v>Pendente de conclusão/ encerramento</v>
      </c>
      <c r="CA690" s="107"/>
      <c r="CB690" s="107" t="s">
        <v>7158</v>
      </c>
      <c r="CC690" s="107" t="s">
        <v>7197</v>
      </c>
      <c r="CD690" s="107" t="s">
        <v>123</v>
      </c>
      <c r="CE690" s="107" t="s">
        <v>2696</v>
      </c>
      <c r="CF690" s="107" t="s">
        <v>7105</v>
      </c>
    </row>
    <row r="691" spans="1:84" ht="106.5" hidden="1">
      <c r="A691" s="169">
        <v>202510661216</v>
      </c>
      <c r="B691" s="118" t="s">
        <v>10159</v>
      </c>
      <c r="C691" s="108" t="str">
        <f>VLOOKUP(Tabela2[[#This Row],[SIEMA]],Siema2025,4,FALSE)</f>
        <v xml:space="preserve"> SP</v>
      </c>
      <c r="D691" s="106" t="str">
        <f>VLOOKUP(Tabela2[[#This Row],[SIEMA]],Siema2025,3,FALSE)</f>
        <v xml:space="preserve">Santos </v>
      </c>
      <c r="E691" s="106" t="s">
        <v>8043</v>
      </c>
      <c r="F691" s="106" t="s">
        <v>10160</v>
      </c>
      <c r="G691" s="106" t="s">
        <v>10161</v>
      </c>
      <c r="H691" s="106" t="s">
        <v>10162</v>
      </c>
      <c r="I691" s="104" t="s">
        <v>7114</v>
      </c>
      <c r="J691" s="105">
        <f>VLOOKUP(Tabela2[[#This Row],[SIEMA]],Siema2025,2,FALSE)</f>
        <v>45934</v>
      </c>
      <c r="K691" s="105" t="str">
        <f>VLOOKUP(Tabela2[[#This Row],[SIEMA]],Siema2025,16,FALSE)</f>
        <v>Sábado</v>
      </c>
      <c r="L691" s="106" t="str">
        <f>IF(Tabela2[[#This Row],[Data]]="","Sem Informação",VLOOKUP(MONTH(Tabela2[[#This Row],[Data]]),'[1]Validação de dados'!$I$1:$J$13,2,0))</f>
        <v>Outubro</v>
      </c>
      <c r="M691" s="104">
        <f>YEAR(Tabela2[[#This Row],[Data]])</f>
        <v>2025</v>
      </c>
      <c r="N691" s="105" t="str">
        <f>VLOOKUP(Tabela2[[#This Row],[SIEMA]],Siema2025,17,FALSE)</f>
        <v>Vespertino</v>
      </c>
      <c r="O691" s="105" t="str">
        <f>VLOOKUP(Tabela2[[#This Row],[SIEMA]],Siema2025,5,FALSE)</f>
        <v>Terminal/portos/ancoradouros/etc</v>
      </c>
      <c r="P691" s="104" t="str">
        <f>VLOOKUP(Tabela2[[#This Row],[SIEMA]],Siema2025,21,FALSE)</f>
        <v>Caminhão com problema mecânico, em operação no cais.</v>
      </c>
      <c r="Q691" s="104">
        <v>1202</v>
      </c>
      <c r="R691" s="104" t="str">
        <f>VLOOKUP(Tabela2[[#This Row],[SIEMA]],Siema2025,10,FALSE)</f>
        <v/>
      </c>
      <c r="S691" s="107" t="s">
        <v>10163</v>
      </c>
      <c r="T691" s="104" t="s">
        <v>9331</v>
      </c>
      <c r="U691" s="104" t="s">
        <v>7062</v>
      </c>
      <c r="V691" s="104">
        <f>IF(Q691="","",IF(ISNUMBER(Q691)=FALSE,"Não se aplica",IFERROR(VLOOKUP(Q691,Produtos!$A$1:$C$2319,3,FALSE),"Não Cadastrado")))</f>
        <v>3</v>
      </c>
      <c r="W691" s="104" t="str">
        <f>VLOOKUP(Tabela2[[#This Row],[SIEMA]],Siema2025,10,FALSE)</f>
        <v/>
      </c>
      <c r="X691" s="113"/>
      <c r="Y691" s="109" t="str">
        <f>IF(W691="","", IF(W691="NC","", IF(W691="NE","", IF(W691="NA","",IFERROR(VLOOKUP(W691,Produtos!$A$1:$C$2319,2,FALSE),"Não Cadastrado")))))</f>
        <v/>
      </c>
      <c r="Z691" s="104" t="str">
        <f>VLOOKUP(Tabela2[[#This Row],[SIEMA]],Siema2025,11,FALSE)</f>
        <v xml:space="preserve"> </v>
      </c>
      <c r="AA691" s="104" t="str">
        <f>VLOOKUP(Tabela2[[#This Row],[SIEMA]],Siema2025,12,FALSE)</f>
        <v xml:space="preserve"> </v>
      </c>
      <c r="AB691" s="104" t="str">
        <f>IF(W691="","",IF(ISNUMBER(W691)=FALSE,"Não se aplica",IFERROR(VLOOKUP(W691,Produtos!$A$1:$C$2319,3,FALSE),"Não Cadastrado")))</f>
        <v/>
      </c>
      <c r="AC691" s="104"/>
      <c r="AD691" s="108"/>
      <c r="AE691" s="107" t="str">
        <f>IF(AC691="","", IF(AC691="NC","", IF(AC691="NE","", IF(AC691="NA","",IFERROR(VLOOKUP(AC691,Produtos!$A$1:$C$2319,2,FALSE),"Não Cadastrado")))))</f>
        <v/>
      </c>
      <c r="AF691" s="104"/>
      <c r="AG691" s="104"/>
      <c r="AH691" s="104" t="str">
        <f>IF(AC691="","",IF(ISNUMBER(AC691)=FALSE,"Não se aplica",IFERROR(VLOOKUP(AC691,Produtos!$A$1:$C$2319,3,FALSE),"Não Cadastrado")))</f>
        <v/>
      </c>
      <c r="AI691" s="113"/>
      <c r="AJ691" s="104" t="str">
        <f>VLOOKUP(Tabela2[[#This Row],[SIEMA]],Siema2025,26,FALSE)</f>
        <v>Caminhão com problema mecânico, em operação no cais.</v>
      </c>
      <c r="AK691" s="107" t="s">
        <v>7112</v>
      </c>
      <c r="AL691" s="107"/>
      <c r="AM691" s="107"/>
      <c r="AN691" s="108" t="str">
        <f>VLOOKUP(Tabela2[[#This Row],[SIEMA]],Siema2025,51,FALSE)</f>
        <v/>
      </c>
      <c r="AO691" s="108" t="str">
        <f>VLOOKUP(Tabela2[[#This Row],[SIEMA]],Siema2025,53,FALSE)</f>
        <v/>
      </c>
      <c r="AP691" s="108" t="str">
        <f>VLOOKUP(Tabela2[[#This Row],[SIEMA]],Siema2025,55,FALSE)</f>
        <v/>
      </c>
      <c r="AQ691" s="108" t="str">
        <f>VLOOKUP(Tabela2[[#This Row],[SIEMA]],Siema2025,57,FALSE)</f>
        <v/>
      </c>
      <c r="AR691" s="108" t="str">
        <f>VLOOKUP(Tabela2[[#This Row],[SIEMA]],Siema2025,59,FALSE)</f>
        <v/>
      </c>
      <c r="AS691" s="108" t="str">
        <f>VLOOKUP(Tabela2[[#This Row],[SIEMA]],Siema2025,61,FALSE)</f>
        <v>X</v>
      </c>
      <c r="AT691" s="108" t="str">
        <f>VLOOKUP(Tabela2[[#This Row],[SIEMA]],Siema2025,63,FALSE)</f>
        <v/>
      </c>
      <c r="AU691" s="108" t="str">
        <f>VLOOKUP(Tabela2[[#This Row],[SIEMA]],Siema2025,65,FALSE)</f>
        <v/>
      </c>
      <c r="AV691" s="108" t="str">
        <f>VLOOKUP(Tabela2[[#This Row],[SIEMA]],Siema2025,67,FALSE)</f>
        <v/>
      </c>
      <c r="AW691" s="108" t="str">
        <f>VLOOKUP(Tabela2[[#This Row],[SIEMA]],Siema2025,69,FALSE)</f>
        <v/>
      </c>
      <c r="AX691" s="108" t="str">
        <f>VLOOKUP(Tabela2[[#This Row],[SIEMA]],Siema2025,71,FALSE)</f>
        <v/>
      </c>
      <c r="AY691" s="108" t="str">
        <f>VLOOKUP(Tabela2[[#This Row],[SIEMA]],Siema2025,73,FALSE)</f>
        <v/>
      </c>
      <c r="AZ691" s="108" t="str">
        <f>VLOOKUP(Tabela2[[#This Row],[SIEMA]],Siema2025,75,FALSE)</f>
        <v/>
      </c>
      <c r="BA691" s="108" t="str">
        <f>VLOOKUP(Tabela2[[#This Row],[SIEMA]],Siema2025,77,FALSE)</f>
        <v/>
      </c>
      <c r="BB691" s="108" t="str">
        <f>VLOOKUP(Tabela2[[#This Row],[SIEMA]],Siema2025,79,FALSE)</f>
        <v/>
      </c>
      <c r="BC691" s="108"/>
      <c r="BD691" s="108" t="str">
        <f>VLOOKUP(Tabela2[[#This Row],[SIEMA]],Siema2025,82,FALSE)</f>
        <v/>
      </c>
      <c r="BE691" s="108" t="str">
        <f>VLOOKUP(Tabela2[[#This Row],[SIEMA]],Siema2025,81,FALSE)</f>
        <v/>
      </c>
      <c r="BF691" s="110" t="str">
        <f>VLOOKUP(Tabela2[[#This Row],[SIEMA]],Siema2025,28,FALSE)</f>
        <v>COMPORTCE OPERADOR PORTUÁRIO CESARI LTDA.</v>
      </c>
      <c r="BG691" s="110"/>
      <c r="BH691" s="111" t="str">
        <f>VLOOKUP(Tabela2[[#This Row],[SIEMA]],Siema2025,29,FALSE)</f>
        <v>00288078000153</v>
      </c>
      <c r="BI691" s="112" t="s">
        <v>2696</v>
      </c>
      <c r="BJ691" s="107" t="s">
        <v>7099</v>
      </c>
      <c r="BK691" s="104" t="s">
        <v>123</v>
      </c>
      <c r="BL691" s="140"/>
      <c r="BM691" s="108">
        <f ca="1">IF(Tabela2[[#This Row],[Data de atendimento do Ibama (considerar o primeiro documento/ação)]]="",_xlfn.DAYS(TODAY(),J691),_xlfn.DAYS(Tabela2[[#This Row],[Data de atendimento do Ibama (considerar o primeiro documento/ação)]],J691))</f>
        <v>298</v>
      </c>
      <c r="BN691" s="108" t="s">
        <v>7469</v>
      </c>
      <c r="BO691" s="114" t="s">
        <v>637</v>
      </c>
      <c r="BP691" s="108" t="str">
        <f>IF(Tabela2[[#This Row],[Forma de atendimento (primeiro documento/ação)]]= "Outros (especificar)", "PREENCHER","NA")</f>
        <v>NA</v>
      </c>
      <c r="BQ691" s="106" t="s">
        <v>123</v>
      </c>
      <c r="BR691" s="108" t="str">
        <f>IF(Tabela2[[#This Row],[Equipe do Ibama foi a campo? Houve sobrevoo do Poseidon?]] = "Sim", "PREENCHER","NA")</f>
        <v>NA</v>
      </c>
      <c r="BS691" s="108" t="s">
        <v>7114</v>
      </c>
      <c r="BT691" s="108" t="s">
        <v>7101</v>
      </c>
      <c r="BU691" s="108" t="s">
        <v>123</v>
      </c>
      <c r="BV691" s="108" t="s">
        <v>123</v>
      </c>
      <c r="BW691" s="108" t="s">
        <v>123</v>
      </c>
      <c r="BX691" s="106" t="s">
        <v>7127</v>
      </c>
      <c r="BY691" s="140"/>
      <c r="BZ691" s="104" t="str">
        <f>IF(Tabela2[[#This Row],[Data do documento de encerramento]]="NA","NA",IF(Tabela2[[#This Row],[Data do documento de encerramento]]="","Pendente de conclusão/ encerramento",_xlfn.DAYS(Tabela2[[#This Row],[Data do documento de encerramento]],J691)))</f>
        <v>Pendente de conclusão/ encerramento</v>
      </c>
      <c r="CA691" s="107" t="s">
        <v>10164</v>
      </c>
      <c r="CB691" s="107"/>
      <c r="CC691" s="107"/>
      <c r="CD691" s="107"/>
      <c r="CE691" s="107"/>
      <c r="CF691" s="107"/>
    </row>
    <row r="692" spans="1:84" ht="30.75" hidden="1">
      <c r="A692" s="169">
        <v>202510654052</v>
      </c>
      <c r="B692" s="170" t="s">
        <v>10165</v>
      </c>
      <c r="C692" s="108" t="str">
        <f>VLOOKUP(Tabela2[[#This Row],[SIEMA]],Siema2025,4,FALSE)</f>
        <v xml:space="preserve"> SP</v>
      </c>
      <c r="D692" s="106" t="str">
        <f>VLOOKUP(Tabela2[[#This Row],[SIEMA]],Siema2025,3,FALSE)</f>
        <v xml:space="preserve">Jales </v>
      </c>
      <c r="E692" s="106" t="str">
        <f>VLOOKUP(Tabela2[[#This Row],[SIEMA]],Siema2025,20,FALSE)</f>
        <v>km 373+500</v>
      </c>
      <c r="F692" s="106" t="s">
        <v>10166</v>
      </c>
      <c r="G692" s="106" t="s">
        <v>10167</v>
      </c>
      <c r="H692" s="106" t="s">
        <v>10168</v>
      </c>
      <c r="I692" s="104" t="s">
        <v>7114</v>
      </c>
      <c r="J692" s="105">
        <f>VLOOKUP(Tabela2[[#This Row],[SIEMA]],Siema2025,2,FALSE)</f>
        <v>45936</v>
      </c>
      <c r="K692" s="105" t="str">
        <f>VLOOKUP(Tabela2[[#This Row],[SIEMA]],Siema2025,16,FALSE)</f>
        <v>Segunda</v>
      </c>
      <c r="L692" s="106" t="str">
        <f>IF(Tabela2[[#This Row],[Data]]="","Sem Informação",VLOOKUP(MONTH(Tabela2[[#This Row],[Data]]),'[1]Validação de dados'!$I$1:$J$13,2,0))</f>
        <v>Outubro</v>
      </c>
      <c r="M692" s="104">
        <f>YEAR(Tabela2[[#This Row],[Data]])</f>
        <v>2025</v>
      </c>
      <c r="N692" s="105" t="str">
        <f>VLOOKUP(Tabela2[[#This Row],[SIEMA]],Siema2025,17,FALSE)</f>
        <v>Matutino</v>
      </c>
      <c r="O692" s="105" t="str">
        <f>VLOOKUP(Tabela2[[#This Row],[SIEMA]],Siema2025,5,FALSE)</f>
        <v>Ferrovia</v>
      </c>
      <c r="P692" s="104" t="str">
        <f>VLOOKUP(Tabela2[[#This Row],[SIEMA]],Siema2025,21,FALSE)</f>
        <v>Trem L84 na região de ZJA (Jales) , carregado com celulose, no pátio de Jales veio a descarrilar 2 locomotivas e 3 vagões.</v>
      </c>
      <c r="Q692" s="104" t="s">
        <v>7127</v>
      </c>
      <c r="R692" s="104" t="s">
        <v>7127</v>
      </c>
      <c r="S692" s="107" t="s">
        <v>8600</v>
      </c>
      <c r="T692" s="104">
        <v>160</v>
      </c>
      <c r="U692" s="104" t="s">
        <v>7121</v>
      </c>
      <c r="V692" s="104" t="s">
        <v>7127</v>
      </c>
      <c r="W692" s="104" t="str">
        <f>VLOOKUP(Tabela2[[#This Row],[SIEMA]],Siema2025,10,FALSE)</f>
        <v/>
      </c>
      <c r="X692" s="113" t="str">
        <f>IF(Tabela2[[#This Row],[Origem do acidente]] = "Plataforma", "PREENCHER","NA")</f>
        <v>NA</v>
      </c>
      <c r="Y692" s="109" t="str">
        <f>IF(W692="","", IF(W692="NC","", IF(W692="NE","", IF(W692="NA","",IFERROR(VLOOKUP(W692,Produtos!$A$1:$C$2319,2,FALSE),"Não Cadastrado")))))</f>
        <v/>
      </c>
      <c r="Z692" s="104" t="str">
        <f>VLOOKUP(Tabela2[[#This Row],[SIEMA]],Siema2025,11,FALSE)</f>
        <v xml:space="preserve"> </v>
      </c>
      <c r="AA692" s="104" t="str">
        <f>VLOOKUP(Tabela2[[#This Row],[SIEMA]],Siema2025,12,FALSE)</f>
        <v xml:space="preserve"> </v>
      </c>
      <c r="AB692" s="104" t="str">
        <f>IF(W692="","",IF(ISNUMBER(W692)=FALSE,"Não se aplica",IFERROR(VLOOKUP(W692,Produtos!$A$1:$C$2319,3,FALSE),"Não Cadastrado")))</f>
        <v/>
      </c>
      <c r="AC692" s="104"/>
      <c r="AD692" s="108"/>
      <c r="AE692" s="107" t="str">
        <f>IF(AC692="","", IF(AC692="NC","", IF(AC692="NE","", IF(AC692="NA","",IFERROR(VLOOKUP(AC692,Produtos!$A$1:$C$2319,2,FALSE),"Não Cadastrado")))))</f>
        <v/>
      </c>
      <c r="AF692" s="104"/>
      <c r="AG692" s="104"/>
      <c r="AH692" s="104" t="str">
        <f>IF(AC692="","",IF(ISNUMBER(AC692)=FALSE,"Não se aplica",IFERROR(VLOOKUP(AC692,Produtos!$A$1:$C$2319,3,FALSE),"Não Cadastrado")))</f>
        <v/>
      </c>
      <c r="AI692" s="104"/>
      <c r="AJ692" s="104" t="str">
        <f>VLOOKUP(Tabela2[[#This Row],[SIEMA]],Siema2025,26,FALSE)</f>
        <v>Em sindicância</v>
      </c>
      <c r="AK692" s="107" t="s">
        <v>7250</v>
      </c>
      <c r="AL692" s="107"/>
      <c r="AM692" s="107"/>
      <c r="AN692" s="108" t="str">
        <f>VLOOKUP(Tabela2[[#This Row],[SIEMA]],Siema2025,51,FALSE)</f>
        <v/>
      </c>
      <c r="AO692" s="108" t="str">
        <f>VLOOKUP(Tabela2[[#This Row],[SIEMA]],Siema2025,53,FALSE)</f>
        <v/>
      </c>
      <c r="AP692" s="108" t="str">
        <f>VLOOKUP(Tabela2[[#This Row],[SIEMA]],Siema2025,55,FALSE)</f>
        <v/>
      </c>
      <c r="AQ692" s="108" t="str">
        <f>VLOOKUP(Tabela2[[#This Row],[SIEMA]],Siema2025,57,FALSE)</f>
        <v/>
      </c>
      <c r="AR692" s="108" t="str">
        <f>VLOOKUP(Tabela2[[#This Row],[SIEMA]],Siema2025,59,FALSE)</f>
        <v/>
      </c>
      <c r="AS692" s="108" t="str">
        <f>VLOOKUP(Tabela2[[#This Row],[SIEMA]],Siema2025,61,FALSE)</f>
        <v/>
      </c>
      <c r="AT692" s="108" t="str">
        <f>VLOOKUP(Tabela2[[#This Row],[SIEMA]],Siema2025,63,FALSE)</f>
        <v/>
      </c>
      <c r="AU692" s="108" t="s">
        <v>7132</v>
      </c>
      <c r="AV692" s="108" t="str">
        <f>VLOOKUP(Tabela2[[#This Row],[SIEMA]],Siema2025,67,FALSE)</f>
        <v/>
      </c>
      <c r="AW692" s="108" t="str">
        <f>VLOOKUP(Tabela2[[#This Row],[SIEMA]],Siema2025,69,FALSE)</f>
        <v/>
      </c>
      <c r="AX692" s="108" t="str">
        <f>VLOOKUP(Tabela2[[#This Row],[SIEMA]],Siema2025,71,FALSE)</f>
        <v/>
      </c>
      <c r="AY692" s="108" t="str">
        <f>VLOOKUP(Tabela2[[#This Row],[SIEMA]],Siema2025,73,FALSE)</f>
        <v/>
      </c>
      <c r="AZ692" s="108" t="str">
        <f>VLOOKUP(Tabela2[[#This Row],[SIEMA]],Siema2025,75,FALSE)</f>
        <v/>
      </c>
      <c r="BA692" s="108" t="str">
        <f>VLOOKUP(Tabela2[[#This Row],[SIEMA]],Siema2025,77,FALSE)</f>
        <v/>
      </c>
      <c r="BB692" s="108" t="str">
        <f>VLOOKUP(Tabela2[[#This Row],[SIEMA]],Siema2025,79,FALSE)</f>
        <v/>
      </c>
      <c r="BC692" s="108" t="str">
        <f>IF(Tabela2[[#This Row],[Outro(s) ]] = "X", "PREENCHER","NA")</f>
        <v>NA</v>
      </c>
      <c r="BD692" s="108"/>
      <c r="BE692" s="108" t="str">
        <f>VLOOKUP(Tabela2[[#This Row],[SIEMA]],Siema2025,81,FALSE)</f>
        <v/>
      </c>
      <c r="BF692" s="110" t="s">
        <v>3066</v>
      </c>
      <c r="BG692" s="110" t="s">
        <v>7123</v>
      </c>
      <c r="BH692" s="111" t="str">
        <f>VLOOKUP(Tabela2[[#This Row],[SIEMA]],Siema2025,29,FALSE)</f>
        <v/>
      </c>
      <c r="BI692" s="112" t="str">
        <f>VLOOKUP(Tabela2[[#This Row],[SIEMA]],Siema2025,107,FALSE)</f>
        <v>Não</v>
      </c>
      <c r="BJ692" s="107" t="s">
        <v>7099</v>
      </c>
      <c r="BK692" s="104" t="s">
        <v>2696</v>
      </c>
      <c r="BL692" s="140">
        <v>45939</v>
      </c>
      <c r="BM692" s="108">
        <f ca="1">IF(Tabela2[[#This Row],[Data de atendimento do Ibama (considerar o primeiro documento/ação)]]="",_xlfn.DAYS(TODAY(),J692),_xlfn.DAYS(Tabela2[[#This Row],[Data de atendimento do Ibama (considerar o primeiro documento/ação)]],J692))</f>
        <v>3</v>
      </c>
      <c r="BN692" s="108" t="str">
        <f>IF(Tabela2[[#This Row],[Atendido pelo Ibama ("Não" ou "Sim")]]="Não","Preencher", IF(Tabela2[[#This Row],[Atendido pelo Ibama ("Não" ou "Sim")]]="Sim","NA",""))</f>
        <v>NA</v>
      </c>
      <c r="BO692" s="114" t="s">
        <v>7100</v>
      </c>
      <c r="BP692" s="108" t="str">
        <f>IF(Tabela2[[#This Row],[Forma de atendimento (primeiro documento/ação)]]= "Outros (especificar)", "PREENCHER","NA")</f>
        <v>NA</v>
      </c>
      <c r="BQ692" s="106" t="s">
        <v>2696</v>
      </c>
      <c r="BR692" s="108" t="s">
        <v>123</v>
      </c>
      <c r="BS692" s="108" t="s">
        <v>2696</v>
      </c>
      <c r="BT692" s="108" t="s">
        <v>7101</v>
      </c>
      <c r="BU692" s="108" t="s">
        <v>2696</v>
      </c>
      <c r="BV692" s="108" t="s">
        <v>123</v>
      </c>
      <c r="BW692" s="108" t="s">
        <v>2696</v>
      </c>
      <c r="BX692" s="106" t="s">
        <v>7102</v>
      </c>
      <c r="BY692" s="140">
        <v>46113</v>
      </c>
      <c r="BZ692" s="104">
        <f>IF(Tabela2[[#This Row],[Data do documento de encerramento]]="NA","NA",IF(Tabela2[[#This Row],[Data do documento de encerramento]]="","Pendente de conclusão/ encerramento",_xlfn.DAYS(Tabela2[[#This Row],[Data do documento de encerramento]],J692)))</f>
        <v>177</v>
      </c>
      <c r="CA692" s="107" t="s">
        <v>8989</v>
      </c>
      <c r="CB692" s="107"/>
      <c r="CC692" s="115"/>
      <c r="CD692" s="107"/>
      <c r="CE692" s="107"/>
      <c r="CF692" s="107"/>
    </row>
    <row r="693" spans="1:84" ht="30.75" hidden="1">
      <c r="A693" s="169">
        <v>202510732404</v>
      </c>
      <c r="B693" s="170" t="s">
        <v>10169</v>
      </c>
      <c r="C693" s="108" t="str">
        <f>VLOOKUP(Tabela2[[#This Row],[SIEMA]],Siema2025,4,FALSE)</f>
        <v xml:space="preserve"> MT</v>
      </c>
      <c r="D693" s="106" t="str">
        <f>VLOOKUP(Tabela2[[#This Row],[SIEMA]],Siema2025,3,FALSE)</f>
        <v xml:space="preserve">Rondonópolis </v>
      </c>
      <c r="E693" s="106" t="str">
        <f>VLOOKUP(Tabela2[[#This Row],[SIEMA]],Siema2025,20,FALSE)</f>
        <v/>
      </c>
      <c r="F693" s="106" t="s">
        <v>10170</v>
      </c>
      <c r="G693" s="106" t="s">
        <v>10171</v>
      </c>
      <c r="H693" s="106" t="s">
        <v>10172</v>
      </c>
      <c r="I693" s="104" t="s">
        <v>7114</v>
      </c>
      <c r="J693" s="105">
        <f>VLOOKUP(Tabela2[[#This Row],[SIEMA]],Siema2025,2,FALSE)</f>
        <v>45936</v>
      </c>
      <c r="K693" s="105" t="str">
        <f>VLOOKUP(Tabela2[[#This Row],[SIEMA]],Siema2025,16,FALSE)</f>
        <v>Segunda</v>
      </c>
      <c r="L693" s="106" t="str">
        <f>IF(Tabela2[[#This Row],[Data]]="","Sem Informação",VLOOKUP(MONTH(Tabela2[[#This Row],[Data]]),'[1]Validação de dados'!$I$1:$J$13,2,0))</f>
        <v>Outubro</v>
      </c>
      <c r="M693" s="104">
        <f>YEAR(Tabela2[[#This Row],[Data]])</f>
        <v>2025</v>
      </c>
      <c r="N693" s="105" t="str">
        <f>VLOOKUP(Tabela2[[#This Row],[SIEMA]],Siema2025,17,FALSE)</f>
        <v>Matutino</v>
      </c>
      <c r="O693" s="105" t="str">
        <f>VLOOKUP(Tabela2[[#This Row],[SIEMA]],Siema2025,5,FALSE)</f>
        <v>Ferrovia</v>
      </c>
      <c r="P693" s="104" t="str">
        <f>VLOOKUP(Tabela2[[#This Row],[SIEMA]],Siema2025,21,FALSE)</f>
        <v>Vazamento de grãos de milho proveniente de um vagão ferroviário, ocorrido sobre a via permanente da Rumo, no trecho compreendido entre os quilômetros 693+000 e 693+300.</v>
      </c>
      <c r="Q693" s="104" t="s">
        <v>7127</v>
      </c>
      <c r="R693" s="104" t="s">
        <v>7127</v>
      </c>
      <c r="S693" s="107" t="s">
        <v>365</v>
      </c>
      <c r="T693" s="104" t="s">
        <v>8196</v>
      </c>
      <c r="U693" s="104" t="str">
        <f>VLOOKUP(Tabela2[[#This Row],[SIEMA]],Siema2025,12,FALSE)</f>
        <v xml:space="preserve"> </v>
      </c>
      <c r="V693" s="104" t="s">
        <v>7127</v>
      </c>
      <c r="W693" s="104" t="str">
        <f>VLOOKUP(Tabela2[[#This Row],[SIEMA]],Siema2025,10,FALSE)</f>
        <v/>
      </c>
      <c r="X693" s="113"/>
      <c r="Y693" s="109" t="str">
        <f>IF(W693="","", IF(W693="NC","", IF(W693="NE","", IF(W693="NA","",IFERROR(VLOOKUP(W693,Produtos!$A$1:$C$2319,2,FALSE),"Não Cadastrado")))))</f>
        <v/>
      </c>
      <c r="Z693" s="104" t="str">
        <f>VLOOKUP(Tabela2[[#This Row],[SIEMA]],Siema2025,11,FALSE)</f>
        <v xml:space="preserve"> </v>
      </c>
      <c r="AA693" s="104" t="str">
        <f>VLOOKUP(Tabela2[[#This Row],[SIEMA]],Siema2025,12,FALSE)</f>
        <v xml:space="preserve"> </v>
      </c>
      <c r="AB693" s="104" t="str">
        <f>IF(W693="","",IF(ISNUMBER(W693)=FALSE,"Não se aplica",IFERROR(VLOOKUP(W693,Produtos!$A$1:$C$2319,3,FALSE),"Não Cadastrado")))</f>
        <v/>
      </c>
      <c r="AC693" s="104"/>
      <c r="AD693" s="108"/>
      <c r="AE693" s="107" t="str">
        <f>IF(AC693="","", IF(AC693="NC","", IF(AC693="NE","", IF(AC693="NA","",IFERROR(VLOOKUP(AC693,Produtos!$A$1:$C$2319,2,FALSE),"Não Cadastrado")))))</f>
        <v/>
      </c>
      <c r="AF693" s="104"/>
      <c r="AG693" s="104"/>
      <c r="AH693" s="104" t="str">
        <f>IF(AC693="","",IF(ISNUMBER(AC693)=FALSE,"Não se aplica",IFERROR(VLOOKUP(AC693,Produtos!$A$1:$C$2319,3,FALSE),"Não Cadastrado")))</f>
        <v/>
      </c>
      <c r="AI693" s="104"/>
      <c r="AJ693" s="104" t="str">
        <f>VLOOKUP(Tabela2[[#This Row],[SIEMA]],Siema2025,26,FALSE)</f>
        <v>As causas do vazamento ainda estão sendo investigadas pelo setor responsável da Rumo.</v>
      </c>
      <c r="AK693" s="107" t="s">
        <v>7250</v>
      </c>
      <c r="AL693" s="107"/>
      <c r="AM693" s="107"/>
      <c r="AN693" s="108" t="str">
        <f>VLOOKUP(Tabela2[[#This Row],[SIEMA]],Siema2025,51,FALSE)</f>
        <v/>
      </c>
      <c r="AO693" s="108" t="str">
        <f>VLOOKUP(Tabela2[[#This Row],[SIEMA]],Siema2025,53,FALSE)</f>
        <v/>
      </c>
      <c r="AP693" s="108" t="str">
        <f>VLOOKUP(Tabela2[[#This Row],[SIEMA]],Siema2025,55,FALSE)</f>
        <v/>
      </c>
      <c r="AQ693" s="108" t="str">
        <f>VLOOKUP(Tabela2[[#This Row],[SIEMA]],Siema2025,57,FALSE)</f>
        <v/>
      </c>
      <c r="AR693" s="108" t="str">
        <f>VLOOKUP(Tabela2[[#This Row],[SIEMA]],Siema2025,59,FALSE)</f>
        <v/>
      </c>
      <c r="AS693" s="108" t="str">
        <f>VLOOKUP(Tabela2[[#This Row],[SIEMA]],Siema2025,61,FALSE)</f>
        <v/>
      </c>
      <c r="AT693" s="108" t="str">
        <f>VLOOKUP(Tabela2[[#This Row],[SIEMA]],Siema2025,63,FALSE)</f>
        <v/>
      </c>
      <c r="AU693" s="108" t="str">
        <f>VLOOKUP(Tabela2[[#This Row],[SIEMA]],Siema2025,65,FALSE)</f>
        <v>X</v>
      </c>
      <c r="AV693" s="108" t="str">
        <f>VLOOKUP(Tabela2[[#This Row],[SIEMA]],Siema2025,67,FALSE)</f>
        <v/>
      </c>
      <c r="AW693" s="108" t="str">
        <f>VLOOKUP(Tabela2[[#This Row],[SIEMA]],Siema2025,69,FALSE)</f>
        <v/>
      </c>
      <c r="AX693" s="108" t="str">
        <f>VLOOKUP(Tabela2[[#This Row],[SIEMA]],Siema2025,71,FALSE)</f>
        <v/>
      </c>
      <c r="AY693" s="108" t="str">
        <f>VLOOKUP(Tabela2[[#This Row],[SIEMA]],Siema2025,73,FALSE)</f>
        <v/>
      </c>
      <c r="AZ693" s="108" t="str">
        <f>VLOOKUP(Tabela2[[#This Row],[SIEMA]],Siema2025,75,FALSE)</f>
        <v/>
      </c>
      <c r="BA693" s="108" t="str">
        <f>VLOOKUP(Tabela2[[#This Row],[SIEMA]],Siema2025,77,FALSE)</f>
        <v/>
      </c>
      <c r="BB693" s="108" t="str">
        <f>VLOOKUP(Tabela2[[#This Row],[SIEMA]],Siema2025,79,FALSE)</f>
        <v/>
      </c>
      <c r="BC693" s="108" t="str">
        <f>IF(Tabela2[[#This Row],[Outro(s) ]] = "X", "PREENCHER","NA")</f>
        <v>NA</v>
      </c>
      <c r="BD693" s="108" t="str">
        <f>VLOOKUP(Tabela2[[#This Row],[SIEMA]],Siema2025,82,FALSE)</f>
        <v/>
      </c>
      <c r="BE693" s="108" t="str">
        <f>VLOOKUP(Tabela2[[#This Row],[SIEMA]],Siema2025,81,FALSE)</f>
        <v/>
      </c>
      <c r="BF693" s="110" t="s">
        <v>3066</v>
      </c>
      <c r="BG693" s="110" t="s">
        <v>8694</v>
      </c>
      <c r="BH693" s="111" t="str">
        <f>VLOOKUP(Tabela2[[#This Row],[SIEMA]],Siema2025,29,FALSE)</f>
        <v>24962466000136</v>
      </c>
      <c r="BI693" s="112" t="str">
        <f>VLOOKUP(Tabela2[[#This Row],[SIEMA]],Siema2025,107,FALSE)</f>
        <v>Não</v>
      </c>
      <c r="BJ693" s="107" t="s">
        <v>7099</v>
      </c>
      <c r="BK693" s="104" t="s">
        <v>2696</v>
      </c>
      <c r="BL693" s="140">
        <v>46002</v>
      </c>
      <c r="BM693" s="108">
        <f ca="1">IF(Tabela2[[#This Row],[Data de atendimento do Ibama (considerar o primeiro documento/ação)]]="",_xlfn.DAYS(TODAY(),J693),_xlfn.DAYS(Tabela2[[#This Row],[Data de atendimento do Ibama (considerar o primeiro documento/ação)]],J693))</f>
        <v>66</v>
      </c>
      <c r="BN693" s="108" t="str">
        <f>IF(Tabela2[[#This Row],[Atendido pelo Ibama ("Não" ou "Sim")]]="Não","Preencher", IF(Tabela2[[#This Row],[Atendido pelo Ibama ("Não" ou "Sim")]]="Sim","NA",""))</f>
        <v>NA</v>
      </c>
      <c r="BO693" s="114" t="s">
        <v>7124</v>
      </c>
      <c r="BP693" s="108" t="s">
        <v>9515</v>
      </c>
      <c r="BQ693" s="106" t="s">
        <v>2696</v>
      </c>
      <c r="BR693" s="108" t="s">
        <v>2696</v>
      </c>
      <c r="BS693" s="108" t="s">
        <v>123</v>
      </c>
      <c r="BT693" s="108" t="s">
        <v>7101</v>
      </c>
      <c r="BU693" s="108" t="s">
        <v>123</v>
      </c>
      <c r="BV693" s="108" t="s">
        <v>123</v>
      </c>
      <c r="BW693" s="108" t="s">
        <v>123</v>
      </c>
      <c r="BX693" s="106" t="s">
        <v>7127</v>
      </c>
      <c r="BY693" s="140"/>
      <c r="BZ693" s="104" t="str">
        <f>IF(Tabela2[[#This Row],[Data do documento de encerramento]]="NA","NA",IF(Tabela2[[#This Row],[Data do documento de encerramento]]="","Pendente de conclusão/ encerramento",_xlfn.DAYS(Tabela2[[#This Row],[Data do documento de encerramento]],J693)))</f>
        <v>Pendente de conclusão/ encerramento</v>
      </c>
      <c r="CA693" s="107" t="s">
        <v>7867</v>
      </c>
      <c r="CB693" s="107"/>
      <c r="CC693" s="107"/>
      <c r="CD693" s="107"/>
      <c r="CE693" s="107"/>
      <c r="CF693" s="107"/>
    </row>
    <row r="694" spans="1:84" ht="30.75">
      <c r="A694" s="169">
        <v>202510764836</v>
      </c>
      <c r="B694" s="118" t="s">
        <v>10173</v>
      </c>
      <c r="C694" s="108" t="s">
        <v>7947</v>
      </c>
      <c r="D694" s="106" t="s">
        <v>637</v>
      </c>
      <c r="E694" s="106" t="s">
        <v>10174</v>
      </c>
      <c r="F694" s="106"/>
      <c r="G694" s="106" t="s">
        <v>10175</v>
      </c>
      <c r="H694" s="106" t="s">
        <v>10176</v>
      </c>
      <c r="I694" s="104" t="s">
        <v>7223</v>
      </c>
      <c r="J694" s="105">
        <f>VLOOKUP(Tabela2[[#This Row],[SIEMA]],Siema2025,2,FALSE)</f>
        <v>45937</v>
      </c>
      <c r="K694" s="105" t="str">
        <f>VLOOKUP(Tabela2[[#This Row],[SIEMA]],Siema2025,16,FALSE)</f>
        <v>Terça</v>
      </c>
      <c r="L694" s="106" t="str">
        <f>IF(Tabela2[[#This Row],[Data]]="","Sem Informação",VLOOKUP(MONTH(Tabela2[[#This Row],[Data]]),'[1]Validação de dados'!$I$1:$J$13,2,0))</f>
        <v>Outubro</v>
      </c>
      <c r="M694" s="104">
        <f>YEAR(Tabela2[[#This Row],[Data]])</f>
        <v>2025</v>
      </c>
      <c r="N694" s="105" t="str">
        <f>VLOOKUP(Tabela2[[#This Row],[SIEMA]],Siema2025,17,FALSE)</f>
        <v>Vespertino</v>
      </c>
      <c r="O694" s="105" t="s">
        <v>111</v>
      </c>
      <c r="P694" s="104" t="str">
        <f>VLOOKUP(Tabela2[[#This Row],[SIEMA]],Siema2025,21,FALSE)</f>
        <v>poço 7-GA-31D-SES</v>
      </c>
      <c r="Q694" s="104" t="s">
        <v>7094</v>
      </c>
      <c r="R694" s="104" t="s">
        <v>8311</v>
      </c>
      <c r="S694" s="104" t="s">
        <v>8064</v>
      </c>
      <c r="T694" s="104" t="s">
        <v>10177</v>
      </c>
      <c r="U694" s="104" t="s">
        <v>7111</v>
      </c>
      <c r="V694" s="104" t="str">
        <f>IF(Q694="","",IF(ISNUMBER(Q694)=FALSE,"Não se aplica",IFERROR(VLOOKUP(Q694,Produtos!$A$1:$C$2319,3,FALSE),"Não Cadastrado")))</f>
        <v>Não se aplica</v>
      </c>
      <c r="W694" s="104" t="str">
        <f>VLOOKUP(Tabela2[[#This Row],[SIEMA]],Siema2025,10,FALSE)</f>
        <v/>
      </c>
      <c r="X694" s="113"/>
      <c r="Y694" s="109" t="str">
        <f>IF(W694="","", IF(W694="NC","", IF(W694="NE","", IF(W694="NA","",IFERROR(VLOOKUP(W694,Produtos!$A$1:$C$2319,2,FALSE),"Não Cadastrado")))))</f>
        <v/>
      </c>
      <c r="Z694" s="104" t="str">
        <f>VLOOKUP(Tabela2[[#This Row],[SIEMA]],Siema2025,11,FALSE)</f>
        <v xml:space="preserve"> </v>
      </c>
      <c r="AA694" s="104" t="str">
        <f>VLOOKUP(Tabela2[[#This Row],[SIEMA]],Siema2025,12,FALSE)</f>
        <v xml:space="preserve"> </v>
      </c>
      <c r="AB694" s="104" t="str">
        <f>IF(W694="","",IF(ISNUMBER(W694)=FALSE,"Não se aplica",IFERROR(VLOOKUP(W694,Produtos!$A$1:$C$2319,3,FALSE),"Não Cadastrado")))</f>
        <v/>
      </c>
      <c r="AC694" s="104"/>
      <c r="AD694" s="108"/>
      <c r="AE694" s="107" t="str">
        <f>IF(AC694="","", IF(AC694="NC","", IF(AC694="NE","", IF(AC694="NA","",IFERROR(VLOOKUP(AC694,Produtos!$A$1:$C$2319,2,FALSE),"Não Cadastrado")))))</f>
        <v/>
      </c>
      <c r="AF694" s="104"/>
      <c r="AG694" s="104"/>
      <c r="AH694" s="104" t="str">
        <f>IF(AC694="","",IF(ISNUMBER(AC694)=FALSE,"Não se aplica",IFERROR(VLOOKUP(AC694,Produtos!$A$1:$C$2319,3,FALSE),"Não Cadastrado")))</f>
        <v/>
      </c>
      <c r="AI694" s="104"/>
      <c r="AJ694" s="104" t="str">
        <f>VLOOKUP(Tabela2[[#This Row],[SIEMA]],Siema2025,26,FALSE)</f>
        <v>Dano no condutor de 20", comunicando o interior do condutor com o mar.</v>
      </c>
      <c r="AK694" s="107" t="s">
        <v>6834</v>
      </c>
      <c r="AL694" s="107"/>
      <c r="AM694" s="107"/>
      <c r="AN694" s="108" t="str">
        <f>VLOOKUP(Tabela2[[#This Row],[SIEMA]],Siema2025,51,FALSE)</f>
        <v/>
      </c>
      <c r="AO694" s="108" t="str">
        <f>VLOOKUP(Tabela2[[#This Row],[SIEMA]],Siema2025,53,FALSE)</f>
        <v/>
      </c>
      <c r="AP694" s="108" t="str">
        <f>VLOOKUP(Tabela2[[#This Row],[SIEMA]],Siema2025,55,FALSE)</f>
        <v/>
      </c>
      <c r="AQ694" s="108" t="str">
        <f>VLOOKUP(Tabela2[[#This Row],[SIEMA]],Siema2025,57,FALSE)</f>
        <v/>
      </c>
      <c r="AR694" s="108" t="str">
        <f>VLOOKUP(Tabela2[[#This Row],[SIEMA]],Siema2025,59,FALSE)</f>
        <v/>
      </c>
      <c r="AS694" s="108" t="str">
        <f>VLOOKUP(Tabela2[[#This Row],[SIEMA]],Siema2025,61,FALSE)</f>
        <v>X</v>
      </c>
      <c r="AT694" s="108" t="str">
        <f>VLOOKUP(Tabela2[[#This Row],[SIEMA]],Siema2025,63,FALSE)</f>
        <v/>
      </c>
      <c r="AU694" s="108" t="str">
        <f>VLOOKUP(Tabela2[[#This Row],[SIEMA]],Siema2025,65,FALSE)</f>
        <v/>
      </c>
      <c r="AV694" s="108" t="str">
        <f>VLOOKUP(Tabela2[[#This Row],[SIEMA]],Siema2025,67,FALSE)</f>
        <v/>
      </c>
      <c r="AW694" s="108" t="str">
        <f>VLOOKUP(Tabela2[[#This Row],[SIEMA]],Siema2025,69,FALSE)</f>
        <v/>
      </c>
      <c r="AX694" s="108" t="str">
        <f>VLOOKUP(Tabela2[[#This Row],[SIEMA]],Siema2025,71,FALSE)</f>
        <v/>
      </c>
      <c r="AY694" s="108" t="str">
        <f>VLOOKUP(Tabela2[[#This Row],[SIEMA]],Siema2025,73,FALSE)</f>
        <v/>
      </c>
      <c r="AZ694" s="108" t="str">
        <f>VLOOKUP(Tabela2[[#This Row],[SIEMA]],Siema2025,75,FALSE)</f>
        <v/>
      </c>
      <c r="BA694" s="108" t="str">
        <f>VLOOKUP(Tabela2[[#This Row],[SIEMA]],Siema2025,77,FALSE)</f>
        <v/>
      </c>
      <c r="BB694" s="108" t="str">
        <f>VLOOKUP(Tabela2[[#This Row],[SIEMA]],Siema2025,79,FALSE)</f>
        <v/>
      </c>
      <c r="BC694" s="108" t="str">
        <f>IF(Tabela2[[#This Row],[Outro(s) ]] = "X", "PREENCHER","NA")</f>
        <v>NA</v>
      </c>
      <c r="BD694" s="108" t="str">
        <f>VLOOKUP(Tabela2[[#This Row],[SIEMA]],Siema2025,82,FALSE)</f>
        <v/>
      </c>
      <c r="BE694" s="108" t="str">
        <f>VLOOKUP(Tabela2[[#This Row],[SIEMA]],Siema2025,81,FALSE)</f>
        <v/>
      </c>
      <c r="BF694" s="110" t="str">
        <f>VLOOKUP(Tabela2[[#This Row],[SIEMA]],Siema2025,28,FALSE)</f>
        <v>Petrobras</v>
      </c>
      <c r="BG694" s="110"/>
      <c r="BH694" s="111" t="str">
        <f>VLOOKUP(Tabela2[[#This Row],[SIEMA]],Siema2025,29,FALSE)</f>
        <v>33000167057723</v>
      </c>
      <c r="BI694" s="112" t="str">
        <f>VLOOKUP(Tabela2[[#This Row],[SIEMA]],Siema2025,107,FALSE)</f>
        <v>Não</v>
      </c>
      <c r="BJ694" s="107" t="s">
        <v>7099</v>
      </c>
      <c r="BK694" s="104" t="s">
        <v>123</v>
      </c>
      <c r="BL694" s="140"/>
      <c r="BM694" s="108">
        <f ca="1">IF(Tabela2[[#This Row],[Data de atendimento do Ibama (considerar o primeiro documento/ação)]]="",_xlfn.DAYS(TODAY(),J694),_xlfn.DAYS(Tabela2[[#This Row],[Data de atendimento do Ibama (considerar o primeiro documento/ação)]],J694))</f>
        <v>295</v>
      </c>
      <c r="BN694" s="108" t="s">
        <v>7469</v>
      </c>
      <c r="BO694" s="114"/>
      <c r="BP694" s="108" t="str">
        <f>IF(Tabela2[[#This Row],[Forma de atendimento (primeiro documento/ação)]]= "Outros (especificar)", "PREENCHER","NA")</f>
        <v>NA</v>
      </c>
      <c r="BQ694" s="106" t="s">
        <v>123</v>
      </c>
      <c r="BR694" s="108" t="str">
        <f>IF(Tabela2[[#This Row],[Equipe do Ibama foi a campo? Houve sobrevoo do Poseidon?]] = "Sim", "PREENCHER","NA")</f>
        <v>NA</v>
      </c>
      <c r="BS694" s="108" t="str">
        <f>IF(Tabela2[[#This Row],[Se sim, foi emitida Ordem de Emergência? (informações vinculada à coluna CK)]] = "Sim", "PREENCHER","NA")</f>
        <v>NA</v>
      </c>
      <c r="BT694" s="108" t="s">
        <v>7230</v>
      </c>
      <c r="BU694" s="108" t="s">
        <v>123</v>
      </c>
      <c r="BV694" s="108" t="s">
        <v>123</v>
      </c>
      <c r="BW694" s="108" t="s">
        <v>123</v>
      </c>
      <c r="BX694" s="106"/>
      <c r="BY694" s="106"/>
      <c r="BZ694" s="104" t="str">
        <f>IF(Tabela2[[#This Row],[Data do documento de encerramento]]="NA","NA",IF(Tabela2[[#This Row],[Data do documento de encerramento]]="","Pendente de conclusão/ encerramento",_xlfn.DAYS(Tabela2[[#This Row],[Data do documento de encerramento]],J694)))</f>
        <v>Pendente de conclusão/ encerramento</v>
      </c>
      <c r="CA694" s="107"/>
      <c r="CB694" s="107"/>
      <c r="CC694" s="107" t="s">
        <v>7576</v>
      </c>
      <c r="CD694" s="107" t="s">
        <v>123</v>
      </c>
      <c r="CE694" s="107" t="s">
        <v>123</v>
      </c>
      <c r="CF694" s="107" t="s">
        <v>7149</v>
      </c>
    </row>
    <row r="695" spans="1:84" ht="76.5">
      <c r="A695" s="169">
        <v>202510946830</v>
      </c>
      <c r="B695" s="118" t="s">
        <v>10178</v>
      </c>
      <c r="C695" s="108" t="s">
        <v>7947</v>
      </c>
      <c r="D695" s="106" t="s">
        <v>637</v>
      </c>
      <c r="E695" s="106" t="s">
        <v>10179</v>
      </c>
      <c r="F695" s="153"/>
      <c r="G695" s="106" t="s">
        <v>10180</v>
      </c>
      <c r="H695" s="106" t="s">
        <v>10181</v>
      </c>
      <c r="I695" s="104" t="s">
        <v>7223</v>
      </c>
      <c r="J695" s="105">
        <f>VLOOKUP(Tabela2[[#This Row],[SIEMA]],Siema2025,2,FALSE)</f>
        <v>45938</v>
      </c>
      <c r="K695" s="105" t="str">
        <f>VLOOKUP(Tabela2[[#This Row],[SIEMA]],Siema2025,16,FALSE)</f>
        <v>Quarta</v>
      </c>
      <c r="L695" s="106" t="str">
        <f>IF(Tabela2[[#This Row],[Data]]="","Sem Informação",VLOOKUP(MONTH(Tabela2[[#This Row],[Data]]),'[1]Validação de dados'!$I$1:$J$13,2,0))</f>
        <v>Outubro</v>
      </c>
      <c r="M695" s="104">
        <f>YEAR(Tabela2[[#This Row],[Data]])</f>
        <v>2025</v>
      </c>
      <c r="N695" s="105" t="str">
        <f>VLOOKUP(Tabela2[[#This Row],[SIEMA]],Siema2025,17,FALSE)</f>
        <v>Matutino</v>
      </c>
      <c r="O695" s="105" t="str">
        <f>VLOOKUP(Tabela2[[#This Row],[SIEMA]],Siema2025,5,FALSE)</f>
        <v>Plataforma</v>
      </c>
      <c r="P695" s="104" t="str">
        <f>VLOOKUP(Tabela2[[#This Row],[SIEMA]],Siema2025,21,FALSE)</f>
        <v>Oleoduto PE-08-GA-64/PGA-03, Conectado a Plataforma PGA-3, Campo de Guaricema, Bacia Sergipe-Alagoas.</v>
      </c>
      <c r="Q695" s="104">
        <v>1267</v>
      </c>
      <c r="R695" s="104" t="s">
        <v>2043</v>
      </c>
      <c r="S695" s="107" t="s">
        <v>2043</v>
      </c>
      <c r="T695" s="104">
        <v>3.3600000000000001E-3</v>
      </c>
      <c r="U695" s="104" t="s">
        <v>7111</v>
      </c>
      <c r="V695" s="104">
        <f>IF(Q695="","",IF(ISNUMBER(Q695)=FALSE,"Não se aplica",IFERROR(VLOOKUP(Q695,Produtos!$A$1:$C$2319,3,FALSE),"Não Cadastrado")))</f>
        <v>3</v>
      </c>
      <c r="W695" s="104" t="str">
        <f>VLOOKUP(Tabela2[[#This Row],[SIEMA]],Siema2025,10,FALSE)</f>
        <v/>
      </c>
      <c r="X695" s="113"/>
      <c r="Y695" s="109" t="str">
        <f>IF(W695="","", IF(W695="NC","", IF(W695="NE","", IF(W695="NA","",IFERROR(VLOOKUP(W695,Produtos!$A$1:$C$2319,2,FALSE),"Não Cadastrado")))))</f>
        <v/>
      </c>
      <c r="Z695" s="104" t="str">
        <f>VLOOKUP(Tabela2[[#This Row],[SIEMA]],Siema2025,11,FALSE)</f>
        <v xml:space="preserve"> </v>
      </c>
      <c r="AA695" s="104" t="str">
        <f>VLOOKUP(Tabela2[[#This Row],[SIEMA]],Siema2025,12,FALSE)</f>
        <v xml:space="preserve"> </v>
      </c>
      <c r="AB695" s="104" t="str">
        <f>IF(W695="","",IF(ISNUMBER(W695)=FALSE,"Não se aplica",IFERROR(VLOOKUP(W695,Produtos!$A$1:$C$2319,3,FALSE),"Não Cadastrado")))</f>
        <v/>
      </c>
      <c r="AC695" s="104"/>
      <c r="AD695" s="108"/>
      <c r="AE695" s="107" t="str">
        <f>IF(AC695="","", IF(AC695="NC","", IF(AC695="NE","", IF(AC695="NA","",IFERROR(VLOOKUP(AC695,Produtos!$A$1:$C$2319,2,FALSE),"Não Cadastrado")))))</f>
        <v/>
      </c>
      <c r="AF695" s="104"/>
      <c r="AG695" s="104"/>
      <c r="AH695" s="104" t="str">
        <f>IF(AC695="","",IF(ISNUMBER(AC695)=FALSE,"Não se aplica",IFERROR(VLOOKUP(AC695,Produtos!$A$1:$C$2319,3,FALSE),"Não Cadastrado")))</f>
        <v/>
      </c>
      <c r="AI695" s="104"/>
      <c r="AJ695" s="104" t="str">
        <f>VLOOKUP(Tabela2[[#This Row],[SIEMA]],Siema2025,26,FALSE)</f>
        <v>Corrosão.</v>
      </c>
      <c r="AK695" s="107" t="s">
        <v>7290</v>
      </c>
      <c r="AL695" s="107"/>
      <c r="AM695" s="107"/>
      <c r="AN695" s="108" t="str">
        <f>VLOOKUP(Tabela2[[#This Row],[SIEMA]],Siema2025,51,FALSE)</f>
        <v/>
      </c>
      <c r="AO695" s="108" t="str">
        <f>VLOOKUP(Tabela2[[#This Row],[SIEMA]],Siema2025,53,FALSE)</f>
        <v/>
      </c>
      <c r="AP695" s="108" t="str">
        <f>VLOOKUP(Tabela2[[#This Row],[SIEMA]],Siema2025,55,FALSE)</f>
        <v/>
      </c>
      <c r="AQ695" s="108" t="str">
        <f>VLOOKUP(Tabela2[[#This Row],[SIEMA]],Siema2025,57,FALSE)</f>
        <v/>
      </c>
      <c r="AR695" s="108" t="str">
        <f>VLOOKUP(Tabela2[[#This Row],[SIEMA]],Siema2025,59,FALSE)</f>
        <v/>
      </c>
      <c r="AS695" s="108" t="str">
        <f>VLOOKUP(Tabela2[[#This Row],[SIEMA]],Siema2025,61,FALSE)</f>
        <v>X</v>
      </c>
      <c r="AT695" s="108" t="str">
        <f>VLOOKUP(Tabela2[[#This Row],[SIEMA]],Siema2025,63,FALSE)</f>
        <v/>
      </c>
      <c r="AU695" s="108" t="str">
        <f>VLOOKUP(Tabela2[[#This Row],[SIEMA]],Siema2025,65,FALSE)</f>
        <v/>
      </c>
      <c r="AV695" s="108" t="str">
        <f>VLOOKUP(Tabela2[[#This Row],[SIEMA]],Siema2025,67,FALSE)</f>
        <v/>
      </c>
      <c r="AW695" s="108" t="str">
        <f>VLOOKUP(Tabela2[[#This Row],[SIEMA]],Siema2025,69,FALSE)</f>
        <v/>
      </c>
      <c r="AX695" s="108" t="str">
        <f>VLOOKUP(Tabela2[[#This Row],[SIEMA]],Siema2025,71,FALSE)</f>
        <v/>
      </c>
      <c r="AY695" s="108" t="str">
        <f>VLOOKUP(Tabela2[[#This Row],[SIEMA]],Siema2025,73,FALSE)</f>
        <v/>
      </c>
      <c r="AZ695" s="108" t="str">
        <f>VLOOKUP(Tabela2[[#This Row],[SIEMA]],Siema2025,75,FALSE)</f>
        <v/>
      </c>
      <c r="BA695" s="108" t="str">
        <f>VLOOKUP(Tabela2[[#This Row],[SIEMA]],Siema2025,77,FALSE)</f>
        <v/>
      </c>
      <c r="BB695" s="108" t="str">
        <f>VLOOKUP(Tabela2[[#This Row],[SIEMA]],Siema2025,79,FALSE)</f>
        <v/>
      </c>
      <c r="BC695" s="108" t="str">
        <f>IF(Tabela2[[#This Row],[Outro(s) ]] = "X", "PREENCHER","NA")</f>
        <v>NA</v>
      </c>
      <c r="BD695" s="108" t="str">
        <f>VLOOKUP(Tabela2[[#This Row],[SIEMA]],Siema2025,82,FALSE)</f>
        <v/>
      </c>
      <c r="BE695" s="108" t="str">
        <f>VLOOKUP(Tabela2[[#This Row],[SIEMA]],Siema2025,81,FALSE)</f>
        <v/>
      </c>
      <c r="BF695" s="110" t="str">
        <f>VLOOKUP(Tabela2[[#This Row],[SIEMA]],Siema2025,28,FALSE)</f>
        <v>Petrobras</v>
      </c>
      <c r="BG695" s="134"/>
      <c r="BH695" s="111" t="str">
        <f>VLOOKUP(Tabela2[[#This Row],[SIEMA]],Siema2025,29,FALSE)</f>
        <v>33000167057723</v>
      </c>
      <c r="BI695" s="112" t="str">
        <f>VLOOKUP(Tabela2[[#This Row],[SIEMA]],Siema2025,107,FALSE)</f>
        <v>Não</v>
      </c>
      <c r="BJ695" s="107" t="s">
        <v>7099</v>
      </c>
      <c r="BK695" s="104" t="s">
        <v>123</v>
      </c>
      <c r="BL695" s="168"/>
      <c r="BM695" s="108">
        <f ca="1">IF(Tabela2[[#This Row],[Data de atendimento do Ibama (considerar o primeiro documento/ação)]]="",_xlfn.DAYS(TODAY(),J695),_xlfn.DAYS(Tabela2[[#This Row],[Data de atendimento do Ibama (considerar o primeiro documento/ação)]],J695))</f>
        <v>294</v>
      </c>
      <c r="BN695" s="108" t="s">
        <v>7469</v>
      </c>
      <c r="BO695" s="114"/>
      <c r="BP695" s="108" t="str">
        <f>IF(Tabela2[[#This Row],[Forma de atendimento (primeiro documento/ação)]]= "Outros (especificar)", "PREENCHER","NA")</f>
        <v>NA</v>
      </c>
      <c r="BQ695" s="106" t="s">
        <v>123</v>
      </c>
      <c r="BR695" s="108" t="str">
        <f>IF(Tabela2[[#This Row],[Equipe do Ibama foi a campo? Houve sobrevoo do Poseidon?]] = "Sim", "PREENCHER","NA")</f>
        <v>NA</v>
      </c>
      <c r="BS695" s="108" t="str">
        <f>IF(Tabela2[[#This Row],[Se sim, foi emitida Ordem de Emergência? (informações vinculada à coluna CK)]] = "Sim", "PREENCHER","NA")</f>
        <v>NA</v>
      </c>
      <c r="BT695" s="108" t="s">
        <v>7230</v>
      </c>
      <c r="BU695" s="108" t="s">
        <v>123</v>
      </c>
      <c r="BV695" s="108" t="s">
        <v>123</v>
      </c>
      <c r="BW695" s="108" t="s">
        <v>123</v>
      </c>
      <c r="BX695" s="106"/>
      <c r="BY695" s="168"/>
      <c r="BZ695" s="104" t="str">
        <f>IF(Tabela2[[#This Row],[Data do documento de encerramento]]="NA","NA",IF(Tabela2[[#This Row],[Data do documento de encerramento]]="","Pendente de conclusão/ encerramento",_xlfn.DAYS(Tabela2[[#This Row],[Data do documento de encerramento]],J695)))</f>
        <v>Pendente de conclusão/ encerramento</v>
      </c>
      <c r="CA695" s="137"/>
      <c r="CB695" s="107"/>
      <c r="CC695" s="107" t="s">
        <v>7754</v>
      </c>
      <c r="CD695" s="107" t="s">
        <v>123</v>
      </c>
      <c r="CE695" s="107" t="s">
        <v>123</v>
      </c>
      <c r="CF695" s="107" t="s">
        <v>7167</v>
      </c>
    </row>
    <row r="696" spans="1:84" ht="15" hidden="1" customHeight="1">
      <c r="A696" s="169">
        <v>202510950406</v>
      </c>
      <c r="B696" s="170" t="s">
        <v>10182</v>
      </c>
      <c r="C696" s="108" t="str">
        <f>VLOOKUP(Tabela2[[#This Row],[SIEMA]],Siema2025,4,FALSE)</f>
        <v xml:space="preserve"> SP</v>
      </c>
      <c r="D696" s="106" t="str">
        <f>VLOOKUP(Tabela2[[#This Row],[SIEMA]],Siema2025,3,FALSE)</f>
        <v xml:space="preserve">Cordeirópolis </v>
      </c>
      <c r="E696" s="106" t="str">
        <f>VLOOKUP(Tabela2[[#This Row],[SIEMA]],Siema2025,20,FALSE)</f>
        <v>km 120+000 da ferrovia</v>
      </c>
      <c r="F696" s="106"/>
      <c r="G696" s="106" t="s">
        <v>10183</v>
      </c>
      <c r="H696" s="106" t="s">
        <v>10184</v>
      </c>
      <c r="I696" s="104" t="s">
        <v>7114</v>
      </c>
      <c r="J696" s="105">
        <f>VLOOKUP(Tabela2[[#This Row],[SIEMA]],Siema2025,2,FALSE)</f>
        <v>45938</v>
      </c>
      <c r="K696" s="105" t="str">
        <f>VLOOKUP(Tabela2[[#This Row],[SIEMA]],Siema2025,16,FALSE)</f>
        <v>Quarta</v>
      </c>
      <c r="L696" s="106" t="str">
        <f>IF(Tabela2[[#This Row],[Data]]="","Sem Informação",VLOOKUP(MONTH(Tabela2[[#This Row],[Data]]),'[1]Validação de dados'!$I$1:$J$13,2,0))</f>
        <v>Outubro</v>
      </c>
      <c r="M696" s="104">
        <f>YEAR(Tabela2[[#This Row],[Data]])</f>
        <v>2025</v>
      </c>
      <c r="N696" s="105" t="str">
        <f>VLOOKUP(Tabela2[[#This Row],[SIEMA]],Siema2025,17,FALSE)</f>
        <v>Noturno</v>
      </c>
      <c r="O696" s="105" t="str">
        <f>VLOOKUP(Tabela2[[#This Row],[SIEMA]],Siema2025,5,FALSE)</f>
        <v>Ferrovia</v>
      </c>
      <c r="P696" s="104" t="str">
        <f>VLOOKUP(Tabela2[[#This Row],[SIEMA]],Siema2025,21,FALSE)</f>
        <v>Semi tombamento de 01 vagão</v>
      </c>
      <c r="Q696" s="104" t="s">
        <v>7127</v>
      </c>
      <c r="R696" s="104" t="s">
        <v>7127</v>
      </c>
      <c r="S696" s="137" t="s">
        <v>365</v>
      </c>
      <c r="T696" s="104" t="s">
        <v>8196</v>
      </c>
      <c r="U696" s="104" t="str">
        <f>VLOOKUP(Tabela2[[#This Row],[SIEMA]],Siema2025,12,FALSE)</f>
        <v/>
      </c>
      <c r="V696" s="104" t="s">
        <v>7127</v>
      </c>
      <c r="W696" s="104"/>
      <c r="X696" s="113"/>
      <c r="Y696" s="109" t="str">
        <f>IF(W696="","", IF(W696="NC","", IF(W696="NE","", IF(W696="NA","",IFERROR(VLOOKUP(W696,Produtos!$A$1:$C$2319,2,FALSE),"Não Cadastrado")))))</f>
        <v/>
      </c>
      <c r="Z696" s="104" t="str">
        <f>VLOOKUP(Tabela2[[#This Row],[SIEMA]],Siema2025,11,FALSE)</f>
        <v/>
      </c>
      <c r="AA696" s="104" t="str">
        <f>VLOOKUP(Tabela2[[#This Row],[SIEMA]],Siema2025,12,FALSE)</f>
        <v/>
      </c>
      <c r="AB696" s="104" t="str">
        <f>IF(W696="","",IF(ISNUMBER(W696)=FALSE,"Não se aplica",IFERROR(VLOOKUP(W696,Produtos!$A$1:$C$2319,3,FALSE),"Não Cadastrado")))</f>
        <v/>
      </c>
      <c r="AC696" s="134"/>
      <c r="AD696" s="134"/>
      <c r="AE696" s="107" t="str">
        <f>IF(AC696="","", IF(AC696="NC","", IF(AC696="NE","", IF(AC696="NA","",IFERROR(VLOOKUP(AC696,Produtos!$A$1:$C$2319,2,FALSE),"Não Cadastrado")))))</f>
        <v/>
      </c>
      <c r="AF696" s="134"/>
      <c r="AG696" s="104"/>
      <c r="AH696" s="104" t="str">
        <f>IF(AC696="","",IF(ISNUMBER(AC696)=FALSE,"Não se aplica",IFERROR(VLOOKUP(AC696,Produtos!$A$1:$C$2319,3,FALSE),"Não Cadastrado")))</f>
        <v/>
      </c>
      <c r="AI696" s="134"/>
      <c r="AJ696" s="104" t="str">
        <f>VLOOKUP(Tabela2[[#This Row],[SIEMA]],Siema2025,26,FALSE)</f>
        <v>Acidente em sindicância</v>
      </c>
      <c r="AK696" s="107" t="s">
        <v>6834</v>
      </c>
      <c r="AL696" s="107"/>
      <c r="AM696" s="107"/>
      <c r="AN696" s="108" t="str">
        <f>VLOOKUP(Tabela2[[#This Row],[SIEMA]],Siema2025,51,FALSE)</f>
        <v/>
      </c>
      <c r="AO696" s="108" t="str">
        <f>VLOOKUP(Tabela2[[#This Row],[SIEMA]],Siema2025,53,FALSE)</f>
        <v/>
      </c>
      <c r="AP696" s="108" t="str">
        <f>VLOOKUP(Tabela2[[#This Row],[SIEMA]],Siema2025,55,FALSE)</f>
        <v/>
      </c>
      <c r="AQ696" s="108" t="str">
        <f>VLOOKUP(Tabela2[[#This Row],[SIEMA]],Siema2025,57,FALSE)</f>
        <v/>
      </c>
      <c r="AR696" s="108" t="str">
        <f>VLOOKUP(Tabela2[[#This Row],[SIEMA]],Siema2025,59,FALSE)</f>
        <v/>
      </c>
      <c r="AS696" s="108" t="str">
        <f>VLOOKUP(Tabela2[[#This Row],[SIEMA]],Siema2025,61,FALSE)</f>
        <v/>
      </c>
      <c r="AT696" s="108" t="str">
        <f>VLOOKUP(Tabela2[[#This Row],[SIEMA]],Siema2025,63,FALSE)</f>
        <v/>
      </c>
      <c r="AU696" s="108" t="str">
        <f>VLOOKUP(Tabela2[[#This Row],[SIEMA]],Siema2025,65,FALSE)</f>
        <v>X</v>
      </c>
      <c r="AV696" s="108" t="str">
        <f>VLOOKUP(Tabela2[[#This Row],[SIEMA]],Siema2025,67,FALSE)</f>
        <v/>
      </c>
      <c r="AW696" s="108" t="str">
        <f>VLOOKUP(Tabela2[[#This Row],[SIEMA]],Siema2025,69,FALSE)</f>
        <v/>
      </c>
      <c r="AX696" s="108" t="s">
        <v>7132</v>
      </c>
      <c r="AY696" s="108" t="str">
        <f>VLOOKUP(Tabela2[[#This Row],[SIEMA]],Siema2025,73,FALSE)</f>
        <v/>
      </c>
      <c r="AZ696" s="108" t="str">
        <f>VLOOKUP(Tabela2[[#This Row],[SIEMA]],Siema2025,75,FALSE)</f>
        <v/>
      </c>
      <c r="BA696" s="108" t="str">
        <f>VLOOKUP(Tabela2[[#This Row],[SIEMA]],Siema2025,77,FALSE)</f>
        <v/>
      </c>
      <c r="BB696" s="108" t="str">
        <f>VLOOKUP(Tabela2[[#This Row],[SIEMA]],Siema2025,79,FALSE)</f>
        <v/>
      </c>
      <c r="BC696" s="108" t="str">
        <f>IF(Tabela2[[#This Row],[Outro(s) ]] = "X", "PREENCHER","NA")</f>
        <v>NA</v>
      </c>
      <c r="BD696" s="108" t="str">
        <f>VLOOKUP(Tabela2[[#This Row],[SIEMA]],Siema2025,82,FALSE)</f>
        <v/>
      </c>
      <c r="BE696" s="108" t="str">
        <f>VLOOKUP(Tabela2[[#This Row],[SIEMA]],Siema2025,81,FALSE)</f>
        <v/>
      </c>
      <c r="BF696" s="110" t="s">
        <v>3066</v>
      </c>
      <c r="BG696" s="134" t="s">
        <v>7123</v>
      </c>
      <c r="BH696" s="111" t="str">
        <f>VLOOKUP(Tabela2[[#This Row],[SIEMA]],Siema2025,29,FALSE)</f>
        <v>02502844000166</v>
      </c>
      <c r="BI696" s="112" t="str">
        <f>VLOOKUP(Tabela2[[#This Row],[SIEMA]],Siema2025,107,FALSE)</f>
        <v>Não</v>
      </c>
      <c r="BJ696" s="107" t="s">
        <v>7099</v>
      </c>
      <c r="BK696" s="104" t="s">
        <v>2696</v>
      </c>
      <c r="BL696" s="168">
        <v>45950</v>
      </c>
      <c r="BM696" s="108">
        <f ca="1">IF(Tabela2[[#This Row],[Data de atendimento do Ibama (considerar o primeiro documento/ação)]]="",_xlfn.DAYS(TODAY(),J696),_xlfn.DAYS(Tabela2[[#This Row],[Data de atendimento do Ibama (considerar o primeiro documento/ação)]],J696))</f>
        <v>12</v>
      </c>
      <c r="BN696" s="108" t="str">
        <f>IF(Tabela2[[#This Row],[Atendido pelo Ibama ("Não" ou "Sim")]]="Não","Preencher", IF(Tabela2[[#This Row],[Atendido pelo Ibama ("Não" ou "Sim")]]="Sim","NA",""))</f>
        <v>NA</v>
      </c>
      <c r="BO696" s="114" t="s">
        <v>7100</v>
      </c>
      <c r="BP696" s="108" t="str">
        <f>IF(Tabela2[[#This Row],[Forma de atendimento (primeiro documento/ação)]]= "Outros (especificar)", "PREENCHER","NA")</f>
        <v>NA</v>
      </c>
      <c r="BQ696" s="106" t="s">
        <v>123</v>
      </c>
      <c r="BR696" s="108" t="str">
        <f>IF(Tabela2[[#This Row],[Equipe do Ibama foi a campo? Houve sobrevoo do Poseidon?]] = "Sim", "PREENCHER","NA")</f>
        <v>NA</v>
      </c>
      <c r="BS696" s="108" t="str">
        <f>IF(Tabela2[[#This Row],[Se sim, foi emitida Ordem de Emergência? (informações vinculada à coluna CK)]] = "Sim", "PREENCHER","NA")</f>
        <v>NA</v>
      </c>
      <c r="BT696" s="108" t="s">
        <v>7101</v>
      </c>
      <c r="BU696" s="108" t="s">
        <v>2696</v>
      </c>
      <c r="BV696" s="108" t="s">
        <v>123</v>
      </c>
      <c r="BW696" s="108" t="s">
        <v>2696</v>
      </c>
      <c r="BX696" s="106" t="s">
        <v>7102</v>
      </c>
      <c r="BY696" s="168">
        <v>46122</v>
      </c>
      <c r="BZ696" s="104">
        <f>IF(Tabela2[[#This Row],[Data do documento de encerramento]]="NA","NA",IF(Tabela2[[#This Row],[Data do documento de encerramento]]="","Pendente de conclusão/ encerramento",_xlfn.DAYS(Tabela2[[#This Row],[Data do documento de encerramento]],J696)))</f>
        <v>184</v>
      </c>
      <c r="CA696" s="137" t="s">
        <v>8989</v>
      </c>
      <c r="CB696" s="107"/>
      <c r="CC696" s="115"/>
      <c r="CD696" s="107"/>
      <c r="CE696" s="107"/>
      <c r="CF696" s="107"/>
    </row>
    <row r="697" spans="1:84" ht="60.75">
      <c r="A697" s="182">
        <v>2025101032455</v>
      </c>
      <c r="B697" s="118" t="s">
        <v>10185</v>
      </c>
      <c r="C697" s="108" t="s">
        <v>672</v>
      </c>
      <c r="D697" s="106" t="s">
        <v>637</v>
      </c>
      <c r="E697" s="106" t="s">
        <v>8013</v>
      </c>
      <c r="F697" s="153" t="s">
        <v>10186</v>
      </c>
      <c r="G697" s="180" t="s">
        <v>8014</v>
      </c>
      <c r="H697" s="180" t="s">
        <v>8015</v>
      </c>
      <c r="I697" s="104" t="s">
        <v>124</v>
      </c>
      <c r="J697" s="105">
        <f>VLOOKUP(Tabela2[[#This Row],[SIEMA]],Siema2025,2,FALSE)</f>
        <v>45938</v>
      </c>
      <c r="K697" s="105" t="str">
        <f>VLOOKUP(Tabela2[[#This Row],[SIEMA]],Siema2025,16,FALSE)</f>
        <v>Quarta</v>
      </c>
      <c r="L697" s="106" t="str">
        <f>IF(Tabela2[[#This Row],[Data]]="","Sem Informação",VLOOKUP(MONTH(Tabela2[[#This Row],[Data]]),'[1]Validação de dados'!$I$1:$J$13,2,0))</f>
        <v>Outubro</v>
      </c>
      <c r="M697" s="104">
        <f>YEAR(Tabela2[[#This Row],[Data]])</f>
        <v>2025</v>
      </c>
      <c r="N697" s="105" t="str">
        <f>VLOOKUP(Tabela2[[#This Row],[SIEMA]],Siema2025,17,FALSE)</f>
        <v>Matutino</v>
      </c>
      <c r="O697" s="105" t="s">
        <v>111</v>
      </c>
      <c r="P697" s="104" t="str">
        <f>VLOOKUP(Tabela2[[#This Row],[SIEMA]],Siema2025,21,FALSE)</f>
        <v>Navio Aliviador Widsor Knutsen (IMO 9316115) em operação junto a P-70, Campo de Atapú, Bacia de Santos</v>
      </c>
      <c r="Q697" s="104">
        <v>1267</v>
      </c>
      <c r="R697" s="104" t="s">
        <v>2043</v>
      </c>
      <c r="S697" s="107" t="str">
        <f>IF(Q697="","", IF(Q697="NC","", IF(Q697="NE","", IF(Q697="NA","",IFERROR(VLOOKUP(Q697,[1]Produtos!$A$1:$C$2319,2,FALSE),"Não Cadastrado")))))</f>
        <v>PETRÓLEO CRU</v>
      </c>
      <c r="T697" s="104">
        <v>0.85819999999999996</v>
      </c>
      <c r="U697" s="104" t="s">
        <v>7111</v>
      </c>
      <c r="V697" s="104">
        <f>IF(Q697="","",IF(ISNUMBER(Q697)=FALSE,"Não se aplica",IFERROR(VLOOKUP(Q697,Produtos!$A$1:$C$2319,3,FALSE),"Não Cadastrado")))</f>
        <v>3</v>
      </c>
      <c r="W697" s="104" t="str">
        <f>VLOOKUP(Tabela2[[#This Row],[SIEMA]],Siema2025,10,FALSE)</f>
        <v/>
      </c>
      <c r="X697" s="113"/>
      <c r="Y697" s="109" t="str">
        <f>IF(W697="","", IF(W697="NC","", IF(W697="NE","", IF(W697="NA","",IFERROR(VLOOKUP(W697,Produtos!$A$1:$C$2319,2,FALSE),"Não Cadastrado")))))</f>
        <v/>
      </c>
      <c r="Z697" s="104" t="str">
        <f>VLOOKUP(Tabela2[[#This Row],[SIEMA]],Siema2025,11,FALSE)</f>
        <v xml:space="preserve"> </v>
      </c>
      <c r="AA697" s="104" t="str">
        <f>VLOOKUP(Tabela2[[#This Row],[SIEMA]],Siema2025,12,FALSE)</f>
        <v xml:space="preserve"> </v>
      </c>
      <c r="AB697" s="104" t="str">
        <f>IF(W697="","",IF(ISNUMBER(W697)=FALSE,"Não se aplica",IFERROR(VLOOKUP(W697,Produtos!$A$1:$C$2319,3,FALSE),"Não Cadastrado")))</f>
        <v/>
      </c>
      <c r="AC697" s="104"/>
      <c r="AD697" s="108"/>
      <c r="AE697" s="107" t="str">
        <f>IF(AC697="","", IF(AC697="NC","", IF(AC697="NE","", IF(AC697="NA","",IFERROR(VLOOKUP(AC697,Produtos!$A$1:$C$2319,2,FALSE),"Não Cadastrado")))))</f>
        <v/>
      </c>
      <c r="AF697" s="104"/>
      <c r="AG697" s="104"/>
      <c r="AH697" s="104" t="str">
        <f>IF(AC697="","",IF(ISNUMBER(AC697)=FALSE,"Não se aplica",IFERROR(VLOOKUP(AC697,Produtos!$A$1:$C$2319,3,FALSE),"Não Cadastrado")))</f>
        <v/>
      </c>
      <c r="AI697" s="104"/>
      <c r="AJ697" s="104" t="str">
        <f>VLOOKUP(Tabela2[[#This Row],[SIEMA]],Siema2025,26,FALSE)</f>
        <v>Provável falha na válvula BLS (Navio Aliviador) e válvula do header de carregamento do Navio Aliviador.</v>
      </c>
      <c r="AK697" s="107" t="s">
        <v>7112</v>
      </c>
      <c r="AL697" s="107"/>
      <c r="AM697" s="107"/>
      <c r="AN697" s="108" t="str">
        <f>VLOOKUP(Tabela2[[#This Row],[SIEMA]],Siema2025,51,FALSE)</f>
        <v/>
      </c>
      <c r="AO697" s="108" t="str">
        <f>VLOOKUP(Tabela2[[#This Row],[SIEMA]],Siema2025,53,FALSE)</f>
        <v/>
      </c>
      <c r="AP697" s="108" t="str">
        <f>VLOOKUP(Tabela2[[#This Row],[SIEMA]],Siema2025,55,FALSE)</f>
        <v/>
      </c>
      <c r="AQ697" s="108" t="str">
        <f>VLOOKUP(Tabela2[[#This Row],[SIEMA]],Siema2025,57,FALSE)</f>
        <v/>
      </c>
      <c r="AR697" s="108" t="str">
        <f>VLOOKUP(Tabela2[[#This Row],[SIEMA]],Siema2025,59,FALSE)</f>
        <v/>
      </c>
      <c r="AS697" s="108" t="str">
        <f>VLOOKUP(Tabela2[[#This Row],[SIEMA]],Siema2025,61,FALSE)</f>
        <v>X</v>
      </c>
      <c r="AT697" s="108" t="str">
        <f>VLOOKUP(Tabela2[[#This Row],[SIEMA]],Siema2025,63,FALSE)</f>
        <v/>
      </c>
      <c r="AU697" s="108" t="str">
        <f>VLOOKUP(Tabela2[[#This Row],[SIEMA]],Siema2025,65,FALSE)</f>
        <v/>
      </c>
      <c r="AV697" s="108" t="str">
        <f>VLOOKUP(Tabela2[[#This Row],[SIEMA]],Siema2025,67,FALSE)</f>
        <v/>
      </c>
      <c r="AW697" s="108" t="str">
        <f>VLOOKUP(Tabela2[[#This Row],[SIEMA]],Siema2025,69,FALSE)</f>
        <v/>
      </c>
      <c r="AX697" s="108" t="str">
        <f>VLOOKUP(Tabela2[[#This Row],[SIEMA]],Siema2025,71,FALSE)</f>
        <v/>
      </c>
      <c r="AY697" s="108" t="str">
        <f>VLOOKUP(Tabela2[[#This Row],[SIEMA]],Siema2025,73,FALSE)</f>
        <v/>
      </c>
      <c r="AZ697" s="108" t="str">
        <f>VLOOKUP(Tabela2[[#This Row],[SIEMA]],Siema2025,75,FALSE)</f>
        <v/>
      </c>
      <c r="BA697" s="108" t="str">
        <f>VLOOKUP(Tabela2[[#This Row],[SIEMA]],Siema2025,77,FALSE)</f>
        <v/>
      </c>
      <c r="BB697" s="108" t="str">
        <f>VLOOKUP(Tabela2[[#This Row],[SIEMA]],Siema2025,79,FALSE)</f>
        <v/>
      </c>
      <c r="BC697" s="108" t="str">
        <f>IF(Tabela2[[#This Row],[Outro(s) ]] = "X", "PREENCHER","NA")</f>
        <v>NA</v>
      </c>
      <c r="BD697" s="108" t="str">
        <f>VLOOKUP(Tabela2[[#This Row],[SIEMA]],Siema2025,82,FALSE)</f>
        <v/>
      </c>
      <c r="BE697" s="108" t="str">
        <f>VLOOKUP(Tabela2[[#This Row],[SIEMA]],Siema2025,81,FALSE)</f>
        <v/>
      </c>
      <c r="BF697" s="110" t="str">
        <f>VLOOKUP(Tabela2[[#This Row],[SIEMA]],Siema2025,28,FALSE)</f>
        <v>Petrobras</v>
      </c>
      <c r="BG697" s="134"/>
      <c r="BH697" s="111">
        <v>33000167000101</v>
      </c>
      <c r="BI697" s="112" t="str">
        <f>VLOOKUP(Tabela2[[#This Row],[SIEMA]],Siema2025,107,FALSE)</f>
        <v>Não</v>
      </c>
      <c r="BJ697" s="107" t="s">
        <v>7099</v>
      </c>
      <c r="BK697" s="104" t="s">
        <v>2696</v>
      </c>
      <c r="BL697" s="168">
        <v>45954</v>
      </c>
      <c r="BM697" s="108">
        <f ca="1">IF(Tabela2[[#This Row],[Data de atendimento do Ibama (considerar o primeiro documento/ação)]]="",_xlfn.DAYS(TODAY(),J697),_xlfn.DAYS(Tabela2[[#This Row],[Data de atendimento do Ibama (considerar o primeiro documento/ação)]],J697))</f>
        <v>16</v>
      </c>
      <c r="BN697" s="108" t="str">
        <f>IF(Tabela2[[#This Row],[Atendido pelo Ibama ("Não" ou "Sim")]]="Não","Preencher", IF(Tabela2[[#This Row],[Atendido pelo Ibama ("Não" ou "Sim")]]="Sim","NA",""))</f>
        <v>NA</v>
      </c>
      <c r="BO697" s="114" t="s">
        <v>7100</v>
      </c>
      <c r="BP697" s="108" t="str">
        <f>IF(Tabela2[[#This Row],[Forma de atendimento (primeiro documento/ação)]]= "Outros (especificar)", "PREENCHER","NA")</f>
        <v>NA</v>
      </c>
      <c r="BQ697" s="106" t="s">
        <v>123</v>
      </c>
      <c r="BR697" s="108" t="str">
        <f>IF(Tabela2[[#This Row],[Equipe do Ibama foi a campo? Houve sobrevoo do Poseidon?]] = "Sim", "PREENCHER","NA")</f>
        <v>NA</v>
      </c>
      <c r="BS697" s="108" t="str">
        <f>IF(Tabela2[[#This Row],[Se sim, foi emitida Ordem de Emergência? (informações vinculada à coluna CK)]] = "Sim", "PREENCHER","NA")</f>
        <v>NA</v>
      </c>
      <c r="BT697" s="108" t="str">
        <f>IF(Tabela2[[#This Row],[Foi elaborado Relatório de Vistoria pelo Ibama? (informações vinculada à coluna CK)]] = "Sim", "PREENCHER","NA")</f>
        <v>NA</v>
      </c>
      <c r="BU697" s="108" t="s">
        <v>123</v>
      </c>
      <c r="BV697" s="108" t="s">
        <v>123</v>
      </c>
      <c r="BW697" s="108" t="s">
        <v>123</v>
      </c>
      <c r="BX697" s="106" t="s">
        <v>7127</v>
      </c>
      <c r="BY697" s="153"/>
      <c r="BZ697" s="104" t="str">
        <f>IF(Tabela2[[#This Row],[Data do documento de encerramento]]="NA","NA",IF(Tabela2[[#This Row],[Data do documento de encerramento]]="","Pendente de conclusão/ encerramento",_xlfn.DAYS(Tabela2[[#This Row],[Data do documento de encerramento]],J697)))</f>
        <v>Pendente de conclusão/ encerramento</v>
      </c>
      <c r="CA697" s="137"/>
      <c r="CB697" s="107" t="s">
        <v>7158</v>
      </c>
      <c r="CC697" s="107" t="s">
        <v>7104</v>
      </c>
      <c r="CD697" s="107" t="s">
        <v>7301</v>
      </c>
      <c r="CE697" s="107" t="s">
        <v>10187</v>
      </c>
      <c r="CF697" s="107" t="s">
        <v>7105</v>
      </c>
    </row>
    <row r="698" spans="1:84" ht="45.75" hidden="1">
      <c r="A698" s="169">
        <v>2025101354014</v>
      </c>
      <c r="B698" s="170" t="s">
        <v>10188</v>
      </c>
      <c r="C698" s="108" t="str">
        <f>VLOOKUP(Tabela2[[#This Row],[SIEMA]],Siema2025,4,FALSE)</f>
        <v xml:space="preserve"> MG</v>
      </c>
      <c r="D698" s="106" t="str">
        <f>VLOOKUP(Tabela2[[#This Row],[SIEMA]],Siema2025,3,FALSE)</f>
        <v xml:space="preserve">Campestre </v>
      </c>
      <c r="E698" s="106" t="s">
        <v>10189</v>
      </c>
      <c r="F698" s="106" t="s">
        <v>10190</v>
      </c>
      <c r="G698" s="106" t="s">
        <v>10191</v>
      </c>
      <c r="H698" s="106" t="s">
        <v>10192</v>
      </c>
      <c r="I698" s="104" t="s">
        <v>7114</v>
      </c>
      <c r="J698" s="105">
        <f>VLOOKUP(Tabela2[[#This Row],[SIEMA]],Siema2025,2,FALSE)</f>
        <v>45938</v>
      </c>
      <c r="K698" s="105" t="str">
        <f>VLOOKUP(Tabela2[[#This Row],[SIEMA]],Siema2025,16,FALSE)</f>
        <v>Quarta</v>
      </c>
      <c r="L698" s="106" t="str">
        <f>IF(Tabela2[[#This Row],[Data]]="","Sem Informação",VLOOKUP(MONTH(Tabela2[[#This Row],[Data]]),'[1]Validação de dados'!$I$1:$J$13,2,0))</f>
        <v>Outubro</v>
      </c>
      <c r="M698" s="104">
        <f>YEAR(Tabela2[[#This Row],[Data]])</f>
        <v>2025</v>
      </c>
      <c r="N698" s="105" t="str">
        <f>VLOOKUP(Tabela2[[#This Row],[SIEMA]],Siema2025,17,FALSE)</f>
        <v>Vespertino</v>
      </c>
      <c r="O698" s="105" t="str">
        <f>VLOOKUP(Tabela2[[#This Row],[SIEMA]],Siema2025,5,FALSE)</f>
        <v>Rodovia</v>
      </c>
      <c r="P698" s="104" t="str">
        <f>VLOOKUP(Tabela2[[#This Row],[SIEMA]],Siema2025,21,FALSE)</f>
        <v>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v>
      </c>
      <c r="Q698" s="104">
        <v>3082</v>
      </c>
      <c r="R698" s="104" t="s">
        <v>10193</v>
      </c>
      <c r="S698" s="107" t="str">
        <f>IF(Q698="","", IF(Q698="NC","", IF(Q698="NE","", IF(Q698="NA","",IFERROR(VLOOKUP(Q698,[1]Produtos!$A$1:$C$2319,2,FALSE),"Não Cadastrado")))))</f>
        <v>SUBSTÂNCIA QUE APRESENTA RISCO PARA O MEIO AMBIENTE, LÍQUIDA, N.E.</v>
      </c>
      <c r="T698" s="104" t="str">
        <f>VLOOKUP(Tabela2[[#This Row],[SIEMA]],Siema2025,11,FALSE)</f>
        <v xml:space="preserve"> </v>
      </c>
      <c r="U698" s="104" t="str">
        <f>VLOOKUP(Tabela2[[#This Row],[SIEMA]],Siema2025,12,FALSE)</f>
        <v xml:space="preserve"> </v>
      </c>
      <c r="V698" s="104">
        <f>IF(Q698="","",IF(ISNUMBER(Q698)=FALSE,"Não se aplica",IFERROR(VLOOKUP(Q698,Produtos!$A$1:$C$2319,3,FALSE),"Não Cadastrado")))</f>
        <v>9</v>
      </c>
      <c r="W698" s="104" t="str">
        <f>VLOOKUP(Tabela2[[#This Row],[SIEMA]],Siema2025,10,FALSE)</f>
        <v/>
      </c>
      <c r="X698" s="113" t="str">
        <f>IF(Tabela2[[#This Row],[Origem do acidente]] = "Plataforma", "PREENCHER","NA")</f>
        <v>NA</v>
      </c>
      <c r="Y698" s="109" t="str">
        <f>IF(W698="","", IF(W698="NC","", IF(W698="NE","", IF(W698="NA","",IFERROR(VLOOKUP(W698,Produtos!$A$1:$C$2319,2,FALSE),"Não Cadastrado")))))</f>
        <v/>
      </c>
      <c r="Z698" s="104" t="str">
        <f>VLOOKUP(Tabela2[[#This Row],[SIEMA]],Siema2025,11,FALSE)</f>
        <v xml:space="preserve"> </v>
      </c>
      <c r="AA698" s="104" t="str">
        <f>VLOOKUP(Tabela2[[#This Row],[SIEMA]],Siema2025,12,FALSE)</f>
        <v xml:space="preserve"> </v>
      </c>
      <c r="AB698" s="104" t="str">
        <f>IF(W698="","",IF(ISNUMBER(W698)=FALSE,"Não se aplica",IFERROR(VLOOKUP(W698,Produtos!$A$1:$C$2319,3,FALSE),"Não Cadastrado")))</f>
        <v/>
      </c>
      <c r="AC698" s="104"/>
      <c r="AD698" s="108" t="str">
        <f>IF(Tabela2[[#This Row],[Origem do acidente]] = "Plataforma", "PREENCHER","NA")</f>
        <v>NA</v>
      </c>
      <c r="AE698" s="107" t="str">
        <f>IF(AC698="","", IF(AC698="NC","", IF(AC698="NE","", IF(AC698="NA","",IFERROR(VLOOKUP(AC698,Produtos!$A$1:$C$2319,2,FALSE),"Não Cadastrado")))))</f>
        <v/>
      </c>
      <c r="AF698" s="104"/>
      <c r="AG698" s="104"/>
      <c r="AH698" s="104" t="str">
        <f>IF(AC698="","",IF(ISNUMBER(AC698)=FALSE,"Não se aplica",IFERROR(VLOOKUP(AC698,Produtos!$A$1:$C$2319,3,FALSE),"Não Cadastrado")))</f>
        <v/>
      </c>
      <c r="AI698" s="104"/>
      <c r="AJ698" s="104" t="str">
        <f>VLOOKUP(Tabela2[[#This Row],[SIEMA]],Siema2025,26,FALSE)</f>
        <v/>
      </c>
      <c r="AK698" s="107" t="s">
        <v>7190</v>
      </c>
      <c r="AL698" s="107" t="s">
        <v>7363</v>
      </c>
      <c r="AM698" s="107" t="s">
        <v>7182</v>
      </c>
      <c r="AN698" s="108" t="str">
        <f>VLOOKUP(Tabela2[[#This Row],[SIEMA]],Siema2025,51,FALSE)</f>
        <v/>
      </c>
      <c r="AO698" s="108" t="str">
        <f>VLOOKUP(Tabela2[[#This Row],[SIEMA]],Siema2025,53,FALSE)</f>
        <v/>
      </c>
      <c r="AP698" s="108" t="str">
        <f>VLOOKUP(Tabela2[[#This Row],[SIEMA]],Siema2025,55,FALSE)</f>
        <v/>
      </c>
      <c r="AQ698" s="108" t="str">
        <f>VLOOKUP(Tabela2[[#This Row],[SIEMA]],Siema2025,57,FALSE)</f>
        <v>X</v>
      </c>
      <c r="AR698" s="108" t="str">
        <f>VLOOKUP(Tabela2[[#This Row],[SIEMA]],Siema2025,59,FALSE)</f>
        <v/>
      </c>
      <c r="AS698" s="108" t="str">
        <f>VLOOKUP(Tabela2[[#This Row],[SIEMA]],Siema2025,61,FALSE)</f>
        <v/>
      </c>
      <c r="AT698" s="108" t="str">
        <f>VLOOKUP(Tabela2[[#This Row],[SIEMA]],Siema2025,63,FALSE)</f>
        <v/>
      </c>
      <c r="AU698" s="108" t="str">
        <f>VLOOKUP(Tabela2[[#This Row],[SIEMA]],Siema2025,65,FALSE)</f>
        <v>X</v>
      </c>
      <c r="AV698" s="108" t="str">
        <f>VLOOKUP(Tabela2[[#This Row],[SIEMA]],Siema2025,67,FALSE)</f>
        <v/>
      </c>
      <c r="AW698" s="108" t="str">
        <f>VLOOKUP(Tabela2[[#This Row],[SIEMA]],Siema2025,69,FALSE)</f>
        <v/>
      </c>
      <c r="AX698" s="108" t="str">
        <f>VLOOKUP(Tabela2[[#This Row],[SIEMA]],Siema2025,71,FALSE)</f>
        <v/>
      </c>
      <c r="AY698" s="108" t="str">
        <f>VLOOKUP(Tabela2[[#This Row],[SIEMA]],Siema2025,73,FALSE)</f>
        <v/>
      </c>
      <c r="AZ698" s="108" t="str">
        <f>VLOOKUP(Tabela2[[#This Row],[SIEMA]],Siema2025,75,FALSE)</f>
        <v/>
      </c>
      <c r="BA698" s="108" t="str">
        <f>VLOOKUP(Tabela2[[#This Row],[SIEMA]],Siema2025,77,FALSE)</f>
        <v/>
      </c>
      <c r="BB698" s="108" t="str">
        <f>VLOOKUP(Tabela2[[#This Row],[SIEMA]],Siema2025,79,FALSE)</f>
        <v/>
      </c>
      <c r="BC698" s="108" t="str">
        <f>IF(Tabela2[[#This Row],[Outro(s) ]] = "X", "PREENCHER","NA")</f>
        <v>NA</v>
      </c>
      <c r="BD698" s="108" t="str">
        <f>VLOOKUP(Tabela2[[#This Row],[SIEMA]],Siema2025,82,FALSE)</f>
        <v/>
      </c>
      <c r="BE698" s="108" t="str">
        <f>VLOOKUP(Tabela2[[#This Row],[SIEMA]],Siema2025,81,FALSE)</f>
        <v/>
      </c>
      <c r="BF698" s="110" t="str">
        <f>VLOOKUP(Tabela2[[#This Row],[SIEMA]],Siema2025,28,FALSE)</f>
        <v/>
      </c>
      <c r="BG698" s="110"/>
      <c r="BH698" s="111" t="str">
        <f>VLOOKUP(Tabela2[[#This Row],[SIEMA]],Siema2025,29,FALSE)</f>
        <v/>
      </c>
      <c r="BI698" s="112" t="str">
        <f>VLOOKUP(Tabela2[[#This Row],[SIEMA]],Siema2025,107,FALSE)</f>
        <v>Não</v>
      </c>
      <c r="BJ698" s="107" t="s">
        <v>7099</v>
      </c>
      <c r="BK698" s="104" t="s">
        <v>123</v>
      </c>
      <c r="BL698" s="140"/>
      <c r="BM698" s="108">
        <f ca="1">IF(Tabela2[[#This Row],[Data de atendimento do Ibama (considerar o primeiro documento/ação)]]="",_xlfn.DAYS(TODAY(),J698),_xlfn.DAYS(Tabela2[[#This Row],[Data de atendimento do Ibama (considerar o primeiro documento/ação)]],J698))</f>
        <v>294</v>
      </c>
      <c r="BN698" s="108" t="s">
        <v>7930</v>
      </c>
      <c r="BO698" s="114" t="s">
        <v>7124</v>
      </c>
      <c r="BP698" s="108" t="s">
        <v>10194</v>
      </c>
      <c r="BQ698" s="106" t="s">
        <v>123</v>
      </c>
      <c r="BR698" s="108" t="s">
        <v>123</v>
      </c>
      <c r="BS698" s="108" t="s">
        <v>7114</v>
      </c>
      <c r="BT698" s="108" t="s">
        <v>7230</v>
      </c>
      <c r="BU698" s="108" t="str">
        <f>IF(Tabela2[[#This Row],[Houve envio de Informações Pós-acidente (preencher "não se aplica" quando de competência estadual/municipal)]] = "Sim", "PREENCHER","NA")</f>
        <v>NA</v>
      </c>
      <c r="BV698" s="108" t="str">
        <f>IF(Tabela2[[#This Row],[Houve avaliação das informações pós-acidente solicitadas/enviadas?]] = "Sim", "PREENCHER","NA")</f>
        <v>NA</v>
      </c>
      <c r="BW698" s="108" t="s">
        <v>2696</v>
      </c>
      <c r="BX698" s="106" t="s">
        <v>7116</v>
      </c>
      <c r="BY698" s="140">
        <v>45950</v>
      </c>
      <c r="BZ698" s="104">
        <f>IF(Tabela2[[#This Row],[Data do documento de encerramento]]="NA","NA",IF(Tabela2[[#This Row],[Data do documento de encerramento]]="","Pendente de conclusão/ encerramento",_xlfn.DAYS(Tabela2[[#This Row],[Data do documento de encerramento]],J698)))</f>
        <v>12</v>
      </c>
      <c r="CA698" s="107" t="s">
        <v>10195</v>
      </c>
      <c r="CB698" s="107"/>
      <c r="CC698" s="107"/>
      <c r="CD698" s="107"/>
      <c r="CE698" s="107"/>
      <c r="CF698" s="107"/>
    </row>
    <row r="699" spans="1:84" ht="60.75" hidden="1">
      <c r="A699" s="169">
        <v>2025101057609</v>
      </c>
      <c r="B699" s="170" t="s">
        <v>10196</v>
      </c>
      <c r="C699" s="108" t="str">
        <f>VLOOKUP(Tabela2[[#This Row],[SIEMA]],Siema2025,4,FALSE)</f>
        <v xml:space="preserve"> SE</v>
      </c>
      <c r="D699" s="106" t="str">
        <f>VLOOKUP(Tabela2[[#This Row],[SIEMA]],Siema2025,3,FALSE)</f>
        <v xml:space="preserve">Japaratuba </v>
      </c>
      <c r="E699" s="106" t="str">
        <f>VLOOKUP(Tabela2[[#This Row],[SIEMA]],Siema2025,20,FALSE)</f>
        <v>Locação do poço 7-CP-1739D-SE, Japaratuba-SE</v>
      </c>
      <c r="F699" s="106" t="s">
        <v>10197</v>
      </c>
      <c r="G699" s="106" t="s">
        <v>10198</v>
      </c>
      <c r="H699" s="106" t="s">
        <v>10199</v>
      </c>
      <c r="I699" s="104" t="s">
        <v>7223</v>
      </c>
      <c r="J699" s="105">
        <f>VLOOKUP(Tabela2[[#This Row],[SIEMA]],Siema2025,2,FALSE)</f>
        <v>45939</v>
      </c>
      <c r="K699" s="105" t="str">
        <f>VLOOKUP(Tabela2[[#This Row],[SIEMA]],Siema2025,16,FALSE)</f>
        <v>Quinta</v>
      </c>
      <c r="L699" s="106" t="str">
        <f>IF(Tabela2[[#This Row],[Data]]="","Sem Informação",VLOOKUP(MONTH(Tabela2[[#This Row],[Data]]),'[1]Validação de dados'!$I$1:$J$13,2,0))</f>
        <v>Outubro</v>
      </c>
      <c r="M699" s="104">
        <f>YEAR(Tabela2[[#This Row],[Data]])</f>
        <v>2025</v>
      </c>
      <c r="N699" s="105" t="str">
        <f>VLOOKUP(Tabela2[[#This Row],[SIEMA]],Siema2025,17,FALSE)</f>
        <v>Madrugada</v>
      </c>
      <c r="O699" s="105" t="s">
        <v>145</v>
      </c>
      <c r="P699" s="104" t="str">
        <f>VLOOKUP(Tabela2[[#This Row],[SIEMA]],Siema2025,21,FALSE)</f>
        <v>Poço terrestre</v>
      </c>
      <c r="Q699" s="104">
        <v>1267</v>
      </c>
      <c r="R699" s="104"/>
      <c r="S699" s="107" t="str">
        <f>IF(Q699="","", IF(Q699="NC","", IF(Q699="NE","", IF(Q699="NA","",IFERROR(VLOOKUP(Q699,[1]Produtos!$A$1:$C$2319,2,FALSE),"Não Cadastrado")))))</f>
        <v>PETRÓLEO CRU</v>
      </c>
      <c r="T699" s="104" t="s">
        <v>10200</v>
      </c>
      <c r="U699" s="104" t="str">
        <f>VLOOKUP(Tabela2[[#This Row],[SIEMA]],Siema2025,12,FALSE)</f>
        <v>M3</v>
      </c>
      <c r="V699" s="104">
        <f>IF(Q699="","",IF(ISNUMBER(Q699)=FALSE,"Não se aplica",IFERROR(VLOOKUP(Q699,Produtos!$A$1:$C$2319,3,FALSE),"Não Cadastrado")))</f>
        <v>3</v>
      </c>
      <c r="W699" s="104" t="str">
        <f>VLOOKUP(Tabela2[[#This Row],[SIEMA]],Siema2025,10,FALSE)</f>
        <v>água</v>
      </c>
      <c r="X699" s="113" t="str">
        <f>IF(Tabela2[[#This Row],[Origem do acidente]] = "Plataforma", "PREENCHER","NA")</f>
        <v>NA</v>
      </c>
      <c r="Y699" s="109" t="str">
        <f>IF(W699="","", IF(W699="NC","", IF(W699="NE","", IF(W699="NA","",IFERROR(VLOOKUP(W699,Produtos!$A$1:$C$2319,2,FALSE),"Não Cadastrado")))))</f>
        <v>Não Cadastrado</v>
      </c>
      <c r="Z699" s="104" t="str">
        <f>VLOOKUP(Tabela2[[#This Row],[SIEMA]],Siema2025,11,FALSE)</f>
        <v>0.421</v>
      </c>
      <c r="AA699" s="104" t="str">
        <f>VLOOKUP(Tabela2[[#This Row],[SIEMA]],Siema2025,12,FALSE)</f>
        <v>M3</v>
      </c>
      <c r="AB699" s="104" t="str">
        <f>IF(W699="","",IF(ISNUMBER(W699)=FALSE,"Não se aplica",IFERROR(VLOOKUP(W699,Produtos!$A$1:$C$2319,3,FALSE),"Não Cadastrado")))</f>
        <v>Não se aplica</v>
      </c>
      <c r="AC699" s="104"/>
      <c r="AD699" s="108" t="str">
        <f>IF(Tabela2[[#This Row],[Origem do acidente]] = "Plataforma", "PREENCHER","NA")</f>
        <v>NA</v>
      </c>
      <c r="AE699" s="107" t="str">
        <f>IF(AC699="","", IF(AC699="NC","", IF(AC699="NE","", IF(AC699="NA","",IFERROR(VLOOKUP(AC699,Produtos!$A$1:$C$2319,2,FALSE),"Não Cadastrado")))))</f>
        <v/>
      </c>
      <c r="AF699" s="104"/>
      <c r="AG699" s="104"/>
      <c r="AH699" s="104" t="str">
        <f>IF(AC699="","",IF(ISNUMBER(AC699)=FALSE,"Não se aplica",IFERROR(VLOOKUP(AC699,Produtos!$A$1:$C$2319,3,FALSE),"Não Cadastrado")))</f>
        <v/>
      </c>
      <c r="AI699" s="104"/>
      <c r="AJ699" s="104" t="str">
        <f>VLOOKUP(Tabela2[[#This Row],[SIEMA]],Siema2025,26,FALSE)</f>
        <v>Em investigação.</v>
      </c>
      <c r="AK699" s="107" t="s">
        <v>7234</v>
      </c>
      <c r="AL699" s="107"/>
      <c r="AM699" s="107"/>
      <c r="AN699" s="108" t="str">
        <f>VLOOKUP(Tabela2[[#This Row],[SIEMA]],Siema2025,51,FALSE)</f>
        <v/>
      </c>
      <c r="AO699" s="108" t="str">
        <f>VLOOKUP(Tabela2[[#This Row],[SIEMA]],Siema2025,53,FALSE)</f>
        <v/>
      </c>
      <c r="AP699" s="108" t="str">
        <f>VLOOKUP(Tabela2[[#This Row],[SIEMA]],Siema2025,55,FALSE)</f>
        <v/>
      </c>
      <c r="AQ699" s="108" t="str">
        <f>VLOOKUP(Tabela2[[#This Row],[SIEMA]],Siema2025,57,FALSE)</f>
        <v/>
      </c>
      <c r="AR699" s="108" t="str">
        <f>VLOOKUP(Tabela2[[#This Row],[SIEMA]],Siema2025,59,FALSE)</f>
        <v/>
      </c>
      <c r="AS699" s="108" t="str">
        <f>VLOOKUP(Tabela2[[#This Row],[SIEMA]],Siema2025,61,FALSE)</f>
        <v/>
      </c>
      <c r="AT699" s="108" t="str">
        <f>VLOOKUP(Tabela2[[#This Row],[SIEMA]],Siema2025,63,FALSE)</f>
        <v/>
      </c>
      <c r="AU699" s="108" t="str">
        <f>VLOOKUP(Tabela2[[#This Row],[SIEMA]],Siema2025,65,FALSE)</f>
        <v>X</v>
      </c>
      <c r="AV699" s="108" t="str">
        <f>VLOOKUP(Tabela2[[#This Row],[SIEMA]],Siema2025,67,FALSE)</f>
        <v/>
      </c>
      <c r="AW699" s="108" t="str">
        <f>VLOOKUP(Tabela2[[#This Row],[SIEMA]],Siema2025,69,FALSE)</f>
        <v/>
      </c>
      <c r="AX699" s="108" t="str">
        <f>VLOOKUP(Tabela2[[#This Row],[SIEMA]],Siema2025,71,FALSE)</f>
        <v/>
      </c>
      <c r="AY699" s="108" t="str">
        <f>VLOOKUP(Tabela2[[#This Row],[SIEMA]],Siema2025,73,FALSE)</f>
        <v/>
      </c>
      <c r="AZ699" s="108" t="str">
        <f>VLOOKUP(Tabela2[[#This Row],[SIEMA]],Siema2025,75,FALSE)</f>
        <v/>
      </c>
      <c r="BA699" s="108" t="str">
        <f>VLOOKUP(Tabela2[[#This Row],[SIEMA]],Siema2025,77,FALSE)</f>
        <v/>
      </c>
      <c r="BB699" s="108" t="str">
        <f>VLOOKUP(Tabela2[[#This Row],[SIEMA]],Siema2025,79,FALSE)</f>
        <v/>
      </c>
      <c r="BC699" s="108" t="str">
        <f>IF(Tabela2[[#This Row],[Outro(s) ]] = "X", "PREENCHER","NA")</f>
        <v>NA</v>
      </c>
      <c r="BD699" s="108" t="str">
        <f>VLOOKUP(Tabela2[[#This Row],[SIEMA]],Siema2025,82,FALSE)</f>
        <v/>
      </c>
      <c r="BE699" s="108" t="str">
        <f>VLOOKUP(Tabela2[[#This Row],[SIEMA]],Siema2025,81,FALSE)</f>
        <v/>
      </c>
      <c r="BF699" s="110" t="str">
        <f>VLOOKUP(Tabela2[[#This Row],[SIEMA]],Siema2025,28,FALSE)</f>
        <v>Carmo Energy S.A</v>
      </c>
      <c r="BG699" s="110"/>
      <c r="BH699" s="111" t="str">
        <f>VLOOKUP(Tabela2[[#This Row],[SIEMA]],Siema2025,29,FALSE)</f>
        <v/>
      </c>
      <c r="BI699" s="112" t="str">
        <f>VLOOKUP(Tabela2[[#This Row],[SIEMA]],Siema2025,107,FALSE)</f>
        <v>Não</v>
      </c>
      <c r="BJ699" s="107" t="s">
        <v>7113</v>
      </c>
      <c r="BK699" s="104" t="s">
        <v>2696</v>
      </c>
      <c r="BL699" s="1">
        <v>45961</v>
      </c>
      <c r="BM699" s="108">
        <f ca="1">IF(Tabela2[[#This Row],[Data de atendimento do Ibama (considerar o primeiro documento/ação)]]="",_xlfn.DAYS(TODAY(),J699),_xlfn.DAYS(Tabela2[[#This Row],[Data de atendimento do Ibama (considerar o primeiro documento/ação)]],J699))</f>
        <v>22</v>
      </c>
      <c r="BN699" s="108" t="str">
        <f>IF(Tabela2[[#This Row],[Atendido pelo Ibama ("Não" ou "Sim")]]="Não","Preencher", IF(Tabela2[[#This Row],[Atendido pelo Ibama ("Não" ou "Sim")]]="Sim","NA",""))</f>
        <v>NA</v>
      </c>
      <c r="BO699" s="114" t="s">
        <v>7100</v>
      </c>
      <c r="BP699" s="108" t="str">
        <f>IF(Tabela2[[#This Row],[Forma de atendimento (primeiro documento/ação)]]= "Outros (especificar)", "PREENCHER","NA")</f>
        <v>NA</v>
      </c>
      <c r="BQ699" s="106" t="s">
        <v>123</v>
      </c>
      <c r="BR699" s="108" t="str">
        <f>IF(Tabela2[[#This Row],[Equipe do Ibama foi a campo? Houve sobrevoo do Poseidon?]] = "Sim", "PREENCHER","NA")</f>
        <v>NA</v>
      </c>
      <c r="BS699" s="108" t="s">
        <v>7114</v>
      </c>
      <c r="BT699" s="108" t="s">
        <v>7115</v>
      </c>
      <c r="BU699" s="108" t="s">
        <v>123</v>
      </c>
      <c r="BV699" s="108" t="s">
        <v>2696</v>
      </c>
      <c r="BW699" s="108" t="s">
        <v>123</v>
      </c>
      <c r="BX699" s="106"/>
      <c r="BY699" s="106"/>
      <c r="BZ699" s="104" t="str">
        <f>IF(Tabela2[[#This Row],[Data do documento de encerramento]]="NA","NA",IF(Tabela2[[#This Row],[Data do documento de encerramento]]="","Pendente de conclusão/ encerramento",_xlfn.DAYS(Tabela2[[#This Row],[Data do documento de encerramento]],J699)))</f>
        <v>Pendente de conclusão/ encerramento</v>
      </c>
      <c r="CA699" s="107"/>
      <c r="CB699" s="107"/>
      <c r="CC699" s="107"/>
      <c r="CD699" s="107"/>
      <c r="CE699" s="107"/>
      <c r="CF699" s="107"/>
    </row>
    <row r="700" spans="1:84" ht="60.75" hidden="1">
      <c r="A700" s="169">
        <v>2025101061203</v>
      </c>
      <c r="B700" s="170" t="s">
        <v>10201</v>
      </c>
      <c r="C700" s="108" t="str">
        <f>VLOOKUP(Tabela2[[#This Row],[SIEMA]],Siema2025,4,FALSE)</f>
        <v xml:space="preserve"> MG</v>
      </c>
      <c r="D700" s="106" t="str">
        <f>VLOOKUP(Tabela2[[#This Row],[SIEMA]],Siema2025,3,FALSE)</f>
        <v xml:space="preserve">Serra do Salitre </v>
      </c>
      <c r="E700" s="106" t="s">
        <v>10202</v>
      </c>
      <c r="F700" s="106" t="s">
        <v>10203</v>
      </c>
      <c r="G700" s="106" t="s">
        <v>10204</v>
      </c>
      <c r="H700" s="106" t="s">
        <v>10205</v>
      </c>
      <c r="I700" s="104" t="s">
        <v>7114</v>
      </c>
      <c r="J700" s="105">
        <f>VLOOKUP(Tabela2[[#This Row],[SIEMA]],Siema2025,2,FALSE)</f>
        <v>45939</v>
      </c>
      <c r="K700" s="105" t="str">
        <f>VLOOKUP(Tabela2[[#This Row],[SIEMA]],Siema2025,16,FALSE)</f>
        <v>Quinta</v>
      </c>
      <c r="L700" s="106" t="str">
        <f>IF(Tabela2[[#This Row],[Data]]="","Sem Informação",VLOOKUP(MONTH(Tabela2[[#This Row],[Data]]),'[1]Validação de dados'!$I$1:$J$13,2,0))</f>
        <v>Outubro</v>
      </c>
      <c r="M700" s="104">
        <f>YEAR(Tabela2[[#This Row],[Data]])</f>
        <v>2025</v>
      </c>
      <c r="N700" s="105" t="str">
        <f>VLOOKUP(Tabela2[[#This Row],[SIEMA]],Siema2025,17,FALSE)</f>
        <v>Madrugada</v>
      </c>
      <c r="O700" s="105" t="str">
        <f>VLOOKUP(Tabela2[[#This Row],[SIEMA]],Siema2025,5,FALSE)</f>
        <v>Rodovia</v>
      </c>
      <c r="P700" s="104" t="str">
        <f>VLOOKUP(Tabela2[[#This Row],[SIEMA]],Siema2025,21,FALSE)</f>
        <v>: Transporte Rodoviário</v>
      </c>
      <c r="Q700" s="104">
        <v>3257</v>
      </c>
      <c r="R700" s="104" t="s">
        <v>10206</v>
      </c>
      <c r="S700" s="107" t="str">
        <f>IF(Q700="","", IF(Q700="NC","", IF(Q700="NE","", IF(Q700="NA","",IFERROR(VLOOKUP(Q700,[1]Produtos!$A$1:$C$2319,2,FALSE),"Não Cadastrado")))))</f>
        <v>LÍQUIDO A TEMPERATURA ELEVADA, N.E., a 100ºC ou mais e abaixo do PFg (incluindo metais fundidos, sais fundidos,
etc)</v>
      </c>
      <c r="T700" s="104" t="str">
        <f>VLOOKUP(Tabela2[[#This Row],[SIEMA]],Siema2025,11,FALSE)</f>
        <v xml:space="preserve"> </v>
      </c>
      <c r="U700" s="104" t="str">
        <f>VLOOKUP(Tabela2[[#This Row],[SIEMA]],Siema2025,12,FALSE)</f>
        <v xml:space="preserve"> </v>
      </c>
      <c r="V700" s="104">
        <f>IF(Q700="","",IF(ISNUMBER(Q700)=FALSE,"Não se aplica",IFERROR(VLOOKUP(Q700,Produtos!$A$1:$C$2319,3,FALSE),"Não Cadastrado")))</f>
        <v>9</v>
      </c>
      <c r="W700" s="104" t="str">
        <f>VLOOKUP(Tabela2[[#This Row],[SIEMA]],Siema2025,10,FALSE)</f>
        <v/>
      </c>
      <c r="X700" s="113" t="str">
        <f>IF(Tabela2[[#This Row],[Origem do acidente]] = "Plataforma", "PREENCHER","NA")</f>
        <v>NA</v>
      </c>
      <c r="Y700" s="109" t="str">
        <f>IF(W700="","", IF(W700="NC","", IF(W700="NE","", IF(W700="NA","",IFERROR(VLOOKUP(W700,Produtos!$A$1:$C$2319,2,FALSE),"Não Cadastrado")))))</f>
        <v/>
      </c>
      <c r="Z700" s="104" t="str">
        <f>VLOOKUP(Tabela2[[#This Row],[SIEMA]],Siema2025,11,FALSE)</f>
        <v xml:space="preserve"> </v>
      </c>
      <c r="AA700" s="104" t="str">
        <f>VLOOKUP(Tabela2[[#This Row],[SIEMA]],Siema2025,12,FALSE)</f>
        <v xml:space="preserve"> </v>
      </c>
      <c r="AB700" s="104" t="str">
        <f>IF(W700="","",IF(ISNUMBER(W700)=FALSE,"Não se aplica",IFERROR(VLOOKUP(W700,Produtos!$A$1:$C$2319,3,FALSE),"Não Cadastrado")))</f>
        <v/>
      </c>
      <c r="AC700" s="104"/>
      <c r="AD700" s="108" t="str">
        <f>IF(Tabela2[[#This Row],[Origem do acidente]] = "Plataforma", "PREENCHER","NA")</f>
        <v>NA</v>
      </c>
      <c r="AE700" s="107" t="str">
        <f>IF(AC700="","", IF(AC700="NC","", IF(AC700="NE","", IF(AC700="NA","",IFERROR(VLOOKUP(AC700,Produtos!$A$1:$C$2319,2,FALSE),"Não Cadastrado")))))</f>
        <v/>
      </c>
      <c r="AF700" s="104"/>
      <c r="AG700" s="104"/>
      <c r="AH700" s="104" t="str">
        <f>IF(AC700="","",IF(ISNUMBER(AC700)=FALSE,"Não se aplica",IFERROR(VLOOKUP(AC700,Produtos!$A$1:$C$2319,3,FALSE),"Não Cadastrado")))</f>
        <v/>
      </c>
      <c r="AI700" s="104"/>
      <c r="AJ700" s="104" t="str">
        <f>VLOOKUP(Tabela2[[#This Row],[SIEMA]],Siema2025,26,FALSE)</f>
        <v>Tombamento seguido de queda da carga</v>
      </c>
      <c r="AK700" s="107" t="s">
        <v>6834</v>
      </c>
      <c r="AL700" s="107" t="s">
        <v>7182</v>
      </c>
      <c r="AM700" s="107"/>
      <c r="AN700" s="108" t="str">
        <f>VLOOKUP(Tabela2[[#This Row],[SIEMA]],Siema2025,51,FALSE)</f>
        <v/>
      </c>
      <c r="AO700" s="108" t="str">
        <f>VLOOKUP(Tabela2[[#This Row],[SIEMA]],Siema2025,53,FALSE)</f>
        <v/>
      </c>
      <c r="AP700" s="108" t="str">
        <f>VLOOKUP(Tabela2[[#This Row],[SIEMA]],Siema2025,55,FALSE)</f>
        <v/>
      </c>
      <c r="AQ700" s="108" t="str">
        <f>VLOOKUP(Tabela2[[#This Row],[SIEMA]],Siema2025,57,FALSE)</f>
        <v/>
      </c>
      <c r="AR700" s="108" t="str">
        <f>VLOOKUP(Tabela2[[#This Row],[SIEMA]],Siema2025,59,FALSE)</f>
        <v/>
      </c>
      <c r="AS700" s="108" t="str">
        <f>VLOOKUP(Tabela2[[#This Row],[SIEMA]],Siema2025,61,FALSE)</f>
        <v/>
      </c>
      <c r="AT700" s="108" t="str">
        <f>VLOOKUP(Tabela2[[#This Row],[SIEMA]],Siema2025,63,FALSE)</f>
        <v/>
      </c>
      <c r="AU700" s="108" t="str">
        <f>VLOOKUP(Tabela2[[#This Row],[SIEMA]],Siema2025,65,FALSE)</f>
        <v>X</v>
      </c>
      <c r="AV700" s="108" t="str">
        <f>VLOOKUP(Tabela2[[#This Row],[SIEMA]],Siema2025,67,FALSE)</f>
        <v/>
      </c>
      <c r="AW700" s="108" t="str">
        <f>VLOOKUP(Tabela2[[#This Row],[SIEMA]],Siema2025,69,FALSE)</f>
        <v/>
      </c>
      <c r="AX700" s="108" t="str">
        <f>VLOOKUP(Tabela2[[#This Row],[SIEMA]],Siema2025,71,FALSE)</f>
        <v/>
      </c>
      <c r="AY700" s="108" t="str">
        <f>VLOOKUP(Tabela2[[#This Row],[SIEMA]],Siema2025,73,FALSE)</f>
        <v/>
      </c>
      <c r="AZ700" s="108" t="str">
        <f>VLOOKUP(Tabela2[[#This Row],[SIEMA]],Siema2025,75,FALSE)</f>
        <v/>
      </c>
      <c r="BA700" s="108" t="str">
        <f>VLOOKUP(Tabela2[[#This Row],[SIEMA]],Siema2025,77,FALSE)</f>
        <v/>
      </c>
      <c r="BB700" s="108" t="str">
        <f>VLOOKUP(Tabela2[[#This Row],[SIEMA]],Siema2025,79,FALSE)</f>
        <v/>
      </c>
      <c r="BC700" s="108" t="str">
        <f>IF(Tabela2[[#This Row],[Outro(s) ]] = "X", "PREENCHER","NA")</f>
        <v>NA</v>
      </c>
      <c r="BD700" s="108" t="str">
        <f>VLOOKUP(Tabela2[[#This Row],[SIEMA]],Siema2025,82,FALSE)</f>
        <v/>
      </c>
      <c r="BE700" s="108" t="str">
        <f>VLOOKUP(Tabela2[[#This Row],[SIEMA]],Siema2025,81,FALSE)</f>
        <v/>
      </c>
      <c r="BF700" s="110" t="str">
        <f>VLOOKUP(Tabela2[[#This Row],[SIEMA]],Siema2025,28,FALSE)</f>
        <v/>
      </c>
      <c r="BG700" s="110"/>
      <c r="BH700" s="111" t="str">
        <f>VLOOKUP(Tabela2[[#This Row],[SIEMA]],Siema2025,29,FALSE)</f>
        <v/>
      </c>
      <c r="BI700" s="112" t="s">
        <v>2696</v>
      </c>
      <c r="BJ700" s="107" t="s">
        <v>7113</v>
      </c>
      <c r="BK700" s="104" t="s">
        <v>123</v>
      </c>
      <c r="BL700" s="140"/>
      <c r="BM700" s="108">
        <f ca="1">IF(Tabela2[[#This Row],[Data de atendimento do Ibama (considerar o primeiro documento/ação)]]="",_xlfn.DAYS(TODAY(),J700),_xlfn.DAYS(Tabela2[[#This Row],[Data de atendimento do Ibama (considerar o primeiro documento/ação)]],J700))</f>
        <v>293</v>
      </c>
      <c r="BN700" s="108" t="s">
        <v>7930</v>
      </c>
      <c r="BO700" s="114" t="s">
        <v>7124</v>
      </c>
      <c r="BP700" s="108" t="s">
        <v>10207</v>
      </c>
      <c r="BQ700" s="106" t="s">
        <v>123</v>
      </c>
      <c r="BR700" s="108" t="s">
        <v>123</v>
      </c>
      <c r="BS700" s="108" t="s">
        <v>7114</v>
      </c>
      <c r="BT700" s="108" t="str">
        <f>IF(Tabela2[[#This Row],[Foi elaborado Relatório de Vistoria pelo Ibama? (informações vinculada à coluna CK)]] = "Sim", "PREENCHER","NA")</f>
        <v>NA</v>
      </c>
      <c r="BU700" s="108" t="str">
        <f>IF(Tabela2[[#This Row],[Houve envio de Informações Pós-acidente (preencher "não se aplica" quando de competência estadual/municipal)]] = "Sim", "PREENCHER","NA")</f>
        <v>NA</v>
      </c>
      <c r="BV700" s="108" t="str">
        <f>IF(Tabela2[[#This Row],[Houve avaliação das informações pós-acidente solicitadas/enviadas?]] = "Sim", "PREENCHER","NA")</f>
        <v>NA</v>
      </c>
      <c r="BW700" s="108" t="s">
        <v>2696</v>
      </c>
      <c r="BX700" s="106" t="s">
        <v>7116</v>
      </c>
      <c r="BY700" s="140">
        <v>45950</v>
      </c>
      <c r="BZ700" s="104">
        <f>IF(Tabela2[[#This Row],[Data do documento de encerramento]]="NA","NA",IF(Tabela2[[#This Row],[Data do documento de encerramento]]="","Pendente de conclusão/ encerramento",_xlfn.DAYS(Tabela2[[#This Row],[Data do documento de encerramento]],J700)))</f>
        <v>11</v>
      </c>
      <c r="CA700" s="107">
        <v>8</v>
      </c>
      <c r="CB700" s="107"/>
      <c r="CC700" s="107"/>
      <c r="CD700" s="107"/>
      <c r="CE700" s="107"/>
      <c r="CF700" s="107"/>
    </row>
    <row r="701" spans="1:84" ht="15" hidden="1" customHeight="1">
      <c r="A701" s="169">
        <v>2025101046823</v>
      </c>
      <c r="B701" s="170" t="s">
        <v>10208</v>
      </c>
      <c r="C701" s="108" t="str">
        <f>VLOOKUP(Tabela2[[#This Row],[SIEMA]],Siema2025,4,FALSE)</f>
        <v xml:space="preserve"> AL</v>
      </c>
      <c r="D701" s="106" t="str">
        <f>VLOOKUP(Tabela2[[#This Row],[SIEMA]],Siema2025,3,FALSE)</f>
        <v xml:space="preserve">Pilar </v>
      </c>
      <c r="E701" s="106" t="str">
        <f>VLOOKUP(Tabela2[[#This Row],[SIEMA]],Siema2025,20,FALSE)</f>
        <v>Fazenda Lamarão, s/n. Zona rural</v>
      </c>
      <c r="F701" s="153" t="s">
        <v>10209</v>
      </c>
      <c r="G701" s="180" t="s">
        <v>7594</v>
      </c>
      <c r="H701" s="106" t="s">
        <v>7595</v>
      </c>
      <c r="I701" s="104" t="s">
        <v>7223</v>
      </c>
      <c r="J701" s="105">
        <f>VLOOKUP(Tabela2[[#This Row],[SIEMA]],Siema2025,2,FALSE)</f>
        <v>45940</v>
      </c>
      <c r="K701" s="105" t="str">
        <f>VLOOKUP(Tabela2[[#This Row],[SIEMA]],Siema2025,16,FALSE)</f>
        <v>Sexta</v>
      </c>
      <c r="L701" s="106" t="str">
        <f>IF(Tabela2[[#This Row],[Data]]="","Sem Informação",VLOOKUP(MONTH(Tabela2[[#This Row],[Data]]),'[1]Validação de dados'!$I$1:$J$13,2,0))</f>
        <v>Outubro</v>
      </c>
      <c r="M701" s="104">
        <f>YEAR(Tabela2[[#This Row],[Data]])</f>
        <v>2025</v>
      </c>
      <c r="N701" s="105" t="str">
        <f>VLOOKUP(Tabela2[[#This Row],[SIEMA]],Siema2025,17,FALSE)</f>
        <v>Matutino</v>
      </c>
      <c r="O701" s="105" t="s">
        <v>145</v>
      </c>
      <c r="P701" s="104" t="str">
        <f>VLOOKUP(Tabela2[[#This Row],[SIEMA]],Siema2025,21,FALSE)</f>
        <v>Campo de produção de Pilar - Satélite de injeção (SAT-07)</v>
      </c>
      <c r="Q701" s="104" t="s">
        <v>7094</v>
      </c>
      <c r="R701" s="104" t="str">
        <f>VLOOKUP(Tabela2[[#This Row],[SIEMA]],Siema2025,10,FALSE)</f>
        <v>Água de injeção</v>
      </c>
      <c r="S701" s="137"/>
      <c r="T701" s="104" t="str">
        <f>VLOOKUP(Tabela2[[#This Row],[SIEMA]],Siema2025,11,FALSE)</f>
        <v>0.5</v>
      </c>
      <c r="U701" s="104" t="str">
        <f>VLOOKUP(Tabela2[[#This Row],[SIEMA]],Siema2025,12,FALSE)</f>
        <v>M3</v>
      </c>
      <c r="V701" s="104" t="str">
        <f>IF(Q701="","",IF(ISNUMBER(Q701)=FALSE,"Não se aplica",IFERROR(VLOOKUP(Q701,Produtos!$A$1:$C$2319,3,FALSE),"Não Cadastrado")))</f>
        <v>Não se aplica</v>
      </c>
      <c r="W701" s="104"/>
      <c r="X701" s="113" t="str">
        <f>IF(Tabela2[[#This Row],[Origem do acidente]] = "Plataforma", "PREENCHER","NA")</f>
        <v>NA</v>
      </c>
      <c r="Y701" s="109" t="str">
        <f>IF(W701="","", IF(W701="NC","", IF(W701="NE","", IF(W701="NA","",IFERROR(VLOOKUP(W701,Produtos!$A$1:$C$2319,2,FALSE),"Não Cadastrado")))))</f>
        <v/>
      </c>
      <c r="Z701" s="104"/>
      <c r="AA701" s="104" t="str">
        <f>VLOOKUP(Tabela2[[#This Row],[SIEMA]],Siema2025,12,FALSE)</f>
        <v>M3</v>
      </c>
      <c r="AB701" s="104" t="str">
        <f>IF(W701="","",IF(ISNUMBER(W701)=FALSE,"Não se aplica",IFERROR(VLOOKUP(W701,Produtos!$A$1:$C$2319,3,FALSE),"Não Cadastrado")))</f>
        <v/>
      </c>
      <c r="AC701" s="134"/>
      <c r="AD701" s="134" t="s">
        <v>7127</v>
      </c>
      <c r="AE701" s="107" t="str">
        <f>IF(AC701="","", IF(AC701="NC","", IF(AC701="NE","", IF(AC701="NA","",IFERROR(VLOOKUP(AC701,Produtos!$A$1:$C$2319,2,FALSE),"Não Cadastrado")))))</f>
        <v/>
      </c>
      <c r="AF701" s="134"/>
      <c r="AG701" s="104"/>
      <c r="AH701" s="104" t="str">
        <f>IF(AC701="","",IF(ISNUMBER(AC701)=FALSE,"Não se aplica",IFERROR(VLOOKUP(AC701,Produtos!$A$1:$C$2319,3,FALSE),"Não Cadastrado")))</f>
        <v/>
      </c>
      <c r="AI701" s="134"/>
      <c r="AJ701" s="104" t="str">
        <f>VLOOKUP(Tabela2[[#This Row],[SIEMA]],Siema2025,26,FALSE)</f>
        <v>Vazamento em transição da linha de fibra para aço carbono.</v>
      </c>
      <c r="AK701" s="107" t="s">
        <v>7112</v>
      </c>
      <c r="AL701" s="107"/>
      <c r="AM701" s="107"/>
      <c r="AN701" s="108" t="str">
        <f>VLOOKUP(Tabela2[[#This Row],[SIEMA]],Siema2025,51,FALSE)</f>
        <v/>
      </c>
      <c r="AO701" s="108" t="str">
        <f>VLOOKUP(Tabela2[[#This Row],[SIEMA]],Siema2025,53,FALSE)</f>
        <v/>
      </c>
      <c r="AP701" s="108" t="str">
        <f>VLOOKUP(Tabela2[[#This Row],[SIEMA]],Siema2025,55,FALSE)</f>
        <v/>
      </c>
      <c r="AQ701" s="108" t="str">
        <f>VLOOKUP(Tabela2[[#This Row],[SIEMA]],Siema2025,57,FALSE)</f>
        <v/>
      </c>
      <c r="AR701" s="108" t="str">
        <f>VLOOKUP(Tabela2[[#This Row],[SIEMA]],Siema2025,59,FALSE)</f>
        <v/>
      </c>
      <c r="AS701" s="108" t="str">
        <f>VLOOKUP(Tabela2[[#This Row],[SIEMA]],Siema2025,61,FALSE)</f>
        <v/>
      </c>
      <c r="AT701" s="108" t="str">
        <f>VLOOKUP(Tabela2[[#This Row],[SIEMA]],Siema2025,63,FALSE)</f>
        <v/>
      </c>
      <c r="AU701" s="108" t="str">
        <f>VLOOKUP(Tabela2[[#This Row],[SIEMA]],Siema2025,65,FALSE)</f>
        <v>X</v>
      </c>
      <c r="AV701" s="108" t="str">
        <f>VLOOKUP(Tabela2[[#This Row],[SIEMA]],Siema2025,67,FALSE)</f>
        <v/>
      </c>
      <c r="AW701" s="108" t="str">
        <f>VLOOKUP(Tabela2[[#This Row],[SIEMA]],Siema2025,69,FALSE)</f>
        <v/>
      </c>
      <c r="AX701" s="108" t="str">
        <f>VLOOKUP(Tabela2[[#This Row],[SIEMA]],Siema2025,71,FALSE)</f>
        <v/>
      </c>
      <c r="AY701" s="108" t="str">
        <f>VLOOKUP(Tabela2[[#This Row],[SIEMA]],Siema2025,73,FALSE)</f>
        <v/>
      </c>
      <c r="AZ701" s="108" t="str">
        <f>VLOOKUP(Tabela2[[#This Row],[SIEMA]],Siema2025,75,FALSE)</f>
        <v/>
      </c>
      <c r="BA701" s="108" t="str">
        <f>VLOOKUP(Tabela2[[#This Row],[SIEMA]],Siema2025,77,FALSE)</f>
        <v/>
      </c>
      <c r="BB701" s="108" t="str">
        <f>VLOOKUP(Tabela2[[#This Row],[SIEMA]],Siema2025,79,FALSE)</f>
        <v/>
      </c>
      <c r="BC701" s="108" t="str">
        <f>IF(Tabela2[[#This Row],[Outro(s) ]] = "X", "PREENCHER","NA")</f>
        <v>NA</v>
      </c>
      <c r="BD701" s="108" t="str">
        <f>VLOOKUP(Tabela2[[#This Row],[SIEMA]],Siema2025,82,FALSE)</f>
        <v/>
      </c>
      <c r="BE701" s="108" t="str">
        <f>VLOOKUP(Tabela2[[#This Row],[SIEMA]],Siema2025,81,FALSE)</f>
        <v/>
      </c>
      <c r="BF701" s="110" t="str">
        <f>VLOOKUP(Tabela2[[#This Row],[SIEMA]],Siema2025,28,FALSE)</f>
        <v>ORIGEM ENERGIA ALAGOAS S.A</v>
      </c>
      <c r="BG701" s="134"/>
      <c r="BH701" s="111" t="str">
        <f>VLOOKUP(Tabela2[[#This Row],[SIEMA]],Siema2025,29,FALSE)</f>
        <v>34186669000301</v>
      </c>
      <c r="BI701" s="112" t="str">
        <f>VLOOKUP(Tabela2[[#This Row],[SIEMA]],Siema2025,107,FALSE)</f>
        <v>Não</v>
      </c>
      <c r="BJ701" s="107" t="s">
        <v>7113</v>
      </c>
      <c r="BK701" s="104" t="s">
        <v>2696</v>
      </c>
      <c r="BL701" s="168">
        <v>45951</v>
      </c>
      <c r="BM701" s="108">
        <f ca="1">IF(Tabela2[[#This Row],[Data de atendimento do Ibama (considerar o primeiro documento/ação)]]="",_xlfn.DAYS(TODAY(),J701),_xlfn.DAYS(Tabela2[[#This Row],[Data de atendimento do Ibama (considerar o primeiro documento/ação)]],J701))</f>
        <v>11</v>
      </c>
      <c r="BN701" s="108" t="str">
        <f>IF(Tabela2[[#This Row],[Atendido pelo Ibama ("Não" ou "Sim")]]="Não","Preencher", IF(Tabela2[[#This Row],[Atendido pelo Ibama ("Não" ou "Sim")]]="Sim","NA",""))</f>
        <v>NA</v>
      </c>
      <c r="BO701" s="114" t="s">
        <v>7138</v>
      </c>
      <c r="BP701" s="108" t="str">
        <f>IF(Tabela2[[#This Row],[Forma de atendimento (primeiro documento/ação)]]= "Outros (especificar)", "PREENCHER","NA")</f>
        <v>NA</v>
      </c>
      <c r="BQ701" s="106" t="s">
        <v>123</v>
      </c>
      <c r="BR701" s="108" t="str">
        <f>IF(Tabela2[[#This Row],[Equipe do Ibama foi a campo? Houve sobrevoo do Poseidon?]] = "Sim", "PREENCHER","NA")</f>
        <v>NA</v>
      </c>
      <c r="BS701" s="108" t="s">
        <v>7114</v>
      </c>
      <c r="BT701" s="108" t="s">
        <v>7115</v>
      </c>
      <c r="BU701" s="108" t="s">
        <v>123</v>
      </c>
      <c r="BV701" s="108" t="s">
        <v>2696</v>
      </c>
      <c r="BW701" s="108" t="s">
        <v>123</v>
      </c>
      <c r="BX701" s="106"/>
      <c r="BY701" s="168"/>
      <c r="BZ701" s="104" t="str">
        <f>IF(Tabela2[[#This Row],[Data do documento de encerramento]]="NA","NA",IF(Tabela2[[#This Row],[Data do documento de encerramento]]="","Pendente de conclusão/ encerramento",_xlfn.DAYS(Tabela2[[#This Row],[Data do documento de encerramento]],J701)))</f>
        <v>Pendente de conclusão/ encerramento</v>
      </c>
      <c r="CA701" s="107"/>
      <c r="CB701" s="107"/>
      <c r="CC701" s="107"/>
      <c r="CD701" s="107"/>
      <c r="CE701" s="107"/>
      <c r="CF701" s="107"/>
    </row>
    <row r="702" spans="1:84" ht="15" customHeight="1">
      <c r="A702" s="169">
        <v>2025101636005</v>
      </c>
      <c r="B702" s="170" t="s">
        <v>10210</v>
      </c>
      <c r="C702" s="108" t="s">
        <v>7135</v>
      </c>
      <c r="D702" s="106" t="s">
        <v>637</v>
      </c>
      <c r="E702" s="106" t="s">
        <v>6392</v>
      </c>
      <c r="F702" s="106"/>
      <c r="G702" s="106" t="s">
        <v>10211</v>
      </c>
      <c r="H702" s="106" t="s">
        <v>10212</v>
      </c>
      <c r="I702" s="104" t="str">
        <f>VLOOKUP(Tabela2[[#This Row],[SIEMA]],Siema2025,19,FALSE)</f>
        <v>Campos</v>
      </c>
      <c r="J702" s="105">
        <f>VLOOKUP(Tabela2[[#This Row],[SIEMA]],Siema2025,2,FALSE)</f>
        <v>45941</v>
      </c>
      <c r="K702" s="105" t="str">
        <f>VLOOKUP(Tabela2[[#This Row],[SIEMA]],Siema2025,16,FALSE)</f>
        <v>Sábado</v>
      </c>
      <c r="L702" s="106" t="str">
        <f>IF(Tabela2[[#This Row],[Data]]="","Sem Informação",VLOOKUP(MONTH(Tabela2[[#This Row],[Data]]),'[1]Validação de dados'!$I$1:$J$13,2,0))</f>
        <v>Outubro</v>
      </c>
      <c r="M702" s="104">
        <f>YEAR(Tabela2[[#This Row],[Data]])</f>
        <v>2025</v>
      </c>
      <c r="N702" s="105" t="str">
        <f>VLOOKUP(Tabela2[[#This Row],[SIEMA]],Siema2025,17,FALSE)</f>
        <v>Madrugada</v>
      </c>
      <c r="O702" s="105" t="str">
        <f>VLOOKUP(Tabela2[[#This Row],[SIEMA]],Siema2025,5,FALSE)</f>
        <v>Plataforma</v>
      </c>
      <c r="P702" s="104" t="str">
        <f>VLOOKUP(Tabela2[[#This Row],[SIEMA]],Siema2025,21,FALSE)</f>
        <v>Operador: Transocean Brasil LTDA.
Unidade: POCOS/SM
Gerência Responsável: POCOS/SM/SC
Campo/Bloco: MARLIM
Contrato de concessão/autorização: 48000.003723/97-10
Poço (nome Petrobras): 8-MRL-247H-RJS
Poço (nome ANP): 8-MRL-247H-RJS</v>
      </c>
      <c r="Q702" s="104" t="s">
        <v>7094</v>
      </c>
      <c r="R702" t="s">
        <v>7202</v>
      </c>
      <c r="S702" s="107" t="s">
        <v>7147</v>
      </c>
      <c r="T702" s="104">
        <v>4.1999999999999997E-3</v>
      </c>
      <c r="U702" s="104" t="str">
        <f>VLOOKUP(Tabela2[[#This Row],[SIEMA]],Siema2025,12,FALSE)</f>
        <v>M3</v>
      </c>
      <c r="V702" s="104" t="str">
        <f>IF(Q702="","",IF(ISNUMBER(Q702)=FALSE,"Não se aplica",IFERROR(VLOOKUP(Q702,Produtos!$A$1:$C$2319,3,FALSE),"Não Cadastrado")))</f>
        <v>Não se aplica</v>
      </c>
      <c r="W702" s="104"/>
      <c r="X702" s="113"/>
      <c r="Y702" s="109" t="str">
        <f>IF(W702="","", IF(W702="NC","", IF(W702="NE","", IF(W702="NA","",IFERROR(VLOOKUP(W702,Produtos!$A$1:$C$2319,2,FALSE),"Não Cadastrado")))))</f>
        <v/>
      </c>
      <c r="Z702" s="104"/>
      <c r="AA702" s="104"/>
      <c r="AB702" s="104" t="str">
        <f>IF(W702="","",IF(ISNUMBER(W702)=FALSE,"Não se aplica",IFERROR(VLOOKUP(W702,Produtos!$A$1:$C$2319,3,FALSE),"Não Cadastrado")))</f>
        <v/>
      </c>
      <c r="AC702" s="104"/>
      <c r="AD702" s="108"/>
      <c r="AE702" s="107" t="str">
        <f>IF(AC702="","", IF(AC702="NC","", IF(AC702="NE","", IF(AC702="NA","",IFERROR(VLOOKUP(AC702,Produtos!$A$1:$C$2319,2,FALSE),"Não Cadastrado")))))</f>
        <v/>
      </c>
      <c r="AF702" s="104"/>
      <c r="AG702" s="104"/>
      <c r="AH702" s="104" t="str">
        <f>IF(AC702="","",IF(ISNUMBER(AC702)=FALSE,"Não se aplica",IFERROR(VLOOKUP(AC702,Produtos!$A$1:$C$2319,3,FALSE),"Não Cadastrado")))</f>
        <v/>
      </c>
      <c r="AI702" s="104"/>
      <c r="AJ702" s="104"/>
      <c r="AK702" s="107" t="s">
        <v>7098</v>
      </c>
      <c r="AL702" s="107"/>
      <c r="AM702" s="107"/>
      <c r="AN702" s="108" t="str">
        <f>VLOOKUP(Tabela2[[#This Row],[SIEMA]],Siema2025,51,FALSE)</f>
        <v/>
      </c>
      <c r="AO702" s="108" t="str">
        <f>VLOOKUP(Tabela2[[#This Row],[SIEMA]],Siema2025,53,FALSE)</f>
        <v/>
      </c>
      <c r="AP702" s="108" t="str">
        <f>VLOOKUP(Tabela2[[#This Row],[SIEMA]],Siema2025,55,FALSE)</f>
        <v/>
      </c>
      <c r="AQ702" s="108" t="str">
        <f>VLOOKUP(Tabela2[[#This Row],[SIEMA]],Siema2025,57,FALSE)</f>
        <v/>
      </c>
      <c r="AR702" s="108" t="str">
        <f>VLOOKUP(Tabela2[[#This Row],[SIEMA]],Siema2025,59,FALSE)</f>
        <v/>
      </c>
      <c r="AS702" s="108" t="str">
        <f>VLOOKUP(Tabela2[[#This Row],[SIEMA]],Siema2025,61,FALSE)</f>
        <v>X</v>
      </c>
      <c r="AT702" s="108" t="str">
        <f>VLOOKUP(Tabela2[[#This Row],[SIEMA]],Siema2025,63,FALSE)</f>
        <v/>
      </c>
      <c r="AU702" s="108" t="str">
        <f>VLOOKUP(Tabela2[[#This Row],[SIEMA]],Siema2025,65,FALSE)</f>
        <v/>
      </c>
      <c r="AV702" s="108" t="str">
        <f>VLOOKUP(Tabela2[[#This Row],[SIEMA]],Siema2025,67,FALSE)</f>
        <v/>
      </c>
      <c r="AW702" s="108" t="str">
        <f>VLOOKUP(Tabela2[[#This Row],[SIEMA]],Siema2025,69,FALSE)</f>
        <v/>
      </c>
      <c r="AX702" s="108" t="str">
        <f>VLOOKUP(Tabela2[[#This Row],[SIEMA]],Siema2025,71,FALSE)</f>
        <v/>
      </c>
      <c r="AY702" s="108" t="str">
        <f>VLOOKUP(Tabela2[[#This Row],[SIEMA]],Siema2025,73,FALSE)</f>
        <v/>
      </c>
      <c r="AZ702" s="108" t="str">
        <f>VLOOKUP(Tabela2[[#This Row],[SIEMA]],Siema2025,75,FALSE)</f>
        <v/>
      </c>
      <c r="BA702" s="108" t="str">
        <f>VLOOKUP(Tabela2[[#This Row],[SIEMA]],Siema2025,77,FALSE)</f>
        <v/>
      </c>
      <c r="BB702" s="108" t="str">
        <f>VLOOKUP(Tabela2[[#This Row],[SIEMA]],Siema2025,79,FALSE)</f>
        <v/>
      </c>
      <c r="BC702" s="108" t="str">
        <f>IF(Tabela2[[#This Row],[Outro(s) ]] = "X", "PREENCHER","NA")</f>
        <v>NA</v>
      </c>
      <c r="BD702" s="108" t="str">
        <f>VLOOKUP(Tabela2[[#This Row],[SIEMA]],Siema2025,82,FALSE)</f>
        <v/>
      </c>
      <c r="BE702" s="108" t="str">
        <f>VLOOKUP(Tabela2[[#This Row],[SIEMA]],Siema2025,81,FALSE)</f>
        <v/>
      </c>
      <c r="BF702" s="110" t="str">
        <f>VLOOKUP(Tabela2[[#This Row],[SIEMA]],Siema2025,28,FALSE)</f>
        <v>Petrobras</v>
      </c>
      <c r="BG702" s="110"/>
      <c r="BH702" s="111" t="str">
        <f>VLOOKUP(Tabela2[[#This Row],[SIEMA]],Siema2025,29,FALSE)</f>
        <v>33000167000101</v>
      </c>
      <c r="BI702" s="112" t="str">
        <f>VLOOKUP(Tabela2[[#This Row],[SIEMA]],Siema2025,107,FALSE)</f>
        <v>Não</v>
      </c>
      <c r="BJ702" s="107" t="s">
        <v>7099</v>
      </c>
      <c r="BK702" s="104" t="s">
        <v>2696</v>
      </c>
      <c r="BL702" s="140">
        <v>45978</v>
      </c>
      <c r="BM702" s="108">
        <f ca="1">IF(Tabela2[[#This Row],[Data de atendimento do Ibama (considerar o primeiro documento/ação)]]="",_xlfn.DAYS(TODAY(),J702),_xlfn.DAYS(Tabela2[[#This Row],[Data de atendimento do Ibama (considerar o primeiro documento/ação)]],J702))</f>
        <v>37</v>
      </c>
      <c r="BN702" s="108" t="str">
        <f>IF(Tabela2[[#This Row],[Atendido pelo Ibama ("Não" ou "Sim")]]="Não","Preencher", IF(Tabela2[[#This Row],[Atendido pelo Ibama ("Não" ou "Sim")]]="Sim","NA",""))</f>
        <v>NA</v>
      </c>
      <c r="BO702" s="114" t="s">
        <v>7138</v>
      </c>
      <c r="BP702" s="108" t="str">
        <f>IF(Tabela2[[#This Row],[Forma de atendimento (primeiro documento/ação)]]= "Outros (especificar)", "PREENCHER","NA")</f>
        <v>NA</v>
      </c>
      <c r="BQ702" s="106" t="s">
        <v>123</v>
      </c>
      <c r="BR702" s="108" t="str">
        <f>IF(Tabela2[[#This Row],[Equipe do Ibama foi a campo? Houve sobrevoo do Poseidon?]] = "Sim", "PREENCHER","NA")</f>
        <v>NA</v>
      </c>
      <c r="BS702" s="108" t="str">
        <f>IF(Tabela2[[#This Row],[Se sim, foi emitida Ordem de Emergência? (informações vinculada à coluna CK)]] = "Sim", "PREENCHER","NA")</f>
        <v>NA</v>
      </c>
      <c r="BT702" s="108" t="s">
        <v>7101</v>
      </c>
      <c r="BU702" s="108" t="s">
        <v>123</v>
      </c>
      <c r="BV702" s="108" t="s">
        <v>123</v>
      </c>
      <c r="BW702" s="108" t="s">
        <v>123</v>
      </c>
      <c r="BX702" s="106"/>
      <c r="BY702" s="106"/>
      <c r="BZ702" s="104" t="str">
        <f>IF(Tabela2[[#This Row],[Data do documento de encerramento]]="NA","NA",IF(Tabela2[[#This Row],[Data do documento de encerramento]]="","Pendente de conclusão/ encerramento",_xlfn.DAYS(Tabela2[[#This Row],[Data do documento de encerramento]],J702)))</f>
        <v>Pendente de conclusão/ encerramento</v>
      </c>
      <c r="CA702" s="107"/>
      <c r="CB702" s="107"/>
      <c r="CC702" s="107" t="s">
        <v>7204</v>
      </c>
      <c r="CD702" s="107" t="s">
        <v>123</v>
      </c>
      <c r="CE702" s="107" t="s">
        <v>123</v>
      </c>
      <c r="CF702" s="107" t="s">
        <v>7149</v>
      </c>
    </row>
    <row r="703" spans="1:84" ht="60.75" hidden="1">
      <c r="A703" s="169">
        <v>2025101450434</v>
      </c>
      <c r="B703" s="170" t="s">
        <v>10213</v>
      </c>
      <c r="C703" s="108" t="str">
        <f>VLOOKUP(Tabela2[[#This Row],[SIEMA]],Siema2025,4,FALSE)</f>
        <v xml:space="preserve"> BA</v>
      </c>
      <c r="D703" s="106" t="str">
        <f>VLOOKUP(Tabela2[[#This Row],[SIEMA]],Siema2025,3,FALSE)</f>
        <v xml:space="preserve">Pojuca </v>
      </c>
      <c r="E703" s="106" t="str">
        <f>VLOOKUP(Tabela2[[#This Row],[SIEMA]],Siema2025,20,FALSE)</f>
        <v>Linha de produção do poço 7-MGP-70D-BA, Campo Miranga, Bacia Recôncavo.</v>
      </c>
      <c r="F703" s="106" t="s">
        <v>10214</v>
      </c>
      <c r="G703" s="106" t="s">
        <v>10215</v>
      </c>
      <c r="H703" s="106" t="s">
        <v>10216</v>
      </c>
      <c r="I703" s="104" t="s">
        <v>7171</v>
      </c>
      <c r="J703" s="105">
        <f>VLOOKUP(Tabela2[[#This Row],[SIEMA]],Siema2025,2,FALSE)</f>
        <v>45942</v>
      </c>
      <c r="K703" s="105" t="str">
        <f>VLOOKUP(Tabela2[[#This Row],[SIEMA]],Siema2025,16,FALSE)</f>
        <v>Domingo</v>
      </c>
      <c r="L703" s="106" t="str">
        <f>IF(Tabela2[[#This Row],[Data]]="","Sem Informação",VLOOKUP(MONTH(Tabela2[[#This Row],[Data]]),'[1]Validação de dados'!$I$1:$J$13,2,0))</f>
        <v>Outubro</v>
      </c>
      <c r="M703" s="104">
        <f>YEAR(Tabela2[[#This Row],[Data]])</f>
        <v>2025</v>
      </c>
      <c r="N703" s="105" t="str">
        <f>VLOOKUP(Tabela2[[#This Row],[SIEMA]],Siema2025,17,FALSE)</f>
        <v>Matutino</v>
      </c>
      <c r="O703" s="105" t="s">
        <v>145</v>
      </c>
      <c r="P703" s="104" t="str">
        <f>VLOOKUP(Tabela2[[#This Row],[SIEMA]],Siema2025,21,FALSE)</f>
        <v>Poço terrestre</v>
      </c>
      <c r="Q703" s="104">
        <v>1267</v>
      </c>
      <c r="R703" s="104" t="str">
        <f>VLOOKUP(Tabela2[[#This Row],[SIEMA]],Siema2025,10,FALSE)</f>
        <v>Água Produzida fora de especificação</v>
      </c>
      <c r="S703" s="107" t="str">
        <f>IF(Q703="","", IF(Q703="NC","", IF(Q703="NE","", IF(Q703="NA","",IFERROR(VLOOKUP(Q703,[1]Produtos!$A$1:$C$2319,2,FALSE),"Não Cadastrado")))))</f>
        <v>PETRÓLEO CRU</v>
      </c>
      <c r="T703" s="104" t="s">
        <v>1400</v>
      </c>
      <c r="U703" s="104" t="str">
        <f>VLOOKUP(Tabela2[[#This Row],[SIEMA]],Siema2025,12,FALSE)</f>
        <v>M3</v>
      </c>
      <c r="V703" s="104">
        <f>IF(Q703="","",IF(ISNUMBER(Q703)=FALSE,"Não se aplica",IFERROR(VLOOKUP(Q703,Produtos!$A$1:$C$2319,3,FALSE),"Não Cadastrado")))</f>
        <v>3</v>
      </c>
      <c r="W703" s="104" t="str">
        <f>VLOOKUP(Tabela2[[#This Row],[SIEMA]],Siema2025,10,FALSE)</f>
        <v>Água Produzida fora de especificação</v>
      </c>
      <c r="X703" s="113" t="str">
        <f>IF(Tabela2[[#This Row],[Origem do acidente]] = "Plataforma", "PREENCHER","NA")</f>
        <v>NA</v>
      </c>
      <c r="Y703" s="109" t="str">
        <f>IF(W703="","", IF(W703="NC","", IF(W703="NE","", IF(W703="NA","",IFERROR(VLOOKUP(W703,Produtos!$A$1:$C$2319,2,FALSE),"Não Cadastrado")))))</f>
        <v>Não Cadastrado</v>
      </c>
      <c r="Z703" s="104" t="str">
        <f>VLOOKUP(Tabela2[[#This Row],[SIEMA]],Siema2025,11,FALSE)</f>
        <v>0.1392</v>
      </c>
      <c r="AA703" s="104" t="str">
        <f>VLOOKUP(Tabela2[[#This Row],[SIEMA]],Siema2025,12,FALSE)</f>
        <v>M3</v>
      </c>
      <c r="AB703" s="104" t="str">
        <f>IF(W703="","",IF(ISNUMBER(W703)=FALSE,"Não se aplica",IFERROR(VLOOKUP(W703,Produtos!$A$1:$C$2319,3,FALSE),"Não Cadastrado")))</f>
        <v>Não se aplica</v>
      </c>
      <c r="AC703" s="104"/>
      <c r="AD703" s="108" t="str">
        <f>IF(Tabela2[[#This Row],[Origem do acidente]] = "Plataforma", "PREENCHER","NA")</f>
        <v>NA</v>
      </c>
      <c r="AE703" s="107" t="str">
        <f>IF(AC703="","", IF(AC703="NC","", IF(AC703="NE","", IF(AC703="NA","",IFERROR(VLOOKUP(AC703,Produtos!$A$1:$C$2319,2,FALSE),"Não Cadastrado")))))</f>
        <v/>
      </c>
      <c r="AF703" s="104"/>
      <c r="AG703" s="104"/>
      <c r="AH703" s="104" t="str">
        <f>IF(AC703="","",IF(ISNUMBER(AC703)=FALSE,"Não se aplica",IFERROR(VLOOKUP(AC703,Produtos!$A$1:$C$2319,3,FALSE),"Não Cadastrado")))</f>
        <v/>
      </c>
      <c r="AI703" s="104"/>
      <c r="AJ703" s="104" t="str">
        <f>VLOOKUP(Tabela2[[#This Row],[SIEMA]],Siema2025,26,FALSE)</f>
        <v>No dia 12/10/2025, por volta das 10:30h, durante rotina operacional, foi identificado pelo
operador um vazamento em um trecho áereo da linha de produção do poço 7-MGP-70D-BA,
ao identificar o vazamento, foi realizado o isolamento do trecho</v>
      </c>
      <c r="AK703" s="107" t="s">
        <v>7112</v>
      </c>
      <c r="AL703" s="107"/>
      <c r="AM703" s="107"/>
      <c r="AN703" s="108" t="str">
        <f>VLOOKUP(Tabela2[[#This Row],[SIEMA]],Siema2025,51,FALSE)</f>
        <v/>
      </c>
      <c r="AO703" s="108" t="str">
        <f>VLOOKUP(Tabela2[[#This Row],[SIEMA]],Siema2025,53,FALSE)</f>
        <v/>
      </c>
      <c r="AP703" s="108" t="str">
        <f>VLOOKUP(Tabela2[[#This Row],[SIEMA]],Siema2025,55,FALSE)</f>
        <v/>
      </c>
      <c r="AQ703" s="108" t="str">
        <f>VLOOKUP(Tabela2[[#This Row],[SIEMA]],Siema2025,57,FALSE)</f>
        <v/>
      </c>
      <c r="AR703" s="108" t="str">
        <f>VLOOKUP(Tabela2[[#This Row],[SIEMA]],Siema2025,59,FALSE)</f>
        <v/>
      </c>
      <c r="AS703" s="108" t="str">
        <f>VLOOKUP(Tabela2[[#This Row],[SIEMA]],Siema2025,61,FALSE)</f>
        <v/>
      </c>
      <c r="AT703" s="108" t="str">
        <f>VLOOKUP(Tabela2[[#This Row],[SIEMA]],Siema2025,63,FALSE)</f>
        <v/>
      </c>
      <c r="AU703" s="108" t="str">
        <f>VLOOKUP(Tabela2[[#This Row],[SIEMA]],Siema2025,65,FALSE)</f>
        <v>X</v>
      </c>
      <c r="AV703" s="108" t="str">
        <f>VLOOKUP(Tabela2[[#This Row],[SIEMA]],Siema2025,67,FALSE)</f>
        <v/>
      </c>
      <c r="AW703" s="108" t="str">
        <f>VLOOKUP(Tabela2[[#This Row],[SIEMA]],Siema2025,69,FALSE)</f>
        <v/>
      </c>
      <c r="AX703" s="108" t="str">
        <f>VLOOKUP(Tabela2[[#This Row],[SIEMA]],Siema2025,71,FALSE)</f>
        <v/>
      </c>
      <c r="AY703" s="108" t="str">
        <f>VLOOKUP(Tabela2[[#This Row],[SIEMA]],Siema2025,73,FALSE)</f>
        <v/>
      </c>
      <c r="AZ703" s="108" t="str">
        <f>VLOOKUP(Tabela2[[#This Row],[SIEMA]],Siema2025,75,FALSE)</f>
        <v/>
      </c>
      <c r="BA703" s="108" t="str">
        <f>VLOOKUP(Tabela2[[#This Row],[SIEMA]],Siema2025,77,FALSE)</f>
        <v/>
      </c>
      <c r="BB703" s="108" t="str">
        <f>VLOOKUP(Tabela2[[#This Row],[SIEMA]],Siema2025,79,FALSE)</f>
        <v/>
      </c>
      <c r="BC703" s="108" t="str">
        <f>IF(Tabela2[[#This Row],[Outro(s) ]] = "X", "PREENCHER","NA")</f>
        <v>NA</v>
      </c>
      <c r="BD703" s="108" t="str">
        <f>VLOOKUP(Tabela2[[#This Row],[SIEMA]],Siema2025,82,FALSE)</f>
        <v/>
      </c>
      <c r="BE703" s="108" t="str">
        <f>VLOOKUP(Tabela2[[#This Row],[SIEMA]],Siema2025,81,FALSE)</f>
        <v/>
      </c>
      <c r="BF703" s="110" t="str">
        <f>VLOOKUP(Tabela2[[#This Row],[SIEMA]],Siema2025,28,FALSE)</f>
        <v>PETRORECÔNCAVO S.A.</v>
      </c>
      <c r="BG703" s="110"/>
      <c r="BH703" s="111" t="str">
        <f>VLOOKUP(Tabela2[[#This Row],[SIEMA]],Siema2025,29,FALSE)</f>
        <v/>
      </c>
      <c r="BI703" s="112" t="str">
        <f>VLOOKUP(Tabela2[[#This Row],[SIEMA]],Siema2025,107,FALSE)</f>
        <v>Não</v>
      </c>
      <c r="BJ703" s="107" t="s">
        <v>7113</v>
      </c>
      <c r="BK703" s="104" t="s">
        <v>2696</v>
      </c>
      <c r="BL703" s="1">
        <v>45946</v>
      </c>
      <c r="BM703" s="108">
        <f ca="1">IF(Tabela2[[#This Row],[Data de atendimento do Ibama (considerar o primeiro documento/ação)]]="",_xlfn.DAYS(TODAY(),J703),_xlfn.DAYS(Tabela2[[#This Row],[Data de atendimento do Ibama (considerar o primeiro documento/ação)]],J703))</f>
        <v>4</v>
      </c>
      <c r="BN703" s="108" t="str">
        <f>IF(Tabela2[[#This Row],[Atendido pelo Ibama ("Não" ou "Sim")]]="Não","Preencher", IF(Tabela2[[#This Row],[Atendido pelo Ibama ("Não" ou "Sim")]]="Sim","NA",""))</f>
        <v>NA</v>
      </c>
      <c r="BO703" s="114" t="s">
        <v>7100</v>
      </c>
      <c r="BP703" s="108" t="str">
        <f>IF(Tabela2[[#This Row],[Forma de atendimento (primeiro documento/ação)]]= "Outros (especificar)", "PREENCHER","NA")</f>
        <v>NA</v>
      </c>
      <c r="BQ703" s="106" t="s">
        <v>123</v>
      </c>
      <c r="BR703" s="108" t="str">
        <f>IF(Tabela2[[#This Row],[Equipe do Ibama foi a campo? Houve sobrevoo do Poseidon?]] = "Sim", "PREENCHER","NA")</f>
        <v>NA</v>
      </c>
      <c r="BS703" s="108" t="s">
        <v>7114</v>
      </c>
      <c r="BT703" s="108" t="s">
        <v>7101</v>
      </c>
      <c r="BU703" s="108" t="s">
        <v>123</v>
      </c>
      <c r="BV703" s="108" t="s">
        <v>123</v>
      </c>
      <c r="BW703" s="108" t="s">
        <v>123</v>
      </c>
      <c r="BX703" s="106"/>
      <c r="BY703" s="140"/>
      <c r="BZ703" s="104" t="str">
        <f>IF(Tabela2[[#This Row],[Data do documento de encerramento]]="NA","NA",IF(Tabela2[[#This Row],[Data do documento de encerramento]]="","Pendente de conclusão/ encerramento",_xlfn.DAYS(Tabela2[[#This Row],[Data do documento de encerramento]],J703)))</f>
        <v>Pendente de conclusão/ encerramento</v>
      </c>
      <c r="CA703" s="107"/>
      <c r="CB703" s="107"/>
      <c r="CC703" s="115"/>
      <c r="CD703" s="107"/>
      <c r="CE703" s="107"/>
      <c r="CF703" s="107"/>
    </row>
    <row r="704" spans="1:84" ht="15" hidden="1" customHeight="1">
      <c r="A704" s="169">
        <v>2025101346821</v>
      </c>
      <c r="B704" s="170" t="s">
        <v>10217</v>
      </c>
      <c r="C704" s="108" t="str">
        <f>VLOOKUP(Tabela2[[#This Row],[SIEMA]],Siema2025,4,FALSE)</f>
        <v xml:space="preserve"> SP</v>
      </c>
      <c r="D704" s="106" t="str">
        <f>VLOOKUP(Tabela2[[#This Row],[SIEMA]],Siema2025,3,FALSE)</f>
        <v xml:space="preserve">Maracaí </v>
      </c>
      <c r="E704" s="106" t="s">
        <v>10218</v>
      </c>
      <c r="F704" s="106" t="s">
        <v>10219</v>
      </c>
      <c r="G704" s="106" t="s">
        <v>10220</v>
      </c>
      <c r="H704" s="106" t="s">
        <v>10221</v>
      </c>
      <c r="I704" s="104" t="s">
        <v>7114</v>
      </c>
      <c r="J704" s="105">
        <f>VLOOKUP(Tabela2[[#This Row],[SIEMA]],Siema2025,2,FALSE)</f>
        <v>45943</v>
      </c>
      <c r="K704" s="105" t="str">
        <f>VLOOKUP(Tabela2[[#This Row],[SIEMA]],Siema2025,16,FALSE)</f>
        <v>Segunda</v>
      </c>
      <c r="L704" s="106" t="str">
        <f>IF(Tabela2[[#This Row],[Data]]="","Sem Informação",VLOOKUP(MONTH(Tabela2[[#This Row],[Data]]),'[1]Validação de dados'!$I$1:$J$13,2,0))</f>
        <v>Outubro</v>
      </c>
      <c r="M704" s="104">
        <f>YEAR(Tabela2[[#This Row],[Data]])</f>
        <v>2025</v>
      </c>
      <c r="N704" s="105" t="str">
        <f>VLOOKUP(Tabela2[[#This Row],[SIEMA]],Siema2025,17,FALSE)</f>
        <v>Madrugada</v>
      </c>
      <c r="O704" s="105" t="str">
        <f>VLOOKUP(Tabela2[[#This Row],[SIEMA]],Siema2025,5,FALSE)</f>
        <v>Rodovia</v>
      </c>
      <c r="P704" s="104" t="str">
        <f>VLOOKUP(Tabela2[[#This Row],[SIEMA]],Siema2025,21,FALSE)</f>
        <v>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v>
      </c>
      <c r="Q704" s="104">
        <v>1210</v>
      </c>
      <c r="R704" s="104" t="s">
        <v>10222</v>
      </c>
      <c r="S704" s="107" t="str">
        <f>IF(Q704="","", IF(Q704="NC","", IF(Q704="NE","", IF(Q704="NA","",IFERROR(VLOOKUP(Q704,[1]Produtos!$A$1:$C$2319,2,FALSE),"Não Cadastrado")))))</f>
        <v>TINTA  PARA  IMPRESSÃO,  inflamável ou  MATERIAL  RELACIONADO  COM  TINTA  PARA  IMPRESSÃO  (incluindo compostos diluentes ou redutores), inflamável</v>
      </c>
      <c r="T704" s="104">
        <v>6294.43</v>
      </c>
      <c r="U704" s="104" t="s">
        <v>7309</v>
      </c>
      <c r="V704" s="104">
        <f>IF(Q704="","",IF(ISNUMBER(Q704)=FALSE,"Não se aplica",IFERROR(VLOOKUP(Q704,Produtos!$A$1:$C$2319,3,FALSE),"Não Cadastrado")))</f>
        <v>3</v>
      </c>
      <c r="W704" s="104">
        <v>1993</v>
      </c>
      <c r="X704" s="113" t="s">
        <v>10222</v>
      </c>
      <c r="Y704" s="109" t="str">
        <f>IF(W704="","", IF(W704="NC","", IF(W704="NE","", IF(W704="NA","",IFERROR(VLOOKUP(W704,Produtos!$A$1:$C$2319,2,FALSE),"Não Cadastrado")))))</f>
        <v>LÍQUIDO INFLAMÁVEL, N.E.</v>
      </c>
      <c r="Z704" s="104">
        <v>364</v>
      </c>
      <c r="AA704" s="104" t="s">
        <v>7309</v>
      </c>
      <c r="AB704" s="104">
        <f>IF(W704="","",IF(ISNUMBER(W704)=FALSE,"Não se aplica",IFERROR(VLOOKUP(W704,Produtos!$A$1:$C$2319,3,FALSE),"Não Cadastrado")))</f>
        <v>3</v>
      </c>
      <c r="AC704" s="104"/>
      <c r="AD704" s="108"/>
      <c r="AE704" s="107" t="str">
        <f>IF(AC704="","", IF(AC704="NC","", IF(AC704="NE","", IF(AC704="NA","",IFERROR(VLOOKUP(AC704,Produtos!$A$1:$C$2319,2,FALSE),"Não Cadastrado")))))</f>
        <v/>
      </c>
      <c r="AF704" s="104"/>
      <c r="AG704" s="104"/>
      <c r="AH704" s="104" t="str">
        <f>IF(AC704="","",IF(ISNUMBER(AC704)=FALSE,"Não se aplica",IFERROR(VLOOKUP(AC704,Produtos!$A$1:$C$2319,3,FALSE),"Não Cadastrado")))</f>
        <v/>
      </c>
      <c r="AI704" s="104"/>
      <c r="AJ704" s="104" t="str">
        <f>VLOOKUP(Tabela2[[#This Row],[SIEMA]],Siema2025,26,FALSE)</f>
        <v/>
      </c>
      <c r="AK704" s="107" t="s">
        <v>7190</v>
      </c>
      <c r="AL704" s="107" t="s">
        <v>7363</v>
      </c>
      <c r="AM704" s="107" t="s">
        <v>7182</v>
      </c>
      <c r="AN704" s="108" t="s">
        <v>7132</v>
      </c>
      <c r="AO704" s="108" t="str">
        <f>VLOOKUP(Tabela2[[#This Row],[SIEMA]],Siema2025,53,FALSE)</f>
        <v/>
      </c>
      <c r="AP704" s="108" t="str">
        <f>VLOOKUP(Tabela2[[#This Row],[SIEMA]],Siema2025,55,FALSE)</f>
        <v/>
      </c>
      <c r="AQ704" s="108" t="str">
        <f>VLOOKUP(Tabela2[[#This Row],[SIEMA]],Siema2025,57,FALSE)</f>
        <v>X</v>
      </c>
      <c r="AR704" s="108" t="str">
        <f>VLOOKUP(Tabela2[[#This Row],[SIEMA]],Siema2025,59,FALSE)</f>
        <v/>
      </c>
      <c r="AS704" s="108" t="str">
        <f>VLOOKUP(Tabela2[[#This Row],[SIEMA]],Siema2025,61,FALSE)</f>
        <v/>
      </c>
      <c r="AT704" s="108" t="str">
        <f>VLOOKUP(Tabela2[[#This Row],[SIEMA]],Siema2025,63,FALSE)</f>
        <v/>
      </c>
      <c r="AU704" s="108" t="str">
        <f>VLOOKUP(Tabela2[[#This Row],[SIEMA]],Siema2025,65,FALSE)</f>
        <v/>
      </c>
      <c r="AV704" s="108" t="str">
        <f>VLOOKUP(Tabela2[[#This Row],[SIEMA]],Siema2025,67,FALSE)</f>
        <v/>
      </c>
      <c r="AW704" s="108" t="str">
        <f>VLOOKUP(Tabela2[[#This Row],[SIEMA]],Siema2025,69,FALSE)</f>
        <v/>
      </c>
      <c r="AX704" s="108" t="str">
        <f>VLOOKUP(Tabela2[[#This Row],[SIEMA]],Siema2025,71,FALSE)</f>
        <v/>
      </c>
      <c r="AY704" s="108" t="str">
        <f>VLOOKUP(Tabela2[[#This Row],[SIEMA]],Siema2025,73,FALSE)</f>
        <v/>
      </c>
      <c r="AZ704" s="108" t="str">
        <f>VLOOKUP(Tabela2[[#This Row],[SIEMA]],Siema2025,75,FALSE)</f>
        <v/>
      </c>
      <c r="BA704" s="108" t="str">
        <f>VLOOKUP(Tabela2[[#This Row],[SIEMA]],Siema2025,77,FALSE)</f>
        <v/>
      </c>
      <c r="BB704" s="108" t="str">
        <f>VLOOKUP(Tabela2[[#This Row],[SIEMA]],Siema2025,79,FALSE)</f>
        <v/>
      </c>
      <c r="BC704" s="108" t="str">
        <f>IF(Tabela2[[#This Row],[Outro(s) ]] = "X", "PREENCHER","NA")</f>
        <v>NA</v>
      </c>
      <c r="BD704" s="108" t="str">
        <f>VLOOKUP(Tabela2[[#This Row],[SIEMA]],Siema2025,82,FALSE)</f>
        <v/>
      </c>
      <c r="BE704" s="108" t="str">
        <f>VLOOKUP(Tabela2[[#This Row],[SIEMA]],Siema2025,81,FALSE)</f>
        <v/>
      </c>
      <c r="BF704" s="110" t="str">
        <f>VLOOKUP(Tabela2[[#This Row],[SIEMA]],Siema2025,28,FALSE)</f>
        <v>MACK TRANSPORTES LTDA</v>
      </c>
      <c r="BG704" s="110"/>
      <c r="BH704" s="111" t="str">
        <f>VLOOKUP(Tabela2[[#This Row],[SIEMA]],Siema2025,29,FALSE)</f>
        <v>02223206000106</v>
      </c>
      <c r="BI704" s="112" t="str">
        <f>VLOOKUP(Tabela2[[#This Row],[SIEMA]],Siema2025,107,FALSE)</f>
        <v>Não</v>
      </c>
      <c r="BJ704" s="107" t="s">
        <v>7113</v>
      </c>
      <c r="BK704" s="104" t="s">
        <v>2696</v>
      </c>
      <c r="BL704" s="140">
        <v>45946</v>
      </c>
      <c r="BM704" s="108">
        <f ca="1">IF(Tabela2[[#This Row],[Data de atendimento do Ibama (considerar o primeiro documento/ação)]]="",_xlfn.DAYS(TODAY(),J704),_xlfn.DAYS(Tabela2[[#This Row],[Data de atendimento do Ibama (considerar o primeiro documento/ação)]],J704))</f>
        <v>3</v>
      </c>
      <c r="BN704" s="108" t="str">
        <f>IF(Tabela2[[#This Row],[Atendido pelo Ibama ("Não" ou "Sim")]]="Não","Preencher", IF(Tabela2[[#This Row],[Atendido pelo Ibama ("Não" ou "Sim")]]="Sim","NA",""))</f>
        <v>NA</v>
      </c>
      <c r="BO704" s="114" t="s">
        <v>7184</v>
      </c>
      <c r="BP704" s="108" t="str">
        <f>IF(Tabela2[[#This Row],[Forma de atendimento (primeiro documento/ação)]]= "Outros (especificar)", "PREENCHER","NA")</f>
        <v>NA</v>
      </c>
      <c r="BQ704" s="106" t="s">
        <v>123</v>
      </c>
      <c r="BR704" s="108" t="s">
        <v>123</v>
      </c>
      <c r="BS704" s="108" t="s">
        <v>7114</v>
      </c>
      <c r="BT704" s="108" t="s">
        <v>7230</v>
      </c>
      <c r="BU704" s="108" t="str">
        <f>IF(Tabela2[[#This Row],[Houve envio de Informações Pós-acidente (preencher "não se aplica" quando de competência estadual/municipal)]] = "Sim", "PREENCHER","NA")</f>
        <v>NA</v>
      </c>
      <c r="BV704" s="108" t="str">
        <f>IF(Tabela2[[#This Row],[Houve avaliação das informações pós-acidente solicitadas/enviadas?]] = "Sim", "PREENCHER","NA")</f>
        <v>NA</v>
      </c>
      <c r="BW704" s="108" t="s">
        <v>2696</v>
      </c>
      <c r="BX704" s="106" t="s">
        <v>7116</v>
      </c>
      <c r="BY704" s="140">
        <v>45946</v>
      </c>
      <c r="BZ704" s="104">
        <f>IF(Tabela2[[#This Row],[Data do documento de encerramento]]="NA","NA",IF(Tabela2[[#This Row],[Data do documento de encerramento]]="","Pendente de conclusão/ encerramento",_xlfn.DAYS(Tabela2[[#This Row],[Data do documento de encerramento]],J704)))</f>
        <v>3</v>
      </c>
      <c r="CA704" s="107" t="s">
        <v>10124</v>
      </c>
      <c r="CB704" s="107"/>
      <c r="CC704" s="107"/>
      <c r="CD704" s="107"/>
      <c r="CE704" s="107"/>
      <c r="CF704" s="107"/>
    </row>
    <row r="705" spans="1:84" ht="60.75" hidden="1">
      <c r="A705" s="169">
        <v>2025101446813</v>
      </c>
      <c r="B705" s="170" t="s">
        <v>10223</v>
      </c>
      <c r="C705" s="108" t="str">
        <f>VLOOKUP(Tabela2[[#This Row],[SIEMA]],Siema2025,4,FALSE)</f>
        <v xml:space="preserve"> SE</v>
      </c>
      <c r="D705" s="106" t="str">
        <f>VLOOKUP(Tabela2[[#This Row],[SIEMA]],Siema2025,3,FALSE)</f>
        <v xml:space="preserve">Carmópolis </v>
      </c>
      <c r="E705" s="106" t="str">
        <f>VLOOKUP(Tabela2[[#This Row],[SIEMA]],Siema2025,20,FALSE)</f>
        <v>SAT.CP-07, Carmópolis-SE</v>
      </c>
      <c r="F705" s="106" t="s">
        <v>10224</v>
      </c>
      <c r="G705" s="106" t="s">
        <v>10225</v>
      </c>
      <c r="H705" s="106" t="s">
        <v>10226</v>
      </c>
      <c r="I705" s="104" t="s">
        <v>7223</v>
      </c>
      <c r="J705" s="105">
        <f>VLOOKUP(Tabela2[[#This Row],[SIEMA]],Siema2025,2,FALSE)</f>
        <v>45943</v>
      </c>
      <c r="K705" s="105" t="str">
        <f>VLOOKUP(Tabela2[[#This Row],[SIEMA]],Siema2025,16,FALSE)</f>
        <v>Segunda</v>
      </c>
      <c r="L705" s="106" t="str">
        <f>IF(Tabela2[[#This Row],[Data]]="","Sem Informação",VLOOKUP(MONTH(Tabela2[[#This Row],[Data]]),'[1]Validação de dados'!$I$1:$J$13,2,0))</f>
        <v>Outubro</v>
      </c>
      <c r="M705" s="104">
        <f>YEAR(Tabela2[[#This Row],[Data]])</f>
        <v>2025</v>
      </c>
      <c r="N705" s="105" t="str">
        <f>VLOOKUP(Tabela2[[#This Row],[SIEMA]],Siema2025,17,FALSE)</f>
        <v>Madrugada</v>
      </c>
      <c r="O705" s="105" t="s">
        <v>145</v>
      </c>
      <c r="P705" s="104" t="str">
        <f>VLOOKUP(Tabela2[[#This Row],[SIEMA]],Siema2025,21,FALSE)</f>
        <v>Poço Terrestre</v>
      </c>
      <c r="Q705" s="104" t="s">
        <v>7094</v>
      </c>
      <c r="R705" s="104" t="str">
        <f>VLOOKUP(Tabela2[[#This Row],[SIEMA]],Siema2025,10,FALSE)</f>
        <v>Água de injeção</v>
      </c>
      <c r="S705" s="107"/>
      <c r="T705" s="104" t="s">
        <v>4834</v>
      </c>
      <c r="U705" s="104" t="str">
        <f>VLOOKUP(Tabela2[[#This Row],[SIEMA]],Siema2025,12,FALSE)</f>
        <v>M3</v>
      </c>
      <c r="V705" s="104" t="str">
        <f>IF(Q705="","",IF(ISNUMBER(Q705)=FALSE,"Não se aplica",IFERROR(VLOOKUP(Q705,Produtos!$A$1:$C$2319,3,FALSE),"Não Cadastrado")))</f>
        <v>Não se aplica</v>
      </c>
      <c r="W705" s="104" t="str">
        <f>VLOOKUP(Tabela2[[#This Row],[SIEMA]],Siema2025,10,FALSE)</f>
        <v>Água de injeção</v>
      </c>
      <c r="X705" s="113" t="str">
        <f>IF(Tabela2[[#This Row],[Origem do acidente]] = "Plataforma", "PREENCHER","NA")</f>
        <v>NA</v>
      </c>
      <c r="Y705" s="109"/>
      <c r="Z705" s="104"/>
      <c r="AA705" s="104"/>
      <c r="AB705" s="104" t="str">
        <f>IF(W705="","",IF(ISNUMBER(W705)=FALSE,"Não se aplica",IFERROR(VLOOKUP(W705,Produtos!$A$1:$C$2319,3,FALSE),"Não Cadastrado")))</f>
        <v>Não se aplica</v>
      </c>
      <c r="AC705" s="104"/>
      <c r="AD705" s="108" t="str">
        <f>IF(Tabela2[[#This Row],[Origem do acidente]] = "Plataforma", "PREENCHER","NA")</f>
        <v>NA</v>
      </c>
      <c r="AE705" s="107" t="str">
        <f>IF(AC705="","", IF(AC705="NC","", IF(AC705="NE","", IF(AC705="NA","",IFERROR(VLOOKUP(AC705,Produtos!$A$1:$C$2319,2,FALSE),"Não Cadastrado")))))</f>
        <v/>
      </c>
      <c r="AF705" s="104"/>
      <c r="AG705" s="104"/>
      <c r="AH705" s="104" t="str">
        <f>IF(AC705="","",IF(ISNUMBER(AC705)=FALSE,"Não se aplica",IFERROR(VLOOKUP(AC705,Produtos!$A$1:$C$2319,3,FALSE),"Não Cadastrado")))</f>
        <v/>
      </c>
      <c r="AI705" s="104"/>
      <c r="AJ705" s="104" t="str">
        <f>VLOOKUP(Tabela2[[#This Row],[SIEMA]],Siema2025,26,FALSE)</f>
        <v>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v>
      </c>
      <c r="AK705" s="107" t="s">
        <v>7234</v>
      </c>
      <c r="AL705" s="107"/>
      <c r="AM705" s="107"/>
      <c r="AN705" s="108" t="str">
        <f>VLOOKUP(Tabela2[[#This Row],[SIEMA]],Siema2025,51,FALSE)</f>
        <v/>
      </c>
      <c r="AO705" s="108" t="str">
        <f>VLOOKUP(Tabela2[[#This Row],[SIEMA]],Siema2025,53,FALSE)</f>
        <v/>
      </c>
      <c r="AP705" s="108" t="str">
        <f>VLOOKUP(Tabela2[[#This Row],[SIEMA]],Siema2025,55,FALSE)</f>
        <v/>
      </c>
      <c r="AQ705" s="108" t="str">
        <f>VLOOKUP(Tabela2[[#This Row],[SIEMA]],Siema2025,57,FALSE)</f>
        <v/>
      </c>
      <c r="AR705" s="108" t="str">
        <f>VLOOKUP(Tabela2[[#This Row],[SIEMA]],Siema2025,59,FALSE)</f>
        <v/>
      </c>
      <c r="AS705" s="108" t="str">
        <f>VLOOKUP(Tabela2[[#This Row],[SIEMA]],Siema2025,61,FALSE)</f>
        <v/>
      </c>
      <c r="AT705" s="108" t="str">
        <f>VLOOKUP(Tabela2[[#This Row],[SIEMA]],Siema2025,63,FALSE)</f>
        <v/>
      </c>
      <c r="AU705" s="108" t="str">
        <f>VLOOKUP(Tabela2[[#This Row],[SIEMA]],Siema2025,65,FALSE)</f>
        <v>X</v>
      </c>
      <c r="AV705" s="108" t="str">
        <f>VLOOKUP(Tabela2[[#This Row],[SIEMA]],Siema2025,67,FALSE)</f>
        <v/>
      </c>
      <c r="AW705" s="108" t="str">
        <f>VLOOKUP(Tabela2[[#This Row],[SIEMA]],Siema2025,69,FALSE)</f>
        <v/>
      </c>
      <c r="AX705" s="108" t="str">
        <f>VLOOKUP(Tabela2[[#This Row],[SIEMA]],Siema2025,71,FALSE)</f>
        <v/>
      </c>
      <c r="AY705" s="108" t="str">
        <f>VLOOKUP(Tabela2[[#This Row],[SIEMA]],Siema2025,73,FALSE)</f>
        <v/>
      </c>
      <c r="AZ705" s="108" t="str">
        <f>VLOOKUP(Tabela2[[#This Row],[SIEMA]],Siema2025,75,FALSE)</f>
        <v/>
      </c>
      <c r="BA705" s="108" t="str">
        <f>VLOOKUP(Tabela2[[#This Row],[SIEMA]],Siema2025,77,FALSE)</f>
        <v/>
      </c>
      <c r="BB705" s="108" t="str">
        <f>VLOOKUP(Tabela2[[#This Row],[SIEMA]],Siema2025,79,FALSE)</f>
        <v/>
      </c>
      <c r="BC705" s="108" t="str">
        <f>IF(Tabela2[[#This Row],[Outro(s) ]] = "X", "PREENCHER","NA")</f>
        <v>NA</v>
      </c>
      <c r="BD705" s="108" t="str">
        <f>VLOOKUP(Tabela2[[#This Row],[SIEMA]],Siema2025,82,FALSE)</f>
        <v/>
      </c>
      <c r="BE705" s="108" t="str">
        <f>VLOOKUP(Tabela2[[#This Row],[SIEMA]],Siema2025,81,FALSE)</f>
        <v/>
      </c>
      <c r="BF705" s="110" t="str">
        <f>VLOOKUP(Tabela2[[#This Row],[SIEMA]],Siema2025,28,FALSE)</f>
        <v>CARMO ENERGY S.A.</v>
      </c>
      <c r="BG705" s="110"/>
      <c r="BH705" s="111" t="str">
        <f>VLOOKUP(Tabela2[[#This Row],[SIEMA]],Siema2025,29,FALSE)</f>
        <v/>
      </c>
      <c r="BI705" s="112" t="str">
        <f>VLOOKUP(Tabela2[[#This Row],[SIEMA]],Siema2025,107,FALSE)</f>
        <v>Não</v>
      </c>
      <c r="BJ705" s="107" t="s">
        <v>7113</v>
      </c>
      <c r="BK705" s="104" t="s">
        <v>2696</v>
      </c>
      <c r="BL705" s="1">
        <v>45961</v>
      </c>
      <c r="BM705" s="108">
        <f ca="1">IF(Tabela2[[#This Row],[Data de atendimento do Ibama (considerar o primeiro documento/ação)]]="",_xlfn.DAYS(TODAY(),J705),_xlfn.DAYS(Tabela2[[#This Row],[Data de atendimento do Ibama (considerar o primeiro documento/ação)]],J705))</f>
        <v>18</v>
      </c>
      <c r="BN705" s="108" t="str">
        <f>IF(Tabela2[[#This Row],[Atendido pelo Ibama ("Não" ou "Sim")]]="Não","Preencher", IF(Tabela2[[#This Row],[Atendido pelo Ibama ("Não" ou "Sim")]]="Sim","NA",""))</f>
        <v>NA</v>
      </c>
      <c r="BO705" s="114" t="s">
        <v>7100</v>
      </c>
      <c r="BP705" s="108" t="str">
        <f>IF(Tabela2[[#This Row],[Forma de atendimento (primeiro documento/ação)]]= "Outros (especificar)", "PREENCHER","NA")</f>
        <v>NA</v>
      </c>
      <c r="BQ705" s="106" t="s">
        <v>123</v>
      </c>
      <c r="BR705" s="108" t="str">
        <f>IF(Tabela2[[#This Row],[Equipe do Ibama foi a campo? Houve sobrevoo do Poseidon?]] = "Sim", "PREENCHER","NA")</f>
        <v>NA</v>
      </c>
      <c r="BS705" s="108" t="s">
        <v>7114</v>
      </c>
      <c r="BT705" s="108" t="s">
        <v>7115</v>
      </c>
      <c r="BU705" s="108" t="s">
        <v>123</v>
      </c>
      <c r="BV705" s="108" t="str">
        <f>IF(Tabela2[[#This Row],[Houve avaliação das informações pós-acidente solicitadas/enviadas?]] = "Sim", "PREENCHER","NA")</f>
        <v>NA</v>
      </c>
      <c r="BW705" s="108" t="s">
        <v>123</v>
      </c>
      <c r="BX705" s="106"/>
      <c r="BY705" s="106"/>
      <c r="BZ705" s="104" t="str">
        <f>IF(Tabela2[[#This Row],[Data do documento de encerramento]]="NA","NA",IF(Tabela2[[#This Row],[Data do documento de encerramento]]="","Pendente de conclusão/ encerramento",_xlfn.DAYS(Tabela2[[#This Row],[Data do documento de encerramento]],J705)))</f>
        <v>Pendente de conclusão/ encerramento</v>
      </c>
      <c r="CA705" s="107"/>
      <c r="CB705" s="107"/>
      <c r="CC705" s="107"/>
      <c r="CD705" s="107"/>
      <c r="CE705" s="107"/>
      <c r="CF705" s="107"/>
    </row>
    <row r="706" spans="1:84" ht="45.75">
      <c r="A706" s="169">
        <v>2025101536020</v>
      </c>
      <c r="B706" s="170" t="s">
        <v>10227</v>
      </c>
      <c r="C706" s="108" t="s">
        <v>7135</v>
      </c>
      <c r="D706" s="106" t="s">
        <v>637</v>
      </c>
      <c r="E706" s="106" t="s">
        <v>10228</v>
      </c>
      <c r="F706" s="106"/>
      <c r="G706" s="106" t="s">
        <v>10229</v>
      </c>
      <c r="H706" s="106" t="s">
        <v>10230</v>
      </c>
      <c r="I706" s="104" t="str">
        <f>VLOOKUP(Tabela2[[#This Row],[SIEMA]],Siema2025,19,FALSE)</f>
        <v>Campos</v>
      </c>
      <c r="J706" s="105">
        <f>VLOOKUP(Tabela2[[#This Row],[SIEMA]],Siema2025,2,FALSE)</f>
        <v>45943</v>
      </c>
      <c r="K706" s="105" t="str">
        <f>VLOOKUP(Tabela2[[#This Row],[SIEMA]],Siema2025,16,FALSE)</f>
        <v>Segunda</v>
      </c>
      <c r="L706" s="106" t="str">
        <f>IF(Tabela2[[#This Row],[Data]]="","Sem Informação",VLOOKUP(MONTH(Tabela2[[#This Row],[Data]]),'[1]Validação de dados'!$I$1:$J$13,2,0))</f>
        <v>Outubro</v>
      </c>
      <c r="M706" s="104">
        <f>YEAR(Tabela2[[#This Row],[Data]])</f>
        <v>2025</v>
      </c>
      <c r="N706" s="105" t="str">
        <f>VLOOKUP(Tabela2[[#This Row],[SIEMA]],Siema2025,17,FALSE)</f>
        <v>Madrugada</v>
      </c>
      <c r="O706" s="105" t="str">
        <f>VLOOKUP(Tabela2[[#This Row],[SIEMA]],Siema2025,5,FALSE)</f>
        <v>Plataforma</v>
      </c>
      <c r="P706" s="104" t="str">
        <f>VLOOKUP(Tabela2[[#This Row],[SIEMA]],Siema2025,21,FALSE)</f>
        <v>Durante a execução da operação de Levantamento Geodésico Cadastral, nas proximidades do manifold [MSP-M2-04] do FPSO Anna Nery, foi constatado o escape de fluido em um dos módulos do manifold.</v>
      </c>
      <c r="Q706" s="104" t="s">
        <v>7127</v>
      </c>
      <c r="R706" s="104" t="s">
        <v>954</v>
      </c>
      <c r="S706" s="107" t="s">
        <v>7468</v>
      </c>
      <c r="T706" s="104">
        <v>1.44E-2</v>
      </c>
      <c r="U706" s="104" t="s">
        <v>7111</v>
      </c>
      <c r="V706" s="104" t="str">
        <f>IF(Q706="","",IF(ISNUMBER(Q706)=FALSE,"Não se aplica",IFERROR(VLOOKUP(Q706,Produtos!$A$1:$C$2319,3,FALSE),"Não Cadastrado")))</f>
        <v>Não se aplica</v>
      </c>
      <c r="W706" s="104" t="str">
        <f>VLOOKUP(Tabela2[[#This Row],[SIEMA]],Siema2025,10,FALSE)</f>
        <v/>
      </c>
      <c r="X706" s="113"/>
      <c r="Y706" s="109" t="str">
        <f>IF(W706="","", IF(W706="NC","", IF(W706="NE","", IF(W706="NA","",IFERROR(VLOOKUP(W706,Produtos!$A$1:$C$2319,2,FALSE),"Não Cadastrado")))))</f>
        <v/>
      </c>
      <c r="Z706" s="104" t="str">
        <f>VLOOKUP(Tabela2[[#This Row],[SIEMA]],Siema2025,11,FALSE)</f>
        <v xml:space="preserve"> </v>
      </c>
      <c r="AA706" s="104" t="str">
        <f>VLOOKUP(Tabela2[[#This Row],[SIEMA]],Siema2025,12,FALSE)</f>
        <v xml:space="preserve"> </v>
      </c>
      <c r="AB706" s="104" t="str">
        <f>IF(W706="","",IF(ISNUMBER(W706)=FALSE,"Não se aplica",IFERROR(VLOOKUP(W706,Produtos!$A$1:$C$2319,3,FALSE),"Não Cadastrado")))</f>
        <v/>
      </c>
      <c r="AC706" s="104"/>
      <c r="AD706" s="108"/>
      <c r="AE706" s="107" t="str">
        <f>IF(AC706="","", IF(AC706="NC","", IF(AC706="NE","", IF(AC706="NA","",IFERROR(VLOOKUP(AC706,Produtos!$A$1:$C$2319,2,FALSE),"Não Cadastrado")))))</f>
        <v/>
      </c>
      <c r="AF706" s="104"/>
      <c r="AG706" s="104"/>
      <c r="AH706" s="104" t="str">
        <f>IF(AC706="","",IF(ISNUMBER(AC706)=FALSE,"Não se aplica",IFERROR(VLOOKUP(AC706,Produtos!$A$1:$C$2319,3,FALSE),"Não Cadastrado")))</f>
        <v/>
      </c>
      <c r="AI706" s="104"/>
      <c r="AJ706" s="104" t="str">
        <f>VLOOKUP(Tabela2[[#This Row],[SIEMA]],Siema2025,26,FALSE)</f>
        <v>Em análise preliminar indica que houve uma perda de contenção em uma das conexões da instrumentação de injeção de produtos químicos.</v>
      </c>
      <c r="AK706" s="107" t="s">
        <v>7098</v>
      </c>
      <c r="AL706" s="107"/>
      <c r="AM706" s="107"/>
      <c r="AN706" s="108" t="str">
        <f>VLOOKUP(Tabela2[[#This Row],[SIEMA]],Siema2025,51,FALSE)</f>
        <v/>
      </c>
      <c r="AO706" s="108" t="str">
        <f>VLOOKUP(Tabela2[[#This Row],[SIEMA]],Siema2025,53,FALSE)</f>
        <v/>
      </c>
      <c r="AP706" s="108" t="str">
        <f>VLOOKUP(Tabela2[[#This Row],[SIEMA]],Siema2025,55,FALSE)</f>
        <v/>
      </c>
      <c r="AQ706" s="108" t="str">
        <f>VLOOKUP(Tabela2[[#This Row],[SIEMA]],Siema2025,57,FALSE)</f>
        <v/>
      </c>
      <c r="AR706" s="108" t="str">
        <f>VLOOKUP(Tabela2[[#This Row],[SIEMA]],Siema2025,59,FALSE)</f>
        <v/>
      </c>
      <c r="AS706" s="108" t="str">
        <f>VLOOKUP(Tabela2[[#This Row],[SIEMA]],Siema2025,61,FALSE)</f>
        <v>X</v>
      </c>
      <c r="AT706" s="108" t="str">
        <f>VLOOKUP(Tabela2[[#This Row],[SIEMA]],Siema2025,63,FALSE)</f>
        <v/>
      </c>
      <c r="AU706" s="108" t="str">
        <f>VLOOKUP(Tabela2[[#This Row],[SIEMA]],Siema2025,65,FALSE)</f>
        <v/>
      </c>
      <c r="AV706" s="108" t="str">
        <f>VLOOKUP(Tabela2[[#This Row],[SIEMA]],Siema2025,67,FALSE)</f>
        <v/>
      </c>
      <c r="AW706" s="108" t="str">
        <f>VLOOKUP(Tabela2[[#This Row],[SIEMA]],Siema2025,69,FALSE)</f>
        <v/>
      </c>
      <c r="AX706" s="108" t="str">
        <f>VLOOKUP(Tabela2[[#This Row],[SIEMA]],Siema2025,71,FALSE)</f>
        <v/>
      </c>
      <c r="AY706" s="108" t="str">
        <f>VLOOKUP(Tabela2[[#This Row],[SIEMA]],Siema2025,73,FALSE)</f>
        <v/>
      </c>
      <c r="AZ706" s="108" t="str">
        <f>VLOOKUP(Tabela2[[#This Row],[SIEMA]],Siema2025,75,FALSE)</f>
        <v/>
      </c>
      <c r="BA706" s="108" t="str">
        <f>VLOOKUP(Tabela2[[#This Row],[SIEMA]],Siema2025,77,FALSE)</f>
        <v/>
      </c>
      <c r="BB706" s="108" t="str">
        <f>VLOOKUP(Tabela2[[#This Row],[SIEMA]],Siema2025,79,FALSE)</f>
        <v/>
      </c>
      <c r="BC706" s="108" t="str">
        <f>IF(Tabela2[[#This Row],[Outro(s) ]] = "X", "PREENCHER","NA")</f>
        <v>NA</v>
      </c>
      <c r="BD706" s="108" t="str">
        <f>VLOOKUP(Tabela2[[#This Row],[SIEMA]],Siema2025,82,FALSE)</f>
        <v/>
      </c>
      <c r="BE706" s="108" t="str">
        <f>VLOOKUP(Tabela2[[#This Row],[SIEMA]],Siema2025,81,FALSE)</f>
        <v/>
      </c>
      <c r="BF706" s="110" t="str">
        <f>VLOOKUP(Tabela2[[#This Row],[SIEMA]],Siema2025,28,FALSE)</f>
        <v>Petrobras</v>
      </c>
      <c r="BG706" s="110"/>
      <c r="BH706" s="111" t="str">
        <f>VLOOKUP(Tabela2[[#This Row],[SIEMA]],Siema2025,29,FALSE)</f>
        <v>33000167000101</v>
      </c>
      <c r="BI706" s="112" t="str">
        <f>VLOOKUP(Tabela2[[#This Row],[SIEMA]],Siema2025,107,FALSE)</f>
        <v>Não</v>
      </c>
      <c r="BJ706" s="107" t="s">
        <v>7099</v>
      </c>
      <c r="BK706" s="104" t="s">
        <v>2696</v>
      </c>
      <c r="BL706" s="140">
        <v>45978</v>
      </c>
      <c r="BM706" s="108">
        <f ca="1">IF(Tabela2[[#This Row],[Data de atendimento do Ibama (considerar o primeiro documento/ação)]]="",_xlfn.DAYS(TODAY(),J706),_xlfn.DAYS(Tabela2[[#This Row],[Data de atendimento do Ibama (considerar o primeiro documento/ação)]],J706))</f>
        <v>35</v>
      </c>
      <c r="BN706" s="108" t="str">
        <f>IF(Tabela2[[#This Row],[Atendido pelo Ibama ("Não" ou "Sim")]]="Não","Preencher", IF(Tabela2[[#This Row],[Atendido pelo Ibama ("Não" ou "Sim")]]="Sim","NA",""))</f>
        <v>NA</v>
      </c>
      <c r="BO706" s="114" t="s">
        <v>7138</v>
      </c>
      <c r="BP706" s="108" t="str">
        <f>IF(Tabela2[[#This Row],[Forma de atendimento (primeiro documento/ação)]]= "Outros (especificar)", "PREENCHER","NA")</f>
        <v>NA</v>
      </c>
      <c r="BQ706" s="106" t="s">
        <v>123</v>
      </c>
      <c r="BR706" s="108" t="str">
        <f>IF(Tabela2[[#This Row],[Equipe do Ibama foi a campo? Houve sobrevoo do Poseidon?]] = "Sim", "PREENCHER","NA")</f>
        <v>NA</v>
      </c>
      <c r="BS706" s="108" t="str">
        <f>IF(Tabela2[[#This Row],[Se sim, foi emitida Ordem de Emergência? (informações vinculada à coluna CK)]] = "Sim", "PREENCHER","NA")</f>
        <v>NA</v>
      </c>
      <c r="BT706" s="108" t="s">
        <v>7101</v>
      </c>
      <c r="BU706" s="108" t="s">
        <v>123</v>
      </c>
      <c r="BV706" s="108" t="s">
        <v>123</v>
      </c>
      <c r="BW706" s="108" t="s">
        <v>123</v>
      </c>
      <c r="BX706" s="106"/>
      <c r="BY706" s="140"/>
      <c r="BZ706" s="104" t="str">
        <f>IF(Tabela2[[#This Row],[Data do documento de encerramento]]="NA","NA",IF(Tabela2[[#This Row],[Data do documento de encerramento]]="","Pendente de conclusão/ encerramento",_xlfn.DAYS(Tabela2[[#This Row],[Data do documento de encerramento]],J706)))</f>
        <v>Pendente de conclusão/ encerramento</v>
      </c>
      <c r="CA706" s="107"/>
      <c r="CB706" s="107"/>
      <c r="CC706" s="107" t="s">
        <v>7683</v>
      </c>
      <c r="CD706" s="107" t="s">
        <v>123</v>
      </c>
      <c r="CE706" s="107" t="s">
        <v>123</v>
      </c>
      <c r="CF706" s="107" t="s">
        <v>7149</v>
      </c>
    </row>
    <row r="707" spans="1:84" ht="60.75" hidden="1">
      <c r="A707" s="169">
        <v>2025101454027</v>
      </c>
      <c r="B707" s="170" t="s">
        <v>10231</v>
      </c>
      <c r="C707" s="108" t="str">
        <f>VLOOKUP(Tabela2[[#This Row],[SIEMA]],Siema2025,4,FALSE)</f>
        <v xml:space="preserve"> MG</v>
      </c>
      <c r="D707" s="106" t="str">
        <f>VLOOKUP(Tabela2[[#This Row],[SIEMA]],Siema2025,3,FALSE)</f>
        <v xml:space="preserve">Betim </v>
      </c>
      <c r="E707" s="106" t="s">
        <v>10232</v>
      </c>
      <c r="F707" s="106"/>
      <c r="G707" s="106" t="s">
        <v>10233</v>
      </c>
      <c r="H707" s="106" t="s">
        <v>10234</v>
      </c>
      <c r="I707" s="104" t="s">
        <v>7114</v>
      </c>
      <c r="J707" s="105">
        <f>VLOOKUP(Tabela2[[#This Row],[SIEMA]],Siema2025,2,FALSE)</f>
        <v>45944</v>
      </c>
      <c r="K707" s="105" t="str">
        <f>VLOOKUP(Tabela2[[#This Row],[SIEMA]],Siema2025,16,FALSE)</f>
        <v>Terça</v>
      </c>
      <c r="L707" s="106" t="str">
        <f>IF(Tabela2[[#This Row],[Data]]="","Sem Informação",VLOOKUP(MONTH(Tabela2[[#This Row],[Data]]),'[1]Validação de dados'!$I$1:$J$13,2,0))</f>
        <v>Outubro</v>
      </c>
      <c r="M707" s="104">
        <f>YEAR(Tabela2[[#This Row],[Data]])</f>
        <v>2025</v>
      </c>
      <c r="N707" s="105" t="str">
        <f>VLOOKUP(Tabela2[[#This Row],[SIEMA]],Siema2025,17,FALSE)</f>
        <v>Matutino</v>
      </c>
      <c r="O707" s="105" t="str">
        <f>VLOOKUP(Tabela2[[#This Row],[SIEMA]],Siema2025,5,FALSE)</f>
        <v>Rodovia</v>
      </c>
      <c r="P707" s="104" t="str">
        <f>VLOOKUP(Tabela2[[#This Row],[SIEMA]],Siema2025,21,FALSE)</f>
        <v>área urbana de Betim/MG</v>
      </c>
      <c r="Q707" s="104">
        <v>1202</v>
      </c>
      <c r="R707" s="104" t="s">
        <v>8492</v>
      </c>
      <c r="S707" s="107" t="str">
        <f>IF(Q707="","", IF(Q707="NC","", IF(Q707="NE","", IF(Q707="NA","",IFERROR(VLOOKUP(Q707,[1]Produtos!$A$1:$C$2319,2,FALSE),"Não Cadastrado")))))</f>
        <v>GASÓLEO ou ÓLEO DIESEL ou ÓLEO PARA AQUECIMENTO, LEVE</v>
      </c>
      <c r="T707" s="104">
        <v>80</v>
      </c>
      <c r="U707" s="104" t="s">
        <v>648</v>
      </c>
      <c r="V707" s="104">
        <f>IF(Q707="","",IF(ISNUMBER(Q707)=FALSE,"Não se aplica",IFERROR(VLOOKUP(Q707,Produtos!$A$1:$C$2319,3,FALSE),"Não Cadastrado")))</f>
        <v>3</v>
      </c>
      <c r="W707" s="104" t="str">
        <f>VLOOKUP(Tabela2[[#This Row],[SIEMA]],Siema2025,10,FALSE)</f>
        <v/>
      </c>
      <c r="X707" s="113" t="str">
        <f>IF(Tabela2[[#This Row],[Origem do acidente]] = "Plataforma", "PREENCHER","NA")</f>
        <v>NA</v>
      </c>
      <c r="Y707" s="109" t="str">
        <f>IF(W707="","", IF(W707="NC","", IF(W707="NE","", IF(W707="NA","",IFERROR(VLOOKUP(W707,Produtos!$A$1:$C$2319,2,FALSE),"Não Cadastrado")))))</f>
        <v/>
      </c>
      <c r="Z707" s="104" t="str">
        <f>VLOOKUP(Tabela2[[#This Row],[SIEMA]],Siema2025,11,FALSE)</f>
        <v xml:space="preserve"> </v>
      </c>
      <c r="AA707" s="104" t="str">
        <f>VLOOKUP(Tabela2[[#This Row],[SIEMA]],Siema2025,12,FALSE)</f>
        <v xml:space="preserve"> </v>
      </c>
      <c r="AB707" s="104" t="str">
        <f>IF(W707="","",IF(ISNUMBER(W707)=FALSE,"Não se aplica",IFERROR(VLOOKUP(W707,Produtos!$A$1:$C$2319,3,FALSE),"Não Cadastrado")))</f>
        <v/>
      </c>
      <c r="AC707" s="104"/>
      <c r="AD707" s="108" t="str">
        <f>IF(Tabela2[[#This Row],[Origem do acidente]] = "Plataforma", "PREENCHER","NA")</f>
        <v>NA</v>
      </c>
      <c r="AE707" s="107" t="str">
        <f>IF(AC707="","", IF(AC707="NC","", IF(AC707="NE","", IF(AC707="NA","",IFERROR(VLOOKUP(AC707,Produtos!$A$1:$C$2319,2,FALSE),"Não Cadastrado")))))</f>
        <v/>
      </c>
      <c r="AF707" s="104"/>
      <c r="AG707" s="104"/>
      <c r="AH707" s="104" t="str">
        <f>IF(AC707="","",IF(ISNUMBER(AC707)=FALSE,"Não se aplica",IFERROR(VLOOKUP(AC707,Produtos!$A$1:$C$2319,3,FALSE),"Não Cadastrado")))</f>
        <v/>
      </c>
      <c r="AI707" s="104"/>
      <c r="AJ707" s="104" t="str">
        <f>VLOOKUP(Tabela2[[#This Row],[SIEMA]],Siema2025,26,FALSE)</f>
        <v>O motorista da Transpedrosa seguia em direção a Governador Valadares para realizar a entrega de 60 m³ de S10. Durante o trajeto, ocorreu um derrame de aproximadamente 80l pela parte superior do tanque em área impermeável.</v>
      </c>
      <c r="AK707" s="107" t="s">
        <v>7112</v>
      </c>
      <c r="AL707" s="107" t="s">
        <v>10235</v>
      </c>
      <c r="AM707" s="107"/>
      <c r="AN707" s="108" t="str">
        <f>VLOOKUP(Tabela2[[#This Row],[SIEMA]],Siema2025,51,FALSE)</f>
        <v/>
      </c>
      <c r="AO707" s="108" t="str">
        <f>VLOOKUP(Tabela2[[#This Row],[SIEMA]],Siema2025,53,FALSE)</f>
        <v/>
      </c>
      <c r="AP707" s="108" t="str">
        <f>VLOOKUP(Tabela2[[#This Row],[SIEMA]],Siema2025,55,FALSE)</f>
        <v/>
      </c>
      <c r="AQ707" s="108" t="str">
        <f>VLOOKUP(Tabela2[[#This Row],[SIEMA]],Siema2025,57,FALSE)</f>
        <v/>
      </c>
      <c r="AR707" s="108" t="str">
        <f>VLOOKUP(Tabela2[[#This Row],[SIEMA]],Siema2025,59,FALSE)</f>
        <v/>
      </c>
      <c r="AS707" s="108" t="str">
        <f>VLOOKUP(Tabela2[[#This Row],[SIEMA]],Siema2025,61,FALSE)</f>
        <v/>
      </c>
      <c r="AT707" s="108" t="str">
        <f>VLOOKUP(Tabela2[[#This Row],[SIEMA]],Siema2025,63,FALSE)</f>
        <v/>
      </c>
      <c r="AU707" s="108" t="str">
        <f>VLOOKUP(Tabela2[[#This Row],[SIEMA]],Siema2025,65,FALSE)</f>
        <v/>
      </c>
      <c r="AV707" s="108" t="str">
        <f>VLOOKUP(Tabela2[[#This Row],[SIEMA]],Siema2025,67,FALSE)</f>
        <v/>
      </c>
      <c r="AW707" s="108" t="str">
        <f>VLOOKUP(Tabela2[[#This Row],[SIEMA]],Siema2025,69,FALSE)</f>
        <v/>
      </c>
      <c r="AX707" s="108" t="str">
        <f>VLOOKUP(Tabela2[[#This Row],[SIEMA]],Siema2025,71,FALSE)</f>
        <v/>
      </c>
      <c r="AY707" s="108" t="str">
        <f>VLOOKUP(Tabela2[[#This Row],[SIEMA]],Siema2025,73,FALSE)</f>
        <v/>
      </c>
      <c r="AZ707" s="108" t="str">
        <f>VLOOKUP(Tabela2[[#This Row],[SIEMA]],Siema2025,75,FALSE)</f>
        <v/>
      </c>
      <c r="BA707" s="108" t="str">
        <f>VLOOKUP(Tabela2[[#This Row],[SIEMA]],Siema2025,77,FALSE)</f>
        <v/>
      </c>
      <c r="BB707" s="108" t="str">
        <f>VLOOKUP(Tabela2[[#This Row],[SIEMA]],Siema2025,79,FALSE)</f>
        <v>X</v>
      </c>
      <c r="BC707" s="108" t="s">
        <v>7736</v>
      </c>
      <c r="BD707" s="108" t="str">
        <f>VLOOKUP(Tabela2[[#This Row],[SIEMA]],Siema2025,82,FALSE)</f>
        <v/>
      </c>
      <c r="BE707" s="108" t="str">
        <f>VLOOKUP(Tabela2[[#This Row],[SIEMA]],Siema2025,81,FALSE)</f>
        <v/>
      </c>
      <c r="BF707" s="110" t="str">
        <f>VLOOKUP(Tabela2[[#This Row],[SIEMA]],Siema2025,28,FALSE)</f>
        <v>Transpedrosa</v>
      </c>
      <c r="BG707" s="110"/>
      <c r="BH707" s="111" t="str">
        <f>VLOOKUP(Tabela2[[#This Row],[SIEMA]],Siema2025,29,FALSE)</f>
        <v>21849120000219</v>
      </c>
      <c r="BI707" s="112" t="str">
        <f>VLOOKUP(Tabela2[[#This Row],[SIEMA]],Siema2025,107,FALSE)</f>
        <v>Não</v>
      </c>
      <c r="BJ707" s="107" t="s">
        <v>7113</v>
      </c>
      <c r="BK707" s="104" t="s">
        <v>2696</v>
      </c>
      <c r="BL707" s="140">
        <v>45950</v>
      </c>
      <c r="BM707" s="108">
        <f ca="1">IF(Tabela2[[#This Row],[Data de atendimento do Ibama (considerar o primeiro documento/ação)]]="",_xlfn.DAYS(TODAY(),J707),_xlfn.DAYS(Tabela2[[#This Row],[Data de atendimento do Ibama (considerar o primeiro documento/ação)]],J707))</f>
        <v>6</v>
      </c>
      <c r="BN707" s="108" t="str">
        <f>IF(Tabela2[[#This Row],[Atendido pelo Ibama ("Não" ou "Sim")]]="Não","Preencher", IF(Tabela2[[#This Row],[Atendido pelo Ibama ("Não" ou "Sim")]]="Sim","NA",""))</f>
        <v>NA</v>
      </c>
      <c r="BO707" s="114" t="s">
        <v>7100</v>
      </c>
      <c r="BP707" s="108" t="str">
        <f>IF(Tabela2[[#This Row],[Forma de atendimento (primeiro documento/ação)]]= "Outros (especificar)", "PREENCHER","NA")</f>
        <v>NA</v>
      </c>
      <c r="BQ707" s="106" t="s">
        <v>123</v>
      </c>
      <c r="BR707" s="108" t="s">
        <v>123</v>
      </c>
      <c r="BS707" s="108" t="s">
        <v>7114</v>
      </c>
      <c r="BT707" s="108" t="s">
        <v>7101</v>
      </c>
      <c r="BU707" s="108" t="s">
        <v>2696</v>
      </c>
      <c r="BV707" s="108" t="s">
        <v>123</v>
      </c>
      <c r="BW707" s="108" t="s">
        <v>2696</v>
      </c>
      <c r="BX707" s="106" t="s">
        <v>7102</v>
      </c>
      <c r="BY707" s="140">
        <v>45974</v>
      </c>
      <c r="BZ707" s="104">
        <f>IF(Tabela2[[#This Row],[Data do documento de encerramento]]="NA","NA",IF(Tabela2[[#This Row],[Data do documento de encerramento]]="","Pendente de conclusão/ encerramento",_xlfn.DAYS(Tabela2[[#This Row],[Data do documento de encerramento]],J707)))</f>
        <v>30</v>
      </c>
      <c r="CA707" s="107" t="s">
        <v>10236</v>
      </c>
      <c r="CB707" s="107"/>
      <c r="CC707" s="115"/>
      <c r="CD707" s="107"/>
      <c r="CE707" s="107"/>
      <c r="CF707" s="107"/>
    </row>
    <row r="708" spans="1:84" ht="30.75" hidden="1">
      <c r="A708" s="169">
        <v>2025101564826</v>
      </c>
      <c r="B708" s="170" t="s">
        <v>10237</v>
      </c>
      <c r="C708" s="108" t="str">
        <f>VLOOKUP(Tabela2[[#This Row],[SIEMA]],Siema2025,4,FALSE)</f>
        <v xml:space="preserve"> SP</v>
      </c>
      <c r="D708" s="106" t="str">
        <f>VLOOKUP(Tabela2[[#This Row],[SIEMA]],Siema2025,3,FALSE)</f>
        <v xml:space="preserve">Jaú </v>
      </c>
      <c r="E708" s="106" t="str">
        <f>VLOOKUP(Tabela2[[#This Row],[SIEMA]],Siema2025,20,FALSE)</f>
        <v>Distrito de Potunduva (km  290+200)</v>
      </c>
      <c r="F708" s="106" t="s">
        <v>10238</v>
      </c>
      <c r="G708" s="106" t="s">
        <v>10239</v>
      </c>
      <c r="H708" s="106" t="s">
        <v>10240</v>
      </c>
      <c r="I708" s="104" t="s">
        <v>7114</v>
      </c>
      <c r="J708" s="105">
        <f>VLOOKUP(Tabela2[[#This Row],[SIEMA]],Siema2025,2,FALSE)</f>
        <v>45944</v>
      </c>
      <c r="K708" s="105" t="str">
        <f>VLOOKUP(Tabela2[[#This Row],[SIEMA]],Siema2025,16,FALSE)</f>
        <v>Terça</v>
      </c>
      <c r="L708" s="106" t="str">
        <f>IF(Tabela2[[#This Row],[Data]]="","Sem Informação",VLOOKUP(MONTH(Tabela2[[#This Row],[Data]]),'[1]Validação de dados'!$I$1:$J$13,2,0))</f>
        <v>Outubro</v>
      </c>
      <c r="M708" s="104">
        <f>YEAR(Tabela2[[#This Row],[Data]])</f>
        <v>2025</v>
      </c>
      <c r="N708" s="105" t="str">
        <f>VLOOKUP(Tabela2[[#This Row],[SIEMA]],Siema2025,17,FALSE)</f>
        <v>Noturno</v>
      </c>
      <c r="O708" s="105" t="str">
        <f>VLOOKUP(Tabela2[[#This Row],[SIEMA]],Siema2025,5,FALSE)</f>
        <v>Ferrovia</v>
      </c>
      <c r="P708" s="104" t="str">
        <f>VLOOKUP(Tabela2[[#This Row],[SIEMA]],Siema2025,21,FALSE)</f>
        <v>Vazamento de carga sobre a via</v>
      </c>
      <c r="Q708" s="104" t="s">
        <v>7127</v>
      </c>
      <c r="R708" s="104" t="s">
        <v>7127</v>
      </c>
      <c r="S708" s="107" t="s">
        <v>365</v>
      </c>
      <c r="T708" s="104" t="s">
        <v>8196</v>
      </c>
      <c r="U708" s="104" t="str">
        <f>VLOOKUP(Tabela2[[#This Row],[SIEMA]],Siema2025,12,FALSE)</f>
        <v/>
      </c>
      <c r="V708" s="104" t="s">
        <v>7127</v>
      </c>
      <c r="W708" s="104"/>
      <c r="X708" s="113"/>
      <c r="Y708" s="109" t="str">
        <f>IF(W708="","", IF(W708="NC","", IF(W708="NE","", IF(W708="NA","",IFERROR(VLOOKUP(W708,Produtos!$A$1:$C$2319,2,FALSE),"Não Cadastrado")))))</f>
        <v/>
      </c>
      <c r="Z708" s="104" t="str">
        <f>VLOOKUP(Tabela2[[#This Row],[SIEMA]],Siema2025,11,FALSE)</f>
        <v/>
      </c>
      <c r="AA708" s="104" t="str">
        <f>VLOOKUP(Tabela2[[#This Row],[SIEMA]],Siema2025,12,FALSE)</f>
        <v/>
      </c>
      <c r="AB708" s="104" t="str">
        <f>IF(W708="","",IF(ISNUMBER(W708)=FALSE,"Não se aplica",IFERROR(VLOOKUP(W708,Produtos!$A$1:$C$2319,3,FALSE),"Não Cadastrado")))</f>
        <v/>
      </c>
      <c r="AC708" s="104"/>
      <c r="AD708" s="108"/>
      <c r="AE708" s="107" t="str">
        <f>IF(AC708="","", IF(AC708="NC","", IF(AC708="NE","", IF(AC708="NA","",IFERROR(VLOOKUP(AC708,Produtos!$A$1:$C$2319,2,FALSE),"Não Cadastrado")))))</f>
        <v/>
      </c>
      <c r="AF708" s="104"/>
      <c r="AG708" s="104"/>
      <c r="AH708" s="104" t="str">
        <f>IF(AC708="","",IF(ISNUMBER(AC708)=FALSE,"Não se aplica",IFERROR(VLOOKUP(AC708,Produtos!$A$1:$C$2319,3,FALSE),"Não Cadastrado")))</f>
        <v/>
      </c>
      <c r="AI708" s="104"/>
      <c r="AJ708" s="104" t="str">
        <f>VLOOKUP(Tabela2[[#This Row],[SIEMA]],Siema2025,26,FALSE)</f>
        <v>Em sindicância</v>
      </c>
      <c r="AK708" s="107" t="s">
        <v>7122</v>
      </c>
      <c r="AL708" s="107"/>
      <c r="AM708" s="107"/>
      <c r="AN708" s="108" t="str">
        <f>VLOOKUP(Tabela2[[#This Row],[SIEMA]],Siema2025,51,FALSE)</f>
        <v/>
      </c>
      <c r="AO708" s="108" t="str">
        <f>VLOOKUP(Tabela2[[#This Row],[SIEMA]],Siema2025,53,FALSE)</f>
        <v/>
      </c>
      <c r="AP708" s="108" t="str">
        <f>VLOOKUP(Tabela2[[#This Row],[SIEMA]],Siema2025,55,FALSE)</f>
        <v/>
      </c>
      <c r="AQ708" s="108" t="str">
        <f>VLOOKUP(Tabela2[[#This Row],[SIEMA]],Siema2025,57,FALSE)</f>
        <v/>
      </c>
      <c r="AR708" s="108" t="str">
        <f>VLOOKUP(Tabela2[[#This Row],[SIEMA]],Siema2025,59,FALSE)</f>
        <v/>
      </c>
      <c r="AS708" s="108" t="str">
        <f>VLOOKUP(Tabela2[[#This Row],[SIEMA]],Siema2025,61,FALSE)</f>
        <v/>
      </c>
      <c r="AT708" s="108" t="str">
        <f>VLOOKUP(Tabela2[[#This Row],[SIEMA]],Siema2025,63,FALSE)</f>
        <v/>
      </c>
      <c r="AU708" s="108" t="str">
        <f>VLOOKUP(Tabela2[[#This Row],[SIEMA]],Siema2025,65,FALSE)</f>
        <v>X</v>
      </c>
      <c r="AV708" s="108" t="str">
        <f>VLOOKUP(Tabela2[[#This Row],[SIEMA]],Siema2025,67,FALSE)</f>
        <v/>
      </c>
      <c r="AW708" s="108" t="str">
        <f>VLOOKUP(Tabela2[[#This Row],[SIEMA]],Siema2025,69,FALSE)</f>
        <v/>
      </c>
      <c r="AX708" s="108" t="str">
        <f>VLOOKUP(Tabela2[[#This Row],[SIEMA]],Siema2025,71,FALSE)</f>
        <v/>
      </c>
      <c r="AY708" s="108" t="str">
        <f>VLOOKUP(Tabela2[[#This Row],[SIEMA]],Siema2025,73,FALSE)</f>
        <v/>
      </c>
      <c r="AZ708" s="108" t="str">
        <f>VLOOKUP(Tabela2[[#This Row],[SIEMA]],Siema2025,75,FALSE)</f>
        <v/>
      </c>
      <c r="BA708" s="108" t="str">
        <f>VLOOKUP(Tabela2[[#This Row],[SIEMA]],Siema2025,77,FALSE)</f>
        <v/>
      </c>
      <c r="BB708" s="108" t="str">
        <f>VLOOKUP(Tabela2[[#This Row],[SIEMA]],Siema2025,79,FALSE)</f>
        <v/>
      </c>
      <c r="BC708" s="108" t="str">
        <f>IF(Tabela2[[#This Row],[Outro(s) ]] = "X", "PREENCHER","NA")</f>
        <v>NA</v>
      </c>
      <c r="BD708" s="108" t="str">
        <f>VLOOKUP(Tabela2[[#This Row],[SIEMA]],Siema2025,82,FALSE)</f>
        <v/>
      </c>
      <c r="BE708" s="108" t="str">
        <f>VLOOKUP(Tabela2[[#This Row],[SIEMA]],Siema2025,81,FALSE)</f>
        <v/>
      </c>
      <c r="BF708" s="110" t="s">
        <v>3066</v>
      </c>
      <c r="BG708" s="110" t="s">
        <v>7123</v>
      </c>
      <c r="BH708" s="111" t="str">
        <f>VLOOKUP(Tabela2[[#This Row],[SIEMA]],Siema2025,29,FALSE)</f>
        <v>02502844000166</v>
      </c>
      <c r="BI708" s="112" t="str">
        <f>VLOOKUP(Tabela2[[#This Row],[SIEMA]],Siema2025,107,FALSE)</f>
        <v>Não</v>
      </c>
      <c r="BJ708" s="107" t="s">
        <v>7099</v>
      </c>
      <c r="BK708" s="104" t="s">
        <v>2696</v>
      </c>
      <c r="BL708" s="140">
        <v>45952</v>
      </c>
      <c r="BM708" s="108">
        <f ca="1">IF(Tabela2[[#This Row],[Data de atendimento do Ibama (considerar o primeiro documento/ação)]]="",_xlfn.DAYS(TODAY(),J708),_xlfn.DAYS(Tabela2[[#This Row],[Data de atendimento do Ibama (considerar o primeiro documento/ação)]],J708))</f>
        <v>8</v>
      </c>
      <c r="BN708" s="108" t="str">
        <f>IF(Tabela2[[#This Row],[Atendido pelo Ibama ("Não" ou "Sim")]]="Não","Preencher", IF(Tabela2[[#This Row],[Atendido pelo Ibama ("Não" ou "Sim")]]="Sim","NA",""))</f>
        <v>NA</v>
      </c>
      <c r="BO708" s="114" t="s">
        <v>7100</v>
      </c>
      <c r="BP708" s="108" t="str">
        <f>IF(Tabela2[[#This Row],[Forma de atendimento (primeiro documento/ação)]]= "Outros (especificar)", "PREENCHER","NA")</f>
        <v>NA</v>
      </c>
      <c r="BQ708" s="106" t="s">
        <v>123</v>
      </c>
      <c r="BR708" s="108" t="str">
        <f>IF(Tabela2[[#This Row],[Equipe do Ibama foi a campo? Houve sobrevoo do Poseidon?]] = "Sim", "PREENCHER","NA")</f>
        <v>NA</v>
      </c>
      <c r="BS708" s="108" t="str">
        <f>IF(Tabela2[[#This Row],[Se sim, foi emitida Ordem de Emergência? (informações vinculada à coluna CK)]] = "Sim", "PREENCHER","NA")</f>
        <v>NA</v>
      </c>
      <c r="BT708" s="108" t="s">
        <v>7101</v>
      </c>
      <c r="BU708" s="108" t="s">
        <v>123</v>
      </c>
      <c r="BV708" s="108" t="s">
        <v>123</v>
      </c>
      <c r="BW708" s="108" t="s">
        <v>123</v>
      </c>
      <c r="BX708" s="106" t="s">
        <v>7127</v>
      </c>
      <c r="BY708" s="140"/>
      <c r="BZ708" s="104" t="str">
        <f>IF(Tabela2[[#This Row],[Data do documento de encerramento]]="NA","NA",IF(Tabela2[[#This Row],[Data do documento de encerramento]]="","Pendente de conclusão/ encerramento",_xlfn.DAYS(Tabela2[[#This Row],[Data do documento de encerramento]],J708)))</f>
        <v>Pendente de conclusão/ encerramento</v>
      </c>
      <c r="CA708" s="107" t="s">
        <v>9444</v>
      </c>
      <c r="CB708" s="107"/>
      <c r="CC708" s="107"/>
      <c r="CD708" s="107"/>
      <c r="CE708" s="107"/>
      <c r="CF708" s="107"/>
    </row>
    <row r="709" spans="1:84" ht="30.75" hidden="1">
      <c r="A709" s="169">
        <v>2025101561219</v>
      </c>
      <c r="B709" s="170" t="s">
        <v>10241</v>
      </c>
      <c r="C709" s="108" t="str">
        <f>VLOOKUP(Tabela2[[#This Row],[SIEMA]],Siema2025,4,FALSE)</f>
        <v xml:space="preserve"> SP</v>
      </c>
      <c r="D709" s="106" t="str">
        <f>VLOOKUP(Tabela2[[#This Row],[SIEMA]],Siema2025,3,FALSE)</f>
        <v xml:space="preserve">Santa Adélia </v>
      </c>
      <c r="E709" s="106" t="str">
        <f>VLOOKUP(Tabela2[[#This Row],[SIEMA]],Siema2025,20,FALSE)</f>
        <v>114+000</v>
      </c>
      <c r="F709" s="106" t="s">
        <v>10242</v>
      </c>
      <c r="G709" s="106" t="s">
        <v>10243</v>
      </c>
      <c r="H709" s="106" t="s">
        <v>10244</v>
      </c>
      <c r="I709" s="104" t="s">
        <v>7114</v>
      </c>
      <c r="J709" s="105">
        <f>VLOOKUP(Tabela2[[#This Row],[SIEMA]],Siema2025,2,FALSE)</f>
        <v>45945</v>
      </c>
      <c r="K709" s="105" t="str">
        <f>VLOOKUP(Tabela2[[#This Row],[SIEMA]],Siema2025,16,FALSE)</f>
        <v>Quarta</v>
      </c>
      <c r="L709" s="106" t="str">
        <f>IF(Tabela2[[#This Row],[Data]]="","Sem Informação",VLOOKUP(MONTH(Tabela2[[#This Row],[Data]]),'[1]Validação de dados'!$I$1:$J$13,2,0))</f>
        <v>Outubro</v>
      </c>
      <c r="M709" s="104">
        <f>YEAR(Tabela2[[#This Row],[Data]])</f>
        <v>2025</v>
      </c>
      <c r="N709" s="105" t="str">
        <f>VLOOKUP(Tabela2[[#This Row],[SIEMA]],Siema2025,17,FALSE)</f>
        <v>Noturno</v>
      </c>
      <c r="O709" s="105" t="str">
        <f>VLOOKUP(Tabela2[[#This Row],[SIEMA]],Siema2025,5,FALSE)</f>
        <v>Ferrovia</v>
      </c>
      <c r="P709" s="104" t="str">
        <f>VLOOKUP(Tabela2[[#This Row],[SIEMA]],Siema2025,21,FALSE)</f>
        <v>Vazamento de milho</v>
      </c>
      <c r="Q709" s="104" t="s">
        <v>7127</v>
      </c>
      <c r="R709" s="104" t="s">
        <v>7127</v>
      </c>
      <c r="S709" s="107" t="s">
        <v>365</v>
      </c>
      <c r="T709" s="104">
        <v>118</v>
      </c>
      <c r="U709" s="104" t="s">
        <v>7121</v>
      </c>
      <c r="V709" s="104" t="s">
        <v>7127</v>
      </c>
      <c r="W709" s="104"/>
      <c r="X709" s="113"/>
      <c r="Y709" s="109" t="str">
        <f>IF(W709="","", IF(W709="NC","", IF(W709="NE","", IF(W709="NA","",IFERROR(VLOOKUP(W709,Produtos!$A$1:$C$2319,2,FALSE),"Não Cadastrado")))))</f>
        <v/>
      </c>
      <c r="Z709" s="104" t="str">
        <f>VLOOKUP(Tabela2[[#This Row],[SIEMA]],Siema2025,11,FALSE)</f>
        <v/>
      </c>
      <c r="AA709" s="104" t="str">
        <f>VLOOKUP(Tabela2[[#This Row],[SIEMA]],Siema2025,12,FALSE)</f>
        <v/>
      </c>
      <c r="AB709" s="104" t="str">
        <f>IF(W709="","",IF(ISNUMBER(W709)=FALSE,"Não se aplica",IFERROR(VLOOKUP(W709,Produtos!$A$1:$C$2319,3,FALSE),"Não Cadastrado")))</f>
        <v/>
      </c>
      <c r="AC709" s="104"/>
      <c r="AD709" s="108"/>
      <c r="AE709" s="107" t="str">
        <f>IF(AC709="","", IF(AC709="NC","", IF(AC709="NE","", IF(AC709="NA","",IFERROR(VLOOKUP(AC709,Produtos!$A$1:$C$2319,2,FALSE),"Não Cadastrado")))))</f>
        <v/>
      </c>
      <c r="AF709" s="104"/>
      <c r="AG709" s="104"/>
      <c r="AH709" s="104" t="str">
        <f>IF(AC709="","",IF(ISNUMBER(AC709)=FALSE,"Não se aplica",IFERROR(VLOOKUP(AC709,Produtos!$A$1:$C$2319,3,FALSE),"Não Cadastrado")))</f>
        <v/>
      </c>
      <c r="AI709" s="104"/>
      <c r="AJ709" s="104" t="str">
        <f>VLOOKUP(Tabela2[[#This Row],[SIEMA]],Siema2025,26,FALSE)</f>
        <v>Em investigação</v>
      </c>
      <c r="AK709" s="107" t="s">
        <v>6834</v>
      </c>
      <c r="AL709" s="107"/>
      <c r="AM709" s="107"/>
      <c r="AN709" s="108" t="str">
        <f>VLOOKUP(Tabela2[[#This Row],[SIEMA]],Siema2025,51,FALSE)</f>
        <v/>
      </c>
      <c r="AO709" s="108" t="str">
        <f>VLOOKUP(Tabela2[[#This Row],[SIEMA]],Siema2025,53,FALSE)</f>
        <v/>
      </c>
      <c r="AP709" s="108" t="str">
        <f>VLOOKUP(Tabela2[[#This Row],[SIEMA]],Siema2025,55,FALSE)</f>
        <v/>
      </c>
      <c r="AQ709" s="108" t="str">
        <f>VLOOKUP(Tabela2[[#This Row],[SIEMA]],Siema2025,57,FALSE)</f>
        <v/>
      </c>
      <c r="AR709" s="108" t="str">
        <f>VLOOKUP(Tabela2[[#This Row],[SIEMA]],Siema2025,59,FALSE)</f>
        <v/>
      </c>
      <c r="AS709" s="108" t="str">
        <f>VLOOKUP(Tabela2[[#This Row],[SIEMA]],Siema2025,61,FALSE)</f>
        <v/>
      </c>
      <c r="AT709" s="108" t="str">
        <f>VLOOKUP(Tabela2[[#This Row],[SIEMA]],Siema2025,63,FALSE)</f>
        <v/>
      </c>
      <c r="AU709" s="108" t="str">
        <f>VLOOKUP(Tabela2[[#This Row],[SIEMA]],Siema2025,65,FALSE)</f>
        <v>X</v>
      </c>
      <c r="AV709" s="108" t="str">
        <f>VLOOKUP(Tabela2[[#This Row],[SIEMA]],Siema2025,67,FALSE)</f>
        <v/>
      </c>
      <c r="AW709" s="108" t="str">
        <f>VLOOKUP(Tabela2[[#This Row],[SIEMA]],Siema2025,69,FALSE)</f>
        <v/>
      </c>
      <c r="AX709" s="108" t="str">
        <f>VLOOKUP(Tabela2[[#This Row],[SIEMA]],Siema2025,71,FALSE)</f>
        <v/>
      </c>
      <c r="AY709" s="108" t="str">
        <f>VLOOKUP(Tabela2[[#This Row],[SIEMA]],Siema2025,73,FALSE)</f>
        <v/>
      </c>
      <c r="AZ709" s="108" t="str">
        <f>VLOOKUP(Tabela2[[#This Row],[SIEMA]],Siema2025,75,FALSE)</f>
        <v/>
      </c>
      <c r="BA709" s="108" t="str">
        <f>VLOOKUP(Tabela2[[#This Row],[SIEMA]],Siema2025,77,FALSE)</f>
        <v/>
      </c>
      <c r="BB709" s="108" t="str">
        <f>VLOOKUP(Tabela2[[#This Row],[SIEMA]],Siema2025,79,FALSE)</f>
        <v/>
      </c>
      <c r="BC709" s="108" t="str">
        <f>IF(Tabela2[[#This Row],[Outro(s) ]] = "X", "PREENCHER","NA")</f>
        <v>NA</v>
      </c>
      <c r="BD709" s="108" t="str">
        <f>VLOOKUP(Tabela2[[#This Row],[SIEMA]],Siema2025,82,FALSE)</f>
        <v/>
      </c>
      <c r="BE709" s="108" t="str">
        <f>VLOOKUP(Tabela2[[#This Row],[SIEMA]],Siema2025,81,FALSE)</f>
        <v/>
      </c>
      <c r="BF709" s="110" t="s">
        <v>3066</v>
      </c>
      <c r="BG709" s="110" t="s">
        <v>7123</v>
      </c>
      <c r="BH709" s="111" t="str">
        <f>VLOOKUP(Tabela2[[#This Row],[SIEMA]],Siema2025,29,FALSE)</f>
        <v>02502844000166</v>
      </c>
      <c r="BI709" s="112" t="str">
        <f>VLOOKUP(Tabela2[[#This Row],[SIEMA]],Siema2025,107,FALSE)</f>
        <v>Não</v>
      </c>
      <c r="BJ709" s="107" t="s">
        <v>7099</v>
      </c>
      <c r="BK709" s="104" t="s">
        <v>2696</v>
      </c>
      <c r="BL709" s="140">
        <v>45952</v>
      </c>
      <c r="BM709" s="108">
        <f ca="1">IF(Tabela2[[#This Row],[Data de atendimento do Ibama (considerar o primeiro documento/ação)]]="",_xlfn.DAYS(TODAY(),J709),_xlfn.DAYS(Tabela2[[#This Row],[Data de atendimento do Ibama (considerar o primeiro documento/ação)]],J709))</f>
        <v>7</v>
      </c>
      <c r="BN709" s="108" t="str">
        <f>IF(Tabela2[[#This Row],[Atendido pelo Ibama ("Não" ou "Sim")]]="Não","Preencher", IF(Tabela2[[#This Row],[Atendido pelo Ibama ("Não" ou "Sim")]]="Sim","NA",""))</f>
        <v>NA</v>
      </c>
      <c r="BO709" s="114" t="s">
        <v>7100</v>
      </c>
      <c r="BP709" s="108" t="str">
        <f>IF(Tabela2[[#This Row],[Forma de atendimento (primeiro documento/ação)]]= "Outros (especificar)", "PREENCHER","NA")</f>
        <v>NA</v>
      </c>
      <c r="BQ709" s="106" t="s">
        <v>2696</v>
      </c>
      <c r="BR709" s="108" t="s">
        <v>123</v>
      </c>
      <c r="BS709" s="108" t="s">
        <v>2696</v>
      </c>
      <c r="BT709" s="108" t="s">
        <v>7101</v>
      </c>
      <c r="BU709" s="108" t="s">
        <v>2696</v>
      </c>
      <c r="BV709" s="108" t="s">
        <v>123</v>
      </c>
      <c r="BW709" s="108" t="s">
        <v>2696</v>
      </c>
      <c r="BX709" s="106" t="s">
        <v>7102</v>
      </c>
      <c r="BY709" s="140">
        <v>45999</v>
      </c>
      <c r="BZ709" s="104">
        <f>IF(Tabela2[[#This Row],[Data do documento de encerramento]]="NA","NA",IF(Tabela2[[#This Row],[Data do documento de encerramento]]="","Pendente de conclusão/ encerramento",_xlfn.DAYS(Tabela2[[#This Row],[Data do documento de encerramento]],J709)))</f>
        <v>54</v>
      </c>
      <c r="CA709" s="107" t="s">
        <v>9978</v>
      </c>
      <c r="CB709" s="107"/>
      <c r="CC709" s="107"/>
      <c r="CD709" s="107"/>
      <c r="CE709" s="107"/>
      <c r="CF709" s="107"/>
    </row>
    <row r="710" spans="1:84" ht="60.75">
      <c r="A710" s="182">
        <v>2025101632426</v>
      </c>
      <c r="B710" s="118" t="s">
        <v>10245</v>
      </c>
      <c r="C710" s="108" t="s">
        <v>672</v>
      </c>
      <c r="D710" s="106" t="s">
        <v>637</v>
      </c>
      <c r="E710" s="106" t="s">
        <v>10246</v>
      </c>
      <c r="F710" s="106" t="s">
        <v>10247</v>
      </c>
      <c r="G710" s="106" t="s">
        <v>10248</v>
      </c>
      <c r="H710" s="106" t="s">
        <v>10249</v>
      </c>
      <c r="I710" s="104" t="str">
        <f>VLOOKUP(Tabela2[[#This Row],[SIEMA]],Siema2025,19,FALSE)</f>
        <v>Santos</v>
      </c>
      <c r="J710" s="105">
        <f>VLOOKUP(Tabela2[[#This Row],[SIEMA]],Siema2025,2,FALSE)</f>
        <v>45945</v>
      </c>
      <c r="K710" s="105" t="str">
        <f>VLOOKUP(Tabela2[[#This Row],[SIEMA]],Siema2025,16,FALSE)</f>
        <v>Quarta</v>
      </c>
      <c r="L710" s="106" t="str">
        <f>IF(Tabela2[[#This Row],[Data]]="","Sem Informação",VLOOKUP(MONTH(Tabela2[[#This Row],[Data]]),'[1]Validação de dados'!$I$1:$J$13,2,0))</f>
        <v>Outubro</v>
      </c>
      <c r="M710" s="104">
        <f>YEAR(Tabela2[[#This Row],[Data]])</f>
        <v>2025</v>
      </c>
      <c r="N710" s="105" t="str">
        <f>VLOOKUP(Tabela2[[#This Row],[SIEMA]],Siema2025,17,FALSE)</f>
        <v>Vespertino</v>
      </c>
      <c r="O710" s="105" t="s">
        <v>111</v>
      </c>
      <c r="P710" s="104" t="str">
        <f>VLOOKUP(Tabela2[[#This Row],[SIEMA]],Siema2025,21,FALSE)</f>
        <v>Embarcação Wildebeest em operação no poço 8-BUZ-83-RJS: Durante a etapa do teste funcional da válvula W1 do comissionamento do poço BUZ-083, foi identificado escape de fluido hidráulico (Transaqua DW) na linha do compensador da válvula. Estimado volume de 0,0019 m3 para o mar.</v>
      </c>
      <c r="Q710" s="104" t="s">
        <v>7094</v>
      </c>
      <c r="R710" s="104" t="s">
        <v>7273</v>
      </c>
      <c r="S710" s="107" t="s">
        <v>7147</v>
      </c>
      <c r="T710" s="104">
        <v>1.9E-3</v>
      </c>
      <c r="U710" s="104" t="s">
        <v>7111</v>
      </c>
      <c r="V710" s="104" t="str">
        <f>IF(Q710="","",IF(ISNUMBER(Q710)=FALSE,"Não se aplica",IFERROR(VLOOKUP(Q710,Produtos!$A$1:$C$2319,3,FALSE),"Não Cadastrado")))</f>
        <v>Não se aplica</v>
      </c>
      <c r="W710" s="104"/>
      <c r="X710" s="113"/>
      <c r="Y710" s="109" t="str">
        <f>IF(W710="","", IF(W710="NC","", IF(W710="NE","", IF(W710="NA","",IFERROR(VLOOKUP(W710,Produtos!$A$1:$C$2319,2,FALSE),"Não Cadastrado")))))</f>
        <v/>
      </c>
      <c r="Z710" s="104"/>
      <c r="AA710" s="104"/>
      <c r="AB710" s="104" t="str">
        <f>IF(W710="","",IF(ISNUMBER(W710)=FALSE,"Não se aplica",IFERROR(VLOOKUP(W710,Produtos!$A$1:$C$2319,3,FALSE),"Não Cadastrado")))</f>
        <v/>
      </c>
      <c r="AC710" s="104"/>
      <c r="AD710" s="108"/>
      <c r="AE710" s="107" t="str">
        <f>IF(AC710="","", IF(AC710="NC","", IF(AC710="NE","", IF(AC710="NA","",IFERROR(VLOOKUP(AC710,Produtos!$A$1:$C$2319,2,FALSE),"Não Cadastrado")))))</f>
        <v/>
      </c>
      <c r="AF710" s="104"/>
      <c r="AG710" s="104"/>
      <c r="AH710" s="104" t="str">
        <f>IF(AC710="","",IF(ISNUMBER(AC710)=FALSE,"Não se aplica",IFERROR(VLOOKUP(AC710,Produtos!$A$1:$C$2319,3,FALSE),"Não Cadastrado")))</f>
        <v/>
      </c>
      <c r="AI710" s="104"/>
      <c r="AJ710" s="104" t="str">
        <f>VLOOKUP(Tabela2[[#This Row],[SIEMA]],Siema2025,26,FALSE)</f>
        <v>Falha de estanqueidade em conexão de linha de acionamento da válvula W1.</v>
      </c>
      <c r="AK710" s="107" t="s">
        <v>7234</v>
      </c>
      <c r="AL710" s="107" t="s">
        <v>7112</v>
      </c>
      <c r="AM710" s="107"/>
      <c r="AN710" s="108" t="str">
        <f>VLOOKUP(Tabela2[[#This Row],[SIEMA]],Siema2025,51,FALSE)</f>
        <v/>
      </c>
      <c r="AO710" s="108" t="str">
        <f>VLOOKUP(Tabela2[[#This Row],[SIEMA]],Siema2025,53,FALSE)</f>
        <v/>
      </c>
      <c r="AP710" s="108" t="str">
        <f>VLOOKUP(Tabela2[[#This Row],[SIEMA]],Siema2025,55,FALSE)</f>
        <v/>
      </c>
      <c r="AQ710" s="108" t="str">
        <f>VLOOKUP(Tabela2[[#This Row],[SIEMA]],Siema2025,57,FALSE)</f>
        <v/>
      </c>
      <c r="AR710" s="108" t="str">
        <f>VLOOKUP(Tabela2[[#This Row],[SIEMA]],Siema2025,59,FALSE)</f>
        <v/>
      </c>
      <c r="AS710" s="108" t="str">
        <f>VLOOKUP(Tabela2[[#This Row],[SIEMA]],Siema2025,61,FALSE)</f>
        <v>X</v>
      </c>
      <c r="AT710" s="108" t="str">
        <f>VLOOKUP(Tabela2[[#This Row],[SIEMA]],Siema2025,63,FALSE)</f>
        <v/>
      </c>
      <c r="AU710" s="108" t="str">
        <f>VLOOKUP(Tabela2[[#This Row],[SIEMA]],Siema2025,65,FALSE)</f>
        <v/>
      </c>
      <c r="AV710" s="108" t="str">
        <f>VLOOKUP(Tabela2[[#This Row],[SIEMA]],Siema2025,67,FALSE)</f>
        <v/>
      </c>
      <c r="AW710" s="108" t="str">
        <f>VLOOKUP(Tabela2[[#This Row],[SIEMA]],Siema2025,69,FALSE)</f>
        <v/>
      </c>
      <c r="AX710" s="108" t="str">
        <f>VLOOKUP(Tabela2[[#This Row],[SIEMA]],Siema2025,71,FALSE)</f>
        <v/>
      </c>
      <c r="AY710" s="108" t="str">
        <f>VLOOKUP(Tabela2[[#This Row],[SIEMA]],Siema2025,73,FALSE)</f>
        <v/>
      </c>
      <c r="AZ710" s="108" t="str">
        <f>VLOOKUP(Tabela2[[#This Row],[SIEMA]],Siema2025,75,FALSE)</f>
        <v/>
      </c>
      <c r="BA710" s="108" t="str">
        <f>VLOOKUP(Tabela2[[#This Row],[SIEMA]],Siema2025,77,FALSE)</f>
        <v/>
      </c>
      <c r="BB710" s="108" t="str">
        <f>VLOOKUP(Tabela2[[#This Row],[SIEMA]],Siema2025,79,FALSE)</f>
        <v/>
      </c>
      <c r="BC710" s="108" t="str">
        <f>IF(Tabela2[[#This Row],[Outro(s) ]] = "X", "PREENCHER","NA")</f>
        <v>NA</v>
      </c>
      <c r="BD710" s="108" t="str">
        <f>VLOOKUP(Tabela2[[#This Row],[SIEMA]],Siema2025,82,FALSE)</f>
        <v/>
      </c>
      <c r="BE710" s="108" t="str">
        <f>VLOOKUP(Tabela2[[#This Row],[SIEMA]],Siema2025,81,FALSE)</f>
        <v/>
      </c>
      <c r="BF710" s="110" t="str">
        <f>VLOOKUP(Tabela2[[#This Row],[SIEMA]],Siema2025,28,FALSE)</f>
        <v>Petrobras</v>
      </c>
      <c r="BG710" s="110"/>
      <c r="BH710" s="111">
        <v>33000167000101</v>
      </c>
      <c r="BI710" s="112" t="str">
        <f>VLOOKUP(Tabela2[[#This Row],[SIEMA]],Siema2025,107,FALSE)</f>
        <v>Não</v>
      </c>
      <c r="BJ710" s="107" t="s">
        <v>7099</v>
      </c>
      <c r="BK710" s="104" t="s">
        <v>2696</v>
      </c>
      <c r="BL710" s="140">
        <v>45954</v>
      </c>
      <c r="BM710" s="108">
        <f ca="1">IF(Tabela2[[#This Row],[Data de atendimento do Ibama (considerar o primeiro documento/ação)]]="",_xlfn.DAYS(TODAY(),J710),_xlfn.DAYS(Tabela2[[#This Row],[Data de atendimento do Ibama (considerar o primeiro documento/ação)]],J710))</f>
        <v>9</v>
      </c>
      <c r="BN710" s="108" t="str">
        <f>IF(Tabela2[[#This Row],[Atendido pelo Ibama ("Não" ou "Sim")]]="Não","Preencher", IF(Tabela2[[#This Row],[Atendido pelo Ibama ("Não" ou "Sim")]]="Sim","NA",""))</f>
        <v>NA</v>
      </c>
      <c r="BO710" s="114" t="s">
        <v>7100</v>
      </c>
      <c r="BP710" s="108" t="str">
        <f>IF(Tabela2[[#This Row],[Forma de atendimento (primeiro documento/ação)]]= "Outros (especificar)", "PREENCHER","NA")</f>
        <v>NA</v>
      </c>
      <c r="BQ710" s="106" t="s">
        <v>123</v>
      </c>
      <c r="BR710" s="108" t="str">
        <f>IF(Tabela2[[#This Row],[Equipe do Ibama foi a campo? Houve sobrevoo do Poseidon?]] = "Sim", "PREENCHER","NA")</f>
        <v>NA</v>
      </c>
      <c r="BS710" s="108" t="s">
        <v>123</v>
      </c>
      <c r="BT710" s="108" t="s">
        <v>7101</v>
      </c>
      <c r="BU710" s="108" t="s">
        <v>2696</v>
      </c>
      <c r="BV710" s="108" t="s">
        <v>123</v>
      </c>
      <c r="BW710" s="108" t="s">
        <v>2696</v>
      </c>
      <c r="BX710" s="106" t="s">
        <v>7102</v>
      </c>
      <c r="BY710" s="140">
        <v>46164</v>
      </c>
      <c r="BZ710" s="104">
        <f>IF(Tabela2[[#This Row],[Data do documento de encerramento]]="NA","NA",IF(Tabela2[[#This Row],[Data do documento de encerramento]]="","Pendente de conclusão/ encerramento",_xlfn.DAYS(Tabela2[[#This Row],[Data do documento de encerramento]],J710)))</f>
        <v>219</v>
      </c>
      <c r="CA710" s="107"/>
      <c r="CB710" s="107" t="s">
        <v>7501</v>
      </c>
      <c r="CC710" s="115" t="s">
        <v>7148</v>
      </c>
      <c r="CD710" s="107" t="s">
        <v>123</v>
      </c>
      <c r="CE710" s="107" t="s">
        <v>123</v>
      </c>
      <c r="CF710" s="107" t="s">
        <v>7141</v>
      </c>
    </row>
    <row r="711" spans="1:84" ht="30.75" hidden="1">
      <c r="A711" s="169">
        <v>2025101636009</v>
      </c>
      <c r="B711" s="170" t="s">
        <v>10250</v>
      </c>
      <c r="C711" s="108" t="str">
        <f>VLOOKUP(Tabela2[[#This Row],[SIEMA]],Siema2025,4,FALSE)</f>
        <v xml:space="preserve"> RN</v>
      </c>
      <c r="D711" s="106" t="str">
        <f>VLOOKUP(Tabela2[[#This Row],[SIEMA]],Siema2025,3,FALSE)</f>
        <v xml:space="preserve">Apodi </v>
      </c>
      <c r="E711" s="106" t="str">
        <f>VLOOKUP(Tabela2[[#This Row],[SIEMA]],Siema2025,20,FALSE)</f>
        <v>Linha de produção do poço 7-CAM-0448</v>
      </c>
      <c r="F711" s="106" t="s">
        <v>10251</v>
      </c>
      <c r="G711" s="106" t="s">
        <v>10252</v>
      </c>
      <c r="H711" s="106" t="s">
        <v>10253</v>
      </c>
      <c r="I711" s="104" t="s">
        <v>931</v>
      </c>
      <c r="J711" s="105">
        <f>VLOOKUP(Tabela2[[#This Row],[SIEMA]],Siema2025,2,FALSE)</f>
        <v>45945</v>
      </c>
      <c r="K711" s="105" t="str">
        <f>VLOOKUP(Tabela2[[#This Row],[SIEMA]],Siema2025,16,FALSE)</f>
        <v>Quarta</v>
      </c>
      <c r="L711" s="106" t="str">
        <f>IF(Tabela2[[#This Row],[Data]]="","Sem Informação",VLOOKUP(MONTH(Tabela2[[#This Row],[Data]]),'[1]Validação de dados'!$I$1:$J$13,2,0))</f>
        <v>Outubro</v>
      </c>
      <c r="M711" s="104">
        <f>YEAR(Tabela2[[#This Row],[Data]])</f>
        <v>2025</v>
      </c>
      <c r="N711" s="105" t="str">
        <f>VLOOKUP(Tabela2[[#This Row],[SIEMA]],Siema2025,17,FALSE)</f>
        <v>Matutino</v>
      </c>
      <c r="O711" s="105" t="s">
        <v>145</v>
      </c>
      <c r="P711" s="104" t="str">
        <f>VLOOKUP(Tabela2[[#This Row],[SIEMA]],Siema2025,21,FALSE)</f>
        <v>Poço Terrestre</v>
      </c>
      <c r="Q711" s="104">
        <v>1267</v>
      </c>
      <c r="R711" s="104"/>
      <c r="S711" s="107" t="str">
        <f>IF(Q711="","", IF(Q711="NC","", IF(Q711="NE","", IF(Q711="NA","",IFERROR(VLOOKUP(Q711,[1]Produtos!$A$1:$C$2319,2,FALSE),"Não Cadastrado")))))</f>
        <v>PETRÓLEO CRU</v>
      </c>
      <c r="T711" s="104" t="s">
        <v>4612</v>
      </c>
      <c r="U711" s="104" t="str">
        <f>VLOOKUP(Tabela2[[#This Row],[SIEMA]],Siema2025,12,FALSE)</f>
        <v>M3</v>
      </c>
      <c r="V711" s="104">
        <f>IF(Q711="","",IF(ISNUMBER(Q711)=FALSE,"Não se aplica",IFERROR(VLOOKUP(Q711,Produtos!$A$1:$C$2319,3,FALSE),"Não Cadastrado")))</f>
        <v>3</v>
      </c>
      <c r="W711" s="104" t="str">
        <f>VLOOKUP(Tabela2[[#This Row],[SIEMA]],Siema2025,10,FALSE)</f>
        <v>Água Produzida fora de especificação</v>
      </c>
      <c r="X711" s="113" t="str">
        <f>IF(Tabela2[[#This Row],[Origem do acidente]] = "Plataforma", "PREENCHER","NA")</f>
        <v>NA</v>
      </c>
      <c r="Y711" s="109" t="str">
        <f>IF(W711="","", IF(W711="NC","", IF(W711="NE","", IF(W711="NA","",IFERROR(VLOOKUP(W711,Produtos!$A$1:$C$2319,2,FALSE),"Não Cadastrado")))))</f>
        <v>Não Cadastrado</v>
      </c>
      <c r="Z711" s="104" t="str">
        <f>VLOOKUP(Tabela2[[#This Row],[SIEMA]],Siema2025,11,FALSE)</f>
        <v>0.349</v>
      </c>
      <c r="AA711" s="104" t="str">
        <f>VLOOKUP(Tabela2[[#This Row],[SIEMA]],Siema2025,12,FALSE)</f>
        <v>M3</v>
      </c>
      <c r="AB711" s="104" t="str">
        <f>IF(W711="","",IF(ISNUMBER(W711)=FALSE,"Não se aplica",IFERROR(VLOOKUP(W711,Produtos!$A$1:$C$2319,3,FALSE),"Não Cadastrado")))</f>
        <v>Não se aplica</v>
      </c>
      <c r="AC711" s="104"/>
      <c r="AD711" s="108" t="str">
        <f>IF(Tabela2[[#This Row],[Origem do acidente]] = "Plataforma", "PREENCHER","NA")</f>
        <v>NA</v>
      </c>
      <c r="AE711" s="107" t="str">
        <f>IF(AC711="","", IF(AC711="NC","", IF(AC711="NE","", IF(AC711="NA","",IFERROR(VLOOKUP(AC711,Produtos!$A$1:$C$2319,2,FALSE),"Não Cadastrado")))))</f>
        <v/>
      </c>
      <c r="AF711" s="104"/>
      <c r="AG711" s="104"/>
      <c r="AH711" s="104" t="str">
        <f>IF(AC711="","",IF(ISNUMBER(AC711)=FALSE,"Não se aplica",IFERROR(VLOOKUP(AC711,Produtos!$A$1:$C$2319,3,FALSE),"Não Cadastrado")))</f>
        <v/>
      </c>
      <c r="AI711" s="104"/>
      <c r="AJ711" s="104" t="str">
        <f>VLOOKUP(Tabela2[[#This Row],[SIEMA]],Siema2025,26,FALSE)</f>
        <v>Durante rotina operacional, o operador da estação de CAM-G, identificou um vazamento de emulsão oleosa, na linha de produção do 7-CAM-0448, atingindo o solo.</v>
      </c>
      <c r="AK711" s="107" t="s">
        <v>7250</v>
      </c>
      <c r="AL711" s="107"/>
      <c r="AM711" s="107"/>
      <c r="AN711" s="108" t="str">
        <f>VLOOKUP(Tabela2[[#This Row],[SIEMA]],Siema2025,51,FALSE)</f>
        <v/>
      </c>
      <c r="AO711" s="108" t="str">
        <f>VLOOKUP(Tabela2[[#This Row],[SIEMA]],Siema2025,53,FALSE)</f>
        <v/>
      </c>
      <c r="AP711" s="108" t="str">
        <f>VLOOKUP(Tabela2[[#This Row],[SIEMA]],Siema2025,55,FALSE)</f>
        <v/>
      </c>
      <c r="AQ711" s="108" t="str">
        <f>VLOOKUP(Tabela2[[#This Row],[SIEMA]],Siema2025,57,FALSE)</f>
        <v/>
      </c>
      <c r="AR711" s="108" t="str">
        <f>VLOOKUP(Tabela2[[#This Row],[SIEMA]],Siema2025,59,FALSE)</f>
        <v/>
      </c>
      <c r="AS711" s="108" t="str">
        <f>VLOOKUP(Tabela2[[#This Row],[SIEMA]],Siema2025,61,FALSE)</f>
        <v/>
      </c>
      <c r="AT711" s="108" t="str">
        <f>VLOOKUP(Tabela2[[#This Row],[SIEMA]],Siema2025,63,FALSE)</f>
        <v/>
      </c>
      <c r="AU711" s="108" t="str">
        <f>VLOOKUP(Tabela2[[#This Row],[SIEMA]],Siema2025,65,FALSE)</f>
        <v>X</v>
      </c>
      <c r="AV711" s="108" t="str">
        <f>VLOOKUP(Tabela2[[#This Row],[SIEMA]],Siema2025,67,FALSE)</f>
        <v/>
      </c>
      <c r="AW711" s="108" t="str">
        <f>VLOOKUP(Tabela2[[#This Row],[SIEMA]],Siema2025,69,FALSE)</f>
        <v/>
      </c>
      <c r="AX711" s="108" t="str">
        <f>VLOOKUP(Tabela2[[#This Row],[SIEMA]],Siema2025,71,FALSE)</f>
        <v/>
      </c>
      <c r="AY711" s="108" t="str">
        <f>VLOOKUP(Tabela2[[#This Row],[SIEMA]],Siema2025,73,FALSE)</f>
        <v/>
      </c>
      <c r="AZ711" s="108" t="str">
        <f>VLOOKUP(Tabela2[[#This Row],[SIEMA]],Siema2025,75,FALSE)</f>
        <v/>
      </c>
      <c r="BA711" s="108" t="str">
        <f>VLOOKUP(Tabela2[[#This Row],[SIEMA]],Siema2025,77,FALSE)</f>
        <v/>
      </c>
      <c r="BB711" s="108" t="str">
        <f>VLOOKUP(Tabela2[[#This Row],[SIEMA]],Siema2025,79,FALSE)</f>
        <v/>
      </c>
      <c r="BC711" s="108" t="str">
        <f>IF(Tabela2[[#This Row],[Outro(s) ]] = "X", "PREENCHER","NA")</f>
        <v>NA</v>
      </c>
      <c r="BD711" s="108" t="str">
        <f>VLOOKUP(Tabela2[[#This Row],[SIEMA]],Siema2025,82,FALSE)</f>
        <v/>
      </c>
      <c r="BE711" s="108" t="str">
        <f>VLOOKUP(Tabela2[[#This Row],[SIEMA]],Siema2025,81,FALSE)</f>
        <v/>
      </c>
      <c r="BF711" s="110" t="str">
        <f>VLOOKUP(Tabela2[[#This Row],[SIEMA]],Siema2025,28,FALSE)</f>
        <v>3R POTIGUAR S.A.</v>
      </c>
      <c r="BG711" s="110"/>
      <c r="BH711" s="111" t="str">
        <f>VLOOKUP(Tabela2[[#This Row],[SIEMA]],Siema2025,29,FALSE)</f>
        <v/>
      </c>
      <c r="BI711" s="112" t="str">
        <f>VLOOKUP(Tabela2[[#This Row],[SIEMA]],Siema2025,107,FALSE)</f>
        <v>Não</v>
      </c>
      <c r="BJ711" s="107" t="s">
        <v>7113</v>
      </c>
      <c r="BK711" s="104" t="s">
        <v>2696</v>
      </c>
      <c r="BL711" s="140">
        <v>45992</v>
      </c>
      <c r="BM711" s="108">
        <f ca="1">IF(Tabela2[[#This Row],[Data de atendimento do Ibama (considerar o primeiro documento/ação)]]="",_xlfn.DAYS(TODAY(),J711),_xlfn.DAYS(Tabela2[[#This Row],[Data de atendimento do Ibama (considerar o primeiro documento/ação)]],J711))</f>
        <v>47</v>
      </c>
      <c r="BN711" s="108" t="str">
        <f>IF(Tabela2[[#This Row],[Atendido pelo Ibama ("Não" ou "Sim")]]="Não","Preencher", IF(Tabela2[[#This Row],[Atendido pelo Ibama ("Não" ou "Sim")]]="Sim","NA",""))</f>
        <v>NA</v>
      </c>
      <c r="BO711" s="114" t="s">
        <v>7138</v>
      </c>
      <c r="BP711" s="108" t="str">
        <f>IF(Tabela2[[#This Row],[Forma de atendimento (primeiro documento/ação)]]= "Outros (especificar)", "PREENCHER","NA")</f>
        <v>NA</v>
      </c>
      <c r="BQ711" s="106" t="s">
        <v>123</v>
      </c>
      <c r="BR711" s="108" t="str">
        <f>IF(Tabela2[[#This Row],[Equipe do Ibama foi a campo? Houve sobrevoo do Poseidon?]] = "Sim", "PREENCHER","NA")</f>
        <v>NA</v>
      </c>
      <c r="BS711" s="108" t="s">
        <v>7114</v>
      </c>
      <c r="BT711" s="108" t="s">
        <v>7126</v>
      </c>
      <c r="BU711" s="108" t="s">
        <v>2696</v>
      </c>
      <c r="BV711" s="108" t="s">
        <v>123</v>
      </c>
      <c r="BW711" s="108" t="s">
        <v>2696</v>
      </c>
      <c r="BX711" s="106" t="s">
        <v>7116</v>
      </c>
      <c r="BY711" s="140">
        <v>46101</v>
      </c>
      <c r="BZ711" s="104">
        <f>IF(Tabela2[[#This Row],[Data do documento de encerramento]]="NA","NA",IF(Tabela2[[#This Row],[Data do documento de encerramento]]="","Pendente de conclusão/ encerramento",_xlfn.DAYS(Tabela2[[#This Row],[Data do documento de encerramento]],J711)))</f>
        <v>156</v>
      </c>
      <c r="CA711" s="107"/>
      <c r="CB711" s="107"/>
      <c r="CC711" s="107"/>
      <c r="CD711" s="107"/>
      <c r="CE711" s="107"/>
      <c r="CF711" s="107"/>
    </row>
    <row r="712" spans="1:84" ht="45.75" hidden="1">
      <c r="A712" s="169">
        <v>2025101761247</v>
      </c>
      <c r="B712" s="170" t="s">
        <v>10254</v>
      </c>
      <c r="C712" s="108" t="str">
        <f>VLOOKUP(Tabela2[[#This Row],[SIEMA]],Siema2025,4,FALSE)</f>
        <v xml:space="preserve"> GO</v>
      </c>
      <c r="D712" s="106" t="str">
        <f>VLOOKUP(Tabela2[[#This Row],[SIEMA]],Siema2025,3,FALSE)</f>
        <v xml:space="preserve">Ipameri </v>
      </c>
      <c r="E712" s="106" t="s">
        <v>9115</v>
      </c>
      <c r="F712" s="106" t="s">
        <v>10255</v>
      </c>
      <c r="G712" s="109" t="s">
        <v>10256</v>
      </c>
      <c r="H712" s="109" t="s">
        <v>10257</v>
      </c>
      <c r="I712" s="104" t="s">
        <v>7114</v>
      </c>
      <c r="J712" s="105">
        <f>VLOOKUP(Tabela2[[#This Row],[SIEMA]],Siema2025,2,FALSE)</f>
        <v>45945</v>
      </c>
      <c r="K712" s="105" t="str">
        <f>VLOOKUP(Tabela2[[#This Row],[SIEMA]],Siema2025,16,FALSE)</f>
        <v>Quarta</v>
      </c>
      <c r="L712" s="106" t="str">
        <f>IF(Tabela2[[#This Row],[Data]]="","Sem Informação",VLOOKUP(MONTH(Tabela2[[#This Row],[Data]]),'[1]Validação de dados'!$I$1:$J$13,2,0))</f>
        <v>Outubro</v>
      </c>
      <c r="M712" s="104">
        <f>YEAR(Tabela2[[#This Row],[Data]])</f>
        <v>2025</v>
      </c>
      <c r="N712" s="105" t="str">
        <f>VLOOKUP(Tabela2[[#This Row],[SIEMA]],Siema2025,17,FALSE)</f>
        <v>Noturno</v>
      </c>
      <c r="O712" s="105" t="str">
        <f>VLOOKUP(Tabela2[[#This Row],[SIEMA]],Siema2025,5,FALSE)</f>
        <v>Rodovia</v>
      </c>
      <c r="P712" s="104" t="str">
        <f>VLOOKUP(Tabela2[[#This Row],[SIEMA]],Siema2025,21,FALSE)</f>
        <v>Derramamento de carga contendo produtos perigosos, destinados ao uso como agrotóxicos agrícolas, em suas diversas formas físicas (líquidas e sólidas), classificados como perigosos devido ao potencial de contaminação ambiental e risco à saúde humana.</v>
      </c>
      <c r="Q712" s="104" t="s">
        <v>7094</v>
      </c>
      <c r="R712" s="104" t="str">
        <f>VLOOKUP(Tabela2[[#This Row],[SIEMA]],Siema2025,10,FALSE)</f>
        <v>Agrotóxico</v>
      </c>
      <c r="S712" s="107" t="s">
        <v>10258</v>
      </c>
      <c r="T712" s="104" t="s">
        <v>6834</v>
      </c>
      <c r="U712" s="104" t="s">
        <v>7062</v>
      </c>
      <c r="V712" s="104" t="s">
        <v>7483</v>
      </c>
      <c r="W712" s="104"/>
      <c r="X712" s="113"/>
      <c r="Y712" s="109" t="str">
        <f>IF(W712="","", IF(W712="NC","", IF(W712="NE","", IF(W712="NA","",IFERROR(VLOOKUP(W712,Produtos!$A$1:$C$2319,2,FALSE),"Não Cadastrado")))))</f>
        <v/>
      </c>
      <c r="Z712" s="104" t="str">
        <f>VLOOKUP(Tabela2[[#This Row],[SIEMA]],Siema2025,11,FALSE)</f>
        <v/>
      </c>
      <c r="AA712" s="104" t="str">
        <f>VLOOKUP(Tabela2[[#This Row],[SIEMA]],Siema2025,12,FALSE)</f>
        <v/>
      </c>
      <c r="AB712" s="104" t="str">
        <f>IF(W712="","",IF(ISNUMBER(W712)=FALSE,"Não se aplica",IFERROR(VLOOKUP(W712,Produtos!$A$1:$C$2319,3,FALSE),"Não Cadastrado")))</f>
        <v/>
      </c>
      <c r="AC712" s="104"/>
      <c r="AD712" s="108" t="str">
        <f>IF(Tabela2[[#This Row],[Origem do acidente]] = "Plataforma", "PREENCHER","NA")</f>
        <v>NA</v>
      </c>
      <c r="AE712" s="107" t="str">
        <f>IF(AC712="","", IF(AC712="NC","", IF(AC712="NE","", IF(AC712="NA","",IFERROR(VLOOKUP(AC712,Produtos!$A$1:$C$2319,2,FALSE),"Não Cadastrado")))))</f>
        <v/>
      </c>
      <c r="AF712" s="104"/>
      <c r="AG712" s="104"/>
      <c r="AH712" s="104" t="str">
        <f>IF(AC712="","",IF(ISNUMBER(AC712)=FALSE,"Não se aplica",IFERROR(VLOOKUP(AC712,Produtos!$A$1:$C$2319,3,FALSE),"Não Cadastrado")))</f>
        <v/>
      </c>
      <c r="AI712" s="104"/>
      <c r="AJ712" s="104" t="str">
        <f>VLOOKUP(Tabela2[[#This Row],[SIEMA]],Siema2025,26,FALSE)</f>
        <v>Tombamento de veículo com derramamento de carga sobre a pista e canteiro central.</v>
      </c>
      <c r="AK712" s="107" t="s">
        <v>7190</v>
      </c>
      <c r="AL712" s="107" t="s">
        <v>7363</v>
      </c>
      <c r="AM712" s="107" t="s">
        <v>7182</v>
      </c>
      <c r="AN712" s="108" t="str">
        <f>VLOOKUP(Tabela2[[#This Row],[SIEMA]],Siema2025,51,FALSE)</f>
        <v/>
      </c>
      <c r="AO712" s="108" t="str">
        <f>VLOOKUP(Tabela2[[#This Row],[SIEMA]],Siema2025,53,FALSE)</f>
        <v/>
      </c>
      <c r="AP712" s="108" t="str">
        <f>VLOOKUP(Tabela2[[#This Row],[SIEMA]],Siema2025,55,FALSE)</f>
        <v/>
      </c>
      <c r="AQ712" s="108" t="str">
        <f>VLOOKUP(Tabela2[[#This Row],[SIEMA]],Siema2025,57,FALSE)</f>
        <v>X</v>
      </c>
      <c r="AR712" s="108" t="str">
        <f>VLOOKUP(Tabela2[[#This Row],[SIEMA]],Siema2025,59,FALSE)</f>
        <v/>
      </c>
      <c r="AS712" s="108" t="str">
        <f>VLOOKUP(Tabela2[[#This Row],[SIEMA]],Siema2025,61,FALSE)</f>
        <v/>
      </c>
      <c r="AT712" s="108" t="str">
        <f>VLOOKUP(Tabela2[[#This Row],[SIEMA]],Siema2025,63,FALSE)</f>
        <v/>
      </c>
      <c r="AU712" s="108" t="str">
        <f>VLOOKUP(Tabela2[[#This Row],[SIEMA]],Siema2025,65,FALSE)</f>
        <v>X</v>
      </c>
      <c r="AV712" s="108" t="str">
        <f>VLOOKUP(Tabela2[[#This Row],[SIEMA]],Siema2025,67,FALSE)</f>
        <v/>
      </c>
      <c r="AW712" s="108" t="str">
        <f>VLOOKUP(Tabela2[[#This Row],[SIEMA]],Siema2025,69,FALSE)</f>
        <v/>
      </c>
      <c r="AX712" s="108" t="str">
        <f>VLOOKUP(Tabela2[[#This Row],[SIEMA]],Siema2025,71,FALSE)</f>
        <v/>
      </c>
      <c r="AY712" s="108" t="str">
        <f>VLOOKUP(Tabela2[[#This Row],[SIEMA]],Siema2025,73,FALSE)</f>
        <v/>
      </c>
      <c r="AZ712" s="108" t="str">
        <f>VLOOKUP(Tabela2[[#This Row],[SIEMA]],Siema2025,75,FALSE)</f>
        <v/>
      </c>
      <c r="BA712" s="108" t="str">
        <f>VLOOKUP(Tabela2[[#This Row],[SIEMA]],Siema2025,77,FALSE)</f>
        <v/>
      </c>
      <c r="BB712" s="108" t="str">
        <f>VLOOKUP(Tabela2[[#This Row],[SIEMA]],Siema2025,79,FALSE)</f>
        <v/>
      </c>
      <c r="BC712" s="108" t="str">
        <f>IF(Tabela2[[#This Row],[Outro(s) ]] = "X", "PREENCHER","NA")</f>
        <v>NA</v>
      </c>
      <c r="BD712" s="108" t="str">
        <f>VLOOKUP(Tabela2[[#This Row],[SIEMA]],Siema2025,82,FALSE)</f>
        <v/>
      </c>
      <c r="BE712" s="108" t="str">
        <f>VLOOKUP(Tabela2[[#This Row],[SIEMA]],Siema2025,81,FALSE)</f>
        <v/>
      </c>
      <c r="BF712" t="s">
        <v>10259</v>
      </c>
      <c r="BG712" s="110"/>
      <c r="BH712" s="111">
        <v>5687867856</v>
      </c>
      <c r="BI712" s="112" t="str">
        <f>VLOOKUP(Tabela2[[#This Row],[SIEMA]],Siema2025,107,FALSE)</f>
        <v>Não</v>
      </c>
      <c r="BJ712" s="107" t="s">
        <v>7099</v>
      </c>
      <c r="BK712" s="104" t="s">
        <v>2696</v>
      </c>
      <c r="BL712" s="140">
        <v>45950</v>
      </c>
      <c r="BM712" s="108">
        <f ca="1">IF(Tabela2[[#This Row],[Data de atendimento do Ibama (considerar o primeiro documento/ação)]]="",_xlfn.DAYS(TODAY(),J712),_xlfn.DAYS(Tabela2[[#This Row],[Data de atendimento do Ibama (considerar o primeiro documento/ação)]],J712))</f>
        <v>5</v>
      </c>
      <c r="BN712" s="108" t="str">
        <f>IF(Tabela2[[#This Row],[Atendido pelo Ibama ("Não" ou "Sim")]]="Não","Preencher", IF(Tabela2[[#This Row],[Atendido pelo Ibama ("Não" ou "Sim")]]="Sim","NA",""))</f>
        <v>NA</v>
      </c>
      <c r="BO712" s="114" t="s">
        <v>7124</v>
      </c>
      <c r="BP712" s="108" t="s">
        <v>10260</v>
      </c>
      <c r="BQ712" s="106" t="s">
        <v>2696</v>
      </c>
      <c r="BR712" s="108" t="s">
        <v>2696</v>
      </c>
      <c r="BS712" s="108" t="s">
        <v>2696</v>
      </c>
      <c r="BT712" s="108" t="s">
        <v>7101</v>
      </c>
      <c r="BU712" s="108" t="s">
        <v>2696</v>
      </c>
      <c r="BV712" s="108" t="s">
        <v>123</v>
      </c>
      <c r="BW712" s="108" t="s">
        <v>123</v>
      </c>
      <c r="BX712" s="106"/>
      <c r="BY712" s="106"/>
      <c r="BZ712" s="104" t="str">
        <f>IF(Tabela2[[#This Row],[Data do documento de encerramento]]="NA","NA",IF(Tabela2[[#This Row],[Data do documento de encerramento]]="","Pendente de conclusão/ encerramento",_xlfn.DAYS(Tabela2[[#This Row],[Data do documento de encerramento]],J712)))</f>
        <v>Pendente de conclusão/ encerramento</v>
      </c>
      <c r="CA712" s="107" t="s">
        <v>10261</v>
      </c>
      <c r="CB712" s="107"/>
      <c r="CC712" s="115"/>
      <c r="CD712" s="107"/>
      <c r="CE712" s="107"/>
      <c r="CF712" s="107"/>
    </row>
    <row r="713" spans="1:84" ht="30.75" hidden="1">
      <c r="A713" s="169">
        <v>2025101754058</v>
      </c>
      <c r="B713" s="170" t="s">
        <v>10262</v>
      </c>
      <c r="C713" s="108" t="str">
        <f>VLOOKUP(Tabela2[[#This Row],[SIEMA]],Siema2025,4,FALSE)</f>
        <v xml:space="preserve"> PI</v>
      </c>
      <c r="D713" s="106" t="str">
        <f>VLOOKUP(Tabela2[[#This Row],[SIEMA]],Siema2025,3,FALSE)</f>
        <v xml:space="preserve">Buriti dos Montes </v>
      </c>
      <c r="E713" s="106" t="str">
        <f>VLOOKUP(Tabela2[[#This Row],[SIEMA]],Siema2025,20,FALSE)</f>
        <v/>
      </c>
      <c r="F713" s="106" t="s">
        <v>10263</v>
      </c>
      <c r="G713" s="106" t="s">
        <v>10264</v>
      </c>
      <c r="H713" s="106" t="s">
        <v>10265</v>
      </c>
      <c r="I713" s="104" t="s">
        <v>7114</v>
      </c>
      <c r="J713" s="105">
        <f>VLOOKUP(Tabela2[[#This Row],[SIEMA]],Siema2025,2,FALSE)</f>
        <v>45946</v>
      </c>
      <c r="K713" s="105" t="str">
        <f>VLOOKUP(Tabela2[[#This Row],[SIEMA]],Siema2025,16,FALSE)</f>
        <v>Quinta</v>
      </c>
      <c r="L713" s="106" t="str">
        <f>IF(Tabela2[[#This Row],[Data]]="","Sem Informação",VLOOKUP(MONTH(Tabela2[[#This Row],[Data]]),'[1]Validação de dados'!$I$1:$J$13,2,0))</f>
        <v>Outubro</v>
      </c>
      <c r="M713" s="104">
        <f>YEAR(Tabela2[[#This Row],[Data]])</f>
        <v>2025</v>
      </c>
      <c r="N713" s="105" t="str">
        <f>VLOOKUP(Tabela2[[#This Row],[SIEMA]],Siema2025,17,FALSE)</f>
        <v>Madrugada</v>
      </c>
      <c r="O713" s="105" t="str">
        <f>VLOOKUP(Tabela2[[#This Row],[SIEMA]],Siema2025,5,FALSE)</f>
        <v>Ferrovia</v>
      </c>
      <c r="P713" s="104" t="str">
        <f>VLOOKUP(Tabela2[[#This Row],[SIEMA]],Siema2025,21,FALSE)</f>
        <v>Descarrilamento de 03 vagões carregados com cimentes acondicionados em sacos, da 10° a 12° posição da composição, ficando 02 adernados. Não houve nenhum vazamento de carga</v>
      </c>
      <c r="Q713" s="104" t="s">
        <v>7127</v>
      </c>
      <c r="R713" s="104" t="s">
        <v>7127</v>
      </c>
      <c r="S713" s="107" t="s">
        <v>7127</v>
      </c>
      <c r="T713" s="104" t="str">
        <f>VLOOKUP(Tabela2[[#This Row],[SIEMA]],Siema2025,11,FALSE)</f>
        <v/>
      </c>
      <c r="U713" s="104" t="str">
        <f>VLOOKUP(Tabela2[[#This Row],[SIEMA]],Siema2025,12,FALSE)</f>
        <v/>
      </c>
      <c r="V713" s="104" t="s">
        <v>7127</v>
      </c>
      <c r="W713" s="104"/>
      <c r="X713" s="113"/>
      <c r="Y713" s="109" t="str">
        <f>IF(W713="","", IF(W713="NC","", IF(W713="NE","", IF(W713="NA","",IFERROR(VLOOKUP(W713,Produtos!$A$1:$C$2319,2,FALSE),"Não Cadastrado")))))</f>
        <v/>
      </c>
      <c r="Z713" s="104" t="str">
        <f>VLOOKUP(Tabela2[[#This Row],[SIEMA]],Siema2025,11,FALSE)</f>
        <v/>
      </c>
      <c r="AA713" s="104" t="str">
        <f>VLOOKUP(Tabela2[[#This Row],[SIEMA]],Siema2025,12,FALSE)</f>
        <v/>
      </c>
      <c r="AB713" s="104" t="str">
        <f>IF(W713="","",IF(ISNUMBER(W713)=FALSE,"Não se aplica",IFERROR(VLOOKUP(W713,Produtos!$A$1:$C$2319,3,FALSE),"Não Cadastrado")))</f>
        <v/>
      </c>
      <c r="AC713" s="104"/>
      <c r="AD713" s="108"/>
      <c r="AE713" s="107" t="str">
        <f>IF(AC713="","", IF(AC713="NC","", IF(AC713="NE","", IF(AC713="NA","",IFERROR(VLOOKUP(AC713,Produtos!$A$1:$C$2319,2,FALSE),"Não Cadastrado")))))</f>
        <v/>
      </c>
      <c r="AF713" s="104"/>
      <c r="AG713" s="104"/>
      <c r="AH713" s="104" t="str">
        <f>IF(AC713="","",IF(ISNUMBER(AC713)=FALSE,"Não se aplica",IFERROR(VLOOKUP(AC713,Produtos!$A$1:$C$2319,3,FALSE),"Não Cadastrado")))</f>
        <v/>
      </c>
      <c r="AI713" s="104"/>
      <c r="AJ713" s="104" t="str">
        <f>VLOOKUP(Tabela2[[#This Row],[SIEMA]],Siema2025,26,FALSE)</f>
        <v/>
      </c>
      <c r="AK713" s="107" t="s">
        <v>6834</v>
      </c>
      <c r="AL713" s="107"/>
      <c r="AM713" s="107"/>
      <c r="AN713" s="108" t="str">
        <f>VLOOKUP(Tabela2[[#This Row],[SIEMA]],Siema2025,51,FALSE)</f>
        <v/>
      </c>
      <c r="AO713" s="108" t="str">
        <f>VLOOKUP(Tabela2[[#This Row],[SIEMA]],Siema2025,53,FALSE)</f>
        <v/>
      </c>
      <c r="AP713" s="108" t="str">
        <f>VLOOKUP(Tabela2[[#This Row],[SIEMA]],Siema2025,55,FALSE)</f>
        <v/>
      </c>
      <c r="AQ713" s="108" t="str">
        <f>VLOOKUP(Tabela2[[#This Row],[SIEMA]],Siema2025,57,FALSE)</f>
        <v/>
      </c>
      <c r="AR713" s="108" t="str">
        <f>VLOOKUP(Tabela2[[#This Row],[SIEMA]],Siema2025,59,FALSE)</f>
        <v/>
      </c>
      <c r="AS713" s="108" t="str">
        <f>VLOOKUP(Tabela2[[#This Row],[SIEMA]],Siema2025,61,FALSE)</f>
        <v/>
      </c>
      <c r="AT713" s="108" t="str">
        <f>VLOOKUP(Tabela2[[#This Row],[SIEMA]],Siema2025,63,FALSE)</f>
        <v/>
      </c>
      <c r="AU713" s="108"/>
      <c r="AV713" s="108" t="str">
        <f>VLOOKUP(Tabela2[[#This Row],[SIEMA]],Siema2025,67,FALSE)</f>
        <v/>
      </c>
      <c r="AW713" s="108" t="str">
        <f>VLOOKUP(Tabela2[[#This Row],[SIEMA]],Siema2025,69,FALSE)</f>
        <v/>
      </c>
      <c r="AX713" s="108" t="str">
        <f>VLOOKUP(Tabela2[[#This Row],[SIEMA]],Siema2025,71,FALSE)</f>
        <v/>
      </c>
      <c r="AY713" s="108" t="str">
        <f>VLOOKUP(Tabela2[[#This Row],[SIEMA]],Siema2025,73,FALSE)</f>
        <v/>
      </c>
      <c r="AZ713" s="108" t="str">
        <f>VLOOKUP(Tabela2[[#This Row],[SIEMA]],Siema2025,75,FALSE)</f>
        <v/>
      </c>
      <c r="BA713" s="108" t="str">
        <f>VLOOKUP(Tabela2[[#This Row],[SIEMA]],Siema2025,77,FALSE)</f>
        <v/>
      </c>
      <c r="BB713" s="108" t="str">
        <f>VLOOKUP(Tabela2[[#This Row],[SIEMA]],Siema2025,79,FALSE)</f>
        <v/>
      </c>
      <c r="BC713" s="108" t="str">
        <f>IF(Tabela2[[#This Row],[Outro(s) ]] = "X", "PREENCHER","NA")</f>
        <v>NA</v>
      </c>
      <c r="BD713" s="108" t="str">
        <f>VLOOKUP(Tabela2[[#This Row],[SIEMA]],Siema2025,82,FALSE)</f>
        <v/>
      </c>
      <c r="BE713" s="108" t="s">
        <v>7132</v>
      </c>
      <c r="BF713" s="110" t="s">
        <v>7866</v>
      </c>
      <c r="BG713" s="110" t="s">
        <v>7866</v>
      </c>
      <c r="BH713" s="111" t="str">
        <f>VLOOKUP(Tabela2[[#This Row],[SIEMA]],Siema2025,29,FALSE)</f>
        <v>17234244000131</v>
      </c>
      <c r="BI713" s="112" t="str">
        <f>VLOOKUP(Tabela2[[#This Row],[SIEMA]],Siema2025,107,FALSE)</f>
        <v>Não</v>
      </c>
      <c r="BJ713" s="107" t="s">
        <v>7099</v>
      </c>
      <c r="BK713" s="104" t="s">
        <v>123</v>
      </c>
      <c r="BL713" s="140"/>
      <c r="BM713" s="108">
        <f ca="1">IF(Tabela2[[#This Row],[Data de atendimento do Ibama (considerar o primeiro documento/ação)]]="",_xlfn.DAYS(TODAY(),J713),_xlfn.DAYS(Tabela2[[#This Row],[Data de atendimento do Ibama (considerar o primeiro documento/ação)]],J713))</f>
        <v>286</v>
      </c>
      <c r="BN713" s="108" t="s">
        <v>7469</v>
      </c>
      <c r="BO713" s="114" t="s">
        <v>637</v>
      </c>
      <c r="BP713" s="108" t="str">
        <f>IF(Tabela2[[#This Row],[Forma de atendimento (primeiro documento/ação)]]= "Outros (especificar)", "PREENCHER","NA")</f>
        <v>NA</v>
      </c>
      <c r="BQ713" s="106" t="s">
        <v>123</v>
      </c>
      <c r="BR713" s="108" t="str">
        <f>IF(Tabela2[[#This Row],[Equipe do Ibama foi a campo? Houve sobrevoo do Poseidon?]] = "Sim", "PREENCHER","NA")</f>
        <v>NA</v>
      </c>
      <c r="BS713" s="108" t="str">
        <f>IF(Tabela2[[#This Row],[Se sim, foi emitida Ordem de Emergência? (informações vinculada à coluna CK)]] = "Sim", "PREENCHER","NA")</f>
        <v>NA</v>
      </c>
      <c r="BT713" s="108" t="s">
        <v>7230</v>
      </c>
      <c r="BU713" s="108" t="str">
        <f>IF(Tabela2[[#This Row],[Houve envio de Informações Pós-acidente (preencher "não se aplica" quando de competência estadual/municipal)]] = "Sim", "PREENCHER","NA")</f>
        <v>NA</v>
      </c>
      <c r="BV713" s="108" t="s">
        <v>123</v>
      </c>
      <c r="BW713" s="108" t="s">
        <v>123</v>
      </c>
      <c r="BX713" s="106" t="s">
        <v>7127</v>
      </c>
      <c r="BY713" s="140"/>
      <c r="BZ713" s="104" t="str">
        <f>IF(Tabela2[[#This Row],[Data do documento de encerramento]]="NA","NA",IF(Tabela2[[#This Row],[Data do documento de encerramento]]="","Pendente de conclusão/ encerramento",_xlfn.DAYS(Tabela2[[#This Row],[Data do documento de encerramento]],J713)))</f>
        <v>Pendente de conclusão/ encerramento</v>
      </c>
      <c r="CA713" s="107" t="s">
        <v>10266</v>
      </c>
      <c r="CB713" s="107"/>
      <c r="CC713" s="115"/>
      <c r="CD713" s="107"/>
      <c r="CE713" s="107"/>
      <c r="CF713" s="107"/>
    </row>
    <row r="714" spans="1:84" ht="30.75" hidden="1">
      <c r="A714" s="169">
        <v>2025101757606</v>
      </c>
      <c r="B714" s="170" t="s">
        <v>10267</v>
      </c>
      <c r="C714" s="108" t="str">
        <f>VLOOKUP(Tabela2[[#This Row],[SIEMA]],Siema2025,4,FALSE)</f>
        <v xml:space="preserve"> SP</v>
      </c>
      <c r="D714" s="106" t="str">
        <f>VLOOKUP(Tabela2[[#This Row],[SIEMA]],Siema2025,3,FALSE)</f>
        <v xml:space="preserve">Aguaí </v>
      </c>
      <c r="E714" s="106" t="str">
        <f>VLOOKUP(Tabela2[[#This Row],[SIEMA]],Siema2025,20,FALSE)</f>
        <v>km 378,00, no Corredor Centro Sudeste</v>
      </c>
      <c r="F714" s="106" t="s">
        <v>10268</v>
      </c>
      <c r="G714" s="106" t="s">
        <v>10269</v>
      </c>
      <c r="H714" s="106" t="s">
        <v>10270</v>
      </c>
      <c r="I714" s="104" t="s">
        <v>7114</v>
      </c>
      <c r="J714" s="105">
        <f>VLOOKUP(Tabela2[[#This Row],[SIEMA]],Siema2025,2,FALSE)</f>
        <v>45946</v>
      </c>
      <c r="K714" s="105" t="str">
        <f>VLOOKUP(Tabela2[[#This Row],[SIEMA]],Siema2025,16,FALSE)</f>
        <v>Quinta</v>
      </c>
      <c r="L714" s="106" t="str">
        <f>IF(Tabela2[[#This Row],[Data]]="","Sem Informação",VLOOKUP(MONTH(Tabela2[[#This Row],[Data]]),'[1]Validação de dados'!$I$1:$J$13,2,0))</f>
        <v>Outubro</v>
      </c>
      <c r="M714" s="104">
        <f>YEAR(Tabela2[[#This Row],[Data]])</f>
        <v>2025</v>
      </c>
      <c r="N714" s="105" t="str">
        <f>VLOOKUP(Tabela2[[#This Row],[SIEMA]],Siema2025,17,FALSE)</f>
        <v>Madrugada</v>
      </c>
      <c r="O714" s="105" t="str">
        <f>VLOOKUP(Tabela2[[#This Row],[SIEMA]],Siema2025,5,FALSE)</f>
        <v>Ferrovia</v>
      </c>
      <c r="P714" s="104" t="str">
        <f>VLOOKUP(Tabela2[[#This Row],[SIEMA]],Siema2025,21,FALSE)</f>
        <v>Vandalismo</v>
      </c>
      <c r="Q714" s="104" t="s">
        <v>7127</v>
      </c>
      <c r="R714" s="104" t="s">
        <v>7127</v>
      </c>
      <c r="S714" s="107" t="s">
        <v>3999</v>
      </c>
      <c r="T714" s="104">
        <v>240</v>
      </c>
      <c r="U714" s="104" t="s">
        <v>7121</v>
      </c>
      <c r="V714" s="104" t="s">
        <v>7127</v>
      </c>
      <c r="W714" s="104"/>
      <c r="X714" s="113"/>
      <c r="Y714" s="109" t="str">
        <f>IF(W714="","", IF(W714="NC","", IF(W714="NE","", IF(W714="NA","",IFERROR(VLOOKUP(W714,Produtos!$A$1:$C$2319,2,FALSE),"Não Cadastrado")))))</f>
        <v/>
      </c>
      <c r="Z714" s="104" t="str">
        <f>VLOOKUP(Tabela2[[#This Row],[SIEMA]],Siema2025,11,FALSE)</f>
        <v/>
      </c>
      <c r="AA714" s="104" t="str">
        <f>VLOOKUP(Tabela2[[#This Row],[SIEMA]],Siema2025,12,FALSE)</f>
        <v/>
      </c>
      <c r="AB714" s="104" t="str">
        <f>IF(W714="","",IF(ISNUMBER(W714)=FALSE,"Não se aplica",IFERROR(VLOOKUP(W714,Produtos!$A$1:$C$2319,3,FALSE),"Não Cadastrado")))</f>
        <v/>
      </c>
      <c r="AC714" s="104"/>
      <c r="AD714" s="108"/>
      <c r="AE714" s="107" t="str">
        <f>IF(AC714="","", IF(AC714="NC","", IF(AC714="NE","", IF(AC714="NA","",IFERROR(VLOOKUP(AC714,Produtos!$A$1:$C$2319,2,FALSE),"Não Cadastrado")))))</f>
        <v/>
      </c>
      <c r="AF714" s="104"/>
      <c r="AG714" s="104"/>
      <c r="AH714" s="104" t="str">
        <f>IF(AC714="","",IF(ISNUMBER(AC714)=FALSE,"Não se aplica",IFERROR(VLOOKUP(AC714,Produtos!$A$1:$C$2319,3,FALSE),"Não Cadastrado")))</f>
        <v/>
      </c>
      <c r="AI714" s="104"/>
      <c r="AJ714" s="104" t="str">
        <f>VLOOKUP(Tabela2[[#This Row],[SIEMA]],Siema2025,26,FALSE)</f>
        <v>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v>
      </c>
      <c r="AK714" s="107" t="s">
        <v>7122</v>
      </c>
      <c r="AL714" s="107"/>
      <c r="AM714" s="107"/>
      <c r="AN714" s="108" t="str">
        <f>VLOOKUP(Tabela2[[#This Row],[SIEMA]],Siema2025,51,FALSE)</f>
        <v/>
      </c>
      <c r="AO714" s="108" t="str">
        <f>VLOOKUP(Tabela2[[#This Row],[SIEMA]],Siema2025,53,FALSE)</f>
        <v/>
      </c>
      <c r="AP714" s="108" t="str">
        <f>VLOOKUP(Tabela2[[#This Row],[SIEMA]],Siema2025,55,FALSE)</f>
        <v/>
      </c>
      <c r="AQ714" s="108" t="str">
        <f>VLOOKUP(Tabela2[[#This Row],[SIEMA]],Siema2025,57,FALSE)</f>
        <v/>
      </c>
      <c r="AR714" s="108" t="str">
        <f>VLOOKUP(Tabela2[[#This Row],[SIEMA]],Siema2025,59,FALSE)</f>
        <v/>
      </c>
      <c r="AS714" s="108" t="str">
        <f>VLOOKUP(Tabela2[[#This Row],[SIEMA]],Siema2025,61,FALSE)</f>
        <v/>
      </c>
      <c r="AT714" s="108" t="str">
        <f>VLOOKUP(Tabela2[[#This Row],[SIEMA]],Siema2025,63,FALSE)</f>
        <v/>
      </c>
      <c r="AU714" s="108" t="str">
        <f>VLOOKUP(Tabela2[[#This Row],[SIEMA]],Siema2025,65,FALSE)</f>
        <v>X</v>
      </c>
      <c r="AV714" s="108" t="str">
        <f>VLOOKUP(Tabela2[[#This Row],[SIEMA]],Siema2025,67,FALSE)</f>
        <v/>
      </c>
      <c r="AW714" s="108" t="str">
        <f>VLOOKUP(Tabela2[[#This Row],[SIEMA]],Siema2025,69,FALSE)</f>
        <v/>
      </c>
      <c r="AX714" s="108" t="str">
        <f>VLOOKUP(Tabela2[[#This Row],[SIEMA]],Siema2025,71,FALSE)</f>
        <v/>
      </c>
      <c r="AY714" s="108" t="str">
        <f>VLOOKUP(Tabela2[[#This Row],[SIEMA]],Siema2025,73,FALSE)</f>
        <v/>
      </c>
      <c r="AZ714" s="108" t="str">
        <f>VLOOKUP(Tabela2[[#This Row],[SIEMA]],Siema2025,75,FALSE)</f>
        <v/>
      </c>
      <c r="BA714" s="108" t="str">
        <f>VLOOKUP(Tabela2[[#This Row],[SIEMA]],Siema2025,77,FALSE)</f>
        <v/>
      </c>
      <c r="BB714" s="108" t="str">
        <f>VLOOKUP(Tabela2[[#This Row],[SIEMA]],Siema2025,79,FALSE)</f>
        <v/>
      </c>
      <c r="BC714" s="108" t="str">
        <f>IF(Tabela2[[#This Row],[Outro(s) ]] = "X", "PREENCHER","NA")</f>
        <v>NA</v>
      </c>
      <c r="BD714" s="108" t="str">
        <f>VLOOKUP(Tabela2[[#This Row],[SIEMA]],Siema2025,82,FALSE)</f>
        <v/>
      </c>
      <c r="BE714" s="108" t="str">
        <f>VLOOKUP(Tabela2[[#This Row],[SIEMA]],Siema2025,81,FALSE)</f>
        <v/>
      </c>
      <c r="BF714" s="110" t="s">
        <v>7176</v>
      </c>
      <c r="BG714" s="110" t="s">
        <v>7177</v>
      </c>
      <c r="BH714" s="111" t="str">
        <f>VLOOKUP(Tabela2[[#This Row],[SIEMA]],Siema2025,29,FALSE)</f>
        <v/>
      </c>
      <c r="BI714" s="112" t="str">
        <f>VLOOKUP(Tabela2[[#This Row],[SIEMA]],Siema2025,107,FALSE)</f>
        <v>Não</v>
      </c>
      <c r="BJ714" s="107" t="s">
        <v>7099</v>
      </c>
      <c r="BK714" s="104" t="s">
        <v>2696</v>
      </c>
      <c r="BL714" s="140">
        <v>45952</v>
      </c>
      <c r="BM714" s="108">
        <f ca="1">IF(Tabela2[[#This Row],[Data de atendimento do Ibama (considerar o primeiro documento/ação)]]="",_xlfn.DAYS(TODAY(),J714),_xlfn.DAYS(Tabela2[[#This Row],[Data de atendimento do Ibama (considerar o primeiro documento/ação)]],J714))</f>
        <v>6</v>
      </c>
      <c r="BN714" s="108" t="str">
        <f>IF(Tabela2[[#This Row],[Atendido pelo Ibama ("Não" ou "Sim")]]="Não","Preencher", IF(Tabela2[[#This Row],[Atendido pelo Ibama ("Não" ou "Sim")]]="Sim","NA",""))</f>
        <v>NA</v>
      </c>
      <c r="BO714" s="114" t="s">
        <v>7100</v>
      </c>
      <c r="BP714" s="108" t="str">
        <f>IF(Tabela2[[#This Row],[Forma de atendimento (primeiro documento/ação)]]= "Outros (especificar)", "PREENCHER","NA")</f>
        <v>NA</v>
      </c>
      <c r="BQ714" s="106" t="s">
        <v>123</v>
      </c>
      <c r="BR714" s="108" t="str">
        <f>IF(Tabela2[[#This Row],[Equipe do Ibama foi a campo? Houve sobrevoo do Poseidon?]] = "Sim", "PREENCHER","NA")</f>
        <v>NA</v>
      </c>
      <c r="BS714" s="108" t="str">
        <f>IF(Tabela2[[#This Row],[Se sim, foi emitida Ordem de Emergência? (informações vinculada à coluna CK)]] = "Sim", "PREENCHER","NA")</f>
        <v>NA</v>
      </c>
      <c r="BT714" s="108" t="s">
        <v>7101</v>
      </c>
      <c r="BU714" s="108" t="s">
        <v>123</v>
      </c>
      <c r="BV714" s="108" t="s">
        <v>123</v>
      </c>
      <c r="BW714" s="108" t="s">
        <v>123</v>
      </c>
      <c r="BX714" s="106" t="s">
        <v>7127</v>
      </c>
      <c r="BY714" s="106"/>
      <c r="BZ714" s="104" t="str">
        <f>IF(Tabela2[[#This Row],[Data do documento de encerramento]]="NA","NA",IF(Tabela2[[#This Row],[Data do documento de encerramento]]="","Pendente de conclusão/ encerramento",_xlfn.DAYS(Tabela2[[#This Row],[Data do documento de encerramento]],J714)))</f>
        <v>Pendente de conclusão/ encerramento</v>
      </c>
      <c r="CA714" s="107" t="s">
        <v>9444</v>
      </c>
      <c r="CB714" s="107"/>
      <c r="CC714" s="107"/>
      <c r="CD714" s="107"/>
      <c r="CE714" s="107"/>
      <c r="CF714" s="107"/>
    </row>
    <row r="715" spans="1:84" ht="30.75" hidden="1">
      <c r="A715" s="169">
        <v>2025102236026</v>
      </c>
      <c r="B715" s="170" t="s">
        <v>10271</v>
      </c>
      <c r="C715" s="108" t="str">
        <f>VLOOKUP(Tabela2[[#This Row],[SIEMA]],Siema2025,4,FALSE)</f>
        <v xml:space="preserve"> MG</v>
      </c>
      <c r="D715" s="106" t="str">
        <f>VLOOKUP(Tabela2[[#This Row],[SIEMA]],Siema2025,3,FALSE)</f>
        <v xml:space="preserve">São Gotardo </v>
      </c>
      <c r="E715" s="106" t="s">
        <v>10272</v>
      </c>
      <c r="F715" s="106" t="s">
        <v>10273</v>
      </c>
      <c r="G715" s="106" t="s">
        <v>10274</v>
      </c>
      <c r="H715" s="109" t="s">
        <v>10275</v>
      </c>
      <c r="I715" s="104" t="s">
        <v>7114</v>
      </c>
      <c r="J715" s="105">
        <f>VLOOKUP(Tabela2[[#This Row],[SIEMA]],Siema2025,2,FALSE)</f>
        <v>45946</v>
      </c>
      <c r="K715" s="105" t="str">
        <f>VLOOKUP(Tabela2[[#This Row],[SIEMA]],Siema2025,16,FALSE)</f>
        <v>Quinta</v>
      </c>
      <c r="L715" s="106" t="str">
        <f>IF(Tabela2[[#This Row],[Data]]="","Sem Informação",VLOOKUP(MONTH(Tabela2[[#This Row],[Data]]),'[1]Validação de dados'!$I$1:$J$13,2,0))</f>
        <v>Outubro</v>
      </c>
      <c r="M715" s="104">
        <f>YEAR(Tabela2[[#This Row],[Data]])</f>
        <v>2025</v>
      </c>
      <c r="N715" s="105" t="str">
        <f>VLOOKUP(Tabela2[[#This Row],[SIEMA]],Siema2025,17,FALSE)</f>
        <v>Matutino</v>
      </c>
      <c r="O715" s="105" t="str">
        <f>VLOOKUP(Tabela2[[#This Row],[SIEMA]],Siema2025,5,FALSE)</f>
        <v>Rodovia</v>
      </c>
      <c r="P715" s="104" t="str">
        <f>VLOOKUP(Tabela2[[#This Row],[SIEMA]],Siema2025,21,FALSE)</f>
        <v>km 77 da MG-235</v>
      </c>
      <c r="Q715" s="104" t="s">
        <v>7127</v>
      </c>
      <c r="R715" s="104" t="s">
        <v>10276</v>
      </c>
      <c r="S715" s="107" t="s">
        <v>10258</v>
      </c>
      <c r="T715" s="104" t="str">
        <f>VLOOKUP(Tabela2[[#This Row],[SIEMA]],Siema2025,11,FALSE)</f>
        <v>46.92</v>
      </c>
      <c r="U715" s="104" t="str">
        <f>VLOOKUP(Tabela2[[#This Row],[SIEMA]],Siema2025,12,FALSE)</f>
        <v>T</v>
      </c>
      <c r="V715" s="104" t="s">
        <v>7483</v>
      </c>
      <c r="W715" s="104"/>
      <c r="X715" s="113" t="str">
        <f>IF(Tabela2[[#This Row],[Origem do acidente]] = "Plataforma", "PREENCHER","NA")</f>
        <v>NA</v>
      </c>
      <c r="Y715" s="109"/>
      <c r="Z715" s="104"/>
      <c r="AA715" s="104"/>
      <c r="AB715" s="104"/>
      <c r="AC715" s="104"/>
      <c r="AD715" s="108" t="str">
        <f>IF(Tabela2[[#This Row],[Origem do acidente]] = "Plataforma", "PREENCHER","NA")</f>
        <v>NA</v>
      </c>
      <c r="AE715" s="107" t="str">
        <f>IF(AC715="","", IF(AC715="NC","", IF(AC715="NE","", IF(AC715="NA","",IFERROR(VLOOKUP(AC715,Produtos!$A$1:$C$2319,2,FALSE),"Não Cadastrado")))))</f>
        <v/>
      </c>
      <c r="AF715" s="104"/>
      <c r="AG715" s="104"/>
      <c r="AH715" s="104" t="str">
        <f>IF(AC715="","",IF(ISNUMBER(AC715)=FALSE,"Não se aplica",IFERROR(VLOOKUP(AC715,Produtos!$A$1:$C$2319,3,FALSE),"Não Cadastrado")))</f>
        <v/>
      </c>
      <c r="AI715" s="104"/>
      <c r="AJ715" s="104" t="str">
        <f>VLOOKUP(Tabela2[[#This Row],[SIEMA]],Siema2025,26,FALSE)</f>
        <v/>
      </c>
      <c r="AK715" s="107" t="s">
        <v>7190</v>
      </c>
      <c r="AL715" s="107" t="s">
        <v>7363</v>
      </c>
      <c r="AM715" s="107" t="s">
        <v>7182</v>
      </c>
      <c r="AN715" s="108" t="s">
        <v>7132</v>
      </c>
      <c r="AO715" s="108" t="str">
        <f>VLOOKUP(Tabela2[[#This Row],[SIEMA]],Siema2025,53,FALSE)</f>
        <v/>
      </c>
      <c r="AP715" s="108" t="str">
        <f>VLOOKUP(Tabela2[[#This Row],[SIEMA]],Siema2025,55,FALSE)</f>
        <v/>
      </c>
      <c r="AQ715" s="108" t="str">
        <f>VLOOKUP(Tabela2[[#This Row],[SIEMA]],Siema2025,57,FALSE)</f>
        <v>X</v>
      </c>
      <c r="AR715" s="108" t="str">
        <f>VLOOKUP(Tabela2[[#This Row],[SIEMA]],Siema2025,59,FALSE)</f>
        <v/>
      </c>
      <c r="AS715" s="108" t="str">
        <f>VLOOKUP(Tabela2[[#This Row],[SIEMA]],Siema2025,61,FALSE)</f>
        <v/>
      </c>
      <c r="AT715" s="108" t="str">
        <f>VLOOKUP(Tabela2[[#This Row],[SIEMA]],Siema2025,63,FALSE)</f>
        <v/>
      </c>
      <c r="AU715" s="108" t="str">
        <f>VLOOKUP(Tabela2[[#This Row],[SIEMA]],Siema2025,65,FALSE)</f>
        <v>X</v>
      </c>
      <c r="AV715" s="108" t="str">
        <f>VLOOKUP(Tabela2[[#This Row],[SIEMA]],Siema2025,67,FALSE)</f>
        <v/>
      </c>
      <c r="AW715" s="108" t="str">
        <f>VLOOKUP(Tabela2[[#This Row],[SIEMA]],Siema2025,69,FALSE)</f>
        <v/>
      </c>
      <c r="AX715" s="108" t="str">
        <f>VLOOKUP(Tabela2[[#This Row],[SIEMA]],Siema2025,71,FALSE)</f>
        <v/>
      </c>
      <c r="AY715" s="108" t="str">
        <f>VLOOKUP(Tabela2[[#This Row],[SIEMA]],Siema2025,73,FALSE)</f>
        <v/>
      </c>
      <c r="AZ715" s="108" t="str">
        <f>VLOOKUP(Tabela2[[#This Row],[SIEMA]],Siema2025,75,FALSE)</f>
        <v/>
      </c>
      <c r="BA715" s="108" t="str">
        <f>VLOOKUP(Tabela2[[#This Row],[SIEMA]],Siema2025,77,FALSE)</f>
        <v/>
      </c>
      <c r="BB715" s="108" t="str">
        <f>VLOOKUP(Tabela2[[#This Row],[SIEMA]],Siema2025,79,FALSE)</f>
        <v/>
      </c>
      <c r="BC715" s="108" t="str">
        <f>IF(Tabela2[[#This Row],[Outro(s) ]] = "X", "PREENCHER","NA")</f>
        <v>NA</v>
      </c>
      <c r="BD715" s="108" t="str">
        <f>VLOOKUP(Tabela2[[#This Row],[SIEMA]],Siema2025,82,FALSE)</f>
        <v/>
      </c>
      <c r="BE715" s="108" t="str">
        <f>VLOOKUP(Tabela2[[#This Row],[SIEMA]],Siema2025,81,FALSE)</f>
        <v/>
      </c>
      <c r="BF715" s="110" t="str">
        <f>VLOOKUP(Tabela2[[#This Row],[SIEMA]],Siema2025,28,FALSE)</f>
        <v>Trans Start Comercio e Transportes LTDA</v>
      </c>
      <c r="BG715" s="110"/>
      <c r="BH715" s="111" t="str">
        <f>VLOOKUP(Tabela2[[#This Row],[SIEMA]],Siema2025,29,FALSE)</f>
        <v>24682082000160</v>
      </c>
      <c r="BI715" s="112" t="str">
        <f>VLOOKUP(Tabela2[[#This Row],[SIEMA]],Siema2025,107,FALSE)</f>
        <v>Não</v>
      </c>
      <c r="BJ715" s="107" t="s">
        <v>7113</v>
      </c>
      <c r="BK715" s="104" t="s">
        <v>123</v>
      </c>
      <c r="BL715" s="140"/>
      <c r="BM715" s="108">
        <f ca="1">IF(Tabela2[[#This Row],[Data de atendimento do Ibama (considerar o primeiro documento/ação)]]="",_xlfn.DAYS(TODAY(),J715),_xlfn.DAYS(Tabela2[[#This Row],[Data de atendimento do Ibama (considerar o primeiro documento/ação)]],J715))</f>
        <v>286</v>
      </c>
      <c r="BN715" s="108" t="s">
        <v>7922</v>
      </c>
      <c r="BO715" s="114"/>
      <c r="BP715" s="108" t="str">
        <f>IF(Tabela2[[#This Row],[Forma de atendimento (primeiro documento/ação)]]= "Outros (especificar)", "PREENCHER","NA")</f>
        <v>NA</v>
      </c>
      <c r="BQ715" s="106" t="s">
        <v>123</v>
      </c>
      <c r="BR715" s="108" t="s">
        <v>123</v>
      </c>
      <c r="BS715" s="108" t="s">
        <v>7114</v>
      </c>
      <c r="BT715" s="108" t="s">
        <v>7230</v>
      </c>
      <c r="BU715" s="108" t="str">
        <f>IF(Tabela2[[#This Row],[Houve envio de Informações Pós-acidente (preencher "não se aplica" quando de competência estadual/municipal)]] = "Sim", "PREENCHER","NA")</f>
        <v>NA</v>
      </c>
      <c r="BV715" s="108" t="s">
        <v>123</v>
      </c>
      <c r="BW715" s="108" t="s">
        <v>2696</v>
      </c>
      <c r="BX715" s="106" t="s">
        <v>7102</v>
      </c>
      <c r="BY715" s="140">
        <v>45954</v>
      </c>
      <c r="BZ715" s="104">
        <f>IF(Tabela2[[#This Row],[Data do documento de encerramento]]="NA","NA",IF(Tabela2[[#This Row],[Data do documento de encerramento]]="","Pendente de conclusão/ encerramento",_xlfn.DAYS(Tabela2[[#This Row],[Data do documento de encerramento]],J715)))</f>
        <v>8</v>
      </c>
      <c r="CA715" s="107"/>
      <c r="CB715" s="107"/>
      <c r="CC715" s="107"/>
      <c r="CD715" s="107"/>
      <c r="CE715" s="107"/>
      <c r="CF715" s="107"/>
    </row>
    <row r="716" spans="1:84" ht="76.5" hidden="1">
      <c r="A716" s="169">
        <v>2025102032443</v>
      </c>
      <c r="B716" s="170" t="s">
        <v>10277</v>
      </c>
      <c r="C716" s="108" t="str">
        <f>VLOOKUP(Tabela2[[#This Row],[SIEMA]],Siema2025,4,FALSE)</f>
        <v xml:space="preserve"> SE</v>
      </c>
      <c r="D716" s="106" t="str">
        <f>VLOOKUP(Tabela2[[#This Row],[SIEMA]],Siema2025,3,FALSE)</f>
        <v xml:space="preserve">Divina Pastora </v>
      </c>
      <c r="E716" s="106" t="str">
        <f>VLOOKUP(Tabela2[[#This Row],[SIEMA]],Siema2025,20,FALSE)</f>
        <v>Linha de produção do poço 7-RO-658-SE, Divina Pastora-SE.</v>
      </c>
      <c r="F716" s="106" t="s">
        <v>10278</v>
      </c>
      <c r="G716" s="106" t="s">
        <v>10279</v>
      </c>
      <c r="H716" s="106" t="s">
        <v>10280</v>
      </c>
      <c r="I716" s="104" t="s">
        <v>7223</v>
      </c>
      <c r="J716" s="105">
        <f>VLOOKUP(Tabela2[[#This Row],[SIEMA]],Siema2025,2,FALSE)</f>
        <v>45948</v>
      </c>
      <c r="K716" s="105" t="str">
        <f>VLOOKUP(Tabela2[[#This Row],[SIEMA]],Siema2025,16,FALSE)</f>
        <v>Sábado</v>
      </c>
      <c r="L716" s="106" t="str">
        <f>IF(Tabela2[[#This Row],[Data]]="","Sem Informação",VLOOKUP(MONTH(Tabela2[[#This Row],[Data]]),'[1]Validação de dados'!$I$1:$J$13,2,0))</f>
        <v>Outubro</v>
      </c>
      <c r="M716" s="104">
        <f>YEAR(Tabela2[[#This Row],[Data]])</f>
        <v>2025</v>
      </c>
      <c r="N716" s="105" t="str">
        <f>VLOOKUP(Tabela2[[#This Row],[SIEMA]],Siema2025,17,FALSE)</f>
        <v>Matutino</v>
      </c>
      <c r="O716" s="105" t="s">
        <v>145</v>
      </c>
      <c r="P716" s="104" t="str">
        <f>VLOOKUP(Tabela2[[#This Row],[SIEMA]],Siema2025,21,FALSE)</f>
        <v>Descarga significante de óleo em poço terrestre.</v>
      </c>
      <c r="Q716" s="104">
        <v>1267</v>
      </c>
      <c r="R716" s="104"/>
      <c r="S716" s="107" t="str">
        <f>IF(Q716="","", IF(Q716="NC","", IF(Q716="NE","", IF(Q716="NA","",IFERROR(VLOOKUP(Q716,[1]Produtos!$A$1:$C$2319,2,FALSE),"Não Cadastrado")))))</f>
        <v>PETRÓLEO CRU</v>
      </c>
      <c r="T716" s="104" t="s">
        <v>6488</v>
      </c>
      <c r="U716" s="104" t="str">
        <f>VLOOKUP(Tabela2[[#This Row],[SIEMA]],Siema2025,12,FALSE)</f>
        <v>M3</v>
      </c>
      <c r="V716" s="104">
        <f>IF(Q716="","",IF(ISNUMBER(Q716)=FALSE,"Não se aplica",IFERROR(VLOOKUP(Q716,Produtos!$A$1:$C$2319,3,FALSE),"Não Cadastrado")))</f>
        <v>3</v>
      </c>
      <c r="W716" s="104" t="str">
        <f>VLOOKUP(Tabela2[[#This Row],[SIEMA]],Siema2025,10,FALSE)</f>
        <v>Água</v>
      </c>
      <c r="X716" s="113" t="str">
        <f>IF(Tabela2[[#This Row],[Origem do acidente]] = "Plataforma", "PREENCHER","NA")</f>
        <v>NA</v>
      </c>
      <c r="Y716" s="109" t="str">
        <f>IF(W716="","", IF(W716="NC","", IF(W716="NE","", IF(W716="NA","",IFERROR(VLOOKUP(W716,Produtos!$A$1:$C$2319,2,FALSE),"Não Cadastrado")))))</f>
        <v>Não Cadastrado</v>
      </c>
      <c r="Z716" s="104" t="str">
        <f>VLOOKUP(Tabela2[[#This Row],[SIEMA]],Siema2025,11,FALSE)</f>
        <v>0.27</v>
      </c>
      <c r="AA716" s="104" t="str">
        <f>VLOOKUP(Tabela2[[#This Row],[SIEMA]],Siema2025,12,FALSE)</f>
        <v>M3</v>
      </c>
      <c r="AB716" s="104" t="str">
        <f>IF(W716="","",IF(ISNUMBER(W716)=FALSE,"Não se aplica",IFERROR(VLOOKUP(W716,Produtos!$A$1:$C$2319,3,FALSE),"Não Cadastrado")))</f>
        <v>Não se aplica</v>
      </c>
      <c r="AC716" s="104"/>
      <c r="AD716" s="108" t="str">
        <f>IF(Tabela2[[#This Row],[Origem do acidente]] = "Plataforma", "PREENCHER","NA")</f>
        <v>NA</v>
      </c>
      <c r="AE716" s="107" t="str">
        <f>IF(AC716="","", IF(AC716="NC","", IF(AC716="NE","", IF(AC716="NA","",IFERROR(VLOOKUP(AC716,Produtos!$A$1:$C$2319,2,FALSE),"Não Cadastrado")))))</f>
        <v/>
      </c>
      <c r="AF716" s="104"/>
      <c r="AG716" s="104"/>
      <c r="AH716" s="104" t="str">
        <f>IF(AC716="","",IF(ISNUMBER(AC716)=FALSE,"Não se aplica",IFERROR(VLOOKUP(AC716,Produtos!$A$1:$C$2319,3,FALSE),"Não Cadastrado")))</f>
        <v/>
      </c>
      <c r="AI716" s="104"/>
      <c r="AJ716" s="104" t="str">
        <f>VLOOKUP(Tabela2[[#This Row],[SIEMA]],Siema2025,26,FALSE)</f>
        <v>Corrosão</v>
      </c>
      <c r="AK716" s="107" t="s">
        <v>7290</v>
      </c>
      <c r="AL716" s="107"/>
      <c r="AM716" s="107"/>
      <c r="AN716" s="108" t="str">
        <f>VLOOKUP(Tabela2[[#This Row],[SIEMA]],Siema2025,51,FALSE)</f>
        <v/>
      </c>
      <c r="AO716" s="108" t="str">
        <f>VLOOKUP(Tabela2[[#This Row],[SIEMA]],Siema2025,53,FALSE)</f>
        <v/>
      </c>
      <c r="AP716" s="108" t="str">
        <f>VLOOKUP(Tabela2[[#This Row],[SIEMA]],Siema2025,55,FALSE)</f>
        <v/>
      </c>
      <c r="AQ716" s="108" t="str">
        <f>VLOOKUP(Tabela2[[#This Row],[SIEMA]],Siema2025,57,FALSE)</f>
        <v/>
      </c>
      <c r="AR716" s="108" t="str">
        <f>VLOOKUP(Tabela2[[#This Row],[SIEMA]],Siema2025,59,FALSE)</f>
        <v/>
      </c>
      <c r="AS716" s="108" t="str">
        <f>VLOOKUP(Tabela2[[#This Row],[SIEMA]],Siema2025,61,FALSE)</f>
        <v/>
      </c>
      <c r="AT716" s="108" t="str">
        <f>VLOOKUP(Tabela2[[#This Row],[SIEMA]],Siema2025,63,FALSE)</f>
        <v/>
      </c>
      <c r="AU716" s="108" t="str">
        <f>VLOOKUP(Tabela2[[#This Row],[SIEMA]],Siema2025,65,FALSE)</f>
        <v>X</v>
      </c>
      <c r="AV716" s="108" t="str">
        <f>VLOOKUP(Tabela2[[#This Row],[SIEMA]],Siema2025,67,FALSE)</f>
        <v/>
      </c>
      <c r="AW716" s="108" t="str">
        <f>VLOOKUP(Tabela2[[#This Row],[SIEMA]],Siema2025,69,FALSE)</f>
        <v/>
      </c>
      <c r="AX716" s="108" t="str">
        <f>VLOOKUP(Tabela2[[#This Row],[SIEMA]],Siema2025,71,FALSE)</f>
        <v/>
      </c>
      <c r="AY716" s="108" t="str">
        <f>VLOOKUP(Tabela2[[#This Row],[SIEMA]],Siema2025,73,FALSE)</f>
        <v/>
      </c>
      <c r="AZ716" s="108" t="str">
        <f>VLOOKUP(Tabela2[[#This Row],[SIEMA]],Siema2025,75,FALSE)</f>
        <v/>
      </c>
      <c r="BA716" s="108" t="str">
        <f>VLOOKUP(Tabela2[[#This Row],[SIEMA]],Siema2025,77,FALSE)</f>
        <v/>
      </c>
      <c r="BB716" s="108" t="str">
        <f>VLOOKUP(Tabela2[[#This Row],[SIEMA]],Siema2025,79,FALSE)</f>
        <v/>
      </c>
      <c r="BC716" s="108" t="str">
        <f>IF(Tabela2[[#This Row],[Outro(s) ]] = "X", "PREENCHER","NA")</f>
        <v>NA</v>
      </c>
      <c r="BD716" s="108" t="str">
        <f>VLOOKUP(Tabela2[[#This Row],[SIEMA]],Siema2025,82,FALSE)</f>
        <v/>
      </c>
      <c r="BE716" s="108" t="str">
        <f>VLOOKUP(Tabela2[[#This Row],[SIEMA]],Siema2025,81,FALSE)</f>
        <v/>
      </c>
      <c r="BF716" s="110" t="str">
        <f>VLOOKUP(Tabela2[[#This Row],[SIEMA]],Siema2025,28,FALSE)</f>
        <v>CARMO ENERGY S.A.</v>
      </c>
      <c r="BG716" s="110"/>
      <c r="BH716" s="111" t="str">
        <f>VLOOKUP(Tabela2[[#This Row],[SIEMA]],Siema2025,29,FALSE)</f>
        <v>41955491000101</v>
      </c>
      <c r="BI716" s="112" t="str">
        <f>VLOOKUP(Tabela2[[#This Row],[SIEMA]],Siema2025,107,FALSE)</f>
        <v>Não</v>
      </c>
      <c r="BJ716" s="107" t="s">
        <v>7113</v>
      </c>
      <c r="BK716" s="104" t="s">
        <v>2696</v>
      </c>
      <c r="BL716" s="1">
        <v>45961</v>
      </c>
      <c r="BM716" s="108">
        <f ca="1">IF(Tabela2[[#This Row],[Data de atendimento do Ibama (considerar o primeiro documento/ação)]]="",_xlfn.DAYS(TODAY(),J716),_xlfn.DAYS(Tabela2[[#This Row],[Data de atendimento do Ibama (considerar o primeiro documento/ação)]],J716))</f>
        <v>13</v>
      </c>
      <c r="BN716" s="108" t="str">
        <f>IF(Tabela2[[#This Row],[Atendido pelo Ibama ("Não" ou "Sim")]]="Não","Preencher", IF(Tabela2[[#This Row],[Atendido pelo Ibama ("Não" ou "Sim")]]="Sim","NA",""))</f>
        <v>NA</v>
      </c>
      <c r="BO716" s="114" t="s">
        <v>7100</v>
      </c>
      <c r="BP716" s="108" t="str">
        <f>IF(Tabela2[[#This Row],[Forma de atendimento (primeiro documento/ação)]]= "Outros (especificar)", "PREENCHER","NA")</f>
        <v>NA</v>
      </c>
      <c r="BQ716" s="106" t="s">
        <v>123</v>
      </c>
      <c r="BR716" s="108" t="str">
        <f>IF(Tabela2[[#This Row],[Equipe do Ibama foi a campo? Houve sobrevoo do Poseidon?]] = "Sim", "PREENCHER","NA")</f>
        <v>NA</v>
      </c>
      <c r="BS716" s="108" t="s">
        <v>7114</v>
      </c>
      <c r="BT716" s="108" t="s">
        <v>7115</v>
      </c>
      <c r="BU716" s="108" t="s">
        <v>123</v>
      </c>
      <c r="BV716" s="108" t="s">
        <v>2696</v>
      </c>
      <c r="BW716" s="108" t="s">
        <v>123</v>
      </c>
      <c r="BX716" s="106"/>
      <c r="BY716" s="140"/>
      <c r="BZ716" s="104" t="str">
        <f>IF(Tabela2[[#This Row],[Data do documento de encerramento]]="NA","NA",IF(Tabela2[[#This Row],[Data do documento de encerramento]]="","Pendente de conclusão/ encerramento",_xlfn.DAYS(Tabela2[[#This Row],[Data do documento de encerramento]],J716)))</f>
        <v>Pendente de conclusão/ encerramento</v>
      </c>
      <c r="CA716" s="107"/>
      <c r="CB716" s="107"/>
      <c r="CC716" s="115"/>
      <c r="CD716" s="107"/>
      <c r="CE716" s="107"/>
      <c r="CF716" s="107"/>
    </row>
    <row r="717" spans="1:84" ht="60.75">
      <c r="A717" s="182">
        <v>2025102132419</v>
      </c>
      <c r="B717" s="118" t="s">
        <v>10281</v>
      </c>
      <c r="C717" s="108" t="s">
        <v>672</v>
      </c>
      <c r="D717" s="106" t="s">
        <v>637</v>
      </c>
      <c r="E717" s="106" t="s">
        <v>10282</v>
      </c>
      <c r="F717" s="106" t="s">
        <v>10283</v>
      </c>
      <c r="G717" s="106" t="s">
        <v>10284</v>
      </c>
      <c r="H717" s="106" t="s">
        <v>10285</v>
      </c>
      <c r="I717" s="104" t="str">
        <f>VLOOKUP(Tabela2[[#This Row],[SIEMA]],Siema2025,19,FALSE)</f>
        <v>Santos</v>
      </c>
      <c r="J717" s="105">
        <f>VLOOKUP(Tabela2[[#This Row],[SIEMA]],Siema2025,2,FALSE)</f>
        <v>45948</v>
      </c>
      <c r="K717" s="105" t="str">
        <f>VLOOKUP(Tabela2[[#This Row],[SIEMA]],Siema2025,16,FALSE)</f>
        <v>Sábado</v>
      </c>
      <c r="L717" s="106" t="str">
        <f>IF(Tabela2[[#This Row],[Data]]="","Sem Informação",VLOOKUP(MONTH(Tabela2[[#This Row],[Data]]),'[1]Validação de dados'!$I$1:$J$13,2,0))</f>
        <v>Outubro</v>
      </c>
      <c r="M717" s="104">
        <f>YEAR(Tabela2[[#This Row],[Data]])</f>
        <v>2025</v>
      </c>
      <c r="N717" s="105" t="str">
        <f>VLOOKUP(Tabela2[[#This Row],[SIEMA]],Siema2025,17,FALSE)</f>
        <v>Matutino</v>
      </c>
      <c r="O717" s="105" t="s">
        <v>111</v>
      </c>
      <c r="P717" s="104" t="str">
        <f>VLOOKUP(Tabela2[[#This Row],[SIEMA]],Siema2025,21,FALSE)</f>
        <v>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v>
      </c>
      <c r="Q717" s="104" t="s">
        <v>7094</v>
      </c>
      <c r="R717" s="104" t="s">
        <v>7482</v>
      </c>
      <c r="S717" s="107" t="s">
        <v>7096</v>
      </c>
      <c r="T717" s="107">
        <v>2.0000000000000001E-4</v>
      </c>
      <c r="U717" s="104" t="s">
        <v>7111</v>
      </c>
      <c r="V717" s="104" t="s">
        <v>7483</v>
      </c>
      <c r="W717" s="104" t="str">
        <f>VLOOKUP(Tabela2[[#This Row],[SIEMA]],Siema2025,10,FALSE)</f>
        <v/>
      </c>
      <c r="X717" s="113"/>
      <c r="Y717" s="109" t="str">
        <f>IF(W717="","", IF(W717="NC","", IF(W717="NE","", IF(W717="NA","",IFERROR(VLOOKUP(W717,Produtos!$A$1:$C$2319,2,FALSE),"Não Cadastrado")))))</f>
        <v/>
      </c>
      <c r="Z717" s="104" t="str">
        <f>VLOOKUP(Tabela2[[#This Row],[SIEMA]],Siema2025,11,FALSE)</f>
        <v xml:space="preserve"> </v>
      </c>
      <c r="AA717" s="104" t="str">
        <f>VLOOKUP(Tabela2[[#This Row],[SIEMA]],Siema2025,12,FALSE)</f>
        <v xml:space="preserve"> </v>
      </c>
      <c r="AB717" s="104" t="str">
        <f>IF(W717="","",IF(ISNUMBER(W717)=FALSE,"Não se aplica",IFERROR(VLOOKUP(W717,Produtos!$A$1:$C$2319,3,FALSE),"Não Cadastrado")))</f>
        <v/>
      </c>
      <c r="AC717" s="104"/>
      <c r="AD717" s="108"/>
      <c r="AE717" s="107" t="str">
        <f>IF(AC717="","", IF(AC717="NC","", IF(AC717="NE","", IF(AC717="NA","",IFERROR(VLOOKUP(AC717,Produtos!$A$1:$C$2319,2,FALSE),"Não Cadastrado")))))</f>
        <v/>
      </c>
      <c r="AF717" s="104"/>
      <c r="AG717" s="104"/>
      <c r="AH717" s="104" t="str">
        <f>IF(AC717="","",IF(ISNUMBER(AC717)=FALSE,"Não se aplica",IFERROR(VLOOKUP(AC717,Produtos!$A$1:$C$2319,3,FALSE),"Não Cadastrado")))</f>
        <v/>
      </c>
      <c r="AI717" s="104"/>
      <c r="AJ717" s="104" t="str">
        <f>VLOOKUP(Tabela2[[#This Row],[SIEMA]],Siema2025,26,FALSE)</f>
        <v>Em investigação.</v>
      </c>
      <c r="AK717" s="107" t="s">
        <v>7112</v>
      </c>
      <c r="AL717" s="107"/>
      <c r="AM717" s="107"/>
      <c r="AN717" s="108" t="str">
        <f>VLOOKUP(Tabela2[[#This Row],[SIEMA]],Siema2025,51,FALSE)</f>
        <v/>
      </c>
      <c r="AO717" s="108" t="str">
        <f>VLOOKUP(Tabela2[[#This Row],[SIEMA]],Siema2025,53,FALSE)</f>
        <v/>
      </c>
      <c r="AP717" s="108" t="str">
        <f>VLOOKUP(Tabela2[[#This Row],[SIEMA]],Siema2025,55,FALSE)</f>
        <v/>
      </c>
      <c r="AQ717" s="108" t="str">
        <f>VLOOKUP(Tabela2[[#This Row],[SIEMA]],Siema2025,57,FALSE)</f>
        <v/>
      </c>
      <c r="AR717" s="108" t="str">
        <f>VLOOKUP(Tabela2[[#This Row],[SIEMA]],Siema2025,59,FALSE)</f>
        <v/>
      </c>
      <c r="AS717" s="108" t="str">
        <f>VLOOKUP(Tabela2[[#This Row],[SIEMA]],Siema2025,61,FALSE)</f>
        <v>X</v>
      </c>
      <c r="AT717" s="108" t="str">
        <f>VLOOKUP(Tabela2[[#This Row],[SIEMA]],Siema2025,63,FALSE)</f>
        <v/>
      </c>
      <c r="AU717" s="108" t="str">
        <f>VLOOKUP(Tabela2[[#This Row],[SIEMA]],Siema2025,65,FALSE)</f>
        <v/>
      </c>
      <c r="AV717" s="108" t="str">
        <f>VLOOKUP(Tabela2[[#This Row],[SIEMA]],Siema2025,67,FALSE)</f>
        <v/>
      </c>
      <c r="AW717" s="108" t="str">
        <f>VLOOKUP(Tabela2[[#This Row],[SIEMA]],Siema2025,69,FALSE)</f>
        <v/>
      </c>
      <c r="AX717" s="108" t="str">
        <f>VLOOKUP(Tabela2[[#This Row],[SIEMA]],Siema2025,71,FALSE)</f>
        <v/>
      </c>
      <c r="AY717" s="108" t="str">
        <f>VLOOKUP(Tabela2[[#This Row],[SIEMA]],Siema2025,73,FALSE)</f>
        <v/>
      </c>
      <c r="AZ717" s="108" t="str">
        <f>VLOOKUP(Tabela2[[#This Row],[SIEMA]],Siema2025,75,FALSE)</f>
        <v/>
      </c>
      <c r="BA717" s="108" t="str">
        <f>VLOOKUP(Tabela2[[#This Row],[SIEMA]],Siema2025,77,FALSE)</f>
        <v/>
      </c>
      <c r="BB717" s="108" t="str">
        <f>VLOOKUP(Tabela2[[#This Row],[SIEMA]],Siema2025,79,FALSE)</f>
        <v/>
      </c>
      <c r="BC717" s="108" t="str">
        <f>IF(Tabela2[[#This Row],[Outro(s) ]] = "X", "PREENCHER","NA")</f>
        <v>NA</v>
      </c>
      <c r="BD717" s="108" t="str">
        <f>VLOOKUP(Tabela2[[#This Row],[SIEMA]],Siema2025,82,FALSE)</f>
        <v/>
      </c>
      <c r="BE717" s="108" t="str">
        <f>VLOOKUP(Tabela2[[#This Row],[SIEMA]],Siema2025,81,FALSE)</f>
        <v/>
      </c>
      <c r="BF717" s="110" t="str">
        <f>VLOOKUP(Tabela2[[#This Row],[SIEMA]],Siema2025,28,FALSE)</f>
        <v>TotalEnergies</v>
      </c>
      <c r="BG717" s="110"/>
      <c r="BH717" s="111">
        <v>33000167000101</v>
      </c>
      <c r="BI717" s="112" t="str">
        <f>VLOOKUP(Tabela2[[#This Row],[SIEMA]],Siema2025,107,FALSE)</f>
        <v>Não</v>
      </c>
      <c r="BJ717" s="107" t="s">
        <v>7099</v>
      </c>
      <c r="BK717" s="104" t="s">
        <v>2696</v>
      </c>
      <c r="BL717" s="140">
        <v>45954</v>
      </c>
      <c r="BM717" s="108">
        <f ca="1">IF(Tabela2[[#This Row],[Data de atendimento do Ibama (considerar o primeiro documento/ação)]]="",_xlfn.DAYS(TODAY(),J717),_xlfn.DAYS(Tabela2[[#This Row],[Data de atendimento do Ibama (considerar o primeiro documento/ação)]],J717))</f>
        <v>6</v>
      </c>
      <c r="BN717" s="108" t="str">
        <f>IF(Tabela2[[#This Row],[Atendido pelo Ibama ("Não" ou "Sim")]]="Não","Preencher", IF(Tabela2[[#This Row],[Atendido pelo Ibama ("Não" ou "Sim")]]="Sim","NA",""))</f>
        <v>NA</v>
      </c>
      <c r="BO717" s="114" t="s">
        <v>7100</v>
      </c>
      <c r="BP717" s="108" t="str">
        <f>IF(Tabela2[[#This Row],[Forma de atendimento (primeiro documento/ação)]]= "Outros (especificar)", "PREENCHER","NA")</f>
        <v>NA</v>
      </c>
      <c r="BQ717" s="106" t="s">
        <v>123</v>
      </c>
      <c r="BR717" s="108" t="str">
        <f>IF(Tabela2[[#This Row],[Equipe do Ibama foi a campo? Houve sobrevoo do Poseidon?]] = "Sim", "PREENCHER","NA")</f>
        <v>NA</v>
      </c>
      <c r="BS717" s="108" t="str">
        <f>IF(Tabela2[[#This Row],[Se sim, foi emitida Ordem de Emergência? (informações vinculada à coluna CK)]] = "Sim", "PREENCHER","NA")</f>
        <v>NA</v>
      </c>
      <c r="BT717" s="108" t="s">
        <v>7101</v>
      </c>
      <c r="BU717" s="108" t="s">
        <v>123</v>
      </c>
      <c r="BV717" s="108" t="s">
        <v>123</v>
      </c>
      <c r="BW717" s="108" t="s">
        <v>123</v>
      </c>
      <c r="BX717" s="106" t="s">
        <v>7127</v>
      </c>
      <c r="BY717" s="140"/>
      <c r="BZ717" s="104" t="str">
        <f>IF(Tabela2[[#This Row],[Data do documento de encerramento]]="NA","NA",IF(Tabela2[[#This Row],[Data do documento de encerramento]]="","Pendente de conclusão/ encerramento",_xlfn.DAYS(Tabela2[[#This Row],[Data do documento de encerramento]],J717)))</f>
        <v>Pendente de conclusão/ encerramento</v>
      </c>
      <c r="CA717" s="107"/>
      <c r="CB717" s="107" t="s">
        <v>7282</v>
      </c>
      <c r="CC717" s="107" t="s">
        <v>7140</v>
      </c>
      <c r="CD717" s="107" t="s">
        <v>123</v>
      </c>
      <c r="CE717" s="107" t="s">
        <v>123</v>
      </c>
      <c r="CF717" s="107" t="s">
        <v>7105</v>
      </c>
    </row>
    <row r="718" spans="1:84" ht="30.75" hidden="1">
      <c r="A718" s="169">
        <v>2025102050419</v>
      </c>
      <c r="B718" s="170" t="s">
        <v>10286</v>
      </c>
      <c r="C718" s="108" t="str">
        <f>VLOOKUP(Tabela2[[#This Row],[SIEMA]],Siema2025,4,FALSE)</f>
        <v xml:space="preserve"> RJ</v>
      </c>
      <c r="D718" s="106" t="str">
        <f>VLOOKUP(Tabela2[[#This Row],[SIEMA]],Siema2025,3,FALSE)</f>
        <v xml:space="preserve">Cabo Frio </v>
      </c>
      <c r="E718" s="106" t="str">
        <f>VLOOKUP(Tabela2[[#This Row],[SIEMA]],Siema2025,20,FALSE)</f>
        <v>Canal do Itajuru, em frente ao Iate Clube do Rio de Janeiro</v>
      </c>
      <c r="F718" s="106" t="s">
        <v>10287</v>
      </c>
      <c r="G718" s="106" t="s">
        <v>10288</v>
      </c>
      <c r="H718" s="106" t="s">
        <v>10289</v>
      </c>
      <c r="I718" s="104" t="str">
        <f>VLOOKUP(Tabela2[[#This Row],[SIEMA]],Siema2025,19,FALSE)</f>
        <v/>
      </c>
      <c r="J718" s="105">
        <f>VLOOKUP(Tabela2[[#This Row],[SIEMA]],Siema2025,2,FALSE)</f>
        <v>45949</v>
      </c>
      <c r="K718" s="105" t="str">
        <f>VLOOKUP(Tabela2[[#This Row],[SIEMA]],Siema2025,16,FALSE)</f>
        <v>Domingo</v>
      </c>
      <c r="L718" s="106" t="str">
        <f>IF(Tabela2[[#This Row],[Data]]="","Sem Informação",VLOOKUP(MONTH(Tabela2[[#This Row],[Data]]),'[1]Validação de dados'!$I$1:$J$13,2,0))</f>
        <v>Outubro</v>
      </c>
      <c r="M718" s="104">
        <f>YEAR(Tabela2[[#This Row],[Data]])</f>
        <v>2025</v>
      </c>
      <c r="N718" s="105" t="str">
        <f>VLOOKUP(Tabela2[[#This Row],[SIEMA]],Siema2025,17,FALSE)</f>
        <v>Vespertino</v>
      </c>
      <c r="O718" s="105" t="str">
        <f>VLOOKUP(Tabela2[[#This Row],[SIEMA]],Siema2025,5,FALSE)</f>
        <v>Embarcação</v>
      </c>
      <c r="P718" s="104" t="str">
        <f>VLOOKUP(Tabela2[[#This Row],[SIEMA]],Siema2025,21,FALSE)</f>
        <v>Trata-se de um abalroamento entre duas embarcações pesqueiras, resultando no naufrágio da embarcação San Matheus e consequente vazamento de óleo diesel proveniente do sistema propulsor.</v>
      </c>
      <c r="Q718" s="104">
        <v>1202</v>
      </c>
      <c r="R718" s="104" t="str">
        <f>VLOOKUP(Tabela2[[#This Row],[SIEMA]],Siema2025,10,FALSE)</f>
        <v/>
      </c>
      <c r="S718" s="107" t="str">
        <f>IF(Q718="","", IF(Q718="NC","", IF(Q718="NE","", IF(Q718="NA","",IFERROR(VLOOKUP(Q718,[1]Produtos!$A$1:$C$2319,2,FALSE),"Não Cadastrado")))))</f>
        <v>GASÓLEO ou ÓLEO DIESEL ou ÓLEO PARA AQUECIMENTO, LEVE</v>
      </c>
      <c r="T718" s="104" t="str">
        <f>VLOOKUP(Tabela2[[#This Row],[SIEMA]],Siema2025,11,FALSE)</f>
        <v xml:space="preserve"> </v>
      </c>
      <c r="U718" s="104" t="str">
        <f>VLOOKUP(Tabela2[[#This Row],[SIEMA]],Siema2025,12,FALSE)</f>
        <v xml:space="preserve"> </v>
      </c>
      <c r="V718" s="104">
        <f>IF(Q718="","",IF(ISNUMBER(Q718)=FALSE,"Não se aplica",IFERROR(VLOOKUP(Q718,Produtos!$A$1:$C$2319,3,FALSE),"Não Cadastrado")))</f>
        <v>3</v>
      </c>
      <c r="W718" s="104" t="str">
        <f>VLOOKUP(Tabela2[[#This Row],[SIEMA]],Siema2025,10,FALSE)</f>
        <v/>
      </c>
      <c r="X718" s="113" t="str">
        <f>IF(Tabela2[[#This Row],[Origem do acidente]] = "Plataforma", "PREENCHER","NA")</f>
        <v>NA</v>
      </c>
      <c r="Y718" s="109" t="str">
        <f>IF(W718="","", IF(W718="NC","", IF(W718="NE","", IF(W718="NA","",IFERROR(VLOOKUP(W718,Produtos!$A$1:$C$2319,2,FALSE),"Não Cadastrado")))))</f>
        <v/>
      </c>
      <c r="Z718" s="104" t="str">
        <f>VLOOKUP(Tabela2[[#This Row],[SIEMA]],Siema2025,11,FALSE)</f>
        <v xml:space="preserve"> </v>
      </c>
      <c r="AA718" s="104" t="str">
        <f>VLOOKUP(Tabela2[[#This Row],[SIEMA]],Siema2025,12,FALSE)</f>
        <v xml:space="preserve"> </v>
      </c>
      <c r="AB718" s="104" t="str">
        <f>IF(W718="","",IF(ISNUMBER(W718)=FALSE,"Não se aplica",IFERROR(VLOOKUP(W718,Produtos!$A$1:$C$2319,3,FALSE),"Não Cadastrado")))</f>
        <v/>
      </c>
      <c r="AC718" s="104"/>
      <c r="AD718" s="108" t="str">
        <f>IF(Tabela2[[#This Row],[Origem do acidente]] = "Plataforma", "PREENCHER","NA")</f>
        <v>NA</v>
      </c>
      <c r="AE718" s="107" t="str">
        <f>IF(AC718="","", IF(AC718="NC","", IF(AC718="NE","", IF(AC718="NA","",IFERROR(VLOOKUP(AC718,Produtos!$A$1:$C$2319,2,FALSE),"Não Cadastrado")))))</f>
        <v/>
      </c>
      <c r="AF718" s="104"/>
      <c r="AG718" s="104"/>
      <c r="AH718" s="104" t="str">
        <f>IF(AC718="","",IF(ISNUMBER(AC718)=FALSE,"Não se aplica",IFERROR(VLOOKUP(AC718,Produtos!$A$1:$C$2319,3,FALSE),"Não Cadastrado")))</f>
        <v/>
      </c>
      <c r="AI718" s="104"/>
      <c r="AJ718" s="104" t="str">
        <f>VLOOKUP(Tabela2[[#This Row],[SIEMA]],Siema2025,26,FALSE)</f>
        <v/>
      </c>
      <c r="AK718" s="107" t="s">
        <v>7190</v>
      </c>
      <c r="AL718" s="107"/>
      <c r="AM718" s="107"/>
      <c r="AN718" s="108" t="str">
        <f>VLOOKUP(Tabela2[[#This Row],[SIEMA]],Siema2025,51,FALSE)</f>
        <v/>
      </c>
      <c r="AO718" s="108" t="str">
        <f>VLOOKUP(Tabela2[[#This Row],[SIEMA]],Siema2025,53,FALSE)</f>
        <v/>
      </c>
      <c r="AP718" s="108" t="str">
        <f>VLOOKUP(Tabela2[[#This Row],[SIEMA]],Siema2025,55,FALSE)</f>
        <v/>
      </c>
      <c r="AQ718" s="108" t="str">
        <f>VLOOKUP(Tabela2[[#This Row],[SIEMA]],Siema2025,57,FALSE)</f>
        <v/>
      </c>
      <c r="AR718" s="108" t="str">
        <f>VLOOKUP(Tabela2[[#This Row],[SIEMA]],Siema2025,59,FALSE)</f>
        <v/>
      </c>
      <c r="AS718" s="108" t="str">
        <f>VLOOKUP(Tabela2[[#This Row],[SIEMA]],Siema2025,61,FALSE)</f>
        <v>X</v>
      </c>
      <c r="AT718" s="108" t="str">
        <f>VLOOKUP(Tabela2[[#This Row],[SIEMA]],Siema2025,63,FALSE)</f>
        <v/>
      </c>
      <c r="AU718" s="108" t="str">
        <f>VLOOKUP(Tabela2[[#This Row],[SIEMA]],Siema2025,65,FALSE)</f>
        <v/>
      </c>
      <c r="AV718" s="108" t="str">
        <f>VLOOKUP(Tabela2[[#This Row],[SIEMA]],Siema2025,67,FALSE)</f>
        <v/>
      </c>
      <c r="AW718" s="108" t="str">
        <f>VLOOKUP(Tabela2[[#This Row],[SIEMA]],Siema2025,69,FALSE)</f>
        <v/>
      </c>
      <c r="AX718" s="108" t="str">
        <f>VLOOKUP(Tabela2[[#This Row],[SIEMA]],Siema2025,71,FALSE)</f>
        <v/>
      </c>
      <c r="AY718" s="108" t="str">
        <f>VLOOKUP(Tabela2[[#This Row],[SIEMA]],Siema2025,73,FALSE)</f>
        <v/>
      </c>
      <c r="AZ718" s="108" t="str">
        <f>VLOOKUP(Tabela2[[#This Row],[SIEMA]],Siema2025,75,FALSE)</f>
        <v/>
      </c>
      <c r="BA718" s="108" t="str">
        <f>VLOOKUP(Tabela2[[#This Row],[SIEMA]],Siema2025,77,FALSE)</f>
        <v/>
      </c>
      <c r="BB718" s="108" t="str">
        <f>VLOOKUP(Tabela2[[#This Row],[SIEMA]],Siema2025,79,FALSE)</f>
        <v/>
      </c>
      <c r="BC718" s="108" t="str">
        <f>IF(Tabela2[[#This Row],[Outro(s) ]] = "X", "PREENCHER","NA")</f>
        <v>NA</v>
      </c>
      <c r="BD718" s="108" t="str">
        <f>VLOOKUP(Tabela2[[#This Row],[SIEMA]],Siema2025,82,FALSE)</f>
        <v/>
      </c>
      <c r="BE718" s="108" t="str">
        <f>VLOOKUP(Tabela2[[#This Row],[SIEMA]],Siema2025,81,FALSE)</f>
        <v/>
      </c>
      <c r="BF718" s="110" t="str">
        <f>VLOOKUP(Tabela2[[#This Row],[SIEMA]],Siema2025,28,FALSE)</f>
        <v/>
      </c>
      <c r="BG718" s="110"/>
      <c r="BH718" s="111" t="str">
        <f>VLOOKUP(Tabela2[[#This Row],[SIEMA]],Siema2025,29,FALSE)</f>
        <v/>
      </c>
      <c r="BI718" s="112" t="str">
        <f>VLOOKUP(Tabela2[[#This Row],[SIEMA]],Siema2025,107,FALSE)</f>
        <v>Não</v>
      </c>
      <c r="BJ718" s="107" t="s">
        <v>7113</v>
      </c>
      <c r="BK718" s="104" t="s">
        <v>2696</v>
      </c>
      <c r="BL718" s="140">
        <v>45965</v>
      </c>
      <c r="BM718" s="108">
        <f ca="1">IF(Tabela2[[#This Row],[Data de atendimento do Ibama (considerar o primeiro documento/ação)]]="",_xlfn.DAYS(TODAY(),J718),_xlfn.DAYS(Tabela2[[#This Row],[Data de atendimento do Ibama (considerar o primeiro documento/ação)]],J718))</f>
        <v>16</v>
      </c>
      <c r="BN718" s="108" t="str">
        <f>IF(Tabela2[[#This Row],[Atendido pelo Ibama ("Não" ou "Sim")]]="Não","Preencher", IF(Tabela2[[#This Row],[Atendido pelo Ibama ("Não" ou "Sim")]]="Sim","NA",""))</f>
        <v>NA</v>
      </c>
      <c r="BO718" s="114" t="s">
        <v>7138</v>
      </c>
      <c r="BP718" s="108" t="str">
        <f>IF(Tabela2[[#This Row],[Forma de atendimento (primeiro documento/ação)]]= "Outros (especificar)", "PREENCHER","NA")</f>
        <v>NA</v>
      </c>
      <c r="BQ718" s="106"/>
      <c r="BR718" s="108" t="str">
        <f>IF(Tabela2[[#This Row],[Equipe do Ibama foi a campo? Houve sobrevoo do Poseidon?]] = "Sim", "PREENCHER","NA")</f>
        <v>NA</v>
      </c>
      <c r="BS718" s="108" t="str">
        <f>IF(Tabela2[[#This Row],[Se sim, foi emitida Ordem de Emergência? (informações vinculada à coluna CK)]] = "Sim", "PREENCHER","NA")</f>
        <v>NA</v>
      </c>
      <c r="BT718" s="108" t="str">
        <f>IF(Tabela2[[#This Row],[Foi elaborado Relatório de Vistoria pelo Ibama? (informações vinculada à coluna CK)]] = "Sim", "PREENCHER","NA")</f>
        <v>NA</v>
      </c>
      <c r="BU718" s="108" t="str">
        <f>IF(Tabela2[[#This Row],[Houve envio de Informações Pós-acidente (preencher "não se aplica" quando de competência estadual/municipal)]] = "Sim", "PREENCHER","NA")</f>
        <v>NA</v>
      </c>
      <c r="BV718" s="108" t="str">
        <f>IF(Tabela2[[#This Row],[Houve avaliação das informações pós-acidente solicitadas/enviadas?]] = "Sim", "PREENCHER","NA")</f>
        <v>NA</v>
      </c>
      <c r="BW718" s="108" t="s">
        <v>2696</v>
      </c>
      <c r="BX718" s="106" t="s">
        <v>7116</v>
      </c>
      <c r="BY718" s="140">
        <v>46148</v>
      </c>
      <c r="BZ718" s="104">
        <f>IF(Tabela2[[#This Row],[Data do documento de encerramento]]="NA","NA",IF(Tabela2[[#This Row],[Data do documento de encerramento]]="","Pendente de conclusão/ encerramento",_xlfn.DAYS(Tabela2[[#This Row],[Data do documento de encerramento]],J718)))</f>
        <v>199</v>
      </c>
      <c r="CA718" s="107"/>
      <c r="CB718" s="107"/>
      <c r="CC718" s="107"/>
      <c r="CD718" s="107"/>
      <c r="CE718" s="107"/>
      <c r="CF718" s="107"/>
    </row>
    <row r="719" spans="1:84" ht="45.75" hidden="1">
      <c r="A719" s="169">
        <v>2025102154003</v>
      </c>
      <c r="B719" s="170" t="s">
        <v>10290</v>
      </c>
      <c r="C719" s="108" t="str">
        <f>VLOOKUP(Tabela2[[#This Row],[SIEMA]],Siema2025,4,FALSE)</f>
        <v xml:space="preserve"> GO</v>
      </c>
      <c r="D719" s="106" t="str">
        <f>VLOOKUP(Tabela2[[#This Row],[SIEMA]],Siema2025,3,FALSE)</f>
        <v xml:space="preserve">Uruaçu </v>
      </c>
      <c r="E719" s="106" t="s">
        <v>7392</v>
      </c>
      <c r="F719" s="106" t="s">
        <v>10291</v>
      </c>
      <c r="G719" s="106" t="s">
        <v>10292</v>
      </c>
      <c r="H719" s="106" t="s">
        <v>10293</v>
      </c>
      <c r="I719" s="104" t="s">
        <v>7114</v>
      </c>
      <c r="J719" s="105">
        <f>VLOOKUP(Tabela2[[#This Row],[SIEMA]],Siema2025,2,FALSE)</f>
        <v>45949</v>
      </c>
      <c r="K719" s="105" t="str">
        <f>VLOOKUP(Tabela2[[#This Row],[SIEMA]],Siema2025,16,FALSE)</f>
        <v>Domingo</v>
      </c>
      <c r="L719" s="106" t="str">
        <f>IF(Tabela2[[#This Row],[Data]]="","Sem Informação",VLOOKUP(MONTH(Tabela2[[#This Row],[Data]]),'[1]Validação de dados'!$I$1:$J$13,2,0))</f>
        <v>Outubro</v>
      </c>
      <c r="M719" s="104">
        <f>YEAR(Tabela2[[#This Row],[Data]])</f>
        <v>2025</v>
      </c>
      <c r="N719" s="105" t="str">
        <f>VLOOKUP(Tabela2[[#This Row],[SIEMA]],Siema2025,17,FALSE)</f>
        <v>Noturno</v>
      </c>
      <c r="O719" s="105" t="str">
        <f>VLOOKUP(Tabela2[[#This Row],[SIEMA]],Siema2025,5,FALSE)</f>
        <v>Rodovia</v>
      </c>
      <c r="P719" s="104" t="str">
        <f>VLOOKUP(Tabela2[[#This Row],[SIEMA]],Siema2025,21,FALSE)</f>
        <v>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v>
      </c>
      <c r="Q719" s="104" t="s">
        <v>7094</v>
      </c>
      <c r="R719" s="104" t="str">
        <f>VLOOKUP(Tabela2[[#This Row],[SIEMA]],Siema2025,10,FALSE)</f>
        <v>Óleo vegetal</v>
      </c>
      <c r="S719" s="107" t="s">
        <v>10258</v>
      </c>
      <c r="T719" s="104" t="str">
        <f>VLOOKUP(Tabela2[[#This Row],[SIEMA]],Siema2025,11,FALSE)</f>
        <v>39340</v>
      </c>
      <c r="U719" s="104" t="str">
        <f>VLOOKUP(Tabela2[[#This Row],[SIEMA]],Siema2025,12,FALSE)</f>
        <v>L</v>
      </c>
      <c r="V719" s="104" t="s">
        <v>7483</v>
      </c>
      <c r="W719" s="104"/>
      <c r="X719" s="113"/>
      <c r="Y719" s="109" t="str">
        <f>IF(W719="","", IF(W719="NC","", IF(W719="NE","", IF(W719="NA","",IFERROR(VLOOKUP(W719,Produtos!$A$1:$C$2319,2,FALSE),"Não Cadastrado")))))</f>
        <v/>
      </c>
      <c r="Z719" s="104"/>
      <c r="AA719" s="104"/>
      <c r="AB719" s="104" t="str">
        <f>IF(W719="","",IF(ISNUMBER(W719)=FALSE,"Não se aplica",IFERROR(VLOOKUP(W719,Produtos!$A$1:$C$2319,3,FALSE),"Não Cadastrado")))</f>
        <v/>
      </c>
      <c r="AC719" s="104"/>
      <c r="AD719" s="108" t="str">
        <f>IF(Tabela2[[#This Row],[Origem do acidente]] = "Plataforma", "PREENCHER","NA")</f>
        <v>NA</v>
      </c>
      <c r="AE719" s="107" t="str">
        <f>IF(AC719="","", IF(AC719="NC","", IF(AC719="NE","", IF(AC719="NA","",IFERROR(VLOOKUP(AC719,Produtos!$A$1:$C$2319,2,FALSE),"Não Cadastrado")))))</f>
        <v/>
      </c>
      <c r="AF719" s="104"/>
      <c r="AG719" s="104"/>
      <c r="AH719" s="104" t="str">
        <f>IF(AC719="","",IF(ISNUMBER(AC719)=FALSE,"Não se aplica",IFERROR(VLOOKUP(AC719,Produtos!$A$1:$C$2319,3,FALSE),"Não Cadastrado")))</f>
        <v/>
      </c>
      <c r="AI719" s="104"/>
      <c r="AJ719" s="104" t="str">
        <f>VLOOKUP(Tabela2[[#This Row],[SIEMA]],Siema2025,26,FALSE)</f>
        <v>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v>
      </c>
      <c r="AK719" s="107" t="s">
        <v>7190</v>
      </c>
      <c r="AL719" s="107" t="s">
        <v>7363</v>
      </c>
      <c r="AM719" s="107" t="s">
        <v>7182</v>
      </c>
      <c r="AN719" s="108" t="str">
        <f>VLOOKUP(Tabela2[[#This Row],[SIEMA]],Siema2025,51,FALSE)</f>
        <v>X</v>
      </c>
      <c r="AO719" s="108" t="str">
        <f>VLOOKUP(Tabela2[[#This Row],[SIEMA]],Siema2025,53,FALSE)</f>
        <v/>
      </c>
      <c r="AP719" s="108" t="str">
        <f>VLOOKUP(Tabela2[[#This Row],[SIEMA]],Siema2025,55,FALSE)</f>
        <v/>
      </c>
      <c r="AQ719" s="108" t="str">
        <f>VLOOKUP(Tabela2[[#This Row],[SIEMA]],Siema2025,57,FALSE)</f>
        <v>X</v>
      </c>
      <c r="AR719" s="108" t="str">
        <f>VLOOKUP(Tabela2[[#This Row],[SIEMA]],Siema2025,59,FALSE)</f>
        <v/>
      </c>
      <c r="AS719" s="108" t="str">
        <f>VLOOKUP(Tabela2[[#This Row],[SIEMA]],Siema2025,61,FALSE)</f>
        <v/>
      </c>
      <c r="AT719" s="108" t="str">
        <f>VLOOKUP(Tabela2[[#This Row],[SIEMA]],Siema2025,63,FALSE)</f>
        <v/>
      </c>
      <c r="AU719" s="108" t="str">
        <f>VLOOKUP(Tabela2[[#This Row],[SIEMA]],Siema2025,65,FALSE)</f>
        <v>X</v>
      </c>
      <c r="AV719" s="108" t="str">
        <f>VLOOKUP(Tabela2[[#This Row],[SIEMA]],Siema2025,67,FALSE)</f>
        <v/>
      </c>
      <c r="AW719" s="108" t="str">
        <f>VLOOKUP(Tabela2[[#This Row],[SIEMA]],Siema2025,69,FALSE)</f>
        <v/>
      </c>
      <c r="AX719" s="108" t="str">
        <f>VLOOKUP(Tabela2[[#This Row],[SIEMA]],Siema2025,71,FALSE)</f>
        <v>X</v>
      </c>
      <c r="AY719" s="108" t="str">
        <f>VLOOKUP(Tabela2[[#This Row],[SIEMA]],Siema2025,73,FALSE)</f>
        <v/>
      </c>
      <c r="AZ719" s="108" t="str">
        <f>VLOOKUP(Tabela2[[#This Row],[SIEMA]],Siema2025,75,FALSE)</f>
        <v/>
      </c>
      <c r="BA719" s="108" t="str">
        <f>VLOOKUP(Tabela2[[#This Row],[SIEMA]],Siema2025,77,FALSE)</f>
        <v/>
      </c>
      <c r="BB719" s="108" t="str">
        <f>VLOOKUP(Tabela2[[#This Row],[SIEMA]],Siema2025,79,FALSE)</f>
        <v/>
      </c>
      <c r="BC719" s="108" t="str">
        <f>IF(Tabela2[[#This Row],[Outro(s) ]] = "X", "PREENCHER","NA")</f>
        <v>NA</v>
      </c>
      <c r="BD719" s="108" t="str">
        <f>VLOOKUP(Tabela2[[#This Row],[SIEMA]],Siema2025,82,FALSE)</f>
        <v/>
      </c>
      <c r="BE719" s="108" t="str">
        <f>VLOOKUP(Tabela2[[#This Row],[SIEMA]],Siema2025,81,FALSE)</f>
        <v/>
      </c>
      <c r="BF719" s="110" t="str">
        <f>VLOOKUP(Tabela2[[#This Row],[SIEMA]],Siema2025,28,FALSE)</f>
        <v>Real Prime Distribuidora LTDA</v>
      </c>
      <c r="BG719" s="110"/>
      <c r="BH719" s="111" t="str">
        <f>VLOOKUP(Tabela2[[#This Row],[SIEMA]],Siema2025,29,FALSE)</f>
        <v>49292784000168</v>
      </c>
      <c r="BI719" s="112" t="str">
        <f>VLOOKUP(Tabela2[[#This Row],[SIEMA]],Siema2025,107,FALSE)</f>
        <v>Não</v>
      </c>
      <c r="BJ719" s="107" t="s">
        <v>7099</v>
      </c>
      <c r="BK719" s="104" t="s">
        <v>2696</v>
      </c>
      <c r="BL719" s="140">
        <v>45960</v>
      </c>
      <c r="BM719" s="108">
        <f ca="1">IF(Tabela2[[#This Row],[Data de atendimento do Ibama (considerar o primeiro documento/ação)]]="",_xlfn.DAYS(TODAY(),J719),_xlfn.DAYS(Tabela2[[#This Row],[Data de atendimento do Ibama (considerar o primeiro documento/ação)]],J719))</f>
        <v>11</v>
      </c>
      <c r="BN719" s="108" t="str">
        <f>IF(Tabela2[[#This Row],[Atendido pelo Ibama ("Não" ou "Sim")]]="Não","Preencher", IF(Tabela2[[#This Row],[Atendido pelo Ibama ("Não" ou "Sim")]]="Sim","NA",""))</f>
        <v>NA</v>
      </c>
      <c r="BO719" s="114" t="s">
        <v>7124</v>
      </c>
      <c r="BP719" s="108" t="s">
        <v>10260</v>
      </c>
      <c r="BQ719" s="106" t="s">
        <v>7062</v>
      </c>
      <c r="BR719" s="108" t="s">
        <v>2696</v>
      </c>
      <c r="BS719" s="108" t="s">
        <v>123</v>
      </c>
      <c r="BT719" s="108" t="s">
        <v>7101</v>
      </c>
      <c r="BU719" s="108" t="s">
        <v>123</v>
      </c>
      <c r="BV719" s="108" t="str">
        <f>IF(Tabela2[[#This Row],[Houve avaliação das informações pós-acidente solicitadas/enviadas?]] = "Sim", "PREENCHER","NA")</f>
        <v>NA</v>
      </c>
      <c r="BW719" s="108" t="str">
        <f>IF(Tabela2[[#This Row],[O Ibama aguarda resposta da empresa/OEMA, etc?]] = "Sim", "PREENCHER","NA")</f>
        <v>NA</v>
      </c>
      <c r="BX719" s="106"/>
      <c r="BY719" s="106"/>
      <c r="BZ719" s="104" t="str">
        <f>IF(Tabela2[[#This Row],[Data do documento de encerramento]]="NA","NA",IF(Tabela2[[#This Row],[Data do documento de encerramento]]="","Pendente de conclusão/ encerramento",_xlfn.DAYS(Tabela2[[#This Row],[Data do documento de encerramento]],J719)))</f>
        <v>Pendente de conclusão/ encerramento</v>
      </c>
      <c r="CA719" s="107" t="s">
        <v>10261</v>
      </c>
      <c r="CB719" s="107"/>
      <c r="CC719" s="107"/>
      <c r="CD719" s="107"/>
      <c r="CE719" s="107"/>
      <c r="CF719" s="107"/>
    </row>
    <row r="720" spans="1:84" ht="106.5" hidden="1">
      <c r="A720" s="169">
        <v>2025102854020</v>
      </c>
      <c r="B720" s="170" t="s">
        <v>10294</v>
      </c>
      <c r="C720" s="108" t="str">
        <f>VLOOKUP(Tabela2[[#This Row],[SIEMA]],Siema2025,4,FALSE)</f>
        <v xml:space="preserve"> MG</v>
      </c>
      <c r="D720" s="106" t="str">
        <f>VLOOKUP(Tabela2[[#This Row],[SIEMA]],Siema2025,3,FALSE)</f>
        <v xml:space="preserve">Ibiá </v>
      </c>
      <c r="E720" s="106" t="str">
        <f>VLOOKUP(Tabela2[[#This Row],[SIEMA]],Siema2025,20,FALSE)</f>
        <v>EPK e ECH (Estevão Lobo %u2013 Coronel Adolpho) km 814</v>
      </c>
      <c r="F720" s="106" t="s">
        <v>10295</v>
      </c>
      <c r="G720" s="106" t="s">
        <v>10296</v>
      </c>
      <c r="H720" s="106" t="s">
        <v>10297</v>
      </c>
      <c r="I720" s="104" t="s">
        <v>7114</v>
      </c>
      <c r="J720" s="105">
        <f>VLOOKUP(Tabela2[[#This Row],[SIEMA]],Siema2025,2,FALSE)</f>
        <v>45949</v>
      </c>
      <c r="K720" s="105" t="str">
        <f>VLOOKUP(Tabela2[[#This Row],[SIEMA]],Siema2025,16,FALSE)</f>
        <v>Domingo</v>
      </c>
      <c r="L720" s="106" t="str">
        <f>IF(Tabela2[[#This Row],[Data]]="","Sem Informação",VLOOKUP(MONTH(Tabela2[[#This Row],[Data]]),'[1]Validação de dados'!$I$1:$J$13,2,0))</f>
        <v>Outubro</v>
      </c>
      <c r="M720" s="104">
        <f>YEAR(Tabela2[[#This Row],[Data]])</f>
        <v>2025</v>
      </c>
      <c r="N720" s="105" t="str">
        <f>VLOOKUP(Tabela2[[#This Row],[SIEMA]],Siema2025,17,FALSE)</f>
        <v>Matutino</v>
      </c>
      <c r="O720" s="105" t="str">
        <f>VLOOKUP(Tabela2[[#This Row],[SIEMA]],Siema2025,5,FALSE)</f>
        <v>Ferrovia</v>
      </c>
      <c r="P720" s="104" t="str">
        <f>VLOOKUP(Tabela2[[#This Row],[SIEMA]],Siema2025,21,FALSE)</f>
        <v/>
      </c>
      <c r="Q720" s="104">
        <v>1202</v>
      </c>
      <c r="R720" s="104" t="s">
        <v>7127</v>
      </c>
      <c r="S720" s="107" t="s">
        <v>3060</v>
      </c>
      <c r="T720" s="104">
        <v>100</v>
      </c>
      <c r="U720" s="104" t="s">
        <v>648</v>
      </c>
      <c r="V720" s="104">
        <f>IF(Q720="","",IF(ISNUMBER(Q720)=FALSE,"Não se aplica",IFERROR(VLOOKUP(Q720,Produtos!$A$1:$C$2319,3,FALSE),"Não Cadastrado")))</f>
        <v>3</v>
      </c>
      <c r="W720" s="104" t="str">
        <f>VLOOKUP(Tabela2[[#This Row],[SIEMA]],Siema2025,10,FALSE)</f>
        <v/>
      </c>
      <c r="X720" s="113"/>
      <c r="Y720" s="109" t="str">
        <f>IF(W720="","", IF(W720="NC","", IF(W720="NE","", IF(W720="NA","",IFERROR(VLOOKUP(W720,Produtos!$A$1:$C$2319,2,FALSE),"Não Cadastrado")))))</f>
        <v/>
      </c>
      <c r="Z720" s="104" t="str">
        <f>VLOOKUP(Tabela2[[#This Row],[SIEMA]],Siema2025,11,FALSE)</f>
        <v xml:space="preserve"> </v>
      </c>
      <c r="AA720" s="104" t="str">
        <f>VLOOKUP(Tabela2[[#This Row],[SIEMA]],Siema2025,12,FALSE)</f>
        <v xml:space="preserve"> </v>
      </c>
      <c r="AB720" s="104" t="str">
        <f>IF(W720="","",IF(ISNUMBER(W720)=FALSE,"Não se aplica",IFERROR(VLOOKUP(W720,Produtos!$A$1:$C$2319,3,FALSE),"Não Cadastrado")))</f>
        <v/>
      </c>
      <c r="AC720" s="104"/>
      <c r="AD720" s="108"/>
      <c r="AE720" s="107" t="str">
        <f>IF(AC720="","", IF(AC720="NC","", IF(AC720="NE","", IF(AC720="NA","",IFERROR(VLOOKUP(AC720,Produtos!$A$1:$C$2319,2,FALSE),"Não Cadastrado")))))</f>
        <v/>
      </c>
      <c r="AF720" s="104"/>
      <c r="AG720" s="104"/>
      <c r="AH720" s="104" t="str">
        <f>IF(AC720="","",IF(ISNUMBER(AC720)=FALSE,"Não se aplica",IFERROR(VLOOKUP(AC720,Produtos!$A$1:$C$2319,3,FALSE),"Não Cadastrado")))</f>
        <v/>
      </c>
      <c r="AI720" s="104"/>
      <c r="AJ720" s="104" t="str">
        <f>VLOOKUP(Tabela2[[#This Row],[SIEMA]],Siema2025,26,FALSE)</f>
        <v>abalroou uma carreta que atravessou a PN durante a circulação do trem</v>
      </c>
      <c r="AK720" s="107" t="s">
        <v>7388</v>
      </c>
      <c r="AL720" s="107"/>
      <c r="AM720" s="107"/>
      <c r="AN720" s="108" t="str">
        <f>VLOOKUP(Tabela2[[#This Row],[SIEMA]],Siema2025,51,FALSE)</f>
        <v/>
      </c>
      <c r="AO720" s="108" t="str">
        <f>VLOOKUP(Tabela2[[#This Row],[SIEMA]],Siema2025,53,FALSE)</f>
        <v/>
      </c>
      <c r="AP720" s="108" t="str">
        <f>VLOOKUP(Tabela2[[#This Row],[SIEMA]],Siema2025,55,FALSE)</f>
        <v/>
      </c>
      <c r="AQ720" s="108" t="str">
        <f>VLOOKUP(Tabela2[[#This Row],[SIEMA]],Siema2025,57,FALSE)</f>
        <v/>
      </c>
      <c r="AR720" s="108" t="str">
        <f>VLOOKUP(Tabela2[[#This Row],[SIEMA]],Siema2025,59,FALSE)</f>
        <v/>
      </c>
      <c r="AS720" s="108" t="str">
        <f>VLOOKUP(Tabela2[[#This Row],[SIEMA]],Siema2025,61,FALSE)</f>
        <v/>
      </c>
      <c r="AT720" s="108" t="str">
        <f>VLOOKUP(Tabela2[[#This Row],[SIEMA]],Siema2025,63,FALSE)</f>
        <v/>
      </c>
      <c r="AU720" s="108" t="str">
        <f>VLOOKUP(Tabela2[[#This Row],[SIEMA]],Siema2025,65,FALSE)</f>
        <v>X</v>
      </c>
      <c r="AV720" s="108" t="str">
        <f>VLOOKUP(Tabela2[[#This Row],[SIEMA]],Siema2025,67,FALSE)</f>
        <v/>
      </c>
      <c r="AW720" s="108" t="str">
        <f>VLOOKUP(Tabela2[[#This Row],[SIEMA]],Siema2025,69,FALSE)</f>
        <v/>
      </c>
      <c r="AX720" s="108" t="str">
        <f>VLOOKUP(Tabela2[[#This Row],[SIEMA]],Siema2025,71,FALSE)</f>
        <v/>
      </c>
      <c r="AY720" s="108" t="str">
        <f>VLOOKUP(Tabela2[[#This Row],[SIEMA]],Siema2025,73,FALSE)</f>
        <v/>
      </c>
      <c r="AZ720" s="108" t="str">
        <f>VLOOKUP(Tabela2[[#This Row],[SIEMA]],Siema2025,75,FALSE)</f>
        <v/>
      </c>
      <c r="BA720" s="108" t="str">
        <f>VLOOKUP(Tabela2[[#This Row],[SIEMA]],Siema2025,77,FALSE)</f>
        <v/>
      </c>
      <c r="BB720" s="108" t="str">
        <f>VLOOKUP(Tabela2[[#This Row],[SIEMA]],Siema2025,79,FALSE)</f>
        <v/>
      </c>
      <c r="BC720" s="108" t="str">
        <f>IF(Tabela2[[#This Row],[Outro(s) ]] = "X", "PREENCHER","NA")</f>
        <v>NA</v>
      </c>
      <c r="BD720" s="108" t="str">
        <f>VLOOKUP(Tabela2[[#This Row],[SIEMA]],Siema2025,82,FALSE)</f>
        <v/>
      </c>
      <c r="BE720" s="108" t="str">
        <f>VLOOKUP(Tabela2[[#This Row],[SIEMA]],Siema2025,81,FALSE)</f>
        <v/>
      </c>
      <c r="BF720" s="110" t="s">
        <v>7176</v>
      </c>
      <c r="BG720" s="110" t="s">
        <v>7177</v>
      </c>
      <c r="BH720" s="111" t="str">
        <f>VLOOKUP(Tabela2[[#This Row],[SIEMA]],Siema2025,29,FALSE)</f>
        <v/>
      </c>
      <c r="BI720" s="112" t="str">
        <f>VLOOKUP(Tabela2[[#This Row],[SIEMA]],Siema2025,107,FALSE)</f>
        <v>Não</v>
      </c>
      <c r="BJ720" s="107" t="s">
        <v>7099</v>
      </c>
      <c r="BK720" s="104" t="s">
        <v>2696</v>
      </c>
      <c r="BL720" s="140">
        <v>45960</v>
      </c>
      <c r="BM720" s="108">
        <f ca="1">IF(Tabela2[[#This Row],[Data de atendimento do Ibama (considerar o primeiro documento/ação)]]="",_xlfn.DAYS(TODAY(),J720),_xlfn.DAYS(Tabela2[[#This Row],[Data de atendimento do Ibama (considerar o primeiro documento/ação)]],J720))</f>
        <v>11</v>
      </c>
      <c r="BN720" s="108" t="str">
        <f>IF(Tabela2[[#This Row],[Atendido pelo Ibama ("Não" ou "Sim")]]="Não","Preencher", IF(Tabela2[[#This Row],[Atendido pelo Ibama ("Não" ou "Sim")]]="Sim","NA",""))</f>
        <v>NA</v>
      </c>
      <c r="BO720" s="114" t="s">
        <v>7100</v>
      </c>
      <c r="BP720" s="108" t="str">
        <f>IF(Tabela2[[#This Row],[Forma de atendimento (primeiro documento/ação)]]= "Outros (especificar)", "PREENCHER","NA")</f>
        <v>NA</v>
      </c>
      <c r="BQ720" s="106" t="s">
        <v>123</v>
      </c>
      <c r="BR720" s="108" t="str">
        <f>IF(Tabela2[[#This Row],[Equipe do Ibama foi a campo? Houve sobrevoo do Poseidon?]] = "Sim", "PREENCHER","NA")</f>
        <v>NA</v>
      </c>
      <c r="BS720" s="108" t="str">
        <f>IF(Tabela2[[#This Row],[Se sim, foi emitida Ordem de Emergência? (informações vinculada à coluna CK)]] = "Sim", "PREENCHER","NA")</f>
        <v>NA</v>
      </c>
      <c r="BT720" s="108" t="s">
        <v>7101</v>
      </c>
      <c r="BU720" s="108" t="s">
        <v>2696</v>
      </c>
      <c r="BV720" s="108" t="s">
        <v>123</v>
      </c>
      <c r="BW720" s="108" t="s">
        <v>123</v>
      </c>
      <c r="BX720" s="106" t="s">
        <v>7127</v>
      </c>
      <c r="BY720" s="106"/>
      <c r="BZ720" s="104" t="str">
        <f>IF(Tabela2[[#This Row],[Data do documento de encerramento]]="NA","NA",IF(Tabela2[[#This Row],[Data do documento de encerramento]]="","Pendente de conclusão/ encerramento",_xlfn.DAYS(Tabela2[[#This Row],[Data do documento de encerramento]],J720)))</f>
        <v>Pendente de conclusão/ encerramento</v>
      </c>
      <c r="CA720" s="107" t="s">
        <v>10298</v>
      </c>
      <c r="CB720" s="107"/>
      <c r="CC720" s="107"/>
      <c r="CD720" s="107"/>
      <c r="CE720" s="107"/>
      <c r="CF720" s="107"/>
    </row>
    <row r="721" spans="1:84" ht="60.75" hidden="1">
      <c r="A721" s="169">
        <v>2025102346843</v>
      </c>
      <c r="B721" s="170" t="s">
        <v>10299</v>
      </c>
      <c r="C721" s="108" t="str">
        <f>VLOOKUP(Tabela2[[#This Row],[SIEMA]],Siema2025,4,FALSE)</f>
        <v xml:space="preserve"> SE</v>
      </c>
      <c r="D721" s="106" t="str">
        <f>VLOOKUP(Tabela2[[#This Row],[SIEMA]],Siema2025,3,FALSE)</f>
        <v xml:space="preserve">Carmópolis </v>
      </c>
      <c r="E721" s="106" t="str">
        <f>VLOOKUP(Tabela2[[#This Row],[SIEMA]],Siema2025,20,FALSE)</f>
        <v>Satélite de Injeção SAT.CP-0003, Carmópolis-SE.</v>
      </c>
      <c r="F721" s="106"/>
      <c r="G721" s="106" t="s">
        <v>10300</v>
      </c>
      <c r="H721" s="106" t="s">
        <v>10301</v>
      </c>
      <c r="I721" s="104" t="s">
        <v>7223</v>
      </c>
      <c r="J721" s="105">
        <f>VLOOKUP(Tabela2[[#This Row],[SIEMA]],Siema2025,2,FALSE)</f>
        <v>45950</v>
      </c>
      <c r="K721" s="105" t="str">
        <f>VLOOKUP(Tabela2[[#This Row],[SIEMA]],Siema2025,16,FALSE)</f>
        <v>Segunda</v>
      </c>
      <c r="L721" s="106" t="str">
        <f>IF(Tabela2[[#This Row],[Data]]="","Sem Informação",VLOOKUP(MONTH(Tabela2[[#This Row],[Data]]),'[1]Validação de dados'!$I$1:$J$13,2,0))</f>
        <v>Outubro</v>
      </c>
      <c r="M721" s="104">
        <f>YEAR(Tabela2[[#This Row],[Data]])</f>
        <v>2025</v>
      </c>
      <c r="N721" s="105" t="str">
        <f>VLOOKUP(Tabela2[[#This Row],[SIEMA]],Siema2025,17,FALSE)</f>
        <v>Noturno</v>
      </c>
      <c r="O721" s="105" t="s">
        <v>145</v>
      </c>
      <c r="P721" s="104" t="str">
        <f>VLOOKUP(Tabela2[[#This Row],[SIEMA]],Siema2025,21,FALSE)</f>
        <v>Poço terrestre. Campo Carmópolis.
Descarga significante de água de injeção
Perda de contenção primária significante de água de injeção</v>
      </c>
      <c r="Q721" s="104" t="s">
        <v>7094</v>
      </c>
      <c r="R721" s="104" t="str">
        <f>VLOOKUP(Tabela2[[#This Row],[SIEMA]],Siema2025,10,FALSE)</f>
        <v>Água de injeção</v>
      </c>
      <c r="S721" s="107" t="str">
        <f>IF(Q721="","", IF(Q721="NC","", IF(Q721="NE","", IF(Q721="NA","",IFERROR(VLOOKUP(Q721,[1]Produtos!$A$1:$C$2319,2,FALSE),"Não Cadastrado")))))</f>
        <v/>
      </c>
      <c r="T721" s="104" t="str">
        <f>VLOOKUP(Tabela2[[#This Row],[SIEMA]],Siema2025,11,FALSE)</f>
        <v>4.5</v>
      </c>
      <c r="U721" s="104" t="str">
        <f>VLOOKUP(Tabela2[[#This Row],[SIEMA]],Siema2025,12,FALSE)</f>
        <v>M3</v>
      </c>
      <c r="V721" s="104" t="str">
        <f>IF(Q721="","",IF(ISNUMBER(Q721)=FALSE,"Não se aplica",IFERROR(VLOOKUP(Q721,Produtos!$A$1:$C$2319,3,FALSE),"Não Cadastrado")))</f>
        <v>Não se aplica</v>
      </c>
      <c r="W721" s="104"/>
      <c r="X721" s="113" t="str">
        <f>IF(Tabela2[[#This Row],[Origem do acidente]] = "Plataforma", "PREENCHER","NA")</f>
        <v>NA</v>
      </c>
      <c r="Y721" s="109" t="str">
        <f>IF(W721="","", IF(W721="NC","", IF(W721="NE","", IF(W721="NA","",IFERROR(VLOOKUP(W721,Produtos!$A$1:$C$2319,2,FALSE),"Não Cadastrado")))))</f>
        <v/>
      </c>
      <c r="Z721" s="104"/>
      <c r="AA721" s="104" t="str">
        <f>VLOOKUP(Tabela2[[#This Row],[SIEMA]],Siema2025,12,FALSE)</f>
        <v>M3</v>
      </c>
      <c r="AB721" s="104" t="str">
        <f>IF(W721="","",IF(ISNUMBER(W721)=FALSE,"Não se aplica",IFERROR(VLOOKUP(W721,Produtos!$A$1:$C$2319,3,FALSE),"Não Cadastrado")))</f>
        <v/>
      </c>
      <c r="AC721" s="104"/>
      <c r="AD721" s="108" t="str">
        <f>IF(Tabela2[[#This Row],[Origem do acidente]] = "Plataforma", "PREENCHER","NA")</f>
        <v>NA</v>
      </c>
      <c r="AE721" s="107" t="str">
        <f>IF(AC721="","", IF(AC721="NC","", IF(AC721="NE","", IF(AC721="NA","",IFERROR(VLOOKUP(AC721,Produtos!$A$1:$C$2319,2,FALSE),"Não Cadastrado")))))</f>
        <v/>
      </c>
      <c r="AF721" s="104"/>
      <c r="AG721" s="104"/>
      <c r="AH721" s="104" t="str">
        <f>IF(AC721="","",IF(ISNUMBER(AC721)=FALSE,"Não se aplica",IFERROR(VLOOKUP(AC721,Produtos!$A$1:$C$2319,3,FALSE),"Não Cadastrado")))</f>
        <v/>
      </c>
      <c r="AI721" s="104"/>
      <c r="AJ721" s="104" t="str">
        <f>VLOOKUP(Tabela2[[#This Row],[SIEMA]],Siema2025,26,FALSE)</f>
        <v>Falha em conexão.</v>
      </c>
      <c r="AK721" s="107" t="s">
        <v>7112</v>
      </c>
      <c r="AL721" s="107"/>
      <c r="AM721" s="107"/>
      <c r="AN721" s="108" t="str">
        <f>VLOOKUP(Tabela2[[#This Row],[SIEMA]],Siema2025,51,FALSE)</f>
        <v/>
      </c>
      <c r="AO721" s="108" t="str">
        <f>VLOOKUP(Tabela2[[#This Row],[SIEMA]],Siema2025,53,FALSE)</f>
        <v/>
      </c>
      <c r="AP721" s="108" t="str">
        <f>VLOOKUP(Tabela2[[#This Row],[SIEMA]],Siema2025,55,FALSE)</f>
        <v/>
      </c>
      <c r="AQ721" s="108" t="str">
        <f>VLOOKUP(Tabela2[[#This Row],[SIEMA]],Siema2025,57,FALSE)</f>
        <v/>
      </c>
      <c r="AR721" s="108" t="str">
        <f>VLOOKUP(Tabela2[[#This Row],[SIEMA]],Siema2025,59,FALSE)</f>
        <v/>
      </c>
      <c r="AS721" s="108" t="str">
        <f>VLOOKUP(Tabela2[[#This Row],[SIEMA]],Siema2025,61,FALSE)</f>
        <v/>
      </c>
      <c r="AT721" s="108" t="str">
        <f>VLOOKUP(Tabela2[[#This Row],[SIEMA]],Siema2025,63,FALSE)</f>
        <v/>
      </c>
      <c r="AU721" s="108" t="str">
        <f>VLOOKUP(Tabela2[[#This Row],[SIEMA]],Siema2025,65,FALSE)</f>
        <v/>
      </c>
      <c r="AV721" s="108" t="str">
        <f>VLOOKUP(Tabela2[[#This Row],[SIEMA]],Siema2025,67,FALSE)</f>
        <v/>
      </c>
      <c r="AW721" s="108" t="str">
        <f>VLOOKUP(Tabela2[[#This Row],[SIEMA]],Siema2025,69,FALSE)</f>
        <v/>
      </c>
      <c r="AX721" s="108" t="str">
        <f>VLOOKUP(Tabela2[[#This Row],[SIEMA]],Siema2025,71,FALSE)</f>
        <v/>
      </c>
      <c r="AY721" s="108" t="str">
        <f>VLOOKUP(Tabela2[[#This Row],[SIEMA]],Siema2025,73,FALSE)</f>
        <v/>
      </c>
      <c r="AZ721" s="108" t="str">
        <f>VLOOKUP(Tabela2[[#This Row],[SIEMA]],Siema2025,75,FALSE)</f>
        <v/>
      </c>
      <c r="BA721" s="108" t="str">
        <f>VLOOKUP(Tabela2[[#This Row],[SIEMA]],Siema2025,77,FALSE)</f>
        <v/>
      </c>
      <c r="BB721" s="108" t="str">
        <f>VLOOKUP(Tabela2[[#This Row],[SIEMA]],Siema2025,79,FALSE)</f>
        <v/>
      </c>
      <c r="BC721" s="108" t="str">
        <f>IF(Tabela2[[#This Row],[Outro(s) ]] = "X", "PREENCHER","NA")</f>
        <v>NA</v>
      </c>
      <c r="BD721" s="108" t="str">
        <f>VLOOKUP(Tabela2[[#This Row],[SIEMA]],Siema2025,82,FALSE)</f>
        <v>X</v>
      </c>
      <c r="BE721" s="108" t="str">
        <f>VLOOKUP(Tabela2[[#This Row],[SIEMA]],Siema2025,81,FALSE)</f>
        <v/>
      </c>
      <c r="BF721" s="110" t="str">
        <f>VLOOKUP(Tabela2[[#This Row],[SIEMA]],Siema2025,28,FALSE)</f>
        <v>CARMO ENERGY S.A.</v>
      </c>
      <c r="BG721" s="110"/>
      <c r="BH721" s="111" t="str">
        <f>VLOOKUP(Tabela2[[#This Row],[SIEMA]],Siema2025,29,FALSE)</f>
        <v>41955491000101</v>
      </c>
      <c r="BI721" s="112" t="str">
        <f>VLOOKUP(Tabela2[[#This Row],[SIEMA]],Siema2025,107,FALSE)</f>
        <v>Não</v>
      </c>
      <c r="BJ721" s="107" t="s">
        <v>7113</v>
      </c>
      <c r="BK721" s="104" t="s">
        <v>2696</v>
      </c>
      <c r="BL721" s="1">
        <v>45961</v>
      </c>
      <c r="BM721" s="108">
        <f ca="1">IF(Tabela2[[#This Row],[Data de atendimento do Ibama (considerar o primeiro documento/ação)]]="",_xlfn.DAYS(TODAY(),J721),_xlfn.DAYS(Tabela2[[#This Row],[Data de atendimento do Ibama (considerar o primeiro documento/ação)]],J721))</f>
        <v>11</v>
      </c>
      <c r="BN721" s="108" t="str">
        <f>IF(Tabela2[[#This Row],[Atendido pelo Ibama ("Não" ou "Sim")]]="Não","Preencher", IF(Tabela2[[#This Row],[Atendido pelo Ibama ("Não" ou "Sim")]]="Sim","NA",""))</f>
        <v>NA</v>
      </c>
      <c r="BO721" s="114" t="s">
        <v>7100</v>
      </c>
      <c r="BP721" s="108" t="str">
        <f>IF(Tabela2[[#This Row],[Forma de atendimento (primeiro documento/ação)]]= "Outros (especificar)", "PREENCHER","NA")</f>
        <v>NA</v>
      </c>
      <c r="BQ721" s="106" t="s">
        <v>123</v>
      </c>
      <c r="BR721" s="108" t="str">
        <f>IF(Tabela2[[#This Row],[Equipe do Ibama foi a campo? Houve sobrevoo do Poseidon?]] = "Sim", "PREENCHER","NA")</f>
        <v>NA</v>
      </c>
      <c r="BS721" s="108" t="s">
        <v>7114</v>
      </c>
      <c r="BT721" s="108" t="s">
        <v>7115</v>
      </c>
      <c r="BU721" s="108" t="s">
        <v>123</v>
      </c>
      <c r="BV721" s="108" t="s">
        <v>2696</v>
      </c>
      <c r="BW721" s="108" t="s">
        <v>123</v>
      </c>
      <c r="BX721" s="106"/>
      <c r="BY721" s="106"/>
      <c r="BZ721" s="104" t="str">
        <f>IF(Tabela2[[#This Row],[Data do documento de encerramento]]="NA","NA",IF(Tabela2[[#This Row],[Data do documento de encerramento]]="","Pendente de conclusão/ encerramento",_xlfn.DAYS(Tabela2[[#This Row],[Data do documento de encerramento]],J721)))</f>
        <v>Pendente de conclusão/ encerramento</v>
      </c>
      <c r="CA721" s="107"/>
      <c r="CB721" s="107"/>
      <c r="CC721" s="115"/>
      <c r="CD721" s="107"/>
      <c r="CE721" s="107"/>
      <c r="CF721" s="107"/>
    </row>
    <row r="722" spans="1:84" ht="30.75" hidden="1">
      <c r="A722" s="199">
        <v>202511150432</v>
      </c>
      <c r="B722" s="170" t="s">
        <v>10302</v>
      </c>
      <c r="C722" s="108" t="str">
        <f>VLOOKUP(Tabela2[[#This Row],[SIEMA]],Siema2025,4,FALSE)</f>
        <v xml:space="preserve"> SP</v>
      </c>
      <c r="D722" s="106" t="str">
        <f>VLOOKUP(Tabela2[[#This Row],[SIEMA]],Siema2025,3,FALSE)</f>
        <v xml:space="preserve">São Paulo </v>
      </c>
      <c r="E722" s="106" t="str">
        <f>VLOOKUP(Tabela2[[#This Row],[SIEMA]],Siema2025,20,FALSE)</f>
        <v>Coordenadas aproximadas</v>
      </c>
      <c r="F722" s="106" t="s">
        <v>10303</v>
      </c>
      <c r="G722" s="106" t="s">
        <v>10304</v>
      </c>
      <c r="H722" s="106" t="s">
        <v>10305</v>
      </c>
      <c r="I722" s="104" t="s">
        <v>7114</v>
      </c>
      <c r="J722" s="105">
        <f>VLOOKUP(Tabela2[[#This Row],[SIEMA]],Siema2025,2,FALSE)</f>
        <v>45951</v>
      </c>
      <c r="K722" s="105" t="str">
        <f>VLOOKUP(Tabela2[[#This Row],[SIEMA]],Siema2025,16,FALSE)</f>
        <v>Terça</v>
      </c>
      <c r="L722" s="106" t="str">
        <f>IF(Tabela2[[#This Row],[Data]]="","Sem Informação",VLOOKUP(MONTH(Tabela2[[#This Row],[Data]]),'[1]Validação de dados'!$I$1:$J$13,2,0))</f>
        <v>Outubro</v>
      </c>
      <c r="M722" s="104">
        <f>YEAR(Tabela2[[#This Row],[Data]])</f>
        <v>2025</v>
      </c>
      <c r="N722" s="105" t="str">
        <f>VLOOKUP(Tabela2[[#This Row],[SIEMA]],Siema2025,17,FALSE)</f>
        <v>Noturno</v>
      </c>
      <c r="O722" s="105" t="str">
        <f>VLOOKUP(Tabela2[[#This Row],[SIEMA]],Siema2025,5,FALSE)</f>
        <v>Ferrovia</v>
      </c>
      <c r="P722" s="104" t="str">
        <f>VLOOKUP(Tabela2[[#This Row],[SIEMA]],Siema2025,21,FALSE)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Q722" s="104" t="s">
        <v>7127</v>
      </c>
      <c r="R722" s="104" t="s">
        <v>7127</v>
      </c>
      <c r="S722" s="107" t="s">
        <v>7127</v>
      </c>
      <c r="T722" s="104" t="str">
        <f>VLOOKUP(Tabela2[[#This Row],[SIEMA]],Siema2025,11,FALSE)</f>
        <v/>
      </c>
      <c r="U722" s="104" t="str">
        <f>VLOOKUP(Tabela2[[#This Row],[SIEMA]],Siema2025,12,FALSE)</f>
        <v/>
      </c>
      <c r="V722" s="104" t="s">
        <v>7127</v>
      </c>
      <c r="W722" s="104"/>
      <c r="X722" s="113"/>
      <c r="Y722" s="109" t="str">
        <f>IF(W722="","", IF(W722="NC","", IF(W722="NE","", IF(W722="NA","",IFERROR(VLOOKUP(W722,Produtos!$A$1:$C$2319,2,FALSE),"Não Cadastrado")))))</f>
        <v/>
      </c>
      <c r="Z722" s="104" t="str">
        <f>VLOOKUP(Tabela2[[#This Row],[SIEMA]],Siema2025,11,FALSE)</f>
        <v/>
      </c>
      <c r="AA722" s="104" t="str">
        <f>VLOOKUP(Tabela2[[#This Row],[SIEMA]],Siema2025,12,FALSE)</f>
        <v/>
      </c>
      <c r="AB722" s="104" t="str">
        <f>IF(W722="","",IF(ISNUMBER(W722)=FALSE,"Não se aplica",IFERROR(VLOOKUP(W722,Produtos!$A$1:$C$2319,3,FALSE),"Não Cadastrado")))</f>
        <v/>
      </c>
      <c r="AC722" s="104"/>
      <c r="AD722" s="108"/>
      <c r="AE722" s="107" t="str">
        <f>IF(AC722="","", IF(AC722="NC","", IF(AC722="NE","", IF(AC722="NA","",IFERROR(VLOOKUP(AC722,Produtos!$A$1:$C$2319,2,FALSE),"Não Cadastrado")))))</f>
        <v/>
      </c>
      <c r="AF722" s="104"/>
      <c r="AG722" s="104"/>
      <c r="AH722" s="104" t="str">
        <f>IF(AC722="","",IF(ISNUMBER(AC722)=FALSE,"Não se aplica",IFERROR(VLOOKUP(AC722,Produtos!$A$1:$C$2319,3,FALSE),"Não Cadastrado")))</f>
        <v/>
      </c>
      <c r="AI722" s="104"/>
      <c r="AJ722" s="104" t="str">
        <f>VLOOKUP(Tabela2[[#This Row],[SIEMA]],Siema2025,26,FALSE)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AK722" s="107" t="s">
        <v>7122</v>
      </c>
      <c r="AL722" s="107"/>
      <c r="AM722" s="107"/>
      <c r="AN722" s="108" t="str">
        <f>VLOOKUP(Tabela2[[#This Row],[SIEMA]],Siema2025,51,FALSE)</f>
        <v/>
      </c>
      <c r="AO722" s="108" t="str">
        <f>VLOOKUP(Tabela2[[#This Row],[SIEMA]],Siema2025,53,FALSE)</f>
        <v/>
      </c>
      <c r="AP722" s="108" t="str">
        <f>VLOOKUP(Tabela2[[#This Row],[SIEMA]],Siema2025,55,FALSE)</f>
        <v/>
      </c>
      <c r="AQ722" s="108" t="str">
        <f>VLOOKUP(Tabela2[[#This Row],[SIEMA]],Siema2025,57,FALSE)</f>
        <v/>
      </c>
      <c r="AR722" s="108" t="str">
        <f>VLOOKUP(Tabela2[[#This Row],[SIEMA]],Siema2025,59,FALSE)</f>
        <v/>
      </c>
      <c r="AS722" s="108" t="str">
        <f>VLOOKUP(Tabela2[[#This Row],[SIEMA]],Siema2025,61,FALSE)</f>
        <v/>
      </c>
      <c r="AT722" s="108" t="str">
        <f>VLOOKUP(Tabela2[[#This Row],[SIEMA]],Siema2025,63,FALSE)</f>
        <v/>
      </c>
      <c r="AU722" s="108" t="str">
        <f>VLOOKUP(Tabela2[[#This Row],[SIEMA]],Siema2025,65,FALSE)</f>
        <v/>
      </c>
      <c r="AV722" s="108" t="str">
        <f>VLOOKUP(Tabela2[[#This Row],[SIEMA]],Siema2025,67,FALSE)</f>
        <v/>
      </c>
      <c r="AW722" s="108" t="str">
        <f>VLOOKUP(Tabela2[[#This Row],[SIEMA]],Siema2025,69,FALSE)</f>
        <v/>
      </c>
      <c r="AX722" s="108" t="str">
        <f>VLOOKUP(Tabela2[[#This Row],[SIEMA]],Siema2025,71,FALSE)</f>
        <v/>
      </c>
      <c r="AY722" s="108" t="str">
        <f>VLOOKUP(Tabela2[[#This Row],[SIEMA]],Siema2025,73,FALSE)</f>
        <v/>
      </c>
      <c r="AZ722" s="108" t="str">
        <f>VLOOKUP(Tabela2[[#This Row],[SIEMA]],Siema2025,75,FALSE)</f>
        <v/>
      </c>
      <c r="BA722" s="108" t="str">
        <f>VLOOKUP(Tabela2[[#This Row],[SIEMA]],Siema2025,77,FALSE)</f>
        <v/>
      </c>
      <c r="BB722" s="108" t="str">
        <f>VLOOKUP(Tabela2[[#This Row],[SIEMA]],Siema2025,79,FALSE)</f>
        <v/>
      </c>
      <c r="BC722" s="108" t="str">
        <f>IF(Tabela2[[#This Row],[Outro(s) ]] = "X", "PREENCHER","NA")</f>
        <v>NA</v>
      </c>
      <c r="BD722" s="108"/>
      <c r="BE722" s="108" t="s">
        <v>7132</v>
      </c>
      <c r="BF722" s="110" t="s">
        <v>3066</v>
      </c>
      <c r="BG722" s="110" t="s">
        <v>7123</v>
      </c>
      <c r="BH722" s="111" t="str">
        <f>VLOOKUP(Tabela2[[#This Row],[SIEMA]],Siema2025,29,FALSE)</f>
        <v>02502844000166</v>
      </c>
      <c r="BI722" s="112" t="str">
        <f>VLOOKUP(Tabela2[[#This Row],[SIEMA]],Siema2025,107,FALSE)</f>
        <v>Não</v>
      </c>
      <c r="BJ722" s="107" t="s">
        <v>7099</v>
      </c>
      <c r="BK722" s="104" t="s">
        <v>2696</v>
      </c>
      <c r="BL722" s="140">
        <v>45979</v>
      </c>
      <c r="BM722" s="108">
        <f ca="1">IF(Tabela2[[#This Row],[Data de atendimento do Ibama (considerar o primeiro documento/ação)]]="",_xlfn.DAYS(TODAY(),J722),_xlfn.DAYS(Tabela2[[#This Row],[Data de atendimento do Ibama (considerar o primeiro documento/ação)]],J722))</f>
        <v>28</v>
      </c>
      <c r="BN722" s="108" t="str">
        <f>IF(Tabela2[[#This Row],[Atendido pelo Ibama ("Não" ou "Sim")]]="Não","Preencher", IF(Tabela2[[#This Row],[Atendido pelo Ibama ("Não" ou "Sim")]]="Sim","NA",""))</f>
        <v>NA</v>
      </c>
      <c r="BO722" s="114" t="s">
        <v>7100</v>
      </c>
      <c r="BP722" s="108" t="str">
        <f>IF(Tabela2[[#This Row],[Forma de atendimento (primeiro documento/ação)]]= "Outros (especificar)", "PREENCHER","NA")</f>
        <v>NA</v>
      </c>
      <c r="BQ722" s="106" t="s">
        <v>123</v>
      </c>
      <c r="BR722" s="108" t="str">
        <f>IF(Tabela2[[#This Row],[Equipe do Ibama foi a campo? Houve sobrevoo do Poseidon?]] = "Sim", "PREENCHER","NA")</f>
        <v>NA</v>
      </c>
      <c r="BS722" s="108" t="str">
        <f>IF(Tabela2[[#This Row],[Se sim, foi emitida Ordem de Emergência? (informações vinculada à coluna CK)]] = "Sim", "PREENCHER","NA")</f>
        <v>NA</v>
      </c>
      <c r="BT722" s="108" t="s">
        <v>7115</v>
      </c>
      <c r="BU722" s="108" t="str">
        <f>IF(Tabela2[[#This Row],[Houve envio de Informações Pós-acidente (preencher "não se aplica" quando de competência estadual/municipal)]] = "Sim", "PREENCHER","NA")</f>
        <v>NA</v>
      </c>
      <c r="BV722" s="108" t="s">
        <v>123</v>
      </c>
      <c r="BW722" s="108" t="s">
        <v>123</v>
      </c>
      <c r="BX722" s="106" t="s">
        <v>7127</v>
      </c>
      <c r="BY722" s="106"/>
      <c r="BZ722" s="104" t="str">
        <f>IF(Tabela2[[#This Row],[Data do documento de encerramento]]="NA","NA",IF(Tabela2[[#This Row],[Data do documento de encerramento]]="","Pendente de conclusão/ encerramento",_xlfn.DAYS(Tabela2[[#This Row],[Data do documento de encerramento]],J722)))</f>
        <v>Pendente de conclusão/ encerramento</v>
      </c>
      <c r="CA722" s="107" t="s">
        <v>7128</v>
      </c>
      <c r="CB722" s="107"/>
      <c r="CC722" s="107"/>
      <c r="CD722" s="107"/>
      <c r="CE722" s="107"/>
      <c r="CF722" s="107"/>
    </row>
    <row r="723" spans="1:84" ht="30.75" hidden="1">
      <c r="A723" s="169">
        <v>2025102239612</v>
      </c>
      <c r="B723" s="170" t="s">
        <v>10306</v>
      </c>
      <c r="C723" s="108" t="str">
        <f>VLOOKUP(Tabela2[[#This Row],[SIEMA]],Siema2025,4,FALSE)</f>
        <v xml:space="preserve"> AL</v>
      </c>
      <c r="D723" s="106" t="str">
        <f>VLOOKUP(Tabela2[[#This Row],[SIEMA]],Siema2025,3,FALSE)</f>
        <v xml:space="preserve">Pilar </v>
      </c>
      <c r="E723" s="106" t="str">
        <f>VLOOKUP(Tabela2[[#This Row],[SIEMA]],Siema2025,20,FALSE)</f>
        <v>Estação de Pilar</v>
      </c>
      <c r="F723" s="106" t="s">
        <v>10307</v>
      </c>
      <c r="G723" s="106" t="s">
        <v>10308</v>
      </c>
      <c r="H723" s="106" t="s">
        <v>10309</v>
      </c>
      <c r="I723" s="104" t="s">
        <v>7223</v>
      </c>
      <c r="J723" s="105">
        <f>VLOOKUP(Tabela2[[#This Row],[SIEMA]],Siema2025,2,FALSE)</f>
        <v>45951</v>
      </c>
      <c r="K723" s="105" t="str">
        <f>VLOOKUP(Tabela2[[#This Row],[SIEMA]],Siema2025,16,FALSE)</f>
        <v>Terça</v>
      </c>
      <c r="L723" s="106" t="str">
        <f>IF(Tabela2[[#This Row],[Data]]="","Sem Informação",VLOOKUP(MONTH(Tabela2[[#This Row],[Data]]),'[1]Validação de dados'!$I$1:$J$13,2,0))</f>
        <v>Outubro</v>
      </c>
      <c r="M723" s="104">
        <f>YEAR(Tabela2[[#This Row],[Data]])</f>
        <v>2025</v>
      </c>
      <c r="N723" s="105" t="str">
        <f>VLOOKUP(Tabela2[[#This Row],[SIEMA]],Siema2025,17,FALSE)</f>
        <v>Vespertino</v>
      </c>
      <c r="O723" s="105" t="s">
        <v>145</v>
      </c>
      <c r="P723" s="104" t="str">
        <f>VLOOKUP(Tabela2[[#This Row],[SIEMA]],Siema2025,21,FALSE)</f>
        <v>Poço terrestre</v>
      </c>
      <c r="Q723" s="104" t="s">
        <v>7094</v>
      </c>
      <c r="R723" s="104" t="str">
        <f>VLOOKUP(Tabela2[[#This Row],[SIEMA]],Siema2025,10,FALSE)</f>
        <v>Água de injeção</v>
      </c>
      <c r="S723" s="107" t="str">
        <f>IF(Q723="","", IF(Q723="NC","", IF(Q723="NE","", IF(Q723="NA","",IFERROR(VLOOKUP(Q723,[1]Produtos!$A$1:$C$2319,2,FALSE),"Não Cadastrado")))))</f>
        <v/>
      </c>
      <c r="T723" s="104" t="str">
        <f>VLOOKUP(Tabela2[[#This Row],[SIEMA]],Siema2025,11,FALSE)</f>
        <v>3</v>
      </c>
      <c r="U723" s="104" t="str">
        <f>VLOOKUP(Tabela2[[#This Row],[SIEMA]],Siema2025,12,FALSE)</f>
        <v>M3</v>
      </c>
      <c r="V723" s="104" t="str">
        <f>IF(Q723="","",IF(ISNUMBER(Q723)=FALSE,"Não se aplica",IFERROR(VLOOKUP(Q723,Produtos!$A$1:$C$2319,3,FALSE),"Não Cadastrado")))</f>
        <v>Não se aplica</v>
      </c>
      <c r="W723" s="104"/>
      <c r="X723" s="113" t="str">
        <f>IF(Tabela2[[#This Row],[Origem do acidente]] = "Plataforma", "PREENCHER","NA")</f>
        <v>NA</v>
      </c>
      <c r="Y723" s="109" t="str">
        <f>IF(W723="","", IF(W723="NC","", IF(W723="NE","", IF(W723="NA","",IFERROR(VLOOKUP(W723,Produtos!$A$1:$C$2319,2,FALSE),"Não Cadastrado")))))</f>
        <v/>
      </c>
      <c r="Z723" s="104"/>
      <c r="AA723" s="104"/>
      <c r="AB723" s="104" t="str">
        <f>IF(W723="","",IF(ISNUMBER(W723)=FALSE,"Não se aplica",IFERROR(VLOOKUP(W723,Produtos!$A$1:$C$2319,3,FALSE),"Não Cadastrado")))</f>
        <v/>
      </c>
      <c r="AC723" s="104"/>
      <c r="AD723" s="108" t="str">
        <f>IF(Tabela2[[#This Row],[Origem do acidente]] = "Plataforma", "PREENCHER","NA")</f>
        <v>NA</v>
      </c>
      <c r="AE723" s="107" t="str">
        <f>IF(AC723="","", IF(AC723="NC","", IF(AC723="NE","", IF(AC723="NA","",IFERROR(VLOOKUP(AC723,Produtos!$A$1:$C$2319,2,FALSE),"Não Cadastrado")))))</f>
        <v/>
      </c>
      <c r="AF723" s="104"/>
      <c r="AG723" s="104"/>
      <c r="AH723" s="104" t="str">
        <f>IF(AC723="","",IF(ISNUMBER(AC723)=FALSE,"Não se aplica",IFERROR(VLOOKUP(AC723,Produtos!$A$1:$C$2319,3,FALSE),"Não Cadastrado")))</f>
        <v/>
      </c>
      <c r="AI723" s="104"/>
      <c r="AJ723" s="104" t="str">
        <f>VLOOKUP(Tabela2[[#This Row],[SIEMA]],Siema2025,26,FALSE)</f>
        <v/>
      </c>
      <c r="AK723" s="107" t="s">
        <v>7250</v>
      </c>
      <c r="AL723" s="107"/>
      <c r="AM723" s="107"/>
      <c r="AN723" s="108" t="str">
        <f>VLOOKUP(Tabela2[[#This Row],[SIEMA]],Siema2025,51,FALSE)</f>
        <v/>
      </c>
      <c r="AO723" s="108" t="str">
        <f>VLOOKUP(Tabela2[[#This Row],[SIEMA]],Siema2025,53,FALSE)</f>
        <v/>
      </c>
      <c r="AP723" s="108" t="str">
        <f>VLOOKUP(Tabela2[[#This Row],[SIEMA]],Siema2025,55,FALSE)</f>
        <v/>
      </c>
      <c r="AQ723" s="108" t="str">
        <f>VLOOKUP(Tabela2[[#This Row],[SIEMA]],Siema2025,57,FALSE)</f>
        <v/>
      </c>
      <c r="AR723" s="108" t="str">
        <f>VLOOKUP(Tabela2[[#This Row],[SIEMA]],Siema2025,59,FALSE)</f>
        <v/>
      </c>
      <c r="AS723" s="108" t="str">
        <f>VLOOKUP(Tabela2[[#This Row],[SIEMA]],Siema2025,61,FALSE)</f>
        <v/>
      </c>
      <c r="AT723" s="108" t="str">
        <f>VLOOKUP(Tabela2[[#This Row],[SIEMA]],Siema2025,63,FALSE)</f>
        <v/>
      </c>
      <c r="AU723" s="108" t="str">
        <f>VLOOKUP(Tabela2[[#This Row],[SIEMA]],Siema2025,65,FALSE)</f>
        <v>X</v>
      </c>
      <c r="AV723" s="108" t="str">
        <f>VLOOKUP(Tabela2[[#This Row],[SIEMA]],Siema2025,67,FALSE)</f>
        <v/>
      </c>
      <c r="AW723" s="108" t="str">
        <f>VLOOKUP(Tabela2[[#This Row],[SIEMA]],Siema2025,69,FALSE)</f>
        <v/>
      </c>
      <c r="AX723" s="108" t="str">
        <f>VLOOKUP(Tabela2[[#This Row],[SIEMA]],Siema2025,71,FALSE)</f>
        <v/>
      </c>
      <c r="AY723" s="108" t="str">
        <f>VLOOKUP(Tabela2[[#This Row],[SIEMA]],Siema2025,73,FALSE)</f>
        <v/>
      </c>
      <c r="AZ723" s="108" t="str">
        <f>VLOOKUP(Tabela2[[#This Row],[SIEMA]],Siema2025,75,FALSE)</f>
        <v/>
      </c>
      <c r="BA723" s="108" t="str">
        <f>VLOOKUP(Tabela2[[#This Row],[SIEMA]],Siema2025,77,FALSE)</f>
        <v/>
      </c>
      <c r="BB723" s="108" t="str">
        <f>VLOOKUP(Tabela2[[#This Row],[SIEMA]],Siema2025,79,FALSE)</f>
        <v/>
      </c>
      <c r="BC723" s="108" t="str">
        <f>IF(Tabela2[[#This Row],[Outro(s) ]] = "X", "PREENCHER","NA")</f>
        <v>NA</v>
      </c>
      <c r="BD723" s="108" t="str">
        <f>VLOOKUP(Tabela2[[#This Row],[SIEMA]],Siema2025,82,FALSE)</f>
        <v/>
      </c>
      <c r="BE723" s="108" t="str">
        <f>VLOOKUP(Tabela2[[#This Row],[SIEMA]],Siema2025,81,FALSE)</f>
        <v/>
      </c>
      <c r="BF723" s="110" t="str">
        <f>VLOOKUP(Tabela2[[#This Row],[SIEMA]],Siema2025,28,FALSE)</f>
        <v>Origem Energia Alagoas S.A</v>
      </c>
      <c r="BG723" s="110"/>
      <c r="BH723" s="111" t="str">
        <f>VLOOKUP(Tabela2[[#This Row],[SIEMA]],Siema2025,29,FALSE)</f>
        <v>34186669000301</v>
      </c>
      <c r="BI723" s="112" t="str">
        <f>VLOOKUP(Tabela2[[#This Row],[SIEMA]],Siema2025,107,FALSE)</f>
        <v>Não</v>
      </c>
      <c r="BJ723" s="107" t="s">
        <v>7113</v>
      </c>
      <c r="BK723" s="104" t="s">
        <v>2696</v>
      </c>
      <c r="BL723" s="140">
        <v>45959</v>
      </c>
      <c r="BM723" s="108">
        <f ca="1">IF(Tabela2[[#This Row],[Data de atendimento do Ibama (considerar o primeiro documento/ação)]]="",_xlfn.DAYS(TODAY(),J723),_xlfn.DAYS(Tabela2[[#This Row],[Data de atendimento do Ibama (considerar o primeiro documento/ação)]],J723))</f>
        <v>8</v>
      </c>
      <c r="BN723" s="108" t="str">
        <f>IF(Tabela2[[#This Row],[Atendido pelo Ibama ("Não" ou "Sim")]]="Não","Preencher", IF(Tabela2[[#This Row],[Atendido pelo Ibama ("Não" ou "Sim")]]="Sim","NA",""))</f>
        <v>NA</v>
      </c>
      <c r="BO723" s="114" t="s">
        <v>7100</v>
      </c>
      <c r="BP723" s="108" t="str">
        <f>IF(Tabela2[[#This Row],[Forma de atendimento (primeiro documento/ação)]]= "Outros (especificar)", "PREENCHER","NA")</f>
        <v>NA</v>
      </c>
      <c r="BQ723" s="106" t="s">
        <v>123</v>
      </c>
      <c r="BR723" s="108" t="str">
        <f>IF(Tabela2[[#This Row],[Equipe do Ibama foi a campo? Houve sobrevoo do Poseidon?]] = "Sim", "PREENCHER","NA")</f>
        <v>NA</v>
      </c>
      <c r="BS723" s="108" t="s">
        <v>7114</v>
      </c>
      <c r="BT723" s="108" t="s">
        <v>7115</v>
      </c>
      <c r="BU723" s="108" t="s">
        <v>123</v>
      </c>
      <c r="BV723" s="108" t="s">
        <v>2696</v>
      </c>
      <c r="BW723" s="108" t="s">
        <v>123</v>
      </c>
      <c r="BX723" s="106"/>
      <c r="BY723" s="140"/>
      <c r="BZ723" s="104" t="str">
        <f>IF(Tabela2[[#This Row],[Data do documento de encerramento]]="NA","NA",IF(Tabela2[[#This Row],[Data do documento de encerramento]]="","Pendente de conclusão/ encerramento",_xlfn.DAYS(Tabela2[[#This Row],[Data do documento de encerramento]],J723)))</f>
        <v>Pendente de conclusão/ encerramento</v>
      </c>
      <c r="CA723" s="107"/>
      <c r="CB723" s="107"/>
      <c r="CC723" s="115"/>
      <c r="CD723" s="107"/>
      <c r="CE723" s="107"/>
      <c r="CF723" s="107"/>
    </row>
    <row r="724" spans="1:84" ht="30.75" hidden="1">
      <c r="A724" s="199">
        <v>2025102357611</v>
      </c>
      <c r="B724" s="170" t="s">
        <v>10310</v>
      </c>
      <c r="C724" s="108" t="str">
        <f>VLOOKUP(Tabela2[[#This Row],[SIEMA]],Siema2025,4,FALSE)</f>
        <v xml:space="preserve"> SP</v>
      </c>
      <c r="D724" s="106" t="str">
        <f>VLOOKUP(Tabela2[[#This Row],[SIEMA]],Siema2025,3,FALSE)</f>
        <v xml:space="preserve">São Vicente </v>
      </c>
      <c r="E724" s="106" t="str">
        <f>VLOOKUP(Tabela2[[#This Row],[SIEMA]],Siema2025,20,FALSE)</f>
        <v>km 94+300</v>
      </c>
      <c r="F724" s="106" t="s">
        <v>10311</v>
      </c>
      <c r="G724" s="106" t="s">
        <v>10312</v>
      </c>
      <c r="H724" s="106" t="s">
        <v>10313</v>
      </c>
      <c r="I724" s="104" t="s">
        <v>7114</v>
      </c>
      <c r="J724" s="105">
        <f>VLOOKUP(Tabela2[[#This Row],[SIEMA]],Siema2025,2,FALSE)</f>
        <v>45951</v>
      </c>
      <c r="K724" s="105" t="str">
        <f>VLOOKUP(Tabela2[[#This Row],[SIEMA]],Siema2025,16,FALSE)</f>
        <v>Terça</v>
      </c>
      <c r="L724" s="106" t="str">
        <f>IF(Tabela2[[#This Row],[Data]]="","Sem Informação",VLOOKUP(MONTH(Tabela2[[#This Row],[Data]]),'[1]Validação de dados'!$I$1:$J$13,2,0))</f>
        <v>Outubro</v>
      </c>
      <c r="M724" s="104">
        <f>YEAR(Tabela2[[#This Row],[Data]])</f>
        <v>2025</v>
      </c>
      <c r="N724" s="105" t="str">
        <f>VLOOKUP(Tabela2[[#This Row],[SIEMA]],Siema2025,17,FALSE)</f>
        <v>Vespertino</v>
      </c>
      <c r="O724" s="105" t="str">
        <f>VLOOKUP(Tabela2[[#This Row],[SIEMA]],Siema2025,5,FALSE)</f>
        <v>Ferrovia</v>
      </c>
      <c r="P724" s="104" t="str">
        <f>VLOOKUP(Tabela2[[#This Row],[SIEMA]],Siema2025,21,FALSE)</f>
        <v/>
      </c>
      <c r="Q724" s="104" t="s">
        <v>7127</v>
      </c>
      <c r="R724" s="104" t="s">
        <v>7127</v>
      </c>
      <c r="S724" s="107" t="s">
        <v>7462</v>
      </c>
      <c r="T724" s="104" t="s">
        <v>8196</v>
      </c>
      <c r="U724" s="104" t="str">
        <f>VLOOKUP(Tabela2[[#This Row],[SIEMA]],Siema2025,12,FALSE)</f>
        <v/>
      </c>
      <c r="V724" s="104"/>
      <c r="W724" s="104"/>
      <c r="X724" s="113"/>
      <c r="Y724" s="109"/>
      <c r="Z724" s="104" t="str">
        <f>VLOOKUP(Tabela2[[#This Row],[SIEMA]],Siema2025,11,FALSE)</f>
        <v/>
      </c>
      <c r="AA724" s="104" t="str">
        <f>VLOOKUP(Tabela2[[#This Row],[SIEMA]],Siema2025,12,FALSE)</f>
        <v/>
      </c>
      <c r="AB724" s="104" t="str">
        <f>IF(W724="","",IF(ISNUMBER(W724)=FALSE,"Não se aplica",IFERROR(VLOOKUP(W724,Produtos!$A$1:$C$2319,3,FALSE),"Não Cadastrado")))</f>
        <v/>
      </c>
      <c r="AC724" s="104"/>
      <c r="AD724" s="108"/>
      <c r="AE724" s="107" t="str">
        <f>IF(AC724="","", IF(AC724="NC","", IF(AC724="NE","", IF(AC724="NA","",IFERROR(VLOOKUP(AC724,Produtos!$A$1:$C$2319,2,FALSE),"Não Cadastrado")))))</f>
        <v/>
      </c>
      <c r="AF724" s="104"/>
      <c r="AG724" s="104"/>
      <c r="AH724" s="104" t="str">
        <f>IF(AC724="","",IF(ISNUMBER(AC724)=FALSE,"Não se aplica",IFERROR(VLOOKUP(AC724,Produtos!$A$1:$C$2319,3,FALSE),"Não Cadastrado")))</f>
        <v/>
      </c>
      <c r="AI724" s="104"/>
      <c r="AJ724" s="104" t="str">
        <f>VLOOKUP(Tabela2[[#This Row],[SIEMA]],Siema2025,26,FALSE)</f>
        <v>A causa identificada foi uma interferência externa de natureza criminosa, que resultou na violação forçada do compartimento de carga de 03 (três) vagões, ocasionando o derramamento de soja sobre o solo.</v>
      </c>
      <c r="AK724" s="107" t="s">
        <v>7122</v>
      </c>
      <c r="AL724" s="107"/>
      <c r="AM724" s="107"/>
      <c r="AN724" s="108" t="str">
        <f>VLOOKUP(Tabela2[[#This Row],[SIEMA]],Siema2025,51,FALSE)</f>
        <v/>
      </c>
      <c r="AO724" s="108" t="str">
        <f>VLOOKUP(Tabela2[[#This Row],[SIEMA]],Siema2025,53,FALSE)</f>
        <v/>
      </c>
      <c r="AP724" s="108" t="str">
        <f>VLOOKUP(Tabela2[[#This Row],[SIEMA]],Siema2025,55,FALSE)</f>
        <v/>
      </c>
      <c r="AQ724" s="108" t="str">
        <f>VLOOKUP(Tabela2[[#This Row],[SIEMA]],Siema2025,57,FALSE)</f>
        <v/>
      </c>
      <c r="AR724" s="108" t="str">
        <f>VLOOKUP(Tabela2[[#This Row],[SIEMA]],Siema2025,59,FALSE)</f>
        <v/>
      </c>
      <c r="AS724" s="108" t="str">
        <f>VLOOKUP(Tabela2[[#This Row],[SIEMA]],Siema2025,61,FALSE)</f>
        <v/>
      </c>
      <c r="AT724" s="108" t="str">
        <f>VLOOKUP(Tabela2[[#This Row],[SIEMA]],Siema2025,63,FALSE)</f>
        <v/>
      </c>
      <c r="AU724" s="108" t="str">
        <f>VLOOKUP(Tabela2[[#This Row],[SIEMA]],Siema2025,65,FALSE)</f>
        <v>X</v>
      </c>
      <c r="AV724" s="108" t="str">
        <f>VLOOKUP(Tabela2[[#This Row],[SIEMA]],Siema2025,67,FALSE)</f>
        <v/>
      </c>
      <c r="AW724" s="108" t="str">
        <f>VLOOKUP(Tabela2[[#This Row],[SIEMA]],Siema2025,69,FALSE)</f>
        <v/>
      </c>
      <c r="AX724" s="108" t="str">
        <f>VLOOKUP(Tabela2[[#This Row],[SIEMA]],Siema2025,71,FALSE)</f>
        <v/>
      </c>
      <c r="AY724" s="108" t="str">
        <f>VLOOKUP(Tabela2[[#This Row],[SIEMA]],Siema2025,73,FALSE)</f>
        <v/>
      </c>
      <c r="AZ724" s="108" t="str">
        <f>VLOOKUP(Tabela2[[#This Row],[SIEMA]],Siema2025,75,FALSE)</f>
        <v/>
      </c>
      <c r="BA724" s="108" t="str">
        <f>VLOOKUP(Tabela2[[#This Row],[SIEMA]],Siema2025,77,FALSE)</f>
        <v/>
      </c>
      <c r="BB724" s="108" t="str">
        <f>VLOOKUP(Tabela2[[#This Row],[SIEMA]],Siema2025,79,FALSE)</f>
        <v/>
      </c>
      <c r="BC724" s="108" t="str">
        <f>IF(Tabela2[[#This Row],[Outro(s) ]] = "X", "PREENCHER","NA")</f>
        <v>NA</v>
      </c>
      <c r="BD724" s="108" t="str">
        <f>VLOOKUP(Tabela2[[#This Row],[SIEMA]],Siema2025,82,FALSE)</f>
        <v/>
      </c>
      <c r="BE724" s="108" t="str">
        <f>VLOOKUP(Tabela2[[#This Row],[SIEMA]],Siema2025,81,FALSE)</f>
        <v/>
      </c>
      <c r="BF724" s="110" t="s">
        <v>3066</v>
      </c>
      <c r="BG724" s="110" t="s">
        <v>7123</v>
      </c>
      <c r="BH724" s="111" t="str">
        <f>VLOOKUP(Tabela2[[#This Row],[SIEMA]],Siema2025,29,FALSE)</f>
        <v>02502844000166</v>
      </c>
      <c r="BI724" s="112" t="str">
        <f>VLOOKUP(Tabela2[[#This Row],[SIEMA]],Siema2025,107,FALSE)</f>
        <v>Não</v>
      </c>
      <c r="BJ724" s="107" t="s">
        <v>7099</v>
      </c>
      <c r="BK724" s="104" t="s">
        <v>2696</v>
      </c>
      <c r="BL724" s="140">
        <v>45960</v>
      </c>
      <c r="BM724" s="108">
        <f ca="1">IF(Tabela2[[#This Row],[Data de atendimento do Ibama (considerar o primeiro documento/ação)]]="",_xlfn.DAYS(TODAY(),J724),_xlfn.DAYS(Tabela2[[#This Row],[Data de atendimento do Ibama (considerar o primeiro documento/ação)]],J724))</f>
        <v>9</v>
      </c>
      <c r="BN724" s="108" t="str">
        <f>IF(Tabela2[[#This Row],[Atendido pelo Ibama ("Não" ou "Sim")]]="Não","Preencher", IF(Tabela2[[#This Row],[Atendido pelo Ibama ("Não" ou "Sim")]]="Sim","NA",""))</f>
        <v>NA</v>
      </c>
      <c r="BO724" s="114" t="s">
        <v>7100</v>
      </c>
      <c r="BP724" s="108" t="str">
        <f>IF(Tabela2[[#This Row],[Forma de atendimento (primeiro documento/ação)]]= "Outros (especificar)", "PREENCHER","NA")</f>
        <v>NA</v>
      </c>
      <c r="BQ724" s="106" t="s">
        <v>2696</v>
      </c>
      <c r="BR724" s="108" t="s">
        <v>123</v>
      </c>
      <c r="BS724" s="108" t="s">
        <v>2696</v>
      </c>
      <c r="BT724" s="108" t="s">
        <v>7115</v>
      </c>
      <c r="BU724" s="108" t="str">
        <f>IF(Tabela2[[#This Row],[Houve envio de Informações Pós-acidente (preencher "não se aplica" quando de competência estadual/municipal)]] = "Sim", "PREENCHER","NA")</f>
        <v>NA</v>
      </c>
      <c r="BV724" s="108" t="str">
        <f>IF(Tabela2[[#This Row],[Houve avaliação das informações pós-acidente solicitadas/enviadas?]] = "Sim", "PREENCHER","NA")</f>
        <v>NA</v>
      </c>
      <c r="BW724" s="108" t="s">
        <v>123</v>
      </c>
      <c r="BX724" s="106"/>
      <c r="BY724" s="106"/>
      <c r="BZ724" s="104" t="str">
        <f>IF(Tabela2[[#This Row],[Data do documento de encerramento]]="NA","NA",IF(Tabela2[[#This Row],[Data do documento de encerramento]]="","Pendente de conclusão/ encerramento",_xlfn.DAYS(Tabela2[[#This Row],[Data do documento de encerramento]],J724)))</f>
        <v>Pendente de conclusão/ encerramento</v>
      </c>
      <c r="CA724" s="107" t="s">
        <v>7128</v>
      </c>
      <c r="CB724" s="107"/>
      <c r="CC724" s="107"/>
      <c r="CD724" s="107"/>
      <c r="CE724" s="107"/>
      <c r="CF724" s="107"/>
    </row>
    <row r="725" spans="1:84" ht="45.75" hidden="1">
      <c r="A725" s="169">
        <v>2025102454003</v>
      </c>
      <c r="B725" s="170" t="s">
        <v>10314</v>
      </c>
      <c r="C725" s="108" t="str">
        <f>VLOOKUP(Tabela2[[#This Row],[SIEMA]],Siema2025,4,FALSE)</f>
        <v xml:space="preserve"> MG</v>
      </c>
      <c r="D725" s="106" t="str">
        <f>VLOOKUP(Tabela2[[#This Row],[SIEMA]],Siema2025,3,FALSE)</f>
        <v xml:space="preserve">João Pinheiro </v>
      </c>
      <c r="E725" s="106" t="s">
        <v>7760</v>
      </c>
      <c r="F725" s="106" t="s">
        <v>10315</v>
      </c>
      <c r="G725" s="106" t="s">
        <v>10316</v>
      </c>
      <c r="H725" s="106" t="s">
        <v>10317</v>
      </c>
      <c r="I725" s="104" t="s">
        <v>7114</v>
      </c>
      <c r="J725" s="105">
        <f>VLOOKUP(Tabela2[[#This Row],[SIEMA]],Siema2025,2,FALSE)</f>
        <v>45951</v>
      </c>
      <c r="K725" s="105" t="str">
        <f>VLOOKUP(Tabela2[[#This Row],[SIEMA]],Siema2025,16,FALSE)</f>
        <v>Terça</v>
      </c>
      <c r="L725" s="106" t="str">
        <f>IF(Tabela2[[#This Row],[Data]]="","Sem Informação",VLOOKUP(MONTH(Tabela2[[#This Row],[Data]]),'[1]Validação de dados'!$I$1:$J$13,2,0))</f>
        <v>Outubro</v>
      </c>
      <c r="M725" s="104">
        <f>YEAR(Tabela2[[#This Row],[Data]])</f>
        <v>2025</v>
      </c>
      <c r="N725" s="105" t="str">
        <f>VLOOKUP(Tabela2[[#This Row],[SIEMA]],Siema2025,17,FALSE)</f>
        <v>Madrugada</v>
      </c>
      <c r="O725" s="105" t="str">
        <f>VLOOKUP(Tabela2[[#This Row],[SIEMA]],Siema2025,5,FALSE)</f>
        <v>Rodovia</v>
      </c>
      <c r="P725" s="104" t="str">
        <f>VLOOKUP(Tabela2[[#This Row],[SIEMA]],Siema2025,21,FALSE)</f>
        <v>Rodovia BR-040, km 151 + 900</v>
      </c>
      <c r="Q725" s="104">
        <v>1361</v>
      </c>
      <c r="R725" s="104" t="str">
        <f>VLOOKUP(Tabela2[[#This Row],[SIEMA]],Siema2025,10,FALSE)</f>
        <v/>
      </c>
      <c r="S725" s="107" t="str">
        <f>IF(Q725="","", IF(Q725="NC","", IF(Q725="NE","", IF(Q725="NA","",IFERROR(VLOOKUP(Q725,[1]Produtos!$A$1:$C$2319,2,FALSE),"Não Cadastrado")))))</f>
        <v>CARVÃO, de origem animal ou vegetal</v>
      </c>
      <c r="T725" s="104" t="str">
        <f>VLOOKUP(Tabela2[[#This Row],[SIEMA]],Siema2025,11,FALSE)</f>
        <v xml:space="preserve"> </v>
      </c>
      <c r="U725" s="104" t="str">
        <f>VLOOKUP(Tabela2[[#This Row],[SIEMA]],Siema2025,12,FALSE)</f>
        <v xml:space="preserve"> </v>
      </c>
      <c r="V725" s="104">
        <f>IF(Q725="","",IF(ISNUMBER(Q725)=FALSE,"Não se aplica",IFERROR(VLOOKUP(Q725,Produtos!$A$1:$C$2319,3,FALSE),"Não Cadastrado")))</f>
        <v>4.2</v>
      </c>
      <c r="W725" s="104" t="str">
        <f>VLOOKUP(Tabela2[[#This Row],[SIEMA]],Siema2025,10,FALSE)</f>
        <v/>
      </c>
      <c r="X725" s="113" t="str">
        <f>IF(Tabela2[[#This Row],[Origem do acidente]] = "Plataforma", "PREENCHER","NA")</f>
        <v>NA</v>
      </c>
      <c r="Y725" s="109" t="str">
        <f>IF(W725="","", IF(W725="NC","", IF(W725="NE","", IF(W725="NA","",IFERROR(VLOOKUP(W725,Produtos!$A$1:$C$2319,2,FALSE),"Não Cadastrado")))))</f>
        <v/>
      </c>
      <c r="Z725" s="104" t="str">
        <f>VLOOKUP(Tabela2[[#This Row],[SIEMA]],Siema2025,11,FALSE)</f>
        <v xml:space="preserve"> </v>
      </c>
      <c r="AA725" s="104" t="str">
        <f>VLOOKUP(Tabela2[[#This Row],[SIEMA]],Siema2025,12,FALSE)</f>
        <v xml:space="preserve"> </v>
      </c>
      <c r="AB725" s="104" t="str">
        <f>IF(W725="","",IF(ISNUMBER(W725)=FALSE,"Não se aplica",IFERROR(VLOOKUP(W725,Produtos!$A$1:$C$2319,3,FALSE),"Não Cadastrado")))</f>
        <v/>
      </c>
      <c r="AC725" s="104"/>
      <c r="AD725" s="108" t="str">
        <f>IF(Tabela2[[#This Row],[Origem do acidente]] = "Plataforma", "PREENCHER","NA")</f>
        <v>NA</v>
      </c>
      <c r="AE725" s="107" t="str">
        <f>IF(AC725="","", IF(AC725="NC","", IF(AC725="NE","", IF(AC725="NA","",IFERROR(VLOOKUP(AC725,Produtos!$A$1:$C$2319,2,FALSE),"Não Cadastrado")))))</f>
        <v/>
      </c>
      <c r="AF725" s="104"/>
      <c r="AG725" s="104"/>
      <c r="AH725" s="104" t="str">
        <f>IF(AC725="","",IF(ISNUMBER(AC725)=FALSE,"Não se aplica",IFERROR(VLOOKUP(AC725,Produtos!$A$1:$C$2319,3,FALSE),"Não Cadastrado")))</f>
        <v/>
      </c>
      <c r="AI725" s="104"/>
      <c r="AJ725" s="104" t="str">
        <f>VLOOKUP(Tabela2[[#This Row],[SIEMA]],Siema2025,26,FALSE)</f>
        <v/>
      </c>
      <c r="AK725" s="107" t="s">
        <v>6834</v>
      </c>
      <c r="AL725" s="107" t="s">
        <v>7182</v>
      </c>
      <c r="AM725" s="107"/>
      <c r="AN725" s="108" t="str">
        <f>VLOOKUP(Tabela2[[#This Row],[SIEMA]],Siema2025,51,FALSE)</f>
        <v/>
      </c>
      <c r="AO725" s="108" t="str">
        <f>VLOOKUP(Tabela2[[#This Row],[SIEMA]],Siema2025,53,FALSE)</f>
        <v/>
      </c>
      <c r="AP725" s="108" t="str">
        <f>VLOOKUP(Tabela2[[#This Row],[SIEMA]],Siema2025,55,FALSE)</f>
        <v/>
      </c>
      <c r="AQ725" s="108" t="str">
        <f>VLOOKUP(Tabela2[[#This Row],[SIEMA]],Siema2025,57,FALSE)</f>
        <v/>
      </c>
      <c r="AR725" s="108" t="str">
        <f>VLOOKUP(Tabela2[[#This Row],[SIEMA]],Siema2025,59,FALSE)</f>
        <v/>
      </c>
      <c r="AS725" s="108" t="str">
        <f>VLOOKUP(Tabela2[[#This Row],[SIEMA]],Siema2025,61,FALSE)</f>
        <v/>
      </c>
      <c r="AT725" s="108" t="str">
        <f>VLOOKUP(Tabela2[[#This Row],[SIEMA]],Siema2025,63,FALSE)</f>
        <v/>
      </c>
      <c r="AU725" s="108" t="s">
        <v>7183</v>
      </c>
      <c r="AV725" s="108" t="str">
        <f>VLOOKUP(Tabela2[[#This Row],[SIEMA]],Siema2025,67,FALSE)</f>
        <v/>
      </c>
      <c r="AW725" s="108" t="str">
        <f>VLOOKUP(Tabela2[[#This Row],[SIEMA]],Siema2025,69,FALSE)</f>
        <v/>
      </c>
      <c r="AX725" s="108" t="str">
        <f>VLOOKUP(Tabela2[[#This Row],[SIEMA]],Siema2025,71,FALSE)</f>
        <v/>
      </c>
      <c r="AY725" s="108" t="str">
        <f>VLOOKUP(Tabela2[[#This Row],[SIEMA]],Siema2025,73,FALSE)</f>
        <v/>
      </c>
      <c r="AZ725" s="108" t="str">
        <f>VLOOKUP(Tabela2[[#This Row],[SIEMA]],Siema2025,75,FALSE)</f>
        <v/>
      </c>
      <c r="BA725" s="108" t="str">
        <f>VLOOKUP(Tabela2[[#This Row],[SIEMA]],Siema2025,77,FALSE)</f>
        <v/>
      </c>
      <c r="BB725" s="108" t="str">
        <f>VLOOKUP(Tabela2[[#This Row],[SIEMA]],Siema2025,79,FALSE)</f>
        <v/>
      </c>
      <c r="BC725" s="108" t="str">
        <f>IF(Tabela2[[#This Row],[Outro(s) ]] = "X", "PREENCHER","NA")</f>
        <v>NA</v>
      </c>
      <c r="BD725" s="108"/>
      <c r="BE725" s="108" t="str">
        <f>VLOOKUP(Tabela2[[#This Row],[SIEMA]],Siema2025,81,FALSE)</f>
        <v/>
      </c>
      <c r="BF725" s="110" t="str">
        <f>VLOOKUP(Tabela2[[#This Row],[SIEMA]],Siema2025,28,FALSE)</f>
        <v>CCO Via Cristais</v>
      </c>
      <c r="BG725" s="110"/>
      <c r="BH725" s="111" t="str">
        <f>VLOOKUP(Tabela2[[#This Row],[SIEMA]],Siema2025,29,FALSE)</f>
        <v/>
      </c>
      <c r="BI725" s="112" t="str">
        <f>VLOOKUP(Tabela2[[#This Row],[SIEMA]],Siema2025,107,FALSE)</f>
        <v>Não</v>
      </c>
      <c r="BJ725" s="107" t="s">
        <v>7099</v>
      </c>
      <c r="BK725" s="104" t="s">
        <v>2696</v>
      </c>
      <c r="BL725" s="140">
        <v>45958</v>
      </c>
      <c r="BM725" s="108">
        <f ca="1">IF(Tabela2[[#This Row],[Data de atendimento do Ibama (considerar o primeiro documento/ação)]]="",_xlfn.DAYS(TODAY(),J725),_xlfn.DAYS(Tabela2[[#This Row],[Data de atendimento do Ibama (considerar o primeiro documento/ação)]],J725))</f>
        <v>7</v>
      </c>
      <c r="BN725" s="108" t="str">
        <f>IF(Tabela2[[#This Row],[Atendido pelo Ibama ("Não" ou "Sim")]]="Não","Preencher", IF(Tabela2[[#This Row],[Atendido pelo Ibama ("Não" ou "Sim")]]="Sim","NA",""))</f>
        <v>NA</v>
      </c>
      <c r="BO725" s="114" t="s">
        <v>7100</v>
      </c>
      <c r="BP725" s="108" t="str">
        <f>IF(Tabela2[[#This Row],[Forma de atendimento (primeiro documento/ação)]]= "Outros (especificar)", "PREENCHER","NA")</f>
        <v>NA</v>
      </c>
      <c r="BQ725" s="106" t="s">
        <v>123</v>
      </c>
      <c r="BR725" s="108" t="str">
        <f>IF(Tabela2[[#This Row],[Equipe do Ibama foi a campo? Houve sobrevoo do Poseidon?]] = "Sim", "PREENCHER","NA")</f>
        <v>NA</v>
      </c>
      <c r="BS725" s="108" t="str">
        <f>IF(Tabela2[[#This Row],[Se sim, foi emitida Ordem de Emergência? (informações vinculada à coluna CK)]] = "Sim", "PREENCHER","NA")</f>
        <v>NA</v>
      </c>
      <c r="BT725" s="108" t="s">
        <v>7115</v>
      </c>
      <c r="BU725" s="108" t="str">
        <f>IF(Tabela2[[#This Row],[Houve envio de Informações Pós-acidente (preencher "não se aplica" quando de competência estadual/municipal)]] = "Sim", "PREENCHER","NA")</f>
        <v>NA</v>
      </c>
      <c r="BV725" s="108" t="s">
        <v>2696</v>
      </c>
      <c r="BW725" s="108" t="s">
        <v>123</v>
      </c>
      <c r="BX725" s="106" t="s">
        <v>7127</v>
      </c>
      <c r="BY725" s="140"/>
      <c r="BZ725" s="104" t="str">
        <f>IF(Tabela2[[#This Row],[Data do documento de encerramento]]="NA","NA",IF(Tabela2[[#This Row],[Data do documento de encerramento]]="","Pendente de conclusão/ encerramento",_xlfn.DAYS(Tabela2[[#This Row],[Data do documento de encerramento]],J725)))</f>
        <v>Pendente de conclusão/ encerramento</v>
      </c>
      <c r="CA725" s="107"/>
      <c r="CB725" s="107"/>
      <c r="CC725" s="107"/>
      <c r="CD725" s="107"/>
      <c r="CE725" s="107"/>
      <c r="CF725" s="107"/>
    </row>
    <row r="726" spans="1:84" ht="30.75">
      <c r="A726" s="169">
        <v>2025102246850</v>
      </c>
      <c r="B726" s="170" t="s">
        <v>10318</v>
      </c>
      <c r="C726" s="108" t="s">
        <v>7135</v>
      </c>
      <c r="D726" s="106" t="s">
        <v>637</v>
      </c>
      <c r="E726" s="106" t="s">
        <v>9993</v>
      </c>
      <c r="F726" s="106"/>
      <c r="G726" s="106" t="s">
        <v>9994</v>
      </c>
      <c r="H726" s="106" t="s">
        <v>9995</v>
      </c>
      <c r="I726" s="104" t="str">
        <f>VLOOKUP(Tabela2[[#This Row],[SIEMA]],Siema2025,19,FALSE)</f>
        <v>Campos</v>
      </c>
      <c r="J726" s="105">
        <f>VLOOKUP(Tabela2[[#This Row],[SIEMA]],Siema2025,2,FALSE)</f>
        <v>45952</v>
      </c>
      <c r="K726" s="105" t="str">
        <f>VLOOKUP(Tabela2[[#This Row],[SIEMA]],Siema2025,16,FALSE)</f>
        <v>Quarta</v>
      </c>
      <c r="L726" s="106" t="str">
        <f>IF(Tabela2[[#This Row],[Data]]="","Sem Informação",VLOOKUP(MONTH(Tabela2[[#This Row],[Data]]),'[1]Validação de dados'!$I$1:$J$13,2,0))</f>
        <v>Outubro</v>
      </c>
      <c r="M726" s="104">
        <f>YEAR(Tabela2[[#This Row],[Data]])</f>
        <v>2025</v>
      </c>
      <c r="N726" s="105" t="str">
        <f>VLOOKUP(Tabela2[[#This Row],[SIEMA]],Siema2025,17,FALSE)</f>
        <v>Madrugada</v>
      </c>
      <c r="O726" s="105" t="str">
        <f>VLOOKUP(Tabela2[[#This Row],[SIEMA]],Siema2025,5,FALSE)</f>
        <v>Plataforma</v>
      </c>
      <c r="P726" s="104" t="str">
        <f>VLOOKUP(Tabela2[[#This Row],[SIEMA]],Siema2025,21,FALSE)</f>
        <v/>
      </c>
      <c r="Q726" s="104">
        <v>1971</v>
      </c>
      <c r="R726" s="104" t="s">
        <v>10319</v>
      </c>
      <c r="S726" s="104" t="s">
        <v>10319</v>
      </c>
      <c r="T726" s="104">
        <v>20900</v>
      </c>
      <c r="U726" s="104" t="s">
        <v>7111</v>
      </c>
      <c r="V726" s="104">
        <f>IF(Q726="","",IF(ISNUMBER(Q726)=FALSE,"Não se aplica",IFERROR(VLOOKUP(Q726,Produtos!$A$1:$C$2319,3,FALSE),"Não Cadastrado")))</f>
        <v>2.1</v>
      </c>
      <c r="W726" s="104"/>
      <c r="X726" s="113"/>
      <c r="Y726" s="109" t="str">
        <f>IF(W726="","", IF(W726="NC","", IF(W726="NE","", IF(W726="NA","",IFERROR(VLOOKUP(W726,Produtos!$A$1:$C$2319,2,FALSE),"Não Cadastrado")))))</f>
        <v/>
      </c>
      <c r="Z726" s="104" t="str">
        <f>VLOOKUP(Tabela2[[#This Row],[SIEMA]],Siema2025,11,FALSE)</f>
        <v/>
      </c>
      <c r="AA726" s="104" t="str">
        <f>VLOOKUP(Tabela2[[#This Row],[SIEMA]],Siema2025,12,FALSE)</f>
        <v/>
      </c>
      <c r="AB726" s="104" t="str">
        <f>IF(W726="","",IF(ISNUMBER(W726)=FALSE,"Não se aplica",IFERROR(VLOOKUP(W726,Produtos!$A$1:$C$2319,3,FALSE),"Não Cadastrado")))</f>
        <v/>
      </c>
      <c r="AC726" s="104"/>
      <c r="AD726" s="108"/>
      <c r="AE726" s="107" t="str">
        <f>IF(AC726="","", IF(AC726="NC","", IF(AC726="NE","", IF(AC726="NA","",IFERROR(VLOOKUP(AC726,Produtos!$A$1:$C$2319,2,FALSE),"Não Cadastrado")))))</f>
        <v/>
      </c>
      <c r="AF726" s="104"/>
      <c r="AG726" s="104"/>
      <c r="AH726" s="104" t="str">
        <f>IF(AC726="","",IF(ISNUMBER(AC726)=FALSE,"Não se aplica",IFERROR(VLOOKUP(AC726,Produtos!$A$1:$C$2319,3,FALSE),"Não Cadastrado")))</f>
        <v/>
      </c>
      <c r="AI726" s="104"/>
      <c r="AJ726" s="104" t="str">
        <f>VLOOKUP(Tabela2[[#This Row],[SIEMA]],Siema2025,26,FALSE)</f>
        <v>Dano na região submersa, próximo ao topo, no riser do anel de gás lift GL-P-52/1-ARO-AGL8-ESDV1. Causas em investigação.</v>
      </c>
      <c r="AK726" s="107" t="s">
        <v>6834</v>
      </c>
      <c r="AL726" s="107"/>
      <c r="AM726" s="107"/>
      <c r="AN726" s="108" t="str">
        <f>VLOOKUP(Tabela2[[#This Row],[SIEMA]],Siema2025,51,FALSE)</f>
        <v/>
      </c>
      <c r="AO726" s="108" t="str">
        <f>VLOOKUP(Tabela2[[#This Row],[SIEMA]],Siema2025,53,FALSE)</f>
        <v/>
      </c>
      <c r="AP726" s="108" t="str">
        <f>VLOOKUP(Tabela2[[#This Row],[SIEMA]],Siema2025,55,FALSE)</f>
        <v/>
      </c>
      <c r="AQ726" s="108" t="str">
        <f>VLOOKUP(Tabela2[[#This Row],[SIEMA]],Siema2025,57,FALSE)</f>
        <v/>
      </c>
      <c r="AR726" s="108" t="str">
        <f>VLOOKUP(Tabela2[[#This Row],[SIEMA]],Siema2025,59,FALSE)</f>
        <v/>
      </c>
      <c r="AS726" s="108" t="str">
        <f>VLOOKUP(Tabela2[[#This Row],[SIEMA]],Siema2025,61,FALSE)</f>
        <v/>
      </c>
      <c r="AT726" s="108" t="str">
        <f>VLOOKUP(Tabela2[[#This Row],[SIEMA]],Siema2025,63,FALSE)</f>
        <v/>
      </c>
      <c r="AU726" s="108" t="str">
        <f>VLOOKUP(Tabela2[[#This Row],[SIEMA]],Siema2025,65,FALSE)</f>
        <v/>
      </c>
      <c r="AV726" s="108" t="str">
        <f>VLOOKUP(Tabela2[[#This Row],[SIEMA]],Siema2025,67,FALSE)</f>
        <v/>
      </c>
      <c r="AW726" s="108" t="str">
        <f>VLOOKUP(Tabela2[[#This Row],[SIEMA]],Siema2025,69,FALSE)</f>
        <v>X</v>
      </c>
      <c r="AX726" s="108" t="str">
        <f>VLOOKUP(Tabela2[[#This Row],[SIEMA]],Siema2025,71,FALSE)</f>
        <v/>
      </c>
      <c r="AY726" s="108" t="str">
        <f>VLOOKUP(Tabela2[[#This Row],[SIEMA]],Siema2025,73,FALSE)</f>
        <v/>
      </c>
      <c r="AZ726" s="108" t="str">
        <f>VLOOKUP(Tabela2[[#This Row],[SIEMA]],Siema2025,75,FALSE)</f>
        <v/>
      </c>
      <c r="BA726" s="108" t="str">
        <f>VLOOKUP(Tabela2[[#This Row],[SIEMA]],Siema2025,77,FALSE)</f>
        <v/>
      </c>
      <c r="BB726" s="108" t="str">
        <f>VLOOKUP(Tabela2[[#This Row],[SIEMA]],Siema2025,79,FALSE)</f>
        <v/>
      </c>
      <c r="BC726" s="108" t="str">
        <f>IF(Tabela2[[#This Row],[Outro(s) ]] = "X", "PREENCHER","NA")</f>
        <v>NA</v>
      </c>
      <c r="BD726" s="108" t="str">
        <f>VLOOKUP(Tabela2[[#This Row],[SIEMA]],Siema2025,82,FALSE)</f>
        <v/>
      </c>
      <c r="BE726" s="108" t="str">
        <f>VLOOKUP(Tabela2[[#This Row],[SIEMA]],Siema2025,81,FALSE)</f>
        <v/>
      </c>
      <c r="BF726" s="110" t="str">
        <f>VLOOKUP(Tabela2[[#This Row],[SIEMA]],Siema2025,28,FALSE)</f>
        <v>PETROLEO BRASILEIRO S A PETROBRAS</v>
      </c>
      <c r="BG726" s="110"/>
      <c r="BH726" s="111" t="str">
        <f>VLOOKUP(Tabela2[[#This Row],[SIEMA]],Siema2025,29,FALSE)</f>
        <v>33000167000101</v>
      </c>
      <c r="BI726" s="112" t="s">
        <v>2696</v>
      </c>
      <c r="BJ726" s="107" t="s">
        <v>7099</v>
      </c>
      <c r="BK726" s="104" t="s">
        <v>2696</v>
      </c>
      <c r="BL726" s="140">
        <v>45958</v>
      </c>
      <c r="BM726" s="108">
        <f ca="1">IF(Tabela2[[#This Row],[Data de atendimento do Ibama (considerar o primeiro documento/ação)]]="",_xlfn.DAYS(TODAY(),J726),_xlfn.DAYS(Tabela2[[#This Row],[Data de atendimento do Ibama (considerar o primeiro documento/ação)]],J726))</f>
        <v>6</v>
      </c>
      <c r="BN726" s="108" t="str">
        <f>IF(Tabela2[[#This Row],[Atendido pelo Ibama ("Não" ou "Sim")]]="Não","Preencher", IF(Tabela2[[#This Row],[Atendido pelo Ibama ("Não" ou "Sim")]]="Sim","NA",""))</f>
        <v>NA</v>
      </c>
      <c r="BO726" s="114" t="s">
        <v>7124</v>
      </c>
      <c r="BP726" s="108" t="s">
        <v>10136</v>
      </c>
      <c r="BQ726" s="106" t="s">
        <v>123</v>
      </c>
      <c r="BR726" s="108" t="str">
        <f>IF(Tabela2[[#This Row],[Equipe do Ibama foi a campo? Houve sobrevoo do Poseidon?]] = "Sim", "PREENCHER","NA")</f>
        <v>NA</v>
      </c>
      <c r="BS726" s="108" t="str">
        <f>IF(Tabela2[[#This Row],[Se sim, foi emitida Ordem de Emergência? (informações vinculada à coluna CK)]] = "Sim", "PREENCHER","NA")</f>
        <v>NA</v>
      </c>
      <c r="BT726" s="108" t="s">
        <v>7126</v>
      </c>
      <c r="BU726" s="108" t="s">
        <v>2696</v>
      </c>
      <c r="BV726" s="108" t="s">
        <v>123</v>
      </c>
      <c r="BW726" s="108" t="s">
        <v>123</v>
      </c>
      <c r="BX726" s="106"/>
      <c r="BY726" s="106"/>
      <c r="BZ726" s="104" t="str">
        <f>IF(Tabela2[[#This Row],[Data do documento de encerramento]]="NA","NA",IF(Tabela2[[#This Row],[Data do documento de encerramento]]="","Pendente de conclusão/ encerramento",_xlfn.DAYS(Tabela2[[#This Row],[Data do documento de encerramento]],J726)))</f>
        <v>Pendente de conclusão/ encerramento</v>
      </c>
      <c r="CA726" s="107"/>
      <c r="CB726" s="107"/>
      <c r="CC726" s="107" t="s">
        <v>7754</v>
      </c>
      <c r="CD726" s="107" t="s">
        <v>123</v>
      </c>
      <c r="CE726" s="107" t="s">
        <v>2696</v>
      </c>
      <c r="CF726" s="107" t="s">
        <v>637</v>
      </c>
    </row>
    <row r="727" spans="1:84" ht="60.75" hidden="1">
      <c r="A727" s="169">
        <v>2025102457654</v>
      </c>
      <c r="B727" s="170" t="s">
        <v>10320</v>
      </c>
      <c r="C727" s="108" t="str">
        <f>VLOOKUP(Tabela2[[#This Row],[SIEMA]],Siema2025,4,FALSE)</f>
        <v xml:space="preserve"> BA</v>
      </c>
      <c r="D727" s="106" t="str">
        <f>VLOOKUP(Tabela2[[#This Row],[SIEMA]],Siema2025,3,FALSE)</f>
        <v xml:space="preserve">Esplanada </v>
      </c>
      <c r="E727" s="106" t="str">
        <f>VLOOKUP(Tabela2[[#This Row],[SIEMA]],Siema2025,20,FALSE)</f>
        <v>Bacia do Recôncavo. Esplanada - BA.</v>
      </c>
      <c r="F727" s="106" t="s">
        <v>10321</v>
      </c>
      <c r="G727" s="106" t="s">
        <v>10322</v>
      </c>
      <c r="H727" s="106" t="s">
        <v>10323</v>
      </c>
      <c r="I727" s="104" t="s">
        <v>7114</v>
      </c>
      <c r="J727" s="105">
        <f>VLOOKUP(Tabela2[[#This Row],[SIEMA]],Siema2025,2,FALSE)</f>
        <v>45952</v>
      </c>
      <c r="K727" s="105" t="str">
        <f>VLOOKUP(Tabela2[[#This Row],[SIEMA]],Siema2025,16,FALSE)</f>
        <v>Quarta</v>
      </c>
      <c r="L727" s="106" t="str">
        <f>IF(Tabela2[[#This Row],[Data]]="","Sem Informação",VLOOKUP(MONTH(Tabela2[[#This Row],[Data]]),'[1]Validação de dados'!$I$1:$J$13,2,0))</f>
        <v>Outubro</v>
      </c>
      <c r="M727" s="104">
        <f>YEAR(Tabela2[[#This Row],[Data]])</f>
        <v>2025</v>
      </c>
      <c r="N727" s="105" t="str">
        <f>VLOOKUP(Tabela2[[#This Row],[SIEMA]],Siema2025,17,FALSE)</f>
        <v>Vespertino</v>
      </c>
      <c r="O727" s="105" t="str">
        <f>VLOOKUP(Tabela2[[#This Row],[SIEMA]],Siema2025,5,FALSE)</f>
        <v>Duto</v>
      </c>
      <c r="P727" s="104" t="str">
        <f>VLOOKUP(Tabela2[[#This Row],[SIEMA]],Siema2025,21,FALSE)</f>
        <v>TRECHO RÍGIDO [55264] (33650) / OLEODUTO 06" EST. RIO DO BU / ETO FAZENDA BÁLSAMO</v>
      </c>
      <c r="Q727" s="104">
        <v>1267</v>
      </c>
      <c r="R727" s="104" t="s">
        <v>10324</v>
      </c>
      <c r="S727" s="107" t="str">
        <f>IF(Q727="","", IF(Q727="NC","", IF(Q727="NE","", IF(Q727="NA","",IFERROR(VLOOKUP(Q727,[1]Produtos!$A$1:$C$2319,2,FALSE),"Não Cadastrado")))))</f>
        <v>PETRÓLEO CRU</v>
      </c>
      <c r="T727" s="104" t="str">
        <f>VLOOKUP(Tabela2[[#This Row],[SIEMA]],Siema2025,11,FALSE)</f>
        <v>0.8091</v>
      </c>
      <c r="U727" s="104" t="str">
        <f>VLOOKUP(Tabela2[[#This Row],[SIEMA]],Siema2025,12,FALSE)</f>
        <v>M3</v>
      </c>
      <c r="V727" s="104">
        <f>IF(Q727="","",IF(ISNUMBER(Q727)=FALSE,"Não se aplica",IFERROR(VLOOKUP(Q727,Produtos!$A$1:$C$2319,3,FALSE),"Não Cadastrado")))</f>
        <v>3</v>
      </c>
      <c r="W727" s="104"/>
      <c r="X727" s="113" t="str">
        <f>IF(Tabela2[[#This Row],[Origem do acidente]] = "Plataforma", "PREENCHER","NA")</f>
        <v>NA</v>
      </c>
      <c r="Y727" s="109" t="str">
        <f>IF(W727="","", IF(W727="NC","", IF(W727="NE","", IF(W727="NA","",IFERROR(VLOOKUP(W727,Produtos!$A$1:$C$2319,2,FALSE),"Não Cadastrado")))))</f>
        <v/>
      </c>
      <c r="Z727" s="104"/>
      <c r="AA727" s="104"/>
      <c r="AB727" s="104" t="str">
        <f>IF(W727="","",IF(ISNUMBER(W727)=FALSE,"Não se aplica",IFERROR(VLOOKUP(W727,Produtos!$A$1:$C$2319,3,FALSE),"Não Cadastrado")))</f>
        <v/>
      </c>
      <c r="AC727" s="104"/>
      <c r="AD727" s="108" t="str">
        <f>IF(Tabela2[[#This Row],[Origem do acidente]] = "Plataforma", "PREENCHER","NA")</f>
        <v>NA</v>
      </c>
      <c r="AE727" s="107" t="str">
        <f>IF(AC727="","", IF(AC727="NC","", IF(AC727="NE","", IF(AC727="NA","",IFERROR(VLOOKUP(AC727,Produtos!$A$1:$C$2319,2,FALSE),"Não Cadastrado")))))</f>
        <v/>
      </c>
      <c r="AF727" s="104"/>
      <c r="AG727" s="104"/>
      <c r="AH727" s="104" t="str">
        <f>IF(AC727="","",IF(ISNUMBER(AC727)=FALSE,"Não se aplica",IFERROR(VLOOKUP(AC727,Produtos!$A$1:$C$2319,3,FALSE),"Não Cadastrado")))</f>
        <v/>
      </c>
      <c r="AI727" s="104"/>
      <c r="AJ727" s="104" t="str">
        <f>VLOOKUP(Tabela2[[#This Row],[SIEMA]],Siema2025,26,FALSE)</f>
        <v>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v>
      </c>
      <c r="AK727" s="107" t="s">
        <v>7112</v>
      </c>
      <c r="AL727" s="107"/>
      <c r="AM727" s="107"/>
      <c r="AN727" s="108" t="str">
        <f>VLOOKUP(Tabela2[[#This Row],[SIEMA]],Siema2025,51,FALSE)</f>
        <v/>
      </c>
      <c r="AO727" s="108" t="str">
        <f>VLOOKUP(Tabela2[[#This Row],[SIEMA]],Siema2025,53,FALSE)</f>
        <v/>
      </c>
      <c r="AP727" s="108" t="str">
        <f>VLOOKUP(Tabela2[[#This Row],[SIEMA]],Siema2025,55,FALSE)</f>
        <v/>
      </c>
      <c r="AQ727" s="108" t="str">
        <f>VLOOKUP(Tabela2[[#This Row],[SIEMA]],Siema2025,57,FALSE)</f>
        <v>X</v>
      </c>
      <c r="AR727" s="108" t="str">
        <f>VLOOKUP(Tabela2[[#This Row],[SIEMA]],Siema2025,59,FALSE)</f>
        <v/>
      </c>
      <c r="AS727" s="108" t="str">
        <f>VLOOKUP(Tabela2[[#This Row],[SIEMA]],Siema2025,61,FALSE)</f>
        <v/>
      </c>
      <c r="AT727" s="108" t="str">
        <f>VLOOKUP(Tabela2[[#This Row],[SIEMA]],Siema2025,63,FALSE)</f>
        <v/>
      </c>
      <c r="AU727" s="108" t="str">
        <f>VLOOKUP(Tabela2[[#This Row],[SIEMA]],Siema2025,65,FALSE)</f>
        <v>X</v>
      </c>
      <c r="AV727" s="108" t="str">
        <f>VLOOKUP(Tabela2[[#This Row],[SIEMA]],Siema2025,67,FALSE)</f>
        <v/>
      </c>
      <c r="AW727" s="108" t="str">
        <f>VLOOKUP(Tabela2[[#This Row],[SIEMA]],Siema2025,69,FALSE)</f>
        <v/>
      </c>
      <c r="AX727" s="108" t="str">
        <f>VLOOKUP(Tabela2[[#This Row],[SIEMA]],Siema2025,71,FALSE)</f>
        <v/>
      </c>
      <c r="AY727" s="108" t="str">
        <f>VLOOKUP(Tabela2[[#This Row],[SIEMA]],Siema2025,73,FALSE)</f>
        <v/>
      </c>
      <c r="AZ727" s="108" t="str">
        <f>VLOOKUP(Tabela2[[#This Row],[SIEMA]],Siema2025,75,FALSE)</f>
        <v/>
      </c>
      <c r="BA727" s="108" t="str">
        <f>VLOOKUP(Tabela2[[#This Row],[SIEMA]],Siema2025,77,FALSE)</f>
        <v/>
      </c>
      <c r="BB727" s="108" t="str">
        <f>VLOOKUP(Tabela2[[#This Row],[SIEMA]],Siema2025,79,FALSE)</f>
        <v/>
      </c>
      <c r="BC727" s="108" t="str">
        <f>IF(Tabela2[[#This Row],[Outro(s) ]] = "X", "PREENCHER","NA")</f>
        <v>NA</v>
      </c>
      <c r="BD727" s="108" t="str">
        <f>VLOOKUP(Tabela2[[#This Row],[SIEMA]],Siema2025,82,FALSE)</f>
        <v/>
      </c>
      <c r="BE727" s="108" t="str">
        <f>VLOOKUP(Tabela2[[#This Row],[SIEMA]],Siema2025,81,FALSE)</f>
        <v/>
      </c>
      <c r="BF727" s="110" t="str">
        <f>VLOOKUP(Tabela2[[#This Row],[SIEMA]],Siema2025,28,FALSE)</f>
        <v>PETRÓLEO BRASILEIRO S.A. - PETROBRAS</v>
      </c>
      <c r="BG727" s="110"/>
      <c r="BH727" s="111" t="str">
        <f>VLOOKUP(Tabela2[[#This Row],[SIEMA]],Siema2025,29,FALSE)</f>
        <v>33000167000101</v>
      </c>
      <c r="BI727" s="112" t="str">
        <f>VLOOKUP(Tabela2[[#This Row],[SIEMA]],Siema2025,107,FALSE)</f>
        <v>Não</v>
      </c>
      <c r="BJ727" s="107" t="s">
        <v>7113</v>
      </c>
      <c r="BK727" s="104" t="s">
        <v>2696</v>
      </c>
      <c r="BL727" s="140">
        <v>45982</v>
      </c>
      <c r="BM727" s="108">
        <f ca="1">IF(Tabela2[[#This Row],[Data de atendimento do Ibama (considerar o primeiro documento/ação)]]="",_xlfn.DAYS(TODAY(),J727),_xlfn.DAYS(Tabela2[[#This Row],[Data de atendimento do Ibama (considerar o primeiro documento/ação)]],J727))</f>
        <v>30</v>
      </c>
      <c r="BN727" s="108" t="str">
        <f>IF(Tabela2[[#This Row],[Atendido pelo Ibama ("Não" ou "Sim")]]="Não","Preencher", IF(Tabela2[[#This Row],[Atendido pelo Ibama ("Não" ou "Sim")]]="Sim","NA",""))</f>
        <v>NA</v>
      </c>
      <c r="BO727" s="114" t="s">
        <v>7138</v>
      </c>
      <c r="BP727" s="108" t="str">
        <f>IF(Tabela2[[#This Row],[Forma de atendimento (primeiro documento/ação)]]= "Outros (especificar)", "PREENCHER","NA")</f>
        <v>NA</v>
      </c>
      <c r="BQ727" s="106" t="s">
        <v>123</v>
      </c>
      <c r="BR727" s="108" t="str">
        <f>IF(Tabela2[[#This Row],[Equipe do Ibama foi a campo? Houve sobrevoo do Poseidon?]] = "Sim", "PREENCHER","NA")</f>
        <v>NA</v>
      </c>
      <c r="BS727" s="108" t="str">
        <f>IF(Tabela2[[#This Row],[Se sim, foi emitida Ordem de Emergência? (informações vinculada à coluna CK)]] = "Sim", "PREENCHER","NA")</f>
        <v>NA</v>
      </c>
      <c r="BT727" s="108" t="str">
        <f>IF(Tabela2[[#This Row],[Foi elaborado Relatório de Vistoria pelo Ibama? (informações vinculada à coluna CK)]] = "Sim", "PREENCHER","NA")</f>
        <v>NA</v>
      </c>
      <c r="BU727" s="108" t="str">
        <f>IF(Tabela2[[#This Row],[Houve envio de Informações Pós-acidente (preencher "não se aplica" quando de competência estadual/municipal)]] = "Sim", "PREENCHER","NA")</f>
        <v>NA</v>
      </c>
      <c r="BV727" s="108" t="s">
        <v>2696</v>
      </c>
      <c r="BW727" s="108" t="s">
        <v>123</v>
      </c>
      <c r="BX727" s="106"/>
      <c r="BY727" s="106"/>
      <c r="BZ727" s="104" t="str">
        <f>IF(Tabela2[[#This Row],[Data do documento de encerramento]]="NA","NA",IF(Tabela2[[#This Row],[Data do documento de encerramento]]="","Pendente de conclusão/ encerramento",_xlfn.DAYS(Tabela2[[#This Row],[Data do documento de encerramento]],J727)))</f>
        <v>Pendente de conclusão/ encerramento</v>
      </c>
      <c r="CA727" s="107" t="s">
        <v>10325</v>
      </c>
      <c r="CB727" s="107"/>
      <c r="CC727" s="115"/>
      <c r="CD727" s="107"/>
      <c r="CE727" s="107"/>
      <c r="CF727" s="107"/>
    </row>
    <row r="728" spans="1:84" ht="45.75" hidden="1">
      <c r="A728" s="169">
        <v>2025102350439</v>
      </c>
      <c r="B728" s="170" t="s">
        <v>10326</v>
      </c>
      <c r="C728" s="108" t="str">
        <f>VLOOKUP(Tabela2[[#This Row],[SIEMA]],Siema2025,4,FALSE)</f>
        <v xml:space="preserve"> PB</v>
      </c>
      <c r="D728" s="106" t="str">
        <f>VLOOKUP(Tabela2[[#This Row],[SIEMA]],Siema2025,3,FALSE)</f>
        <v xml:space="preserve">Santa Luzia </v>
      </c>
      <c r="E728" s="106" t="s">
        <v>8707</v>
      </c>
      <c r="F728" s="153" t="s">
        <v>10327</v>
      </c>
      <c r="G728" s="153" t="s">
        <v>10328</v>
      </c>
      <c r="H728" s="226" t="s">
        <v>10329</v>
      </c>
      <c r="I728" s="104" t="s">
        <v>7114</v>
      </c>
      <c r="J728" s="105">
        <f>VLOOKUP(Tabela2[[#This Row],[SIEMA]],Siema2025,2,FALSE)</f>
        <v>45953</v>
      </c>
      <c r="K728" s="105" t="str">
        <f>VLOOKUP(Tabela2[[#This Row],[SIEMA]],Siema2025,16,FALSE)</f>
        <v>Quinta</v>
      </c>
      <c r="L728" s="106" t="str">
        <f>IF(Tabela2[[#This Row],[Data]]="","Sem Informação",VLOOKUP(MONTH(Tabela2[[#This Row],[Data]]),'[1]Validação de dados'!$I$1:$J$13,2,0))</f>
        <v>Outubro</v>
      </c>
      <c r="M728" s="104">
        <f>YEAR(Tabela2[[#This Row],[Data]])</f>
        <v>2025</v>
      </c>
      <c r="N728" s="105" t="str">
        <f>VLOOKUP(Tabela2[[#This Row],[SIEMA]],Siema2025,17,FALSE)</f>
        <v>Madrugada</v>
      </c>
      <c r="O728" s="105" t="str">
        <f>VLOOKUP(Tabela2[[#This Row],[SIEMA]],Siema2025,5,FALSE)</f>
        <v>Rodovia</v>
      </c>
      <c r="P728" s="104" t="str">
        <f>VLOOKUP(Tabela2[[#This Row],[SIEMA]],Siema2025,21,FALSE)</f>
        <v>Na madrugada de 23/10/2025 , aproximadamente às 02h50 aconteceu acidente tipo Tombamento na BR 230, KM 278, sentido crescente (Serra da Santa Luzia)envolvendo um caminhão tanque M.BENZ/ATRON 2324 de placa OGB7663 carregado de óleo diesel.</v>
      </c>
      <c r="Q728" s="104">
        <v>1202</v>
      </c>
      <c r="R728" s="104" t="s">
        <v>8492</v>
      </c>
      <c r="S728" s="107" t="str">
        <f>IF(Q728="","", IF(Q728="NC","", IF(Q728="NE","", IF(Q728="NA","",IFERROR(VLOOKUP(Q728,[1]Produtos!$A$1:$C$2319,2,FALSE),"Não Cadastrado")))))</f>
        <v>GASÓLEO ou ÓLEO DIESEL ou ÓLEO PARA AQUECIMENTO, LEVE</v>
      </c>
      <c r="T728" s="104" t="str">
        <f>VLOOKUP(Tabela2[[#This Row],[SIEMA]],Siema2025,11,FALSE)</f>
        <v xml:space="preserve"> </v>
      </c>
      <c r="U728" s="104" t="str">
        <f>VLOOKUP(Tabela2[[#This Row],[SIEMA]],Siema2025,12,FALSE)</f>
        <v xml:space="preserve"> </v>
      </c>
      <c r="V728" s="104">
        <f>IF(Q728="","",IF(ISNUMBER(Q728)=FALSE,"Não se aplica",IFERROR(VLOOKUP(Q728,Produtos!$A$1:$C$2319,3,FALSE),"Não Cadastrado")))</f>
        <v>3</v>
      </c>
      <c r="W728" s="104" t="str">
        <f>VLOOKUP(Tabela2[[#This Row],[SIEMA]],Siema2025,10,FALSE)</f>
        <v/>
      </c>
      <c r="X728" s="113" t="str">
        <f>IF(Tabela2[[#This Row],[Origem do acidente]] = "Plataforma", "PREENCHER","NA")</f>
        <v>NA</v>
      </c>
      <c r="Y728" s="109" t="str">
        <f>IF(W728="","", IF(W728="NC","", IF(W728="NE","", IF(W728="NA","",IFERROR(VLOOKUP(W728,Produtos!$A$1:$C$2319,2,FALSE),"Não Cadastrado")))))</f>
        <v/>
      </c>
      <c r="Z728" s="104" t="str">
        <f>VLOOKUP(Tabela2[[#This Row],[SIEMA]],Siema2025,11,FALSE)</f>
        <v xml:space="preserve"> </v>
      </c>
      <c r="AA728" s="104" t="str">
        <f>VLOOKUP(Tabela2[[#This Row],[SIEMA]],Siema2025,12,FALSE)</f>
        <v xml:space="preserve"> </v>
      </c>
      <c r="AB728" s="104" t="str">
        <f>IF(W728="","",IF(ISNUMBER(W728)=FALSE,"Não se aplica",IFERROR(VLOOKUP(W728,Produtos!$A$1:$C$2319,3,FALSE),"Não Cadastrado")))</f>
        <v/>
      </c>
      <c r="AC728" s="104"/>
      <c r="AD728" s="108" t="str">
        <f>IF(Tabela2[[#This Row],[Origem do acidente]] = "Plataforma", "PREENCHER","NA")</f>
        <v>NA</v>
      </c>
      <c r="AE728" s="107" t="str">
        <f>IF(AC728="","", IF(AC728="NC","", IF(AC728="NE","", IF(AC728="NA","",IFERROR(VLOOKUP(AC728,Produtos!$A$1:$C$2319,2,FALSE),"Não Cadastrado")))))</f>
        <v/>
      </c>
      <c r="AF728" s="104"/>
      <c r="AG728" s="104"/>
      <c r="AH728" s="104" t="str">
        <f>IF(AC728="","",IF(ISNUMBER(AC728)=FALSE,"Não se aplica",IFERROR(VLOOKUP(AC728,Produtos!$A$1:$C$2319,3,FALSE),"Não Cadastrado")))</f>
        <v/>
      </c>
      <c r="AI728" s="104"/>
      <c r="AJ728" s="104" t="str">
        <f>VLOOKUP(Tabela2[[#This Row],[SIEMA]],Siema2025,26,FALSE)</f>
        <v/>
      </c>
      <c r="AK728" s="107" t="s">
        <v>7190</v>
      </c>
      <c r="AL728" s="107" t="s">
        <v>7363</v>
      </c>
      <c r="AM728" s="107" t="s">
        <v>7182</v>
      </c>
      <c r="AN728" s="108" t="str">
        <f>VLOOKUP(Tabela2[[#This Row],[SIEMA]],Siema2025,51,FALSE)</f>
        <v/>
      </c>
      <c r="AO728" s="108" t="str">
        <f>VLOOKUP(Tabela2[[#This Row],[SIEMA]],Siema2025,53,FALSE)</f>
        <v/>
      </c>
      <c r="AP728" s="108" t="str">
        <f>VLOOKUP(Tabela2[[#This Row],[SIEMA]],Siema2025,55,FALSE)</f>
        <v/>
      </c>
      <c r="AQ728" s="108" t="str">
        <f>VLOOKUP(Tabela2[[#This Row],[SIEMA]],Siema2025,57,FALSE)</f>
        <v/>
      </c>
      <c r="AR728" s="108" t="str">
        <f>VLOOKUP(Tabela2[[#This Row],[SIEMA]],Siema2025,59,FALSE)</f>
        <v/>
      </c>
      <c r="AS728" s="108" t="str">
        <f>VLOOKUP(Tabela2[[#This Row],[SIEMA]],Siema2025,61,FALSE)</f>
        <v/>
      </c>
      <c r="AT728" s="108" t="str">
        <f>VLOOKUP(Tabela2[[#This Row],[SIEMA]],Siema2025,63,FALSE)</f>
        <v/>
      </c>
      <c r="AU728" s="108" t="str">
        <f>VLOOKUP(Tabela2[[#This Row],[SIEMA]],Siema2025,65,FALSE)</f>
        <v>X</v>
      </c>
      <c r="AV728" s="108" t="str">
        <f>VLOOKUP(Tabela2[[#This Row],[SIEMA]],Siema2025,67,FALSE)</f>
        <v/>
      </c>
      <c r="AW728" s="108" t="str">
        <f>VLOOKUP(Tabela2[[#This Row],[SIEMA]],Siema2025,69,FALSE)</f>
        <v/>
      </c>
      <c r="AX728" s="108" t="str">
        <f>VLOOKUP(Tabela2[[#This Row],[SIEMA]],Siema2025,71,FALSE)</f>
        <v/>
      </c>
      <c r="AY728" s="108" t="str">
        <f>VLOOKUP(Tabela2[[#This Row],[SIEMA]],Siema2025,73,FALSE)</f>
        <v/>
      </c>
      <c r="AZ728" s="108" t="str">
        <f>VLOOKUP(Tabela2[[#This Row],[SIEMA]],Siema2025,75,FALSE)</f>
        <v/>
      </c>
      <c r="BA728" s="108" t="str">
        <f>VLOOKUP(Tabela2[[#This Row],[SIEMA]],Siema2025,77,FALSE)</f>
        <v/>
      </c>
      <c r="BB728" s="108" t="str">
        <f>VLOOKUP(Tabela2[[#This Row],[SIEMA]],Siema2025,79,FALSE)</f>
        <v/>
      </c>
      <c r="BC728" s="108" t="str">
        <f>IF(Tabela2[[#This Row],[Outro(s) ]] = "X", "PREENCHER","NA")</f>
        <v>NA</v>
      </c>
      <c r="BD728" s="108" t="str">
        <f>VLOOKUP(Tabela2[[#This Row],[SIEMA]],Siema2025,82,FALSE)</f>
        <v/>
      </c>
      <c r="BE728" s="108" t="str">
        <f>VLOOKUP(Tabela2[[#This Row],[SIEMA]],Siema2025,81,FALSE)</f>
        <v/>
      </c>
      <c r="BF728" s="227" t="s">
        <v>10330</v>
      </c>
      <c r="BG728" s="139"/>
      <c r="BH728" s="111">
        <v>7654283000134</v>
      </c>
      <c r="BI728" s="112" t="str">
        <f>VLOOKUP(Tabela2[[#This Row],[SIEMA]],Siema2025,107,FALSE)</f>
        <v>Não</v>
      </c>
      <c r="BJ728" s="107" t="s">
        <v>7099</v>
      </c>
      <c r="BK728" s="104" t="s">
        <v>2696</v>
      </c>
      <c r="BL728" s="168">
        <v>45953</v>
      </c>
      <c r="BM728" s="108">
        <f ca="1">IF(Tabela2[[#This Row],[Data de atendimento do Ibama (considerar o primeiro documento/ação)]]="",_xlfn.DAYS(TODAY(),J728),_xlfn.DAYS(Tabela2[[#This Row],[Data de atendimento do Ibama (considerar o primeiro documento/ação)]],J728))</f>
        <v>0</v>
      </c>
      <c r="BN728" s="108" t="str">
        <f>IF(Tabela2[[#This Row],[Atendido pelo Ibama ("Não" ou "Sim")]]="Não","Preencher", IF(Tabela2[[#This Row],[Atendido pelo Ibama ("Não" ou "Sim")]]="Sim","NA",""))</f>
        <v>NA</v>
      </c>
      <c r="BO728" s="114" t="s">
        <v>7100</v>
      </c>
      <c r="BP728" s="108" t="str">
        <f>IF(Tabela2[[#This Row],[Forma de atendimento (primeiro documento/ação)]]= "Outros (especificar)", "PREENCHER","NA")</f>
        <v>NA</v>
      </c>
      <c r="BQ728" s="106" t="s">
        <v>123</v>
      </c>
      <c r="BR728" s="108" t="s">
        <v>123</v>
      </c>
      <c r="BS728" s="108" t="s">
        <v>7114</v>
      </c>
      <c r="BT728" s="108" t="s">
        <v>7126</v>
      </c>
      <c r="BU728" s="108" t="s">
        <v>2696</v>
      </c>
      <c r="BV728" s="108" t="s">
        <v>2696</v>
      </c>
      <c r="BW728" s="108" t="s">
        <v>123</v>
      </c>
      <c r="BX728" s="106"/>
      <c r="BY728" s="153"/>
      <c r="BZ728" s="104" t="str">
        <f>IF(Tabela2[[#This Row],[Data do documento de encerramento]]="NA","NA",IF(Tabela2[[#This Row],[Data do documento de encerramento]]="","Pendente de conclusão/ encerramento",_xlfn.DAYS(Tabela2[[#This Row],[Data do documento de encerramento]],J728)))</f>
        <v>Pendente de conclusão/ encerramento</v>
      </c>
      <c r="CA728" s="107" t="s">
        <v>7376</v>
      </c>
      <c r="CB728" s="107"/>
      <c r="CC728" s="107"/>
      <c r="CD728" s="107"/>
      <c r="CE728" s="107"/>
      <c r="CF728" s="107"/>
    </row>
    <row r="729" spans="1:84" ht="60.75" hidden="1">
      <c r="A729" s="169">
        <v>2025102432402</v>
      </c>
      <c r="B729" s="170" t="s">
        <v>10331</v>
      </c>
      <c r="C729" s="108" t="str">
        <f>VLOOKUP(Tabela2[[#This Row],[SIEMA]],Siema2025,4,FALSE)</f>
        <v xml:space="preserve"> SP</v>
      </c>
      <c r="D729" s="106" t="str">
        <f>VLOOKUP(Tabela2[[#This Row],[SIEMA]],Siema2025,3,FALSE)</f>
        <v xml:space="preserve">Miracatu </v>
      </c>
      <c r="E729" s="106" t="s">
        <v>7186</v>
      </c>
      <c r="F729" s="106" t="s">
        <v>10332</v>
      </c>
      <c r="G729" s="106" t="s">
        <v>10333</v>
      </c>
      <c r="H729" s="106" t="s">
        <v>10334</v>
      </c>
      <c r="I729" s="104" t="s">
        <v>7114</v>
      </c>
      <c r="J729" s="105">
        <f>VLOOKUP(Tabela2[[#This Row],[SIEMA]],Siema2025,2,FALSE)</f>
        <v>45953</v>
      </c>
      <c r="K729" s="105" t="str">
        <f>VLOOKUP(Tabela2[[#This Row],[SIEMA]],Siema2025,16,FALSE)</f>
        <v>Quinta</v>
      </c>
      <c r="L729" s="106" t="str">
        <f>IF(Tabela2[[#This Row],[Data]]="","Sem Informação",VLOOKUP(MONTH(Tabela2[[#This Row],[Data]]),'[1]Validação de dados'!$I$1:$J$13,2,0))</f>
        <v>Outubro</v>
      </c>
      <c r="M729" s="104">
        <f>YEAR(Tabela2[[#This Row],[Data]])</f>
        <v>2025</v>
      </c>
      <c r="N729" s="105" t="str">
        <f>VLOOKUP(Tabela2[[#This Row],[SIEMA]],Siema2025,17,FALSE)</f>
        <v>Vespertino</v>
      </c>
      <c r="O729" s="105" t="str">
        <f>VLOOKUP(Tabela2[[#This Row],[SIEMA]],Siema2025,5,FALSE)</f>
        <v>Rodovia</v>
      </c>
      <c r="P729" s="104" t="str">
        <f>VLOOKUP(Tabela2[[#This Row],[SIEMA]],Siema2025,21,FALSE)</f>
        <v>Acidente com colisão envolvendo veículo da empresa transportando Solvente AB-9.</v>
      </c>
      <c r="Q729" s="104">
        <v>1268</v>
      </c>
      <c r="R729" s="104" t="str">
        <f>VLOOKUP(Tabela2[[#This Row],[SIEMA]],Siema2025,10,FALSE)</f>
        <v>SOLVENTE</v>
      </c>
      <c r="S729" s="107" t="str">
        <f>IF(Q729="","", IF(Q729="NC","", IF(Q729="NE","", IF(Q729="NA","",IFERROR(VLOOKUP(Q729,[1]Produtos!$A$1:$C$2319,2,FALSE),"Não Cadastrado")))))</f>
        <v>DESTILADOS DE PETRÓLEO, N.E. ou DERIVADOS DE PETRÓLEO, N.E.</v>
      </c>
      <c r="T729" s="104" t="str">
        <f>VLOOKUP(Tabela2[[#This Row],[SIEMA]],Siema2025,11,FALSE)</f>
        <v>13125</v>
      </c>
      <c r="U729" s="104" t="str">
        <f>VLOOKUP(Tabela2[[#This Row],[SIEMA]],Siema2025,12,FALSE)</f>
        <v>KG</v>
      </c>
      <c r="V729" s="104">
        <f>IF(Q729="","",IF(ISNUMBER(Q729)=FALSE,"Não se aplica",IFERROR(VLOOKUP(Q729,Produtos!$A$1:$C$2319,3,FALSE),"Não Cadastrado")))</f>
        <v>3</v>
      </c>
      <c r="W729" s="104"/>
      <c r="X729" s="113"/>
      <c r="Y729" s="109" t="str">
        <f>IF(W729="","", IF(W729="NC","", IF(W729="NE","", IF(W729="NA","",IFERROR(VLOOKUP(W729,Produtos!$A$1:$C$2319,2,FALSE),"Não Cadastrado")))))</f>
        <v/>
      </c>
      <c r="Z729" s="104"/>
      <c r="AA729" s="104"/>
      <c r="AB729" s="104" t="str">
        <f>IF(W729="","",IF(ISNUMBER(W729)=FALSE,"Não se aplica",IFERROR(VLOOKUP(W729,Produtos!$A$1:$C$2319,3,FALSE),"Não Cadastrado")))</f>
        <v/>
      </c>
      <c r="AC729" s="104"/>
      <c r="AD729" s="108" t="str">
        <f>IF(Tabela2[[#This Row],[Origem do acidente]] = "Plataforma", "PREENCHER","NA")</f>
        <v>NA</v>
      </c>
      <c r="AE729" s="107" t="str">
        <f>IF(AC729="","", IF(AC729="NC","", IF(AC729="NE","", IF(AC729="NA","",IFERROR(VLOOKUP(AC729,Produtos!$A$1:$C$2319,2,FALSE),"Não Cadastrado")))))</f>
        <v/>
      </c>
      <c r="AF729" s="104"/>
      <c r="AG729" s="104"/>
      <c r="AH729" s="104" t="str">
        <f>IF(AC729="","",IF(ISNUMBER(AC729)=FALSE,"Não se aplica",IFERROR(VLOOKUP(AC729,Produtos!$A$1:$C$2319,3,FALSE),"Não Cadastrado")))</f>
        <v/>
      </c>
      <c r="AI729" s="104"/>
      <c r="AJ729" s="104" t="s">
        <v>10335</v>
      </c>
      <c r="AK729" s="107" t="s">
        <v>7112</v>
      </c>
      <c r="AL729" s="107" t="s">
        <v>7388</v>
      </c>
      <c r="AM729" s="107" t="s">
        <v>7636</v>
      </c>
      <c r="AN729" s="108" t="s">
        <v>7132</v>
      </c>
      <c r="AO729" s="108" t="str">
        <f>VLOOKUP(Tabela2[[#This Row],[SIEMA]],Siema2025,53,FALSE)</f>
        <v/>
      </c>
      <c r="AP729" s="108" t="str">
        <f>VLOOKUP(Tabela2[[#This Row],[SIEMA]],Siema2025,55,FALSE)</f>
        <v/>
      </c>
      <c r="AQ729" s="108" t="str">
        <f>VLOOKUP(Tabela2[[#This Row],[SIEMA]],Siema2025,57,FALSE)</f>
        <v/>
      </c>
      <c r="AR729" s="108" t="str">
        <f>VLOOKUP(Tabela2[[#This Row],[SIEMA]],Siema2025,59,FALSE)</f>
        <v/>
      </c>
      <c r="AS729" s="108" t="str">
        <f>VLOOKUP(Tabela2[[#This Row],[SIEMA]],Siema2025,61,FALSE)</f>
        <v/>
      </c>
      <c r="AT729" s="108" t="str">
        <f>VLOOKUP(Tabela2[[#This Row],[SIEMA]],Siema2025,63,FALSE)</f>
        <v/>
      </c>
      <c r="AU729" s="108" t="str">
        <f>VLOOKUP(Tabela2[[#This Row],[SIEMA]],Siema2025,65,FALSE)</f>
        <v/>
      </c>
      <c r="AV729" s="108" t="str">
        <f>VLOOKUP(Tabela2[[#This Row],[SIEMA]],Siema2025,67,FALSE)</f>
        <v/>
      </c>
      <c r="AW729" s="108" t="str">
        <f>VLOOKUP(Tabela2[[#This Row],[SIEMA]],Siema2025,69,FALSE)</f>
        <v/>
      </c>
      <c r="AX729" s="108" t="str">
        <f>VLOOKUP(Tabela2[[#This Row],[SIEMA]],Siema2025,71,FALSE)</f>
        <v/>
      </c>
      <c r="AY729" s="108" t="str">
        <f>VLOOKUP(Tabela2[[#This Row],[SIEMA]],Siema2025,73,FALSE)</f>
        <v/>
      </c>
      <c r="AZ729" s="108" t="str">
        <f>VLOOKUP(Tabela2[[#This Row],[SIEMA]],Siema2025,75,FALSE)</f>
        <v/>
      </c>
      <c r="BA729" s="108" t="str">
        <f>VLOOKUP(Tabela2[[#This Row],[SIEMA]],Siema2025,77,FALSE)</f>
        <v/>
      </c>
      <c r="BB729" s="108" t="str">
        <f>VLOOKUP(Tabela2[[#This Row],[SIEMA]],Siema2025,79,FALSE)</f>
        <v>X</v>
      </c>
      <c r="BC729" s="108" t="s">
        <v>10336</v>
      </c>
      <c r="BD729" s="108" t="str">
        <f>VLOOKUP(Tabela2[[#This Row],[SIEMA]],Siema2025,82,FALSE)</f>
        <v/>
      </c>
      <c r="BE729" s="108" t="str">
        <f>VLOOKUP(Tabela2[[#This Row],[SIEMA]],Siema2025,81,FALSE)</f>
        <v/>
      </c>
      <c r="BF729" s="110" t="str">
        <f>VLOOKUP(Tabela2[[#This Row],[SIEMA]],Siema2025,28,FALSE)</f>
        <v>COOPERATIVA DE TRANSPORTE DE PRODUTOS LIQUÍDOS</v>
      </c>
      <c r="BG729" s="110"/>
      <c r="BH729" s="111" t="str">
        <f>VLOOKUP(Tabela2[[#This Row],[SIEMA]],Siema2025,29,FALSE)</f>
        <v>26666614000109</v>
      </c>
      <c r="BI729" s="112" t="str">
        <f>VLOOKUP(Tabela2[[#This Row],[SIEMA]],Siema2025,107,FALSE)</f>
        <v>Não</v>
      </c>
      <c r="BJ729" s="107" t="s">
        <v>7099</v>
      </c>
      <c r="BK729" s="104" t="s">
        <v>2696</v>
      </c>
      <c r="BL729" s="140">
        <v>45959</v>
      </c>
      <c r="BM729" s="108">
        <f ca="1">IF(Tabela2[[#This Row],[Data de atendimento do Ibama (considerar o primeiro documento/ação)]]="",_xlfn.DAYS(TODAY(),J729),_xlfn.DAYS(Tabela2[[#This Row],[Data de atendimento do Ibama (considerar o primeiro documento/ação)]],J729))</f>
        <v>6</v>
      </c>
      <c r="BN729" s="108" t="str">
        <f>IF(Tabela2[[#This Row],[Atendido pelo Ibama ("Não" ou "Sim")]]="Não","Preencher", IF(Tabela2[[#This Row],[Atendido pelo Ibama ("Não" ou "Sim")]]="Sim","NA",""))</f>
        <v>NA</v>
      </c>
      <c r="BO729" s="114" t="s">
        <v>7100</v>
      </c>
      <c r="BP729" s="108" t="str">
        <f>IF(Tabela2[[#This Row],[Forma de atendimento (primeiro documento/ação)]]= "Outros (especificar)", "PREENCHER","NA")</f>
        <v>NA</v>
      </c>
      <c r="BQ729" s="106" t="s">
        <v>123</v>
      </c>
      <c r="BR729" s="108" t="s">
        <v>123</v>
      </c>
      <c r="BS729" s="108" t="s">
        <v>7114</v>
      </c>
      <c r="BT729" s="108" t="s">
        <v>7101</v>
      </c>
      <c r="BU729" s="108" t="s">
        <v>123</v>
      </c>
      <c r="BV729" s="108" t="str">
        <f>IF(Tabela2[[#This Row],[Houve avaliação das informações pós-acidente solicitadas/enviadas?]] = "Sim", "PREENCHER","NA")</f>
        <v>NA</v>
      </c>
      <c r="BW729" s="108" t="s">
        <v>123</v>
      </c>
      <c r="BX729" s="106"/>
      <c r="BY729" s="140"/>
      <c r="BZ729" s="104" t="str">
        <f>IF(Tabela2[[#This Row],[Data do documento de encerramento]]="NA","NA",IF(Tabela2[[#This Row],[Data do documento de encerramento]]="","Pendente de conclusão/ encerramento",_xlfn.DAYS(Tabela2[[#This Row],[Data do documento de encerramento]],J729)))</f>
        <v>Pendente de conclusão/ encerramento</v>
      </c>
      <c r="CA729" s="107"/>
      <c r="CB729" s="107"/>
      <c r="CC729" s="107"/>
      <c r="CD729" s="107"/>
      <c r="CE729" s="107"/>
      <c r="CF729" s="107"/>
    </row>
    <row r="730" spans="1:84" ht="15" hidden="1" customHeight="1">
      <c r="A730" s="169">
        <v>2025102457617</v>
      </c>
      <c r="B730" s="170" t="s">
        <v>10337</v>
      </c>
      <c r="C730" s="108" t="str">
        <f>VLOOKUP(Tabela2[[#This Row],[SIEMA]],Siema2025,4,FALSE)</f>
        <v xml:space="preserve"> MG</v>
      </c>
      <c r="D730" s="106" t="str">
        <f>VLOOKUP(Tabela2[[#This Row],[SIEMA]],Siema2025,3,FALSE)</f>
        <v xml:space="preserve">Belo Horizonte </v>
      </c>
      <c r="E730" s="106" t="str">
        <f>VLOOKUP(Tabela2[[#This Row],[SIEMA]],Siema2025,20,FALSE)</f>
        <v>km 630 entre Ferrugem e Gameleira (EFR4)</v>
      </c>
      <c r="F730" s="106" t="s">
        <v>10338</v>
      </c>
      <c r="G730" s="106" t="s">
        <v>10339</v>
      </c>
      <c r="H730" s="106" t="s">
        <v>10340</v>
      </c>
      <c r="I730" s="104" t="s">
        <v>7114</v>
      </c>
      <c r="J730" s="105">
        <f>VLOOKUP(Tabela2[[#This Row],[SIEMA]],Siema2025,2,FALSE)</f>
        <v>45953</v>
      </c>
      <c r="K730" s="105" t="str">
        <f>VLOOKUP(Tabela2[[#This Row],[SIEMA]],Siema2025,16,FALSE)</f>
        <v>Quinta</v>
      </c>
      <c r="L730" s="106" t="str">
        <f>IF(Tabela2[[#This Row],[Data]]="","Sem Informação",VLOOKUP(MONTH(Tabela2[[#This Row],[Data]]),'[1]Validação de dados'!$I$1:$J$13,2,0))</f>
        <v>Outubro</v>
      </c>
      <c r="M730" s="104">
        <f>YEAR(Tabela2[[#This Row],[Data]])</f>
        <v>2025</v>
      </c>
      <c r="N730" s="105" t="str">
        <f>VLOOKUP(Tabela2[[#This Row],[SIEMA]],Siema2025,17,FALSE)</f>
        <v>Noturno</v>
      </c>
      <c r="O730" s="105" t="str">
        <f>VLOOKUP(Tabela2[[#This Row],[SIEMA]],Siema2025,5,FALSE)</f>
        <v>Ferrovia</v>
      </c>
      <c r="P730" s="104" t="str">
        <f>VLOOKUP(Tabela2[[#This Row],[SIEMA]],Siema2025,21,FALSE)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Q730" s="104" t="s">
        <v>7094</v>
      </c>
      <c r="R730" s="104" t="s">
        <v>7127</v>
      </c>
      <c r="S730" s="107" t="s">
        <v>6610</v>
      </c>
      <c r="T730" s="104">
        <v>70</v>
      </c>
      <c r="U730" s="104" t="s">
        <v>7121</v>
      </c>
      <c r="V730" s="104" t="s">
        <v>7127</v>
      </c>
      <c r="W730" s="104"/>
      <c r="X730" s="113"/>
      <c r="Y730" s="109"/>
      <c r="Z730" s="104" t="str">
        <f>VLOOKUP(Tabela2[[#This Row],[SIEMA]],Siema2025,11,FALSE)</f>
        <v/>
      </c>
      <c r="AA730" s="104" t="str">
        <f>VLOOKUP(Tabela2[[#This Row],[SIEMA]],Siema2025,12,FALSE)</f>
        <v/>
      </c>
      <c r="AB730" s="104" t="str">
        <f>IF(W730="","",IF(ISNUMBER(W730)=FALSE,"Não se aplica",IFERROR(VLOOKUP(W730,Produtos!$A$1:$C$2319,3,FALSE),"Não Cadastrado")))</f>
        <v/>
      </c>
      <c r="AC730" s="104"/>
      <c r="AD730" s="108"/>
      <c r="AE730" s="107" t="str">
        <f>IF(AC730="","", IF(AC730="NC","", IF(AC730="NE","", IF(AC730="NA","",IFERROR(VLOOKUP(AC730,Produtos!$A$1:$C$2319,2,FALSE),"Não Cadastrado")))))</f>
        <v/>
      </c>
      <c r="AF730" s="104"/>
      <c r="AG730" s="104"/>
      <c r="AH730" s="104" t="str">
        <f>IF(AC730="","",IF(ISNUMBER(AC730)=FALSE,"Não se aplica",IFERROR(VLOOKUP(AC730,Produtos!$A$1:$C$2319,3,FALSE),"Não Cadastrado")))</f>
        <v/>
      </c>
      <c r="AI730" s="104"/>
      <c r="AJ730" s="104" t="str">
        <f>VLOOKUP(Tabela2[[#This Row],[SIEMA]],Siema2025,26,FALSE)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AK730" s="107" t="s">
        <v>7122</v>
      </c>
      <c r="AL730" s="107"/>
      <c r="AM730" s="107"/>
      <c r="AN730" s="108" t="str">
        <f>VLOOKUP(Tabela2[[#This Row],[SIEMA]],Siema2025,51,FALSE)</f>
        <v/>
      </c>
      <c r="AO730" s="108" t="str">
        <f>VLOOKUP(Tabela2[[#This Row],[SIEMA]],Siema2025,53,FALSE)</f>
        <v/>
      </c>
      <c r="AP730" s="108" t="str">
        <f>VLOOKUP(Tabela2[[#This Row],[SIEMA]],Siema2025,55,FALSE)</f>
        <v/>
      </c>
      <c r="AQ730" s="108" t="str">
        <f>VLOOKUP(Tabela2[[#This Row],[SIEMA]],Siema2025,57,FALSE)</f>
        <v/>
      </c>
      <c r="AR730" s="108" t="str">
        <f>VLOOKUP(Tabela2[[#This Row],[SIEMA]],Siema2025,59,FALSE)</f>
        <v/>
      </c>
      <c r="AS730" s="108" t="str">
        <f>VLOOKUP(Tabela2[[#This Row],[SIEMA]],Siema2025,61,FALSE)</f>
        <v/>
      </c>
      <c r="AT730" s="108" t="str">
        <f>VLOOKUP(Tabela2[[#This Row],[SIEMA]],Siema2025,63,FALSE)</f>
        <v/>
      </c>
      <c r="AU730" s="108" t="s">
        <v>7132</v>
      </c>
      <c r="AV730" s="108" t="str">
        <f>VLOOKUP(Tabela2[[#This Row],[SIEMA]],Siema2025,67,FALSE)</f>
        <v/>
      </c>
      <c r="AW730" s="108" t="str">
        <f>VLOOKUP(Tabela2[[#This Row],[SIEMA]],Siema2025,69,FALSE)</f>
        <v/>
      </c>
      <c r="AX730" s="108" t="str">
        <f>VLOOKUP(Tabela2[[#This Row],[SIEMA]],Siema2025,71,FALSE)</f>
        <v/>
      </c>
      <c r="AY730" s="108" t="str">
        <f>VLOOKUP(Tabela2[[#This Row],[SIEMA]],Siema2025,73,FALSE)</f>
        <v/>
      </c>
      <c r="AZ730" s="108" t="str">
        <f>VLOOKUP(Tabela2[[#This Row],[SIEMA]],Siema2025,75,FALSE)</f>
        <v/>
      </c>
      <c r="BA730" s="108" t="str">
        <f>VLOOKUP(Tabela2[[#This Row],[SIEMA]],Siema2025,77,FALSE)</f>
        <v/>
      </c>
      <c r="BB730" s="108"/>
      <c r="BC730" s="108" t="str">
        <f>IF(Tabela2[[#This Row],[Outro(s) ]] = "X", "PREENCHER","NA")</f>
        <v>NA</v>
      </c>
      <c r="BD730" s="108" t="str">
        <f>VLOOKUP(Tabela2[[#This Row],[SIEMA]],Siema2025,82,FALSE)</f>
        <v/>
      </c>
      <c r="BE730" s="108" t="str">
        <f>VLOOKUP(Tabela2[[#This Row],[SIEMA]],Siema2025,81,FALSE)</f>
        <v/>
      </c>
      <c r="BF730" s="110" t="s">
        <v>7176</v>
      </c>
      <c r="BG730" s="110" t="s">
        <v>7177</v>
      </c>
      <c r="BH730" s="111" t="str">
        <f>VLOOKUP(Tabela2[[#This Row],[SIEMA]],Siema2025,29,FALSE)</f>
        <v>12563794000180</v>
      </c>
      <c r="BI730" s="112" t="str">
        <f>VLOOKUP(Tabela2[[#This Row],[SIEMA]],Siema2025,107,FALSE)</f>
        <v>Não</v>
      </c>
      <c r="BJ730" s="107" t="s">
        <v>7099</v>
      </c>
      <c r="BK730" s="104" t="s">
        <v>2696</v>
      </c>
      <c r="BL730" s="140">
        <v>45958</v>
      </c>
      <c r="BM730" s="108">
        <f ca="1">IF(Tabela2[[#This Row],[Data de atendimento do Ibama (considerar o primeiro documento/ação)]]="",_xlfn.DAYS(TODAY(),J730),_xlfn.DAYS(Tabela2[[#This Row],[Data de atendimento do Ibama (considerar o primeiro documento/ação)]],J730))</f>
        <v>5</v>
      </c>
      <c r="BN730" s="108" t="str">
        <f>IF(Tabela2[[#This Row],[Atendido pelo Ibama ("Não" ou "Sim")]]="Não","Preencher", IF(Tabela2[[#This Row],[Atendido pelo Ibama ("Não" ou "Sim")]]="Sim","NA",""))</f>
        <v>NA</v>
      </c>
      <c r="BO730" s="114" t="s">
        <v>7100</v>
      </c>
      <c r="BP730" s="108" t="str">
        <f>IF(Tabela2[[#This Row],[Forma de atendimento (primeiro documento/ação)]]= "Outros (especificar)", "PREENCHER","NA")</f>
        <v>NA</v>
      </c>
      <c r="BQ730" s="106" t="s">
        <v>2696</v>
      </c>
      <c r="BR730" s="108" t="s">
        <v>123</v>
      </c>
      <c r="BS730" s="108" t="s">
        <v>2696</v>
      </c>
      <c r="BT730" s="108" t="s">
        <v>7101</v>
      </c>
      <c r="BU730" s="108" t="s">
        <v>123</v>
      </c>
      <c r="BV730" s="108" t="s">
        <v>123</v>
      </c>
      <c r="BW730" s="108" t="s">
        <v>2696</v>
      </c>
      <c r="BX730" s="106" t="s">
        <v>7785</v>
      </c>
      <c r="BY730" s="106"/>
      <c r="BZ730" s="104" t="str">
        <f>IF(Tabela2[[#This Row],[Data do documento de encerramento]]="NA","NA",IF(Tabela2[[#This Row],[Data do documento de encerramento]]="","Pendente de conclusão/ encerramento",_xlfn.DAYS(Tabela2[[#This Row],[Data do documento de encerramento]],J730)))</f>
        <v>Pendente de conclusão/ encerramento</v>
      </c>
      <c r="CA730" s="107" t="s">
        <v>10341</v>
      </c>
      <c r="CB730" s="107"/>
      <c r="CC730" s="107"/>
      <c r="CD730" s="107"/>
      <c r="CE730" s="107"/>
      <c r="CF730" s="107"/>
    </row>
    <row r="731" spans="1:84" ht="121.5" hidden="1">
      <c r="A731" s="169">
        <v>2025102461224</v>
      </c>
      <c r="B731" s="118" t="s">
        <v>10342</v>
      </c>
      <c r="C731" s="108" t="str">
        <f>VLOOKUP(Tabela2[[#This Row],[SIEMA]],Siema2025,4,FALSE)</f>
        <v xml:space="preserve"> ES</v>
      </c>
      <c r="D731" s="106" t="str">
        <f>VLOOKUP(Tabela2[[#This Row],[SIEMA]],Siema2025,3,FALSE)</f>
        <v xml:space="preserve">Vitória </v>
      </c>
      <c r="E731" s="106" t="s">
        <v>10343</v>
      </c>
      <c r="F731" s="106" t="s">
        <v>10344</v>
      </c>
      <c r="G731" s="106" t="s">
        <v>10345</v>
      </c>
      <c r="H731" s="106" t="s">
        <v>10346</v>
      </c>
      <c r="I731" s="104" t="s">
        <v>7114</v>
      </c>
      <c r="J731" s="105">
        <f>VLOOKUP(Tabela2[[#This Row],[SIEMA]],Siema2025,2,FALSE)</f>
        <v>45953</v>
      </c>
      <c r="K731" s="105" t="str">
        <f>VLOOKUP(Tabela2[[#This Row],[SIEMA]],Siema2025,16,FALSE)</f>
        <v>Quinta</v>
      </c>
      <c r="L731" s="106" t="str">
        <f>IF(Tabela2[[#This Row],[Data]]="","Sem Informação",VLOOKUP(MONTH(Tabela2[[#This Row],[Data]]),'[1]Validação de dados'!$I$1:$J$13,2,0))</f>
        <v>Outubro</v>
      </c>
      <c r="M731" s="104">
        <f>YEAR(Tabela2[[#This Row],[Data]])</f>
        <v>2025</v>
      </c>
      <c r="N731" s="105" t="str">
        <f>VLOOKUP(Tabela2[[#This Row],[SIEMA]],Siema2025,17,FALSE)</f>
        <v>Vespertino</v>
      </c>
      <c r="O731" s="105" t="str">
        <f>VLOOKUP(Tabela2[[#This Row],[SIEMA]],Siema2025,5,FALSE)</f>
        <v>Terminal/portos/ancoradouros/etc</v>
      </c>
      <c r="P731" s="104" t="str">
        <f>VLOOKUP(Tabela2[[#This Row],[SIEMA]],Siema2025,21,FALSE)</f>
        <v>CPVV %u2013 Berço 01</v>
      </c>
      <c r="Q731" s="104">
        <v>1202</v>
      </c>
      <c r="R731" s="104" t="str">
        <f>VLOOKUP(Tabela2[[#This Row],[SIEMA]],Siema2025,10,FALSE)</f>
        <v/>
      </c>
      <c r="S731" s="107" t="str">
        <f>IF(Q731="","", IF(Q731="NC","", IF(Q731="NE","", IF(Q731="NA","",IFERROR(VLOOKUP(Q731,[1]Produtos!$A$1:$C$2319,2,FALSE),"Não Cadastrado")))))</f>
        <v>GASÓLEO ou ÓLEO DIESEL ou ÓLEO PARA AQUECIMENTO, LEVE</v>
      </c>
      <c r="T731" s="104">
        <v>2E-3</v>
      </c>
      <c r="U731" s="104" t="s">
        <v>7111</v>
      </c>
      <c r="V731" s="104">
        <f>IF(Q731="","",IF(ISNUMBER(Q731)=FALSE,"Não se aplica",IFERROR(VLOOKUP(Q731,Produtos!$A$1:$C$2319,3,FALSE),"Não Cadastrado")))</f>
        <v>3</v>
      </c>
      <c r="W731" s="104" t="str">
        <f>VLOOKUP(Tabela2[[#This Row],[SIEMA]],Siema2025,10,FALSE)</f>
        <v/>
      </c>
      <c r="X731" s="113"/>
      <c r="Y731" s="109" t="str">
        <f>IF(W731="","", IF(W731="NC","", IF(W731="NE","", IF(W731="NA","",IFERROR(VLOOKUP(W731,Produtos!$A$1:$C$2319,2,FALSE),"Não Cadastrado")))))</f>
        <v/>
      </c>
      <c r="Z731" s="104" t="str">
        <f>VLOOKUP(Tabela2[[#This Row],[SIEMA]],Siema2025,11,FALSE)</f>
        <v xml:space="preserve"> </v>
      </c>
      <c r="AA731" s="104" t="str">
        <f>VLOOKUP(Tabela2[[#This Row],[SIEMA]],Siema2025,12,FALSE)</f>
        <v xml:space="preserve"> </v>
      </c>
      <c r="AB731" s="104" t="str">
        <f>IF(W731="","",IF(ISNUMBER(W731)=FALSE,"Não se aplica",IFERROR(VLOOKUP(W731,Produtos!$A$1:$C$2319,3,FALSE),"Não Cadastrado")))</f>
        <v/>
      </c>
      <c r="AC731" s="104"/>
      <c r="AD731" s="108"/>
      <c r="AE731" s="107" t="str">
        <f>IF(AC731="","", IF(AC731="NC","", IF(AC731="NE","", IF(AC731="NA","",IFERROR(VLOOKUP(AC731,Produtos!$A$1:$C$2319,2,FALSE),"Não Cadastrado")))))</f>
        <v/>
      </c>
      <c r="AF731" s="104"/>
      <c r="AG731" s="104"/>
      <c r="AH731" s="104" t="str">
        <f>IF(AC731="","",IF(ISNUMBER(AC731)=FALSE,"Não se aplica",IFERROR(VLOOKUP(AC731,Produtos!$A$1:$C$2319,3,FALSE),"Não Cadastrado")))</f>
        <v/>
      </c>
      <c r="AI731" s="113"/>
      <c r="AJ731" s="104" t="str">
        <f>VLOOKUP(Tabela2[[#This Row],[SIEMA]],Siema2025,26,FALSE)</f>
        <v>Vazamento no abastecimento via tanque, dentro da água com barco
envelopado</v>
      </c>
      <c r="AK731" s="107" t="s">
        <v>7098</v>
      </c>
      <c r="AL731" s="107"/>
      <c r="AM731" s="107"/>
      <c r="AN731" s="108" t="str">
        <f>VLOOKUP(Tabela2[[#This Row],[SIEMA]],Siema2025,51,FALSE)</f>
        <v/>
      </c>
      <c r="AO731" s="108" t="str">
        <f>VLOOKUP(Tabela2[[#This Row],[SIEMA]],Siema2025,53,FALSE)</f>
        <v/>
      </c>
      <c r="AP731" s="108" t="str">
        <f>VLOOKUP(Tabela2[[#This Row],[SIEMA]],Siema2025,55,FALSE)</f>
        <v/>
      </c>
      <c r="AQ731" s="108" t="str">
        <f>VLOOKUP(Tabela2[[#This Row],[SIEMA]],Siema2025,57,FALSE)</f>
        <v/>
      </c>
      <c r="AR731" s="108" t="str">
        <f>VLOOKUP(Tabela2[[#This Row],[SIEMA]],Siema2025,59,FALSE)</f>
        <v/>
      </c>
      <c r="AS731" s="108" t="str">
        <f>VLOOKUP(Tabela2[[#This Row],[SIEMA]],Siema2025,61,FALSE)</f>
        <v>X</v>
      </c>
      <c r="AT731" s="108" t="str">
        <f>VLOOKUP(Tabela2[[#This Row],[SIEMA]],Siema2025,63,FALSE)</f>
        <v/>
      </c>
      <c r="AU731" s="108" t="str">
        <f>VLOOKUP(Tabela2[[#This Row],[SIEMA]],Siema2025,65,FALSE)</f>
        <v/>
      </c>
      <c r="AV731" s="108" t="str">
        <f>VLOOKUP(Tabela2[[#This Row],[SIEMA]],Siema2025,67,FALSE)</f>
        <v/>
      </c>
      <c r="AW731" s="108" t="str">
        <f>VLOOKUP(Tabela2[[#This Row],[SIEMA]],Siema2025,69,FALSE)</f>
        <v/>
      </c>
      <c r="AX731" s="108" t="str">
        <f>VLOOKUP(Tabela2[[#This Row],[SIEMA]],Siema2025,71,FALSE)</f>
        <v/>
      </c>
      <c r="AY731" s="108" t="str">
        <f>VLOOKUP(Tabela2[[#This Row],[SIEMA]],Siema2025,73,FALSE)</f>
        <v/>
      </c>
      <c r="AZ731" s="108" t="str">
        <f>VLOOKUP(Tabela2[[#This Row],[SIEMA]],Siema2025,75,FALSE)</f>
        <v/>
      </c>
      <c r="BA731" s="108" t="str">
        <f>VLOOKUP(Tabela2[[#This Row],[SIEMA]],Siema2025,77,FALSE)</f>
        <v/>
      </c>
      <c r="BB731" s="108" t="str">
        <f>VLOOKUP(Tabela2[[#This Row],[SIEMA]],Siema2025,79,FALSE)</f>
        <v/>
      </c>
      <c r="BC731" s="108"/>
      <c r="BD731" s="108" t="str">
        <f>VLOOKUP(Tabela2[[#This Row],[SIEMA]],Siema2025,82,FALSE)</f>
        <v/>
      </c>
      <c r="BE731" s="108" t="str">
        <f>VLOOKUP(Tabela2[[#This Row],[SIEMA]],Siema2025,81,FALSE)</f>
        <v/>
      </c>
      <c r="BF731" s="110" t="str">
        <f>VLOOKUP(Tabela2[[#This Row],[SIEMA]],Siema2025,28,FALSE)</f>
        <v>Companhia Portuária Vila Velha %u2013 CPVV</v>
      </c>
      <c r="BG731" s="110"/>
      <c r="BH731" s="111" t="str">
        <f>VLOOKUP(Tabela2[[#This Row],[SIEMA]],Siema2025,29,FALSE)</f>
        <v>39826482000179</v>
      </c>
      <c r="BI731" s="112" t="s">
        <v>2696</v>
      </c>
      <c r="BJ731" s="107" t="s">
        <v>7113</v>
      </c>
      <c r="BK731" s="104" t="s">
        <v>2696</v>
      </c>
      <c r="BL731" s="140">
        <v>45958</v>
      </c>
      <c r="BM731" s="108">
        <f ca="1">IF(Tabela2[[#This Row],[Data de atendimento do Ibama (considerar o primeiro documento/ação)]]="",_xlfn.DAYS(TODAY(),J731),_xlfn.DAYS(Tabela2[[#This Row],[Data de atendimento do Ibama (considerar o primeiro documento/ação)]],J731))</f>
        <v>5</v>
      </c>
      <c r="BN731" s="108" t="str">
        <f>IF(Tabela2[[#This Row],[Atendido pelo Ibama ("Não" ou "Sim")]]="Não","Preencher", IF(Tabela2[[#This Row],[Atendido pelo Ibama ("Não" ou "Sim")]]="Sim","NA",""))</f>
        <v>NA</v>
      </c>
      <c r="BO731" s="114" t="s">
        <v>7138</v>
      </c>
      <c r="BP731" s="108" t="str">
        <f>IF(Tabela2[[#This Row],[Forma de atendimento (primeiro documento/ação)]]= "Outros (especificar)", "PREENCHER","NA")</f>
        <v>NA</v>
      </c>
      <c r="BQ731" s="106" t="s">
        <v>123</v>
      </c>
      <c r="BR731" s="108" t="str">
        <f>IF(Tabela2[[#This Row],[Equipe do Ibama foi a campo? Houve sobrevoo do Poseidon?]] = "Sim", "PREENCHER","NA")</f>
        <v>NA</v>
      </c>
      <c r="BS731" s="108" t="s">
        <v>7114</v>
      </c>
      <c r="BT731" s="108" t="s">
        <v>637</v>
      </c>
      <c r="BU731" s="108" t="str">
        <f>IF(Tabela2[[#This Row],[Houve envio de Informações Pós-acidente (preencher "não se aplica" quando de competência estadual/municipal)]] = "Sim", "PREENCHER","NA")</f>
        <v>NA</v>
      </c>
      <c r="BV731" s="108" t="s">
        <v>123</v>
      </c>
      <c r="BW731" s="108" t="s">
        <v>2696</v>
      </c>
      <c r="BX731" s="106" t="s">
        <v>7102</v>
      </c>
      <c r="BY731" s="140">
        <v>45958</v>
      </c>
      <c r="BZ731" s="104">
        <f>IF(Tabela2[[#This Row],[Data do documento de encerramento]]="NA","NA",IF(Tabela2[[#This Row],[Data do documento de encerramento]]="","Pendente de conclusão/ encerramento",_xlfn.DAYS(Tabela2[[#This Row],[Data do documento de encerramento]],J731)))</f>
        <v>5</v>
      </c>
      <c r="CA731" s="107" t="s">
        <v>10347</v>
      </c>
      <c r="CB731" s="107"/>
      <c r="CC731" s="107"/>
      <c r="CD731" s="107"/>
      <c r="CE731" s="107"/>
      <c r="CF731" s="107"/>
    </row>
    <row r="732" spans="1:84" ht="15" hidden="1" customHeight="1">
      <c r="A732" s="169">
        <v>2025102810823</v>
      </c>
      <c r="B732" s="177" t="s">
        <v>8473</v>
      </c>
      <c r="C732" s="108" t="str">
        <f>VLOOKUP(Tabela2[[#This Row],[SIEMA]],Siema2025,4,FALSE)</f>
        <v xml:space="preserve"> SE</v>
      </c>
      <c r="D732" s="106" t="str">
        <f>VLOOKUP(Tabela2[[#This Row],[SIEMA]],Siema2025,3,FALSE)</f>
        <v xml:space="preserve">Carmópolis </v>
      </c>
      <c r="E732" s="106" t="str">
        <f>VLOOKUP(Tabela2[[#This Row],[SIEMA]],Siema2025,20,FALSE)</f>
        <v>Satélite de produção SAT.CP-1391, Carmópolis-SE.</v>
      </c>
      <c r="F732" s="106" t="s">
        <v>10348</v>
      </c>
      <c r="G732" s="106"/>
      <c r="H732" s="106"/>
      <c r="I732" s="104" t="s">
        <v>7223</v>
      </c>
      <c r="J732" s="105">
        <f>VLOOKUP(Tabela2[[#This Row],[SIEMA]],Siema2025,2,FALSE)</f>
        <v>45953</v>
      </c>
      <c r="K732" s="105" t="str">
        <f>VLOOKUP(Tabela2[[#This Row],[SIEMA]],Siema2025,16,FALSE)</f>
        <v>Quinta</v>
      </c>
      <c r="L732" s="106" t="str">
        <f>IF(Tabela2[[#This Row],[Data]]="","Sem Informação",VLOOKUP(MONTH(Tabela2[[#This Row],[Data]]),'[1]Validação de dados'!$I$1:$J$13,2,0))</f>
        <v>Outubro</v>
      </c>
      <c r="M732" s="104">
        <f>YEAR(Tabela2[[#This Row],[Data]])</f>
        <v>2025</v>
      </c>
      <c r="N732" s="105" t="str">
        <f>VLOOKUP(Tabela2[[#This Row],[SIEMA]],Siema2025,17,FALSE)</f>
        <v>Matutino</v>
      </c>
      <c r="O732" s="105" t="s">
        <v>145</v>
      </c>
      <c r="P732" s="104" t="str">
        <f>VLOOKUP(Tabela2[[#This Row],[SIEMA]],Siema2025,21,FALSE)</f>
        <v>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v>
      </c>
      <c r="Q732" s="104" t="s">
        <v>7094</v>
      </c>
      <c r="R732" s="104" t="s">
        <v>255</v>
      </c>
      <c r="S732" s="107" t="str">
        <f>IF(Q732="","", IF(Q732="NC","", IF(Q732="NE","", IF(Q732="NA","",IFERROR(VLOOKUP(Q732,[1]Produtos!$A$1:$C$2319,2,FALSE),"Não Cadastrado")))))</f>
        <v/>
      </c>
      <c r="T732" s="104" t="str">
        <f>VLOOKUP(Tabela2[[#This Row],[SIEMA]],Siema2025,11,FALSE)</f>
        <v>0.689</v>
      </c>
      <c r="U732" s="104" t="str">
        <f>VLOOKUP(Tabela2[[#This Row],[SIEMA]],Siema2025,12,FALSE)</f>
        <v>M3</v>
      </c>
      <c r="V732" s="104" t="str">
        <f>IF(Q732="","",IF(ISNUMBER(Q732)=FALSE,"Não se aplica",IFERROR(VLOOKUP(Q732,Produtos!$A$1:$C$2319,3,FALSE),"Não Cadastrado")))</f>
        <v>Não se aplica</v>
      </c>
      <c r="W732" s="104" t="str">
        <f>VLOOKUP(Tabela2[[#This Row],[SIEMA]],Siema2025,10,FALSE)</f>
        <v>Água</v>
      </c>
      <c r="X732" s="113" t="str">
        <f>IF(Tabela2[[#This Row],[Origem do acidente]] = "Plataforma", "PREENCHER","NA")</f>
        <v>NA</v>
      </c>
      <c r="Y732" s="109" t="str">
        <f>IF(W732="","", IF(W732="NC","", IF(W732="NE","", IF(W732="NA","",IFERROR(VLOOKUP(W732,Produtos!$A$1:$C$2319,2,FALSE),"Não Cadastrado")))))</f>
        <v>Não Cadastrado</v>
      </c>
      <c r="Z732" s="104" t="str">
        <f>VLOOKUP(Tabela2[[#This Row],[SIEMA]],Siema2025,11,FALSE)</f>
        <v>0.689</v>
      </c>
      <c r="AA732" s="104" t="str">
        <f>VLOOKUP(Tabela2[[#This Row],[SIEMA]],Siema2025,12,FALSE)</f>
        <v>M3</v>
      </c>
      <c r="AB732" s="104" t="str">
        <f>IF(W732="","",IF(ISNUMBER(W732)=FALSE,"Não se aplica",IFERROR(VLOOKUP(W732,Produtos!$A$1:$C$2319,3,FALSE),"Não Cadastrado")))</f>
        <v>Não se aplica</v>
      </c>
      <c r="AC732" s="104"/>
      <c r="AD732" s="108" t="s">
        <v>252</v>
      </c>
      <c r="AE732" s="107" t="str">
        <f>IF(AC732="","", IF(AC732="NC","", IF(AC732="NE","", IF(AC732="NA","",IFERROR(VLOOKUP(AC732,Produtos!$A$1:$C$2319,2,FALSE),"Não Cadastrado")))))</f>
        <v/>
      </c>
      <c r="AF732" s="104">
        <v>16000</v>
      </c>
      <c r="AG732" s="104"/>
      <c r="AH732" s="104" t="str">
        <f>IF(AC732="","",IF(ISNUMBER(AC732)=FALSE,"Não se aplica",IFERROR(VLOOKUP(AC732,Produtos!$A$1:$C$2319,3,FALSE),"Não Cadastrado")))</f>
        <v/>
      </c>
      <c r="AI732" s="104"/>
      <c r="AJ732" s="104" t="str">
        <f>VLOOKUP(Tabela2[[#This Row],[SIEMA]],Siema2025,26,FALSE)</f>
        <v>Impacto mecânico.</v>
      </c>
      <c r="AK732" s="107" t="s">
        <v>7190</v>
      </c>
      <c r="AL732" s="107"/>
      <c r="AM732" s="107"/>
      <c r="AN732" s="108" t="str">
        <f>VLOOKUP(Tabela2[[#This Row],[SIEMA]],Siema2025,51,FALSE)</f>
        <v/>
      </c>
      <c r="AO732" s="108" t="str">
        <f>VLOOKUP(Tabela2[[#This Row],[SIEMA]],Siema2025,53,FALSE)</f>
        <v/>
      </c>
      <c r="AP732" s="108" t="str">
        <f>VLOOKUP(Tabela2[[#This Row],[SIEMA]],Siema2025,55,FALSE)</f>
        <v/>
      </c>
      <c r="AQ732" s="108" t="str">
        <f>VLOOKUP(Tabela2[[#This Row],[SIEMA]],Siema2025,57,FALSE)</f>
        <v/>
      </c>
      <c r="AR732" s="108" t="str">
        <f>VLOOKUP(Tabela2[[#This Row],[SIEMA]],Siema2025,59,FALSE)</f>
        <v/>
      </c>
      <c r="AS732" s="108" t="str">
        <f>VLOOKUP(Tabela2[[#This Row],[SIEMA]],Siema2025,61,FALSE)</f>
        <v/>
      </c>
      <c r="AT732" s="108" t="str">
        <f>VLOOKUP(Tabela2[[#This Row],[SIEMA]],Siema2025,63,FALSE)</f>
        <v/>
      </c>
      <c r="AU732" s="108" t="str">
        <f>VLOOKUP(Tabela2[[#This Row],[SIEMA]],Siema2025,65,FALSE)</f>
        <v>X</v>
      </c>
      <c r="AV732" s="108" t="str">
        <f>VLOOKUP(Tabela2[[#This Row],[SIEMA]],Siema2025,67,FALSE)</f>
        <v/>
      </c>
      <c r="AW732" s="108" t="str">
        <f>VLOOKUP(Tabela2[[#This Row],[SIEMA]],Siema2025,69,FALSE)</f>
        <v/>
      </c>
      <c r="AX732" s="108" t="str">
        <f>VLOOKUP(Tabela2[[#This Row],[SIEMA]],Siema2025,71,FALSE)</f>
        <v/>
      </c>
      <c r="AY732" s="108" t="str">
        <f>VLOOKUP(Tabela2[[#This Row],[SIEMA]],Siema2025,73,FALSE)</f>
        <v/>
      </c>
      <c r="AZ732" s="108" t="str">
        <f>VLOOKUP(Tabela2[[#This Row],[SIEMA]],Siema2025,75,FALSE)</f>
        <v/>
      </c>
      <c r="BA732" s="108" t="str">
        <f>VLOOKUP(Tabela2[[#This Row],[SIEMA]],Siema2025,77,FALSE)</f>
        <v/>
      </c>
      <c r="BB732" s="108" t="str">
        <f>VLOOKUP(Tabela2[[#This Row],[SIEMA]],Siema2025,79,FALSE)</f>
        <v/>
      </c>
      <c r="BC732" s="108" t="str">
        <f>IF(Tabela2[[#This Row],[Outro(s) ]] = "X", "PREENCHER","NA")</f>
        <v>NA</v>
      </c>
      <c r="BD732" s="108" t="str">
        <f>VLOOKUP(Tabela2[[#This Row],[SIEMA]],Siema2025,82,FALSE)</f>
        <v/>
      </c>
      <c r="BE732" s="108" t="str">
        <f>VLOOKUP(Tabela2[[#This Row],[SIEMA]],Siema2025,81,FALSE)</f>
        <v/>
      </c>
      <c r="BF732" s="110" t="str">
        <f>VLOOKUP(Tabela2[[#This Row],[SIEMA]],Siema2025,28,FALSE)</f>
        <v>CARMO ENERGY S.A.</v>
      </c>
      <c r="BG732" s="110"/>
      <c r="BH732" s="111" t="str">
        <f>VLOOKUP(Tabela2[[#This Row],[SIEMA]],Siema2025,29,FALSE)</f>
        <v>41955491000101</v>
      </c>
      <c r="BI732" s="112" t="str">
        <f>VLOOKUP(Tabela2[[#This Row],[SIEMA]],Siema2025,107,FALSE)</f>
        <v>Não</v>
      </c>
      <c r="BJ732" s="107" t="s">
        <v>7113</v>
      </c>
      <c r="BK732" s="104" t="s">
        <v>7062</v>
      </c>
      <c r="BL732" s="140"/>
      <c r="BM732" s="108" t="s">
        <v>2495</v>
      </c>
      <c r="BN732" s="108" t="str">
        <f>IF(Tabela2[[#This Row],[Atendido pelo Ibama ("Não" ou "Sim")]]="Não","Preencher", IF(Tabela2[[#This Row],[Atendido pelo Ibama ("Não" ou "Sim")]]="Sim","NA",""))</f>
        <v/>
      </c>
      <c r="BO732" s="114"/>
      <c r="BP732" s="108" t="str">
        <f>IF(Tabela2[[#This Row],[Forma de atendimento (primeiro documento/ação)]]= "Outros (especificar)", "PREENCHER","NA")</f>
        <v>NA</v>
      </c>
      <c r="BQ732" s="106"/>
      <c r="BR732" s="108" t="str">
        <f>IF(Tabela2[[#This Row],[Equipe do Ibama foi a campo? Houve sobrevoo do Poseidon?]] = "Sim", "PREENCHER","NA")</f>
        <v>NA</v>
      </c>
      <c r="BS732" s="108" t="s">
        <v>7114</v>
      </c>
      <c r="BT732" s="108" t="str">
        <f>IF(Tabela2[[#This Row],[Foi elaborado Relatório de Vistoria pelo Ibama? (informações vinculada à coluna CK)]] = "Sim", "PREENCHER","NA")</f>
        <v>NA</v>
      </c>
      <c r="BU732" s="108" t="str">
        <f>IF(Tabela2[[#This Row],[Houve envio de Informações Pós-acidente (preencher "não se aplica" quando de competência estadual/municipal)]] = "Sim", "PREENCHER","NA")</f>
        <v>NA</v>
      </c>
      <c r="BV732" s="108" t="str">
        <f>IF(Tabela2[[#This Row],[Houve avaliação das informações pós-acidente solicitadas/enviadas?]] = "Sim", "PREENCHER","NA")</f>
        <v>NA</v>
      </c>
      <c r="BW732" s="108" t="str">
        <f>IF(Tabela2[[#This Row],[O Ibama aguarda resposta da empresa/OEMA, etc?]] = "Sim", "PREENCHER","NA")</f>
        <v>NA</v>
      </c>
      <c r="BX732" s="106"/>
      <c r="BY732" s="106"/>
      <c r="BZ732" s="104" t="str">
        <f>IF(Tabela2[[#This Row],[Data do documento de encerramento]]="NA","NA",IF(Tabela2[[#This Row],[Data do documento de encerramento]]="","Pendente de conclusão/ encerramento",_xlfn.DAYS(Tabela2[[#This Row],[Data do documento de encerramento]],J732)))</f>
        <v>Pendente de conclusão/ encerramento</v>
      </c>
      <c r="CA732" s="107"/>
      <c r="CB732" s="107"/>
      <c r="CC732" s="107"/>
      <c r="CD732" s="107"/>
      <c r="CE732" s="107"/>
      <c r="CF732" s="107"/>
    </row>
    <row r="733" spans="1:84" hidden="1">
      <c r="A733" s="169">
        <v>2025102810835</v>
      </c>
      <c r="B733" s="177" t="s">
        <v>8473</v>
      </c>
      <c r="C733" s="108" t="str">
        <f>VLOOKUP(Tabela2[[#This Row],[SIEMA]],Siema2025,4,FALSE)</f>
        <v xml:space="preserve"> SE</v>
      </c>
      <c r="D733" s="106" t="str">
        <f>VLOOKUP(Tabela2[[#This Row],[SIEMA]],Siema2025,3,FALSE)</f>
        <v xml:space="preserve">Carmópolis </v>
      </c>
      <c r="E733" s="106" t="str">
        <f>VLOOKUP(Tabela2[[#This Row],[SIEMA]],Siema2025,20,FALSE)</f>
        <v>Satélite de injeção SAT.CP-0009, Carmópolis-SE.</v>
      </c>
      <c r="F733" s="106"/>
      <c r="G733" s="106"/>
      <c r="H733" s="106"/>
      <c r="I733" s="104" t="s">
        <v>7223</v>
      </c>
      <c r="J733" s="105">
        <f>VLOOKUP(Tabela2[[#This Row],[SIEMA]],Siema2025,2,FALSE)</f>
        <v>45953</v>
      </c>
      <c r="K733" s="105" t="str">
        <f>VLOOKUP(Tabela2[[#This Row],[SIEMA]],Siema2025,16,FALSE)</f>
        <v>Quinta</v>
      </c>
      <c r="L733" s="106" t="str">
        <f>IF(Tabela2[[#This Row],[Data]]="","Sem Informação",VLOOKUP(MONTH(Tabela2[[#This Row],[Data]]),'[1]Validação de dados'!$I$1:$J$13,2,0))</f>
        <v>Outubro</v>
      </c>
      <c r="M733" s="104">
        <f>YEAR(Tabela2[[#This Row],[Data]])</f>
        <v>2025</v>
      </c>
      <c r="N733" s="105" t="str">
        <f>VLOOKUP(Tabela2[[#This Row],[SIEMA]],Siema2025,17,FALSE)</f>
        <v>Matutino</v>
      </c>
      <c r="O733" s="105" t="s">
        <v>145</v>
      </c>
      <c r="P733" s="104" t="str">
        <f>VLOOKUP(Tabela2[[#This Row],[SIEMA]],Siema2025,21,FALSE)</f>
        <v>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v>
      </c>
      <c r="Q733" s="104" t="s">
        <v>7094</v>
      </c>
      <c r="R733" s="104" t="str">
        <f>VLOOKUP(Tabela2[[#This Row],[SIEMA]],Siema2025,10,FALSE)</f>
        <v>Água de injeção</v>
      </c>
      <c r="S733" s="107" t="str">
        <f>IF(Q733="","", IF(Q733="NC","", IF(Q733="NE","", IF(Q733="NA","",IFERROR(VLOOKUP(Q733,[1]Produtos!$A$1:$C$2319,2,FALSE),"Não Cadastrado")))))</f>
        <v/>
      </c>
      <c r="T733" s="104" t="str">
        <f>VLOOKUP(Tabela2[[#This Row],[SIEMA]],Siema2025,11,FALSE)</f>
        <v>0.25</v>
      </c>
      <c r="U733" s="104" t="str">
        <f>VLOOKUP(Tabela2[[#This Row],[SIEMA]],Siema2025,12,FALSE)</f>
        <v>M3</v>
      </c>
      <c r="V733" s="104" t="str">
        <f>IF(Q733="","",IF(ISNUMBER(Q733)=FALSE,"Não se aplica",IFERROR(VLOOKUP(Q733,Produtos!$A$1:$C$2319,3,FALSE),"Não Cadastrado")))</f>
        <v>Não se aplica</v>
      </c>
      <c r="W733" s="104" t="str">
        <f>VLOOKUP(Tabela2[[#This Row],[SIEMA]],Siema2025,10,FALSE)</f>
        <v>Água de injeção</v>
      </c>
      <c r="X733" s="113" t="str">
        <f>IF(Tabela2[[#This Row],[Origem do acidente]] = "Plataforma", "PREENCHER","NA")</f>
        <v>NA</v>
      </c>
      <c r="Y733" s="109" t="str">
        <f>IF(W733="","", IF(W733="NC","", IF(W733="NE","", IF(W733="NA","",IFERROR(VLOOKUP(W733,Produtos!$A$1:$C$2319,2,FALSE),"Não Cadastrado")))))</f>
        <v>Não Cadastrado</v>
      </c>
      <c r="Z733" s="104" t="str">
        <f>VLOOKUP(Tabela2[[#This Row],[SIEMA]],Siema2025,11,FALSE)</f>
        <v>0.25</v>
      </c>
      <c r="AA733" s="104" t="str">
        <f>VLOOKUP(Tabela2[[#This Row],[SIEMA]],Siema2025,12,FALSE)</f>
        <v>M3</v>
      </c>
      <c r="AB733" s="104" t="str">
        <f>IF(W733="","",IF(ISNUMBER(W733)=FALSE,"Não se aplica",IFERROR(VLOOKUP(W733,Produtos!$A$1:$C$2319,3,FALSE),"Não Cadastrado")))</f>
        <v>Não se aplica</v>
      </c>
      <c r="AC733" s="104"/>
      <c r="AD733" s="108" t="str">
        <f>IF(Tabela2[[#This Row],[Origem do acidente]] = "Plataforma", "PREENCHER","NA")</f>
        <v>NA</v>
      </c>
      <c r="AE733" s="107" t="str">
        <f>IF(AC733="","", IF(AC733="NC","", IF(AC733="NE","", IF(AC733="NA","",IFERROR(VLOOKUP(AC733,Produtos!$A$1:$C$2319,2,FALSE),"Não Cadastrado")))))</f>
        <v/>
      </c>
      <c r="AF733" s="104"/>
      <c r="AG733" s="104"/>
      <c r="AH733" s="104" t="str">
        <f>IF(AC733="","",IF(ISNUMBER(AC733)=FALSE,"Não se aplica",IFERROR(VLOOKUP(AC733,Produtos!$A$1:$C$2319,3,FALSE),"Não Cadastrado")))</f>
        <v/>
      </c>
      <c r="AI733" s="104"/>
      <c r="AJ733" s="104" t="str">
        <f>VLOOKUP(Tabela2[[#This Row],[SIEMA]],Siema2025,26,FALSE)</f>
        <v>Falha em junta.</v>
      </c>
      <c r="AK733" s="107" t="s">
        <v>7112</v>
      </c>
      <c r="AL733" s="107"/>
      <c r="AM733" s="107"/>
      <c r="AN733" s="108" t="str">
        <f>VLOOKUP(Tabela2[[#This Row],[SIEMA]],Siema2025,51,FALSE)</f>
        <v/>
      </c>
      <c r="AO733" s="108" t="str">
        <f>VLOOKUP(Tabela2[[#This Row],[SIEMA]],Siema2025,53,FALSE)</f>
        <v/>
      </c>
      <c r="AP733" s="108" t="str">
        <f>VLOOKUP(Tabela2[[#This Row],[SIEMA]],Siema2025,55,FALSE)</f>
        <v/>
      </c>
      <c r="AQ733" s="108" t="str">
        <f>VLOOKUP(Tabela2[[#This Row],[SIEMA]],Siema2025,57,FALSE)</f>
        <v/>
      </c>
      <c r="AR733" s="108" t="str">
        <f>VLOOKUP(Tabela2[[#This Row],[SIEMA]],Siema2025,59,FALSE)</f>
        <v/>
      </c>
      <c r="AS733" s="108" t="str">
        <f>VLOOKUP(Tabela2[[#This Row],[SIEMA]],Siema2025,61,FALSE)</f>
        <v/>
      </c>
      <c r="AT733" s="108" t="str">
        <f>VLOOKUP(Tabela2[[#This Row],[SIEMA]],Siema2025,63,FALSE)</f>
        <v/>
      </c>
      <c r="AU733" s="108" t="str">
        <f>VLOOKUP(Tabela2[[#This Row],[SIEMA]],Siema2025,65,FALSE)</f>
        <v>X</v>
      </c>
      <c r="AV733" s="108" t="str">
        <f>VLOOKUP(Tabela2[[#This Row],[SIEMA]],Siema2025,67,FALSE)</f>
        <v/>
      </c>
      <c r="AW733" s="108" t="str">
        <f>VLOOKUP(Tabela2[[#This Row],[SIEMA]],Siema2025,69,FALSE)</f>
        <v/>
      </c>
      <c r="AX733" s="108" t="str">
        <f>VLOOKUP(Tabela2[[#This Row],[SIEMA]],Siema2025,71,FALSE)</f>
        <v/>
      </c>
      <c r="AY733" s="108" t="str">
        <f>VLOOKUP(Tabela2[[#This Row],[SIEMA]],Siema2025,73,FALSE)</f>
        <v/>
      </c>
      <c r="AZ733" s="108" t="str">
        <f>VLOOKUP(Tabela2[[#This Row],[SIEMA]],Siema2025,75,FALSE)</f>
        <v/>
      </c>
      <c r="BA733" s="108" t="str">
        <f>VLOOKUP(Tabela2[[#This Row],[SIEMA]],Siema2025,77,FALSE)</f>
        <v/>
      </c>
      <c r="BB733" s="108" t="str">
        <f>VLOOKUP(Tabela2[[#This Row],[SIEMA]],Siema2025,79,FALSE)</f>
        <v/>
      </c>
      <c r="BC733" s="108" t="str">
        <f>IF(Tabela2[[#This Row],[Outro(s) ]] = "X", "PREENCHER","NA")</f>
        <v>NA</v>
      </c>
      <c r="BD733" s="108" t="str">
        <f>VLOOKUP(Tabela2[[#This Row],[SIEMA]],Siema2025,82,FALSE)</f>
        <v/>
      </c>
      <c r="BE733" s="108" t="str">
        <f>VLOOKUP(Tabela2[[#This Row],[SIEMA]],Siema2025,81,FALSE)</f>
        <v/>
      </c>
      <c r="BF733" s="110" t="str">
        <f>VLOOKUP(Tabela2[[#This Row],[SIEMA]],Siema2025,28,FALSE)</f>
        <v>CARMO ENERGY S.A.</v>
      </c>
      <c r="BG733" s="110"/>
      <c r="BH733" s="111" t="str">
        <f>VLOOKUP(Tabela2[[#This Row],[SIEMA]],Siema2025,29,FALSE)</f>
        <v>41955491000101</v>
      </c>
      <c r="BI733" s="112" t="str">
        <f>VLOOKUP(Tabela2[[#This Row],[SIEMA]],Siema2025,107,FALSE)</f>
        <v>Não</v>
      </c>
      <c r="BJ733" s="107" t="s">
        <v>7113</v>
      </c>
      <c r="BK733" s="104" t="s">
        <v>7062</v>
      </c>
      <c r="BL733" s="140"/>
      <c r="BM733" s="108" t="s">
        <v>2495</v>
      </c>
      <c r="BN733" s="108" t="str">
        <f>IF(Tabela2[[#This Row],[Atendido pelo Ibama ("Não" ou "Sim")]]="Não","Preencher", IF(Tabela2[[#This Row],[Atendido pelo Ibama ("Não" ou "Sim")]]="Sim","NA",""))</f>
        <v/>
      </c>
      <c r="BO733" s="114"/>
      <c r="BP733" s="108" t="str">
        <f>IF(Tabela2[[#This Row],[Forma de atendimento (primeiro documento/ação)]]= "Outros (especificar)", "PREENCHER","NA")</f>
        <v>NA</v>
      </c>
      <c r="BQ733" s="106"/>
      <c r="BR733" s="108" t="str">
        <f>IF(Tabela2[[#This Row],[Equipe do Ibama foi a campo? Houve sobrevoo do Poseidon?]] = "Sim", "PREENCHER","NA")</f>
        <v>NA</v>
      </c>
      <c r="BS733" s="108" t="s">
        <v>7114</v>
      </c>
      <c r="BT733" s="108" t="str">
        <f>IF(Tabela2[[#This Row],[Foi elaborado Relatório de Vistoria pelo Ibama? (informações vinculada à coluna CK)]] = "Sim", "PREENCHER","NA")</f>
        <v>NA</v>
      </c>
      <c r="BU733" s="108" t="str">
        <f>IF(Tabela2[[#This Row],[Houve envio de Informações Pós-acidente (preencher "não se aplica" quando de competência estadual/municipal)]] = "Sim", "PREENCHER","NA")</f>
        <v>NA</v>
      </c>
      <c r="BV733" s="108" t="str">
        <f>IF(Tabela2[[#This Row],[Houve avaliação das informações pós-acidente solicitadas/enviadas?]] = "Sim", "PREENCHER","NA")</f>
        <v>NA</v>
      </c>
      <c r="BW733" s="108" t="str">
        <f>IF(Tabela2[[#This Row],[O Ibama aguarda resposta da empresa/OEMA, etc?]] = "Sim", "PREENCHER","NA")</f>
        <v>NA</v>
      </c>
      <c r="BX733" s="106"/>
      <c r="BY733" s="140"/>
      <c r="BZ733" s="104" t="str">
        <f>IF(Tabela2[[#This Row],[Data do documento de encerramento]]="NA","NA",IF(Tabela2[[#This Row],[Data do documento de encerramento]]="","Pendente de conclusão/ encerramento",_xlfn.DAYS(Tabela2[[#This Row],[Data do documento de encerramento]],J733)))</f>
        <v>Pendente de conclusão/ encerramento</v>
      </c>
      <c r="CA733" s="107"/>
      <c r="CB733" s="107"/>
      <c r="CC733" s="107"/>
      <c r="CD733" s="107"/>
      <c r="CE733" s="107"/>
      <c r="CF733" s="107"/>
    </row>
    <row r="734" spans="1:84" hidden="1">
      <c r="A734" s="169">
        <v>2025102814440</v>
      </c>
      <c r="B734" s="177" t="s">
        <v>8473</v>
      </c>
      <c r="C734" s="108" t="str">
        <f>VLOOKUP(Tabela2[[#This Row],[SIEMA]],Siema2025,4,FALSE)</f>
        <v>RN</v>
      </c>
      <c r="D734" s="106" t="str">
        <f>VLOOKUP(Tabela2[[#This Row],[SIEMA]],Siema2025,3,FALSE)</f>
        <v>Governador Dix Sept Rosado</v>
      </c>
      <c r="E734" s="106" t="str">
        <f>VLOOKUP(Tabela2[[#This Row],[SIEMA]],Siema2025,20,FALSE)</f>
        <v>Campo de Livramento - Poço: 8-LV-40-RN (721000398400) Bacia Potiguar</v>
      </c>
      <c r="F734" s="106" t="s">
        <v>10349</v>
      </c>
      <c r="G734" s="106"/>
      <c r="H734" s="106"/>
      <c r="I734" s="104" t="s">
        <v>931</v>
      </c>
      <c r="J734" s="105">
        <f>VLOOKUP(Tabela2[[#This Row],[SIEMA]],Siema2025,2,FALSE)</f>
        <v>45954</v>
      </c>
      <c r="K734" s="105" t="str">
        <f>VLOOKUP(Tabela2[[#This Row],[SIEMA]],Siema2025,16,FALSE)</f>
        <v>Sexta</v>
      </c>
      <c r="L734" s="106" t="str">
        <f>IF(Tabela2[[#This Row],[Data]]="","Sem Informação",VLOOKUP(MONTH(Tabela2[[#This Row],[Data]]),'[1]Validação de dados'!$I$1:$J$13,2,0))</f>
        <v>Outubro</v>
      </c>
      <c r="M734" s="104">
        <f>YEAR(Tabela2[[#This Row],[Data]])</f>
        <v>2025</v>
      </c>
      <c r="N734" s="105" t="str">
        <f>VLOOKUP(Tabela2[[#This Row],[SIEMA]],Siema2025,17,FALSE)</f>
        <v>Matutino</v>
      </c>
      <c r="O734" s="105" t="s">
        <v>145</v>
      </c>
      <c r="P734" s="104" t="str">
        <f>VLOOKUP(Tabela2[[#This Row],[SIEMA]],Siema2025,21,FALSE)</f>
        <v>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v>
      </c>
      <c r="Q734" s="104" t="s">
        <v>7094</v>
      </c>
      <c r="R734" s="104" t="str">
        <f>VLOOKUP(Tabela2[[#This Row],[SIEMA]],Siema2025,10,FALSE)</f>
        <v>Água de injeção</v>
      </c>
      <c r="S734" s="107" t="str">
        <f>IF(Q734="","", IF(Q734="NC","", IF(Q734="NE","", IF(Q734="NA","",IFERROR(VLOOKUP(Q734,[1]Produtos!$A$1:$C$2319,2,FALSE),"Não Cadastrado")))))</f>
        <v/>
      </c>
      <c r="T734" s="104" t="str">
        <f>VLOOKUP(Tabela2[[#This Row],[SIEMA]],Siema2025,11,FALSE)</f>
        <v>0.4</v>
      </c>
      <c r="U734" s="104" t="str">
        <f>VLOOKUP(Tabela2[[#This Row],[SIEMA]],Siema2025,12,FALSE)</f>
        <v>M3</v>
      </c>
      <c r="V734" s="104" t="str">
        <f>IF(Q734="","",IF(ISNUMBER(Q734)=FALSE,"Não se aplica",IFERROR(VLOOKUP(Q734,Produtos!$A$1:$C$2319,3,FALSE),"Não Cadastrado")))</f>
        <v>Não se aplica</v>
      </c>
      <c r="W734" s="104" t="str">
        <f>VLOOKUP(Tabela2[[#This Row],[SIEMA]],Siema2025,10,FALSE)</f>
        <v>Água de injeção</v>
      </c>
      <c r="X734" s="113" t="str">
        <f>IF(Tabela2[[#This Row],[Origem do acidente]] = "Plataforma", "PREENCHER","NA")</f>
        <v>NA</v>
      </c>
      <c r="Y734" s="109" t="str">
        <f>IF(W734="","", IF(W734="NC","", IF(W734="NE","", IF(W734="NA","",IFERROR(VLOOKUP(W734,Produtos!$A$1:$C$2319,2,FALSE),"Não Cadastrado")))))</f>
        <v>Não Cadastrado</v>
      </c>
      <c r="Z734" s="104" t="str">
        <f>VLOOKUP(Tabela2[[#This Row],[SIEMA]],Siema2025,11,FALSE)</f>
        <v>0.4</v>
      </c>
      <c r="AA734" s="104" t="str">
        <f>VLOOKUP(Tabela2[[#This Row],[SIEMA]],Siema2025,12,FALSE)</f>
        <v>M3</v>
      </c>
      <c r="AB734" s="104" t="str">
        <f>IF(W734="","",IF(ISNUMBER(W734)=FALSE,"Não se aplica",IFERROR(VLOOKUP(W734,Produtos!$A$1:$C$2319,3,FALSE),"Não Cadastrado")))</f>
        <v>Não se aplica</v>
      </c>
      <c r="AC734" s="104"/>
      <c r="AD734" s="108" t="str">
        <f>IF(Tabela2[[#This Row],[Origem do acidente]] = "Plataforma", "PREENCHER","NA")</f>
        <v>NA</v>
      </c>
      <c r="AE734" s="107" t="str">
        <f>IF(AC734="","", IF(AC734="NC","", IF(AC734="NE","", IF(AC734="NA","",IFERROR(VLOOKUP(AC734,Produtos!$A$1:$C$2319,2,FALSE),"Não Cadastrado")))))</f>
        <v/>
      </c>
      <c r="AF734" s="104"/>
      <c r="AG734" s="104"/>
      <c r="AH734" s="104" t="str">
        <f>IF(AC734="","",IF(ISNUMBER(AC734)=FALSE,"Não se aplica",IFERROR(VLOOKUP(AC734,Produtos!$A$1:$C$2319,3,FALSE),"Não Cadastrado")))</f>
        <v/>
      </c>
      <c r="AI734" s="104"/>
      <c r="AJ734" s="104" t="str">
        <f>VLOOKUP(Tabela2[[#This Row],[SIEMA]],Siema2025,26,FALSE)</f>
        <v>Em investigação - informaremos em breve</v>
      </c>
      <c r="AK734" s="107" t="s">
        <v>7250</v>
      </c>
      <c r="AL734" s="107"/>
      <c r="AM734" s="107"/>
      <c r="AN734" s="108" t="str">
        <f>VLOOKUP(Tabela2[[#This Row],[SIEMA]],Siema2025,51,FALSE)</f>
        <v/>
      </c>
      <c r="AO734" s="108" t="str">
        <f>VLOOKUP(Tabela2[[#This Row],[SIEMA]],Siema2025,53,FALSE)</f>
        <v/>
      </c>
      <c r="AP734" s="108" t="str">
        <f>VLOOKUP(Tabela2[[#This Row],[SIEMA]],Siema2025,55,FALSE)</f>
        <v/>
      </c>
      <c r="AQ734" s="108" t="str">
        <f>VLOOKUP(Tabela2[[#This Row],[SIEMA]],Siema2025,57,FALSE)</f>
        <v/>
      </c>
      <c r="AR734" s="108" t="str">
        <f>VLOOKUP(Tabela2[[#This Row],[SIEMA]],Siema2025,59,FALSE)</f>
        <v/>
      </c>
      <c r="AS734" s="108" t="str">
        <f>VLOOKUP(Tabela2[[#This Row],[SIEMA]],Siema2025,61,FALSE)</f>
        <v/>
      </c>
      <c r="AT734" s="108" t="str">
        <f>VLOOKUP(Tabela2[[#This Row],[SIEMA]],Siema2025,63,FALSE)</f>
        <v/>
      </c>
      <c r="AU734" s="108" t="str">
        <f>VLOOKUP(Tabela2[[#This Row],[SIEMA]],Siema2025,65,FALSE)</f>
        <v>X</v>
      </c>
      <c r="AV734" s="108" t="str">
        <f>VLOOKUP(Tabela2[[#This Row],[SIEMA]],Siema2025,67,FALSE)</f>
        <v/>
      </c>
      <c r="AW734" s="108" t="str">
        <f>VLOOKUP(Tabela2[[#This Row],[SIEMA]],Siema2025,69,FALSE)</f>
        <v/>
      </c>
      <c r="AX734" s="108" t="str">
        <f>VLOOKUP(Tabela2[[#This Row],[SIEMA]],Siema2025,71,FALSE)</f>
        <v/>
      </c>
      <c r="AY734" s="108" t="str">
        <f>VLOOKUP(Tabela2[[#This Row],[SIEMA]],Siema2025,73,FALSE)</f>
        <v/>
      </c>
      <c r="AZ734" s="108" t="str">
        <f>VLOOKUP(Tabela2[[#This Row],[SIEMA]],Siema2025,75,FALSE)</f>
        <v/>
      </c>
      <c r="BA734" s="108" t="str">
        <f>VLOOKUP(Tabela2[[#This Row],[SIEMA]],Siema2025,77,FALSE)</f>
        <v/>
      </c>
      <c r="BB734" s="108" t="str">
        <f>VLOOKUP(Tabela2[[#This Row],[SIEMA]],Siema2025,79,FALSE)</f>
        <v/>
      </c>
      <c r="BC734" s="108" t="str">
        <f>IF(Tabela2[[#This Row],[Outro(s) ]] = "X", "PREENCHER","NA")</f>
        <v>NA</v>
      </c>
      <c r="BD734" s="108" t="str">
        <f>VLOOKUP(Tabela2[[#This Row],[SIEMA]],Siema2025,82,FALSE)</f>
        <v/>
      </c>
      <c r="BE734" s="108" t="str">
        <f>VLOOKUP(Tabela2[[#This Row],[SIEMA]],Siema2025,81,FALSE)</f>
        <v/>
      </c>
      <c r="BF734" s="110" t="str">
        <f>VLOOKUP(Tabela2[[#This Row],[SIEMA]],Siema2025,28,FALSE)</f>
        <v>PETRORECÔNCAVO S.A.</v>
      </c>
      <c r="BG734" s="110"/>
      <c r="BH734" s="111" t="str">
        <f>VLOOKUP(Tabela2[[#This Row],[SIEMA]],Siema2025,29,FALSE)</f>
        <v>03342704000130</v>
      </c>
      <c r="BI734" s="112" t="str">
        <f>VLOOKUP(Tabela2[[#This Row],[SIEMA]],Siema2025,107,FALSE)</f>
        <v>Não</v>
      </c>
      <c r="BJ734" s="107" t="s">
        <v>7113</v>
      </c>
      <c r="BK734" s="104" t="s">
        <v>7062</v>
      </c>
      <c r="BL734" s="140"/>
      <c r="BM734" s="108" t="s">
        <v>2495</v>
      </c>
      <c r="BN734" s="108" t="str">
        <f>IF(Tabela2[[#This Row],[Atendido pelo Ibama ("Não" ou "Sim")]]="Não","Preencher", IF(Tabela2[[#This Row],[Atendido pelo Ibama ("Não" ou "Sim")]]="Sim","NA",""))</f>
        <v/>
      </c>
      <c r="BO734" s="114"/>
      <c r="BP734" s="108" t="str">
        <f>IF(Tabela2[[#This Row],[Forma de atendimento (primeiro documento/ação)]]= "Outros (especificar)", "PREENCHER","NA")</f>
        <v>NA</v>
      </c>
      <c r="BQ734" s="106"/>
      <c r="BR734" s="108" t="str">
        <f>IF(Tabela2[[#This Row],[Equipe do Ibama foi a campo? Houve sobrevoo do Poseidon?]] = "Sim", "PREENCHER","NA")</f>
        <v>NA</v>
      </c>
      <c r="BS734" s="108" t="s">
        <v>7114</v>
      </c>
      <c r="BT734" s="108" t="str">
        <f>IF(Tabela2[[#This Row],[Foi elaborado Relatório de Vistoria pelo Ibama? (informações vinculada à coluna CK)]] = "Sim", "PREENCHER","NA")</f>
        <v>NA</v>
      </c>
      <c r="BU734" s="108" t="str">
        <f>IF(Tabela2[[#This Row],[Houve envio de Informações Pós-acidente (preencher "não se aplica" quando de competência estadual/municipal)]] = "Sim", "PREENCHER","NA")</f>
        <v>NA</v>
      </c>
      <c r="BV734" s="108" t="str">
        <f>IF(Tabela2[[#This Row],[Houve avaliação das informações pós-acidente solicitadas/enviadas?]] = "Sim", "PREENCHER","NA")</f>
        <v>NA</v>
      </c>
      <c r="BW734" s="108" t="str">
        <f>IF(Tabela2[[#This Row],[O Ibama aguarda resposta da empresa/OEMA, etc?]] = "Sim", "PREENCHER","NA")</f>
        <v>NA</v>
      </c>
      <c r="BX734" s="106"/>
      <c r="BY734" s="106"/>
      <c r="BZ734" s="104" t="str">
        <f>IF(Tabela2[[#This Row],[Data do documento de encerramento]]="NA","NA",IF(Tabela2[[#This Row],[Data do documento de encerramento]]="","Pendente de conclusão/ encerramento",_xlfn.DAYS(Tabela2[[#This Row],[Data do documento de encerramento]],J734)))</f>
        <v>Pendente de conclusão/ encerramento</v>
      </c>
      <c r="CA734" s="107"/>
      <c r="CB734" s="107"/>
      <c r="CC734" s="115"/>
      <c r="CD734" s="107"/>
      <c r="CE734" s="107"/>
      <c r="CF734" s="107"/>
    </row>
    <row r="735" spans="1:84" ht="60.75">
      <c r="A735" s="169">
        <v>2025112557624</v>
      </c>
      <c r="B735" s="170" t="s">
        <v>10350</v>
      </c>
      <c r="C735" s="108" t="s">
        <v>7135</v>
      </c>
      <c r="D735" s="106" t="s">
        <v>637</v>
      </c>
      <c r="E735" s="106" t="s">
        <v>10351</v>
      </c>
      <c r="F735" s="106"/>
      <c r="G735" s="106" t="s">
        <v>10352</v>
      </c>
      <c r="H735" s="106" t="s">
        <v>10353</v>
      </c>
      <c r="I735" s="104" t="str">
        <f>VLOOKUP(Tabela2[[#This Row],[SIEMA]],Siema2025,19,FALSE)</f>
        <v>Campos</v>
      </c>
      <c r="J735" s="105">
        <f>VLOOKUP(Tabela2[[#This Row],[SIEMA]],Siema2025,2,FALSE)</f>
        <v>45954</v>
      </c>
      <c r="K735" s="105" t="str">
        <f>VLOOKUP(Tabela2[[#This Row],[SIEMA]],Siema2025,16,FALSE)</f>
        <v>Sexta</v>
      </c>
      <c r="L735" s="106" t="str">
        <f>IF(Tabela2[[#This Row],[Data]]="","Sem Informação",VLOOKUP(MONTH(Tabela2[[#This Row],[Data]]),'[1]Validação de dados'!$I$1:$J$13,2,0))</f>
        <v>Outubro</v>
      </c>
      <c r="M735" s="104">
        <f>YEAR(Tabela2[[#This Row],[Data]])</f>
        <v>2025</v>
      </c>
      <c r="N735" s="105" t="str">
        <f>VLOOKUP(Tabela2[[#This Row],[SIEMA]],Siema2025,17,FALSE)</f>
        <v>Noturno</v>
      </c>
      <c r="O735" s="105" t="str">
        <f>VLOOKUP(Tabela2[[#This Row],[SIEMA]],Siema2025,5,FALSE)</f>
        <v>Plataforma</v>
      </c>
      <c r="P735" s="104" t="str">
        <f>VLOOKUP(Tabela2[[#This Row],[SIEMA]],Siema2025,21,FALSE)</f>
        <v>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v>
      </c>
      <c r="Q735" s="104">
        <v>1267</v>
      </c>
      <c r="R735" s="104" t="s">
        <v>2043</v>
      </c>
      <c r="S735" s="107" t="s">
        <v>2043</v>
      </c>
      <c r="T735" s="104" t="s">
        <v>6648</v>
      </c>
      <c r="U735" s="104" t="s">
        <v>7111</v>
      </c>
      <c r="V735" s="104">
        <f>IF(Q735="","",IF(ISNUMBER(Q735)=FALSE,"Não se aplica",IFERROR(VLOOKUP(Q735,Produtos!$A$1:$C$2319,3,FALSE),"Não Cadastrado")))</f>
        <v>3</v>
      </c>
      <c r="W735" s="104" t="str">
        <f>VLOOKUP(Tabela2[[#This Row],[SIEMA]],Siema2025,10,FALSE)</f>
        <v/>
      </c>
      <c r="X735" s="113"/>
      <c r="Y735" s="109" t="str">
        <f>IF(W735="","", IF(W735="NC","", IF(W735="NE","", IF(W735="NA","",IFERROR(VLOOKUP(W735,Produtos!$A$1:$C$2319,2,FALSE),"Não Cadastrado")))))</f>
        <v/>
      </c>
      <c r="Z735" s="104" t="str">
        <f>VLOOKUP(Tabela2[[#This Row],[SIEMA]],Siema2025,11,FALSE)</f>
        <v xml:space="preserve"> </v>
      </c>
      <c r="AA735" s="104" t="str">
        <f>VLOOKUP(Tabela2[[#This Row],[SIEMA]],Siema2025,12,FALSE)</f>
        <v xml:space="preserve"> </v>
      </c>
      <c r="AB735" s="104" t="str">
        <f>IF(W735="","",IF(ISNUMBER(W735)=FALSE,"Não se aplica",IFERROR(VLOOKUP(W735,Produtos!$A$1:$C$2319,3,FALSE),"Não Cadastrado")))</f>
        <v/>
      </c>
      <c r="AC735" s="104"/>
      <c r="AD735" s="108"/>
      <c r="AE735" s="107" t="str">
        <f>IF(AC735="","", IF(AC735="NC","", IF(AC735="NE","", IF(AC735="NA","",IFERROR(VLOOKUP(AC735,Produtos!$A$1:$C$2319,2,FALSE),"Não Cadastrado")))))</f>
        <v/>
      </c>
      <c r="AF735" s="104"/>
      <c r="AG735" s="104"/>
      <c r="AH735" s="104" t="str">
        <f>IF(AC735="","",IF(ISNUMBER(AC735)=FALSE,"Não se aplica",IFERROR(VLOOKUP(AC735,Produtos!$A$1:$C$2319,3,FALSE),"Não Cadastrado")))</f>
        <v/>
      </c>
      <c r="AI735" s="104"/>
      <c r="AJ735" s="104" t="str">
        <f>VLOOKUP(Tabela2[[#This Row],[SIEMA]],Siema2025,26,FALSE)</f>
        <v>Óleo residual proveniente do bloco da ANM.</v>
      </c>
      <c r="AK735" s="107" t="s">
        <v>7234</v>
      </c>
      <c r="AL735" s="107"/>
      <c r="AM735" s="107"/>
      <c r="AN735" s="108" t="str">
        <f>VLOOKUP(Tabela2[[#This Row],[SIEMA]],Siema2025,51,FALSE)</f>
        <v/>
      </c>
      <c r="AO735" s="108" t="str">
        <f>VLOOKUP(Tabela2[[#This Row],[SIEMA]],Siema2025,53,FALSE)</f>
        <v/>
      </c>
      <c r="AP735" s="108" t="str">
        <f>VLOOKUP(Tabela2[[#This Row],[SIEMA]],Siema2025,55,FALSE)</f>
        <v/>
      </c>
      <c r="AQ735" s="108" t="str">
        <f>VLOOKUP(Tabela2[[#This Row],[SIEMA]],Siema2025,57,FALSE)</f>
        <v/>
      </c>
      <c r="AR735" s="108" t="str">
        <f>VLOOKUP(Tabela2[[#This Row],[SIEMA]],Siema2025,59,FALSE)</f>
        <v/>
      </c>
      <c r="AS735" s="108" t="str">
        <f>VLOOKUP(Tabela2[[#This Row],[SIEMA]],Siema2025,61,FALSE)</f>
        <v>X</v>
      </c>
      <c r="AT735" s="108" t="str">
        <f>VLOOKUP(Tabela2[[#This Row],[SIEMA]],Siema2025,63,FALSE)</f>
        <v/>
      </c>
      <c r="AU735" s="108" t="str">
        <f>VLOOKUP(Tabela2[[#This Row],[SIEMA]],Siema2025,65,FALSE)</f>
        <v/>
      </c>
      <c r="AV735" s="108" t="str">
        <f>VLOOKUP(Tabela2[[#This Row],[SIEMA]],Siema2025,67,FALSE)</f>
        <v/>
      </c>
      <c r="AW735" s="108" t="str">
        <f>VLOOKUP(Tabela2[[#This Row],[SIEMA]],Siema2025,69,FALSE)</f>
        <v/>
      </c>
      <c r="AX735" s="108" t="str">
        <f>VLOOKUP(Tabela2[[#This Row],[SIEMA]],Siema2025,71,FALSE)</f>
        <v/>
      </c>
      <c r="AY735" s="108" t="str">
        <f>VLOOKUP(Tabela2[[#This Row],[SIEMA]],Siema2025,73,FALSE)</f>
        <v/>
      </c>
      <c r="AZ735" s="108" t="str">
        <f>VLOOKUP(Tabela2[[#This Row],[SIEMA]],Siema2025,75,FALSE)</f>
        <v/>
      </c>
      <c r="BA735" s="108" t="str">
        <f>VLOOKUP(Tabela2[[#This Row],[SIEMA]],Siema2025,77,FALSE)</f>
        <v/>
      </c>
      <c r="BB735" s="108" t="str">
        <f>VLOOKUP(Tabela2[[#This Row],[SIEMA]],Siema2025,79,FALSE)</f>
        <v/>
      </c>
      <c r="BC735" s="108" t="str">
        <f>IF(Tabela2[[#This Row],[Outro(s) ]] = "X", "PREENCHER","NA")</f>
        <v>NA</v>
      </c>
      <c r="BD735" s="108" t="str">
        <f>VLOOKUP(Tabela2[[#This Row],[SIEMA]],Siema2025,82,FALSE)</f>
        <v/>
      </c>
      <c r="BE735" s="108" t="str">
        <f>VLOOKUP(Tabela2[[#This Row],[SIEMA]],Siema2025,81,FALSE)</f>
        <v/>
      </c>
      <c r="BF735" s="110" t="str">
        <f>VLOOKUP(Tabela2[[#This Row],[SIEMA]],Siema2025,28,FALSE)</f>
        <v>Petrobras</v>
      </c>
      <c r="BG735" s="110"/>
      <c r="BH735" s="111" t="str">
        <f>VLOOKUP(Tabela2[[#This Row],[SIEMA]],Siema2025,29,FALSE)</f>
        <v>33000167000101</v>
      </c>
      <c r="BI735" s="112" t="str">
        <f>VLOOKUP(Tabela2[[#This Row],[SIEMA]],Siema2025,107,FALSE)</f>
        <v>Não</v>
      </c>
      <c r="BJ735" s="107" t="s">
        <v>7099</v>
      </c>
      <c r="BK735" s="104" t="s">
        <v>2696</v>
      </c>
      <c r="BL735" s="140">
        <v>45996</v>
      </c>
      <c r="BM735" s="108">
        <f ca="1">IF(Tabela2[[#This Row],[Data de atendimento do Ibama (considerar o primeiro documento/ação)]]="",_xlfn.DAYS(TODAY(),J735),_xlfn.DAYS(Tabela2[[#This Row],[Data de atendimento do Ibama (considerar o primeiro documento/ação)]],J735))</f>
        <v>42</v>
      </c>
      <c r="BN735" s="108" t="str">
        <f>IF(Tabela2[[#This Row],[Atendido pelo Ibama ("Não" ou "Sim")]]="Não","Preencher", IF(Tabela2[[#This Row],[Atendido pelo Ibama ("Não" ou "Sim")]]="Sim","NA",""))</f>
        <v>NA</v>
      </c>
      <c r="BO735" s="114" t="s">
        <v>7138</v>
      </c>
      <c r="BP735" s="108" t="str">
        <f>IF(Tabela2[[#This Row],[Forma de atendimento (primeiro documento/ação)]]= "Outros (especificar)", "PREENCHER","NA")</f>
        <v>NA</v>
      </c>
      <c r="BQ735" s="106" t="s">
        <v>123</v>
      </c>
      <c r="BR735" s="108" t="str">
        <f>IF(Tabela2[[#This Row],[Equipe do Ibama foi a campo? Houve sobrevoo do Poseidon?]] = "Sim", "PREENCHER","NA")</f>
        <v>NA</v>
      </c>
      <c r="BS735" s="108" t="str">
        <f>IF(Tabela2[[#This Row],[Se sim, foi emitida Ordem de Emergência? (informações vinculada à coluna CK)]] = "Sim", "PREENCHER","NA")</f>
        <v>NA</v>
      </c>
      <c r="BT735" s="108" t="s">
        <v>7101</v>
      </c>
      <c r="BU735" s="108" t="s">
        <v>123</v>
      </c>
      <c r="BV735" s="108" t="s">
        <v>123</v>
      </c>
      <c r="BW735" s="108" t="s">
        <v>123</v>
      </c>
      <c r="BX735" s="106"/>
      <c r="BY735" s="106"/>
      <c r="BZ735" s="104" t="str">
        <f>IF(Tabela2[[#This Row],[Data do documento de encerramento]]="NA","NA",IF(Tabela2[[#This Row],[Data do documento de encerramento]]="","Pendente de conclusão/ encerramento",_xlfn.DAYS(Tabela2[[#This Row],[Data do documento de encerramento]],J735)))</f>
        <v>Pendente de conclusão/ encerramento</v>
      </c>
      <c r="CA735" s="107"/>
      <c r="CB735" s="107"/>
      <c r="CC735" s="115" t="s">
        <v>7148</v>
      </c>
      <c r="CD735" s="107" t="s">
        <v>123</v>
      </c>
      <c r="CE735" s="107" t="s">
        <v>123</v>
      </c>
      <c r="CF735" s="107" t="s">
        <v>7167</v>
      </c>
    </row>
    <row r="736" spans="1:84" ht="30.75" hidden="1">
      <c r="A736" s="188">
        <v>2025102814441</v>
      </c>
      <c r="B736" s="177" t="s">
        <v>8473</v>
      </c>
      <c r="C736" s="108" t="str">
        <f>VLOOKUP(Tabela2[[#This Row],[SIEMA]],Siema2025,4,FALSE)</f>
        <v xml:space="preserve"> PA</v>
      </c>
      <c r="D736" s="106" t="str">
        <f>VLOOKUP(Tabela2[[#This Row],[SIEMA]],Siema2025,3,FALSE)</f>
        <v xml:space="preserve">Marabá </v>
      </c>
      <c r="E736" s="106" t="str">
        <f>VLOOKUP(Tabela2[[#This Row],[SIEMA]],Siema2025,20,FALSE)</f>
        <v>Passagem em Nível (PN) do Km 748+149 da EFC</v>
      </c>
      <c r="F736" s="106" t="s">
        <v>10354</v>
      </c>
      <c r="G736" s="106"/>
      <c r="H736" s="106"/>
      <c r="I736" s="104" t="str">
        <f>VLOOKUP(Tabela2[[#This Row],[SIEMA]],Siema2025,19,FALSE)</f>
        <v/>
      </c>
      <c r="J736" s="105">
        <f>VLOOKUP(Tabela2[[#This Row],[SIEMA]],Siema2025,2,FALSE)</f>
        <v>45955</v>
      </c>
      <c r="K736" s="105" t="str">
        <f>VLOOKUP(Tabela2[[#This Row],[SIEMA]],Siema2025,16,FALSE)</f>
        <v>Sábado</v>
      </c>
      <c r="L736" s="106" t="str">
        <f>IF(Tabela2[[#This Row],[Data]]="","Sem Informação",VLOOKUP(MONTH(Tabela2[[#This Row],[Data]]),'[1]Validação de dados'!$I$1:$J$13,2,0))</f>
        <v>Outubro</v>
      </c>
      <c r="M736" s="104">
        <f>YEAR(Tabela2[[#This Row],[Data]])</f>
        <v>2025</v>
      </c>
      <c r="N736" s="105" t="str">
        <f>VLOOKUP(Tabela2[[#This Row],[SIEMA]],Siema2025,17,FALSE)</f>
        <v>Matutino</v>
      </c>
      <c r="O736" s="105" t="str">
        <f>VLOOKUP(Tabela2[[#This Row],[SIEMA]],Siema2025,5,FALSE)</f>
        <v>Ferrovia</v>
      </c>
      <c r="P736" s="104" t="str">
        <f>VLOOKUP(Tabela2[[#This Row],[SIEMA]],Siema2025,21,FALSE)</f>
        <v>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v>
      </c>
      <c r="Q736" s="104" t="s">
        <v>7094</v>
      </c>
      <c r="R736" s="104" t="str">
        <f>VLOOKUP(Tabela2[[#This Row],[SIEMA]],Siema2025,10,FALSE)</f>
        <v>Óleo Lubrificante</v>
      </c>
      <c r="S736" s="107" t="str">
        <f>IF(Q736="","", IF(Q736="NC","", IF(Q736="NE","", IF(Q736="NA","",IFERROR(VLOOKUP(Q736,[1]Produtos!$A$1:$C$2319,2,FALSE),"Não Cadastrado")))))</f>
        <v/>
      </c>
      <c r="T736" s="104" t="str">
        <f>VLOOKUP(Tabela2[[#This Row],[SIEMA]],Siema2025,11,FALSE)</f>
        <v>18</v>
      </c>
      <c r="U736" s="104" t="str">
        <f>VLOOKUP(Tabela2[[#This Row],[SIEMA]],Siema2025,12,FALSE)</f>
        <v>L</v>
      </c>
      <c r="V736" s="104" t="s">
        <v>7483</v>
      </c>
      <c r="W736" s="104"/>
      <c r="X736" s="113" t="str">
        <f>IF(Tabela2[[#This Row],[Origem do acidente]] = "Plataforma", "PREENCHER","NA")</f>
        <v>NA</v>
      </c>
      <c r="Y736" s="109" t="str">
        <f>IF(W736="","", IF(W736="NC","", IF(W736="NE","", IF(W736="NA","",IFERROR(VLOOKUP(W736,Produtos!$A$1:$C$2319,2,FALSE),"Não Cadastrado")))))</f>
        <v/>
      </c>
      <c r="Z736" s="104" t="str">
        <f>VLOOKUP(Tabela2[[#This Row],[SIEMA]],Siema2025,11,FALSE)</f>
        <v>18</v>
      </c>
      <c r="AA736" s="104" t="str">
        <f>VLOOKUP(Tabela2[[#This Row],[SIEMA]],Siema2025,12,FALSE)</f>
        <v>L</v>
      </c>
      <c r="AB736" s="104" t="str">
        <f>IF(W736="","",IF(ISNUMBER(W736)=FALSE,"Não se aplica",IFERROR(VLOOKUP(W736,Produtos!$A$1:$C$2319,3,FALSE),"Não Cadastrado")))</f>
        <v/>
      </c>
      <c r="AC736" s="104"/>
      <c r="AD736" s="108" t="str">
        <f>IF(Tabela2[[#This Row],[Origem do acidente]] = "Plataforma", "PREENCHER","NA")</f>
        <v>NA</v>
      </c>
      <c r="AE736" s="107" t="str">
        <f>IF(AC736="","", IF(AC736="NC","", IF(AC736="NE","", IF(AC736="NA","",IFERROR(VLOOKUP(AC736,Produtos!$A$1:$C$2319,2,FALSE),"Não Cadastrado")))))</f>
        <v/>
      </c>
      <c r="AF736" s="104"/>
      <c r="AG736" s="104"/>
      <c r="AH736" s="104" t="str">
        <f>IF(AC736="","",IF(ISNUMBER(AC736)=FALSE,"Não se aplica",IFERROR(VLOOKUP(AC736,Produtos!$A$1:$C$2319,3,FALSE),"Não Cadastrado")))</f>
        <v/>
      </c>
      <c r="AI736" s="104"/>
      <c r="AJ736" s="104" t="str">
        <f>VLOOKUP(Tabela2[[#This Row],[SIEMA]],Siema2025,26,FALSE)</f>
        <v>Colisão do trem de minério com um caminhão frigorífico</v>
      </c>
      <c r="AK736" s="107" t="s">
        <v>6834</v>
      </c>
      <c r="AL736" s="107"/>
      <c r="AM736" s="107"/>
      <c r="AN736" s="108" t="str">
        <f>VLOOKUP(Tabela2[[#This Row],[SIEMA]],Siema2025,51,FALSE)</f>
        <v/>
      </c>
      <c r="AO736" s="108" t="str">
        <f>VLOOKUP(Tabela2[[#This Row],[SIEMA]],Siema2025,53,FALSE)</f>
        <v/>
      </c>
      <c r="AP736" s="108" t="str">
        <f>VLOOKUP(Tabela2[[#This Row],[SIEMA]],Siema2025,55,FALSE)</f>
        <v/>
      </c>
      <c r="AQ736" s="108" t="str">
        <f>VLOOKUP(Tabela2[[#This Row],[SIEMA]],Siema2025,57,FALSE)</f>
        <v/>
      </c>
      <c r="AR736" s="108" t="str">
        <f>VLOOKUP(Tabela2[[#This Row],[SIEMA]],Siema2025,59,FALSE)</f>
        <v/>
      </c>
      <c r="AS736" s="108" t="str">
        <f>VLOOKUP(Tabela2[[#This Row],[SIEMA]],Siema2025,61,FALSE)</f>
        <v/>
      </c>
      <c r="AT736" s="108" t="str">
        <f>VLOOKUP(Tabela2[[#This Row],[SIEMA]],Siema2025,63,FALSE)</f>
        <v/>
      </c>
      <c r="AU736" s="108" t="str">
        <f>VLOOKUP(Tabela2[[#This Row],[SIEMA]],Siema2025,65,FALSE)</f>
        <v>X</v>
      </c>
      <c r="AV736" s="108" t="str">
        <f>VLOOKUP(Tabela2[[#This Row],[SIEMA]],Siema2025,67,FALSE)</f>
        <v/>
      </c>
      <c r="AW736" s="108" t="str">
        <f>VLOOKUP(Tabela2[[#This Row],[SIEMA]],Siema2025,69,FALSE)</f>
        <v/>
      </c>
      <c r="AX736" s="108" t="str">
        <f>VLOOKUP(Tabela2[[#This Row],[SIEMA]],Siema2025,71,FALSE)</f>
        <v/>
      </c>
      <c r="AY736" s="108" t="str">
        <f>VLOOKUP(Tabela2[[#This Row],[SIEMA]],Siema2025,73,FALSE)</f>
        <v/>
      </c>
      <c r="AZ736" s="108" t="str">
        <f>VLOOKUP(Tabela2[[#This Row],[SIEMA]],Siema2025,75,FALSE)</f>
        <v/>
      </c>
      <c r="BA736" s="108" t="str">
        <f>VLOOKUP(Tabela2[[#This Row],[SIEMA]],Siema2025,77,FALSE)</f>
        <v/>
      </c>
      <c r="BB736" s="108" t="str">
        <f>VLOOKUP(Tabela2[[#This Row],[SIEMA]],Siema2025,79,FALSE)</f>
        <v/>
      </c>
      <c r="BC736" s="108" t="str">
        <f>IF(Tabela2[[#This Row],[Outro(s) ]] = "X", "PREENCHER","NA")</f>
        <v>NA</v>
      </c>
      <c r="BD736" s="108" t="str">
        <f>VLOOKUP(Tabela2[[#This Row],[SIEMA]],Siema2025,82,FALSE)</f>
        <v/>
      </c>
      <c r="BE736" s="108" t="str">
        <f>VLOOKUP(Tabela2[[#This Row],[SIEMA]],Siema2025,81,FALSE)</f>
        <v/>
      </c>
      <c r="BF736" s="110" t="s">
        <v>7380</v>
      </c>
      <c r="BG736" s="110"/>
      <c r="BH736" s="111" t="str">
        <f>VLOOKUP(Tabela2[[#This Row],[SIEMA]],Siema2025,29,FALSE)</f>
        <v>33592510037821</v>
      </c>
      <c r="BI736" s="112" t="str">
        <f>VLOOKUP(Tabela2[[#This Row],[SIEMA]],Siema2025,107,FALSE)</f>
        <v>Não</v>
      </c>
      <c r="BJ736" s="107"/>
      <c r="BK736" s="104"/>
      <c r="BL736" s="140"/>
      <c r="BM736" s="108">
        <f ca="1">IF(Tabela2[[#This Row],[Data de atendimento do Ibama (considerar o primeiro documento/ação)]]="",_xlfn.DAYS(TODAY(),J736),_xlfn.DAYS(Tabela2[[#This Row],[Data de atendimento do Ibama (considerar o primeiro documento/ação)]],J736))</f>
        <v>277</v>
      </c>
      <c r="BN736" s="108" t="str">
        <f>IF(Tabela2[[#This Row],[Atendido pelo Ibama ("Não" ou "Sim")]]="Não","Preencher", IF(Tabela2[[#This Row],[Atendido pelo Ibama ("Não" ou "Sim")]]="Sim","NA",""))</f>
        <v/>
      </c>
      <c r="BO736" s="114"/>
      <c r="BP736" s="108" t="str">
        <f>IF(Tabela2[[#This Row],[Forma de atendimento (primeiro documento/ação)]]= "Outros (especificar)", "PREENCHER","NA")</f>
        <v>NA</v>
      </c>
      <c r="BQ736" s="106"/>
      <c r="BR736" s="108" t="str">
        <f>IF(Tabela2[[#This Row],[Equipe do Ibama foi a campo? Houve sobrevoo do Poseidon?]] = "Sim", "PREENCHER","NA")</f>
        <v>NA</v>
      </c>
      <c r="BS736" s="108" t="str">
        <f>IF(Tabela2[[#This Row],[Se sim, foi emitida Ordem de Emergência? (informações vinculada à coluna CK)]] = "Sim", "PREENCHER","NA")</f>
        <v>NA</v>
      </c>
      <c r="BT736" s="108" t="str">
        <f>IF(Tabela2[[#This Row],[Foi elaborado Relatório de Vistoria pelo Ibama? (informações vinculada à coluna CK)]] = "Sim", "PREENCHER","NA")</f>
        <v>NA</v>
      </c>
      <c r="BU736" s="108" t="str">
        <f>IF(Tabela2[[#This Row],[Houve envio de Informações Pós-acidente (preencher "não se aplica" quando de competência estadual/municipal)]] = "Sim", "PREENCHER","NA")</f>
        <v>NA</v>
      </c>
      <c r="BV736" s="108" t="str">
        <f>IF(Tabela2[[#This Row],[Houve avaliação das informações pós-acidente solicitadas/enviadas?]] = "Sim", "PREENCHER","NA")</f>
        <v>NA</v>
      </c>
      <c r="BW736" s="108" t="str">
        <f>IF(Tabela2[[#This Row],[O Ibama aguarda resposta da empresa/OEMA, etc?]] = "Sim", "PREENCHER","NA")</f>
        <v>NA</v>
      </c>
      <c r="BX736" s="106"/>
      <c r="BY736" s="140"/>
      <c r="BZ736" s="104" t="str">
        <f>IF(Tabela2[[#This Row],[Data do documento de encerramento]]="NA","NA",IF(Tabela2[[#This Row],[Data do documento de encerramento]]="","Pendente de conclusão/ encerramento",_xlfn.DAYS(Tabela2[[#This Row],[Data do documento de encerramento]],J736)))</f>
        <v>Pendente de conclusão/ encerramento</v>
      </c>
      <c r="CA736" s="107"/>
      <c r="CB736" s="107"/>
      <c r="CC736" s="107"/>
      <c r="CD736" s="107"/>
      <c r="CE736" s="107"/>
      <c r="CF736" s="107"/>
    </row>
    <row r="737" spans="1:84" ht="30.75" hidden="1">
      <c r="A737" s="169">
        <v>2025102857652</v>
      </c>
      <c r="B737" s="170" t="s">
        <v>10355</v>
      </c>
      <c r="C737" s="108" t="str">
        <f>VLOOKUP(Tabela2[[#This Row],[SIEMA]],Siema2025,4,FALSE)</f>
        <v xml:space="preserve"> SP</v>
      </c>
      <c r="D737" s="106" t="str">
        <f>VLOOKUP(Tabela2[[#This Row],[SIEMA]],Siema2025,3,FALSE)</f>
        <v xml:space="preserve">Santa Adélia </v>
      </c>
      <c r="E737" s="106" t="str">
        <f>VLOOKUP(Tabela2[[#This Row],[SIEMA]],Siema2025,20,FALSE)</f>
        <v>km 113+600</v>
      </c>
      <c r="F737" s="106" t="s">
        <v>10356</v>
      </c>
      <c r="G737" s="106" t="s">
        <v>10357</v>
      </c>
      <c r="H737" s="106" t="s">
        <v>10358</v>
      </c>
      <c r="I737" s="104" t="s">
        <v>7114</v>
      </c>
      <c r="J737" s="105">
        <f>VLOOKUP(Tabela2[[#This Row],[SIEMA]],Siema2025,2,FALSE)</f>
        <v>45956</v>
      </c>
      <c r="K737" s="105" t="str">
        <f>VLOOKUP(Tabela2[[#This Row],[SIEMA]],Siema2025,16,FALSE)</f>
        <v>Domingo</v>
      </c>
      <c r="L737" s="106" t="str">
        <f>IF(Tabela2[[#This Row],[Data]]="","Sem Informação",VLOOKUP(MONTH(Tabela2[[#This Row],[Data]]),'[1]Validação de dados'!$I$1:$J$13,2,0))</f>
        <v>Outubro</v>
      </c>
      <c r="M737" s="104">
        <f>YEAR(Tabela2[[#This Row],[Data]])</f>
        <v>2025</v>
      </c>
      <c r="N737" s="105" t="str">
        <f>VLOOKUP(Tabela2[[#This Row],[SIEMA]],Siema2025,17,FALSE)</f>
        <v>Madrugada</v>
      </c>
      <c r="O737" s="105" t="str">
        <f>VLOOKUP(Tabela2[[#This Row],[SIEMA]],Siema2025,5,FALSE)</f>
        <v>Ferrovia</v>
      </c>
      <c r="P737" s="104" t="str">
        <f>VLOOKUP(Tabela2[[#This Row],[SIEMA]],Siema2025,21,FALSE)</f>
        <v/>
      </c>
      <c r="Q737" s="104" t="s">
        <v>7127</v>
      </c>
      <c r="R737" s="104" t="s">
        <v>7127</v>
      </c>
      <c r="S737" s="107" t="s">
        <v>365</v>
      </c>
      <c r="T737" s="104" t="s">
        <v>8196</v>
      </c>
      <c r="U737" s="104" t="str">
        <f>VLOOKUP(Tabela2[[#This Row],[SIEMA]],Siema2025,12,FALSE)</f>
        <v xml:space="preserve"> </v>
      </c>
      <c r="V737" s="104" t="s">
        <v>7127</v>
      </c>
      <c r="W737" s="104" t="str">
        <f>VLOOKUP(Tabela2[[#This Row],[SIEMA]],Siema2025,10,FALSE)</f>
        <v/>
      </c>
      <c r="X737" s="113"/>
      <c r="Y737" s="109" t="str">
        <f>IF(W737="","", IF(W737="NC","", IF(W737="NE","", IF(W737="NA","",IFERROR(VLOOKUP(W737,Produtos!$A$1:$C$2319,2,FALSE),"Não Cadastrado")))))</f>
        <v/>
      </c>
      <c r="Z737" s="104" t="str">
        <f>VLOOKUP(Tabela2[[#This Row],[SIEMA]],Siema2025,11,FALSE)</f>
        <v xml:space="preserve"> </v>
      </c>
      <c r="AA737" s="104" t="str">
        <f>VLOOKUP(Tabela2[[#This Row],[SIEMA]],Siema2025,12,FALSE)</f>
        <v xml:space="preserve"> </v>
      </c>
      <c r="AB737" s="104" t="str">
        <f>IF(W737="","",IF(ISNUMBER(W737)=FALSE,"Não se aplica",IFERROR(VLOOKUP(W737,Produtos!$A$1:$C$2319,3,FALSE),"Não Cadastrado")))</f>
        <v/>
      </c>
      <c r="AC737" s="104"/>
      <c r="AD737" s="108"/>
      <c r="AE737" s="107" t="str">
        <f>IF(AC737="","", IF(AC737="NC","", IF(AC737="NE","", IF(AC737="NA","",IFERROR(VLOOKUP(AC737,Produtos!$A$1:$C$2319,2,FALSE),"Não Cadastrado")))))</f>
        <v/>
      </c>
      <c r="AF737" s="104"/>
      <c r="AG737" s="104"/>
      <c r="AH737" s="104" t="str">
        <f>IF(AC737="","",IF(ISNUMBER(AC737)=FALSE,"Não se aplica",IFERROR(VLOOKUP(AC737,Produtos!$A$1:$C$2319,3,FALSE),"Não Cadastrado")))</f>
        <v/>
      </c>
      <c r="AI737" s="104"/>
      <c r="AJ737" s="104" t="str">
        <f>VLOOKUP(Tabela2[[#This Row],[SIEMA]],Siema2025,26,FALSE)</f>
        <v>interferência externa de natureza criminosa, que resultou na violação forçada do compartimento de carga de 04 (quatro) vagões</v>
      </c>
      <c r="AK737" s="107" t="s">
        <v>7122</v>
      </c>
      <c r="AL737" s="107"/>
      <c r="AM737" s="107"/>
      <c r="AN737" s="108" t="str">
        <f>VLOOKUP(Tabela2[[#This Row],[SIEMA]],Siema2025,51,FALSE)</f>
        <v/>
      </c>
      <c r="AO737" s="108" t="str">
        <f>VLOOKUP(Tabela2[[#This Row],[SIEMA]],Siema2025,53,FALSE)</f>
        <v/>
      </c>
      <c r="AP737" s="108" t="str">
        <f>VLOOKUP(Tabela2[[#This Row],[SIEMA]],Siema2025,55,FALSE)</f>
        <v/>
      </c>
      <c r="AQ737" s="108" t="str">
        <f>VLOOKUP(Tabela2[[#This Row],[SIEMA]],Siema2025,57,FALSE)</f>
        <v/>
      </c>
      <c r="AR737" s="108" t="str">
        <f>VLOOKUP(Tabela2[[#This Row],[SIEMA]],Siema2025,59,FALSE)</f>
        <v/>
      </c>
      <c r="AS737" s="108" t="str">
        <f>VLOOKUP(Tabela2[[#This Row],[SIEMA]],Siema2025,61,FALSE)</f>
        <v/>
      </c>
      <c r="AT737" s="108" t="str">
        <f>VLOOKUP(Tabela2[[#This Row],[SIEMA]],Siema2025,63,FALSE)</f>
        <v/>
      </c>
      <c r="AU737" s="108" t="str">
        <f>VLOOKUP(Tabela2[[#This Row],[SIEMA]],Siema2025,65,FALSE)</f>
        <v>X</v>
      </c>
      <c r="AV737" s="108" t="str">
        <f>VLOOKUP(Tabela2[[#This Row],[SIEMA]],Siema2025,67,FALSE)</f>
        <v/>
      </c>
      <c r="AW737" s="108" t="str">
        <f>VLOOKUP(Tabela2[[#This Row],[SIEMA]],Siema2025,69,FALSE)</f>
        <v/>
      </c>
      <c r="AX737" s="108" t="str">
        <f>VLOOKUP(Tabela2[[#This Row],[SIEMA]],Siema2025,71,FALSE)</f>
        <v/>
      </c>
      <c r="AY737" s="108" t="str">
        <f>VLOOKUP(Tabela2[[#This Row],[SIEMA]],Siema2025,73,FALSE)</f>
        <v/>
      </c>
      <c r="AZ737" s="108" t="str">
        <f>VLOOKUP(Tabela2[[#This Row],[SIEMA]],Siema2025,75,FALSE)</f>
        <v/>
      </c>
      <c r="BA737" s="108" t="str">
        <f>VLOOKUP(Tabela2[[#This Row],[SIEMA]],Siema2025,77,FALSE)</f>
        <v/>
      </c>
      <c r="BB737" s="108" t="str">
        <f>VLOOKUP(Tabela2[[#This Row],[SIEMA]],Siema2025,79,FALSE)</f>
        <v/>
      </c>
      <c r="BC737" s="108" t="str">
        <f>IF(Tabela2[[#This Row],[Outro(s) ]] = "X", "PREENCHER","NA")</f>
        <v>NA</v>
      </c>
      <c r="BD737" s="108" t="str">
        <f>VLOOKUP(Tabela2[[#This Row],[SIEMA]],Siema2025,82,FALSE)</f>
        <v/>
      </c>
      <c r="BE737" s="108" t="str">
        <f>VLOOKUP(Tabela2[[#This Row],[SIEMA]],Siema2025,81,FALSE)</f>
        <v/>
      </c>
      <c r="BF737" s="110" t="s">
        <v>3066</v>
      </c>
      <c r="BG737" s="110" t="s">
        <v>7123</v>
      </c>
      <c r="BH737" s="111" t="str">
        <f>VLOOKUP(Tabela2[[#This Row],[SIEMA]],Siema2025,29,FALSE)</f>
        <v/>
      </c>
      <c r="BI737" s="112" t="str">
        <f>VLOOKUP(Tabela2[[#This Row],[SIEMA]],Siema2025,107,FALSE)</f>
        <v>Não</v>
      </c>
      <c r="BJ737" s="107" t="s">
        <v>7099</v>
      </c>
      <c r="BK737" s="104" t="s">
        <v>2696</v>
      </c>
      <c r="BL737" s="140">
        <v>45964</v>
      </c>
      <c r="BM737" s="108">
        <f ca="1">IF(Tabela2[[#This Row],[Data de atendimento do Ibama (considerar o primeiro documento/ação)]]="",_xlfn.DAYS(TODAY(),J737),_xlfn.DAYS(Tabela2[[#This Row],[Data de atendimento do Ibama (considerar o primeiro documento/ação)]],J737))</f>
        <v>8</v>
      </c>
      <c r="BN737" s="108" t="str">
        <f>IF(Tabela2[[#This Row],[Atendido pelo Ibama ("Não" ou "Sim")]]="Não","Preencher", IF(Tabela2[[#This Row],[Atendido pelo Ibama ("Não" ou "Sim")]]="Sim","NA",""))</f>
        <v>NA</v>
      </c>
      <c r="BO737" s="114" t="s">
        <v>7100</v>
      </c>
      <c r="BP737" s="108" t="str">
        <f>IF(Tabela2[[#This Row],[Forma de atendimento (primeiro documento/ação)]]= "Outros (especificar)", "PREENCHER","NA")</f>
        <v>NA</v>
      </c>
      <c r="BQ737" s="106" t="s">
        <v>2696</v>
      </c>
      <c r="BR737" s="108" t="s">
        <v>123</v>
      </c>
      <c r="BS737" s="108" t="s">
        <v>2696</v>
      </c>
      <c r="BT737" s="108" t="s">
        <v>7101</v>
      </c>
      <c r="BU737" s="108" t="s">
        <v>123</v>
      </c>
      <c r="BV737" s="108" t="s">
        <v>123</v>
      </c>
      <c r="BW737" s="108" t="s">
        <v>2696</v>
      </c>
      <c r="BX737" s="106" t="s">
        <v>7102</v>
      </c>
      <c r="BY737" s="140">
        <v>45999</v>
      </c>
      <c r="BZ737" s="104">
        <f>IF(Tabela2[[#This Row],[Data do documento de encerramento]]="NA","NA",IF(Tabela2[[#This Row],[Data do documento de encerramento]]="","Pendente de conclusão/ encerramento",_xlfn.DAYS(Tabela2[[#This Row],[Data do documento de encerramento]],J737)))</f>
        <v>43</v>
      </c>
      <c r="CA737" s="107" t="s">
        <v>9978</v>
      </c>
      <c r="CB737" s="107"/>
      <c r="CC737" s="115"/>
      <c r="CD737" s="107"/>
      <c r="CE737" s="107"/>
      <c r="CF737" s="107"/>
    </row>
    <row r="738" spans="1:84" ht="60.75">
      <c r="A738" s="182">
        <v>2025112450404</v>
      </c>
      <c r="B738" s="118" t="s">
        <v>10359</v>
      </c>
      <c r="C738" s="108" t="s">
        <v>672</v>
      </c>
      <c r="D738" s="106" t="s">
        <v>637</v>
      </c>
      <c r="E738" s="106" t="s">
        <v>10360</v>
      </c>
      <c r="F738" s="153"/>
      <c r="G738" s="106" t="s">
        <v>10361</v>
      </c>
      <c r="H738" s="106" t="s">
        <v>10362</v>
      </c>
      <c r="I738" s="104" t="str">
        <f>VLOOKUP(Tabela2[[#This Row],[SIEMA]],Siema2025,19,FALSE)</f>
        <v>Santos</v>
      </c>
      <c r="J738" s="105">
        <f>VLOOKUP(Tabela2[[#This Row],[SIEMA]],Siema2025,2,FALSE)</f>
        <v>45956</v>
      </c>
      <c r="K738" s="105" t="str">
        <f>VLOOKUP(Tabela2[[#This Row],[SIEMA]],Siema2025,16,FALSE)</f>
        <v>Domingo</v>
      </c>
      <c r="L738" s="106" t="str">
        <f>IF(Tabela2[[#This Row],[Data]]="","Sem Informação",VLOOKUP(MONTH(Tabela2[[#This Row],[Data]]),'[1]Validação de dados'!$I$1:$J$13,2,0))</f>
        <v>Outubro</v>
      </c>
      <c r="M738" s="104">
        <f>YEAR(Tabela2[[#This Row],[Data]])</f>
        <v>2025</v>
      </c>
      <c r="N738" s="105" t="str">
        <f>VLOOKUP(Tabela2[[#This Row],[SIEMA]],Siema2025,17,FALSE)</f>
        <v>Matutino</v>
      </c>
      <c r="O738" s="105" t="s">
        <v>111</v>
      </c>
      <c r="P738" s="104" t="str">
        <f>VLOOKUP(Tabela2[[#This Row],[SIEMA]],Siema2025,21,FALSE)</f>
        <v/>
      </c>
      <c r="Q738" s="104">
        <v>1267</v>
      </c>
      <c r="R738" s="104" t="s">
        <v>2043</v>
      </c>
      <c r="S738" s="107" t="str">
        <f>IF(Q738="","", IF(Q738="NC","", IF(Q738="NE","", IF(Q738="NA","",IFERROR(VLOOKUP(Q738,[1]Produtos!$A$1:$C$2319,2,FALSE),"Não Cadastrado")))))</f>
        <v>PETRÓLEO CRU</v>
      </c>
      <c r="T738" s="104">
        <v>1E-3</v>
      </c>
      <c r="U738" s="104" t="s">
        <v>7111</v>
      </c>
      <c r="V738" s="104">
        <f>IF(Q738="","",IF(ISNUMBER(Q738)=FALSE,"Não se aplica",IFERROR(VLOOKUP(Q738,Produtos!$A$1:$C$2319,3,FALSE),"Não Cadastrado")))</f>
        <v>3</v>
      </c>
      <c r="W738" s="104" t="str">
        <f>VLOOKUP(Tabela2[[#This Row],[SIEMA]],Siema2025,10,FALSE)</f>
        <v/>
      </c>
      <c r="X738" s="113"/>
      <c r="Y738" s="109" t="str">
        <f>IF(W738="","", IF(W738="NC","", IF(W738="NE","", IF(W738="NA","",IFERROR(VLOOKUP(W738,Produtos!$A$1:$C$2319,2,FALSE),"Não Cadastrado")))))</f>
        <v/>
      </c>
      <c r="Z738" s="104" t="str">
        <f>VLOOKUP(Tabela2[[#This Row],[SIEMA]],Siema2025,11,FALSE)</f>
        <v xml:space="preserve"> </v>
      </c>
      <c r="AA738" s="104" t="str">
        <f>VLOOKUP(Tabela2[[#This Row],[SIEMA]],Siema2025,12,FALSE)</f>
        <v xml:space="preserve"> </v>
      </c>
      <c r="AB738" s="104" t="str">
        <f>IF(W738="","",IF(ISNUMBER(W738)=FALSE,"Não se aplica",IFERROR(VLOOKUP(W738,Produtos!$A$1:$C$2319,3,FALSE),"Não Cadastrado")))</f>
        <v/>
      </c>
      <c r="AC738" s="104"/>
      <c r="AD738" s="108"/>
      <c r="AE738" s="107" t="str">
        <f>IF(AC738="","", IF(AC738="NC","", IF(AC738="NE","", IF(AC738="NA","",IFERROR(VLOOKUP(AC738,Produtos!$A$1:$C$2319,2,FALSE),"Não Cadastrado")))))</f>
        <v/>
      </c>
      <c r="AF738" s="104"/>
      <c r="AG738" s="104"/>
      <c r="AH738" s="104" t="str">
        <f>IF(AC738="","",IF(ISNUMBER(AC738)=FALSE,"Não se aplica",IFERROR(VLOOKUP(AC738,Produtos!$A$1:$C$2319,3,FALSE),"Não Cadastrado")))</f>
        <v/>
      </c>
      <c r="AI738" s="104"/>
      <c r="AJ738" s="104" t="str">
        <f>VLOOKUP(Tabela2[[#This Row],[SIEMA]],Siema2025,26,FALSE)</f>
        <v>Abertura inadvertida da válvula de alinhamento para overboard. Em investigação.</v>
      </c>
      <c r="AK738" s="107" t="s">
        <v>7098</v>
      </c>
      <c r="AL738" s="107" t="s">
        <v>7112</v>
      </c>
      <c r="AM738" s="107" t="s">
        <v>7290</v>
      </c>
      <c r="AN738" s="108" t="str">
        <f>VLOOKUP(Tabela2[[#This Row],[SIEMA]],Siema2025,51,FALSE)</f>
        <v/>
      </c>
      <c r="AO738" s="108" t="str">
        <f>VLOOKUP(Tabela2[[#This Row],[SIEMA]],Siema2025,53,FALSE)</f>
        <v/>
      </c>
      <c r="AP738" s="108" t="str">
        <f>VLOOKUP(Tabela2[[#This Row],[SIEMA]],Siema2025,55,FALSE)</f>
        <v/>
      </c>
      <c r="AQ738" s="108" t="str">
        <f>VLOOKUP(Tabela2[[#This Row],[SIEMA]],Siema2025,57,FALSE)</f>
        <v/>
      </c>
      <c r="AR738" s="108" t="str">
        <f>VLOOKUP(Tabela2[[#This Row],[SIEMA]],Siema2025,59,FALSE)</f>
        <v/>
      </c>
      <c r="AS738" s="108" t="str">
        <f>VLOOKUP(Tabela2[[#This Row],[SIEMA]],Siema2025,61,FALSE)</f>
        <v>X</v>
      </c>
      <c r="AT738" s="108" t="str">
        <f>VLOOKUP(Tabela2[[#This Row],[SIEMA]],Siema2025,63,FALSE)</f>
        <v/>
      </c>
      <c r="AU738" s="108" t="str">
        <f>VLOOKUP(Tabela2[[#This Row],[SIEMA]],Siema2025,65,FALSE)</f>
        <v/>
      </c>
      <c r="AV738" s="108" t="str">
        <f>VLOOKUP(Tabela2[[#This Row],[SIEMA]],Siema2025,67,FALSE)</f>
        <v/>
      </c>
      <c r="AW738" s="108" t="str">
        <f>VLOOKUP(Tabela2[[#This Row],[SIEMA]],Siema2025,69,FALSE)</f>
        <v/>
      </c>
      <c r="AX738" s="108" t="str">
        <f>VLOOKUP(Tabela2[[#This Row],[SIEMA]],Siema2025,71,FALSE)</f>
        <v/>
      </c>
      <c r="AY738" s="108" t="str">
        <f>VLOOKUP(Tabela2[[#This Row],[SIEMA]],Siema2025,73,FALSE)</f>
        <v/>
      </c>
      <c r="AZ738" s="108" t="str">
        <f>VLOOKUP(Tabela2[[#This Row],[SIEMA]],Siema2025,75,FALSE)</f>
        <v/>
      </c>
      <c r="BA738" s="108" t="str">
        <f>VLOOKUP(Tabela2[[#This Row],[SIEMA]],Siema2025,77,FALSE)</f>
        <v/>
      </c>
      <c r="BB738" s="108" t="str">
        <f>VLOOKUP(Tabela2[[#This Row],[SIEMA]],Siema2025,79,FALSE)</f>
        <v/>
      </c>
      <c r="BC738" s="108" t="str">
        <f>IF(Tabela2[[#This Row],[Outro(s) ]] = "X", "PREENCHER","NA")</f>
        <v>NA</v>
      </c>
      <c r="BD738" s="108" t="str">
        <f>VLOOKUP(Tabela2[[#This Row],[SIEMA]],Siema2025,82,FALSE)</f>
        <v/>
      </c>
      <c r="BE738" s="108" t="str">
        <f>VLOOKUP(Tabela2[[#This Row],[SIEMA]],Siema2025,81,FALSE)</f>
        <v/>
      </c>
      <c r="BF738" s="110" t="str">
        <f>VLOOKUP(Tabela2[[#This Row],[SIEMA]],Siema2025,28,FALSE)</f>
        <v>Petrobrás</v>
      </c>
      <c r="BG738" s="134"/>
      <c r="BH738" s="111">
        <v>33000167000101</v>
      </c>
      <c r="BI738" s="112" t="s">
        <v>2696</v>
      </c>
      <c r="BJ738" s="107" t="s">
        <v>7099</v>
      </c>
      <c r="BK738" s="104" t="s">
        <v>2696</v>
      </c>
      <c r="BL738" s="168">
        <v>45986</v>
      </c>
      <c r="BM738" s="108">
        <f ca="1">IF(Tabela2[[#This Row],[Data de atendimento do Ibama (considerar o primeiro documento/ação)]]="",_xlfn.DAYS(TODAY(),J738),_xlfn.DAYS(Tabela2[[#This Row],[Data de atendimento do Ibama (considerar o primeiro documento/ação)]],J738))</f>
        <v>30</v>
      </c>
      <c r="BN738" s="108" t="str">
        <f>IF(Tabela2[[#This Row],[Atendido pelo Ibama ("Não" ou "Sim")]]="Não","Preencher", IF(Tabela2[[#This Row],[Atendido pelo Ibama ("Não" ou "Sim")]]="Sim","NA",""))</f>
        <v>NA</v>
      </c>
      <c r="BO738" s="114" t="s">
        <v>7100</v>
      </c>
      <c r="BP738" s="108" t="str">
        <f>IF(Tabela2[[#This Row],[Forma de atendimento (primeiro documento/ação)]]= "Outros (especificar)", "PREENCHER","NA")</f>
        <v>NA</v>
      </c>
      <c r="BQ738" s="106" t="s">
        <v>123</v>
      </c>
      <c r="BR738" s="108" t="str">
        <f>IF(Tabela2[[#This Row],[Equipe do Ibama foi a campo? Houve sobrevoo do Poseidon?]] = "Sim", "PREENCHER","NA")</f>
        <v>NA</v>
      </c>
      <c r="BS738" s="108" t="str">
        <f>IF(Tabela2[[#This Row],[Se sim, foi emitida Ordem de Emergência? (informações vinculada à coluna CK)]] = "Sim", "PREENCHER","NA")</f>
        <v>NA</v>
      </c>
      <c r="BT738" s="108" t="s">
        <v>7101</v>
      </c>
      <c r="BU738" s="108" t="s">
        <v>123</v>
      </c>
      <c r="BV738" s="108" t="s">
        <v>123</v>
      </c>
      <c r="BW738" s="108" t="s">
        <v>123</v>
      </c>
      <c r="BX738" s="106" t="s">
        <v>7127</v>
      </c>
      <c r="BY738" s="153"/>
      <c r="BZ738" s="104" t="str">
        <f>IF(Tabela2[[#This Row],[Data do documento de encerramento]]="NA","NA",IF(Tabela2[[#This Row],[Data do documento de encerramento]]="","Pendente de conclusão/ encerramento",_xlfn.DAYS(Tabela2[[#This Row],[Data do documento de encerramento]],J738)))</f>
        <v>Pendente de conclusão/ encerramento</v>
      </c>
      <c r="CA738" s="137"/>
      <c r="CB738" s="107" t="s">
        <v>7158</v>
      </c>
      <c r="CC738" s="107" t="s">
        <v>7197</v>
      </c>
      <c r="CD738" s="107" t="s">
        <v>123</v>
      </c>
      <c r="CE738" s="107" t="s">
        <v>123</v>
      </c>
      <c r="CF738" s="107" t="s">
        <v>7105</v>
      </c>
    </row>
    <row r="739" spans="1:84" ht="30.75">
      <c r="A739" s="169">
        <v>2025102936031</v>
      </c>
      <c r="B739" s="170" t="s">
        <v>10363</v>
      </c>
      <c r="C739" s="108" t="str">
        <f>VLOOKUP(Tabela2[[#This Row],[SIEMA]],Siema2025,4,FALSE)</f>
        <v xml:space="preserve"> RN</v>
      </c>
      <c r="D739" s="106" t="s">
        <v>637</v>
      </c>
      <c r="E739" s="231" t="s">
        <v>6689</v>
      </c>
      <c r="F739" s="106"/>
      <c r="G739" s="231" t="s">
        <v>7456</v>
      </c>
      <c r="H739" s="231" t="s">
        <v>10364</v>
      </c>
      <c r="I739" s="104" t="str">
        <f>VLOOKUP(Tabela2[[#This Row],[SIEMA]],Siema2025,19,FALSE)</f>
        <v>Potiguar</v>
      </c>
      <c r="J739" s="105">
        <f>VLOOKUP(Tabela2[[#This Row],[SIEMA]],Siema2025,2,FALSE)</f>
        <v>45958</v>
      </c>
      <c r="K739" s="105" t="str">
        <f>VLOOKUP(Tabela2[[#This Row],[SIEMA]],Siema2025,16,FALSE)</f>
        <v>Terça</v>
      </c>
      <c r="L739" s="106" t="str">
        <f>IF(Tabela2[[#This Row],[Data]]="","Sem Informação",VLOOKUP(MONTH(Tabela2[[#This Row],[Data]]),'[1]Validação de dados'!$I$1:$J$13,2,0))</f>
        <v>Outubro</v>
      </c>
      <c r="M739" s="104">
        <f>YEAR(Tabela2[[#This Row],[Data]])</f>
        <v>2025</v>
      </c>
      <c r="N739" s="105" t="str">
        <f>VLOOKUP(Tabela2[[#This Row],[SIEMA]],Siema2025,17,FALSE)</f>
        <v>Matutino</v>
      </c>
      <c r="O739" s="105" t="str">
        <f>VLOOKUP(Tabela2[[#This Row],[SIEMA]],Siema2025,5,FALSE)</f>
        <v>Plataforma</v>
      </c>
      <c r="P739" s="104" t="str">
        <f>VLOOKUP(Tabela2[[#This Row],[SIEMA]],Siema2025,21,FALSE)</f>
        <v>Durante operação de corte da estaca principal da plataforma 3R-5 foi observada a presença de feição oleosa no mar, no entorno da estaca.</v>
      </c>
      <c r="Q739" s="104" t="s">
        <v>7094</v>
      </c>
      <c r="R739" s="104" t="s">
        <v>7944</v>
      </c>
      <c r="S739" s="231" t="s">
        <v>562</v>
      </c>
      <c r="T739" s="231">
        <v>1.2E-4</v>
      </c>
      <c r="U739" s="104" t="s">
        <v>7111</v>
      </c>
      <c r="V739" s="104" t="s">
        <v>7483</v>
      </c>
      <c r="W739" s="104" t="str">
        <f>VLOOKUP(Tabela2[[#This Row],[SIEMA]],Siema2025,10,FALSE)</f>
        <v/>
      </c>
      <c r="X739" s="113"/>
      <c r="Y739" s="109" t="str">
        <f>IF(W739="","", IF(W739="NC","", IF(W739="NE","", IF(W739="NA","",IFERROR(VLOOKUP(W739,Produtos!$A$1:$C$2319,2,FALSE),"Não Cadastrado")))))</f>
        <v/>
      </c>
      <c r="Z739" s="104" t="str">
        <f>VLOOKUP(Tabela2[[#This Row],[SIEMA]],Siema2025,11,FALSE)</f>
        <v xml:space="preserve"> </v>
      </c>
      <c r="AA739" s="104" t="str">
        <f>VLOOKUP(Tabela2[[#This Row],[SIEMA]],Siema2025,12,FALSE)</f>
        <v xml:space="preserve"> </v>
      </c>
      <c r="AB739" s="104" t="str">
        <f>IF(W739="","",IF(ISNUMBER(W739)=FALSE,"Não se aplica",IFERROR(VLOOKUP(W739,Produtos!$A$1:$C$2319,3,FALSE),"Não Cadastrado")))</f>
        <v/>
      </c>
      <c r="AC739" s="104"/>
      <c r="AD739" s="108"/>
      <c r="AE739" s="107" t="str">
        <f>IF(AC739="","", IF(AC739="NC","", IF(AC739="NE","", IF(AC739="NA","",IFERROR(VLOOKUP(AC739,Produtos!$A$1:$C$2319,2,FALSE),"Não Cadastrado")))))</f>
        <v/>
      </c>
      <c r="AF739" s="104"/>
      <c r="AG739" s="104"/>
      <c r="AH739" s="104" t="str">
        <f>IF(AC739="","",IF(ISNUMBER(AC739)=FALSE,"Não se aplica",IFERROR(VLOOKUP(AC739,Produtos!$A$1:$C$2319,3,FALSE),"Não Cadastrado")))</f>
        <v/>
      </c>
      <c r="AI739" s="104"/>
      <c r="AJ739" s="104" t="str">
        <f>VLOOKUP(Tabela2[[#This Row],[SIEMA]],Siema2025,26,FALSE)</f>
        <v>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v>
      </c>
      <c r="AK739" s="107" t="s">
        <v>6834</v>
      </c>
      <c r="AL739" s="107"/>
      <c r="AM739" s="107"/>
      <c r="AN739" s="108" t="str">
        <f>VLOOKUP(Tabela2[[#This Row],[SIEMA]],Siema2025,51,FALSE)</f>
        <v/>
      </c>
      <c r="AO739" s="108" t="str">
        <f>VLOOKUP(Tabela2[[#This Row],[SIEMA]],Siema2025,53,FALSE)</f>
        <v/>
      </c>
      <c r="AP739" s="108" t="str">
        <f>VLOOKUP(Tabela2[[#This Row],[SIEMA]],Siema2025,55,FALSE)</f>
        <v/>
      </c>
      <c r="AQ739" s="108" t="str">
        <f>VLOOKUP(Tabela2[[#This Row],[SIEMA]],Siema2025,57,FALSE)</f>
        <v/>
      </c>
      <c r="AR739" s="108" t="str">
        <f>VLOOKUP(Tabela2[[#This Row],[SIEMA]],Siema2025,59,FALSE)</f>
        <v/>
      </c>
      <c r="AS739" s="108" t="str">
        <f>VLOOKUP(Tabela2[[#This Row],[SIEMA]],Siema2025,61,FALSE)</f>
        <v>X</v>
      </c>
      <c r="AT739" s="108" t="str">
        <f>VLOOKUP(Tabela2[[#This Row],[SIEMA]],Siema2025,63,FALSE)</f>
        <v/>
      </c>
      <c r="AU739" s="108" t="str">
        <f>VLOOKUP(Tabela2[[#This Row],[SIEMA]],Siema2025,65,FALSE)</f>
        <v/>
      </c>
      <c r="AV739" s="108" t="str">
        <f>VLOOKUP(Tabela2[[#This Row],[SIEMA]],Siema2025,67,FALSE)</f>
        <v/>
      </c>
      <c r="AW739" s="108" t="str">
        <f>VLOOKUP(Tabela2[[#This Row],[SIEMA]],Siema2025,69,FALSE)</f>
        <v/>
      </c>
      <c r="AX739" s="108" t="str">
        <f>VLOOKUP(Tabela2[[#This Row],[SIEMA]],Siema2025,71,FALSE)</f>
        <v/>
      </c>
      <c r="AY739" s="108" t="str">
        <f>VLOOKUP(Tabela2[[#This Row],[SIEMA]],Siema2025,73,FALSE)</f>
        <v/>
      </c>
      <c r="AZ739" s="108" t="str">
        <f>VLOOKUP(Tabela2[[#This Row],[SIEMA]],Siema2025,75,FALSE)</f>
        <v/>
      </c>
      <c r="BA739" s="108" t="str">
        <f>VLOOKUP(Tabela2[[#This Row],[SIEMA]],Siema2025,77,FALSE)</f>
        <v/>
      </c>
      <c r="BB739" s="108" t="str">
        <f>VLOOKUP(Tabela2[[#This Row],[SIEMA]],Siema2025,79,FALSE)</f>
        <v/>
      </c>
      <c r="BC739" s="108" t="str">
        <f>IF(Tabela2[[#This Row],[Outro(s) ]] = "X", "PREENCHER","NA")</f>
        <v>NA</v>
      </c>
      <c r="BD739" s="108" t="str">
        <f>VLOOKUP(Tabela2[[#This Row],[SIEMA]],Siema2025,82,FALSE)</f>
        <v/>
      </c>
      <c r="BE739" s="108" t="str">
        <f>VLOOKUP(Tabela2[[#This Row],[SIEMA]],Siema2025,81,FALSE)</f>
        <v/>
      </c>
      <c r="BF739" s="110" t="str">
        <f>VLOOKUP(Tabela2[[#This Row],[SIEMA]],Siema2025,28,FALSE)</f>
        <v>3r Potiguar S.A</v>
      </c>
      <c r="BG739" s="110"/>
      <c r="BH739" s="111" t="str">
        <f>VLOOKUP(Tabela2[[#This Row],[SIEMA]],Siema2025,29,FALSE)</f>
        <v>44186763000144</v>
      </c>
      <c r="BI739" s="112" t="s">
        <v>2696</v>
      </c>
      <c r="BJ739" s="107" t="s">
        <v>7099</v>
      </c>
      <c r="BK739" s="104" t="s">
        <v>2696</v>
      </c>
      <c r="BL739" s="168">
        <v>45999</v>
      </c>
      <c r="BM739" s="108">
        <f ca="1">IF(Tabela2[[#This Row],[Data de atendimento do Ibama (considerar o primeiro documento/ação)]]="",_xlfn.DAYS(TODAY(),J739),_xlfn.DAYS(Tabela2[[#This Row],[Data de atendimento do Ibama (considerar o primeiro documento/ação)]],J739))</f>
        <v>41</v>
      </c>
      <c r="BN739" s="108" t="str">
        <f>IF(Tabela2[[#This Row],[Atendido pelo Ibama ("Não" ou "Sim")]]="Não","Preencher", IF(Tabela2[[#This Row],[Atendido pelo Ibama ("Não" ou "Sim")]]="Sim","NA",""))</f>
        <v>NA</v>
      </c>
      <c r="BO739" s="114" t="s">
        <v>7291</v>
      </c>
      <c r="BP739" s="108" t="str">
        <f>IF(Tabela2[[#This Row],[Forma de atendimento (primeiro documento/ação)]]= "Outros (especificar)", "PREENCHER","NA")</f>
        <v>NA</v>
      </c>
      <c r="BQ739" s="106" t="s">
        <v>123</v>
      </c>
      <c r="BR739" s="108" t="str">
        <f>IF(Tabela2[[#This Row],[Equipe do Ibama foi a campo? Houve sobrevoo do Poseidon?]] = "Sim", "PREENCHER","NA")</f>
        <v>NA</v>
      </c>
      <c r="BS739" s="108" t="str">
        <f>IF(Tabela2[[#This Row],[Se sim, foi emitida Ordem de Emergência? (informações vinculada à coluna CK)]] = "Sim", "PREENCHER","NA")</f>
        <v>NA</v>
      </c>
      <c r="BT739" s="108" t="s">
        <v>7101</v>
      </c>
      <c r="BU739" s="108" t="s">
        <v>2696</v>
      </c>
      <c r="BV739" s="108" t="s">
        <v>123</v>
      </c>
      <c r="BW739" s="108" t="s">
        <v>2696</v>
      </c>
      <c r="BX739" s="106" t="s">
        <v>7102</v>
      </c>
      <c r="BY739" s="168">
        <v>45999</v>
      </c>
      <c r="BZ739" s="104">
        <f>IF(Tabela2[[#This Row],[Data do documento de encerramento]]="NA","NA",IF(Tabela2[[#This Row],[Data do documento de encerramento]]="","Pendente de conclusão/ encerramento",_xlfn.DAYS(Tabela2[[#This Row],[Data do documento de encerramento]],J739)))</f>
        <v>41</v>
      </c>
      <c r="CA739" s="137"/>
      <c r="CB739" s="107"/>
      <c r="CC739" s="107" t="s">
        <v>10365</v>
      </c>
      <c r="CD739" s="107" t="s">
        <v>7301</v>
      </c>
      <c r="CE739" s="107" t="s">
        <v>2696</v>
      </c>
      <c r="CF739" s="107" t="s">
        <v>7167</v>
      </c>
    </row>
    <row r="740" spans="1:84" ht="30.75" hidden="1">
      <c r="A740" s="199">
        <v>2025102954019</v>
      </c>
      <c r="B740" s="170" t="s">
        <v>10366</v>
      </c>
      <c r="C740" s="108" t="str">
        <f>VLOOKUP(Tabela2[[#This Row],[SIEMA]],Siema2025,4,FALSE)</f>
        <v xml:space="preserve"> SP</v>
      </c>
      <c r="D740" s="106" t="str">
        <f>VLOOKUP(Tabela2[[#This Row],[SIEMA]],Siema2025,3,FALSE)</f>
        <v xml:space="preserve">São Vicente </v>
      </c>
      <c r="E740" s="106" t="str">
        <f>VLOOKUP(Tabela2[[#This Row],[SIEMA]],Siema2025,20,FALSE)</f>
        <v>correspondente ao km 93+700</v>
      </c>
      <c r="F740" s="106" t="s">
        <v>10367</v>
      </c>
      <c r="G740" s="106" t="s">
        <v>10368</v>
      </c>
      <c r="H740" s="106" t="s">
        <v>10369</v>
      </c>
      <c r="I740" s="104" t="s">
        <v>7114</v>
      </c>
      <c r="J740" s="105">
        <f>VLOOKUP(Tabela2[[#This Row],[SIEMA]],Siema2025,2,FALSE)</f>
        <v>45958</v>
      </c>
      <c r="K740" s="105" t="str">
        <f>VLOOKUP(Tabela2[[#This Row],[SIEMA]],Siema2025,16,FALSE)</f>
        <v>Terça</v>
      </c>
      <c r="L740" s="106" t="str">
        <f>IF(Tabela2[[#This Row],[Data]]="","Sem Informação",VLOOKUP(MONTH(Tabela2[[#This Row],[Data]]),'[1]Validação de dados'!$I$1:$J$13,2,0))</f>
        <v>Outubro</v>
      </c>
      <c r="M740" s="104">
        <f>YEAR(Tabela2[[#This Row],[Data]])</f>
        <v>2025</v>
      </c>
      <c r="N740" s="105" t="str">
        <f>VLOOKUP(Tabela2[[#This Row],[SIEMA]],Siema2025,17,FALSE)</f>
        <v>Noturno</v>
      </c>
      <c r="O740" s="105" t="str">
        <f>VLOOKUP(Tabela2[[#This Row],[SIEMA]],Siema2025,5,FALSE)</f>
        <v>Ferrovia</v>
      </c>
      <c r="P740" s="104" t="str">
        <f>VLOOKUP(Tabela2[[#This Row],[SIEMA]],Siema2025,21,FALSE)</f>
        <v/>
      </c>
      <c r="Q740" s="104" t="s">
        <v>7127</v>
      </c>
      <c r="R740" s="104" t="s">
        <v>7127</v>
      </c>
      <c r="S740" s="107" t="s">
        <v>3999</v>
      </c>
      <c r="T740" s="104" t="s">
        <v>8196</v>
      </c>
      <c r="U740" s="104" t="str">
        <f>VLOOKUP(Tabela2[[#This Row],[SIEMA]],Siema2025,12,FALSE)</f>
        <v xml:space="preserve"> </v>
      </c>
      <c r="V740" s="104"/>
      <c r="W740" s="104" t="str">
        <f>VLOOKUP(Tabela2[[#This Row],[SIEMA]],Siema2025,10,FALSE)</f>
        <v/>
      </c>
      <c r="X740" s="113"/>
      <c r="Y740" s="109"/>
      <c r="Z740" s="104" t="str">
        <f>VLOOKUP(Tabela2[[#This Row],[SIEMA]],Siema2025,11,FALSE)</f>
        <v xml:space="preserve"> </v>
      </c>
      <c r="AA740" s="104" t="str">
        <f>VLOOKUP(Tabela2[[#This Row],[SIEMA]],Siema2025,12,FALSE)</f>
        <v xml:space="preserve"> </v>
      </c>
      <c r="AB740" s="104" t="str">
        <f>IF(W740="","",IF(ISNUMBER(W740)=FALSE,"Não se aplica",IFERROR(VLOOKUP(W740,Produtos!$A$1:$C$2319,3,FALSE),"Não Cadastrado")))</f>
        <v/>
      </c>
      <c r="AC740" s="104"/>
      <c r="AD740" s="108"/>
      <c r="AE740" s="107" t="str">
        <f>IF(AC740="","", IF(AC740="NC","", IF(AC740="NE","", IF(AC740="NA","",IFERROR(VLOOKUP(AC740,Produtos!$A$1:$C$2319,2,FALSE),"Não Cadastrado")))))</f>
        <v/>
      </c>
      <c r="AF740" s="104"/>
      <c r="AG740" s="104"/>
      <c r="AH740" s="104" t="str">
        <f>IF(AC740="","",IF(ISNUMBER(AC740)=FALSE,"Não se aplica",IFERROR(VLOOKUP(AC740,Produtos!$A$1:$C$2319,3,FALSE),"Não Cadastrado")))</f>
        <v/>
      </c>
      <c r="AI740" s="104"/>
      <c r="AJ740" s="104" t="str">
        <f>VLOOKUP(Tabela2[[#This Row],[SIEMA]],Siema2025,26,FALSE)</f>
        <v>Interferência externa de natureza criminosa, que resultou na violação forçada do compartimento de carga de 02 (dois) vagões</v>
      </c>
      <c r="AK740" s="107" t="s">
        <v>7122</v>
      </c>
      <c r="AL740" s="107"/>
      <c r="AM740" s="107"/>
      <c r="AN740" s="108" t="str">
        <f>VLOOKUP(Tabela2[[#This Row],[SIEMA]],Siema2025,51,FALSE)</f>
        <v/>
      </c>
      <c r="AO740" s="108" t="str">
        <f>VLOOKUP(Tabela2[[#This Row],[SIEMA]],Siema2025,53,FALSE)</f>
        <v/>
      </c>
      <c r="AP740" s="108" t="str">
        <f>VLOOKUP(Tabela2[[#This Row],[SIEMA]],Siema2025,55,FALSE)</f>
        <v/>
      </c>
      <c r="AQ740" s="108" t="str">
        <f>VLOOKUP(Tabela2[[#This Row],[SIEMA]],Siema2025,57,FALSE)</f>
        <v/>
      </c>
      <c r="AR740" s="108" t="str">
        <f>VLOOKUP(Tabela2[[#This Row],[SIEMA]],Siema2025,59,FALSE)</f>
        <v/>
      </c>
      <c r="AS740" s="108" t="str">
        <f>VLOOKUP(Tabela2[[#This Row],[SIEMA]],Siema2025,61,FALSE)</f>
        <v/>
      </c>
      <c r="AT740" s="108" t="str">
        <f>VLOOKUP(Tabela2[[#This Row],[SIEMA]],Siema2025,63,FALSE)</f>
        <v/>
      </c>
      <c r="AU740" s="108" t="str">
        <f>VLOOKUP(Tabela2[[#This Row],[SIEMA]],Siema2025,65,FALSE)</f>
        <v>X</v>
      </c>
      <c r="AV740" s="108" t="str">
        <f>VLOOKUP(Tabela2[[#This Row],[SIEMA]],Siema2025,67,FALSE)</f>
        <v/>
      </c>
      <c r="AW740" s="108" t="str">
        <f>VLOOKUP(Tabela2[[#This Row],[SIEMA]],Siema2025,69,FALSE)</f>
        <v/>
      </c>
      <c r="AX740" s="108" t="str">
        <f>VLOOKUP(Tabela2[[#This Row],[SIEMA]],Siema2025,71,FALSE)</f>
        <v/>
      </c>
      <c r="AY740" s="108" t="str">
        <f>VLOOKUP(Tabela2[[#This Row],[SIEMA]],Siema2025,73,FALSE)</f>
        <v/>
      </c>
      <c r="AZ740" s="108" t="str">
        <f>VLOOKUP(Tabela2[[#This Row],[SIEMA]],Siema2025,75,FALSE)</f>
        <v/>
      </c>
      <c r="BA740" s="108" t="str">
        <f>VLOOKUP(Tabela2[[#This Row],[SIEMA]],Siema2025,77,FALSE)</f>
        <v/>
      </c>
      <c r="BB740" s="108" t="str">
        <f>VLOOKUP(Tabela2[[#This Row],[SIEMA]],Siema2025,79,FALSE)</f>
        <v/>
      </c>
      <c r="BC740" s="108" t="str">
        <f>IF(Tabela2[[#This Row],[Outro(s) ]] = "X", "PREENCHER","NA")</f>
        <v>NA</v>
      </c>
      <c r="BD740" s="108" t="str">
        <f>VLOOKUP(Tabela2[[#This Row],[SIEMA]],Siema2025,82,FALSE)</f>
        <v/>
      </c>
      <c r="BE740" s="108" t="str">
        <f>VLOOKUP(Tabela2[[#This Row],[SIEMA]],Siema2025,81,FALSE)</f>
        <v/>
      </c>
      <c r="BF740" s="110" t="s">
        <v>3066</v>
      </c>
      <c r="BG740" s="110" t="s">
        <v>7123</v>
      </c>
      <c r="BH740" s="111" t="str">
        <f>VLOOKUP(Tabela2[[#This Row],[SIEMA]],Siema2025,29,FALSE)</f>
        <v/>
      </c>
      <c r="BI740" s="112" t="str">
        <f>VLOOKUP(Tabela2[[#This Row],[SIEMA]],Siema2025,107,FALSE)</f>
        <v>Não</v>
      </c>
      <c r="BJ740" s="107" t="s">
        <v>7099</v>
      </c>
      <c r="BK740" s="104" t="s">
        <v>2696</v>
      </c>
      <c r="BL740" s="140">
        <v>45964</v>
      </c>
      <c r="BM740" s="108">
        <f ca="1">IF(Tabela2[[#This Row],[Data de atendimento do Ibama (considerar o primeiro documento/ação)]]="",_xlfn.DAYS(TODAY(),J740),_xlfn.DAYS(Tabela2[[#This Row],[Data de atendimento do Ibama (considerar o primeiro documento/ação)]],J740))</f>
        <v>6</v>
      </c>
      <c r="BN740" s="108" t="str">
        <f>IF(Tabela2[[#This Row],[Atendido pelo Ibama ("Não" ou "Sim")]]="Não","Preencher", IF(Tabela2[[#This Row],[Atendido pelo Ibama ("Não" ou "Sim")]]="Sim","NA",""))</f>
        <v>NA</v>
      </c>
      <c r="BO740" s="114" t="s">
        <v>7100</v>
      </c>
      <c r="BP740" s="108" t="str">
        <f>IF(Tabela2[[#This Row],[Forma de atendimento (primeiro documento/ação)]]= "Outros (especificar)", "PREENCHER","NA")</f>
        <v>NA</v>
      </c>
      <c r="BQ740" s="106" t="s">
        <v>2696</v>
      </c>
      <c r="BR740" s="108" t="s">
        <v>123</v>
      </c>
      <c r="BS740" s="108" t="s">
        <v>2696</v>
      </c>
      <c r="BT740" s="108" t="s">
        <v>7115</v>
      </c>
      <c r="BU740" s="108" t="str">
        <f>IF(Tabela2[[#This Row],[Houve envio de Informações Pós-acidente (preencher "não se aplica" quando de competência estadual/municipal)]] = "Sim", "PREENCHER","NA")</f>
        <v>NA</v>
      </c>
      <c r="BV740" s="108" t="s">
        <v>123</v>
      </c>
      <c r="BW740" s="108" t="s">
        <v>123</v>
      </c>
      <c r="BX740" s="106" t="s">
        <v>7127</v>
      </c>
      <c r="BY740" s="106"/>
      <c r="BZ740" s="104" t="str">
        <f>IF(Tabela2[[#This Row],[Data do documento de encerramento]]="NA","NA",IF(Tabela2[[#This Row],[Data do documento de encerramento]]="","Pendente de conclusão/ encerramento",_xlfn.DAYS(Tabela2[[#This Row],[Data do documento de encerramento]],J740)))</f>
        <v>Pendente de conclusão/ encerramento</v>
      </c>
      <c r="CA740" s="107" t="s">
        <v>7128</v>
      </c>
      <c r="CB740" s="107"/>
      <c r="CC740" s="107"/>
      <c r="CD740" s="107"/>
      <c r="CE740" s="107"/>
      <c r="CF740" s="107"/>
    </row>
    <row r="741" spans="1:84" ht="76.5" hidden="1">
      <c r="A741" s="169">
        <v>2025103050439</v>
      </c>
      <c r="B741" s="170" t="s">
        <v>10370</v>
      </c>
      <c r="C741" s="108" t="str">
        <f>VLOOKUP(Tabela2[[#This Row],[SIEMA]],Siema2025,4,FALSE)</f>
        <v xml:space="preserve"> BA</v>
      </c>
      <c r="D741" s="106" t="str">
        <f>VLOOKUP(Tabela2[[#This Row],[SIEMA]],Siema2025,3,FALSE)</f>
        <v xml:space="preserve">Terra Nova </v>
      </c>
      <c r="E741" s="106" t="str">
        <f>VLOOKUP(Tabela2[[#This Row],[SIEMA]],Siema2025,20,FALSE)</f>
        <v>Linha de Teste do Satélite-91, Campo Cassarongongo, Bácia Reconcavo.</v>
      </c>
      <c r="F741" s="106" t="s">
        <v>10238</v>
      </c>
      <c r="G741" s="106" t="s">
        <v>10371</v>
      </c>
      <c r="H741" s="106" t="s">
        <v>10372</v>
      </c>
      <c r="I741" s="104" t="s">
        <v>7171</v>
      </c>
      <c r="J741" s="105">
        <f>VLOOKUP(Tabela2[[#This Row],[SIEMA]],Siema2025,2,FALSE)</f>
        <v>45958</v>
      </c>
      <c r="K741" s="105" t="str">
        <f>VLOOKUP(Tabela2[[#This Row],[SIEMA]],Siema2025,16,FALSE)</f>
        <v>Terça</v>
      </c>
      <c r="L741" s="106" t="str">
        <f>IF(Tabela2[[#This Row],[Data]]="","Sem Informação",VLOOKUP(MONTH(Tabela2[[#This Row],[Data]]),'[1]Validação de dados'!$I$1:$J$13,2,0))</f>
        <v>Outubro</v>
      </c>
      <c r="M741" s="104">
        <f>YEAR(Tabela2[[#This Row],[Data]])</f>
        <v>2025</v>
      </c>
      <c r="N741" s="105" t="str">
        <f>VLOOKUP(Tabela2[[#This Row],[SIEMA]],Siema2025,17,FALSE)</f>
        <v>Vespertino</v>
      </c>
      <c r="O741" s="105" t="s">
        <v>145</v>
      </c>
      <c r="P741" s="104" t="s">
        <v>1610</v>
      </c>
      <c r="Q741" s="104">
        <v>1267</v>
      </c>
      <c r="R741" s="104"/>
      <c r="S741" s="107" t="str">
        <f>IF(Q741="","", IF(Q741="NC","", IF(Q741="NE","", IF(Q741="NA","",IFERROR(VLOOKUP(Q741,[1]Produtos!$A$1:$C$2319,2,FALSE),"Não Cadastrado")))))</f>
        <v>PETRÓLEO CRU</v>
      </c>
      <c r="T741" s="104" t="s">
        <v>10373</v>
      </c>
      <c r="U741" s="104" t="s">
        <v>117</v>
      </c>
      <c r="V741" s="104">
        <f>IF(Q741="","",IF(ISNUMBER(Q741)=FALSE,"Não se aplica",IFERROR(VLOOKUP(Q741,Produtos!$A$1:$C$2319,3,FALSE),"Não Cadastrado")))</f>
        <v>3</v>
      </c>
      <c r="W741" s="104" t="str">
        <f>VLOOKUP(Tabela2[[#This Row],[SIEMA]],Siema2025,10,FALSE)</f>
        <v>Agua Produzida Fora de Especificações;  3526 -Classe 3-Óleo combustível 1B -</v>
      </c>
      <c r="X741" s="113" t="str">
        <f>IF(Tabela2[[#This Row],[Origem do acidente]] = "Plataforma", "PREENCHER","NA")</f>
        <v>NA</v>
      </c>
      <c r="Y741" s="109" t="str">
        <f>IF(W741="","", IF(W741="NC","", IF(W741="NE","", IF(W741="NA","",IFERROR(VLOOKUP(W741,Produtos!$A$1:$C$2319,2,FALSE),"Não Cadastrado")))))</f>
        <v>Não Cadastrado</v>
      </c>
      <c r="Z741" s="104" t="s">
        <v>10374</v>
      </c>
      <c r="AA741" s="104" t="s">
        <v>7111</v>
      </c>
      <c r="AB741" s="104" t="str">
        <f>IF(W741="","",IF(ISNUMBER(W741)=FALSE,"Não se aplica",IFERROR(VLOOKUP(W741,Produtos!$A$1:$C$2319,3,FALSE),"Não Cadastrado")))</f>
        <v>Não se aplica</v>
      </c>
      <c r="AC741" s="104"/>
      <c r="AD741" s="108" t="str">
        <f>IF(Tabela2[[#This Row],[Origem do acidente]] = "Plataforma", "PREENCHER","NA")</f>
        <v>NA</v>
      </c>
      <c r="AE741" s="107" t="str">
        <f>IF(AC741="","", IF(AC741="NC","", IF(AC741="NE","", IF(AC741="NA","",IFERROR(VLOOKUP(AC741,Produtos!$A$1:$C$2319,2,FALSE),"Não Cadastrado")))))</f>
        <v/>
      </c>
      <c r="AF741" s="104"/>
      <c r="AG741" s="104"/>
      <c r="AH741" s="104" t="str">
        <f>IF(AC741="","",IF(ISNUMBER(AC741)=FALSE,"Não se aplica",IFERROR(VLOOKUP(AC741,Produtos!$A$1:$C$2319,3,FALSE),"Não Cadastrado")))</f>
        <v/>
      </c>
      <c r="AI741" s="104"/>
      <c r="AJ741" s="104" t="str">
        <f>VLOOKUP(Tabela2[[#This Row],[SIEMA]],Siema2025,26,FALSE)</f>
        <v>A causa provável é corrosão. No entanto será devidamente avaliado durante a investigação do oncidente.</v>
      </c>
      <c r="AK741" s="107" t="s">
        <v>7290</v>
      </c>
      <c r="AL741" s="107"/>
      <c r="AM741" s="107"/>
      <c r="AN741" s="108" t="str">
        <f>VLOOKUP(Tabela2[[#This Row],[SIEMA]],Siema2025,51,FALSE)</f>
        <v/>
      </c>
      <c r="AO741" s="108" t="str">
        <f>VLOOKUP(Tabela2[[#This Row],[SIEMA]],Siema2025,53,FALSE)</f>
        <v/>
      </c>
      <c r="AP741" s="108" t="str">
        <f>VLOOKUP(Tabela2[[#This Row],[SIEMA]],Siema2025,55,FALSE)</f>
        <v/>
      </c>
      <c r="AQ741" s="108" t="str">
        <f>VLOOKUP(Tabela2[[#This Row],[SIEMA]],Siema2025,57,FALSE)</f>
        <v/>
      </c>
      <c r="AR741" s="108" t="str">
        <f>VLOOKUP(Tabela2[[#This Row],[SIEMA]],Siema2025,59,FALSE)</f>
        <v/>
      </c>
      <c r="AS741" s="108" t="str">
        <f>VLOOKUP(Tabela2[[#This Row],[SIEMA]],Siema2025,61,FALSE)</f>
        <v/>
      </c>
      <c r="AT741" s="108" t="str">
        <f>VLOOKUP(Tabela2[[#This Row],[SIEMA]],Siema2025,63,FALSE)</f>
        <v/>
      </c>
      <c r="AU741" s="108" t="str">
        <f>VLOOKUP(Tabela2[[#This Row],[SIEMA]],Siema2025,65,FALSE)</f>
        <v/>
      </c>
      <c r="AV741" s="108" t="str">
        <f>VLOOKUP(Tabela2[[#This Row],[SIEMA]],Siema2025,67,FALSE)</f>
        <v/>
      </c>
      <c r="AW741" s="108" t="str">
        <f>VLOOKUP(Tabela2[[#This Row],[SIEMA]],Siema2025,69,FALSE)</f>
        <v/>
      </c>
      <c r="AX741" s="108" t="str">
        <f>VLOOKUP(Tabela2[[#This Row],[SIEMA]],Siema2025,71,FALSE)</f>
        <v/>
      </c>
      <c r="AY741" s="108" t="str">
        <f>VLOOKUP(Tabela2[[#This Row],[SIEMA]],Siema2025,73,FALSE)</f>
        <v/>
      </c>
      <c r="AZ741" s="108" t="str">
        <f>VLOOKUP(Tabela2[[#This Row],[SIEMA]],Siema2025,75,FALSE)</f>
        <v/>
      </c>
      <c r="BA741" s="108" t="str">
        <f>VLOOKUP(Tabela2[[#This Row],[SIEMA]],Siema2025,77,FALSE)</f>
        <v/>
      </c>
      <c r="BB741" s="108" t="str">
        <f>VLOOKUP(Tabela2[[#This Row],[SIEMA]],Siema2025,79,FALSE)</f>
        <v/>
      </c>
      <c r="BC741" s="108" t="str">
        <f>IF(Tabela2[[#This Row],[Outro(s) ]] = "X", "PREENCHER","NA")</f>
        <v>NA</v>
      </c>
      <c r="BD741" s="108" t="str">
        <f>VLOOKUP(Tabela2[[#This Row],[SIEMA]],Siema2025,82,FALSE)</f>
        <v>X</v>
      </c>
      <c r="BE741" s="108" t="str">
        <f>VLOOKUP(Tabela2[[#This Row],[SIEMA]],Siema2025,81,FALSE)</f>
        <v/>
      </c>
      <c r="BF741" s="110" t="str">
        <f>VLOOKUP(Tabela2[[#This Row],[SIEMA]],Siema2025,28,FALSE)</f>
        <v>Petroreconcavo S/a</v>
      </c>
      <c r="BG741" s="110"/>
      <c r="BH741" s="111" t="str">
        <f>VLOOKUP(Tabela2[[#This Row],[SIEMA]],Siema2025,29,FALSE)</f>
        <v>03342704000130</v>
      </c>
      <c r="BI741" s="112" t="str">
        <f>VLOOKUP(Tabela2[[#This Row],[SIEMA]],Siema2025,107,FALSE)</f>
        <v>Não</v>
      </c>
      <c r="BJ741" s="107" t="s">
        <v>7113</v>
      </c>
      <c r="BK741" s="104" t="s">
        <v>2696</v>
      </c>
      <c r="BL741" s="140">
        <v>45978</v>
      </c>
      <c r="BM741" s="108">
        <f ca="1">IF(Tabela2[[#This Row],[Data de atendimento do Ibama (considerar o primeiro documento/ação)]]="",_xlfn.DAYS(TODAY(),J741),_xlfn.DAYS(Tabela2[[#This Row],[Data de atendimento do Ibama (considerar o primeiro documento/ação)]],J741))</f>
        <v>20</v>
      </c>
      <c r="BN741" s="108" t="str">
        <f>IF(Tabela2[[#This Row],[Atendido pelo Ibama ("Não" ou "Sim")]]="Não","Preencher", IF(Tabela2[[#This Row],[Atendido pelo Ibama ("Não" ou "Sim")]]="Sim","NA",""))</f>
        <v>NA</v>
      </c>
      <c r="BO741" s="114" t="s">
        <v>7138</v>
      </c>
      <c r="BP741" s="108" t="str">
        <f>IF(Tabela2[[#This Row],[Forma de atendimento (primeiro documento/ação)]]= "Outros (especificar)", "PREENCHER","NA")</f>
        <v>NA</v>
      </c>
      <c r="BQ741" s="106" t="s">
        <v>123</v>
      </c>
      <c r="BR741" s="108" t="str">
        <f>IF(Tabela2[[#This Row],[Equipe do Ibama foi a campo? Houve sobrevoo do Poseidon?]] = "Sim", "PREENCHER","NA")</f>
        <v>NA</v>
      </c>
      <c r="BS741" s="108" t="s">
        <v>7114</v>
      </c>
      <c r="BT741" s="108" t="s">
        <v>7101</v>
      </c>
      <c r="BU741" s="108" t="s">
        <v>123</v>
      </c>
      <c r="BV741" s="108" t="s">
        <v>123</v>
      </c>
      <c r="BW741" s="108" t="s">
        <v>123</v>
      </c>
      <c r="BX741" s="106"/>
      <c r="BY741" s="106"/>
      <c r="BZ741" s="104" t="str">
        <f>IF(Tabela2[[#This Row],[Data do documento de encerramento]]="NA","NA",IF(Tabela2[[#This Row],[Data do documento de encerramento]]="","Pendente de conclusão/ encerramento",_xlfn.DAYS(Tabela2[[#This Row],[Data do documento de encerramento]],J741)))</f>
        <v>Pendente de conclusão/ encerramento</v>
      </c>
      <c r="CA741" s="107"/>
      <c r="CB741" s="107"/>
      <c r="CC741" s="107"/>
      <c r="CD741" s="107"/>
      <c r="CE741" s="107"/>
      <c r="CF741" s="107"/>
    </row>
    <row r="742" spans="1:84" ht="76.5">
      <c r="A742" s="169">
        <v>2025103128819</v>
      </c>
      <c r="B742" s="170" t="s">
        <v>10375</v>
      </c>
      <c r="C742" s="108" t="s">
        <v>7135</v>
      </c>
      <c r="D742" s="106" t="s">
        <v>637</v>
      </c>
      <c r="E742" s="106" t="s">
        <v>10376</v>
      </c>
      <c r="F742" s="106"/>
      <c r="G742" s="106" t="s">
        <v>10377</v>
      </c>
      <c r="H742" s="106" t="s">
        <v>10378</v>
      </c>
      <c r="I742" s="104" t="str">
        <f>VLOOKUP(Tabela2[[#This Row],[SIEMA]],Siema2025,19,FALSE)</f>
        <v>Campos</v>
      </c>
      <c r="J742" s="105">
        <f>VLOOKUP(Tabela2[[#This Row],[SIEMA]],Siema2025,2,FALSE)</f>
        <v>45959</v>
      </c>
      <c r="K742" s="105" t="str">
        <f>VLOOKUP(Tabela2[[#This Row],[SIEMA]],Siema2025,16,FALSE)</f>
        <v>Quarta</v>
      </c>
      <c r="L742" s="106" t="str">
        <f>IF(Tabela2[[#This Row],[Data]]="","Sem Informação",VLOOKUP(MONTH(Tabela2[[#This Row],[Data]]),'[1]Validação de dados'!$I$1:$J$13,2,0))</f>
        <v>Outubro</v>
      </c>
      <c r="M742" s="104">
        <f>YEAR(Tabela2[[#This Row],[Data]])</f>
        <v>2025</v>
      </c>
      <c r="N742" s="105" t="str">
        <f>VLOOKUP(Tabela2[[#This Row],[SIEMA]],Siema2025,17,FALSE)</f>
        <v>Madrugada</v>
      </c>
      <c r="O742" s="105" t="str">
        <f>VLOOKUP(Tabela2[[#This Row],[SIEMA]],Siema2025,5,FALSE)</f>
        <v>Plataforma</v>
      </c>
      <c r="P742" s="104" t="str">
        <f>VLOOKUP(Tabela2[[#This Row],[SIEMA]],Siema2025,21,FALSE)</f>
        <v>NS-44 (LAGUNA STAR)</v>
      </c>
      <c r="Q742" s="104" t="s">
        <v>7094</v>
      </c>
      <c r="R742" s="104" t="s">
        <v>7791</v>
      </c>
      <c r="S742" s="107" t="s">
        <v>7147</v>
      </c>
      <c r="T742" s="104" t="str">
        <f>VLOOKUP(Tabela2[[#This Row],[SIEMA]],Siema2025,11,FALSE)</f>
        <v>0.003</v>
      </c>
      <c r="U742" s="104" t="str">
        <f>VLOOKUP(Tabela2[[#This Row],[SIEMA]],Siema2025,12,FALSE)</f>
        <v>M3</v>
      </c>
      <c r="V742" s="104" t="str">
        <f>IF(Q742="","",IF(ISNUMBER(Q742)=FALSE,"Não se aplica",IFERROR(VLOOKUP(Q742,Produtos!$A$1:$C$2319,3,FALSE),"Não Cadastrado")))</f>
        <v>Não se aplica</v>
      </c>
      <c r="W742" s="104"/>
      <c r="X742" s="113"/>
      <c r="Y742" s="109" t="str">
        <f>IF(W742="","", IF(W742="NC","", IF(W742="NE","", IF(W742="NA","",IFERROR(VLOOKUP(W742,Produtos!$A$1:$C$2319,2,FALSE),"Não Cadastrado")))))</f>
        <v/>
      </c>
      <c r="Z742" s="104"/>
      <c r="AA742" s="104"/>
      <c r="AB742" s="104" t="str">
        <f>IF(W742="","",IF(ISNUMBER(W742)=FALSE,"Não se aplica",IFERROR(VLOOKUP(W742,Produtos!$A$1:$C$2319,3,FALSE),"Não Cadastrado")))</f>
        <v/>
      </c>
      <c r="AC742" s="104"/>
      <c r="AD742" s="108"/>
      <c r="AE742" s="107" t="str">
        <f>IF(AC742="","", IF(AC742="NC","", IF(AC742="NE","", IF(AC742="NA","",IFERROR(VLOOKUP(AC742,Produtos!$A$1:$C$2319,2,FALSE),"Não Cadastrado")))))</f>
        <v/>
      </c>
      <c r="AF742" s="104"/>
      <c r="AG742" s="104"/>
      <c r="AH742" s="104" t="str">
        <f>IF(AC742="","",IF(ISNUMBER(AC742)=FALSE,"Não se aplica",IFERROR(VLOOKUP(AC742,Produtos!$A$1:$C$2319,3,FALSE),"Não Cadastrado")))</f>
        <v/>
      </c>
      <c r="AI742" s="104"/>
      <c r="AJ742" s="104" t="str">
        <f>VLOOKUP(Tabela2[[#This Row],[SIEMA]],Siema2025,26,FALSE)</f>
        <v>Em investigação.</v>
      </c>
      <c r="AK742" s="107" t="s">
        <v>7290</v>
      </c>
      <c r="AL742" s="107" t="s">
        <v>7098</v>
      </c>
      <c r="AM742" s="107"/>
      <c r="AN742" s="108" t="str">
        <f>VLOOKUP(Tabela2[[#This Row],[SIEMA]],Siema2025,51,FALSE)</f>
        <v/>
      </c>
      <c r="AO742" s="108" t="str">
        <f>VLOOKUP(Tabela2[[#This Row],[SIEMA]],Siema2025,53,FALSE)</f>
        <v/>
      </c>
      <c r="AP742" s="108" t="str">
        <f>VLOOKUP(Tabela2[[#This Row],[SIEMA]],Siema2025,55,FALSE)</f>
        <v/>
      </c>
      <c r="AQ742" s="108" t="str">
        <f>VLOOKUP(Tabela2[[#This Row],[SIEMA]],Siema2025,57,FALSE)</f>
        <v/>
      </c>
      <c r="AR742" s="108" t="str">
        <f>VLOOKUP(Tabela2[[#This Row],[SIEMA]],Siema2025,59,FALSE)</f>
        <v/>
      </c>
      <c r="AS742" s="108" t="str">
        <f>VLOOKUP(Tabela2[[#This Row],[SIEMA]],Siema2025,61,FALSE)</f>
        <v>X</v>
      </c>
      <c r="AT742" s="108" t="str">
        <f>VLOOKUP(Tabela2[[#This Row],[SIEMA]],Siema2025,63,FALSE)</f>
        <v/>
      </c>
      <c r="AU742" s="108" t="str">
        <f>VLOOKUP(Tabela2[[#This Row],[SIEMA]],Siema2025,65,FALSE)</f>
        <v/>
      </c>
      <c r="AV742" s="108" t="str">
        <f>VLOOKUP(Tabela2[[#This Row],[SIEMA]],Siema2025,67,FALSE)</f>
        <v/>
      </c>
      <c r="AW742" s="108" t="str">
        <f>VLOOKUP(Tabela2[[#This Row],[SIEMA]],Siema2025,69,FALSE)</f>
        <v/>
      </c>
      <c r="AX742" s="108" t="str">
        <f>VLOOKUP(Tabela2[[#This Row],[SIEMA]],Siema2025,71,FALSE)</f>
        <v/>
      </c>
      <c r="AY742" s="108" t="str">
        <f>VLOOKUP(Tabela2[[#This Row],[SIEMA]],Siema2025,73,FALSE)</f>
        <v/>
      </c>
      <c r="AZ742" s="108" t="str">
        <f>VLOOKUP(Tabela2[[#This Row],[SIEMA]],Siema2025,75,FALSE)</f>
        <v/>
      </c>
      <c r="BA742" s="108" t="str">
        <f>VLOOKUP(Tabela2[[#This Row],[SIEMA]],Siema2025,77,FALSE)</f>
        <v/>
      </c>
      <c r="BB742" s="108" t="str">
        <f>VLOOKUP(Tabela2[[#This Row],[SIEMA]],Siema2025,79,FALSE)</f>
        <v/>
      </c>
      <c r="BC742" s="108" t="str">
        <f>IF(Tabela2[[#This Row],[Outro(s) ]] = "X", "PREENCHER","NA")</f>
        <v>NA</v>
      </c>
      <c r="BD742" s="108" t="str">
        <f>VLOOKUP(Tabela2[[#This Row],[SIEMA]],Siema2025,82,FALSE)</f>
        <v/>
      </c>
      <c r="BE742" s="108" t="str">
        <f>VLOOKUP(Tabela2[[#This Row],[SIEMA]],Siema2025,81,FALSE)</f>
        <v/>
      </c>
      <c r="BF742" s="110" t="str">
        <f>VLOOKUP(Tabela2[[#This Row],[SIEMA]],Siema2025,28,FALSE)</f>
        <v>PETROLEO BRASILEIRO S A</v>
      </c>
      <c r="BG742" s="110"/>
      <c r="BH742" s="111" t="str">
        <f>VLOOKUP(Tabela2[[#This Row],[SIEMA]],Siema2025,29,FALSE)</f>
        <v>3300016700001</v>
      </c>
      <c r="BI742" s="112" t="str">
        <f>VLOOKUP(Tabela2[[#This Row],[SIEMA]],Siema2025,107,FALSE)</f>
        <v>Não</v>
      </c>
      <c r="BJ742" s="107" t="s">
        <v>7099</v>
      </c>
      <c r="BK742" s="104" t="s">
        <v>2696</v>
      </c>
      <c r="BL742" s="140">
        <v>45968</v>
      </c>
      <c r="BM742" s="108">
        <f ca="1">IF(Tabela2[[#This Row],[Data de atendimento do Ibama (considerar o primeiro documento/ação)]]="",_xlfn.DAYS(TODAY(),J742),_xlfn.DAYS(Tabela2[[#This Row],[Data de atendimento do Ibama (considerar o primeiro documento/ação)]],J742))</f>
        <v>9</v>
      </c>
      <c r="BN742" s="108" t="str">
        <f>IF(Tabela2[[#This Row],[Atendido pelo Ibama ("Não" ou "Sim")]]="Não","Preencher", IF(Tabela2[[#This Row],[Atendido pelo Ibama ("Não" ou "Sim")]]="Sim","NA",""))</f>
        <v>NA</v>
      </c>
      <c r="BO742" s="114" t="s">
        <v>7138</v>
      </c>
      <c r="BP742" s="108" t="str">
        <f>IF(Tabela2[[#This Row],[Forma de atendimento (primeiro documento/ação)]]= "Outros (especificar)", "PREENCHER","NA")</f>
        <v>NA</v>
      </c>
      <c r="BQ742" s="106" t="s">
        <v>123</v>
      </c>
      <c r="BR742" s="108" t="str">
        <f>IF(Tabela2[[#This Row],[Equipe do Ibama foi a campo? Houve sobrevoo do Poseidon?]] = "Sim", "PREENCHER","NA")</f>
        <v>NA</v>
      </c>
      <c r="BS742" s="108" t="str">
        <f>IF(Tabela2[[#This Row],[Se sim, foi emitida Ordem de Emergência? (informações vinculada à coluna CK)]] = "Sim", "PREENCHER","NA")</f>
        <v>NA</v>
      </c>
      <c r="BT742" s="108" t="s">
        <v>7101</v>
      </c>
      <c r="BU742" s="108" t="s">
        <v>123</v>
      </c>
      <c r="BV742" s="108" t="s">
        <v>123</v>
      </c>
      <c r="BW742" s="108" t="s">
        <v>123</v>
      </c>
      <c r="BX742" s="106"/>
      <c r="BY742" s="106"/>
      <c r="BZ742" s="104" t="str">
        <f>IF(Tabela2[[#This Row],[Data do documento de encerramento]]="NA","NA",IF(Tabela2[[#This Row],[Data do documento de encerramento]]="","Pendente de conclusão/ encerramento",_xlfn.DAYS(Tabela2[[#This Row],[Data do documento de encerramento]],J742)))</f>
        <v>Pendente de conclusão/ encerramento</v>
      </c>
      <c r="CA742" s="107"/>
      <c r="CB742" s="107"/>
      <c r="CC742" s="107" t="s">
        <v>7204</v>
      </c>
      <c r="CD742" s="107" t="s">
        <v>123</v>
      </c>
      <c r="CE742" s="107" t="s">
        <v>123</v>
      </c>
      <c r="CF742" s="107" t="s">
        <v>7149</v>
      </c>
    </row>
    <row r="743" spans="1:84" ht="60.75">
      <c r="A743" s="169">
        <v>202511328807</v>
      </c>
      <c r="B743" s="170" t="s">
        <v>10379</v>
      </c>
      <c r="C743" s="108" t="s">
        <v>10380</v>
      </c>
      <c r="D743" s="106" t="s">
        <v>637</v>
      </c>
      <c r="E743" s="106" t="s">
        <v>7465</v>
      </c>
      <c r="F743" s="106"/>
      <c r="G743" s="106" t="s">
        <v>7466</v>
      </c>
      <c r="H743" s="106" t="s">
        <v>10381</v>
      </c>
      <c r="I743" s="104" t="str">
        <f>VLOOKUP(Tabela2[[#This Row],[SIEMA]],Siema2025,19,FALSE)</f>
        <v>Campos</v>
      </c>
      <c r="J743" s="105">
        <f>VLOOKUP(Tabela2[[#This Row],[SIEMA]],Siema2025,2,FALSE)</f>
        <v>45960</v>
      </c>
      <c r="K743" s="105" t="str">
        <f>VLOOKUP(Tabela2[[#This Row],[SIEMA]],Siema2025,16,FALSE)</f>
        <v>Quinta</v>
      </c>
      <c r="L743" s="106" t="str">
        <f>IF(Tabela2[[#This Row],[Data]]="","Sem Informação",VLOOKUP(MONTH(Tabela2[[#This Row],[Data]]),'[1]Validação de dados'!$I$1:$J$13,2,0))</f>
        <v>Outubro</v>
      </c>
      <c r="M743" s="104">
        <f>YEAR(Tabela2[[#This Row],[Data]])</f>
        <v>2025</v>
      </c>
      <c r="N743" s="105" t="str">
        <f>VLOOKUP(Tabela2[[#This Row],[SIEMA]],Siema2025,17,FALSE)</f>
        <v>Vespertino</v>
      </c>
      <c r="O743" s="105" t="str">
        <f>VLOOKUP(Tabela2[[#This Row],[SIEMA]],Siema2025,5,FALSE)</f>
        <v>Plataforma</v>
      </c>
      <c r="P743" s="104" t="str">
        <f>VLOOKUP(Tabela2[[#This Row],[SIEMA]],Siema2025,21,FALSE)</f>
        <v>PETROBRAS 58 (P-58)</v>
      </c>
      <c r="Q743" s="104">
        <v>1267</v>
      </c>
      <c r="R743" s="104" t="s">
        <v>2043</v>
      </c>
      <c r="S743" s="107" t="s">
        <v>2043</v>
      </c>
      <c r="T743" s="104" t="s">
        <v>6710</v>
      </c>
      <c r="U743" s="104" t="s">
        <v>7111</v>
      </c>
      <c r="V743" s="104">
        <f>IF(Q743="","",IF(ISNUMBER(Q743)=FALSE,"Não se aplica",IFERROR(VLOOKUP(Q743,Produtos!$A$1:$C$2319,3,FALSE),"Não Cadastrado")))</f>
        <v>3</v>
      </c>
      <c r="W743" s="104" t="str">
        <f>VLOOKUP(Tabela2[[#This Row],[SIEMA]],Siema2025,10,FALSE)</f>
        <v/>
      </c>
      <c r="X743" s="113"/>
      <c r="Y743" s="109" t="str">
        <f>IF(W743="","", IF(W743="NC","", IF(W743="NE","", IF(W743="NA","",IFERROR(VLOOKUP(W743,Produtos!$A$1:$C$2319,2,FALSE),"Não Cadastrado")))))</f>
        <v/>
      </c>
      <c r="Z743" s="104" t="str">
        <f>VLOOKUP(Tabela2[[#This Row],[SIEMA]],Siema2025,11,FALSE)</f>
        <v xml:space="preserve"> </v>
      </c>
      <c r="AA743" s="104" t="str">
        <f>VLOOKUP(Tabela2[[#This Row],[SIEMA]],Siema2025,12,FALSE)</f>
        <v xml:space="preserve"> </v>
      </c>
      <c r="AB743" s="104" t="str">
        <f>IF(W743="","",IF(ISNUMBER(W743)=FALSE,"Não se aplica",IFERROR(VLOOKUP(W743,Produtos!$A$1:$C$2319,3,FALSE),"Não Cadastrado")))</f>
        <v/>
      </c>
      <c r="AC743" s="104"/>
      <c r="AD743" s="108"/>
      <c r="AE743" s="107" t="str">
        <f>IF(AC743="","", IF(AC743="NC","", IF(AC743="NE","", IF(AC743="NA","",IFERROR(VLOOKUP(AC743,Produtos!$A$1:$C$2319,2,FALSE),"Não Cadastrado")))))</f>
        <v/>
      </c>
      <c r="AF743" s="104"/>
      <c r="AG743" s="104"/>
      <c r="AH743" s="104" t="str">
        <f>IF(AC743="","",IF(ISNUMBER(AC743)=FALSE,"Não se aplica",IFERROR(VLOOKUP(AC743,Produtos!$A$1:$C$2319,3,FALSE),"Não Cadastrado")))</f>
        <v/>
      </c>
      <c r="AI743" s="104"/>
      <c r="AJ743" s="104" t="str">
        <f>VLOOKUP(Tabela2[[#This Row],[SIEMA]],Siema2025,26,FALSE)</f>
        <v>Em investigação.</v>
      </c>
      <c r="AK743" s="107" t="s">
        <v>7234</v>
      </c>
      <c r="AL743" s="107" t="s">
        <v>7098</v>
      </c>
      <c r="AM743" s="107" t="s">
        <v>7290</v>
      </c>
      <c r="AN743" s="108" t="str">
        <f>VLOOKUP(Tabela2[[#This Row],[SIEMA]],Siema2025,51,FALSE)</f>
        <v/>
      </c>
      <c r="AO743" s="108" t="str">
        <f>VLOOKUP(Tabela2[[#This Row],[SIEMA]],Siema2025,53,FALSE)</f>
        <v/>
      </c>
      <c r="AP743" s="108" t="str">
        <f>VLOOKUP(Tabela2[[#This Row],[SIEMA]],Siema2025,55,FALSE)</f>
        <v/>
      </c>
      <c r="AQ743" s="108" t="str">
        <f>VLOOKUP(Tabela2[[#This Row],[SIEMA]],Siema2025,57,FALSE)</f>
        <v/>
      </c>
      <c r="AR743" s="108" t="str">
        <f>VLOOKUP(Tabela2[[#This Row],[SIEMA]],Siema2025,59,FALSE)</f>
        <v/>
      </c>
      <c r="AS743" s="108" t="str">
        <f>VLOOKUP(Tabela2[[#This Row],[SIEMA]],Siema2025,61,FALSE)</f>
        <v>X</v>
      </c>
      <c r="AT743" s="108" t="str">
        <f>VLOOKUP(Tabela2[[#This Row],[SIEMA]],Siema2025,63,FALSE)</f>
        <v/>
      </c>
      <c r="AU743" s="108" t="str">
        <f>VLOOKUP(Tabela2[[#This Row],[SIEMA]],Siema2025,65,FALSE)</f>
        <v/>
      </c>
      <c r="AV743" s="108" t="str">
        <f>VLOOKUP(Tabela2[[#This Row],[SIEMA]],Siema2025,67,FALSE)</f>
        <v/>
      </c>
      <c r="AW743" s="108" t="str">
        <f>VLOOKUP(Tabela2[[#This Row],[SIEMA]],Siema2025,69,FALSE)</f>
        <v/>
      </c>
      <c r="AX743" s="108" t="str">
        <f>VLOOKUP(Tabela2[[#This Row],[SIEMA]],Siema2025,71,FALSE)</f>
        <v/>
      </c>
      <c r="AY743" s="108" t="str">
        <f>VLOOKUP(Tabela2[[#This Row],[SIEMA]],Siema2025,73,FALSE)</f>
        <v/>
      </c>
      <c r="AZ743" s="108" t="str">
        <f>VLOOKUP(Tabela2[[#This Row],[SIEMA]],Siema2025,75,FALSE)</f>
        <v/>
      </c>
      <c r="BA743" s="108" t="str">
        <f>VLOOKUP(Tabela2[[#This Row],[SIEMA]],Siema2025,77,FALSE)</f>
        <v/>
      </c>
      <c r="BB743" s="108" t="str">
        <f>VLOOKUP(Tabela2[[#This Row],[SIEMA]],Siema2025,79,FALSE)</f>
        <v/>
      </c>
      <c r="BC743" s="108" t="str">
        <f>IF(Tabela2[[#This Row],[Outro(s) ]] = "X", "PREENCHER","NA")</f>
        <v>NA</v>
      </c>
      <c r="BD743" s="108" t="str">
        <f>VLOOKUP(Tabela2[[#This Row],[SIEMA]],Siema2025,82,FALSE)</f>
        <v/>
      </c>
      <c r="BE743" s="108" t="str">
        <f>VLOOKUP(Tabela2[[#This Row],[SIEMA]],Siema2025,81,FALSE)</f>
        <v/>
      </c>
      <c r="BF743" s="110" t="str">
        <f>VLOOKUP(Tabela2[[#This Row],[SIEMA]],Siema2025,28,FALSE)</f>
        <v>Petróleo Brasileiro S.A.</v>
      </c>
      <c r="BG743" s="110"/>
      <c r="BH743" s="111" t="str">
        <f>VLOOKUP(Tabela2[[#This Row],[SIEMA]],Siema2025,29,FALSE)</f>
        <v>33000167000101</v>
      </c>
      <c r="BI743" s="112" t="s">
        <v>2696</v>
      </c>
      <c r="BJ743" s="107" t="s">
        <v>7099</v>
      </c>
      <c r="BK743" s="104" t="s">
        <v>2696</v>
      </c>
      <c r="BL743" s="140">
        <v>46021</v>
      </c>
      <c r="BM743" s="108">
        <f ca="1">IF(Tabela2[[#This Row],[Data de atendimento do Ibama (considerar o primeiro documento/ação)]]="",_xlfn.DAYS(TODAY(),J743),_xlfn.DAYS(Tabela2[[#This Row],[Data de atendimento do Ibama (considerar o primeiro documento/ação)]],J743))</f>
        <v>61</v>
      </c>
      <c r="BN743" s="108" t="str">
        <f>IF(Tabela2[[#This Row],[Atendido pelo Ibama ("Não" ou "Sim")]]="Não","Preencher", IF(Tabela2[[#This Row],[Atendido pelo Ibama ("Não" ou "Sim")]]="Sim","NA",""))</f>
        <v>NA</v>
      </c>
      <c r="BO743" s="114" t="s">
        <v>7291</v>
      </c>
      <c r="BP743" s="108" t="str">
        <f>IF(Tabela2[[#This Row],[Forma de atendimento (primeiro documento/ação)]]= "Outros (especificar)", "PREENCHER","NA")</f>
        <v>NA</v>
      </c>
      <c r="BQ743" s="106" t="s">
        <v>123</v>
      </c>
      <c r="BR743" s="108" t="str">
        <f>IF(Tabela2[[#This Row],[Equipe do Ibama foi a campo? Houve sobrevoo do Poseidon?]] = "Sim", "PREENCHER","NA")</f>
        <v>NA</v>
      </c>
      <c r="BS743" s="108" t="str">
        <f>IF(Tabela2[[#This Row],[Se sim, foi emitida Ordem de Emergência? (informações vinculada à coluna CK)]] = "Sim", "PREENCHER","NA")</f>
        <v>NA</v>
      </c>
      <c r="BT743" s="108" t="s">
        <v>7101</v>
      </c>
      <c r="BU743" s="108" t="s">
        <v>123</v>
      </c>
      <c r="BV743" s="108" t="s">
        <v>123</v>
      </c>
      <c r="BW743" s="108" t="s">
        <v>123</v>
      </c>
      <c r="BX743" s="106"/>
      <c r="BY743" s="106"/>
      <c r="BZ743" s="104" t="str">
        <f>IF(Tabela2[[#This Row],[Data do documento de encerramento]]="NA","NA",IF(Tabela2[[#This Row],[Data do documento de encerramento]]="","Pendente de conclusão/ encerramento",_xlfn.DAYS(Tabela2[[#This Row],[Data do documento de encerramento]],J743)))</f>
        <v>Pendente de conclusão/ encerramento</v>
      </c>
      <c r="CA743" s="107"/>
      <c r="CB743" s="107"/>
      <c r="CC743" s="115" t="s">
        <v>7197</v>
      </c>
      <c r="CD743" s="107" t="s">
        <v>123</v>
      </c>
      <c r="CE743" s="107" t="s">
        <v>2696</v>
      </c>
      <c r="CF743" s="107" t="s">
        <v>7167</v>
      </c>
    </row>
    <row r="744" spans="1:84" ht="30.75" hidden="1">
      <c r="A744" s="169">
        <v>202511436038</v>
      </c>
      <c r="B744" s="118" t="s">
        <v>10382</v>
      </c>
      <c r="C744" s="108" t="str">
        <f>VLOOKUP(Tabela2[[#This Row],[SIEMA]],Siema2025,4,FALSE)</f>
        <v xml:space="preserve"> MG</v>
      </c>
      <c r="D744" s="106" t="str">
        <f>VLOOKUP(Tabela2[[#This Row],[SIEMA]],Siema2025,3,FALSE)</f>
        <v xml:space="preserve">Itapeva </v>
      </c>
      <c r="E744" s="106" t="s">
        <v>4216</v>
      </c>
      <c r="F744" s="106" t="s">
        <v>10383</v>
      </c>
      <c r="G744" t="s">
        <v>10384</v>
      </c>
      <c r="H744" s="106" t="s">
        <v>10385</v>
      </c>
      <c r="I744" s="104" t="s">
        <v>7114</v>
      </c>
      <c r="J744" s="105">
        <f>VLOOKUP(Tabela2[[#This Row],[SIEMA]],Siema2025,2,FALSE)</f>
        <v>45960</v>
      </c>
      <c r="K744" s="105" t="str">
        <f>VLOOKUP(Tabela2[[#This Row],[SIEMA]],Siema2025,16,FALSE)</f>
        <v>Quinta</v>
      </c>
      <c r="L744" s="106" t="str">
        <f>IF(Tabela2[[#This Row],[Data]]="","Sem Informação",VLOOKUP(MONTH(Tabela2[[#This Row],[Data]]),'[1]Validação de dados'!$I$1:$J$13,2,0))</f>
        <v>Outubro</v>
      </c>
      <c r="M744" s="104">
        <f>YEAR(Tabela2[[#This Row],[Data]])</f>
        <v>2025</v>
      </c>
      <c r="N744" s="105" t="str">
        <f>VLOOKUP(Tabela2[[#This Row],[SIEMA]],Siema2025,17,FALSE)</f>
        <v>Matutino</v>
      </c>
      <c r="O744" s="105" t="str">
        <f>VLOOKUP(Tabela2[[#This Row],[SIEMA]],Siema2025,5,FALSE)</f>
        <v>Rodovia</v>
      </c>
      <c r="P744" s="104" t="str">
        <f>VLOOKUP(Tabela2[[#This Row],[SIEMA]],Siema2025,21,FALSE)</f>
        <v>Acidente rodoviário</v>
      </c>
      <c r="Q744" s="104">
        <v>1202</v>
      </c>
      <c r="R744" s="104" t="str">
        <f>VLOOKUP(Tabela2[[#This Row],[SIEMA]],Siema2025,10,FALSE)</f>
        <v/>
      </c>
      <c r="S744" s="107" t="str">
        <f>IF(Q744="","", IF(Q744="NC","", IF(Q744="NE","", IF(Q744="NA","",IFERROR(VLOOKUP(Q744,[1]Produtos!$A$1:$C$2319,2,FALSE),"Não Cadastrado")))))</f>
        <v>GASÓLEO ou ÓLEO DIESEL ou ÓLEO PARA AQUECIMENTO, LEVE</v>
      </c>
      <c r="T744" s="104">
        <v>20000</v>
      </c>
      <c r="U744" s="104" t="s">
        <v>648</v>
      </c>
      <c r="V744" s="104">
        <f>IF(Q744="","",IF(ISNUMBER(Q744)=FALSE,"Não se aplica",IFERROR(VLOOKUP(Q744,Produtos!$A$1:$C$2319,3,FALSE),"Não Cadastrado")))</f>
        <v>3</v>
      </c>
      <c r="W744" s="104" t="str">
        <f>VLOOKUP(Tabela2[[#This Row],[SIEMA]],Siema2025,10,FALSE)</f>
        <v/>
      </c>
      <c r="X744" s="113" t="str">
        <f>IF(Tabela2[[#This Row],[Origem do acidente]] = "Plataforma", "PREENCHER","NA")</f>
        <v>NA</v>
      </c>
      <c r="Y744" s="109" t="str">
        <f>IF(W744="","", IF(W744="NC","", IF(W744="NE","", IF(W744="NA","",IFERROR(VLOOKUP(W744,Produtos!$A$1:$C$2319,2,FALSE),"Não Cadastrado")))))</f>
        <v/>
      </c>
      <c r="Z744" s="104" t="str">
        <f>VLOOKUP(Tabela2[[#This Row],[SIEMA]],Siema2025,11,FALSE)</f>
        <v xml:space="preserve"> </v>
      </c>
      <c r="AA744" s="104" t="str">
        <f>VLOOKUP(Tabela2[[#This Row],[SIEMA]],Siema2025,12,FALSE)</f>
        <v xml:space="preserve"> </v>
      </c>
      <c r="AB744" s="104" t="str">
        <f>IF(W744="","",IF(ISNUMBER(W744)=FALSE,"Não se aplica",IFERROR(VLOOKUP(W744,Produtos!$A$1:$C$2319,3,FALSE),"Não Cadastrado")))</f>
        <v/>
      </c>
      <c r="AC744" s="104"/>
      <c r="AD744" s="108" t="str">
        <f>IF(Tabela2[[#This Row],[Origem do acidente]] = "Plataforma", "PREENCHER","NA")</f>
        <v>NA</v>
      </c>
      <c r="AE744" s="107" t="str">
        <f>IF(AC744="","", IF(AC744="NC","", IF(AC744="NE","", IF(AC744="NA","",IFERROR(VLOOKUP(AC744,Produtos!$A$1:$C$2319,2,FALSE),"Não Cadastrado")))))</f>
        <v/>
      </c>
      <c r="AF744" s="104"/>
      <c r="AG744" s="104"/>
      <c r="AH744" s="104" t="str">
        <f>IF(AC744="","",IF(ISNUMBER(AC744)=FALSE,"Não se aplica",IFERROR(VLOOKUP(AC744,Produtos!$A$1:$C$2319,3,FALSE),"Não Cadastrado")))</f>
        <v/>
      </c>
      <c r="AI744" s="104"/>
      <c r="AJ744" s="104" t="str">
        <f>VLOOKUP(Tabela2[[#This Row],[SIEMA]],Siema2025,26,FALSE)</f>
        <v>Colisão</v>
      </c>
      <c r="AK744" s="107" t="s">
        <v>7388</v>
      </c>
      <c r="AL744" s="107" t="s">
        <v>7182</v>
      </c>
      <c r="AM744" s="107"/>
      <c r="AN744" s="108" t="str">
        <f>VLOOKUP(Tabela2[[#This Row],[SIEMA]],Siema2025,51,FALSE)</f>
        <v>X</v>
      </c>
      <c r="AO744" s="108" t="str">
        <f>VLOOKUP(Tabela2[[#This Row],[SIEMA]],Siema2025,53,FALSE)</f>
        <v/>
      </c>
      <c r="AP744" s="108" t="str">
        <f>VLOOKUP(Tabela2[[#This Row],[SIEMA]],Siema2025,55,FALSE)</f>
        <v/>
      </c>
      <c r="AQ744" s="108" t="str">
        <f>VLOOKUP(Tabela2[[#This Row],[SIEMA]],Siema2025,57,FALSE)</f>
        <v/>
      </c>
      <c r="AR744" s="108" t="str">
        <f>VLOOKUP(Tabela2[[#This Row],[SIEMA]],Siema2025,59,FALSE)</f>
        <v/>
      </c>
      <c r="AS744" s="108" t="str">
        <f>VLOOKUP(Tabela2[[#This Row],[SIEMA]],Siema2025,61,FALSE)</f>
        <v/>
      </c>
      <c r="AT744" s="108" t="str">
        <f>VLOOKUP(Tabela2[[#This Row],[SIEMA]],Siema2025,63,FALSE)</f>
        <v/>
      </c>
      <c r="AU744" s="108" t="str">
        <f>VLOOKUP(Tabela2[[#This Row],[SIEMA]],Siema2025,65,FALSE)</f>
        <v>X</v>
      </c>
      <c r="AV744" s="108" t="str">
        <f>VLOOKUP(Tabela2[[#This Row],[SIEMA]],Siema2025,67,FALSE)</f>
        <v/>
      </c>
      <c r="AW744" s="108" t="str">
        <f>VLOOKUP(Tabela2[[#This Row],[SIEMA]],Siema2025,69,FALSE)</f>
        <v/>
      </c>
      <c r="AX744" s="108" t="str">
        <f>VLOOKUP(Tabela2[[#This Row],[SIEMA]],Siema2025,71,FALSE)</f>
        <v/>
      </c>
      <c r="AY744" s="108" t="str">
        <f>VLOOKUP(Tabela2[[#This Row],[SIEMA]],Siema2025,73,FALSE)</f>
        <v/>
      </c>
      <c r="AZ744" s="108" t="str">
        <f>VLOOKUP(Tabela2[[#This Row],[SIEMA]],Siema2025,75,FALSE)</f>
        <v/>
      </c>
      <c r="BA744" s="108" t="str">
        <f>VLOOKUP(Tabela2[[#This Row],[SIEMA]],Siema2025,77,FALSE)</f>
        <v/>
      </c>
      <c r="BB744" s="108" t="str">
        <f>VLOOKUP(Tabela2[[#This Row],[SIEMA]],Siema2025,79,FALSE)</f>
        <v/>
      </c>
      <c r="BC744" s="108" t="str">
        <f>IF(Tabela2[[#This Row],[Outro(s) ]] = "X", "PREENCHER","NA")</f>
        <v>NA</v>
      </c>
      <c r="BD744" s="108" t="str">
        <f>VLOOKUP(Tabela2[[#This Row],[SIEMA]],Siema2025,82,FALSE)</f>
        <v/>
      </c>
      <c r="BE744" s="108" t="str">
        <f>VLOOKUP(Tabela2[[#This Row],[SIEMA]],Siema2025,81,FALSE)</f>
        <v/>
      </c>
      <c r="BF744" s="110" t="s">
        <v>10386</v>
      </c>
      <c r="BG744" s="110"/>
      <c r="BH744" s="111" t="s">
        <v>10387</v>
      </c>
      <c r="BI744" s="112" t="str">
        <f>VLOOKUP(Tabela2[[#This Row],[SIEMA]],Siema2025,107,FALSE)</f>
        <v>Não</v>
      </c>
      <c r="BJ744" s="107" t="s">
        <v>7099</v>
      </c>
      <c r="BK744" s="104" t="s">
        <v>2696</v>
      </c>
      <c r="BL744" s="140">
        <v>45966</v>
      </c>
      <c r="BM744" s="108">
        <f ca="1">IF(Tabela2[[#This Row],[Data de atendimento do Ibama (considerar o primeiro documento/ação)]]="",_xlfn.DAYS(TODAY(),J744),_xlfn.DAYS(Tabela2[[#This Row],[Data de atendimento do Ibama (considerar o primeiro documento/ação)]],J744))</f>
        <v>6</v>
      </c>
      <c r="BN744" s="108" t="str">
        <f>IF(Tabela2[[#This Row],[Atendido pelo Ibama ("Não" ou "Sim")]]="Não","Preencher", IF(Tabela2[[#This Row],[Atendido pelo Ibama ("Não" ou "Sim")]]="Sim","NA",""))</f>
        <v>NA</v>
      </c>
      <c r="BO744" s="114" t="s">
        <v>7100</v>
      </c>
      <c r="BP744" s="108" t="str">
        <f>IF(Tabela2[[#This Row],[Forma de atendimento (primeiro documento/ação)]]= "Outros (especificar)", "PREENCHER","NA")</f>
        <v>NA</v>
      </c>
      <c r="BQ744" s="106" t="s">
        <v>123</v>
      </c>
      <c r="BR744" s="108" t="str">
        <f>IF(Tabela2[[#This Row],[Equipe do Ibama foi a campo? Houve sobrevoo do Poseidon?]] = "Sim", "PREENCHER","NA")</f>
        <v>NA</v>
      </c>
      <c r="BS744" s="108" t="str">
        <f>IF(Tabela2[[#This Row],[Se sim, foi emitida Ordem de Emergência? (informações vinculada à coluna CK)]] = "Sim", "PREENCHER","NA")</f>
        <v>NA</v>
      </c>
      <c r="BT744" s="108" t="s">
        <v>7101</v>
      </c>
      <c r="BU744" s="108" t="s">
        <v>2696</v>
      </c>
      <c r="BV744" s="108" t="s">
        <v>2696</v>
      </c>
      <c r="BW744" s="108" t="s">
        <v>123</v>
      </c>
      <c r="BX744" s="106" t="s">
        <v>7127</v>
      </c>
      <c r="BY744" s="140"/>
      <c r="BZ744" s="104" t="str">
        <f>IF(Tabela2[[#This Row],[Data do documento de encerramento]]="NA","NA",IF(Tabela2[[#This Row],[Data do documento de encerramento]]="","Pendente de conclusão/ encerramento",_xlfn.DAYS(Tabela2[[#This Row],[Data do documento de encerramento]],J744)))</f>
        <v>Pendente de conclusão/ encerramento</v>
      </c>
      <c r="CA744" s="107" t="s">
        <v>7192</v>
      </c>
      <c r="CB744" s="107"/>
      <c r="CC744" s="115"/>
      <c r="CD744" s="107"/>
      <c r="CE744" s="107"/>
      <c r="CF744" s="107"/>
    </row>
    <row r="745" spans="1:84" ht="76.5">
      <c r="A745" s="169">
        <v>2025111361226</v>
      </c>
      <c r="B745" s="118" t="s">
        <v>10388</v>
      </c>
      <c r="C745" s="108" t="s">
        <v>7135</v>
      </c>
      <c r="D745" s="106" t="s">
        <v>637</v>
      </c>
      <c r="E745" s="28" t="s">
        <v>7621</v>
      </c>
      <c r="F745" s="106"/>
      <c r="G745" s="106" t="s">
        <v>10389</v>
      </c>
      <c r="H745" s="106" t="s">
        <v>10390</v>
      </c>
      <c r="I745" s="104" t="str">
        <f>VLOOKUP(Tabela2[[#This Row],[SIEMA]],Siema2025,19,FALSE)</f>
        <v>Campos</v>
      </c>
      <c r="J745" s="105">
        <f>VLOOKUP(Tabela2[[#This Row],[SIEMA]],Siema2025,2,FALSE)</f>
        <v>45961</v>
      </c>
      <c r="K745" s="105" t="str">
        <f>VLOOKUP(Tabela2[[#This Row],[SIEMA]],Siema2025,16,FALSE)</f>
        <v>Sexta</v>
      </c>
      <c r="L745" s="106" t="str">
        <f>IF(Tabela2[[#This Row],[Data]]="","Sem Informação",VLOOKUP(MONTH(Tabela2[[#This Row],[Data]]),'[1]Validação de dados'!$I$1:$J$13,2,0))</f>
        <v>Outubro</v>
      </c>
      <c r="M745" s="104">
        <f>YEAR(Tabela2[[#This Row],[Data]])</f>
        <v>2025</v>
      </c>
      <c r="N745" s="105" t="str">
        <f>VLOOKUP(Tabela2[[#This Row],[SIEMA]],Siema2025,17,FALSE)</f>
        <v>Vespertino</v>
      </c>
      <c r="O745" s="105" t="s">
        <v>111</v>
      </c>
      <c r="P745" s="104" t="str">
        <f>VLOOKUP(Tabela2[[#This Row],[SIEMA]],Siema2025,21,FALSE)</f>
        <v>Durante operação de recirculação de água industrial para hidratação de bentonita, houve falha
em válvula de isolamento, ocasionando o descarte involuntário para o mar de
aproximadamente 255 bbl (40,542 m³) de mistura composta por água industrial e bentoni</v>
      </c>
      <c r="Q745" s="104" t="s">
        <v>7127</v>
      </c>
      <c r="R745" s="104" t="str">
        <f>VLOOKUP(Tabela2[[#This Row],[SIEMA]],Siema2025,10,FALSE)</f>
        <v>Água industrial e bentonita</v>
      </c>
      <c r="S745" s="104" t="str">
        <f>VLOOKUP(Tabela2[[#This Row],[SIEMA]],Siema2025,10,FALSE)</f>
        <v>Água industrial e bentonita</v>
      </c>
      <c r="T745" s="104" t="str">
        <f>VLOOKUP(Tabela2[[#This Row],[SIEMA]],Siema2025,11,FALSE)</f>
        <v>40.542</v>
      </c>
      <c r="U745" s="104" t="str">
        <f>VLOOKUP(Tabela2[[#This Row],[SIEMA]],Siema2025,12,FALSE)</f>
        <v>M3</v>
      </c>
      <c r="V745" s="104" t="s">
        <v>637</v>
      </c>
      <c r="W745" s="104"/>
      <c r="X745" s="113" t="str">
        <f>IF(Tabela2[[#This Row],[Origem do acidente]] = "Plataforma", "PREENCHER","NA")</f>
        <v>PREENCHER</v>
      </c>
      <c r="Y745" s="109" t="str">
        <f>IF(W745="","", IF(W745="NC","", IF(W745="NE","", IF(W745="NA","",IFERROR(VLOOKUP(W745,Produtos!$A$1:$C$2319,2,FALSE),"Não Cadastrado")))))</f>
        <v/>
      </c>
      <c r="Z745" s="104"/>
      <c r="AA745" s="104"/>
      <c r="AB745" s="104" t="str">
        <f>IF(W745="","",IF(ISNUMBER(W745)=FALSE,"Não se aplica",IFERROR(VLOOKUP(W745,Produtos!$A$1:$C$2319,3,FALSE),"Não Cadastrado")))</f>
        <v/>
      </c>
      <c r="AC745" s="104"/>
      <c r="AD745" s="108" t="str">
        <f>IF(Tabela2[[#This Row],[Origem do acidente]] = "Plataforma", "PREENCHER","NA")</f>
        <v>PREENCHER</v>
      </c>
      <c r="AE745" s="107" t="str">
        <f>IF(AC745="","", IF(AC745="NC","", IF(AC745="NE","", IF(AC745="NA","",IFERROR(VLOOKUP(AC745,Produtos!$A$1:$C$2319,2,FALSE),"Não Cadastrado")))))</f>
        <v/>
      </c>
      <c r="AF745" s="104"/>
      <c r="AG745" s="104"/>
      <c r="AH745" s="104" t="str">
        <f>IF(AC745="","",IF(ISNUMBER(AC745)=FALSE,"Não se aplica",IFERROR(VLOOKUP(AC745,Produtos!$A$1:$C$2319,3,FALSE),"Não Cadastrado")))</f>
        <v/>
      </c>
      <c r="AI745" s="104"/>
      <c r="AJ745" s="104" t="str">
        <f>VLOOKUP(Tabela2[[#This Row],[SIEMA]],Siema2025,26,FALSE)</f>
        <v>Falha de válvula do sistema de circulação de fluidos</v>
      </c>
      <c r="AK745" s="107" t="s">
        <v>7290</v>
      </c>
      <c r="AL745" s="107" t="s">
        <v>7098</v>
      </c>
      <c r="AM745" s="107"/>
      <c r="AN745" s="108" t="str">
        <f>VLOOKUP(Tabela2[[#This Row],[SIEMA]],Siema2025,51,FALSE)</f>
        <v/>
      </c>
      <c r="AO745" s="108" t="str">
        <f>VLOOKUP(Tabela2[[#This Row],[SIEMA]],Siema2025,53,FALSE)</f>
        <v/>
      </c>
      <c r="AP745" s="108" t="str">
        <f>VLOOKUP(Tabela2[[#This Row],[SIEMA]],Siema2025,55,FALSE)</f>
        <v/>
      </c>
      <c r="AQ745" s="108" t="str">
        <f>VLOOKUP(Tabela2[[#This Row],[SIEMA]],Siema2025,57,FALSE)</f>
        <v/>
      </c>
      <c r="AR745" s="108" t="str">
        <f>VLOOKUP(Tabela2[[#This Row],[SIEMA]],Siema2025,59,FALSE)</f>
        <v/>
      </c>
      <c r="AS745" s="108" t="str">
        <f>VLOOKUP(Tabela2[[#This Row],[SIEMA]],Siema2025,61,FALSE)</f>
        <v>X</v>
      </c>
      <c r="AT745" s="108" t="str">
        <f>VLOOKUP(Tabela2[[#This Row],[SIEMA]],Siema2025,63,FALSE)</f>
        <v/>
      </c>
      <c r="AU745" s="108" t="str">
        <f>VLOOKUP(Tabela2[[#This Row],[SIEMA]],Siema2025,65,FALSE)</f>
        <v/>
      </c>
      <c r="AV745" s="108" t="str">
        <f>VLOOKUP(Tabela2[[#This Row],[SIEMA]],Siema2025,67,FALSE)</f>
        <v/>
      </c>
      <c r="AW745" s="108" t="str">
        <f>VLOOKUP(Tabela2[[#This Row],[SIEMA]],Siema2025,69,FALSE)</f>
        <v/>
      </c>
      <c r="AX745" s="108" t="str">
        <f>VLOOKUP(Tabela2[[#This Row],[SIEMA]],Siema2025,71,FALSE)</f>
        <v/>
      </c>
      <c r="AY745" s="108" t="str">
        <f>VLOOKUP(Tabela2[[#This Row],[SIEMA]],Siema2025,73,FALSE)</f>
        <v/>
      </c>
      <c r="AZ745" s="108" t="str">
        <f>VLOOKUP(Tabela2[[#This Row],[SIEMA]],Siema2025,75,FALSE)</f>
        <v/>
      </c>
      <c r="BA745" s="108" t="str">
        <f>VLOOKUP(Tabela2[[#This Row],[SIEMA]],Siema2025,77,FALSE)</f>
        <v/>
      </c>
      <c r="BB745" s="108" t="str">
        <f>VLOOKUP(Tabela2[[#This Row],[SIEMA]],Siema2025,79,FALSE)</f>
        <v/>
      </c>
      <c r="BC745" s="108" t="str">
        <f>IF(Tabela2[[#This Row],[Outro(s) ]] = "X", "PREENCHER","NA")</f>
        <v>NA</v>
      </c>
      <c r="BD745" s="108" t="str">
        <f>VLOOKUP(Tabela2[[#This Row],[SIEMA]],Siema2025,82,FALSE)</f>
        <v/>
      </c>
      <c r="BE745" s="108" t="str">
        <f>VLOOKUP(Tabela2[[#This Row],[SIEMA]],Siema2025,81,FALSE)</f>
        <v/>
      </c>
      <c r="BF745" s="110" t="str">
        <f>VLOOKUP(Tabela2[[#This Row],[SIEMA]],Siema2025,28,FALSE)</f>
        <v>Petrobras</v>
      </c>
      <c r="BG745" s="110"/>
      <c r="BH745" s="111" t="str">
        <f>VLOOKUP(Tabela2[[#This Row],[SIEMA]],Siema2025,29,FALSE)</f>
        <v>33000167000101</v>
      </c>
      <c r="BI745" s="112" t="str">
        <f>VLOOKUP(Tabela2[[#This Row],[SIEMA]],Siema2025,107,FALSE)</f>
        <v>Não</v>
      </c>
      <c r="BJ745" s="107" t="s">
        <v>7099</v>
      </c>
      <c r="BK745" s="104" t="s">
        <v>2696</v>
      </c>
      <c r="BL745" s="140">
        <v>45987</v>
      </c>
      <c r="BM745" s="108">
        <f ca="1">IF(Tabela2[[#This Row],[Data de atendimento do Ibama (considerar o primeiro documento/ação)]]="",_xlfn.DAYS(TODAY(),J745),_xlfn.DAYS(Tabela2[[#This Row],[Data de atendimento do Ibama (considerar o primeiro documento/ação)]],J745))</f>
        <v>26</v>
      </c>
      <c r="BN745" s="108" t="str">
        <f>IF(Tabela2[[#This Row],[Atendido pelo Ibama ("Não" ou "Sim")]]="Não","Preencher", IF(Tabela2[[#This Row],[Atendido pelo Ibama ("Não" ou "Sim")]]="Sim","NA",""))</f>
        <v>NA</v>
      </c>
      <c r="BO745" s="114" t="s">
        <v>7138</v>
      </c>
      <c r="BP745" s="108" t="str">
        <f>IF(Tabela2[[#This Row],[Forma de atendimento (primeiro documento/ação)]]= "Outros (especificar)", "PREENCHER","NA")</f>
        <v>NA</v>
      </c>
      <c r="BQ745" s="106" t="s">
        <v>123</v>
      </c>
      <c r="BR745" s="108" t="str">
        <f>IF(Tabela2[[#This Row],[Equipe do Ibama foi a campo? Houve sobrevoo do Poseidon?]] = "Sim", "PREENCHER","NA")</f>
        <v>NA</v>
      </c>
      <c r="BS745" s="108" t="str">
        <f>IF(Tabela2[[#This Row],[Se sim, foi emitida Ordem de Emergência? (informações vinculada à coluna CK)]] = "Sim", "PREENCHER","NA")</f>
        <v>NA</v>
      </c>
      <c r="BT745" s="108" t="s">
        <v>7101</v>
      </c>
      <c r="BU745" s="108" t="s">
        <v>123</v>
      </c>
      <c r="BV745" s="108" t="s">
        <v>123</v>
      </c>
      <c r="BW745" s="108" t="s">
        <v>123</v>
      </c>
      <c r="BX745" s="106"/>
      <c r="BY745" s="106"/>
      <c r="BZ745" s="104" t="str">
        <f>IF(Tabela2[[#This Row],[Data do documento de encerramento]]="NA","NA",IF(Tabela2[[#This Row],[Data do documento de encerramento]]="","Pendente de conclusão/ encerramento",_xlfn.DAYS(Tabela2[[#This Row],[Data do documento de encerramento]],J745)))</f>
        <v>Pendente de conclusão/ encerramento</v>
      </c>
      <c r="CA745" s="107"/>
      <c r="CB745" s="107"/>
      <c r="CC745" s="107" t="s">
        <v>7262</v>
      </c>
      <c r="CD745" s="107" t="s">
        <v>123</v>
      </c>
      <c r="CE745" s="107" t="s">
        <v>123</v>
      </c>
      <c r="CF745" s="107" t="s">
        <v>7149</v>
      </c>
    </row>
    <row r="746" spans="1:84" ht="30.75">
      <c r="A746" s="169">
        <v>202511361206</v>
      </c>
      <c r="B746" s="170" t="s">
        <v>10391</v>
      </c>
      <c r="C746" s="108" t="s">
        <v>7135</v>
      </c>
      <c r="D746" s="106" t="s">
        <v>637</v>
      </c>
      <c r="E746" s="106" t="s">
        <v>6738</v>
      </c>
      <c r="F746" s="106"/>
      <c r="G746" s="106" t="s">
        <v>10392</v>
      </c>
      <c r="H746" s="106" t="s">
        <v>10393</v>
      </c>
      <c r="I746" s="104" t="str">
        <f>VLOOKUP(Tabela2[[#This Row],[SIEMA]],Siema2025,19,FALSE)</f>
        <v>Campos</v>
      </c>
      <c r="J746" s="105">
        <f>VLOOKUP(Tabela2[[#This Row],[SIEMA]],Siema2025,2,FALSE)</f>
        <v>45962</v>
      </c>
      <c r="K746" s="105" t="str">
        <f>VLOOKUP(Tabela2[[#This Row],[SIEMA]],Siema2025,16,FALSE)</f>
        <v>Sábado</v>
      </c>
      <c r="L746" s="106" t="str">
        <f>IF(Tabela2[[#This Row],[Data]]="","Sem Informação",VLOOKUP(MONTH(Tabela2[[#This Row],[Data]]),'[1]Validação de dados'!$I$1:$J$13,2,0))</f>
        <v>Novembro</v>
      </c>
      <c r="M746" s="104">
        <f>YEAR(Tabela2[[#This Row],[Data]])</f>
        <v>2025</v>
      </c>
      <c r="N746" s="105" t="str">
        <f>VLOOKUP(Tabela2[[#This Row],[SIEMA]],Siema2025,17,FALSE)</f>
        <v>Noturno</v>
      </c>
      <c r="O746" s="105" t="s">
        <v>111</v>
      </c>
      <c r="P746" s="104" t="str">
        <f>VLOOKUP(Tabela2[[#This Row],[SIEMA]],Siema2025,21,FALSE)</f>
        <v/>
      </c>
      <c r="Q746" s="104" t="s">
        <v>7094</v>
      </c>
      <c r="R746" s="104" t="s">
        <v>954</v>
      </c>
      <c r="S746" s="107" t="s">
        <v>7468</v>
      </c>
      <c r="T746" s="104" t="s">
        <v>7402</v>
      </c>
      <c r="U746" s="104" t="s">
        <v>7111</v>
      </c>
      <c r="V746" s="104" t="str">
        <f>IF(Q746="","",IF(ISNUMBER(Q746)=FALSE,"Não se aplica",IFERROR(VLOOKUP(Q746,Produtos!$A$1:$C$2319,3,FALSE),"Não Cadastrado")))</f>
        <v>Não se aplica</v>
      </c>
      <c r="W746" s="104" t="str">
        <f>VLOOKUP(Tabela2[[#This Row],[SIEMA]],Siema2025,10,FALSE)</f>
        <v/>
      </c>
      <c r="X746" s="113"/>
      <c r="Y746" s="109" t="str">
        <f>IF(W746="","", IF(W746="NC","", IF(W746="NE","", IF(W746="NA","",IFERROR(VLOOKUP(W746,Produtos!$A$1:$C$2319,2,FALSE),"Não Cadastrado")))))</f>
        <v/>
      </c>
      <c r="Z746" s="104" t="str">
        <f>VLOOKUP(Tabela2[[#This Row],[SIEMA]],Siema2025,11,FALSE)</f>
        <v xml:space="preserve"> </v>
      </c>
      <c r="AA746" s="104" t="str">
        <f>VLOOKUP(Tabela2[[#This Row],[SIEMA]],Siema2025,12,FALSE)</f>
        <v xml:space="preserve"> </v>
      </c>
      <c r="AB746" s="104" t="str">
        <f>IF(W746="","",IF(ISNUMBER(W746)=FALSE,"Não se aplica",IFERROR(VLOOKUP(W746,Produtos!$A$1:$C$2319,3,FALSE),"Não Cadastrado")))</f>
        <v/>
      </c>
      <c r="AC746" s="104"/>
      <c r="AD746" s="108"/>
      <c r="AE746" s="107" t="str">
        <f>IF(AC746="","", IF(AC746="NC","", IF(AC746="NE","", IF(AC746="NA","",IFERROR(VLOOKUP(AC746,Produtos!$A$1:$C$2319,2,FALSE),"Não Cadastrado")))))</f>
        <v/>
      </c>
      <c r="AF746" s="104"/>
      <c r="AG746" s="104"/>
      <c r="AH746" s="104" t="str">
        <f>IF(AC746="","",IF(ISNUMBER(AC746)=FALSE,"Não se aplica",IFERROR(VLOOKUP(AC746,Produtos!$A$1:$C$2319,3,FALSE),"Não Cadastrado")))</f>
        <v/>
      </c>
      <c r="AI746" s="104"/>
      <c r="AJ746" s="104" t="str">
        <f>VLOOKUP(Tabela2[[#This Row],[SIEMA]],Siema2025,26,FALSE)</f>
        <v>Em investigação.</v>
      </c>
      <c r="AK746" s="107" t="s">
        <v>7098</v>
      </c>
      <c r="AL746" s="107"/>
      <c r="AM746" s="107"/>
      <c r="AN746" s="108" t="str">
        <f>VLOOKUP(Tabela2[[#This Row],[SIEMA]],Siema2025,51,FALSE)</f>
        <v/>
      </c>
      <c r="AO746" s="108" t="str">
        <f>VLOOKUP(Tabela2[[#This Row],[SIEMA]],Siema2025,53,FALSE)</f>
        <v/>
      </c>
      <c r="AP746" s="108" t="str">
        <f>VLOOKUP(Tabela2[[#This Row],[SIEMA]],Siema2025,55,FALSE)</f>
        <v/>
      </c>
      <c r="AQ746" s="108" t="str">
        <f>VLOOKUP(Tabela2[[#This Row],[SIEMA]],Siema2025,57,FALSE)</f>
        <v/>
      </c>
      <c r="AR746" s="108" t="str">
        <f>VLOOKUP(Tabela2[[#This Row],[SIEMA]],Siema2025,59,FALSE)</f>
        <v/>
      </c>
      <c r="AS746" s="108" t="str">
        <f>VLOOKUP(Tabela2[[#This Row],[SIEMA]],Siema2025,61,FALSE)</f>
        <v>X</v>
      </c>
      <c r="AT746" s="108" t="str">
        <f>VLOOKUP(Tabela2[[#This Row],[SIEMA]],Siema2025,63,FALSE)</f>
        <v/>
      </c>
      <c r="AU746" s="108" t="str">
        <f>VLOOKUP(Tabela2[[#This Row],[SIEMA]],Siema2025,65,FALSE)</f>
        <v/>
      </c>
      <c r="AV746" s="108" t="str">
        <f>VLOOKUP(Tabela2[[#This Row],[SIEMA]],Siema2025,67,FALSE)</f>
        <v/>
      </c>
      <c r="AW746" s="108" t="str">
        <f>VLOOKUP(Tabela2[[#This Row],[SIEMA]],Siema2025,69,FALSE)</f>
        <v/>
      </c>
      <c r="AX746" s="108" t="str">
        <f>VLOOKUP(Tabela2[[#This Row],[SIEMA]],Siema2025,71,FALSE)</f>
        <v/>
      </c>
      <c r="AY746" s="108" t="str">
        <f>VLOOKUP(Tabela2[[#This Row],[SIEMA]],Siema2025,73,FALSE)</f>
        <v/>
      </c>
      <c r="AZ746" s="108" t="str">
        <f>VLOOKUP(Tabela2[[#This Row],[SIEMA]],Siema2025,75,FALSE)</f>
        <v/>
      </c>
      <c r="BA746" s="108" t="str">
        <f>VLOOKUP(Tabela2[[#This Row],[SIEMA]],Siema2025,77,FALSE)</f>
        <v/>
      </c>
      <c r="BB746" s="108" t="str">
        <f>VLOOKUP(Tabela2[[#This Row],[SIEMA]],Siema2025,79,FALSE)</f>
        <v/>
      </c>
      <c r="BC746" s="108" t="str">
        <f>IF(Tabela2[[#This Row],[Outro(s) ]] = "X", "PREENCHER","NA")</f>
        <v>NA</v>
      </c>
      <c r="BD746" s="108" t="str">
        <f>VLOOKUP(Tabela2[[#This Row],[SIEMA]],Siema2025,82,FALSE)</f>
        <v/>
      </c>
      <c r="BE746" s="108" t="str">
        <f>VLOOKUP(Tabela2[[#This Row],[SIEMA]],Siema2025,81,FALSE)</f>
        <v/>
      </c>
      <c r="BF746" s="110" t="str">
        <f>VLOOKUP(Tabela2[[#This Row],[SIEMA]],Siema2025,28,FALSE)</f>
        <v>Petrobrás</v>
      </c>
      <c r="BG746" s="110"/>
      <c r="BH746" s="111" t="str">
        <f>VLOOKUP(Tabela2[[#This Row],[SIEMA]],Siema2025,29,FALSE)</f>
        <v>33000167000101</v>
      </c>
      <c r="BI746" s="112" t="str">
        <f>VLOOKUP(Tabela2[[#This Row],[SIEMA]],Siema2025,107,FALSE)</f>
        <v>Não</v>
      </c>
      <c r="BJ746" s="107" t="s">
        <v>7099</v>
      </c>
      <c r="BK746" s="104" t="s">
        <v>2696</v>
      </c>
      <c r="BL746" s="140">
        <v>46024</v>
      </c>
      <c r="BM746" s="108">
        <f ca="1">IF(Tabela2[[#This Row],[Data de atendimento do Ibama (considerar o primeiro documento/ação)]]="",_xlfn.DAYS(TODAY(),J746),_xlfn.DAYS(Tabela2[[#This Row],[Data de atendimento do Ibama (considerar o primeiro documento/ação)]],J746))</f>
        <v>62</v>
      </c>
      <c r="BN746" s="108" t="str">
        <f>IF(Tabela2[[#This Row],[Atendido pelo Ibama ("Não" ou "Sim")]]="Não","Preencher", IF(Tabela2[[#This Row],[Atendido pelo Ibama ("Não" ou "Sim")]]="Sim","NA",""))</f>
        <v>NA</v>
      </c>
      <c r="BO746" s="114" t="s">
        <v>7138</v>
      </c>
      <c r="BP746" s="108" t="str">
        <f>IF(Tabela2[[#This Row],[Forma de atendimento (primeiro documento/ação)]]= "Outros (especificar)", "PREENCHER","NA")</f>
        <v>NA</v>
      </c>
      <c r="BQ746" s="106" t="s">
        <v>123</v>
      </c>
      <c r="BR746" s="108" t="str">
        <f>IF(Tabela2[[#This Row],[Equipe do Ibama foi a campo? Houve sobrevoo do Poseidon?]] = "Sim", "PREENCHER","NA")</f>
        <v>NA</v>
      </c>
      <c r="BS746" s="108" t="str">
        <f>IF(Tabela2[[#This Row],[Se sim, foi emitida Ordem de Emergência? (informações vinculada à coluna CK)]] = "Sim", "PREENCHER","NA")</f>
        <v>NA</v>
      </c>
      <c r="BT746" s="108" t="s">
        <v>7101</v>
      </c>
      <c r="BU746" s="108" t="s">
        <v>123</v>
      </c>
      <c r="BV746" s="108" t="s">
        <v>123</v>
      </c>
      <c r="BW746" s="108" t="s">
        <v>123</v>
      </c>
      <c r="BX746" s="106"/>
      <c r="BY746" s="106"/>
      <c r="BZ746" s="104" t="str">
        <f>IF(Tabela2[[#This Row],[Data do documento de encerramento]]="NA","NA",IF(Tabela2[[#This Row],[Data do documento de encerramento]]="","Pendente de conclusão/ encerramento",_xlfn.DAYS(Tabela2[[#This Row],[Data do documento de encerramento]],J746)))</f>
        <v>Pendente de conclusão/ encerramento</v>
      </c>
      <c r="CA746" s="107"/>
      <c r="CB746" s="107"/>
      <c r="CC746" s="107" t="s">
        <v>7470</v>
      </c>
      <c r="CD746" s="107" t="s">
        <v>123</v>
      </c>
      <c r="CE746" s="107" t="s">
        <v>123</v>
      </c>
      <c r="CF746" s="107" t="s">
        <v>7149</v>
      </c>
    </row>
    <row r="747" spans="1:84" ht="45.75" hidden="1">
      <c r="A747" s="169">
        <v>202511368408</v>
      </c>
      <c r="B747" s="170" t="s">
        <v>10394</v>
      </c>
      <c r="C747" s="108" t="str">
        <f>VLOOKUP(Tabela2[[#This Row],[SIEMA]],Siema2025,4,FALSE)</f>
        <v xml:space="preserve"> MG</v>
      </c>
      <c r="D747" s="106" t="str">
        <f>VLOOKUP(Tabela2[[#This Row],[SIEMA]],Siema2025,3,FALSE)</f>
        <v xml:space="preserve">Carmo de Minas </v>
      </c>
      <c r="E747" s="106" t="s">
        <v>4216</v>
      </c>
      <c r="F747" s="106" t="s">
        <v>10395</v>
      </c>
      <c r="G747" s="106" t="s">
        <v>10396</v>
      </c>
      <c r="H747" s="106" t="s">
        <v>10397</v>
      </c>
      <c r="I747" s="104" t="s">
        <v>7114</v>
      </c>
      <c r="J747" s="105">
        <f>VLOOKUP(Tabela2[[#This Row],[SIEMA]],Siema2025,2,FALSE)</f>
        <v>45962</v>
      </c>
      <c r="K747" s="105" t="str">
        <f>VLOOKUP(Tabela2[[#This Row],[SIEMA]],Siema2025,16,FALSE)</f>
        <v>Sábado</v>
      </c>
      <c r="L747" s="106" t="str">
        <f>IF(Tabela2[[#This Row],[Data]]="","Sem Informação",VLOOKUP(MONTH(Tabela2[[#This Row],[Data]]),'[1]Validação de dados'!$I$1:$J$13,2,0))</f>
        <v>Novembro</v>
      </c>
      <c r="M747" s="104">
        <f>YEAR(Tabela2[[#This Row],[Data]])</f>
        <v>2025</v>
      </c>
      <c r="N747" s="105" t="str">
        <f>VLOOKUP(Tabela2[[#This Row],[SIEMA]],Siema2025,17,FALSE)</f>
        <v>Madrugada</v>
      </c>
      <c r="O747" s="105" t="str">
        <f>VLOOKUP(Tabela2[[#This Row],[SIEMA]],Siema2025,5,FALSE)</f>
        <v>Rodovia</v>
      </c>
      <c r="P747" s="104" t="str">
        <f>VLOOKUP(Tabela2[[#This Row],[SIEMA]],Siema2025,21,FALSE)</f>
        <v>Acidente rodoviário</v>
      </c>
      <c r="Q747" s="104" t="s">
        <v>7094</v>
      </c>
      <c r="R747" s="104" t="str">
        <f>VLOOKUP(Tabela2[[#This Row],[SIEMA]],Siema2025,10,FALSE)</f>
        <v>Óleo lubrificante Poweroil Topaz M 150</v>
      </c>
      <c r="S747" s="107" t="s">
        <v>10258</v>
      </c>
      <c r="T747" s="104" t="str">
        <f>VLOOKUP(Tabela2[[#This Row],[SIEMA]],Siema2025,11,FALSE)</f>
        <v>18000</v>
      </c>
      <c r="U747" s="104" t="str">
        <f>VLOOKUP(Tabela2[[#This Row],[SIEMA]],Siema2025,12,FALSE)</f>
        <v>L</v>
      </c>
      <c r="V747" s="104" t="s">
        <v>7483</v>
      </c>
      <c r="W747" s="104"/>
      <c r="X747" s="113" t="str">
        <f>IF(Tabela2[[#This Row],[Origem do acidente]] = "Plataforma", "PREENCHER","NA")</f>
        <v>NA</v>
      </c>
      <c r="Y747" s="109" t="str">
        <f>IF(W747="","", IF(W747="NC","", IF(W747="NE","", IF(W747="NA","",IFERROR(VLOOKUP(W747,Produtos!$A$1:$C$2319,2,FALSE),"Não Cadastrado")))))</f>
        <v/>
      </c>
      <c r="Z747" s="104"/>
      <c r="AA747" s="104"/>
      <c r="AB747" s="104" t="str">
        <f>IF(W747="","",IF(ISNUMBER(W747)=FALSE,"Não se aplica",IFERROR(VLOOKUP(W747,Produtos!$A$1:$C$2319,3,FALSE),"Não Cadastrado")))</f>
        <v/>
      </c>
      <c r="AC747" s="104"/>
      <c r="AD747" s="108" t="str">
        <f>IF(Tabela2[[#This Row],[Origem do acidente]] = "Plataforma", "PREENCHER","NA")</f>
        <v>NA</v>
      </c>
      <c r="AE747" s="107" t="str">
        <f>IF(AC747="","", IF(AC747="NC","", IF(AC747="NE","", IF(AC747="NA","",IFERROR(VLOOKUP(AC747,Produtos!$A$1:$C$2319,2,FALSE),"Não Cadastrado")))))</f>
        <v/>
      </c>
      <c r="AF747" s="104"/>
      <c r="AG747" s="104"/>
      <c r="AH747" s="104" t="str">
        <f>IF(AC747="","",IF(ISNUMBER(AC747)=FALSE,"Não se aplica",IFERROR(VLOOKUP(AC747,Produtos!$A$1:$C$2319,3,FALSE),"Não Cadastrado")))</f>
        <v/>
      </c>
      <c r="AI747" s="104"/>
      <c r="AJ747" s="104" t="str">
        <f>VLOOKUP(Tabela2[[#This Row],[SIEMA]],Siema2025,26,FALSE)</f>
        <v/>
      </c>
      <c r="AK747" s="107" t="s">
        <v>7190</v>
      </c>
      <c r="AL747" s="107" t="s">
        <v>7388</v>
      </c>
      <c r="AM747" s="107" t="s">
        <v>7182</v>
      </c>
      <c r="AN747" s="108" t="str">
        <f>VLOOKUP(Tabela2[[#This Row],[SIEMA]],Siema2025,51,FALSE)</f>
        <v/>
      </c>
      <c r="AO747" s="108" t="str">
        <f>VLOOKUP(Tabela2[[#This Row],[SIEMA]],Siema2025,53,FALSE)</f>
        <v/>
      </c>
      <c r="AP747" s="108" t="str">
        <f>VLOOKUP(Tabela2[[#This Row],[SIEMA]],Siema2025,55,FALSE)</f>
        <v/>
      </c>
      <c r="AQ747" s="108" t="s">
        <v>7132</v>
      </c>
      <c r="AR747" s="108" t="str">
        <f>VLOOKUP(Tabela2[[#This Row],[SIEMA]],Siema2025,59,FALSE)</f>
        <v/>
      </c>
      <c r="AS747" s="108" t="str">
        <f>VLOOKUP(Tabela2[[#This Row],[SIEMA]],Siema2025,61,FALSE)</f>
        <v/>
      </c>
      <c r="AT747" s="108" t="str">
        <f>VLOOKUP(Tabela2[[#This Row],[SIEMA]],Siema2025,63,FALSE)</f>
        <v/>
      </c>
      <c r="AU747" s="108" t="str">
        <f>VLOOKUP(Tabela2[[#This Row],[SIEMA]],Siema2025,65,FALSE)</f>
        <v>X</v>
      </c>
      <c r="AV747" s="108" t="str">
        <f>VLOOKUP(Tabela2[[#This Row],[SIEMA]],Siema2025,67,FALSE)</f>
        <v/>
      </c>
      <c r="AW747" s="108" t="str">
        <f>VLOOKUP(Tabela2[[#This Row],[SIEMA]],Siema2025,69,FALSE)</f>
        <v/>
      </c>
      <c r="AX747" s="108" t="s">
        <v>7132</v>
      </c>
      <c r="AY747" s="108" t="str">
        <f>VLOOKUP(Tabela2[[#This Row],[SIEMA]],Siema2025,73,FALSE)</f>
        <v/>
      </c>
      <c r="AZ747" s="108" t="str">
        <f>VLOOKUP(Tabela2[[#This Row],[SIEMA]],Siema2025,75,FALSE)</f>
        <v/>
      </c>
      <c r="BA747" s="108" t="str">
        <f>VLOOKUP(Tabela2[[#This Row],[SIEMA]],Siema2025,77,FALSE)</f>
        <v/>
      </c>
      <c r="BB747" s="108" t="str">
        <f>VLOOKUP(Tabela2[[#This Row],[SIEMA]],Siema2025,79,FALSE)</f>
        <v/>
      </c>
      <c r="BC747" s="108" t="str">
        <f>IF(Tabela2[[#This Row],[Outro(s) ]] = "X", "PREENCHER","NA")</f>
        <v>NA</v>
      </c>
      <c r="BD747" s="108" t="str">
        <f>VLOOKUP(Tabela2[[#This Row],[SIEMA]],Siema2025,82,FALSE)</f>
        <v/>
      </c>
      <c r="BE747" s="108" t="str">
        <f>VLOOKUP(Tabela2[[#This Row],[SIEMA]],Siema2025,81,FALSE)</f>
        <v/>
      </c>
      <c r="BF747" s="103" t="s">
        <v>10398</v>
      </c>
      <c r="BG747" s="110"/>
      <c r="BH747" s="111" t="str">
        <f>VLOOKUP(Tabela2[[#This Row],[SIEMA]],Siema2025,29,FALSE)</f>
        <v>40249314000147</v>
      </c>
      <c r="BI747" s="112" t="str">
        <f>VLOOKUP(Tabela2[[#This Row],[SIEMA]],Siema2025,107,FALSE)</f>
        <v>Não</v>
      </c>
      <c r="BJ747" s="107" t="s">
        <v>7099</v>
      </c>
      <c r="BK747" s="104" t="s">
        <v>2696</v>
      </c>
      <c r="BL747" s="140">
        <v>45966</v>
      </c>
      <c r="BM747" s="108">
        <f ca="1">IF(Tabela2[[#This Row],[Data de atendimento do Ibama (considerar o primeiro documento/ação)]]="",_xlfn.DAYS(TODAY(),J747),_xlfn.DAYS(Tabela2[[#This Row],[Data de atendimento do Ibama (considerar o primeiro documento/ação)]],J747))</f>
        <v>4</v>
      </c>
      <c r="BN747" s="108" t="str">
        <f>IF(Tabela2[[#This Row],[Atendido pelo Ibama ("Não" ou "Sim")]]="Não","Preencher", IF(Tabela2[[#This Row],[Atendido pelo Ibama ("Não" ou "Sim")]]="Sim","NA",""))</f>
        <v>NA</v>
      </c>
      <c r="BO747" s="114" t="s">
        <v>7100</v>
      </c>
      <c r="BP747" s="108" t="str">
        <f>IF(Tabela2[[#This Row],[Forma de atendimento (primeiro documento/ação)]]= "Outros (especificar)", "PREENCHER","NA")</f>
        <v>NA</v>
      </c>
      <c r="BQ747" s="106" t="s">
        <v>123</v>
      </c>
      <c r="BR747" s="108" t="str">
        <f>IF(Tabela2[[#This Row],[Equipe do Ibama foi a campo? Houve sobrevoo do Poseidon?]] = "Sim", "PREENCHER","NA")</f>
        <v>NA</v>
      </c>
      <c r="BS747" s="108" t="str">
        <f>IF(Tabela2[[#This Row],[Se sim, foi emitida Ordem de Emergência? (informações vinculada à coluna CK)]] = "Sim", "PREENCHER","NA")</f>
        <v>NA</v>
      </c>
      <c r="BT747" s="108" t="s">
        <v>7101</v>
      </c>
      <c r="BU747" s="108" t="s">
        <v>2696</v>
      </c>
      <c r="BV747" s="108" t="s">
        <v>2696</v>
      </c>
      <c r="BW747" s="108" t="s">
        <v>123</v>
      </c>
      <c r="BX747" s="106" t="s">
        <v>7127</v>
      </c>
      <c r="BY747" s="140"/>
      <c r="BZ747" s="104" t="str">
        <f>IF(Tabela2[[#This Row],[Data do documento de encerramento]]="NA","NA",IF(Tabela2[[#This Row],[Data do documento de encerramento]]="","Pendente de conclusão/ encerramento",_xlfn.DAYS(Tabela2[[#This Row],[Data do documento de encerramento]],J747)))</f>
        <v>Pendente de conclusão/ encerramento</v>
      </c>
      <c r="CA747" s="107" t="s">
        <v>7192</v>
      </c>
      <c r="CB747" s="107"/>
      <c r="CC747" s="107"/>
      <c r="CD747" s="107"/>
      <c r="CE747" s="107"/>
      <c r="CF747" s="107"/>
    </row>
    <row r="748" spans="1:84" ht="30.75">
      <c r="A748" s="169">
        <v>202511354027</v>
      </c>
      <c r="B748" s="170" t="s">
        <v>10399</v>
      </c>
      <c r="C748" s="108" t="s">
        <v>7135</v>
      </c>
      <c r="D748" s="106" t="s">
        <v>637</v>
      </c>
      <c r="E748" s="28" t="s">
        <v>10400</v>
      </c>
      <c r="F748" s="106"/>
      <c r="G748" s="106" t="s">
        <v>10401</v>
      </c>
      <c r="H748" s="106" t="s">
        <v>10402</v>
      </c>
      <c r="I748" s="104" t="str">
        <f>VLOOKUP(Tabela2[[#This Row],[SIEMA]],Siema2025,19,FALSE)</f>
        <v>Campos</v>
      </c>
      <c r="J748" s="105">
        <f>VLOOKUP(Tabela2[[#This Row],[SIEMA]],Siema2025,2,FALSE)</f>
        <v>45963</v>
      </c>
      <c r="K748" s="105" t="str">
        <f>VLOOKUP(Tabela2[[#This Row],[SIEMA]],Siema2025,16,FALSE)</f>
        <v>Domingo</v>
      </c>
      <c r="L748" s="106" t="str">
        <f>IF(Tabela2[[#This Row],[Data]]="","Sem Informação",VLOOKUP(MONTH(Tabela2[[#This Row],[Data]]),'[1]Validação de dados'!$I$1:$J$13,2,0))</f>
        <v>Novembro</v>
      </c>
      <c r="M748" s="104">
        <f>YEAR(Tabela2[[#This Row],[Data]])</f>
        <v>2025</v>
      </c>
      <c r="N748" s="105" t="str">
        <f>VLOOKUP(Tabela2[[#This Row],[SIEMA]],Siema2025,17,FALSE)</f>
        <v>Vespertino</v>
      </c>
      <c r="O748" s="105" t="s">
        <v>111</v>
      </c>
      <c r="P748" s="104" t="str">
        <f>VLOOKUP(Tabela2[[#This Row],[SIEMA]],Siema2025,21,FALSE)</f>
        <v>NS-52 (SIEM HELIX 2)</v>
      </c>
      <c r="Q748" s="104" t="s">
        <v>7094</v>
      </c>
      <c r="R748" s="104" t="str">
        <f>VLOOKUP(Tabela2[[#This Row],[SIEMA]],Siema2025,10,FALSE)</f>
        <v>Graxa selante</v>
      </c>
      <c r="S748" s="104" t="str">
        <f>VLOOKUP(Tabela2[[#This Row],[SIEMA]],Siema2025,10,FALSE)</f>
        <v>Graxa selante</v>
      </c>
      <c r="T748" t="s">
        <v>10403</v>
      </c>
      <c r="U748" s="104" t="str">
        <f>VLOOKUP(Tabela2[[#This Row],[SIEMA]],Siema2025,12,FALSE)</f>
        <v>M3</v>
      </c>
      <c r="V748" s="104" t="str">
        <f>IF(Q748="","",IF(ISNUMBER(Q748)=FALSE,"Não se aplica",IFERROR(VLOOKUP(Q748,Produtos!$A$1:$C$2319,3,FALSE),"Não Cadastrado")))</f>
        <v>Não se aplica</v>
      </c>
      <c r="W748" s="104"/>
      <c r="X748" s="113"/>
      <c r="Y748" s="109" t="str">
        <f>IF(W748="","", IF(W748="NC","", IF(W748="NE","", IF(W748="NA","",IFERROR(VLOOKUP(W748,Produtos!$A$1:$C$2319,2,FALSE),"Não Cadastrado")))))</f>
        <v/>
      </c>
      <c r="Z748" s="104"/>
      <c r="AA748" s="104"/>
      <c r="AB748" s="104" t="str">
        <f>IF(W748="","",IF(ISNUMBER(W748)=FALSE,"Não se aplica",IFERROR(VLOOKUP(W748,Produtos!$A$1:$C$2319,3,FALSE),"Não Cadastrado")))</f>
        <v/>
      </c>
      <c r="AC748" s="104"/>
      <c r="AD748" s="108"/>
      <c r="AE748" s="107" t="str">
        <f>IF(AC748="","", IF(AC748="NC","", IF(AC748="NE","", IF(AC748="NA","",IFERROR(VLOOKUP(AC748,Produtos!$A$1:$C$2319,2,FALSE),"Não Cadastrado")))))</f>
        <v/>
      </c>
      <c r="AF748" s="104"/>
      <c r="AG748" s="104"/>
      <c r="AH748" s="104" t="str">
        <f>IF(AC748="","",IF(ISNUMBER(AC748)=FALSE,"Não se aplica",IFERROR(VLOOKUP(AC748,Produtos!$A$1:$C$2319,3,FALSE),"Não Cadastrado")))</f>
        <v/>
      </c>
      <c r="AI748" s="104"/>
      <c r="AJ748" s="104" t="str">
        <f>VLOOKUP(Tabela2[[#This Row],[SIEMA]],Siema2025,26,FALSE)</f>
        <v>Em investigação.</v>
      </c>
      <c r="AK748" s="107" t="s">
        <v>7290</v>
      </c>
      <c r="AL748" s="107" t="s">
        <v>7234</v>
      </c>
      <c r="AM748" s="107" t="s">
        <v>7190</v>
      </c>
      <c r="AN748" s="108" t="str">
        <f>VLOOKUP(Tabela2[[#This Row],[SIEMA]],Siema2025,51,FALSE)</f>
        <v/>
      </c>
      <c r="AO748" s="108" t="str">
        <f>VLOOKUP(Tabela2[[#This Row],[SIEMA]],Siema2025,53,FALSE)</f>
        <v/>
      </c>
      <c r="AP748" s="108" t="str">
        <f>VLOOKUP(Tabela2[[#This Row],[SIEMA]],Siema2025,55,FALSE)</f>
        <v/>
      </c>
      <c r="AQ748" s="108" t="str">
        <f>VLOOKUP(Tabela2[[#This Row],[SIEMA]],Siema2025,57,FALSE)</f>
        <v/>
      </c>
      <c r="AR748" s="108" t="str">
        <f>VLOOKUP(Tabela2[[#This Row],[SIEMA]],Siema2025,59,FALSE)</f>
        <v/>
      </c>
      <c r="AS748" s="108" t="str">
        <f>VLOOKUP(Tabela2[[#This Row],[SIEMA]],Siema2025,61,FALSE)</f>
        <v>X</v>
      </c>
      <c r="AT748" s="108" t="str">
        <f>VLOOKUP(Tabela2[[#This Row],[SIEMA]],Siema2025,63,FALSE)</f>
        <v/>
      </c>
      <c r="AU748" s="108" t="str">
        <f>VLOOKUP(Tabela2[[#This Row],[SIEMA]],Siema2025,65,FALSE)</f>
        <v/>
      </c>
      <c r="AV748" s="108" t="str">
        <f>VLOOKUP(Tabela2[[#This Row],[SIEMA]],Siema2025,67,FALSE)</f>
        <v/>
      </c>
      <c r="AW748" s="108" t="str">
        <f>VLOOKUP(Tabela2[[#This Row],[SIEMA]],Siema2025,69,FALSE)</f>
        <v/>
      </c>
      <c r="AX748" s="108" t="str">
        <f>VLOOKUP(Tabela2[[#This Row],[SIEMA]],Siema2025,71,FALSE)</f>
        <v/>
      </c>
      <c r="AY748" s="108" t="str">
        <f>VLOOKUP(Tabela2[[#This Row],[SIEMA]],Siema2025,73,FALSE)</f>
        <v/>
      </c>
      <c r="AZ748" s="108" t="str">
        <f>VLOOKUP(Tabela2[[#This Row],[SIEMA]],Siema2025,75,FALSE)</f>
        <v/>
      </c>
      <c r="BA748" s="108" t="str">
        <f>VLOOKUP(Tabela2[[#This Row],[SIEMA]],Siema2025,77,FALSE)</f>
        <v/>
      </c>
      <c r="BB748" s="108" t="str">
        <f>VLOOKUP(Tabela2[[#This Row],[SIEMA]],Siema2025,79,FALSE)</f>
        <v/>
      </c>
      <c r="BC748" s="108" t="str">
        <f>IF(Tabela2[[#This Row],[Outro(s) ]] = "X", "PREENCHER","NA")</f>
        <v>NA</v>
      </c>
      <c r="BD748" s="108" t="str">
        <f>VLOOKUP(Tabela2[[#This Row],[SIEMA]],Siema2025,82,FALSE)</f>
        <v/>
      </c>
      <c r="BE748" s="108" t="str">
        <f>VLOOKUP(Tabela2[[#This Row],[SIEMA]],Siema2025,81,FALSE)</f>
        <v/>
      </c>
      <c r="BF748" s="110" t="str">
        <f>VLOOKUP(Tabela2[[#This Row],[SIEMA]],Siema2025,28,FALSE)</f>
        <v>Petrobras</v>
      </c>
      <c r="BG748" s="110"/>
      <c r="BH748" s="111" t="str">
        <f>VLOOKUP(Tabela2[[#This Row],[SIEMA]],Siema2025,29,FALSE)</f>
        <v>33000167000101</v>
      </c>
      <c r="BI748" s="112" t="s">
        <v>2696</v>
      </c>
      <c r="BJ748" s="107" t="s">
        <v>7099</v>
      </c>
      <c r="BK748" s="104" t="s">
        <v>2696</v>
      </c>
      <c r="BL748" s="140">
        <v>45978</v>
      </c>
      <c r="BM748" s="108">
        <f ca="1">IF(Tabela2[[#This Row],[Data de atendimento do Ibama (considerar o primeiro documento/ação)]]="",_xlfn.DAYS(TODAY(),J748),_xlfn.DAYS(Tabela2[[#This Row],[Data de atendimento do Ibama (considerar o primeiro documento/ação)]],J748))</f>
        <v>15</v>
      </c>
      <c r="BN748" s="108" t="str">
        <f>IF(Tabela2[[#This Row],[Atendido pelo Ibama ("Não" ou "Sim")]]="Não","Preencher", IF(Tabela2[[#This Row],[Atendido pelo Ibama ("Não" ou "Sim")]]="Sim","NA",""))</f>
        <v>NA</v>
      </c>
      <c r="BO748" s="114" t="s">
        <v>7138</v>
      </c>
      <c r="BP748" s="108" t="str">
        <f>IF(Tabela2[[#This Row],[Forma de atendimento (primeiro documento/ação)]]= "Outros (especificar)", "PREENCHER","NA")</f>
        <v>NA</v>
      </c>
      <c r="BQ748" s="106" t="s">
        <v>123</v>
      </c>
      <c r="BR748" s="108" t="str">
        <f>IF(Tabela2[[#This Row],[Equipe do Ibama foi a campo? Houve sobrevoo do Poseidon?]] = "Sim", "PREENCHER","NA")</f>
        <v>NA</v>
      </c>
      <c r="BS748" s="108" t="str">
        <f>IF(Tabela2[[#This Row],[Se sim, foi emitida Ordem de Emergência? (informações vinculada à coluna CK)]] = "Sim", "PREENCHER","NA")</f>
        <v>NA</v>
      </c>
      <c r="BT748" s="108" t="s">
        <v>7101</v>
      </c>
      <c r="BU748" s="108" t="s">
        <v>123</v>
      </c>
      <c r="BV748" s="108" t="s">
        <v>123</v>
      </c>
      <c r="BW748" s="108" t="s">
        <v>123</v>
      </c>
      <c r="BX748" s="106"/>
      <c r="BY748" s="106"/>
      <c r="BZ748" s="104" t="str">
        <f>IF(Tabela2[[#This Row],[Data do documento de encerramento]]="NA","NA",IF(Tabela2[[#This Row],[Data do documento de encerramento]]="","Pendente de conclusão/ encerramento",_xlfn.DAYS(Tabela2[[#This Row],[Data do documento de encerramento]],J748)))</f>
        <v>Pendente de conclusão/ encerramento</v>
      </c>
      <c r="CA748" s="107" t="s">
        <v>10404</v>
      </c>
      <c r="CB748" s="107"/>
      <c r="CC748" s="115" t="s">
        <v>7576</v>
      </c>
      <c r="CD748" s="107" t="s">
        <v>7283</v>
      </c>
      <c r="CE748" s="107" t="s">
        <v>123</v>
      </c>
      <c r="CF748" s="107" t="s">
        <v>7167</v>
      </c>
    </row>
    <row r="749" spans="1:84" ht="45.75" hidden="1">
      <c r="A749" s="169">
        <v>2025111032437</v>
      </c>
      <c r="B749" s="170" t="s">
        <v>10405</v>
      </c>
      <c r="C749" s="108" t="str">
        <f>VLOOKUP(Tabela2[[#This Row],[SIEMA]],Siema2025,4,FALSE)</f>
        <v xml:space="preserve"> MG</v>
      </c>
      <c r="D749" s="106" t="str">
        <f>VLOOKUP(Tabela2[[#This Row],[SIEMA]],Siema2025,3,FALSE)</f>
        <v xml:space="preserve">Ibiá </v>
      </c>
      <c r="E749" s="106" t="s">
        <v>7357</v>
      </c>
      <c r="F749" s="106" t="s">
        <v>10406</v>
      </c>
      <c r="G749" s="109" t="s">
        <v>10407</v>
      </c>
      <c r="H749" s="109" t="s">
        <v>10408</v>
      </c>
      <c r="I749" s="104" t="s">
        <v>7114</v>
      </c>
      <c r="J749" s="105">
        <f>VLOOKUP(Tabela2[[#This Row],[SIEMA]],Siema2025,2,FALSE)</f>
        <v>45964</v>
      </c>
      <c r="K749" s="105" t="str">
        <f>VLOOKUP(Tabela2[[#This Row],[SIEMA]],Siema2025,16,FALSE)</f>
        <v>Segunda</v>
      </c>
      <c r="L749" s="106" t="str">
        <f>IF(Tabela2[[#This Row],[Data]]="","Sem Informação",VLOOKUP(MONTH(Tabela2[[#This Row],[Data]]),'[1]Validação de dados'!$I$1:$J$13,2,0))</f>
        <v>Novembro</v>
      </c>
      <c r="M749" s="104">
        <f>YEAR(Tabela2[[#This Row],[Data]])</f>
        <v>2025</v>
      </c>
      <c r="N749" s="105" t="str">
        <f>VLOOKUP(Tabela2[[#This Row],[SIEMA]],Siema2025,17,FALSE)</f>
        <v>Matutino</v>
      </c>
      <c r="O749" s="105" t="str">
        <f>VLOOKUP(Tabela2[[#This Row],[SIEMA]],Siema2025,5,FALSE)</f>
        <v>Rodovia</v>
      </c>
      <c r="P749" s="104" t="str">
        <f>VLOOKUP(Tabela2[[#This Row],[SIEMA]],Siema2025,21,FALSE)</f>
        <v>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v>
      </c>
      <c r="Q749" s="104">
        <v>3082</v>
      </c>
      <c r="R749" s="104" t="str">
        <f>VLOOKUP(Tabela2[[#This Row],[SIEMA]],Siema2025,10,FALSE)</f>
        <v/>
      </c>
      <c r="S749" s="107" t="str">
        <f>IF(Q749="","", IF(Q749="NC","", IF(Q749="NE","", IF(Q749="NA","",IFERROR(VLOOKUP(Q749,[1]Produtos!$A$1:$C$2319,2,FALSE),"Não Cadastrado")))))</f>
        <v>SUBSTÂNCIA QUE APRESENTA RISCO PARA O MEIO AMBIENTE, LÍQUIDA, N.E.</v>
      </c>
      <c r="T749" s="104">
        <v>43062</v>
      </c>
      <c r="U749" s="104" t="s">
        <v>648</v>
      </c>
      <c r="V749" s="104">
        <f>IF(Q749="","",IF(ISNUMBER(Q749)=FALSE,"Não se aplica",IFERROR(VLOOKUP(Q749,Produtos!$A$1:$C$2319,3,FALSE),"Não Cadastrado")))</f>
        <v>9</v>
      </c>
      <c r="W749" s="104" t="str">
        <f>VLOOKUP(Tabela2[[#This Row],[SIEMA]],Siema2025,10,FALSE)</f>
        <v/>
      </c>
      <c r="X749" s="113" t="str">
        <f>IF(Tabela2[[#This Row],[Origem do acidente]] = "Plataforma", "PREENCHER","NA")</f>
        <v>NA</v>
      </c>
      <c r="Y749" s="109" t="str">
        <f>IF(W749="","", IF(W749="NC","", IF(W749="NE","", IF(W749="NA","",IFERROR(VLOOKUP(W749,Produtos!$A$1:$C$2319,2,FALSE),"Não Cadastrado")))))</f>
        <v/>
      </c>
      <c r="Z749" s="104" t="str">
        <f>VLOOKUP(Tabela2[[#This Row],[SIEMA]],Siema2025,11,FALSE)</f>
        <v xml:space="preserve"> </v>
      </c>
      <c r="AA749" s="104" t="str">
        <f>VLOOKUP(Tabela2[[#This Row],[SIEMA]],Siema2025,12,FALSE)</f>
        <v xml:space="preserve"> </v>
      </c>
      <c r="AB749" s="104" t="str">
        <f>IF(W749="","",IF(ISNUMBER(W749)=FALSE,"Não se aplica",IFERROR(VLOOKUP(W749,Produtos!$A$1:$C$2319,3,FALSE),"Não Cadastrado")))</f>
        <v/>
      </c>
      <c r="AC749" s="104"/>
      <c r="AD749" s="108" t="str">
        <f>IF(Tabela2[[#This Row],[Origem do acidente]] = "Plataforma", "PREENCHER","NA")</f>
        <v>NA</v>
      </c>
      <c r="AE749" s="107" t="str">
        <f>IF(AC749="","", IF(AC749="NC","", IF(AC749="NE","", IF(AC749="NA","",IFERROR(VLOOKUP(AC749,Produtos!$A$1:$C$2319,2,FALSE),"Não Cadastrado")))))</f>
        <v/>
      </c>
      <c r="AF749" s="104"/>
      <c r="AG749" s="104"/>
      <c r="AH749" s="104" t="str">
        <f>IF(AC749="","",IF(ISNUMBER(AC749)=FALSE,"Não se aplica",IFERROR(VLOOKUP(AC749,Produtos!$A$1:$C$2319,3,FALSE),"Não Cadastrado")))</f>
        <v/>
      </c>
      <c r="AI749" s="104"/>
      <c r="AJ749" s="104" t="str">
        <f>VLOOKUP(Tabela2[[#This Row],[SIEMA]],Siema2025,26,FALSE)</f>
        <v>Vandalismo</v>
      </c>
      <c r="AK749" s="107" t="s">
        <v>7122</v>
      </c>
      <c r="AL749" s="107"/>
      <c r="AM749" s="107"/>
      <c r="AN749" s="108" t="str">
        <f>VLOOKUP(Tabela2[[#This Row],[SIEMA]],Siema2025,51,FALSE)</f>
        <v>X</v>
      </c>
      <c r="AO749" s="108" t="str">
        <f>VLOOKUP(Tabela2[[#This Row],[SIEMA]],Siema2025,53,FALSE)</f>
        <v/>
      </c>
      <c r="AP749" s="108" t="str">
        <f>VLOOKUP(Tabela2[[#This Row],[SIEMA]],Siema2025,55,FALSE)</f>
        <v/>
      </c>
      <c r="AQ749" s="108" t="str">
        <f>VLOOKUP(Tabela2[[#This Row],[SIEMA]],Siema2025,57,FALSE)</f>
        <v/>
      </c>
      <c r="AR749" s="108" t="str">
        <f>VLOOKUP(Tabela2[[#This Row],[SIEMA]],Siema2025,59,FALSE)</f>
        <v/>
      </c>
      <c r="AS749" s="108" t="str">
        <f>VLOOKUP(Tabela2[[#This Row],[SIEMA]],Siema2025,61,FALSE)</f>
        <v/>
      </c>
      <c r="AT749" s="108" t="str">
        <f>VLOOKUP(Tabela2[[#This Row],[SIEMA]],Siema2025,63,FALSE)</f>
        <v/>
      </c>
      <c r="AU749" s="108" t="str">
        <f>VLOOKUP(Tabela2[[#This Row],[SIEMA]],Siema2025,65,FALSE)</f>
        <v>X</v>
      </c>
      <c r="AV749" s="108" t="str">
        <f>VLOOKUP(Tabela2[[#This Row],[SIEMA]],Siema2025,67,FALSE)</f>
        <v/>
      </c>
      <c r="AW749" s="108" t="str">
        <f>VLOOKUP(Tabela2[[#This Row],[SIEMA]],Siema2025,69,FALSE)</f>
        <v/>
      </c>
      <c r="AX749" s="108" t="str">
        <f>VLOOKUP(Tabela2[[#This Row],[SIEMA]],Siema2025,71,FALSE)</f>
        <v/>
      </c>
      <c r="AY749" s="108" t="str">
        <f>VLOOKUP(Tabela2[[#This Row],[SIEMA]],Siema2025,73,FALSE)</f>
        <v/>
      </c>
      <c r="AZ749" s="108" t="str">
        <f>VLOOKUP(Tabela2[[#This Row],[SIEMA]],Siema2025,75,FALSE)</f>
        <v/>
      </c>
      <c r="BA749" s="108" t="str">
        <f>VLOOKUP(Tabela2[[#This Row],[SIEMA]],Siema2025,77,FALSE)</f>
        <v/>
      </c>
      <c r="BB749" s="108" t="str">
        <f>VLOOKUP(Tabela2[[#This Row],[SIEMA]],Siema2025,79,FALSE)</f>
        <v/>
      </c>
      <c r="BC749" s="108" t="str">
        <f>IF(Tabela2[[#This Row],[Outro(s) ]] = "X", "PREENCHER","NA")</f>
        <v>NA</v>
      </c>
      <c r="BD749" s="108" t="str">
        <f>VLOOKUP(Tabela2[[#This Row],[SIEMA]],Siema2025,82,FALSE)</f>
        <v/>
      </c>
      <c r="BE749" s="108" t="str">
        <f>VLOOKUP(Tabela2[[#This Row],[SIEMA]],Siema2025,81,FALSE)</f>
        <v/>
      </c>
      <c r="BF749" s="110" t="str">
        <f>VLOOKUP(Tabela2[[#This Row],[SIEMA]],Siema2025,28,FALSE)</f>
        <v>TRANSMASUT TRANSPORTES</v>
      </c>
      <c r="BG749" s="110"/>
      <c r="BH749" s="111" t="str">
        <f>VLOOKUP(Tabela2[[#This Row],[SIEMA]],Siema2025,29,FALSE)</f>
        <v>00181221000707</v>
      </c>
      <c r="BI749" s="112" t="s">
        <v>2696</v>
      </c>
      <c r="BJ749" s="107" t="s">
        <v>7099</v>
      </c>
      <c r="BK749" s="104" t="s">
        <v>2696</v>
      </c>
      <c r="BL749" s="140">
        <v>45972</v>
      </c>
      <c r="BM749" s="108">
        <f ca="1">IF(Tabela2[[#This Row],[Data de atendimento do Ibama (considerar o primeiro documento/ação)]]="",_xlfn.DAYS(TODAY(),J749),_xlfn.DAYS(Tabela2[[#This Row],[Data de atendimento do Ibama (considerar o primeiro documento/ação)]],J749))</f>
        <v>8</v>
      </c>
      <c r="BN749" s="108" t="str">
        <f>IF(Tabela2[[#This Row],[Atendido pelo Ibama ("Não" ou "Sim")]]="Não","Preencher", IF(Tabela2[[#This Row],[Atendido pelo Ibama ("Não" ou "Sim")]]="Sim","NA",""))</f>
        <v>NA</v>
      </c>
      <c r="BO749" s="114" t="s">
        <v>7100</v>
      </c>
      <c r="BP749" s="108" t="str">
        <f>IF(Tabela2[[#This Row],[Forma de atendimento (primeiro documento/ação)]]= "Outros (especificar)", "PREENCHER","NA")</f>
        <v>NA</v>
      </c>
      <c r="BQ749" s="106" t="s">
        <v>123</v>
      </c>
      <c r="BR749" s="108" t="str">
        <f>IF(Tabela2[[#This Row],[Equipe do Ibama foi a campo? Houve sobrevoo do Poseidon?]] = "Sim", "PREENCHER","NA")</f>
        <v>NA</v>
      </c>
      <c r="BS749" s="108" t="str">
        <f>IF(Tabela2[[#This Row],[Se sim, foi emitida Ordem de Emergência? (informações vinculada à coluna CK)]] = "Sim", "PREENCHER","NA")</f>
        <v>NA</v>
      </c>
      <c r="BT749" s="108" t="s">
        <v>7101</v>
      </c>
      <c r="BU749" s="108" t="s">
        <v>123</v>
      </c>
      <c r="BV749" s="108" t="str">
        <f>IF(Tabela2[[#This Row],[Houve avaliação das informações pós-acidente solicitadas/enviadas?]] = "Sim", "PREENCHER","NA")</f>
        <v>NA</v>
      </c>
      <c r="BW749" s="108" t="s">
        <v>123</v>
      </c>
      <c r="BX749" s="106"/>
      <c r="BY749" s="140"/>
      <c r="BZ749" s="104" t="str">
        <f>IF(Tabela2[[#This Row],[Data do documento de encerramento]]="NA","NA",IF(Tabela2[[#This Row],[Data do documento de encerramento]]="","Pendente de conclusão/ encerramento",_xlfn.DAYS(Tabela2[[#This Row],[Data do documento de encerramento]],J749)))</f>
        <v>Pendente de conclusão/ encerramento</v>
      </c>
      <c r="CA749" s="107" t="s">
        <v>10409</v>
      </c>
      <c r="CB749" s="107"/>
      <c r="CC749" s="107"/>
      <c r="CD749" s="107"/>
      <c r="CE749" s="107"/>
      <c r="CF749" s="107"/>
    </row>
    <row r="750" spans="1:84" ht="60.75" hidden="1">
      <c r="A750" s="169">
        <v>202511643216</v>
      </c>
      <c r="B750" s="170" t="s">
        <v>10410</v>
      </c>
      <c r="C750" s="108" t="str">
        <f>VLOOKUP(Tabela2[[#This Row],[SIEMA]],Siema2025,4,FALSE)</f>
        <v xml:space="preserve"> BA</v>
      </c>
      <c r="D750" s="106" t="str">
        <f>VLOOKUP(Tabela2[[#This Row],[SIEMA]],Siema2025,3,FALSE)</f>
        <v xml:space="preserve">Esplanada </v>
      </c>
      <c r="E750" s="106" t="str">
        <f>VLOOKUP(Tabela2[[#This Row],[SIEMA]],Siema2025,20,FALSE)</f>
        <v>Sonda SPT-19 atuando junto ao poço 1-RBU-2-BA, Campo de Rio do Bu, Bacia do Recôncavo baiano</v>
      </c>
      <c r="F750" s="106" t="s">
        <v>10411</v>
      </c>
      <c r="G750" s="106" t="s">
        <v>10412</v>
      </c>
      <c r="H750" s="106" t="s">
        <v>10413</v>
      </c>
      <c r="I750" s="104" t="s">
        <v>7171</v>
      </c>
      <c r="J750" s="105">
        <f>VLOOKUP(Tabela2[[#This Row],[SIEMA]],Siema2025,2,FALSE)</f>
        <v>45965</v>
      </c>
      <c r="K750" s="105" t="str">
        <f>VLOOKUP(Tabela2[[#This Row],[SIEMA]],Siema2025,16,FALSE)</f>
        <v>Terça</v>
      </c>
      <c r="L750" s="106" t="str">
        <f>IF(Tabela2[[#This Row],[Data]]="","Sem Informação",VLOOKUP(MONTH(Tabela2[[#This Row],[Data]]),'[1]Validação de dados'!$I$1:$J$13,2,0))</f>
        <v>Novembro</v>
      </c>
      <c r="M750" s="104">
        <f>YEAR(Tabela2[[#This Row],[Data]])</f>
        <v>2025</v>
      </c>
      <c r="N750" s="105" t="str">
        <f>VLOOKUP(Tabela2[[#This Row],[SIEMA]],Siema2025,17,FALSE)</f>
        <v>Madrugada</v>
      </c>
      <c r="O750" s="105" t="s">
        <v>145</v>
      </c>
      <c r="P750" s="104" t="str">
        <f>VLOOKUP(Tabela2[[#This Row],[SIEMA]],Siema2025,21,FALSE)</f>
        <v>Poço terrestre</v>
      </c>
      <c r="Q750" s="104" t="s">
        <v>7094</v>
      </c>
      <c r="R750" s="104" t="str">
        <f>VLOOKUP(Tabela2[[#This Row],[SIEMA]],Siema2025,10,FALSE)</f>
        <v/>
      </c>
      <c r="S750" s="107" t="s">
        <v>10414</v>
      </c>
      <c r="T750" s="104" t="s">
        <v>10415</v>
      </c>
      <c r="U750" s="104" t="s">
        <v>117</v>
      </c>
      <c r="V750" s="104" t="str">
        <f>IF(Q750="","",IF(ISNUMBER(Q750)=FALSE,"Não se aplica",IFERROR(VLOOKUP(Q750,Produtos!$A$1:$C$2319,3,FALSE),"Não Cadastrado")))</f>
        <v>Não se aplica</v>
      </c>
      <c r="W750" s="104" t="str">
        <f>VLOOKUP(Tabela2[[#This Row],[SIEMA]],Siema2025,10,FALSE)</f>
        <v/>
      </c>
      <c r="X750" s="113" t="str">
        <f>IF(Tabela2[[#This Row],[Origem do acidente]] = "Plataforma", "PREENCHER","NA")</f>
        <v>NA</v>
      </c>
      <c r="Y750" s="109" t="str">
        <f>IF(W750="","", IF(W750="NC","", IF(W750="NE","", IF(W750="NA","",IFERROR(VLOOKUP(W750,Produtos!$A$1:$C$2319,2,FALSE),"Não Cadastrado")))))</f>
        <v/>
      </c>
      <c r="Z750" s="104" t="str">
        <f>VLOOKUP(Tabela2[[#This Row],[SIEMA]],Siema2025,11,FALSE)</f>
        <v xml:space="preserve"> </v>
      </c>
      <c r="AA750" s="104" t="str">
        <f>VLOOKUP(Tabela2[[#This Row],[SIEMA]],Siema2025,12,FALSE)</f>
        <v xml:space="preserve"> </v>
      </c>
      <c r="AB750" s="104" t="str">
        <f>IF(W750="","",IF(ISNUMBER(W750)=FALSE,"Não se aplica",IFERROR(VLOOKUP(W750,Produtos!$A$1:$C$2319,3,FALSE),"Não Cadastrado")))</f>
        <v/>
      </c>
      <c r="AC750" s="104"/>
      <c r="AD750" s="108" t="str">
        <f>IF(Tabela2[[#This Row],[Origem do acidente]] = "Plataforma", "PREENCHER","NA")</f>
        <v>NA</v>
      </c>
      <c r="AE750" s="107" t="str">
        <f>IF(AC750="","", IF(AC750="NC","", IF(AC750="NE","", IF(AC750="NA","",IFERROR(VLOOKUP(AC750,Produtos!$A$1:$C$2319,2,FALSE),"Não Cadastrado")))))</f>
        <v/>
      </c>
      <c r="AF750" s="104"/>
      <c r="AG750" s="104"/>
      <c r="AH750" s="104" t="str">
        <f>IF(AC750="","",IF(ISNUMBER(AC750)=FALSE,"Não se aplica",IFERROR(VLOOKUP(AC750,Produtos!$A$1:$C$2319,3,FALSE),"Não Cadastrado")))</f>
        <v/>
      </c>
      <c r="AI750" s="104"/>
      <c r="AJ750" s="104" t="str">
        <f>VLOOKUP(Tabela2[[#This Row],[SIEMA]],Siema2025,26,FALSE)</f>
        <v>Em análise. Provável alinhamento inadequado de linhas e válvulas da unidade de
fraturamento da empresa contratada, para limpeza das linhas e bombas.</v>
      </c>
      <c r="AK750" s="107" t="s">
        <v>7234</v>
      </c>
      <c r="AL750" s="107"/>
      <c r="AM750" s="107"/>
      <c r="AN750" s="108" t="str">
        <f>VLOOKUP(Tabela2[[#This Row],[SIEMA]],Siema2025,51,FALSE)</f>
        <v/>
      </c>
      <c r="AO750" s="108" t="str">
        <f>VLOOKUP(Tabela2[[#This Row],[SIEMA]],Siema2025,53,FALSE)</f>
        <v/>
      </c>
      <c r="AP750" s="108" t="str">
        <f>VLOOKUP(Tabela2[[#This Row],[SIEMA]],Siema2025,55,FALSE)</f>
        <v/>
      </c>
      <c r="AQ750" s="108" t="str">
        <f>VLOOKUP(Tabela2[[#This Row],[SIEMA]],Siema2025,57,FALSE)</f>
        <v/>
      </c>
      <c r="AR750" s="108" t="str">
        <f>VLOOKUP(Tabela2[[#This Row],[SIEMA]],Siema2025,59,FALSE)</f>
        <v/>
      </c>
      <c r="AS750" s="108" t="str">
        <f>VLOOKUP(Tabela2[[#This Row],[SIEMA]],Siema2025,61,FALSE)</f>
        <v/>
      </c>
      <c r="AT750" s="108" t="str">
        <f>VLOOKUP(Tabela2[[#This Row],[SIEMA]],Siema2025,63,FALSE)</f>
        <v/>
      </c>
      <c r="AU750" s="108" t="str">
        <f>VLOOKUP(Tabela2[[#This Row],[SIEMA]],Siema2025,65,FALSE)</f>
        <v>X</v>
      </c>
      <c r="AV750" s="108" t="str">
        <f>VLOOKUP(Tabela2[[#This Row],[SIEMA]],Siema2025,67,FALSE)</f>
        <v/>
      </c>
      <c r="AW750" s="108" t="str">
        <f>VLOOKUP(Tabela2[[#This Row],[SIEMA]],Siema2025,69,FALSE)</f>
        <v/>
      </c>
      <c r="AX750" s="108" t="str">
        <f>VLOOKUP(Tabela2[[#This Row],[SIEMA]],Siema2025,71,FALSE)</f>
        <v/>
      </c>
      <c r="AY750" s="108" t="str">
        <f>VLOOKUP(Tabela2[[#This Row],[SIEMA]],Siema2025,73,FALSE)</f>
        <v/>
      </c>
      <c r="AZ750" s="108" t="str">
        <f>VLOOKUP(Tabela2[[#This Row],[SIEMA]],Siema2025,75,FALSE)</f>
        <v/>
      </c>
      <c r="BA750" s="108" t="str">
        <f>VLOOKUP(Tabela2[[#This Row],[SIEMA]],Siema2025,77,FALSE)</f>
        <v/>
      </c>
      <c r="BB750" s="108" t="str">
        <f>VLOOKUP(Tabela2[[#This Row],[SIEMA]],Siema2025,79,FALSE)</f>
        <v/>
      </c>
      <c r="BC750" s="108" t="str">
        <f>IF(Tabela2[[#This Row],[Outro(s) ]] = "X", "PREENCHER","NA")</f>
        <v>NA</v>
      </c>
      <c r="BD750" s="108" t="str">
        <f>VLOOKUP(Tabela2[[#This Row],[SIEMA]],Siema2025,82,FALSE)</f>
        <v/>
      </c>
      <c r="BE750" s="108" t="str">
        <f>VLOOKUP(Tabela2[[#This Row],[SIEMA]],Siema2025,81,FALSE)</f>
        <v/>
      </c>
      <c r="BF750" s="110" t="str">
        <f>VLOOKUP(Tabela2[[#This Row],[SIEMA]],Siema2025,28,FALSE)</f>
        <v>PETRÓLEO BRASILEIRO S.A. - PETROBRAS</v>
      </c>
      <c r="BG750" s="110"/>
      <c r="BH750" s="111" t="str">
        <f>VLOOKUP(Tabela2[[#This Row],[SIEMA]],Siema2025,29,FALSE)</f>
        <v/>
      </c>
      <c r="BI750" s="112" t="str">
        <f>VLOOKUP(Tabela2[[#This Row],[SIEMA]],Siema2025,107,FALSE)</f>
        <v>Não</v>
      </c>
      <c r="BJ750" s="107" t="s">
        <v>7113</v>
      </c>
      <c r="BK750" s="104" t="s">
        <v>2696</v>
      </c>
      <c r="BL750" s="140">
        <v>45975</v>
      </c>
      <c r="BM750" s="108">
        <f ca="1">IF(Tabela2[[#This Row],[Data de atendimento do Ibama (considerar o primeiro documento/ação)]]="",_xlfn.DAYS(TODAY(),J750),_xlfn.DAYS(Tabela2[[#This Row],[Data de atendimento do Ibama (considerar o primeiro documento/ação)]],J750))</f>
        <v>10</v>
      </c>
      <c r="BN750" s="108" t="str">
        <f>IF(Tabela2[[#This Row],[Atendido pelo Ibama ("Não" ou "Sim")]]="Não","Preencher", IF(Tabela2[[#This Row],[Atendido pelo Ibama ("Não" ou "Sim")]]="Sim","NA",""))</f>
        <v>NA</v>
      </c>
      <c r="BO750" s="114" t="s">
        <v>7138</v>
      </c>
      <c r="BP750" s="108" t="str">
        <f>IF(Tabela2[[#This Row],[Forma de atendimento (primeiro documento/ação)]]= "Outros (especificar)", "PREENCHER","NA")</f>
        <v>NA</v>
      </c>
      <c r="BQ750" s="106" t="s">
        <v>123</v>
      </c>
      <c r="BR750" s="108" t="str">
        <f>IF(Tabela2[[#This Row],[Equipe do Ibama foi a campo? Houve sobrevoo do Poseidon?]] = "Sim", "PREENCHER","NA")</f>
        <v>NA</v>
      </c>
      <c r="BS750" s="108" t="s">
        <v>7114</v>
      </c>
      <c r="BT750" s="108" t="s">
        <v>7115</v>
      </c>
      <c r="BU750" s="108" t="s">
        <v>123</v>
      </c>
      <c r="BV750" s="108" t="s">
        <v>2696</v>
      </c>
      <c r="BW750" s="108" t="s">
        <v>123</v>
      </c>
      <c r="BX750" s="106"/>
      <c r="BY750" s="106"/>
      <c r="BZ750" s="104" t="str">
        <f>IF(Tabela2[[#This Row],[Data do documento de encerramento]]="NA","NA",IF(Tabela2[[#This Row],[Data do documento de encerramento]]="","Pendente de conclusão/ encerramento",_xlfn.DAYS(Tabela2[[#This Row],[Data do documento de encerramento]],J750)))</f>
        <v>Pendente de conclusão/ encerramento</v>
      </c>
      <c r="CA750" s="107"/>
      <c r="CB750" s="107"/>
      <c r="CC750" s="115"/>
      <c r="CD750" s="107"/>
      <c r="CE750" s="107"/>
      <c r="CF750" s="107"/>
    </row>
    <row r="751" spans="1:84" ht="15" hidden="1" customHeight="1">
      <c r="A751" s="169">
        <v>202511732449</v>
      </c>
      <c r="B751" s="118" t="s">
        <v>6782</v>
      </c>
      <c r="C751" s="108" t="str">
        <f>VLOOKUP(Tabela2[[#This Row],[SIEMA]],Siema2025,4,FALSE)</f>
        <v xml:space="preserve"> SE</v>
      </c>
      <c r="D751" s="106" t="str">
        <f>VLOOKUP(Tabela2[[#This Row],[SIEMA]],Siema2025,3,FALSE)</f>
        <v xml:space="preserve">Japaratuba </v>
      </c>
      <c r="E751" s="106" t="str">
        <f>VLOOKUP(Tabela2[[#This Row],[SIEMA]],Siema2025,20,FALSE)</f>
        <v>Linha de produção do 7-CP-1667D-SE, Japaratuba-SE</v>
      </c>
      <c r="F751" s="106" t="s">
        <v>10416</v>
      </c>
      <c r="G751" s="106" t="s">
        <v>10417</v>
      </c>
      <c r="H751" s="106" t="s">
        <v>10418</v>
      </c>
      <c r="I751" s="104" t="s">
        <v>7223</v>
      </c>
      <c r="J751" s="105">
        <f>VLOOKUP(Tabela2[[#This Row],[SIEMA]],Siema2025,2,FALSE)</f>
        <v>45966</v>
      </c>
      <c r="K751" s="105" t="str">
        <f>VLOOKUP(Tabela2[[#This Row],[SIEMA]],Siema2025,16,FALSE)</f>
        <v>Quarta</v>
      </c>
      <c r="L751" s="106" t="str">
        <f>IF(Tabela2[[#This Row],[Data]]="","Sem Informação",VLOOKUP(MONTH(Tabela2[[#This Row],[Data]]),'[1]Validação de dados'!$I$1:$J$13,2,0))</f>
        <v>Novembro</v>
      </c>
      <c r="M751" s="104">
        <f>YEAR(Tabela2[[#This Row],[Data]])</f>
        <v>2025</v>
      </c>
      <c r="N751" s="105" t="str">
        <f>VLOOKUP(Tabela2[[#This Row],[SIEMA]],Siema2025,17,FALSE)</f>
        <v>Matutino</v>
      </c>
      <c r="O751" s="105" t="s">
        <v>145</v>
      </c>
      <c r="P751" s="104" t="str">
        <f>VLOOKUP(Tabela2[[#This Row],[SIEMA]],Siema2025,21,FALSE)</f>
        <v>Tipo de incidente
Descarga significante de óleo
Perda de contenção primária significante de óleo</v>
      </c>
      <c r="Q751" s="104">
        <v>1267</v>
      </c>
      <c r="R751" s="104"/>
      <c r="S751" s="107" t="str">
        <f>IF(Q751="","", IF(Q751="NC","", IF(Q751="NE","", IF(Q751="NA","",IFERROR(VLOOKUP(Q751,[1]Produtos!$A$1:$C$2319,2,FALSE),"Não Cadastrado")))))</f>
        <v>PETRÓLEO CRU</v>
      </c>
      <c r="T751" s="104" t="s">
        <v>6773</v>
      </c>
      <c r="U751" s="104" t="str">
        <f>VLOOKUP(Tabela2[[#This Row],[SIEMA]],Siema2025,12,FALSE)</f>
        <v>M3</v>
      </c>
      <c r="V751" s="104">
        <f>IF(Q751="","",IF(ISNUMBER(Q751)=FALSE,"Não se aplica",IFERROR(VLOOKUP(Q751,Produtos!$A$1:$C$2319,3,FALSE),"Não Cadastrado")))</f>
        <v>3</v>
      </c>
      <c r="W751" s="104" t="str">
        <f>VLOOKUP(Tabela2[[#This Row],[SIEMA]],Siema2025,10,FALSE)</f>
        <v>Agua</v>
      </c>
      <c r="X751" s="113" t="str">
        <f>IF(Tabela2[[#This Row],[Origem do acidente]] = "Plataforma", "PREENCHER","NA")</f>
        <v>NA</v>
      </c>
      <c r="Y751" s="109" t="str">
        <f>IF(W751="","", IF(W751="NC","", IF(W751="NE","", IF(W751="NA","",IFERROR(VLOOKUP(W751,Produtos!$A$1:$C$2319,2,FALSE),"Não Cadastrado")))))</f>
        <v>Não Cadastrado</v>
      </c>
      <c r="Z751" s="104" t="str">
        <f>VLOOKUP(Tabela2[[#This Row],[SIEMA]],Siema2025,11,FALSE)</f>
        <v>2.779</v>
      </c>
      <c r="AA751" s="104" t="str">
        <f>VLOOKUP(Tabela2[[#This Row],[SIEMA]],Siema2025,12,FALSE)</f>
        <v>M3</v>
      </c>
      <c r="AB751" s="104" t="str">
        <f>IF(W751="","",IF(ISNUMBER(W751)=FALSE,"Não se aplica",IFERROR(VLOOKUP(W751,Produtos!$A$1:$C$2319,3,FALSE),"Não Cadastrado")))</f>
        <v>Não se aplica</v>
      </c>
      <c r="AC751" s="104"/>
      <c r="AD751" s="108" t="str">
        <f>IF(Tabela2[[#This Row],[Origem do acidente]] = "Plataforma", "PREENCHER","NA")</f>
        <v>NA</v>
      </c>
      <c r="AE751" s="107" t="str">
        <f>IF(AC751="","", IF(AC751="NC","", IF(AC751="NE","", IF(AC751="NA","",IFERROR(VLOOKUP(AC751,Produtos!$A$1:$C$2319,2,FALSE),"Não Cadastrado")))))</f>
        <v/>
      </c>
      <c r="AF751" s="104"/>
      <c r="AG751" s="104"/>
      <c r="AH751" s="104" t="str">
        <f>IF(AC751="","",IF(ISNUMBER(AC751)=FALSE,"Não se aplica",IFERROR(VLOOKUP(AC751,Produtos!$A$1:$C$2319,3,FALSE),"Não Cadastrado")))</f>
        <v/>
      </c>
      <c r="AI751" s="104"/>
      <c r="AJ751" s="104" t="str">
        <f>VLOOKUP(Tabela2[[#This Row],[SIEMA]],Siema2025,26,FALSE)</f>
        <v>Falha em linha de fibra.</v>
      </c>
      <c r="AK751" s="107" t="s">
        <v>7112</v>
      </c>
      <c r="AL751" s="107"/>
      <c r="AM751" s="107"/>
      <c r="AN751" s="108" t="str">
        <f>VLOOKUP(Tabela2[[#This Row],[SIEMA]],Siema2025,51,FALSE)</f>
        <v/>
      </c>
      <c r="AO751" s="108" t="str">
        <f>VLOOKUP(Tabela2[[#This Row],[SIEMA]],Siema2025,53,FALSE)</f>
        <v/>
      </c>
      <c r="AP751" s="108" t="str">
        <f>VLOOKUP(Tabela2[[#This Row],[SIEMA]],Siema2025,55,FALSE)</f>
        <v/>
      </c>
      <c r="AQ751" s="108" t="str">
        <f>VLOOKUP(Tabela2[[#This Row],[SIEMA]],Siema2025,57,FALSE)</f>
        <v/>
      </c>
      <c r="AR751" s="108" t="str">
        <f>VLOOKUP(Tabela2[[#This Row],[SIEMA]],Siema2025,59,FALSE)</f>
        <v/>
      </c>
      <c r="AS751" s="108" t="str">
        <f>VLOOKUP(Tabela2[[#This Row],[SIEMA]],Siema2025,61,FALSE)</f>
        <v/>
      </c>
      <c r="AT751" s="108" t="str">
        <f>VLOOKUP(Tabela2[[#This Row],[SIEMA]],Siema2025,63,FALSE)</f>
        <v/>
      </c>
      <c r="AU751" s="108" t="str">
        <f>VLOOKUP(Tabela2[[#This Row],[SIEMA]],Siema2025,65,FALSE)</f>
        <v>X</v>
      </c>
      <c r="AV751" s="108" t="str">
        <f>VLOOKUP(Tabela2[[#This Row],[SIEMA]],Siema2025,67,FALSE)</f>
        <v/>
      </c>
      <c r="AW751" s="108" t="str">
        <f>VLOOKUP(Tabela2[[#This Row],[SIEMA]],Siema2025,69,FALSE)</f>
        <v/>
      </c>
      <c r="AX751" s="108" t="str">
        <f>VLOOKUP(Tabela2[[#This Row],[SIEMA]],Siema2025,71,FALSE)</f>
        <v/>
      </c>
      <c r="AY751" s="108" t="str">
        <f>VLOOKUP(Tabela2[[#This Row],[SIEMA]],Siema2025,73,FALSE)</f>
        <v/>
      </c>
      <c r="AZ751" s="108" t="str">
        <f>VLOOKUP(Tabela2[[#This Row],[SIEMA]],Siema2025,75,FALSE)</f>
        <v/>
      </c>
      <c r="BA751" s="108" t="str">
        <f>VLOOKUP(Tabela2[[#This Row],[SIEMA]],Siema2025,77,FALSE)</f>
        <v/>
      </c>
      <c r="BB751" s="108" t="str">
        <f>VLOOKUP(Tabela2[[#This Row],[SIEMA]],Siema2025,79,FALSE)</f>
        <v/>
      </c>
      <c r="BC751" s="108" t="str">
        <f>IF(Tabela2[[#This Row],[Outro(s) ]] = "X", "PREENCHER","NA")</f>
        <v>NA</v>
      </c>
      <c r="BD751" s="108" t="str">
        <f>VLOOKUP(Tabela2[[#This Row],[SIEMA]],Siema2025,82,FALSE)</f>
        <v/>
      </c>
      <c r="BE751" s="108" t="str">
        <f>VLOOKUP(Tabela2[[#This Row],[SIEMA]],Siema2025,81,FALSE)</f>
        <v/>
      </c>
      <c r="BF751" s="110" t="str">
        <f>VLOOKUP(Tabela2[[#This Row],[SIEMA]],Siema2025,28,FALSE)</f>
        <v>CARMO ENERGY S.A.</v>
      </c>
      <c r="BG751" s="110"/>
      <c r="BH751" s="111" t="str">
        <f>VLOOKUP(Tabela2[[#This Row],[SIEMA]],Siema2025,29,FALSE)</f>
        <v>41955491000101</v>
      </c>
      <c r="BI751" s="112" t="str">
        <f>VLOOKUP(Tabela2[[#This Row],[SIEMA]],Siema2025,107,FALSE)</f>
        <v>Não</v>
      </c>
      <c r="BJ751" s="107" t="s">
        <v>7113</v>
      </c>
      <c r="BK751" s="104" t="s">
        <v>2696</v>
      </c>
      <c r="BL751" s="1">
        <v>46015</v>
      </c>
      <c r="BM751" s="108">
        <f ca="1">IF(Tabela2[[#This Row],[Data de atendimento do Ibama (considerar o primeiro documento/ação)]]="",_xlfn.DAYS(TODAY(),J751),_xlfn.DAYS(Tabela2[[#This Row],[Data de atendimento do Ibama (considerar o primeiro documento/ação)]],J751))</f>
        <v>49</v>
      </c>
      <c r="BN751" s="108" t="str">
        <f>IF(Tabela2[[#This Row],[Atendido pelo Ibama ("Não" ou "Sim")]]="Não","Preencher", IF(Tabela2[[#This Row],[Atendido pelo Ibama ("Não" ou "Sim")]]="Sim","NA",""))</f>
        <v>NA</v>
      </c>
      <c r="BO751" s="114" t="s">
        <v>7100</v>
      </c>
      <c r="BP751" s="108" t="str">
        <f>IF(Tabela2[[#This Row],[Forma de atendimento (primeiro documento/ação)]]= "Outros (especificar)", "PREENCHER","NA")</f>
        <v>NA</v>
      </c>
      <c r="BQ751" s="106" t="s">
        <v>123</v>
      </c>
      <c r="BR751" s="108" t="str">
        <f>IF(Tabela2[[#This Row],[Equipe do Ibama foi a campo? Houve sobrevoo do Poseidon?]] = "Sim", "PREENCHER","NA")</f>
        <v>NA</v>
      </c>
      <c r="BS751" s="108" t="s">
        <v>7114</v>
      </c>
      <c r="BT751" s="108" t="s">
        <v>7115</v>
      </c>
      <c r="BU751" s="108" t="s">
        <v>123</v>
      </c>
      <c r="BV751" s="108" t="s">
        <v>2696</v>
      </c>
      <c r="BW751" s="108" t="s">
        <v>123</v>
      </c>
      <c r="BX751" s="106"/>
      <c r="BY751" s="140"/>
      <c r="BZ751" s="104" t="str">
        <f>IF(Tabela2[[#This Row],[Data do documento de encerramento]]="NA","NA",IF(Tabela2[[#This Row],[Data do documento de encerramento]]="","Pendente de conclusão/ encerramento",_xlfn.DAYS(Tabela2[[#This Row],[Data do documento de encerramento]],J751)))</f>
        <v>Pendente de conclusão/ encerramento</v>
      </c>
      <c r="CA751" s="107"/>
      <c r="CB751" s="107"/>
      <c r="CC751" s="107"/>
      <c r="CD751" s="107"/>
      <c r="CE751" s="107"/>
      <c r="CF751" s="107"/>
    </row>
    <row r="752" spans="1:84" hidden="1">
      <c r="A752" s="169">
        <v>2025111332425</v>
      </c>
      <c r="B752" s="266" t="s">
        <v>6788</v>
      </c>
      <c r="C752" s="108" t="str">
        <f>VLOOKUP(Tabela2[[#This Row],[SIEMA]],Siema2025,4,FALSE)</f>
        <v xml:space="preserve"> SE</v>
      </c>
      <c r="D752" s="106" t="str">
        <f>VLOOKUP(Tabela2[[#This Row],[SIEMA]],Siema2025,3,FALSE)</f>
        <v xml:space="preserve">Divina Pastora </v>
      </c>
      <c r="E752" s="106" t="str">
        <f>VLOOKUP(Tabela2[[#This Row],[SIEMA]],Siema2025,20,FALSE)</f>
        <v>Linha de produção do 7-RO-627-SE, Divina Pastora-SE. Instalação: RIACHUELO</v>
      </c>
      <c r="F752" s="106" t="s">
        <v>10419</v>
      </c>
      <c r="G752" s="106" t="s">
        <v>10420</v>
      </c>
      <c r="H752" s="106" t="s">
        <v>10421</v>
      </c>
      <c r="I752" s="104" t="s">
        <v>7223</v>
      </c>
      <c r="J752" s="105">
        <f>VLOOKUP(Tabela2[[#This Row],[SIEMA]],Siema2025,2,FALSE)</f>
        <v>45966</v>
      </c>
      <c r="K752" s="105" t="str">
        <f>VLOOKUP(Tabela2[[#This Row],[SIEMA]],Siema2025,16,FALSE)</f>
        <v>Quarta</v>
      </c>
      <c r="L752" s="106" t="str">
        <f>IF(Tabela2[[#This Row],[Data]]="","Sem Informação",VLOOKUP(MONTH(Tabela2[[#This Row],[Data]]),'[1]Validação de dados'!$I$1:$J$13,2,0))</f>
        <v>Novembro</v>
      </c>
      <c r="M752" s="104">
        <f>YEAR(Tabela2[[#This Row],[Data]])</f>
        <v>2025</v>
      </c>
      <c r="N752" s="105" t="str">
        <f>VLOOKUP(Tabela2[[#This Row],[SIEMA]],Siema2025,17,FALSE)</f>
        <v>Matutino</v>
      </c>
      <c r="O752" s="105" t="s">
        <v>145</v>
      </c>
      <c r="P752" s="104" t="str">
        <f>VLOOKUP(Tabela2[[#This Row],[SIEMA]],Siema2025,21,FALSE)</f>
        <v>Poço terrestre 
Instalação: RIACHUELO
Descarga significante de óleo
Perda de contenção primária significante de óleo</v>
      </c>
      <c r="Q752" s="104">
        <v>1267</v>
      </c>
      <c r="R752" s="104"/>
      <c r="S752" s="107" t="s">
        <v>7305</v>
      </c>
      <c r="T752" s="104" t="s">
        <v>10422</v>
      </c>
      <c r="U752" s="104" t="str">
        <f>VLOOKUP(Tabela2[[#This Row],[SIEMA]],Siema2025,12,FALSE)</f>
        <v>M3</v>
      </c>
      <c r="V752" s="104" t="s">
        <v>7094</v>
      </c>
      <c r="W752" s="104" t="s">
        <v>1714</v>
      </c>
      <c r="X752" s="113" t="str">
        <f>IF(Tabela2[[#This Row],[Origem do acidente]] = "Plataforma", "PREENCHER","NA")</f>
        <v>NA</v>
      </c>
      <c r="Y752" s="109" t="s">
        <v>7094</v>
      </c>
      <c r="Z752" s="104" t="s">
        <v>10423</v>
      </c>
      <c r="AA752" s="104" t="str">
        <f>VLOOKUP(Tabela2[[#This Row],[SIEMA]],Siema2025,12,FALSE)</f>
        <v>M3</v>
      </c>
      <c r="AB752" s="104" t="str">
        <f>IF(W752="","",IF(ISNUMBER(W752)=FALSE,"Não se aplica",IFERROR(VLOOKUP(W752,Produtos!$A$1:$C$2319,3,FALSE),"Não Cadastrado")))</f>
        <v>Não se aplica</v>
      </c>
      <c r="AC752" s="104"/>
      <c r="AD752" s="108" t="str">
        <f>IF(Tabela2[[#This Row],[Origem do acidente]] = "Plataforma", "PREENCHER","NA")</f>
        <v>NA</v>
      </c>
      <c r="AE752" s="107" t="str">
        <f>IF(AC752="","", IF(AC752="NC","", IF(AC752="NE","", IF(AC752="NA","",IFERROR(VLOOKUP(AC752,Produtos!$A$1:$C$2319,2,FALSE),"Não Cadastrado")))))</f>
        <v/>
      </c>
      <c r="AF752" s="104"/>
      <c r="AG752" s="104"/>
      <c r="AH752" s="104" t="str">
        <f>IF(AC752="","",IF(ISNUMBER(AC752)=FALSE,"Não se aplica",IFERROR(VLOOKUP(AC752,Produtos!$A$1:$C$2319,3,FALSE),"Não Cadastrado")))</f>
        <v/>
      </c>
      <c r="AI752" s="104"/>
      <c r="AJ752" s="104" t="str">
        <f>VLOOKUP(Tabela2[[#This Row],[SIEMA]],Siema2025,26,FALSE)</f>
        <v>Corrosão</v>
      </c>
      <c r="AK752" s="107" t="s">
        <v>7290</v>
      </c>
      <c r="AL752" s="107"/>
      <c r="AM752" s="107"/>
      <c r="AN752" s="108" t="str">
        <f>VLOOKUP(Tabela2[[#This Row],[SIEMA]],Siema2025,51,FALSE)</f>
        <v/>
      </c>
      <c r="AO752" s="108" t="str">
        <f>VLOOKUP(Tabela2[[#This Row],[SIEMA]],Siema2025,53,FALSE)</f>
        <v/>
      </c>
      <c r="AP752" s="108" t="str">
        <f>VLOOKUP(Tabela2[[#This Row],[SIEMA]],Siema2025,55,FALSE)</f>
        <v/>
      </c>
      <c r="AQ752" s="108" t="str">
        <f>VLOOKUP(Tabela2[[#This Row],[SIEMA]],Siema2025,57,FALSE)</f>
        <v/>
      </c>
      <c r="AR752" s="108" t="str">
        <f>VLOOKUP(Tabela2[[#This Row],[SIEMA]],Siema2025,59,FALSE)</f>
        <v/>
      </c>
      <c r="AS752" s="108" t="str">
        <f>VLOOKUP(Tabela2[[#This Row],[SIEMA]],Siema2025,61,FALSE)</f>
        <v/>
      </c>
      <c r="AT752" s="108" t="str">
        <f>VLOOKUP(Tabela2[[#This Row],[SIEMA]],Siema2025,63,FALSE)</f>
        <v/>
      </c>
      <c r="AU752" s="108" t="str">
        <f>VLOOKUP(Tabela2[[#This Row],[SIEMA]],Siema2025,65,FALSE)</f>
        <v>X</v>
      </c>
      <c r="AV752" s="108" t="str">
        <f>VLOOKUP(Tabela2[[#This Row],[SIEMA]],Siema2025,67,FALSE)</f>
        <v/>
      </c>
      <c r="AW752" s="108" t="str">
        <f>VLOOKUP(Tabela2[[#This Row],[SIEMA]],Siema2025,69,FALSE)</f>
        <v/>
      </c>
      <c r="AX752" s="108" t="str">
        <f>VLOOKUP(Tabela2[[#This Row],[SIEMA]],Siema2025,71,FALSE)</f>
        <v/>
      </c>
      <c r="AY752" s="108" t="str">
        <f>VLOOKUP(Tabela2[[#This Row],[SIEMA]],Siema2025,73,FALSE)</f>
        <v/>
      </c>
      <c r="AZ752" s="108" t="str">
        <f>VLOOKUP(Tabela2[[#This Row],[SIEMA]],Siema2025,75,FALSE)</f>
        <v/>
      </c>
      <c r="BA752" s="108" t="str">
        <f>VLOOKUP(Tabela2[[#This Row],[SIEMA]],Siema2025,77,FALSE)</f>
        <v/>
      </c>
      <c r="BB752" s="108" t="str">
        <f>VLOOKUP(Tabela2[[#This Row],[SIEMA]],Siema2025,79,FALSE)</f>
        <v/>
      </c>
      <c r="BC752" s="108" t="str">
        <f>IF(Tabela2[[#This Row],[Outro(s) ]] = "X", "PREENCHER","NA")</f>
        <v>NA</v>
      </c>
      <c r="BD752" s="108" t="str">
        <f>VLOOKUP(Tabela2[[#This Row],[SIEMA]],Siema2025,82,FALSE)</f>
        <v/>
      </c>
      <c r="BE752" s="108" t="str">
        <f>VLOOKUP(Tabela2[[#This Row],[SIEMA]],Siema2025,81,FALSE)</f>
        <v/>
      </c>
      <c r="BF752" s="110" t="str">
        <f>VLOOKUP(Tabela2[[#This Row],[SIEMA]],Siema2025,28,FALSE)</f>
        <v>CARMO ENERGY S.A.</v>
      </c>
      <c r="BG752" s="110"/>
      <c r="BH752" s="111" t="str">
        <f>VLOOKUP(Tabela2[[#This Row],[SIEMA]],Siema2025,29,FALSE)</f>
        <v>41955491000101</v>
      </c>
      <c r="BI752" s="112" t="str">
        <f>VLOOKUP(Tabela2[[#This Row],[SIEMA]],Siema2025,107,FALSE)</f>
        <v>Não</v>
      </c>
      <c r="BJ752" s="107" t="s">
        <v>7113</v>
      </c>
      <c r="BK752" s="104" t="s">
        <v>2696</v>
      </c>
      <c r="BL752" s="140">
        <v>46015</v>
      </c>
      <c r="BM752" s="108">
        <f ca="1">IF(Tabela2[[#This Row],[Data de atendimento do Ibama (considerar o primeiro documento/ação)]]="",_xlfn.DAYS(TODAY(),J752),_xlfn.DAYS(Tabela2[[#This Row],[Data de atendimento do Ibama (considerar o primeiro documento/ação)]],J752))</f>
        <v>49</v>
      </c>
      <c r="BN752" s="108" t="str">
        <f>IF(Tabela2[[#This Row],[Atendido pelo Ibama ("Não" ou "Sim")]]="Não","Preencher", IF(Tabela2[[#This Row],[Atendido pelo Ibama ("Não" ou "Sim")]]="Sim","NA",""))</f>
        <v>NA</v>
      </c>
      <c r="BO752" s="114" t="s">
        <v>7100</v>
      </c>
      <c r="BP752" s="108" t="str">
        <f>IF(Tabela2[[#This Row],[Forma de atendimento (primeiro documento/ação)]]= "Outros (especificar)", "PREENCHER","NA")</f>
        <v>NA</v>
      </c>
      <c r="BQ752" s="106"/>
      <c r="BR752" s="108" t="str">
        <f>IF(Tabela2[[#This Row],[Equipe do Ibama foi a campo? Houve sobrevoo do Poseidon?]] = "Sim", "PREENCHER","NA")</f>
        <v>NA</v>
      </c>
      <c r="BS752" s="108" t="s">
        <v>7114</v>
      </c>
      <c r="BT752" s="108" t="s">
        <v>7115</v>
      </c>
      <c r="BU752" s="108" t="s">
        <v>123</v>
      </c>
      <c r="BV752" s="108" t="s">
        <v>2696</v>
      </c>
      <c r="BW752" s="108" t="s">
        <v>123</v>
      </c>
      <c r="BX752" s="106"/>
      <c r="BY752" s="140"/>
      <c r="BZ752" s="104" t="str">
        <f>IF(Tabela2[[#This Row],[Data do documento de encerramento]]="NA","NA",IF(Tabela2[[#This Row],[Data do documento de encerramento]]="","Pendente de conclusão/ encerramento",_xlfn.DAYS(Tabela2[[#This Row],[Data do documento de encerramento]],J752)))</f>
        <v>Pendente de conclusão/ encerramento</v>
      </c>
      <c r="CA752" s="107"/>
      <c r="CB752" s="107"/>
      <c r="CC752" s="107"/>
      <c r="CD752" s="107"/>
      <c r="CE752" s="107"/>
      <c r="CF752" s="107"/>
    </row>
    <row r="753" spans="1:84" ht="30.75" hidden="1">
      <c r="A753" s="169">
        <v>202511761228</v>
      </c>
      <c r="B753" s="118" t="s">
        <v>10424</v>
      </c>
      <c r="C753" s="108" t="str">
        <f>VLOOKUP(Tabela2[[#This Row],[SIEMA]],Siema2025,4,FALSE)</f>
        <v xml:space="preserve"> RJ</v>
      </c>
      <c r="D753" s="106" t="str">
        <f>VLOOKUP(Tabela2[[#This Row],[SIEMA]],Siema2025,3,FALSE)</f>
        <v xml:space="preserve">Macaé </v>
      </c>
      <c r="E753" s="106" t="s">
        <v>7643</v>
      </c>
      <c r="F753" s="106" t="s">
        <v>10425</v>
      </c>
      <c r="G753" s="106" t="s">
        <v>10426</v>
      </c>
      <c r="H753" s="106" t="s">
        <v>10427</v>
      </c>
      <c r="I753" s="104" t="s">
        <v>7114</v>
      </c>
      <c r="J753" s="105">
        <f>VLOOKUP(Tabela2[[#This Row],[SIEMA]],Siema2025,2,FALSE)</f>
        <v>45968</v>
      </c>
      <c r="K753" s="105" t="str">
        <f>VLOOKUP(Tabela2[[#This Row],[SIEMA]],Siema2025,16,FALSE)</f>
        <v>Sexta</v>
      </c>
      <c r="L753" s="106" t="str">
        <f>IF(Tabela2[[#This Row],[Data]]="","Sem Informação",VLOOKUP(MONTH(Tabela2[[#This Row],[Data]]),'[1]Validação de dados'!$I$1:$J$13,2,0))</f>
        <v>Novembro</v>
      </c>
      <c r="M753" s="104">
        <f>YEAR(Tabela2[[#This Row],[Data]])</f>
        <v>2025</v>
      </c>
      <c r="N753" s="105" t="str">
        <f>VLOOKUP(Tabela2[[#This Row],[SIEMA]],Siema2025,17,FALSE)</f>
        <v>Matutino</v>
      </c>
      <c r="O753" s="105" t="str">
        <f>VLOOKUP(Tabela2[[#This Row],[SIEMA]],Siema2025,5,FALSE)</f>
        <v>Terminal/portos/ancoradouros/etc</v>
      </c>
      <c r="P753" s="104" t="str">
        <f>VLOOKUP(Tabela2[[#This Row],[SIEMA]],Siema2025,21,FALSE)</f>
        <v>Descrição: Por volta das 07:30h, foi visualizado pela equipe de abastecimento do porto uma possível
mancha de óleo no mar no píer 3 lado mar, próximo a embarcação Olin Conqueror.</v>
      </c>
      <c r="Q753" s="104" t="str">
        <f>VLOOKUP(Tabela2[[#This Row],[SIEMA]],Siema2025,7,FALSE)</f>
        <v/>
      </c>
      <c r="R753" s="104" t="str">
        <f>VLOOKUP(Tabela2[[#This Row],[SIEMA]],Siema2025,10,FALSE)</f>
        <v/>
      </c>
      <c r="S753" s="107" t="str">
        <f>IF(Q753="","", IF(Q753="NC","", IF(Q753="NE","", IF(Q753="NA","",IFERROR(VLOOKUP(Q753,[1]Produtos!$A$1:$C$2319,2,FALSE),"Não Cadastrado")))))</f>
        <v/>
      </c>
      <c r="T753" s="104"/>
      <c r="U753" s="104" t="str">
        <f>VLOOKUP(Tabela2[[#This Row],[SIEMA]],Siema2025,12,FALSE)</f>
        <v xml:space="preserve"> </v>
      </c>
      <c r="V753" s="104" t="str">
        <f>IF(Q753="","",IF(ISNUMBER(Q753)=FALSE,"Não se aplica",IFERROR(VLOOKUP(Q753,Produtos!$A$1:$C$2319,3,FALSE),"Não Cadastrado")))</f>
        <v/>
      </c>
      <c r="W753" s="104" t="str">
        <f>VLOOKUP(Tabela2[[#This Row],[SIEMA]],Siema2025,10,FALSE)</f>
        <v/>
      </c>
      <c r="X753" s="113"/>
      <c r="Y753" s="109" t="str">
        <f>IF(W753="","", IF(W753="NC","", IF(W753="NE","", IF(W753="NA","",IFERROR(VLOOKUP(W753,Produtos!$A$1:$C$2319,2,FALSE),"Não Cadastrado")))))</f>
        <v/>
      </c>
      <c r="Z753" s="104" t="str">
        <f>VLOOKUP(Tabela2[[#This Row],[SIEMA]],Siema2025,11,FALSE)</f>
        <v xml:space="preserve"> </v>
      </c>
      <c r="AA753" s="104" t="str">
        <f>VLOOKUP(Tabela2[[#This Row],[SIEMA]],Siema2025,12,FALSE)</f>
        <v xml:space="preserve"> </v>
      </c>
      <c r="AB753" s="104" t="str">
        <f>IF(W753="","",IF(ISNUMBER(W753)=FALSE,"Não se aplica",IFERROR(VLOOKUP(W753,Produtos!$A$1:$C$2319,3,FALSE),"Não Cadastrado")))</f>
        <v/>
      </c>
      <c r="AC753" s="104"/>
      <c r="AD753" s="108"/>
      <c r="AE753" s="107" t="str">
        <f>IF(AC753="","", IF(AC753="NC","", IF(AC753="NE","", IF(AC753="NA","",IFERROR(VLOOKUP(AC753,Produtos!$A$1:$C$2319,2,FALSE),"Não Cadastrado")))))</f>
        <v/>
      </c>
      <c r="AF753" s="104"/>
      <c r="AG753" s="104"/>
      <c r="AH753" s="104" t="str">
        <f>IF(AC753="","",IF(ISNUMBER(AC753)=FALSE,"Não se aplica",IFERROR(VLOOKUP(AC753,Produtos!$A$1:$C$2319,3,FALSE),"Não Cadastrado")))</f>
        <v/>
      </c>
      <c r="AI753" s="113" t="s">
        <v>7183</v>
      </c>
      <c r="AJ753" s="104" t="str">
        <f>VLOOKUP(Tabela2[[#This Row],[SIEMA]],Siema2025,26,FALSE)</f>
        <v>O evento segue em investigação para identificação da origem do vazamento.</v>
      </c>
      <c r="AK753" s="107" t="s">
        <v>7256</v>
      </c>
      <c r="AL753" s="107"/>
      <c r="AM753" s="107"/>
      <c r="AN753" s="108" t="str">
        <f>VLOOKUP(Tabela2[[#This Row],[SIEMA]],Siema2025,51,FALSE)</f>
        <v/>
      </c>
      <c r="AO753" s="108" t="str">
        <f>VLOOKUP(Tabela2[[#This Row],[SIEMA]],Siema2025,53,FALSE)</f>
        <v/>
      </c>
      <c r="AP753" s="108" t="str">
        <f>VLOOKUP(Tabela2[[#This Row],[SIEMA]],Siema2025,55,FALSE)</f>
        <v/>
      </c>
      <c r="AQ753" s="108" t="str">
        <f>VLOOKUP(Tabela2[[#This Row],[SIEMA]],Siema2025,57,FALSE)</f>
        <v/>
      </c>
      <c r="AR753" s="108" t="str">
        <f>VLOOKUP(Tabela2[[#This Row],[SIEMA]],Siema2025,59,FALSE)</f>
        <v/>
      </c>
      <c r="AS753" s="108" t="str">
        <f>VLOOKUP(Tabela2[[#This Row],[SIEMA]],Siema2025,61,FALSE)</f>
        <v>X</v>
      </c>
      <c r="AT753" s="108" t="str">
        <f>VLOOKUP(Tabela2[[#This Row],[SIEMA]],Siema2025,63,FALSE)</f>
        <v/>
      </c>
      <c r="AU753" s="108" t="str">
        <f>VLOOKUP(Tabela2[[#This Row],[SIEMA]],Siema2025,65,FALSE)</f>
        <v/>
      </c>
      <c r="AV753" s="108" t="str">
        <f>VLOOKUP(Tabela2[[#This Row],[SIEMA]],Siema2025,67,FALSE)</f>
        <v/>
      </c>
      <c r="AW753" s="108" t="str">
        <f>VLOOKUP(Tabela2[[#This Row],[SIEMA]],Siema2025,69,FALSE)</f>
        <v/>
      </c>
      <c r="AX753" s="108" t="str">
        <f>VLOOKUP(Tabela2[[#This Row],[SIEMA]],Siema2025,71,FALSE)</f>
        <v/>
      </c>
      <c r="AY753" s="108" t="str">
        <f>VLOOKUP(Tabela2[[#This Row],[SIEMA]],Siema2025,73,FALSE)</f>
        <v/>
      </c>
      <c r="AZ753" s="108" t="str">
        <f>VLOOKUP(Tabela2[[#This Row],[SIEMA]],Siema2025,75,FALSE)</f>
        <v/>
      </c>
      <c r="BA753" s="108" t="str">
        <f>VLOOKUP(Tabela2[[#This Row],[SIEMA]],Siema2025,77,FALSE)</f>
        <v/>
      </c>
      <c r="BB753" s="108" t="str">
        <f>VLOOKUP(Tabela2[[#This Row],[SIEMA]],Siema2025,79,FALSE)</f>
        <v/>
      </c>
      <c r="BC753" s="108"/>
      <c r="BD753" s="108" t="str">
        <f>VLOOKUP(Tabela2[[#This Row],[SIEMA]],Siema2025,82,FALSE)</f>
        <v/>
      </c>
      <c r="BE753" s="108" t="str">
        <f>VLOOKUP(Tabela2[[#This Row],[SIEMA]],Siema2025,81,FALSE)</f>
        <v/>
      </c>
      <c r="BF753" s="110" t="str">
        <f>VLOOKUP(Tabela2[[#This Row],[SIEMA]],Siema2025,28,FALSE)</f>
        <v>Petrobras</v>
      </c>
      <c r="BG753" s="110"/>
      <c r="BH753" s="111" t="str">
        <f>VLOOKUP(Tabela2[[#This Row],[SIEMA]],Siema2025,29,FALSE)</f>
        <v>33000167000101</v>
      </c>
      <c r="BI753" s="112" t="s">
        <v>2696</v>
      </c>
      <c r="BJ753" s="107" t="s">
        <v>7113</v>
      </c>
      <c r="BK753" s="104" t="s">
        <v>2696</v>
      </c>
      <c r="BL753" s="140">
        <v>45978</v>
      </c>
      <c r="BM753" s="108">
        <f ca="1">IF(Tabela2[[#This Row],[Data de atendimento do Ibama (considerar o primeiro documento/ação)]]="",_xlfn.DAYS(TODAY(),J753),_xlfn.DAYS(Tabela2[[#This Row],[Data de atendimento do Ibama (considerar o primeiro documento/ação)]],J753))</f>
        <v>10</v>
      </c>
      <c r="BN753" s="108" t="str">
        <f>IF(Tabela2[[#This Row],[Atendido pelo Ibama ("Não" ou "Sim")]]="Não","Preencher", IF(Tabela2[[#This Row],[Atendido pelo Ibama ("Não" ou "Sim")]]="Sim","NA",""))</f>
        <v>NA</v>
      </c>
      <c r="BO753" s="114" t="s">
        <v>7138</v>
      </c>
      <c r="BP753" s="108" t="str">
        <f>IF(Tabela2[[#This Row],[Forma de atendimento (primeiro documento/ação)]]= "Outros (especificar)", "PREENCHER","NA")</f>
        <v>NA</v>
      </c>
      <c r="BQ753" s="106" t="s">
        <v>123</v>
      </c>
      <c r="BR753" s="108" t="str">
        <f>IF(Tabela2[[#This Row],[Equipe do Ibama foi a campo? Houve sobrevoo do Poseidon?]] = "Sim", "PREENCHER","NA")</f>
        <v>NA</v>
      </c>
      <c r="BS753" s="108" t="s">
        <v>7114</v>
      </c>
      <c r="BT753" s="108" t="s">
        <v>637</v>
      </c>
      <c r="BU753" s="108" t="str">
        <f>IF(Tabela2[[#This Row],[Houve envio de Informações Pós-acidente (preencher "não se aplica" quando de competência estadual/municipal)]] = "Sim", "PREENCHER","NA")</f>
        <v>NA</v>
      </c>
      <c r="BV753" s="108" t="s">
        <v>2696</v>
      </c>
      <c r="BW753" s="108" t="s">
        <v>2696</v>
      </c>
      <c r="BX753" s="106" t="s">
        <v>7102</v>
      </c>
      <c r="BY753" s="140">
        <v>45985</v>
      </c>
      <c r="BZ753" s="104">
        <f>IF(Tabela2[[#This Row],[Data do documento de encerramento]]="NA","NA",IF(Tabela2[[#This Row],[Data do documento de encerramento]]="","Pendente de conclusão/ encerramento",_xlfn.DAYS(Tabela2[[#This Row],[Data do documento de encerramento]],J753)))</f>
        <v>17</v>
      </c>
      <c r="CA753" s="107" t="s">
        <v>10428</v>
      </c>
      <c r="CB753" s="107"/>
      <c r="CC753" s="107"/>
      <c r="CD753" s="107"/>
      <c r="CE753" s="107"/>
      <c r="CF753" s="107"/>
    </row>
    <row r="754" spans="1:84" ht="60.75" hidden="1">
      <c r="A754" s="169">
        <v>2025111472050</v>
      </c>
      <c r="B754" s="170" t="s">
        <v>10429</v>
      </c>
      <c r="C754" s="108" t="s">
        <v>7135</v>
      </c>
      <c r="D754" s="106" t="s">
        <v>637</v>
      </c>
      <c r="E754" s="106" t="str">
        <f>VLOOKUP(Tabela2[[#This Row],[SIEMA]],Siema2025,20,FALSE)</f>
        <v>Embarcação Olin Conqueror</v>
      </c>
      <c r="F754" s="106"/>
      <c r="G754" s="106" t="s">
        <v>10430</v>
      </c>
      <c r="H754" s="106" t="s">
        <v>10431</v>
      </c>
      <c r="I754" s="104"/>
      <c r="J754" s="105">
        <f>VLOOKUP(Tabela2[[#This Row],[SIEMA]],Siema2025,2,FALSE)</f>
        <v>45969</v>
      </c>
      <c r="K754" s="105" t="str">
        <f>VLOOKUP(Tabela2[[#This Row],[SIEMA]],Siema2025,16,FALSE)</f>
        <v>Sábado</v>
      </c>
      <c r="L754" s="106" t="str">
        <f>IF(Tabela2[[#This Row],[Data]]="","Sem Informação",VLOOKUP(MONTH(Tabela2[[#This Row],[Data]]),'[1]Validação de dados'!$I$1:$J$13,2,0))</f>
        <v>Novembro</v>
      </c>
      <c r="M754" s="104">
        <f>YEAR(Tabela2[[#This Row],[Data]])</f>
        <v>2025</v>
      </c>
      <c r="N754" s="105" t="str">
        <f>VLOOKUP(Tabela2[[#This Row],[SIEMA]],Siema2025,17,FALSE)</f>
        <v>Matutino</v>
      </c>
      <c r="O754" s="105" t="s">
        <v>452</v>
      </c>
      <c r="P754" s="104" t="str">
        <f>VLOOKUP(Tabela2[[#This Row],[SIEMA]],Siema2025,21,FALSE)</f>
        <v/>
      </c>
      <c r="Q754" s="104" t="s">
        <v>7094</v>
      </c>
      <c r="R754" s="104" t="str">
        <f>VLOOKUP(Tabela2[[#This Row],[SIEMA]],Siema2025,10,FALSE)</f>
        <v>Óleo Lubrificante</v>
      </c>
      <c r="S754" s="107" t="str">
        <f>IF(Q754="","", IF(Q754="NC","", IF(Q754="NE","", IF(Q754="NA","",IFERROR(VLOOKUP(Q754,[1]Produtos!$A$1:$C$2319,2,FALSE),"Não Cadastrado")))))</f>
        <v/>
      </c>
      <c r="T754" s="104" t="str">
        <f>VLOOKUP(Tabela2[[#This Row],[SIEMA]],Siema2025,11,FALSE)</f>
        <v>0.005</v>
      </c>
      <c r="U754" s="104" t="str">
        <f>VLOOKUP(Tabela2[[#This Row],[SIEMA]],Siema2025,12,FALSE)</f>
        <v>M3</v>
      </c>
      <c r="V754" s="104" t="s">
        <v>7483</v>
      </c>
      <c r="W754" s="104"/>
      <c r="X754" s="113" t="str">
        <f>IF(Tabela2[[#This Row],[Origem do acidente]] = "Plataforma", "PREENCHER","NA")</f>
        <v>NA</v>
      </c>
      <c r="Y754" s="109" t="str">
        <f>IF(W754="","", IF(W754="NC","", IF(W754="NE","", IF(W754="NA","",IFERROR(VLOOKUP(W754,Produtos!$A$1:$C$2319,2,FALSE),"Não Cadastrado")))))</f>
        <v/>
      </c>
      <c r="Z754" s="104"/>
      <c r="AA754" s="104"/>
      <c r="AB754" s="104" t="str">
        <f>IF(W754="","",IF(ISNUMBER(W754)=FALSE,"Não se aplica",IFERROR(VLOOKUP(W754,Produtos!$A$1:$C$2319,3,FALSE),"Não Cadastrado")))</f>
        <v/>
      </c>
      <c r="AC754" s="104"/>
      <c r="AD754" s="108" t="str">
        <f>IF(Tabela2[[#This Row],[Origem do acidente]] = "Plataforma", "PREENCHER","NA")</f>
        <v>NA</v>
      </c>
      <c r="AE754" s="107" t="str">
        <f>IF(AC754="","", IF(AC754="NC","", IF(AC754="NE","", IF(AC754="NA","",IFERROR(VLOOKUP(AC754,Produtos!$A$1:$C$2319,2,FALSE),"Não Cadastrado")))))</f>
        <v/>
      </c>
      <c r="AF754" s="104"/>
      <c r="AG754" s="104"/>
      <c r="AH754" s="104" t="str">
        <f>IF(AC754="","",IF(ISNUMBER(AC754)=FALSE,"Não se aplica",IFERROR(VLOOKUP(AC754,Produtos!$A$1:$C$2319,3,FALSE),"Não Cadastrado")))</f>
        <v/>
      </c>
      <c r="AI754" s="104"/>
      <c r="AJ754" s="104" t="str">
        <f>VLOOKUP(Tabela2[[#This Row],[SIEMA]],Siema2025,26,FALSE)</f>
        <v>Transbordamento da bandeja</v>
      </c>
      <c r="AK754" s="107" t="s">
        <v>7234</v>
      </c>
      <c r="AL754" s="107"/>
      <c r="AM754" s="107"/>
      <c r="AN754" s="108" t="str">
        <f>VLOOKUP(Tabela2[[#This Row],[SIEMA]],Siema2025,51,FALSE)</f>
        <v/>
      </c>
      <c r="AO754" s="108" t="str">
        <f>VLOOKUP(Tabela2[[#This Row],[SIEMA]],Siema2025,53,FALSE)</f>
        <v/>
      </c>
      <c r="AP754" s="108" t="str">
        <f>VLOOKUP(Tabela2[[#This Row],[SIEMA]],Siema2025,55,FALSE)</f>
        <v/>
      </c>
      <c r="AQ754" s="108" t="str">
        <f>VLOOKUP(Tabela2[[#This Row],[SIEMA]],Siema2025,57,FALSE)</f>
        <v/>
      </c>
      <c r="AR754" s="108" t="str">
        <f>VLOOKUP(Tabela2[[#This Row],[SIEMA]],Siema2025,59,FALSE)</f>
        <v/>
      </c>
      <c r="AS754" s="108" t="str">
        <f>VLOOKUP(Tabela2[[#This Row],[SIEMA]],Siema2025,61,FALSE)</f>
        <v>X</v>
      </c>
      <c r="AT754" s="108" t="str">
        <f>VLOOKUP(Tabela2[[#This Row],[SIEMA]],Siema2025,63,FALSE)</f>
        <v/>
      </c>
      <c r="AU754" s="108" t="str">
        <f>VLOOKUP(Tabela2[[#This Row],[SIEMA]],Siema2025,65,FALSE)</f>
        <v/>
      </c>
      <c r="AV754" s="108" t="str">
        <f>VLOOKUP(Tabela2[[#This Row],[SIEMA]],Siema2025,67,FALSE)</f>
        <v/>
      </c>
      <c r="AW754" s="108" t="str">
        <f>VLOOKUP(Tabela2[[#This Row],[SIEMA]],Siema2025,69,FALSE)</f>
        <v/>
      </c>
      <c r="AX754" s="108" t="str">
        <f>VLOOKUP(Tabela2[[#This Row],[SIEMA]],Siema2025,71,FALSE)</f>
        <v/>
      </c>
      <c r="AY754" s="108" t="str">
        <f>VLOOKUP(Tabela2[[#This Row],[SIEMA]],Siema2025,73,FALSE)</f>
        <v/>
      </c>
      <c r="AZ754" s="108" t="str">
        <f>VLOOKUP(Tabela2[[#This Row],[SIEMA]],Siema2025,75,FALSE)</f>
        <v/>
      </c>
      <c r="BA754" s="108" t="str">
        <f>VLOOKUP(Tabela2[[#This Row],[SIEMA]],Siema2025,77,FALSE)</f>
        <v/>
      </c>
      <c r="BB754" s="108" t="str">
        <f>VLOOKUP(Tabela2[[#This Row],[SIEMA]],Siema2025,79,FALSE)</f>
        <v/>
      </c>
      <c r="BC754" s="108" t="str">
        <f>IF(Tabela2[[#This Row],[Outro(s) ]] = "X", "PREENCHER","NA")</f>
        <v>NA</v>
      </c>
      <c r="BD754" s="108" t="str">
        <f>VLOOKUP(Tabela2[[#This Row],[SIEMA]],Siema2025,82,FALSE)</f>
        <v/>
      </c>
      <c r="BE754" s="108" t="str">
        <f>VLOOKUP(Tabela2[[#This Row],[SIEMA]],Siema2025,81,FALSE)</f>
        <v/>
      </c>
      <c r="BF754" s="110" t="str">
        <f>VLOOKUP(Tabela2[[#This Row],[SIEMA]],Siema2025,28,FALSE)</f>
        <v>BRAM OFFSHORE Transportes Marítimos Ltda.</v>
      </c>
      <c r="BG754" s="110"/>
      <c r="BH754" s="111" t="str">
        <f>VLOOKUP(Tabela2[[#This Row],[SIEMA]],Siema2025,29,FALSE)</f>
        <v/>
      </c>
      <c r="BI754" s="112" t="str">
        <f>VLOOKUP(Tabela2[[#This Row],[SIEMA]],Siema2025,107,FALSE)</f>
        <v>Não</v>
      </c>
      <c r="BJ754" s="107" t="s">
        <v>7099</v>
      </c>
      <c r="BK754" s="104" t="s">
        <v>2696</v>
      </c>
      <c r="BL754" s="140">
        <v>46009</v>
      </c>
      <c r="BM754" s="108">
        <f ca="1">IF(Tabela2[[#This Row],[Data de atendimento do Ibama (considerar o primeiro documento/ação)]]="",_xlfn.DAYS(TODAY(),J754),_xlfn.DAYS(Tabela2[[#This Row],[Data de atendimento do Ibama (considerar o primeiro documento/ação)]],J754))</f>
        <v>40</v>
      </c>
      <c r="BN754" s="108" t="str">
        <f>IF(Tabela2[[#This Row],[Atendido pelo Ibama ("Não" ou "Sim")]]="Não","Preencher", IF(Tabela2[[#This Row],[Atendido pelo Ibama ("Não" ou "Sim")]]="Sim","NA",""))</f>
        <v>NA</v>
      </c>
      <c r="BO754" s="114" t="s">
        <v>7138</v>
      </c>
      <c r="BP754" s="108" t="str">
        <f>IF(Tabela2[[#This Row],[Forma de atendimento (primeiro documento/ação)]]= "Outros (especificar)", "PREENCHER","NA")</f>
        <v>NA</v>
      </c>
      <c r="BQ754" s="106"/>
      <c r="BR754" s="108" t="str">
        <f>IF(Tabela2[[#This Row],[Equipe do Ibama foi a campo? Houve sobrevoo do Poseidon?]] = "Sim", "PREENCHER","NA")</f>
        <v>NA</v>
      </c>
      <c r="BS754" s="108" t="str">
        <f>IF(Tabela2[[#This Row],[Se sim, foi emitida Ordem de Emergência? (informações vinculada à coluna CK)]] = "Sim", "PREENCHER","NA")</f>
        <v>NA</v>
      </c>
      <c r="BT754" s="108" t="s">
        <v>7230</v>
      </c>
      <c r="BU754" s="108" t="s">
        <v>123</v>
      </c>
      <c r="BV754" s="108" t="s">
        <v>2696</v>
      </c>
      <c r="BW754" s="108" t="s">
        <v>123</v>
      </c>
      <c r="BX754" s="106"/>
      <c r="BY754" s="140"/>
      <c r="BZ754" s="104" t="str">
        <f>IF(Tabela2[[#This Row],[Data do documento de encerramento]]="NA","NA",IF(Tabela2[[#This Row],[Data do documento de encerramento]]="","Pendente de conclusão/ encerramento",_xlfn.DAYS(Tabela2[[#This Row],[Data do documento de encerramento]],J754)))</f>
        <v>Pendente de conclusão/ encerramento</v>
      </c>
      <c r="CA754" s="107"/>
      <c r="CB754" s="107"/>
      <c r="CC754" s="107"/>
      <c r="CD754" s="107"/>
      <c r="CE754" s="107"/>
      <c r="CF754" s="107"/>
    </row>
    <row r="755" spans="1:84" ht="15" customHeight="1">
      <c r="A755" s="169">
        <v>2025111432437</v>
      </c>
      <c r="B755" s="118" t="s">
        <v>10432</v>
      </c>
      <c r="C755" s="108" t="s">
        <v>7135</v>
      </c>
      <c r="D755" s="106" t="s">
        <v>637</v>
      </c>
      <c r="E755" s="106" t="s">
        <v>8132</v>
      </c>
      <c r="F755" s="106"/>
      <c r="G755" s="106" t="s">
        <v>8133</v>
      </c>
      <c r="H755" s="106" t="s">
        <v>8134</v>
      </c>
      <c r="I755" s="104" t="str">
        <f>VLOOKUP(Tabela2[[#This Row],[SIEMA]],Siema2025,19,FALSE)</f>
        <v>Campos</v>
      </c>
      <c r="J755" s="105">
        <f>VLOOKUP(Tabela2[[#This Row],[SIEMA]],Siema2025,2,FALSE)</f>
        <v>45970</v>
      </c>
      <c r="K755" s="105" t="str">
        <f>VLOOKUP(Tabela2[[#This Row],[SIEMA]],Siema2025,16,FALSE)</f>
        <v>Domingo</v>
      </c>
      <c r="L755" s="106" t="str">
        <f>IF(Tabela2[[#This Row],[Data]]="","Sem Informação",VLOOKUP(MONTH(Tabela2[[#This Row],[Data]]),'[1]Validação de dados'!$I$1:$J$13,2,0))</f>
        <v>Novembro</v>
      </c>
      <c r="M755" s="104">
        <f>YEAR(Tabela2[[#This Row],[Data]])</f>
        <v>2025</v>
      </c>
      <c r="N755" s="105" t="str">
        <f>VLOOKUP(Tabela2[[#This Row],[SIEMA]],Siema2025,17,FALSE)</f>
        <v>Matutino</v>
      </c>
      <c r="O755" s="105" t="s">
        <v>111</v>
      </c>
      <c r="P755" s="104" t="str">
        <f>VLOOKUP(Tabela2[[#This Row],[SIEMA]],Siema2025,21,FALSE)</f>
        <v>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v>
      </c>
      <c r="Q755" s="104">
        <v>1267</v>
      </c>
      <c r="R755" s="104" t="s">
        <v>2043</v>
      </c>
      <c r="S755" s="107" t="s">
        <v>2043</v>
      </c>
      <c r="T755" s="104">
        <v>9.9999999999999995E-7</v>
      </c>
      <c r="U755" s="104" t="s">
        <v>7111</v>
      </c>
      <c r="V755" s="104">
        <f>IF(Q755="","",IF(ISNUMBER(Q755)=FALSE,"Não se aplica",IFERROR(VLOOKUP(Q755,Produtos!$A$1:$C$2319,3,FALSE),"Não Cadastrado")))</f>
        <v>3</v>
      </c>
      <c r="W755" s="104" t="str">
        <f>VLOOKUP(Tabela2[[#This Row],[SIEMA]],Siema2025,10,FALSE)</f>
        <v/>
      </c>
      <c r="X755" s="113"/>
      <c r="Y755" s="109" t="str">
        <f>IF(W755="","", IF(W755="NC","", IF(W755="NE","", IF(W755="NA","",IFERROR(VLOOKUP(W755,Produtos!$A$1:$C$2319,2,FALSE),"Não Cadastrado")))))</f>
        <v/>
      </c>
      <c r="Z755" s="104" t="str">
        <f>VLOOKUP(Tabela2[[#This Row],[SIEMA]],Siema2025,11,FALSE)</f>
        <v xml:space="preserve"> </v>
      </c>
      <c r="AA755" s="104" t="str">
        <f>VLOOKUP(Tabela2[[#This Row],[SIEMA]],Siema2025,12,FALSE)</f>
        <v xml:space="preserve"> </v>
      </c>
      <c r="AB755" s="104" t="str">
        <f>IF(W755="","",IF(ISNUMBER(W755)=FALSE,"Não se aplica",IFERROR(VLOOKUP(W755,Produtos!$A$1:$C$2319,3,FALSE),"Não Cadastrado")))</f>
        <v/>
      </c>
      <c r="AC755" s="104"/>
      <c r="AD755" s="108"/>
      <c r="AE755" s="107" t="str">
        <f>IF(AC755="","", IF(AC755="NC","", IF(AC755="NE","", IF(AC755="NA","",IFERROR(VLOOKUP(AC755,Produtos!$A$1:$C$2319,2,FALSE),"Não Cadastrado")))))</f>
        <v/>
      </c>
      <c r="AF755" s="104"/>
      <c r="AG755" s="104"/>
      <c r="AH755" s="104" t="str">
        <f>IF(AC755="","",IF(ISNUMBER(AC755)=FALSE,"Não se aplica",IFERROR(VLOOKUP(AC755,Produtos!$A$1:$C$2319,3,FALSE),"Não Cadastrado")))</f>
        <v/>
      </c>
      <c r="AI755" s="104"/>
      <c r="AJ755" s="104" t="str">
        <f>VLOOKUP(Tabela2[[#This Row],[SIEMA]],Siema2025,26,FALSE)</f>
        <v>Redução da espessura da parede da tubulação devido à corrosão externa.</v>
      </c>
      <c r="AK755" s="107" t="s">
        <v>7234</v>
      </c>
      <c r="AL755" s="107"/>
      <c r="AM755" s="107"/>
      <c r="AN755" s="108" t="str">
        <f>VLOOKUP(Tabela2[[#This Row],[SIEMA]],Siema2025,51,FALSE)</f>
        <v/>
      </c>
      <c r="AO755" s="108" t="str">
        <f>VLOOKUP(Tabela2[[#This Row],[SIEMA]],Siema2025,53,FALSE)</f>
        <v/>
      </c>
      <c r="AP755" s="108" t="str">
        <f>VLOOKUP(Tabela2[[#This Row],[SIEMA]],Siema2025,55,FALSE)</f>
        <v/>
      </c>
      <c r="AQ755" s="108" t="str">
        <f>VLOOKUP(Tabela2[[#This Row],[SIEMA]],Siema2025,57,FALSE)</f>
        <v/>
      </c>
      <c r="AR755" s="108" t="str">
        <f>VLOOKUP(Tabela2[[#This Row],[SIEMA]],Siema2025,59,FALSE)</f>
        <v/>
      </c>
      <c r="AS755" s="108" t="str">
        <f>VLOOKUP(Tabela2[[#This Row],[SIEMA]],Siema2025,61,FALSE)</f>
        <v>X</v>
      </c>
      <c r="AT755" s="108" t="str">
        <f>VLOOKUP(Tabela2[[#This Row],[SIEMA]],Siema2025,63,FALSE)</f>
        <v/>
      </c>
      <c r="AU755" s="108" t="str">
        <f>VLOOKUP(Tabela2[[#This Row],[SIEMA]],Siema2025,65,FALSE)</f>
        <v/>
      </c>
      <c r="AV755" s="108" t="str">
        <f>VLOOKUP(Tabela2[[#This Row],[SIEMA]],Siema2025,67,FALSE)</f>
        <v/>
      </c>
      <c r="AW755" s="108" t="str">
        <f>VLOOKUP(Tabela2[[#This Row],[SIEMA]],Siema2025,69,FALSE)</f>
        <v/>
      </c>
      <c r="AX755" s="108" t="str">
        <f>VLOOKUP(Tabela2[[#This Row],[SIEMA]],Siema2025,71,FALSE)</f>
        <v/>
      </c>
      <c r="AY755" s="108" t="str">
        <f>VLOOKUP(Tabela2[[#This Row],[SIEMA]],Siema2025,73,FALSE)</f>
        <v/>
      </c>
      <c r="AZ755" s="108" t="str">
        <f>VLOOKUP(Tabela2[[#This Row],[SIEMA]],Siema2025,75,FALSE)</f>
        <v/>
      </c>
      <c r="BA755" s="108" t="str">
        <f>VLOOKUP(Tabela2[[#This Row],[SIEMA]],Siema2025,77,FALSE)</f>
        <v/>
      </c>
      <c r="BB755" s="108" t="str">
        <f>VLOOKUP(Tabela2[[#This Row],[SIEMA]],Siema2025,79,FALSE)</f>
        <v/>
      </c>
      <c r="BC755" s="108" t="str">
        <f>IF(Tabela2[[#This Row],[Outro(s) ]] = "X", "PREENCHER","NA")</f>
        <v>NA</v>
      </c>
      <c r="BD755" s="108" t="str">
        <f>VLOOKUP(Tabela2[[#This Row],[SIEMA]],Siema2025,82,FALSE)</f>
        <v/>
      </c>
      <c r="BE755" s="108" t="str">
        <f>VLOOKUP(Tabela2[[#This Row],[SIEMA]],Siema2025,81,FALSE)</f>
        <v/>
      </c>
      <c r="BF755" s="110" t="str">
        <f>VLOOKUP(Tabela2[[#This Row],[SIEMA]],Siema2025,28,FALSE)</f>
        <v>Petróleo Brasileiro S.A.</v>
      </c>
      <c r="BG755" s="110"/>
      <c r="BH755" s="111" t="str">
        <f>VLOOKUP(Tabela2[[#This Row],[SIEMA]],Siema2025,29,FALSE)</f>
        <v>33000167000101</v>
      </c>
      <c r="BI755" s="112" t="s">
        <v>2696</v>
      </c>
      <c r="BJ755" s="107" t="s">
        <v>7099</v>
      </c>
      <c r="BK755" s="104" t="s">
        <v>2696</v>
      </c>
      <c r="BL755" s="140">
        <v>46009</v>
      </c>
      <c r="BM755" s="108">
        <f ca="1">IF(Tabela2[[#This Row],[Data de atendimento do Ibama (considerar o primeiro documento/ação)]]="",_xlfn.DAYS(TODAY(),J755),_xlfn.DAYS(Tabela2[[#This Row],[Data de atendimento do Ibama (considerar o primeiro documento/ação)]],J755))</f>
        <v>39</v>
      </c>
      <c r="BN755" s="108" t="str">
        <f>IF(Tabela2[[#This Row],[Atendido pelo Ibama ("Não" ou "Sim")]]="Não","Preencher", IF(Tabela2[[#This Row],[Atendido pelo Ibama ("Não" ou "Sim")]]="Sim","NA",""))</f>
        <v>NA</v>
      </c>
      <c r="BO755" s="114" t="s">
        <v>7138</v>
      </c>
      <c r="BP755" s="108" t="str">
        <f>IF(Tabela2[[#This Row],[Forma de atendimento (primeiro documento/ação)]]= "Outros (especificar)", "PREENCHER","NA")</f>
        <v>NA</v>
      </c>
      <c r="BQ755" s="106" t="s">
        <v>123</v>
      </c>
      <c r="BR755" s="108" t="str">
        <f>IF(Tabela2[[#This Row],[Equipe do Ibama foi a campo? Houve sobrevoo do Poseidon?]] = "Sim", "PREENCHER","NA")</f>
        <v>NA</v>
      </c>
      <c r="BS755" s="108" t="str">
        <f>IF(Tabela2[[#This Row],[Se sim, foi emitida Ordem de Emergência? (informações vinculada à coluna CK)]] = "Sim", "PREENCHER","NA")</f>
        <v>NA</v>
      </c>
      <c r="BT755" s="108" t="s">
        <v>7101</v>
      </c>
      <c r="BU755" s="108" t="s">
        <v>123</v>
      </c>
      <c r="BV755" s="108" t="s">
        <v>123</v>
      </c>
      <c r="BW755" s="108" t="s">
        <v>123</v>
      </c>
      <c r="BX755" s="106"/>
      <c r="BY755" s="140"/>
      <c r="BZ755" s="104" t="str">
        <f>IF(Tabela2[[#This Row],[Data do documento de encerramento]]="NA","NA",IF(Tabela2[[#This Row],[Data do documento de encerramento]]="","Pendente de conclusão/ encerramento",_xlfn.DAYS(Tabela2[[#This Row],[Data do documento de encerramento]],J755)))</f>
        <v>Pendente de conclusão/ encerramento</v>
      </c>
      <c r="CA755" s="107"/>
      <c r="CB755" s="107"/>
      <c r="CC755" s="115" t="s">
        <v>8383</v>
      </c>
      <c r="CD755" s="107" t="s">
        <v>7283</v>
      </c>
      <c r="CE755" s="107" t="s">
        <v>123</v>
      </c>
      <c r="CF755" s="107" t="s">
        <v>7167</v>
      </c>
    </row>
    <row r="756" spans="1:84" ht="30.75">
      <c r="A756" s="182">
        <v>2025111454042</v>
      </c>
      <c r="B756" s="118" t="s">
        <v>10433</v>
      </c>
      <c r="C756" s="108" t="s">
        <v>672</v>
      </c>
      <c r="D756" s="106" t="s">
        <v>637</v>
      </c>
      <c r="E756" s="106" t="s">
        <v>6820</v>
      </c>
      <c r="F756" s="191" t="s">
        <v>10434</v>
      </c>
      <c r="G756" s="106" t="s">
        <v>10435</v>
      </c>
      <c r="H756" s="106" t="s">
        <v>10436</v>
      </c>
      <c r="I756" s="104" t="str">
        <f>VLOOKUP(Tabela2[[#This Row],[SIEMA]],Siema2025,19,FALSE)</f>
        <v>Santos</v>
      </c>
      <c r="J756" s="105">
        <f>VLOOKUP(Tabela2[[#This Row],[SIEMA]],Siema2025,2,FALSE)</f>
        <v>45970</v>
      </c>
      <c r="K756" s="105" t="str">
        <f>VLOOKUP(Tabela2[[#This Row],[SIEMA]],Siema2025,16,FALSE)</f>
        <v>Domingo</v>
      </c>
      <c r="L756" s="106" t="str">
        <f>IF(Tabela2[[#This Row],[Data]]="","Sem Informação",VLOOKUP(MONTH(Tabela2[[#This Row],[Data]]),'[1]Validação de dados'!$I$1:$J$13,2,0))</f>
        <v>Novembro</v>
      </c>
      <c r="M756" s="104">
        <f>YEAR(Tabela2[[#This Row],[Data]])</f>
        <v>2025</v>
      </c>
      <c r="N756" s="105" t="str">
        <f>VLOOKUP(Tabela2[[#This Row],[SIEMA]],Siema2025,17,FALSE)</f>
        <v>Noturno</v>
      </c>
      <c r="O756" s="105" t="s">
        <v>111</v>
      </c>
      <c r="P756" s="104" t="str">
        <f>VLOOKUP(Tabela2[[#This Row],[SIEMA]],Siema2025,21,FALSE)</f>
        <v>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v>
      </c>
      <c r="Q756" s="104">
        <v>1202</v>
      </c>
      <c r="R756" s="104" t="s">
        <v>252</v>
      </c>
      <c r="S756" s="107" t="str">
        <f>IF(Q756="","", IF(Q756="NC","", IF(Q756="NE","", IF(Q756="NA","",IFERROR(VLOOKUP(Q756,[1]Produtos!$A$1:$C$2319,2,FALSE),"Não Cadastrado")))))</f>
        <v>GASÓLEO ou ÓLEO DIESEL ou ÓLEO PARA AQUECIMENTO, LEVE</v>
      </c>
      <c r="T756" s="104">
        <v>2.4000000000000001E-4</v>
      </c>
      <c r="U756" s="104" t="s">
        <v>7111</v>
      </c>
      <c r="V756" s="104">
        <f>IF(Q756="","",IF(ISNUMBER(Q756)=FALSE,"Não se aplica",IFERROR(VLOOKUP(Q756,Produtos!$A$1:$C$2319,3,FALSE),"Não Cadastrado")))</f>
        <v>3</v>
      </c>
      <c r="W756" s="104" t="str">
        <f>VLOOKUP(Tabela2[[#This Row],[SIEMA]],Siema2025,10,FALSE)</f>
        <v/>
      </c>
      <c r="X756" s="113"/>
      <c r="Y756" s="109" t="str">
        <f>IF(W756="","", IF(W756="NC","", IF(W756="NE","", IF(W756="NA","",IFERROR(VLOOKUP(W756,Produtos!$A$1:$C$2319,2,FALSE),"Não Cadastrado")))))</f>
        <v/>
      </c>
      <c r="Z756" s="104" t="str">
        <f>VLOOKUP(Tabela2[[#This Row],[SIEMA]],Siema2025,11,FALSE)</f>
        <v xml:space="preserve"> </v>
      </c>
      <c r="AA756" s="104" t="str">
        <f>VLOOKUP(Tabela2[[#This Row],[SIEMA]],Siema2025,12,FALSE)</f>
        <v xml:space="preserve"> </v>
      </c>
      <c r="AB756" s="104" t="str">
        <f>IF(W756="","",IF(ISNUMBER(W756)=FALSE,"Não se aplica",IFERROR(VLOOKUP(W756,Produtos!$A$1:$C$2319,3,FALSE),"Não Cadastrado")))</f>
        <v/>
      </c>
      <c r="AC756" s="192"/>
      <c r="AD756" s="193"/>
      <c r="AE756" s="107" t="str">
        <f>IF(AC756="","", IF(AC756="NC","", IF(AC756="NE","", IF(AC756="NA","",IFERROR(VLOOKUP(AC756,Produtos!$A$1:$C$2319,2,FALSE),"Não Cadastrado")))))</f>
        <v/>
      </c>
      <c r="AF756" s="192"/>
      <c r="AG756" s="104"/>
      <c r="AH756" s="104" t="str">
        <f>IF(AC756="","",IF(ISNUMBER(AC756)=FALSE,"Não se aplica",IFERROR(VLOOKUP(AC756,Produtos!$A$1:$C$2319,3,FALSE),"Não Cadastrado")))</f>
        <v/>
      </c>
      <c r="AI756" s="192"/>
      <c r="AJ756" s="104" t="str">
        <f>VLOOKUP(Tabela2[[#This Row],[SIEMA]],Siema2025,26,FALSE)</f>
        <v>Em investigação</v>
      </c>
      <c r="AK756" s="107" t="s">
        <v>7098</v>
      </c>
      <c r="AL756" s="107" t="s">
        <v>7234</v>
      </c>
      <c r="AM756" s="107"/>
      <c r="AN756" s="108" t="str">
        <f>VLOOKUP(Tabela2[[#This Row],[SIEMA]],Siema2025,51,FALSE)</f>
        <v/>
      </c>
      <c r="AO756" s="108" t="str">
        <f>VLOOKUP(Tabela2[[#This Row],[SIEMA]],Siema2025,53,FALSE)</f>
        <v/>
      </c>
      <c r="AP756" s="108" t="str">
        <f>VLOOKUP(Tabela2[[#This Row],[SIEMA]],Siema2025,55,FALSE)</f>
        <v/>
      </c>
      <c r="AQ756" s="108" t="str">
        <f>VLOOKUP(Tabela2[[#This Row],[SIEMA]],Siema2025,57,FALSE)</f>
        <v/>
      </c>
      <c r="AR756" s="108" t="str">
        <f>VLOOKUP(Tabela2[[#This Row],[SIEMA]],Siema2025,59,FALSE)</f>
        <v/>
      </c>
      <c r="AS756" s="108" t="str">
        <f>VLOOKUP(Tabela2[[#This Row],[SIEMA]],Siema2025,61,FALSE)</f>
        <v>X</v>
      </c>
      <c r="AT756" s="108" t="str">
        <f>VLOOKUP(Tabela2[[#This Row],[SIEMA]],Siema2025,63,FALSE)</f>
        <v/>
      </c>
      <c r="AU756" s="108" t="str">
        <f>VLOOKUP(Tabela2[[#This Row],[SIEMA]],Siema2025,65,FALSE)</f>
        <v/>
      </c>
      <c r="AV756" s="108" t="str">
        <f>VLOOKUP(Tabela2[[#This Row],[SIEMA]],Siema2025,67,FALSE)</f>
        <v/>
      </c>
      <c r="AW756" s="108" t="str">
        <f>VLOOKUP(Tabela2[[#This Row],[SIEMA]],Siema2025,69,FALSE)</f>
        <v/>
      </c>
      <c r="AX756" s="108" t="str">
        <f>VLOOKUP(Tabela2[[#This Row],[SIEMA]],Siema2025,71,FALSE)</f>
        <v/>
      </c>
      <c r="AY756" s="108" t="str">
        <f>VLOOKUP(Tabela2[[#This Row],[SIEMA]],Siema2025,73,FALSE)</f>
        <v/>
      </c>
      <c r="AZ756" s="108" t="str">
        <f>VLOOKUP(Tabela2[[#This Row],[SIEMA]],Siema2025,75,FALSE)</f>
        <v/>
      </c>
      <c r="BA756" s="108" t="str">
        <f>VLOOKUP(Tabela2[[#This Row],[SIEMA]],Siema2025,77,FALSE)</f>
        <v/>
      </c>
      <c r="BB756" s="108" t="str">
        <f>VLOOKUP(Tabela2[[#This Row],[SIEMA]],Siema2025,79,FALSE)</f>
        <v/>
      </c>
      <c r="BC756" s="108" t="str">
        <f>IF(Tabela2[[#This Row],[Outro(s) ]] = "X", "PREENCHER","NA")</f>
        <v>NA</v>
      </c>
      <c r="BD756" s="108" t="str">
        <f>VLOOKUP(Tabela2[[#This Row],[SIEMA]],Siema2025,82,FALSE)</f>
        <v/>
      </c>
      <c r="BE756" s="108" t="str">
        <f>VLOOKUP(Tabela2[[#This Row],[SIEMA]],Siema2025,81,FALSE)</f>
        <v/>
      </c>
      <c r="BF756" s="110" t="str">
        <f>VLOOKUP(Tabela2[[#This Row],[SIEMA]],Siema2025,28,FALSE)</f>
        <v>Petrobras</v>
      </c>
      <c r="BG756" s="194"/>
      <c r="BH756" s="111" t="str">
        <f>VLOOKUP(Tabela2[[#This Row],[SIEMA]],Siema2025,29,FALSE)</f>
        <v>33000167000101</v>
      </c>
      <c r="BI756" s="112" t="str">
        <f>VLOOKUP(Tabela2[[#This Row],[SIEMA]],Siema2025,107,FALSE)</f>
        <v>Não</v>
      </c>
      <c r="BJ756" s="107" t="s">
        <v>7099</v>
      </c>
      <c r="BK756" s="104" t="s">
        <v>2696</v>
      </c>
      <c r="BL756" s="195">
        <v>45978</v>
      </c>
      <c r="BM756" s="108">
        <f ca="1">IF(Tabela2[[#This Row],[Data de atendimento do Ibama (considerar o primeiro documento/ação)]]="",_xlfn.DAYS(TODAY(),J756),_xlfn.DAYS(Tabela2[[#This Row],[Data de atendimento do Ibama (considerar o primeiro documento/ação)]],J756))</f>
        <v>8</v>
      </c>
      <c r="BN756" s="108" t="str">
        <f>IF(Tabela2[[#This Row],[Atendido pelo Ibama ("Não" ou "Sim")]]="Não","Preencher", IF(Tabela2[[#This Row],[Atendido pelo Ibama ("Não" ou "Sim")]]="Sim","NA",""))</f>
        <v>NA</v>
      </c>
      <c r="BO756" s="114" t="s">
        <v>7100</v>
      </c>
      <c r="BP756" s="108" t="str">
        <f>IF(Tabela2[[#This Row],[Forma de atendimento (primeiro documento/ação)]]= "Outros (especificar)", "PREENCHER","NA")</f>
        <v>NA</v>
      </c>
      <c r="BQ756" s="106" t="s">
        <v>123</v>
      </c>
      <c r="BR756" s="108" t="str">
        <f>IF(Tabela2[[#This Row],[Equipe do Ibama foi a campo? Houve sobrevoo do Poseidon?]] = "Sim", "PREENCHER","NA")</f>
        <v>NA</v>
      </c>
      <c r="BS756" s="108" t="str">
        <f>IF(Tabela2[[#This Row],[Se sim, foi emitida Ordem de Emergência? (informações vinculada à coluna CK)]] = "Sim", "PREENCHER","NA")</f>
        <v>NA</v>
      </c>
      <c r="BT756" s="108" t="s">
        <v>7101</v>
      </c>
      <c r="BU756" s="108" t="s">
        <v>2696</v>
      </c>
      <c r="BV756" s="108" t="s">
        <v>123</v>
      </c>
      <c r="BW756" s="108" t="s">
        <v>2696</v>
      </c>
      <c r="BX756" s="106" t="s">
        <v>7102</v>
      </c>
      <c r="BY756" s="195">
        <v>46181</v>
      </c>
      <c r="BZ756" s="104">
        <f>IF(Tabela2[[#This Row],[Data do documento de encerramento]]="NA","NA",IF(Tabela2[[#This Row],[Data do documento de encerramento]]="","Pendente de conclusão/ encerramento",_xlfn.DAYS(Tabela2[[#This Row],[Data do documento de encerramento]],J756)))</f>
        <v>211</v>
      </c>
      <c r="CA756" s="196"/>
      <c r="CB756" s="107" t="s">
        <v>7501</v>
      </c>
      <c r="CC756" s="107" t="s">
        <v>7197</v>
      </c>
      <c r="CD756" s="107" t="s">
        <v>7283</v>
      </c>
      <c r="CE756" s="107" t="s">
        <v>123</v>
      </c>
      <c r="CF756" s="107" t="s">
        <v>7105</v>
      </c>
    </row>
    <row r="757" spans="1:84" ht="45.75" hidden="1">
      <c r="A757" s="169">
        <v>2025111257604</v>
      </c>
      <c r="B757" s="170" t="s">
        <v>10437</v>
      </c>
      <c r="C757" s="108" t="str">
        <f>VLOOKUP(Tabela2[[#This Row],[SIEMA]],Siema2025,4,FALSE)</f>
        <v xml:space="preserve"> MS</v>
      </c>
      <c r="D757" s="106" t="str">
        <f>VLOOKUP(Tabela2[[#This Row],[SIEMA]],Siema2025,3,FALSE)</f>
        <v xml:space="preserve">Campo Grande </v>
      </c>
      <c r="E757" s="106" t="s">
        <v>7342</v>
      </c>
      <c r="F757" s="106" t="s">
        <v>10438</v>
      </c>
      <c r="G757" s="106" t="s">
        <v>10439</v>
      </c>
      <c r="H757" s="109" t="s">
        <v>10440</v>
      </c>
      <c r="I757" s="104" t="s">
        <v>7114</v>
      </c>
      <c r="J757" s="105">
        <f>VLOOKUP(Tabela2[[#This Row],[SIEMA]],Siema2025,2,FALSE)</f>
        <v>45971</v>
      </c>
      <c r="K757" s="105" t="str">
        <f>VLOOKUP(Tabela2[[#This Row],[SIEMA]],Siema2025,16,FALSE)</f>
        <v>Segunda</v>
      </c>
      <c r="L757" s="106" t="str">
        <f>IF(Tabela2[[#This Row],[Data]]="","Sem Informação",VLOOKUP(MONTH(Tabela2[[#This Row],[Data]]),'[1]Validação de dados'!$I$1:$J$13,2,0))</f>
        <v>Novembro</v>
      </c>
      <c r="M757" s="104">
        <f>YEAR(Tabela2[[#This Row],[Data]])</f>
        <v>2025</v>
      </c>
      <c r="N757" s="105" t="str">
        <f>VLOOKUP(Tabela2[[#This Row],[SIEMA]],Siema2025,17,FALSE)</f>
        <v>Matutino</v>
      </c>
      <c r="O757" s="105" t="str">
        <f>VLOOKUP(Tabela2[[#This Row],[SIEMA]],Siema2025,5,FALSE)</f>
        <v>Rodovia</v>
      </c>
      <c r="P757" s="104" t="str">
        <f>VLOOKUP(Tabela2[[#This Row],[SIEMA]],Siema2025,21,FALSE)</f>
        <v>Vazamento de combustível (Diesel) e vítimas código cinza</v>
      </c>
      <c r="Q757" s="104">
        <v>1202</v>
      </c>
      <c r="R757" s="104" t="s">
        <v>8492</v>
      </c>
      <c r="S757" s="107" t="str">
        <f>IF(Q757="","", IF(Q757="NC","", IF(Q757="NE","", IF(Q757="NA","",IFERROR(VLOOKUP(Q757,[1]Produtos!$A$1:$C$2319,2,FALSE),"Não Cadastrado")))))</f>
        <v>GASÓLEO ou ÓLEO DIESEL ou ÓLEO PARA AQUECIMENTO, LEVE</v>
      </c>
      <c r="T757" s="104">
        <v>100</v>
      </c>
      <c r="U757" s="104" t="s">
        <v>648</v>
      </c>
      <c r="V757" s="104">
        <f>IF(Q757="","",IF(ISNUMBER(Q757)=FALSE,"Não se aplica",IFERROR(VLOOKUP(Q757,Produtos!$A$1:$C$2319,3,FALSE),"Não Cadastrado")))</f>
        <v>3</v>
      </c>
      <c r="W757" s="104" t="str">
        <f>VLOOKUP(Tabela2[[#This Row],[SIEMA]],Siema2025,10,FALSE)</f>
        <v/>
      </c>
      <c r="X757" s="113" t="str">
        <f>IF(Tabela2[[#This Row],[Origem do acidente]] = "Plataforma", "PREENCHER","NA")</f>
        <v>NA</v>
      </c>
      <c r="Y757" s="109" t="str">
        <f>IF(W757="","", IF(W757="NC","", IF(W757="NE","", IF(W757="NA","",IFERROR(VLOOKUP(W757,Produtos!$A$1:$C$2319,2,FALSE),"Não Cadastrado")))))</f>
        <v/>
      </c>
      <c r="Z757" s="104" t="str">
        <f>VLOOKUP(Tabela2[[#This Row],[SIEMA]],Siema2025,11,FALSE)</f>
        <v xml:space="preserve"> </v>
      </c>
      <c r="AA757" s="104" t="str">
        <f>VLOOKUP(Tabela2[[#This Row],[SIEMA]],Siema2025,12,FALSE)</f>
        <v xml:space="preserve"> </v>
      </c>
      <c r="AB757" s="104" t="str">
        <f>IF(W757="","",IF(ISNUMBER(W757)=FALSE,"Não se aplica",IFERROR(VLOOKUP(W757,Produtos!$A$1:$C$2319,3,FALSE),"Não Cadastrado")))</f>
        <v/>
      </c>
      <c r="AC757" s="104"/>
      <c r="AD757" s="108" t="str">
        <f>IF(Tabela2[[#This Row],[Origem do acidente]] = "Plataforma", "PREENCHER","NA")</f>
        <v>NA</v>
      </c>
      <c r="AE757" s="107" t="str">
        <f>IF(AC757="","", IF(AC757="NC","", IF(AC757="NE","", IF(AC757="NA","",IFERROR(VLOOKUP(AC757,Produtos!$A$1:$C$2319,2,FALSE),"Não Cadastrado")))))</f>
        <v/>
      </c>
      <c r="AF757" s="104"/>
      <c r="AG757" s="104"/>
      <c r="AH757" s="104" t="str">
        <f>IF(AC757="","",IF(ISNUMBER(AC757)=FALSE,"Não se aplica",IFERROR(VLOOKUP(AC757,Produtos!$A$1:$C$2319,3,FALSE),"Não Cadastrado")))</f>
        <v/>
      </c>
      <c r="AI757" s="104"/>
      <c r="AJ757" s="104" t="str">
        <f>VLOOKUP(Tabela2[[#This Row],[SIEMA]],Siema2025,26,FALSE)</f>
        <v>motorista, ao entrar na rodovia sentido Norte, não observou o tráfego e colidiu frontalmente com o caminhão.</v>
      </c>
      <c r="AK757" s="107" t="s">
        <v>7190</v>
      </c>
      <c r="AL757" s="107" t="s">
        <v>7388</v>
      </c>
      <c r="AM757" s="107"/>
      <c r="AN757" s="108" t="str">
        <f>VLOOKUP(Tabela2[[#This Row],[SIEMA]],Siema2025,51,FALSE)</f>
        <v>X</v>
      </c>
      <c r="AO757" s="108" t="str">
        <f>VLOOKUP(Tabela2[[#This Row],[SIEMA]],Siema2025,53,FALSE)</f>
        <v/>
      </c>
      <c r="AP757" s="108" t="str">
        <f>VLOOKUP(Tabela2[[#This Row],[SIEMA]],Siema2025,55,FALSE)</f>
        <v/>
      </c>
      <c r="AQ757" s="108" t="str">
        <f>VLOOKUP(Tabela2[[#This Row],[SIEMA]],Siema2025,57,FALSE)</f>
        <v/>
      </c>
      <c r="AR757" s="108" t="str">
        <f>VLOOKUP(Tabela2[[#This Row],[SIEMA]],Siema2025,59,FALSE)</f>
        <v/>
      </c>
      <c r="AS757" s="108" t="str">
        <f>VLOOKUP(Tabela2[[#This Row],[SIEMA]],Siema2025,61,FALSE)</f>
        <v/>
      </c>
      <c r="AT757" s="108" t="str">
        <f>VLOOKUP(Tabela2[[#This Row],[SIEMA]],Siema2025,63,FALSE)</f>
        <v/>
      </c>
      <c r="AU757" s="108" t="s">
        <v>7132</v>
      </c>
      <c r="AV757" s="108" t="str">
        <f>VLOOKUP(Tabela2[[#This Row],[SIEMA]],Siema2025,67,FALSE)</f>
        <v/>
      </c>
      <c r="AW757" s="108" t="str">
        <f>VLOOKUP(Tabela2[[#This Row],[SIEMA]],Siema2025,69,FALSE)</f>
        <v/>
      </c>
      <c r="AX757" s="108" t="str">
        <f>VLOOKUP(Tabela2[[#This Row],[SIEMA]],Siema2025,71,FALSE)</f>
        <v/>
      </c>
      <c r="AY757" s="108" t="str">
        <f>VLOOKUP(Tabela2[[#This Row],[SIEMA]],Siema2025,73,FALSE)</f>
        <v/>
      </c>
      <c r="AZ757" s="108" t="str">
        <f>VLOOKUP(Tabela2[[#This Row],[SIEMA]],Siema2025,75,FALSE)</f>
        <v/>
      </c>
      <c r="BA757" s="108" t="str">
        <f>VLOOKUP(Tabela2[[#This Row],[SIEMA]],Siema2025,77,FALSE)</f>
        <v/>
      </c>
      <c r="BB757" s="108" t="str">
        <f>VLOOKUP(Tabela2[[#This Row],[SIEMA]],Siema2025,79,FALSE)</f>
        <v/>
      </c>
      <c r="BC757" s="108" t="str">
        <f>IF(Tabela2[[#This Row],[Outro(s) ]] = "X", "PREENCHER","NA")</f>
        <v>NA</v>
      </c>
      <c r="BD757" s="108" t="str">
        <f>VLOOKUP(Tabela2[[#This Row],[SIEMA]],Siema2025,82,FALSE)</f>
        <v/>
      </c>
      <c r="BE757" s="108" t="str">
        <f>VLOOKUP(Tabela2[[#This Row],[SIEMA]],Siema2025,81,FALSE)</f>
        <v/>
      </c>
      <c r="BF757" s="152" t="s">
        <v>10441</v>
      </c>
      <c r="BG757" s="110"/>
      <c r="BH757" s="111">
        <v>19642306000170</v>
      </c>
      <c r="BI757" s="112" t="s">
        <v>2696</v>
      </c>
      <c r="BJ757" s="107" t="s">
        <v>7099</v>
      </c>
      <c r="BK757" s="104" t="s">
        <v>2696</v>
      </c>
      <c r="BL757" s="140">
        <v>45974</v>
      </c>
      <c r="BM757" s="108">
        <f ca="1">IF(Tabela2[[#This Row],[Data de atendimento do Ibama (considerar o primeiro documento/ação)]]="",_xlfn.DAYS(TODAY(),J757),_xlfn.DAYS(Tabela2[[#This Row],[Data de atendimento do Ibama (considerar o primeiro documento/ação)]],J757))</f>
        <v>3</v>
      </c>
      <c r="BN757" s="108" t="str">
        <f>IF(Tabela2[[#This Row],[Atendido pelo Ibama ("Não" ou "Sim")]]="Não","Preencher", IF(Tabela2[[#This Row],[Atendido pelo Ibama ("Não" ou "Sim")]]="Sim","NA",""))</f>
        <v>NA</v>
      </c>
      <c r="BO757" s="114" t="s">
        <v>7432</v>
      </c>
      <c r="BP757" s="108" t="str">
        <f>IF(Tabela2[[#This Row],[Forma de atendimento (primeiro documento/ação)]]= "Outros (especificar)", "PREENCHER","NA")</f>
        <v>NA</v>
      </c>
      <c r="BQ757" s="106" t="s">
        <v>2696</v>
      </c>
      <c r="BR757" s="108" t="s">
        <v>2696</v>
      </c>
      <c r="BS757" s="108" t="s">
        <v>2696</v>
      </c>
      <c r="BT757" s="108" t="s">
        <v>7101</v>
      </c>
      <c r="BU757" s="108" t="s">
        <v>2696</v>
      </c>
      <c r="BV757" s="108" t="s">
        <v>123</v>
      </c>
      <c r="BW757" s="108" t="s">
        <v>2696</v>
      </c>
      <c r="BX757" s="106" t="s">
        <v>7102</v>
      </c>
      <c r="BY757" s="140">
        <v>46008</v>
      </c>
      <c r="BZ757" s="104">
        <f>IF(Tabela2[[#This Row],[Data do documento de encerramento]]="NA","NA",IF(Tabela2[[#This Row],[Data do documento de encerramento]]="","Pendente de conclusão/ encerramento",_xlfn.DAYS(Tabela2[[#This Row],[Data do documento de encerramento]],J757)))</f>
        <v>37</v>
      </c>
      <c r="CA757" s="107"/>
      <c r="CB757" s="107"/>
      <c r="CC757" s="115"/>
      <c r="CD757" s="107"/>
      <c r="CE757" s="107"/>
      <c r="CF757" s="107"/>
    </row>
    <row r="758" spans="1:84" ht="60.75" hidden="1">
      <c r="A758" s="169">
        <v>2025111279235</v>
      </c>
      <c r="B758" s="170" t="s">
        <v>10442</v>
      </c>
      <c r="C758" s="108" t="str">
        <f>VLOOKUP(Tabela2[[#This Row],[SIEMA]],Siema2025,4,FALSE)</f>
        <v xml:space="preserve"> MG</v>
      </c>
      <c r="D758" s="106" t="str">
        <f>VLOOKUP(Tabela2[[#This Row],[SIEMA]],Siema2025,3,FALSE)</f>
        <v xml:space="preserve">Antônio Dias </v>
      </c>
      <c r="E758" s="106" t="str">
        <f>VLOOKUP(Tabela2[[#This Row],[SIEMA]],Siema2025,20,FALSE)</f>
        <v>Ferrovia - Coordenadas geográficas: 19°38'58.37"S, e 42°50'8.02"O.</v>
      </c>
      <c r="F758" s="106" t="s">
        <v>10443</v>
      </c>
      <c r="G758" s="106" t="s">
        <v>10444</v>
      </c>
      <c r="H758" s="106" t="s">
        <v>10445</v>
      </c>
      <c r="I758" s="104" t="s">
        <v>7114</v>
      </c>
      <c r="J758" s="105">
        <f>VLOOKUP(Tabela2[[#This Row],[SIEMA]],Siema2025,2,FALSE)</f>
        <v>45972</v>
      </c>
      <c r="K758" s="105" t="str">
        <f>VLOOKUP(Tabela2[[#This Row],[SIEMA]],Siema2025,16,FALSE)</f>
        <v>Terça</v>
      </c>
      <c r="L758" s="106" t="str">
        <f>IF(Tabela2[[#This Row],[Data]]="","Sem Informação",VLOOKUP(MONTH(Tabela2[[#This Row],[Data]]),'[1]Validação de dados'!$I$1:$J$13,2,0))</f>
        <v>Novembro</v>
      </c>
      <c r="M758" s="104">
        <f>YEAR(Tabela2[[#This Row],[Data]])</f>
        <v>2025</v>
      </c>
      <c r="N758" s="105" t="str">
        <f>VLOOKUP(Tabela2[[#This Row],[SIEMA]],Siema2025,17,FALSE)</f>
        <v>Vespertino</v>
      </c>
      <c r="O758" s="105" t="str">
        <f>VLOOKUP(Tabela2[[#This Row],[SIEMA]],Siema2025,5,FALSE)</f>
        <v>Ferrovia</v>
      </c>
      <c r="P758" s="104" t="str">
        <f>VLOOKUP(Tabela2[[#This Row],[SIEMA]],Siema2025,21,FALSE)</f>
        <v>Transporte Ferroviário</v>
      </c>
      <c r="Q758" s="104">
        <v>1202</v>
      </c>
      <c r="R758" s="104" t="s">
        <v>7127</v>
      </c>
      <c r="S758" s="107" t="s">
        <v>3060</v>
      </c>
      <c r="T758" s="104">
        <v>120</v>
      </c>
      <c r="U758" s="104" t="s">
        <v>648</v>
      </c>
      <c r="V758" s="104">
        <f>IF(Q758="","",IF(ISNUMBER(Q758)=FALSE,"Não se aplica",IFERROR(VLOOKUP(Q758,Produtos!$A$1:$C$2319,3,FALSE),"Não Cadastrado")))</f>
        <v>3</v>
      </c>
      <c r="W758" s="104" t="str">
        <f>VLOOKUP(Tabela2[[#This Row],[SIEMA]],Siema2025,10,FALSE)</f>
        <v/>
      </c>
      <c r="X758" s="113"/>
      <c r="Y758" s="109" t="str">
        <f>IF(W758="","", IF(W758="NC","", IF(W758="NE","", IF(W758="NA","",IFERROR(VLOOKUP(W758,Produtos!$A$1:$C$2319,2,FALSE),"Não Cadastrado")))))</f>
        <v/>
      </c>
      <c r="Z758" s="104" t="str">
        <f>VLOOKUP(Tabela2[[#This Row],[SIEMA]],Siema2025,11,FALSE)</f>
        <v xml:space="preserve"> </v>
      </c>
      <c r="AA758" s="104" t="str">
        <f>VLOOKUP(Tabela2[[#This Row],[SIEMA]],Siema2025,12,FALSE)</f>
        <v xml:space="preserve"> </v>
      </c>
      <c r="AB758" s="104" t="str">
        <f>IF(W758="","",IF(ISNUMBER(W758)=FALSE,"Não se aplica",IFERROR(VLOOKUP(W758,Produtos!$A$1:$C$2319,3,FALSE),"Não Cadastrado")))</f>
        <v/>
      </c>
      <c r="AC758" s="104"/>
      <c r="AD758" s="108"/>
      <c r="AE758" s="107"/>
      <c r="AF758" s="104"/>
      <c r="AG758" s="104"/>
      <c r="AH758" s="104" t="str">
        <f>IF(AC758="","",IF(ISNUMBER(AC758)=FALSE,"Não se aplica",IFERROR(VLOOKUP(AC758,Produtos!$A$1:$C$2319,3,FALSE),"Não Cadastrado")))</f>
        <v/>
      </c>
      <c r="AI758" s="104"/>
      <c r="AJ758" s="104" t="str">
        <f>VLOOKUP(Tabela2[[#This Row],[SIEMA]],Siema2025,26,FALSE)</f>
        <v/>
      </c>
      <c r="AK758" s="107" t="s">
        <v>7112</v>
      </c>
      <c r="AL758" s="107"/>
      <c r="AM758" s="107"/>
      <c r="AN758" s="108" t="str">
        <f>VLOOKUP(Tabela2[[#This Row],[SIEMA]],Siema2025,51,FALSE)</f>
        <v/>
      </c>
      <c r="AO758" s="108" t="str">
        <f>VLOOKUP(Tabela2[[#This Row],[SIEMA]],Siema2025,53,FALSE)</f>
        <v/>
      </c>
      <c r="AP758" s="108" t="str">
        <f>VLOOKUP(Tabela2[[#This Row],[SIEMA]],Siema2025,55,FALSE)</f>
        <v/>
      </c>
      <c r="AQ758" s="108" t="str">
        <f>VLOOKUP(Tabela2[[#This Row],[SIEMA]],Siema2025,57,FALSE)</f>
        <v/>
      </c>
      <c r="AR758" s="108" t="str">
        <f>VLOOKUP(Tabela2[[#This Row],[SIEMA]],Siema2025,59,FALSE)</f>
        <v/>
      </c>
      <c r="AS758" s="108" t="str">
        <f>VLOOKUP(Tabela2[[#This Row],[SIEMA]],Siema2025,61,FALSE)</f>
        <v/>
      </c>
      <c r="AT758" s="108" t="str">
        <f>VLOOKUP(Tabela2[[#This Row],[SIEMA]],Siema2025,63,FALSE)</f>
        <v/>
      </c>
      <c r="AU758" s="108" t="s">
        <v>7132</v>
      </c>
      <c r="AV758" s="108" t="str">
        <f>VLOOKUP(Tabela2[[#This Row],[SIEMA]],Siema2025,67,FALSE)</f>
        <v/>
      </c>
      <c r="AW758" s="108" t="str">
        <f>VLOOKUP(Tabela2[[#This Row],[SIEMA]],Siema2025,69,FALSE)</f>
        <v/>
      </c>
      <c r="AX758" s="108" t="str">
        <f>VLOOKUP(Tabela2[[#This Row],[SIEMA]],Siema2025,71,FALSE)</f>
        <v/>
      </c>
      <c r="AY758" s="108" t="str">
        <f>VLOOKUP(Tabela2[[#This Row],[SIEMA]],Siema2025,73,FALSE)</f>
        <v/>
      </c>
      <c r="AZ758" s="108" t="str">
        <f>VLOOKUP(Tabela2[[#This Row],[SIEMA]],Siema2025,75,FALSE)</f>
        <v/>
      </c>
      <c r="BA758" s="108" t="str">
        <f>VLOOKUP(Tabela2[[#This Row],[SIEMA]],Siema2025,77,FALSE)</f>
        <v/>
      </c>
      <c r="BB758" s="108"/>
      <c r="BC758" s="108" t="str">
        <f>IF(Tabela2[[#This Row],[Outro(s) ]] = "X", "PREENCHER","NA")</f>
        <v>NA</v>
      </c>
      <c r="BD758" s="108" t="str">
        <f>VLOOKUP(Tabela2[[#This Row],[SIEMA]],Siema2025,82,FALSE)</f>
        <v/>
      </c>
      <c r="BE758" s="108" t="str">
        <f>VLOOKUP(Tabela2[[#This Row],[SIEMA]],Siema2025,81,FALSE)</f>
        <v/>
      </c>
      <c r="BF758" s="110" t="s">
        <v>7380</v>
      </c>
      <c r="BG758" s="110" t="s">
        <v>6835</v>
      </c>
      <c r="BH758" s="111" t="str">
        <f>VLOOKUP(Tabela2[[#This Row],[SIEMA]],Siema2025,29,FALSE)</f>
        <v/>
      </c>
      <c r="BI758" s="112" t="str">
        <f>VLOOKUP(Tabela2[[#This Row],[SIEMA]],Siema2025,107,FALSE)</f>
        <v>Não</v>
      </c>
      <c r="BJ758" s="107" t="s">
        <v>7099</v>
      </c>
      <c r="BK758" s="104" t="s">
        <v>2696</v>
      </c>
      <c r="BL758" s="140">
        <v>45979</v>
      </c>
      <c r="BM758" s="108">
        <f ca="1">IF(Tabela2[[#This Row],[Data de atendimento do Ibama (considerar o primeiro documento/ação)]]="",_xlfn.DAYS(TODAY(),J758),_xlfn.DAYS(Tabela2[[#This Row],[Data de atendimento do Ibama (considerar o primeiro documento/ação)]],J758))</f>
        <v>7</v>
      </c>
      <c r="BN758" s="108" t="str">
        <f>IF(Tabela2[[#This Row],[Atendido pelo Ibama ("Não" ou "Sim")]]="Não","Preencher", IF(Tabela2[[#This Row],[Atendido pelo Ibama ("Não" ou "Sim")]]="Sim","NA",""))</f>
        <v>NA</v>
      </c>
      <c r="BO758" s="114" t="s">
        <v>7124</v>
      </c>
      <c r="BP758" s="108" t="s">
        <v>10446</v>
      </c>
      <c r="BQ758" s="106" t="s">
        <v>2696</v>
      </c>
      <c r="BR758" s="108" t="s">
        <v>123</v>
      </c>
      <c r="BS758" s="108" t="s">
        <v>123</v>
      </c>
      <c r="BT758" s="108" t="s">
        <v>7101</v>
      </c>
      <c r="BU758" s="108" t="s">
        <v>123</v>
      </c>
      <c r="BV758" s="108" t="s">
        <v>123</v>
      </c>
      <c r="BW758" s="108" t="s">
        <v>123</v>
      </c>
      <c r="BX758" s="106" t="s">
        <v>7127</v>
      </c>
      <c r="BY758" s="106"/>
      <c r="BZ758" s="104" t="str">
        <f>IF(Tabela2[[#This Row],[Data do documento de encerramento]]="NA","NA",IF(Tabela2[[#This Row],[Data do documento de encerramento]]="","Pendente de conclusão/ encerramento",_xlfn.DAYS(Tabela2[[#This Row],[Data do documento de encerramento]],J758)))</f>
        <v>Pendente de conclusão/ encerramento</v>
      </c>
      <c r="CA758" s="107" t="s">
        <v>10447</v>
      </c>
      <c r="CB758" s="107"/>
      <c r="CC758" s="107"/>
      <c r="CD758" s="107"/>
      <c r="CE758" s="107"/>
      <c r="CF758" s="107"/>
    </row>
    <row r="759" spans="1:84" ht="30.75">
      <c r="A759" s="182">
        <v>2025112436057</v>
      </c>
      <c r="B759" s="118" t="s">
        <v>10448</v>
      </c>
      <c r="C759" s="108" t="s">
        <v>672</v>
      </c>
      <c r="D759" s="106" t="s">
        <v>637</v>
      </c>
      <c r="E759" s="106" t="s">
        <v>10360</v>
      </c>
      <c r="F759" s="106" t="s">
        <v>10449</v>
      </c>
      <c r="G759" s="106" t="s">
        <v>10361</v>
      </c>
      <c r="H759" s="106" t="s">
        <v>10362</v>
      </c>
      <c r="I759" s="104" t="str">
        <f>VLOOKUP(Tabela2[[#This Row],[SIEMA]],Siema2025,19,FALSE)</f>
        <v>Santos</v>
      </c>
      <c r="J759" s="105">
        <f>VLOOKUP(Tabela2[[#This Row],[SIEMA]],Siema2025,2,FALSE)</f>
        <v>45972</v>
      </c>
      <c r="K759" s="105" t="str">
        <f>VLOOKUP(Tabela2[[#This Row],[SIEMA]],Siema2025,16,FALSE)</f>
        <v>Terça</v>
      </c>
      <c r="L759" s="106" t="str">
        <f>IF(Tabela2[[#This Row],[Data]]="","Sem Informação",VLOOKUP(MONTH(Tabela2[[#This Row],[Data]]),'[1]Validação de dados'!$I$1:$J$13,2,0))</f>
        <v>Novembro</v>
      </c>
      <c r="M759" s="104">
        <f>YEAR(Tabela2[[#This Row],[Data]])</f>
        <v>2025</v>
      </c>
      <c r="N759" s="105" t="str">
        <f>VLOOKUP(Tabela2[[#This Row],[SIEMA]],Siema2025,17,FALSE)</f>
        <v>Vespertino</v>
      </c>
      <c r="O759" s="105" t="str">
        <f>VLOOKUP(Tabela2[[#This Row],[SIEMA]],Siema2025,5,FALSE)</f>
        <v>Plataforma</v>
      </c>
      <c r="P759" s="104" t="str">
        <f>VLOOKUP(Tabela2[[#This Row],[SIEMA]],Siema2025,21,FALSE)</f>
        <v>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v>
      </c>
      <c r="Q759" s="104">
        <v>1267</v>
      </c>
      <c r="R759" s="104" t="s">
        <v>2043</v>
      </c>
      <c r="S759" s="107" t="str">
        <f>IF(Q759="","", IF(Q759="NC","", IF(Q759="NE","", IF(Q759="NA","",IFERROR(VLOOKUP(Q759,[1]Produtos!$A$1:$C$2319,2,FALSE),"Não Cadastrado")))))</f>
        <v>PETRÓLEO CRU</v>
      </c>
      <c r="T759" s="104">
        <v>1E-4</v>
      </c>
      <c r="U759" s="104" t="s">
        <v>7111</v>
      </c>
      <c r="V759" s="104">
        <f>IF(Q759="","",IF(ISNUMBER(Q759)=FALSE,"Não se aplica",IFERROR(VLOOKUP(Q759,Produtos!$A$1:$C$2319,3,FALSE),"Não Cadastrado")))</f>
        <v>3</v>
      </c>
      <c r="W759" s="104" t="str">
        <f>VLOOKUP(Tabela2[[#This Row],[SIEMA]],Siema2025,10,FALSE)</f>
        <v/>
      </c>
      <c r="X759" s="113"/>
      <c r="Y759" s="109" t="str">
        <f>IF(W759="","", IF(W759="NC","", IF(W759="NE","", IF(W759="NA","",IFERROR(VLOOKUP(W759,Produtos!$A$1:$C$2319,2,FALSE),"Não Cadastrado")))))</f>
        <v/>
      </c>
      <c r="Z759" s="104" t="str">
        <f>VLOOKUP(Tabela2[[#This Row],[SIEMA]],Siema2025,11,FALSE)</f>
        <v xml:space="preserve"> </v>
      </c>
      <c r="AA759" s="104" t="str">
        <f>VLOOKUP(Tabela2[[#This Row],[SIEMA]],Siema2025,12,FALSE)</f>
        <v xml:space="preserve"> </v>
      </c>
      <c r="AB759" s="104" t="str">
        <f>IF(W759="","",IF(ISNUMBER(W759)=FALSE,"Não se aplica",IFERROR(VLOOKUP(W759,Produtos!$A$1:$C$2319,3,FALSE),"Não Cadastrado")))</f>
        <v/>
      </c>
      <c r="AC759" s="104"/>
      <c r="AD759" s="108"/>
      <c r="AE759" s="107" t="str">
        <f>IF(AC759="","", IF(AC759="NC","", IF(AC759="NE","", IF(AC759="NA","",IFERROR(VLOOKUP(AC759,Produtos!$A$1:$C$2319,2,FALSE),"Não Cadastrado")))))</f>
        <v/>
      </c>
      <c r="AF759" s="104"/>
      <c r="AG759" s="104"/>
      <c r="AH759" s="104" t="str">
        <f>IF(AC759="","",IF(ISNUMBER(AC759)=FALSE,"Não se aplica",IFERROR(VLOOKUP(AC759,Produtos!$A$1:$C$2319,3,FALSE),"Não Cadastrado")))</f>
        <v/>
      </c>
      <c r="AI759" s="104"/>
      <c r="AJ759" s="104" t="str">
        <f>VLOOKUP(Tabela2[[#This Row],[SIEMA]],Siema2025,26,FALSE)</f>
        <v>azamento pela saída do header de drenagem do dilúvio. Em investigação.</v>
      </c>
      <c r="AK759" s="107" t="s">
        <v>7290</v>
      </c>
      <c r="AL759" s="107" t="s">
        <v>7112</v>
      </c>
      <c r="AM759" s="107"/>
      <c r="AN759" s="108" t="str">
        <f>VLOOKUP(Tabela2[[#This Row],[SIEMA]],Siema2025,51,FALSE)</f>
        <v/>
      </c>
      <c r="AO759" s="108" t="str">
        <f>VLOOKUP(Tabela2[[#This Row],[SIEMA]],Siema2025,53,FALSE)</f>
        <v/>
      </c>
      <c r="AP759" s="108" t="str">
        <f>VLOOKUP(Tabela2[[#This Row],[SIEMA]],Siema2025,55,FALSE)</f>
        <v/>
      </c>
      <c r="AQ759" s="108" t="str">
        <f>VLOOKUP(Tabela2[[#This Row],[SIEMA]],Siema2025,57,FALSE)</f>
        <v/>
      </c>
      <c r="AR759" s="108" t="str">
        <f>VLOOKUP(Tabela2[[#This Row],[SIEMA]],Siema2025,59,FALSE)</f>
        <v/>
      </c>
      <c r="AS759" s="108" t="str">
        <f>VLOOKUP(Tabela2[[#This Row],[SIEMA]],Siema2025,61,FALSE)</f>
        <v>X</v>
      </c>
      <c r="AT759" s="108" t="str">
        <f>VLOOKUP(Tabela2[[#This Row],[SIEMA]],Siema2025,63,FALSE)</f>
        <v/>
      </c>
      <c r="AU759" s="108" t="str">
        <f>VLOOKUP(Tabela2[[#This Row],[SIEMA]],Siema2025,65,FALSE)</f>
        <v/>
      </c>
      <c r="AV759" s="108" t="str">
        <f>VLOOKUP(Tabela2[[#This Row],[SIEMA]],Siema2025,67,FALSE)</f>
        <v/>
      </c>
      <c r="AW759" s="108" t="str">
        <f>VLOOKUP(Tabela2[[#This Row],[SIEMA]],Siema2025,69,FALSE)</f>
        <v/>
      </c>
      <c r="AX759" s="108" t="str">
        <f>VLOOKUP(Tabela2[[#This Row],[SIEMA]],Siema2025,71,FALSE)</f>
        <v/>
      </c>
      <c r="AY759" s="108" t="str">
        <f>VLOOKUP(Tabela2[[#This Row],[SIEMA]],Siema2025,73,FALSE)</f>
        <v/>
      </c>
      <c r="AZ759" s="108" t="str">
        <f>VLOOKUP(Tabela2[[#This Row],[SIEMA]],Siema2025,75,FALSE)</f>
        <v/>
      </c>
      <c r="BA759" s="108" t="str">
        <f>VLOOKUP(Tabela2[[#This Row],[SIEMA]],Siema2025,77,FALSE)</f>
        <v/>
      </c>
      <c r="BB759" s="108" t="str">
        <f>VLOOKUP(Tabela2[[#This Row],[SIEMA]],Siema2025,79,FALSE)</f>
        <v/>
      </c>
      <c r="BC759" s="108" t="str">
        <f>IF(Tabela2[[#This Row],[Outro(s) ]] = "X", "PREENCHER","NA")</f>
        <v>NA</v>
      </c>
      <c r="BD759" s="108" t="str">
        <f>VLOOKUP(Tabela2[[#This Row],[SIEMA]],Siema2025,82,FALSE)</f>
        <v/>
      </c>
      <c r="BE759" s="108" t="str">
        <f>VLOOKUP(Tabela2[[#This Row],[SIEMA]],Siema2025,81,FALSE)</f>
        <v/>
      </c>
      <c r="BF759" s="110" t="str">
        <f>VLOOKUP(Tabela2[[#This Row],[SIEMA]],Siema2025,28,FALSE)</f>
        <v>Petrobras</v>
      </c>
      <c r="BG759" s="110"/>
      <c r="BH759" s="111" t="str">
        <f>VLOOKUP(Tabela2[[#This Row],[SIEMA]],Siema2025,29,FALSE)</f>
        <v>33000167000101</v>
      </c>
      <c r="BI759" s="112" t="str">
        <f>VLOOKUP(Tabela2[[#This Row],[SIEMA]],Siema2025,107,FALSE)</f>
        <v>Não</v>
      </c>
      <c r="BJ759" s="107" t="s">
        <v>7099</v>
      </c>
      <c r="BK759" s="104" t="s">
        <v>2696</v>
      </c>
      <c r="BL759" s="140">
        <v>45985</v>
      </c>
      <c r="BM759" s="108">
        <f ca="1">IF(Tabela2[[#This Row],[Data de atendimento do Ibama (considerar o primeiro documento/ação)]]="",_xlfn.DAYS(TODAY(),J759),_xlfn.DAYS(Tabela2[[#This Row],[Data de atendimento do Ibama (considerar o primeiro documento/ação)]],J759))</f>
        <v>13</v>
      </c>
      <c r="BN759" s="108" t="str">
        <f>IF(Tabela2[[#This Row],[Atendido pelo Ibama ("Não" ou "Sim")]]="Não","Preencher", IF(Tabela2[[#This Row],[Atendido pelo Ibama ("Não" ou "Sim")]]="Sim","NA",""))</f>
        <v>NA</v>
      </c>
      <c r="BO759" s="114" t="s">
        <v>7100</v>
      </c>
      <c r="BP759" s="108" t="str">
        <f>IF(Tabela2[[#This Row],[Forma de atendimento (primeiro documento/ação)]]= "Outros (especificar)", "PREENCHER","NA")</f>
        <v>NA</v>
      </c>
      <c r="BQ759" s="106" t="s">
        <v>123</v>
      </c>
      <c r="BR759" s="108" t="str">
        <f>IF(Tabela2[[#This Row],[Equipe do Ibama foi a campo? Houve sobrevoo do Poseidon?]] = "Sim", "PREENCHER","NA")</f>
        <v>NA</v>
      </c>
      <c r="BS759" s="108" t="str">
        <f>IF(Tabela2[[#This Row],[Se sim, foi emitida Ordem de Emergência? (informações vinculada à coluna CK)]] = "Sim", "PREENCHER","NA")</f>
        <v>NA</v>
      </c>
      <c r="BT759" s="108" t="s">
        <v>7101</v>
      </c>
      <c r="BU759" s="108" t="s">
        <v>2696</v>
      </c>
      <c r="BV759" s="108" t="s">
        <v>123</v>
      </c>
      <c r="BW759" s="108" t="s">
        <v>2696</v>
      </c>
      <c r="BX759" s="106" t="s">
        <v>7102</v>
      </c>
      <c r="BY759" s="140">
        <v>46181</v>
      </c>
      <c r="BZ759" s="104">
        <f>IF(Tabela2[[#This Row],[Data do documento de encerramento]]="NA","NA",IF(Tabela2[[#This Row],[Data do documento de encerramento]]="","Pendente de conclusão/ encerramento",_xlfn.DAYS(Tabela2[[#This Row],[Data do documento de encerramento]],J759)))</f>
        <v>209</v>
      </c>
      <c r="CA759" s="107"/>
      <c r="CB759" s="107" t="s">
        <v>7158</v>
      </c>
      <c r="CC759" s="115" t="s">
        <v>7197</v>
      </c>
      <c r="CD759" s="107" t="s">
        <v>123</v>
      </c>
      <c r="CE759" s="107" t="s">
        <v>123</v>
      </c>
      <c r="CF759" s="107" t="s">
        <v>7105</v>
      </c>
    </row>
    <row r="760" spans="1:84" ht="60.75" hidden="1">
      <c r="A760" s="169">
        <v>2025111457643</v>
      </c>
      <c r="B760" s="118" t="s">
        <v>10450</v>
      </c>
      <c r="C760" s="108" t="str">
        <f>VLOOKUP(Tabela2[[#This Row],[SIEMA]],Siema2025,4,FALSE)</f>
        <v xml:space="preserve"> RN</v>
      </c>
      <c r="D760" s="106" t="str">
        <f>VLOOKUP(Tabela2[[#This Row],[SIEMA]],Siema2025,3,FALSE)</f>
        <v xml:space="preserve">Serra do Mel </v>
      </c>
      <c r="E760" s="106" t="str">
        <f>VLOOKUP(Tabela2[[#This Row],[SIEMA]],Siema2025,20,FALSE)</f>
        <v>Linha de produção do poço 7-CAM-1101U - Canto do Amaro M</v>
      </c>
      <c r="F760" s="106" t="s">
        <v>10451</v>
      </c>
      <c r="G760" s="106" t="s">
        <v>10452</v>
      </c>
      <c r="H760" s="106" t="s">
        <v>10453</v>
      </c>
      <c r="I760" s="104" t="s">
        <v>931</v>
      </c>
      <c r="J760" s="105">
        <f>VLOOKUP(Tabela2[[#This Row],[SIEMA]],Siema2025,2,FALSE)</f>
        <v>45973</v>
      </c>
      <c r="K760" s="105" t="str">
        <f>VLOOKUP(Tabela2[[#This Row],[SIEMA]],Siema2025,16,FALSE)</f>
        <v>Quarta</v>
      </c>
      <c r="L760" s="106" t="str">
        <f>IF(Tabela2[[#This Row],[Data]]="","Sem Informação",VLOOKUP(MONTH(Tabela2[[#This Row],[Data]]),'[1]Validação de dados'!$I$1:$J$13,2,0))</f>
        <v>Novembro</v>
      </c>
      <c r="M760" s="104">
        <f>YEAR(Tabela2[[#This Row],[Data]])</f>
        <v>2025</v>
      </c>
      <c r="N760" s="105" t="str">
        <f>VLOOKUP(Tabela2[[#This Row],[SIEMA]],Siema2025,17,FALSE)</f>
        <v>Vespertino</v>
      </c>
      <c r="O760" s="105" t="s">
        <v>145</v>
      </c>
      <c r="P760" s="104" t="str">
        <f>VLOOKUP(Tabela2[[#This Row],[SIEMA]],Siema2025,21,FALSE)</f>
        <v>Poço terrestre</v>
      </c>
      <c r="Q760" s="104">
        <v>1267</v>
      </c>
      <c r="R760" s="104" t="str">
        <f>VLOOKUP(Tabela2[[#This Row],[SIEMA]],Siema2025,10,FALSE)</f>
        <v>Água Produzida fora de especificação</v>
      </c>
      <c r="S760" s="107" t="str">
        <f>IF(Q760="","", IF(Q760="NC","", IF(Q760="NE","", IF(Q760="NA","",IFERROR(VLOOKUP(Q760,[1]Produtos!$A$1:$C$2319,2,FALSE),"Não Cadastrado")))))</f>
        <v>PETRÓLEO CRU</v>
      </c>
      <c r="T760" s="104" t="s">
        <v>10454</v>
      </c>
      <c r="U760" s="104" t="str">
        <f>VLOOKUP(Tabela2[[#This Row],[SIEMA]],Siema2025,12,FALSE)</f>
        <v>M3</v>
      </c>
      <c r="V760" s="104">
        <f>IF(Q760="","",IF(ISNUMBER(Q760)=FALSE,"Não se aplica",IFERROR(VLOOKUP(Q760,Produtos!$A$1:$C$2319,3,FALSE),"Não Cadastrado")))</f>
        <v>3</v>
      </c>
      <c r="W760" s="104" t="str">
        <f>VLOOKUP(Tabela2[[#This Row],[SIEMA]],Siema2025,10,FALSE)</f>
        <v>Água Produzida fora de especificação</v>
      </c>
      <c r="X760" s="113" t="str">
        <f>IF(Tabela2[[#This Row],[Origem do acidente]] = "Plataforma", "PREENCHER","NA")</f>
        <v>NA</v>
      </c>
      <c r="Y760" s="109" t="str">
        <f>IF(W760="","", IF(W760="NC","", IF(W760="NE","", IF(W760="NA","",IFERROR(VLOOKUP(W760,Produtos!$A$1:$C$2319,2,FALSE),"Não Cadastrado")))))</f>
        <v>Não Cadastrado</v>
      </c>
      <c r="Z760" s="104" t="str">
        <f>VLOOKUP(Tabela2[[#This Row],[SIEMA]],Siema2025,11,FALSE)</f>
        <v>0.171</v>
      </c>
      <c r="AA760" s="104" t="str">
        <f>VLOOKUP(Tabela2[[#This Row],[SIEMA]],Siema2025,12,FALSE)</f>
        <v>M3</v>
      </c>
      <c r="AB760" s="104" t="str">
        <f>IF(W760="","",IF(ISNUMBER(W760)=FALSE,"Não se aplica",IFERROR(VLOOKUP(W760,Produtos!$A$1:$C$2319,3,FALSE),"Não Cadastrado")))</f>
        <v>Não se aplica</v>
      </c>
      <c r="AC760" s="104"/>
      <c r="AD760" s="108" t="str">
        <f>IF(Tabela2[[#This Row],[Origem do acidente]] = "Plataforma", "PREENCHER","NA")</f>
        <v>NA</v>
      </c>
      <c r="AE760" s="107" t="str">
        <f>IF(AC760="","", IF(AC760="NC","", IF(AC760="NE","", IF(AC760="NA","",IFERROR(VLOOKUP(AC760,Produtos!$A$1:$C$2319,2,FALSE),"Não Cadastrado")))))</f>
        <v/>
      </c>
      <c r="AF760" s="104"/>
      <c r="AG760" s="104"/>
      <c r="AH760" s="104" t="str">
        <f>IF(AC760="","",IF(ISNUMBER(AC760)=FALSE,"Não se aplica",IFERROR(VLOOKUP(AC760,Produtos!$A$1:$C$2319,3,FALSE),"Não Cadastrado")))</f>
        <v/>
      </c>
      <c r="AI760" s="104"/>
      <c r="AJ760" s="104" t="str">
        <f>VLOOKUP(Tabela2[[#This Row],[SIEMA]],Siema2025,26,FALSE)</f>
        <v>Rompimento da junta de vedação</v>
      </c>
      <c r="AK760" s="107" t="s">
        <v>7112</v>
      </c>
      <c r="AL760" s="107"/>
      <c r="AM760" s="107"/>
      <c r="AN760" s="108" t="str">
        <f>VLOOKUP(Tabela2[[#This Row],[SIEMA]],Siema2025,51,FALSE)</f>
        <v/>
      </c>
      <c r="AO760" s="108" t="str">
        <f>VLOOKUP(Tabela2[[#This Row],[SIEMA]],Siema2025,53,FALSE)</f>
        <v/>
      </c>
      <c r="AP760" s="108" t="str">
        <f>VLOOKUP(Tabela2[[#This Row],[SIEMA]],Siema2025,55,FALSE)</f>
        <v/>
      </c>
      <c r="AQ760" s="108" t="str">
        <f>VLOOKUP(Tabela2[[#This Row],[SIEMA]],Siema2025,57,FALSE)</f>
        <v/>
      </c>
      <c r="AR760" s="108" t="str">
        <f>VLOOKUP(Tabela2[[#This Row],[SIEMA]],Siema2025,59,FALSE)</f>
        <v/>
      </c>
      <c r="AS760" s="108" t="str">
        <f>VLOOKUP(Tabela2[[#This Row],[SIEMA]],Siema2025,61,FALSE)</f>
        <v/>
      </c>
      <c r="AT760" s="108" t="str">
        <f>VLOOKUP(Tabela2[[#This Row],[SIEMA]],Siema2025,63,FALSE)</f>
        <v/>
      </c>
      <c r="AU760" s="108" t="str">
        <f>VLOOKUP(Tabela2[[#This Row],[SIEMA]],Siema2025,65,FALSE)</f>
        <v>X</v>
      </c>
      <c r="AV760" s="108" t="str">
        <f>VLOOKUP(Tabela2[[#This Row],[SIEMA]],Siema2025,67,FALSE)</f>
        <v/>
      </c>
      <c r="AW760" s="108" t="str">
        <f>VLOOKUP(Tabela2[[#This Row],[SIEMA]],Siema2025,69,FALSE)</f>
        <v/>
      </c>
      <c r="AX760" s="108" t="str">
        <f>VLOOKUP(Tabela2[[#This Row],[SIEMA]],Siema2025,71,FALSE)</f>
        <v/>
      </c>
      <c r="AY760" s="108" t="str">
        <f>VLOOKUP(Tabela2[[#This Row],[SIEMA]],Siema2025,73,FALSE)</f>
        <v/>
      </c>
      <c r="AZ760" s="108" t="str">
        <f>VLOOKUP(Tabela2[[#This Row],[SIEMA]],Siema2025,75,FALSE)</f>
        <v/>
      </c>
      <c r="BA760" s="108" t="str">
        <f>VLOOKUP(Tabela2[[#This Row],[SIEMA]],Siema2025,77,FALSE)</f>
        <v/>
      </c>
      <c r="BB760" s="108" t="str">
        <f>VLOOKUP(Tabela2[[#This Row],[SIEMA]],Siema2025,79,FALSE)</f>
        <v/>
      </c>
      <c r="BC760" s="108" t="str">
        <f>IF(Tabela2[[#This Row],[Outro(s) ]] = "X", "PREENCHER","NA")</f>
        <v>NA</v>
      </c>
      <c r="BD760" s="108" t="str">
        <f>VLOOKUP(Tabela2[[#This Row],[SIEMA]],Siema2025,82,FALSE)</f>
        <v/>
      </c>
      <c r="BE760" s="108" t="str">
        <f>VLOOKUP(Tabela2[[#This Row],[SIEMA]],Siema2025,81,FALSE)</f>
        <v/>
      </c>
      <c r="BF760" s="110" t="str">
        <f>VLOOKUP(Tabela2[[#This Row],[SIEMA]],Siema2025,28,FALSE)</f>
        <v>3R Potiguar S.A</v>
      </c>
      <c r="BG760" s="110"/>
      <c r="BH760" s="111" t="str">
        <f>VLOOKUP(Tabela2[[#This Row],[SIEMA]],Siema2025,29,FALSE)</f>
        <v/>
      </c>
      <c r="BI760" s="112" t="str">
        <f>VLOOKUP(Tabela2[[#This Row],[SIEMA]],Siema2025,107,FALSE)</f>
        <v>Não</v>
      </c>
      <c r="BJ760" s="107" t="s">
        <v>7113</v>
      </c>
      <c r="BK760" s="104" t="s">
        <v>2696</v>
      </c>
      <c r="BL760" s="1">
        <v>45993</v>
      </c>
      <c r="BM760" s="108">
        <f ca="1">IF(Tabela2[[#This Row],[Data de atendimento do Ibama (considerar o primeiro documento/ação)]]="",_xlfn.DAYS(TODAY(),J760),_xlfn.DAYS(Tabela2[[#This Row],[Data de atendimento do Ibama (considerar o primeiro documento/ação)]],J760))</f>
        <v>20</v>
      </c>
      <c r="BN760" s="108" t="str">
        <f>IF(Tabela2[[#This Row],[Atendido pelo Ibama ("Não" ou "Sim")]]="Não","Preencher", IF(Tabela2[[#This Row],[Atendido pelo Ibama ("Não" ou "Sim")]]="Sim","NA",""))</f>
        <v>NA</v>
      </c>
      <c r="BO760" s="114" t="s">
        <v>7100</v>
      </c>
      <c r="BP760" s="108" t="str">
        <f>IF(Tabela2[[#This Row],[Forma de atendimento (primeiro documento/ação)]]= "Outros (especificar)", "PREENCHER","NA")</f>
        <v>NA</v>
      </c>
      <c r="BQ760" s="106" t="s">
        <v>123</v>
      </c>
      <c r="BR760" s="108" t="str">
        <f>IF(Tabela2[[#This Row],[Equipe do Ibama foi a campo? Houve sobrevoo do Poseidon?]] = "Sim", "PREENCHER","NA")</f>
        <v>NA</v>
      </c>
      <c r="BS760" s="108" t="s">
        <v>7114</v>
      </c>
      <c r="BT760" s="108" t="s">
        <v>7126</v>
      </c>
      <c r="BU760" s="108" t="s">
        <v>2696</v>
      </c>
      <c r="BV760" s="108" t="s">
        <v>123</v>
      </c>
      <c r="BW760" s="108" t="s">
        <v>123</v>
      </c>
      <c r="BX760" s="106"/>
      <c r="BY760" s="106"/>
      <c r="BZ760" s="104" t="str">
        <f>IF(Tabela2[[#This Row],[Data do documento de encerramento]]="NA","NA",IF(Tabela2[[#This Row],[Data do documento de encerramento]]="","Pendente de conclusão/ encerramento",_xlfn.DAYS(Tabela2[[#This Row],[Data do documento de encerramento]],J760)))</f>
        <v>Pendente de conclusão/ encerramento</v>
      </c>
      <c r="CA760" s="107"/>
      <c r="CB760" s="107"/>
      <c r="CC760" s="107"/>
      <c r="CD760" s="107"/>
      <c r="CE760" s="107"/>
      <c r="CF760" s="107"/>
    </row>
    <row r="761" spans="1:84" ht="30.75">
      <c r="A761" s="169">
        <v>2025112672024</v>
      </c>
      <c r="B761" s="170" t="s">
        <v>10455</v>
      </c>
      <c r="C761" s="108" t="s">
        <v>7135</v>
      </c>
      <c r="D761" s="106" t="s">
        <v>637</v>
      </c>
      <c r="E761" s="106" t="s">
        <v>10456</v>
      </c>
      <c r="F761" s="106"/>
      <c r="G761" s="106" t="s">
        <v>10457</v>
      </c>
      <c r="H761" s="106" t="s">
        <v>10458</v>
      </c>
      <c r="I761" s="104" t="str">
        <f>VLOOKUP(Tabela2[[#This Row],[SIEMA]],Siema2025,19,FALSE)</f>
        <v>Campos</v>
      </c>
      <c r="J761" s="105">
        <f>VLOOKUP(Tabela2[[#This Row],[SIEMA]],Siema2025,2,FALSE)</f>
        <v>45973</v>
      </c>
      <c r="K761" s="105" t="str">
        <f>VLOOKUP(Tabela2[[#This Row],[SIEMA]],Siema2025,16,FALSE)</f>
        <v>Quarta</v>
      </c>
      <c r="L761" s="106" t="str">
        <f>IF(Tabela2[[#This Row],[Data]]="","Sem Informação",VLOOKUP(MONTH(Tabela2[[#This Row],[Data]]),'[1]Validação de dados'!$I$1:$J$13,2,0))</f>
        <v>Novembro</v>
      </c>
      <c r="M761" s="104">
        <f>YEAR(Tabela2[[#This Row],[Data]])</f>
        <v>2025</v>
      </c>
      <c r="N761" s="105" t="str">
        <f>VLOOKUP(Tabela2[[#This Row],[SIEMA]],Siema2025,17,FALSE)</f>
        <v>Vespertino</v>
      </c>
      <c r="O761" s="105" t="s">
        <v>111</v>
      </c>
      <c r="P761" s="104" t="str">
        <f>VLOOKUP(Tabela2[[#This Row],[SIEMA]],Siema2025,21,FALSE)</f>
        <v/>
      </c>
      <c r="Q761" s="104">
        <v>1267</v>
      </c>
      <c r="R761" s="104" t="s">
        <v>2043</v>
      </c>
      <c r="S761" s="107" t="s">
        <v>2043</v>
      </c>
      <c r="T761" s="104" t="s">
        <v>2373</v>
      </c>
      <c r="U761" s="104" t="s">
        <v>7111</v>
      </c>
      <c r="V761" s="104">
        <f>IF(Q761="","",IF(ISNUMBER(Q761)=FALSE,"Não se aplica",IFERROR(VLOOKUP(Q761,Produtos!$A$1:$C$2319,3,FALSE),"Não Cadastrado")))</f>
        <v>3</v>
      </c>
      <c r="W761" s="104" t="str">
        <f>VLOOKUP(Tabela2[[#This Row],[SIEMA]],Siema2025,10,FALSE)</f>
        <v/>
      </c>
      <c r="X761" s="113"/>
      <c r="Y761" s="109" t="str">
        <f>IF(W761="","", IF(W761="NC","", IF(W761="NE","", IF(W761="NA","",IFERROR(VLOOKUP(W761,Produtos!$A$1:$C$2319,2,FALSE),"Não Cadastrado")))))</f>
        <v/>
      </c>
      <c r="Z761" s="104" t="str">
        <f>VLOOKUP(Tabela2[[#This Row],[SIEMA]],Siema2025,11,FALSE)</f>
        <v xml:space="preserve"> </v>
      </c>
      <c r="AA761" s="104" t="str">
        <f>VLOOKUP(Tabela2[[#This Row],[SIEMA]],Siema2025,12,FALSE)</f>
        <v xml:space="preserve"> </v>
      </c>
      <c r="AB761" s="104" t="str">
        <f>IF(W761="","",IF(ISNUMBER(W761)=FALSE,"Não se aplica",IFERROR(VLOOKUP(W761,Produtos!$A$1:$C$2319,3,FALSE),"Não Cadastrado")))</f>
        <v/>
      </c>
      <c r="AC761" s="104"/>
      <c r="AD761" s="108"/>
      <c r="AE761" s="107" t="str">
        <f>IF(AC761="","", IF(AC761="NC","", IF(AC761="NE","", IF(AC761="NA","",IFERROR(VLOOKUP(AC761,Produtos!$A$1:$C$2319,2,FALSE),"Não Cadastrado")))))</f>
        <v/>
      </c>
      <c r="AF761" s="104"/>
      <c r="AG761" s="104"/>
      <c r="AH761" s="104" t="str">
        <f>IF(AC761="","",IF(ISNUMBER(AC761)=FALSE,"Não se aplica",IFERROR(VLOOKUP(AC761,Produtos!$A$1:$C$2319,3,FALSE),"Não Cadastrado")))</f>
        <v/>
      </c>
      <c r="AI761" s="104"/>
      <c r="AJ761" s="104" t="str">
        <f>VLOOKUP(Tabela2[[#This Row],[SIEMA]],Siema2025,26,FALSE)</f>
        <v>Escape residual. Em avaliação</v>
      </c>
      <c r="AK761" s="107" t="s">
        <v>7112</v>
      </c>
      <c r="AL761" s="107"/>
      <c r="AM761" s="107"/>
      <c r="AN761" s="108" t="str">
        <f>VLOOKUP(Tabela2[[#This Row],[SIEMA]],Siema2025,51,FALSE)</f>
        <v/>
      </c>
      <c r="AO761" s="108" t="str">
        <f>VLOOKUP(Tabela2[[#This Row],[SIEMA]],Siema2025,53,FALSE)</f>
        <v/>
      </c>
      <c r="AP761" s="108" t="str">
        <f>VLOOKUP(Tabela2[[#This Row],[SIEMA]],Siema2025,55,FALSE)</f>
        <v/>
      </c>
      <c r="AQ761" s="108" t="str">
        <f>VLOOKUP(Tabela2[[#This Row],[SIEMA]],Siema2025,57,FALSE)</f>
        <v/>
      </c>
      <c r="AR761" s="108" t="str">
        <f>VLOOKUP(Tabela2[[#This Row],[SIEMA]],Siema2025,59,FALSE)</f>
        <v/>
      </c>
      <c r="AS761" s="108" t="str">
        <f>VLOOKUP(Tabela2[[#This Row],[SIEMA]],Siema2025,61,FALSE)</f>
        <v>X</v>
      </c>
      <c r="AT761" s="108" t="str">
        <f>VLOOKUP(Tabela2[[#This Row],[SIEMA]],Siema2025,63,FALSE)</f>
        <v/>
      </c>
      <c r="AU761" s="108" t="str">
        <f>VLOOKUP(Tabela2[[#This Row],[SIEMA]],Siema2025,65,FALSE)</f>
        <v/>
      </c>
      <c r="AV761" s="108" t="str">
        <f>VLOOKUP(Tabela2[[#This Row],[SIEMA]],Siema2025,67,FALSE)</f>
        <v/>
      </c>
      <c r="AW761" s="108" t="str">
        <f>VLOOKUP(Tabela2[[#This Row],[SIEMA]],Siema2025,69,FALSE)</f>
        <v/>
      </c>
      <c r="AX761" s="108" t="str">
        <f>VLOOKUP(Tabela2[[#This Row],[SIEMA]],Siema2025,71,FALSE)</f>
        <v/>
      </c>
      <c r="AY761" s="108" t="str">
        <f>VLOOKUP(Tabela2[[#This Row],[SIEMA]],Siema2025,73,FALSE)</f>
        <v/>
      </c>
      <c r="AZ761" s="108" t="str">
        <f>VLOOKUP(Tabela2[[#This Row],[SIEMA]],Siema2025,75,FALSE)</f>
        <v/>
      </c>
      <c r="BA761" s="108" t="str">
        <f>VLOOKUP(Tabela2[[#This Row],[SIEMA]],Siema2025,77,FALSE)</f>
        <v/>
      </c>
      <c r="BB761" s="108" t="str">
        <f>VLOOKUP(Tabela2[[#This Row],[SIEMA]],Siema2025,79,FALSE)</f>
        <v/>
      </c>
      <c r="BC761" s="108" t="str">
        <f>IF(Tabela2[[#This Row],[Outro(s) ]] = "X", "PREENCHER","NA")</f>
        <v>NA</v>
      </c>
      <c r="BD761" s="108" t="str">
        <f>VLOOKUP(Tabela2[[#This Row],[SIEMA]],Siema2025,82,FALSE)</f>
        <v/>
      </c>
      <c r="BE761" s="108" t="str">
        <f>VLOOKUP(Tabela2[[#This Row],[SIEMA]],Siema2025,81,FALSE)</f>
        <v/>
      </c>
      <c r="BF761" s="110" t="str">
        <f>VLOOKUP(Tabela2[[#This Row],[SIEMA]],Siema2025,28,FALSE)</f>
        <v>Petrobras</v>
      </c>
      <c r="BG761" s="110"/>
      <c r="BH761" s="111" t="str">
        <f>VLOOKUP(Tabela2[[#This Row],[SIEMA]],Siema2025,29,FALSE)</f>
        <v>3300161000101</v>
      </c>
      <c r="BI761" s="112" t="s">
        <v>2696</v>
      </c>
      <c r="BJ761" s="107" t="s">
        <v>7099</v>
      </c>
      <c r="BK761" s="104" t="s">
        <v>2696</v>
      </c>
      <c r="BL761" s="140">
        <v>46009</v>
      </c>
      <c r="BM761" s="108">
        <f ca="1">IF(Tabela2[[#This Row],[Data de atendimento do Ibama (considerar o primeiro documento/ação)]]="",_xlfn.DAYS(TODAY(),J761),_xlfn.DAYS(Tabela2[[#This Row],[Data de atendimento do Ibama (considerar o primeiro documento/ação)]],J761))</f>
        <v>36</v>
      </c>
      <c r="BN761" s="108" t="str">
        <f>IF(Tabela2[[#This Row],[Atendido pelo Ibama ("Não" ou "Sim")]]="Não","Preencher", IF(Tabela2[[#This Row],[Atendido pelo Ibama ("Não" ou "Sim")]]="Sim","NA",""))</f>
        <v>NA</v>
      </c>
      <c r="BO761" s="114" t="s">
        <v>7138</v>
      </c>
      <c r="BP761" s="108" t="str">
        <f>IF(Tabela2[[#This Row],[Forma de atendimento (primeiro documento/ação)]]= "Outros (especificar)", "PREENCHER","NA")</f>
        <v>NA</v>
      </c>
      <c r="BQ761" s="106" t="s">
        <v>123</v>
      </c>
      <c r="BR761" s="108" t="str">
        <f>IF(Tabela2[[#This Row],[Equipe do Ibama foi a campo? Houve sobrevoo do Poseidon?]] = "Sim", "PREENCHER","NA")</f>
        <v>NA</v>
      </c>
      <c r="BS761" s="108" t="str">
        <f>IF(Tabela2[[#This Row],[Se sim, foi emitida Ordem de Emergência? (informações vinculada à coluna CK)]] = "Sim", "PREENCHER","NA")</f>
        <v>NA</v>
      </c>
      <c r="BT761" s="108" t="s">
        <v>7101</v>
      </c>
      <c r="BU761" s="108" t="s">
        <v>123</v>
      </c>
      <c r="BV761" s="108" t="s">
        <v>123</v>
      </c>
      <c r="BW761" s="108" t="s">
        <v>123</v>
      </c>
      <c r="BX761" s="106"/>
      <c r="BY761" s="140"/>
      <c r="BZ761" s="104" t="str">
        <f>IF(Tabela2[[#This Row],[Data do documento de encerramento]]="NA","NA",IF(Tabela2[[#This Row],[Data do documento de encerramento]]="","Pendente de conclusão/ encerramento",_xlfn.DAYS(Tabela2[[#This Row],[Data do documento de encerramento]],J761)))</f>
        <v>Pendente de conclusão/ encerramento</v>
      </c>
      <c r="CA761" s="107" t="s">
        <v>7833</v>
      </c>
      <c r="CB761" s="107"/>
      <c r="CC761" s="107" t="s">
        <v>7148</v>
      </c>
      <c r="CD761" s="107" t="s">
        <v>123</v>
      </c>
      <c r="CE761" s="107" t="s">
        <v>123</v>
      </c>
      <c r="CF761" s="107" t="s">
        <v>7167</v>
      </c>
    </row>
    <row r="762" spans="1:84" ht="45.75" hidden="1">
      <c r="A762" s="169">
        <v>2025111743247</v>
      </c>
      <c r="B762" s="170" t="s">
        <v>10459</v>
      </c>
      <c r="C762" s="108" t="str">
        <f>VLOOKUP(Tabela2[[#This Row],[SIEMA]],Siema2025,4,FALSE)</f>
        <v xml:space="preserve"> GO</v>
      </c>
      <c r="D762" s="106" t="str">
        <f>VLOOKUP(Tabela2[[#This Row],[SIEMA]],Siema2025,3,FALSE)</f>
        <v xml:space="preserve">Cristalina </v>
      </c>
      <c r="E762" s="106" t="s">
        <v>9115</v>
      </c>
      <c r="F762" s="106" t="s">
        <v>10460</v>
      </c>
      <c r="G762" s="109" t="s">
        <v>10461</v>
      </c>
      <c r="H762" s="109" t="s">
        <v>10462</v>
      </c>
      <c r="I762" s="104" t="s">
        <v>7114</v>
      </c>
      <c r="J762" s="105">
        <f>VLOOKUP(Tabela2[[#This Row],[SIEMA]],Siema2025,2,FALSE)</f>
        <v>45975</v>
      </c>
      <c r="K762" s="105" t="str">
        <f>VLOOKUP(Tabela2[[#This Row],[SIEMA]],Siema2025,16,FALSE)</f>
        <v>Sexta</v>
      </c>
      <c r="L762" s="106" t="str">
        <f>IF(Tabela2[[#This Row],[Data]]="","Sem Informação",VLOOKUP(MONTH(Tabela2[[#This Row],[Data]]),'[1]Validação de dados'!$I$1:$J$13,2,0))</f>
        <v>Novembro</v>
      </c>
      <c r="M762" s="104">
        <f>YEAR(Tabela2[[#This Row],[Data]])</f>
        <v>2025</v>
      </c>
      <c r="N762" s="105" t="str">
        <f>VLOOKUP(Tabela2[[#This Row],[SIEMA]],Siema2025,17,FALSE)</f>
        <v>Vespertino</v>
      </c>
      <c r="O762" s="105" t="str">
        <f>VLOOKUP(Tabela2[[#This Row],[SIEMA]],Siema2025,5,FALSE)</f>
        <v>Rodovia</v>
      </c>
      <c r="P762" s="104" t="str">
        <f>VLOOKUP(Tabela2[[#This Row],[SIEMA]],Siema2025,21,FALSE)</f>
        <v>Rodovia BR-050, Km 112+200, Sentido norte</v>
      </c>
      <c r="Q762" s="104">
        <v>1202</v>
      </c>
      <c r="R762" s="104" t="s">
        <v>8492</v>
      </c>
      <c r="S762" s="107" t="str">
        <f>IF(Q762="","", IF(Q762="NC","", IF(Q762="NE","", IF(Q762="NA","",IFERROR(VLOOKUP(Q762,[1]Produtos!$A$1:$C$2319,2,FALSE),"Não Cadastrado")))))</f>
        <v>GASÓLEO ou ÓLEO DIESEL ou ÓLEO PARA AQUECIMENTO, LEVE</v>
      </c>
      <c r="T762" s="104">
        <v>22000</v>
      </c>
      <c r="U762" s="104" t="s">
        <v>648</v>
      </c>
      <c r="V762" s="104">
        <f>IF(Q762="","",IF(ISNUMBER(Q762)=FALSE,"Não se aplica",IFERROR(VLOOKUP(Q762,Produtos!$A$1:$C$2319,3,FALSE),"Não Cadastrado")))</f>
        <v>3</v>
      </c>
      <c r="W762" s="104">
        <v>1203</v>
      </c>
      <c r="X762" s="113" t="s">
        <v>885</v>
      </c>
      <c r="Y762" s="109" t="str">
        <f>IF(W762="","", IF(W762="NC","", IF(W762="NE","", IF(W762="NA","",IFERROR(VLOOKUP(W762,Produtos!$A$1:$C$2319,2,FALSE),"Não Cadastrado")))))</f>
        <v>COMBUSTÍVEL PARA MOTORES  ou GASOLINA ou GASOLINA DE AVIAÇÃO (GAV-100LL ou AVGAS-100LL)</v>
      </c>
      <c r="Z762" s="104">
        <v>15000</v>
      </c>
      <c r="AA762" s="104" t="s">
        <v>648</v>
      </c>
      <c r="AB762" s="104">
        <f>IF(W762="","",IF(ISNUMBER(W762)=FALSE,"Não se aplica",IFERROR(VLOOKUP(W762,Produtos!$A$1:$C$2319,3,FALSE),"Não Cadastrado")))</f>
        <v>3</v>
      </c>
      <c r="AC762" s="104">
        <v>1170</v>
      </c>
      <c r="AD762" s="108" t="s">
        <v>10463</v>
      </c>
      <c r="AE762" s="107" t="str">
        <f>IF(AC762="","", IF(AC762="NC","", IF(AC762="NE","", IF(AC762="NA","",IFERROR(VLOOKUP(AC762,Produtos!$A$1:$C$2319,2,FALSE),"Não Cadastrado")))))</f>
        <v>ÁLCOOL ETÍLICO, ETANOL</v>
      </c>
      <c r="AF762" s="104">
        <v>9000</v>
      </c>
      <c r="AG762" s="104" t="s">
        <v>648</v>
      </c>
      <c r="AH762" s="104">
        <f>IF(AC762="","",IF(ISNUMBER(AC762)=FALSE,"Não se aplica",IFERROR(VLOOKUP(AC762,Produtos!$A$1:$C$2319,3,FALSE),"Não Cadastrado")))</f>
        <v>3</v>
      </c>
      <c r="AI762" s="104"/>
      <c r="AJ762" s="104" t="str">
        <f>VLOOKUP(Tabela2[[#This Row],[SIEMA]],Siema2025,26,FALSE)</f>
        <v>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v>
      </c>
      <c r="AK762" s="107" t="s">
        <v>7190</v>
      </c>
      <c r="AL762" s="107" t="s">
        <v>7182</v>
      </c>
      <c r="AM762" s="107" t="s">
        <v>7636</v>
      </c>
      <c r="AN762" s="108" t="str">
        <f>VLOOKUP(Tabela2[[#This Row],[SIEMA]],Siema2025,51,FALSE)</f>
        <v/>
      </c>
      <c r="AO762" s="108" t="str">
        <f>VLOOKUP(Tabela2[[#This Row],[SIEMA]],Siema2025,53,FALSE)</f>
        <v/>
      </c>
      <c r="AP762" s="108" t="str">
        <f>VLOOKUP(Tabela2[[#This Row],[SIEMA]],Siema2025,55,FALSE)</f>
        <v/>
      </c>
      <c r="AQ762" s="108" t="str">
        <f>VLOOKUP(Tabela2[[#This Row],[SIEMA]],Siema2025,57,FALSE)</f>
        <v/>
      </c>
      <c r="AR762" s="108" t="str">
        <f>VLOOKUP(Tabela2[[#This Row],[SIEMA]],Siema2025,59,FALSE)</f>
        <v/>
      </c>
      <c r="AS762" s="108" t="str">
        <f>VLOOKUP(Tabela2[[#This Row],[SIEMA]],Siema2025,61,FALSE)</f>
        <v/>
      </c>
      <c r="AT762" s="108" t="str">
        <f>VLOOKUP(Tabela2[[#This Row],[SIEMA]],Siema2025,63,FALSE)</f>
        <v/>
      </c>
      <c r="AU762" s="108" t="str">
        <f>VLOOKUP(Tabela2[[#This Row],[SIEMA]],Siema2025,65,FALSE)</f>
        <v>X</v>
      </c>
      <c r="AV762" s="108" t="str">
        <f>VLOOKUP(Tabela2[[#This Row],[SIEMA]],Siema2025,67,FALSE)</f>
        <v/>
      </c>
      <c r="AW762" s="108" t="str">
        <f>VLOOKUP(Tabela2[[#This Row],[SIEMA]],Siema2025,69,FALSE)</f>
        <v>X</v>
      </c>
      <c r="AX762" s="108" t="str">
        <f>VLOOKUP(Tabela2[[#This Row],[SIEMA]],Siema2025,71,FALSE)</f>
        <v/>
      </c>
      <c r="AY762" s="108" t="str">
        <f>VLOOKUP(Tabela2[[#This Row],[SIEMA]],Siema2025,73,FALSE)</f>
        <v/>
      </c>
      <c r="AZ762" s="108" t="str">
        <f>VLOOKUP(Tabela2[[#This Row],[SIEMA]],Siema2025,75,FALSE)</f>
        <v/>
      </c>
      <c r="BA762" s="108" t="str">
        <f>VLOOKUP(Tabela2[[#This Row],[SIEMA]],Siema2025,77,FALSE)</f>
        <v/>
      </c>
      <c r="BB762" s="108" t="str">
        <f>VLOOKUP(Tabela2[[#This Row],[SIEMA]],Siema2025,79,FALSE)</f>
        <v/>
      </c>
      <c r="BC762" s="108" t="str">
        <f>IF(Tabela2[[#This Row],[Outro(s) ]] = "X", "PREENCHER","NA")</f>
        <v>NA</v>
      </c>
      <c r="BD762" s="108" t="str">
        <f>VLOOKUP(Tabela2[[#This Row],[SIEMA]],Siema2025,82,FALSE)</f>
        <v/>
      </c>
      <c r="BE762" s="108" t="str">
        <f>VLOOKUP(Tabela2[[#This Row],[SIEMA]],Siema2025,81,FALSE)</f>
        <v/>
      </c>
      <c r="BF762" s="152" t="s">
        <v>10464</v>
      </c>
      <c r="BG762" s="110"/>
      <c r="BH762" s="111">
        <v>31821639000161</v>
      </c>
      <c r="BI762" s="112" t="str">
        <f>VLOOKUP(Tabela2[[#This Row],[SIEMA]],Siema2025,107,FALSE)</f>
        <v>Não</v>
      </c>
      <c r="BJ762" s="107" t="s">
        <v>7099</v>
      </c>
      <c r="BK762" s="104" t="s">
        <v>2696</v>
      </c>
      <c r="BL762" s="140">
        <v>45976</v>
      </c>
      <c r="BM762" s="108">
        <f ca="1">IF(Tabela2[[#This Row],[Data de atendimento do Ibama (considerar o primeiro documento/ação)]]="",_xlfn.DAYS(TODAY(),J762),_xlfn.DAYS(Tabela2[[#This Row],[Data de atendimento do Ibama (considerar o primeiro documento/ação)]],J762))</f>
        <v>1</v>
      </c>
      <c r="BN762" s="108" t="str">
        <f>IF(Tabela2[[#This Row],[Atendido pelo Ibama ("Não" ou "Sim")]]="Não","Preencher", IF(Tabela2[[#This Row],[Atendido pelo Ibama ("Não" ou "Sim")]]="Sim","NA",""))</f>
        <v>NA</v>
      </c>
      <c r="BO762" s="114" t="s">
        <v>7432</v>
      </c>
      <c r="BP762" s="108" t="str">
        <f>IF(Tabela2[[#This Row],[Forma de atendimento (primeiro documento/ação)]]= "Outros (especificar)", "PREENCHER","NA")</f>
        <v>NA</v>
      </c>
      <c r="BQ762" s="106" t="s">
        <v>2696</v>
      </c>
      <c r="BR762" s="108" t="s">
        <v>123</v>
      </c>
      <c r="BS762" s="108" t="s">
        <v>2696</v>
      </c>
      <c r="BT762" s="108" t="s">
        <v>7126</v>
      </c>
      <c r="BU762" s="108" t="s">
        <v>2696</v>
      </c>
      <c r="BV762" s="108" t="s">
        <v>123</v>
      </c>
      <c r="BW762" s="108" t="s">
        <v>123</v>
      </c>
      <c r="BX762" s="106"/>
      <c r="BY762" s="140"/>
      <c r="BZ762" s="104" t="str">
        <f>IF(Tabela2[[#This Row],[Data do documento de encerramento]]="NA","NA",IF(Tabela2[[#This Row],[Data do documento de encerramento]]="","Pendente de conclusão/ encerramento",_xlfn.DAYS(Tabela2[[#This Row],[Data do documento de encerramento]],J762)))</f>
        <v>Pendente de conclusão/ encerramento</v>
      </c>
      <c r="CA762" s="107" t="s">
        <v>10465</v>
      </c>
      <c r="CB762" s="107"/>
      <c r="CC762" s="115"/>
      <c r="CD762" s="107"/>
      <c r="CE762" s="107"/>
      <c r="CF762" s="107"/>
    </row>
    <row r="763" spans="1:84" ht="30.75">
      <c r="A763" s="169">
        <v>2025111836038</v>
      </c>
      <c r="B763" s="170" t="s">
        <v>10466</v>
      </c>
      <c r="C763" s="108" t="s">
        <v>7135</v>
      </c>
      <c r="D763" s="106" t="s">
        <v>637</v>
      </c>
      <c r="E763" s="106" t="s">
        <v>10228</v>
      </c>
      <c r="F763" s="106"/>
      <c r="G763" s="106" t="s">
        <v>10229</v>
      </c>
      <c r="H763" s="106" t="s">
        <v>10230</v>
      </c>
      <c r="I763" s="104" t="str">
        <f>VLOOKUP(Tabela2[[#This Row],[SIEMA]],Siema2025,19,FALSE)</f>
        <v>Campos</v>
      </c>
      <c r="J763" s="105">
        <f>VLOOKUP(Tabela2[[#This Row],[SIEMA]],Siema2025,2,FALSE)</f>
        <v>45977</v>
      </c>
      <c r="K763" s="105" t="str">
        <f>VLOOKUP(Tabela2[[#This Row],[SIEMA]],Siema2025,16,FALSE)</f>
        <v>Domingo</v>
      </c>
      <c r="L763" s="106" t="str">
        <f>IF(Tabela2[[#This Row],[Data]]="","Sem Informação",VLOOKUP(MONTH(Tabela2[[#This Row],[Data]]),'[1]Validação de dados'!$I$1:$J$13,2,0))</f>
        <v>Novembro</v>
      </c>
      <c r="M763" s="104">
        <f>YEAR(Tabela2[[#This Row],[Data]])</f>
        <v>2025</v>
      </c>
      <c r="N763" s="105" t="str">
        <f>VLOOKUP(Tabela2[[#This Row],[SIEMA]],Siema2025,17,FALSE)</f>
        <v>Vespertino</v>
      </c>
      <c r="O763" s="105" t="s">
        <v>111</v>
      </c>
      <c r="P763" s="104" t="str">
        <f>VLOOKUP(Tabela2[[#This Row],[SIEMA]],Siema2025,21,FALSE)</f>
        <v/>
      </c>
      <c r="Q763" s="104" t="s">
        <v>7094</v>
      </c>
      <c r="R763" s="104" t="s">
        <v>7273</v>
      </c>
      <c r="S763" s="107" t="s">
        <v>8819</v>
      </c>
      <c r="T763" s="104">
        <v>1.21E-2</v>
      </c>
      <c r="U763" s="104" t="s">
        <v>7111</v>
      </c>
      <c r="V763" s="104" t="str">
        <f>IF(Q763="","",IF(ISNUMBER(Q763)=FALSE,"Não se aplica",IFERROR(VLOOKUP(Q763,Produtos!$A$1:$C$2319,3,FALSE),"Não Cadastrado")))</f>
        <v>Não se aplica</v>
      </c>
      <c r="W763" s="104" t="str">
        <f>VLOOKUP(Tabela2[[#This Row],[SIEMA]],Siema2025,10,FALSE)</f>
        <v/>
      </c>
      <c r="X763" s="113"/>
      <c r="Y763" s="109" t="str">
        <f>IF(W763="","", IF(W763="NC","", IF(W763="NE","", IF(W763="NA","",IFERROR(VLOOKUP(W763,Produtos!$A$1:$C$2319,2,FALSE),"Não Cadastrado")))))</f>
        <v/>
      </c>
      <c r="Z763" s="104" t="str">
        <f>VLOOKUP(Tabela2[[#This Row],[SIEMA]],Siema2025,11,FALSE)</f>
        <v xml:space="preserve"> </v>
      </c>
      <c r="AA763" s="104" t="str">
        <f>VLOOKUP(Tabela2[[#This Row],[SIEMA]],Siema2025,12,FALSE)</f>
        <v xml:space="preserve"> </v>
      </c>
      <c r="AB763" s="104" t="str">
        <f>IF(W763="","",IF(ISNUMBER(W763)=FALSE,"Não se aplica",IFERROR(VLOOKUP(W763,Produtos!$A$1:$C$2319,3,FALSE),"Não Cadastrado")))</f>
        <v/>
      </c>
      <c r="AC763" s="104"/>
      <c r="AD763" s="108"/>
      <c r="AE763" s="107" t="str">
        <f>IF(AC763="","", IF(AC763="NC","", IF(AC763="NE","", IF(AC763="NA","",IFERROR(VLOOKUP(AC763,Produtos!$A$1:$C$2319,2,FALSE),"Não Cadastrado")))))</f>
        <v/>
      </c>
      <c r="AF763" s="104"/>
      <c r="AG763" s="104"/>
      <c r="AH763" s="104" t="str">
        <f>IF(AC763="","",IF(ISNUMBER(AC763)=FALSE,"Não se aplica",IFERROR(VLOOKUP(AC763,Produtos!$A$1:$C$2319,3,FALSE),"Não Cadastrado")))</f>
        <v/>
      </c>
      <c r="AI763" s="104"/>
      <c r="AJ763" s="104" t="str">
        <f>VLOOKUP(Tabela2[[#This Row],[SIEMA]],Siema2025,26,FALSE)</f>
        <v>Após avaliação, detectou-se que o escape era referente à linha de controle da DHSV-2,
decorrente de falha na conexão do componente.</v>
      </c>
      <c r="AK763" s="107" t="s">
        <v>7290</v>
      </c>
      <c r="AL763" s="107"/>
      <c r="AM763" s="107"/>
      <c r="AN763" s="108" t="str">
        <f>VLOOKUP(Tabela2[[#This Row],[SIEMA]],Siema2025,51,FALSE)</f>
        <v/>
      </c>
      <c r="AO763" s="108" t="str">
        <f>VLOOKUP(Tabela2[[#This Row],[SIEMA]],Siema2025,53,FALSE)</f>
        <v/>
      </c>
      <c r="AP763" s="108" t="str">
        <f>VLOOKUP(Tabela2[[#This Row],[SIEMA]],Siema2025,55,FALSE)</f>
        <v/>
      </c>
      <c r="AQ763" s="108" t="str">
        <f>VLOOKUP(Tabela2[[#This Row],[SIEMA]],Siema2025,57,FALSE)</f>
        <v/>
      </c>
      <c r="AR763" s="108" t="str">
        <f>VLOOKUP(Tabela2[[#This Row],[SIEMA]],Siema2025,59,FALSE)</f>
        <v/>
      </c>
      <c r="AS763" s="108" t="str">
        <f>VLOOKUP(Tabela2[[#This Row],[SIEMA]],Siema2025,61,FALSE)</f>
        <v>X</v>
      </c>
      <c r="AT763" s="108" t="str">
        <f>VLOOKUP(Tabela2[[#This Row],[SIEMA]],Siema2025,63,FALSE)</f>
        <v/>
      </c>
      <c r="AU763" s="108" t="str">
        <f>VLOOKUP(Tabela2[[#This Row],[SIEMA]],Siema2025,65,FALSE)</f>
        <v/>
      </c>
      <c r="AV763" s="108" t="str">
        <f>VLOOKUP(Tabela2[[#This Row],[SIEMA]],Siema2025,67,FALSE)</f>
        <v/>
      </c>
      <c r="AW763" s="108" t="str">
        <f>VLOOKUP(Tabela2[[#This Row],[SIEMA]],Siema2025,69,FALSE)</f>
        <v/>
      </c>
      <c r="AX763" s="108" t="str">
        <f>VLOOKUP(Tabela2[[#This Row],[SIEMA]],Siema2025,71,FALSE)</f>
        <v/>
      </c>
      <c r="AY763" s="108" t="str">
        <f>VLOOKUP(Tabela2[[#This Row],[SIEMA]],Siema2025,73,FALSE)</f>
        <v/>
      </c>
      <c r="AZ763" s="108" t="str">
        <f>VLOOKUP(Tabela2[[#This Row],[SIEMA]],Siema2025,75,FALSE)</f>
        <v/>
      </c>
      <c r="BA763" s="108" t="str">
        <f>VLOOKUP(Tabela2[[#This Row],[SIEMA]],Siema2025,77,FALSE)</f>
        <v/>
      </c>
      <c r="BB763" s="108" t="str">
        <f>VLOOKUP(Tabela2[[#This Row],[SIEMA]],Siema2025,79,FALSE)</f>
        <v/>
      </c>
      <c r="BC763" s="108" t="str">
        <f>IF(Tabela2[[#This Row],[Outro(s) ]] = "X", "PREENCHER","NA")</f>
        <v>NA</v>
      </c>
      <c r="BD763" s="108" t="str">
        <f>VLOOKUP(Tabela2[[#This Row],[SIEMA]],Siema2025,82,FALSE)</f>
        <v/>
      </c>
      <c r="BE763" s="108" t="str">
        <f>VLOOKUP(Tabela2[[#This Row],[SIEMA]],Siema2025,81,FALSE)</f>
        <v/>
      </c>
      <c r="BF763" s="110" t="str">
        <f>VLOOKUP(Tabela2[[#This Row],[SIEMA]],Siema2025,28,FALSE)</f>
        <v>Petrobras</v>
      </c>
      <c r="BG763" s="110"/>
      <c r="BH763" s="111" t="str">
        <f>VLOOKUP(Tabela2[[#This Row],[SIEMA]],Siema2025,29,FALSE)</f>
        <v>3300161000101</v>
      </c>
      <c r="BI763" s="112" t="s">
        <v>2696</v>
      </c>
      <c r="BJ763" s="107" t="s">
        <v>7099</v>
      </c>
      <c r="BK763" s="104" t="s">
        <v>2696</v>
      </c>
      <c r="BL763" s="140">
        <v>46009</v>
      </c>
      <c r="BM763" s="108">
        <f ca="1">IF(Tabela2[[#This Row],[Data de atendimento do Ibama (considerar o primeiro documento/ação)]]="",_xlfn.DAYS(TODAY(),J763),_xlfn.DAYS(Tabela2[[#This Row],[Data de atendimento do Ibama (considerar o primeiro documento/ação)]],J763))</f>
        <v>32</v>
      </c>
      <c r="BN763" s="108" t="str">
        <f>IF(Tabela2[[#This Row],[Atendido pelo Ibama ("Não" ou "Sim")]]="Não","Preencher", IF(Tabela2[[#This Row],[Atendido pelo Ibama ("Não" ou "Sim")]]="Sim","NA",""))</f>
        <v>NA</v>
      </c>
      <c r="BO763" s="114" t="s">
        <v>7138</v>
      </c>
      <c r="BP763" s="108" t="str">
        <f>IF(Tabela2[[#This Row],[Forma de atendimento (primeiro documento/ação)]]= "Outros (especificar)", "PREENCHER","NA")</f>
        <v>NA</v>
      </c>
      <c r="BQ763" s="106" t="s">
        <v>123</v>
      </c>
      <c r="BR763" s="108" t="str">
        <f>IF(Tabela2[[#This Row],[Equipe do Ibama foi a campo? Houve sobrevoo do Poseidon?]] = "Sim", "PREENCHER","NA")</f>
        <v>NA</v>
      </c>
      <c r="BS763" s="108" t="str">
        <f>IF(Tabela2[[#This Row],[Se sim, foi emitida Ordem de Emergência? (informações vinculada à coluna CK)]] = "Sim", "PREENCHER","NA")</f>
        <v>NA</v>
      </c>
      <c r="BT763" s="108" t="s">
        <v>7101</v>
      </c>
      <c r="BU763" s="108" t="s">
        <v>123</v>
      </c>
      <c r="BV763" s="108" t="s">
        <v>123</v>
      </c>
      <c r="BW763" s="108" t="s">
        <v>123</v>
      </c>
      <c r="BX763" s="106"/>
      <c r="BY763" s="106"/>
      <c r="BZ763" s="104" t="str">
        <f>IF(Tabela2[[#This Row],[Data do documento de encerramento]]="NA","NA",IF(Tabela2[[#This Row],[Data do documento de encerramento]]="","Pendente de conclusão/ encerramento",_xlfn.DAYS(Tabela2[[#This Row],[Data do documento de encerramento]],J763)))</f>
        <v>Pendente de conclusão/ encerramento</v>
      </c>
      <c r="CA763" s="107" t="s">
        <v>7833</v>
      </c>
      <c r="CB763" s="107"/>
      <c r="CC763" s="107" t="s">
        <v>7148</v>
      </c>
      <c r="CD763" s="107" t="s">
        <v>123</v>
      </c>
      <c r="CE763" s="107" t="s">
        <v>123</v>
      </c>
      <c r="CF763" s="107" t="s">
        <v>7149</v>
      </c>
    </row>
    <row r="764" spans="1:84" ht="15" customHeight="1">
      <c r="A764" s="182">
        <v>2025111936045</v>
      </c>
      <c r="B764" s="118" t="s">
        <v>10467</v>
      </c>
      <c r="C764" s="108" t="s">
        <v>672</v>
      </c>
      <c r="D764" s="106" t="s">
        <v>637</v>
      </c>
      <c r="E764" s="106" t="s">
        <v>9322</v>
      </c>
      <c r="F764" s="153" t="s">
        <v>10468</v>
      </c>
      <c r="G764" s="106" t="s">
        <v>10469</v>
      </c>
      <c r="H764" s="106" t="s">
        <v>10470</v>
      </c>
      <c r="I764" s="104" t="str">
        <f>VLOOKUP(Tabela2[[#This Row],[SIEMA]],Siema2025,19,FALSE)</f>
        <v>Santos</v>
      </c>
      <c r="J764" s="105">
        <f>VLOOKUP(Tabela2[[#This Row],[SIEMA]],Siema2025,2,FALSE)</f>
        <v>45978</v>
      </c>
      <c r="K764" s="105" t="str">
        <f>VLOOKUP(Tabela2[[#This Row],[SIEMA]],Siema2025,16,FALSE)</f>
        <v>Segunda</v>
      </c>
      <c r="L764" s="106" t="str">
        <f>IF(Tabela2[[#This Row],[Data]]="","Sem Informação",VLOOKUP(MONTH(Tabela2[[#This Row],[Data]]),'[1]Validação de dados'!$I$1:$J$13,2,0))</f>
        <v>Novembro</v>
      </c>
      <c r="M764" s="104">
        <f>YEAR(Tabela2[[#This Row],[Data]])</f>
        <v>2025</v>
      </c>
      <c r="N764" s="105" t="str">
        <f>VLOOKUP(Tabela2[[#This Row],[SIEMA]],Siema2025,17,FALSE)</f>
        <v>Matutino</v>
      </c>
      <c r="O764" s="105" t="str">
        <f>VLOOKUP(Tabela2[[#This Row],[SIEMA]],Siema2025,5,FALSE)</f>
        <v>Plataforma</v>
      </c>
      <c r="P764" s="104" t="str">
        <f>VLOOKUP(Tabela2[[#This Row],[SIEMA]],Siema2025,21,FALSE)</f>
        <v>NS-47 (WEST TELLUS) em operação no poço 7-BUZ-100DA-RJS, Campo de Búzios, Bacia de Santos</v>
      </c>
      <c r="Q764" s="104" t="s">
        <v>7094</v>
      </c>
      <c r="R764" t="s">
        <v>7202</v>
      </c>
      <c r="S764" s="137" t="s">
        <v>7147</v>
      </c>
      <c r="T764" s="104">
        <v>0.24099999999999999</v>
      </c>
      <c r="U764" s="104" t="s">
        <v>7111</v>
      </c>
      <c r="V764" s="104" t="str">
        <f>IF(Q764="","",IF(ISNUMBER(Q764)=FALSE,"Não se aplica",IFERROR(VLOOKUP(Q764,Produtos!$A$1:$C$2319,3,FALSE),"Não Cadastrado")))</f>
        <v>Não se aplica</v>
      </c>
      <c r="W764" s="104"/>
      <c r="X764" s="113"/>
      <c r="Y764" s="109" t="str">
        <f>IF(W764="","", IF(W764="NC","", IF(W764="NE","", IF(W764="NA","",IFERROR(VLOOKUP(W764,Produtos!$A$1:$C$2319,2,FALSE),"Não Cadastrado")))))</f>
        <v/>
      </c>
      <c r="Z764" s="104"/>
      <c r="AA764" s="104"/>
      <c r="AB764" s="104" t="str">
        <f>IF(W764="","",IF(ISNUMBER(W764)=FALSE,"Não se aplica",IFERROR(VLOOKUP(W764,Produtos!$A$1:$C$2319,3,FALSE),"Não Cadastrado")))</f>
        <v/>
      </c>
      <c r="AC764" s="134"/>
      <c r="AD764" s="134"/>
      <c r="AE764" s="107" t="str">
        <f>IF(AC764="","", IF(AC764="NC","", IF(AC764="NE","", IF(AC764="NA","",IFERROR(VLOOKUP(AC764,Produtos!$A$1:$C$2319,2,FALSE),"Não Cadastrado")))))</f>
        <v/>
      </c>
      <c r="AF764" s="134"/>
      <c r="AG764" s="104"/>
      <c r="AH764" s="104" t="str">
        <f>IF(AC764="","",IF(ISNUMBER(AC764)=FALSE,"Não se aplica",IFERROR(VLOOKUP(AC764,Produtos!$A$1:$C$2319,3,FALSE),"Não Cadastrado")))</f>
        <v/>
      </c>
      <c r="AI764" s="134"/>
      <c r="AJ764" s="104"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v>
      </c>
      <c r="AK764" s="107" t="s">
        <v>7112</v>
      </c>
      <c r="AL764" s="107"/>
      <c r="AM764" s="107"/>
      <c r="AN764" s="108" t="str">
        <f>VLOOKUP(Tabela2[[#This Row],[SIEMA]],Siema2025,51,FALSE)</f>
        <v/>
      </c>
      <c r="AO764" s="108" t="str">
        <f>VLOOKUP(Tabela2[[#This Row],[SIEMA]],Siema2025,53,FALSE)</f>
        <v/>
      </c>
      <c r="AP764" s="108" t="str">
        <f>VLOOKUP(Tabela2[[#This Row],[SIEMA]],Siema2025,55,FALSE)</f>
        <v/>
      </c>
      <c r="AQ764" s="108" t="str">
        <f>VLOOKUP(Tabela2[[#This Row],[SIEMA]],Siema2025,57,FALSE)</f>
        <v/>
      </c>
      <c r="AR764" s="108" t="str">
        <f>VLOOKUP(Tabela2[[#This Row],[SIEMA]],Siema2025,59,FALSE)</f>
        <v/>
      </c>
      <c r="AS764" s="108" t="str">
        <f>VLOOKUP(Tabela2[[#This Row],[SIEMA]],Siema2025,61,FALSE)</f>
        <v>X</v>
      </c>
      <c r="AT764" s="108" t="str">
        <f>VLOOKUP(Tabela2[[#This Row],[SIEMA]],Siema2025,63,FALSE)</f>
        <v/>
      </c>
      <c r="AU764" s="108" t="str">
        <f>VLOOKUP(Tabela2[[#This Row],[SIEMA]],Siema2025,65,FALSE)</f>
        <v/>
      </c>
      <c r="AV764" s="108" t="str">
        <f>VLOOKUP(Tabela2[[#This Row],[SIEMA]],Siema2025,67,FALSE)</f>
        <v/>
      </c>
      <c r="AW764" s="108" t="str">
        <f>VLOOKUP(Tabela2[[#This Row],[SIEMA]],Siema2025,69,FALSE)</f>
        <v/>
      </c>
      <c r="AX764" s="108" t="str">
        <f>VLOOKUP(Tabela2[[#This Row],[SIEMA]],Siema2025,71,FALSE)</f>
        <v/>
      </c>
      <c r="AY764" s="108" t="str">
        <f>VLOOKUP(Tabela2[[#This Row],[SIEMA]],Siema2025,73,FALSE)</f>
        <v/>
      </c>
      <c r="AZ764" s="108" t="str">
        <f>VLOOKUP(Tabela2[[#This Row],[SIEMA]],Siema2025,75,FALSE)</f>
        <v/>
      </c>
      <c r="BA764" s="108" t="str">
        <f>VLOOKUP(Tabela2[[#This Row],[SIEMA]],Siema2025,77,FALSE)</f>
        <v/>
      </c>
      <c r="BB764" s="108" t="str">
        <f>VLOOKUP(Tabela2[[#This Row],[SIEMA]],Siema2025,79,FALSE)</f>
        <v/>
      </c>
      <c r="BC764" s="108" t="str">
        <f>IF(Tabela2[[#This Row],[Outro(s) ]] = "X", "PREENCHER","NA")</f>
        <v>NA</v>
      </c>
      <c r="BD764" s="108" t="str">
        <f>VLOOKUP(Tabela2[[#This Row],[SIEMA]],Siema2025,82,FALSE)</f>
        <v/>
      </c>
      <c r="BE764" s="108" t="str">
        <f>VLOOKUP(Tabela2[[#This Row],[SIEMA]],Siema2025,81,FALSE)</f>
        <v/>
      </c>
      <c r="BF764" s="110" t="str">
        <f>VLOOKUP(Tabela2[[#This Row],[SIEMA]],Siema2025,28,FALSE)</f>
        <v>Petrobrás</v>
      </c>
      <c r="BG764" s="134"/>
      <c r="BH764" s="111" t="str">
        <f>VLOOKUP(Tabela2[[#This Row],[SIEMA]],Siema2025,29,FALSE)</f>
        <v>33000167000101</v>
      </c>
      <c r="BI764" s="112" t="str">
        <f>VLOOKUP(Tabela2[[#This Row],[SIEMA]],Siema2025,107,FALSE)</f>
        <v>Não</v>
      </c>
      <c r="BJ764" s="107" t="s">
        <v>7099</v>
      </c>
      <c r="BK764" s="104" t="s">
        <v>2696</v>
      </c>
      <c r="BL764" s="168">
        <v>45982</v>
      </c>
      <c r="BM764" s="108">
        <f ca="1">IF(Tabela2[[#This Row],[Data de atendimento do Ibama (considerar o primeiro documento/ação)]]="",_xlfn.DAYS(TODAY(),J764),_xlfn.DAYS(Tabela2[[#This Row],[Data de atendimento do Ibama (considerar o primeiro documento/ação)]],J764))</f>
        <v>4</v>
      </c>
      <c r="BN764" s="108" t="str">
        <f>IF(Tabela2[[#This Row],[Atendido pelo Ibama ("Não" ou "Sim")]]="Não","Preencher", IF(Tabela2[[#This Row],[Atendido pelo Ibama ("Não" ou "Sim")]]="Sim","NA",""))</f>
        <v>NA</v>
      </c>
      <c r="BO764" s="114" t="s">
        <v>7100</v>
      </c>
      <c r="BP764" s="108" t="str">
        <f>IF(Tabela2[[#This Row],[Forma de atendimento (primeiro documento/ação)]]= "Outros (especificar)", "PREENCHER","NA")</f>
        <v>NA</v>
      </c>
      <c r="BQ764" s="106" t="s">
        <v>123</v>
      </c>
      <c r="BR764" s="108" t="str">
        <f>IF(Tabela2[[#This Row],[Equipe do Ibama foi a campo? Houve sobrevoo do Poseidon?]] = "Sim", "PREENCHER","NA")</f>
        <v>NA</v>
      </c>
      <c r="BS764" s="108" t="str">
        <f>IF(Tabela2[[#This Row],[Se sim, foi emitida Ordem de Emergência? (informações vinculada à coluna CK)]] = "Sim", "PREENCHER","NA")</f>
        <v>NA</v>
      </c>
      <c r="BT764" s="108" t="s">
        <v>7101</v>
      </c>
      <c r="BU764" s="108" t="s">
        <v>2696</v>
      </c>
      <c r="BV764" s="108" t="s">
        <v>123</v>
      </c>
      <c r="BW764" s="108" t="s">
        <v>2696</v>
      </c>
      <c r="BX764" s="106" t="s">
        <v>7102</v>
      </c>
      <c r="BY764" s="168">
        <v>46183</v>
      </c>
      <c r="BZ764" s="104">
        <f>IF(Tabela2[[#This Row],[Data do documento de encerramento]]="NA","NA",IF(Tabela2[[#This Row],[Data do documento de encerramento]]="","Pendente de conclusão/ encerramento",_xlfn.DAYS(Tabela2[[#This Row],[Data do documento de encerramento]],J764)))</f>
        <v>205</v>
      </c>
      <c r="CA764" s="137"/>
      <c r="CB764" s="107" t="s">
        <v>7262</v>
      </c>
      <c r="CC764" s="107" t="s">
        <v>7204</v>
      </c>
      <c r="CD764" s="107" t="s">
        <v>123</v>
      </c>
      <c r="CE764" s="107" t="s">
        <v>123</v>
      </c>
      <c r="CF764" s="107" t="s">
        <v>7141</v>
      </c>
    </row>
    <row r="765" spans="1:84" ht="76.5" hidden="1">
      <c r="A765" s="169">
        <v>2025111950449</v>
      </c>
      <c r="B765" s="118" t="s">
        <v>10471</v>
      </c>
      <c r="C765" s="108" t="str">
        <f>VLOOKUP(Tabela2[[#This Row],[SIEMA]],Siema2025,4,FALSE)</f>
        <v xml:space="preserve"> SC</v>
      </c>
      <c r="D765" s="106" t="str">
        <f>VLOOKUP(Tabela2[[#This Row],[SIEMA]],Siema2025,3,FALSE)</f>
        <v xml:space="preserve">São Francisco do Sul </v>
      </c>
      <c r="E765" s="106" t="s">
        <v>10472</v>
      </c>
      <c r="F765" s="106" t="s">
        <v>10473</v>
      </c>
      <c r="G765" s="106" t="s">
        <v>10474</v>
      </c>
      <c r="H765" s="106" t="s">
        <v>10475</v>
      </c>
      <c r="I765" s="104" t="s">
        <v>7114</v>
      </c>
      <c r="J765" s="105">
        <f>VLOOKUP(Tabela2[[#This Row],[SIEMA]],Siema2025,2,FALSE)</f>
        <v>45979</v>
      </c>
      <c r="K765" s="105" t="str">
        <f>VLOOKUP(Tabela2[[#This Row],[SIEMA]],Siema2025,16,FALSE)</f>
        <v>Terça</v>
      </c>
      <c r="L765" s="106" t="str">
        <f>IF(Tabela2[[#This Row],[Data]]="","Sem Informação",VLOOKUP(MONTH(Tabela2[[#This Row],[Data]]),'[1]Validação de dados'!$I$1:$J$13,2,0))</f>
        <v>Novembro</v>
      </c>
      <c r="M765" s="104">
        <f>YEAR(Tabela2[[#This Row],[Data]])</f>
        <v>2025</v>
      </c>
      <c r="N765" s="105" t="str">
        <f>VLOOKUP(Tabela2[[#This Row],[SIEMA]],Siema2025,17,FALSE)</f>
        <v>Matutino</v>
      </c>
      <c r="O765" s="105" t="str">
        <f>VLOOKUP(Tabela2[[#This Row],[SIEMA]],Siema2025,5,FALSE)</f>
        <v>Terminal/portos/ancoradouros/etc</v>
      </c>
      <c r="P765" s="104" t="str">
        <f>VLOOKUP(Tabela2[[#This Row],[SIEMA]],Siema2025,21,FALSE)</f>
        <v/>
      </c>
      <c r="Q765" s="104" t="s">
        <v>7094</v>
      </c>
      <c r="R765" s="108"/>
      <c r="S765" s="104" t="s">
        <v>7945</v>
      </c>
      <c r="T765" s="104">
        <v>1.4999999999999999E-2</v>
      </c>
      <c r="U765" s="104" t="s">
        <v>7111</v>
      </c>
      <c r="V765" s="104" t="str">
        <f>IF(Q765="","",IF(ISNUMBER(Q765)=FALSE,"Não se aplica",IFERROR(VLOOKUP(Q765,Produtos!$A$1:$C$2319,3,FALSE),"Não Cadastrado")))</f>
        <v>Não se aplica</v>
      </c>
      <c r="W765" s="104"/>
      <c r="X765" s="113"/>
      <c r="Y765" s="109" t="str">
        <f>IF(W765="","", IF(W765="NC","", IF(W765="NE","", IF(W765="NA","",IFERROR(VLOOKUP(W765,Produtos!$A$1:$C$2319,2,FALSE),"Não Cadastrado")))))</f>
        <v/>
      </c>
      <c r="Z765" s="104"/>
      <c r="AA765" s="104"/>
      <c r="AB765" s="104" t="str">
        <f>IF(W765="","",IF(ISNUMBER(W765)=FALSE,"Não se aplica",IFERROR(VLOOKUP(W765,Produtos!$A$1:$C$2319,3,FALSE),"Não Cadastrado")))</f>
        <v/>
      </c>
      <c r="AC765" s="104"/>
      <c r="AD765" s="108"/>
      <c r="AE765" s="107" t="str">
        <f>IF(AC765="","", IF(AC765="NC","", IF(AC765="NE","", IF(AC765="NA","",IFERROR(VLOOKUP(AC765,Produtos!$A$1:$C$2319,2,FALSE),"Não Cadastrado")))))</f>
        <v/>
      </c>
      <c r="AF765" s="104"/>
      <c r="AG765" s="104"/>
      <c r="AH765" s="104" t="str">
        <f>IF(AC765="","",IF(ISNUMBER(AC765)=FALSE,"Não se aplica",IFERROR(VLOOKUP(AC765,Produtos!$A$1:$C$2319,3,FALSE),"Não Cadastrado")))</f>
        <v/>
      </c>
      <c r="AI765" s="113"/>
      <c r="AJ765" s="104" t="str">
        <f>VLOOKUP(Tabela2[[#This Row],[SIEMA]],Siema2025,26,FALSE)</f>
        <v>Vazamento de óleo lubrificante do propulsor de BE.</v>
      </c>
      <c r="AK765" s="107" t="s">
        <v>6834</v>
      </c>
      <c r="AL765" s="107"/>
      <c r="AM765" s="107"/>
      <c r="AN765" s="108" t="str">
        <f>VLOOKUP(Tabela2[[#This Row],[SIEMA]],Siema2025,51,FALSE)</f>
        <v/>
      </c>
      <c r="AO765" s="108" t="str">
        <f>VLOOKUP(Tabela2[[#This Row],[SIEMA]],Siema2025,53,FALSE)</f>
        <v/>
      </c>
      <c r="AP765" s="108" t="str">
        <f>VLOOKUP(Tabela2[[#This Row],[SIEMA]],Siema2025,55,FALSE)</f>
        <v/>
      </c>
      <c r="AQ765" s="108" t="str">
        <f>VLOOKUP(Tabela2[[#This Row],[SIEMA]],Siema2025,57,FALSE)</f>
        <v/>
      </c>
      <c r="AR765" s="108" t="str">
        <f>VLOOKUP(Tabela2[[#This Row],[SIEMA]],Siema2025,59,FALSE)</f>
        <v/>
      </c>
      <c r="AS765" s="108" t="str">
        <f>VLOOKUP(Tabela2[[#This Row],[SIEMA]],Siema2025,61,FALSE)</f>
        <v>X</v>
      </c>
      <c r="AT765" s="108" t="str">
        <f>VLOOKUP(Tabela2[[#This Row],[SIEMA]],Siema2025,63,FALSE)</f>
        <v/>
      </c>
      <c r="AU765" s="108" t="str">
        <f>VLOOKUP(Tabela2[[#This Row],[SIEMA]],Siema2025,65,FALSE)</f>
        <v/>
      </c>
      <c r="AV765" s="108" t="str">
        <f>VLOOKUP(Tabela2[[#This Row],[SIEMA]],Siema2025,67,FALSE)</f>
        <v/>
      </c>
      <c r="AW765" s="108" t="str">
        <f>VLOOKUP(Tabela2[[#This Row],[SIEMA]],Siema2025,69,FALSE)</f>
        <v/>
      </c>
      <c r="AX765" s="108" t="str">
        <f>VLOOKUP(Tabela2[[#This Row],[SIEMA]],Siema2025,71,FALSE)</f>
        <v/>
      </c>
      <c r="AY765" s="108" t="str">
        <f>VLOOKUP(Tabela2[[#This Row],[SIEMA]],Siema2025,73,FALSE)</f>
        <v/>
      </c>
      <c r="AZ765" s="108" t="str">
        <f>VLOOKUP(Tabela2[[#This Row],[SIEMA]],Siema2025,75,FALSE)</f>
        <v/>
      </c>
      <c r="BA765" s="108" t="str">
        <f>VLOOKUP(Tabela2[[#This Row],[SIEMA]],Siema2025,77,FALSE)</f>
        <v/>
      </c>
      <c r="BB765" s="108" t="str">
        <f>VLOOKUP(Tabela2[[#This Row],[SIEMA]],Siema2025,79,FALSE)</f>
        <v/>
      </c>
      <c r="BC765" s="108"/>
      <c r="BD765" s="108" t="str">
        <f>VLOOKUP(Tabela2[[#This Row],[SIEMA]],Siema2025,82,FALSE)</f>
        <v/>
      </c>
      <c r="BE765" s="108" t="str">
        <f>VLOOKUP(Tabela2[[#This Row],[SIEMA]],Siema2025,81,FALSE)</f>
        <v/>
      </c>
      <c r="BF765" s="110" t="str">
        <f>VLOOKUP(Tabela2[[#This Row],[SIEMA]],Siema2025,28,FALSE)</f>
        <v>Rebocador %u201CSão Luis%u201D (apoio portuário).</v>
      </c>
      <c r="BG765" s="110"/>
      <c r="BH765" s="111" t="str">
        <f>VLOOKUP(Tabela2[[#This Row],[SIEMA]],Siema2025,29,FALSE)</f>
        <v/>
      </c>
      <c r="BI765" s="112" t="s">
        <v>2696</v>
      </c>
      <c r="BJ765" s="107" t="s">
        <v>7099</v>
      </c>
      <c r="BK765" s="104" t="s">
        <v>123</v>
      </c>
      <c r="BL765" s="140"/>
      <c r="BM765" s="108">
        <f ca="1">IF(Tabela2[[#This Row],[Data de atendimento do Ibama (considerar o primeiro documento/ação)]]="",_xlfn.DAYS(TODAY(),J765),_xlfn.DAYS(Tabela2[[#This Row],[Data de atendimento do Ibama (considerar o primeiro documento/ação)]],J765))</f>
        <v>253</v>
      </c>
      <c r="BN765" s="108" t="s">
        <v>7819</v>
      </c>
      <c r="BO765" s="114" t="s">
        <v>637</v>
      </c>
      <c r="BP765" s="108" t="str">
        <f>IF(Tabela2[[#This Row],[Forma de atendimento (primeiro documento/ação)]]= "Outros (especificar)", "PREENCHER","NA")</f>
        <v>NA</v>
      </c>
      <c r="BQ765" s="106" t="s">
        <v>123</v>
      </c>
      <c r="BR765" s="108" t="str">
        <f>IF(Tabela2[[#This Row],[Equipe do Ibama foi a campo? Houve sobrevoo do Poseidon?]] = "Sim", "PREENCHER","NA")</f>
        <v>NA</v>
      </c>
      <c r="BS765" s="108" t="s">
        <v>7114</v>
      </c>
      <c r="BT765" s="108" t="s">
        <v>7230</v>
      </c>
      <c r="BU765" s="108" t="str">
        <f>IF(Tabela2[[#This Row],[Houve envio de Informações Pós-acidente (preencher "não se aplica" quando de competência estadual/municipal)]] = "Sim", "PREENCHER","NA")</f>
        <v>NA</v>
      </c>
      <c r="BV765" s="108" t="s">
        <v>123</v>
      </c>
      <c r="BW765" s="108" t="s">
        <v>123</v>
      </c>
      <c r="BX765" s="106" t="s">
        <v>7127</v>
      </c>
      <c r="BY765" s="106"/>
      <c r="BZ765" s="104" t="str">
        <f>IF(Tabela2[[#This Row],[Data do documento de encerramento]]="NA","NA",IF(Tabela2[[#This Row],[Data do documento de encerramento]]="","Pendente de conclusão/ encerramento",_xlfn.DAYS(Tabela2[[#This Row],[Data do documento de encerramento]],J765)))</f>
        <v>Pendente de conclusão/ encerramento</v>
      </c>
      <c r="CA765" s="107" t="s">
        <v>10476</v>
      </c>
      <c r="CB765" s="107"/>
      <c r="CC765" s="107"/>
      <c r="CD765" s="107"/>
      <c r="CE765" s="107"/>
      <c r="CF765" s="107"/>
    </row>
    <row r="766" spans="1:84" ht="30.75">
      <c r="A766" s="169">
        <v>2025111950450</v>
      </c>
      <c r="B766" s="170" t="s">
        <v>10477</v>
      </c>
      <c r="C766" s="108" t="s">
        <v>7135</v>
      </c>
      <c r="D766" s="106" t="s">
        <v>637</v>
      </c>
      <c r="E766" s="106" t="s">
        <v>9482</v>
      </c>
      <c r="F766" s="106"/>
      <c r="G766" s="106" t="s">
        <v>10478</v>
      </c>
      <c r="H766" s="106" t="s">
        <v>10479</v>
      </c>
      <c r="I766" s="104" t="str">
        <f>VLOOKUP(Tabela2[[#This Row],[SIEMA]],Siema2025,19,FALSE)</f>
        <v>Campos</v>
      </c>
      <c r="J766" s="105">
        <f>VLOOKUP(Tabela2[[#This Row],[SIEMA]],Siema2025,2,FALSE)</f>
        <v>45979</v>
      </c>
      <c r="K766" s="105" t="str">
        <f>VLOOKUP(Tabela2[[#This Row],[SIEMA]],Siema2025,16,FALSE)</f>
        <v>Terça</v>
      </c>
      <c r="L766" s="106" t="str">
        <f>IF(Tabela2[[#This Row],[Data]]="","Sem Informação",VLOOKUP(MONTH(Tabela2[[#This Row],[Data]]),'[1]Validação de dados'!$I$1:$J$13,2,0))</f>
        <v>Novembro</v>
      </c>
      <c r="M766" s="104">
        <f>YEAR(Tabela2[[#This Row],[Data]])</f>
        <v>2025</v>
      </c>
      <c r="N766" s="105" t="str">
        <f>VLOOKUP(Tabela2[[#This Row],[SIEMA]],Siema2025,17,FALSE)</f>
        <v>Madrugada</v>
      </c>
      <c r="O766" s="105" t="s">
        <v>111</v>
      </c>
      <c r="P766" s="104" t="str">
        <f>VLOOKUP(Tabela2[[#This Row],[SIEMA]],Siema2025,21,FALSE)</f>
        <v>NS-28 (WEST POLARIS)</v>
      </c>
      <c r="Q766" s="104" t="s">
        <v>7094</v>
      </c>
      <c r="R766" t="s">
        <v>10480</v>
      </c>
      <c r="S766" s="107" t="s">
        <v>10481</v>
      </c>
      <c r="T766" s="104" t="str">
        <f>VLOOKUP(Tabela2[[#This Row],[SIEMA]],Siema2025,11,FALSE)</f>
        <v>12.401</v>
      </c>
      <c r="U766" s="104" t="str">
        <f>VLOOKUP(Tabela2[[#This Row],[SIEMA]],Siema2025,12,FALSE)</f>
        <v>M3</v>
      </c>
      <c r="V766" s="104" t="str">
        <f>IF(Q766="","",IF(ISNUMBER(Q766)=FALSE,"Não se aplica",IFERROR(VLOOKUP(Q766,Produtos!$A$1:$C$2319,3,FALSE),"Não Cadastrado")))</f>
        <v>Não se aplica</v>
      </c>
      <c r="W766" s="106"/>
      <c r="X766" s="268" t="s">
        <v>10482</v>
      </c>
      <c r="Y766" s="113" t="s">
        <v>10483</v>
      </c>
      <c r="Z766" s="104" t="s">
        <v>10484</v>
      </c>
      <c r="AA766" s="104" t="s">
        <v>7111</v>
      </c>
      <c r="AB766" s="104" t="str">
        <f>IF(X766="","",IF(ISNUMBER(X766)=FALSE,"Não se aplica",IFERROR(VLOOKUP(X766,Produtos!$A$1:$C$2319,3,FALSE),"Não Cadastrado")))</f>
        <v>Não se aplica</v>
      </c>
      <c r="AC766" s="104"/>
      <c r="AD766" t="s">
        <v>10485</v>
      </c>
      <c r="AE766" s="107" t="s">
        <v>10486</v>
      </c>
      <c r="AF766" s="104" t="s">
        <v>10487</v>
      </c>
      <c r="AG766" s="104" t="s">
        <v>7111</v>
      </c>
      <c r="AH766" s="104" t="str">
        <f>IF(AC766="","",IF(ISNUMBER(AC766)=FALSE,"Não se aplica",IFERROR(VLOOKUP(AC766,Produtos!$A$1:$C$2319,3,FALSE),"Não Cadastrado")))</f>
        <v/>
      </c>
      <c r="AI766" s="104"/>
      <c r="AJ766" s="104" t="str">
        <f>VLOOKUP(Tabela2[[#This Row],[SIEMA]],Siema2025,26,FALSE)</f>
        <v>Perda de estanqueidade da cimentação do revestimento de superfície 22".</v>
      </c>
      <c r="AK766" s="107" t="s">
        <v>7112</v>
      </c>
      <c r="AL766" s="107" t="s">
        <v>7098</v>
      </c>
      <c r="AM766" s="107" t="s">
        <v>7190</v>
      </c>
      <c r="AN766" s="108" t="str">
        <f>VLOOKUP(Tabela2[[#This Row],[SIEMA]],Siema2025,51,FALSE)</f>
        <v/>
      </c>
      <c r="AO766" s="108" t="str">
        <f>VLOOKUP(Tabela2[[#This Row],[SIEMA]],Siema2025,53,FALSE)</f>
        <v/>
      </c>
      <c r="AP766" s="108" t="str">
        <f>VLOOKUP(Tabela2[[#This Row],[SIEMA]],Siema2025,55,FALSE)</f>
        <v/>
      </c>
      <c r="AQ766" s="108" t="str">
        <f>VLOOKUP(Tabela2[[#This Row],[SIEMA]],Siema2025,57,FALSE)</f>
        <v/>
      </c>
      <c r="AR766" s="108" t="str">
        <f>VLOOKUP(Tabela2[[#This Row],[SIEMA]],Siema2025,59,FALSE)</f>
        <v/>
      </c>
      <c r="AS766" s="108" t="str">
        <f>VLOOKUP(Tabela2[[#This Row],[SIEMA]],Siema2025,61,FALSE)</f>
        <v>X</v>
      </c>
      <c r="AT766" s="108" t="str">
        <f>VLOOKUP(Tabela2[[#This Row],[SIEMA]],Siema2025,63,FALSE)</f>
        <v/>
      </c>
      <c r="AU766" s="108" t="str">
        <f>VLOOKUP(Tabela2[[#This Row],[SIEMA]],Siema2025,65,FALSE)</f>
        <v/>
      </c>
      <c r="AV766" s="108" t="str">
        <f>VLOOKUP(Tabela2[[#This Row],[SIEMA]],Siema2025,67,FALSE)</f>
        <v/>
      </c>
      <c r="AW766" s="108" t="str">
        <f>VLOOKUP(Tabela2[[#This Row],[SIEMA]],Siema2025,69,FALSE)</f>
        <v/>
      </c>
      <c r="AX766" s="108" t="str">
        <f>VLOOKUP(Tabela2[[#This Row],[SIEMA]],Siema2025,71,FALSE)</f>
        <v/>
      </c>
      <c r="AY766" s="108" t="str">
        <f>VLOOKUP(Tabela2[[#This Row],[SIEMA]],Siema2025,73,FALSE)</f>
        <v/>
      </c>
      <c r="AZ766" s="108" t="str">
        <f>VLOOKUP(Tabela2[[#This Row],[SIEMA]],Siema2025,75,FALSE)</f>
        <v/>
      </c>
      <c r="BA766" s="108" t="str">
        <f>VLOOKUP(Tabela2[[#This Row],[SIEMA]],Siema2025,77,FALSE)</f>
        <v/>
      </c>
      <c r="BB766" s="108" t="str">
        <f>VLOOKUP(Tabela2[[#This Row],[SIEMA]],Siema2025,79,FALSE)</f>
        <v/>
      </c>
      <c r="BC766" s="108" t="str">
        <f>IF(Tabela2[[#This Row],[Outro(s) ]] = "X", "PREENCHER","NA")</f>
        <v>NA</v>
      </c>
      <c r="BD766" s="108" t="str">
        <f>VLOOKUP(Tabela2[[#This Row],[SIEMA]],Siema2025,82,FALSE)</f>
        <v/>
      </c>
      <c r="BE766" s="108" t="str">
        <f>VLOOKUP(Tabela2[[#This Row],[SIEMA]],Siema2025,81,FALSE)</f>
        <v/>
      </c>
      <c r="BF766" s="110" t="str">
        <f>VLOOKUP(Tabela2[[#This Row],[SIEMA]],Siema2025,28,FALSE)</f>
        <v>Petrobrás</v>
      </c>
      <c r="BG766" s="110"/>
      <c r="BH766" s="111" t="str">
        <f>VLOOKUP(Tabela2[[#This Row],[SIEMA]],Siema2025,29,FALSE)</f>
        <v>33000167000101</v>
      </c>
      <c r="BI766" s="112" t="str">
        <f>VLOOKUP(Tabela2[[#This Row],[SIEMA]],Siema2025,107,FALSE)</f>
        <v>Não</v>
      </c>
      <c r="BJ766" s="107" t="s">
        <v>7099</v>
      </c>
      <c r="BK766" s="104" t="s">
        <v>2696</v>
      </c>
      <c r="BL766" s="140">
        <v>45987</v>
      </c>
      <c r="BM766" s="108">
        <f ca="1">IF(Tabela2[[#This Row],[Data de atendimento do Ibama (considerar o primeiro documento/ação)]]="",_xlfn.DAYS(TODAY(),J766),_xlfn.DAYS(Tabela2[[#This Row],[Data de atendimento do Ibama (considerar o primeiro documento/ação)]],J766))</f>
        <v>8</v>
      </c>
      <c r="BN766" s="108" t="str">
        <f>IF(Tabela2[[#This Row],[Atendido pelo Ibama ("Não" ou "Sim")]]="Não","Preencher", IF(Tabela2[[#This Row],[Atendido pelo Ibama ("Não" ou "Sim")]]="Sim","NA",""))</f>
        <v>NA</v>
      </c>
      <c r="BO766" s="114" t="s">
        <v>7138</v>
      </c>
      <c r="BP766" s="108" t="str">
        <f>IF(Tabela2[[#This Row],[Forma de atendimento (primeiro documento/ação)]]= "Outros (especificar)", "PREENCHER","NA")</f>
        <v>NA</v>
      </c>
      <c r="BQ766" s="106" t="s">
        <v>123</v>
      </c>
      <c r="BR766" s="108" t="str">
        <f>IF(Tabela2[[#This Row],[Equipe do Ibama foi a campo? Houve sobrevoo do Poseidon?]] = "Sim", "PREENCHER","NA")</f>
        <v>NA</v>
      </c>
      <c r="BS766" s="108" t="str">
        <f>IF(Tabela2[[#This Row],[Se sim, foi emitida Ordem de Emergência? (informações vinculada à coluna CK)]] = "Sim", "PREENCHER","NA")</f>
        <v>NA</v>
      </c>
      <c r="BT766" s="108" t="s">
        <v>7101</v>
      </c>
      <c r="BU766" s="108" t="s">
        <v>123</v>
      </c>
      <c r="BV766" s="108" t="s">
        <v>123</v>
      </c>
      <c r="BW766" s="108" t="s">
        <v>123</v>
      </c>
      <c r="BX766" s="106"/>
      <c r="BY766" s="106"/>
      <c r="BZ766" s="104" t="str">
        <f>IF(Tabela2[[#This Row],[Data do documento de encerramento]]="NA","NA",IF(Tabela2[[#This Row],[Data do documento de encerramento]]="","Pendente de conclusão/ encerramento",_xlfn.DAYS(Tabela2[[#This Row],[Data do documento de encerramento]],J766)))</f>
        <v>Pendente de conclusão/ encerramento</v>
      </c>
      <c r="CA766" s="107" t="s">
        <v>10488</v>
      </c>
      <c r="CB766" s="107"/>
      <c r="CC766" s="107" t="s">
        <v>7262</v>
      </c>
      <c r="CD766" s="107" t="s">
        <v>123</v>
      </c>
      <c r="CE766" s="107" t="s">
        <v>123</v>
      </c>
      <c r="CF766" s="107" t="s">
        <v>7149</v>
      </c>
    </row>
    <row r="767" spans="1:84" ht="15" customHeight="1">
      <c r="A767" s="182">
        <v>2025111961247</v>
      </c>
      <c r="B767" s="118" t="s">
        <v>10489</v>
      </c>
      <c r="C767" s="108" t="s">
        <v>672</v>
      </c>
      <c r="D767" s="106" t="s">
        <v>637</v>
      </c>
      <c r="E767" s="106" t="s">
        <v>9554</v>
      </c>
      <c r="F767" s="106"/>
      <c r="G767" s="106" t="s">
        <v>10490</v>
      </c>
      <c r="H767" s="106" t="s">
        <v>10491</v>
      </c>
      <c r="I767" s="104" t="str">
        <f>VLOOKUP(Tabela2[[#This Row],[SIEMA]],Siema2025,19,FALSE)</f>
        <v>Santos</v>
      </c>
      <c r="J767" s="105">
        <f>VLOOKUP(Tabela2[[#This Row],[SIEMA]],Siema2025,2,FALSE)</f>
        <v>45979</v>
      </c>
      <c r="K767" s="105" t="str">
        <f>VLOOKUP(Tabela2[[#This Row],[SIEMA]],Siema2025,16,FALSE)</f>
        <v>Terça</v>
      </c>
      <c r="L767" s="106" t="str">
        <f>IF(Tabela2[[#This Row],[Data]]="","Sem Informação",VLOOKUP(MONTH(Tabela2[[#This Row],[Data]]),'[1]Validação de dados'!$I$1:$J$13,2,0))</f>
        <v>Novembro</v>
      </c>
      <c r="M767" s="104">
        <f>YEAR(Tabela2[[#This Row],[Data]])</f>
        <v>2025</v>
      </c>
      <c r="N767" s="105" t="str">
        <f>VLOOKUP(Tabela2[[#This Row],[SIEMA]],Siema2025,17,FALSE)</f>
        <v>Matutino</v>
      </c>
      <c r="O767" s="105" t="s">
        <v>111</v>
      </c>
      <c r="P767" s="104" t="str">
        <f>VLOOKUP(Tabela2[[#This Row],[SIEMA]],Siema2025,21,FALSE)</f>
        <v>NS-29 (CAROLINA)</v>
      </c>
      <c r="Q767" s="104" t="s">
        <v>7094</v>
      </c>
      <c r="R767" t="s">
        <v>7202</v>
      </c>
      <c r="S767" s="137" t="s">
        <v>7147</v>
      </c>
      <c r="T767" s="104">
        <v>5.6174999999999997</v>
      </c>
      <c r="U767" s="104" t="s">
        <v>7111</v>
      </c>
      <c r="V767" s="104" t="str">
        <f>IF(Q767="","",IF(ISNUMBER(Q767)=FALSE,"Não se aplica",IFERROR(VLOOKUP(Q767,Produtos!$A$1:$C$2319,3,FALSE),"Não Cadastrado")))</f>
        <v>Não se aplica</v>
      </c>
      <c r="W767" s="104"/>
      <c r="X767" s="113"/>
      <c r="Y767" s="109" t="str">
        <f>IF(W767="","", IF(W767="NC","", IF(W767="NE","", IF(W767="NA","",IFERROR(VLOOKUP(W767,Produtos!$A$1:$C$2319,2,FALSE),"Não Cadastrado")))))</f>
        <v/>
      </c>
      <c r="Z767" s="104"/>
      <c r="AA767" s="104"/>
      <c r="AB767" s="104" t="str">
        <f>IF(W767="","",IF(ISNUMBER(W767)=FALSE,"Não se aplica",IFERROR(VLOOKUP(W767,Produtos!$A$1:$C$2319,3,FALSE),"Não Cadastrado")))</f>
        <v/>
      </c>
      <c r="AC767" s="104"/>
      <c r="AD767" s="108"/>
      <c r="AE767" s="107" t="str">
        <f>IF(AC767="","", IF(AC767="NC","", IF(AC767="NE","", IF(AC767="NA","",IFERROR(VLOOKUP(AC767,Produtos!$A$1:$C$2319,2,FALSE),"Não Cadastrado")))))</f>
        <v/>
      </c>
      <c r="AF767" s="104"/>
      <c r="AG767" s="104"/>
      <c r="AH767" s="104" t="str">
        <f>IF(AC767="","",IF(ISNUMBER(AC767)=FALSE,"Não se aplica",IFERROR(VLOOKUP(AC767,Produtos!$A$1:$C$2319,3,FALSE),"Não Cadastrado")))</f>
        <v/>
      </c>
      <c r="AI767" s="104"/>
      <c r="AJ767" s="104" t="str">
        <f>VLOOKUP(Tabela2[[#This Row],[SIEMA]],Siema2025,26,FALSE)</f>
        <v>Vazamento na linha de abastecimento da hotline.</v>
      </c>
      <c r="AK767" s="107" t="s">
        <v>7098</v>
      </c>
      <c r="AL767" s="107"/>
      <c r="AM767" s="107"/>
      <c r="AN767" s="108" t="str">
        <f>VLOOKUP(Tabela2[[#This Row],[SIEMA]],Siema2025,51,FALSE)</f>
        <v/>
      </c>
      <c r="AO767" s="108" t="str">
        <f>VLOOKUP(Tabela2[[#This Row],[SIEMA]],Siema2025,53,FALSE)</f>
        <v/>
      </c>
      <c r="AP767" s="108" t="str">
        <f>VLOOKUP(Tabela2[[#This Row],[SIEMA]],Siema2025,55,FALSE)</f>
        <v/>
      </c>
      <c r="AQ767" s="108" t="str">
        <f>VLOOKUP(Tabela2[[#This Row],[SIEMA]],Siema2025,57,FALSE)</f>
        <v/>
      </c>
      <c r="AR767" s="108" t="str">
        <f>VLOOKUP(Tabela2[[#This Row],[SIEMA]],Siema2025,59,FALSE)</f>
        <v/>
      </c>
      <c r="AS767" s="108" t="str">
        <f>VLOOKUP(Tabela2[[#This Row],[SIEMA]],Siema2025,61,FALSE)</f>
        <v>X</v>
      </c>
      <c r="AT767" s="108" t="str">
        <f>VLOOKUP(Tabela2[[#This Row],[SIEMA]],Siema2025,63,FALSE)</f>
        <v/>
      </c>
      <c r="AU767" s="108" t="str">
        <f>VLOOKUP(Tabela2[[#This Row],[SIEMA]],Siema2025,65,FALSE)</f>
        <v/>
      </c>
      <c r="AV767" s="108" t="str">
        <f>VLOOKUP(Tabela2[[#This Row],[SIEMA]],Siema2025,67,FALSE)</f>
        <v/>
      </c>
      <c r="AW767" s="108" t="str">
        <f>VLOOKUP(Tabela2[[#This Row],[SIEMA]],Siema2025,69,FALSE)</f>
        <v/>
      </c>
      <c r="AX767" s="108" t="str">
        <f>VLOOKUP(Tabela2[[#This Row],[SIEMA]],Siema2025,71,FALSE)</f>
        <v/>
      </c>
      <c r="AY767" s="108" t="str">
        <f>VLOOKUP(Tabela2[[#This Row],[SIEMA]],Siema2025,73,FALSE)</f>
        <v/>
      </c>
      <c r="AZ767" s="108" t="str">
        <f>VLOOKUP(Tabela2[[#This Row],[SIEMA]],Siema2025,75,FALSE)</f>
        <v/>
      </c>
      <c r="BA767" s="108" t="str">
        <f>VLOOKUP(Tabela2[[#This Row],[SIEMA]],Siema2025,77,FALSE)</f>
        <v/>
      </c>
      <c r="BB767" s="108" t="str">
        <f>VLOOKUP(Tabela2[[#This Row],[SIEMA]],Siema2025,79,FALSE)</f>
        <v/>
      </c>
      <c r="BC767" s="108" t="str">
        <f>IF(Tabela2[[#This Row],[Outro(s) ]] = "X", "PREENCHER","NA")</f>
        <v>NA</v>
      </c>
      <c r="BD767" s="108" t="str">
        <f>VLOOKUP(Tabela2[[#This Row],[SIEMA]],Siema2025,82,FALSE)</f>
        <v/>
      </c>
      <c r="BE767" s="108" t="str">
        <f>VLOOKUP(Tabela2[[#This Row],[SIEMA]],Siema2025,81,FALSE)</f>
        <v/>
      </c>
      <c r="BF767" s="110" t="str">
        <f>VLOOKUP(Tabela2[[#This Row],[SIEMA]],Siema2025,28,FALSE)</f>
        <v>Petrobras</v>
      </c>
      <c r="BG767" s="110"/>
      <c r="BH767" s="111" t="str">
        <f>VLOOKUP(Tabela2[[#This Row],[SIEMA]],Siema2025,29,FALSE)</f>
        <v>33000167000101</v>
      </c>
      <c r="BI767" s="112" t="str">
        <f>VLOOKUP(Tabela2[[#This Row],[SIEMA]],Siema2025,107,FALSE)</f>
        <v>Não</v>
      </c>
      <c r="BJ767" s="107" t="s">
        <v>7099</v>
      </c>
      <c r="BK767" s="104" t="s">
        <v>2696</v>
      </c>
      <c r="BL767" s="140">
        <v>45982</v>
      </c>
      <c r="BM767" s="108">
        <f ca="1">IF(Tabela2[[#This Row],[Data de atendimento do Ibama (considerar o primeiro documento/ação)]]="",_xlfn.DAYS(TODAY(),J767),_xlfn.DAYS(Tabela2[[#This Row],[Data de atendimento do Ibama (considerar o primeiro documento/ação)]],J767))</f>
        <v>3</v>
      </c>
      <c r="BN767" s="108" t="str">
        <f>IF(Tabela2[[#This Row],[Atendido pelo Ibama ("Não" ou "Sim")]]="Não","Preencher", IF(Tabela2[[#This Row],[Atendido pelo Ibama ("Não" ou "Sim")]]="Sim","NA",""))</f>
        <v>NA</v>
      </c>
      <c r="BO767" s="114" t="s">
        <v>7100</v>
      </c>
      <c r="BP767" s="108" t="str">
        <f>IF(Tabela2[[#This Row],[Forma de atendimento (primeiro documento/ação)]]= "Outros (especificar)", "PREENCHER","NA")</f>
        <v>NA</v>
      </c>
      <c r="BQ767" s="106" t="s">
        <v>123</v>
      </c>
      <c r="BR767" s="108" t="str">
        <f>IF(Tabela2[[#This Row],[Equipe do Ibama foi a campo? Houve sobrevoo do Poseidon?]] = "Sim", "PREENCHER","NA")</f>
        <v>NA</v>
      </c>
      <c r="BS767" s="108" t="str">
        <f>IF(Tabela2[[#This Row],[Se sim, foi emitida Ordem de Emergência? (informações vinculada à coluna CK)]] = "Sim", "PREENCHER","NA")</f>
        <v>NA</v>
      </c>
      <c r="BT767" s="108" t="s">
        <v>7101</v>
      </c>
      <c r="BU767" s="108" t="s">
        <v>2696</v>
      </c>
      <c r="BV767" s="108" t="s">
        <v>123</v>
      </c>
      <c r="BW767" s="108" t="s">
        <v>2696</v>
      </c>
      <c r="BX767" s="106" t="s">
        <v>7102</v>
      </c>
      <c r="BY767" s="140">
        <v>46140</v>
      </c>
      <c r="BZ767" s="104">
        <f>IF(Tabela2[[#This Row],[Data do documento de encerramento]]="NA","NA",IF(Tabela2[[#This Row],[Data do documento de encerramento]]="","Pendente de conclusão/ encerramento",_xlfn.DAYS(Tabela2[[#This Row],[Data do documento de encerramento]],J767)))</f>
        <v>161</v>
      </c>
      <c r="CA767" s="107"/>
      <c r="CB767" s="107" t="s">
        <v>7262</v>
      </c>
      <c r="CC767" s="107" t="s">
        <v>7204</v>
      </c>
      <c r="CD767" s="107" t="s">
        <v>123</v>
      </c>
      <c r="CE767" s="107" t="s">
        <v>123</v>
      </c>
      <c r="CF767" s="107" t="s">
        <v>7141</v>
      </c>
    </row>
    <row r="768" spans="1:84" ht="30.75">
      <c r="A768" s="182">
        <v>2025112136046</v>
      </c>
      <c r="B768" s="118" t="s">
        <v>10492</v>
      </c>
      <c r="C768" s="108" t="s">
        <v>672</v>
      </c>
      <c r="D768" s="106" t="s">
        <v>637</v>
      </c>
      <c r="E768" s="106" t="s">
        <v>7555</v>
      </c>
      <c r="F768" s="106" t="s">
        <v>10493</v>
      </c>
      <c r="G768" s="106" t="s">
        <v>10494</v>
      </c>
      <c r="H768" s="106" t="s">
        <v>10495</v>
      </c>
      <c r="I768" s="104" t="str">
        <f>VLOOKUP(Tabela2[[#This Row],[SIEMA]],Siema2025,19,FALSE)</f>
        <v>Santos</v>
      </c>
      <c r="J768" s="105">
        <f>VLOOKUP(Tabela2[[#This Row],[SIEMA]],Siema2025,2,FALSE)</f>
        <v>45980</v>
      </c>
      <c r="K768" s="105" t="str">
        <f>VLOOKUP(Tabela2[[#This Row],[SIEMA]],Siema2025,16,FALSE)</f>
        <v>Quarta</v>
      </c>
      <c r="L768" s="106" t="str">
        <f>IF(Tabela2[[#This Row],[Data]]="","Sem Informação",VLOOKUP(MONTH(Tabela2[[#This Row],[Data]]),'[1]Validação de dados'!$I$1:$J$13,2,0))</f>
        <v>Novembro</v>
      </c>
      <c r="M768" s="104">
        <f>YEAR(Tabela2[[#This Row],[Data]])</f>
        <v>2025</v>
      </c>
      <c r="N768" s="105" t="str">
        <f>VLOOKUP(Tabela2[[#This Row],[SIEMA]],Siema2025,17,FALSE)</f>
        <v>Vespertino</v>
      </c>
      <c r="O768" s="105" t="s">
        <v>111</v>
      </c>
      <c r="P768" s="104" t="str">
        <f>VLOOKUP(Tabela2[[#This Row],[SIEMA]],Siema2025,21,FALSE)</f>
        <v>Sonda NS-57 (Dhirubhai Deepwater KG2) atuando junto ao poço 8-ATP-9D-RJS, Campo de de Atapu, Bacia de Santos</v>
      </c>
      <c r="Q768" s="104" t="s">
        <v>7094</v>
      </c>
      <c r="R768" t="s">
        <v>7202</v>
      </c>
      <c r="S768" s="137" t="s">
        <v>7147</v>
      </c>
      <c r="T768" s="104">
        <v>0.47499999999999998</v>
      </c>
      <c r="U768" s="104" t="s">
        <v>7111</v>
      </c>
      <c r="V768" s="104" t="str">
        <f>IF(Q768="","",IF(ISNUMBER(Q768)=FALSE,"Não se aplica",IFERROR(VLOOKUP(Q768,Produtos!$A$1:$C$2319,3,FALSE),"Não Cadastrado")))</f>
        <v>Não se aplica</v>
      </c>
      <c r="W768" s="104"/>
      <c r="X768" s="113"/>
      <c r="Y768" s="109" t="str">
        <f>IF(W768="","", IF(W768="NC","", IF(W768="NE","", IF(W768="NA","",IFERROR(VLOOKUP(W768,Produtos!$A$1:$C$2319,2,FALSE),"Não Cadastrado")))))</f>
        <v/>
      </c>
      <c r="Z768" s="104"/>
      <c r="AA768" s="104"/>
      <c r="AB768" s="104" t="str">
        <f>IF(W768="","",IF(ISNUMBER(W768)=FALSE,"Não se aplica",IFERROR(VLOOKUP(W768,Produtos!$A$1:$C$2319,3,FALSE),"Não Cadastrado")))</f>
        <v/>
      </c>
      <c r="AC768" s="104"/>
      <c r="AD768" s="108"/>
      <c r="AE768" s="107" t="str">
        <f>IF(AC768="","", IF(AC768="NC","", IF(AC768="NE","", IF(AC768="NA","",IFERROR(VLOOKUP(AC768,Produtos!$A$1:$C$2319,2,FALSE),"Não Cadastrado")))))</f>
        <v/>
      </c>
      <c r="AF768" s="104"/>
      <c r="AG768" s="104"/>
      <c r="AH768" s="104" t="str">
        <f>IF(AC768="","",IF(ISNUMBER(AC768)=FALSE,"Não se aplica",IFERROR(VLOOKUP(AC768,Produtos!$A$1:$C$2319,3,FALSE),"Não Cadastrado")))</f>
        <v/>
      </c>
      <c r="AI768" s="104"/>
      <c r="AJ768" s="104"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v>
      </c>
      <c r="AK768" s="107" t="s">
        <v>6834</v>
      </c>
      <c r="AL768" s="107"/>
      <c r="AM768" s="107"/>
      <c r="AN768" s="108" t="str">
        <f>VLOOKUP(Tabela2[[#This Row],[SIEMA]],Siema2025,51,FALSE)</f>
        <v/>
      </c>
      <c r="AO768" s="108" t="str">
        <f>VLOOKUP(Tabela2[[#This Row],[SIEMA]],Siema2025,53,FALSE)</f>
        <v/>
      </c>
      <c r="AP768" s="108" t="str">
        <f>VLOOKUP(Tabela2[[#This Row],[SIEMA]],Siema2025,55,FALSE)</f>
        <v/>
      </c>
      <c r="AQ768" s="108" t="str">
        <f>VLOOKUP(Tabela2[[#This Row],[SIEMA]],Siema2025,57,FALSE)</f>
        <v/>
      </c>
      <c r="AR768" s="108" t="str">
        <f>VLOOKUP(Tabela2[[#This Row],[SIEMA]],Siema2025,59,FALSE)</f>
        <v/>
      </c>
      <c r="AS768" s="108" t="str">
        <f>VLOOKUP(Tabela2[[#This Row],[SIEMA]],Siema2025,61,FALSE)</f>
        <v>X</v>
      </c>
      <c r="AT768" s="108" t="str">
        <f>VLOOKUP(Tabela2[[#This Row],[SIEMA]],Siema2025,63,FALSE)</f>
        <v/>
      </c>
      <c r="AU768" s="108" t="str">
        <f>VLOOKUP(Tabela2[[#This Row],[SIEMA]],Siema2025,65,FALSE)</f>
        <v/>
      </c>
      <c r="AV768" s="108" t="str">
        <f>VLOOKUP(Tabela2[[#This Row],[SIEMA]],Siema2025,67,FALSE)</f>
        <v/>
      </c>
      <c r="AW768" s="108" t="str">
        <f>VLOOKUP(Tabela2[[#This Row],[SIEMA]],Siema2025,69,FALSE)</f>
        <v/>
      </c>
      <c r="AX768" s="108" t="str">
        <f>VLOOKUP(Tabela2[[#This Row],[SIEMA]],Siema2025,71,FALSE)</f>
        <v/>
      </c>
      <c r="AY768" s="108" t="str">
        <f>VLOOKUP(Tabela2[[#This Row],[SIEMA]],Siema2025,73,FALSE)</f>
        <v/>
      </c>
      <c r="AZ768" s="108" t="str">
        <f>VLOOKUP(Tabela2[[#This Row],[SIEMA]],Siema2025,75,FALSE)</f>
        <v/>
      </c>
      <c r="BA768" s="108" t="str">
        <f>VLOOKUP(Tabela2[[#This Row],[SIEMA]],Siema2025,77,FALSE)</f>
        <v/>
      </c>
      <c r="BB768" s="108" t="str">
        <f>VLOOKUP(Tabela2[[#This Row],[SIEMA]],Siema2025,79,FALSE)</f>
        <v/>
      </c>
      <c r="BC768" s="108" t="str">
        <f>IF(Tabela2[[#This Row],[Outro(s) ]] = "X", "PREENCHER","NA")</f>
        <v>NA</v>
      </c>
      <c r="BD768" s="108" t="str">
        <f>VLOOKUP(Tabela2[[#This Row],[SIEMA]],Siema2025,82,FALSE)</f>
        <v/>
      </c>
      <c r="BE768" s="108" t="str">
        <f>VLOOKUP(Tabela2[[#This Row],[SIEMA]],Siema2025,81,FALSE)</f>
        <v/>
      </c>
      <c r="BF768" s="110" t="str">
        <f>VLOOKUP(Tabela2[[#This Row],[SIEMA]],Siema2025,28,FALSE)</f>
        <v>Petrobrás</v>
      </c>
      <c r="BG768" s="110"/>
      <c r="BH768" s="111" t="str">
        <f>VLOOKUP(Tabela2[[#This Row],[SIEMA]],Siema2025,29,FALSE)</f>
        <v>33000167000101</v>
      </c>
      <c r="BI768" s="112" t="str">
        <f>VLOOKUP(Tabela2[[#This Row],[SIEMA]],Siema2025,107,FALSE)</f>
        <v>Não</v>
      </c>
      <c r="BJ768" s="107" t="s">
        <v>7099</v>
      </c>
      <c r="BK768" s="104" t="s">
        <v>2696</v>
      </c>
      <c r="BL768" s="140">
        <v>45985</v>
      </c>
      <c r="BM768" s="108">
        <f ca="1">IF(Tabela2[[#This Row],[Data de atendimento do Ibama (considerar o primeiro documento/ação)]]="",_xlfn.DAYS(TODAY(),J768),_xlfn.DAYS(Tabela2[[#This Row],[Data de atendimento do Ibama (considerar o primeiro documento/ação)]],J768))</f>
        <v>5</v>
      </c>
      <c r="BN768" s="108" t="str">
        <f>IF(Tabela2[[#This Row],[Atendido pelo Ibama ("Não" ou "Sim")]]="Não","Preencher", IF(Tabela2[[#This Row],[Atendido pelo Ibama ("Não" ou "Sim")]]="Sim","NA",""))</f>
        <v>NA</v>
      </c>
      <c r="BO768" s="114" t="s">
        <v>7100</v>
      </c>
      <c r="BP768" s="108" t="str">
        <f>IF(Tabela2[[#This Row],[Forma de atendimento (primeiro documento/ação)]]= "Outros (especificar)", "PREENCHER","NA")</f>
        <v>NA</v>
      </c>
      <c r="BQ768" s="106" t="s">
        <v>123</v>
      </c>
      <c r="BR768" s="108" t="str">
        <f>IF(Tabela2[[#This Row],[Equipe do Ibama foi a campo? Houve sobrevoo do Poseidon?]] = "Sim", "PREENCHER","NA")</f>
        <v>NA</v>
      </c>
      <c r="BS768" s="108" t="str">
        <f>IF(Tabela2[[#This Row],[Se sim, foi emitida Ordem de Emergência? (informações vinculada à coluna CK)]] = "Sim", "PREENCHER","NA")</f>
        <v>NA</v>
      </c>
      <c r="BT768" s="108" t="s">
        <v>7115</v>
      </c>
      <c r="BU768" s="108" t="s">
        <v>123</v>
      </c>
      <c r="BV768" s="108" t="s">
        <v>2696</v>
      </c>
      <c r="BW768" s="108" t="s">
        <v>123</v>
      </c>
      <c r="BX768" s="106" t="s">
        <v>7127</v>
      </c>
      <c r="BY768" s="106"/>
      <c r="BZ768" s="104" t="str">
        <f>IF(Tabela2[[#This Row],[Data do documento de encerramento]]="NA","NA",IF(Tabela2[[#This Row],[Data do documento de encerramento]]="","Pendente de conclusão/ encerramento",_xlfn.DAYS(Tabela2[[#This Row],[Data do documento de encerramento]],J768)))</f>
        <v>Pendente de conclusão/ encerramento</v>
      </c>
      <c r="CA768" s="107"/>
      <c r="CB768" s="107" t="s">
        <v>7262</v>
      </c>
      <c r="CC768" s="107" t="s">
        <v>7204</v>
      </c>
      <c r="CD768" s="107" t="s">
        <v>123</v>
      </c>
      <c r="CE768" s="107" t="s">
        <v>123</v>
      </c>
      <c r="CF768" s="107" t="s">
        <v>7141</v>
      </c>
    </row>
    <row r="769" spans="1:84" ht="45.75" hidden="1">
      <c r="A769" s="169">
        <v>2025112454046</v>
      </c>
      <c r="B769" s="170" t="s">
        <v>10496</v>
      </c>
      <c r="C769" s="108" t="str">
        <f>VLOOKUP(Tabela2[[#This Row],[SIEMA]],Siema2025,4,FALSE)</f>
        <v xml:space="preserve"> MG</v>
      </c>
      <c r="D769" s="106" t="str">
        <f>VLOOKUP(Tabela2[[#This Row],[SIEMA]],Siema2025,3,FALSE)</f>
        <v xml:space="preserve">Belo Horizonte </v>
      </c>
      <c r="E769" s="106" t="str">
        <f>VLOOKUP(Tabela2[[#This Row],[SIEMA]],Siema2025,20,FALSE)</f>
        <v>R. Vereador Nelson Cunha, nº 90, Estoril</v>
      </c>
      <c r="F769" s="106" t="s">
        <v>10497</v>
      </c>
      <c r="G769" s="106" t="s">
        <v>10498</v>
      </c>
      <c r="H769" s="106" t="s">
        <v>10499</v>
      </c>
      <c r="I769" s="104" t="s">
        <v>7114</v>
      </c>
      <c r="J769" s="105">
        <f>VLOOKUP(Tabela2[[#This Row],[SIEMA]],Siema2025,2,FALSE)</f>
        <v>45980</v>
      </c>
      <c r="K769" s="105" t="str">
        <f>VLOOKUP(Tabela2[[#This Row],[SIEMA]],Siema2025,16,FALSE)</f>
        <v>Quarta</v>
      </c>
      <c r="L769" s="106" t="str">
        <f>IF(Tabela2[[#This Row],[Data]]="","Sem Informação",VLOOKUP(MONTH(Tabela2[[#This Row],[Data]]),'[1]Validação de dados'!$I$1:$J$13,2,0))</f>
        <v>Novembro</v>
      </c>
      <c r="M769" s="104">
        <f>YEAR(Tabela2[[#This Row],[Data]])</f>
        <v>2025</v>
      </c>
      <c r="N769" s="105" t="str">
        <f>VLOOKUP(Tabela2[[#This Row],[SIEMA]],Siema2025,17,FALSE)</f>
        <v>Matutino</v>
      </c>
      <c r="O769" s="105" t="str">
        <f>VLOOKUP(Tabela2[[#This Row],[SIEMA]],Siema2025,5,FALSE)</f>
        <v>Duto</v>
      </c>
      <c r="P769" s="104" t="str">
        <f>VLOOKUP(Tabela2[[#This Row],[SIEMA]],Siema2025,21,FALSE)</f>
        <v>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v>
      </c>
      <c r="Q769" s="104">
        <v>1971</v>
      </c>
      <c r="R769" s="104" t="s">
        <v>7915</v>
      </c>
      <c r="S769" s="107" t="str">
        <f>IF(Q769="","", IF(Q769="NC","", IF(Q769="NE","", IF(Q769="NA","",IFERROR(VLOOKUP(Q769,[1]Produtos!$A$1:$C$2319,2,FALSE),"Não Cadastrado")))))</f>
        <v>METANO, COMPRIMIDO, ou GÁS NATURAL, COMPRIMIDO, com elevado teor de metano</v>
      </c>
      <c r="T769" s="104" t="s">
        <v>7916</v>
      </c>
      <c r="U769" s="104" t="str">
        <f>VLOOKUP(Tabela2[[#This Row],[SIEMA]],Siema2025,12,FALSE)</f>
        <v xml:space="preserve"> </v>
      </c>
      <c r="V769" s="104">
        <f>IF(Q769="","",IF(ISNUMBER(Q769)=FALSE,"Não se aplica",IFERROR(VLOOKUP(Q769,Produtos!$A$1:$C$2319,3,FALSE),"Não Cadastrado")))</f>
        <v>2.1</v>
      </c>
      <c r="W769" s="104" t="str">
        <f>VLOOKUP(Tabela2[[#This Row],[SIEMA]],Siema2025,10,FALSE)</f>
        <v/>
      </c>
      <c r="X769" s="113" t="str">
        <f>IF(Tabela2[[#This Row],[Origem do acidente]] = "Plataforma", "PREENCHER","NA")</f>
        <v>NA</v>
      </c>
      <c r="Y769" s="109" t="str">
        <f>IF(W769="","", IF(W769="NC","", IF(W769="NE","", IF(W769="NA","",IFERROR(VLOOKUP(W769,Produtos!$A$1:$C$2319,2,FALSE),"Não Cadastrado")))))</f>
        <v/>
      </c>
      <c r="Z769" s="104" t="str">
        <f>VLOOKUP(Tabela2[[#This Row],[SIEMA]],Siema2025,11,FALSE)</f>
        <v xml:space="preserve"> </v>
      </c>
      <c r="AA769" s="104" t="str">
        <f>VLOOKUP(Tabela2[[#This Row],[SIEMA]],Siema2025,12,FALSE)</f>
        <v xml:space="preserve"> </v>
      </c>
      <c r="AB769" s="104" t="str">
        <f>IF(W769="","",IF(ISNUMBER(W769)=FALSE,"Não se aplica",IFERROR(VLOOKUP(W769,Produtos!$A$1:$C$2319,3,FALSE),"Não Cadastrado")))</f>
        <v/>
      </c>
      <c r="AC769" s="104"/>
      <c r="AD769" s="108" t="str">
        <f>IF(Tabela2[[#This Row],[Origem do acidente]] = "Plataforma", "PREENCHER","NA")</f>
        <v>NA</v>
      </c>
      <c r="AE769" s="107" t="str">
        <f>IF(AC769="","", IF(AC769="NC","", IF(AC769="NE","", IF(AC769="NA","",IFERROR(VLOOKUP(AC769,Produtos!$A$1:$C$2319,2,FALSE),"Não Cadastrado")))))</f>
        <v/>
      </c>
      <c r="AF769" s="104"/>
      <c r="AG769" s="104"/>
      <c r="AH769" s="104" t="str">
        <f>IF(AC769="","",IF(ISNUMBER(AC769)=FALSE,"Não se aplica",IFERROR(VLOOKUP(AC769,Produtos!$A$1:$C$2319,3,FALSE),"Não Cadastrado")))</f>
        <v/>
      </c>
      <c r="AI769" s="104"/>
      <c r="AJ769" s="104" t="str">
        <f>VLOOKUP(Tabela2[[#This Row],[SIEMA]],Siema2025,26,FALSE)</f>
        <v>Rompimento da tubulação</v>
      </c>
      <c r="AK769" s="107" t="s">
        <v>7190</v>
      </c>
      <c r="AL769" s="107"/>
      <c r="AM769" s="107"/>
      <c r="AN769" s="108" t="str">
        <f>VLOOKUP(Tabela2[[#This Row],[SIEMA]],Siema2025,51,FALSE)</f>
        <v/>
      </c>
      <c r="AO769" s="108" t="str">
        <f>VLOOKUP(Tabela2[[#This Row],[SIEMA]],Siema2025,53,FALSE)</f>
        <v/>
      </c>
      <c r="AP769" s="108" t="str">
        <f>VLOOKUP(Tabela2[[#This Row],[SIEMA]],Siema2025,55,FALSE)</f>
        <v/>
      </c>
      <c r="AQ769" s="108" t="str">
        <f>VLOOKUP(Tabela2[[#This Row],[SIEMA]],Siema2025,57,FALSE)</f>
        <v/>
      </c>
      <c r="AR769" s="108" t="str">
        <f>VLOOKUP(Tabela2[[#This Row],[SIEMA]],Siema2025,59,FALSE)</f>
        <v/>
      </c>
      <c r="AS769" s="108" t="str">
        <f>VLOOKUP(Tabela2[[#This Row],[SIEMA]],Siema2025,61,FALSE)</f>
        <v/>
      </c>
      <c r="AT769" s="108" t="str">
        <f>VLOOKUP(Tabela2[[#This Row],[SIEMA]],Siema2025,63,FALSE)</f>
        <v/>
      </c>
      <c r="AU769" s="108"/>
      <c r="AV769" s="108" t="str">
        <f>VLOOKUP(Tabela2[[#This Row],[SIEMA]],Siema2025,67,FALSE)</f>
        <v/>
      </c>
      <c r="AW769" s="108" t="s">
        <v>7183</v>
      </c>
      <c r="AX769" s="108" t="str">
        <f>VLOOKUP(Tabela2[[#This Row],[SIEMA]],Siema2025,71,FALSE)</f>
        <v/>
      </c>
      <c r="AY769" s="108" t="str">
        <f>VLOOKUP(Tabela2[[#This Row],[SIEMA]],Siema2025,73,FALSE)</f>
        <v/>
      </c>
      <c r="AZ769" s="108" t="str">
        <f>VLOOKUP(Tabela2[[#This Row],[SIEMA]],Siema2025,75,FALSE)</f>
        <v/>
      </c>
      <c r="BA769" s="108" t="str">
        <f>VLOOKUP(Tabela2[[#This Row],[SIEMA]],Siema2025,77,FALSE)</f>
        <v/>
      </c>
      <c r="BB769" s="108" t="str">
        <f>VLOOKUP(Tabela2[[#This Row],[SIEMA]],Siema2025,79,FALSE)</f>
        <v/>
      </c>
      <c r="BC769" s="108" t="str">
        <f>IF(Tabela2[[#This Row],[Outro(s) ]] = "X", "PREENCHER","NA")</f>
        <v>NA</v>
      </c>
      <c r="BD769" s="108" t="str">
        <f>VLOOKUP(Tabela2[[#This Row],[SIEMA]],Siema2025,82,FALSE)</f>
        <v/>
      </c>
      <c r="BE769" s="108" t="str">
        <f>VLOOKUP(Tabela2[[#This Row],[SIEMA]],Siema2025,81,FALSE)</f>
        <v/>
      </c>
      <c r="BF769" s="110" t="s">
        <v>10500</v>
      </c>
      <c r="BG769" s="110"/>
      <c r="BH769" s="14">
        <v>10360065000100</v>
      </c>
      <c r="BI769" s="112" t="str">
        <f>VLOOKUP(Tabela2[[#This Row],[SIEMA]],Siema2025,107,FALSE)</f>
        <v>Não</v>
      </c>
      <c r="BJ769" s="107" t="s">
        <v>7113</v>
      </c>
      <c r="BK769" s="104" t="s">
        <v>2696</v>
      </c>
      <c r="BL769" s="140">
        <v>45988</v>
      </c>
      <c r="BM769" s="108">
        <f ca="1">IF(Tabela2[[#This Row],[Data de atendimento do Ibama (considerar o primeiro documento/ação)]]="",_xlfn.DAYS(TODAY(),J769),_xlfn.DAYS(Tabela2[[#This Row],[Data de atendimento do Ibama (considerar o primeiro documento/ação)]],J769))</f>
        <v>8</v>
      </c>
      <c r="BN769" s="108" t="str">
        <f>IF(Tabela2[[#This Row],[Atendido pelo Ibama ("Não" ou "Sim")]]="Não","Preencher", IF(Tabela2[[#This Row],[Atendido pelo Ibama ("Não" ou "Sim")]]="Sim","NA",""))</f>
        <v>NA</v>
      </c>
      <c r="BO769" s="114" t="s">
        <v>7184</v>
      </c>
      <c r="BP769" s="108" t="str">
        <f>IF(Tabela2[[#This Row],[Forma de atendimento (primeiro documento/ação)]]= "Outros (especificar)", "PREENCHER","NA")</f>
        <v>NA</v>
      </c>
      <c r="BQ769" s="106" t="s">
        <v>123</v>
      </c>
      <c r="BR769" s="108" t="str">
        <f>IF(Tabela2[[#This Row],[Equipe do Ibama foi a campo? Houve sobrevoo do Poseidon?]] = "Sim", "PREENCHER","NA")</f>
        <v>NA</v>
      </c>
      <c r="BS769" s="108" t="str">
        <f>IF(Tabela2[[#This Row],[Se sim, foi emitida Ordem de Emergência? (informações vinculada à coluna CK)]] = "Sim", "PREENCHER","NA")</f>
        <v>NA</v>
      </c>
      <c r="BT769" s="108" t="str">
        <f>IF(Tabela2[[#This Row],[Foi elaborado Relatório de Vistoria pelo Ibama? (informações vinculada à coluna CK)]] = "Sim", "PREENCHER","NA")</f>
        <v>NA</v>
      </c>
      <c r="BU769" s="108" t="str">
        <f>IF(Tabela2[[#This Row],[Houve envio de Informações Pós-acidente (preencher "não se aplica" quando de competência estadual/municipal)]] = "Sim", "PREENCHER","NA")</f>
        <v>NA</v>
      </c>
      <c r="BV769" s="108" t="str">
        <f>IF(Tabela2[[#This Row],[Houve avaliação das informações pós-acidente solicitadas/enviadas?]] = "Sim", "PREENCHER","NA")</f>
        <v>NA</v>
      </c>
      <c r="BW769" s="108" t="s">
        <v>2696</v>
      </c>
      <c r="BX769" s="106" t="s">
        <v>7102</v>
      </c>
      <c r="BY769" s="140">
        <v>45988</v>
      </c>
      <c r="BZ769" s="104">
        <f>IF(Tabela2[[#This Row],[Data do documento de encerramento]]="NA","NA",IF(Tabela2[[#This Row],[Data do documento de encerramento]]="","Pendente de conclusão/ encerramento",_xlfn.DAYS(Tabela2[[#This Row],[Data do documento de encerramento]],J769)))</f>
        <v>8</v>
      </c>
      <c r="CA769" s="107"/>
      <c r="CB769" s="107"/>
      <c r="CC769" s="115"/>
      <c r="CD769" s="107"/>
      <c r="CE769" s="107"/>
      <c r="CF769" s="107"/>
    </row>
    <row r="770" spans="1:84" ht="45.75" hidden="1">
      <c r="A770" s="169">
        <v>2025112132417</v>
      </c>
      <c r="B770" s="170" t="s">
        <v>10501</v>
      </c>
      <c r="C770" s="108" t="str">
        <f>VLOOKUP(Tabela2[[#This Row],[SIEMA]],Siema2025,4,FALSE)</f>
        <v xml:space="preserve"> MG</v>
      </c>
      <c r="D770" s="106" t="str">
        <f>VLOOKUP(Tabela2[[#This Row],[SIEMA]],Siema2025,3,FALSE)</f>
        <v xml:space="preserve">Barbacena </v>
      </c>
      <c r="E770" s="106" t="s">
        <v>7760</v>
      </c>
      <c r="F770" s="106" t="s">
        <v>10502</v>
      </c>
      <c r="G770" s="106" t="s">
        <v>10503</v>
      </c>
      <c r="H770" s="106" t="s">
        <v>10504</v>
      </c>
      <c r="I770" s="104" t="s">
        <v>7114</v>
      </c>
      <c r="J770" s="105">
        <f>VLOOKUP(Tabela2[[#This Row],[SIEMA]],Siema2025,2,FALSE)</f>
        <v>45981</v>
      </c>
      <c r="K770" s="105" t="str">
        <f>VLOOKUP(Tabela2[[#This Row],[SIEMA]],Siema2025,16,FALSE)</f>
        <v>Quinta</v>
      </c>
      <c r="L770" s="106" t="str">
        <f>IF(Tabela2[[#This Row],[Data]]="","Sem Informação",VLOOKUP(MONTH(Tabela2[[#This Row],[Data]]),'[1]Validação de dados'!$I$1:$J$13,2,0))</f>
        <v>Novembro</v>
      </c>
      <c r="M770" s="104">
        <f>YEAR(Tabela2[[#This Row],[Data]])</f>
        <v>2025</v>
      </c>
      <c r="N770" s="105" t="str">
        <f>VLOOKUP(Tabela2[[#This Row],[SIEMA]],Siema2025,17,FALSE)</f>
        <v>Vespertino</v>
      </c>
      <c r="O770" s="105" t="str">
        <f>VLOOKUP(Tabela2[[#This Row],[SIEMA]],Siema2025,5,FALSE)</f>
        <v>Rodovia</v>
      </c>
      <c r="P770" s="104" t="str">
        <f>VLOOKUP(Tabela2[[#This Row],[SIEMA]],Siema2025,21,FALSE)</f>
        <v>BR-040 KM 716+256 do sentido sul</v>
      </c>
      <c r="Q770" s="104" t="s">
        <v>7094</v>
      </c>
      <c r="R770" s="104" t="str">
        <f>VLOOKUP(Tabela2[[#This Row],[SIEMA]],Siema2025,10,FALSE)</f>
        <v>Óleo Lubrificante</v>
      </c>
      <c r="S770" s="107" t="s">
        <v>10505</v>
      </c>
      <c r="T770" s="104" t="str">
        <f>VLOOKUP(Tabela2[[#This Row],[SIEMA]],Siema2025,11,FALSE)</f>
        <v/>
      </c>
      <c r="U770" s="104" t="str">
        <f>VLOOKUP(Tabela2[[#This Row],[SIEMA]],Siema2025,12,FALSE)</f>
        <v/>
      </c>
      <c r="V770" s="104" t="s">
        <v>7483</v>
      </c>
      <c r="W770" s="104"/>
      <c r="X770" s="113" t="str">
        <f>IF(Tabela2[[#This Row],[Origem do acidente]] = "Plataforma", "PREENCHER","NA")</f>
        <v>NA</v>
      </c>
      <c r="Y770" s="109" t="str">
        <f>IF(W770="","", IF(W770="NC","", IF(W770="NE","", IF(W770="NA","",IFERROR(VLOOKUP(W770,Produtos!$A$1:$C$2319,2,FALSE),"Não Cadastrado")))))</f>
        <v/>
      </c>
      <c r="Z770" s="104" t="str">
        <f>VLOOKUP(Tabela2[[#This Row],[SIEMA]],Siema2025,11,FALSE)</f>
        <v/>
      </c>
      <c r="AA770" s="104" t="str">
        <f>VLOOKUP(Tabela2[[#This Row],[SIEMA]],Siema2025,12,FALSE)</f>
        <v/>
      </c>
      <c r="AB770" s="104" t="str">
        <f>IF(W770="","",IF(ISNUMBER(W770)=FALSE,"Não se aplica",IFERROR(VLOOKUP(W770,Produtos!$A$1:$C$2319,3,FALSE),"Não Cadastrado")))</f>
        <v/>
      </c>
      <c r="AC770" s="104"/>
      <c r="AD770" s="108" t="str">
        <f>IF(Tabela2[[#This Row],[Origem do acidente]] = "Plataforma", "PREENCHER","NA")</f>
        <v>NA</v>
      </c>
      <c r="AE770" s="107" t="str">
        <f>IF(AC770="","", IF(AC770="NC","", IF(AC770="NE","", IF(AC770="NA","",IFERROR(VLOOKUP(AC770,Produtos!$A$1:$C$2319,2,FALSE),"Não Cadastrado")))))</f>
        <v/>
      </c>
      <c r="AF770" s="104"/>
      <c r="AG770" s="104"/>
      <c r="AH770" s="104" t="str">
        <f>IF(AC770="","",IF(ISNUMBER(AC770)=FALSE,"Não se aplica",IFERROR(VLOOKUP(AC770,Produtos!$A$1:$C$2319,3,FALSE),"Não Cadastrado")))</f>
        <v/>
      </c>
      <c r="AI770" s="104"/>
      <c r="AJ770" s="104" t="s">
        <v>10506</v>
      </c>
      <c r="AK770" s="107" t="s">
        <v>7190</v>
      </c>
      <c r="AL770" s="107" t="s">
        <v>7098</v>
      </c>
      <c r="AM770" s="107" t="s">
        <v>7182</v>
      </c>
      <c r="AN770" s="108" t="str">
        <f>VLOOKUP(Tabela2[[#This Row],[SIEMA]],Siema2025,51,FALSE)</f>
        <v/>
      </c>
      <c r="AO770" s="108" t="str">
        <f>VLOOKUP(Tabela2[[#This Row],[SIEMA]],Siema2025,53,FALSE)</f>
        <v/>
      </c>
      <c r="AP770" s="108" t="str">
        <f>VLOOKUP(Tabela2[[#This Row],[SIEMA]],Siema2025,55,FALSE)</f>
        <v/>
      </c>
      <c r="AQ770" s="108" t="str">
        <f>VLOOKUP(Tabela2[[#This Row],[SIEMA]],Siema2025,57,FALSE)</f>
        <v/>
      </c>
      <c r="AR770" s="108" t="str">
        <f>VLOOKUP(Tabela2[[#This Row],[SIEMA]],Siema2025,59,FALSE)</f>
        <v/>
      </c>
      <c r="AS770" s="108" t="str">
        <f>VLOOKUP(Tabela2[[#This Row],[SIEMA]],Siema2025,61,FALSE)</f>
        <v/>
      </c>
      <c r="AT770" s="108" t="str">
        <f>VLOOKUP(Tabela2[[#This Row],[SIEMA]],Siema2025,63,FALSE)</f>
        <v/>
      </c>
      <c r="AU770" s="108" t="str">
        <f>VLOOKUP(Tabela2[[#This Row],[SIEMA]],Siema2025,65,FALSE)</f>
        <v/>
      </c>
      <c r="AV770" s="108" t="str">
        <f>VLOOKUP(Tabela2[[#This Row],[SIEMA]],Siema2025,67,FALSE)</f>
        <v/>
      </c>
      <c r="AW770" s="108" t="str">
        <f>VLOOKUP(Tabela2[[#This Row],[SIEMA]],Siema2025,69,FALSE)</f>
        <v/>
      </c>
      <c r="AX770" s="108" t="str">
        <f>VLOOKUP(Tabela2[[#This Row],[SIEMA]],Siema2025,71,FALSE)</f>
        <v/>
      </c>
      <c r="AY770" s="108" t="str">
        <f>VLOOKUP(Tabela2[[#This Row],[SIEMA]],Siema2025,73,FALSE)</f>
        <v/>
      </c>
      <c r="AZ770" s="108" t="str">
        <f>VLOOKUP(Tabela2[[#This Row],[SIEMA]],Siema2025,75,FALSE)</f>
        <v/>
      </c>
      <c r="BA770" s="108" t="str">
        <f>VLOOKUP(Tabela2[[#This Row],[SIEMA]],Siema2025,77,FALSE)</f>
        <v/>
      </c>
      <c r="BB770" s="108"/>
      <c r="BC770" s="108" t="str">
        <f>IF(Tabela2[[#This Row],[Outro(s) ]] = "X", "PREENCHER","NA")</f>
        <v>NA</v>
      </c>
      <c r="BD770" s="108"/>
      <c r="BE770" s="108" t="s">
        <v>7183</v>
      </c>
      <c r="BF770" s="152" t="s">
        <v>10507</v>
      </c>
      <c r="BG770" s="110"/>
      <c r="BH770" s="111" t="s">
        <v>10508</v>
      </c>
      <c r="BI770" s="112" t="str">
        <f>VLOOKUP(Tabela2[[#This Row],[SIEMA]],Siema2025,107,FALSE)</f>
        <v>Não</v>
      </c>
      <c r="BJ770" s="107" t="s">
        <v>7099</v>
      </c>
      <c r="BK770" s="104" t="s">
        <v>2696</v>
      </c>
      <c r="BL770" s="140">
        <v>45985</v>
      </c>
      <c r="BM770" s="108">
        <f ca="1">IF(Tabela2[[#This Row],[Data de atendimento do Ibama (considerar o primeiro documento/ação)]]="",_xlfn.DAYS(TODAY(),J770),_xlfn.DAYS(Tabela2[[#This Row],[Data de atendimento do Ibama (considerar o primeiro documento/ação)]],J770))</f>
        <v>4</v>
      </c>
      <c r="BN770" s="108" t="str">
        <f>IF(Tabela2[[#This Row],[Atendido pelo Ibama ("Não" ou "Sim")]]="Não","Preencher", IF(Tabela2[[#This Row],[Atendido pelo Ibama ("Não" ou "Sim")]]="Sim","NA",""))</f>
        <v>NA</v>
      </c>
      <c r="BO770" s="114" t="s">
        <v>7100</v>
      </c>
      <c r="BP770" s="108" t="str">
        <f>IF(Tabela2[[#This Row],[Forma de atendimento (primeiro documento/ação)]]= "Outros (especificar)", "PREENCHER","NA")</f>
        <v>NA</v>
      </c>
      <c r="BQ770" s="106" t="s">
        <v>123</v>
      </c>
      <c r="BR770" s="108" t="str">
        <f>IF(Tabela2[[#This Row],[Equipe do Ibama foi a campo? Houve sobrevoo do Poseidon?]] = "Sim", "PREENCHER","NA")</f>
        <v>NA</v>
      </c>
      <c r="BS770" s="108" t="str">
        <f>IF(Tabela2[[#This Row],[Se sim, foi emitida Ordem de Emergência? (informações vinculada à coluna CK)]] = "Sim", "PREENCHER","NA")</f>
        <v>NA</v>
      </c>
      <c r="BT770" s="108" t="s">
        <v>7126</v>
      </c>
      <c r="BU770" s="108" t="s">
        <v>2696</v>
      </c>
      <c r="BV770" s="108" t="s">
        <v>123</v>
      </c>
      <c r="BW770" s="108" t="s">
        <v>2696</v>
      </c>
      <c r="BX770" s="106" t="s">
        <v>7102</v>
      </c>
      <c r="BY770" s="140">
        <v>46171</v>
      </c>
      <c r="BZ770" s="104">
        <f>IF(Tabela2[[#This Row],[Data do documento de encerramento]]="NA","NA",IF(Tabela2[[#This Row],[Data do documento de encerramento]]="","Pendente de conclusão/ encerramento",_xlfn.DAYS(Tabela2[[#This Row],[Data do documento de encerramento]],J770)))</f>
        <v>190</v>
      </c>
      <c r="CA770" s="107"/>
      <c r="CB770" s="107"/>
      <c r="CC770" s="107"/>
      <c r="CD770" s="107"/>
      <c r="CE770" s="107"/>
      <c r="CF770" s="107"/>
    </row>
    <row r="771" spans="1:84" ht="45.75" hidden="1">
      <c r="A771" s="169">
        <v>2025112632433</v>
      </c>
      <c r="B771" s="170" t="s">
        <v>10509</v>
      </c>
      <c r="C771" s="108" t="str">
        <f>VLOOKUP(Tabela2[[#This Row],[SIEMA]],Siema2025,4,FALSE)</f>
        <v xml:space="preserve"> SP</v>
      </c>
      <c r="D771" s="106" t="str">
        <f>VLOOKUP(Tabela2[[#This Row],[SIEMA]],Siema2025,3,FALSE)</f>
        <v xml:space="preserve">Cajati </v>
      </c>
      <c r="E771" s="106" t="s">
        <v>7186</v>
      </c>
      <c r="F771" s="106" t="s">
        <v>10510</v>
      </c>
      <c r="G771" s="141" t="s">
        <v>10511</v>
      </c>
      <c r="H771" s="106" t="s">
        <v>10512</v>
      </c>
      <c r="I771" s="104" t="s">
        <v>7114</v>
      </c>
      <c r="J771" s="105">
        <f>VLOOKUP(Tabela2[[#This Row],[SIEMA]],Siema2025,2,FALSE)</f>
        <v>45982</v>
      </c>
      <c r="K771" s="105" t="str">
        <f>VLOOKUP(Tabela2[[#This Row],[SIEMA]],Siema2025,16,FALSE)</f>
        <v>Sexta</v>
      </c>
      <c r="L771" s="106" t="str">
        <f>IF(Tabela2[[#This Row],[Data]]="","Sem Informação",VLOOKUP(MONTH(Tabela2[[#This Row],[Data]]),'[1]Validação de dados'!$I$1:$J$13,2,0))</f>
        <v>Novembro</v>
      </c>
      <c r="M771" s="104">
        <f>YEAR(Tabela2[[#This Row],[Data]])</f>
        <v>2025</v>
      </c>
      <c r="N771" s="105" t="str">
        <f>VLOOKUP(Tabela2[[#This Row],[SIEMA]],Siema2025,17,FALSE)</f>
        <v>Noturno</v>
      </c>
      <c r="O771" s="105" t="str">
        <f>VLOOKUP(Tabela2[[#This Row],[SIEMA]],Siema2025,5,FALSE)</f>
        <v>Rodovia</v>
      </c>
      <c r="P771" s="104" t="str">
        <f>VLOOKUP(Tabela2[[#This Row],[SIEMA]],Siema2025,21,FALSE)</f>
        <v>Segundo evidências do local, o condutor trafegava pela faixa 1 e ao ingressar na curva, perdeu o controle do veículo, resultando no tombamento, rompimento do tanque e consequente derramamento da carga.</v>
      </c>
      <c r="Q771" s="104">
        <v>3264</v>
      </c>
      <c r="R771" s="104" t="s">
        <v>10513</v>
      </c>
      <c r="S771" s="107" t="str">
        <f>IF(Q771="","", IF(Q771="NC","", IF(Q771="NE","", IF(Q771="NA","",IFERROR(VLOOKUP(Q771,[1]Produtos!$A$1:$C$2319,2,FALSE),"Não Cadastrado")))))</f>
        <v>LÍQUIDO CORROSIVO, ÁCIDO, INORGÂNICO, N.E.</v>
      </c>
      <c r="T771" s="104">
        <v>12000</v>
      </c>
      <c r="U771" s="104" t="s">
        <v>648</v>
      </c>
      <c r="V771" s="104">
        <f>IF(Q771="","",IF(ISNUMBER(Q771)=FALSE,"Não se aplica",IFERROR(VLOOKUP(Q771,Produtos!$A$1:$C$2319,3,FALSE),"Não Cadastrado")))</f>
        <v>8</v>
      </c>
      <c r="W771" s="104" t="str">
        <f>VLOOKUP(Tabela2[[#This Row],[SIEMA]],Siema2025,10,FALSE)</f>
        <v/>
      </c>
      <c r="X771" s="113" t="str">
        <f>IF(Tabela2[[#This Row],[Origem do acidente]] = "Plataforma", "PREENCHER","NA")</f>
        <v>NA</v>
      </c>
      <c r="Y771" s="109" t="str">
        <f>IF(W771="","", IF(W771="NC","", IF(W771="NE","", IF(W771="NA","",IFERROR(VLOOKUP(W771,Produtos!$A$1:$C$2319,2,FALSE),"Não Cadastrado")))))</f>
        <v/>
      </c>
      <c r="Z771" s="104" t="str">
        <f>VLOOKUP(Tabela2[[#This Row],[SIEMA]],Siema2025,11,FALSE)</f>
        <v xml:space="preserve"> </v>
      </c>
      <c r="AA771" s="104" t="str">
        <f>VLOOKUP(Tabela2[[#This Row],[SIEMA]],Siema2025,12,FALSE)</f>
        <v xml:space="preserve"> </v>
      </c>
      <c r="AB771" s="104" t="str">
        <f>IF(W771="","",IF(ISNUMBER(W771)=FALSE,"Não se aplica",IFERROR(VLOOKUP(W771,Produtos!$A$1:$C$2319,3,FALSE),"Não Cadastrado")))</f>
        <v/>
      </c>
      <c r="AC771" s="104"/>
      <c r="AD771" s="108" t="str">
        <f>IF(Tabela2[[#This Row],[Origem do acidente]] = "Plataforma", "PREENCHER","NA")</f>
        <v>NA</v>
      </c>
      <c r="AE771" s="107" t="str">
        <f>IF(AC771="","", IF(AC771="NC","", IF(AC771="NE","", IF(AC771="NA","",IFERROR(VLOOKUP(AC771,Produtos!$A$1:$C$2319,2,FALSE),"Não Cadastrado")))))</f>
        <v/>
      </c>
      <c r="AF771" s="104"/>
      <c r="AG771" s="104"/>
      <c r="AH771" s="104" t="str">
        <f>IF(AC771="","",IF(ISNUMBER(AC771)=FALSE,"Não se aplica",IFERROR(VLOOKUP(AC771,Produtos!$A$1:$C$2319,3,FALSE),"Não Cadastrado")))</f>
        <v/>
      </c>
      <c r="AI771" s="104"/>
      <c r="AJ771" s="104" t="str">
        <f>VLOOKUP(Tabela2[[#This Row],[SIEMA]],Siema2025,26,FALSE)</f>
        <v>Segundo evidências do local, o condutor trafegava pela faixa 1 e ao ingressar na curva, perdeu o controle do veículo, resultando no tombamento, rompimento do tanque e consequente derramamento da carga.</v>
      </c>
      <c r="AK771" s="107" t="s">
        <v>7190</v>
      </c>
      <c r="AL771" s="107" t="s">
        <v>7363</v>
      </c>
      <c r="AM771" s="107" t="s">
        <v>7182</v>
      </c>
      <c r="AN771" s="108" t="str">
        <f>VLOOKUP(Tabela2[[#This Row],[SIEMA]],Siema2025,51,FALSE)</f>
        <v/>
      </c>
      <c r="AO771" s="108" t="str">
        <f>VLOOKUP(Tabela2[[#This Row],[SIEMA]],Siema2025,53,FALSE)</f>
        <v/>
      </c>
      <c r="AP771" s="108" t="str">
        <f>VLOOKUP(Tabela2[[#This Row],[SIEMA]],Siema2025,55,FALSE)</f>
        <v/>
      </c>
      <c r="AQ771" s="108" t="str">
        <f>VLOOKUP(Tabela2[[#This Row],[SIEMA]],Siema2025,57,FALSE)</f>
        <v/>
      </c>
      <c r="AR771" s="108" t="str">
        <f>VLOOKUP(Tabela2[[#This Row],[SIEMA]],Siema2025,59,FALSE)</f>
        <v/>
      </c>
      <c r="AS771" s="108" t="str">
        <f>VLOOKUP(Tabela2[[#This Row],[SIEMA]],Siema2025,61,FALSE)</f>
        <v/>
      </c>
      <c r="AT771" s="108" t="str">
        <f>VLOOKUP(Tabela2[[#This Row],[SIEMA]],Siema2025,63,FALSE)</f>
        <v/>
      </c>
      <c r="AU771" s="108" t="str">
        <f>VLOOKUP(Tabela2[[#This Row],[SIEMA]],Siema2025,65,FALSE)</f>
        <v>X</v>
      </c>
      <c r="AV771" s="108" t="str">
        <f>VLOOKUP(Tabela2[[#This Row],[SIEMA]],Siema2025,67,FALSE)</f>
        <v/>
      </c>
      <c r="AW771" s="108" t="str">
        <f>VLOOKUP(Tabela2[[#This Row],[SIEMA]],Siema2025,69,FALSE)</f>
        <v/>
      </c>
      <c r="AX771" s="108" t="str">
        <f>VLOOKUP(Tabela2[[#This Row],[SIEMA]],Siema2025,71,FALSE)</f>
        <v/>
      </c>
      <c r="AY771" s="108" t="str">
        <f>VLOOKUP(Tabela2[[#This Row],[SIEMA]],Siema2025,73,FALSE)</f>
        <v/>
      </c>
      <c r="AZ771" s="108" t="str">
        <f>VLOOKUP(Tabela2[[#This Row],[SIEMA]],Siema2025,75,FALSE)</f>
        <v/>
      </c>
      <c r="BA771" s="108" t="str">
        <f>VLOOKUP(Tabela2[[#This Row],[SIEMA]],Siema2025,77,FALSE)</f>
        <v/>
      </c>
      <c r="BB771" s="108" t="str">
        <f>VLOOKUP(Tabela2[[#This Row],[SIEMA]],Siema2025,79,FALSE)</f>
        <v/>
      </c>
      <c r="BC771" s="108" t="str">
        <f>IF(Tabela2[[#This Row],[Outro(s) ]] = "X", "PREENCHER","NA")</f>
        <v>NA</v>
      </c>
      <c r="BD771" s="108" t="str">
        <f>VLOOKUP(Tabela2[[#This Row],[SIEMA]],Siema2025,82,FALSE)</f>
        <v/>
      </c>
      <c r="BE771" s="108" t="str">
        <f>VLOOKUP(Tabela2[[#This Row],[SIEMA]],Siema2025,81,FALSE)</f>
        <v/>
      </c>
      <c r="BF771" t="s">
        <v>10514</v>
      </c>
      <c r="BG771" s="110"/>
      <c r="BH771" s="111">
        <v>8895599000180</v>
      </c>
      <c r="BI771" s="112" t="s">
        <v>2696</v>
      </c>
      <c r="BJ771" s="107" t="s">
        <v>7099</v>
      </c>
      <c r="BK771" s="104" t="s">
        <v>2696</v>
      </c>
      <c r="BL771" s="140">
        <v>46002</v>
      </c>
      <c r="BM771" s="108">
        <f ca="1">IF(Tabela2[[#This Row],[Data de atendimento do Ibama (considerar o primeiro documento/ação)]]="",_xlfn.DAYS(TODAY(),J771),_xlfn.DAYS(Tabela2[[#This Row],[Data de atendimento do Ibama (considerar o primeiro documento/ação)]],J771))</f>
        <v>20</v>
      </c>
      <c r="BN771" s="108" t="str">
        <f>IF(Tabela2[[#This Row],[Atendido pelo Ibama ("Não" ou "Sim")]]="Não","Preencher", IF(Tabela2[[#This Row],[Atendido pelo Ibama ("Não" ou "Sim")]]="Sim","NA",""))</f>
        <v>NA</v>
      </c>
      <c r="BO771" s="114" t="s">
        <v>7100</v>
      </c>
      <c r="BP771" s="108" t="str">
        <f>IF(Tabela2[[#This Row],[Forma de atendimento (primeiro documento/ação)]]= "Outros (especificar)", "PREENCHER","NA")</f>
        <v>NA</v>
      </c>
      <c r="BQ771" s="106" t="s">
        <v>123</v>
      </c>
      <c r="BR771" s="108" t="str">
        <f>IF(Tabela2[[#This Row],[Equipe do Ibama foi a campo? Houve sobrevoo do Poseidon?]] = "Sim", "PREENCHER","NA")</f>
        <v>NA</v>
      </c>
      <c r="BS771" s="108" t="str">
        <f>IF(Tabela2[[#This Row],[Se sim, foi emitida Ordem de Emergência? (informações vinculada à coluna CK)]] = "Sim", "PREENCHER","NA")</f>
        <v>NA</v>
      </c>
      <c r="BT771" s="108" t="s">
        <v>7101</v>
      </c>
      <c r="BU771" s="108" t="s">
        <v>123</v>
      </c>
      <c r="BV771" s="108" t="str">
        <f>IF(Tabela2[[#This Row],[Houve avaliação das informações pós-acidente solicitadas/enviadas?]] = "Sim", "PREENCHER","NA")</f>
        <v>NA</v>
      </c>
      <c r="BW771" s="108" t="s">
        <v>123</v>
      </c>
      <c r="BX771" s="106" t="s">
        <v>7127</v>
      </c>
      <c r="BY771" s="140"/>
      <c r="BZ771" s="104" t="str">
        <f>IF(Tabela2[[#This Row],[Data do documento de encerramento]]="NA","NA",IF(Tabela2[[#This Row],[Data do documento de encerramento]]="","Pendente de conclusão/ encerramento",_xlfn.DAYS(Tabela2[[#This Row],[Data do documento de encerramento]],J771)))</f>
        <v>Pendente de conclusão/ encerramento</v>
      </c>
      <c r="CA771" s="107"/>
      <c r="CB771" s="107"/>
      <c r="CC771" s="107"/>
      <c r="CD771" s="107"/>
      <c r="CE771" s="107"/>
      <c r="CF771" s="107"/>
    </row>
    <row r="772" spans="1:84" ht="30.75">
      <c r="A772" s="169">
        <v>2025112432427</v>
      </c>
      <c r="B772" s="170" t="s">
        <v>10515</v>
      </c>
      <c r="C772" s="108" t="s">
        <v>7135</v>
      </c>
      <c r="D772" s="106" t="s">
        <v>637</v>
      </c>
      <c r="E772" s="106" t="s">
        <v>8132</v>
      </c>
      <c r="F772" s="106"/>
      <c r="G772" s="106" t="s">
        <v>8133</v>
      </c>
      <c r="H772" s="106" t="s">
        <v>8134</v>
      </c>
      <c r="I772" s="104" t="str">
        <f>VLOOKUP(Tabela2[[#This Row],[SIEMA]],Siema2025,19,FALSE)</f>
        <v>Campos</v>
      </c>
      <c r="J772" s="105">
        <f>VLOOKUP(Tabela2[[#This Row],[SIEMA]],Siema2025,2,FALSE)</f>
        <v>45983</v>
      </c>
      <c r="K772" s="105" t="str">
        <f>VLOOKUP(Tabela2[[#This Row],[SIEMA]],Siema2025,16,FALSE)</f>
        <v>Sábado</v>
      </c>
      <c r="L772" s="106" t="str">
        <f>IF(Tabela2[[#This Row],[Data]]="","Sem Informação",VLOOKUP(MONTH(Tabela2[[#This Row],[Data]]),'[1]Validação de dados'!$I$1:$J$13,2,0))</f>
        <v>Novembro</v>
      </c>
      <c r="M772" s="104">
        <f>YEAR(Tabela2[[#This Row],[Data]])</f>
        <v>2025</v>
      </c>
      <c r="N772" s="105" t="str">
        <f>VLOOKUP(Tabela2[[#This Row],[SIEMA]],Siema2025,17,FALSE)</f>
        <v>Matutino</v>
      </c>
      <c r="O772" s="105" t="str">
        <f>VLOOKUP(Tabela2[[#This Row],[SIEMA]],Siema2025,5,FALSE)</f>
        <v>Plataforma</v>
      </c>
      <c r="P772" s="104" t="str">
        <f>VLOOKUP(Tabela2[[#This Row],[SIEMA]],Siema2025,21,FALSE)</f>
        <v>Poço 7-RO-133HP-RJS</v>
      </c>
      <c r="Q772" s="104" t="s">
        <v>7094</v>
      </c>
      <c r="R772" s="104" t="s">
        <v>954</v>
      </c>
      <c r="S772" s="104" t="s">
        <v>7468</v>
      </c>
      <c r="T772" s="104" t="str">
        <f>VLOOKUP(Tabela2[[#This Row],[SIEMA]],Siema2025,11,FALSE)</f>
        <v>0.056</v>
      </c>
      <c r="U772" s="104" t="str">
        <f>VLOOKUP(Tabela2[[#This Row],[SIEMA]],Siema2025,12,FALSE)</f>
        <v>M3</v>
      </c>
      <c r="V772" s="104" t="str">
        <f>IF(Q772="","",IF(ISNUMBER(Q772)=FALSE,"Não se aplica",IFERROR(VLOOKUP(Q772,Produtos!$A$1:$C$2319,3,FALSE),"Não Cadastrado")))</f>
        <v>Não se aplica</v>
      </c>
      <c r="W772" s="104"/>
      <c r="X772" s="113"/>
      <c r="Y772" s="109" t="str">
        <f>IF(W772="","", IF(W772="NC","", IF(W772="NE","", IF(W772="NA","",IFERROR(VLOOKUP(W772,Produtos!$A$1:$C$2319,2,FALSE),"Não Cadastrado")))))</f>
        <v/>
      </c>
      <c r="Z772" s="104"/>
      <c r="AA772" s="104"/>
      <c r="AB772" s="104" t="str">
        <f>IF(W772="","",IF(ISNUMBER(W772)=FALSE,"Não se aplica",IFERROR(VLOOKUP(W772,Produtos!$A$1:$C$2319,3,FALSE),"Não Cadastrado")))</f>
        <v/>
      </c>
      <c r="AC772" s="104"/>
      <c r="AD772" s="108"/>
      <c r="AE772" s="107" t="str">
        <f>IF(AC772="","", IF(AC772="NC","", IF(AC772="NE","", IF(AC772="NA","",IFERROR(VLOOKUP(AC772,Produtos!$A$1:$C$2319,2,FALSE),"Não Cadastrado")))))</f>
        <v/>
      </c>
      <c r="AF772" s="104"/>
      <c r="AG772" s="104"/>
      <c r="AH772" s="104" t="str">
        <f>IF(AC772="","",IF(ISNUMBER(AC772)=FALSE,"Não se aplica",IFERROR(VLOOKUP(AC772,Produtos!$A$1:$C$2319,3,FALSE),"Não Cadastrado")))</f>
        <v/>
      </c>
      <c r="AI772" s="104"/>
      <c r="AJ772" s="104" t="str">
        <f>VLOOKUP(Tabela2[[#This Row],[SIEMA]],Siema2025,26,FALSE)</f>
        <v>Possível dano em uma das mangueiras da linha conectada à placa do MCV-U.</v>
      </c>
      <c r="AK772" s="107" t="s">
        <v>7098</v>
      </c>
      <c r="AL772" s="107"/>
      <c r="AM772" s="107"/>
      <c r="AN772" s="108" t="str">
        <f>VLOOKUP(Tabela2[[#This Row],[SIEMA]],Siema2025,51,FALSE)</f>
        <v/>
      </c>
      <c r="AO772" s="108" t="str">
        <f>VLOOKUP(Tabela2[[#This Row],[SIEMA]],Siema2025,53,FALSE)</f>
        <v/>
      </c>
      <c r="AP772" s="108" t="str">
        <f>VLOOKUP(Tabela2[[#This Row],[SIEMA]],Siema2025,55,FALSE)</f>
        <v/>
      </c>
      <c r="AQ772" s="108" t="str">
        <f>VLOOKUP(Tabela2[[#This Row],[SIEMA]],Siema2025,57,FALSE)</f>
        <v/>
      </c>
      <c r="AR772" s="108" t="str">
        <f>VLOOKUP(Tabela2[[#This Row],[SIEMA]],Siema2025,59,FALSE)</f>
        <v/>
      </c>
      <c r="AS772" s="108" t="str">
        <f>VLOOKUP(Tabela2[[#This Row],[SIEMA]],Siema2025,61,FALSE)</f>
        <v>X</v>
      </c>
      <c r="AT772" s="108" t="str">
        <f>VLOOKUP(Tabela2[[#This Row],[SIEMA]],Siema2025,63,FALSE)</f>
        <v/>
      </c>
      <c r="AU772" s="108" t="str">
        <f>VLOOKUP(Tabela2[[#This Row],[SIEMA]],Siema2025,65,FALSE)</f>
        <v/>
      </c>
      <c r="AV772" s="108" t="str">
        <f>VLOOKUP(Tabela2[[#This Row],[SIEMA]],Siema2025,67,FALSE)</f>
        <v/>
      </c>
      <c r="AW772" s="108" t="str">
        <f>VLOOKUP(Tabela2[[#This Row],[SIEMA]],Siema2025,69,FALSE)</f>
        <v/>
      </c>
      <c r="AX772" s="108" t="str">
        <f>VLOOKUP(Tabela2[[#This Row],[SIEMA]],Siema2025,71,FALSE)</f>
        <v/>
      </c>
      <c r="AY772" s="108" t="str">
        <f>VLOOKUP(Tabela2[[#This Row],[SIEMA]],Siema2025,73,FALSE)</f>
        <v/>
      </c>
      <c r="AZ772" s="108" t="str">
        <f>VLOOKUP(Tabela2[[#This Row],[SIEMA]],Siema2025,75,FALSE)</f>
        <v/>
      </c>
      <c r="BA772" s="108" t="str">
        <f>VLOOKUP(Tabela2[[#This Row],[SIEMA]],Siema2025,77,FALSE)</f>
        <v/>
      </c>
      <c r="BB772" s="108" t="str">
        <f>VLOOKUP(Tabela2[[#This Row],[SIEMA]],Siema2025,79,FALSE)</f>
        <v/>
      </c>
      <c r="BC772" s="108" t="str">
        <f>IF(Tabela2[[#This Row],[Outro(s) ]] = "X", "PREENCHER","NA")</f>
        <v>NA</v>
      </c>
      <c r="BD772" s="108" t="str">
        <f>VLOOKUP(Tabela2[[#This Row],[SIEMA]],Siema2025,82,FALSE)</f>
        <v/>
      </c>
      <c r="BE772" s="108" t="str">
        <f>VLOOKUP(Tabela2[[#This Row],[SIEMA]],Siema2025,81,FALSE)</f>
        <v/>
      </c>
      <c r="BF772" s="110" t="str">
        <f>VLOOKUP(Tabela2[[#This Row],[SIEMA]],Siema2025,28,FALSE)</f>
        <v>Petrobras</v>
      </c>
      <c r="BG772" s="110"/>
      <c r="BH772" s="111" t="str">
        <f>VLOOKUP(Tabela2[[#This Row],[SIEMA]],Siema2025,29,FALSE)</f>
        <v>33000167000101</v>
      </c>
      <c r="BI772" s="112" t="str">
        <f>VLOOKUP(Tabela2[[#This Row],[SIEMA]],Siema2025,107,FALSE)</f>
        <v>Não</v>
      </c>
      <c r="BJ772" s="107" t="s">
        <v>7099</v>
      </c>
      <c r="BK772" s="104" t="s">
        <v>2696</v>
      </c>
      <c r="BL772" s="140">
        <v>46009</v>
      </c>
      <c r="BM772" s="108">
        <f ca="1">IF(Tabela2[[#This Row],[Data de atendimento do Ibama (considerar o primeiro documento/ação)]]="",_xlfn.DAYS(TODAY(),J772),_xlfn.DAYS(Tabela2[[#This Row],[Data de atendimento do Ibama (considerar o primeiro documento/ação)]],J772))</f>
        <v>26</v>
      </c>
      <c r="BN772" s="108" t="str">
        <f>IF(Tabela2[[#This Row],[Atendido pelo Ibama ("Não" ou "Sim")]]="Não","Preencher", IF(Tabela2[[#This Row],[Atendido pelo Ibama ("Não" ou "Sim")]]="Sim","NA",""))</f>
        <v>NA</v>
      </c>
      <c r="BO772" s="114" t="s">
        <v>7138</v>
      </c>
      <c r="BP772" s="108" t="str">
        <f>IF(Tabela2[[#This Row],[Forma de atendimento (primeiro documento/ação)]]= "Outros (especificar)", "PREENCHER","NA")</f>
        <v>NA</v>
      </c>
      <c r="BQ772" s="106" t="s">
        <v>123</v>
      </c>
      <c r="BR772" s="108" t="str">
        <f>IF(Tabela2[[#This Row],[Equipe do Ibama foi a campo? Houve sobrevoo do Poseidon?]] = "Sim", "PREENCHER","NA")</f>
        <v>NA</v>
      </c>
      <c r="BS772" s="108" t="str">
        <f>IF(Tabela2[[#This Row],[Se sim, foi emitida Ordem de Emergência? (informações vinculada à coluna CK)]] = "Sim", "PREENCHER","NA")</f>
        <v>NA</v>
      </c>
      <c r="BT772" s="108" t="s">
        <v>7101</v>
      </c>
      <c r="BU772" s="108" t="s">
        <v>123</v>
      </c>
      <c r="BV772" s="108" t="s">
        <v>123</v>
      </c>
      <c r="BW772" s="108" t="s">
        <v>123</v>
      </c>
      <c r="BX772" s="106"/>
      <c r="BY772" s="106"/>
      <c r="BZ772" s="104" t="str">
        <f>IF(Tabela2[[#This Row],[Data do documento de encerramento]]="NA","NA",IF(Tabela2[[#This Row],[Data do documento de encerramento]]="","Pendente de conclusão/ encerramento",_xlfn.DAYS(Tabela2[[#This Row],[Data do documento de encerramento]],J772)))</f>
        <v>Pendente de conclusão/ encerramento</v>
      </c>
      <c r="CA772" s="107"/>
      <c r="CB772" s="107"/>
      <c r="CC772" s="107" t="s">
        <v>7470</v>
      </c>
      <c r="CD772" s="107" t="s">
        <v>123</v>
      </c>
      <c r="CE772" s="107" t="s">
        <v>123</v>
      </c>
      <c r="CF772" s="107" t="s">
        <v>7149</v>
      </c>
    </row>
    <row r="773" spans="1:84" ht="45.75" hidden="1">
      <c r="A773" s="169">
        <v>2025112550411</v>
      </c>
      <c r="B773" s="170" t="s">
        <v>10516</v>
      </c>
      <c r="C773" s="108" t="str">
        <f>VLOOKUP(Tabela2[[#This Row],[SIEMA]],Siema2025,4,FALSE)</f>
        <v xml:space="preserve"> MG</v>
      </c>
      <c r="D773" s="106" t="str">
        <f>VLOOKUP(Tabela2[[#This Row],[SIEMA]],Siema2025,3,FALSE)</f>
        <v xml:space="preserve">Araporã </v>
      </c>
      <c r="E773" s="106" t="s">
        <v>7392</v>
      </c>
      <c r="F773" s="106" t="s">
        <v>10517</v>
      </c>
      <c r="G773" s="106" t="s">
        <v>10518</v>
      </c>
      <c r="H773" s="106" t="s">
        <v>10519</v>
      </c>
      <c r="I773" s="104" t="s">
        <v>7114</v>
      </c>
      <c r="J773" s="105">
        <f>VLOOKUP(Tabela2[[#This Row],[SIEMA]],Siema2025,2,FALSE)</f>
        <v>45983</v>
      </c>
      <c r="K773" s="105" t="str">
        <f>VLOOKUP(Tabela2[[#This Row],[SIEMA]],Siema2025,16,FALSE)</f>
        <v>Sábado</v>
      </c>
      <c r="L773" s="106" t="str">
        <f>IF(Tabela2[[#This Row],[Data]]="","Sem Informação",VLOOKUP(MONTH(Tabela2[[#This Row],[Data]]),'[1]Validação de dados'!$I$1:$J$13,2,0))</f>
        <v>Novembro</v>
      </c>
      <c r="M773" s="106">
        <f>YEAR(Tabela2[[#This Row],[Data]])</f>
        <v>2025</v>
      </c>
      <c r="N773" s="105" t="str">
        <f>VLOOKUP(Tabela2[[#This Row],[SIEMA]],Siema2025,17,FALSE)</f>
        <v>Vespertino</v>
      </c>
      <c r="O773" s="105" t="str">
        <f>VLOOKUP(Tabela2[[#This Row],[SIEMA]],Siema2025,5,FALSE)</f>
        <v>Rodovia</v>
      </c>
      <c r="P773" s="104" t="str">
        <f>VLOOKUP(Tabela2[[#This Row],[SIEMA]],Siema2025,21,FALSE)</f>
        <v>Acidente rodoviário</v>
      </c>
      <c r="Q773" s="104">
        <v>1830</v>
      </c>
      <c r="R773" s="104" t="str">
        <f>VLOOKUP(Tabela2[[#This Row],[SIEMA]],Siema2025,10,FALSE)</f>
        <v/>
      </c>
      <c r="S773" s="109" t="str">
        <f>IF(Q773="","", IF(Q773="NC","", IF(Q773="NE","", IF(Q773="NA","",IFERROR(VLOOKUP(Q773,[1]Produtos!$A$1:$C$2319,2,FALSE),"Não Cadastrado")))))</f>
        <v>ÁCIDO SULFÚRICO, com mais de 51% de ácido</v>
      </c>
      <c r="T773" s="104" t="str">
        <f>VLOOKUP(Tabela2[[#This Row],[SIEMA]],Siema2025,11,FALSE)</f>
        <v xml:space="preserve"> </v>
      </c>
      <c r="U773" s="104" t="str">
        <f>VLOOKUP(Tabela2[[#This Row],[SIEMA]],Siema2025,12,FALSE)</f>
        <v xml:space="preserve"> </v>
      </c>
      <c r="V773" s="104">
        <f>IF(Q773="","",IF(ISNUMBER(Q773)=FALSE,"Não se aplica",IFERROR(VLOOKUP(Q773,Produtos!$A$1:$C$2319,3,FALSE),"Não Cadastrado")))</f>
        <v>8</v>
      </c>
      <c r="W773" s="104" t="str">
        <f>VLOOKUP(Tabela2[[#This Row],[SIEMA]],Siema2025,10,FALSE)</f>
        <v/>
      </c>
      <c r="X773" s="113" t="str">
        <f>IF(Tabela2[[#This Row],[Origem do acidente]] = "Plataforma", "PREENCHER","NA")</f>
        <v>NA</v>
      </c>
      <c r="Y773" s="109" t="str">
        <f>IF(W773="","", IF(W773="NC","", IF(W773="NE","", IF(W773="NA","",IFERROR(VLOOKUP(W773,Produtos!$A$1:$C$2319,2,FALSE),"Não Cadastrado")))))</f>
        <v/>
      </c>
      <c r="Z773" s="104" t="str">
        <f>VLOOKUP(Tabela2[[#This Row],[SIEMA]],Siema2025,11,FALSE)</f>
        <v xml:space="preserve"> </v>
      </c>
      <c r="AA773" s="104" t="str">
        <f>VLOOKUP(Tabela2[[#This Row],[SIEMA]],Siema2025,12,FALSE)</f>
        <v xml:space="preserve"> </v>
      </c>
      <c r="AB773" s="104" t="str">
        <f>IF(W773="","",IF(ISNUMBER(W773)=FALSE,"Não se aplica",IFERROR(VLOOKUP(W773,Produtos!$A$1:$C$2319,3,FALSE),"Não Cadastrado")))</f>
        <v/>
      </c>
      <c r="AC773" s="106"/>
      <c r="AD773" s="108" t="str">
        <f>IF(Tabela2[[#This Row],[Origem do acidente]] = "Plataforma", "PREENCHER","NA")</f>
        <v>NA</v>
      </c>
      <c r="AE773" s="107" t="str">
        <f>IF(AC773="","", IF(AC773="NC","", IF(AC773="NE","", IF(AC773="NA","",IFERROR(VLOOKUP(AC773,Produtos!$A$1:$C$2319,2,FALSE),"Não Cadastrado")))))</f>
        <v/>
      </c>
      <c r="AF773" s="106"/>
      <c r="AG773" s="104"/>
      <c r="AH773" s="104" t="str">
        <f>IF(AC773="","",IF(ISNUMBER(AC773)=FALSE,"Não se aplica",IFERROR(VLOOKUP(AC773,Produtos!$A$1:$C$2319,3,FALSE),"Não Cadastrado")))</f>
        <v/>
      </c>
      <c r="AI773" s="106"/>
      <c r="AJ773" s="104" t="str">
        <f>VLOOKUP(Tabela2[[#This Row],[SIEMA]],Siema2025,26,FALSE)</f>
        <v>Tombamento</v>
      </c>
      <c r="AK773" s="107" t="s">
        <v>7363</v>
      </c>
      <c r="AL773" s="107" t="s">
        <v>7182</v>
      </c>
      <c r="AM773" s="107"/>
      <c r="AN773" s="108" t="s">
        <v>7132</v>
      </c>
      <c r="AO773" s="108" t="str">
        <f>VLOOKUP(Tabela2[[#This Row],[SIEMA]],Siema2025,53,FALSE)</f>
        <v/>
      </c>
      <c r="AP773" s="108" t="str">
        <f>VLOOKUP(Tabela2[[#This Row],[SIEMA]],Siema2025,55,FALSE)</f>
        <v/>
      </c>
      <c r="AQ773" s="108" t="str">
        <f>VLOOKUP(Tabela2[[#This Row],[SIEMA]],Siema2025,57,FALSE)</f>
        <v/>
      </c>
      <c r="AR773" s="108" t="str">
        <f>VLOOKUP(Tabela2[[#This Row],[SIEMA]],Siema2025,59,FALSE)</f>
        <v/>
      </c>
      <c r="AS773" s="108" t="str">
        <f>VLOOKUP(Tabela2[[#This Row],[SIEMA]],Siema2025,61,FALSE)</f>
        <v/>
      </c>
      <c r="AT773" s="108" t="str">
        <f>VLOOKUP(Tabela2[[#This Row],[SIEMA]],Siema2025,63,FALSE)</f>
        <v/>
      </c>
      <c r="AU773" s="108" t="str">
        <f>VLOOKUP(Tabela2[[#This Row],[SIEMA]],Siema2025,65,FALSE)</f>
        <v>X</v>
      </c>
      <c r="AV773" s="108" t="str">
        <f>VLOOKUP(Tabela2[[#This Row],[SIEMA]],Siema2025,67,FALSE)</f>
        <v/>
      </c>
      <c r="AW773" s="108" t="str">
        <f>VLOOKUP(Tabela2[[#This Row],[SIEMA]],Siema2025,69,FALSE)</f>
        <v/>
      </c>
      <c r="AX773" s="108" t="str">
        <f>VLOOKUP(Tabela2[[#This Row],[SIEMA]],Siema2025,71,FALSE)</f>
        <v/>
      </c>
      <c r="AY773" s="108" t="str">
        <f>VLOOKUP(Tabela2[[#This Row],[SIEMA]],Siema2025,73,FALSE)</f>
        <v/>
      </c>
      <c r="AZ773" s="108" t="str">
        <f>VLOOKUP(Tabela2[[#This Row],[SIEMA]],Siema2025,75,FALSE)</f>
        <v/>
      </c>
      <c r="BA773" s="108" t="str">
        <f>VLOOKUP(Tabela2[[#This Row],[SIEMA]],Siema2025,77,FALSE)</f>
        <v/>
      </c>
      <c r="BB773" s="108" t="str">
        <f>VLOOKUP(Tabela2[[#This Row],[SIEMA]],Siema2025,79,FALSE)</f>
        <v/>
      </c>
      <c r="BC773" s="108" t="str">
        <f>IF(Tabela2[[#This Row],[Outro(s) ]] = "X", "PREENCHER","NA")</f>
        <v>NA</v>
      </c>
      <c r="BD773" s="108" t="str">
        <f>VLOOKUP(Tabela2[[#This Row],[SIEMA]],Siema2025,82,FALSE)</f>
        <v/>
      </c>
      <c r="BE773" s="108" t="str">
        <f>VLOOKUP(Tabela2[[#This Row],[SIEMA]],Siema2025,81,FALSE)</f>
        <v/>
      </c>
      <c r="BF773" t="s">
        <v>10520</v>
      </c>
      <c r="BG773" s="110"/>
      <c r="BH773" s="111">
        <v>5694833000113</v>
      </c>
      <c r="BI773" s="112" t="str">
        <f>VLOOKUP(Tabela2[[#This Row],[SIEMA]],Siema2025,107,FALSE)</f>
        <v>Não</v>
      </c>
      <c r="BJ773" s="107" t="s">
        <v>7099</v>
      </c>
      <c r="BK773" s="104" t="s">
        <v>2696</v>
      </c>
      <c r="BL773" s="140">
        <v>45992</v>
      </c>
      <c r="BM773" s="108">
        <f ca="1">IF(Tabela2[[#This Row],[Data de atendimento do Ibama (considerar o primeiro documento/ação)]]="",_xlfn.DAYS(TODAY(),J773),_xlfn.DAYS(Tabela2[[#This Row],[Data de atendimento do Ibama (considerar o primeiro documento/ação)]],J773))</f>
        <v>9</v>
      </c>
      <c r="BN773" s="108" t="str">
        <f>IF(Tabela2[[#This Row],[Atendido pelo Ibama ("Não" ou "Sim")]]="Não","Preencher", IF(Tabela2[[#This Row],[Atendido pelo Ibama ("Não" ou "Sim")]]="Sim","NA",""))</f>
        <v>NA</v>
      </c>
      <c r="BO773" s="114" t="s">
        <v>7100</v>
      </c>
      <c r="BP773" s="108" t="str">
        <f>IF(Tabela2[[#This Row],[Forma de atendimento (primeiro documento/ação)]]= "Outros (especificar)", "PREENCHER","NA")</f>
        <v>NA</v>
      </c>
      <c r="BQ773" s="106" t="s">
        <v>123</v>
      </c>
      <c r="BR773" s="108" t="str">
        <f>IF(Tabela2[[#This Row],[Equipe do Ibama foi a campo? Houve sobrevoo do Poseidon?]] = "Sim", "PREENCHER","NA")</f>
        <v>NA</v>
      </c>
      <c r="BS773" s="108" t="str">
        <f>IF(Tabela2[[#This Row],[Se sim, foi emitida Ordem de Emergência? (informações vinculada à coluna CK)]] = "Sim", "PREENCHER","NA")</f>
        <v>NA</v>
      </c>
      <c r="BT773" s="108" t="s">
        <v>7126</v>
      </c>
      <c r="BU773" s="108" t="s">
        <v>123</v>
      </c>
      <c r="BV773" s="108" t="str">
        <f>IF(Tabela2[[#This Row],[Houve avaliação das informações pós-acidente solicitadas/enviadas?]] = "Sim", "PREENCHER","NA")</f>
        <v>NA</v>
      </c>
      <c r="BW773" s="108" t="s">
        <v>123</v>
      </c>
      <c r="BX773" s="106" t="s">
        <v>7127</v>
      </c>
      <c r="BY773" s="140"/>
      <c r="BZ773" s="104" t="str">
        <f>IF(Tabela2[[#This Row],[Data do documento de encerramento]]="NA","NA",IF(Tabela2[[#This Row],[Data do documento de encerramento]]="","Pendente de conclusão/ encerramento",_xlfn.DAYS(Tabela2[[#This Row],[Data do documento de encerramento]],J773)))</f>
        <v>Pendente de conclusão/ encerramento</v>
      </c>
      <c r="CA773" s="109" t="s">
        <v>10521</v>
      </c>
      <c r="CB773" s="109"/>
      <c r="CC773" s="109"/>
      <c r="CD773" s="109"/>
      <c r="CE773" s="109"/>
      <c r="CF773" s="109"/>
    </row>
    <row r="774" spans="1:84" ht="15" hidden="1" customHeight="1">
      <c r="A774" s="169">
        <v>2025112539637</v>
      </c>
      <c r="B774" s="170" t="s">
        <v>10522</v>
      </c>
      <c r="C774" s="108" t="str">
        <f>VLOOKUP(Tabela2[[#This Row],[SIEMA]],Siema2025,4,FALSE)</f>
        <v xml:space="preserve"> RN</v>
      </c>
      <c r="D774" s="106" t="str">
        <f>VLOOKUP(Tabela2[[#This Row],[SIEMA]],Siema2025,3,FALSE)</f>
        <v xml:space="preserve">Serra do Mel </v>
      </c>
      <c r="E774" s="106" t="str">
        <f>VLOOKUP(Tabela2[[#This Row],[SIEMA]],Siema2025,20,FALSE)</f>
        <v>Linha de Injeção do 7-CAM-0079-RN / SAT03-CAM I</v>
      </c>
      <c r="F774" s="106" t="s">
        <v>10523</v>
      </c>
      <c r="G774" s="106" t="s">
        <v>10524</v>
      </c>
      <c r="H774" s="106" t="s">
        <v>10525</v>
      </c>
      <c r="I774" s="104" t="s">
        <v>931</v>
      </c>
      <c r="J774" s="105">
        <f>VLOOKUP(Tabela2[[#This Row],[SIEMA]],Siema2025,2,FALSE)</f>
        <v>45984</v>
      </c>
      <c r="K774" s="105" t="str">
        <f>VLOOKUP(Tabela2[[#This Row],[SIEMA]],Siema2025,16,FALSE)</f>
        <v>Domingo</v>
      </c>
      <c r="L774" s="106" t="str">
        <f>IF(Tabela2[[#This Row],[Data]]="","Sem Informação",VLOOKUP(MONTH(Tabela2[[#This Row],[Data]]),'[1]Validação de dados'!$I$1:$J$13,2,0))</f>
        <v>Novembro</v>
      </c>
      <c r="M774" s="104">
        <f>YEAR(Tabela2[[#This Row],[Data]])</f>
        <v>2025</v>
      </c>
      <c r="N774" s="105" t="str">
        <f>VLOOKUP(Tabela2[[#This Row],[SIEMA]],Siema2025,17,FALSE)</f>
        <v>Matutino</v>
      </c>
      <c r="O774" s="105" t="s">
        <v>145</v>
      </c>
      <c r="P774" s="104" t="str">
        <f>VLOOKUP(Tabela2[[#This Row],[SIEMA]],Siema2025,21,FALSE)</f>
        <v>Poço terrestre - CANTO DO AMARO - Linha de Injeção do 7-CAM-0079-RN / SAT03-CAM I</v>
      </c>
      <c r="Q774" s="104" t="s">
        <v>7094</v>
      </c>
      <c r="R774" s="104" t="str">
        <f>VLOOKUP(Tabela2[[#This Row],[SIEMA]],Siema2025,10,FALSE)</f>
        <v>Água de injeção</v>
      </c>
      <c r="S774" s="104" t="str">
        <f>VLOOKUP(Tabela2[[#This Row],[SIEMA]],Siema2025,10,FALSE)</f>
        <v>Água de injeção</v>
      </c>
      <c r="T774" s="104" t="str">
        <f>VLOOKUP(Tabela2[[#This Row],[SIEMA]],Siema2025,11,FALSE)</f>
        <v>0.306</v>
      </c>
      <c r="U774" s="104" t="str">
        <f>VLOOKUP(Tabela2[[#This Row],[SIEMA]],Siema2025,12,FALSE)</f>
        <v>M3</v>
      </c>
      <c r="V774" s="104" t="str">
        <f>IF(Q774="","",IF(ISNUMBER(Q774)=FALSE,"Não se aplica",IFERROR(VLOOKUP(Q774,Produtos!$A$1:$C$2319,3,FALSE),"Não Cadastrado")))</f>
        <v>Não se aplica</v>
      </c>
      <c r="W774" s="104"/>
      <c r="X774" s="113" t="str">
        <f>IF(Tabela2[[#This Row],[Origem do acidente]] = "Plataforma", "PREENCHER","NA")</f>
        <v>NA</v>
      </c>
      <c r="Y774" s="109" t="str">
        <f>IF(W774="","", IF(W774="NC","", IF(W774="NE","", IF(W774="NA","",IFERROR(VLOOKUP(W774,Produtos!$A$1:$C$2319,2,FALSE),"Não Cadastrado")))))</f>
        <v/>
      </c>
      <c r="Z774" s="104"/>
      <c r="AA774" s="104"/>
      <c r="AB774" s="104" t="str">
        <f>IF(W774="","",IF(ISNUMBER(W774)=FALSE,"Não se aplica",IFERROR(VLOOKUP(W774,Produtos!$A$1:$C$2319,3,FALSE),"Não Cadastrado")))</f>
        <v/>
      </c>
      <c r="AC774" s="104"/>
      <c r="AD774" s="108" t="str">
        <f>IF(Tabela2[[#This Row],[Origem do acidente]] = "Plataforma", "PREENCHER","NA")</f>
        <v>NA</v>
      </c>
      <c r="AE774" s="107" t="str">
        <f>IF(AC774="","", IF(AC774="NC","", IF(AC774="NE","", IF(AC774="NA","",IFERROR(VLOOKUP(AC774,Produtos!$A$1:$C$2319,2,FALSE),"Não Cadastrado")))))</f>
        <v/>
      </c>
      <c r="AF774" s="104" t="s">
        <v>6834</v>
      </c>
      <c r="AG774" s="104"/>
      <c r="AH774" s="104" t="str">
        <f>IF(AC774="","",IF(ISNUMBER(AC774)=FALSE,"Não se aplica",IFERROR(VLOOKUP(AC774,Produtos!$A$1:$C$2319,3,FALSE),"Não Cadastrado")))</f>
        <v/>
      </c>
      <c r="AI774" s="107"/>
      <c r="AJ774" s="104" t="str">
        <f>VLOOKUP(Tabela2[[#This Row],[SIEMA]],Siema2025,26,FALSE)</f>
        <v>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v>
      </c>
      <c r="AK774" s="107" t="s">
        <v>7098</v>
      </c>
      <c r="AL774" s="107"/>
      <c r="AM774" s="107"/>
      <c r="AN774" s="108" t="str">
        <f>VLOOKUP(Tabela2[[#This Row],[SIEMA]],Siema2025,51,FALSE)</f>
        <v/>
      </c>
      <c r="AO774" s="108" t="str">
        <f>VLOOKUP(Tabela2[[#This Row],[SIEMA]],Siema2025,53,FALSE)</f>
        <v/>
      </c>
      <c r="AP774" s="108" t="str">
        <f>VLOOKUP(Tabela2[[#This Row],[SIEMA]],Siema2025,55,FALSE)</f>
        <v/>
      </c>
      <c r="AQ774" s="108" t="str">
        <f>VLOOKUP(Tabela2[[#This Row],[SIEMA]],Siema2025,57,FALSE)</f>
        <v/>
      </c>
      <c r="AR774" s="108" t="str">
        <f>VLOOKUP(Tabela2[[#This Row],[SIEMA]],Siema2025,59,FALSE)</f>
        <v/>
      </c>
      <c r="AS774" s="108" t="str">
        <f>VLOOKUP(Tabela2[[#This Row],[SIEMA]],Siema2025,61,FALSE)</f>
        <v/>
      </c>
      <c r="AT774" s="108" t="str">
        <f>VLOOKUP(Tabela2[[#This Row],[SIEMA]],Siema2025,63,FALSE)</f>
        <v/>
      </c>
      <c r="AU774" s="108" t="str">
        <f>VLOOKUP(Tabela2[[#This Row],[SIEMA]],Siema2025,65,FALSE)</f>
        <v>X</v>
      </c>
      <c r="AV774" s="108" t="str">
        <f>VLOOKUP(Tabela2[[#This Row],[SIEMA]],Siema2025,67,FALSE)</f>
        <v/>
      </c>
      <c r="AW774" s="108" t="str">
        <f>VLOOKUP(Tabela2[[#This Row],[SIEMA]],Siema2025,69,FALSE)</f>
        <v/>
      </c>
      <c r="AX774" s="108" t="str">
        <f>VLOOKUP(Tabela2[[#This Row],[SIEMA]],Siema2025,71,FALSE)</f>
        <v/>
      </c>
      <c r="AY774" s="108" t="str">
        <f>VLOOKUP(Tabela2[[#This Row],[SIEMA]],Siema2025,73,FALSE)</f>
        <v/>
      </c>
      <c r="AZ774" s="108" t="str">
        <f>VLOOKUP(Tabela2[[#This Row],[SIEMA]],Siema2025,75,FALSE)</f>
        <v/>
      </c>
      <c r="BA774" s="108" t="str">
        <f>VLOOKUP(Tabela2[[#This Row],[SIEMA]],Siema2025,77,FALSE)</f>
        <v/>
      </c>
      <c r="BB774" s="108" t="str">
        <f>VLOOKUP(Tabela2[[#This Row],[SIEMA]],Siema2025,79,FALSE)</f>
        <v/>
      </c>
      <c r="BC774" s="108" t="str">
        <f>IF(Tabela2[[#This Row],[Outro(s) ]] = "X", "PREENCHER","NA")</f>
        <v>NA</v>
      </c>
      <c r="BD774" s="108" t="str">
        <f>VLOOKUP(Tabela2[[#This Row],[SIEMA]],Siema2025,82,FALSE)</f>
        <v/>
      </c>
      <c r="BE774" s="108" t="str">
        <f>VLOOKUP(Tabela2[[#This Row],[SIEMA]],Siema2025,81,FALSE)</f>
        <v/>
      </c>
      <c r="BF774" s="110" t="str">
        <f>VLOOKUP(Tabela2[[#This Row],[SIEMA]],Siema2025,28,FALSE)</f>
        <v>3R POTIGUAR S.A.</v>
      </c>
      <c r="BG774" s="110"/>
      <c r="BH774" s="111" t="str">
        <f>VLOOKUP(Tabela2[[#This Row],[SIEMA]],Siema2025,29,FALSE)</f>
        <v/>
      </c>
      <c r="BI774" s="112" t="str">
        <f>VLOOKUP(Tabela2[[#This Row],[SIEMA]],Siema2025,107,FALSE)</f>
        <v>Não</v>
      </c>
      <c r="BJ774" s="107" t="s">
        <v>7113</v>
      </c>
      <c r="BK774" s="104" t="s">
        <v>2696</v>
      </c>
      <c r="BL774" s="1">
        <v>45993</v>
      </c>
      <c r="BM774" s="108">
        <f ca="1">IF(Tabela2[[#This Row],[Data de atendimento do Ibama (considerar o primeiro documento/ação)]]="",_xlfn.DAYS(TODAY(),J774),_xlfn.DAYS(Tabela2[[#This Row],[Data de atendimento do Ibama (considerar o primeiro documento/ação)]],J774))</f>
        <v>9</v>
      </c>
      <c r="BN774" s="108" t="str">
        <f>IF(Tabela2[[#This Row],[Atendido pelo Ibama ("Não" ou "Sim")]]="Não","Preencher", IF(Tabela2[[#This Row],[Atendido pelo Ibama ("Não" ou "Sim")]]="Sim","NA",""))</f>
        <v>NA</v>
      </c>
      <c r="BO774" s="114" t="s">
        <v>7138</v>
      </c>
      <c r="BP774" s="108" t="str">
        <f>IF(Tabela2[[#This Row],[Forma de atendimento (primeiro documento/ação)]]= "Outros (especificar)", "PREENCHER","NA")</f>
        <v>NA</v>
      </c>
      <c r="BQ774" s="106" t="s">
        <v>123</v>
      </c>
      <c r="BR774" s="108" t="str">
        <f>IF(Tabela2[[#This Row],[Equipe do Ibama foi a campo? Houve sobrevoo do Poseidon?]] = "Sim", "PREENCHER","NA")</f>
        <v>NA</v>
      </c>
      <c r="BS774" s="108" t="s">
        <v>7114</v>
      </c>
      <c r="BT774" s="108" t="s">
        <v>7126</v>
      </c>
      <c r="BU774" s="108" t="s">
        <v>2696</v>
      </c>
      <c r="BV774" s="108" t="s">
        <v>123</v>
      </c>
      <c r="BW774" s="108" t="s">
        <v>123</v>
      </c>
      <c r="BX774" s="106"/>
      <c r="BY774" s="106"/>
      <c r="BZ774" s="104" t="str">
        <f>IF(Tabela2[[#This Row],[Data do documento de encerramento]]="NA","NA",IF(Tabela2[[#This Row],[Data do documento de encerramento]]="","Pendente de conclusão/ encerramento",_xlfn.DAYS(Tabela2[[#This Row],[Data do documento de encerramento]],J774)))</f>
        <v>Pendente de conclusão/ encerramento</v>
      </c>
      <c r="CA774" s="107"/>
      <c r="CB774" s="107"/>
      <c r="CC774" s="107"/>
      <c r="CD774" s="107"/>
      <c r="CE774" s="107"/>
      <c r="CF774" s="107"/>
    </row>
    <row r="775" spans="1:84" ht="45.75" hidden="1">
      <c r="A775" s="169">
        <v>2025112550451</v>
      </c>
      <c r="B775" s="170" t="s">
        <v>10526</v>
      </c>
      <c r="C775" s="108" t="str">
        <f>VLOOKUP(Tabela2[[#This Row],[SIEMA]],Siema2025,4,FALSE)</f>
        <v xml:space="preserve"> MG</v>
      </c>
      <c r="D775" s="106" t="str">
        <f>VLOOKUP(Tabela2[[#This Row],[SIEMA]],Siema2025,3,FALSE)</f>
        <v xml:space="preserve">Paraopeba </v>
      </c>
      <c r="E775" s="106" t="s">
        <v>7760</v>
      </c>
      <c r="F775" s="106" t="s">
        <v>10527</v>
      </c>
      <c r="G775" s="109" t="s">
        <v>10528</v>
      </c>
      <c r="H775" s="106" t="s">
        <v>10529</v>
      </c>
      <c r="I775" s="104" t="s">
        <v>7114</v>
      </c>
      <c r="J775" s="105">
        <f>VLOOKUP(Tabela2[[#This Row],[SIEMA]],Siema2025,2,FALSE)</f>
        <v>45984</v>
      </c>
      <c r="K775" s="105" t="str">
        <f>VLOOKUP(Tabela2[[#This Row],[SIEMA]],Siema2025,16,FALSE)</f>
        <v>Domingo</v>
      </c>
      <c r="L775" s="106" t="str">
        <f>IF(Tabela2[[#This Row],[Data]]="","Sem Informação",VLOOKUP(MONTH(Tabela2[[#This Row],[Data]]),'[1]Validação de dados'!$I$1:$J$13,2,0))</f>
        <v>Novembro</v>
      </c>
      <c r="M775" s="104">
        <f>YEAR(Tabela2[[#This Row],[Data]])</f>
        <v>2025</v>
      </c>
      <c r="N775" s="105" t="str">
        <f>VLOOKUP(Tabela2[[#This Row],[SIEMA]],Siema2025,17,FALSE)</f>
        <v>Vespertino</v>
      </c>
      <c r="O775" s="105" t="str">
        <f>VLOOKUP(Tabela2[[#This Row],[SIEMA]],Siema2025,5,FALSE)</f>
        <v>Rodovia</v>
      </c>
      <c r="P775" s="104" t="str">
        <f>VLOOKUP(Tabela2[[#This Row],[SIEMA]],Siema2025,21,FALSE)</f>
        <v>Acidente rodoviário</v>
      </c>
      <c r="Q775" s="104">
        <v>1361</v>
      </c>
      <c r="R775" s="104"/>
      <c r="S775" s="107" t="str">
        <f>IF(Q775="","", IF(Q775="NC","", IF(Q775="NE","", IF(Q775="NA","",IFERROR(VLOOKUP(Q775,[1]Produtos!$A$1:$C$2319,2,FALSE),"Não Cadastrado")))))</f>
        <v>CARVÃO, de origem animal ou vegetal</v>
      </c>
      <c r="T775" s="104">
        <v>110</v>
      </c>
      <c r="U775" s="104" t="s">
        <v>7111</v>
      </c>
      <c r="V775" s="104">
        <f>IF(Q775="","",IF(ISNUMBER(Q775)=FALSE,"Não se aplica",IFERROR(VLOOKUP(Q775,Produtos!$A$1:$C$2319,3,FALSE),"Não Cadastrado")))</f>
        <v>4.2</v>
      </c>
      <c r="W775" s="104">
        <v>1202</v>
      </c>
      <c r="X775" s="113" t="s">
        <v>10530</v>
      </c>
      <c r="Y775" s="109" t="str">
        <f>IF(W775="","", IF(W775="NC","", IF(W775="NE","", IF(W775="NA","",IFERROR(VLOOKUP(W775,Produtos!$A$1:$C$2319,2,FALSE),"Não Cadastrado")))))</f>
        <v>GASÓLEO ou ÓLEO DIESEL ou ÓLEO PARA AQUECIMENTO, LEVE</v>
      </c>
      <c r="Z775" s="104" t="str">
        <f>VLOOKUP(Tabela2[[#This Row],[SIEMA]],Siema2025,11,FALSE)</f>
        <v/>
      </c>
      <c r="AA775" s="104" t="str">
        <f>VLOOKUP(Tabela2[[#This Row],[SIEMA]],Siema2025,12,FALSE)</f>
        <v/>
      </c>
      <c r="AB775" s="104">
        <f>IF(W775="","",IF(ISNUMBER(W775)=FALSE,"Não se aplica",IFERROR(VLOOKUP(W775,Produtos!$A$1:$C$2319,3,FALSE),"Não Cadastrado")))</f>
        <v>3</v>
      </c>
      <c r="AC775" s="104"/>
      <c r="AD775" s="108" t="str">
        <f>IF(Tabela2[[#This Row],[Origem do acidente]] = "Plataforma", "PREENCHER","NA")</f>
        <v>NA</v>
      </c>
      <c r="AE775" s="107" t="str">
        <f>IF(AC775="","", IF(AC775="NC","", IF(AC775="NE","", IF(AC775="NA","",IFERROR(VLOOKUP(AC775,Produtos!$A$1:$C$2319,2,FALSE),"Não Cadastrado")))))</f>
        <v/>
      </c>
      <c r="AF775" s="104"/>
      <c r="AG775" s="104"/>
      <c r="AH775" s="104" t="str">
        <f>IF(AC775="","",IF(ISNUMBER(AC775)=FALSE,"Não se aplica",IFERROR(VLOOKUP(AC775,Produtos!$A$1:$C$2319,3,FALSE),"Não Cadastrado")))</f>
        <v/>
      </c>
      <c r="AI775" s="104"/>
      <c r="AJ775" s="104" t="str">
        <f>VLOOKUP(Tabela2[[#This Row],[SIEMA]],Siema2025,26,FALSE)</f>
        <v>Tombamento</v>
      </c>
      <c r="AK775" s="107" t="s">
        <v>7363</v>
      </c>
      <c r="AL775" s="107" t="s">
        <v>7182</v>
      </c>
      <c r="AM775" s="107"/>
      <c r="AN775" s="108" t="str">
        <f>VLOOKUP(Tabela2[[#This Row],[SIEMA]],Siema2025,51,FALSE)</f>
        <v>X</v>
      </c>
      <c r="AO775" s="108" t="str">
        <f>VLOOKUP(Tabela2[[#This Row],[SIEMA]],Siema2025,53,FALSE)</f>
        <v/>
      </c>
      <c r="AP775" s="108" t="str">
        <f>VLOOKUP(Tabela2[[#This Row],[SIEMA]],Siema2025,55,FALSE)</f>
        <v/>
      </c>
      <c r="AQ775" s="108" t="str">
        <f>VLOOKUP(Tabela2[[#This Row],[SIEMA]],Siema2025,57,FALSE)</f>
        <v/>
      </c>
      <c r="AR775" s="108" t="str">
        <f>VLOOKUP(Tabela2[[#This Row],[SIEMA]],Siema2025,59,FALSE)</f>
        <v/>
      </c>
      <c r="AS775" s="108" t="str">
        <f>VLOOKUP(Tabela2[[#This Row],[SIEMA]],Siema2025,61,FALSE)</f>
        <v/>
      </c>
      <c r="AT775" s="108" t="str">
        <f>VLOOKUP(Tabela2[[#This Row],[SIEMA]],Siema2025,63,FALSE)</f>
        <v/>
      </c>
      <c r="AU775" s="108" t="str">
        <f>VLOOKUP(Tabela2[[#This Row],[SIEMA]],Siema2025,65,FALSE)</f>
        <v>X</v>
      </c>
      <c r="AV775" s="108" t="str">
        <f>VLOOKUP(Tabela2[[#This Row],[SIEMA]],Siema2025,67,FALSE)</f>
        <v/>
      </c>
      <c r="AW775" s="108" t="str">
        <f>VLOOKUP(Tabela2[[#This Row],[SIEMA]],Siema2025,69,FALSE)</f>
        <v/>
      </c>
      <c r="AX775" s="108" t="str">
        <f>VLOOKUP(Tabela2[[#This Row],[SIEMA]],Siema2025,71,FALSE)</f>
        <v>X</v>
      </c>
      <c r="AY775" s="108" t="str">
        <f>VLOOKUP(Tabela2[[#This Row],[SIEMA]],Siema2025,73,FALSE)</f>
        <v/>
      </c>
      <c r="AZ775" s="108" t="str">
        <f>VLOOKUP(Tabela2[[#This Row],[SIEMA]],Siema2025,75,FALSE)</f>
        <v/>
      </c>
      <c r="BA775" s="108" t="str">
        <f>VLOOKUP(Tabela2[[#This Row],[SIEMA]],Siema2025,77,FALSE)</f>
        <v/>
      </c>
      <c r="BB775" s="108" t="str">
        <f>VLOOKUP(Tabela2[[#This Row],[SIEMA]],Siema2025,79,FALSE)</f>
        <v/>
      </c>
      <c r="BC775" s="108" t="str">
        <f>IF(Tabela2[[#This Row],[Outro(s) ]] = "X", "PREENCHER","NA")</f>
        <v>NA</v>
      </c>
      <c r="BD775" s="108" t="str">
        <f>VLOOKUP(Tabela2[[#This Row],[SIEMA]],Siema2025,82,FALSE)</f>
        <v/>
      </c>
      <c r="BE775" s="108" t="str">
        <f>VLOOKUP(Tabela2[[#This Row],[SIEMA]],Siema2025,81,FALSE)</f>
        <v/>
      </c>
      <c r="BF775" s="151" t="s">
        <v>10531</v>
      </c>
      <c r="BG775" s="110"/>
      <c r="BH775" s="111">
        <v>20723631000146</v>
      </c>
      <c r="BI775" s="112" t="str">
        <f>VLOOKUP(Tabela2[[#This Row],[SIEMA]],Siema2025,107,FALSE)</f>
        <v>Não</v>
      </c>
      <c r="BJ775" s="107" t="s">
        <v>7099</v>
      </c>
      <c r="BK775" s="104" t="s">
        <v>2696</v>
      </c>
      <c r="BL775" s="140">
        <v>45992</v>
      </c>
      <c r="BM775" s="108">
        <f ca="1">IF(Tabela2[[#This Row],[Data de atendimento do Ibama (considerar o primeiro documento/ação)]]="",_xlfn.DAYS(TODAY(),J775),_xlfn.DAYS(Tabela2[[#This Row],[Data de atendimento do Ibama (considerar o primeiro documento/ação)]],J775))</f>
        <v>8</v>
      </c>
      <c r="BN775" s="108" t="str">
        <f>IF(Tabela2[[#This Row],[Atendido pelo Ibama ("Não" ou "Sim")]]="Não","Preencher", IF(Tabela2[[#This Row],[Atendido pelo Ibama ("Não" ou "Sim")]]="Sim","NA",""))</f>
        <v>NA</v>
      </c>
      <c r="BO775" s="114" t="s">
        <v>7100</v>
      </c>
      <c r="BP775" s="108" t="str">
        <f>IF(Tabela2[[#This Row],[Forma de atendimento (primeiro documento/ação)]]= "Outros (especificar)", "PREENCHER","NA")</f>
        <v>NA</v>
      </c>
      <c r="BQ775" s="106" t="s">
        <v>123</v>
      </c>
      <c r="BR775" s="108" t="str">
        <f>IF(Tabela2[[#This Row],[Equipe do Ibama foi a campo? Houve sobrevoo do Poseidon?]] = "Sim", "PREENCHER","NA")</f>
        <v>NA</v>
      </c>
      <c r="BS775" s="108" t="str">
        <f>IF(Tabela2[[#This Row],[Se sim, foi emitida Ordem de Emergência? (informações vinculada à coluna CK)]] = "Sim", "PREENCHER","NA")</f>
        <v>NA</v>
      </c>
      <c r="BT775" s="108" t="s">
        <v>7101</v>
      </c>
      <c r="BU775" s="108" t="s">
        <v>2696</v>
      </c>
      <c r="BV775" s="108" t="s">
        <v>2696</v>
      </c>
      <c r="BW775" s="108" t="s">
        <v>123</v>
      </c>
      <c r="BX775" s="106"/>
      <c r="BY775" s="140"/>
      <c r="BZ775" s="104" t="str">
        <f>IF(Tabela2[[#This Row],[Data do documento de encerramento]]="NA","NA",IF(Tabela2[[#This Row],[Data do documento de encerramento]]="","Pendente de conclusão/ encerramento",_xlfn.DAYS(Tabela2[[#This Row],[Data do documento de encerramento]],J775)))</f>
        <v>Pendente de conclusão/ encerramento</v>
      </c>
      <c r="CA775" s="107" t="s">
        <v>10532</v>
      </c>
      <c r="CB775" s="107"/>
      <c r="CC775" s="115"/>
      <c r="CD775" s="107"/>
      <c r="CE775" s="107"/>
      <c r="CF775" s="107"/>
    </row>
    <row r="776" spans="1:84" ht="60.75" hidden="1">
      <c r="A776" s="169">
        <v>2025112554002</v>
      </c>
      <c r="B776" s="170" t="s">
        <v>10533</v>
      </c>
      <c r="C776" s="108" t="str">
        <f>VLOOKUP(Tabela2[[#This Row],[SIEMA]],Siema2025,4,FALSE)</f>
        <v xml:space="preserve"> MG</v>
      </c>
      <c r="D776" s="106" t="str">
        <f>VLOOKUP(Tabela2[[#This Row],[SIEMA]],Siema2025,3,FALSE)</f>
        <v xml:space="preserve">Uberaba </v>
      </c>
      <c r="E776" s="106" t="str">
        <f>VLOOKUP(Tabela2[[#This Row],[SIEMA]],Siema2025,20,FALSE)</f>
        <v>km 442+674 do Corredor Centro Sudeste da Ferrovia Centro Atlântica - FCA</v>
      </c>
      <c r="F776" s="106"/>
      <c r="G776" s="106" t="s">
        <v>10534</v>
      </c>
      <c r="H776" s="106" t="s">
        <v>10535</v>
      </c>
      <c r="I776" s="104" t="s">
        <v>7114</v>
      </c>
      <c r="J776" s="105">
        <f>VLOOKUP(Tabela2[[#This Row],[SIEMA]],Siema2025,2,FALSE)</f>
        <v>45986</v>
      </c>
      <c r="K776" s="105" t="str">
        <f>VLOOKUP(Tabela2[[#This Row],[SIEMA]],Siema2025,16,FALSE)</f>
        <v>Terça</v>
      </c>
      <c r="L776" s="106" t="str">
        <f>IF(Tabela2[[#This Row],[Data]]="","Sem Informação",VLOOKUP(MONTH(Tabela2[[#This Row],[Data]]),'[1]Validação de dados'!$I$1:$J$13,2,0))</f>
        <v>Novembro</v>
      </c>
      <c r="M776" s="104">
        <f>YEAR(Tabela2[[#This Row],[Data]])</f>
        <v>2025</v>
      </c>
      <c r="N776" s="105" t="str">
        <f>VLOOKUP(Tabela2[[#This Row],[SIEMA]],Siema2025,17,FALSE)</f>
        <v>Matutino</v>
      </c>
      <c r="O776" s="105" t="str">
        <f>VLOOKUP(Tabela2[[#This Row],[SIEMA]],Siema2025,5,FALSE)</f>
        <v>Ferrovia</v>
      </c>
      <c r="P776" s="104" t="str">
        <f>VLOOKUP(Tabela2[[#This Row],[SIEMA]],Siema2025,21,FALSE)</f>
        <v>Vimos comunicar que hoje às 10h38 o trem J320 ao circular em Uberaba/MG entre ZWA - ZVF (Aramina - Valefértil) no km 442+674 do Corredor Centro Sudeste da Ferrovia Centro Atlântica - FCA veio a acidentar-se.</v>
      </c>
      <c r="Q776" s="104" t="s">
        <v>7127</v>
      </c>
      <c r="R776" s="104" t="s">
        <v>7127</v>
      </c>
      <c r="S776" s="107" t="s">
        <v>7462</v>
      </c>
      <c r="T776" s="104" t="s">
        <v>10536</v>
      </c>
      <c r="U776" s="104" t="s">
        <v>7121</v>
      </c>
      <c r="V776" s="104" t="s">
        <v>7127</v>
      </c>
      <c r="W776" s="104" t="str">
        <f>VLOOKUP(Tabela2[[#This Row],[SIEMA]],Siema2025,10,FALSE)</f>
        <v/>
      </c>
      <c r="X776" s="113"/>
      <c r="Y776" s="109" t="str">
        <f>IF(W776="","", IF(W776="NC","", IF(W776="NE","", IF(W776="NA","",IFERROR(VLOOKUP(W776,Produtos!$A$1:$C$2319,2,FALSE),"Não Cadastrado")))))</f>
        <v/>
      </c>
      <c r="Z776" s="104" t="str">
        <f>VLOOKUP(Tabela2[[#This Row],[SIEMA]],Siema2025,11,FALSE)</f>
        <v xml:space="preserve"> </v>
      </c>
      <c r="AA776" s="104" t="str">
        <f>VLOOKUP(Tabela2[[#This Row],[SIEMA]],Siema2025,12,FALSE)</f>
        <v xml:space="preserve"> </v>
      </c>
      <c r="AB776" s="104" t="str">
        <f>IF(W776="","",IF(ISNUMBER(W776)=FALSE,"Não se aplica",IFERROR(VLOOKUP(W776,Produtos!$A$1:$C$2319,3,FALSE),"Não Cadastrado")))</f>
        <v/>
      </c>
      <c r="AC776" s="104"/>
      <c r="AD776" s="108"/>
      <c r="AE776" s="107" t="str">
        <f>IF(AC776="","", IF(AC776="NC","", IF(AC776="NE","", IF(AC776="NA","",IFERROR(VLOOKUP(AC776,Produtos!$A$1:$C$2319,2,FALSE),"Não Cadastrado")))))</f>
        <v/>
      </c>
      <c r="AF776" s="104"/>
      <c r="AG776" s="104"/>
      <c r="AH776" s="104" t="str">
        <f>IF(AC776="","",IF(ISNUMBER(AC776)=FALSE,"Não se aplica",IFERROR(VLOOKUP(AC776,Produtos!$A$1:$C$2319,3,FALSE),"Não Cadastrado")))</f>
        <v/>
      </c>
      <c r="AI776" s="104"/>
      <c r="AJ776" s="104" t="str">
        <f>VLOOKUP(Tabela2[[#This Row],[SIEMA]],Siema2025,26,FALSE)</f>
        <v>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v>
      </c>
      <c r="AK776" s="107" t="s">
        <v>7112</v>
      </c>
      <c r="AL776" s="107"/>
      <c r="AM776" s="107"/>
      <c r="AN776" s="108" t="str">
        <f>VLOOKUP(Tabela2[[#This Row],[SIEMA]],Siema2025,51,FALSE)</f>
        <v/>
      </c>
      <c r="AO776" s="108" t="str">
        <f>VLOOKUP(Tabela2[[#This Row],[SIEMA]],Siema2025,53,FALSE)</f>
        <v/>
      </c>
      <c r="AP776" s="108" t="str">
        <f>VLOOKUP(Tabela2[[#This Row],[SIEMA]],Siema2025,55,FALSE)</f>
        <v/>
      </c>
      <c r="AQ776" s="108" t="str">
        <f>VLOOKUP(Tabela2[[#This Row],[SIEMA]],Siema2025,57,FALSE)</f>
        <v/>
      </c>
      <c r="AR776" s="108" t="str">
        <f>VLOOKUP(Tabela2[[#This Row],[SIEMA]],Siema2025,59,FALSE)</f>
        <v/>
      </c>
      <c r="AS776" s="108" t="str">
        <f>VLOOKUP(Tabela2[[#This Row],[SIEMA]],Siema2025,61,FALSE)</f>
        <v/>
      </c>
      <c r="AT776" s="108" t="str">
        <f>VLOOKUP(Tabela2[[#This Row],[SIEMA]],Siema2025,63,FALSE)</f>
        <v/>
      </c>
      <c r="AU776" s="108" t="str">
        <f>VLOOKUP(Tabela2[[#This Row],[SIEMA]],Siema2025,65,FALSE)</f>
        <v>X</v>
      </c>
      <c r="AV776" s="108" t="str">
        <f>VLOOKUP(Tabela2[[#This Row],[SIEMA]],Siema2025,67,FALSE)</f>
        <v/>
      </c>
      <c r="AW776" s="108" t="str">
        <f>VLOOKUP(Tabela2[[#This Row],[SIEMA]],Siema2025,69,FALSE)</f>
        <v/>
      </c>
      <c r="AX776" s="108" t="str">
        <f>VLOOKUP(Tabela2[[#This Row],[SIEMA]],Siema2025,71,FALSE)</f>
        <v/>
      </c>
      <c r="AY776" s="108" t="str">
        <f>VLOOKUP(Tabela2[[#This Row],[SIEMA]],Siema2025,73,FALSE)</f>
        <v/>
      </c>
      <c r="AZ776" s="108" t="str">
        <f>VLOOKUP(Tabela2[[#This Row],[SIEMA]],Siema2025,75,FALSE)</f>
        <v/>
      </c>
      <c r="BA776" s="108" t="str">
        <f>VLOOKUP(Tabela2[[#This Row],[SIEMA]],Siema2025,77,FALSE)</f>
        <v/>
      </c>
      <c r="BB776" s="108" t="str">
        <f>VLOOKUP(Tabela2[[#This Row],[SIEMA]],Siema2025,79,FALSE)</f>
        <v/>
      </c>
      <c r="BC776" s="108" t="str">
        <f>IF(Tabela2[[#This Row],[Outro(s) ]] = "X", "PREENCHER","NA")</f>
        <v>NA</v>
      </c>
      <c r="BD776" s="108" t="str">
        <f>VLOOKUP(Tabela2[[#This Row],[SIEMA]],Siema2025,82,FALSE)</f>
        <v/>
      </c>
      <c r="BE776" s="108" t="str">
        <f>VLOOKUP(Tabela2[[#This Row],[SIEMA]],Siema2025,81,FALSE)</f>
        <v/>
      </c>
      <c r="BF776" s="110" t="s">
        <v>7176</v>
      </c>
      <c r="BG776" s="110" t="s">
        <v>7177</v>
      </c>
      <c r="BH776" s="111" t="str">
        <f>VLOOKUP(Tabela2[[#This Row],[SIEMA]],Siema2025,29,FALSE)</f>
        <v/>
      </c>
      <c r="BI776" s="112" t="str">
        <f>VLOOKUP(Tabela2[[#This Row],[SIEMA]],Siema2025,107,FALSE)</f>
        <v>Não</v>
      </c>
      <c r="BJ776" s="107" t="s">
        <v>7099</v>
      </c>
      <c r="BK776" s="104" t="s">
        <v>2696</v>
      </c>
      <c r="BL776" s="140">
        <v>45987</v>
      </c>
      <c r="BM776" s="108">
        <f ca="1">IF(Tabela2[[#This Row],[Data de atendimento do Ibama (considerar o primeiro documento/ação)]]="",_xlfn.DAYS(TODAY(),J776),_xlfn.DAYS(Tabela2[[#This Row],[Data de atendimento do Ibama (considerar o primeiro documento/ação)]],J776))</f>
        <v>1</v>
      </c>
      <c r="BN776" s="108" t="str">
        <f>IF(Tabela2[[#This Row],[Atendido pelo Ibama ("Não" ou "Sim")]]="Não","Preencher", IF(Tabela2[[#This Row],[Atendido pelo Ibama ("Não" ou "Sim")]]="Sim","NA",""))</f>
        <v>NA</v>
      </c>
      <c r="BO776" s="114" t="s">
        <v>7100</v>
      </c>
      <c r="BP776" s="108" t="str">
        <f>IF(Tabela2[[#This Row],[Forma de atendimento (primeiro documento/ação)]]= "Outros (especificar)", "PREENCHER","NA")</f>
        <v>NA</v>
      </c>
      <c r="BQ776" s="106" t="s">
        <v>2696</v>
      </c>
      <c r="BR776" s="108" t="s">
        <v>123</v>
      </c>
      <c r="BS776" s="108" t="s">
        <v>2696</v>
      </c>
      <c r="BT776" s="108" t="s">
        <v>7101</v>
      </c>
      <c r="BU776" s="108" t="s">
        <v>2696</v>
      </c>
      <c r="BV776" s="108" t="s">
        <v>123</v>
      </c>
      <c r="BW776" s="108" t="s">
        <v>2696</v>
      </c>
      <c r="BX776" s="106" t="s">
        <v>7785</v>
      </c>
      <c r="BY776" s="140"/>
      <c r="BZ776" s="104" t="str">
        <f>IF(Tabela2[[#This Row],[Data do documento de encerramento]]="NA","NA",IF(Tabela2[[#This Row],[Data do documento de encerramento]]="","Pendente de conclusão/ encerramento",_xlfn.DAYS(Tabela2[[#This Row],[Data do documento de encerramento]],J776)))</f>
        <v>Pendente de conclusão/ encerramento</v>
      </c>
      <c r="CA776" s="107" t="s">
        <v>9978</v>
      </c>
      <c r="CB776" s="107"/>
      <c r="CC776" s="107"/>
      <c r="CD776" s="107"/>
      <c r="CE776" s="107"/>
      <c r="CF776" s="107"/>
    </row>
    <row r="777" spans="1:84" ht="30.75" hidden="1">
      <c r="A777" s="169">
        <v>2025112636025</v>
      </c>
      <c r="B777" s="170" t="s">
        <v>10537</v>
      </c>
      <c r="C777" s="108" t="str">
        <f>VLOOKUP(Tabela2[[#This Row],[SIEMA]],Siema2025,4,FALSE)</f>
        <v xml:space="preserve"> SP</v>
      </c>
      <c r="D777" s="106" t="str">
        <f>VLOOKUP(Tabela2[[#This Row],[SIEMA]],Siema2025,3,FALSE)</f>
        <v xml:space="preserve">Ubatuba </v>
      </c>
      <c r="E777" s="106" t="str">
        <f>VLOOKUP(Tabela2[[#This Row],[SIEMA]],Siema2025,20,FALSE)</f>
        <v>São Paulo &gt; Ubatuba &gt; Fazenda &gt; Fazenda</v>
      </c>
      <c r="F777" s="106" t="s">
        <v>10538</v>
      </c>
      <c r="G777" s="141" t="s">
        <v>10539</v>
      </c>
      <c r="H777" s="106" t="s">
        <v>10540</v>
      </c>
      <c r="I777" s="104" t="s">
        <v>7114</v>
      </c>
      <c r="J777" s="105">
        <f>VLOOKUP(Tabela2[[#This Row],[SIEMA]],Siema2025,2,FALSE)</f>
        <v>45986</v>
      </c>
      <c r="K777" s="105" t="str">
        <f>VLOOKUP(Tabela2[[#This Row],[SIEMA]],Siema2025,16,FALSE)</f>
        <v>Terça</v>
      </c>
      <c r="L777" s="106" t="str">
        <f>IF(Tabela2[[#This Row],[Data]]="","Sem Informação",VLOOKUP(MONTH(Tabela2[[#This Row],[Data]]),'[1]Validação de dados'!$I$1:$J$13,2,0))</f>
        <v>Novembro</v>
      </c>
      <c r="M777" s="104">
        <f>YEAR(Tabela2[[#This Row],[Data]])</f>
        <v>2025</v>
      </c>
      <c r="N777" s="105" t="str">
        <f>VLOOKUP(Tabela2[[#This Row],[SIEMA]],Siema2025,17,FALSE)</f>
        <v>Vespertino</v>
      </c>
      <c r="O777" s="105" t="s">
        <v>3217</v>
      </c>
      <c r="P777" s="104" t="str">
        <f>VLOOKUP(Tabela2[[#This Row],[SIEMA]],Siema2025,21,FALSE)</f>
        <v>Simba - Fauna Oleada</v>
      </c>
      <c r="Q777" s="104">
        <v>1373</v>
      </c>
      <c r="R777" s="104" t="str">
        <f>VLOOKUP(Tabela2[[#This Row],[SIEMA]],Siema2025,7,FALSE)</f>
        <v>FIBRAS, ANIMAIS, VEGETAIS, OU SINTÉTICOS, COM ÓLEO, N.E.</v>
      </c>
      <c r="S777" s="107" t="str">
        <f>IF(Q777="","", IF(Q777="NC","", IF(Q777="NE","", IF(Q777="NA","",IFERROR(VLOOKUP(Q777,[1]Produtos!$A$1:$C$2319,2,FALSE),"Não Cadastrado")))))</f>
        <v>FIBRAS ou TECIDOS, ANIMAL ou VEGETAL ou SINTÉTICOS, N.E., com óleo</v>
      </c>
      <c r="T777" s="104">
        <v>1</v>
      </c>
      <c r="U777" s="104" t="s">
        <v>9689</v>
      </c>
      <c r="V777" s="104">
        <f>IF(Q777="","",IF(ISNUMBER(Q777)=FALSE,"Não se aplica",IFERROR(VLOOKUP(Q777,Produtos!$A$1:$C$2319,3,FALSE),"Não Cadastrado")))</f>
        <v>4.2</v>
      </c>
      <c r="W777" s="104" t="str">
        <f>VLOOKUP(Tabela2[[#This Row],[SIEMA]],Siema2025,10,FALSE)</f>
        <v/>
      </c>
      <c r="X777" s="113" t="str">
        <f>IF(Tabela2[[#This Row],[Origem do acidente]] = "Plataforma", "PREENCHER","NA")</f>
        <v>NA</v>
      </c>
      <c r="Y777" s="109" t="str">
        <f>IF(W777="","", IF(W777="NC","", IF(W777="NE","", IF(W777="NA","",IFERROR(VLOOKUP(W777,Produtos!$A$1:$C$2319,2,FALSE),"Não Cadastrado")))))</f>
        <v/>
      </c>
      <c r="Z777" s="104" t="str">
        <f>VLOOKUP(Tabela2[[#This Row],[SIEMA]],Siema2025,11,FALSE)</f>
        <v xml:space="preserve"> </v>
      </c>
      <c r="AA777" s="104" t="str">
        <f>VLOOKUP(Tabela2[[#This Row],[SIEMA]],Siema2025,12,FALSE)</f>
        <v xml:space="preserve"> </v>
      </c>
      <c r="AB777" s="104" t="str">
        <f>IF(W777="","",IF(ISNUMBER(W777)=FALSE,"Não se aplica",IFERROR(VLOOKUP(W777,Produtos!$A$1:$C$2319,3,FALSE),"Não Cadastrado")))</f>
        <v/>
      </c>
      <c r="AC777" s="104"/>
      <c r="AD777" s="108"/>
      <c r="AE777" s="107" t="str">
        <f>IF(AC777="","", IF(AC777="NC","", IF(AC777="NE","", IF(AC777="NA","",IFERROR(VLOOKUP(AC777,Produtos!$A$1:$C$2319,2,FALSE),"Não Cadastrado")))))</f>
        <v/>
      </c>
      <c r="AF777" s="104"/>
      <c r="AG777" s="104"/>
      <c r="AH777" s="104" t="str">
        <f>IF(AC777="","",IF(ISNUMBER(AC777)=FALSE,"Não se aplica",IFERROR(VLOOKUP(AC777,Produtos!$A$1:$C$2319,3,FALSE),"Não Cadastrado")))</f>
        <v/>
      </c>
      <c r="AI777" s="104"/>
      <c r="AJ777" s="104" t="str">
        <f>VLOOKUP(Tabela2[[#This Row],[SIEMA]],Siema2025,26,FALSE)</f>
        <v>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v>
      </c>
      <c r="AK777" s="107" t="s">
        <v>6834</v>
      </c>
      <c r="AL777" s="107"/>
      <c r="AM777" s="107"/>
      <c r="AN777" s="108" t="str">
        <f>VLOOKUP(Tabela2[[#This Row],[SIEMA]],Siema2025,51,FALSE)</f>
        <v/>
      </c>
      <c r="AO777" s="108" t="str">
        <f>VLOOKUP(Tabela2[[#This Row],[SIEMA]],Siema2025,53,FALSE)</f>
        <v/>
      </c>
      <c r="AP777" s="108" t="str">
        <f>VLOOKUP(Tabela2[[#This Row],[SIEMA]],Siema2025,55,FALSE)</f>
        <v/>
      </c>
      <c r="AQ777" s="108" t="str">
        <f>VLOOKUP(Tabela2[[#This Row],[SIEMA]],Siema2025,57,FALSE)</f>
        <v/>
      </c>
      <c r="AR777" s="108" t="str">
        <f>VLOOKUP(Tabela2[[#This Row],[SIEMA]],Siema2025,59,FALSE)</f>
        <v/>
      </c>
      <c r="AS777" s="108" t="str">
        <f>VLOOKUP(Tabela2[[#This Row],[SIEMA]],Siema2025,61,FALSE)</f>
        <v/>
      </c>
      <c r="AT777" s="108" t="str">
        <f>VLOOKUP(Tabela2[[#This Row],[SIEMA]],Siema2025,63,FALSE)</f>
        <v/>
      </c>
      <c r="AU777" s="108" t="str">
        <f>VLOOKUP(Tabela2[[#This Row],[SIEMA]],Siema2025,65,FALSE)</f>
        <v/>
      </c>
      <c r="AV777" s="108" t="str">
        <f>VLOOKUP(Tabela2[[#This Row],[SIEMA]],Siema2025,67,FALSE)</f>
        <v/>
      </c>
      <c r="AW777" s="108" t="str">
        <f>VLOOKUP(Tabela2[[#This Row],[SIEMA]],Siema2025,69,FALSE)</f>
        <v/>
      </c>
      <c r="AX777" s="108" t="str">
        <f>VLOOKUP(Tabela2[[#This Row],[SIEMA]],Siema2025,71,FALSE)</f>
        <v/>
      </c>
      <c r="AY777" s="108" t="str">
        <f>VLOOKUP(Tabela2[[#This Row],[SIEMA]],Siema2025,73,FALSE)</f>
        <v>X</v>
      </c>
      <c r="AZ777" s="108" t="str">
        <f>VLOOKUP(Tabela2[[#This Row],[SIEMA]],Siema2025,75,FALSE)</f>
        <v/>
      </c>
      <c r="BA777" s="108" t="str">
        <f>VLOOKUP(Tabela2[[#This Row],[SIEMA]],Siema2025,77,FALSE)</f>
        <v/>
      </c>
      <c r="BB777" s="108" t="str">
        <f>VLOOKUP(Tabela2[[#This Row],[SIEMA]],Siema2025,79,FALSE)</f>
        <v/>
      </c>
      <c r="BC777" s="108" t="str">
        <f>IF(Tabela2[[#This Row],[Outro(s) ]] = "X", "PREENCHER","NA")</f>
        <v>NA</v>
      </c>
      <c r="BD777" s="108" t="str">
        <f>VLOOKUP(Tabela2[[#This Row],[SIEMA]],Siema2025,82,FALSE)</f>
        <v/>
      </c>
      <c r="BE777" s="108" t="str">
        <f>VLOOKUP(Tabela2[[#This Row],[SIEMA]],Siema2025,81,FALSE)</f>
        <v/>
      </c>
      <c r="BF777" s="110" t="str">
        <f>VLOOKUP(Tabela2[[#This Row],[SIEMA]],Siema2025,28,FALSE)</f>
        <v/>
      </c>
      <c r="BG777" s="110"/>
      <c r="BH777" s="111" t="str">
        <f>VLOOKUP(Tabela2[[#This Row],[SIEMA]],Siema2025,29,FALSE)</f>
        <v/>
      </c>
      <c r="BI777" s="112" t="str">
        <f>VLOOKUP(Tabela2[[#This Row],[SIEMA]],Siema2025,107,FALSE)</f>
        <v>Não</v>
      </c>
      <c r="BJ777" s="107" t="s">
        <v>7099</v>
      </c>
      <c r="BK777" s="104" t="s">
        <v>123</v>
      </c>
      <c r="BL777" s="140"/>
      <c r="BM777" s="108"/>
      <c r="BN777" s="108" t="s">
        <v>7930</v>
      </c>
      <c r="BO777" s="114"/>
      <c r="BP777" s="108" t="str">
        <f>IF(Tabela2[[#This Row],[Forma de atendimento (primeiro documento/ação)]]= "Outros (especificar)", "PREENCHER","NA")</f>
        <v>NA</v>
      </c>
      <c r="BQ777" s="106" t="s">
        <v>123</v>
      </c>
      <c r="BR777" s="108" t="str">
        <f>IF(Tabela2[[#This Row],[Equipe do Ibama foi a campo? Houve sobrevoo do Poseidon?]] = "Sim", "PREENCHER","NA")</f>
        <v>NA</v>
      </c>
      <c r="BS777" s="108" t="str">
        <f>IF(Tabela2[[#This Row],[Se sim, foi emitida Ordem de Emergência? (informações vinculada à coluna CK)]] = "Sim", "PREENCHER","NA")</f>
        <v>NA</v>
      </c>
      <c r="BT777" s="108" t="str">
        <f>IF(Tabela2[[#This Row],[Foi elaborado Relatório de Vistoria pelo Ibama? (informações vinculada à coluna CK)]] = "Sim", "PREENCHER","NA")</f>
        <v>NA</v>
      </c>
      <c r="BU777" s="108" t="str">
        <f>IF(Tabela2[[#This Row],[Houve envio de Informações Pós-acidente (preencher "não se aplica" quando de competência estadual/municipal)]] = "Sim", "PREENCHER","NA")</f>
        <v>NA</v>
      </c>
      <c r="BV777" s="108" t="str">
        <f>IF(Tabela2[[#This Row],[Houve avaliação das informações pós-acidente solicitadas/enviadas?]] = "Sim", "PREENCHER","NA")</f>
        <v>NA</v>
      </c>
      <c r="BW777" s="108" t="s">
        <v>123</v>
      </c>
      <c r="BX777" s="106" t="s">
        <v>7127</v>
      </c>
      <c r="BY777" s="140"/>
      <c r="BZ777" s="104" t="str">
        <f>IF(Tabela2[[#This Row],[Data do documento de encerramento]]="NA","NA",IF(Tabela2[[#This Row],[Data do documento de encerramento]]="","Pendente de conclusão/ encerramento",_xlfn.DAYS(Tabela2[[#This Row],[Data do documento de encerramento]],J777)))</f>
        <v>Pendente de conclusão/ encerramento</v>
      </c>
      <c r="CA777" s="107"/>
      <c r="CB777" s="107"/>
      <c r="CC777" s="107"/>
      <c r="CD777" s="107"/>
      <c r="CE777" s="107"/>
      <c r="CF777" s="107"/>
    </row>
    <row r="778" spans="1:84" ht="60.75" hidden="1">
      <c r="A778" s="169">
        <v>2025112639603</v>
      </c>
      <c r="B778" s="170" t="s">
        <v>10541</v>
      </c>
      <c r="C778" s="108" t="str">
        <f>VLOOKUP(Tabela2[[#This Row],[SIEMA]],Siema2025,4,FALSE)</f>
        <v xml:space="preserve"> MG</v>
      </c>
      <c r="D778" s="106" t="str">
        <f>VLOOKUP(Tabela2[[#This Row],[SIEMA]],Siema2025,3,FALSE)</f>
        <v xml:space="preserve">Extrema </v>
      </c>
      <c r="E778" s="106" t="s">
        <v>4216</v>
      </c>
      <c r="F778" s="106" t="s">
        <v>10542</v>
      </c>
      <c r="G778" s="106" t="s">
        <v>10543</v>
      </c>
      <c r="H778" s="106" t="s">
        <v>10544</v>
      </c>
      <c r="I778" s="104" t="s">
        <v>7114</v>
      </c>
      <c r="J778" s="105">
        <f>VLOOKUP(Tabela2[[#This Row],[SIEMA]],Siema2025,2,FALSE)</f>
        <v>45986</v>
      </c>
      <c r="K778" s="105" t="str">
        <f>VLOOKUP(Tabela2[[#This Row],[SIEMA]],Siema2025,16,FALSE)</f>
        <v>Terça</v>
      </c>
      <c r="L778" s="106" t="str">
        <f>IF(Tabela2[[#This Row],[Data]]="","Sem Informação",VLOOKUP(MONTH(Tabela2[[#This Row],[Data]]),'[1]Validação de dados'!$I$1:$J$13,2,0))</f>
        <v>Novembro</v>
      </c>
      <c r="M778" s="104">
        <f>YEAR(Tabela2[[#This Row],[Data]])</f>
        <v>2025</v>
      </c>
      <c r="N778" s="105" t="str">
        <f>VLOOKUP(Tabela2[[#This Row],[SIEMA]],Siema2025,17,FALSE)</f>
        <v>Noturno</v>
      </c>
      <c r="O778" s="105" t="str">
        <f>VLOOKUP(Tabela2[[#This Row],[SIEMA]],Siema2025,5,FALSE)</f>
        <v>Rodovia</v>
      </c>
      <c r="P778" s="104" t="str">
        <f>VLOOKUP(Tabela2[[#This Row],[SIEMA]],Siema2025,21,FALSE)</f>
        <v>Extrema MG km 946+839 - Sentido norte</v>
      </c>
      <c r="Q778" s="104" t="s">
        <v>7127</v>
      </c>
      <c r="R778" s="104" t="str">
        <f>VLOOKUP(Tabela2[[#This Row],[SIEMA]],Siema2025,10,FALSE)</f>
        <v>Hidroxipropil Celulose - Argamassa</v>
      </c>
      <c r="S778" s="107" t="str">
        <f>IF(Q778="","", IF(Q778="NC","", IF(Q778="NE","", IF(Q778="NA","",IFERROR(VLOOKUP(Q778,[1]Produtos!$A$1:$C$2319,2,FALSE),"Não Cadastrado")))))</f>
        <v/>
      </c>
      <c r="T778" s="104" t="str">
        <f>VLOOKUP(Tabela2[[#This Row],[SIEMA]],Siema2025,11,FALSE)</f>
        <v>14</v>
      </c>
      <c r="U778" s="104" t="str">
        <f>VLOOKUP(Tabela2[[#This Row],[SIEMA]],Siema2025,12,FALSE)</f>
        <v>T</v>
      </c>
      <c r="V778" s="104" t="s">
        <v>7483</v>
      </c>
      <c r="W778" s="104"/>
      <c r="X778" s="113"/>
      <c r="Y778" s="109" t="str">
        <f>IF(W778="","", IF(W778="NC","", IF(W778="NE","", IF(W778="NA","",IFERROR(VLOOKUP(W778,Produtos!$A$1:$C$2319,2,FALSE),"Não Cadastrado")))))</f>
        <v/>
      </c>
      <c r="Z778" s="104"/>
      <c r="AA778" s="104"/>
      <c r="AB778" s="104" t="str">
        <f>IF(W778="","",IF(ISNUMBER(W778)=FALSE,"Não se aplica",IFERROR(VLOOKUP(W778,Produtos!$A$1:$C$2319,3,FALSE),"Não Cadastrado")))</f>
        <v/>
      </c>
      <c r="AC778" s="104"/>
      <c r="AD778" s="108" t="str">
        <f>IF(Tabela2[[#This Row],[Origem do acidente]] = "Plataforma", "PREENCHER","NA")</f>
        <v>NA</v>
      </c>
      <c r="AE778" s="107" t="str">
        <f>IF(AC778="","", IF(AC778="NC","", IF(AC778="NE","", IF(AC778="NA","",IFERROR(VLOOKUP(AC778,Produtos!$A$1:$C$2319,2,FALSE),"Não Cadastrado")))))</f>
        <v/>
      </c>
      <c r="AF778" s="104"/>
      <c r="AG778" s="104"/>
      <c r="AH778" s="104" t="str">
        <f>IF(AC778="","",IF(ISNUMBER(AC778)=FALSE,"Não se aplica",IFERROR(VLOOKUP(AC778,Produtos!$A$1:$C$2319,3,FALSE),"Não Cadastrado")))</f>
        <v/>
      </c>
      <c r="AI778" s="104"/>
      <c r="AJ778" s="104" t="s">
        <v>10545</v>
      </c>
      <c r="AK778" s="107" t="s">
        <v>7112</v>
      </c>
      <c r="AL778" s="107" t="s">
        <v>7636</v>
      </c>
      <c r="AM778" s="107"/>
      <c r="AN778" s="108" t="str">
        <f>VLOOKUP(Tabela2[[#This Row],[SIEMA]],Siema2025,51,FALSE)</f>
        <v/>
      </c>
      <c r="AO778" s="108" t="str">
        <f>VLOOKUP(Tabela2[[#This Row],[SIEMA]],Siema2025,53,FALSE)</f>
        <v/>
      </c>
      <c r="AP778" s="108" t="str">
        <f>VLOOKUP(Tabela2[[#This Row],[SIEMA]],Siema2025,55,FALSE)</f>
        <v/>
      </c>
      <c r="AQ778" s="108" t="str">
        <f>VLOOKUP(Tabela2[[#This Row],[SIEMA]],Siema2025,57,FALSE)</f>
        <v/>
      </c>
      <c r="AR778" s="108" t="str">
        <f>VLOOKUP(Tabela2[[#This Row],[SIEMA]],Siema2025,59,FALSE)</f>
        <v/>
      </c>
      <c r="AS778" s="108" t="str">
        <f>VLOOKUP(Tabela2[[#This Row],[SIEMA]],Siema2025,61,FALSE)</f>
        <v/>
      </c>
      <c r="AT778" s="108" t="str">
        <f>VLOOKUP(Tabela2[[#This Row],[SIEMA]],Siema2025,63,FALSE)</f>
        <v/>
      </c>
      <c r="AU778" s="108" t="str">
        <f>VLOOKUP(Tabela2[[#This Row],[SIEMA]],Siema2025,65,FALSE)</f>
        <v/>
      </c>
      <c r="AV778" s="108" t="str">
        <f>VLOOKUP(Tabela2[[#This Row],[SIEMA]],Siema2025,67,FALSE)</f>
        <v/>
      </c>
      <c r="AW778" s="108" t="s">
        <v>7183</v>
      </c>
      <c r="AX778" s="108" t="str">
        <f>VLOOKUP(Tabela2[[#This Row],[SIEMA]],Siema2025,71,FALSE)</f>
        <v/>
      </c>
      <c r="AY778" s="108" t="str">
        <f>VLOOKUP(Tabela2[[#This Row],[SIEMA]],Siema2025,73,FALSE)</f>
        <v/>
      </c>
      <c r="AZ778" s="108" t="str">
        <f>VLOOKUP(Tabela2[[#This Row],[SIEMA]],Siema2025,75,FALSE)</f>
        <v/>
      </c>
      <c r="BA778" s="108" t="str">
        <f>VLOOKUP(Tabela2[[#This Row],[SIEMA]],Siema2025,77,FALSE)</f>
        <v/>
      </c>
      <c r="BB778" s="108" t="str">
        <f>VLOOKUP(Tabela2[[#This Row],[SIEMA]],Siema2025,79,FALSE)</f>
        <v/>
      </c>
      <c r="BC778" s="108" t="str">
        <f>IF(Tabela2[[#This Row],[Outro(s) ]] = "X", "PREENCHER","NA")</f>
        <v>NA</v>
      </c>
      <c r="BD778" s="108"/>
      <c r="BE778" s="108" t="str">
        <f>VLOOKUP(Tabela2[[#This Row],[SIEMA]],Siema2025,81,FALSE)</f>
        <v/>
      </c>
      <c r="BF778" s="110" t="str">
        <f>VLOOKUP(Tabela2[[#This Row],[SIEMA]],Siema2025,28,FALSE)</f>
        <v>MCM TRANSPORTES RODOVIARIO UNIPESSOAL LTDA</v>
      </c>
      <c r="BG778" s="110"/>
      <c r="BH778" s="111" t="str">
        <f>VLOOKUP(Tabela2[[#This Row],[SIEMA]],Siema2025,29,FALSE)</f>
        <v>49612322000180</v>
      </c>
      <c r="BI778" s="112" t="str">
        <f>VLOOKUP(Tabela2[[#This Row],[SIEMA]],Siema2025,107,FALSE)</f>
        <v>Não</v>
      </c>
      <c r="BJ778" s="107" t="s">
        <v>7099</v>
      </c>
      <c r="BK778" s="104" t="s">
        <v>2696</v>
      </c>
      <c r="BL778" s="140">
        <v>45988</v>
      </c>
      <c r="BM778" s="108">
        <f ca="1">IF(Tabela2[[#This Row],[Data de atendimento do Ibama (considerar o primeiro documento/ação)]]="",_xlfn.DAYS(TODAY(),J778),_xlfn.DAYS(Tabela2[[#This Row],[Data de atendimento do Ibama (considerar o primeiro documento/ação)]],J778))</f>
        <v>2</v>
      </c>
      <c r="BN778" s="108" t="str">
        <f>IF(Tabela2[[#This Row],[Atendido pelo Ibama ("Não" ou "Sim")]]="Não","Preencher", IF(Tabela2[[#This Row],[Atendido pelo Ibama ("Não" ou "Sim")]]="Sim","NA",""))</f>
        <v>NA</v>
      </c>
      <c r="BO778" s="114" t="s">
        <v>7100</v>
      </c>
      <c r="BP778" s="108" t="str">
        <f>IF(Tabela2[[#This Row],[Forma de atendimento (primeiro documento/ação)]]= "Outros (especificar)", "PREENCHER","NA")</f>
        <v>NA</v>
      </c>
      <c r="BQ778" s="106" t="s">
        <v>123</v>
      </c>
      <c r="BR778" s="108" t="str">
        <f>IF(Tabela2[[#This Row],[Equipe do Ibama foi a campo? Houve sobrevoo do Poseidon?]] = "Sim", "PREENCHER","NA")</f>
        <v>NA</v>
      </c>
      <c r="BS778" s="108" t="str">
        <f>IF(Tabela2[[#This Row],[Se sim, foi emitida Ordem de Emergência? (informações vinculada à coluna CK)]] = "Sim", "PREENCHER","NA")</f>
        <v>NA</v>
      </c>
      <c r="BT778" s="108" t="s">
        <v>7101</v>
      </c>
      <c r="BU778" s="108" t="s">
        <v>2696</v>
      </c>
      <c r="BV778" s="108" t="s">
        <v>123</v>
      </c>
      <c r="BW778" s="108" t="s">
        <v>123</v>
      </c>
      <c r="BX778" s="106"/>
      <c r="BY778" s="140"/>
      <c r="BZ778" s="104" t="str">
        <f>IF(Tabela2[[#This Row],[Data do documento de encerramento]]="NA","NA",IF(Tabela2[[#This Row],[Data do documento de encerramento]]="","Pendente de conclusão/ encerramento",_xlfn.DAYS(Tabela2[[#This Row],[Data do documento de encerramento]],J778)))</f>
        <v>Pendente de conclusão/ encerramento</v>
      </c>
      <c r="CA778" s="107" t="s">
        <v>10546</v>
      </c>
      <c r="CB778" s="107"/>
      <c r="CC778" s="107"/>
      <c r="CD778" s="107"/>
      <c r="CE778" s="107"/>
      <c r="CF778" s="107"/>
    </row>
    <row r="779" spans="1:84" ht="60.75" hidden="1">
      <c r="A779" s="169">
        <v>2025112668413</v>
      </c>
      <c r="B779" s="170" t="s">
        <v>10547</v>
      </c>
      <c r="C779" s="108" t="str">
        <f>VLOOKUP(Tabela2[[#This Row],[SIEMA]],Siema2025,4,FALSE)</f>
        <v xml:space="preserve"> RN</v>
      </c>
      <c r="D779" s="106" t="str">
        <f>VLOOKUP(Tabela2[[#This Row],[SIEMA]],Siema2025,3,FALSE)</f>
        <v xml:space="preserve">Serra do Mel </v>
      </c>
      <c r="E779" s="106" t="str">
        <f>VLOOKUP(Tabela2[[#This Row],[SIEMA]],Siema2025,20,FALSE)</f>
        <v>Poço 7-CAM-877 - CAM-M</v>
      </c>
      <c r="F779" s="106" t="s">
        <v>10548</v>
      </c>
      <c r="G779" s="106" t="s">
        <v>10549</v>
      </c>
      <c r="H779" s="106" t="s">
        <v>10550</v>
      </c>
      <c r="I779" s="104" t="s">
        <v>931</v>
      </c>
      <c r="J779" s="105">
        <f>VLOOKUP(Tabela2[[#This Row],[SIEMA]],Siema2025,2,FALSE)</f>
        <v>45986</v>
      </c>
      <c r="K779" s="105" t="str">
        <f>VLOOKUP(Tabela2[[#This Row],[SIEMA]],Siema2025,16,FALSE)</f>
        <v>Terça</v>
      </c>
      <c r="L779" s="106" t="str">
        <f>IF(Tabela2[[#This Row],[Data]]="","Sem Informação",VLOOKUP(MONTH(Tabela2[[#This Row],[Data]]),'[1]Validação de dados'!$I$1:$J$13,2,0))</f>
        <v>Novembro</v>
      </c>
      <c r="M779" s="104">
        <f>YEAR(Tabela2[[#This Row],[Data]])</f>
        <v>2025</v>
      </c>
      <c r="N779" s="105" t="str">
        <f>VLOOKUP(Tabela2[[#This Row],[SIEMA]],Siema2025,17,FALSE)</f>
        <v>Madrugada</v>
      </c>
      <c r="O779" s="105" t="s">
        <v>145</v>
      </c>
      <c r="P779" s="104" t="str">
        <f>VLOOKUP(Tabela2[[#This Row],[SIEMA]],Siema2025,21,FALSE)</f>
        <v>Poço terrestre</v>
      </c>
      <c r="Q779" s="104">
        <v>1267</v>
      </c>
      <c r="R779" s="104"/>
      <c r="S779" s="107" t="str">
        <f>IF(Q779="","", IF(Q779="NC","", IF(Q779="NE","", IF(Q779="NA","",IFERROR(VLOOKUP(Q779,[1]Produtos!$A$1:$C$2319,2,FALSE),"Não Cadastrado")))))</f>
        <v>PETRÓLEO CRU</v>
      </c>
      <c r="T779" s="104" t="s">
        <v>8501</v>
      </c>
      <c r="U779" s="104" t="str">
        <f>VLOOKUP(Tabela2[[#This Row],[SIEMA]],Siema2025,12,FALSE)</f>
        <v>M3</v>
      </c>
      <c r="V779" s="104">
        <f>IF(Q779="","",IF(ISNUMBER(Q779)=FALSE,"Não se aplica",IFERROR(VLOOKUP(Q779,Produtos!$A$1:$C$2319,3,FALSE),"Não Cadastrado")))</f>
        <v>3</v>
      </c>
      <c r="W779" s="104" t="str">
        <f>VLOOKUP(Tabela2[[#This Row],[SIEMA]],Siema2025,10,FALSE)</f>
        <v>Água Produzida fora de especificação</v>
      </c>
      <c r="X779" s="113" t="str">
        <f>IF(Tabela2[[#This Row],[Origem do acidente]] = "Plataforma", "PREENCHER","NA")</f>
        <v>NA</v>
      </c>
      <c r="Y779" s="109" t="str">
        <f>IF(W779="","", IF(W779="NC","", IF(W779="NE","", IF(W779="NA","",IFERROR(VLOOKUP(W779,Produtos!$A$1:$C$2319,2,FALSE),"Não Cadastrado")))))</f>
        <v>Não Cadastrado</v>
      </c>
      <c r="Z779" s="104" t="str">
        <f>VLOOKUP(Tabela2[[#This Row],[SIEMA]],Siema2025,11,FALSE)</f>
        <v>1.641</v>
      </c>
      <c r="AA779" s="104" t="str">
        <f>VLOOKUP(Tabela2[[#This Row],[SIEMA]],Siema2025,12,FALSE)</f>
        <v>M3</v>
      </c>
      <c r="AB779" s="104" t="str">
        <f>IF(W779="","",IF(ISNUMBER(W779)=FALSE,"Não se aplica",IFERROR(VLOOKUP(W779,Produtos!$A$1:$C$2319,3,FALSE),"Não Cadastrado")))</f>
        <v>Não se aplica</v>
      </c>
      <c r="AC779" s="104"/>
      <c r="AD779" s="108" t="str">
        <f>IF(Tabela2[[#This Row],[Origem do acidente]] = "Plataforma", "PREENCHER","NA")</f>
        <v>NA</v>
      </c>
      <c r="AE779" s="107" t="str">
        <f>IF(AC779="","", IF(AC779="NC","", IF(AC779="NE","", IF(AC779="NA","",IFERROR(VLOOKUP(AC779,Produtos!$A$1:$C$2319,2,FALSE),"Não Cadastrado")))))</f>
        <v/>
      </c>
      <c r="AF779" s="104"/>
      <c r="AG779" s="104"/>
      <c r="AH779" s="104" t="str">
        <f>IF(AC779="","",IF(ISNUMBER(AC779)=FALSE,"Não se aplica",IFERROR(VLOOKUP(AC779,Produtos!$A$1:$C$2319,3,FALSE),"Não Cadastrado")))</f>
        <v/>
      </c>
      <c r="AI779" s="104"/>
      <c r="AJ779" s="104" t="str">
        <f>VLOOKUP(Tabela2[[#This Row],[SIEMA]],Siema2025,26,FALSE)</f>
        <v>Falha da válvula de retenção na cabeça do poço</v>
      </c>
      <c r="AK779" s="107" t="s">
        <v>7112</v>
      </c>
      <c r="AL779" s="107"/>
      <c r="AM779" s="107"/>
      <c r="AN779" s="108" t="str">
        <f>VLOOKUP(Tabela2[[#This Row],[SIEMA]],Siema2025,51,FALSE)</f>
        <v/>
      </c>
      <c r="AO779" s="108" t="str">
        <f>VLOOKUP(Tabela2[[#This Row],[SIEMA]],Siema2025,53,FALSE)</f>
        <v/>
      </c>
      <c r="AP779" s="108" t="str">
        <f>VLOOKUP(Tabela2[[#This Row],[SIEMA]],Siema2025,55,FALSE)</f>
        <v/>
      </c>
      <c r="AQ779" s="108" t="str">
        <f>VLOOKUP(Tabela2[[#This Row],[SIEMA]],Siema2025,57,FALSE)</f>
        <v/>
      </c>
      <c r="AR779" s="108" t="str">
        <f>VLOOKUP(Tabela2[[#This Row],[SIEMA]],Siema2025,59,FALSE)</f>
        <v/>
      </c>
      <c r="AS779" s="108" t="str">
        <f>VLOOKUP(Tabela2[[#This Row],[SIEMA]],Siema2025,61,FALSE)</f>
        <v/>
      </c>
      <c r="AT779" s="108" t="str">
        <f>VLOOKUP(Tabela2[[#This Row],[SIEMA]],Siema2025,63,FALSE)</f>
        <v/>
      </c>
      <c r="AU779" s="108" t="str">
        <f>VLOOKUP(Tabela2[[#This Row],[SIEMA]],Siema2025,65,FALSE)</f>
        <v>X</v>
      </c>
      <c r="AV779" s="108" t="str">
        <f>VLOOKUP(Tabela2[[#This Row],[SIEMA]],Siema2025,67,FALSE)</f>
        <v/>
      </c>
      <c r="AW779" s="108" t="str">
        <f>VLOOKUP(Tabela2[[#This Row],[SIEMA]],Siema2025,69,FALSE)</f>
        <v/>
      </c>
      <c r="AX779" s="108" t="str">
        <f>VLOOKUP(Tabela2[[#This Row],[SIEMA]],Siema2025,71,FALSE)</f>
        <v/>
      </c>
      <c r="AY779" s="108" t="str">
        <f>VLOOKUP(Tabela2[[#This Row],[SIEMA]],Siema2025,73,FALSE)</f>
        <v/>
      </c>
      <c r="AZ779" s="108" t="str">
        <f>VLOOKUP(Tabela2[[#This Row],[SIEMA]],Siema2025,75,FALSE)</f>
        <v/>
      </c>
      <c r="BA779" s="108" t="str">
        <f>VLOOKUP(Tabela2[[#This Row],[SIEMA]],Siema2025,77,FALSE)</f>
        <v/>
      </c>
      <c r="BB779" s="108" t="str">
        <f>VLOOKUP(Tabela2[[#This Row],[SIEMA]],Siema2025,79,FALSE)</f>
        <v/>
      </c>
      <c r="BC779" s="108" t="str">
        <f>IF(Tabela2[[#This Row],[Outro(s) ]] = "X", "PREENCHER","NA")</f>
        <v>NA</v>
      </c>
      <c r="BD779" s="108" t="str">
        <f>VLOOKUP(Tabela2[[#This Row],[SIEMA]],Siema2025,82,FALSE)</f>
        <v/>
      </c>
      <c r="BE779" s="108" t="str">
        <f>VLOOKUP(Tabela2[[#This Row],[SIEMA]],Siema2025,81,FALSE)</f>
        <v/>
      </c>
      <c r="BF779" s="110" t="str">
        <f>VLOOKUP(Tabela2[[#This Row],[SIEMA]],Siema2025,28,FALSE)</f>
        <v>3R POTIGUAR S.A.</v>
      </c>
      <c r="BG779" s="110"/>
      <c r="BH779" s="111" t="str">
        <f>VLOOKUP(Tabela2[[#This Row],[SIEMA]],Siema2025,29,FALSE)</f>
        <v/>
      </c>
      <c r="BI779" s="112" t="str">
        <f>VLOOKUP(Tabela2[[#This Row],[SIEMA]],Siema2025,107,FALSE)</f>
        <v>Não</v>
      </c>
      <c r="BJ779" s="107" t="s">
        <v>7113</v>
      </c>
      <c r="BK779" s="104" t="s">
        <v>2696</v>
      </c>
      <c r="BL779" s="1">
        <v>45993</v>
      </c>
      <c r="BM779" s="108">
        <f ca="1">IF(Tabela2[[#This Row],[Data de atendimento do Ibama (considerar o primeiro documento/ação)]]="",_xlfn.DAYS(TODAY(),J779),_xlfn.DAYS(Tabela2[[#This Row],[Data de atendimento do Ibama (considerar o primeiro documento/ação)]],J779))</f>
        <v>7</v>
      </c>
      <c r="BN779" s="108" t="str">
        <f>IF(Tabela2[[#This Row],[Atendido pelo Ibama ("Não" ou "Sim")]]="Não","Preencher", IF(Tabela2[[#This Row],[Atendido pelo Ibama ("Não" ou "Sim")]]="Sim","NA",""))</f>
        <v>NA</v>
      </c>
      <c r="BO779" s="114" t="s">
        <v>7138</v>
      </c>
      <c r="BP779" s="108" t="str">
        <f>IF(Tabela2[[#This Row],[Forma de atendimento (primeiro documento/ação)]]= "Outros (especificar)", "PREENCHER","NA")</f>
        <v>NA</v>
      </c>
      <c r="BQ779" s="106" t="s">
        <v>123</v>
      </c>
      <c r="BR779" s="108" t="str">
        <f>IF(Tabela2[[#This Row],[Equipe do Ibama foi a campo? Houve sobrevoo do Poseidon?]] = "Sim", "PREENCHER","NA")</f>
        <v>NA</v>
      </c>
      <c r="BS779" s="108" t="s">
        <v>7114</v>
      </c>
      <c r="BT779" s="108" t="s">
        <v>7126</v>
      </c>
      <c r="BU779" s="108" t="s">
        <v>2696</v>
      </c>
      <c r="BV779" s="108" t="s">
        <v>123</v>
      </c>
      <c r="BW779" s="108" t="s">
        <v>123</v>
      </c>
      <c r="BX779" s="106"/>
      <c r="BY779" s="140"/>
      <c r="BZ779" s="104" t="str">
        <f>IF(Tabela2[[#This Row],[Data do documento de encerramento]]="NA","NA",IF(Tabela2[[#This Row],[Data do documento de encerramento]]="","Pendente de conclusão/ encerramento",_xlfn.DAYS(Tabela2[[#This Row],[Data do documento de encerramento]],J779)))</f>
        <v>Pendente de conclusão/ encerramento</v>
      </c>
      <c r="CA779" s="107"/>
      <c r="CB779" s="107"/>
      <c r="CC779" s="107"/>
      <c r="CD779" s="107"/>
      <c r="CE779" s="107"/>
      <c r="CF779" s="107"/>
    </row>
    <row r="780" spans="1:84" ht="30.75" hidden="1">
      <c r="A780" s="199">
        <v>2025112736004</v>
      </c>
      <c r="B780" s="118" t="s">
        <v>7117</v>
      </c>
      <c r="C780" s="108" t="str">
        <f>VLOOKUP(Tabela2[[#This Row],[SIEMA]],Siema2025,4,FALSE)</f>
        <v xml:space="preserve"> SP</v>
      </c>
      <c r="D780" s="106" t="str">
        <f>VLOOKUP(Tabela2[[#This Row],[SIEMA]],Siema2025,3,FALSE)</f>
        <v xml:space="preserve">São Vicente </v>
      </c>
      <c r="E780" s="106" t="str">
        <f>VLOOKUP(Tabela2[[#This Row],[SIEMA]],Siema2025,20,FALSE)</f>
        <v>Trecho ferroviário entre os pátios de Paratinga e Perequê, km 115+000</v>
      </c>
      <c r="F780" s="106" t="s">
        <v>10551</v>
      </c>
      <c r="G780" s="106" t="s">
        <v>10552</v>
      </c>
      <c r="H780" s="106" t="s">
        <v>10553</v>
      </c>
      <c r="I780" s="104" t="s">
        <v>7114</v>
      </c>
      <c r="J780" s="105">
        <f>VLOOKUP(Tabela2[[#This Row],[SIEMA]],Siema2025,2,FALSE)</f>
        <v>45988</v>
      </c>
      <c r="K780" s="105" t="str">
        <f>VLOOKUP(Tabela2[[#This Row],[SIEMA]],Siema2025,16,FALSE)</f>
        <v>Quinta</v>
      </c>
      <c r="L780" s="106" t="str">
        <f>IF(Tabela2[[#This Row],[Data]]="","Sem Informação",VLOOKUP(MONTH(Tabela2[[#This Row],[Data]]),'[1]Validação de dados'!$I$1:$J$13,2,0))</f>
        <v>Novembro</v>
      </c>
      <c r="M780" s="104">
        <f>YEAR(Tabela2[[#This Row],[Data]])</f>
        <v>2025</v>
      </c>
      <c r="N780" s="105" t="str">
        <f>VLOOKUP(Tabela2[[#This Row],[SIEMA]],Siema2025,17,FALSE)</f>
        <v>Madrugada</v>
      </c>
      <c r="O780" s="105" t="str">
        <f>VLOOKUP(Tabela2[[#This Row],[SIEMA]],Siema2025,5,FALSE)</f>
        <v>Ferrovia</v>
      </c>
      <c r="P780" s="104" t="str">
        <f>VLOOKUP(Tabela2[[#This Row],[SIEMA]],Siema2025,21,FALSE)</f>
        <v>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v>
      </c>
      <c r="Q780" s="104" t="s">
        <v>7127</v>
      </c>
      <c r="R780" s="104" t="s">
        <v>7127</v>
      </c>
      <c r="S780" s="107" t="s">
        <v>8600</v>
      </c>
      <c r="T780" s="104" t="s">
        <v>8196</v>
      </c>
      <c r="U780" s="104" t="str">
        <f>VLOOKUP(Tabela2[[#This Row],[SIEMA]],Siema2025,12,FALSE)</f>
        <v xml:space="preserve"> </v>
      </c>
      <c r="V780" s="104" t="s">
        <v>7127</v>
      </c>
      <c r="W780" s="104" t="str">
        <f>VLOOKUP(Tabela2[[#This Row],[SIEMA]],Siema2025,10,FALSE)</f>
        <v/>
      </c>
      <c r="X780" s="113"/>
      <c r="Y780" s="109" t="str">
        <f>IF(W780="","", IF(W780="NC","", IF(W780="NE","", IF(W780="NA","",IFERROR(VLOOKUP(W780,Produtos!$A$1:$C$2319,2,FALSE),"Não Cadastrado")))))</f>
        <v/>
      </c>
      <c r="Z780" s="104" t="str">
        <f>VLOOKUP(Tabela2[[#This Row],[SIEMA]],Siema2025,11,FALSE)</f>
        <v xml:space="preserve"> </v>
      </c>
      <c r="AA780" s="104" t="str">
        <f>VLOOKUP(Tabela2[[#This Row],[SIEMA]],Siema2025,12,FALSE)</f>
        <v xml:space="preserve"> </v>
      </c>
      <c r="AB780" s="104" t="str">
        <f>IF(W780="","",IF(ISNUMBER(W780)=FALSE,"Não se aplica",IFERROR(VLOOKUP(W780,Produtos!$A$1:$C$2319,3,FALSE),"Não Cadastrado")))</f>
        <v/>
      </c>
      <c r="AC780" s="104"/>
      <c r="AD780" s="108"/>
      <c r="AE780" s="107" t="str">
        <f>IF(AC780="","", IF(AC780="NC","", IF(AC780="NE","", IF(AC780="NA","",IFERROR(VLOOKUP(AC780,Produtos!$A$1:$C$2319,2,FALSE),"Não Cadastrado")))))</f>
        <v/>
      </c>
      <c r="AF780" s="104"/>
      <c r="AG780" s="104"/>
      <c r="AH780" s="104" t="str">
        <f>IF(AC780="","",IF(ISNUMBER(AC780)=FALSE,"Não se aplica",IFERROR(VLOOKUP(AC780,Produtos!$A$1:$C$2319,3,FALSE),"Não Cadastrado")))</f>
        <v/>
      </c>
      <c r="AI780" s="104"/>
      <c r="AJ780" s="104" t="str">
        <f>VLOOKUP(Tabela2[[#This Row],[SIEMA]],Siema2025,26,FALSE)</f>
        <v>Vandalismo</v>
      </c>
      <c r="AK780" s="107" t="s">
        <v>7122</v>
      </c>
      <c r="AL780" s="107"/>
      <c r="AM780" s="107"/>
      <c r="AN780" s="108" t="str">
        <f>VLOOKUP(Tabela2[[#This Row],[SIEMA]],Siema2025,51,FALSE)</f>
        <v/>
      </c>
      <c r="AO780" s="108" t="str">
        <f>VLOOKUP(Tabela2[[#This Row],[SIEMA]],Siema2025,53,FALSE)</f>
        <v/>
      </c>
      <c r="AP780" s="108" t="str">
        <f>VLOOKUP(Tabela2[[#This Row],[SIEMA]],Siema2025,55,FALSE)</f>
        <v/>
      </c>
      <c r="AQ780" s="108" t="str">
        <f>VLOOKUP(Tabela2[[#This Row],[SIEMA]],Siema2025,57,FALSE)</f>
        <v/>
      </c>
      <c r="AR780" s="108" t="str">
        <f>VLOOKUP(Tabela2[[#This Row],[SIEMA]],Siema2025,59,FALSE)</f>
        <v/>
      </c>
      <c r="AS780" s="108" t="str">
        <f>VLOOKUP(Tabela2[[#This Row],[SIEMA]],Siema2025,61,FALSE)</f>
        <v/>
      </c>
      <c r="AT780" s="108" t="str">
        <f>VLOOKUP(Tabela2[[#This Row],[SIEMA]],Siema2025,63,FALSE)</f>
        <v/>
      </c>
      <c r="AU780" s="108" t="str">
        <f>VLOOKUP(Tabela2[[#This Row],[SIEMA]],Siema2025,65,FALSE)</f>
        <v/>
      </c>
      <c r="AV780" s="108" t="str">
        <f>VLOOKUP(Tabela2[[#This Row],[SIEMA]],Siema2025,67,FALSE)</f>
        <v/>
      </c>
      <c r="AW780" s="108" t="str">
        <f>VLOOKUP(Tabela2[[#This Row],[SIEMA]],Siema2025,69,FALSE)</f>
        <v>X</v>
      </c>
      <c r="AX780" s="108" t="str">
        <f>VLOOKUP(Tabela2[[#This Row],[SIEMA]],Siema2025,71,FALSE)</f>
        <v/>
      </c>
      <c r="AY780" s="108" t="str">
        <f>VLOOKUP(Tabela2[[#This Row],[SIEMA]],Siema2025,73,FALSE)</f>
        <v/>
      </c>
      <c r="AZ780" s="108" t="str">
        <f>VLOOKUP(Tabela2[[#This Row],[SIEMA]],Siema2025,75,FALSE)</f>
        <v/>
      </c>
      <c r="BA780" s="108" t="str">
        <f>VLOOKUP(Tabela2[[#This Row],[SIEMA]],Siema2025,77,FALSE)</f>
        <v/>
      </c>
      <c r="BB780" s="108" t="str">
        <f>VLOOKUP(Tabela2[[#This Row],[SIEMA]],Siema2025,79,FALSE)</f>
        <v/>
      </c>
      <c r="BC780" s="108" t="str">
        <f>IF(Tabela2[[#This Row],[Outro(s) ]] = "X", "PREENCHER","NA")</f>
        <v>NA</v>
      </c>
      <c r="BD780" s="108" t="str">
        <f>VLOOKUP(Tabela2[[#This Row],[SIEMA]],Siema2025,82,FALSE)</f>
        <v/>
      </c>
      <c r="BE780" s="108" t="str">
        <f>VLOOKUP(Tabela2[[#This Row],[SIEMA]],Siema2025,81,FALSE)</f>
        <v/>
      </c>
      <c r="BF780" s="110" t="s">
        <v>3066</v>
      </c>
      <c r="BG780" s="110" t="s">
        <v>7123</v>
      </c>
      <c r="BH780" s="111" t="str">
        <f>VLOOKUP(Tabela2[[#This Row],[SIEMA]],Siema2025,29,FALSE)</f>
        <v/>
      </c>
      <c r="BI780" s="112" t="str">
        <f>VLOOKUP(Tabela2[[#This Row],[SIEMA]],Siema2025,107,FALSE)</f>
        <v>Não</v>
      </c>
      <c r="BJ780" s="107" t="s">
        <v>7099</v>
      </c>
      <c r="BK780" s="104" t="s">
        <v>2696</v>
      </c>
      <c r="BL780" s="140">
        <v>45989</v>
      </c>
      <c r="BM780" s="108">
        <f ca="1">IF(Tabela2[[#This Row],[Data de atendimento do Ibama (considerar o primeiro documento/ação)]]="",_xlfn.DAYS(TODAY(),J780),_xlfn.DAYS(Tabela2[[#This Row],[Data de atendimento do Ibama (considerar o primeiro documento/ação)]],J780))</f>
        <v>1</v>
      </c>
      <c r="BN780" s="108" t="str">
        <f>IF(Tabela2[[#This Row],[Atendido pelo Ibama ("Não" ou "Sim")]]="Não","Preencher", IF(Tabela2[[#This Row],[Atendido pelo Ibama ("Não" ou "Sim")]]="Sim","NA",""))</f>
        <v>NA</v>
      </c>
      <c r="BO780" s="114" t="s">
        <v>7138</v>
      </c>
      <c r="BP780" s="108" t="str">
        <f>IF(Tabela2[[#This Row],[Forma de atendimento (primeiro documento/ação)]]= "Outros (especificar)", "PREENCHER","NA")</f>
        <v>NA</v>
      </c>
      <c r="BQ780" s="106" t="s">
        <v>123</v>
      </c>
      <c r="BR780" s="108" t="str">
        <f>IF(Tabela2[[#This Row],[Equipe do Ibama foi a campo? Houve sobrevoo do Poseidon?]] = "Sim", "PREENCHER","NA")</f>
        <v>NA</v>
      </c>
      <c r="BS780" s="108" t="str">
        <f>IF(Tabela2[[#This Row],[Se sim, foi emitida Ordem de Emergência? (informações vinculada à coluna CK)]] = "Sim", "PREENCHER","NA")</f>
        <v>NA</v>
      </c>
      <c r="BT780" s="108" t="s">
        <v>7101</v>
      </c>
      <c r="BU780" s="108" t="s">
        <v>123</v>
      </c>
      <c r="BV780" s="108" t="s">
        <v>123</v>
      </c>
      <c r="BW780" s="108" t="s">
        <v>123</v>
      </c>
      <c r="BX780" s="106"/>
      <c r="BY780" s="140"/>
      <c r="BZ780" s="104" t="str">
        <f>IF(Tabela2[[#This Row],[Data do documento de encerramento]]="NA","NA",IF(Tabela2[[#This Row],[Data do documento de encerramento]]="","Pendente de conclusão/ encerramento",_xlfn.DAYS(Tabela2[[#This Row],[Data do documento de encerramento]],J780)))</f>
        <v>Pendente de conclusão/ encerramento</v>
      </c>
      <c r="CA780" s="107" t="s">
        <v>10554</v>
      </c>
      <c r="CB780" s="107"/>
      <c r="CC780" s="115"/>
      <c r="CD780" s="107"/>
      <c r="CE780" s="107"/>
      <c r="CF780" s="107"/>
    </row>
    <row r="781" spans="1:84" ht="60.75" hidden="1">
      <c r="A781" s="169">
        <v>202512239607</v>
      </c>
      <c r="B781" s="170" t="s">
        <v>10555</v>
      </c>
      <c r="C781" s="108" t="str">
        <f>VLOOKUP(Tabela2[[#This Row],[SIEMA]],Siema2025,4,FALSE)</f>
        <v xml:space="preserve"> SE</v>
      </c>
      <c r="D781" s="106" t="str">
        <f>VLOOKUP(Tabela2[[#This Row],[SIEMA]],Siema2025,3,FALSE)</f>
        <v xml:space="preserve">Divina Pastora </v>
      </c>
      <c r="E781" s="106" t="str">
        <f>VLOOKUP(Tabela2[[#This Row],[SIEMA]],Siema2025,20,FALSE)</f>
        <v>Satélite de produção Sat.SZ-226</v>
      </c>
      <c r="F781" s="106" t="s">
        <v>10556</v>
      </c>
      <c r="G781" s="106" t="s">
        <v>10557</v>
      </c>
      <c r="H781" s="106" t="s">
        <v>10558</v>
      </c>
      <c r="I781" s="104" t="s">
        <v>7223</v>
      </c>
      <c r="J781" s="105">
        <v>45679</v>
      </c>
      <c r="K781" s="105" t="str">
        <f>VLOOKUP(Tabela2[[#This Row],[SIEMA]],Siema2025,16,FALSE)</f>
        <v>Sábado</v>
      </c>
      <c r="L781" s="106" t="str">
        <f>IF(Tabela2[[#This Row],[Data]]="","Sem Informação",VLOOKUP(MONTH(Tabela2[[#This Row],[Data]]),'[1]Validação de dados'!$I$1:$J$13,2,0))</f>
        <v>Janeiro</v>
      </c>
      <c r="M781" s="104">
        <f>YEAR(Tabela2[[#This Row],[Data]])</f>
        <v>2025</v>
      </c>
      <c r="N781" s="105" t="str">
        <f>VLOOKUP(Tabela2[[#This Row],[SIEMA]],Siema2025,17,FALSE)</f>
        <v>Madrugada</v>
      </c>
      <c r="O781" s="105" t="s">
        <v>145</v>
      </c>
      <c r="P781" s="104" t="str">
        <f>VLOOKUP(Tabela2[[#This Row],[SIEMA]],Siema2025,21,FALSE)</f>
        <v>Poço terrestre</v>
      </c>
      <c r="Q781" s="104">
        <v>1267</v>
      </c>
      <c r="R781" s="104" t="str">
        <f>VLOOKUP(Tabela2[[#This Row],[SIEMA]],Siema2025,10,FALSE)</f>
        <v>Água Produzida fora de especificação</v>
      </c>
      <c r="S781" s="107" t="str">
        <f>IF(Q781="","", IF(Q781="NC","", IF(Q781="NE","", IF(Q781="NA","",IFERROR(VLOOKUP(Q781,[1]Produtos!$A$1:$C$2319,2,FALSE),"Não Cadastrado")))))</f>
        <v>PETRÓLEO CRU</v>
      </c>
      <c r="T781" s="104" t="s">
        <v>10559</v>
      </c>
      <c r="U781" s="104" t="str">
        <f>VLOOKUP(Tabela2[[#This Row],[SIEMA]],Siema2025,12,FALSE)</f>
        <v>M3</v>
      </c>
      <c r="V781" s="104">
        <f>IF(Q781="","",IF(ISNUMBER(Q781)=FALSE,"Não se aplica",IFERROR(VLOOKUP(Q781,Produtos!$A$1:$C$2319,3,FALSE),"Não Cadastrado")))</f>
        <v>3</v>
      </c>
      <c r="W781" s="104" t="str">
        <f>VLOOKUP(Tabela2[[#This Row],[SIEMA]],Siema2025,10,FALSE)</f>
        <v>Água Produzida fora de especificação</v>
      </c>
      <c r="X781" s="113" t="str">
        <f>IF(Tabela2[[#This Row],[Origem do acidente]] = "Plataforma", "PREENCHER","NA")</f>
        <v>NA</v>
      </c>
      <c r="Y781" s="109" t="str">
        <f>IF(W781="","", IF(W781="NC","", IF(W781="NE","", IF(W781="NA","",IFERROR(VLOOKUP(W781,Produtos!$A$1:$C$2319,2,FALSE),"Não Cadastrado")))))</f>
        <v>Não Cadastrado</v>
      </c>
      <c r="Z781" s="104" t="str">
        <f>VLOOKUP(Tabela2[[#This Row],[SIEMA]],Siema2025,11,FALSE)</f>
        <v>0.1995</v>
      </c>
      <c r="AA781" s="104" t="str">
        <f>VLOOKUP(Tabela2[[#This Row],[SIEMA]],Siema2025,12,FALSE)</f>
        <v>M3</v>
      </c>
      <c r="AB781" s="104" t="str">
        <f>IF(W781="","",IF(ISNUMBER(W781)=FALSE,"Não se aplica",IFERROR(VLOOKUP(W781,Produtos!$A$1:$C$2319,3,FALSE),"Não Cadastrado")))</f>
        <v>Não se aplica</v>
      </c>
      <c r="AC781" s="104"/>
      <c r="AD781" s="108" t="str">
        <f>IF(Tabela2[[#This Row],[Origem do acidente]] = "Plataforma", "PREENCHER","NA")</f>
        <v>NA</v>
      </c>
      <c r="AE781" s="107" t="str">
        <f>IF(AC781="","", IF(AC781="NC","", IF(AC781="NE","", IF(AC781="NA","",IFERROR(VLOOKUP(AC781,Produtos!$A$1:$C$2319,2,FALSE),"Não Cadastrado")))))</f>
        <v/>
      </c>
      <c r="AF781" s="104"/>
      <c r="AG781" s="104"/>
      <c r="AH781" s="104" t="str">
        <f>IF(AC781="","",IF(ISNUMBER(AC781)=FALSE,"Não se aplica",IFERROR(VLOOKUP(AC781,Produtos!$A$1:$C$2319,3,FALSE),"Não Cadastrado")))</f>
        <v/>
      </c>
      <c r="AI781" s="104"/>
      <c r="AJ781" s="104" t="str">
        <f>VLOOKUP(Tabela2[[#This Row],[SIEMA]],Siema2025,26,FALSE)</f>
        <v>Furo em conexão</v>
      </c>
      <c r="AK781" s="107" t="s">
        <v>7112</v>
      </c>
      <c r="AL781" s="107"/>
      <c r="AM781" s="107"/>
      <c r="AN781" s="108" t="str">
        <f>VLOOKUP(Tabela2[[#This Row],[SIEMA]],Siema2025,51,FALSE)</f>
        <v/>
      </c>
      <c r="AO781" s="108" t="str">
        <f>VLOOKUP(Tabela2[[#This Row],[SIEMA]],Siema2025,53,FALSE)</f>
        <v/>
      </c>
      <c r="AP781" s="108"/>
      <c r="AQ781" s="108" t="str">
        <f>VLOOKUP(Tabela2[[#This Row],[SIEMA]],Siema2025,57,FALSE)</f>
        <v/>
      </c>
      <c r="AR781" s="108" t="str">
        <f>VLOOKUP(Tabela2[[#This Row],[SIEMA]],Siema2025,59,FALSE)</f>
        <v/>
      </c>
      <c r="AS781" s="108" t="str">
        <f>VLOOKUP(Tabela2[[#This Row],[SIEMA]],Siema2025,61,FALSE)</f>
        <v/>
      </c>
      <c r="AT781" s="108" t="str">
        <f>VLOOKUP(Tabela2[[#This Row],[SIEMA]],Siema2025,63,FALSE)</f>
        <v/>
      </c>
      <c r="AU781" s="108" t="str">
        <f>VLOOKUP(Tabela2[[#This Row],[SIEMA]],Siema2025,65,FALSE)</f>
        <v>X</v>
      </c>
      <c r="AV781" s="108" t="str">
        <f>VLOOKUP(Tabela2[[#This Row],[SIEMA]],Siema2025,67,FALSE)</f>
        <v/>
      </c>
      <c r="AW781" s="108" t="str">
        <f>VLOOKUP(Tabela2[[#This Row],[SIEMA]],Siema2025,69,FALSE)</f>
        <v/>
      </c>
      <c r="AX781" s="108" t="str">
        <f>VLOOKUP(Tabela2[[#This Row],[SIEMA]],Siema2025,71,FALSE)</f>
        <v/>
      </c>
      <c r="AY781" s="108" t="str">
        <f>VLOOKUP(Tabela2[[#This Row],[SIEMA]],Siema2025,73,FALSE)</f>
        <v/>
      </c>
      <c r="AZ781" s="108" t="str">
        <f>VLOOKUP(Tabela2[[#This Row],[SIEMA]],Siema2025,75,FALSE)</f>
        <v/>
      </c>
      <c r="BA781" s="108" t="str">
        <f>VLOOKUP(Tabela2[[#This Row],[SIEMA]],Siema2025,77,FALSE)</f>
        <v/>
      </c>
      <c r="BB781" s="108" t="str">
        <f>VLOOKUP(Tabela2[[#This Row],[SIEMA]],Siema2025,79,FALSE)</f>
        <v/>
      </c>
      <c r="BC781" s="108" t="str">
        <f>IF(Tabela2[[#This Row],[Outro(s) ]] = "X", "PREENCHER","NA")</f>
        <v>NA</v>
      </c>
      <c r="BD781" s="108" t="str">
        <f>VLOOKUP(Tabela2[[#This Row],[SIEMA]],Siema2025,82,FALSE)</f>
        <v/>
      </c>
      <c r="BE781" s="108" t="str">
        <f>VLOOKUP(Tabela2[[#This Row],[SIEMA]],Siema2025,81,FALSE)</f>
        <v/>
      </c>
      <c r="BF781" s="110" t="str">
        <f>VLOOKUP(Tabela2[[#This Row],[SIEMA]],Siema2025,28,FALSE)</f>
        <v>Carmo Energy S.A</v>
      </c>
      <c r="BG781" s="110"/>
      <c r="BH781" s="111" t="str">
        <f>VLOOKUP(Tabela2[[#This Row],[SIEMA]],Siema2025,29,FALSE)</f>
        <v/>
      </c>
      <c r="BI781" s="112" t="str">
        <f>VLOOKUP(Tabela2[[#This Row],[SIEMA]],Siema2025,107,FALSE)</f>
        <v>Não</v>
      </c>
      <c r="BJ781" s="107" t="s">
        <v>7113</v>
      </c>
      <c r="BK781" s="104" t="s">
        <v>2696</v>
      </c>
      <c r="BL781" s="1">
        <v>45694</v>
      </c>
      <c r="BM781" s="108">
        <f ca="1">IF(Tabela2[[#This Row],[Data de atendimento do Ibama (considerar o primeiro documento/ação)]]="",_xlfn.DAYS(TODAY(),J781),_xlfn.DAYS(Tabela2[[#This Row],[Data de atendimento do Ibama (considerar o primeiro documento/ação)]],J781))</f>
        <v>15</v>
      </c>
      <c r="BN781" s="108" t="str">
        <f>IF(Tabela2[[#This Row],[Atendido pelo Ibama ("Não" ou "Sim")]]="Não","Preencher", IF(Tabela2[[#This Row],[Atendido pelo Ibama ("Não" ou "Sim")]]="Sim","NA",""))</f>
        <v>NA</v>
      </c>
      <c r="BO781" s="114" t="s">
        <v>7100</v>
      </c>
      <c r="BP781" s="108" t="str">
        <f>IF(Tabela2[[#This Row],[Forma de atendimento (primeiro documento/ação)]]= "Outros (especificar)", "PREENCHER","NA")</f>
        <v>NA</v>
      </c>
      <c r="BQ781" s="106" t="s">
        <v>123</v>
      </c>
      <c r="BR781" s="108" t="str">
        <f>IF(Tabela2[[#This Row],[Equipe do Ibama foi a campo? Houve sobrevoo do Poseidon?]] = "Sim", "PREENCHER","NA")</f>
        <v>NA</v>
      </c>
      <c r="BS781" s="108" t="s">
        <v>7114</v>
      </c>
      <c r="BT781" s="108" t="s">
        <v>7115</v>
      </c>
      <c r="BU781" s="108" t="s">
        <v>123</v>
      </c>
      <c r="BV781" s="108" t="s">
        <v>2696</v>
      </c>
      <c r="BW781" s="108" t="s">
        <v>123</v>
      </c>
      <c r="BX781" s="106"/>
      <c r="BY781" s="140"/>
      <c r="BZ781" s="104" t="str">
        <f>IF(Tabela2[[#This Row],[Data do documento de encerramento]]="NA","NA",IF(Tabela2[[#This Row],[Data do documento de encerramento]]="","Pendente de conclusão/ encerramento",_xlfn.DAYS(Tabela2[[#This Row],[Data do documento de encerramento]],J781)))</f>
        <v>Pendente de conclusão/ encerramento</v>
      </c>
      <c r="CA781" s="107"/>
      <c r="CB781" s="107"/>
      <c r="CC781" s="115"/>
      <c r="CD781" s="107"/>
      <c r="CE781" s="107"/>
      <c r="CF781" s="107"/>
    </row>
    <row r="782" spans="1:84" ht="30.75">
      <c r="A782" s="197" t="s">
        <v>10560</v>
      </c>
      <c r="B782" s="198" t="s">
        <v>10561</v>
      </c>
      <c r="C782" s="108" t="s">
        <v>672</v>
      </c>
      <c r="D782" s="106" t="s">
        <v>637</v>
      </c>
      <c r="E782" s="106" t="s">
        <v>10562</v>
      </c>
      <c r="F782" s="106"/>
      <c r="G782" s="106" t="s">
        <v>10563</v>
      </c>
      <c r="H782" s="106" t="s">
        <v>10564</v>
      </c>
      <c r="I782" s="105" t="s">
        <v>124</v>
      </c>
      <c r="J782" s="105">
        <v>45961</v>
      </c>
      <c r="K782" s="105" t="s">
        <v>200</v>
      </c>
      <c r="L782" s="106" t="str">
        <f>IF(Tabela2[[#This Row],[Data]]="","Sem Informação",VLOOKUP(MONTH(Tabela2[[#This Row],[Data]]),'[1]Validação de dados'!$I$1:$J$13,2,0))</f>
        <v>Outubro</v>
      </c>
      <c r="M782" s="104">
        <f>YEAR(Tabela2[[#This Row],[Data]])</f>
        <v>2025</v>
      </c>
      <c r="N782" s="105" t="s">
        <v>122</v>
      </c>
      <c r="O782" s="105" t="s">
        <v>111</v>
      </c>
      <c r="P782" s="104"/>
      <c r="Q782" s="104">
        <v>1202</v>
      </c>
      <c r="R782" s="104" t="s">
        <v>252</v>
      </c>
      <c r="S782" s="107" t="str">
        <f>IF(Q782="","", IF(Q782="NC","", IF(Q782="NE","", IF(Q782="NA","",IFERROR(VLOOKUP(Q782,[1]Produtos!$A$1:$C$2319,2,FALSE),"Não Cadastrado")))))</f>
        <v>GASÓLEO ou ÓLEO DIESEL ou ÓLEO PARA AQUECIMENTO, LEVE</v>
      </c>
      <c r="T782" s="104">
        <v>1.7999999999999999E-6</v>
      </c>
      <c r="U782" s="104" t="s">
        <v>7111</v>
      </c>
      <c r="V782" s="104">
        <f>IF(Q782="","",IF(ISNUMBER(Q782)=FALSE,"Não se aplica",IFERROR(VLOOKUP(Q782,Produtos!$A$1:$C$2319,3,FALSE),"Não Cadastrado")))</f>
        <v>3</v>
      </c>
      <c r="W782" s="104"/>
      <c r="X782" s="113"/>
      <c r="Y782" s="109" t="str">
        <f>IF(W782="","", IF(W782="NC","", IF(W782="NE","", IF(W782="NA","",IFERROR(VLOOKUP(W782,[1]Produtos!$A$1:$C$2319,2,FALSE),"Não Cadastrado")))))</f>
        <v/>
      </c>
      <c r="Z782" s="104"/>
      <c r="AA782" s="104"/>
      <c r="AB782" s="104" t="str">
        <f>IF(W782="","",IF(ISNUMBER(W782)=FALSE,"Não se aplica",IFERROR(VLOOKUP(W782,[1]Produtos!$A$1:$C$2319,3,FALSE),"Não Cadastrado")))</f>
        <v/>
      </c>
      <c r="AC782" s="104"/>
      <c r="AD782" s="108"/>
      <c r="AE782" s="107" t="str">
        <f>IF(AC782="","", IF(AC782="NC","", IF(AC782="NE","", IF(AC782="NA","",IFERROR(VLOOKUP(AC782,[1]Produtos!$A$1:$C$2319,2,FALSE),"Não Cadastrado")))))</f>
        <v/>
      </c>
      <c r="AF782" s="104"/>
      <c r="AG782" s="104"/>
      <c r="AH782" s="104" t="str">
        <f>IF(AC782="","",IF(ISNUMBER(AC782)=FALSE,"Não se aplica",IFERROR(VLOOKUP(AC782,Produtos!$A$1:$C$2319,3,FALSE),"Não Cadastrado")))</f>
        <v/>
      </c>
      <c r="AI782" s="104"/>
      <c r="AJ782" s="104"/>
      <c r="AK782" s="107" t="s">
        <v>7112</v>
      </c>
      <c r="AL782" s="107"/>
      <c r="AM782" s="107"/>
      <c r="AN782" s="108"/>
      <c r="AO782" s="108"/>
      <c r="AP782" s="108"/>
      <c r="AQ782" s="108"/>
      <c r="AR782" s="114"/>
      <c r="AS782" s="108" t="s">
        <v>7132</v>
      </c>
      <c r="AT782" s="108"/>
      <c r="AU782" s="108"/>
      <c r="AV782" s="108"/>
      <c r="AW782" s="108"/>
      <c r="AX782" s="108"/>
      <c r="AY782" s="108"/>
      <c r="AZ782" s="108"/>
      <c r="BA782" s="108"/>
      <c r="BB782" s="108"/>
      <c r="BC782" s="108" t="s">
        <v>7127</v>
      </c>
      <c r="BD782" s="108"/>
      <c r="BE782" s="108"/>
      <c r="BF782" s="110" t="s">
        <v>206</v>
      </c>
      <c r="BG782" s="110"/>
      <c r="BH782" s="111" t="s">
        <v>262</v>
      </c>
      <c r="BI782" s="112" t="s">
        <v>2696</v>
      </c>
      <c r="BJ782" s="107" t="s">
        <v>7099</v>
      </c>
      <c r="BK782" s="104" t="s">
        <v>2696</v>
      </c>
      <c r="BL782" s="140">
        <v>46010</v>
      </c>
      <c r="BM782" s="108">
        <f ca="1">IF(Tabela2[[#This Row],[Data de atendimento do Ibama (considerar o primeiro documento/ação)]]="",_xlfn.DAYS(TODAY(),J782),_xlfn.DAYS(Tabela2[[#This Row],[Data de atendimento do Ibama (considerar o primeiro documento/ação)]],J782))</f>
        <v>49</v>
      </c>
      <c r="BN782" s="108" t="str">
        <f>IF(Tabela2[[#This Row],[Atendido pelo Ibama ("Não" ou "Sim")]]="Não","Preencher", IF(Tabela2[[#This Row],[Atendido pelo Ibama ("Não" ou "Sim")]]="Sim","NA",""))</f>
        <v>NA</v>
      </c>
      <c r="BO782" s="114" t="s">
        <v>7100</v>
      </c>
      <c r="BP782" s="108" t="str">
        <f>IF(Tabela2[[#This Row],[Forma de atendimento (primeiro documento/ação)]]= "Outros (especificar)", "PREENCHER","NA")</f>
        <v>NA</v>
      </c>
      <c r="BQ782" s="106" t="s">
        <v>123</v>
      </c>
      <c r="BR782" s="108" t="str">
        <f>IF(Tabela2[[#This Row],[Equipe do Ibama foi a campo? Houve sobrevoo do Poseidon?]] = "Sim", "PREENCHER","NA")</f>
        <v>NA</v>
      </c>
      <c r="BS782" s="108" t="str">
        <f>IF(Tabela2[[#This Row],[Se sim, foi emitida Ordem de Emergência? (informações vinculada à coluna CK)]] = "Sim", "PREENCHER","NA")</f>
        <v>NA</v>
      </c>
      <c r="BT782" s="108" t="s">
        <v>7101</v>
      </c>
      <c r="BU782" s="108" t="s">
        <v>2696</v>
      </c>
      <c r="BV782" s="108" t="s">
        <v>123</v>
      </c>
      <c r="BW782" s="108" t="s">
        <v>2696</v>
      </c>
      <c r="BX782" s="106" t="s">
        <v>7102</v>
      </c>
      <c r="BY782" s="140">
        <v>46140</v>
      </c>
      <c r="BZ782" s="104">
        <f>IF(Tabela2[[#This Row],[Data do documento de encerramento]]="NA","NA",IF(Tabela2[[#This Row],[Data do documento de encerramento]]="","Pendente de conclusão/ encerramento",_xlfn.DAYS(Tabela2[[#This Row],[Data do documento de encerramento]],J782)))</f>
        <v>179</v>
      </c>
      <c r="CA782" s="107"/>
      <c r="CB782" s="107" t="s">
        <v>7158</v>
      </c>
      <c r="CC782" s="114" t="s">
        <v>8383</v>
      </c>
      <c r="CD782" s="114" t="s">
        <v>123</v>
      </c>
      <c r="CE782" s="114" t="s">
        <v>2696</v>
      </c>
      <c r="CF782" s="114" t="s">
        <v>7105</v>
      </c>
    </row>
    <row r="783" spans="1:84" ht="30.75">
      <c r="A783" s="106" t="s">
        <v>10560</v>
      </c>
      <c r="B783" s="198" t="s">
        <v>10565</v>
      </c>
      <c r="C783" s="108" t="s">
        <v>672</v>
      </c>
      <c r="D783" s="106" t="s">
        <v>637</v>
      </c>
      <c r="E783" s="106" t="s">
        <v>10566</v>
      </c>
      <c r="F783" s="106"/>
      <c r="G783" s="106" t="s">
        <v>10567</v>
      </c>
      <c r="H783" s="106" t="s">
        <v>10568</v>
      </c>
      <c r="I783" s="105" t="s">
        <v>124</v>
      </c>
      <c r="J783" s="105">
        <v>45972</v>
      </c>
      <c r="K783" s="105" t="s">
        <v>355</v>
      </c>
      <c r="L783" s="106" t="str">
        <f>IF(Tabela2[[#This Row],[Data]]="","Sem Informação",VLOOKUP(MONTH(Tabela2[[#This Row],[Data]]),'[1]Validação de dados'!$I$1:$J$13,2,0))</f>
        <v>Novembro</v>
      </c>
      <c r="M783" s="104">
        <f>YEAR(Tabela2[[#This Row],[Data]])</f>
        <v>2025</v>
      </c>
      <c r="N783" s="105" t="s">
        <v>143</v>
      </c>
      <c r="O783" s="105" t="s">
        <v>111</v>
      </c>
      <c r="P783" s="104"/>
      <c r="Q783" s="104" t="s">
        <v>7094</v>
      </c>
      <c r="R783" s="108" t="s">
        <v>10569</v>
      </c>
      <c r="S783" s="107" t="s">
        <v>10570</v>
      </c>
      <c r="T783" s="104">
        <v>0.01</v>
      </c>
      <c r="U783" s="104" t="s">
        <v>7111</v>
      </c>
      <c r="V783" s="104" t="str">
        <f>IF(Q783="","",IF(ISNUMBER(Q783)=FALSE,"Não se aplica",IFERROR(VLOOKUP(Q783,Produtos!$A$1:$C$2319,3,FALSE),"Não Cadastrado")))</f>
        <v>Não se aplica</v>
      </c>
      <c r="W783" s="104"/>
      <c r="X783" s="113"/>
      <c r="Y783" s="109" t="str">
        <f>IF(W783="","", IF(W783="NC","", IF(W783="NE","", IF(W783="NA","",IFERROR(VLOOKUP(W783,[1]Produtos!$A$1:$C$2319,2,FALSE),"Não Cadastrado")))))</f>
        <v/>
      </c>
      <c r="Z783" s="104"/>
      <c r="AA783" s="104"/>
      <c r="AB783" s="104" t="str">
        <f>IF(W783="","",IF(ISNUMBER(W783)=FALSE,"Não se aplica",IFERROR(VLOOKUP(W783,[1]Produtos!$A$1:$C$2319,3,FALSE),"Não Cadastrado")))</f>
        <v/>
      </c>
      <c r="AC783" s="104"/>
      <c r="AD783" s="108"/>
      <c r="AE783" s="107" t="str">
        <f>IF(AC783="","", IF(AC783="NC","", IF(AC783="NE","", IF(AC783="NA","",IFERROR(VLOOKUP(AC783,[1]Produtos!$A$1:$C$2319,2,FALSE),"Não Cadastrado")))))</f>
        <v/>
      </c>
      <c r="AF783" s="104"/>
      <c r="AG783" s="104"/>
      <c r="AH783" s="104" t="str">
        <f>IF(AC783="","",IF(ISNUMBER(AC783)=FALSE,"Não se aplica",IFERROR(VLOOKUP(AC783,Produtos!$A$1:$C$2319,3,FALSE),"Não Cadastrado")))</f>
        <v/>
      </c>
      <c r="AI783" s="104"/>
      <c r="AJ783" s="104"/>
      <c r="AK783" s="107" t="s">
        <v>7190</v>
      </c>
      <c r="AL783" s="107"/>
      <c r="AM783" s="107"/>
      <c r="AN783" s="108"/>
      <c r="AO783" s="108"/>
      <c r="AP783" s="108"/>
      <c r="AQ783" s="108"/>
      <c r="AR783" s="114"/>
      <c r="AS783" s="108" t="s">
        <v>7132</v>
      </c>
      <c r="AT783" s="108"/>
      <c r="AU783" s="108"/>
      <c r="AV783" s="108"/>
      <c r="AW783" s="108"/>
      <c r="AX783" s="108"/>
      <c r="AY783" s="108"/>
      <c r="AZ783" s="108"/>
      <c r="BA783" s="108"/>
      <c r="BB783" s="108"/>
      <c r="BC783" s="108" t="str">
        <f>IF(Tabela2[[#This Row],[Outro(s) ]] = "X", "PREENCHER","NA")</f>
        <v>NA</v>
      </c>
      <c r="BD783" s="108"/>
      <c r="BE783" s="108"/>
      <c r="BF783" s="110" t="s">
        <v>206</v>
      </c>
      <c r="BG783" s="110"/>
      <c r="BH783" s="111" t="s">
        <v>262</v>
      </c>
      <c r="BI783" s="112" t="s">
        <v>123</v>
      </c>
      <c r="BJ783" s="107" t="s">
        <v>7099</v>
      </c>
      <c r="BK783" s="104" t="s">
        <v>2696</v>
      </c>
      <c r="BL783" s="140">
        <v>45995</v>
      </c>
      <c r="BM783" s="108">
        <f ca="1">IF(Tabela2[[#This Row],[Data de atendimento do Ibama (considerar o primeiro documento/ação)]]="",_xlfn.DAYS(TODAY(),J783),_xlfn.DAYS(Tabela2[[#This Row],[Data de atendimento do Ibama (considerar o primeiro documento/ação)]],J783))</f>
        <v>23</v>
      </c>
      <c r="BN783" s="108" t="str">
        <f>IF(Tabela2[[#This Row],[Atendido pelo Ibama ("Não" ou "Sim")]]="Não","Preencher", IF(Tabela2[[#This Row],[Atendido pelo Ibama ("Não" ou "Sim")]]="Sim","NA",""))</f>
        <v>NA</v>
      </c>
      <c r="BO783" s="114" t="s">
        <v>7100</v>
      </c>
      <c r="BP783" s="108" t="str">
        <f>IF(Tabela2[[#This Row],[Forma de atendimento (primeiro documento/ação)]]= "Outros (especificar)", "PREENCHER","NA")</f>
        <v>NA</v>
      </c>
      <c r="BQ783" s="106" t="s">
        <v>123</v>
      </c>
      <c r="BR783" s="108" t="str">
        <f>IF(Tabela2[[#This Row],[Equipe do Ibama foi a campo? Houve sobrevoo do Poseidon?]] = "Sim", "PREENCHER","NA")</f>
        <v>NA</v>
      </c>
      <c r="BS783" s="108" t="str">
        <f>IF(Tabela2[[#This Row],[Se sim, foi emitida Ordem de Emergência? (informações vinculada à coluna CK)]] = "Sim", "PREENCHER","NA")</f>
        <v>NA</v>
      </c>
      <c r="BT783" s="108" t="s">
        <v>7101</v>
      </c>
      <c r="BU783" s="108" t="s">
        <v>123</v>
      </c>
      <c r="BV783" s="108" t="s">
        <v>123</v>
      </c>
      <c r="BW783" s="108" t="s">
        <v>123</v>
      </c>
      <c r="BX783" s="106" t="s">
        <v>7127</v>
      </c>
      <c r="BY783" s="140"/>
      <c r="BZ783" s="104" t="str">
        <f>IF(Tabela2[[#This Row],[Data do documento de encerramento]]="NA","NA",IF(Tabela2[[#This Row],[Data do documento de encerramento]]="","Pendente de conclusão/ encerramento",_xlfn.DAYS(Tabela2[[#This Row],[Data do documento de encerramento]],J783)))</f>
        <v>Pendente de conclusão/ encerramento</v>
      </c>
      <c r="CA783" s="107"/>
      <c r="CB783" s="107" t="s">
        <v>7158</v>
      </c>
      <c r="CC783" s="114" t="s">
        <v>10571</v>
      </c>
      <c r="CD783" s="114" t="s">
        <v>7283</v>
      </c>
      <c r="CE783" s="114" t="s">
        <v>2696</v>
      </c>
      <c r="CF783" s="114" t="s">
        <v>7141</v>
      </c>
    </row>
    <row r="784" spans="1:84" ht="60.75">
      <c r="A784" s="106" t="s">
        <v>10560</v>
      </c>
      <c r="B784" s="198" t="s">
        <v>10572</v>
      </c>
      <c r="C784" s="108" t="s">
        <v>672</v>
      </c>
      <c r="D784" s="106" t="s">
        <v>637</v>
      </c>
      <c r="E784" s="106" t="s">
        <v>7968</v>
      </c>
      <c r="F784" s="106"/>
      <c r="G784" s="106" t="s">
        <v>9775</v>
      </c>
      <c r="H784" s="106" t="s">
        <v>10573</v>
      </c>
      <c r="I784" s="105" t="s">
        <v>124</v>
      </c>
      <c r="J784" s="105">
        <v>46003</v>
      </c>
      <c r="K784" s="105" t="s">
        <v>200</v>
      </c>
      <c r="L784" s="106" t="str">
        <f>IF(Tabela2[[#This Row],[Data]]="","Sem Informação",VLOOKUP(MONTH(Tabela2[[#This Row],[Data]]),'[1]Validação de dados'!$I$1:$J$13,2,0))</f>
        <v>Dezembro</v>
      </c>
      <c r="M784" s="104">
        <f>YEAR(Tabela2[[#This Row],[Data]])</f>
        <v>2025</v>
      </c>
      <c r="N784" s="105" t="s">
        <v>143</v>
      </c>
      <c r="O784" s="105" t="s">
        <v>111</v>
      </c>
      <c r="P784" s="104"/>
      <c r="Q784">
        <v>3082</v>
      </c>
      <c r="R784" s="108" t="s">
        <v>1714</v>
      </c>
      <c r="S784" s="108" t="s">
        <v>1714</v>
      </c>
      <c r="T784" s="104">
        <v>1.4999999999999999E-2</v>
      </c>
      <c r="U784" s="104" t="s">
        <v>7111</v>
      </c>
      <c r="V784" s="104">
        <f>IF(Q784="","",IF(ISNUMBER(Q784)=FALSE,"Não se aplica",IFERROR(VLOOKUP(Q784,Produtos!$A$1:$C$2319,3,FALSE),"Não Cadastrado")))</f>
        <v>9</v>
      </c>
      <c r="W784" s="104"/>
      <c r="X784" s="113"/>
      <c r="Y784" s="109" t="str">
        <f>IF(W784="","", IF(W784="NC","", IF(W784="NE","", IF(W784="NA","",IFERROR(VLOOKUP(W784,[1]Produtos!$A$1:$C$2319,2,FALSE),"Não Cadastrado")))))</f>
        <v/>
      </c>
      <c r="Z784" s="104"/>
      <c r="AA784" s="104"/>
      <c r="AB784" s="104" t="str">
        <f>IF(W784="","",IF(ISNUMBER(W784)=FALSE,"Não se aplica",IFERROR(VLOOKUP(W784,[1]Produtos!$A$1:$C$2319,3,FALSE),"Não Cadastrado")))</f>
        <v/>
      </c>
      <c r="AC784" s="104"/>
      <c r="AD784" s="108"/>
      <c r="AE784" s="107" t="str">
        <f>IF(AC784="","", IF(AC784="NC","", IF(AC784="NE","", IF(AC784="NA","",IFERROR(VLOOKUP(AC784,[1]Produtos!$A$1:$C$2319,2,FALSE),"Não Cadastrado")))))</f>
        <v/>
      </c>
      <c r="AF784" s="104"/>
      <c r="AG784" s="104"/>
      <c r="AH784" s="104" t="str">
        <f>IF(AC784="","",IF(ISNUMBER(AC784)=FALSE,"Não se aplica",IFERROR(VLOOKUP(AC784,Produtos!$A$1:$C$2319,3,FALSE),"Não Cadastrado")))</f>
        <v/>
      </c>
      <c r="AI784" s="104"/>
      <c r="AJ784" s="104"/>
      <c r="AK784" s="107" t="s">
        <v>7234</v>
      </c>
      <c r="AL784" s="107"/>
      <c r="AM784" s="107"/>
      <c r="AN784" s="108"/>
      <c r="AO784" s="108"/>
      <c r="AP784" s="108"/>
      <c r="AQ784" s="108"/>
      <c r="AR784" s="114"/>
      <c r="AS784" s="108" t="s">
        <v>7132</v>
      </c>
      <c r="AT784" s="108"/>
      <c r="AU784" s="108"/>
      <c r="AV784" s="108"/>
      <c r="AW784" s="108"/>
      <c r="AX784" s="108"/>
      <c r="AY784" s="108"/>
      <c r="AZ784" s="108"/>
      <c r="BA784" s="108"/>
      <c r="BB784" s="108"/>
      <c r="BC784" s="108" t="str">
        <f>IF(Tabela2[[#This Row],[Outro(s) ]] = "X", "PREENCHER","NA")</f>
        <v>NA</v>
      </c>
      <c r="BD784" s="108"/>
      <c r="BE784" s="108"/>
      <c r="BF784" s="110" t="s">
        <v>206</v>
      </c>
      <c r="BG784" s="110"/>
      <c r="BH784" s="111" t="s">
        <v>262</v>
      </c>
      <c r="BI784" s="112" t="s">
        <v>2696</v>
      </c>
      <c r="BJ784" s="107" t="s">
        <v>7099</v>
      </c>
      <c r="BK784" s="104" t="s">
        <v>2696</v>
      </c>
      <c r="BL784" s="140">
        <v>46007</v>
      </c>
      <c r="BM784" s="108">
        <f ca="1">IF(Tabela2[[#This Row],[Data de atendimento do Ibama (considerar o primeiro documento/ação)]]="",_xlfn.DAYS(TODAY(),J784),_xlfn.DAYS(Tabela2[[#This Row],[Data de atendimento do Ibama (considerar o primeiro documento/ação)]],J784))</f>
        <v>4</v>
      </c>
      <c r="BN784" s="108" t="str">
        <f>IF(Tabela2[[#This Row],[Atendido pelo Ibama ("Não" ou "Sim")]]="Não","Preencher", IF(Tabela2[[#This Row],[Atendido pelo Ibama ("Não" ou "Sim")]]="Sim","NA",""))</f>
        <v>NA</v>
      </c>
      <c r="BO784" s="114" t="s">
        <v>7100</v>
      </c>
      <c r="BP784" s="108" t="str">
        <f>IF(Tabela2[[#This Row],[Forma de atendimento (primeiro documento/ação)]]= "Outros (especificar)", "PREENCHER","NA")</f>
        <v>NA</v>
      </c>
      <c r="BQ784" s="106" t="s">
        <v>123</v>
      </c>
      <c r="BR784" s="108" t="str">
        <f>IF(Tabela2[[#This Row],[Equipe do Ibama foi a campo? Houve sobrevoo do Poseidon?]] = "Sim", "PREENCHER","NA")</f>
        <v>NA</v>
      </c>
      <c r="BS784" s="108" t="str">
        <f>IF(Tabela2[[#This Row],[Se sim, foi emitida Ordem de Emergência? (informações vinculada à coluna CK)]] = "Sim", "PREENCHER","NA")</f>
        <v>NA</v>
      </c>
      <c r="BT784" s="108" t="s">
        <v>7101</v>
      </c>
      <c r="BU784" s="108" t="s">
        <v>2696</v>
      </c>
      <c r="BV784" s="108" t="s">
        <v>123</v>
      </c>
      <c r="BW784" s="108" t="s">
        <v>2696</v>
      </c>
      <c r="BX784" s="106" t="s">
        <v>7102</v>
      </c>
      <c r="BY784" s="140">
        <v>46182</v>
      </c>
      <c r="BZ784" s="104">
        <f>IF(Tabela2[[#This Row],[Data do documento de encerramento]]="NA","NA",IF(Tabela2[[#This Row],[Data do documento de encerramento]]="","Pendente de conclusão/ encerramento",_xlfn.DAYS(Tabela2[[#This Row],[Data do documento de encerramento]],J784)))</f>
        <v>179</v>
      </c>
      <c r="CA784" s="107"/>
      <c r="CB784" s="107" t="s">
        <v>7158</v>
      </c>
      <c r="CC784" s="114" t="s">
        <v>7197</v>
      </c>
      <c r="CD784" s="114" t="s">
        <v>123</v>
      </c>
      <c r="CE784" s="114" t="s">
        <v>2696</v>
      </c>
      <c r="CF784" s="114" t="s">
        <v>7105</v>
      </c>
    </row>
    <row r="785" spans="1:84" ht="30.75">
      <c r="A785" s="106" t="s">
        <v>10560</v>
      </c>
      <c r="B785" s="198" t="s">
        <v>10574</v>
      </c>
      <c r="C785" s="108" t="s">
        <v>672</v>
      </c>
      <c r="D785" s="106" t="s">
        <v>637</v>
      </c>
      <c r="E785" s="106" t="s">
        <v>7498</v>
      </c>
      <c r="F785" s="106"/>
      <c r="G785" s="106" t="s">
        <v>10575</v>
      </c>
      <c r="H785" s="106" t="s">
        <v>10576</v>
      </c>
      <c r="I785" s="105" t="s">
        <v>124</v>
      </c>
      <c r="J785" s="105">
        <v>46003</v>
      </c>
      <c r="K785" s="105" t="s">
        <v>200</v>
      </c>
      <c r="L785" s="106" t="str">
        <f>IF(Tabela2[[#This Row],[Data]]="","Sem Informação",VLOOKUP(MONTH(Tabela2[[#This Row],[Data]]),'[1]Validação de dados'!$I$1:$J$13,2,0))</f>
        <v>Dezembro</v>
      </c>
      <c r="M785" s="104">
        <f>YEAR(Tabela2[[#This Row],[Data]])</f>
        <v>2025</v>
      </c>
      <c r="N785" s="105" t="s">
        <v>143</v>
      </c>
      <c r="O785" s="105" t="s">
        <v>111</v>
      </c>
      <c r="P785" s="104"/>
      <c r="Q785" s="104" t="s">
        <v>7094</v>
      </c>
      <c r="R785" s="104" t="s">
        <v>7482</v>
      </c>
      <c r="S785" s="107" t="s">
        <v>10577</v>
      </c>
      <c r="T785" s="104">
        <v>1.3E-6</v>
      </c>
      <c r="U785" s="104" t="s">
        <v>7111</v>
      </c>
      <c r="V785" s="104" t="s">
        <v>7483</v>
      </c>
      <c r="W785" s="104"/>
      <c r="X785" s="113"/>
      <c r="Y785" s="109" t="str">
        <f>IF(W785="","", IF(W785="NC","", IF(W785="NE","", IF(W785="NA","",IFERROR(VLOOKUP(W785,[1]Produtos!$A$1:$C$2319,2,FALSE),"Não Cadastrado")))))</f>
        <v/>
      </c>
      <c r="Z785" s="104"/>
      <c r="AA785" s="104"/>
      <c r="AB785" s="104" t="str">
        <f>IF(W785="","",IF(ISNUMBER(W785)=FALSE,"Não se aplica",IFERROR(VLOOKUP(W785,[1]Produtos!$A$1:$C$2319,3,FALSE),"Não Cadastrado")))</f>
        <v/>
      </c>
      <c r="AC785" s="104"/>
      <c r="AD785" s="108"/>
      <c r="AE785" s="107" t="str">
        <f>IF(AC785="","", IF(AC785="NC","", IF(AC785="NE","", IF(AC785="NA","",IFERROR(VLOOKUP(AC785,[1]Produtos!$A$1:$C$2319,2,FALSE),"Não Cadastrado")))))</f>
        <v/>
      </c>
      <c r="AF785" s="104"/>
      <c r="AG785" s="104"/>
      <c r="AH785" s="104" t="str">
        <f>IF(AC785="","",IF(ISNUMBER(AC785)=FALSE,"Não se aplica",IFERROR(VLOOKUP(AC785,Produtos!$A$1:$C$2319,3,FALSE),"Não Cadastrado")))</f>
        <v/>
      </c>
      <c r="AI785" s="104"/>
      <c r="AJ785" s="104"/>
      <c r="AK785" s="107" t="s">
        <v>7190</v>
      </c>
      <c r="AL785" s="107"/>
      <c r="AM785" s="107"/>
      <c r="AN785" s="108"/>
      <c r="AO785" s="108"/>
      <c r="AP785" s="108"/>
      <c r="AQ785" s="108"/>
      <c r="AR785" s="114"/>
      <c r="AS785" s="108" t="s">
        <v>7132</v>
      </c>
      <c r="AT785" s="108"/>
      <c r="AU785" s="108"/>
      <c r="AV785" s="108"/>
      <c r="AW785" s="108"/>
      <c r="AX785" s="108"/>
      <c r="AY785" s="108"/>
      <c r="AZ785" s="108"/>
      <c r="BA785" s="108"/>
      <c r="BB785" s="108"/>
      <c r="BC785" s="108" t="str">
        <f>IF(Tabela2[[#This Row],[Outro(s) ]] = "X", "PREENCHER","NA")</f>
        <v>NA</v>
      </c>
      <c r="BD785" s="108"/>
      <c r="BE785" s="108"/>
      <c r="BF785" s="110" t="s">
        <v>206</v>
      </c>
      <c r="BG785" s="110"/>
      <c r="BH785" s="111" t="s">
        <v>262</v>
      </c>
      <c r="BI785" s="112" t="s">
        <v>123</v>
      </c>
      <c r="BJ785" s="107" t="s">
        <v>7099</v>
      </c>
      <c r="BK785" s="104" t="s">
        <v>2696</v>
      </c>
      <c r="BL785" s="140">
        <v>46007</v>
      </c>
      <c r="BM785" s="108">
        <f ca="1">IF(Tabela2[[#This Row],[Data de atendimento do Ibama (considerar o primeiro documento/ação)]]="",_xlfn.DAYS(TODAY(),J785),_xlfn.DAYS(Tabela2[[#This Row],[Data de atendimento do Ibama (considerar o primeiro documento/ação)]],J785))</f>
        <v>4</v>
      </c>
      <c r="BN785" s="108" t="str">
        <f>IF(Tabela2[[#This Row],[Atendido pelo Ibama ("Não" ou "Sim")]]="Não","Preencher", IF(Tabela2[[#This Row],[Atendido pelo Ibama ("Não" ou "Sim")]]="Sim","NA",""))</f>
        <v>NA</v>
      </c>
      <c r="BO785" s="114" t="s">
        <v>7100</v>
      </c>
      <c r="BP785" s="108" t="str">
        <f>IF(Tabela2[[#This Row],[Forma de atendimento (primeiro documento/ação)]]= "Outros (especificar)", "PREENCHER","NA")</f>
        <v>NA</v>
      </c>
      <c r="BQ785" s="106" t="s">
        <v>123</v>
      </c>
      <c r="BR785" s="108" t="str">
        <f>IF(Tabela2[[#This Row],[Equipe do Ibama foi a campo? Houve sobrevoo do Poseidon?]] = "Sim", "PREENCHER","NA")</f>
        <v>NA</v>
      </c>
      <c r="BS785" s="108" t="str">
        <f>IF(Tabela2[[#This Row],[Se sim, foi emitida Ordem de Emergência? (informações vinculada à coluna CK)]] = "Sim", "PREENCHER","NA")</f>
        <v>NA</v>
      </c>
      <c r="BT785" s="108" t="s">
        <v>7101</v>
      </c>
      <c r="BU785" s="108" t="s">
        <v>2696</v>
      </c>
      <c r="BV785" s="108" t="s">
        <v>123</v>
      </c>
      <c r="BW785" s="108" t="s">
        <v>2696</v>
      </c>
      <c r="BX785" s="106" t="s">
        <v>7102</v>
      </c>
      <c r="BY785" s="140">
        <v>46182</v>
      </c>
      <c r="BZ785" s="104">
        <f>IF(Tabela2[[#This Row],[Data do documento de encerramento]]="NA","NA",IF(Tabela2[[#This Row],[Data do documento de encerramento]]="","Pendente de conclusão/ encerramento",_xlfn.DAYS(Tabela2[[#This Row],[Data do documento de encerramento]],J785)))</f>
        <v>179</v>
      </c>
      <c r="CA785" s="107"/>
      <c r="CB785" s="107" t="s">
        <v>7282</v>
      </c>
      <c r="CC785" s="107" t="s">
        <v>7140</v>
      </c>
      <c r="CD785" s="114" t="s">
        <v>123</v>
      </c>
      <c r="CE785" s="114" t="s">
        <v>123</v>
      </c>
      <c r="CF785" s="114" t="s">
        <v>7105</v>
      </c>
    </row>
    <row r="786" spans="1:84" ht="45.75">
      <c r="A786" s="106" t="s">
        <v>10560</v>
      </c>
      <c r="B786" s="198" t="s">
        <v>10578</v>
      </c>
      <c r="C786" s="108" t="s">
        <v>672</v>
      </c>
      <c r="D786" s="106" t="s">
        <v>637</v>
      </c>
      <c r="E786" s="106" t="s">
        <v>10579</v>
      </c>
      <c r="F786" s="106"/>
      <c r="G786" s="106" t="s">
        <v>10580</v>
      </c>
      <c r="H786" s="106" t="s">
        <v>10581</v>
      </c>
      <c r="I786" s="105" t="s">
        <v>124</v>
      </c>
      <c r="J786" s="105">
        <v>46005</v>
      </c>
      <c r="K786" s="105" t="s">
        <v>272</v>
      </c>
      <c r="L786" s="106" t="str">
        <f>IF(Tabela2[[#This Row],[Data]]="","Sem Informação",VLOOKUP(MONTH(Tabela2[[#This Row],[Data]]),'[1]Validação de dados'!$I$1:$J$13,2,0))</f>
        <v>Dezembro</v>
      </c>
      <c r="M786" s="104">
        <f>YEAR(Tabela2[[#This Row],[Data]])</f>
        <v>2025</v>
      </c>
      <c r="N786" s="105" t="s">
        <v>122</v>
      </c>
      <c r="O786" s="105" t="s">
        <v>111</v>
      </c>
      <c r="P786" s="104"/>
      <c r="Q786" s="104" t="s">
        <v>7094</v>
      </c>
      <c r="R786" s="108" t="s">
        <v>7935</v>
      </c>
      <c r="S786" s="107" t="s">
        <v>10577</v>
      </c>
      <c r="T786" s="104">
        <v>9.9999999999999995E-7</v>
      </c>
      <c r="U786" s="104" t="s">
        <v>7111</v>
      </c>
      <c r="V786" s="104" t="str">
        <f>IF(Q786="","",IF(ISNUMBER(Q786)=FALSE,"Não se aplica",IFERROR(VLOOKUP(Q786,Produtos!$A$1:$C$2319,3,FALSE),"Não Cadastrado")))</f>
        <v>Não se aplica</v>
      </c>
      <c r="W786" s="104"/>
      <c r="X786" s="113"/>
      <c r="Y786" s="109" t="str">
        <f>IF(W786="","", IF(W786="NC","", IF(W786="NE","", IF(W786="NA","",IFERROR(VLOOKUP(W786,[1]Produtos!$A$1:$C$2319,2,FALSE),"Não Cadastrado")))))</f>
        <v/>
      </c>
      <c r="Z786" s="104"/>
      <c r="AA786" s="104"/>
      <c r="AB786" s="104" t="str">
        <f>IF(W786="","",IF(ISNUMBER(W786)=FALSE,"Não se aplica",IFERROR(VLOOKUP(W786,[1]Produtos!$A$1:$C$2319,3,FALSE),"Não Cadastrado")))</f>
        <v/>
      </c>
      <c r="AC786" s="104"/>
      <c r="AD786" s="108"/>
      <c r="AE786" s="107" t="str">
        <f>IF(AC786="","", IF(AC786="NC","", IF(AC786="NE","", IF(AC786="NA","",IFERROR(VLOOKUP(AC786,[1]Produtos!$A$1:$C$2319,2,FALSE),"Não Cadastrado")))))</f>
        <v/>
      </c>
      <c r="AF786" s="104"/>
      <c r="AG786" s="104"/>
      <c r="AH786" s="104" t="str">
        <f>IF(AC786="","",IF(ISNUMBER(AC786)=FALSE,"Não se aplica",IFERROR(VLOOKUP(AC786,Produtos!$A$1:$C$2319,3,FALSE),"Não Cadastrado")))</f>
        <v/>
      </c>
      <c r="AI786" s="104"/>
      <c r="AJ786" s="104"/>
      <c r="AK786" s="107" t="s">
        <v>7098</v>
      </c>
      <c r="AL786" s="107" t="s">
        <v>7234</v>
      </c>
      <c r="AM786" s="107"/>
      <c r="AN786" s="108"/>
      <c r="AO786" s="108"/>
      <c r="AP786" s="108"/>
      <c r="AQ786" s="108"/>
      <c r="AR786" s="114"/>
      <c r="AS786" s="108" t="s">
        <v>7132</v>
      </c>
      <c r="AT786" s="108"/>
      <c r="AU786" s="108"/>
      <c r="AV786" s="108"/>
      <c r="AW786" s="108"/>
      <c r="AX786" s="108"/>
      <c r="AY786" s="108"/>
      <c r="AZ786" s="108"/>
      <c r="BA786" s="108"/>
      <c r="BB786" s="108"/>
      <c r="BC786" s="108" t="str">
        <f>IF(Tabela2[[#This Row],[Outro(s) ]] = "X", "PREENCHER","NA")</f>
        <v>NA</v>
      </c>
      <c r="BD786" s="108"/>
      <c r="BE786" s="108"/>
      <c r="BF786" s="110" t="s">
        <v>206</v>
      </c>
      <c r="BG786" s="110"/>
      <c r="BH786" s="111" t="s">
        <v>262</v>
      </c>
      <c r="BI786" s="112" t="s">
        <v>123</v>
      </c>
      <c r="BJ786" s="107" t="s">
        <v>7099</v>
      </c>
      <c r="BK786" s="104" t="s">
        <v>2696</v>
      </c>
      <c r="BL786" s="140">
        <v>46009</v>
      </c>
      <c r="BM786" s="108">
        <f ca="1">IF(Tabela2[[#This Row],[Data de atendimento do Ibama (considerar o primeiro documento/ação)]]="",_xlfn.DAYS(TODAY(),J786),_xlfn.DAYS(Tabela2[[#This Row],[Data de atendimento do Ibama (considerar o primeiro documento/ação)]],J786))</f>
        <v>4</v>
      </c>
      <c r="BN786" s="108" t="str">
        <f>IF(Tabela2[[#This Row],[Atendido pelo Ibama ("Não" ou "Sim")]]="Não","Preencher", IF(Tabela2[[#This Row],[Atendido pelo Ibama ("Não" ou "Sim")]]="Sim","NA",""))</f>
        <v>NA</v>
      </c>
      <c r="BO786" s="114" t="s">
        <v>7100</v>
      </c>
      <c r="BP786" s="108" t="str">
        <f>IF(Tabela2[[#This Row],[Forma de atendimento (primeiro documento/ação)]]= "Outros (especificar)", "PREENCHER","NA")</f>
        <v>NA</v>
      </c>
      <c r="BQ786" s="106" t="s">
        <v>123</v>
      </c>
      <c r="BR786" s="108" t="str">
        <f>IF(Tabela2[[#This Row],[Equipe do Ibama foi a campo? Houve sobrevoo do Poseidon?]] = "Sim", "PREENCHER","NA")</f>
        <v>NA</v>
      </c>
      <c r="BS786" s="108" t="str">
        <f>IF(Tabela2[[#This Row],[Se sim, foi emitida Ordem de Emergência? (informações vinculada à coluna CK)]] = "Sim", "PREENCHER","NA")</f>
        <v>NA</v>
      </c>
      <c r="BT786" s="108" t="s">
        <v>7101</v>
      </c>
      <c r="BU786" s="108" t="s">
        <v>123</v>
      </c>
      <c r="BV786" s="108" t="s">
        <v>123</v>
      </c>
      <c r="BW786" s="108" t="s">
        <v>123</v>
      </c>
      <c r="BX786" s="106" t="s">
        <v>7127</v>
      </c>
      <c r="BY786" s="140"/>
      <c r="BZ786" s="104" t="str">
        <f>IF(Tabela2[[#This Row],[Data do documento de encerramento]]="NA","NA",IF(Tabela2[[#This Row],[Data do documento de encerramento]]="","Pendente de conclusão/ encerramento",_xlfn.DAYS(Tabela2[[#This Row],[Data do documento de encerramento]],J786)))</f>
        <v>Pendente de conclusão/ encerramento</v>
      </c>
      <c r="CA786" s="107"/>
      <c r="CB786" s="107" t="s">
        <v>7262</v>
      </c>
      <c r="CC786" s="114" t="s">
        <v>7641</v>
      </c>
      <c r="CD786" s="114" t="s">
        <v>7283</v>
      </c>
      <c r="CE786" s="114" t="s">
        <v>123</v>
      </c>
      <c r="CF786" s="114" t="s">
        <v>7105</v>
      </c>
    </row>
    <row r="787" spans="1:84" ht="60.75">
      <c r="A787" s="106" t="s">
        <v>10560</v>
      </c>
      <c r="B787" s="198" t="s">
        <v>10582</v>
      </c>
      <c r="C787" s="108" t="s">
        <v>672</v>
      </c>
      <c r="D787" s="106" t="s">
        <v>637</v>
      </c>
      <c r="E787" s="106" t="s">
        <v>7259</v>
      </c>
      <c r="F787" s="106"/>
      <c r="G787" s="106" t="s">
        <v>10435</v>
      </c>
      <c r="H787" s="106" t="s">
        <v>10583</v>
      </c>
      <c r="I787" s="105" t="s">
        <v>124</v>
      </c>
      <c r="J787" s="105">
        <v>46012</v>
      </c>
      <c r="K787" s="105" t="s">
        <v>272</v>
      </c>
      <c r="L787" s="106" t="str">
        <f>IF(Tabela2[[#This Row],[Data]]="","Sem Informação",VLOOKUP(MONTH(Tabela2[[#This Row],[Data]]),'[1]Validação de dados'!$I$1:$J$13,2,0))</f>
        <v>Dezembro</v>
      </c>
      <c r="M787" s="104">
        <f>YEAR(Tabela2[[#This Row],[Data]])</f>
        <v>2025</v>
      </c>
      <c r="N787" s="105" t="s">
        <v>143</v>
      </c>
      <c r="O787" s="105" t="s">
        <v>111</v>
      </c>
      <c r="P787" s="104"/>
      <c r="Q787" s="104" t="s">
        <v>7094</v>
      </c>
      <c r="R787" t="s">
        <v>7202</v>
      </c>
      <c r="S787" s="107" t="s">
        <v>10570</v>
      </c>
      <c r="T787" s="104">
        <v>0.3785</v>
      </c>
      <c r="U787" s="104" t="s">
        <v>7111</v>
      </c>
      <c r="V787" s="104" t="str">
        <f>IF(Q787="","",IF(ISNUMBER(Q787)=FALSE,"Não se aplica",IFERROR(VLOOKUP(Q787,Produtos!$A$1:$C$2319,3,FALSE),"Não Cadastrado")))</f>
        <v>Não se aplica</v>
      </c>
      <c r="W787" s="104"/>
      <c r="X787" s="113"/>
      <c r="Y787" s="109" t="str">
        <f>IF(W787="","", IF(W787="NC","", IF(W787="NE","", IF(W787="NA","",IFERROR(VLOOKUP(W787,[1]Produtos!$A$1:$C$2319,2,FALSE),"Não Cadastrado")))))</f>
        <v/>
      </c>
      <c r="Z787" s="104"/>
      <c r="AA787" s="104"/>
      <c r="AB787" s="104" t="str">
        <f>IF(W787="","",IF(ISNUMBER(W787)=FALSE,"Não se aplica",IFERROR(VLOOKUP(W787,[1]Produtos!$A$1:$C$2319,3,FALSE),"Não Cadastrado")))</f>
        <v/>
      </c>
      <c r="AC787" s="104"/>
      <c r="AD787" s="108"/>
      <c r="AE787" s="107" t="str">
        <f>IF(AC787="","", IF(AC787="NC","", IF(AC787="NE","", IF(AC787="NA","",IFERROR(VLOOKUP(AC787,[1]Produtos!$A$1:$C$2319,2,FALSE),"Não Cadastrado")))))</f>
        <v/>
      </c>
      <c r="AF787" s="104"/>
      <c r="AG787" s="104"/>
      <c r="AH787" s="104" t="str">
        <f>IF(AC787="","",IF(ISNUMBER(AC787)=FALSE,"Não se aplica",IFERROR(VLOOKUP(AC787,Produtos!$A$1:$C$2319,3,FALSE),"Não Cadastrado")))</f>
        <v/>
      </c>
      <c r="AI787" s="104"/>
      <c r="AJ787" s="104"/>
      <c r="AK787" s="107" t="s">
        <v>7112</v>
      </c>
      <c r="AL787" s="107"/>
      <c r="AM787" s="107"/>
      <c r="AN787" s="108"/>
      <c r="AO787" s="108"/>
      <c r="AP787" s="108"/>
      <c r="AQ787" s="108"/>
      <c r="AR787" s="114"/>
      <c r="AS787" s="108" t="s">
        <v>7132</v>
      </c>
      <c r="AT787" s="108"/>
      <c r="AU787" s="108"/>
      <c r="AV787" s="108"/>
      <c r="AW787" s="108"/>
      <c r="AX787" s="108"/>
      <c r="AY787" s="108"/>
      <c r="AZ787" s="108"/>
      <c r="BA787" s="108"/>
      <c r="BB787" s="108"/>
      <c r="BC787" s="108" t="str">
        <f>IF(Tabela2[[#This Row],[Outro(s) ]] = "X", "PREENCHER","NA")</f>
        <v>NA</v>
      </c>
      <c r="BD787" s="108"/>
      <c r="BE787" s="108"/>
      <c r="BF787" s="110" t="s">
        <v>206</v>
      </c>
      <c r="BG787" s="110"/>
      <c r="BH787" s="111" t="s">
        <v>262</v>
      </c>
      <c r="BI787" s="112" t="s">
        <v>123</v>
      </c>
      <c r="BJ787" s="107" t="s">
        <v>7099</v>
      </c>
      <c r="BK787" s="104" t="s">
        <v>2696</v>
      </c>
      <c r="BL787" s="140">
        <v>46024</v>
      </c>
      <c r="BM787" s="108">
        <f ca="1">IF(Tabela2[[#This Row],[Data de atendimento do Ibama (considerar o primeiro documento/ação)]]="",_xlfn.DAYS(TODAY(),J787),_xlfn.DAYS(Tabela2[[#This Row],[Data de atendimento do Ibama (considerar o primeiro documento/ação)]],J787))</f>
        <v>12</v>
      </c>
      <c r="BN787" s="108" t="str">
        <f>IF(Tabela2[[#This Row],[Atendido pelo Ibama ("Não" ou "Sim")]]="Não","Preencher", IF(Tabela2[[#This Row],[Atendido pelo Ibama ("Não" ou "Sim")]]="Sim","NA",""))</f>
        <v>NA</v>
      </c>
      <c r="BO787" s="114" t="s">
        <v>7100</v>
      </c>
      <c r="BP787" s="108" t="str">
        <f>IF(Tabela2[[#This Row],[Forma de atendimento (primeiro documento/ação)]]= "Outros (especificar)", "PREENCHER","NA")</f>
        <v>NA</v>
      </c>
      <c r="BQ787" s="106" t="s">
        <v>123</v>
      </c>
      <c r="BR787" s="108" t="str">
        <f>IF(Tabela2[[#This Row],[Equipe do Ibama foi a campo? Houve sobrevoo do Poseidon?]] = "Sim", "PREENCHER","NA")</f>
        <v>NA</v>
      </c>
      <c r="BS787" s="108" t="str">
        <f>IF(Tabela2[[#This Row],[Se sim, foi emitida Ordem de Emergência? (informações vinculada à coluna CK)]] = "Sim", "PREENCHER","NA")</f>
        <v>NA</v>
      </c>
      <c r="BT787" s="108" t="s">
        <v>7101</v>
      </c>
      <c r="BU787" s="108" t="s">
        <v>2696</v>
      </c>
      <c r="BV787" s="108" t="s">
        <v>123</v>
      </c>
      <c r="BW787" s="108" t="s">
        <v>2696</v>
      </c>
      <c r="BX787" s="106" t="s">
        <v>7102</v>
      </c>
      <c r="BY787" s="140">
        <v>46182</v>
      </c>
      <c r="BZ787" s="104">
        <f>IF(Tabela2[[#This Row],[Data do documento de encerramento]]="NA","NA",IF(Tabela2[[#This Row],[Data do documento de encerramento]]="","Pendente de conclusão/ encerramento",_xlfn.DAYS(Tabela2[[#This Row],[Data do documento de encerramento]],J787)))</f>
        <v>170</v>
      </c>
      <c r="CA787" s="107"/>
      <c r="CB787" s="107" t="s">
        <v>7262</v>
      </c>
      <c r="CC787" s="114" t="s">
        <v>7204</v>
      </c>
      <c r="CD787" s="114" t="s">
        <v>123</v>
      </c>
      <c r="CE787" s="114" t="s">
        <v>123</v>
      </c>
      <c r="CF787" s="114" t="s">
        <v>7141</v>
      </c>
    </row>
    <row r="788" spans="1:84" ht="60.75">
      <c r="A788" s="106" t="s">
        <v>10560</v>
      </c>
      <c r="B788" s="198" t="s">
        <v>10584</v>
      </c>
      <c r="C788" s="108" t="s">
        <v>672</v>
      </c>
      <c r="D788" s="106" t="s">
        <v>637</v>
      </c>
      <c r="E788" s="106" t="s">
        <v>10585</v>
      </c>
      <c r="F788" s="106"/>
      <c r="G788" s="106" t="s">
        <v>10586</v>
      </c>
      <c r="H788" s="106" t="s">
        <v>10587</v>
      </c>
      <c r="I788" s="105" t="s">
        <v>124</v>
      </c>
      <c r="J788" s="105">
        <v>46021</v>
      </c>
      <c r="K788" s="105" t="s">
        <v>355</v>
      </c>
      <c r="L788" s="106" t="str">
        <f>IF(Tabela2[[#This Row],[Data]]="","Sem Informação",VLOOKUP(MONTH(Tabela2[[#This Row],[Data]]),'[1]Validação de dados'!$I$1:$J$13,2,0))</f>
        <v>Dezembro</v>
      </c>
      <c r="M788" s="104">
        <f>YEAR(Tabela2[[#This Row],[Data]])</f>
        <v>2025</v>
      </c>
      <c r="N788" s="105" t="s">
        <v>122</v>
      </c>
      <c r="O788" s="105" t="s">
        <v>111</v>
      </c>
      <c r="P788" s="104"/>
      <c r="Q788" s="104" t="s">
        <v>7094</v>
      </c>
      <c r="R788" s="104" t="s">
        <v>7146</v>
      </c>
      <c r="S788" s="107" t="s">
        <v>10570</v>
      </c>
      <c r="T788" s="104">
        <v>1E-4</v>
      </c>
      <c r="U788" s="104" t="s">
        <v>7111</v>
      </c>
      <c r="V788" s="104" t="str">
        <f>IF(Q788="","",IF(ISNUMBER(Q788)=FALSE,"Não se aplica",IFERROR(VLOOKUP(Q788,Produtos!$A$1:$C$2319,3,FALSE),"Não Cadastrado")))</f>
        <v>Não se aplica</v>
      </c>
      <c r="W788" s="104"/>
      <c r="X788" s="113"/>
      <c r="Y788" s="109" t="str">
        <f>IF(W788="","", IF(W788="NC","", IF(W788="NE","", IF(W788="NA","",IFERROR(VLOOKUP(W788,[1]Produtos!$A$1:$C$2319,2,FALSE),"Não Cadastrado")))))</f>
        <v/>
      </c>
      <c r="Z788" s="104"/>
      <c r="AA788" s="104"/>
      <c r="AB788" s="104" t="str">
        <f>IF(W788="","",IF(ISNUMBER(W788)=FALSE,"Não se aplica",IFERROR(VLOOKUP(W788,[1]Produtos!$A$1:$C$2319,3,FALSE),"Não Cadastrado")))</f>
        <v/>
      </c>
      <c r="AC788" s="104"/>
      <c r="AD788" s="108"/>
      <c r="AE788" s="107" t="str">
        <f>IF(AC788="","", IF(AC788="NC","", IF(AC788="NE","", IF(AC788="NA","",IFERROR(VLOOKUP(AC788,[1]Produtos!$A$1:$C$2319,2,FALSE),"Não Cadastrado")))))</f>
        <v/>
      </c>
      <c r="AF788" s="104"/>
      <c r="AG788" s="104"/>
      <c r="AH788" s="104" t="str">
        <f>IF(AC788="","",IF(ISNUMBER(AC788)=FALSE,"Não se aplica",IFERROR(VLOOKUP(AC788,Produtos!$A$1:$C$2319,3,FALSE),"Não Cadastrado")))</f>
        <v/>
      </c>
      <c r="AI788" s="104"/>
      <c r="AJ788" s="104"/>
      <c r="AK788" s="107" t="s">
        <v>7234</v>
      </c>
      <c r="AL788" s="107" t="s">
        <v>7112</v>
      </c>
      <c r="AM788" s="107"/>
      <c r="AN788" s="108"/>
      <c r="AO788" s="108"/>
      <c r="AP788" s="108"/>
      <c r="AQ788" s="108"/>
      <c r="AR788" s="114"/>
      <c r="AS788" s="108" t="s">
        <v>7132</v>
      </c>
      <c r="AT788" s="108"/>
      <c r="AU788" s="108"/>
      <c r="AV788" s="108"/>
      <c r="AW788" s="108"/>
      <c r="AX788" s="108"/>
      <c r="AY788" s="108"/>
      <c r="AZ788" s="108"/>
      <c r="BA788" s="108"/>
      <c r="BB788" s="108"/>
      <c r="BC788" s="108" t="str">
        <f>IF(Tabela2[[#This Row],[Outro(s) ]] = "X", "PREENCHER","NA")</f>
        <v>NA</v>
      </c>
      <c r="BD788" s="108"/>
      <c r="BE788" s="108"/>
      <c r="BF788" s="110" t="s">
        <v>206</v>
      </c>
      <c r="BG788" s="110"/>
      <c r="BH788" s="111" t="s">
        <v>262</v>
      </c>
      <c r="BI788" s="112" t="s">
        <v>123</v>
      </c>
      <c r="BJ788" s="107" t="s">
        <v>7099</v>
      </c>
      <c r="BK788" s="104" t="s">
        <v>2696</v>
      </c>
      <c r="BL788" s="140">
        <v>46024</v>
      </c>
      <c r="BM788" s="108">
        <f ca="1">IF(Tabela2[[#This Row],[Data de atendimento do Ibama (considerar o primeiro documento/ação)]]="",_xlfn.DAYS(TODAY(),J788),_xlfn.DAYS(Tabela2[[#This Row],[Data de atendimento do Ibama (considerar o primeiro documento/ação)]],J788))</f>
        <v>3</v>
      </c>
      <c r="BN788" s="108" t="str">
        <f>IF(Tabela2[[#This Row],[Atendido pelo Ibama ("Não" ou "Sim")]]="Não","Preencher", IF(Tabela2[[#This Row],[Atendido pelo Ibama ("Não" ou "Sim")]]="Sim","NA",""))</f>
        <v>NA</v>
      </c>
      <c r="BO788" s="114" t="s">
        <v>7100</v>
      </c>
      <c r="BP788" s="108" t="str">
        <f>IF(Tabela2[[#This Row],[Forma de atendimento (primeiro documento/ação)]]= "Outros (especificar)", "PREENCHER","NA")</f>
        <v>NA</v>
      </c>
      <c r="BQ788" s="106" t="s">
        <v>123</v>
      </c>
      <c r="BR788" s="108" t="str">
        <f>IF(Tabela2[[#This Row],[Equipe do Ibama foi a campo? Houve sobrevoo do Poseidon?]] = "Sim", "PREENCHER","NA")</f>
        <v>NA</v>
      </c>
      <c r="BS788" s="108" t="str">
        <f>IF(Tabela2[[#This Row],[Se sim, foi emitida Ordem de Emergência? (informações vinculada à coluna CK)]] = "Sim", "PREENCHER","NA")</f>
        <v>NA</v>
      </c>
      <c r="BT788" s="108" t="s">
        <v>7101</v>
      </c>
      <c r="BU788" s="108" t="s">
        <v>2696</v>
      </c>
      <c r="BV788" s="108" t="s">
        <v>123</v>
      </c>
      <c r="BW788" s="108" t="s">
        <v>2696</v>
      </c>
      <c r="BX788" s="106" t="s">
        <v>7102</v>
      </c>
      <c r="BY788" s="140">
        <v>46126</v>
      </c>
      <c r="BZ788" s="104">
        <f>IF(Tabela2[[#This Row],[Data do documento de encerramento]]="NA","NA",IF(Tabela2[[#This Row],[Data do documento de encerramento]]="","Pendente de conclusão/ encerramento",_xlfn.DAYS(Tabela2[[#This Row],[Data do documento de encerramento]],J788)))</f>
        <v>105</v>
      </c>
      <c r="CA788" s="107" t="s">
        <v>7235</v>
      </c>
      <c r="CB788" s="107" t="s">
        <v>7282</v>
      </c>
      <c r="CC788" s="114" t="s">
        <v>7148</v>
      </c>
      <c r="CD788" s="114" t="s">
        <v>123</v>
      </c>
      <c r="CE788" s="114" t="s">
        <v>123</v>
      </c>
      <c r="CF788" s="114" t="s">
        <v>7141</v>
      </c>
    </row>
    <row r="789" spans="1:84" ht="30.75">
      <c r="A789" s="106" t="s">
        <v>10560</v>
      </c>
      <c r="B789" s="198" t="s">
        <v>10588</v>
      </c>
      <c r="C789" s="108" t="s">
        <v>672</v>
      </c>
      <c r="D789" s="106" t="s">
        <v>637</v>
      </c>
      <c r="E789" s="106" t="s">
        <v>7091</v>
      </c>
      <c r="F789" s="106"/>
      <c r="G789" s="106" t="s">
        <v>7559</v>
      </c>
      <c r="H789" s="106" t="s">
        <v>7560</v>
      </c>
      <c r="I789" s="105" t="s">
        <v>124</v>
      </c>
      <c r="J789" s="105">
        <v>46022</v>
      </c>
      <c r="K789" s="105" t="s">
        <v>121</v>
      </c>
      <c r="L789" s="106" t="str">
        <f>IF(Tabela2[[#This Row],[Data]]="","Sem Informação",VLOOKUP(MONTH(Tabela2[[#This Row],[Data]]),'[1]Validação de dados'!$I$1:$J$13,2,0))</f>
        <v>Dezembro</v>
      </c>
      <c r="M789" s="104">
        <f>YEAR(Tabela2[[#This Row],[Data]])</f>
        <v>2025</v>
      </c>
      <c r="N789" s="105" t="s">
        <v>143</v>
      </c>
      <c r="O789" s="105" t="s">
        <v>111</v>
      </c>
      <c r="P789" s="104"/>
      <c r="Q789" s="104" t="s">
        <v>7094</v>
      </c>
      <c r="R789" s="104" t="s">
        <v>8931</v>
      </c>
      <c r="S789" s="107" t="s">
        <v>7233</v>
      </c>
      <c r="T789" s="104">
        <v>0.05</v>
      </c>
      <c r="U789" s="104" t="s">
        <v>7111</v>
      </c>
      <c r="V789" s="104" t="str">
        <f>IF(Q789="","",IF(ISNUMBER(Q789)=FALSE,"Não se aplica",IFERROR(VLOOKUP(Q789,Produtos!$A$1:$C$2319,3,FALSE),"Não Cadastrado")))</f>
        <v>Não se aplica</v>
      </c>
      <c r="W789" s="104"/>
      <c r="X789" s="113"/>
      <c r="Y789" s="109" t="str">
        <f>IF(W789="","", IF(W789="NC","", IF(W789="NE","", IF(W789="NA","",IFERROR(VLOOKUP(W789,[1]Produtos!$A$1:$C$2319,2,FALSE),"Não Cadastrado")))))</f>
        <v/>
      </c>
      <c r="Z789" s="104"/>
      <c r="AA789" s="104"/>
      <c r="AB789" s="104" t="str">
        <f>IF(W789="","",IF(ISNUMBER(W789)=FALSE,"Não se aplica",IFERROR(VLOOKUP(W789,[1]Produtos!$A$1:$C$2319,3,FALSE),"Não Cadastrado")))</f>
        <v/>
      </c>
      <c r="AC789" s="104"/>
      <c r="AD789" s="108"/>
      <c r="AE789" s="107" t="str">
        <f>IF(AC789="","", IF(AC789="NC","", IF(AC789="NE","", IF(AC789="NA","",IFERROR(VLOOKUP(AC789,[1]Produtos!$A$1:$C$2319,2,FALSE),"Não Cadastrado")))))</f>
        <v/>
      </c>
      <c r="AF789" s="104"/>
      <c r="AG789" s="104"/>
      <c r="AH789" s="104" t="str">
        <f>IF(AC789="","",IF(ISNUMBER(AC789)=FALSE,"Não se aplica",IFERROR(VLOOKUP(AC789,Produtos!$A$1:$C$2319,3,FALSE),"Não Cadastrado")))</f>
        <v/>
      </c>
      <c r="AI789" s="104"/>
      <c r="AJ789" s="104"/>
      <c r="AK789" s="107" t="s">
        <v>7250</v>
      </c>
      <c r="AL789" s="107" t="s">
        <v>7234</v>
      </c>
      <c r="AM789" s="107"/>
      <c r="AN789" s="108"/>
      <c r="AO789" s="108"/>
      <c r="AP789" s="108"/>
      <c r="AQ789" s="108"/>
      <c r="AR789" s="114"/>
      <c r="AS789" s="108" t="s">
        <v>7132</v>
      </c>
      <c r="AT789" s="108"/>
      <c r="AU789" s="108"/>
      <c r="AV789" s="108"/>
      <c r="AW789" s="108"/>
      <c r="AX789" s="108"/>
      <c r="AY789" s="108"/>
      <c r="AZ789" s="108"/>
      <c r="BA789" s="108"/>
      <c r="BB789" s="108"/>
      <c r="BC789" s="108" t="str">
        <f>IF(Tabela2[[#This Row],[Outro(s) ]] = "X", "PREENCHER","NA")</f>
        <v>NA</v>
      </c>
      <c r="BD789" s="108"/>
      <c r="BE789" s="108"/>
      <c r="BF789" s="110" t="s">
        <v>206</v>
      </c>
      <c r="BG789" s="110"/>
      <c r="BH789" s="111" t="s">
        <v>262</v>
      </c>
      <c r="BI789" s="112" t="s">
        <v>123</v>
      </c>
      <c r="BJ789" s="107" t="s">
        <v>7099</v>
      </c>
      <c r="BK789" s="104" t="s">
        <v>2696</v>
      </c>
      <c r="BL789" s="140">
        <v>46027</v>
      </c>
      <c r="BM789" s="108">
        <f ca="1">IF(Tabela2[[#This Row],[Data de atendimento do Ibama (considerar o primeiro documento/ação)]]="",_xlfn.DAYS(TODAY(),J789),_xlfn.DAYS(Tabela2[[#This Row],[Data de atendimento do Ibama (considerar o primeiro documento/ação)]],J789))</f>
        <v>5</v>
      </c>
      <c r="BN789" s="108" t="str">
        <f>IF(Tabela2[[#This Row],[Atendido pelo Ibama ("Não" ou "Sim")]]="Não","Preencher", IF(Tabela2[[#This Row],[Atendido pelo Ibama ("Não" ou "Sim")]]="Sim","NA",""))</f>
        <v>NA</v>
      </c>
      <c r="BO789" s="114" t="s">
        <v>7100</v>
      </c>
      <c r="BP789" s="108" t="str">
        <f>IF(Tabela2[[#This Row],[Forma de atendimento (primeiro documento/ação)]]= "Outros (especificar)", "PREENCHER","NA")</f>
        <v>NA</v>
      </c>
      <c r="BQ789" s="106" t="s">
        <v>123</v>
      </c>
      <c r="BR789" s="108" t="str">
        <f>IF(Tabela2[[#This Row],[Equipe do Ibama foi a campo? Houve sobrevoo do Poseidon?]] = "Sim", "PREENCHER","NA")</f>
        <v>NA</v>
      </c>
      <c r="BS789" s="108" t="str">
        <f>IF(Tabela2[[#This Row],[Se sim, foi emitida Ordem de Emergência? (informações vinculada à coluna CK)]] = "Sim", "PREENCHER","NA")</f>
        <v>NA</v>
      </c>
      <c r="BT789" s="108" t="s">
        <v>7115</v>
      </c>
      <c r="BU789" s="108" t="s">
        <v>2696</v>
      </c>
      <c r="BV789" s="108" t="s">
        <v>123</v>
      </c>
      <c r="BW789" s="108" t="s">
        <v>2696</v>
      </c>
      <c r="BX789" s="106" t="s">
        <v>7102</v>
      </c>
      <c r="BY789" s="140">
        <v>46184</v>
      </c>
      <c r="BZ789" s="104">
        <f>IF(Tabela2[[#This Row],[Data do documento de encerramento]]="NA","NA",IF(Tabela2[[#This Row],[Data do documento de encerramento]]="","Pendente de conclusão/ encerramento",_xlfn.DAYS(Tabela2[[#This Row],[Data do documento de encerramento]],J789)))</f>
        <v>162</v>
      </c>
      <c r="CA789" s="107" t="s">
        <v>7235</v>
      </c>
      <c r="CB789" s="107" t="s">
        <v>7501</v>
      </c>
      <c r="CC789" s="114" t="s">
        <v>7576</v>
      </c>
      <c r="CD789" s="107" t="s">
        <v>7711</v>
      </c>
      <c r="CE789" s="114" t="s">
        <v>123</v>
      </c>
      <c r="CF789" s="114" t="s">
        <v>7105</v>
      </c>
    </row>
    <row r="790" spans="1:84" ht="60.75" hidden="1">
      <c r="A790" s="106">
        <v>20252443258</v>
      </c>
      <c r="B790" s="118" t="s">
        <v>10589</v>
      </c>
      <c r="C790" s="108" t="s">
        <v>672</v>
      </c>
      <c r="D790" s="106" t="s">
        <v>124</v>
      </c>
      <c r="E790" s="106" t="s">
        <v>8043</v>
      </c>
      <c r="F790" s="106" t="s">
        <v>10590</v>
      </c>
      <c r="G790" s="106" t="s">
        <v>10591</v>
      </c>
      <c r="H790" s="106" t="s">
        <v>10592</v>
      </c>
      <c r="I790" s="105" t="s">
        <v>7114</v>
      </c>
      <c r="J790" s="105">
        <v>45692</v>
      </c>
      <c r="K790" s="105" t="e">
        <f>VLOOKUP(Tabela2[[#This Row],[SIEMA]],Siema2025,16,FALSE)</f>
        <v>#N/A</v>
      </c>
      <c r="L790" s="106" t="str">
        <f>IF(Tabela2[[#This Row],[Data]]="","Sem Informação",VLOOKUP(MONTH(Tabela2[[#This Row],[Data]]),'[1]Validação de dados'!$I$1:$J$13,2,0))</f>
        <v>Fevereiro</v>
      </c>
      <c r="M790" s="104">
        <f>YEAR(Tabela2[[#This Row],[Data]])</f>
        <v>2025</v>
      </c>
      <c r="N790" s="105" t="s">
        <v>143</v>
      </c>
      <c r="O790" s="105" t="s">
        <v>320</v>
      </c>
      <c r="P790" s="104" t="e">
        <f>VLOOKUP(Tabela2[[#This Row],[SIEMA]],Siema2024,21,FALSE)</f>
        <v>#REF!</v>
      </c>
      <c r="Q790" s="104"/>
      <c r="R790" s="108"/>
      <c r="S790" s="107" t="str">
        <f>IF(Q790="","", IF(Q790="NC","", IF(Q790="NE","", IF(Q790="NA","",IFERROR(VLOOKUP(Q790,[1]Produtos!$A$1:$C$2319,2,FALSE),"Não Cadastrado")))))</f>
        <v/>
      </c>
      <c r="T790" s="104"/>
      <c r="U790" s="104"/>
      <c r="V790" s="104" t="str">
        <f>IF(Q790="","",IF(ISNUMBER(Q790)=FALSE,"Não se aplica",IFERROR(VLOOKUP(Q790,Produtos!$A$1:$C$2319,3,FALSE),"Não Cadastrado")))</f>
        <v/>
      </c>
      <c r="W790" s="104"/>
      <c r="X790" s="113"/>
      <c r="Y790" s="109" t="str">
        <f>IF(W790="","", IF(W790="NC","", IF(W790="NE","", IF(W790="NA","",IFERROR(VLOOKUP(W790,[1]Produtos!$A$1:$C$2319,2,FALSE),"Não Cadastrado")))))</f>
        <v/>
      </c>
      <c r="Z790" s="104"/>
      <c r="AA790" s="104"/>
      <c r="AB790" s="104" t="str">
        <f>IF(W790="","",IF(ISNUMBER(W790)=FALSE,"Não se aplica",IFERROR(VLOOKUP(W790,[1]Produtos!$A$1:$C$2319,3,FALSE),"Não Cadastrado")))</f>
        <v/>
      </c>
      <c r="AC790" s="104"/>
      <c r="AD790" s="108"/>
      <c r="AE790" s="107" t="str">
        <f>IF(AC790="","", IF(AC790="NC","", IF(AC790="NE","", IF(AC790="NA","",IFERROR(VLOOKUP(AC790,[1]Produtos!$A$1:$C$2319,2,FALSE),"Não Cadastrado")))))</f>
        <v/>
      </c>
      <c r="AF790" s="104"/>
      <c r="AG790" s="104"/>
      <c r="AH790" s="104" t="str">
        <f>IF(AC790="","",IF(ISNUMBER(AC790)=FALSE,"Não se aplica",IFERROR(VLOOKUP(AC790,Produtos!$A$1:$C$2319,3,FALSE),"Não Cadastrado")))</f>
        <v/>
      </c>
      <c r="AI790" s="113" t="s">
        <v>7183</v>
      </c>
      <c r="AJ790" s="104" t="e">
        <f>VLOOKUP(Tabela2[[#This Row],[SIEMA]],Siema2024,26,FALSE)</f>
        <v>#REF!</v>
      </c>
      <c r="AK790" s="107" t="s">
        <v>7256</v>
      </c>
      <c r="AL790" s="107"/>
      <c r="AM790" s="107"/>
      <c r="AN790" s="108"/>
      <c r="AO790" s="108"/>
      <c r="AP790" s="108"/>
      <c r="AQ790" s="108"/>
      <c r="AR790" s="114"/>
      <c r="AS790" s="108" t="s">
        <v>7183</v>
      </c>
      <c r="AT790" s="108"/>
      <c r="AU790" s="108"/>
      <c r="AV790" s="108"/>
      <c r="AW790" s="108"/>
      <c r="AX790" s="108"/>
      <c r="AY790" s="108"/>
      <c r="AZ790" s="108"/>
      <c r="BA790" s="108"/>
      <c r="BB790" s="108"/>
      <c r="BC790" s="108"/>
      <c r="BD790" s="108"/>
      <c r="BE790" s="108"/>
      <c r="BF790" s="110"/>
      <c r="BG790" s="110"/>
      <c r="BH790" s="204"/>
      <c r="BI790" s="112" t="s">
        <v>2696</v>
      </c>
      <c r="BJ790" s="107" t="s">
        <v>7099</v>
      </c>
      <c r="BK790" s="104" t="s">
        <v>123</v>
      </c>
      <c r="BL790" s="140"/>
      <c r="BM790" s="108">
        <f ca="1">IF(Tabela2[[#This Row],[Data de atendimento do Ibama (considerar o primeiro documento/ação)]]="",_xlfn.DAYS(TODAY(),J790),_xlfn.DAYS(Tabela2[[#This Row],[Data de atendimento do Ibama (considerar o primeiro documento/ação)]],J790))</f>
        <v>540</v>
      </c>
      <c r="BN790" s="108" t="s">
        <v>7469</v>
      </c>
      <c r="BO790" s="114" t="s">
        <v>637</v>
      </c>
      <c r="BP790" s="108" t="str">
        <f>IF(Tabela2[[#This Row],[Forma de atendimento (primeiro documento/ação)]]= "Outros (especificar)", "PREENCHER","NA")</f>
        <v>NA</v>
      </c>
      <c r="BQ790" s="106" t="s">
        <v>123</v>
      </c>
      <c r="BR790" s="108" t="str">
        <f>IF(Tabela2[[#This Row],[Equipe do Ibama foi a campo? Houve sobrevoo do Poseidon?]] = "Sim", "PREENCHER","NA")</f>
        <v>NA</v>
      </c>
      <c r="BS790" s="260" t="s">
        <v>7114</v>
      </c>
      <c r="BT790" s="108" t="s">
        <v>7101</v>
      </c>
      <c r="BU790" s="108" t="s">
        <v>123</v>
      </c>
      <c r="BV790" s="108" t="s">
        <v>123</v>
      </c>
      <c r="BW790" s="108" t="s">
        <v>123</v>
      </c>
      <c r="BX790" s="106" t="s">
        <v>7127</v>
      </c>
      <c r="BY790" s="140"/>
      <c r="BZ790" s="104" t="str">
        <f>IF(Tabela2[[#This Row],[Data do documento de encerramento]]="NA","NA",IF(Tabela2[[#This Row],[Data do documento de encerramento]]="","Pendente de conclusão/ encerramento",_xlfn.DAYS(Tabela2[[#This Row],[Data do documento de encerramento]],J790)))</f>
        <v>Pendente de conclusão/ encerramento</v>
      </c>
      <c r="CA790" s="107" t="s">
        <v>10593</v>
      </c>
      <c r="CB790" s="107"/>
      <c r="CC790" s="114"/>
      <c r="CD790" s="114"/>
      <c r="CE790" s="114"/>
      <c r="CF790" s="114"/>
    </row>
    <row r="791" spans="1:84" ht="76.5" hidden="1">
      <c r="A791" s="106">
        <v>20256664838</v>
      </c>
      <c r="B791" s="205" t="s">
        <v>10594</v>
      </c>
      <c r="C791" s="108" t="s">
        <v>672</v>
      </c>
      <c r="D791" s="106" t="s">
        <v>124</v>
      </c>
      <c r="E791" s="106" t="s">
        <v>8043</v>
      </c>
      <c r="F791" s="106" t="s">
        <v>10595</v>
      </c>
      <c r="G791" s="106" t="s">
        <v>10596</v>
      </c>
      <c r="H791" s="106" t="s">
        <v>10597</v>
      </c>
      <c r="I791" s="105" t="s">
        <v>7114</v>
      </c>
      <c r="J791" s="105">
        <v>45814</v>
      </c>
      <c r="K791" s="105" t="e">
        <f>VLOOKUP(Tabela2[[#This Row],[SIEMA]],Siema2025,16,FALSE)</f>
        <v>#N/A</v>
      </c>
      <c r="L791" s="106" t="str">
        <f>IF(Tabela2[[#This Row],[Data]]="","Sem Informação",VLOOKUP(MONTH(Tabela2[[#This Row],[Data]]),'[1]Validação de dados'!$I$1:$J$13,2,0))</f>
        <v>Junho</v>
      </c>
      <c r="M791" s="104">
        <f>YEAR(Tabela2[[#This Row],[Data]])</f>
        <v>2025</v>
      </c>
      <c r="N791" s="105" t="s">
        <v>122</v>
      </c>
      <c r="O791" s="105" t="s">
        <v>320</v>
      </c>
      <c r="P791" s="104" t="e">
        <f>VLOOKUP(Tabela2[[#This Row],[SIEMA]],Siema2024,21,FALSE)</f>
        <v>#REF!</v>
      </c>
      <c r="Q791" s="104"/>
      <c r="R791" s="108"/>
      <c r="S791" s="107"/>
      <c r="T791" s="104"/>
      <c r="U791" s="104"/>
      <c r="V791" s="104" t="str">
        <f>IF(Q791="","",IF(ISNUMBER(Q791)=FALSE,"Não se aplica",IFERROR(VLOOKUP(Q791,Produtos!$A$1:$C$2319,3,FALSE),"Não Cadastrado")))</f>
        <v/>
      </c>
      <c r="W791" s="104"/>
      <c r="X791" s="113"/>
      <c r="Y791" s="109" t="str">
        <f>IF(W791="","", IF(W791="NC","", IF(W791="NE","", IF(W791="NA","",IFERROR(VLOOKUP(W791,[1]Produtos!$A$1:$C$2319,2,FALSE),"Não Cadastrado")))))</f>
        <v/>
      </c>
      <c r="Z791" s="104"/>
      <c r="AA791" s="104"/>
      <c r="AB791" s="104" t="str">
        <f>IF(W791="","",IF(ISNUMBER(W791)=FALSE,"Não se aplica",IFERROR(VLOOKUP(W791,[1]Produtos!$A$1:$C$2319,3,FALSE),"Não Cadastrado")))</f>
        <v/>
      </c>
      <c r="AC791" s="104"/>
      <c r="AD791" s="108"/>
      <c r="AE791" s="107" t="str">
        <f>IF(AC791="","", IF(AC791="NC","", IF(AC791="NE","", IF(AC791="NA","",IFERROR(VLOOKUP(AC791,[1]Produtos!$A$1:$C$2319,2,FALSE),"Não Cadastrado")))))</f>
        <v/>
      </c>
      <c r="AF791" s="104"/>
      <c r="AG791" s="104"/>
      <c r="AH791" s="104" t="str">
        <f>IF(AC791="","",IF(ISNUMBER(AC791)=FALSE,"Não se aplica",IFERROR(VLOOKUP(AC791,Produtos!$A$1:$C$2319,3,FALSE),"Não Cadastrado")))</f>
        <v/>
      </c>
      <c r="AI791" s="113" t="s">
        <v>7183</v>
      </c>
      <c r="AJ791" s="104" t="e">
        <f>VLOOKUP(Tabela2[[#This Row],[SIEMA]],Siema2024,26,FALSE)</f>
        <v>#REF!</v>
      </c>
      <c r="AK791" s="107" t="s">
        <v>7256</v>
      </c>
      <c r="AL791" s="107"/>
      <c r="AM791" s="107"/>
      <c r="AN791" s="108"/>
      <c r="AO791" s="108"/>
      <c r="AP791" s="108"/>
      <c r="AQ791" s="108"/>
      <c r="AR791" s="114"/>
      <c r="AS791" s="108" t="s">
        <v>7183</v>
      </c>
      <c r="AT791" s="108"/>
      <c r="AU791" s="108"/>
      <c r="AV791" s="108"/>
      <c r="AW791" s="108"/>
      <c r="AX791" s="108"/>
      <c r="AY791" s="108"/>
      <c r="AZ791" s="108"/>
      <c r="BA791" s="108"/>
      <c r="BB791" s="108"/>
      <c r="BC791" s="108"/>
      <c r="BD791" s="108"/>
      <c r="BE791" s="108"/>
      <c r="BF791" s="110"/>
      <c r="BG791" s="110"/>
      <c r="BH791" s="204"/>
      <c r="BI791" s="112" t="s">
        <v>2696</v>
      </c>
      <c r="BJ791" s="107" t="s">
        <v>7099</v>
      </c>
      <c r="BK791" s="104" t="s">
        <v>123</v>
      </c>
      <c r="BL791" s="140"/>
      <c r="BM791" s="108">
        <f ca="1">IF(Tabela2[[#This Row],[Data de atendimento do Ibama (considerar o primeiro documento/ação)]]="",_xlfn.DAYS(TODAY(),J791),_xlfn.DAYS(Tabela2[[#This Row],[Data de atendimento do Ibama (considerar o primeiro documento/ação)]],J791))</f>
        <v>418</v>
      </c>
      <c r="BN791" s="108" t="s">
        <v>7469</v>
      </c>
      <c r="BO791" s="114" t="s">
        <v>637</v>
      </c>
      <c r="BP791" s="108" t="str">
        <f>IF(Tabela2[[#This Row],[Forma de atendimento (primeiro documento/ação)]]= "Outros (especificar)", "PREENCHER","NA")</f>
        <v>NA</v>
      </c>
      <c r="BQ791" s="106" t="s">
        <v>123</v>
      </c>
      <c r="BR791" s="108" t="str">
        <f>IF(Tabela2[[#This Row],[Equipe do Ibama foi a campo? Houve sobrevoo do Poseidon?]] = "Sim", "PREENCHER","NA")</f>
        <v>NA</v>
      </c>
      <c r="BS791" s="260" t="s">
        <v>7114</v>
      </c>
      <c r="BT791" s="108" t="s">
        <v>7101</v>
      </c>
      <c r="BU791" s="108" t="s">
        <v>123</v>
      </c>
      <c r="BV791" s="108" t="s">
        <v>123</v>
      </c>
      <c r="BW791" s="108" t="s">
        <v>123</v>
      </c>
      <c r="BX791" s="106" t="s">
        <v>7127</v>
      </c>
      <c r="BY791" s="140"/>
      <c r="BZ791" s="104" t="str">
        <f>IF(Tabela2[[#This Row],[Data do documento de encerramento]]="NA","NA",IF(Tabela2[[#This Row],[Data do documento de encerramento]]="","Pendente de conclusão/ encerramento",_xlfn.DAYS(Tabela2[[#This Row],[Data do documento de encerramento]],J791)))</f>
        <v>Pendente de conclusão/ encerramento</v>
      </c>
      <c r="CA791" s="107" t="s">
        <v>10598</v>
      </c>
      <c r="CB791" s="107"/>
      <c r="CC791" s="114"/>
      <c r="CD791" s="114"/>
      <c r="CE791" s="114"/>
      <c r="CF791" s="114"/>
    </row>
    <row r="792" spans="1:84" ht="30.75" hidden="1">
      <c r="A792" s="213">
        <v>20251950446</v>
      </c>
      <c r="B792" s="170" t="s">
        <v>10599</v>
      </c>
      <c r="C792" s="145" t="s">
        <v>10600</v>
      </c>
      <c r="D792" s="142" t="s">
        <v>10601</v>
      </c>
      <c r="E792" s="106" t="s">
        <v>7959</v>
      </c>
      <c r="F792" s="106" t="s">
        <v>10602</v>
      </c>
      <c r="G792" s="28" t="s">
        <v>10603</v>
      </c>
      <c r="H792" s="106" t="s">
        <v>10604</v>
      </c>
      <c r="I792" s="207" t="s">
        <v>7114</v>
      </c>
      <c r="J792" s="207">
        <v>45666</v>
      </c>
      <c r="K792" s="207" t="s">
        <v>142</v>
      </c>
      <c r="L792" s="142" t="str">
        <f>IF(Tabela2[[#This Row],[Data]]="","Sem Informação",VLOOKUP(MONTH(Tabela2[[#This Row],[Data]]),'[1]Validação de dados'!$I$1:$J$13,2,0))</f>
        <v>Janeiro</v>
      </c>
      <c r="M792" s="146">
        <f>YEAR(Tabela2[[#This Row],[Data]])</f>
        <v>2025</v>
      </c>
      <c r="N792" s="207" t="s">
        <v>122</v>
      </c>
      <c r="O792" s="207" t="s">
        <v>286</v>
      </c>
      <c r="P792" s="104" t="e">
        <f>VLOOKUP(Tabela2[[#This Row],[SIEMA]],Siema2024,21,FALSE)</f>
        <v>#REF!</v>
      </c>
      <c r="Q792" s="104">
        <v>1170</v>
      </c>
      <c r="R792" s="108" t="e">
        <f>VLOOKUP(Tabela2[[#This Row],[SIEMA]],Siema2025,10,FALSE)</f>
        <v>#N/A</v>
      </c>
      <c r="S792" s="107" t="str">
        <f>IF(Q792="","", IF(Q792="NC","", IF(Q792="NE","", IF(Q792="NA","",IFERROR(VLOOKUP(Q792,[1]Produtos!$A$1:$C$2319,2,FALSE),"Não Cadastrado")))))</f>
        <v>ÁLCOOL ETÍLICO, ETANOL</v>
      </c>
      <c r="T792" s="104">
        <v>58274</v>
      </c>
      <c r="U792" s="104" t="s">
        <v>648</v>
      </c>
      <c r="V792" s="104">
        <f>IF(Q792="","",IF(ISNUMBER(Q792)=FALSE,"Não se aplica",IFERROR(VLOOKUP(Q792,Produtos!$A$1:$C$2319,3,FALSE),"Não Cadastrado")))</f>
        <v>3</v>
      </c>
      <c r="W792" s="104">
        <v>1202</v>
      </c>
      <c r="X792" s="113" t="str">
        <f>IF(Tabela2[[#This Row],[Origem do acidente]] = "Plataforma", "PREENCHER","NA")</f>
        <v>NA</v>
      </c>
      <c r="Y792" s="109" t="str">
        <f>IF(W792="","", IF(W792="NC","", IF(W792="NE","", IF(W792="NA","",IFERROR(VLOOKUP(W792,[1]Produtos!$A$1:$C$2319,2,FALSE),"Não Cadastrado")))))</f>
        <v>GASÓLEO ou ÓLEO DIESEL ou ÓLEO PARA AQUECIMENTO, LEVE</v>
      </c>
      <c r="Z792" s="104" t="s">
        <v>6834</v>
      </c>
      <c r="AA792" s="104" t="s">
        <v>7062</v>
      </c>
      <c r="AB792" s="104">
        <f>IF(W792="","",IF(ISNUMBER(W792)=FALSE,"Não se aplica",IFERROR(VLOOKUP(W792,[1]Produtos!$A$1:$C$2319,3,FALSE),"Não Cadastrado")))</f>
        <v>3</v>
      </c>
      <c r="AC792" s="104"/>
      <c r="AD792" s="108" t="str">
        <f>IF(Tabela2[[#This Row],[Origem do acidente]] = "Plataforma", "PREENCHER","NA")</f>
        <v>NA</v>
      </c>
      <c r="AE792" s="107" t="str">
        <f>IF(AC792="","", IF(AC792="NC","", IF(AC792="NE","", IF(AC792="NA","",IFERROR(VLOOKUP(AC792,[1]Produtos!$A$1:$C$2319,2,FALSE),"Não Cadastrado")))))</f>
        <v/>
      </c>
      <c r="AF792" s="104"/>
      <c r="AG792" s="104"/>
      <c r="AH792" s="104" t="str">
        <f>IF(AC792="","",IF(ISNUMBER(AC792)=FALSE,"Não se aplica",IFERROR(VLOOKUP(AC792,Produtos!$A$1:$C$2319,3,FALSE),"Não Cadastrado")))</f>
        <v/>
      </c>
      <c r="AI792" s="104"/>
      <c r="AJ792" s="146" t="e">
        <f>VLOOKUP(Tabela2[[#This Row],[SIEMA]],Siema2024,26,FALSE)</f>
        <v>#REF!</v>
      </c>
      <c r="AK792" s="107" t="s">
        <v>7190</v>
      </c>
      <c r="AL792" s="107"/>
      <c r="AM792" s="107"/>
      <c r="AN792" s="145"/>
      <c r="AO792" s="145"/>
      <c r="AP792" s="145"/>
      <c r="AQ792" s="145"/>
      <c r="AR792" s="147"/>
      <c r="AS792" s="145"/>
      <c r="AT792" s="145"/>
      <c r="AU792" s="145"/>
      <c r="AV792" s="145"/>
      <c r="AW792" s="145"/>
      <c r="AX792" s="145"/>
      <c r="AY792" s="145"/>
      <c r="AZ792" s="145"/>
      <c r="BA792" s="145"/>
      <c r="BB792" s="145"/>
      <c r="BC792" s="108" t="str">
        <f>IF(Tabela2[[#This Row],[Outro(s) ]] = "X", "PREENCHER","NA")</f>
        <v>NA</v>
      </c>
      <c r="BD792" s="145"/>
      <c r="BE792" s="145" t="s">
        <v>7183</v>
      </c>
      <c r="BF792" s="208" t="s">
        <v>10605</v>
      </c>
      <c r="BG792" s="208"/>
      <c r="BH792" s="212" t="s">
        <v>10606</v>
      </c>
      <c r="BI792" s="209" t="s">
        <v>2696</v>
      </c>
      <c r="BJ792" s="107" t="s">
        <v>7099</v>
      </c>
      <c r="BK792" s="104" t="s">
        <v>2696</v>
      </c>
      <c r="BL792" s="140">
        <v>45673</v>
      </c>
      <c r="BM792" s="145">
        <f ca="1">IF(Tabela2[[#This Row],[Data de atendimento do Ibama (considerar o primeiro documento/ação)]]="",_xlfn.DAYS(TODAY(),J792),_xlfn.DAYS(Tabela2[[#This Row],[Data de atendimento do Ibama (considerar o primeiro documento/ação)]],J792))</f>
        <v>7</v>
      </c>
      <c r="BN792" s="108" t="s">
        <v>7114</v>
      </c>
      <c r="BO792" s="114" t="s">
        <v>7124</v>
      </c>
      <c r="BP792" s="108" t="s">
        <v>10607</v>
      </c>
      <c r="BQ792" s="106" t="s">
        <v>123</v>
      </c>
      <c r="BR792" s="108" t="str">
        <f>IF(Tabela2[[#This Row],[Equipe do Ibama foi a campo? Houve sobrevoo do Poseidon?]] = "Sim", "PREENCHER","NA")</f>
        <v>NA</v>
      </c>
      <c r="BS792" s="108" t="str">
        <f>IF(Tabela2[[#This Row],[Se sim, foi emitida Ordem de Emergência? (informações vinculada à coluna CK)]] = "Sim", "PREENCHER","NA")</f>
        <v>NA</v>
      </c>
      <c r="BT792" s="108" t="s">
        <v>7101</v>
      </c>
      <c r="BU792" s="108" t="s">
        <v>2696</v>
      </c>
      <c r="BV792" s="108" t="s">
        <v>123</v>
      </c>
      <c r="BW792" s="108" t="s">
        <v>2696</v>
      </c>
      <c r="BX792" s="106" t="s">
        <v>7116</v>
      </c>
      <c r="BY792" s="140">
        <v>46184</v>
      </c>
      <c r="BZ792" s="146">
        <f>IF(Tabela2[[#This Row],[Data do documento de encerramento]]="NA","NA",IF(Tabela2[[#This Row],[Data do documento de encerramento]]="","Pendente de conclusão/ encerramento",_xlfn.DAYS(Tabela2[[#This Row],[Data do documento de encerramento]],J792)))</f>
        <v>518</v>
      </c>
      <c r="CA792" s="107" t="s">
        <v>7192</v>
      </c>
      <c r="CB792" s="143"/>
      <c r="CC792" s="147"/>
      <c r="CD792" s="147"/>
      <c r="CE792" s="147"/>
      <c r="CF792" s="147"/>
    </row>
    <row r="793" spans="1:84" ht="30.75" hidden="1">
      <c r="A793" s="213">
        <v>202606194</v>
      </c>
      <c r="B793" s="170" t="s">
        <v>10608</v>
      </c>
      <c r="C793" s="145" t="s">
        <v>8718</v>
      </c>
      <c r="D793" s="142" t="s">
        <v>10609</v>
      </c>
      <c r="E793" s="106" t="s">
        <v>9697</v>
      </c>
      <c r="F793" s="106"/>
      <c r="G793" s="28" t="s">
        <v>10610</v>
      </c>
      <c r="H793" s="106" t="s">
        <v>10611</v>
      </c>
      <c r="I793" s="207" t="s">
        <v>7114</v>
      </c>
      <c r="J793" s="207">
        <v>45754</v>
      </c>
      <c r="K793" s="207" t="s">
        <v>299</v>
      </c>
      <c r="L793" s="142" t="str">
        <f>IF(Tabela2[[#This Row],[Data]]="","Sem Informação",VLOOKUP(MONTH(Tabela2[[#This Row],[Data]]),'[1]Validação de dados'!$I$1:$J$13,2,0))</f>
        <v>Abril</v>
      </c>
      <c r="M793" s="146">
        <f>YEAR(Tabela2[[#This Row],[Data]])</f>
        <v>2025</v>
      </c>
      <c r="N793" s="207" t="s">
        <v>167</v>
      </c>
      <c r="O793" s="207" t="s">
        <v>286</v>
      </c>
      <c r="P793" s="104" t="e">
        <f>VLOOKUP(Tabela2[[#This Row],[SIEMA]],Siema2024,21,FALSE)</f>
        <v>#REF!</v>
      </c>
      <c r="Q793" s="104">
        <v>1202</v>
      </c>
      <c r="R793" s="108" t="e">
        <f>VLOOKUP(Tabela2[[#This Row],[SIEMA]],Siema2025,10,FALSE)</f>
        <v>#N/A</v>
      </c>
      <c r="S793" s="107" t="str">
        <f>IF(Q793="","", IF(Q793="NC","", IF(Q793="NE","", IF(Q793="NA","",IFERROR(VLOOKUP(Q793,[1]Produtos!$A$1:$C$2319,2,FALSE),"Não Cadastrado")))))</f>
        <v>GASÓLEO ou ÓLEO DIESEL ou ÓLEO PARA AQUECIMENTO, LEVE</v>
      </c>
      <c r="T793" s="104">
        <v>0.6</v>
      </c>
      <c r="U793" s="104" t="s">
        <v>7111</v>
      </c>
      <c r="V793" s="104">
        <f>IF(Q793="","",IF(ISNUMBER(Q793)=FALSE,"Não se aplica",IFERROR(VLOOKUP(Q793,Produtos!$A$1:$C$2319,3,FALSE),"Não Cadastrado")))</f>
        <v>3</v>
      </c>
      <c r="W793" s="104"/>
      <c r="X793" s="113" t="str">
        <f>IF(Tabela2[[#This Row],[Origem do acidente]] = "Plataforma", "PREENCHER","NA")</f>
        <v>NA</v>
      </c>
      <c r="Y793" s="109"/>
      <c r="Z793" s="104" t="e">
        <f>VLOOKUP(Tabela2[[#This Row],[SIEMA]],Siema2025,11,FALSE)</f>
        <v>#N/A</v>
      </c>
      <c r="AA793" s="104"/>
      <c r="AB793" s="104" t="str">
        <f>IF(W793="","",IF(ISNUMBER(W793)=FALSE,"Não se aplica",IFERROR(VLOOKUP(W793,[1]Produtos!$A$1:$C$2319,3,FALSE),"Não Cadastrado")))</f>
        <v/>
      </c>
      <c r="AC793" s="104"/>
      <c r="AD793" s="108" t="str">
        <f>IF(Tabela2[[#This Row],[Origem do acidente]] = "Plataforma", "PREENCHER","NA")</f>
        <v>NA</v>
      </c>
      <c r="AE793" s="107" t="str">
        <f>IF(AC793="","", IF(AC793="NC","", IF(AC793="NE","", IF(AC793="NA","",IFERROR(VLOOKUP(AC793,[1]Produtos!$A$1:$C$2319,2,FALSE),"Não Cadastrado")))))</f>
        <v/>
      </c>
      <c r="AF793" s="104"/>
      <c r="AG793" s="104"/>
      <c r="AH793" s="104" t="str">
        <f>IF(AC793="","",IF(ISNUMBER(AC793)=FALSE,"Não se aplica",IFERROR(VLOOKUP(AC793,Produtos!$A$1:$C$2319,3,FALSE),"Não Cadastrado")))</f>
        <v/>
      </c>
      <c r="AI793" s="104"/>
      <c r="AJ793" s="146" t="e">
        <f>VLOOKUP(Tabela2[[#This Row],[SIEMA]],Siema2024,26,FALSE)</f>
        <v>#REF!</v>
      </c>
      <c r="AK793" s="107" t="s">
        <v>6834</v>
      </c>
      <c r="AL793" s="107"/>
      <c r="AM793" s="107"/>
      <c r="AN793" s="145"/>
      <c r="AO793" s="145"/>
      <c r="AP793" s="145"/>
      <c r="AQ793" s="145"/>
      <c r="AR793" s="147"/>
      <c r="AS793" s="145"/>
      <c r="AT793" s="145"/>
      <c r="AU793" s="145" t="s">
        <v>7183</v>
      </c>
      <c r="AV793" s="145"/>
      <c r="AW793" s="145"/>
      <c r="AX793" s="145" t="s">
        <v>7183</v>
      </c>
      <c r="AY793" s="145"/>
      <c r="AZ793" s="145"/>
      <c r="BA793" s="145"/>
      <c r="BB793" s="145"/>
      <c r="BC793" s="108" t="str">
        <f>IF(Tabela2[[#This Row],[Outro(s) ]] = "X", "PREENCHER","NA")</f>
        <v>NA</v>
      </c>
      <c r="BD793" s="145"/>
      <c r="BE793" s="145"/>
      <c r="BF793" s="208" t="s">
        <v>10612</v>
      </c>
      <c r="BG793" s="208"/>
      <c r="BH793" s="211" t="s">
        <v>10613</v>
      </c>
      <c r="BI793" s="209" t="s">
        <v>7062</v>
      </c>
      <c r="BJ793" s="107" t="s">
        <v>7099</v>
      </c>
      <c r="BK793" s="104" t="s">
        <v>2696</v>
      </c>
      <c r="BL793" s="140">
        <v>45761</v>
      </c>
      <c r="BM793" s="145">
        <f ca="1">IF(Tabela2[[#This Row],[Data de atendimento do Ibama (considerar o primeiro documento/ação)]]="",_xlfn.DAYS(TODAY(),J793),_xlfn.DAYS(Tabela2[[#This Row],[Data de atendimento do Ibama (considerar o primeiro documento/ação)]],J793))</f>
        <v>7</v>
      </c>
      <c r="BN793" s="108" t="str">
        <f>IF(Tabela2[[#This Row],[Atendido pelo Ibama ("Não" ou "Sim")]]="Não","Preencher", IF(Tabela2[[#This Row],[Atendido pelo Ibama ("Não" ou "Sim")]]="Sim","NA",""))</f>
        <v>NA</v>
      </c>
      <c r="BO793" s="114" t="s">
        <v>7138</v>
      </c>
      <c r="BP793" s="108" t="str">
        <f>IF(Tabela2[[#This Row],[Forma de atendimento (primeiro documento/ação)]]= "Outros (especificar)", "PREENCHER","NA")</f>
        <v>NA</v>
      </c>
      <c r="BQ793" s="106" t="s">
        <v>123</v>
      </c>
      <c r="BR793" s="108" t="str">
        <f>IF(Tabela2[[#This Row],[Equipe do Ibama foi a campo? Houve sobrevoo do Poseidon?]] = "Sim", "PREENCHER","NA")</f>
        <v>NA</v>
      </c>
      <c r="BS793" s="108" t="str">
        <f>IF(Tabela2[[#This Row],[Se sim, foi emitida Ordem de Emergência? (informações vinculada à coluna CK)]] = "Sim", "PREENCHER","NA")</f>
        <v>NA</v>
      </c>
      <c r="BT793" s="108" t="s">
        <v>7126</v>
      </c>
      <c r="BU793" s="108" t="s">
        <v>2696</v>
      </c>
      <c r="BV793" s="108" t="s">
        <v>123</v>
      </c>
      <c r="BW793" s="108" t="s">
        <v>2696</v>
      </c>
      <c r="BX793" s="106" t="s">
        <v>7116</v>
      </c>
      <c r="BY793" s="140">
        <v>46161</v>
      </c>
      <c r="BZ793" s="146">
        <f>IF(Tabela2[[#This Row],[Data do documento de encerramento]]="NA","NA",IF(Tabela2[[#This Row],[Data do documento de encerramento]]="","Pendente de conclusão/ encerramento",_xlfn.DAYS(Tabela2[[#This Row],[Data do documento de encerramento]],J793)))</f>
        <v>407</v>
      </c>
      <c r="CA793" s="107" t="s">
        <v>7376</v>
      </c>
      <c r="CB793" s="143"/>
      <c r="CC793" s="147"/>
      <c r="CD793" s="147"/>
      <c r="CE793" s="147"/>
      <c r="CF793" s="147"/>
    </row>
    <row r="794" spans="1:84" ht="60.75" hidden="1">
      <c r="A794" s="213">
        <v>202521746859</v>
      </c>
      <c r="B794" s="170" t="s">
        <v>10614</v>
      </c>
      <c r="C794" s="145" t="s">
        <v>10615</v>
      </c>
      <c r="D794" s="142" t="s">
        <v>10616</v>
      </c>
      <c r="E794" s="106" t="s">
        <v>7186</v>
      </c>
      <c r="F794" s="106" t="s">
        <v>10617</v>
      </c>
      <c r="G794" s="106" t="s">
        <v>10618</v>
      </c>
      <c r="H794" s="106" t="s">
        <v>10619</v>
      </c>
      <c r="I794" s="207" t="s">
        <v>7114</v>
      </c>
      <c r="J794" s="207">
        <v>45705</v>
      </c>
      <c r="K794" s="207" t="s">
        <v>299</v>
      </c>
      <c r="L794" s="142" t="str">
        <f>IF(Tabela2[[#This Row],[Data]]="","Sem Informação",VLOOKUP(MONTH(Tabela2[[#This Row],[Data]]),'[1]Validação de dados'!$I$1:$J$13,2,0))</f>
        <v>Fevereiro</v>
      </c>
      <c r="M794" s="146">
        <f>YEAR(Tabela2[[#This Row],[Data]])</f>
        <v>2025</v>
      </c>
      <c r="N794" s="207" t="s">
        <v>230</v>
      </c>
      <c r="O794" s="207" t="s">
        <v>286</v>
      </c>
      <c r="P794" s="104" t="e">
        <f>VLOOKUP(Tabela2[[#This Row],[SIEMA]],Siema2024,21,FALSE)</f>
        <v>#REF!</v>
      </c>
      <c r="Q794" s="104">
        <v>1123</v>
      </c>
      <c r="R794" s="108" t="e">
        <f>VLOOKUP(Tabela2[[#This Row],[SIEMA]],Siema2025,10,FALSE)</f>
        <v>#N/A</v>
      </c>
      <c r="S794" s="107" t="str">
        <f>IF(Q794="","", IF(Q794="NC","", IF(Q794="NE","", IF(Q794="NA","",IFERROR(VLOOKUP(Q794,[1]Produtos!$A$1:$C$2319,2,FALSE),"Não Cadastrado")))))</f>
        <v>ACETATO(S) DE BUTILA</v>
      </c>
      <c r="T794" s="104" t="s">
        <v>6834</v>
      </c>
      <c r="U794" s="104" t="s">
        <v>7062</v>
      </c>
      <c r="V794" s="104">
        <f>IF(Q794="","",IF(ISNUMBER(Q794)=FALSE,"Não se aplica",IFERROR(VLOOKUP(Q794,Produtos!$A$1:$C$2319,3,FALSE),"Não Cadastrado")))</f>
        <v>3</v>
      </c>
      <c r="W794" s="104">
        <v>2078</v>
      </c>
      <c r="X794" s="113" t="str">
        <f>IF(Tabela2[[#This Row],[Origem do acidente]] = "Plataforma", "PREENCHER","NA")</f>
        <v>NA</v>
      </c>
      <c r="Y794" s="109" t="str">
        <f>IF(W794="","", IF(W794="NC","", IF(W794="NE","", IF(W794="NA","",IFERROR(VLOOKUP(W794,[1]Produtos!$A$1:$C$2319,2,FALSE),"Não Cadastrado")))))</f>
        <v>DIISOCIANATO DE TOLUENO</v>
      </c>
      <c r="Z794" s="104" t="s">
        <v>6834</v>
      </c>
      <c r="AA794" s="104" t="s">
        <v>7062</v>
      </c>
      <c r="AB794" s="104">
        <f>IF(W794="","",IF(ISNUMBER(W794)=FALSE,"Não se aplica",IFERROR(VLOOKUP(W794,[1]Produtos!$A$1:$C$2319,3,FALSE),"Não Cadastrado")))</f>
        <v>6.1</v>
      </c>
      <c r="AC794" s="104"/>
      <c r="AD794" s="108" t="str">
        <f>IF(Tabela2[[#This Row],[Origem do acidente]] = "Plataforma", "PREENCHER","NA")</f>
        <v>NA</v>
      </c>
      <c r="AE794" s="107" t="str">
        <f>IF(AC794="","", IF(AC794="NC","", IF(AC794="NE","", IF(AC794="NA","",IFERROR(VLOOKUP(AC794,[1]Produtos!$A$1:$C$2319,2,FALSE),"Não Cadastrado")))))</f>
        <v/>
      </c>
      <c r="AF794" s="104"/>
      <c r="AG794" s="104"/>
      <c r="AH794" s="104" t="str">
        <f>IF(AC794="","",IF(ISNUMBER(AC794)=FALSE,"Não se aplica",IFERROR(VLOOKUP(AC794,Produtos!$A$1:$C$2319,3,FALSE),"Não Cadastrado")))</f>
        <v/>
      </c>
      <c r="AI794" s="104"/>
      <c r="AJ794" s="146" t="s">
        <v>10620</v>
      </c>
      <c r="AK794" s="107" t="s">
        <v>7112</v>
      </c>
      <c r="AL794" s="107" t="s">
        <v>7234</v>
      </c>
      <c r="AM794" s="107" t="s">
        <v>7347</v>
      </c>
      <c r="AN794" s="145"/>
      <c r="AO794" s="145"/>
      <c r="AP794" s="145"/>
      <c r="AQ794" s="145"/>
      <c r="AR794" s="147"/>
      <c r="AS794" s="145"/>
      <c r="AT794" s="145"/>
      <c r="AU794" s="145" t="s">
        <v>7183</v>
      </c>
      <c r="AV794" s="145"/>
      <c r="AW794" s="145"/>
      <c r="AX794" s="145" t="s">
        <v>7183</v>
      </c>
      <c r="AY794" s="145"/>
      <c r="AZ794" s="145"/>
      <c r="BA794" s="145"/>
      <c r="BB794" s="145"/>
      <c r="BC794" s="108" t="str">
        <f>IF(Tabela2[[#This Row],[Outro(s) ]] = "X", "PREENCHER","NA")</f>
        <v>NA</v>
      </c>
      <c r="BD794" s="145"/>
      <c r="BE794" s="145"/>
      <c r="BF794" s="208" t="s">
        <v>10621</v>
      </c>
      <c r="BG794" s="208"/>
      <c r="BH794" s="210" t="s">
        <v>10622</v>
      </c>
      <c r="BI794" s="209" t="s">
        <v>2696</v>
      </c>
      <c r="BJ794" s="107" t="s">
        <v>7099</v>
      </c>
      <c r="BK794" s="104" t="s">
        <v>2696</v>
      </c>
      <c r="BL794" s="140">
        <v>45727</v>
      </c>
      <c r="BM794" s="145">
        <f ca="1">IF(Tabela2[[#This Row],[Data de atendimento do Ibama (considerar o primeiro documento/ação)]]="",_xlfn.DAYS(TODAY(),J794),_xlfn.DAYS(Tabela2[[#This Row],[Data de atendimento do Ibama (considerar o primeiro documento/ação)]],J794))</f>
        <v>22</v>
      </c>
      <c r="BN794" s="108" t="str">
        <f>IF(Tabela2[[#This Row],[Atendido pelo Ibama ("Não" ou "Sim")]]="Não","Preencher", IF(Tabela2[[#This Row],[Atendido pelo Ibama ("Não" ou "Sim")]]="Sim","NA",""))</f>
        <v>NA</v>
      </c>
      <c r="BO794" s="114" t="s">
        <v>7432</v>
      </c>
      <c r="BP794" s="108" t="str">
        <f>IF(Tabela2[[#This Row],[Forma de atendimento (primeiro documento/ação)]]= "Outros (especificar)", "PREENCHER","NA")</f>
        <v>NA</v>
      </c>
      <c r="BQ794" s="106" t="s">
        <v>2696</v>
      </c>
      <c r="BR794" s="108" t="s">
        <v>123</v>
      </c>
      <c r="BS794" s="108" t="s">
        <v>2696</v>
      </c>
      <c r="BT794" s="108" t="s">
        <v>7101</v>
      </c>
      <c r="BU794" s="108" t="s">
        <v>2696</v>
      </c>
      <c r="BV794" s="108" t="s">
        <v>123</v>
      </c>
      <c r="BW794" s="108" t="s">
        <v>2696</v>
      </c>
      <c r="BX794" s="106" t="s">
        <v>7102</v>
      </c>
      <c r="BY794" s="140">
        <v>46105</v>
      </c>
      <c r="BZ794" s="146">
        <f>IF(Tabela2[[#This Row],[Data do documento de encerramento]]="NA","NA",IF(Tabela2[[#This Row],[Data do documento de encerramento]]="","Pendente de conclusão/ encerramento",_xlfn.DAYS(Tabela2[[#This Row],[Data do documento de encerramento]],J794)))</f>
        <v>400</v>
      </c>
      <c r="CA794" s="107"/>
      <c r="CB794" s="143"/>
      <c r="CC794" s="147"/>
      <c r="CD794" s="147"/>
      <c r="CE794" s="147"/>
      <c r="CF794" s="147"/>
    </row>
    <row r="795" spans="1:84" ht="30.75" hidden="1">
      <c r="A795" s="14">
        <v>202606197</v>
      </c>
      <c r="B795" s="118" t="s">
        <v>10623</v>
      </c>
      <c r="C795" s="108" t="s">
        <v>2455</v>
      </c>
      <c r="D795" s="106" t="s">
        <v>10624</v>
      </c>
      <c r="E795" s="106" t="s">
        <v>7472</v>
      </c>
      <c r="F795" s="106" t="s">
        <v>9627</v>
      </c>
      <c r="G795" t="s">
        <v>10625</v>
      </c>
      <c r="H795" t="s">
        <v>10626</v>
      </c>
      <c r="I795" s="207" t="s">
        <v>7114</v>
      </c>
      <c r="J795" s="207">
        <v>45735</v>
      </c>
      <c r="K795" s="207" t="s">
        <v>121</v>
      </c>
      <c r="L795" s="142" t="str">
        <f>IF(Tabela2[[#This Row],[Data]]="","Sem Informação",VLOOKUP(MONTH(Tabela2[[#This Row],[Data]]),'[1]Validação de dados'!$I$1:$J$13,2,0))</f>
        <v>Março</v>
      </c>
      <c r="M795" s="146">
        <f>YEAR(Tabela2[[#This Row],[Data]])</f>
        <v>2025</v>
      </c>
      <c r="N795" s="207" t="s">
        <v>143</v>
      </c>
      <c r="O795" s="207" t="s">
        <v>286</v>
      </c>
      <c r="P795" s="104" t="e">
        <f>VLOOKUP(Tabela2[[#This Row],[SIEMA]],Siema2024,21,FALSE)</f>
        <v>#REF!</v>
      </c>
      <c r="Q795" s="104">
        <v>1935</v>
      </c>
      <c r="R795" s="108" t="e">
        <f>VLOOKUP(Tabela2[[#This Row],[SIEMA]],Siema2025,10,FALSE)</f>
        <v>#N/A</v>
      </c>
      <c r="S795" s="107" t="str">
        <f>IF(Q795="","", IF(Q795="NC","", IF(Q795="NE","", IF(Q795="NA","",IFERROR(VLOOKUP(Q795,[1]Produtos!$A$1:$C$2319,2,FALSE),"Não Cadastrado")))))</f>
        <v>CIANETO SOLUÇÃO, N.E.</v>
      </c>
      <c r="T795" s="104">
        <v>10.199999999999999</v>
      </c>
      <c r="U795" s="104" t="s">
        <v>7121</v>
      </c>
      <c r="V795" s="104">
        <f>IF(Q795="","",IF(ISNUMBER(Q795)=FALSE,"Não se aplica",IFERROR(VLOOKUP(Q795,Produtos!$A$1:$C$2319,3,FALSE),"Não Cadastrado")))</f>
        <v>6.1</v>
      </c>
      <c r="W795" s="104" t="e">
        <f>VLOOKUP(Tabela2[[#This Row],[SIEMA]],Siema2024,10,FALSE)</f>
        <v>#REF!</v>
      </c>
      <c r="X795" s="113" t="str">
        <f>IF(Tabela2[[#This Row],[Origem do acidente]] = "Plataforma", "PREENCHER","NA")</f>
        <v>NA</v>
      </c>
      <c r="Y795" s="109" t="e">
        <f>IF(W795="","", IF(W795="NC","", IF(W795="NE","", IF(W795="NA","",IFERROR(VLOOKUP(W795,[1]Produtos!$A$1:$C$2319,2,FALSE),"Não Cadastrado")))))</f>
        <v>#REF!</v>
      </c>
      <c r="Z795" s="104" t="e">
        <f>VLOOKUP(Tabela2[[#This Row],[SIEMA]],Siema2025,11,FALSE)</f>
        <v>#N/A</v>
      </c>
      <c r="AA795" s="104" t="e">
        <f>VLOOKUP(Tabela2[[#This Row],[SIEMA]],Siema2024,12,FALSE)</f>
        <v>#REF!</v>
      </c>
      <c r="AB795" s="104" t="e">
        <f>IF(W795="","",IF(ISNUMBER(W795)=FALSE,"Não se aplica",IFERROR(VLOOKUP(W795,[1]Produtos!$A$1:$C$2319,3,FALSE),"Não Cadastrado")))</f>
        <v>#REF!</v>
      </c>
      <c r="AC795" s="104"/>
      <c r="AD795" s="108" t="str">
        <f>IF(Tabela2[[#This Row],[Origem do acidente]] = "Plataforma", "PREENCHER","NA")</f>
        <v>NA</v>
      </c>
      <c r="AE795" s="107" t="str">
        <f>IF(AC795="","", IF(AC795="NC","", IF(AC795="NE","", IF(AC795="NA","",IFERROR(VLOOKUP(AC795,[1]Produtos!$A$1:$C$2319,2,FALSE),"Não Cadastrado")))))</f>
        <v/>
      </c>
      <c r="AF795" s="104"/>
      <c r="AG795" s="104"/>
      <c r="AH795" s="104" t="str">
        <f>IF(AC795="","",IF(ISNUMBER(AC795)=FALSE,"Não se aplica",IFERROR(VLOOKUP(AC795,Produtos!$A$1:$C$2319,3,FALSE),"Não Cadastrado")))</f>
        <v/>
      </c>
      <c r="AI795" s="104"/>
      <c r="AJ795" s="146" t="s">
        <v>10627</v>
      </c>
      <c r="AK795" s="107" t="s">
        <v>6834</v>
      </c>
      <c r="AL795" s="107"/>
      <c r="AM795" s="107"/>
      <c r="AN795" s="145"/>
      <c r="AO795" s="145"/>
      <c r="AP795" s="145"/>
      <c r="AQ795" s="145"/>
      <c r="AR795" s="147"/>
      <c r="AS795" s="145"/>
      <c r="AT795" s="145"/>
      <c r="AU795" s="145" t="s">
        <v>7183</v>
      </c>
      <c r="AV795" s="145"/>
      <c r="AW795" s="145"/>
      <c r="AX795" s="145"/>
      <c r="AY795" s="145"/>
      <c r="AZ795" s="145"/>
      <c r="BA795" s="145"/>
      <c r="BB795" s="145"/>
      <c r="BC795" s="108" t="str">
        <f>IF(Tabela2[[#This Row],[Outro(s) ]] = "X", "PREENCHER","NA")</f>
        <v>NA</v>
      </c>
      <c r="BD795" s="145"/>
      <c r="BE795" s="145"/>
      <c r="BF795" s="208" t="s">
        <v>10628</v>
      </c>
      <c r="BG795" s="208"/>
      <c r="BH795" s="210" t="s">
        <v>10629</v>
      </c>
      <c r="BI795" s="209" t="s">
        <v>2696</v>
      </c>
      <c r="BJ795" s="107" t="s">
        <v>7099</v>
      </c>
      <c r="BK795" s="104" t="s">
        <v>2696</v>
      </c>
      <c r="BL795" s="140">
        <v>45740</v>
      </c>
      <c r="BM795" s="145">
        <f ca="1">IF(Tabela2[[#This Row],[Data de atendimento do Ibama (considerar o primeiro documento/ação)]]="",_xlfn.DAYS(TODAY(),J795),_xlfn.DAYS(Tabela2[[#This Row],[Data de atendimento do Ibama (considerar o primeiro documento/ação)]],J795))</f>
        <v>5</v>
      </c>
      <c r="BN795" s="108" t="str">
        <f>IF(Tabela2[[#This Row],[Atendido pelo Ibama ("Não" ou "Sim")]]="Não","Preencher", IF(Tabela2[[#This Row],[Atendido pelo Ibama ("Não" ou "Sim")]]="Sim","NA",""))</f>
        <v>NA</v>
      </c>
      <c r="BO795" s="114" t="s">
        <v>7100</v>
      </c>
      <c r="BP795" s="108" t="str">
        <f>IF(Tabela2[[#This Row],[Forma de atendimento (primeiro documento/ação)]]= "Outros (especificar)", "PREENCHER","NA")</f>
        <v>NA</v>
      </c>
      <c r="BQ795" s="106" t="s">
        <v>123</v>
      </c>
      <c r="BR795" s="108" t="str">
        <f>IF(Tabela2[[#This Row],[Equipe do Ibama foi a campo? Houve sobrevoo do Poseidon?]] = "Sim", "PREENCHER","NA")</f>
        <v>NA</v>
      </c>
      <c r="BS795" s="108" t="str">
        <f>IF(Tabela2[[#This Row],[Se sim, foi emitida Ordem de Emergência? (informações vinculada à coluna CK)]] = "Sim", "PREENCHER","NA")</f>
        <v>NA</v>
      </c>
      <c r="BT795" s="108" t="s">
        <v>7101</v>
      </c>
      <c r="BU795" s="108" t="s">
        <v>2696</v>
      </c>
      <c r="BV795" s="108" t="s">
        <v>123</v>
      </c>
      <c r="BW795" s="108" t="s">
        <v>2696</v>
      </c>
      <c r="BX795" s="106" t="s">
        <v>7102</v>
      </c>
      <c r="BY795" s="140">
        <v>45755</v>
      </c>
      <c r="BZ795" s="146">
        <f>IF(Tabela2[[#This Row],[Data do documento de encerramento]]="NA","NA",IF(Tabela2[[#This Row],[Data do documento de encerramento]]="","Pendente de conclusão/ encerramento",_xlfn.DAYS(Tabela2[[#This Row],[Data do documento de encerramento]],J795)))</f>
        <v>20</v>
      </c>
      <c r="CA795" s="107"/>
      <c r="CB795" s="143"/>
      <c r="CC795" s="147"/>
      <c r="CD795" s="147"/>
      <c r="CE795" s="147"/>
      <c r="CF795" s="147"/>
    </row>
    <row r="796" spans="1:84" ht="30.75" hidden="1">
      <c r="A796" s="213">
        <v>202512736024</v>
      </c>
      <c r="B796" s="118" t="s">
        <v>10630</v>
      </c>
      <c r="C796" s="145" t="s">
        <v>10600</v>
      </c>
      <c r="D796" s="142" t="s">
        <v>10631</v>
      </c>
      <c r="E796" s="106" t="s">
        <v>7959</v>
      </c>
      <c r="F796" s="106" t="s">
        <v>10632</v>
      </c>
      <c r="G796" s="106" t="s">
        <v>10633</v>
      </c>
      <c r="H796" s="106" t="s">
        <v>10634</v>
      </c>
      <c r="I796" s="207" t="s">
        <v>7114</v>
      </c>
      <c r="J796" s="207">
        <v>45682</v>
      </c>
      <c r="K796" s="207" t="s">
        <v>229</v>
      </c>
      <c r="L796" s="142" t="str">
        <f>IF(Tabela2[[#This Row],[Data]]="","Sem Informação",VLOOKUP(MONTH(Tabela2[[#This Row],[Data]]),'[1]Validação de dados'!$I$1:$J$13,2,0))</f>
        <v>Janeiro</v>
      </c>
      <c r="M796" s="146">
        <f>YEAR(Tabela2[[#This Row],[Data]])</f>
        <v>2025</v>
      </c>
      <c r="N796" s="207" t="s">
        <v>143</v>
      </c>
      <c r="O796" s="207" t="s">
        <v>286</v>
      </c>
      <c r="P796" s="104" t="e">
        <f>VLOOKUP(Tabela2[[#This Row],[SIEMA]],Siema2024,21,FALSE)</f>
        <v>#REF!</v>
      </c>
      <c r="Q796" s="104">
        <v>1908</v>
      </c>
      <c r="R796" s="108" t="s">
        <v>10635</v>
      </c>
      <c r="S796" s="107" t="str">
        <f>IF(Q796="","", IF(Q796="NC","", IF(Q796="NE","", IF(Q796="NA","",IFERROR(VLOOKUP(Q796,[1]Produtos!$A$1:$C$2319,2,FALSE),"Não Cadastrado")))))</f>
        <v>CLORITO, SOLUÇÃO</v>
      </c>
      <c r="T796" s="104" t="s">
        <v>6834</v>
      </c>
      <c r="U796" s="104" t="s">
        <v>7062</v>
      </c>
      <c r="V796" s="104">
        <f>IF(Q796="","",IF(ISNUMBER(Q796)=FALSE,"Não se aplica",IFERROR(VLOOKUP(Q796,Produtos!$A$1:$C$2319,3,FALSE),"Não Cadastrado")))</f>
        <v>8</v>
      </c>
      <c r="W796" s="104"/>
      <c r="X796" s="113" t="str">
        <f>IF(Tabela2[[#This Row],[Origem do acidente]] = "Plataforma", "PREENCHER","NA")</f>
        <v>NA</v>
      </c>
      <c r="Y796" s="109" t="str">
        <f>IF(W796="","", IF(W796="NC","", IF(W796="NE","", IF(W796="NA","",IFERROR(VLOOKUP(W796,[1]Produtos!$A$1:$C$2319,2,FALSE),"Não Cadastrado")))))</f>
        <v/>
      </c>
      <c r="Z796" s="104"/>
      <c r="AA796" s="104"/>
      <c r="AB796" s="104"/>
      <c r="AC796" s="104"/>
      <c r="AD796" s="108" t="str">
        <f>IF(Tabela2[[#This Row],[Origem do acidente]] = "Plataforma", "PREENCHER","NA")</f>
        <v>NA</v>
      </c>
      <c r="AE796" s="107" t="str">
        <f>IF(AC796="","", IF(AC796="NC","", IF(AC796="NE","", IF(AC796="NA","",IFERROR(VLOOKUP(AC796,[1]Produtos!$A$1:$C$2319,2,FALSE),"Não Cadastrado")))))</f>
        <v/>
      </c>
      <c r="AF796" s="104"/>
      <c r="AG796" s="104"/>
      <c r="AH796" s="104" t="str">
        <f>IF(AC796="","",IF(ISNUMBER(AC796)=FALSE,"Não se aplica",IFERROR(VLOOKUP(AC796,Produtos!$A$1:$C$2319,3,FALSE),"Não Cadastrado")))</f>
        <v/>
      </c>
      <c r="AI796" s="104"/>
      <c r="AJ796" s="146" t="s">
        <v>6834</v>
      </c>
      <c r="AK796" s="107" t="s">
        <v>6834</v>
      </c>
      <c r="AL796" s="107"/>
      <c r="AM796" s="107"/>
      <c r="AN796" s="145"/>
      <c r="AO796" s="145"/>
      <c r="AP796" s="145"/>
      <c r="AQ796" s="145"/>
      <c r="AR796" s="147"/>
      <c r="AS796" s="145"/>
      <c r="AT796" s="145"/>
      <c r="AU796" s="145"/>
      <c r="AV796" s="145"/>
      <c r="AW796" s="145"/>
      <c r="AX796" s="145"/>
      <c r="AY796" s="145"/>
      <c r="AZ796" s="145"/>
      <c r="BA796" s="145"/>
      <c r="BB796" s="145"/>
      <c r="BC796" s="108"/>
      <c r="BD796" s="145" t="s">
        <v>7183</v>
      </c>
      <c r="BE796" s="145"/>
      <c r="BF796" s="208" t="s">
        <v>10636</v>
      </c>
      <c r="BG796" s="208"/>
      <c r="BH796" s="210" t="s">
        <v>10637</v>
      </c>
      <c r="BI796" s="209" t="s">
        <v>7062</v>
      </c>
      <c r="BJ796" s="107" t="s">
        <v>7099</v>
      </c>
      <c r="BK796" s="104" t="s">
        <v>2696</v>
      </c>
      <c r="BL796" s="140">
        <v>45684</v>
      </c>
      <c r="BM796" s="145">
        <f ca="1">IF(Tabela2[[#This Row],[Data de atendimento do Ibama (considerar o primeiro documento/ação)]]="",_xlfn.DAYS(TODAY(),J796),_xlfn.DAYS(Tabela2[[#This Row],[Data de atendimento do Ibama (considerar o primeiro documento/ação)]],J796))</f>
        <v>2</v>
      </c>
      <c r="BN796" s="108" t="str">
        <f>IF(Tabela2[[#This Row],[Atendido pelo Ibama ("Não" ou "Sim")]]="Não","Preencher", IF(Tabela2[[#This Row],[Atendido pelo Ibama ("Não" ou "Sim")]]="Sim","NA",""))</f>
        <v>NA</v>
      </c>
      <c r="BO796" s="114" t="s">
        <v>7124</v>
      </c>
      <c r="BP796" s="108" t="s">
        <v>7125</v>
      </c>
      <c r="BQ796" s="106" t="s">
        <v>2696</v>
      </c>
      <c r="BR796" s="108" t="s">
        <v>123</v>
      </c>
      <c r="BS796" s="108" t="s">
        <v>2696</v>
      </c>
      <c r="BT796" s="108" t="s">
        <v>7230</v>
      </c>
      <c r="BU796" s="108" t="str">
        <f>IF(Tabela2[[#This Row],[Houve envio de Informações Pós-acidente (preencher "não se aplica" quando de competência estadual/municipal)]] = "Sim", "PREENCHER","NA")</f>
        <v>NA</v>
      </c>
      <c r="BV796" s="108" t="str">
        <f>IF(Tabela2[[#This Row],[Houve avaliação das informações pós-acidente solicitadas/enviadas?]] = "Sim", "PREENCHER","NA")</f>
        <v>NA</v>
      </c>
      <c r="BW796" s="108" t="s">
        <v>123</v>
      </c>
      <c r="BX796" s="106" t="s">
        <v>7127</v>
      </c>
      <c r="BY796" s="140"/>
      <c r="BZ796" s="146" t="s">
        <v>10638</v>
      </c>
      <c r="CA796" s="107" t="s">
        <v>10639</v>
      </c>
      <c r="CB796" s="143"/>
      <c r="CC796" s="147"/>
      <c r="CD796" s="147"/>
      <c r="CE796" s="147"/>
      <c r="CF796" s="147"/>
    </row>
    <row r="797" spans="1:84" ht="45.75" hidden="1">
      <c r="A797" s="14">
        <v>202606195</v>
      </c>
      <c r="B797" s="118" t="s">
        <v>10640</v>
      </c>
      <c r="C797" s="145" t="s">
        <v>10641</v>
      </c>
      <c r="D797" s="142" t="s">
        <v>10642</v>
      </c>
      <c r="E797" s="106" t="s">
        <v>7392</v>
      </c>
      <c r="F797" s="106" t="s">
        <v>10643</v>
      </c>
      <c r="G797" s="106" t="s">
        <v>10644</v>
      </c>
      <c r="H797" s="106" t="s">
        <v>10645</v>
      </c>
      <c r="I797" s="207" t="s">
        <v>7114</v>
      </c>
      <c r="J797" s="207">
        <v>45954</v>
      </c>
      <c r="K797" s="207" t="s">
        <v>200</v>
      </c>
      <c r="L797" s="142" t="str">
        <f>IF(Tabela2[[#This Row],[Data]]="","Sem Informação",VLOOKUP(MONTH(Tabela2[[#This Row],[Data]]),'[1]Validação de dados'!$I$1:$J$13,2,0))</f>
        <v>Outubro</v>
      </c>
      <c r="M797" s="146">
        <f>YEAR(Tabela2[[#This Row],[Data]])</f>
        <v>2025</v>
      </c>
      <c r="N797" s="207" t="s">
        <v>122</v>
      </c>
      <c r="O797" s="207" t="s">
        <v>286</v>
      </c>
      <c r="P797" s="104" t="e">
        <f>VLOOKUP(Tabela2[[#This Row],[SIEMA]],Siema2024,21,FALSE)</f>
        <v>#REF!</v>
      </c>
      <c r="Q797" s="104">
        <v>1075</v>
      </c>
      <c r="R797" s="108" t="e">
        <f>VLOOKUP(Tabela2[[#This Row],[SIEMA]],Siema2025,10,FALSE)</f>
        <v>#N/A</v>
      </c>
      <c r="S797" s="107" t="str">
        <f>IF(Q797="","", IF(Q797="NC","", IF(Q797="NE","", IF(Q797="NA","",IFERROR(VLOOKUP(Q797,[1]Produtos!$A$1:$C$2319,2,FALSE),"Não Cadastrado")))))</f>
        <v>GÁS(ES) DE PETRÓLEO, LIQUEFEITO(S) ou GAS(ES) LIQUEFEITO(S) DE PETRÓLEO ou GLP</v>
      </c>
      <c r="T797" s="104" t="s">
        <v>6834</v>
      </c>
      <c r="U797" s="104" t="s">
        <v>7062</v>
      </c>
      <c r="V797" s="104">
        <f>IF(Q797="","",IF(ISNUMBER(Q797)=FALSE,"Não se aplica",IFERROR(VLOOKUP(Q797,Produtos!$A$1:$C$2319,3,FALSE),"Não Cadastrado")))</f>
        <v>2.1</v>
      </c>
      <c r="W797" s="104" t="e">
        <f>VLOOKUP(Tabela2[[#This Row],[SIEMA]],Siema2024,10,FALSE)</f>
        <v>#REF!</v>
      </c>
      <c r="X797" s="113" t="str">
        <f>IF(Tabela2[[#This Row],[Origem do acidente]] = "Plataforma", "PREENCHER","NA")</f>
        <v>NA</v>
      </c>
      <c r="Y797" s="109" t="e">
        <f>IF(W797="","", IF(W797="NC","", IF(W797="NE","", IF(W797="NA","",IFERROR(VLOOKUP(W797,[1]Produtos!$A$1:$C$2319,2,FALSE),"Não Cadastrado")))))</f>
        <v>#REF!</v>
      </c>
      <c r="Z797" s="104" t="e">
        <f>VLOOKUP(Tabela2[[#This Row],[SIEMA]],Siema2025,11,FALSE)</f>
        <v>#N/A</v>
      </c>
      <c r="AA797" s="104" t="e">
        <f>VLOOKUP(Tabela2[[#This Row],[SIEMA]],Siema2024,12,FALSE)</f>
        <v>#REF!</v>
      </c>
      <c r="AB797" s="104" t="e">
        <f>IF(W797="","",IF(ISNUMBER(W797)=FALSE,"Não se aplica",IFERROR(VLOOKUP(W797,[1]Produtos!$A$1:$C$2319,3,FALSE),"Não Cadastrado")))</f>
        <v>#REF!</v>
      </c>
      <c r="AC797" s="104"/>
      <c r="AD797" s="108" t="str">
        <f>IF(Tabela2[[#This Row],[Origem do acidente]] = "Plataforma", "PREENCHER","NA")</f>
        <v>NA</v>
      </c>
      <c r="AE797" s="107" t="str">
        <f>IF(AC797="","", IF(AC797="NC","", IF(AC797="NE","", IF(AC797="NA","",IFERROR(VLOOKUP(AC797,[1]Produtos!$A$1:$C$2319,2,FALSE),"Não Cadastrado")))))</f>
        <v/>
      </c>
      <c r="AF797" s="104"/>
      <c r="AG797" s="104"/>
      <c r="AH797" s="104" t="str">
        <f>IF(AC797="","",IF(ISNUMBER(AC797)=FALSE,"Não se aplica",IFERROR(VLOOKUP(AC797,Produtos!$A$1:$C$2319,3,FALSE),"Não Cadastrado")))</f>
        <v/>
      </c>
      <c r="AI797" s="104"/>
      <c r="AJ797" s="146"/>
      <c r="AK797" s="107" t="s">
        <v>6834</v>
      </c>
      <c r="AL797" s="107"/>
      <c r="AM797" s="107"/>
      <c r="AN797" s="145"/>
      <c r="AO797" s="145"/>
      <c r="AP797" s="145"/>
      <c r="AQ797" s="145"/>
      <c r="AR797" s="147"/>
      <c r="AS797" s="145"/>
      <c r="AT797" s="145"/>
      <c r="AU797" s="145"/>
      <c r="AV797" s="145"/>
      <c r="AW797" s="145"/>
      <c r="AX797" s="145"/>
      <c r="AY797" s="145"/>
      <c r="AZ797" s="145"/>
      <c r="BA797" s="145"/>
      <c r="BB797" s="145"/>
      <c r="BC797" s="108" t="str">
        <f>IF(Tabela2[[#This Row],[Outro(s) ]] = "X", "PREENCHER","NA")</f>
        <v>NA</v>
      </c>
      <c r="BD797" s="145" t="s">
        <v>7183</v>
      </c>
      <c r="BE797" s="145"/>
      <c r="BF797" s="208" t="s">
        <v>10646</v>
      </c>
      <c r="BG797" s="208"/>
      <c r="BH797" s="210" t="s">
        <v>10647</v>
      </c>
      <c r="BI797" s="209" t="s">
        <v>7062</v>
      </c>
      <c r="BJ797" s="107" t="s">
        <v>7099</v>
      </c>
      <c r="BK797" s="104" t="s">
        <v>2696</v>
      </c>
      <c r="BL797" s="140">
        <v>46128</v>
      </c>
      <c r="BM797" s="145">
        <f ca="1">IF(Tabela2[[#This Row],[Data de atendimento do Ibama (considerar o primeiro documento/ação)]]="",_xlfn.DAYS(TODAY(),J797),_xlfn.DAYS(Tabela2[[#This Row],[Data de atendimento do Ibama (considerar o primeiro documento/ação)]],J797))</f>
        <v>174</v>
      </c>
      <c r="BN797" s="108" t="s">
        <v>7114</v>
      </c>
      <c r="BO797" s="114" t="s">
        <v>7184</v>
      </c>
      <c r="BP797" s="108" t="str">
        <f>IF(Tabela2[[#This Row],[Forma de atendimento (primeiro documento/ação)]]= "Outros (especificar)", "PREENCHER","NA")</f>
        <v>NA</v>
      </c>
      <c r="BQ797" s="106" t="s">
        <v>123</v>
      </c>
      <c r="BR797" s="108" t="s">
        <v>123</v>
      </c>
      <c r="BS797" s="108" t="str">
        <f>IF(Tabela2[[#This Row],[Se sim, foi emitida Ordem de Emergência? (informações vinculada à coluna CK)]] = "Sim", "PREENCHER","NA")</f>
        <v>NA</v>
      </c>
      <c r="BT797" s="108" t="s">
        <v>7230</v>
      </c>
      <c r="BU797" s="108" t="str">
        <f>IF(Tabela2[[#This Row],[Houve envio de Informações Pós-acidente (preencher "não se aplica" quando de competência estadual/municipal)]] = "Sim", "PREENCHER","NA")</f>
        <v>NA</v>
      </c>
      <c r="BV797" s="108" t="str">
        <f>IF(Tabela2[[#This Row],[Houve avaliação das informações pós-acidente solicitadas/enviadas?]] = "Sim", "PREENCHER","NA")</f>
        <v>NA</v>
      </c>
      <c r="BW797" s="108" t="s">
        <v>123</v>
      </c>
      <c r="BX797" s="106"/>
      <c r="BY797" s="140"/>
      <c r="BZ797" s="146" t="str">
        <f>IF(Tabela2[[#This Row],[Data do documento de encerramento]]="NA","NA",IF(Tabela2[[#This Row],[Data do documento de encerramento]]="","Pendente de conclusão/ encerramento",_xlfn.DAYS(Tabela2[[#This Row],[Data do documento de encerramento]],J797)))</f>
        <v>Pendente de conclusão/ encerramento</v>
      </c>
      <c r="CA797" s="107" t="s">
        <v>10648</v>
      </c>
      <c r="CB797" s="143"/>
      <c r="CC797" s="147"/>
      <c r="CD797" s="147"/>
      <c r="CE797" s="147"/>
      <c r="CF797" s="147"/>
    </row>
    <row r="798" spans="1:84" ht="137.25" hidden="1">
      <c r="A798" s="213">
        <v>202513061224</v>
      </c>
      <c r="B798" s="118" t="s">
        <v>10649</v>
      </c>
      <c r="C798" s="145" t="s">
        <v>10615</v>
      </c>
      <c r="D798" s="142" t="s">
        <v>10650</v>
      </c>
      <c r="E798" s="106" t="s">
        <v>8614</v>
      </c>
      <c r="F798" s="106" t="s">
        <v>10651</v>
      </c>
      <c r="G798" s="106" t="s">
        <v>10652</v>
      </c>
      <c r="H798" s="106" t="s">
        <v>10653</v>
      </c>
      <c r="I798" s="207" t="s">
        <v>7114</v>
      </c>
      <c r="J798" s="207">
        <v>45686</v>
      </c>
      <c r="K798" s="207" t="s">
        <v>121</v>
      </c>
      <c r="L798" s="142" t="str">
        <f>IF(Tabela2[[#This Row],[Data]]="","Sem Informação",VLOOKUP(MONTH(Tabela2[[#This Row],[Data]]),'[1]Validação de dados'!$I$1:$J$13,2,0))</f>
        <v>Janeiro</v>
      </c>
      <c r="M798" s="146">
        <f>YEAR(Tabela2[[#This Row],[Data]])</f>
        <v>2025</v>
      </c>
      <c r="N798" s="207" t="s">
        <v>122</v>
      </c>
      <c r="O798" s="207" t="s">
        <v>286</v>
      </c>
      <c r="P798" s="104" t="e">
        <f>VLOOKUP(Tabela2[[#This Row],[SIEMA]],Siema2024,21,FALSE)</f>
        <v>#REF!</v>
      </c>
      <c r="Q798" s="104">
        <v>3082</v>
      </c>
      <c r="R798" s="108"/>
      <c r="S798" s="107" t="str">
        <f>IF(Q798="","", IF(Q798="NC","", IF(Q798="NE","", IF(Q798="NA","",IFERROR(VLOOKUP(Q798,[1]Produtos!$A$1:$C$2319,2,FALSE),"Não Cadastrado")))))</f>
        <v>SUBSTÂNCIA QUE APRESENTA RISCO PARA O MEIO AMBIENTE, LÍQUIDA, N.E.</v>
      </c>
      <c r="T798" s="104" t="s">
        <v>6834</v>
      </c>
      <c r="U798" s="104" t="s">
        <v>6834</v>
      </c>
      <c r="V798" s="104">
        <f>IF(Q798="","",IF(ISNUMBER(Q798)=FALSE,"Não se aplica",IFERROR(VLOOKUP(Q798,Produtos!$A$1:$C$2319,3,FALSE),"Não Cadastrado")))</f>
        <v>9</v>
      </c>
      <c r="W798" s="104"/>
      <c r="X798" s="113" t="str">
        <f>IF(Tabela2[[#This Row],[Origem do acidente]] = "Plataforma", "PREENCHER","NA")</f>
        <v>NA</v>
      </c>
      <c r="Y798" s="109" t="str">
        <f>IF(W798="","", IF(W798="NC","", IF(W798="NE","", IF(W798="NA","",IFERROR(VLOOKUP(W798,[1]Produtos!$A$1:$C$2319,2,FALSE),"Não Cadastrado")))))</f>
        <v/>
      </c>
      <c r="Z798" s="104"/>
      <c r="AA798" s="104"/>
      <c r="AB798" s="104"/>
      <c r="AC798" s="104"/>
      <c r="AD798" s="108" t="str">
        <f>IF(Tabela2[[#This Row],[Origem do acidente]] = "Plataforma", "PREENCHER","NA")</f>
        <v>NA</v>
      </c>
      <c r="AE798" s="107" t="str">
        <f>IF(AC798="","", IF(AC798="NC","", IF(AC798="NE","", IF(AC798="NA","",IFERROR(VLOOKUP(AC798,[1]Produtos!$A$1:$C$2319,2,FALSE),"Não Cadastrado")))))</f>
        <v/>
      </c>
      <c r="AF798" s="104"/>
      <c r="AG798" s="104"/>
      <c r="AH798" s="104" t="str">
        <f>IF(AC798="","",IF(ISNUMBER(AC798)=FALSE,"Não se aplica",IFERROR(VLOOKUP(AC798,Produtos!$A$1:$C$2319,3,FALSE),"Não Cadastrado")))</f>
        <v/>
      </c>
      <c r="AI798" s="104"/>
      <c r="AJ798" s="143" t="s">
        <v>10654</v>
      </c>
      <c r="AK798" s="107" t="s">
        <v>6834</v>
      </c>
      <c r="AL798" s="107" t="s">
        <v>7388</v>
      </c>
      <c r="AM798" s="107"/>
      <c r="AN798" s="145"/>
      <c r="AO798" s="145"/>
      <c r="AP798" s="145"/>
      <c r="AQ798" s="145"/>
      <c r="AR798" s="147"/>
      <c r="AS798" s="145"/>
      <c r="AT798" s="145"/>
      <c r="AU798" s="145" t="s">
        <v>7132</v>
      </c>
      <c r="AV798" s="145"/>
      <c r="AW798" s="145" t="s">
        <v>7132</v>
      </c>
      <c r="AX798" s="145"/>
      <c r="AY798" s="145"/>
      <c r="AZ798" s="145"/>
      <c r="BA798" s="145"/>
      <c r="BB798" s="145"/>
      <c r="BC798" s="108"/>
      <c r="BD798" s="145"/>
      <c r="BE798" s="145"/>
      <c r="BF798" s="208" t="s">
        <v>10655</v>
      </c>
      <c r="BG798" s="208"/>
      <c r="BH798" s="210" t="s">
        <v>10656</v>
      </c>
      <c r="BI798" s="209" t="s">
        <v>2696</v>
      </c>
      <c r="BJ798" s="107" t="s">
        <v>7099</v>
      </c>
      <c r="BK798" s="104" t="s">
        <v>2696</v>
      </c>
      <c r="BL798" s="140">
        <v>45916</v>
      </c>
      <c r="BM798" s="145">
        <f ca="1">IF(Tabela2[[#This Row],[Data de atendimento do Ibama (considerar o primeiro documento/ação)]]="",_xlfn.DAYS(TODAY(),J798),_xlfn.DAYS(Tabela2[[#This Row],[Data de atendimento do Ibama (considerar o primeiro documento/ação)]],J798))</f>
        <v>230</v>
      </c>
      <c r="BN798" s="108" t="str">
        <f>IF(Tabela2[[#This Row],[Atendido pelo Ibama ("Não" ou "Sim")]]="Não","Preencher", IF(Tabela2[[#This Row],[Atendido pelo Ibama ("Não" ou "Sim")]]="Sim","NA",""))</f>
        <v>NA</v>
      </c>
      <c r="BO798" s="114" t="s">
        <v>7124</v>
      </c>
      <c r="BP798" s="108" t="s">
        <v>9282</v>
      </c>
      <c r="BQ798" s="106" t="s">
        <v>123</v>
      </c>
      <c r="BR798" s="108" t="str">
        <f>IF(Tabela2[[#This Row],[Equipe do Ibama foi a campo? Houve sobrevoo do Poseidon?]] = "Sim", "PREENCHER","NA")</f>
        <v>NA</v>
      </c>
      <c r="BS798" s="108" t="str">
        <f>IF(Tabela2[[#This Row],[Se sim, foi emitida Ordem de Emergência? (informações vinculada à coluna CK)]] = "Sim", "PREENCHER","NA")</f>
        <v>NA</v>
      </c>
      <c r="BT798" s="108" t="s">
        <v>7126</v>
      </c>
      <c r="BU798" s="108" t="s">
        <v>2696</v>
      </c>
      <c r="BV798" s="108" t="s">
        <v>123</v>
      </c>
      <c r="BW798" s="108" t="s">
        <v>2696</v>
      </c>
      <c r="BX798" s="106" t="s">
        <v>7102</v>
      </c>
      <c r="BY798" s="140">
        <v>45916</v>
      </c>
      <c r="BZ798" s="146">
        <f>IF(Tabela2[[#This Row],[Data do documento de encerramento]]="NA","NA",IF(Tabela2[[#This Row],[Data do documento de encerramento]]="","Pendente de conclusão/ encerramento",_xlfn.DAYS(Tabela2[[#This Row],[Data do documento de encerramento]],J798)))</f>
        <v>230</v>
      </c>
      <c r="CA798" s="107" t="s">
        <v>10657</v>
      </c>
      <c r="CB798" s="143"/>
      <c r="CC798" s="147"/>
      <c r="CD798" s="147"/>
      <c r="CE798" s="147"/>
      <c r="CF798" s="147"/>
    </row>
    <row r="799" spans="1:84" ht="45.75" hidden="1">
      <c r="A799" s="213">
        <v>202606022</v>
      </c>
      <c r="B799" s="118" t="s">
        <v>10658</v>
      </c>
      <c r="C799" s="145" t="s">
        <v>10659</v>
      </c>
      <c r="D799" s="142" t="s">
        <v>10660</v>
      </c>
      <c r="E799" s="106" t="s">
        <v>10661</v>
      </c>
      <c r="F799" s="106" t="s">
        <v>10662</v>
      </c>
      <c r="G799" s="106" t="s">
        <v>10663</v>
      </c>
      <c r="H799" s="106" t="s">
        <v>10664</v>
      </c>
      <c r="I799" s="207" t="s">
        <v>7114</v>
      </c>
      <c r="J799" s="207">
        <v>45721</v>
      </c>
      <c r="K799" s="207" t="s">
        <v>121</v>
      </c>
      <c r="L799" s="142" t="str">
        <f>IF(Tabela2[[#This Row],[Data]]="","Sem Informação",VLOOKUP(MONTH(Tabela2[[#This Row],[Data]]),'[1]Validação de dados'!$I$1:$J$13,2,0))</f>
        <v>Março</v>
      </c>
      <c r="M799" s="146">
        <f>YEAR(Tabela2[[#This Row],[Data]])</f>
        <v>2025</v>
      </c>
      <c r="N799" s="207" t="s">
        <v>230</v>
      </c>
      <c r="O799" s="207" t="s">
        <v>286</v>
      </c>
      <c r="P799" s="104" t="e">
        <f>VLOOKUP(Tabela2[[#This Row],[SIEMA]],Siema2024,21,FALSE)</f>
        <v>#REF!</v>
      </c>
      <c r="Q799" s="104" t="s">
        <v>7094</v>
      </c>
      <c r="R799" s="108" t="s">
        <v>10665</v>
      </c>
      <c r="S799" s="107" t="str">
        <f>IF(Q799="","", IF(Q799="NC","", IF(Q799="NE","", IF(Q799="NA","",IFERROR(VLOOKUP(Q799,[1]Produtos!$A$1:$C$2319,2,FALSE),"Não Cadastrado")))))</f>
        <v/>
      </c>
      <c r="T799" s="104">
        <v>64</v>
      </c>
      <c r="U799" s="104" t="s">
        <v>9689</v>
      </c>
      <c r="V799" s="104" t="s">
        <v>7483</v>
      </c>
      <c r="W799" s="104" t="s">
        <v>7094</v>
      </c>
      <c r="X799" s="113" t="s">
        <v>10666</v>
      </c>
      <c r="Y799" s="109"/>
      <c r="Z799" s="104">
        <v>36</v>
      </c>
      <c r="AA799" s="104" t="s">
        <v>9689</v>
      </c>
      <c r="AB799" s="104" t="s">
        <v>7483</v>
      </c>
      <c r="AC799" s="104" t="s">
        <v>7094</v>
      </c>
      <c r="AD799" s="108" t="s">
        <v>10667</v>
      </c>
      <c r="AE799" s="107" t="str">
        <f>IF(AC799="","", IF(AC799="NC","", IF(AC799="NE","", IF(AC799="NA","",IFERROR(VLOOKUP(AC799,[1]Produtos!$A$1:$C$2319,2,FALSE),"Não Cadastrado")))))</f>
        <v/>
      </c>
      <c r="AF799" s="104">
        <v>30</v>
      </c>
      <c r="AG799" s="104" t="s">
        <v>9689</v>
      </c>
      <c r="AH799" s="104" t="s">
        <v>7483</v>
      </c>
      <c r="AI799" s="104"/>
      <c r="AJ799" s="146" t="s">
        <v>10668</v>
      </c>
      <c r="AK799" s="107" t="s">
        <v>7190</v>
      </c>
      <c r="AL799" s="107" t="s">
        <v>7388</v>
      </c>
      <c r="AM799" s="107" t="s">
        <v>7636</v>
      </c>
      <c r="AN799" s="145"/>
      <c r="AO799" s="145"/>
      <c r="AP799" s="145"/>
      <c r="AQ799" s="145"/>
      <c r="AR799" s="147"/>
      <c r="AS799" s="145"/>
      <c r="AT799" s="145"/>
      <c r="AU799" s="145" t="s">
        <v>7183</v>
      </c>
      <c r="AV799" s="145"/>
      <c r="AW799" s="145" t="s">
        <v>7183</v>
      </c>
      <c r="AX799" s="145" t="s">
        <v>7183</v>
      </c>
      <c r="AY799" s="145"/>
      <c r="AZ799" s="145"/>
      <c r="BA799" s="145"/>
      <c r="BB799" s="145"/>
      <c r="BC799" s="108" t="str">
        <f>IF(Tabela2[[#This Row],[Outro(s) ]] = "X", "PREENCHER","NA")</f>
        <v>NA</v>
      </c>
      <c r="BD799" s="145"/>
      <c r="BE799" s="145"/>
      <c r="BF799" s="208" t="s">
        <v>10669</v>
      </c>
      <c r="BG799" s="208"/>
      <c r="BH799" s="210" t="s">
        <v>10670</v>
      </c>
      <c r="BI799" s="209" t="s">
        <v>2696</v>
      </c>
      <c r="BJ799" s="107" t="s">
        <v>7099</v>
      </c>
      <c r="BK799" s="104" t="s">
        <v>2696</v>
      </c>
      <c r="BL799" s="140">
        <v>45726</v>
      </c>
      <c r="BM799" s="145">
        <f ca="1">IF(Tabela2[[#This Row],[Data de atendimento do Ibama (considerar o primeiro documento/ação)]]="",_xlfn.DAYS(TODAY(),J799),_xlfn.DAYS(Tabela2[[#This Row],[Data de atendimento do Ibama (considerar o primeiro documento/ação)]],J799))</f>
        <v>5</v>
      </c>
      <c r="BN799" s="108" t="str">
        <f>IF(Tabela2[[#This Row],[Atendido pelo Ibama ("Não" ou "Sim")]]="Não","Preencher", IF(Tabela2[[#This Row],[Atendido pelo Ibama ("Não" ou "Sim")]]="Sim","NA",""))</f>
        <v>NA</v>
      </c>
      <c r="BO799" s="114" t="s">
        <v>7138</v>
      </c>
      <c r="BP799" s="108" t="str">
        <f>IF(Tabela2[[#This Row],[Forma de atendimento (primeiro documento/ação)]]= "Outros (especificar)", "PREENCHER","NA")</f>
        <v>NA</v>
      </c>
      <c r="BQ799" s="106" t="s">
        <v>123</v>
      </c>
      <c r="BR799" s="108" t="str">
        <f>IF(Tabela2[[#This Row],[Equipe do Ibama foi a campo? Houve sobrevoo do Poseidon?]] = "Sim", "PREENCHER","NA")</f>
        <v>NA</v>
      </c>
      <c r="BS799" s="108" t="str">
        <f>IF(Tabela2[[#This Row],[Se sim, foi emitida Ordem de Emergência? (informações vinculada à coluna CK)]] = "Sim", "PREENCHER","NA")</f>
        <v>NA</v>
      </c>
      <c r="BT799" s="108" t="s">
        <v>7101</v>
      </c>
      <c r="BU799" s="108" t="s">
        <v>123</v>
      </c>
      <c r="BV799" s="108" t="s">
        <v>123</v>
      </c>
      <c r="BW799" s="108" t="s">
        <v>123</v>
      </c>
      <c r="BX799" s="106" t="s">
        <v>7127</v>
      </c>
      <c r="BY799" s="140"/>
      <c r="BZ799" s="146" t="str">
        <f>IF(Tabela2[[#This Row],[Data do documento de encerramento]]="NA","NA",IF(Tabela2[[#This Row],[Data do documento de encerramento]]="","Pendente de conclusão/ encerramento",_xlfn.DAYS(Tabela2[[#This Row],[Data do documento de encerramento]],J799)))</f>
        <v>Pendente de conclusão/ encerramento</v>
      </c>
      <c r="CA799" s="107" t="s">
        <v>7192</v>
      </c>
      <c r="CB799" s="143"/>
      <c r="CC799" s="147"/>
      <c r="CD799" s="147"/>
      <c r="CE799" s="147"/>
      <c r="CF799" s="147"/>
    </row>
    <row r="800" spans="1:84" ht="45.75" hidden="1">
      <c r="A800" s="246">
        <v>202606222</v>
      </c>
      <c r="B800" s="118" t="s">
        <v>10671</v>
      </c>
      <c r="C800" s="145" t="s">
        <v>2455</v>
      </c>
      <c r="D800" s="142" t="s">
        <v>10672</v>
      </c>
      <c r="E800" s="106" t="s">
        <v>6834</v>
      </c>
      <c r="F800" s="106" t="s">
        <v>10673</v>
      </c>
      <c r="G800" s="106" t="s">
        <v>10674</v>
      </c>
      <c r="H800" s="214" t="s">
        <v>10675</v>
      </c>
      <c r="I800" s="207" t="s">
        <v>7114</v>
      </c>
      <c r="J800" s="207">
        <v>45852</v>
      </c>
      <c r="K800" s="207" t="s">
        <v>299</v>
      </c>
      <c r="L800" s="142" t="s">
        <v>10676</v>
      </c>
      <c r="M800" s="146">
        <v>2025</v>
      </c>
      <c r="N800" s="207" t="s">
        <v>230</v>
      </c>
      <c r="O800" s="207" t="s">
        <v>286</v>
      </c>
      <c r="P800" s="104"/>
      <c r="Q800" s="104" t="s">
        <v>7127</v>
      </c>
      <c r="R800" s="108" t="s">
        <v>10677</v>
      </c>
      <c r="S800" s="107"/>
      <c r="T800" s="104">
        <v>8000</v>
      </c>
      <c r="U800" s="104" t="s">
        <v>648</v>
      </c>
      <c r="V800" s="104" t="s">
        <v>637</v>
      </c>
      <c r="W800" s="104"/>
      <c r="X800" s="113"/>
      <c r="Y800" s="109"/>
      <c r="Z800" s="104"/>
      <c r="AA800" s="104"/>
      <c r="AB800" s="104"/>
      <c r="AC800" s="104"/>
      <c r="AD800" s="108"/>
      <c r="AE800" s="107"/>
      <c r="AF800" s="104"/>
      <c r="AG800" s="104"/>
      <c r="AH800" s="104"/>
      <c r="AI800" s="104"/>
      <c r="AJ800" s="146"/>
      <c r="AK800" s="107" t="s">
        <v>6834</v>
      </c>
      <c r="AL800" s="107" t="s">
        <v>7182</v>
      </c>
      <c r="AM800" s="107"/>
      <c r="AN800" s="145"/>
      <c r="AO800" s="145"/>
      <c r="AP800" s="145"/>
      <c r="AQ800" s="145" t="s">
        <v>7183</v>
      </c>
      <c r="AR800" s="147"/>
      <c r="AS800" s="145"/>
      <c r="AT800" s="145"/>
      <c r="AU800" s="145"/>
      <c r="AV800" s="145"/>
      <c r="AW800" s="145"/>
      <c r="AX800" s="145"/>
      <c r="AY800" s="145"/>
      <c r="AZ800" s="145"/>
      <c r="BA800" s="145"/>
      <c r="BB800" s="145"/>
      <c r="BC800" s="108"/>
      <c r="BD800" s="145"/>
      <c r="BE800" s="145"/>
      <c r="BF800" s="208" t="s">
        <v>6834</v>
      </c>
      <c r="BG800" s="208"/>
      <c r="BH800" s="210" t="s">
        <v>6834</v>
      </c>
      <c r="BI800" s="209" t="s">
        <v>7062</v>
      </c>
      <c r="BJ800" s="107" t="s">
        <v>7113</v>
      </c>
      <c r="BK800" s="104" t="s">
        <v>2696</v>
      </c>
      <c r="BL800" s="140">
        <v>45859</v>
      </c>
      <c r="BM800" s="145">
        <v>7</v>
      </c>
      <c r="BN800" s="108" t="s">
        <v>7114</v>
      </c>
      <c r="BO800" s="114" t="s">
        <v>7184</v>
      </c>
      <c r="BP800" s="108" t="s">
        <v>7127</v>
      </c>
      <c r="BQ800" s="106" t="s">
        <v>123</v>
      </c>
      <c r="BR800" s="108" t="s">
        <v>123</v>
      </c>
      <c r="BS800" s="108" t="s">
        <v>7114</v>
      </c>
      <c r="BT800" s="108" t="s">
        <v>7230</v>
      </c>
      <c r="BU800" s="108" t="s">
        <v>123</v>
      </c>
      <c r="BV800" s="108" t="s">
        <v>123</v>
      </c>
      <c r="BW800" s="108" t="s">
        <v>2696</v>
      </c>
      <c r="BX800" s="106" t="s">
        <v>7102</v>
      </c>
      <c r="BY800" s="140">
        <v>45859</v>
      </c>
      <c r="BZ800" s="146">
        <f>IF(Tabela2[[#This Row],[Data do documento de encerramento]]="NA","NA",IF(Tabela2[[#This Row],[Data do documento de encerramento]]="","Pendente de conclusão/ encerramento",_xlfn.DAYS(Tabela2[[#This Row],[Data do documento de encerramento]],J800)))</f>
        <v>7</v>
      </c>
      <c r="CA800" s="107"/>
      <c r="CB800" s="143"/>
      <c r="CC800" s="147"/>
      <c r="CD800" s="147"/>
      <c r="CE800" s="147"/>
      <c r="CF800" s="147"/>
    </row>
    <row r="801" spans="1:84" ht="45.75" hidden="1">
      <c r="A801" s="246">
        <v>202606223</v>
      </c>
      <c r="B801" s="118" t="s">
        <v>10678</v>
      </c>
      <c r="C801" s="145" t="s">
        <v>2455</v>
      </c>
      <c r="D801" s="142" t="s">
        <v>10679</v>
      </c>
      <c r="E801" s="106" t="s">
        <v>4216</v>
      </c>
      <c r="F801" s="106" t="s">
        <v>10680</v>
      </c>
      <c r="G801" s="106" t="s">
        <v>10681</v>
      </c>
      <c r="H801" s="172" t="s">
        <v>10682</v>
      </c>
      <c r="I801" s="207" t="s">
        <v>7114</v>
      </c>
      <c r="J801" s="207">
        <v>45953</v>
      </c>
      <c r="K801" s="207" t="s">
        <v>142</v>
      </c>
      <c r="L801" s="142" t="str">
        <f>IF(Tabela2[[#This Row],[Data]]="","Sem Informação",VLOOKUP(MONTH(Tabela2[[#This Row],[Data]]),'[1]Validação de dados'!$I$1:$J$13,2,0))</f>
        <v>Outubro</v>
      </c>
      <c r="M801" s="146">
        <f>YEAR(Tabela2[[#This Row],[Data]])</f>
        <v>2025</v>
      </c>
      <c r="N801" s="207" t="s">
        <v>143</v>
      </c>
      <c r="O801" s="207" t="s">
        <v>286</v>
      </c>
      <c r="P801" s="104" t="e">
        <f>VLOOKUP(Tabela2[[#This Row],[SIEMA]],Siema2024,21,FALSE)</f>
        <v>#REF!</v>
      </c>
      <c r="Q801" s="104">
        <v>3264</v>
      </c>
      <c r="R801" s="108" t="e">
        <f>VLOOKUP(Tabela2[[#This Row],[SIEMA]],Siema2025,10,FALSE)</f>
        <v>#N/A</v>
      </c>
      <c r="S801" s="107" t="str">
        <f>IF(Q801="","", IF(Q801="NC","", IF(Q801="NE","", IF(Q801="NA","",IFERROR(VLOOKUP(Q801,[1]Produtos!$A$1:$C$2319,2,FALSE),"Não Cadastrado")))))</f>
        <v>LÍQUIDO CORROSIVO, ÁCIDO, INORGÂNICO, N.E.</v>
      </c>
      <c r="T801" s="104">
        <v>4050</v>
      </c>
      <c r="U801" s="104" t="s">
        <v>7309</v>
      </c>
      <c r="V801" s="104">
        <f>IF(Q801="","",IF(ISNUMBER(Q801)=FALSE,"Não se aplica",IFERROR(VLOOKUP(Q801,Produtos!$A$1:$C$2319,3,FALSE),"Não Cadastrado")))</f>
        <v>8</v>
      </c>
      <c r="W801" s="104" t="e">
        <f>VLOOKUP(Tabela2[[#This Row],[SIEMA]],Siema2024,10,FALSE)</f>
        <v>#REF!</v>
      </c>
      <c r="X801" s="113" t="str">
        <f>IF(Tabela2[[#This Row],[Origem do acidente]] = "Plataforma", "PREENCHER","NA")</f>
        <v>NA</v>
      </c>
      <c r="Y801" s="109" t="e">
        <f>IF(W801="","", IF(W801="NC","", IF(W801="NE","", IF(W801="NA","",IFERROR(VLOOKUP(W801,[1]Produtos!$A$1:$C$2319,2,FALSE),"Não Cadastrado")))))</f>
        <v>#REF!</v>
      </c>
      <c r="Z801" s="104" t="e">
        <f>VLOOKUP(Tabela2[[#This Row],[SIEMA]],Siema2025,11,FALSE)</f>
        <v>#N/A</v>
      </c>
      <c r="AA801" s="104" t="e">
        <f>VLOOKUP(Tabela2[[#This Row],[SIEMA]],Siema2024,12,FALSE)</f>
        <v>#REF!</v>
      </c>
      <c r="AB801" s="104" t="e">
        <f>IF(W801="","",IF(ISNUMBER(W801)=FALSE,"Não se aplica",IFERROR(VLOOKUP(W801,[1]Produtos!$A$1:$C$2319,3,FALSE),"Não Cadastrado")))</f>
        <v>#REF!</v>
      </c>
      <c r="AC801" s="104"/>
      <c r="AD801" s="108" t="str">
        <f>IF(Tabela2[[#This Row],[Origem do acidente]] = "Plataforma", "PREENCHER","NA")</f>
        <v>NA</v>
      </c>
      <c r="AE801" s="107" t="str">
        <f>IF(AC801="","", IF(AC801="NC","", IF(AC801="NE","", IF(AC801="NA","",IFERROR(VLOOKUP(AC801,[1]Produtos!$A$1:$C$2319,2,FALSE),"Não Cadastrado")))))</f>
        <v/>
      </c>
      <c r="AF801" s="104"/>
      <c r="AG801" s="104"/>
      <c r="AH801" s="104" t="str">
        <f>IF(AC801="","",IF(ISNUMBER(AC801)=FALSE,"Não se aplica",IFERROR(VLOOKUP(AC801,Produtos!$A$1:$C$2319,3,FALSE),"Não Cadastrado")))</f>
        <v/>
      </c>
      <c r="AI801" s="104"/>
      <c r="AJ801" s="146" t="e">
        <f>VLOOKUP(Tabela2[[#This Row],[SIEMA]],Siema2024,26,FALSE)</f>
        <v>#REF!</v>
      </c>
      <c r="AK801" s="107" t="s">
        <v>7363</v>
      </c>
      <c r="AL801" s="107" t="s">
        <v>7182</v>
      </c>
      <c r="AM801" s="107"/>
      <c r="AN801" s="145"/>
      <c r="AO801" s="145"/>
      <c r="AP801" s="145"/>
      <c r="AQ801" s="145"/>
      <c r="AR801" s="147"/>
      <c r="AS801" s="145"/>
      <c r="AT801" s="145"/>
      <c r="AU801" s="145" t="s">
        <v>7183</v>
      </c>
      <c r="AV801" s="145"/>
      <c r="AW801" s="145"/>
      <c r="AX801" s="145"/>
      <c r="AY801" s="145"/>
      <c r="AZ801" s="145"/>
      <c r="BA801" s="145"/>
      <c r="BB801" s="145"/>
      <c r="BC801" s="108" t="str">
        <f>IF(Tabela2[[#This Row],[Outro(s) ]] = "X", "PREENCHER","NA")</f>
        <v>NA</v>
      </c>
      <c r="BD801" s="145"/>
      <c r="BE801" s="145"/>
      <c r="BF801" s="208" t="s">
        <v>10683</v>
      </c>
      <c r="BG801" s="208"/>
      <c r="BH801" s="210" t="s">
        <v>10684</v>
      </c>
      <c r="BI801" s="209" t="s">
        <v>7062</v>
      </c>
      <c r="BJ801" s="107" t="s">
        <v>7099</v>
      </c>
      <c r="BK801" s="104" t="s">
        <v>2696</v>
      </c>
      <c r="BL801" s="140">
        <v>45953</v>
      </c>
      <c r="BM801" s="145">
        <f ca="1">IF(Tabela2[[#This Row],[Data de atendimento do Ibama (considerar o primeiro documento/ação)]]="",_xlfn.DAYS(TODAY(),J801),_xlfn.DAYS(Tabela2[[#This Row],[Data de atendimento do Ibama (considerar o primeiro documento/ação)]],J801))</f>
        <v>0</v>
      </c>
      <c r="BN801" s="108" t="str">
        <f>IF(Tabela2[[#This Row],[Atendido pelo Ibama ("Não" ou "Sim")]]="Não","Preencher", IF(Tabela2[[#This Row],[Atendido pelo Ibama ("Não" ou "Sim")]]="Sim","NA",""))</f>
        <v>NA</v>
      </c>
      <c r="BO801" s="114" t="s">
        <v>7124</v>
      </c>
      <c r="BP801" s="108" t="s">
        <v>7348</v>
      </c>
      <c r="BQ801" s="106" t="s">
        <v>123</v>
      </c>
      <c r="BR801" s="108" t="s">
        <v>2696</v>
      </c>
      <c r="BS801" s="108" t="s">
        <v>123</v>
      </c>
      <c r="BT801" s="108" t="s">
        <v>7101</v>
      </c>
      <c r="BU801" s="108" t="s">
        <v>2696</v>
      </c>
      <c r="BV801" s="108" t="s">
        <v>123</v>
      </c>
      <c r="BW801" s="108" t="s">
        <v>123</v>
      </c>
      <c r="BX801" s="106" t="s">
        <v>7102</v>
      </c>
      <c r="BY801" s="140">
        <v>46169</v>
      </c>
      <c r="BZ801" s="146">
        <f>IF(Tabela2[[#This Row],[Data do documento de encerramento]]="NA","NA",IF(Tabela2[[#This Row],[Data do documento de encerramento]]="","Pendente de conclusão/ encerramento",_xlfn.DAYS(Tabela2[[#This Row],[Data do documento de encerramento]],J801)))</f>
        <v>216</v>
      </c>
      <c r="CA801" s="107" t="s">
        <v>10546</v>
      </c>
      <c r="CB801" s="143"/>
      <c r="CC801" s="147"/>
      <c r="CD801" s="147"/>
      <c r="CE801" s="147"/>
      <c r="CF801" s="147"/>
    </row>
    <row r="802" spans="1:84" ht="45.75" hidden="1">
      <c r="A802" s="246">
        <v>2026062210</v>
      </c>
      <c r="B802" s="118" t="s">
        <v>10685</v>
      </c>
      <c r="C802" s="145" t="s">
        <v>10686</v>
      </c>
      <c r="D802" s="142" t="s">
        <v>10687</v>
      </c>
      <c r="E802" s="106" t="s">
        <v>9851</v>
      </c>
      <c r="F802" s="106" t="s">
        <v>10688</v>
      </c>
      <c r="G802" s="106" t="s">
        <v>10689</v>
      </c>
      <c r="H802" s="172" t="s">
        <v>10690</v>
      </c>
      <c r="I802" s="207" t="s">
        <v>7114</v>
      </c>
      <c r="J802" s="207">
        <v>45997</v>
      </c>
      <c r="K802" s="207" t="s">
        <v>229</v>
      </c>
      <c r="L802" s="142" t="str">
        <f>IF(Tabela2[[#This Row],[Data]]="","Sem Informação",VLOOKUP(MONTH(Tabela2[[#This Row],[Data]]),'[1]Validação de dados'!$I$1:$J$13,2,0))</f>
        <v>Dezembro</v>
      </c>
      <c r="M802" s="146">
        <f>YEAR(Tabela2[[#This Row],[Data]])</f>
        <v>2025</v>
      </c>
      <c r="N802" s="207" t="s">
        <v>122</v>
      </c>
      <c r="O802" s="207" t="s">
        <v>286</v>
      </c>
      <c r="P802" s="104" t="e">
        <f>VLOOKUP(Tabela2[[#This Row],[SIEMA]],Siema2024,21,FALSE)</f>
        <v>#REF!</v>
      </c>
      <c r="Q802" s="104">
        <v>1202</v>
      </c>
      <c r="R802" s="108" t="e">
        <f>VLOOKUP(Tabela2[[#This Row],[SIEMA]],Siema2025,10,FALSE)</f>
        <v>#N/A</v>
      </c>
      <c r="S802" s="107" t="str">
        <f>IF(Q802="","", IF(Q802="NC","", IF(Q802="NE","", IF(Q802="NA","",IFERROR(VLOOKUP(Q802,[1]Produtos!$A$1:$C$2319,2,FALSE),"Não Cadastrado")))))</f>
        <v>GASÓLEO ou ÓLEO DIESEL ou ÓLEO PARA AQUECIMENTO, LEVE</v>
      </c>
      <c r="T802" s="104">
        <v>3000</v>
      </c>
      <c r="U802" s="104" t="s">
        <v>648</v>
      </c>
      <c r="V802" s="104">
        <f>IF(Q802="","",IF(ISNUMBER(Q802)=FALSE,"Não se aplica",IFERROR(VLOOKUP(Q802,Produtos!$A$1:$C$2319,3,FALSE),"Não Cadastrado")))</f>
        <v>3</v>
      </c>
      <c r="W802" s="104" t="e">
        <f>VLOOKUP(Tabela2[[#This Row],[SIEMA]],Siema2024,10,FALSE)</f>
        <v>#REF!</v>
      </c>
      <c r="X802" s="113" t="str">
        <f>IF(Tabela2[[#This Row],[Origem do acidente]] = "Plataforma", "PREENCHER","NA")</f>
        <v>NA</v>
      </c>
      <c r="Y802" s="109" t="e">
        <f>IF(W802="","", IF(W802="NC","", IF(W802="NE","", IF(W802="NA","",IFERROR(VLOOKUP(W802,[1]Produtos!$A$1:$C$2319,2,FALSE),"Não Cadastrado")))))</f>
        <v>#REF!</v>
      </c>
      <c r="Z802" s="104" t="e">
        <f>VLOOKUP(Tabela2[[#This Row],[SIEMA]],Siema2025,11,FALSE)</f>
        <v>#N/A</v>
      </c>
      <c r="AA802" s="104" t="e">
        <f>VLOOKUP(Tabela2[[#This Row],[SIEMA]],Siema2024,12,FALSE)</f>
        <v>#REF!</v>
      </c>
      <c r="AB802" s="104" t="e">
        <f>IF(W802="","",IF(ISNUMBER(W802)=FALSE,"Não se aplica",IFERROR(VLOOKUP(W802,[1]Produtos!$A$1:$C$2319,3,FALSE),"Não Cadastrado")))</f>
        <v>#REF!</v>
      </c>
      <c r="AC802" s="104"/>
      <c r="AD802" s="108" t="str">
        <f>IF(Tabela2[[#This Row],[Origem do acidente]] = "Plataforma", "PREENCHER","NA")</f>
        <v>NA</v>
      </c>
      <c r="AE802" s="107" t="str">
        <f>IF(AC802="","", IF(AC802="NC","", IF(AC802="NE","", IF(AC802="NA","",IFERROR(VLOOKUP(AC802,[1]Produtos!$A$1:$C$2319,2,FALSE),"Não Cadastrado")))))</f>
        <v/>
      </c>
      <c r="AF802" s="104"/>
      <c r="AG802" s="104"/>
      <c r="AH802" s="104" t="str">
        <f>IF(AC802="","",IF(ISNUMBER(AC802)=FALSE,"Não se aplica",IFERROR(VLOOKUP(AC802,Produtos!$A$1:$C$2319,3,FALSE),"Não Cadastrado")))</f>
        <v/>
      </c>
      <c r="AI802" s="104"/>
      <c r="AJ802" s="146" t="s">
        <v>10691</v>
      </c>
      <c r="AK802" s="107" t="s">
        <v>7190</v>
      </c>
      <c r="AL802" s="107" t="s">
        <v>7388</v>
      </c>
      <c r="AM802" s="107" t="s">
        <v>7636</v>
      </c>
      <c r="AN802" s="145"/>
      <c r="AO802" s="145"/>
      <c r="AP802" s="145"/>
      <c r="AQ802" s="145"/>
      <c r="AR802" s="147"/>
      <c r="AS802" s="145"/>
      <c r="AT802" s="145"/>
      <c r="AU802" s="145" t="s">
        <v>7183</v>
      </c>
      <c r="AV802" s="145"/>
      <c r="AW802" s="145"/>
      <c r="AX802" s="145" t="s">
        <v>7183</v>
      </c>
      <c r="AY802" s="145"/>
      <c r="AZ802" s="145"/>
      <c r="BA802" s="145"/>
      <c r="BB802" s="145"/>
      <c r="BC802" s="108" t="str">
        <f>IF(Tabela2[[#This Row],[Outro(s) ]] = "X", "PREENCHER","NA")</f>
        <v>NA</v>
      </c>
      <c r="BD802" s="145"/>
      <c r="BE802" s="145"/>
      <c r="BF802" s="208" t="s">
        <v>10692</v>
      </c>
      <c r="BG802" s="208"/>
      <c r="BH802" s="210" t="s">
        <v>10693</v>
      </c>
      <c r="BI802" s="209" t="s">
        <v>7062</v>
      </c>
      <c r="BJ802" s="107" t="s">
        <v>7099</v>
      </c>
      <c r="BK802" s="104" t="s">
        <v>2696</v>
      </c>
      <c r="BL802" s="140">
        <v>46038</v>
      </c>
      <c r="BM802" s="145">
        <f ca="1">IF(Tabela2[[#This Row],[Data de atendimento do Ibama (considerar o primeiro documento/ação)]]="",_xlfn.DAYS(TODAY(),J802),_xlfn.DAYS(Tabela2[[#This Row],[Data de atendimento do Ibama (considerar o primeiro documento/ação)]],J802))</f>
        <v>41</v>
      </c>
      <c r="BN802" s="108" t="str">
        <f>IF(Tabela2[[#This Row],[Atendido pelo Ibama ("Não" ou "Sim")]]="Não","Preencher", IF(Tabela2[[#This Row],[Atendido pelo Ibama ("Não" ou "Sim")]]="Sim","NA",""))</f>
        <v>NA</v>
      </c>
      <c r="BO802" s="114" t="s">
        <v>7100</v>
      </c>
      <c r="BP802" s="108" t="str">
        <f>IF(Tabela2[[#This Row],[Forma de atendimento (primeiro documento/ação)]]= "Outros (especificar)", "PREENCHER","NA")</f>
        <v>NA</v>
      </c>
      <c r="BQ802" s="106" t="s">
        <v>2696</v>
      </c>
      <c r="BR802" s="108" t="s">
        <v>123</v>
      </c>
      <c r="BS802" s="108" t="s">
        <v>2696</v>
      </c>
      <c r="BT802" s="108" t="s">
        <v>7230</v>
      </c>
      <c r="BU802" s="108" t="str">
        <f>IF(Tabela2[[#This Row],[Houve envio de Informações Pós-acidente (preencher "não se aplica" quando de competência estadual/municipal)]] = "Sim", "PREENCHER","NA")</f>
        <v>NA</v>
      </c>
      <c r="BV802" s="108" t="s">
        <v>2696</v>
      </c>
      <c r="BW802" s="108" t="s">
        <v>2696</v>
      </c>
      <c r="BX802" s="106" t="s">
        <v>7102</v>
      </c>
      <c r="BY802" s="140">
        <v>46072</v>
      </c>
      <c r="BZ802" s="146">
        <f>IF(Tabela2[[#This Row],[Data do documento de encerramento]]="NA","NA",IF(Tabela2[[#This Row],[Data do documento de encerramento]]="","Pendente de conclusão/ encerramento",_xlfn.DAYS(Tabela2[[#This Row],[Data do documento de encerramento]],J802)))</f>
        <v>75</v>
      </c>
      <c r="CA802" s="107"/>
      <c r="CB802" s="143"/>
      <c r="CC802" s="147"/>
      <c r="CD802" s="147"/>
      <c r="CE802" s="147"/>
      <c r="CF802" s="147"/>
    </row>
    <row r="803" spans="1:84" ht="45.75" hidden="1">
      <c r="A803" s="246">
        <v>202606225</v>
      </c>
      <c r="B803" s="118" t="s">
        <v>10694</v>
      </c>
      <c r="C803" s="145" t="s">
        <v>2455</v>
      </c>
      <c r="D803" s="142" t="s">
        <v>10695</v>
      </c>
      <c r="E803" s="106" t="s">
        <v>7186</v>
      </c>
      <c r="F803" s="106" t="s">
        <v>10696</v>
      </c>
      <c r="G803" s="106" t="s">
        <v>10697</v>
      </c>
      <c r="H803" s="214" t="s">
        <v>10698</v>
      </c>
      <c r="I803" s="207" t="s">
        <v>7114</v>
      </c>
      <c r="J803" s="207">
        <v>45992</v>
      </c>
      <c r="K803" s="207" t="s">
        <v>299</v>
      </c>
      <c r="L803" s="142" t="str">
        <f>IF(Tabela2[[#This Row],[Data]]="","Sem Informação",VLOOKUP(MONTH(Tabela2[[#This Row],[Data]]),'[1]Validação de dados'!$I$1:$J$13,2,0))</f>
        <v>Dezembro</v>
      </c>
      <c r="M803" s="146">
        <f>YEAR(Tabela2[[#This Row],[Data]])</f>
        <v>2025</v>
      </c>
      <c r="N803" s="207" t="s">
        <v>122</v>
      </c>
      <c r="O803" s="207" t="s">
        <v>286</v>
      </c>
      <c r="P803" s="104" t="e">
        <f>VLOOKUP(Tabela2[[#This Row],[SIEMA]],Siema2024,21,FALSE)</f>
        <v>#REF!</v>
      </c>
      <c r="Q803" s="104">
        <v>1075</v>
      </c>
      <c r="R803" s="108" t="e">
        <f>VLOOKUP(Tabela2[[#This Row],[SIEMA]],Siema2025,10,FALSE)</f>
        <v>#N/A</v>
      </c>
      <c r="S803" s="107" t="str">
        <f>IF(Q803="","", IF(Q803="NC","", IF(Q803="NE","", IF(Q803="NA","",IFERROR(VLOOKUP(Q803,[1]Produtos!$A$1:$C$2319,2,FALSE),"Não Cadastrado")))))</f>
        <v>GÁS(ES) DE PETRÓLEO, LIQUEFEITO(S) ou GAS(ES) LIQUEFEITO(S) DE PETRÓLEO ou GLP</v>
      </c>
      <c r="T803" s="104">
        <v>28090</v>
      </c>
      <c r="U803" s="104" t="s">
        <v>7309</v>
      </c>
      <c r="V803" s="104">
        <f>IF(Q803="","",IF(ISNUMBER(Q803)=FALSE,"Não se aplica",IFERROR(VLOOKUP(Q803,Produtos!$A$1:$C$2319,3,FALSE),"Não Cadastrado")))</f>
        <v>2.1</v>
      </c>
      <c r="W803" s="104" t="e">
        <f>VLOOKUP(Tabela2[[#This Row],[SIEMA]],Siema2024,10,FALSE)</f>
        <v>#REF!</v>
      </c>
      <c r="X803" s="113" t="str">
        <f>IF(Tabela2[[#This Row],[Origem do acidente]] = "Plataforma", "PREENCHER","NA")</f>
        <v>NA</v>
      </c>
      <c r="Y803" s="109" t="e">
        <f>IF(W803="","", IF(W803="NC","", IF(W803="NE","", IF(W803="NA","",IFERROR(VLOOKUP(W803,[1]Produtos!$A$1:$C$2319,2,FALSE),"Não Cadastrado")))))</f>
        <v>#REF!</v>
      </c>
      <c r="Z803" s="104" t="e">
        <f>VLOOKUP(Tabela2[[#This Row],[SIEMA]],Siema2025,11,FALSE)</f>
        <v>#N/A</v>
      </c>
      <c r="AA803" s="104" t="e">
        <f>VLOOKUP(Tabela2[[#This Row],[SIEMA]],Siema2024,12,FALSE)</f>
        <v>#REF!</v>
      </c>
      <c r="AB803" s="104" t="e">
        <f>IF(W803="","",IF(ISNUMBER(W803)=FALSE,"Não se aplica",IFERROR(VLOOKUP(W803,[1]Produtos!$A$1:$C$2319,3,FALSE),"Não Cadastrado")))</f>
        <v>#REF!</v>
      </c>
      <c r="AC803" s="104"/>
      <c r="AD803" s="108" t="str">
        <f>IF(Tabela2[[#This Row],[Origem do acidente]] = "Plataforma", "PREENCHER","NA")</f>
        <v>NA</v>
      </c>
      <c r="AE803" s="107" t="str">
        <f>IF(AC803="","", IF(AC803="NC","", IF(AC803="NE","", IF(AC803="NA","",IFERROR(VLOOKUP(AC803,[1]Produtos!$A$1:$C$2319,2,FALSE),"Não Cadastrado")))))</f>
        <v/>
      </c>
      <c r="AF803" s="104"/>
      <c r="AG803" s="104"/>
      <c r="AH803" s="104" t="str">
        <f>IF(AC803="","",IF(ISNUMBER(AC803)=FALSE,"Não se aplica",IFERROR(VLOOKUP(AC803,Produtos!$A$1:$C$2319,3,FALSE),"Não Cadastrado")))</f>
        <v/>
      </c>
      <c r="AI803" s="104"/>
      <c r="AJ803" s="146" t="e">
        <f>VLOOKUP(Tabela2[[#This Row],[SIEMA]],Siema2024,26,FALSE)</f>
        <v>#REF!</v>
      </c>
      <c r="AK803" s="107" t="s">
        <v>6834</v>
      </c>
      <c r="AL803" s="107" t="s">
        <v>7182</v>
      </c>
      <c r="AM803" s="107"/>
      <c r="AN803" s="145" t="s">
        <v>7183</v>
      </c>
      <c r="AO803" s="145"/>
      <c r="AP803" s="145"/>
      <c r="AQ803" s="145"/>
      <c r="AR803" s="147"/>
      <c r="AS803" s="145"/>
      <c r="AT803" s="145"/>
      <c r="AU803" s="145"/>
      <c r="AV803" s="145"/>
      <c r="AW803" s="145"/>
      <c r="AX803" s="145"/>
      <c r="AY803" s="145"/>
      <c r="AZ803" s="145"/>
      <c r="BA803" s="145"/>
      <c r="BB803" s="145"/>
      <c r="BC803" s="108" t="str">
        <f>IF(Tabela2[[#This Row],[Outro(s) ]] = "X", "PREENCHER","NA")</f>
        <v>NA</v>
      </c>
      <c r="BD803" s="145"/>
      <c r="BE803" s="145"/>
      <c r="BF803" s="208" t="s">
        <v>10699</v>
      </c>
      <c r="BG803" s="208"/>
      <c r="BH803" s="210" t="s">
        <v>10700</v>
      </c>
      <c r="BI803" s="209" t="s">
        <v>2696</v>
      </c>
      <c r="BJ803" s="107" t="s">
        <v>7099</v>
      </c>
      <c r="BK803" s="104" t="s">
        <v>2696</v>
      </c>
      <c r="BL803" s="140">
        <v>46000</v>
      </c>
      <c r="BM803" s="145">
        <f ca="1">IF(Tabela2[[#This Row],[Data de atendimento do Ibama (considerar o primeiro documento/ação)]]="",_xlfn.DAYS(TODAY(),J803),_xlfn.DAYS(Tabela2[[#This Row],[Data de atendimento do Ibama (considerar o primeiro documento/ação)]],J803))</f>
        <v>8</v>
      </c>
      <c r="BN803" s="108" t="str">
        <f>IF(Tabela2[[#This Row],[Atendido pelo Ibama ("Não" ou "Sim")]]="Não","Preencher", IF(Tabela2[[#This Row],[Atendido pelo Ibama ("Não" ou "Sim")]]="Sim","NA",""))</f>
        <v>NA</v>
      </c>
      <c r="BO803" s="114" t="s">
        <v>7100</v>
      </c>
      <c r="BP803" s="108" t="str">
        <f>IF(Tabela2[[#This Row],[Forma de atendimento (primeiro documento/ação)]]= "Outros (especificar)", "PREENCHER","NA")</f>
        <v>NA</v>
      </c>
      <c r="BQ803" s="106" t="s">
        <v>123</v>
      </c>
      <c r="BR803" s="108" t="str">
        <f>IF(Tabela2[[#This Row],[Equipe do Ibama foi a campo? Houve sobrevoo do Poseidon?]] = "Sim", "PREENCHER","NA")</f>
        <v>NA</v>
      </c>
      <c r="BS803" s="108" t="str">
        <f>IF(Tabela2[[#This Row],[Se sim, foi emitida Ordem de Emergência? (informações vinculada à coluna CK)]] = "Sim", "PREENCHER","NA")</f>
        <v>NA</v>
      </c>
      <c r="BT803" s="108" t="s">
        <v>7101</v>
      </c>
      <c r="BU803" s="108" t="s">
        <v>2696</v>
      </c>
      <c r="BV803" s="108" t="s">
        <v>2696</v>
      </c>
      <c r="BW803" s="108" t="s">
        <v>123</v>
      </c>
      <c r="BX803" s="106" t="s">
        <v>7127</v>
      </c>
      <c r="BY803" s="140"/>
      <c r="BZ803" s="146" t="str">
        <f>IF(Tabela2[[#This Row],[Data do documento de encerramento]]="NA","NA",IF(Tabela2[[#This Row],[Data do documento de encerramento]]="","Pendente de conclusão/ encerramento",_xlfn.DAYS(Tabela2[[#This Row],[Data do documento de encerramento]],J803)))</f>
        <v>Pendente de conclusão/ encerramento</v>
      </c>
      <c r="CA803" s="107" t="s">
        <v>10701</v>
      </c>
      <c r="CB803" s="143"/>
      <c r="CC803" s="147"/>
      <c r="CD803" s="147"/>
      <c r="CE803" s="147"/>
      <c r="CF803" s="147"/>
    </row>
    <row r="804" spans="1:84" ht="121.5" hidden="1">
      <c r="A804" s="106" t="s">
        <v>10560</v>
      </c>
      <c r="B804" s="118" t="s">
        <v>10702</v>
      </c>
      <c r="C804" s="108" t="s">
        <v>10600</v>
      </c>
      <c r="D804" s="106" t="s">
        <v>5972</v>
      </c>
      <c r="E804" s="106" t="s">
        <v>10472</v>
      </c>
      <c r="F804" s="106" t="s">
        <v>10703</v>
      </c>
      <c r="G804" s="106"/>
      <c r="H804" s="106"/>
      <c r="I804" s="105" t="s">
        <v>7114</v>
      </c>
      <c r="J804" s="105">
        <v>46022</v>
      </c>
      <c r="K804" s="105" t="s">
        <v>121</v>
      </c>
      <c r="L804" s="106" t="str">
        <f>IF(Tabela2[[#This Row],[Data]]="","Sem Informação",VLOOKUP(MONTH(Tabela2[[#This Row],[Data]]),'[1]Validação de dados'!$I$1:$J$13,2,0))</f>
        <v>Dezembro</v>
      </c>
      <c r="M804" s="104">
        <f>YEAR(Tabela2[[#This Row],[Data]])</f>
        <v>2025</v>
      </c>
      <c r="N804" s="105" t="s">
        <v>122</v>
      </c>
      <c r="O804" s="105" t="s">
        <v>320</v>
      </c>
      <c r="P804" s="217" t="e">
        <f>VLOOKUP(Tabela2[[#This Row],[SIEMA]],Siema2024,21,FALSE)</f>
        <v>#REF!</v>
      </c>
      <c r="Q804" s="104">
        <v>1202</v>
      </c>
      <c r="R804" s="108"/>
      <c r="S804" s="107" t="str">
        <f>IF(Q804="","", IF(Q804="NC","", IF(Q804="NE","", IF(Q804="NA","",IFERROR(VLOOKUP(Q804,[1]Produtos!$A$1:$C$2319,2,FALSE),"Não Cadastrado")))))</f>
        <v>GASÓLEO ou ÓLEO DIESEL ou ÓLEO PARA AQUECIMENTO, LEVE</v>
      </c>
      <c r="T804" s="104" t="s">
        <v>6834</v>
      </c>
      <c r="U804" s="104" t="s">
        <v>7062</v>
      </c>
      <c r="V804" s="104">
        <f>IF(Q804="","",IF(ISNUMBER(Q804)=FALSE,"Não se aplica",IFERROR(VLOOKUP(Q804,Produtos!$A$1:$C$2319,3,FALSE),"Não Cadastrado")))</f>
        <v>3</v>
      </c>
      <c r="W804" s="104"/>
      <c r="X804" s="113"/>
      <c r="Y804" s="109" t="str">
        <f>IF(W804="","", IF(W804="NC","", IF(W804="NE","", IF(W804="NA","",IFERROR(VLOOKUP(W804,[1]Produtos!$A$1:$C$2319,2,FALSE),"Não Cadastrado")))))</f>
        <v/>
      </c>
      <c r="Z804" s="104"/>
      <c r="AA804" s="104"/>
      <c r="AB804" s="104" t="str">
        <f>IF(W804="","",IF(ISNUMBER(W804)=FALSE,"Não se aplica",IFERROR(VLOOKUP(W804,[1]Produtos!$A$1:$C$2319,3,FALSE),"Não Cadastrado")))</f>
        <v/>
      </c>
      <c r="AC804" s="104"/>
      <c r="AD804" s="108"/>
      <c r="AE804" s="107" t="str">
        <f>IF(AC804="","", IF(AC804="NC","", IF(AC804="NE","", IF(AC804="NA","",IFERROR(VLOOKUP(AC804,[1]Produtos!$A$1:$C$2319,2,FALSE),"Não Cadastrado")))))</f>
        <v/>
      </c>
      <c r="AF804" s="104"/>
      <c r="AG804" s="104"/>
      <c r="AH804" s="104" t="str">
        <f>IF(AC804="","",IF(ISNUMBER(AC804)=FALSE,"Não se aplica",IFERROR(VLOOKUP(AC804,Produtos!$A$1:$C$2319,3,FALSE),"Não Cadastrado")))</f>
        <v/>
      </c>
      <c r="AI804" s="113"/>
      <c r="AJ804" s="104"/>
      <c r="AK804" s="107" t="s">
        <v>7112</v>
      </c>
      <c r="AL804" s="107"/>
      <c r="AM804" s="107"/>
      <c r="AN804" s="108"/>
      <c r="AO804" s="108"/>
      <c r="AP804" s="108"/>
      <c r="AQ804" s="108"/>
      <c r="AR804" s="114"/>
      <c r="AS804" s="108" t="s">
        <v>7183</v>
      </c>
      <c r="AT804" s="108"/>
      <c r="AU804" s="108"/>
      <c r="AV804" s="108"/>
      <c r="AW804" s="108"/>
      <c r="AX804" s="108"/>
      <c r="AY804" s="108"/>
      <c r="AZ804" s="108"/>
      <c r="BA804" s="108"/>
      <c r="BB804" s="108"/>
      <c r="BC804" s="108"/>
      <c r="BD804" s="108"/>
      <c r="BE804" s="108"/>
      <c r="BF804" s="110" t="s">
        <v>10704</v>
      </c>
      <c r="BG804" s="221"/>
      <c r="BH804" s="204" t="s">
        <v>10705</v>
      </c>
      <c r="BI804" s="112" t="s">
        <v>2696</v>
      </c>
      <c r="BJ804" s="107" t="s">
        <v>7099</v>
      </c>
      <c r="BK804" s="104" t="s">
        <v>123</v>
      </c>
      <c r="BL804" s="140"/>
      <c r="BM804" s="108">
        <f ca="1">IF(Tabela2[[#This Row],[Data de atendimento do Ibama (considerar o primeiro documento/ação)]]="",_xlfn.DAYS(TODAY(),J804),_xlfn.DAYS(Tabela2[[#This Row],[Data de atendimento do Ibama (considerar o primeiro documento/ação)]],J804))</f>
        <v>210</v>
      </c>
      <c r="BN804" s="108" t="s">
        <v>7930</v>
      </c>
      <c r="BO804" s="114" t="s">
        <v>637</v>
      </c>
      <c r="BP804" s="108" t="str">
        <f>IF(Tabela2[[#This Row],[Forma de atendimento (primeiro documento/ação)]]= "Outros (especificar)", "PREENCHER","NA")</f>
        <v>NA</v>
      </c>
      <c r="BQ804" s="106" t="s">
        <v>123</v>
      </c>
      <c r="BR804" s="108" t="str">
        <f>IF(Tabela2[[#This Row],[Equipe do Ibama foi a campo? Houve sobrevoo do Poseidon?]] = "Sim", "PREENCHER","NA")</f>
        <v>NA</v>
      </c>
      <c r="BS804" s="260" t="s">
        <v>7114</v>
      </c>
      <c r="BT804" s="108" t="s">
        <v>7230</v>
      </c>
      <c r="BU804" s="108" t="str">
        <f>IF(Tabela2[[#This Row],[Houve envio de Informações Pós-acidente (preencher "não se aplica" quando de competência estadual/municipal)]] = "Sim", "PREENCHER","NA")</f>
        <v>NA</v>
      </c>
      <c r="BV804" s="108" t="s">
        <v>123</v>
      </c>
      <c r="BW804" s="108" t="s">
        <v>123</v>
      </c>
      <c r="BX804" s="106" t="s">
        <v>7127</v>
      </c>
      <c r="BY804" s="140"/>
      <c r="BZ804" s="104" t="str">
        <f>IF(Tabela2[[#This Row],[Data do documento de encerramento]]="NA","NA",IF(Tabela2[[#This Row],[Data do documento de encerramento]]="","Pendente de conclusão/ encerramento",_xlfn.DAYS(Tabela2[[#This Row],[Data do documento de encerramento]],J804)))</f>
        <v>Pendente de conclusão/ encerramento</v>
      </c>
      <c r="CA804" s="109" t="s">
        <v>10706</v>
      </c>
      <c r="CB804" s="107"/>
      <c r="CC804" s="114"/>
      <c r="CD804" s="114"/>
      <c r="CE804" s="114"/>
      <c r="CF804" s="114"/>
    </row>
    <row r="805" spans="1:84" s="223" customFormat="1" ht="45.75" hidden="1">
      <c r="A805" s="246">
        <v>2026062213</v>
      </c>
      <c r="B805" s="118" t="s">
        <v>10702</v>
      </c>
      <c r="C805" s="145" t="s">
        <v>2455</v>
      </c>
      <c r="D805" s="142" t="s">
        <v>10707</v>
      </c>
      <c r="E805" s="106" t="s">
        <v>7392</v>
      </c>
      <c r="F805" s="106" t="s">
        <v>10708</v>
      </c>
      <c r="G805" s="106" t="s">
        <v>10709</v>
      </c>
      <c r="H805" s="172" t="s">
        <v>10710</v>
      </c>
      <c r="I805" s="207" t="s">
        <v>7114</v>
      </c>
      <c r="J805" s="207">
        <v>46021</v>
      </c>
      <c r="K805" s="207" t="s">
        <v>355</v>
      </c>
      <c r="L805" s="142" t="str">
        <f>IF(Tabela2[[#This Row],[Data]]="","Sem Informação",VLOOKUP(MONTH(Tabela2[[#This Row],[Data]]),'[1]Validação de dados'!$I$1:$J$13,2,0))</f>
        <v>Dezembro</v>
      </c>
      <c r="M805" s="146">
        <f>YEAR(Tabela2[[#This Row],[Data]])</f>
        <v>2025</v>
      </c>
      <c r="N805" s="207" t="s">
        <v>230</v>
      </c>
      <c r="O805" s="207" t="s">
        <v>286</v>
      </c>
      <c r="P805" s="217" t="e">
        <f>VLOOKUP(Tabela2[[#This Row],[SIEMA]],Siema2024,21,FALSE)</f>
        <v>#REF!</v>
      </c>
      <c r="Q805" s="217" t="s">
        <v>7094</v>
      </c>
      <c r="R805" s="216" t="s">
        <v>10711</v>
      </c>
      <c r="S805" s="218" t="str">
        <f>IF(Q805="","", IF(Q805="NC","", IF(Q805="NE","", IF(Q805="NA","",IFERROR(VLOOKUP(Q805,[1]Produtos!$A$1:$C$2319,2,FALSE),"Não Cadastrado")))))</f>
        <v/>
      </c>
      <c r="T805" s="217" t="s">
        <v>6834</v>
      </c>
      <c r="U805" s="217" t="s">
        <v>7062</v>
      </c>
      <c r="V805" s="217" t="s">
        <v>7483</v>
      </c>
      <c r="W805" s="217" t="e">
        <f>VLOOKUP(Tabela2[[#This Row],[SIEMA]],Siema2024,10,FALSE)</f>
        <v>#REF!</v>
      </c>
      <c r="X805" s="224" t="str">
        <f>IF(Tabela2[[#This Row],[Origem do acidente]] = "Plataforma", "PREENCHER","NA")</f>
        <v>NA</v>
      </c>
      <c r="Y805" s="219" t="e">
        <f>IF(W805="","", IF(W805="NC","", IF(W805="NE","", IF(W805="NA","",IFERROR(VLOOKUP(W805,[1]Produtos!$A$1:$C$2319,2,FALSE),"Não Cadastrado")))))</f>
        <v>#REF!</v>
      </c>
      <c r="Z805" s="217" t="e">
        <f>VLOOKUP(Tabela2[[#This Row],[SIEMA]],Siema2025,11,FALSE)</f>
        <v>#N/A</v>
      </c>
      <c r="AA805" s="217" t="e">
        <f>VLOOKUP(Tabela2[[#This Row],[SIEMA]],Siema2024,12,FALSE)</f>
        <v>#REF!</v>
      </c>
      <c r="AB805" s="217" t="e">
        <f>IF(W805="","",IF(ISNUMBER(W805)=FALSE,"Não se aplica",IFERROR(VLOOKUP(W805,[1]Produtos!$A$1:$C$2319,3,FALSE),"Não Cadastrado")))</f>
        <v>#REF!</v>
      </c>
      <c r="AC805" s="217"/>
      <c r="AD805" s="216" t="str">
        <f>IF(Tabela2[[#This Row],[Origem do acidente]] = "Plataforma", "PREENCHER","NA")</f>
        <v>NA</v>
      </c>
      <c r="AE805" s="218" t="str">
        <f>IF(AC805="","", IF(AC805="NC","", IF(AC805="NE","", IF(AC805="NA","",IFERROR(VLOOKUP(AC805,[1]Produtos!$A$1:$C$2319,2,FALSE),"Não Cadastrado")))))</f>
        <v/>
      </c>
      <c r="AF805" s="217"/>
      <c r="AG805" s="217"/>
      <c r="AH805" s="217" t="str">
        <f>IF(AC805="","",IF(ISNUMBER(AC805)=FALSE,"Não se aplica",IFERROR(VLOOKUP(AC805,Produtos!$A$1:$C$2319,3,FALSE),"Não Cadastrado")))</f>
        <v/>
      </c>
      <c r="AI805" s="217"/>
      <c r="AJ805" s="146" t="e">
        <f>VLOOKUP(Tabela2[[#This Row],[SIEMA]],Siema2024,26,FALSE)</f>
        <v>#REF!</v>
      </c>
      <c r="AK805" s="218" t="s">
        <v>7190</v>
      </c>
      <c r="AL805" s="218" t="s">
        <v>7388</v>
      </c>
      <c r="AM805" s="218"/>
      <c r="AN805" s="145"/>
      <c r="AO805" s="145"/>
      <c r="AP805" s="145"/>
      <c r="AQ805" s="145"/>
      <c r="AR805" s="147"/>
      <c r="AS805" s="145"/>
      <c r="AT805" s="145"/>
      <c r="AU805" s="145" t="s">
        <v>7183</v>
      </c>
      <c r="AV805" s="145"/>
      <c r="AW805" s="145"/>
      <c r="AX805" s="145" t="s">
        <v>7183</v>
      </c>
      <c r="AY805" s="145"/>
      <c r="AZ805" s="145"/>
      <c r="BA805" s="145"/>
      <c r="BB805" s="145"/>
      <c r="BC805" s="216" t="str">
        <f>IF(Tabela2[[#This Row],[Outro(s) ]] = "X", "PREENCHER","NA")</f>
        <v>NA</v>
      </c>
      <c r="BD805" s="145"/>
      <c r="BE805" s="145"/>
      <c r="BF805" s="208" t="s">
        <v>10712</v>
      </c>
      <c r="BG805" s="208"/>
      <c r="BH805" s="210" t="s">
        <v>10713</v>
      </c>
      <c r="BI805" s="209" t="s">
        <v>7062</v>
      </c>
      <c r="BJ805" s="218" t="s">
        <v>7099</v>
      </c>
      <c r="BK805" s="217" t="s">
        <v>2696</v>
      </c>
      <c r="BL805" s="222">
        <v>46041</v>
      </c>
      <c r="BM805" s="145">
        <f ca="1">IF(Tabela2[[#This Row],[Data de atendimento do Ibama (considerar o primeiro documento/ação)]]="",_xlfn.DAYS(TODAY(),J805),_xlfn.DAYS(Tabela2[[#This Row],[Data de atendimento do Ibama (considerar o primeiro documento/ação)]],J805))</f>
        <v>20</v>
      </c>
      <c r="BN805" s="216" t="str">
        <f>IF(Tabela2[[#This Row],[Atendido pelo Ibama ("Não" ou "Sim")]]="Não","Preencher", IF(Tabela2[[#This Row],[Atendido pelo Ibama ("Não" ou "Sim")]]="Sim","NA",""))</f>
        <v>NA</v>
      </c>
      <c r="BO805" s="220" t="s">
        <v>7100</v>
      </c>
      <c r="BP805" s="216" t="str">
        <f>IF(Tabela2[[#This Row],[Forma de atendimento (primeiro documento/ação)]]= "Outros (especificar)", "PREENCHER","NA")</f>
        <v>NA</v>
      </c>
      <c r="BQ805" s="215" t="s">
        <v>123</v>
      </c>
      <c r="BR805" s="216" t="str">
        <f>IF(Tabela2[[#This Row],[Equipe do Ibama foi a campo? Houve sobrevoo do Poseidon?]] = "Sim", "PREENCHER","NA")</f>
        <v>NA</v>
      </c>
      <c r="BS805" s="216" t="str">
        <f>IF(Tabela2[[#This Row],[Se sim, foi emitida Ordem de Emergência? (informações vinculada à coluna CK)]] = "Sim", "PREENCHER","NA")</f>
        <v>NA</v>
      </c>
      <c r="BT805" s="216" t="s">
        <v>7101</v>
      </c>
      <c r="BU805" s="216" t="s">
        <v>123</v>
      </c>
      <c r="BV805" s="216" t="s">
        <v>123</v>
      </c>
      <c r="BW805" s="216" t="s">
        <v>123</v>
      </c>
      <c r="BX805" s="215" t="s">
        <v>7127</v>
      </c>
      <c r="BY805" s="222"/>
      <c r="BZ805" s="146" t="str">
        <f>IF(Tabela2[[#This Row],[Data do documento de encerramento]]="NA","NA",IF(Tabela2[[#This Row],[Data do documento de encerramento]]="","Pendente de conclusão/ encerramento",_xlfn.DAYS(Tabela2[[#This Row],[Data do documento de encerramento]],J805)))</f>
        <v>Pendente de conclusão/ encerramento</v>
      </c>
      <c r="CA805" s="219"/>
      <c r="CB805" s="143"/>
      <c r="CC805" s="147"/>
      <c r="CD805" s="147"/>
      <c r="CE805" s="147"/>
      <c r="CF805" s="147"/>
    </row>
    <row r="806" spans="1:84" s="223" customFormat="1" ht="60.75" hidden="1">
      <c r="A806" s="246">
        <v>2026062216</v>
      </c>
      <c r="B806" s="118" t="s">
        <v>10714</v>
      </c>
      <c r="C806" s="145" t="s">
        <v>10641</v>
      </c>
      <c r="D806" s="142" t="s">
        <v>10715</v>
      </c>
      <c r="E806" s="106" t="s">
        <v>7392</v>
      </c>
      <c r="F806" s="106" t="s">
        <v>10716</v>
      </c>
      <c r="G806" s="106" t="s">
        <v>10717</v>
      </c>
      <c r="H806" s="172" t="s">
        <v>10718</v>
      </c>
      <c r="I806" s="207" t="s">
        <v>7114</v>
      </c>
      <c r="J806" s="207">
        <v>46010</v>
      </c>
      <c r="K806" s="207" t="s">
        <v>200</v>
      </c>
      <c r="L806" s="142" t="str">
        <f>IF(Tabela2[[#This Row],[Data]]="","Sem Informação",VLOOKUP(MONTH(Tabela2[[#This Row],[Data]]),'[1]Validação de dados'!$I$1:$J$13,2,0))</f>
        <v>Dezembro</v>
      </c>
      <c r="M806" s="146">
        <f>YEAR(Tabela2[[#This Row],[Data]])</f>
        <v>2025</v>
      </c>
      <c r="N806" s="207" t="s">
        <v>230</v>
      </c>
      <c r="O806" s="207" t="s">
        <v>286</v>
      </c>
      <c r="P806" s="217" t="e">
        <f>VLOOKUP(Tabela2[[#This Row],[SIEMA]],Siema2024,21,FALSE)</f>
        <v>#REF!</v>
      </c>
      <c r="Q806" s="217" t="s">
        <v>7094</v>
      </c>
      <c r="R806" s="216" t="s">
        <v>10719</v>
      </c>
      <c r="S806" s="218" t="str">
        <f>IF(Q806="","", IF(Q806="NC","", IF(Q806="NE","", IF(Q806="NA","",IFERROR(VLOOKUP(Q806,[1]Produtos!$A$1:$C$2319,2,FALSE),"Não Cadastrado")))))</f>
        <v/>
      </c>
      <c r="T806" s="217">
        <v>30</v>
      </c>
      <c r="U806" s="217" t="s">
        <v>7121</v>
      </c>
      <c r="V806" s="217" t="s">
        <v>7483</v>
      </c>
      <c r="W806" s="217" t="e">
        <f>VLOOKUP(Tabela2[[#This Row],[SIEMA]],Siema2024,10,FALSE)</f>
        <v>#REF!</v>
      </c>
      <c r="X806" s="224" t="str">
        <f>IF(Tabela2[[#This Row],[Origem do acidente]] = "Plataforma", "PREENCHER","NA")</f>
        <v>NA</v>
      </c>
      <c r="Y806" s="219" t="e">
        <f>IF(W806="","", IF(W806="NC","", IF(W806="NE","", IF(W806="NA","",IFERROR(VLOOKUP(W806,[1]Produtos!$A$1:$C$2319,2,FALSE),"Não Cadastrado")))))</f>
        <v>#REF!</v>
      </c>
      <c r="Z806" s="217" t="e">
        <f>VLOOKUP(Tabela2[[#This Row],[SIEMA]],Siema2025,11,FALSE)</f>
        <v>#N/A</v>
      </c>
      <c r="AA806" s="217" t="e">
        <f>VLOOKUP(Tabela2[[#This Row],[SIEMA]],Siema2024,12,FALSE)</f>
        <v>#REF!</v>
      </c>
      <c r="AB806" s="217" t="e">
        <f>IF(W806="","",IF(ISNUMBER(W806)=FALSE,"Não se aplica",IFERROR(VLOOKUP(W806,[1]Produtos!$A$1:$C$2319,3,FALSE),"Não Cadastrado")))</f>
        <v>#REF!</v>
      </c>
      <c r="AC806" s="217"/>
      <c r="AD806" s="216" t="str">
        <f>IF(Tabela2[[#This Row],[Origem do acidente]] = "Plataforma", "PREENCHER","NA")</f>
        <v>NA</v>
      </c>
      <c r="AE806" s="218" t="str">
        <f>IF(AC806="","", IF(AC806="NC","", IF(AC806="NE","", IF(AC806="NA","",IFERROR(VLOOKUP(AC806,[1]Produtos!$A$1:$C$2319,2,FALSE),"Não Cadastrado")))))</f>
        <v/>
      </c>
      <c r="AF806" s="217"/>
      <c r="AG806" s="217"/>
      <c r="AH806" s="217" t="str">
        <f>IF(AC806="","",IF(ISNUMBER(AC806)=FALSE,"Não se aplica",IFERROR(VLOOKUP(AC806,Produtos!$A$1:$C$2319,3,FALSE),"Não Cadastrado")))</f>
        <v/>
      </c>
      <c r="AI806" s="217"/>
      <c r="AJ806" s="146" t="e">
        <f>VLOOKUP(Tabela2[[#This Row],[SIEMA]],Siema2024,26,FALSE)</f>
        <v>#REF!</v>
      </c>
      <c r="AK806" s="218" t="s">
        <v>7112</v>
      </c>
      <c r="AL806" s="218" t="s">
        <v>7363</v>
      </c>
      <c r="AM806" s="218" t="s">
        <v>7182</v>
      </c>
      <c r="AN806" s="145"/>
      <c r="AO806" s="145"/>
      <c r="AP806" s="145"/>
      <c r="AQ806" s="145"/>
      <c r="AR806" s="147"/>
      <c r="AS806" s="145"/>
      <c r="AT806" s="145"/>
      <c r="AU806" s="145" t="s">
        <v>7183</v>
      </c>
      <c r="AV806" s="145"/>
      <c r="AW806" s="145"/>
      <c r="AX806" s="145"/>
      <c r="AY806" s="145"/>
      <c r="AZ806" s="145"/>
      <c r="BA806" s="145"/>
      <c r="BB806" s="145"/>
      <c r="BC806" s="216" t="str">
        <f>IF(Tabela2[[#This Row],[Outro(s) ]] = "X", "PREENCHER","NA")</f>
        <v>NA</v>
      </c>
      <c r="BD806" s="145"/>
      <c r="BE806" s="145"/>
      <c r="BF806" s="208" t="s">
        <v>10720</v>
      </c>
      <c r="BG806" s="208"/>
      <c r="BH806" s="210" t="s">
        <v>10721</v>
      </c>
      <c r="BI806" s="209" t="s">
        <v>2696</v>
      </c>
      <c r="BJ806" s="218" t="s">
        <v>7099</v>
      </c>
      <c r="BK806" s="217" t="s">
        <v>2696</v>
      </c>
      <c r="BL806" s="222">
        <v>46034</v>
      </c>
      <c r="BM806" s="145">
        <f ca="1">IF(Tabela2[[#This Row],[Data de atendimento do Ibama (considerar o primeiro documento/ação)]]="",_xlfn.DAYS(TODAY(),J806),_xlfn.DAYS(Tabela2[[#This Row],[Data de atendimento do Ibama (considerar o primeiro documento/ação)]],J806))</f>
        <v>24</v>
      </c>
      <c r="BN806" s="216" t="str">
        <f>IF(Tabela2[[#This Row],[Atendido pelo Ibama ("Não" ou "Sim")]]="Não","Preencher", IF(Tabela2[[#This Row],[Atendido pelo Ibama ("Não" ou "Sim")]]="Sim","NA",""))</f>
        <v>NA</v>
      </c>
      <c r="BO806" s="220" t="s">
        <v>7138</v>
      </c>
      <c r="BP806" s="216" t="str">
        <f>IF(Tabela2[[#This Row],[Forma de atendimento (primeiro documento/ação)]]= "Outros (especificar)", "PREENCHER","NA")</f>
        <v>NA</v>
      </c>
      <c r="BQ806" s="215" t="s">
        <v>123</v>
      </c>
      <c r="BR806" s="216" t="str">
        <f>IF(Tabela2[[#This Row],[Equipe do Ibama foi a campo? Houve sobrevoo do Poseidon?]] = "Sim", "PREENCHER","NA")</f>
        <v>NA</v>
      </c>
      <c r="BS806" s="216" t="str">
        <f>IF(Tabela2[[#This Row],[Se sim, foi emitida Ordem de Emergência? (informações vinculada à coluna CK)]] = "Sim", "PREENCHER","NA")</f>
        <v>NA</v>
      </c>
      <c r="BT806" s="216" t="s">
        <v>7115</v>
      </c>
      <c r="BU806" s="216" t="str">
        <f>IF(Tabela2[[#This Row],[Houve envio de Informações Pós-acidente (preencher "não se aplica" quando de competência estadual/municipal)]] = "Sim", "PREENCHER","NA")</f>
        <v>NA</v>
      </c>
      <c r="BV806" s="216" t="s">
        <v>2696</v>
      </c>
      <c r="BW806" s="216" t="s">
        <v>123</v>
      </c>
      <c r="BX806" s="215" t="s">
        <v>7127</v>
      </c>
      <c r="BY806" s="222"/>
      <c r="BZ806" s="146" t="str">
        <f>IF(Tabela2[[#This Row],[Data do documento de encerramento]]="NA","NA",IF(Tabela2[[#This Row],[Data do documento de encerramento]]="","Pendente de conclusão/ encerramento",_xlfn.DAYS(Tabela2[[#This Row],[Data do documento de encerramento]],J806)))</f>
        <v>Pendente de conclusão/ encerramento</v>
      </c>
      <c r="CA806" s="219"/>
      <c r="CB806" s="143"/>
      <c r="CC806" s="147"/>
      <c r="CD806" s="147"/>
      <c r="CE806" s="147"/>
      <c r="CF806" s="147"/>
    </row>
    <row r="807" spans="1:84" s="223" customFormat="1" ht="60.75" hidden="1">
      <c r="A807" s="246">
        <v>202606224</v>
      </c>
      <c r="B807" s="118" t="s">
        <v>10722</v>
      </c>
      <c r="C807" s="145" t="s">
        <v>2455</v>
      </c>
      <c r="D807" s="142" t="s">
        <v>10723</v>
      </c>
      <c r="E807" s="106" t="s">
        <v>7760</v>
      </c>
      <c r="F807" s="106" t="s">
        <v>10724</v>
      </c>
      <c r="G807" s="106" t="s">
        <v>10725</v>
      </c>
      <c r="H807" s="106" t="s">
        <v>10726</v>
      </c>
      <c r="I807" s="207" t="s">
        <v>7114</v>
      </c>
      <c r="J807" s="207">
        <v>46008</v>
      </c>
      <c r="K807" s="207" t="s">
        <v>121</v>
      </c>
      <c r="L807" s="142" t="str">
        <f>IF(Tabela2[[#This Row],[Data]]="","Sem Informação",VLOOKUP(MONTH(Tabela2[[#This Row],[Data]]),'[1]Validação de dados'!$I$1:$J$13,2,0))</f>
        <v>Dezembro</v>
      </c>
      <c r="M807" s="146">
        <f>YEAR(Tabela2[[#This Row],[Data]])</f>
        <v>2025</v>
      </c>
      <c r="N807" s="207" t="s">
        <v>143</v>
      </c>
      <c r="O807" s="207" t="s">
        <v>286</v>
      </c>
      <c r="P807" s="217" t="e">
        <f>VLOOKUP(Tabela2[[#This Row],[SIEMA]],Siema2024,21,FALSE)</f>
        <v>#REF!</v>
      </c>
      <c r="Q807" s="217">
        <v>1202</v>
      </c>
      <c r="R807" s="216" t="e">
        <f>VLOOKUP(Tabela2[[#This Row],[SIEMA]],Siema2025,10,FALSE)</f>
        <v>#N/A</v>
      </c>
      <c r="S807" s="218" t="str">
        <f>IF(Q807="","", IF(Q807="NC","", IF(Q807="NE","", IF(Q807="NA","",IFERROR(VLOOKUP(Q807,[1]Produtos!$A$1:$C$2319,2,FALSE),"Não Cadastrado")))))</f>
        <v>GASÓLEO ou ÓLEO DIESEL ou ÓLEO PARA AQUECIMENTO, LEVE</v>
      </c>
      <c r="T807" s="217" t="s">
        <v>6834</v>
      </c>
      <c r="U807" s="217" t="s">
        <v>7062</v>
      </c>
      <c r="V807" s="217">
        <f>IF(Q807="","",IF(ISNUMBER(Q807)=FALSE,"Não se aplica",IFERROR(VLOOKUP(Q807,Produtos!$A$1:$C$2319,3,FALSE),"Não Cadastrado")))</f>
        <v>3</v>
      </c>
      <c r="W807" s="217" t="e">
        <f>VLOOKUP(Tabela2[[#This Row],[SIEMA]],Siema2024,10,FALSE)</f>
        <v>#REF!</v>
      </c>
      <c r="X807" s="224" t="str">
        <f>IF(Tabela2[[#This Row],[Origem do acidente]] = "Plataforma", "PREENCHER","NA")</f>
        <v>NA</v>
      </c>
      <c r="Y807" s="219" t="e">
        <f>IF(W807="","", IF(W807="NC","", IF(W807="NE","", IF(W807="NA","",IFERROR(VLOOKUP(W807,[1]Produtos!$A$1:$C$2319,2,FALSE),"Não Cadastrado")))))</f>
        <v>#REF!</v>
      </c>
      <c r="Z807" s="217" t="e">
        <f>VLOOKUP(Tabela2[[#This Row],[SIEMA]],Siema2025,11,FALSE)</f>
        <v>#N/A</v>
      </c>
      <c r="AA807" s="217" t="e">
        <f>VLOOKUP(Tabela2[[#This Row],[SIEMA]],Siema2024,12,FALSE)</f>
        <v>#REF!</v>
      </c>
      <c r="AB807" s="217" t="e">
        <f>IF(W807="","",IF(ISNUMBER(W807)=FALSE,"Não se aplica",IFERROR(VLOOKUP(W807,[1]Produtos!$A$1:$C$2319,3,FALSE),"Não Cadastrado")))</f>
        <v>#REF!</v>
      </c>
      <c r="AC807" s="217"/>
      <c r="AD807" s="216" t="str">
        <f>IF(Tabela2[[#This Row],[Origem do acidente]] = "Plataforma", "PREENCHER","NA")</f>
        <v>NA</v>
      </c>
      <c r="AE807" s="218" t="str">
        <f>IF(AC807="","", IF(AC807="NC","", IF(AC807="NE","", IF(AC807="NA","",IFERROR(VLOOKUP(AC807,[1]Produtos!$A$1:$C$2319,2,FALSE),"Não Cadastrado")))))</f>
        <v/>
      </c>
      <c r="AF807" s="217"/>
      <c r="AG807" s="217"/>
      <c r="AH807" s="217" t="str">
        <f>IF(AC807="","",IF(ISNUMBER(AC807)=FALSE,"Não se aplica",IFERROR(VLOOKUP(AC807,Produtos!$A$1:$C$2319,3,FALSE),"Não Cadastrado")))</f>
        <v/>
      </c>
      <c r="AI807" s="217"/>
      <c r="AJ807" s="146" t="e">
        <f>VLOOKUP(Tabela2[[#This Row],[SIEMA]],Siema2024,26,FALSE)</f>
        <v>#REF!</v>
      </c>
      <c r="AK807" s="218" t="s">
        <v>7112</v>
      </c>
      <c r="AL807" s="218" t="s">
        <v>7363</v>
      </c>
      <c r="AM807" s="218"/>
      <c r="AN807" s="145"/>
      <c r="AO807" s="145"/>
      <c r="AP807" s="145"/>
      <c r="AQ807" s="145"/>
      <c r="AR807" s="147"/>
      <c r="AS807" s="145"/>
      <c r="AT807" s="145"/>
      <c r="AU807" s="145" t="s">
        <v>7183</v>
      </c>
      <c r="AV807" s="145"/>
      <c r="AW807" s="145"/>
      <c r="AX807" s="145"/>
      <c r="AY807" s="145"/>
      <c r="AZ807" s="145"/>
      <c r="BA807" s="145"/>
      <c r="BB807" s="145"/>
      <c r="BC807" s="216" t="str">
        <f>IF(Tabela2[[#This Row],[Outro(s) ]] = "X", "PREENCHER","NA")</f>
        <v>NA</v>
      </c>
      <c r="BD807" s="145"/>
      <c r="BE807" s="145"/>
      <c r="BF807" s="208" t="s">
        <v>6432</v>
      </c>
      <c r="BG807" s="208"/>
      <c r="BH807" s="210" t="s">
        <v>10727</v>
      </c>
      <c r="BI807" s="209" t="s">
        <v>2696</v>
      </c>
      <c r="BJ807" s="218" t="s">
        <v>7099</v>
      </c>
      <c r="BK807" s="217" t="s">
        <v>2696</v>
      </c>
      <c r="BL807" s="222">
        <v>46010</v>
      </c>
      <c r="BM807" s="145">
        <f ca="1">IF(Tabela2[[#This Row],[Data de atendimento do Ibama (considerar o primeiro documento/ação)]]="",_xlfn.DAYS(TODAY(),J807),_xlfn.DAYS(Tabela2[[#This Row],[Data de atendimento do Ibama (considerar o primeiro documento/ação)]],J807))</f>
        <v>2</v>
      </c>
      <c r="BN807" s="216" t="str">
        <f>IF(Tabela2[[#This Row],[Atendido pelo Ibama ("Não" ou "Sim")]]="Não","Preencher", IF(Tabela2[[#This Row],[Atendido pelo Ibama ("Não" ou "Sim")]]="Sim","NA",""))</f>
        <v>NA</v>
      </c>
      <c r="BO807" s="220" t="s">
        <v>7100</v>
      </c>
      <c r="BP807" s="216" t="str">
        <f>IF(Tabela2[[#This Row],[Forma de atendimento (primeiro documento/ação)]]= "Outros (especificar)", "PREENCHER","NA")</f>
        <v>NA</v>
      </c>
      <c r="BQ807" s="215" t="s">
        <v>123</v>
      </c>
      <c r="BR807" s="216" t="str">
        <f>IF(Tabela2[[#This Row],[Equipe do Ibama foi a campo? Houve sobrevoo do Poseidon?]] = "Sim", "PREENCHER","NA")</f>
        <v>NA</v>
      </c>
      <c r="BS807" s="216" t="str">
        <f>IF(Tabela2[[#This Row],[Se sim, foi emitida Ordem de Emergência? (informações vinculada à coluna CK)]] = "Sim", "PREENCHER","NA")</f>
        <v>NA</v>
      </c>
      <c r="BT807" s="216" t="s">
        <v>7101</v>
      </c>
      <c r="BU807" s="216" t="s">
        <v>2696</v>
      </c>
      <c r="BV807" s="216" t="s">
        <v>123</v>
      </c>
      <c r="BW807" s="216" t="s">
        <v>2696</v>
      </c>
      <c r="BX807" s="215" t="s">
        <v>7102</v>
      </c>
      <c r="BY807" s="222">
        <v>46064</v>
      </c>
      <c r="BZ807" s="146">
        <f>IF(Tabela2[[#This Row],[Data do documento de encerramento]]="NA","NA",IF(Tabela2[[#This Row],[Data do documento de encerramento]]="","Pendente de conclusão/ encerramento",_xlfn.DAYS(Tabela2[[#This Row],[Data do documento de encerramento]],J807)))</f>
        <v>56</v>
      </c>
      <c r="CA807" s="219"/>
      <c r="CB807" s="143"/>
      <c r="CC807" s="147"/>
      <c r="CD807" s="147"/>
      <c r="CE807" s="147"/>
      <c r="CF807" s="147"/>
    </row>
    <row r="808" spans="1:84" s="230" customFormat="1" ht="76.5" hidden="1">
      <c r="A808" s="246">
        <v>2026061912</v>
      </c>
      <c r="B808" s="118" t="s">
        <v>10728</v>
      </c>
      <c r="C808" s="145" t="s">
        <v>672</v>
      </c>
      <c r="D808" s="142" t="s">
        <v>10729</v>
      </c>
      <c r="E808" s="106" t="s">
        <v>7186</v>
      </c>
      <c r="F808" s="106" t="s">
        <v>10730</v>
      </c>
      <c r="G808" s="106" t="s">
        <v>10731</v>
      </c>
      <c r="H808" s="106" t="s">
        <v>10732</v>
      </c>
      <c r="I808" s="228" t="s">
        <v>7114</v>
      </c>
      <c r="J808" s="228">
        <v>46007</v>
      </c>
      <c r="K808" s="228" t="s">
        <v>355</v>
      </c>
      <c r="L808" s="142" t="str">
        <f>IF(Tabela2[[#This Row],[Data]]="","Sem Informação",VLOOKUP(MONTH(Tabela2[[#This Row],[Data]]),'[1]Validação de dados'!$I$1:$J$13,2,0))</f>
        <v>Dezembro</v>
      </c>
      <c r="M808" s="142">
        <f>YEAR(Tabela2[[#This Row],[Data]])</f>
        <v>2025</v>
      </c>
      <c r="N808" s="228" t="s">
        <v>122</v>
      </c>
      <c r="O808" s="228" t="s">
        <v>286</v>
      </c>
      <c r="P808" s="215" t="e">
        <f>VLOOKUP(Tabela2[[#This Row],[SIEMA]],Siema2024,21,FALSE)</f>
        <v>#REF!</v>
      </c>
      <c r="Q808" s="215">
        <v>1202</v>
      </c>
      <c r="R808" s="216" t="e">
        <f>VLOOKUP(Tabela2[[#This Row],[SIEMA]],Siema2025,10,FALSE)</f>
        <v>#N/A</v>
      </c>
      <c r="S808" s="219" t="str">
        <f>IF(Q808="","", IF(Q808="NC","", IF(Q808="NE","", IF(Q808="NA","",IFERROR(VLOOKUP(Q808,[1]Produtos!$A$1:$C$2319,2,FALSE),"Não Cadastrado")))))</f>
        <v>GASÓLEO ou ÓLEO DIESEL ou ÓLEO PARA AQUECIMENTO, LEVE</v>
      </c>
      <c r="T808" s="215" t="s">
        <v>6834</v>
      </c>
      <c r="U808" s="215" t="s">
        <v>7062</v>
      </c>
      <c r="V808" s="215">
        <f>IF(Q808="","",IF(ISNUMBER(Q808)=FALSE,"Não se aplica",IFERROR(VLOOKUP(Q808,Produtos!$A$1:$C$2319,3,FALSE),"Não Cadastrado")))</f>
        <v>3</v>
      </c>
      <c r="W808" s="215" t="e">
        <f>VLOOKUP(Tabela2[[#This Row],[SIEMA]],Siema2024,10,FALSE)</f>
        <v>#REF!</v>
      </c>
      <c r="X808" s="216" t="str">
        <f>IF(Tabela2[[#This Row],[Origem do acidente]] = "Plataforma", "PREENCHER","NA")</f>
        <v>NA</v>
      </c>
      <c r="Y808" s="219" t="e">
        <f>IF(W808="","", IF(W808="NC","", IF(W808="NE","", IF(W808="NA","",IFERROR(VLOOKUP(W808,[1]Produtos!$A$1:$C$2319,2,FALSE),"Não Cadastrado")))))</f>
        <v>#REF!</v>
      </c>
      <c r="Z808" s="215" t="e">
        <f>VLOOKUP(Tabela2[[#This Row],[SIEMA]],Siema2025,11,FALSE)</f>
        <v>#N/A</v>
      </c>
      <c r="AA808" s="215" t="e">
        <f>VLOOKUP(Tabela2[[#This Row],[SIEMA]],Siema2024,12,FALSE)</f>
        <v>#REF!</v>
      </c>
      <c r="AB808" s="215" t="e">
        <f>IF(W808="","",IF(ISNUMBER(W808)=FALSE,"Não se aplica",IFERROR(VLOOKUP(W808,[1]Produtos!$A$1:$C$2319,3,FALSE),"Não Cadastrado")))</f>
        <v>#REF!</v>
      </c>
      <c r="AC808" s="215"/>
      <c r="AD808" s="216" t="str">
        <f>IF(Tabela2[[#This Row],[Origem do acidente]] = "Plataforma", "PREENCHER","NA")</f>
        <v>NA</v>
      </c>
      <c r="AE808" s="219" t="str">
        <f>IF(AC808="","", IF(AC808="NC","", IF(AC808="NE","", IF(AC808="NA","",IFERROR(VLOOKUP(AC808,[1]Produtos!$A$1:$C$2319,2,FALSE),"Não Cadastrado")))))</f>
        <v/>
      </c>
      <c r="AF808" s="215"/>
      <c r="AG808" s="215"/>
      <c r="AH808" s="215" t="str">
        <f>IF(AC808="","",IF(ISNUMBER(AC808)=FALSE,"Não se aplica",IFERROR(VLOOKUP(AC808,Produtos!$A$1:$C$2319,3,FALSE),"Não Cadastrado")))</f>
        <v/>
      </c>
      <c r="AI808" s="215"/>
      <c r="AJ808" s="142" t="s">
        <v>10733</v>
      </c>
      <c r="AK808" s="219" t="s">
        <v>7388</v>
      </c>
      <c r="AL808" s="219"/>
      <c r="AM808" s="219"/>
      <c r="AN808" s="145"/>
      <c r="AO808" s="145"/>
      <c r="AP808" s="145"/>
      <c r="AQ808" s="145"/>
      <c r="AR808" s="147"/>
      <c r="AS808" s="145"/>
      <c r="AT808" s="145"/>
      <c r="AU808" s="145" t="s">
        <v>7183</v>
      </c>
      <c r="AV808" s="145"/>
      <c r="AW808" s="145"/>
      <c r="AX808" s="145"/>
      <c r="AY808" s="145"/>
      <c r="AZ808" s="145"/>
      <c r="BA808" s="145"/>
      <c r="BB808" s="145"/>
      <c r="BC808" s="216" t="str">
        <f>IF(Tabela2[[#This Row],[Outro(s) ]] = "X", "PREENCHER","NA")</f>
        <v>NA</v>
      </c>
      <c r="BD808" s="145"/>
      <c r="BE808" s="145"/>
      <c r="BF808" s="208" t="s">
        <v>6834</v>
      </c>
      <c r="BG808" s="208"/>
      <c r="BH808" s="210"/>
      <c r="BI808" s="209" t="s">
        <v>7062</v>
      </c>
      <c r="BJ808" s="219" t="s">
        <v>7099</v>
      </c>
      <c r="BK808" s="215" t="s">
        <v>2696</v>
      </c>
      <c r="BL808" s="222">
        <v>46009</v>
      </c>
      <c r="BM808" s="145">
        <f ca="1">IF(Tabela2[[#This Row],[Data de atendimento do Ibama (considerar o primeiro documento/ação)]]="",_xlfn.DAYS(TODAY(),J808),_xlfn.DAYS(Tabela2[[#This Row],[Data de atendimento do Ibama (considerar o primeiro documento/ação)]],J808))</f>
        <v>2</v>
      </c>
      <c r="BN808" s="216" t="str">
        <f>IF(Tabela2[[#This Row],[Atendido pelo Ibama ("Não" ou "Sim")]]="Não","Preencher", IF(Tabela2[[#This Row],[Atendido pelo Ibama ("Não" ou "Sim")]]="Sim","NA",""))</f>
        <v>NA</v>
      </c>
      <c r="BO808" s="220" t="s">
        <v>7100</v>
      </c>
      <c r="BP808" s="216" t="str">
        <f>IF(Tabela2[[#This Row],[Forma de atendimento (primeiro documento/ação)]]= "Outros (especificar)", "PREENCHER","NA")</f>
        <v>NA</v>
      </c>
      <c r="BQ808" s="215" t="s">
        <v>123</v>
      </c>
      <c r="BR808" s="216" t="str">
        <f>IF(Tabela2[[#This Row],[Equipe do Ibama foi a campo? Houve sobrevoo do Poseidon?]] = "Sim", "PREENCHER","NA")</f>
        <v>NA</v>
      </c>
      <c r="BS808" s="216" t="str">
        <f>IF(Tabela2[[#This Row],[Se sim, foi emitida Ordem de Emergência? (informações vinculada à coluna CK)]] = "Sim", "PREENCHER","NA")</f>
        <v>NA</v>
      </c>
      <c r="BT808" s="216" t="s">
        <v>7115</v>
      </c>
      <c r="BU808" s="216" t="str">
        <f>IF(Tabela2[[#This Row],[Houve envio de Informações Pós-acidente (preencher "não se aplica" quando de competência estadual/municipal)]] = "Sim", "PREENCHER","NA")</f>
        <v>NA</v>
      </c>
      <c r="BV808" s="216" t="s">
        <v>2696</v>
      </c>
      <c r="BW808" s="216" t="s">
        <v>123</v>
      </c>
      <c r="BX808" s="215" t="s">
        <v>7127</v>
      </c>
      <c r="BY808" s="222"/>
      <c r="BZ808" s="142" t="str">
        <f>IF(Tabela2[[#This Row],[Data do documento de encerramento]]="NA","NA",IF(Tabela2[[#This Row],[Data do documento de encerramento]]="","Pendente de conclusão/ encerramento",_xlfn.DAYS(Tabela2[[#This Row],[Data do documento de encerramento]],J808)))</f>
        <v>Pendente de conclusão/ encerramento</v>
      </c>
      <c r="CA808" s="219" t="s">
        <v>10734</v>
      </c>
      <c r="CB808" s="229"/>
      <c r="CC808" s="147"/>
      <c r="CD808" s="147"/>
      <c r="CE808" s="147"/>
      <c r="CF808" s="147"/>
    </row>
    <row r="809" spans="1:84" s="230" customFormat="1" ht="45.75" hidden="1">
      <c r="A809" s="246">
        <v>202606182</v>
      </c>
      <c r="B809" s="118" t="s">
        <v>10735</v>
      </c>
      <c r="C809" s="145" t="s">
        <v>672</v>
      </c>
      <c r="D809" s="142" t="s">
        <v>10736</v>
      </c>
      <c r="E809" s="106" t="s">
        <v>10737</v>
      </c>
      <c r="F809" s="106" t="s">
        <v>10738</v>
      </c>
      <c r="G809" s="106" t="s">
        <v>10739</v>
      </c>
      <c r="H809" s="179" t="s">
        <v>10740</v>
      </c>
      <c r="I809" s="228" t="s">
        <v>7114</v>
      </c>
      <c r="J809" s="228">
        <v>46002</v>
      </c>
      <c r="K809" s="228" t="s">
        <v>142</v>
      </c>
      <c r="L809" s="142" t="str">
        <f>IF(Tabela2[[#This Row],[Data]]="","Sem Informação",VLOOKUP(MONTH(Tabela2[[#This Row],[Data]]),'[1]Validação de dados'!$I$1:$J$13,2,0))</f>
        <v>Dezembro</v>
      </c>
      <c r="M809" s="142">
        <f>YEAR(Tabela2[[#This Row],[Data]])</f>
        <v>2025</v>
      </c>
      <c r="N809" s="228" t="s">
        <v>122</v>
      </c>
      <c r="O809" s="228" t="s">
        <v>286</v>
      </c>
      <c r="P809" s="215" t="e">
        <f>VLOOKUP(Tabela2[[#This Row],[SIEMA]],Siema2024,21,FALSE)</f>
        <v>#REF!</v>
      </c>
      <c r="Q809" s="215">
        <v>1090</v>
      </c>
      <c r="R809" s="216" t="s">
        <v>10741</v>
      </c>
      <c r="S809" s="219" t="str">
        <f>IF(Q809="","", IF(Q809="NC","", IF(Q809="NE","", IF(Q809="NA","",IFERROR(VLOOKUP(Q809,[1]Produtos!$A$1:$C$2319,2,FALSE),"Não Cadastrado")))))</f>
        <v>ACETONA</v>
      </c>
      <c r="T809" s="215">
        <v>12</v>
      </c>
      <c r="U809" s="215" t="s">
        <v>9689</v>
      </c>
      <c r="V809" s="215">
        <f>IF(Q809="","",IF(ISNUMBER(Q809)=FALSE,"Não se aplica",IFERROR(VLOOKUP(Q809,Produtos!$A$1:$C$2319,3,FALSE),"Não Cadastrado")))</f>
        <v>3</v>
      </c>
      <c r="W809" s="215" t="e">
        <f>VLOOKUP(Tabela2[[#This Row],[SIEMA]],Siema2024,10,FALSE)</f>
        <v>#REF!</v>
      </c>
      <c r="X809" s="216" t="str">
        <f>IF(Tabela2[[#This Row],[Origem do acidente]] = "Plataforma", "PREENCHER","NA")</f>
        <v>NA</v>
      </c>
      <c r="Y809" s="219" t="e">
        <f>IF(W809="","", IF(W809="NC","", IF(W809="NE","", IF(W809="NA","",IFERROR(VLOOKUP(W809,[1]Produtos!$A$1:$C$2319,2,FALSE),"Não Cadastrado")))))</f>
        <v>#REF!</v>
      </c>
      <c r="Z809" s="215" t="e">
        <f>VLOOKUP(Tabela2[[#This Row],[SIEMA]],Siema2025,11,FALSE)</f>
        <v>#N/A</v>
      </c>
      <c r="AA809" s="215" t="e">
        <f>VLOOKUP(Tabela2[[#This Row],[SIEMA]],Siema2024,12,FALSE)</f>
        <v>#REF!</v>
      </c>
      <c r="AB809" s="215" t="e">
        <f>IF(W809="","",IF(ISNUMBER(W809)=FALSE,"Não se aplica",IFERROR(VLOOKUP(W809,[1]Produtos!$A$1:$C$2319,3,FALSE),"Não Cadastrado")))</f>
        <v>#REF!</v>
      </c>
      <c r="AC809" s="215"/>
      <c r="AD809" s="216" t="str">
        <f>IF(Tabela2[[#This Row],[Origem do acidente]] = "Plataforma", "PREENCHER","NA")</f>
        <v>NA</v>
      </c>
      <c r="AE809" s="219" t="str">
        <f>IF(AC809="","", IF(AC809="NC","", IF(AC809="NE","", IF(AC809="NA","",IFERROR(VLOOKUP(AC809,[1]Produtos!$A$1:$C$2319,2,FALSE),"Não Cadastrado")))))</f>
        <v/>
      </c>
      <c r="AF809" s="215"/>
      <c r="AG809" s="215"/>
      <c r="AH809" s="215" t="str">
        <f>IF(AC809="","",IF(ISNUMBER(AC809)=FALSE,"Não se aplica",IFERROR(VLOOKUP(AC809,Produtos!$A$1:$C$2319,3,FALSE),"Não Cadastrado")))</f>
        <v/>
      </c>
      <c r="AI809" s="215"/>
      <c r="AJ809" s="142" t="e">
        <f>VLOOKUP(Tabela2[[#This Row],[SIEMA]],Siema2024,26,FALSE)</f>
        <v>#REF!</v>
      </c>
      <c r="AK809" s="219" t="s">
        <v>6834</v>
      </c>
      <c r="AL809" s="219" t="s">
        <v>7636</v>
      </c>
      <c r="AM809" s="219"/>
      <c r="AN809" s="145"/>
      <c r="AO809" s="145"/>
      <c r="AP809" s="145"/>
      <c r="AQ809" s="145"/>
      <c r="AR809" s="147"/>
      <c r="AS809" s="145"/>
      <c r="AT809" s="145"/>
      <c r="AU809" s="145" t="s">
        <v>7183</v>
      </c>
      <c r="AV809" s="145"/>
      <c r="AW809" s="145" t="s">
        <v>7183</v>
      </c>
      <c r="AX809" s="145"/>
      <c r="AY809" s="145"/>
      <c r="AZ809" s="145"/>
      <c r="BA809" s="145"/>
      <c r="BB809" s="145"/>
      <c r="BC809" s="216" t="str">
        <f>IF(Tabela2[[#This Row],[Outro(s) ]] = "X", "PREENCHER","NA")</f>
        <v>NA</v>
      </c>
      <c r="BD809" s="145"/>
      <c r="BE809" s="145"/>
      <c r="BF809" s="208" t="s">
        <v>10742</v>
      </c>
      <c r="BG809" s="208"/>
      <c r="BH809" s="210" t="s">
        <v>10743</v>
      </c>
      <c r="BI809" s="209" t="s">
        <v>7062</v>
      </c>
      <c r="BJ809" s="219" t="s">
        <v>7113</v>
      </c>
      <c r="BK809" s="215" t="s">
        <v>2696</v>
      </c>
      <c r="BL809" s="222">
        <v>46007</v>
      </c>
      <c r="BM809" s="145">
        <f ca="1">IF(Tabela2[[#This Row],[Data de atendimento do Ibama (considerar o primeiro documento/ação)]]="",_xlfn.DAYS(TODAY(),J809),_xlfn.DAYS(Tabela2[[#This Row],[Data de atendimento do Ibama (considerar o primeiro documento/ação)]],J809))</f>
        <v>5</v>
      </c>
      <c r="BN809" s="216" t="str">
        <f>IF(Tabela2[[#This Row],[Atendido pelo Ibama ("Não" ou "Sim")]]="Não","Preencher", IF(Tabela2[[#This Row],[Atendido pelo Ibama ("Não" ou "Sim")]]="Sim","NA",""))</f>
        <v>NA</v>
      </c>
      <c r="BO809" s="220" t="s">
        <v>7100</v>
      </c>
      <c r="BP809" s="216" t="str">
        <f>IF(Tabela2[[#This Row],[Forma de atendimento (primeiro documento/ação)]]= "Outros (especificar)", "PREENCHER","NA")</f>
        <v>NA</v>
      </c>
      <c r="BQ809" s="215" t="s">
        <v>123</v>
      </c>
      <c r="BR809" s="216" t="str">
        <f>IF(Tabela2[[#This Row],[Equipe do Ibama foi a campo? Houve sobrevoo do Poseidon?]] = "Sim", "PREENCHER","NA")</f>
        <v>NA</v>
      </c>
      <c r="BS809" s="216" t="str">
        <f>IF(Tabela2[[#This Row],[Se sim, foi emitida Ordem de Emergência? (informações vinculada à coluna CK)]] = "Sim", "PREENCHER","NA")</f>
        <v>NA</v>
      </c>
      <c r="BT809" s="216" t="s">
        <v>7126</v>
      </c>
      <c r="BU809" s="216" t="s">
        <v>2696</v>
      </c>
      <c r="BV809" s="216" t="s">
        <v>123</v>
      </c>
      <c r="BW809" s="216" t="s">
        <v>2696</v>
      </c>
      <c r="BX809" s="215" t="s">
        <v>7102</v>
      </c>
      <c r="BY809" s="222">
        <v>46008</v>
      </c>
      <c r="BZ809" s="142">
        <f>IF(Tabela2[[#This Row],[Data do documento de encerramento]]="NA","NA",IF(Tabela2[[#This Row],[Data do documento de encerramento]]="","Pendente de conclusão/ encerramento",_xlfn.DAYS(Tabela2[[#This Row],[Data do documento de encerramento]],J809)))</f>
        <v>6</v>
      </c>
      <c r="CA809" s="219"/>
      <c r="CB809" s="229"/>
      <c r="CC809" s="147"/>
      <c r="CD809" s="147"/>
      <c r="CE809" s="147"/>
      <c r="CF809" s="147"/>
    </row>
    <row r="810" spans="1:84" s="230" customFormat="1" ht="45.75" hidden="1">
      <c r="A810" s="246">
        <v>2026061724</v>
      </c>
      <c r="B810" s="118" t="s">
        <v>10744</v>
      </c>
      <c r="C810" s="145" t="s">
        <v>2455</v>
      </c>
      <c r="D810" s="142" t="s">
        <v>10745</v>
      </c>
      <c r="E810" s="106" t="s">
        <v>4216</v>
      </c>
      <c r="F810" s="106" t="s">
        <v>10746</v>
      </c>
      <c r="G810" s="179" t="s">
        <v>10747</v>
      </c>
      <c r="H810" s="172" t="s">
        <v>10748</v>
      </c>
      <c r="I810" s="228" t="s">
        <v>7114</v>
      </c>
      <c r="J810" s="228">
        <v>46003</v>
      </c>
      <c r="K810" s="228" t="s">
        <v>200</v>
      </c>
      <c r="L810" s="142" t="str">
        <f>IF(Tabela2[[#This Row],[Data]]="","Sem Informação",VLOOKUP(MONTH(Tabela2[[#This Row],[Data]]),'[1]Validação de dados'!$I$1:$J$13,2,0))</f>
        <v>Dezembro</v>
      </c>
      <c r="M810" s="142">
        <f>YEAR(Tabela2[[#This Row],[Data]])</f>
        <v>2025</v>
      </c>
      <c r="N810" s="228" t="s">
        <v>143</v>
      </c>
      <c r="O810" s="228" t="s">
        <v>286</v>
      </c>
      <c r="P810" s="215" t="e">
        <f>VLOOKUP(Tabela2[[#This Row],[SIEMA]],Siema2024,21,FALSE)</f>
        <v>#REF!</v>
      </c>
      <c r="Q810" s="215" t="s">
        <v>7094</v>
      </c>
      <c r="R810" s="216" t="s">
        <v>10749</v>
      </c>
      <c r="S810" s="219" t="str">
        <f>IF(Q810="","", IF(Q810="NC","", IF(Q810="NE","", IF(Q810="NA","",IFERROR(VLOOKUP(Q810,[1]Produtos!$A$1:$C$2319,2,FALSE),"Não Cadastrado")))))</f>
        <v/>
      </c>
      <c r="T810" s="215">
        <v>2916</v>
      </c>
      <c r="U810" s="215" t="s">
        <v>648</v>
      </c>
      <c r="V810" s="215" t="s">
        <v>7483</v>
      </c>
      <c r="W810" s="215" t="s">
        <v>7094</v>
      </c>
      <c r="X810" s="216" t="s">
        <v>10750</v>
      </c>
      <c r="Y810" s="219" t="s">
        <v>7483</v>
      </c>
      <c r="Z810" s="215">
        <v>7.2</v>
      </c>
      <c r="AA810" s="215" t="s">
        <v>648</v>
      </c>
      <c r="AB810" s="215" t="s">
        <v>7483</v>
      </c>
      <c r="AC810" s="215"/>
      <c r="AD810" s="216" t="str">
        <f>IF(Tabela2[[#This Row],[Origem do acidente]] = "Plataforma", "PREENCHER","NA")</f>
        <v>NA</v>
      </c>
      <c r="AE810" s="219" t="str">
        <f>IF(AC810="","", IF(AC810="NC","", IF(AC810="NE","", IF(AC810="NA","",IFERROR(VLOOKUP(AC810,[1]Produtos!$A$1:$C$2319,2,FALSE),"Não Cadastrado")))))</f>
        <v/>
      </c>
      <c r="AF810" s="215"/>
      <c r="AG810" s="215"/>
      <c r="AH810" s="215" t="str">
        <f>IF(AC810="","",IF(ISNUMBER(AC810)=FALSE,"Não se aplica",IFERROR(VLOOKUP(AC810,Produtos!$A$1:$C$2319,3,FALSE),"Não Cadastrado")))</f>
        <v/>
      </c>
      <c r="AI810" s="215"/>
      <c r="AJ810" s="142" t="s">
        <v>10751</v>
      </c>
      <c r="AK810" s="219" t="s">
        <v>7190</v>
      </c>
      <c r="AL810" s="219" t="s">
        <v>7388</v>
      </c>
      <c r="AM810" s="219"/>
      <c r="AN810" s="145"/>
      <c r="AO810" s="145"/>
      <c r="AP810" s="145"/>
      <c r="AQ810" s="145"/>
      <c r="AR810" s="147"/>
      <c r="AS810" s="145"/>
      <c r="AT810" s="145"/>
      <c r="AU810" s="145" t="s">
        <v>7183</v>
      </c>
      <c r="AV810" s="145"/>
      <c r="AW810" s="145"/>
      <c r="AX810" s="145"/>
      <c r="AY810" s="145"/>
      <c r="AZ810" s="145"/>
      <c r="BA810" s="145"/>
      <c r="BB810" s="145"/>
      <c r="BC810" s="216" t="str">
        <f>IF(Tabela2[[#This Row],[Outro(s) ]] = "X", "PREENCHER","NA")</f>
        <v>NA</v>
      </c>
      <c r="BD810" s="145"/>
      <c r="BE810" s="145"/>
      <c r="BF810" s="208" t="s">
        <v>10752</v>
      </c>
      <c r="BG810" s="208"/>
      <c r="BH810" s="210" t="s">
        <v>10753</v>
      </c>
      <c r="BI810" s="209" t="s">
        <v>7062</v>
      </c>
      <c r="BJ810" s="219" t="s">
        <v>7099</v>
      </c>
      <c r="BK810" s="215" t="s">
        <v>2696</v>
      </c>
      <c r="BL810" s="222">
        <v>46008</v>
      </c>
      <c r="BM810" s="145">
        <f ca="1">IF(Tabela2[[#This Row],[Data de atendimento do Ibama (considerar o primeiro documento/ação)]]="",_xlfn.DAYS(TODAY(),J810),_xlfn.DAYS(Tabela2[[#This Row],[Data de atendimento do Ibama (considerar o primeiro documento/ação)]],J810))</f>
        <v>5</v>
      </c>
      <c r="BN810" s="216" t="str">
        <f>IF(Tabela2[[#This Row],[Atendido pelo Ibama ("Não" ou "Sim")]]="Não","Preencher", IF(Tabela2[[#This Row],[Atendido pelo Ibama ("Não" ou "Sim")]]="Sim","NA",""))</f>
        <v>NA</v>
      </c>
      <c r="BO810" s="220" t="s">
        <v>7100</v>
      </c>
      <c r="BP810" s="216" t="str">
        <f>IF(Tabela2[[#This Row],[Forma de atendimento (primeiro documento/ação)]]= "Outros (especificar)", "PREENCHER","NA")</f>
        <v>NA</v>
      </c>
      <c r="BQ810" s="215" t="s">
        <v>123</v>
      </c>
      <c r="BR810" s="216" t="str">
        <f>IF(Tabela2[[#This Row],[Equipe do Ibama foi a campo? Houve sobrevoo do Poseidon?]] = "Sim", "PREENCHER","NA")</f>
        <v>NA</v>
      </c>
      <c r="BS810" s="216" t="str">
        <f>IF(Tabela2[[#This Row],[Se sim, foi emitida Ordem de Emergência? (informações vinculada à coluna CK)]] = "Sim", "PREENCHER","NA")</f>
        <v>NA</v>
      </c>
      <c r="BT810" s="216" t="s">
        <v>7126</v>
      </c>
      <c r="BU810" s="216" t="s">
        <v>123</v>
      </c>
      <c r="BV810" s="216" t="s">
        <v>123</v>
      </c>
      <c r="BW810" s="216" t="s">
        <v>123</v>
      </c>
      <c r="BX810" s="215" t="s">
        <v>7127</v>
      </c>
      <c r="BY810" s="222"/>
      <c r="BZ810" s="142" t="str">
        <f>IF(Tabela2[[#This Row],[Data do documento de encerramento]]="NA","NA",IF(Tabela2[[#This Row],[Data do documento de encerramento]]="","Pendente de conclusão/ encerramento",_xlfn.DAYS(Tabela2[[#This Row],[Data do documento de encerramento]],J810)))</f>
        <v>Pendente de conclusão/ encerramento</v>
      </c>
      <c r="CA810" s="219" t="s">
        <v>7192</v>
      </c>
      <c r="CB810" s="229"/>
      <c r="CC810" s="147"/>
      <c r="CD810" s="147"/>
      <c r="CE810" s="147"/>
      <c r="CF810" s="147"/>
    </row>
    <row r="811" spans="1:84" s="230" customFormat="1" ht="30.75" hidden="1">
      <c r="A811" s="246">
        <v>2026061722</v>
      </c>
      <c r="B811" s="118" t="s">
        <v>10754</v>
      </c>
      <c r="C811" s="145" t="s">
        <v>2455</v>
      </c>
      <c r="D811" s="142" t="s">
        <v>10755</v>
      </c>
      <c r="E811" s="106" t="s">
        <v>4216</v>
      </c>
      <c r="F811" s="106" t="s">
        <v>10756</v>
      </c>
      <c r="G811" s="179" t="s">
        <v>10757</v>
      </c>
      <c r="H811" s="172" t="s">
        <v>10758</v>
      </c>
      <c r="I811" s="228" t="s">
        <v>7114</v>
      </c>
      <c r="J811" s="228">
        <v>46003</v>
      </c>
      <c r="K811" s="228" t="s">
        <v>200</v>
      </c>
      <c r="L811" s="142" t="str">
        <f>IF(Tabela2[[#This Row],[Data]]="","Sem Informação",VLOOKUP(MONTH(Tabela2[[#This Row],[Data]]),'[1]Validação de dados'!$I$1:$J$13,2,0))</f>
        <v>Dezembro</v>
      </c>
      <c r="M811" s="142">
        <f>YEAR(Tabela2[[#This Row],[Data]])</f>
        <v>2025</v>
      </c>
      <c r="N811" s="228" t="s">
        <v>122</v>
      </c>
      <c r="O811" s="228" t="s">
        <v>286</v>
      </c>
      <c r="P811" s="215" t="e">
        <f>VLOOKUP(Tabela2[[#This Row],[SIEMA]],Siema2024,21,FALSE)</f>
        <v>#REF!</v>
      </c>
      <c r="Q811" s="215" t="s">
        <v>7094</v>
      </c>
      <c r="R811" s="216" t="s">
        <v>10759</v>
      </c>
      <c r="S811" s="219" t="s">
        <v>7483</v>
      </c>
      <c r="T811" s="215">
        <v>50</v>
      </c>
      <c r="U811" s="215" t="s">
        <v>648</v>
      </c>
      <c r="V811" s="215" t="s">
        <v>7483</v>
      </c>
      <c r="W811" s="215" t="e">
        <f>VLOOKUP(Tabela2[[#This Row],[SIEMA]],Siema2024,10,FALSE)</f>
        <v>#REF!</v>
      </c>
      <c r="X811" s="216" t="str">
        <f>IF(Tabela2[[#This Row],[Origem do acidente]] = "Plataforma", "PREENCHER","NA")</f>
        <v>NA</v>
      </c>
      <c r="Y811" s="219" t="e">
        <f>IF(W811="","", IF(W811="NC","", IF(W811="NE","", IF(W811="NA","",IFERROR(VLOOKUP(W811,[1]Produtos!$A$1:$C$2319,2,FALSE),"Não Cadastrado")))))</f>
        <v>#REF!</v>
      </c>
      <c r="Z811" s="215" t="e">
        <f>VLOOKUP(Tabela2[[#This Row],[SIEMA]],Siema2025,11,FALSE)</f>
        <v>#N/A</v>
      </c>
      <c r="AA811" s="215" t="e">
        <f>VLOOKUP(Tabela2[[#This Row],[SIEMA]],Siema2024,12,FALSE)</f>
        <v>#REF!</v>
      </c>
      <c r="AB811" s="215" t="e">
        <f>IF(W811="","",IF(ISNUMBER(W811)=FALSE,"Não se aplica",IFERROR(VLOOKUP(W811,[1]Produtos!$A$1:$C$2319,3,FALSE),"Não Cadastrado")))</f>
        <v>#REF!</v>
      </c>
      <c r="AC811" s="215"/>
      <c r="AD811" s="216" t="str">
        <f>IF(Tabela2[[#This Row],[Origem do acidente]] = "Plataforma", "PREENCHER","NA")</f>
        <v>NA</v>
      </c>
      <c r="AE811" s="219" t="str">
        <f>IF(AC811="","", IF(AC811="NC","", IF(AC811="NE","", IF(AC811="NA","",IFERROR(VLOOKUP(AC811,[1]Produtos!$A$1:$C$2319,2,FALSE),"Não Cadastrado")))))</f>
        <v/>
      </c>
      <c r="AF811" s="215"/>
      <c r="AG811" s="215"/>
      <c r="AH811" s="215" t="str">
        <f>IF(AC811="","",IF(ISNUMBER(AC811)=FALSE,"Não se aplica",IFERROR(VLOOKUP(AC811,Produtos!$A$1:$C$2319,3,FALSE),"Não Cadastrado")))</f>
        <v/>
      </c>
      <c r="AI811" s="215"/>
      <c r="AJ811" s="142" t="e">
        <f>VLOOKUP(Tabela2[[#This Row],[SIEMA]],Siema2024,26,FALSE)</f>
        <v>#REF!</v>
      </c>
      <c r="AK811" s="219" t="s">
        <v>6834</v>
      </c>
      <c r="AL811" s="219"/>
      <c r="AM811" s="219"/>
      <c r="AN811" s="145"/>
      <c r="AO811" s="145"/>
      <c r="AP811" s="145"/>
      <c r="AQ811" s="145"/>
      <c r="AR811" s="147"/>
      <c r="AS811" s="145"/>
      <c r="AT811" s="145"/>
      <c r="AU811" s="145"/>
      <c r="AV811" s="145"/>
      <c r="AW811" s="145"/>
      <c r="AX811" s="145"/>
      <c r="AY811" s="145"/>
      <c r="AZ811" s="145"/>
      <c r="BA811" s="145"/>
      <c r="BB811" s="145"/>
      <c r="BC811" s="216" t="str">
        <f>IF(Tabela2[[#This Row],[Outro(s) ]] = "X", "PREENCHER","NA")</f>
        <v>NA</v>
      </c>
      <c r="BD811" s="145"/>
      <c r="BE811" s="145" t="s">
        <v>7183</v>
      </c>
      <c r="BF811" s="208" t="s">
        <v>6834</v>
      </c>
      <c r="BG811" s="208"/>
      <c r="BH811" s="210" t="s">
        <v>6834</v>
      </c>
      <c r="BI811" s="209" t="s">
        <v>123</v>
      </c>
      <c r="BJ811" s="219" t="s">
        <v>7099</v>
      </c>
      <c r="BK811" s="215" t="s">
        <v>2696</v>
      </c>
      <c r="BL811" s="222">
        <v>46008</v>
      </c>
      <c r="BM811" s="145">
        <f ca="1">IF(Tabela2[[#This Row],[Data de atendimento do Ibama (considerar o primeiro documento/ação)]]="",_xlfn.DAYS(TODAY(),J811),_xlfn.DAYS(Tabela2[[#This Row],[Data de atendimento do Ibama (considerar o primeiro documento/ação)]],J811))</f>
        <v>5</v>
      </c>
      <c r="BN811" s="216" t="str">
        <f>IF(Tabela2[[#This Row],[Atendido pelo Ibama ("Não" ou "Sim")]]="Não","Preencher", IF(Tabela2[[#This Row],[Atendido pelo Ibama ("Não" ou "Sim")]]="Sim","NA",""))</f>
        <v>NA</v>
      </c>
      <c r="BO811" s="220" t="s">
        <v>7100</v>
      </c>
      <c r="BP811" s="216" t="str">
        <f>IF(Tabela2[[#This Row],[Forma de atendimento (primeiro documento/ação)]]= "Outros (especificar)", "PREENCHER","NA")</f>
        <v>NA</v>
      </c>
      <c r="BQ811" s="215" t="s">
        <v>123</v>
      </c>
      <c r="BR811" s="216" t="str">
        <f>IF(Tabela2[[#This Row],[Equipe do Ibama foi a campo? Houve sobrevoo do Poseidon?]] = "Sim", "PREENCHER","NA")</f>
        <v>NA</v>
      </c>
      <c r="BS811" s="216" t="str">
        <f>IF(Tabela2[[#This Row],[Se sim, foi emitida Ordem de Emergência? (informações vinculada à coluna CK)]] = "Sim", "PREENCHER","NA")</f>
        <v>NA</v>
      </c>
      <c r="BT811" s="216" t="s">
        <v>7126</v>
      </c>
      <c r="BU811" s="216" t="s">
        <v>123</v>
      </c>
      <c r="BV811" s="216" t="s">
        <v>123</v>
      </c>
      <c r="BW811" s="216" t="s">
        <v>123</v>
      </c>
      <c r="BX811" s="215" t="s">
        <v>7127</v>
      </c>
      <c r="BY811" s="222"/>
      <c r="BZ811" s="142" t="str">
        <f>IF(Tabela2[[#This Row],[Data do documento de encerramento]]="NA","NA",IF(Tabela2[[#This Row],[Data do documento de encerramento]]="","Pendente de conclusão/ encerramento",_xlfn.DAYS(Tabela2[[#This Row],[Data do documento de encerramento]],J811)))</f>
        <v>Pendente de conclusão/ encerramento</v>
      </c>
      <c r="CA811" s="219" t="s">
        <v>10760</v>
      </c>
      <c r="CB811" s="229"/>
      <c r="CC811" s="147"/>
      <c r="CD811" s="147"/>
      <c r="CE811" s="147"/>
      <c r="CF811" s="147"/>
    </row>
    <row r="812" spans="1:84" s="230" customFormat="1" ht="45.75" hidden="1">
      <c r="A812" s="246">
        <v>2026061721</v>
      </c>
      <c r="B812" s="118" t="s">
        <v>10761</v>
      </c>
      <c r="C812" s="145" t="s">
        <v>2455</v>
      </c>
      <c r="D812" s="142" t="s">
        <v>7875</v>
      </c>
      <c r="E812" s="106" t="s">
        <v>7760</v>
      </c>
      <c r="F812" s="106" t="s">
        <v>10762</v>
      </c>
      <c r="G812" s="172" t="s">
        <v>10763</v>
      </c>
      <c r="H812" s="172" t="s">
        <v>10764</v>
      </c>
      <c r="I812" s="228" t="s">
        <v>7114</v>
      </c>
      <c r="J812" s="228">
        <v>46005</v>
      </c>
      <c r="K812" s="228" t="s">
        <v>272</v>
      </c>
      <c r="L812" s="142" t="str">
        <f>IF(Tabela2[[#This Row],[Data]]="","Sem Informação",VLOOKUP(MONTH(Tabela2[[#This Row],[Data]]),'[1]Validação de dados'!$I$1:$J$13,2,0))</f>
        <v>Dezembro</v>
      </c>
      <c r="M812" s="142">
        <f>YEAR(Tabela2[[#This Row],[Data]])</f>
        <v>2025</v>
      </c>
      <c r="N812" s="228" t="s">
        <v>122</v>
      </c>
      <c r="O812" s="228" t="s">
        <v>286</v>
      </c>
      <c r="P812" s="215" t="e">
        <f>VLOOKUP(Tabela2[[#This Row],[SIEMA]],Siema2024,21,FALSE)</f>
        <v>#REF!</v>
      </c>
      <c r="Q812" s="215">
        <v>1910</v>
      </c>
      <c r="R812" s="216" t="s">
        <v>10765</v>
      </c>
      <c r="S812" s="219" t="str">
        <f>IF(Q812="","", IF(Q812="NC","", IF(Q812="NE","", IF(Q812="NA","",IFERROR(VLOOKUP(Q812,[1]Produtos!$A$1:$C$2319,2,FALSE),"Não Cadastrado")))))</f>
        <v>ÓXIDO DE CÁLCIO</v>
      </c>
      <c r="T812" s="215">
        <v>15</v>
      </c>
      <c r="U812" s="215" t="s">
        <v>7111</v>
      </c>
      <c r="V812" s="215">
        <v>8</v>
      </c>
      <c r="W812" s="215" t="e">
        <f>VLOOKUP(Tabela2[[#This Row],[SIEMA]],Siema2024,10,FALSE)</f>
        <v>#REF!</v>
      </c>
      <c r="X812" s="216" t="str">
        <f>IF(Tabela2[[#This Row],[Origem do acidente]] = "Plataforma", "PREENCHER","NA")</f>
        <v>NA</v>
      </c>
      <c r="Y812" s="219" t="e">
        <f>IF(W812="","", IF(W812="NC","", IF(W812="NE","", IF(W812="NA","",IFERROR(VLOOKUP(W812,[1]Produtos!$A$1:$C$2319,2,FALSE),"Não Cadastrado")))))</f>
        <v>#REF!</v>
      </c>
      <c r="Z812" s="215" t="e">
        <f>VLOOKUP(Tabela2[[#This Row],[SIEMA]],Siema2025,11,FALSE)</f>
        <v>#N/A</v>
      </c>
      <c r="AA812" s="215" t="e">
        <f>VLOOKUP(Tabela2[[#This Row],[SIEMA]],Siema2024,12,FALSE)</f>
        <v>#REF!</v>
      </c>
      <c r="AB812" s="215" t="e">
        <f>IF(W812="","",IF(ISNUMBER(W812)=FALSE,"Não se aplica",IFERROR(VLOOKUP(W812,[1]Produtos!$A$1:$C$2319,3,FALSE),"Não Cadastrado")))</f>
        <v>#REF!</v>
      </c>
      <c r="AC812" s="215"/>
      <c r="AD812" s="216" t="str">
        <f>IF(Tabela2[[#This Row],[Origem do acidente]] = "Plataforma", "PREENCHER","NA")</f>
        <v>NA</v>
      </c>
      <c r="AE812" s="219" t="str">
        <f>IF(AC812="","", IF(AC812="NC","", IF(AC812="NE","", IF(AC812="NA","",IFERROR(VLOOKUP(AC812,[1]Produtos!$A$1:$C$2319,2,FALSE),"Não Cadastrado")))))</f>
        <v/>
      </c>
      <c r="AF812" s="215"/>
      <c r="AG812" s="215"/>
      <c r="AH812" s="215" t="str">
        <f>IF(AC812="","",IF(ISNUMBER(AC812)=FALSE,"Não se aplica",IFERROR(VLOOKUP(AC812,Produtos!$A$1:$C$2319,3,FALSE),"Não Cadastrado")))</f>
        <v/>
      </c>
      <c r="AI812" s="215"/>
      <c r="AJ812" s="142" t="s">
        <v>10766</v>
      </c>
      <c r="AK812" s="219" t="s">
        <v>7190</v>
      </c>
      <c r="AL812" s="219" t="s">
        <v>7363</v>
      </c>
      <c r="AM812" s="219" t="s">
        <v>7182</v>
      </c>
      <c r="AN812" s="145"/>
      <c r="AO812" s="145"/>
      <c r="AP812" s="145"/>
      <c r="AQ812" s="145"/>
      <c r="AR812" s="147"/>
      <c r="AS812" s="145"/>
      <c r="AT812" s="145"/>
      <c r="AU812" s="145" t="s">
        <v>7183</v>
      </c>
      <c r="AV812" s="145"/>
      <c r="AW812" s="145"/>
      <c r="AX812" s="145" t="s">
        <v>7183</v>
      </c>
      <c r="AY812" s="145"/>
      <c r="AZ812" s="145"/>
      <c r="BA812" s="145"/>
      <c r="BB812" s="145"/>
      <c r="BC812" s="216" t="str">
        <f>IF(Tabela2[[#This Row],[Outro(s) ]] = "X", "PREENCHER","NA")</f>
        <v>NA</v>
      </c>
      <c r="BD812" s="145"/>
      <c r="BE812" s="145"/>
      <c r="BF812" s="208" t="s">
        <v>10767</v>
      </c>
      <c r="BG812" s="208"/>
      <c r="BH812" s="210" t="s">
        <v>10768</v>
      </c>
      <c r="BI812" s="209" t="s">
        <v>7062</v>
      </c>
      <c r="BJ812" s="219" t="s">
        <v>7099</v>
      </c>
      <c r="BK812" s="215" t="s">
        <v>2696</v>
      </c>
      <c r="BL812" s="222">
        <v>46008</v>
      </c>
      <c r="BM812" s="145">
        <f ca="1">IF(Tabela2[[#This Row],[Data de atendimento do Ibama (considerar o primeiro documento/ação)]]="",_xlfn.DAYS(TODAY(),J812),_xlfn.DAYS(Tabela2[[#This Row],[Data de atendimento do Ibama (considerar o primeiro documento/ação)]],J812))</f>
        <v>3</v>
      </c>
      <c r="BN812" s="216" t="str">
        <f>IF(Tabela2[[#This Row],[Atendido pelo Ibama ("Não" ou "Sim")]]="Não","Preencher", IF(Tabela2[[#This Row],[Atendido pelo Ibama ("Não" ou "Sim")]]="Sim","NA",""))</f>
        <v>NA</v>
      </c>
      <c r="BO812" s="220" t="s">
        <v>7100</v>
      </c>
      <c r="BP812" s="216" t="str">
        <f>IF(Tabela2[[#This Row],[Forma de atendimento (primeiro documento/ação)]]= "Outros (especificar)", "PREENCHER","NA")</f>
        <v>NA</v>
      </c>
      <c r="BQ812" s="215" t="s">
        <v>123</v>
      </c>
      <c r="BR812" s="216" t="str">
        <f>IF(Tabela2[[#This Row],[Equipe do Ibama foi a campo? Houve sobrevoo do Poseidon?]] = "Sim", "PREENCHER","NA")</f>
        <v>NA</v>
      </c>
      <c r="BS812" s="216" t="str">
        <f>IF(Tabela2[[#This Row],[Se sim, foi emitida Ordem de Emergência? (informações vinculada à coluna CK)]] = "Sim", "PREENCHER","NA")</f>
        <v>NA</v>
      </c>
      <c r="BT812" s="216" t="s">
        <v>7126</v>
      </c>
      <c r="BU812" s="216" t="s">
        <v>123</v>
      </c>
      <c r="BV812" s="216" t="s">
        <v>123</v>
      </c>
      <c r="BW812" s="216" t="s">
        <v>123</v>
      </c>
      <c r="BX812" s="215" t="s">
        <v>7127</v>
      </c>
      <c r="BY812" s="222"/>
      <c r="BZ812" s="142" t="str">
        <f>IF(Tabela2[[#This Row],[Data do documento de encerramento]]="NA","NA",IF(Tabela2[[#This Row],[Data do documento de encerramento]]="","Pendente de conclusão/ encerramento",_xlfn.DAYS(Tabela2[[#This Row],[Data do documento de encerramento]],J812)))</f>
        <v>Pendente de conclusão/ encerramento</v>
      </c>
      <c r="CA812" s="219" t="s">
        <v>10546</v>
      </c>
      <c r="CB812" s="229"/>
      <c r="CC812" s="147"/>
      <c r="CD812" s="147"/>
      <c r="CE812" s="147"/>
      <c r="CF812" s="147"/>
    </row>
    <row r="813" spans="1:84" s="230" customFormat="1" ht="45.75" hidden="1">
      <c r="A813" s="246">
        <v>202606126</v>
      </c>
      <c r="B813" s="118" t="s">
        <v>10769</v>
      </c>
      <c r="C813" s="145" t="s">
        <v>2455</v>
      </c>
      <c r="D813" s="142" t="s">
        <v>10770</v>
      </c>
      <c r="E813" s="106" t="s">
        <v>7760</v>
      </c>
      <c r="F813" s="106" t="s">
        <v>10771</v>
      </c>
      <c r="G813" s="172" t="s">
        <v>10772</v>
      </c>
      <c r="H813" s="172" t="s">
        <v>10773</v>
      </c>
      <c r="I813" s="228" t="s">
        <v>7114</v>
      </c>
      <c r="J813" s="228">
        <v>46001</v>
      </c>
      <c r="K813" s="228" t="s">
        <v>121</v>
      </c>
      <c r="L813" s="142" t="str">
        <f>IF(Tabela2[[#This Row],[Data]]="","Sem Informação",VLOOKUP(MONTH(Tabela2[[#This Row],[Data]]),'[1]Validação de dados'!$I$1:$J$13,2,0))</f>
        <v>Dezembro</v>
      </c>
      <c r="M813" s="142">
        <f>YEAR(Tabela2[[#This Row],[Data]])</f>
        <v>2025</v>
      </c>
      <c r="N813" s="228" t="s">
        <v>230</v>
      </c>
      <c r="O813" s="228" t="s">
        <v>286</v>
      </c>
      <c r="P813" s="215" t="e">
        <f>VLOOKUP(Tabela2[[#This Row],[SIEMA]],Siema2024,21,FALSE)</f>
        <v>#REF!</v>
      </c>
      <c r="Q813" s="215">
        <v>3077</v>
      </c>
      <c r="R813" s="216" t="s">
        <v>10774</v>
      </c>
      <c r="S813" s="219" t="str">
        <f>IF(Q813="","", IF(Q813="NC","", IF(Q813="NE","", IF(Q813="NA","",IFERROR(VLOOKUP(Q813,[1]Produtos!$A$1:$C$2319,2,FALSE),"Não Cadastrado")))))</f>
        <v>SUBSTÂNCIA QUE APRESENTA RISCO PARA O MEIO AMBIENTE, SÓLIDA, N.E.</v>
      </c>
      <c r="T813" s="215">
        <v>17</v>
      </c>
      <c r="U813" s="215" t="s">
        <v>7111</v>
      </c>
      <c r="V813" s="215">
        <f>IF(Q813="","",IF(ISNUMBER(Q813)=FALSE,"Não se aplica",IFERROR(VLOOKUP(Q813,Produtos!$A$1:$C$2319,3,FALSE),"Não Cadastrado")))</f>
        <v>9</v>
      </c>
      <c r="W813" s="215" t="e">
        <f>VLOOKUP(Tabela2[[#This Row],[SIEMA]],Siema2024,10,FALSE)</f>
        <v>#REF!</v>
      </c>
      <c r="X813" s="216" t="str">
        <f>IF(Tabela2[[#This Row],[Origem do acidente]] = "Plataforma", "PREENCHER","NA")</f>
        <v>NA</v>
      </c>
      <c r="Y813" s="219" t="e">
        <f>IF(W813="","", IF(W813="NC","", IF(W813="NE","", IF(W813="NA","",IFERROR(VLOOKUP(W813,[1]Produtos!$A$1:$C$2319,2,FALSE),"Não Cadastrado")))))</f>
        <v>#REF!</v>
      </c>
      <c r="Z813" s="215" t="e">
        <f>VLOOKUP(Tabela2[[#This Row],[SIEMA]],Siema2025,11,FALSE)</f>
        <v>#N/A</v>
      </c>
      <c r="AA813" s="215" t="e">
        <f>VLOOKUP(Tabela2[[#This Row],[SIEMA]],Siema2024,12,FALSE)</f>
        <v>#REF!</v>
      </c>
      <c r="AB813" s="215" t="e">
        <f>IF(W813="","",IF(ISNUMBER(W813)=FALSE,"Não se aplica",IFERROR(VLOOKUP(W813,[1]Produtos!$A$1:$C$2319,3,FALSE),"Não Cadastrado")))</f>
        <v>#REF!</v>
      </c>
      <c r="AC813" s="215"/>
      <c r="AD813" s="216" t="str">
        <f>IF(Tabela2[[#This Row],[Origem do acidente]] = "Plataforma", "PREENCHER","NA")</f>
        <v>NA</v>
      </c>
      <c r="AE813" s="219" t="str">
        <f>IF(AC813="","", IF(AC813="NC","", IF(AC813="NE","", IF(AC813="NA","",IFERROR(VLOOKUP(AC813,[1]Produtos!$A$1:$C$2319,2,FALSE),"Não Cadastrado")))))</f>
        <v/>
      </c>
      <c r="AF813" s="215"/>
      <c r="AG813" s="215"/>
      <c r="AH813" s="215" t="str">
        <f>IF(AC813="","",IF(ISNUMBER(AC813)=FALSE,"Não se aplica",IFERROR(VLOOKUP(AC813,Produtos!$A$1:$C$2319,3,FALSE),"Não Cadastrado")))</f>
        <v/>
      </c>
      <c r="AI813" s="215"/>
      <c r="AJ813" s="142" t="e">
        <f>VLOOKUP(Tabela2[[#This Row],[SIEMA]],Siema2024,26,FALSE)</f>
        <v>#REF!</v>
      </c>
      <c r="AK813" s="219" t="s">
        <v>7363</v>
      </c>
      <c r="AL813" s="219" t="s">
        <v>7182</v>
      </c>
      <c r="AM813" s="219"/>
      <c r="AN813" s="145"/>
      <c r="AO813" s="145"/>
      <c r="AP813" s="145"/>
      <c r="AQ813" s="145"/>
      <c r="AR813" s="147"/>
      <c r="AS813" s="145"/>
      <c r="AT813" s="145"/>
      <c r="AU813" s="145" t="s">
        <v>7183</v>
      </c>
      <c r="AV813" s="145"/>
      <c r="AW813" s="145"/>
      <c r="AX813" s="145" t="s">
        <v>7183</v>
      </c>
      <c r="AY813" s="145"/>
      <c r="AZ813" s="145"/>
      <c r="BA813" s="145"/>
      <c r="BB813" s="145"/>
      <c r="BC813" s="216" t="str">
        <f>IF(Tabela2[[#This Row],[Outro(s) ]] = "X", "PREENCHER","NA")</f>
        <v>NA</v>
      </c>
      <c r="BD813" s="145"/>
      <c r="BE813" s="145"/>
      <c r="BF813" s="208" t="s">
        <v>10775</v>
      </c>
      <c r="BG813" s="208"/>
      <c r="BH813" s="210" t="s">
        <v>10776</v>
      </c>
      <c r="BI813" s="209" t="s">
        <v>7062</v>
      </c>
      <c r="BJ813" s="219" t="s">
        <v>7099</v>
      </c>
      <c r="BK813" s="215" t="s">
        <v>2696</v>
      </c>
      <c r="BL813" s="222">
        <v>46002</v>
      </c>
      <c r="BM813" s="145">
        <f ca="1">IF(Tabela2[[#This Row],[Data de atendimento do Ibama (considerar o primeiro documento/ação)]]="",_xlfn.DAYS(TODAY(),J813),_xlfn.DAYS(Tabela2[[#This Row],[Data de atendimento do Ibama (considerar o primeiro documento/ação)]],J813))</f>
        <v>1</v>
      </c>
      <c r="BN813" s="216" t="str">
        <f>IF(Tabela2[[#This Row],[Atendido pelo Ibama ("Não" ou "Sim")]]="Não","Preencher", IF(Tabela2[[#This Row],[Atendido pelo Ibama ("Não" ou "Sim")]]="Sim","NA",""))</f>
        <v>NA</v>
      </c>
      <c r="BO813" s="220" t="s">
        <v>7100</v>
      </c>
      <c r="BP813" s="216" t="str">
        <f>IF(Tabela2[[#This Row],[Forma de atendimento (primeiro documento/ação)]]= "Outros (especificar)", "PREENCHER","NA")</f>
        <v>NA</v>
      </c>
      <c r="BQ813" s="215" t="s">
        <v>123</v>
      </c>
      <c r="BR813" s="216" t="str">
        <f>IF(Tabela2[[#This Row],[Equipe do Ibama foi a campo? Houve sobrevoo do Poseidon?]] = "Sim", "PREENCHER","NA")</f>
        <v>NA</v>
      </c>
      <c r="BS813" s="216" t="str">
        <f>IF(Tabela2[[#This Row],[Se sim, foi emitida Ordem de Emergência? (informações vinculada à coluna CK)]] = "Sim", "PREENCHER","NA")</f>
        <v>NA</v>
      </c>
      <c r="BT813" s="216" t="s">
        <v>7126</v>
      </c>
      <c r="BU813" s="216" t="s">
        <v>2696</v>
      </c>
      <c r="BV813" s="216" t="s">
        <v>2696</v>
      </c>
      <c r="BW813" s="216" t="s">
        <v>123</v>
      </c>
      <c r="BX813" s="215" t="s">
        <v>7127</v>
      </c>
      <c r="BY813" s="222"/>
      <c r="BZ813" s="142" t="str">
        <f>IF(Tabela2[[#This Row],[Data do documento de encerramento]]="NA","NA",IF(Tabela2[[#This Row],[Data do documento de encerramento]]="","Pendente de conclusão/ encerramento",_xlfn.DAYS(Tabela2[[#This Row],[Data do documento de encerramento]],J813)))</f>
        <v>Pendente de conclusão/ encerramento</v>
      </c>
      <c r="CA813" s="219" t="s">
        <v>10777</v>
      </c>
      <c r="CB813" s="229"/>
      <c r="CC813" s="147"/>
      <c r="CD813" s="147"/>
      <c r="CE813" s="147"/>
      <c r="CF813" s="147"/>
    </row>
    <row r="814" spans="1:84" s="230" customFormat="1" ht="106.5" hidden="1">
      <c r="A814" s="246">
        <v>202606119</v>
      </c>
      <c r="B814" s="118" t="s">
        <v>10778</v>
      </c>
      <c r="C814" s="145" t="s">
        <v>2455</v>
      </c>
      <c r="D814" s="142" t="s">
        <v>10779</v>
      </c>
      <c r="E814" s="106" t="s">
        <v>10780</v>
      </c>
      <c r="F814" s="106" t="s">
        <v>10781</v>
      </c>
      <c r="G814" s="172" t="s">
        <v>10782</v>
      </c>
      <c r="H814" s="172" t="s">
        <v>10783</v>
      </c>
      <c r="I814" s="228" t="s">
        <v>7114</v>
      </c>
      <c r="J814" s="228">
        <v>45994</v>
      </c>
      <c r="K814" s="228" t="s">
        <v>121</v>
      </c>
      <c r="L814" s="142" t="str">
        <f>IF(Tabela2[[#This Row],[Data]]="","Sem Informação",VLOOKUP(MONTH(Tabela2[[#This Row],[Data]]),'[1]Validação de dados'!$I$1:$J$13,2,0))</f>
        <v>Dezembro</v>
      </c>
      <c r="M814" s="142">
        <f>YEAR(Tabela2[[#This Row],[Data]])</f>
        <v>2025</v>
      </c>
      <c r="N814" s="228" t="s">
        <v>143</v>
      </c>
      <c r="O814" s="228" t="s">
        <v>286</v>
      </c>
      <c r="P814" s="215" t="e">
        <f>VLOOKUP(Tabela2[[#This Row],[SIEMA]],Siema2024,21,FALSE)</f>
        <v>#REF!</v>
      </c>
      <c r="Q814" s="215">
        <v>1263</v>
      </c>
      <c r="R814" s="216" t="s">
        <v>10784</v>
      </c>
      <c r="S814" s="219" t="str">
        <f>IF(Q814="","", IF(Q814="NC","", IF(Q814="NE","", IF(Q814="NA","",IFERROR(VLOOKUP(Q814,[1]Produtos!$A$1:$C$2319,2,FALSE),"Não Cadastrado")))))</f>
        <v>TINTA  (incluindo  tintas,  lacas,  esmaltes,  tinturas,  goma-lacas,  vernizes,  polidores,  enenchimentos  líquidos  e  bases  líquidas para lacas) ou MATERIAL RELACIONADO COM TINTAS (incluindo diluentes ou redutores para tintas)</v>
      </c>
      <c r="T814" s="215" t="s">
        <v>6834</v>
      </c>
      <c r="U814" s="215" t="s">
        <v>7062</v>
      </c>
      <c r="V814" s="215">
        <f>IF(Q814="","",IF(ISNUMBER(Q814)=FALSE,"Não se aplica",IFERROR(VLOOKUP(Q814,Produtos!$A$1:$C$2319,3,FALSE),"Não Cadastrado")))</f>
        <v>3</v>
      </c>
      <c r="W814" s="215">
        <v>1223</v>
      </c>
      <c r="X814" s="216" t="s">
        <v>10785</v>
      </c>
      <c r="Y814" s="219" t="str">
        <f>IF(W814="","", IF(W814="NC","", IF(W814="NE","", IF(W814="NA","",IFERROR(VLOOKUP(W814,[1]Produtos!$A$1:$C$2319,2,FALSE),"Não Cadastrado")))))</f>
        <v>QUEROSENE</v>
      </c>
      <c r="Z814" s="215" t="s">
        <v>6834</v>
      </c>
      <c r="AA814" s="215" t="s">
        <v>7062</v>
      </c>
      <c r="AB814" s="215">
        <f>IF(W814="","",IF(ISNUMBER(W814)=FALSE,"Não se aplica",IFERROR(VLOOKUP(W814,[1]Produtos!$A$1:$C$2319,3,FALSE),"Não Cadastrado")))</f>
        <v>3</v>
      </c>
      <c r="AC814" s="215">
        <v>1268</v>
      </c>
      <c r="AD814" s="216" t="s">
        <v>10786</v>
      </c>
      <c r="AE814" s="219" t="str">
        <f>IF(AC814="","", IF(AC814="NC","", IF(AC814="NE","", IF(AC814="NA","",IFERROR(VLOOKUP(AC814,[1]Produtos!$A$1:$C$2319,2,FALSE),"Não Cadastrado")))))</f>
        <v>DESTILADOS DE PETRÓLEO, N.E. ou DERIVADOS DE PETRÓLEO, N.E.</v>
      </c>
      <c r="AF814" s="215" t="s">
        <v>6834</v>
      </c>
      <c r="AG814" s="215" t="s">
        <v>7062</v>
      </c>
      <c r="AH814" s="215">
        <f>IF(AC814="","",IF(ISNUMBER(AC814)=FALSE,"Não se aplica",IFERROR(VLOOKUP(AC814,Produtos!$A$1:$C$2319,3,FALSE),"Não Cadastrado")))</f>
        <v>3</v>
      </c>
      <c r="AI814" s="215"/>
      <c r="AJ814" s="142" t="e">
        <f>VLOOKUP(Tabela2[[#This Row],[SIEMA]],Siema2024,26,FALSE)</f>
        <v>#REF!</v>
      </c>
      <c r="AK814" s="219" t="s">
        <v>6834</v>
      </c>
      <c r="AL814" s="219" t="s">
        <v>7182</v>
      </c>
      <c r="AM814" s="219"/>
      <c r="AN814" s="145"/>
      <c r="AO814" s="145"/>
      <c r="AP814" s="145"/>
      <c r="AQ814" s="145"/>
      <c r="AR814" s="147"/>
      <c r="AS814" s="145"/>
      <c r="AT814" s="145"/>
      <c r="AU814" s="145"/>
      <c r="AV814" s="145"/>
      <c r="AW814" s="145"/>
      <c r="AX814" s="145"/>
      <c r="AY814" s="145"/>
      <c r="AZ814" s="145"/>
      <c r="BA814" s="145"/>
      <c r="BB814" s="145"/>
      <c r="BC814" s="216" t="str">
        <f>IF(Tabela2[[#This Row],[Outro(s) ]] = "X", "PREENCHER","NA")</f>
        <v>NA</v>
      </c>
      <c r="BD814" s="145" t="s">
        <v>7183</v>
      </c>
      <c r="BE814" s="145"/>
      <c r="BF814" s="208" t="s">
        <v>6834</v>
      </c>
      <c r="BG814" s="208"/>
      <c r="BH814" s="210" t="s">
        <v>6834</v>
      </c>
      <c r="BI814" s="209" t="s">
        <v>7062</v>
      </c>
      <c r="BJ814" s="219" t="s">
        <v>7113</v>
      </c>
      <c r="BK814" s="215" t="s">
        <v>2696</v>
      </c>
      <c r="BL814" s="222">
        <v>46001</v>
      </c>
      <c r="BM814" s="145">
        <f ca="1">IF(Tabela2[[#This Row],[Data de atendimento do Ibama (considerar o primeiro documento/ação)]]="",_xlfn.DAYS(TODAY(),J814),_xlfn.DAYS(Tabela2[[#This Row],[Data de atendimento do Ibama (considerar o primeiro documento/ação)]],J814))</f>
        <v>7</v>
      </c>
      <c r="BN814" s="216" t="str">
        <f>IF(Tabela2[[#This Row],[Atendido pelo Ibama ("Não" ou "Sim")]]="Não","Preencher", IF(Tabela2[[#This Row],[Atendido pelo Ibama ("Não" ou "Sim")]]="Sim","NA",""))</f>
        <v>NA</v>
      </c>
      <c r="BO814" s="220" t="s">
        <v>7184</v>
      </c>
      <c r="BP814" s="216" t="str">
        <f>IF(Tabela2[[#This Row],[Forma de atendimento (primeiro documento/ação)]]= "Outros (especificar)", "PREENCHER","NA")</f>
        <v>NA</v>
      </c>
      <c r="BQ814" s="215" t="s">
        <v>123</v>
      </c>
      <c r="BR814" s="216" t="str">
        <f>IF(Tabela2[[#This Row],[Equipe do Ibama foi a campo? Houve sobrevoo do Poseidon?]] = "Sim", "PREENCHER","NA")</f>
        <v>NA</v>
      </c>
      <c r="BS814" s="216" t="str">
        <f>IF(Tabela2[[#This Row],[Se sim, foi emitida Ordem de Emergência? (informações vinculada à coluna CK)]] = "Sim", "PREENCHER","NA")</f>
        <v>NA</v>
      </c>
      <c r="BT814" s="216" t="s">
        <v>7230</v>
      </c>
      <c r="BU814" s="216" t="s">
        <v>2696</v>
      </c>
      <c r="BV814" s="216" t="s">
        <v>123</v>
      </c>
      <c r="BW814" s="216" t="s">
        <v>2696</v>
      </c>
      <c r="BX814" s="215" t="s">
        <v>7116</v>
      </c>
      <c r="BY814" s="222">
        <v>46008</v>
      </c>
      <c r="BZ814" s="142">
        <f>IF(Tabela2[[#This Row],[Data do documento de encerramento]]="NA","NA",IF(Tabela2[[#This Row],[Data do documento de encerramento]]="","Pendente de conclusão/ encerramento",_xlfn.DAYS(Tabela2[[#This Row],[Data do documento de encerramento]],J814)))</f>
        <v>14</v>
      </c>
      <c r="CA814" s="219"/>
      <c r="CB814" s="229"/>
      <c r="CC814" s="147"/>
      <c r="CD814" s="147"/>
      <c r="CE814" s="147"/>
      <c r="CF814" s="147"/>
    </row>
    <row r="815" spans="1:84" s="230" customFormat="1" ht="45.75" hidden="1">
      <c r="A815" s="246">
        <v>202606114</v>
      </c>
      <c r="B815" s="118" t="s">
        <v>10787</v>
      </c>
      <c r="C815" s="145" t="s">
        <v>672</v>
      </c>
      <c r="D815" s="142" t="s">
        <v>10788</v>
      </c>
      <c r="E815" s="106" t="s">
        <v>7392</v>
      </c>
      <c r="F815" s="106" t="s">
        <v>10789</v>
      </c>
      <c r="G815" s="172" t="s">
        <v>10790</v>
      </c>
      <c r="H815" s="172" t="s">
        <v>10791</v>
      </c>
      <c r="I815" s="228" t="s">
        <v>7114</v>
      </c>
      <c r="J815" s="228">
        <v>45999</v>
      </c>
      <c r="K815" s="228" t="s">
        <v>299</v>
      </c>
      <c r="L815" s="142" t="str">
        <f>IF(Tabela2[[#This Row],[Data]]="","Sem Informação",VLOOKUP(MONTH(Tabela2[[#This Row],[Data]]),'[1]Validação de dados'!$I$1:$J$13,2,0))</f>
        <v>Dezembro</v>
      </c>
      <c r="M815" s="142">
        <f>YEAR(Tabela2[[#This Row],[Data]])</f>
        <v>2025</v>
      </c>
      <c r="N815" s="228" t="s">
        <v>143</v>
      </c>
      <c r="O815" s="228" t="s">
        <v>286</v>
      </c>
      <c r="P815" s="215" t="e">
        <f>VLOOKUP(Tabela2[[#This Row],[SIEMA]],Siema2024,21,FALSE)</f>
        <v>#REF!</v>
      </c>
      <c r="Q815" s="215">
        <v>1202</v>
      </c>
      <c r="R815" s="216" t="s">
        <v>10792</v>
      </c>
      <c r="S815" s="219" t="str">
        <f>IF(Q815="","", IF(Q815="NC","", IF(Q815="NE","", IF(Q815="NA","",IFERROR(VLOOKUP(Q815,[1]Produtos!$A$1:$C$2319,2,FALSE),"Não Cadastrado")))))</f>
        <v>GASÓLEO ou ÓLEO DIESEL ou ÓLEO PARA AQUECIMENTO, LEVE</v>
      </c>
      <c r="T815" s="215">
        <v>100</v>
      </c>
      <c r="U815" s="215" t="s">
        <v>648</v>
      </c>
      <c r="V815" s="215">
        <f>IF(Q815="","",IF(ISNUMBER(Q815)=FALSE,"Não se aplica",IFERROR(VLOOKUP(Q815,Produtos!$A$1:$C$2319,3,FALSE),"Não Cadastrado")))</f>
        <v>3</v>
      </c>
      <c r="W815" s="215" t="e">
        <f>VLOOKUP(Tabela2[[#This Row],[SIEMA]],Siema2024,10,FALSE)</f>
        <v>#REF!</v>
      </c>
      <c r="X815" s="216" t="str">
        <f>IF(Tabela2[[#This Row],[Origem do acidente]] = "Plataforma", "PREENCHER","NA")</f>
        <v>NA</v>
      </c>
      <c r="Y815" s="219" t="e">
        <f>IF(W815="","", IF(W815="NC","", IF(W815="NE","", IF(W815="NA","",IFERROR(VLOOKUP(W815,[1]Produtos!$A$1:$C$2319,2,FALSE),"Não Cadastrado")))))</f>
        <v>#REF!</v>
      </c>
      <c r="Z815" s="215" t="e">
        <f>VLOOKUP(Tabela2[[#This Row],[SIEMA]],Siema2025,11,FALSE)</f>
        <v>#N/A</v>
      </c>
      <c r="AA815" s="215" t="e">
        <f>VLOOKUP(Tabela2[[#This Row],[SIEMA]],Siema2024,12,FALSE)</f>
        <v>#REF!</v>
      </c>
      <c r="AB815" s="215" t="e">
        <f>IF(W815="","",IF(ISNUMBER(W815)=FALSE,"Não se aplica",IFERROR(VLOOKUP(W815,[1]Produtos!$A$1:$C$2319,3,FALSE),"Não Cadastrado")))</f>
        <v>#REF!</v>
      </c>
      <c r="AC815" s="215"/>
      <c r="AD815" s="216" t="str">
        <f>IF(Tabela2[[#This Row],[Origem do acidente]] = "Plataforma", "PREENCHER","NA")</f>
        <v>NA</v>
      </c>
      <c r="AE815" s="219" t="str">
        <f>IF(AC815="","", IF(AC815="NC","", IF(AC815="NE","", IF(AC815="NA","",IFERROR(VLOOKUP(AC815,[1]Produtos!$A$1:$C$2319,2,FALSE),"Não Cadastrado")))))</f>
        <v/>
      </c>
      <c r="AF815" s="215"/>
      <c r="AG815" s="215"/>
      <c r="AH815" s="215" t="str">
        <f>IF(AC815="","",IF(ISNUMBER(AC815)=FALSE,"Não se aplica",IFERROR(VLOOKUP(AC815,Produtos!$A$1:$C$2319,3,FALSE),"Não Cadastrado")))</f>
        <v/>
      </c>
      <c r="AI815" s="215"/>
      <c r="AJ815" s="142" t="s">
        <v>10793</v>
      </c>
      <c r="AK815" s="219" t="s">
        <v>7190</v>
      </c>
      <c r="AL815" s="219" t="s">
        <v>7388</v>
      </c>
      <c r="AM815" s="219"/>
      <c r="AN815" s="145"/>
      <c r="AO815" s="145"/>
      <c r="AP815" s="145"/>
      <c r="AQ815" s="145"/>
      <c r="AR815" s="147"/>
      <c r="AS815" s="145"/>
      <c r="AT815" s="145"/>
      <c r="AU815" s="145"/>
      <c r="AV815" s="145"/>
      <c r="AW815" s="145"/>
      <c r="AX815" s="145"/>
      <c r="AY815" s="145"/>
      <c r="AZ815" s="145"/>
      <c r="BA815" s="145"/>
      <c r="BB815" s="145"/>
      <c r="BC815" s="216" t="str">
        <f>IF(Tabela2[[#This Row],[Outro(s) ]] = "X", "PREENCHER","NA")</f>
        <v>NA</v>
      </c>
      <c r="BD815" s="145"/>
      <c r="BE815" s="145" t="s">
        <v>7183</v>
      </c>
      <c r="BF815" s="208" t="s">
        <v>10794</v>
      </c>
      <c r="BG815" s="208"/>
      <c r="BH815" s="210" t="s">
        <v>10795</v>
      </c>
      <c r="BI815" s="209" t="s">
        <v>7062</v>
      </c>
      <c r="BJ815" s="219" t="s">
        <v>7099</v>
      </c>
      <c r="BK815" s="215" t="s">
        <v>2696</v>
      </c>
      <c r="BL815" s="222">
        <v>46002</v>
      </c>
      <c r="BM815" s="145">
        <f ca="1">IF(Tabela2[[#This Row],[Data de atendimento do Ibama (considerar o primeiro documento/ação)]]="",_xlfn.DAYS(TODAY(),J815),_xlfn.DAYS(Tabela2[[#This Row],[Data de atendimento do Ibama (considerar o primeiro documento/ação)]],J815))</f>
        <v>3</v>
      </c>
      <c r="BN815" s="216" t="str">
        <f>IF(Tabela2[[#This Row],[Atendido pelo Ibama ("Não" ou "Sim")]]="Não","Preencher", IF(Tabela2[[#This Row],[Atendido pelo Ibama ("Não" ou "Sim")]]="Sim","NA",""))</f>
        <v>NA</v>
      </c>
      <c r="BO815" s="220" t="s">
        <v>7100</v>
      </c>
      <c r="BP815" s="216" t="str">
        <f>IF(Tabela2[[#This Row],[Forma de atendimento (primeiro documento/ação)]]= "Outros (especificar)", "PREENCHER","NA")</f>
        <v>NA</v>
      </c>
      <c r="BQ815" s="215" t="s">
        <v>123</v>
      </c>
      <c r="BR815" s="216" t="str">
        <f>IF(Tabela2[[#This Row],[Equipe do Ibama foi a campo? Houve sobrevoo do Poseidon?]] = "Sim", "PREENCHER","NA")</f>
        <v>NA</v>
      </c>
      <c r="BS815" s="216" t="str">
        <f>IF(Tabela2[[#This Row],[Se sim, foi emitida Ordem de Emergência? (informações vinculada à coluna CK)]] = "Sim", "PREENCHER","NA")</f>
        <v>NA</v>
      </c>
      <c r="BT815" s="216" t="s">
        <v>7101</v>
      </c>
      <c r="BU815" s="216" t="s">
        <v>123</v>
      </c>
      <c r="BV815" s="216" t="s">
        <v>123</v>
      </c>
      <c r="BW815" s="216" t="str">
        <f>IF(Tabela2[[#This Row],[O Ibama aguarda resposta da empresa/OEMA, etc?]] = "Sim", "PREENCHER","NA")</f>
        <v>NA</v>
      </c>
      <c r="BX815" s="215" t="s">
        <v>7127</v>
      </c>
      <c r="BY815" s="222"/>
      <c r="BZ815" s="142" t="str">
        <f>IF(Tabela2[[#This Row],[Data do documento de encerramento]]="NA","NA",IF(Tabela2[[#This Row],[Data do documento de encerramento]]="","Pendente de conclusão/ encerramento",_xlfn.DAYS(Tabela2[[#This Row],[Data do documento de encerramento]],J815)))</f>
        <v>Pendente de conclusão/ encerramento</v>
      </c>
      <c r="CA815" s="219" t="s">
        <v>8765</v>
      </c>
      <c r="CB815" s="229"/>
      <c r="CC815" s="147"/>
      <c r="CD815" s="147"/>
      <c r="CE815" s="147"/>
      <c r="CF815" s="147"/>
    </row>
    <row r="816" spans="1:84" s="230" customFormat="1" ht="91.5" hidden="1">
      <c r="A816" s="246">
        <v>202606112</v>
      </c>
      <c r="B816" s="118" t="s">
        <v>10796</v>
      </c>
      <c r="C816" s="145" t="s">
        <v>672</v>
      </c>
      <c r="D816" s="142" t="s">
        <v>6354</v>
      </c>
      <c r="E816" s="106" t="s">
        <v>7186</v>
      </c>
      <c r="F816" s="106" t="s">
        <v>10797</v>
      </c>
      <c r="G816" s="172" t="s">
        <v>10798</v>
      </c>
      <c r="H816" s="179" t="s">
        <v>10799</v>
      </c>
      <c r="I816" s="228" t="s">
        <v>7114</v>
      </c>
      <c r="J816" s="228">
        <v>45997</v>
      </c>
      <c r="K816" s="228" t="s">
        <v>229</v>
      </c>
      <c r="L816" s="142" t="str">
        <f>IF(Tabela2[[#This Row],[Data]]="","Sem Informação",VLOOKUP(MONTH(Tabela2[[#This Row],[Data]]),'[1]Validação de dados'!$I$1:$J$13,2,0))</f>
        <v>Dezembro</v>
      </c>
      <c r="M816" s="142">
        <f>YEAR(Tabela2[[#This Row],[Data]])</f>
        <v>2025</v>
      </c>
      <c r="N816" s="228" t="s">
        <v>143</v>
      </c>
      <c r="O816" s="228" t="s">
        <v>286</v>
      </c>
      <c r="P816" s="215" t="e">
        <f>VLOOKUP(Tabela2[[#This Row],[SIEMA]],Siema2024,21,FALSE)</f>
        <v>#REF!</v>
      </c>
      <c r="Q816" s="215">
        <v>1942</v>
      </c>
      <c r="R816" s="216" t="s">
        <v>10800</v>
      </c>
      <c r="S816" s="219" t="str">
        <f>IF(Q816="","", IF(Q816="NC","", IF(Q816="NE","", IF(Q816="NA","",IFERROR(VLOOKUP(Q816,[1]Produtos!$A$1:$C$2319,2,FALSE),"Não Cadastrado")))))</f>
        <v>NITRATO DE AMÔNIO, contendo até 0,2% de substâncias combustíveis, inclusive qualquer substância orgânica calculada como carbono, exclusive qualquer outra substância adicionada</v>
      </c>
      <c r="T816" s="215" t="s">
        <v>6834</v>
      </c>
      <c r="U816" s="215" t="s">
        <v>7062</v>
      </c>
      <c r="V816" s="215">
        <f>IF(Q816="","",IF(ISNUMBER(Q816)=FALSE,"Não se aplica",IFERROR(VLOOKUP(Q816,Produtos!$A$1:$C$2319,3,FALSE),"Não Cadastrado")))</f>
        <v>5.0999999999999996</v>
      </c>
      <c r="W816" s="215" t="e">
        <f>VLOOKUP(Tabela2[[#This Row],[SIEMA]],Siema2024,10,FALSE)</f>
        <v>#REF!</v>
      </c>
      <c r="X816" s="216" t="str">
        <f>IF(Tabela2[[#This Row],[Origem do acidente]] = "Plataforma", "PREENCHER","NA")</f>
        <v>NA</v>
      </c>
      <c r="Y816" s="219" t="e">
        <f>IF(W816="","", IF(W816="NC","", IF(W816="NE","", IF(W816="NA","",IFERROR(VLOOKUP(W816,[1]Produtos!$A$1:$C$2319,2,FALSE),"Não Cadastrado")))))</f>
        <v>#REF!</v>
      </c>
      <c r="Z816" s="215" t="e">
        <f>VLOOKUP(Tabela2[[#This Row],[SIEMA]],Siema2025,11,FALSE)</f>
        <v>#N/A</v>
      </c>
      <c r="AA816" s="215" t="e">
        <f>VLOOKUP(Tabela2[[#This Row],[SIEMA]],Siema2024,12,FALSE)</f>
        <v>#REF!</v>
      </c>
      <c r="AB816" s="215" t="e">
        <f>IF(W816="","",IF(ISNUMBER(W816)=FALSE,"Não se aplica",IFERROR(VLOOKUP(W816,[1]Produtos!$A$1:$C$2319,3,FALSE),"Não Cadastrado")))</f>
        <v>#REF!</v>
      </c>
      <c r="AC816" s="215"/>
      <c r="AD816" s="216" t="str">
        <f>IF(Tabela2[[#This Row],[Origem do acidente]] = "Plataforma", "PREENCHER","NA")</f>
        <v>NA</v>
      </c>
      <c r="AE816" s="219" t="str">
        <f>IF(AC816="","", IF(AC816="NC","", IF(AC816="NE","", IF(AC816="NA","",IFERROR(VLOOKUP(AC816,[1]Produtos!$A$1:$C$2319,2,FALSE),"Não Cadastrado")))))</f>
        <v/>
      </c>
      <c r="AF816" s="215"/>
      <c r="AG816" s="215"/>
      <c r="AH816" s="215" t="str">
        <f>IF(AC816="","",IF(ISNUMBER(AC816)=FALSE,"Não se aplica",IFERROR(VLOOKUP(AC816,Produtos!$A$1:$C$2319,3,FALSE),"Não Cadastrado")))</f>
        <v/>
      </c>
      <c r="AI816" s="215"/>
      <c r="AJ816" s="142" t="s">
        <v>10801</v>
      </c>
      <c r="AK816" s="219" t="s">
        <v>7290</v>
      </c>
      <c r="AL816" s="219"/>
      <c r="AM816" s="219"/>
      <c r="AN816" s="145"/>
      <c r="AO816" s="145"/>
      <c r="AP816" s="145"/>
      <c r="AQ816" s="145"/>
      <c r="AR816" s="147"/>
      <c r="AS816" s="145"/>
      <c r="AT816" s="145"/>
      <c r="AU816" s="145" t="s">
        <v>7183</v>
      </c>
      <c r="AV816" s="145"/>
      <c r="AW816" s="145"/>
      <c r="AX816" s="145"/>
      <c r="AY816" s="145"/>
      <c r="AZ816" s="145"/>
      <c r="BA816" s="145"/>
      <c r="BB816" s="145"/>
      <c r="BC816" s="216" t="str">
        <f>IF(Tabela2[[#This Row],[Outro(s) ]] = "X", "PREENCHER","NA")</f>
        <v>NA</v>
      </c>
      <c r="BD816" s="145"/>
      <c r="BE816" s="145"/>
      <c r="BF816" s="208" t="s">
        <v>10802</v>
      </c>
      <c r="BG816" s="208"/>
      <c r="BH816" s="210" t="s">
        <v>10803</v>
      </c>
      <c r="BI816" s="209" t="s">
        <v>2696</v>
      </c>
      <c r="BJ816" s="219" t="s">
        <v>7099</v>
      </c>
      <c r="BK816" s="215" t="s">
        <v>2696</v>
      </c>
      <c r="BL816" s="222">
        <v>46003</v>
      </c>
      <c r="BM816" s="145">
        <f ca="1">IF(Tabela2[[#This Row],[Data de atendimento do Ibama (considerar o primeiro documento/ação)]]="",_xlfn.DAYS(TODAY(),J816),_xlfn.DAYS(Tabela2[[#This Row],[Data de atendimento do Ibama (considerar o primeiro documento/ação)]],J816))</f>
        <v>6</v>
      </c>
      <c r="BN816" s="216" t="str">
        <f>IF(Tabela2[[#This Row],[Atendido pelo Ibama ("Não" ou "Sim")]]="Não","Preencher", IF(Tabela2[[#This Row],[Atendido pelo Ibama ("Não" ou "Sim")]]="Sim","NA",""))</f>
        <v>NA</v>
      </c>
      <c r="BO816" s="220" t="s">
        <v>7100</v>
      </c>
      <c r="BP816" s="216" t="str">
        <f>IF(Tabela2[[#This Row],[Forma de atendimento (primeiro documento/ação)]]= "Outros (especificar)", "PREENCHER","NA")</f>
        <v>NA</v>
      </c>
      <c r="BQ816" s="215" t="s">
        <v>123</v>
      </c>
      <c r="BR816" s="216" t="str">
        <f>IF(Tabela2[[#This Row],[Equipe do Ibama foi a campo? Houve sobrevoo do Poseidon?]] = "Sim", "PREENCHER","NA")</f>
        <v>NA</v>
      </c>
      <c r="BS816" s="216" t="str">
        <f>IF(Tabela2[[#This Row],[Se sim, foi emitida Ordem de Emergência? (informações vinculada à coluna CK)]] = "Sim", "PREENCHER","NA")</f>
        <v>NA</v>
      </c>
      <c r="BT816" s="216" t="s">
        <v>7115</v>
      </c>
      <c r="BU816" s="216" t="s">
        <v>123</v>
      </c>
      <c r="BV816" s="216" t="s">
        <v>2696</v>
      </c>
      <c r="BW816" s="216" t="s">
        <v>123</v>
      </c>
      <c r="BX816" s="215" t="s">
        <v>7127</v>
      </c>
      <c r="BY816" s="222"/>
      <c r="BZ816" s="142" t="str">
        <f>IF(Tabela2[[#This Row],[Data do documento de encerramento]]="NA","NA",IF(Tabela2[[#This Row],[Data do documento de encerramento]]="","Pendente de conclusão/ encerramento",_xlfn.DAYS(Tabela2[[#This Row],[Data do documento de encerramento]],J816)))</f>
        <v>Pendente de conclusão/ encerramento</v>
      </c>
      <c r="CA816" s="219" t="s">
        <v>10025</v>
      </c>
      <c r="CB816" s="229"/>
      <c r="CC816" s="147"/>
      <c r="CD816" s="147"/>
      <c r="CE816" s="147"/>
      <c r="CF816" s="147"/>
    </row>
    <row r="817" spans="1:16359" s="230" customFormat="1" ht="60.75" hidden="1">
      <c r="A817" s="246">
        <v>202606111</v>
      </c>
      <c r="B817" s="118" t="s">
        <v>10804</v>
      </c>
      <c r="C817" s="145" t="s">
        <v>2455</v>
      </c>
      <c r="D817" s="142" t="s">
        <v>10805</v>
      </c>
      <c r="E817" s="106" t="s">
        <v>4216</v>
      </c>
      <c r="F817" s="106" t="s">
        <v>10806</v>
      </c>
      <c r="G817" s="172" t="s">
        <v>10807</v>
      </c>
      <c r="H817" s="172" t="s">
        <v>10808</v>
      </c>
      <c r="I817" s="228" t="s">
        <v>7114</v>
      </c>
      <c r="J817" s="228">
        <v>45996</v>
      </c>
      <c r="K817" s="228" t="s">
        <v>200</v>
      </c>
      <c r="L817" s="142" t="str">
        <f>IF(Tabela2[[#This Row],[Data]]="","Sem Informação",VLOOKUP(MONTH(Tabela2[[#This Row],[Data]]),'[1]Validação de dados'!$I$1:$J$13,2,0))</f>
        <v>Dezembro</v>
      </c>
      <c r="M817" s="142">
        <f>YEAR(Tabela2[[#This Row],[Data]])</f>
        <v>2025</v>
      </c>
      <c r="N817" s="228" t="s">
        <v>167</v>
      </c>
      <c r="O817" s="228" t="s">
        <v>286</v>
      </c>
      <c r="P817" s="215" t="e">
        <f>VLOOKUP(Tabela2[[#This Row],[SIEMA]],Siema2024,21,FALSE)</f>
        <v>#REF!</v>
      </c>
      <c r="Q817" s="215" t="s">
        <v>7094</v>
      </c>
      <c r="R817" s="216" t="s">
        <v>10809</v>
      </c>
      <c r="S817" s="219" t="str">
        <f>IF(Q817="","", IF(Q817="NC","", IF(Q817="NE","", IF(Q817="NA","",IFERROR(VLOOKUP(Q817,[1]Produtos!$A$1:$C$2319,2,FALSE),"Não Cadastrado")))))</f>
        <v/>
      </c>
      <c r="T817" s="215">
        <v>26</v>
      </c>
      <c r="U817" s="215" t="s">
        <v>7121</v>
      </c>
      <c r="V817" s="215" t="s">
        <v>7483</v>
      </c>
      <c r="W817" s="215" t="e">
        <f>VLOOKUP(Tabela2[[#This Row],[SIEMA]],Siema2024,10,FALSE)</f>
        <v>#REF!</v>
      </c>
      <c r="X817" s="216" t="str">
        <f>IF(Tabela2[[#This Row],[Origem do acidente]] = "Plataforma", "PREENCHER","NA")</f>
        <v>NA</v>
      </c>
      <c r="Y817" s="219" t="e">
        <f>IF(W817="","", IF(W817="NC","", IF(W817="NE","", IF(W817="NA","",IFERROR(VLOOKUP(W817,[1]Produtos!$A$1:$C$2319,2,FALSE),"Não Cadastrado")))))</f>
        <v>#REF!</v>
      </c>
      <c r="Z817" s="215" t="e">
        <f>VLOOKUP(Tabela2[[#This Row],[SIEMA]],Siema2025,11,FALSE)</f>
        <v>#N/A</v>
      </c>
      <c r="AA817" s="215" t="e">
        <f>VLOOKUP(Tabela2[[#This Row],[SIEMA]],Siema2024,12,FALSE)</f>
        <v>#REF!</v>
      </c>
      <c r="AB817" s="215" t="e">
        <f>IF(W817="","",IF(ISNUMBER(W817)=FALSE,"Não se aplica",IFERROR(VLOOKUP(W817,[1]Produtos!$A$1:$C$2319,3,FALSE),"Não Cadastrado")))</f>
        <v>#REF!</v>
      </c>
      <c r="AC817" s="215"/>
      <c r="AD817" s="216" t="str">
        <f>IF(Tabela2[[#This Row],[Origem do acidente]] = "Plataforma", "PREENCHER","NA")</f>
        <v>NA</v>
      </c>
      <c r="AE817" s="219" t="str">
        <f>IF(AC817="","", IF(AC817="NC","", IF(AC817="NE","", IF(AC817="NA","",IFERROR(VLOOKUP(AC817,[1]Produtos!$A$1:$C$2319,2,FALSE),"Não Cadastrado")))))</f>
        <v/>
      </c>
      <c r="AF817" s="215"/>
      <c r="AG817" s="215"/>
      <c r="AH817" s="215" t="str">
        <f>IF(AC817="","",IF(ISNUMBER(AC817)=FALSE,"Não se aplica",IFERROR(VLOOKUP(AC817,Produtos!$A$1:$C$2319,3,FALSE),"Não Cadastrado")))</f>
        <v/>
      </c>
      <c r="AI817" s="215"/>
      <c r="AJ817" s="142" t="s">
        <v>10810</v>
      </c>
      <c r="AK817" s="219" t="s">
        <v>7098</v>
      </c>
      <c r="AL817" s="219" t="s">
        <v>7182</v>
      </c>
      <c r="AM817" s="219" t="s">
        <v>7965</v>
      </c>
      <c r="AN817" s="145"/>
      <c r="AO817" s="145"/>
      <c r="AP817" s="145"/>
      <c r="AQ817" s="145"/>
      <c r="AR817" s="147"/>
      <c r="AS817" s="145"/>
      <c r="AT817" s="145"/>
      <c r="AU817" s="145" t="s">
        <v>7183</v>
      </c>
      <c r="AV817" s="145"/>
      <c r="AW817" s="145" t="s">
        <v>7183</v>
      </c>
      <c r="AX817" s="145"/>
      <c r="AY817" s="145"/>
      <c r="AZ817" s="145"/>
      <c r="BA817" s="145"/>
      <c r="BB817" s="145"/>
      <c r="BC817" s="216" t="str">
        <f>IF(Tabela2[[#This Row],[Outro(s) ]] = "X", "PREENCHER","NA")</f>
        <v>NA</v>
      </c>
      <c r="BD817" s="145"/>
      <c r="BE817" s="145"/>
      <c r="BF817" s="208" t="s">
        <v>10811</v>
      </c>
      <c r="BG817" s="208"/>
      <c r="BH817" s="210" t="s">
        <v>10812</v>
      </c>
      <c r="BI817" s="209" t="s">
        <v>7062</v>
      </c>
      <c r="BJ817" s="219" t="s">
        <v>7099</v>
      </c>
      <c r="BK817" s="215" t="s">
        <v>2696</v>
      </c>
      <c r="BL817" s="222">
        <v>46001</v>
      </c>
      <c r="BM817" s="145">
        <f ca="1">IF(Tabela2[[#This Row],[Data de atendimento do Ibama (considerar o primeiro documento/ação)]]="",_xlfn.DAYS(TODAY(),J817),_xlfn.DAYS(Tabela2[[#This Row],[Data de atendimento do Ibama (considerar o primeiro documento/ação)]],J817))</f>
        <v>5</v>
      </c>
      <c r="BN817" s="216" t="str">
        <f>IF(Tabela2[[#This Row],[Atendido pelo Ibama ("Não" ou "Sim")]]="Não","Preencher", IF(Tabela2[[#This Row],[Atendido pelo Ibama ("Não" ou "Sim")]]="Sim","NA",""))</f>
        <v>NA</v>
      </c>
      <c r="BO817" s="220" t="s">
        <v>7100</v>
      </c>
      <c r="BP817" s="216" t="str">
        <f>IF(Tabela2[[#This Row],[Forma de atendimento (primeiro documento/ação)]]= "Outros (especificar)", "PREENCHER","NA")</f>
        <v>NA</v>
      </c>
      <c r="BQ817" s="215" t="s">
        <v>123</v>
      </c>
      <c r="BR817" s="216" t="str">
        <f>IF(Tabela2[[#This Row],[Equipe do Ibama foi a campo? Houve sobrevoo do Poseidon?]] = "Sim", "PREENCHER","NA")</f>
        <v>NA</v>
      </c>
      <c r="BS817" s="216" t="str">
        <f>IF(Tabela2[[#This Row],[Se sim, foi emitida Ordem de Emergência? (informações vinculada à coluna CK)]] = "Sim", "PREENCHER","NA")</f>
        <v>NA</v>
      </c>
      <c r="BT817" s="216" t="s">
        <v>7101</v>
      </c>
      <c r="BU817" s="216" t="s">
        <v>123</v>
      </c>
      <c r="BV817" s="216" t="s">
        <v>123</v>
      </c>
      <c r="BW817" s="216" t="s">
        <v>123</v>
      </c>
      <c r="BX817" s="215" t="s">
        <v>7127</v>
      </c>
      <c r="BY817" s="222"/>
      <c r="BZ817" s="142" t="str">
        <f>IF(Tabela2[[#This Row],[Data do documento de encerramento]]="NA","NA",IF(Tabela2[[#This Row],[Data do documento de encerramento]]="","Pendente de conclusão/ encerramento",_xlfn.DAYS(Tabela2[[#This Row],[Data do documento de encerramento]],J817)))</f>
        <v>Pendente de conclusão/ encerramento</v>
      </c>
      <c r="CA817" s="219" t="s">
        <v>10813</v>
      </c>
      <c r="CB817" s="229"/>
      <c r="CC817" s="147"/>
      <c r="CD817" s="147"/>
      <c r="CE817" s="147"/>
      <c r="CF817" s="147"/>
    </row>
    <row r="818" spans="1:16359" s="230" customFormat="1" ht="30.75" hidden="1">
      <c r="A818" s="246">
        <v>202606096</v>
      </c>
      <c r="B818" s="118" t="s">
        <v>10814</v>
      </c>
      <c r="C818" s="145" t="s">
        <v>7135</v>
      </c>
      <c r="D818" s="142" t="s">
        <v>10815</v>
      </c>
      <c r="E818" s="106" t="s">
        <v>7186</v>
      </c>
      <c r="F818" s="106" t="s">
        <v>10816</v>
      </c>
      <c r="G818" s="179" t="s">
        <v>10817</v>
      </c>
      <c r="H818" s="172" t="s">
        <v>10818</v>
      </c>
      <c r="I818" s="228" t="s">
        <v>7114</v>
      </c>
      <c r="J818" s="228">
        <v>45995</v>
      </c>
      <c r="K818" s="228" t="s">
        <v>142</v>
      </c>
      <c r="L818" s="142" t="str">
        <f>IF(Tabela2[[#This Row],[Data]]="","Sem Informação",VLOOKUP(MONTH(Tabela2[[#This Row],[Data]]),'[1]Validação de dados'!$I$1:$J$13,2,0))</f>
        <v>Dezembro</v>
      </c>
      <c r="M818" s="142">
        <f>YEAR(Tabela2[[#This Row],[Data]])</f>
        <v>2025</v>
      </c>
      <c r="N818" s="228" t="s">
        <v>143</v>
      </c>
      <c r="O818" s="228" t="s">
        <v>286</v>
      </c>
      <c r="P818" s="215" t="e">
        <f>VLOOKUP(Tabela2[[#This Row],[SIEMA]],Siema2024,21,FALSE)</f>
        <v>#REF!</v>
      </c>
      <c r="Q818" s="215" t="s">
        <v>7418</v>
      </c>
      <c r="R818" s="216" t="s">
        <v>592</v>
      </c>
      <c r="S818" s="219" t="str">
        <f>IF(Q818="","", IF(Q818="NC","", IF(Q818="NE","", IF(Q818="NA","",IFERROR(VLOOKUP(Q818,[1]Produtos!$A$1:$C$2319,2,FALSE),"Não Cadastrado")))))</f>
        <v/>
      </c>
      <c r="T818" s="215" t="s">
        <v>6834</v>
      </c>
      <c r="U818" s="215" t="s">
        <v>7062</v>
      </c>
      <c r="V818" s="215" t="s">
        <v>7689</v>
      </c>
      <c r="W818" s="215" t="e">
        <f>VLOOKUP(Tabela2[[#This Row],[SIEMA]],Siema2024,10,FALSE)</f>
        <v>#REF!</v>
      </c>
      <c r="X818" s="216" t="str">
        <f>IF(Tabela2[[#This Row],[Origem do acidente]] = "Plataforma", "PREENCHER","NA")</f>
        <v>NA</v>
      </c>
      <c r="Y818" s="219" t="e">
        <f>IF(W818="","", IF(W818="NC","", IF(W818="NE","", IF(W818="NA","",IFERROR(VLOOKUP(W818,[1]Produtos!$A$1:$C$2319,2,FALSE),"Não Cadastrado")))))</f>
        <v>#REF!</v>
      </c>
      <c r="Z818" s="215" t="e">
        <f>VLOOKUP(Tabela2[[#This Row],[SIEMA]],Siema2025,11,FALSE)</f>
        <v>#N/A</v>
      </c>
      <c r="AA818" s="215" t="e">
        <f>VLOOKUP(Tabela2[[#This Row],[SIEMA]],Siema2024,12,FALSE)</f>
        <v>#REF!</v>
      </c>
      <c r="AB818" s="215" t="e">
        <f>IF(W818="","",IF(ISNUMBER(W818)=FALSE,"Não se aplica",IFERROR(VLOOKUP(W818,[1]Produtos!$A$1:$C$2319,3,FALSE),"Não Cadastrado")))</f>
        <v>#REF!</v>
      </c>
      <c r="AC818" s="215"/>
      <c r="AD818" s="216" t="str">
        <f>IF(Tabela2[[#This Row],[Origem do acidente]] = "Plataforma", "PREENCHER","NA")</f>
        <v>NA</v>
      </c>
      <c r="AE818" s="219" t="str">
        <f>IF(AC818="","", IF(AC818="NC","", IF(AC818="NE","", IF(AC818="NA","",IFERROR(VLOOKUP(AC818,[1]Produtos!$A$1:$C$2319,2,FALSE),"Não Cadastrado")))))</f>
        <v/>
      </c>
      <c r="AF818" s="215"/>
      <c r="AG818" s="215"/>
      <c r="AH818" s="215" t="str">
        <f>IF(AC818="","",IF(ISNUMBER(AC818)=FALSE,"Não se aplica",IFERROR(VLOOKUP(AC818,Produtos!$A$1:$C$2319,3,FALSE),"Não Cadastrado")))</f>
        <v/>
      </c>
      <c r="AI818" s="215"/>
      <c r="AJ818" s="142" t="s">
        <v>10819</v>
      </c>
      <c r="AK818" s="219" t="s">
        <v>7190</v>
      </c>
      <c r="AL818" s="219" t="s">
        <v>7363</v>
      </c>
      <c r="AM818" s="219"/>
      <c r="AN818" s="145"/>
      <c r="AO818" s="145"/>
      <c r="AP818" s="145"/>
      <c r="AQ818" s="145"/>
      <c r="AR818" s="147"/>
      <c r="AS818" s="145"/>
      <c r="AT818" s="145"/>
      <c r="AU818" s="145"/>
      <c r="AV818" s="145"/>
      <c r="AW818" s="145"/>
      <c r="AX818" s="145"/>
      <c r="AY818" s="145"/>
      <c r="AZ818" s="145"/>
      <c r="BA818" s="145"/>
      <c r="BB818" s="145"/>
      <c r="BC818" s="216" t="str">
        <f>IF(Tabela2[[#This Row],[Outro(s) ]] = "X", "PREENCHER","NA")</f>
        <v>NA</v>
      </c>
      <c r="BD818" s="145"/>
      <c r="BE818" s="145" t="s">
        <v>7183</v>
      </c>
      <c r="BF818" s="208" t="s">
        <v>6834</v>
      </c>
      <c r="BG818" s="208"/>
      <c r="BH818" s="210" t="s">
        <v>6834</v>
      </c>
      <c r="BI818" s="209" t="s">
        <v>7062</v>
      </c>
      <c r="BJ818" s="219" t="s">
        <v>7099</v>
      </c>
      <c r="BK818" s="215" t="s">
        <v>2696</v>
      </c>
      <c r="BL818" s="222">
        <v>46009</v>
      </c>
      <c r="BM818" s="145">
        <f ca="1">IF(Tabela2[[#This Row],[Data de atendimento do Ibama (considerar o primeiro documento/ação)]]="",_xlfn.DAYS(TODAY(),J818),_xlfn.DAYS(Tabela2[[#This Row],[Data de atendimento do Ibama (considerar o primeiro documento/ação)]],J818))</f>
        <v>14</v>
      </c>
      <c r="BN818" s="216" t="str">
        <f>IF(Tabela2[[#This Row],[Atendido pelo Ibama ("Não" ou "Sim")]]="Não","Preencher", IF(Tabela2[[#This Row],[Atendido pelo Ibama ("Não" ou "Sim")]]="Sim","NA",""))</f>
        <v>NA</v>
      </c>
      <c r="BO818" s="220" t="s">
        <v>7100</v>
      </c>
      <c r="BP818" s="216" t="str">
        <f>IF(Tabela2[[#This Row],[Forma de atendimento (primeiro documento/ação)]]= "Outros (especificar)", "PREENCHER","NA")</f>
        <v>NA</v>
      </c>
      <c r="BQ818" s="215" t="s">
        <v>123</v>
      </c>
      <c r="BR818" s="216" t="str">
        <f>IF(Tabela2[[#This Row],[Equipe do Ibama foi a campo? Houve sobrevoo do Poseidon?]] = "Sim", "PREENCHER","NA")</f>
        <v>NA</v>
      </c>
      <c r="BS818" s="216" t="str">
        <f>IF(Tabela2[[#This Row],[Se sim, foi emitida Ordem de Emergência? (informações vinculada à coluna CK)]] = "Sim", "PREENCHER","NA")</f>
        <v>NA</v>
      </c>
      <c r="BT818" s="216" t="s">
        <v>7126</v>
      </c>
      <c r="BU818" s="216" t="s">
        <v>123</v>
      </c>
      <c r="BV818" s="216" t="s">
        <v>123</v>
      </c>
      <c r="BW818" s="216" t="s">
        <v>123</v>
      </c>
      <c r="BX818" s="215" t="s">
        <v>7127</v>
      </c>
      <c r="BY818" s="222"/>
      <c r="BZ818" s="142" t="str">
        <f>IF(Tabela2[[#This Row],[Data do documento de encerramento]]="NA","NA",IF(Tabela2[[#This Row],[Data do documento de encerramento]]="","Pendente de conclusão/ encerramento",_xlfn.DAYS(Tabela2[[#This Row],[Data do documento de encerramento]],J818)))</f>
        <v>Pendente de conclusão/ encerramento</v>
      </c>
      <c r="CA818" s="219" t="s">
        <v>10820</v>
      </c>
      <c r="CB818" s="229"/>
      <c r="CC818" s="147"/>
      <c r="CD818" s="147"/>
      <c r="CE818" s="147"/>
      <c r="CF818" s="147"/>
    </row>
    <row r="819" spans="1:16359" s="230" customFormat="1" ht="76.5" hidden="1">
      <c r="A819" s="246">
        <v>202606092</v>
      </c>
      <c r="B819" s="118" t="s">
        <v>10821</v>
      </c>
      <c r="C819" s="145" t="s">
        <v>2455</v>
      </c>
      <c r="D819" s="142" t="s">
        <v>10822</v>
      </c>
      <c r="E819" s="106" t="s">
        <v>7760</v>
      </c>
      <c r="F819" s="106" t="s">
        <v>10823</v>
      </c>
      <c r="G819" s="172" t="s">
        <v>10824</v>
      </c>
      <c r="H819" s="172" t="s">
        <v>10825</v>
      </c>
      <c r="I819" s="228" t="s">
        <v>7114</v>
      </c>
      <c r="J819" s="228">
        <v>45986</v>
      </c>
      <c r="K819" s="228" t="s">
        <v>355</v>
      </c>
      <c r="L819" s="142" t="str">
        <f>IF(Tabela2[[#This Row],[Data]]="","Sem Informação",VLOOKUP(MONTH(Tabela2[[#This Row],[Data]]),'[1]Validação de dados'!$I$1:$J$13,2,0))</f>
        <v>Novembro</v>
      </c>
      <c r="M819" s="142">
        <f>YEAR(Tabela2[[#This Row],[Data]])</f>
        <v>2025</v>
      </c>
      <c r="N819" s="228" t="s">
        <v>143</v>
      </c>
      <c r="O819" s="228" t="s">
        <v>286</v>
      </c>
      <c r="P819" s="215" t="e">
        <f>VLOOKUP(Tabela2[[#This Row],[SIEMA]],Siema2024,21,FALSE)</f>
        <v>#REF!</v>
      </c>
      <c r="Q819" s="215">
        <v>1759</v>
      </c>
      <c r="R819" s="216" t="s">
        <v>10826</v>
      </c>
      <c r="S819" s="219" t="str">
        <f>IF(Q819="","", IF(Q819="NC","", IF(Q819="NE","", IF(Q819="NA","",IFERROR(VLOOKUP(Q819,[1]Produtos!$A$1:$C$2319,2,FALSE),"Não Cadastrado")))))</f>
        <v>SÓLIDO CORROSIVO, N.E.</v>
      </c>
      <c r="T819" s="215" t="s">
        <v>6834</v>
      </c>
      <c r="U819" s="215" t="s">
        <v>7062</v>
      </c>
      <c r="V819" s="215">
        <f>IF(Q819="","",IF(ISNUMBER(Q819)=FALSE,"Não se aplica",IFERROR(VLOOKUP(Q819,Produtos!$A$1:$C$2319,3,FALSE),"Não Cadastrado")))</f>
        <v>8</v>
      </c>
      <c r="W819" s="215" t="e">
        <f>VLOOKUP(Tabela2[[#This Row],[SIEMA]],Siema2024,10,FALSE)</f>
        <v>#REF!</v>
      </c>
      <c r="X819" s="216" t="str">
        <f>IF(Tabela2[[#This Row],[Origem do acidente]] = "Plataforma", "PREENCHER","NA")</f>
        <v>NA</v>
      </c>
      <c r="Y819" s="219" t="e">
        <f>IF(W819="","", IF(W819="NC","", IF(W819="NE","", IF(W819="NA","",IFERROR(VLOOKUP(W819,[1]Produtos!$A$1:$C$2319,2,FALSE),"Não Cadastrado")))))</f>
        <v>#REF!</v>
      </c>
      <c r="Z819" s="215" t="e">
        <f>VLOOKUP(Tabela2[[#This Row],[SIEMA]],Siema2025,11,FALSE)</f>
        <v>#N/A</v>
      </c>
      <c r="AA819" s="215" t="e">
        <f>VLOOKUP(Tabela2[[#This Row],[SIEMA]],Siema2024,12,FALSE)</f>
        <v>#REF!</v>
      </c>
      <c r="AB819" s="215" t="e">
        <f>IF(W819="","",IF(ISNUMBER(W819)=FALSE,"Não se aplica",IFERROR(VLOOKUP(W819,[1]Produtos!$A$1:$C$2319,3,FALSE),"Não Cadastrado")))</f>
        <v>#REF!</v>
      </c>
      <c r="AC819" s="215"/>
      <c r="AD819" s="216" t="str">
        <f>IF(Tabela2[[#This Row],[Origem do acidente]] = "Plataforma", "PREENCHER","NA")</f>
        <v>NA</v>
      </c>
      <c r="AE819" s="219" t="str">
        <f>IF(AC819="","", IF(AC819="NC","", IF(AC819="NE","", IF(AC819="NA","",IFERROR(VLOOKUP(AC819,[1]Produtos!$A$1:$C$2319,2,FALSE),"Não Cadastrado")))))</f>
        <v/>
      </c>
      <c r="AF819" s="215"/>
      <c r="AG819" s="215"/>
      <c r="AH819" s="215" t="str">
        <f>IF(AC819="","",IF(ISNUMBER(AC819)=FALSE,"Não se aplica",IFERROR(VLOOKUP(AC819,Produtos!$A$1:$C$2319,3,FALSE),"Não Cadastrado")))</f>
        <v/>
      </c>
      <c r="AI819" s="215"/>
      <c r="AJ819" s="142" t="s">
        <v>10827</v>
      </c>
      <c r="AK819" s="219" t="s">
        <v>7290</v>
      </c>
      <c r="AL819" s="219"/>
      <c r="AM819" s="219"/>
      <c r="AN819" s="145"/>
      <c r="AO819" s="145"/>
      <c r="AP819" s="145"/>
      <c r="AQ819" s="145"/>
      <c r="AR819" s="147"/>
      <c r="AS819" s="145"/>
      <c r="AT819" s="145"/>
      <c r="AU819" s="145"/>
      <c r="AV819" s="145"/>
      <c r="AW819" s="145"/>
      <c r="AX819" s="145"/>
      <c r="AY819" s="145"/>
      <c r="AZ819" s="145"/>
      <c r="BA819" s="145"/>
      <c r="BB819" s="145"/>
      <c r="BC819" s="216" t="str">
        <f>IF(Tabela2[[#This Row],[Outro(s) ]] = "X", "PREENCHER","NA")</f>
        <v>NA</v>
      </c>
      <c r="BD819" s="145" t="s">
        <v>7183</v>
      </c>
      <c r="BE819" s="145"/>
      <c r="BF819" s="208" t="s">
        <v>6834</v>
      </c>
      <c r="BG819" s="208"/>
      <c r="BH819" s="210" t="s">
        <v>6834</v>
      </c>
      <c r="BI819" s="209" t="s">
        <v>7062</v>
      </c>
      <c r="BJ819" s="219" t="s">
        <v>7099</v>
      </c>
      <c r="BK819" s="215" t="s">
        <v>2696</v>
      </c>
      <c r="BL819" s="222">
        <v>46000</v>
      </c>
      <c r="BM819" s="145">
        <f ca="1">IF(Tabela2[[#This Row],[Data de atendimento do Ibama (considerar o primeiro documento/ação)]]="",_xlfn.DAYS(TODAY(),J819),_xlfn.DAYS(Tabela2[[#This Row],[Data de atendimento do Ibama (considerar o primeiro documento/ação)]],J819))</f>
        <v>14</v>
      </c>
      <c r="BN819" s="216" t="str">
        <f>IF(Tabela2[[#This Row],[Atendido pelo Ibama ("Não" ou "Sim")]]="Não","Preencher", IF(Tabela2[[#This Row],[Atendido pelo Ibama ("Não" ou "Sim")]]="Sim","NA",""))</f>
        <v>NA</v>
      </c>
      <c r="BO819" s="220" t="s">
        <v>7100</v>
      </c>
      <c r="BP819" s="216" t="str">
        <f>IF(Tabela2[[#This Row],[Forma de atendimento (primeiro documento/ação)]]= "Outros (especificar)", "PREENCHER","NA")</f>
        <v>NA</v>
      </c>
      <c r="BQ819" s="215" t="s">
        <v>123</v>
      </c>
      <c r="BR819" s="216" t="str">
        <f>IF(Tabela2[[#This Row],[Equipe do Ibama foi a campo? Houve sobrevoo do Poseidon?]] = "Sim", "PREENCHER","NA")</f>
        <v>NA</v>
      </c>
      <c r="BS819" s="216" t="str">
        <f>IF(Tabela2[[#This Row],[Se sim, foi emitida Ordem de Emergência? (informações vinculada à coluna CK)]] = "Sim", "PREENCHER","NA")</f>
        <v>NA</v>
      </c>
      <c r="BT819" s="216" t="s">
        <v>7126</v>
      </c>
      <c r="BU819" s="216" t="s">
        <v>123</v>
      </c>
      <c r="BV819" s="216" t="s">
        <v>123</v>
      </c>
      <c r="BW819" s="216" t="s">
        <v>123</v>
      </c>
      <c r="BX819" s="215" t="s">
        <v>7127</v>
      </c>
      <c r="BY819" s="222"/>
      <c r="BZ819" s="142" t="str">
        <f>IF(Tabela2[[#This Row],[Data do documento de encerramento]]="NA","NA",IF(Tabela2[[#This Row],[Data do documento de encerramento]]="","Pendente de conclusão/ encerramento",_xlfn.DAYS(Tabela2[[#This Row],[Data do documento de encerramento]],J819)))</f>
        <v>Pendente de conclusão/ encerramento</v>
      </c>
      <c r="CA819" s="219"/>
      <c r="CB819" s="229"/>
      <c r="CC819" s="147"/>
      <c r="CD819" s="147"/>
      <c r="CE819" s="147"/>
      <c r="CF819" s="147"/>
    </row>
    <row r="820" spans="1:16359" s="230" customFormat="1" ht="45.75" hidden="1">
      <c r="A820" s="246">
        <v>2026060815</v>
      </c>
      <c r="B820" s="118" t="s">
        <v>10828</v>
      </c>
      <c r="C820" s="145" t="s">
        <v>10686</v>
      </c>
      <c r="D820" s="142" t="s">
        <v>10687</v>
      </c>
      <c r="E820" s="106" t="s">
        <v>9851</v>
      </c>
      <c r="F820" s="106" t="s">
        <v>10829</v>
      </c>
      <c r="G820" s="172" t="s">
        <v>10830</v>
      </c>
      <c r="H820" s="214" t="s">
        <v>10831</v>
      </c>
      <c r="I820" s="228" t="s">
        <v>7114</v>
      </c>
      <c r="J820" s="228">
        <v>45994</v>
      </c>
      <c r="K820" s="228" t="s">
        <v>121</v>
      </c>
      <c r="L820" s="142" t="str">
        <f>IF(Tabela2[[#This Row],[Data]]="","Sem Informação",VLOOKUP(MONTH(Tabela2[[#This Row],[Data]]),'[1]Validação de dados'!$I$1:$J$13,2,0))</f>
        <v>Dezembro</v>
      </c>
      <c r="M820" s="142">
        <f>YEAR(Tabela2[[#This Row],[Data]])</f>
        <v>2025</v>
      </c>
      <c r="N820" s="228" t="s">
        <v>122</v>
      </c>
      <c r="O820" s="228" t="s">
        <v>286</v>
      </c>
      <c r="P820" s="215" t="e">
        <f>VLOOKUP(Tabela2[[#This Row],[SIEMA]],Siema2024,21,FALSE)</f>
        <v>#REF!</v>
      </c>
      <c r="Q820" s="215" t="s">
        <v>7094</v>
      </c>
      <c r="R820" s="216" t="s">
        <v>6513</v>
      </c>
      <c r="S820" s="219" t="str">
        <f>IF(Q820="","", IF(Q820="NC","", IF(Q820="NE","", IF(Q820="NA","",IFERROR(VLOOKUP(Q820,[1]Produtos!$A$1:$C$2319,2,FALSE),"Não Cadastrado")))))</f>
        <v/>
      </c>
      <c r="T820" s="215">
        <v>6000</v>
      </c>
      <c r="U820" s="215" t="s">
        <v>648</v>
      </c>
      <c r="V820" s="215" t="s">
        <v>7097</v>
      </c>
      <c r="W820" s="215" t="e">
        <f>VLOOKUP(Tabela2[[#This Row],[SIEMA]],Siema2024,10,FALSE)</f>
        <v>#REF!</v>
      </c>
      <c r="X820" s="216" t="str">
        <f>IF(Tabela2[[#This Row],[Origem do acidente]] = "Plataforma", "PREENCHER","NA")</f>
        <v>NA</v>
      </c>
      <c r="Y820" s="219" t="e">
        <f>IF(W820="","", IF(W820="NC","", IF(W820="NE","", IF(W820="NA","",IFERROR(VLOOKUP(W820,[1]Produtos!$A$1:$C$2319,2,FALSE),"Não Cadastrado")))))</f>
        <v>#REF!</v>
      </c>
      <c r="Z820" s="215" t="e">
        <f>VLOOKUP(Tabela2[[#This Row],[SIEMA]],Siema2025,11,FALSE)</f>
        <v>#N/A</v>
      </c>
      <c r="AA820" s="215" t="e">
        <f>VLOOKUP(Tabela2[[#This Row],[SIEMA]],Siema2024,12,FALSE)</f>
        <v>#REF!</v>
      </c>
      <c r="AB820" s="215" t="e">
        <f>IF(W820="","",IF(ISNUMBER(W820)=FALSE,"Não se aplica",IFERROR(VLOOKUP(W820,[1]Produtos!$A$1:$C$2319,3,FALSE),"Não Cadastrado")))</f>
        <v>#REF!</v>
      </c>
      <c r="AC820" s="215"/>
      <c r="AD820" s="216" t="str">
        <f>IF(Tabela2[[#This Row],[Origem do acidente]] = "Plataforma", "PREENCHER","NA")</f>
        <v>NA</v>
      </c>
      <c r="AE820" s="219" t="str">
        <f>IF(AC820="","", IF(AC820="NC","", IF(AC820="NE","", IF(AC820="NA","",IFERROR(VLOOKUP(AC820,[1]Produtos!$A$1:$C$2319,2,FALSE),"Não Cadastrado")))))</f>
        <v/>
      </c>
      <c r="AF820" s="215"/>
      <c r="AG820" s="215"/>
      <c r="AH820" s="215" t="str">
        <f>IF(AC820="","",IF(ISNUMBER(AC820)=FALSE,"Não se aplica",IFERROR(VLOOKUP(AC820,Produtos!$A$1:$C$2319,3,FALSE),"Não Cadastrado")))</f>
        <v/>
      </c>
      <c r="AI820" s="215"/>
      <c r="AJ820" s="142" t="e">
        <f>VLOOKUP(Tabela2[[#This Row],[SIEMA]],Siema2024,26,FALSE)</f>
        <v>#REF!</v>
      </c>
      <c r="AK820" s="219" t="s">
        <v>6834</v>
      </c>
      <c r="AL820" s="219" t="s">
        <v>7182</v>
      </c>
      <c r="AM820" s="219"/>
      <c r="AN820" s="145"/>
      <c r="AO820" s="145"/>
      <c r="AP820" s="145"/>
      <c r="AQ820" s="145"/>
      <c r="AR820" s="147"/>
      <c r="AS820" s="145"/>
      <c r="AT820" s="145"/>
      <c r="AU820" s="145" t="s">
        <v>7183</v>
      </c>
      <c r="AV820" s="145"/>
      <c r="AW820" s="145"/>
      <c r="AX820" s="145" t="s">
        <v>7183</v>
      </c>
      <c r="AY820" s="145"/>
      <c r="AZ820" s="145"/>
      <c r="BA820" s="145"/>
      <c r="BB820" s="145"/>
      <c r="BC820" s="216" t="str">
        <f>IF(Tabela2[[#This Row],[Outro(s) ]] = "X", "PREENCHER","NA")</f>
        <v>NA</v>
      </c>
      <c r="BD820" s="145"/>
      <c r="BE820" s="145"/>
      <c r="BF820" s="208" t="s">
        <v>10832</v>
      </c>
      <c r="BG820" s="208"/>
      <c r="BH820" s="210" t="s">
        <v>10833</v>
      </c>
      <c r="BI820" s="209" t="s">
        <v>2696</v>
      </c>
      <c r="BJ820" s="219" t="s">
        <v>7099</v>
      </c>
      <c r="BK820" s="215" t="s">
        <v>2696</v>
      </c>
      <c r="BL820" s="222">
        <v>45999</v>
      </c>
      <c r="BM820" s="145">
        <f ca="1">IF(Tabela2[[#This Row],[Data de atendimento do Ibama (considerar o primeiro documento/ação)]]="",_xlfn.DAYS(TODAY(),J820),_xlfn.DAYS(Tabela2[[#This Row],[Data de atendimento do Ibama (considerar o primeiro documento/ação)]],J820))</f>
        <v>5</v>
      </c>
      <c r="BN820" s="216" t="str">
        <f>IF(Tabela2[[#This Row],[Atendido pelo Ibama ("Não" ou "Sim")]]="Não","Preencher", IF(Tabela2[[#This Row],[Atendido pelo Ibama ("Não" ou "Sim")]]="Sim","NA",""))</f>
        <v>NA</v>
      </c>
      <c r="BO820" s="220" t="s">
        <v>7138</v>
      </c>
      <c r="BP820" s="216" t="str">
        <f>IF(Tabela2[[#This Row],[Forma de atendimento (primeiro documento/ação)]]= "Outros (especificar)", "PREENCHER","NA")</f>
        <v>NA</v>
      </c>
      <c r="BQ820" s="215" t="s">
        <v>123</v>
      </c>
      <c r="BR820" s="216" t="str">
        <f>IF(Tabela2[[#This Row],[Equipe do Ibama foi a campo? Houve sobrevoo do Poseidon?]] = "Sim", "PREENCHER","NA")</f>
        <v>NA</v>
      </c>
      <c r="BS820" s="216" t="str">
        <f>IF(Tabela2[[#This Row],[Se sim, foi emitida Ordem de Emergência? (informações vinculada à coluna CK)]] = "Sim", "PREENCHER","NA")</f>
        <v>NA</v>
      </c>
      <c r="BT820" s="216" t="s">
        <v>7126</v>
      </c>
      <c r="BU820" s="216" t="s">
        <v>123</v>
      </c>
      <c r="BV820" s="216" t="s">
        <v>2696</v>
      </c>
      <c r="BW820" s="216" t="s">
        <v>123</v>
      </c>
      <c r="BX820" s="215" t="s">
        <v>7127</v>
      </c>
      <c r="BY820" s="222"/>
      <c r="BZ820" s="142" t="str">
        <f>IF(Tabela2[[#This Row],[Data do documento de encerramento]]="NA","NA",IF(Tabela2[[#This Row],[Data do documento de encerramento]]="","Pendente de conclusão/ encerramento",_xlfn.DAYS(Tabela2[[#This Row],[Data do documento de encerramento]],J820)))</f>
        <v>Pendente de conclusão/ encerramento</v>
      </c>
      <c r="CA820" s="219" t="s">
        <v>10834</v>
      </c>
      <c r="CB820" s="229"/>
      <c r="CC820" s="147"/>
      <c r="CD820" s="147"/>
      <c r="CE820" s="147"/>
      <c r="CF820" s="147"/>
    </row>
    <row r="821" spans="1:16359" ht="195.75" hidden="1" customHeight="1">
      <c r="A821" s="106">
        <v>2026061728</v>
      </c>
      <c r="B821" s="118" t="s">
        <v>10835</v>
      </c>
      <c r="C821" s="108" t="s">
        <v>672</v>
      </c>
      <c r="D821" s="106" t="s">
        <v>124</v>
      </c>
      <c r="E821" s="106" t="s">
        <v>8043</v>
      </c>
      <c r="F821" s="106" t="s">
        <v>10836</v>
      </c>
      <c r="G821" s="106" t="s">
        <v>10837</v>
      </c>
      <c r="H821" s="106" t="s">
        <v>10838</v>
      </c>
      <c r="I821" s="105" t="s">
        <v>7114</v>
      </c>
      <c r="J821" s="105">
        <v>46007</v>
      </c>
      <c r="K821" s="105" t="s">
        <v>355</v>
      </c>
      <c r="L821" s="106" t="str">
        <f>IF(Tabela2[[#This Row],[Data]]="","Sem Informação",VLOOKUP(MONTH(Tabela2[[#This Row],[Data]]),'[1]Validação de dados'!$I$1:$J$13,2,0))</f>
        <v>Dezembro</v>
      </c>
      <c r="M821" s="104">
        <f>YEAR(Tabela2[[#This Row],[Data]])</f>
        <v>2025</v>
      </c>
      <c r="N821" s="105" t="s">
        <v>230</v>
      </c>
      <c r="O821" s="105" t="s">
        <v>320</v>
      </c>
      <c r="P821" s="104" t="e">
        <f>VLOOKUP(Tabela2[[#This Row],[SIEMA]],Siema2024,21,FALSE)</f>
        <v>#REF!</v>
      </c>
      <c r="Q821" s="104">
        <v>3082</v>
      </c>
      <c r="R821" s="108" t="s">
        <v>10839</v>
      </c>
      <c r="S821" s="107" t="str">
        <f>IF(Q821="","", IF(Q821="NC","", IF(Q821="NE","", IF(Q821="NA","",IFERROR(VLOOKUP(Q821,[1]Produtos!$A$1:$C$2319,2,FALSE),"Não Cadastrado")))))</f>
        <v>SUBSTÂNCIA QUE APRESENTA RISCO PARA O MEIO AMBIENTE, LÍQUIDA, N.E.</v>
      </c>
      <c r="T821" s="104">
        <v>1</v>
      </c>
      <c r="U821" s="104" t="s">
        <v>7111</v>
      </c>
      <c r="V821" s="104">
        <f>IF(Q821="","",IF(ISNUMBER(Q821)=FALSE,"Não se aplica",IFERROR(VLOOKUP(Q821,Produtos!$A$1:$C$2319,3,FALSE),"Não Cadastrado")))</f>
        <v>9</v>
      </c>
      <c r="W821" s="104"/>
      <c r="X821" s="113"/>
      <c r="Y821" s="109" t="str">
        <f>IF(W821="","", IF(W821="NC","", IF(W821="NE","", IF(W821="NA","",IFERROR(VLOOKUP(W821,[1]Produtos!$A$1:$C$2319,2,FALSE),"Não Cadastrado")))))</f>
        <v/>
      </c>
      <c r="Z821" s="104"/>
      <c r="AA821" s="104"/>
      <c r="AB821" s="104" t="str">
        <f>IF(W821="","",IF(ISNUMBER(W821)=FALSE,"Não se aplica",IFERROR(VLOOKUP(W821,[1]Produtos!$A$1:$C$2319,3,FALSE),"Não Cadastrado")))</f>
        <v/>
      </c>
      <c r="AC821" s="104"/>
      <c r="AD821" s="108"/>
      <c r="AE821" s="107" t="str">
        <f>IF(AC821="","", IF(AC821="NC","", IF(AC821="NE","", IF(AC821="NA","",IFERROR(VLOOKUP(AC821,[1]Produtos!$A$1:$C$2319,2,FALSE),"Não Cadastrado")))))</f>
        <v/>
      </c>
      <c r="AF821" s="104"/>
      <c r="AG821" s="104"/>
      <c r="AH821" s="104" t="str">
        <f>IF(AC821="","",IF(ISNUMBER(AC821)=FALSE,"Não se aplica",IFERROR(VLOOKUP(AC821,Produtos!$A$1:$C$2319,3,FALSE),"Não Cadastrado")))</f>
        <v/>
      </c>
      <c r="AI821" s="113"/>
      <c r="AJ821" s="104"/>
      <c r="AK821" s="107" t="s">
        <v>8146</v>
      </c>
      <c r="AL821" s="107" t="s">
        <v>7234</v>
      </c>
      <c r="AM821" s="107"/>
      <c r="AN821" s="108"/>
      <c r="AO821" s="108"/>
      <c r="AP821" s="108"/>
      <c r="AQ821" s="108"/>
      <c r="AR821" s="114"/>
      <c r="AS821" s="108" t="s">
        <v>7183</v>
      </c>
      <c r="AT821" s="108"/>
      <c r="AU821" s="108"/>
      <c r="AV821" s="108"/>
      <c r="AW821" s="108"/>
      <c r="AX821" s="108"/>
      <c r="AY821" s="108"/>
      <c r="AZ821" s="108"/>
      <c r="BA821" s="108"/>
      <c r="BB821" s="108"/>
      <c r="BC821" s="108"/>
      <c r="BD821" s="108"/>
      <c r="BE821" s="108"/>
      <c r="BF821" s="110" t="s">
        <v>10840</v>
      </c>
      <c r="BG821" s="110"/>
      <c r="BH821" s="204" t="s">
        <v>10841</v>
      </c>
      <c r="BI821" s="112" t="s">
        <v>2696</v>
      </c>
      <c r="BJ821" s="107" t="s">
        <v>7099</v>
      </c>
      <c r="BK821" s="104" t="s">
        <v>2696</v>
      </c>
      <c r="BL821" s="140">
        <v>46007</v>
      </c>
      <c r="BM821" s="108">
        <f ca="1">IF(Tabela2[[#This Row],[Data de atendimento do Ibama (considerar o primeiro documento/ação)]]="",_xlfn.DAYS(TODAY(),J821),_xlfn.DAYS(Tabela2[[#This Row],[Data de atendimento do Ibama (considerar o primeiro documento/ação)]],J821))</f>
        <v>0</v>
      </c>
      <c r="BN821" s="108" t="str">
        <f>IF(Tabela2[[#This Row],[Atendido pelo Ibama ("Não" ou "Sim")]]="Não","Preencher", IF(Tabela2[[#This Row],[Atendido pelo Ibama ("Não" ou "Sim")]]="Sim","NA",""))</f>
        <v>NA</v>
      </c>
      <c r="BO821" s="114" t="s">
        <v>7100</v>
      </c>
      <c r="BP821" s="108" t="str">
        <f>IF(Tabela2[[#This Row],[Forma de atendimento (primeiro documento/ação)]]= "Outros (especificar)", "PREENCHER","NA")</f>
        <v>NA</v>
      </c>
      <c r="BQ821" s="106" t="s">
        <v>2696</v>
      </c>
      <c r="BR821" s="108" t="s">
        <v>123</v>
      </c>
      <c r="BS821" s="108" t="s">
        <v>123</v>
      </c>
      <c r="BT821" s="108" t="s">
        <v>7101</v>
      </c>
      <c r="BU821" s="108" t="s">
        <v>123</v>
      </c>
      <c r="BV821" s="108" t="s">
        <v>123</v>
      </c>
      <c r="BW821" s="108" t="s">
        <v>2696</v>
      </c>
      <c r="BX821" s="106" t="s">
        <v>7102</v>
      </c>
      <c r="BY821" s="140">
        <v>46008</v>
      </c>
      <c r="BZ821" s="104">
        <f>IF(Tabela2[[#This Row],[Data do documento de encerramento]]="NA","NA",IF(Tabela2[[#This Row],[Data do documento de encerramento]]="","Pendente de conclusão/ encerramento",_xlfn.DAYS(Tabela2[[#This Row],[Data do documento de encerramento]],J821)))</f>
        <v>1</v>
      </c>
      <c r="CA821" s="109" t="s">
        <v>10842</v>
      </c>
      <c r="CB821" s="107"/>
      <c r="CC821" s="114"/>
      <c r="CD821" s="114"/>
      <c r="CE821" s="114"/>
      <c r="CF821" s="114"/>
    </row>
    <row r="822" spans="1:16359" ht="60.75" hidden="1">
      <c r="A822" s="106">
        <v>2026061719</v>
      </c>
      <c r="B822" s="118" t="s">
        <v>10843</v>
      </c>
      <c r="C822" s="108" t="s">
        <v>7135</v>
      </c>
      <c r="D822" s="106" t="s">
        <v>561</v>
      </c>
      <c r="E822" s="106" t="s">
        <v>638</v>
      </c>
      <c r="F822" s="106" t="s">
        <v>10844</v>
      </c>
      <c r="G822" s="106" t="s">
        <v>10845</v>
      </c>
      <c r="H822" s="106" t="s">
        <v>10846</v>
      </c>
      <c r="I822" s="105" t="s">
        <v>7114</v>
      </c>
      <c r="J822" s="105">
        <v>46000</v>
      </c>
      <c r="K822" s="105" t="s">
        <v>355</v>
      </c>
      <c r="L822" s="106" t="str">
        <f>IF(Tabela2[[#This Row],[Data]]="","Sem Informação",VLOOKUP(MONTH(Tabela2[[#This Row],[Data]]),'[1]Validação de dados'!$I$1:$J$13,2,0))</f>
        <v>Dezembro</v>
      </c>
      <c r="M822" s="104">
        <f>YEAR(Tabela2[[#This Row],[Data]])</f>
        <v>2025</v>
      </c>
      <c r="N822" s="105" t="s">
        <v>143</v>
      </c>
      <c r="O822" s="105" t="s">
        <v>320</v>
      </c>
      <c r="P822" s="104" t="e">
        <f>VLOOKUP(Tabela2[[#This Row],[SIEMA]],Siema2024,21,FALSE)</f>
        <v>#REF!</v>
      </c>
      <c r="Q822" s="104" t="s">
        <v>7094</v>
      </c>
      <c r="R822" s="108"/>
      <c r="S822" s="107" t="s">
        <v>1714</v>
      </c>
      <c r="T822" s="104">
        <v>1E-4</v>
      </c>
      <c r="U822" s="104" t="s">
        <v>7111</v>
      </c>
      <c r="V822" s="104" t="str">
        <f>IF(Q822="","",IF(ISNUMBER(Q822)=FALSE,"Não se aplica",IFERROR(VLOOKUP(Q822,Produtos!$A$1:$C$2319,3,FALSE),"Não Cadastrado")))</f>
        <v>Não se aplica</v>
      </c>
      <c r="W822" s="104"/>
      <c r="X822" s="113"/>
      <c r="Y822" s="109" t="str">
        <f>IF(W822="","", IF(W822="NC","", IF(W822="NE","", IF(W822="NA","",IFERROR(VLOOKUP(W822,[1]Produtos!$A$1:$C$2319,2,FALSE),"Não Cadastrado")))))</f>
        <v/>
      </c>
      <c r="Z822" s="104"/>
      <c r="AA822" s="104"/>
      <c r="AB822" s="104" t="str">
        <f>IF(W822="","",IF(ISNUMBER(W822)=FALSE,"Não se aplica",IFERROR(VLOOKUP(W822,[1]Produtos!$A$1:$C$2319,3,FALSE),"Não Cadastrado")))</f>
        <v/>
      </c>
      <c r="AC822" s="104"/>
      <c r="AD822" s="108"/>
      <c r="AE822" s="107" t="str">
        <f>IF(AC822="","", IF(AC822="NC","", IF(AC822="NE","", IF(AC822="NA","",IFERROR(VLOOKUP(AC822,[1]Produtos!$A$1:$C$2319,2,FALSE),"Não Cadastrado")))))</f>
        <v/>
      </c>
      <c r="AF822" s="104"/>
      <c r="AG822" s="104"/>
      <c r="AH822" s="104" t="str">
        <f>IF(AC822="","",IF(ISNUMBER(AC822)=FALSE,"Não se aplica",IFERROR(VLOOKUP(AC822,Produtos!$A$1:$C$2319,3,FALSE),"Não Cadastrado")))</f>
        <v/>
      </c>
      <c r="AI822" s="113"/>
      <c r="AJ822" s="104"/>
      <c r="AK822" s="107" t="s">
        <v>7250</v>
      </c>
      <c r="AL822" s="107"/>
      <c r="AM822" s="107"/>
      <c r="AN822" s="108"/>
      <c r="AO822" s="108"/>
      <c r="AP822" s="108"/>
      <c r="AQ822" s="108"/>
      <c r="AR822" s="114"/>
      <c r="AS822" s="108" t="s">
        <v>7183</v>
      </c>
      <c r="AT822" s="108"/>
      <c r="AU822" s="108"/>
      <c r="AV822" s="108"/>
      <c r="AW822" s="108"/>
      <c r="AX822" s="108"/>
      <c r="AY822" s="108"/>
      <c r="AZ822" s="108"/>
      <c r="BA822" s="108"/>
      <c r="BB822" s="108"/>
      <c r="BC822" s="108"/>
      <c r="BD822" s="108"/>
      <c r="BE822" s="108"/>
      <c r="BF822" s="110" t="s">
        <v>10847</v>
      </c>
      <c r="BG822" s="110"/>
      <c r="BH822" s="204"/>
      <c r="BI822" s="112" t="s">
        <v>2696</v>
      </c>
      <c r="BJ822" s="107" t="s">
        <v>7113</v>
      </c>
      <c r="BK822" s="104" t="s">
        <v>2696</v>
      </c>
      <c r="BL822" s="140">
        <v>46009</v>
      </c>
      <c r="BM822" s="108">
        <f ca="1">IF(Tabela2[[#This Row],[Data de atendimento do Ibama (considerar o primeiro documento/ação)]]="",_xlfn.DAYS(TODAY(),J822),_xlfn.DAYS(Tabela2[[#This Row],[Data de atendimento do Ibama (considerar o primeiro documento/ação)]],J822))</f>
        <v>9</v>
      </c>
      <c r="BN822" s="108" t="str">
        <f>IF(Tabela2[[#This Row],[Atendido pelo Ibama ("Não" ou "Sim")]]="Não","Preencher", IF(Tabela2[[#This Row],[Atendido pelo Ibama ("Não" ou "Sim")]]="Sim","NA",""))</f>
        <v>NA</v>
      </c>
      <c r="BO822" s="114" t="s">
        <v>7138</v>
      </c>
      <c r="BP822" s="108" t="str">
        <f>IF(Tabela2[[#This Row],[Forma de atendimento (primeiro documento/ação)]]= "Outros (especificar)", "PREENCHER","NA")</f>
        <v>NA</v>
      </c>
      <c r="BQ822" s="106" t="s">
        <v>123</v>
      </c>
      <c r="BR822" s="108" t="str">
        <f>IF(Tabela2[[#This Row],[Equipe do Ibama foi a campo? Houve sobrevoo do Poseidon?]] = "Sim", "PREENCHER","NA")</f>
        <v>NA</v>
      </c>
      <c r="BS822" s="108" t="s">
        <v>7114</v>
      </c>
      <c r="BT822" s="108" t="s">
        <v>637</v>
      </c>
      <c r="BU822" s="108" t="str">
        <f>IF(Tabela2[[#This Row],[Houve envio de Informações Pós-acidente (preencher "não se aplica" quando de competência estadual/municipal)]] = "Sim", "PREENCHER","NA")</f>
        <v>NA</v>
      </c>
      <c r="BV822" s="108" t="s">
        <v>2696</v>
      </c>
      <c r="BW822" s="108" t="s">
        <v>2696</v>
      </c>
      <c r="BX822" s="106" t="s">
        <v>7102</v>
      </c>
      <c r="BY822" s="140">
        <v>46017</v>
      </c>
      <c r="BZ822" s="104">
        <f>IF(Tabela2[[#This Row],[Data do documento de encerramento]]="NA","NA",IF(Tabela2[[#This Row],[Data do documento de encerramento]]="","Pendente de conclusão/ encerramento",_xlfn.DAYS(Tabela2[[#This Row],[Data do documento de encerramento]],J822)))</f>
        <v>17</v>
      </c>
      <c r="CA822" s="109" t="s">
        <v>10848</v>
      </c>
      <c r="CB822" s="107"/>
      <c r="CC822" s="114"/>
      <c r="CD822" s="114"/>
      <c r="CE822" s="114"/>
      <c r="CF822" s="114"/>
    </row>
    <row r="823" spans="1:16359" ht="45.75" hidden="1">
      <c r="A823" s="169">
        <v>2026062211</v>
      </c>
      <c r="B823" s="118" t="s">
        <v>10849</v>
      </c>
      <c r="C823" s="145" t="s">
        <v>672</v>
      </c>
      <c r="D823" s="142" t="s">
        <v>10850</v>
      </c>
      <c r="E823" s="106" t="s">
        <v>10851</v>
      </c>
      <c r="F823" s="106" t="s">
        <v>10852</v>
      </c>
      <c r="G823" s="106" t="s">
        <v>10853</v>
      </c>
      <c r="H823" s="106" t="s">
        <v>10854</v>
      </c>
      <c r="I823" s="207" t="s">
        <v>7114</v>
      </c>
      <c r="J823" s="207">
        <v>46009</v>
      </c>
      <c r="K823" s="207" t="s">
        <v>142</v>
      </c>
      <c r="L823" s="142" t="str">
        <f>IF(Tabela2[[#This Row],[Data]]="","Sem Informação",VLOOKUP(MONTH(Tabela2[[#This Row],[Data]]),'[1]Validação de dados'!$I$1:$J$13,2,0))</f>
        <v>Dezembro</v>
      </c>
      <c r="M823" s="146">
        <f>YEAR(Tabela2[[#This Row],[Data]])</f>
        <v>2025</v>
      </c>
      <c r="N823" s="207" t="s">
        <v>143</v>
      </c>
      <c r="O823" s="207" t="s">
        <v>286</v>
      </c>
      <c r="P823" s="104" t="e">
        <f>VLOOKUP(Tabela2[[#This Row],[SIEMA]],Siema2024,21,FALSE)</f>
        <v>#REF!</v>
      </c>
      <c r="Q823" s="104">
        <v>2590</v>
      </c>
      <c r="R823" s="108" t="e">
        <f>VLOOKUP(Tabela2[[#This Row],[SIEMA]],Siema2025,10,FALSE)</f>
        <v>#N/A</v>
      </c>
      <c r="S823" s="107" t="str">
        <f>IF(Q823="","", IF(Q823="NC","", IF(Q823="NE","", IF(Q823="NA","",IFERROR(VLOOKUP(Q823,[1]Produtos!$A$1:$C$2319,2,FALSE),"Não Cadastrado")))))</f>
        <v>AMIANTOS, CRISOTILIA</v>
      </c>
      <c r="T823" s="104">
        <v>4.5</v>
      </c>
      <c r="U823" s="104" t="s">
        <v>7121</v>
      </c>
      <c r="V823" s="104">
        <f>IF(Q823="","",IF(ISNUMBER(Q823)=FALSE,"Não se aplica",IFERROR(VLOOKUP(Q823,Produtos!$A$1:$C$2319,3,FALSE),"Não Cadastrado")))</f>
        <v>9</v>
      </c>
      <c r="W823" s="104" t="e">
        <f>VLOOKUP(Tabela2[[#This Row],[SIEMA]],Siema2024,10,FALSE)</f>
        <v>#REF!</v>
      </c>
      <c r="X823" s="113" t="str">
        <f>IF(Tabela2[[#This Row],[Origem do acidente]] = "Plataforma", "PREENCHER","NA")</f>
        <v>NA</v>
      </c>
      <c r="Y823" s="109" t="e">
        <f>IF(W823="","", IF(W823="NC","", IF(W823="NE","", IF(W823="NA","",IFERROR(VLOOKUP(W823,[1]Produtos!$A$1:$C$2319,2,FALSE),"Não Cadastrado")))))</f>
        <v>#REF!</v>
      </c>
      <c r="Z823" s="104" t="e">
        <f>VLOOKUP(Tabela2[[#This Row],[SIEMA]],Siema2025,11,FALSE)</f>
        <v>#N/A</v>
      </c>
      <c r="AA823" s="104" t="e">
        <f>VLOOKUP(Tabela2[[#This Row],[SIEMA]],Siema2024,12,FALSE)</f>
        <v>#REF!</v>
      </c>
      <c r="AB823" s="104" t="e">
        <f>IF(W823="","",IF(ISNUMBER(W823)=FALSE,"Não se aplica",IFERROR(VLOOKUP(W823,[1]Produtos!$A$1:$C$2319,3,FALSE),"Não Cadastrado")))</f>
        <v>#REF!</v>
      </c>
      <c r="AC823" s="104"/>
      <c r="AD823" s="108" t="str">
        <f>IF(Tabela2[[#This Row],[Origem do acidente]] = "Plataforma", "PREENCHER","NA")</f>
        <v>NA</v>
      </c>
      <c r="AE823" s="107" t="str">
        <f>IF(AC823="","", IF(AC823="NC","", IF(AC823="NE","", IF(AC823="NA","",IFERROR(VLOOKUP(AC823,[1]Produtos!$A$1:$C$2319,2,FALSE),"Não Cadastrado")))))</f>
        <v/>
      </c>
      <c r="AF823" s="104"/>
      <c r="AG823" s="104"/>
      <c r="AH823" s="104" t="str">
        <f>IF(AC823="","",IF(ISNUMBER(AC823)=FALSE,"Não se aplica",IFERROR(VLOOKUP(AC823,Produtos!$A$1:$C$2319,3,FALSE),"Não Cadastrado")))</f>
        <v/>
      </c>
      <c r="AI823" s="104"/>
      <c r="AJ823" t="s">
        <v>10855</v>
      </c>
      <c r="AK823" s="107" t="s">
        <v>7190</v>
      </c>
      <c r="AL823" s="107" t="s">
        <v>7363</v>
      </c>
      <c r="AM823" s="107" t="s">
        <v>7182</v>
      </c>
      <c r="AN823" s="145"/>
      <c r="AO823" s="145"/>
      <c r="AP823" s="145"/>
      <c r="AQ823" s="145"/>
      <c r="AR823" s="147"/>
      <c r="AS823" s="145"/>
      <c r="AT823" s="145"/>
      <c r="AU823" s="145"/>
      <c r="AV823" s="145"/>
      <c r="AW823" s="145"/>
      <c r="AX823" s="145"/>
      <c r="AY823" s="145"/>
      <c r="AZ823" s="145"/>
      <c r="BA823" s="145"/>
      <c r="BB823" s="145"/>
      <c r="BC823" s="108" t="str">
        <f>IF(Tabela2[[#This Row],[Outro(s) ]] = "X", "PREENCHER","NA")</f>
        <v>NA</v>
      </c>
      <c r="BD823" s="145"/>
      <c r="BE823" s="145" t="s">
        <v>7183</v>
      </c>
      <c r="BF823" s="208" t="s">
        <v>10856</v>
      </c>
      <c r="BG823" s="208"/>
      <c r="BH823" s="210" t="s">
        <v>5924</v>
      </c>
      <c r="BI823" s="209" t="s">
        <v>2696</v>
      </c>
      <c r="BJ823" s="107" t="s">
        <v>7113</v>
      </c>
      <c r="BK823" s="104" t="s">
        <v>123</v>
      </c>
      <c r="BL823" s="140" t="s">
        <v>7127</v>
      </c>
      <c r="BM823" s="145" t="e">
        <f ca="1">IF(Tabela2[[#This Row],[Data de atendimento do Ibama (considerar o primeiro documento/ação)]]="",_xlfn.DAYS(TODAY(),J823),_xlfn.DAYS(Tabela2[[#This Row],[Data de atendimento do Ibama (considerar o primeiro documento/ação)]],J823))</f>
        <v>#VALUE!</v>
      </c>
      <c r="BN823" s="108" t="s">
        <v>7930</v>
      </c>
      <c r="BO823" s="114" t="s">
        <v>637</v>
      </c>
      <c r="BP823" s="108" t="str">
        <f>IF(Tabela2[[#This Row],[Forma de atendimento (primeiro documento/ação)]]= "Outros (especificar)", "PREENCHER","NA")</f>
        <v>NA</v>
      </c>
      <c r="BQ823" s="106" t="s">
        <v>123</v>
      </c>
      <c r="BR823" s="108" t="str">
        <f>IF(Tabela2[[#This Row],[Equipe do Ibama foi a campo? Houve sobrevoo do Poseidon?]] = "Sim", "PREENCHER","NA")</f>
        <v>NA</v>
      </c>
      <c r="BS823" s="108" t="str">
        <f>IF(Tabela2[[#This Row],[Se sim, foi emitida Ordem de Emergência? (informações vinculada à coluna CK)]] = "Sim", "PREENCHER","NA")</f>
        <v>NA</v>
      </c>
      <c r="BT823" s="108" t="s">
        <v>7230</v>
      </c>
      <c r="BU823" s="108" t="str">
        <f>IF(Tabela2[[#This Row],[Houve envio de Informações Pós-acidente (preencher "não se aplica" quando de competência estadual/municipal)]] = "Sim", "PREENCHER","NA")</f>
        <v>NA</v>
      </c>
      <c r="BV823" s="108" t="str">
        <f>IF(Tabela2[[#This Row],[Houve avaliação das informações pós-acidente solicitadas/enviadas?]] = "Sim", "PREENCHER","NA")</f>
        <v>NA</v>
      </c>
      <c r="BW823" s="108" t="s">
        <v>2696</v>
      </c>
      <c r="BX823" s="106" t="s">
        <v>7102</v>
      </c>
      <c r="BY823" s="140">
        <v>46090</v>
      </c>
      <c r="BZ823" s="146">
        <f>IF(Tabela2[[#This Row],[Data do documento de encerramento]]="NA","NA",IF(Tabela2[[#This Row],[Data do documento de encerramento]]="","Pendente de conclusão/ encerramento",_xlfn.DAYS(Tabela2[[#This Row],[Data do documento de encerramento]],J823)))</f>
        <v>81</v>
      </c>
      <c r="CA823" s="109"/>
      <c r="CB823" s="143"/>
      <c r="CC823" s="147"/>
      <c r="CD823" s="147"/>
      <c r="CE823" s="147"/>
      <c r="CF823" s="147"/>
    </row>
    <row r="824" spans="1:16359" ht="76.5" hidden="1">
      <c r="A824" s="106">
        <v>2026060814</v>
      </c>
      <c r="B824" s="118" t="s">
        <v>10857</v>
      </c>
      <c r="C824" s="108" t="s">
        <v>10600</v>
      </c>
      <c r="D824" s="106" t="s">
        <v>6885</v>
      </c>
      <c r="E824" s="106" t="s">
        <v>10472</v>
      </c>
      <c r="F824" s="106" t="s">
        <v>10858</v>
      </c>
      <c r="G824" s="106" t="s">
        <v>10859</v>
      </c>
      <c r="H824" s="106" t="s">
        <v>10860</v>
      </c>
      <c r="I824" s="105" t="s">
        <v>7114</v>
      </c>
      <c r="J824" s="105">
        <v>45993</v>
      </c>
      <c r="K824" s="105" t="s">
        <v>355</v>
      </c>
      <c r="L824" s="106" t="str">
        <f>IF(Tabela2[[#This Row],[Data]]="","Sem Informação",VLOOKUP(MONTH(Tabela2[[#This Row],[Data]]),'[1]Validação de dados'!$I$1:$J$13,2,0))</f>
        <v>Dezembro</v>
      </c>
      <c r="M824" s="104">
        <f>YEAR(Tabela2[[#This Row],[Data]])</f>
        <v>2025</v>
      </c>
      <c r="N824" s="105" t="s">
        <v>230</v>
      </c>
      <c r="O824" s="105" t="s">
        <v>320</v>
      </c>
      <c r="P824" s="104" t="e">
        <f>VLOOKUP(Tabela2[[#This Row],[SIEMA]],Siema2024,21,FALSE)</f>
        <v>#REF!</v>
      </c>
      <c r="Q824" s="104" t="s">
        <v>7094</v>
      </c>
      <c r="R824" s="108"/>
      <c r="S824" s="107" t="s">
        <v>541</v>
      </c>
      <c r="T824" s="104">
        <v>0.1</v>
      </c>
      <c r="U824" s="104" t="s">
        <v>7111</v>
      </c>
      <c r="V824" s="104" t="str">
        <f>IF(Q824="","",IF(ISNUMBER(Q824)=FALSE,"Não se aplica",IFERROR(VLOOKUP(Q824,Produtos!$A$1:$C$2319,3,FALSE),"Não Cadastrado")))</f>
        <v>Não se aplica</v>
      </c>
      <c r="W824" s="104"/>
      <c r="X824" s="113"/>
      <c r="Y824" s="109" t="str">
        <f>IF(W824="","", IF(W824="NC","", IF(W824="NE","", IF(W824="NA","",IFERROR(VLOOKUP(W824,[1]Produtos!$A$1:$C$2319,2,FALSE),"Não Cadastrado")))))</f>
        <v/>
      </c>
      <c r="Z824" s="104"/>
      <c r="AA824" s="104"/>
      <c r="AB824" s="104" t="str">
        <f>IF(W824="","",IF(ISNUMBER(W824)=FALSE,"Não se aplica",IFERROR(VLOOKUP(W824,[1]Produtos!$A$1:$C$2319,3,FALSE),"Não Cadastrado")))</f>
        <v/>
      </c>
      <c r="AC824" s="104"/>
      <c r="AD824" s="108"/>
      <c r="AE824" s="107" t="str">
        <f>IF(AC824="","", IF(AC824="NC","", IF(AC824="NE","", IF(AC824="NA","",IFERROR(VLOOKUP(AC824,[1]Produtos!$A$1:$C$2319,2,FALSE),"Não Cadastrado")))))</f>
        <v/>
      </c>
      <c r="AF824" s="104"/>
      <c r="AG824" s="104"/>
      <c r="AH824" s="104" t="str">
        <f>IF(AC824="","",IF(ISNUMBER(AC824)=FALSE,"Não se aplica",IFERROR(VLOOKUP(AC824,Produtos!$A$1:$C$2319,3,FALSE),"Não Cadastrado")))</f>
        <v/>
      </c>
      <c r="AI824" s="113"/>
      <c r="AJ824" s="104"/>
      <c r="AK824" s="107" t="s">
        <v>7112</v>
      </c>
      <c r="AL824" s="107"/>
      <c r="AM824" s="107"/>
      <c r="AN824" s="108"/>
      <c r="AO824" s="108"/>
      <c r="AP824" s="108"/>
      <c r="AQ824" s="108"/>
      <c r="AR824" s="114"/>
      <c r="AS824" s="108"/>
      <c r="AT824" s="108"/>
      <c r="AU824" s="108"/>
      <c r="AV824" s="108"/>
      <c r="AW824" s="108"/>
      <c r="AX824" s="108"/>
      <c r="AY824" s="108"/>
      <c r="AZ824" s="108"/>
      <c r="BA824" s="108"/>
      <c r="BB824" s="108" t="s">
        <v>7183</v>
      </c>
      <c r="BC824" s="108" t="s">
        <v>10861</v>
      </c>
      <c r="BD824" s="108"/>
      <c r="BE824" s="108" t="s">
        <v>7183</v>
      </c>
      <c r="BF824" s="110" t="s">
        <v>10862</v>
      </c>
      <c r="BG824" s="110"/>
      <c r="BH824" s="204" t="s">
        <v>10863</v>
      </c>
      <c r="BI824" s="112" t="s">
        <v>123</v>
      </c>
      <c r="BJ824" s="107" t="s">
        <v>7099</v>
      </c>
      <c r="BK824" s="104" t="s">
        <v>123</v>
      </c>
      <c r="BL824" s="140"/>
      <c r="BM824" s="108">
        <f ca="1">IF(Tabela2[[#This Row],[Data de atendimento do Ibama (considerar o primeiro documento/ação)]]="",_xlfn.DAYS(TODAY(),J824),_xlfn.DAYS(Tabela2[[#This Row],[Data de atendimento do Ibama (considerar o primeiro documento/ação)]],J824))</f>
        <v>239</v>
      </c>
      <c r="BN824" s="108" t="s">
        <v>7469</v>
      </c>
      <c r="BO824" s="114" t="s">
        <v>637</v>
      </c>
      <c r="BP824" s="108" t="str">
        <f>IF(Tabela2[[#This Row],[Forma de atendimento (primeiro documento/ação)]]= "Outros (especificar)", "PREENCHER","NA")</f>
        <v>NA</v>
      </c>
      <c r="BQ824" s="106" t="s">
        <v>123</v>
      </c>
      <c r="BR824" s="108" t="str">
        <f>IF(Tabela2[[#This Row],[Equipe do Ibama foi a campo? Houve sobrevoo do Poseidon?]] = "Sim", "PREENCHER","NA")</f>
        <v>NA</v>
      </c>
      <c r="BS824" s="108" t="s">
        <v>7114</v>
      </c>
      <c r="BT824" s="108" t="s">
        <v>7230</v>
      </c>
      <c r="BU824" s="108" t="str">
        <f>IF(Tabela2[[#This Row],[Houve envio de Informações Pós-acidente (preencher "não se aplica" quando de competência estadual/municipal)]] = "Sim", "PREENCHER","NA")</f>
        <v>NA</v>
      </c>
      <c r="BV824" s="108" t="s">
        <v>123</v>
      </c>
      <c r="BW824" s="108" t="s">
        <v>123</v>
      </c>
      <c r="BX824" s="106" t="s">
        <v>7127</v>
      </c>
      <c r="BY824" s="140"/>
      <c r="BZ824" s="104" t="str">
        <f>IF(Tabela2[[#This Row],[Data do documento de encerramento]]="NA","NA",IF(Tabela2[[#This Row],[Data do documento de encerramento]]="","Pendente de conclusão/ encerramento",_xlfn.DAYS(Tabela2[[#This Row],[Data do documento de encerramento]],J824)))</f>
        <v>Pendente de conclusão/ encerramento</v>
      </c>
      <c r="CA824" s="109" t="s">
        <v>10864</v>
      </c>
      <c r="CB824" s="107"/>
      <c r="CC824" s="114"/>
      <c r="CD824" s="114"/>
      <c r="CE824" s="114"/>
      <c r="CF824" s="114"/>
    </row>
    <row r="825" spans="1:16359" ht="76.5" hidden="1">
      <c r="A825" s="106">
        <v>2026060813</v>
      </c>
      <c r="B825" s="118" t="s">
        <v>10865</v>
      </c>
      <c r="C825" s="108" t="s">
        <v>10600</v>
      </c>
      <c r="D825" s="106" t="s">
        <v>5972</v>
      </c>
      <c r="E825" s="106" t="s">
        <v>10472</v>
      </c>
      <c r="F825" s="106" t="s">
        <v>10866</v>
      </c>
      <c r="G825" s="225" t="s">
        <v>10867</v>
      </c>
      <c r="H825" s="225" t="s">
        <v>10868</v>
      </c>
      <c r="I825" s="105" t="s">
        <v>7114</v>
      </c>
      <c r="J825" s="105">
        <v>45992</v>
      </c>
      <c r="K825" s="105" t="s">
        <v>299</v>
      </c>
      <c r="L825" s="106" t="str">
        <f>IF(Tabela2[[#This Row],[Data]]="","Sem Informação",VLOOKUP(MONTH(Tabela2[[#This Row],[Data]]),'[1]Validação de dados'!$I$1:$J$13,2,0))</f>
        <v>Dezembro</v>
      </c>
      <c r="M825" s="104">
        <f>YEAR(Tabela2[[#This Row],[Data]])</f>
        <v>2025</v>
      </c>
      <c r="N825" s="105" t="s">
        <v>143</v>
      </c>
      <c r="O825" s="105" t="s">
        <v>320</v>
      </c>
      <c r="P825" s="202" t="e">
        <f>VLOOKUP(Tabela2[[#This Row],[SIEMA]],Siema2024,21,FALSE)</f>
        <v>#REF!</v>
      </c>
      <c r="Q825" s="104" t="s">
        <v>7094</v>
      </c>
      <c r="R825" s="108"/>
      <c r="S825" s="107" t="s">
        <v>541</v>
      </c>
      <c r="T825" s="104">
        <v>1E-3</v>
      </c>
      <c r="U825" s="104" t="s">
        <v>7111</v>
      </c>
      <c r="V825" s="104" t="str">
        <f>IF(Q825="","",IF(ISNUMBER(Q825)=FALSE,"Não se aplica",IFERROR(VLOOKUP(Q825,Produtos!$A$1:$C$2319,3,FALSE),"Não Cadastrado")))</f>
        <v>Não se aplica</v>
      </c>
      <c r="W825" s="104"/>
      <c r="X825" s="113"/>
      <c r="Y825" s="109" t="str">
        <f>IF(W825="","", IF(W825="NC","", IF(W825="NE","", IF(W825="NA","",IFERROR(VLOOKUP(W825,[1]Produtos!$A$1:$C$2319,2,FALSE),"Não Cadastrado")))))</f>
        <v/>
      </c>
      <c r="Z825" s="104"/>
      <c r="AA825" s="104"/>
      <c r="AB825" s="104" t="str">
        <f>IF(W825="","",IF(ISNUMBER(W825)=FALSE,"Não se aplica",IFERROR(VLOOKUP(W825,[1]Produtos!$A$1:$C$2319,3,FALSE),"Não Cadastrado")))</f>
        <v/>
      </c>
      <c r="AC825" s="104"/>
      <c r="AD825" s="108"/>
      <c r="AE825" s="107" t="str">
        <f>IF(AC825="","", IF(AC825="NC","", IF(AC825="NE","", IF(AC825="NA","",IFERROR(VLOOKUP(AC825,[1]Produtos!$A$1:$C$2319,2,FALSE),"Não Cadastrado")))))</f>
        <v/>
      </c>
      <c r="AF825" s="104"/>
      <c r="AG825" s="104"/>
      <c r="AH825" s="104" t="str">
        <f>IF(AC825="","",IF(ISNUMBER(AC825)=FALSE,"Não se aplica",IFERROR(VLOOKUP(AC825,Produtos!$A$1:$C$2319,3,FALSE),"Não Cadastrado")))</f>
        <v/>
      </c>
      <c r="AI825" s="113"/>
      <c r="AJ825" s="104"/>
      <c r="AK825" s="107" t="s">
        <v>7112</v>
      </c>
      <c r="AL825" s="107"/>
      <c r="AM825" s="107"/>
      <c r="AN825" s="108"/>
      <c r="AO825" s="108"/>
      <c r="AP825" s="108"/>
      <c r="AQ825" s="108"/>
      <c r="AR825" s="114"/>
      <c r="AS825" s="108"/>
      <c r="AT825" s="108" t="s">
        <v>7183</v>
      </c>
      <c r="AU825" s="108"/>
      <c r="AV825" s="108"/>
      <c r="AW825" s="108"/>
      <c r="AX825" s="108"/>
      <c r="AY825" s="108"/>
      <c r="AZ825" s="108"/>
      <c r="BA825" s="108"/>
      <c r="BB825" s="108"/>
      <c r="BC825" s="108"/>
      <c r="BD825" s="108"/>
      <c r="BE825" s="108"/>
      <c r="BF825" s="110" t="s">
        <v>10869</v>
      </c>
      <c r="BG825" s="208"/>
      <c r="BH825" s="204" t="s">
        <v>10870</v>
      </c>
      <c r="BI825" s="112" t="s">
        <v>123</v>
      </c>
      <c r="BJ825" s="107" t="s">
        <v>7099</v>
      </c>
      <c r="BK825" s="104" t="s">
        <v>123</v>
      </c>
      <c r="BL825" s="140"/>
      <c r="BM825" s="108">
        <f ca="1">IF(Tabela2[[#This Row],[Data de atendimento do Ibama (considerar o primeiro documento/ação)]]="",_xlfn.DAYS(TODAY(),J825),_xlfn.DAYS(Tabela2[[#This Row],[Data de atendimento do Ibama (considerar o primeiro documento/ação)]],J825))</f>
        <v>240</v>
      </c>
      <c r="BN825" s="108" t="s">
        <v>7469</v>
      </c>
      <c r="BO825" s="114" t="s">
        <v>637</v>
      </c>
      <c r="BP825" s="108" t="str">
        <f>IF(Tabela2[[#This Row],[Forma de atendimento (primeiro documento/ação)]]= "Outros (especificar)", "PREENCHER","NA")</f>
        <v>NA</v>
      </c>
      <c r="BQ825" s="106" t="s">
        <v>123</v>
      </c>
      <c r="BR825" s="108" t="str">
        <f>IF(Tabela2[[#This Row],[Equipe do Ibama foi a campo? Houve sobrevoo do Poseidon?]] = "Sim", "PREENCHER","NA")</f>
        <v>NA</v>
      </c>
      <c r="BS825" s="108" t="s">
        <v>7114</v>
      </c>
      <c r="BT825" s="108" t="s">
        <v>7230</v>
      </c>
      <c r="BU825" s="108" t="str">
        <f>IF(Tabela2[[#This Row],[Houve envio de Informações Pós-acidente (preencher "não se aplica" quando de competência estadual/municipal)]] = "Sim", "PREENCHER","NA")</f>
        <v>NA</v>
      </c>
      <c r="BV825" s="108" t="s">
        <v>123</v>
      </c>
      <c r="BW825" s="108" t="s">
        <v>123</v>
      </c>
      <c r="BX825" s="106" t="s">
        <v>7127</v>
      </c>
      <c r="BY825" s="140"/>
      <c r="BZ825" s="104" t="str">
        <f>IF(Tabela2[[#This Row],[Data do documento de encerramento]]="NA","NA",IF(Tabela2[[#This Row],[Data do documento de encerramento]]="","Pendente de conclusão/ encerramento",_xlfn.DAYS(Tabela2[[#This Row],[Data do documento de encerramento]],J825)))</f>
        <v>Pendente de conclusão/ encerramento</v>
      </c>
      <c r="CA825" s="109" t="s">
        <v>10871</v>
      </c>
      <c r="CB825" s="107"/>
      <c r="CC825" s="114"/>
      <c r="CD825" s="114"/>
      <c r="CE825" s="114"/>
      <c r="CF825" s="114"/>
    </row>
    <row r="826" spans="1:16359" ht="60.75" hidden="1">
      <c r="A826" s="106">
        <v>2026060118</v>
      </c>
      <c r="B826" s="118" t="s">
        <v>10872</v>
      </c>
      <c r="C826" s="108" t="s">
        <v>7135</v>
      </c>
      <c r="D826" s="106" t="s">
        <v>10873</v>
      </c>
      <c r="E826" s="106" t="s">
        <v>10874</v>
      </c>
      <c r="F826" s="106"/>
      <c r="G826" s="106" t="s">
        <v>10875</v>
      </c>
      <c r="H826" s="106" t="s">
        <v>10876</v>
      </c>
      <c r="I826" s="105" t="s">
        <v>7114</v>
      </c>
      <c r="J826" s="105">
        <v>45990</v>
      </c>
      <c r="K826" s="105" t="e">
        <f>VLOOKUP(Tabela2[[#This Row],[SIEMA]],Siema2025,16,FALSE)</f>
        <v>#N/A</v>
      </c>
      <c r="L826" s="106" t="str">
        <f>IF(Tabela2[[#This Row],[Data]]="","Sem Informação",VLOOKUP(MONTH(Tabela2[[#This Row],[Data]]),'[1]Validação de dados'!$I$1:$J$13,2,0))</f>
        <v>Novembro</v>
      </c>
      <c r="M826" s="104">
        <f>YEAR(Tabela2[[#This Row],[Data]])</f>
        <v>2025</v>
      </c>
      <c r="N826" s="105" t="s">
        <v>167</v>
      </c>
      <c r="O826" s="105" t="s">
        <v>320</v>
      </c>
      <c r="P826" s="202" t="e">
        <f>VLOOKUP(Tabela2[[#This Row],[SIEMA]],Siema2024,21,FALSE)</f>
        <v>#REF!</v>
      </c>
      <c r="Q826" s="104">
        <v>1202</v>
      </c>
      <c r="R826" s="108" t="s">
        <v>10877</v>
      </c>
      <c r="S826" s="107" t="str">
        <f>IF(Q826="","", IF(Q826="NC","", IF(Q826="NE","", IF(Q826="NA","",IFERROR(VLOOKUP(Q826,[1]Produtos!$A$1:$C$2319,2,FALSE),"Não Cadastrado")))))</f>
        <v>GASÓLEO ou ÓLEO DIESEL ou ÓLEO PARA AQUECIMENTO, LEVE</v>
      </c>
      <c r="T826" s="104">
        <v>0.03</v>
      </c>
      <c r="U826" s="104" t="s">
        <v>7111</v>
      </c>
      <c r="V826" s="104">
        <f>IF(Q826="","",IF(ISNUMBER(Q826)=FALSE,"Não se aplica",IFERROR(VLOOKUP(Q826,Produtos!$A$1:$C$2319,3,FALSE),"Não Cadastrado")))</f>
        <v>3</v>
      </c>
      <c r="W826" s="104"/>
      <c r="X826" s="113"/>
      <c r="Y826" s="109" t="str">
        <f>IF(W826="","", IF(W826="NC","", IF(W826="NE","", IF(W826="NA","",IFERROR(VLOOKUP(W826,[1]Produtos!$A$1:$C$2319,2,FALSE),"Não Cadastrado")))))</f>
        <v/>
      </c>
      <c r="Z826" s="104"/>
      <c r="AA826" s="104"/>
      <c r="AB826" s="104" t="str">
        <f>IF(W826="","",IF(ISNUMBER(W826)=FALSE,"Não se aplica",IFERROR(VLOOKUP(W826,[1]Produtos!$A$1:$C$2319,3,FALSE),"Não Cadastrado")))</f>
        <v/>
      </c>
      <c r="AC826" s="104"/>
      <c r="AD826" s="108"/>
      <c r="AE826" s="107" t="str">
        <f>IF(AC826="","", IF(AC826="NC","", IF(AC826="NE","", IF(AC826="NA","",IFERROR(VLOOKUP(AC826,[1]Produtos!$A$1:$C$2319,2,FALSE),"Não Cadastrado")))))</f>
        <v/>
      </c>
      <c r="AF826" s="104"/>
      <c r="AG826" s="104"/>
      <c r="AH826" s="104" t="str">
        <f>IF(AC826="","",IF(ISNUMBER(AC826)=FALSE,"Não se aplica",IFERROR(VLOOKUP(AC826,Produtos!$A$1:$C$2319,3,FALSE),"Não Cadastrado")))</f>
        <v/>
      </c>
      <c r="AI826" s="113"/>
      <c r="AJ826" s="104"/>
      <c r="AK826" s="107" t="s">
        <v>7112</v>
      </c>
      <c r="AL826" s="107"/>
      <c r="AM826" s="107"/>
      <c r="AN826" s="108"/>
      <c r="AO826" s="108"/>
      <c r="AP826" s="108"/>
      <c r="AQ826" s="108"/>
      <c r="AR826" s="114"/>
      <c r="AS826" s="108" t="s">
        <v>7183</v>
      </c>
      <c r="AT826" s="108"/>
      <c r="AU826" s="108"/>
      <c r="AV826" s="108"/>
      <c r="AW826" s="108"/>
      <c r="AX826" s="108"/>
      <c r="AY826" s="108"/>
      <c r="AZ826" s="108"/>
      <c r="BA826" s="108"/>
      <c r="BB826" s="108"/>
      <c r="BC826" s="108"/>
      <c r="BD826" s="108"/>
      <c r="BE826" s="108"/>
      <c r="BF826" s="110" t="s">
        <v>10878</v>
      </c>
      <c r="BG826" s="208"/>
      <c r="BH826" s="204"/>
      <c r="BI826" s="112" t="s">
        <v>2696</v>
      </c>
      <c r="BJ826" s="107" t="s">
        <v>7113</v>
      </c>
      <c r="BK826" s="104" t="s">
        <v>2696</v>
      </c>
      <c r="BL826" s="140">
        <v>45996</v>
      </c>
      <c r="BM826" s="108">
        <f ca="1">IF(Tabela2[[#This Row],[Data de atendimento do Ibama (considerar o primeiro documento/ação)]]="",_xlfn.DAYS(TODAY(),J826),_xlfn.DAYS(Tabela2[[#This Row],[Data de atendimento do Ibama (considerar o primeiro documento/ação)]],J826))</f>
        <v>6</v>
      </c>
      <c r="BN826" s="108" t="str">
        <f>IF(Tabela2[[#This Row],[Atendido pelo Ibama ("Não" ou "Sim")]]="Não","Preencher", IF(Tabela2[[#This Row],[Atendido pelo Ibama ("Não" ou "Sim")]]="Sim","NA",""))</f>
        <v>NA</v>
      </c>
      <c r="BO826" s="114" t="s">
        <v>7138</v>
      </c>
      <c r="BP826" s="108" t="str">
        <f>IF(Tabela2[[#This Row],[Forma de atendimento (primeiro documento/ação)]]= "Outros (especificar)", "PREENCHER","NA")</f>
        <v>NA</v>
      </c>
      <c r="BQ826" s="106" t="s">
        <v>123</v>
      </c>
      <c r="BR826" s="108" t="str">
        <f>IF(Tabela2[[#This Row],[Equipe do Ibama foi a campo? Houve sobrevoo do Poseidon?]] = "Sim", "PREENCHER","NA")</f>
        <v>NA</v>
      </c>
      <c r="BS826" s="108" t="s">
        <v>7114</v>
      </c>
      <c r="BT826" s="108" t="s">
        <v>637</v>
      </c>
      <c r="BU826" s="108" t="str">
        <f>IF(Tabela2[[#This Row],[Houve envio de Informações Pós-acidente (preencher "não se aplica" quando de competência estadual/municipal)]] = "Sim", "PREENCHER","NA")</f>
        <v>NA</v>
      </c>
      <c r="BV826" s="108" t="s">
        <v>2696</v>
      </c>
      <c r="BW826" s="108" t="s">
        <v>2696</v>
      </c>
      <c r="BX826" s="106" t="s">
        <v>7102</v>
      </c>
      <c r="BY826" s="140">
        <v>46007</v>
      </c>
      <c r="BZ826" s="104">
        <f>IF(Tabela2[[#This Row],[Data do documento de encerramento]]="NA","NA",IF(Tabela2[[#This Row],[Data do documento de encerramento]]="","Pendente de conclusão/ encerramento",_xlfn.DAYS(Tabela2[[#This Row],[Data do documento de encerramento]],J826)))</f>
        <v>17</v>
      </c>
      <c r="CA826" s="109" t="s">
        <v>10879</v>
      </c>
      <c r="CB826" s="107"/>
      <c r="CC826" s="114"/>
      <c r="CD826" s="114"/>
      <c r="CE826" s="114"/>
      <c r="CF826" s="114"/>
    </row>
    <row r="827" spans="1:16359" ht="106.5" hidden="1">
      <c r="A827" s="106">
        <v>202605181</v>
      </c>
      <c r="B827" s="118" t="s">
        <v>10880</v>
      </c>
      <c r="C827" s="108" t="s">
        <v>10659</v>
      </c>
      <c r="D827" s="106" t="s">
        <v>4253</v>
      </c>
      <c r="E827" s="106" t="s">
        <v>9088</v>
      </c>
      <c r="F827" s="106" t="s">
        <v>10881</v>
      </c>
      <c r="G827" s="225" t="s">
        <v>10882</v>
      </c>
      <c r="H827" s="225" t="s">
        <v>10883</v>
      </c>
      <c r="I827" s="105" t="s">
        <v>7114</v>
      </c>
      <c r="J827" s="105">
        <v>45961</v>
      </c>
      <c r="K827" s="105" t="e">
        <f>VLOOKUP(Tabela2[[#This Row],[SIEMA]],Siema2025,16,FALSE)</f>
        <v>#N/A</v>
      </c>
      <c r="L827" s="106" t="str">
        <f>IF(Tabela2[[#This Row],[Data]]="","Sem Informação",VLOOKUP(MONTH(Tabela2[[#This Row],[Data]]),'[1]Validação de dados'!$I$1:$J$13,2,0))</f>
        <v>Outubro</v>
      </c>
      <c r="M827" s="104">
        <f>YEAR(Tabela2[[#This Row],[Data]])</f>
        <v>2025</v>
      </c>
      <c r="N827" s="105" t="s">
        <v>122</v>
      </c>
      <c r="O827" s="105" t="s">
        <v>320</v>
      </c>
      <c r="P827" s="202" t="e">
        <f>VLOOKUP(Tabela2[[#This Row],[SIEMA]],Siema2024,21,FALSE)</f>
        <v>#REF!</v>
      </c>
      <c r="Q827" s="104" t="s">
        <v>7094</v>
      </c>
      <c r="R827" s="108"/>
      <c r="S827" s="107" t="s">
        <v>541</v>
      </c>
      <c r="T827" s="104">
        <v>0.1</v>
      </c>
      <c r="U827" s="104" t="s">
        <v>7111</v>
      </c>
      <c r="V827" s="104" t="str">
        <f>IF(Q827="","",IF(ISNUMBER(Q827)=FALSE,"Não se aplica",IFERROR(VLOOKUP(Q827,Produtos!$A$1:$C$2319,3,FALSE),"Não Cadastrado")))</f>
        <v>Não se aplica</v>
      </c>
      <c r="W827" s="104"/>
      <c r="X827" s="113"/>
      <c r="Y827" s="109" t="str">
        <f>IF(W827="","", IF(W827="NC","", IF(W827="NE","", IF(W827="NA","",IFERROR(VLOOKUP(W827,[1]Produtos!$A$1:$C$2319,2,FALSE),"Não Cadastrado")))))</f>
        <v/>
      </c>
      <c r="Z827" s="104"/>
      <c r="AA827" s="104"/>
      <c r="AB827" s="104" t="str">
        <f>IF(W827="","",IF(ISNUMBER(W827)=FALSE,"Não se aplica",IFERROR(VLOOKUP(W827,[1]Produtos!$A$1:$C$2319,3,FALSE),"Não Cadastrado")))</f>
        <v/>
      </c>
      <c r="AC827" s="104"/>
      <c r="AD827" s="108"/>
      <c r="AE827" s="107" t="str">
        <f>IF(AC827="","", IF(AC827="NC","", IF(AC827="NE","", IF(AC827="NA","",IFERROR(VLOOKUP(AC827,[1]Produtos!$A$1:$C$2319,2,FALSE),"Não Cadastrado")))))</f>
        <v/>
      </c>
      <c r="AF827" s="104"/>
      <c r="AG827" s="104"/>
      <c r="AH827" s="104" t="str">
        <f>IF(AC827="","",IF(ISNUMBER(AC827)=FALSE,"Não se aplica",IFERROR(VLOOKUP(AC827,Produtos!$A$1:$C$2319,3,FALSE),"Não Cadastrado")))</f>
        <v/>
      </c>
      <c r="AI827" s="113"/>
      <c r="AJ827" s="104"/>
      <c r="AK827" s="107" t="s">
        <v>7112</v>
      </c>
      <c r="AL827" s="107"/>
      <c r="AM827" s="107"/>
      <c r="AN827" s="108"/>
      <c r="AO827" s="108"/>
      <c r="AP827" s="108"/>
      <c r="AQ827" s="108"/>
      <c r="AR827" s="114"/>
      <c r="AS827" s="108"/>
      <c r="AT827" s="108"/>
      <c r="AU827" s="108"/>
      <c r="AV827" s="108"/>
      <c r="AW827" s="108"/>
      <c r="AX827" s="108"/>
      <c r="AY827" s="108"/>
      <c r="AZ827" s="108"/>
      <c r="BA827" s="108"/>
      <c r="BB827" s="108" t="s">
        <v>7183</v>
      </c>
      <c r="BC827" s="108" t="s">
        <v>10861</v>
      </c>
      <c r="BD827" s="108"/>
      <c r="BE827" s="108" t="s">
        <v>7183</v>
      </c>
      <c r="BF827" s="110" t="s">
        <v>10884</v>
      </c>
      <c r="BG827" s="208"/>
      <c r="BH827" s="204" t="s">
        <v>10885</v>
      </c>
      <c r="BI827" s="112" t="s">
        <v>123</v>
      </c>
      <c r="BJ827" s="107" t="s">
        <v>7099</v>
      </c>
      <c r="BK827" s="104" t="s">
        <v>2696</v>
      </c>
      <c r="BL827" s="140">
        <v>46015</v>
      </c>
      <c r="BM827" s="108">
        <f ca="1">IF(Tabela2[[#This Row],[Data de atendimento do Ibama (considerar o primeiro documento/ação)]]="",_xlfn.DAYS(TODAY(),J827),_xlfn.DAYS(Tabela2[[#This Row],[Data de atendimento do Ibama (considerar o primeiro documento/ação)]],J827))</f>
        <v>54</v>
      </c>
      <c r="BN827" s="108" t="str">
        <f>IF(Tabela2[[#This Row],[Atendido pelo Ibama ("Não" ou "Sim")]]="Não","Preencher", IF(Tabela2[[#This Row],[Atendido pelo Ibama ("Não" ou "Sim")]]="Sim","NA",""))</f>
        <v>NA</v>
      </c>
      <c r="BO827" s="114" t="s">
        <v>7184</v>
      </c>
      <c r="BP827" s="108" t="str">
        <f>IF(Tabela2[[#This Row],[Forma de atendimento (primeiro documento/ação)]]= "Outros (especificar)", "PREENCHER","NA")</f>
        <v>NA</v>
      </c>
      <c r="BQ827" s="106" t="s">
        <v>123</v>
      </c>
      <c r="BR827" s="108" t="str">
        <f>IF(Tabela2[[#This Row],[Equipe do Ibama foi a campo? Houve sobrevoo do Poseidon?]] = "Sim", "PREENCHER","NA")</f>
        <v>NA</v>
      </c>
      <c r="BS827" s="108" t="s">
        <v>7114</v>
      </c>
      <c r="BT827" s="108" t="s">
        <v>7101</v>
      </c>
      <c r="BU827" s="108" t="s">
        <v>2696</v>
      </c>
      <c r="BV827" s="108" t="s">
        <v>123</v>
      </c>
      <c r="BW827" s="108" t="s">
        <v>123</v>
      </c>
      <c r="BX827" s="106" t="s">
        <v>7127</v>
      </c>
      <c r="BY827" s="140"/>
      <c r="BZ827" s="104" t="str">
        <f>IF(Tabela2[[#This Row],[Data do documento de encerramento]]="NA","NA",IF(Tabela2[[#This Row],[Data do documento de encerramento]]="","Pendente de conclusão/ encerramento",_xlfn.DAYS(Tabela2[[#This Row],[Data do documento de encerramento]],J827)))</f>
        <v>Pendente de conclusão/ encerramento</v>
      </c>
      <c r="CA827" s="109" t="s">
        <v>10886</v>
      </c>
      <c r="CB827" s="107"/>
      <c r="CC827" s="114"/>
      <c r="CD827" s="114"/>
      <c r="CE827" s="114"/>
      <c r="CF827" s="114"/>
    </row>
    <row r="828" spans="1:16359" ht="106.5" hidden="1">
      <c r="A828" s="106">
        <v>2025112539605</v>
      </c>
      <c r="B828" s="118" t="s">
        <v>10887</v>
      </c>
      <c r="C828" s="108" t="s">
        <v>672</v>
      </c>
      <c r="D828" s="106" t="s">
        <v>10888</v>
      </c>
      <c r="E828" s="106" t="s">
        <v>8043</v>
      </c>
      <c r="F828" s="106" t="s">
        <v>10889</v>
      </c>
      <c r="G828" s="106" t="s">
        <v>10890</v>
      </c>
      <c r="H828" s="106" t="s">
        <v>10891</v>
      </c>
      <c r="I828" s="105" t="s">
        <v>7114</v>
      </c>
      <c r="J828" s="105">
        <v>45985</v>
      </c>
      <c r="K828" s="105" t="e">
        <f>VLOOKUP(Tabela2[[#This Row],[SIEMA]],Siema2025,16,FALSE)</f>
        <v>#N/A</v>
      </c>
      <c r="L828" s="106" t="str">
        <f>IF(Tabela2[[#This Row],[Data]]="","Sem Informação",VLOOKUP(MONTH(Tabela2[[#This Row],[Data]]),'[1]Validação de dados'!$I$1:$J$13,2,0))</f>
        <v>Novembro</v>
      </c>
      <c r="M828" s="104">
        <f>YEAR(Tabela2[[#This Row],[Data]])</f>
        <v>2025</v>
      </c>
      <c r="N828" s="105" t="s">
        <v>167</v>
      </c>
      <c r="O828" s="105" t="s">
        <v>320</v>
      </c>
      <c r="P828" s="202" t="e">
        <f>VLOOKUP(Tabela2[[#This Row],[SIEMA]],Siema2024,21,FALSE)</f>
        <v>#REF!</v>
      </c>
      <c r="Q828" s="104" t="s">
        <v>7094</v>
      </c>
      <c r="R828" s="108"/>
      <c r="S828" s="107" t="s">
        <v>10892</v>
      </c>
      <c r="T828" s="104">
        <v>5</v>
      </c>
      <c r="U828" s="104" t="s">
        <v>7111</v>
      </c>
      <c r="V828" s="104" t="str">
        <f>IF(Q828="","",IF(ISNUMBER(Q828)=FALSE,"Não se aplica",IFERROR(VLOOKUP(Q828,Produtos!$A$1:$C$2319,3,FALSE),"Não Cadastrado")))</f>
        <v>Não se aplica</v>
      </c>
      <c r="W828" s="104"/>
      <c r="X828" s="113"/>
      <c r="Y828" s="109" t="str">
        <f>IF(W828="","", IF(W828="NC","", IF(W828="NE","", IF(W828="NA","",IFERROR(VLOOKUP(W828,[1]Produtos!$A$1:$C$2319,2,FALSE),"Não Cadastrado")))))</f>
        <v/>
      </c>
      <c r="Z828" s="104"/>
      <c r="AA828" s="104"/>
      <c r="AB828" s="104" t="str">
        <f>IF(W828="","",IF(ISNUMBER(W828)=FALSE,"Não se aplica",IFERROR(VLOOKUP(W828,[1]Produtos!$A$1:$C$2319,3,FALSE),"Não Cadastrado")))</f>
        <v/>
      </c>
      <c r="AC828" s="104"/>
      <c r="AD828" s="108"/>
      <c r="AE828" s="107" t="str">
        <f>IF(AC828="","", IF(AC828="NC","", IF(AC828="NE","", IF(AC828="NA","",IFERROR(VLOOKUP(AC828,[1]Produtos!$A$1:$C$2319,2,FALSE),"Não Cadastrado")))))</f>
        <v/>
      </c>
      <c r="AF828" s="104"/>
      <c r="AG828" s="104"/>
      <c r="AH828" s="104" t="str">
        <f>IF(AC828="","",IF(ISNUMBER(AC828)=FALSE,"Não se aplica",IFERROR(VLOOKUP(AC828,Produtos!$A$1:$C$2319,3,FALSE),"Não Cadastrado")))</f>
        <v/>
      </c>
      <c r="AI828" s="113"/>
      <c r="AJ828" s="104"/>
      <c r="AK828" s="107" t="s">
        <v>7234</v>
      </c>
      <c r="AL828" s="107"/>
      <c r="AM828" s="107"/>
      <c r="AN828" s="108"/>
      <c r="AO828" s="108"/>
      <c r="AP828" s="108"/>
      <c r="AQ828" s="108"/>
      <c r="AR828" s="114"/>
      <c r="AS828" s="108" t="s">
        <v>7183</v>
      </c>
      <c r="AT828" s="108"/>
      <c r="AU828" s="108"/>
      <c r="AV828" s="108"/>
      <c r="AW828" s="108"/>
      <c r="AX828" s="108"/>
      <c r="AY828" s="108"/>
      <c r="AZ828" s="108"/>
      <c r="BA828" s="108"/>
      <c r="BB828" s="108"/>
      <c r="BC828" s="108"/>
      <c r="BD828" s="108"/>
      <c r="BE828" s="108"/>
      <c r="BF828" s="110" t="s">
        <v>10893</v>
      </c>
      <c r="BG828" s="208"/>
      <c r="BH828" s="204"/>
      <c r="BI828" s="112" t="s">
        <v>2696</v>
      </c>
      <c r="BJ828" s="107" t="s">
        <v>7099</v>
      </c>
      <c r="BK828" s="104" t="s">
        <v>2696</v>
      </c>
      <c r="BL828" s="140">
        <v>46000</v>
      </c>
      <c r="BM828" s="108">
        <f ca="1">IF(Tabela2[[#This Row],[Data de atendimento do Ibama (considerar o primeiro documento/ação)]]="",_xlfn.DAYS(TODAY(),J828),_xlfn.DAYS(Tabela2[[#This Row],[Data de atendimento do Ibama (considerar o primeiro documento/ação)]],J828))</f>
        <v>15</v>
      </c>
      <c r="BN828" s="108" t="str">
        <f>IF(Tabela2[[#This Row],[Atendido pelo Ibama ("Não" ou "Sim")]]="Não","Preencher", IF(Tabela2[[#This Row],[Atendido pelo Ibama ("Não" ou "Sim")]]="Sim","NA",""))</f>
        <v>NA</v>
      </c>
      <c r="BO828" s="114" t="s">
        <v>7100</v>
      </c>
      <c r="BP828" s="108" t="str">
        <f>IF(Tabela2[[#This Row],[Forma de atendimento (primeiro documento/ação)]]= "Outros (especificar)", "PREENCHER","NA")</f>
        <v>NA</v>
      </c>
      <c r="BQ828" s="106" t="s">
        <v>123</v>
      </c>
      <c r="BR828" s="108" t="str">
        <f>IF(Tabela2[[#This Row],[Equipe do Ibama foi a campo? Houve sobrevoo do Poseidon?]] = "Sim", "PREENCHER","NA")</f>
        <v>NA</v>
      </c>
      <c r="BS828" s="108" t="s">
        <v>7114</v>
      </c>
      <c r="BT828" s="108" t="s">
        <v>7101</v>
      </c>
      <c r="BU828" s="108" t="s">
        <v>123</v>
      </c>
      <c r="BV828" s="108" t="s">
        <v>123</v>
      </c>
      <c r="BW828" s="108" t="s">
        <v>2696</v>
      </c>
      <c r="BX828" s="106" t="s">
        <v>7102</v>
      </c>
      <c r="BY828" s="140">
        <v>46000</v>
      </c>
      <c r="BZ828" s="104">
        <f>IF(Tabela2[[#This Row],[Data do documento de encerramento]]="NA","NA",IF(Tabela2[[#This Row],[Data do documento de encerramento]]="","Pendente de conclusão/ encerramento",_xlfn.DAYS(Tabela2[[#This Row],[Data do documento de encerramento]],J828)))</f>
        <v>15</v>
      </c>
      <c r="CA828" s="109" t="s">
        <v>10894</v>
      </c>
      <c r="CB828" s="107"/>
      <c r="CC828" s="114"/>
      <c r="CD828" s="114"/>
      <c r="CE828" s="114"/>
      <c r="CF828" s="114"/>
    </row>
    <row r="829" spans="1:16359" ht="76.5" hidden="1">
      <c r="A829" s="106">
        <v>202511454030</v>
      </c>
      <c r="B829" s="118" t="s">
        <v>10895</v>
      </c>
      <c r="C829" s="108" t="s">
        <v>10600</v>
      </c>
      <c r="D829" s="106" t="s">
        <v>5972</v>
      </c>
      <c r="E829" s="106" t="s">
        <v>10472</v>
      </c>
      <c r="F829" s="106" t="s">
        <v>10866</v>
      </c>
      <c r="G829" s="106" t="s">
        <v>10896</v>
      </c>
      <c r="H829" s="106" t="s">
        <v>10897</v>
      </c>
      <c r="I829" s="105" t="s">
        <v>7114</v>
      </c>
      <c r="J829" s="105">
        <v>45965</v>
      </c>
      <c r="K829" s="105" t="e">
        <f>VLOOKUP(Tabela2[[#This Row],[SIEMA]],Siema2025,16,FALSE)</f>
        <v>#N/A</v>
      </c>
      <c r="L829" s="106" t="str">
        <f>IF(Tabela2[[#This Row],[Data]]="","Sem Informação",VLOOKUP(MONTH(Tabela2[[#This Row],[Data]]),'[1]Validação de dados'!$I$1:$J$13,2,0))</f>
        <v>Novembro</v>
      </c>
      <c r="M829" s="104">
        <f>YEAR(Tabela2[[#This Row],[Data]])</f>
        <v>2025</v>
      </c>
      <c r="N829" s="105" t="s">
        <v>230</v>
      </c>
      <c r="O829" s="105" t="s">
        <v>320</v>
      </c>
      <c r="P829" s="104" t="e">
        <f>VLOOKUP(Tabela2[[#This Row],[SIEMA]],Siema2024,21,FALSE)</f>
        <v>#REF!</v>
      </c>
      <c r="Q829" s="104" t="s">
        <v>7094</v>
      </c>
      <c r="R829" s="108"/>
      <c r="S829" s="107" t="s">
        <v>541</v>
      </c>
      <c r="T829" s="104">
        <v>0.01</v>
      </c>
      <c r="U829" s="104" t="s">
        <v>7111</v>
      </c>
      <c r="V829" s="104" t="str">
        <f>IF(Q829="","",IF(ISNUMBER(Q829)=FALSE,"Não se aplica",IFERROR(VLOOKUP(Q829,Produtos!$A$1:$C$2319,3,FALSE),"Não Cadastrado")))</f>
        <v>Não se aplica</v>
      </c>
      <c r="W829" s="104"/>
      <c r="X829" s="113"/>
      <c r="Y829" s="109" t="str">
        <f>IF(W829="","", IF(W829="NC","", IF(W829="NE","", IF(W829="NA","",IFERROR(VLOOKUP(W829,[1]Produtos!$A$1:$C$2319,2,FALSE),"Não Cadastrado")))))</f>
        <v/>
      </c>
      <c r="Z829" s="104"/>
      <c r="AA829" s="104"/>
      <c r="AB829" s="104" t="str">
        <f>IF(W829="","",IF(ISNUMBER(W829)=FALSE,"Não se aplica",IFERROR(VLOOKUP(W829,[1]Produtos!$A$1:$C$2319,3,FALSE),"Não Cadastrado")))</f>
        <v/>
      </c>
      <c r="AC829" s="104"/>
      <c r="AD829" s="108"/>
      <c r="AE829" s="107" t="str">
        <f>IF(AC829="","", IF(AC829="NC","", IF(AC829="NE","", IF(AC829="NA","",IFERROR(VLOOKUP(AC829,[1]Produtos!$A$1:$C$2319,2,FALSE),"Não Cadastrado")))))</f>
        <v/>
      </c>
      <c r="AF829" s="104"/>
      <c r="AG829" s="104"/>
      <c r="AH829" s="104" t="str">
        <f>IF(AC829="","",IF(ISNUMBER(AC829)=FALSE,"Não se aplica",IFERROR(VLOOKUP(AC829,Produtos!$A$1:$C$2319,3,FALSE),"Não Cadastrado")))</f>
        <v/>
      </c>
      <c r="AI829" s="113"/>
      <c r="AJ829" s="104"/>
      <c r="AK829" s="107" t="s">
        <v>7290</v>
      </c>
      <c r="AL829" s="104"/>
      <c r="AM829" s="107"/>
      <c r="AN829" s="108"/>
      <c r="AO829" s="108"/>
      <c r="AP829" s="108"/>
      <c r="AQ829" s="108"/>
      <c r="AR829" s="114"/>
      <c r="AS829" s="108" t="s">
        <v>7183</v>
      </c>
      <c r="AT829" s="108" t="s">
        <v>7183</v>
      </c>
      <c r="AU829" s="108"/>
      <c r="AV829" s="108"/>
      <c r="AW829" s="108"/>
      <c r="AX829" s="108"/>
      <c r="AY829" s="108"/>
      <c r="AZ829" s="108"/>
      <c r="BA829" s="108"/>
      <c r="BB829" s="108"/>
      <c r="BC829" s="108"/>
      <c r="BD829" s="108"/>
      <c r="BE829" s="108"/>
      <c r="BF829" s="110" t="s">
        <v>10869</v>
      </c>
      <c r="BG829" s="110"/>
      <c r="BH829" s="204" t="s">
        <v>10870</v>
      </c>
      <c r="BI829" s="112" t="s">
        <v>2696</v>
      </c>
      <c r="BJ829" s="107" t="s">
        <v>7099</v>
      </c>
      <c r="BK829" s="104" t="s">
        <v>2696</v>
      </c>
      <c r="BL829" s="140">
        <v>45966</v>
      </c>
      <c r="BM829" s="108">
        <f ca="1">IF(Tabela2[[#This Row],[Data de atendimento do Ibama (considerar o primeiro documento/ação)]]="",_xlfn.DAYS(TODAY(),J829),_xlfn.DAYS(Tabela2[[#This Row],[Data de atendimento do Ibama (considerar o primeiro documento/ação)]],J829))</f>
        <v>1</v>
      </c>
      <c r="BN829" s="108" t="str">
        <f>IF(Tabela2[[#This Row],[Atendido pelo Ibama ("Não" ou "Sim")]]="Não","Preencher", IF(Tabela2[[#This Row],[Atendido pelo Ibama ("Não" ou "Sim")]]="Sim","NA",""))</f>
        <v>NA</v>
      </c>
      <c r="BO829" s="114" t="s">
        <v>7432</v>
      </c>
      <c r="BP829" s="108" t="str">
        <f>IF(Tabela2[[#This Row],[Forma de atendimento (primeiro documento/ação)]]= "Outros (especificar)", "PREENCHER","NA")</f>
        <v>NA</v>
      </c>
      <c r="BQ829" s="106" t="s">
        <v>2696</v>
      </c>
      <c r="BR829" s="108" t="s">
        <v>123</v>
      </c>
      <c r="BS829" s="108" t="s">
        <v>2696</v>
      </c>
      <c r="BT829" s="108" t="s">
        <v>7101</v>
      </c>
      <c r="BU829" s="108" t="s">
        <v>2696</v>
      </c>
      <c r="BV829" s="108" t="s">
        <v>123</v>
      </c>
      <c r="BW829" s="108" t="s">
        <v>123</v>
      </c>
      <c r="BX829" s="106" t="s">
        <v>7127</v>
      </c>
      <c r="BY829" s="140"/>
      <c r="BZ829" s="104" t="str">
        <f>IF(Tabela2[[#This Row],[Data do documento de encerramento]]="NA","NA",IF(Tabela2[[#This Row],[Data do documento de encerramento]]="","Pendente de conclusão/ encerramento",_xlfn.DAYS(Tabela2[[#This Row],[Data do documento de encerramento]],J829)))</f>
        <v>Pendente de conclusão/ encerramento</v>
      </c>
      <c r="CA829" s="109" t="s">
        <v>10898</v>
      </c>
      <c r="CB829" s="107"/>
      <c r="CC829" s="114"/>
      <c r="CD829" s="114"/>
      <c r="CE829" s="114"/>
      <c r="CF829" s="114"/>
    </row>
    <row r="830" spans="1:16359" ht="76.5" hidden="1">
      <c r="A830" s="106">
        <v>2025101532419</v>
      </c>
      <c r="B830" s="118" t="s">
        <v>10899</v>
      </c>
      <c r="C830" s="108" t="s">
        <v>10659</v>
      </c>
      <c r="D830" s="106" t="s">
        <v>4253</v>
      </c>
      <c r="E830" s="106" t="s">
        <v>9088</v>
      </c>
      <c r="F830" s="106" t="s">
        <v>10900</v>
      </c>
      <c r="G830" s="106" t="s">
        <v>10901</v>
      </c>
      <c r="H830" s="106" t="s">
        <v>10902</v>
      </c>
      <c r="I830" s="105" t="s">
        <v>7114</v>
      </c>
      <c r="J830" s="105">
        <v>45943</v>
      </c>
      <c r="K830" s="105" t="e">
        <f>VLOOKUP(Tabela2[[#This Row],[SIEMA]],Siema2025,16,FALSE)</f>
        <v>#N/A</v>
      </c>
      <c r="L830" s="106" t="str">
        <f>IF(Tabela2[[#This Row],[Data]]="","Sem Informação",VLOOKUP(MONTH(Tabela2[[#This Row],[Data]]),'[1]Validação de dados'!$I$1:$J$13,2,0))</f>
        <v>Outubro</v>
      </c>
      <c r="M830" s="104">
        <f>YEAR(Tabela2[[#This Row],[Data]])</f>
        <v>2025</v>
      </c>
      <c r="N830" s="105" t="s">
        <v>167</v>
      </c>
      <c r="O830" s="105" t="s">
        <v>320</v>
      </c>
      <c r="P830" s="217" t="e">
        <f>VLOOKUP(Tabela2[[#This Row],[SIEMA]],Siema2024,21,FALSE)</f>
        <v>#REF!</v>
      </c>
      <c r="Q830" s="104"/>
      <c r="R830" s="108"/>
      <c r="S830" s="107"/>
      <c r="T830" s="104"/>
      <c r="U830" s="104"/>
      <c r="V830" s="104"/>
      <c r="W830" s="104"/>
      <c r="X830" s="113"/>
      <c r="Y830" s="109" t="str">
        <f>IF(W830="","", IF(W830="NC","", IF(W830="NE","", IF(W830="NA","",IFERROR(VLOOKUP(W830,[1]Produtos!$A$1:$C$2319,2,FALSE),"Não Cadastrado")))))</f>
        <v/>
      </c>
      <c r="Z830" s="104"/>
      <c r="AA830" s="104"/>
      <c r="AB830" s="104" t="str">
        <f>IF(W830="","",IF(ISNUMBER(W830)=FALSE,"Não se aplica",IFERROR(VLOOKUP(W830,[1]Produtos!$A$1:$C$2319,3,FALSE),"Não Cadastrado")))</f>
        <v/>
      </c>
      <c r="AC830" s="104"/>
      <c r="AD830" s="108"/>
      <c r="AE830" s="107" t="str">
        <f>IF(AC830="","", IF(AC830="NC","", IF(AC830="NE","", IF(AC830="NA","",IFERROR(VLOOKUP(AC830,[1]Produtos!$A$1:$C$2319,2,FALSE),"Não Cadastrado")))))</f>
        <v/>
      </c>
      <c r="AF830" s="104"/>
      <c r="AG830" s="104"/>
      <c r="AH830" s="104" t="str">
        <f>IF(AC830="","",IF(ISNUMBER(AC830)=FALSE,"Não se aplica",IFERROR(VLOOKUP(AC830,Produtos!$A$1:$C$2319,3,FALSE),"Não Cadastrado")))</f>
        <v/>
      </c>
      <c r="AI830" s="113" t="s">
        <v>7183</v>
      </c>
      <c r="AJ830" s="104"/>
      <c r="AK830" s="107" t="s">
        <v>7256</v>
      </c>
      <c r="AL830" s="107"/>
      <c r="AM830" s="107"/>
      <c r="AN830" s="108"/>
      <c r="AO830" s="108"/>
      <c r="AP830" s="108"/>
      <c r="AQ830" s="108"/>
      <c r="AR830" s="114"/>
      <c r="AS830" s="108" t="s">
        <v>7183</v>
      </c>
      <c r="AT830" s="108"/>
      <c r="AU830" s="108"/>
      <c r="AV830" s="108"/>
      <c r="AW830" s="108"/>
      <c r="AX830" s="108"/>
      <c r="AY830" s="108"/>
      <c r="AZ830" s="108"/>
      <c r="BA830" s="108"/>
      <c r="BB830" s="108"/>
      <c r="BC830" s="108"/>
      <c r="BD830" s="108"/>
      <c r="BE830" s="108"/>
      <c r="BF830" s="110" t="s">
        <v>10903</v>
      </c>
      <c r="BG830" s="221"/>
      <c r="BH830" s="204"/>
      <c r="BI830" s="112" t="s">
        <v>2696</v>
      </c>
      <c r="BJ830" s="107" t="s">
        <v>7099</v>
      </c>
      <c r="BK830" s="104" t="s">
        <v>2696</v>
      </c>
      <c r="BL830" s="140">
        <v>45944</v>
      </c>
      <c r="BM830" s="108">
        <f ca="1">IF(Tabela2[[#This Row],[Data de atendimento do Ibama (considerar o primeiro documento/ação)]]="",_xlfn.DAYS(TODAY(),J830),_xlfn.DAYS(Tabela2[[#This Row],[Data de atendimento do Ibama (considerar o primeiro documento/ação)]],J830))</f>
        <v>1</v>
      </c>
      <c r="BN830" s="108" t="str">
        <f>IF(Tabela2[[#This Row],[Atendido pelo Ibama ("Não" ou "Sim")]]="Não","Preencher", IF(Tabela2[[#This Row],[Atendido pelo Ibama ("Não" ou "Sim")]]="Sim","NA",""))</f>
        <v>NA</v>
      </c>
      <c r="BO830" s="114" t="s">
        <v>7432</v>
      </c>
      <c r="BP830" s="108" t="str">
        <f>IF(Tabela2[[#This Row],[Forma de atendimento (primeiro documento/ação)]]= "Outros (especificar)", "PREENCHER","NA")</f>
        <v>NA</v>
      </c>
      <c r="BQ830" s="106" t="s">
        <v>2696</v>
      </c>
      <c r="BR830" s="108" t="s">
        <v>123</v>
      </c>
      <c r="BS830" s="108" t="s">
        <v>2696</v>
      </c>
      <c r="BT830" s="108" t="s">
        <v>7101</v>
      </c>
      <c r="BU830" s="108" t="s">
        <v>123</v>
      </c>
      <c r="BV830" s="108" t="s">
        <v>123</v>
      </c>
      <c r="BW830" s="108" t="s">
        <v>123</v>
      </c>
      <c r="BX830" s="106" t="s">
        <v>7127</v>
      </c>
      <c r="BY830" s="140"/>
      <c r="BZ830" s="104" t="str">
        <f>IF(Tabela2[[#This Row],[Data do documento de encerramento]]="NA","NA",IF(Tabela2[[#This Row],[Data do documento de encerramento]]="","Pendente de conclusão/ encerramento",_xlfn.DAYS(Tabela2[[#This Row],[Data do documento de encerramento]],J830)))</f>
        <v>Pendente de conclusão/ encerramento</v>
      </c>
      <c r="CA830" s="109" t="s">
        <v>10904</v>
      </c>
      <c r="CB830" s="107"/>
      <c r="CC830" s="114"/>
      <c r="CD830" s="114"/>
      <c r="CE830" s="114"/>
      <c r="CF830" s="114"/>
    </row>
    <row r="831" spans="1:16359" ht="45.75" hidden="1">
      <c r="A831" s="213">
        <v>2026060115</v>
      </c>
      <c r="B831" s="118" t="s">
        <v>10905</v>
      </c>
      <c r="C831" s="145" t="s">
        <v>7135</v>
      </c>
      <c r="D831" s="142" t="s">
        <v>10906</v>
      </c>
      <c r="E831" s="106" t="s">
        <v>7959</v>
      </c>
      <c r="F831" s="106" t="s">
        <v>10907</v>
      </c>
      <c r="G831" s="172" t="s">
        <v>10908</v>
      </c>
      <c r="H831" s="172" t="s">
        <v>10909</v>
      </c>
      <c r="I831" s="228" t="s">
        <v>7114</v>
      </c>
      <c r="J831" s="228">
        <v>45951</v>
      </c>
      <c r="K831" s="228" t="s">
        <v>355</v>
      </c>
      <c r="L831" s="142" t="str">
        <f>IF(Tabela2[[#This Row],[Data]]="","Sem Informação",VLOOKUP(MONTH(Tabela2[[#This Row],[Data]]),'[1]Validação de dados'!$I$1:$J$13,2,0))</f>
        <v>Outubro</v>
      </c>
      <c r="M831" s="142">
        <f>YEAR(Tabela2[[#This Row],[Data]])</f>
        <v>2025</v>
      </c>
      <c r="N831" s="228" t="s">
        <v>167</v>
      </c>
      <c r="O831" s="228" t="s">
        <v>286</v>
      </c>
      <c r="P831" s="215" t="e">
        <f>VLOOKUP(Tabela2[[#This Row],[SIEMA]],Siema2024,21,FALSE)</f>
        <v>#REF!</v>
      </c>
      <c r="Q831" s="215">
        <v>1268</v>
      </c>
      <c r="R831" s="216" t="e">
        <f>VLOOKUP(Tabela2[[#This Row],[SIEMA]],Siema2025,10,FALSE)</f>
        <v>#N/A</v>
      </c>
      <c r="S831" s="219" t="str">
        <f>IF(Q831="","", IF(Q831="NC","", IF(Q831="NE","", IF(Q831="NA","",IFERROR(VLOOKUP(Q831,[1]Produtos!$A$1:$C$2319,2,FALSE),"Não Cadastrado")))))</f>
        <v>DESTILADOS DE PETRÓLEO, N.E. ou DERIVADOS DE PETRÓLEO, N.E.</v>
      </c>
      <c r="T831" s="215">
        <v>35</v>
      </c>
      <c r="U831" s="215" t="s">
        <v>7111</v>
      </c>
      <c r="V831" s="215">
        <f>IF(Q831="","",IF(ISNUMBER(Q831)=FALSE,"Não se aplica",IFERROR(VLOOKUP(Q831,Produtos!$A$1:$C$2319,3,FALSE),"Não Cadastrado")))</f>
        <v>3</v>
      </c>
      <c r="W831" s="215" t="e">
        <f>VLOOKUP(Tabela2[[#This Row],[SIEMA]],Siema2024,10,FALSE)</f>
        <v>#REF!</v>
      </c>
      <c r="X831" s="216" t="str">
        <f>IF(Tabela2[[#This Row],[Origem do acidente]] = "Plataforma", "PREENCHER","NA")</f>
        <v>NA</v>
      </c>
      <c r="Y831" s="219" t="e">
        <f>IF(W831="","", IF(W831="NC","", IF(W831="NE","", IF(W831="NA","",IFERROR(VLOOKUP(W831,[1]Produtos!$A$1:$C$2319,2,FALSE),"Não Cadastrado")))))</f>
        <v>#REF!</v>
      </c>
      <c r="Z831" s="215" t="e">
        <f>VLOOKUP(Tabela2[[#This Row],[SIEMA]],Siema2025,11,FALSE)</f>
        <v>#N/A</v>
      </c>
      <c r="AA831" s="215" t="e">
        <f>VLOOKUP(Tabela2[[#This Row],[SIEMA]],Siema2024,12,FALSE)</f>
        <v>#REF!</v>
      </c>
      <c r="AB831" s="215" t="e">
        <f>IF(W831="","",IF(ISNUMBER(W831)=FALSE,"Não se aplica",IFERROR(VLOOKUP(W831,[1]Produtos!$A$1:$C$2319,3,FALSE),"Não Cadastrado")))</f>
        <v>#REF!</v>
      </c>
      <c r="AC831" s="215"/>
      <c r="AD831" s="216" t="str">
        <f>IF(Tabela2[[#This Row],[Origem do acidente]] = "Plataforma", "PREENCHER","NA")</f>
        <v>NA</v>
      </c>
      <c r="AE831" s="219" t="str">
        <f>IF(AC831="","", IF(AC831="NC","", IF(AC831="NE","", IF(AC831="NA","",IFERROR(VLOOKUP(AC831,[1]Produtos!$A$1:$C$2319,2,FALSE),"Não Cadastrado")))))</f>
        <v/>
      </c>
      <c r="AF831" s="215"/>
      <c r="AG831" s="215"/>
      <c r="AH831" s="215" t="str">
        <f>IF(AC831="","",IF(ISNUMBER(AC831)=FALSE,"Não se aplica",IFERROR(VLOOKUP(AC831,Produtos!$A$1:$C$2319,3,FALSE),"Não Cadastrado")))</f>
        <v/>
      </c>
      <c r="AI831" s="215"/>
      <c r="AJ831" s="142" t="s">
        <v>10910</v>
      </c>
      <c r="AK831" s="219" t="s">
        <v>7190</v>
      </c>
      <c r="AL831" s="219" t="s">
        <v>7388</v>
      </c>
      <c r="AM831" s="219" t="s">
        <v>7636</v>
      </c>
      <c r="AN831" s="145"/>
      <c r="AO831" s="145"/>
      <c r="AP831" s="145"/>
      <c r="AQ831" s="145"/>
      <c r="AR831" s="147"/>
      <c r="AS831" s="145"/>
      <c r="AT831" s="145"/>
      <c r="AU831" s="145"/>
      <c r="AV831" s="145"/>
      <c r="AW831" s="145" t="s">
        <v>7183</v>
      </c>
      <c r="AX831" s="145"/>
      <c r="AY831" s="145"/>
      <c r="AZ831" s="145"/>
      <c r="BA831" s="145"/>
      <c r="BB831" s="145"/>
      <c r="BC831" s="216" t="str">
        <f>IF(Tabela2[[#This Row],[Outro(s) ]] = "X", "PREENCHER","NA")</f>
        <v>NA</v>
      </c>
      <c r="BD831" s="145"/>
      <c r="BE831" s="145"/>
      <c r="BF831" s="208" t="s">
        <v>6834</v>
      </c>
      <c r="BG831" s="208"/>
      <c r="BH831" s="210" t="s">
        <v>6834</v>
      </c>
      <c r="BI831" s="209" t="s">
        <v>7062</v>
      </c>
      <c r="BJ831" s="219" t="s">
        <v>7099</v>
      </c>
      <c r="BK831" s="215" t="s">
        <v>2696</v>
      </c>
      <c r="BL831" s="222">
        <v>46009</v>
      </c>
      <c r="BM831" s="145">
        <f ca="1">IF(Tabela2[[#This Row],[Data de atendimento do Ibama (considerar o primeiro documento/ação)]]="",_xlfn.DAYS(TODAY(),J831),_xlfn.DAYS(Tabela2[[#This Row],[Data de atendimento do Ibama (considerar o primeiro documento/ação)]],J831))</f>
        <v>58</v>
      </c>
      <c r="BN831" s="216" t="str">
        <f>IF(Tabela2[[#This Row],[Atendido pelo Ibama ("Não" ou "Sim")]]="Não","Preencher", IF(Tabela2[[#This Row],[Atendido pelo Ibama ("Não" ou "Sim")]]="Sim","NA",""))</f>
        <v>NA</v>
      </c>
      <c r="BO831" s="220" t="s">
        <v>7138</v>
      </c>
      <c r="BP831" s="216" t="str">
        <f>IF(Tabela2[[#This Row],[Forma de atendimento (primeiro documento/ação)]]= "Outros (especificar)", "PREENCHER","NA")</f>
        <v>NA</v>
      </c>
      <c r="BQ831" s="215" t="s">
        <v>123</v>
      </c>
      <c r="BR831" s="216" t="str">
        <f>IF(Tabela2[[#This Row],[Equipe do Ibama foi a campo? Houve sobrevoo do Poseidon?]] = "Sim", "PREENCHER","NA")</f>
        <v>NA</v>
      </c>
      <c r="BS831" s="216" t="str">
        <f>IF(Tabela2[[#This Row],[Se sim, foi emitida Ordem de Emergência? (informações vinculada à coluna CK)]] = "Sim", "PREENCHER","NA")</f>
        <v>NA</v>
      </c>
      <c r="BT831" s="216" t="s">
        <v>7115</v>
      </c>
      <c r="BU831" s="216" t="s">
        <v>123</v>
      </c>
      <c r="BV831" s="216" t="s">
        <v>2696</v>
      </c>
      <c r="BW831" s="216" t="s">
        <v>123</v>
      </c>
      <c r="BX831" s="215" t="s">
        <v>7127</v>
      </c>
      <c r="BY831" s="222"/>
      <c r="BZ831" s="142" t="str">
        <f>IF(Tabela2[[#This Row],[Data do documento de encerramento]]="NA","NA",IF(Tabela2[[#This Row],[Data do documento de encerramento]]="","Pendente de conclusão/ encerramento",_xlfn.DAYS(Tabela2[[#This Row],[Data do documento de encerramento]],J831)))</f>
        <v>Pendente de conclusão/ encerramento</v>
      </c>
      <c r="CA831" s="219" t="s">
        <v>10911</v>
      </c>
      <c r="CB831" s="229"/>
      <c r="CC831" s="147"/>
      <c r="CD831" s="147"/>
      <c r="CE831" s="147"/>
      <c r="CF831" s="147"/>
      <c r="CG831" s="230"/>
      <c r="CH831" s="230"/>
      <c r="CI831" s="230"/>
      <c r="CJ831" s="230"/>
      <c r="CK831" s="230"/>
      <c r="CL831" s="230"/>
      <c r="CM831" s="230"/>
      <c r="CN831" s="230"/>
      <c r="CO831" s="230"/>
      <c r="CP831" s="230"/>
      <c r="CQ831" s="230"/>
      <c r="CR831" s="230"/>
      <c r="CS831" s="230"/>
      <c r="CT831" s="230"/>
      <c r="CU831" s="230"/>
      <c r="CV831" s="230"/>
      <c r="CW831" s="230"/>
      <c r="CX831" s="230"/>
      <c r="CY831" s="230"/>
      <c r="CZ831" s="230"/>
      <c r="DA831" s="230"/>
      <c r="DB831" s="230"/>
      <c r="DC831" s="230"/>
      <c r="DD831" s="230"/>
      <c r="DE831" s="230"/>
      <c r="DF831" s="230"/>
      <c r="DG831" s="230"/>
      <c r="DH831" s="230"/>
      <c r="DI831" s="230"/>
      <c r="DJ831" s="230"/>
      <c r="DK831" s="230"/>
      <c r="DL831" s="230"/>
      <c r="DM831" s="230"/>
      <c r="DN831" s="230"/>
      <c r="DO831" s="230"/>
      <c r="DP831" s="230"/>
      <c r="DQ831" s="230"/>
      <c r="DR831" s="230"/>
      <c r="DS831" s="230"/>
      <c r="DT831" s="230"/>
      <c r="DU831" s="230"/>
      <c r="DV831" s="230"/>
      <c r="DW831" s="230"/>
      <c r="DX831" s="230"/>
      <c r="DY831" s="230"/>
      <c r="DZ831" s="230"/>
      <c r="EA831" s="230"/>
      <c r="EB831" s="230"/>
      <c r="EC831" s="230"/>
      <c r="ED831" s="230"/>
      <c r="EE831" s="230"/>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c r="FA831" s="230"/>
      <c r="FB831" s="230"/>
      <c r="FC831" s="230"/>
      <c r="FD831" s="230"/>
      <c r="FE831" s="230"/>
      <c r="FF831" s="230"/>
      <c r="FG831" s="230"/>
      <c r="FH831" s="230"/>
      <c r="FI831" s="230"/>
      <c r="FJ831" s="230"/>
      <c r="FK831" s="230"/>
      <c r="FL831" s="230"/>
      <c r="FM831" s="230"/>
      <c r="FN831" s="230"/>
      <c r="FO831" s="230"/>
      <c r="FP831" s="230"/>
      <c r="FQ831" s="230"/>
      <c r="FR831" s="230"/>
      <c r="FS831" s="230"/>
      <c r="FT831" s="230"/>
      <c r="FU831" s="230"/>
      <c r="FV831" s="230"/>
      <c r="FW831" s="230"/>
      <c r="FX831" s="230"/>
      <c r="FY831" s="230"/>
      <c r="FZ831" s="230"/>
      <c r="GA831" s="230"/>
      <c r="GB831" s="230"/>
      <c r="GC831" s="230"/>
      <c r="GD831" s="230"/>
      <c r="GE831" s="230"/>
      <c r="GF831" s="230"/>
      <c r="GG831" s="230"/>
      <c r="GH831" s="230"/>
      <c r="GI831" s="230"/>
      <c r="GJ831" s="230"/>
      <c r="GK831" s="230"/>
      <c r="GL831" s="230"/>
      <c r="GM831" s="230"/>
      <c r="GN831" s="230"/>
      <c r="GO831" s="230"/>
      <c r="GP831" s="230"/>
      <c r="GQ831" s="230"/>
      <c r="GR831" s="230"/>
      <c r="GS831" s="230"/>
      <c r="GT831" s="230"/>
      <c r="GU831" s="230"/>
      <c r="GV831" s="230"/>
      <c r="GW831" s="230"/>
      <c r="GX831" s="230"/>
      <c r="GY831" s="230"/>
      <c r="GZ831" s="230"/>
      <c r="HA831" s="230"/>
      <c r="HB831" s="230"/>
      <c r="HC831" s="230"/>
      <c r="HD831" s="230"/>
      <c r="HE831" s="230"/>
      <c r="HF831" s="230"/>
      <c r="HG831" s="230"/>
      <c r="HH831" s="230"/>
      <c r="HI831" s="230"/>
      <c r="HJ831" s="230"/>
      <c r="HK831" s="230"/>
      <c r="HL831" s="230"/>
      <c r="HM831" s="230"/>
      <c r="HN831" s="230"/>
      <c r="HO831" s="230"/>
      <c r="HP831" s="230"/>
      <c r="HQ831" s="230"/>
      <c r="HR831" s="230"/>
      <c r="HS831" s="230"/>
      <c r="HT831" s="230"/>
      <c r="HU831" s="230"/>
      <c r="HV831" s="230"/>
      <c r="HW831" s="230"/>
      <c r="HX831" s="230"/>
      <c r="HY831" s="230"/>
      <c r="HZ831" s="230"/>
      <c r="IA831" s="230"/>
      <c r="IB831" s="230"/>
      <c r="IC831" s="230"/>
      <c r="ID831" s="230"/>
      <c r="IE831" s="230"/>
      <c r="IF831" s="230"/>
      <c r="IG831" s="230"/>
      <c r="IH831" s="230"/>
      <c r="II831" s="230"/>
      <c r="IJ831" s="230"/>
      <c r="IK831" s="230"/>
      <c r="IL831" s="230"/>
      <c r="IM831" s="230"/>
      <c r="IN831" s="230"/>
      <c r="IO831" s="230"/>
      <c r="IP831" s="230"/>
      <c r="IQ831" s="230"/>
      <c r="IR831" s="230"/>
      <c r="IS831" s="230"/>
      <c r="IT831" s="230"/>
      <c r="IU831" s="230"/>
      <c r="IV831" s="230"/>
      <c r="IW831" s="230"/>
      <c r="IX831" s="230"/>
      <c r="IY831" s="230"/>
      <c r="IZ831" s="230"/>
      <c r="JA831" s="230"/>
      <c r="JB831" s="230"/>
      <c r="JC831" s="230"/>
      <c r="JD831" s="230"/>
      <c r="JE831" s="230"/>
      <c r="JF831" s="230"/>
      <c r="JG831" s="230"/>
      <c r="JH831" s="230"/>
      <c r="JI831" s="230"/>
      <c r="JJ831" s="230"/>
      <c r="JK831" s="230"/>
      <c r="JL831" s="230"/>
      <c r="JM831" s="230"/>
      <c r="JN831" s="230"/>
      <c r="JO831" s="230"/>
      <c r="JP831" s="230"/>
      <c r="JQ831" s="230"/>
      <c r="JR831" s="230"/>
      <c r="JS831" s="230"/>
      <c r="JT831" s="230"/>
      <c r="JU831" s="230"/>
      <c r="JV831" s="230"/>
      <c r="JW831" s="230"/>
      <c r="JX831" s="230"/>
      <c r="JY831" s="230"/>
      <c r="JZ831" s="230"/>
      <c r="KA831" s="230"/>
      <c r="KB831" s="230"/>
      <c r="KC831" s="230"/>
      <c r="KD831" s="230"/>
      <c r="KE831" s="230"/>
      <c r="KF831" s="230"/>
      <c r="KG831" s="230"/>
      <c r="KH831" s="230"/>
      <c r="KI831" s="230"/>
      <c r="KJ831" s="230"/>
      <c r="KK831" s="230"/>
      <c r="KL831" s="230"/>
      <c r="KM831" s="230"/>
      <c r="KN831" s="230"/>
      <c r="KO831" s="230"/>
      <c r="KP831" s="230"/>
      <c r="KQ831" s="230"/>
      <c r="KR831" s="230"/>
      <c r="KS831" s="230"/>
      <c r="KT831" s="230"/>
      <c r="KU831" s="230"/>
      <c r="KV831" s="230"/>
      <c r="KW831" s="230"/>
      <c r="KX831" s="230"/>
      <c r="KY831" s="230"/>
      <c r="KZ831" s="230"/>
      <c r="LA831" s="230"/>
      <c r="LB831" s="230"/>
      <c r="LC831" s="230"/>
      <c r="LD831" s="230"/>
      <c r="LE831" s="230"/>
      <c r="LF831" s="230"/>
      <c r="LG831" s="230"/>
      <c r="LH831" s="230"/>
      <c r="LI831" s="230"/>
      <c r="LJ831" s="230"/>
      <c r="LK831" s="230"/>
      <c r="LL831" s="230"/>
      <c r="LM831" s="230"/>
      <c r="LN831" s="230"/>
      <c r="LO831" s="230"/>
      <c r="LP831" s="230"/>
      <c r="LQ831" s="230"/>
      <c r="LR831" s="230"/>
      <c r="LS831" s="230"/>
      <c r="LT831" s="230"/>
      <c r="LU831" s="230"/>
      <c r="LV831" s="230"/>
      <c r="LW831" s="230"/>
      <c r="LX831" s="230"/>
      <c r="LY831" s="230"/>
      <c r="LZ831" s="230"/>
      <c r="MA831" s="230"/>
      <c r="MB831" s="230"/>
      <c r="MC831" s="230"/>
      <c r="MD831" s="230"/>
      <c r="ME831" s="230"/>
      <c r="MF831" s="230"/>
      <c r="MG831" s="230"/>
      <c r="MH831" s="230"/>
      <c r="MI831" s="230"/>
      <c r="MJ831" s="230"/>
      <c r="MK831" s="230"/>
      <c r="ML831" s="230"/>
      <c r="MM831" s="230"/>
      <c r="MN831" s="230"/>
      <c r="MO831" s="230"/>
      <c r="MP831" s="230"/>
      <c r="MQ831" s="230"/>
      <c r="MR831" s="230"/>
      <c r="MS831" s="230"/>
      <c r="MT831" s="230"/>
      <c r="MU831" s="230"/>
      <c r="MV831" s="230"/>
      <c r="MW831" s="230"/>
      <c r="MX831" s="230"/>
      <c r="MY831" s="230"/>
      <c r="MZ831" s="230"/>
      <c r="NA831" s="230"/>
      <c r="NB831" s="230"/>
      <c r="NC831" s="230"/>
      <c r="ND831" s="230"/>
      <c r="NE831" s="230"/>
      <c r="NF831" s="230"/>
      <c r="NG831" s="230"/>
      <c r="NH831" s="230"/>
      <c r="NI831" s="230"/>
      <c r="NJ831" s="230"/>
      <c r="NK831" s="230"/>
      <c r="NL831" s="230"/>
      <c r="NM831" s="230"/>
      <c r="NN831" s="230"/>
      <c r="NO831" s="230"/>
      <c r="NP831" s="230"/>
      <c r="NQ831" s="230"/>
      <c r="NR831" s="230"/>
      <c r="NS831" s="230"/>
      <c r="NT831" s="230"/>
      <c r="NU831" s="230"/>
      <c r="NV831" s="230"/>
      <c r="NW831" s="230"/>
      <c r="NX831" s="230"/>
      <c r="NY831" s="230"/>
      <c r="NZ831" s="230"/>
      <c r="OA831" s="230"/>
      <c r="OB831" s="230"/>
      <c r="OC831" s="230"/>
      <c r="OD831" s="230"/>
      <c r="OE831" s="230"/>
      <c r="OF831" s="230"/>
      <c r="OG831" s="230"/>
      <c r="OH831" s="230"/>
      <c r="OI831" s="230"/>
      <c r="OJ831" s="230"/>
      <c r="OK831" s="230"/>
      <c r="OL831" s="230"/>
      <c r="OM831" s="230"/>
      <c r="ON831" s="230"/>
      <c r="OO831" s="230"/>
      <c r="OP831" s="230"/>
      <c r="OQ831" s="230"/>
      <c r="OR831" s="230"/>
      <c r="OS831" s="230"/>
      <c r="OT831" s="230"/>
      <c r="OU831" s="230"/>
      <c r="OV831" s="230"/>
      <c r="OW831" s="230"/>
      <c r="OX831" s="230"/>
      <c r="OY831" s="230"/>
      <c r="OZ831" s="230"/>
      <c r="PA831" s="230"/>
      <c r="PB831" s="230"/>
      <c r="PC831" s="230"/>
      <c r="PD831" s="230"/>
      <c r="PE831" s="230"/>
      <c r="PF831" s="230"/>
      <c r="PG831" s="230"/>
      <c r="PH831" s="230"/>
      <c r="PI831" s="230"/>
      <c r="PJ831" s="230"/>
      <c r="PK831" s="230"/>
      <c r="PL831" s="230"/>
      <c r="PM831" s="230"/>
      <c r="PN831" s="230"/>
      <c r="PO831" s="230"/>
      <c r="PP831" s="230"/>
      <c r="PQ831" s="230"/>
      <c r="PR831" s="230"/>
      <c r="PS831" s="230"/>
      <c r="PT831" s="230"/>
      <c r="PU831" s="230"/>
      <c r="PV831" s="230"/>
      <c r="PW831" s="230"/>
      <c r="PX831" s="230"/>
      <c r="PY831" s="230"/>
      <c r="PZ831" s="230"/>
      <c r="QA831" s="230"/>
      <c r="QB831" s="230"/>
      <c r="QC831" s="230"/>
      <c r="QD831" s="230"/>
      <c r="QE831" s="230"/>
      <c r="QF831" s="230"/>
      <c r="QG831" s="230"/>
      <c r="QH831" s="230"/>
      <c r="QI831" s="230"/>
      <c r="QJ831" s="230"/>
      <c r="QK831" s="230"/>
      <c r="QL831" s="230"/>
      <c r="QM831" s="230"/>
      <c r="QN831" s="230"/>
      <c r="QO831" s="230"/>
      <c r="QP831" s="230"/>
      <c r="QQ831" s="230"/>
      <c r="QR831" s="230"/>
      <c r="QS831" s="230"/>
      <c r="QT831" s="230"/>
      <c r="QU831" s="230"/>
      <c r="QV831" s="230"/>
      <c r="QW831" s="230"/>
      <c r="QX831" s="230"/>
      <c r="QY831" s="230"/>
      <c r="QZ831" s="230"/>
      <c r="RA831" s="230"/>
      <c r="RB831" s="230"/>
      <c r="RC831" s="230"/>
      <c r="RD831" s="230"/>
      <c r="RE831" s="230"/>
      <c r="RF831" s="230"/>
      <c r="RG831" s="230"/>
      <c r="RH831" s="230"/>
      <c r="RI831" s="230"/>
      <c r="RJ831" s="230"/>
      <c r="RK831" s="230"/>
      <c r="RL831" s="230"/>
      <c r="RM831" s="230"/>
      <c r="RN831" s="230"/>
      <c r="RO831" s="230"/>
      <c r="RP831" s="230"/>
      <c r="RQ831" s="230"/>
      <c r="RR831" s="230"/>
      <c r="RS831" s="230"/>
      <c r="RT831" s="230"/>
      <c r="RU831" s="230"/>
      <c r="RV831" s="230"/>
      <c r="RW831" s="230"/>
      <c r="RX831" s="230"/>
      <c r="RY831" s="230"/>
      <c r="RZ831" s="230"/>
      <c r="SA831" s="230"/>
      <c r="SB831" s="230"/>
      <c r="SC831" s="230"/>
      <c r="SD831" s="230"/>
      <c r="SE831" s="230"/>
      <c r="SF831" s="230"/>
      <c r="SG831" s="230"/>
      <c r="SH831" s="230"/>
      <c r="SI831" s="230"/>
      <c r="SJ831" s="230"/>
      <c r="SK831" s="230"/>
      <c r="SL831" s="230"/>
      <c r="SM831" s="230"/>
      <c r="SN831" s="230"/>
      <c r="SO831" s="230"/>
      <c r="SP831" s="230"/>
      <c r="SQ831" s="230"/>
      <c r="SR831" s="230"/>
      <c r="SS831" s="230"/>
      <c r="ST831" s="230"/>
      <c r="SU831" s="230"/>
      <c r="SV831" s="230"/>
      <c r="SW831" s="230"/>
      <c r="SX831" s="230"/>
      <c r="SY831" s="230"/>
      <c r="SZ831" s="230"/>
      <c r="TA831" s="230"/>
      <c r="TB831" s="230"/>
      <c r="TC831" s="230"/>
      <c r="TD831" s="230"/>
      <c r="TE831" s="230"/>
      <c r="TF831" s="230"/>
      <c r="TG831" s="230"/>
      <c r="TH831" s="230"/>
      <c r="TI831" s="230"/>
      <c r="TJ831" s="230"/>
      <c r="TK831" s="230"/>
      <c r="TL831" s="230"/>
      <c r="TM831" s="230"/>
      <c r="TN831" s="230"/>
      <c r="TO831" s="230"/>
      <c r="TP831" s="230"/>
      <c r="TQ831" s="230"/>
      <c r="TR831" s="230"/>
      <c r="TS831" s="230"/>
      <c r="TT831" s="230"/>
      <c r="TU831" s="230"/>
      <c r="TV831" s="230"/>
      <c r="TW831" s="230"/>
      <c r="TX831" s="230"/>
      <c r="TY831" s="230"/>
      <c r="TZ831" s="230"/>
      <c r="UA831" s="230"/>
      <c r="UB831" s="230"/>
      <c r="UC831" s="230"/>
      <c r="UD831" s="230"/>
      <c r="UE831" s="230"/>
      <c r="UF831" s="230"/>
      <c r="UG831" s="230"/>
      <c r="UH831" s="230"/>
      <c r="UI831" s="230"/>
      <c r="UJ831" s="230"/>
      <c r="UK831" s="230"/>
      <c r="UL831" s="230"/>
      <c r="UM831" s="230"/>
      <c r="UN831" s="230"/>
      <c r="UO831" s="230"/>
      <c r="UP831" s="230"/>
      <c r="UQ831" s="230"/>
      <c r="UR831" s="230"/>
      <c r="US831" s="230"/>
      <c r="UT831" s="230"/>
      <c r="UU831" s="230"/>
      <c r="UV831" s="230"/>
      <c r="UW831" s="230"/>
      <c r="UX831" s="230"/>
      <c r="UY831" s="230"/>
      <c r="UZ831" s="230"/>
      <c r="VA831" s="230"/>
      <c r="VB831" s="230"/>
      <c r="VC831" s="230"/>
      <c r="VD831" s="230"/>
      <c r="VE831" s="230"/>
      <c r="VF831" s="230"/>
      <c r="VG831" s="230"/>
      <c r="VH831" s="230"/>
      <c r="VI831" s="230"/>
      <c r="VJ831" s="230"/>
      <c r="VK831" s="230"/>
      <c r="VL831" s="230"/>
      <c r="VM831" s="230"/>
      <c r="VN831" s="230"/>
      <c r="VO831" s="230"/>
      <c r="VP831" s="230"/>
      <c r="VQ831" s="230"/>
      <c r="VR831" s="230"/>
      <c r="VS831" s="230"/>
      <c r="VT831" s="230"/>
      <c r="VU831" s="230"/>
      <c r="VV831" s="230"/>
      <c r="VW831" s="230"/>
      <c r="VX831" s="230"/>
      <c r="VY831" s="230"/>
      <c r="VZ831" s="230"/>
      <c r="WA831" s="230"/>
      <c r="WB831" s="230"/>
      <c r="WC831" s="230"/>
      <c r="WD831" s="230"/>
      <c r="WE831" s="230"/>
      <c r="WF831" s="230"/>
      <c r="WG831" s="230"/>
      <c r="WH831" s="230"/>
      <c r="WI831" s="230"/>
      <c r="WJ831" s="230"/>
      <c r="WK831" s="230"/>
      <c r="WL831" s="230"/>
      <c r="WM831" s="230"/>
      <c r="WN831" s="230"/>
      <c r="WO831" s="230"/>
      <c r="WP831" s="230"/>
      <c r="WQ831" s="230"/>
      <c r="WR831" s="230"/>
      <c r="WS831" s="230"/>
      <c r="WT831" s="230"/>
      <c r="WU831" s="230"/>
      <c r="WV831" s="230"/>
      <c r="WW831" s="230"/>
      <c r="WX831" s="230"/>
      <c r="WY831" s="230"/>
      <c r="WZ831" s="230"/>
      <c r="XA831" s="230"/>
      <c r="XB831" s="230"/>
      <c r="XC831" s="230"/>
      <c r="XD831" s="230"/>
      <c r="XE831" s="230"/>
      <c r="XF831" s="230"/>
      <c r="XG831" s="230"/>
      <c r="XH831" s="230"/>
      <c r="XI831" s="230"/>
      <c r="XJ831" s="230"/>
      <c r="XK831" s="230"/>
      <c r="XL831" s="230"/>
      <c r="XM831" s="230"/>
      <c r="XN831" s="230"/>
      <c r="XO831" s="230"/>
      <c r="XP831" s="230"/>
      <c r="XQ831" s="230"/>
      <c r="XR831" s="230"/>
      <c r="XS831" s="230"/>
      <c r="XT831" s="230"/>
      <c r="XU831" s="230"/>
      <c r="XV831" s="230"/>
      <c r="XW831" s="230"/>
      <c r="XX831" s="230"/>
      <c r="XY831" s="230"/>
      <c r="XZ831" s="230"/>
      <c r="YA831" s="230"/>
      <c r="YB831" s="230"/>
      <c r="YC831" s="230"/>
      <c r="YD831" s="230"/>
      <c r="YE831" s="230"/>
      <c r="YF831" s="230"/>
      <c r="YG831" s="230"/>
      <c r="YH831" s="230"/>
      <c r="YI831" s="230"/>
      <c r="YJ831" s="230"/>
      <c r="YK831" s="230"/>
      <c r="YL831" s="230"/>
      <c r="YM831" s="230"/>
      <c r="YN831" s="230"/>
      <c r="YO831" s="230"/>
      <c r="YP831" s="230"/>
      <c r="YQ831" s="230"/>
      <c r="YR831" s="230"/>
      <c r="YS831" s="230"/>
      <c r="YT831" s="230"/>
      <c r="YU831" s="230"/>
      <c r="YV831" s="230"/>
      <c r="YW831" s="230"/>
      <c r="YX831" s="230"/>
      <c r="YY831" s="230"/>
      <c r="YZ831" s="230"/>
      <c r="ZA831" s="230"/>
      <c r="ZB831" s="230"/>
      <c r="ZC831" s="230"/>
      <c r="ZD831" s="230"/>
      <c r="ZE831" s="230"/>
      <c r="ZF831" s="230"/>
      <c r="ZG831" s="230"/>
      <c r="ZH831" s="230"/>
      <c r="ZI831" s="230"/>
      <c r="ZJ831" s="230"/>
      <c r="ZK831" s="230"/>
      <c r="ZL831" s="230"/>
      <c r="ZM831" s="230"/>
      <c r="ZN831" s="230"/>
      <c r="ZO831" s="230"/>
      <c r="ZP831" s="230"/>
      <c r="ZQ831" s="230"/>
      <c r="ZR831" s="230"/>
      <c r="ZS831" s="230"/>
      <c r="ZT831" s="230"/>
      <c r="ZU831" s="230"/>
      <c r="ZV831" s="230"/>
      <c r="ZW831" s="230"/>
      <c r="ZX831" s="230"/>
      <c r="ZY831" s="230"/>
      <c r="ZZ831" s="230"/>
      <c r="AAA831" s="230"/>
      <c r="AAB831" s="230"/>
      <c r="AAC831" s="230"/>
      <c r="AAD831" s="230"/>
      <c r="AAE831" s="230"/>
      <c r="AAF831" s="230"/>
      <c r="AAG831" s="230"/>
      <c r="AAH831" s="230"/>
      <c r="AAI831" s="230"/>
      <c r="AAJ831" s="230"/>
      <c r="AAK831" s="230"/>
      <c r="AAL831" s="230"/>
      <c r="AAM831" s="230"/>
      <c r="AAN831" s="230"/>
      <c r="AAO831" s="230"/>
      <c r="AAP831" s="230"/>
      <c r="AAQ831" s="230"/>
      <c r="AAR831" s="230"/>
      <c r="AAS831" s="230"/>
      <c r="AAT831" s="230"/>
      <c r="AAU831" s="230"/>
      <c r="AAV831" s="230"/>
      <c r="AAW831" s="230"/>
      <c r="AAX831" s="230"/>
      <c r="AAY831" s="230"/>
      <c r="AAZ831" s="230"/>
      <c r="ABA831" s="230"/>
      <c r="ABB831" s="230"/>
      <c r="ABC831" s="230"/>
      <c r="ABD831" s="230"/>
      <c r="ABE831" s="230"/>
      <c r="ABF831" s="230"/>
      <c r="ABG831" s="230"/>
      <c r="ABH831" s="230"/>
      <c r="ABI831" s="230"/>
      <c r="ABJ831" s="230"/>
      <c r="ABK831" s="230"/>
      <c r="ABL831" s="230"/>
      <c r="ABM831" s="230"/>
      <c r="ABN831" s="230"/>
      <c r="ABO831" s="230"/>
      <c r="ABP831" s="230"/>
      <c r="ABQ831" s="230"/>
      <c r="ABR831" s="230"/>
      <c r="ABS831" s="230"/>
      <c r="ABT831" s="230"/>
      <c r="ABU831" s="230"/>
      <c r="ABV831" s="230"/>
      <c r="ABW831" s="230"/>
      <c r="ABX831" s="230"/>
      <c r="ABY831" s="230"/>
      <c r="ABZ831" s="230"/>
      <c r="ACA831" s="230"/>
      <c r="ACB831" s="230"/>
      <c r="ACC831" s="230"/>
      <c r="ACD831" s="230"/>
      <c r="ACE831" s="230"/>
      <c r="ACF831" s="230"/>
      <c r="ACG831" s="230"/>
      <c r="ACH831" s="230"/>
      <c r="ACI831" s="230"/>
      <c r="ACJ831" s="230"/>
      <c r="ACK831" s="230"/>
      <c r="ACL831" s="230"/>
      <c r="ACM831" s="230"/>
      <c r="ACN831" s="230"/>
      <c r="ACO831" s="230"/>
      <c r="ACP831" s="230"/>
      <c r="ACQ831" s="230"/>
      <c r="ACR831" s="230"/>
      <c r="ACS831" s="230"/>
      <c r="ACT831" s="230"/>
      <c r="ACU831" s="230"/>
      <c r="ACV831" s="230"/>
      <c r="ACW831" s="230"/>
      <c r="ACX831" s="230"/>
      <c r="ACY831" s="230"/>
      <c r="ACZ831" s="230"/>
      <c r="ADA831" s="230"/>
      <c r="ADB831" s="230"/>
      <c r="ADC831" s="230"/>
      <c r="ADD831" s="230"/>
      <c r="ADE831" s="230"/>
      <c r="ADF831" s="230"/>
      <c r="ADG831" s="230"/>
      <c r="ADH831" s="230"/>
      <c r="ADI831" s="230"/>
      <c r="ADJ831" s="230"/>
      <c r="ADK831" s="230"/>
      <c r="ADL831" s="230"/>
      <c r="ADM831" s="230"/>
      <c r="ADN831" s="230"/>
      <c r="ADO831" s="230"/>
      <c r="ADP831" s="230"/>
      <c r="ADQ831" s="230"/>
      <c r="ADR831" s="230"/>
      <c r="ADS831" s="230"/>
      <c r="ADT831" s="230"/>
      <c r="ADU831" s="230"/>
      <c r="ADV831" s="230"/>
      <c r="ADW831" s="230"/>
      <c r="ADX831" s="230"/>
      <c r="ADY831" s="230"/>
      <c r="ADZ831" s="230"/>
      <c r="AEA831" s="230"/>
      <c r="AEB831" s="230"/>
      <c r="AEC831" s="230"/>
      <c r="AED831" s="230"/>
      <c r="AEE831" s="230"/>
      <c r="AEF831" s="230"/>
      <c r="AEG831" s="230"/>
      <c r="AEH831" s="230"/>
      <c r="AEI831" s="230"/>
      <c r="AEJ831" s="230"/>
      <c r="AEK831" s="230"/>
      <c r="AEL831" s="230"/>
      <c r="AEM831" s="230"/>
      <c r="AEN831" s="230"/>
      <c r="AEO831" s="230"/>
      <c r="AEP831" s="230"/>
      <c r="AEQ831" s="230"/>
      <c r="AER831" s="230"/>
      <c r="AES831" s="230"/>
      <c r="AET831" s="230"/>
      <c r="AEU831" s="230"/>
      <c r="AEV831" s="230"/>
      <c r="AEW831" s="230"/>
      <c r="AEX831" s="230"/>
      <c r="AEY831" s="230"/>
      <c r="AEZ831" s="230"/>
      <c r="AFA831" s="230"/>
      <c r="AFB831" s="230"/>
      <c r="AFC831" s="230"/>
      <c r="AFD831" s="230"/>
      <c r="AFE831" s="230"/>
      <c r="AFF831" s="230"/>
      <c r="AFG831" s="230"/>
      <c r="AFH831" s="230"/>
      <c r="AFI831" s="230"/>
      <c r="AFJ831" s="230"/>
      <c r="AFK831" s="230"/>
      <c r="AFL831" s="230"/>
      <c r="AFM831" s="230"/>
      <c r="AFN831" s="230"/>
      <c r="AFO831" s="230"/>
      <c r="AFP831" s="230"/>
      <c r="AFQ831" s="230"/>
      <c r="AFR831" s="230"/>
      <c r="AFS831" s="230"/>
      <c r="AFT831" s="230"/>
      <c r="AFU831" s="230"/>
      <c r="AFV831" s="230"/>
      <c r="AFW831" s="230"/>
      <c r="AFX831" s="230"/>
      <c r="AFY831" s="230"/>
      <c r="AFZ831" s="230"/>
      <c r="AGA831" s="230"/>
      <c r="AGB831" s="230"/>
      <c r="AGC831" s="230"/>
      <c r="AGD831" s="230"/>
      <c r="AGE831" s="230"/>
      <c r="AGF831" s="230"/>
      <c r="AGG831" s="230"/>
      <c r="AGH831" s="230"/>
      <c r="AGI831" s="230"/>
      <c r="AGJ831" s="230"/>
      <c r="AGK831" s="230"/>
      <c r="AGL831" s="230"/>
      <c r="AGM831" s="230"/>
      <c r="AGN831" s="230"/>
      <c r="AGO831" s="230"/>
      <c r="AGP831" s="230"/>
      <c r="AGQ831" s="230"/>
      <c r="AGR831" s="230"/>
      <c r="AGS831" s="230"/>
      <c r="AGT831" s="230"/>
      <c r="AGU831" s="230"/>
      <c r="AGV831" s="230"/>
      <c r="AGW831" s="230"/>
      <c r="AGX831" s="230"/>
      <c r="AGY831" s="230"/>
      <c r="AGZ831" s="230"/>
      <c r="AHA831" s="230"/>
      <c r="AHB831" s="230"/>
      <c r="AHC831" s="230"/>
      <c r="AHD831" s="230"/>
      <c r="AHE831" s="230"/>
      <c r="AHF831" s="230"/>
      <c r="AHG831" s="230"/>
      <c r="AHH831" s="230"/>
      <c r="AHI831" s="230"/>
      <c r="AHJ831" s="230"/>
      <c r="AHK831" s="230"/>
      <c r="AHL831" s="230"/>
      <c r="AHM831" s="230"/>
      <c r="AHN831" s="230"/>
      <c r="AHO831" s="230"/>
      <c r="AHP831" s="230"/>
      <c r="AHQ831" s="230"/>
      <c r="AHR831" s="230"/>
      <c r="AHS831" s="230"/>
      <c r="AHT831" s="230"/>
      <c r="AHU831" s="230"/>
      <c r="AHV831" s="230"/>
      <c r="AHW831" s="230"/>
      <c r="AHX831" s="230"/>
      <c r="AHY831" s="230"/>
      <c r="AHZ831" s="230"/>
      <c r="AIA831" s="230"/>
      <c r="AIB831" s="230"/>
      <c r="AIC831" s="230"/>
      <c r="AID831" s="230"/>
      <c r="AIE831" s="230"/>
      <c r="AIF831" s="230"/>
      <c r="AIG831" s="230"/>
      <c r="AIH831" s="230"/>
      <c r="AII831" s="230"/>
      <c r="AIJ831" s="230"/>
      <c r="AIK831" s="230"/>
      <c r="AIL831" s="230"/>
      <c r="AIM831" s="230"/>
      <c r="AIN831" s="230"/>
      <c r="AIO831" s="230"/>
      <c r="AIP831" s="230"/>
      <c r="AIQ831" s="230"/>
      <c r="AIR831" s="230"/>
      <c r="AIS831" s="230"/>
      <c r="AIT831" s="230"/>
      <c r="AIU831" s="230"/>
      <c r="AIV831" s="230"/>
      <c r="AIW831" s="230"/>
      <c r="AIX831" s="230"/>
      <c r="AIY831" s="230"/>
      <c r="AIZ831" s="230"/>
      <c r="AJA831" s="230"/>
      <c r="AJB831" s="230"/>
      <c r="AJC831" s="230"/>
      <c r="AJD831" s="230"/>
      <c r="AJE831" s="230"/>
      <c r="AJF831" s="230"/>
      <c r="AJG831" s="230"/>
      <c r="AJH831" s="230"/>
      <c r="AJI831" s="230"/>
      <c r="AJJ831" s="230"/>
      <c r="AJK831" s="230"/>
      <c r="AJL831" s="230"/>
      <c r="AJM831" s="230"/>
      <c r="AJN831" s="230"/>
      <c r="AJO831" s="230"/>
      <c r="AJP831" s="230"/>
      <c r="AJQ831" s="230"/>
      <c r="AJR831" s="230"/>
      <c r="AJS831" s="230"/>
      <c r="AJT831" s="230"/>
      <c r="AJU831" s="230"/>
      <c r="AJV831" s="230"/>
      <c r="AJW831" s="230"/>
      <c r="AJX831" s="230"/>
      <c r="AJY831" s="230"/>
      <c r="AJZ831" s="230"/>
      <c r="AKA831" s="230"/>
      <c r="AKB831" s="230"/>
      <c r="AKC831" s="230"/>
      <c r="AKD831" s="230"/>
      <c r="AKE831" s="230"/>
      <c r="AKF831" s="230"/>
      <c r="AKG831" s="230"/>
      <c r="AKH831" s="230"/>
      <c r="AKI831" s="230"/>
      <c r="AKJ831" s="230"/>
      <c r="AKK831" s="230"/>
      <c r="AKL831" s="230"/>
      <c r="AKM831" s="230"/>
      <c r="AKN831" s="230"/>
      <c r="AKO831" s="230"/>
      <c r="AKP831" s="230"/>
      <c r="AKQ831" s="230"/>
      <c r="AKR831" s="230"/>
      <c r="AKS831" s="230"/>
      <c r="AKT831" s="230"/>
      <c r="AKU831" s="230"/>
      <c r="AKV831" s="230"/>
      <c r="AKW831" s="230"/>
      <c r="AKX831" s="230"/>
      <c r="AKY831" s="230"/>
      <c r="AKZ831" s="230"/>
      <c r="ALA831" s="230"/>
      <c r="ALB831" s="230"/>
      <c r="ALC831" s="230"/>
      <c r="ALD831" s="230"/>
      <c r="ALE831" s="230"/>
      <c r="ALF831" s="230"/>
      <c r="ALG831" s="230"/>
      <c r="ALH831" s="230"/>
      <c r="ALI831" s="230"/>
      <c r="ALJ831" s="230"/>
      <c r="ALK831" s="230"/>
      <c r="ALL831" s="230"/>
      <c r="ALM831" s="230"/>
      <c r="ALN831" s="230"/>
      <c r="ALO831" s="230"/>
      <c r="ALP831" s="230"/>
      <c r="ALQ831" s="230"/>
      <c r="ALR831" s="230"/>
      <c r="ALS831" s="230"/>
      <c r="ALT831" s="230"/>
      <c r="ALU831" s="230"/>
      <c r="ALV831" s="230"/>
      <c r="ALW831" s="230"/>
      <c r="ALX831" s="230"/>
      <c r="ALY831" s="230"/>
      <c r="ALZ831" s="230"/>
      <c r="AMA831" s="230"/>
      <c r="AMB831" s="230"/>
      <c r="AMC831" s="230"/>
      <c r="AMD831" s="230"/>
      <c r="AME831" s="230"/>
      <c r="AMF831" s="230"/>
      <c r="AMG831" s="230"/>
      <c r="AMH831" s="230"/>
      <c r="AMI831" s="230"/>
      <c r="AMJ831" s="230"/>
      <c r="AMK831" s="230"/>
      <c r="AML831" s="230"/>
      <c r="AMM831" s="230"/>
      <c r="AMN831" s="230"/>
      <c r="AMO831" s="230"/>
      <c r="AMP831" s="230"/>
      <c r="AMQ831" s="230"/>
      <c r="AMR831" s="230"/>
      <c r="AMS831" s="230"/>
      <c r="AMT831" s="230"/>
      <c r="AMU831" s="230"/>
      <c r="AMV831" s="230"/>
      <c r="AMW831" s="230"/>
      <c r="AMX831" s="230"/>
      <c r="AMY831" s="230"/>
      <c r="AMZ831" s="230"/>
      <c r="ANA831" s="230"/>
      <c r="ANB831" s="230"/>
      <c r="ANC831" s="230"/>
      <c r="AND831" s="230"/>
      <c r="ANE831" s="230"/>
      <c r="ANF831" s="230"/>
      <c r="ANG831" s="230"/>
      <c r="ANH831" s="230"/>
      <c r="ANI831" s="230"/>
      <c r="ANJ831" s="230"/>
      <c r="ANK831" s="230"/>
      <c r="ANL831" s="230"/>
      <c r="ANM831" s="230"/>
      <c r="ANN831" s="230"/>
      <c r="ANO831" s="230"/>
      <c r="ANP831" s="230"/>
      <c r="ANQ831" s="230"/>
      <c r="ANR831" s="230"/>
      <c r="ANS831" s="230"/>
      <c r="ANT831" s="230"/>
      <c r="ANU831" s="230"/>
      <c r="ANV831" s="230"/>
      <c r="ANW831" s="230"/>
      <c r="ANX831" s="230"/>
      <c r="ANY831" s="230"/>
      <c r="ANZ831" s="230"/>
      <c r="AOA831" s="230"/>
      <c r="AOB831" s="230"/>
      <c r="AOC831" s="230"/>
      <c r="AOD831" s="230"/>
      <c r="AOE831" s="230"/>
      <c r="AOF831" s="230"/>
      <c r="AOG831" s="230"/>
      <c r="AOH831" s="230"/>
      <c r="AOI831" s="230"/>
      <c r="AOJ831" s="230"/>
      <c r="AOK831" s="230"/>
      <c r="AOL831" s="230"/>
      <c r="AOM831" s="230"/>
      <c r="AON831" s="230"/>
      <c r="AOO831" s="230"/>
      <c r="AOP831" s="230"/>
      <c r="AOQ831" s="230"/>
      <c r="AOR831" s="230"/>
      <c r="AOS831" s="230"/>
      <c r="AOT831" s="230"/>
      <c r="AOU831" s="230"/>
      <c r="AOV831" s="230"/>
      <c r="AOW831" s="230"/>
      <c r="AOX831" s="230"/>
      <c r="AOY831" s="230"/>
      <c r="AOZ831" s="230"/>
      <c r="APA831" s="230"/>
      <c r="APB831" s="230"/>
      <c r="APC831" s="230"/>
      <c r="APD831" s="230"/>
      <c r="APE831" s="230"/>
      <c r="APF831" s="230"/>
      <c r="APG831" s="230"/>
      <c r="APH831" s="230"/>
      <c r="API831" s="230"/>
      <c r="APJ831" s="230"/>
      <c r="APK831" s="230"/>
      <c r="APL831" s="230"/>
      <c r="APM831" s="230"/>
      <c r="APN831" s="230"/>
      <c r="APO831" s="230"/>
      <c r="APP831" s="230"/>
      <c r="APQ831" s="230"/>
      <c r="APR831" s="230"/>
      <c r="APS831" s="230"/>
      <c r="APT831" s="230"/>
      <c r="APU831" s="230"/>
      <c r="APV831" s="230"/>
      <c r="APW831" s="230"/>
      <c r="APX831" s="230"/>
      <c r="APY831" s="230"/>
      <c r="APZ831" s="230"/>
      <c r="AQA831" s="230"/>
      <c r="AQB831" s="230"/>
      <c r="AQC831" s="230"/>
      <c r="AQD831" s="230"/>
      <c r="AQE831" s="230"/>
      <c r="AQF831" s="230"/>
      <c r="AQG831" s="230"/>
      <c r="AQH831" s="230"/>
      <c r="AQI831" s="230"/>
      <c r="AQJ831" s="230"/>
      <c r="AQK831" s="230"/>
      <c r="AQL831" s="230"/>
      <c r="AQM831" s="230"/>
      <c r="AQN831" s="230"/>
      <c r="AQO831" s="230"/>
      <c r="AQP831" s="230"/>
      <c r="AQQ831" s="230"/>
      <c r="AQR831" s="230"/>
      <c r="AQS831" s="230"/>
      <c r="AQT831" s="230"/>
      <c r="AQU831" s="230"/>
      <c r="AQV831" s="230"/>
      <c r="AQW831" s="230"/>
      <c r="AQX831" s="230"/>
      <c r="AQY831" s="230"/>
      <c r="AQZ831" s="230"/>
      <c r="ARA831" s="230"/>
      <c r="ARB831" s="230"/>
      <c r="ARC831" s="230"/>
      <c r="ARD831" s="230"/>
      <c r="ARE831" s="230"/>
      <c r="ARF831" s="230"/>
      <c r="ARG831" s="230"/>
      <c r="ARH831" s="230"/>
      <c r="ARI831" s="230"/>
      <c r="ARJ831" s="230"/>
      <c r="ARK831" s="230"/>
      <c r="ARL831" s="230"/>
      <c r="ARM831" s="230"/>
      <c r="ARN831" s="230"/>
      <c r="ARO831" s="230"/>
      <c r="ARP831" s="230"/>
      <c r="ARQ831" s="230"/>
      <c r="ARR831" s="230"/>
      <c r="ARS831" s="230"/>
      <c r="ART831" s="230"/>
      <c r="ARU831" s="230"/>
      <c r="ARV831" s="230"/>
      <c r="ARW831" s="230"/>
      <c r="ARX831" s="230"/>
      <c r="ARY831" s="230"/>
      <c r="ARZ831" s="230"/>
      <c r="ASA831" s="230"/>
      <c r="ASB831" s="230"/>
      <c r="ASC831" s="230"/>
      <c r="ASD831" s="230"/>
      <c r="ASE831" s="230"/>
      <c r="ASF831" s="230"/>
      <c r="ASG831" s="230"/>
      <c r="ASH831" s="230"/>
      <c r="ASI831" s="230"/>
      <c r="ASJ831" s="230"/>
      <c r="ASK831" s="230"/>
      <c r="ASL831" s="230"/>
      <c r="ASM831" s="230"/>
      <c r="ASN831" s="230"/>
      <c r="ASO831" s="230"/>
      <c r="ASP831" s="230"/>
      <c r="ASQ831" s="230"/>
      <c r="ASR831" s="230"/>
      <c r="ASS831" s="230"/>
      <c r="AST831" s="230"/>
      <c r="ASU831" s="230"/>
      <c r="ASV831" s="230"/>
      <c r="ASW831" s="230"/>
      <c r="ASX831" s="230"/>
      <c r="ASY831" s="230"/>
      <c r="ASZ831" s="230"/>
      <c r="ATA831" s="230"/>
      <c r="ATB831" s="230"/>
      <c r="ATC831" s="230"/>
      <c r="ATD831" s="230"/>
      <c r="ATE831" s="230"/>
      <c r="ATF831" s="230"/>
      <c r="ATG831" s="230"/>
      <c r="ATH831" s="230"/>
      <c r="ATI831" s="230"/>
      <c r="ATJ831" s="230"/>
      <c r="ATK831" s="230"/>
      <c r="ATL831" s="230"/>
      <c r="ATM831" s="230"/>
      <c r="ATN831" s="230"/>
      <c r="ATO831" s="230"/>
      <c r="ATP831" s="230"/>
      <c r="ATQ831" s="230"/>
      <c r="ATR831" s="230"/>
      <c r="ATS831" s="230"/>
      <c r="ATT831" s="230"/>
      <c r="ATU831" s="230"/>
      <c r="ATV831" s="230"/>
      <c r="ATW831" s="230"/>
      <c r="ATX831" s="230"/>
      <c r="ATY831" s="230"/>
      <c r="ATZ831" s="230"/>
      <c r="AUA831" s="230"/>
      <c r="AUB831" s="230"/>
      <c r="AUC831" s="230"/>
      <c r="AUD831" s="230"/>
      <c r="AUE831" s="230"/>
      <c r="AUF831" s="230"/>
      <c r="AUG831" s="230"/>
      <c r="AUH831" s="230"/>
      <c r="AUI831" s="230"/>
      <c r="AUJ831" s="230"/>
      <c r="AUK831" s="230"/>
      <c r="AUL831" s="230"/>
      <c r="AUM831" s="230"/>
      <c r="AUN831" s="230"/>
      <c r="AUO831" s="230"/>
      <c r="AUP831" s="230"/>
      <c r="AUQ831" s="230"/>
      <c r="AUR831" s="230"/>
      <c r="AUS831" s="230"/>
      <c r="AUT831" s="230"/>
      <c r="AUU831" s="230"/>
      <c r="AUV831" s="230"/>
      <c r="AUW831" s="230"/>
      <c r="AUX831" s="230"/>
      <c r="AUY831" s="230"/>
      <c r="AUZ831" s="230"/>
      <c r="AVA831" s="230"/>
      <c r="AVB831" s="230"/>
      <c r="AVC831" s="230"/>
      <c r="AVD831" s="230"/>
      <c r="AVE831" s="230"/>
      <c r="AVF831" s="230"/>
      <c r="AVG831" s="230"/>
      <c r="AVH831" s="230"/>
      <c r="AVI831" s="230"/>
      <c r="AVJ831" s="230"/>
      <c r="AVK831" s="230"/>
      <c r="AVL831" s="230"/>
      <c r="AVM831" s="230"/>
      <c r="AVN831" s="230"/>
      <c r="AVO831" s="230"/>
      <c r="AVP831" s="230"/>
      <c r="AVQ831" s="230"/>
      <c r="AVR831" s="230"/>
      <c r="AVS831" s="230"/>
      <c r="AVT831" s="230"/>
      <c r="AVU831" s="230"/>
      <c r="AVV831" s="230"/>
      <c r="AVW831" s="230"/>
      <c r="AVX831" s="230"/>
      <c r="AVY831" s="230"/>
      <c r="AVZ831" s="230"/>
      <c r="AWA831" s="230"/>
      <c r="AWB831" s="230"/>
      <c r="AWC831" s="230"/>
      <c r="AWD831" s="230"/>
      <c r="AWE831" s="230"/>
      <c r="AWF831" s="230"/>
      <c r="AWG831" s="230"/>
      <c r="AWH831" s="230"/>
      <c r="AWI831" s="230"/>
      <c r="AWJ831" s="230"/>
      <c r="AWK831" s="230"/>
      <c r="AWL831" s="230"/>
      <c r="AWM831" s="230"/>
      <c r="AWN831" s="230"/>
      <c r="AWO831" s="230"/>
      <c r="AWP831" s="230"/>
      <c r="AWQ831" s="230"/>
      <c r="AWR831" s="230"/>
      <c r="AWS831" s="230"/>
      <c r="AWT831" s="230"/>
      <c r="AWU831" s="230"/>
      <c r="AWV831" s="230"/>
      <c r="AWW831" s="230"/>
      <c r="AWX831" s="230"/>
      <c r="AWY831" s="230"/>
      <c r="AWZ831" s="230"/>
      <c r="AXA831" s="230"/>
      <c r="AXB831" s="230"/>
      <c r="AXC831" s="230"/>
      <c r="AXD831" s="230"/>
      <c r="AXE831" s="230"/>
      <c r="AXF831" s="230"/>
      <c r="AXG831" s="230"/>
      <c r="AXH831" s="230"/>
      <c r="AXI831" s="230"/>
      <c r="AXJ831" s="230"/>
      <c r="AXK831" s="230"/>
      <c r="AXL831" s="230"/>
      <c r="AXM831" s="230"/>
      <c r="AXN831" s="230"/>
      <c r="AXO831" s="230"/>
      <c r="AXP831" s="230"/>
      <c r="AXQ831" s="230"/>
      <c r="AXR831" s="230"/>
      <c r="AXS831" s="230"/>
      <c r="AXT831" s="230"/>
      <c r="AXU831" s="230"/>
      <c r="AXV831" s="230"/>
      <c r="AXW831" s="230"/>
      <c r="AXX831" s="230"/>
      <c r="AXY831" s="230"/>
      <c r="AXZ831" s="230"/>
      <c r="AYA831" s="230"/>
      <c r="AYB831" s="230"/>
      <c r="AYC831" s="230"/>
      <c r="AYD831" s="230"/>
      <c r="AYE831" s="230"/>
      <c r="AYF831" s="230"/>
      <c r="AYG831" s="230"/>
      <c r="AYH831" s="230"/>
      <c r="AYI831" s="230"/>
      <c r="AYJ831" s="230"/>
      <c r="AYK831" s="230"/>
      <c r="AYL831" s="230"/>
      <c r="AYM831" s="230"/>
      <c r="AYN831" s="230"/>
      <c r="AYO831" s="230"/>
      <c r="AYP831" s="230"/>
      <c r="AYQ831" s="230"/>
      <c r="AYR831" s="230"/>
      <c r="AYS831" s="230"/>
      <c r="AYT831" s="230"/>
      <c r="AYU831" s="230"/>
      <c r="AYV831" s="230"/>
      <c r="AYW831" s="230"/>
      <c r="AYX831" s="230"/>
      <c r="AYY831" s="230"/>
      <c r="AYZ831" s="230"/>
      <c r="AZA831" s="230"/>
      <c r="AZB831" s="230"/>
      <c r="AZC831" s="230"/>
      <c r="AZD831" s="230"/>
      <c r="AZE831" s="230"/>
      <c r="AZF831" s="230"/>
      <c r="AZG831" s="230"/>
      <c r="AZH831" s="230"/>
      <c r="AZI831" s="230"/>
      <c r="AZJ831" s="230"/>
      <c r="AZK831" s="230"/>
      <c r="AZL831" s="230"/>
      <c r="AZM831" s="230"/>
      <c r="AZN831" s="230"/>
      <c r="AZO831" s="230"/>
      <c r="AZP831" s="230"/>
      <c r="AZQ831" s="230"/>
      <c r="AZR831" s="230"/>
      <c r="AZS831" s="230"/>
      <c r="AZT831" s="230"/>
      <c r="AZU831" s="230"/>
      <c r="AZV831" s="230"/>
      <c r="AZW831" s="230"/>
      <c r="AZX831" s="230"/>
      <c r="AZY831" s="230"/>
      <c r="AZZ831" s="230"/>
      <c r="BAA831" s="230"/>
      <c r="BAB831" s="230"/>
      <c r="BAC831" s="230"/>
      <c r="BAD831" s="230"/>
      <c r="BAE831" s="230"/>
      <c r="BAF831" s="230"/>
      <c r="BAG831" s="230"/>
      <c r="BAH831" s="230"/>
      <c r="BAI831" s="230"/>
      <c r="BAJ831" s="230"/>
      <c r="BAK831" s="230"/>
      <c r="BAL831" s="230"/>
      <c r="BAM831" s="230"/>
      <c r="BAN831" s="230"/>
      <c r="BAO831" s="230"/>
      <c r="BAP831" s="230"/>
      <c r="BAQ831" s="230"/>
      <c r="BAR831" s="230"/>
      <c r="BAS831" s="230"/>
      <c r="BAT831" s="230"/>
      <c r="BAU831" s="230"/>
      <c r="BAV831" s="230"/>
      <c r="BAW831" s="230"/>
      <c r="BAX831" s="230"/>
      <c r="BAY831" s="230"/>
      <c r="BAZ831" s="230"/>
      <c r="BBA831" s="230"/>
      <c r="BBB831" s="230"/>
      <c r="BBC831" s="230"/>
      <c r="BBD831" s="230"/>
      <c r="BBE831" s="230"/>
      <c r="BBF831" s="230"/>
      <c r="BBG831" s="230"/>
      <c r="BBH831" s="230"/>
      <c r="BBI831" s="230"/>
      <c r="BBJ831" s="230"/>
      <c r="BBK831" s="230"/>
      <c r="BBL831" s="230"/>
      <c r="BBM831" s="230"/>
      <c r="BBN831" s="230"/>
      <c r="BBO831" s="230"/>
      <c r="BBP831" s="230"/>
      <c r="BBQ831" s="230"/>
      <c r="BBR831" s="230"/>
      <c r="BBS831" s="230"/>
      <c r="BBT831" s="230"/>
      <c r="BBU831" s="230"/>
      <c r="BBV831" s="230"/>
      <c r="BBW831" s="230"/>
      <c r="BBX831" s="230"/>
      <c r="BBY831" s="230"/>
      <c r="BBZ831" s="230"/>
      <c r="BCA831" s="230"/>
      <c r="BCB831" s="230"/>
      <c r="BCC831" s="230"/>
      <c r="BCD831" s="230"/>
      <c r="BCE831" s="230"/>
      <c r="BCF831" s="230"/>
      <c r="BCG831" s="230"/>
      <c r="BCH831" s="230"/>
      <c r="BCI831" s="230"/>
      <c r="BCJ831" s="230"/>
      <c r="BCK831" s="230"/>
      <c r="BCL831" s="230"/>
      <c r="BCM831" s="230"/>
      <c r="BCN831" s="230"/>
      <c r="BCO831" s="230"/>
      <c r="BCP831" s="230"/>
      <c r="BCQ831" s="230"/>
      <c r="BCR831" s="230"/>
      <c r="BCS831" s="230"/>
      <c r="BCT831" s="230"/>
      <c r="BCU831" s="230"/>
      <c r="BCV831" s="230"/>
      <c r="BCW831" s="230"/>
      <c r="BCX831" s="230"/>
      <c r="BCY831" s="230"/>
      <c r="BCZ831" s="230"/>
      <c r="BDA831" s="230"/>
      <c r="BDB831" s="230"/>
      <c r="BDC831" s="230"/>
      <c r="BDD831" s="230"/>
      <c r="BDE831" s="230"/>
      <c r="BDF831" s="230"/>
      <c r="BDG831" s="230"/>
      <c r="BDH831" s="230"/>
      <c r="BDI831" s="230"/>
      <c r="BDJ831" s="230"/>
      <c r="BDK831" s="230"/>
      <c r="BDL831" s="230"/>
      <c r="BDM831" s="230"/>
      <c r="BDN831" s="230"/>
      <c r="BDO831" s="230"/>
      <c r="BDP831" s="230"/>
      <c r="BDQ831" s="230"/>
      <c r="BDR831" s="230"/>
      <c r="BDS831" s="230"/>
      <c r="BDT831" s="230"/>
      <c r="BDU831" s="230"/>
      <c r="BDV831" s="230"/>
      <c r="BDW831" s="230"/>
      <c r="BDX831" s="230"/>
      <c r="BDY831" s="230"/>
      <c r="BDZ831" s="230"/>
      <c r="BEA831" s="230"/>
      <c r="BEB831" s="230"/>
      <c r="BEC831" s="230"/>
      <c r="BED831" s="230"/>
      <c r="BEE831" s="230"/>
      <c r="BEF831" s="230"/>
      <c r="BEG831" s="230"/>
      <c r="BEH831" s="230"/>
      <c r="BEI831" s="230"/>
      <c r="BEJ831" s="230"/>
      <c r="BEK831" s="230"/>
      <c r="BEL831" s="230"/>
      <c r="BEM831" s="230"/>
      <c r="BEN831" s="230"/>
      <c r="BEO831" s="230"/>
      <c r="BEP831" s="230"/>
      <c r="BEQ831" s="230"/>
      <c r="BER831" s="230"/>
      <c r="BES831" s="230"/>
      <c r="BET831" s="230"/>
      <c r="BEU831" s="230"/>
      <c r="BEV831" s="230"/>
      <c r="BEW831" s="230"/>
      <c r="BEX831" s="230"/>
      <c r="BEY831" s="230"/>
      <c r="BEZ831" s="230"/>
      <c r="BFA831" s="230"/>
      <c r="BFB831" s="230"/>
      <c r="BFC831" s="230"/>
      <c r="BFD831" s="230"/>
      <c r="BFE831" s="230"/>
      <c r="BFF831" s="230"/>
      <c r="BFG831" s="230"/>
      <c r="BFH831" s="230"/>
      <c r="BFI831" s="230"/>
      <c r="BFJ831" s="230"/>
      <c r="BFK831" s="230"/>
      <c r="BFL831" s="230"/>
      <c r="BFM831" s="230"/>
      <c r="BFN831" s="230"/>
      <c r="BFO831" s="230"/>
      <c r="BFP831" s="230"/>
      <c r="BFQ831" s="230"/>
      <c r="BFR831" s="230"/>
      <c r="BFS831" s="230"/>
      <c r="BFT831" s="230"/>
      <c r="BFU831" s="230"/>
      <c r="BFV831" s="230"/>
      <c r="BFW831" s="230"/>
      <c r="BFX831" s="230"/>
      <c r="BFY831" s="230"/>
      <c r="BFZ831" s="230"/>
      <c r="BGA831" s="230"/>
      <c r="BGB831" s="230"/>
      <c r="BGC831" s="230"/>
      <c r="BGD831" s="230"/>
      <c r="BGE831" s="230"/>
      <c r="BGF831" s="230"/>
      <c r="BGG831" s="230"/>
      <c r="BGH831" s="230"/>
      <c r="BGI831" s="230"/>
      <c r="BGJ831" s="230"/>
      <c r="BGK831" s="230"/>
      <c r="BGL831" s="230"/>
      <c r="BGM831" s="230"/>
      <c r="BGN831" s="230"/>
      <c r="BGO831" s="230"/>
      <c r="BGP831" s="230"/>
      <c r="BGQ831" s="230"/>
      <c r="BGR831" s="230"/>
      <c r="BGS831" s="230"/>
      <c r="BGT831" s="230"/>
      <c r="BGU831" s="230"/>
      <c r="BGV831" s="230"/>
      <c r="BGW831" s="230"/>
      <c r="BGX831" s="230"/>
      <c r="BGY831" s="230"/>
      <c r="BGZ831" s="230"/>
      <c r="BHA831" s="230"/>
      <c r="BHB831" s="230"/>
      <c r="BHC831" s="230"/>
      <c r="BHD831" s="230"/>
      <c r="BHE831" s="230"/>
      <c r="BHF831" s="230"/>
      <c r="BHG831" s="230"/>
      <c r="BHH831" s="230"/>
      <c r="BHI831" s="230"/>
      <c r="BHJ831" s="230"/>
      <c r="BHK831" s="230"/>
      <c r="BHL831" s="230"/>
      <c r="BHM831" s="230"/>
      <c r="BHN831" s="230"/>
      <c r="BHO831" s="230"/>
      <c r="BHP831" s="230"/>
      <c r="BHQ831" s="230"/>
      <c r="BHR831" s="230"/>
      <c r="BHS831" s="230"/>
      <c r="BHT831" s="230"/>
      <c r="BHU831" s="230"/>
      <c r="BHV831" s="230"/>
      <c r="BHW831" s="230"/>
      <c r="BHX831" s="230"/>
      <c r="BHY831" s="230"/>
      <c r="BHZ831" s="230"/>
      <c r="BIA831" s="230"/>
      <c r="BIB831" s="230"/>
      <c r="BIC831" s="230"/>
      <c r="BID831" s="230"/>
      <c r="BIE831" s="230"/>
      <c r="BIF831" s="230"/>
      <c r="BIG831" s="230"/>
      <c r="BIH831" s="230"/>
      <c r="BII831" s="230"/>
      <c r="BIJ831" s="230"/>
      <c r="BIK831" s="230"/>
      <c r="BIL831" s="230"/>
      <c r="BIM831" s="230"/>
      <c r="BIN831" s="230"/>
      <c r="BIO831" s="230"/>
      <c r="BIP831" s="230"/>
      <c r="BIQ831" s="230"/>
      <c r="BIR831" s="230"/>
      <c r="BIS831" s="230"/>
      <c r="BIT831" s="230"/>
      <c r="BIU831" s="230"/>
      <c r="BIV831" s="230"/>
      <c r="BIW831" s="230"/>
      <c r="BIX831" s="230"/>
      <c r="BIY831" s="230"/>
      <c r="BIZ831" s="230"/>
      <c r="BJA831" s="230"/>
      <c r="BJB831" s="230"/>
      <c r="BJC831" s="230"/>
      <c r="BJD831" s="230"/>
      <c r="BJE831" s="230"/>
      <c r="BJF831" s="230"/>
      <c r="BJG831" s="230"/>
      <c r="BJH831" s="230"/>
      <c r="BJI831" s="230"/>
      <c r="BJJ831" s="230"/>
      <c r="BJK831" s="230"/>
      <c r="BJL831" s="230"/>
      <c r="BJM831" s="230"/>
      <c r="BJN831" s="230"/>
      <c r="BJO831" s="230"/>
      <c r="BJP831" s="230"/>
      <c r="BJQ831" s="230"/>
      <c r="BJR831" s="230"/>
      <c r="BJS831" s="230"/>
      <c r="BJT831" s="230"/>
      <c r="BJU831" s="230"/>
      <c r="BJV831" s="230"/>
      <c r="BJW831" s="230"/>
      <c r="BJX831" s="230"/>
      <c r="BJY831" s="230"/>
      <c r="BJZ831" s="230"/>
      <c r="BKA831" s="230"/>
      <c r="BKB831" s="230"/>
      <c r="BKC831" s="230"/>
      <c r="BKD831" s="230"/>
      <c r="BKE831" s="230"/>
      <c r="BKF831" s="230"/>
      <c r="BKG831" s="230"/>
      <c r="BKH831" s="230"/>
      <c r="BKI831" s="230"/>
      <c r="BKJ831" s="230"/>
      <c r="BKK831" s="230"/>
      <c r="BKL831" s="230"/>
      <c r="BKM831" s="230"/>
      <c r="BKN831" s="230"/>
      <c r="BKO831" s="230"/>
      <c r="BKP831" s="230"/>
      <c r="BKQ831" s="230"/>
      <c r="BKR831" s="230"/>
      <c r="BKS831" s="230"/>
      <c r="BKT831" s="230"/>
      <c r="BKU831" s="230"/>
      <c r="BKV831" s="230"/>
      <c r="BKW831" s="230"/>
      <c r="BKX831" s="230"/>
      <c r="BKY831" s="230"/>
      <c r="BKZ831" s="230"/>
      <c r="BLA831" s="230"/>
      <c r="BLB831" s="230"/>
      <c r="BLC831" s="230"/>
      <c r="BLD831" s="230"/>
      <c r="BLE831" s="230"/>
      <c r="BLF831" s="230"/>
      <c r="BLG831" s="230"/>
      <c r="BLH831" s="230"/>
      <c r="BLI831" s="230"/>
      <c r="BLJ831" s="230"/>
      <c r="BLK831" s="230"/>
      <c r="BLL831" s="230"/>
      <c r="BLM831" s="230"/>
      <c r="BLN831" s="230"/>
      <c r="BLO831" s="230"/>
      <c r="BLP831" s="230"/>
      <c r="BLQ831" s="230"/>
      <c r="BLR831" s="230"/>
      <c r="BLS831" s="230"/>
      <c r="BLT831" s="230"/>
      <c r="BLU831" s="230"/>
      <c r="BLV831" s="230"/>
      <c r="BLW831" s="230"/>
      <c r="BLX831" s="230"/>
      <c r="BLY831" s="230"/>
      <c r="BLZ831" s="230"/>
      <c r="BMA831" s="230"/>
      <c r="BMB831" s="230"/>
      <c r="BMC831" s="230"/>
      <c r="BMD831" s="230"/>
      <c r="BME831" s="230"/>
      <c r="BMF831" s="230"/>
      <c r="BMG831" s="230"/>
      <c r="BMH831" s="230"/>
      <c r="BMI831" s="230"/>
      <c r="BMJ831" s="230"/>
      <c r="BMK831" s="230"/>
      <c r="BML831" s="230"/>
      <c r="BMM831" s="230"/>
      <c r="BMN831" s="230"/>
      <c r="BMO831" s="230"/>
      <c r="BMP831" s="230"/>
      <c r="BMQ831" s="230"/>
      <c r="BMR831" s="230"/>
      <c r="BMS831" s="230"/>
      <c r="BMT831" s="230"/>
      <c r="BMU831" s="230"/>
      <c r="BMV831" s="230"/>
      <c r="BMW831" s="230"/>
      <c r="BMX831" s="230"/>
      <c r="BMY831" s="230"/>
      <c r="BMZ831" s="230"/>
      <c r="BNA831" s="230"/>
      <c r="BNB831" s="230"/>
      <c r="BNC831" s="230"/>
      <c r="BND831" s="230"/>
      <c r="BNE831" s="230"/>
      <c r="BNF831" s="230"/>
      <c r="BNG831" s="230"/>
      <c r="BNH831" s="230"/>
      <c r="BNI831" s="230"/>
      <c r="BNJ831" s="230"/>
      <c r="BNK831" s="230"/>
      <c r="BNL831" s="230"/>
      <c r="BNM831" s="230"/>
      <c r="BNN831" s="230"/>
      <c r="BNO831" s="230"/>
      <c r="BNP831" s="230"/>
      <c r="BNQ831" s="230"/>
      <c r="BNR831" s="230"/>
      <c r="BNS831" s="230"/>
      <c r="BNT831" s="230"/>
      <c r="BNU831" s="230"/>
      <c r="BNV831" s="230"/>
      <c r="BNW831" s="230"/>
      <c r="BNX831" s="230"/>
      <c r="BNY831" s="230"/>
      <c r="BNZ831" s="230"/>
      <c r="BOA831" s="230"/>
      <c r="BOB831" s="230"/>
      <c r="BOC831" s="230"/>
      <c r="BOD831" s="230"/>
      <c r="BOE831" s="230"/>
      <c r="BOF831" s="230"/>
      <c r="BOG831" s="230"/>
      <c r="BOH831" s="230"/>
      <c r="BOI831" s="230"/>
      <c r="BOJ831" s="230"/>
      <c r="BOK831" s="230"/>
      <c r="BOL831" s="230"/>
      <c r="BOM831" s="230"/>
      <c r="BON831" s="230"/>
      <c r="BOO831" s="230"/>
      <c r="BOP831" s="230"/>
      <c r="BOQ831" s="230"/>
      <c r="BOR831" s="230"/>
      <c r="BOS831" s="230"/>
      <c r="BOT831" s="230"/>
      <c r="BOU831" s="230"/>
      <c r="BOV831" s="230"/>
      <c r="BOW831" s="230"/>
      <c r="BOX831" s="230"/>
      <c r="BOY831" s="230"/>
      <c r="BOZ831" s="230"/>
      <c r="BPA831" s="230"/>
      <c r="BPB831" s="230"/>
      <c r="BPC831" s="230"/>
      <c r="BPD831" s="230"/>
      <c r="BPE831" s="230"/>
      <c r="BPF831" s="230"/>
      <c r="BPG831" s="230"/>
      <c r="BPH831" s="230"/>
      <c r="BPI831" s="230"/>
      <c r="BPJ831" s="230"/>
      <c r="BPK831" s="230"/>
      <c r="BPL831" s="230"/>
      <c r="BPM831" s="230"/>
      <c r="BPN831" s="230"/>
      <c r="BPO831" s="230"/>
      <c r="BPP831" s="230"/>
      <c r="BPQ831" s="230"/>
      <c r="BPR831" s="230"/>
      <c r="BPS831" s="230"/>
      <c r="BPT831" s="230"/>
      <c r="BPU831" s="230"/>
      <c r="BPV831" s="230"/>
      <c r="BPW831" s="230"/>
      <c r="BPX831" s="230"/>
      <c r="BPY831" s="230"/>
      <c r="BPZ831" s="230"/>
      <c r="BQA831" s="230"/>
      <c r="BQB831" s="230"/>
      <c r="BQC831" s="230"/>
      <c r="BQD831" s="230"/>
      <c r="BQE831" s="230"/>
      <c r="BQF831" s="230"/>
      <c r="BQG831" s="230"/>
      <c r="BQH831" s="230"/>
      <c r="BQI831" s="230"/>
      <c r="BQJ831" s="230"/>
      <c r="BQK831" s="230"/>
      <c r="BQL831" s="230"/>
      <c r="BQM831" s="230"/>
      <c r="BQN831" s="230"/>
      <c r="BQO831" s="230"/>
      <c r="BQP831" s="230"/>
      <c r="BQQ831" s="230"/>
      <c r="BQR831" s="230"/>
      <c r="BQS831" s="230"/>
      <c r="BQT831" s="230"/>
      <c r="BQU831" s="230"/>
      <c r="BQV831" s="230"/>
      <c r="BQW831" s="230"/>
      <c r="BQX831" s="230"/>
      <c r="BQY831" s="230"/>
      <c r="BQZ831" s="230"/>
      <c r="BRA831" s="230"/>
      <c r="BRB831" s="230"/>
      <c r="BRC831" s="230"/>
      <c r="BRD831" s="230"/>
      <c r="BRE831" s="230"/>
      <c r="BRF831" s="230"/>
      <c r="BRG831" s="230"/>
      <c r="BRH831" s="230"/>
      <c r="BRI831" s="230"/>
      <c r="BRJ831" s="230"/>
      <c r="BRK831" s="230"/>
      <c r="BRL831" s="230"/>
      <c r="BRM831" s="230"/>
      <c r="BRN831" s="230"/>
      <c r="BRO831" s="230"/>
      <c r="BRP831" s="230"/>
      <c r="BRQ831" s="230"/>
      <c r="BRR831" s="230"/>
      <c r="BRS831" s="230"/>
      <c r="BRT831" s="230"/>
      <c r="BRU831" s="230"/>
      <c r="BRV831" s="230"/>
      <c r="BRW831" s="230"/>
      <c r="BRX831" s="230"/>
      <c r="BRY831" s="230"/>
      <c r="BRZ831" s="230"/>
      <c r="BSA831" s="230"/>
      <c r="BSB831" s="230"/>
      <c r="BSC831" s="230"/>
      <c r="BSD831" s="230"/>
      <c r="BSE831" s="230"/>
      <c r="BSF831" s="230"/>
      <c r="BSG831" s="230"/>
      <c r="BSH831" s="230"/>
      <c r="BSI831" s="230"/>
      <c r="BSJ831" s="230"/>
      <c r="BSK831" s="230"/>
      <c r="BSL831" s="230"/>
      <c r="BSM831" s="230"/>
      <c r="BSN831" s="230"/>
      <c r="BSO831" s="230"/>
      <c r="BSP831" s="230"/>
      <c r="BSQ831" s="230"/>
      <c r="BSR831" s="230"/>
      <c r="BSS831" s="230"/>
      <c r="BST831" s="230"/>
      <c r="BSU831" s="230"/>
      <c r="BSV831" s="230"/>
      <c r="BSW831" s="230"/>
      <c r="BSX831" s="230"/>
      <c r="BSY831" s="230"/>
      <c r="BSZ831" s="230"/>
      <c r="BTA831" s="230"/>
      <c r="BTB831" s="230"/>
      <c r="BTC831" s="230"/>
      <c r="BTD831" s="230"/>
      <c r="BTE831" s="230"/>
      <c r="BTF831" s="230"/>
      <c r="BTG831" s="230"/>
      <c r="BTH831" s="230"/>
      <c r="BTI831" s="230"/>
      <c r="BTJ831" s="230"/>
      <c r="BTK831" s="230"/>
      <c r="BTL831" s="230"/>
      <c r="BTM831" s="230"/>
      <c r="BTN831" s="230"/>
      <c r="BTO831" s="230"/>
      <c r="BTP831" s="230"/>
      <c r="BTQ831" s="230"/>
      <c r="BTR831" s="230"/>
      <c r="BTS831" s="230"/>
      <c r="BTT831" s="230"/>
      <c r="BTU831" s="230"/>
      <c r="BTV831" s="230"/>
      <c r="BTW831" s="230"/>
      <c r="BTX831" s="230"/>
      <c r="BTY831" s="230"/>
      <c r="BTZ831" s="230"/>
      <c r="BUA831" s="230"/>
      <c r="BUB831" s="230"/>
      <c r="BUC831" s="230"/>
      <c r="BUD831" s="230"/>
      <c r="BUE831" s="230"/>
      <c r="BUF831" s="230"/>
      <c r="BUG831" s="230"/>
      <c r="BUH831" s="230"/>
      <c r="BUI831" s="230"/>
      <c r="BUJ831" s="230"/>
      <c r="BUK831" s="230"/>
      <c r="BUL831" s="230"/>
      <c r="BUM831" s="230"/>
      <c r="BUN831" s="230"/>
      <c r="BUO831" s="230"/>
      <c r="BUP831" s="230"/>
      <c r="BUQ831" s="230"/>
      <c r="BUR831" s="230"/>
      <c r="BUS831" s="230"/>
      <c r="BUT831" s="230"/>
      <c r="BUU831" s="230"/>
      <c r="BUV831" s="230"/>
      <c r="BUW831" s="230"/>
      <c r="BUX831" s="230"/>
      <c r="BUY831" s="230"/>
      <c r="BUZ831" s="230"/>
      <c r="BVA831" s="230"/>
      <c r="BVB831" s="230"/>
      <c r="BVC831" s="230"/>
      <c r="BVD831" s="230"/>
      <c r="BVE831" s="230"/>
      <c r="BVF831" s="230"/>
      <c r="BVG831" s="230"/>
      <c r="BVH831" s="230"/>
      <c r="BVI831" s="230"/>
      <c r="BVJ831" s="230"/>
      <c r="BVK831" s="230"/>
      <c r="BVL831" s="230"/>
      <c r="BVM831" s="230"/>
      <c r="BVN831" s="230"/>
      <c r="BVO831" s="230"/>
      <c r="BVP831" s="230"/>
      <c r="BVQ831" s="230"/>
      <c r="BVR831" s="230"/>
      <c r="BVS831" s="230"/>
      <c r="BVT831" s="230"/>
      <c r="BVU831" s="230"/>
      <c r="BVV831" s="230"/>
      <c r="BVW831" s="230"/>
      <c r="BVX831" s="230"/>
      <c r="BVY831" s="230"/>
      <c r="BVZ831" s="230"/>
      <c r="BWA831" s="230"/>
      <c r="BWB831" s="230"/>
      <c r="BWC831" s="230"/>
      <c r="BWD831" s="230"/>
      <c r="BWE831" s="230"/>
      <c r="BWF831" s="230"/>
      <c r="BWG831" s="230"/>
      <c r="BWH831" s="230"/>
      <c r="BWI831" s="230"/>
      <c r="BWJ831" s="230"/>
      <c r="BWK831" s="230"/>
      <c r="BWL831" s="230"/>
      <c r="BWM831" s="230"/>
      <c r="BWN831" s="230"/>
      <c r="BWO831" s="230"/>
      <c r="BWP831" s="230"/>
      <c r="BWQ831" s="230"/>
      <c r="BWR831" s="230"/>
      <c r="BWS831" s="230"/>
      <c r="BWT831" s="230"/>
      <c r="BWU831" s="230"/>
      <c r="BWV831" s="230"/>
      <c r="BWW831" s="230"/>
      <c r="BWX831" s="230"/>
      <c r="BWY831" s="230"/>
      <c r="BWZ831" s="230"/>
      <c r="BXA831" s="230"/>
      <c r="BXB831" s="230"/>
      <c r="BXC831" s="230"/>
      <c r="BXD831" s="230"/>
      <c r="BXE831" s="230"/>
      <c r="BXF831" s="230"/>
      <c r="BXG831" s="230"/>
      <c r="BXH831" s="230"/>
      <c r="BXI831" s="230"/>
      <c r="BXJ831" s="230"/>
      <c r="BXK831" s="230"/>
      <c r="BXL831" s="230"/>
      <c r="BXM831" s="230"/>
      <c r="BXN831" s="230"/>
      <c r="BXO831" s="230"/>
      <c r="BXP831" s="230"/>
      <c r="BXQ831" s="230"/>
      <c r="BXR831" s="230"/>
      <c r="BXS831" s="230"/>
      <c r="BXT831" s="230"/>
      <c r="BXU831" s="230"/>
      <c r="BXV831" s="230"/>
      <c r="BXW831" s="230"/>
      <c r="BXX831" s="230"/>
      <c r="BXY831" s="230"/>
      <c r="BXZ831" s="230"/>
      <c r="BYA831" s="230"/>
      <c r="BYB831" s="230"/>
      <c r="BYC831" s="230"/>
      <c r="BYD831" s="230"/>
      <c r="BYE831" s="230"/>
      <c r="BYF831" s="230"/>
      <c r="BYG831" s="230"/>
      <c r="BYH831" s="230"/>
      <c r="BYI831" s="230"/>
      <c r="BYJ831" s="230"/>
      <c r="BYK831" s="230"/>
      <c r="BYL831" s="230"/>
      <c r="BYM831" s="230"/>
      <c r="BYN831" s="230"/>
      <c r="BYO831" s="230"/>
      <c r="BYP831" s="230"/>
      <c r="BYQ831" s="230"/>
      <c r="BYR831" s="230"/>
      <c r="BYS831" s="230"/>
      <c r="BYT831" s="230"/>
      <c r="BYU831" s="230"/>
      <c r="BYV831" s="230"/>
      <c r="BYW831" s="230"/>
      <c r="BYX831" s="230"/>
      <c r="BYY831" s="230"/>
      <c r="BYZ831" s="230"/>
      <c r="BZA831" s="230"/>
      <c r="BZB831" s="230"/>
      <c r="BZC831" s="230"/>
      <c r="BZD831" s="230"/>
      <c r="BZE831" s="230"/>
      <c r="BZF831" s="230"/>
      <c r="BZG831" s="230"/>
      <c r="BZH831" s="230"/>
      <c r="BZI831" s="230"/>
      <c r="BZJ831" s="230"/>
      <c r="BZK831" s="230"/>
      <c r="BZL831" s="230"/>
      <c r="BZM831" s="230"/>
      <c r="BZN831" s="230"/>
      <c r="BZO831" s="230"/>
      <c r="BZP831" s="230"/>
      <c r="BZQ831" s="230"/>
      <c r="BZR831" s="230"/>
      <c r="BZS831" s="230"/>
      <c r="BZT831" s="230"/>
      <c r="BZU831" s="230"/>
      <c r="BZV831" s="230"/>
      <c r="BZW831" s="230"/>
      <c r="BZX831" s="230"/>
      <c r="BZY831" s="230"/>
      <c r="BZZ831" s="230"/>
      <c r="CAA831" s="230"/>
      <c r="CAB831" s="230"/>
      <c r="CAC831" s="230"/>
      <c r="CAD831" s="230"/>
      <c r="CAE831" s="230"/>
      <c r="CAF831" s="230"/>
      <c r="CAG831" s="230"/>
      <c r="CAH831" s="230"/>
      <c r="CAI831" s="230"/>
      <c r="CAJ831" s="230"/>
      <c r="CAK831" s="230"/>
      <c r="CAL831" s="230"/>
      <c r="CAM831" s="230"/>
      <c r="CAN831" s="230"/>
      <c r="CAO831" s="230"/>
      <c r="CAP831" s="230"/>
      <c r="CAQ831" s="230"/>
      <c r="CAR831" s="230"/>
      <c r="CAS831" s="230"/>
      <c r="CAT831" s="230"/>
      <c r="CAU831" s="230"/>
      <c r="CAV831" s="230"/>
      <c r="CAW831" s="230"/>
      <c r="CAX831" s="230"/>
      <c r="CAY831" s="230"/>
      <c r="CAZ831" s="230"/>
      <c r="CBA831" s="230"/>
      <c r="CBB831" s="230"/>
      <c r="CBC831" s="230"/>
      <c r="CBD831" s="230"/>
      <c r="CBE831" s="230"/>
      <c r="CBF831" s="230"/>
      <c r="CBG831" s="230"/>
      <c r="CBH831" s="230"/>
      <c r="CBI831" s="230"/>
      <c r="CBJ831" s="230"/>
      <c r="CBK831" s="230"/>
      <c r="CBL831" s="230"/>
      <c r="CBM831" s="230"/>
      <c r="CBN831" s="230"/>
      <c r="CBO831" s="230"/>
      <c r="CBP831" s="230"/>
      <c r="CBQ831" s="230"/>
      <c r="CBR831" s="230"/>
      <c r="CBS831" s="230"/>
      <c r="CBT831" s="230"/>
      <c r="CBU831" s="230"/>
      <c r="CBV831" s="230"/>
      <c r="CBW831" s="230"/>
      <c r="CBX831" s="230"/>
      <c r="CBY831" s="230"/>
      <c r="CBZ831" s="230"/>
      <c r="CCA831" s="230"/>
      <c r="CCB831" s="230"/>
      <c r="CCC831" s="230"/>
      <c r="CCD831" s="230"/>
      <c r="CCE831" s="230"/>
      <c r="CCF831" s="230"/>
      <c r="CCG831" s="230"/>
      <c r="CCH831" s="230"/>
      <c r="CCI831" s="230"/>
      <c r="CCJ831" s="230"/>
      <c r="CCK831" s="230"/>
      <c r="CCL831" s="230"/>
      <c r="CCM831" s="230"/>
      <c r="CCN831" s="230"/>
      <c r="CCO831" s="230"/>
      <c r="CCP831" s="230"/>
      <c r="CCQ831" s="230"/>
      <c r="CCR831" s="230"/>
      <c r="CCS831" s="230"/>
      <c r="CCT831" s="230"/>
      <c r="CCU831" s="230"/>
      <c r="CCV831" s="230"/>
      <c r="CCW831" s="230"/>
      <c r="CCX831" s="230"/>
      <c r="CCY831" s="230"/>
      <c r="CCZ831" s="230"/>
      <c r="CDA831" s="230"/>
      <c r="CDB831" s="230"/>
      <c r="CDC831" s="230"/>
      <c r="CDD831" s="230"/>
      <c r="CDE831" s="230"/>
      <c r="CDF831" s="230"/>
      <c r="CDG831" s="230"/>
      <c r="CDH831" s="230"/>
      <c r="CDI831" s="230"/>
      <c r="CDJ831" s="230"/>
      <c r="CDK831" s="230"/>
      <c r="CDL831" s="230"/>
      <c r="CDM831" s="230"/>
      <c r="CDN831" s="230"/>
      <c r="CDO831" s="230"/>
      <c r="CDP831" s="230"/>
      <c r="CDQ831" s="230"/>
      <c r="CDR831" s="230"/>
      <c r="CDS831" s="230"/>
      <c r="CDT831" s="230"/>
      <c r="CDU831" s="230"/>
      <c r="CDV831" s="230"/>
      <c r="CDW831" s="230"/>
      <c r="CDX831" s="230"/>
      <c r="CDY831" s="230"/>
      <c r="CDZ831" s="230"/>
      <c r="CEA831" s="230"/>
      <c r="CEB831" s="230"/>
      <c r="CEC831" s="230"/>
      <c r="CED831" s="230"/>
      <c r="CEE831" s="230"/>
      <c r="CEF831" s="230"/>
      <c r="CEG831" s="230"/>
      <c r="CEH831" s="230"/>
      <c r="CEI831" s="230"/>
      <c r="CEJ831" s="230"/>
      <c r="CEK831" s="230"/>
      <c r="CEL831" s="230"/>
      <c r="CEM831" s="230"/>
      <c r="CEN831" s="230"/>
      <c r="CEO831" s="230"/>
      <c r="CEP831" s="230"/>
      <c r="CEQ831" s="230"/>
      <c r="CER831" s="230"/>
      <c r="CES831" s="230"/>
      <c r="CET831" s="230"/>
      <c r="CEU831" s="230"/>
      <c r="CEV831" s="230"/>
      <c r="CEW831" s="230"/>
      <c r="CEX831" s="230"/>
      <c r="CEY831" s="230"/>
      <c r="CEZ831" s="230"/>
      <c r="CFA831" s="230"/>
      <c r="CFB831" s="230"/>
      <c r="CFC831" s="230"/>
      <c r="CFD831" s="230"/>
      <c r="CFE831" s="230"/>
      <c r="CFF831" s="230"/>
      <c r="CFG831" s="230"/>
      <c r="CFH831" s="230"/>
      <c r="CFI831" s="230"/>
      <c r="CFJ831" s="230"/>
      <c r="CFK831" s="230"/>
      <c r="CFL831" s="230"/>
      <c r="CFM831" s="230"/>
      <c r="CFN831" s="230"/>
      <c r="CFO831" s="230"/>
      <c r="CFP831" s="230"/>
      <c r="CFQ831" s="230"/>
      <c r="CFR831" s="230"/>
      <c r="CFS831" s="230"/>
      <c r="CFT831" s="230"/>
      <c r="CFU831" s="230"/>
      <c r="CFV831" s="230"/>
      <c r="CFW831" s="230"/>
      <c r="CFX831" s="230"/>
      <c r="CFY831" s="230"/>
      <c r="CFZ831" s="230"/>
      <c r="CGA831" s="230"/>
      <c r="CGB831" s="230"/>
      <c r="CGC831" s="230"/>
      <c r="CGD831" s="230"/>
      <c r="CGE831" s="230"/>
      <c r="CGF831" s="230"/>
      <c r="CGG831" s="230"/>
      <c r="CGH831" s="230"/>
      <c r="CGI831" s="230"/>
      <c r="CGJ831" s="230"/>
      <c r="CGK831" s="230"/>
      <c r="CGL831" s="230"/>
      <c r="CGM831" s="230"/>
      <c r="CGN831" s="230"/>
      <c r="CGO831" s="230"/>
      <c r="CGP831" s="230"/>
      <c r="CGQ831" s="230"/>
      <c r="CGR831" s="230"/>
      <c r="CGS831" s="230"/>
      <c r="CGT831" s="230"/>
      <c r="CGU831" s="230"/>
      <c r="CGV831" s="230"/>
      <c r="CGW831" s="230"/>
      <c r="CGX831" s="230"/>
      <c r="CGY831" s="230"/>
      <c r="CGZ831" s="230"/>
      <c r="CHA831" s="230"/>
      <c r="CHB831" s="230"/>
      <c r="CHC831" s="230"/>
      <c r="CHD831" s="230"/>
      <c r="CHE831" s="230"/>
      <c r="CHF831" s="230"/>
      <c r="CHG831" s="230"/>
      <c r="CHH831" s="230"/>
      <c r="CHI831" s="230"/>
      <c r="CHJ831" s="230"/>
      <c r="CHK831" s="230"/>
      <c r="CHL831" s="230"/>
      <c r="CHM831" s="230"/>
      <c r="CHN831" s="230"/>
      <c r="CHO831" s="230"/>
      <c r="CHP831" s="230"/>
      <c r="CHQ831" s="230"/>
      <c r="CHR831" s="230"/>
      <c r="CHS831" s="230"/>
      <c r="CHT831" s="230"/>
      <c r="CHU831" s="230"/>
      <c r="CHV831" s="230"/>
      <c r="CHW831" s="230"/>
      <c r="CHX831" s="230"/>
      <c r="CHY831" s="230"/>
      <c r="CHZ831" s="230"/>
      <c r="CIA831" s="230"/>
      <c r="CIB831" s="230"/>
      <c r="CIC831" s="230"/>
      <c r="CID831" s="230"/>
      <c r="CIE831" s="230"/>
      <c r="CIF831" s="230"/>
      <c r="CIG831" s="230"/>
      <c r="CIH831" s="230"/>
      <c r="CII831" s="230"/>
      <c r="CIJ831" s="230"/>
      <c r="CIK831" s="230"/>
      <c r="CIL831" s="230"/>
      <c r="CIM831" s="230"/>
      <c r="CIN831" s="230"/>
      <c r="CIO831" s="230"/>
      <c r="CIP831" s="230"/>
      <c r="CIQ831" s="230"/>
      <c r="CIR831" s="230"/>
      <c r="CIS831" s="230"/>
      <c r="CIT831" s="230"/>
      <c r="CIU831" s="230"/>
      <c r="CIV831" s="230"/>
      <c r="CIW831" s="230"/>
      <c r="CIX831" s="230"/>
      <c r="CIY831" s="230"/>
      <c r="CIZ831" s="230"/>
      <c r="CJA831" s="230"/>
      <c r="CJB831" s="230"/>
      <c r="CJC831" s="230"/>
      <c r="CJD831" s="230"/>
      <c r="CJE831" s="230"/>
      <c r="CJF831" s="230"/>
      <c r="CJG831" s="230"/>
      <c r="CJH831" s="230"/>
      <c r="CJI831" s="230"/>
      <c r="CJJ831" s="230"/>
      <c r="CJK831" s="230"/>
      <c r="CJL831" s="230"/>
      <c r="CJM831" s="230"/>
      <c r="CJN831" s="230"/>
      <c r="CJO831" s="230"/>
      <c r="CJP831" s="230"/>
      <c r="CJQ831" s="230"/>
      <c r="CJR831" s="230"/>
      <c r="CJS831" s="230"/>
      <c r="CJT831" s="230"/>
      <c r="CJU831" s="230"/>
      <c r="CJV831" s="230"/>
      <c r="CJW831" s="230"/>
      <c r="CJX831" s="230"/>
      <c r="CJY831" s="230"/>
      <c r="CJZ831" s="230"/>
      <c r="CKA831" s="230"/>
      <c r="CKB831" s="230"/>
      <c r="CKC831" s="230"/>
      <c r="CKD831" s="230"/>
      <c r="CKE831" s="230"/>
      <c r="CKF831" s="230"/>
      <c r="CKG831" s="230"/>
      <c r="CKH831" s="230"/>
      <c r="CKI831" s="230"/>
      <c r="CKJ831" s="230"/>
      <c r="CKK831" s="230"/>
      <c r="CKL831" s="230"/>
      <c r="CKM831" s="230"/>
      <c r="CKN831" s="230"/>
      <c r="CKO831" s="230"/>
      <c r="CKP831" s="230"/>
      <c r="CKQ831" s="230"/>
      <c r="CKR831" s="230"/>
      <c r="CKS831" s="230"/>
      <c r="CKT831" s="230"/>
      <c r="CKU831" s="230"/>
      <c r="CKV831" s="230"/>
      <c r="CKW831" s="230"/>
      <c r="CKX831" s="230"/>
      <c r="CKY831" s="230"/>
      <c r="CKZ831" s="230"/>
      <c r="CLA831" s="230"/>
      <c r="CLB831" s="230"/>
      <c r="CLC831" s="230"/>
      <c r="CLD831" s="230"/>
      <c r="CLE831" s="230"/>
      <c r="CLF831" s="230"/>
      <c r="CLG831" s="230"/>
      <c r="CLH831" s="230"/>
      <c r="CLI831" s="230"/>
      <c r="CLJ831" s="230"/>
      <c r="CLK831" s="230"/>
      <c r="CLL831" s="230"/>
      <c r="CLM831" s="230"/>
      <c r="CLN831" s="230"/>
      <c r="CLO831" s="230"/>
      <c r="CLP831" s="230"/>
      <c r="CLQ831" s="230"/>
      <c r="CLR831" s="230"/>
      <c r="CLS831" s="230"/>
      <c r="CLT831" s="230"/>
      <c r="CLU831" s="230"/>
      <c r="CLV831" s="230"/>
      <c r="CLW831" s="230"/>
      <c r="CLX831" s="230"/>
      <c r="CLY831" s="230"/>
      <c r="CLZ831" s="230"/>
      <c r="CMA831" s="230"/>
      <c r="CMB831" s="230"/>
      <c r="CMC831" s="230"/>
      <c r="CMD831" s="230"/>
      <c r="CME831" s="230"/>
      <c r="CMF831" s="230"/>
      <c r="CMG831" s="230"/>
      <c r="CMH831" s="230"/>
      <c r="CMI831" s="230"/>
      <c r="CMJ831" s="230"/>
      <c r="CMK831" s="230"/>
      <c r="CML831" s="230"/>
      <c r="CMM831" s="230"/>
      <c r="CMN831" s="230"/>
      <c r="CMO831" s="230"/>
      <c r="CMP831" s="230"/>
      <c r="CMQ831" s="230"/>
      <c r="CMR831" s="230"/>
      <c r="CMS831" s="230"/>
      <c r="CMT831" s="230"/>
      <c r="CMU831" s="230"/>
      <c r="CMV831" s="230"/>
      <c r="CMW831" s="230"/>
      <c r="CMX831" s="230"/>
      <c r="CMY831" s="230"/>
      <c r="CMZ831" s="230"/>
      <c r="CNA831" s="230"/>
      <c r="CNB831" s="230"/>
      <c r="CNC831" s="230"/>
      <c r="CND831" s="230"/>
      <c r="CNE831" s="230"/>
      <c r="CNF831" s="230"/>
      <c r="CNG831" s="230"/>
      <c r="CNH831" s="230"/>
      <c r="CNI831" s="230"/>
      <c r="CNJ831" s="230"/>
      <c r="CNK831" s="230"/>
      <c r="CNL831" s="230"/>
      <c r="CNM831" s="230"/>
      <c r="CNN831" s="230"/>
      <c r="CNO831" s="230"/>
      <c r="CNP831" s="230"/>
      <c r="CNQ831" s="230"/>
      <c r="CNR831" s="230"/>
      <c r="CNS831" s="230"/>
      <c r="CNT831" s="230"/>
      <c r="CNU831" s="230"/>
      <c r="CNV831" s="230"/>
      <c r="CNW831" s="230"/>
      <c r="CNX831" s="230"/>
      <c r="CNY831" s="230"/>
      <c r="CNZ831" s="230"/>
      <c r="COA831" s="230"/>
      <c r="COB831" s="230"/>
      <c r="COC831" s="230"/>
      <c r="COD831" s="230"/>
      <c r="COE831" s="230"/>
      <c r="COF831" s="230"/>
      <c r="COG831" s="230"/>
      <c r="COH831" s="230"/>
      <c r="COI831" s="230"/>
      <c r="COJ831" s="230"/>
      <c r="COK831" s="230"/>
      <c r="COL831" s="230"/>
      <c r="COM831" s="230"/>
      <c r="CON831" s="230"/>
      <c r="COO831" s="230"/>
      <c r="COP831" s="230"/>
      <c r="COQ831" s="230"/>
      <c r="COR831" s="230"/>
      <c r="COS831" s="230"/>
      <c r="COT831" s="230"/>
      <c r="COU831" s="230"/>
      <c r="COV831" s="230"/>
      <c r="COW831" s="230"/>
      <c r="COX831" s="230"/>
      <c r="COY831" s="230"/>
      <c r="COZ831" s="230"/>
      <c r="CPA831" s="230"/>
      <c r="CPB831" s="230"/>
      <c r="CPC831" s="230"/>
      <c r="CPD831" s="230"/>
      <c r="CPE831" s="230"/>
      <c r="CPF831" s="230"/>
      <c r="CPG831" s="230"/>
      <c r="CPH831" s="230"/>
      <c r="CPI831" s="230"/>
      <c r="CPJ831" s="230"/>
      <c r="CPK831" s="230"/>
      <c r="CPL831" s="230"/>
      <c r="CPM831" s="230"/>
      <c r="CPN831" s="230"/>
      <c r="CPO831" s="230"/>
      <c r="CPP831" s="230"/>
      <c r="CPQ831" s="230"/>
      <c r="CPR831" s="230"/>
      <c r="CPS831" s="230"/>
      <c r="CPT831" s="230"/>
      <c r="CPU831" s="230"/>
      <c r="CPV831" s="230"/>
      <c r="CPW831" s="230"/>
      <c r="CPX831" s="230"/>
      <c r="CPY831" s="230"/>
      <c r="CPZ831" s="230"/>
      <c r="CQA831" s="230"/>
      <c r="CQB831" s="230"/>
      <c r="CQC831" s="230"/>
      <c r="CQD831" s="230"/>
      <c r="CQE831" s="230"/>
      <c r="CQF831" s="230"/>
      <c r="CQG831" s="230"/>
      <c r="CQH831" s="230"/>
      <c r="CQI831" s="230"/>
      <c r="CQJ831" s="230"/>
      <c r="CQK831" s="230"/>
      <c r="CQL831" s="230"/>
      <c r="CQM831" s="230"/>
      <c r="CQN831" s="230"/>
      <c r="CQO831" s="230"/>
      <c r="CQP831" s="230"/>
      <c r="CQQ831" s="230"/>
      <c r="CQR831" s="230"/>
      <c r="CQS831" s="230"/>
      <c r="CQT831" s="230"/>
      <c r="CQU831" s="230"/>
      <c r="CQV831" s="230"/>
      <c r="CQW831" s="230"/>
      <c r="CQX831" s="230"/>
      <c r="CQY831" s="230"/>
      <c r="CQZ831" s="230"/>
      <c r="CRA831" s="230"/>
      <c r="CRB831" s="230"/>
      <c r="CRC831" s="230"/>
      <c r="CRD831" s="230"/>
      <c r="CRE831" s="230"/>
      <c r="CRF831" s="230"/>
      <c r="CRG831" s="230"/>
      <c r="CRH831" s="230"/>
      <c r="CRI831" s="230"/>
      <c r="CRJ831" s="230"/>
      <c r="CRK831" s="230"/>
      <c r="CRL831" s="230"/>
      <c r="CRM831" s="230"/>
      <c r="CRN831" s="230"/>
      <c r="CRO831" s="230"/>
      <c r="CRP831" s="230"/>
      <c r="CRQ831" s="230"/>
      <c r="CRR831" s="230"/>
      <c r="CRS831" s="230"/>
      <c r="CRT831" s="230"/>
      <c r="CRU831" s="230"/>
      <c r="CRV831" s="230"/>
      <c r="CRW831" s="230"/>
      <c r="CRX831" s="230"/>
      <c r="CRY831" s="230"/>
      <c r="CRZ831" s="230"/>
      <c r="CSA831" s="230"/>
      <c r="CSB831" s="230"/>
      <c r="CSC831" s="230"/>
      <c r="CSD831" s="230"/>
      <c r="CSE831" s="230"/>
      <c r="CSF831" s="230"/>
      <c r="CSG831" s="230"/>
      <c r="CSH831" s="230"/>
      <c r="CSI831" s="230"/>
      <c r="CSJ831" s="230"/>
      <c r="CSK831" s="230"/>
      <c r="CSL831" s="230"/>
      <c r="CSM831" s="230"/>
      <c r="CSN831" s="230"/>
      <c r="CSO831" s="230"/>
      <c r="CSP831" s="230"/>
      <c r="CSQ831" s="230"/>
      <c r="CSR831" s="230"/>
      <c r="CSS831" s="230"/>
      <c r="CST831" s="230"/>
      <c r="CSU831" s="230"/>
      <c r="CSV831" s="230"/>
      <c r="CSW831" s="230"/>
      <c r="CSX831" s="230"/>
      <c r="CSY831" s="230"/>
      <c r="CSZ831" s="230"/>
      <c r="CTA831" s="230"/>
      <c r="CTB831" s="230"/>
      <c r="CTC831" s="230"/>
      <c r="CTD831" s="230"/>
      <c r="CTE831" s="230"/>
      <c r="CTF831" s="230"/>
      <c r="CTG831" s="230"/>
      <c r="CTH831" s="230"/>
      <c r="CTI831" s="230"/>
      <c r="CTJ831" s="230"/>
      <c r="CTK831" s="230"/>
      <c r="CTL831" s="230"/>
      <c r="CTM831" s="230"/>
      <c r="CTN831" s="230"/>
      <c r="CTO831" s="230"/>
      <c r="CTP831" s="230"/>
      <c r="CTQ831" s="230"/>
      <c r="CTR831" s="230"/>
      <c r="CTS831" s="230"/>
      <c r="CTT831" s="230"/>
      <c r="CTU831" s="230"/>
      <c r="CTV831" s="230"/>
      <c r="CTW831" s="230"/>
      <c r="CTX831" s="230"/>
      <c r="CTY831" s="230"/>
      <c r="CTZ831" s="230"/>
      <c r="CUA831" s="230"/>
      <c r="CUB831" s="230"/>
      <c r="CUC831" s="230"/>
      <c r="CUD831" s="230"/>
      <c r="CUE831" s="230"/>
      <c r="CUF831" s="230"/>
      <c r="CUG831" s="230"/>
      <c r="CUH831" s="230"/>
      <c r="CUI831" s="230"/>
      <c r="CUJ831" s="230"/>
      <c r="CUK831" s="230"/>
      <c r="CUL831" s="230"/>
      <c r="CUM831" s="230"/>
      <c r="CUN831" s="230"/>
      <c r="CUO831" s="230"/>
      <c r="CUP831" s="230"/>
      <c r="CUQ831" s="230"/>
      <c r="CUR831" s="230"/>
      <c r="CUS831" s="230"/>
      <c r="CUT831" s="230"/>
      <c r="CUU831" s="230"/>
      <c r="CUV831" s="230"/>
      <c r="CUW831" s="230"/>
      <c r="CUX831" s="230"/>
      <c r="CUY831" s="230"/>
      <c r="CUZ831" s="230"/>
      <c r="CVA831" s="230"/>
      <c r="CVB831" s="230"/>
      <c r="CVC831" s="230"/>
      <c r="CVD831" s="230"/>
      <c r="CVE831" s="230"/>
      <c r="CVF831" s="230"/>
      <c r="CVG831" s="230"/>
      <c r="CVH831" s="230"/>
      <c r="CVI831" s="230"/>
      <c r="CVJ831" s="230"/>
      <c r="CVK831" s="230"/>
      <c r="CVL831" s="230"/>
      <c r="CVM831" s="230"/>
      <c r="CVN831" s="230"/>
      <c r="CVO831" s="230"/>
      <c r="CVP831" s="230"/>
      <c r="CVQ831" s="230"/>
      <c r="CVR831" s="230"/>
      <c r="CVS831" s="230"/>
      <c r="CVT831" s="230"/>
      <c r="CVU831" s="230"/>
      <c r="CVV831" s="230"/>
      <c r="CVW831" s="230"/>
      <c r="CVX831" s="230"/>
      <c r="CVY831" s="230"/>
      <c r="CVZ831" s="230"/>
      <c r="CWA831" s="230"/>
      <c r="CWB831" s="230"/>
      <c r="CWC831" s="230"/>
      <c r="CWD831" s="230"/>
      <c r="CWE831" s="230"/>
      <c r="CWF831" s="230"/>
      <c r="CWG831" s="230"/>
      <c r="CWH831" s="230"/>
      <c r="CWI831" s="230"/>
      <c r="CWJ831" s="230"/>
      <c r="CWK831" s="230"/>
      <c r="CWL831" s="230"/>
      <c r="CWM831" s="230"/>
      <c r="CWN831" s="230"/>
      <c r="CWO831" s="230"/>
      <c r="CWP831" s="230"/>
      <c r="CWQ831" s="230"/>
      <c r="CWR831" s="230"/>
      <c r="CWS831" s="230"/>
      <c r="CWT831" s="230"/>
      <c r="CWU831" s="230"/>
      <c r="CWV831" s="230"/>
      <c r="CWW831" s="230"/>
      <c r="CWX831" s="230"/>
      <c r="CWY831" s="230"/>
      <c r="CWZ831" s="230"/>
      <c r="CXA831" s="230"/>
      <c r="CXB831" s="230"/>
      <c r="CXC831" s="230"/>
      <c r="CXD831" s="230"/>
      <c r="CXE831" s="230"/>
      <c r="CXF831" s="230"/>
      <c r="CXG831" s="230"/>
      <c r="CXH831" s="230"/>
      <c r="CXI831" s="230"/>
      <c r="CXJ831" s="230"/>
      <c r="CXK831" s="230"/>
      <c r="CXL831" s="230"/>
      <c r="CXM831" s="230"/>
      <c r="CXN831" s="230"/>
      <c r="CXO831" s="230"/>
      <c r="CXP831" s="230"/>
      <c r="CXQ831" s="230"/>
      <c r="CXR831" s="230"/>
      <c r="CXS831" s="230"/>
      <c r="CXT831" s="230"/>
      <c r="CXU831" s="230"/>
      <c r="CXV831" s="230"/>
      <c r="CXW831" s="230"/>
      <c r="CXX831" s="230"/>
      <c r="CXY831" s="230"/>
      <c r="CXZ831" s="230"/>
      <c r="CYA831" s="230"/>
      <c r="CYB831" s="230"/>
      <c r="CYC831" s="230"/>
      <c r="CYD831" s="230"/>
      <c r="CYE831" s="230"/>
      <c r="CYF831" s="230"/>
      <c r="CYG831" s="230"/>
      <c r="CYH831" s="230"/>
      <c r="CYI831" s="230"/>
      <c r="CYJ831" s="230"/>
      <c r="CYK831" s="230"/>
      <c r="CYL831" s="230"/>
      <c r="CYM831" s="230"/>
      <c r="CYN831" s="230"/>
      <c r="CYO831" s="230"/>
      <c r="CYP831" s="230"/>
      <c r="CYQ831" s="230"/>
      <c r="CYR831" s="230"/>
      <c r="CYS831" s="230"/>
      <c r="CYT831" s="230"/>
      <c r="CYU831" s="230"/>
      <c r="CYV831" s="230"/>
      <c r="CYW831" s="230"/>
      <c r="CYX831" s="230"/>
      <c r="CYY831" s="230"/>
      <c r="CYZ831" s="230"/>
      <c r="CZA831" s="230"/>
      <c r="CZB831" s="230"/>
      <c r="CZC831" s="230"/>
      <c r="CZD831" s="230"/>
      <c r="CZE831" s="230"/>
      <c r="CZF831" s="230"/>
      <c r="CZG831" s="230"/>
      <c r="CZH831" s="230"/>
      <c r="CZI831" s="230"/>
      <c r="CZJ831" s="230"/>
      <c r="CZK831" s="230"/>
      <c r="CZL831" s="230"/>
      <c r="CZM831" s="230"/>
      <c r="CZN831" s="230"/>
      <c r="CZO831" s="230"/>
      <c r="CZP831" s="230"/>
      <c r="CZQ831" s="230"/>
      <c r="CZR831" s="230"/>
      <c r="CZS831" s="230"/>
      <c r="CZT831" s="230"/>
      <c r="CZU831" s="230"/>
      <c r="CZV831" s="230"/>
      <c r="CZW831" s="230"/>
      <c r="CZX831" s="230"/>
      <c r="CZY831" s="230"/>
      <c r="CZZ831" s="230"/>
      <c r="DAA831" s="230"/>
      <c r="DAB831" s="230"/>
      <c r="DAC831" s="230"/>
      <c r="DAD831" s="230"/>
      <c r="DAE831" s="230"/>
      <c r="DAF831" s="230"/>
      <c r="DAG831" s="230"/>
      <c r="DAH831" s="230"/>
      <c r="DAI831" s="230"/>
      <c r="DAJ831" s="230"/>
      <c r="DAK831" s="230"/>
      <c r="DAL831" s="230"/>
      <c r="DAM831" s="230"/>
      <c r="DAN831" s="230"/>
      <c r="DAO831" s="230"/>
      <c r="DAP831" s="230"/>
      <c r="DAQ831" s="230"/>
      <c r="DAR831" s="230"/>
      <c r="DAS831" s="230"/>
      <c r="DAT831" s="230"/>
      <c r="DAU831" s="230"/>
      <c r="DAV831" s="230"/>
      <c r="DAW831" s="230"/>
      <c r="DAX831" s="230"/>
      <c r="DAY831" s="230"/>
      <c r="DAZ831" s="230"/>
      <c r="DBA831" s="230"/>
      <c r="DBB831" s="230"/>
      <c r="DBC831" s="230"/>
      <c r="DBD831" s="230"/>
      <c r="DBE831" s="230"/>
      <c r="DBF831" s="230"/>
      <c r="DBG831" s="230"/>
      <c r="DBH831" s="230"/>
      <c r="DBI831" s="230"/>
      <c r="DBJ831" s="230"/>
      <c r="DBK831" s="230"/>
      <c r="DBL831" s="230"/>
      <c r="DBM831" s="230"/>
      <c r="DBN831" s="230"/>
      <c r="DBO831" s="230"/>
      <c r="DBP831" s="230"/>
      <c r="DBQ831" s="230"/>
      <c r="DBR831" s="230"/>
      <c r="DBS831" s="230"/>
      <c r="DBT831" s="230"/>
      <c r="DBU831" s="230"/>
      <c r="DBV831" s="230"/>
      <c r="DBW831" s="230"/>
      <c r="DBX831" s="230"/>
      <c r="DBY831" s="230"/>
      <c r="DBZ831" s="230"/>
      <c r="DCA831" s="230"/>
      <c r="DCB831" s="230"/>
      <c r="DCC831" s="230"/>
      <c r="DCD831" s="230"/>
      <c r="DCE831" s="230"/>
      <c r="DCF831" s="230"/>
      <c r="DCG831" s="230"/>
      <c r="DCH831" s="230"/>
      <c r="DCI831" s="230"/>
      <c r="DCJ831" s="230"/>
      <c r="DCK831" s="230"/>
      <c r="DCL831" s="230"/>
      <c r="DCM831" s="230"/>
      <c r="DCN831" s="230"/>
      <c r="DCO831" s="230"/>
      <c r="DCP831" s="230"/>
      <c r="DCQ831" s="230"/>
      <c r="DCR831" s="230"/>
      <c r="DCS831" s="230"/>
      <c r="DCT831" s="230"/>
      <c r="DCU831" s="230"/>
      <c r="DCV831" s="230"/>
      <c r="DCW831" s="230"/>
      <c r="DCX831" s="230"/>
      <c r="DCY831" s="230"/>
      <c r="DCZ831" s="230"/>
      <c r="DDA831" s="230"/>
      <c r="DDB831" s="230"/>
      <c r="DDC831" s="230"/>
      <c r="DDD831" s="230"/>
      <c r="DDE831" s="230"/>
      <c r="DDF831" s="230"/>
      <c r="DDG831" s="230"/>
      <c r="DDH831" s="230"/>
      <c r="DDI831" s="230"/>
      <c r="DDJ831" s="230"/>
      <c r="DDK831" s="230"/>
      <c r="DDL831" s="230"/>
      <c r="DDM831" s="230"/>
      <c r="DDN831" s="230"/>
      <c r="DDO831" s="230"/>
      <c r="DDP831" s="230"/>
      <c r="DDQ831" s="230"/>
      <c r="DDR831" s="230"/>
      <c r="DDS831" s="230"/>
      <c r="DDT831" s="230"/>
      <c r="DDU831" s="230"/>
      <c r="DDV831" s="230"/>
      <c r="DDW831" s="230"/>
      <c r="DDX831" s="230"/>
      <c r="DDY831" s="230"/>
      <c r="DDZ831" s="230"/>
      <c r="DEA831" s="230"/>
      <c r="DEB831" s="230"/>
      <c r="DEC831" s="230"/>
      <c r="DED831" s="230"/>
      <c r="DEE831" s="230"/>
      <c r="DEF831" s="230"/>
      <c r="DEG831" s="230"/>
      <c r="DEH831" s="230"/>
      <c r="DEI831" s="230"/>
      <c r="DEJ831" s="230"/>
      <c r="DEK831" s="230"/>
      <c r="DEL831" s="230"/>
      <c r="DEM831" s="230"/>
      <c r="DEN831" s="230"/>
      <c r="DEO831" s="230"/>
      <c r="DEP831" s="230"/>
      <c r="DEQ831" s="230"/>
      <c r="DER831" s="230"/>
      <c r="DES831" s="230"/>
      <c r="DET831" s="230"/>
      <c r="DEU831" s="230"/>
      <c r="DEV831" s="230"/>
      <c r="DEW831" s="230"/>
      <c r="DEX831" s="230"/>
      <c r="DEY831" s="230"/>
      <c r="DEZ831" s="230"/>
      <c r="DFA831" s="230"/>
      <c r="DFB831" s="230"/>
      <c r="DFC831" s="230"/>
      <c r="DFD831" s="230"/>
      <c r="DFE831" s="230"/>
      <c r="DFF831" s="230"/>
      <c r="DFG831" s="230"/>
      <c r="DFH831" s="230"/>
      <c r="DFI831" s="230"/>
      <c r="DFJ831" s="230"/>
      <c r="DFK831" s="230"/>
      <c r="DFL831" s="230"/>
      <c r="DFM831" s="230"/>
      <c r="DFN831" s="230"/>
      <c r="DFO831" s="230"/>
      <c r="DFP831" s="230"/>
      <c r="DFQ831" s="230"/>
      <c r="DFR831" s="230"/>
      <c r="DFS831" s="230"/>
      <c r="DFT831" s="230"/>
      <c r="DFU831" s="230"/>
      <c r="DFV831" s="230"/>
      <c r="DFW831" s="230"/>
      <c r="DFX831" s="230"/>
      <c r="DFY831" s="230"/>
      <c r="DFZ831" s="230"/>
      <c r="DGA831" s="230"/>
      <c r="DGB831" s="230"/>
      <c r="DGC831" s="230"/>
      <c r="DGD831" s="230"/>
      <c r="DGE831" s="230"/>
      <c r="DGF831" s="230"/>
      <c r="DGG831" s="230"/>
      <c r="DGH831" s="230"/>
      <c r="DGI831" s="230"/>
      <c r="DGJ831" s="230"/>
      <c r="DGK831" s="230"/>
      <c r="DGL831" s="230"/>
      <c r="DGM831" s="230"/>
      <c r="DGN831" s="230"/>
      <c r="DGO831" s="230"/>
      <c r="DGP831" s="230"/>
      <c r="DGQ831" s="230"/>
      <c r="DGR831" s="230"/>
      <c r="DGS831" s="230"/>
      <c r="DGT831" s="230"/>
      <c r="DGU831" s="230"/>
      <c r="DGV831" s="230"/>
      <c r="DGW831" s="230"/>
      <c r="DGX831" s="230"/>
      <c r="DGY831" s="230"/>
      <c r="DGZ831" s="230"/>
      <c r="DHA831" s="230"/>
      <c r="DHB831" s="230"/>
      <c r="DHC831" s="230"/>
      <c r="DHD831" s="230"/>
      <c r="DHE831" s="230"/>
      <c r="DHF831" s="230"/>
      <c r="DHG831" s="230"/>
      <c r="DHH831" s="230"/>
      <c r="DHI831" s="230"/>
      <c r="DHJ831" s="230"/>
      <c r="DHK831" s="230"/>
      <c r="DHL831" s="230"/>
      <c r="DHM831" s="230"/>
      <c r="DHN831" s="230"/>
      <c r="DHO831" s="230"/>
      <c r="DHP831" s="230"/>
      <c r="DHQ831" s="230"/>
      <c r="DHR831" s="230"/>
      <c r="DHS831" s="230"/>
      <c r="DHT831" s="230"/>
      <c r="DHU831" s="230"/>
      <c r="DHV831" s="230"/>
      <c r="DHW831" s="230"/>
      <c r="DHX831" s="230"/>
      <c r="DHY831" s="230"/>
      <c r="DHZ831" s="230"/>
      <c r="DIA831" s="230"/>
      <c r="DIB831" s="230"/>
      <c r="DIC831" s="230"/>
      <c r="DID831" s="230"/>
      <c r="DIE831" s="230"/>
      <c r="DIF831" s="230"/>
      <c r="DIG831" s="230"/>
      <c r="DIH831" s="230"/>
      <c r="DII831" s="230"/>
      <c r="DIJ831" s="230"/>
      <c r="DIK831" s="230"/>
      <c r="DIL831" s="230"/>
      <c r="DIM831" s="230"/>
      <c r="DIN831" s="230"/>
      <c r="DIO831" s="230"/>
      <c r="DIP831" s="230"/>
      <c r="DIQ831" s="230"/>
      <c r="DIR831" s="230"/>
      <c r="DIS831" s="230"/>
      <c r="DIT831" s="230"/>
      <c r="DIU831" s="230"/>
      <c r="DIV831" s="230"/>
      <c r="DIW831" s="230"/>
      <c r="DIX831" s="230"/>
      <c r="DIY831" s="230"/>
      <c r="DIZ831" s="230"/>
      <c r="DJA831" s="230"/>
      <c r="DJB831" s="230"/>
      <c r="DJC831" s="230"/>
      <c r="DJD831" s="230"/>
      <c r="DJE831" s="230"/>
      <c r="DJF831" s="230"/>
      <c r="DJG831" s="230"/>
      <c r="DJH831" s="230"/>
      <c r="DJI831" s="230"/>
      <c r="DJJ831" s="230"/>
      <c r="DJK831" s="230"/>
      <c r="DJL831" s="230"/>
      <c r="DJM831" s="230"/>
      <c r="DJN831" s="230"/>
      <c r="DJO831" s="230"/>
      <c r="DJP831" s="230"/>
      <c r="DJQ831" s="230"/>
      <c r="DJR831" s="230"/>
      <c r="DJS831" s="230"/>
      <c r="DJT831" s="230"/>
      <c r="DJU831" s="230"/>
      <c r="DJV831" s="230"/>
      <c r="DJW831" s="230"/>
      <c r="DJX831" s="230"/>
      <c r="DJY831" s="230"/>
      <c r="DJZ831" s="230"/>
      <c r="DKA831" s="230"/>
      <c r="DKB831" s="230"/>
      <c r="DKC831" s="230"/>
      <c r="DKD831" s="230"/>
      <c r="DKE831" s="230"/>
      <c r="DKF831" s="230"/>
      <c r="DKG831" s="230"/>
      <c r="DKH831" s="230"/>
      <c r="DKI831" s="230"/>
      <c r="DKJ831" s="230"/>
      <c r="DKK831" s="230"/>
      <c r="DKL831" s="230"/>
      <c r="DKM831" s="230"/>
      <c r="DKN831" s="230"/>
      <c r="DKO831" s="230"/>
      <c r="DKP831" s="230"/>
      <c r="DKQ831" s="230"/>
      <c r="DKR831" s="230"/>
      <c r="DKS831" s="230"/>
      <c r="DKT831" s="230"/>
      <c r="DKU831" s="230"/>
      <c r="DKV831" s="230"/>
      <c r="DKW831" s="230"/>
      <c r="DKX831" s="230"/>
      <c r="DKY831" s="230"/>
      <c r="DKZ831" s="230"/>
      <c r="DLA831" s="230"/>
      <c r="DLB831" s="230"/>
      <c r="DLC831" s="230"/>
      <c r="DLD831" s="230"/>
      <c r="DLE831" s="230"/>
      <c r="DLF831" s="230"/>
      <c r="DLG831" s="230"/>
      <c r="DLH831" s="230"/>
      <c r="DLI831" s="230"/>
      <c r="DLJ831" s="230"/>
      <c r="DLK831" s="230"/>
      <c r="DLL831" s="230"/>
      <c r="DLM831" s="230"/>
      <c r="DLN831" s="230"/>
      <c r="DLO831" s="230"/>
      <c r="DLP831" s="230"/>
      <c r="DLQ831" s="230"/>
      <c r="DLR831" s="230"/>
      <c r="DLS831" s="230"/>
      <c r="DLT831" s="230"/>
      <c r="DLU831" s="230"/>
      <c r="DLV831" s="230"/>
      <c r="DLW831" s="230"/>
      <c r="DLX831" s="230"/>
      <c r="DLY831" s="230"/>
      <c r="DLZ831" s="230"/>
      <c r="DMA831" s="230"/>
      <c r="DMB831" s="230"/>
      <c r="DMC831" s="230"/>
      <c r="DMD831" s="230"/>
      <c r="DME831" s="230"/>
      <c r="DMF831" s="230"/>
      <c r="DMG831" s="230"/>
      <c r="DMH831" s="230"/>
      <c r="DMI831" s="230"/>
      <c r="DMJ831" s="230"/>
      <c r="DMK831" s="230"/>
      <c r="DML831" s="230"/>
      <c r="DMM831" s="230"/>
      <c r="DMN831" s="230"/>
      <c r="DMO831" s="230"/>
      <c r="DMP831" s="230"/>
      <c r="DMQ831" s="230"/>
      <c r="DMR831" s="230"/>
      <c r="DMS831" s="230"/>
      <c r="DMT831" s="230"/>
      <c r="DMU831" s="230"/>
      <c r="DMV831" s="230"/>
      <c r="DMW831" s="230"/>
      <c r="DMX831" s="230"/>
      <c r="DMY831" s="230"/>
      <c r="DMZ831" s="230"/>
      <c r="DNA831" s="230"/>
      <c r="DNB831" s="230"/>
      <c r="DNC831" s="230"/>
      <c r="DND831" s="230"/>
      <c r="DNE831" s="230"/>
      <c r="DNF831" s="230"/>
      <c r="DNG831" s="230"/>
      <c r="DNH831" s="230"/>
      <c r="DNI831" s="230"/>
      <c r="DNJ831" s="230"/>
      <c r="DNK831" s="230"/>
      <c r="DNL831" s="230"/>
      <c r="DNM831" s="230"/>
      <c r="DNN831" s="230"/>
      <c r="DNO831" s="230"/>
      <c r="DNP831" s="230"/>
      <c r="DNQ831" s="230"/>
      <c r="DNR831" s="230"/>
      <c r="DNS831" s="230"/>
      <c r="DNT831" s="230"/>
      <c r="DNU831" s="230"/>
      <c r="DNV831" s="230"/>
      <c r="DNW831" s="230"/>
      <c r="DNX831" s="230"/>
      <c r="DNY831" s="230"/>
      <c r="DNZ831" s="230"/>
      <c r="DOA831" s="230"/>
      <c r="DOB831" s="230"/>
      <c r="DOC831" s="230"/>
      <c r="DOD831" s="230"/>
      <c r="DOE831" s="230"/>
      <c r="DOF831" s="230"/>
      <c r="DOG831" s="230"/>
      <c r="DOH831" s="230"/>
      <c r="DOI831" s="230"/>
      <c r="DOJ831" s="230"/>
      <c r="DOK831" s="230"/>
      <c r="DOL831" s="230"/>
      <c r="DOM831" s="230"/>
      <c r="DON831" s="230"/>
      <c r="DOO831" s="230"/>
      <c r="DOP831" s="230"/>
      <c r="DOQ831" s="230"/>
      <c r="DOR831" s="230"/>
      <c r="DOS831" s="230"/>
      <c r="DOT831" s="230"/>
      <c r="DOU831" s="230"/>
      <c r="DOV831" s="230"/>
      <c r="DOW831" s="230"/>
      <c r="DOX831" s="230"/>
      <c r="DOY831" s="230"/>
      <c r="DOZ831" s="230"/>
      <c r="DPA831" s="230"/>
      <c r="DPB831" s="230"/>
      <c r="DPC831" s="230"/>
      <c r="DPD831" s="230"/>
      <c r="DPE831" s="230"/>
      <c r="DPF831" s="230"/>
      <c r="DPG831" s="230"/>
      <c r="DPH831" s="230"/>
      <c r="DPI831" s="230"/>
      <c r="DPJ831" s="230"/>
      <c r="DPK831" s="230"/>
      <c r="DPL831" s="230"/>
      <c r="DPM831" s="230"/>
      <c r="DPN831" s="230"/>
      <c r="DPO831" s="230"/>
      <c r="DPP831" s="230"/>
      <c r="DPQ831" s="230"/>
      <c r="DPR831" s="230"/>
      <c r="DPS831" s="230"/>
      <c r="DPT831" s="230"/>
      <c r="DPU831" s="230"/>
      <c r="DPV831" s="230"/>
      <c r="DPW831" s="230"/>
      <c r="DPX831" s="230"/>
      <c r="DPY831" s="230"/>
      <c r="DPZ831" s="230"/>
      <c r="DQA831" s="230"/>
      <c r="DQB831" s="230"/>
      <c r="DQC831" s="230"/>
      <c r="DQD831" s="230"/>
      <c r="DQE831" s="230"/>
      <c r="DQF831" s="230"/>
      <c r="DQG831" s="230"/>
      <c r="DQH831" s="230"/>
      <c r="DQI831" s="230"/>
      <c r="DQJ831" s="230"/>
      <c r="DQK831" s="230"/>
      <c r="DQL831" s="230"/>
      <c r="DQM831" s="230"/>
      <c r="DQN831" s="230"/>
      <c r="DQO831" s="230"/>
      <c r="DQP831" s="230"/>
      <c r="DQQ831" s="230"/>
      <c r="DQR831" s="230"/>
      <c r="DQS831" s="230"/>
      <c r="DQT831" s="230"/>
      <c r="DQU831" s="230"/>
      <c r="DQV831" s="230"/>
      <c r="DQW831" s="230"/>
      <c r="DQX831" s="230"/>
      <c r="DQY831" s="230"/>
      <c r="DQZ831" s="230"/>
      <c r="DRA831" s="230"/>
      <c r="DRB831" s="230"/>
      <c r="DRC831" s="230"/>
      <c r="DRD831" s="230"/>
      <c r="DRE831" s="230"/>
      <c r="DRF831" s="230"/>
      <c r="DRG831" s="230"/>
      <c r="DRH831" s="230"/>
      <c r="DRI831" s="230"/>
      <c r="DRJ831" s="230"/>
      <c r="DRK831" s="230"/>
      <c r="DRL831" s="230"/>
      <c r="DRM831" s="230"/>
      <c r="DRN831" s="230"/>
      <c r="DRO831" s="230"/>
      <c r="DRP831" s="230"/>
      <c r="DRQ831" s="230"/>
      <c r="DRR831" s="230"/>
      <c r="DRS831" s="230"/>
      <c r="DRT831" s="230"/>
      <c r="DRU831" s="230"/>
      <c r="DRV831" s="230"/>
      <c r="DRW831" s="230"/>
      <c r="DRX831" s="230"/>
      <c r="DRY831" s="230"/>
      <c r="DRZ831" s="230"/>
      <c r="DSA831" s="230"/>
      <c r="DSB831" s="230"/>
      <c r="DSC831" s="230"/>
      <c r="DSD831" s="230"/>
      <c r="DSE831" s="230"/>
      <c r="DSF831" s="230"/>
      <c r="DSG831" s="230"/>
      <c r="DSH831" s="230"/>
      <c r="DSI831" s="230"/>
      <c r="DSJ831" s="230"/>
      <c r="DSK831" s="230"/>
      <c r="DSL831" s="230"/>
      <c r="DSM831" s="230"/>
      <c r="DSN831" s="230"/>
      <c r="DSO831" s="230"/>
      <c r="DSP831" s="230"/>
      <c r="DSQ831" s="230"/>
      <c r="DSR831" s="230"/>
      <c r="DSS831" s="230"/>
      <c r="DST831" s="230"/>
      <c r="DSU831" s="230"/>
      <c r="DSV831" s="230"/>
      <c r="DSW831" s="230"/>
      <c r="DSX831" s="230"/>
      <c r="DSY831" s="230"/>
      <c r="DSZ831" s="230"/>
      <c r="DTA831" s="230"/>
      <c r="DTB831" s="230"/>
      <c r="DTC831" s="230"/>
      <c r="DTD831" s="230"/>
      <c r="DTE831" s="230"/>
      <c r="DTF831" s="230"/>
      <c r="DTG831" s="230"/>
      <c r="DTH831" s="230"/>
      <c r="DTI831" s="230"/>
      <c r="DTJ831" s="230"/>
      <c r="DTK831" s="230"/>
      <c r="DTL831" s="230"/>
      <c r="DTM831" s="230"/>
      <c r="DTN831" s="230"/>
      <c r="DTO831" s="230"/>
      <c r="DTP831" s="230"/>
      <c r="DTQ831" s="230"/>
      <c r="DTR831" s="230"/>
      <c r="DTS831" s="230"/>
      <c r="DTT831" s="230"/>
      <c r="DTU831" s="230"/>
      <c r="DTV831" s="230"/>
      <c r="DTW831" s="230"/>
      <c r="DTX831" s="230"/>
      <c r="DTY831" s="230"/>
      <c r="DTZ831" s="230"/>
      <c r="DUA831" s="230"/>
      <c r="DUB831" s="230"/>
      <c r="DUC831" s="230"/>
      <c r="DUD831" s="230"/>
      <c r="DUE831" s="230"/>
      <c r="DUF831" s="230"/>
      <c r="DUG831" s="230"/>
      <c r="DUH831" s="230"/>
      <c r="DUI831" s="230"/>
      <c r="DUJ831" s="230"/>
      <c r="DUK831" s="230"/>
      <c r="DUL831" s="230"/>
      <c r="DUM831" s="230"/>
      <c r="DUN831" s="230"/>
      <c r="DUO831" s="230"/>
      <c r="DUP831" s="230"/>
      <c r="DUQ831" s="230"/>
      <c r="DUR831" s="230"/>
      <c r="DUS831" s="230"/>
      <c r="DUT831" s="230"/>
      <c r="DUU831" s="230"/>
      <c r="DUV831" s="230"/>
      <c r="DUW831" s="230"/>
      <c r="DUX831" s="230"/>
      <c r="DUY831" s="230"/>
      <c r="DUZ831" s="230"/>
      <c r="DVA831" s="230"/>
      <c r="DVB831" s="230"/>
      <c r="DVC831" s="230"/>
      <c r="DVD831" s="230"/>
      <c r="DVE831" s="230"/>
      <c r="DVF831" s="230"/>
      <c r="DVG831" s="230"/>
      <c r="DVH831" s="230"/>
      <c r="DVI831" s="230"/>
      <c r="DVJ831" s="230"/>
      <c r="DVK831" s="230"/>
      <c r="DVL831" s="230"/>
      <c r="DVM831" s="230"/>
      <c r="DVN831" s="230"/>
      <c r="DVO831" s="230"/>
      <c r="DVP831" s="230"/>
      <c r="DVQ831" s="230"/>
      <c r="DVR831" s="230"/>
      <c r="DVS831" s="230"/>
      <c r="DVT831" s="230"/>
      <c r="DVU831" s="230"/>
      <c r="DVV831" s="230"/>
      <c r="DVW831" s="230"/>
      <c r="DVX831" s="230"/>
      <c r="DVY831" s="230"/>
      <c r="DVZ831" s="230"/>
      <c r="DWA831" s="230"/>
      <c r="DWB831" s="230"/>
      <c r="DWC831" s="230"/>
      <c r="DWD831" s="230"/>
      <c r="DWE831" s="230"/>
      <c r="DWF831" s="230"/>
      <c r="DWG831" s="230"/>
      <c r="DWH831" s="230"/>
      <c r="DWI831" s="230"/>
      <c r="DWJ831" s="230"/>
      <c r="DWK831" s="230"/>
      <c r="DWL831" s="230"/>
      <c r="DWM831" s="230"/>
      <c r="DWN831" s="230"/>
      <c r="DWO831" s="230"/>
      <c r="DWP831" s="230"/>
      <c r="DWQ831" s="230"/>
      <c r="DWR831" s="230"/>
      <c r="DWS831" s="230"/>
      <c r="DWT831" s="230"/>
      <c r="DWU831" s="230"/>
      <c r="DWV831" s="230"/>
      <c r="DWW831" s="230"/>
      <c r="DWX831" s="230"/>
      <c r="DWY831" s="230"/>
      <c r="DWZ831" s="230"/>
      <c r="DXA831" s="230"/>
      <c r="DXB831" s="230"/>
      <c r="DXC831" s="230"/>
      <c r="DXD831" s="230"/>
      <c r="DXE831" s="230"/>
      <c r="DXF831" s="230"/>
      <c r="DXG831" s="230"/>
      <c r="DXH831" s="230"/>
      <c r="DXI831" s="230"/>
      <c r="DXJ831" s="230"/>
      <c r="DXK831" s="230"/>
      <c r="DXL831" s="230"/>
      <c r="DXM831" s="230"/>
      <c r="DXN831" s="230"/>
      <c r="DXO831" s="230"/>
      <c r="DXP831" s="230"/>
      <c r="DXQ831" s="230"/>
      <c r="DXR831" s="230"/>
      <c r="DXS831" s="230"/>
      <c r="DXT831" s="230"/>
      <c r="DXU831" s="230"/>
      <c r="DXV831" s="230"/>
      <c r="DXW831" s="230"/>
      <c r="DXX831" s="230"/>
      <c r="DXY831" s="230"/>
      <c r="DXZ831" s="230"/>
      <c r="DYA831" s="230"/>
      <c r="DYB831" s="230"/>
      <c r="DYC831" s="230"/>
      <c r="DYD831" s="230"/>
      <c r="DYE831" s="230"/>
      <c r="DYF831" s="230"/>
      <c r="DYG831" s="230"/>
      <c r="DYH831" s="230"/>
      <c r="DYI831" s="230"/>
      <c r="DYJ831" s="230"/>
      <c r="DYK831" s="230"/>
      <c r="DYL831" s="230"/>
      <c r="DYM831" s="230"/>
      <c r="DYN831" s="230"/>
      <c r="DYO831" s="230"/>
      <c r="DYP831" s="230"/>
      <c r="DYQ831" s="230"/>
      <c r="DYR831" s="230"/>
      <c r="DYS831" s="230"/>
      <c r="DYT831" s="230"/>
      <c r="DYU831" s="230"/>
      <c r="DYV831" s="230"/>
      <c r="DYW831" s="230"/>
      <c r="DYX831" s="230"/>
      <c r="DYY831" s="230"/>
      <c r="DYZ831" s="230"/>
      <c r="DZA831" s="230"/>
      <c r="DZB831" s="230"/>
      <c r="DZC831" s="230"/>
      <c r="DZD831" s="230"/>
      <c r="DZE831" s="230"/>
      <c r="DZF831" s="230"/>
      <c r="DZG831" s="230"/>
      <c r="DZH831" s="230"/>
      <c r="DZI831" s="230"/>
      <c r="DZJ831" s="230"/>
      <c r="DZK831" s="230"/>
      <c r="DZL831" s="230"/>
      <c r="DZM831" s="230"/>
      <c r="DZN831" s="230"/>
      <c r="DZO831" s="230"/>
      <c r="DZP831" s="230"/>
      <c r="DZQ831" s="230"/>
      <c r="DZR831" s="230"/>
      <c r="DZS831" s="230"/>
      <c r="DZT831" s="230"/>
      <c r="DZU831" s="230"/>
      <c r="DZV831" s="230"/>
      <c r="DZW831" s="230"/>
      <c r="DZX831" s="230"/>
      <c r="DZY831" s="230"/>
      <c r="DZZ831" s="230"/>
      <c r="EAA831" s="230"/>
      <c r="EAB831" s="230"/>
      <c r="EAC831" s="230"/>
      <c r="EAD831" s="230"/>
      <c r="EAE831" s="230"/>
      <c r="EAF831" s="230"/>
      <c r="EAG831" s="230"/>
      <c r="EAH831" s="230"/>
      <c r="EAI831" s="230"/>
      <c r="EAJ831" s="230"/>
      <c r="EAK831" s="230"/>
      <c r="EAL831" s="230"/>
      <c r="EAM831" s="230"/>
      <c r="EAN831" s="230"/>
      <c r="EAO831" s="230"/>
      <c r="EAP831" s="230"/>
      <c r="EAQ831" s="230"/>
      <c r="EAR831" s="230"/>
      <c r="EAS831" s="230"/>
      <c r="EAT831" s="230"/>
      <c r="EAU831" s="230"/>
      <c r="EAV831" s="230"/>
      <c r="EAW831" s="230"/>
      <c r="EAX831" s="230"/>
      <c r="EAY831" s="230"/>
      <c r="EAZ831" s="230"/>
      <c r="EBA831" s="230"/>
      <c r="EBB831" s="230"/>
      <c r="EBC831" s="230"/>
      <c r="EBD831" s="230"/>
      <c r="EBE831" s="230"/>
      <c r="EBF831" s="230"/>
      <c r="EBG831" s="230"/>
      <c r="EBH831" s="230"/>
      <c r="EBI831" s="230"/>
      <c r="EBJ831" s="230"/>
      <c r="EBK831" s="230"/>
      <c r="EBL831" s="230"/>
      <c r="EBM831" s="230"/>
      <c r="EBN831" s="230"/>
      <c r="EBO831" s="230"/>
      <c r="EBP831" s="230"/>
      <c r="EBQ831" s="230"/>
      <c r="EBR831" s="230"/>
      <c r="EBS831" s="230"/>
      <c r="EBT831" s="230"/>
      <c r="EBU831" s="230"/>
      <c r="EBV831" s="230"/>
      <c r="EBW831" s="230"/>
      <c r="EBX831" s="230"/>
      <c r="EBY831" s="230"/>
      <c r="EBZ831" s="230"/>
      <c r="ECA831" s="230"/>
      <c r="ECB831" s="230"/>
      <c r="ECC831" s="230"/>
      <c r="ECD831" s="230"/>
      <c r="ECE831" s="230"/>
      <c r="ECF831" s="230"/>
      <c r="ECG831" s="230"/>
      <c r="ECH831" s="230"/>
      <c r="ECI831" s="230"/>
      <c r="ECJ831" s="230"/>
      <c r="ECK831" s="230"/>
      <c r="ECL831" s="230"/>
      <c r="ECM831" s="230"/>
      <c r="ECN831" s="230"/>
      <c r="ECO831" s="230"/>
      <c r="ECP831" s="230"/>
      <c r="ECQ831" s="230"/>
      <c r="ECR831" s="230"/>
      <c r="ECS831" s="230"/>
      <c r="ECT831" s="230"/>
      <c r="ECU831" s="230"/>
      <c r="ECV831" s="230"/>
      <c r="ECW831" s="230"/>
      <c r="ECX831" s="230"/>
      <c r="ECY831" s="230"/>
      <c r="ECZ831" s="230"/>
      <c r="EDA831" s="230"/>
      <c r="EDB831" s="230"/>
      <c r="EDC831" s="230"/>
      <c r="EDD831" s="230"/>
      <c r="EDE831" s="230"/>
      <c r="EDF831" s="230"/>
      <c r="EDG831" s="230"/>
      <c r="EDH831" s="230"/>
      <c r="EDI831" s="230"/>
      <c r="EDJ831" s="230"/>
      <c r="EDK831" s="230"/>
      <c r="EDL831" s="230"/>
      <c r="EDM831" s="230"/>
      <c r="EDN831" s="230"/>
      <c r="EDO831" s="230"/>
      <c r="EDP831" s="230"/>
      <c r="EDQ831" s="230"/>
      <c r="EDR831" s="230"/>
      <c r="EDS831" s="230"/>
      <c r="EDT831" s="230"/>
      <c r="EDU831" s="230"/>
      <c r="EDV831" s="230"/>
      <c r="EDW831" s="230"/>
      <c r="EDX831" s="230"/>
      <c r="EDY831" s="230"/>
      <c r="EDZ831" s="230"/>
      <c r="EEA831" s="230"/>
      <c r="EEB831" s="230"/>
      <c r="EEC831" s="230"/>
      <c r="EED831" s="230"/>
      <c r="EEE831" s="230"/>
      <c r="EEF831" s="230"/>
      <c r="EEG831" s="230"/>
      <c r="EEH831" s="230"/>
      <c r="EEI831" s="230"/>
      <c r="EEJ831" s="230"/>
      <c r="EEK831" s="230"/>
      <c r="EEL831" s="230"/>
      <c r="EEM831" s="230"/>
      <c r="EEN831" s="230"/>
      <c r="EEO831" s="230"/>
      <c r="EEP831" s="230"/>
      <c r="EEQ831" s="230"/>
      <c r="EER831" s="230"/>
      <c r="EES831" s="230"/>
      <c r="EET831" s="230"/>
      <c r="EEU831" s="230"/>
      <c r="EEV831" s="230"/>
      <c r="EEW831" s="230"/>
      <c r="EEX831" s="230"/>
      <c r="EEY831" s="230"/>
      <c r="EEZ831" s="230"/>
      <c r="EFA831" s="230"/>
      <c r="EFB831" s="230"/>
      <c r="EFC831" s="230"/>
      <c r="EFD831" s="230"/>
      <c r="EFE831" s="230"/>
      <c r="EFF831" s="230"/>
      <c r="EFG831" s="230"/>
      <c r="EFH831" s="230"/>
      <c r="EFI831" s="230"/>
      <c r="EFJ831" s="230"/>
      <c r="EFK831" s="230"/>
      <c r="EFL831" s="230"/>
      <c r="EFM831" s="230"/>
      <c r="EFN831" s="230"/>
      <c r="EFO831" s="230"/>
      <c r="EFP831" s="230"/>
      <c r="EFQ831" s="230"/>
      <c r="EFR831" s="230"/>
      <c r="EFS831" s="230"/>
      <c r="EFT831" s="230"/>
      <c r="EFU831" s="230"/>
      <c r="EFV831" s="230"/>
      <c r="EFW831" s="230"/>
      <c r="EFX831" s="230"/>
      <c r="EFY831" s="230"/>
      <c r="EFZ831" s="230"/>
      <c r="EGA831" s="230"/>
      <c r="EGB831" s="230"/>
      <c r="EGC831" s="230"/>
      <c r="EGD831" s="230"/>
      <c r="EGE831" s="230"/>
      <c r="EGF831" s="230"/>
      <c r="EGG831" s="230"/>
      <c r="EGH831" s="230"/>
      <c r="EGI831" s="230"/>
      <c r="EGJ831" s="230"/>
      <c r="EGK831" s="230"/>
      <c r="EGL831" s="230"/>
      <c r="EGM831" s="230"/>
      <c r="EGN831" s="230"/>
      <c r="EGO831" s="230"/>
      <c r="EGP831" s="230"/>
      <c r="EGQ831" s="230"/>
      <c r="EGR831" s="230"/>
      <c r="EGS831" s="230"/>
      <c r="EGT831" s="230"/>
      <c r="EGU831" s="230"/>
      <c r="EGV831" s="230"/>
      <c r="EGW831" s="230"/>
      <c r="EGX831" s="230"/>
      <c r="EGY831" s="230"/>
      <c r="EGZ831" s="230"/>
      <c r="EHA831" s="230"/>
      <c r="EHB831" s="230"/>
      <c r="EHC831" s="230"/>
      <c r="EHD831" s="230"/>
      <c r="EHE831" s="230"/>
      <c r="EHF831" s="230"/>
      <c r="EHG831" s="230"/>
      <c r="EHH831" s="230"/>
      <c r="EHI831" s="230"/>
      <c r="EHJ831" s="230"/>
      <c r="EHK831" s="230"/>
      <c r="EHL831" s="230"/>
      <c r="EHM831" s="230"/>
      <c r="EHN831" s="230"/>
      <c r="EHO831" s="230"/>
      <c r="EHP831" s="230"/>
      <c r="EHQ831" s="230"/>
      <c r="EHR831" s="230"/>
      <c r="EHS831" s="230"/>
      <c r="EHT831" s="230"/>
      <c r="EHU831" s="230"/>
      <c r="EHV831" s="230"/>
      <c r="EHW831" s="230"/>
      <c r="EHX831" s="230"/>
      <c r="EHY831" s="230"/>
      <c r="EHZ831" s="230"/>
      <c r="EIA831" s="230"/>
      <c r="EIB831" s="230"/>
      <c r="EIC831" s="230"/>
      <c r="EID831" s="230"/>
      <c r="EIE831" s="230"/>
      <c r="EIF831" s="230"/>
      <c r="EIG831" s="230"/>
      <c r="EIH831" s="230"/>
      <c r="EII831" s="230"/>
      <c r="EIJ831" s="230"/>
      <c r="EIK831" s="230"/>
      <c r="EIL831" s="230"/>
      <c r="EIM831" s="230"/>
      <c r="EIN831" s="230"/>
      <c r="EIO831" s="230"/>
      <c r="EIP831" s="230"/>
      <c r="EIQ831" s="230"/>
      <c r="EIR831" s="230"/>
      <c r="EIS831" s="230"/>
      <c r="EIT831" s="230"/>
      <c r="EIU831" s="230"/>
      <c r="EIV831" s="230"/>
      <c r="EIW831" s="230"/>
      <c r="EIX831" s="230"/>
      <c r="EIY831" s="230"/>
      <c r="EIZ831" s="230"/>
      <c r="EJA831" s="230"/>
      <c r="EJB831" s="230"/>
      <c r="EJC831" s="230"/>
      <c r="EJD831" s="230"/>
      <c r="EJE831" s="230"/>
      <c r="EJF831" s="230"/>
      <c r="EJG831" s="230"/>
      <c r="EJH831" s="230"/>
      <c r="EJI831" s="230"/>
      <c r="EJJ831" s="230"/>
      <c r="EJK831" s="230"/>
      <c r="EJL831" s="230"/>
      <c r="EJM831" s="230"/>
      <c r="EJN831" s="230"/>
      <c r="EJO831" s="230"/>
      <c r="EJP831" s="230"/>
      <c r="EJQ831" s="230"/>
      <c r="EJR831" s="230"/>
      <c r="EJS831" s="230"/>
      <c r="EJT831" s="230"/>
      <c r="EJU831" s="230"/>
      <c r="EJV831" s="230"/>
      <c r="EJW831" s="230"/>
      <c r="EJX831" s="230"/>
      <c r="EJY831" s="230"/>
      <c r="EJZ831" s="230"/>
      <c r="EKA831" s="230"/>
      <c r="EKB831" s="230"/>
      <c r="EKC831" s="230"/>
      <c r="EKD831" s="230"/>
      <c r="EKE831" s="230"/>
      <c r="EKF831" s="230"/>
      <c r="EKG831" s="230"/>
      <c r="EKH831" s="230"/>
      <c r="EKI831" s="230"/>
      <c r="EKJ831" s="230"/>
      <c r="EKK831" s="230"/>
      <c r="EKL831" s="230"/>
      <c r="EKM831" s="230"/>
      <c r="EKN831" s="230"/>
      <c r="EKO831" s="230"/>
      <c r="EKP831" s="230"/>
      <c r="EKQ831" s="230"/>
      <c r="EKR831" s="230"/>
      <c r="EKS831" s="230"/>
      <c r="EKT831" s="230"/>
      <c r="EKU831" s="230"/>
      <c r="EKV831" s="230"/>
      <c r="EKW831" s="230"/>
      <c r="EKX831" s="230"/>
      <c r="EKY831" s="230"/>
      <c r="EKZ831" s="230"/>
      <c r="ELA831" s="230"/>
      <c r="ELB831" s="230"/>
      <c r="ELC831" s="230"/>
      <c r="ELD831" s="230"/>
      <c r="ELE831" s="230"/>
      <c r="ELF831" s="230"/>
      <c r="ELG831" s="230"/>
      <c r="ELH831" s="230"/>
      <c r="ELI831" s="230"/>
      <c r="ELJ831" s="230"/>
      <c r="ELK831" s="230"/>
      <c r="ELL831" s="230"/>
      <c r="ELM831" s="230"/>
      <c r="ELN831" s="230"/>
      <c r="ELO831" s="230"/>
      <c r="ELP831" s="230"/>
      <c r="ELQ831" s="230"/>
      <c r="ELR831" s="230"/>
      <c r="ELS831" s="230"/>
      <c r="ELT831" s="230"/>
      <c r="ELU831" s="230"/>
      <c r="ELV831" s="230"/>
      <c r="ELW831" s="230"/>
      <c r="ELX831" s="230"/>
      <c r="ELY831" s="230"/>
      <c r="ELZ831" s="230"/>
      <c r="EMA831" s="230"/>
      <c r="EMB831" s="230"/>
      <c r="EMC831" s="230"/>
      <c r="EMD831" s="230"/>
      <c r="EME831" s="230"/>
      <c r="EMF831" s="230"/>
      <c r="EMG831" s="230"/>
      <c r="EMH831" s="230"/>
      <c r="EMI831" s="230"/>
      <c r="EMJ831" s="230"/>
      <c r="EMK831" s="230"/>
      <c r="EML831" s="230"/>
      <c r="EMM831" s="230"/>
      <c r="EMN831" s="230"/>
      <c r="EMO831" s="230"/>
      <c r="EMP831" s="230"/>
      <c r="EMQ831" s="230"/>
      <c r="EMR831" s="230"/>
      <c r="EMS831" s="230"/>
      <c r="EMT831" s="230"/>
      <c r="EMU831" s="230"/>
      <c r="EMV831" s="230"/>
      <c r="EMW831" s="230"/>
      <c r="EMX831" s="230"/>
      <c r="EMY831" s="230"/>
      <c r="EMZ831" s="230"/>
      <c r="ENA831" s="230"/>
      <c r="ENB831" s="230"/>
      <c r="ENC831" s="230"/>
      <c r="END831" s="230"/>
      <c r="ENE831" s="230"/>
      <c r="ENF831" s="230"/>
      <c r="ENG831" s="230"/>
      <c r="ENH831" s="230"/>
      <c r="ENI831" s="230"/>
      <c r="ENJ831" s="230"/>
      <c r="ENK831" s="230"/>
      <c r="ENL831" s="230"/>
      <c r="ENM831" s="230"/>
      <c r="ENN831" s="230"/>
      <c r="ENO831" s="230"/>
      <c r="ENP831" s="230"/>
      <c r="ENQ831" s="230"/>
      <c r="ENR831" s="230"/>
      <c r="ENS831" s="230"/>
      <c r="ENT831" s="230"/>
      <c r="ENU831" s="230"/>
      <c r="ENV831" s="230"/>
      <c r="ENW831" s="230"/>
      <c r="ENX831" s="230"/>
      <c r="ENY831" s="230"/>
      <c r="ENZ831" s="230"/>
      <c r="EOA831" s="230"/>
      <c r="EOB831" s="230"/>
      <c r="EOC831" s="230"/>
      <c r="EOD831" s="230"/>
      <c r="EOE831" s="230"/>
      <c r="EOF831" s="230"/>
      <c r="EOG831" s="230"/>
      <c r="EOH831" s="230"/>
      <c r="EOI831" s="230"/>
      <c r="EOJ831" s="230"/>
      <c r="EOK831" s="230"/>
      <c r="EOL831" s="230"/>
      <c r="EOM831" s="230"/>
      <c r="EON831" s="230"/>
      <c r="EOO831" s="230"/>
      <c r="EOP831" s="230"/>
      <c r="EOQ831" s="230"/>
      <c r="EOR831" s="230"/>
      <c r="EOS831" s="230"/>
      <c r="EOT831" s="230"/>
      <c r="EOU831" s="230"/>
      <c r="EOV831" s="230"/>
      <c r="EOW831" s="230"/>
      <c r="EOX831" s="230"/>
      <c r="EOY831" s="230"/>
      <c r="EOZ831" s="230"/>
      <c r="EPA831" s="230"/>
      <c r="EPB831" s="230"/>
      <c r="EPC831" s="230"/>
      <c r="EPD831" s="230"/>
      <c r="EPE831" s="230"/>
      <c r="EPF831" s="230"/>
      <c r="EPG831" s="230"/>
      <c r="EPH831" s="230"/>
      <c r="EPI831" s="230"/>
      <c r="EPJ831" s="230"/>
      <c r="EPK831" s="230"/>
      <c r="EPL831" s="230"/>
      <c r="EPM831" s="230"/>
      <c r="EPN831" s="230"/>
      <c r="EPO831" s="230"/>
      <c r="EPP831" s="230"/>
      <c r="EPQ831" s="230"/>
      <c r="EPR831" s="230"/>
      <c r="EPS831" s="230"/>
      <c r="EPT831" s="230"/>
      <c r="EPU831" s="230"/>
      <c r="EPV831" s="230"/>
      <c r="EPW831" s="230"/>
      <c r="EPX831" s="230"/>
      <c r="EPY831" s="230"/>
      <c r="EPZ831" s="230"/>
      <c r="EQA831" s="230"/>
      <c r="EQB831" s="230"/>
      <c r="EQC831" s="230"/>
      <c r="EQD831" s="230"/>
      <c r="EQE831" s="230"/>
      <c r="EQF831" s="230"/>
      <c r="EQG831" s="230"/>
      <c r="EQH831" s="230"/>
      <c r="EQI831" s="230"/>
      <c r="EQJ831" s="230"/>
      <c r="EQK831" s="230"/>
      <c r="EQL831" s="230"/>
      <c r="EQM831" s="230"/>
      <c r="EQN831" s="230"/>
      <c r="EQO831" s="230"/>
      <c r="EQP831" s="230"/>
      <c r="EQQ831" s="230"/>
      <c r="EQR831" s="230"/>
      <c r="EQS831" s="230"/>
      <c r="EQT831" s="230"/>
      <c r="EQU831" s="230"/>
      <c r="EQV831" s="230"/>
      <c r="EQW831" s="230"/>
      <c r="EQX831" s="230"/>
      <c r="EQY831" s="230"/>
      <c r="EQZ831" s="230"/>
      <c r="ERA831" s="230"/>
      <c r="ERB831" s="230"/>
      <c r="ERC831" s="230"/>
      <c r="ERD831" s="230"/>
      <c r="ERE831" s="230"/>
      <c r="ERF831" s="230"/>
      <c r="ERG831" s="230"/>
      <c r="ERH831" s="230"/>
      <c r="ERI831" s="230"/>
      <c r="ERJ831" s="230"/>
      <c r="ERK831" s="230"/>
      <c r="ERL831" s="230"/>
      <c r="ERM831" s="230"/>
      <c r="ERN831" s="230"/>
      <c r="ERO831" s="230"/>
      <c r="ERP831" s="230"/>
      <c r="ERQ831" s="230"/>
      <c r="ERR831" s="230"/>
      <c r="ERS831" s="230"/>
      <c r="ERT831" s="230"/>
      <c r="ERU831" s="230"/>
      <c r="ERV831" s="230"/>
      <c r="ERW831" s="230"/>
      <c r="ERX831" s="230"/>
      <c r="ERY831" s="230"/>
      <c r="ERZ831" s="230"/>
      <c r="ESA831" s="230"/>
      <c r="ESB831" s="230"/>
      <c r="ESC831" s="230"/>
      <c r="ESD831" s="230"/>
      <c r="ESE831" s="230"/>
      <c r="ESF831" s="230"/>
      <c r="ESG831" s="230"/>
      <c r="ESH831" s="230"/>
      <c r="ESI831" s="230"/>
      <c r="ESJ831" s="230"/>
      <c r="ESK831" s="230"/>
      <c r="ESL831" s="230"/>
      <c r="ESM831" s="230"/>
      <c r="ESN831" s="230"/>
      <c r="ESO831" s="230"/>
      <c r="ESP831" s="230"/>
      <c r="ESQ831" s="230"/>
      <c r="ESR831" s="230"/>
      <c r="ESS831" s="230"/>
      <c r="EST831" s="230"/>
      <c r="ESU831" s="230"/>
      <c r="ESV831" s="230"/>
      <c r="ESW831" s="230"/>
      <c r="ESX831" s="230"/>
      <c r="ESY831" s="230"/>
      <c r="ESZ831" s="230"/>
      <c r="ETA831" s="230"/>
      <c r="ETB831" s="230"/>
      <c r="ETC831" s="230"/>
      <c r="ETD831" s="230"/>
      <c r="ETE831" s="230"/>
      <c r="ETF831" s="230"/>
      <c r="ETG831" s="230"/>
      <c r="ETH831" s="230"/>
      <c r="ETI831" s="230"/>
      <c r="ETJ831" s="230"/>
      <c r="ETK831" s="230"/>
      <c r="ETL831" s="230"/>
      <c r="ETM831" s="230"/>
      <c r="ETN831" s="230"/>
      <c r="ETO831" s="230"/>
      <c r="ETP831" s="230"/>
      <c r="ETQ831" s="230"/>
      <c r="ETR831" s="230"/>
      <c r="ETS831" s="230"/>
      <c r="ETT831" s="230"/>
      <c r="ETU831" s="230"/>
      <c r="ETV831" s="230"/>
      <c r="ETW831" s="230"/>
      <c r="ETX831" s="230"/>
      <c r="ETY831" s="230"/>
      <c r="ETZ831" s="230"/>
      <c r="EUA831" s="230"/>
      <c r="EUB831" s="230"/>
      <c r="EUC831" s="230"/>
      <c r="EUD831" s="230"/>
      <c r="EUE831" s="230"/>
      <c r="EUF831" s="230"/>
      <c r="EUG831" s="230"/>
      <c r="EUH831" s="230"/>
      <c r="EUI831" s="230"/>
      <c r="EUJ831" s="230"/>
      <c r="EUK831" s="230"/>
      <c r="EUL831" s="230"/>
      <c r="EUM831" s="230"/>
      <c r="EUN831" s="230"/>
      <c r="EUO831" s="230"/>
      <c r="EUP831" s="230"/>
      <c r="EUQ831" s="230"/>
      <c r="EUR831" s="230"/>
      <c r="EUS831" s="230"/>
      <c r="EUT831" s="230"/>
      <c r="EUU831" s="230"/>
      <c r="EUV831" s="230"/>
      <c r="EUW831" s="230"/>
      <c r="EUX831" s="230"/>
      <c r="EUY831" s="230"/>
      <c r="EUZ831" s="230"/>
      <c r="EVA831" s="230"/>
      <c r="EVB831" s="230"/>
      <c r="EVC831" s="230"/>
      <c r="EVD831" s="230"/>
      <c r="EVE831" s="230"/>
      <c r="EVF831" s="230"/>
      <c r="EVG831" s="230"/>
      <c r="EVH831" s="230"/>
      <c r="EVI831" s="230"/>
      <c r="EVJ831" s="230"/>
      <c r="EVK831" s="230"/>
      <c r="EVL831" s="230"/>
      <c r="EVM831" s="230"/>
      <c r="EVN831" s="230"/>
      <c r="EVO831" s="230"/>
      <c r="EVP831" s="230"/>
      <c r="EVQ831" s="230"/>
      <c r="EVR831" s="230"/>
      <c r="EVS831" s="230"/>
      <c r="EVT831" s="230"/>
      <c r="EVU831" s="230"/>
      <c r="EVV831" s="230"/>
      <c r="EVW831" s="230"/>
      <c r="EVX831" s="230"/>
      <c r="EVY831" s="230"/>
      <c r="EVZ831" s="230"/>
      <c r="EWA831" s="230"/>
      <c r="EWB831" s="230"/>
      <c r="EWC831" s="230"/>
      <c r="EWD831" s="230"/>
      <c r="EWE831" s="230"/>
      <c r="EWF831" s="230"/>
      <c r="EWG831" s="230"/>
      <c r="EWH831" s="230"/>
      <c r="EWI831" s="230"/>
      <c r="EWJ831" s="230"/>
      <c r="EWK831" s="230"/>
      <c r="EWL831" s="230"/>
      <c r="EWM831" s="230"/>
      <c r="EWN831" s="230"/>
      <c r="EWO831" s="230"/>
      <c r="EWP831" s="230"/>
      <c r="EWQ831" s="230"/>
      <c r="EWR831" s="230"/>
      <c r="EWS831" s="230"/>
      <c r="EWT831" s="230"/>
      <c r="EWU831" s="230"/>
      <c r="EWV831" s="230"/>
      <c r="EWW831" s="230"/>
      <c r="EWX831" s="230"/>
      <c r="EWY831" s="230"/>
      <c r="EWZ831" s="230"/>
      <c r="EXA831" s="230"/>
      <c r="EXB831" s="230"/>
      <c r="EXC831" s="230"/>
      <c r="EXD831" s="230"/>
      <c r="EXE831" s="230"/>
      <c r="EXF831" s="230"/>
      <c r="EXG831" s="230"/>
      <c r="EXH831" s="230"/>
      <c r="EXI831" s="230"/>
      <c r="EXJ831" s="230"/>
      <c r="EXK831" s="230"/>
      <c r="EXL831" s="230"/>
      <c r="EXM831" s="230"/>
      <c r="EXN831" s="230"/>
      <c r="EXO831" s="230"/>
      <c r="EXP831" s="230"/>
      <c r="EXQ831" s="230"/>
      <c r="EXR831" s="230"/>
      <c r="EXS831" s="230"/>
      <c r="EXT831" s="230"/>
      <c r="EXU831" s="230"/>
      <c r="EXV831" s="230"/>
      <c r="EXW831" s="230"/>
      <c r="EXX831" s="230"/>
      <c r="EXY831" s="230"/>
      <c r="EXZ831" s="230"/>
      <c r="EYA831" s="230"/>
      <c r="EYB831" s="230"/>
      <c r="EYC831" s="230"/>
      <c r="EYD831" s="230"/>
      <c r="EYE831" s="230"/>
      <c r="EYF831" s="230"/>
      <c r="EYG831" s="230"/>
      <c r="EYH831" s="230"/>
      <c r="EYI831" s="230"/>
      <c r="EYJ831" s="230"/>
      <c r="EYK831" s="230"/>
      <c r="EYL831" s="230"/>
      <c r="EYM831" s="230"/>
      <c r="EYN831" s="230"/>
      <c r="EYO831" s="230"/>
      <c r="EYP831" s="230"/>
      <c r="EYQ831" s="230"/>
      <c r="EYR831" s="230"/>
      <c r="EYS831" s="230"/>
      <c r="EYT831" s="230"/>
      <c r="EYU831" s="230"/>
      <c r="EYV831" s="230"/>
      <c r="EYW831" s="230"/>
      <c r="EYX831" s="230"/>
      <c r="EYY831" s="230"/>
      <c r="EYZ831" s="230"/>
      <c r="EZA831" s="230"/>
      <c r="EZB831" s="230"/>
      <c r="EZC831" s="230"/>
      <c r="EZD831" s="230"/>
      <c r="EZE831" s="230"/>
      <c r="EZF831" s="230"/>
      <c r="EZG831" s="230"/>
      <c r="EZH831" s="230"/>
      <c r="EZI831" s="230"/>
      <c r="EZJ831" s="230"/>
      <c r="EZK831" s="230"/>
      <c r="EZL831" s="230"/>
      <c r="EZM831" s="230"/>
      <c r="EZN831" s="230"/>
      <c r="EZO831" s="230"/>
      <c r="EZP831" s="230"/>
      <c r="EZQ831" s="230"/>
      <c r="EZR831" s="230"/>
      <c r="EZS831" s="230"/>
      <c r="EZT831" s="230"/>
      <c r="EZU831" s="230"/>
      <c r="EZV831" s="230"/>
      <c r="EZW831" s="230"/>
      <c r="EZX831" s="230"/>
      <c r="EZY831" s="230"/>
      <c r="EZZ831" s="230"/>
      <c r="FAA831" s="230"/>
      <c r="FAB831" s="230"/>
      <c r="FAC831" s="230"/>
      <c r="FAD831" s="230"/>
      <c r="FAE831" s="230"/>
      <c r="FAF831" s="230"/>
      <c r="FAG831" s="230"/>
      <c r="FAH831" s="230"/>
      <c r="FAI831" s="230"/>
      <c r="FAJ831" s="230"/>
      <c r="FAK831" s="230"/>
      <c r="FAL831" s="230"/>
      <c r="FAM831" s="230"/>
      <c r="FAN831" s="230"/>
      <c r="FAO831" s="230"/>
      <c r="FAP831" s="230"/>
      <c r="FAQ831" s="230"/>
      <c r="FAR831" s="230"/>
      <c r="FAS831" s="230"/>
      <c r="FAT831" s="230"/>
      <c r="FAU831" s="230"/>
      <c r="FAV831" s="230"/>
      <c r="FAW831" s="230"/>
      <c r="FAX831" s="230"/>
      <c r="FAY831" s="230"/>
      <c r="FAZ831" s="230"/>
      <c r="FBA831" s="230"/>
      <c r="FBB831" s="230"/>
      <c r="FBC831" s="230"/>
      <c r="FBD831" s="230"/>
      <c r="FBE831" s="230"/>
      <c r="FBF831" s="230"/>
      <c r="FBG831" s="230"/>
      <c r="FBH831" s="230"/>
      <c r="FBI831" s="230"/>
      <c r="FBJ831" s="230"/>
      <c r="FBK831" s="230"/>
      <c r="FBL831" s="230"/>
      <c r="FBM831" s="230"/>
      <c r="FBN831" s="230"/>
      <c r="FBO831" s="230"/>
      <c r="FBP831" s="230"/>
      <c r="FBQ831" s="230"/>
      <c r="FBR831" s="230"/>
      <c r="FBS831" s="230"/>
      <c r="FBT831" s="230"/>
      <c r="FBU831" s="230"/>
      <c r="FBV831" s="230"/>
      <c r="FBW831" s="230"/>
      <c r="FBX831" s="230"/>
      <c r="FBY831" s="230"/>
      <c r="FBZ831" s="230"/>
      <c r="FCA831" s="230"/>
      <c r="FCB831" s="230"/>
      <c r="FCC831" s="230"/>
      <c r="FCD831" s="230"/>
      <c r="FCE831" s="230"/>
      <c r="FCF831" s="230"/>
      <c r="FCG831" s="230"/>
      <c r="FCH831" s="230"/>
      <c r="FCI831" s="230"/>
      <c r="FCJ831" s="230"/>
      <c r="FCK831" s="230"/>
      <c r="FCL831" s="230"/>
      <c r="FCM831" s="230"/>
      <c r="FCN831" s="230"/>
      <c r="FCO831" s="230"/>
      <c r="FCP831" s="230"/>
      <c r="FCQ831" s="230"/>
      <c r="FCR831" s="230"/>
      <c r="FCS831" s="230"/>
      <c r="FCT831" s="230"/>
      <c r="FCU831" s="230"/>
      <c r="FCV831" s="230"/>
      <c r="FCW831" s="230"/>
      <c r="FCX831" s="230"/>
      <c r="FCY831" s="230"/>
      <c r="FCZ831" s="230"/>
      <c r="FDA831" s="230"/>
      <c r="FDB831" s="230"/>
      <c r="FDC831" s="230"/>
      <c r="FDD831" s="230"/>
      <c r="FDE831" s="230"/>
      <c r="FDF831" s="230"/>
      <c r="FDG831" s="230"/>
      <c r="FDH831" s="230"/>
      <c r="FDI831" s="230"/>
      <c r="FDJ831" s="230"/>
      <c r="FDK831" s="230"/>
      <c r="FDL831" s="230"/>
      <c r="FDM831" s="230"/>
      <c r="FDN831" s="230"/>
      <c r="FDO831" s="230"/>
      <c r="FDP831" s="230"/>
      <c r="FDQ831" s="230"/>
      <c r="FDR831" s="230"/>
      <c r="FDS831" s="230"/>
      <c r="FDT831" s="230"/>
      <c r="FDU831" s="230"/>
      <c r="FDV831" s="230"/>
      <c r="FDW831" s="230"/>
      <c r="FDX831" s="230"/>
      <c r="FDY831" s="230"/>
      <c r="FDZ831" s="230"/>
      <c r="FEA831" s="230"/>
      <c r="FEB831" s="230"/>
      <c r="FEC831" s="230"/>
      <c r="FED831" s="230"/>
      <c r="FEE831" s="230"/>
      <c r="FEF831" s="230"/>
      <c r="FEG831" s="230"/>
      <c r="FEH831" s="230"/>
      <c r="FEI831" s="230"/>
      <c r="FEJ831" s="230"/>
      <c r="FEK831" s="230"/>
      <c r="FEL831" s="230"/>
      <c r="FEM831" s="230"/>
      <c r="FEN831" s="230"/>
      <c r="FEO831" s="230"/>
      <c r="FEP831" s="230"/>
      <c r="FEQ831" s="230"/>
      <c r="FER831" s="230"/>
      <c r="FES831" s="230"/>
      <c r="FET831" s="230"/>
      <c r="FEU831" s="230"/>
      <c r="FEV831" s="230"/>
      <c r="FEW831" s="230"/>
      <c r="FEX831" s="230"/>
      <c r="FEY831" s="230"/>
      <c r="FEZ831" s="230"/>
      <c r="FFA831" s="230"/>
      <c r="FFB831" s="230"/>
      <c r="FFC831" s="230"/>
      <c r="FFD831" s="230"/>
      <c r="FFE831" s="230"/>
      <c r="FFF831" s="230"/>
      <c r="FFG831" s="230"/>
      <c r="FFH831" s="230"/>
      <c r="FFI831" s="230"/>
      <c r="FFJ831" s="230"/>
      <c r="FFK831" s="230"/>
      <c r="FFL831" s="230"/>
      <c r="FFM831" s="230"/>
      <c r="FFN831" s="230"/>
      <c r="FFO831" s="230"/>
      <c r="FFP831" s="230"/>
      <c r="FFQ831" s="230"/>
      <c r="FFR831" s="230"/>
      <c r="FFS831" s="230"/>
      <c r="FFT831" s="230"/>
      <c r="FFU831" s="230"/>
      <c r="FFV831" s="230"/>
      <c r="FFW831" s="230"/>
      <c r="FFX831" s="230"/>
      <c r="FFY831" s="230"/>
      <c r="FFZ831" s="230"/>
      <c r="FGA831" s="230"/>
      <c r="FGB831" s="230"/>
      <c r="FGC831" s="230"/>
      <c r="FGD831" s="230"/>
      <c r="FGE831" s="230"/>
      <c r="FGF831" s="230"/>
      <c r="FGG831" s="230"/>
      <c r="FGH831" s="230"/>
      <c r="FGI831" s="230"/>
      <c r="FGJ831" s="230"/>
      <c r="FGK831" s="230"/>
      <c r="FGL831" s="230"/>
      <c r="FGM831" s="230"/>
      <c r="FGN831" s="230"/>
      <c r="FGO831" s="230"/>
      <c r="FGP831" s="230"/>
      <c r="FGQ831" s="230"/>
      <c r="FGR831" s="230"/>
      <c r="FGS831" s="230"/>
      <c r="FGT831" s="230"/>
      <c r="FGU831" s="230"/>
      <c r="FGV831" s="230"/>
      <c r="FGW831" s="230"/>
      <c r="FGX831" s="230"/>
      <c r="FGY831" s="230"/>
      <c r="FGZ831" s="230"/>
      <c r="FHA831" s="230"/>
      <c r="FHB831" s="230"/>
      <c r="FHC831" s="230"/>
      <c r="FHD831" s="230"/>
      <c r="FHE831" s="230"/>
      <c r="FHF831" s="230"/>
      <c r="FHG831" s="230"/>
      <c r="FHH831" s="230"/>
      <c r="FHI831" s="230"/>
      <c r="FHJ831" s="230"/>
      <c r="FHK831" s="230"/>
      <c r="FHL831" s="230"/>
      <c r="FHM831" s="230"/>
      <c r="FHN831" s="230"/>
      <c r="FHO831" s="230"/>
      <c r="FHP831" s="230"/>
      <c r="FHQ831" s="230"/>
      <c r="FHR831" s="230"/>
      <c r="FHS831" s="230"/>
      <c r="FHT831" s="230"/>
      <c r="FHU831" s="230"/>
      <c r="FHV831" s="230"/>
      <c r="FHW831" s="230"/>
      <c r="FHX831" s="230"/>
      <c r="FHY831" s="230"/>
      <c r="FHZ831" s="230"/>
      <c r="FIA831" s="230"/>
      <c r="FIB831" s="230"/>
      <c r="FIC831" s="230"/>
      <c r="FID831" s="230"/>
      <c r="FIE831" s="230"/>
      <c r="FIF831" s="230"/>
      <c r="FIG831" s="230"/>
      <c r="FIH831" s="230"/>
      <c r="FII831" s="230"/>
      <c r="FIJ831" s="230"/>
      <c r="FIK831" s="230"/>
      <c r="FIL831" s="230"/>
      <c r="FIM831" s="230"/>
      <c r="FIN831" s="230"/>
      <c r="FIO831" s="230"/>
      <c r="FIP831" s="230"/>
      <c r="FIQ831" s="230"/>
      <c r="FIR831" s="230"/>
      <c r="FIS831" s="230"/>
      <c r="FIT831" s="230"/>
      <c r="FIU831" s="230"/>
      <c r="FIV831" s="230"/>
      <c r="FIW831" s="230"/>
      <c r="FIX831" s="230"/>
      <c r="FIY831" s="230"/>
      <c r="FIZ831" s="230"/>
      <c r="FJA831" s="230"/>
      <c r="FJB831" s="230"/>
      <c r="FJC831" s="230"/>
      <c r="FJD831" s="230"/>
      <c r="FJE831" s="230"/>
      <c r="FJF831" s="230"/>
      <c r="FJG831" s="230"/>
      <c r="FJH831" s="230"/>
      <c r="FJI831" s="230"/>
      <c r="FJJ831" s="230"/>
      <c r="FJK831" s="230"/>
      <c r="FJL831" s="230"/>
      <c r="FJM831" s="230"/>
      <c r="FJN831" s="230"/>
      <c r="FJO831" s="230"/>
      <c r="FJP831" s="230"/>
      <c r="FJQ831" s="230"/>
      <c r="FJR831" s="230"/>
      <c r="FJS831" s="230"/>
      <c r="FJT831" s="230"/>
      <c r="FJU831" s="230"/>
      <c r="FJV831" s="230"/>
      <c r="FJW831" s="230"/>
      <c r="FJX831" s="230"/>
      <c r="FJY831" s="230"/>
      <c r="FJZ831" s="230"/>
      <c r="FKA831" s="230"/>
      <c r="FKB831" s="230"/>
      <c r="FKC831" s="230"/>
      <c r="FKD831" s="230"/>
      <c r="FKE831" s="230"/>
      <c r="FKF831" s="230"/>
      <c r="FKG831" s="230"/>
      <c r="FKH831" s="230"/>
      <c r="FKI831" s="230"/>
      <c r="FKJ831" s="230"/>
      <c r="FKK831" s="230"/>
      <c r="FKL831" s="230"/>
      <c r="FKM831" s="230"/>
      <c r="FKN831" s="230"/>
      <c r="FKO831" s="230"/>
      <c r="FKP831" s="230"/>
      <c r="FKQ831" s="230"/>
      <c r="FKR831" s="230"/>
      <c r="FKS831" s="230"/>
      <c r="FKT831" s="230"/>
      <c r="FKU831" s="230"/>
      <c r="FKV831" s="230"/>
      <c r="FKW831" s="230"/>
      <c r="FKX831" s="230"/>
      <c r="FKY831" s="230"/>
      <c r="FKZ831" s="230"/>
      <c r="FLA831" s="230"/>
      <c r="FLB831" s="230"/>
      <c r="FLC831" s="230"/>
      <c r="FLD831" s="230"/>
      <c r="FLE831" s="230"/>
      <c r="FLF831" s="230"/>
      <c r="FLG831" s="230"/>
      <c r="FLH831" s="230"/>
      <c r="FLI831" s="230"/>
      <c r="FLJ831" s="230"/>
      <c r="FLK831" s="230"/>
      <c r="FLL831" s="230"/>
      <c r="FLM831" s="230"/>
      <c r="FLN831" s="230"/>
      <c r="FLO831" s="230"/>
      <c r="FLP831" s="230"/>
      <c r="FLQ831" s="230"/>
      <c r="FLR831" s="230"/>
      <c r="FLS831" s="230"/>
      <c r="FLT831" s="230"/>
      <c r="FLU831" s="230"/>
      <c r="FLV831" s="230"/>
      <c r="FLW831" s="230"/>
      <c r="FLX831" s="230"/>
      <c r="FLY831" s="230"/>
      <c r="FLZ831" s="230"/>
      <c r="FMA831" s="230"/>
      <c r="FMB831" s="230"/>
      <c r="FMC831" s="230"/>
      <c r="FMD831" s="230"/>
      <c r="FME831" s="230"/>
      <c r="FMF831" s="230"/>
      <c r="FMG831" s="230"/>
      <c r="FMH831" s="230"/>
      <c r="FMI831" s="230"/>
      <c r="FMJ831" s="230"/>
      <c r="FMK831" s="230"/>
      <c r="FML831" s="230"/>
      <c r="FMM831" s="230"/>
      <c r="FMN831" s="230"/>
      <c r="FMO831" s="230"/>
      <c r="FMP831" s="230"/>
      <c r="FMQ831" s="230"/>
      <c r="FMR831" s="230"/>
      <c r="FMS831" s="230"/>
      <c r="FMT831" s="230"/>
      <c r="FMU831" s="230"/>
      <c r="FMV831" s="230"/>
      <c r="FMW831" s="230"/>
      <c r="FMX831" s="230"/>
      <c r="FMY831" s="230"/>
      <c r="FMZ831" s="230"/>
      <c r="FNA831" s="230"/>
      <c r="FNB831" s="230"/>
      <c r="FNC831" s="230"/>
      <c r="FND831" s="230"/>
      <c r="FNE831" s="230"/>
      <c r="FNF831" s="230"/>
      <c r="FNG831" s="230"/>
      <c r="FNH831" s="230"/>
      <c r="FNI831" s="230"/>
      <c r="FNJ831" s="230"/>
      <c r="FNK831" s="230"/>
      <c r="FNL831" s="230"/>
      <c r="FNM831" s="230"/>
      <c r="FNN831" s="230"/>
      <c r="FNO831" s="230"/>
      <c r="FNP831" s="230"/>
      <c r="FNQ831" s="230"/>
      <c r="FNR831" s="230"/>
      <c r="FNS831" s="230"/>
      <c r="FNT831" s="230"/>
      <c r="FNU831" s="230"/>
      <c r="FNV831" s="230"/>
      <c r="FNW831" s="230"/>
      <c r="FNX831" s="230"/>
      <c r="FNY831" s="230"/>
      <c r="FNZ831" s="230"/>
      <c r="FOA831" s="230"/>
      <c r="FOB831" s="230"/>
      <c r="FOC831" s="230"/>
      <c r="FOD831" s="230"/>
      <c r="FOE831" s="230"/>
      <c r="FOF831" s="230"/>
      <c r="FOG831" s="230"/>
      <c r="FOH831" s="230"/>
      <c r="FOI831" s="230"/>
      <c r="FOJ831" s="230"/>
      <c r="FOK831" s="230"/>
      <c r="FOL831" s="230"/>
      <c r="FOM831" s="230"/>
      <c r="FON831" s="230"/>
      <c r="FOO831" s="230"/>
      <c r="FOP831" s="230"/>
      <c r="FOQ831" s="230"/>
      <c r="FOR831" s="230"/>
      <c r="FOS831" s="230"/>
      <c r="FOT831" s="230"/>
      <c r="FOU831" s="230"/>
      <c r="FOV831" s="230"/>
      <c r="FOW831" s="230"/>
      <c r="FOX831" s="230"/>
      <c r="FOY831" s="230"/>
      <c r="FOZ831" s="230"/>
      <c r="FPA831" s="230"/>
      <c r="FPB831" s="230"/>
      <c r="FPC831" s="230"/>
      <c r="FPD831" s="230"/>
      <c r="FPE831" s="230"/>
      <c r="FPF831" s="230"/>
      <c r="FPG831" s="230"/>
      <c r="FPH831" s="230"/>
      <c r="FPI831" s="230"/>
      <c r="FPJ831" s="230"/>
      <c r="FPK831" s="230"/>
      <c r="FPL831" s="230"/>
      <c r="FPM831" s="230"/>
      <c r="FPN831" s="230"/>
      <c r="FPO831" s="230"/>
      <c r="FPP831" s="230"/>
      <c r="FPQ831" s="230"/>
      <c r="FPR831" s="230"/>
      <c r="FPS831" s="230"/>
      <c r="FPT831" s="230"/>
      <c r="FPU831" s="230"/>
      <c r="FPV831" s="230"/>
      <c r="FPW831" s="230"/>
      <c r="FPX831" s="230"/>
      <c r="FPY831" s="230"/>
      <c r="FPZ831" s="230"/>
      <c r="FQA831" s="230"/>
      <c r="FQB831" s="230"/>
      <c r="FQC831" s="230"/>
      <c r="FQD831" s="230"/>
      <c r="FQE831" s="230"/>
      <c r="FQF831" s="230"/>
      <c r="FQG831" s="230"/>
      <c r="FQH831" s="230"/>
      <c r="FQI831" s="230"/>
      <c r="FQJ831" s="230"/>
      <c r="FQK831" s="230"/>
      <c r="FQL831" s="230"/>
      <c r="FQM831" s="230"/>
      <c r="FQN831" s="230"/>
      <c r="FQO831" s="230"/>
      <c r="FQP831" s="230"/>
      <c r="FQQ831" s="230"/>
      <c r="FQR831" s="230"/>
      <c r="FQS831" s="230"/>
      <c r="FQT831" s="230"/>
      <c r="FQU831" s="230"/>
      <c r="FQV831" s="230"/>
      <c r="FQW831" s="230"/>
      <c r="FQX831" s="230"/>
      <c r="FQY831" s="230"/>
      <c r="FQZ831" s="230"/>
      <c r="FRA831" s="230"/>
      <c r="FRB831" s="230"/>
      <c r="FRC831" s="230"/>
      <c r="FRD831" s="230"/>
      <c r="FRE831" s="230"/>
      <c r="FRF831" s="230"/>
      <c r="FRG831" s="230"/>
      <c r="FRH831" s="230"/>
      <c r="FRI831" s="230"/>
      <c r="FRJ831" s="230"/>
      <c r="FRK831" s="230"/>
      <c r="FRL831" s="230"/>
      <c r="FRM831" s="230"/>
      <c r="FRN831" s="230"/>
      <c r="FRO831" s="230"/>
      <c r="FRP831" s="230"/>
      <c r="FRQ831" s="230"/>
      <c r="FRR831" s="230"/>
      <c r="FRS831" s="230"/>
      <c r="FRT831" s="230"/>
      <c r="FRU831" s="230"/>
      <c r="FRV831" s="230"/>
      <c r="FRW831" s="230"/>
      <c r="FRX831" s="230"/>
      <c r="FRY831" s="230"/>
      <c r="FRZ831" s="230"/>
      <c r="FSA831" s="230"/>
      <c r="FSB831" s="230"/>
      <c r="FSC831" s="230"/>
      <c r="FSD831" s="230"/>
      <c r="FSE831" s="230"/>
      <c r="FSF831" s="230"/>
      <c r="FSG831" s="230"/>
      <c r="FSH831" s="230"/>
      <c r="FSI831" s="230"/>
      <c r="FSJ831" s="230"/>
      <c r="FSK831" s="230"/>
      <c r="FSL831" s="230"/>
      <c r="FSM831" s="230"/>
      <c r="FSN831" s="230"/>
      <c r="FSO831" s="230"/>
      <c r="FSP831" s="230"/>
      <c r="FSQ831" s="230"/>
      <c r="FSR831" s="230"/>
      <c r="FSS831" s="230"/>
      <c r="FST831" s="230"/>
      <c r="FSU831" s="230"/>
      <c r="FSV831" s="230"/>
      <c r="FSW831" s="230"/>
      <c r="FSX831" s="230"/>
      <c r="FSY831" s="230"/>
      <c r="FSZ831" s="230"/>
      <c r="FTA831" s="230"/>
      <c r="FTB831" s="230"/>
      <c r="FTC831" s="230"/>
      <c r="FTD831" s="230"/>
      <c r="FTE831" s="230"/>
      <c r="FTF831" s="230"/>
      <c r="FTG831" s="230"/>
      <c r="FTH831" s="230"/>
      <c r="FTI831" s="230"/>
      <c r="FTJ831" s="230"/>
      <c r="FTK831" s="230"/>
      <c r="FTL831" s="230"/>
      <c r="FTM831" s="230"/>
      <c r="FTN831" s="230"/>
      <c r="FTO831" s="230"/>
      <c r="FTP831" s="230"/>
      <c r="FTQ831" s="230"/>
      <c r="FTR831" s="230"/>
      <c r="FTS831" s="230"/>
      <c r="FTT831" s="230"/>
      <c r="FTU831" s="230"/>
      <c r="FTV831" s="230"/>
      <c r="FTW831" s="230"/>
      <c r="FTX831" s="230"/>
      <c r="FTY831" s="230"/>
      <c r="FTZ831" s="230"/>
      <c r="FUA831" s="230"/>
      <c r="FUB831" s="230"/>
      <c r="FUC831" s="230"/>
      <c r="FUD831" s="230"/>
      <c r="FUE831" s="230"/>
      <c r="FUF831" s="230"/>
      <c r="FUG831" s="230"/>
      <c r="FUH831" s="230"/>
      <c r="FUI831" s="230"/>
      <c r="FUJ831" s="230"/>
      <c r="FUK831" s="230"/>
      <c r="FUL831" s="230"/>
      <c r="FUM831" s="230"/>
      <c r="FUN831" s="230"/>
      <c r="FUO831" s="230"/>
      <c r="FUP831" s="230"/>
      <c r="FUQ831" s="230"/>
      <c r="FUR831" s="230"/>
      <c r="FUS831" s="230"/>
      <c r="FUT831" s="230"/>
      <c r="FUU831" s="230"/>
      <c r="FUV831" s="230"/>
      <c r="FUW831" s="230"/>
      <c r="FUX831" s="230"/>
      <c r="FUY831" s="230"/>
      <c r="FUZ831" s="230"/>
      <c r="FVA831" s="230"/>
      <c r="FVB831" s="230"/>
      <c r="FVC831" s="230"/>
      <c r="FVD831" s="230"/>
      <c r="FVE831" s="230"/>
      <c r="FVF831" s="230"/>
      <c r="FVG831" s="230"/>
      <c r="FVH831" s="230"/>
      <c r="FVI831" s="230"/>
      <c r="FVJ831" s="230"/>
      <c r="FVK831" s="230"/>
      <c r="FVL831" s="230"/>
      <c r="FVM831" s="230"/>
      <c r="FVN831" s="230"/>
      <c r="FVO831" s="230"/>
      <c r="FVP831" s="230"/>
      <c r="FVQ831" s="230"/>
      <c r="FVR831" s="230"/>
      <c r="FVS831" s="230"/>
      <c r="FVT831" s="230"/>
      <c r="FVU831" s="230"/>
      <c r="FVV831" s="230"/>
      <c r="FVW831" s="230"/>
      <c r="FVX831" s="230"/>
      <c r="FVY831" s="230"/>
      <c r="FVZ831" s="230"/>
      <c r="FWA831" s="230"/>
      <c r="FWB831" s="230"/>
      <c r="FWC831" s="230"/>
      <c r="FWD831" s="230"/>
      <c r="FWE831" s="230"/>
      <c r="FWF831" s="230"/>
      <c r="FWG831" s="230"/>
      <c r="FWH831" s="230"/>
      <c r="FWI831" s="230"/>
      <c r="FWJ831" s="230"/>
      <c r="FWK831" s="230"/>
      <c r="FWL831" s="230"/>
      <c r="FWM831" s="230"/>
      <c r="FWN831" s="230"/>
      <c r="FWO831" s="230"/>
      <c r="FWP831" s="230"/>
      <c r="FWQ831" s="230"/>
      <c r="FWR831" s="230"/>
      <c r="FWS831" s="230"/>
      <c r="FWT831" s="230"/>
      <c r="FWU831" s="230"/>
      <c r="FWV831" s="230"/>
      <c r="FWW831" s="230"/>
      <c r="FWX831" s="230"/>
      <c r="FWY831" s="230"/>
      <c r="FWZ831" s="230"/>
      <c r="FXA831" s="230"/>
      <c r="FXB831" s="230"/>
      <c r="FXC831" s="230"/>
      <c r="FXD831" s="230"/>
      <c r="FXE831" s="230"/>
      <c r="FXF831" s="230"/>
      <c r="FXG831" s="230"/>
      <c r="FXH831" s="230"/>
      <c r="FXI831" s="230"/>
      <c r="FXJ831" s="230"/>
      <c r="FXK831" s="230"/>
      <c r="FXL831" s="230"/>
      <c r="FXM831" s="230"/>
      <c r="FXN831" s="230"/>
      <c r="FXO831" s="230"/>
      <c r="FXP831" s="230"/>
      <c r="FXQ831" s="230"/>
      <c r="FXR831" s="230"/>
      <c r="FXS831" s="230"/>
      <c r="FXT831" s="230"/>
      <c r="FXU831" s="230"/>
      <c r="FXV831" s="230"/>
      <c r="FXW831" s="230"/>
      <c r="FXX831" s="230"/>
      <c r="FXY831" s="230"/>
      <c r="FXZ831" s="230"/>
      <c r="FYA831" s="230"/>
      <c r="FYB831" s="230"/>
      <c r="FYC831" s="230"/>
      <c r="FYD831" s="230"/>
      <c r="FYE831" s="230"/>
      <c r="FYF831" s="230"/>
      <c r="FYG831" s="230"/>
      <c r="FYH831" s="230"/>
      <c r="FYI831" s="230"/>
      <c r="FYJ831" s="230"/>
      <c r="FYK831" s="230"/>
      <c r="FYL831" s="230"/>
      <c r="FYM831" s="230"/>
      <c r="FYN831" s="230"/>
      <c r="FYO831" s="230"/>
      <c r="FYP831" s="230"/>
      <c r="FYQ831" s="230"/>
      <c r="FYR831" s="230"/>
      <c r="FYS831" s="230"/>
      <c r="FYT831" s="230"/>
      <c r="FYU831" s="230"/>
      <c r="FYV831" s="230"/>
      <c r="FYW831" s="230"/>
      <c r="FYX831" s="230"/>
      <c r="FYY831" s="230"/>
      <c r="FYZ831" s="230"/>
      <c r="FZA831" s="230"/>
      <c r="FZB831" s="230"/>
      <c r="FZC831" s="230"/>
      <c r="FZD831" s="230"/>
      <c r="FZE831" s="230"/>
      <c r="FZF831" s="230"/>
      <c r="FZG831" s="230"/>
      <c r="FZH831" s="230"/>
      <c r="FZI831" s="230"/>
      <c r="FZJ831" s="230"/>
      <c r="FZK831" s="230"/>
      <c r="FZL831" s="230"/>
      <c r="FZM831" s="230"/>
      <c r="FZN831" s="230"/>
      <c r="FZO831" s="230"/>
      <c r="FZP831" s="230"/>
      <c r="FZQ831" s="230"/>
      <c r="FZR831" s="230"/>
      <c r="FZS831" s="230"/>
      <c r="FZT831" s="230"/>
      <c r="FZU831" s="230"/>
      <c r="FZV831" s="230"/>
      <c r="FZW831" s="230"/>
      <c r="FZX831" s="230"/>
      <c r="FZY831" s="230"/>
      <c r="FZZ831" s="230"/>
      <c r="GAA831" s="230"/>
      <c r="GAB831" s="230"/>
      <c r="GAC831" s="230"/>
      <c r="GAD831" s="230"/>
      <c r="GAE831" s="230"/>
      <c r="GAF831" s="230"/>
      <c r="GAG831" s="230"/>
      <c r="GAH831" s="230"/>
      <c r="GAI831" s="230"/>
      <c r="GAJ831" s="230"/>
      <c r="GAK831" s="230"/>
      <c r="GAL831" s="230"/>
      <c r="GAM831" s="230"/>
      <c r="GAN831" s="230"/>
      <c r="GAO831" s="230"/>
      <c r="GAP831" s="230"/>
      <c r="GAQ831" s="230"/>
      <c r="GAR831" s="230"/>
      <c r="GAS831" s="230"/>
      <c r="GAT831" s="230"/>
      <c r="GAU831" s="230"/>
      <c r="GAV831" s="230"/>
      <c r="GAW831" s="230"/>
      <c r="GAX831" s="230"/>
      <c r="GAY831" s="230"/>
      <c r="GAZ831" s="230"/>
      <c r="GBA831" s="230"/>
      <c r="GBB831" s="230"/>
      <c r="GBC831" s="230"/>
      <c r="GBD831" s="230"/>
      <c r="GBE831" s="230"/>
      <c r="GBF831" s="230"/>
      <c r="GBG831" s="230"/>
      <c r="GBH831" s="230"/>
      <c r="GBI831" s="230"/>
      <c r="GBJ831" s="230"/>
      <c r="GBK831" s="230"/>
      <c r="GBL831" s="230"/>
      <c r="GBM831" s="230"/>
      <c r="GBN831" s="230"/>
      <c r="GBO831" s="230"/>
      <c r="GBP831" s="230"/>
      <c r="GBQ831" s="230"/>
      <c r="GBR831" s="230"/>
      <c r="GBS831" s="230"/>
      <c r="GBT831" s="230"/>
      <c r="GBU831" s="230"/>
      <c r="GBV831" s="230"/>
      <c r="GBW831" s="230"/>
      <c r="GBX831" s="230"/>
      <c r="GBY831" s="230"/>
      <c r="GBZ831" s="230"/>
      <c r="GCA831" s="230"/>
      <c r="GCB831" s="230"/>
      <c r="GCC831" s="230"/>
      <c r="GCD831" s="230"/>
      <c r="GCE831" s="230"/>
      <c r="GCF831" s="230"/>
      <c r="GCG831" s="230"/>
      <c r="GCH831" s="230"/>
      <c r="GCI831" s="230"/>
      <c r="GCJ831" s="230"/>
      <c r="GCK831" s="230"/>
      <c r="GCL831" s="230"/>
      <c r="GCM831" s="230"/>
      <c r="GCN831" s="230"/>
      <c r="GCO831" s="230"/>
      <c r="GCP831" s="230"/>
      <c r="GCQ831" s="230"/>
      <c r="GCR831" s="230"/>
      <c r="GCS831" s="230"/>
      <c r="GCT831" s="230"/>
      <c r="GCU831" s="230"/>
      <c r="GCV831" s="230"/>
      <c r="GCW831" s="230"/>
      <c r="GCX831" s="230"/>
      <c r="GCY831" s="230"/>
      <c r="GCZ831" s="230"/>
      <c r="GDA831" s="230"/>
      <c r="GDB831" s="230"/>
      <c r="GDC831" s="230"/>
      <c r="GDD831" s="230"/>
      <c r="GDE831" s="230"/>
      <c r="GDF831" s="230"/>
      <c r="GDG831" s="230"/>
      <c r="GDH831" s="230"/>
      <c r="GDI831" s="230"/>
      <c r="GDJ831" s="230"/>
      <c r="GDK831" s="230"/>
      <c r="GDL831" s="230"/>
      <c r="GDM831" s="230"/>
      <c r="GDN831" s="230"/>
      <c r="GDO831" s="230"/>
      <c r="GDP831" s="230"/>
      <c r="GDQ831" s="230"/>
      <c r="GDR831" s="230"/>
      <c r="GDS831" s="230"/>
      <c r="GDT831" s="230"/>
      <c r="GDU831" s="230"/>
      <c r="GDV831" s="230"/>
      <c r="GDW831" s="230"/>
      <c r="GDX831" s="230"/>
      <c r="GDY831" s="230"/>
      <c r="GDZ831" s="230"/>
      <c r="GEA831" s="230"/>
      <c r="GEB831" s="230"/>
      <c r="GEC831" s="230"/>
      <c r="GED831" s="230"/>
      <c r="GEE831" s="230"/>
      <c r="GEF831" s="230"/>
      <c r="GEG831" s="230"/>
      <c r="GEH831" s="230"/>
      <c r="GEI831" s="230"/>
      <c r="GEJ831" s="230"/>
      <c r="GEK831" s="230"/>
      <c r="GEL831" s="230"/>
      <c r="GEM831" s="230"/>
      <c r="GEN831" s="230"/>
      <c r="GEO831" s="230"/>
      <c r="GEP831" s="230"/>
      <c r="GEQ831" s="230"/>
      <c r="GER831" s="230"/>
      <c r="GES831" s="230"/>
      <c r="GET831" s="230"/>
      <c r="GEU831" s="230"/>
      <c r="GEV831" s="230"/>
      <c r="GEW831" s="230"/>
      <c r="GEX831" s="230"/>
      <c r="GEY831" s="230"/>
      <c r="GEZ831" s="230"/>
      <c r="GFA831" s="230"/>
      <c r="GFB831" s="230"/>
      <c r="GFC831" s="230"/>
      <c r="GFD831" s="230"/>
      <c r="GFE831" s="230"/>
      <c r="GFF831" s="230"/>
      <c r="GFG831" s="230"/>
      <c r="GFH831" s="230"/>
      <c r="GFI831" s="230"/>
      <c r="GFJ831" s="230"/>
      <c r="GFK831" s="230"/>
      <c r="GFL831" s="230"/>
      <c r="GFM831" s="230"/>
      <c r="GFN831" s="230"/>
      <c r="GFO831" s="230"/>
      <c r="GFP831" s="230"/>
      <c r="GFQ831" s="230"/>
      <c r="GFR831" s="230"/>
      <c r="GFS831" s="230"/>
      <c r="GFT831" s="230"/>
      <c r="GFU831" s="230"/>
      <c r="GFV831" s="230"/>
      <c r="GFW831" s="230"/>
      <c r="GFX831" s="230"/>
      <c r="GFY831" s="230"/>
      <c r="GFZ831" s="230"/>
      <c r="GGA831" s="230"/>
      <c r="GGB831" s="230"/>
      <c r="GGC831" s="230"/>
      <c r="GGD831" s="230"/>
      <c r="GGE831" s="230"/>
      <c r="GGF831" s="230"/>
      <c r="GGG831" s="230"/>
      <c r="GGH831" s="230"/>
      <c r="GGI831" s="230"/>
      <c r="GGJ831" s="230"/>
      <c r="GGK831" s="230"/>
      <c r="GGL831" s="230"/>
      <c r="GGM831" s="230"/>
      <c r="GGN831" s="230"/>
      <c r="GGO831" s="230"/>
      <c r="GGP831" s="230"/>
      <c r="GGQ831" s="230"/>
      <c r="GGR831" s="230"/>
      <c r="GGS831" s="230"/>
      <c r="GGT831" s="230"/>
      <c r="GGU831" s="230"/>
      <c r="GGV831" s="230"/>
      <c r="GGW831" s="230"/>
      <c r="GGX831" s="230"/>
      <c r="GGY831" s="230"/>
      <c r="GGZ831" s="230"/>
      <c r="GHA831" s="230"/>
      <c r="GHB831" s="230"/>
      <c r="GHC831" s="230"/>
      <c r="GHD831" s="230"/>
      <c r="GHE831" s="230"/>
      <c r="GHF831" s="230"/>
      <c r="GHG831" s="230"/>
      <c r="GHH831" s="230"/>
      <c r="GHI831" s="230"/>
      <c r="GHJ831" s="230"/>
      <c r="GHK831" s="230"/>
      <c r="GHL831" s="230"/>
      <c r="GHM831" s="230"/>
      <c r="GHN831" s="230"/>
      <c r="GHO831" s="230"/>
      <c r="GHP831" s="230"/>
      <c r="GHQ831" s="230"/>
      <c r="GHR831" s="230"/>
      <c r="GHS831" s="230"/>
      <c r="GHT831" s="230"/>
      <c r="GHU831" s="230"/>
      <c r="GHV831" s="230"/>
      <c r="GHW831" s="230"/>
      <c r="GHX831" s="230"/>
      <c r="GHY831" s="230"/>
      <c r="GHZ831" s="230"/>
      <c r="GIA831" s="230"/>
      <c r="GIB831" s="230"/>
      <c r="GIC831" s="230"/>
      <c r="GID831" s="230"/>
      <c r="GIE831" s="230"/>
      <c r="GIF831" s="230"/>
      <c r="GIG831" s="230"/>
      <c r="GIH831" s="230"/>
      <c r="GII831" s="230"/>
      <c r="GIJ831" s="230"/>
      <c r="GIK831" s="230"/>
      <c r="GIL831" s="230"/>
      <c r="GIM831" s="230"/>
      <c r="GIN831" s="230"/>
      <c r="GIO831" s="230"/>
      <c r="GIP831" s="230"/>
      <c r="GIQ831" s="230"/>
      <c r="GIR831" s="230"/>
      <c r="GIS831" s="230"/>
      <c r="GIT831" s="230"/>
      <c r="GIU831" s="230"/>
      <c r="GIV831" s="230"/>
      <c r="GIW831" s="230"/>
      <c r="GIX831" s="230"/>
      <c r="GIY831" s="230"/>
      <c r="GIZ831" s="230"/>
      <c r="GJA831" s="230"/>
      <c r="GJB831" s="230"/>
      <c r="GJC831" s="230"/>
      <c r="GJD831" s="230"/>
      <c r="GJE831" s="230"/>
      <c r="GJF831" s="230"/>
      <c r="GJG831" s="230"/>
      <c r="GJH831" s="230"/>
      <c r="GJI831" s="230"/>
      <c r="GJJ831" s="230"/>
      <c r="GJK831" s="230"/>
      <c r="GJL831" s="230"/>
      <c r="GJM831" s="230"/>
      <c r="GJN831" s="230"/>
      <c r="GJO831" s="230"/>
      <c r="GJP831" s="230"/>
      <c r="GJQ831" s="230"/>
      <c r="GJR831" s="230"/>
      <c r="GJS831" s="230"/>
      <c r="GJT831" s="230"/>
      <c r="GJU831" s="230"/>
      <c r="GJV831" s="230"/>
      <c r="GJW831" s="230"/>
      <c r="GJX831" s="230"/>
      <c r="GJY831" s="230"/>
      <c r="GJZ831" s="230"/>
      <c r="GKA831" s="230"/>
      <c r="GKB831" s="230"/>
      <c r="GKC831" s="230"/>
      <c r="GKD831" s="230"/>
      <c r="GKE831" s="230"/>
      <c r="GKF831" s="230"/>
      <c r="GKG831" s="230"/>
      <c r="GKH831" s="230"/>
      <c r="GKI831" s="230"/>
      <c r="GKJ831" s="230"/>
      <c r="GKK831" s="230"/>
      <c r="GKL831" s="230"/>
      <c r="GKM831" s="230"/>
      <c r="GKN831" s="230"/>
      <c r="GKO831" s="230"/>
      <c r="GKP831" s="230"/>
      <c r="GKQ831" s="230"/>
      <c r="GKR831" s="230"/>
      <c r="GKS831" s="230"/>
      <c r="GKT831" s="230"/>
      <c r="GKU831" s="230"/>
      <c r="GKV831" s="230"/>
      <c r="GKW831" s="230"/>
      <c r="GKX831" s="230"/>
      <c r="GKY831" s="230"/>
      <c r="GKZ831" s="230"/>
      <c r="GLA831" s="230"/>
      <c r="GLB831" s="230"/>
      <c r="GLC831" s="230"/>
      <c r="GLD831" s="230"/>
      <c r="GLE831" s="230"/>
      <c r="GLF831" s="230"/>
      <c r="GLG831" s="230"/>
      <c r="GLH831" s="230"/>
      <c r="GLI831" s="230"/>
      <c r="GLJ831" s="230"/>
      <c r="GLK831" s="230"/>
      <c r="GLL831" s="230"/>
      <c r="GLM831" s="230"/>
      <c r="GLN831" s="230"/>
      <c r="GLO831" s="230"/>
      <c r="GLP831" s="230"/>
      <c r="GLQ831" s="230"/>
      <c r="GLR831" s="230"/>
      <c r="GLS831" s="230"/>
      <c r="GLT831" s="230"/>
      <c r="GLU831" s="230"/>
      <c r="GLV831" s="230"/>
      <c r="GLW831" s="230"/>
      <c r="GLX831" s="230"/>
      <c r="GLY831" s="230"/>
      <c r="GLZ831" s="230"/>
      <c r="GMA831" s="230"/>
      <c r="GMB831" s="230"/>
      <c r="GMC831" s="230"/>
      <c r="GMD831" s="230"/>
      <c r="GME831" s="230"/>
      <c r="GMF831" s="230"/>
      <c r="GMG831" s="230"/>
      <c r="GMH831" s="230"/>
      <c r="GMI831" s="230"/>
      <c r="GMJ831" s="230"/>
      <c r="GMK831" s="230"/>
      <c r="GML831" s="230"/>
      <c r="GMM831" s="230"/>
      <c r="GMN831" s="230"/>
      <c r="GMO831" s="230"/>
      <c r="GMP831" s="230"/>
      <c r="GMQ831" s="230"/>
      <c r="GMR831" s="230"/>
      <c r="GMS831" s="230"/>
      <c r="GMT831" s="230"/>
      <c r="GMU831" s="230"/>
      <c r="GMV831" s="230"/>
      <c r="GMW831" s="230"/>
      <c r="GMX831" s="230"/>
      <c r="GMY831" s="230"/>
      <c r="GMZ831" s="230"/>
      <c r="GNA831" s="230"/>
      <c r="GNB831" s="230"/>
      <c r="GNC831" s="230"/>
      <c r="GND831" s="230"/>
      <c r="GNE831" s="230"/>
      <c r="GNF831" s="230"/>
      <c r="GNG831" s="230"/>
      <c r="GNH831" s="230"/>
      <c r="GNI831" s="230"/>
      <c r="GNJ831" s="230"/>
      <c r="GNK831" s="230"/>
      <c r="GNL831" s="230"/>
      <c r="GNM831" s="230"/>
      <c r="GNN831" s="230"/>
      <c r="GNO831" s="230"/>
      <c r="GNP831" s="230"/>
      <c r="GNQ831" s="230"/>
      <c r="GNR831" s="230"/>
      <c r="GNS831" s="230"/>
      <c r="GNT831" s="230"/>
      <c r="GNU831" s="230"/>
      <c r="GNV831" s="230"/>
      <c r="GNW831" s="230"/>
      <c r="GNX831" s="230"/>
      <c r="GNY831" s="230"/>
      <c r="GNZ831" s="230"/>
      <c r="GOA831" s="230"/>
      <c r="GOB831" s="230"/>
      <c r="GOC831" s="230"/>
      <c r="GOD831" s="230"/>
      <c r="GOE831" s="230"/>
      <c r="GOF831" s="230"/>
      <c r="GOG831" s="230"/>
      <c r="GOH831" s="230"/>
      <c r="GOI831" s="230"/>
      <c r="GOJ831" s="230"/>
      <c r="GOK831" s="230"/>
      <c r="GOL831" s="230"/>
      <c r="GOM831" s="230"/>
      <c r="GON831" s="230"/>
      <c r="GOO831" s="230"/>
      <c r="GOP831" s="230"/>
      <c r="GOQ831" s="230"/>
      <c r="GOR831" s="230"/>
      <c r="GOS831" s="230"/>
      <c r="GOT831" s="230"/>
      <c r="GOU831" s="230"/>
      <c r="GOV831" s="230"/>
      <c r="GOW831" s="230"/>
      <c r="GOX831" s="230"/>
      <c r="GOY831" s="230"/>
      <c r="GOZ831" s="230"/>
      <c r="GPA831" s="230"/>
      <c r="GPB831" s="230"/>
      <c r="GPC831" s="230"/>
      <c r="GPD831" s="230"/>
      <c r="GPE831" s="230"/>
      <c r="GPF831" s="230"/>
      <c r="GPG831" s="230"/>
      <c r="GPH831" s="230"/>
      <c r="GPI831" s="230"/>
      <c r="GPJ831" s="230"/>
      <c r="GPK831" s="230"/>
      <c r="GPL831" s="230"/>
      <c r="GPM831" s="230"/>
      <c r="GPN831" s="230"/>
      <c r="GPO831" s="230"/>
      <c r="GPP831" s="230"/>
      <c r="GPQ831" s="230"/>
      <c r="GPR831" s="230"/>
      <c r="GPS831" s="230"/>
      <c r="GPT831" s="230"/>
      <c r="GPU831" s="230"/>
      <c r="GPV831" s="230"/>
      <c r="GPW831" s="230"/>
      <c r="GPX831" s="230"/>
      <c r="GPY831" s="230"/>
      <c r="GPZ831" s="230"/>
      <c r="GQA831" s="230"/>
      <c r="GQB831" s="230"/>
      <c r="GQC831" s="230"/>
      <c r="GQD831" s="230"/>
      <c r="GQE831" s="230"/>
      <c r="GQF831" s="230"/>
      <c r="GQG831" s="230"/>
      <c r="GQH831" s="230"/>
      <c r="GQI831" s="230"/>
      <c r="GQJ831" s="230"/>
      <c r="GQK831" s="230"/>
      <c r="GQL831" s="230"/>
      <c r="GQM831" s="230"/>
      <c r="GQN831" s="230"/>
      <c r="GQO831" s="230"/>
      <c r="GQP831" s="230"/>
      <c r="GQQ831" s="230"/>
      <c r="GQR831" s="230"/>
      <c r="GQS831" s="230"/>
      <c r="GQT831" s="230"/>
      <c r="GQU831" s="230"/>
      <c r="GQV831" s="230"/>
      <c r="GQW831" s="230"/>
      <c r="GQX831" s="230"/>
      <c r="GQY831" s="230"/>
      <c r="GQZ831" s="230"/>
      <c r="GRA831" s="230"/>
      <c r="GRB831" s="230"/>
      <c r="GRC831" s="230"/>
      <c r="GRD831" s="230"/>
      <c r="GRE831" s="230"/>
      <c r="GRF831" s="230"/>
      <c r="GRG831" s="230"/>
      <c r="GRH831" s="230"/>
      <c r="GRI831" s="230"/>
      <c r="GRJ831" s="230"/>
      <c r="GRK831" s="230"/>
      <c r="GRL831" s="230"/>
      <c r="GRM831" s="230"/>
      <c r="GRN831" s="230"/>
      <c r="GRO831" s="230"/>
      <c r="GRP831" s="230"/>
      <c r="GRQ831" s="230"/>
      <c r="GRR831" s="230"/>
      <c r="GRS831" s="230"/>
      <c r="GRT831" s="230"/>
      <c r="GRU831" s="230"/>
      <c r="GRV831" s="230"/>
      <c r="GRW831" s="230"/>
      <c r="GRX831" s="230"/>
      <c r="GRY831" s="230"/>
      <c r="GRZ831" s="230"/>
      <c r="GSA831" s="230"/>
      <c r="GSB831" s="230"/>
      <c r="GSC831" s="230"/>
      <c r="GSD831" s="230"/>
      <c r="GSE831" s="230"/>
      <c r="GSF831" s="230"/>
      <c r="GSG831" s="230"/>
      <c r="GSH831" s="230"/>
      <c r="GSI831" s="230"/>
      <c r="GSJ831" s="230"/>
      <c r="GSK831" s="230"/>
      <c r="GSL831" s="230"/>
      <c r="GSM831" s="230"/>
      <c r="GSN831" s="230"/>
      <c r="GSO831" s="230"/>
      <c r="GSP831" s="230"/>
      <c r="GSQ831" s="230"/>
      <c r="GSR831" s="230"/>
      <c r="GSS831" s="230"/>
      <c r="GST831" s="230"/>
      <c r="GSU831" s="230"/>
      <c r="GSV831" s="230"/>
      <c r="GSW831" s="230"/>
      <c r="GSX831" s="230"/>
      <c r="GSY831" s="230"/>
      <c r="GSZ831" s="230"/>
      <c r="GTA831" s="230"/>
      <c r="GTB831" s="230"/>
      <c r="GTC831" s="230"/>
      <c r="GTD831" s="230"/>
      <c r="GTE831" s="230"/>
      <c r="GTF831" s="230"/>
      <c r="GTG831" s="230"/>
      <c r="GTH831" s="230"/>
      <c r="GTI831" s="230"/>
      <c r="GTJ831" s="230"/>
      <c r="GTK831" s="230"/>
      <c r="GTL831" s="230"/>
      <c r="GTM831" s="230"/>
      <c r="GTN831" s="230"/>
      <c r="GTO831" s="230"/>
      <c r="GTP831" s="230"/>
      <c r="GTQ831" s="230"/>
      <c r="GTR831" s="230"/>
      <c r="GTS831" s="230"/>
      <c r="GTT831" s="230"/>
      <c r="GTU831" s="230"/>
      <c r="GTV831" s="230"/>
      <c r="GTW831" s="230"/>
      <c r="GTX831" s="230"/>
      <c r="GTY831" s="230"/>
      <c r="GTZ831" s="230"/>
      <c r="GUA831" s="230"/>
      <c r="GUB831" s="230"/>
      <c r="GUC831" s="230"/>
      <c r="GUD831" s="230"/>
      <c r="GUE831" s="230"/>
      <c r="GUF831" s="230"/>
      <c r="GUG831" s="230"/>
      <c r="GUH831" s="230"/>
      <c r="GUI831" s="230"/>
      <c r="GUJ831" s="230"/>
      <c r="GUK831" s="230"/>
      <c r="GUL831" s="230"/>
      <c r="GUM831" s="230"/>
      <c r="GUN831" s="230"/>
      <c r="GUO831" s="230"/>
      <c r="GUP831" s="230"/>
      <c r="GUQ831" s="230"/>
      <c r="GUR831" s="230"/>
      <c r="GUS831" s="230"/>
      <c r="GUT831" s="230"/>
      <c r="GUU831" s="230"/>
      <c r="GUV831" s="230"/>
      <c r="GUW831" s="230"/>
      <c r="GUX831" s="230"/>
      <c r="GUY831" s="230"/>
      <c r="GUZ831" s="230"/>
      <c r="GVA831" s="230"/>
      <c r="GVB831" s="230"/>
      <c r="GVC831" s="230"/>
      <c r="GVD831" s="230"/>
      <c r="GVE831" s="230"/>
      <c r="GVF831" s="230"/>
      <c r="GVG831" s="230"/>
      <c r="GVH831" s="230"/>
      <c r="GVI831" s="230"/>
      <c r="GVJ831" s="230"/>
      <c r="GVK831" s="230"/>
      <c r="GVL831" s="230"/>
      <c r="GVM831" s="230"/>
      <c r="GVN831" s="230"/>
      <c r="GVO831" s="230"/>
      <c r="GVP831" s="230"/>
      <c r="GVQ831" s="230"/>
      <c r="GVR831" s="230"/>
      <c r="GVS831" s="230"/>
      <c r="GVT831" s="230"/>
      <c r="GVU831" s="230"/>
      <c r="GVV831" s="230"/>
      <c r="GVW831" s="230"/>
      <c r="GVX831" s="230"/>
      <c r="GVY831" s="230"/>
      <c r="GVZ831" s="230"/>
      <c r="GWA831" s="230"/>
      <c r="GWB831" s="230"/>
      <c r="GWC831" s="230"/>
      <c r="GWD831" s="230"/>
      <c r="GWE831" s="230"/>
      <c r="GWF831" s="230"/>
      <c r="GWG831" s="230"/>
      <c r="GWH831" s="230"/>
      <c r="GWI831" s="230"/>
      <c r="GWJ831" s="230"/>
      <c r="GWK831" s="230"/>
      <c r="GWL831" s="230"/>
      <c r="GWM831" s="230"/>
      <c r="GWN831" s="230"/>
      <c r="GWO831" s="230"/>
      <c r="GWP831" s="230"/>
      <c r="GWQ831" s="230"/>
      <c r="GWR831" s="230"/>
      <c r="GWS831" s="230"/>
      <c r="GWT831" s="230"/>
      <c r="GWU831" s="230"/>
      <c r="GWV831" s="230"/>
      <c r="GWW831" s="230"/>
      <c r="GWX831" s="230"/>
      <c r="GWY831" s="230"/>
      <c r="GWZ831" s="230"/>
      <c r="GXA831" s="230"/>
      <c r="GXB831" s="230"/>
      <c r="GXC831" s="230"/>
      <c r="GXD831" s="230"/>
      <c r="GXE831" s="230"/>
      <c r="GXF831" s="230"/>
      <c r="GXG831" s="230"/>
      <c r="GXH831" s="230"/>
      <c r="GXI831" s="230"/>
      <c r="GXJ831" s="230"/>
      <c r="GXK831" s="230"/>
      <c r="GXL831" s="230"/>
      <c r="GXM831" s="230"/>
      <c r="GXN831" s="230"/>
      <c r="GXO831" s="230"/>
      <c r="GXP831" s="230"/>
      <c r="GXQ831" s="230"/>
      <c r="GXR831" s="230"/>
      <c r="GXS831" s="230"/>
      <c r="GXT831" s="230"/>
      <c r="GXU831" s="230"/>
      <c r="GXV831" s="230"/>
      <c r="GXW831" s="230"/>
      <c r="GXX831" s="230"/>
      <c r="GXY831" s="230"/>
      <c r="GXZ831" s="230"/>
      <c r="GYA831" s="230"/>
      <c r="GYB831" s="230"/>
      <c r="GYC831" s="230"/>
      <c r="GYD831" s="230"/>
      <c r="GYE831" s="230"/>
      <c r="GYF831" s="230"/>
      <c r="GYG831" s="230"/>
      <c r="GYH831" s="230"/>
      <c r="GYI831" s="230"/>
      <c r="GYJ831" s="230"/>
      <c r="GYK831" s="230"/>
      <c r="GYL831" s="230"/>
      <c r="GYM831" s="230"/>
      <c r="GYN831" s="230"/>
      <c r="GYO831" s="230"/>
      <c r="GYP831" s="230"/>
      <c r="GYQ831" s="230"/>
      <c r="GYR831" s="230"/>
      <c r="GYS831" s="230"/>
      <c r="GYT831" s="230"/>
      <c r="GYU831" s="230"/>
      <c r="GYV831" s="230"/>
      <c r="GYW831" s="230"/>
      <c r="GYX831" s="230"/>
      <c r="GYY831" s="230"/>
      <c r="GYZ831" s="230"/>
      <c r="GZA831" s="230"/>
      <c r="GZB831" s="230"/>
      <c r="GZC831" s="230"/>
      <c r="GZD831" s="230"/>
      <c r="GZE831" s="230"/>
      <c r="GZF831" s="230"/>
      <c r="GZG831" s="230"/>
      <c r="GZH831" s="230"/>
      <c r="GZI831" s="230"/>
      <c r="GZJ831" s="230"/>
      <c r="GZK831" s="230"/>
      <c r="GZL831" s="230"/>
      <c r="GZM831" s="230"/>
      <c r="GZN831" s="230"/>
      <c r="GZO831" s="230"/>
      <c r="GZP831" s="230"/>
      <c r="GZQ831" s="230"/>
      <c r="GZR831" s="230"/>
      <c r="GZS831" s="230"/>
      <c r="GZT831" s="230"/>
      <c r="GZU831" s="230"/>
      <c r="GZV831" s="230"/>
      <c r="GZW831" s="230"/>
      <c r="GZX831" s="230"/>
      <c r="GZY831" s="230"/>
      <c r="GZZ831" s="230"/>
      <c r="HAA831" s="230"/>
      <c r="HAB831" s="230"/>
      <c r="HAC831" s="230"/>
      <c r="HAD831" s="230"/>
      <c r="HAE831" s="230"/>
      <c r="HAF831" s="230"/>
      <c r="HAG831" s="230"/>
      <c r="HAH831" s="230"/>
      <c r="HAI831" s="230"/>
      <c r="HAJ831" s="230"/>
      <c r="HAK831" s="230"/>
      <c r="HAL831" s="230"/>
      <c r="HAM831" s="230"/>
      <c r="HAN831" s="230"/>
      <c r="HAO831" s="230"/>
      <c r="HAP831" s="230"/>
      <c r="HAQ831" s="230"/>
      <c r="HAR831" s="230"/>
      <c r="HAS831" s="230"/>
      <c r="HAT831" s="230"/>
      <c r="HAU831" s="230"/>
      <c r="HAV831" s="230"/>
      <c r="HAW831" s="230"/>
      <c r="HAX831" s="230"/>
      <c r="HAY831" s="230"/>
      <c r="HAZ831" s="230"/>
      <c r="HBA831" s="230"/>
      <c r="HBB831" s="230"/>
      <c r="HBC831" s="230"/>
      <c r="HBD831" s="230"/>
      <c r="HBE831" s="230"/>
      <c r="HBF831" s="230"/>
      <c r="HBG831" s="230"/>
      <c r="HBH831" s="230"/>
      <c r="HBI831" s="230"/>
      <c r="HBJ831" s="230"/>
      <c r="HBK831" s="230"/>
      <c r="HBL831" s="230"/>
      <c r="HBM831" s="230"/>
      <c r="HBN831" s="230"/>
      <c r="HBO831" s="230"/>
      <c r="HBP831" s="230"/>
      <c r="HBQ831" s="230"/>
      <c r="HBR831" s="230"/>
      <c r="HBS831" s="230"/>
      <c r="HBT831" s="230"/>
      <c r="HBU831" s="230"/>
      <c r="HBV831" s="230"/>
      <c r="HBW831" s="230"/>
      <c r="HBX831" s="230"/>
      <c r="HBY831" s="230"/>
      <c r="HBZ831" s="230"/>
      <c r="HCA831" s="230"/>
      <c r="HCB831" s="230"/>
      <c r="HCC831" s="230"/>
      <c r="HCD831" s="230"/>
      <c r="HCE831" s="230"/>
      <c r="HCF831" s="230"/>
      <c r="HCG831" s="230"/>
      <c r="HCH831" s="230"/>
      <c r="HCI831" s="230"/>
      <c r="HCJ831" s="230"/>
      <c r="HCK831" s="230"/>
      <c r="HCL831" s="230"/>
      <c r="HCM831" s="230"/>
      <c r="HCN831" s="230"/>
      <c r="HCO831" s="230"/>
      <c r="HCP831" s="230"/>
      <c r="HCQ831" s="230"/>
      <c r="HCR831" s="230"/>
      <c r="HCS831" s="230"/>
      <c r="HCT831" s="230"/>
      <c r="HCU831" s="230"/>
      <c r="HCV831" s="230"/>
      <c r="HCW831" s="230"/>
      <c r="HCX831" s="230"/>
      <c r="HCY831" s="230"/>
      <c r="HCZ831" s="230"/>
      <c r="HDA831" s="230"/>
      <c r="HDB831" s="230"/>
      <c r="HDC831" s="230"/>
      <c r="HDD831" s="230"/>
      <c r="HDE831" s="230"/>
      <c r="HDF831" s="230"/>
      <c r="HDG831" s="230"/>
      <c r="HDH831" s="230"/>
      <c r="HDI831" s="230"/>
      <c r="HDJ831" s="230"/>
      <c r="HDK831" s="230"/>
      <c r="HDL831" s="230"/>
      <c r="HDM831" s="230"/>
      <c r="HDN831" s="230"/>
      <c r="HDO831" s="230"/>
      <c r="HDP831" s="230"/>
      <c r="HDQ831" s="230"/>
      <c r="HDR831" s="230"/>
      <c r="HDS831" s="230"/>
      <c r="HDT831" s="230"/>
      <c r="HDU831" s="230"/>
      <c r="HDV831" s="230"/>
      <c r="HDW831" s="230"/>
      <c r="HDX831" s="230"/>
      <c r="HDY831" s="230"/>
      <c r="HDZ831" s="230"/>
      <c r="HEA831" s="230"/>
      <c r="HEB831" s="230"/>
      <c r="HEC831" s="230"/>
      <c r="HED831" s="230"/>
      <c r="HEE831" s="230"/>
      <c r="HEF831" s="230"/>
      <c r="HEG831" s="230"/>
      <c r="HEH831" s="230"/>
      <c r="HEI831" s="230"/>
      <c r="HEJ831" s="230"/>
      <c r="HEK831" s="230"/>
      <c r="HEL831" s="230"/>
      <c r="HEM831" s="230"/>
      <c r="HEN831" s="230"/>
      <c r="HEO831" s="230"/>
      <c r="HEP831" s="230"/>
      <c r="HEQ831" s="230"/>
      <c r="HER831" s="230"/>
      <c r="HES831" s="230"/>
      <c r="HET831" s="230"/>
      <c r="HEU831" s="230"/>
      <c r="HEV831" s="230"/>
      <c r="HEW831" s="230"/>
      <c r="HEX831" s="230"/>
      <c r="HEY831" s="230"/>
      <c r="HEZ831" s="230"/>
      <c r="HFA831" s="230"/>
      <c r="HFB831" s="230"/>
      <c r="HFC831" s="230"/>
      <c r="HFD831" s="230"/>
      <c r="HFE831" s="230"/>
      <c r="HFF831" s="230"/>
      <c r="HFG831" s="230"/>
      <c r="HFH831" s="230"/>
      <c r="HFI831" s="230"/>
      <c r="HFJ831" s="230"/>
      <c r="HFK831" s="230"/>
      <c r="HFL831" s="230"/>
      <c r="HFM831" s="230"/>
      <c r="HFN831" s="230"/>
      <c r="HFO831" s="230"/>
      <c r="HFP831" s="230"/>
      <c r="HFQ831" s="230"/>
      <c r="HFR831" s="230"/>
      <c r="HFS831" s="230"/>
      <c r="HFT831" s="230"/>
      <c r="HFU831" s="230"/>
      <c r="HFV831" s="230"/>
      <c r="HFW831" s="230"/>
      <c r="HFX831" s="230"/>
      <c r="HFY831" s="230"/>
      <c r="HFZ831" s="230"/>
      <c r="HGA831" s="230"/>
      <c r="HGB831" s="230"/>
      <c r="HGC831" s="230"/>
      <c r="HGD831" s="230"/>
      <c r="HGE831" s="230"/>
      <c r="HGF831" s="230"/>
      <c r="HGG831" s="230"/>
      <c r="HGH831" s="230"/>
      <c r="HGI831" s="230"/>
      <c r="HGJ831" s="230"/>
      <c r="HGK831" s="230"/>
      <c r="HGL831" s="230"/>
      <c r="HGM831" s="230"/>
      <c r="HGN831" s="230"/>
      <c r="HGO831" s="230"/>
      <c r="HGP831" s="230"/>
      <c r="HGQ831" s="230"/>
      <c r="HGR831" s="230"/>
      <c r="HGS831" s="230"/>
      <c r="HGT831" s="230"/>
      <c r="HGU831" s="230"/>
      <c r="HGV831" s="230"/>
      <c r="HGW831" s="230"/>
      <c r="HGX831" s="230"/>
      <c r="HGY831" s="230"/>
      <c r="HGZ831" s="230"/>
      <c r="HHA831" s="230"/>
      <c r="HHB831" s="230"/>
      <c r="HHC831" s="230"/>
      <c r="HHD831" s="230"/>
      <c r="HHE831" s="230"/>
      <c r="HHF831" s="230"/>
      <c r="HHG831" s="230"/>
      <c r="HHH831" s="230"/>
      <c r="HHI831" s="230"/>
      <c r="HHJ831" s="230"/>
      <c r="HHK831" s="230"/>
      <c r="HHL831" s="230"/>
      <c r="HHM831" s="230"/>
      <c r="HHN831" s="230"/>
      <c r="HHO831" s="230"/>
      <c r="HHP831" s="230"/>
      <c r="HHQ831" s="230"/>
      <c r="HHR831" s="230"/>
      <c r="HHS831" s="230"/>
      <c r="HHT831" s="230"/>
      <c r="HHU831" s="230"/>
      <c r="HHV831" s="230"/>
      <c r="HHW831" s="230"/>
      <c r="HHX831" s="230"/>
      <c r="HHY831" s="230"/>
      <c r="HHZ831" s="230"/>
      <c r="HIA831" s="230"/>
      <c r="HIB831" s="230"/>
      <c r="HIC831" s="230"/>
      <c r="HID831" s="230"/>
      <c r="HIE831" s="230"/>
      <c r="HIF831" s="230"/>
      <c r="HIG831" s="230"/>
      <c r="HIH831" s="230"/>
      <c r="HII831" s="230"/>
      <c r="HIJ831" s="230"/>
      <c r="HIK831" s="230"/>
      <c r="HIL831" s="230"/>
      <c r="HIM831" s="230"/>
      <c r="HIN831" s="230"/>
      <c r="HIO831" s="230"/>
      <c r="HIP831" s="230"/>
      <c r="HIQ831" s="230"/>
      <c r="HIR831" s="230"/>
      <c r="HIS831" s="230"/>
      <c r="HIT831" s="230"/>
      <c r="HIU831" s="230"/>
      <c r="HIV831" s="230"/>
      <c r="HIW831" s="230"/>
      <c r="HIX831" s="230"/>
      <c r="HIY831" s="230"/>
      <c r="HIZ831" s="230"/>
      <c r="HJA831" s="230"/>
      <c r="HJB831" s="230"/>
      <c r="HJC831" s="230"/>
      <c r="HJD831" s="230"/>
      <c r="HJE831" s="230"/>
      <c r="HJF831" s="230"/>
      <c r="HJG831" s="230"/>
      <c r="HJH831" s="230"/>
      <c r="HJI831" s="230"/>
      <c r="HJJ831" s="230"/>
      <c r="HJK831" s="230"/>
      <c r="HJL831" s="230"/>
      <c r="HJM831" s="230"/>
      <c r="HJN831" s="230"/>
      <c r="HJO831" s="230"/>
      <c r="HJP831" s="230"/>
      <c r="HJQ831" s="230"/>
      <c r="HJR831" s="230"/>
      <c r="HJS831" s="230"/>
      <c r="HJT831" s="230"/>
      <c r="HJU831" s="230"/>
      <c r="HJV831" s="230"/>
      <c r="HJW831" s="230"/>
      <c r="HJX831" s="230"/>
      <c r="HJY831" s="230"/>
      <c r="HJZ831" s="230"/>
      <c r="HKA831" s="230"/>
      <c r="HKB831" s="230"/>
      <c r="HKC831" s="230"/>
      <c r="HKD831" s="230"/>
      <c r="HKE831" s="230"/>
      <c r="HKF831" s="230"/>
      <c r="HKG831" s="230"/>
      <c r="HKH831" s="230"/>
      <c r="HKI831" s="230"/>
      <c r="HKJ831" s="230"/>
      <c r="HKK831" s="230"/>
      <c r="HKL831" s="230"/>
      <c r="HKM831" s="230"/>
      <c r="HKN831" s="230"/>
      <c r="HKO831" s="230"/>
      <c r="HKP831" s="230"/>
      <c r="HKQ831" s="230"/>
      <c r="HKR831" s="230"/>
      <c r="HKS831" s="230"/>
      <c r="HKT831" s="230"/>
      <c r="HKU831" s="230"/>
      <c r="HKV831" s="230"/>
      <c r="HKW831" s="230"/>
      <c r="HKX831" s="230"/>
      <c r="HKY831" s="230"/>
      <c r="HKZ831" s="230"/>
      <c r="HLA831" s="230"/>
      <c r="HLB831" s="230"/>
      <c r="HLC831" s="230"/>
      <c r="HLD831" s="230"/>
      <c r="HLE831" s="230"/>
      <c r="HLF831" s="230"/>
      <c r="HLG831" s="230"/>
      <c r="HLH831" s="230"/>
      <c r="HLI831" s="230"/>
      <c r="HLJ831" s="230"/>
      <c r="HLK831" s="230"/>
      <c r="HLL831" s="230"/>
      <c r="HLM831" s="230"/>
      <c r="HLN831" s="230"/>
      <c r="HLO831" s="230"/>
      <c r="HLP831" s="230"/>
      <c r="HLQ831" s="230"/>
      <c r="HLR831" s="230"/>
      <c r="HLS831" s="230"/>
      <c r="HLT831" s="230"/>
      <c r="HLU831" s="230"/>
      <c r="HLV831" s="230"/>
      <c r="HLW831" s="230"/>
      <c r="HLX831" s="230"/>
      <c r="HLY831" s="230"/>
      <c r="HLZ831" s="230"/>
      <c r="HMA831" s="230"/>
      <c r="HMB831" s="230"/>
      <c r="HMC831" s="230"/>
      <c r="HMD831" s="230"/>
      <c r="HME831" s="230"/>
      <c r="HMF831" s="230"/>
      <c r="HMG831" s="230"/>
      <c r="HMH831" s="230"/>
      <c r="HMI831" s="230"/>
      <c r="HMJ831" s="230"/>
      <c r="HMK831" s="230"/>
      <c r="HML831" s="230"/>
      <c r="HMM831" s="230"/>
      <c r="HMN831" s="230"/>
      <c r="HMO831" s="230"/>
      <c r="HMP831" s="230"/>
      <c r="HMQ831" s="230"/>
      <c r="HMR831" s="230"/>
      <c r="HMS831" s="230"/>
      <c r="HMT831" s="230"/>
      <c r="HMU831" s="230"/>
      <c r="HMV831" s="230"/>
      <c r="HMW831" s="230"/>
      <c r="HMX831" s="230"/>
      <c r="HMY831" s="230"/>
      <c r="HMZ831" s="230"/>
      <c r="HNA831" s="230"/>
      <c r="HNB831" s="230"/>
      <c r="HNC831" s="230"/>
      <c r="HND831" s="230"/>
      <c r="HNE831" s="230"/>
      <c r="HNF831" s="230"/>
      <c r="HNG831" s="230"/>
      <c r="HNH831" s="230"/>
      <c r="HNI831" s="230"/>
      <c r="HNJ831" s="230"/>
      <c r="HNK831" s="230"/>
      <c r="HNL831" s="230"/>
      <c r="HNM831" s="230"/>
      <c r="HNN831" s="230"/>
      <c r="HNO831" s="230"/>
      <c r="HNP831" s="230"/>
      <c r="HNQ831" s="230"/>
      <c r="HNR831" s="230"/>
      <c r="HNS831" s="230"/>
      <c r="HNT831" s="230"/>
      <c r="HNU831" s="230"/>
      <c r="HNV831" s="230"/>
      <c r="HNW831" s="230"/>
      <c r="HNX831" s="230"/>
      <c r="HNY831" s="230"/>
      <c r="HNZ831" s="230"/>
      <c r="HOA831" s="230"/>
      <c r="HOB831" s="230"/>
      <c r="HOC831" s="230"/>
      <c r="HOD831" s="230"/>
      <c r="HOE831" s="230"/>
      <c r="HOF831" s="230"/>
      <c r="HOG831" s="230"/>
      <c r="HOH831" s="230"/>
      <c r="HOI831" s="230"/>
      <c r="HOJ831" s="230"/>
      <c r="HOK831" s="230"/>
      <c r="HOL831" s="230"/>
      <c r="HOM831" s="230"/>
      <c r="HON831" s="230"/>
      <c r="HOO831" s="230"/>
      <c r="HOP831" s="230"/>
      <c r="HOQ831" s="230"/>
      <c r="HOR831" s="230"/>
      <c r="HOS831" s="230"/>
      <c r="HOT831" s="230"/>
      <c r="HOU831" s="230"/>
      <c r="HOV831" s="230"/>
      <c r="HOW831" s="230"/>
      <c r="HOX831" s="230"/>
      <c r="HOY831" s="230"/>
      <c r="HOZ831" s="230"/>
      <c r="HPA831" s="230"/>
      <c r="HPB831" s="230"/>
      <c r="HPC831" s="230"/>
      <c r="HPD831" s="230"/>
      <c r="HPE831" s="230"/>
      <c r="HPF831" s="230"/>
      <c r="HPG831" s="230"/>
      <c r="HPH831" s="230"/>
      <c r="HPI831" s="230"/>
      <c r="HPJ831" s="230"/>
      <c r="HPK831" s="230"/>
      <c r="HPL831" s="230"/>
      <c r="HPM831" s="230"/>
      <c r="HPN831" s="230"/>
      <c r="HPO831" s="230"/>
      <c r="HPP831" s="230"/>
      <c r="HPQ831" s="230"/>
      <c r="HPR831" s="230"/>
      <c r="HPS831" s="230"/>
      <c r="HPT831" s="230"/>
      <c r="HPU831" s="230"/>
      <c r="HPV831" s="230"/>
      <c r="HPW831" s="230"/>
      <c r="HPX831" s="230"/>
      <c r="HPY831" s="230"/>
      <c r="HPZ831" s="230"/>
      <c r="HQA831" s="230"/>
      <c r="HQB831" s="230"/>
      <c r="HQC831" s="230"/>
      <c r="HQD831" s="230"/>
      <c r="HQE831" s="230"/>
      <c r="HQF831" s="230"/>
      <c r="HQG831" s="230"/>
      <c r="HQH831" s="230"/>
      <c r="HQI831" s="230"/>
      <c r="HQJ831" s="230"/>
      <c r="HQK831" s="230"/>
      <c r="HQL831" s="230"/>
      <c r="HQM831" s="230"/>
      <c r="HQN831" s="230"/>
      <c r="HQO831" s="230"/>
      <c r="HQP831" s="230"/>
      <c r="HQQ831" s="230"/>
      <c r="HQR831" s="230"/>
      <c r="HQS831" s="230"/>
      <c r="HQT831" s="230"/>
      <c r="HQU831" s="230"/>
      <c r="HQV831" s="230"/>
      <c r="HQW831" s="230"/>
      <c r="HQX831" s="230"/>
      <c r="HQY831" s="230"/>
      <c r="HQZ831" s="230"/>
      <c r="HRA831" s="230"/>
      <c r="HRB831" s="230"/>
      <c r="HRC831" s="230"/>
      <c r="HRD831" s="230"/>
      <c r="HRE831" s="230"/>
      <c r="HRF831" s="230"/>
      <c r="HRG831" s="230"/>
      <c r="HRH831" s="230"/>
      <c r="HRI831" s="230"/>
      <c r="HRJ831" s="230"/>
      <c r="HRK831" s="230"/>
      <c r="HRL831" s="230"/>
      <c r="HRM831" s="230"/>
      <c r="HRN831" s="230"/>
      <c r="HRO831" s="230"/>
      <c r="HRP831" s="230"/>
      <c r="HRQ831" s="230"/>
      <c r="HRR831" s="230"/>
      <c r="HRS831" s="230"/>
      <c r="HRT831" s="230"/>
      <c r="HRU831" s="230"/>
      <c r="HRV831" s="230"/>
      <c r="HRW831" s="230"/>
      <c r="HRX831" s="230"/>
      <c r="HRY831" s="230"/>
      <c r="HRZ831" s="230"/>
      <c r="HSA831" s="230"/>
      <c r="HSB831" s="230"/>
      <c r="HSC831" s="230"/>
      <c r="HSD831" s="230"/>
      <c r="HSE831" s="230"/>
      <c r="HSF831" s="230"/>
      <c r="HSG831" s="230"/>
      <c r="HSH831" s="230"/>
      <c r="HSI831" s="230"/>
      <c r="HSJ831" s="230"/>
      <c r="HSK831" s="230"/>
      <c r="HSL831" s="230"/>
      <c r="HSM831" s="230"/>
      <c r="HSN831" s="230"/>
      <c r="HSO831" s="230"/>
      <c r="HSP831" s="230"/>
      <c r="HSQ831" s="230"/>
      <c r="HSR831" s="230"/>
      <c r="HSS831" s="230"/>
      <c r="HST831" s="230"/>
      <c r="HSU831" s="230"/>
      <c r="HSV831" s="230"/>
      <c r="HSW831" s="230"/>
      <c r="HSX831" s="230"/>
      <c r="HSY831" s="230"/>
      <c r="HSZ831" s="230"/>
      <c r="HTA831" s="230"/>
      <c r="HTB831" s="230"/>
      <c r="HTC831" s="230"/>
      <c r="HTD831" s="230"/>
      <c r="HTE831" s="230"/>
      <c r="HTF831" s="230"/>
      <c r="HTG831" s="230"/>
      <c r="HTH831" s="230"/>
      <c r="HTI831" s="230"/>
      <c r="HTJ831" s="230"/>
      <c r="HTK831" s="230"/>
      <c r="HTL831" s="230"/>
      <c r="HTM831" s="230"/>
      <c r="HTN831" s="230"/>
      <c r="HTO831" s="230"/>
      <c r="HTP831" s="230"/>
      <c r="HTQ831" s="230"/>
      <c r="HTR831" s="230"/>
      <c r="HTS831" s="230"/>
      <c r="HTT831" s="230"/>
      <c r="HTU831" s="230"/>
      <c r="HTV831" s="230"/>
      <c r="HTW831" s="230"/>
      <c r="HTX831" s="230"/>
      <c r="HTY831" s="230"/>
      <c r="HTZ831" s="230"/>
      <c r="HUA831" s="230"/>
      <c r="HUB831" s="230"/>
      <c r="HUC831" s="230"/>
      <c r="HUD831" s="230"/>
      <c r="HUE831" s="230"/>
      <c r="HUF831" s="230"/>
      <c r="HUG831" s="230"/>
      <c r="HUH831" s="230"/>
      <c r="HUI831" s="230"/>
      <c r="HUJ831" s="230"/>
      <c r="HUK831" s="230"/>
      <c r="HUL831" s="230"/>
      <c r="HUM831" s="230"/>
      <c r="HUN831" s="230"/>
      <c r="HUO831" s="230"/>
      <c r="HUP831" s="230"/>
      <c r="HUQ831" s="230"/>
      <c r="HUR831" s="230"/>
      <c r="HUS831" s="230"/>
      <c r="HUT831" s="230"/>
      <c r="HUU831" s="230"/>
      <c r="HUV831" s="230"/>
      <c r="HUW831" s="230"/>
      <c r="HUX831" s="230"/>
      <c r="HUY831" s="230"/>
      <c r="HUZ831" s="230"/>
      <c r="HVA831" s="230"/>
      <c r="HVB831" s="230"/>
      <c r="HVC831" s="230"/>
      <c r="HVD831" s="230"/>
      <c r="HVE831" s="230"/>
      <c r="HVF831" s="230"/>
      <c r="HVG831" s="230"/>
      <c r="HVH831" s="230"/>
      <c r="HVI831" s="230"/>
      <c r="HVJ831" s="230"/>
      <c r="HVK831" s="230"/>
      <c r="HVL831" s="230"/>
      <c r="HVM831" s="230"/>
      <c r="HVN831" s="230"/>
      <c r="HVO831" s="230"/>
      <c r="HVP831" s="230"/>
      <c r="HVQ831" s="230"/>
      <c r="HVR831" s="230"/>
      <c r="HVS831" s="230"/>
      <c r="HVT831" s="230"/>
      <c r="HVU831" s="230"/>
      <c r="HVV831" s="230"/>
      <c r="HVW831" s="230"/>
      <c r="HVX831" s="230"/>
      <c r="HVY831" s="230"/>
      <c r="HVZ831" s="230"/>
      <c r="HWA831" s="230"/>
      <c r="HWB831" s="230"/>
      <c r="HWC831" s="230"/>
      <c r="HWD831" s="230"/>
      <c r="HWE831" s="230"/>
      <c r="HWF831" s="230"/>
      <c r="HWG831" s="230"/>
      <c r="HWH831" s="230"/>
      <c r="HWI831" s="230"/>
      <c r="HWJ831" s="230"/>
      <c r="HWK831" s="230"/>
      <c r="HWL831" s="230"/>
      <c r="HWM831" s="230"/>
      <c r="HWN831" s="230"/>
      <c r="HWO831" s="230"/>
      <c r="HWP831" s="230"/>
      <c r="HWQ831" s="230"/>
      <c r="HWR831" s="230"/>
      <c r="HWS831" s="230"/>
      <c r="HWT831" s="230"/>
      <c r="HWU831" s="230"/>
      <c r="HWV831" s="230"/>
      <c r="HWW831" s="230"/>
      <c r="HWX831" s="230"/>
      <c r="HWY831" s="230"/>
      <c r="HWZ831" s="230"/>
      <c r="HXA831" s="230"/>
      <c r="HXB831" s="230"/>
      <c r="HXC831" s="230"/>
      <c r="HXD831" s="230"/>
      <c r="HXE831" s="230"/>
      <c r="HXF831" s="230"/>
      <c r="HXG831" s="230"/>
      <c r="HXH831" s="230"/>
      <c r="HXI831" s="230"/>
      <c r="HXJ831" s="230"/>
      <c r="HXK831" s="230"/>
      <c r="HXL831" s="230"/>
      <c r="HXM831" s="230"/>
      <c r="HXN831" s="230"/>
      <c r="HXO831" s="230"/>
      <c r="HXP831" s="230"/>
      <c r="HXQ831" s="230"/>
      <c r="HXR831" s="230"/>
      <c r="HXS831" s="230"/>
      <c r="HXT831" s="230"/>
      <c r="HXU831" s="230"/>
      <c r="HXV831" s="230"/>
      <c r="HXW831" s="230"/>
      <c r="HXX831" s="230"/>
      <c r="HXY831" s="230"/>
      <c r="HXZ831" s="230"/>
      <c r="HYA831" s="230"/>
      <c r="HYB831" s="230"/>
      <c r="HYC831" s="230"/>
      <c r="HYD831" s="230"/>
      <c r="HYE831" s="230"/>
      <c r="HYF831" s="230"/>
      <c r="HYG831" s="230"/>
      <c r="HYH831" s="230"/>
      <c r="HYI831" s="230"/>
      <c r="HYJ831" s="230"/>
      <c r="HYK831" s="230"/>
      <c r="HYL831" s="230"/>
      <c r="HYM831" s="230"/>
      <c r="HYN831" s="230"/>
      <c r="HYO831" s="230"/>
      <c r="HYP831" s="230"/>
      <c r="HYQ831" s="230"/>
      <c r="HYR831" s="230"/>
      <c r="HYS831" s="230"/>
      <c r="HYT831" s="230"/>
      <c r="HYU831" s="230"/>
      <c r="HYV831" s="230"/>
      <c r="HYW831" s="230"/>
      <c r="HYX831" s="230"/>
      <c r="HYY831" s="230"/>
      <c r="HYZ831" s="230"/>
      <c r="HZA831" s="230"/>
      <c r="HZB831" s="230"/>
      <c r="HZC831" s="230"/>
      <c r="HZD831" s="230"/>
      <c r="HZE831" s="230"/>
      <c r="HZF831" s="230"/>
      <c r="HZG831" s="230"/>
      <c r="HZH831" s="230"/>
      <c r="HZI831" s="230"/>
      <c r="HZJ831" s="230"/>
      <c r="HZK831" s="230"/>
      <c r="HZL831" s="230"/>
      <c r="HZM831" s="230"/>
      <c r="HZN831" s="230"/>
      <c r="HZO831" s="230"/>
      <c r="HZP831" s="230"/>
      <c r="HZQ831" s="230"/>
      <c r="HZR831" s="230"/>
      <c r="HZS831" s="230"/>
      <c r="HZT831" s="230"/>
      <c r="HZU831" s="230"/>
      <c r="HZV831" s="230"/>
      <c r="HZW831" s="230"/>
      <c r="HZX831" s="230"/>
      <c r="HZY831" s="230"/>
      <c r="HZZ831" s="230"/>
      <c r="IAA831" s="230"/>
      <c r="IAB831" s="230"/>
      <c r="IAC831" s="230"/>
      <c r="IAD831" s="230"/>
      <c r="IAE831" s="230"/>
      <c r="IAF831" s="230"/>
      <c r="IAG831" s="230"/>
      <c r="IAH831" s="230"/>
      <c r="IAI831" s="230"/>
      <c r="IAJ831" s="230"/>
      <c r="IAK831" s="230"/>
      <c r="IAL831" s="230"/>
      <c r="IAM831" s="230"/>
      <c r="IAN831" s="230"/>
      <c r="IAO831" s="230"/>
      <c r="IAP831" s="230"/>
      <c r="IAQ831" s="230"/>
      <c r="IAR831" s="230"/>
      <c r="IAS831" s="230"/>
      <c r="IAT831" s="230"/>
      <c r="IAU831" s="230"/>
      <c r="IAV831" s="230"/>
      <c r="IAW831" s="230"/>
      <c r="IAX831" s="230"/>
      <c r="IAY831" s="230"/>
      <c r="IAZ831" s="230"/>
      <c r="IBA831" s="230"/>
      <c r="IBB831" s="230"/>
      <c r="IBC831" s="230"/>
      <c r="IBD831" s="230"/>
      <c r="IBE831" s="230"/>
      <c r="IBF831" s="230"/>
      <c r="IBG831" s="230"/>
      <c r="IBH831" s="230"/>
      <c r="IBI831" s="230"/>
      <c r="IBJ831" s="230"/>
      <c r="IBK831" s="230"/>
      <c r="IBL831" s="230"/>
      <c r="IBM831" s="230"/>
      <c r="IBN831" s="230"/>
      <c r="IBO831" s="230"/>
      <c r="IBP831" s="230"/>
      <c r="IBQ831" s="230"/>
      <c r="IBR831" s="230"/>
      <c r="IBS831" s="230"/>
      <c r="IBT831" s="230"/>
      <c r="IBU831" s="230"/>
      <c r="IBV831" s="230"/>
      <c r="IBW831" s="230"/>
      <c r="IBX831" s="230"/>
      <c r="IBY831" s="230"/>
      <c r="IBZ831" s="230"/>
      <c r="ICA831" s="230"/>
      <c r="ICB831" s="230"/>
      <c r="ICC831" s="230"/>
      <c r="ICD831" s="230"/>
      <c r="ICE831" s="230"/>
      <c r="ICF831" s="230"/>
      <c r="ICG831" s="230"/>
      <c r="ICH831" s="230"/>
      <c r="ICI831" s="230"/>
      <c r="ICJ831" s="230"/>
      <c r="ICK831" s="230"/>
      <c r="ICL831" s="230"/>
      <c r="ICM831" s="230"/>
      <c r="ICN831" s="230"/>
      <c r="ICO831" s="230"/>
      <c r="ICP831" s="230"/>
      <c r="ICQ831" s="230"/>
      <c r="ICR831" s="230"/>
      <c r="ICS831" s="230"/>
      <c r="ICT831" s="230"/>
      <c r="ICU831" s="230"/>
      <c r="ICV831" s="230"/>
      <c r="ICW831" s="230"/>
      <c r="ICX831" s="230"/>
      <c r="ICY831" s="230"/>
      <c r="ICZ831" s="230"/>
      <c r="IDA831" s="230"/>
      <c r="IDB831" s="230"/>
      <c r="IDC831" s="230"/>
      <c r="IDD831" s="230"/>
      <c r="IDE831" s="230"/>
      <c r="IDF831" s="230"/>
      <c r="IDG831" s="230"/>
      <c r="IDH831" s="230"/>
      <c r="IDI831" s="230"/>
      <c r="IDJ831" s="230"/>
      <c r="IDK831" s="230"/>
      <c r="IDL831" s="230"/>
      <c r="IDM831" s="230"/>
      <c r="IDN831" s="230"/>
      <c r="IDO831" s="230"/>
      <c r="IDP831" s="230"/>
      <c r="IDQ831" s="230"/>
      <c r="IDR831" s="230"/>
      <c r="IDS831" s="230"/>
      <c r="IDT831" s="230"/>
      <c r="IDU831" s="230"/>
      <c r="IDV831" s="230"/>
      <c r="IDW831" s="230"/>
      <c r="IDX831" s="230"/>
      <c r="IDY831" s="230"/>
      <c r="IDZ831" s="230"/>
      <c r="IEA831" s="230"/>
      <c r="IEB831" s="230"/>
      <c r="IEC831" s="230"/>
      <c r="IED831" s="230"/>
      <c r="IEE831" s="230"/>
      <c r="IEF831" s="230"/>
      <c r="IEG831" s="230"/>
      <c r="IEH831" s="230"/>
      <c r="IEI831" s="230"/>
      <c r="IEJ831" s="230"/>
      <c r="IEK831" s="230"/>
      <c r="IEL831" s="230"/>
      <c r="IEM831" s="230"/>
      <c r="IEN831" s="230"/>
      <c r="IEO831" s="230"/>
      <c r="IEP831" s="230"/>
      <c r="IEQ831" s="230"/>
      <c r="IER831" s="230"/>
      <c r="IES831" s="230"/>
      <c r="IET831" s="230"/>
      <c r="IEU831" s="230"/>
      <c r="IEV831" s="230"/>
      <c r="IEW831" s="230"/>
      <c r="IEX831" s="230"/>
      <c r="IEY831" s="230"/>
      <c r="IEZ831" s="230"/>
      <c r="IFA831" s="230"/>
      <c r="IFB831" s="230"/>
      <c r="IFC831" s="230"/>
      <c r="IFD831" s="230"/>
      <c r="IFE831" s="230"/>
      <c r="IFF831" s="230"/>
      <c r="IFG831" s="230"/>
      <c r="IFH831" s="230"/>
      <c r="IFI831" s="230"/>
      <c r="IFJ831" s="230"/>
      <c r="IFK831" s="230"/>
      <c r="IFL831" s="230"/>
      <c r="IFM831" s="230"/>
      <c r="IFN831" s="230"/>
      <c r="IFO831" s="230"/>
      <c r="IFP831" s="230"/>
      <c r="IFQ831" s="230"/>
      <c r="IFR831" s="230"/>
      <c r="IFS831" s="230"/>
      <c r="IFT831" s="230"/>
      <c r="IFU831" s="230"/>
      <c r="IFV831" s="230"/>
      <c r="IFW831" s="230"/>
      <c r="IFX831" s="230"/>
      <c r="IFY831" s="230"/>
      <c r="IFZ831" s="230"/>
      <c r="IGA831" s="230"/>
      <c r="IGB831" s="230"/>
      <c r="IGC831" s="230"/>
      <c r="IGD831" s="230"/>
      <c r="IGE831" s="230"/>
      <c r="IGF831" s="230"/>
      <c r="IGG831" s="230"/>
      <c r="IGH831" s="230"/>
      <c r="IGI831" s="230"/>
      <c r="IGJ831" s="230"/>
      <c r="IGK831" s="230"/>
      <c r="IGL831" s="230"/>
      <c r="IGM831" s="230"/>
      <c r="IGN831" s="230"/>
      <c r="IGO831" s="230"/>
      <c r="IGP831" s="230"/>
      <c r="IGQ831" s="230"/>
      <c r="IGR831" s="230"/>
      <c r="IGS831" s="230"/>
      <c r="IGT831" s="230"/>
      <c r="IGU831" s="230"/>
      <c r="IGV831" s="230"/>
      <c r="IGW831" s="230"/>
      <c r="IGX831" s="230"/>
      <c r="IGY831" s="230"/>
      <c r="IGZ831" s="230"/>
      <c r="IHA831" s="230"/>
      <c r="IHB831" s="230"/>
      <c r="IHC831" s="230"/>
      <c r="IHD831" s="230"/>
      <c r="IHE831" s="230"/>
      <c r="IHF831" s="230"/>
      <c r="IHG831" s="230"/>
      <c r="IHH831" s="230"/>
      <c r="IHI831" s="230"/>
      <c r="IHJ831" s="230"/>
      <c r="IHK831" s="230"/>
      <c r="IHL831" s="230"/>
      <c r="IHM831" s="230"/>
      <c r="IHN831" s="230"/>
      <c r="IHO831" s="230"/>
      <c r="IHP831" s="230"/>
      <c r="IHQ831" s="230"/>
      <c r="IHR831" s="230"/>
      <c r="IHS831" s="230"/>
      <c r="IHT831" s="230"/>
      <c r="IHU831" s="230"/>
      <c r="IHV831" s="230"/>
      <c r="IHW831" s="230"/>
      <c r="IHX831" s="230"/>
      <c r="IHY831" s="230"/>
      <c r="IHZ831" s="230"/>
      <c r="IIA831" s="230"/>
      <c r="IIB831" s="230"/>
      <c r="IIC831" s="230"/>
      <c r="IID831" s="230"/>
      <c r="IIE831" s="230"/>
      <c r="IIF831" s="230"/>
      <c r="IIG831" s="230"/>
      <c r="IIH831" s="230"/>
      <c r="III831" s="230"/>
      <c r="IIJ831" s="230"/>
      <c r="IIK831" s="230"/>
      <c r="IIL831" s="230"/>
      <c r="IIM831" s="230"/>
      <c r="IIN831" s="230"/>
      <c r="IIO831" s="230"/>
      <c r="IIP831" s="230"/>
      <c r="IIQ831" s="230"/>
      <c r="IIR831" s="230"/>
      <c r="IIS831" s="230"/>
      <c r="IIT831" s="230"/>
      <c r="IIU831" s="230"/>
      <c r="IIV831" s="230"/>
      <c r="IIW831" s="230"/>
      <c r="IIX831" s="230"/>
      <c r="IIY831" s="230"/>
      <c r="IIZ831" s="230"/>
      <c r="IJA831" s="230"/>
      <c r="IJB831" s="230"/>
      <c r="IJC831" s="230"/>
      <c r="IJD831" s="230"/>
      <c r="IJE831" s="230"/>
      <c r="IJF831" s="230"/>
      <c r="IJG831" s="230"/>
      <c r="IJH831" s="230"/>
      <c r="IJI831" s="230"/>
      <c r="IJJ831" s="230"/>
      <c r="IJK831" s="230"/>
      <c r="IJL831" s="230"/>
      <c r="IJM831" s="230"/>
      <c r="IJN831" s="230"/>
      <c r="IJO831" s="230"/>
      <c r="IJP831" s="230"/>
      <c r="IJQ831" s="230"/>
      <c r="IJR831" s="230"/>
      <c r="IJS831" s="230"/>
      <c r="IJT831" s="230"/>
      <c r="IJU831" s="230"/>
      <c r="IJV831" s="230"/>
      <c r="IJW831" s="230"/>
      <c r="IJX831" s="230"/>
      <c r="IJY831" s="230"/>
      <c r="IJZ831" s="230"/>
      <c r="IKA831" s="230"/>
      <c r="IKB831" s="230"/>
      <c r="IKC831" s="230"/>
      <c r="IKD831" s="230"/>
      <c r="IKE831" s="230"/>
      <c r="IKF831" s="230"/>
      <c r="IKG831" s="230"/>
      <c r="IKH831" s="230"/>
      <c r="IKI831" s="230"/>
      <c r="IKJ831" s="230"/>
      <c r="IKK831" s="230"/>
      <c r="IKL831" s="230"/>
      <c r="IKM831" s="230"/>
      <c r="IKN831" s="230"/>
      <c r="IKO831" s="230"/>
      <c r="IKP831" s="230"/>
      <c r="IKQ831" s="230"/>
      <c r="IKR831" s="230"/>
      <c r="IKS831" s="230"/>
      <c r="IKT831" s="230"/>
      <c r="IKU831" s="230"/>
      <c r="IKV831" s="230"/>
      <c r="IKW831" s="230"/>
      <c r="IKX831" s="230"/>
      <c r="IKY831" s="230"/>
      <c r="IKZ831" s="230"/>
      <c r="ILA831" s="230"/>
      <c r="ILB831" s="230"/>
      <c r="ILC831" s="230"/>
      <c r="ILD831" s="230"/>
      <c r="ILE831" s="230"/>
      <c r="ILF831" s="230"/>
      <c r="ILG831" s="230"/>
      <c r="ILH831" s="230"/>
      <c r="ILI831" s="230"/>
      <c r="ILJ831" s="230"/>
      <c r="ILK831" s="230"/>
      <c r="ILL831" s="230"/>
      <c r="ILM831" s="230"/>
      <c r="ILN831" s="230"/>
      <c r="ILO831" s="230"/>
      <c r="ILP831" s="230"/>
      <c r="ILQ831" s="230"/>
      <c r="ILR831" s="230"/>
      <c r="ILS831" s="230"/>
      <c r="ILT831" s="230"/>
      <c r="ILU831" s="230"/>
      <c r="ILV831" s="230"/>
      <c r="ILW831" s="230"/>
      <c r="ILX831" s="230"/>
      <c r="ILY831" s="230"/>
      <c r="ILZ831" s="230"/>
      <c r="IMA831" s="230"/>
      <c r="IMB831" s="230"/>
      <c r="IMC831" s="230"/>
      <c r="IMD831" s="230"/>
      <c r="IME831" s="230"/>
      <c r="IMF831" s="230"/>
      <c r="IMG831" s="230"/>
      <c r="IMH831" s="230"/>
      <c r="IMI831" s="230"/>
      <c r="IMJ831" s="230"/>
      <c r="IMK831" s="230"/>
      <c r="IML831" s="230"/>
      <c r="IMM831" s="230"/>
      <c r="IMN831" s="230"/>
      <c r="IMO831" s="230"/>
      <c r="IMP831" s="230"/>
      <c r="IMQ831" s="230"/>
      <c r="IMR831" s="230"/>
      <c r="IMS831" s="230"/>
      <c r="IMT831" s="230"/>
      <c r="IMU831" s="230"/>
      <c r="IMV831" s="230"/>
      <c r="IMW831" s="230"/>
      <c r="IMX831" s="230"/>
      <c r="IMY831" s="230"/>
      <c r="IMZ831" s="230"/>
      <c r="INA831" s="230"/>
      <c r="INB831" s="230"/>
      <c r="INC831" s="230"/>
      <c r="IND831" s="230"/>
      <c r="INE831" s="230"/>
      <c r="INF831" s="230"/>
      <c r="ING831" s="230"/>
      <c r="INH831" s="230"/>
      <c r="INI831" s="230"/>
      <c r="INJ831" s="230"/>
      <c r="INK831" s="230"/>
      <c r="INL831" s="230"/>
      <c r="INM831" s="230"/>
      <c r="INN831" s="230"/>
      <c r="INO831" s="230"/>
      <c r="INP831" s="230"/>
      <c r="INQ831" s="230"/>
      <c r="INR831" s="230"/>
      <c r="INS831" s="230"/>
      <c r="INT831" s="230"/>
      <c r="INU831" s="230"/>
      <c r="INV831" s="230"/>
      <c r="INW831" s="230"/>
      <c r="INX831" s="230"/>
      <c r="INY831" s="230"/>
      <c r="INZ831" s="230"/>
      <c r="IOA831" s="230"/>
      <c r="IOB831" s="230"/>
      <c r="IOC831" s="230"/>
      <c r="IOD831" s="230"/>
      <c r="IOE831" s="230"/>
      <c r="IOF831" s="230"/>
      <c r="IOG831" s="230"/>
      <c r="IOH831" s="230"/>
      <c r="IOI831" s="230"/>
      <c r="IOJ831" s="230"/>
      <c r="IOK831" s="230"/>
      <c r="IOL831" s="230"/>
      <c r="IOM831" s="230"/>
      <c r="ION831" s="230"/>
      <c r="IOO831" s="230"/>
      <c r="IOP831" s="230"/>
      <c r="IOQ831" s="230"/>
      <c r="IOR831" s="230"/>
      <c r="IOS831" s="230"/>
      <c r="IOT831" s="230"/>
      <c r="IOU831" s="230"/>
      <c r="IOV831" s="230"/>
      <c r="IOW831" s="230"/>
      <c r="IOX831" s="230"/>
      <c r="IOY831" s="230"/>
      <c r="IOZ831" s="230"/>
      <c r="IPA831" s="230"/>
      <c r="IPB831" s="230"/>
      <c r="IPC831" s="230"/>
      <c r="IPD831" s="230"/>
      <c r="IPE831" s="230"/>
      <c r="IPF831" s="230"/>
      <c r="IPG831" s="230"/>
      <c r="IPH831" s="230"/>
      <c r="IPI831" s="230"/>
      <c r="IPJ831" s="230"/>
      <c r="IPK831" s="230"/>
      <c r="IPL831" s="230"/>
      <c r="IPM831" s="230"/>
      <c r="IPN831" s="230"/>
      <c r="IPO831" s="230"/>
      <c r="IPP831" s="230"/>
      <c r="IPQ831" s="230"/>
      <c r="IPR831" s="230"/>
      <c r="IPS831" s="230"/>
      <c r="IPT831" s="230"/>
      <c r="IPU831" s="230"/>
      <c r="IPV831" s="230"/>
      <c r="IPW831" s="230"/>
      <c r="IPX831" s="230"/>
      <c r="IPY831" s="230"/>
      <c r="IPZ831" s="230"/>
      <c r="IQA831" s="230"/>
      <c r="IQB831" s="230"/>
      <c r="IQC831" s="230"/>
      <c r="IQD831" s="230"/>
      <c r="IQE831" s="230"/>
      <c r="IQF831" s="230"/>
      <c r="IQG831" s="230"/>
      <c r="IQH831" s="230"/>
      <c r="IQI831" s="230"/>
      <c r="IQJ831" s="230"/>
      <c r="IQK831" s="230"/>
      <c r="IQL831" s="230"/>
      <c r="IQM831" s="230"/>
      <c r="IQN831" s="230"/>
      <c r="IQO831" s="230"/>
      <c r="IQP831" s="230"/>
      <c r="IQQ831" s="230"/>
      <c r="IQR831" s="230"/>
      <c r="IQS831" s="230"/>
      <c r="IQT831" s="230"/>
      <c r="IQU831" s="230"/>
      <c r="IQV831" s="230"/>
      <c r="IQW831" s="230"/>
      <c r="IQX831" s="230"/>
      <c r="IQY831" s="230"/>
      <c r="IQZ831" s="230"/>
      <c r="IRA831" s="230"/>
      <c r="IRB831" s="230"/>
      <c r="IRC831" s="230"/>
      <c r="IRD831" s="230"/>
      <c r="IRE831" s="230"/>
      <c r="IRF831" s="230"/>
      <c r="IRG831" s="230"/>
      <c r="IRH831" s="230"/>
      <c r="IRI831" s="230"/>
      <c r="IRJ831" s="230"/>
      <c r="IRK831" s="230"/>
      <c r="IRL831" s="230"/>
      <c r="IRM831" s="230"/>
      <c r="IRN831" s="230"/>
      <c r="IRO831" s="230"/>
      <c r="IRP831" s="230"/>
      <c r="IRQ831" s="230"/>
      <c r="IRR831" s="230"/>
      <c r="IRS831" s="230"/>
      <c r="IRT831" s="230"/>
      <c r="IRU831" s="230"/>
      <c r="IRV831" s="230"/>
      <c r="IRW831" s="230"/>
      <c r="IRX831" s="230"/>
      <c r="IRY831" s="230"/>
      <c r="IRZ831" s="230"/>
      <c r="ISA831" s="230"/>
      <c r="ISB831" s="230"/>
      <c r="ISC831" s="230"/>
      <c r="ISD831" s="230"/>
      <c r="ISE831" s="230"/>
      <c r="ISF831" s="230"/>
      <c r="ISG831" s="230"/>
      <c r="ISH831" s="230"/>
      <c r="ISI831" s="230"/>
      <c r="ISJ831" s="230"/>
      <c r="ISK831" s="230"/>
      <c r="ISL831" s="230"/>
      <c r="ISM831" s="230"/>
      <c r="ISN831" s="230"/>
      <c r="ISO831" s="230"/>
      <c r="ISP831" s="230"/>
      <c r="ISQ831" s="230"/>
      <c r="ISR831" s="230"/>
      <c r="ISS831" s="230"/>
      <c r="IST831" s="230"/>
      <c r="ISU831" s="230"/>
      <c r="ISV831" s="230"/>
      <c r="ISW831" s="230"/>
      <c r="ISX831" s="230"/>
      <c r="ISY831" s="230"/>
      <c r="ISZ831" s="230"/>
      <c r="ITA831" s="230"/>
      <c r="ITB831" s="230"/>
      <c r="ITC831" s="230"/>
      <c r="ITD831" s="230"/>
      <c r="ITE831" s="230"/>
      <c r="ITF831" s="230"/>
      <c r="ITG831" s="230"/>
      <c r="ITH831" s="230"/>
      <c r="ITI831" s="230"/>
      <c r="ITJ831" s="230"/>
      <c r="ITK831" s="230"/>
      <c r="ITL831" s="230"/>
      <c r="ITM831" s="230"/>
      <c r="ITN831" s="230"/>
      <c r="ITO831" s="230"/>
      <c r="ITP831" s="230"/>
      <c r="ITQ831" s="230"/>
      <c r="ITR831" s="230"/>
      <c r="ITS831" s="230"/>
      <c r="ITT831" s="230"/>
      <c r="ITU831" s="230"/>
      <c r="ITV831" s="230"/>
      <c r="ITW831" s="230"/>
      <c r="ITX831" s="230"/>
      <c r="ITY831" s="230"/>
      <c r="ITZ831" s="230"/>
      <c r="IUA831" s="230"/>
      <c r="IUB831" s="230"/>
      <c r="IUC831" s="230"/>
      <c r="IUD831" s="230"/>
      <c r="IUE831" s="230"/>
      <c r="IUF831" s="230"/>
      <c r="IUG831" s="230"/>
      <c r="IUH831" s="230"/>
      <c r="IUI831" s="230"/>
      <c r="IUJ831" s="230"/>
      <c r="IUK831" s="230"/>
      <c r="IUL831" s="230"/>
      <c r="IUM831" s="230"/>
      <c r="IUN831" s="230"/>
      <c r="IUO831" s="230"/>
      <c r="IUP831" s="230"/>
      <c r="IUQ831" s="230"/>
      <c r="IUR831" s="230"/>
      <c r="IUS831" s="230"/>
      <c r="IUT831" s="230"/>
      <c r="IUU831" s="230"/>
      <c r="IUV831" s="230"/>
      <c r="IUW831" s="230"/>
      <c r="IUX831" s="230"/>
      <c r="IUY831" s="230"/>
      <c r="IUZ831" s="230"/>
      <c r="IVA831" s="230"/>
      <c r="IVB831" s="230"/>
      <c r="IVC831" s="230"/>
      <c r="IVD831" s="230"/>
      <c r="IVE831" s="230"/>
      <c r="IVF831" s="230"/>
      <c r="IVG831" s="230"/>
      <c r="IVH831" s="230"/>
      <c r="IVI831" s="230"/>
      <c r="IVJ831" s="230"/>
      <c r="IVK831" s="230"/>
      <c r="IVL831" s="230"/>
      <c r="IVM831" s="230"/>
      <c r="IVN831" s="230"/>
      <c r="IVO831" s="230"/>
      <c r="IVP831" s="230"/>
      <c r="IVQ831" s="230"/>
      <c r="IVR831" s="230"/>
      <c r="IVS831" s="230"/>
      <c r="IVT831" s="230"/>
      <c r="IVU831" s="230"/>
      <c r="IVV831" s="230"/>
      <c r="IVW831" s="230"/>
      <c r="IVX831" s="230"/>
      <c r="IVY831" s="230"/>
      <c r="IVZ831" s="230"/>
      <c r="IWA831" s="230"/>
      <c r="IWB831" s="230"/>
      <c r="IWC831" s="230"/>
      <c r="IWD831" s="230"/>
      <c r="IWE831" s="230"/>
      <c r="IWF831" s="230"/>
      <c r="IWG831" s="230"/>
      <c r="IWH831" s="230"/>
      <c r="IWI831" s="230"/>
      <c r="IWJ831" s="230"/>
      <c r="IWK831" s="230"/>
      <c r="IWL831" s="230"/>
      <c r="IWM831" s="230"/>
      <c r="IWN831" s="230"/>
      <c r="IWO831" s="230"/>
      <c r="IWP831" s="230"/>
      <c r="IWQ831" s="230"/>
      <c r="IWR831" s="230"/>
      <c r="IWS831" s="230"/>
      <c r="IWT831" s="230"/>
      <c r="IWU831" s="230"/>
      <c r="IWV831" s="230"/>
      <c r="IWW831" s="230"/>
      <c r="IWX831" s="230"/>
      <c r="IWY831" s="230"/>
      <c r="IWZ831" s="230"/>
      <c r="IXA831" s="230"/>
      <c r="IXB831" s="230"/>
      <c r="IXC831" s="230"/>
      <c r="IXD831" s="230"/>
      <c r="IXE831" s="230"/>
      <c r="IXF831" s="230"/>
      <c r="IXG831" s="230"/>
      <c r="IXH831" s="230"/>
      <c r="IXI831" s="230"/>
      <c r="IXJ831" s="230"/>
      <c r="IXK831" s="230"/>
      <c r="IXL831" s="230"/>
      <c r="IXM831" s="230"/>
      <c r="IXN831" s="230"/>
      <c r="IXO831" s="230"/>
      <c r="IXP831" s="230"/>
      <c r="IXQ831" s="230"/>
      <c r="IXR831" s="230"/>
      <c r="IXS831" s="230"/>
      <c r="IXT831" s="230"/>
      <c r="IXU831" s="230"/>
      <c r="IXV831" s="230"/>
      <c r="IXW831" s="230"/>
      <c r="IXX831" s="230"/>
      <c r="IXY831" s="230"/>
      <c r="IXZ831" s="230"/>
      <c r="IYA831" s="230"/>
      <c r="IYB831" s="230"/>
      <c r="IYC831" s="230"/>
      <c r="IYD831" s="230"/>
      <c r="IYE831" s="230"/>
      <c r="IYF831" s="230"/>
      <c r="IYG831" s="230"/>
      <c r="IYH831" s="230"/>
      <c r="IYI831" s="230"/>
      <c r="IYJ831" s="230"/>
      <c r="IYK831" s="230"/>
      <c r="IYL831" s="230"/>
      <c r="IYM831" s="230"/>
      <c r="IYN831" s="230"/>
      <c r="IYO831" s="230"/>
      <c r="IYP831" s="230"/>
      <c r="IYQ831" s="230"/>
      <c r="IYR831" s="230"/>
      <c r="IYS831" s="230"/>
      <c r="IYT831" s="230"/>
      <c r="IYU831" s="230"/>
      <c r="IYV831" s="230"/>
      <c r="IYW831" s="230"/>
      <c r="IYX831" s="230"/>
      <c r="IYY831" s="230"/>
      <c r="IYZ831" s="230"/>
      <c r="IZA831" s="230"/>
      <c r="IZB831" s="230"/>
      <c r="IZC831" s="230"/>
      <c r="IZD831" s="230"/>
      <c r="IZE831" s="230"/>
      <c r="IZF831" s="230"/>
      <c r="IZG831" s="230"/>
      <c r="IZH831" s="230"/>
      <c r="IZI831" s="230"/>
      <c r="IZJ831" s="230"/>
      <c r="IZK831" s="230"/>
      <c r="IZL831" s="230"/>
      <c r="IZM831" s="230"/>
      <c r="IZN831" s="230"/>
      <c r="IZO831" s="230"/>
      <c r="IZP831" s="230"/>
      <c r="IZQ831" s="230"/>
      <c r="IZR831" s="230"/>
      <c r="IZS831" s="230"/>
      <c r="IZT831" s="230"/>
      <c r="IZU831" s="230"/>
      <c r="IZV831" s="230"/>
      <c r="IZW831" s="230"/>
      <c r="IZX831" s="230"/>
      <c r="IZY831" s="230"/>
      <c r="IZZ831" s="230"/>
      <c r="JAA831" s="230"/>
      <c r="JAB831" s="230"/>
      <c r="JAC831" s="230"/>
      <c r="JAD831" s="230"/>
      <c r="JAE831" s="230"/>
      <c r="JAF831" s="230"/>
      <c r="JAG831" s="230"/>
      <c r="JAH831" s="230"/>
      <c r="JAI831" s="230"/>
      <c r="JAJ831" s="230"/>
      <c r="JAK831" s="230"/>
      <c r="JAL831" s="230"/>
      <c r="JAM831" s="230"/>
      <c r="JAN831" s="230"/>
      <c r="JAO831" s="230"/>
      <c r="JAP831" s="230"/>
      <c r="JAQ831" s="230"/>
      <c r="JAR831" s="230"/>
      <c r="JAS831" s="230"/>
      <c r="JAT831" s="230"/>
      <c r="JAU831" s="230"/>
      <c r="JAV831" s="230"/>
      <c r="JAW831" s="230"/>
      <c r="JAX831" s="230"/>
      <c r="JAY831" s="230"/>
      <c r="JAZ831" s="230"/>
      <c r="JBA831" s="230"/>
      <c r="JBB831" s="230"/>
      <c r="JBC831" s="230"/>
      <c r="JBD831" s="230"/>
      <c r="JBE831" s="230"/>
      <c r="JBF831" s="230"/>
      <c r="JBG831" s="230"/>
      <c r="JBH831" s="230"/>
      <c r="JBI831" s="230"/>
      <c r="JBJ831" s="230"/>
      <c r="JBK831" s="230"/>
      <c r="JBL831" s="230"/>
      <c r="JBM831" s="230"/>
      <c r="JBN831" s="230"/>
      <c r="JBO831" s="230"/>
      <c r="JBP831" s="230"/>
      <c r="JBQ831" s="230"/>
      <c r="JBR831" s="230"/>
      <c r="JBS831" s="230"/>
      <c r="JBT831" s="230"/>
      <c r="JBU831" s="230"/>
      <c r="JBV831" s="230"/>
      <c r="JBW831" s="230"/>
      <c r="JBX831" s="230"/>
      <c r="JBY831" s="230"/>
      <c r="JBZ831" s="230"/>
      <c r="JCA831" s="230"/>
      <c r="JCB831" s="230"/>
      <c r="JCC831" s="230"/>
      <c r="JCD831" s="230"/>
      <c r="JCE831" s="230"/>
      <c r="JCF831" s="230"/>
      <c r="JCG831" s="230"/>
      <c r="JCH831" s="230"/>
      <c r="JCI831" s="230"/>
      <c r="JCJ831" s="230"/>
      <c r="JCK831" s="230"/>
      <c r="JCL831" s="230"/>
      <c r="JCM831" s="230"/>
      <c r="JCN831" s="230"/>
      <c r="JCO831" s="230"/>
      <c r="JCP831" s="230"/>
      <c r="JCQ831" s="230"/>
      <c r="JCR831" s="230"/>
      <c r="JCS831" s="230"/>
      <c r="JCT831" s="230"/>
      <c r="JCU831" s="230"/>
      <c r="JCV831" s="230"/>
      <c r="JCW831" s="230"/>
      <c r="JCX831" s="230"/>
      <c r="JCY831" s="230"/>
      <c r="JCZ831" s="230"/>
      <c r="JDA831" s="230"/>
      <c r="JDB831" s="230"/>
      <c r="JDC831" s="230"/>
      <c r="JDD831" s="230"/>
      <c r="JDE831" s="230"/>
      <c r="JDF831" s="230"/>
      <c r="JDG831" s="230"/>
      <c r="JDH831" s="230"/>
      <c r="JDI831" s="230"/>
      <c r="JDJ831" s="230"/>
      <c r="JDK831" s="230"/>
      <c r="JDL831" s="230"/>
      <c r="JDM831" s="230"/>
      <c r="JDN831" s="230"/>
      <c r="JDO831" s="230"/>
      <c r="JDP831" s="230"/>
      <c r="JDQ831" s="230"/>
      <c r="JDR831" s="230"/>
      <c r="JDS831" s="230"/>
      <c r="JDT831" s="230"/>
      <c r="JDU831" s="230"/>
      <c r="JDV831" s="230"/>
      <c r="JDW831" s="230"/>
      <c r="JDX831" s="230"/>
      <c r="JDY831" s="230"/>
      <c r="JDZ831" s="230"/>
      <c r="JEA831" s="230"/>
      <c r="JEB831" s="230"/>
      <c r="JEC831" s="230"/>
      <c r="JED831" s="230"/>
      <c r="JEE831" s="230"/>
      <c r="JEF831" s="230"/>
      <c r="JEG831" s="230"/>
      <c r="JEH831" s="230"/>
      <c r="JEI831" s="230"/>
      <c r="JEJ831" s="230"/>
      <c r="JEK831" s="230"/>
      <c r="JEL831" s="230"/>
      <c r="JEM831" s="230"/>
      <c r="JEN831" s="230"/>
      <c r="JEO831" s="230"/>
      <c r="JEP831" s="230"/>
      <c r="JEQ831" s="230"/>
      <c r="JER831" s="230"/>
      <c r="JES831" s="230"/>
      <c r="JET831" s="230"/>
      <c r="JEU831" s="230"/>
      <c r="JEV831" s="230"/>
      <c r="JEW831" s="230"/>
      <c r="JEX831" s="230"/>
      <c r="JEY831" s="230"/>
      <c r="JEZ831" s="230"/>
      <c r="JFA831" s="230"/>
      <c r="JFB831" s="230"/>
      <c r="JFC831" s="230"/>
      <c r="JFD831" s="230"/>
      <c r="JFE831" s="230"/>
      <c r="JFF831" s="230"/>
      <c r="JFG831" s="230"/>
      <c r="JFH831" s="230"/>
      <c r="JFI831" s="230"/>
      <c r="JFJ831" s="230"/>
      <c r="JFK831" s="230"/>
      <c r="JFL831" s="230"/>
      <c r="JFM831" s="230"/>
      <c r="JFN831" s="230"/>
      <c r="JFO831" s="230"/>
      <c r="JFP831" s="230"/>
      <c r="JFQ831" s="230"/>
      <c r="JFR831" s="230"/>
      <c r="JFS831" s="230"/>
      <c r="JFT831" s="230"/>
      <c r="JFU831" s="230"/>
      <c r="JFV831" s="230"/>
      <c r="JFW831" s="230"/>
      <c r="JFX831" s="230"/>
      <c r="JFY831" s="230"/>
      <c r="JFZ831" s="230"/>
      <c r="JGA831" s="230"/>
      <c r="JGB831" s="230"/>
      <c r="JGC831" s="230"/>
      <c r="JGD831" s="230"/>
      <c r="JGE831" s="230"/>
      <c r="JGF831" s="230"/>
      <c r="JGG831" s="230"/>
      <c r="JGH831" s="230"/>
      <c r="JGI831" s="230"/>
      <c r="JGJ831" s="230"/>
      <c r="JGK831" s="230"/>
      <c r="JGL831" s="230"/>
      <c r="JGM831" s="230"/>
      <c r="JGN831" s="230"/>
      <c r="JGO831" s="230"/>
      <c r="JGP831" s="230"/>
      <c r="JGQ831" s="230"/>
      <c r="JGR831" s="230"/>
      <c r="JGS831" s="230"/>
      <c r="JGT831" s="230"/>
      <c r="JGU831" s="230"/>
      <c r="JGV831" s="230"/>
      <c r="JGW831" s="230"/>
      <c r="JGX831" s="230"/>
      <c r="JGY831" s="230"/>
      <c r="JGZ831" s="230"/>
      <c r="JHA831" s="230"/>
      <c r="JHB831" s="230"/>
      <c r="JHC831" s="230"/>
      <c r="JHD831" s="230"/>
      <c r="JHE831" s="230"/>
      <c r="JHF831" s="230"/>
      <c r="JHG831" s="230"/>
      <c r="JHH831" s="230"/>
      <c r="JHI831" s="230"/>
      <c r="JHJ831" s="230"/>
      <c r="JHK831" s="230"/>
      <c r="JHL831" s="230"/>
      <c r="JHM831" s="230"/>
      <c r="JHN831" s="230"/>
      <c r="JHO831" s="230"/>
      <c r="JHP831" s="230"/>
      <c r="JHQ831" s="230"/>
      <c r="JHR831" s="230"/>
      <c r="JHS831" s="230"/>
      <c r="JHT831" s="230"/>
      <c r="JHU831" s="230"/>
      <c r="JHV831" s="230"/>
      <c r="JHW831" s="230"/>
      <c r="JHX831" s="230"/>
      <c r="JHY831" s="230"/>
      <c r="JHZ831" s="230"/>
      <c r="JIA831" s="230"/>
      <c r="JIB831" s="230"/>
      <c r="JIC831" s="230"/>
      <c r="JID831" s="230"/>
      <c r="JIE831" s="230"/>
      <c r="JIF831" s="230"/>
      <c r="JIG831" s="230"/>
      <c r="JIH831" s="230"/>
      <c r="JII831" s="230"/>
      <c r="JIJ831" s="230"/>
      <c r="JIK831" s="230"/>
      <c r="JIL831" s="230"/>
      <c r="JIM831" s="230"/>
      <c r="JIN831" s="230"/>
      <c r="JIO831" s="230"/>
      <c r="JIP831" s="230"/>
      <c r="JIQ831" s="230"/>
      <c r="JIR831" s="230"/>
      <c r="JIS831" s="230"/>
      <c r="JIT831" s="230"/>
      <c r="JIU831" s="230"/>
      <c r="JIV831" s="230"/>
      <c r="JIW831" s="230"/>
      <c r="JIX831" s="230"/>
      <c r="JIY831" s="230"/>
      <c r="JIZ831" s="230"/>
      <c r="JJA831" s="230"/>
      <c r="JJB831" s="230"/>
      <c r="JJC831" s="230"/>
      <c r="JJD831" s="230"/>
      <c r="JJE831" s="230"/>
      <c r="JJF831" s="230"/>
      <c r="JJG831" s="230"/>
      <c r="JJH831" s="230"/>
      <c r="JJI831" s="230"/>
      <c r="JJJ831" s="230"/>
      <c r="JJK831" s="230"/>
      <c r="JJL831" s="230"/>
      <c r="JJM831" s="230"/>
      <c r="JJN831" s="230"/>
      <c r="JJO831" s="230"/>
      <c r="JJP831" s="230"/>
      <c r="JJQ831" s="230"/>
      <c r="JJR831" s="230"/>
      <c r="JJS831" s="230"/>
      <c r="JJT831" s="230"/>
      <c r="JJU831" s="230"/>
      <c r="JJV831" s="230"/>
      <c r="JJW831" s="230"/>
      <c r="JJX831" s="230"/>
      <c r="JJY831" s="230"/>
      <c r="JJZ831" s="230"/>
      <c r="JKA831" s="230"/>
      <c r="JKB831" s="230"/>
      <c r="JKC831" s="230"/>
      <c r="JKD831" s="230"/>
      <c r="JKE831" s="230"/>
      <c r="JKF831" s="230"/>
      <c r="JKG831" s="230"/>
      <c r="JKH831" s="230"/>
      <c r="JKI831" s="230"/>
      <c r="JKJ831" s="230"/>
      <c r="JKK831" s="230"/>
      <c r="JKL831" s="230"/>
      <c r="JKM831" s="230"/>
      <c r="JKN831" s="230"/>
      <c r="JKO831" s="230"/>
      <c r="JKP831" s="230"/>
      <c r="JKQ831" s="230"/>
      <c r="JKR831" s="230"/>
      <c r="JKS831" s="230"/>
      <c r="JKT831" s="230"/>
      <c r="JKU831" s="230"/>
      <c r="JKV831" s="230"/>
      <c r="JKW831" s="230"/>
      <c r="JKX831" s="230"/>
      <c r="JKY831" s="230"/>
      <c r="JKZ831" s="230"/>
      <c r="JLA831" s="230"/>
      <c r="JLB831" s="230"/>
      <c r="JLC831" s="230"/>
      <c r="JLD831" s="230"/>
      <c r="JLE831" s="230"/>
      <c r="JLF831" s="230"/>
      <c r="JLG831" s="230"/>
      <c r="JLH831" s="230"/>
      <c r="JLI831" s="230"/>
      <c r="JLJ831" s="230"/>
      <c r="JLK831" s="230"/>
      <c r="JLL831" s="230"/>
      <c r="JLM831" s="230"/>
      <c r="JLN831" s="230"/>
      <c r="JLO831" s="230"/>
      <c r="JLP831" s="230"/>
      <c r="JLQ831" s="230"/>
      <c r="JLR831" s="230"/>
      <c r="JLS831" s="230"/>
      <c r="JLT831" s="230"/>
      <c r="JLU831" s="230"/>
      <c r="JLV831" s="230"/>
      <c r="JLW831" s="230"/>
      <c r="JLX831" s="230"/>
      <c r="JLY831" s="230"/>
      <c r="JLZ831" s="230"/>
      <c r="JMA831" s="230"/>
      <c r="JMB831" s="230"/>
      <c r="JMC831" s="230"/>
      <c r="JMD831" s="230"/>
      <c r="JME831" s="230"/>
      <c r="JMF831" s="230"/>
      <c r="JMG831" s="230"/>
      <c r="JMH831" s="230"/>
      <c r="JMI831" s="230"/>
      <c r="JMJ831" s="230"/>
      <c r="JMK831" s="230"/>
      <c r="JML831" s="230"/>
      <c r="JMM831" s="230"/>
      <c r="JMN831" s="230"/>
      <c r="JMO831" s="230"/>
      <c r="JMP831" s="230"/>
      <c r="JMQ831" s="230"/>
      <c r="JMR831" s="230"/>
      <c r="JMS831" s="230"/>
      <c r="JMT831" s="230"/>
      <c r="JMU831" s="230"/>
      <c r="JMV831" s="230"/>
      <c r="JMW831" s="230"/>
      <c r="JMX831" s="230"/>
      <c r="JMY831" s="230"/>
      <c r="JMZ831" s="230"/>
      <c r="JNA831" s="230"/>
      <c r="JNB831" s="230"/>
      <c r="JNC831" s="230"/>
      <c r="JND831" s="230"/>
      <c r="JNE831" s="230"/>
      <c r="JNF831" s="230"/>
      <c r="JNG831" s="230"/>
      <c r="JNH831" s="230"/>
      <c r="JNI831" s="230"/>
      <c r="JNJ831" s="230"/>
      <c r="JNK831" s="230"/>
      <c r="JNL831" s="230"/>
      <c r="JNM831" s="230"/>
      <c r="JNN831" s="230"/>
      <c r="JNO831" s="230"/>
      <c r="JNP831" s="230"/>
      <c r="JNQ831" s="230"/>
      <c r="JNR831" s="230"/>
      <c r="JNS831" s="230"/>
      <c r="JNT831" s="230"/>
      <c r="JNU831" s="230"/>
      <c r="JNV831" s="230"/>
      <c r="JNW831" s="230"/>
      <c r="JNX831" s="230"/>
      <c r="JNY831" s="230"/>
      <c r="JNZ831" s="230"/>
      <c r="JOA831" s="230"/>
      <c r="JOB831" s="230"/>
      <c r="JOC831" s="230"/>
      <c r="JOD831" s="230"/>
      <c r="JOE831" s="230"/>
      <c r="JOF831" s="230"/>
      <c r="JOG831" s="230"/>
      <c r="JOH831" s="230"/>
      <c r="JOI831" s="230"/>
      <c r="JOJ831" s="230"/>
      <c r="JOK831" s="230"/>
      <c r="JOL831" s="230"/>
      <c r="JOM831" s="230"/>
      <c r="JON831" s="230"/>
      <c r="JOO831" s="230"/>
      <c r="JOP831" s="230"/>
      <c r="JOQ831" s="230"/>
      <c r="JOR831" s="230"/>
      <c r="JOS831" s="230"/>
      <c r="JOT831" s="230"/>
      <c r="JOU831" s="230"/>
      <c r="JOV831" s="230"/>
      <c r="JOW831" s="230"/>
      <c r="JOX831" s="230"/>
      <c r="JOY831" s="230"/>
      <c r="JOZ831" s="230"/>
      <c r="JPA831" s="230"/>
      <c r="JPB831" s="230"/>
      <c r="JPC831" s="230"/>
      <c r="JPD831" s="230"/>
      <c r="JPE831" s="230"/>
      <c r="JPF831" s="230"/>
      <c r="JPG831" s="230"/>
      <c r="JPH831" s="230"/>
      <c r="JPI831" s="230"/>
      <c r="JPJ831" s="230"/>
      <c r="JPK831" s="230"/>
      <c r="JPL831" s="230"/>
      <c r="JPM831" s="230"/>
      <c r="JPN831" s="230"/>
      <c r="JPO831" s="230"/>
      <c r="JPP831" s="230"/>
      <c r="JPQ831" s="230"/>
      <c r="JPR831" s="230"/>
      <c r="JPS831" s="230"/>
      <c r="JPT831" s="230"/>
      <c r="JPU831" s="230"/>
      <c r="JPV831" s="230"/>
      <c r="JPW831" s="230"/>
      <c r="JPX831" s="230"/>
      <c r="JPY831" s="230"/>
      <c r="JPZ831" s="230"/>
      <c r="JQA831" s="230"/>
      <c r="JQB831" s="230"/>
      <c r="JQC831" s="230"/>
      <c r="JQD831" s="230"/>
      <c r="JQE831" s="230"/>
      <c r="JQF831" s="230"/>
      <c r="JQG831" s="230"/>
      <c r="JQH831" s="230"/>
      <c r="JQI831" s="230"/>
      <c r="JQJ831" s="230"/>
      <c r="JQK831" s="230"/>
      <c r="JQL831" s="230"/>
      <c r="JQM831" s="230"/>
      <c r="JQN831" s="230"/>
      <c r="JQO831" s="230"/>
      <c r="JQP831" s="230"/>
      <c r="JQQ831" s="230"/>
      <c r="JQR831" s="230"/>
      <c r="JQS831" s="230"/>
      <c r="JQT831" s="230"/>
      <c r="JQU831" s="230"/>
      <c r="JQV831" s="230"/>
      <c r="JQW831" s="230"/>
      <c r="JQX831" s="230"/>
      <c r="JQY831" s="230"/>
      <c r="JQZ831" s="230"/>
      <c r="JRA831" s="230"/>
      <c r="JRB831" s="230"/>
      <c r="JRC831" s="230"/>
      <c r="JRD831" s="230"/>
      <c r="JRE831" s="230"/>
      <c r="JRF831" s="230"/>
      <c r="JRG831" s="230"/>
      <c r="JRH831" s="230"/>
      <c r="JRI831" s="230"/>
      <c r="JRJ831" s="230"/>
      <c r="JRK831" s="230"/>
      <c r="JRL831" s="230"/>
      <c r="JRM831" s="230"/>
      <c r="JRN831" s="230"/>
      <c r="JRO831" s="230"/>
      <c r="JRP831" s="230"/>
      <c r="JRQ831" s="230"/>
      <c r="JRR831" s="230"/>
      <c r="JRS831" s="230"/>
      <c r="JRT831" s="230"/>
      <c r="JRU831" s="230"/>
      <c r="JRV831" s="230"/>
      <c r="JRW831" s="230"/>
      <c r="JRX831" s="230"/>
      <c r="JRY831" s="230"/>
      <c r="JRZ831" s="230"/>
      <c r="JSA831" s="230"/>
      <c r="JSB831" s="230"/>
      <c r="JSC831" s="230"/>
      <c r="JSD831" s="230"/>
      <c r="JSE831" s="230"/>
      <c r="JSF831" s="230"/>
      <c r="JSG831" s="230"/>
      <c r="JSH831" s="230"/>
      <c r="JSI831" s="230"/>
      <c r="JSJ831" s="230"/>
      <c r="JSK831" s="230"/>
      <c r="JSL831" s="230"/>
      <c r="JSM831" s="230"/>
      <c r="JSN831" s="230"/>
      <c r="JSO831" s="230"/>
      <c r="JSP831" s="230"/>
      <c r="JSQ831" s="230"/>
      <c r="JSR831" s="230"/>
      <c r="JSS831" s="230"/>
      <c r="JST831" s="230"/>
      <c r="JSU831" s="230"/>
      <c r="JSV831" s="230"/>
      <c r="JSW831" s="230"/>
      <c r="JSX831" s="230"/>
      <c r="JSY831" s="230"/>
      <c r="JSZ831" s="230"/>
      <c r="JTA831" s="230"/>
      <c r="JTB831" s="230"/>
      <c r="JTC831" s="230"/>
      <c r="JTD831" s="230"/>
      <c r="JTE831" s="230"/>
      <c r="JTF831" s="230"/>
      <c r="JTG831" s="230"/>
      <c r="JTH831" s="230"/>
      <c r="JTI831" s="230"/>
      <c r="JTJ831" s="230"/>
      <c r="JTK831" s="230"/>
      <c r="JTL831" s="230"/>
      <c r="JTM831" s="230"/>
      <c r="JTN831" s="230"/>
      <c r="JTO831" s="230"/>
      <c r="JTP831" s="230"/>
      <c r="JTQ831" s="230"/>
      <c r="JTR831" s="230"/>
      <c r="JTS831" s="230"/>
      <c r="JTT831" s="230"/>
      <c r="JTU831" s="230"/>
      <c r="JTV831" s="230"/>
      <c r="JTW831" s="230"/>
      <c r="JTX831" s="230"/>
      <c r="JTY831" s="230"/>
      <c r="JTZ831" s="230"/>
      <c r="JUA831" s="230"/>
      <c r="JUB831" s="230"/>
      <c r="JUC831" s="230"/>
      <c r="JUD831" s="230"/>
      <c r="JUE831" s="230"/>
      <c r="JUF831" s="230"/>
      <c r="JUG831" s="230"/>
      <c r="JUH831" s="230"/>
      <c r="JUI831" s="230"/>
      <c r="JUJ831" s="230"/>
      <c r="JUK831" s="230"/>
      <c r="JUL831" s="230"/>
      <c r="JUM831" s="230"/>
      <c r="JUN831" s="230"/>
      <c r="JUO831" s="230"/>
      <c r="JUP831" s="230"/>
      <c r="JUQ831" s="230"/>
      <c r="JUR831" s="230"/>
      <c r="JUS831" s="230"/>
      <c r="JUT831" s="230"/>
      <c r="JUU831" s="230"/>
      <c r="JUV831" s="230"/>
      <c r="JUW831" s="230"/>
      <c r="JUX831" s="230"/>
      <c r="JUY831" s="230"/>
      <c r="JUZ831" s="230"/>
      <c r="JVA831" s="230"/>
      <c r="JVB831" s="230"/>
      <c r="JVC831" s="230"/>
      <c r="JVD831" s="230"/>
      <c r="JVE831" s="230"/>
      <c r="JVF831" s="230"/>
      <c r="JVG831" s="230"/>
      <c r="JVH831" s="230"/>
      <c r="JVI831" s="230"/>
      <c r="JVJ831" s="230"/>
      <c r="JVK831" s="230"/>
      <c r="JVL831" s="230"/>
      <c r="JVM831" s="230"/>
      <c r="JVN831" s="230"/>
      <c r="JVO831" s="230"/>
      <c r="JVP831" s="230"/>
      <c r="JVQ831" s="230"/>
      <c r="JVR831" s="230"/>
      <c r="JVS831" s="230"/>
      <c r="JVT831" s="230"/>
      <c r="JVU831" s="230"/>
      <c r="JVV831" s="230"/>
      <c r="JVW831" s="230"/>
      <c r="JVX831" s="230"/>
      <c r="JVY831" s="230"/>
      <c r="JVZ831" s="230"/>
      <c r="JWA831" s="230"/>
      <c r="JWB831" s="230"/>
      <c r="JWC831" s="230"/>
      <c r="JWD831" s="230"/>
      <c r="JWE831" s="230"/>
      <c r="JWF831" s="230"/>
      <c r="JWG831" s="230"/>
      <c r="JWH831" s="230"/>
      <c r="JWI831" s="230"/>
      <c r="JWJ831" s="230"/>
      <c r="JWK831" s="230"/>
      <c r="JWL831" s="230"/>
      <c r="JWM831" s="230"/>
      <c r="JWN831" s="230"/>
      <c r="JWO831" s="230"/>
      <c r="JWP831" s="230"/>
      <c r="JWQ831" s="230"/>
      <c r="JWR831" s="230"/>
      <c r="JWS831" s="230"/>
      <c r="JWT831" s="230"/>
      <c r="JWU831" s="230"/>
      <c r="JWV831" s="230"/>
      <c r="JWW831" s="230"/>
      <c r="JWX831" s="230"/>
      <c r="JWY831" s="230"/>
      <c r="JWZ831" s="230"/>
      <c r="JXA831" s="230"/>
      <c r="JXB831" s="230"/>
      <c r="JXC831" s="230"/>
      <c r="JXD831" s="230"/>
      <c r="JXE831" s="230"/>
      <c r="JXF831" s="230"/>
      <c r="JXG831" s="230"/>
      <c r="JXH831" s="230"/>
      <c r="JXI831" s="230"/>
      <c r="JXJ831" s="230"/>
      <c r="JXK831" s="230"/>
      <c r="JXL831" s="230"/>
      <c r="JXM831" s="230"/>
      <c r="JXN831" s="230"/>
      <c r="JXO831" s="230"/>
      <c r="JXP831" s="230"/>
      <c r="JXQ831" s="230"/>
      <c r="JXR831" s="230"/>
      <c r="JXS831" s="230"/>
      <c r="JXT831" s="230"/>
      <c r="JXU831" s="230"/>
      <c r="JXV831" s="230"/>
      <c r="JXW831" s="230"/>
      <c r="JXX831" s="230"/>
      <c r="JXY831" s="230"/>
      <c r="JXZ831" s="230"/>
      <c r="JYA831" s="230"/>
      <c r="JYB831" s="230"/>
      <c r="JYC831" s="230"/>
      <c r="JYD831" s="230"/>
      <c r="JYE831" s="230"/>
      <c r="JYF831" s="230"/>
      <c r="JYG831" s="230"/>
      <c r="JYH831" s="230"/>
      <c r="JYI831" s="230"/>
      <c r="JYJ831" s="230"/>
      <c r="JYK831" s="230"/>
      <c r="JYL831" s="230"/>
      <c r="JYM831" s="230"/>
      <c r="JYN831" s="230"/>
      <c r="JYO831" s="230"/>
      <c r="JYP831" s="230"/>
      <c r="JYQ831" s="230"/>
      <c r="JYR831" s="230"/>
      <c r="JYS831" s="230"/>
      <c r="JYT831" s="230"/>
      <c r="JYU831" s="230"/>
      <c r="JYV831" s="230"/>
      <c r="JYW831" s="230"/>
      <c r="JYX831" s="230"/>
      <c r="JYY831" s="230"/>
      <c r="JYZ831" s="230"/>
      <c r="JZA831" s="230"/>
      <c r="JZB831" s="230"/>
      <c r="JZC831" s="230"/>
      <c r="JZD831" s="230"/>
      <c r="JZE831" s="230"/>
      <c r="JZF831" s="230"/>
      <c r="JZG831" s="230"/>
      <c r="JZH831" s="230"/>
      <c r="JZI831" s="230"/>
      <c r="JZJ831" s="230"/>
      <c r="JZK831" s="230"/>
      <c r="JZL831" s="230"/>
      <c r="JZM831" s="230"/>
      <c r="JZN831" s="230"/>
      <c r="JZO831" s="230"/>
      <c r="JZP831" s="230"/>
      <c r="JZQ831" s="230"/>
      <c r="JZR831" s="230"/>
      <c r="JZS831" s="230"/>
      <c r="JZT831" s="230"/>
      <c r="JZU831" s="230"/>
      <c r="JZV831" s="230"/>
      <c r="JZW831" s="230"/>
      <c r="JZX831" s="230"/>
      <c r="JZY831" s="230"/>
      <c r="JZZ831" s="230"/>
      <c r="KAA831" s="230"/>
      <c r="KAB831" s="230"/>
      <c r="KAC831" s="230"/>
      <c r="KAD831" s="230"/>
      <c r="KAE831" s="230"/>
      <c r="KAF831" s="230"/>
      <c r="KAG831" s="230"/>
      <c r="KAH831" s="230"/>
      <c r="KAI831" s="230"/>
      <c r="KAJ831" s="230"/>
      <c r="KAK831" s="230"/>
      <c r="KAL831" s="230"/>
      <c r="KAM831" s="230"/>
      <c r="KAN831" s="230"/>
      <c r="KAO831" s="230"/>
      <c r="KAP831" s="230"/>
      <c r="KAQ831" s="230"/>
      <c r="KAR831" s="230"/>
      <c r="KAS831" s="230"/>
      <c r="KAT831" s="230"/>
      <c r="KAU831" s="230"/>
      <c r="KAV831" s="230"/>
      <c r="KAW831" s="230"/>
      <c r="KAX831" s="230"/>
      <c r="KAY831" s="230"/>
      <c r="KAZ831" s="230"/>
      <c r="KBA831" s="230"/>
      <c r="KBB831" s="230"/>
      <c r="KBC831" s="230"/>
      <c r="KBD831" s="230"/>
      <c r="KBE831" s="230"/>
      <c r="KBF831" s="230"/>
      <c r="KBG831" s="230"/>
      <c r="KBH831" s="230"/>
      <c r="KBI831" s="230"/>
      <c r="KBJ831" s="230"/>
      <c r="KBK831" s="230"/>
      <c r="KBL831" s="230"/>
      <c r="KBM831" s="230"/>
      <c r="KBN831" s="230"/>
      <c r="KBO831" s="230"/>
      <c r="KBP831" s="230"/>
      <c r="KBQ831" s="230"/>
      <c r="KBR831" s="230"/>
      <c r="KBS831" s="230"/>
      <c r="KBT831" s="230"/>
      <c r="KBU831" s="230"/>
      <c r="KBV831" s="230"/>
      <c r="KBW831" s="230"/>
      <c r="KBX831" s="230"/>
      <c r="KBY831" s="230"/>
      <c r="KBZ831" s="230"/>
      <c r="KCA831" s="230"/>
      <c r="KCB831" s="230"/>
      <c r="KCC831" s="230"/>
      <c r="KCD831" s="230"/>
      <c r="KCE831" s="230"/>
      <c r="KCF831" s="230"/>
      <c r="KCG831" s="230"/>
      <c r="KCH831" s="230"/>
      <c r="KCI831" s="230"/>
      <c r="KCJ831" s="230"/>
      <c r="KCK831" s="230"/>
      <c r="KCL831" s="230"/>
      <c r="KCM831" s="230"/>
      <c r="KCN831" s="230"/>
      <c r="KCO831" s="230"/>
      <c r="KCP831" s="230"/>
      <c r="KCQ831" s="230"/>
      <c r="KCR831" s="230"/>
      <c r="KCS831" s="230"/>
      <c r="KCT831" s="230"/>
      <c r="KCU831" s="230"/>
      <c r="KCV831" s="230"/>
      <c r="KCW831" s="230"/>
      <c r="KCX831" s="230"/>
      <c r="KCY831" s="230"/>
      <c r="KCZ831" s="230"/>
      <c r="KDA831" s="230"/>
      <c r="KDB831" s="230"/>
      <c r="KDC831" s="230"/>
      <c r="KDD831" s="230"/>
      <c r="KDE831" s="230"/>
      <c r="KDF831" s="230"/>
      <c r="KDG831" s="230"/>
      <c r="KDH831" s="230"/>
      <c r="KDI831" s="230"/>
      <c r="KDJ831" s="230"/>
      <c r="KDK831" s="230"/>
      <c r="KDL831" s="230"/>
      <c r="KDM831" s="230"/>
      <c r="KDN831" s="230"/>
      <c r="KDO831" s="230"/>
      <c r="KDP831" s="230"/>
      <c r="KDQ831" s="230"/>
      <c r="KDR831" s="230"/>
      <c r="KDS831" s="230"/>
      <c r="KDT831" s="230"/>
      <c r="KDU831" s="230"/>
      <c r="KDV831" s="230"/>
      <c r="KDW831" s="230"/>
      <c r="KDX831" s="230"/>
      <c r="KDY831" s="230"/>
      <c r="KDZ831" s="230"/>
      <c r="KEA831" s="230"/>
      <c r="KEB831" s="230"/>
      <c r="KEC831" s="230"/>
      <c r="KED831" s="230"/>
      <c r="KEE831" s="230"/>
      <c r="KEF831" s="230"/>
      <c r="KEG831" s="230"/>
      <c r="KEH831" s="230"/>
      <c r="KEI831" s="230"/>
      <c r="KEJ831" s="230"/>
      <c r="KEK831" s="230"/>
      <c r="KEL831" s="230"/>
      <c r="KEM831" s="230"/>
      <c r="KEN831" s="230"/>
      <c r="KEO831" s="230"/>
      <c r="KEP831" s="230"/>
      <c r="KEQ831" s="230"/>
      <c r="KER831" s="230"/>
      <c r="KES831" s="230"/>
      <c r="KET831" s="230"/>
      <c r="KEU831" s="230"/>
      <c r="KEV831" s="230"/>
      <c r="KEW831" s="230"/>
      <c r="KEX831" s="230"/>
      <c r="KEY831" s="230"/>
      <c r="KEZ831" s="230"/>
      <c r="KFA831" s="230"/>
      <c r="KFB831" s="230"/>
      <c r="KFC831" s="230"/>
      <c r="KFD831" s="230"/>
      <c r="KFE831" s="230"/>
      <c r="KFF831" s="230"/>
      <c r="KFG831" s="230"/>
      <c r="KFH831" s="230"/>
      <c r="KFI831" s="230"/>
      <c r="KFJ831" s="230"/>
      <c r="KFK831" s="230"/>
      <c r="KFL831" s="230"/>
      <c r="KFM831" s="230"/>
      <c r="KFN831" s="230"/>
      <c r="KFO831" s="230"/>
      <c r="KFP831" s="230"/>
      <c r="KFQ831" s="230"/>
      <c r="KFR831" s="230"/>
      <c r="KFS831" s="230"/>
      <c r="KFT831" s="230"/>
      <c r="KFU831" s="230"/>
      <c r="KFV831" s="230"/>
      <c r="KFW831" s="230"/>
      <c r="KFX831" s="230"/>
      <c r="KFY831" s="230"/>
      <c r="KFZ831" s="230"/>
      <c r="KGA831" s="230"/>
      <c r="KGB831" s="230"/>
      <c r="KGC831" s="230"/>
      <c r="KGD831" s="230"/>
      <c r="KGE831" s="230"/>
      <c r="KGF831" s="230"/>
      <c r="KGG831" s="230"/>
      <c r="KGH831" s="230"/>
      <c r="KGI831" s="230"/>
      <c r="KGJ831" s="230"/>
      <c r="KGK831" s="230"/>
      <c r="KGL831" s="230"/>
      <c r="KGM831" s="230"/>
      <c r="KGN831" s="230"/>
      <c r="KGO831" s="230"/>
      <c r="KGP831" s="230"/>
      <c r="KGQ831" s="230"/>
      <c r="KGR831" s="230"/>
      <c r="KGS831" s="230"/>
      <c r="KGT831" s="230"/>
      <c r="KGU831" s="230"/>
      <c r="KGV831" s="230"/>
      <c r="KGW831" s="230"/>
      <c r="KGX831" s="230"/>
      <c r="KGY831" s="230"/>
      <c r="KGZ831" s="230"/>
      <c r="KHA831" s="230"/>
      <c r="KHB831" s="230"/>
      <c r="KHC831" s="230"/>
      <c r="KHD831" s="230"/>
      <c r="KHE831" s="230"/>
      <c r="KHF831" s="230"/>
      <c r="KHG831" s="230"/>
      <c r="KHH831" s="230"/>
      <c r="KHI831" s="230"/>
      <c r="KHJ831" s="230"/>
      <c r="KHK831" s="230"/>
      <c r="KHL831" s="230"/>
      <c r="KHM831" s="230"/>
      <c r="KHN831" s="230"/>
      <c r="KHO831" s="230"/>
      <c r="KHP831" s="230"/>
      <c r="KHQ831" s="230"/>
      <c r="KHR831" s="230"/>
      <c r="KHS831" s="230"/>
      <c r="KHT831" s="230"/>
      <c r="KHU831" s="230"/>
      <c r="KHV831" s="230"/>
      <c r="KHW831" s="230"/>
      <c r="KHX831" s="230"/>
      <c r="KHY831" s="230"/>
      <c r="KHZ831" s="230"/>
      <c r="KIA831" s="230"/>
      <c r="KIB831" s="230"/>
      <c r="KIC831" s="230"/>
      <c r="KID831" s="230"/>
      <c r="KIE831" s="230"/>
      <c r="KIF831" s="230"/>
      <c r="KIG831" s="230"/>
      <c r="KIH831" s="230"/>
      <c r="KII831" s="230"/>
      <c r="KIJ831" s="230"/>
      <c r="KIK831" s="230"/>
      <c r="KIL831" s="230"/>
      <c r="KIM831" s="230"/>
      <c r="KIN831" s="230"/>
      <c r="KIO831" s="230"/>
      <c r="KIP831" s="230"/>
      <c r="KIQ831" s="230"/>
      <c r="KIR831" s="230"/>
      <c r="KIS831" s="230"/>
      <c r="KIT831" s="230"/>
      <c r="KIU831" s="230"/>
      <c r="KIV831" s="230"/>
      <c r="KIW831" s="230"/>
      <c r="KIX831" s="230"/>
      <c r="KIY831" s="230"/>
      <c r="KIZ831" s="230"/>
      <c r="KJA831" s="230"/>
      <c r="KJB831" s="230"/>
      <c r="KJC831" s="230"/>
      <c r="KJD831" s="230"/>
      <c r="KJE831" s="230"/>
      <c r="KJF831" s="230"/>
      <c r="KJG831" s="230"/>
      <c r="KJH831" s="230"/>
      <c r="KJI831" s="230"/>
      <c r="KJJ831" s="230"/>
      <c r="KJK831" s="230"/>
      <c r="KJL831" s="230"/>
      <c r="KJM831" s="230"/>
      <c r="KJN831" s="230"/>
      <c r="KJO831" s="230"/>
      <c r="KJP831" s="230"/>
      <c r="KJQ831" s="230"/>
      <c r="KJR831" s="230"/>
      <c r="KJS831" s="230"/>
      <c r="KJT831" s="230"/>
      <c r="KJU831" s="230"/>
      <c r="KJV831" s="230"/>
      <c r="KJW831" s="230"/>
      <c r="KJX831" s="230"/>
      <c r="KJY831" s="230"/>
      <c r="KJZ831" s="230"/>
      <c r="KKA831" s="230"/>
      <c r="KKB831" s="230"/>
      <c r="KKC831" s="230"/>
      <c r="KKD831" s="230"/>
      <c r="KKE831" s="230"/>
      <c r="KKF831" s="230"/>
      <c r="KKG831" s="230"/>
      <c r="KKH831" s="230"/>
      <c r="KKI831" s="230"/>
      <c r="KKJ831" s="230"/>
      <c r="KKK831" s="230"/>
      <c r="KKL831" s="230"/>
      <c r="KKM831" s="230"/>
      <c r="KKN831" s="230"/>
      <c r="KKO831" s="230"/>
      <c r="KKP831" s="230"/>
      <c r="KKQ831" s="230"/>
      <c r="KKR831" s="230"/>
      <c r="KKS831" s="230"/>
      <c r="KKT831" s="230"/>
      <c r="KKU831" s="230"/>
      <c r="KKV831" s="230"/>
      <c r="KKW831" s="230"/>
      <c r="KKX831" s="230"/>
      <c r="KKY831" s="230"/>
      <c r="KKZ831" s="230"/>
      <c r="KLA831" s="230"/>
      <c r="KLB831" s="230"/>
      <c r="KLC831" s="230"/>
      <c r="KLD831" s="230"/>
      <c r="KLE831" s="230"/>
      <c r="KLF831" s="230"/>
      <c r="KLG831" s="230"/>
      <c r="KLH831" s="230"/>
      <c r="KLI831" s="230"/>
      <c r="KLJ831" s="230"/>
      <c r="KLK831" s="230"/>
      <c r="KLL831" s="230"/>
      <c r="KLM831" s="230"/>
      <c r="KLN831" s="230"/>
      <c r="KLO831" s="230"/>
      <c r="KLP831" s="230"/>
      <c r="KLQ831" s="230"/>
      <c r="KLR831" s="230"/>
      <c r="KLS831" s="230"/>
      <c r="KLT831" s="230"/>
      <c r="KLU831" s="230"/>
      <c r="KLV831" s="230"/>
      <c r="KLW831" s="230"/>
      <c r="KLX831" s="230"/>
      <c r="KLY831" s="230"/>
      <c r="KLZ831" s="230"/>
      <c r="KMA831" s="230"/>
      <c r="KMB831" s="230"/>
      <c r="KMC831" s="230"/>
      <c r="KMD831" s="230"/>
      <c r="KME831" s="230"/>
      <c r="KMF831" s="230"/>
      <c r="KMG831" s="230"/>
      <c r="KMH831" s="230"/>
      <c r="KMI831" s="230"/>
      <c r="KMJ831" s="230"/>
      <c r="KMK831" s="230"/>
      <c r="KML831" s="230"/>
      <c r="KMM831" s="230"/>
      <c r="KMN831" s="230"/>
      <c r="KMO831" s="230"/>
      <c r="KMP831" s="230"/>
      <c r="KMQ831" s="230"/>
      <c r="KMR831" s="230"/>
      <c r="KMS831" s="230"/>
      <c r="KMT831" s="230"/>
      <c r="KMU831" s="230"/>
      <c r="KMV831" s="230"/>
      <c r="KMW831" s="230"/>
      <c r="KMX831" s="230"/>
      <c r="KMY831" s="230"/>
      <c r="KMZ831" s="230"/>
      <c r="KNA831" s="230"/>
      <c r="KNB831" s="230"/>
      <c r="KNC831" s="230"/>
      <c r="KND831" s="230"/>
      <c r="KNE831" s="230"/>
      <c r="KNF831" s="230"/>
      <c r="KNG831" s="230"/>
      <c r="KNH831" s="230"/>
      <c r="KNI831" s="230"/>
      <c r="KNJ831" s="230"/>
      <c r="KNK831" s="230"/>
      <c r="KNL831" s="230"/>
      <c r="KNM831" s="230"/>
      <c r="KNN831" s="230"/>
      <c r="KNO831" s="230"/>
      <c r="KNP831" s="230"/>
      <c r="KNQ831" s="230"/>
      <c r="KNR831" s="230"/>
      <c r="KNS831" s="230"/>
      <c r="KNT831" s="230"/>
      <c r="KNU831" s="230"/>
      <c r="KNV831" s="230"/>
      <c r="KNW831" s="230"/>
      <c r="KNX831" s="230"/>
      <c r="KNY831" s="230"/>
      <c r="KNZ831" s="230"/>
      <c r="KOA831" s="230"/>
      <c r="KOB831" s="230"/>
      <c r="KOC831" s="230"/>
      <c r="KOD831" s="230"/>
      <c r="KOE831" s="230"/>
      <c r="KOF831" s="230"/>
      <c r="KOG831" s="230"/>
      <c r="KOH831" s="230"/>
      <c r="KOI831" s="230"/>
      <c r="KOJ831" s="230"/>
      <c r="KOK831" s="230"/>
      <c r="KOL831" s="230"/>
      <c r="KOM831" s="230"/>
      <c r="KON831" s="230"/>
      <c r="KOO831" s="230"/>
      <c r="KOP831" s="230"/>
      <c r="KOQ831" s="230"/>
      <c r="KOR831" s="230"/>
      <c r="KOS831" s="230"/>
      <c r="KOT831" s="230"/>
      <c r="KOU831" s="230"/>
      <c r="KOV831" s="230"/>
      <c r="KOW831" s="230"/>
      <c r="KOX831" s="230"/>
      <c r="KOY831" s="230"/>
      <c r="KOZ831" s="230"/>
      <c r="KPA831" s="230"/>
      <c r="KPB831" s="230"/>
      <c r="KPC831" s="230"/>
      <c r="KPD831" s="230"/>
      <c r="KPE831" s="230"/>
      <c r="KPF831" s="230"/>
      <c r="KPG831" s="230"/>
      <c r="KPH831" s="230"/>
      <c r="KPI831" s="230"/>
      <c r="KPJ831" s="230"/>
      <c r="KPK831" s="230"/>
      <c r="KPL831" s="230"/>
      <c r="KPM831" s="230"/>
      <c r="KPN831" s="230"/>
      <c r="KPO831" s="230"/>
      <c r="KPP831" s="230"/>
      <c r="KPQ831" s="230"/>
      <c r="KPR831" s="230"/>
      <c r="KPS831" s="230"/>
      <c r="KPT831" s="230"/>
      <c r="KPU831" s="230"/>
      <c r="KPV831" s="230"/>
      <c r="KPW831" s="230"/>
      <c r="KPX831" s="230"/>
      <c r="KPY831" s="230"/>
      <c r="KPZ831" s="230"/>
      <c r="KQA831" s="230"/>
      <c r="KQB831" s="230"/>
      <c r="KQC831" s="230"/>
      <c r="KQD831" s="230"/>
      <c r="KQE831" s="230"/>
      <c r="KQF831" s="230"/>
      <c r="KQG831" s="230"/>
      <c r="KQH831" s="230"/>
      <c r="KQI831" s="230"/>
      <c r="KQJ831" s="230"/>
      <c r="KQK831" s="230"/>
      <c r="KQL831" s="230"/>
      <c r="KQM831" s="230"/>
      <c r="KQN831" s="230"/>
      <c r="KQO831" s="230"/>
      <c r="KQP831" s="230"/>
      <c r="KQQ831" s="230"/>
      <c r="KQR831" s="230"/>
      <c r="KQS831" s="230"/>
      <c r="KQT831" s="230"/>
      <c r="KQU831" s="230"/>
      <c r="KQV831" s="230"/>
      <c r="KQW831" s="230"/>
      <c r="KQX831" s="230"/>
      <c r="KQY831" s="230"/>
      <c r="KQZ831" s="230"/>
      <c r="KRA831" s="230"/>
      <c r="KRB831" s="230"/>
      <c r="KRC831" s="230"/>
      <c r="KRD831" s="230"/>
      <c r="KRE831" s="230"/>
      <c r="KRF831" s="230"/>
      <c r="KRG831" s="230"/>
      <c r="KRH831" s="230"/>
      <c r="KRI831" s="230"/>
      <c r="KRJ831" s="230"/>
      <c r="KRK831" s="230"/>
      <c r="KRL831" s="230"/>
      <c r="KRM831" s="230"/>
      <c r="KRN831" s="230"/>
      <c r="KRO831" s="230"/>
      <c r="KRP831" s="230"/>
      <c r="KRQ831" s="230"/>
      <c r="KRR831" s="230"/>
      <c r="KRS831" s="230"/>
      <c r="KRT831" s="230"/>
      <c r="KRU831" s="230"/>
      <c r="KRV831" s="230"/>
      <c r="KRW831" s="230"/>
      <c r="KRX831" s="230"/>
      <c r="KRY831" s="230"/>
      <c r="KRZ831" s="230"/>
      <c r="KSA831" s="230"/>
      <c r="KSB831" s="230"/>
      <c r="KSC831" s="230"/>
      <c r="KSD831" s="230"/>
      <c r="KSE831" s="230"/>
      <c r="KSF831" s="230"/>
      <c r="KSG831" s="230"/>
      <c r="KSH831" s="230"/>
      <c r="KSI831" s="230"/>
      <c r="KSJ831" s="230"/>
      <c r="KSK831" s="230"/>
      <c r="KSL831" s="230"/>
      <c r="KSM831" s="230"/>
      <c r="KSN831" s="230"/>
      <c r="KSO831" s="230"/>
      <c r="KSP831" s="230"/>
      <c r="KSQ831" s="230"/>
      <c r="KSR831" s="230"/>
      <c r="KSS831" s="230"/>
      <c r="KST831" s="230"/>
      <c r="KSU831" s="230"/>
      <c r="KSV831" s="230"/>
      <c r="KSW831" s="230"/>
      <c r="KSX831" s="230"/>
      <c r="KSY831" s="230"/>
      <c r="KSZ831" s="230"/>
      <c r="KTA831" s="230"/>
      <c r="KTB831" s="230"/>
      <c r="KTC831" s="230"/>
      <c r="KTD831" s="230"/>
      <c r="KTE831" s="230"/>
      <c r="KTF831" s="230"/>
      <c r="KTG831" s="230"/>
      <c r="KTH831" s="230"/>
      <c r="KTI831" s="230"/>
      <c r="KTJ831" s="230"/>
      <c r="KTK831" s="230"/>
      <c r="KTL831" s="230"/>
      <c r="KTM831" s="230"/>
      <c r="KTN831" s="230"/>
      <c r="KTO831" s="230"/>
      <c r="KTP831" s="230"/>
      <c r="KTQ831" s="230"/>
      <c r="KTR831" s="230"/>
      <c r="KTS831" s="230"/>
      <c r="KTT831" s="230"/>
      <c r="KTU831" s="230"/>
      <c r="KTV831" s="230"/>
      <c r="KTW831" s="230"/>
      <c r="KTX831" s="230"/>
      <c r="KTY831" s="230"/>
      <c r="KTZ831" s="230"/>
      <c r="KUA831" s="230"/>
      <c r="KUB831" s="230"/>
      <c r="KUC831" s="230"/>
      <c r="KUD831" s="230"/>
      <c r="KUE831" s="230"/>
      <c r="KUF831" s="230"/>
      <c r="KUG831" s="230"/>
      <c r="KUH831" s="230"/>
      <c r="KUI831" s="230"/>
      <c r="KUJ831" s="230"/>
      <c r="KUK831" s="230"/>
      <c r="KUL831" s="230"/>
      <c r="KUM831" s="230"/>
      <c r="KUN831" s="230"/>
      <c r="KUO831" s="230"/>
      <c r="KUP831" s="230"/>
      <c r="KUQ831" s="230"/>
      <c r="KUR831" s="230"/>
      <c r="KUS831" s="230"/>
      <c r="KUT831" s="230"/>
      <c r="KUU831" s="230"/>
      <c r="KUV831" s="230"/>
      <c r="KUW831" s="230"/>
      <c r="KUX831" s="230"/>
      <c r="KUY831" s="230"/>
      <c r="KUZ831" s="230"/>
      <c r="KVA831" s="230"/>
      <c r="KVB831" s="230"/>
      <c r="KVC831" s="230"/>
      <c r="KVD831" s="230"/>
      <c r="KVE831" s="230"/>
      <c r="KVF831" s="230"/>
      <c r="KVG831" s="230"/>
      <c r="KVH831" s="230"/>
      <c r="KVI831" s="230"/>
      <c r="KVJ831" s="230"/>
      <c r="KVK831" s="230"/>
      <c r="KVL831" s="230"/>
      <c r="KVM831" s="230"/>
      <c r="KVN831" s="230"/>
      <c r="KVO831" s="230"/>
      <c r="KVP831" s="230"/>
      <c r="KVQ831" s="230"/>
      <c r="KVR831" s="230"/>
      <c r="KVS831" s="230"/>
      <c r="KVT831" s="230"/>
      <c r="KVU831" s="230"/>
      <c r="KVV831" s="230"/>
      <c r="KVW831" s="230"/>
      <c r="KVX831" s="230"/>
      <c r="KVY831" s="230"/>
      <c r="KVZ831" s="230"/>
      <c r="KWA831" s="230"/>
      <c r="KWB831" s="230"/>
      <c r="KWC831" s="230"/>
      <c r="KWD831" s="230"/>
      <c r="KWE831" s="230"/>
      <c r="KWF831" s="230"/>
      <c r="KWG831" s="230"/>
      <c r="KWH831" s="230"/>
      <c r="KWI831" s="230"/>
      <c r="KWJ831" s="230"/>
      <c r="KWK831" s="230"/>
      <c r="KWL831" s="230"/>
      <c r="KWM831" s="230"/>
      <c r="KWN831" s="230"/>
      <c r="KWO831" s="230"/>
      <c r="KWP831" s="230"/>
      <c r="KWQ831" s="230"/>
      <c r="KWR831" s="230"/>
      <c r="KWS831" s="230"/>
      <c r="KWT831" s="230"/>
      <c r="KWU831" s="230"/>
      <c r="KWV831" s="230"/>
      <c r="KWW831" s="230"/>
      <c r="KWX831" s="230"/>
      <c r="KWY831" s="230"/>
      <c r="KWZ831" s="230"/>
      <c r="KXA831" s="230"/>
      <c r="KXB831" s="230"/>
      <c r="KXC831" s="230"/>
      <c r="KXD831" s="230"/>
      <c r="KXE831" s="230"/>
      <c r="KXF831" s="230"/>
      <c r="KXG831" s="230"/>
      <c r="KXH831" s="230"/>
      <c r="KXI831" s="230"/>
      <c r="KXJ831" s="230"/>
      <c r="KXK831" s="230"/>
      <c r="KXL831" s="230"/>
      <c r="KXM831" s="230"/>
      <c r="KXN831" s="230"/>
      <c r="KXO831" s="230"/>
      <c r="KXP831" s="230"/>
      <c r="KXQ831" s="230"/>
      <c r="KXR831" s="230"/>
      <c r="KXS831" s="230"/>
      <c r="KXT831" s="230"/>
      <c r="KXU831" s="230"/>
      <c r="KXV831" s="230"/>
      <c r="KXW831" s="230"/>
      <c r="KXX831" s="230"/>
      <c r="KXY831" s="230"/>
      <c r="KXZ831" s="230"/>
      <c r="KYA831" s="230"/>
      <c r="KYB831" s="230"/>
      <c r="KYC831" s="230"/>
      <c r="KYD831" s="230"/>
      <c r="KYE831" s="230"/>
      <c r="KYF831" s="230"/>
      <c r="KYG831" s="230"/>
      <c r="KYH831" s="230"/>
      <c r="KYI831" s="230"/>
      <c r="KYJ831" s="230"/>
      <c r="KYK831" s="230"/>
      <c r="KYL831" s="230"/>
      <c r="KYM831" s="230"/>
      <c r="KYN831" s="230"/>
      <c r="KYO831" s="230"/>
      <c r="KYP831" s="230"/>
      <c r="KYQ831" s="230"/>
      <c r="KYR831" s="230"/>
      <c r="KYS831" s="230"/>
      <c r="KYT831" s="230"/>
      <c r="KYU831" s="230"/>
      <c r="KYV831" s="230"/>
      <c r="KYW831" s="230"/>
      <c r="KYX831" s="230"/>
      <c r="KYY831" s="230"/>
      <c r="KYZ831" s="230"/>
      <c r="KZA831" s="230"/>
      <c r="KZB831" s="230"/>
      <c r="KZC831" s="230"/>
      <c r="KZD831" s="230"/>
      <c r="KZE831" s="230"/>
      <c r="KZF831" s="230"/>
      <c r="KZG831" s="230"/>
      <c r="KZH831" s="230"/>
      <c r="KZI831" s="230"/>
      <c r="KZJ831" s="230"/>
      <c r="KZK831" s="230"/>
      <c r="KZL831" s="230"/>
      <c r="KZM831" s="230"/>
      <c r="KZN831" s="230"/>
      <c r="KZO831" s="230"/>
      <c r="KZP831" s="230"/>
      <c r="KZQ831" s="230"/>
      <c r="KZR831" s="230"/>
      <c r="KZS831" s="230"/>
      <c r="KZT831" s="230"/>
      <c r="KZU831" s="230"/>
      <c r="KZV831" s="230"/>
      <c r="KZW831" s="230"/>
      <c r="KZX831" s="230"/>
      <c r="KZY831" s="230"/>
      <c r="KZZ831" s="230"/>
      <c r="LAA831" s="230"/>
      <c r="LAB831" s="230"/>
      <c r="LAC831" s="230"/>
      <c r="LAD831" s="230"/>
      <c r="LAE831" s="230"/>
      <c r="LAF831" s="230"/>
      <c r="LAG831" s="230"/>
      <c r="LAH831" s="230"/>
      <c r="LAI831" s="230"/>
      <c r="LAJ831" s="230"/>
      <c r="LAK831" s="230"/>
      <c r="LAL831" s="230"/>
      <c r="LAM831" s="230"/>
      <c r="LAN831" s="230"/>
      <c r="LAO831" s="230"/>
      <c r="LAP831" s="230"/>
      <c r="LAQ831" s="230"/>
      <c r="LAR831" s="230"/>
      <c r="LAS831" s="230"/>
      <c r="LAT831" s="230"/>
      <c r="LAU831" s="230"/>
      <c r="LAV831" s="230"/>
      <c r="LAW831" s="230"/>
      <c r="LAX831" s="230"/>
      <c r="LAY831" s="230"/>
      <c r="LAZ831" s="230"/>
      <c r="LBA831" s="230"/>
      <c r="LBB831" s="230"/>
      <c r="LBC831" s="230"/>
      <c r="LBD831" s="230"/>
      <c r="LBE831" s="230"/>
      <c r="LBF831" s="230"/>
      <c r="LBG831" s="230"/>
      <c r="LBH831" s="230"/>
      <c r="LBI831" s="230"/>
      <c r="LBJ831" s="230"/>
      <c r="LBK831" s="230"/>
      <c r="LBL831" s="230"/>
      <c r="LBM831" s="230"/>
      <c r="LBN831" s="230"/>
      <c r="LBO831" s="230"/>
      <c r="LBP831" s="230"/>
      <c r="LBQ831" s="230"/>
      <c r="LBR831" s="230"/>
      <c r="LBS831" s="230"/>
      <c r="LBT831" s="230"/>
      <c r="LBU831" s="230"/>
      <c r="LBV831" s="230"/>
      <c r="LBW831" s="230"/>
      <c r="LBX831" s="230"/>
      <c r="LBY831" s="230"/>
      <c r="LBZ831" s="230"/>
      <c r="LCA831" s="230"/>
      <c r="LCB831" s="230"/>
      <c r="LCC831" s="230"/>
      <c r="LCD831" s="230"/>
      <c r="LCE831" s="230"/>
      <c r="LCF831" s="230"/>
      <c r="LCG831" s="230"/>
      <c r="LCH831" s="230"/>
      <c r="LCI831" s="230"/>
      <c r="LCJ831" s="230"/>
      <c r="LCK831" s="230"/>
      <c r="LCL831" s="230"/>
      <c r="LCM831" s="230"/>
      <c r="LCN831" s="230"/>
      <c r="LCO831" s="230"/>
      <c r="LCP831" s="230"/>
      <c r="LCQ831" s="230"/>
      <c r="LCR831" s="230"/>
      <c r="LCS831" s="230"/>
      <c r="LCT831" s="230"/>
      <c r="LCU831" s="230"/>
      <c r="LCV831" s="230"/>
      <c r="LCW831" s="230"/>
      <c r="LCX831" s="230"/>
      <c r="LCY831" s="230"/>
      <c r="LCZ831" s="230"/>
      <c r="LDA831" s="230"/>
      <c r="LDB831" s="230"/>
      <c r="LDC831" s="230"/>
      <c r="LDD831" s="230"/>
      <c r="LDE831" s="230"/>
      <c r="LDF831" s="230"/>
      <c r="LDG831" s="230"/>
      <c r="LDH831" s="230"/>
      <c r="LDI831" s="230"/>
      <c r="LDJ831" s="230"/>
      <c r="LDK831" s="230"/>
      <c r="LDL831" s="230"/>
      <c r="LDM831" s="230"/>
      <c r="LDN831" s="230"/>
      <c r="LDO831" s="230"/>
      <c r="LDP831" s="230"/>
      <c r="LDQ831" s="230"/>
      <c r="LDR831" s="230"/>
      <c r="LDS831" s="230"/>
      <c r="LDT831" s="230"/>
      <c r="LDU831" s="230"/>
      <c r="LDV831" s="230"/>
      <c r="LDW831" s="230"/>
      <c r="LDX831" s="230"/>
      <c r="LDY831" s="230"/>
      <c r="LDZ831" s="230"/>
      <c r="LEA831" s="230"/>
      <c r="LEB831" s="230"/>
      <c r="LEC831" s="230"/>
      <c r="LED831" s="230"/>
      <c r="LEE831" s="230"/>
      <c r="LEF831" s="230"/>
      <c r="LEG831" s="230"/>
      <c r="LEH831" s="230"/>
      <c r="LEI831" s="230"/>
      <c r="LEJ831" s="230"/>
      <c r="LEK831" s="230"/>
      <c r="LEL831" s="230"/>
      <c r="LEM831" s="230"/>
      <c r="LEN831" s="230"/>
      <c r="LEO831" s="230"/>
      <c r="LEP831" s="230"/>
      <c r="LEQ831" s="230"/>
      <c r="LER831" s="230"/>
      <c r="LES831" s="230"/>
      <c r="LET831" s="230"/>
      <c r="LEU831" s="230"/>
      <c r="LEV831" s="230"/>
      <c r="LEW831" s="230"/>
      <c r="LEX831" s="230"/>
      <c r="LEY831" s="230"/>
      <c r="LEZ831" s="230"/>
      <c r="LFA831" s="230"/>
      <c r="LFB831" s="230"/>
      <c r="LFC831" s="230"/>
      <c r="LFD831" s="230"/>
      <c r="LFE831" s="230"/>
      <c r="LFF831" s="230"/>
      <c r="LFG831" s="230"/>
      <c r="LFH831" s="230"/>
      <c r="LFI831" s="230"/>
      <c r="LFJ831" s="230"/>
      <c r="LFK831" s="230"/>
      <c r="LFL831" s="230"/>
      <c r="LFM831" s="230"/>
      <c r="LFN831" s="230"/>
      <c r="LFO831" s="230"/>
      <c r="LFP831" s="230"/>
      <c r="LFQ831" s="230"/>
      <c r="LFR831" s="230"/>
      <c r="LFS831" s="230"/>
      <c r="LFT831" s="230"/>
      <c r="LFU831" s="230"/>
      <c r="LFV831" s="230"/>
      <c r="LFW831" s="230"/>
      <c r="LFX831" s="230"/>
      <c r="LFY831" s="230"/>
      <c r="LFZ831" s="230"/>
      <c r="LGA831" s="230"/>
      <c r="LGB831" s="230"/>
      <c r="LGC831" s="230"/>
      <c r="LGD831" s="230"/>
      <c r="LGE831" s="230"/>
      <c r="LGF831" s="230"/>
      <c r="LGG831" s="230"/>
      <c r="LGH831" s="230"/>
      <c r="LGI831" s="230"/>
      <c r="LGJ831" s="230"/>
      <c r="LGK831" s="230"/>
      <c r="LGL831" s="230"/>
      <c r="LGM831" s="230"/>
      <c r="LGN831" s="230"/>
      <c r="LGO831" s="230"/>
      <c r="LGP831" s="230"/>
      <c r="LGQ831" s="230"/>
      <c r="LGR831" s="230"/>
      <c r="LGS831" s="230"/>
      <c r="LGT831" s="230"/>
      <c r="LGU831" s="230"/>
      <c r="LGV831" s="230"/>
      <c r="LGW831" s="230"/>
      <c r="LGX831" s="230"/>
      <c r="LGY831" s="230"/>
      <c r="LGZ831" s="230"/>
      <c r="LHA831" s="230"/>
      <c r="LHB831" s="230"/>
      <c r="LHC831" s="230"/>
      <c r="LHD831" s="230"/>
      <c r="LHE831" s="230"/>
      <c r="LHF831" s="230"/>
      <c r="LHG831" s="230"/>
      <c r="LHH831" s="230"/>
      <c r="LHI831" s="230"/>
      <c r="LHJ831" s="230"/>
      <c r="LHK831" s="230"/>
      <c r="LHL831" s="230"/>
      <c r="LHM831" s="230"/>
      <c r="LHN831" s="230"/>
      <c r="LHO831" s="230"/>
      <c r="LHP831" s="230"/>
      <c r="LHQ831" s="230"/>
      <c r="LHR831" s="230"/>
      <c r="LHS831" s="230"/>
      <c r="LHT831" s="230"/>
      <c r="LHU831" s="230"/>
      <c r="LHV831" s="230"/>
      <c r="LHW831" s="230"/>
      <c r="LHX831" s="230"/>
      <c r="LHY831" s="230"/>
      <c r="LHZ831" s="230"/>
      <c r="LIA831" s="230"/>
      <c r="LIB831" s="230"/>
      <c r="LIC831" s="230"/>
      <c r="LID831" s="230"/>
      <c r="LIE831" s="230"/>
      <c r="LIF831" s="230"/>
      <c r="LIG831" s="230"/>
      <c r="LIH831" s="230"/>
      <c r="LII831" s="230"/>
      <c r="LIJ831" s="230"/>
      <c r="LIK831" s="230"/>
      <c r="LIL831" s="230"/>
      <c r="LIM831" s="230"/>
      <c r="LIN831" s="230"/>
      <c r="LIO831" s="230"/>
      <c r="LIP831" s="230"/>
      <c r="LIQ831" s="230"/>
      <c r="LIR831" s="230"/>
      <c r="LIS831" s="230"/>
      <c r="LIT831" s="230"/>
      <c r="LIU831" s="230"/>
      <c r="LIV831" s="230"/>
      <c r="LIW831" s="230"/>
      <c r="LIX831" s="230"/>
      <c r="LIY831" s="230"/>
      <c r="LIZ831" s="230"/>
      <c r="LJA831" s="230"/>
      <c r="LJB831" s="230"/>
      <c r="LJC831" s="230"/>
      <c r="LJD831" s="230"/>
      <c r="LJE831" s="230"/>
      <c r="LJF831" s="230"/>
      <c r="LJG831" s="230"/>
      <c r="LJH831" s="230"/>
      <c r="LJI831" s="230"/>
      <c r="LJJ831" s="230"/>
      <c r="LJK831" s="230"/>
      <c r="LJL831" s="230"/>
      <c r="LJM831" s="230"/>
      <c r="LJN831" s="230"/>
      <c r="LJO831" s="230"/>
      <c r="LJP831" s="230"/>
      <c r="LJQ831" s="230"/>
      <c r="LJR831" s="230"/>
      <c r="LJS831" s="230"/>
      <c r="LJT831" s="230"/>
      <c r="LJU831" s="230"/>
      <c r="LJV831" s="230"/>
      <c r="LJW831" s="230"/>
      <c r="LJX831" s="230"/>
      <c r="LJY831" s="230"/>
      <c r="LJZ831" s="230"/>
      <c r="LKA831" s="230"/>
      <c r="LKB831" s="230"/>
      <c r="LKC831" s="230"/>
      <c r="LKD831" s="230"/>
      <c r="LKE831" s="230"/>
      <c r="LKF831" s="230"/>
      <c r="LKG831" s="230"/>
      <c r="LKH831" s="230"/>
      <c r="LKI831" s="230"/>
      <c r="LKJ831" s="230"/>
      <c r="LKK831" s="230"/>
      <c r="LKL831" s="230"/>
      <c r="LKM831" s="230"/>
      <c r="LKN831" s="230"/>
      <c r="LKO831" s="230"/>
      <c r="LKP831" s="230"/>
      <c r="LKQ831" s="230"/>
      <c r="LKR831" s="230"/>
      <c r="LKS831" s="230"/>
      <c r="LKT831" s="230"/>
      <c r="LKU831" s="230"/>
      <c r="LKV831" s="230"/>
      <c r="LKW831" s="230"/>
      <c r="LKX831" s="230"/>
      <c r="LKY831" s="230"/>
      <c r="LKZ831" s="230"/>
      <c r="LLA831" s="230"/>
      <c r="LLB831" s="230"/>
      <c r="LLC831" s="230"/>
      <c r="LLD831" s="230"/>
      <c r="LLE831" s="230"/>
      <c r="LLF831" s="230"/>
      <c r="LLG831" s="230"/>
      <c r="LLH831" s="230"/>
      <c r="LLI831" s="230"/>
      <c r="LLJ831" s="230"/>
      <c r="LLK831" s="230"/>
      <c r="LLL831" s="230"/>
      <c r="LLM831" s="230"/>
      <c r="LLN831" s="230"/>
      <c r="LLO831" s="230"/>
      <c r="LLP831" s="230"/>
      <c r="LLQ831" s="230"/>
      <c r="LLR831" s="230"/>
      <c r="LLS831" s="230"/>
      <c r="LLT831" s="230"/>
      <c r="LLU831" s="230"/>
      <c r="LLV831" s="230"/>
      <c r="LLW831" s="230"/>
      <c r="LLX831" s="230"/>
      <c r="LLY831" s="230"/>
      <c r="LLZ831" s="230"/>
      <c r="LMA831" s="230"/>
      <c r="LMB831" s="230"/>
      <c r="LMC831" s="230"/>
      <c r="LMD831" s="230"/>
      <c r="LME831" s="230"/>
      <c r="LMF831" s="230"/>
      <c r="LMG831" s="230"/>
      <c r="LMH831" s="230"/>
      <c r="LMI831" s="230"/>
      <c r="LMJ831" s="230"/>
      <c r="LMK831" s="230"/>
      <c r="LML831" s="230"/>
      <c r="LMM831" s="230"/>
      <c r="LMN831" s="230"/>
      <c r="LMO831" s="230"/>
      <c r="LMP831" s="230"/>
      <c r="LMQ831" s="230"/>
      <c r="LMR831" s="230"/>
      <c r="LMS831" s="230"/>
      <c r="LMT831" s="230"/>
      <c r="LMU831" s="230"/>
      <c r="LMV831" s="230"/>
      <c r="LMW831" s="230"/>
      <c r="LMX831" s="230"/>
      <c r="LMY831" s="230"/>
      <c r="LMZ831" s="230"/>
      <c r="LNA831" s="230"/>
      <c r="LNB831" s="230"/>
      <c r="LNC831" s="230"/>
      <c r="LND831" s="230"/>
      <c r="LNE831" s="230"/>
      <c r="LNF831" s="230"/>
      <c r="LNG831" s="230"/>
      <c r="LNH831" s="230"/>
      <c r="LNI831" s="230"/>
      <c r="LNJ831" s="230"/>
      <c r="LNK831" s="230"/>
      <c r="LNL831" s="230"/>
      <c r="LNM831" s="230"/>
      <c r="LNN831" s="230"/>
      <c r="LNO831" s="230"/>
      <c r="LNP831" s="230"/>
      <c r="LNQ831" s="230"/>
      <c r="LNR831" s="230"/>
      <c r="LNS831" s="230"/>
      <c r="LNT831" s="230"/>
      <c r="LNU831" s="230"/>
      <c r="LNV831" s="230"/>
      <c r="LNW831" s="230"/>
      <c r="LNX831" s="230"/>
      <c r="LNY831" s="230"/>
      <c r="LNZ831" s="230"/>
      <c r="LOA831" s="230"/>
      <c r="LOB831" s="230"/>
      <c r="LOC831" s="230"/>
      <c r="LOD831" s="230"/>
      <c r="LOE831" s="230"/>
      <c r="LOF831" s="230"/>
      <c r="LOG831" s="230"/>
      <c r="LOH831" s="230"/>
      <c r="LOI831" s="230"/>
      <c r="LOJ831" s="230"/>
      <c r="LOK831" s="230"/>
      <c r="LOL831" s="230"/>
      <c r="LOM831" s="230"/>
      <c r="LON831" s="230"/>
      <c r="LOO831" s="230"/>
      <c r="LOP831" s="230"/>
      <c r="LOQ831" s="230"/>
      <c r="LOR831" s="230"/>
      <c r="LOS831" s="230"/>
      <c r="LOT831" s="230"/>
      <c r="LOU831" s="230"/>
      <c r="LOV831" s="230"/>
      <c r="LOW831" s="230"/>
      <c r="LOX831" s="230"/>
      <c r="LOY831" s="230"/>
      <c r="LOZ831" s="230"/>
      <c r="LPA831" s="230"/>
      <c r="LPB831" s="230"/>
      <c r="LPC831" s="230"/>
      <c r="LPD831" s="230"/>
      <c r="LPE831" s="230"/>
      <c r="LPF831" s="230"/>
      <c r="LPG831" s="230"/>
      <c r="LPH831" s="230"/>
      <c r="LPI831" s="230"/>
      <c r="LPJ831" s="230"/>
      <c r="LPK831" s="230"/>
      <c r="LPL831" s="230"/>
      <c r="LPM831" s="230"/>
      <c r="LPN831" s="230"/>
      <c r="LPO831" s="230"/>
      <c r="LPP831" s="230"/>
      <c r="LPQ831" s="230"/>
      <c r="LPR831" s="230"/>
      <c r="LPS831" s="230"/>
      <c r="LPT831" s="230"/>
      <c r="LPU831" s="230"/>
      <c r="LPV831" s="230"/>
      <c r="LPW831" s="230"/>
      <c r="LPX831" s="230"/>
      <c r="LPY831" s="230"/>
      <c r="LPZ831" s="230"/>
      <c r="LQA831" s="230"/>
      <c r="LQB831" s="230"/>
      <c r="LQC831" s="230"/>
      <c r="LQD831" s="230"/>
      <c r="LQE831" s="230"/>
      <c r="LQF831" s="230"/>
      <c r="LQG831" s="230"/>
      <c r="LQH831" s="230"/>
      <c r="LQI831" s="230"/>
      <c r="LQJ831" s="230"/>
      <c r="LQK831" s="230"/>
      <c r="LQL831" s="230"/>
      <c r="LQM831" s="230"/>
      <c r="LQN831" s="230"/>
      <c r="LQO831" s="230"/>
      <c r="LQP831" s="230"/>
      <c r="LQQ831" s="230"/>
      <c r="LQR831" s="230"/>
      <c r="LQS831" s="230"/>
      <c r="LQT831" s="230"/>
      <c r="LQU831" s="230"/>
      <c r="LQV831" s="230"/>
      <c r="LQW831" s="230"/>
      <c r="LQX831" s="230"/>
      <c r="LQY831" s="230"/>
      <c r="LQZ831" s="230"/>
      <c r="LRA831" s="230"/>
      <c r="LRB831" s="230"/>
      <c r="LRC831" s="230"/>
      <c r="LRD831" s="230"/>
      <c r="LRE831" s="230"/>
      <c r="LRF831" s="230"/>
      <c r="LRG831" s="230"/>
      <c r="LRH831" s="230"/>
      <c r="LRI831" s="230"/>
      <c r="LRJ831" s="230"/>
      <c r="LRK831" s="230"/>
      <c r="LRL831" s="230"/>
      <c r="LRM831" s="230"/>
      <c r="LRN831" s="230"/>
      <c r="LRO831" s="230"/>
      <c r="LRP831" s="230"/>
      <c r="LRQ831" s="230"/>
      <c r="LRR831" s="230"/>
      <c r="LRS831" s="230"/>
      <c r="LRT831" s="230"/>
      <c r="LRU831" s="230"/>
      <c r="LRV831" s="230"/>
      <c r="LRW831" s="230"/>
      <c r="LRX831" s="230"/>
      <c r="LRY831" s="230"/>
      <c r="LRZ831" s="230"/>
      <c r="LSA831" s="230"/>
      <c r="LSB831" s="230"/>
      <c r="LSC831" s="230"/>
      <c r="LSD831" s="230"/>
      <c r="LSE831" s="230"/>
      <c r="LSF831" s="230"/>
      <c r="LSG831" s="230"/>
      <c r="LSH831" s="230"/>
      <c r="LSI831" s="230"/>
      <c r="LSJ831" s="230"/>
      <c r="LSK831" s="230"/>
      <c r="LSL831" s="230"/>
      <c r="LSM831" s="230"/>
      <c r="LSN831" s="230"/>
      <c r="LSO831" s="230"/>
      <c r="LSP831" s="230"/>
      <c r="LSQ831" s="230"/>
      <c r="LSR831" s="230"/>
      <c r="LSS831" s="230"/>
      <c r="LST831" s="230"/>
      <c r="LSU831" s="230"/>
      <c r="LSV831" s="230"/>
      <c r="LSW831" s="230"/>
      <c r="LSX831" s="230"/>
      <c r="LSY831" s="230"/>
      <c r="LSZ831" s="230"/>
      <c r="LTA831" s="230"/>
      <c r="LTB831" s="230"/>
      <c r="LTC831" s="230"/>
      <c r="LTD831" s="230"/>
      <c r="LTE831" s="230"/>
      <c r="LTF831" s="230"/>
      <c r="LTG831" s="230"/>
      <c r="LTH831" s="230"/>
      <c r="LTI831" s="230"/>
      <c r="LTJ831" s="230"/>
      <c r="LTK831" s="230"/>
      <c r="LTL831" s="230"/>
      <c r="LTM831" s="230"/>
      <c r="LTN831" s="230"/>
      <c r="LTO831" s="230"/>
      <c r="LTP831" s="230"/>
      <c r="LTQ831" s="230"/>
      <c r="LTR831" s="230"/>
      <c r="LTS831" s="230"/>
      <c r="LTT831" s="230"/>
      <c r="LTU831" s="230"/>
      <c r="LTV831" s="230"/>
      <c r="LTW831" s="230"/>
      <c r="LTX831" s="230"/>
      <c r="LTY831" s="230"/>
      <c r="LTZ831" s="230"/>
      <c r="LUA831" s="230"/>
      <c r="LUB831" s="230"/>
      <c r="LUC831" s="230"/>
      <c r="LUD831" s="230"/>
      <c r="LUE831" s="230"/>
      <c r="LUF831" s="230"/>
      <c r="LUG831" s="230"/>
      <c r="LUH831" s="230"/>
      <c r="LUI831" s="230"/>
      <c r="LUJ831" s="230"/>
      <c r="LUK831" s="230"/>
      <c r="LUL831" s="230"/>
      <c r="LUM831" s="230"/>
      <c r="LUN831" s="230"/>
      <c r="LUO831" s="230"/>
      <c r="LUP831" s="230"/>
      <c r="LUQ831" s="230"/>
      <c r="LUR831" s="230"/>
      <c r="LUS831" s="230"/>
      <c r="LUT831" s="230"/>
      <c r="LUU831" s="230"/>
      <c r="LUV831" s="230"/>
      <c r="LUW831" s="230"/>
      <c r="LUX831" s="230"/>
      <c r="LUY831" s="230"/>
      <c r="LUZ831" s="230"/>
      <c r="LVA831" s="230"/>
      <c r="LVB831" s="230"/>
      <c r="LVC831" s="230"/>
      <c r="LVD831" s="230"/>
      <c r="LVE831" s="230"/>
      <c r="LVF831" s="230"/>
      <c r="LVG831" s="230"/>
      <c r="LVH831" s="230"/>
      <c r="LVI831" s="230"/>
      <c r="LVJ831" s="230"/>
      <c r="LVK831" s="230"/>
      <c r="LVL831" s="230"/>
      <c r="LVM831" s="230"/>
      <c r="LVN831" s="230"/>
      <c r="LVO831" s="230"/>
      <c r="LVP831" s="230"/>
      <c r="LVQ831" s="230"/>
      <c r="LVR831" s="230"/>
      <c r="LVS831" s="230"/>
      <c r="LVT831" s="230"/>
      <c r="LVU831" s="230"/>
      <c r="LVV831" s="230"/>
      <c r="LVW831" s="230"/>
      <c r="LVX831" s="230"/>
      <c r="LVY831" s="230"/>
      <c r="LVZ831" s="230"/>
      <c r="LWA831" s="230"/>
      <c r="LWB831" s="230"/>
      <c r="LWC831" s="230"/>
      <c r="LWD831" s="230"/>
      <c r="LWE831" s="230"/>
      <c r="LWF831" s="230"/>
      <c r="LWG831" s="230"/>
      <c r="LWH831" s="230"/>
      <c r="LWI831" s="230"/>
      <c r="LWJ831" s="230"/>
      <c r="LWK831" s="230"/>
      <c r="LWL831" s="230"/>
      <c r="LWM831" s="230"/>
      <c r="LWN831" s="230"/>
      <c r="LWO831" s="230"/>
      <c r="LWP831" s="230"/>
      <c r="LWQ831" s="230"/>
      <c r="LWR831" s="230"/>
      <c r="LWS831" s="230"/>
      <c r="LWT831" s="230"/>
      <c r="LWU831" s="230"/>
      <c r="LWV831" s="230"/>
      <c r="LWW831" s="230"/>
      <c r="LWX831" s="230"/>
      <c r="LWY831" s="230"/>
      <c r="LWZ831" s="230"/>
      <c r="LXA831" s="230"/>
      <c r="LXB831" s="230"/>
      <c r="LXC831" s="230"/>
      <c r="LXD831" s="230"/>
      <c r="LXE831" s="230"/>
      <c r="LXF831" s="230"/>
      <c r="LXG831" s="230"/>
      <c r="LXH831" s="230"/>
      <c r="LXI831" s="230"/>
      <c r="LXJ831" s="230"/>
      <c r="LXK831" s="230"/>
      <c r="LXL831" s="230"/>
      <c r="LXM831" s="230"/>
      <c r="LXN831" s="230"/>
      <c r="LXO831" s="230"/>
      <c r="LXP831" s="230"/>
      <c r="LXQ831" s="230"/>
      <c r="LXR831" s="230"/>
      <c r="LXS831" s="230"/>
      <c r="LXT831" s="230"/>
      <c r="LXU831" s="230"/>
      <c r="LXV831" s="230"/>
      <c r="LXW831" s="230"/>
      <c r="LXX831" s="230"/>
      <c r="LXY831" s="230"/>
      <c r="LXZ831" s="230"/>
      <c r="LYA831" s="230"/>
      <c r="LYB831" s="230"/>
      <c r="LYC831" s="230"/>
      <c r="LYD831" s="230"/>
      <c r="LYE831" s="230"/>
      <c r="LYF831" s="230"/>
      <c r="LYG831" s="230"/>
      <c r="LYH831" s="230"/>
      <c r="LYI831" s="230"/>
      <c r="LYJ831" s="230"/>
      <c r="LYK831" s="230"/>
      <c r="LYL831" s="230"/>
      <c r="LYM831" s="230"/>
      <c r="LYN831" s="230"/>
      <c r="LYO831" s="230"/>
      <c r="LYP831" s="230"/>
      <c r="LYQ831" s="230"/>
      <c r="LYR831" s="230"/>
      <c r="LYS831" s="230"/>
      <c r="LYT831" s="230"/>
      <c r="LYU831" s="230"/>
      <c r="LYV831" s="230"/>
      <c r="LYW831" s="230"/>
      <c r="LYX831" s="230"/>
      <c r="LYY831" s="230"/>
      <c r="LYZ831" s="230"/>
      <c r="LZA831" s="230"/>
      <c r="LZB831" s="230"/>
      <c r="LZC831" s="230"/>
      <c r="LZD831" s="230"/>
      <c r="LZE831" s="230"/>
      <c r="LZF831" s="230"/>
      <c r="LZG831" s="230"/>
      <c r="LZH831" s="230"/>
      <c r="LZI831" s="230"/>
      <c r="LZJ831" s="230"/>
      <c r="LZK831" s="230"/>
      <c r="LZL831" s="230"/>
      <c r="LZM831" s="230"/>
      <c r="LZN831" s="230"/>
      <c r="LZO831" s="230"/>
      <c r="LZP831" s="230"/>
      <c r="LZQ831" s="230"/>
      <c r="LZR831" s="230"/>
      <c r="LZS831" s="230"/>
      <c r="LZT831" s="230"/>
      <c r="LZU831" s="230"/>
      <c r="LZV831" s="230"/>
      <c r="LZW831" s="230"/>
      <c r="LZX831" s="230"/>
      <c r="LZY831" s="230"/>
      <c r="LZZ831" s="230"/>
      <c r="MAA831" s="230"/>
      <c r="MAB831" s="230"/>
      <c r="MAC831" s="230"/>
      <c r="MAD831" s="230"/>
      <c r="MAE831" s="230"/>
      <c r="MAF831" s="230"/>
      <c r="MAG831" s="230"/>
      <c r="MAH831" s="230"/>
      <c r="MAI831" s="230"/>
      <c r="MAJ831" s="230"/>
      <c r="MAK831" s="230"/>
      <c r="MAL831" s="230"/>
      <c r="MAM831" s="230"/>
      <c r="MAN831" s="230"/>
      <c r="MAO831" s="230"/>
      <c r="MAP831" s="230"/>
      <c r="MAQ831" s="230"/>
      <c r="MAR831" s="230"/>
      <c r="MAS831" s="230"/>
      <c r="MAT831" s="230"/>
      <c r="MAU831" s="230"/>
      <c r="MAV831" s="230"/>
      <c r="MAW831" s="230"/>
      <c r="MAX831" s="230"/>
      <c r="MAY831" s="230"/>
      <c r="MAZ831" s="230"/>
      <c r="MBA831" s="230"/>
      <c r="MBB831" s="230"/>
      <c r="MBC831" s="230"/>
      <c r="MBD831" s="230"/>
      <c r="MBE831" s="230"/>
      <c r="MBF831" s="230"/>
      <c r="MBG831" s="230"/>
      <c r="MBH831" s="230"/>
      <c r="MBI831" s="230"/>
      <c r="MBJ831" s="230"/>
      <c r="MBK831" s="230"/>
      <c r="MBL831" s="230"/>
      <c r="MBM831" s="230"/>
      <c r="MBN831" s="230"/>
      <c r="MBO831" s="230"/>
      <c r="MBP831" s="230"/>
      <c r="MBQ831" s="230"/>
      <c r="MBR831" s="230"/>
      <c r="MBS831" s="230"/>
      <c r="MBT831" s="230"/>
      <c r="MBU831" s="230"/>
      <c r="MBV831" s="230"/>
      <c r="MBW831" s="230"/>
      <c r="MBX831" s="230"/>
      <c r="MBY831" s="230"/>
      <c r="MBZ831" s="230"/>
      <c r="MCA831" s="230"/>
      <c r="MCB831" s="230"/>
      <c r="MCC831" s="230"/>
      <c r="MCD831" s="230"/>
      <c r="MCE831" s="230"/>
      <c r="MCF831" s="230"/>
      <c r="MCG831" s="230"/>
      <c r="MCH831" s="230"/>
      <c r="MCI831" s="230"/>
      <c r="MCJ831" s="230"/>
      <c r="MCK831" s="230"/>
      <c r="MCL831" s="230"/>
      <c r="MCM831" s="230"/>
      <c r="MCN831" s="230"/>
      <c r="MCO831" s="230"/>
      <c r="MCP831" s="230"/>
      <c r="MCQ831" s="230"/>
      <c r="MCR831" s="230"/>
      <c r="MCS831" s="230"/>
      <c r="MCT831" s="230"/>
      <c r="MCU831" s="230"/>
      <c r="MCV831" s="230"/>
      <c r="MCW831" s="230"/>
      <c r="MCX831" s="230"/>
      <c r="MCY831" s="230"/>
      <c r="MCZ831" s="230"/>
      <c r="MDA831" s="230"/>
      <c r="MDB831" s="230"/>
      <c r="MDC831" s="230"/>
      <c r="MDD831" s="230"/>
      <c r="MDE831" s="230"/>
      <c r="MDF831" s="230"/>
      <c r="MDG831" s="230"/>
      <c r="MDH831" s="230"/>
      <c r="MDI831" s="230"/>
      <c r="MDJ831" s="230"/>
      <c r="MDK831" s="230"/>
      <c r="MDL831" s="230"/>
      <c r="MDM831" s="230"/>
      <c r="MDN831" s="230"/>
      <c r="MDO831" s="230"/>
      <c r="MDP831" s="230"/>
      <c r="MDQ831" s="230"/>
      <c r="MDR831" s="230"/>
      <c r="MDS831" s="230"/>
      <c r="MDT831" s="230"/>
      <c r="MDU831" s="230"/>
      <c r="MDV831" s="230"/>
      <c r="MDW831" s="230"/>
      <c r="MDX831" s="230"/>
      <c r="MDY831" s="230"/>
      <c r="MDZ831" s="230"/>
      <c r="MEA831" s="230"/>
      <c r="MEB831" s="230"/>
      <c r="MEC831" s="230"/>
      <c r="MED831" s="230"/>
      <c r="MEE831" s="230"/>
      <c r="MEF831" s="230"/>
      <c r="MEG831" s="230"/>
      <c r="MEH831" s="230"/>
      <c r="MEI831" s="230"/>
      <c r="MEJ831" s="230"/>
      <c r="MEK831" s="230"/>
      <c r="MEL831" s="230"/>
      <c r="MEM831" s="230"/>
      <c r="MEN831" s="230"/>
      <c r="MEO831" s="230"/>
      <c r="MEP831" s="230"/>
      <c r="MEQ831" s="230"/>
      <c r="MER831" s="230"/>
      <c r="MES831" s="230"/>
      <c r="MET831" s="230"/>
      <c r="MEU831" s="230"/>
      <c r="MEV831" s="230"/>
      <c r="MEW831" s="230"/>
      <c r="MEX831" s="230"/>
      <c r="MEY831" s="230"/>
      <c r="MEZ831" s="230"/>
      <c r="MFA831" s="230"/>
      <c r="MFB831" s="230"/>
      <c r="MFC831" s="230"/>
      <c r="MFD831" s="230"/>
      <c r="MFE831" s="230"/>
      <c r="MFF831" s="230"/>
      <c r="MFG831" s="230"/>
      <c r="MFH831" s="230"/>
      <c r="MFI831" s="230"/>
      <c r="MFJ831" s="230"/>
      <c r="MFK831" s="230"/>
      <c r="MFL831" s="230"/>
      <c r="MFM831" s="230"/>
      <c r="MFN831" s="230"/>
      <c r="MFO831" s="230"/>
      <c r="MFP831" s="230"/>
      <c r="MFQ831" s="230"/>
      <c r="MFR831" s="230"/>
      <c r="MFS831" s="230"/>
      <c r="MFT831" s="230"/>
      <c r="MFU831" s="230"/>
      <c r="MFV831" s="230"/>
      <c r="MFW831" s="230"/>
      <c r="MFX831" s="230"/>
      <c r="MFY831" s="230"/>
      <c r="MFZ831" s="230"/>
      <c r="MGA831" s="230"/>
      <c r="MGB831" s="230"/>
      <c r="MGC831" s="230"/>
      <c r="MGD831" s="230"/>
      <c r="MGE831" s="230"/>
      <c r="MGF831" s="230"/>
      <c r="MGG831" s="230"/>
      <c r="MGH831" s="230"/>
      <c r="MGI831" s="230"/>
      <c r="MGJ831" s="230"/>
      <c r="MGK831" s="230"/>
      <c r="MGL831" s="230"/>
      <c r="MGM831" s="230"/>
      <c r="MGN831" s="230"/>
      <c r="MGO831" s="230"/>
      <c r="MGP831" s="230"/>
      <c r="MGQ831" s="230"/>
      <c r="MGR831" s="230"/>
      <c r="MGS831" s="230"/>
      <c r="MGT831" s="230"/>
      <c r="MGU831" s="230"/>
      <c r="MGV831" s="230"/>
      <c r="MGW831" s="230"/>
      <c r="MGX831" s="230"/>
      <c r="MGY831" s="230"/>
      <c r="MGZ831" s="230"/>
      <c r="MHA831" s="230"/>
      <c r="MHB831" s="230"/>
      <c r="MHC831" s="230"/>
      <c r="MHD831" s="230"/>
      <c r="MHE831" s="230"/>
      <c r="MHF831" s="230"/>
      <c r="MHG831" s="230"/>
      <c r="MHH831" s="230"/>
      <c r="MHI831" s="230"/>
      <c r="MHJ831" s="230"/>
      <c r="MHK831" s="230"/>
      <c r="MHL831" s="230"/>
      <c r="MHM831" s="230"/>
      <c r="MHN831" s="230"/>
      <c r="MHO831" s="230"/>
      <c r="MHP831" s="230"/>
      <c r="MHQ831" s="230"/>
      <c r="MHR831" s="230"/>
      <c r="MHS831" s="230"/>
      <c r="MHT831" s="230"/>
      <c r="MHU831" s="230"/>
      <c r="MHV831" s="230"/>
      <c r="MHW831" s="230"/>
      <c r="MHX831" s="230"/>
      <c r="MHY831" s="230"/>
      <c r="MHZ831" s="230"/>
      <c r="MIA831" s="230"/>
      <c r="MIB831" s="230"/>
      <c r="MIC831" s="230"/>
      <c r="MID831" s="230"/>
      <c r="MIE831" s="230"/>
      <c r="MIF831" s="230"/>
      <c r="MIG831" s="230"/>
      <c r="MIH831" s="230"/>
      <c r="MII831" s="230"/>
      <c r="MIJ831" s="230"/>
      <c r="MIK831" s="230"/>
      <c r="MIL831" s="230"/>
      <c r="MIM831" s="230"/>
      <c r="MIN831" s="230"/>
      <c r="MIO831" s="230"/>
      <c r="MIP831" s="230"/>
      <c r="MIQ831" s="230"/>
      <c r="MIR831" s="230"/>
      <c r="MIS831" s="230"/>
      <c r="MIT831" s="230"/>
      <c r="MIU831" s="230"/>
      <c r="MIV831" s="230"/>
      <c r="MIW831" s="230"/>
      <c r="MIX831" s="230"/>
      <c r="MIY831" s="230"/>
      <c r="MIZ831" s="230"/>
      <c r="MJA831" s="230"/>
      <c r="MJB831" s="230"/>
      <c r="MJC831" s="230"/>
      <c r="MJD831" s="230"/>
      <c r="MJE831" s="230"/>
      <c r="MJF831" s="230"/>
      <c r="MJG831" s="230"/>
      <c r="MJH831" s="230"/>
      <c r="MJI831" s="230"/>
      <c r="MJJ831" s="230"/>
      <c r="MJK831" s="230"/>
      <c r="MJL831" s="230"/>
      <c r="MJM831" s="230"/>
      <c r="MJN831" s="230"/>
      <c r="MJO831" s="230"/>
      <c r="MJP831" s="230"/>
      <c r="MJQ831" s="230"/>
      <c r="MJR831" s="230"/>
      <c r="MJS831" s="230"/>
      <c r="MJT831" s="230"/>
      <c r="MJU831" s="230"/>
      <c r="MJV831" s="230"/>
      <c r="MJW831" s="230"/>
      <c r="MJX831" s="230"/>
      <c r="MJY831" s="230"/>
      <c r="MJZ831" s="230"/>
      <c r="MKA831" s="230"/>
      <c r="MKB831" s="230"/>
      <c r="MKC831" s="230"/>
      <c r="MKD831" s="230"/>
      <c r="MKE831" s="230"/>
      <c r="MKF831" s="230"/>
      <c r="MKG831" s="230"/>
      <c r="MKH831" s="230"/>
      <c r="MKI831" s="230"/>
      <c r="MKJ831" s="230"/>
      <c r="MKK831" s="230"/>
      <c r="MKL831" s="230"/>
      <c r="MKM831" s="230"/>
      <c r="MKN831" s="230"/>
      <c r="MKO831" s="230"/>
      <c r="MKP831" s="230"/>
      <c r="MKQ831" s="230"/>
      <c r="MKR831" s="230"/>
      <c r="MKS831" s="230"/>
      <c r="MKT831" s="230"/>
      <c r="MKU831" s="230"/>
      <c r="MKV831" s="230"/>
      <c r="MKW831" s="230"/>
      <c r="MKX831" s="230"/>
      <c r="MKY831" s="230"/>
      <c r="MKZ831" s="230"/>
      <c r="MLA831" s="230"/>
      <c r="MLB831" s="230"/>
      <c r="MLC831" s="230"/>
      <c r="MLD831" s="230"/>
      <c r="MLE831" s="230"/>
      <c r="MLF831" s="230"/>
      <c r="MLG831" s="230"/>
      <c r="MLH831" s="230"/>
      <c r="MLI831" s="230"/>
      <c r="MLJ831" s="230"/>
      <c r="MLK831" s="230"/>
      <c r="MLL831" s="230"/>
      <c r="MLM831" s="230"/>
      <c r="MLN831" s="230"/>
      <c r="MLO831" s="230"/>
      <c r="MLP831" s="230"/>
      <c r="MLQ831" s="230"/>
      <c r="MLR831" s="230"/>
      <c r="MLS831" s="230"/>
      <c r="MLT831" s="230"/>
      <c r="MLU831" s="230"/>
      <c r="MLV831" s="230"/>
      <c r="MLW831" s="230"/>
      <c r="MLX831" s="230"/>
      <c r="MLY831" s="230"/>
      <c r="MLZ831" s="230"/>
      <c r="MMA831" s="230"/>
      <c r="MMB831" s="230"/>
      <c r="MMC831" s="230"/>
      <c r="MMD831" s="230"/>
      <c r="MME831" s="230"/>
      <c r="MMF831" s="230"/>
      <c r="MMG831" s="230"/>
      <c r="MMH831" s="230"/>
      <c r="MMI831" s="230"/>
      <c r="MMJ831" s="230"/>
      <c r="MMK831" s="230"/>
      <c r="MML831" s="230"/>
      <c r="MMM831" s="230"/>
      <c r="MMN831" s="230"/>
      <c r="MMO831" s="230"/>
      <c r="MMP831" s="230"/>
      <c r="MMQ831" s="230"/>
      <c r="MMR831" s="230"/>
      <c r="MMS831" s="230"/>
      <c r="MMT831" s="230"/>
      <c r="MMU831" s="230"/>
      <c r="MMV831" s="230"/>
      <c r="MMW831" s="230"/>
      <c r="MMX831" s="230"/>
      <c r="MMY831" s="230"/>
      <c r="MMZ831" s="230"/>
      <c r="MNA831" s="230"/>
      <c r="MNB831" s="230"/>
      <c r="MNC831" s="230"/>
      <c r="MND831" s="230"/>
      <c r="MNE831" s="230"/>
      <c r="MNF831" s="230"/>
      <c r="MNG831" s="230"/>
      <c r="MNH831" s="230"/>
      <c r="MNI831" s="230"/>
      <c r="MNJ831" s="230"/>
      <c r="MNK831" s="230"/>
      <c r="MNL831" s="230"/>
      <c r="MNM831" s="230"/>
      <c r="MNN831" s="230"/>
      <c r="MNO831" s="230"/>
      <c r="MNP831" s="230"/>
      <c r="MNQ831" s="230"/>
      <c r="MNR831" s="230"/>
      <c r="MNS831" s="230"/>
      <c r="MNT831" s="230"/>
      <c r="MNU831" s="230"/>
      <c r="MNV831" s="230"/>
      <c r="MNW831" s="230"/>
      <c r="MNX831" s="230"/>
      <c r="MNY831" s="230"/>
      <c r="MNZ831" s="230"/>
      <c r="MOA831" s="230"/>
      <c r="MOB831" s="230"/>
      <c r="MOC831" s="230"/>
      <c r="MOD831" s="230"/>
      <c r="MOE831" s="230"/>
      <c r="MOF831" s="230"/>
      <c r="MOG831" s="230"/>
      <c r="MOH831" s="230"/>
      <c r="MOI831" s="230"/>
      <c r="MOJ831" s="230"/>
      <c r="MOK831" s="230"/>
      <c r="MOL831" s="230"/>
      <c r="MOM831" s="230"/>
      <c r="MON831" s="230"/>
      <c r="MOO831" s="230"/>
      <c r="MOP831" s="230"/>
      <c r="MOQ831" s="230"/>
      <c r="MOR831" s="230"/>
      <c r="MOS831" s="230"/>
      <c r="MOT831" s="230"/>
      <c r="MOU831" s="230"/>
      <c r="MOV831" s="230"/>
      <c r="MOW831" s="230"/>
      <c r="MOX831" s="230"/>
      <c r="MOY831" s="230"/>
      <c r="MOZ831" s="230"/>
      <c r="MPA831" s="230"/>
      <c r="MPB831" s="230"/>
      <c r="MPC831" s="230"/>
      <c r="MPD831" s="230"/>
      <c r="MPE831" s="230"/>
      <c r="MPF831" s="230"/>
      <c r="MPG831" s="230"/>
      <c r="MPH831" s="230"/>
      <c r="MPI831" s="230"/>
      <c r="MPJ831" s="230"/>
      <c r="MPK831" s="230"/>
      <c r="MPL831" s="230"/>
      <c r="MPM831" s="230"/>
      <c r="MPN831" s="230"/>
      <c r="MPO831" s="230"/>
      <c r="MPP831" s="230"/>
      <c r="MPQ831" s="230"/>
      <c r="MPR831" s="230"/>
      <c r="MPS831" s="230"/>
      <c r="MPT831" s="230"/>
      <c r="MPU831" s="230"/>
      <c r="MPV831" s="230"/>
      <c r="MPW831" s="230"/>
      <c r="MPX831" s="230"/>
      <c r="MPY831" s="230"/>
      <c r="MPZ831" s="230"/>
      <c r="MQA831" s="230"/>
      <c r="MQB831" s="230"/>
      <c r="MQC831" s="230"/>
      <c r="MQD831" s="230"/>
      <c r="MQE831" s="230"/>
      <c r="MQF831" s="230"/>
      <c r="MQG831" s="230"/>
      <c r="MQH831" s="230"/>
      <c r="MQI831" s="230"/>
      <c r="MQJ831" s="230"/>
      <c r="MQK831" s="230"/>
      <c r="MQL831" s="230"/>
      <c r="MQM831" s="230"/>
      <c r="MQN831" s="230"/>
      <c r="MQO831" s="230"/>
      <c r="MQP831" s="230"/>
      <c r="MQQ831" s="230"/>
      <c r="MQR831" s="230"/>
      <c r="MQS831" s="230"/>
      <c r="MQT831" s="230"/>
      <c r="MQU831" s="230"/>
      <c r="MQV831" s="230"/>
      <c r="MQW831" s="230"/>
      <c r="MQX831" s="230"/>
      <c r="MQY831" s="230"/>
      <c r="MQZ831" s="230"/>
      <c r="MRA831" s="230"/>
      <c r="MRB831" s="230"/>
      <c r="MRC831" s="230"/>
      <c r="MRD831" s="230"/>
      <c r="MRE831" s="230"/>
      <c r="MRF831" s="230"/>
      <c r="MRG831" s="230"/>
      <c r="MRH831" s="230"/>
      <c r="MRI831" s="230"/>
      <c r="MRJ831" s="230"/>
      <c r="MRK831" s="230"/>
      <c r="MRL831" s="230"/>
      <c r="MRM831" s="230"/>
      <c r="MRN831" s="230"/>
      <c r="MRO831" s="230"/>
      <c r="MRP831" s="230"/>
      <c r="MRQ831" s="230"/>
      <c r="MRR831" s="230"/>
      <c r="MRS831" s="230"/>
      <c r="MRT831" s="230"/>
      <c r="MRU831" s="230"/>
      <c r="MRV831" s="230"/>
      <c r="MRW831" s="230"/>
      <c r="MRX831" s="230"/>
      <c r="MRY831" s="230"/>
      <c r="MRZ831" s="230"/>
      <c r="MSA831" s="230"/>
      <c r="MSB831" s="230"/>
      <c r="MSC831" s="230"/>
      <c r="MSD831" s="230"/>
      <c r="MSE831" s="230"/>
      <c r="MSF831" s="230"/>
      <c r="MSG831" s="230"/>
      <c r="MSH831" s="230"/>
      <c r="MSI831" s="230"/>
      <c r="MSJ831" s="230"/>
      <c r="MSK831" s="230"/>
      <c r="MSL831" s="230"/>
      <c r="MSM831" s="230"/>
      <c r="MSN831" s="230"/>
      <c r="MSO831" s="230"/>
      <c r="MSP831" s="230"/>
      <c r="MSQ831" s="230"/>
      <c r="MSR831" s="230"/>
      <c r="MSS831" s="230"/>
      <c r="MST831" s="230"/>
      <c r="MSU831" s="230"/>
      <c r="MSV831" s="230"/>
      <c r="MSW831" s="230"/>
      <c r="MSX831" s="230"/>
      <c r="MSY831" s="230"/>
      <c r="MSZ831" s="230"/>
      <c r="MTA831" s="230"/>
      <c r="MTB831" s="230"/>
      <c r="MTC831" s="230"/>
      <c r="MTD831" s="230"/>
      <c r="MTE831" s="230"/>
      <c r="MTF831" s="230"/>
      <c r="MTG831" s="230"/>
      <c r="MTH831" s="230"/>
      <c r="MTI831" s="230"/>
      <c r="MTJ831" s="230"/>
      <c r="MTK831" s="230"/>
      <c r="MTL831" s="230"/>
      <c r="MTM831" s="230"/>
      <c r="MTN831" s="230"/>
      <c r="MTO831" s="230"/>
      <c r="MTP831" s="230"/>
      <c r="MTQ831" s="230"/>
      <c r="MTR831" s="230"/>
      <c r="MTS831" s="230"/>
      <c r="MTT831" s="230"/>
      <c r="MTU831" s="230"/>
      <c r="MTV831" s="230"/>
      <c r="MTW831" s="230"/>
      <c r="MTX831" s="230"/>
      <c r="MTY831" s="230"/>
      <c r="MTZ831" s="230"/>
      <c r="MUA831" s="230"/>
      <c r="MUB831" s="230"/>
      <c r="MUC831" s="230"/>
      <c r="MUD831" s="230"/>
      <c r="MUE831" s="230"/>
      <c r="MUF831" s="230"/>
      <c r="MUG831" s="230"/>
      <c r="MUH831" s="230"/>
      <c r="MUI831" s="230"/>
      <c r="MUJ831" s="230"/>
      <c r="MUK831" s="230"/>
      <c r="MUL831" s="230"/>
      <c r="MUM831" s="230"/>
      <c r="MUN831" s="230"/>
      <c r="MUO831" s="230"/>
      <c r="MUP831" s="230"/>
      <c r="MUQ831" s="230"/>
      <c r="MUR831" s="230"/>
      <c r="MUS831" s="230"/>
      <c r="MUT831" s="230"/>
      <c r="MUU831" s="230"/>
      <c r="MUV831" s="230"/>
      <c r="MUW831" s="230"/>
      <c r="MUX831" s="230"/>
      <c r="MUY831" s="230"/>
      <c r="MUZ831" s="230"/>
      <c r="MVA831" s="230"/>
      <c r="MVB831" s="230"/>
      <c r="MVC831" s="230"/>
      <c r="MVD831" s="230"/>
      <c r="MVE831" s="230"/>
      <c r="MVF831" s="230"/>
      <c r="MVG831" s="230"/>
      <c r="MVH831" s="230"/>
      <c r="MVI831" s="230"/>
      <c r="MVJ831" s="230"/>
      <c r="MVK831" s="230"/>
      <c r="MVL831" s="230"/>
      <c r="MVM831" s="230"/>
      <c r="MVN831" s="230"/>
      <c r="MVO831" s="230"/>
      <c r="MVP831" s="230"/>
      <c r="MVQ831" s="230"/>
      <c r="MVR831" s="230"/>
      <c r="MVS831" s="230"/>
      <c r="MVT831" s="230"/>
      <c r="MVU831" s="230"/>
      <c r="MVV831" s="230"/>
      <c r="MVW831" s="230"/>
      <c r="MVX831" s="230"/>
      <c r="MVY831" s="230"/>
      <c r="MVZ831" s="230"/>
      <c r="MWA831" s="230"/>
      <c r="MWB831" s="230"/>
      <c r="MWC831" s="230"/>
      <c r="MWD831" s="230"/>
      <c r="MWE831" s="230"/>
      <c r="MWF831" s="230"/>
      <c r="MWG831" s="230"/>
      <c r="MWH831" s="230"/>
      <c r="MWI831" s="230"/>
      <c r="MWJ831" s="230"/>
      <c r="MWK831" s="230"/>
      <c r="MWL831" s="230"/>
      <c r="MWM831" s="230"/>
      <c r="MWN831" s="230"/>
      <c r="MWO831" s="230"/>
      <c r="MWP831" s="230"/>
      <c r="MWQ831" s="230"/>
      <c r="MWR831" s="230"/>
      <c r="MWS831" s="230"/>
      <c r="MWT831" s="230"/>
      <c r="MWU831" s="230"/>
      <c r="MWV831" s="230"/>
      <c r="MWW831" s="230"/>
      <c r="MWX831" s="230"/>
      <c r="MWY831" s="230"/>
      <c r="MWZ831" s="230"/>
      <c r="MXA831" s="230"/>
      <c r="MXB831" s="230"/>
      <c r="MXC831" s="230"/>
      <c r="MXD831" s="230"/>
      <c r="MXE831" s="230"/>
      <c r="MXF831" s="230"/>
      <c r="MXG831" s="230"/>
      <c r="MXH831" s="230"/>
      <c r="MXI831" s="230"/>
      <c r="MXJ831" s="230"/>
      <c r="MXK831" s="230"/>
      <c r="MXL831" s="230"/>
      <c r="MXM831" s="230"/>
      <c r="MXN831" s="230"/>
      <c r="MXO831" s="230"/>
      <c r="MXP831" s="230"/>
      <c r="MXQ831" s="230"/>
      <c r="MXR831" s="230"/>
      <c r="MXS831" s="230"/>
      <c r="MXT831" s="230"/>
      <c r="MXU831" s="230"/>
      <c r="MXV831" s="230"/>
      <c r="MXW831" s="230"/>
      <c r="MXX831" s="230"/>
      <c r="MXY831" s="230"/>
      <c r="MXZ831" s="230"/>
      <c r="MYA831" s="230"/>
      <c r="MYB831" s="230"/>
      <c r="MYC831" s="230"/>
      <c r="MYD831" s="230"/>
      <c r="MYE831" s="230"/>
      <c r="MYF831" s="230"/>
      <c r="MYG831" s="230"/>
      <c r="MYH831" s="230"/>
      <c r="MYI831" s="230"/>
      <c r="MYJ831" s="230"/>
      <c r="MYK831" s="230"/>
      <c r="MYL831" s="230"/>
      <c r="MYM831" s="230"/>
      <c r="MYN831" s="230"/>
      <c r="MYO831" s="230"/>
      <c r="MYP831" s="230"/>
      <c r="MYQ831" s="230"/>
      <c r="MYR831" s="230"/>
      <c r="MYS831" s="230"/>
      <c r="MYT831" s="230"/>
      <c r="MYU831" s="230"/>
      <c r="MYV831" s="230"/>
      <c r="MYW831" s="230"/>
      <c r="MYX831" s="230"/>
      <c r="MYY831" s="230"/>
      <c r="MYZ831" s="230"/>
      <c r="MZA831" s="230"/>
      <c r="MZB831" s="230"/>
      <c r="MZC831" s="230"/>
      <c r="MZD831" s="230"/>
      <c r="MZE831" s="230"/>
      <c r="MZF831" s="230"/>
      <c r="MZG831" s="230"/>
      <c r="MZH831" s="230"/>
      <c r="MZI831" s="230"/>
      <c r="MZJ831" s="230"/>
      <c r="MZK831" s="230"/>
      <c r="MZL831" s="230"/>
      <c r="MZM831" s="230"/>
      <c r="MZN831" s="230"/>
      <c r="MZO831" s="230"/>
      <c r="MZP831" s="230"/>
      <c r="MZQ831" s="230"/>
      <c r="MZR831" s="230"/>
      <c r="MZS831" s="230"/>
      <c r="MZT831" s="230"/>
      <c r="MZU831" s="230"/>
      <c r="MZV831" s="230"/>
      <c r="MZW831" s="230"/>
      <c r="MZX831" s="230"/>
      <c r="MZY831" s="230"/>
      <c r="MZZ831" s="230"/>
      <c r="NAA831" s="230"/>
      <c r="NAB831" s="230"/>
      <c r="NAC831" s="230"/>
      <c r="NAD831" s="230"/>
      <c r="NAE831" s="230"/>
      <c r="NAF831" s="230"/>
      <c r="NAG831" s="230"/>
      <c r="NAH831" s="230"/>
      <c r="NAI831" s="230"/>
      <c r="NAJ831" s="230"/>
      <c r="NAK831" s="230"/>
      <c r="NAL831" s="230"/>
      <c r="NAM831" s="230"/>
      <c r="NAN831" s="230"/>
      <c r="NAO831" s="230"/>
      <c r="NAP831" s="230"/>
      <c r="NAQ831" s="230"/>
      <c r="NAR831" s="230"/>
      <c r="NAS831" s="230"/>
      <c r="NAT831" s="230"/>
      <c r="NAU831" s="230"/>
      <c r="NAV831" s="230"/>
      <c r="NAW831" s="230"/>
      <c r="NAX831" s="230"/>
      <c r="NAY831" s="230"/>
      <c r="NAZ831" s="230"/>
      <c r="NBA831" s="230"/>
      <c r="NBB831" s="230"/>
      <c r="NBC831" s="230"/>
      <c r="NBD831" s="230"/>
      <c r="NBE831" s="230"/>
      <c r="NBF831" s="230"/>
      <c r="NBG831" s="230"/>
      <c r="NBH831" s="230"/>
      <c r="NBI831" s="230"/>
      <c r="NBJ831" s="230"/>
      <c r="NBK831" s="230"/>
      <c r="NBL831" s="230"/>
      <c r="NBM831" s="230"/>
      <c r="NBN831" s="230"/>
      <c r="NBO831" s="230"/>
      <c r="NBP831" s="230"/>
      <c r="NBQ831" s="230"/>
      <c r="NBR831" s="230"/>
      <c r="NBS831" s="230"/>
      <c r="NBT831" s="230"/>
      <c r="NBU831" s="230"/>
      <c r="NBV831" s="230"/>
      <c r="NBW831" s="230"/>
      <c r="NBX831" s="230"/>
      <c r="NBY831" s="230"/>
      <c r="NBZ831" s="230"/>
      <c r="NCA831" s="230"/>
      <c r="NCB831" s="230"/>
      <c r="NCC831" s="230"/>
      <c r="NCD831" s="230"/>
      <c r="NCE831" s="230"/>
      <c r="NCF831" s="230"/>
      <c r="NCG831" s="230"/>
      <c r="NCH831" s="230"/>
      <c r="NCI831" s="230"/>
      <c r="NCJ831" s="230"/>
      <c r="NCK831" s="230"/>
      <c r="NCL831" s="230"/>
      <c r="NCM831" s="230"/>
      <c r="NCN831" s="230"/>
      <c r="NCO831" s="230"/>
      <c r="NCP831" s="230"/>
      <c r="NCQ831" s="230"/>
      <c r="NCR831" s="230"/>
      <c r="NCS831" s="230"/>
      <c r="NCT831" s="230"/>
      <c r="NCU831" s="230"/>
      <c r="NCV831" s="230"/>
      <c r="NCW831" s="230"/>
      <c r="NCX831" s="230"/>
      <c r="NCY831" s="230"/>
      <c r="NCZ831" s="230"/>
      <c r="NDA831" s="230"/>
      <c r="NDB831" s="230"/>
      <c r="NDC831" s="230"/>
      <c r="NDD831" s="230"/>
      <c r="NDE831" s="230"/>
      <c r="NDF831" s="230"/>
      <c r="NDG831" s="230"/>
      <c r="NDH831" s="230"/>
      <c r="NDI831" s="230"/>
      <c r="NDJ831" s="230"/>
      <c r="NDK831" s="230"/>
      <c r="NDL831" s="230"/>
      <c r="NDM831" s="230"/>
      <c r="NDN831" s="230"/>
      <c r="NDO831" s="230"/>
      <c r="NDP831" s="230"/>
      <c r="NDQ831" s="230"/>
      <c r="NDR831" s="230"/>
      <c r="NDS831" s="230"/>
      <c r="NDT831" s="230"/>
      <c r="NDU831" s="230"/>
      <c r="NDV831" s="230"/>
      <c r="NDW831" s="230"/>
      <c r="NDX831" s="230"/>
      <c r="NDY831" s="230"/>
      <c r="NDZ831" s="230"/>
      <c r="NEA831" s="230"/>
      <c r="NEB831" s="230"/>
      <c r="NEC831" s="230"/>
      <c r="NED831" s="230"/>
      <c r="NEE831" s="230"/>
      <c r="NEF831" s="230"/>
      <c r="NEG831" s="230"/>
      <c r="NEH831" s="230"/>
      <c r="NEI831" s="230"/>
      <c r="NEJ831" s="230"/>
      <c r="NEK831" s="230"/>
      <c r="NEL831" s="230"/>
      <c r="NEM831" s="230"/>
      <c r="NEN831" s="230"/>
      <c r="NEO831" s="230"/>
      <c r="NEP831" s="230"/>
      <c r="NEQ831" s="230"/>
      <c r="NER831" s="230"/>
      <c r="NES831" s="230"/>
      <c r="NET831" s="230"/>
      <c r="NEU831" s="230"/>
      <c r="NEV831" s="230"/>
      <c r="NEW831" s="230"/>
      <c r="NEX831" s="230"/>
      <c r="NEY831" s="230"/>
      <c r="NEZ831" s="230"/>
      <c r="NFA831" s="230"/>
      <c r="NFB831" s="230"/>
      <c r="NFC831" s="230"/>
      <c r="NFD831" s="230"/>
      <c r="NFE831" s="230"/>
      <c r="NFF831" s="230"/>
      <c r="NFG831" s="230"/>
      <c r="NFH831" s="230"/>
      <c r="NFI831" s="230"/>
      <c r="NFJ831" s="230"/>
      <c r="NFK831" s="230"/>
      <c r="NFL831" s="230"/>
      <c r="NFM831" s="230"/>
      <c r="NFN831" s="230"/>
      <c r="NFO831" s="230"/>
      <c r="NFP831" s="230"/>
      <c r="NFQ831" s="230"/>
      <c r="NFR831" s="230"/>
      <c r="NFS831" s="230"/>
      <c r="NFT831" s="230"/>
      <c r="NFU831" s="230"/>
      <c r="NFV831" s="230"/>
      <c r="NFW831" s="230"/>
      <c r="NFX831" s="230"/>
      <c r="NFY831" s="230"/>
      <c r="NFZ831" s="230"/>
      <c r="NGA831" s="230"/>
      <c r="NGB831" s="230"/>
      <c r="NGC831" s="230"/>
      <c r="NGD831" s="230"/>
      <c r="NGE831" s="230"/>
      <c r="NGF831" s="230"/>
      <c r="NGG831" s="230"/>
      <c r="NGH831" s="230"/>
      <c r="NGI831" s="230"/>
      <c r="NGJ831" s="230"/>
      <c r="NGK831" s="230"/>
      <c r="NGL831" s="230"/>
      <c r="NGM831" s="230"/>
      <c r="NGN831" s="230"/>
      <c r="NGO831" s="230"/>
      <c r="NGP831" s="230"/>
      <c r="NGQ831" s="230"/>
      <c r="NGR831" s="230"/>
      <c r="NGS831" s="230"/>
      <c r="NGT831" s="230"/>
      <c r="NGU831" s="230"/>
      <c r="NGV831" s="230"/>
      <c r="NGW831" s="230"/>
      <c r="NGX831" s="230"/>
      <c r="NGY831" s="230"/>
      <c r="NGZ831" s="230"/>
      <c r="NHA831" s="230"/>
      <c r="NHB831" s="230"/>
      <c r="NHC831" s="230"/>
      <c r="NHD831" s="230"/>
      <c r="NHE831" s="230"/>
      <c r="NHF831" s="230"/>
      <c r="NHG831" s="230"/>
      <c r="NHH831" s="230"/>
      <c r="NHI831" s="230"/>
      <c r="NHJ831" s="230"/>
      <c r="NHK831" s="230"/>
      <c r="NHL831" s="230"/>
      <c r="NHM831" s="230"/>
      <c r="NHN831" s="230"/>
      <c r="NHO831" s="230"/>
      <c r="NHP831" s="230"/>
      <c r="NHQ831" s="230"/>
      <c r="NHR831" s="230"/>
      <c r="NHS831" s="230"/>
      <c r="NHT831" s="230"/>
      <c r="NHU831" s="230"/>
      <c r="NHV831" s="230"/>
      <c r="NHW831" s="230"/>
      <c r="NHX831" s="230"/>
      <c r="NHY831" s="230"/>
      <c r="NHZ831" s="230"/>
      <c r="NIA831" s="230"/>
      <c r="NIB831" s="230"/>
      <c r="NIC831" s="230"/>
      <c r="NID831" s="230"/>
      <c r="NIE831" s="230"/>
      <c r="NIF831" s="230"/>
      <c r="NIG831" s="230"/>
      <c r="NIH831" s="230"/>
      <c r="NII831" s="230"/>
      <c r="NIJ831" s="230"/>
      <c r="NIK831" s="230"/>
      <c r="NIL831" s="230"/>
      <c r="NIM831" s="230"/>
      <c r="NIN831" s="230"/>
      <c r="NIO831" s="230"/>
      <c r="NIP831" s="230"/>
      <c r="NIQ831" s="230"/>
      <c r="NIR831" s="230"/>
      <c r="NIS831" s="230"/>
      <c r="NIT831" s="230"/>
      <c r="NIU831" s="230"/>
      <c r="NIV831" s="230"/>
      <c r="NIW831" s="230"/>
      <c r="NIX831" s="230"/>
      <c r="NIY831" s="230"/>
      <c r="NIZ831" s="230"/>
      <c r="NJA831" s="230"/>
      <c r="NJB831" s="230"/>
      <c r="NJC831" s="230"/>
      <c r="NJD831" s="230"/>
      <c r="NJE831" s="230"/>
      <c r="NJF831" s="230"/>
      <c r="NJG831" s="230"/>
      <c r="NJH831" s="230"/>
      <c r="NJI831" s="230"/>
      <c r="NJJ831" s="230"/>
      <c r="NJK831" s="230"/>
      <c r="NJL831" s="230"/>
      <c r="NJM831" s="230"/>
      <c r="NJN831" s="230"/>
      <c r="NJO831" s="230"/>
      <c r="NJP831" s="230"/>
      <c r="NJQ831" s="230"/>
      <c r="NJR831" s="230"/>
      <c r="NJS831" s="230"/>
      <c r="NJT831" s="230"/>
      <c r="NJU831" s="230"/>
      <c r="NJV831" s="230"/>
      <c r="NJW831" s="230"/>
      <c r="NJX831" s="230"/>
      <c r="NJY831" s="230"/>
      <c r="NJZ831" s="230"/>
      <c r="NKA831" s="230"/>
      <c r="NKB831" s="230"/>
      <c r="NKC831" s="230"/>
      <c r="NKD831" s="230"/>
      <c r="NKE831" s="230"/>
      <c r="NKF831" s="230"/>
      <c r="NKG831" s="230"/>
      <c r="NKH831" s="230"/>
      <c r="NKI831" s="230"/>
      <c r="NKJ831" s="230"/>
      <c r="NKK831" s="230"/>
      <c r="NKL831" s="230"/>
      <c r="NKM831" s="230"/>
      <c r="NKN831" s="230"/>
      <c r="NKO831" s="230"/>
      <c r="NKP831" s="230"/>
      <c r="NKQ831" s="230"/>
      <c r="NKR831" s="230"/>
      <c r="NKS831" s="230"/>
      <c r="NKT831" s="230"/>
      <c r="NKU831" s="230"/>
      <c r="NKV831" s="230"/>
      <c r="NKW831" s="230"/>
      <c r="NKX831" s="230"/>
      <c r="NKY831" s="230"/>
      <c r="NKZ831" s="230"/>
      <c r="NLA831" s="230"/>
      <c r="NLB831" s="230"/>
      <c r="NLC831" s="230"/>
      <c r="NLD831" s="230"/>
      <c r="NLE831" s="230"/>
      <c r="NLF831" s="230"/>
      <c r="NLG831" s="230"/>
      <c r="NLH831" s="230"/>
      <c r="NLI831" s="230"/>
      <c r="NLJ831" s="230"/>
      <c r="NLK831" s="230"/>
      <c r="NLL831" s="230"/>
      <c r="NLM831" s="230"/>
      <c r="NLN831" s="230"/>
      <c r="NLO831" s="230"/>
      <c r="NLP831" s="230"/>
      <c r="NLQ831" s="230"/>
      <c r="NLR831" s="230"/>
      <c r="NLS831" s="230"/>
      <c r="NLT831" s="230"/>
      <c r="NLU831" s="230"/>
      <c r="NLV831" s="230"/>
      <c r="NLW831" s="230"/>
      <c r="NLX831" s="230"/>
      <c r="NLY831" s="230"/>
      <c r="NLZ831" s="230"/>
      <c r="NMA831" s="230"/>
      <c r="NMB831" s="230"/>
      <c r="NMC831" s="230"/>
      <c r="NMD831" s="230"/>
      <c r="NME831" s="230"/>
      <c r="NMF831" s="230"/>
      <c r="NMG831" s="230"/>
      <c r="NMH831" s="230"/>
      <c r="NMI831" s="230"/>
      <c r="NMJ831" s="230"/>
      <c r="NMK831" s="230"/>
      <c r="NML831" s="230"/>
      <c r="NMM831" s="230"/>
      <c r="NMN831" s="230"/>
      <c r="NMO831" s="230"/>
      <c r="NMP831" s="230"/>
      <c r="NMQ831" s="230"/>
      <c r="NMR831" s="230"/>
      <c r="NMS831" s="230"/>
      <c r="NMT831" s="230"/>
      <c r="NMU831" s="230"/>
      <c r="NMV831" s="230"/>
      <c r="NMW831" s="230"/>
      <c r="NMX831" s="230"/>
      <c r="NMY831" s="230"/>
      <c r="NMZ831" s="230"/>
      <c r="NNA831" s="230"/>
      <c r="NNB831" s="230"/>
      <c r="NNC831" s="230"/>
      <c r="NND831" s="230"/>
      <c r="NNE831" s="230"/>
      <c r="NNF831" s="230"/>
      <c r="NNG831" s="230"/>
      <c r="NNH831" s="230"/>
      <c r="NNI831" s="230"/>
      <c r="NNJ831" s="230"/>
      <c r="NNK831" s="230"/>
      <c r="NNL831" s="230"/>
      <c r="NNM831" s="230"/>
      <c r="NNN831" s="230"/>
      <c r="NNO831" s="230"/>
      <c r="NNP831" s="230"/>
      <c r="NNQ831" s="230"/>
      <c r="NNR831" s="230"/>
      <c r="NNS831" s="230"/>
      <c r="NNT831" s="230"/>
      <c r="NNU831" s="230"/>
      <c r="NNV831" s="230"/>
      <c r="NNW831" s="230"/>
      <c r="NNX831" s="230"/>
      <c r="NNY831" s="230"/>
      <c r="NNZ831" s="230"/>
      <c r="NOA831" s="230"/>
      <c r="NOB831" s="230"/>
      <c r="NOC831" s="230"/>
      <c r="NOD831" s="230"/>
      <c r="NOE831" s="230"/>
      <c r="NOF831" s="230"/>
      <c r="NOG831" s="230"/>
      <c r="NOH831" s="230"/>
      <c r="NOI831" s="230"/>
      <c r="NOJ831" s="230"/>
      <c r="NOK831" s="230"/>
      <c r="NOL831" s="230"/>
      <c r="NOM831" s="230"/>
      <c r="NON831" s="230"/>
      <c r="NOO831" s="230"/>
      <c r="NOP831" s="230"/>
      <c r="NOQ831" s="230"/>
      <c r="NOR831" s="230"/>
      <c r="NOS831" s="230"/>
      <c r="NOT831" s="230"/>
      <c r="NOU831" s="230"/>
      <c r="NOV831" s="230"/>
      <c r="NOW831" s="230"/>
      <c r="NOX831" s="230"/>
      <c r="NOY831" s="230"/>
      <c r="NOZ831" s="230"/>
      <c r="NPA831" s="230"/>
      <c r="NPB831" s="230"/>
      <c r="NPC831" s="230"/>
      <c r="NPD831" s="230"/>
      <c r="NPE831" s="230"/>
      <c r="NPF831" s="230"/>
      <c r="NPG831" s="230"/>
      <c r="NPH831" s="230"/>
      <c r="NPI831" s="230"/>
      <c r="NPJ831" s="230"/>
      <c r="NPK831" s="230"/>
      <c r="NPL831" s="230"/>
      <c r="NPM831" s="230"/>
      <c r="NPN831" s="230"/>
      <c r="NPO831" s="230"/>
      <c r="NPP831" s="230"/>
      <c r="NPQ831" s="230"/>
      <c r="NPR831" s="230"/>
      <c r="NPS831" s="230"/>
      <c r="NPT831" s="230"/>
      <c r="NPU831" s="230"/>
      <c r="NPV831" s="230"/>
      <c r="NPW831" s="230"/>
      <c r="NPX831" s="230"/>
      <c r="NPY831" s="230"/>
      <c r="NPZ831" s="230"/>
      <c r="NQA831" s="230"/>
      <c r="NQB831" s="230"/>
      <c r="NQC831" s="230"/>
      <c r="NQD831" s="230"/>
      <c r="NQE831" s="230"/>
      <c r="NQF831" s="230"/>
      <c r="NQG831" s="230"/>
      <c r="NQH831" s="230"/>
      <c r="NQI831" s="230"/>
      <c r="NQJ831" s="230"/>
      <c r="NQK831" s="230"/>
      <c r="NQL831" s="230"/>
      <c r="NQM831" s="230"/>
      <c r="NQN831" s="230"/>
      <c r="NQO831" s="230"/>
      <c r="NQP831" s="230"/>
      <c r="NQQ831" s="230"/>
      <c r="NQR831" s="230"/>
      <c r="NQS831" s="230"/>
      <c r="NQT831" s="230"/>
      <c r="NQU831" s="230"/>
      <c r="NQV831" s="230"/>
      <c r="NQW831" s="230"/>
      <c r="NQX831" s="230"/>
      <c r="NQY831" s="230"/>
      <c r="NQZ831" s="230"/>
      <c r="NRA831" s="230"/>
      <c r="NRB831" s="230"/>
      <c r="NRC831" s="230"/>
      <c r="NRD831" s="230"/>
      <c r="NRE831" s="230"/>
      <c r="NRF831" s="230"/>
      <c r="NRG831" s="230"/>
      <c r="NRH831" s="230"/>
      <c r="NRI831" s="230"/>
      <c r="NRJ831" s="230"/>
      <c r="NRK831" s="230"/>
      <c r="NRL831" s="230"/>
      <c r="NRM831" s="230"/>
      <c r="NRN831" s="230"/>
      <c r="NRO831" s="230"/>
      <c r="NRP831" s="230"/>
      <c r="NRQ831" s="230"/>
      <c r="NRR831" s="230"/>
      <c r="NRS831" s="230"/>
      <c r="NRT831" s="230"/>
      <c r="NRU831" s="230"/>
      <c r="NRV831" s="230"/>
      <c r="NRW831" s="230"/>
      <c r="NRX831" s="230"/>
      <c r="NRY831" s="230"/>
      <c r="NRZ831" s="230"/>
      <c r="NSA831" s="230"/>
      <c r="NSB831" s="230"/>
      <c r="NSC831" s="230"/>
      <c r="NSD831" s="230"/>
      <c r="NSE831" s="230"/>
      <c r="NSF831" s="230"/>
      <c r="NSG831" s="230"/>
      <c r="NSH831" s="230"/>
      <c r="NSI831" s="230"/>
      <c r="NSJ831" s="230"/>
      <c r="NSK831" s="230"/>
      <c r="NSL831" s="230"/>
      <c r="NSM831" s="230"/>
      <c r="NSN831" s="230"/>
      <c r="NSO831" s="230"/>
      <c r="NSP831" s="230"/>
      <c r="NSQ831" s="230"/>
      <c r="NSR831" s="230"/>
      <c r="NSS831" s="230"/>
      <c r="NST831" s="230"/>
      <c r="NSU831" s="230"/>
      <c r="NSV831" s="230"/>
      <c r="NSW831" s="230"/>
      <c r="NSX831" s="230"/>
      <c r="NSY831" s="230"/>
      <c r="NSZ831" s="230"/>
      <c r="NTA831" s="230"/>
      <c r="NTB831" s="230"/>
      <c r="NTC831" s="230"/>
      <c r="NTD831" s="230"/>
      <c r="NTE831" s="230"/>
      <c r="NTF831" s="230"/>
      <c r="NTG831" s="230"/>
      <c r="NTH831" s="230"/>
      <c r="NTI831" s="230"/>
      <c r="NTJ831" s="230"/>
      <c r="NTK831" s="230"/>
      <c r="NTL831" s="230"/>
      <c r="NTM831" s="230"/>
      <c r="NTN831" s="230"/>
      <c r="NTO831" s="230"/>
      <c r="NTP831" s="230"/>
      <c r="NTQ831" s="230"/>
      <c r="NTR831" s="230"/>
      <c r="NTS831" s="230"/>
      <c r="NTT831" s="230"/>
      <c r="NTU831" s="230"/>
      <c r="NTV831" s="230"/>
      <c r="NTW831" s="230"/>
      <c r="NTX831" s="230"/>
      <c r="NTY831" s="230"/>
      <c r="NTZ831" s="230"/>
      <c r="NUA831" s="230"/>
      <c r="NUB831" s="230"/>
      <c r="NUC831" s="230"/>
      <c r="NUD831" s="230"/>
      <c r="NUE831" s="230"/>
      <c r="NUF831" s="230"/>
      <c r="NUG831" s="230"/>
      <c r="NUH831" s="230"/>
      <c r="NUI831" s="230"/>
      <c r="NUJ831" s="230"/>
      <c r="NUK831" s="230"/>
      <c r="NUL831" s="230"/>
      <c r="NUM831" s="230"/>
      <c r="NUN831" s="230"/>
      <c r="NUO831" s="230"/>
      <c r="NUP831" s="230"/>
      <c r="NUQ831" s="230"/>
      <c r="NUR831" s="230"/>
      <c r="NUS831" s="230"/>
      <c r="NUT831" s="230"/>
      <c r="NUU831" s="230"/>
      <c r="NUV831" s="230"/>
      <c r="NUW831" s="230"/>
      <c r="NUX831" s="230"/>
      <c r="NUY831" s="230"/>
      <c r="NUZ831" s="230"/>
      <c r="NVA831" s="230"/>
      <c r="NVB831" s="230"/>
      <c r="NVC831" s="230"/>
      <c r="NVD831" s="230"/>
      <c r="NVE831" s="230"/>
      <c r="NVF831" s="230"/>
      <c r="NVG831" s="230"/>
      <c r="NVH831" s="230"/>
      <c r="NVI831" s="230"/>
      <c r="NVJ831" s="230"/>
      <c r="NVK831" s="230"/>
      <c r="NVL831" s="230"/>
      <c r="NVM831" s="230"/>
      <c r="NVN831" s="230"/>
      <c r="NVO831" s="230"/>
      <c r="NVP831" s="230"/>
      <c r="NVQ831" s="230"/>
      <c r="NVR831" s="230"/>
      <c r="NVS831" s="230"/>
      <c r="NVT831" s="230"/>
      <c r="NVU831" s="230"/>
      <c r="NVV831" s="230"/>
      <c r="NVW831" s="230"/>
      <c r="NVX831" s="230"/>
      <c r="NVY831" s="230"/>
      <c r="NVZ831" s="230"/>
      <c r="NWA831" s="230"/>
      <c r="NWB831" s="230"/>
      <c r="NWC831" s="230"/>
      <c r="NWD831" s="230"/>
      <c r="NWE831" s="230"/>
      <c r="NWF831" s="230"/>
      <c r="NWG831" s="230"/>
      <c r="NWH831" s="230"/>
      <c r="NWI831" s="230"/>
      <c r="NWJ831" s="230"/>
      <c r="NWK831" s="230"/>
      <c r="NWL831" s="230"/>
      <c r="NWM831" s="230"/>
      <c r="NWN831" s="230"/>
      <c r="NWO831" s="230"/>
      <c r="NWP831" s="230"/>
      <c r="NWQ831" s="230"/>
      <c r="NWR831" s="230"/>
      <c r="NWS831" s="230"/>
      <c r="NWT831" s="230"/>
      <c r="NWU831" s="230"/>
      <c r="NWV831" s="230"/>
      <c r="NWW831" s="230"/>
      <c r="NWX831" s="230"/>
      <c r="NWY831" s="230"/>
      <c r="NWZ831" s="230"/>
      <c r="NXA831" s="230"/>
      <c r="NXB831" s="230"/>
      <c r="NXC831" s="230"/>
      <c r="NXD831" s="230"/>
      <c r="NXE831" s="230"/>
      <c r="NXF831" s="230"/>
      <c r="NXG831" s="230"/>
      <c r="NXH831" s="230"/>
      <c r="NXI831" s="230"/>
      <c r="NXJ831" s="230"/>
      <c r="NXK831" s="230"/>
      <c r="NXL831" s="230"/>
      <c r="NXM831" s="230"/>
      <c r="NXN831" s="230"/>
      <c r="NXO831" s="230"/>
      <c r="NXP831" s="230"/>
      <c r="NXQ831" s="230"/>
      <c r="NXR831" s="230"/>
      <c r="NXS831" s="230"/>
      <c r="NXT831" s="230"/>
      <c r="NXU831" s="230"/>
      <c r="NXV831" s="230"/>
      <c r="NXW831" s="230"/>
      <c r="NXX831" s="230"/>
      <c r="NXY831" s="230"/>
      <c r="NXZ831" s="230"/>
      <c r="NYA831" s="230"/>
      <c r="NYB831" s="230"/>
      <c r="NYC831" s="230"/>
      <c r="NYD831" s="230"/>
      <c r="NYE831" s="230"/>
      <c r="NYF831" s="230"/>
      <c r="NYG831" s="230"/>
      <c r="NYH831" s="230"/>
      <c r="NYI831" s="230"/>
      <c r="NYJ831" s="230"/>
      <c r="NYK831" s="230"/>
      <c r="NYL831" s="230"/>
      <c r="NYM831" s="230"/>
      <c r="NYN831" s="230"/>
      <c r="NYO831" s="230"/>
      <c r="NYP831" s="230"/>
      <c r="NYQ831" s="230"/>
      <c r="NYR831" s="230"/>
      <c r="NYS831" s="230"/>
      <c r="NYT831" s="230"/>
      <c r="NYU831" s="230"/>
      <c r="NYV831" s="230"/>
      <c r="NYW831" s="230"/>
      <c r="NYX831" s="230"/>
      <c r="NYY831" s="230"/>
      <c r="NYZ831" s="230"/>
      <c r="NZA831" s="230"/>
      <c r="NZB831" s="230"/>
      <c r="NZC831" s="230"/>
      <c r="NZD831" s="230"/>
      <c r="NZE831" s="230"/>
      <c r="NZF831" s="230"/>
      <c r="NZG831" s="230"/>
      <c r="NZH831" s="230"/>
      <c r="NZI831" s="230"/>
      <c r="NZJ831" s="230"/>
      <c r="NZK831" s="230"/>
      <c r="NZL831" s="230"/>
      <c r="NZM831" s="230"/>
      <c r="NZN831" s="230"/>
      <c r="NZO831" s="230"/>
      <c r="NZP831" s="230"/>
      <c r="NZQ831" s="230"/>
      <c r="NZR831" s="230"/>
      <c r="NZS831" s="230"/>
      <c r="NZT831" s="230"/>
      <c r="NZU831" s="230"/>
      <c r="NZV831" s="230"/>
      <c r="NZW831" s="230"/>
      <c r="NZX831" s="230"/>
      <c r="NZY831" s="230"/>
      <c r="NZZ831" s="230"/>
      <c r="OAA831" s="230"/>
      <c r="OAB831" s="230"/>
      <c r="OAC831" s="230"/>
      <c r="OAD831" s="230"/>
      <c r="OAE831" s="230"/>
      <c r="OAF831" s="230"/>
      <c r="OAG831" s="230"/>
      <c r="OAH831" s="230"/>
      <c r="OAI831" s="230"/>
      <c r="OAJ831" s="230"/>
      <c r="OAK831" s="230"/>
      <c r="OAL831" s="230"/>
      <c r="OAM831" s="230"/>
      <c r="OAN831" s="230"/>
      <c r="OAO831" s="230"/>
      <c r="OAP831" s="230"/>
      <c r="OAQ831" s="230"/>
      <c r="OAR831" s="230"/>
      <c r="OAS831" s="230"/>
      <c r="OAT831" s="230"/>
      <c r="OAU831" s="230"/>
      <c r="OAV831" s="230"/>
      <c r="OAW831" s="230"/>
      <c r="OAX831" s="230"/>
      <c r="OAY831" s="230"/>
      <c r="OAZ831" s="230"/>
      <c r="OBA831" s="230"/>
      <c r="OBB831" s="230"/>
      <c r="OBC831" s="230"/>
      <c r="OBD831" s="230"/>
      <c r="OBE831" s="230"/>
      <c r="OBF831" s="230"/>
      <c r="OBG831" s="230"/>
      <c r="OBH831" s="230"/>
      <c r="OBI831" s="230"/>
      <c r="OBJ831" s="230"/>
      <c r="OBK831" s="230"/>
      <c r="OBL831" s="230"/>
      <c r="OBM831" s="230"/>
      <c r="OBN831" s="230"/>
      <c r="OBO831" s="230"/>
      <c r="OBP831" s="230"/>
      <c r="OBQ831" s="230"/>
      <c r="OBR831" s="230"/>
      <c r="OBS831" s="230"/>
      <c r="OBT831" s="230"/>
      <c r="OBU831" s="230"/>
      <c r="OBV831" s="230"/>
      <c r="OBW831" s="230"/>
      <c r="OBX831" s="230"/>
      <c r="OBY831" s="230"/>
      <c r="OBZ831" s="230"/>
      <c r="OCA831" s="230"/>
      <c r="OCB831" s="230"/>
      <c r="OCC831" s="230"/>
      <c r="OCD831" s="230"/>
      <c r="OCE831" s="230"/>
      <c r="OCF831" s="230"/>
      <c r="OCG831" s="230"/>
      <c r="OCH831" s="230"/>
      <c r="OCI831" s="230"/>
      <c r="OCJ831" s="230"/>
      <c r="OCK831" s="230"/>
      <c r="OCL831" s="230"/>
      <c r="OCM831" s="230"/>
      <c r="OCN831" s="230"/>
      <c r="OCO831" s="230"/>
      <c r="OCP831" s="230"/>
      <c r="OCQ831" s="230"/>
      <c r="OCR831" s="230"/>
      <c r="OCS831" s="230"/>
      <c r="OCT831" s="230"/>
      <c r="OCU831" s="230"/>
      <c r="OCV831" s="230"/>
      <c r="OCW831" s="230"/>
      <c r="OCX831" s="230"/>
      <c r="OCY831" s="230"/>
      <c r="OCZ831" s="230"/>
      <c r="ODA831" s="230"/>
      <c r="ODB831" s="230"/>
      <c r="ODC831" s="230"/>
      <c r="ODD831" s="230"/>
      <c r="ODE831" s="230"/>
      <c r="ODF831" s="230"/>
      <c r="ODG831" s="230"/>
      <c r="ODH831" s="230"/>
      <c r="ODI831" s="230"/>
      <c r="ODJ831" s="230"/>
      <c r="ODK831" s="230"/>
      <c r="ODL831" s="230"/>
      <c r="ODM831" s="230"/>
      <c r="ODN831" s="230"/>
      <c r="ODO831" s="230"/>
      <c r="ODP831" s="230"/>
      <c r="ODQ831" s="230"/>
      <c r="ODR831" s="230"/>
      <c r="ODS831" s="230"/>
      <c r="ODT831" s="230"/>
      <c r="ODU831" s="230"/>
      <c r="ODV831" s="230"/>
      <c r="ODW831" s="230"/>
      <c r="ODX831" s="230"/>
      <c r="ODY831" s="230"/>
      <c r="ODZ831" s="230"/>
      <c r="OEA831" s="230"/>
      <c r="OEB831" s="230"/>
      <c r="OEC831" s="230"/>
      <c r="OED831" s="230"/>
      <c r="OEE831" s="230"/>
      <c r="OEF831" s="230"/>
      <c r="OEG831" s="230"/>
      <c r="OEH831" s="230"/>
      <c r="OEI831" s="230"/>
      <c r="OEJ831" s="230"/>
      <c r="OEK831" s="230"/>
      <c r="OEL831" s="230"/>
      <c r="OEM831" s="230"/>
      <c r="OEN831" s="230"/>
      <c r="OEO831" s="230"/>
      <c r="OEP831" s="230"/>
      <c r="OEQ831" s="230"/>
      <c r="OER831" s="230"/>
      <c r="OES831" s="230"/>
      <c r="OET831" s="230"/>
      <c r="OEU831" s="230"/>
      <c r="OEV831" s="230"/>
      <c r="OEW831" s="230"/>
      <c r="OEX831" s="230"/>
      <c r="OEY831" s="230"/>
      <c r="OEZ831" s="230"/>
      <c r="OFA831" s="230"/>
      <c r="OFB831" s="230"/>
      <c r="OFC831" s="230"/>
      <c r="OFD831" s="230"/>
      <c r="OFE831" s="230"/>
      <c r="OFF831" s="230"/>
      <c r="OFG831" s="230"/>
      <c r="OFH831" s="230"/>
      <c r="OFI831" s="230"/>
      <c r="OFJ831" s="230"/>
      <c r="OFK831" s="230"/>
      <c r="OFL831" s="230"/>
      <c r="OFM831" s="230"/>
      <c r="OFN831" s="230"/>
      <c r="OFO831" s="230"/>
      <c r="OFP831" s="230"/>
      <c r="OFQ831" s="230"/>
      <c r="OFR831" s="230"/>
      <c r="OFS831" s="230"/>
      <c r="OFT831" s="230"/>
      <c r="OFU831" s="230"/>
      <c r="OFV831" s="230"/>
      <c r="OFW831" s="230"/>
      <c r="OFX831" s="230"/>
      <c r="OFY831" s="230"/>
      <c r="OFZ831" s="230"/>
      <c r="OGA831" s="230"/>
      <c r="OGB831" s="230"/>
      <c r="OGC831" s="230"/>
      <c r="OGD831" s="230"/>
      <c r="OGE831" s="230"/>
      <c r="OGF831" s="230"/>
      <c r="OGG831" s="230"/>
      <c r="OGH831" s="230"/>
      <c r="OGI831" s="230"/>
      <c r="OGJ831" s="230"/>
      <c r="OGK831" s="230"/>
      <c r="OGL831" s="230"/>
      <c r="OGM831" s="230"/>
      <c r="OGN831" s="230"/>
      <c r="OGO831" s="230"/>
      <c r="OGP831" s="230"/>
      <c r="OGQ831" s="230"/>
      <c r="OGR831" s="230"/>
      <c r="OGS831" s="230"/>
      <c r="OGT831" s="230"/>
      <c r="OGU831" s="230"/>
      <c r="OGV831" s="230"/>
      <c r="OGW831" s="230"/>
      <c r="OGX831" s="230"/>
      <c r="OGY831" s="230"/>
      <c r="OGZ831" s="230"/>
      <c r="OHA831" s="230"/>
      <c r="OHB831" s="230"/>
      <c r="OHC831" s="230"/>
      <c r="OHD831" s="230"/>
      <c r="OHE831" s="230"/>
      <c r="OHF831" s="230"/>
      <c r="OHG831" s="230"/>
      <c r="OHH831" s="230"/>
      <c r="OHI831" s="230"/>
      <c r="OHJ831" s="230"/>
      <c r="OHK831" s="230"/>
      <c r="OHL831" s="230"/>
      <c r="OHM831" s="230"/>
      <c r="OHN831" s="230"/>
      <c r="OHO831" s="230"/>
      <c r="OHP831" s="230"/>
      <c r="OHQ831" s="230"/>
      <c r="OHR831" s="230"/>
      <c r="OHS831" s="230"/>
      <c r="OHT831" s="230"/>
      <c r="OHU831" s="230"/>
      <c r="OHV831" s="230"/>
      <c r="OHW831" s="230"/>
      <c r="OHX831" s="230"/>
      <c r="OHY831" s="230"/>
      <c r="OHZ831" s="230"/>
      <c r="OIA831" s="230"/>
      <c r="OIB831" s="230"/>
      <c r="OIC831" s="230"/>
      <c r="OID831" s="230"/>
      <c r="OIE831" s="230"/>
      <c r="OIF831" s="230"/>
      <c r="OIG831" s="230"/>
      <c r="OIH831" s="230"/>
      <c r="OII831" s="230"/>
      <c r="OIJ831" s="230"/>
      <c r="OIK831" s="230"/>
      <c r="OIL831" s="230"/>
      <c r="OIM831" s="230"/>
      <c r="OIN831" s="230"/>
      <c r="OIO831" s="230"/>
      <c r="OIP831" s="230"/>
      <c r="OIQ831" s="230"/>
      <c r="OIR831" s="230"/>
      <c r="OIS831" s="230"/>
      <c r="OIT831" s="230"/>
      <c r="OIU831" s="230"/>
      <c r="OIV831" s="230"/>
      <c r="OIW831" s="230"/>
      <c r="OIX831" s="230"/>
      <c r="OIY831" s="230"/>
      <c r="OIZ831" s="230"/>
      <c r="OJA831" s="230"/>
      <c r="OJB831" s="230"/>
      <c r="OJC831" s="230"/>
      <c r="OJD831" s="230"/>
      <c r="OJE831" s="230"/>
      <c r="OJF831" s="230"/>
      <c r="OJG831" s="230"/>
      <c r="OJH831" s="230"/>
      <c r="OJI831" s="230"/>
      <c r="OJJ831" s="230"/>
      <c r="OJK831" s="230"/>
      <c r="OJL831" s="230"/>
      <c r="OJM831" s="230"/>
      <c r="OJN831" s="230"/>
      <c r="OJO831" s="230"/>
      <c r="OJP831" s="230"/>
      <c r="OJQ831" s="230"/>
      <c r="OJR831" s="230"/>
      <c r="OJS831" s="230"/>
      <c r="OJT831" s="230"/>
      <c r="OJU831" s="230"/>
      <c r="OJV831" s="230"/>
      <c r="OJW831" s="230"/>
      <c r="OJX831" s="230"/>
      <c r="OJY831" s="230"/>
      <c r="OJZ831" s="230"/>
      <c r="OKA831" s="230"/>
      <c r="OKB831" s="230"/>
      <c r="OKC831" s="230"/>
      <c r="OKD831" s="230"/>
      <c r="OKE831" s="230"/>
      <c r="OKF831" s="230"/>
      <c r="OKG831" s="230"/>
      <c r="OKH831" s="230"/>
      <c r="OKI831" s="230"/>
      <c r="OKJ831" s="230"/>
      <c r="OKK831" s="230"/>
      <c r="OKL831" s="230"/>
      <c r="OKM831" s="230"/>
      <c r="OKN831" s="230"/>
      <c r="OKO831" s="230"/>
      <c r="OKP831" s="230"/>
      <c r="OKQ831" s="230"/>
      <c r="OKR831" s="230"/>
      <c r="OKS831" s="230"/>
      <c r="OKT831" s="230"/>
      <c r="OKU831" s="230"/>
      <c r="OKV831" s="230"/>
      <c r="OKW831" s="230"/>
      <c r="OKX831" s="230"/>
      <c r="OKY831" s="230"/>
      <c r="OKZ831" s="230"/>
      <c r="OLA831" s="230"/>
      <c r="OLB831" s="230"/>
      <c r="OLC831" s="230"/>
      <c r="OLD831" s="230"/>
      <c r="OLE831" s="230"/>
      <c r="OLF831" s="230"/>
      <c r="OLG831" s="230"/>
      <c r="OLH831" s="230"/>
      <c r="OLI831" s="230"/>
      <c r="OLJ831" s="230"/>
      <c r="OLK831" s="230"/>
      <c r="OLL831" s="230"/>
      <c r="OLM831" s="230"/>
      <c r="OLN831" s="230"/>
      <c r="OLO831" s="230"/>
      <c r="OLP831" s="230"/>
      <c r="OLQ831" s="230"/>
      <c r="OLR831" s="230"/>
      <c r="OLS831" s="230"/>
      <c r="OLT831" s="230"/>
      <c r="OLU831" s="230"/>
      <c r="OLV831" s="230"/>
      <c r="OLW831" s="230"/>
      <c r="OLX831" s="230"/>
      <c r="OLY831" s="230"/>
      <c r="OLZ831" s="230"/>
      <c r="OMA831" s="230"/>
      <c r="OMB831" s="230"/>
      <c r="OMC831" s="230"/>
      <c r="OMD831" s="230"/>
      <c r="OME831" s="230"/>
      <c r="OMF831" s="230"/>
      <c r="OMG831" s="230"/>
      <c r="OMH831" s="230"/>
      <c r="OMI831" s="230"/>
      <c r="OMJ831" s="230"/>
      <c r="OMK831" s="230"/>
      <c r="OML831" s="230"/>
      <c r="OMM831" s="230"/>
      <c r="OMN831" s="230"/>
      <c r="OMO831" s="230"/>
      <c r="OMP831" s="230"/>
      <c r="OMQ831" s="230"/>
      <c r="OMR831" s="230"/>
      <c r="OMS831" s="230"/>
      <c r="OMT831" s="230"/>
      <c r="OMU831" s="230"/>
      <c r="OMV831" s="230"/>
      <c r="OMW831" s="230"/>
      <c r="OMX831" s="230"/>
      <c r="OMY831" s="230"/>
      <c r="OMZ831" s="230"/>
      <c r="ONA831" s="230"/>
      <c r="ONB831" s="230"/>
      <c r="ONC831" s="230"/>
      <c r="OND831" s="230"/>
      <c r="ONE831" s="230"/>
      <c r="ONF831" s="230"/>
      <c r="ONG831" s="230"/>
      <c r="ONH831" s="230"/>
      <c r="ONI831" s="230"/>
      <c r="ONJ831" s="230"/>
      <c r="ONK831" s="230"/>
      <c r="ONL831" s="230"/>
      <c r="ONM831" s="230"/>
      <c r="ONN831" s="230"/>
      <c r="ONO831" s="230"/>
      <c r="ONP831" s="230"/>
      <c r="ONQ831" s="230"/>
      <c r="ONR831" s="230"/>
      <c r="ONS831" s="230"/>
      <c r="ONT831" s="230"/>
      <c r="ONU831" s="230"/>
      <c r="ONV831" s="230"/>
      <c r="ONW831" s="230"/>
      <c r="ONX831" s="230"/>
      <c r="ONY831" s="230"/>
      <c r="ONZ831" s="230"/>
      <c r="OOA831" s="230"/>
      <c r="OOB831" s="230"/>
      <c r="OOC831" s="230"/>
      <c r="OOD831" s="230"/>
      <c r="OOE831" s="230"/>
      <c r="OOF831" s="230"/>
      <c r="OOG831" s="230"/>
      <c r="OOH831" s="230"/>
      <c r="OOI831" s="230"/>
      <c r="OOJ831" s="230"/>
      <c r="OOK831" s="230"/>
      <c r="OOL831" s="230"/>
      <c r="OOM831" s="230"/>
      <c r="OON831" s="230"/>
      <c r="OOO831" s="230"/>
      <c r="OOP831" s="230"/>
      <c r="OOQ831" s="230"/>
      <c r="OOR831" s="230"/>
      <c r="OOS831" s="230"/>
      <c r="OOT831" s="230"/>
      <c r="OOU831" s="230"/>
      <c r="OOV831" s="230"/>
      <c r="OOW831" s="230"/>
      <c r="OOX831" s="230"/>
      <c r="OOY831" s="230"/>
      <c r="OOZ831" s="230"/>
      <c r="OPA831" s="230"/>
      <c r="OPB831" s="230"/>
      <c r="OPC831" s="230"/>
      <c r="OPD831" s="230"/>
      <c r="OPE831" s="230"/>
      <c r="OPF831" s="230"/>
      <c r="OPG831" s="230"/>
      <c r="OPH831" s="230"/>
      <c r="OPI831" s="230"/>
      <c r="OPJ831" s="230"/>
      <c r="OPK831" s="230"/>
      <c r="OPL831" s="230"/>
      <c r="OPM831" s="230"/>
      <c r="OPN831" s="230"/>
      <c r="OPO831" s="230"/>
      <c r="OPP831" s="230"/>
      <c r="OPQ831" s="230"/>
      <c r="OPR831" s="230"/>
      <c r="OPS831" s="230"/>
      <c r="OPT831" s="230"/>
      <c r="OPU831" s="230"/>
      <c r="OPV831" s="230"/>
      <c r="OPW831" s="230"/>
      <c r="OPX831" s="230"/>
      <c r="OPY831" s="230"/>
      <c r="OPZ831" s="230"/>
      <c r="OQA831" s="230"/>
      <c r="OQB831" s="230"/>
      <c r="OQC831" s="230"/>
      <c r="OQD831" s="230"/>
      <c r="OQE831" s="230"/>
      <c r="OQF831" s="230"/>
      <c r="OQG831" s="230"/>
      <c r="OQH831" s="230"/>
      <c r="OQI831" s="230"/>
      <c r="OQJ831" s="230"/>
      <c r="OQK831" s="230"/>
      <c r="OQL831" s="230"/>
      <c r="OQM831" s="230"/>
      <c r="OQN831" s="230"/>
      <c r="OQO831" s="230"/>
      <c r="OQP831" s="230"/>
      <c r="OQQ831" s="230"/>
      <c r="OQR831" s="230"/>
      <c r="OQS831" s="230"/>
      <c r="OQT831" s="230"/>
      <c r="OQU831" s="230"/>
      <c r="OQV831" s="230"/>
      <c r="OQW831" s="230"/>
      <c r="OQX831" s="230"/>
      <c r="OQY831" s="230"/>
      <c r="OQZ831" s="230"/>
      <c r="ORA831" s="230"/>
      <c r="ORB831" s="230"/>
      <c r="ORC831" s="230"/>
      <c r="ORD831" s="230"/>
      <c r="ORE831" s="230"/>
      <c r="ORF831" s="230"/>
      <c r="ORG831" s="230"/>
      <c r="ORH831" s="230"/>
      <c r="ORI831" s="230"/>
      <c r="ORJ831" s="230"/>
      <c r="ORK831" s="230"/>
      <c r="ORL831" s="230"/>
      <c r="ORM831" s="230"/>
      <c r="ORN831" s="230"/>
      <c r="ORO831" s="230"/>
      <c r="ORP831" s="230"/>
      <c r="ORQ831" s="230"/>
      <c r="ORR831" s="230"/>
      <c r="ORS831" s="230"/>
      <c r="ORT831" s="230"/>
      <c r="ORU831" s="230"/>
      <c r="ORV831" s="230"/>
      <c r="ORW831" s="230"/>
      <c r="ORX831" s="230"/>
      <c r="ORY831" s="230"/>
      <c r="ORZ831" s="230"/>
      <c r="OSA831" s="230"/>
      <c r="OSB831" s="230"/>
      <c r="OSC831" s="230"/>
      <c r="OSD831" s="230"/>
      <c r="OSE831" s="230"/>
      <c r="OSF831" s="230"/>
      <c r="OSG831" s="230"/>
      <c r="OSH831" s="230"/>
      <c r="OSI831" s="230"/>
      <c r="OSJ831" s="230"/>
      <c r="OSK831" s="230"/>
      <c r="OSL831" s="230"/>
      <c r="OSM831" s="230"/>
      <c r="OSN831" s="230"/>
      <c r="OSO831" s="230"/>
      <c r="OSP831" s="230"/>
      <c r="OSQ831" s="230"/>
      <c r="OSR831" s="230"/>
      <c r="OSS831" s="230"/>
      <c r="OST831" s="230"/>
      <c r="OSU831" s="230"/>
      <c r="OSV831" s="230"/>
      <c r="OSW831" s="230"/>
      <c r="OSX831" s="230"/>
      <c r="OSY831" s="230"/>
      <c r="OSZ831" s="230"/>
      <c r="OTA831" s="230"/>
      <c r="OTB831" s="230"/>
      <c r="OTC831" s="230"/>
      <c r="OTD831" s="230"/>
      <c r="OTE831" s="230"/>
      <c r="OTF831" s="230"/>
      <c r="OTG831" s="230"/>
      <c r="OTH831" s="230"/>
      <c r="OTI831" s="230"/>
      <c r="OTJ831" s="230"/>
      <c r="OTK831" s="230"/>
      <c r="OTL831" s="230"/>
      <c r="OTM831" s="230"/>
      <c r="OTN831" s="230"/>
      <c r="OTO831" s="230"/>
      <c r="OTP831" s="230"/>
      <c r="OTQ831" s="230"/>
      <c r="OTR831" s="230"/>
      <c r="OTS831" s="230"/>
      <c r="OTT831" s="230"/>
      <c r="OTU831" s="230"/>
      <c r="OTV831" s="230"/>
      <c r="OTW831" s="230"/>
      <c r="OTX831" s="230"/>
      <c r="OTY831" s="230"/>
      <c r="OTZ831" s="230"/>
      <c r="OUA831" s="230"/>
      <c r="OUB831" s="230"/>
      <c r="OUC831" s="230"/>
      <c r="OUD831" s="230"/>
      <c r="OUE831" s="230"/>
      <c r="OUF831" s="230"/>
      <c r="OUG831" s="230"/>
      <c r="OUH831" s="230"/>
      <c r="OUI831" s="230"/>
      <c r="OUJ831" s="230"/>
      <c r="OUK831" s="230"/>
      <c r="OUL831" s="230"/>
      <c r="OUM831" s="230"/>
      <c r="OUN831" s="230"/>
      <c r="OUO831" s="230"/>
      <c r="OUP831" s="230"/>
      <c r="OUQ831" s="230"/>
      <c r="OUR831" s="230"/>
      <c r="OUS831" s="230"/>
      <c r="OUT831" s="230"/>
      <c r="OUU831" s="230"/>
      <c r="OUV831" s="230"/>
      <c r="OUW831" s="230"/>
      <c r="OUX831" s="230"/>
      <c r="OUY831" s="230"/>
      <c r="OUZ831" s="230"/>
      <c r="OVA831" s="230"/>
      <c r="OVB831" s="230"/>
      <c r="OVC831" s="230"/>
      <c r="OVD831" s="230"/>
      <c r="OVE831" s="230"/>
      <c r="OVF831" s="230"/>
      <c r="OVG831" s="230"/>
      <c r="OVH831" s="230"/>
      <c r="OVI831" s="230"/>
      <c r="OVJ831" s="230"/>
      <c r="OVK831" s="230"/>
      <c r="OVL831" s="230"/>
      <c r="OVM831" s="230"/>
      <c r="OVN831" s="230"/>
      <c r="OVO831" s="230"/>
      <c r="OVP831" s="230"/>
      <c r="OVQ831" s="230"/>
      <c r="OVR831" s="230"/>
      <c r="OVS831" s="230"/>
      <c r="OVT831" s="230"/>
      <c r="OVU831" s="230"/>
      <c r="OVV831" s="230"/>
      <c r="OVW831" s="230"/>
      <c r="OVX831" s="230"/>
      <c r="OVY831" s="230"/>
      <c r="OVZ831" s="230"/>
      <c r="OWA831" s="230"/>
      <c r="OWB831" s="230"/>
      <c r="OWC831" s="230"/>
      <c r="OWD831" s="230"/>
      <c r="OWE831" s="230"/>
      <c r="OWF831" s="230"/>
      <c r="OWG831" s="230"/>
      <c r="OWH831" s="230"/>
      <c r="OWI831" s="230"/>
      <c r="OWJ831" s="230"/>
      <c r="OWK831" s="230"/>
      <c r="OWL831" s="230"/>
      <c r="OWM831" s="230"/>
      <c r="OWN831" s="230"/>
      <c r="OWO831" s="230"/>
      <c r="OWP831" s="230"/>
      <c r="OWQ831" s="230"/>
      <c r="OWR831" s="230"/>
      <c r="OWS831" s="230"/>
      <c r="OWT831" s="230"/>
      <c r="OWU831" s="230"/>
      <c r="OWV831" s="230"/>
      <c r="OWW831" s="230"/>
      <c r="OWX831" s="230"/>
      <c r="OWY831" s="230"/>
      <c r="OWZ831" s="230"/>
      <c r="OXA831" s="230"/>
      <c r="OXB831" s="230"/>
      <c r="OXC831" s="230"/>
      <c r="OXD831" s="230"/>
      <c r="OXE831" s="230"/>
      <c r="OXF831" s="230"/>
      <c r="OXG831" s="230"/>
      <c r="OXH831" s="230"/>
      <c r="OXI831" s="230"/>
      <c r="OXJ831" s="230"/>
      <c r="OXK831" s="230"/>
      <c r="OXL831" s="230"/>
      <c r="OXM831" s="230"/>
      <c r="OXN831" s="230"/>
      <c r="OXO831" s="230"/>
      <c r="OXP831" s="230"/>
      <c r="OXQ831" s="230"/>
      <c r="OXR831" s="230"/>
      <c r="OXS831" s="230"/>
      <c r="OXT831" s="230"/>
      <c r="OXU831" s="230"/>
      <c r="OXV831" s="230"/>
      <c r="OXW831" s="230"/>
      <c r="OXX831" s="230"/>
      <c r="OXY831" s="230"/>
      <c r="OXZ831" s="230"/>
      <c r="OYA831" s="230"/>
      <c r="OYB831" s="230"/>
      <c r="OYC831" s="230"/>
      <c r="OYD831" s="230"/>
      <c r="OYE831" s="230"/>
      <c r="OYF831" s="230"/>
      <c r="OYG831" s="230"/>
      <c r="OYH831" s="230"/>
      <c r="OYI831" s="230"/>
      <c r="OYJ831" s="230"/>
      <c r="OYK831" s="230"/>
      <c r="OYL831" s="230"/>
      <c r="OYM831" s="230"/>
      <c r="OYN831" s="230"/>
      <c r="OYO831" s="230"/>
      <c r="OYP831" s="230"/>
      <c r="OYQ831" s="230"/>
      <c r="OYR831" s="230"/>
      <c r="OYS831" s="230"/>
      <c r="OYT831" s="230"/>
      <c r="OYU831" s="230"/>
      <c r="OYV831" s="230"/>
      <c r="OYW831" s="230"/>
      <c r="OYX831" s="230"/>
      <c r="OYY831" s="230"/>
      <c r="OYZ831" s="230"/>
      <c r="OZA831" s="230"/>
      <c r="OZB831" s="230"/>
      <c r="OZC831" s="230"/>
      <c r="OZD831" s="230"/>
      <c r="OZE831" s="230"/>
      <c r="OZF831" s="230"/>
      <c r="OZG831" s="230"/>
      <c r="OZH831" s="230"/>
      <c r="OZI831" s="230"/>
      <c r="OZJ831" s="230"/>
      <c r="OZK831" s="230"/>
      <c r="OZL831" s="230"/>
      <c r="OZM831" s="230"/>
      <c r="OZN831" s="230"/>
      <c r="OZO831" s="230"/>
      <c r="OZP831" s="230"/>
      <c r="OZQ831" s="230"/>
      <c r="OZR831" s="230"/>
      <c r="OZS831" s="230"/>
      <c r="OZT831" s="230"/>
      <c r="OZU831" s="230"/>
      <c r="OZV831" s="230"/>
      <c r="OZW831" s="230"/>
      <c r="OZX831" s="230"/>
      <c r="OZY831" s="230"/>
      <c r="OZZ831" s="230"/>
      <c r="PAA831" s="230"/>
      <c r="PAB831" s="230"/>
      <c r="PAC831" s="230"/>
      <c r="PAD831" s="230"/>
      <c r="PAE831" s="230"/>
      <c r="PAF831" s="230"/>
      <c r="PAG831" s="230"/>
      <c r="PAH831" s="230"/>
      <c r="PAI831" s="230"/>
      <c r="PAJ831" s="230"/>
      <c r="PAK831" s="230"/>
      <c r="PAL831" s="230"/>
      <c r="PAM831" s="230"/>
      <c r="PAN831" s="230"/>
      <c r="PAO831" s="230"/>
      <c r="PAP831" s="230"/>
      <c r="PAQ831" s="230"/>
      <c r="PAR831" s="230"/>
      <c r="PAS831" s="230"/>
      <c r="PAT831" s="230"/>
      <c r="PAU831" s="230"/>
      <c r="PAV831" s="230"/>
      <c r="PAW831" s="230"/>
      <c r="PAX831" s="230"/>
      <c r="PAY831" s="230"/>
      <c r="PAZ831" s="230"/>
      <c r="PBA831" s="230"/>
      <c r="PBB831" s="230"/>
      <c r="PBC831" s="230"/>
      <c r="PBD831" s="230"/>
      <c r="PBE831" s="230"/>
      <c r="PBF831" s="230"/>
      <c r="PBG831" s="230"/>
      <c r="PBH831" s="230"/>
      <c r="PBI831" s="230"/>
      <c r="PBJ831" s="230"/>
      <c r="PBK831" s="230"/>
      <c r="PBL831" s="230"/>
      <c r="PBM831" s="230"/>
      <c r="PBN831" s="230"/>
      <c r="PBO831" s="230"/>
      <c r="PBP831" s="230"/>
      <c r="PBQ831" s="230"/>
      <c r="PBR831" s="230"/>
      <c r="PBS831" s="230"/>
      <c r="PBT831" s="230"/>
      <c r="PBU831" s="230"/>
      <c r="PBV831" s="230"/>
      <c r="PBW831" s="230"/>
      <c r="PBX831" s="230"/>
      <c r="PBY831" s="230"/>
      <c r="PBZ831" s="230"/>
      <c r="PCA831" s="230"/>
      <c r="PCB831" s="230"/>
      <c r="PCC831" s="230"/>
      <c r="PCD831" s="230"/>
      <c r="PCE831" s="230"/>
      <c r="PCF831" s="230"/>
      <c r="PCG831" s="230"/>
      <c r="PCH831" s="230"/>
      <c r="PCI831" s="230"/>
      <c r="PCJ831" s="230"/>
      <c r="PCK831" s="230"/>
      <c r="PCL831" s="230"/>
      <c r="PCM831" s="230"/>
      <c r="PCN831" s="230"/>
      <c r="PCO831" s="230"/>
      <c r="PCP831" s="230"/>
      <c r="PCQ831" s="230"/>
      <c r="PCR831" s="230"/>
      <c r="PCS831" s="230"/>
      <c r="PCT831" s="230"/>
      <c r="PCU831" s="230"/>
      <c r="PCV831" s="230"/>
      <c r="PCW831" s="230"/>
      <c r="PCX831" s="230"/>
      <c r="PCY831" s="230"/>
      <c r="PCZ831" s="230"/>
      <c r="PDA831" s="230"/>
      <c r="PDB831" s="230"/>
      <c r="PDC831" s="230"/>
      <c r="PDD831" s="230"/>
      <c r="PDE831" s="230"/>
      <c r="PDF831" s="230"/>
      <c r="PDG831" s="230"/>
      <c r="PDH831" s="230"/>
      <c r="PDI831" s="230"/>
      <c r="PDJ831" s="230"/>
      <c r="PDK831" s="230"/>
      <c r="PDL831" s="230"/>
      <c r="PDM831" s="230"/>
      <c r="PDN831" s="230"/>
      <c r="PDO831" s="230"/>
      <c r="PDP831" s="230"/>
      <c r="PDQ831" s="230"/>
      <c r="PDR831" s="230"/>
      <c r="PDS831" s="230"/>
      <c r="PDT831" s="230"/>
      <c r="PDU831" s="230"/>
      <c r="PDV831" s="230"/>
      <c r="PDW831" s="230"/>
      <c r="PDX831" s="230"/>
      <c r="PDY831" s="230"/>
      <c r="PDZ831" s="230"/>
      <c r="PEA831" s="230"/>
      <c r="PEB831" s="230"/>
      <c r="PEC831" s="230"/>
      <c r="PED831" s="230"/>
      <c r="PEE831" s="230"/>
      <c r="PEF831" s="230"/>
      <c r="PEG831" s="230"/>
      <c r="PEH831" s="230"/>
      <c r="PEI831" s="230"/>
      <c r="PEJ831" s="230"/>
      <c r="PEK831" s="230"/>
      <c r="PEL831" s="230"/>
      <c r="PEM831" s="230"/>
      <c r="PEN831" s="230"/>
      <c r="PEO831" s="230"/>
      <c r="PEP831" s="230"/>
      <c r="PEQ831" s="230"/>
      <c r="PER831" s="230"/>
      <c r="PES831" s="230"/>
      <c r="PET831" s="230"/>
      <c r="PEU831" s="230"/>
      <c r="PEV831" s="230"/>
      <c r="PEW831" s="230"/>
      <c r="PEX831" s="230"/>
      <c r="PEY831" s="230"/>
      <c r="PEZ831" s="230"/>
      <c r="PFA831" s="230"/>
      <c r="PFB831" s="230"/>
      <c r="PFC831" s="230"/>
      <c r="PFD831" s="230"/>
      <c r="PFE831" s="230"/>
      <c r="PFF831" s="230"/>
      <c r="PFG831" s="230"/>
      <c r="PFH831" s="230"/>
      <c r="PFI831" s="230"/>
      <c r="PFJ831" s="230"/>
      <c r="PFK831" s="230"/>
      <c r="PFL831" s="230"/>
      <c r="PFM831" s="230"/>
      <c r="PFN831" s="230"/>
      <c r="PFO831" s="230"/>
      <c r="PFP831" s="230"/>
      <c r="PFQ831" s="230"/>
      <c r="PFR831" s="230"/>
      <c r="PFS831" s="230"/>
      <c r="PFT831" s="230"/>
      <c r="PFU831" s="230"/>
      <c r="PFV831" s="230"/>
      <c r="PFW831" s="230"/>
      <c r="PFX831" s="230"/>
      <c r="PFY831" s="230"/>
      <c r="PFZ831" s="230"/>
      <c r="PGA831" s="230"/>
      <c r="PGB831" s="230"/>
      <c r="PGC831" s="230"/>
      <c r="PGD831" s="230"/>
      <c r="PGE831" s="230"/>
      <c r="PGF831" s="230"/>
      <c r="PGG831" s="230"/>
      <c r="PGH831" s="230"/>
      <c r="PGI831" s="230"/>
      <c r="PGJ831" s="230"/>
      <c r="PGK831" s="230"/>
      <c r="PGL831" s="230"/>
      <c r="PGM831" s="230"/>
      <c r="PGN831" s="230"/>
      <c r="PGO831" s="230"/>
      <c r="PGP831" s="230"/>
      <c r="PGQ831" s="230"/>
      <c r="PGR831" s="230"/>
      <c r="PGS831" s="230"/>
      <c r="PGT831" s="230"/>
      <c r="PGU831" s="230"/>
      <c r="PGV831" s="230"/>
      <c r="PGW831" s="230"/>
      <c r="PGX831" s="230"/>
      <c r="PGY831" s="230"/>
      <c r="PGZ831" s="230"/>
      <c r="PHA831" s="230"/>
      <c r="PHB831" s="230"/>
      <c r="PHC831" s="230"/>
      <c r="PHD831" s="230"/>
      <c r="PHE831" s="230"/>
      <c r="PHF831" s="230"/>
      <c r="PHG831" s="230"/>
      <c r="PHH831" s="230"/>
      <c r="PHI831" s="230"/>
      <c r="PHJ831" s="230"/>
      <c r="PHK831" s="230"/>
      <c r="PHL831" s="230"/>
      <c r="PHM831" s="230"/>
      <c r="PHN831" s="230"/>
      <c r="PHO831" s="230"/>
      <c r="PHP831" s="230"/>
      <c r="PHQ831" s="230"/>
      <c r="PHR831" s="230"/>
      <c r="PHS831" s="230"/>
      <c r="PHT831" s="230"/>
      <c r="PHU831" s="230"/>
      <c r="PHV831" s="230"/>
      <c r="PHW831" s="230"/>
      <c r="PHX831" s="230"/>
      <c r="PHY831" s="230"/>
      <c r="PHZ831" s="230"/>
      <c r="PIA831" s="230"/>
      <c r="PIB831" s="230"/>
      <c r="PIC831" s="230"/>
      <c r="PID831" s="230"/>
      <c r="PIE831" s="230"/>
      <c r="PIF831" s="230"/>
      <c r="PIG831" s="230"/>
      <c r="PIH831" s="230"/>
      <c r="PII831" s="230"/>
      <c r="PIJ831" s="230"/>
      <c r="PIK831" s="230"/>
      <c r="PIL831" s="230"/>
      <c r="PIM831" s="230"/>
      <c r="PIN831" s="230"/>
      <c r="PIO831" s="230"/>
      <c r="PIP831" s="230"/>
      <c r="PIQ831" s="230"/>
      <c r="PIR831" s="230"/>
      <c r="PIS831" s="230"/>
      <c r="PIT831" s="230"/>
      <c r="PIU831" s="230"/>
      <c r="PIV831" s="230"/>
      <c r="PIW831" s="230"/>
      <c r="PIX831" s="230"/>
      <c r="PIY831" s="230"/>
      <c r="PIZ831" s="230"/>
      <c r="PJA831" s="230"/>
      <c r="PJB831" s="230"/>
      <c r="PJC831" s="230"/>
      <c r="PJD831" s="230"/>
      <c r="PJE831" s="230"/>
      <c r="PJF831" s="230"/>
      <c r="PJG831" s="230"/>
      <c r="PJH831" s="230"/>
      <c r="PJI831" s="230"/>
      <c r="PJJ831" s="230"/>
      <c r="PJK831" s="230"/>
      <c r="PJL831" s="230"/>
      <c r="PJM831" s="230"/>
      <c r="PJN831" s="230"/>
      <c r="PJO831" s="230"/>
      <c r="PJP831" s="230"/>
      <c r="PJQ831" s="230"/>
      <c r="PJR831" s="230"/>
      <c r="PJS831" s="230"/>
      <c r="PJT831" s="230"/>
      <c r="PJU831" s="230"/>
      <c r="PJV831" s="230"/>
      <c r="PJW831" s="230"/>
      <c r="PJX831" s="230"/>
      <c r="PJY831" s="230"/>
      <c r="PJZ831" s="230"/>
      <c r="PKA831" s="230"/>
      <c r="PKB831" s="230"/>
      <c r="PKC831" s="230"/>
      <c r="PKD831" s="230"/>
      <c r="PKE831" s="230"/>
      <c r="PKF831" s="230"/>
      <c r="PKG831" s="230"/>
      <c r="PKH831" s="230"/>
      <c r="PKI831" s="230"/>
      <c r="PKJ831" s="230"/>
      <c r="PKK831" s="230"/>
      <c r="PKL831" s="230"/>
      <c r="PKM831" s="230"/>
      <c r="PKN831" s="230"/>
      <c r="PKO831" s="230"/>
      <c r="PKP831" s="230"/>
      <c r="PKQ831" s="230"/>
      <c r="PKR831" s="230"/>
      <c r="PKS831" s="230"/>
      <c r="PKT831" s="230"/>
      <c r="PKU831" s="230"/>
      <c r="PKV831" s="230"/>
      <c r="PKW831" s="230"/>
      <c r="PKX831" s="230"/>
      <c r="PKY831" s="230"/>
      <c r="PKZ831" s="230"/>
      <c r="PLA831" s="230"/>
      <c r="PLB831" s="230"/>
      <c r="PLC831" s="230"/>
      <c r="PLD831" s="230"/>
      <c r="PLE831" s="230"/>
      <c r="PLF831" s="230"/>
      <c r="PLG831" s="230"/>
      <c r="PLH831" s="230"/>
      <c r="PLI831" s="230"/>
      <c r="PLJ831" s="230"/>
      <c r="PLK831" s="230"/>
      <c r="PLL831" s="230"/>
      <c r="PLM831" s="230"/>
      <c r="PLN831" s="230"/>
      <c r="PLO831" s="230"/>
      <c r="PLP831" s="230"/>
      <c r="PLQ831" s="230"/>
      <c r="PLR831" s="230"/>
      <c r="PLS831" s="230"/>
      <c r="PLT831" s="230"/>
      <c r="PLU831" s="230"/>
      <c r="PLV831" s="230"/>
      <c r="PLW831" s="230"/>
      <c r="PLX831" s="230"/>
      <c r="PLY831" s="230"/>
      <c r="PLZ831" s="230"/>
      <c r="PMA831" s="230"/>
      <c r="PMB831" s="230"/>
      <c r="PMC831" s="230"/>
      <c r="PMD831" s="230"/>
      <c r="PME831" s="230"/>
      <c r="PMF831" s="230"/>
      <c r="PMG831" s="230"/>
      <c r="PMH831" s="230"/>
      <c r="PMI831" s="230"/>
      <c r="PMJ831" s="230"/>
      <c r="PMK831" s="230"/>
      <c r="PML831" s="230"/>
      <c r="PMM831" s="230"/>
      <c r="PMN831" s="230"/>
      <c r="PMO831" s="230"/>
      <c r="PMP831" s="230"/>
      <c r="PMQ831" s="230"/>
      <c r="PMR831" s="230"/>
      <c r="PMS831" s="230"/>
      <c r="PMT831" s="230"/>
      <c r="PMU831" s="230"/>
      <c r="PMV831" s="230"/>
      <c r="PMW831" s="230"/>
      <c r="PMX831" s="230"/>
      <c r="PMY831" s="230"/>
      <c r="PMZ831" s="230"/>
      <c r="PNA831" s="230"/>
      <c r="PNB831" s="230"/>
      <c r="PNC831" s="230"/>
      <c r="PND831" s="230"/>
      <c r="PNE831" s="230"/>
      <c r="PNF831" s="230"/>
      <c r="PNG831" s="230"/>
      <c r="PNH831" s="230"/>
      <c r="PNI831" s="230"/>
      <c r="PNJ831" s="230"/>
      <c r="PNK831" s="230"/>
      <c r="PNL831" s="230"/>
      <c r="PNM831" s="230"/>
      <c r="PNN831" s="230"/>
      <c r="PNO831" s="230"/>
      <c r="PNP831" s="230"/>
      <c r="PNQ831" s="230"/>
      <c r="PNR831" s="230"/>
      <c r="PNS831" s="230"/>
      <c r="PNT831" s="230"/>
      <c r="PNU831" s="230"/>
      <c r="PNV831" s="230"/>
      <c r="PNW831" s="230"/>
      <c r="PNX831" s="230"/>
      <c r="PNY831" s="230"/>
      <c r="PNZ831" s="230"/>
      <c r="POA831" s="230"/>
      <c r="POB831" s="230"/>
      <c r="POC831" s="230"/>
      <c r="POD831" s="230"/>
      <c r="POE831" s="230"/>
      <c r="POF831" s="230"/>
      <c r="POG831" s="230"/>
      <c r="POH831" s="230"/>
      <c r="POI831" s="230"/>
      <c r="POJ831" s="230"/>
      <c r="POK831" s="230"/>
      <c r="POL831" s="230"/>
      <c r="POM831" s="230"/>
      <c r="PON831" s="230"/>
      <c r="POO831" s="230"/>
      <c r="POP831" s="230"/>
      <c r="POQ831" s="230"/>
      <c r="POR831" s="230"/>
      <c r="POS831" s="230"/>
      <c r="POT831" s="230"/>
      <c r="POU831" s="230"/>
      <c r="POV831" s="230"/>
      <c r="POW831" s="230"/>
      <c r="POX831" s="230"/>
      <c r="POY831" s="230"/>
      <c r="POZ831" s="230"/>
      <c r="PPA831" s="230"/>
      <c r="PPB831" s="230"/>
      <c r="PPC831" s="230"/>
      <c r="PPD831" s="230"/>
      <c r="PPE831" s="230"/>
      <c r="PPF831" s="230"/>
      <c r="PPG831" s="230"/>
      <c r="PPH831" s="230"/>
      <c r="PPI831" s="230"/>
      <c r="PPJ831" s="230"/>
      <c r="PPK831" s="230"/>
      <c r="PPL831" s="230"/>
      <c r="PPM831" s="230"/>
      <c r="PPN831" s="230"/>
      <c r="PPO831" s="230"/>
      <c r="PPP831" s="230"/>
      <c r="PPQ831" s="230"/>
      <c r="PPR831" s="230"/>
      <c r="PPS831" s="230"/>
      <c r="PPT831" s="230"/>
      <c r="PPU831" s="230"/>
      <c r="PPV831" s="230"/>
      <c r="PPW831" s="230"/>
      <c r="PPX831" s="230"/>
      <c r="PPY831" s="230"/>
      <c r="PPZ831" s="230"/>
      <c r="PQA831" s="230"/>
      <c r="PQB831" s="230"/>
      <c r="PQC831" s="230"/>
      <c r="PQD831" s="230"/>
      <c r="PQE831" s="230"/>
      <c r="PQF831" s="230"/>
      <c r="PQG831" s="230"/>
      <c r="PQH831" s="230"/>
      <c r="PQI831" s="230"/>
      <c r="PQJ831" s="230"/>
      <c r="PQK831" s="230"/>
      <c r="PQL831" s="230"/>
      <c r="PQM831" s="230"/>
      <c r="PQN831" s="230"/>
      <c r="PQO831" s="230"/>
      <c r="PQP831" s="230"/>
      <c r="PQQ831" s="230"/>
      <c r="PQR831" s="230"/>
      <c r="PQS831" s="230"/>
      <c r="PQT831" s="230"/>
      <c r="PQU831" s="230"/>
      <c r="PQV831" s="230"/>
      <c r="PQW831" s="230"/>
      <c r="PQX831" s="230"/>
      <c r="PQY831" s="230"/>
      <c r="PQZ831" s="230"/>
      <c r="PRA831" s="230"/>
      <c r="PRB831" s="230"/>
      <c r="PRC831" s="230"/>
      <c r="PRD831" s="230"/>
      <c r="PRE831" s="230"/>
      <c r="PRF831" s="230"/>
      <c r="PRG831" s="230"/>
      <c r="PRH831" s="230"/>
      <c r="PRI831" s="230"/>
      <c r="PRJ831" s="230"/>
      <c r="PRK831" s="230"/>
      <c r="PRL831" s="230"/>
      <c r="PRM831" s="230"/>
      <c r="PRN831" s="230"/>
      <c r="PRO831" s="230"/>
      <c r="PRP831" s="230"/>
      <c r="PRQ831" s="230"/>
      <c r="PRR831" s="230"/>
      <c r="PRS831" s="230"/>
      <c r="PRT831" s="230"/>
      <c r="PRU831" s="230"/>
      <c r="PRV831" s="230"/>
      <c r="PRW831" s="230"/>
      <c r="PRX831" s="230"/>
      <c r="PRY831" s="230"/>
      <c r="PRZ831" s="230"/>
      <c r="PSA831" s="230"/>
      <c r="PSB831" s="230"/>
      <c r="PSC831" s="230"/>
      <c r="PSD831" s="230"/>
      <c r="PSE831" s="230"/>
      <c r="PSF831" s="230"/>
      <c r="PSG831" s="230"/>
      <c r="PSH831" s="230"/>
      <c r="PSI831" s="230"/>
      <c r="PSJ831" s="230"/>
      <c r="PSK831" s="230"/>
      <c r="PSL831" s="230"/>
      <c r="PSM831" s="230"/>
      <c r="PSN831" s="230"/>
      <c r="PSO831" s="230"/>
      <c r="PSP831" s="230"/>
      <c r="PSQ831" s="230"/>
      <c r="PSR831" s="230"/>
      <c r="PSS831" s="230"/>
      <c r="PST831" s="230"/>
      <c r="PSU831" s="230"/>
      <c r="PSV831" s="230"/>
      <c r="PSW831" s="230"/>
      <c r="PSX831" s="230"/>
      <c r="PSY831" s="230"/>
      <c r="PSZ831" s="230"/>
      <c r="PTA831" s="230"/>
      <c r="PTB831" s="230"/>
      <c r="PTC831" s="230"/>
      <c r="PTD831" s="230"/>
      <c r="PTE831" s="230"/>
      <c r="PTF831" s="230"/>
      <c r="PTG831" s="230"/>
      <c r="PTH831" s="230"/>
      <c r="PTI831" s="230"/>
      <c r="PTJ831" s="230"/>
      <c r="PTK831" s="230"/>
      <c r="PTL831" s="230"/>
      <c r="PTM831" s="230"/>
      <c r="PTN831" s="230"/>
      <c r="PTO831" s="230"/>
      <c r="PTP831" s="230"/>
      <c r="PTQ831" s="230"/>
      <c r="PTR831" s="230"/>
      <c r="PTS831" s="230"/>
      <c r="PTT831" s="230"/>
      <c r="PTU831" s="230"/>
      <c r="PTV831" s="230"/>
      <c r="PTW831" s="230"/>
      <c r="PTX831" s="230"/>
      <c r="PTY831" s="230"/>
      <c r="PTZ831" s="230"/>
      <c r="PUA831" s="230"/>
      <c r="PUB831" s="230"/>
      <c r="PUC831" s="230"/>
      <c r="PUD831" s="230"/>
      <c r="PUE831" s="230"/>
      <c r="PUF831" s="230"/>
      <c r="PUG831" s="230"/>
      <c r="PUH831" s="230"/>
      <c r="PUI831" s="230"/>
      <c r="PUJ831" s="230"/>
      <c r="PUK831" s="230"/>
      <c r="PUL831" s="230"/>
      <c r="PUM831" s="230"/>
      <c r="PUN831" s="230"/>
      <c r="PUO831" s="230"/>
      <c r="PUP831" s="230"/>
      <c r="PUQ831" s="230"/>
      <c r="PUR831" s="230"/>
      <c r="PUS831" s="230"/>
      <c r="PUT831" s="230"/>
      <c r="PUU831" s="230"/>
      <c r="PUV831" s="230"/>
      <c r="PUW831" s="230"/>
      <c r="PUX831" s="230"/>
      <c r="PUY831" s="230"/>
      <c r="PUZ831" s="230"/>
      <c r="PVA831" s="230"/>
      <c r="PVB831" s="230"/>
      <c r="PVC831" s="230"/>
      <c r="PVD831" s="230"/>
      <c r="PVE831" s="230"/>
      <c r="PVF831" s="230"/>
      <c r="PVG831" s="230"/>
      <c r="PVH831" s="230"/>
      <c r="PVI831" s="230"/>
      <c r="PVJ831" s="230"/>
      <c r="PVK831" s="230"/>
      <c r="PVL831" s="230"/>
      <c r="PVM831" s="230"/>
      <c r="PVN831" s="230"/>
      <c r="PVO831" s="230"/>
      <c r="PVP831" s="230"/>
      <c r="PVQ831" s="230"/>
      <c r="PVR831" s="230"/>
      <c r="PVS831" s="230"/>
      <c r="PVT831" s="230"/>
      <c r="PVU831" s="230"/>
      <c r="PVV831" s="230"/>
      <c r="PVW831" s="230"/>
      <c r="PVX831" s="230"/>
      <c r="PVY831" s="230"/>
      <c r="PVZ831" s="230"/>
      <c r="PWA831" s="230"/>
      <c r="PWB831" s="230"/>
      <c r="PWC831" s="230"/>
      <c r="PWD831" s="230"/>
      <c r="PWE831" s="230"/>
      <c r="PWF831" s="230"/>
      <c r="PWG831" s="230"/>
      <c r="PWH831" s="230"/>
      <c r="PWI831" s="230"/>
      <c r="PWJ831" s="230"/>
      <c r="PWK831" s="230"/>
      <c r="PWL831" s="230"/>
      <c r="PWM831" s="230"/>
      <c r="PWN831" s="230"/>
      <c r="PWO831" s="230"/>
      <c r="PWP831" s="230"/>
      <c r="PWQ831" s="230"/>
      <c r="PWR831" s="230"/>
      <c r="PWS831" s="230"/>
      <c r="PWT831" s="230"/>
      <c r="PWU831" s="230"/>
      <c r="PWV831" s="230"/>
      <c r="PWW831" s="230"/>
      <c r="PWX831" s="230"/>
      <c r="PWY831" s="230"/>
      <c r="PWZ831" s="230"/>
      <c r="PXA831" s="230"/>
      <c r="PXB831" s="230"/>
      <c r="PXC831" s="230"/>
      <c r="PXD831" s="230"/>
      <c r="PXE831" s="230"/>
      <c r="PXF831" s="230"/>
      <c r="PXG831" s="230"/>
      <c r="PXH831" s="230"/>
      <c r="PXI831" s="230"/>
      <c r="PXJ831" s="230"/>
      <c r="PXK831" s="230"/>
      <c r="PXL831" s="230"/>
      <c r="PXM831" s="230"/>
      <c r="PXN831" s="230"/>
      <c r="PXO831" s="230"/>
      <c r="PXP831" s="230"/>
      <c r="PXQ831" s="230"/>
      <c r="PXR831" s="230"/>
      <c r="PXS831" s="230"/>
      <c r="PXT831" s="230"/>
      <c r="PXU831" s="230"/>
      <c r="PXV831" s="230"/>
      <c r="PXW831" s="230"/>
      <c r="PXX831" s="230"/>
      <c r="PXY831" s="230"/>
      <c r="PXZ831" s="230"/>
      <c r="PYA831" s="230"/>
      <c r="PYB831" s="230"/>
      <c r="PYC831" s="230"/>
      <c r="PYD831" s="230"/>
      <c r="PYE831" s="230"/>
      <c r="PYF831" s="230"/>
      <c r="PYG831" s="230"/>
      <c r="PYH831" s="230"/>
      <c r="PYI831" s="230"/>
      <c r="PYJ831" s="230"/>
      <c r="PYK831" s="230"/>
      <c r="PYL831" s="230"/>
      <c r="PYM831" s="230"/>
      <c r="PYN831" s="230"/>
      <c r="PYO831" s="230"/>
      <c r="PYP831" s="230"/>
      <c r="PYQ831" s="230"/>
      <c r="PYR831" s="230"/>
      <c r="PYS831" s="230"/>
      <c r="PYT831" s="230"/>
      <c r="PYU831" s="230"/>
      <c r="PYV831" s="230"/>
      <c r="PYW831" s="230"/>
      <c r="PYX831" s="230"/>
      <c r="PYY831" s="230"/>
      <c r="PYZ831" s="230"/>
      <c r="PZA831" s="230"/>
      <c r="PZB831" s="230"/>
      <c r="PZC831" s="230"/>
      <c r="PZD831" s="230"/>
      <c r="PZE831" s="230"/>
      <c r="PZF831" s="230"/>
      <c r="PZG831" s="230"/>
      <c r="PZH831" s="230"/>
      <c r="PZI831" s="230"/>
      <c r="PZJ831" s="230"/>
      <c r="PZK831" s="230"/>
      <c r="PZL831" s="230"/>
      <c r="PZM831" s="230"/>
      <c r="PZN831" s="230"/>
      <c r="PZO831" s="230"/>
      <c r="PZP831" s="230"/>
      <c r="PZQ831" s="230"/>
      <c r="PZR831" s="230"/>
      <c r="PZS831" s="230"/>
      <c r="PZT831" s="230"/>
      <c r="PZU831" s="230"/>
      <c r="PZV831" s="230"/>
      <c r="PZW831" s="230"/>
      <c r="PZX831" s="230"/>
      <c r="PZY831" s="230"/>
      <c r="PZZ831" s="230"/>
      <c r="QAA831" s="230"/>
      <c r="QAB831" s="230"/>
      <c r="QAC831" s="230"/>
      <c r="QAD831" s="230"/>
      <c r="QAE831" s="230"/>
      <c r="QAF831" s="230"/>
      <c r="QAG831" s="230"/>
      <c r="QAH831" s="230"/>
      <c r="QAI831" s="230"/>
      <c r="QAJ831" s="230"/>
      <c r="QAK831" s="230"/>
      <c r="QAL831" s="230"/>
      <c r="QAM831" s="230"/>
      <c r="QAN831" s="230"/>
      <c r="QAO831" s="230"/>
      <c r="QAP831" s="230"/>
      <c r="QAQ831" s="230"/>
      <c r="QAR831" s="230"/>
      <c r="QAS831" s="230"/>
      <c r="QAT831" s="230"/>
      <c r="QAU831" s="230"/>
      <c r="QAV831" s="230"/>
      <c r="QAW831" s="230"/>
      <c r="QAX831" s="230"/>
      <c r="QAY831" s="230"/>
      <c r="QAZ831" s="230"/>
      <c r="QBA831" s="230"/>
      <c r="QBB831" s="230"/>
      <c r="QBC831" s="230"/>
      <c r="QBD831" s="230"/>
      <c r="QBE831" s="230"/>
      <c r="QBF831" s="230"/>
      <c r="QBG831" s="230"/>
      <c r="QBH831" s="230"/>
      <c r="QBI831" s="230"/>
      <c r="QBJ831" s="230"/>
      <c r="QBK831" s="230"/>
      <c r="QBL831" s="230"/>
      <c r="QBM831" s="230"/>
      <c r="QBN831" s="230"/>
      <c r="QBO831" s="230"/>
      <c r="QBP831" s="230"/>
      <c r="QBQ831" s="230"/>
      <c r="QBR831" s="230"/>
      <c r="QBS831" s="230"/>
      <c r="QBT831" s="230"/>
      <c r="QBU831" s="230"/>
      <c r="QBV831" s="230"/>
      <c r="QBW831" s="230"/>
      <c r="QBX831" s="230"/>
      <c r="QBY831" s="230"/>
      <c r="QBZ831" s="230"/>
      <c r="QCA831" s="230"/>
      <c r="QCB831" s="230"/>
      <c r="QCC831" s="230"/>
      <c r="QCD831" s="230"/>
      <c r="QCE831" s="230"/>
      <c r="QCF831" s="230"/>
      <c r="QCG831" s="230"/>
      <c r="QCH831" s="230"/>
      <c r="QCI831" s="230"/>
      <c r="QCJ831" s="230"/>
      <c r="QCK831" s="230"/>
      <c r="QCL831" s="230"/>
      <c r="QCM831" s="230"/>
      <c r="QCN831" s="230"/>
      <c r="QCO831" s="230"/>
      <c r="QCP831" s="230"/>
      <c r="QCQ831" s="230"/>
      <c r="QCR831" s="230"/>
      <c r="QCS831" s="230"/>
      <c r="QCT831" s="230"/>
      <c r="QCU831" s="230"/>
      <c r="QCV831" s="230"/>
      <c r="QCW831" s="230"/>
      <c r="QCX831" s="230"/>
      <c r="QCY831" s="230"/>
      <c r="QCZ831" s="230"/>
      <c r="QDA831" s="230"/>
      <c r="QDB831" s="230"/>
      <c r="QDC831" s="230"/>
      <c r="QDD831" s="230"/>
      <c r="QDE831" s="230"/>
      <c r="QDF831" s="230"/>
      <c r="QDG831" s="230"/>
      <c r="QDH831" s="230"/>
      <c r="QDI831" s="230"/>
      <c r="QDJ831" s="230"/>
      <c r="QDK831" s="230"/>
      <c r="QDL831" s="230"/>
      <c r="QDM831" s="230"/>
      <c r="QDN831" s="230"/>
      <c r="QDO831" s="230"/>
      <c r="QDP831" s="230"/>
      <c r="QDQ831" s="230"/>
      <c r="QDR831" s="230"/>
      <c r="QDS831" s="230"/>
      <c r="QDT831" s="230"/>
      <c r="QDU831" s="230"/>
      <c r="QDV831" s="230"/>
      <c r="QDW831" s="230"/>
      <c r="QDX831" s="230"/>
      <c r="QDY831" s="230"/>
      <c r="QDZ831" s="230"/>
      <c r="QEA831" s="230"/>
      <c r="QEB831" s="230"/>
      <c r="QEC831" s="230"/>
      <c r="QED831" s="230"/>
      <c r="QEE831" s="230"/>
      <c r="QEF831" s="230"/>
      <c r="QEG831" s="230"/>
      <c r="QEH831" s="230"/>
      <c r="QEI831" s="230"/>
      <c r="QEJ831" s="230"/>
      <c r="QEK831" s="230"/>
      <c r="QEL831" s="230"/>
      <c r="QEM831" s="230"/>
      <c r="QEN831" s="230"/>
      <c r="QEO831" s="230"/>
      <c r="QEP831" s="230"/>
      <c r="QEQ831" s="230"/>
      <c r="QER831" s="230"/>
      <c r="QES831" s="230"/>
      <c r="QET831" s="230"/>
      <c r="QEU831" s="230"/>
      <c r="QEV831" s="230"/>
      <c r="QEW831" s="230"/>
      <c r="QEX831" s="230"/>
      <c r="QEY831" s="230"/>
      <c r="QEZ831" s="230"/>
      <c r="QFA831" s="230"/>
      <c r="QFB831" s="230"/>
      <c r="QFC831" s="230"/>
      <c r="QFD831" s="230"/>
      <c r="QFE831" s="230"/>
      <c r="QFF831" s="230"/>
      <c r="QFG831" s="230"/>
      <c r="QFH831" s="230"/>
      <c r="QFI831" s="230"/>
      <c r="QFJ831" s="230"/>
      <c r="QFK831" s="230"/>
      <c r="QFL831" s="230"/>
      <c r="QFM831" s="230"/>
      <c r="QFN831" s="230"/>
      <c r="QFO831" s="230"/>
      <c r="QFP831" s="230"/>
      <c r="QFQ831" s="230"/>
      <c r="QFR831" s="230"/>
      <c r="QFS831" s="230"/>
      <c r="QFT831" s="230"/>
      <c r="QFU831" s="230"/>
      <c r="QFV831" s="230"/>
      <c r="QFW831" s="230"/>
      <c r="QFX831" s="230"/>
      <c r="QFY831" s="230"/>
      <c r="QFZ831" s="230"/>
      <c r="QGA831" s="230"/>
      <c r="QGB831" s="230"/>
      <c r="QGC831" s="230"/>
      <c r="QGD831" s="230"/>
      <c r="QGE831" s="230"/>
      <c r="QGF831" s="230"/>
      <c r="QGG831" s="230"/>
      <c r="QGH831" s="230"/>
      <c r="QGI831" s="230"/>
      <c r="QGJ831" s="230"/>
      <c r="QGK831" s="230"/>
      <c r="QGL831" s="230"/>
      <c r="QGM831" s="230"/>
      <c r="QGN831" s="230"/>
      <c r="QGO831" s="230"/>
      <c r="QGP831" s="230"/>
      <c r="QGQ831" s="230"/>
      <c r="QGR831" s="230"/>
      <c r="QGS831" s="230"/>
      <c r="QGT831" s="230"/>
      <c r="QGU831" s="230"/>
      <c r="QGV831" s="230"/>
      <c r="QGW831" s="230"/>
      <c r="QGX831" s="230"/>
      <c r="QGY831" s="230"/>
      <c r="QGZ831" s="230"/>
      <c r="QHA831" s="230"/>
      <c r="QHB831" s="230"/>
      <c r="QHC831" s="230"/>
      <c r="QHD831" s="230"/>
      <c r="QHE831" s="230"/>
      <c r="QHF831" s="230"/>
      <c r="QHG831" s="230"/>
      <c r="QHH831" s="230"/>
      <c r="QHI831" s="230"/>
      <c r="QHJ831" s="230"/>
      <c r="QHK831" s="230"/>
      <c r="QHL831" s="230"/>
      <c r="QHM831" s="230"/>
      <c r="QHN831" s="230"/>
      <c r="QHO831" s="230"/>
      <c r="QHP831" s="230"/>
      <c r="QHQ831" s="230"/>
      <c r="QHR831" s="230"/>
      <c r="QHS831" s="230"/>
      <c r="QHT831" s="230"/>
      <c r="QHU831" s="230"/>
      <c r="QHV831" s="230"/>
      <c r="QHW831" s="230"/>
      <c r="QHX831" s="230"/>
      <c r="QHY831" s="230"/>
      <c r="QHZ831" s="230"/>
      <c r="QIA831" s="230"/>
      <c r="QIB831" s="230"/>
      <c r="QIC831" s="230"/>
      <c r="QID831" s="230"/>
      <c r="QIE831" s="230"/>
      <c r="QIF831" s="230"/>
      <c r="QIG831" s="230"/>
      <c r="QIH831" s="230"/>
      <c r="QII831" s="230"/>
      <c r="QIJ831" s="230"/>
      <c r="QIK831" s="230"/>
      <c r="QIL831" s="230"/>
      <c r="QIM831" s="230"/>
      <c r="QIN831" s="230"/>
      <c r="QIO831" s="230"/>
      <c r="QIP831" s="230"/>
      <c r="QIQ831" s="230"/>
      <c r="QIR831" s="230"/>
      <c r="QIS831" s="230"/>
      <c r="QIT831" s="230"/>
      <c r="QIU831" s="230"/>
      <c r="QIV831" s="230"/>
      <c r="QIW831" s="230"/>
      <c r="QIX831" s="230"/>
      <c r="QIY831" s="230"/>
      <c r="QIZ831" s="230"/>
      <c r="QJA831" s="230"/>
      <c r="QJB831" s="230"/>
      <c r="QJC831" s="230"/>
      <c r="QJD831" s="230"/>
      <c r="QJE831" s="230"/>
      <c r="QJF831" s="230"/>
      <c r="QJG831" s="230"/>
      <c r="QJH831" s="230"/>
      <c r="QJI831" s="230"/>
      <c r="QJJ831" s="230"/>
      <c r="QJK831" s="230"/>
      <c r="QJL831" s="230"/>
      <c r="QJM831" s="230"/>
      <c r="QJN831" s="230"/>
      <c r="QJO831" s="230"/>
      <c r="QJP831" s="230"/>
      <c r="QJQ831" s="230"/>
      <c r="QJR831" s="230"/>
      <c r="QJS831" s="230"/>
      <c r="QJT831" s="230"/>
      <c r="QJU831" s="230"/>
      <c r="QJV831" s="230"/>
      <c r="QJW831" s="230"/>
      <c r="QJX831" s="230"/>
      <c r="QJY831" s="230"/>
      <c r="QJZ831" s="230"/>
      <c r="QKA831" s="230"/>
      <c r="QKB831" s="230"/>
      <c r="QKC831" s="230"/>
      <c r="QKD831" s="230"/>
      <c r="QKE831" s="230"/>
      <c r="QKF831" s="230"/>
      <c r="QKG831" s="230"/>
      <c r="QKH831" s="230"/>
      <c r="QKI831" s="230"/>
      <c r="QKJ831" s="230"/>
      <c r="QKK831" s="230"/>
      <c r="QKL831" s="230"/>
      <c r="QKM831" s="230"/>
      <c r="QKN831" s="230"/>
      <c r="QKO831" s="230"/>
      <c r="QKP831" s="230"/>
      <c r="QKQ831" s="230"/>
      <c r="QKR831" s="230"/>
      <c r="QKS831" s="230"/>
      <c r="QKT831" s="230"/>
      <c r="QKU831" s="230"/>
      <c r="QKV831" s="230"/>
      <c r="QKW831" s="230"/>
      <c r="QKX831" s="230"/>
      <c r="QKY831" s="230"/>
      <c r="QKZ831" s="230"/>
      <c r="QLA831" s="230"/>
      <c r="QLB831" s="230"/>
      <c r="QLC831" s="230"/>
      <c r="QLD831" s="230"/>
      <c r="QLE831" s="230"/>
      <c r="QLF831" s="230"/>
      <c r="QLG831" s="230"/>
      <c r="QLH831" s="230"/>
      <c r="QLI831" s="230"/>
      <c r="QLJ831" s="230"/>
      <c r="QLK831" s="230"/>
      <c r="QLL831" s="230"/>
      <c r="QLM831" s="230"/>
      <c r="QLN831" s="230"/>
      <c r="QLO831" s="230"/>
      <c r="QLP831" s="230"/>
      <c r="QLQ831" s="230"/>
      <c r="QLR831" s="230"/>
      <c r="QLS831" s="230"/>
      <c r="QLT831" s="230"/>
      <c r="QLU831" s="230"/>
      <c r="QLV831" s="230"/>
      <c r="QLW831" s="230"/>
      <c r="QLX831" s="230"/>
      <c r="QLY831" s="230"/>
      <c r="QLZ831" s="230"/>
      <c r="QMA831" s="230"/>
      <c r="QMB831" s="230"/>
      <c r="QMC831" s="230"/>
      <c r="QMD831" s="230"/>
      <c r="QME831" s="230"/>
      <c r="QMF831" s="230"/>
      <c r="QMG831" s="230"/>
      <c r="QMH831" s="230"/>
      <c r="QMI831" s="230"/>
      <c r="QMJ831" s="230"/>
      <c r="QMK831" s="230"/>
      <c r="QML831" s="230"/>
      <c r="QMM831" s="230"/>
      <c r="QMN831" s="230"/>
      <c r="QMO831" s="230"/>
      <c r="QMP831" s="230"/>
      <c r="QMQ831" s="230"/>
      <c r="QMR831" s="230"/>
      <c r="QMS831" s="230"/>
      <c r="QMT831" s="230"/>
      <c r="QMU831" s="230"/>
      <c r="QMV831" s="230"/>
      <c r="QMW831" s="230"/>
      <c r="QMX831" s="230"/>
      <c r="QMY831" s="230"/>
      <c r="QMZ831" s="230"/>
      <c r="QNA831" s="230"/>
      <c r="QNB831" s="230"/>
      <c r="QNC831" s="230"/>
      <c r="QND831" s="230"/>
      <c r="QNE831" s="230"/>
      <c r="QNF831" s="230"/>
      <c r="QNG831" s="230"/>
      <c r="QNH831" s="230"/>
      <c r="QNI831" s="230"/>
      <c r="QNJ831" s="230"/>
      <c r="QNK831" s="230"/>
      <c r="QNL831" s="230"/>
      <c r="QNM831" s="230"/>
      <c r="QNN831" s="230"/>
      <c r="QNO831" s="230"/>
      <c r="QNP831" s="230"/>
      <c r="QNQ831" s="230"/>
      <c r="QNR831" s="230"/>
      <c r="QNS831" s="230"/>
      <c r="QNT831" s="230"/>
      <c r="QNU831" s="230"/>
      <c r="QNV831" s="230"/>
      <c r="QNW831" s="230"/>
      <c r="QNX831" s="230"/>
      <c r="QNY831" s="230"/>
      <c r="QNZ831" s="230"/>
      <c r="QOA831" s="230"/>
      <c r="QOB831" s="230"/>
      <c r="QOC831" s="230"/>
      <c r="QOD831" s="230"/>
      <c r="QOE831" s="230"/>
      <c r="QOF831" s="230"/>
      <c r="QOG831" s="230"/>
      <c r="QOH831" s="230"/>
      <c r="QOI831" s="230"/>
      <c r="QOJ831" s="230"/>
      <c r="QOK831" s="230"/>
      <c r="QOL831" s="230"/>
      <c r="QOM831" s="230"/>
      <c r="QON831" s="230"/>
      <c r="QOO831" s="230"/>
      <c r="QOP831" s="230"/>
      <c r="QOQ831" s="230"/>
      <c r="QOR831" s="230"/>
      <c r="QOS831" s="230"/>
      <c r="QOT831" s="230"/>
      <c r="QOU831" s="230"/>
      <c r="QOV831" s="230"/>
      <c r="QOW831" s="230"/>
      <c r="QOX831" s="230"/>
      <c r="QOY831" s="230"/>
      <c r="QOZ831" s="230"/>
      <c r="QPA831" s="230"/>
      <c r="QPB831" s="230"/>
      <c r="QPC831" s="230"/>
      <c r="QPD831" s="230"/>
      <c r="QPE831" s="230"/>
      <c r="QPF831" s="230"/>
      <c r="QPG831" s="230"/>
      <c r="QPH831" s="230"/>
      <c r="QPI831" s="230"/>
      <c r="QPJ831" s="230"/>
      <c r="QPK831" s="230"/>
      <c r="QPL831" s="230"/>
      <c r="QPM831" s="230"/>
      <c r="QPN831" s="230"/>
      <c r="QPO831" s="230"/>
      <c r="QPP831" s="230"/>
      <c r="QPQ831" s="230"/>
      <c r="QPR831" s="230"/>
      <c r="QPS831" s="230"/>
      <c r="QPT831" s="230"/>
      <c r="QPU831" s="230"/>
      <c r="QPV831" s="230"/>
      <c r="QPW831" s="230"/>
      <c r="QPX831" s="230"/>
      <c r="QPY831" s="230"/>
      <c r="QPZ831" s="230"/>
      <c r="QQA831" s="230"/>
      <c r="QQB831" s="230"/>
      <c r="QQC831" s="230"/>
      <c r="QQD831" s="230"/>
      <c r="QQE831" s="230"/>
      <c r="QQF831" s="230"/>
      <c r="QQG831" s="230"/>
      <c r="QQH831" s="230"/>
      <c r="QQI831" s="230"/>
      <c r="QQJ831" s="230"/>
      <c r="QQK831" s="230"/>
      <c r="QQL831" s="230"/>
      <c r="QQM831" s="230"/>
      <c r="QQN831" s="230"/>
      <c r="QQO831" s="230"/>
      <c r="QQP831" s="230"/>
      <c r="QQQ831" s="230"/>
      <c r="QQR831" s="230"/>
      <c r="QQS831" s="230"/>
      <c r="QQT831" s="230"/>
      <c r="QQU831" s="230"/>
      <c r="QQV831" s="230"/>
      <c r="QQW831" s="230"/>
      <c r="QQX831" s="230"/>
      <c r="QQY831" s="230"/>
      <c r="QQZ831" s="230"/>
      <c r="QRA831" s="230"/>
      <c r="QRB831" s="230"/>
      <c r="QRC831" s="230"/>
      <c r="QRD831" s="230"/>
      <c r="QRE831" s="230"/>
      <c r="QRF831" s="230"/>
      <c r="QRG831" s="230"/>
      <c r="QRH831" s="230"/>
      <c r="QRI831" s="230"/>
      <c r="QRJ831" s="230"/>
      <c r="QRK831" s="230"/>
      <c r="QRL831" s="230"/>
      <c r="QRM831" s="230"/>
      <c r="QRN831" s="230"/>
      <c r="QRO831" s="230"/>
      <c r="QRP831" s="230"/>
      <c r="QRQ831" s="230"/>
      <c r="QRR831" s="230"/>
      <c r="QRS831" s="230"/>
      <c r="QRT831" s="230"/>
      <c r="QRU831" s="230"/>
      <c r="QRV831" s="230"/>
      <c r="QRW831" s="230"/>
      <c r="QRX831" s="230"/>
      <c r="QRY831" s="230"/>
      <c r="QRZ831" s="230"/>
      <c r="QSA831" s="230"/>
      <c r="QSB831" s="230"/>
      <c r="QSC831" s="230"/>
      <c r="QSD831" s="230"/>
      <c r="QSE831" s="230"/>
      <c r="QSF831" s="230"/>
      <c r="QSG831" s="230"/>
      <c r="QSH831" s="230"/>
      <c r="QSI831" s="230"/>
      <c r="QSJ831" s="230"/>
      <c r="QSK831" s="230"/>
      <c r="QSL831" s="230"/>
      <c r="QSM831" s="230"/>
      <c r="QSN831" s="230"/>
      <c r="QSO831" s="230"/>
      <c r="QSP831" s="230"/>
      <c r="QSQ831" s="230"/>
      <c r="QSR831" s="230"/>
      <c r="QSS831" s="230"/>
      <c r="QST831" s="230"/>
      <c r="QSU831" s="230"/>
      <c r="QSV831" s="230"/>
      <c r="QSW831" s="230"/>
      <c r="QSX831" s="230"/>
      <c r="QSY831" s="230"/>
      <c r="QSZ831" s="230"/>
      <c r="QTA831" s="230"/>
      <c r="QTB831" s="230"/>
      <c r="QTC831" s="230"/>
      <c r="QTD831" s="230"/>
      <c r="QTE831" s="230"/>
      <c r="QTF831" s="230"/>
      <c r="QTG831" s="230"/>
      <c r="QTH831" s="230"/>
      <c r="QTI831" s="230"/>
      <c r="QTJ831" s="230"/>
      <c r="QTK831" s="230"/>
      <c r="QTL831" s="230"/>
      <c r="QTM831" s="230"/>
      <c r="QTN831" s="230"/>
      <c r="QTO831" s="230"/>
      <c r="QTP831" s="230"/>
      <c r="QTQ831" s="230"/>
      <c r="QTR831" s="230"/>
      <c r="QTS831" s="230"/>
      <c r="QTT831" s="230"/>
      <c r="QTU831" s="230"/>
      <c r="QTV831" s="230"/>
      <c r="QTW831" s="230"/>
      <c r="QTX831" s="230"/>
      <c r="QTY831" s="230"/>
      <c r="QTZ831" s="230"/>
      <c r="QUA831" s="230"/>
      <c r="QUB831" s="230"/>
      <c r="QUC831" s="230"/>
      <c r="QUD831" s="230"/>
      <c r="QUE831" s="230"/>
      <c r="QUF831" s="230"/>
      <c r="QUG831" s="230"/>
      <c r="QUH831" s="230"/>
      <c r="QUI831" s="230"/>
      <c r="QUJ831" s="230"/>
      <c r="QUK831" s="230"/>
      <c r="QUL831" s="230"/>
      <c r="QUM831" s="230"/>
      <c r="QUN831" s="230"/>
      <c r="QUO831" s="230"/>
      <c r="QUP831" s="230"/>
      <c r="QUQ831" s="230"/>
      <c r="QUR831" s="230"/>
      <c r="QUS831" s="230"/>
      <c r="QUT831" s="230"/>
      <c r="QUU831" s="230"/>
      <c r="QUV831" s="230"/>
      <c r="QUW831" s="230"/>
      <c r="QUX831" s="230"/>
      <c r="QUY831" s="230"/>
      <c r="QUZ831" s="230"/>
      <c r="QVA831" s="230"/>
      <c r="QVB831" s="230"/>
      <c r="QVC831" s="230"/>
      <c r="QVD831" s="230"/>
      <c r="QVE831" s="230"/>
      <c r="QVF831" s="230"/>
      <c r="QVG831" s="230"/>
      <c r="QVH831" s="230"/>
      <c r="QVI831" s="230"/>
      <c r="QVJ831" s="230"/>
      <c r="QVK831" s="230"/>
      <c r="QVL831" s="230"/>
      <c r="QVM831" s="230"/>
      <c r="QVN831" s="230"/>
      <c r="QVO831" s="230"/>
      <c r="QVP831" s="230"/>
      <c r="QVQ831" s="230"/>
      <c r="QVR831" s="230"/>
      <c r="QVS831" s="230"/>
      <c r="QVT831" s="230"/>
      <c r="QVU831" s="230"/>
      <c r="QVV831" s="230"/>
      <c r="QVW831" s="230"/>
      <c r="QVX831" s="230"/>
      <c r="QVY831" s="230"/>
      <c r="QVZ831" s="230"/>
      <c r="QWA831" s="230"/>
      <c r="QWB831" s="230"/>
      <c r="QWC831" s="230"/>
      <c r="QWD831" s="230"/>
      <c r="QWE831" s="230"/>
      <c r="QWF831" s="230"/>
      <c r="QWG831" s="230"/>
      <c r="QWH831" s="230"/>
      <c r="QWI831" s="230"/>
      <c r="QWJ831" s="230"/>
      <c r="QWK831" s="230"/>
      <c r="QWL831" s="230"/>
      <c r="QWM831" s="230"/>
      <c r="QWN831" s="230"/>
      <c r="QWO831" s="230"/>
      <c r="QWP831" s="230"/>
      <c r="QWQ831" s="230"/>
      <c r="QWR831" s="230"/>
      <c r="QWS831" s="230"/>
      <c r="QWT831" s="230"/>
      <c r="QWU831" s="230"/>
      <c r="QWV831" s="230"/>
      <c r="QWW831" s="230"/>
      <c r="QWX831" s="230"/>
      <c r="QWY831" s="230"/>
      <c r="QWZ831" s="230"/>
      <c r="QXA831" s="230"/>
      <c r="QXB831" s="230"/>
      <c r="QXC831" s="230"/>
      <c r="QXD831" s="230"/>
      <c r="QXE831" s="230"/>
      <c r="QXF831" s="230"/>
      <c r="QXG831" s="230"/>
      <c r="QXH831" s="230"/>
      <c r="QXI831" s="230"/>
      <c r="QXJ831" s="230"/>
      <c r="QXK831" s="230"/>
      <c r="QXL831" s="230"/>
      <c r="QXM831" s="230"/>
      <c r="QXN831" s="230"/>
      <c r="QXO831" s="230"/>
      <c r="QXP831" s="230"/>
      <c r="QXQ831" s="230"/>
      <c r="QXR831" s="230"/>
      <c r="QXS831" s="230"/>
      <c r="QXT831" s="230"/>
      <c r="QXU831" s="230"/>
      <c r="QXV831" s="230"/>
      <c r="QXW831" s="230"/>
      <c r="QXX831" s="230"/>
      <c r="QXY831" s="230"/>
      <c r="QXZ831" s="230"/>
      <c r="QYA831" s="230"/>
      <c r="QYB831" s="230"/>
      <c r="QYC831" s="230"/>
      <c r="QYD831" s="230"/>
      <c r="QYE831" s="230"/>
      <c r="QYF831" s="230"/>
      <c r="QYG831" s="230"/>
      <c r="QYH831" s="230"/>
      <c r="QYI831" s="230"/>
      <c r="QYJ831" s="230"/>
      <c r="QYK831" s="230"/>
      <c r="QYL831" s="230"/>
      <c r="QYM831" s="230"/>
      <c r="QYN831" s="230"/>
      <c r="QYO831" s="230"/>
      <c r="QYP831" s="230"/>
      <c r="QYQ831" s="230"/>
      <c r="QYR831" s="230"/>
      <c r="QYS831" s="230"/>
      <c r="QYT831" s="230"/>
      <c r="QYU831" s="230"/>
      <c r="QYV831" s="230"/>
      <c r="QYW831" s="230"/>
      <c r="QYX831" s="230"/>
      <c r="QYY831" s="230"/>
      <c r="QYZ831" s="230"/>
      <c r="QZA831" s="230"/>
      <c r="QZB831" s="230"/>
      <c r="QZC831" s="230"/>
      <c r="QZD831" s="230"/>
      <c r="QZE831" s="230"/>
      <c r="QZF831" s="230"/>
      <c r="QZG831" s="230"/>
      <c r="QZH831" s="230"/>
      <c r="QZI831" s="230"/>
      <c r="QZJ831" s="230"/>
      <c r="QZK831" s="230"/>
      <c r="QZL831" s="230"/>
      <c r="QZM831" s="230"/>
      <c r="QZN831" s="230"/>
      <c r="QZO831" s="230"/>
      <c r="QZP831" s="230"/>
      <c r="QZQ831" s="230"/>
      <c r="QZR831" s="230"/>
      <c r="QZS831" s="230"/>
      <c r="QZT831" s="230"/>
      <c r="QZU831" s="230"/>
      <c r="QZV831" s="230"/>
      <c r="QZW831" s="230"/>
      <c r="QZX831" s="230"/>
      <c r="QZY831" s="230"/>
      <c r="QZZ831" s="230"/>
      <c r="RAA831" s="230"/>
      <c r="RAB831" s="230"/>
      <c r="RAC831" s="230"/>
      <c r="RAD831" s="230"/>
      <c r="RAE831" s="230"/>
      <c r="RAF831" s="230"/>
      <c r="RAG831" s="230"/>
      <c r="RAH831" s="230"/>
      <c r="RAI831" s="230"/>
      <c r="RAJ831" s="230"/>
      <c r="RAK831" s="230"/>
      <c r="RAL831" s="230"/>
      <c r="RAM831" s="230"/>
      <c r="RAN831" s="230"/>
      <c r="RAO831" s="230"/>
      <c r="RAP831" s="230"/>
      <c r="RAQ831" s="230"/>
      <c r="RAR831" s="230"/>
      <c r="RAS831" s="230"/>
      <c r="RAT831" s="230"/>
      <c r="RAU831" s="230"/>
      <c r="RAV831" s="230"/>
      <c r="RAW831" s="230"/>
      <c r="RAX831" s="230"/>
      <c r="RAY831" s="230"/>
      <c r="RAZ831" s="230"/>
      <c r="RBA831" s="230"/>
      <c r="RBB831" s="230"/>
      <c r="RBC831" s="230"/>
      <c r="RBD831" s="230"/>
      <c r="RBE831" s="230"/>
      <c r="RBF831" s="230"/>
      <c r="RBG831" s="230"/>
      <c r="RBH831" s="230"/>
      <c r="RBI831" s="230"/>
      <c r="RBJ831" s="230"/>
      <c r="RBK831" s="230"/>
      <c r="RBL831" s="230"/>
      <c r="RBM831" s="230"/>
      <c r="RBN831" s="230"/>
      <c r="RBO831" s="230"/>
      <c r="RBP831" s="230"/>
      <c r="RBQ831" s="230"/>
      <c r="RBR831" s="230"/>
      <c r="RBS831" s="230"/>
      <c r="RBT831" s="230"/>
      <c r="RBU831" s="230"/>
      <c r="RBV831" s="230"/>
      <c r="RBW831" s="230"/>
      <c r="RBX831" s="230"/>
      <c r="RBY831" s="230"/>
      <c r="RBZ831" s="230"/>
      <c r="RCA831" s="230"/>
      <c r="RCB831" s="230"/>
      <c r="RCC831" s="230"/>
      <c r="RCD831" s="230"/>
      <c r="RCE831" s="230"/>
      <c r="RCF831" s="230"/>
      <c r="RCG831" s="230"/>
      <c r="RCH831" s="230"/>
      <c r="RCI831" s="230"/>
      <c r="RCJ831" s="230"/>
      <c r="RCK831" s="230"/>
      <c r="RCL831" s="230"/>
      <c r="RCM831" s="230"/>
      <c r="RCN831" s="230"/>
      <c r="RCO831" s="230"/>
      <c r="RCP831" s="230"/>
      <c r="RCQ831" s="230"/>
      <c r="RCR831" s="230"/>
      <c r="RCS831" s="230"/>
      <c r="RCT831" s="230"/>
      <c r="RCU831" s="230"/>
      <c r="RCV831" s="230"/>
      <c r="RCW831" s="230"/>
      <c r="RCX831" s="230"/>
      <c r="RCY831" s="230"/>
      <c r="RCZ831" s="230"/>
      <c r="RDA831" s="230"/>
      <c r="RDB831" s="230"/>
      <c r="RDC831" s="230"/>
      <c r="RDD831" s="230"/>
      <c r="RDE831" s="230"/>
      <c r="RDF831" s="230"/>
      <c r="RDG831" s="230"/>
      <c r="RDH831" s="230"/>
      <c r="RDI831" s="230"/>
      <c r="RDJ831" s="230"/>
      <c r="RDK831" s="230"/>
      <c r="RDL831" s="230"/>
      <c r="RDM831" s="230"/>
      <c r="RDN831" s="230"/>
      <c r="RDO831" s="230"/>
      <c r="RDP831" s="230"/>
      <c r="RDQ831" s="230"/>
      <c r="RDR831" s="230"/>
      <c r="RDS831" s="230"/>
      <c r="RDT831" s="230"/>
      <c r="RDU831" s="230"/>
      <c r="RDV831" s="230"/>
      <c r="RDW831" s="230"/>
      <c r="RDX831" s="230"/>
      <c r="RDY831" s="230"/>
      <c r="RDZ831" s="230"/>
      <c r="REA831" s="230"/>
      <c r="REB831" s="230"/>
      <c r="REC831" s="230"/>
      <c r="RED831" s="230"/>
      <c r="REE831" s="230"/>
      <c r="REF831" s="230"/>
      <c r="REG831" s="230"/>
      <c r="REH831" s="230"/>
      <c r="REI831" s="230"/>
      <c r="REJ831" s="230"/>
      <c r="REK831" s="230"/>
      <c r="REL831" s="230"/>
      <c r="REM831" s="230"/>
      <c r="REN831" s="230"/>
      <c r="REO831" s="230"/>
      <c r="REP831" s="230"/>
      <c r="REQ831" s="230"/>
      <c r="RER831" s="230"/>
      <c r="RES831" s="230"/>
      <c r="RET831" s="230"/>
      <c r="REU831" s="230"/>
      <c r="REV831" s="230"/>
      <c r="REW831" s="230"/>
      <c r="REX831" s="230"/>
      <c r="REY831" s="230"/>
      <c r="REZ831" s="230"/>
      <c r="RFA831" s="230"/>
      <c r="RFB831" s="230"/>
      <c r="RFC831" s="230"/>
      <c r="RFD831" s="230"/>
      <c r="RFE831" s="230"/>
      <c r="RFF831" s="230"/>
      <c r="RFG831" s="230"/>
      <c r="RFH831" s="230"/>
      <c r="RFI831" s="230"/>
      <c r="RFJ831" s="230"/>
      <c r="RFK831" s="230"/>
      <c r="RFL831" s="230"/>
      <c r="RFM831" s="230"/>
      <c r="RFN831" s="230"/>
      <c r="RFO831" s="230"/>
      <c r="RFP831" s="230"/>
      <c r="RFQ831" s="230"/>
      <c r="RFR831" s="230"/>
      <c r="RFS831" s="230"/>
      <c r="RFT831" s="230"/>
      <c r="RFU831" s="230"/>
      <c r="RFV831" s="230"/>
      <c r="RFW831" s="230"/>
      <c r="RFX831" s="230"/>
      <c r="RFY831" s="230"/>
      <c r="RFZ831" s="230"/>
      <c r="RGA831" s="230"/>
      <c r="RGB831" s="230"/>
      <c r="RGC831" s="230"/>
      <c r="RGD831" s="230"/>
      <c r="RGE831" s="230"/>
      <c r="RGF831" s="230"/>
      <c r="RGG831" s="230"/>
      <c r="RGH831" s="230"/>
      <c r="RGI831" s="230"/>
      <c r="RGJ831" s="230"/>
      <c r="RGK831" s="230"/>
      <c r="RGL831" s="230"/>
      <c r="RGM831" s="230"/>
      <c r="RGN831" s="230"/>
      <c r="RGO831" s="230"/>
      <c r="RGP831" s="230"/>
      <c r="RGQ831" s="230"/>
      <c r="RGR831" s="230"/>
      <c r="RGS831" s="230"/>
      <c r="RGT831" s="230"/>
      <c r="RGU831" s="230"/>
      <c r="RGV831" s="230"/>
      <c r="RGW831" s="230"/>
      <c r="RGX831" s="230"/>
      <c r="RGY831" s="230"/>
      <c r="RGZ831" s="230"/>
      <c r="RHA831" s="230"/>
      <c r="RHB831" s="230"/>
      <c r="RHC831" s="230"/>
      <c r="RHD831" s="230"/>
      <c r="RHE831" s="230"/>
      <c r="RHF831" s="230"/>
      <c r="RHG831" s="230"/>
      <c r="RHH831" s="230"/>
      <c r="RHI831" s="230"/>
      <c r="RHJ831" s="230"/>
      <c r="RHK831" s="230"/>
      <c r="RHL831" s="230"/>
      <c r="RHM831" s="230"/>
      <c r="RHN831" s="230"/>
      <c r="RHO831" s="230"/>
      <c r="RHP831" s="230"/>
      <c r="RHQ831" s="230"/>
      <c r="RHR831" s="230"/>
      <c r="RHS831" s="230"/>
      <c r="RHT831" s="230"/>
      <c r="RHU831" s="230"/>
      <c r="RHV831" s="230"/>
      <c r="RHW831" s="230"/>
      <c r="RHX831" s="230"/>
      <c r="RHY831" s="230"/>
      <c r="RHZ831" s="230"/>
      <c r="RIA831" s="230"/>
      <c r="RIB831" s="230"/>
      <c r="RIC831" s="230"/>
      <c r="RID831" s="230"/>
      <c r="RIE831" s="230"/>
      <c r="RIF831" s="230"/>
      <c r="RIG831" s="230"/>
      <c r="RIH831" s="230"/>
      <c r="RII831" s="230"/>
      <c r="RIJ831" s="230"/>
      <c r="RIK831" s="230"/>
      <c r="RIL831" s="230"/>
      <c r="RIM831" s="230"/>
      <c r="RIN831" s="230"/>
      <c r="RIO831" s="230"/>
      <c r="RIP831" s="230"/>
      <c r="RIQ831" s="230"/>
      <c r="RIR831" s="230"/>
      <c r="RIS831" s="230"/>
      <c r="RIT831" s="230"/>
      <c r="RIU831" s="230"/>
      <c r="RIV831" s="230"/>
      <c r="RIW831" s="230"/>
      <c r="RIX831" s="230"/>
      <c r="RIY831" s="230"/>
      <c r="RIZ831" s="230"/>
      <c r="RJA831" s="230"/>
      <c r="RJB831" s="230"/>
      <c r="RJC831" s="230"/>
      <c r="RJD831" s="230"/>
      <c r="RJE831" s="230"/>
      <c r="RJF831" s="230"/>
      <c r="RJG831" s="230"/>
      <c r="RJH831" s="230"/>
      <c r="RJI831" s="230"/>
      <c r="RJJ831" s="230"/>
      <c r="RJK831" s="230"/>
      <c r="RJL831" s="230"/>
      <c r="RJM831" s="230"/>
      <c r="RJN831" s="230"/>
      <c r="RJO831" s="230"/>
      <c r="RJP831" s="230"/>
      <c r="RJQ831" s="230"/>
      <c r="RJR831" s="230"/>
      <c r="RJS831" s="230"/>
      <c r="RJT831" s="230"/>
      <c r="RJU831" s="230"/>
      <c r="RJV831" s="230"/>
      <c r="RJW831" s="230"/>
      <c r="RJX831" s="230"/>
      <c r="RJY831" s="230"/>
      <c r="RJZ831" s="230"/>
      <c r="RKA831" s="230"/>
      <c r="RKB831" s="230"/>
      <c r="RKC831" s="230"/>
      <c r="RKD831" s="230"/>
      <c r="RKE831" s="230"/>
      <c r="RKF831" s="230"/>
      <c r="RKG831" s="230"/>
      <c r="RKH831" s="230"/>
      <c r="RKI831" s="230"/>
      <c r="RKJ831" s="230"/>
      <c r="RKK831" s="230"/>
      <c r="RKL831" s="230"/>
      <c r="RKM831" s="230"/>
      <c r="RKN831" s="230"/>
      <c r="RKO831" s="230"/>
      <c r="RKP831" s="230"/>
      <c r="RKQ831" s="230"/>
      <c r="RKR831" s="230"/>
      <c r="RKS831" s="230"/>
      <c r="RKT831" s="230"/>
      <c r="RKU831" s="230"/>
      <c r="RKV831" s="230"/>
      <c r="RKW831" s="230"/>
      <c r="RKX831" s="230"/>
      <c r="RKY831" s="230"/>
      <c r="RKZ831" s="230"/>
      <c r="RLA831" s="230"/>
      <c r="RLB831" s="230"/>
      <c r="RLC831" s="230"/>
      <c r="RLD831" s="230"/>
      <c r="RLE831" s="230"/>
      <c r="RLF831" s="230"/>
      <c r="RLG831" s="230"/>
      <c r="RLH831" s="230"/>
      <c r="RLI831" s="230"/>
      <c r="RLJ831" s="230"/>
      <c r="RLK831" s="230"/>
      <c r="RLL831" s="230"/>
      <c r="RLM831" s="230"/>
      <c r="RLN831" s="230"/>
      <c r="RLO831" s="230"/>
      <c r="RLP831" s="230"/>
      <c r="RLQ831" s="230"/>
      <c r="RLR831" s="230"/>
      <c r="RLS831" s="230"/>
      <c r="RLT831" s="230"/>
      <c r="RLU831" s="230"/>
      <c r="RLV831" s="230"/>
      <c r="RLW831" s="230"/>
      <c r="RLX831" s="230"/>
      <c r="RLY831" s="230"/>
      <c r="RLZ831" s="230"/>
      <c r="RMA831" s="230"/>
      <c r="RMB831" s="230"/>
      <c r="RMC831" s="230"/>
      <c r="RMD831" s="230"/>
      <c r="RME831" s="230"/>
      <c r="RMF831" s="230"/>
      <c r="RMG831" s="230"/>
      <c r="RMH831" s="230"/>
      <c r="RMI831" s="230"/>
      <c r="RMJ831" s="230"/>
      <c r="RMK831" s="230"/>
      <c r="RML831" s="230"/>
      <c r="RMM831" s="230"/>
      <c r="RMN831" s="230"/>
      <c r="RMO831" s="230"/>
      <c r="RMP831" s="230"/>
      <c r="RMQ831" s="230"/>
      <c r="RMR831" s="230"/>
      <c r="RMS831" s="230"/>
      <c r="RMT831" s="230"/>
      <c r="RMU831" s="230"/>
      <c r="RMV831" s="230"/>
      <c r="RMW831" s="230"/>
      <c r="RMX831" s="230"/>
      <c r="RMY831" s="230"/>
      <c r="RMZ831" s="230"/>
      <c r="RNA831" s="230"/>
      <c r="RNB831" s="230"/>
      <c r="RNC831" s="230"/>
      <c r="RND831" s="230"/>
      <c r="RNE831" s="230"/>
      <c r="RNF831" s="230"/>
      <c r="RNG831" s="230"/>
      <c r="RNH831" s="230"/>
      <c r="RNI831" s="230"/>
      <c r="RNJ831" s="230"/>
      <c r="RNK831" s="230"/>
      <c r="RNL831" s="230"/>
      <c r="RNM831" s="230"/>
      <c r="RNN831" s="230"/>
      <c r="RNO831" s="230"/>
      <c r="RNP831" s="230"/>
      <c r="RNQ831" s="230"/>
      <c r="RNR831" s="230"/>
      <c r="RNS831" s="230"/>
      <c r="RNT831" s="230"/>
      <c r="RNU831" s="230"/>
      <c r="RNV831" s="230"/>
      <c r="RNW831" s="230"/>
      <c r="RNX831" s="230"/>
      <c r="RNY831" s="230"/>
      <c r="RNZ831" s="230"/>
      <c r="ROA831" s="230"/>
      <c r="ROB831" s="230"/>
      <c r="ROC831" s="230"/>
      <c r="ROD831" s="230"/>
      <c r="ROE831" s="230"/>
      <c r="ROF831" s="230"/>
      <c r="ROG831" s="230"/>
      <c r="ROH831" s="230"/>
      <c r="ROI831" s="230"/>
      <c r="ROJ831" s="230"/>
      <c r="ROK831" s="230"/>
      <c r="ROL831" s="230"/>
      <c r="ROM831" s="230"/>
      <c r="RON831" s="230"/>
      <c r="ROO831" s="230"/>
      <c r="ROP831" s="230"/>
      <c r="ROQ831" s="230"/>
      <c r="ROR831" s="230"/>
      <c r="ROS831" s="230"/>
      <c r="ROT831" s="230"/>
      <c r="ROU831" s="230"/>
      <c r="ROV831" s="230"/>
      <c r="ROW831" s="230"/>
      <c r="ROX831" s="230"/>
      <c r="ROY831" s="230"/>
      <c r="ROZ831" s="230"/>
      <c r="RPA831" s="230"/>
      <c r="RPB831" s="230"/>
      <c r="RPC831" s="230"/>
      <c r="RPD831" s="230"/>
      <c r="RPE831" s="230"/>
      <c r="RPF831" s="230"/>
      <c r="RPG831" s="230"/>
      <c r="RPH831" s="230"/>
      <c r="RPI831" s="230"/>
      <c r="RPJ831" s="230"/>
      <c r="RPK831" s="230"/>
      <c r="RPL831" s="230"/>
      <c r="RPM831" s="230"/>
      <c r="RPN831" s="230"/>
      <c r="RPO831" s="230"/>
      <c r="RPP831" s="230"/>
      <c r="RPQ831" s="230"/>
      <c r="RPR831" s="230"/>
      <c r="RPS831" s="230"/>
      <c r="RPT831" s="230"/>
      <c r="RPU831" s="230"/>
      <c r="RPV831" s="230"/>
      <c r="RPW831" s="230"/>
      <c r="RPX831" s="230"/>
      <c r="RPY831" s="230"/>
      <c r="RPZ831" s="230"/>
      <c r="RQA831" s="230"/>
      <c r="RQB831" s="230"/>
      <c r="RQC831" s="230"/>
      <c r="RQD831" s="230"/>
      <c r="RQE831" s="230"/>
      <c r="RQF831" s="230"/>
      <c r="RQG831" s="230"/>
      <c r="RQH831" s="230"/>
      <c r="RQI831" s="230"/>
      <c r="RQJ831" s="230"/>
      <c r="RQK831" s="230"/>
      <c r="RQL831" s="230"/>
      <c r="RQM831" s="230"/>
      <c r="RQN831" s="230"/>
      <c r="RQO831" s="230"/>
      <c r="RQP831" s="230"/>
      <c r="RQQ831" s="230"/>
      <c r="RQR831" s="230"/>
      <c r="RQS831" s="230"/>
      <c r="RQT831" s="230"/>
      <c r="RQU831" s="230"/>
      <c r="RQV831" s="230"/>
      <c r="RQW831" s="230"/>
      <c r="RQX831" s="230"/>
      <c r="RQY831" s="230"/>
      <c r="RQZ831" s="230"/>
      <c r="RRA831" s="230"/>
      <c r="RRB831" s="230"/>
      <c r="RRC831" s="230"/>
      <c r="RRD831" s="230"/>
      <c r="RRE831" s="230"/>
      <c r="RRF831" s="230"/>
      <c r="RRG831" s="230"/>
      <c r="RRH831" s="230"/>
      <c r="RRI831" s="230"/>
      <c r="RRJ831" s="230"/>
      <c r="RRK831" s="230"/>
      <c r="RRL831" s="230"/>
      <c r="RRM831" s="230"/>
      <c r="RRN831" s="230"/>
      <c r="RRO831" s="230"/>
      <c r="RRP831" s="230"/>
      <c r="RRQ831" s="230"/>
      <c r="RRR831" s="230"/>
      <c r="RRS831" s="230"/>
      <c r="RRT831" s="230"/>
      <c r="RRU831" s="230"/>
      <c r="RRV831" s="230"/>
      <c r="RRW831" s="230"/>
      <c r="RRX831" s="230"/>
      <c r="RRY831" s="230"/>
      <c r="RRZ831" s="230"/>
      <c r="RSA831" s="230"/>
      <c r="RSB831" s="230"/>
      <c r="RSC831" s="230"/>
      <c r="RSD831" s="230"/>
      <c r="RSE831" s="230"/>
      <c r="RSF831" s="230"/>
      <c r="RSG831" s="230"/>
      <c r="RSH831" s="230"/>
      <c r="RSI831" s="230"/>
      <c r="RSJ831" s="230"/>
      <c r="RSK831" s="230"/>
      <c r="RSL831" s="230"/>
      <c r="RSM831" s="230"/>
      <c r="RSN831" s="230"/>
      <c r="RSO831" s="230"/>
      <c r="RSP831" s="230"/>
      <c r="RSQ831" s="230"/>
      <c r="RSR831" s="230"/>
      <c r="RSS831" s="230"/>
      <c r="RST831" s="230"/>
      <c r="RSU831" s="230"/>
      <c r="RSV831" s="230"/>
      <c r="RSW831" s="230"/>
      <c r="RSX831" s="230"/>
      <c r="RSY831" s="230"/>
      <c r="RSZ831" s="230"/>
      <c r="RTA831" s="230"/>
      <c r="RTB831" s="230"/>
      <c r="RTC831" s="230"/>
      <c r="RTD831" s="230"/>
      <c r="RTE831" s="230"/>
      <c r="RTF831" s="230"/>
      <c r="RTG831" s="230"/>
      <c r="RTH831" s="230"/>
      <c r="RTI831" s="230"/>
      <c r="RTJ831" s="230"/>
      <c r="RTK831" s="230"/>
      <c r="RTL831" s="230"/>
      <c r="RTM831" s="230"/>
      <c r="RTN831" s="230"/>
      <c r="RTO831" s="230"/>
      <c r="RTP831" s="230"/>
      <c r="RTQ831" s="230"/>
      <c r="RTR831" s="230"/>
      <c r="RTS831" s="230"/>
      <c r="RTT831" s="230"/>
      <c r="RTU831" s="230"/>
      <c r="RTV831" s="230"/>
      <c r="RTW831" s="230"/>
      <c r="RTX831" s="230"/>
      <c r="RTY831" s="230"/>
      <c r="RTZ831" s="230"/>
      <c r="RUA831" s="230"/>
      <c r="RUB831" s="230"/>
      <c r="RUC831" s="230"/>
      <c r="RUD831" s="230"/>
      <c r="RUE831" s="230"/>
      <c r="RUF831" s="230"/>
      <c r="RUG831" s="230"/>
      <c r="RUH831" s="230"/>
      <c r="RUI831" s="230"/>
      <c r="RUJ831" s="230"/>
      <c r="RUK831" s="230"/>
      <c r="RUL831" s="230"/>
      <c r="RUM831" s="230"/>
      <c r="RUN831" s="230"/>
      <c r="RUO831" s="230"/>
      <c r="RUP831" s="230"/>
      <c r="RUQ831" s="230"/>
      <c r="RUR831" s="230"/>
      <c r="RUS831" s="230"/>
      <c r="RUT831" s="230"/>
      <c r="RUU831" s="230"/>
      <c r="RUV831" s="230"/>
      <c r="RUW831" s="230"/>
      <c r="RUX831" s="230"/>
      <c r="RUY831" s="230"/>
      <c r="RUZ831" s="230"/>
      <c r="RVA831" s="230"/>
      <c r="RVB831" s="230"/>
      <c r="RVC831" s="230"/>
      <c r="RVD831" s="230"/>
      <c r="RVE831" s="230"/>
      <c r="RVF831" s="230"/>
      <c r="RVG831" s="230"/>
      <c r="RVH831" s="230"/>
      <c r="RVI831" s="230"/>
      <c r="RVJ831" s="230"/>
      <c r="RVK831" s="230"/>
      <c r="RVL831" s="230"/>
      <c r="RVM831" s="230"/>
      <c r="RVN831" s="230"/>
      <c r="RVO831" s="230"/>
      <c r="RVP831" s="230"/>
      <c r="RVQ831" s="230"/>
      <c r="RVR831" s="230"/>
      <c r="RVS831" s="230"/>
      <c r="RVT831" s="230"/>
      <c r="RVU831" s="230"/>
      <c r="RVV831" s="230"/>
      <c r="RVW831" s="230"/>
      <c r="RVX831" s="230"/>
      <c r="RVY831" s="230"/>
      <c r="RVZ831" s="230"/>
      <c r="RWA831" s="230"/>
      <c r="RWB831" s="230"/>
      <c r="RWC831" s="230"/>
      <c r="RWD831" s="230"/>
      <c r="RWE831" s="230"/>
      <c r="RWF831" s="230"/>
      <c r="RWG831" s="230"/>
      <c r="RWH831" s="230"/>
      <c r="RWI831" s="230"/>
      <c r="RWJ831" s="230"/>
      <c r="RWK831" s="230"/>
      <c r="RWL831" s="230"/>
      <c r="RWM831" s="230"/>
      <c r="RWN831" s="230"/>
      <c r="RWO831" s="230"/>
      <c r="RWP831" s="230"/>
      <c r="RWQ831" s="230"/>
      <c r="RWR831" s="230"/>
      <c r="RWS831" s="230"/>
      <c r="RWT831" s="230"/>
      <c r="RWU831" s="230"/>
      <c r="RWV831" s="230"/>
      <c r="RWW831" s="230"/>
      <c r="RWX831" s="230"/>
      <c r="RWY831" s="230"/>
      <c r="RWZ831" s="230"/>
      <c r="RXA831" s="230"/>
      <c r="RXB831" s="230"/>
      <c r="RXC831" s="230"/>
      <c r="RXD831" s="230"/>
      <c r="RXE831" s="230"/>
      <c r="RXF831" s="230"/>
      <c r="RXG831" s="230"/>
      <c r="RXH831" s="230"/>
      <c r="RXI831" s="230"/>
      <c r="RXJ831" s="230"/>
      <c r="RXK831" s="230"/>
      <c r="RXL831" s="230"/>
      <c r="RXM831" s="230"/>
      <c r="RXN831" s="230"/>
      <c r="RXO831" s="230"/>
      <c r="RXP831" s="230"/>
      <c r="RXQ831" s="230"/>
      <c r="RXR831" s="230"/>
      <c r="RXS831" s="230"/>
      <c r="RXT831" s="230"/>
      <c r="RXU831" s="230"/>
      <c r="RXV831" s="230"/>
      <c r="RXW831" s="230"/>
      <c r="RXX831" s="230"/>
      <c r="RXY831" s="230"/>
      <c r="RXZ831" s="230"/>
      <c r="RYA831" s="230"/>
      <c r="RYB831" s="230"/>
      <c r="RYC831" s="230"/>
      <c r="RYD831" s="230"/>
      <c r="RYE831" s="230"/>
      <c r="RYF831" s="230"/>
      <c r="RYG831" s="230"/>
      <c r="RYH831" s="230"/>
      <c r="RYI831" s="230"/>
      <c r="RYJ831" s="230"/>
      <c r="RYK831" s="230"/>
      <c r="RYL831" s="230"/>
      <c r="RYM831" s="230"/>
      <c r="RYN831" s="230"/>
      <c r="RYO831" s="230"/>
      <c r="RYP831" s="230"/>
      <c r="RYQ831" s="230"/>
      <c r="RYR831" s="230"/>
      <c r="RYS831" s="230"/>
      <c r="RYT831" s="230"/>
      <c r="RYU831" s="230"/>
      <c r="RYV831" s="230"/>
      <c r="RYW831" s="230"/>
      <c r="RYX831" s="230"/>
      <c r="RYY831" s="230"/>
      <c r="RYZ831" s="230"/>
      <c r="RZA831" s="230"/>
      <c r="RZB831" s="230"/>
      <c r="RZC831" s="230"/>
      <c r="RZD831" s="230"/>
      <c r="RZE831" s="230"/>
      <c r="RZF831" s="230"/>
      <c r="RZG831" s="230"/>
      <c r="RZH831" s="230"/>
      <c r="RZI831" s="230"/>
      <c r="RZJ831" s="230"/>
      <c r="RZK831" s="230"/>
      <c r="RZL831" s="230"/>
      <c r="RZM831" s="230"/>
      <c r="RZN831" s="230"/>
      <c r="RZO831" s="230"/>
      <c r="RZP831" s="230"/>
      <c r="RZQ831" s="230"/>
      <c r="RZR831" s="230"/>
      <c r="RZS831" s="230"/>
      <c r="RZT831" s="230"/>
      <c r="RZU831" s="230"/>
      <c r="RZV831" s="230"/>
      <c r="RZW831" s="230"/>
      <c r="RZX831" s="230"/>
      <c r="RZY831" s="230"/>
      <c r="RZZ831" s="230"/>
      <c r="SAA831" s="230"/>
      <c r="SAB831" s="230"/>
      <c r="SAC831" s="230"/>
      <c r="SAD831" s="230"/>
      <c r="SAE831" s="230"/>
      <c r="SAF831" s="230"/>
      <c r="SAG831" s="230"/>
      <c r="SAH831" s="230"/>
      <c r="SAI831" s="230"/>
      <c r="SAJ831" s="230"/>
      <c r="SAK831" s="230"/>
      <c r="SAL831" s="230"/>
      <c r="SAM831" s="230"/>
      <c r="SAN831" s="230"/>
      <c r="SAO831" s="230"/>
      <c r="SAP831" s="230"/>
      <c r="SAQ831" s="230"/>
      <c r="SAR831" s="230"/>
      <c r="SAS831" s="230"/>
      <c r="SAT831" s="230"/>
      <c r="SAU831" s="230"/>
      <c r="SAV831" s="230"/>
      <c r="SAW831" s="230"/>
      <c r="SAX831" s="230"/>
      <c r="SAY831" s="230"/>
      <c r="SAZ831" s="230"/>
      <c r="SBA831" s="230"/>
      <c r="SBB831" s="230"/>
      <c r="SBC831" s="230"/>
      <c r="SBD831" s="230"/>
      <c r="SBE831" s="230"/>
      <c r="SBF831" s="230"/>
      <c r="SBG831" s="230"/>
      <c r="SBH831" s="230"/>
      <c r="SBI831" s="230"/>
      <c r="SBJ831" s="230"/>
      <c r="SBK831" s="230"/>
      <c r="SBL831" s="230"/>
      <c r="SBM831" s="230"/>
      <c r="SBN831" s="230"/>
      <c r="SBO831" s="230"/>
      <c r="SBP831" s="230"/>
      <c r="SBQ831" s="230"/>
      <c r="SBR831" s="230"/>
      <c r="SBS831" s="230"/>
      <c r="SBT831" s="230"/>
      <c r="SBU831" s="230"/>
      <c r="SBV831" s="230"/>
      <c r="SBW831" s="230"/>
      <c r="SBX831" s="230"/>
      <c r="SBY831" s="230"/>
      <c r="SBZ831" s="230"/>
      <c r="SCA831" s="230"/>
      <c r="SCB831" s="230"/>
      <c r="SCC831" s="230"/>
      <c r="SCD831" s="230"/>
      <c r="SCE831" s="230"/>
      <c r="SCF831" s="230"/>
      <c r="SCG831" s="230"/>
      <c r="SCH831" s="230"/>
      <c r="SCI831" s="230"/>
      <c r="SCJ831" s="230"/>
      <c r="SCK831" s="230"/>
      <c r="SCL831" s="230"/>
      <c r="SCM831" s="230"/>
      <c r="SCN831" s="230"/>
      <c r="SCO831" s="230"/>
      <c r="SCP831" s="230"/>
      <c r="SCQ831" s="230"/>
      <c r="SCR831" s="230"/>
      <c r="SCS831" s="230"/>
      <c r="SCT831" s="230"/>
      <c r="SCU831" s="230"/>
      <c r="SCV831" s="230"/>
      <c r="SCW831" s="230"/>
      <c r="SCX831" s="230"/>
      <c r="SCY831" s="230"/>
      <c r="SCZ831" s="230"/>
      <c r="SDA831" s="230"/>
      <c r="SDB831" s="230"/>
      <c r="SDC831" s="230"/>
      <c r="SDD831" s="230"/>
      <c r="SDE831" s="230"/>
      <c r="SDF831" s="230"/>
      <c r="SDG831" s="230"/>
      <c r="SDH831" s="230"/>
      <c r="SDI831" s="230"/>
      <c r="SDJ831" s="230"/>
      <c r="SDK831" s="230"/>
      <c r="SDL831" s="230"/>
      <c r="SDM831" s="230"/>
      <c r="SDN831" s="230"/>
      <c r="SDO831" s="230"/>
      <c r="SDP831" s="230"/>
      <c r="SDQ831" s="230"/>
      <c r="SDR831" s="230"/>
      <c r="SDS831" s="230"/>
      <c r="SDT831" s="230"/>
      <c r="SDU831" s="230"/>
      <c r="SDV831" s="230"/>
      <c r="SDW831" s="230"/>
      <c r="SDX831" s="230"/>
      <c r="SDY831" s="230"/>
      <c r="SDZ831" s="230"/>
      <c r="SEA831" s="230"/>
      <c r="SEB831" s="230"/>
      <c r="SEC831" s="230"/>
      <c r="SED831" s="230"/>
      <c r="SEE831" s="230"/>
      <c r="SEF831" s="230"/>
      <c r="SEG831" s="230"/>
      <c r="SEH831" s="230"/>
      <c r="SEI831" s="230"/>
      <c r="SEJ831" s="230"/>
      <c r="SEK831" s="230"/>
      <c r="SEL831" s="230"/>
      <c r="SEM831" s="230"/>
      <c r="SEN831" s="230"/>
      <c r="SEO831" s="230"/>
      <c r="SEP831" s="230"/>
      <c r="SEQ831" s="230"/>
      <c r="SER831" s="230"/>
      <c r="SES831" s="230"/>
      <c r="SET831" s="230"/>
      <c r="SEU831" s="230"/>
      <c r="SEV831" s="230"/>
      <c r="SEW831" s="230"/>
      <c r="SEX831" s="230"/>
      <c r="SEY831" s="230"/>
      <c r="SEZ831" s="230"/>
      <c r="SFA831" s="230"/>
      <c r="SFB831" s="230"/>
      <c r="SFC831" s="230"/>
      <c r="SFD831" s="230"/>
      <c r="SFE831" s="230"/>
      <c r="SFF831" s="230"/>
      <c r="SFG831" s="230"/>
      <c r="SFH831" s="230"/>
      <c r="SFI831" s="230"/>
      <c r="SFJ831" s="230"/>
      <c r="SFK831" s="230"/>
      <c r="SFL831" s="230"/>
      <c r="SFM831" s="230"/>
      <c r="SFN831" s="230"/>
      <c r="SFO831" s="230"/>
      <c r="SFP831" s="230"/>
      <c r="SFQ831" s="230"/>
      <c r="SFR831" s="230"/>
      <c r="SFS831" s="230"/>
      <c r="SFT831" s="230"/>
      <c r="SFU831" s="230"/>
      <c r="SFV831" s="230"/>
      <c r="SFW831" s="230"/>
      <c r="SFX831" s="230"/>
      <c r="SFY831" s="230"/>
      <c r="SFZ831" s="230"/>
      <c r="SGA831" s="230"/>
      <c r="SGB831" s="230"/>
      <c r="SGC831" s="230"/>
      <c r="SGD831" s="230"/>
      <c r="SGE831" s="230"/>
      <c r="SGF831" s="230"/>
      <c r="SGG831" s="230"/>
      <c r="SGH831" s="230"/>
      <c r="SGI831" s="230"/>
      <c r="SGJ831" s="230"/>
      <c r="SGK831" s="230"/>
      <c r="SGL831" s="230"/>
      <c r="SGM831" s="230"/>
      <c r="SGN831" s="230"/>
      <c r="SGO831" s="230"/>
      <c r="SGP831" s="230"/>
      <c r="SGQ831" s="230"/>
      <c r="SGR831" s="230"/>
      <c r="SGS831" s="230"/>
      <c r="SGT831" s="230"/>
      <c r="SGU831" s="230"/>
      <c r="SGV831" s="230"/>
      <c r="SGW831" s="230"/>
      <c r="SGX831" s="230"/>
      <c r="SGY831" s="230"/>
      <c r="SGZ831" s="230"/>
      <c r="SHA831" s="230"/>
      <c r="SHB831" s="230"/>
      <c r="SHC831" s="230"/>
      <c r="SHD831" s="230"/>
      <c r="SHE831" s="230"/>
      <c r="SHF831" s="230"/>
      <c r="SHG831" s="230"/>
      <c r="SHH831" s="230"/>
      <c r="SHI831" s="230"/>
      <c r="SHJ831" s="230"/>
      <c r="SHK831" s="230"/>
      <c r="SHL831" s="230"/>
      <c r="SHM831" s="230"/>
      <c r="SHN831" s="230"/>
      <c r="SHO831" s="230"/>
      <c r="SHP831" s="230"/>
      <c r="SHQ831" s="230"/>
      <c r="SHR831" s="230"/>
      <c r="SHS831" s="230"/>
      <c r="SHT831" s="230"/>
      <c r="SHU831" s="230"/>
      <c r="SHV831" s="230"/>
      <c r="SHW831" s="230"/>
      <c r="SHX831" s="230"/>
      <c r="SHY831" s="230"/>
      <c r="SHZ831" s="230"/>
      <c r="SIA831" s="230"/>
      <c r="SIB831" s="230"/>
      <c r="SIC831" s="230"/>
      <c r="SID831" s="230"/>
      <c r="SIE831" s="230"/>
      <c r="SIF831" s="230"/>
      <c r="SIG831" s="230"/>
      <c r="SIH831" s="230"/>
      <c r="SII831" s="230"/>
      <c r="SIJ831" s="230"/>
      <c r="SIK831" s="230"/>
      <c r="SIL831" s="230"/>
      <c r="SIM831" s="230"/>
      <c r="SIN831" s="230"/>
      <c r="SIO831" s="230"/>
      <c r="SIP831" s="230"/>
      <c r="SIQ831" s="230"/>
      <c r="SIR831" s="230"/>
      <c r="SIS831" s="230"/>
      <c r="SIT831" s="230"/>
      <c r="SIU831" s="230"/>
      <c r="SIV831" s="230"/>
      <c r="SIW831" s="230"/>
      <c r="SIX831" s="230"/>
      <c r="SIY831" s="230"/>
      <c r="SIZ831" s="230"/>
      <c r="SJA831" s="230"/>
      <c r="SJB831" s="230"/>
      <c r="SJC831" s="230"/>
      <c r="SJD831" s="230"/>
      <c r="SJE831" s="230"/>
      <c r="SJF831" s="230"/>
      <c r="SJG831" s="230"/>
      <c r="SJH831" s="230"/>
      <c r="SJI831" s="230"/>
      <c r="SJJ831" s="230"/>
      <c r="SJK831" s="230"/>
      <c r="SJL831" s="230"/>
      <c r="SJM831" s="230"/>
      <c r="SJN831" s="230"/>
      <c r="SJO831" s="230"/>
      <c r="SJP831" s="230"/>
      <c r="SJQ831" s="230"/>
      <c r="SJR831" s="230"/>
      <c r="SJS831" s="230"/>
      <c r="SJT831" s="230"/>
      <c r="SJU831" s="230"/>
      <c r="SJV831" s="230"/>
      <c r="SJW831" s="230"/>
      <c r="SJX831" s="230"/>
      <c r="SJY831" s="230"/>
      <c r="SJZ831" s="230"/>
      <c r="SKA831" s="230"/>
      <c r="SKB831" s="230"/>
      <c r="SKC831" s="230"/>
      <c r="SKD831" s="230"/>
      <c r="SKE831" s="230"/>
      <c r="SKF831" s="230"/>
      <c r="SKG831" s="230"/>
      <c r="SKH831" s="230"/>
      <c r="SKI831" s="230"/>
      <c r="SKJ831" s="230"/>
      <c r="SKK831" s="230"/>
      <c r="SKL831" s="230"/>
      <c r="SKM831" s="230"/>
      <c r="SKN831" s="230"/>
      <c r="SKO831" s="230"/>
      <c r="SKP831" s="230"/>
      <c r="SKQ831" s="230"/>
      <c r="SKR831" s="230"/>
      <c r="SKS831" s="230"/>
      <c r="SKT831" s="230"/>
      <c r="SKU831" s="230"/>
      <c r="SKV831" s="230"/>
      <c r="SKW831" s="230"/>
      <c r="SKX831" s="230"/>
      <c r="SKY831" s="230"/>
      <c r="SKZ831" s="230"/>
      <c r="SLA831" s="230"/>
      <c r="SLB831" s="230"/>
      <c r="SLC831" s="230"/>
      <c r="SLD831" s="230"/>
      <c r="SLE831" s="230"/>
      <c r="SLF831" s="230"/>
      <c r="SLG831" s="230"/>
      <c r="SLH831" s="230"/>
      <c r="SLI831" s="230"/>
      <c r="SLJ831" s="230"/>
      <c r="SLK831" s="230"/>
      <c r="SLL831" s="230"/>
      <c r="SLM831" s="230"/>
      <c r="SLN831" s="230"/>
      <c r="SLO831" s="230"/>
      <c r="SLP831" s="230"/>
      <c r="SLQ831" s="230"/>
      <c r="SLR831" s="230"/>
      <c r="SLS831" s="230"/>
      <c r="SLT831" s="230"/>
      <c r="SLU831" s="230"/>
      <c r="SLV831" s="230"/>
      <c r="SLW831" s="230"/>
      <c r="SLX831" s="230"/>
      <c r="SLY831" s="230"/>
      <c r="SLZ831" s="230"/>
      <c r="SMA831" s="230"/>
      <c r="SMB831" s="230"/>
      <c r="SMC831" s="230"/>
      <c r="SMD831" s="230"/>
      <c r="SME831" s="230"/>
      <c r="SMF831" s="230"/>
      <c r="SMG831" s="230"/>
      <c r="SMH831" s="230"/>
      <c r="SMI831" s="230"/>
      <c r="SMJ831" s="230"/>
      <c r="SMK831" s="230"/>
      <c r="SML831" s="230"/>
      <c r="SMM831" s="230"/>
      <c r="SMN831" s="230"/>
      <c r="SMO831" s="230"/>
      <c r="SMP831" s="230"/>
      <c r="SMQ831" s="230"/>
      <c r="SMR831" s="230"/>
      <c r="SMS831" s="230"/>
      <c r="SMT831" s="230"/>
      <c r="SMU831" s="230"/>
      <c r="SMV831" s="230"/>
      <c r="SMW831" s="230"/>
      <c r="SMX831" s="230"/>
      <c r="SMY831" s="230"/>
      <c r="SMZ831" s="230"/>
      <c r="SNA831" s="230"/>
      <c r="SNB831" s="230"/>
      <c r="SNC831" s="230"/>
      <c r="SND831" s="230"/>
      <c r="SNE831" s="230"/>
      <c r="SNF831" s="230"/>
      <c r="SNG831" s="230"/>
      <c r="SNH831" s="230"/>
      <c r="SNI831" s="230"/>
      <c r="SNJ831" s="230"/>
      <c r="SNK831" s="230"/>
      <c r="SNL831" s="230"/>
      <c r="SNM831" s="230"/>
      <c r="SNN831" s="230"/>
      <c r="SNO831" s="230"/>
      <c r="SNP831" s="230"/>
      <c r="SNQ831" s="230"/>
      <c r="SNR831" s="230"/>
      <c r="SNS831" s="230"/>
      <c r="SNT831" s="230"/>
      <c r="SNU831" s="230"/>
      <c r="SNV831" s="230"/>
      <c r="SNW831" s="230"/>
      <c r="SNX831" s="230"/>
      <c r="SNY831" s="230"/>
      <c r="SNZ831" s="230"/>
      <c r="SOA831" s="230"/>
      <c r="SOB831" s="230"/>
      <c r="SOC831" s="230"/>
      <c r="SOD831" s="230"/>
      <c r="SOE831" s="230"/>
      <c r="SOF831" s="230"/>
      <c r="SOG831" s="230"/>
      <c r="SOH831" s="230"/>
      <c r="SOI831" s="230"/>
      <c r="SOJ831" s="230"/>
      <c r="SOK831" s="230"/>
      <c r="SOL831" s="230"/>
      <c r="SOM831" s="230"/>
      <c r="SON831" s="230"/>
      <c r="SOO831" s="230"/>
      <c r="SOP831" s="230"/>
      <c r="SOQ831" s="230"/>
      <c r="SOR831" s="230"/>
      <c r="SOS831" s="230"/>
      <c r="SOT831" s="230"/>
      <c r="SOU831" s="230"/>
      <c r="SOV831" s="230"/>
      <c r="SOW831" s="230"/>
      <c r="SOX831" s="230"/>
      <c r="SOY831" s="230"/>
      <c r="SOZ831" s="230"/>
      <c r="SPA831" s="230"/>
      <c r="SPB831" s="230"/>
      <c r="SPC831" s="230"/>
      <c r="SPD831" s="230"/>
      <c r="SPE831" s="230"/>
      <c r="SPF831" s="230"/>
      <c r="SPG831" s="230"/>
      <c r="SPH831" s="230"/>
      <c r="SPI831" s="230"/>
      <c r="SPJ831" s="230"/>
      <c r="SPK831" s="230"/>
      <c r="SPL831" s="230"/>
      <c r="SPM831" s="230"/>
      <c r="SPN831" s="230"/>
      <c r="SPO831" s="230"/>
      <c r="SPP831" s="230"/>
      <c r="SPQ831" s="230"/>
      <c r="SPR831" s="230"/>
      <c r="SPS831" s="230"/>
      <c r="SPT831" s="230"/>
      <c r="SPU831" s="230"/>
      <c r="SPV831" s="230"/>
      <c r="SPW831" s="230"/>
      <c r="SPX831" s="230"/>
      <c r="SPY831" s="230"/>
      <c r="SPZ831" s="230"/>
      <c r="SQA831" s="230"/>
      <c r="SQB831" s="230"/>
      <c r="SQC831" s="230"/>
      <c r="SQD831" s="230"/>
      <c r="SQE831" s="230"/>
      <c r="SQF831" s="230"/>
      <c r="SQG831" s="230"/>
      <c r="SQH831" s="230"/>
      <c r="SQI831" s="230"/>
      <c r="SQJ831" s="230"/>
      <c r="SQK831" s="230"/>
      <c r="SQL831" s="230"/>
      <c r="SQM831" s="230"/>
      <c r="SQN831" s="230"/>
      <c r="SQO831" s="230"/>
      <c r="SQP831" s="230"/>
      <c r="SQQ831" s="230"/>
      <c r="SQR831" s="230"/>
      <c r="SQS831" s="230"/>
      <c r="SQT831" s="230"/>
      <c r="SQU831" s="230"/>
      <c r="SQV831" s="230"/>
      <c r="SQW831" s="230"/>
      <c r="SQX831" s="230"/>
      <c r="SQY831" s="230"/>
      <c r="SQZ831" s="230"/>
      <c r="SRA831" s="230"/>
      <c r="SRB831" s="230"/>
      <c r="SRC831" s="230"/>
      <c r="SRD831" s="230"/>
      <c r="SRE831" s="230"/>
      <c r="SRF831" s="230"/>
      <c r="SRG831" s="230"/>
      <c r="SRH831" s="230"/>
      <c r="SRI831" s="230"/>
      <c r="SRJ831" s="230"/>
      <c r="SRK831" s="230"/>
      <c r="SRL831" s="230"/>
      <c r="SRM831" s="230"/>
      <c r="SRN831" s="230"/>
      <c r="SRO831" s="230"/>
      <c r="SRP831" s="230"/>
      <c r="SRQ831" s="230"/>
      <c r="SRR831" s="230"/>
      <c r="SRS831" s="230"/>
      <c r="SRT831" s="230"/>
      <c r="SRU831" s="230"/>
      <c r="SRV831" s="230"/>
      <c r="SRW831" s="230"/>
      <c r="SRX831" s="230"/>
      <c r="SRY831" s="230"/>
      <c r="SRZ831" s="230"/>
      <c r="SSA831" s="230"/>
      <c r="SSB831" s="230"/>
      <c r="SSC831" s="230"/>
      <c r="SSD831" s="230"/>
      <c r="SSE831" s="230"/>
      <c r="SSF831" s="230"/>
      <c r="SSG831" s="230"/>
      <c r="SSH831" s="230"/>
      <c r="SSI831" s="230"/>
      <c r="SSJ831" s="230"/>
      <c r="SSK831" s="230"/>
      <c r="SSL831" s="230"/>
      <c r="SSM831" s="230"/>
      <c r="SSN831" s="230"/>
      <c r="SSO831" s="230"/>
      <c r="SSP831" s="230"/>
      <c r="SSQ831" s="230"/>
      <c r="SSR831" s="230"/>
      <c r="SSS831" s="230"/>
      <c r="SST831" s="230"/>
      <c r="SSU831" s="230"/>
      <c r="SSV831" s="230"/>
      <c r="SSW831" s="230"/>
      <c r="SSX831" s="230"/>
      <c r="SSY831" s="230"/>
      <c r="SSZ831" s="230"/>
      <c r="STA831" s="230"/>
      <c r="STB831" s="230"/>
      <c r="STC831" s="230"/>
      <c r="STD831" s="230"/>
      <c r="STE831" s="230"/>
      <c r="STF831" s="230"/>
      <c r="STG831" s="230"/>
      <c r="STH831" s="230"/>
      <c r="STI831" s="230"/>
      <c r="STJ831" s="230"/>
      <c r="STK831" s="230"/>
      <c r="STL831" s="230"/>
      <c r="STM831" s="230"/>
      <c r="STN831" s="230"/>
      <c r="STO831" s="230"/>
      <c r="STP831" s="230"/>
      <c r="STQ831" s="230"/>
      <c r="STR831" s="230"/>
      <c r="STS831" s="230"/>
      <c r="STT831" s="230"/>
      <c r="STU831" s="230"/>
      <c r="STV831" s="230"/>
      <c r="STW831" s="230"/>
      <c r="STX831" s="230"/>
      <c r="STY831" s="230"/>
      <c r="STZ831" s="230"/>
      <c r="SUA831" s="230"/>
      <c r="SUB831" s="230"/>
      <c r="SUC831" s="230"/>
      <c r="SUD831" s="230"/>
      <c r="SUE831" s="230"/>
      <c r="SUF831" s="230"/>
      <c r="SUG831" s="230"/>
      <c r="SUH831" s="230"/>
      <c r="SUI831" s="230"/>
      <c r="SUJ831" s="230"/>
      <c r="SUK831" s="230"/>
      <c r="SUL831" s="230"/>
      <c r="SUM831" s="230"/>
      <c r="SUN831" s="230"/>
      <c r="SUO831" s="230"/>
      <c r="SUP831" s="230"/>
      <c r="SUQ831" s="230"/>
      <c r="SUR831" s="230"/>
      <c r="SUS831" s="230"/>
      <c r="SUT831" s="230"/>
      <c r="SUU831" s="230"/>
      <c r="SUV831" s="230"/>
      <c r="SUW831" s="230"/>
      <c r="SUX831" s="230"/>
      <c r="SUY831" s="230"/>
      <c r="SUZ831" s="230"/>
      <c r="SVA831" s="230"/>
      <c r="SVB831" s="230"/>
      <c r="SVC831" s="230"/>
      <c r="SVD831" s="230"/>
      <c r="SVE831" s="230"/>
      <c r="SVF831" s="230"/>
      <c r="SVG831" s="230"/>
      <c r="SVH831" s="230"/>
      <c r="SVI831" s="230"/>
      <c r="SVJ831" s="230"/>
      <c r="SVK831" s="230"/>
      <c r="SVL831" s="230"/>
      <c r="SVM831" s="230"/>
      <c r="SVN831" s="230"/>
      <c r="SVO831" s="230"/>
      <c r="SVP831" s="230"/>
      <c r="SVQ831" s="230"/>
      <c r="SVR831" s="230"/>
      <c r="SVS831" s="230"/>
      <c r="SVT831" s="230"/>
      <c r="SVU831" s="230"/>
      <c r="SVV831" s="230"/>
      <c r="SVW831" s="230"/>
      <c r="SVX831" s="230"/>
      <c r="SVY831" s="230"/>
      <c r="SVZ831" s="230"/>
      <c r="SWA831" s="230"/>
      <c r="SWB831" s="230"/>
      <c r="SWC831" s="230"/>
      <c r="SWD831" s="230"/>
      <c r="SWE831" s="230"/>
      <c r="SWF831" s="230"/>
      <c r="SWG831" s="230"/>
      <c r="SWH831" s="230"/>
      <c r="SWI831" s="230"/>
      <c r="SWJ831" s="230"/>
      <c r="SWK831" s="230"/>
      <c r="SWL831" s="230"/>
      <c r="SWM831" s="230"/>
      <c r="SWN831" s="230"/>
      <c r="SWO831" s="230"/>
      <c r="SWP831" s="230"/>
      <c r="SWQ831" s="230"/>
      <c r="SWR831" s="230"/>
      <c r="SWS831" s="230"/>
      <c r="SWT831" s="230"/>
      <c r="SWU831" s="230"/>
      <c r="SWV831" s="230"/>
      <c r="SWW831" s="230"/>
      <c r="SWX831" s="230"/>
      <c r="SWY831" s="230"/>
      <c r="SWZ831" s="230"/>
      <c r="SXA831" s="230"/>
      <c r="SXB831" s="230"/>
      <c r="SXC831" s="230"/>
      <c r="SXD831" s="230"/>
      <c r="SXE831" s="230"/>
      <c r="SXF831" s="230"/>
      <c r="SXG831" s="230"/>
      <c r="SXH831" s="230"/>
      <c r="SXI831" s="230"/>
      <c r="SXJ831" s="230"/>
      <c r="SXK831" s="230"/>
      <c r="SXL831" s="230"/>
      <c r="SXM831" s="230"/>
      <c r="SXN831" s="230"/>
      <c r="SXO831" s="230"/>
      <c r="SXP831" s="230"/>
      <c r="SXQ831" s="230"/>
      <c r="SXR831" s="230"/>
      <c r="SXS831" s="230"/>
      <c r="SXT831" s="230"/>
      <c r="SXU831" s="230"/>
      <c r="SXV831" s="230"/>
      <c r="SXW831" s="230"/>
      <c r="SXX831" s="230"/>
      <c r="SXY831" s="230"/>
      <c r="SXZ831" s="230"/>
      <c r="SYA831" s="230"/>
      <c r="SYB831" s="230"/>
      <c r="SYC831" s="230"/>
      <c r="SYD831" s="230"/>
      <c r="SYE831" s="230"/>
      <c r="SYF831" s="230"/>
      <c r="SYG831" s="230"/>
      <c r="SYH831" s="230"/>
      <c r="SYI831" s="230"/>
      <c r="SYJ831" s="230"/>
      <c r="SYK831" s="230"/>
      <c r="SYL831" s="230"/>
      <c r="SYM831" s="230"/>
      <c r="SYN831" s="230"/>
      <c r="SYO831" s="230"/>
      <c r="SYP831" s="230"/>
      <c r="SYQ831" s="230"/>
      <c r="SYR831" s="230"/>
      <c r="SYS831" s="230"/>
      <c r="SYT831" s="230"/>
      <c r="SYU831" s="230"/>
      <c r="SYV831" s="230"/>
      <c r="SYW831" s="230"/>
      <c r="SYX831" s="230"/>
      <c r="SYY831" s="230"/>
      <c r="SYZ831" s="230"/>
      <c r="SZA831" s="230"/>
      <c r="SZB831" s="230"/>
      <c r="SZC831" s="230"/>
      <c r="SZD831" s="230"/>
      <c r="SZE831" s="230"/>
      <c r="SZF831" s="230"/>
      <c r="SZG831" s="230"/>
      <c r="SZH831" s="230"/>
      <c r="SZI831" s="230"/>
      <c r="SZJ831" s="230"/>
      <c r="SZK831" s="230"/>
      <c r="SZL831" s="230"/>
      <c r="SZM831" s="230"/>
      <c r="SZN831" s="230"/>
      <c r="SZO831" s="230"/>
      <c r="SZP831" s="230"/>
      <c r="SZQ831" s="230"/>
      <c r="SZR831" s="230"/>
      <c r="SZS831" s="230"/>
      <c r="SZT831" s="230"/>
      <c r="SZU831" s="230"/>
      <c r="SZV831" s="230"/>
      <c r="SZW831" s="230"/>
      <c r="SZX831" s="230"/>
      <c r="SZY831" s="230"/>
      <c r="SZZ831" s="230"/>
      <c r="TAA831" s="230"/>
      <c r="TAB831" s="230"/>
      <c r="TAC831" s="230"/>
      <c r="TAD831" s="230"/>
      <c r="TAE831" s="230"/>
      <c r="TAF831" s="230"/>
      <c r="TAG831" s="230"/>
      <c r="TAH831" s="230"/>
      <c r="TAI831" s="230"/>
      <c r="TAJ831" s="230"/>
      <c r="TAK831" s="230"/>
      <c r="TAL831" s="230"/>
      <c r="TAM831" s="230"/>
      <c r="TAN831" s="230"/>
      <c r="TAO831" s="230"/>
      <c r="TAP831" s="230"/>
      <c r="TAQ831" s="230"/>
      <c r="TAR831" s="230"/>
      <c r="TAS831" s="230"/>
      <c r="TAT831" s="230"/>
      <c r="TAU831" s="230"/>
      <c r="TAV831" s="230"/>
      <c r="TAW831" s="230"/>
      <c r="TAX831" s="230"/>
      <c r="TAY831" s="230"/>
      <c r="TAZ831" s="230"/>
      <c r="TBA831" s="230"/>
      <c r="TBB831" s="230"/>
      <c r="TBC831" s="230"/>
      <c r="TBD831" s="230"/>
      <c r="TBE831" s="230"/>
      <c r="TBF831" s="230"/>
      <c r="TBG831" s="230"/>
      <c r="TBH831" s="230"/>
      <c r="TBI831" s="230"/>
      <c r="TBJ831" s="230"/>
      <c r="TBK831" s="230"/>
      <c r="TBL831" s="230"/>
      <c r="TBM831" s="230"/>
      <c r="TBN831" s="230"/>
      <c r="TBO831" s="230"/>
      <c r="TBP831" s="230"/>
      <c r="TBQ831" s="230"/>
      <c r="TBR831" s="230"/>
      <c r="TBS831" s="230"/>
      <c r="TBT831" s="230"/>
      <c r="TBU831" s="230"/>
      <c r="TBV831" s="230"/>
      <c r="TBW831" s="230"/>
      <c r="TBX831" s="230"/>
      <c r="TBY831" s="230"/>
      <c r="TBZ831" s="230"/>
      <c r="TCA831" s="230"/>
      <c r="TCB831" s="230"/>
      <c r="TCC831" s="230"/>
      <c r="TCD831" s="230"/>
      <c r="TCE831" s="230"/>
      <c r="TCF831" s="230"/>
      <c r="TCG831" s="230"/>
      <c r="TCH831" s="230"/>
      <c r="TCI831" s="230"/>
      <c r="TCJ831" s="230"/>
      <c r="TCK831" s="230"/>
      <c r="TCL831" s="230"/>
      <c r="TCM831" s="230"/>
      <c r="TCN831" s="230"/>
      <c r="TCO831" s="230"/>
      <c r="TCP831" s="230"/>
      <c r="TCQ831" s="230"/>
      <c r="TCR831" s="230"/>
      <c r="TCS831" s="230"/>
      <c r="TCT831" s="230"/>
      <c r="TCU831" s="230"/>
      <c r="TCV831" s="230"/>
      <c r="TCW831" s="230"/>
      <c r="TCX831" s="230"/>
      <c r="TCY831" s="230"/>
      <c r="TCZ831" s="230"/>
      <c r="TDA831" s="230"/>
      <c r="TDB831" s="230"/>
      <c r="TDC831" s="230"/>
      <c r="TDD831" s="230"/>
      <c r="TDE831" s="230"/>
      <c r="TDF831" s="230"/>
      <c r="TDG831" s="230"/>
      <c r="TDH831" s="230"/>
      <c r="TDI831" s="230"/>
      <c r="TDJ831" s="230"/>
      <c r="TDK831" s="230"/>
      <c r="TDL831" s="230"/>
      <c r="TDM831" s="230"/>
      <c r="TDN831" s="230"/>
      <c r="TDO831" s="230"/>
      <c r="TDP831" s="230"/>
      <c r="TDQ831" s="230"/>
      <c r="TDR831" s="230"/>
      <c r="TDS831" s="230"/>
      <c r="TDT831" s="230"/>
      <c r="TDU831" s="230"/>
      <c r="TDV831" s="230"/>
      <c r="TDW831" s="230"/>
      <c r="TDX831" s="230"/>
      <c r="TDY831" s="230"/>
      <c r="TDZ831" s="230"/>
      <c r="TEA831" s="230"/>
      <c r="TEB831" s="230"/>
      <c r="TEC831" s="230"/>
      <c r="TED831" s="230"/>
      <c r="TEE831" s="230"/>
      <c r="TEF831" s="230"/>
      <c r="TEG831" s="230"/>
      <c r="TEH831" s="230"/>
      <c r="TEI831" s="230"/>
      <c r="TEJ831" s="230"/>
      <c r="TEK831" s="230"/>
      <c r="TEL831" s="230"/>
      <c r="TEM831" s="230"/>
      <c r="TEN831" s="230"/>
      <c r="TEO831" s="230"/>
      <c r="TEP831" s="230"/>
      <c r="TEQ831" s="230"/>
      <c r="TER831" s="230"/>
      <c r="TES831" s="230"/>
      <c r="TET831" s="230"/>
      <c r="TEU831" s="230"/>
      <c r="TEV831" s="230"/>
      <c r="TEW831" s="230"/>
      <c r="TEX831" s="230"/>
      <c r="TEY831" s="230"/>
      <c r="TEZ831" s="230"/>
      <c r="TFA831" s="230"/>
      <c r="TFB831" s="230"/>
      <c r="TFC831" s="230"/>
      <c r="TFD831" s="230"/>
      <c r="TFE831" s="230"/>
      <c r="TFF831" s="230"/>
      <c r="TFG831" s="230"/>
      <c r="TFH831" s="230"/>
      <c r="TFI831" s="230"/>
      <c r="TFJ831" s="230"/>
      <c r="TFK831" s="230"/>
      <c r="TFL831" s="230"/>
      <c r="TFM831" s="230"/>
      <c r="TFN831" s="230"/>
      <c r="TFO831" s="230"/>
      <c r="TFP831" s="230"/>
      <c r="TFQ831" s="230"/>
      <c r="TFR831" s="230"/>
      <c r="TFS831" s="230"/>
      <c r="TFT831" s="230"/>
      <c r="TFU831" s="230"/>
      <c r="TFV831" s="230"/>
      <c r="TFW831" s="230"/>
      <c r="TFX831" s="230"/>
      <c r="TFY831" s="230"/>
      <c r="TFZ831" s="230"/>
      <c r="TGA831" s="230"/>
      <c r="TGB831" s="230"/>
      <c r="TGC831" s="230"/>
      <c r="TGD831" s="230"/>
      <c r="TGE831" s="230"/>
      <c r="TGF831" s="230"/>
      <c r="TGG831" s="230"/>
      <c r="TGH831" s="230"/>
      <c r="TGI831" s="230"/>
      <c r="TGJ831" s="230"/>
      <c r="TGK831" s="230"/>
      <c r="TGL831" s="230"/>
      <c r="TGM831" s="230"/>
      <c r="TGN831" s="230"/>
      <c r="TGO831" s="230"/>
      <c r="TGP831" s="230"/>
      <c r="TGQ831" s="230"/>
      <c r="TGR831" s="230"/>
      <c r="TGS831" s="230"/>
      <c r="TGT831" s="230"/>
      <c r="TGU831" s="230"/>
      <c r="TGV831" s="230"/>
      <c r="TGW831" s="230"/>
      <c r="TGX831" s="230"/>
      <c r="TGY831" s="230"/>
      <c r="TGZ831" s="230"/>
      <c r="THA831" s="230"/>
      <c r="THB831" s="230"/>
      <c r="THC831" s="230"/>
      <c r="THD831" s="230"/>
      <c r="THE831" s="230"/>
      <c r="THF831" s="230"/>
      <c r="THG831" s="230"/>
      <c r="THH831" s="230"/>
      <c r="THI831" s="230"/>
      <c r="THJ831" s="230"/>
      <c r="THK831" s="230"/>
      <c r="THL831" s="230"/>
      <c r="THM831" s="230"/>
      <c r="THN831" s="230"/>
      <c r="THO831" s="230"/>
      <c r="THP831" s="230"/>
      <c r="THQ831" s="230"/>
      <c r="THR831" s="230"/>
      <c r="THS831" s="230"/>
      <c r="THT831" s="230"/>
      <c r="THU831" s="230"/>
      <c r="THV831" s="230"/>
      <c r="THW831" s="230"/>
      <c r="THX831" s="230"/>
      <c r="THY831" s="230"/>
      <c r="THZ831" s="230"/>
      <c r="TIA831" s="230"/>
      <c r="TIB831" s="230"/>
      <c r="TIC831" s="230"/>
      <c r="TID831" s="230"/>
      <c r="TIE831" s="230"/>
      <c r="TIF831" s="230"/>
      <c r="TIG831" s="230"/>
      <c r="TIH831" s="230"/>
      <c r="TII831" s="230"/>
      <c r="TIJ831" s="230"/>
      <c r="TIK831" s="230"/>
      <c r="TIL831" s="230"/>
      <c r="TIM831" s="230"/>
      <c r="TIN831" s="230"/>
      <c r="TIO831" s="230"/>
      <c r="TIP831" s="230"/>
      <c r="TIQ831" s="230"/>
      <c r="TIR831" s="230"/>
      <c r="TIS831" s="230"/>
      <c r="TIT831" s="230"/>
      <c r="TIU831" s="230"/>
      <c r="TIV831" s="230"/>
      <c r="TIW831" s="230"/>
      <c r="TIX831" s="230"/>
      <c r="TIY831" s="230"/>
      <c r="TIZ831" s="230"/>
      <c r="TJA831" s="230"/>
      <c r="TJB831" s="230"/>
      <c r="TJC831" s="230"/>
      <c r="TJD831" s="230"/>
      <c r="TJE831" s="230"/>
      <c r="TJF831" s="230"/>
      <c r="TJG831" s="230"/>
      <c r="TJH831" s="230"/>
      <c r="TJI831" s="230"/>
      <c r="TJJ831" s="230"/>
      <c r="TJK831" s="230"/>
      <c r="TJL831" s="230"/>
      <c r="TJM831" s="230"/>
      <c r="TJN831" s="230"/>
      <c r="TJO831" s="230"/>
      <c r="TJP831" s="230"/>
      <c r="TJQ831" s="230"/>
      <c r="TJR831" s="230"/>
      <c r="TJS831" s="230"/>
      <c r="TJT831" s="230"/>
      <c r="TJU831" s="230"/>
      <c r="TJV831" s="230"/>
      <c r="TJW831" s="230"/>
      <c r="TJX831" s="230"/>
      <c r="TJY831" s="230"/>
      <c r="TJZ831" s="230"/>
      <c r="TKA831" s="230"/>
      <c r="TKB831" s="230"/>
      <c r="TKC831" s="230"/>
      <c r="TKD831" s="230"/>
      <c r="TKE831" s="230"/>
      <c r="TKF831" s="230"/>
      <c r="TKG831" s="230"/>
      <c r="TKH831" s="230"/>
      <c r="TKI831" s="230"/>
      <c r="TKJ831" s="230"/>
      <c r="TKK831" s="230"/>
      <c r="TKL831" s="230"/>
      <c r="TKM831" s="230"/>
      <c r="TKN831" s="230"/>
      <c r="TKO831" s="230"/>
      <c r="TKP831" s="230"/>
      <c r="TKQ831" s="230"/>
      <c r="TKR831" s="230"/>
      <c r="TKS831" s="230"/>
      <c r="TKT831" s="230"/>
      <c r="TKU831" s="230"/>
      <c r="TKV831" s="230"/>
      <c r="TKW831" s="230"/>
      <c r="TKX831" s="230"/>
      <c r="TKY831" s="230"/>
      <c r="TKZ831" s="230"/>
      <c r="TLA831" s="230"/>
      <c r="TLB831" s="230"/>
      <c r="TLC831" s="230"/>
      <c r="TLD831" s="230"/>
      <c r="TLE831" s="230"/>
      <c r="TLF831" s="230"/>
      <c r="TLG831" s="230"/>
      <c r="TLH831" s="230"/>
      <c r="TLI831" s="230"/>
      <c r="TLJ831" s="230"/>
      <c r="TLK831" s="230"/>
      <c r="TLL831" s="230"/>
      <c r="TLM831" s="230"/>
      <c r="TLN831" s="230"/>
      <c r="TLO831" s="230"/>
      <c r="TLP831" s="230"/>
      <c r="TLQ831" s="230"/>
      <c r="TLR831" s="230"/>
      <c r="TLS831" s="230"/>
      <c r="TLT831" s="230"/>
      <c r="TLU831" s="230"/>
      <c r="TLV831" s="230"/>
      <c r="TLW831" s="230"/>
      <c r="TLX831" s="230"/>
      <c r="TLY831" s="230"/>
      <c r="TLZ831" s="230"/>
      <c r="TMA831" s="230"/>
      <c r="TMB831" s="230"/>
      <c r="TMC831" s="230"/>
      <c r="TMD831" s="230"/>
      <c r="TME831" s="230"/>
      <c r="TMF831" s="230"/>
      <c r="TMG831" s="230"/>
      <c r="TMH831" s="230"/>
      <c r="TMI831" s="230"/>
      <c r="TMJ831" s="230"/>
      <c r="TMK831" s="230"/>
      <c r="TML831" s="230"/>
      <c r="TMM831" s="230"/>
      <c r="TMN831" s="230"/>
      <c r="TMO831" s="230"/>
      <c r="TMP831" s="230"/>
      <c r="TMQ831" s="230"/>
      <c r="TMR831" s="230"/>
      <c r="TMS831" s="230"/>
      <c r="TMT831" s="230"/>
      <c r="TMU831" s="230"/>
      <c r="TMV831" s="230"/>
      <c r="TMW831" s="230"/>
      <c r="TMX831" s="230"/>
      <c r="TMY831" s="230"/>
      <c r="TMZ831" s="230"/>
      <c r="TNA831" s="230"/>
      <c r="TNB831" s="230"/>
      <c r="TNC831" s="230"/>
      <c r="TND831" s="230"/>
      <c r="TNE831" s="230"/>
      <c r="TNF831" s="230"/>
      <c r="TNG831" s="230"/>
      <c r="TNH831" s="230"/>
      <c r="TNI831" s="230"/>
      <c r="TNJ831" s="230"/>
      <c r="TNK831" s="230"/>
      <c r="TNL831" s="230"/>
      <c r="TNM831" s="230"/>
      <c r="TNN831" s="230"/>
      <c r="TNO831" s="230"/>
      <c r="TNP831" s="230"/>
      <c r="TNQ831" s="230"/>
      <c r="TNR831" s="230"/>
      <c r="TNS831" s="230"/>
      <c r="TNT831" s="230"/>
      <c r="TNU831" s="230"/>
      <c r="TNV831" s="230"/>
      <c r="TNW831" s="230"/>
      <c r="TNX831" s="230"/>
      <c r="TNY831" s="230"/>
      <c r="TNZ831" s="230"/>
      <c r="TOA831" s="230"/>
      <c r="TOB831" s="230"/>
      <c r="TOC831" s="230"/>
      <c r="TOD831" s="230"/>
      <c r="TOE831" s="230"/>
      <c r="TOF831" s="230"/>
      <c r="TOG831" s="230"/>
      <c r="TOH831" s="230"/>
      <c r="TOI831" s="230"/>
      <c r="TOJ831" s="230"/>
      <c r="TOK831" s="230"/>
      <c r="TOL831" s="230"/>
      <c r="TOM831" s="230"/>
      <c r="TON831" s="230"/>
      <c r="TOO831" s="230"/>
      <c r="TOP831" s="230"/>
      <c r="TOQ831" s="230"/>
      <c r="TOR831" s="230"/>
      <c r="TOS831" s="230"/>
      <c r="TOT831" s="230"/>
      <c r="TOU831" s="230"/>
      <c r="TOV831" s="230"/>
      <c r="TOW831" s="230"/>
      <c r="TOX831" s="230"/>
      <c r="TOY831" s="230"/>
      <c r="TOZ831" s="230"/>
      <c r="TPA831" s="230"/>
      <c r="TPB831" s="230"/>
      <c r="TPC831" s="230"/>
      <c r="TPD831" s="230"/>
      <c r="TPE831" s="230"/>
      <c r="TPF831" s="230"/>
      <c r="TPG831" s="230"/>
      <c r="TPH831" s="230"/>
      <c r="TPI831" s="230"/>
      <c r="TPJ831" s="230"/>
      <c r="TPK831" s="230"/>
      <c r="TPL831" s="230"/>
      <c r="TPM831" s="230"/>
      <c r="TPN831" s="230"/>
      <c r="TPO831" s="230"/>
      <c r="TPP831" s="230"/>
      <c r="TPQ831" s="230"/>
      <c r="TPR831" s="230"/>
      <c r="TPS831" s="230"/>
      <c r="TPT831" s="230"/>
      <c r="TPU831" s="230"/>
      <c r="TPV831" s="230"/>
      <c r="TPW831" s="230"/>
      <c r="TPX831" s="230"/>
      <c r="TPY831" s="230"/>
      <c r="TPZ831" s="230"/>
      <c r="TQA831" s="230"/>
      <c r="TQB831" s="230"/>
      <c r="TQC831" s="230"/>
      <c r="TQD831" s="230"/>
      <c r="TQE831" s="230"/>
      <c r="TQF831" s="230"/>
      <c r="TQG831" s="230"/>
      <c r="TQH831" s="230"/>
      <c r="TQI831" s="230"/>
      <c r="TQJ831" s="230"/>
      <c r="TQK831" s="230"/>
      <c r="TQL831" s="230"/>
      <c r="TQM831" s="230"/>
      <c r="TQN831" s="230"/>
      <c r="TQO831" s="230"/>
      <c r="TQP831" s="230"/>
      <c r="TQQ831" s="230"/>
      <c r="TQR831" s="230"/>
      <c r="TQS831" s="230"/>
      <c r="TQT831" s="230"/>
      <c r="TQU831" s="230"/>
      <c r="TQV831" s="230"/>
      <c r="TQW831" s="230"/>
      <c r="TQX831" s="230"/>
      <c r="TQY831" s="230"/>
      <c r="TQZ831" s="230"/>
      <c r="TRA831" s="230"/>
      <c r="TRB831" s="230"/>
      <c r="TRC831" s="230"/>
      <c r="TRD831" s="230"/>
      <c r="TRE831" s="230"/>
      <c r="TRF831" s="230"/>
      <c r="TRG831" s="230"/>
      <c r="TRH831" s="230"/>
      <c r="TRI831" s="230"/>
      <c r="TRJ831" s="230"/>
      <c r="TRK831" s="230"/>
      <c r="TRL831" s="230"/>
      <c r="TRM831" s="230"/>
      <c r="TRN831" s="230"/>
      <c r="TRO831" s="230"/>
      <c r="TRP831" s="230"/>
      <c r="TRQ831" s="230"/>
      <c r="TRR831" s="230"/>
      <c r="TRS831" s="230"/>
      <c r="TRT831" s="230"/>
      <c r="TRU831" s="230"/>
      <c r="TRV831" s="230"/>
      <c r="TRW831" s="230"/>
      <c r="TRX831" s="230"/>
      <c r="TRY831" s="230"/>
      <c r="TRZ831" s="230"/>
      <c r="TSA831" s="230"/>
      <c r="TSB831" s="230"/>
      <c r="TSC831" s="230"/>
      <c r="TSD831" s="230"/>
      <c r="TSE831" s="230"/>
      <c r="TSF831" s="230"/>
      <c r="TSG831" s="230"/>
      <c r="TSH831" s="230"/>
      <c r="TSI831" s="230"/>
      <c r="TSJ831" s="230"/>
      <c r="TSK831" s="230"/>
      <c r="TSL831" s="230"/>
      <c r="TSM831" s="230"/>
      <c r="TSN831" s="230"/>
      <c r="TSO831" s="230"/>
      <c r="TSP831" s="230"/>
      <c r="TSQ831" s="230"/>
      <c r="TSR831" s="230"/>
      <c r="TSS831" s="230"/>
      <c r="TST831" s="230"/>
      <c r="TSU831" s="230"/>
      <c r="TSV831" s="230"/>
      <c r="TSW831" s="230"/>
      <c r="TSX831" s="230"/>
      <c r="TSY831" s="230"/>
      <c r="TSZ831" s="230"/>
      <c r="TTA831" s="230"/>
      <c r="TTB831" s="230"/>
      <c r="TTC831" s="230"/>
      <c r="TTD831" s="230"/>
      <c r="TTE831" s="230"/>
      <c r="TTF831" s="230"/>
      <c r="TTG831" s="230"/>
      <c r="TTH831" s="230"/>
      <c r="TTI831" s="230"/>
      <c r="TTJ831" s="230"/>
      <c r="TTK831" s="230"/>
      <c r="TTL831" s="230"/>
      <c r="TTM831" s="230"/>
      <c r="TTN831" s="230"/>
      <c r="TTO831" s="230"/>
      <c r="TTP831" s="230"/>
      <c r="TTQ831" s="230"/>
      <c r="TTR831" s="230"/>
      <c r="TTS831" s="230"/>
      <c r="TTT831" s="230"/>
      <c r="TTU831" s="230"/>
      <c r="TTV831" s="230"/>
      <c r="TTW831" s="230"/>
      <c r="TTX831" s="230"/>
      <c r="TTY831" s="230"/>
      <c r="TTZ831" s="230"/>
      <c r="TUA831" s="230"/>
      <c r="TUB831" s="230"/>
      <c r="TUC831" s="230"/>
      <c r="TUD831" s="230"/>
      <c r="TUE831" s="230"/>
      <c r="TUF831" s="230"/>
      <c r="TUG831" s="230"/>
      <c r="TUH831" s="230"/>
      <c r="TUI831" s="230"/>
      <c r="TUJ831" s="230"/>
      <c r="TUK831" s="230"/>
      <c r="TUL831" s="230"/>
      <c r="TUM831" s="230"/>
      <c r="TUN831" s="230"/>
      <c r="TUO831" s="230"/>
      <c r="TUP831" s="230"/>
      <c r="TUQ831" s="230"/>
      <c r="TUR831" s="230"/>
      <c r="TUS831" s="230"/>
      <c r="TUT831" s="230"/>
      <c r="TUU831" s="230"/>
      <c r="TUV831" s="230"/>
      <c r="TUW831" s="230"/>
      <c r="TUX831" s="230"/>
      <c r="TUY831" s="230"/>
      <c r="TUZ831" s="230"/>
      <c r="TVA831" s="230"/>
      <c r="TVB831" s="230"/>
      <c r="TVC831" s="230"/>
      <c r="TVD831" s="230"/>
      <c r="TVE831" s="230"/>
      <c r="TVF831" s="230"/>
      <c r="TVG831" s="230"/>
      <c r="TVH831" s="230"/>
      <c r="TVI831" s="230"/>
      <c r="TVJ831" s="230"/>
      <c r="TVK831" s="230"/>
      <c r="TVL831" s="230"/>
      <c r="TVM831" s="230"/>
      <c r="TVN831" s="230"/>
      <c r="TVO831" s="230"/>
      <c r="TVP831" s="230"/>
      <c r="TVQ831" s="230"/>
      <c r="TVR831" s="230"/>
      <c r="TVS831" s="230"/>
      <c r="TVT831" s="230"/>
      <c r="TVU831" s="230"/>
      <c r="TVV831" s="230"/>
      <c r="TVW831" s="230"/>
      <c r="TVX831" s="230"/>
      <c r="TVY831" s="230"/>
      <c r="TVZ831" s="230"/>
      <c r="TWA831" s="230"/>
      <c r="TWB831" s="230"/>
      <c r="TWC831" s="230"/>
      <c r="TWD831" s="230"/>
      <c r="TWE831" s="230"/>
      <c r="TWF831" s="230"/>
      <c r="TWG831" s="230"/>
      <c r="TWH831" s="230"/>
      <c r="TWI831" s="230"/>
      <c r="TWJ831" s="230"/>
      <c r="TWK831" s="230"/>
      <c r="TWL831" s="230"/>
      <c r="TWM831" s="230"/>
      <c r="TWN831" s="230"/>
      <c r="TWO831" s="230"/>
      <c r="TWP831" s="230"/>
      <c r="TWQ831" s="230"/>
      <c r="TWR831" s="230"/>
      <c r="TWS831" s="230"/>
      <c r="TWT831" s="230"/>
      <c r="TWU831" s="230"/>
      <c r="TWV831" s="230"/>
      <c r="TWW831" s="230"/>
      <c r="TWX831" s="230"/>
      <c r="TWY831" s="230"/>
      <c r="TWZ831" s="230"/>
      <c r="TXA831" s="230"/>
      <c r="TXB831" s="230"/>
      <c r="TXC831" s="230"/>
      <c r="TXD831" s="230"/>
      <c r="TXE831" s="230"/>
      <c r="TXF831" s="230"/>
      <c r="TXG831" s="230"/>
      <c r="TXH831" s="230"/>
      <c r="TXI831" s="230"/>
      <c r="TXJ831" s="230"/>
      <c r="TXK831" s="230"/>
      <c r="TXL831" s="230"/>
      <c r="TXM831" s="230"/>
      <c r="TXN831" s="230"/>
      <c r="TXO831" s="230"/>
      <c r="TXP831" s="230"/>
      <c r="TXQ831" s="230"/>
      <c r="TXR831" s="230"/>
      <c r="TXS831" s="230"/>
      <c r="TXT831" s="230"/>
      <c r="TXU831" s="230"/>
      <c r="TXV831" s="230"/>
      <c r="TXW831" s="230"/>
      <c r="TXX831" s="230"/>
      <c r="TXY831" s="230"/>
      <c r="TXZ831" s="230"/>
      <c r="TYA831" s="230"/>
      <c r="TYB831" s="230"/>
      <c r="TYC831" s="230"/>
      <c r="TYD831" s="230"/>
      <c r="TYE831" s="230"/>
      <c r="TYF831" s="230"/>
      <c r="TYG831" s="230"/>
      <c r="TYH831" s="230"/>
      <c r="TYI831" s="230"/>
      <c r="TYJ831" s="230"/>
      <c r="TYK831" s="230"/>
      <c r="TYL831" s="230"/>
      <c r="TYM831" s="230"/>
      <c r="TYN831" s="230"/>
      <c r="TYO831" s="230"/>
      <c r="TYP831" s="230"/>
      <c r="TYQ831" s="230"/>
      <c r="TYR831" s="230"/>
      <c r="TYS831" s="230"/>
      <c r="TYT831" s="230"/>
      <c r="TYU831" s="230"/>
      <c r="TYV831" s="230"/>
      <c r="TYW831" s="230"/>
      <c r="TYX831" s="230"/>
      <c r="TYY831" s="230"/>
      <c r="TYZ831" s="230"/>
      <c r="TZA831" s="230"/>
      <c r="TZB831" s="230"/>
      <c r="TZC831" s="230"/>
      <c r="TZD831" s="230"/>
      <c r="TZE831" s="230"/>
      <c r="TZF831" s="230"/>
      <c r="TZG831" s="230"/>
      <c r="TZH831" s="230"/>
      <c r="TZI831" s="230"/>
      <c r="TZJ831" s="230"/>
      <c r="TZK831" s="230"/>
      <c r="TZL831" s="230"/>
      <c r="TZM831" s="230"/>
      <c r="TZN831" s="230"/>
      <c r="TZO831" s="230"/>
      <c r="TZP831" s="230"/>
      <c r="TZQ831" s="230"/>
      <c r="TZR831" s="230"/>
      <c r="TZS831" s="230"/>
      <c r="TZT831" s="230"/>
      <c r="TZU831" s="230"/>
      <c r="TZV831" s="230"/>
      <c r="TZW831" s="230"/>
      <c r="TZX831" s="230"/>
      <c r="TZY831" s="230"/>
      <c r="TZZ831" s="230"/>
      <c r="UAA831" s="230"/>
      <c r="UAB831" s="230"/>
      <c r="UAC831" s="230"/>
      <c r="UAD831" s="230"/>
      <c r="UAE831" s="230"/>
      <c r="UAF831" s="230"/>
      <c r="UAG831" s="230"/>
      <c r="UAH831" s="230"/>
      <c r="UAI831" s="230"/>
      <c r="UAJ831" s="230"/>
      <c r="UAK831" s="230"/>
      <c r="UAL831" s="230"/>
      <c r="UAM831" s="230"/>
      <c r="UAN831" s="230"/>
      <c r="UAO831" s="230"/>
      <c r="UAP831" s="230"/>
      <c r="UAQ831" s="230"/>
      <c r="UAR831" s="230"/>
      <c r="UAS831" s="230"/>
      <c r="UAT831" s="230"/>
      <c r="UAU831" s="230"/>
      <c r="UAV831" s="230"/>
      <c r="UAW831" s="230"/>
      <c r="UAX831" s="230"/>
      <c r="UAY831" s="230"/>
      <c r="UAZ831" s="230"/>
      <c r="UBA831" s="230"/>
      <c r="UBB831" s="230"/>
      <c r="UBC831" s="230"/>
      <c r="UBD831" s="230"/>
      <c r="UBE831" s="230"/>
      <c r="UBF831" s="230"/>
      <c r="UBG831" s="230"/>
      <c r="UBH831" s="230"/>
      <c r="UBI831" s="230"/>
      <c r="UBJ831" s="230"/>
      <c r="UBK831" s="230"/>
      <c r="UBL831" s="230"/>
      <c r="UBM831" s="230"/>
      <c r="UBN831" s="230"/>
      <c r="UBO831" s="230"/>
      <c r="UBP831" s="230"/>
      <c r="UBQ831" s="230"/>
      <c r="UBR831" s="230"/>
      <c r="UBS831" s="230"/>
      <c r="UBT831" s="230"/>
      <c r="UBU831" s="230"/>
      <c r="UBV831" s="230"/>
      <c r="UBW831" s="230"/>
      <c r="UBX831" s="230"/>
      <c r="UBY831" s="230"/>
      <c r="UBZ831" s="230"/>
      <c r="UCA831" s="230"/>
      <c r="UCB831" s="230"/>
      <c r="UCC831" s="230"/>
      <c r="UCD831" s="230"/>
      <c r="UCE831" s="230"/>
      <c r="UCF831" s="230"/>
      <c r="UCG831" s="230"/>
      <c r="UCH831" s="230"/>
      <c r="UCI831" s="230"/>
      <c r="UCJ831" s="230"/>
      <c r="UCK831" s="230"/>
      <c r="UCL831" s="230"/>
      <c r="UCM831" s="230"/>
      <c r="UCN831" s="230"/>
      <c r="UCO831" s="230"/>
      <c r="UCP831" s="230"/>
      <c r="UCQ831" s="230"/>
      <c r="UCR831" s="230"/>
      <c r="UCS831" s="230"/>
      <c r="UCT831" s="230"/>
      <c r="UCU831" s="230"/>
      <c r="UCV831" s="230"/>
      <c r="UCW831" s="230"/>
      <c r="UCX831" s="230"/>
      <c r="UCY831" s="230"/>
      <c r="UCZ831" s="230"/>
      <c r="UDA831" s="230"/>
      <c r="UDB831" s="230"/>
      <c r="UDC831" s="230"/>
      <c r="UDD831" s="230"/>
      <c r="UDE831" s="230"/>
      <c r="UDF831" s="230"/>
      <c r="UDG831" s="230"/>
      <c r="UDH831" s="230"/>
      <c r="UDI831" s="230"/>
      <c r="UDJ831" s="230"/>
      <c r="UDK831" s="230"/>
      <c r="UDL831" s="230"/>
      <c r="UDM831" s="230"/>
      <c r="UDN831" s="230"/>
      <c r="UDO831" s="230"/>
      <c r="UDP831" s="230"/>
      <c r="UDQ831" s="230"/>
      <c r="UDR831" s="230"/>
      <c r="UDS831" s="230"/>
      <c r="UDT831" s="230"/>
      <c r="UDU831" s="230"/>
      <c r="UDV831" s="230"/>
      <c r="UDW831" s="230"/>
      <c r="UDX831" s="230"/>
      <c r="UDY831" s="230"/>
      <c r="UDZ831" s="230"/>
      <c r="UEA831" s="230"/>
      <c r="UEB831" s="230"/>
      <c r="UEC831" s="230"/>
      <c r="UED831" s="230"/>
      <c r="UEE831" s="230"/>
      <c r="UEF831" s="230"/>
      <c r="UEG831" s="230"/>
      <c r="UEH831" s="230"/>
      <c r="UEI831" s="230"/>
      <c r="UEJ831" s="230"/>
      <c r="UEK831" s="230"/>
      <c r="UEL831" s="230"/>
      <c r="UEM831" s="230"/>
      <c r="UEN831" s="230"/>
      <c r="UEO831" s="230"/>
      <c r="UEP831" s="230"/>
      <c r="UEQ831" s="230"/>
      <c r="UER831" s="230"/>
      <c r="UES831" s="230"/>
      <c r="UET831" s="230"/>
      <c r="UEU831" s="230"/>
      <c r="UEV831" s="230"/>
      <c r="UEW831" s="230"/>
      <c r="UEX831" s="230"/>
      <c r="UEY831" s="230"/>
      <c r="UEZ831" s="230"/>
      <c r="UFA831" s="230"/>
      <c r="UFB831" s="230"/>
      <c r="UFC831" s="230"/>
      <c r="UFD831" s="230"/>
      <c r="UFE831" s="230"/>
      <c r="UFF831" s="230"/>
      <c r="UFG831" s="230"/>
      <c r="UFH831" s="230"/>
      <c r="UFI831" s="230"/>
      <c r="UFJ831" s="230"/>
      <c r="UFK831" s="230"/>
      <c r="UFL831" s="230"/>
      <c r="UFM831" s="230"/>
      <c r="UFN831" s="230"/>
      <c r="UFO831" s="230"/>
      <c r="UFP831" s="230"/>
      <c r="UFQ831" s="230"/>
      <c r="UFR831" s="230"/>
      <c r="UFS831" s="230"/>
      <c r="UFT831" s="230"/>
      <c r="UFU831" s="230"/>
      <c r="UFV831" s="230"/>
      <c r="UFW831" s="230"/>
      <c r="UFX831" s="230"/>
      <c r="UFY831" s="230"/>
      <c r="UFZ831" s="230"/>
      <c r="UGA831" s="230"/>
      <c r="UGB831" s="230"/>
      <c r="UGC831" s="230"/>
      <c r="UGD831" s="230"/>
      <c r="UGE831" s="230"/>
      <c r="UGF831" s="230"/>
      <c r="UGG831" s="230"/>
      <c r="UGH831" s="230"/>
      <c r="UGI831" s="230"/>
      <c r="UGJ831" s="230"/>
      <c r="UGK831" s="230"/>
      <c r="UGL831" s="230"/>
      <c r="UGM831" s="230"/>
      <c r="UGN831" s="230"/>
      <c r="UGO831" s="230"/>
      <c r="UGP831" s="230"/>
      <c r="UGQ831" s="230"/>
      <c r="UGR831" s="230"/>
      <c r="UGS831" s="230"/>
      <c r="UGT831" s="230"/>
      <c r="UGU831" s="230"/>
      <c r="UGV831" s="230"/>
      <c r="UGW831" s="230"/>
      <c r="UGX831" s="230"/>
      <c r="UGY831" s="230"/>
      <c r="UGZ831" s="230"/>
      <c r="UHA831" s="230"/>
      <c r="UHB831" s="230"/>
      <c r="UHC831" s="230"/>
      <c r="UHD831" s="230"/>
      <c r="UHE831" s="230"/>
      <c r="UHF831" s="230"/>
      <c r="UHG831" s="230"/>
      <c r="UHH831" s="230"/>
      <c r="UHI831" s="230"/>
      <c r="UHJ831" s="230"/>
      <c r="UHK831" s="230"/>
      <c r="UHL831" s="230"/>
      <c r="UHM831" s="230"/>
      <c r="UHN831" s="230"/>
      <c r="UHO831" s="230"/>
      <c r="UHP831" s="230"/>
      <c r="UHQ831" s="230"/>
      <c r="UHR831" s="230"/>
      <c r="UHS831" s="230"/>
      <c r="UHT831" s="230"/>
      <c r="UHU831" s="230"/>
      <c r="UHV831" s="230"/>
      <c r="UHW831" s="230"/>
      <c r="UHX831" s="230"/>
      <c r="UHY831" s="230"/>
      <c r="UHZ831" s="230"/>
      <c r="UIA831" s="230"/>
      <c r="UIB831" s="230"/>
      <c r="UIC831" s="230"/>
      <c r="UID831" s="230"/>
      <c r="UIE831" s="230"/>
      <c r="UIF831" s="230"/>
      <c r="UIG831" s="230"/>
      <c r="UIH831" s="230"/>
      <c r="UII831" s="230"/>
      <c r="UIJ831" s="230"/>
      <c r="UIK831" s="230"/>
      <c r="UIL831" s="230"/>
      <c r="UIM831" s="230"/>
      <c r="UIN831" s="230"/>
      <c r="UIO831" s="230"/>
      <c r="UIP831" s="230"/>
      <c r="UIQ831" s="230"/>
      <c r="UIR831" s="230"/>
      <c r="UIS831" s="230"/>
      <c r="UIT831" s="230"/>
      <c r="UIU831" s="230"/>
      <c r="UIV831" s="230"/>
      <c r="UIW831" s="230"/>
      <c r="UIX831" s="230"/>
      <c r="UIY831" s="230"/>
      <c r="UIZ831" s="230"/>
      <c r="UJA831" s="230"/>
      <c r="UJB831" s="230"/>
      <c r="UJC831" s="230"/>
      <c r="UJD831" s="230"/>
      <c r="UJE831" s="230"/>
      <c r="UJF831" s="230"/>
      <c r="UJG831" s="230"/>
      <c r="UJH831" s="230"/>
      <c r="UJI831" s="230"/>
      <c r="UJJ831" s="230"/>
      <c r="UJK831" s="230"/>
      <c r="UJL831" s="230"/>
      <c r="UJM831" s="230"/>
      <c r="UJN831" s="230"/>
      <c r="UJO831" s="230"/>
      <c r="UJP831" s="230"/>
      <c r="UJQ831" s="230"/>
      <c r="UJR831" s="230"/>
      <c r="UJS831" s="230"/>
      <c r="UJT831" s="230"/>
      <c r="UJU831" s="230"/>
      <c r="UJV831" s="230"/>
      <c r="UJW831" s="230"/>
      <c r="UJX831" s="230"/>
      <c r="UJY831" s="230"/>
      <c r="UJZ831" s="230"/>
      <c r="UKA831" s="230"/>
      <c r="UKB831" s="230"/>
      <c r="UKC831" s="230"/>
      <c r="UKD831" s="230"/>
      <c r="UKE831" s="230"/>
      <c r="UKF831" s="230"/>
      <c r="UKG831" s="230"/>
      <c r="UKH831" s="230"/>
      <c r="UKI831" s="230"/>
      <c r="UKJ831" s="230"/>
      <c r="UKK831" s="230"/>
      <c r="UKL831" s="230"/>
      <c r="UKM831" s="230"/>
      <c r="UKN831" s="230"/>
      <c r="UKO831" s="230"/>
      <c r="UKP831" s="230"/>
      <c r="UKQ831" s="230"/>
      <c r="UKR831" s="230"/>
      <c r="UKS831" s="230"/>
      <c r="UKT831" s="230"/>
      <c r="UKU831" s="230"/>
      <c r="UKV831" s="230"/>
      <c r="UKW831" s="230"/>
      <c r="UKX831" s="230"/>
      <c r="UKY831" s="230"/>
      <c r="UKZ831" s="230"/>
      <c r="ULA831" s="230"/>
      <c r="ULB831" s="230"/>
      <c r="ULC831" s="230"/>
      <c r="ULD831" s="230"/>
      <c r="ULE831" s="230"/>
      <c r="ULF831" s="230"/>
      <c r="ULG831" s="230"/>
      <c r="ULH831" s="230"/>
      <c r="ULI831" s="230"/>
      <c r="ULJ831" s="230"/>
      <c r="ULK831" s="230"/>
      <c r="ULL831" s="230"/>
      <c r="ULM831" s="230"/>
      <c r="ULN831" s="230"/>
      <c r="ULO831" s="230"/>
      <c r="ULP831" s="230"/>
      <c r="ULQ831" s="230"/>
      <c r="ULR831" s="230"/>
      <c r="ULS831" s="230"/>
      <c r="ULT831" s="230"/>
      <c r="ULU831" s="230"/>
      <c r="ULV831" s="230"/>
      <c r="ULW831" s="230"/>
      <c r="ULX831" s="230"/>
      <c r="ULY831" s="230"/>
      <c r="ULZ831" s="230"/>
      <c r="UMA831" s="230"/>
      <c r="UMB831" s="230"/>
      <c r="UMC831" s="230"/>
      <c r="UMD831" s="230"/>
      <c r="UME831" s="230"/>
      <c r="UMF831" s="230"/>
      <c r="UMG831" s="230"/>
      <c r="UMH831" s="230"/>
      <c r="UMI831" s="230"/>
      <c r="UMJ831" s="230"/>
      <c r="UMK831" s="230"/>
      <c r="UML831" s="230"/>
      <c r="UMM831" s="230"/>
      <c r="UMN831" s="230"/>
      <c r="UMO831" s="230"/>
      <c r="UMP831" s="230"/>
      <c r="UMQ831" s="230"/>
      <c r="UMR831" s="230"/>
      <c r="UMS831" s="230"/>
      <c r="UMT831" s="230"/>
      <c r="UMU831" s="230"/>
      <c r="UMV831" s="230"/>
      <c r="UMW831" s="230"/>
      <c r="UMX831" s="230"/>
      <c r="UMY831" s="230"/>
      <c r="UMZ831" s="230"/>
      <c r="UNA831" s="230"/>
      <c r="UNB831" s="230"/>
      <c r="UNC831" s="230"/>
      <c r="UND831" s="230"/>
      <c r="UNE831" s="230"/>
      <c r="UNF831" s="230"/>
      <c r="UNG831" s="230"/>
      <c r="UNH831" s="230"/>
      <c r="UNI831" s="230"/>
      <c r="UNJ831" s="230"/>
      <c r="UNK831" s="230"/>
      <c r="UNL831" s="230"/>
      <c r="UNM831" s="230"/>
      <c r="UNN831" s="230"/>
      <c r="UNO831" s="230"/>
      <c r="UNP831" s="230"/>
      <c r="UNQ831" s="230"/>
      <c r="UNR831" s="230"/>
      <c r="UNS831" s="230"/>
      <c r="UNT831" s="230"/>
      <c r="UNU831" s="230"/>
      <c r="UNV831" s="230"/>
      <c r="UNW831" s="230"/>
      <c r="UNX831" s="230"/>
      <c r="UNY831" s="230"/>
      <c r="UNZ831" s="230"/>
      <c r="UOA831" s="230"/>
      <c r="UOB831" s="230"/>
      <c r="UOC831" s="230"/>
      <c r="UOD831" s="230"/>
      <c r="UOE831" s="230"/>
      <c r="UOF831" s="230"/>
      <c r="UOG831" s="230"/>
      <c r="UOH831" s="230"/>
      <c r="UOI831" s="230"/>
      <c r="UOJ831" s="230"/>
      <c r="UOK831" s="230"/>
      <c r="UOL831" s="230"/>
      <c r="UOM831" s="230"/>
      <c r="UON831" s="230"/>
      <c r="UOO831" s="230"/>
      <c r="UOP831" s="230"/>
      <c r="UOQ831" s="230"/>
      <c r="UOR831" s="230"/>
      <c r="UOS831" s="230"/>
      <c r="UOT831" s="230"/>
      <c r="UOU831" s="230"/>
      <c r="UOV831" s="230"/>
      <c r="UOW831" s="230"/>
      <c r="UOX831" s="230"/>
      <c r="UOY831" s="230"/>
      <c r="UOZ831" s="230"/>
      <c r="UPA831" s="230"/>
      <c r="UPB831" s="230"/>
      <c r="UPC831" s="230"/>
      <c r="UPD831" s="230"/>
      <c r="UPE831" s="230"/>
      <c r="UPF831" s="230"/>
      <c r="UPG831" s="230"/>
      <c r="UPH831" s="230"/>
      <c r="UPI831" s="230"/>
      <c r="UPJ831" s="230"/>
      <c r="UPK831" s="230"/>
      <c r="UPL831" s="230"/>
      <c r="UPM831" s="230"/>
      <c r="UPN831" s="230"/>
      <c r="UPO831" s="230"/>
      <c r="UPP831" s="230"/>
      <c r="UPQ831" s="230"/>
      <c r="UPR831" s="230"/>
      <c r="UPS831" s="230"/>
      <c r="UPT831" s="230"/>
      <c r="UPU831" s="230"/>
      <c r="UPV831" s="230"/>
      <c r="UPW831" s="230"/>
      <c r="UPX831" s="230"/>
      <c r="UPY831" s="230"/>
      <c r="UPZ831" s="230"/>
      <c r="UQA831" s="230"/>
      <c r="UQB831" s="230"/>
      <c r="UQC831" s="230"/>
      <c r="UQD831" s="230"/>
      <c r="UQE831" s="230"/>
      <c r="UQF831" s="230"/>
      <c r="UQG831" s="230"/>
      <c r="UQH831" s="230"/>
      <c r="UQI831" s="230"/>
      <c r="UQJ831" s="230"/>
      <c r="UQK831" s="230"/>
      <c r="UQL831" s="230"/>
      <c r="UQM831" s="230"/>
      <c r="UQN831" s="230"/>
      <c r="UQO831" s="230"/>
      <c r="UQP831" s="230"/>
      <c r="UQQ831" s="230"/>
      <c r="UQR831" s="230"/>
      <c r="UQS831" s="230"/>
      <c r="UQT831" s="230"/>
      <c r="UQU831" s="230"/>
      <c r="UQV831" s="230"/>
      <c r="UQW831" s="230"/>
      <c r="UQX831" s="230"/>
      <c r="UQY831" s="230"/>
      <c r="UQZ831" s="230"/>
      <c r="URA831" s="230"/>
      <c r="URB831" s="230"/>
      <c r="URC831" s="230"/>
      <c r="URD831" s="230"/>
      <c r="URE831" s="230"/>
      <c r="URF831" s="230"/>
      <c r="URG831" s="230"/>
      <c r="URH831" s="230"/>
      <c r="URI831" s="230"/>
      <c r="URJ831" s="230"/>
      <c r="URK831" s="230"/>
      <c r="URL831" s="230"/>
      <c r="URM831" s="230"/>
      <c r="URN831" s="230"/>
      <c r="URO831" s="230"/>
      <c r="URP831" s="230"/>
      <c r="URQ831" s="230"/>
      <c r="URR831" s="230"/>
      <c r="URS831" s="230"/>
      <c r="URT831" s="230"/>
      <c r="URU831" s="230"/>
      <c r="URV831" s="230"/>
      <c r="URW831" s="230"/>
      <c r="URX831" s="230"/>
      <c r="URY831" s="230"/>
      <c r="URZ831" s="230"/>
      <c r="USA831" s="230"/>
      <c r="USB831" s="230"/>
      <c r="USC831" s="230"/>
      <c r="USD831" s="230"/>
      <c r="USE831" s="230"/>
      <c r="USF831" s="230"/>
      <c r="USG831" s="230"/>
      <c r="USH831" s="230"/>
      <c r="USI831" s="230"/>
      <c r="USJ831" s="230"/>
      <c r="USK831" s="230"/>
      <c r="USL831" s="230"/>
      <c r="USM831" s="230"/>
      <c r="USN831" s="230"/>
      <c r="USO831" s="230"/>
      <c r="USP831" s="230"/>
      <c r="USQ831" s="230"/>
      <c r="USR831" s="230"/>
      <c r="USS831" s="230"/>
      <c r="UST831" s="230"/>
      <c r="USU831" s="230"/>
      <c r="USV831" s="230"/>
      <c r="USW831" s="230"/>
      <c r="USX831" s="230"/>
      <c r="USY831" s="230"/>
      <c r="USZ831" s="230"/>
      <c r="UTA831" s="230"/>
      <c r="UTB831" s="230"/>
      <c r="UTC831" s="230"/>
      <c r="UTD831" s="230"/>
      <c r="UTE831" s="230"/>
      <c r="UTF831" s="230"/>
      <c r="UTG831" s="230"/>
      <c r="UTH831" s="230"/>
      <c r="UTI831" s="230"/>
      <c r="UTJ831" s="230"/>
      <c r="UTK831" s="230"/>
      <c r="UTL831" s="230"/>
      <c r="UTM831" s="230"/>
      <c r="UTN831" s="230"/>
      <c r="UTO831" s="230"/>
      <c r="UTP831" s="230"/>
      <c r="UTQ831" s="230"/>
      <c r="UTR831" s="230"/>
      <c r="UTS831" s="230"/>
      <c r="UTT831" s="230"/>
      <c r="UTU831" s="230"/>
      <c r="UTV831" s="230"/>
      <c r="UTW831" s="230"/>
      <c r="UTX831" s="230"/>
      <c r="UTY831" s="230"/>
      <c r="UTZ831" s="230"/>
      <c r="UUA831" s="230"/>
      <c r="UUB831" s="230"/>
      <c r="UUC831" s="230"/>
      <c r="UUD831" s="230"/>
      <c r="UUE831" s="230"/>
      <c r="UUF831" s="230"/>
      <c r="UUG831" s="230"/>
      <c r="UUH831" s="230"/>
      <c r="UUI831" s="230"/>
      <c r="UUJ831" s="230"/>
      <c r="UUK831" s="230"/>
      <c r="UUL831" s="230"/>
      <c r="UUM831" s="230"/>
      <c r="UUN831" s="230"/>
      <c r="UUO831" s="230"/>
      <c r="UUP831" s="230"/>
      <c r="UUQ831" s="230"/>
      <c r="UUR831" s="230"/>
      <c r="UUS831" s="230"/>
      <c r="UUT831" s="230"/>
      <c r="UUU831" s="230"/>
      <c r="UUV831" s="230"/>
      <c r="UUW831" s="230"/>
      <c r="UUX831" s="230"/>
      <c r="UUY831" s="230"/>
      <c r="UUZ831" s="230"/>
      <c r="UVA831" s="230"/>
      <c r="UVB831" s="230"/>
      <c r="UVC831" s="230"/>
      <c r="UVD831" s="230"/>
      <c r="UVE831" s="230"/>
      <c r="UVF831" s="230"/>
      <c r="UVG831" s="230"/>
      <c r="UVH831" s="230"/>
      <c r="UVI831" s="230"/>
      <c r="UVJ831" s="230"/>
      <c r="UVK831" s="230"/>
      <c r="UVL831" s="230"/>
      <c r="UVM831" s="230"/>
      <c r="UVN831" s="230"/>
      <c r="UVO831" s="230"/>
      <c r="UVP831" s="230"/>
      <c r="UVQ831" s="230"/>
      <c r="UVR831" s="230"/>
      <c r="UVS831" s="230"/>
      <c r="UVT831" s="230"/>
      <c r="UVU831" s="230"/>
      <c r="UVV831" s="230"/>
      <c r="UVW831" s="230"/>
      <c r="UVX831" s="230"/>
      <c r="UVY831" s="230"/>
      <c r="UVZ831" s="230"/>
      <c r="UWA831" s="230"/>
      <c r="UWB831" s="230"/>
      <c r="UWC831" s="230"/>
      <c r="UWD831" s="230"/>
      <c r="UWE831" s="230"/>
      <c r="UWF831" s="230"/>
      <c r="UWG831" s="230"/>
      <c r="UWH831" s="230"/>
      <c r="UWI831" s="230"/>
      <c r="UWJ831" s="230"/>
      <c r="UWK831" s="230"/>
      <c r="UWL831" s="230"/>
      <c r="UWM831" s="230"/>
      <c r="UWN831" s="230"/>
      <c r="UWO831" s="230"/>
      <c r="UWP831" s="230"/>
      <c r="UWQ831" s="230"/>
      <c r="UWR831" s="230"/>
      <c r="UWS831" s="230"/>
      <c r="UWT831" s="230"/>
      <c r="UWU831" s="230"/>
      <c r="UWV831" s="230"/>
      <c r="UWW831" s="230"/>
      <c r="UWX831" s="230"/>
      <c r="UWY831" s="230"/>
      <c r="UWZ831" s="230"/>
      <c r="UXA831" s="230"/>
      <c r="UXB831" s="230"/>
      <c r="UXC831" s="230"/>
      <c r="UXD831" s="230"/>
      <c r="UXE831" s="230"/>
      <c r="UXF831" s="230"/>
      <c r="UXG831" s="230"/>
      <c r="UXH831" s="230"/>
      <c r="UXI831" s="230"/>
      <c r="UXJ831" s="230"/>
      <c r="UXK831" s="230"/>
      <c r="UXL831" s="230"/>
      <c r="UXM831" s="230"/>
      <c r="UXN831" s="230"/>
      <c r="UXO831" s="230"/>
      <c r="UXP831" s="230"/>
      <c r="UXQ831" s="230"/>
      <c r="UXR831" s="230"/>
      <c r="UXS831" s="230"/>
      <c r="UXT831" s="230"/>
      <c r="UXU831" s="230"/>
      <c r="UXV831" s="230"/>
      <c r="UXW831" s="230"/>
      <c r="UXX831" s="230"/>
      <c r="UXY831" s="230"/>
      <c r="UXZ831" s="230"/>
      <c r="UYA831" s="230"/>
      <c r="UYB831" s="230"/>
      <c r="UYC831" s="230"/>
      <c r="UYD831" s="230"/>
      <c r="UYE831" s="230"/>
      <c r="UYF831" s="230"/>
      <c r="UYG831" s="230"/>
      <c r="UYH831" s="230"/>
      <c r="UYI831" s="230"/>
      <c r="UYJ831" s="230"/>
      <c r="UYK831" s="230"/>
      <c r="UYL831" s="230"/>
      <c r="UYM831" s="230"/>
      <c r="UYN831" s="230"/>
      <c r="UYO831" s="230"/>
      <c r="UYP831" s="230"/>
      <c r="UYQ831" s="230"/>
      <c r="UYR831" s="230"/>
      <c r="UYS831" s="230"/>
      <c r="UYT831" s="230"/>
      <c r="UYU831" s="230"/>
      <c r="UYV831" s="230"/>
      <c r="UYW831" s="230"/>
      <c r="UYX831" s="230"/>
      <c r="UYY831" s="230"/>
      <c r="UYZ831" s="230"/>
      <c r="UZA831" s="230"/>
      <c r="UZB831" s="230"/>
      <c r="UZC831" s="230"/>
      <c r="UZD831" s="230"/>
      <c r="UZE831" s="230"/>
      <c r="UZF831" s="230"/>
      <c r="UZG831" s="230"/>
      <c r="UZH831" s="230"/>
      <c r="UZI831" s="230"/>
      <c r="UZJ831" s="230"/>
      <c r="UZK831" s="230"/>
      <c r="UZL831" s="230"/>
      <c r="UZM831" s="230"/>
      <c r="UZN831" s="230"/>
      <c r="UZO831" s="230"/>
      <c r="UZP831" s="230"/>
      <c r="UZQ831" s="230"/>
      <c r="UZR831" s="230"/>
      <c r="UZS831" s="230"/>
      <c r="UZT831" s="230"/>
      <c r="UZU831" s="230"/>
      <c r="UZV831" s="230"/>
      <c r="UZW831" s="230"/>
      <c r="UZX831" s="230"/>
      <c r="UZY831" s="230"/>
      <c r="UZZ831" s="230"/>
      <c r="VAA831" s="230"/>
      <c r="VAB831" s="230"/>
      <c r="VAC831" s="230"/>
      <c r="VAD831" s="230"/>
      <c r="VAE831" s="230"/>
      <c r="VAF831" s="230"/>
      <c r="VAG831" s="230"/>
      <c r="VAH831" s="230"/>
      <c r="VAI831" s="230"/>
      <c r="VAJ831" s="230"/>
      <c r="VAK831" s="230"/>
      <c r="VAL831" s="230"/>
      <c r="VAM831" s="230"/>
      <c r="VAN831" s="230"/>
      <c r="VAO831" s="230"/>
      <c r="VAP831" s="230"/>
      <c r="VAQ831" s="230"/>
      <c r="VAR831" s="230"/>
      <c r="VAS831" s="230"/>
      <c r="VAT831" s="230"/>
      <c r="VAU831" s="230"/>
      <c r="VAV831" s="230"/>
      <c r="VAW831" s="230"/>
      <c r="VAX831" s="230"/>
      <c r="VAY831" s="230"/>
      <c r="VAZ831" s="230"/>
      <c r="VBA831" s="230"/>
      <c r="VBB831" s="230"/>
      <c r="VBC831" s="230"/>
      <c r="VBD831" s="230"/>
      <c r="VBE831" s="230"/>
      <c r="VBF831" s="230"/>
      <c r="VBG831" s="230"/>
      <c r="VBH831" s="230"/>
      <c r="VBI831" s="230"/>
      <c r="VBJ831" s="230"/>
      <c r="VBK831" s="230"/>
      <c r="VBL831" s="230"/>
      <c r="VBM831" s="230"/>
      <c r="VBN831" s="230"/>
      <c r="VBO831" s="230"/>
      <c r="VBP831" s="230"/>
      <c r="VBQ831" s="230"/>
      <c r="VBR831" s="230"/>
      <c r="VBS831" s="230"/>
      <c r="VBT831" s="230"/>
      <c r="VBU831" s="230"/>
      <c r="VBV831" s="230"/>
      <c r="VBW831" s="230"/>
      <c r="VBX831" s="230"/>
      <c r="VBY831" s="230"/>
      <c r="VBZ831" s="230"/>
      <c r="VCA831" s="230"/>
      <c r="VCB831" s="230"/>
      <c r="VCC831" s="230"/>
      <c r="VCD831" s="230"/>
      <c r="VCE831" s="230"/>
      <c r="VCF831" s="230"/>
      <c r="VCG831" s="230"/>
      <c r="VCH831" s="230"/>
      <c r="VCI831" s="230"/>
      <c r="VCJ831" s="230"/>
      <c r="VCK831" s="230"/>
      <c r="VCL831" s="230"/>
      <c r="VCM831" s="230"/>
      <c r="VCN831" s="230"/>
      <c r="VCO831" s="230"/>
      <c r="VCP831" s="230"/>
      <c r="VCQ831" s="230"/>
      <c r="VCR831" s="230"/>
      <c r="VCS831" s="230"/>
      <c r="VCT831" s="230"/>
      <c r="VCU831" s="230"/>
      <c r="VCV831" s="230"/>
      <c r="VCW831" s="230"/>
      <c r="VCX831" s="230"/>
      <c r="VCY831" s="230"/>
      <c r="VCZ831" s="230"/>
      <c r="VDA831" s="230"/>
      <c r="VDB831" s="230"/>
      <c r="VDC831" s="230"/>
      <c r="VDD831" s="230"/>
      <c r="VDE831" s="230"/>
      <c r="VDF831" s="230"/>
      <c r="VDG831" s="230"/>
      <c r="VDH831" s="230"/>
      <c r="VDI831" s="230"/>
      <c r="VDJ831" s="230"/>
      <c r="VDK831" s="230"/>
      <c r="VDL831" s="230"/>
      <c r="VDM831" s="230"/>
      <c r="VDN831" s="230"/>
      <c r="VDO831" s="230"/>
      <c r="VDP831" s="230"/>
      <c r="VDQ831" s="230"/>
      <c r="VDR831" s="230"/>
      <c r="VDS831" s="230"/>
      <c r="VDT831" s="230"/>
      <c r="VDU831" s="230"/>
      <c r="VDV831" s="230"/>
      <c r="VDW831" s="230"/>
      <c r="VDX831" s="230"/>
      <c r="VDY831" s="230"/>
      <c r="VDZ831" s="230"/>
      <c r="VEA831" s="230"/>
      <c r="VEB831" s="230"/>
      <c r="VEC831" s="230"/>
      <c r="VED831" s="230"/>
      <c r="VEE831" s="230"/>
      <c r="VEF831" s="230"/>
      <c r="VEG831" s="230"/>
      <c r="VEH831" s="230"/>
      <c r="VEI831" s="230"/>
      <c r="VEJ831" s="230"/>
      <c r="VEK831" s="230"/>
      <c r="VEL831" s="230"/>
      <c r="VEM831" s="230"/>
      <c r="VEN831" s="230"/>
      <c r="VEO831" s="230"/>
      <c r="VEP831" s="230"/>
      <c r="VEQ831" s="230"/>
      <c r="VER831" s="230"/>
      <c r="VES831" s="230"/>
      <c r="VET831" s="230"/>
      <c r="VEU831" s="230"/>
      <c r="VEV831" s="230"/>
      <c r="VEW831" s="230"/>
      <c r="VEX831" s="230"/>
      <c r="VEY831" s="230"/>
      <c r="VEZ831" s="230"/>
      <c r="VFA831" s="230"/>
      <c r="VFB831" s="230"/>
      <c r="VFC831" s="230"/>
      <c r="VFD831" s="230"/>
      <c r="VFE831" s="230"/>
      <c r="VFF831" s="230"/>
      <c r="VFG831" s="230"/>
      <c r="VFH831" s="230"/>
      <c r="VFI831" s="230"/>
      <c r="VFJ831" s="230"/>
      <c r="VFK831" s="230"/>
      <c r="VFL831" s="230"/>
      <c r="VFM831" s="230"/>
      <c r="VFN831" s="230"/>
      <c r="VFO831" s="230"/>
      <c r="VFP831" s="230"/>
      <c r="VFQ831" s="230"/>
      <c r="VFR831" s="230"/>
      <c r="VFS831" s="230"/>
      <c r="VFT831" s="230"/>
      <c r="VFU831" s="230"/>
      <c r="VFV831" s="230"/>
      <c r="VFW831" s="230"/>
      <c r="VFX831" s="230"/>
      <c r="VFY831" s="230"/>
      <c r="VFZ831" s="230"/>
      <c r="VGA831" s="230"/>
      <c r="VGB831" s="230"/>
      <c r="VGC831" s="230"/>
      <c r="VGD831" s="230"/>
      <c r="VGE831" s="230"/>
      <c r="VGF831" s="230"/>
      <c r="VGG831" s="230"/>
      <c r="VGH831" s="230"/>
      <c r="VGI831" s="230"/>
      <c r="VGJ831" s="230"/>
      <c r="VGK831" s="230"/>
      <c r="VGL831" s="230"/>
      <c r="VGM831" s="230"/>
      <c r="VGN831" s="230"/>
      <c r="VGO831" s="230"/>
      <c r="VGP831" s="230"/>
      <c r="VGQ831" s="230"/>
      <c r="VGR831" s="230"/>
      <c r="VGS831" s="230"/>
      <c r="VGT831" s="230"/>
      <c r="VGU831" s="230"/>
      <c r="VGV831" s="230"/>
      <c r="VGW831" s="230"/>
      <c r="VGX831" s="230"/>
      <c r="VGY831" s="230"/>
      <c r="VGZ831" s="230"/>
      <c r="VHA831" s="230"/>
      <c r="VHB831" s="230"/>
      <c r="VHC831" s="230"/>
      <c r="VHD831" s="230"/>
      <c r="VHE831" s="230"/>
      <c r="VHF831" s="230"/>
      <c r="VHG831" s="230"/>
      <c r="VHH831" s="230"/>
      <c r="VHI831" s="230"/>
      <c r="VHJ831" s="230"/>
      <c r="VHK831" s="230"/>
      <c r="VHL831" s="230"/>
      <c r="VHM831" s="230"/>
      <c r="VHN831" s="230"/>
      <c r="VHO831" s="230"/>
      <c r="VHP831" s="230"/>
      <c r="VHQ831" s="230"/>
      <c r="VHR831" s="230"/>
      <c r="VHS831" s="230"/>
      <c r="VHT831" s="230"/>
      <c r="VHU831" s="230"/>
      <c r="VHV831" s="230"/>
      <c r="VHW831" s="230"/>
      <c r="VHX831" s="230"/>
      <c r="VHY831" s="230"/>
      <c r="VHZ831" s="230"/>
      <c r="VIA831" s="230"/>
      <c r="VIB831" s="230"/>
      <c r="VIC831" s="230"/>
      <c r="VID831" s="230"/>
      <c r="VIE831" s="230"/>
      <c r="VIF831" s="230"/>
      <c r="VIG831" s="230"/>
      <c r="VIH831" s="230"/>
      <c r="VII831" s="230"/>
      <c r="VIJ831" s="230"/>
      <c r="VIK831" s="230"/>
      <c r="VIL831" s="230"/>
      <c r="VIM831" s="230"/>
      <c r="VIN831" s="230"/>
      <c r="VIO831" s="230"/>
      <c r="VIP831" s="230"/>
      <c r="VIQ831" s="230"/>
      <c r="VIR831" s="230"/>
      <c r="VIS831" s="230"/>
      <c r="VIT831" s="230"/>
      <c r="VIU831" s="230"/>
      <c r="VIV831" s="230"/>
      <c r="VIW831" s="230"/>
      <c r="VIX831" s="230"/>
      <c r="VIY831" s="230"/>
      <c r="VIZ831" s="230"/>
      <c r="VJA831" s="230"/>
      <c r="VJB831" s="230"/>
      <c r="VJC831" s="230"/>
      <c r="VJD831" s="230"/>
      <c r="VJE831" s="230"/>
      <c r="VJF831" s="230"/>
      <c r="VJG831" s="230"/>
      <c r="VJH831" s="230"/>
      <c r="VJI831" s="230"/>
      <c r="VJJ831" s="230"/>
      <c r="VJK831" s="230"/>
      <c r="VJL831" s="230"/>
      <c r="VJM831" s="230"/>
      <c r="VJN831" s="230"/>
      <c r="VJO831" s="230"/>
      <c r="VJP831" s="230"/>
      <c r="VJQ831" s="230"/>
      <c r="VJR831" s="230"/>
      <c r="VJS831" s="230"/>
      <c r="VJT831" s="230"/>
      <c r="VJU831" s="230"/>
      <c r="VJV831" s="230"/>
      <c r="VJW831" s="230"/>
      <c r="VJX831" s="230"/>
      <c r="VJY831" s="230"/>
      <c r="VJZ831" s="230"/>
      <c r="VKA831" s="230"/>
      <c r="VKB831" s="230"/>
      <c r="VKC831" s="230"/>
      <c r="VKD831" s="230"/>
      <c r="VKE831" s="230"/>
      <c r="VKF831" s="230"/>
      <c r="VKG831" s="230"/>
      <c r="VKH831" s="230"/>
      <c r="VKI831" s="230"/>
      <c r="VKJ831" s="230"/>
      <c r="VKK831" s="230"/>
      <c r="VKL831" s="230"/>
      <c r="VKM831" s="230"/>
      <c r="VKN831" s="230"/>
      <c r="VKO831" s="230"/>
      <c r="VKP831" s="230"/>
      <c r="VKQ831" s="230"/>
      <c r="VKR831" s="230"/>
      <c r="VKS831" s="230"/>
      <c r="VKT831" s="230"/>
      <c r="VKU831" s="230"/>
      <c r="VKV831" s="230"/>
      <c r="VKW831" s="230"/>
      <c r="VKX831" s="230"/>
      <c r="VKY831" s="230"/>
      <c r="VKZ831" s="230"/>
      <c r="VLA831" s="230"/>
      <c r="VLB831" s="230"/>
      <c r="VLC831" s="230"/>
      <c r="VLD831" s="230"/>
      <c r="VLE831" s="230"/>
      <c r="VLF831" s="230"/>
      <c r="VLG831" s="230"/>
      <c r="VLH831" s="230"/>
      <c r="VLI831" s="230"/>
      <c r="VLJ831" s="230"/>
      <c r="VLK831" s="230"/>
      <c r="VLL831" s="230"/>
      <c r="VLM831" s="230"/>
      <c r="VLN831" s="230"/>
      <c r="VLO831" s="230"/>
      <c r="VLP831" s="230"/>
      <c r="VLQ831" s="230"/>
      <c r="VLR831" s="230"/>
      <c r="VLS831" s="230"/>
      <c r="VLT831" s="230"/>
      <c r="VLU831" s="230"/>
      <c r="VLV831" s="230"/>
      <c r="VLW831" s="230"/>
      <c r="VLX831" s="230"/>
      <c r="VLY831" s="230"/>
      <c r="VLZ831" s="230"/>
      <c r="VMA831" s="230"/>
      <c r="VMB831" s="230"/>
      <c r="VMC831" s="230"/>
      <c r="VMD831" s="230"/>
      <c r="VME831" s="230"/>
      <c r="VMF831" s="230"/>
      <c r="VMG831" s="230"/>
      <c r="VMH831" s="230"/>
      <c r="VMI831" s="230"/>
      <c r="VMJ831" s="230"/>
      <c r="VMK831" s="230"/>
      <c r="VML831" s="230"/>
      <c r="VMM831" s="230"/>
      <c r="VMN831" s="230"/>
      <c r="VMO831" s="230"/>
      <c r="VMP831" s="230"/>
      <c r="VMQ831" s="230"/>
      <c r="VMR831" s="230"/>
      <c r="VMS831" s="230"/>
      <c r="VMT831" s="230"/>
      <c r="VMU831" s="230"/>
      <c r="VMV831" s="230"/>
      <c r="VMW831" s="230"/>
      <c r="VMX831" s="230"/>
      <c r="VMY831" s="230"/>
      <c r="VMZ831" s="230"/>
      <c r="VNA831" s="230"/>
      <c r="VNB831" s="230"/>
      <c r="VNC831" s="230"/>
      <c r="VND831" s="230"/>
      <c r="VNE831" s="230"/>
      <c r="VNF831" s="230"/>
      <c r="VNG831" s="230"/>
      <c r="VNH831" s="230"/>
      <c r="VNI831" s="230"/>
      <c r="VNJ831" s="230"/>
      <c r="VNK831" s="230"/>
      <c r="VNL831" s="230"/>
      <c r="VNM831" s="230"/>
      <c r="VNN831" s="230"/>
      <c r="VNO831" s="230"/>
      <c r="VNP831" s="230"/>
      <c r="VNQ831" s="230"/>
      <c r="VNR831" s="230"/>
      <c r="VNS831" s="230"/>
      <c r="VNT831" s="230"/>
      <c r="VNU831" s="230"/>
      <c r="VNV831" s="230"/>
      <c r="VNW831" s="230"/>
      <c r="VNX831" s="230"/>
      <c r="VNY831" s="230"/>
      <c r="VNZ831" s="230"/>
      <c r="VOA831" s="230"/>
      <c r="VOB831" s="230"/>
      <c r="VOC831" s="230"/>
      <c r="VOD831" s="230"/>
      <c r="VOE831" s="230"/>
      <c r="VOF831" s="230"/>
      <c r="VOG831" s="230"/>
      <c r="VOH831" s="230"/>
      <c r="VOI831" s="230"/>
      <c r="VOJ831" s="230"/>
      <c r="VOK831" s="230"/>
      <c r="VOL831" s="230"/>
      <c r="VOM831" s="230"/>
      <c r="VON831" s="230"/>
      <c r="VOO831" s="230"/>
      <c r="VOP831" s="230"/>
      <c r="VOQ831" s="230"/>
      <c r="VOR831" s="230"/>
      <c r="VOS831" s="230"/>
      <c r="VOT831" s="230"/>
      <c r="VOU831" s="230"/>
      <c r="VOV831" s="230"/>
      <c r="VOW831" s="230"/>
      <c r="VOX831" s="230"/>
      <c r="VOY831" s="230"/>
      <c r="VOZ831" s="230"/>
      <c r="VPA831" s="230"/>
      <c r="VPB831" s="230"/>
      <c r="VPC831" s="230"/>
      <c r="VPD831" s="230"/>
      <c r="VPE831" s="230"/>
      <c r="VPF831" s="230"/>
      <c r="VPG831" s="230"/>
      <c r="VPH831" s="230"/>
      <c r="VPI831" s="230"/>
      <c r="VPJ831" s="230"/>
      <c r="VPK831" s="230"/>
      <c r="VPL831" s="230"/>
      <c r="VPM831" s="230"/>
      <c r="VPN831" s="230"/>
      <c r="VPO831" s="230"/>
      <c r="VPP831" s="230"/>
      <c r="VPQ831" s="230"/>
      <c r="VPR831" s="230"/>
      <c r="VPS831" s="230"/>
      <c r="VPT831" s="230"/>
      <c r="VPU831" s="230"/>
      <c r="VPV831" s="230"/>
      <c r="VPW831" s="230"/>
      <c r="VPX831" s="230"/>
      <c r="VPY831" s="230"/>
      <c r="VPZ831" s="230"/>
      <c r="VQA831" s="230"/>
      <c r="VQB831" s="230"/>
      <c r="VQC831" s="230"/>
      <c r="VQD831" s="230"/>
      <c r="VQE831" s="230"/>
      <c r="VQF831" s="230"/>
      <c r="VQG831" s="230"/>
      <c r="VQH831" s="230"/>
      <c r="VQI831" s="230"/>
      <c r="VQJ831" s="230"/>
      <c r="VQK831" s="230"/>
      <c r="VQL831" s="230"/>
      <c r="VQM831" s="230"/>
      <c r="VQN831" s="230"/>
      <c r="VQO831" s="230"/>
      <c r="VQP831" s="230"/>
      <c r="VQQ831" s="230"/>
      <c r="VQR831" s="230"/>
      <c r="VQS831" s="230"/>
      <c r="VQT831" s="230"/>
      <c r="VQU831" s="230"/>
      <c r="VQV831" s="230"/>
      <c r="VQW831" s="230"/>
      <c r="VQX831" s="230"/>
      <c r="VQY831" s="230"/>
      <c r="VQZ831" s="230"/>
      <c r="VRA831" s="230"/>
      <c r="VRB831" s="230"/>
      <c r="VRC831" s="230"/>
      <c r="VRD831" s="230"/>
      <c r="VRE831" s="230"/>
      <c r="VRF831" s="230"/>
      <c r="VRG831" s="230"/>
      <c r="VRH831" s="230"/>
      <c r="VRI831" s="230"/>
      <c r="VRJ831" s="230"/>
      <c r="VRK831" s="230"/>
      <c r="VRL831" s="230"/>
      <c r="VRM831" s="230"/>
      <c r="VRN831" s="230"/>
      <c r="VRO831" s="230"/>
      <c r="VRP831" s="230"/>
      <c r="VRQ831" s="230"/>
      <c r="VRR831" s="230"/>
      <c r="VRS831" s="230"/>
      <c r="VRT831" s="230"/>
      <c r="VRU831" s="230"/>
      <c r="VRV831" s="230"/>
      <c r="VRW831" s="230"/>
      <c r="VRX831" s="230"/>
      <c r="VRY831" s="230"/>
      <c r="VRZ831" s="230"/>
      <c r="VSA831" s="230"/>
      <c r="VSB831" s="230"/>
      <c r="VSC831" s="230"/>
      <c r="VSD831" s="230"/>
      <c r="VSE831" s="230"/>
      <c r="VSF831" s="230"/>
      <c r="VSG831" s="230"/>
      <c r="VSH831" s="230"/>
      <c r="VSI831" s="230"/>
      <c r="VSJ831" s="230"/>
      <c r="VSK831" s="230"/>
      <c r="VSL831" s="230"/>
      <c r="VSM831" s="230"/>
      <c r="VSN831" s="230"/>
      <c r="VSO831" s="230"/>
      <c r="VSP831" s="230"/>
      <c r="VSQ831" s="230"/>
      <c r="VSR831" s="230"/>
      <c r="VSS831" s="230"/>
      <c r="VST831" s="230"/>
      <c r="VSU831" s="230"/>
      <c r="VSV831" s="230"/>
      <c r="VSW831" s="230"/>
      <c r="VSX831" s="230"/>
      <c r="VSY831" s="230"/>
      <c r="VSZ831" s="230"/>
      <c r="VTA831" s="230"/>
      <c r="VTB831" s="230"/>
      <c r="VTC831" s="230"/>
      <c r="VTD831" s="230"/>
      <c r="VTE831" s="230"/>
      <c r="VTF831" s="230"/>
      <c r="VTG831" s="230"/>
      <c r="VTH831" s="230"/>
      <c r="VTI831" s="230"/>
      <c r="VTJ831" s="230"/>
      <c r="VTK831" s="230"/>
      <c r="VTL831" s="230"/>
      <c r="VTM831" s="230"/>
      <c r="VTN831" s="230"/>
      <c r="VTO831" s="230"/>
      <c r="VTP831" s="230"/>
      <c r="VTQ831" s="230"/>
      <c r="VTR831" s="230"/>
      <c r="VTS831" s="230"/>
      <c r="VTT831" s="230"/>
      <c r="VTU831" s="230"/>
      <c r="VTV831" s="230"/>
      <c r="VTW831" s="230"/>
      <c r="VTX831" s="230"/>
      <c r="VTY831" s="230"/>
      <c r="VTZ831" s="230"/>
      <c r="VUA831" s="230"/>
      <c r="VUB831" s="230"/>
      <c r="VUC831" s="230"/>
      <c r="VUD831" s="230"/>
      <c r="VUE831" s="230"/>
      <c r="VUF831" s="230"/>
      <c r="VUG831" s="230"/>
      <c r="VUH831" s="230"/>
      <c r="VUI831" s="230"/>
      <c r="VUJ831" s="230"/>
      <c r="VUK831" s="230"/>
      <c r="VUL831" s="230"/>
      <c r="VUM831" s="230"/>
      <c r="VUN831" s="230"/>
      <c r="VUO831" s="230"/>
      <c r="VUP831" s="230"/>
      <c r="VUQ831" s="230"/>
      <c r="VUR831" s="230"/>
      <c r="VUS831" s="230"/>
      <c r="VUT831" s="230"/>
      <c r="VUU831" s="230"/>
      <c r="VUV831" s="230"/>
      <c r="VUW831" s="230"/>
      <c r="VUX831" s="230"/>
      <c r="VUY831" s="230"/>
      <c r="VUZ831" s="230"/>
      <c r="VVA831" s="230"/>
      <c r="VVB831" s="230"/>
      <c r="VVC831" s="230"/>
      <c r="VVD831" s="230"/>
      <c r="VVE831" s="230"/>
      <c r="VVF831" s="230"/>
      <c r="VVG831" s="230"/>
      <c r="VVH831" s="230"/>
      <c r="VVI831" s="230"/>
      <c r="VVJ831" s="230"/>
      <c r="VVK831" s="230"/>
      <c r="VVL831" s="230"/>
      <c r="VVM831" s="230"/>
      <c r="VVN831" s="230"/>
      <c r="VVO831" s="230"/>
      <c r="VVP831" s="230"/>
      <c r="VVQ831" s="230"/>
      <c r="VVR831" s="230"/>
      <c r="VVS831" s="230"/>
      <c r="VVT831" s="230"/>
      <c r="VVU831" s="230"/>
      <c r="VVV831" s="230"/>
      <c r="VVW831" s="230"/>
      <c r="VVX831" s="230"/>
      <c r="VVY831" s="230"/>
      <c r="VVZ831" s="230"/>
      <c r="VWA831" s="230"/>
      <c r="VWB831" s="230"/>
      <c r="VWC831" s="230"/>
      <c r="VWD831" s="230"/>
      <c r="VWE831" s="230"/>
      <c r="VWF831" s="230"/>
      <c r="VWG831" s="230"/>
      <c r="VWH831" s="230"/>
      <c r="VWI831" s="230"/>
      <c r="VWJ831" s="230"/>
      <c r="VWK831" s="230"/>
      <c r="VWL831" s="230"/>
      <c r="VWM831" s="230"/>
      <c r="VWN831" s="230"/>
      <c r="VWO831" s="230"/>
      <c r="VWP831" s="230"/>
      <c r="VWQ831" s="230"/>
      <c r="VWR831" s="230"/>
      <c r="VWS831" s="230"/>
      <c r="VWT831" s="230"/>
      <c r="VWU831" s="230"/>
      <c r="VWV831" s="230"/>
      <c r="VWW831" s="230"/>
      <c r="VWX831" s="230"/>
      <c r="VWY831" s="230"/>
      <c r="VWZ831" s="230"/>
      <c r="VXA831" s="230"/>
      <c r="VXB831" s="230"/>
      <c r="VXC831" s="230"/>
      <c r="VXD831" s="230"/>
      <c r="VXE831" s="230"/>
      <c r="VXF831" s="230"/>
      <c r="VXG831" s="230"/>
      <c r="VXH831" s="230"/>
      <c r="VXI831" s="230"/>
      <c r="VXJ831" s="230"/>
      <c r="VXK831" s="230"/>
      <c r="VXL831" s="230"/>
      <c r="VXM831" s="230"/>
      <c r="VXN831" s="230"/>
      <c r="VXO831" s="230"/>
      <c r="VXP831" s="230"/>
      <c r="VXQ831" s="230"/>
      <c r="VXR831" s="230"/>
      <c r="VXS831" s="230"/>
      <c r="VXT831" s="230"/>
      <c r="VXU831" s="230"/>
      <c r="VXV831" s="230"/>
      <c r="VXW831" s="230"/>
      <c r="VXX831" s="230"/>
      <c r="VXY831" s="230"/>
      <c r="VXZ831" s="230"/>
      <c r="VYA831" s="230"/>
      <c r="VYB831" s="230"/>
      <c r="VYC831" s="230"/>
      <c r="VYD831" s="230"/>
      <c r="VYE831" s="230"/>
      <c r="VYF831" s="230"/>
      <c r="VYG831" s="230"/>
      <c r="VYH831" s="230"/>
      <c r="VYI831" s="230"/>
      <c r="VYJ831" s="230"/>
      <c r="VYK831" s="230"/>
      <c r="VYL831" s="230"/>
      <c r="VYM831" s="230"/>
      <c r="VYN831" s="230"/>
      <c r="VYO831" s="230"/>
      <c r="VYP831" s="230"/>
      <c r="VYQ831" s="230"/>
      <c r="VYR831" s="230"/>
      <c r="VYS831" s="230"/>
      <c r="VYT831" s="230"/>
      <c r="VYU831" s="230"/>
      <c r="VYV831" s="230"/>
      <c r="VYW831" s="230"/>
      <c r="VYX831" s="230"/>
      <c r="VYY831" s="230"/>
      <c r="VYZ831" s="230"/>
      <c r="VZA831" s="230"/>
      <c r="VZB831" s="230"/>
      <c r="VZC831" s="230"/>
      <c r="VZD831" s="230"/>
      <c r="VZE831" s="230"/>
      <c r="VZF831" s="230"/>
      <c r="VZG831" s="230"/>
      <c r="VZH831" s="230"/>
      <c r="VZI831" s="230"/>
      <c r="VZJ831" s="230"/>
      <c r="VZK831" s="230"/>
      <c r="VZL831" s="230"/>
      <c r="VZM831" s="230"/>
      <c r="VZN831" s="230"/>
      <c r="VZO831" s="230"/>
      <c r="VZP831" s="230"/>
      <c r="VZQ831" s="230"/>
      <c r="VZR831" s="230"/>
      <c r="VZS831" s="230"/>
      <c r="VZT831" s="230"/>
      <c r="VZU831" s="230"/>
      <c r="VZV831" s="230"/>
      <c r="VZW831" s="230"/>
      <c r="VZX831" s="230"/>
      <c r="VZY831" s="230"/>
      <c r="VZZ831" s="230"/>
      <c r="WAA831" s="230"/>
      <c r="WAB831" s="230"/>
      <c r="WAC831" s="230"/>
      <c r="WAD831" s="230"/>
      <c r="WAE831" s="230"/>
      <c r="WAF831" s="230"/>
      <c r="WAG831" s="230"/>
      <c r="WAH831" s="230"/>
      <c r="WAI831" s="230"/>
      <c r="WAJ831" s="230"/>
      <c r="WAK831" s="230"/>
      <c r="WAL831" s="230"/>
      <c r="WAM831" s="230"/>
      <c r="WAN831" s="230"/>
      <c r="WAO831" s="230"/>
      <c r="WAP831" s="230"/>
      <c r="WAQ831" s="230"/>
      <c r="WAR831" s="230"/>
      <c r="WAS831" s="230"/>
      <c r="WAT831" s="230"/>
      <c r="WAU831" s="230"/>
      <c r="WAV831" s="230"/>
      <c r="WAW831" s="230"/>
      <c r="WAX831" s="230"/>
      <c r="WAY831" s="230"/>
      <c r="WAZ831" s="230"/>
      <c r="WBA831" s="230"/>
      <c r="WBB831" s="230"/>
      <c r="WBC831" s="230"/>
      <c r="WBD831" s="230"/>
      <c r="WBE831" s="230"/>
      <c r="WBF831" s="230"/>
      <c r="WBG831" s="230"/>
      <c r="WBH831" s="230"/>
      <c r="WBI831" s="230"/>
      <c r="WBJ831" s="230"/>
      <c r="WBK831" s="230"/>
      <c r="WBL831" s="230"/>
      <c r="WBM831" s="230"/>
      <c r="WBN831" s="230"/>
      <c r="WBO831" s="230"/>
      <c r="WBP831" s="230"/>
      <c r="WBQ831" s="230"/>
      <c r="WBR831" s="230"/>
      <c r="WBS831" s="230"/>
      <c r="WBT831" s="230"/>
      <c r="WBU831" s="230"/>
      <c r="WBV831" s="230"/>
      <c r="WBW831" s="230"/>
      <c r="WBX831" s="230"/>
      <c r="WBY831" s="230"/>
      <c r="WBZ831" s="230"/>
      <c r="WCA831" s="230"/>
      <c r="WCB831" s="230"/>
      <c r="WCC831" s="230"/>
      <c r="WCD831" s="230"/>
      <c r="WCE831" s="230"/>
      <c r="WCF831" s="230"/>
      <c r="WCG831" s="230"/>
      <c r="WCH831" s="230"/>
      <c r="WCI831" s="230"/>
      <c r="WCJ831" s="230"/>
      <c r="WCK831" s="230"/>
      <c r="WCL831" s="230"/>
      <c r="WCM831" s="230"/>
      <c r="WCN831" s="230"/>
      <c r="WCO831" s="230"/>
      <c r="WCP831" s="230"/>
      <c r="WCQ831" s="230"/>
      <c r="WCR831" s="230"/>
      <c r="WCS831" s="230"/>
      <c r="WCT831" s="230"/>
      <c r="WCU831" s="230"/>
      <c r="WCV831" s="230"/>
      <c r="WCW831" s="230"/>
      <c r="WCX831" s="230"/>
      <c r="WCY831" s="230"/>
      <c r="WCZ831" s="230"/>
      <c r="WDA831" s="230"/>
      <c r="WDB831" s="230"/>
      <c r="WDC831" s="230"/>
      <c r="WDD831" s="230"/>
      <c r="WDE831" s="230"/>
      <c r="WDF831" s="230"/>
      <c r="WDG831" s="230"/>
      <c r="WDH831" s="230"/>
      <c r="WDI831" s="230"/>
      <c r="WDJ831" s="230"/>
      <c r="WDK831" s="230"/>
      <c r="WDL831" s="230"/>
      <c r="WDM831" s="230"/>
      <c r="WDN831" s="230"/>
      <c r="WDO831" s="230"/>
      <c r="WDP831" s="230"/>
      <c r="WDQ831" s="230"/>
      <c r="WDR831" s="230"/>
      <c r="WDS831" s="230"/>
      <c r="WDT831" s="230"/>
      <c r="WDU831" s="230"/>
      <c r="WDV831" s="230"/>
      <c r="WDW831" s="230"/>
      <c r="WDX831" s="230"/>
      <c r="WDY831" s="230"/>
      <c r="WDZ831" s="230"/>
      <c r="WEA831" s="230"/>
      <c r="WEB831" s="230"/>
      <c r="WEC831" s="230"/>
      <c r="WED831" s="230"/>
      <c r="WEE831" s="230"/>
      <c r="WEF831" s="230"/>
      <c r="WEG831" s="230"/>
      <c r="WEH831" s="230"/>
      <c r="WEI831" s="230"/>
      <c r="WEJ831" s="230"/>
      <c r="WEK831" s="230"/>
      <c r="WEL831" s="230"/>
      <c r="WEM831" s="230"/>
      <c r="WEN831" s="230"/>
      <c r="WEO831" s="230"/>
      <c r="WEP831" s="230"/>
      <c r="WEQ831" s="230"/>
      <c r="WER831" s="230"/>
      <c r="WES831" s="230"/>
      <c r="WET831" s="230"/>
      <c r="WEU831" s="230"/>
      <c r="WEV831" s="230"/>
      <c r="WEW831" s="230"/>
      <c r="WEX831" s="230"/>
      <c r="WEY831" s="230"/>
      <c r="WEZ831" s="230"/>
      <c r="WFA831" s="230"/>
      <c r="WFB831" s="230"/>
      <c r="WFC831" s="230"/>
      <c r="WFD831" s="230"/>
      <c r="WFE831" s="230"/>
      <c r="WFF831" s="230"/>
      <c r="WFG831" s="230"/>
      <c r="WFH831" s="230"/>
      <c r="WFI831" s="230"/>
      <c r="WFJ831" s="230"/>
      <c r="WFK831" s="230"/>
      <c r="WFL831" s="230"/>
      <c r="WFM831" s="230"/>
      <c r="WFN831" s="230"/>
      <c r="WFO831" s="230"/>
      <c r="WFP831" s="230"/>
      <c r="WFQ831" s="230"/>
      <c r="WFR831" s="230"/>
      <c r="WFS831" s="230"/>
      <c r="WFT831" s="230"/>
      <c r="WFU831" s="230"/>
      <c r="WFV831" s="230"/>
      <c r="WFW831" s="230"/>
      <c r="WFX831" s="230"/>
      <c r="WFY831" s="230"/>
      <c r="WFZ831" s="230"/>
      <c r="WGA831" s="230"/>
      <c r="WGB831" s="230"/>
      <c r="WGC831" s="230"/>
      <c r="WGD831" s="230"/>
      <c r="WGE831" s="230"/>
      <c r="WGF831" s="230"/>
      <c r="WGG831" s="230"/>
      <c r="WGH831" s="230"/>
      <c r="WGI831" s="230"/>
      <c r="WGJ831" s="230"/>
      <c r="WGK831" s="230"/>
      <c r="WGL831" s="230"/>
      <c r="WGM831" s="230"/>
      <c r="WGN831" s="230"/>
      <c r="WGO831" s="230"/>
      <c r="WGP831" s="230"/>
      <c r="WGQ831" s="230"/>
      <c r="WGR831" s="230"/>
      <c r="WGS831" s="230"/>
      <c r="WGT831" s="230"/>
      <c r="WGU831" s="230"/>
      <c r="WGV831" s="230"/>
      <c r="WGW831" s="230"/>
      <c r="WGX831" s="230"/>
      <c r="WGY831" s="230"/>
      <c r="WGZ831" s="230"/>
      <c r="WHA831" s="230"/>
      <c r="WHB831" s="230"/>
      <c r="WHC831" s="230"/>
      <c r="WHD831" s="230"/>
      <c r="WHE831" s="230"/>
      <c r="WHF831" s="230"/>
      <c r="WHG831" s="230"/>
      <c r="WHH831" s="230"/>
      <c r="WHI831" s="230"/>
      <c r="WHJ831" s="230"/>
      <c r="WHK831" s="230"/>
      <c r="WHL831" s="230"/>
      <c r="WHM831" s="230"/>
      <c r="WHN831" s="230"/>
      <c r="WHO831" s="230"/>
      <c r="WHP831" s="230"/>
      <c r="WHQ831" s="230"/>
      <c r="WHR831" s="230"/>
      <c r="WHS831" s="230"/>
      <c r="WHT831" s="230"/>
      <c r="WHU831" s="230"/>
      <c r="WHV831" s="230"/>
      <c r="WHW831" s="230"/>
      <c r="WHX831" s="230"/>
      <c r="WHY831" s="230"/>
      <c r="WHZ831" s="230"/>
      <c r="WIA831" s="230"/>
      <c r="WIB831" s="230"/>
      <c r="WIC831" s="230"/>
      <c r="WID831" s="230"/>
      <c r="WIE831" s="230"/>
      <c r="WIF831" s="230"/>
      <c r="WIG831" s="230"/>
      <c r="WIH831" s="230"/>
      <c r="WII831" s="230"/>
      <c r="WIJ831" s="230"/>
      <c r="WIK831" s="230"/>
      <c r="WIL831" s="230"/>
      <c r="WIM831" s="230"/>
      <c r="WIN831" s="230"/>
      <c r="WIO831" s="230"/>
      <c r="WIP831" s="230"/>
      <c r="WIQ831" s="230"/>
      <c r="WIR831" s="230"/>
      <c r="WIS831" s="230"/>
      <c r="WIT831" s="230"/>
      <c r="WIU831" s="230"/>
      <c r="WIV831" s="230"/>
      <c r="WIW831" s="230"/>
      <c r="WIX831" s="230"/>
      <c r="WIY831" s="230"/>
      <c r="WIZ831" s="230"/>
      <c r="WJA831" s="230"/>
      <c r="WJB831" s="230"/>
      <c r="WJC831" s="230"/>
      <c r="WJD831" s="230"/>
      <c r="WJE831" s="230"/>
      <c r="WJF831" s="230"/>
      <c r="WJG831" s="230"/>
      <c r="WJH831" s="230"/>
      <c r="WJI831" s="230"/>
      <c r="WJJ831" s="230"/>
      <c r="WJK831" s="230"/>
      <c r="WJL831" s="230"/>
      <c r="WJM831" s="230"/>
      <c r="WJN831" s="230"/>
      <c r="WJO831" s="230"/>
      <c r="WJP831" s="230"/>
      <c r="WJQ831" s="230"/>
      <c r="WJR831" s="230"/>
      <c r="WJS831" s="230"/>
      <c r="WJT831" s="230"/>
      <c r="WJU831" s="230"/>
      <c r="WJV831" s="230"/>
      <c r="WJW831" s="230"/>
      <c r="WJX831" s="230"/>
      <c r="WJY831" s="230"/>
      <c r="WJZ831" s="230"/>
      <c r="WKA831" s="230"/>
      <c r="WKB831" s="230"/>
      <c r="WKC831" s="230"/>
      <c r="WKD831" s="230"/>
      <c r="WKE831" s="230"/>
      <c r="WKF831" s="230"/>
      <c r="WKG831" s="230"/>
      <c r="WKH831" s="230"/>
      <c r="WKI831" s="230"/>
      <c r="WKJ831" s="230"/>
      <c r="WKK831" s="230"/>
      <c r="WKL831" s="230"/>
      <c r="WKM831" s="230"/>
      <c r="WKN831" s="230"/>
      <c r="WKO831" s="230"/>
      <c r="WKP831" s="230"/>
      <c r="WKQ831" s="230"/>
      <c r="WKR831" s="230"/>
      <c r="WKS831" s="230"/>
      <c r="WKT831" s="230"/>
      <c r="WKU831" s="230"/>
      <c r="WKV831" s="230"/>
      <c r="WKW831" s="230"/>
      <c r="WKX831" s="230"/>
      <c r="WKY831" s="230"/>
      <c r="WKZ831" s="230"/>
      <c r="WLA831" s="230"/>
      <c r="WLB831" s="230"/>
      <c r="WLC831" s="230"/>
      <c r="WLD831" s="230"/>
      <c r="WLE831" s="230"/>
      <c r="WLF831" s="230"/>
      <c r="WLG831" s="230"/>
      <c r="WLH831" s="230"/>
      <c r="WLI831" s="230"/>
      <c r="WLJ831" s="230"/>
      <c r="WLK831" s="230"/>
      <c r="WLL831" s="230"/>
      <c r="WLM831" s="230"/>
      <c r="WLN831" s="230"/>
      <c r="WLO831" s="230"/>
      <c r="WLP831" s="230"/>
      <c r="WLQ831" s="230"/>
      <c r="WLR831" s="230"/>
      <c r="WLS831" s="230"/>
      <c r="WLT831" s="230"/>
      <c r="WLU831" s="230"/>
      <c r="WLV831" s="230"/>
      <c r="WLW831" s="230"/>
      <c r="WLX831" s="230"/>
      <c r="WLY831" s="230"/>
      <c r="WLZ831" s="230"/>
      <c r="WMA831" s="230"/>
      <c r="WMB831" s="230"/>
      <c r="WMC831" s="230"/>
      <c r="WMD831" s="230"/>
      <c r="WME831" s="230"/>
      <c r="WMF831" s="230"/>
      <c r="WMG831" s="230"/>
      <c r="WMH831" s="230"/>
      <c r="WMI831" s="230"/>
      <c r="WMJ831" s="230"/>
      <c r="WMK831" s="230"/>
      <c r="WML831" s="230"/>
      <c r="WMM831" s="230"/>
      <c r="WMN831" s="230"/>
      <c r="WMO831" s="230"/>
      <c r="WMP831" s="230"/>
      <c r="WMQ831" s="230"/>
      <c r="WMR831" s="230"/>
      <c r="WMS831" s="230"/>
      <c r="WMT831" s="230"/>
      <c r="WMU831" s="230"/>
      <c r="WMV831" s="230"/>
      <c r="WMW831" s="230"/>
      <c r="WMX831" s="230"/>
      <c r="WMY831" s="230"/>
      <c r="WMZ831" s="230"/>
      <c r="WNA831" s="230"/>
      <c r="WNB831" s="230"/>
      <c r="WNC831" s="230"/>
      <c r="WND831" s="230"/>
      <c r="WNE831" s="230"/>
      <c r="WNF831" s="230"/>
      <c r="WNG831" s="230"/>
      <c r="WNH831" s="230"/>
      <c r="WNI831" s="230"/>
      <c r="WNJ831" s="230"/>
      <c r="WNK831" s="230"/>
      <c r="WNL831" s="230"/>
      <c r="WNM831" s="230"/>
      <c r="WNN831" s="230"/>
      <c r="WNO831" s="230"/>
      <c r="WNP831" s="230"/>
      <c r="WNQ831" s="230"/>
      <c r="WNR831" s="230"/>
      <c r="WNS831" s="230"/>
      <c r="WNT831" s="230"/>
      <c r="WNU831" s="230"/>
      <c r="WNV831" s="230"/>
      <c r="WNW831" s="230"/>
      <c r="WNX831" s="230"/>
      <c r="WNY831" s="230"/>
      <c r="WNZ831" s="230"/>
      <c r="WOA831" s="230"/>
      <c r="WOB831" s="230"/>
      <c r="WOC831" s="230"/>
      <c r="WOD831" s="230"/>
      <c r="WOE831" s="230"/>
      <c r="WOF831" s="230"/>
      <c r="WOG831" s="230"/>
      <c r="WOH831" s="230"/>
      <c r="WOI831" s="230"/>
      <c r="WOJ831" s="230"/>
      <c r="WOK831" s="230"/>
      <c r="WOL831" s="230"/>
      <c r="WOM831" s="230"/>
      <c r="WON831" s="230"/>
      <c r="WOO831" s="230"/>
      <c r="WOP831" s="230"/>
      <c r="WOQ831" s="230"/>
      <c r="WOR831" s="230"/>
      <c r="WOS831" s="230"/>
      <c r="WOT831" s="230"/>
      <c r="WOU831" s="230"/>
      <c r="WOV831" s="230"/>
      <c r="WOW831" s="230"/>
      <c r="WOX831" s="230"/>
      <c r="WOY831" s="230"/>
      <c r="WOZ831" s="230"/>
      <c r="WPA831" s="230"/>
      <c r="WPB831" s="230"/>
      <c r="WPC831" s="230"/>
      <c r="WPD831" s="230"/>
      <c r="WPE831" s="230"/>
      <c r="WPF831" s="230"/>
      <c r="WPG831" s="230"/>
      <c r="WPH831" s="230"/>
      <c r="WPI831" s="230"/>
      <c r="WPJ831" s="230"/>
      <c r="WPK831" s="230"/>
      <c r="WPL831" s="230"/>
      <c r="WPM831" s="230"/>
      <c r="WPN831" s="230"/>
      <c r="WPO831" s="230"/>
      <c r="WPP831" s="230"/>
      <c r="WPQ831" s="230"/>
      <c r="WPR831" s="230"/>
      <c r="WPS831" s="230"/>
      <c r="WPT831" s="230"/>
      <c r="WPU831" s="230"/>
      <c r="WPV831" s="230"/>
      <c r="WPW831" s="230"/>
      <c r="WPX831" s="230"/>
      <c r="WPY831" s="230"/>
      <c r="WPZ831" s="230"/>
      <c r="WQA831" s="230"/>
      <c r="WQB831" s="230"/>
      <c r="WQC831" s="230"/>
      <c r="WQD831" s="230"/>
      <c r="WQE831" s="230"/>
      <c r="WQF831" s="230"/>
      <c r="WQG831" s="230"/>
      <c r="WQH831" s="230"/>
      <c r="WQI831" s="230"/>
      <c r="WQJ831" s="230"/>
      <c r="WQK831" s="230"/>
      <c r="WQL831" s="230"/>
      <c r="WQM831" s="230"/>
      <c r="WQN831" s="230"/>
      <c r="WQO831" s="230"/>
      <c r="WQP831" s="230"/>
      <c r="WQQ831" s="230"/>
      <c r="WQR831" s="230"/>
      <c r="WQS831" s="230"/>
      <c r="WQT831" s="230"/>
      <c r="WQU831" s="230"/>
      <c r="WQV831" s="230"/>
      <c r="WQW831" s="230"/>
      <c r="WQX831" s="230"/>
      <c r="WQY831" s="230"/>
      <c r="WQZ831" s="230"/>
      <c r="WRA831" s="230"/>
      <c r="WRB831" s="230"/>
      <c r="WRC831" s="230"/>
      <c r="WRD831" s="230"/>
      <c r="WRE831" s="230"/>
      <c r="WRF831" s="230"/>
      <c r="WRG831" s="230"/>
      <c r="WRH831" s="230"/>
      <c r="WRI831" s="230"/>
      <c r="WRJ831" s="230"/>
      <c r="WRK831" s="230"/>
      <c r="WRL831" s="230"/>
      <c r="WRM831" s="230"/>
      <c r="WRN831" s="230"/>
      <c r="WRO831" s="230"/>
      <c r="WRP831" s="230"/>
      <c r="WRQ831" s="230"/>
      <c r="WRR831" s="230"/>
      <c r="WRS831" s="230"/>
      <c r="WRT831" s="230"/>
      <c r="WRU831" s="230"/>
      <c r="WRV831" s="230"/>
      <c r="WRW831" s="230"/>
      <c r="WRX831" s="230"/>
      <c r="WRY831" s="230"/>
      <c r="WRZ831" s="230"/>
      <c r="WSA831" s="230"/>
      <c r="WSB831" s="230"/>
      <c r="WSC831" s="230"/>
      <c r="WSD831" s="230"/>
      <c r="WSE831" s="230"/>
      <c r="WSF831" s="230"/>
      <c r="WSG831" s="230"/>
      <c r="WSH831" s="230"/>
      <c r="WSI831" s="230"/>
      <c r="WSJ831" s="230"/>
      <c r="WSK831" s="230"/>
      <c r="WSL831" s="230"/>
      <c r="WSM831" s="230"/>
      <c r="WSN831" s="230"/>
      <c r="WSO831" s="230"/>
      <c r="WSP831" s="230"/>
      <c r="WSQ831" s="230"/>
      <c r="WSR831" s="230"/>
      <c r="WSS831" s="230"/>
      <c r="WST831" s="230"/>
      <c r="WSU831" s="230"/>
      <c r="WSV831" s="230"/>
      <c r="WSW831" s="230"/>
      <c r="WSX831" s="230"/>
      <c r="WSY831" s="230"/>
      <c r="WSZ831" s="230"/>
      <c r="WTA831" s="230"/>
      <c r="WTB831" s="230"/>
      <c r="WTC831" s="230"/>
      <c r="WTD831" s="230"/>
      <c r="WTE831" s="230"/>
      <c r="WTF831" s="230"/>
      <c r="WTG831" s="230"/>
      <c r="WTH831" s="230"/>
      <c r="WTI831" s="230"/>
      <c r="WTJ831" s="230"/>
      <c r="WTK831" s="230"/>
      <c r="WTL831" s="230"/>
      <c r="WTM831" s="230"/>
      <c r="WTN831" s="230"/>
      <c r="WTO831" s="230"/>
      <c r="WTP831" s="230"/>
      <c r="WTQ831" s="230"/>
      <c r="WTR831" s="230"/>
      <c r="WTS831" s="230"/>
      <c r="WTT831" s="230"/>
      <c r="WTU831" s="230"/>
      <c r="WTV831" s="230"/>
      <c r="WTW831" s="230"/>
      <c r="WTX831" s="230"/>
      <c r="WTY831" s="230"/>
      <c r="WTZ831" s="230"/>
      <c r="WUA831" s="230"/>
      <c r="WUB831" s="230"/>
      <c r="WUC831" s="230"/>
      <c r="WUD831" s="230"/>
      <c r="WUE831" s="230"/>
      <c r="WUF831" s="230"/>
      <c r="WUG831" s="230"/>
      <c r="WUH831" s="230"/>
      <c r="WUI831" s="230"/>
      <c r="WUJ831" s="230"/>
      <c r="WUK831" s="230"/>
      <c r="WUL831" s="230"/>
      <c r="WUM831" s="230"/>
      <c r="WUN831" s="230"/>
      <c r="WUO831" s="230"/>
      <c r="WUP831" s="230"/>
      <c r="WUQ831" s="230"/>
      <c r="WUR831" s="230"/>
      <c r="WUS831" s="230"/>
      <c r="WUT831" s="230"/>
      <c r="WUU831" s="230"/>
      <c r="WUV831" s="230"/>
      <c r="WUW831" s="230"/>
      <c r="WUX831" s="230"/>
      <c r="WUY831" s="230"/>
      <c r="WUZ831" s="230"/>
      <c r="WVA831" s="230"/>
      <c r="WVB831" s="230"/>
      <c r="WVC831" s="230"/>
      <c r="WVD831" s="230"/>
      <c r="WVE831" s="230"/>
      <c r="WVF831" s="230"/>
      <c r="WVG831" s="230"/>
      <c r="WVH831" s="230"/>
      <c r="WVI831" s="230"/>
      <c r="WVJ831" s="230"/>
      <c r="WVK831" s="230"/>
      <c r="WVL831" s="230"/>
      <c r="WVM831" s="230"/>
      <c r="WVN831" s="230"/>
      <c r="WVO831" s="230"/>
      <c r="WVP831" s="230"/>
      <c r="WVQ831" s="230"/>
      <c r="WVR831" s="230"/>
      <c r="WVS831" s="230"/>
      <c r="WVT831" s="230"/>
      <c r="WVU831" s="230"/>
      <c r="WVV831" s="230"/>
      <c r="WVW831" s="230"/>
      <c r="WVX831" s="230"/>
      <c r="WVY831" s="230"/>
      <c r="WVZ831" s="230"/>
      <c r="WWA831" s="230"/>
      <c r="WWB831" s="230"/>
      <c r="WWC831" s="230"/>
      <c r="WWD831" s="230"/>
      <c r="WWE831" s="230"/>
      <c r="WWF831" s="230"/>
      <c r="WWG831" s="230"/>
      <c r="WWH831" s="230"/>
      <c r="WWI831" s="230"/>
      <c r="WWJ831" s="230"/>
      <c r="WWK831" s="230"/>
      <c r="WWL831" s="230"/>
      <c r="WWM831" s="230"/>
      <c r="WWN831" s="230"/>
      <c r="WWO831" s="230"/>
      <c r="WWP831" s="230"/>
      <c r="WWQ831" s="230"/>
      <c r="WWR831" s="230"/>
      <c r="WWS831" s="230"/>
      <c r="WWT831" s="230"/>
      <c r="WWU831" s="230"/>
      <c r="WWV831" s="230"/>
      <c r="WWW831" s="230"/>
      <c r="WWX831" s="230"/>
      <c r="WWY831" s="230"/>
      <c r="WWZ831" s="230"/>
      <c r="WXA831" s="230"/>
      <c r="WXB831" s="230"/>
      <c r="WXC831" s="230"/>
      <c r="WXD831" s="230"/>
      <c r="WXE831" s="230"/>
      <c r="WXF831" s="230"/>
      <c r="WXG831" s="230"/>
      <c r="WXH831" s="230"/>
      <c r="WXI831" s="230"/>
      <c r="WXJ831" s="230"/>
      <c r="WXK831" s="230"/>
      <c r="WXL831" s="230"/>
      <c r="WXM831" s="230"/>
      <c r="WXN831" s="230"/>
      <c r="WXO831" s="230"/>
      <c r="WXP831" s="230"/>
      <c r="WXQ831" s="230"/>
      <c r="WXR831" s="230"/>
      <c r="WXS831" s="230"/>
      <c r="WXT831" s="230"/>
      <c r="WXU831" s="230"/>
      <c r="WXV831" s="230"/>
      <c r="WXW831" s="230"/>
      <c r="WXX831" s="230"/>
      <c r="WXY831" s="230"/>
      <c r="WXZ831" s="230"/>
      <c r="WYA831" s="230"/>
      <c r="WYB831" s="230"/>
      <c r="WYC831" s="230"/>
      <c r="WYD831" s="230"/>
      <c r="WYE831" s="230"/>
      <c r="WYF831" s="230"/>
      <c r="WYG831" s="230"/>
      <c r="WYH831" s="230"/>
      <c r="WYI831" s="230"/>
      <c r="WYJ831" s="230"/>
      <c r="WYK831" s="230"/>
      <c r="WYL831" s="230"/>
      <c r="WYM831" s="230"/>
      <c r="WYN831" s="230"/>
      <c r="WYO831" s="230"/>
      <c r="WYP831" s="230"/>
      <c r="WYQ831" s="230"/>
      <c r="WYR831" s="230"/>
      <c r="WYS831" s="230"/>
      <c r="WYT831" s="230"/>
      <c r="WYU831" s="230"/>
      <c r="WYV831" s="230"/>
      <c r="WYW831" s="230"/>
      <c r="WYX831" s="230"/>
      <c r="WYY831" s="230"/>
      <c r="WYZ831" s="230"/>
      <c r="WZA831" s="230"/>
      <c r="WZB831" s="230"/>
      <c r="WZC831" s="230"/>
      <c r="WZD831" s="230"/>
      <c r="WZE831" s="230"/>
      <c r="WZF831" s="230"/>
      <c r="WZG831" s="230"/>
      <c r="WZH831" s="230"/>
      <c r="WZI831" s="230"/>
      <c r="WZJ831" s="230"/>
      <c r="WZK831" s="230"/>
      <c r="WZL831" s="230"/>
      <c r="WZM831" s="230"/>
      <c r="WZN831" s="230"/>
      <c r="WZO831" s="230"/>
      <c r="WZP831" s="230"/>
      <c r="WZQ831" s="230"/>
      <c r="WZR831" s="230"/>
      <c r="WZS831" s="230"/>
      <c r="WZT831" s="230"/>
      <c r="WZU831" s="230"/>
      <c r="WZV831" s="230"/>
      <c r="WZW831" s="230"/>
      <c r="WZX831" s="230"/>
      <c r="WZY831" s="230"/>
      <c r="WZZ831" s="230"/>
      <c r="XAA831" s="230"/>
      <c r="XAB831" s="230"/>
      <c r="XAC831" s="230"/>
      <c r="XAD831" s="230"/>
      <c r="XAE831" s="230"/>
      <c r="XAF831" s="230"/>
      <c r="XAG831" s="230"/>
      <c r="XAH831" s="230"/>
      <c r="XAI831" s="230"/>
      <c r="XAJ831" s="230"/>
      <c r="XAK831" s="230"/>
      <c r="XAL831" s="230"/>
      <c r="XAM831" s="230"/>
      <c r="XAN831" s="230"/>
      <c r="XAO831" s="230"/>
      <c r="XAP831" s="230"/>
      <c r="XAQ831" s="230"/>
      <c r="XAR831" s="230"/>
      <c r="XAS831" s="230"/>
      <c r="XAT831" s="230"/>
      <c r="XAU831" s="230"/>
      <c r="XAV831" s="230"/>
      <c r="XAW831" s="230"/>
      <c r="XAX831" s="230"/>
      <c r="XAY831" s="230"/>
      <c r="XAZ831" s="230"/>
      <c r="XBA831" s="230"/>
      <c r="XBB831" s="230"/>
      <c r="XBC831" s="230"/>
      <c r="XBD831" s="230"/>
      <c r="XBE831" s="230"/>
      <c r="XBF831" s="230"/>
      <c r="XBG831" s="230"/>
      <c r="XBH831" s="230"/>
      <c r="XBI831" s="230"/>
      <c r="XBJ831" s="230"/>
      <c r="XBK831" s="230"/>
      <c r="XBL831" s="230"/>
      <c r="XBM831" s="230"/>
      <c r="XBN831" s="230"/>
      <c r="XBO831" s="230"/>
      <c r="XBP831" s="230"/>
      <c r="XBQ831" s="230"/>
      <c r="XBR831" s="230"/>
      <c r="XBS831" s="230"/>
      <c r="XBT831" s="230"/>
      <c r="XBU831" s="230"/>
      <c r="XBV831" s="230"/>
      <c r="XBW831" s="230"/>
      <c r="XBX831" s="230"/>
      <c r="XBY831" s="230"/>
      <c r="XBZ831" s="230"/>
      <c r="XCA831" s="230"/>
      <c r="XCB831" s="230"/>
      <c r="XCC831" s="230"/>
      <c r="XCD831" s="230"/>
      <c r="XCE831" s="230"/>
      <c r="XCF831" s="230"/>
      <c r="XCG831" s="230"/>
      <c r="XCH831" s="230"/>
      <c r="XCI831" s="230"/>
      <c r="XCJ831" s="230"/>
      <c r="XCK831" s="230"/>
      <c r="XCL831" s="230"/>
      <c r="XCM831" s="230"/>
      <c r="XCN831" s="230"/>
      <c r="XCO831" s="230"/>
      <c r="XCP831" s="230"/>
      <c r="XCQ831" s="230"/>
      <c r="XCR831" s="230"/>
      <c r="XCS831" s="230"/>
      <c r="XCT831" s="230"/>
      <c r="XCU831" s="230"/>
      <c r="XCV831" s="230"/>
      <c r="XCW831" s="230"/>
      <c r="XCX831" s="230"/>
      <c r="XCY831" s="230"/>
      <c r="XCZ831" s="230"/>
      <c r="XDA831" s="230"/>
      <c r="XDB831" s="230"/>
      <c r="XDC831" s="230"/>
      <c r="XDD831" s="230"/>
      <c r="XDE831" s="230"/>
      <c r="XDF831" s="230"/>
      <c r="XDG831" s="230"/>
      <c r="XDH831" s="230"/>
      <c r="XDI831" s="230"/>
      <c r="XDJ831" s="230"/>
      <c r="XDK831" s="230"/>
      <c r="XDL831" s="230"/>
      <c r="XDM831" s="230"/>
      <c r="XDN831" s="230"/>
      <c r="XDO831" s="230"/>
      <c r="XDP831" s="230"/>
      <c r="XDQ831" s="230"/>
      <c r="XDR831" s="230"/>
      <c r="XDS831" s="230"/>
      <c r="XDT831" s="230"/>
      <c r="XDU831" s="230"/>
      <c r="XDV831" s="230"/>
      <c r="XDW831" s="230"/>
      <c r="XDX831" s="230"/>
      <c r="XDY831" s="230"/>
      <c r="XDZ831" s="230"/>
      <c r="XEA831" s="230"/>
      <c r="XEB831" s="230"/>
      <c r="XEC831" s="230"/>
      <c r="XED831" s="230"/>
      <c r="XEE831" s="230"/>
    </row>
    <row r="832" spans="1:16359" ht="91.5" hidden="1">
      <c r="A832" s="14">
        <v>2025112739644</v>
      </c>
      <c r="B832" s="118" t="s">
        <v>10912</v>
      </c>
      <c r="C832" s="145" t="s">
        <v>7135</v>
      </c>
      <c r="D832" s="142" t="s">
        <v>10913</v>
      </c>
      <c r="E832" s="106" t="s">
        <v>10914</v>
      </c>
      <c r="F832" s="106" t="s">
        <v>10915</v>
      </c>
      <c r="G832" s="106" t="s">
        <v>10916</v>
      </c>
      <c r="H832" s="106" t="s">
        <v>10917</v>
      </c>
      <c r="I832" s="207" t="s">
        <v>7114</v>
      </c>
      <c r="J832" s="207">
        <v>45987</v>
      </c>
      <c r="K832" s="207" t="s">
        <v>121</v>
      </c>
      <c r="L832" s="142" t="str">
        <f>IF(Tabela2[[#This Row],[Data]]="","Sem Informação",VLOOKUP(MONTH(Tabela2[[#This Row],[Data]]),'[1]Validação de dados'!$I$1:$J$13,2,0))</f>
        <v>Novembro</v>
      </c>
      <c r="M832" s="146">
        <f>YEAR(Tabela2[[#This Row],[Data]])</f>
        <v>2025</v>
      </c>
      <c r="N832" s="207" t="s">
        <v>122</v>
      </c>
      <c r="O832" s="207" t="s">
        <v>286</v>
      </c>
      <c r="P832" s="104" t="e">
        <f>VLOOKUP(Tabela2[[#This Row],[SIEMA]],Siema2024,21,FALSE)</f>
        <v>#REF!</v>
      </c>
      <c r="Q832" s="104">
        <v>1942</v>
      </c>
      <c r="R832" s="108" t="e">
        <f>VLOOKUP(Tabela2[[#This Row],[SIEMA]],Siema2025,10,FALSE)</f>
        <v>#N/A</v>
      </c>
      <c r="S832" s="107" t="str">
        <f>IF(Q832="","", IF(Q832="NC","", IF(Q832="NE","", IF(Q832="NA","",IFERROR(VLOOKUP(Q832,[1]Produtos!$A$1:$C$2319,2,FALSE),"Não Cadastrado")))))</f>
        <v>NITRATO DE AMÔNIO, contendo até 0,2% de substâncias combustíveis, inclusive qualquer substância orgânica calculada como carbono, exclusive qualquer outra substância adicionada</v>
      </c>
      <c r="T832" s="104">
        <v>47.268999999999998</v>
      </c>
      <c r="U832" s="104" t="s">
        <v>7121</v>
      </c>
      <c r="V832" s="104">
        <f>IF(Q832="","",IF(ISNUMBER(Q832)=FALSE,"Não se aplica",IFERROR(VLOOKUP(Q832,Produtos!$A$1:$C$2319,3,FALSE),"Não Cadastrado")))</f>
        <v>5.0999999999999996</v>
      </c>
      <c r="W832" s="104" t="e">
        <f>VLOOKUP(Tabela2[[#This Row],[SIEMA]],Siema2024,10,FALSE)</f>
        <v>#REF!</v>
      </c>
      <c r="X832" s="113" t="str">
        <f>IF(Tabela2[[#This Row],[Origem do acidente]] = "Plataforma", "PREENCHER","NA")</f>
        <v>NA</v>
      </c>
      <c r="Y832" s="109" t="e">
        <f>IF(W832="","", IF(W832="NC","", IF(W832="NE","", IF(W832="NA","",IFERROR(VLOOKUP(W832,[1]Produtos!$A$1:$C$2319,2,FALSE),"Não Cadastrado")))))</f>
        <v>#REF!</v>
      </c>
      <c r="Z832" s="104" t="e">
        <f>VLOOKUP(Tabela2[[#This Row],[SIEMA]],Siema2025,11,FALSE)</f>
        <v>#N/A</v>
      </c>
      <c r="AA832" s="104" t="e">
        <f>VLOOKUP(Tabela2[[#This Row],[SIEMA]],Siema2024,12,FALSE)</f>
        <v>#REF!</v>
      </c>
      <c r="AB832" s="104" t="e">
        <f>IF(W832="","",IF(ISNUMBER(W832)=FALSE,"Não se aplica",IFERROR(VLOOKUP(W832,[1]Produtos!$A$1:$C$2319,3,FALSE),"Não Cadastrado")))</f>
        <v>#REF!</v>
      </c>
      <c r="AC832" s="104"/>
      <c r="AD832" s="108" t="str">
        <f>IF(Tabela2[[#This Row],[Origem do acidente]] = "Plataforma", "PREENCHER","NA")</f>
        <v>NA</v>
      </c>
      <c r="AE832" s="107" t="str">
        <f>IF(AC832="","", IF(AC832="NC","", IF(AC832="NE","", IF(AC832="NA","",IFERROR(VLOOKUP(AC832,[1]Produtos!$A$1:$C$2319,2,FALSE),"Não Cadastrado")))))</f>
        <v/>
      </c>
      <c r="AF832" s="104"/>
      <c r="AG832" s="104"/>
      <c r="AH832" s="104" t="str">
        <f>IF(AC832="","",IF(ISNUMBER(AC832)=FALSE,"Não se aplica",IFERROR(VLOOKUP(AC832,Produtos!$A$1:$C$2319,3,FALSE),"Não Cadastrado")))</f>
        <v/>
      </c>
      <c r="AI832" s="104"/>
      <c r="AJ832" s="146" t="e">
        <f>VLOOKUP(Tabela2[[#This Row],[SIEMA]],Siema2024,26,FALSE)</f>
        <v>#REF!</v>
      </c>
      <c r="AK832" s="107" t="s">
        <v>6834</v>
      </c>
      <c r="AL832" s="107"/>
      <c r="AM832" s="107"/>
      <c r="AN832" s="145"/>
      <c r="AO832" s="145"/>
      <c r="AP832" s="145"/>
      <c r="AQ832" s="145"/>
      <c r="AR832" s="147"/>
      <c r="AS832" s="145"/>
      <c r="AT832" s="145"/>
      <c r="AU832" s="145"/>
      <c r="AV832" s="145"/>
      <c r="AW832" s="145"/>
      <c r="AX832" s="145"/>
      <c r="AY832" s="145"/>
      <c r="AZ832" s="145"/>
      <c r="BA832" s="145"/>
      <c r="BB832" s="145"/>
      <c r="BC832" s="108" t="str">
        <f>IF(Tabela2[[#This Row],[Outro(s) ]] = "X", "PREENCHER","NA")</f>
        <v>NA</v>
      </c>
      <c r="BD832" s="145" t="s">
        <v>7183</v>
      </c>
      <c r="BE832" s="145"/>
      <c r="BF832" s="110" t="s">
        <v>10918</v>
      </c>
      <c r="BG832" s="208"/>
      <c r="BH832" s="210" t="s">
        <v>10919</v>
      </c>
      <c r="BI832" s="209" t="s">
        <v>7062</v>
      </c>
      <c r="BJ832" s="107" t="s">
        <v>7099</v>
      </c>
      <c r="BK832" s="104" t="s">
        <v>2696</v>
      </c>
      <c r="BL832" s="140">
        <v>45996</v>
      </c>
      <c r="BM832" s="145">
        <f ca="1">IF(Tabela2[[#This Row],[Data de atendimento do Ibama (considerar o primeiro documento/ação)]]="",_xlfn.DAYS(TODAY(),J832),_xlfn.DAYS(Tabela2[[#This Row],[Data de atendimento do Ibama (considerar o primeiro documento/ação)]],J832))</f>
        <v>9</v>
      </c>
      <c r="BN832" s="108" t="str">
        <f>IF(Tabela2[[#This Row],[Atendido pelo Ibama ("Não" ou "Sim")]]="Não","Preencher", IF(Tabela2[[#This Row],[Atendido pelo Ibama ("Não" ou "Sim")]]="Sim","NA",""))</f>
        <v>NA</v>
      </c>
      <c r="BO832" s="114" t="s">
        <v>7124</v>
      </c>
      <c r="BP832" s="108" t="s">
        <v>10136</v>
      </c>
      <c r="BQ832" s="106" t="s">
        <v>123</v>
      </c>
      <c r="BR832" s="108" t="str">
        <f>IF(Tabela2[[#This Row],[Equipe do Ibama foi a campo? Houve sobrevoo do Poseidon?]] = "Sim", "PREENCHER","NA")</f>
        <v>NA</v>
      </c>
      <c r="BS832" s="108" t="str">
        <f>IF(Tabela2[[#This Row],[Se sim, foi emitida Ordem de Emergência? (informações vinculada à coluna CK)]] = "Sim", "PREENCHER","NA")</f>
        <v>NA</v>
      </c>
      <c r="BT832" s="108" t="s">
        <v>7230</v>
      </c>
      <c r="BU832" s="108" t="s">
        <v>123</v>
      </c>
      <c r="BV832" s="108" t="s">
        <v>2696</v>
      </c>
      <c r="BW832" s="108" t="s">
        <v>123</v>
      </c>
      <c r="BX832" s="106" t="s">
        <v>7127</v>
      </c>
      <c r="BY832" s="140"/>
      <c r="BZ832" s="146" t="str">
        <f>IF(Tabela2[[#This Row],[Data do documento de encerramento]]="NA","NA",IF(Tabela2[[#This Row],[Data do documento de encerramento]]="","Pendente de conclusão/ encerramento",_xlfn.DAYS(Tabela2[[#This Row],[Data do documento de encerramento]],J832)))</f>
        <v>Pendente de conclusão/ encerramento</v>
      </c>
      <c r="CA832" s="107" t="s">
        <v>10920</v>
      </c>
      <c r="CB832" s="143"/>
      <c r="CC832" s="147"/>
      <c r="CD832" s="147"/>
      <c r="CE832" s="147"/>
      <c r="CF832" s="147"/>
    </row>
    <row r="833" spans="1:16359" ht="45.75" hidden="1">
      <c r="A833" s="246">
        <v>2026060111</v>
      </c>
      <c r="B833" s="118" t="s">
        <v>10921</v>
      </c>
      <c r="C833" s="145" t="s">
        <v>10659</v>
      </c>
      <c r="D833" s="142" t="s">
        <v>10922</v>
      </c>
      <c r="E833" s="106" t="s">
        <v>9947</v>
      </c>
      <c r="F833" s="106" t="s">
        <v>10214</v>
      </c>
      <c r="G833" s="172" t="s">
        <v>10923</v>
      </c>
      <c r="H833" s="172" t="s">
        <v>10924</v>
      </c>
      <c r="I833" s="228" t="s">
        <v>7114</v>
      </c>
      <c r="J833" s="228">
        <v>45989</v>
      </c>
      <c r="K833" s="228" t="s">
        <v>200</v>
      </c>
      <c r="L833" s="142" t="str">
        <f>IF(Tabela2[[#This Row],[Data]]="","Sem Informação",VLOOKUP(MONTH(Tabela2[[#This Row],[Data]]),'[1]Validação de dados'!$I$1:$J$13,2,0))</f>
        <v>Novembro</v>
      </c>
      <c r="M833" s="142">
        <f>YEAR(Tabela2[[#This Row],[Data]])</f>
        <v>2025</v>
      </c>
      <c r="N833" s="228" t="s">
        <v>143</v>
      </c>
      <c r="O833" s="228" t="s">
        <v>286</v>
      </c>
      <c r="P833" s="215" t="e">
        <f>VLOOKUP(Tabela2[[#This Row],[SIEMA]],Siema2024,21,FALSE)</f>
        <v>#REF!</v>
      </c>
      <c r="Q833" s="215">
        <v>1075</v>
      </c>
      <c r="R833" s="216" t="s">
        <v>8581</v>
      </c>
      <c r="S833" s="219" t="str">
        <f>IF(Q833="","", IF(Q833="NC","", IF(Q833="NE","", IF(Q833="NA","",IFERROR(VLOOKUP(Q833,[1]Produtos!$A$1:$C$2319,2,FALSE),"Não Cadastrado")))))</f>
        <v>GÁS(ES) DE PETRÓLEO, LIQUEFEITO(S) ou GAS(ES) LIQUEFEITO(S) DE PETRÓLEO ou GLP</v>
      </c>
      <c r="T833" s="215">
        <v>24</v>
      </c>
      <c r="U833" s="215" t="s">
        <v>7121</v>
      </c>
      <c r="V833" s="215">
        <f>IF(Q833="","",IF(ISNUMBER(Q833)=FALSE,"Não se aplica",IFERROR(VLOOKUP(Q833,Produtos!$A$1:$C$2319,3,FALSE),"Não Cadastrado")))</f>
        <v>2.1</v>
      </c>
      <c r="W833" s="215" t="e">
        <f>VLOOKUP(Tabela2[[#This Row],[SIEMA]],Siema2024,10,FALSE)</f>
        <v>#REF!</v>
      </c>
      <c r="X833" s="216" t="str">
        <f>IF(Tabela2[[#This Row],[Origem do acidente]] = "Plataforma", "PREENCHER","NA")</f>
        <v>NA</v>
      </c>
      <c r="Y833" s="219" t="e">
        <f>IF(W833="","", IF(W833="NC","", IF(W833="NE","", IF(W833="NA","",IFERROR(VLOOKUP(W833,[1]Produtos!$A$1:$C$2319,2,FALSE),"Não Cadastrado")))))</f>
        <v>#REF!</v>
      </c>
      <c r="Z833" s="215" t="e">
        <f>VLOOKUP(Tabela2[[#This Row],[SIEMA]],Siema2025,11,FALSE)</f>
        <v>#N/A</v>
      </c>
      <c r="AA833" s="215" t="e">
        <f>VLOOKUP(Tabela2[[#This Row],[SIEMA]],Siema2024,12,FALSE)</f>
        <v>#REF!</v>
      </c>
      <c r="AB833" s="215" t="e">
        <f>IF(W833="","",IF(ISNUMBER(W833)=FALSE,"Não se aplica",IFERROR(VLOOKUP(W833,[1]Produtos!$A$1:$C$2319,3,FALSE),"Não Cadastrado")))</f>
        <v>#REF!</v>
      </c>
      <c r="AC833" s="215"/>
      <c r="AD833" s="216" t="str">
        <f>IF(Tabela2[[#This Row],[Origem do acidente]] = "Plataforma", "PREENCHER","NA")</f>
        <v>NA</v>
      </c>
      <c r="AE833" s="219" t="str">
        <f>IF(AC833="","", IF(AC833="NC","", IF(AC833="NE","", IF(AC833="NA","",IFERROR(VLOOKUP(AC833,[1]Produtos!$A$1:$C$2319,2,FALSE),"Não Cadastrado")))))</f>
        <v/>
      </c>
      <c r="AF833" s="215"/>
      <c r="AG833" s="215"/>
      <c r="AH833" s="215" t="str">
        <f>IF(AC833="","",IF(ISNUMBER(AC833)=FALSE,"Não se aplica",IFERROR(VLOOKUP(AC833,Produtos!$A$1:$C$2319,3,FALSE),"Não Cadastrado")))</f>
        <v/>
      </c>
      <c r="AI833" s="215"/>
      <c r="AJ833" s="142" t="e">
        <f>VLOOKUP(Tabela2[[#This Row],[SIEMA]],Siema2024,26,FALSE)</f>
        <v>#REF!</v>
      </c>
      <c r="AK833" s="219" t="s">
        <v>6834</v>
      </c>
      <c r="AL833" s="219" t="s">
        <v>7636</v>
      </c>
      <c r="AM833" s="219"/>
      <c r="AN833" s="145"/>
      <c r="AO833" s="145"/>
      <c r="AP833" s="145"/>
      <c r="AQ833" s="145"/>
      <c r="AR833" s="147"/>
      <c r="AS833" s="145"/>
      <c r="AT833" s="145"/>
      <c r="AU833" s="145"/>
      <c r="AV833" s="145"/>
      <c r="AW833" s="145" t="s">
        <v>7183</v>
      </c>
      <c r="AX833" s="145"/>
      <c r="AY833" s="145"/>
      <c r="AZ833" s="145"/>
      <c r="BA833" s="145"/>
      <c r="BB833" s="145"/>
      <c r="BC833" s="216" t="str">
        <f>IF(Tabela2[[#This Row],[Outro(s) ]] = "X", "PREENCHER","NA")</f>
        <v>NA</v>
      </c>
      <c r="BD833" s="145"/>
      <c r="BE833" s="145"/>
      <c r="BF833" s="208" t="s">
        <v>10925</v>
      </c>
      <c r="BG833" s="208"/>
      <c r="BH833" s="210" t="s">
        <v>6834</v>
      </c>
      <c r="BI833" s="209" t="s">
        <v>7062</v>
      </c>
      <c r="BJ833" s="219" t="s">
        <v>7099</v>
      </c>
      <c r="BK833" s="215" t="s">
        <v>2696</v>
      </c>
      <c r="BL833" s="222">
        <v>46037</v>
      </c>
      <c r="BM833" s="145">
        <f ca="1">IF(Tabela2[[#This Row],[Data de atendimento do Ibama (considerar o primeiro documento/ação)]]="",_xlfn.DAYS(TODAY(),J833),_xlfn.DAYS(Tabela2[[#This Row],[Data de atendimento do Ibama (considerar o primeiro documento/ação)]],J833))</f>
        <v>48</v>
      </c>
      <c r="BN833" s="216" t="str">
        <f>IF(Tabela2[[#This Row],[Atendido pelo Ibama ("Não" ou "Sim")]]="Não","Preencher", IF(Tabela2[[#This Row],[Atendido pelo Ibama ("Não" ou "Sim")]]="Sim","NA",""))</f>
        <v>NA</v>
      </c>
      <c r="BO833" s="220" t="s">
        <v>7138</v>
      </c>
      <c r="BP833" s="216" t="str">
        <f>IF(Tabela2[[#This Row],[Forma de atendimento (primeiro documento/ação)]]= "Outros (especificar)", "PREENCHER","NA")</f>
        <v>NA</v>
      </c>
      <c r="BQ833" s="215" t="s">
        <v>123</v>
      </c>
      <c r="BR833" s="216" t="str">
        <f>IF(Tabela2[[#This Row],[Equipe do Ibama foi a campo? Houve sobrevoo do Poseidon?]] = "Sim", "PREENCHER","NA")</f>
        <v>NA</v>
      </c>
      <c r="BS833" s="216" t="str">
        <f>IF(Tabela2[[#This Row],[Se sim, foi emitida Ordem de Emergência? (informações vinculada à coluna CK)]] = "Sim", "PREENCHER","NA")</f>
        <v>NA</v>
      </c>
      <c r="BT833" s="216" t="s">
        <v>7115</v>
      </c>
      <c r="BU833" s="216" t="s">
        <v>123</v>
      </c>
      <c r="BV833" s="216" t="s">
        <v>2696</v>
      </c>
      <c r="BW833" s="216" t="s">
        <v>123</v>
      </c>
      <c r="BX833" s="215" t="s">
        <v>7127</v>
      </c>
      <c r="BY833" s="222"/>
      <c r="BZ833" s="142" t="str">
        <f>IF(Tabela2[[#This Row],[Data do documento de encerramento]]="NA","NA",IF(Tabela2[[#This Row],[Data do documento de encerramento]]="","Pendente de conclusão/ encerramento",_xlfn.DAYS(Tabela2[[#This Row],[Data do documento de encerramento]],J833)))</f>
        <v>Pendente de conclusão/ encerramento</v>
      </c>
      <c r="CA833" s="219" t="s">
        <v>10926</v>
      </c>
      <c r="CB833" s="229"/>
      <c r="CC833" s="147"/>
      <c r="CD833" s="147"/>
      <c r="CE833" s="147"/>
      <c r="CF833" s="147"/>
      <c r="CG833" s="230"/>
      <c r="CH833" s="230"/>
      <c r="CI833" s="230"/>
      <c r="CJ833" s="230"/>
      <c r="CK833" s="230"/>
      <c r="CL833" s="230"/>
      <c r="CM833" s="230"/>
      <c r="CN833" s="230"/>
      <c r="CO833" s="230"/>
      <c r="CP833" s="230"/>
      <c r="CQ833" s="230"/>
      <c r="CR833" s="230"/>
      <c r="CS833" s="230"/>
      <c r="CT833" s="230"/>
      <c r="CU833" s="230"/>
      <c r="CV833" s="230"/>
      <c r="CW833" s="230"/>
      <c r="CX833" s="230"/>
      <c r="CY833" s="230"/>
      <c r="CZ833" s="230"/>
      <c r="DA833" s="230"/>
      <c r="DB833" s="230"/>
      <c r="DC833" s="230"/>
      <c r="DD833" s="230"/>
      <c r="DE833" s="230"/>
      <c r="DF833" s="230"/>
      <c r="DG833" s="230"/>
      <c r="DH833" s="230"/>
      <c r="DI833" s="230"/>
      <c r="DJ833" s="230"/>
      <c r="DK833" s="230"/>
      <c r="DL833" s="230"/>
      <c r="DM833" s="230"/>
      <c r="DN833" s="230"/>
      <c r="DO833" s="230"/>
      <c r="DP833" s="230"/>
      <c r="DQ833" s="230"/>
      <c r="DR833" s="230"/>
      <c r="DS833" s="230"/>
      <c r="DT833" s="230"/>
      <c r="DU833" s="230"/>
      <c r="DV833" s="230"/>
      <c r="DW833" s="230"/>
      <c r="DX833" s="230"/>
      <c r="DY833" s="230"/>
      <c r="DZ833" s="230"/>
      <c r="EA833" s="230"/>
      <c r="EB833" s="230"/>
      <c r="EC833" s="230"/>
      <c r="ED833" s="230"/>
      <c r="EE833" s="230"/>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c r="FA833" s="230"/>
      <c r="FB833" s="230"/>
      <c r="FC833" s="230"/>
      <c r="FD833" s="230"/>
      <c r="FE833" s="230"/>
      <c r="FF833" s="230"/>
      <c r="FG833" s="230"/>
      <c r="FH833" s="230"/>
      <c r="FI833" s="230"/>
      <c r="FJ833" s="230"/>
      <c r="FK833" s="230"/>
      <c r="FL833" s="230"/>
      <c r="FM833" s="230"/>
      <c r="FN833" s="230"/>
      <c r="FO833" s="230"/>
      <c r="FP833" s="230"/>
      <c r="FQ833" s="230"/>
      <c r="FR833" s="230"/>
      <c r="FS833" s="230"/>
      <c r="FT833" s="230"/>
      <c r="FU833" s="230"/>
      <c r="FV833" s="230"/>
      <c r="FW833" s="230"/>
      <c r="FX833" s="230"/>
      <c r="FY833" s="230"/>
      <c r="FZ833" s="230"/>
      <c r="GA833" s="230"/>
      <c r="GB833" s="230"/>
      <c r="GC833" s="230"/>
      <c r="GD833" s="230"/>
      <c r="GE833" s="230"/>
      <c r="GF833" s="230"/>
      <c r="GG833" s="230"/>
      <c r="GH833" s="230"/>
      <c r="GI833" s="230"/>
      <c r="GJ833" s="230"/>
      <c r="GK833" s="230"/>
      <c r="GL833" s="230"/>
      <c r="GM833" s="230"/>
      <c r="GN833" s="230"/>
      <c r="GO833" s="230"/>
      <c r="GP833" s="230"/>
      <c r="GQ833" s="230"/>
      <c r="GR833" s="230"/>
      <c r="GS833" s="230"/>
      <c r="GT833" s="230"/>
      <c r="GU833" s="230"/>
      <c r="GV833" s="230"/>
      <c r="GW833" s="230"/>
      <c r="GX833" s="230"/>
      <c r="GY833" s="230"/>
      <c r="GZ833" s="230"/>
      <c r="HA833" s="230"/>
      <c r="HB833" s="230"/>
      <c r="HC833" s="230"/>
      <c r="HD833" s="230"/>
      <c r="HE833" s="230"/>
      <c r="HF833" s="230"/>
      <c r="HG833" s="230"/>
      <c r="HH833" s="230"/>
      <c r="HI833" s="230"/>
      <c r="HJ833" s="230"/>
      <c r="HK833" s="230"/>
      <c r="HL833" s="230"/>
      <c r="HM833" s="230"/>
      <c r="HN833" s="230"/>
      <c r="HO833" s="230"/>
      <c r="HP833" s="230"/>
      <c r="HQ833" s="230"/>
      <c r="HR833" s="230"/>
      <c r="HS833" s="230"/>
      <c r="HT833" s="230"/>
      <c r="HU833" s="230"/>
      <c r="HV833" s="230"/>
      <c r="HW833" s="230"/>
      <c r="HX833" s="230"/>
      <c r="HY833" s="230"/>
      <c r="HZ833" s="230"/>
      <c r="IA833" s="230"/>
      <c r="IB833" s="230"/>
      <c r="IC833" s="230"/>
      <c r="ID833" s="230"/>
      <c r="IE833" s="230"/>
      <c r="IF833" s="230"/>
      <c r="IG833" s="230"/>
      <c r="IH833" s="230"/>
      <c r="II833" s="230"/>
      <c r="IJ833" s="230"/>
      <c r="IK833" s="230"/>
      <c r="IL833" s="230"/>
      <c r="IM833" s="230"/>
      <c r="IN833" s="230"/>
      <c r="IO833" s="230"/>
      <c r="IP833" s="230"/>
      <c r="IQ833" s="230"/>
      <c r="IR833" s="230"/>
      <c r="IS833" s="230"/>
      <c r="IT833" s="230"/>
      <c r="IU833" s="230"/>
      <c r="IV833" s="230"/>
      <c r="IW833" s="230"/>
      <c r="IX833" s="230"/>
      <c r="IY833" s="230"/>
      <c r="IZ833" s="230"/>
      <c r="JA833" s="230"/>
      <c r="JB833" s="230"/>
      <c r="JC833" s="230"/>
      <c r="JD833" s="230"/>
      <c r="JE833" s="230"/>
      <c r="JF833" s="230"/>
      <c r="JG833" s="230"/>
      <c r="JH833" s="230"/>
      <c r="JI833" s="230"/>
      <c r="JJ833" s="230"/>
      <c r="JK833" s="230"/>
      <c r="JL833" s="230"/>
      <c r="JM833" s="230"/>
      <c r="JN833" s="230"/>
      <c r="JO833" s="230"/>
      <c r="JP833" s="230"/>
      <c r="JQ833" s="230"/>
      <c r="JR833" s="230"/>
      <c r="JS833" s="230"/>
      <c r="JT833" s="230"/>
      <c r="JU833" s="230"/>
      <c r="JV833" s="230"/>
      <c r="JW833" s="230"/>
      <c r="JX833" s="230"/>
      <c r="JY833" s="230"/>
      <c r="JZ833" s="230"/>
      <c r="KA833" s="230"/>
      <c r="KB833" s="230"/>
      <c r="KC833" s="230"/>
      <c r="KD833" s="230"/>
      <c r="KE833" s="230"/>
      <c r="KF833" s="230"/>
      <c r="KG833" s="230"/>
      <c r="KH833" s="230"/>
      <c r="KI833" s="230"/>
      <c r="KJ833" s="230"/>
      <c r="KK833" s="230"/>
      <c r="KL833" s="230"/>
      <c r="KM833" s="230"/>
      <c r="KN833" s="230"/>
      <c r="KO833" s="230"/>
      <c r="KP833" s="230"/>
      <c r="KQ833" s="230"/>
      <c r="KR833" s="230"/>
      <c r="KS833" s="230"/>
      <c r="KT833" s="230"/>
      <c r="KU833" s="230"/>
      <c r="KV833" s="230"/>
      <c r="KW833" s="230"/>
      <c r="KX833" s="230"/>
      <c r="KY833" s="230"/>
      <c r="KZ833" s="230"/>
      <c r="LA833" s="230"/>
      <c r="LB833" s="230"/>
      <c r="LC833" s="230"/>
      <c r="LD833" s="230"/>
      <c r="LE833" s="230"/>
      <c r="LF833" s="230"/>
      <c r="LG833" s="230"/>
      <c r="LH833" s="230"/>
      <c r="LI833" s="230"/>
      <c r="LJ833" s="230"/>
      <c r="LK833" s="230"/>
      <c r="LL833" s="230"/>
      <c r="LM833" s="230"/>
      <c r="LN833" s="230"/>
      <c r="LO833" s="230"/>
      <c r="LP833" s="230"/>
      <c r="LQ833" s="230"/>
      <c r="LR833" s="230"/>
      <c r="LS833" s="230"/>
      <c r="LT833" s="230"/>
      <c r="LU833" s="230"/>
      <c r="LV833" s="230"/>
      <c r="LW833" s="230"/>
      <c r="LX833" s="230"/>
      <c r="LY833" s="230"/>
      <c r="LZ833" s="230"/>
      <c r="MA833" s="230"/>
      <c r="MB833" s="230"/>
      <c r="MC833" s="230"/>
      <c r="MD833" s="230"/>
      <c r="ME833" s="230"/>
      <c r="MF833" s="230"/>
      <c r="MG833" s="230"/>
      <c r="MH833" s="230"/>
      <c r="MI833" s="230"/>
      <c r="MJ833" s="230"/>
      <c r="MK833" s="230"/>
      <c r="ML833" s="230"/>
      <c r="MM833" s="230"/>
      <c r="MN833" s="230"/>
      <c r="MO833" s="230"/>
      <c r="MP833" s="230"/>
      <c r="MQ833" s="230"/>
      <c r="MR833" s="230"/>
      <c r="MS833" s="230"/>
      <c r="MT833" s="230"/>
      <c r="MU833" s="230"/>
      <c r="MV833" s="230"/>
      <c r="MW833" s="230"/>
      <c r="MX833" s="230"/>
      <c r="MY833" s="230"/>
      <c r="MZ833" s="230"/>
      <c r="NA833" s="230"/>
      <c r="NB833" s="230"/>
      <c r="NC833" s="230"/>
      <c r="ND833" s="230"/>
      <c r="NE833" s="230"/>
      <c r="NF833" s="230"/>
      <c r="NG833" s="230"/>
      <c r="NH833" s="230"/>
      <c r="NI833" s="230"/>
      <c r="NJ833" s="230"/>
      <c r="NK833" s="230"/>
      <c r="NL833" s="230"/>
      <c r="NM833" s="230"/>
      <c r="NN833" s="230"/>
      <c r="NO833" s="230"/>
      <c r="NP833" s="230"/>
      <c r="NQ833" s="230"/>
      <c r="NR833" s="230"/>
      <c r="NS833" s="230"/>
      <c r="NT833" s="230"/>
      <c r="NU833" s="230"/>
      <c r="NV833" s="230"/>
      <c r="NW833" s="230"/>
      <c r="NX833" s="230"/>
      <c r="NY833" s="230"/>
      <c r="NZ833" s="230"/>
      <c r="OA833" s="230"/>
      <c r="OB833" s="230"/>
      <c r="OC833" s="230"/>
      <c r="OD833" s="230"/>
      <c r="OE833" s="230"/>
      <c r="OF833" s="230"/>
      <c r="OG833" s="230"/>
      <c r="OH833" s="230"/>
      <c r="OI833" s="230"/>
      <c r="OJ833" s="230"/>
      <c r="OK833" s="230"/>
      <c r="OL833" s="230"/>
      <c r="OM833" s="230"/>
      <c r="ON833" s="230"/>
      <c r="OO833" s="230"/>
      <c r="OP833" s="230"/>
      <c r="OQ833" s="230"/>
      <c r="OR833" s="230"/>
      <c r="OS833" s="230"/>
      <c r="OT833" s="230"/>
      <c r="OU833" s="230"/>
      <c r="OV833" s="230"/>
      <c r="OW833" s="230"/>
      <c r="OX833" s="230"/>
      <c r="OY833" s="230"/>
      <c r="OZ833" s="230"/>
      <c r="PA833" s="230"/>
      <c r="PB833" s="230"/>
      <c r="PC833" s="230"/>
      <c r="PD833" s="230"/>
      <c r="PE833" s="230"/>
      <c r="PF833" s="230"/>
      <c r="PG833" s="230"/>
      <c r="PH833" s="230"/>
      <c r="PI833" s="230"/>
      <c r="PJ833" s="230"/>
      <c r="PK833" s="230"/>
      <c r="PL833" s="230"/>
      <c r="PM833" s="230"/>
      <c r="PN833" s="230"/>
      <c r="PO833" s="230"/>
      <c r="PP833" s="230"/>
      <c r="PQ833" s="230"/>
      <c r="PR833" s="230"/>
      <c r="PS833" s="230"/>
      <c r="PT833" s="230"/>
      <c r="PU833" s="230"/>
      <c r="PV833" s="230"/>
      <c r="PW833" s="230"/>
      <c r="PX833" s="230"/>
      <c r="PY833" s="230"/>
      <c r="PZ833" s="230"/>
      <c r="QA833" s="230"/>
      <c r="QB833" s="230"/>
      <c r="QC833" s="230"/>
      <c r="QD833" s="230"/>
      <c r="QE833" s="230"/>
      <c r="QF833" s="230"/>
      <c r="QG833" s="230"/>
      <c r="QH833" s="230"/>
      <c r="QI833" s="230"/>
      <c r="QJ833" s="230"/>
      <c r="QK833" s="230"/>
      <c r="QL833" s="230"/>
      <c r="QM833" s="230"/>
      <c r="QN833" s="230"/>
      <c r="QO833" s="230"/>
      <c r="QP833" s="230"/>
      <c r="QQ833" s="230"/>
      <c r="QR833" s="230"/>
      <c r="QS833" s="230"/>
      <c r="QT833" s="230"/>
      <c r="QU833" s="230"/>
      <c r="QV833" s="230"/>
      <c r="QW833" s="230"/>
      <c r="QX833" s="230"/>
      <c r="QY833" s="230"/>
      <c r="QZ833" s="230"/>
      <c r="RA833" s="230"/>
      <c r="RB833" s="230"/>
      <c r="RC833" s="230"/>
      <c r="RD833" s="230"/>
      <c r="RE833" s="230"/>
      <c r="RF833" s="230"/>
      <c r="RG833" s="230"/>
      <c r="RH833" s="230"/>
      <c r="RI833" s="230"/>
      <c r="RJ833" s="230"/>
      <c r="RK833" s="230"/>
      <c r="RL833" s="230"/>
      <c r="RM833" s="230"/>
      <c r="RN833" s="230"/>
      <c r="RO833" s="230"/>
      <c r="RP833" s="230"/>
      <c r="RQ833" s="230"/>
      <c r="RR833" s="230"/>
      <c r="RS833" s="230"/>
      <c r="RT833" s="230"/>
      <c r="RU833" s="230"/>
      <c r="RV833" s="230"/>
      <c r="RW833" s="230"/>
      <c r="RX833" s="230"/>
      <c r="RY833" s="230"/>
      <c r="RZ833" s="230"/>
      <c r="SA833" s="230"/>
      <c r="SB833" s="230"/>
      <c r="SC833" s="230"/>
      <c r="SD833" s="230"/>
      <c r="SE833" s="230"/>
      <c r="SF833" s="230"/>
      <c r="SG833" s="230"/>
      <c r="SH833" s="230"/>
      <c r="SI833" s="230"/>
      <c r="SJ833" s="230"/>
      <c r="SK833" s="230"/>
      <c r="SL833" s="230"/>
      <c r="SM833" s="230"/>
      <c r="SN833" s="230"/>
      <c r="SO833" s="230"/>
      <c r="SP833" s="230"/>
      <c r="SQ833" s="230"/>
      <c r="SR833" s="230"/>
      <c r="SS833" s="230"/>
      <c r="ST833" s="230"/>
      <c r="SU833" s="230"/>
      <c r="SV833" s="230"/>
      <c r="SW833" s="230"/>
      <c r="SX833" s="230"/>
      <c r="SY833" s="230"/>
      <c r="SZ833" s="230"/>
      <c r="TA833" s="230"/>
      <c r="TB833" s="230"/>
      <c r="TC833" s="230"/>
      <c r="TD833" s="230"/>
      <c r="TE833" s="230"/>
      <c r="TF833" s="230"/>
      <c r="TG833" s="230"/>
      <c r="TH833" s="230"/>
      <c r="TI833" s="230"/>
      <c r="TJ833" s="230"/>
      <c r="TK833" s="230"/>
      <c r="TL833" s="230"/>
      <c r="TM833" s="230"/>
      <c r="TN833" s="230"/>
      <c r="TO833" s="230"/>
      <c r="TP833" s="230"/>
      <c r="TQ833" s="230"/>
      <c r="TR833" s="230"/>
      <c r="TS833" s="230"/>
      <c r="TT833" s="230"/>
      <c r="TU833" s="230"/>
      <c r="TV833" s="230"/>
      <c r="TW833" s="230"/>
      <c r="TX833" s="230"/>
      <c r="TY833" s="230"/>
      <c r="TZ833" s="230"/>
      <c r="UA833" s="230"/>
      <c r="UB833" s="230"/>
      <c r="UC833" s="230"/>
      <c r="UD833" s="230"/>
      <c r="UE833" s="230"/>
      <c r="UF833" s="230"/>
      <c r="UG833" s="230"/>
      <c r="UH833" s="230"/>
      <c r="UI833" s="230"/>
      <c r="UJ833" s="230"/>
      <c r="UK833" s="230"/>
      <c r="UL833" s="230"/>
      <c r="UM833" s="230"/>
      <c r="UN833" s="230"/>
      <c r="UO833" s="230"/>
      <c r="UP833" s="230"/>
      <c r="UQ833" s="230"/>
      <c r="UR833" s="230"/>
      <c r="US833" s="230"/>
      <c r="UT833" s="230"/>
      <c r="UU833" s="230"/>
      <c r="UV833" s="230"/>
      <c r="UW833" s="230"/>
      <c r="UX833" s="230"/>
      <c r="UY833" s="230"/>
      <c r="UZ833" s="230"/>
      <c r="VA833" s="230"/>
      <c r="VB833" s="230"/>
      <c r="VC833" s="230"/>
      <c r="VD833" s="230"/>
      <c r="VE833" s="230"/>
      <c r="VF833" s="230"/>
      <c r="VG833" s="230"/>
      <c r="VH833" s="230"/>
      <c r="VI833" s="230"/>
      <c r="VJ833" s="230"/>
      <c r="VK833" s="230"/>
      <c r="VL833" s="230"/>
      <c r="VM833" s="230"/>
      <c r="VN833" s="230"/>
      <c r="VO833" s="230"/>
      <c r="VP833" s="230"/>
      <c r="VQ833" s="230"/>
      <c r="VR833" s="230"/>
      <c r="VS833" s="230"/>
      <c r="VT833" s="230"/>
      <c r="VU833" s="230"/>
      <c r="VV833" s="230"/>
      <c r="VW833" s="230"/>
      <c r="VX833" s="230"/>
      <c r="VY833" s="230"/>
      <c r="VZ833" s="230"/>
      <c r="WA833" s="230"/>
      <c r="WB833" s="230"/>
      <c r="WC833" s="230"/>
      <c r="WD833" s="230"/>
      <c r="WE833" s="230"/>
      <c r="WF833" s="230"/>
      <c r="WG833" s="230"/>
      <c r="WH833" s="230"/>
      <c r="WI833" s="230"/>
      <c r="WJ833" s="230"/>
      <c r="WK833" s="230"/>
      <c r="WL833" s="230"/>
      <c r="WM833" s="230"/>
      <c r="WN833" s="230"/>
      <c r="WO833" s="230"/>
      <c r="WP833" s="230"/>
      <c r="WQ833" s="230"/>
      <c r="WR833" s="230"/>
      <c r="WS833" s="230"/>
      <c r="WT833" s="230"/>
      <c r="WU833" s="230"/>
      <c r="WV833" s="230"/>
      <c r="WW833" s="230"/>
      <c r="WX833" s="230"/>
      <c r="WY833" s="230"/>
      <c r="WZ833" s="230"/>
      <c r="XA833" s="230"/>
      <c r="XB833" s="230"/>
      <c r="XC833" s="230"/>
      <c r="XD833" s="230"/>
      <c r="XE833" s="230"/>
      <c r="XF833" s="230"/>
      <c r="XG833" s="230"/>
      <c r="XH833" s="230"/>
      <c r="XI833" s="230"/>
      <c r="XJ833" s="230"/>
      <c r="XK833" s="230"/>
      <c r="XL833" s="230"/>
      <c r="XM833" s="230"/>
      <c r="XN833" s="230"/>
      <c r="XO833" s="230"/>
      <c r="XP833" s="230"/>
      <c r="XQ833" s="230"/>
      <c r="XR833" s="230"/>
      <c r="XS833" s="230"/>
      <c r="XT833" s="230"/>
      <c r="XU833" s="230"/>
      <c r="XV833" s="230"/>
      <c r="XW833" s="230"/>
      <c r="XX833" s="230"/>
      <c r="XY833" s="230"/>
      <c r="XZ833" s="230"/>
      <c r="YA833" s="230"/>
      <c r="YB833" s="230"/>
      <c r="YC833" s="230"/>
      <c r="YD833" s="230"/>
      <c r="YE833" s="230"/>
      <c r="YF833" s="230"/>
      <c r="YG833" s="230"/>
      <c r="YH833" s="230"/>
      <c r="YI833" s="230"/>
      <c r="YJ833" s="230"/>
      <c r="YK833" s="230"/>
      <c r="YL833" s="230"/>
      <c r="YM833" s="230"/>
      <c r="YN833" s="230"/>
      <c r="YO833" s="230"/>
      <c r="YP833" s="230"/>
      <c r="YQ833" s="230"/>
      <c r="YR833" s="230"/>
      <c r="YS833" s="230"/>
      <c r="YT833" s="230"/>
      <c r="YU833" s="230"/>
      <c r="YV833" s="230"/>
      <c r="YW833" s="230"/>
      <c r="YX833" s="230"/>
      <c r="YY833" s="230"/>
      <c r="YZ833" s="230"/>
      <c r="ZA833" s="230"/>
      <c r="ZB833" s="230"/>
      <c r="ZC833" s="230"/>
      <c r="ZD833" s="230"/>
      <c r="ZE833" s="230"/>
      <c r="ZF833" s="230"/>
      <c r="ZG833" s="230"/>
      <c r="ZH833" s="230"/>
      <c r="ZI833" s="230"/>
      <c r="ZJ833" s="230"/>
      <c r="ZK833" s="230"/>
      <c r="ZL833" s="230"/>
      <c r="ZM833" s="230"/>
      <c r="ZN833" s="230"/>
      <c r="ZO833" s="230"/>
      <c r="ZP833" s="230"/>
      <c r="ZQ833" s="230"/>
      <c r="ZR833" s="230"/>
      <c r="ZS833" s="230"/>
      <c r="ZT833" s="230"/>
      <c r="ZU833" s="230"/>
      <c r="ZV833" s="230"/>
      <c r="ZW833" s="230"/>
      <c r="ZX833" s="230"/>
      <c r="ZY833" s="230"/>
      <c r="ZZ833" s="230"/>
      <c r="AAA833" s="230"/>
      <c r="AAB833" s="230"/>
      <c r="AAC833" s="230"/>
      <c r="AAD833" s="230"/>
      <c r="AAE833" s="230"/>
      <c r="AAF833" s="230"/>
      <c r="AAG833" s="230"/>
      <c r="AAH833" s="230"/>
      <c r="AAI833" s="230"/>
      <c r="AAJ833" s="230"/>
      <c r="AAK833" s="230"/>
      <c r="AAL833" s="230"/>
      <c r="AAM833" s="230"/>
      <c r="AAN833" s="230"/>
      <c r="AAO833" s="230"/>
      <c r="AAP833" s="230"/>
      <c r="AAQ833" s="230"/>
      <c r="AAR833" s="230"/>
      <c r="AAS833" s="230"/>
      <c r="AAT833" s="230"/>
      <c r="AAU833" s="230"/>
      <c r="AAV833" s="230"/>
      <c r="AAW833" s="230"/>
      <c r="AAX833" s="230"/>
      <c r="AAY833" s="230"/>
      <c r="AAZ833" s="230"/>
      <c r="ABA833" s="230"/>
      <c r="ABB833" s="230"/>
      <c r="ABC833" s="230"/>
      <c r="ABD833" s="230"/>
      <c r="ABE833" s="230"/>
      <c r="ABF833" s="230"/>
      <c r="ABG833" s="230"/>
      <c r="ABH833" s="230"/>
      <c r="ABI833" s="230"/>
      <c r="ABJ833" s="230"/>
      <c r="ABK833" s="230"/>
      <c r="ABL833" s="230"/>
      <c r="ABM833" s="230"/>
      <c r="ABN833" s="230"/>
      <c r="ABO833" s="230"/>
      <c r="ABP833" s="230"/>
      <c r="ABQ833" s="230"/>
      <c r="ABR833" s="230"/>
      <c r="ABS833" s="230"/>
      <c r="ABT833" s="230"/>
      <c r="ABU833" s="230"/>
      <c r="ABV833" s="230"/>
      <c r="ABW833" s="230"/>
      <c r="ABX833" s="230"/>
      <c r="ABY833" s="230"/>
      <c r="ABZ833" s="230"/>
      <c r="ACA833" s="230"/>
      <c r="ACB833" s="230"/>
      <c r="ACC833" s="230"/>
      <c r="ACD833" s="230"/>
      <c r="ACE833" s="230"/>
      <c r="ACF833" s="230"/>
      <c r="ACG833" s="230"/>
      <c r="ACH833" s="230"/>
      <c r="ACI833" s="230"/>
      <c r="ACJ833" s="230"/>
      <c r="ACK833" s="230"/>
      <c r="ACL833" s="230"/>
      <c r="ACM833" s="230"/>
      <c r="ACN833" s="230"/>
      <c r="ACO833" s="230"/>
      <c r="ACP833" s="230"/>
      <c r="ACQ833" s="230"/>
      <c r="ACR833" s="230"/>
      <c r="ACS833" s="230"/>
      <c r="ACT833" s="230"/>
      <c r="ACU833" s="230"/>
      <c r="ACV833" s="230"/>
      <c r="ACW833" s="230"/>
      <c r="ACX833" s="230"/>
      <c r="ACY833" s="230"/>
      <c r="ACZ833" s="230"/>
      <c r="ADA833" s="230"/>
      <c r="ADB833" s="230"/>
      <c r="ADC833" s="230"/>
      <c r="ADD833" s="230"/>
      <c r="ADE833" s="230"/>
      <c r="ADF833" s="230"/>
      <c r="ADG833" s="230"/>
      <c r="ADH833" s="230"/>
      <c r="ADI833" s="230"/>
      <c r="ADJ833" s="230"/>
      <c r="ADK833" s="230"/>
      <c r="ADL833" s="230"/>
      <c r="ADM833" s="230"/>
      <c r="ADN833" s="230"/>
      <c r="ADO833" s="230"/>
      <c r="ADP833" s="230"/>
      <c r="ADQ833" s="230"/>
      <c r="ADR833" s="230"/>
      <c r="ADS833" s="230"/>
      <c r="ADT833" s="230"/>
      <c r="ADU833" s="230"/>
      <c r="ADV833" s="230"/>
      <c r="ADW833" s="230"/>
      <c r="ADX833" s="230"/>
      <c r="ADY833" s="230"/>
      <c r="ADZ833" s="230"/>
      <c r="AEA833" s="230"/>
      <c r="AEB833" s="230"/>
      <c r="AEC833" s="230"/>
      <c r="AED833" s="230"/>
      <c r="AEE833" s="230"/>
      <c r="AEF833" s="230"/>
      <c r="AEG833" s="230"/>
      <c r="AEH833" s="230"/>
      <c r="AEI833" s="230"/>
      <c r="AEJ833" s="230"/>
      <c r="AEK833" s="230"/>
      <c r="AEL833" s="230"/>
      <c r="AEM833" s="230"/>
      <c r="AEN833" s="230"/>
      <c r="AEO833" s="230"/>
      <c r="AEP833" s="230"/>
      <c r="AEQ833" s="230"/>
      <c r="AER833" s="230"/>
      <c r="AES833" s="230"/>
      <c r="AET833" s="230"/>
      <c r="AEU833" s="230"/>
      <c r="AEV833" s="230"/>
      <c r="AEW833" s="230"/>
      <c r="AEX833" s="230"/>
      <c r="AEY833" s="230"/>
      <c r="AEZ833" s="230"/>
      <c r="AFA833" s="230"/>
      <c r="AFB833" s="230"/>
      <c r="AFC833" s="230"/>
      <c r="AFD833" s="230"/>
      <c r="AFE833" s="230"/>
      <c r="AFF833" s="230"/>
      <c r="AFG833" s="230"/>
      <c r="AFH833" s="230"/>
      <c r="AFI833" s="230"/>
      <c r="AFJ833" s="230"/>
      <c r="AFK833" s="230"/>
      <c r="AFL833" s="230"/>
      <c r="AFM833" s="230"/>
      <c r="AFN833" s="230"/>
      <c r="AFO833" s="230"/>
      <c r="AFP833" s="230"/>
      <c r="AFQ833" s="230"/>
      <c r="AFR833" s="230"/>
      <c r="AFS833" s="230"/>
      <c r="AFT833" s="230"/>
      <c r="AFU833" s="230"/>
      <c r="AFV833" s="230"/>
      <c r="AFW833" s="230"/>
      <c r="AFX833" s="230"/>
      <c r="AFY833" s="230"/>
      <c r="AFZ833" s="230"/>
      <c r="AGA833" s="230"/>
      <c r="AGB833" s="230"/>
      <c r="AGC833" s="230"/>
      <c r="AGD833" s="230"/>
      <c r="AGE833" s="230"/>
      <c r="AGF833" s="230"/>
      <c r="AGG833" s="230"/>
      <c r="AGH833" s="230"/>
      <c r="AGI833" s="230"/>
      <c r="AGJ833" s="230"/>
      <c r="AGK833" s="230"/>
      <c r="AGL833" s="230"/>
      <c r="AGM833" s="230"/>
      <c r="AGN833" s="230"/>
      <c r="AGO833" s="230"/>
      <c r="AGP833" s="230"/>
      <c r="AGQ833" s="230"/>
      <c r="AGR833" s="230"/>
      <c r="AGS833" s="230"/>
      <c r="AGT833" s="230"/>
      <c r="AGU833" s="230"/>
      <c r="AGV833" s="230"/>
      <c r="AGW833" s="230"/>
      <c r="AGX833" s="230"/>
      <c r="AGY833" s="230"/>
      <c r="AGZ833" s="230"/>
      <c r="AHA833" s="230"/>
      <c r="AHB833" s="230"/>
      <c r="AHC833" s="230"/>
      <c r="AHD833" s="230"/>
      <c r="AHE833" s="230"/>
      <c r="AHF833" s="230"/>
      <c r="AHG833" s="230"/>
      <c r="AHH833" s="230"/>
      <c r="AHI833" s="230"/>
      <c r="AHJ833" s="230"/>
      <c r="AHK833" s="230"/>
      <c r="AHL833" s="230"/>
      <c r="AHM833" s="230"/>
      <c r="AHN833" s="230"/>
      <c r="AHO833" s="230"/>
      <c r="AHP833" s="230"/>
      <c r="AHQ833" s="230"/>
      <c r="AHR833" s="230"/>
      <c r="AHS833" s="230"/>
      <c r="AHT833" s="230"/>
      <c r="AHU833" s="230"/>
      <c r="AHV833" s="230"/>
      <c r="AHW833" s="230"/>
      <c r="AHX833" s="230"/>
      <c r="AHY833" s="230"/>
      <c r="AHZ833" s="230"/>
      <c r="AIA833" s="230"/>
      <c r="AIB833" s="230"/>
      <c r="AIC833" s="230"/>
      <c r="AID833" s="230"/>
      <c r="AIE833" s="230"/>
      <c r="AIF833" s="230"/>
      <c r="AIG833" s="230"/>
      <c r="AIH833" s="230"/>
      <c r="AII833" s="230"/>
      <c r="AIJ833" s="230"/>
      <c r="AIK833" s="230"/>
      <c r="AIL833" s="230"/>
      <c r="AIM833" s="230"/>
      <c r="AIN833" s="230"/>
      <c r="AIO833" s="230"/>
      <c r="AIP833" s="230"/>
      <c r="AIQ833" s="230"/>
      <c r="AIR833" s="230"/>
      <c r="AIS833" s="230"/>
      <c r="AIT833" s="230"/>
      <c r="AIU833" s="230"/>
      <c r="AIV833" s="230"/>
      <c r="AIW833" s="230"/>
      <c r="AIX833" s="230"/>
      <c r="AIY833" s="230"/>
      <c r="AIZ833" s="230"/>
      <c r="AJA833" s="230"/>
      <c r="AJB833" s="230"/>
      <c r="AJC833" s="230"/>
      <c r="AJD833" s="230"/>
      <c r="AJE833" s="230"/>
      <c r="AJF833" s="230"/>
      <c r="AJG833" s="230"/>
      <c r="AJH833" s="230"/>
      <c r="AJI833" s="230"/>
      <c r="AJJ833" s="230"/>
      <c r="AJK833" s="230"/>
      <c r="AJL833" s="230"/>
      <c r="AJM833" s="230"/>
      <c r="AJN833" s="230"/>
      <c r="AJO833" s="230"/>
      <c r="AJP833" s="230"/>
      <c r="AJQ833" s="230"/>
      <c r="AJR833" s="230"/>
      <c r="AJS833" s="230"/>
      <c r="AJT833" s="230"/>
      <c r="AJU833" s="230"/>
      <c r="AJV833" s="230"/>
      <c r="AJW833" s="230"/>
      <c r="AJX833" s="230"/>
      <c r="AJY833" s="230"/>
      <c r="AJZ833" s="230"/>
      <c r="AKA833" s="230"/>
      <c r="AKB833" s="230"/>
      <c r="AKC833" s="230"/>
      <c r="AKD833" s="230"/>
      <c r="AKE833" s="230"/>
      <c r="AKF833" s="230"/>
      <c r="AKG833" s="230"/>
      <c r="AKH833" s="230"/>
      <c r="AKI833" s="230"/>
      <c r="AKJ833" s="230"/>
      <c r="AKK833" s="230"/>
      <c r="AKL833" s="230"/>
      <c r="AKM833" s="230"/>
      <c r="AKN833" s="230"/>
      <c r="AKO833" s="230"/>
      <c r="AKP833" s="230"/>
      <c r="AKQ833" s="230"/>
      <c r="AKR833" s="230"/>
      <c r="AKS833" s="230"/>
      <c r="AKT833" s="230"/>
      <c r="AKU833" s="230"/>
      <c r="AKV833" s="230"/>
      <c r="AKW833" s="230"/>
      <c r="AKX833" s="230"/>
      <c r="AKY833" s="230"/>
      <c r="AKZ833" s="230"/>
      <c r="ALA833" s="230"/>
      <c r="ALB833" s="230"/>
      <c r="ALC833" s="230"/>
      <c r="ALD833" s="230"/>
      <c r="ALE833" s="230"/>
      <c r="ALF833" s="230"/>
      <c r="ALG833" s="230"/>
      <c r="ALH833" s="230"/>
      <c r="ALI833" s="230"/>
      <c r="ALJ833" s="230"/>
      <c r="ALK833" s="230"/>
      <c r="ALL833" s="230"/>
      <c r="ALM833" s="230"/>
      <c r="ALN833" s="230"/>
      <c r="ALO833" s="230"/>
      <c r="ALP833" s="230"/>
      <c r="ALQ833" s="230"/>
      <c r="ALR833" s="230"/>
      <c r="ALS833" s="230"/>
      <c r="ALT833" s="230"/>
      <c r="ALU833" s="230"/>
      <c r="ALV833" s="230"/>
      <c r="ALW833" s="230"/>
      <c r="ALX833" s="230"/>
      <c r="ALY833" s="230"/>
      <c r="ALZ833" s="230"/>
      <c r="AMA833" s="230"/>
      <c r="AMB833" s="230"/>
      <c r="AMC833" s="230"/>
      <c r="AMD833" s="230"/>
      <c r="AME833" s="230"/>
      <c r="AMF833" s="230"/>
      <c r="AMG833" s="230"/>
      <c r="AMH833" s="230"/>
      <c r="AMI833" s="230"/>
      <c r="AMJ833" s="230"/>
      <c r="AMK833" s="230"/>
      <c r="AML833" s="230"/>
      <c r="AMM833" s="230"/>
      <c r="AMN833" s="230"/>
      <c r="AMO833" s="230"/>
      <c r="AMP833" s="230"/>
      <c r="AMQ833" s="230"/>
      <c r="AMR833" s="230"/>
      <c r="AMS833" s="230"/>
      <c r="AMT833" s="230"/>
      <c r="AMU833" s="230"/>
      <c r="AMV833" s="230"/>
      <c r="AMW833" s="230"/>
      <c r="AMX833" s="230"/>
      <c r="AMY833" s="230"/>
      <c r="AMZ833" s="230"/>
      <c r="ANA833" s="230"/>
      <c r="ANB833" s="230"/>
      <c r="ANC833" s="230"/>
      <c r="AND833" s="230"/>
      <c r="ANE833" s="230"/>
      <c r="ANF833" s="230"/>
      <c r="ANG833" s="230"/>
      <c r="ANH833" s="230"/>
      <c r="ANI833" s="230"/>
      <c r="ANJ833" s="230"/>
      <c r="ANK833" s="230"/>
      <c r="ANL833" s="230"/>
      <c r="ANM833" s="230"/>
      <c r="ANN833" s="230"/>
      <c r="ANO833" s="230"/>
      <c r="ANP833" s="230"/>
      <c r="ANQ833" s="230"/>
      <c r="ANR833" s="230"/>
      <c r="ANS833" s="230"/>
      <c r="ANT833" s="230"/>
      <c r="ANU833" s="230"/>
      <c r="ANV833" s="230"/>
      <c r="ANW833" s="230"/>
      <c r="ANX833" s="230"/>
      <c r="ANY833" s="230"/>
      <c r="ANZ833" s="230"/>
      <c r="AOA833" s="230"/>
      <c r="AOB833" s="230"/>
      <c r="AOC833" s="230"/>
      <c r="AOD833" s="230"/>
      <c r="AOE833" s="230"/>
      <c r="AOF833" s="230"/>
      <c r="AOG833" s="230"/>
      <c r="AOH833" s="230"/>
      <c r="AOI833" s="230"/>
      <c r="AOJ833" s="230"/>
      <c r="AOK833" s="230"/>
      <c r="AOL833" s="230"/>
      <c r="AOM833" s="230"/>
      <c r="AON833" s="230"/>
      <c r="AOO833" s="230"/>
      <c r="AOP833" s="230"/>
      <c r="AOQ833" s="230"/>
      <c r="AOR833" s="230"/>
      <c r="AOS833" s="230"/>
      <c r="AOT833" s="230"/>
      <c r="AOU833" s="230"/>
      <c r="AOV833" s="230"/>
      <c r="AOW833" s="230"/>
      <c r="AOX833" s="230"/>
      <c r="AOY833" s="230"/>
      <c r="AOZ833" s="230"/>
      <c r="APA833" s="230"/>
      <c r="APB833" s="230"/>
      <c r="APC833" s="230"/>
      <c r="APD833" s="230"/>
      <c r="APE833" s="230"/>
      <c r="APF833" s="230"/>
      <c r="APG833" s="230"/>
      <c r="APH833" s="230"/>
      <c r="API833" s="230"/>
      <c r="APJ833" s="230"/>
      <c r="APK833" s="230"/>
      <c r="APL833" s="230"/>
      <c r="APM833" s="230"/>
      <c r="APN833" s="230"/>
      <c r="APO833" s="230"/>
      <c r="APP833" s="230"/>
      <c r="APQ833" s="230"/>
      <c r="APR833" s="230"/>
      <c r="APS833" s="230"/>
      <c r="APT833" s="230"/>
      <c r="APU833" s="230"/>
      <c r="APV833" s="230"/>
      <c r="APW833" s="230"/>
      <c r="APX833" s="230"/>
      <c r="APY833" s="230"/>
      <c r="APZ833" s="230"/>
      <c r="AQA833" s="230"/>
      <c r="AQB833" s="230"/>
      <c r="AQC833" s="230"/>
      <c r="AQD833" s="230"/>
      <c r="AQE833" s="230"/>
      <c r="AQF833" s="230"/>
      <c r="AQG833" s="230"/>
      <c r="AQH833" s="230"/>
      <c r="AQI833" s="230"/>
      <c r="AQJ833" s="230"/>
      <c r="AQK833" s="230"/>
      <c r="AQL833" s="230"/>
      <c r="AQM833" s="230"/>
      <c r="AQN833" s="230"/>
      <c r="AQO833" s="230"/>
      <c r="AQP833" s="230"/>
      <c r="AQQ833" s="230"/>
      <c r="AQR833" s="230"/>
      <c r="AQS833" s="230"/>
      <c r="AQT833" s="230"/>
      <c r="AQU833" s="230"/>
      <c r="AQV833" s="230"/>
      <c r="AQW833" s="230"/>
      <c r="AQX833" s="230"/>
      <c r="AQY833" s="230"/>
      <c r="AQZ833" s="230"/>
      <c r="ARA833" s="230"/>
      <c r="ARB833" s="230"/>
      <c r="ARC833" s="230"/>
      <c r="ARD833" s="230"/>
      <c r="ARE833" s="230"/>
      <c r="ARF833" s="230"/>
      <c r="ARG833" s="230"/>
      <c r="ARH833" s="230"/>
      <c r="ARI833" s="230"/>
      <c r="ARJ833" s="230"/>
      <c r="ARK833" s="230"/>
      <c r="ARL833" s="230"/>
      <c r="ARM833" s="230"/>
      <c r="ARN833" s="230"/>
      <c r="ARO833" s="230"/>
      <c r="ARP833" s="230"/>
      <c r="ARQ833" s="230"/>
      <c r="ARR833" s="230"/>
      <c r="ARS833" s="230"/>
      <c r="ART833" s="230"/>
      <c r="ARU833" s="230"/>
      <c r="ARV833" s="230"/>
      <c r="ARW833" s="230"/>
      <c r="ARX833" s="230"/>
      <c r="ARY833" s="230"/>
      <c r="ARZ833" s="230"/>
      <c r="ASA833" s="230"/>
      <c r="ASB833" s="230"/>
      <c r="ASC833" s="230"/>
      <c r="ASD833" s="230"/>
      <c r="ASE833" s="230"/>
      <c r="ASF833" s="230"/>
      <c r="ASG833" s="230"/>
      <c r="ASH833" s="230"/>
      <c r="ASI833" s="230"/>
      <c r="ASJ833" s="230"/>
      <c r="ASK833" s="230"/>
      <c r="ASL833" s="230"/>
      <c r="ASM833" s="230"/>
      <c r="ASN833" s="230"/>
      <c r="ASO833" s="230"/>
      <c r="ASP833" s="230"/>
      <c r="ASQ833" s="230"/>
      <c r="ASR833" s="230"/>
      <c r="ASS833" s="230"/>
      <c r="AST833" s="230"/>
      <c r="ASU833" s="230"/>
      <c r="ASV833" s="230"/>
      <c r="ASW833" s="230"/>
      <c r="ASX833" s="230"/>
      <c r="ASY833" s="230"/>
      <c r="ASZ833" s="230"/>
      <c r="ATA833" s="230"/>
      <c r="ATB833" s="230"/>
      <c r="ATC833" s="230"/>
      <c r="ATD833" s="230"/>
      <c r="ATE833" s="230"/>
      <c r="ATF833" s="230"/>
      <c r="ATG833" s="230"/>
      <c r="ATH833" s="230"/>
      <c r="ATI833" s="230"/>
      <c r="ATJ833" s="230"/>
      <c r="ATK833" s="230"/>
      <c r="ATL833" s="230"/>
      <c r="ATM833" s="230"/>
      <c r="ATN833" s="230"/>
      <c r="ATO833" s="230"/>
      <c r="ATP833" s="230"/>
      <c r="ATQ833" s="230"/>
      <c r="ATR833" s="230"/>
      <c r="ATS833" s="230"/>
      <c r="ATT833" s="230"/>
      <c r="ATU833" s="230"/>
      <c r="ATV833" s="230"/>
      <c r="ATW833" s="230"/>
      <c r="ATX833" s="230"/>
      <c r="ATY833" s="230"/>
      <c r="ATZ833" s="230"/>
      <c r="AUA833" s="230"/>
      <c r="AUB833" s="230"/>
      <c r="AUC833" s="230"/>
      <c r="AUD833" s="230"/>
      <c r="AUE833" s="230"/>
      <c r="AUF833" s="230"/>
      <c r="AUG833" s="230"/>
      <c r="AUH833" s="230"/>
      <c r="AUI833" s="230"/>
      <c r="AUJ833" s="230"/>
      <c r="AUK833" s="230"/>
      <c r="AUL833" s="230"/>
      <c r="AUM833" s="230"/>
      <c r="AUN833" s="230"/>
      <c r="AUO833" s="230"/>
      <c r="AUP833" s="230"/>
      <c r="AUQ833" s="230"/>
      <c r="AUR833" s="230"/>
      <c r="AUS833" s="230"/>
      <c r="AUT833" s="230"/>
      <c r="AUU833" s="230"/>
      <c r="AUV833" s="230"/>
      <c r="AUW833" s="230"/>
      <c r="AUX833" s="230"/>
      <c r="AUY833" s="230"/>
      <c r="AUZ833" s="230"/>
      <c r="AVA833" s="230"/>
      <c r="AVB833" s="230"/>
      <c r="AVC833" s="230"/>
      <c r="AVD833" s="230"/>
      <c r="AVE833" s="230"/>
      <c r="AVF833" s="230"/>
      <c r="AVG833" s="230"/>
      <c r="AVH833" s="230"/>
      <c r="AVI833" s="230"/>
      <c r="AVJ833" s="230"/>
      <c r="AVK833" s="230"/>
      <c r="AVL833" s="230"/>
      <c r="AVM833" s="230"/>
      <c r="AVN833" s="230"/>
      <c r="AVO833" s="230"/>
      <c r="AVP833" s="230"/>
      <c r="AVQ833" s="230"/>
      <c r="AVR833" s="230"/>
      <c r="AVS833" s="230"/>
      <c r="AVT833" s="230"/>
      <c r="AVU833" s="230"/>
      <c r="AVV833" s="230"/>
      <c r="AVW833" s="230"/>
      <c r="AVX833" s="230"/>
      <c r="AVY833" s="230"/>
      <c r="AVZ833" s="230"/>
      <c r="AWA833" s="230"/>
      <c r="AWB833" s="230"/>
      <c r="AWC833" s="230"/>
      <c r="AWD833" s="230"/>
      <c r="AWE833" s="230"/>
      <c r="AWF833" s="230"/>
      <c r="AWG833" s="230"/>
      <c r="AWH833" s="230"/>
      <c r="AWI833" s="230"/>
      <c r="AWJ833" s="230"/>
      <c r="AWK833" s="230"/>
      <c r="AWL833" s="230"/>
      <c r="AWM833" s="230"/>
      <c r="AWN833" s="230"/>
      <c r="AWO833" s="230"/>
      <c r="AWP833" s="230"/>
      <c r="AWQ833" s="230"/>
      <c r="AWR833" s="230"/>
      <c r="AWS833" s="230"/>
      <c r="AWT833" s="230"/>
      <c r="AWU833" s="230"/>
      <c r="AWV833" s="230"/>
      <c r="AWW833" s="230"/>
      <c r="AWX833" s="230"/>
      <c r="AWY833" s="230"/>
      <c r="AWZ833" s="230"/>
      <c r="AXA833" s="230"/>
      <c r="AXB833" s="230"/>
      <c r="AXC833" s="230"/>
      <c r="AXD833" s="230"/>
      <c r="AXE833" s="230"/>
      <c r="AXF833" s="230"/>
      <c r="AXG833" s="230"/>
      <c r="AXH833" s="230"/>
      <c r="AXI833" s="230"/>
      <c r="AXJ833" s="230"/>
      <c r="AXK833" s="230"/>
      <c r="AXL833" s="230"/>
      <c r="AXM833" s="230"/>
      <c r="AXN833" s="230"/>
      <c r="AXO833" s="230"/>
      <c r="AXP833" s="230"/>
      <c r="AXQ833" s="230"/>
      <c r="AXR833" s="230"/>
      <c r="AXS833" s="230"/>
      <c r="AXT833" s="230"/>
      <c r="AXU833" s="230"/>
      <c r="AXV833" s="230"/>
      <c r="AXW833" s="230"/>
      <c r="AXX833" s="230"/>
      <c r="AXY833" s="230"/>
      <c r="AXZ833" s="230"/>
      <c r="AYA833" s="230"/>
      <c r="AYB833" s="230"/>
      <c r="AYC833" s="230"/>
      <c r="AYD833" s="230"/>
      <c r="AYE833" s="230"/>
      <c r="AYF833" s="230"/>
      <c r="AYG833" s="230"/>
      <c r="AYH833" s="230"/>
      <c r="AYI833" s="230"/>
      <c r="AYJ833" s="230"/>
      <c r="AYK833" s="230"/>
      <c r="AYL833" s="230"/>
      <c r="AYM833" s="230"/>
      <c r="AYN833" s="230"/>
      <c r="AYO833" s="230"/>
      <c r="AYP833" s="230"/>
      <c r="AYQ833" s="230"/>
      <c r="AYR833" s="230"/>
      <c r="AYS833" s="230"/>
      <c r="AYT833" s="230"/>
      <c r="AYU833" s="230"/>
      <c r="AYV833" s="230"/>
      <c r="AYW833" s="230"/>
      <c r="AYX833" s="230"/>
      <c r="AYY833" s="230"/>
      <c r="AYZ833" s="230"/>
      <c r="AZA833" s="230"/>
      <c r="AZB833" s="230"/>
      <c r="AZC833" s="230"/>
      <c r="AZD833" s="230"/>
      <c r="AZE833" s="230"/>
      <c r="AZF833" s="230"/>
      <c r="AZG833" s="230"/>
      <c r="AZH833" s="230"/>
      <c r="AZI833" s="230"/>
      <c r="AZJ833" s="230"/>
      <c r="AZK833" s="230"/>
      <c r="AZL833" s="230"/>
      <c r="AZM833" s="230"/>
      <c r="AZN833" s="230"/>
      <c r="AZO833" s="230"/>
      <c r="AZP833" s="230"/>
      <c r="AZQ833" s="230"/>
      <c r="AZR833" s="230"/>
      <c r="AZS833" s="230"/>
      <c r="AZT833" s="230"/>
      <c r="AZU833" s="230"/>
      <c r="AZV833" s="230"/>
      <c r="AZW833" s="230"/>
      <c r="AZX833" s="230"/>
      <c r="AZY833" s="230"/>
      <c r="AZZ833" s="230"/>
      <c r="BAA833" s="230"/>
      <c r="BAB833" s="230"/>
      <c r="BAC833" s="230"/>
      <c r="BAD833" s="230"/>
      <c r="BAE833" s="230"/>
      <c r="BAF833" s="230"/>
      <c r="BAG833" s="230"/>
      <c r="BAH833" s="230"/>
      <c r="BAI833" s="230"/>
      <c r="BAJ833" s="230"/>
      <c r="BAK833" s="230"/>
      <c r="BAL833" s="230"/>
      <c r="BAM833" s="230"/>
      <c r="BAN833" s="230"/>
      <c r="BAO833" s="230"/>
      <c r="BAP833" s="230"/>
      <c r="BAQ833" s="230"/>
      <c r="BAR833" s="230"/>
      <c r="BAS833" s="230"/>
      <c r="BAT833" s="230"/>
      <c r="BAU833" s="230"/>
      <c r="BAV833" s="230"/>
      <c r="BAW833" s="230"/>
      <c r="BAX833" s="230"/>
      <c r="BAY833" s="230"/>
      <c r="BAZ833" s="230"/>
      <c r="BBA833" s="230"/>
      <c r="BBB833" s="230"/>
      <c r="BBC833" s="230"/>
      <c r="BBD833" s="230"/>
      <c r="BBE833" s="230"/>
      <c r="BBF833" s="230"/>
      <c r="BBG833" s="230"/>
      <c r="BBH833" s="230"/>
      <c r="BBI833" s="230"/>
      <c r="BBJ833" s="230"/>
      <c r="BBK833" s="230"/>
      <c r="BBL833" s="230"/>
      <c r="BBM833" s="230"/>
      <c r="BBN833" s="230"/>
      <c r="BBO833" s="230"/>
      <c r="BBP833" s="230"/>
      <c r="BBQ833" s="230"/>
      <c r="BBR833" s="230"/>
      <c r="BBS833" s="230"/>
      <c r="BBT833" s="230"/>
      <c r="BBU833" s="230"/>
      <c r="BBV833" s="230"/>
      <c r="BBW833" s="230"/>
      <c r="BBX833" s="230"/>
      <c r="BBY833" s="230"/>
      <c r="BBZ833" s="230"/>
      <c r="BCA833" s="230"/>
      <c r="BCB833" s="230"/>
      <c r="BCC833" s="230"/>
      <c r="BCD833" s="230"/>
      <c r="BCE833" s="230"/>
      <c r="BCF833" s="230"/>
      <c r="BCG833" s="230"/>
      <c r="BCH833" s="230"/>
      <c r="BCI833" s="230"/>
      <c r="BCJ833" s="230"/>
      <c r="BCK833" s="230"/>
      <c r="BCL833" s="230"/>
      <c r="BCM833" s="230"/>
      <c r="BCN833" s="230"/>
      <c r="BCO833" s="230"/>
      <c r="BCP833" s="230"/>
      <c r="BCQ833" s="230"/>
      <c r="BCR833" s="230"/>
      <c r="BCS833" s="230"/>
      <c r="BCT833" s="230"/>
      <c r="BCU833" s="230"/>
      <c r="BCV833" s="230"/>
      <c r="BCW833" s="230"/>
      <c r="BCX833" s="230"/>
      <c r="BCY833" s="230"/>
      <c r="BCZ833" s="230"/>
      <c r="BDA833" s="230"/>
      <c r="BDB833" s="230"/>
      <c r="BDC833" s="230"/>
      <c r="BDD833" s="230"/>
      <c r="BDE833" s="230"/>
      <c r="BDF833" s="230"/>
      <c r="BDG833" s="230"/>
      <c r="BDH833" s="230"/>
      <c r="BDI833" s="230"/>
      <c r="BDJ833" s="230"/>
      <c r="BDK833" s="230"/>
      <c r="BDL833" s="230"/>
      <c r="BDM833" s="230"/>
      <c r="BDN833" s="230"/>
      <c r="BDO833" s="230"/>
      <c r="BDP833" s="230"/>
      <c r="BDQ833" s="230"/>
      <c r="BDR833" s="230"/>
      <c r="BDS833" s="230"/>
      <c r="BDT833" s="230"/>
      <c r="BDU833" s="230"/>
      <c r="BDV833" s="230"/>
      <c r="BDW833" s="230"/>
      <c r="BDX833" s="230"/>
      <c r="BDY833" s="230"/>
      <c r="BDZ833" s="230"/>
      <c r="BEA833" s="230"/>
      <c r="BEB833" s="230"/>
      <c r="BEC833" s="230"/>
      <c r="BED833" s="230"/>
      <c r="BEE833" s="230"/>
      <c r="BEF833" s="230"/>
      <c r="BEG833" s="230"/>
      <c r="BEH833" s="230"/>
      <c r="BEI833" s="230"/>
      <c r="BEJ833" s="230"/>
      <c r="BEK833" s="230"/>
      <c r="BEL833" s="230"/>
      <c r="BEM833" s="230"/>
      <c r="BEN833" s="230"/>
      <c r="BEO833" s="230"/>
      <c r="BEP833" s="230"/>
      <c r="BEQ833" s="230"/>
      <c r="BER833" s="230"/>
      <c r="BES833" s="230"/>
      <c r="BET833" s="230"/>
      <c r="BEU833" s="230"/>
      <c r="BEV833" s="230"/>
      <c r="BEW833" s="230"/>
      <c r="BEX833" s="230"/>
      <c r="BEY833" s="230"/>
      <c r="BEZ833" s="230"/>
      <c r="BFA833" s="230"/>
      <c r="BFB833" s="230"/>
      <c r="BFC833" s="230"/>
      <c r="BFD833" s="230"/>
      <c r="BFE833" s="230"/>
      <c r="BFF833" s="230"/>
      <c r="BFG833" s="230"/>
      <c r="BFH833" s="230"/>
      <c r="BFI833" s="230"/>
      <c r="BFJ833" s="230"/>
      <c r="BFK833" s="230"/>
      <c r="BFL833" s="230"/>
      <c r="BFM833" s="230"/>
      <c r="BFN833" s="230"/>
      <c r="BFO833" s="230"/>
      <c r="BFP833" s="230"/>
      <c r="BFQ833" s="230"/>
      <c r="BFR833" s="230"/>
      <c r="BFS833" s="230"/>
      <c r="BFT833" s="230"/>
      <c r="BFU833" s="230"/>
      <c r="BFV833" s="230"/>
      <c r="BFW833" s="230"/>
      <c r="BFX833" s="230"/>
      <c r="BFY833" s="230"/>
      <c r="BFZ833" s="230"/>
      <c r="BGA833" s="230"/>
      <c r="BGB833" s="230"/>
      <c r="BGC833" s="230"/>
      <c r="BGD833" s="230"/>
      <c r="BGE833" s="230"/>
      <c r="BGF833" s="230"/>
      <c r="BGG833" s="230"/>
      <c r="BGH833" s="230"/>
      <c r="BGI833" s="230"/>
      <c r="BGJ833" s="230"/>
      <c r="BGK833" s="230"/>
      <c r="BGL833" s="230"/>
      <c r="BGM833" s="230"/>
      <c r="BGN833" s="230"/>
      <c r="BGO833" s="230"/>
      <c r="BGP833" s="230"/>
      <c r="BGQ833" s="230"/>
      <c r="BGR833" s="230"/>
      <c r="BGS833" s="230"/>
      <c r="BGT833" s="230"/>
      <c r="BGU833" s="230"/>
      <c r="BGV833" s="230"/>
      <c r="BGW833" s="230"/>
      <c r="BGX833" s="230"/>
      <c r="BGY833" s="230"/>
      <c r="BGZ833" s="230"/>
      <c r="BHA833" s="230"/>
      <c r="BHB833" s="230"/>
      <c r="BHC833" s="230"/>
      <c r="BHD833" s="230"/>
      <c r="BHE833" s="230"/>
      <c r="BHF833" s="230"/>
      <c r="BHG833" s="230"/>
      <c r="BHH833" s="230"/>
      <c r="BHI833" s="230"/>
      <c r="BHJ833" s="230"/>
      <c r="BHK833" s="230"/>
      <c r="BHL833" s="230"/>
      <c r="BHM833" s="230"/>
      <c r="BHN833" s="230"/>
      <c r="BHO833" s="230"/>
      <c r="BHP833" s="230"/>
      <c r="BHQ833" s="230"/>
      <c r="BHR833" s="230"/>
      <c r="BHS833" s="230"/>
      <c r="BHT833" s="230"/>
      <c r="BHU833" s="230"/>
      <c r="BHV833" s="230"/>
      <c r="BHW833" s="230"/>
      <c r="BHX833" s="230"/>
      <c r="BHY833" s="230"/>
      <c r="BHZ833" s="230"/>
      <c r="BIA833" s="230"/>
      <c r="BIB833" s="230"/>
      <c r="BIC833" s="230"/>
      <c r="BID833" s="230"/>
      <c r="BIE833" s="230"/>
      <c r="BIF833" s="230"/>
      <c r="BIG833" s="230"/>
      <c r="BIH833" s="230"/>
      <c r="BII833" s="230"/>
      <c r="BIJ833" s="230"/>
      <c r="BIK833" s="230"/>
      <c r="BIL833" s="230"/>
      <c r="BIM833" s="230"/>
      <c r="BIN833" s="230"/>
      <c r="BIO833" s="230"/>
      <c r="BIP833" s="230"/>
      <c r="BIQ833" s="230"/>
      <c r="BIR833" s="230"/>
      <c r="BIS833" s="230"/>
      <c r="BIT833" s="230"/>
      <c r="BIU833" s="230"/>
      <c r="BIV833" s="230"/>
      <c r="BIW833" s="230"/>
      <c r="BIX833" s="230"/>
      <c r="BIY833" s="230"/>
      <c r="BIZ833" s="230"/>
      <c r="BJA833" s="230"/>
      <c r="BJB833" s="230"/>
      <c r="BJC833" s="230"/>
      <c r="BJD833" s="230"/>
      <c r="BJE833" s="230"/>
      <c r="BJF833" s="230"/>
      <c r="BJG833" s="230"/>
      <c r="BJH833" s="230"/>
      <c r="BJI833" s="230"/>
      <c r="BJJ833" s="230"/>
      <c r="BJK833" s="230"/>
      <c r="BJL833" s="230"/>
      <c r="BJM833" s="230"/>
      <c r="BJN833" s="230"/>
      <c r="BJO833" s="230"/>
      <c r="BJP833" s="230"/>
      <c r="BJQ833" s="230"/>
      <c r="BJR833" s="230"/>
      <c r="BJS833" s="230"/>
      <c r="BJT833" s="230"/>
      <c r="BJU833" s="230"/>
      <c r="BJV833" s="230"/>
      <c r="BJW833" s="230"/>
      <c r="BJX833" s="230"/>
      <c r="BJY833" s="230"/>
      <c r="BJZ833" s="230"/>
      <c r="BKA833" s="230"/>
      <c r="BKB833" s="230"/>
      <c r="BKC833" s="230"/>
      <c r="BKD833" s="230"/>
      <c r="BKE833" s="230"/>
      <c r="BKF833" s="230"/>
      <c r="BKG833" s="230"/>
      <c r="BKH833" s="230"/>
      <c r="BKI833" s="230"/>
      <c r="BKJ833" s="230"/>
      <c r="BKK833" s="230"/>
      <c r="BKL833" s="230"/>
      <c r="BKM833" s="230"/>
      <c r="BKN833" s="230"/>
      <c r="BKO833" s="230"/>
      <c r="BKP833" s="230"/>
      <c r="BKQ833" s="230"/>
      <c r="BKR833" s="230"/>
      <c r="BKS833" s="230"/>
      <c r="BKT833" s="230"/>
      <c r="BKU833" s="230"/>
      <c r="BKV833" s="230"/>
      <c r="BKW833" s="230"/>
      <c r="BKX833" s="230"/>
      <c r="BKY833" s="230"/>
      <c r="BKZ833" s="230"/>
      <c r="BLA833" s="230"/>
      <c r="BLB833" s="230"/>
      <c r="BLC833" s="230"/>
      <c r="BLD833" s="230"/>
      <c r="BLE833" s="230"/>
      <c r="BLF833" s="230"/>
      <c r="BLG833" s="230"/>
      <c r="BLH833" s="230"/>
      <c r="BLI833" s="230"/>
      <c r="BLJ833" s="230"/>
      <c r="BLK833" s="230"/>
      <c r="BLL833" s="230"/>
      <c r="BLM833" s="230"/>
      <c r="BLN833" s="230"/>
      <c r="BLO833" s="230"/>
      <c r="BLP833" s="230"/>
      <c r="BLQ833" s="230"/>
      <c r="BLR833" s="230"/>
      <c r="BLS833" s="230"/>
      <c r="BLT833" s="230"/>
      <c r="BLU833" s="230"/>
      <c r="BLV833" s="230"/>
      <c r="BLW833" s="230"/>
      <c r="BLX833" s="230"/>
      <c r="BLY833" s="230"/>
      <c r="BLZ833" s="230"/>
      <c r="BMA833" s="230"/>
      <c r="BMB833" s="230"/>
      <c r="BMC833" s="230"/>
      <c r="BMD833" s="230"/>
      <c r="BME833" s="230"/>
      <c r="BMF833" s="230"/>
      <c r="BMG833" s="230"/>
      <c r="BMH833" s="230"/>
      <c r="BMI833" s="230"/>
      <c r="BMJ833" s="230"/>
      <c r="BMK833" s="230"/>
      <c r="BML833" s="230"/>
      <c r="BMM833" s="230"/>
      <c r="BMN833" s="230"/>
      <c r="BMO833" s="230"/>
      <c r="BMP833" s="230"/>
      <c r="BMQ833" s="230"/>
      <c r="BMR833" s="230"/>
      <c r="BMS833" s="230"/>
      <c r="BMT833" s="230"/>
      <c r="BMU833" s="230"/>
      <c r="BMV833" s="230"/>
      <c r="BMW833" s="230"/>
      <c r="BMX833" s="230"/>
      <c r="BMY833" s="230"/>
      <c r="BMZ833" s="230"/>
      <c r="BNA833" s="230"/>
      <c r="BNB833" s="230"/>
      <c r="BNC833" s="230"/>
      <c r="BND833" s="230"/>
      <c r="BNE833" s="230"/>
      <c r="BNF833" s="230"/>
      <c r="BNG833" s="230"/>
      <c r="BNH833" s="230"/>
      <c r="BNI833" s="230"/>
      <c r="BNJ833" s="230"/>
      <c r="BNK833" s="230"/>
      <c r="BNL833" s="230"/>
      <c r="BNM833" s="230"/>
      <c r="BNN833" s="230"/>
      <c r="BNO833" s="230"/>
      <c r="BNP833" s="230"/>
      <c r="BNQ833" s="230"/>
      <c r="BNR833" s="230"/>
      <c r="BNS833" s="230"/>
      <c r="BNT833" s="230"/>
      <c r="BNU833" s="230"/>
      <c r="BNV833" s="230"/>
      <c r="BNW833" s="230"/>
      <c r="BNX833" s="230"/>
      <c r="BNY833" s="230"/>
      <c r="BNZ833" s="230"/>
      <c r="BOA833" s="230"/>
      <c r="BOB833" s="230"/>
      <c r="BOC833" s="230"/>
      <c r="BOD833" s="230"/>
      <c r="BOE833" s="230"/>
      <c r="BOF833" s="230"/>
      <c r="BOG833" s="230"/>
      <c r="BOH833" s="230"/>
      <c r="BOI833" s="230"/>
      <c r="BOJ833" s="230"/>
      <c r="BOK833" s="230"/>
      <c r="BOL833" s="230"/>
      <c r="BOM833" s="230"/>
      <c r="BON833" s="230"/>
      <c r="BOO833" s="230"/>
      <c r="BOP833" s="230"/>
      <c r="BOQ833" s="230"/>
      <c r="BOR833" s="230"/>
      <c r="BOS833" s="230"/>
      <c r="BOT833" s="230"/>
      <c r="BOU833" s="230"/>
      <c r="BOV833" s="230"/>
      <c r="BOW833" s="230"/>
      <c r="BOX833" s="230"/>
      <c r="BOY833" s="230"/>
      <c r="BOZ833" s="230"/>
      <c r="BPA833" s="230"/>
      <c r="BPB833" s="230"/>
      <c r="BPC833" s="230"/>
      <c r="BPD833" s="230"/>
      <c r="BPE833" s="230"/>
      <c r="BPF833" s="230"/>
      <c r="BPG833" s="230"/>
      <c r="BPH833" s="230"/>
      <c r="BPI833" s="230"/>
      <c r="BPJ833" s="230"/>
      <c r="BPK833" s="230"/>
      <c r="BPL833" s="230"/>
      <c r="BPM833" s="230"/>
      <c r="BPN833" s="230"/>
      <c r="BPO833" s="230"/>
      <c r="BPP833" s="230"/>
      <c r="BPQ833" s="230"/>
      <c r="BPR833" s="230"/>
      <c r="BPS833" s="230"/>
      <c r="BPT833" s="230"/>
      <c r="BPU833" s="230"/>
      <c r="BPV833" s="230"/>
      <c r="BPW833" s="230"/>
      <c r="BPX833" s="230"/>
      <c r="BPY833" s="230"/>
      <c r="BPZ833" s="230"/>
      <c r="BQA833" s="230"/>
      <c r="BQB833" s="230"/>
      <c r="BQC833" s="230"/>
      <c r="BQD833" s="230"/>
      <c r="BQE833" s="230"/>
      <c r="BQF833" s="230"/>
      <c r="BQG833" s="230"/>
      <c r="BQH833" s="230"/>
      <c r="BQI833" s="230"/>
      <c r="BQJ833" s="230"/>
      <c r="BQK833" s="230"/>
      <c r="BQL833" s="230"/>
      <c r="BQM833" s="230"/>
      <c r="BQN833" s="230"/>
      <c r="BQO833" s="230"/>
      <c r="BQP833" s="230"/>
      <c r="BQQ833" s="230"/>
      <c r="BQR833" s="230"/>
      <c r="BQS833" s="230"/>
      <c r="BQT833" s="230"/>
      <c r="BQU833" s="230"/>
      <c r="BQV833" s="230"/>
      <c r="BQW833" s="230"/>
      <c r="BQX833" s="230"/>
      <c r="BQY833" s="230"/>
      <c r="BQZ833" s="230"/>
      <c r="BRA833" s="230"/>
      <c r="BRB833" s="230"/>
      <c r="BRC833" s="230"/>
      <c r="BRD833" s="230"/>
      <c r="BRE833" s="230"/>
      <c r="BRF833" s="230"/>
      <c r="BRG833" s="230"/>
      <c r="BRH833" s="230"/>
      <c r="BRI833" s="230"/>
      <c r="BRJ833" s="230"/>
      <c r="BRK833" s="230"/>
      <c r="BRL833" s="230"/>
      <c r="BRM833" s="230"/>
      <c r="BRN833" s="230"/>
      <c r="BRO833" s="230"/>
      <c r="BRP833" s="230"/>
      <c r="BRQ833" s="230"/>
      <c r="BRR833" s="230"/>
      <c r="BRS833" s="230"/>
      <c r="BRT833" s="230"/>
      <c r="BRU833" s="230"/>
      <c r="BRV833" s="230"/>
      <c r="BRW833" s="230"/>
      <c r="BRX833" s="230"/>
      <c r="BRY833" s="230"/>
      <c r="BRZ833" s="230"/>
      <c r="BSA833" s="230"/>
      <c r="BSB833" s="230"/>
      <c r="BSC833" s="230"/>
      <c r="BSD833" s="230"/>
      <c r="BSE833" s="230"/>
      <c r="BSF833" s="230"/>
      <c r="BSG833" s="230"/>
      <c r="BSH833" s="230"/>
      <c r="BSI833" s="230"/>
      <c r="BSJ833" s="230"/>
      <c r="BSK833" s="230"/>
      <c r="BSL833" s="230"/>
      <c r="BSM833" s="230"/>
      <c r="BSN833" s="230"/>
      <c r="BSO833" s="230"/>
      <c r="BSP833" s="230"/>
      <c r="BSQ833" s="230"/>
      <c r="BSR833" s="230"/>
      <c r="BSS833" s="230"/>
      <c r="BST833" s="230"/>
      <c r="BSU833" s="230"/>
      <c r="BSV833" s="230"/>
      <c r="BSW833" s="230"/>
      <c r="BSX833" s="230"/>
      <c r="BSY833" s="230"/>
      <c r="BSZ833" s="230"/>
      <c r="BTA833" s="230"/>
      <c r="BTB833" s="230"/>
      <c r="BTC833" s="230"/>
      <c r="BTD833" s="230"/>
      <c r="BTE833" s="230"/>
      <c r="BTF833" s="230"/>
      <c r="BTG833" s="230"/>
      <c r="BTH833" s="230"/>
      <c r="BTI833" s="230"/>
      <c r="BTJ833" s="230"/>
      <c r="BTK833" s="230"/>
      <c r="BTL833" s="230"/>
      <c r="BTM833" s="230"/>
      <c r="BTN833" s="230"/>
      <c r="BTO833" s="230"/>
      <c r="BTP833" s="230"/>
      <c r="BTQ833" s="230"/>
      <c r="BTR833" s="230"/>
      <c r="BTS833" s="230"/>
      <c r="BTT833" s="230"/>
      <c r="BTU833" s="230"/>
      <c r="BTV833" s="230"/>
      <c r="BTW833" s="230"/>
      <c r="BTX833" s="230"/>
      <c r="BTY833" s="230"/>
      <c r="BTZ833" s="230"/>
      <c r="BUA833" s="230"/>
      <c r="BUB833" s="230"/>
      <c r="BUC833" s="230"/>
      <c r="BUD833" s="230"/>
      <c r="BUE833" s="230"/>
      <c r="BUF833" s="230"/>
      <c r="BUG833" s="230"/>
      <c r="BUH833" s="230"/>
      <c r="BUI833" s="230"/>
      <c r="BUJ833" s="230"/>
      <c r="BUK833" s="230"/>
      <c r="BUL833" s="230"/>
      <c r="BUM833" s="230"/>
      <c r="BUN833" s="230"/>
      <c r="BUO833" s="230"/>
      <c r="BUP833" s="230"/>
      <c r="BUQ833" s="230"/>
      <c r="BUR833" s="230"/>
      <c r="BUS833" s="230"/>
      <c r="BUT833" s="230"/>
      <c r="BUU833" s="230"/>
      <c r="BUV833" s="230"/>
      <c r="BUW833" s="230"/>
      <c r="BUX833" s="230"/>
      <c r="BUY833" s="230"/>
      <c r="BUZ833" s="230"/>
      <c r="BVA833" s="230"/>
      <c r="BVB833" s="230"/>
      <c r="BVC833" s="230"/>
      <c r="BVD833" s="230"/>
      <c r="BVE833" s="230"/>
      <c r="BVF833" s="230"/>
      <c r="BVG833" s="230"/>
      <c r="BVH833" s="230"/>
      <c r="BVI833" s="230"/>
      <c r="BVJ833" s="230"/>
      <c r="BVK833" s="230"/>
      <c r="BVL833" s="230"/>
      <c r="BVM833" s="230"/>
      <c r="BVN833" s="230"/>
      <c r="BVO833" s="230"/>
      <c r="BVP833" s="230"/>
      <c r="BVQ833" s="230"/>
      <c r="BVR833" s="230"/>
      <c r="BVS833" s="230"/>
      <c r="BVT833" s="230"/>
      <c r="BVU833" s="230"/>
      <c r="BVV833" s="230"/>
      <c r="BVW833" s="230"/>
      <c r="BVX833" s="230"/>
      <c r="BVY833" s="230"/>
      <c r="BVZ833" s="230"/>
      <c r="BWA833" s="230"/>
      <c r="BWB833" s="230"/>
      <c r="BWC833" s="230"/>
      <c r="BWD833" s="230"/>
      <c r="BWE833" s="230"/>
      <c r="BWF833" s="230"/>
      <c r="BWG833" s="230"/>
      <c r="BWH833" s="230"/>
      <c r="BWI833" s="230"/>
      <c r="BWJ833" s="230"/>
      <c r="BWK833" s="230"/>
      <c r="BWL833" s="230"/>
      <c r="BWM833" s="230"/>
      <c r="BWN833" s="230"/>
      <c r="BWO833" s="230"/>
      <c r="BWP833" s="230"/>
      <c r="BWQ833" s="230"/>
      <c r="BWR833" s="230"/>
      <c r="BWS833" s="230"/>
      <c r="BWT833" s="230"/>
      <c r="BWU833" s="230"/>
      <c r="BWV833" s="230"/>
      <c r="BWW833" s="230"/>
      <c r="BWX833" s="230"/>
      <c r="BWY833" s="230"/>
      <c r="BWZ833" s="230"/>
      <c r="BXA833" s="230"/>
      <c r="BXB833" s="230"/>
      <c r="BXC833" s="230"/>
      <c r="BXD833" s="230"/>
      <c r="BXE833" s="230"/>
      <c r="BXF833" s="230"/>
      <c r="BXG833" s="230"/>
      <c r="BXH833" s="230"/>
      <c r="BXI833" s="230"/>
      <c r="BXJ833" s="230"/>
      <c r="BXK833" s="230"/>
      <c r="BXL833" s="230"/>
      <c r="BXM833" s="230"/>
      <c r="BXN833" s="230"/>
      <c r="BXO833" s="230"/>
      <c r="BXP833" s="230"/>
      <c r="BXQ833" s="230"/>
      <c r="BXR833" s="230"/>
      <c r="BXS833" s="230"/>
      <c r="BXT833" s="230"/>
      <c r="BXU833" s="230"/>
      <c r="BXV833" s="230"/>
      <c r="BXW833" s="230"/>
      <c r="BXX833" s="230"/>
      <c r="BXY833" s="230"/>
      <c r="BXZ833" s="230"/>
      <c r="BYA833" s="230"/>
      <c r="BYB833" s="230"/>
      <c r="BYC833" s="230"/>
      <c r="BYD833" s="230"/>
      <c r="BYE833" s="230"/>
      <c r="BYF833" s="230"/>
      <c r="BYG833" s="230"/>
      <c r="BYH833" s="230"/>
      <c r="BYI833" s="230"/>
      <c r="BYJ833" s="230"/>
      <c r="BYK833" s="230"/>
      <c r="BYL833" s="230"/>
      <c r="BYM833" s="230"/>
      <c r="BYN833" s="230"/>
      <c r="BYO833" s="230"/>
      <c r="BYP833" s="230"/>
      <c r="BYQ833" s="230"/>
      <c r="BYR833" s="230"/>
      <c r="BYS833" s="230"/>
      <c r="BYT833" s="230"/>
      <c r="BYU833" s="230"/>
      <c r="BYV833" s="230"/>
      <c r="BYW833" s="230"/>
      <c r="BYX833" s="230"/>
      <c r="BYY833" s="230"/>
      <c r="BYZ833" s="230"/>
      <c r="BZA833" s="230"/>
      <c r="BZB833" s="230"/>
      <c r="BZC833" s="230"/>
      <c r="BZD833" s="230"/>
      <c r="BZE833" s="230"/>
      <c r="BZF833" s="230"/>
      <c r="BZG833" s="230"/>
      <c r="BZH833" s="230"/>
      <c r="BZI833" s="230"/>
      <c r="BZJ833" s="230"/>
      <c r="BZK833" s="230"/>
      <c r="BZL833" s="230"/>
      <c r="BZM833" s="230"/>
      <c r="BZN833" s="230"/>
      <c r="BZO833" s="230"/>
      <c r="BZP833" s="230"/>
      <c r="BZQ833" s="230"/>
      <c r="BZR833" s="230"/>
      <c r="BZS833" s="230"/>
      <c r="BZT833" s="230"/>
      <c r="BZU833" s="230"/>
      <c r="BZV833" s="230"/>
      <c r="BZW833" s="230"/>
      <c r="BZX833" s="230"/>
      <c r="BZY833" s="230"/>
      <c r="BZZ833" s="230"/>
      <c r="CAA833" s="230"/>
      <c r="CAB833" s="230"/>
      <c r="CAC833" s="230"/>
      <c r="CAD833" s="230"/>
      <c r="CAE833" s="230"/>
      <c r="CAF833" s="230"/>
      <c r="CAG833" s="230"/>
      <c r="CAH833" s="230"/>
      <c r="CAI833" s="230"/>
      <c r="CAJ833" s="230"/>
      <c r="CAK833" s="230"/>
      <c r="CAL833" s="230"/>
      <c r="CAM833" s="230"/>
      <c r="CAN833" s="230"/>
      <c r="CAO833" s="230"/>
      <c r="CAP833" s="230"/>
      <c r="CAQ833" s="230"/>
      <c r="CAR833" s="230"/>
      <c r="CAS833" s="230"/>
      <c r="CAT833" s="230"/>
      <c r="CAU833" s="230"/>
      <c r="CAV833" s="230"/>
      <c r="CAW833" s="230"/>
      <c r="CAX833" s="230"/>
      <c r="CAY833" s="230"/>
      <c r="CAZ833" s="230"/>
      <c r="CBA833" s="230"/>
      <c r="CBB833" s="230"/>
      <c r="CBC833" s="230"/>
      <c r="CBD833" s="230"/>
      <c r="CBE833" s="230"/>
      <c r="CBF833" s="230"/>
      <c r="CBG833" s="230"/>
      <c r="CBH833" s="230"/>
      <c r="CBI833" s="230"/>
      <c r="CBJ833" s="230"/>
      <c r="CBK833" s="230"/>
      <c r="CBL833" s="230"/>
      <c r="CBM833" s="230"/>
      <c r="CBN833" s="230"/>
      <c r="CBO833" s="230"/>
      <c r="CBP833" s="230"/>
      <c r="CBQ833" s="230"/>
      <c r="CBR833" s="230"/>
      <c r="CBS833" s="230"/>
      <c r="CBT833" s="230"/>
      <c r="CBU833" s="230"/>
      <c r="CBV833" s="230"/>
      <c r="CBW833" s="230"/>
      <c r="CBX833" s="230"/>
      <c r="CBY833" s="230"/>
      <c r="CBZ833" s="230"/>
      <c r="CCA833" s="230"/>
      <c r="CCB833" s="230"/>
      <c r="CCC833" s="230"/>
      <c r="CCD833" s="230"/>
      <c r="CCE833" s="230"/>
      <c r="CCF833" s="230"/>
      <c r="CCG833" s="230"/>
      <c r="CCH833" s="230"/>
      <c r="CCI833" s="230"/>
      <c r="CCJ833" s="230"/>
      <c r="CCK833" s="230"/>
      <c r="CCL833" s="230"/>
      <c r="CCM833" s="230"/>
      <c r="CCN833" s="230"/>
      <c r="CCO833" s="230"/>
      <c r="CCP833" s="230"/>
      <c r="CCQ833" s="230"/>
      <c r="CCR833" s="230"/>
      <c r="CCS833" s="230"/>
      <c r="CCT833" s="230"/>
      <c r="CCU833" s="230"/>
      <c r="CCV833" s="230"/>
      <c r="CCW833" s="230"/>
      <c r="CCX833" s="230"/>
      <c r="CCY833" s="230"/>
      <c r="CCZ833" s="230"/>
      <c r="CDA833" s="230"/>
      <c r="CDB833" s="230"/>
      <c r="CDC833" s="230"/>
      <c r="CDD833" s="230"/>
      <c r="CDE833" s="230"/>
      <c r="CDF833" s="230"/>
      <c r="CDG833" s="230"/>
      <c r="CDH833" s="230"/>
      <c r="CDI833" s="230"/>
      <c r="CDJ833" s="230"/>
      <c r="CDK833" s="230"/>
      <c r="CDL833" s="230"/>
      <c r="CDM833" s="230"/>
      <c r="CDN833" s="230"/>
      <c r="CDO833" s="230"/>
      <c r="CDP833" s="230"/>
      <c r="CDQ833" s="230"/>
      <c r="CDR833" s="230"/>
      <c r="CDS833" s="230"/>
      <c r="CDT833" s="230"/>
      <c r="CDU833" s="230"/>
      <c r="CDV833" s="230"/>
      <c r="CDW833" s="230"/>
      <c r="CDX833" s="230"/>
      <c r="CDY833" s="230"/>
      <c r="CDZ833" s="230"/>
      <c r="CEA833" s="230"/>
      <c r="CEB833" s="230"/>
      <c r="CEC833" s="230"/>
      <c r="CED833" s="230"/>
      <c r="CEE833" s="230"/>
      <c r="CEF833" s="230"/>
      <c r="CEG833" s="230"/>
      <c r="CEH833" s="230"/>
      <c r="CEI833" s="230"/>
      <c r="CEJ833" s="230"/>
      <c r="CEK833" s="230"/>
      <c r="CEL833" s="230"/>
      <c r="CEM833" s="230"/>
      <c r="CEN833" s="230"/>
      <c r="CEO833" s="230"/>
      <c r="CEP833" s="230"/>
      <c r="CEQ833" s="230"/>
      <c r="CER833" s="230"/>
      <c r="CES833" s="230"/>
      <c r="CET833" s="230"/>
      <c r="CEU833" s="230"/>
      <c r="CEV833" s="230"/>
      <c r="CEW833" s="230"/>
      <c r="CEX833" s="230"/>
      <c r="CEY833" s="230"/>
      <c r="CEZ833" s="230"/>
      <c r="CFA833" s="230"/>
      <c r="CFB833" s="230"/>
      <c r="CFC833" s="230"/>
      <c r="CFD833" s="230"/>
      <c r="CFE833" s="230"/>
      <c r="CFF833" s="230"/>
      <c r="CFG833" s="230"/>
      <c r="CFH833" s="230"/>
      <c r="CFI833" s="230"/>
      <c r="CFJ833" s="230"/>
      <c r="CFK833" s="230"/>
      <c r="CFL833" s="230"/>
      <c r="CFM833" s="230"/>
      <c r="CFN833" s="230"/>
      <c r="CFO833" s="230"/>
      <c r="CFP833" s="230"/>
      <c r="CFQ833" s="230"/>
      <c r="CFR833" s="230"/>
      <c r="CFS833" s="230"/>
      <c r="CFT833" s="230"/>
      <c r="CFU833" s="230"/>
      <c r="CFV833" s="230"/>
      <c r="CFW833" s="230"/>
      <c r="CFX833" s="230"/>
      <c r="CFY833" s="230"/>
      <c r="CFZ833" s="230"/>
      <c r="CGA833" s="230"/>
      <c r="CGB833" s="230"/>
      <c r="CGC833" s="230"/>
      <c r="CGD833" s="230"/>
      <c r="CGE833" s="230"/>
      <c r="CGF833" s="230"/>
      <c r="CGG833" s="230"/>
      <c r="CGH833" s="230"/>
      <c r="CGI833" s="230"/>
      <c r="CGJ833" s="230"/>
      <c r="CGK833" s="230"/>
      <c r="CGL833" s="230"/>
      <c r="CGM833" s="230"/>
      <c r="CGN833" s="230"/>
      <c r="CGO833" s="230"/>
      <c r="CGP833" s="230"/>
      <c r="CGQ833" s="230"/>
      <c r="CGR833" s="230"/>
      <c r="CGS833" s="230"/>
      <c r="CGT833" s="230"/>
      <c r="CGU833" s="230"/>
      <c r="CGV833" s="230"/>
      <c r="CGW833" s="230"/>
      <c r="CGX833" s="230"/>
      <c r="CGY833" s="230"/>
      <c r="CGZ833" s="230"/>
      <c r="CHA833" s="230"/>
      <c r="CHB833" s="230"/>
      <c r="CHC833" s="230"/>
      <c r="CHD833" s="230"/>
      <c r="CHE833" s="230"/>
      <c r="CHF833" s="230"/>
      <c r="CHG833" s="230"/>
      <c r="CHH833" s="230"/>
      <c r="CHI833" s="230"/>
      <c r="CHJ833" s="230"/>
      <c r="CHK833" s="230"/>
      <c r="CHL833" s="230"/>
      <c r="CHM833" s="230"/>
      <c r="CHN833" s="230"/>
      <c r="CHO833" s="230"/>
      <c r="CHP833" s="230"/>
      <c r="CHQ833" s="230"/>
      <c r="CHR833" s="230"/>
      <c r="CHS833" s="230"/>
      <c r="CHT833" s="230"/>
      <c r="CHU833" s="230"/>
      <c r="CHV833" s="230"/>
      <c r="CHW833" s="230"/>
      <c r="CHX833" s="230"/>
      <c r="CHY833" s="230"/>
      <c r="CHZ833" s="230"/>
      <c r="CIA833" s="230"/>
      <c r="CIB833" s="230"/>
      <c r="CIC833" s="230"/>
      <c r="CID833" s="230"/>
      <c r="CIE833" s="230"/>
      <c r="CIF833" s="230"/>
      <c r="CIG833" s="230"/>
      <c r="CIH833" s="230"/>
      <c r="CII833" s="230"/>
      <c r="CIJ833" s="230"/>
      <c r="CIK833" s="230"/>
      <c r="CIL833" s="230"/>
      <c r="CIM833" s="230"/>
      <c r="CIN833" s="230"/>
      <c r="CIO833" s="230"/>
      <c r="CIP833" s="230"/>
      <c r="CIQ833" s="230"/>
      <c r="CIR833" s="230"/>
      <c r="CIS833" s="230"/>
      <c r="CIT833" s="230"/>
      <c r="CIU833" s="230"/>
      <c r="CIV833" s="230"/>
      <c r="CIW833" s="230"/>
      <c r="CIX833" s="230"/>
      <c r="CIY833" s="230"/>
      <c r="CIZ833" s="230"/>
      <c r="CJA833" s="230"/>
      <c r="CJB833" s="230"/>
      <c r="CJC833" s="230"/>
      <c r="CJD833" s="230"/>
      <c r="CJE833" s="230"/>
      <c r="CJF833" s="230"/>
      <c r="CJG833" s="230"/>
      <c r="CJH833" s="230"/>
      <c r="CJI833" s="230"/>
      <c r="CJJ833" s="230"/>
      <c r="CJK833" s="230"/>
      <c r="CJL833" s="230"/>
      <c r="CJM833" s="230"/>
      <c r="CJN833" s="230"/>
      <c r="CJO833" s="230"/>
      <c r="CJP833" s="230"/>
      <c r="CJQ833" s="230"/>
      <c r="CJR833" s="230"/>
      <c r="CJS833" s="230"/>
      <c r="CJT833" s="230"/>
      <c r="CJU833" s="230"/>
      <c r="CJV833" s="230"/>
      <c r="CJW833" s="230"/>
      <c r="CJX833" s="230"/>
      <c r="CJY833" s="230"/>
      <c r="CJZ833" s="230"/>
      <c r="CKA833" s="230"/>
      <c r="CKB833" s="230"/>
      <c r="CKC833" s="230"/>
      <c r="CKD833" s="230"/>
      <c r="CKE833" s="230"/>
      <c r="CKF833" s="230"/>
      <c r="CKG833" s="230"/>
      <c r="CKH833" s="230"/>
      <c r="CKI833" s="230"/>
      <c r="CKJ833" s="230"/>
      <c r="CKK833" s="230"/>
      <c r="CKL833" s="230"/>
      <c r="CKM833" s="230"/>
      <c r="CKN833" s="230"/>
      <c r="CKO833" s="230"/>
      <c r="CKP833" s="230"/>
      <c r="CKQ833" s="230"/>
      <c r="CKR833" s="230"/>
      <c r="CKS833" s="230"/>
      <c r="CKT833" s="230"/>
      <c r="CKU833" s="230"/>
      <c r="CKV833" s="230"/>
      <c r="CKW833" s="230"/>
      <c r="CKX833" s="230"/>
      <c r="CKY833" s="230"/>
      <c r="CKZ833" s="230"/>
      <c r="CLA833" s="230"/>
      <c r="CLB833" s="230"/>
      <c r="CLC833" s="230"/>
      <c r="CLD833" s="230"/>
      <c r="CLE833" s="230"/>
      <c r="CLF833" s="230"/>
      <c r="CLG833" s="230"/>
      <c r="CLH833" s="230"/>
      <c r="CLI833" s="230"/>
      <c r="CLJ833" s="230"/>
      <c r="CLK833" s="230"/>
      <c r="CLL833" s="230"/>
      <c r="CLM833" s="230"/>
      <c r="CLN833" s="230"/>
      <c r="CLO833" s="230"/>
      <c r="CLP833" s="230"/>
      <c r="CLQ833" s="230"/>
      <c r="CLR833" s="230"/>
      <c r="CLS833" s="230"/>
      <c r="CLT833" s="230"/>
      <c r="CLU833" s="230"/>
      <c r="CLV833" s="230"/>
      <c r="CLW833" s="230"/>
      <c r="CLX833" s="230"/>
      <c r="CLY833" s="230"/>
      <c r="CLZ833" s="230"/>
      <c r="CMA833" s="230"/>
      <c r="CMB833" s="230"/>
      <c r="CMC833" s="230"/>
      <c r="CMD833" s="230"/>
      <c r="CME833" s="230"/>
      <c r="CMF833" s="230"/>
      <c r="CMG833" s="230"/>
      <c r="CMH833" s="230"/>
      <c r="CMI833" s="230"/>
      <c r="CMJ833" s="230"/>
      <c r="CMK833" s="230"/>
      <c r="CML833" s="230"/>
      <c r="CMM833" s="230"/>
      <c r="CMN833" s="230"/>
      <c r="CMO833" s="230"/>
      <c r="CMP833" s="230"/>
      <c r="CMQ833" s="230"/>
      <c r="CMR833" s="230"/>
      <c r="CMS833" s="230"/>
      <c r="CMT833" s="230"/>
      <c r="CMU833" s="230"/>
      <c r="CMV833" s="230"/>
      <c r="CMW833" s="230"/>
      <c r="CMX833" s="230"/>
      <c r="CMY833" s="230"/>
      <c r="CMZ833" s="230"/>
      <c r="CNA833" s="230"/>
      <c r="CNB833" s="230"/>
      <c r="CNC833" s="230"/>
      <c r="CND833" s="230"/>
      <c r="CNE833" s="230"/>
      <c r="CNF833" s="230"/>
      <c r="CNG833" s="230"/>
      <c r="CNH833" s="230"/>
      <c r="CNI833" s="230"/>
      <c r="CNJ833" s="230"/>
      <c r="CNK833" s="230"/>
      <c r="CNL833" s="230"/>
      <c r="CNM833" s="230"/>
      <c r="CNN833" s="230"/>
      <c r="CNO833" s="230"/>
      <c r="CNP833" s="230"/>
      <c r="CNQ833" s="230"/>
      <c r="CNR833" s="230"/>
      <c r="CNS833" s="230"/>
      <c r="CNT833" s="230"/>
      <c r="CNU833" s="230"/>
      <c r="CNV833" s="230"/>
      <c r="CNW833" s="230"/>
      <c r="CNX833" s="230"/>
      <c r="CNY833" s="230"/>
      <c r="CNZ833" s="230"/>
      <c r="COA833" s="230"/>
      <c r="COB833" s="230"/>
      <c r="COC833" s="230"/>
      <c r="COD833" s="230"/>
      <c r="COE833" s="230"/>
      <c r="COF833" s="230"/>
      <c r="COG833" s="230"/>
      <c r="COH833" s="230"/>
      <c r="COI833" s="230"/>
      <c r="COJ833" s="230"/>
      <c r="COK833" s="230"/>
      <c r="COL833" s="230"/>
      <c r="COM833" s="230"/>
      <c r="CON833" s="230"/>
      <c r="COO833" s="230"/>
      <c r="COP833" s="230"/>
      <c r="COQ833" s="230"/>
      <c r="COR833" s="230"/>
      <c r="COS833" s="230"/>
      <c r="COT833" s="230"/>
      <c r="COU833" s="230"/>
      <c r="COV833" s="230"/>
      <c r="COW833" s="230"/>
      <c r="COX833" s="230"/>
      <c r="COY833" s="230"/>
      <c r="COZ833" s="230"/>
      <c r="CPA833" s="230"/>
      <c r="CPB833" s="230"/>
      <c r="CPC833" s="230"/>
      <c r="CPD833" s="230"/>
      <c r="CPE833" s="230"/>
      <c r="CPF833" s="230"/>
      <c r="CPG833" s="230"/>
      <c r="CPH833" s="230"/>
      <c r="CPI833" s="230"/>
      <c r="CPJ833" s="230"/>
      <c r="CPK833" s="230"/>
      <c r="CPL833" s="230"/>
      <c r="CPM833" s="230"/>
      <c r="CPN833" s="230"/>
      <c r="CPO833" s="230"/>
      <c r="CPP833" s="230"/>
      <c r="CPQ833" s="230"/>
      <c r="CPR833" s="230"/>
      <c r="CPS833" s="230"/>
      <c r="CPT833" s="230"/>
      <c r="CPU833" s="230"/>
      <c r="CPV833" s="230"/>
      <c r="CPW833" s="230"/>
      <c r="CPX833" s="230"/>
      <c r="CPY833" s="230"/>
      <c r="CPZ833" s="230"/>
      <c r="CQA833" s="230"/>
      <c r="CQB833" s="230"/>
      <c r="CQC833" s="230"/>
      <c r="CQD833" s="230"/>
      <c r="CQE833" s="230"/>
      <c r="CQF833" s="230"/>
      <c r="CQG833" s="230"/>
      <c r="CQH833" s="230"/>
      <c r="CQI833" s="230"/>
      <c r="CQJ833" s="230"/>
      <c r="CQK833" s="230"/>
      <c r="CQL833" s="230"/>
      <c r="CQM833" s="230"/>
      <c r="CQN833" s="230"/>
      <c r="CQO833" s="230"/>
      <c r="CQP833" s="230"/>
      <c r="CQQ833" s="230"/>
      <c r="CQR833" s="230"/>
      <c r="CQS833" s="230"/>
      <c r="CQT833" s="230"/>
      <c r="CQU833" s="230"/>
      <c r="CQV833" s="230"/>
      <c r="CQW833" s="230"/>
      <c r="CQX833" s="230"/>
      <c r="CQY833" s="230"/>
      <c r="CQZ833" s="230"/>
      <c r="CRA833" s="230"/>
      <c r="CRB833" s="230"/>
      <c r="CRC833" s="230"/>
      <c r="CRD833" s="230"/>
      <c r="CRE833" s="230"/>
      <c r="CRF833" s="230"/>
      <c r="CRG833" s="230"/>
      <c r="CRH833" s="230"/>
      <c r="CRI833" s="230"/>
      <c r="CRJ833" s="230"/>
      <c r="CRK833" s="230"/>
      <c r="CRL833" s="230"/>
      <c r="CRM833" s="230"/>
      <c r="CRN833" s="230"/>
      <c r="CRO833" s="230"/>
      <c r="CRP833" s="230"/>
      <c r="CRQ833" s="230"/>
      <c r="CRR833" s="230"/>
      <c r="CRS833" s="230"/>
      <c r="CRT833" s="230"/>
      <c r="CRU833" s="230"/>
      <c r="CRV833" s="230"/>
      <c r="CRW833" s="230"/>
      <c r="CRX833" s="230"/>
      <c r="CRY833" s="230"/>
      <c r="CRZ833" s="230"/>
      <c r="CSA833" s="230"/>
      <c r="CSB833" s="230"/>
      <c r="CSC833" s="230"/>
      <c r="CSD833" s="230"/>
      <c r="CSE833" s="230"/>
      <c r="CSF833" s="230"/>
      <c r="CSG833" s="230"/>
      <c r="CSH833" s="230"/>
      <c r="CSI833" s="230"/>
      <c r="CSJ833" s="230"/>
      <c r="CSK833" s="230"/>
      <c r="CSL833" s="230"/>
      <c r="CSM833" s="230"/>
      <c r="CSN833" s="230"/>
      <c r="CSO833" s="230"/>
      <c r="CSP833" s="230"/>
      <c r="CSQ833" s="230"/>
      <c r="CSR833" s="230"/>
      <c r="CSS833" s="230"/>
      <c r="CST833" s="230"/>
      <c r="CSU833" s="230"/>
      <c r="CSV833" s="230"/>
      <c r="CSW833" s="230"/>
      <c r="CSX833" s="230"/>
      <c r="CSY833" s="230"/>
      <c r="CSZ833" s="230"/>
      <c r="CTA833" s="230"/>
      <c r="CTB833" s="230"/>
      <c r="CTC833" s="230"/>
      <c r="CTD833" s="230"/>
      <c r="CTE833" s="230"/>
      <c r="CTF833" s="230"/>
      <c r="CTG833" s="230"/>
      <c r="CTH833" s="230"/>
      <c r="CTI833" s="230"/>
      <c r="CTJ833" s="230"/>
      <c r="CTK833" s="230"/>
      <c r="CTL833" s="230"/>
      <c r="CTM833" s="230"/>
      <c r="CTN833" s="230"/>
      <c r="CTO833" s="230"/>
      <c r="CTP833" s="230"/>
      <c r="CTQ833" s="230"/>
      <c r="CTR833" s="230"/>
      <c r="CTS833" s="230"/>
      <c r="CTT833" s="230"/>
      <c r="CTU833" s="230"/>
      <c r="CTV833" s="230"/>
      <c r="CTW833" s="230"/>
      <c r="CTX833" s="230"/>
      <c r="CTY833" s="230"/>
      <c r="CTZ833" s="230"/>
      <c r="CUA833" s="230"/>
      <c r="CUB833" s="230"/>
      <c r="CUC833" s="230"/>
      <c r="CUD833" s="230"/>
      <c r="CUE833" s="230"/>
      <c r="CUF833" s="230"/>
      <c r="CUG833" s="230"/>
      <c r="CUH833" s="230"/>
      <c r="CUI833" s="230"/>
      <c r="CUJ833" s="230"/>
      <c r="CUK833" s="230"/>
      <c r="CUL833" s="230"/>
      <c r="CUM833" s="230"/>
      <c r="CUN833" s="230"/>
      <c r="CUO833" s="230"/>
      <c r="CUP833" s="230"/>
      <c r="CUQ833" s="230"/>
      <c r="CUR833" s="230"/>
      <c r="CUS833" s="230"/>
      <c r="CUT833" s="230"/>
      <c r="CUU833" s="230"/>
      <c r="CUV833" s="230"/>
      <c r="CUW833" s="230"/>
      <c r="CUX833" s="230"/>
      <c r="CUY833" s="230"/>
      <c r="CUZ833" s="230"/>
      <c r="CVA833" s="230"/>
      <c r="CVB833" s="230"/>
      <c r="CVC833" s="230"/>
      <c r="CVD833" s="230"/>
      <c r="CVE833" s="230"/>
      <c r="CVF833" s="230"/>
      <c r="CVG833" s="230"/>
      <c r="CVH833" s="230"/>
      <c r="CVI833" s="230"/>
      <c r="CVJ833" s="230"/>
      <c r="CVK833" s="230"/>
      <c r="CVL833" s="230"/>
      <c r="CVM833" s="230"/>
      <c r="CVN833" s="230"/>
      <c r="CVO833" s="230"/>
      <c r="CVP833" s="230"/>
      <c r="CVQ833" s="230"/>
      <c r="CVR833" s="230"/>
      <c r="CVS833" s="230"/>
      <c r="CVT833" s="230"/>
      <c r="CVU833" s="230"/>
      <c r="CVV833" s="230"/>
      <c r="CVW833" s="230"/>
      <c r="CVX833" s="230"/>
      <c r="CVY833" s="230"/>
      <c r="CVZ833" s="230"/>
      <c r="CWA833" s="230"/>
      <c r="CWB833" s="230"/>
      <c r="CWC833" s="230"/>
      <c r="CWD833" s="230"/>
      <c r="CWE833" s="230"/>
      <c r="CWF833" s="230"/>
      <c r="CWG833" s="230"/>
      <c r="CWH833" s="230"/>
      <c r="CWI833" s="230"/>
      <c r="CWJ833" s="230"/>
      <c r="CWK833" s="230"/>
      <c r="CWL833" s="230"/>
      <c r="CWM833" s="230"/>
      <c r="CWN833" s="230"/>
      <c r="CWO833" s="230"/>
      <c r="CWP833" s="230"/>
      <c r="CWQ833" s="230"/>
      <c r="CWR833" s="230"/>
      <c r="CWS833" s="230"/>
      <c r="CWT833" s="230"/>
      <c r="CWU833" s="230"/>
      <c r="CWV833" s="230"/>
      <c r="CWW833" s="230"/>
      <c r="CWX833" s="230"/>
      <c r="CWY833" s="230"/>
      <c r="CWZ833" s="230"/>
      <c r="CXA833" s="230"/>
      <c r="CXB833" s="230"/>
      <c r="CXC833" s="230"/>
      <c r="CXD833" s="230"/>
      <c r="CXE833" s="230"/>
      <c r="CXF833" s="230"/>
      <c r="CXG833" s="230"/>
      <c r="CXH833" s="230"/>
      <c r="CXI833" s="230"/>
      <c r="CXJ833" s="230"/>
      <c r="CXK833" s="230"/>
      <c r="CXL833" s="230"/>
      <c r="CXM833" s="230"/>
      <c r="CXN833" s="230"/>
      <c r="CXO833" s="230"/>
      <c r="CXP833" s="230"/>
      <c r="CXQ833" s="230"/>
      <c r="CXR833" s="230"/>
      <c r="CXS833" s="230"/>
      <c r="CXT833" s="230"/>
      <c r="CXU833" s="230"/>
      <c r="CXV833" s="230"/>
      <c r="CXW833" s="230"/>
      <c r="CXX833" s="230"/>
      <c r="CXY833" s="230"/>
      <c r="CXZ833" s="230"/>
      <c r="CYA833" s="230"/>
      <c r="CYB833" s="230"/>
      <c r="CYC833" s="230"/>
      <c r="CYD833" s="230"/>
      <c r="CYE833" s="230"/>
      <c r="CYF833" s="230"/>
      <c r="CYG833" s="230"/>
      <c r="CYH833" s="230"/>
      <c r="CYI833" s="230"/>
      <c r="CYJ833" s="230"/>
      <c r="CYK833" s="230"/>
      <c r="CYL833" s="230"/>
      <c r="CYM833" s="230"/>
      <c r="CYN833" s="230"/>
      <c r="CYO833" s="230"/>
      <c r="CYP833" s="230"/>
      <c r="CYQ833" s="230"/>
      <c r="CYR833" s="230"/>
      <c r="CYS833" s="230"/>
      <c r="CYT833" s="230"/>
      <c r="CYU833" s="230"/>
      <c r="CYV833" s="230"/>
      <c r="CYW833" s="230"/>
      <c r="CYX833" s="230"/>
      <c r="CYY833" s="230"/>
      <c r="CYZ833" s="230"/>
      <c r="CZA833" s="230"/>
      <c r="CZB833" s="230"/>
      <c r="CZC833" s="230"/>
      <c r="CZD833" s="230"/>
      <c r="CZE833" s="230"/>
      <c r="CZF833" s="230"/>
      <c r="CZG833" s="230"/>
      <c r="CZH833" s="230"/>
      <c r="CZI833" s="230"/>
      <c r="CZJ833" s="230"/>
      <c r="CZK833" s="230"/>
      <c r="CZL833" s="230"/>
      <c r="CZM833" s="230"/>
      <c r="CZN833" s="230"/>
      <c r="CZO833" s="230"/>
      <c r="CZP833" s="230"/>
      <c r="CZQ833" s="230"/>
      <c r="CZR833" s="230"/>
      <c r="CZS833" s="230"/>
      <c r="CZT833" s="230"/>
      <c r="CZU833" s="230"/>
      <c r="CZV833" s="230"/>
      <c r="CZW833" s="230"/>
      <c r="CZX833" s="230"/>
      <c r="CZY833" s="230"/>
      <c r="CZZ833" s="230"/>
      <c r="DAA833" s="230"/>
      <c r="DAB833" s="230"/>
      <c r="DAC833" s="230"/>
      <c r="DAD833" s="230"/>
      <c r="DAE833" s="230"/>
      <c r="DAF833" s="230"/>
      <c r="DAG833" s="230"/>
      <c r="DAH833" s="230"/>
      <c r="DAI833" s="230"/>
      <c r="DAJ833" s="230"/>
      <c r="DAK833" s="230"/>
      <c r="DAL833" s="230"/>
      <c r="DAM833" s="230"/>
      <c r="DAN833" s="230"/>
      <c r="DAO833" s="230"/>
      <c r="DAP833" s="230"/>
      <c r="DAQ833" s="230"/>
      <c r="DAR833" s="230"/>
      <c r="DAS833" s="230"/>
      <c r="DAT833" s="230"/>
      <c r="DAU833" s="230"/>
      <c r="DAV833" s="230"/>
      <c r="DAW833" s="230"/>
      <c r="DAX833" s="230"/>
      <c r="DAY833" s="230"/>
      <c r="DAZ833" s="230"/>
      <c r="DBA833" s="230"/>
      <c r="DBB833" s="230"/>
      <c r="DBC833" s="230"/>
      <c r="DBD833" s="230"/>
      <c r="DBE833" s="230"/>
      <c r="DBF833" s="230"/>
      <c r="DBG833" s="230"/>
      <c r="DBH833" s="230"/>
      <c r="DBI833" s="230"/>
      <c r="DBJ833" s="230"/>
      <c r="DBK833" s="230"/>
      <c r="DBL833" s="230"/>
      <c r="DBM833" s="230"/>
      <c r="DBN833" s="230"/>
      <c r="DBO833" s="230"/>
      <c r="DBP833" s="230"/>
      <c r="DBQ833" s="230"/>
      <c r="DBR833" s="230"/>
      <c r="DBS833" s="230"/>
      <c r="DBT833" s="230"/>
      <c r="DBU833" s="230"/>
      <c r="DBV833" s="230"/>
      <c r="DBW833" s="230"/>
      <c r="DBX833" s="230"/>
      <c r="DBY833" s="230"/>
      <c r="DBZ833" s="230"/>
      <c r="DCA833" s="230"/>
      <c r="DCB833" s="230"/>
      <c r="DCC833" s="230"/>
      <c r="DCD833" s="230"/>
      <c r="DCE833" s="230"/>
      <c r="DCF833" s="230"/>
      <c r="DCG833" s="230"/>
      <c r="DCH833" s="230"/>
      <c r="DCI833" s="230"/>
      <c r="DCJ833" s="230"/>
      <c r="DCK833" s="230"/>
      <c r="DCL833" s="230"/>
      <c r="DCM833" s="230"/>
      <c r="DCN833" s="230"/>
      <c r="DCO833" s="230"/>
      <c r="DCP833" s="230"/>
      <c r="DCQ833" s="230"/>
      <c r="DCR833" s="230"/>
      <c r="DCS833" s="230"/>
      <c r="DCT833" s="230"/>
      <c r="DCU833" s="230"/>
      <c r="DCV833" s="230"/>
      <c r="DCW833" s="230"/>
      <c r="DCX833" s="230"/>
      <c r="DCY833" s="230"/>
      <c r="DCZ833" s="230"/>
      <c r="DDA833" s="230"/>
      <c r="DDB833" s="230"/>
      <c r="DDC833" s="230"/>
      <c r="DDD833" s="230"/>
      <c r="DDE833" s="230"/>
      <c r="DDF833" s="230"/>
      <c r="DDG833" s="230"/>
      <c r="DDH833" s="230"/>
      <c r="DDI833" s="230"/>
      <c r="DDJ833" s="230"/>
      <c r="DDK833" s="230"/>
      <c r="DDL833" s="230"/>
      <c r="DDM833" s="230"/>
      <c r="DDN833" s="230"/>
      <c r="DDO833" s="230"/>
      <c r="DDP833" s="230"/>
      <c r="DDQ833" s="230"/>
      <c r="DDR833" s="230"/>
      <c r="DDS833" s="230"/>
      <c r="DDT833" s="230"/>
      <c r="DDU833" s="230"/>
      <c r="DDV833" s="230"/>
      <c r="DDW833" s="230"/>
      <c r="DDX833" s="230"/>
      <c r="DDY833" s="230"/>
      <c r="DDZ833" s="230"/>
      <c r="DEA833" s="230"/>
      <c r="DEB833" s="230"/>
      <c r="DEC833" s="230"/>
      <c r="DED833" s="230"/>
      <c r="DEE833" s="230"/>
      <c r="DEF833" s="230"/>
      <c r="DEG833" s="230"/>
      <c r="DEH833" s="230"/>
      <c r="DEI833" s="230"/>
      <c r="DEJ833" s="230"/>
      <c r="DEK833" s="230"/>
      <c r="DEL833" s="230"/>
      <c r="DEM833" s="230"/>
      <c r="DEN833" s="230"/>
      <c r="DEO833" s="230"/>
      <c r="DEP833" s="230"/>
      <c r="DEQ833" s="230"/>
      <c r="DER833" s="230"/>
      <c r="DES833" s="230"/>
      <c r="DET833" s="230"/>
      <c r="DEU833" s="230"/>
      <c r="DEV833" s="230"/>
      <c r="DEW833" s="230"/>
      <c r="DEX833" s="230"/>
      <c r="DEY833" s="230"/>
      <c r="DEZ833" s="230"/>
      <c r="DFA833" s="230"/>
      <c r="DFB833" s="230"/>
      <c r="DFC833" s="230"/>
      <c r="DFD833" s="230"/>
      <c r="DFE833" s="230"/>
      <c r="DFF833" s="230"/>
      <c r="DFG833" s="230"/>
      <c r="DFH833" s="230"/>
      <c r="DFI833" s="230"/>
      <c r="DFJ833" s="230"/>
      <c r="DFK833" s="230"/>
      <c r="DFL833" s="230"/>
      <c r="DFM833" s="230"/>
      <c r="DFN833" s="230"/>
      <c r="DFO833" s="230"/>
      <c r="DFP833" s="230"/>
      <c r="DFQ833" s="230"/>
      <c r="DFR833" s="230"/>
      <c r="DFS833" s="230"/>
      <c r="DFT833" s="230"/>
      <c r="DFU833" s="230"/>
      <c r="DFV833" s="230"/>
      <c r="DFW833" s="230"/>
      <c r="DFX833" s="230"/>
      <c r="DFY833" s="230"/>
      <c r="DFZ833" s="230"/>
      <c r="DGA833" s="230"/>
      <c r="DGB833" s="230"/>
      <c r="DGC833" s="230"/>
      <c r="DGD833" s="230"/>
      <c r="DGE833" s="230"/>
      <c r="DGF833" s="230"/>
      <c r="DGG833" s="230"/>
      <c r="DGH833" s="230"/>
      <c r="DGI833" s="230"/>
      <c r="DGJ833" s="230"/>
      <c r="DGK833" s="230"/>
      <c r="DGL833" s="230"/>
      <c r="DGM833" s="230"/>
      <c r="DGN833" s="230"/>
      <c r="DGO833" s="230"/>
      <c r="DGP833" s="230"/>
      <c r="DGQ833" s="230"/>
      <c r="DGR833" s="230"/>
      <c r="DGS833" s="230"/>
      <c r="DGT833" s="230"/>
      <c r="DGU833" s="230"/>
      <c r="DGV833" s="230"/>
      <c r="DGW833" s="230"/>
      <c r="DGX833" s="230"/>
      <c r="DGY833" s="230"/>
      <c r="DGZ833" s="230"/>
      <c r="DHA833" s="230"/>
      <c r="DHB833" s="230"/>
      <c r="DHC833" s="230"/>
      <c r="DHD833" s="230"/>
      <c r="DHE833" s="230"/>
      <c r="DHF833" s="230"/>
      <c r="DHG833" s="230"/>
      <c r="DHH833" s="230"/>
      <c r="DHI833" s="230"/>
      <c r="DHJ833" s="230"/>
      <c r="DHK833" s="230"/>
      <c r="DHL833" s="230"/>
      <c r="DHM833" s="230"/>
      <c r="DHN833" s="230"/>
      <c r="DHO833" s="230"/>
      <c r="DHP833" s="230"/>
      <c r="DHQ833" s="230"/>
      <c r="DHR833" s="230"/>
      <c r="DHS833" s="230"/>
      <c r="DHT833" s="230"/>
      <c r="DHU833" s="230"/>
      <c r="DHV833" s="230"/>
      <c r="DHW833" s="230"/>
      <c r="DHX833" s="230"/>
      <c r="DHY833" s="230"/>
      <c r="DHZ833" s="230"/>
      <c r="DIA833" s="230"/>
      <c r="DIB833" s="230"/>
      <c r="DIC833" s="230"/>
      <c r="DID833" s="230"/>
      <c r="DIE833" s="230"/>
      <c r="DIF833" s="230"/>
      <c r="DIG833" s="230"/>
      <c r="DIH833" s="230"/>
      <c r="DII833" s="230"/>
      <c r="DIJ833" s="230"/>
      <c r="DIK833" s="230"/>
      <c r="DIL833" s="230"/>
      <c r="DIM833" s="230"/>
      <c r="DIN833" s="230"/>
      <c r="DIO833" s="230"/>
      <c r="DIP833" s="230"/>
      <c r="DIQ833" s="230"/>
      <c r="DIR833" s="230"/>
      <c r="DIS833" s="230"/>
      <c r="DIT833" s="230"/>
      <c r="DIU833" s="230"/>
      <c r="DIV833" s="230"/>
      <c r="DIW833" s="230"/>
      <c r="DIX833" s="230"/>
      <c r="DIY833" s="230"/>
      <c r="DIZ833" s="230"/>
      <c r="DJA833" s="230"/>
      <c r="DJB833" s="230"/>
      <c r="DJC833" s="230"/>
      <c r="DJD833" s="230"/>
      <c r="DJE833" s="230"/>
      <c r="DJF833" s="230"/>
      <c r="DJG833" s="230"/>
      <c r="DJH833" s="230"/>
      <c r="DJI833" s="230"/>
      <c r="DJJ833" s="230"/>
      <c r="DJK833" s="230"/>
      <c r="DJL833" s="230"/>
      <c r="DJM833" s="230"/>
      <c r="DJN833" s="230"/>
      <c r="DJO833" s="230"/>
      <c r="DJP833" s="230"/>
      <c r="DJQ833" s="230"/>
      <c r="DJR833" s="230"/>
      <c r="DJS833" s="230"/>
      <c r="DJT833" s="230"/>
      <c r="DJU833" s="230"/>
      <c r="DJV833" s="230"/>
      <c r="DJW833" s="230"/>
      <c r="DJX833" s="230"/>
      <c r="DJY833" s="230"/>
      <c r="DJZ833" s="230"/>
      <c r="DKA833" s="230"/>
      <c r="DKB833" s="230"/>
      <c r="DKC833" s="230"/>
      <c r="DKD833" s="230"/>
      <c r="DKE833" s="230"/>
      <c r="DKF833" s="230"/>
      <c r="DKG833" s="230"/>
      <c r="DKH833" s="230"/>
      <c r="DKI833" s="230"/>
      <c r="DKJ833" s="230"/>
      <c r="DKK833" s="230"/>
      <c r="DKL833" s="230"/>
      <c r="DKM833" s="230"/>
      <c r="DKN833" s="230"/>
      <c r="DKO833" s="230"/>
      <c r="DKP833" s="230"/>
      <c r="DKQ833" s="230"/>
      <c r="DKR833" s="230"/>
      <c r="DKS833" s="230"/>
      <c r="DKT833" s="230"/>
      <c r="DKU833" s="230"/>
      <c r="DKV833" s="230"/>
      <c r="DKW833" s="230"/>
      <c r="DKX833" s="230"/>
      <c r="DKY833" s="230"/>
      <c r="DKZ833" s="230"/>
      <c r="DLA833" s="230"/>
      <c r="DLB833" s="230"/>
      <c r="DLC833" s="230"/>
      <c r="DLD833" s="230"/>
      <c r="DLE833" s="230"/>
      <c r="DLF833" s="230"/>
      <c r="DLG833" s="230"/>
      <c r="DLH833" s="230"/>
      <c r="DLI833" s="230"/>
      <c r="DLJ833" s="230"/>
      <c r="DLK833" s="230"/>
      <c r="DLL833" s="230"/>
      <c r="DLM833" s="230"/>
      <c r="DLN833" s="230"/>
      <c r="DLO833" s="230"/>
      <c r="DLP833" s="230"/>
      <c r="DLQ833" s="230"/>
      <c r="DLR833" s="230"/>
      <c r="DLS833" s="230"/>
      <c r="DLT833" s="230"/>
      <c r="DLU833" s="230"/>
      <c r="DLV833" s="230"/>
      <c r="DLW833" s="230"/>
      <c r="DLX833" s="230"/>
      <c r="DLY833" s="230"/>
      <c r="DLZ833" s="230"/>
      <c r="DMA833" s="230"/>
      <c r="DMB833" s="230"/>
      <c r="DMC833" s="230"/>
      <c r="DMD833" s="230"/>
      <c r="DME833" s="230"/>
      <c r="DMF833" s="230"/>
      <c r="DMG833" s="230"/>
      <c r="DMH833" s="230"/>
      <c r="DMI833" s="230"/>
      <c r="DMJ833" s="230"/>
      <c r="DMK833" s="230"/>
      <c r="DML833" s="230"/>
      <c r="DMM833" s="230"/>
      <c r="DMN833" s="230"/>
      <c r="DMO833" s="230"/>
      <c r="DMP833" s="230"/>
      <c r="DMQ833" s="230"/>
      <c r="DMR833" s="230"/>
      <c r="DMS833" s="230"/>
      <c r="DMT833" s="230"/>
      <c r="DMU833" s="230"/>
      <c r="DMV833" s="230"/>
      <c r="DMW833" s="230"/>
      <c r="DMX833" s="230"/>
      <c r="DMY833" s="230"/>
      <c r="DMZ833" s="230"/>
      <c r="DNA833" s="230"/>
      <c r="DNB833" s="230"/>
      <c r="DNC833" s="230"/>
      <c r="DND833" s="230"/>
      <c r="DNE833" s="230"/>
      <c r="DNF833" s="230"/>
      <c r="DNG833" s="230"/>
      <c r="DNH833" s="230"/>
      <c r="DNI833" s="230"/>
      <c r="DNJ833" s="230"/>
      <c r="DNK833" s="230"/>
      <c r="DNL833" s="230"/>
      <c r="DNM833" s="230"/>
      <c r="DNN833" s="230"/>
      <c r="DNO833" s="230"/>
      <c r="DNP833" s="230"/>
      <c r="DNQ833" s="230"/>
      <c r="DNR833" s="230"/>
      <c r="DNS833" s="230"/>
      <c r="DNT833" s="230"/>
      <c r="DNU833" s="230"/>
      <c r="DNV833" s="230"/>
      <c r="DNW833" s="230"/>
      <c r="DNX833" s="230"/>
      <c r="DNY833" s="230"/>
      <c r="DNZ833" s="230"/>
      <c r="DOA833" s="230"/>
      <c r="DOB833" s="230"/>
      <c r="DOC833" s="230"/>
      <c r="DOD833" s="230"/>
      <c r="DOE833" s="230"/>
      <c r="DOF833" s="230"/>
      <c r="DOG833" s="230"/>
      <c r="DOH833" s="230"/>
      <c r="DOI833" s="230"/>
      <c r="DOJ833" s="230"/>
      <c r="DOK833" s="230"/>
      <c r="DOL833" s="230"/>
      <c r="DOM833" s="230"/>
      <c r="DON833" s="230"/>
      <c r="DOO833" s="230"/>
      <c r="DOP833" s="230"/>
      <c r="DOQ833" s="230"/>
      <c r="DOR833" s="230"/>
      <c r="DOS833" s="230"/>
      <c r="DOT833" s="230"/>
      <c r="DOU833" s="230"/>
      <c r="DOV833" s="230"/>
      <c r="DOW833" s="230"/>
      <c r="DOX833" s="230"/>
      <c r="DOY833" s="230"/>
      <c r="DOZ833" s="230"/>
      <c r="DPA833" s="230"/>
      <c r="DPB833" s="230"/>
      <c r="DPC833" s="230"/>
      <c r="DPD833" s="230"/>
      <c r="DPE833" s="230"/>
      <c r="DPF833" s="230"/>
      <c r="DPG833" s="230"/>
      <c r="DPH833" s="230"/>
      <c r="DPI833" s="230"/>
      <c r="DPJ833" s="230"/>
      <c r="DPK833" s="230"/>
      <c r="DPL833" s="230"/>
      <c r="DPM833" s="230"/>
      <c r="DPN833" s="230"/>
      <c r="DPO833" s="230"/>
      <c r="DPP833" s="230"/>
      <c r="DPQ833" s="230"/>
      <c r="DPR833" s="230"/>
      <c r="DPS833" s="230"/>
      <c r="DPT833" s="230"/>
      <c r="DPU833" s="230"/>
      <c r="DPV833" s="230"/>
      <c r="DPW833" s="230"/>
      <c r="DPX833" s="230"/>
      <c r="DPY833" s="230"/>
      <c r="DPZ833" s="230"/>
      <c r="DQA833" s="230"/>
      <c r="DQB833" s="230"/>
      <c r="DQC833" s="230"/>
      <c r="DQD833" s="230"/>
      <c r="DQE833" s="230"/>
      <c r="DQF833" s="230"/>
      <c r="DQG833" s="230"/>
      <c r="DQH833" s="230"/>
      <c r="DQI833" s="230"/>
      <c r="DQJ833" s="230"/>
      <c r="DQK833" s="230"/>
      <c r="DQL833" s="230"/>
      <c r="DQM833" s="230"/>
      <c r="DQN833" s="230"/>
      <c r="DQO833" s="230"/>
      <c r="DQP833" s="230"/>
      <c r="DQQ833" s="230"/>
      <c r="DQR833" s="230"/>
      <c r="DQS833" s="230"/>
      <c r="DQT833" s="230"/>
      <c r="DQU833" s="230"/>
      <c r="DQV833" s="230"/>
      <c r="DQW833" s="230"/>
      <c r="DQX833" s="230"/>
      <c r="DQY833" s="230"/>
      <c r="DQZ833" s="230"/>
      <c r="DRA833" s="230"/>
      <c r="DRB833" s="230"/>
      <c r="DRC833" s="230"/>
      <c r="DRD833" s="230"/>
      <c r="DRE833" s="230"/>
      <c r="DRF833" s="230"/>
      <c r="DRG833" s="230"/>
      <c r="DRH833" s="230"/>
      <c r="DRI833" s="230"/>
      <c r="DRJ833" s="230"/>
      <c r="DRK833" s="230"/>
      <c r="DRL833" s="230"/>
      <c r="DRM833" s="230"/>
      <c r="DRN833" s="230"/>
      <c r="DRO833" s="230"/>
      <c r="DRP833" s="230"/>
      <c r="DRQ833" s="230"/>
      <c r="DRR833" s="230"/>
      <c r="DRS833" s="230"/>
      <c r="DRT833" s="230"/>
      <c r="DRU833" s="230"/>
      <c r="DRV833" s="230"/>
      <c r="DRW833" s="230"/>
      <c r="DRX833" s="230"/>
      <c r="DRY833" s="230"/>
      <c r="DRZ833" s="230"/>
      <c r="DSA833" s="230"/>
      <c r="DSB833" s="230"/>
      <c r="DSC833" s="230"/>
      <c r="DSD833" s="230"/>
      <c r="DSE833" s="230"/>
      <c r="DSF833" s="230"/>
      <c r="DSG833" s="230"/>
      <c r="DSH833" s="230"/>
      <c r="DSI833" s="230"/>
      <c r="DSJ833" s="230"/>
      <c r="DSK833" s="230"/>
      <c r="DSL833" s="230"/>
      <c r="DSM833" s="230"/>
      <c r="DSN833" s="230"/>
      <c r="DSO833" s="230"/>
      <c r="DSP833" s="230"/>
      <c r="DSQ833" s="230"/>
      <c r="DSR833" s="230"/>
      <c r="DSS833" s="230"/>
      <c r="DST833" s="230"/>
      <c r="DSU833" s="230"/>
      <c r="DSV833" s="230"/>
      <c r="DSW833" s="230"/>
      <c r="DSX833" s="230"/>
      <c r="DSY833" s="230"/>
      <c r="DSZ833" s="230"/>
      <c r="DTA833" s="230"/>
      <c r="DTB833" s="230"/>
      <c r="DTC833" s="230"/>
      <c r="DTD833" s="230"/>
      <c r="DTE833" s="230"/>
      <c r="DTF833" s="230"/>
      <c r="DTG833" s="230"/>
      <c r="DTH833" s="230"/>
      <c r="DTI833" s="230"/>
      <c r="DTJ833" s="230"/>
      <c r="DTK833" s="230"/>
      <c r="DTL833" s="230"/>
      <c r="DTM833" s="230"/>
      <c r="DTN833" s="230"/>
      <c r="DTO833" s="230"/>
      <c r="DTP833" s="230"/>
      <c r="DTQ833" s="230"/>
      <c r="DTR833" s="230"/>
      <c r="DTS833" s="230"/>
      <c r="DTT833" s="230"/>
      <c r="DTU833" s="230"/>
      <c r="DTV833" s="230"/>
      <c r="DTW833" s="230"/>
      <c r="DTX833" s="230"/>
      <c r="DTY833" s="230"/>
      <c r="DTZ833" s="230"/>
      <c r="DUA833" s="230"/>
      <c r="DUB833" s="230"/>
      <c r="DUC833" s="230"/>
      <c r="DUD833" s="230"/>
      <c r="DUE833" s="230"/>
      <c r="DUF833" s="230"/>
      <c r="DUG833" s="230"/>
      <c r="DUH833" s="230"/>
      <c r="DUI833" s="230"/>
      <c r="DUJ833" s="230"/>
      <c r="DUK833" s="230"/>
      <c r="DUL833" s="230"/>
      <c r="DUM833" s="230"/>
      <c r="DUN833" s="230"/>
      <c r="DUO833" s="230"/>
      <c r="DUP833" s="230"/>
      <c r="DUQ833" s="230"/>
      <c r="DUR833" s="230"/>
      <c r="DUS833" s="230"/>
      <c r="DUT833" s="230"/>
      <c r="DUU833" s="230"/>
      <c r="DUV833" s="230"/>
      <c r="DUW833" s="230"/>
      <c r="DUX833" s="230"/>
      <c r="DUY833" s="230"/>
      <c r="DUZ833" s="230"/>
      <c r="DVA833" s="230"/>
      <c r="DVB833" s="230"/>
      <c r="DVC833" s="230"/>
      <c r="DVD833" s="230"/>
      <c r="DVE833" s="230"/>
      <c r="DVF833" s="230"/>
      <c r="DVG833" s="230"/>
      <c r="DVH833" s="230"/>
      <c r="DVI833" s="230"/>
      <c r="DVJ833" s="230"/>
      <c r="DVK833" s="230"/>
      <c r="DVL833" s="230"/>
      <c r="DVM833" s="230"/>
      <c r="DVN833" s="230"/>
      <c r="DVO833" s="230"/>
      <c r="DVP833" s="230"/>
      <c r="DVQ833" s="230"/>
      <c r="DVR833" s="230"/>
      <c r="DVS833" s="230"/>
      <c r="DVT833" s="230"/>
      <c r="DVU833" s="230"/>
      <c r="DVV833" s="230"/>
      <c r="DVW833" s="230"/>
      <c r="DVX833" s="230"/>
      <c r="DVY833" s="230"/>
      <c r="DVZ833" s="230"/>
      <c r="DWA833" s="230"/>
      <c r="DWB833" s="230"/>
      <c r="DWC833" s="230"/>
      <c r="DWD833" s="230"/>
      <c r="DWE833" s="230"/>
      <c r="DWF833" s="230"/>
      <c r="DWG833" s="230"/>
      <c r="DWH833" s="230"/>
      <c r="DWI833" s="230"/>
      <c r="DWJ833" s="230"/>
      <c r="DWK833" s="230"/>
      <c r="DWL833" s="230"/>
      <c r="DWM833" s="230"/>
      <c r="DWN833" s="230"/>
      <c r="DWO833" s="230"/>
      <c r="DWP833" s="230"/>
      <c r="DWQ833" s="230"/>
      <c r="DWR833" s="230"/>
      <c r="DWS833" s="230"/>
      <c r="DWT833" s="230"/>
      <c r="DWU833" s="230"/>
      <c r="DWV833" s="230"/>
      <c r="DWW833" s="230"/>
      <c r="DWX833" s="230"/>
      <c r="DWY833" s="230"/>
      <c r="DWZ833" s="230"/>
      <c r="DXA833" s="230"/>
      <c r="DXB833" s="230"/>
      <c r="DXC833" s="230"/>
      <c r="DXD833" s="230"/>
      <c r="DXE833" s="230"/>
      <c r="DXF833" s="230"/>
      <c r="DXG833" s="230"/>
      <c r="DXH833" s="230"/>
      <c r="DXI833" s="230"/>
      <c r="DXJ833" s="230"/>
      <c r="DXK833" s="230"/>
      <c r="DXL833" s="230"/>
      <c r="DXM833" s="230"/>
      <c r="DXN833" s="230"/>
      <c r="DXO833" s="230"/>
      <c r="DXP833" s="230"/>
      <c r="DXQ833" s="230"/>
      <c r="DXR833" s="230"/>
      <c r="DXS833" s="230"/>
      <c r="DXT833" s="230"/>
      <c r="DXU833" s="230"/>
      <c r="DXV833" s="230"/>
      <c r="DXW833" s="230"/>
      <c r="DXX833" s="230"/>
      <c r="DXY833" s="230"/>
      <c r="DXZ833" s="230"/>
      <c r="DYA833" s="230"/>
      <c r="DYB833" s="230"/>
      <c r="DYC833" s="230"/>
      <c r="DYD833" s="230"/>
      <c r="DYE833" s="230"/>
      <c r="DYF833" s="230"/>
      <c r="DYG833" s="230"/>
      <c r="DYH833" s="230"/>
      <c r="DYI833" s="230"/>
      <c r="DYJ833" s="230"/>
      <c r="DYK833" s="230"/>
      <c r="DYL833" s="230"/>
      <c r="DYM833" s="230"/>
      <c r="DYN833" s="230"/>
      <c r="DYO833" s="230"/>
      <c r="DYP833" s="230"/>
      <c r="DYQ833" s="230"/>
      <c r="DYR833" s="230"/>
      <c r="DYS833" s="230"/>
      <c r="DYT833" s="230"/>
      <c r="DYU833" s="230"/>
      <c r="DYV833" s="230"/>
      <c r="DYW833" s="230"/>
      <c r="DYX833" s="230"/>
      <c r="DYY833" s="230"/>
      <c r="DYZ833" s="230"/>
      <c r="DZA833" s="230"/>
      <c r="DZB833" s="230"/>
      <c r="DZC833" s="230"/>
      <c r="DZD833" s="230"/>
      <c r="DZE833" s="230"/>
      <c r="DZF833" s="230"/>
      <c r="DZG833" s="230"/>
      <c r="DZH833" s="230"/>
      <c r="DZI833" s="230"/>
      <c r="DZJ833" s="230"/>
      <c r="DZK833" s="230"/>
      <c r="DZL833" s="230"/>
      <c r="DZM833" s="230"/>
      <c r="DZN833" s="230"/>
      <c r="DZO833" s="230"/>
      <c r="DZP833" s="230"/>
      <c r="DZQ833" s="230"/>
      <c r="DZR833" s="230"/>
      <c r="DZS833" s="230"/>
      <c r="DZT833" s="230"/>
      <c r="DZU833" s="230"/>
      <c r="DZV833" s="230"/>
      <c r="DZW833" s="230"/>
      <c r="DZX833" s="230"/>
      <c r="DZY833" s="230"/>
      <c r="DZZ833" s="230"/>
      <c r="EAA833" s="230"/>
      <c r="EAB833" s="230"/>
      <c r="EAC833" s="230"/>
      <c r="EAD833" s="230"/>
      <c r="EAE833" s="230"/>
      <c r="EAF833" s="230"/>
      <c r="EAG833" s="230"/>
      <c r="EAH833" s="230"/>
      <c r="EAI833" s="230"/>
      <c r="EAJ833" s="230"/>
      <c r="EAK833" s="230"/>
      <c r="EAL833" s="230"/>
      <c r="EAM833" s="230"/>
      <c r="EAN833" s="230"/>
      <c r="EAO833" s="230"/>
      <c r="EAP833" s="230"/>
      <c r="EAQ833" s="230"/>
      <c r="EAR833" s="230"/>
      <c r="EAS833" s="230"/>
      <c r="EAT833" s="230"/>
      <c r="EAU833" s="230"/>
      <c r="EAV833" s="230"/>
      <c r="EAW833" s="230"/>
      <c r="EAX833" s="230"/>
      <c r="EAY833" s="230"/>
      <c r="EAZ833" s="230"/>
      <c r="EBA833" s="230"/>
      <c r="EBB833" s="230"/>
      <c r="EBC833" s="230"/>
      <c r="EBD833" s="230"/>
      <c r="EBE833" s="230"/>
      <c r="EBF833" s="230"/>
      <c r="EBG833" s="230"/>
      <c r="EBH833" s="230"/>
      <c r="EBI833" s="230"/>
      <c r="EBJ833" s="230"/>
      <c r="EBK833" s="230"/>
      <c r="EBL833" s="230"/>
      <c r="EBM833" s="230"/>
      <c r="EBN833" s="230"/>
      <c r="EBO833" s="230"/>
      <c r="EBP833" s="230"/>
      <c r="EBQ833" s="230"/>
      <c r="EBR833" s="230"/>
      <c r="EBS833" s="230"/>
      <c r="EBT833" s="230"/>
      <c r="EBU833" s="230"/>
      <c r="EBV833" s="230"/>
      <c r="EBW833" s="230"/>
      <c r="EBX833" s="230"/>
      <c r="EBY833" s="230"/>
      <c r="EBZ833" s="230"/>
      <c r="ECA833" s="230"/>
      <c r="ECB833" s="230"/>
      <c r="ECC833" s="230"/>
      <c r="ECD833" s="230"/>
      <c r="ECE833" s="230"/>
      <c r="ECF833" s="230"/>
      <c r="ECG833" s="230"/>
      <c r="ECH833" s="230"/>
      <c r="ECI833" s="230"/>
      <c r="ECJ833" s="230"/>
      <c r="ECK833" s="230"/>
      <c r="ECL833" s="230"/>
      <c r="ECM833" s="230"/>
      <c r="ECN833" s="230"/>
      <c r="ECO833" s="230"/>
      <c r="ECP833" s="230"/>
      <c r="ECQ833" s="230"/>
      <c r="ECR833" s="230"/>
      <c r="ECS833" s="230"/>
      <c r="ECT833" s="230"/>
      <c r="ECU833" s="230"/>
      <c r="ECV833" s="230"/>
      <c r="ECW833" s="230"/>
      <c r="ECX833" s="230"/>
      <c r="ECY833" s="230"/>
      <c r="ECZ833" s="230"/>
      <c r="EDA833" s="230"/>
      <c r="EDB833" s="230"/>
      <c r="EDC833" s="230"/>
      <c r="EDD833" s="230"/>
      <c r="EDE833" s="230"/>
      <c r="EDF833" s="230"/>
      <c r="EDG833" s="230"/>
      <c r="EDH833" s="230"/>
      <c r="EDI833" s="230"/>
      <c r="EDJ833" s="230"/>
      <c r="EDK833" s="230"/>
      <c r="EDL833" s="230"/>
      <c r="EDM833" s="230"/>
      <c r="EDN833" s="230"/>
      <c r="EDO833" s="230"/>
      <c r="EDP833" s="230"/>
      <c r="EDQ833" s="230"/>
      <c r="EDR833" s="230"/>
      <c r="EDS833" s="230"/>
      <c r="EDT833" s="230"/>
      <c r="EDU833" s="230"/>
      <c r="EDV833" s="230"/>
      <c r="EDW833" s="230"/>
      <c r="EDX833" s="230"/>
      <c r="EDY833" s="230"/>
      <c r="EDZ833" s="230"/>
      <c r="EEA833" s="230"/>
      <c r="EEB833" s="230"/>
      <c r="EEC833" s="230"/>
      <c r="EED833" s="230"/>
      <c r="EEE833" s="230"/>
      <c r="EEF833" s="230"/>
      <c r="EEG833" s="230"/>
      <c r="EEH833" s="230"/>
      <c r="EEI833" s="230"/>
      <c r="EEJ833" s="230"/>
      <c r="EEK833" s="230"/>
      <c r="EEL833" s="230"/>
      <c r="EEM833" s="230"/>
      <c r="EEN833" s="230"/>
      <c r="EEO833" s="230"/>
      <c r="EEP833" s="230"/>
      <c r="EEQ833" s="230"/>
      <c r="EER833" s="230"/>
      <c r="EES833" s="230"/>
      <c r="EET833" s="230"/>
      <c r="EEU833" s="230"/>
      <c r="EEV833" s="230"/>
      <c r="EEW833" s="230"/>
      <c r="EEX833" s="230"/>
      <c r="EEY833" s="230"/>
      <c r="EEZ833" s="230"/>
      <c r="EFA833" s="230"/>
      <c r="EFB833" s="230"/>
      <c r="EFC833" s="230"/>
      <c r="EFD833" s="230"/>
      <c r="EFE833" s="230"/>
      <c r="EFF833" s="230"/>
      <c r="EFG833" s="230"/>
      <c r="EFH833" s="230"/>
      <c r="EFI833" s="230"/>
      <c r="EFJ833" s="230"/>
      <c r="EFK833" s="230"/>
      <c r="EFL833" s="230"/>
      <c r="EFM833" s="230"/>
      <c r="EFN833" s="230"/>
      <c r="EFO833" s="230"/>
      <c r="EFP833" s="230"/>
      <c r="EFQ833" s="230"/>
      <c r="EFR833" s="230"/>
      <c r="EFS833" s="230"/>
      <c r="EFT833" s="230"/>
      <c r="EFU833" s="230"/>
      <c r="EFV833" s="230"/>
      <c r="EFW833" s="230"/>
      <c r="EFX833" s="230"/>
      <c r="EFY833" s="230"/>
      <c r="EFZ833" s="230"/>
      <c r="EGA833" s="230"/>
      <c r="EGB833" s="230"/>
      <c r="EGC833" s="230"/>
      <c r="EGD833" s="230"/>
      <c r="EGE833" s="230"/>
      <c r="EGF833" s="230"/>
      <c r="EGG833" s="230"/>
      <c r="EGH833" s="230"/>
      <c r="EGI833" s="230"/>
      <c r="EGJ833" s="230"/>
      <c r="EGK833" s="230"/>
      <c r="EGL833" s="230"/>
      <c r="EGM833" s="230"/>
      <c r="EGN833" s="230"/>
      <c r="EGO833" s="230"/>
      <c r="EGP833" s="230"/>
      <c r="EGQ833" s="230"/>
      <c r="EGR833" s="230"/>
      <c r="EGS833" s="230"/>
      <c r="EGT833" s="230"/>
      <c r="EGU833" s="230"/>
      <c r="EGV833" s="230"/>
      <c r="EGW833" s="230"/>
      <c r="EGX833" s="230"/>
      <c r="EGY833" s="230"/>
      <c r="EGZ833" s="230"/>
      <c r="EHA833" s="230"/>
      <c r="EHB833" s="230"/>
      <c r="EHC833" s="230"/>
      <c r="EHD833" s="230"/>
      <c r="EHE833" s="230"/>
      <c r="EHF833" s="230"/>
      <c r="EHG833" s="230"/>
      <c r="EHH833" s="230"/>
      <c r="EHI833" s="230"/>
      <c r="EHJ833" s="230"/>
      <c r="EHK833" s="230"/>
      <c r="EHL833" s="230"/>
      <c r="EHM833" s="230"/>
      <c r="EHN833" s="230"/>
      <c r="EHO833" s="230"/>
      <c r="EHP833" s="230"/>
      <c r="EHQ833" s="230"/>
      <c r="EHR833" s="230"/>
      <c r="EHS833" s="230"/>
      <c r="EHT833" s="230"/>
      <c r="EHU833" s="230"/>
      <c r="EHV833" s="230"/>
      <c r="EHW833" s="230"/>
      <c r="EHX833" s="230"/>
      <c r="EHY833" s="230"/>
      <c r="EHZ833" s="230"/>
      <c r="EIA833" s="230"/>
      <c r="EIB833" s="230"/>
      <c r="EIC833" s="230"/>
      <c r="EID833" s="230"/>
      <c r="EIE833" s="230"/>
      <c r="EIF833" s="230"/>
      <c r="EIG833" s="230"/>
      <c r="EIH833" s="230"/>
      <c r="EII833" s="230"/>
      <c r="EIJ833" s="230"/>
      <c r="EIK833" s="230"/>
      <c r="EIL833" s="230"/>
      <c r="EIM833" s="230"/>
      <c r="EIN833" s="230"/>
      <c r="EIO833" s="230"/>
      <c r="EIP833" s="230"/>
      <c r="EIQ833" s="230"/>
      <c r="EIR833" s="230"/>
      <c r="EIS833" s="230"/>
      <c r="EIT833" s="230"/>
      <c r="EIU833" s="230"/>
      <c r="EIV833" s="230"/>
      <c r="EIW833" s="230"/>
      <c r="EIX833" s="230"/>
      <c r="EIY833" s="230"/>
      <c r="EIZ833" s="230"/>
      <c r="EJA833" s="230"/>
      <c r="EJB833" s="230"/>
      <c r="EJC833" s="230"/>
      <c r="EJD833" s="230"/>
      <c r="EJE833" s="230"/>
      <c r="EJF833" s="230"/>
      <c r="EJG833" s="230"/>
      <c r="EJH833" s="230"/>
      <c r="EJI833" s="230"/>
      <c r="EJJ833" s="230"/>
      <c r="EJK833" s="230"/>
      <c r="EJL833" s="230"/>
      <c r="EJM833" s="230"/>
      <c r="EJN833" s="230"/>
      <c r="EJO833" s="230"/>
      <c r="EJP833" s="230"/>
      <c r="EJQ833" s="230"/>
      <c r="EJR833" s="230"/>
      <c r="EJS833" s="230"/>
      <c r="EJT833" s="230"/>
      <c r="EJU833" s="230"/>
      <c r="EJV833" s="230"/>
      <c r="EJW833" s="230"/>
      <c r="EJX833" s="230"/>
      <c r="EJY833" s="230"/>
      <c r="EJZ833" s="230"/>
      <c r="EKA833" s="230"/>
      <c r="EKB833" s="230"/>
      <c r="EKC833" s="230"/>
      <c r="EKD833" s="230"/>
      <c r="EKE833" s="230"/>
      <c r="EKF833" s="230"/>
      <c r="EKG833" s="230"/>
      <c r="EKH833" s="230"/>
      <c r="EKI833" s="230"/>
      <c r="EKJ833" s="230"/>
      <c r="EKK833" s="230"/>
      <c r="EKL833" s="230"/>
      <c r="EKM833" s="230"/>
      <c r="EKN833" s="230"/>
      <c r="EKO833" s="230"/>
      <c r="EKP833" s="230"/>
      <c r="EKQ833" s="230"/>
      <c r="EKR833" s="230"/>
      <c r="EKS833" s="230"/>
      <c r="EKT833" s="230"/>
      <c r="EKU833" s="230"/>
      <c r="EKV833" s="230"/>
      <c r="EKW833" s="230"/>
      <c r="EKX833" s="230"/>
      <c r="EKY833" s="230"/>
      <c r="EKZ833" s="230"/>
      <c r="ELA833" s="230"/>
      <c r="ELB833" s="230"/>
      <c r="ELC833" s="230"/>
      <c r="ELD833" s="230"/>
      <c r="ELE833" s="230"/>
      <c r="ELF833" s="230"/>
      <c r="ELG833" s="230"/>
      <c r="ELH833" s="230"/>
      <c r="ELI833" s="230"/>
      <c r="ELJ833" s="230"/>
      <c r="ELK833" s="230"/>
      <c r="ELL833" s="230"/>
      <c r="ELM833" s="230"/>
      <c r="ELN833" s="230"/>
      <c r="ELO833" s="230"/>
      <c r="ELP833" s="230"/>
      <c r="ELQ833" s="230"/>
      <c r="ELR833" s="230"/>
      <c r="ELS833" s="230"/>
      <c r="ELT833" s="230"/>
      <c r="ELU833" s="230"/>
      <c r="ELV833" s="230"/>
      <c r="ELW833" s="230"/>
      <c r="ELX833" s="230"/>
      <c r="ELY833" s="230"/>
      <c r="ELZ833" s="230"/>
      <c r="EMA833" s="230"/>
      <c r="EMB833" s="230"/>
      <c r="EMC833" s="230"/>
      <c r="EMD833" s="230"/>
      <c r="EME833" s="230"/>
      <c r="EMF833" s="230"/>
      <c r="EMG833" s="230"/>
      <c r="EMH833" s="230"/>
      <c r="EMI833" s="230"/>
      <c r="EMJ833" s="230"/>
      <c r="EMK833" s="230"/>
      <c r="EML833" s="230"/>
      <c r="EMM833" s="230"/>
      <c r="EMN833" s="230"/>
      <c r="EMO833" s="230"/>
      <c r="EMP833" s="230"/>
      <c r="EMQ833" s="230"/>
      <c r="EMR833" s="230"/>
      <c r="EMS833" s="230"/>
      <c r="EMT833" s="230"/>
      <c r="EMU833" s="230"/>
      <c r="EMV833" s="230"/>
      <c r="EMW833" s="230"/>
      <c r="EMX833" s="230"/>
      <c r="EMY833" s="230"/>
      <c r="EMZ833" s="230"/>
      <c r="ENA833" s="230"/>
      <c r="ENB833" s="230"/>
      <c r="ENC833" s="230"/>
      <c r="END833" s="230"/>
      <c r="ENE833" s="230"/>
      <c r="ENF833" s="230"/>
      <c r="ENG833" s="230"/>
      <c r="ENH833" s="230"/>
      <c r="ENI833" s="230"/>
      <c r="ENJ833" s="230"/>
      <c r="ENK833" s="230"/>
      <c r="ENL833" s="230"/>
      <c r="ENM833" s="230"/>
      <c r="ENN833" s="230"/>
      <c r="ENO833" s="230"/>
      <c r="ENP833" s="230"/>
      <c r="ENQ833" s="230"/>
      <c r="ENR833" s="230"/>
      <c r="ENS833" s="230"/>
      <c r="ENT833" s="230"/>
      <c r="ENU833" s="230"/>
      <c r="ENV833" s="230"/>
      <c r="ENW833" s="230"/>
      <c r="ENX833" s="230"/>
      <c r="ENY833" s="230"/>
      <c r="ENZ833" s="230"/>
      <c r="EOA833" s="230"/>
      <c r="EOB833" s="230"/>
      <c r="EOC833" s="230"/>
      <c r="EOD833" s="230"/>
      <c r="EOE833" s="230"/>
      <c r="EOF833" s="230"/>
      <c r="EOG833" s="230"/>
      <c r="EOH833" s="230"/>
      <c r="EOI833" s="230"/>
      <c r="EOJ833" s="230"/>
      <c r="EOK833" s="230"/>
      <c r="EOL833" s="230"/>
      <c r="EOM833" s="230"/>
      <c r="EON833" s="230"/>
      <c r="EOO833" s="230"/>
      <c r="EOP833" s="230"/>
      <c r="EOQ833" s="230"/>
      <c r="EOR833" s="230"/>
      <c r="EOS833" s="230"/>
      <c r="EOT833" s="230"/>
      <c r="EOU833" s="230"/>
      <c r="EOV833" s="230"/>
      <c r="EOW833" s="230"/>
      <c r="EOX833" s="230"/>
      <c r="EOY833" s="230"/>
      <c r="EOZ833" s="230"/>
      <c r="EPA833" s="230"/>
      <c r="EPB833" s="230"/>
      <c r="EPC833" s="230"/>
      <c r="EPD833" s="230"/>
      <c r="EPE833" s="230"/>
      <c r="EPF833" s="230"/>
      <c r="EPG833" s="230"/>
      <c r="EPH833" s="230"/>
      <c r="EPI833" s="230"/>
      <c r="EPJ833" s="230"/>
      <c r="EPK833" s="230"/>
      <c r="EPL833" s="230"/>
      <c r="EPM833" s="230"/>
      <c r="EPN833" s="230"/>
      <c r="EPO833" s="230"/>
      <c r="EPP833" s="230"/>
      <c r="EPQ833" s="230"/>
      <c r="EPR833" s="230"/>
      <c r="EPS833" s="230"/>
      <c r="EPT833" s="230"/>
      <c r="EPU833" s="230"/>
      <c r="EPV833" s="230"/>
      <c r="EPW833" s="230"/>
      <c r="EPX833" s="230"/>
      <c r="EPY833" s="230"/>
      <c r="EPZ833" s="230"/>
      <c r="EQA833" s="230"/>
      <c r="EQB833" s="230"/>
      <c r="EQC833" s="230"/>
      <c r="EQD833" s="230"/>
      <c r="EQE833" s="230"/>
      <c r="EQF833" s="230"/>
      <c r="EQG833" s="230"/>
      <c r="EQH833" s="230"/>
      <c r="EQI833" s="230"/>
      <c r="EQJ833" s="230"/>
      <c r="EQK833" s="230"/>
      <c r="EQL833" s="230"/>
      <c r="EQM833" s="230"/>
      <c r="EQN833" s="230"/>
      <c r="EQO833" s="230"/>
      <c r="EQP833" s="230"/>
      <c r="EQQ833" s="230"/>
      <c r="EQR833" s="230"/>
      <c r="EQS833" s="230"/>
      <c r="EQT833" s="230"/>
      <c r="EQU833" s="230"/>
      <c r="EQV833" s="230"/>
      <c r="EQW833" s="230"/>
      <c r="EQX833" s="230"/>
      <c r="EQY833" s="230"/>
      <c r="EQZ833" s="230"/>
      <c r="ERA833" s="230"/>
      <c r="ERB833" s="230"/>
      <c r="ERC833" s="230"/>
      <c r="ERD833" s="230"/>
      <c r="ERE833" s="230"/>
      <c r="ERF833" s="230"/>
      <c r="ERG833" s="230"/>
      <c r="ERH833" s="230"/>
      <c r="ERI833" s="230"/>
      <c r="ERJ833" s="230"/>
      <c r="ERK833" s="230"/>
      <c r="ERL833" s="230"/>
      <c r="ERM833" s="230"/>
      <c r="ERN833" s="230"/>
      <c r="ERO833" s="230"/>
      <c r="ERP833" s="230"/>
      <c r="ERQ833" s="230"/>
      <c r="ERR833" s="230"/>
      <c r="ERS833" s="230"/>
      <c r="ERT833" s="230"/>
      <c r="ERU833" s="230"/>
      <c r="ERV833" s="230"/>
      <c r="ERW833" s="230"/>
      <c r="ERX833" s="230"/>
      <c r="ERY833" s="230"/>
      <c r="ERZ833" s="230"/>
      <c r="ESA833" s="230"/>
      <c r="ESB833" s="230"/>
      <c r="ESC833" s="230"/>
      <c r="ESD833" s="230"/>
      <c r="ESE833" s="230"/>
      <c r="ESF833" s="230"/>
      <c r="ESG833" s="230"/>
      <c r="ESH833" s="230"/>
      <c r="ESI833" s="230"/>
      <c r="ESJ833" s="230"/>
      <c r="ESK833" s="230"/>
      <c r="ESL833" s="230"/>
      <c r="ESM833" s="230"/>
      <c r="ESN833" s="230"/>
      <c r="ESO833" s="230"/>
      <c r="ESP833" s="230"/>
      <c r="ESQ833" s="230"/>
      <c r="ESR833" s="230"/>
      <c r="ESS833" s="230"/>
      <c r="EST833" s="230"/>
      <c r="ESU833" s="230"/>
      <c r="ESV833" s="230"/>
      <c r="ESW833" s="230"/>
      <c r="ESX833" s="230"/>
      <c r="ESY833" s="230"/>
      <c r="ESZ833" s="230"/>
      <c r="ETA833" s="230"/>
      <c r="ETB833" s="230"/>
      <c r="ETC833" s="230"/>
      <c r="ETD833" s="230"/>
      <c r="ETE833" s="230"/>
      <c r="ETF833" s="230"/>
      <c r="ETG833" s="230"/>
      <c r="ETH833" s="230"/>
      <c r="ETI833" s="230"/>
      <c r="ETJ833" s="230"/>
      <c r="ETK833" s="230"/>
      <c r="ETL833" s="230"/>
      <c r="ETM833" s="230"/>
      <c r="ETN833" s="230"/>
      <c r="ETO833" s="230"/>
      <c r="ETP833" s="230"/>
      <c r="ETQ833" s="230"/>
      <c r="ETR833" s="230"/>
      <c r="ETS833" s="230"/>
      <c r="ETT833" s="230"/>
      <c r="ETU833" s="230"/>
      <c r="ETV833" s="230"/>
      <c r="ETW833" s="230"/>
      <c r="ETX833" s="230"/>
      <c r="ETY833" s="230"/>
      <c r="ETZ833" s="230"/>
      <c r="EUA833" s="230"/>
      <c r="EUB833" s="230"/>
      <c r="EUC833" s="230"/>
      <c r="EUD833" s="230"/>
      <c r="EUE833" s="230"/>
      <c r="EUF833" s="230"/>
      <c r="EUG833" s="230"/>
      <c r="EUH833" s="230"/>
      <c r="EUI833" s="230"/>
      <c r="EUJ833" s="230"/>
      <c r="EUK833" s="230"/>
      <c r="EUL833" s="230"/>
      <c r="EUM833" s="230"/>
      <c r="EUN833" s="230"/>
      <c r="EUO833" s="230"/>
      <c r="EUP833" s="230"/>
      <c r="EUQ833" s="230"/>
      <c r="EUR833" s="230"/>
      <c r="EUS833" s="230"/>
      <c r="EUT833" s="230"/>
      <c r="EUU833" s="230"/>
      <c r="EUV833" s="230"/>
      <c r="EUW833" s="230"/>
      <c r="EUX833" s="230"/>
      <c r="EUY833" s="230"/>
      <c r="EUZ833" s="230"/>
      <c r="EVA833" s="230"/>
      <c r="EVB833" s="230"/>
      <c r="EVC833" s="230"/>
      <c r="EVD833" s="230"/>
      <c r="EVE833" s="230"/>
      <c r="EVF833" s="230"/>
      <c r="EVG833" s="230"/>
      <c r="EVH833" s="230"/>
      <c r="EVI833" s="230"/>
      <c r="EVJ833" s="230"/>
      <c r="EVK833" s="230"/>
      <c r="EVL833" s="230"/>
      <c r="EVM833" s="230"/>
      <c r="EVN833" s="230"/>
      <c r="EVO833" s="230"/>
      <c r="EVP833" s="230"/>
      <c r="EVQ833" s="230"/>
      <c r="EVR833" s="230"/>
      <c r="EVS833" s="230"/>
      <c r="EVT833" s="230"/>
      <c r="EVU833" s="230"/>
      <c r="EVV833" s="230"/>
      <c r="EVW833" s="230"/>
      <c r="EVX833" s="230"/>
      <c r="EVY833" s="230"/>
      <c r="EVZ833" s="230"/>
      <c r="EWA833" s="230"/>
      <c r="EWB833" s="230"/>
      <c r="EWC833" s="230"/>
      <c r="EWD833" s="230"/>
      <c r="EWE833" s="230"/>
      <c r="EWF833" s="230"/>
      <c r="EWG833" s="230"/>
      <c r="EWH833" s="230"/>
      <c r="EWI833" s="230"/>
      <c r="EWJ833" s="230"/>
      <c r="EWK833" s="230"/>
      <c r="EWL833" s="230"/>
      <c r="EWM833" s="230"/>
      <c r="EWN833" s="230"/>
      <c r="EWO833" s="230"/>
      <c r="EWP833" s="230"/>
      <c r="EWQ833" s="230"/>
      <c r="EWR833" s="230"/>
      <c r="EWS833" s="230"/>
      <c r="EWT833" s="230"/>
      <c r="EWU833" s="230"/>
      <c r="EWV833" s="230"/>
      <c r="EWW833" s="230"/>
      <c r="EWX833" s="230"/>
      <c r="EWY833" s="230"/>
      <c r="EWZ833" s="230"/>
      <c r="EXA833" s="230"/>
      <c r="EXB833" s="230"/>
      <c r="EXC833" s="230"/>
      <c r="EXD833" s="230"/>
      <c r="EXE833" s="230"/>
      <c r="EXF833" s="230"/>
      <c r="EXG833" s="230"/>
      <c r="EXH833" s="230"/>
      <c r="EXI833" s="230"/>
      <c r="EXJ833" s="230"/>
      <c r="EXK833" s="230"/>
      <c r="EXL833" s="230"/>
      <c r="EXM833" s="230"/>
      <c r="EXN833" s="230"/>
      <c r="EXO833" s="230"/>
      <c r="EXP833" s="230"/>
      <c r="EXQ833" s="230"/>
      <c r="EXR833" s="230"/>
      <c r="EXS833" s="230"/>
      <c r="EXT833" s="230"/>
      <c r="EXU833" s="230"/>
      <c r="EXV833" s="230"/>
      <c r="EXW833" s="230"/>
      <c r="EXX833" s="230"/>
      <c r="EXY833" s="230"/>
      <c r="EXZ833" s="230"/>
      <c r="EYA833" s="230"/>
      <c r="EYB833" s="230"/>
      <c r="EYC833" s="230"/>
      <c r="EYD833" s="230"/>
      <c r="EYE833" s="230"/>
      <c r="EYF833" s="230"/>
      <c r="EYG833" s="230"/>
      <c r="EYH833" s="230"/>
      <c r="EYI833" s="230"/>
      <c r="EYJ833" s="230"/>
      <c r="EYK833" s="230"/>
      <c r="EYL833" s="230"/>
      <c r="EYM833" s="230"/>
      <c r="EYN833" s="230"/>
      <c r="EYO833" s="230"/>
      <c r="EYP833" s="230"/>
      <c r="EYQ833" s="230"/>
      <c r="EYR833" s="230"/>
      <c r="EYS833" s="230"/>
      <c r="EYT833" s="230"/>
      <c r="EYU833" s="230"/>
      <c r="EYV833" s="230"/>
      <c r="EYW833" s="230"/>
      <c r="EYX833" s="230"/>
      <c r="EYY833" s="230"/>
      <c r="EYZ833" s="230"/>
      <c r="EZA833" s="230"/>
      <c r="EZB833" s="230"/>
      <c r="EZC833" s="230"/>
      <c r="EZD833" s="230"/>
      <c r="EZE833" s="230"/>
      <c r="EZF833" s="230"/>
      <c r="EZG833" s="230"/>
      <c r="EZH833" s="230"/>
      <c r="EZI833" s="230"/>
      <c r="EZJ833" s="230"/>
      <c r="EZK833" s="230"/>
      <c r="EZL833" s="230"/>
      <c r="EZM833" s="230"/>
      <c r="EZN833" s="230"/>
      <c r="EZO833" s="230"/>
      <c r="EZP833" s="230"/>
      <c r="EZQ833" s="230"/>
      <c r="EZR833" s="230"/>
      <c r="EZS833" s="230"/>
      <c r="EZT833" s="230"/>
      <c r="EZU833" s="230"/>
      <c r="EZV833" s="230"/>
      <c r="EZW833" s="230"/>
      <c r="EZX833" s="230"/>
      <c r="EZY833" s="230"/>
      <c r="EZZ833" s="230"/>
      <c r="FAA833" s="230"/>
      <c r="FAB833" s="230"/>
      <c r="FAC833" s="230"/>
      <c r="FAD833" s="230"/>
      <c r="FAE833" s="230"/>
      <c r="FAF833" s="230"/>
      <c r="FAG833" s="230"/>
      <c r="FAH833" s="230"/>
      <c r="FAI833" s="230"/>
      <c r="FAJ833" s="230"/>
      <c r="FAK833" s="230"/>
      <c r="FAL833" s="230"/>
      <c r="FAM833" s="230"/>
      <c r="FAN833" s="230"/>
      <c r="FAO833" s="230"/>
      <c r="FAP833" s="230"/>
      <c r="FAQ833" s="230"/>
      <c r="FAR833" s="230"/>
      <c r="FAS833" s="230"/>
      <c r="FAT833" s="230"/>
      <c r="FAU833" s="230"/>
      <c r="FAV833" s="230"/>
      <c r="FAW833" s="230"/>
      <c r="FAX833" s="230"/>
      <c r="FAY833" s="230"/>
      <c r="FAZ833" s="230"/>
      <c r="FBA833" s="230"/>
      <c r="FBB833" s="230"/>
      <c r="FBC833" s="230"/>
      <c r="FBD833" s="230"/>
      <c r="FBE833" s="230"/>
      <c r="FBF833" s="230"/>
      <c r="FBG833" s="230"/>
      <c r="FBH833" s="230"/>
      <c r="FBI833" s="230"/>
      <c r="FBJ833" s="230"/>
      <c r="FBK833" s="230"/>
      <c r="FBL833" s="230"/>
      <c r="FBM833" s="230"/>
      <c r="FBN833" s="230"/>
      <c r="FBO833" s="230"/>
      <c r="FBP833" s="230"/>
      <c r="FBQ833" s="230"/>
      <c r="FBR833" s="230"/>
      <c r="FBS833" s="230"/>
      <c r="FBT833" s="230"/>
      <c r="FBU833" s="230"/>
      <c r="FBV833" s="230"/>
      <c r="FBW833" s="230"/>
      <c r="FBX833" s="230"/>
      <c r="FBY833" s="230"/>
      <c r="FBZ833" s="230"/>
      <c r="FCA833" s="230"/>
      <c r="FCB833" s="230"/>
      <c r="FCC833" s="230"/>
      <c r="FCD833" s="230"/>
      <c r="FCE833" s="230"/>
      <c r="FCF833" s="230"/>
      <c r="FCG833" s="230"/>
      <c r="FCH833" s="230"/>
      <c r="FCI833" s="230"/>
      <c r="FCJ833" s="230"/>
      <c r="FCK833" s="230"/>
      <c r="FCL833" s="230"/>
      <c r="FCM833" s="230"/>
      <c r="FCN833" s="230"/>
      <c r="FCO833" s="230"/>
      <c r="FCP833" s="230"/>
      <c r="FCQ833" s="230"/>
      <c r="FCR833" s="230"/>
      <c r="FCS833" s="230"/>
      <c r="FCT833" s="230"/>
      <c r="FCU833" s="230"/>
      <c r="FCV833" s="230"/>
      <c r="FCW833" s="230"/>
      <c r="FCX833" s="230"/>
      <c r="FCY833" s="230"/>
      <c r="FCZ833" s="230"/>
      <c r="FDA833" s="230"/>
      <c r="FDB833" s="230"/>
      <c r="FDC833" s="230"/>
      <c r="FDD833" s="230"/>
      <c r="FDE833" s="230"/>
      <c r="FDF833" s="230"/>
      <c r="FDG833" s="230"/>
      <c r="FDH833" s="230"/>
      <c r="FDI833" s="230"/>
      <c r="FDJ833" s="230"/>
      <c r="FDK833" s="230"/>
      <c r="FDL833" s="230"/>
      <c r="FDM833" s="230"/>
      <c r="FDN833" s="230"/>
      <c r="FDO833" s="230"/>
      <c r="FDP833" s="230"/>
      <c r="FDQ833" s="230"/>
      <c r="FDR833" s="230"/>
      <c r="FDS833" s="230"/>
      <c r="FDT833" s="230"/>
      <c r="FDU833" s="230"/>
      <c r="FDV833" s="230"/>
      <c r="FDW833" s="230"/>
      <c r="FDX833" s="230"/>
      <c r="FDY833" s="230"/>
      <c r="FDZ833" s="230"/>
      <c r="FEA833" s="230"/>
      <c r="FEB833" s="230"/>
      <c r="FEC833" s="230"/>
      <c r="FED833" s="230"/>
      <c r="FEE833" s="230"/>
      <c r="FEF833" s="230"/>
      <c r="FEG833" s="230"/>
      <c r="FEH833" s="230"/>
      <c r="FEI833" s="230"/>
      <c r="FEJ833" s="230"/>
      <c r="FEK833" s="230"/>
      <c r="FEL833" s="230"/>
      <c r="FEM833" s="230"/>
      <c r="FEN833" s="230"/>
      <c r="FEO833" s="230"/>
      <c r="FEP833" s="230"/>
      <c r="FEQ833" s="230"/>
      <c r="FER833" s="230"/>
      <c r="FES833" s="230"/>
      <c r="FET833" s="230"/>
      <c r="FEU833" s="230"/>
      <c r="FEV833" s="230"/>
      <c r="FEW833" s="230"/>
      <c r="FEX833" s="230"/>
      <c r="FEY833" s="230"/>
      <c r="FEZ833" s="230"/>
      <c r="FFA833" s="230"/>
      <c r="FFB833" s="230"/>
      <c r="FFC833" s="230"/>
      <c r="FFD833" s="230"/>
      <c r="FFE833" s="230"/>
      <c r="FFF833" s="230"/>
      <c r="FFG833" s="230"/>
      <c r="FFH833" s="230"/>
      <c r="FFI833" s="230"/>
      <c r="FFJ833" s="230"/>
      <c r="FFK833" s="230"/>
      <c r="FFL833" s="230"/>
      <c r="FFM833" s="230"/>
      <c r="FFN833" s="230"/>
      <c r="FFO833" s="230"/>
      <c r="FFP833" s="230"/>
      <c r="FFQ833" s="230"/>
      <c r="FFR833" s="230"/>
      <c r="FFS833" s="230"/>
      <c r="FFT833" s="230"/>
      <c r="FFU833" s="230"/>
      <c r="FFV833" s="230"/>
      <c r="FFW833" s="230"/>
      <c r="FFX833" s="230"/>
      <c r="FFY833" s="230"/>
      <c r="FFZ833" s="230"/>
      <c r="FGA833" s="230"/>
      <c r="FGB833" s="230"/>
      <c r="FGC833" s="230"/>
      <c r="FGD833" s="230"/>
      <c r="FGE833" s="230"/>
      <c r="FGF833" s="230"/>
      <c r="FGG833" s="230"/>
      <c r="FGH833" s="230"/>
      <c r="FGI833" s="230"/>
      <c r="FGJ833" s="230"/>
      <c r="FGK833" s="230"/>
      <c r="FGL833" s="230"/>
      <c r="FGM833" s="230"/>
      <c r="FGN833" s="230"/>
      <c r="FGO833" s="230"/>
      <c r="FGP833" s="230"/>
      <c r="FGQ833" s="230"/>
      <c r="FGR833" s="230"/>
      <c r="FGS833" s="230"/>
      <c r="FGT833" s="230"/>
      <c r="FGU833" s="230"/>
      <c r="FGV833" s="230"/>
      <c r="FGW833" s="230"/>
      <c r="FGX833" s="230"/>
      <c r="FGY833" s="230"/>
      <c r="FGZ833" s="230"/>
      <c r="FHA833" s="230"/>
      <c r="FHB833" s="230"/>
      <c r="FHC833" s="230"/>
      <c r="FHD833" s="230"/>
      <c r="FHE833" s="230"/>
      <c r="FHF833" s="230"/>
      <c r="FHG833" s="230"/>
      <c r="FHH833" s="230"/>
      <c r="FHI833" s="230"/>
      <c r="FHJ833" s="230"/>
      <c r="FHK833" s="230"/>
      <c r="FHL833" s="230"/>
      <c r="FHM833" s="230"/>
      <c r="FHN833" s="230"/>
      <c r="FHO833" s="230"/>
      <c r="FHP833" s="230"/>
      <c r="FHQ833" s="230"/>
      <c r="FHR833" s="230"/>
      <c r="FHS833" s="230"/>
      <c r="FHT833" s="230"/>
      <c r="FHU833" s="230"/>
      <c r="FHV833" s="230"/>
      <c r="FHW833" s="230"/>
      <c r="FHX833" s="230"/>
      <c r="FHY833" s="230"/>
      <c r="FHZ833" s="230"/>
      <c r="FIA833" s="230"/>
      <c r="FIB833" s="230"/>
      <c r="FIC833" s="230"/>
      <c r="FID833" s="230"/>
      <c r="FIE833" s="230"/>
      <c r="FIF833" s="230"/>
      <c r="FIG833" s="230"/>
      <c r="FIH833" s="230"/>
      <c r="FII833" s="230"/>
      <c r="FIJ833" s="230"/>
      <c r="FIK833" s="230"/>
      <c r="FIL833" s="230"/>
      <c r="FIM833" s="230"/>
      <c r="FIN833" s="230"/>
      <c r="FIO833" s="230"/>
      <c r="FIP833" s="230"/>
      <c r="FIQ833" s="230"/>
      <c r="FIR833" s="230"/>
      <c r="FIS833" s="230"/>
      <c r="FIT833" s="230"/>
      <c r="FIU833" s="230"/>
      <c r="FIV833" s="230"/>
      <c r="FIW833" s="230"/>
      <c r="FIX833" s="230"/>
      <c r="FIY833" s="230"/>
      <c r="FIZ833" s="230"/>
      <c r="FJA833" s="230"/>
      <c r="FJB833" s="230"/>
      <c r="FJC833" s="230"/>
      <c r="FJD833" s="230"/>
      <c r="FJE833" s="230"/>
      <c r="FJF833" s="230"/>
      <c r="FJG833" s="230"/>
      <c r="FJH833" s="230"/>
      <c r="FJI833" s="230"/>
      <c r="FJJ833" s="230"/>
      <c r="FJK833" s="230"/>
      <c r="FJL833" s="230"/>
      <c r="FJM833" s="230"/>
      <c r="FJN833" s="230"/>
      <c r="FJO833" s="230"/>
      <c r="FJP833" s="230"/>
      <c r="FJQ833" s="230"/>
      <c r="FJR833" s="230"/>
      <c r="FJS833" s="230"/>
      <c r="FJT833" s="230"/>
      <c r="FJU833" s="230"/>
      <c r="FJV833" s="230"/>
      <c r="FJW833" s="230"/>
      <c r="FJX833" s="230"/>
      <c r="FJY833" s="230"/>
      <c r="FJZ833" s="230"/>
      <c r="FKA833" s="230"/>
      <c r="FKB833" s="230"/>
      <c r="FKC833" s="230"/>
      <c r="FKD833" s="230"/>
      <c r="FKE833" s="230"/>
      <c r="FKF833" s="230"/>
      <c r="FKG833" s="230"/>
      <c r="FKH833" s="230"/>
      <c r="FKI833" s="230"/>
      <c r="FKJ833" s="230"/>
      <c r="FKK833" s="230"/>
      <c r="FKL833" s="230"/>
      <c r="FKM833" s="230"/>
      <c r="FKN833" s="230"/>
      <c r="FKO833" s="230"/>
      <c r="FKP833" s="230"/>
      <c r="FKQ833" s="230"/>
      <c r="FKR833" s="230"/>
      <c r="FKS833" s="230"/>
      <c r="FKT833" s="230"/>
      <c r="FKU833" s="230"/>
      <c r="FKV833" s="230"/>
      <c r="FKW833" s="230"/>
      <c r="FKX833" s="230"/>
      <c r="FKY833" s="230"/>
      <c r="FKZ833" s="230"/>
      <c r="FLA833" s="230"/>
      <c r="FLB833" s="230"/>
      <c r="FLC833" s="230"/>
      <c r="FLD833" s="230"/>
      <c r="FLE833" s="230"/>
      <c r="FLF833" s="230"/>
      <c r="FLG833" s="230"/>
      <c r="FLH833" s="230"/>
      <c r="FLI833" s="230"/>
      <c r="FLJ833" s="230"/>
      <c r="FLK833" s="230"/>
      <c r="FLL833" s="230"/>
      <c r="FLM833" s="230"/>
      <c r="FLN833" s="230"/>
      <c r="FLO833" s="230"/>
      <c r="FLP833" s="230"/>
      <c r="FLQ833" s="230"/>
      <c r="FLR833" s="230"/>
      <c r="FLS833" s="230"/>
      <c r="FLT833" s="230"/>
      <c r="FLU833" s="230"/>
      <c r="FLV833" s="230"/>
      <c r="FLW833" s="230"/>
      <c r="FLX833" s="230"/>
      <c r="FLY833" s="230"/>
      <c r="FLZ833" s="230"/>
      <c r="FMA833" s="230"/>
      <c r="FMB833" s="230"/>
      <c r="FMC833" s="230"/>
      <c r="FMD833" s="230"/>
      <c r="FME833" s="230"/>
      <c r="FMF833" s="230"/>
      <c r="FMG833" s="230"/>
      <c r="FMH833" s="230"/>
      <c r="FMI833" s="230"/>
      <c r="FMJ833" s="230"/>
      <c r="FMK833" s="230"/>
      <c r="FML833" s="230"/>
      <c r="FMM833" s="230"/>
      <c r="FMN833" s="230"/>
      <c r="FMO833" s="230"/>
      <c r="FMP833" s="230"/>
      <c r="FMQ833" s="230"/>
      <c r="FMR833" s="230"/>
      <c r="FMS833" s="230"/>
      <c r="FMT833" s="230"/>
      <c r="FMU833" s="230"/>
      <c r="FMV833" s="230"/>
      <c r="FMW833" s="230"/>
      <c r="FMX833" s="230"/>
      <c r="FMY833" s="230"/>
      <c r="FMZ833" s="230"/>
      <c r="FNA833" s="230"/>
      <c r="FNB833" s="230"/>
      <c r="FNC833" s="230"/>
      <c r="FND833" s="230"/>
      <c r="FNE833" s="230"/>
      <c r="FNF833" s="230"/>
      <c r="FNG833" s="230"/>
      <c r="FNH833" s="230"/>
      <c r="FNI833" s="230"/>
      <c r="FNJ833" s="230"/>
      <c r="FNK833" s="230"/>
      <c r="FNL833" s="230"/>
      <c r="FNM833" s="230"/>
      <c r="FNN833" s="230"/>
      <c r="FNO833" s="230"/>
      <c r="FNP833" s="230"/>
      <c r="FNQ833" s="230"/>
      <c r="FNR833" s="230"/>
      <c r="FNS833" s="230"/>
      <c r="FNT833" s="230"/>
      <c r="FNU833" s="230"/>
      <c r="FNV833" s="230"/>
      <c r="FNW833" s="230"/>
      <c r="FNX833" s="230"/>
      <c r="FNY833" s="230"/>
      <c r="FNZ833" s="230"/>
      <c r="FOA833" s="230"/>
      <c r="FOB833" s="230"/>
      <c r="FOC833" s="230"/>
      <c r="FOD833" s="230"/>
      <c r="FOE833" s="230"/>
      <c r="FOF833" s="230"/>
      <c r="FOG833" s="230"/>
      <c r="FOH833" s="230"/>
      <c r="FOI833" s="230"/>
      <c r="FOJ833" s="230"/>
      <c r="FOK833" s="230"/>
      <c r="FOL833" s="230"/>
      <c r="FOM833" s="230"/>
      <c r="FON833" s="230"/>
      <c r="FOO833" s="230"/>
      <c r="FOP833" s="230"/>
      <c r="FOQ833" s="230"/>
      <c r="FOR833" s="230"/>
      <c r="FOS833" s="230"/>
      <c r="FOT833" s="230"/>
      <c r="FOU833" s="230"/>
      <c r="FOV833" s="230"/>
      <c r="FOW833" s="230"/>
      <c r="FOX833" s="230"/>
      <c r="FOY833" s="230"/>
      <c r="FOZ833" s="230"/>
      <c r="FPA833" s="230"/>
      <c r="FPB833" s="230"/>
      <c r="FPC833" s="230"/>
      <c r="FPD833" s="230"/>
      <c r="FPE833" s="230"/>
      <c r="FPF833" s="230"/>
      <c r="FPG833" s="230"/>
      <c r="FPH833" s="230"/>
      <c r="FPI833" s="230"/>
      <c r="FPJ833" s="230"/>
      <c r="FPK833" s="230"/>
      <c r="FPL833" s="230"/>
      <c r="FPM833" s="230"/>
      <c r="FPN833" s="230"/>
      <c r="FPO833" s="230"/>
      <c r="FPP833" s="230"/>
      <c r="FPQ833" s="230"/>
      <c r="FPR833" s="230"/>
      <c r="FPS833" s="230"/>
      <c r="FPT833" s="230"/>
      <c r="FPU833" s="230"/>
      <c r="FPV833" s="230"/>
      <c r="FPW833" s="230"/>
      <c r="FPX833" s="230"/>
      <c r="FPY833" s="230"/>
      <c r="FPZ833" s="230"/>
      <c r="FQA833" s="230"/>
      <c r="FQB833" s="230"/>
      <c r="FQC833" s="230"/>
      <c r="FQD833" s="230"/>
      <c r="FQE833" s="230"/>
      <c r="FQF833" s="230"/>
      <c r="FQG833" s="230"/>
      <c r="FQH833" s="230"/>
      <c r="FQI833" s="230"/>
      <c r="FQJ833" s="230"/>
      <c r="FQK833" s="230"/>
      <c r="FQL833" s="230"/>
      <c r="FQM833" s="230"/>
      <c r="FQN833" s="230"/>
      <c r="FQO833" s="230"/>
      <c r="FQP833" s="230"/>
      <c r="FQQ833" s="230"/>
      <c r="FQR833" s="230"/>
      <c r="FQS833" s="230"/>
      <c r="FQT833" s="230"/>
      <c r="FQU833" s="230"/>
      <c r="FQV833" s="230"/>
      <c r="FQW833" s="230"/>
      <c r="FQX833" s="230"/>
      <c r="FQY833" s="230"/>
      <c r="FQZ833" s="230"/>
      <c r="FRA833" s="230"/>
      <c r="FRB833" s="230"/>
      <c r="FRC833" s="230"/>
      <c r="FRD833" s="230"/>
      <c r="FRE833" s="230"/>
      <c r="FRF833" s="230"/>
      <c r="FRG833" s="230"/>
      <c r="FRH833" s="230"/>
      <c r="FRI833" s="230"/>
      <c r="FRJ833" s="230"/>
      <c r="FRK833" s="230"/>
      <c r="FRL833" s="230"/>
      <c r="FRM833" s="230"/>
      <c r="FRN833" s="230"/>
      <c r="FRO833" s="230"/>
      <c r="FRP833" s="230"/>
      <c r="FRQ833" s="230"/>
      <c r="FRR833" s="230"/>
      <c r="FRS833" s="230"/>
      <c r="FRT833" s="230"/>
      <c r="FRU833" s="230"/>
      <c r="FRV833" s="230"/>
      <c r="FRW833" s="230"/>
      <c r="FRX833" s="230"/>
      <c r="FRY833" s="230"/>
      <c r="FRZ833" s="230"/>
      <c r="FSA833" s="230"/>
      <c r="FSB833" s="230"/>
      <c r="FSC833" s="230"/>
      <c r="FSD833" s="230"/>
      <c r="FSE833" s="230"/>
      <c r="FSF833" s="230"/>
      <c r="FSG833" s="230"/>
      <c r="FSH833" s="230"/>
      <c r="FSI833" s="230"/>
      <c r="FSJ833" s="230"/>
      <c r="FSK833" s="230"/>
      <c r="FSL833" s="230"/>
      <c r="FSM833" s="230"/>
      <c r="FSN833" s="230"/>
      <c r="FSO833" s="230"/>
      <c r="FSP833" s="230"/>
      <c r="FSQ833" s="230"/>
      <c r="FSR833" s="230"/>
      <c r="FSS833" s="230"/>
      <c r="FST833" s="230"/>
      <c r="FSU833" s="230"/>
      <c r="FSV833" s="230"/>
      <c r="FSW833" s="230"/>
      <c r="FSX833" s="230"/>
      <c r="FSY833" s="230"/>
      <c r="FSZ833" s="230"/>
      <c r="FTA833" s="230"/>
      <c r="FTB833" s="230"/>
      <c r="FTC833" s="230"/>
      <c r="FTD833" s="230"/>
      <c r="FTE833" s="230"/>
      <c r="FTF833" s="230"/>
      <c r="FTG833" s="230"/>
      <c r="FTH833" s="230"/>
      <c r="FTI833" s="230"/>
      <c r="FTJ833" s="230"/>
      <c r="FTK833" s="230"/>
      <c r="FTL833" s="230"/>
      <c r="FTM833" s="230"/>
      <c r="FTN833" s="230"/>
      <c r="FTO833" s="230"/>
      <c r="FTP833" s="230"/>
      <c r="FTQ833" s="230"/>
      <c r="FTR833" s="230"/>
      <c r="FTS833" s="230"/>
      <c r="FTT833" s="230"/>
      <c r="FTU833" s="230"/>
      <c r="FTV833" s="230"/>
      <c r="FTW833" s="230"/>
      <c r="FTX833" s="230"/>
      <c r="FTY833" s="230"/>
      <c r="FTZ833" s="230"/>
      <c r="FUA833" s="230"/>
      <c r="FUB833" s="230"/>
      <c r="FUC833" s="230"/>
      <c r="FUD833" s="230"/>
      <c r="FUE833" s="230"/>
      <c r="FUF833" s="230"/>
      <c r="FUG833" s="230"/>
      <c r="FUH833" s="230"/>
      <c r="FUI833" s="230"/>
      <c r="FUJ833" s="230"/>
      <c r="FUK833" s="230"/>
      <c r="FUL833" s="230"/>
      <c r="FUM833" s="230"/>
      <c r="FUN833" s="230"/>
      <c r="FUO833" s="230"/>
      <c r="FUP833" s="230"/>
      <c r="FUQ833" s="230"/>
      <c r="FUR833" s="230"/>
      <c r="FUS833" s="230"/>
      <c r="FUT833" s="230"/>
      <c r="FUU833" s="230"/>
      <c r="FUV833" s="230"/>
      <c r="FUW833" s="230"/>
      <c r="FUX833" s="230"/>
      <c r="FUY833" s="230"/>
      <c r="FUZ833" s="230"/>
      <c r="FVA833" s="230"/>
      <c r="FVB833" s="230"/>
      <c r="FVC833" s="230"/>
      <c r="FVD833" s="230"/>
      <c r="FVE833" s="230"/>
      <c r="FVF833" s="230"/>
      <c r="FVG833" s="230"/>
      <c r="FVH833" s="230"/>
      <c r="FVI833" s="230"/>
      <c r="FVJ833" s="230"/>
      <c r="FVK833" s="230"/>
      <c r="FVL833" s="230"/>
      <c r="FVM833" s="230"/>
      <c r="FVN833" s="230"/>
      <c r="FVO833" s="230"/>
      <c r="FVP833" s="230"/>
      <c r="FVQ833" s="230"/>
      <c r="FVR833" s="230"/>
      <c r="FVS833" s="230"/>
      <c r="FVT833" s="230"/>
      <c r="FVU833" s="230"/>
      <c r="FVV833" s="230"/>
      <c r="FVW833" s="230"/>
      <c r="FVX833" s="230"/>
      <c r="FVY833" s="230"/>
      <c r="FVZ833" s="230"/>
      <c r="FWA833" s="230"/>
      <c r="FWB833" s="230"/>
      <c r="FWC833" s="230"/>
      <c r="FWD833" s="230"/>
      <c r="FWE833" s="230"/>
      <c r="FWF833" s="230"/>
      <c r="FWG833" s="230"/>
      <c r="FWH833" s="230"/>
      <c r="FWI833" s="230"/>
      <c r="FWJ833" s="230"/>
      <c r="FWK833" s="230"/>
      <c r="FWL833" s="230"/>
      <c r="FWM833" s="230"/>
      <c r="FWN833" s="230"/>
      <c r="FWO833" s="230"/>
      <c r="FWP833" s="230"/>
      <c r="FWQ833" s="230"/>
      <c r="FWR833" s="230"/>
      <c r="FWS833" s="230"/>
      <c r="FWT833" s="230"/>
      <c r="FWU833" s="230"/>
      <c r="FWV833" s="230"/>
      <c r="FWW833" s="230"/>
      <c r="FWX833" s="230"/>
      <c r="FWY833" s="230"/>
      <c r="FWZ833" s="230"/>
      <c r="FXA833" s="230"/>
      <c r="FXB833" s="230"/>
      <c r="FXC833" s="230"/>
      <c r="FXD833" s="230"/>
      <c r="FXE833" s="230"/>
      <c r="FXF833" s="230"/>
      <c r="FXG833" s="230"/>
      <c r="FXH833" s="230"/>
      <c r="FXI833" s="230"/>
      <c r="FXJ833" s="230"/>
      <c r="FXK833" s="230"/>
      <c r="FXL833" s="230"/>
      <c r="FXM833" s="230"/>
      <c r="FXN833" s="230"/>
      <c r="FXO833" s="230"/>
      <c r="FXP833" s="230"/>
      <c r="FXQ833" s="230"/>
      <c r="FXR833" s="230"/>
      <c r="FXS833" s="230"/>
      <c r="FXT833" s="230"/>
      <c r="FXU833" s="230"/>
      <c r="FXV833" s="230"/>
      <c r="FXW833" s="230"/>
      <c r="FXX833" s="230"/>
      <c r="FXY833" s="230"/>
      <c r="FXZ833" s="230"/>
      <c r="FYA833" s="230"/>
      <c r="FYB833" s="230"/>
      <c r="FYC833" s="230"/>
      <c r="FYD833" s="230"/>
      <c r="FYE833" s="230"/>
      <c r="FYF833" s="230"/>
      <c r="FYG833" s="230"/>
      <c r="FYH833" s="230"/>
      <c r="FYI833" s="230"/>
      <c r="FYJ833" s="230"/>
      <c r="FYK833" s="230"/>
      <c r="FYL833" s="230"/>
      <c r="FYM833" s="230"/>
      <c r="FYN833" s="230"/>
      <c r="FYO833" s="230"/>
      <c r="FYP833" s="230"/>
      <c r="FYQ833" s="230"/>
      <c r="FYR833" s="230"/>
      <c r="FYS833" s="230"/>
      <c r="FYT833" s="230"/>
      <c r="FYU833" s="230"/>
      <c r="FYV833" s="230"/>
      <c r="FYW833" s="230"/>
      <c r="FYX833" s="230"/>
      <c r="FYY833" s="230"/>
      <c r="FYZ833" s="230"/>
      <c r="FZA833" s="230"/>
      <c r="FZB833" s="230"/>
      <c r="FZC833" s="230"/>
      <c r="FZD833" s="230"/>
      <c r="FZE833" s="230"/>
      <c r="FZF833" s="230"/>
      <c r="FZG833" s="230"/>
      <c r="FZH833" s="230"/>
      <c r="FZI833" s="230"/>
      <c r="FZJ833" s="230"/>
      <c r="FZK833" s="230"/>
      <c r="FZL833" s="230"/>
      <c r="FZM833" s="230"/>
      <c r="FZN833" s="230"/>
      <c r="FZO833" s="230"/>
      <c r="FZP833" s="230"/>
      <c r="FZQ833" s="230"/>
      <c r="FZR833" s="230"/>
      <c r="FZS833" s="230"/>
      <c r="FZT833" s="230"/>
      <c r="FZU833" s="230"/>
      <c r="FZV833" s="230"/>
      <c r="FZW833" s="230"/>
      <c r="FZX833" s="230"/>
      <c r="FZY833" s="230"/>
      <c r="FZZ833" s="230"/>
      <c r="GAA833" s="230"/>
      <c r="GAB833" s="230"/>
      <c r="GAC833" s="230"/>
      <c r="GAD833" s="230"/>
      <c r="GAE833" s="230"/>
      <c r="GAF833" s="230"/>
      <c r="GAG833" s="230"/>
      <c r="GAH833" s="230"/>
      <c r="GAI833" s="230"/>
      <c r="GAJ833" s="230"/>
      <c r="GAK833" s="230"/>
      <c r="GAL833" s="230"/>
      <c r="GAM833" s="230"/>
      <c r="GAN833" s="230"/>
      <c r="GAO833" s="230"/>
      <c r="GAP833" s="230"/>
      <c r="GAQ833" s="230"/>
      <c r="GAR833" s="230"/>
      <c r="GAS833" s="230"/>
      <c r="GAT833" s="230"/>
      <c r="GAU833" s="230"/>
      <c r="GAV833" s="230"/>
      <c r="GAW833" s="230"/>
      <c r="GAX833" s="230"/>
      <c r="GAY833" s="230"/>
      <c r="GAZ833" s="230"/>
      <c r="GBA833" s="230"/>
      <c r="GBB833" s="230"/>
      <c r="GBC833" s="230"/>
      <c r="GBD833" s="230"/>
      <c r="GBE833" s="230"/>
      <c r="GBF833" s="230"/>
      <c r="GBG833" s="230"/>
      <c r="GBH833" s="230"/>
      <c r="GBI833" s="230"/>
      <c r="GBJ833" s="230"/>
      <c r="GBK833" s="230"/>
      <c r="GBL833" s="230"/>
      <c r="GBM833" s="230"/>
      <c r="GBN833" s="230"/>
      <c r="GBO833" s="230"/>
      <c r="GBP833" s="230"/>
      <c r="GBQ833" s="230"/>
      <c r="GBR833" s="230"/>
      <c r="GBS833" s="230"/>
      <c r="GBT833" s="230"/>
      <c r="GBU833" s="230"/>
      <c r="GBV833" s="230"/>
      <c r="GBW833" s="230"/>
      <c r="GBX833" s="230"/>
      <c r="GBY833" s="230"/>
      <c r="GBZ833" s="230"/>
      <c r="GCA833" s="230"/>
      <c r="GCB833" s="230"/>
      <c r="GCC833" s="230"/>
      <c r="GCD833" s="230"/>
      <c r="GCE833" s="230"/>
      <c r="GCF833" s="230"/>
      <c r="GCG833" s="230"/>
      <c r="GCH833" s="230"/>
      <c r="GCI833" s="230"/>
      <c r="GCJ833" s="230"/>
      <c r="GCK833" s="230"/>
      <c r="GCL833" s="230"/>
      <c r="GCM833" s="230"/>
      <c r="GCN833" s="230"/>
      <c r="GCO833" s="230"/>
      <c r="GCP833" s="230"/>
      <c r="GCQ833" s="230"/>
      <c r="GCR833" s="230"/>
      <c r="GCS833" s="230"/>
      <c r="GCT833" s="230"/>
      <c r="GCU833" s="230"/>
      <c r="GCV833" s="230"/>
      <c r="GCW833" s="230"/>
      <c r="GCX833" s="230"/>
      <c r="GCY833" s="230"/>
      <c r="GCZ833" s="230"/>
      <c r="GDA833" s="230"/>
      <c r="GDB833" s="230"/>
      <c r="GDC833" s="230"/>
      <c r="GDD833" s="230"/>
      <c r="GDE833" s="230"/>
      <c r="GDF833" s="230"/>
      <c r="GDG833" s="230"/>
      <c r="GDH833" s="230"/>
      <c r="GDI833" s="230"/>
      <c r="GDJ833" s="230"/>
      <c r="GDK833" s="230"/>
      <c r="GDL833" s="230"/>
      <c r="GDM833" s="230"/>
      <c r="GDN833" s="230"/>
      <c r="GDO833" s="230"/>
      <c r="GDP833" s="230"/>
      <c r="GDQ833" s="230"/>
      <c r="GDR833" s="230"/>
      <c r="GDS833" s="230"/>
      <c r="GDT833" s="230"/>
      <c r="GDU833" s="230"/>
      <c r="GDV833" s="230"/>
      <c r="GDW833" s="230"/>
      <c r="GDX833" s="230"/>
      <c r="GDY833" s="230"/>
      <c r="GDZ833" s="230"/>
      <c r="GEA833" s="230"/>
      <c r="GEB833" s="230"/>
      <c r="GEC833" s="230"/>
      <c r="GED833" s="230"/>
      <c r="GEE833" s="230"/>
      <c r="GEF833" s="230"/>
      <c r="GEG833" s="230"/>
      <c r="GEH833" s="230"/>
      <c r="GEI833" s="230"/>
      <c r="GEJ833" s="230"/>
      <c r="GEK833" s="230"/>
      <c r="GEL833" s="230"/>
      <c r="GEM833" s="230"/>
      <c r="GEN833" s="230"/>
      <c r="GEO833" s="230"/>
      <c r="GEP833" s="230"/>
      <c r="GEQ833" s="230"/>
      <c r="GER833" s="230"/>
      <c r="GES833" s="230"/>
      <c r="GET833" s="230"/>
      <c r="GEU833" s="230"/>
      <c r="GEV833" s="230"/>
      <c r="GEW833" s="230"/>
      <c r="GEX833" s="230"/>
      <c r="GEY833" s="230"/>
      <c r="GEZ833" s="230"/>
      <c r="GFA833" s="230"/>
      <c r="GFB833" s="230"/>
      <c r="GFC833" s="230"/>
      <c r="GFD833" s="230"/>
      <c r="GFE833" s="230"/>
      <c r="GFF833" s="230"/>
      <c r="GFG833" s="230"/>
      <c r="GFH833" s="230"/>
      <c r="GFI833" s="230"/>
      <c r="GFJ833" s="230"/>
      <c r="GFK833" s="230"/>
      <c r="GFL833" s="230"/>
      <c r="GFM833" s="230"/>
      <c r="GFN833" s="230"/>
      <c r="GFO833" s="230"/>
      <c r="GFP833" s="230"/>
      <c r="GFQ833" s="230"/>
      <c r="GFR833" s="230"/>
      <c r="GFS833" s="230"/>
      <c r="GFT833" s="230"/>
      <c r="GFU833" s="230"/>
      <c r="GFV833" s="230"/>
      <c r="GFW833" s="230"/>
      <c r="GFX833" s="230"/>
      <c r="GFY833" s="230"/>
      <c r="GFZ833" s="230"/>
      <c r="GGA833" s="230"/>
      <c r="GGB833" s="230"/>
      <c r="GGC833" s="230"/>
      <c r="GGD833" s="230"/>
      <c r="GGE833" s="230"/>
      <c r="GGF833" s="230"/>
      <c r="GGG833" s="230"/>
      <c r="GGH833" s="230"/>
      <c r="GGI833" s="230"/>
      <c r="GGJ833" s="230"/>
      <c r="GGK833" s="230"/>
      <c r="GGL833" s="230"/>
      <c r="GGM833" s="230"/>
      <c r="GGN833" s="230"/>
      <c r="GGO833" s="230"/>
      <c r="GGP833" s="230"/>
      <c r="GGQ833" s="230"/>
      <c r="GGR833" s="230"/>
      <c r="GGS833" s="230"/>
      <c r="GGT833" s="230"/>
      <c r="GGU833" s="230"/>
      <c r="GGV833" s="230"/>
      <c r="GGW833" s="230"/>
      <c r="GGX833" s="230"/>
      <c r="GGY833" s="230"/>
      <c r="GGZ833" s="230"/>
      <c r="GHA833" s="230"/>
      <c r="GHB833" s="230"/>
      <c r="GHC833" s="230"/>
      <c r="GHD833" s="230"/>
      <c r="GHE833" s="230"/>
      <c r="GHF833" s="230"/>
      <c r="GHG833" s="230"/>
      <c r="GHH833" s="230"/>
      <c r="GHI833" s="230"/>
      <c r="GHJ833" s="230"/>
      <c r="GHK833" s="230"/>
      <c r="GHL833" s="230"/>
      <c r="GHM833" s="230"/>
      <c r="GHN833" s="230"/>
      <c r="GHO833" s="230"/>
      <c r="GHP833" s="230"/>
      <c r="GHQ833" s="230"/>
      <c r="GHR833" s="230"/>
      <c r="GHS833" s="230"/>
      <c r="GHT833" s="230"/>
      <c r="GHU833" s="230"/>
      <c r="GHV833" s="230"/>
      <c r="GHW833" s="230"/>
      <c r="GHX833" s="230"/>
      <c r="GHY833" s="230"/>
      <c r="GHZ833" s="230"/>
      <c r="GIA833" s="230"/>
      <c r="GIB833" s="230"/>
      <c r="GIC833" s="230"/>
      <c r="GID833" s="230"/>
      <c r="GIE833" s="230"/>
      <c r="GIF833" s="230"/>
      <c r="GIG833" s="230"/>
      <c r="GIH833" s="230"/>
      <c r="GII833" s="230"/>
      <c r="GIJ833" s="230"/>
      <c r="GIK833" s="230"/>
      <c r="GIL833" s="230"/>
      <c r="GIM833" s="230"/>
      <c r="GIN833" s="230"/>
      <c r="GIO833" s="230"/>
      <c r="GIP833" s="230"/>
      <c r="GIQ833" s="230"/>
      <c r="GIR833" s="230"/>
      <c r="GIS833" s="230"/>
      <c r="GIT833" s="230"/>
      <c r="GIU833" s="230"/>
      <c r="GIV833" s="230"/>
      <c r="GIW833" s="230"/>
      <c r="GIX833" s="230"/>
      <c r="GIY833" s="230"/>
      <c r="GIZ833" s="230"/>
      <c r="GJA833" s="230"/>
      <c r="GJB833" s="230"/>
      <c r="GJC833" s="230"/>
      <c r="GJD833" s="230"/>
      <c r="GJE833" s="230"/>
      <c r="GJF833" s="230"/>
      <c r="GJG833" s="230"/>
      <c r="GJH833" s="230"/>
      <c r="GJI833" s="230"/>
      <c r="GJJ833" s="230"/>
      <c r="GJK833" s="230"/>
      <c r="GJL833" s="230"/>
      <c r="GJM833" s="230"/>
      <c r="GJN833" s="230"/>
      <c r="GJO833" s="230"/>
      <c r="GJP833" s="230"/>
      <c r="GJQ833" s="230"/>
      <c r="GJR833" s="230"/>
      <c r="GJS833" s="230"/>
      <c r="GJT833" s="230"/>
      <c r="GJU833" s="230"/>
      <c r="GJV833" s="230"/>
      <c r="GJW833" s="230"/>
      <c r="GJX833" s="230"/>
      <c r="GJY833" s="230"/>
      <c r="GJZ833" s="230"/>
      <c r="GKA833" s="230"/>
      <c r="GKB833" s="230"/>
      <c r="GKC833" s="230"/>
      <c r="GKD833" s="230"/>
      <c r="GKE833" s="230"/>
      <c r="GKF833" s="230"/>
      <c r="GKG833" s="230"/>
      <c r="GKH833" s="230"/>
      <c r="GKI833" s="230"/>
      <c r="GKJ833" s="230"/>
      <c r="GKK833" s="230"/>
      <c r="GKL833" s="230"/>
      <c r="GKM833" s="230"/>
      <c r="GKN833" s="230"/>
      <c r="GKO833" s="230"/>
      <c r="GKP833" s="230"/>
      <c r="GKQ833" s="230"/>
      <c r="GKR833" s="230"/>
      <c r="GKS833" s="230"/>
      <c r="GKT833" s="230"/>
      <c r="GKU833" s="230"/>
      <c r="GKV833" s="230"/>
      <c r="GKW833" s="230"/>
      <c r="GKX833" s="230"/>
      <c r="GKY833" s="230"/>
      <c r="GKZ833" s="230"/>
      <c r="GLA833" s="230"/>
      <c r="GLB833" s="230"/>
      <c r="GLC833" s="230"/>
      <c r="GLD833" s="230"/>
      <c r="GLE833" s="230"/>
      <c r="GLF833" s="230"/>
      <c r="GLG833" s="230"/>
      <c r="GLH833" s="230"/>
      <c r="GLI833" s="230"/>
      <c r="GLJ833" s="230"/>
      <c r="GLK833" s="230"/>
      <c r="GLL833" s="230"/>
      <c r="GLM833" s="230"/>
      <c r="GLN833" s="230"/>
      <c r="GLO833" s="230"/>
      <c r="GLP833" s="230"/>
      <c r="GLQ833" s="230"/>
      <c r="GLR833" s="230"/>
      <c r="GLS833" s="230"/>
      <c r="GLT833" s="230"/>
      <c r="GLU833" s="230"/>
      <c r="GLV833" s="230"/>
      <c r="GLW833" s="230"/>
      <c r="GLX833" s="230"/>
      <c r="GLY833" s="230"/>
      <c r="GLZ833" s="230"/>
      <c r="GMA833" s="230"/>
      <c r="GMB833" s="230"/>
      <c r="GMC833" s="230"/>
      <c r="GMD833" s="230"/>
      <c r="GME833" s="230"/>
      <c r="GMF833" s="230"/>
      <c r="GMG833" s="230"/>
      <c r="GMH833" s="230"/>
      <c r="GMI833" s="230"/>
      <c r="GMJ833" s="230"/>
      <c r="GMK833" s="230"/>
      <c r="GML833" s="230"/>
      <c r="GMM833" s="230"/>
      <c r="GMN833" s="230"/>
      <c r="GMO833" s="230"/>
      <c r="GMP833" s="230"/>
      <c r="GMQ833" s="230"/>
      <c r="GMR833" s="230"/>
      <c r="GMS833" s="230"/>
      <c r="GMT833" s="230"/>
      <c r="GMU833" s="230"/>
      <c r="GMV833" s="230"/>
      <c r="GMW833" s="230"/>
      <c r="GMX833" s="230"/>
      <c r="GMY833" s="230"/>
      <c r="GMZ833" s="230"/>
      <c r="GNA833" s="230"/>
      <c r="GNB833" s="230"/>
      <c r="GNC833" s="230"/>
      <c r="GND833" s="230"/>
      <c r="GNE833" s="230"/>
      <c r="GNF833" s="230"/>
      <c r="GNG833" s="230"/>
      <c r="GNH833" s="230"/>
      <c r="GNI833" s="230"/>
      <c r="GNJ833" s="230"/>
      <c r="GNK833" s="230"/>
      <c r="GNL833" s="230"/>
      <c r="GNM833" s="230"/>
      <c r="GNN833" s="230"/>
      <c r="GNO833" s="230"/>
      <c r="GNP833" s="230"/>
      <c r="GNQ833" s="230"/>
      <c r="GNR833" s="230"/>
      <c r="GNS833" s="230"/>
      <c r="GNT833" s="230"/>
      <c r="GNU833" s="230"/>
      <c r="GNV833" s="230"/>
      <c r="GNW833" s="230"/>
      <c r="GNX833" s="230"/>
      <c r="GNY833" s="230"/>
      <c r="GNZ833" s="230"/>
      <c r="GOA833" s="230"/>
      <c r="GOB833" s="230"/>
      <c r="GOC833" s="230"/>
      <c r="GOD833" s="230"/>
      <c r="GOE833" s="230"/>
      <c r="GOF833" s="230"/>
      <c r="GOG833" s="230"/>
      <c r="GOH833" s="230"/>
      <c r="GOI833" s="230"/>
      <c r="GOJ833" s="230"/>
      <c r="GOK833" s="230"/>
      <c r="GOL833" s="230"/>
      <c r="GOM833" s="230"/>
      <c r="GON833" s="230"/>
      <c r="GOO833" s="230"/>
      <c r="GOP833" s="230"/>
      <c r="GOQ833" s="230"/>
      <c r="GOR833" s="230"/>
      <c r="GOS833" s="230"/>
      <c r="GOT833" s="230"/>
      <c r="GOU833" s="230"/>
      <c r="GOV833" s="230"/>
      <c r="GOW833" s="230"/>
      <c r="GOX833" s="230"/>
      <c r="GOY833" s="230"/>
      <c r="GOZ833" s="230"/>
      <c r="GPA833" s="230"/>
      <c r="GPB833" s="230"/>
      <c r="GPC833" s="230"/>
      <c r="GPD833" s="230"/>
      <c r="GPE833" s="230"/>
      <c r="GPF833" s="230"/>
      <c r="GPG833" s="230"/>
      <c r="GPH833" s="230"/>
      <c r="GPI833" s="230"/>
      <c r="GPJ833" s="230"/>
      <c r="GPK833" s="230"/>
      <c r="GPL833" s="230"/>
      <c r="GPM833" s="230"/>
      <c r="GPN833" s="230"/>
      <c r="GPO833" s="230"/>
      <c r="GPP833" s="230"/>
      <c r="GPQ833" s="230"/>
      <c r="GPR833" s="230"/>
      <c r="GPS833" s="230"/>
      <c r="GPT833" s="230"/>
      <c r="GPU833" s="230"/>
      <c r="GPV833" s="230"/>
      <c r="GPW833" s="230"/>
      <c r="GPX833" s="230"/>
      <c r="GPY833" s="230"/>
      <c r="GPZ833" s="230"/>
      <c r="GQA833" s="230"/>
      <c r="GQB833" s="230"/>
      <c r="GQC833" s="230"/>
      <c r="GQD833" s="230"/>
      <c r="GQE833" s="230"/>
      <c r="GQF833" s="230"/>
      <c r="GQG833" s="230"/>
      <c r="GQH833" s="230"/>
      <c r="GQI833" s="230"/>
      <c r="GQJ833" s="230"/>
      <c r="GQK833" s="230"/>
      <c r="GQL833" s="230"/>
      <c r="GQM833" s="230"/>
      <c r="GQN833" s="230"/>
      <c r="GQO833" s="230"/>
      <c r="GQP833" s="230"/>
      <c r="GQQ833" s="230"/>
      <c r="GQR833" s="230"/>
      <c r="GQS833" s="230"/>
      <c r="GQT833" s="230"/>
      <c r="GQU833" s="230"/>
      <c r="GQV833" s="230"/>
      <c r="GQW833" s="230"/>
      <c r="GQX833" s="230"/>
      <c r="GQY833" s="230"/>
      <c r="GQZ833" s="230"/>
      <c r="GRA833" s="230"/>
      <c r="GRB833" s="230"/>
      <c r="GRC833" s="230"/>
      <c r="GRD833" s="230"/>
      <c r="GRE833" s="230"/>
      <c r="GRF833" s="230"/>
      <c r="GRG833" s="230"/>
      <c r="GRH833" s="230"/>
      <c r="GRI833" s="230"/>
      <c r="GRJ833" s="230"/>
      <c r="GRK833" s="230"/>
      <c r="GRL833" s="230"/>
      <c r="GRM833" s="230"/>
      <c r="GRN833" s="230"/>
      <c r="GRO833" s="230"/>
      <c r="GRP833" s="230"/>
      <c r="GRQ833" s="230"/>
      <c r="GRR833" s="230"/>
      <c r="GRS833" s="230"/>
      <c r="GRT833" s="230"/>
      <c r="GRU833" s="230"/>
      <c r="GRV833" s="230"/>
      <c r="GRW833" s="230"/>
      <c r="GRX833" s="230"/>
      <c r="GRY833" s="230"/>
      <c r="GRZ833" s="230"/>
      <c r="GSA833" s="230"/>
      <c r="GSB833" s="230"/>
      <c r="GSC833" s="230"/>
      <c r="GSD833" s="230"/>
      <c r="GSE833" s="230"/>
      <c r="GSF833" s="230"/>
      <c r="GSG833" s="230"/>
      <c r="GSH833" s="230"/>
      <c r="GSI833" s="230"/>
      <c r="GSJ833" s="230"/>
      <c r="GSK833" s="230"/>
      <c r="GSL833" s="230"/>
      <c r="GSM833" s="230"/>
      <c r="GSN833" s="230"/>
      <c r="GSO833" s="230"/>
      <c r="GSP833" s="230"/>
      <c r="GSQ833" s="230"/>
      <c r="GSR833" s="230"/>
      <c r="GSS833" s="230"/>
      <c r="GST833" s="230"/>
      <c r="GSU833" s="230"/>
      <c r="GSV833" s="230"/>
      <c r="GSW833" s="230"/>
      <c r="GSX833" s="230"/>
      <c r="GSY833" s="230"/>
      <c r="GSZ833" s="230"/>
      <c r="GTA833" s="230"/>
      <c r="GTB833" s="230"/>
      <c r="GTC833" s="230"/>
      <c r="GTD833" s="230"/>
      <c r="GTE833" s="230"/>
      <c r="GTF833" s="230"/>
      <c r="GTG833" s="230"/>
      <c r="GTH833" s="230"/>
      <c r="GTI833" s="230"/>
      <c r="GTJ833" s="230"/>
      <c r="GTK833" s="230"/>
      <c r="GTL833" s="230"/>
      <c r="GTM833" s="230"/>
      <c r="GTN833" s="230"/>
      <c r="GTO833" s="230"/>
      <c r="GTP833" s="230"/>
      <c r="GTQ833" s="230"/>
      <c r="GTR833" s="230"/>
      <c r="GTS833" s="230"/>
      <c r="GTT833" s="230"/>
      <c r="GTU833" s="230"/>
      <c r="GTV833" s="230"/>
      <c r="GTW833" s="230"/>
      <c r="GTX833" s="230"/>
      <c r="GTY833" s="230"/>
      <c r="GTZ833" s="230"/>
      <c r="GUA833" s="230"/>
      <c r="GUB833" s="230"/>
      <c r="GUC833" s="230"/>
      <c r="GUD833" s="230"/>
      <c r="GUE833" s="230"/>
      <c r="GUF833" s="230"/>
      <c r="GUG833" s="230"/>
      <c r="GUH833" s="230"/>
      <c r="GUI833" s="230"/>
      <c r="GUJ833" s="230"/>
      <c r="GUK833" s="230"/>
      <c r="GUL833" s="230"/>
      <c r="GUM833" s="230"/>
      <c r="GUN833" s="230"/>
      <c r="GUO833" s="230"/>
      <c r="GUP833" s="230"/>
      <c r="GUQ833" s="230"/>
      <c r="GUR833" s="230"/>
      <c r="GUS833" s="230"/>
      <c r="GUT833" s="230"/>
      <c r="GUU833" s="230"/>
      <c r="GUV833" s="230"/>
      <c r="GUW833" s="230"/>
      <c r="GUX833" s="230"/>
      <c r="GUY833" s="230"/>
      <c r="GUZ833" s="230"/>
      <c r="GVA833" s="230"/>
      <c r="GVB833" s="230"/>
      <c r="GVC833" s="230"/>
      <c r="GVD833" s="230"/>
      <c r="GVE833" s="230"/>
      <c r="GVF833" s="230"/>
      <c r="GVG833" s="230"/>
      <c r="GVH833" s="230"/>
      <c r="GVI833" s="230"/>
      <c r="GVJ833" s="230"/>
      <c r="GVK833" s="230"/>
      <c r="GVL833" s="230"/>
      <c r="GVM833" s="230"/>
      <c r="GVN833" s="230"/>
      <c r="GVO833" s="230"/>
      <c r="GVP833" s="230"/>
      <c r="GVQ833" s="230"/>
      <c r="GVR833" s="230"/>
      <c r="GVS833" s="230"/>
      <c r="GVT833" s="230"/>
      <c r="GVU833" s="230"/>
      <c r="GVV833" s="230"/>
      <c r="GVW833" s="230"/>
      <c r="GVX833" s="230"/>
      <c r="GVY833" s="230"/>
      <c r="GVZ833" s="230"/>
      <c r="GWA833" s="230"/>
      <c r="GWB833" s="230"/>
      <c r="GWC833" s="230"/>
      <c r="GWD833" s="230"/>
      <c r="GWE833" s="230"/>
      <c r="GWF833" s="230"/>
      <c r="GWG833" s="230"/>
      <c r="GWH833" s="230"/>
      <c r="GWI833" s="230"/>
      <c r="GWJ833" s="230"/>
      <c r="GWK833" s="230"/>
      <c r="GWL833" s="230"/>
      <c r="GWM833" s="230"/>
      <c r="GWN833" s="230"/>
      <c r="GWO833" s="230"/>
      <c r="GWP833" s="230"/>
      <c r="GWQ833" s="230"/>
      <c r="GWR833" s="230"/>
      <c r="GWS833" s="230"/>
      <c r="GWT833" s="230"/>
      <c r="GWU833" s="230"/>
      <c r="GWV833" s="230"/>
      <c r="GWW833" s="230"/>
      <c r="GWX833" s="230"/>
      <c r="GWY833" s="230"/>
      <c r="GWZ833" s="230"/>
      <c r="GXA833" s="230"/>
      <c r="GXB833" s="230"/>
      <c r="GXC833" s="230"/>
      <c r="GXD833" s="230"/>
      <c r="GXE833" s="230"/>
      <c r="GXF833" s="230"/>
      <c r="GXG833" s="230"/>
      <c r="GXH833" s="230"/>
      <c r="GXI833" s="230"/>
      <c r="GXJ833" s="230"/>
      <c r="GXK833" s="230"/>
      <c r="GXL833" s="230"/>
      <c r="GXM833" s="230"/>
      <c r="GXN833" s="230"/>
      <c r="GXO833" s="230"/>
      <c r="GXP833" s="230"/>
      <c r="GXQ833" s="230"/>
      <c r="GXR833" s="230"/>
      <c r="GXS833" s="230"/>
      <c r="GXT833" s="230"/>
      <c r="GXU833" s="230"/>
      <c r="GXV833" s="230"/>
      <c r="GXW833" s="230"/>
      <c r="GXX833" s="230"/>
      <c r="GXY833" s="230"/>
      <c r="GXZ833" s="230"/>
      <c r="GYA833" s="230"/>
      <c r="GYB833" s="230"/>
      <c r="GYC833" s="230"/>
      <c r="GYD833" s="230"/>
      <c r="GYE833" s="230"/>
      <c r="GYF833" s="230"/>
      <c r="GYG833" s="230"/>
      <c r="GYH833" s="230"/>
      <c r="GYI833" s="230"/>
      <c r="GYJ833" s="230"/>
      <c r="GYK833" s="230"/>
      <c r="GYL833" s="230"/>
      <c r="GYM833" s="230"/>
      <c r="GYN833" s="230"/>
      <c r="GYO833" s="230"/>
      <c r="GYP833" s="230"/>
      <c r="GYQ833" s="230"/>
      <c r="GYR833" s="230"/>
      <c r="GYS833" s="230"/>
      <c r="GYT833" s="230"/>
      <c r="GYU833" s="230"/>
      <c r="GYV833" s="230"/>
      <c r="GYW833" s="230"/>
      <c r="GYX833" s="230"/>
      <c r="GYY833" s="230"/>
      <c r="GYZ833" s="230"/>
      <c r="GZA833" s="230"/>
      <c r="GZB833" s="230"/>
      <c r="GZC833" s="230"/>
      <c r="GZD833" s="230"/>
      <c r="GZE833" s="230"/>
      <c r="GZF833" s="230"/>
      <c r="GZG833" s="230"/>
      <c r="GZH833" s="230"/>
      <c r="GZI833" s="230"/>
      <c r="GZJ833" s="230"/>
      <c r="GZK833" s="230"/>
      <c r="GZL833" s="230"/>
      <c r="GZM833" s="230"/>
      <c r="GZN833" s="230"/>
      <c r="GZO833" s="230"/>
      <c r="GZP833" s="230"/>
      <c r="GZQ833" s="230"/>
      <c r="GZR833" s="230"/>
      <c r="GZS833" s="230"/>
      <c r="GZT833" s="230"/>
      <c r="GZU833" s="230"/>
      <c r="GZV833" s="230"/>
      <c r="GZW833" s="230"/>
      <c r="GZX833" s="230"/>
      <c r="GZY833" s="230"/>
      <c r="GZZ833" s="230"/>
      <c r="HAA833" s="230"/>
      <c r="HAB833" s="230"/>
      <c r="HAC833" s="230"/>
      <c r="HAD833" s="230"/>
      <c r="HAE833" s="230"/>
      <c r="HAF833" s="230"/>
      <c r="HAG833" s="230"/>
      <c r="HAH833" s="230"/>
      <c r="HAI833" s="230"/>
      <c r="HAJ833" s="230"/>
      <c r="HAK833" s="230"/>
      <c r="HAL833" s="230"/>
      <c r="HAM833" s="230"/>
      <c r="HAN833" s="230"/>
      <c r="HAO833" s="230"/>
      <c r="HAP833" s="230"/>
      <c r="HAQ833" s="230"/>
      <c r="HAR833" s="230"/>
      <c r="HAS833" s="230"/>
      <c r="HAT833" s="230"/>
      <c r="HAU833" s="230"/>
      <c r="HAV833" s="230"/>
      <c r="HAW833" s="230"/>
      <c r="HAX833" s="230"/>
      <c r="HAY833" s="230"/>
      <c r="HAZ833" s="230"/>
      <c r="HBA833" s="230"/>
      <c r="HBB833" s="230"/>
      <c r="HBC833" s="230"/>
      <c r="HBD833" s="230"/>
      <c r="HBE833" s="230"/>
      <c r="HBF833" s="230"/>
      <c r="HBG833" s="230"/>
      <c r="HBH833" s="230"/>
      <c r="HBI833" s="230"/>
      <c r="HBJ833" s="230"/>
      <c r="HBK833" s="230"/>
      <c r="HBL833" s="230"/>
      <c r="HBM833" s="230"/>
      <c r="HBN833" s="230"/>
      <c r="HBO833" s="230"/>
      <c r="HBP833" s="230"/>
      <c r="HBQ833" s="230"/>
      <c r="HBR833" s="230"/>
      <c r="HBS833" s="230"/>
      <c r="HBT833" s="230"/>
      <c r="HBU833" s="230"/>
      <c r="HBV833" s="230"/>
      <c r="HBW833" s="230"/>
      <c r="HBX833" s="230"/>
      <c r="HBY833" s="230"/>
      <c r="HBZ833" s="230"/>
      <c r="HCA833" s="230"/>
      <c r="HCB833" s="230"/>
      <c r="HCC833" s="230"/>
      <c r="HCD833" s="230"/>
      <c r="HCE833" s="230"/>
      <c r="HCF833" s="230"/>
      <c r="HCG833" s="230"/>
      <c r="HCH833" s="230"/>
      <c r="HCI833" s="230"/>
      <c r="HCJ833" s="230"/>
      <c r="HCK833" s="230"/>
      <c r="HCL833" s="230"/>
      <c r="HCM833" s="230"/>
      <c r="HCN833" s="230"/>
      <c r="HCO833" s="230"/>
      <c r="HCP833" s="230"/>
      <c r="HCQ833" s="230"/>
      <c r="HCR833" s="230"/>
      <c r="HCS833" s="230"/>
      <c r="HCT833" s="230"/>
      <c r="HCU833" s="230"/>
      <c r="HCV833" s="230"/>
      <c r="HCW833" s="230"/>
      <c r="HCX833" s="230"/>
      <c r="HCY833" s="230"/>
      <c r="HCZ833" s="230"/>
      <c r="HDA833" s="230"/>
      <c r="HDB833" s="230"/>
      <c r="HDC833" s="230"/>
      <c r="HDD833" s="230"/>
      <c r="HDE833" s="230"/>
      <c r="HDF833" s="230"/>
      <c r="HDG833" s="230"/>
      <c r="HDH833" s="230"/>
      <c r="HDI833" s="230"/>
      <c r="HDJ833" s="230"/>
      <c r="HDK833" s="230"/>
      <c r="HDL833" s="230"/>
      <c r="HDM833" s="230"/>
      <c r="HDN833" s="230"/>
      <c r="HDO833" s="230"/>
      <c r="HDP833" s="230"/>
      <c r="HDQ833" s="230"/>
      <c r="HDR833" s="230"/>
      <c r="HDS833" s="230"/>
      <c r="HDT833" s="230"/>
      <c r="HDU833" s="230"/>
      <c r="HDV833" s="230"/>
      <c r="HDW833" s="230"/>
      <c r="HDX833" s="230"/>
      <c r="HDY833" s="230"/>
      <c r="HDZ833" s="230"/>
      <c r="HEA833" s="230"/>
      <c r="HEB833" s="230"/>
      <c r="HEC833" s="230"/>
      <c r="HED833" s="230"/>
      <c r="HEE833" s="230"/>
      <c r="HEF833" s="230"/>
      <c r="HEG833" s="230"/>
      <c r="HEH833" s="230"/>
      <c r="HEI833" s="230"/>
      <c r="HEJ833" s="230"/>
      <c r="HEK833" s="230"/>
      <c r="HEL833" s="230"/>
      <c r="HEM833" s="230"/>
      <c r="HEN833" s="230"/>
      <c r="HEO833" s="230"/>
      <c r="HEP833" s="230"/>
      <c r="HEQ833" s="230"/>
      <c r="HER833" s="230"/>
      <c r="HES833" s="230"/>
      <c r="HET833" s="230"/>
      <c r="HEU833" s="230"/>
      <c r="HEV833" s="230"/>
      <c r="HEW833" s="230"/>
      <c r="HEX833" s="230"/>
      <c r="HEY833" s="230"/>
      <c r="HEZ833" s="230"/>
      <c r="HFA833" s="230"/>
      <c r="HFB833" s="230"/>
      <c r="HFC833" s="230"/>
      <c r="HFD833" s="230"/>
      <c r="HFE833" s="230"/>
      <c r="HFF833" s="230"/>
      <c r="HFG833" s="230"/>
      <c r="HFH833" s="230"/>
      <c r="HFI833" s="230"/>
      <c r="HFJ833" s="230"/>
      <c r="HFK833" s="230"/>
      <c r="HFL833" s="230"/>
      <c r="HFM833" s="230"/>
      <c r="HFN833" s="230"/>
      <c r="HFO833" s="230"/>
      <c r="HFP833" s="230"/>
      <c r="HFQ833" s="230"/>
      <c r="HFR833" s="230"/>
      <c r="HFS833" s="230"/>
      <c r="HFT833" s="230"/>
      <c r="HFU833" s="230"/>
      <c r="HFV833" s="230"/>
      <c r="HFW833" s="230"/>
      <c r="HFX833" s="230"/>
      <c r="HFY833" s="230"/>
      <c r="HFZ833" s="230"/>
      <c r="HGA833" s="230"/>
      <c r="HGB833" s="230"/>
      <c r="HGC833" s="230"/>
      <c r="HGD833" s="230"/>
      <c r="HGE833" s="230"/>
      <c r="HGF833" s="230"/>
      <c r="HGG833" s="230"/>
      <c r="HGH833" s="230"/>
      <c r="HGI833" s="230"/>
      <c r="HGJ833" s="230"/>
      <c r="HGK833" s="230"/>
      <c r="HGL833" s="230"/>
      <c r="HGM833" s="230"/>
      <c r="HGN833" s="230"/>
      <c r="HGO833" s="230"/>
      <c r="HGP833" s="230"/>
      <c r="HGQ833" s="230"/>
      <c r="HGR833" s="230"/>
      <c r="HGS833" s="230"/>
      <c r="HGT833" s="230"/>
      <c r="HGU833" s="230"/>
      <c r="HGV833" s="230"/>
      <c r="HGW833" s="230"/>
      <c r="HGX833" s="230"/>
      <c r="HGY833" s="230"/>
      <c r="HGZ833" s="230"/>
      <c r="HHA833" s="230"/>
      <c r="HHB833" s="230"/>
      <c r="HHC833" s="230"/>
      <c r="HHD833" s="230"/>
      <c r="HHE833" s="230"/>
      <c r="HHF833" s="230"/>
      <c r="HHG833" s="230"/>
      <c r="HHH833" s="230"/>
      <c r="HHI833" s="230"/>
      <c r="HHJ833" s="230"/>
      <c r="HHK833" s="230"/>
      <c r="HHL833" s="230"/>
      <c r="HHM833" s="230"/>
      <c r="HHN833" s="230"/>
      <c r="HHO833" s="230"/>
      <c r="HHP833" s="230"/>
      <c r="HHQ833" s="230"/>
      <c r="HHR833" s="230"/>
      <c r="HHS833" s="230"/>
      <c r="HHT833" s="230"/>
      <c r="HHU833" s="230"/>
      <c r="HHV833" s="230"/>
      <c r="HHW833" s="230"/>
      <c r="HHX833" s="230"/>
      <c r="HHY833" s="230"/>
      <c r="HHZ833" s="230"/>
      <c r="HIA833" s="230"/>
      <c r="HIB833" s="230"/>
      <c r="HIC833" s="230"/>
      <c r="HID833" s="230"/>
      <c r="HIE833" s="230"/>
      <c r="HIF833" s="230"/>
      <c r="HIG833" s="230"/>
      <c r="HIH833" s="230"/>
      <c r="HII833" s="230"/>
      <c r="HIJ833" s="230"/>
      <c r="HIK833" s="230"/>
      <c r="HIL833" s="230"/>
      <c r="HIM833" s="230"/>
      <c r="HIN833" s="230"/>
      <c r="HIO833" s="230"/>
      <c r="HIP833" s="230"/>
      <c r="HIQ833" s="230"/>
      <c r="HIR833" s="230"/>
      <c r="HIS833" s="230"/>
      <c r="HIT833" s="230"/>
      <c r="HIU833" s="230"/>
      <c r="HIV833" s="230"/>
      <c r="HIW833" s="230"/>
      <c r="HIX833" s="230"/>
      <c r="HIY833" s="230"/>
      <c r="HIZ833" s="230"/>
      <c r="HJA833" s="230"/>
      <c r="HJB833" s="230"/>
      <c r="HJC833" s="230"/>
      <c r="HJD833" s="230"/>
      <c r="HJE833" s="230"/>
      <c r="HJF833" s="230"/>
      <c r="HJG833" s="230"/>
      <c r="HJH833" s="230"/>
      <c r="HJI833" s="230"/>
      <c r="HJJ833" s="230"/>
      <c r="HJK833" s="230"/>
      <c r="HJL833" s="230"/>
      <c r="HJM833" s="230"/>
      <c r="HJN833" s="230"/>
      <c r="HJO833" s="230"/>
      <c r="HJP833" s="230"/>
      <c r="HJQ833" s="230"/>
      <c r="HJR833" s="230"/>
      <c r="HJS833" s="230"/>
      <c r="HJT833" s="230"/>
      <c r="HJU833" s="230"/>
      <c r="HJV833" s="230"/>
      <c r="HJW833" s="230"/>
      <c r="HJX833" s="230"/>
      <c r="HJY833" s="230"/>
      <c r="HJZ833" s="230"/>
      <c r="HKA833" s="230"/>
      <c r="HKB833" s="230"/>
      <c r="HKC833" s="230"/>
      <c r="HKD833" s="230"/>
      <c r="HKE833" s="230"/>
      <c r="HKF833" s="230"/>
      <c r="HKG833" s="230"/>
      <c r="HKH833" s="230"/>
      <c r="HKI833" s="230"/>
      <c r="HKJ833" s="230"/>
      <c r="HKK833" s="230"/>
      <c r="HKL833" s="230"/>
      <c r="HKM833" s="230"/>
      <c r="HKN833" s="230"/>
      <c r="HKO833" s="230"/>
      <c r="HKP833" s="230"/>
      <c r="HKQ833" s="230"/>
      <c r="HKR833" s="230"/>
      <c r="HKS833" s="230"/>
      <c r="HKT833" s="230"/>
      <c r="HKU833" s="230"/>
      <c r="HKV833" s="230"/>
      <c r="HKW833" s="230"/>
      <c r="HKX833" s="230"/>
      <c r="HKY833" s="230"/>
      <c r="HKZ833" s="230"/>
      <c r="HLA833" s="230"/>
      <c r="HLB833" s="230"/>
      <c r="HLC833" s="230"/>
      <c r="HLD833" s="230"/>
      <c r="HLE833" s="230"/>
      <c r="HLF833" s="230"/>
      <c r="HLG833" s="230"/>
      <c r="HLH833" s="230"/>
      <c r="HLI833" s="230"/>
      <c r="HLJ833" s="230"/>
      <c r="HLK833" s="230"/>
      <c r="HLL833" s="230"/>
      <c r="HLM833" s="230"/>
      <c r="HLN833" s="230"/>
      <c r="HLO833" s="230"/>
      <c r="HLP833" s="230"/>
      <c r="HLQ833" s="230"/>
      <c r="HLR833" s="230"/>
      <c r="HLS833" s="230"/>
      <c r="HLT833" s="230"/>
      <c r="HLU833" s="230"/>
      <c r="HLV833" s="230"/>
      <c r="HLW833" s="230"/>
      <c r="HLX833" s="230"/>
      <c r="HLY833" s="230"/>
      <c r="HLZ833" s="230"/>
      <c r="HMA833" s="230"/>
      <c r="HMB833" s="230"/>
      <c r="HMC833" s="230"/>
      <c r="HMD833" s="230"/>
      <c r="HME833" s="230"/>
      <c r="HMF833" s="230"/>
      <c r="HMG833" s="230"/>
      <c r="HMH833" s="230"/>
      <c r="HMI833" s="230"/>
      <c r="HMJ833" s="230"/>
      <c r="HMK833" s="230"/>
      <c r="HML833" s="230"/>
      <c r="HMM833" s="230"/>
      <c r="HMN833" s="230"/>
      <c r="HMO833" s="230"/>
      <c r="HMP833" s="230"/>
      <c r="HMQ833" s="230"/>
      <c r="HMR833" s="230"/>
      <c r="HMS833" s="230"/>
      <c r="HMT833" s="230"/>
      <c r="HMU833" s="230"/>
      <c r="HMV833" s="230"/>
      <c r="HMW833" s="230"/>
      <c r="HMX833" s="230"/>
      <c r="HMY833" s="230"/>
      <c r="HMZ833" s="230"/>
      <c r="HNA833" s="230"/>
      <c r="HNB833" s="230"/>
      <c r="HNC833" s="230"/>
      <c r="HND833" s="230"/>
      <c r="HNE833" s="230"/>
      <c r="HNF833" s="230"/>
      <c r="HNG833" s="230"/>
      <c r="HNH833" s="230"/>
      <c r="HNI833" s="230"/>
      <c r="HNJ833" s="230"/>
      <c r="HNK833" s="230"/>
      <c r="HNL833" s="230"/>
      <c r="HNM833" s="230"/>
      <c r="HNN833" s="230"/>
      <c r="HNO833" s="230"/>
      <c r="HNP833" s="230"/>
      <c r="HNQ833" s="230"/>
      <c r="HNR833" s="230"/>
      <c r="HNS833" s="230"/>
      <c r="HNT833" s="230"/>
      <c r="HNU833" s="230"/>
      <c r="HNV833" s="230"/>
      <c r="HNW833" s="230"/>
      <c r="HNX833" s="230"/>
      <c r="HNY833" s="230"/>
      <c r="HNZ833" s="230"/>
      <c r="HOA833" s="230"/>
      <c r="HOB833" s="230"/>
      <c r="HOC833" s="230"/>
      <c r="HOD833" s="230"/>
      <c r="HOE833" s="230"/>
      <c r="HOF833" s="230"/>
      <c r="HOG833" s="230"/>
      <c r="HOH833" s="230"/>
      <c r="HOI833" s="230"/>
      <c r="HOJ833" s="230"/>
      <c r="HOK833" s="230"/>
      <c r="HOL833" s="230"/>
      <c r="HOM833" s="230"/>
      <c r="HON833" s="230"/>
      <c r="HOO833" s="230"/>
      <c r="HOP833" s="230"/>
      <c r="HOQ833" s="230"/>
      <c r="HOR833" s="230"/>
      <c r="HOS833" s="230"/>
      <c r="HOT833" s="230"/>
      <c r="HOU833" s="230"/>
      <c r="HOV833" s="230"/>
      <c r="HOW833" s="230"/>
      <c r="HOX833" s="230"/>
      <c r="HOY833" s="230"/>
      <c r="HOZ833" s="230"/>
      <c r="HPA833" s="230"/>
      <c r="HPB833" s="230"/>
      <c r="HPC833" s="230"/>
      <c r="HPD833" s="230"/>
      <c r="HPE833" s="230"/>
      <c r="HPF833" s="230"/>
      <c r="HPG833" s="230"/>
      <c r="HPH833" s="230"/>
      <c r="HPI833" s="230"/>
      <c r="HPJ833" s="230"/>
      <c r="HPK833" s="230"/>
      <c r="HPL833" s="230"/>
      <c r="HPM833" s="230"/>
      <c r="HPN833" s="230"/>
      <c r="HPO833" s="230"/>
      <c r="HPP833" s="230"/>
      <c r="HPQ833" s="230"/>
      <c r="HPR833" s="230"/>
      <c r="HPS833" s="230"/>
      <c r="HPT833" s="230"/>
      <c r="HPU833" s="230"/>
      <c r="HPV833" s="230"/>
      <c r="HPW833" s="230"/>
      <c r="HPX833" s="230"/>
      <c r="HPY833" s="230"/>
      <c r="HPZ833" s="230"/>
      <c r="HQA833" s="230"/>
      <c r="HQB833" s="230"/>
      <c r="HQC833" s="230"/>
      <c r="HQD833" s="230"/>
      <c r="HQE833" s="230"/>
      <c r="HQF833" s="230"/>
      <c r="HQG833" s="230"/>
      <c r="HQH833" s="230"/>
      <c r="HQI833" s="230"/>
      <c r="HQJ833" s="230"/>
      <c r="HQK833" s="230"/>
      <c r="HQL833" s="230"/>
      <c r="HQM833" s="230"/>
      <c r="HQN833" s="230"/>
      <c r="HQO833" s="230"/>
      <c r="HQP833" s="230"/>
      <c r="HQQ833" s="230"/>
      <c r="HQR833" s="230"/>
      <c r="HQS833" s="230"/>
      <c r="HQT833" s="230"/>
      <c r="HQU833" s="230"/>
      <c r="HQV833" s="230"/>
      <c r="HQW833" s="230"/>
      <c r="HQX833" s="230"/>
      <c r="HQY833" s="230"/>
      <c r="HQZ833" s="230"/>
      <c r="HRA833" s="230"/>
      <c r="HRB833" s="230"/>
      <c r="HRC833" s="230"/>
      <c r="HRD833" s="230"/>
      <c r="HRE833" s="230"/>
      <c r="HRF833" s="230"/>
      <c r="HRG833" s="230"/>
      <c r="HRH833" s="230"/>
      <c r="HRI833" s="230"/>
      <c r="HRJ833" s="230"/>
      <c r="HRK833" s="230"/>
      <c r="HRL833" s="230"/>
      <c r="HRM833" s="230"/>
      <c r="HRN833" s="230"/>
      <c r="HRO833" s="230"/>
      <c r="HRP833" s="230"/>
      <c r="HRQ833" s="230"/>
      <c r="HRR833" s="230"/>
      <c r="HRS833" s="230"/>
      <c r="HRT833" s="230"/>
      <c r="HRU833" s="230"/>
      <c r="HRV833" s="230"/>
      <c r="HRW833" s="230"/>
      <c r="HRX833" s="230"/>
      <c r="HRY833" s="230"/>
      <c r="HRZ833" s="230"/>
      <c r="HSA833" s="230"/>
      <c r="HSB833" s="230"/>
      <c r="HSC833" s="230"/>
      <c r="HSD833" s="230"/>
      <c r="HSE833" s="230"/>
      <c r="HSF833" s="230"/>
      <c r="HSG833" s="230"/>
      <c r="HSH833" s="230"/>
      <c r="HSI833" s="230"/>
      <c r="HSJ833" s="230"/>
      <c r="HSK833" s="230"/>
      <c r="HSL833" s="230"/>
      <c r="HSM833" s="230"/>
      <c r="HSN833" s="230"/>
      <c r="HSO833" s="230"/>
      <c r="HSP833" s="230"/>
      <c r="HSQ833" s="230"/>
      <c r="HSR833" s="230"/>
      <c r="HSS833" s="230"/>
      <c r="HST833" s="230"/>
      <c r="HSU833" s="230"/>
      <c r="HSV833" s="230"/>
      <c r="HSW833" s="230"/>
      <c r="HSX833" s="230"/>
      <c r="HSY833" s="230"/>
      <c r="HSZ833" s="230"/>
      <c r="HTA833" s="230"/>
      <c r="HTB833" s="230"/>
      <c r="HTC833" s="230"/>
      <c r="HTD833" s="230"/>
      <c r="HTE833" s="230"/>
      <c r="HTF833" s="230"/>
      <c r="HTG833" s="230"/>
      <c r="HTH833" s="230"/>
      <c r="HTI833" s="230"/>
      <c r="HTJ833" s="230"/>
      <c r="HTK833" s="230"/>
      <c r="HTL833" s="230"/>
      <c r="HTM833" s="230"/>
      <c r="HTN833" s="230"/>
      <c r="HTO833" s="230"/>
      <c r="HTP833" s="230"/>
      <c r="HTQ833" s="230"/>
      <c r="HTR833" s="230"/>
      <c r="HTS833" s="230"/>
      <c r="HTT833" s="230"/>
      <c r="HTU833" s="230"/>
      <c r="HTV833" s="230"/>
      <c r="HTW833" s="230"/>
      <c r="HTX833" s="230"/>
      <c r="HTY833" s="230"/>
      <c r="HTZ833" s="230"/>
      <c r="HUA833" s="230"/>
      <c r="HUB833" s="230"/>
      <c r="HUC833" s="230"/>
      <c r="HUD833" s="230"/>
      <c r="HUE833" s="230"/>
      <c r="HUF833" s="230"/>
      <c r="HUG833" s="230"/>
      <c r="HUH833" s="230"/>
      <c r="HUI833" s="230"/>
      <c r="HUJ833" s="230"/>
      <c r="HUK833" s="230"/>
      <c r="HUL833" s="230"/>
      <c r="HUM833" s="230"/>
      <c r="HUN833" s="230"/>
      <c r="HUO833" s="230"/>
      <c r="HUP833" s="230"/>
      <c r="HUQ833" s="230"/>
      <c r="HUR833" s="230"/>
      <c r="HUS833" s="230"/>
      <c r="HUT833" s="230"/>
      <c r="HUU833" s="230"/>
      <c r="HUV833" s="230"/>
      <c r="HUW833" s="230"/>
      <c r="HUX833" s="230"/>
      <c r="HUY833" s="230"/>
      <c r="HUZ833" s="230"/>
      <c r="HVA833" s="230"/>
      <c r="HVB833" s="230"/>
      <c r="HVC833" s="230"/>
      <c r="HVD833" s="230"/>
      <c r="HVE833" s="230"/>
      <c r="HVF833" s="230"/>
      <c r="HVG833" s="230"/>
      <c r="HVH833" s="230"/>
      <c r="HVI833" s="230"/>
      <c r="HVJ833" s="230"/>
      <c r="HVK833" s="230"/>
      <c r="HVL833" s="230"/>
      <c r="HVM833" s="230"/>
      <c r="HVN833" s="230"/>
      <c r="HVO833" s="230"/>
      <c r="HVP833" s="230"/>
      <c r="HVQ833" s="230"/>
      <c r="HVR833" s="230"/>
      <c r="HVS833" s="230"/>
      <c r="HVT833" s="230"/>
      <c r="HVU833" s="230"/>
      <c r="HVV833" s="230"/>
      <c r="HVW833" s="230"/>
      <c r="HVX833" s="230"/>
      <c r="HVY833" s="230"/>
      <c r="HVZ833" s="230"/>
      <c r="HWA833" s="230"/>
      <c r="HWB833" s="230"/>
      <c r="HWC833" s="230"/>
      <c r="HWD833" s="230"/>
      <c r="HWE833" s="230"/>
      <c r="HWF833" s="230"/>
      <c r="HWG833" s="230"/>
      <c r="HWH833" s="230"/>
      <c r="HWI833" s="230"/>
      <c r="HWJ833" s="230"/>
      <c r="HWK833" s="230"/>
      <c r="HWL833" s="230"/>
      <c r="HWM833" s="230"/>
      <c r="HWN833" s="230"/>
      <c r="HWO833" s="230"/>
      <c r="HWP833" s="230"/>
      <c r="HWQ833" s="230"/>
      <c r="HWR833" s="230"/>
      <c r="HWS833" s="230"/>
      <c r="HWT833" s="230"/>
      <c r="HWU833" s="230"/>
      <c r="HWV833" s="230"/>
      <c r="HWW833" s="230"/>
      <c r="HWX833" s="230"/>
      <c r="HWY833" s="230"/>
      <c r="HWZ833" s="230"/>
      <c r="HXA833" s="230"/>
      <c r="HXB833" s="230"/>
      <c r="HXC833" s="230"/>
      <c r="HXD833" s="230"/>
      <c r="HXE833" s="230"/>
      <c r="HXF833" s="230"/>
      <c r="HXG833" s="230"/>
      <c r="HXH833" s="230"/>
      <c r="HXI833" s="230"/>
      <c r="HXJ833" s="230"/>
      <c r="HXK833" s="230"/>
      <c r="HXL833" s="230"/>
      <c r="HXM833" s="230"/>
      <c r="HXN833" s="230"/>
      <c r="HXO833" s="230"/>
      <c r="HXP833" s="230"/>
      <c r="HXQ833" s="230"/>
      <c r="HXR833" s="230"/>
      <c r="HXS833" s="230"/>
      <c r="HXT833" s="230"/>
      <c r="HXU833" s="230"/>
      <c r="HXV833" s="230"/>
      <c r="HXW833" s="230"/>
      <c r="HXX833" s="230"/>
      <c r="HXY833" s="230"/>
      <c r="HXZ833" s="230"/>
      <c r="HYA833" s="230"/>
      <c r="HYB833" s="230"/>
      <c r="HYC833" s="230"/>
      <c r="HYD833" s="230"/>
      <c r="HYE833" s="230"/>
      <c r="HYF833" s="230"/>
      <c r="HYG833" s="230"/>
      <c r="HYH833" s="230"/>
      <c r="HYI833" s="230"/>
      <c r="HYJ833" s="230"/>
      <c r="HYK833" s="230"/>
      <c r="HYL833" s="230"/>
      <c r="HYM833" s="230"/>
      <c r="HYN833" s="230"/>
      <c r="HYO833" s="230"/>
      <c r="HYP833" s="230"/>
      <c r="HYQ833" s="230"/>
      <c r="HYR833" s="230"/>
      <c r="HYS833" s="230"/>
      <c r="HYT833" s="230"/>
      <c r="HYU833" s="230"/>
      <c r="HYV833" s="230"/>
      <c r="HYW833" s="230"/>
      <c r="HYX833" s="230"/>
      <c r="HYY833" s="230"/>
      <c r="HYZ833" s="230"/>
      <c r="HZA833" s="230"/>
      <c r="HZB833" s="230"/>
      <c r="HZC833" s="230"/>
      <c r="HZD833" s="230"/>
      <c r="HZE833" s="230"/>
      <c r="HZF833" s="230"/>
      <c r="HZG833" s="230"/>
      <c r="HZH833" s="230"/>
      <c r="HZI833" s="230"/>
      <c r="HZJ833" s="230"/>
      <c r="HZK833" s="230"/>
      <c r="HZL833" s="230"/>
      <c r="HZM833" s="230"/>
      <c r="HZN833" s="230"/>
      <c r="HZO833" s="230"/>
      <c r="HZP833" s="230"/>
      <c r="HZQ833" s="230"/>
      <c r="HZR833" s="230"/>
      <c r="HZS833" s="230"/>
      <c r="HZT833" s="230"/>
      <c r="HZU833" s="230"/>
      <c r="HZV833" s="230"/>
      <c r="HZW833" s="230"/>
      <c r="HZX833" s="230"/>
      <c r="HZY833" s="230"/>
      <c r="HZZ833" s="230"/>
      <c r="IAA833" s="230"/>
      <c r="IAB833" s="230"/>
      <c r="IAC833" s="230"/>
      <c r="IAD833" s="230"/>
      <c r="IAE833" s="230"/>
      <c r="IAF833" s="230"/>
      <c r="IAG833" s="230"/>
      <c r="IAH833" s="230"/>
      <c r="IAI833" s="230"/>
      <c r="IAJ833" s="230"/>
      <c r="IAK833" s="230"/>
      <c r="IAL833" s="230"/>
      <c r="IAM833" s="230"/>
      <c r="IAN833" s="230"/>
      <c r="IAO833" s="230"/>
      <c r="IAP833" s="230"/>
      <c r="IAQ833" s="230"/>
      <c r="IAR833" s="230"/>
      <c r="IAS833" s="230"/>
      <c r="IAT833" s="230"/>
      <c r="IAU833" s="230"/>
      <c r="IAV833" s="230"/>
      <c r="IAW833" s="230"/>
      <c r="IAX833" s="230"/>
      <c r="IAY833" s="230"/>
      <c r="IAZ833" s="230"/>
      <c r="IBA833" s="230"/>
      <c r="IBB833" s="230"/>
      <c r="IBC833" s="230"/>
      <c r="IBD833" s="230"/>
      <c r="IBE833" s="230"/>
      <c r="IBF833" s="230"/>
      <c r="IBG833" s="230"/>
      <c r="IBH833" s="230"/>
      <c r="IBI833" s="230"/>
      <c r="IBJ833" s="230"/>
      <c r="IBK833" s="230"/>
      <c r="IBL833" s="230"/>
      <c r="IBM833" s="230"/>
      <c r="IBN833" s="230"/>
      <c r="IBO833" s="230"/>
      <c r="IBP833" s="230"/>
      <c r="IBQ833" s="230"/>
      <c r="IBR833" s="230"/>
      <c r="IBS833" s="230"/>
      <c r="IBT833" s="230"/>
      <c r="IBU833" s="230"/>
      <c r="IBV833" s="230"/>
      <c r="IBW833" s="230"/>
      <c r="IBX833" s="230"/>
      <c r="IBY833" s="230"/>
      <c r="IBZ833" s="230"/>
      <c r="ICA833" s="230"/>
      <c r="ICB833" s="230"/>
      <c r="ICC833" s="230"/>
      <c r="ICD833" s="230"/>
      <c r="ICE833" s="230"/>
      <c r="ICF833" s="230"/>
      <c r="ICG833" s="230"/>
      <c r="ICH833" s="230"/>
      <c r="ICI833" s="230"/>
      <c r="ICJ833" s="230"/>
      <c r="ICK833" s="230"/>
      <c r="ICL833" s="230"/>
      <c r="ICM833" s="230"/>
      <c r="ICN833" s="230"/>
      <c r="ICO833" s="230"/>
      <c r="ICP833" s="230"/>
      <c r="ICQ833" s="230"/>
      <c r="ICR833" s="230"/>
      <c r="ICS833" s="230"/>
      <c r="ICT833" s="230"/>
      <c r="ICU833" s="230"/>
      <c r="ICV833" s="230"/>
      <c r="ICW833" s="230"/>
      <c r="ICX833" s="230"/>
      <c r="ICY833" s="230"/>
      <c r="ICZ833" s="230"/>
      <c r="IDA833" s="230"/>
      <c r="IDB833" s="230"/>
      <c r="IDC833" s="230"/>
      <c r="IDD833" s="230"/>
      <c r="IDE833" s="230"/>
      <c r="IDF833" s="230"/>
      <c r="IDG833" s="230"/>
      <c r="IDH833" s="230"/>
      <c r="IDI833" s="230"/>
      <c r="IDJ833" s="230"/>
      <c r="IDK833" s="230"/>
      <c r="IDL833" s="230"/>
      <c r="IDM833" s="230"/>
      <c r="IDN833" s="230"/>
      <c r="IDO833" s="230"/>
      <c r="IDP833" s="230"/>
      <c r="IDQ833" s="230"/>
      <c r="IDR833" s="230"/>
      <c r="IDS833" s="230"/>
      <c r="IDT833" s="230"/>
      <c r="IDU833" s="230"/>
      <c r="IDV833" s="230"/>
      <c r="IDW833" s="230"/>
      <c r="IDX833" s="230"/>
      <c r="IDY833" s="230"/>
      <c r="IDZ833" s="230"/>
      <c r="IEA833" s="230"/>
      <c r="IEB833" s="230"/>
      <c r="IEC833" s="230"/>
      <c r="IED833" s="230"/>
      <c r="IEE833" s="230"/>
      <c r="IEF833" s="230"/>
      <c r="IEG833" s="230"/>
      <c r="IEH833" s="230"/>
      <c r="IEI833" s="230"/>
      <c r="IEJ833" s="230"/>
      <c r="IEK833" s="230"/>
      <c r="IEL833" s="230"/>
      <c r="IEM833" s="230"/>
      <c r="IEN833" s="230"/>
      <c r="IEO833" s="230"/>
      <c r="IEP833" s="230"/>
      <c r="IEQ833" s="230"/>
      <c r="IER833" s="230"/>
      <c r="IES833" s="230"/>
      <c r="IET833" s="230"/>
      <c r="IEU833" s="230"/>
      <c r="IEV833" s="230"/>
      <c r="IEW833" s="230"/>
      <c r="IEX833" s="230"/>
      <c r="IEY833" s="230"/>
      <c r="IEZ833" s="230"/>
      <c r="IFA833" s="230"/>
      <c r="IFB833" s="230"/>
      <c r="IFC833" s="230"/>
      <c r="IFD833" s="230"/>
      <c r="IFE833" s="230"/>
      <c r="IFF833" s="230"/>
      <c r="IFG833" s="230"/>
      <c r="IFH833" s="230"/>
      <c r="IFI833" s="230"/>
      <c r="IFJ833" s="230"/>
      <c r="IFK833" s="230"/>
      <c r="IFL833" s="230"/>
      <c r="IFM833" s="230"/>
      <c r="IFN833" s="230"/>
      <c r="IFO833" s="230"/>
      <c r="IFP833" s="230"/>
      <c r="IFQ833" s="230"/>
      <c r="IFR833" s="230"/>
      <c r="IFS833" s="230"/>
      <c r="IFT833" s="230"/>
      <c r="IFU833" s="230"/>
      <c r="IFV833" s="230"/>
      <c r="IFW833" s="230"/>
      <c r="IFX833" s="230"/>
      <c r="IFY833" s="230"/>
      <c r="IFZ833" s="230"/>
      <c r="IGA833" s="230"/>
      <c r="IGB833" s="230"/>
      <c r="IGC833" s="230"/>
      <c r="IGD833" s="230"/>
      <c r="IGE833" s="230"/>
      <c r="IGF833" s="230"/>
      <c r="IGG833" s="230"/>
      <c r="IGH833" s="230"/>
      <c r="IGI833" s="230"/>
      <c r="IGJ833" s="230"/>
      <c r="IGK833" s="230"/>
      <c r="IGL833" s="230"/>
      <c r="IGM833" s="230"/>
      <c r="IGN833" s="230"/>
      <c r="IGO833" s="230"/>
      <c r="IGP833" s="230"/>
      <c r="IGQ833" s="230"/>
      <c r="IGR833" s="230"/>
      <c r="IGS833" s="230"/>
      <c r="IGT833" s="230"/>
      <c r="IGU833" s="230"/>
      <c r="IGV833" s="230"/>
      <c r="IGW833" s="230"/>
      <c r="IGX833" s="230"/>
      <c r="IGY833" s="230"/>
      <c r="IGZ833" s="230"/>
      <c r="IHA833" s="230"/>
      <c r="IHB833" s="230"/>
      <c r="IHC833" s="230"/>
      <c r="IHD833" s="230"/>
      <c r="IHE833" s="230"/>
      <c r="IHF833" s="230"/>
      <c r="IHG833" s="230"/>
      <c r="IHH833" s="230"/>
      <c r="IHI833" s="230"/>
      <c r="IHJ833" s="230"/>
      <c r="IHK833" s="230"/>
      <c r="IHL833" s="230"/>
      <c r="IHM833" s="230"/>
      <c r="IHN833" s="230"/>
      <c r="IHO833" s="230"/>
      <c r="IHP833" s="230"/>
      <c r="IHQ833" s="230"/>
      <c r="IHR833" s="230"/>
      <c r="IHS833" s="230"/>
      <c r="IHT833" s="230"/>
      <c r="IHU833" s="230"/>
      <c r="IHV833" s="230"/>
      <c r="IHW833" s="230"/>
      <c r="IHX833" s="230"/>
      <c r="IHY833" s="230"/>
      <c r="IHZ833" s="230"/>
      <c r="IIA833" s="230"/>
      <c r="IIB833" s="230"/>
      <c r="IIC833" s="230"/>
      <c r="IID833" s="230"/>
      <c r="IIE833" s="230"/>
      <c r="IIF833" s="230"/>
      <c r="IIG833" s="230"/>
      <c r="IIH833" s="230"/>
      <c r="III833" s="230"/>
      <c r="IIJ833" s="230"/>
      <c r="IIK833" s="230"/>
      <c r="IIL833" s="230"/>
      <c r="IIM833" s="230"/>
      <c r="IIN833" s="230"/>
      <c r="IIO833" s="230"/>
      <c r="IIP833" s="230"/>
      <c r="IIQ833" s="230"/>
      <c r="IIR833" s="230"/>
      <c r="IIS833" s="230"/>
      <c r="IIT833" s="230"/>
      <c r="IIU833" s="230"/>
      <c r="IIV833" s="230"/>
      <c r="IIW833" s="230"/>
      <c r="IIX833" s="230"/>
      <c r="IIY833" s="230"/>
      <c r="IIZ833" s="230"/>
      <c r="IJA833" s="230"/>
      <c r="IJB833" s="230"/>
      <c r="IJC833" s="230"/>
      <c r="IJD833" s="230"/>
      <c r="IJE833" s="230"/>
      <c r="IJF833" s="230"/>
      <c r="IJG833" s="230"/>
      <c r="IJH833" s="230"/>
      <c r="IJI833" s="230"/>
      <c r="IJJ833" s="230"/>
      <c r="IJK833" s="230"/>
      <c r="IJL833" s="230"/>
      <c r="IJM833" s="230"/>
      <c r="IJN833" s="230"/>
      <c r="IJO833" s="230"/>
      <c r="IJP833" s="230"/>
      <c r="IJQ833" s="230"/>
      <c r="IJR833" s="230"/>
      <c r="IJS833" s="230"/>
      <c r="IJT833" s="230"/>
      <c r="IJU833" s="230"/>
      <c r="IJV833" s="230"/>
      <c r="IJW833" s="230"/>
      <c r="IJX833" s="230"/>
      <c r="IJY833" s="230"/>
      <c r="IJZ833" s="230"/>
      <c r="IKA833" s="230"/>
      <c r="IKB833" s="230"/>
      <c r="IKC833" s="230"/>
      <c r="IKD833" s="230"/>
      <c r="IKE833" s="230"/>
      <c r="IKF833" s="230"/>
      <c r="IKG833" s="230"/>
      <c r="IKH833" s="230"/>
      <c r="IKI833" s="230"/>
      <c r="IKJ833" s="230"/>
      <c r="IKK833" s="230"/>
      <c r="IKL833" s="230"/>
      <c r="IKM833" s="230"/>
      <c r="IKN833" s="230"/>
      <c r="IKO833" s="230"/>
      <c r="IKP833" s="230"/>
      <c r="IKQ833" s="230"/>
      <c r="IKR833" s="230"/>
      <c r="IKS833" s="230"/>
      <c r="IKT833" s="230"/>
      <c r="IKU833" s="230"/>
      <c r="IKV833" s="230"/>
      <c r="IKW833" s="230"/>
      <c r="IKX833" s="230"/>
      <c r="IKY833" s="230"/>
      <c r="IKZ833" s="230"/>
      <c r="ILA833" s="230"/>
      <c r="ILB833" s="230"/>
      <c r="ILC833" s="230"/>
      <c r="ILD833" s="230"/>
      <c r="ILE833" s="230"/>
      <c r="ILF833" s="230"/>
      <c r="ILG833" s="230"/>
      <c r="ILH833" s="230"/>
      <c r="ILI833" s="230"/>
      <c r="ILJ833" s="230"/>
      <c r="ILK833" s="230"/>
      <c r="ILL833" s="230"/>
      <c r="ILM833" s="230"/>
      <c r="ILN833" s="230"/>
      <c r="ILO833" s="230"/>
      <c r="ILP833" s="230"/>
      <c r="ILQ833" s="230"/>
      <c r="ILR833" s="230"/>
      <c r="ILS833" s="230"/>
      <c r="ILT833" s="230"/>
      <c r="ILU833" s="230"/>
      <c r="ILV833" s="230"/>
      <c r="ILW833" s="230"/>
      <c r="ILX833" s="230"/>
      <c r="ILY833" s="230"/>
      <c r="ILZ833" s="230"/>
      <c r="IMA833" s="230"/>
      <c r="IMB833" s="230"/>
      <c r="IMC833" s="230"/>
      <c r="IMD833" s="230"/>
      <c r="IME833" s="230"/>
      <c r="IMF833" s="230"/>
      <c r="IMG833" s="230"/>
      <c r="IMH833" s="230"/>
      <c r="IMI833" s="230"/>
      <c r="IMJ833" s="230"/>
      <c r="IMK833" s="230"/>
      <c r="IML833" s="230"/>
      <c r="IMM833" s="230"/>
      <c r="IMN833" s="230"/>
      <c r="IMO833" s="230"/>
      <c r="IMP833" s="230"/>
      <c r="IMQ833" s="230"/>
      <c r="IMR833" s="230"/>
      <c r="IMS833" s="230"/>
      <c r="IMT833" s="230"/>
      <c r="IMU833" s="230"/>
      <c r="IMV833" s="230"/>
      <c r="IMW833" s="230"/>
      <c r="IMX833" s="230"/>
      <c r="IMY833" s="230"/>
      <c r="IMZ833" s="230"/>
      <c r="INA833" s="230"/>
      <c r="INB833" s="230"/>
      <c r="INC833" s="230"/>
      <c r="IND833" s="230"/>
      <c r="INE833" s="230"/>
      <c r="INF833" s="230"/>
      <c r="ING833" s="230"/>
      <c r="INH833" s="230"/>
      <c r="INI833" s="230"/>
      <c r="INJ833" s="230"/>
      <c r="INK833" s="230"/>
      <c r="INL833" s="230"/>
      <c r="INM833" s="230"/>
      <c r="INN833" s="230"/>
      <c r="INO833" s="230"/>
      <c r="INP833" s="230"/>
      <c r="INQ833" s="230"/>
      <c r="INR833" s="230"/>
      <c r="INS833" s="230"/>
      <c r="INT833" s="230"/>
      <c r="INU833" s="230"/>
      <c r="INV833" s="230"/>
      <c r="INW833" s="230"/>
      <c r="INX833" s="230"/>
      <c r="INY833" s="230"/>
      <c r="INZ833" s="230"/>
      <c r="IOA833" s="230"/>
      <c r="IOB833" s="230"/>
      <c r="IOC833" s="230"/>
      <c r="IOD833" s="230"/>
      <c r="IOE833" s="230"/>
      <c r="IOF833" s="230"/>
      <c r="IOG833" s="230"/>
      <c r="IOH833" s="230"/>
      <c r="IOI833" s="230"/>
      <c r="IOJ833" s="230"/>
      <c r="IOK833" s="230"/>
      <c r="IOL833" s="230"/>
      <c r="IOM833" s="230"/>
      <c r="ION833" s="230"/>
      <c r="IOO833" s="230"/>
      <c r="IOP833" s="230"/>
      <c r="IOQ833" s="230"/>
      <c r="IOR833" s="230"/>
      <c r="IOS833" s="230"/>
      <c r="IOT833" s="230"/>
      <c r="IOU833" s="230"/>
      <c r="IOV833" s="230"/>
      <c r="IOW833" s="230"/>
      <c r="IOX833" s="230"/>
      <c r="IOY833" s="230"/>
      <c r="IOZ833" s="230"/>
      <c r="IPA833" s="230"/>
      <c r="IPB833" s="230"/>
      <c r="IPC833" s="230"/>
      <c r="IPD833" s="230"/>
      <c r="IPE833" s="230"/>
      <c r="IPF833" s="230"/>
      <c r="IPG833" s="230"/>
      <c r="IPH833" s="230"/>
      <c r="IPI833" s="230"/>
      <c r="IPJ833" s="230"/>
      <c r="IPK833" s="230"/>
      <c r="IPL833" s="230"/>
      <c r="IPM833" s="230"/>
      <c r="IPN833" s="230"/>
      <c r="IPO833" s="230"/>
      <c r="IPP833" s="230"/>
      <c r="IPQ833" s="230"/>
      <c r="IPR833" s="230"/>
      <c r="IPS833" s="230"/>
      <c r="IPT833" s="230"/>
      <c r="IPU833" s="230"/>
      <c r="IPV833" s="230"/>
      <c r="IPW833" s="230"/>
      <c r="IPX833" s="230"/>
      <c r="IPY833" s="230"/>
      <c r="IPZ833" s="230"/>
      <c r="IQA833" s="230"/>
      <c r="IQB833" s="230"/>
      <c r="IQC833" s="230"/>
      <c r="IQD833" s="230"/>
      <c r="IQE833" s="230"/>
      <c r="IQF833" s="230"/>
      <c r="IQG833" s="230"/>
      <c r="IQH833" s="230"/>
      <c r="IQI833" s="230"/>
      <c r="IQJ833" s="230"/>
      <c r="IQK833" s="230"/>
      <c r="IQL833" s="230"/>
      <c r="IQM833" s="230"/>
      <c r="IQN833" s="230"/>
      <c r="IQO833" s="230"/>
      <c r="IQP833" s="230"/>
      <c r="IQQ833" s="230"/>
      <c r="IQR833" s="230"/>
      <c r="IQS833" s="230"/>
      <c r="IQT833" s="230"/>
      <c r="IQU833" s="230"/>
      <c r="IQV833" s="230"/>
      <c r="IQW833" s="230"/>
      <c r="IQX833" s="230"/>
      <c r="IQY833" s="230"/>
      <c r="IQZ833" s="230"/>
      <c r="IRA833" s="230"/>
      <c r="IRB833" s="230"/>
      <c r="IRC833" s="230"/>
      <c r="IRD833" s="230"/>
      <c r="IRE833" s="230"/>
      <c r="IRF833" s="230"/>
      <c r="IRG833" s="230"/>
      <c r="IRH833" s="230"/>
      <c r="IRI833" s="230"/>
      <c r="IRJ833" s="230"/>
      <c r="IRK833" s="230"/>
      <c r="IRL833" s="230"/>
      <c r="IRM833" s="230"/>
      <c r="IRN833" s="230"/>
      <c r="IRO833" s="230"/>
      <c r="IRP833" s="230"/>
      <c r="IRQ833" s="230"/>
      <c r="IRR833" s="230"/>
      <c r="IRS833" s="230"/>
      <c r="IRT833" s="230"/>
      <c r="IRU833" s="230"/>
      <c r="IRV833" s="230"/>
      <c r="IRW833" s="230"/>
      <c r="IRX833" s="230"/>
      <c r="IRY833" s="230"/>
      <c r="IRZ833" s="230"/>
      <c r="ISA833" s="230"/>
      <c r="ISB833" s="230"/>
      <c r="ISC833" s="230"/>
      <c r="ISD833" s="230"/>
      <c r="ISE833" s="230"/>
      <c r="ISF833" s="230"/>
      <c r="ISG833" s="230"/>
      <c r="ISH833" s="230"/>
      <c r="ISI833" s="230"/>
      <c r="ISJ833" s="230"/>
      <c r="ISK833" s="230"/>
      <c r="ISL833" s="230"/>
      <c r="ISM833" s="230"/>
      <c r="ISN833" s="230"/>
      <c r="ISO833" s="230"/>
      <c r="ISP833" s="230"/>
      <c r="ISQ833" s="230"/>
      <c r="ISR833" s="230"/>
      <c r="ISS833" s="230"/>
      <c r="IST833" s="230"/>
      <c r="ISU833" s="230"/>
      <c r="ISV833" s="230"/>
      <c r="ISW833" s="230"/>
      <c r="ISX833" s="230"/>
      <c r="ISY833" s="230"/>
      <c r="ISZ833" s="230"/>
      <c r="ITA833" s="230"/>
      <c r="ITB833" s="230"/>
      <c r="ITC833" s="230"/>
      <c r="ITD833" s="230"/>
      <c r="ITE833" s="230"/>
      <c r="ITF833" s="230"/>
      <c r="ITG833" s="230"/>
      <c r="ITH833" s="230"/>
      <c r="ITI833" s="230"/>
      <c r="ITJ833" s="230"/>
      <c r="ITK833" s="230"/>
      <c r="ITL833" s="230"/>
      <c r="ITM833" s="230"/>
      <c r="ITN833" s="230"/>
      <c r="ITO833" s="230"/>
      <c r="ITP833" s="230"/>
      <c r="ITQ833" s="230"/>
      <c r="ITR833" s="230"/>
      <c r="ITS833" s="230"/>
      <c r="ITT833" s="230"/>
      <c r="ITU833" s="230"/>
      <c r="ITV833" s="230"/>
      <c r="ITW833" s="230"/>
      <c r="ITX833" s="230"/>
      <c r="ITY833" s="230"/>
      <c r="ITZ833" s="230"/>
      <c r="IUA833" s="230"/>
      <c r="IUB833" s="230"/>
      <c r="IUC833" s="230"/>
      <c r="IUD833" s="230"/>
      <c r="IUE833" s="230"/>
      <c r="IUF833" s="230"/>
      <c r="IUG833" s="230"/>
      <c r="IUH833" s="230"/>
      <c r="IUI833" s="230"/>
      <c r="IUJ833" s="230"/>
      <c r="IUK833" s="230"/>
      <c r="IUL833" s="230"/>
      <c r="IUM833" s="230"/>
      <c r="IUN833" s="230"/>
      <c r="IUO833" s="230"/>
      <c r="IUP833" s="230"/>
      <c r="IUQ833" s="230"/>
      <c r="IUR833" s="230"/>
      <c r="IUS833" s="230"/>
      <c r="IUT833" s="230"/>
      <c r="IUU833" s="230"/>
      <c r="IUV833" s="230"/>
      <c r="IUW833" s="230"/>
      <c r="IUX833" s="230"/>
      <c r="IUY833" s="230"/>
      <c r="IUZ833" s="230"/>
      <c r="IVA833" s="230"/>
      <c r="IVB833" s="230"/>
      <c r="IVC833" s="230"/>
      <c r="IVD833" s="230"/>
      <c r="IVE833" s="230"/>
      <c r="IVF833" s="230"/>
      <c r="IVG833" s="230"/>
      <c r="IVH833" s="230"/>
      <c r="IVI833" s="230"/>
      <c r="IVJ833" s="230"/>
      <c r="IVK833" s="230"/>
      <c r="IVL833" s="230"/>
      <c r="IVM833" s="230"/>
      <c r="IVN833" s="230"/>
      <c r="IVO833" s="230"/>
      <c r="IVP833" s="230"/>
      <c r="IVQ833" s="230"/>
      <c r="IVR833" s="230"/>
      <c r="IVS833" s="230"/>
      <c r="IVT833" s="230"/>
      <c r="IVU833" s="230"/>
      <c r="IVV833" s="230"/>
      <c r="IVW833" s="230"/>
      <c r="IVX833" s="230"/>
      <c r="IVY833" s="230"/>
      <c r="IVZ833" s="230"/>
      <c r="IWA833" s="230"/>
      <c r="IWB833" s="230"/>
      <c r="IWC833" s="230"/>
      <c r="IWD833" s="230"/>
      <c r="IWE833" s="230"/>
      <c r="IWF833" s="230"/>
      <c r="IWG833" s="230"/>
      <c r="IWH833" s="230"/>
      <c r="IWI833" s="230"/>
      <c r="IWJ833" s="230"/>
      <c r="IWK833" s="230"/>
      <c r="IWL833" s="230"/>
      <c r="IWM833" s="230"/>
      <c r="IWN833" s="230"/>
      <c r="IWO833" s="230"/>
      <c r="IWP833" s="230"/>
      <c r="IWQ833" s="230"/>
      <c r="IWR833" s="230"/>
      <c r="IWS833" s="230"/>
      <c r="IWT833" s="230"/>
      <c r="IWU833" s="230"/>
      <c r="IWV833" s="230"/>
      <c r="IWW833" s="230"/>
      <c r="IWX833" s="230"/>
      <c r="IWY833" s="230"/>
      <c r="IWZ833" s="230"/>
      <c r="IXA833" s="230"/>
      <c r="IXB833" s="230"/>
      <c r="IXC833" s="230"/>
      <c r="IXD833" s="230"/>
      <c r="IXE833" s="230"/>
      <c r="IXF833" s="230"/>
      <c r="IXG833" s="230"/>
      <c r="IXH833" s="230"/>
      <c r="IXI833" s="230"/>
      <c r="IXJ833" s="230"/>
      <c r="IXK833" s="230"/>
      <c r="IXL833" s="230"/>
      <c r="IXM833" s="230"/>
      <c r="IXN833" s="230"/>
      <c r="IXO833" s="230"/>
      <c r="IXP833" s="230"/>
      <c r="IXQ833" s="230"/>
      <c r="IXR833" s="230"/>
      <c r="IXS833" s="230"/>
      <c r="IXT833" s="230"/>
      <c r="IXU833" s="230"/>
      <c r="IXV833" s="230"/>
      <c r="IXW833" s="230"/>
      <c r="IXX833" s="230"/>
      <c r="IXY833" s="230"/>
      <c r="IXZ833" s="230"/>
      <c r="IYA833" s="230"/>
      <c r="IYB833" s="230"/>
      <c r="IYC833" s="230"/>
      <c r="IYD833" s="230"/>
      <c r="IYE833" s="230"/>
      <c r="IYF833" s="230"/>
      <c r="IYG833" s="230"/>
      <c r="IYH833" s="230"/>
      <c r="IYI833" s="230"/>
      <c r="IYJ833" s="230"/>
      <c r="IYK833" s="230"/>
      <c r="IYL833" s="230"/>
      <c r="IYM833" s="230"/>
      <c r="IYN833" s="230"/>
      <c r="IYO833" s="230"/>
      <c r="IYP833" s="230"/>
      <c r="IYQ833" s="230"/>
      <c r="IYR833" s="230"/>
      <c r="IYS833" s="230"/>
      <c r="IYT833" s="230"/>
      <c r="IYU833" s="230"/>
      <c r="IYV833" s="230"/>
      <c r="IYW833" s="230"/>
      <c r="IYX833" s="230"/>
      <c r="IYY833" s="230"/>
      <c r="IYZ833" s="230"/>
      <c r="IZA833" s="230"/>
      <c r="IZB833" s="230"/>
      <c r="IZC833" s="230"/>
      <c r="IZD833" s="230"/>
      <c r="IZE833" s="230"/>
      <c r="IZF833" s="230"/>
      <c r="IZG833" s="230"/>
      <c r="IZH833" s="230"/>
      <c r="IZI833" s="230"/>
      <c r="IZJ833" s="230"/>
      <c r="IZK833" s="230"/>
      <c r="IZL833" s="230"/>
      <c r="IZM833" s="230"/>
      <c r="IZN833" s="230"/>
      <c r="IZO833" s="230"/>
      <c r="IZP833" s="230"/>
      <c r="IZQ833" s="230"/>
      <c r="IZR833" s="230"/>
      <c r="IZS833" s="230"/>
      <c r="IZT833" s="230"/>
      <c r="IZU833" s="230"/>
      <c r="IZV833" s="230"/>
      <c r="IZW833" s="230"/>
      <c r="IZX833" s="230"/>
      <c r="IZY833" s="230"/>
      <c r="IZZ833" s="230"/>
      <c r="JAA833" s="230"/>
      <c r="JAB833" s="230"/>
      <c r="JAC833" s="230"/>
      <c r="JAD833" s="230"/>
      <c r="JAE833" s="230"/>
      <c r="JAF833" s="230"/>
      <c r="JAG833" s="230"/>
      <c r="JAH833" s="230"/>
      <c r="JAI833" s="230"/>
      <c r="JAJ833" s="230"/>
      <c r="JAK833" s="230"/>
      <c r="JAL833" s="230"/>
      <c r="JAM833" s="230"/>
      <c r="JAN833" s="230"/>
      <c r="JAO833" s="230"/>
      <c r="JAP833" s="230"/>
      <c r="JAQ833" s="230"/>
      <c r="JAR833" s="230"/>
      <c r="JAS833" s="230"/>
      <c r="JAT833" s="230"/>
      <c r="JAU833" s="230"/>
      <c r="JAV833" s="230"/>
      <c r="JAW833" s="230"/>
      <c r="JAX833" s="230"/>
      <c r="JAY833" s="230"/>
      <c r="JAZ833" s="230"/>
      <c r="JBA833" s="230"/>
      <c r="JBB833" s="230"/>
      <c r="JBC833" s="230"/>
      <c r="JBD833" s="230"/>
      <c r="JBE833" s="230"/>
      <c r="JBF833" s="230"/>
      <c r="JBG833" s="230"/>
      <c r="JBH833" s="230"/>
      <c r="JBI833" s="230"/>
      <c r="JBJ833" s="230"/>
      <c r="JBK833" s="230"/>
      <c r="JBL833" s="230"/>
      <c r="JBM833" s="230"/>
      <c r="JBN833" s="230"/>
      <c r="JBO833" s="230"/>
      <c r="JBP833" s="230"/>
      <c r="JBQ833" s="230"/>
      <c r="JBR833" s="230"/>
      <c r="JBS833" s="230"/>
      <c r="JBT833" s="230"/>
      <c r="JBU833" s="230"/>
      <c r="JBV833" s="230"/>
      <c r="JBW833" s="230"/>
      <c r="JBX833" s="230"/>
      <c r="JBY833" s="230"/>
      <c r="JBZ833" s="230"/>
      <c r="JCA833" s="230"/>
      <c r="JCB833" s="230"/>
      <c r="JCC833" s="230"/>
      <c r="JCD833" s="230"/>
      <c r="JCE833" s="230"/>
      <c r="JCF833" s="230"/>
      <c r="JCG833" s="230"/>
      <c r="JCH833" s="230"/>
      <c r="JCI833" s="230"/>
      <c r="JCJ833" s="230"/>
      <c r="JCK833" s="230"/>
      <c r="JCL833" s="230"/>
      <c r="JCM833" s="230"/>
      <c r="JCN833" s="230"/>
      <c r="JCO833" s="230"/>
      <c r="JCP833" s="230"/>
      <c r="JCQ833" s="230"/>
      <c r="JCR833" s="230"/>
      <c r="JCS833" s="230"/>
      <c r="JCT833" s="230"/>
      <c r="JCU833" s="230"/>
      <c r="JCV833" s="230"/>
      <c r="JCW833" s="230"/>
      <c r="JCX833" s="230"/>
      <c r="JCY833" s="230"/>
      <c r="JCZ833" s="230"/>
      <c r="JDA833" s="230"/>
      <c r="JDB833" s="230"/>
      <c r="JDC833" s="230"/>
      <c r="JDD833" s="230"/>
      <c r="JDE833" s="230"/>
      <c r="JDF833" s="230"/>
      <c r="JDG833" s="230"/>
      <c r="JDH833" s="230"/>
      <c r="JDI833" s="230"/>
      <c r="JDJ833" s="230"/>
      <c r="JDK833" s="230"/>
      <c r="JDL833" s="230"/>
      <c r="JDM833" s="230"/>
      <c r="JDN833" s="230"/>
      <c r="JDO833" s="230"/>
      <c r="JDP833" s="230"/>
      <c r="JDQ833" s="230"/>
      <c r="JDR833" s="230"/>
      <c r="JDS833" s="230"/>
      <c r="JDT833" s="230"/>
      <c r="JDU833" s="230"/>
      <c r="JDV833" s="230"/>
      <c r="JDW833" s="230"/>
      <c r="JDX833" s="230"/>
      <c r="JDY833" s="230"/>
      <c r="JDZ833" s="230"/>
      <c r="JEA833" s="230"/>
      <c r="JEB833" s="230"/>
      <c r="JEC833" s="230"/>
      <c r="JED833" s="230"/>
      <c r="JEE833" s="230"/>
      <c r="JEF833" s="230"/>
      <c r="JEG833" s="230"/>
      <c r="JEH833" s="230"/>
      <c r="JEI833" s="230"/>
      <c r="JEJ833" s="230"/>
      <c r="JEK833" s="230"/>
      <c r="JEL833" s="230"/>
      <c r="JEM833" s="230"/>
      <c r="JEN833" s="230"/>
      <c r="JEO833" s="230"/>
      <c r="JEP833" s="230"/>
      <c r="JEQ833" s="230"/>
      <c r="JER833" s="230"/>
      <c r="JES833" s="230"/>
      <c r="JET833" s="230"/>
      <c r="JEU833" s="230"/>
      <c r="JEV833" s="230"/>
      <c r="JEW833" s="230"/>
      <c r="JEX833" s="230"/>
      <c r="JEY833" s="230"/>
      <c r="JEZ833" s="230"/>
      <c r="JFA833" s="230"/>
      <c r="JFB833" s="230"/>
      <c r="JFC833" s="230"/>
      <c r="JFD833" s="230"/>
      <c r="JFE833" s="230"/>
      <c r="JFF833" s="230"/>
      <c r="JFG833" s="230"/>
      <c r="JFH833" s="230"/>
      <c r="JFI833" s="230"/>
      <c r="JFJ833" s="230"/>
      <c r="JFK833" s="230"/>
      <c r="JFL833" s="230"/>
      <c r="JFM833" s="230"/>
      <c r="JFN833" s="230"/>
      <c r="JFO833" s="230"/>
      <c r="JFP833" s="230"/>
      <c r="JFQ833" s="230"/>
      <c r="JFR833" s="230"/>
      <c r="JFS833" s="230"/>
      <c r="JFT833" s="230"/>
      <c r="JFU833" s="230"/>
      <c r="JFV833" s="230"/>
      <c r="JFW833" s="230"/>
      <c r="JFX833" s="230"/>
      <c r="JFY833" s="230"/>
      <c r="JFZ833" s="230"/>
      <c r="JGA833" s="230"/>
      <c r="JGB833" s="230"/>
      <c r="JGC833" s="230"/>
      <c r="JGD833" s="230"/>
      <c r="JGE833" s="230"/>
      <c r="JGF833" s="230"/>
      <c r="JGG833" s="230"/>
      <c r="JGH833" s="230"/>
      <c r="JGI833" s="230"/>
      <c r="JGJ833" s="230"/>
      <c r="JGK833" s="230"/>
      <c r="JGL833" s="230"/>
      <c r="JGM833" s="230"/>
      <c r="JGN833" s="230"/>
      <c r="JGO833" s="230"/>
      <c r="JGP833" s="230"/>
      <c r="JGQ833" s="230"/>
      <c r="JGR833" s="230"/>
      <c r="JGS833" s="230"/>
      <c r="JGT833" s="230"/>
      <c r="JGU833" s="230"/>
      <c r="JGV833" s="230"/>
      <c r="JGW833" s="230"/>
      <c r="JGX833" s="230"/>
      <c r="JGY833" s="230"/>
      <c r="JGZ833" s="230"/>
      <c r="JHA833" s="230"/>
      <c r="JHB833" s="230"/>
      <c r="JHC833" s="230"/>
      <c r="JHD833" s="230"/>
      <c r="JHE833" s="230"/>
      <c r="JHF833" s="230"/>
      <c r="JHG833" s="230"/>
      <c r="JHH833" s="230"/>
      <c r="JHI833" s="230"/>
      <c r="JHJ833" s="230"/>
      <c r="JHK833" s="230"/>
      <c r="JHL833" s="230"/>
      <c r="JHM833" s="230"/>
      <c r="JHN833" s="230"/>
      <c r="JHO833" s="230"/>
      <c r="JHP833" s="230"/>
      <c r="JHQ833" s="230"/>
      <c r="JHR833" s="230"/>
      <c r="JHS833" s="230"/>
      <c r="JHT833" s="230"/>
      <c r="JHU833" s="230"/>
      <c r="JHV833" s="230"/>
      <c r="JHW833" s="230"/>
      <c r="JHX833" s="230"/>
      <c r="JHY833" s="230"/>
      <c r="JHZ833" s="230"/>
      <c r="JIA833" s="230"/>
      <c r="JIB833" s="230"/>
      <c r="JIC833" s="230"/>
      <c r="JID833" s="230"/>
      <c r="JIE833" s="230"/>
      <c r="JIF833" s="230"/>
      <c r="JIG833" s="230"/>
      <c r="JIH833" s="230"/>
      <c r="JII833" s="230"/>
      <c r="JIJ833" s="230"/>
      <c r="JIK833" s="230"/>
      <c r="JIL833" s="230"/>
      <c r="JIM833" s="230"/>
      <c r="JIN833" s="230"/>
      <c r="JIO833" s="230"/>
      <c r="JIP833" s="230"/>
      <c r="JIQ833" s="230"/>
      <c r="JIR833" s="230"/>
      <c r="JIS833" s="230"/>
      <c r="JIT833" s="230"/>
      <c r="JIU833" s="230"/>
      <c r="JIV833" s="230"/>
      <c r="JIW833" s="230"/>
      <c r="JIX833" s="230"/>
      <c r="JIY833" s="230"/>
      <c r="JIZ833" s="230"/>
      <c r="JJA833" s="230"/>
      <c r="JJB833" s="230"/>
      <c r="JJC833" s="230"/>
      <c r="JJD833" s="230"/>
      <c r="JJE833" s="230"/>
      <c r="JJF833" s="230"/>
      <c r="JJG833" s="230"/>
      <c r="JJH833" s="230"/>
      <c r="JJI833" s="230"/>
      <c r="JJJ833" s="230"/>
      <c r="JJK833" s="230"/>
      <c r="JJL833" s="230"/>
      <c r="JJM833" s="230"/>
      <c r="JJN833" s="230"/>
      <c r="JJO833" s="230"/>
      <c r="JJP833" s="230"/>
      <c r="JJQ833" s="230"/>
      <c r="JJR833" s="230"/>
      <c r="JJS833" s="230"/>
      <c r="JJT833" s="230"/>
      <c r="JJU833" s="230"/>
      <c r="JJV833" s="230"/>
      <c r="JJW833" s="230"/>
      <c r="JJX833" s="230"/>
      <c r="JJY833" s="230"/>
      <c r="JJZ833" s="230"/>
      <c r="JKA833" s="230"/>
      <c r="JKB833" s="230"/>
      <c r="JKC833" s="230"/>
      <c r="JKD833" s="230"/>
      <c r="JKE833" s="230"/>
      <c r="JKF833" s="230"/>
      <c r="JKG833" s="230"/>
      <c r="JKH833" s="230"/>
      <c r="JKI833" s="230"/>
      <c r="JKJ833" s="230"/>
      <c r="JKK833" s="230"/>
      <c r="JKL833" s="230"/>
      <c r="JKM833" s="230"/>
      <c r="JKN833" s="230"/>
      <c r="JKO833" s="230"/>
      <c r="JKP833" s="230"/>
      <c r="JKQ833" s="230"/>
      <c r="JKR833" s="230"/>
      <c r="JKS833" s="230"/>
      <c r="JKT833" s="230"/>
      <c r="JKU833" s="230"/>
      <c r="JKV833" s="230"/>
      <c r="JKW833" s="230"/>
      <c r="JKX833" s="230"/>
      <c r="JKY833" s="230"/>
      <c r="JKZ833" s="230"/>
      <c r="JLA833" s="230"/>
      <c r="JLB833" s="230"/>
      <c r="JLC833" s="230"/>
      <c r="JLD833" s="230"/>
      <c r="JLE833" s="230"/>
      <c r="JLF833" s="230"/>
      <c r="JLG833" s="230"/>
      <c r="JLH833" s="230"/>
      <c r="JLI833" s="230"/>
      <c r="JLJ833" s="230"/>
      <c r="JLK833" s="230"/>
      <c r="JLL833" s="230"/>
      <c r="JLM833" s="230"/>
      <c r="JLN833" s="230"/>
      <c r="JLO833" s="230"/>
      <c r="JLP833" s="230"/>
      <c r="JLQ833" s="230"/>
      <c r="JLR833" s="230"/>
      <c r="JLS833" s="230"/>
      <c r="JLT833" s="230"/>
      <c r="JLU833" s="230"/>
      <c r="JLV833" s="230"/>
      <c r="JLW833" s="230"/>
      <c r="JLX833" s="230"/>
      <c r="JLY833" s="230"/>
      <c r="JLZ833" s="230"/>
      <c r="JMA833" s="230"/>
      <c r="JMB833" s="230"/>
      <c r="JMC833" s="230"/>
      <c r="JMD833" s="230"/>
      <c r="JME833" s="230"/>
      <c r="JMF833" s="230"/>
      <c r="JMG833" s="230"/>
      <c r="JMH833" s="230"/>
      <c r="JMI833" s="230"/>
      <c r="JMJ833" s="230"/>
      <c r="JMK833" s="230"/>
      <c r="JML833" s="230"/>
      <c r="JMM833" s="230"/>
      <c r="JMN833" s="230"/>
      <c r="JMO833" s="230"/>
      <c r="JMP833" s="230"/>
      <c r="JMQ833" s="230"/>
      <c r="JMR833" s="230"/>
      <c r="JMS833" s="230"/>
      <c r="JMT833" s="230"/>
      <c r="JMU833" s="230"/>
      <c r="JMV833" s="230"/>
      <c r="JMW833" s="230"/>
      <c r="JMX833" s="230"/>
      <c r="JMY833" s="230"/>
      <c r="JMZ833" s="230"/>
      <c r="JNA833" s="230"/>
      <c r="JNB833" s="230"/>
      <c r="JNC833" s="230"/>
      <c r="JND833" s="230"/>
      <c r="JNE833" s="230"/>
      <c r="JNF833" s="230"/>
      <c r="JNG833" s="230"/>
      <c r="JNH833" s="230"/>
      <c r="JNI833" s="230"/>
      <c r="JNJ833" s="230"/>
      <c r="JNK833" s="230"/>
      <c r="JNL833" s="230"/>
      <c r="JNM833" s="230"/>
      <c r="JNN833" s="230"/>
      <c r="JNO833" s="230"/>
      <c r="JNP833" s="230"/>
      <c r="JNQ833" s="230"/>
      <c r="JNR833" s="230"/>
      <c r="JNS833" s="230"/>
      <c r="JNT833" s="230"/>
      <c r="JNU833" s="230"/>
      <c r="JNV833" s="230"/>
      <c r="JNW833" s="230"/>
      <c r="JNX833" s="230"/>
      <c r="JNY833" s="230"/>
      <c r="JNZ833" s="230"/>
      <c r="JOA833" s="230"/>
      <c r="JOB833" s="230"/>
      <c r="JOC833" s="230"/>
      <c r="JOD833" s="230"/>
      <c r="JOE833" s="230"/>
      <c r="JOF833" s="230"/>
      <c r="JOG833" s="230"/>
      <c r="JOH833" s="230"/>
      <c r="JOI833" s="230"/>
      <c r="JOJ833" s="230"/>
      <c r="JOK833" s="230"/>
      <c r="JOL833" s="230"/>
      <c r="JOM833" s="230"/>
      <c r="JON833" s="230"/>
      <c r="JOO833" s="230"/>
      <c r="JOP833" s="230"/>
      <c r="JOQ833" s="230"/>
      <c r="JOR833" s="230"/>
      <c r="JOS833" s="230"/>
      <c r="JOT833" s="230"/>
      <c r="JOU833" s="230"/>
      <c r="JOV833" s="230"/>
      <c r="JOW833" s="230"/>
      <c r="JOX833" s="230"/>
      <c r="JOY833" s="230"/>
      <c r="JOZ833" s="230"/>
      <c r="JPA833" s="230"/>
      <c r="JPB833" s="230"/>
      <c r="JPC833" s="230"/>
      <c r="JPD833" s="230"/>
      <c r="JPE833" s="230"/>
      <c r="JPF833" s="230"/>
      <c r="JPG833" s="230"/>
      <c r="JPH833" s="230"/>
      <c r="JPI833" s="230"/>
      <c r="JPJ833" s="230"/>
      <c r="JPK833" s="230"/>
      <c r="JPL833" s="230"/>
      <c r="JPM833" s="230"/>
      <c r="JPN833" s="230"/>
      <c r="JPO833" s="230"/>
      <c r="JPP833" s="230"/>
      <c r="JPQ833" s="230"/>
      <c r="JPR833" s="230"/>
      <c r="JPS833" s="230"/>
      <c r="JPT833" s="230"/>
      <c r="JPU833" s="230"/>
      <c r="JPV833" s="230"/>
      <c r="JPW833" s="230"/>
      <c r="JPX833" s="230"/>
      <c r="JPY833" s="230"/>
      <c r="JPZ833" s="230"/>
      <c r="JQA833" s="230"/>
      <c r="JQB833" s="230"/>
      <c r="JQC833" s="230"/>
      <c r="JQD833" s="230"/>
      <c r="JQE833" s="230"/>
      <c r="JQF833" s="230"/>
      <c r="JQG833" s="230"/>
      <c r="JQH833" s="230"/>
      <c r="JQI833" s="230"/>
      <c r="JQJ833" s="230"/>
      <c r="JQK833" s="230"/>
      <c r="JQL833" s="230"/>
      <c r="JQM833" s="230"/>
      <c r="JQN833" s="230"/>
      <c r="JQO833" s="230"/>
      <c r="JQP833" s="230"/>
      <c r="JQQ833" s="230"/>
      <c r="JQR833" s="230"/>
      <c r="JQS833" s="230"/>
      <c r="JQT833" s="230"/>
      <c r="JQU833" s="230"/>
      <c r="JQV833" s="230"/>
      <c r="JQW833" s="230"/>
      <c r="JQX833" s="230"/>
      <c r="JQY833" s="230"/>
      <c r="JQZ833" s="230"/>
      <c r="JRA833" s="230"/>
      <c r="JRB833" s="230"/>
      <c r="JRC833" s="230"/>
      <c r="JRD833" s="230"/>
      <c r="JRE833" s="230"/>
      <c r="JRF833" s="230"/>
      <c r="JRG833" s="230"/>
      <c r="JRH833" s="230"/>
      <c r="JRI833" s="230"/>
      <c r="JRJ833" s="230"/>
      <c r="JRK833" s="230"/>
      <c r="JRL833" s="230"/>
      <c r="JRM833" s="230"/>
      <c r="JRN833" s="230"/>
      <c r="JRO833" s="230"/>
      <c r="JRP833" s="230"/>
      <c r="JRQ833" s="230"/>
      <c r="JRR833" s="230"/>
      <c r="JRS833" s="230"/>
      <c r="JRT833" s="230"/>
      <c r="JRU833" s="230"/>
      <c r="JRV833" s="230"/>
      <c r="JRW833" s="230"/>
      <c r="JRX833" s="230"/>
      <c r="JRY833" s="230"/>
      <c r="JRZ833" s="230"/>
      <c r="JSA833" s="230"/>
      <c r="JSB833" s="230"/>
      <c r="JSC833" s="230"/>
      <c r="JSD833" s="230"/>
      <c r="JSE833" s="230"/>
      <c r="JSF833" s="230"/>
      <c r="JSG833" s="230"/>
      <c r="JSH833" s="230"/>
      <c r="JSI833" s="230"/>
      <c r="JSJ833" s="230"/>
      <c r="JSK833" s="230"/>
      <c r="JSL833" s="230"/>
      <c r="JSM833" s="230"/>
      <c r="JSN833" s="230"/>
      <c r="JSO833" s="230"/>
      <c r="JSP833" s="230"/>
      <c r="JSQ833" s="230"/>
      <c r="JSR833" s="230"/>
      <c r="JSS833" s="230"/>
      <c r="JST833" s="230"/>
      <c r="JSU833" s="230"/>
      <c r="JSV833" s="230"/>
      <c r="JSW833" s="230"/>
      <c r="JSX833" s="230"/>
      <c r="JSY833" s="230"/>
      <c r="JSZ833" s="230"/>
      <c r="JTA833" s="230"/>
      <c r="JTB833" s="230"/>
      <c r="JTC833" s="230"/>
      <c r="JTD833" s="230"/>
      <c r="JTE833" s="230"/>
      <c r="JTF833" s="230"/>
      <c r="JTG833" s="230"/>
      <c r="JTH833" s="230"/>
      <c r="JTI833" s="230"/>
      <c r="JTJ833" s="230"/>
      <c r="JTK833" s="230"/>
      <c r="JTL833" s="230"/>
      <c r="JTM833" s="230"/>
      <c r="JTN833" s="230"/>
      <c r="JTO833" s="230"/>
      <c r="JTP833" s="230"/>
      <c r="JTQ833" s="230"/>
      <c r="JTR833" s="230"/>
      <c r="JTS833" s="230"/>
      <c r="JTT833" s="230"/>
      <c r="JTU833" s="230"/>
      <c r="JTV833" s="230"/>
      <c r="JTW833" s="230"/>
      <c r="JTX833" s="230"/>
      <c r="JTY833" s="230"/>
      <c r="JTZ833" s="230"/>
      <c r="JUA833" s="230"/>
      <c r="JUB833" s="230"/>
      <c r="JUC833" s="230"/>
      <c r="JUD833" s="230"/>
      <c r="JUE833" s="230"/>
      <c r="JUF833" s="230"/>
      <c r="JUG833" s="230"/>
      <c r="JUH833" s="230"/>
      <c r="JUI833" s="230"/>
      <c r="JUJ833" s="230"/>
      <c r="JUK833" s="230"/>
      <c r="JUL833" s="230"/>
      <c r="JUM833" s="230"/>
      <c r="JUN833" s="230"/>
      <c r="JUO833" s="230"/>
      <c r="JUP833" s="230"/>
      <c r="JUQ833" s="230"/>
      <c r="JUR833" s="230"/>
      <c r="JUS833" s="230"/>
      <c r="JUT833" s="230"/>
      <c r="JUU833" s="230"/>
      <c r="JUV833" s="230"/>
      <c r="JUW833" s="230"/>
      <c r="JUX833" s="230"/>
      <c r="JUY833" s="230"/>
      <c r="JUZ833" s="230"/>
      <c r="JVA833" s="230"/>
      <c r="JVB833" s="230"/>
      <c r="JVC833" s="230"/>
      <c r="JVD833" s="230"/>
      <c r="JVE833" s="230"/>
      <c r="JVF833" s="230"/>
      <c r="JVG833" s="230"/>
      <c r="JVH833" s="230"/>
      <c r="JVI833" s="230"/>
      <c r="JVJ833" s="230"/>
      <c r="JVK833" s="230"/>
      <c r="JVL833" s="230"/>
      <c r="JVM833" s="230"/>
      <c r="JVN833" s="230"/>
      <c r="JVO833" s="230"/>
      <c r="JVP833" s="230"/>
      <c r="JVQ833" s="230"/>
      <c r="JVR833" s="230"/>
      <c r="JVS833" s="230"/>
      <c r="JVT833" s="230"/>
      <c r="JVU833" s="230"/>
      <c r="JVV833" s="230"/>
      <c r="JVW833" s="230"/>
      <c r="JVX833" s="230"/>
      <c r="JVY833" s="230"/>
      <c r="JVZ833" s="230"/>
      <c r="JWA833" s="230"/>
      <c r="JWB833" s="230"/>
      <c r="JWC833" s="230"/>
      <c r="JWD833" s="230"/>
      <c r="JWE833" s="230"/>
      <c r="JWF833" s="230"/>
      <c r="JWG833" s="230"/>
      <c r="JWH833" s="230"/>
      <c r="JWI833" s="230"/>
      <c r="JWJ833" s="230"/>
      <c r="JWK833" s="230"/>
      <c r="JWL833" s="230"/>
      <c r="JWM833" s="230"/>
      <c r="JWN833" s="230"/>
      <c r="JWO833" s="230"/>
      <c r="JWP833" s="230"/>
      <c r="JWQ833" s="230"/>
      <c r="JWR833" s="230"/>
      <c r="JWS833" s="230"/>
      <c r="JWT833" s="230"/>
      <c r="JWU833" s="230"/>
      <c r="JWV833" s="230"/>
      <c r="JWW833" s="230"/>
      <c r="JWX833" s="230"/>
      <c r="JWY833" s="230"/>
      <c r="JWZ833" s="230"/>
      <c r="JXA833" s="230"/>
      <c r="JXB833" s="230"/>
      <c r="JXC833" s="230"/>
      <c r="JXD833" s="230"/>
      <c r="JXE833" s="230"/>
      <c r="JXF833" s="230"/>
      <c r="JXG833" s="230"/>
      <c r="JXH833" s="230"/>
      <c r="JXI833" s="230"/>
      <c r="JXJ833" s="230"/>
      <c r="JXK833" s="230"/>
      <c r="JXL833" s="230"/>
      <c r="JXM833" s="230"/>
      <c r="JXN833" s="230"/>
      <c r="JXO833" s="230"/>
      <c r="JXP833" s="230"/>
      <c r="JXQ833" s="230"/>
      <c r="JXR833" s="230"/>
      <c r="JXS833" s="230"/>
      <c r="JXT833" s="230"/>
      <c r="JXU833" s="230"/>
      <c r="JXV833" s="230"/>
      <c r="JXW833" s="230"/>
      <c r="JXX833" s="230"/>
      <c r="JXY833" s="230"/>
      <c r="JXZ833" s="230"/>
      <c r="JYA833" s="230"/>
      <c r="JYB833" s="230"/>
      <c r="JYC833" s="230"/>
      <c r="JYD833" s="230"/>
      <c r="JYE833" s="230"/>
      <c r="JYF833" s="230"/>
      <c r="JYG833" s="230"/>
      <c r="JYH833" s="230"/>
      <c r="JYI833" s="230"/>
      <c r="JYJ833" s="230"/>
      <c r="JYK833" s="230"/>
      <c r="JYL833" s="230"/>
      <c r="JYM833" s="230"/>
      <c r="JYN833" s="230"/>
      <c r="JYO833" s="230"/>
      <c r="JYP833" s="230"/>
      <c r="JYQ833" s="230"/>
      <c r="JYR833" s="230"/>
      <c r="JYS833" s="230"/>
      <c r="JYT833" s="230"/>
      <c r="JYU833" s="230"/>
      <c r="JYV833" s="230"/>
      <c r="JYW833" s="230"/>
      <c r="JYX833" s="230"/>
      <c r="JYY833" s="230"/>
      <c r="JYZ833" s="230"/>
      <c r="JZA833" s="230"/>
      <c r="JZB833" s="230"/>
      <c r="JZC833" s="230"/>
      <c r="JZD833" s="230"/>
      <c r="JZE833" s="230"/>
      <c r="JZF833" s="230"/>
      <c r="JZG833" s="230"/>
      <c r="JZH833" s="230"/>
      <c r="JZI833" s="230"/>
      <c r="JZJ833" s="230"/>
      <c r="JZK833" s="230"/>
      <c r="JZL833" s="230"/>
      <c r="JZM833" s="230"/>
      <c r="JZN833" s="230"/>
      <c r="JZO833" s="230"/>
      <c r="JZP833" s="230"/>
      <c r="JZQ833" s="230"/>
      <c r="JZR833" s="230"/>
      <c r="JZS833" s="230"/>
      <c r="JZT833" s="230"/>
      <c r="JZU833" s="230"/>
      <c r="JZV833" s="230"/>
      <c r="JZW833" s="230"/>
      <c r="JZX833" s="230"/>
      <c r="JZY833" s="230"/>
      <c r="JZZ833" s="230"/>
      <c r="KAA833" s="230"/>
      <c r="KAB833" s="230"/>
      <c r="KAC833" s="230"/>
      <c r="KAD833" s="230"/>
      <c r="KAE833" s="230"/>
      <c r="KAF833" s="230"/>
      <c r="KAG833" s="230"/>
      <c r="KAH833" s="230"/>
      <c r="KAI833" s="230"/>
      <c r="KAJ833" s="230"/>
      <c r="KAK833" s="230"/>
      <c r="KAL833" s="230"/>
      <c r="KAM833" s="230"/>
      <c r="KAN833" s="230"/>
      <c r="KAO833" s="230"/>
      <c r="KAP833" s="230"/>
      <c r="KAQ833" s="230"/>
      <c r="KAR833" s="230"/>
      <c r="KAS833" s="230"/>
      <c r="KAT833" s="230"/>
      <c r="KAU833" s="230"/>
      <c r="KAV833" s="230"/>
      <c r="KAW833" s="230"/>
      <c r="KAX833" s="230"/>
      <c r="KAY833" s="230"/>
      <c r="KAZ833" s="230"/>
      <c r="KBA833" s="230"/>
      <c r="KBB833" s="230"/>
      <c r="KBC833" s="230"/>
      <c r="KBD833" s="230"/>
      <c r="KBE833" s="230"/>
      <c r="KBF833" s="230"/>
      <c r="KBG833" s="230"/>
      <c r="KBH833" s="230"/>
      <c r="KBI833" s="230"/>
      <c r="KBJ833" s="230"/>
      <c r="KBK833" s="230"/>
      <c r="KBL833" s="230"/>
      <c r="KBM833" s="230"/>
      <c r="KBN833" s="230"/>
      <c r="KBO833" s="230"/>
      <c r="KBP833" s="230"/>
      <c r="KBQ833" s="230"/>
      <c r="KBR833" s="230"/>
      <c r="KBS833" s="230"/>
      <c r="KBT833" s="230"/>
      <c r="KBU833" s="230"/>
      <c r="KBV833" s="230"/>
      <c r="KBW833" s="230"/>
      <c r="KBX833" s="230"/>
      <c r="KBY833" s="230"/>
      <c r="KBZ833" s="230"/>
      <c r="KCA833" s="230"/>
      <c r="KCB833" s="230"/>
      <c r="KCC833" s="230"/>
      <c r="KCD833" s="230"/>
      <c r="KCE833" s="230"/>
      <c r="KCF833" s="230"/>
      <c r="KCG833" s="230"/>
      <c r="KCH833" s="230"/>
      <c r="KCI833" s="230"/>
      <c r="KCJ833" s="230"/>
      <c r="KCK833" s="230"/>
      <c r="KCL833" s="230"/>
      <c r="KCM833" s="230"/>
      <c r="KCN833" s="230"/>
      <c r="KCO833" s="230"/>
      <c r="KCP833" s="230"/>
      <c r="KCQ833" s="230"/>
      <c r="KCR833" s="230"/>
      <c r="KCS833" s="230"/>
      <c r="KCT833" s="230"/>
      <c r="KCU833" s="230"/>
      <c r="KCV833" s="230"/>
      <c r="KCW833" s="230"/>
      <c r="KCX833" s="230"/>
      <c r="KCY833" s="230"/>
      <c r="KCZ833" s="230"/>
      <c r="KDA833" s="230"/>
      <c r="KDB833" s="230"/>
      <c r="KDC833" s="230"/>
      <c r="KDD833" s="230"/>
      <c r="KDE833" s="230"/>
      <c r="KDF833" s="230"/>
      <c r="KDG833" s="230"/>
      <c r="KDH833" s="230"/>
      <c r="KDI833" s="230"/>
      <c r="KDJ833" s="230"/>
      <c r="KDK833" s="230"/>
      <c r="KDL833" s="230"/>
      <c r="KDM833" s="230"/>
      <c r="KDN833" s="230"/>
      <c r="KDO833" s="230"/>
      <c r="KDP833" s="230"/>
      <c r="KDQ833" s="230"/>
      <c r="KDR833" s="230"/>
      <c r="KDS833" s="230"/>
      <c r="KDT833" s="230"/>
      <c r="KDU833" s="230"/>
      <c r="KDV833" s="230"/>
      <c r="KDW833" s="230"/>
      <c r="KDX833" s="230"/>
      <c r="KDY833" s="230"/>
      <c r="KDZ833" s="230"/>
      <c r="KEA833" s="230"/>
      <c r="KEB833" s="230"/>
      <c r="KEC833" s="230"/>
      <c r="KED833" s="230"/>
      <c r="KEE833" s="230"/>
      <c r="KEF833" s="230"/>
      <c r="KEG833" s="230"/>
      <c r="KEH833" s="230"/>
      <c r="KEI833" s="230"/>
      <c r="KEJ833" s="230"/>
      <c r="KEK833" s="230"/>
      <c r="KEL833" s="230"/>
      <c r="KEM833" s="230"/>
      <c r="KEN833" s="230"/>
      <c r="KEO833" s="230"/>
      <c r="KEP833" s="230"/>
      <c r="KEQ833" s="230"/>
      <c r="KER833" s="230"/>
      <c r="KES833" s="230"/>
      <c r="KET833" s="230"/>
      <c r="KEU833" s="230"/>
      <c r="KEV833" s="230"/>
      <c r="KEW833" s="230"/>
      <c r="KEX833" s="230"/>
      <c r="KEY833" s="230"/>
      <c r="KEZ833" s="230"/>
      <c r="KFA833" s="230"/>
      <c r="KFB833" s="230"/>
      <c r="KFC833" s="230"/>
      <c r="KFD833" s="230"/>
      <c r="KFE833" s="230"/>
      <c r="KFF833" s="230"/>
      <c r="KFG833" s="230"/>
      <c r="KFH833" s="230"/>
      <c r="KFI833" s="230"/>
      <c r="KFJ833" s="230"/>
      <c r="KFK833" s="230"/>
      <c r="KFL833" s="230"/>
      <c r="KFM833" s="230"/>
      <c r="KFN833" s="230"/>
      <c r="KFO833" s="230"/>
      <c r="KFP833" s="230"/>
      <c r="KFQ833" s="230"/>
      <c r="KFR833" s="230"/>
      <c r="KFS833" s="230"/>
      <c r="KFT833" s="230"/>
      <c r="KFU833" s="230"/>
      <c r="KFV833" s="230"/>
      <c r="KFW833" s="230"/>
      <c r="KFX833" s="230"/>
      <c r="KFY833" s="230"/>
      <c r="KFZ833" s="230"/>
      <c r="KGA833" s="230"/>
      <c r="KGB833" s="230"/>
      <c r="KGC833" s="230"/>
      <c r="KGD833" s="230"/>
      <c r="KGE833" s="230"/>
      <c r="KGF833" s="230"/>
      <c r="KGG833" s="230"/>
      <c r="KGH833" s="230"/>
      <c r="KGI833" s="230"/>
      <c r="KGJ833" s="230"/>
      <c r="KGK833" s="230"/>
      <c r="KGL833" s="230"/>
      <c r="KGM833" s="230"/>
      <c r="KGN833" s="230"/>
      <c r="KGO833" s="230"/>
      <c r="KGP833" s="230"/>
      <c r="KGQ833" s="230"/>
      <c r="KGR833" s="230"/>
      <c r="KGS833" s="230"/>
      <c r="KGT833" s="230"/>
      <c r="KGU833" s="230"/>
      <c r="KGV833" s="230"/>
      <c r="KGW833" s="230"/>
      <c r="KGX833" s="230"/>
      <c r="KGY833" s="230"/>
      <c r="KGZ833" s="230"/>
      <c r="KHA833" s="230"/>
      <c r="KHB833" s="230"/>
      <c r="KHC833" s="230"/>
      <c r="KHD833" s="230"/>
      <c r="KHE833" s="230"/>
      <c r="KHF833" s="230"/>
      <c r="KHG833" s="230"/>
      <c r="KHH833" s="230"/>
      <c r="KHI833" s="230"/>
      <c r="KHJ833" s="230"/>
      <c r="KHK833" s="230"/>
      <c r="KHL833" s="230"/>
      <c r="KHM833" s="230"/>
      <c r="KHN833" s="230"/>
      <c r="KHO833" s="230"/>
      <c r="KHP833" s="230"/>
      <c r="KHQ833" s="230"/>
      <c r="KHR833" s="230"/>
      <c r="KHS833" s="230"/>
      <c r="KHT833" s="230"/>
      <c r="KHU833" s="230"/>
      <c r="KHV833" s="230"/>
      <c r="KHW833" s="230"/>
      <c r="KHX833" s="230"/>
      <c r="KHY833" s="230"/>
      <c r="KHZ833" s="230"/>
      <c r="KIA833" s="230"/>
      <c r="KIB833" s="230"/>
      <c r="KIC833" s="230"/>
      <c r="KID833" s="230"/>
      <c r="KIE833" s="230"/>
      <c r="KIF833" s="230"/>
      <c r="KIG833" s="230"/>
      <c r="KIH833" s="230"/>
      <c r="KII833" s="230"/>
      <c r="KIJ833" s="230"/>
      <c r="KIK833" s="230"/>
      <c r="KIL833" s="230"/>
      <c r="KIM833" s="230"/>
      <c r="KIN833" s="230"/>
      <c r="KIO833" s="230"/>
      <c r="KIP833" s="230"/>
      <c r="KIQ833" s="230"/>
      <c r="KIR833" s="230"/>
      <c r="KIS833" s="230"/>
      <c r="KIT833" s="230"/>
      <c r="KIU833" s="230"/>
      <c r="KIV833" s="230"/>
      <c r="KIW833" s="230"/>
      <c r="KIX833" s="230"/>
      <c r="KIY833" s="230"/>
      <c r="KIZ833" s="230"/>
      <c r="KJA833" s="230"/>
      <c r="KJB833" s="230"/>
      <c r="KJC833" s="230"/>
      <c r="KJD833" s="230"/>
      <c r="KJE833" s="230"/>
      <c r="KJF833" s="230"/>
      <c r="KJG833" s="230"/>
      <c r="KJH833" s="230"/>
      <c r="KJI833" s="230"/>
      <c r="KJJ833" s="230"/>
      <c r="KJK833" s="230"/>
      <c r="KJL833" s="230"/>
      <c r="KJM833" s="230"/>
      <c r="KJN833" s="230"/>
      <c r="KJO833" s="230"/>
      <c r="KJP833" s="230"/>
      <c r="KJQ833" s="230"/>
      <c r="KJR833" s="230"/>
      <c r="KJS833" s="230"/>
      <c r="KJT833" s="230"/>
      <c r="KJU833" s="230"/>
      <c r="KJV833" s="230"/>
      <c r="KJW833" s="230"/>
      <c r="KJX833" s="230"/>
      <c r="KJY833" s="230"/>
      <c r="KJZ833" s="230"/>
      <c r="KKA833" s="230"/>
      <c r="KKB833" s="230"/>
      <c r="KKC833" s="230"/>
      <c r="KKD833" s="230"/>
      <c r="KKE833" s="230"/>
      <c r="KKF833" s="230"/>
      <c r="KKG833" s="230"/>
      <c r="KKH833" s="230"/>
      <c r="KKI833" s="230"/>
      <c r="KKJ833" s="230"/>
      <c r="KKK833" s="230"/>
      <c r="KKL833" s="230"/>
      <c r="KKM833" s="230"/>
      <c r="KKN833" s="230"/>
      <c r="KKO833" s="230"/>
      <c r="KKP833" s="230"/>
      <c r="KKQ833" s="230"/>
      <c r="KKR833" s="230"/>
      <c r="KKS833" s="230"/>
      <c r="KKT833" s="230"/>
      <c r="KKU833" s="230"/>
      <c r="KKV833" s="230"/>
      <c r="KKW833" s="230"/>
      <c r="KKX833" s="230"/>
      <c r="KKY833" s="230"/>
      <c r="KKZ833" s="230"/>
      <c r="KLA833" s="230"/>
      <c r="KLB833" s="230"/>
      <c r="KLC833" s="230"/>
      <c r="KLD833" s="230"/>
      <c r="KLE833" s="230"/>
      <c r="KLF833" s="230"/>
      <c r="KLG833" s="230"/>
      <c r="KLH833" s="230"/>
      <c r="KLI833" s="230"/>
      <c r="KLJ833" s="230"/>
      <c r="KLK833" s="230"/>
      <c r="KLL833" s="230"/>
      <c r="KLM833" s="230"/>
      <c r="KLN833" s="230"/>
      <c r="KLO833" s="230"/>
      <c r="KLP833" s="230"/>
      <c r="KLQ833" s="230"/>
      <c r="KLR833" s="230"/>
      <c r="KLS833" s="230"/>
      <c r="KLT833" s="230"/>
      <c r="KLU833" s="230"/>
      <c r="KLV833" s="230"/>
      <c r="KLW833" s="230"/>
      <c r="KLX833" s="230"/>
      <c r="KLY833" s="230"/>
      <c r="KLZ833" s="230"/>
      <c r="KMA833" s="230"/>
      <c r="KMB833" s="230"/>
      <c r="KMC833" s="230"/>
      <c r="KMD833" s="230"/>
      <c r="KME833" s="230"/>
      <c r="KMF833" s="230"/>
      <c r="KMG833" s="230"/>
      <c r="KMH833" s="230"/>
      <c r="KMI833" s="230"/>
      <c r="KMJ833" s="230"/>
      <c r="KMK833" s="230"/>
      <c r="KML833" s="230"/>
      <c r="KMM833" s="230"/>
      <c r="KMN833" s="230"/>
      <c r="KMO833" s="230"/>
      <c r="KMP833" s="230"/>
      <c r="KMQ833" s="230"/>
      <c r="KMR833" s="230"/>
      <c r="KMS833" s="230"/>
      <c r="KMT833" s="230"/>
      <c r="KMU833" s="230"/>
      <c r="KMV833" s="230"/>
      <c r="KMW833" s="230"/>
      <c r="KMX833" s="230"/>
      <c r="KMY833" s="230"/>
      <c r="KMZ833" s="230"/>
      <c r="KNA833" s="230"/>
      <c r="KNB833" s="230"/>
      <c r="KNC833" s="230"/>
      <c r="KND833" s="230"/>
      <c r="KNE833" s="230"/>
      <c r="KNF833" s="230"/>
      <c r="KNG833" s="230"/>
      <c r="KNH833" s="230"/>
      <c r="KNI833" s="230"/>
      <c r="KNJ833" s="230"/>
      <c r="KNK833" s="230"/>
      <c r="KNL833" s="230"/>
      <c r="KNM833" s="230"/>
      <c r="KNN833" s="230"/>
      <c r="KNO833" s="230"/>
      <c r="KNP833" s="230"/>
      <c r="KNQ833" s="230"/>
      <c r="KNR833" s="230"/>
      <c r="KNS833" s="230"/>
      <c r="KNT833" s="230"/>
      <c r="KNU833" s="230"/>
      <c r="KNV833" s="230"/>
      <c r="KNW833" s="230"/>
      <c r="KNX833" s="230"/>
      <c r="KNY833" s="230"/>
      <c r="KNZ833" s="230"/>
      <c r="KOA833" s="230"/>
      <c r="KOB833" s="230"/>
      <c r="KOC833" s="230"/>
      <c r="KOD833" s="230"/>
      <c r="KOE833" s="230"/>
      <c r="KOF833" s="230"/>
      <c r="KOG833" s="230"/>
      <c r="KOH833" s="230"/>
      <c r="KOI833" s="230"/>
      <c r="KOJ833" s="230"/>
      <c r="KOK833" s="230"/>
      <c r="KOL833" s="230"/>
      <c r="KOM833" s="230"/>
      <c r="KON833" s="230"/>
      <c r="KOO833" s="230"/>
      <c r="KOP833" s="230"/>
      <c r="KOQ833" s="230"/>
      <c r="KOR833" s="230"/>
      <c r="KOS833" s="230"/>
      <c r="KOT833" s="230"/>
      <c r="KOU833" s="230"/>
      <c r="KOV833" s="230"/>
      <c r="KOW833" s="230"/>
      <c r="KOX833" s="230"/>
      <c r="KOY833" s="230"/>
      <c r="KOZ833" s="230"/>
      <c r="KPA833" s="230"/>
      <c r="KPB833" s="230"/>
      <c r="KPC833" s="230"/>
      <c r="KPD833" s="230"/>
      <c r="KPE833" s="230"/>
      <c r="KPF833" s="230"/>
      <c r="KPG833" s="230"/>
      <c r="KPH833" s="230"/>
      <c r="KPI833" s="230"/>
      <c r="KPJ833" s="230"/>
      <c r="KPK833" s="230"/>
      <c r="KPL833" s="230"/>
      <c r="KPM833" s="230"/>
      <c r="KPN833" s="230"/>
      <c r="KPO833" s="230"/>
      <c r="KPP833" s="230"/>
      <c r="KPQ833" s="230"/>
      <c r="KPR833" s="230"/>
      <c r="KPS833" s="230"/>
      <c r="KPT833" s="230"/>
      <c r="KPU833" s="230"/>
      <c r="KPV833" s="230"/>
      <c r="KPW833" s="230"/>
      <c r="KPX833" s="230"/>
      <c r="KPY833" s="230"/>
      <c r="KPZ833" s="230"/>
      <c r="KQA833" s="230"/>
      <c r="KQB833" s="230"/>
      <c r="KQC833" s="230"/>
      <c r="KQD833" s="230"/>
      <c r="KQE833" s="230"/>
      <c r="KQF833" s="230"/>
      <c r="KQG833" s="230"/>
      <c r="KQH833" s="230"/>
      <c r="KQI833" s="230"/>
      <c r="KQJ833" s="230"/>
      <c r="KQK833" s="230"/>
      <c r="KQL833" s="230"/>
      <c r="KQM833" s="230"/>
      <c r="KQN833" s="230"/>
      <c r="KQO833" s="230"/>
      <c r="KQP833" s="230"/>
      <c r="KQQ833" s="230"/>
      <c r="KQR833" s="230"/>
      <c r="KQS833" s="230"/>
      <c r="KQT833" s="230"/>
      <c r="KQU833" s="230"/>
      <c r="KQV833" s="230"/>
      <c r="KQW833" s="230"/>
      <c r="KQX833" s="230"/>
      <c r="KQY833" s="230"/>
      <c r="KQZ833" s="230"/>
      <c r="KRA833" s="230"/>
      <c r="KRB833" s="230"/>
      <c r="KRC833" s="230"/>
      <c r="KRD833" s="230"/>
      <c r="KRE833" s="230"/>
      <c r="KRF833" s="230"/>
      <c r="KRG833" s="230"/>
      <c r="KRH833" s="230"/>
      <c r="KRI833" s="230"/>
      <c r="KRJ833" s="230"/>
      <c r="KRK833" s="230"/>
      <c r="KRL833" s="230"/>
      <c r="KRM833" s="230"/>
      <c r="KRN833" s="230"/>
      <c r="KRO833" s="230"/>
      <c r="KRP833" s="230"/>
      <c r="KRQ833" s="230"/>
      <c r="KRR833" s="230"/>
      <c r="KRS833" s="230"/>
      <c r="KRT833" s="230"/>
      <c r="KRU833" s="230"/>
      <c r="KRV833" s="230"/>
      <c r="KRW833" s="230"/>
      <c r="KRX833" s="230"/>
      <c r="KRY833" s="230"/>
      <c r="KRZ833" s="230"/>
      <c r="KSA833" s="230"/>
      <c r="KSB833" s="230"/>
      <c r="KSC833" s="230"/>
      <c r="KSD833" s="230"/>
      <c r="KSE833" s="230"/>
      <c r="KSF833" s="230"/>
      <c r="KSG833" s="230"/>
      <c r="KSH833" s="230"/>
      <c r="KSI833" s="230"/>
      <c r="KSJ833" s="230"/>
      <c r="KSK833" s="230"/>
      <c r="KSL833" s="230"/>
      <c r="KSM833" s="230"/>
      <c r="KSN833" s="230"/>
      <c r="KSO833" s="230"/>
      <c r="KSP833" s="230"/>
      <c r="KSQ833" s="230"/>
      <c r="KSR833" s="230"/>
      <c r="KSS833" s="230"/>
      <c r="KST833" s="230"/>
      <c r="KSU833" s="230"/>
      <c r="KSV833" s="230"/>
      <c r="KSW833" s="230"/>
      <c r="KSX833" s="230"/>
      <c r="KSY833" s="230"/>
      <c r="KSZ833" s="230"/>
      <c r="KTA833" s="230"/>
      <c r="KTB833" s="230"/>
      <c r="KTC833" s="230"/>
      <c r="KTD833" s="230"/>
      <c r="KTE833" s="230"/>
      <c r="KTF833" s="230"/>
      <c r="KTG833" s="230"/>
      <c r="KTH833" s="230"/>
      <c r="KTI833" s="230"/>
      <c r="KTJ833" s="230"/>
      <c r="KTK833" s="230"/>
      <c r="KTL833" s="230"/>
      <c r="KTM833" s="230"/>
      <c r="KTN833" s="230"/>
      <c r="KTO833" s="230"/>
      <c r="KTP833" s="230"/>
      <c r="KTQ833" s="230"/>
      <c r="KTR833" s="230"/>
      <c r="KTS833" s="230"/>
      <c r="KTT833" s="230"/>
      <c r="KTU833" s="230"/>
      <c r="KTV833" s="230"/>
      <c r="KTW833" s="230"/>
      <c r="KTX833" s="230"/>
      <c r="KTY833" s="230"/>
      <c r="KTZ833" s="230"/>
      <c r="KUA833" s="230"/>
      <c r="KUB833" s="230"/>
      <c r="KUC833" s="230"/>
      <c r="KUD833" s="230"/>
      <c r="KUE833" s="230"/>
      <c r="KUF833" s="230"/>
      <c r="KUG833" s="230"/>
      <c r="KUH833" s="230"/>
      <c r="KUI833" s="230"/>
      <c r="KUJ833" s="230"/>
      <c r="KUK833" s="230"/>
      <c r="KUL833" s="230"/>
      <c r="KUM833" s="230"/>
      <c r="KUN833" s="230"/>
      <c r="KUO833" s="230"/>
      <c r="KUP833" s="230"/>
      <c r="KUQ833" s="230"/>
      <c r="KUR833" s="230"/>
      <c r="KUS833" s="230"/>
      <c r="KUT833" s="230"/>
      <c r="KUU833" s="230"/>
      <c r="KUV833" s="230"/>
      <c r="KUW833" s="230"/>
      <c r="KUX833" s="230"/>
      <c r="KUY833" s="230"/>
      <c r="KUZ833" s="230"/>
      <c r="KVA833" s="230"/>
      <c r="KVB833" s="230"/>
      <c r="KVC833" s="230"/>
      <c r="KVD833" s="230"/>
      <c r="KVE833" s="230"/>
      <c r="KVF833" s="230"/>
      <c r="KVG833" s="230"/>
      <c r="KVH833" s="230"/>
      <c r="KVI833" s="230"/>
      <c r="KVJ833" s="230"/>
      <c r="KVK833" s="230"/>
      <c r="KVL833" s="230"/>
      <c r="KVM833" s="230"/>
      <c r="KVN833" s="230"/>
      <c r="KVO833" s="230"/>
      <c r="KVP833" s="230"/>
      <c r="KVQ833" s="230"/>
      <c r="KVR833" s="230"/>
      <c r="KVS833" s="230"/>
      <c r="KVT833" s="230"/>
      <c r="KVU833" s="230"/>
      <c r="KVV833" s="230"/>
      <c r="KVW833" s="230"/>
      <c r="KVX833" s="230"/>
      <c r="KVY833" s="230"/>
      <c r="KVZ833" s="230"/>
      <c r="KWA833" s="230"/>
      <c r="KWB833" s="230"/>
      <c r="KWC833" s="230"/>
      <c r="KWD833" s="230"/>
      <c r="KWE833" s="230"/>
      <c r="KWF833" s="230"/>
      <c r="KWG833" s="230"/>
      <c r="KWH833" s="230"/>
      <c r="KWI833" s="230"/>
      <c r="KWJ833" s="230"/>
      <c r="KWK833" s="230"/>
      <c r="KWL833" s="230"/>
      <c r="KWM833" s="230"/>
      <c r="KWN833" s="230"/>
      <c r="KWO833" s="230"/>
      <c r="KWP833" s="230"/>
      <c r="KWQ833" s="230"/>
      <c r="KWR833" s="230"/>
      <c r="KWS833" s="230"/>
      <c r="KWT833" s="230"/>
      <c r="KWU833" s="230"/>
      <c r="KWV833" s="230"/>
      <c r="KWW833" s="230"/>
      <c r="KWX833" s="230"/>
      <c r="KWY833" s="230"/>
      <c r="KWZ833" s="230"/>
      <c r="KXA833" s="230"/>
      <c r="KXB833" s="230"/>
      <c r="KXC833" s="230"/>
      <c r="KXD833" s="230"/>
      <c r="KXE833" s="230"/>
      <c r="KXF833" s="230"/>
      <c r="KXG833" s="230"/>
      <c r="KXH833" s="230"/>
      <c r="KXI833" s="230"/>
      <c r="KXJ833" s="230"/>
      <c r="KXK833" s="230"/>
      <c r="KXL833" s="230"/>
      <c r="KXM833" s="230"/>
      <c r="KXN833" s="230"/>
      <c r="KXO833" s="230"/>
      <c r="KXP833" s="230"/>
      <c r="KXQ833" s="230"/>
      <c r="KXR833" s="230"/>
      <c r="KXS833" s="230"/>
      <c r="KXT833" s="230"/>
      <c r="KXU833" s="230"/>
      <c r="KXV833" s="230"/>
      <c r="KXW833" s="230"/>
      <c r="KXX833" s="230"/>
      <c r="KXY833" s="230"/>
      <c r="KXZ833" s="230"/>
      <c r="KYA833" s="230"/>
      <c r="KYB833" s="230"/>
      <c r="KYC833" s="230"/>
      <c r="KYD833" s="230"/>
      <c r="KYE833" s="230"/>
      <c r="KYF833" s="230"/>
      <c r="KYG833" s="230"/>
      <c r="KYH833" s="230"/>
      <c r="KYI833" s="230"/>
      <c r="KYJ833" s="230"/>
      <c r="KYK833" s="230"/>
      <c r="KYL833" s="230"/>
      <c r="KYM833" s="230"/>
      <c r="KYN833" s="230"/>
      <c r="KYO833" s="230"/>
      <c r="KYP833" s="230"/>
      <c r="KYQ833" s="230"/>
      <c r="KYR833" s="230"/>
      <c r="KYS833" s="230"/>
      <c r="KYT833" s="230"/>
      <c r="KYU833" s="230"/>
      <c r="KYV833" s="230"/>
      <c r="KYW833" s="230"/>
      <c r="KYX833" s="230"/>
      <c r="KYY833" s="230"/>
      <c r="KYZ833" s="230"/>
      <c r="KZA833" s="230"/>
      <c r="KZB833" s="230"/>
      <c r="KZC833" s="230"/>
      <c r="KZD833" s="230"/>
      <c r="KZE833" s="230"/>
      <c r="KZF833" s="230"/>
      <c r="KZG833" s="230"/>
      <c r="KZH833" s="230"/>
      <c r="KZI833" s="230"/>
      <c r="KZJ833" s="230"/>
      <c r="KZK833" s="230"/>
      <c r="KZL833" s="230"/>
      <c r="KZM833" s="230"/>
      <c r="KZN833" s="230"/>
      <c r="KZO833" s="230"/>
      <c r="KZP833" s="230"/>
      <c r="KZQ833" s="230"/>
      <c r="KZR833" s="230"/>
      <c r="KZS833" s="230"/>
      <c r="KZT833" s="230"/>
      <c r="KZU833" s="230"/>
      <c r="KZV833" s="230"/>
      <c r="KZW833" s="230"/>
      <c r="KZX833" s="230"/>
      <c r="KZY833" s="230"/>
      <c r="KZZ833" s="230"/>
      <c r="LAA833" s="230"/>
      <c r="LAB833" s="230"/>
      <c r="LAC833" s="230"/>
      <c r="LAD833" s="230"/>
      <c r="LAE833" s="230"/>
      <c r="LAF833" s="230"/>
      <c r="LAG833" s="230"/>
      <c r="LAH833" s="230"/>
      <c r="LAI833" s="230"/>
      <c r="LAJ833" s="230"/>
      <c r="LAK833" s="230"/>
      <c r="LAL833" s="230"/>
      <c r="LAM833" s="230"/>
      <c r="LAN833" s="230"/>
      <c r="LAO833" s="230"/>
      <c r="LAP833" s="230"/>
      <c r="LAQ833" s="230"/>
      <c r="LAR833" s="230"/>
      <c r="LAS833" s="230"/>
      <c r="LAT833" s="230"/>
      <c r="LAU833" s="230"/>
      <c r="LAV833" s="230"/>
      <c r="LAW833" s="230"/>
      <c r="LAX833" s="230"/>
      <c r="LAY833" s="230"/>
      <c r="LAZ833" s="230"/>
      <c r="LBA833" s="230"/>
      <c r="LBB833" s="230"/>
      <c r="LBC833" s="230"/>
      <c r="LBD833" s="230"/>
      <c r="LBE833" s="230"/>
      <c r="LBF833" s="230"/>
      <c r="LBG833" s="230"/>
      <c r="LBH833" s="230"/>
      <c r="LBI833" s="230"/>
      <c r="LBJ833" s="230"/>
      <c r="LBK833" s="230"/>
      <c r="LBL833" s="230"/>
      <c r="LBM833" s="230"/>
      <c r="LBN833" s="230"/>
      <c r="LBO833" s="230"/>
      <c r="LBP833" s="230"/>
      <c r="LBQ833" s="230"/>
      <c r="LBR833" s="230"/>
      <c r="LBS833" s="230"/>
      <c r="LBT833" s="230"/>
      <c r="LBU833" s="230"/>
      <c r="LBV833" s="230"/>
      <c r="LBW833" s="230"/>
      <c r="LBX833" s="230"/>
      <c r="LBY833" s="230"/>
      <c r="LBZ833" s="230"/>
      <c r="LCA833" s="230"/>
      <c r="LCB833" s="230"/>
      <c r="LCC833" s="230"/>
      <c r="LCD833" s="230"/>
      <c r="LCE833" s="230"/>
      <c r="LCF833" s="230"/>
      <c r="LCG833" s="230"/>
      <c r="LCH833" s="230"/>
      <c r="LCI833" s="230"/>
      <c r="LCJ833" s="230"/>
      <c r="LCK833" s="230"/>
      <c r="LCL833" s="230"/>
      <c r="LCM833" s="230"/>
      <c r="LCN833" s="230"/>
      <c r="LCO833" s="230"/>
      <c r="LCP833" s="230"/>
      <c r="LCQ833" s="230"/>
      <c r="LCR833" s="230"/>
      <c r="LCS833" s="230"/>
      <c r="LCT833" s="230"/>
      <c r="LCU833" s="230"/>
      <c r="LCV833" s="230"/>
      <c r="LCW833" s="230"/>
      <c r="LCX833" s="230"/>
      <c r="LCY833" s="230"/>
      <c r="LCZ833" s="230"/>
      <c r="LDA833" s="230"/>
      <c r="LDB833" s="230"/>
      <c r="LDC833" s="230"/>
      <c r="LDD833" s="230"/>
      <c r="LDE833" s="230"/>
      <c r="LDF833" s="230"/>
      <c r="LDG833" s="230"/>
      <c r="LDH833" s="230"/>
      <c r="LDI833" s="230"/>
      <c r="LDJ833" s="230"/>
      <c r="LDK833" s="230"/>
      <c r="LDL833" s="230"/>
      <c r="LDM833" s="230"/>
      <c r="LDN833" s="230"/>
      <c r="LDO833" s="230"/>
      <c r="LDP833" s="230"/>
      <c r="LDQ833" s="230"/>
      <c r="LDR833" s="230"/>
      <c r="LDS833" s="230"/>
      <c r="LDT833" s="230"/>
      <c r="LDU833" s="230"/>
      <c r="LDV833" s="230"/>
      <c r="LDW833" s="230"/>
      <c r="LDX833" s="230"/>
      <c r="LDY833" s="230"/>
      <c r="LDZ833" s="230"/>
      <c r="LEA833" s="230"/>
      <c r="LEB833" s="230"/>
      <c r="LEC833" s="230"/>
      <c r="LED833" s="230"/>
      <c r="LEE833" s="230"/>
      <c r="LEF833" s="230"/>
      <c r="LEG833" s="230"/>
      <c r="LEH833" s="230"/>
      <c r="LEI833" s="230"/>
      <c r="LEJ833" s="230"/>
      <c r="LEK833" s="230"/>
      <c r="LEL833" s="230"/>
      <c r="LEM833" s="230"/>
      <c r="LEN833" s="230"/>
      <c r="LEO833" s="230"/>
      <c r="LEP833" s="230"/>
      <c r="LEQ833" s="230"/>
      <c r="LER833" s="230"/>
      <c r="LES833" s="230"/>
      <c r="LET833" s="230"/>
      <c r="LEU833" s="230"/>
      <c r="LEV833" s="230"/>
      <c r="LEW833" s="230"/>
      <c r="LEX833" s="230"/>
      <c r="LEY833" s="230"/>
      <c r="LEZ833" s="230"/>
      <c r="LFA833" s="230"/>
      <c r="LFB833" s="230"/>
      <c r="LFC833" s="230"/>
      <c r="LFD833" s="230"/>
      <c r="LFE833" s="230"/>
      <c r="LFF833" s="230"/>
      <c r="LFG833" s="230"/>
      <c r="LFH833" s="230"/>
      <c r="LFI833" s="230"/>
      <c r="LFJ833" s="230"/>
      <c r="LFK833" s="230"/>
      <c r="LFL833" s="230"/>
      <c r="LFM833" s="230"/>
      <c r="LFN833" s="230"/>
      <c r="LFO833" s="230"/>
      <c r="LFP833" s="230"/>
      <c r="LFQ833" s="230"/>
      <c r="LFR833" s="230"/>
      <c r="LFS833" s="230"/>
      <c r="LFT833" s="230"/>
      <c r="LFU833" s="230"/>
      <c r="LFV833" s="230"/>
      <c r="LFW833" s="230"/>
      <c r="LFX833" s="230"/>
      <c r="LFY833" s="230"/>
      <c r="LFZ833" s="230"/>
      <c r="LGA833" s="230"/>
      <c r="LGB833" s="230"/>
      <c r="LGC833" s="230"/>
      <c r="LGD833" s="230"/>
      <c r="LGE833" s="230"/>
      <c r="LGF833" s="230"/>
      <c r="LGG833" s="230"/>
      <c r="LGH833" s="230"/>
      <c r="LGI833" s="230"/>
      <c r="LGJ833" s="230"/>
      <c r="LGK833" s="230"/>
      <c r="LGL833" s="230"/>
      <c r="LGM833" s="230"/>
      <c r="LGN833" s="230"/>
      <c r="LGO833" s="230"/>
      <c r="LGP833" s="230"/>
      <c r="LGQ833" s="230"/>
      <c r="LGR833" s="230"/>
      <c r="LGS833" s="230"/>
      <c r="LGT833" s="230"/>
      <c r="LGU833" s="230"/>
      <c r="LGV833" s="230"/>
      <c r="LGW833" s="230"/>
      <c r="LGX833" s="230"/>
      <c r="LGY833" s="230"/>
      <c r="LGZ833" s="230"/>
      <c r="LHA833" s="230"/>
      <c r="LHB833" s="230"/>
      <c r="LHC833" s="230"/>
      <c r="LHD833" s="230"/>
      <c r="LHE833" s="230"/>
      <c r="LHF833" s="230"/>
      <c r="LHG833" s="230"/>
      <c r="LHH833" s="230"/>
      <c r="LHI833" s="230"/>
      <c r="LHJ833" s="230"/>
      <c r="LHK833" s="230"/>
      <c r="LHL833" s="230"/>
      <c r="LHM833" s="230"/>
      <c r="LHN833" s="230"/>
      <c r="LHO833" s="230"/>
      <c r="LHP833" s="230"/>
      <c r="LHQ833" s="230"/>
      <c r="LHR833" s="230"/>
      <c r="LHS833" s="230"/>
      <c r="LHT833" s="230"/>
      <c r="LHU833" s="230"/>
      <c r="LHV833" s="230"/>
      <c r="LHW833" s="230"/>
      <c r="LHX833" s="230"/>
      <c r="LHY833" s="230"/>
      <c r="LHZ833" s="230"/>
      <c r="LIA833" s="230"/>
      <c r="LIB833" s="230"/>
      <c r="LIC833" s="230"/>
      <c r="LID833" s="230"/>
      <c r="LIE833" s="230"/>
      <c r="LIF833" s="230"/>
      <c r="LIG833" s="230"/>
      <c r="LIH833" s="230"/>
      <c r="LII833" s="230"/>
      <c r="LIJ833" s="230"/>
      <c r="LIK833" s="230"/>
      <c r="LIL833" s="230"/>
      <c r="LIM833" s="230"/>
      <c r="LIN833" s="230"/>
      <c r="LIO833" s="230"/>
      <c r="LIP833" s="230"/>
      <c r="LIQ833" s="230"/>
      <c r="LIR833" s="230"/>
      <c r="LIS833" s="230"/>
      <c r="LIT833" s="230"/>
      <c r="LIU833" s="230"/>
      <c r="LIV833" s="230"/>
      <c r="LIW833" s="230"/>
      <c r="LIX833" s="230"/>
      <c r="LIY833" s="230"/>
      <c r="LIZ833" s="230"/>
      <c r="LJA833" s="230"/>
      <c r="LJB833" s="230"/>
      <c r="LJC833" s="230"/>
      <c r="LJD833" s="230"/>
      <c r="LJE833" s="230"/>
      <c r="LJF833" s="230"/>
      <c r="LJG833" s="230"/>
      <c r="LJH833" s="230"/>
      <c r="LJI833" s="230"/>
      <c r="LJJ833" s="230"/>
      <c r="LJK833" s="230"/>
      <c r="LJL833" s="230"/>
      <c r="LJM833" s="230"/>
      <c r="LJN833" s="230"/>
      <c r="LJO833" s="230"/>
      <c r="LJP833" s="230"/>
      <c r="LJQ833" s="230"/>
      <c r="LJR833" s="230"/>
      <c r="LJS833" s="230"/>
      <c r="LJT833" s="230"/>
      <c r="LJU833" s="230"/>
      <c r="LJV833" s="230"/>
      <c r="LJW833" s="230"/>
      <c r="LJX833" s="230"/>
      <c r="LJY833" s="230"/>
      <c r="LJZ833" s="230"/>
      <c r="LKA833" s="230"/>
      <c r="LKB833" s="230"/>
      <c r="LKC833" s="230"/>
      <c r="LKD833" s="230"/>
      <c r="LKE833" s="230"/>
      <c r="LKF833" s="230"/>
      <c r="LKG833" s="230"/>
      <c r="LKH833" s="230"/>
      <c r="LKI833" s="230"/>
      <c r="LKJ833" s="230"/>
      <c r="LKK833" s="230"/>
      <c r="LKL833" s="230"/>
      <c r="LKM833" s="230"/>
      <c r="LKN833" s="230"/>
      <c r="LKO833" s="230"/>
      <c r="LKP833" s="230"/>
      <c r="LKQ833" s="230"/>
      <c r="LKR833" s="230"/>
      <c r="LKS833" s="230"/>
      <c r="LKT833" s="230"/>
      <c r="LKU833" s="230"/>
      <c r="LKV833" s="230"/>
      <c r="LKW833" s="230"/>
      <c r="LKX833" s="230"/>
      <c r="LKY833" s="230"/>
      <c r="LKZ833" s="230"/>
      <c r="LLA833" s="230"/>
      <c r="LLB833" s="230"/>
      <c r="LLC833" s="230"/>
      <c r="LLD833" s="230"/>
      <c r="LLE833" s="230"/>
      <c r="LLF833" s="230"/>
      <c r="LLG833" s="230"/>
      <c r="LLH833" s="230"/>
      <c r="LLI833" s="230"/>
      <c r="LLJ833" s="230"/>
      <c r="LLK833" s="230"/>
      <c r="LLL833" s="230"/>
      <c r="LLM833" s="230"/>
      <c r="LLN833" s="230"/>
      <c r="LLO833" s="230"/>
      <c r="LLP833" s="230"/>
      <c r="LLQ833" s="230"/>
      <c r="LLR833" s="230"/>
      <c r="LLS833" s="230"/>
      <c r="LLT833" s="230"/>
      <c r="LLU833" s="230"/>
      <c r="LLV833" s="230"/>
      <c r="LLW833" s="230"/>
      <c r="LLX833" s="230"/>
      <c r="LLY833" s="230"/>
      <c r="LLZ833" s="230"/>
      <c r="LMA833" s="230"/>
      <c r="LMB833" s="230"/>
      <c r="LMC833" s="230"/>
      <c r="LMD833" s="230"/>
      <c r="LME833" s="230"/>
      <c r="LMF833" s="230"/>
      <c r="LMG833" s="230"/>
      <c r="LMH833" s="230"/>
      <c r="LMI833" s="230"/>
      <c r="LMJ833" s="230"/>
      <c r="LMK833" s="230"/>
      <c r="LML833" s="230"/>
      <c r="LMM833" s="230"/>
      <c r="LMN833" s="230"/>
      <c r="LMO833" s="230"/>
      <c r="LMP833" s="230"/>
      <c r="LMQ833" s="230"/>
      <c r="LMR833" s="230"/>
      <c r="LMS833" s="230"/>
      <c r="LMT833" s="230"/>
      <c r="LMU833" s="230"/>
      <c r="LMV833" s="230"/>
      <c r="LMW833" s="230"/>
      <c r="LMX833" s="230"/>
      <c r="LMY833" s="230"/>
      <c r="LMZ833" s="230"/>
      <c r="LNA833" s="230"/>
      <c r="LNB833" s="230"/>
      <c r="LNC833" s="230"/>
      <c r="LND833" s="230"/>
      <c r="LNE833" s="230"/>
      <c r="LNF833" s="230"/>
      <c r="LNG833" s="230"/>
      <c r="LNH833" s="230"/>
      <c r="LNI833" s="230"/>
      <c r="LNJ833" s="230"/>
      <c r="LNK833" s="230"/>
      <c r="LNL833" s="230"/>
      <c r="LNM833" s="230"/>
      <c r="LNN833" s="230"/>
      <c r="LNO833" s="230"/>
      <c r="LNP833" s="230"/>
      <c r="LNQ833" s="230"/>
      <c r="LNR833" s="230"/>
      <c r="LNS833" s="230"/>
      <c r="LNT833" s="230"/>
      <c r="LNU833" s="230"/>
      <c r="LNV833" s="230"/>
      <c r="LNW833" s="230"/>
      <c r="LNX833" s="230"/>
      <c r="LNY833" s="230"/>
      <c r="LNZ833" s="230"/>
      <c r="LOA833" s="230"/>
      <c r="LOB833" s="230"/>
      <c r="LOC833" s="230"/>
      <c r="LOD833" s="230"/>
      <c r="LOE833" s="230"/>
      <c r="LOF833" s="230"/>
      <c r="LOG833" s="230"/>
      <c r="LOH833" s="230"/>
      <c r="LOI833" s="230"/>
      <c r="LOJ833" s="230"/>
      <c r="LOK833" s="230"/>
      <c r="LOL833" s="230"/>
      <c r="LOM833" s="230"/>
      <c r="LON833" s="230"/>
      <c r="LOO833" s="230"/>
      <c r="LOP833" s="230"/>
      <c r="LOQ833" s="230"/>
      <c r="LOR833" s="230"/>
      <c r="LOS833" s="230"/>
      <c r="LOT833" s="230"/>
      <c r="LOU833" s="230"/>
      <c r="LOV833" s="230"/>
      <c r="LOW833" s="230"/>
      <c r="LOX833" s="230"/>
      <c r="LOY833" s="230"/>
      <c r="LOZ833" s="230"/>
      <c r="LPA833" s="230"/>
      <c r="LPB833" s="230"/>
      <c r="LPC833" s="230"/>
      <c r="LPD833" s="230"/>
      <c r="LPE833" s="230"/>
      <c r="LPF833" s="230"/>
      <c r="LPG833" s="230"/>
      <c r="LPH833" s="230"/>
      <c r="LPI833" s="230"/>
      <c r="LPJ833" s="230"/>
      <c r="LPK833" s="230"/>
      <c r="LPL833" s="230"/>
      <c r="LPM833" s="230"/>
      <c r="LPN833" s="230"/>
      <c r="LPO833" s="230"/>
      <c r="LPP833" s="230"/>
      <c r="LPQ833" s="230"/>
      <c r="LPR833" s="230"/>
      <c r="LPS833" s="230"/>
      <c r="LPT833" s="230"/>
      <c r="LPU833" s="230"/>
      <c r="LPV833" s="230"/>
      <c r="LPW833" s="230"/>
      <c r="LPX833" s="230"/>
      <c r="LPY833" s="230"/>
      <c r="LPZ833" s="230"/>
      <c r="LQA833" s="230"/>
      <c r="LQB833" s="230"/>
      <c r="LQC833" s="230"/>
      <c r="LQD833" s="230"/>
      <c r="LQE833" s="230"/>
      <c r="LQF833" s="230"/>
      <c r="LQG833" s="230"/>
      <c r="LQH833" s="230"/>
      <c r="LQI833" s="230"/>
      <c r="LQJ833" s="230"/>
      <c r="LQK833" s="230"/>
      <c r="LQL833" s="230"/>
      <c r="LQM833" s="230"/>
      <c r="LQN833" s="230"/>
      <c r="LQO833" s="230"/>
      <c r="LQP833" s="230"/>
      <c r="LQQ833" s="230"/>
      <c r="LQR833" s="230"/>
      <c r="LQS833" s="230"/>
      <c r="LQT833" s="230"/>
      <c r="LQU833" s="230"/>
      <c r="LQV833" s="230"/>
      <c r="LQW833" s="230"/>
      <c r="LQX833" s="230"/>
      <c r="LQY833" s="230"/>
      <c r="LQZ833" s="230"/>
      <c r="LRA833" s="230"/>
      <c r="LRB833" s="230"/>
      <c r="LRC833" s="230"/>
      <c r="LRD833" s="230"/>
      <c r="LRE833" s="230"/>
      <c r="LRF833" s="230"/>
      <c r="LRG833" s="230"/>
      <c r="LRH833" s="230"/>
      <c r="LRI833" s="230"/>
      <c r="LRJ833" s="230"/>
      <c r="LRK833" s="230"/>
      <c r="LRL833" s="230"/>
      <c r="LRM833" s="230"/>
      <c r="LRN833" s="230"/>
      <c r="LRO833" s="230"/>
      <c r="LRP833" s="230"/>
      <c r="LRQ833" s="230"/>
      <c r="LRR833" s="230"/>
      <c r="LRS833" s="230"/>
      <c r="LRT833" s="230"/>
      <c r="LRU833" s="230"/>
      <c r="LRV833" s="230"/>
      <c r="LRW833" s="230"/>
      <c r="LRX833" s="230"/>
      <c r="LRY833" s="230"/>
      <c r="LRZ833" s="230"/>
      <c r="LSA833" s="230"/>
      <c r="LSB833" s="230"/>
      <c r="LSC833" s="230"/>
      <c r="LSD833" s="230"/>
      <c r="LSE833" s="230"/>
      <c r="LSF833" s="230"/>
      <c r="LSG833" s="230"/>
      <c r="LSH833" s="230"/>
      <c r="LSI833" s="230"/>
      <c r="LSJ833" s="230"/>
      <c r="LSK833" s="230"/>
      <c r="LSL833" s="230"/>
      <c r="LSM833" s="230"/>
      <c r="LSN833" s="230"/>
      <c r="LSO833" s="230"/>
      <c r="LSP833" s="230"/>
      <c r="LSQ833" s="230"/>
      <c r="LSR833" s="230"/>
      <c r="LSS833" s="230"/>
      <c r="LST833" s="230"/>
      <c r="LSU833" s="230"/>
      <c r="LSV833" s="230"/>
      <c r="LSW833" s="230"/>
      <c r="LSX833" s="230"/>
      <c r="LSY833" s="230"/>
      <c r="LSZ833" s="230"/>
      <c r="LTA833" s="230"/>
      <c r="LTB833" s="230"/>
      <c r="LTC833" s="230"/>
      <c r="LTD833" s="230"/>
      <c r="LTE833" s="230"/>
      <c r="LTF833" s="230"/>
      <c r="LTG833" s="230"/>
      <c r="LTH833" s="230"/>
      <c r="LTI833" s="230"/>
      <c r="LTJ833" s="230"/>
      <c r="LTK833" s="230"/>
      <c r="LTL833" s="230"/>
      <c r="LTM833" s="230"/>
      <c r="LTN833" s="230"/>
      <c r="LTO833" s="230"/>
      <c r="LTP833" s="230"/>
      <c r="LTQ833" s="230"/>
      <c r="LTR833" s="230"/>
      <c r="LTS833" s="230"/>
      <c r="LTT833" s="230"/>
      <c r="LTU833" s="230"/>
      <c r="LTV833" s="230"/>
      <c r="LTW833" s="230"/>
      <c r="LTX833" s="230"/>
      <c r="LTY833" s="230"/>
      <c r="LTZ833" s="230"/>
      <c r="LUA833" s="230"/>
      <c r="LUB833" s="230"/>
      <c r="LUC833" s="230"/>
      <c r="LUD833" s="230"/>
      <c r="LUE833" s="230"/>
      <c r="LUF833" s="230"/>
      <c r="LUG833" s="230"/>
      <c r="LUH833" s="230"/>
      <c r="LUI833" s="230"/>
      <c r="LUJ833" s="230"/>
      <c r="LUK833" s="230"/>
      <c r="LUL833" s="230"/>
      <c r="LUM833" s="230"/>
      <c r="LUN833" s="230"/>
      <c r="LUO833" s="230"/>
      <c r="LUP833" s="230"/>
      <c r="LUQ833" s="230"/>
      <c r="LUR833" s="230"/>
      <c r="LUS833" s="230"/>
      <c r="LUT833" s="230"/>
      <c r="LUU833" s="230"/>
      <c r="LUV833" s="230"/>
      <c r="LUW833" s="230"/>
      <c r="LUX833" s="230"/>
      <c r="LUY833" s="230"/>
      <c r="LUZ833" s="230"/>
      <c r="LVA833" s="230"/>
      <c r="LVB833" s="230"/>
      <c r="LVC833" s="230"/>
      <c r="LVD833" s="230"/>
      <c r="LVE833" s="230"/>
      <c r="LVF833" s="230"/>
      <c r="LVG833" s="230"/>
      <c r="LVH833" s="230"/>
      <c r="LVI833" s="230"/>
      <c r="LVJ833" s="230"/>
      <c r="LVK833" s="230"/>
      <c r="LVL833" s="230"/>
      <c r="LVM833" s="230"/>
      <c r="LVN833" s="230"/>
      <c r="LVO833" s="230"/>
      <c r="LVP833" s="230"/>
      <c r="LVQ833" s="230"/>
      <c r="LVR833" s="230"/>
      <c r="LVS833" s="230"/>
      <c r="LVT833" s="230"/>
      <c r="LVU833" s="230"/>
      <c r="LVV833" s="230"/>
      <c r="LVW833" s="230"/>
      <c r="LVX833" s="230"/>
      <c r="LVY833" s="230"/>
      <c r="LVZ833" s="230"/>
      <c r="LWA833" s="230"/>
      <c r="LWB833" s="230"/>
      <c r="LWC833" s="230"/>
      <c r="LWD833" s="230"/>
      <c r="LWE833" s="230"/>
      <c r="LWF833" s="230"/>
      <c r="LWG833" s="230"/>
      <c r="LWH833" s="230"/>
      <c r="LWI833" s="230"/>
      <c r="LWJ833" s="230"/>
      <c r="LWK833" s="230"/>
      <c r="LWL833" s="230"/>
      <c r="LWM833" s="230"/>
      <c r="LWN833" s="230"/>
      <c r="LWO833" s="230"/>
      <c r="LWP833" s="230"/>
      <c r="LWQ833" s="230"/>
      <c r="LWR833" s="230"/>
      <c r="LWS833" s="230"/>
      <c r="LWT833" s="230"/>
      <c r="LWU833" s="230"/>
      <c r="LWV833" s="230"/>
      <c r="LWW833" s="230"/>
      <c r="LWX833" s="230"/>
      <c r="LWY833" s="230"/>
      <c r="LWZ833" s="230"/>
      <c r="LXA833" s="230"/>
      <c r="LXB833" s="230"/>
      <c r="LXC833" s="230"/>
      <c r="LXD833" s="230"/>
      <c r="LXE833" s="230"/>
      <c r="LXF833" s="230"/>
      <c r="LXG833" s="230"/>
      <c r="LXH833" s="230"/>
      <c r="LXI833" s="230"/>
      <c r="LXJ833" s="230"/>
      <c r="LXK833" s="230"/>
      <c r="LXL833" s="230"/>
      <c r="LXM833" s="230"/>
      <c r="LXN833" s="230"/>
      <c r="LXO833" s="230"/>
      <c r="LXP833" s="230"/>
      <c r="LXQ833" s="230"/>
      <c r="LXR833" s="230"/>
      <c r="LXS833" s="230"/>
      <c r="LXT833" s="230"/>
      <c r="LXU833" s="230"/>
      <c r="LXV833" s="230"/>
      <c r="LXW833" s="230"/>
      <c r="LXX833" s="230"/>
      <c r="LXY833" s="230"/>
      <c r="LXZ833" s="230"/>
      <c r="LYA833" s="230"/>
      <c r="LYB833" s="230"/>
      <c r="LYC833" s="230"/>
      <c r="LYD833" s="230"/>
      <c r="LYE833" s="230"/>
      <c r="LYF833" s="230"/>
      <c r="LYG833" s="230"/>
      <c r="LYH833" s="230"/>
      <c r="LYI833" s="230"/>
      <c r="LYJ833" s="230"/>
      <c r="LYK833" s="230"/>
      <c r="LYL833" s="230"/>
      <c r="LYM833" s="230"/>
      <c r="LYN833" s="230"/>
      <c r="LYO833" s="230"/>
      <c r="LYP833" s="230"/>
      <c r="LYQ833" s="230"/>
      <c r="LYR833" s="230"/>
      <c r="LYS833" s="230"/>
      <c r="LYT833" s="230"/>
      <c r="LYU833" s="230"/>
      <c r="LYV833" s="230"/>
      <c r="LYW833" s="230"/>
      <c r="LYX833" s="230"/>
      <c r="LYY833" s="230"/>
      <c r="LYZ833" s="230"/>
      <c r="LZA833" s="230"/>
      <c r="LZB833" s="230"/>
      <c r="LZC833" s="230"/>
      <c r="LZD833" s="230"/>
      <c r="LZE833" s="230"/>
      <c r="LZF833" s="230"/>
      <c r="LZG833" s="230"/>
      <c r="LZH833" s="230"/>
      <c r="LZI833" s="230"/>
      <c r="LZJ833" s="230"/>
      <c r="LZK833" s="230"/>
      <c r="LZL833" s="230"/>
      <c r="LZM833" s="230"/>
      <c r="LZN833" s="230"/>
      <c r="LZO833" s="230"/>
      <c r="LZP833" s="230"/>
      <c r="LZQ833" s="230"/>
      <c r="LZR833" s="230"/>
      <c r="LZS833" s="230"/>
      <c r="LZT833" s="230"/>
      <c r="LZU833" s="230"/>
      <c r="LZV833" s="230"/>
      <c r="LZW833" s="230"/>
      <c r="LZX833" s="230"/>
      <c r="LZY833" s="230"/>
      <c r="LZZ833" s="230"/>
      <c r="MAA833" s="230"/>
      <c r="MAB833" s="230"/>
      <c r="MAC833" s="230"/>
      <c r="MAD833" s="230"/>
      <c r="MAE833" s="230"/>
      <c r="MAF833" s="230"/>
      <c r="MAG833" s="230"/>
      <c r="MAH833" s="230"/>
      <c r="MAI833" s="230"/>
      <c r="MAJ833" s="230"/>
      <c r="MAK833" s="230"/>
      <c r="MAL833" s="230"/>
      <c r="MAM833" s="230"/>
      <c r="MAN833" s="230"/>
      <c r="MAO833" s="230"/>
      <c r="MAP833" s="230"/>
      <c r="MAQ833" s="230"/>
      <c r="MAR833" s="230"/>
      <c r="MAS833" s="230"/>
      <c r="MAT833" s="230"/>
      <c r="MAU833" s="230"/>
      <c r="MAV833" s="230"/>
      <c r="MAW833" s="230"/>
      <c r="MAX833" s="230"/>
      <c r="MAY833" s="230"/>
      <c r="MAZ833" s="230"/>
      <c r="MBA833" s="230"/>
      <c r="MBB833" s="230"/>
      <c r="MBC833" s="230"/>
      <c r="MBD833" s="230"/>
      <c r="MBE833" s="230"/>
      <c r="MBF833" s="230"/>
      <c r="MBG833" s="230"/>
      <c r="MBH833" s="230"/>
      <c r="MBI833" s="230"/>
      <c r="MBJ833" s="230"/>
      <c r="MBK833" s="230"/>
      <c r="MBL833" s="230"/>
      <c r="MBM833" s="230"/>
      <c r="MBN833" s="230"/>
      <c r="MBO833" s="230"/>
      <c r="MBP833" s="230"/>
      <c r="MBQ833" s="230"/>
      <c r="MBR833" s="230"/>
      <c r="MBS833" s="230"/>
      <c r="MBT833" s="230"/>
      <c r="MBU833" s="230"/>
      <c r="MBV833" s="230"/>
      <c r="MBW833" s="230"/>
      <c r="MBX833" s="230"/>
      <c r="MBY833" s="230"/>
      <c r="MBZ833" s="230"/>
      <c r="MCA833" s="230"/>
      <c r="MCB833" s="230"/>
      <c r="MCC833" s="230"/>
      <c r="MCD833" s="230"/>
      <c r="MCE833" s="230"/>
      <c r="MCF833" s="230"/>
      <c r="MCG833" s="230"/>
      <c r="MCH833" s="230"/>
      <c r="MCI833" s="230"/>
      <c r="MCJ833" s="230"/>
      <c r="MCK833" s="230"/>
      <c r="MCL833" s="230"/>
      <c r="MCM833" s="230"/>
      <c r="MCN833" s="230"/>
      <c r="MCO833" s="230"/>
      <c r="MCP833" s="230"/>
      <c r="MCQ833" s="230"/>
      <c r="MCR833" s="230"/>
      <c r="MCS833" s="230"/>
      <c r="MCT833" s="230"/>
      <c r="MCU833" s="230"/>
      <c r="MCV833" s="230"/>
      <c r="MCW833" s="230"/>
      <c r="MCX833" s="230"/>
      <c r="MCY833" s="230"/>
      <c r="MCZ833" s="230"/>
      <c r="MDA833" s="230"/>
      <c r="MDB833" s="230"/>
      <c r="MDC833" s="230"/>
      <c r="MDD833" s="230"/>
      <c r="MDE833" s="230"/>
      <c r="MDF833" s="230"/>
      <c r="MDG833" s="230"/>
      <c r="MDH833" s="230"/>
      <c r="MDI833" s="230"/>
      <c r="MDJ833" s="230"/>
      <c r="MDK833" s="230"/>
      <c r="MDL833" s="230"/>
      <c r="MDM833" s="230"/>
      <c r="MDN833" s="230"/>
      <c r="MDO833" s="230"/>
      <c r="MDP833" s="230"/>
      <c r="MDQ833" s="230"/>
      <c r="MDR833" s="230"/>
      <c r="MDS833" s="230"/>
      <c r="MDT833" s="230"/>
      <c r="MDU833" s="230"/>
      <c r="MDV833" s="230"/>
      <c r="MDW833" s="230"/>
      <c r="MDX833" s="230"/>
      <c r="MDY833" s="230"/>
      <c r="MDZ833" s="230"/>
      <c r="MEA833" s="230"/>
      <c r="MEB833" s="230"/>
      <c r="MEC833" s="230"/>
      <c r="MED833" s="230"/>
      <c r="MEE833" s="230"/>
      <c r="MEF833" s="230"/>
      <c r="MEG833" s="230"/>
      <c r="MEH833" s="230"/>
      <c r="MEI833" s="230"/>
      <c r="MEJ833" s="230"/>
      <c r="MEK833" s="230"/>
      <c r="MEL833" s="230"/>
      <c r="MEM833" s="230"/>
      <c r="MEN833" s="230"/>
      <c r="MEO833" s="230"/>
      <c r="MEP833" s="230"/>
      <c r="MEQ833" s="230"/>
      <c r="MER833" s="230"/>
      <c r="MES833" s="230"/>
      <c r="MET833" s="230"/>
      <c r="MEU833" s="230"/>
      <c r="MEV833" s="230"/>
      <c r="MEW833" s="230"/>
      <c r="MEX833" s="230"/>
      <c r="MEY833" s="230"/>
      <c r="MEZ833" s="230"/>
      <c r="MFA833" s="230"/>
      <c r="MFB833" s="230"/>
      <c r="MFC833" s="230"/>
      <c r="MFD833" s="230"/>
      <c r="MFE833" s="230"/>
      <c r="MFF833" s="230"/>
      <c r="MFG833" s="230"/>
      <c r="MFH833" s="230"/>
      <c r="MFI833" s="230"/>
      <c r="MFJ833" s="230"/>
      <c r="MFK833" s="230"/>
      <c r="MFL833" s="230"/>
      <c r="MFM833" s="230"/>
      <c r="MFN833" s="230"/>
      <c r="MFO833" s="230"/>
      <c r="MFP833" s="230"/>
      <c r="MFQ833" s="230"/>
      <c r="MFR833" s="230"/>
      <c r="MFS833" s="230"/>
      <c r="MFT833" s="230"/>
      <c r="MFU833" s="230"/>
      <c r="MFV833" s="230"/>
      <c r="MFW833" s="230"/>
      <c r="MFX833" s="230"/>
      <c r="MFY833" s="230"/>
      <c r="MFZ833" s="230"/>
      <c r="MGA833" s="230"/>
      <c r="MGB833" s="230"/>
      <c r="MGC833" s="230"/>
      <c r="MGD833" s="230"/>
      <c r="MGE833" s="230"/>
      <c r="MGF833" s="230"/>
      <c r="MGG833" s="230"/>
      <c r="MGH833" s="230"/>
      <c r="MGI833" s="230"/>
      <c r="MGJ833" s="230"/>
      <c r="MGK833" s="230"/>
      <c r="MGL833" s="230"/>
      <c r="MGM833" s="230"/>
      <c r="MGN833" s="230"/>
      <c r="MGO833" s="230"/>
      <c r="MGP833" s="230"/>
      <c r="MGQ833" s="230"/>
      <c r="MGR833" s="230"/>
      <c r="MGS833" s="230"/>
      <c r="MGT833" s="230"/>
      <c r="MGU833" s="230"/>
      <c r="MGV833" s="230"/>
      <c r="MGW833" s="230"/>
      <c r="MGX833" s="230"/>
      <c r="MGY833" s="230"/>
      <c r="MGZ833" s="230"/>
      <c r="MHA833" s="230"/>
      <c r="MHB833" s="230"/>
      <c r="MHC833" s="230"/>
      <c r="MHD833" s="230"/>
      <c r="MHE833" s="230"/>
      <c r="MHF833" s="230"/>
      <c r="MHG833" s="230"/>
      <c r="MHH833" s="230"/>
      <c r="MHI833" s="230"/>
      <c r="MHJ833" s="230"/>
      <c r="MHK833" s="230"/>
      <c r="MHL833" s="230"/>
      <c r="MHM833" s="230"/>
      <c r="MHN833" s="230"/>
      <c r="MHO833" s="230"/>
      <c r="MHP833" s="230"/>
      <c r="MHQ833" s="230"/>
      <c r="MHR833" s="230"/>
      <c r="MHS833" s="230"/>
      <c r="MHT833" s="230"/>
      <c r="MHU833" s="230"/>
      <c r="MHV833" s="230"/>
      <c r="MHW833" s="230"/>
      <c r="MHX833" s="230"/>
      <c r="MHY833" s="230"/>
      <c r="MHZ833" s="230"/>
      <c r="MIA833" s="230"/>
      <c r="MIB833" s="230"/>
      <c r="MIC833" s="230"/>
      <c r="MID833" s="230"/>
      <c r="MIE833" s="230"/>
      <c r="MIF833" s="230"/>
      <c r="MIG833" s="230"/>
      <c r="MIH833" s="230"/>
      <c r="MII833" s="230"/>
      <c r="MIJ833" s="230"/>
      <c r="MIK833" s="230"/>
      <c r="MIL833" s="230"/>
      <c r="MIM833" s="230"/>
      <c r="MIN833" s="230"/>
      <c r="MIO833" s="230"/>
      <c r="MIP833" s="230"/>
      <c r="MIQ833" s="230"/>
      <c r="MIR833" s="230"/>
      <c r="MIS833" s="230"/>
      <c r="MIT833" s="230"/>
      <c r="MIU833" s="230"/>
      <c r="MIV833" s="230"/>
      <c r="MIW833" s="230"/>
      <c r="MIX833" s="230"/>
      <c r="MIY833" s="230"/>
      <c r="MIZ833" s="230"/>
      <c r="MJA833" s="230"/>
      <c r="MJB833" s="230"/>
      <c r="MJC833" s="230"/>
      <c r="MJD833" s="230"/>
      <c r="MJE833" s="230"/>
      <c r="MJF833" s="230"/>
      <c r="MJG833" s="230"/>
      <c r="MJH833" s="230"/>
      <c r="MJI833" s="230"/>
      <c r="MJJ833" s="230"/>
      <c r="MJK833" s="230"/>
      <c r="MJL833" s="230"/>
      <c r="MJM833" s="230"/>
      <c r="MJN833" s="230"/>
      <c r="MJO833" s="230"/>
      <c r="MJP833" s="230"/>
      <c r="MJQ833" s="230"/>
      <c r="MJR833" s="230"/>
      <c r="MJS833" s="230"/>
      <c r="MJT833" s="230"/>
      <c r="MJU833" s="230"/>
      <c r="MJV833" s="230"/>
      <c r="MJW833" s="230"/>
      <c r="MJX833" s="230"/>
      <c r="MJY833" s="230"/>
      <c r="MJZ833" s="230"/>
      <c r="MKA833" s="230"/>
      <c r="MKB833" s="230"/>
      <c r="MKC833" s="230"/>
      <c r="MKD833" s="230"/>
      <c r="MKE833" s="230"/>
      <c r="MKF833" s="230"/>
      <c r="MKG833" s="230"/>
      <c r="MKH833" s="230"/>
      <c r="MKI833" s="230"/>
      <c r="MKJ833" s="230"/>
      <c r="MKK833" s="230"/>
      <c r="MKL833" s="230"/>
      <c r="MKM833" s="230"/>
      <c r="MKN833" s="230"/>
      <c r="MKO833" s="230"/>
      <c r="MKP833" s="230"/>
      <c r="MKQ833" s="230"/>
      <c r="MKR833" s="230"/>
      <c r="MKS833" s="230"/>
      <c r="MKT833" s="230"/>
      <c r="MKU833" s="230"/>
      <c r="MKV833" s="230"/>
      <c r="MKW833" s="230"/>
      <c r="MKX833" s="230"/>
      <c r="MKY833" s="230"/>
      <c r="MKZ833" s="230"/>
      <c r="MLA833" s="230"/>
      <c r="MLB833" s="230"/>
      <c r="MLC833" s="230"/>
      <c r="MLD833" s="230"/>
      <c r="MLE833" s="230"/>
      <c r="MLF833" s="230"/>
      <c r="MLG833" s="230"/>
      <c r="MLH833" s="230"/>
      <c r="MLI833" s="230"/>
      <c r="MLJ833" s="230"/>
      <c r="MLK833" s="230"/>
      <c r="MLL833" s="230"/>
      <c r="MLM833" s="230"/>
      <c r="MLN833" s="230"/>
      <c r="MLO833" s="230"/>
      <c r="MLP833" s="230"/>
      <c r="MLQ833" s="230"/>
      <c r="MLR833" s="230"/>
      <c r="MLS833" s="230"/>
      <c r="MLT833" s="230"/>
      <c r="MLU833" s="230"/>
      <c r="MLV833" s="230"/>
      <c r="MLW833" s="230"/>
      <c r="MLX833" s="230"/>
      <c r="MLY833" s="230"/>
      <c r="MLZ833" s="230"/>
      <c r="MMA833" s="230"/>
      <c r="MMB833" s="230"/>
      <c r="MMC833" s="230"/>
      <c r="MMD833" s="230"/>
      <c r="MME833" s="230"/>
      <c r="MMF833" s="230"/>
      <c r="MMG833" s="230"/>
      <c r="MMH833" s="230"/>
      <c r="MMI833" s="230"/>
      <c r="MMJ833" s="230"/>
      <c r="MMK833" s="230"/>
      <c r="MML833" s="230"/>
      <c r="MMM833" s="230"/>
      <c r="MMN833" s="230"/>
      <c r="MMO833" s="230"/>
      <c r="MMP833" s="230"/>
      <c r="MMQ833" s="230"/>
      <c r="MMR833" s="230"/>
      <c r="MMS833" s="230"/>
      <c r="MMT833" s="230"/>
      <c r="MMU833" s="230"/>
      <c r="MMV833" s="230"/>
      <c r="MMW833" s="230"/>
      <c r="MMX833" s="230"/>
      <c r="MMY833" s="230"/>
      <c r="MMZ833" s="230"/>
      <c r="MNA833" s="230"/>
      <c r="MNB833" s="230"/>
      <c r="MNC833" s="230"/>
      <c r="MND833" s="230"/>
      <c r="MNE833" s="230"/>
      <c r="MNF833" s="230"/>
      <c r="MNG833" s="230"/>
      <c r="MNH833" s="230"/>
      <c r="MNI833" s="230"/>
      <c r="MNJ833" s="230"/>
      <c r="MNK833" s="230"/>
      <c r="MNL833" s="230"/>
      <c r="MNM833" s="230"/>
      <c r="MNN833" s="230"/>
      <c r="MNO833" s="230"/>
      <c r="MNP833" s="230"/>
      <c r="MNQ833" s="230"/>
      <c r="MNR833" s="230"/>
      <c r="MNS833" s="230"/>
      <c r="MNT833" s="230"/>
      <c r="MNU833" s="230"/>
      <c r="MNV833" s="230"/>
      <c r="MNW833" s="230"/>
      <c r="MNX833" s="230"/>
      <c r="MNY833" s="230"/>
      <c r="MNZ833" s="230"/>
      <c r="MOA833" s="230"/>
      <c r="MOB833" s="230"/>
      <c r="MOC833" s="230"/>
      <c r="MOD833" s="230"/>
      <c r="MOE833" s="230"/>
      <c r="MOF833" s="230"/>
      <c r="MOG833" s="230"/>
      <c r="MOH833" s="230"/>
      <c r="MOI833" s="230"/>
      <c r="MOJ833" s="230"/>
      <c r="MOK833" s="230"/>
      <c r="MOL833" s="230"/>
      <c r="MOM833" s="230"/>
      <c r="MON833" s="230"/>
      <c r="MOO833" s="230"/>
      <c r="MOP833" s="230"/>
      <c r="MOQ833" s="230"/>
      <c r="MOR833" s="230"/>
      <c r="MOS833" s="230"/>
      <c r="MOT833" s="230"/>
      <c r="MOU833" s="230"/>
      <c r="MOV833" s="230"/>
      <c r="MOW833" s="230"/>
      <c r="MOX833" s="230"/>
      <c r="MOY833" s="230"/>
      <c r="MOZ833" s="230"/>
      <c r="MPA833" s="230"/>
      <c r="MPB833" s="230"/>
      <c r="MPC833" s="230"/>
      <c r="MPD833" s="230"/>
      <c r="MPE833" s="230"/>
      <c r="MPF833" s="230"/>
      <c r="MPG833" s="230"/>
      <c r="MPH833" s="230"/>
      <c r="MPI833" s="230"/>
      <c r="MPJ833" s="230"/>
      <c r="MPK833" s="230"/>
      <c r="MPL833" s="230"/>
      <c r="MPM833" s="230"/>
      <c r="MPN833" s="230"/>
      <c r="MPO833" s="230"/>
      <c r="MPP833" s="230"/>
      <c r="MPQ833" s="230"/>
      <c r="MPR833" s="230"/>
      <c r="MPS833" s="230"/>
      <c r="MPT833" s="230"/>
      <c r="MPU833" s="230"/>
      <c r="MPV833" s="230"/>
      <c r="MPW833" s="230"/>
      <c r="MPX833" s="230"/>
      <c r="MPY833" s="230"/>
      <c r="MPZ833" s="230"/>
      <c r="MQA833" s="230"/>
      <c r="MQB833" s="230"/>
      <c r="MQC833" s="230"/>
      <c r="MQD833" s="230"/>
      <c r="MQE833" s="230"/>
      <c r="MQF833" s="230"/>
      <c r="MQG833" s="230"/>
      <c r="MQH833" s="230"/>
      <c r="MQI833" s="230"/>
      <c r="MQJ833" s="230"/>
      <c r="MQK833" s="230"/>
      <c r="MQL833" s="230"/>
      <c r="MQM833" s="230"/>
      <c r="MQN833" s="230"/>
      <c r="MQO833" s="230"/>
      <c r="MQP833" s="230"/>
      <c r="MQQ833" s="230"/>
      <c r="MQR833" s="230"/>
      <c r="MQS833" s="230"/>
      <c r="MQT833" s="230"/>
      <c r="MQU833" s="230"/>
      <c r="MQV833" s="230"/>
      <c r="MQW833" s="230"/>
      <c r="MQX833" s="230"/>
      <c r="MQY833" s="230"/>
      <c r="MQZ833" s="230"/>
      <c r="MRA833" s="230"/>
      <c r="MRB833" s="230"/>
      <c r="MRC833" s="230"/>
      <c r="MRD833" s="230"/>
      <c r="MRE833" s="230"/>
      <c r="MRF833" s="230"/>
      <c r="MRG833" s="230"/>
      <c r="MRH833" s="230"/>
      <c r="MRI833" s="230"/>
      <c r="MRJ833" s="230"/>
      <c r="MRK833" s="230"/>
      <c r="MRL833" s="230"/>
      <c r="MRM833" s="230"/>
      <c r="MRN833" s="230"/>
      <c r="MRO833" s="230"/>
      <c r="MRP833" s="230"/>
      <c r="MRQ833" s="230"/>
      <c r="MRR833" s="230"/>
      <c r="MRS833" s="230"/>
      <c r="MRT833" s="230"/>
      <c r="MRU833" s="230"/>
      <c r="MRV833" s="230"/>
      <c r="MRW833" s="230"/>
      <c r="MRX833" s="230"/>
      <c r="MRY833" s="230"/>
      <c r="MRZ833" s="230"/>
      <c r="MSA833" s="230"/>
      <c r="MSB833" s="230"/>
      <c r="MSC833" s="230"/>
      <c r="MSD833" s="230"/>
      <c r="MSE833" s="230"/>
      <c r="MSF833" s="230"/>
      <c r="MSG833" s="230"/>
      <c r="MSH833" s="230"/>
      <c r="MSI833" s="230"/>
      <c r="MSJ833" s="230"/>
      <c r="MSK833" s="230"/>
      <c r="MSL833" s="230"/>
      <c r="MSM833" s="230"/>
      <c r="MSN833" s="230"/>
      <c r="MSO833" s="230"/>
      <c r="MSP833" s="230"/>
      <c r="MSQ833" s="230"/>
      <c r="MSR833" s="230"/>
      <c r="MSS833" s="230"/>
      <c r="MST833" s="230"/>
      <c r="MSU833" s="230"/>
      <c r="MSV833" s="230"/>
      <c r="MSW833" s="230"/>
      <c r="MSX833" s="230"/>
      <c r="MSY833" s="230"/>
      <c r="MSZ833" s="230"/>
      <c r="MTA833" s="230"/>
      <c r="MTB833" s="230"/>
      <c r="MTC833" s="230"/>
      <c r="MTD833" s="230"/>
      <c r="MTE833" s="230"/>
      <c r="MTF833" s="230"/>
      <c r="MTG833" s="230"/>
      <c r="MTH833" s="230"/>
      <c r="MTI833" s="230"/>
      <c r="MTJ833" s="230"/>
      <c r="MTK833" s="230"/>
      <c r="MTL833" s="230"/>
      <c r="MTM833" s="230"/>
      <c r="MTN833" s="230"/>
      <c r="MTO833" s="230"/>
      <c r="MTP833" s="230"/>
      <c r="MTQ833" s="230"/>
      <c r="MTR833" s="230"/>
      <c r="MTS833" s="230"/>
      <c r="MTT833" s="230"/>
      <c r="MTU833" s="230"/>
      <c r="MTV833" s="230"/>
      <c r="MTW833" s="230"/>
      <c r="MTX833" s="230"/>
      <c r="MTY833" s="230"/>
      <c r="MTZ833" s="230"/>
      <c r="MUA833" s="230"/>
      <c r="MUB833" s="230"/>
      <c r="MUC833" s="230"/>
      <c r="MUD833" s="230"/>
      <c r="MUE833" s="230"/>
      <c r="MUF833" s="230"/>
      <c r="MUG833" s="230"/>
      <c r="MUH833" s="230"/>
      <c r="MUI833" s="230"/>
      <c r="MUJ833" s="230"/>
      <c r="MUK833" s="230"/>
      <c r="MUL833" s="230"/>
      <c r="MUM833" s="230"/>
      <c r="MUN833" s="230"/>
      <c r="MUO833" s="230"/>
      <c r="MUP833" s="230"/>
      <c r="MUQ833" s="230"/>
      <c r="MUR833" s="230"/>
      <c r="MUS833" s="230"/>
      <c r="MUT833" s="230"/>
      <c r="MUU833" s="230"/>
      <c r="MUV833" s="230"/>
      <c r="MUW833" s="230"/>
      <c r="MUX833" s="230"/>
      <c r="MUY833" s="230"/>
      <c r="MUZ833" s="230"/>
      <c r="MVA833" s="230"/>
      <c r="MVB833" s="230"/>
      <c r="MVC833" s="230"/>
      <c r="MVD833" s="230"/>
      <c r="MVE833" s="230"/>
      <c r="MVF833" s="230"/>
      <c r="MVG833" s="230"/>
      <c r="MVH833" s="230"/>
      <c r="MVI833" s="230"/>
      <c r="MVJ833" s="230"/>
      <c r="MVK833" s="230"/>
      <c r="MVL833" s="230"/>
      <c r="MVM833" s="230"/>
      <c r="MVN833" s="230"/>
      <c r="MVO833" s="230"/>
      <c r="MVP833" s="230"/>
      <c r="MVQ833" s="230"/>
      <c r="MVR833" s="230"/>
      <c r="MVS833" s="230"/>
      <c r="MVT833" s="230"/>
      <c r="MVU833" s="230"/>
      <c r="MVV833" s="230"/>
      <c r="MVW833" s="230"/>
      <c r="MVX833" s="230"/>
      <c r="MVY833" s="230"/>
      <c r="MVZ833" s="230"/>
      <c r="MWA833" s="230"/>
      <c r="MWB833" s="230"/>
      <c r="MWC833" s="230"/>
      <c r="MWD833" s="230"/>
      <c r="MWE833" s="230"/>
      <c r="MWF833" s="230"/>
      <c r="MWG833" s="230"/>
      <c r="MWH833" s="230"/>
      <c r="MWI833" s="230"/>
      <c r="MWJ833" s="230"/>
      <c r="MWK833" s="230"/>
      <c r="MWL833" s="230"/>
      <c r="MWM833" s="230"/>
      <c r="MWN833" s="230"/>
      <c r="MWO833" s="230"/>
      <c r="MWP833" s="230"/>
      <c r="MWQ833" s="230"/>
      <c r="MWR833" s="230"/>
      <c r="MWS833" s="230"/>
      <c r="MWT833" s="230"/>
      <c r="MWU833" s="230"/>
      <c r="MWV833" s="230"/>
      <c r="MWW833" s="230"/>
      <c r="MWX833" s="230"/>
      <c r="MWY833" s="230"/>
      <c r="MWZ833" s="230"/>
      <c r="MXA833" s="230"/>
      <c r="MXB833" s="230"/>
      <c r="MXC833" s="230"/>
      <c r="MXD833" s="230"/>
      <c r="MXE833" s="230"/>
      <c r="MXF833" s="230"/>
      <c r="MXG833" s="230"/>
      <c r="MXH833" s="230"/>
      <c r="MXI833" s="230"/>
      <c r="MXJ833" s="230"/>
      <c r="MXK833" s="230"/>
      <c r="MXL833" s="230"/>
      <c r="MXM833" s="230"/>
      <c r="MXN833" s="230"/>
      <c r="MXO833" s="230"/>
      <c r="MXP833" s="230"/>
      <c r="MXQ833" s="230"/>
      <c r="MXR833" s="230"/>
      <c r="MXS833" s="230"/>
      <c r="MXT833" s="230"/>
      <c r="MXU833" s="230"/>
      <c r="MXV833" s="230"/>
      <c r="MXW833" s="230"/>
      <c r="MXX833" s="230"/>
      <c r="MXY833" s="230"/>
      <c r="MXZ833" s="230"/>
      <c r="MYA833" s="230"/>
      <c r="MYB833" s="230"/>
      <c r="MYC833" s="230"/>
      <c r="MYD833" s="230"/>
      <c r="MYE833" s="230"/>
      <c r="MYF833" s="230"/>
      <c r="MYG833" s="230"/>
      <c r="MYH833" s="230"/>
      <c r="MYI833" s="230"/>
      <c r="MYJ833" s="230"/>
      <c r="MYK833" s="230"/>
      <c r="MYL833" s="230"/>
      <c r="MYM833" s="230"/>
      <c r="MYN833" s="230"/>
      <c r="MYO833" s="230"/>
      <c r="MYP833" s="230"/>
      <c r="MYQ833" s="230"/>
      <c r="MYR833" s="230"/>
      <c r="MYS833" s="230"/>
      <c r="MYT833" s="230"/>
      <c r="MYU833" s="230"/>
      <c r="MYV833" s="230"/>
      <c r="MYW833" s="230"/>
      <c r="MYX833" s="230"/>
      <c r="MYY833" s="230"/>
      <c r="MYZ833" s="230"/>
      <c r="MZA833" s="230"/>
      <c r="MZB833" s="230"/>
      <c r="MZC833" s="230"/>
      <c r="MZD833" s="230"/>
      <c r="MZE833" s="230"/>
      <c r="MZF833" s="230"/>
      <c r="MZG833" s="230"/>
      <c r="MZH833" s="230"/>
      <c r="MZI833" s="230"/>
      <c r="MZJ833" s="230"/>
      <c r="MZK833" s="230"/>
      <c r="MZL833" s="230"/>
      <c r="MZM833" s="230"/>
      <c r="MZN833" s="230"/>
      <c r="MZO833" s="230"/>
      <c r="MZP833" s="230"/>
      <c r="MZQ833" s="230"/>
      <c r="MZR833" s="230"/>
      <c r="MZS833" s="230"/>
      <c r="MZT833" s="230"/>
      <c r="MZU833" s="230"/>
      <c r="MZV833" s="230"/>
      <c r="MZW833" s="230"/>
      <c r="MZX833" s="230"/>
      <c r="MZY833" s="230"/>
      <c r="MZZ833" s="230"/>
      <c r="NAA833" s="230"/>
      <c r="NAB833" s="230"/>
      <c r="NAC833" s="230"/>
      <c r="NAD833" s="230"/>
      <c r="NAE833" s="230"/>
      <c r="NAF833" s="230"/>
      <c r="NAG833" s="230"/>
      <c r="NAH833" s="230"/>
      <c r="NAI833" s="230"/>
      <c r="NAJ833" s="230"/>
      <c r="NAK833" s="230"/>
      <c r="NAL833" s="230"/>
      <c r="NAM833" s="230"/>
      <c r="NAN833" s="230"/>
      <c r="NAO833" s="230"/>
      <c r="NAP833" s="230"/>
      <c r="NAQ833" s="230"/>
      <c r="NAR833" s="230"/>
      <c r="NAS833" s="230"/>
      <c r="NAT833" s="230"/>
      <c r="NAU833" s="230"/>
      <c r="NAV833" s="230"/>
      <c r="NAW833" s="230"/>
      <c r="NAX833" s="230"/>
      <c r="NAY833" s="230"/>
      <c r="NAZ833" s="230"/>
      <c r="NBA833" s="230"/>
      <c r="NBB833" s="230"/>
      <c r="NBC833" s="230"/>
      <c r="NBD833" s="230"/>
      <c r="NBE833" s="230"/>
      <c r="NBF833" s="230"/>
      <c r="NBG833" s="230"/>
      <c r="NBH833" s="230"/>
      <c r="NBI833" s="230"/>
      <c r="NBJ833" s="230"/>
      <c r="NBK833" s="230"/>
      <c r="NBL833" s="230"/>
      <c r="NBM833" s="230"/>
      <c r="NBN833" s="230"/>
      <c r="NBO833" s="230"/>
      <c r="NBP833" s="230"/>
      <c r="NBQ833" s="230"/>
      <c r="NBR833" s="230"/>
      <c r="NBS833" s="230"/>
      <c r="NBT833" s="230"/>
      <c r="NBU833" s="230"/>
      <c r="NBV833" s="230"/>
      <c r="NBW833" s="230"/>
      <c r="NBX833" s="230"/>
      <c r="NBY833" s="230"/>
      <c r="NBZ833" s="230"/>
      <c r="NCA833" s="230"/>
      <c r="NCB833" s="230"/>
      <c r="NCC833" s="230"/>
      <c r="NCD833" s="230"/>
      <c r="NCE833" s="230"/>
      <c r="NCF833" s="230"/>
      <c r="NCG833" s="230"/>
      <c r="NCH833" s="230"/>
      <c r="NCI833" s="230"/>
      <c r="NCJ833" s="230"/>
      <c r="NCK833" s="230"/>
      <c r="NCL833" s="230"/>
      <c r="NCM833" s="230"/>
      <c r="NCN833" s="230"/>
      <c r="NCO833" s="230"/>
      <c r="NCP833" s="230"/>
      <c r="NCQ833" s="230"/>
      <c r="NCR833" s="230"/>
      <c r="NCS833" s="230"/>
      <c r="NCT833" s="230"/>
      <c r="NCU833" s="230"/>
      <c r="NCV833" s="230"/>
      <c r="NCW833" s="230"/>
      <c r="NCX833" s="230"/>
      <c r="NCY833" s="230"/>
      <c r="NCZ833" s="230"/>
      <c r="NDA833" s="230"/>
      <c r="NDB833" s="230"/>
      <c r="NDC833" s="230"/>
      <c r="NDD833" s="230"/>
      <c r="NDE833" s="230"/>
      <c r="NDF833" s="230"/>
      <c r="NDG833" s="230"/>
      <c r="NDH833" s="230"/>
      <c r="NDI833" s="230"/>
      <c r="NDJ833" s="230"/>
      <c r="NDK833" s="230"/>
      <c r="NDL833" s="230"/>
      <c r="NDM833" s="230"/>
      <c r="NDN833" s="230"/>
      <c r="NDO833" s="230"/>
      <c r="NDP833" s="230"/>
      <c r="NDQ833" s="230"/>
      <c r="NDR833" s="230"/>
      <c r="NDS833" s="230"/>
      <c r="NDT833" s="230"/>
      <c r="NDU833" s="230"/>
      <c r="NDV833" s="230"/>
      <c r="NDW833" s="230"/>
      <c r="NDX833" s="230"/>
      <c r="NDY833" s="230"/>
      <c r="NDZ833" s="230"/>
      <c r="NEA833" s="230"/>
      <c r="NEB833" s="230"/>
      <c r="NEC833" s="230"/>
      <c r="NED833" s="230"/>
      <c r="NEE833" s="230"/>
      <c r="NEF833" s="230"/>
      <c r="NEG833" s="230"/>
      <c r="NEH833" s="230"/>
      <c r="NEI833" s="230"/>
      <c r="NEJ833" s="230"/>
      <c r="NEK833" s="230"/>
      <c r="NEL833" s="230"/>
      <c r="NEM833" s="230"/>
      <c r="NEN833" s="230"/>
      <c r="NEO833" s="230"/>
      <c r="NEP833" s="230"/>
      <c r="NEQ833" s="230"/>
      <c r="NER833" s="230"/>
      <c r="NES833" s="230"/>
      <c r="NET833" s="230"/>
      <c r="NEU833" s="230"/>
      <c r="NEV833" s="230"/>
      <c r="NEW833" s="230"/>
      <c r="NEX833" s="230"/>
      <c r="NEY833" s="230"/>
      <c r="NEZ833" s="230"/>
      <c r="NFA833" s="230"/>
      <c r="NFB833" s="230"/>
      <c r="NFC833" s="230"/>
      <c r="NFD833" s="230"/>
      <c r="NFE833" s="230"/>
      <c r="NFF833" s="230"/>
      <c r="NFG833" s="230"/>
      <c r="NFH833" s="230"/>
      <c r="NFI833" s="230"/>
      <c r="NFJ833" s="230"/>
      <c r="NFK833" s="230"/>
      <c r="NFL833" s="230"/>
      <c r="NFM833" s="230"/>
      <c r="NFN833" s="230"/>
      <c r="NFO833" s="230"/>
      <c r="NFP833" s="230"/>
      <c r="NFQ833" s="230"/>
      <c r="NFR833" s="230"/>
      <c r="NFS833" s="230"/>
      <c r="NFT833" s="230"/>
      <c r="NFU833" s="230"/>
      <c r="NFV833" s="230"/>
      <c r="NFW833" s="230"/>
      <c r="NFX833" s="230"/>
      <c r="NFY833" s="230"/>
      <c r="NFZ833" s="230"/>
      <c r="NGA833" s="230"/>
      <c r="NGB833" s="230"/>
      <c r="NGC833" s="230"/>
      <c r="NGD833" s="230"/>
      <c r="NGE833" s="230"/>
      <c r="NGF833" s="230"/>
      <c r="NGG833" s="230"/>
      <c r="NGH833" s="230"/>
      <c r="NGI833" s="230"/>
      <c r="NGJ833" s="230"/>
      <c r="NGK833" s="230"/>
      <c r="NGL833" s="230"/>
      <c r="NGM833" s="230"/>
      <c r="NGN833" s="230"/>
      <c r="NGO833" s="230"/>
      <c r="NGP833" s="230"/>
      <c r="NGQ833" s="230"/>
      <c r="NGR833" s="230"/>
      <c r="NGS833" s="230"/>
      <c r="NGT833" s="230"/>
      <c r="NGU833" s="230"/>
      <c r="NGV833" s="230"/>
      <c r="NGW833" s="230"/>
      <c r="NGX833" s="230"/>
      <c r="NGY833" s="230"/>
      <c r="NGZ833" s="230"/>
      <c r="NHA833" s="230"/>
      <c r="NHB833" s="230"/>
      <c r="NHC833" s="230"/>
      <c r="NHD833" s="230"/>
      <c r="NHE833" s="230"/>
      <c r="NHF833" s="230"/>
      <c r="NHG833" s="230"/>
      <c r="NHH833" s="230"/>
      <c r="NHI833" s="230"/>
      <c r="NHJ833" s="230"/>
      <c r="NHK833" s="230"/>
      <c r="NHL833" s="230"/>
      <c r="NHM833" s="230"/>
      <c r="NHN833" s="230"/>
      <c r="NHO833" s="230"/>
      <c r="NHP833" s="230"/>
      <c r="NHQ833" s="230"/>
      <c r="NHR833" s="230"/>
      <c r="NHS833" s="230"/>
      <c r="NHT833" s="230"/>
      <c r="NHU833" s="230"/>
      <c r="NHV833" s="230"/>
      <c r="NHW833" s="230"/>
      <c r="NHX833" s="230"/>
      <c r="NHY833" s="230"/>
      <c r="NHZ833" s="230"/>
      <c r="NIA833" s="230"/>
      <c r="NIB833" s="230"/>
      <c r="NIC833" s="230"/>
      <c r="NID833" s="230"/>
      <c r="NIE833" s="230"/>
      <c r="NIF833" s="230"/>
      <c r="NIG833" s="230"/>
      <c r="NIH833" s="230"/>
      <c r="NII833" s="230"/>
      <c r="NIJ833" s="230"/>
      <c r="NIK833" s="230"/>
      <c r="NIL833" s="230"/>
      <c r="NIM833" s="230"/>
      <c r="NIN833" s="230"/>
      <c r="NIO833" s="230"/>
      <c r="NIP833" s="230"/>
      <c r="NIQ833" s="230"/>
      <c r="NIR833" s="230"/>
      <c r="NIS833" s="230"/>
      <c r="NIT833" s="230"/>
      <c r="NIU833" s="230"/>
      <c r="NIV833" s="230"/>
      <c r="NIW833" s="230"/>
      <c r="NIX833" s="230"/>
      <c r="NIY833" s="230"/>
      <c r="NIZ833" s="230"/>
      <c r="NJA833" s="230"/>
      <c r="NJB833" s="230"/>
      <c r="NJC833" s="230"/>
      <c r="NJD833" s="230"/>
      <c r="NJE833" s="230"/>
      <c r="NJF833" s="230"/>
      <c r="NJG833" s="230"/>
      <c r="NJH833" s="230"/>
      <c r="NJI833" s="230"/>
      <c r="NJJ833" s="230"/>
      <c r="NJK833" s="230"/>
      <c r="NJL833" s="230"/>
      <c r="NJM833" s="230"/>
      <c r="NJN833" s="230"/>
      <c r="NJO833" s="230"/>
      <c r="NJP833" s="230"/>
      <c r="NJQ833" s="230"/>
      <c r="NJR833" s="230"/>
      <c r="NJS833" s="230"/>
      <c r="NJT833" s="230"/>
      <c r="NJU833" s="230"/>
      <c r="NJV833" s="230"/>
      <c r="NJW833" s="230"/>
      <c r="NJX833" s="230"/>
      <c r="NJY833" s="230"/>
      <c r="NJZ833" s="230"/>
      <c r="NKA833" s="230"/>
      <c r="NKB833" s="230"/>
      <c r="NKC833" s="230"/>
      <c r="NKD833" s="230"/>
      <c r="NKE833" s="230"/>
      <c r="NKF833" s="230"/>
      <c r="NKG833" s="230"/>
      <c r="NKH833" s="230"/>
      <c r="NKI833" s="230"/>
      <c r="NKJ833" s="230"/>
      <c r="NKK833" s="230"/>
      <c r="NKL833" s="230"/>
      <c r="NKM833" s="230"/>
      <c r="NKN833" s="230"/>
      <c r="NKO833" s="230"/>
      <c r="NKP833" s="230"/>
      <c r="NKQ833" s="230"/>
      <c r="NKR833" s="230"/>
      <c r="NKS833" s="230"/>
      <c r="NKT833" s="230"/>
      <c r="NKU833" s="230"/>
      <c r="NKV833" s="230"/>
      <c r="NKW833" s="230"/>
      <c r="NKX833" s="230"/>
      <c r="NKY833" s="230"/>
      <c r="NKZ833" s="230"/>
      <c r="NLA833" s="230"/>
      <c r="NLB833" s="230"/>
      <c r="NLC833" s="230"/>
      <c r="NLD833" s="230"/>
      <c r="NLE833" s="230"/>
      <c r="NLF833" s="230"/>
      <c r="NLG833" s="230"/>
      <c r="NLH833" s="230"/>
      <c r="NLI833" s="230"/>
      <c r="NLJ833" s="230"/>
      <c r="NLK833" s="230"/>
      <c r="NLL833" s="230"/>
      <c r="NLM833" s="230"/>
      <c r="NLN833" s="230"/>
      <c r="NLO833" s="230"/>
      <c r="NLP833" s="230"/>
      <c r="NLQ833" s="230"/>
      <c r="NLR833" s="230"/>
      <c r="NLS833" s="230"/>
      <c r="NLT833" s="230"/>
      <c r="NLU833" s="230"/>
      <c r="NLV833" s="230"/>
      <c r="NLW833" s="230"/>
      <c r="NLX833" s="230"/>
      <c r="NLY833" s="230"/>
      <c r="NLZ833" s="230"/>
      <c r="NMA833" s="230"/>
      <c r="NMB833" s="230"/>
      <c r="NMC833" s="230"/>
      <c r="NMD833" s="230"/>
      <c r="NME833" s="230"/>
      <c r="NMF833" s="230"/>
      <c r="NMG833" s="230"/>
      <c r="NMH833" s="230"/>
      <c r="NMI833" s="230"/>
      <c r="NMJ833" s="230"/>
      <c r="NMK833" s="230"/>
      <c r="NML833" s="230"/>
      <c r="NMM833" s="230"/>
      <c r="NMN833" s="230"/>
      <c r="NMO833" s="230"/>
      <c r="NMP833" s="230"/>
      <c r="NMQ833" s="230"/>
      <c r="NMR833" s="230"/>
      <c r="NMS833" s="230"/>
      <c r="NMT833" s="230"/>
      <c r="NMU833" s="230"/>
      <c r="NMV833" s="230"/>
      <c r="NMW833" s="230"/>
      <c r="NMX833" s="230"/>
      <c r="NMY833" s="230"/>
      <c r="NMZ833" s="230"/>
      <c r="NNA833" s="230"/>
      <c r="NNB833" s="230"/>
      <c r="NNC833" s="230"/>
      <c r="NND833" s="230"/>
      <c r="NNE833" s="230"/>
      <c r="NNF833" s="230"/>
      <c r="NNG833" s="230"/>
      <c r="NNH833" s="230"/>
      <c r="NNI833" s="230"/>
      <c r="NNJ833" s="230"/>
      <c r="NNK833" s="230"/>
      <c r="NNL833" s="230"/>
      <c r="NNM833" s="230"/>
      <c r="NNN833" s="230"/>
      <c r="NNO833" s="230"/>
      <c r="NNP833" s="230"/>
      <c r="NNQ833" s="230"/>
      <c r="NNR833" s="230"/>
      <c r="NNS833" s="230"/>
      <c r="NNT833" s="230"/>
      <c r="NNU833" s="230"/>
      <c r="NNV833" s="230"/>
      <c r="NNW833" s="230"/>
      <c r="NNX833" s="230"/>
      <c r="NNY833" s="230"/>
      <c r="NNZ833" s="230"/>
      <c r="NOA833" s="230"/>
      <c r="NOB833" s="230"/>
      <c r="NOC833" s="230"/>
      <c r="NOD833" s="230"/>
      <c r="NOE833" s="230"/>
      <c r="NOF833" s="230"/>
      <c r="NOG833" s="230"/>
      <c r="NOH833" s="230"/>
      <c r="NOI833" s="230"/>
      <c r="NOJ833" s="230"/>
      <c r="NOK833" s="230"/>
      <c r="NOL833" s="230"/>
      <c r="NOM833" s="230"/>
      <c r="NON833" s="230"/>
      <c r="NOO833" s="230"/>
      <c r="NOP833" s="230"/>
      <c r="NOQ833" s="230"/>
      <c r="NOR833" s="230"/>
      <c r="NOS833" s="230"/>
      <c r="NOT833" s="230"/>
      <c r="NOU833" s="230"/>
      <c r="NOV833" s="230"/>
      <c r="NOW833" s="230"/>
      <c r="NOX833" s="230"/>
      <c r="NOY833" s="230"/>
      <c r="NOZ833" s="230"/>
      <c r="NPA833" s="230"/>
      <c r="NPB833" s="230"/>
      <c r="NPC833" s="230"/>
      <c r="NPD833" s="230"/>
      <c r="NPE833" s="230"/>
      <c r="NPF833" s="230"/>
      <c r="NPG833" s="230"/>
      <c r="NPH833" s="230"/>
      <c r="NPI833" s="230"/>
      <c r="NPJ833" s="230"/>
      <c r="NPK833" s="230"/>
      <c r="NPL833" s="230"/>
      <c r="NPM833" s="230"/>
      <c r="NPN833" s="230"/>
      <c r="NPO833" s="230"/>
      <c r="NPP833" s="230"/>
      <c r="NPQ833" s="230"/>
      <c r="NPR833" s="230"/>
      <c r="NPS833" s="230"/>
      <c r="NPT833" s="230"/>
      <c r="NPU833" s="230"/>
      <c r="NPV833" s="230"/>
      <c r="NPW833" s="230"/>
      <c r="NPX833" s="230"/>
      <c r="NPY833" s="230"/>
      <c r="NPZ833" s="230"/>
      <c r="NQA833" s="230"/>
      <c r="NQB833" s="230"/>
      <c r="NQC833" s="230"/>
      <c r="NQD833" s="230"/>
      <c r="NQE833" s="230"/>
      <c r="NQF833" s="230"/>
      <c r="NQG833" s="230"/>
      <c r="NQH833" s="230"/>
      <c r="NQI833" s="230"/>
      <c r="NQJ833" s="230"/>
      <c r="NQK833" s="230"/>
      <c r="NQL833" s="230"/>
      <c r="NQM833" s="230"/>
      <c r="NQN833" s="230"/>
      <c r="NQO833" s="230"/>
      <c r="NQP833" s="230"/>
      <c r="NQQ833" s="230"/>
      <c r="NQR833" s="230"/>
      <c r="NQS833" s="230"/>
      <c r="NQT833" s="230"/>
      <c r="NQU833" s="230"/>
      <c r="NQV833" s="230"/>
      <c r="NQW833" s="230"/>
      <c r="NQX833" s="230"/>
      <c r="NQY833" s="230"/>
      <c r="NQZ833" s="230"/>
      <c r="NRA833" s="230"/>
      <c r="NRB833" s="230"/>
      <c r="NRC833" s="230"/>
      <c r="NRD833" s="230"/>
      <c r="NRE833" s="230"/>
      <c r="NRF833" s="230"/>
      <c r="NRG833" s="230"/>
      <c r="NRH833" s="230"/>
      <c r="NRI833" s="230"/>
      <c r="NRJ833" s="230"/>
      <c r="NRK833" s="230"/>
      <c r="NRL833" s="230"/>
      <c r="NRM833" s="230"/>
      <c r="NRN833" s="230"/>
      <c r="NRO833" s="230"/>
      <c r="NRP833" s="230"/>
      <c r="NRQ833" s="230"/>
      <c r="NRR833" s="230"/>
      <c r="NRS833" s="230"/>
      <c r="NRT833" s="230"/>
      <c r="NRU833" s="230"/>
      <c r="NRV833" s="230"/>
      <c r="NRW833" s="230"/>
      <c r="NRX833" s="230"/>
      <c r="NRY833" s="230"/>
      <c r="NRZ833" s="230"/>
      <c r="NSA833" s="230"/>
      <c r="NSB833" s="230"/>
      <c r="NSC833" s="230"/>
      <c r="NSD833" s="230"/>
      <c r="NSE833" s="230"/>
      <c r="NSF833" s="230"/>
      <c r="NSG833" s="230"/>
      <c r="NSH833" s="230"/>
      <c r="NSI833" s="230"/>
      <c r="NSJ833" s="230"/>
      <c r="NSK833" s="230"/>
      <c r="NSL833" s="230"/>
      <c r="NSM833" s="230"/>
      <c r="NSN833" s="230"/>
      <c r="NSO833" s="230"/>
      <c r="NSP833" s="230"/>
      <c r="NSQ833" s="230"/>
      <c r="NSR833" s="230"/>
      <c r="NSS833" s="230"/>
      <c r="NST833" s="230"/>
      <c r="NSU833" s="230"/>
      <c r="NSV833" s="230"/>
      <c r="NSW833" s="230"/>
      <c r="NSX833" s="230"/>
      <c r="NSY833" s="230"/>
      <c r="NSZ833" s="230"/>
      <c r="NTA833" s="230"/>
      <c r="NTB833" s="230"/>
      <c r="NTC833" s="230"/>
      <c r="NTD833" s="230"/>
      <c r="NTE833" s="230"/>
      <c r="NTF833" s="230"/>
      <c r="NTG833" s="230"/>
      <c r="NTH833" s="230"/>
      <c r="NTI833" s="230"/>
      <c r="NTJ833" s="230"/>
      <c r="NTK833" s="230"/>
      <c r="NTL833" s="230"/>
      <c r="NTM833" s="230"/>
      <c r="NTN833" s="230"/>
      <c r="NTO833" s="230"/>
      <c r="NTP833" s="230"/>
      <c r="NTQ833" s="230"/>
      <c r="NTR833" s="230"/>
      <c r="NTS833" s="230"/>
      <c r="NTT833" s="230"/>
      <c r="NTU833" s="230"/>
      <c r="NTV833" s="230"/>
      <c r="NTW833" s="230"/>
      <c r="NTX833" s="230"/>
      <c r="NTY833" s="230"/>
      <c r="NTZ833" s="230"/>
      <c r="NUA833" s="230"/>
      <c r="NUB833" s="230"/>
      <c r="NUC833" s="230"/>
      <c r="NUD833" s="230"/>
      <c r="NUE833" s="230"/>
      <c r="NUF833" s="230"/>
      <c r="NUG833" s="230"/>
      <c r="NUH833" s="230"/>
      <c r="NUI833" s="230"/>
      <c r="NUJ833" s="230"/>
      <c r="NUK833" s="230"/>
      <c r="NUL833" s="230"/>
      <c r="NUM833" s="230"/>
      <c r="NUN833" s="230"/>
      <c r="NUO833" s="230"/>
      <c r="NUP833" s="230"/>
      <c r="NUQ833" s="230"/>
      <c r="NUR833" s="230"/>
      <c r="NUS833" s="230"/>
      <c r="NUT833" s="230"/>
      <c r="NUU833" s="230"/>
      <c r="NUV833" s="230"/>
      <c r="NUW833" s="230"/>
      <c r="NUX833" s="230"/>
      <c r="NUY833" s="230"/>
      <c r="NUZ833" s="230"/>
      <c r="NVA833" s="230"/>
      <c r="NVB833" s="230"/>
      <c r="NVC833" s="230"/>
      <c r="NVD833" s="230"/>
      <c r="NVE833" s="230"/>
      <c r="NVF833" s="230"/>
      <c r="NVG833" s="230"/>
      <c r="NVH833" s="230"/>
      <c r="NVI833" s="230"/>
      <c r="NVJ833" s="230"/>
      <c r="NVK833" s="230"/>
      <c r="NVL833" s="230"/>
      <c r="NVM833" s="230"/>
      <c r="NVN833" s="230"/>
      <c r="NVO833" s="230"/>
      <c r="NVP833" s="230"/>
      <c r="NVQ833" s="230"/>
      <c r="NVR833" s="230"/>
      <c r="NVS833" s="230"/>
      <c r="NVT833" s="230"/>
      <c r="NVU833" s="230"/>
      <c r="NVV833" s="230"/>
      <c r="NVW833" s="230"/>
      <c r="NVX833" s="230"/>
      <c r="NVY833" s="230"/>
      <c r="NVZ833" s="230"/>
      <c r="NWA833" s="230"/>
      <c r="NWB833" s="230"/>
      <c r="NWC833" s="230"/>
      <c r="NWD833" s="230"/>
      <c r="NWE833" s="230"/>
      <c r="NWF833" s="230"/>
      <c r="NWG833" s="230"/>
      <c r="NWH833" s="230"/>
      <c r="NWI833" s="230"/>
      <c r="NWJ833" s="230"/>
      <c r="NWK833" s="230"/>
      <c r="NWL833" s="230"/>
      <c r="NWM833" s="230"/>
      <c r="NWN833" s="230"/>
      <c r="NWO833" s="230"/>
      <c r="NWP833" s="230"/>
      <c r="NWQ833" s="230"/>
      <c r="NWR833" s="230"/>
      <c r="NWS833" s="230"/>
      <c r="NWT833" s="230"/>
      <c r="NWU833" s="230"/>
      <c r="NWV833" s="230"/>
      <c r="NWW833" s="230"/>
      <c r="NWX833" s="230"/>
      <c r="NWY833" s="230"/>
      <c r="NWZ833" s="230"/>
      <c r="NXA833" s="230"/>
      <c r="NXB833" s="230"/>
      <c r="NXC833" s="230"/>
      <c r="NXD833" s="230"/>
      <c r="NXE833" s="230"/>
      <c r="NXF833" s="230"/>
      <c r="NXG833" s="230"/>
      <c r="NXH833" s="230"/>
      <c r="NXI833" s="230"/>
      <c r="NXJ833" s="230"/>
      <c r="NXK833" s="230"/>
      <c r="NXL833" s="230"/>
      <c r="NXM833" s="230"/>
      <c r="NXN833" s="230"/>
      <c r="NXO833" s="230"/>
      <c r="NXP833" s="230"/>
      <c r="NXQ833" s="230"/>
      <c r="NXR833" s="230"/>
      <c r="NXS833" s="230"/>
      <c r="NXT833" s="230"/>
      <c r="NXU833" s="230"/>
      <c r="NXV833" s="230"/>
      <c r="NXW833" s="230"/>
      <c r="NXX833" s="230"/>
      <c r="NXY833" s="230"/>
      <c r="NXZ833" s="230"/>
      <c r="NYA833" s="230"/>
      <c r="NYB833" s="230"/>
      <c r="NYC833" s="230"/>
      <c r="NYD833" s="230"/>
      <c r="NYE833" s="230"/>
      <c r="NYF833" s="230"/>
      <c r="NYG833" s="230"/>
      <c r="NYH833" s="230"/>
      <c r="NYI833" s="230"/>
      <c r="NYJ833" s="230"/>
      <c r="NYK833" s="230"/>
      <c r="NYL833" s="230"/>
      <c r="NYM833" s="230"/>
      <c r="NYN833" s="230"/>
      <c r="NYO833" s="230"/>
      <c r="NYP833" s="230"/>
      <c r="NYQ833" s="230"/>
      <c r="NYR833" s="230"/>
      <c r="NYS833" s="230"/>
      <c r="NYT833" s="230"/>
      <c r="NYU833" s="230"/>
      <c r="NYV833" s="230"/>
      <c r="NYW833" s="230"/>
      <c r="NYX833" s="230"/>
      <c r="NYY833" s="230"/>
      <c r="NYZ833" s="230"/>
      <c r="NZA833" s="230"/>
      <c r="NZB833" s="230"/>
      <c r="NZC833" s="230"/>
      <c r="NZD833" s="230"/>
      <c r="NZE833" s="230"/>
      <c r="NZF833" s="230"/>
      <c r="NZG833" s="230"/>
      <c r="NZH833" s="230"/>
      <c r="NZI833" s="230"/>
      <c r="NZJ833" s="230"/>
      <c r="NZK833" s="230"/>
      <c r="NZL833" s="230"/>
      <c r="NZM833" s="230"/>
      <c r="NZN833" s="230"/>
      <c r="NZO833" s="230"/>
      <c r="NZP833" s="230"/>
      <c r="NZQ833" s="230"/>
      <c r="NZR833" s="230"/>
      <c r="NZS833" s="230"/>
      <c r="NZT833" s="230"/>
      <c r="NZU833" s="230"/>
      <c r="NZV833" s="230"/>
      <c r="NZW833" s="230"/>
      <c r="NZX833" s="230"/>
      <c r="NZY833" s="230"/>
      <c r="NZZ833" s="230"/>
      <c r="OAA833" s="230"/>
      <c r="OAB833" s="230"/>
      <c r="OAC833" s="230"/>
      <c r="OAD833" s="230"/>
      <c r="OAE833" s="230"/>
      <c r="OAF833" s="230"/>
      <c r="OAG833" s="230"/>
      <c r="OAH833" s="230"/>
      <c r="OAI833" s="230"/>
      <c r="OAJ833" s="230"/>
      <c r="OAK833" s="230"/>
      <c r="OAL833" s="230"/>
      <c r="OAM833" s="230"/>
      <c r="OAN833" s="230"/>
      <c r="OAO833" s="230"/>
      <c r="OAP833" s="230"/>
      <c r="OAQ833" s="230"/>
      <c r="OAR833" s="230"/>
      <c r="OAS833" s="230"/>
      <c r="OAT833" s="230"/>
      <c r="OAU833" s="230"/>
      <c r="OAV833" s="230"/>
      <c r="OAW833" s="230"/>
      <c r="OAX833" s="230"/>
      <c r="OAY833" s="230"/>
      <c r="OAZ833" s="230"/>
      <c r="OBA833" s="230"/>
      <c r="OBB833" s="230"/>
      <c r="OBC833" s="230"/>
      <c r="OBD833" s="230"/>
      <c r="OBE833" s="230"/>
      <c r="OBF833" s="230"/>
      <c r="OBG833" s="230"/>
      <c r="OBH833" s="230"/>
      <c r="OBI833" s="230"/>
      <c r="OBJ833" s="230"/>
      <c r="OBK833" s="230"/>
      <c r="OBL833" s="230"/>
      <c r="OBM833" s="230"/>
      <c r="OBN833" s="230"/>
      <c r="OBO833" s="230"/>
      <c r="OBP833" s="230"/>
      <c r="OBQ833" s="230"/>
      <c r="OBR833" s="230"/>
      <c r="OBS833" s="230"/>
      <c r="OBT833" s="230"/>
      <c r="OBU833" s="230"/>
      <c r="OBV833" s="230"/>
      <c r="OBW833" s="230"/>
      <c r="OBX833" s="230"/>
      <c r="OBY833" s="230"/>
      <c r="OBZ833" s="230"/>
      <c r="OCA833" s="230"/>
      <c r="OCB833" s="230"/>
      <c r="OCC833" s="230"/>
      <c r="OCD833" s="230"/>
      <c r="OCE833" s="230"/>
      <c r="OCF833" s="230"/>
      <c r="OCG833" s="230"/>
      <c r="OCH833" s="230"/>
      <c r="OCI833" s="230"/>
      <c r="OCJ833" s="230"/>
      <c r="OCK833" s="230"/>
      <c r="OCL833" s="230"/>
      <c r="OCM833" s="230"/>
      <c r="OCN833" s="230"/>
      <c r="OCO833" s="230"/>
      <c r="OCP833" s="230"/>
      <c r="OCQ833" s="230"/>
      <c r="OCR833" s="230"/>
      <c r="OCS833" s="230"/>
      <c r="OCT833" s="230"/>
      <c r="OCU833" s="230"/>
      <c r="OCV833" s="230"/>
      <c r="OCW833" s="230"/>
      <c r="OCX833" s="230"/>
      <c r="OCY833" s="230"/>
      <c r="OCZ833" s="230"/>
      <c r="ODA833" s="230"/>
      <c r="ODB833" s="230"/>
      <c r="ODC833" s="230"/>
      <c r="ODD833" s="230"/>
      <c r="ODE833" s="230"/>
      <c r="ODF833" s="230"/>
      <c r="ODG833" s="230"/>
      <c r="ODH833" s="230"/>
      <c r="ODI833" s="230"/>
      <c r="ODJ833" s="230"/>
      <c r="ODK833" s="230"/>
      <c r="ODL833" s="230"/>
      <c r="ODM833" s="230"/>
      <c r="ODN833" s="230"/>
      <c r="ODO833" s="230"/>
      <c r="ODP833" s="230"/>
      <c r="ODQ833" s="230"/>
      <c r="ODR833" s="230"/>
      <c r="ODS833" s="230"/>
      <c r="ODT833" s="230"/>
      <c r="ODU833" s="230"/>
      <c r="ODV833" s="230"/>
      <c r="ODW833" s="230"/>
      <c r="ODX833" s="230"/>
      <c r="ODY833" s="230"/>
      <c r="ODZ833" s="230"/>
      <c r="OEA833" s="230"/>
      <c r="OEB833" s="230"/>
      <c r="OEC833" s="230"/>
      <c r="OED833" s="230"/>
      <c r="OEE833" s="230"/>
      <c r="OEF833" s="230"/>
      <c r="OEG833" s="230"/>
      <c r="OEH833" s="230"/>
      <c r="OEI833" s="230"/>
      <c r="OEJ833" s="230"/>
      <c r="OEK833" s="230"/>
      <c r="OEL833" s="230"/>
      <c r="OEM833" s="230"/>
      <c r="OEN833" s="230"/>
      <c r="OEO833" s="230"/>
      <c r="OEP833" s="230"/>
      <c r="OEQ833" s="230"/>
      <c r="OER833" s="230"/>
      <c r="OES833" s="230"/>
      <c r="OET833" s="230"/>
      <c r="OEU833" s="230"/>
      <c r="OEV833" s="230"/>
      <c r="OEW833" s="230"/>
      <c r="OEX833" s="230"/>
      <c r="OEY833" s="230"/>
      <c r="OEZ833" s="230"/>
      <c r="OFA833" s="230"/>
      <c r="OFB833" s="230"/>
      <c r="OFC833" s="230"/>
      <c r="OFD833" s="230"/>
      <c r="OFE833" s="230"/>
      <c r="OFF833" s="230"/>
      <c r="OFG833" s="230"/>
      <c r="OFH833" s="230"/>
      <c r="OFI833" s="230"/>
      <c r="OFJ833" s="230"/>
      <c r="OFK833" s="230"/>
      <c r="OFL833" s="230"/>
      <c r="OFM833" s="230"/>
      <c r="OFN833" s="230"/>
      <c r="OFO833" s="230"/>
      <c r="OFP833" s="230"/>
      <c r="OFQ833" s="230"/>
      <c r="OFR833" s="230"/>
      <c r="OFS833" s="230"/>
      <c r="OFT833" s="230"/>
      <c r="OFU833" s="230"/>
      <c r="OFV833" s="230"/>
      <c r="OFW833" s="230"/>
      <c r="OFX833" s="230"/>
      <c r="OFY833" s="230"/>
      <c r="OFZ833" s="230"/>
      <c r="OGA833" s="230"/>
      <c r="OGB833" s="230"/>
      <c r="OGC833" s="230"/>
      <c r="OGD833" s="230"/>
      <c r="OGE833" s="230"/>
      <c r="OGF833" s="230"/>
      <c r="OGG833" s="230"/>
      <c r="OGH833" s="230"/>
      <c r="OGI833" s="230"/>
      <c r="OGJ833" s="230"/>
      <c r="OGK833" s="230"/>
      <c r="OGL833" s="230"/>
      <c r="OGM833" s="230"/>
      <c r="OGN833" s="230"/>
      <c r="OGO833" s="230"/>
      <c r="OGP833" s="230"/>
      <c r="OGQ833" s="230"/>
      <c r="OGR833" s="230"/>
      <c r="OGS833" s="230"/>
      <c r="OGT833" s="230"/>
      <c r="OGU833" s="230"/>
      <c r="OGV833" s="230"/>
      <c r="OGW833" s="230"/>
      <c r="OGX833" s="230"/>
      <c r="OGY833" s="230"/>
      <c r="OGZ833" s="230"/>
      <c r="OHA833" s="230"/>
      <c r="OHB833" s="230"/>
      <c r="OHC833" s="230"/>
      <c r="OHD833" s="230"/>
      <c r="OHE833" s="230"/>
      <c r="OHF833" s="230"/>
      <c r="OHG833" s="230"/>
      <c r="OHH833" s="230"/>
      <c r="OHI833" s="230"/>
      <c r="OHJ833" s="230"/>
      <c r="OHK833" s="230"/>
      <c r="OHL833" s="230"/>
      <c r="OHM833" s="230"/>
      <c r="OHN833" s="230"/>
      <c r="OHO833" s="230"/>
      <c r="OHP833" s="230"/>
      <c r="OHQ833" s="230"/>
      <c r="OHR833" s="230"/>
      <c r="OHS833" s="230"/>
      <c r="OHT833" s="230"/>
      <c r="OHU833" s="230"/>
      <c r="OHV833" s="230"/>
      <c r="OHW833" s="230"/>
      <c r="OHX833" s="230"/>
      <c r="OHY833" s="230"/>
      <c r="OHZ833" s="230"/>
      <c r="OIA833" s="230"/>
      <c r="OIB833" s="230"/>
      <c r="OIC833" s="230"/>
      <c r="OID833" s="230"/>
      <c r="OIE833" s="230"/>
      <c r="OIF833" s="230"/>
      <c r="OIG833" s="230"/>
      <c r="OIH833" s="230"/>
      <c r="OII833" s="230"/>
      <c r="OIJ833" s="230"/>
      <c r="OIK833" s="230"/>
      <c r="OIL833" s="230"/>
      <c r="OIM833" s="230"/>
      <c r="OIN833" s="230"/>
      <c r="OIO833" s="230"/>
      <c r="OIP833" s="230"/>
      <c r="OIQ833" s="230"/>
      <c r="OIR833" s="230"/>
      <c r="OIS833" s="230"/>
      <c r="OIT833" s="230"/>
      <c r="OIU833" s="230"/>
      <c r="OIV833" s="230"/>
      <c r="OIW833" s="230"/>
      <c r="OIX833" s="230"/>
      <c r="OIY833" s="230"/>
      <c r="OIZ833" s="230"/>
      <c r="OJA833" s="230"/>
      <c r="OJB833" s="230"/>
      <c r="OJC833" s="230"/>
      <c r="OJD833" s="230"/>
      <c r="OJE833" s="230"/>
      <c r="OJF833" s="230"/>
      <c r="OJG833" s="230"/>
      <c r="OJH833" s="230"/>
      <c r="OJI833" s="230"/>
      <c r="OJJ833" s="230"/>
      <c r="OJK833" s="230"/>
      <c r="OJL833" s="230"/>
      <c r="OJM833" s="230"/>
      <c r="OJN833" s="230"/>
      <c r="OJO833" s="230"/>
      <c r="OJP833" s="230"/>
      <c r="OJQ833" s="230"/>
      <c r="OJR833" s="230"/>
      <c r="OJS833" s="230"/>
      <c r="OJT833" s="230"/>
      <c r="OJU833" s="230"/>
      <c r="OJV833" s="230"/>
      <c r="OJW833" s="230"/>
      <c r="OJX833" s="230"/>
      <c r="OJY833" s="230"/>
      <c r="OJZ833" s="230"/>
      <c r="OKA833" s="230"/>
      <c r="OKB833" s="230"/>
      <c r="OKC833" s="230"/>
      <c r="OKD833" s="230"/>
      <c r="OKE833" s="230"/>
      <c r="OKF833" s="230"/>
      <c r="OKG833" s="230"/>
      <c r="OKH833" s="230"/>
      <c r="OKI833" s="230"/>
      <c r="OKJ833" s="230"/>
      <c r="OKK833" s="230"/>
      <c r="OKL833" s="230"/>
      <c r="OKM833" s="230"/>
      <c r="OKN833" s="230"/>
      <c r="OKO833" s="230"/>
      <c r="OKP833" s="230"/>
      <c r="OKQ833" s="230"/>
      <c r="OKR833" s="230"/>
      <c r="OKS833" s="230"/>
      <c r="OKT833" s="230"/>
      <c r="OKU833" s="230"/>
      <c r="OKV833" s="230"/>
      <c r="OKW833" s="230"/>
      <c r="OKX833" s="230"/>
      <c r="OKY833" s="230"/>
      <c r="OKZ833" s="230"/>
      <c r="OLA833" s="230"/>
      <c r="OLB833" s="230"/>
      <c r="OLC833" s="230"/>
      <c r="OLD833" s="230"/>
      <c r="OLE833" s="230"/>
      <c r="OLF833" s="230"/>
      <c r="OLG833" s="230"/>
      <c r="OLH833" s="230"/>
      <c r="OLI833" s="230"/>
      <c r="OLJ833" s="230"/>
      <c r="OLK833" s="230"/>
      <c r="OLL833" s="230"/>
      <c r="OLM833" s="230"/>
      <c r="OLN833" s="230"/>
      <c r="OLO833" s="230"/>
      <c r="OLP833" s="230"/>
      <c r="OLQ833" s="230"/>
      <c r="OLR833" s="230"/>
      <c r="OLS833" s="230"/>
      <c r="OLT833" s="230"/>
      <c r="OLU833" s="230"/>
      <c r="OLV833" s="230"/>
      <c r="OLW833" s="230"/>
      <c r="OLX833" s="230"/>
      <c r="OLY833" s="230"/>
      <c r="OLZ833" s="230"/>
      <c r="OMA833" s="230"/>
      <c r="OMB833" s="230"/>
      <c r="OMC833" s="230"/>
      <c r="OMD833" s="230"/>
      <c r="OME833" s="230"/>
      <c r="OMF833" s="230"/>
      <c r="OMG833" s="230"/>
      <c r="OMH833" s="230"/>
      <c r="OMI833" s="230"/>
      <c r="OMJ833" s="230"/>
      <c r="OMK833" s="230"/>
      <c r="OML833" s="230"/>
      <c r="OMM833" s="230"/>
      <c r="OMN833" s="230"/>
      <c r="OMO833" s="230"/>
      <c r="OMP833" s="230"/>
      <c r="OMQ833" s="230"/>
      <c r="OMR833" s="230"/>
      <c r="OMS833" s="230"/>
      <c r="OMT833" s="230"/>
      <c r="OMU833" s="230"/>
      <c r="OMV833" s="230"/>
      <c r="OMW833" s="230"/>
      <c r="OMX833" s="230"/>
      <c r="OMY833" s="230"/>
      <c r="OMZ833" s="230"/>
      <c r="ONA833" s="230"/>
      <c r="ONB833" s="230"/>
      <c r="ONC833" s="230"/>
      <c r="OND833" s="230"/>
      <c r="ONE833" s="230"/>
      <c r="ONF833" s="230"/>
      <c r="ONG833" s="230"/>
      <c r="ONH833" s="230"/>
      <c r="ONI833" s="230"/>
      <c r="ONJ833" s="230"/>
      <c r="ONK833" s="230"/>
      <c r="ONL833" s="230"/>
      <c r="ONM833" s="230"/>
      <c r="ONN833" s="230"/>
      <c r="ONO833" s="230"/>
      <c r="ONP833" s="230"/>
      <c r="ONQ833" s="230"/>
      <c r="ONR833" s="230"/>
      <c r="ONS833" s="230"/>
      <c r="ONT833" s="230"/>
      <c r="ONU833" s="230"/>
      <c r="ONV833" s="230"/>
      <c r="ONW833" s="230"/>
      <c r="ONX833" s="230"/>
      <c r="ONY833" s="230"/>
      <c r="ONZ833" s="230"/>
      <c r="OOA833" s="230"/>
      <c r="OOB833" s="230"/>
      <c r="OOC833" s="230"/>
      <c r="OOD833" s="230"/>
      <c r="OOE833" s="230"/>
      <c r="OOF833" s="230"/>
      <c r="OOG833" s="230"/>
      <c r="OOH833" s="230"/>
      <c r="OOI833" s="230"/>
      <c r="OOJ833" s="230"/>
      <c r="OOK833" s="230"/>
      <c r="OOL833" s="230"/>
      <c r="OOM833" s="230"/>
      <c r="OON833" s="230"/>
      <c r="OOO833" s="230"/>
      <c r="OOP833" s="230"/>
      <c r="OOQ833" s="230"/>
      <c r="OOR833" s="230"/>
      <c r="OOS833" s="230"/>
      <c r="OOT833" s="230"/>
      <c r="OOU833" s="230"/>
      <c r="OOV833" s="230"/>
      <c r="OOW833" s="230"/>
      <c r="OOX833" s="230"/>
      <c r="OOY833" s="230"/>
      <c r="OOZ833" s="230"/>
      <c r="OPA833" s="230"/>
      <c r="OPB833" s="230"/>
      <c r="OPC833" s="230"/>
      <c r="OPD833" s="230"/>
      <c r="OPE833" s="230"/>
      <c r="OPF833" s="230"/>
      <c r="OPG833" s="230"/>
      <c r="OPH833" s="230"/>
      <c r="OPI833" s="230"/>
      <c r="OPJ833" s="230"/>
      <c r="OPK833" s="230"/>
      <c r="OPL833" s="230"/>
      <c r="OPM833" s="230"/>
      <c r="OPN833" s="230"/>
      <c r="OPO833" s="230"/>
      <c r="OPP833" s="230"/>
      <c r="OPQ833" s="230"/>
      <c r="OPR833" s="230"/>
      <c r="OPS833" s="230"/>
      <c r="OPT833" s="230"/>
      <c r="OPU833" s="230"/>
      <c r="OPV833" s="230"/>
      <c r="OPW833" s="230"/>
      <c r="OPX833" s="230"/>
      <c r="OPY833" s="230"/>
      <c r="OPZ833" s="230"/>
      <c r="OQA833" s="230"/>
      <c r="OQB833" s="230"/>
      <c r="OQC833" s="230"/>
      <c r="OQD833" s="230"/>
      <c r="OQE833" s="230"/>
      <c r="OQF833" s="230"/>
      <c r="OQG833" s="230"/>
      <c r="OQH833" s="230"/>
      <c r="OQI833" s="230"/>
      <c r="OQJ833" s="230"/>
      <c r="OQK833" s="230"/>
      <c r="OQL833" s="230"/>
      <c r="OQM833" s="230"/>
      <c r="OQN833" s="230"/>
      <c r="OQO833" s="230"/>
      <c r="OQP833" s="230"/>
      <c r="OQQ833" s="230"/>
      <c r="OQR833" s="230"/>
      <c r="OQS833" s="230"/>
      <c r="OQT833" s="230"/>
      <c r="OQU833" s="230"/>
      <c r="OQV833" s="230"/>
      <c r="OQW833" s="230"/>
      <c r="OQX833" s="230"/>
      <c r="OQY833" s="230"/>
      <c r="OQZ833" s="230"/>
      <c r="ORA833" s="230"/>
      <c r="ORB833" s="230"/>
      <c r="ORC833" s="230"/>
      <c r="ORD833" s="230"/>
      <c r="ORE833" s="230"/>
      <c r="ORF833" s="230"/>
      <c r="ORG833" s="230"/>
      <c r="ORH833" s="230"/>
      <c r="ORI833" s="230"/>
      <c r="ORJ833" s="230"/>
      <c r="ORK833" s="230"/>
      <c r="ORL833" s="230"/>
      <c r="ORM833" s="230"/>
      <c r="ORN833" s="230"/>
      <c r="ORO833" s="230"/>
      <c r="ORP833" s="230"/>
      <c r="ORQ833" s="230"/>
      <c r="ORR833" s="230"/>
      <c r="ORS833" s="230"/>
      <c r="ORT833" s="230"/>
      <c r="ORU833" s="230"/>
      <c r="ORV833" s="230"/>
      <c r="ORW833" s="230"/>
      <c r="ORX833" s="230"/>
      <c r="ORY833" s="230"/>
      <c r="ORZ833" s="230"/>
      <c r="OSA833" s="230"/>
      <c r="OSB833" s="230"/>
      <c r="OSC833" s="230"/>
      <c r="OSD833" s="230"/>
      <c r="OSE833" s="230"/>
      <c r="OSF833" s="230"/>
      <c r="OSG833" s="230"/>
      <c r="OSH833" s="230"/>
      <c r="OSI833" s="230"/>
      <c r="OSJ833" s="230"/>
      <c r="OSK833" s="230"/>
      <c r="OSL833" s="230"/>
      <c r="OSM833" s="230"/>
      <c r="OSN833" s="230"/>
      <c r="OSO833" s="230"/>
      <c r="OSP833" s="230"/>
      <c r="OSQ833" s="230"/>
      <c r="OSR833" s="230"/>
      <c r="OSS833" s="230"/>
      <c r="OST833" s="230"/>
      <c r="OSU833" s="230"/>
      <c r="OSV833" s="230"/>
      <c r="OSW833" s="230"/>
      <c r="OSX833" s="230"/>
      <c r="OSY833" s="230"/>
      <c r="OSZ833" s="230"/>
      <c r="OTA833" s="230"/>
      <c r="OTB833" s="230"/>
      <c r="OTC833" s="230"/>
      <c r="OTD833" s="230"/>
      <c r="OTE833" s="230"/>
      <c r="OTF833" s="230"/>
      <c r="OTG833" s="230"/>
      <c r="OTH833" s="230"/>
      <c r="OTI833" s="230"/>
      <c r="OTJ833" s="230"/>
      <c r="OTK833" s="230"/>
      <c r="OTL833" s="230"/>
      <c r="OTM833" s="230"/>
      <c r="OTN833" s="230"/>
      <c r="OTO833" s="230"/>
      <c r="OTP833" s="230"/>
      <c r="OTQ833" s="230"/>
      <c r="OTR833" s="230"/>
      <c r="OTS833" s="230"/>
      <c r="OTT833" s="230"/>
      <c r="OTU833" s="230"/>
      <c r="OTV833" s="230"/>
      <c r="OTW833" s="230"/>
      <c r="OTX833" s="230"/>
      <c r="OTY833" s="230"/>
      <c r="OTZ833" s="230"/>
      <c r="OUA833" s="230"/>
      <c r="OUB833" s="230"/>
      <c r="OUC833" s="230"/>
      <c r="OUD833" s="230"/>
      <c r="OUE833" s="230"/>
      <c r="OUF833" s="230"/>
      <c r="OUG833" s="230"/>
      <c r="OUH833" s="230"/>
      <c r="OUI833" s="230"/>
      <c r="OUJ833" s="230"/>
      <c r="OUK833" s="230"/>
      <c r="OUL833" s="230"/>
      <c r="OUM833" s="230"/>
      <c r="OUN833" s="230"/>
      <c r="OUO833" s="230"/>
      <c r="OUP833" s="230"/>
      <c r="OUQ833" s="230"/>
      <c r="OUR833" s="230"/>
      <c r="OUS833" s="230"/>
      <c r="OUT833" s="230"/>
      <c r="OUU833" s="230"/>
      <c r="OUV833" s="230"/>
      <c r="OUW833" s="230"/>
      <c r="OUX833" s="230"/>
      <c r="OUY833" s="230"/>
      <c r="OUZ833" s="230"/>
      <c r="OVA833" s="230"/>
      <c r="OVB833" s="230"/>
      <c r="OVC833" s="230"/>
      <c r="OVD833" s="230"/>
      <c r="OVE833" s="230"/>
      <c r="OVF833" s="230"/>
      <c r="OVG833" s="230"/>
      <c r="OVH833" s="230"/>
      <c r="OVI833" s="230"/>
      <c r="OVJ833" s="230"/>
      <c r="OVK833" s="230"/>
      <c r="OVL833" s="230"/>
      <c r="OVM833" s="230"/>
      <c r="OVN833" s="230"/>
      <c r="OVO833" s="230"/>
      <c r="OVP833" s="230"/>
      <c r="OVQ833" s="230"/>
      <c r="OVR833" s="230"/>
      <c r="OVS833" s="230"/>
      <c r="OVT833" s="230"/>
      <c r="OVU833" s="230"/>
      <c r="OVV833" s="230"/>
      <c r="OVW833" s="230"/>
      <c r="OVX833" s="230"/>
      <c r="OVY833" s="230"/>
      <c r="OVZ833" s="230"/>
      <c r="OWA833" s="230"/>
      <c r="OWB833" s="230"/>
      <c r="OWC833" s="230"/>
      <c r="OWD833" s="230"/>
      <c r="OWE833" s="230"/>
      <c r="OWF833" s="230"/>
      <c r="OWG833" s="230"/>
      <c r="OWH833" s="230"/>
      <c r="OWI833" s="230"/>
      <c r="OWJ833" s="230"/>
      <c r="OWK833" s="230"/>
      <c r="OWL833" s="230"/>
      <c r="OWM833" s="230"/>
      <c r="OWN833" s="230"/>
      <c r="OWO833" s="230"/>
      <c r="OWP833" s="230"/>
      <c r="OWQ833" s="230"/>
      <c r="OWR833" s="230"/>
      <c r="OWS833" s="230"/>
      <c r="OWT833" s="230"/>
      <c r="OWU833" s="230"/>
      <c r="OWV833" s="230"/>
      <c r="OWW833" s="230"/>
      <c r="OWX833" s="230"/>
      <c r="OWY833" s="230"/>
      <c r="OWZ833" s="230"/>
      <c r="OXA833" s="230"/>
      <c r="OXB833" s="230"/>
      <c r="OXC833" s="230"/>
      <c r="OXD833" s="230"/>
      <c r="OXE833" s="230"/>
      <c r="OXF833" s="230"/>
      <c r="OXG833" s="230"/>
      <c r="OXH833" s="230"/>
      <c r="OXI833" s="230"/>
      <c r="OXJ833" s="230"/>
      <c r="OXK833" s="230"/>
      <c r="OXL833" s="230"/>
      <c r="OXM833" s="230"/>
      <c r="OXN833" s="230"/>
      <c r="OXO833" s="230"/>
      <c r="OXP833" s="230"/>
      <c r="OXQ833" s="230"/>
      <c r="OXR833" s="230"/>
      <c r="OXS833" s="230"/>
      <c r="OXT833" s="230"/>
      <c r="OXU833" s="230"/>
      <c r="OXV833" s="230"/>
      <c r="OXW833" s="230"/>
      <c r="OXX833" s="230"/>
      <c r="OXY833" s="230"/>
      <c r="OXZ833" s="230"/>
      <c r="OYA833" s="230"/>
      <c r="OYB833" s="230"/>
      <c r="OYC833" s="230"/>
      <c r="OYD833" s="230"/>
      <c r="OYE833" s="230"/>
      <c r="OYF833" s="230"/>
      <c r="OYG833" s="230"/>
      <c r="OYH833" s="230"/>
      <c r="OYI833" s="230"/>
      <c r="OYJ833" s="230"/>
      <c r="OYK833" s="230"/>
      <c r="OYL833" s="230"/>
      <c r="OYM833" s="230"/>
      <c r="OYN833" s="230"/>
      <c r="OYO833" s="230"/>
      <c r="OYP833" s="230"/>
      <c r="OYQ833" s="230"/>
      <c r="OYR833" s="230"/>
      <c r="OYS833" s="230"/>
      <c r="OYT833" s="230"/>
      <c r="OYU833" s="230"/>
      <c r="OYV833" s="230"/>
      <c r="OYW833" s="230"/>
      <c r="OYX833" s="230"/>
      <c r="OYY833" s="230"/>
      <c r="OYZ833" s="230"/>
      <c r="OZA833" s="230"/>
      <c r="OZB833" s="230"/>
      <c r="OZC833" s="230"/>
      <c r="OZD833" s="230"/>
      <c r="OZE833" s="230"/>
      <c r="OZF833" s="230"/>
      <c r="OZG833" s="230"/>
      <c r="OZH833" s="230"/>
      <c r="OZI833" s="230"/>
      <c r="OZJ833" s="230"/>
      <c r="OZK833" s="230"/>
      <c r="OZL833" s="230"/>
      <c r="OZM833" s="230"/>
      <c r="OZN833" s="230"/>
      <c r="OZO833" s="230"/>
      <c r="OZP833" s="230"/>
      <c r="OZQ833" s="230"/>
      <c r="OZR833" s="230"/>
      <c r="OZS833" s="230"/>
      <c r="OZT833" s="230"/>
      <c r="OZU833" s="230"/>
      <c r="OZV833" s="230"/>
      <c r="OZW833" s="230"/>
      <c r="OZX833" s="230"/>
      <c r="OZY833" s="230"/>
      <c r="OZZ833" s="230"/>
      <c r="PAA833" s="230"/>
      <c r="PAB833" s="230"/>
      <c r="PAC833" s="230"/>
      <c r="PAD833" s="230"/>
      <c r="PAE833" s="230"/>
      <c r="PAF833" s="230"/>
      <c r="PAG833" s="230"/>
      <c r="PAH833" s="230"/>
      <c r="PAI833" s="230"/>
      <c r="PAJ833" s="230"/>
      <c r="PAK833" s="230"/>
      <c r="PAL833" s="230"/>
      <c r="PAM833" s="230"/>
      <c r="PAN833" s="230"/>
      <c r="PAO833" s="230"/>
      <c r="PAP833" s="230"/>
      <c r="PAQ833" s="230"/>
      <c r="PAR833" s="230"/>
      <c r="PAS833" s="230"/>
      <c r="PAT833" s="230"/>
      <c r="PAU833" s="230"/>
      <c r="PAV833" s="230"/>
      <c r="PAW833" s="230"/>
      <c r="PAX833" s="230"/>
      <c r="PAY833" s="230"/>
      <c r="PAZ833" s="230"/>
      <c r="PBA833" s="230"/>
      <c r="PBB833" s="230"/>
      <c r="PBC833" s="230"/>
      <c r="PBD833" s="230"/>
      <c r="PBE833" s="230"/>
      <c r="PBF833" s="230"/>
      <c r="PBG833" s="230"/>
      <c r="PBH833" s="230"/>
      <c r="PBI833" s="230"/>
      <c r="PBJ833" s="230"/>
      <c r="PBK833" s="230"/>
      <c r="PBL833" s="230"/>
      <c r="PBM833" s="230"/>
      <c r="PBN833" s="230"/>
      <c r="PBO833" s="230"/>
      <c r="PBP833" s="230"/>
      <c r="PBQ833" s="230"/>
      <c r="PBR833" s="230"/>
      <c r="PBS833" s="230"/>
      <c r="PBT833" s="230"/>
      <c r="PBU833" s="230"/>
      <c r="PBV833" s="230"/>
      <c r="PBW833" s="230"/>
      <c r="PBX833" s="230"/>
      <c r="PBY833" s="230"/>
      <c r="PBZ833" s="230"/>
      <c r="PCA833" s="230"/>
      <c r="PCB833" s="230"/>
      <c r="PCC833" s="230"/>
      <c r="PCD833" s="230"/>
      <c r="PCE833" s="230"/>
      <c r="PCF833" s="230"/>
      <c r="PCG833" s="230"/>
      <c r="PCH833" s="230"/>
      <c r="PCI833" s="230"/>
      <c r="PCJ833" s="230"/>
      <c r="PCK833" s="230"/>
      <c r="PCL833" s="230"/>
      <c r="PCM833" s="230"/>
      <c r="PCN833" s="230"/>
      <c r="PCO833" s="230"/>
      <c r="PCP833" s="230"/>
      <c r="PCQ833" s="230"/>
      <c r="PCR833" s="230"/>
      <c r="PCS833" s="230"/>
      <c r="PCT833" s="230"/>
      <c r="PCU833" s="230"/>
      <c r="PCV833" s="230"/>
      <c r="PCW833" s="230"/>
      <c r="PCX833" s="230"/>
      <c r="PCY833" s="230"/>
      <c r="PCZ833" s="230"/>
      <c r="PDA833" s="230"/>
      <c r="PDB833" s="230"/>
      <c r="PDC833" s="230"/>
      <c r="PDD833" s="230"/>
      <c r="PDE833" s="230"/>
      <c r="PDF833" s="230"/>
      <c r="PDG833" s="230"/>
      <c r="PDH833" s="230"/>
      <c r="PDI833" s="230"/>
      <c r="PDJ833" s="230"/>
      <c r="PDK833" s="230"/>
      <c r="PDL833" s="230"/>
      <c r="PDM833" s="230"/>
      <c r="PDN833" s="230"/>
      <c r="PDO833" s="230"/>
      <c r="PDP833" s="230"/>
      <c r="PDQ833" s="230"/>
      <c r="PDR833" s="230"/>
      <c r="PDS833" s="230"/>
      <c r="PDT833" s="230"/>
      <c r="PDU833" s="230"/>
      <c r="PDV833" s="230"/>
      <c r="PDW833" s="230"/>
      <c r="PDX833" s="230"/>
      <c r="PDY833" s="230"/>
      <c r="PDZ833" s="230"/>
      <c r="PEA833" s="230"/>
      <c r="PEB833" s="230"/>
      <c r="PEC833" s="230"/>
      <c r="PED833" s="230"/>
      <c r="PEE833" s="230"/>
      <c r="PEF833" s="230"/>
      <c r="PEG833" s="230"/>
      <c r="PEH833" s="230"/>
      <c r="PEI833" s="230"/>
      <c r="PEJ833" s="230"/>
      <c r="PEK833" s="230"/>
      <c r="PEL833" s="230"/>
      <c r="PEM833" s="230"/>
      <c r="PEN833" s="230"/>
      <c r="PEO833" s="230"/>
      <c r="PEP833" s="230"/>
      <c r="PEQ833" s="230"/>
      <c r="PER833" s="230"/>
      <c r="PES833" s="230"/>
      <c r="PET833" s="230"/>
      <c r="PEU833" s="230"/>
      <c r="PEV833" s="230"/>
      <c r="PEW833" s="230"/>
      <c r="PEX833" s="230"/>
      <c r="PEY833" s="230"/>
      <c r="PEZ833" s="230"/>
      <c r="PFA833" s="230"/>
      <c r="PFB833" s="230"/>
      <c r="PFC833" s="230"/>
      <c r="PFD833" s="230"/>
      <c r="PFE833" s="230"/>
      <c r="PFF833" s="230"/>
      <c r="PFG833" s="230"/>
      <c r="PFH833" s="230"/>
      <c r="PFI833" s="230"/>
      <c r="PFJ833" s="230"/>
      <c r="PFK833" s="230"/>
      <c r="PFL833" s="230"/>
      <c r="PFM833" s="230"/>
      <c r="PFN833" s="230"/>
      <c r="PFO833" s="230"/>
      <c r="PFP833" s="230"/>
      <c r="PFQ833" s="230"/>
      <c r="PFR833" s="230"/>
      <c r="PFS833" s="230"/>
      <c r="PFT833" s="230"/>
      <c r="PFU833" s="230"/>
      <c r="PFV833" s="230"/>
      <c r="PFW833" s="230"/>
      <c r="PFX833" s="230"/>
      <c r="PFY833" s="230"/>
      <c r="PFZ833" s="230"/>
      <c r="PGA833" s="230"/>
      <c r="PGB833" s="230"/>
      <c r="PGC833" s="230"/>
      <c r="PGD833" s="230"/>
      <c r="PGE833" s="230"/>
      <c r="PGF833" s="230"/>
      <c r="PGG833" s="230"/>
      <c r="PGH833" s="230"/>
      <c r="PGI833" s="230"/>
      <c r="PGJ833" s="230"/>
      <c r="PGK833" s="230"/>
      <c r="PGL833" s="230"/>
      <c r="PGM833" s="230"/>
      <c r="PGN833" s="230"/>
      <c r="PGO833" s="230"/>
      <c r="PGP833" s="230"/>
      <c r="PGQ833" s="230"/>
      <c r="PGR833" s="230"/>
      <c r="PGS833" s="230"/>
      <c r="PGT833" s="230"/>
      <c r="PGU833" s="230"/>
      <c r="PGV833" s="230"/>
      <c r="PGW833" s="230"/>
      <c r="PGX833" s="230"/>
      <c r="PGY833" s="230"/>
      <c r="PGZ833" s="230"/>
      <c r="PHA833" s="230"/>
      <c r="PHB833" s="230"/>
      <c r="PHC833" s="230"/>
      <c r="PHD833" s="230"/>
      <c r="PHE833" s="230"/>
      <c r="PHF833" s="230"/>
      <c r="PHG833" s="230"/>
      <c r="PHH833" s="230"/>
      <c r="PHI833" s="230"/>
      <c r="PHJ833" s="230"/>
      <c r="PHK833" s="230"/>
      <c r="PHL833" s="230"/>
      <c r="PHM833" s="230"/>
      <c r="PHN833" s="230"/>
      <c r="PHO833" s="230"/>
      <c r="PHP833" s="230"/>
      <c r="PHQ833" s="230"/>
      <c r="PHR833" s="230"/>
      <c r="PHS833" s="230"/>
      <c r="PHT833" s="230"/>
      <c r="PHU833" s="230"/>
      <c r="PHV833" s="230"/>
      <c r="PHW833" s="230"/>
      <c r="PHX833" s="230"/>
      <c r="PHY833" s="230"/>
      <c r="PHZ833" s="230"/>
      <c r="PIA833" s="230"/>
      <c r="PIB833" s="230"/>
      <c r="PIC833" s="230"/>
      <c r="PID833" s="230"/>
      <c r="PIE833" s="230"/>
      <c r="PIF833" s="230"/>
      <c r="PIG833" s="230"/>
      <c r="PIH833" s="230"/>
      <c r="PII833" s="230"/>
      <c r="PIJ833" s="230"/>
      <c r="PIK833" s="230"/>
      <c r="PIL833" s="230"/>
      <c r="PIM833" s="230"/>
      <c r="PIN833" s="230"/>
      <c r="PIO833" s="230"/>
      <c r="PIP833" s="230"/>
      <c r="PIQ833" s="230"/>
      <c r="PIR833" s="230"/>
      <c r="PIS833" s="230"/>
      <c r="PIT833" s="230"/>
      <c r="PIU833" s="230"/>
      <c r="PIV833" s="230"/>
      <c r="PIW833" s="230"/>
      <c r="PIX833" s="230"/>
      <c r="PIY833" s="230"/>
      <c r="PIZ833" s="230"/>
      <c r="PJA833" s="230"/>
      <c r="PJB833" s="230"/>
      <c r="PJC833" s="230"/>
      <c r="PJD833" s="230"/>
      <c r="PJE833" s="230"/>
      <c r="PJF833" s="230"/>
      <c r="PJG833" s="230"/>
      <c r="PJH833" s="230"/>
      <c r="PJI833" s="230"/>
      <c r="PJJ833" s="230"/>
      <c r="PJK833" s="230"/>
      <c r="PJL833" s="230"/>
      <c r="PJM833" s="230"/>
      <c r="PJN833" s="230"/>
      <c r="PJO833" s="230"/>
      <c r="PJP833" s="230"/>
      <c r="PJQ833" s="230"/>
      <c r="PJR833" s="230"/>
      <c r="PJS833" s="230"/>
      <c r="PJT833" s="230"/>
      <c r="PJU833" s="230"/>
      <c r="PJV833" s="230"/>
      <c r="PJW833" s="230"/>
      <c r="PJX833" s="230"/>
      <c r="PJY833" s="230"/>
      <c r="PJZ833" s="230"/>
      <c r="PKA833" s="230"/>
      <c r="PKB833" s="230"/>
      <c r="PKC833" s="230"/>
      <c r="PKD833" s="230"/>
      <c r="PKE833" s="230"/>
      <c r="PKF833" s="230"/>
      <c r="PKG833" s="230"/>
      <c r="PKH833" s="230"/>
      <c r="PKI833" s="230"/>
      <c r="PKJ833" s="230"/>
      <c r="PKK833" s="230"/>
      <c r="PKL833" s="230"/>
      <c r="PKM833" s="230"/>
      <c r="PKN833" s="230"/>
      <c r="PKO833" s="230"/>
      <c r="PKP833" s="230"/>
      <c r="PKQ833" s="230"/>
      <c r="PKR833" s="230"/>
      <c r="PKS833" s="230"/>
      <c r="PKT833" s="230"/>
      <c r="PKU833" s="230"/>
      <c r="PKV833" s="230"/>
      <c r="PKW833" s="230"/>
      <c r="PKX833" s="230"/>
      <c r="PKY833" s="230"/>
      <c r="PKZ833" s="230"/>
      <c r="PLA833" s="230"/>
      <c r="PLB833" s="230"/>
      <c r="PLC833" s="230"/>
      <c r="PLD833" s="230"/>
      <c r="PLE833" s="230"/>
      <c r="PLF833" s="230"/>
      <c r="PLG833" s="230"/>
      <c r="PLH833" s="230"/>
      <c r="PLI833" s="230"/>
      <c r="PLJ833" s="230"/>
      <c r="PLK833" s="230"/>
      <c r="PLL833" s="230"/>
      <c r="PLM833" s="230"/>
      <c r="PLN833" s="230"/>
      <c r="PLO833" s="230"/>
      <c r="PLP833" s="230"/>
      <c r="PLQ833" s="230"/>
      <c r="PLR833" s="230"/>
      <c r="PLS833" s="230"/>
      <c r="PLT833" s="230"/>
      <c r="PLU833" s="230"/>
      <c r="PLV833" s="230"/>
      <c r="PLW833" s="230"/>
      <c r="PLX833" s="230"/>
      <c r="PLY833" s="230"/>
      <c r="PLZ833" s="230"/>
      <c r="PMA833" s="230"/>
      <c r="PMB833" s="230"/>
      <c r="PMC833" s="230"/>
      <c r="PMD833" s="230"/>
      <c r="PME833" s="230"/>
      <c r="PMF833" s="230"/>
      <c r="PMG833" s="230"/>
      <c r="PMH833" s="230"/>
      <c r="PMI833" s="230"/>
      <c r="PMJ833" s="230"/>
      <c r="PMK833" s="230"/>
      <c r="PML833" s="230"/>
      <c r="PMM833" s="230"/>
      <c r="PMN833" s="230"/>
      <c r="PMO833" s="230"/>
      <c r="PMP833" s="230"/>
      <c r="PMQ833" s="230"/>
      <c r="PMR833" s="230"/>
      <c r="PMS833" s="230"/>
      <c r="PMT833" s="230"/>
      <c r="PMU833" s="230"/>
      <c r="PMV833" s="230"/>
      <c r="PMW833" s="230"/>
      <c r="PMX833" s="230"/>
      <c r="PMY833" s="230"/>
      <c r="PMZ833" s="230"/>
      <c r="PNA833" s="230"/>
      <c r="PNB833" s="230"/>
      <c r="PNC833" s="230"/>
      <c r="PND833" s="230"/>
      <c r="PNE833" s="230"/>
      <c r="PNF833" s="230"/>
      <c r="PNG833" s="230"/>
      <c r="PNH833" s="230"/>
      <c r="PNI833" s="230"/>
      <c r="PNJ833" s="230"/>
      <c r="PNK833" s="230"/>
      <c r="PNL833" s="230"/>
      <c r="PNM833" s="230"/>
      <c r="PNN833" s="230"/>
      <c r="PNO833" s="230"/>
      <c r="PNP833" s="230"/>
      <c r="PNQ833" s="230"/>
      <c r="PNR833" s="230"/>
      <c r="PNS833" s="230"/>
      <c r="PNT833" s="230"/>
      <c r="PNU833" s="230"/>
      <c r="PNV833" s="230"/>
      <c r="PNW833" s="230"/>
      <c r="PNX833" s="230"/>
      <c r="PNY833" s="230"/>
      <c r="PNZ833" s="230"/>
      <c r="POA833" s="230"/>
      <c r="POB833" s="230"/>
      <c r="POC833" s="230"/>
      <c r="POD833" s="230"/>
      <c r="POE833" s="230"/>
      <c r="POF833" s="230"/>
      <c r="POG833" s="230"/>
      <c r="POH833" s="230"/>
      <c r="POI833" s="230"/>
      <c r="POJ833" s="230"/>
      <c r="POK833" s="230"/>
      <c r="POL833" s="230"/>
      <c r="POM833" s="230"/>
      <c r="PON833" s="230"/>
      <c r="POO833" s="230"/>
      <c r="POP833" s="230"/>
      <c r="POQ833" s="230"/>
      <c r="POR833" s="230"/>
      <c r="POS833" s="230"/>
      <c r="POT833" s="230"/>
      <c r="POU833" s="230"/>
      <c r="POV833" s="230"/>
      <c r="POW833" s="230"/>
      <c r="POX833" s="230"/>
      <c r="POY833" s="230"/>
      <c r="POZ833" s="230"/>
      <c r="PPA833" s="230"/>
      <c r="PPB833" s="230"/>
      <c r="PPC833" s="230"/>
      <c r="PPD833" s="230"/>
      <c r="PPE833" s="230"/>
      <c r="PPF833" s="230"/>
      <c r="PPG833" s="230"/>
      <c r="PPH833" s="230"/>
      <c r="PPI833" s="230"/>
      <c r="PPJ833" s="230"/>
      <c r="PPK833" s="230"/>
      <c r="PPL833" s="230"/>
      <c r="PPM833" s="230"/>
      <c r="PPN833" s="230"/>
      <c r="PPO833" s="230"/>
      <c r="PPP833" s="230"/>
      <c r="PPQ833" s="230"/>
      <c r="PPR833" s="230"/>
      <c r="PPS833" s="230"/>
      <c r="PPT833" s="230"/>
      <c r="PPU833" s="230"/>
      <c r="PPV833" s="230"/>
      <c r="PPW833" s="230"/>
      <c r="PPX833" s="230"/>
      <c r="PPY833" s="230"/>
      <c r="PPZ833" s="230"/>
      <c r="PQA833" s="230"/>
      <c r="PQB833" s="230"/>
      <c r="PQC833" s="230"/>
      <c r="PQD833" s="230"/>
      <c r="PQE833" s="230"/>
      <c r="PQF833" s="230"/>
      <c r="PQG833" s="230"/>
      <c r="PQH833" s="230"/>
      <c r="PQI833" s="230"/>
      <c r="PQJ833" s="230"/>
      <c r="PQK833" s="230"/>
      <c r="PQL833" s="230"/>
      <c r="PQM833" s="230"/>
      <c r="PQN833" s="230"/>
      <c r="PQO833" s="230"/>
      <c r="PQP833" s="230"/>
      <c r="PQQ833" s="230"/>
      <c r="PQR833" s="230"/>
      <c r="PQS833" s="230"/>
      <c r="PQT833" s="230"/>
      <c r="PQU833" s="230"/>
      <c r="PQV833" s="230"/>
      <c r="PQW833" s="230"/>
      <c r="PQX833" s="230"/>
      <c r="PQY833" s="230"/>
      <c r="PQZ833" s="230"/>
      <c r="PRA833" s="230"/>
      <c r="PRB833" s="230"/>
      <c r="PRC833" s="230"/>
      <c r="PRD833" s="230"/>
      <c r="PRE833" s="230"/>
      <c r="PRF833" s="230"/>
      <c r="PRG833" s="230"/>
      <c r="PRH833" s="230"/>
      <c r="PRI833" s="230"/>
      <c r="PRJ833" s="230"/>
      <c r="PRK833" s="230"/>
      <c r="PRL833" s="230"/>
      <c r="PRM833" s="230"/>
      <c r="PRN833" s="230"/>
      <c r="PRO833" s="230"/>
      <c r="PRP833" s="230"/>
      <c r="PRQ833" s="230"/>
      <c r="PRR833" s="230"/>
      <c r="PRS833" s="230"/>
      <c r="PRT833" s="230"/>
      <c r="PRU833" s="230"/>
      <c r="PRV833" s="230"/>
      <c r="PRW833" s="230"/>
      <c r="PRX833" s="230"/>
      <c r="PRY833" s="230"/>
      <c r="PRZ833" s="230"/>
      <c r="PSA833" s="230"/>
      <c r="PSB833" s="230"/>
      <c r="PSC833" s="230"/>
      <c r="PSD833" s="230"/>
      <c r="PSE833" s="230"/>
      <c r="PSF833" s="230"/>
      <c r="PSG833" s="230"/>
      <c r="PSH833" s="230"/>
      <c r="PSI833" s="230"/>
      <c r="PSJ833" s="230"/>
      <c r="PSK833" s="230"/>
      <c r="PSL833" s="230"/>
      <c r="PSM833" s="230"/>
      <c r="PSN833" s="230"/>
      <c r="PSO833" s="230"/>
      <c r="PSP833" s="230"/>
      <c r="PSQ833" s="230"/>
      <c r="PSR833" s="230"/>
      <c r="PSS833" s="230"/>
      <c r="PST833" s="230"/>
      <c r="PSU833" s="230"/>
      <c r="PSV833" s="230"/>
      <c r="PSW833" s="230"/>
      <c r="PSX833" s="230"/>
      <c r="PSY833" s="230"/>
      <c r="PSZ833" s="230"/>
      <c r="PTA833" s="230"/>
      <c r="PTB833" s="230"/>
      <c r="PTC833" s="230"/>
      <c r="PTD833" s="230"/>
      <c r="PTE833" s="230"/>
      <c r="PTF833" s="230"/>
      <c r="PTG833" s="230"/>
      <c r="PTH833" s="230"/>
      <c r="PTI833" s="230"/>
      <c r="PTJ833" s="230"/>
      <c r="PTK833" s="230"/>
      <c r="PTL833" s="230"/>
      <c r="PTM833" s="230"/>
      <c r="PTN833" s="230"/>
      <c r="PTO833" s="230"/>
      <c r="PTP833" s="230"/>
      <c r="PTQ833" s="230"/>
      <c r="PTR833" s="230"/>
      <c r="PTS833" s="230"/>
      <c r="PTT833" s="230"/>
      <c r="PTU833" s="230"/>
      <c r="PTV833" s="230"/>
      <c r="PTW833" s="230"/>
      <c r="PTX833" s="230"/>
      <c r="PTY833" s="230"/>
      <c r="PTZ833" s="230"/>
      <c r="PUA833" s="230"/>
      <c r="PUB833" s="230"/>
      <c r="PUC833" s="230"/>
      <c r="PUD833" s="230"/>
      <c r="PUE833" s="230"/>
      <c r="PUF833" s="230"/>
      <c r="PUG833" s="230"/>
      <c r="PUH833" s="230"/>
      <c r="PUI833" s="230"/>
      <c r="PUJ833" s="230"/>
      <c r="PUK833" s="230"/>
      <c r="PUL833" s="230"/>
      <c r="PUM833" s="230"/>
      <c r="PUN833" s="230"/>
      <c r="PUO833" s="230"/>
      <c r="PUP833" s="230"/>
      <c r="PUQ833" s="230"/>
      <c r="PUR833" s="230"/>
      <c r="PUS833" s="230"/>
      <c r="PUT833" s="230"/>
      <c r="PUU833" s="230"/>
      <c r="PUV833" s="230"/>
      <c r="PUW833" s="230"/>
      <c r="PUX833" s="230"/>
      <c r="PUY833" s="230"/>
      <c r="PUZ833" s="230"/>
      <c r="PVA833" s="230"/>
      <c r="PVB833" s="230"/>
      <c r="PVC833" s="230"/>
      <c r="PVD833" s="230"/>
      <c r="PVE833" s="230"/>
      <c r="PVF833" s="230"/>
      <c r="PVG833" s="230"/>
      <c r="PVH833" s="230"/>
      <c r="PVI833" s="230"/>
      <c r="PVJ833" s="230"/>
      <c r="PVK833" s="230"/>
      <c r="PVL833" s="230"/>
      <c r="PVM833" s="230"/>
      <c r="PVN833" s="230"/>
      <c r="PVO833" s="230"/>
      <c r="PVP833" s="230"/>
      <c r="PVQ833" s="230"/>
      <c r="PVR833" s="230"/>
      <c r="PVS833" s="230"/>
      <c r="PVT833" s="230"/>
      <c r="PVU833" s="230"/>
      <c r="PVV833" s="230"/>
      <c r="PVW833" s="230"/>
      <c r="PVX833" s="230"/>
      <c r="PVY833" s="230"/>
      <c r="PVZ833" s="230"/>
      <c r="PWA833" s="230"/>
      <c r="PWB833" s="230"/>
      <c r="PWC833" s="230"/>
      <c r="PWD833" s="230"/>
      <c r="PWE833" s="230"/>
      <c r="PWF833" s="230"/>
      <c r="PWG833" s="230"/>
      <c r="PWH833" s="230"/>
      <c r="PWI833" s="230"/>
      <c r="PWJ833" s="230"/>
      <c r="PWK833" s="230"/>
      <c r="PWL833" s="230"/>
      <c r="PWM833" s="230"/>
      <c r="PWN833" s="230"/>
      <c r="PWO833" s="230"/>
      <c r="PWP833" s="230"/>
      <c r="PWQ833" s="230"/>
      <c r="PWR833" s="230"/>
      <c r="PWS833" s="230"/>
      <c r="PWT833" s="230"/>
      <c r="PWU833" s="230"/>
      <c r="PWV833" s="230"/>
      <c r="PWW833" s="230"/>
      <c r="PWX833" s="230"/>
      <c r="PWY833" s="230"/>
      <c r="PWZ833" s="230"/>
      <c r="PXA833" s="230"/>
      <c r="PXB833" s="230"/>
      <c r="PXC833" s="230"/>
      <c r="PXD833" s="230"/>
      <c r="PXE833" s="230"/>
      <c r="PXF833" s="230"/>
      <c r="PXG833" s="230"/>
      <c r="PXH833" s="230"/>
      <c r="PXI833" s="230"/>
      <c r="PXJ833" s="230"/>
      <c r="PXK833" s="230"/>
      <c r="PXL833" s="230"/>
      <c r="PXM833" s="230"/>
      <c r="PXN833" s="230"/>
      <c r="PXO833" s="230"/>
      <c r="PXP833" s="230"/>
      <c r="PXQ833" s="230"/>
      <c r="PXR833" s="230"/>
      <c r="PXS833" s="230"/>
      <c r="PXT833" s="230"/>
      <c r="PXU833" s="230"/>
      <c r="PXV833" s="230"/>
      <c r="PXW833" s="230"/>
      <c r="PXX833" s="230"/>
      <c r="PXY833" s="230"/>
      <c r="PXZ833" s="230"/>
      <c r="PYA833" s="230"/>
      <c r="PYB833" s="230"/>
      <c r="PYC833" s="230"/>
      <c r="PYD833" s="230"/>
      <c r="PYE833" s="230"/>
      <c r="PYF833" s="230"/>
      <c r="PYG833" s="230"/>
      <c r="PYH833" s="230"/>
      <c r="PYI833" s="230"/>
      <c r="PYJ833" s="230"/>
      <c r="PYK833" s="230"/>
      <c r="PYL833" s="230"/>
      <c r="PYM833" s="230"/>
      <c r="PYN833" s="230"/>
      <c r="PYO833" s="230"/>
      <c r="PYP833" s="230"/>
      <c r="PYQ833" s="230"/>
      <c r="PYR833" s="230"/>
      <c r="PYS833" s="230"/>
      <c r="PYT833" s="230"/>
      <c r="PYU833" s="230"/>
      <c r="PYV833" s="230"/>
      <c r="PYW833" s="230"/>
      <c r="PYX833" s="230"/>
      <c r="PYY833" s="230"/>
      <c r="PYZ833" s="230"/>
      <c r="PZA833" s="230"/>
      <c r="PZB833" s="230"/>
      <c r="PZC833" s="230"/>
      <c r="PZD833" s="230"/>
      <c r="PZE833" s="230"/>
      <c r="PZF833" s="230"/>
      <c r="PZG833" s="230"/>
      <c r="PZH833" s="230"/>
      <c r="PZI833" s="230"/>
      <c r="PZJ833" s="230"/>
      <c r="PZK833" s="230"/>
      <c r="PZL833" s="230"/>
      <c r="PZM833" s="230"/>
      <c r="PZN833" s="230"/>
      <c r="PZO833" s="230"/>
      <c r="PZP833" s="230"/>
      <c r="PZQ833" s="230"/>
      <c r="PZR833" s="230"/>
      <c r="PZS833" s="230"/>
      <c r="PZT833" s="230"/>
      <c r="PZU833" s="230"/>
      <c r="PZV833" s="230"/>
      <c r="PZW833" s="230"/>
      <c r="PZX833" s="230"/>
      <c r="PZY833" s="230"/>
      <c r="PZZ833" s="230"/>
      <c r="QAA833" s="230"/>
      <c r="QAB833" s="230"/>
      <c r="QAC833" s="230"/>
      <c r="QAD833" s="230"/>
      <c r="QAE833" s="230"/>
      <c r="QAF833" s="230"/>
      <c r="QAG833" s="230"/>
      <c r="QAH833" s="230"/>
      <c r="QAI833" s="230"/>
      <c r="QAJ833" s="230"/>
      <c r="QAK833" s="230"/>
      <c r="QAL833" s="230"/>
      <c r="QAM833" s="230"/>
      <c r="QAN833" s="230"/>
      <c r="QAO833" s="230"/>
      <c r="QAP833" s="230"/>
      <c r="QAQ833" s="230"/>
      <c r="QAR833" s="230"/>
      <c r="QAS833" s="230"/>
      <c r="QAT833" s="230"/>
      <c r="QAU833" s="230"/>
      <c r="QAV833" s="230"/>
      <c r="QAW833" s="230"/>
      <c r="QAX833" s="230"/>
      <c r="QAY833" s="230"/>
      <c r="QAZ833" s="230"/>
      <c r="QBA833" s="230"/>
      <c r="QBB833" s="230"/>
      <c r="QBC833" s="230"/>
      <c r="QBD833" s="230"/>
      <c r="QBE833" s="230"/>
      <c r="QBF833" s="230"/>
      <c r="QBG833" s="230"/>
      <c r="QBH833" s="230"/>
      <c r="QBI833" s="230"/>
      <c r="QBJ833" s="230"/>
      <c r="QBK833" s="230"/>
      <c r="QBL833" s="230"/>
      <c r="QBM833" s="230"/>
      <c r="QBN833" s="230"/>
      <c r="QBO833" s="230"/>
      <c r="QBP833" s="230"/>
      <c r="QBQ833" s="230"/>
      <c r="QBR833" s="230"/>
      <c r="QBS833" s="230"/>
      <c r="QBT833" s="230"/>
      <c r="QBU833" s="230"/>
      <c r="QBV833" s="230"/>
      <c r="QBW833" s="230"/>
      <c r="QBX833" s="230"/>
      <c r="QBY833" s="230"/>
      <c r="QBZ833" s="230"/>
      <c r="QCA833" s="230"/>
      <c r="QCB833" s="230"/>
      <c r="QCC833" s="230"/>
      <c r="QCD833" s="230"/>
      <c r="QCE833" s="230"/>
      <c r="QCF833" s="230"/>
      <c r="QCG833" s="230"/>
      <c r="QCH833" s="230"/>
      <c r="QCI833" s="230"/>
      <c r="QCJ833" s="230"/>
      <c r="QCK833" s="230"/>
      <c r="QCL833" s="230"/>
      <c r="QCM833" s="230"/>
      <c r="QCN833" s="230"/>
      <c r="QCO833" s="230"/>
      <c r="QCP833" s="230"/>
      <c r="QCQ833" s="230"/>
      <c r="QCR833" s="230"/>
      <c r="QCS833" s="230"/>
      <c r="QCT833" s="230"/>
      <c r="QCU833" s="230"/>
      <c r="QCV833" s="230"/>
      <c r="QCW833" s="230"/>
      <c r="QCX833" s="230"/>
      <c r="QCY833" s="230"/>
      <c r="QCZ833" s="230"/>
      <c r="QDA833" s="230"/>
      <c r="QDB833" s="230"/>
      <c r="QDC833" s="230"/>
      <c r="QDD833" s="230"/>
      <c r="QDE833" s="230"/>
      <c r="QDF833" s="230"/>
      <c r="QDG833" s="230"/>
      <c r="QDH833" s="230"/>
      <c r="QDI833" s="230"/>
      <c r="QDJ833" s="230"/>
      <c r="QDK833" s="230"/>
      <c r="QDL833" s="230"/>
      <c r="QDM833" s="230"/>
      <c r="QDN833" s="230"/>
      <c r="QDO833" s="230"/>
      <c r="QDP833" s="230"/>
      <c r="QDQ833" s="230"/>
      <c r="QDR833" s="230"/>
      <c r="QDS833" s="230"/>
      <c r="QDT833" s="230"/>
      <c r="QDU833" s="230"/>
      <c r="QDV833" s="230"/>
      <c r="QDW833" s="230"/>
      <c r="QDX833" s="230"/>
      <c r="QDY833" s="230"/>
      <c r="QDZ833" s="230"/>
      <c r="QEA833" s="230"/>
      <c r="QEB833" s="230"/>
      <c r="QEC833" s="230"/>
      <c r="QED833" s="230"/>
      <c r="QEE833" s="230"/>
      <c r="QEF833" s="230"/>
      <c r="QEG833" s="230"/>
      <c r="QEH833" s="230"/>
      <c r="QEI833" s="230"/>
      <c r="QEJ833" s="230"/>
      <c r="QEK833" s="230"/>
      <c r="QEL833" s="230"/>
      <c r="QEM833" s="230"/>
      <c r="QEN833" s="230"/>
      <c r="QEO833" s="230"/>
      <c r="QEP833" s="230"/>
      <c r="QEQ833" s="230"/>
      <c r="QER833" s="230"/>
      <c r="QES833" s="230"/>
      <c r="QET833" s="230"/>
      <c r="QEU833" s="230"/>
      <c r="QEV833" s="230"/>
      <c r="QEW833" s="230"/>
      <c r="QEX833" s="230"/>
      <c r="QEY833" s="230"/>
      <c r="QEZ833" s="230"/>
      <c r="QFA833" s="230"/>
      <c r="QFB833" s="230"/>
      <c r="QFC833" s="230"/>
      <c r="QFD833" s="230"/>
      <c r="QFE833" s="230"/>
      <c r="QFF833" s="230"/>
      <c r="QFG833" s="230"/>
      <c r="QFH833" s="230"/>
      <c r="QFI833" s="230"/>
      <c r="QFJ833" s="230"/>
      <c r="QFK833" s="230"/>
      <c r="QFL833" s="230"/>
      <c r="QFM833" s="230"/>
      <c r="QFN833" s="230"/>
      <c r="QFO833" s="230"/>
      <c r="QFP833" s="230"/>
      <c r="QFQ833" s="230"/>
      <c r="QFR833" s="230"/>
      <c r="QFS833" s="230"/>
      <c r="QFT833" s="230"/>
      <c r="QFU833" s="230"/>
      <c r="QFV833" s="230"/>
      <c r="QFW833" s="230"/>
      <c r="QFX833" s="230"/>
      <c r="QFY833" s="230"/>
      <c r="QFZ833" s="230"/>
      <c r="QGA833" s="230"/>
      <c r="QGB833" s="230"/>
      <c r="QGC833" s="230"/>
      <c r="QGD833" s="230"/>
      <c r="QGE833" s="230"/>
      <c r="QGF833" s="230"/>
      <c r="QGG833" s="230"/>
      <c r="QGH833" s="230"/>
      <c r="QGI833" s="230"/>
      <c r="QGJ833" s="230"/>
      <c r="QGK833" s="230"/>
      <c r="QGL833" s="230"/>
      <c r="QGM833" s="230"/>
      <c r="QGN833" s="230"/>
      <c r="QGO833" s="230"/>
      <c r="QGP833" s="230"/>
      <c r="QGQ833" s="230"/>
      <c r="QGR833" s="230"/>
      <c r="QGS833" s="230"/>
      <c r="QGT833" s="230"/>
      <c r="QGU833" s="230"/>
      <c r="QGV833" s="230"/>
      <c r="QGW833" s="230"/>
      <c r="QGX833" s="230"/>
      <c r="QGY833" s="230"/>
      <c r="QGZ833" s="230"/>
      <c r="QHA833" s="230"/>
      <c r="QHB833" s="230"/>
      <c r="QHC833" s="230"/>
      <c r="QHD833" s="230"/>
      <c r="QHE833" s="230"/>
      <c r="QHF833" s="230"/>
      <c r="QHG833" s="230"/>
      <c r="QHH833" s="230"/>
      <c r="QHI833" s="230"/>
      <c r="QHJ833" s="230"/>
      <c r="QHK833" s="230"/>
      <c r="QHL833" s="230"/>
      <c r="QHM833" s="230"/>
      <c r="QHN833" s="230"/>
      <c r="QHO833" s="230"/>
      <c r="QHP833" s="230"/>
      <c r="QHQ833" s="230"/>
      <c r="QHR833" s="230"/>
      <c r="QHS833" s="230"/>
      <c r="QHT833" s="230"/>
      <c r="QHU833" s="230"/>
      <c r="QHV833" s="230"/>
      <c r="QHW833" s="230"/>
      <c r="QHX833" s="230"/>
      <c r="QHY833" s="230"/>
      <c r="QHZ833" s="230"/>
      <c r="QIA833" s="230"/>
      <c r="QIB833" s="230"/>
      <c r="QIC833" s="230"/>
      <c r="QID833" s="230"/>
      <c r="QIE833" s="230"/>
      <c r="QIF833" s="230"/>
      <c r="QIG833" s="230"/>
      <c r="QIH833" s="230"/>
      <c r="QII833" s="230"/>
      <c r="QIJ833" s="230"/>
      <c r="QIK833" s="230"/>
      <c r="QIL833" s="230"/>
      <c r="QIM833" s="230"/>
      <c r="QIN833" s="230"/>
      <c r="QIO833" s="230"/>
      <c r="QIP833" s="230"/>
      <c r="QIQ833" s="230"/>
      <c r="QIR833" s="230"/>
      <c r="QIS833" s="230"/>
      <c r="QIT833" s="230"/>
      <c r="QIU833" s="230"/>
      <c r="QIV833" s="230"/>
      <c r="QIW833" s="230"/>
      <c r="QIX833" s="230"/>
      <c r="QIY833" s="230"/>
      <c r="QIZ833" s="230"/>
      <c r="QJA833" s="230"/>
      <c r="QJB833" s="230"/>
      <c r="QJC833" s="230"/>
      <c r="QJD833" s="230"/>
      <c r="QJE833" s="230"/>
      <c r="QJF833" s="230"/>
      <c r="QJG833" s="230"/>
      <c r="QJH833" s="230"/>
      <c r="QJI833" s="230"/>
      <c r="QJJ833" s="230"/>
      <c r="QJK833" s="230"/>
      <c r="QJL833" s="230"/>
      <c r="QJM833" s="230"/>
      <c r="QJN833" s="230"/>
      <c r="QJO833" s="230"/>
      <c r="QJP833" s="230"/>
      <c r="QJQ833" s="230"/>
      <c r="QJR833" s="230"/>
      <c r="QJS833" s="230"/>
      <c r="QJT833" s="230"/>
      <c r="QJU833" s="230"/>
      <c r="QJV833" s="230"/>
      <c r="QJW833" s="230"/>
      <c r="QJX833" s="230"/>
      <c r="QJY833" s="230"/>
      <c r="QJZ833" s="230"/>
      <c r="QKA833" s="230"/>
      <c r="QKB833" s="230"/>
      <c r="QKC833" s="230"/>
      <c r="QKD833" s="230"/>
      <c r="QKE833" s="230"/>
      <c r="QKF833" s="230"/>
      <c r="QKG833" s="230"/>
      <c r="QKH833" s="230"/>
      <c r="QKI833" s="230"/>
      <c r="QKJ833" s="230"/>
      <c r="QKK833" s="230"/>
      <c r="QKL833" s="230"/>
      <c r="QKM833" s="230"/>
      <c r="QKN833" s="230"/>
      <c r="QKO833" s="230"/>
      <c r="QKP833" s="230"/>
      <c r="QKQ833" s="230"/>
      <c r="QKR833" s="230"/>
      <c r="QKS833" s="230"/>
      <c r="QKT833" s="230"/>
      <c r="QKU833" s="230"/>
      <c r="QKV833" s="230"/>
      <c r="QKW833" s="230"/>
      <c r="QKX833" s="230"/>
      <c r="QKY833" s="230"/>
      <c r="QKZ833" s="230"/>
      <c r="QLA833" s="230"/>
      <c r="QLB833" s="230"/>
      <c r="QLC833" s="230"/>
      <c r="QLD833" s="230"/>
      <c r="QLE833" s="230"/>
      <c r="QLF833" s="230"/>
      <c r="QLG833" s="230"/>
      <c r="QLH833" s="230"/>
      <c r="QLI833" s="230"/>
      <c r="QLJ833" s="230"/>
      <c r="QLK833" s="230"/>
      <c r="QLL833" s="230"/>
      <c r="QLM833" s="230"/>
      <c r="QLN833" s="230"/>
      <c r="QLO833" s="230"/>
      <c r="QLP833" s="230"/>
      <c r="QLQ833" s="230"/>
      <c r="QLR833" s="230"/>
      <c r="QLS833" s="230"/>
      <c r="QLT833" s="230"/>
      <c r="QLU833" s="230"/>
      <c r="QLV833" s="230"/>
      <c r="QLW833" s="230"/>
      <c r="QLX833" s="230"/>
      <c r="QLY833" s="230"/>
      <c r="QLZ833" s="230"/>
      <c r="QMA833" s="230"/>
      <c r="QMB833" s="230"/>
      <c r="QMC833" s="230"/>
      <c r="QMD833" s="230"/>
      <c r="QME833" s="230"/>
      <c r="QMF833" s="230"/>
      <c r="QMG833" s="230"/>
      <c r="QMH833" s="230"/>
      <c r="QMI833" s="230"/>
      <c r="QMJ833" s="230"/>
      <c r="QMK833" s="230"/>
      <c r="QML833" s="230"/>
      <c r="QMM833" s="230"/>
      <c r="QMN833" s="230"/>
      <c r="QMO833" s="230"/>
      <c r="QMP833" s="230"/>
      <c r="QMQ833" s="230"/>
      <c r="QMR833" s="230"/>
      <c r="QMS833" s="230"/>
      <c r="QMT833" s="230"/>
      <c r="QMU833" s="230"/>
      <c r="QMV833" s="230"/>
      <c r="QMW833" s="230"/>
      <c r="QMX833" s="230"/>
      <c r="QMY833" s="230"/>
      <c r="QMZ833" s="230"/>
      <c r="QNA833" s="230"/>
      <c r="QNB833" s="230"/>
      <c r="QNC833" s="230"/>
      <c r="QND833" s="230"/>
      <c r="QNE833" s="230"/>
      <c r="QNF833" s="230"/>
      <c r="QNG833" s="230"/>
      <c r="QNH833" s="230"/>
      <c r="QNI833" s="230"/>
      <c r="QNJ833" s="230"/>
      <c r="QNK833" s="230"/>
      <c r="QNL833" s="230"/>
      <c r="QNM833" s="230"/>
      <c r="QNN833" s="230"/>
      <c r="QNO833" s="230"/>
      <c r="QNP833" s="230"/>
      <c r="QNQ833" s="230"/>
      <c r="QNR833" s="230"/>
      <c r="QNS833" s="230"/>
      <c r="QNT833" s="230"/>
      <c r="QNU833" s="230"/>
      <c r="QNV833" s="230"/>
      <c r="QNW833" s="230"/>
      <c r="QNX833" s="230"/>
      <c r="QNY833" s="230"/>
      <c r="QNZ833" s="230"/>
      <c r="QOA833" s="230"/>
      <c r="QOB833" s="230"/>
      <c r="QOC833" s="230"/>
      <c r="QOD833" s="230"/>
      <c r="QOE833" s="230"/>
      <c r="QOF833" s="230"/>
      <c r="QOG833" s="230"/>
      <c r="QOH833" s="230"/>
      <c r="QOI833" s="230"/>
      <c r="QOJ833" s="230"/>
      <c r="QOK833" s="230"/>
      <c r="QOL833" s="230"/>
      <c r="QOM833" s="230"/>
      <c r="QON833" s="230"/>
      <c r="QOO833" s="230"/>
      <c r="QOP833" s="230"/>
      <c r="QOQ833" s="230"/>
      <c r="QOR833" s="230"/>
      <c r="QOS833" s="230"/>
      <c r="QOT833" s="230"/>
      <c r="QOU833" s="230"/>
      <c r="QOV833" s="230"/>
      <c r="QOW833" s="230"/>
      <c r="QOX833" s="230"/>
      <c r="QOY833" s="230"/>
      <c r="QOZ833" s="230"/>
      <c r="QPA833" s="230"/>
      <c r="QPB833" s="230"/>
      <c r="QPC833" s="230"/>
      <c r="QPD833" s="230"/>
      <c r="QPE833" s="230"/>
      <c r="QPF833" s="230"/>
      <c r="QPG833" s="230"/>
      <c r="QPH833" s="230"/>
      <c r="QPI833" s="230"/>
      <c r="QPJ833" s="230"/>
      <c r="QPK833" s="230"/>
      <c r="QPL833" s="230"/>
      <c r="QPM833" s="230"/>
      <c r="QPN833" s="230"/>
      <c r="QPO833" s="230"/>
      <c r="QPP833" s="230"/>
      <c r="QPQ833" s="230"/>
      <c r="QPR833" s="230"/>
      <c r="QPS833" s="230"/>
      <c r="QPT833" s="230"/>
      <c r="QPU833" s="230"/>
      <c r="QPV833" s="230"/>
      <c r="QPW833" s="230"/>
      <c r="QPX833" s="230"/>
      <c r="QPY833" s="230"/>
      <c r="QPZ833" s="230"/>
      <c r="QQA833" s="230"/>
      <c r="QQB833" s="230"/>
      <c r="QQC833" s="230"/>
      <c r="QQD833" s="230"/>
      <c r="QQE833" s="230"/>
      <c r="QQF833" s="230"/>
      <c r="QQG833" s="230"/>
      <c r="QQH833" s="230"/>
      <c r="QQI833" s="230"/>
      <c r="QQJ833" s="230"/>
      <c r="QQK833" s="230"/>
      <c r="QQL833" s="230"/>
      <c r="QQM833" s="230"/>
      <c r="QQN833" s="230"/>
      <c r="QQO833" s="230"/>
      <c r="QQP833" s="230"/>
      <c r="QQQ833" s="230"/>
      <c r="QQR833" s="230"/>
      <c r="QQS833" s="230"/>
      <c r="QQT833" s="230"/>
      <c r="QQU833" s="230"/>
      <c r="QQV833" s="230"/>
      <c r="QQW833" s="230"/>
      <c r="QQX833" s="230"/>
      <c r="QQY833" s="230"/>
      <c r="QQZ833" s="230"/>
      <c r="QRA833" s="230"/>
      <c r="QRB833" s="230"/>
      <c r="QRC833" s="230"/>
      <c r="QRD833" s="230"/>
      <c r="QRE833" s="230"/>
      <c r="QRF833" s="230"/>
      <c r="QRG833" s="230"/>
      <c r="QRH833" s="230"/>
      <c r="QRI833" s="230"/>
      <c r="QRJ833" s="230"/>
      <c r="QRK833" s="230"/>
      <c r="QRL833" s="230"/>
      <c r="QRM833" s="230"/>
      <c r="QRN833" s="230"/>
      <c r="QRO833" s="230"/>
      <c r="QRP833" s="230"/>
      <c r="QRQ833" s="230"/>
      <c r="QRR833" s="230"/>
      <c r="QRS833" s="230"/>
      <c r="QRT833" s="230"/>
      <c r="QRU833" s="230"/>
      <c r="QRV833" s="230"/>
      <c r="QRW833" s="230"/>
      <c r="QRX833" s="230"/>
      <c r="QRY833" s="230"/>
      <c r="QRZ833" s="230"/>
      <c r="QSA833" s="230"/>
      <c r="QSB833" s="230"/>
      <c r="QSC833" s="230"/>
      <c r="QSD833" s="230"/>
      <c r="QSE833" s="230"/>
      <c r="QSF833" s="230"/>
      <c r="QSG833" s="230"/>
      <c r="QSH833" s="230"/>
      <c r="QSI833" s="230"/>
      <c r="QSJ833" s="230"/>
      <c r="QSK833" s="230"/>
      <c r="QSL833" s="230"/>
      <c r="QSM833" s="230"/>
      <c r="QSN833" s="230"/>
      <c r="QSO833" s="230"/>
      <c r="QSP833" s="230"/>
      <c r="QSQ833" s="230"/>
      <c r="QSR833" s="230"/>
      <c r="QSS833" s="230"/>
      <c r="QST833" s="230"/>
      <c r="QSU833" s="230"/>
      <c r="QSV833" s="230"/>
      <c r="QSW833" s="230"/>
      <c r="QSX833" s="230"/>
      <c r="QSY833" s="230"/>
      <c r="QSZ833" s="230"/>
      <c r="QTA833" s="230"/>
      <c r="QTB833" s="230"/>
      <c r="QTC833" s="230"/>
      <c r="QTD833" s="230"/>
      <c r="QTE833" s="230"/>
      <c r="QTF833" s="230"/>
      <c r="QTG833" s="230"/>
      <c r="QTH833" s="230"/>
      <c r="QTI833" s="230"/>
      <c r="QTJ833" s="230"/>
      <c r="QTK833" s="230"/>
      <c r="QTL833" s="230"/>
      <c r="QTM833" s="230"/>
      <c r="QTN833" s="230"/>
      <c r="QTO833" s="230"/>
      <c r="QTP833" s="230"/>
      <c r="QTQ833" s="230"/>
      <c r="QTR833" s="230"/>
      <c r="QTS833" s="230"/>
      <c r="QTT833" s="230"/>
      <c r="QTU833" s="230"/>
      <c r="QTV833" s="230"/>
      <c r="QTW833" s="230"/>
      <c r="QTX833" s="230"/>
      <c r="QTY833" s="230"/>
      <c r="QTZ833" s="230"/>
      <c r="QUA833" s="230"/>
      <c r="QUB833" s="230"/>
      <c r="QUC833" s="230"/>
      <c r="QUD833" s="230"/>
      <c r="QUE833" s="230"/>
      <c r="QUF833" s="230"/>
      <c r="QUG833" s="230"/>
      <c r="QUH833" s="230"/>
      <c r="QUI833" s="230"/>
      <c r="QUJ833" s="230"/>
      <c r="QUK833" s="230"/>
      <c r="QUL833" s="230"/>
      <c r="QUM833" s="230"/>
      <c r="QUN833" s="230"/>
      <c r="QUO833" s="230"/>
      <c r="QUP833" s="230"/>
      <c r="QUQ833" s="230"/>
      <c r="QUR833" s="230"/>
      <c r="QUS833" s="230"/>
      <c r="QUT833" s="230"/>
      <c r="QUU833" s="230"/>
      <c r="QUV833" s="230"/>
      <c r="QUW833" s="230"/>
      <c r="QUX833" s="230"/>
      <c r="QUY833" s="230"/>
      <c r="QUZ833" s="230"/>
      <c r="QVA833" s="230"/>
      <c r="QVB833" s="230"/>
      <c r="QVC833" s="230"/>
      <c r="QVD833" s="230"/>
      <c r="QVE833" s="230"/>
      <c r="QVF833" s="230"/>
      <c r="QVG833" s="230"/>
      <c r="QVH833" s="230"/>
      <c r="QVI833" s="230"/>
      <c r="QVJ833" s="230"/>
      <c r="QVK833" s="230"/>
      <c r="QVL833" s="230"/>
      <c r="QVM833" s="230"/>
      <c r="QVN833" s="230"/>
      <c r="QVO833" s="230"/>
      <c r="QVP833" s="230"/>
      <c r="QVQ833" s="230"/>
      <c r="QVR833" s="230"/>
      <c r="QVS833" s="230"/>
      <c r="QVT833" s="230"/>
      <c r="QVU833" s="230"/>
      <c r="QVV833" s="230"/>
      <c r="QVW833" s="230"/>
      <c r="QVX833" s="230"/>
      <c r="QVY833" s="230"/>
      <c r="QVZ833" s="230"/>
      <c r="QWA833" s="230"/>
      <c r="QWB833" s="230"/>
      <c r="QWC833" s="230"/>
      <c r="QWD833" s="230"/>
      <c r="QWE833" s="230"/>
      <c r="QWF833" s="230"/>
      <c r="QWG833" s="230"/>
      <c r="QWH833" s="230"/>
      <c r="QWI833" s="230"/>
      <c r="QWJ833" s="230"/>
      <c r="QWK833" s="230"/>
      <c r="QWL833" s="230"/>
      <c r="QWM833" s="230"/>
      <c r="QWN833" s="230"/>
      <c r="QWO833" s="230"/>
      <c r="QWP833" s="230"/>
      <c r="QWQ833" s="230"/>
      <c r="QWR833" s="230"/>
      <c r="QWS833" s="230"/>
      <c r="QWT833" s="230"/>
      <c r="QWU833" s="230"/>
      <c r="QWV833" s="230"/>
      <c r="QWW833" s="230"/>
      <c r="QWX833" s="230"/>
      <c r="QWY833" s="230"/>
      <c r="QWZ833" s="230"/>
      <c r="QXA833" s="230"/>
      <c r="QXB833" s="230"/>
      <c r="QXC833" s="230"/>
      <c r="QXD833" s="230"/>
      <c r="QXE833" s="230"/>
      <c r="QXF833" s="230"/>
      <c r="QXG833" s="230"/>
      <c r="QXH833" s="230"/>
      <c r="QXI833" s="230"/>
      <c r="QXJ833" s="230"/>
      <c r="QXK833" s="230"/>
      <c r="QXL833" s="230"/>
      <c r="QXM833" s="230"/>
      <c r="QXN833" s="230"/>
      <c r="QXO833" s="230"/>
      <c r="QXP833" s="230"/>
      <c r="QXQ833" s="230"/>
      <c r="QXR833" s="230"/>
      <c r="QXS833" s="230"/>
      <c r="QXT833" s="230"/>
      <c r="QXU833" s="230"/>
      <c r="QXV833" s="230"/>
      <c r="QXW833" s="230"/>
      <c r="QXX833" s="230"/>
      <c r="QXY833" s="230"/>
      <c r="QXZ833" s="230"/>
      <c r="QYA833" s="230"/>
      <c r="QYB833" s="230"/>
      <c r="QYC833" s="230"/>
      <c r="QYD833" s="230"/>
      <c r="QYE833" s="230"/>
      <c r="QYF833" s="230"/>
      <c r="QYG833" s="230"/>
      <c r="QYH833" s="230"/>
      <c r="QYI833" s="230"/>
      <c r="QYJ833" s="230"/>
      <c r="QYK833" s="230"/>
      <c r="QYL833" s="230"/>
      <c r="QYM833" s="230"/>
      <c r="QYN833" s="230"/>
      <c r="QYO833" s="230"/>
      <c r="QYP833" s="230"/>
      <c r="QYQ833" s="230"/>
      <c r="QYR833" s="230"/>
      <c r="QYS833" s="230"/>
      <c r="QYT833" s="230"/>
      <c r="QYU833" s="230"/>
      <c r="QYV833" s="230"/>
      <c r="QYW833" s="230"/>
      <c r="QYX833" s="230"/>
      <c r="QYY833" s="230"/>
      <c r="QYZ833" s="230"/>
      <c r="QZA833" s="230"/>
      <c r="QZB833" s="230"/>
      <c r="QZC833" s="230"/>
      <c r="QZD833" s="230"/>
      <c r="QZE833" s="230"/>
      <c r="QZF833" s="230"/>
      <c r="QZG833" s="230"/>
      <c r="QZH833" s="230"/>
      <c r="QZI833" s="230"/>
      <c r="QZJ833" s="230"/>
      <c r="QZK833" s="230"/>
      <c r="QZL833" s="230"/>
      <c r="QZM833" s="230"/>
      <c r="QZN833" s="230"/>
      <c r="QZO833" s="230"/>
      <c r="QZP833" s="230"/>
      <c r="QZQ833" s="230"/>
      <c r="QZR833" s="230"/>
      <c r="QZS833" s="230"/>
      <c r="QZT833" s="230"/>
      <c r="QZU833" s="230"/>
      <c r="QZV833" s="230"/>
      <c r="QZW833" s="230"/>
      <c r="QZX833" s="230"/>
      <c r="QZY833" s="230"/>
      <c r="QZZ833" s="230"/>
      <c r="RAA833" s="230"/>
      <c r="RAB833" s="230"/>
      <c r="RAC833" s="230"/>
      <c r="RAD833" s="230"/>
      <c r="RAE833" s="230"/>
      <c r="RAF833" s="230"/>
      <c r="RAG833" s="230"/>
      <c r="RAH833" s="230"/>
      <c r="RAI833" s="230"/>
      <c r="RAJ833" s="230"/>
      <c r="RAK833" s="230"/>
      <c r="RAL833" s="230"/>
      <c r="RAM833" s="230"/>
      <c r="RAN833" s="230"/>
      <c r="RAO833" s="230"/>
      <c r="RAP833" s="230"/>
      <c r="RAQ833" s="230"/>
      <c r="RAR833" s="230"/>
      <c r="RAS833" s="230"/>
      <c r="RAT833" s="230"/>
      <c r="RAU833" s="230"/>
      <c r="RAV833" s="230"/>
      <c r="RAW833" s="230"/>
      <c r="RAX833" s="230"/>
      <c r="RAY833" s="230"/>
      <c r="RAZ833" s="230"/>
      <c r="RBA833" s="230"/>
      <c r="RBB833" s="230"/>
      <c r="RBC833" s="230"/>
      <c r="RBD833" s="230"/>
      <c r="RBE833" s="230"/>
      <c r="RBF833" s="230"/>
      <c r="RBG833" s="230"/>
      <c r="RBH833" s="230"/>
      <c r="RBI833" s="230"/>
      <c r="RBJ833" s="230"/>
      <c r="RBK833" s="230"/>
      <c r="RBL833" s="230"/>
      <c r="RBM833" s="230"/>
      <c r="RBN833" s="230"/>
      <c r="RBO833" s="230"/>
      <c r="RBP833" s="230"/>
      <c r="RBQ833" s="230"/>
      <c r="RBR833" s="230"/>
      <c r="RBS833" s="230"/>
      <c r="RBT833" s="230"/>
      <c r="RBU833" s="230"/>
      <c r="RBV833" s="230"/>
      <c r="RBW833" s="230"/>
      <c r="RBX833" s="230"/>
      <c r="RBY833" s="230"/>
      <c r="RBZ833" s="230"/>
      <c r="RCA833" s="230"/>
      <c r="RCB833" s="230"/>
      <c r="RCC833" s="230"/>
      <c r="RCD833" s="230"/>
      <c r="RCE833" s="230"/>
      <c r="RCF833" s="230"/>
      <c r="RCG833" s="230"/>
      <c r="RCH833" s="230"/>
      <c r="RCI833" s="230"/>
      <c r="RCJ833" s="230"/>
      <c r="RCK833" s="230"/>
      <c r="RCL833" s="230"/>
      <c r="RCM833" s="230"/>
      <c r="RCN833" s="230"/>
      <c r="RCO833" s="230"/>
      <c r="RCP833" s="230"/>
      <c r="RCQ833" s="230"/>
      <c r="RCR833" s="230"/>
      <c r="RCS833" s="230"/>
      <c r="RCT833" s="230"/>
      <c r="RCU833" s="230"/>
      <c r="RCV833" s="230"/>
      <c r="RCW833" s="230"/>
      <c r="RCX833" s="230"/>
      <c r="RCY833" s="230"/>
      <c r="RCZ833" s="230"/>
      <c r="RDA833" s="230"/>
      <c r="RDB833" s="230"/>
      <c r="RDC833" s="230"/>
      <c r="RDD833" s="230"/>
      <c r="RDE833" s="230"/>
      <c r="RDF833" s="230"/>
      <c r="RDG833" s="230"/>
      <c r="RDH833" s="230"/>
      <c r="RDI833" s="230"/>
      <c r="RDJ833" s="230"/>
      <c r="RDK833" s="230"/>
      <c r="RDL833" s="230"/>
      <c r="RDM833" s="230"/>
      <c r="RDN833" s="230"/>
      <c r="RDO833" s="230"/>
      <c r="RDP833" s="230"/>
      <c r="RDQ833" s="230"/>
      <c r="RDR833" s="230"/>
      <c r="RDS833" s="230"/>
      <c r="RDT833" s="230"/>
      <c r="RDU833" s="230"/>
      <c r="RDV833" s="230"/>
      <c r="RDW833" s="230"/>
      <c r="RDX833" s="230"/>
      <c r="RDY833" s="230"/>
      <c r="RDZ833" s="230"/>
      <c r="REA833" s="230"/>
      <c r="REB833" s="230"/>
      <c r="REC833" s="230"/>
      <c r="RED833" s="230"/>
      <c r="REE833" s="230"/>
      <c r="REF833" s="230"/>
      <c r="REG833" s="230"/>
      <c r="REH833" s="230"/>
      <c r="REI833" s="230"/>
      <c r="REJ833" s="230"/>
      <c r="REK833" s="230"/>
      <c r="REL833" s="230"/>
      <c r="REM833" s="230"/>
      <c r="REN833" s="230"/>
      <c r="REO833" s="230"/>
      <c r="REP833" s="230"/>
      <c r="REQ833" s="230"/>
      <c r="RER833" s="230"/>
      <c r="RES833" s="230"/>
      <c r="RET833" s="230"/>
      <c r="REU833" s="230"/>
      <c r="REV833" s="230"/>
      <c r="REW833" s="230"/>
      <c r="REX833" s="230"/>
      <c r="REY833" s="230"/>
      <c r="REZ833" s="230"/>
      <c r="RFA833" s="230"/>
      <c r="RFB833" s="230"/>
      <c r="RFC833" s="230"/>
      <c r="RFD833" s="230"/>
      <c r="RFE833" s="230"/>
      <c r="RFF833" s="230"/>
      <c r="RFG833" s="230"/>
      <c r="RFH833" s="230"/>
      <c r="RFI833" s="230"/>
      <c r="RFJ833" s="230"/>
      <c r="RFK833" s="230"/>
      <c r="RFL833" s="230"/>
      <c r="RFM833" s="230"/>
      <c r="RFN833" s="230"/>
      <c r="RFO833" s="230"/>
      <c r="RFP833" s="230"/>
      <c r="RFQ833" s="230"/>
      <c r="RFR833" s="230"/>
      <c r="RFS833" s="230"/>
      <c r="RFT833" s="230"/>
      <c r="RFU833" s="230"/>
      <c r="RFV833" s="230"/>
      <c r="RFW833" s="230"/>
      <c r="RFX833" s="230"/>
      <c r="RFY833" s="230"/>
      <c r="RFZ833" s="230"/>
      <c r="RGA833" s="230"/>
      <c r="RGB833" s="230"/>
      <c r="RGC833" s="230"/>
      <c r="RGD833" s="230"/>
      <c r="RGE833" s="230"/>
      <c r="RGF833" s="230"/>
      <c r="RGG833" s="230"/>
      <c r="RGH833" s="230"/>
      <c r="RGI833" s="230"/>
      <c r="RGJ833" s="230"/>
      <c r="RGK833" s="230"/>
      <c r="RGL833" s="230"/>
      <c r="RGM833" s="230"/>
      <c r="RGN833" s="230"/>
      <c r="RGO833" s="230"/>
      <c r="RGP833" s="230"/>
      <c r="RGQ833" s="230"/>
      <c r="RGR833" s="230"/>
      <c r="RGS833" s="230"/>
      <c r="RGT833" s="230"/>
      <c r="RGU833" s="230"/>
      <c r="RGV833" s="230"/>
      <c r="RGW833" s="230"/>
      <c r="RGX833" s="230"/>
      <c r="RGY833" s="230"/>
      <c r="RGZ833" s="230"/>
      <c r="RHA833" s="230"/>
      <c r="RHB833" s="230"/>
      <c r="RHC833" s="230"/>
      <c r="RHD833" s="230"/>
      <c r="RHE833" s="230"/>
      <c r="RHF833" s="230"/>
      <c r="RHG833" s="230"/>
      <c r="RHH833" s="230"/>
      <c r="RHI833" s="230"/>
      <c r="RHJ833" s="230"/>
      <c r="RHK833" s="230"/>
      <c r="RHL833" s="230"/>
      <c r="RHM833" s="230"/>
      <c r="RHN833" s="230"/>
      <c r="RHO833" s="230"/>
      <c r="RHP833" s="230"/>
      <c r="RHQ833" s="230"/>
      <c r="RHR833" s="230"/>
      <c r="RHS833" s="230"/>
      <c r="RHT833" s="230"/>
      <c r="RHU833" s="230"/>
      <c r="RHV833" s="230"/>
      <c r="RHW833" s="230"/>
      <c r="RHX833" s="230"/>
      <c r="RHY833" s="230"/>
      <c r="RHZ833" s="230"/>
      <c r="RIA833" s="230"/>
      <c r="RIB833" s="230"/>
      <c r="RIC833" s="230"/>
      <c r="RID833" s="230"/>
      <c r="RIE833" s="230"/>
      <c r="RIF833" s="230"/>
      <c r="RIG833" s="230"/>
      <c r="RIH833" s="230"/>
      <c r="RII833" s="230"/>
      <c r="RIJ833" s="230"/>
      <c r="RIK833" s="230"/>
      <c r="RIL833" s="230"/>
      <c r="RIM833" s="230"/>
      <c r="RIN833" s="230"/>
      <c r="RIO833" s="230"/>
      <c r="RIP833" s="230"/>
      <c r="RIQ833" s="230"/>
      <c r="RIR833" s="230"/>
      <c r="RIS833" s="230"/>
      <c r="RIT833" s="230"/>
      <c r="RIU833" s="230"/>
      <c r="RIV833" s="230"/>
      <c r="RIW833" s="230"/>
      <c r="RIX833" s="230"/>
      <c r="RIY833" s="230"/>
      <c r="RIZ833" s="230"/>
      <c r="RJA833" s="230"/>
      <c r="RJB833" s="230"/>
      <c r="RJC833" s="230"/>
      <c r="RJD833" s="230"/>
      <c r="RJE833" s="230"/>
      <c r="RJF833" s="230"/>
      <c r="RJG833" s="230"/>
      <c r="RJH833" s="230"/>
      <c r="RJI833" s="230"/>
      <c r="RJJ833" s="230"/>
      <c r="RJK833" s="230"/>
      <c r="RJL833" s="230"/>
      <c r="RJM833" s="230"/>
      <c r="RJN833" s="230"/>
      <c r="RJO833" s="230"/>
      <c r="RJP833" s="230"/>
      <c r="RJQ833" s="230"/>
      <c r="RJR833" s="230"/>
      <c r="RJS833" s="230"/>
      <c r="RJT833" s="230"/>
      <c r="RJU833" s="230"/>
      <c r="RJV833" s="230"/>
      <c r="RJW833" s="230"/>
      <c r="RJX833" s="230"/>
      <c r="RJY833" s="230"/>
      <c r="RJZ833" s="230"/>
      <c r="RKA833" s="230"/>
      <c r="RKB833" s="230"/>
      <c r="RKC833" s="230"/>
      <c r="RKD833" s="230"/>
      <c r="RKE833" s="230"/>
      <c r="RKF833" s="230"/>
      <c r="RKG833" s="230"/>
      <c r="RKH833" s="230"/>
      <c r="RKI833" s="230"/>
      <c r="RKJ833" s="230"/>
      <c r="RKK833" s="230"/>
      <c r="RKL833" s="230"/>
      <c r="RKM833" s="230"/>
      <c r="RKN833" s="230"/>
      <c r="RKO833" s="230"/>
      <c r="RKP833" s="230"/>
      <c r="RKQ833" s="230"/>
      <c r="RKR833" s="230"/>
      <c r="RKS833" s="230"/>
      <c r="RKT833" s="230"/>
      <c r="RKU833" s="230"/>
      <c r="RKV833" s="230"/>
      <c r="RKW833" s="230"/>
      <c r="RKX833" s="230"/>
      <c r="RKY833" s="230"/>
      <c r="RKZ833" s="230"/>
      <c r="RLA833" s="230"/>
      <c r="RLB833" s="230"/>
      <c r="RLC833" s="230"/>
      <c r="RLD833" s="230"/>
      <c r="RLE833" s="230"/>
      <c r="RLF833" s="230"/>
      <c r="RLG833" s="230"/>
      <c r="RLH833" s="230"/>
      <c r="RLI833" s="230"/>
      <c r="RLJ833" s="230"/>
      <c r="RLK833" s="230"/>
      <c r="RLL833" s="230"/>
      <c r="RLM833" s="230"/>
      <c r="RLN833" s="230"/>
      <c r="RLO833" s="230"/>
      <c r="RLP833" s="230"/>
      <c r="RLQ833" s="230"/>
      <c r="RLR833" s="230"/>
      <c r="RLS833" s="230"/>
      <c r="RLT833" s="230"/>
      <c r="RLU833" s="230"/>
      <c r="RLV833" s="230"/>
      <c r="RLW833" s="230"/>
      <c r="RLX833" s="230"/>
      <c r="RLY833" s="230"/>
      <c r="RLZ833" s="230"/>
      <c r="RMA833" s="230"/>
      <c r="RMB833" s="230"/>
      <c r="RMC833" s="230"/>
      <c r="RMD833" s="230"/>
      <c r="RME833" s="230"/>
      <c r="RMF833" s="230"/>
      <c r="RMG833" s="230"/>
      <c r="RMH833" s="230"/>
      <c r="RMI833" s="230"/>
      <c r="RMJ833" s="230"/>
      <c r="RMK833" s="230"/>
      <c r="RML833" s="230"/>
      <c r="RMM833" s="230"/>
      <c r="RMN833" s="230"/>
      <c r="RMO833" s="230"/>
      <c r="RMP833" s="230"/>
      <c r="RMQ833" s="230"/>
      <c r="RMR833" s="230"/>
      <c r="RMS833" s="230"/>
      <c r="RMT833" s="230"/>
      <c r="RMU833" s="230"/>
      <c r="RMV833" s="230"/>
      <c r="RMW833" s="230"/>
      <c r="RMX833" s="230"/>
      <c r="RMY833" s="230"/>
      <c r="RMZ833" s="230"/>
      <c r="RNA833" s="230"/>
      <c r="RNB833" s="230"/>
      <c r="RNC833" s="230"/>
      <c r="RND833" s="230"/>
      <c r="RNE833" s="230"/>
      <c r="RNF833" s="230"/>
      <c r="RNG833" s="230"/>
      <c r="RNH833" s="230"/>
      <c r="RNI833" s="230"/>
      <c r="RNJ833" s="230"/>
      <c r="RNK833" s="230"/>
      <c r="RNL833" s="230"/>
      <c r="RNM833" s="230"/>
      <c r="RNN833" s="230"/>
      <c r="RNO833" s="230"/>
      <c r="RNP833" s="230"/>
      <c r="RNQ833" s="230"/>
      <c r="RNR833" s="230"/>
      <c r="RNS833" s="230"/>
      <c r="RNT833" s="230"/>
      <c r="RNU833" s="230"/>
      <c r="RNV833" s="230"/>
      <c r="RNW833" s="230"/>
      <c r="RNX833" s="230"/>
      <c r="RNY833" s="230"/>
      <c r="RNZ833" s="230"/>
      <c r="ROA833" s="230"/>
      <c r="ROB833" s="230"/>
      <c r="ROC833" s="230"/>
      <c r="ROD833" s="230"/>
      <c r="ROE833" s="230"/>
      <c r="ROF833" s="230"/>
      <c r="ROG833" s="230"/>
      <c r="ROH833" s="230"/>
      <c r="ROI833" s="230"/>
      <c r="ROJ833" s="230"/>
      <c r="ROK833" s="230"/>
      <c r="ROL833" s="230"/>
      <c r="ROM833" s="230"/>
      <c r="RON833" s="230"/>
      <c r="ROO833" s="230"/>
      <c r="ROP833" s="230"/>
      <c r="ROQ833" s="230"/>
      <c r="ROR833" s="230"/>
      <c r="ROS833" s="230"/>
      <c r="ROT833" s="230"/>
      <c r="ROU833" s="230"/>
      <c r="ROV833" s="230"/>
      <c r="ROW833" s="230"/>
      <c r="ROX833" s="230"/>
      <c r="ROY833" s="230"/>
      <c r="ROZ833" s="230"/>
      <c r="RPA833" s="230"/>
      <c r="RPB833" s="230"/>
      <c r="RPC833" s="230"/>
      <c r="RPD833" s="230"/>
      <c r="RPE833" s="230"/>
      <c r="RPF833" s="230"/>
      <c r="RPG833" s="230"/>
      <c r="RPH833" s="230"/>
      <c r="RPI833" s="230"/>
      <c r="RPJ833" s="230"/>
      <c r="RPK833" s="230"/>
      <c r="RPL833" s="230"/>
      <c r="RPM833" s="230"/>
      <c r="RPN833" s="230"/>
      <c r="RPO833" s="230"/>
      <c r="RPP833" s="230"/>
      <c r="RPQ833" s="230"/>
      <c r="RPR833" s="230"/>
      <c r="RPS833" s="230"/>
      <c r="RPT833" s="230"/>
      <c r="RPU833" s="230"/>
      <c r="RPV833" s="230"/>
      <c r="RPW833" s="230"/>
      <c r="RPX833" s="230"/>
      <c r="RPY833" s="230"/>
      <c r="RPZ833" s="230"/>
      <c r="RQA833" s="230"/>
      <c r="RQB833" s="230"/>
      <c r="RQC833" s="230"/>
      <c r="RQD833" s="230"/>
      <c r="RQE833" s="230"/>
      <c r="RQF833" s="230"/>
      <c r="RQG833" s="230"/>
      <c r="RQH833" s="230"/>
      <c r="RQI833" s="230"/>
      <c r="RQJ833" s="230"/>
      <c r="RQK833" s="230"/>
      <c r="RQL833" s="230"/>
      <c r="RQM833" s="230"/>
      <c r="RQN833" s="230"/>
      <c r="RQO833" s="230"/>
      <c r="RQP833" s="230"/>
      <c r="RQQ833" s="230"/>
      <c r="RQR833" s="230"/>
      <c r="RQS833" s="230"/>
      <c r="RQT833" s="230"/>
      <c r="RQU833" s="230"/>
      <c r="RQV833" s="230"/>
      <c r="RQW833" s="230"/>
      <c r="RQX833" s="230"/>
      <c r="RQY833" s="230"/>
      <c r="RQZ833" s="230"/>
      <c r="RRA833" s="230"/>
      <c r="RRB833" s="230"/>
      <c r="RRC833" s="230"/>
      <c r="RRD833" s="230"/>
      <c r="RRE833" s="230"/>
      <c r="RRF833" s="230"/>
      <c r="RRG833" s="230"/>
      <c r="RRH833" s="230"/>
      <c r="RRI833" s="230"/>
      <c r="RRJ833" s="230"/>
      <c r="RRK833" s="230"/>
      <c r="RRL833" s="230"/>
      <c r="RRM833" s="230"/>
      <c r="RRN833" s="230"/>
      <c r="RRO833" s="230"/>
      <c r="RRP833" s="230"/>
      <c r="RRQ833" s="230"/>
      <c r="RRR833" s="230"/>
      <c r="RRS833" s="230"/>
      <c r="RRT833" s="230"/>
      <c r="RRU833" s="230"/>
      <c r="RRV833" s="230"/>
      <c r="RRW833" s="230"/>
      <c r="RRX833" s="230"/>
      <c r="RRY833" s="230"/>
      <c r="RRZ833" s="230"/>
      <c r="RSA833" s="230"/>
      <c r="RSB833" s="230"/>
      <c r="RSC833" s="230"/>
      <c r="RSD833" s="230"/>
      <c r="RSE833" s="230"/>
      <c r="RSF833" s="230"/>
      <c r="RSG833" s="230"/>
      <c r="RSH833" s="230"/>
      <c r="RSI833" s="230"/>
      <c r="RSJ833" s="230"/>
      <c r="RSK833" s="230"/>
      <c r="RSL833" s="230"/>
      <c r="RSM833" s="230"/>
      <c r="RSN833" s="230"/>
      <c r="RSO833" s="230"/>
      <c r="RSP833" s="230"/>
      <c r="RSQ833" s="230"/>
      <c r="RSR833" s="230"/>
      <c r="RSS833" s="230"/>
      <c r="RST833" s="230"/>
      <c r="RSU833" s="230"/>
      <c r="RSV833" s="230"/>
      <c r="RSW833" s="230"/>
      <c r="RSX833" s="230"/>
      <c r="RSY833" s="230"/>
      <c r="RSZ833" s="230"/>
      <c r="RTA833" s="230"/>
      <c r="RTB833" s="230"/>
      <c r="RTC833" s="230"/>
      <c r="RTD833" s="230"/>
      <c r="RTE833" s="230"/>
      <c r="RTF833" s="230"/>
      <c r="RTG833" s="230"/>
      <c r="RTH833" s="230"/>
      <c r="RTI833" s="230"/>
      <c r="RTJ833" s="230"/>
      <c r="RTK833" s="230"/>
      <c r="RTL833" s="230"/>
      <c r="RTM833" s="230"/>
      <c r="RTN833" s="230"/>
      <c r="RTO833" s="230"/>
      <c r="RTP833" s="230"/>
      <c r="RTQ833" s="230"/>
      <c r="RTR833" s="230"/>
      <c r="RTS833" s="230"/>
      <c r="RTT833" s="230"/>
      <c r="RTU833" s="230"/>
      <c r="RTV833" s="230"/>
      <c r="RTW833" s="230"/>
      <c r="RTX833" s="230"/>
      <c r="RTY833" s="230"/>
      <c r="RTZ833" s="230"/>
      <c r="RUA833" s="230"/>
      <c r="RUB833" s="230"/>
      <c r="RUC833" s="230"/>
      <c r="RUD833" s="230"/>
      <c r="RUE833" s="230"/>
      <c r="RUF833" s="230"/>
      <c r="RUG833" s="230"/>
      <c r="RUH833" s="230"/>
      <c r="RUI833" s="230"/>
      <c r="RUJ833" s="230"/>
      <c r="RUK833" s="230"/>
      <c r="RUL833" s="230"/>
      <c r="RUM833" s="230"/>
      <c r="RUN833" s="230"/>
      <c r="RUO833" s="230"/>
      <c r="RUP833" s="230"/>
      <c r="RUQ833" s="230"/>
      <c r="RUR833" s="230"/>
      <c r="RUS833" s="230"/>
      <c r="RUT833" s="230"/>
      <c r="RUU833" s="230"/>
      <c r="RUV833" s="230"/>
      <c r="RUW833" s="230"/>
      <c r="RUX833" s="230"/>
      <c r="RUY833" s="230"/>
      <c r="RUZ833" s="230"/>
      <c r="RVA833" s="230"/>
      <c r="RVB833" s="230"/>
      <c r="RVC833" s="230"/>
      <c r="RVD833" s="230"/>
      <c r="RVE833" s="230"/>
      <c r="RVF833" s="230"/>
      <c r="RVG833" s="230"/>
      <c r="RVH833" s="230"/>
      <c r="RVI833" s="230"/>
      <c r="RVJ833" s="230"/>
      <c r="RVK833" s="230"/>
      <c r="RVL833" s="230"/>
      <c r="RVM833" s="230"/>
      <c r="RVN833" s="230"/>
      <c r="RVO833" s="230"/>
      <c r="RVP833" s="230"/>
      <c r="RVQ833" s="230"/>
      <c r="RVR833" s="230"/>
      <c r="RVS833" s="230"/>
      <c r="RVT833" s="230"/>
      <c r="RVU833" s="230"/>
      <c r="RVV833" s="230"/>
      <c r="RVW833" s="230"/>
      <c r="RVX833" s="230"/>
      <c r="RVY833" s="230"/>
      <c r="RVZ833" s="230"/>
      <c r="RWA833" s="230"/>
      <c r="RWB833" s="230"/>
      <c r="RWC833" s="230"/>
      <c r="RWD833" s="230"/>
      <c r="RWE833" s="230"/>
      <c r="RWF833" s="230"/>
      <c r="RWG833" s="230"/>
      <c r="RWH833" s="230"/>
      <c r="RWI833" s="230"/>
      <c r="RWJ833" s="230"/>
      <c r="RWK833" s="230"/>
      <c r="RWL833" s="230"/>
      <c r="RWM833" s="230"/>
      <c r="RWN833" s="230"/>
      <c r="RWO833" s="230"/>
      <c r="RWP833" s="230"/>
      <c r="RWQ833" s="230"/>
      <c r="RWR833" s="230"/>
      <c r="RWS833" s="230"/>
      <c r="RWT833" s="230"/>
      <c r="RWU833" s="230"/>
      <c r="RWV833" s="230"/>
      <c r="RWW833" s="230"/>
      <c r="RWX833" s="230"/>
      <c r="RWY833" s="230"/>
      <c r="RWZ833" s="230"/>
      <c r="RXA833" s="230"/>
      <c r="RXB833" s="230"/>
      <c r="RXC833" s="230"/>
      <c r="RXD833" s="230"/>
      <c r="RXE833" s="230"/>
      <c r="RXF833" s="230"/>
      <c r="RXG833" s="230"/>
      <c r="RXH833" s="230"/>
      <c r="RXI833" s="230"/>
      <c r="RXJ833" s="230"/>
      <c r="RXK833" s="230"/>
      <c r="RXL833" s="230"/>
      <c r="RXM833" s="230"/>
      <c r="RXN833" s="230"/>
      <c r="RXO833" s="230"/>
      <c r="RXP833" s="230"/>
      <c r="RXQ833" s="230"/>
      <c r="RXR833" s="230"/>
      <c r="RXS833" s="230"/>
      <c r="RXT833" s="230"/>
      <c r="RXU833" s="230"/>
      <c r="RXV833" s="230"/>
      <c r="RXW833" s="230"/>
      <c r="RXX833" s="230"/>
      <c r="RXY833" s="230"/>
      <c r="RXZ833" s="230"/>
      <c r="RYA833" s="230"/>
      <c r="RYB833" s="230"/>
      <c r="RYC833" s="230"/>
      <c r="RYD833" s="230"/>
      <c r="RYE833" s="230"/>
      <c r="RYF833" s="230"/>
      <c r="RYG833" s="230"/>
      <c r="RYH833" s="230"/>
      <c r="RYI833" s="230"/>
      <c r="RYJ833" s="230"/>
      <c r="RYK833" s="230"/>
      <c r="RYL833" s="230"/>
      <c r="RYM833" s="230"/>
      <c r="RYN833" s="230"/>
      <c r="RYO833" s="230"/>
      <c r="RYP833" s="230"/>
      <c r="RYQ833" s="230"/>
      <c r="RYR833" s="230"/>
      <c r="RYS833" s="230"/>
      <c r="RYT833" s="230"/>
      <c r="RYU833" s="230"/>
      <c r="RYV833" s="230"/>
      <c r="RYW833" s="230"/>
      <c r="RYX833" s="230"/>
      <c r="RYY833" s="230"/>
      <c r="RYZ833" s="230"/>
      <c r="RZA833" s="230"/>
      <c r="RZB833" s="230"/>
      <c r="RZC833" s="230"/>
      <c r="RZD833" s="230"/>
      <c r="RZE833" s="230"/>
      <c r="RZF833" s="230"/>
      <c r="RZG833" s="230"/>
      <c r="RZH833" s="230"/>
      <c r="RZI833" s="230"/>
      <c r="RZJ833" s="230"/>
      <c r="RZK833" s="230"/>
      <c r="RZL833" s="230"/>
      <c r="RZM833" s="230"/>
      <c r="RZN833" s="230"/>
      <c r="RZO833" s="230"/>
      <c r="RZP833" s="230"/>
      <c r="RZQ833" s="230"/>
      <c r="RZR833" s="230"/>
      <c r="RZS833" s="230"/>
      <c r="RZT833" s="230"/>
      <c r="RZU833" s="230"/>
      <c r="RZV833" s="230"/>
      <c r="RZW833" s="230"/>
      <c r="RZX833" s="230"/>
      <c r="RZY833" s="230"/>
      <c r="RZZ833" s="230"/>
      <c r="SAA833" s="230"/>
      <c r="SAB833" s="230"/>
      <c r="SAC833" s="230"/>
      <c r="SAD833" s="230"/>
      <c r="SAE833" s="230"/>
      <c r="SAF833" s="230"/>
      <c r="SAG833" s="230"/>
      <c r="SAH833" s="230"/>
      <c r="SAI833" s="230"/>
      <c r="SAJ833" s="230"/>
      <c r="SAK833" s="230"/>
      <c r="SAL833" s="230"/>
      <c r="SAM833" s="230"/>
      <c r="SAN833" s="230"/>
      <c r="SAO833" s="230"/>
      <c r="SAP833" s="230"/>
      <c r="SAQ833" s="230"/>
      <c r="SAR833" s="230"/>
      <c r="SAS833" s="230"/>
      <c r="SAT833" s="230"/>
      <c r="SAU833" s="230"/>
      <c r="SAV833" s="230"/>
      <c r="SAW833" s="230"/>
      <c r="SAX833" s="230"/>
      <c r="SAY833" s="230"/>
      <c r="SAZ833" s="230"/>
      <c r="SBA833" s="230"/>
      <c r="SBB833" s="230"/>
      <c r="SBC833" s="230"/>
      <c r="SBD833" s="230"/>
      <c r="SBE833" s="230"/>
      <c r="SBF833" s="230"/>
      <c r="SBG833" s="230"/>
      <c r="SBH833" s="230"/>
      <c r="SBI833" s="230"/>
      <c r="SBJ833" s="230"/>
      <c r="SBK833" s="230"/>
      <c r="SBL833" s="230"/>
      <c r="SBM833" s="230"/>
      <c r="SBN833" s="230"/>
      <c r="SBO833" s="230"/>
      <c r="SBP833" s="230"/>
      <c r="SBQ833" s="230"/>
      <c r="SBR833" s="230"/>
      <c r="SBS833" s="230"/>
      <c r="SBT833" s="230"/>
      <c r="SBU833" s="230"/>
      <c r="SBV833" s="230"/>
      <c r="SBW833" s="230"/>
      <c r="SBX833" s="230"/>
      <c r="SBY833" s="230"/>
      <c r="SBZ833" s="230"/>
      <c r="SCA833" s="230"/>
      <c r="SCB833" s="230"/>
      <c r="SCC833" s="230"/>
      <c r="SCD833" s="230"/>
      <c r="SCE833" s="230"/>
      <c r="SCF833" s="230"/>
      <c r="SCG833" s="230"/>
      <c r="SCH833" s="230"/>
      <c r="SCI833" s="230"/>
      <c r="SCJ833" s="230"/>
      <c r="SCK833" s="230"/>
      <c r="SCL833" s="230"/>
      <c r="SCM833" s="230"/>
      <c r="SCN833" s="230"/>
      <c r="SCO833" s="230"/>
      <c r="SCP833" s="230"/>
      <c r="SCQ833" s="230"/>
      <c r="SCR833" s="230"/>
      <c r="SCS833" s="230"/>
      <c r="SCT833" s="230"/>
      <c r="SCU833" s="230"/>
      <c r="SCV833" s="230"/>
      <c r="SCW833" s="230"/>
      <c r="SCX833" s="230"/>
      <c r="SCY833" s="230"/>
      <c r="SCZ833" s="230"/>
      <c r="SDA833" s="230"/>
      <c r="SDB833" s="230"/>
      <c r="SDC833" s="230"/>
      <c r="SDD833" s="230"/>
      <c r="SDE833" s="230"/>
      <c r="SDF833" s="230"/>
      <c r="SDG833" s="230"/>
      <c r="SDH833" s="230"/>
      <c r="SDI833" s="230"/>
      <c r="SDJ833" s="230"/>
      <c r="SDK833" s="230"/>
      <c r="SDL833" s="230"/>
      <c r="SDM833" s="230"/>
      <c r="SDN833" s="230"/>
      <c r="SDO833" s="230"/>
      <c r="SDP833" s="230"/>
      <c r="SDQ833" s="230"/>
      <c r="SDR833" s="230"/>
      <c r="SDS833" s="230"/>
      <c r="SDT833" s="230"/>
      <c r="SDU833" s="230"/>
      <c r="SDV833" s="230"/>
      <c r="SDW833" s="230"/>
      <c r="SDX833" s="230"/>
      <c r="SDY833" s="230"/>
      <c r="SDZ833" s="230"/>
      <c r="SEA833" s="230"/>
      <c r="SEB833" s="230"/>
      <c r="SEC833" s="230"/>
      <c r="SED833" s="230"/>
      <c r="SEE833" s="230"/>
      <c r="SEF833" s="230"/>
      <c r="SEG833" s="230"/>
      <c r="SEH833" s="230"/>
      <c r="SEI833" s="230"/>
      <c r="SEJ833" s="230"/>
      <c r="SEK833" s="230"/>
      <c r="SEL833" s="230"/>
      <c r="SEM833" s="230"/>
      <c r="SEN833" s="230"/>
      <c r="SEO833" s="230"/>
      <c r="SEP833" s="230"/>
      <c r="SEQ833" s="230"/>
      <c r="SER833" s="230"/>
      <c r="SES833" s="230"/>
      <c r="SET833" s="230"/>
      <c r="SEU833" s="230"/>
      <c r="SEV833" s="230"/>
      <c r="SEW833" s="230"/>
      <c r="SEX833" s="230"/>
      <c r="SEY833" s="230"/>
      <c r="SEZ833" s="230"/>
      <c r="SFA833" s="230"/>
      <c r="SFB833" s="230"/>
      <c r="SFC833" s="230"/>
      <c r="SFD833" s="230"/>
      <c r="SFE833" s="230"/>
      <c r="SFF833" s="230"/>
      <c r="SFG833" s="230"/>
      <c r="SFH833" s="230"/>
      <c r="SFI833" s="230"/>
      <c r="SFJ833" s="230"/>
      <c r="SFK833" s="230"/>
      <c r="SFL833" s="230"/>
      <c r="SFM833" s="230"/>
      <c r="SFN833" s="230"/>
      <c r="SFO833" s="230"/>
      <c r="SFP833" s="230"/>
      <c r="SFQ833" s="230"/>
      <c r="SFR833" s="230"/>
      <c r="SFS833" s="230"/>
      <c r="SFT833" s="230"/>
      <c r="SFU833" s="230"/>
      <c r="SFV833" s="230"/>
      <c r="SFW833" s="230"/>
      <c r="SFX833" s="230"/>
      <c r="SFY833" s="230"/>
      <c r="SFZ833" s="230"/>
      <c r="SGA833" s="230"/>
      <c r="SGB833" s="230"/>
      <c r="SGC833" s="230"/>
      <c r="SGD833" s="230"/>
      <c r="SGE833" s="230"/>
      <c r="SGF833" s="230"/>
      <c r="SGG833" s="230"/>
      <c r="SGH833" s="230"/>
      <c r="SGI833" s="230"/>
      <c r="SGJ833" s="230"/>
      <c r="SGK833" s="230"/>
      <c r="SGL833" s="230"/>
      <c r="SGM833" s="230"/>
      <c r="SGN833" s="230"/>
      <c r="SGO833" s="230"/>
      <c r="SGP833" s="230"/>
      <c r="SGQ833" s="230"/>
      <c r="SGR833" s="230"/>
      <c r="SGS833" s="230"/>
      <c r="SGT833" s="230"/>
      <c r="SGU833" s="230"/>
      <c r="SGV833" s="230"/>
      <c r="SGW833" s="230"/>
      <c r="SGX833" s="230"/>
      <c r="SGY833" s="230"/>
      <c r="SGZ833" s="230"/>
      <c r="SHA833" s="230"/>
      <c r="SHB833" s="230"/>
      <c r="SHC833" s="230"/>
      <c r="SHD833" s="230"/>
      <c r="SHE833" s="230"/>
      <c r="SHF833" s="230"/>
      <c r="SHG833" s="230"/>
      <c r="SHH833" s="230"/>
      <c r="SHI833" s="230"/>
      <c r="SHJ833" s="230"/>
      <c r="SHK833" s="230"/>
      <c r="SHL833" s="230"/>
      <c r="SHM833" s="230"/>
      <c r="SHN833" s="230"/>
      <c r="SHO833" s="230"/>
      <c r="SHP833" s="230"/>
      <c r="SHQ833" s="230"/>
      <c r="SHR833" s="230"/>
      <c r="SHS833" s="230"/>
      <c r="SHT833" s="230"/>
      <c r="SHU833" s="230"/>
      <c r="SHV833" s="230"/>
      <c r="SHW833" s="230"/>
      <c r="SHX833" s="230"/>
      <c r="SHY833" s="230"/>
      <c r="SHZ833" s="230"/>
      <c r="SIA833" s="230"/>
      <c r="SIB833" s="230"/>
      <c r="SIC833" s="230"/>
      <c r="SID833" s="230"/>
      <c r="SIE833" s="230"/>
      <c r="SIF833" s="230"/>
      <c r="SIG833" s="230"/>
      <c r="SIH833" s="230"/>
      <c r="SII833" s="230"/>
      <c r="SIJ833" s="230"/>
      <c r="SIK833" s="230"/>
      <c r="SIL833" s="230"/>
      <c r="SIM833" s="230"/>
      <c r="SIN833" s="230"/>
      <c r="SIO833" s="230"/>
      <c r="SIP833" s="230"/>
      <c r="SIQ833" s="230"/>
      <c r="SIR833" s="230"/>
      <c r="SIS833" s="230"/>
      <c r="SIT833" s="230"/>
      <c r="SIU833" s="230"/>
      <c r="SIV833" s="230"/>
      <c r="SIW833" s="230"/>
      <c r="SIX833" s="230"/>
      <c r="SIY833" s="230"/>
      <c r="SIZ833" s="230"/>
      <c r="SJA833" s="230"/>
      <c r="SJB833" s="230"/>
      <c r="SJC833" s="230"/>
      <c r="SJD833" s="230"/>
      <c r="SJE833" s="230"/>
      <c r="SJF833" s="230"/>
      <c r="SJG833" s="230"/>
      <c r="SJH833" s="230"/>
      <c r="SJI833" s="230"/>
      <c r="SJJ833" s="230"/>
      <c r="SJK833" s="230"/>
      <c r="SJL833" s="230"/>
      <c r="SJM833" s="230"/>
      <c r="SJN833" s="230"/>
      <c r="SJO833" s="230"/>
      <c r="SJP833" s="230"/>
      <c r="SJQ833" s="230"/>
      <c r="SJR833" s="230"/>
      <c r="SJS833" s="230"/>
      <c r="SJT833" s="230"/>
      <c r="SJU833" s="230"/>
      <c r="SJV833" s="230"/>
      <c r="SJW833" s="230"/>
      <c r="SJX833" s="230"/>
      <c r="SJY833" s="230"/>
      <c r="SJZ833" s="230"/>
      <c r="SKA833" s="230"/>
      <c r="SKB833" s="230"/>
      <c r="SKC833" s="230"/>
      <c r="SKD833" s="230"/>
      <c r="SKE833" s="230"/>
      <c r="SKF833" s="230"/>
      <c r="SKG833" s="230"/>
      <c r="SKH833" s="230"/>
      <c r="SKI833" s="230"/>
      <c r="SKJ833" s="230"/>
      <c r="SKK833" s="230"/>
      <c r="SKL833" s="230"/>
      <c r="SKM833" s="230"/>
      <c r="SKN833" s="230"/>
      <c r="SKO833" s="230"/>
      <c r="SKP833" s="230"/>
      <c r="SKQ833" s="230"/>
      <c r="SKR833" s="230"/>
      <c r="SKS833" s="230"/>
      <c r="SKT833" s="230"/>
      <c r="SKU833" s="230"/>
      <c r="SKV833" s="230"/>
      <c r="SKW833" s="230"/>
      <c r="SKX833" s="230"/>
      <c r="SKY833" s="230"/>
      <c r="SKZ833" s="230"/>
      <c r="SLA833" s="230"/>
      <c r="SLB833" s="230"/>
      <c r="SLC833" s="230"/>
      <c r="SLD833" s="230"/>
      <c r="SLE833" s="230"/>
      <c r="SLF833" s="230"/>
      <c r="SLG833" s="230"/>
      <c r="SLH833" s="230"/>
      <c r="SLI833" s="230"/>
      <c r="SLJ833" s="230"/>
      <c r="SLK833" s="230"/>
      <c r="SLL833" s="230"/>
      <c r="SLM833" s="230"/>
      <c r="SLN833" s="230"/>
      <c r="SLO833" s="230"/>
      <c r="SLP833" s="230"/>
      <c r="SLQ833" s="230"/>
      <c r="SLR833" s="230"/>
      <c r="SLS833" s="230"/>
      <c r="SLT833" s="230"/>
      <c r="SLU833" s="230"/>
      <c r="SLV833" s="230"/>
      <c r="SLW833" s="230"/>
      <c r="SLX833" s="230"/>
      <c r="SLY833" s="230"/>
      <c r="SLZ833" s="230"/>
      <c r="SMA833" s="230"/>
      <c r="SMB833" s="230"/>
      <c r="SMC833" s="230"/>
      <c r="SMD833" s="230"/>
      <c r="SME833" s="230"/>
      <c r="SMF833" s="230"/>
      <c r="SMG833" s="230"/>
      <c r="SMH833" s="230"/>
      <c r="SMI833" s="230"/>
      <c r="SMJ833" s="230"/>
      <c r="SMK833" s="230"/>
      <c r="SML833" s="230"/>
      <c r="SMM833" s="230"/>
      <c r="SMN833" s="230"/>
      <c r="SMO833" s="230"/>
      <c r="SMP833" s="230"/>
      <c r="SMQ833" s="230"/>
      <c r="SMR833" s="230"/>
      <c r="SMS833" s="230"/>
      <c r="SMT833" s="230"/>
      <c r="SMU833" s="230"/>
      <c r="SMV833" s="230"/>
      <c r="SMW833" s="230"/>
      <c r="SMX833" s="230"/>
      <c r="SMY833" s="230"/>
      <c r="SMZ833" s="230"/>
      <c r="SNA833" s="230"/>
      <c r="SNB833" s="230"/>
      <c r="SNC833" s="230"/>
      <c r="SND833" s="230"/>
      <c r="SNE833" s="230"/>
      <c r="SNF833" s="230"/>
      <c r="SNG833" s="230"/>
      <c r="SNH833" s="230"/>
      <c r="SNI833" s="230"/>
      <c r="SNJ833" s="230"/>
      <c r="SNK833" s="230"/>
      <c r="SNL833" s="230"/>
      <c r="SNM833" s="230"/>
      <c r="SNN833" s="230"/>
      <c r="SNO833" s="230"/>
      <c r="SNP833" s="230"/>
      <c r="SNQ833" s="230"/>
      <c r="SNR833" s="230"/>
      <c r="SNS833" s="230"/>
      <c r="SNT833" s="230"/>
      <c r="SNU833" s="230"/>
      <c r="SNV833" s="230"/>
      <c r="SNW833" s="230"/>
      <c r="SNX833" s="230"/>
      <c r="SNY833" s="230"/>
      <c r="SNZ833" s="230"/>
      <c r="SOA833" s="230"/>
      <c r="SOB833" s="230"/>
      <c r="SOC833" s="230"/>
      <c r="SOD833" s="230"/>
      <c r="SOE833" s="230"/>
      <c r="SOF833" s="230"/>
      <c r="SOG833" s="230"/>
      <c r="SOH833" s="230"/>
      <c r="SOI833" s="230"/>
      <c r="SOJ833" s="230"/>
      <c r="SOK833" s="230"/>
      <c r="SOL833" s="230"/>
      <c r="SOM833" s="230"/>
      <c r="SON833" s="230"/>
      <c r="SOO833" s="230"/>
      <c r="SOP833" s="230"/>
      <c r="SOQ833" s="230"/>
      <c r="SOR833" s="230"/>
      <c r="SOS833" s="230"/>
      <c r="SOT833" s="230"/>
      <c r="SOU833" s="230"/>
      <c r="SOV833" s="230"/>
      <c r="SOW833" s="230"/>
      <c r="SOX833" s="230"/>
      <c r="SOY833" s="230"/>
      <c r="SOZ833" s="230"/>
      <c r="SPA833" s="230"/>
      <c r="SPB833" s="230"/>
      <c r="SPC833" s="230"/>
      <c r="SPD833" s="230"/>
      <c r="SPE833" s="230"/>
      <c r="SPF833" s="230"/>
      <c r="SPG833" s="230"/>
      <c r="SPH833" s="230"/>
      <c r="SPI833" s="230"/>
      <c r="SPJ833" s="230"/>
      <c r="SPK833" s="230"/>
      <c r="SPL833" s="230"/>
      <c r="SPM833" s="230"/>
      <c r="SPN833" s="230"/>
      <c r="SPO833" s="230"/>
      <c r="SPP833" s="230"/>
      <c r="SPQ833" s="230"/>
      <c r="SPR833" s="230"/>
      <c r="SPS833" s="230"/>
      <c r="SPT833" s="230"/>
      <c r="SPU833" s="230"/>
      <c r="SPV833" s="230"/>
      <c r="SPW833" s="230"/>
      <c r="SPX833" s="230"/>
      <c r="SPY833" s="230"/>
      <c r="SPZ833" s="230"/>
      <c r="SQA833" s="230"/>
      <c r="SQB833" s="230"/>
      <c r="SQC833" s="230"/>
      <c r="SQD833" s="230"/>
      <c r="SQE833" s="230"/>
      <c r="SQF833" s="230"/>
      <c r="SQG833" s="230"/>
      <c r="SQH833" s="230"/>
      <c r="SQI833" s="230"/>
      <c r="SQJ833" s="230"/>
      <c r="SQK833" s="230"/>
      <c r="SQL833" s="230"/>
      <c r="SQM833" s="230"/>
      <c r="SQN833" s="230"/>
      <c r="SQO833" s="230"/>
      <c r="SQP833" s="230"/>
      <c r="SQQ833" s="230"/>
      <c r="SQR833" s="230"/>
      <c r="SQS833" s="230"/>
      <c r="SQT833" s="230"/>
      <c r="SQU833" s="230"/>
      <c r="SQV833" s="230"/>
      <c r="SQW833" s="230"/>
      <c r="SQX833" s="230"/>
      <c r="SQY833" s="230"/>
      <c r="SQZ833" s="230"/>
      <c r="SRA833" s="230"/>
      <c r="SRB833" s="230"/>
      <c r="SRC833" s="230"/>
      <c r="SRD833" s="230"/>
      <c r="SRE833" s="230"/>
      <c r="SRF833" s="230"/>
      <c r="SRG833" s="230"/>
      <c r="SRH833" s="230"/>
      <c r="SRI833" s="230"/>
      <c r="SRJ833" s="230"/>
      <c r="SRK833" s="230"/>
      <c r="SRL833" s="230"/>
      <c r="SRM833" s="230"/>
      <c r="SRN833" s="230"/>
      <c r="SRO833" s="230"/>
      <c r="SRP833" s="230"/>
      <c r="SRQ833" s="230"/>
      <c r="SRR833" s="230"/>
      <c r="SRS833" s="230"/>
      <c r="SRT833" s="230"/>
      <c r="SRU833" s="230"/>
      <c r="SRV833" s="230"/>
      <c r="SRW833" s="230"/>
      <c r="SRX833" s="230"/>
      <c r="SRY833" s="230"/>
      <c r="SRZ833" s="230"/>
      <c r="SSA833" s="230"/>
      <c r="SSB833" s="230"/>
      <c r="SSC833" s="230"/>
      <c r="SSD833" s="230"/>
      <c r="SSE833" s="230"/>
      <c r="SSF833" s="230"/>
      <c r="SSG833" s="230"/>
      <c r="SSH833" s="230"/>
      <c r="SSI833" s="230"/>
      <c r="SSJ833" s="230"/>
      <c r="SSK833" s="230"/>
      <c r="SSL833" s="230"/>
      <c r="SSM833" s="230"/>
      <c r="SSN833" s="230"/>
      <c r="SSO833" s="230"/>
      <c r="SSP833" s="230"/>
      <c r="SSQ833" s="230"/>
      <c r="SSR833" s="230"/>
      <c r="SSS833" s="230"/>
      <c r="SST833" s="230"/>
      <c r="SSU833" s="230"/>
      <c r="SSV833" s="230"/>
      <c r="SSW833" s="230"/>
      <c r="SSX833" s="230"/>
      <c r="SSY833" s="230"/>
      <c r="SSZ833" s="230"/>
      <c r="STA833" s="230"/>
      <c r="STB833" s="230"/>
      <c r="STC833" s="230"/>
      <c r="STD833" s="230"/>
      <c r="STE833" s="230"/>
      <c r="STF833" s="230"/>
      <c r="STG833" s="230"/>
      <c r="STH833" s="230"/>
      <c r="STI833" s="230"/>
      <c r="STJ833" s="230"/>
      <c r="STK833" s="230"/>
      <c r="STL833" s="230"/>
      <c r="STM833" s="230"/>
      <c r="STN833" s="230"/>
      <c r="STO833" s="230"/>
      <c r="STP833" s="230"/>
      <c r="STQ833" s="230"/>
      <c r="STR833" s="230"/>
      <c r="STS833" s="230"/>
      <c r="STT833" s="230"/>
      <c r="STU833" s="230"/>
      <c r="STV833" s="230"/>
      <c r="STW833" s="230"/>
      <c r="STX833" s="230"/>
      <c r="STY833" s="230"/>
      <c r="STZ833" s="230"/>
      <c r="SUA833" s="230"/>
      <c r="SUB833" s="230"/>
      <c r="SUC833" s="230"/>
      <c r="SUD833" s="230"/>
      <c r="SUE833" s="230"/>
      <c r="SUF833" s="230"/>
      <c r="SUG833" s="230"/>
      <c r="SUH833" s="230"/>
      <c r="SUI833" s="230"/>
      <c r="SUJ833" s="230"/>
      <c r="SUK833" s="230"/>
      <c r="SUL833" s="230"/>
      <c r="SUM833" s="230"/>
      <c r="SUN833" s="230"/>
      <c r="SUO833" s="230"/>
      <c r="SUP833" s="230"/>
      <c r="SUQ833" s="230"/>
      <c r="SUR833" s="230"/>
      <c r="SUS833" s="230"/>
      <c r="SUT833" s="230"/>
      <c r="SUU833" s="230"/>
      <c r="SUV833" s="230"/>
      <c r="SUW833" s="230"/>
      <c r="SUX833" s="230"/>
      <c r="SUY833" s="230"/>
      <c r="SUZ833" s="230"/>
      <c r="SVA833" s="230"/>
      <c r="SVB833" s="230"/>
      <c r="SVC833" s="230"/>
      <c r="SVD833" s="230"/>
      <c r="SVE833" s="230"/>
      <c r="SVF833" s="230"/>
      <c r="SVG833" s="230"/>
      <c r="SVH833" s="230"/>
      <c r="SVI833" s="230"/>
      <c r="SVJ833" s="230"/>
      <c r="SVK833" s="230"/>
      <c r="SVL833" s="230"/>
      <c r="SVM833" s="230"/>
      <c r="SVN833" s="230"/>
      <c r="SVO833" s="230"/>
      <c r="SVP833" s="230"/>
      <c r="SVQ833" s="230"/>
      <c r="SVR833" s="230"/>
      <c r="SVS833" s="230"/>
      <c r="SVT833" s="230"/>
      <c r="SVU833" s="230"/>
      <c r="SVV833" s="230"/>
      <c r="SVW833" s="230"/>
      <c r="SVX833" s="230"/>
      <c r="SVY833" s="230"/>
      <c r="SVZ833" s="230"/>
      <c r="SWA833" s="230"/>
      <c r="SWB833" s="230"/>
      <c r="SWC833" s="230"/>
      <c r="SWD833" s="230"/>
      <c r="SWE833" s="230"/>
      <c r="SWF833" s="230"/>
      <c r="SWG833" s="230"/>
      <c r="SWH833" s="230"/>
      <c r="SWI833" s="230"/>
      <c r="SWJ833" s="230"/>
      <c r="SWK833" s="230"/>
      <c r="SWL833" s="230"/>
      <c r="SWM833" s="230"/>
      <c r="SWN833" s="230"/>
      <c r="SWO833" s="230"/>
      <c r="SWP833" s="230"/>
      <c r="SWQ833" s="230"/>
      <c r="SWR833" s="230"/>
      <c r="SWS833" s="230"/>
      <c r="SWT833" s="230"/>
      <c r="SWU833" s="230"/>
      <c r="SWV833" s="230"/>
      <c r="SWW833" s="230"/>
      <c r="SWX833" s="230"/>
      <c r="SWY833" s="230"/>
      <c r="SWZ833" s="230"/>
      <c r="SXA833" s="230"/>
      <c r="SXB833" s="230"/>
      <c r="SXC833" s="230"/>
      <c r="SXD833" s="230"/>
      <c r="SXE833" s="230"/>
      <c r="SXF833" s="230"/>
      <c r="SXG833" s="230"/>
      <c r="SXH833" s="230"/>
      <c r="SXI833" s="230"/>
      <c r="SXJ833" s="230"/>
      <c r="SXK833" s="230"/>
      <c r="SXL833" s="230"/>
      <c r="SXM833" s="230"/>
      <c r="SXN833" s="230"/>
      <c r="SXO833" s="230"/>
      <c r="SXP833" s="230"/>
      <c r="SXQ833" s="230"/>
      <c r="SXR833" s="230"/>
      <c r="SXS833" s="230"/>
      <c r="SXT833" s="230"/>
      <c r="SXU833" s="230"/>
      <c r="SXV833" s="230"/>
      <c r="SXW833" s="230"/>
      <c r="SXX833" s="230"/>
      <c r="SXY833" s="230"/>
      <c r="SXZ833" s="230"/>
      <c r="SYA833" s="230"/>
      <c r="SYB833" s="230"/>
      <c r="SYC833" s="230"/>
      <c r="SYD833" s="230"/>
      <c r="SYE833" s="230"/>
      <c r="SYF833" s="230"/>
      <c r="SYG833" s="230"/>
      <c r="SYH833" s="230"/>
      <c r="SYI833" s="230"/>
      <c r="SYJ833" s="230"/>
      <c r="SYK833" s="230"/>
      <c r="SYL833" s="230"/>
      <c r="SYM833" s="230"/>
      <c r="SYN833" s="230"/>
      <c r="SYO833" s="230"/>
      <c r="SYP833" s="230"/>
      <c r="SYQ833" s="230"/>
      <c r="SYR833" s="230"/>
      <c r="SYS833" s="230"/>
      <c r="SYT833" s="230"/>
      <c r="SYU833" s="230"/>
      <c r="SYV833" s="230"/>
      <c r="SYW833" s="230"/>
      <c r="SYX833" s="230"/>
      <c r="SYY833" s="230"/>
      <c r="SYZ833" s="230"/>
      <c r="SZA833" s="230"/>
      <c r="SZB833" s="230"/>
      <c r="SZC833" s="230"/>
      <c r="SZD833" s="230"/>
      <c r="SZE833" s="230"/>
      <c r="SZF833" s="230"/>
      <c r="SZG833" s="230"/>
      <c r="SZH833" s="230"/>
      <c r="SZI833" s="230"/>
      <c r="SZJ833" s="230"/>
      <c r="SZK833" s="230"/>
      <c r="SZL833" s="230"/>
      <c r="SZM833" s="230"/>
      <c r="SZN833" s="230"/>
      <c r="SZO833" s="230"/>
      <c r="SZP833" s="230"/>
      <c r="SZQ833" s="230"/>
      <c r="SZR833" s="230"/>
      <c r="SZS833" s="230"/>
      <c r="SZT833" s="230"/>
      <c r="SZU833" s="230"/>
      <c r="SZV833" s="230"/>
      <c r="SZW833" s="230"/>
      <c r="SZX833" s="230"/>
      <c r="SZY833" s="230"/>
      <c r="SZZ833" s="230"/>
      <c r="TAA833" s="230"/>
      <c r="TAB833" s="230"/>
      <c r="TAC833" s="230"/>
      <c r="TAD833" s="230"/>
      <c r="TAE833" s="230"/>
      <c r="TAF833" s="230"/>
      <c r="TAG833" s="230"/>
      <c r="TAH833" s="230"/>
      <c r="TAI833" s="230"/>
      <c r="TAJ833" s="230"/>
      <c r="TAK833" s="230"/>
      <c r="TAL833" s="230"/>
      <c r="TAM833" s="230"/>
      <c r="TAN833" s="230"/>
      <c r="TAO833" s="230"/>
      <c r="TAP833" s="230"/>
      <c r="TAQ833" s="230"/>
      <c r="TAR833" s="230"/>
      <c r="TAS833" s="230"/>
      <c r="TAT833" s="230"/>
      <c r="TAU833" s="230"/>
      <c r="TAV833" s="230"/>
      <c r="TAW833" s="230"/>
      <c r="TAX833" s="230"/>
      <c r="TAY833" s="230"/>
      <c r="TAZ833" s="230"/>
      <c r="TBA833" s="230"/>
      <c r="TBB833" s="230"/>
      <c r="TBC833" s="230"/>
      <c r="TBD833" s="230"/>
      <c r="TBE833" s="230"/>
      <c r="TBF833" s="230"/>
      <c r="TBG833" s="230"/>
      <c r="TBH833" s="230"/>
      <c r="TBI833" s="230"/>
      <c r="TBJ833" s="230"/>
      <c r="TBK833" s="230"/>
      <c r="TBL833" s="230"/>
      <c r="TBM833" s="230"/>
      <c r="TBN833" s="230"/>
      <c r="TBO833" s="230"/>
      <c r="TBP833" s="230"/>
      <c r="TBQ833" s="230"/>
      <c r="TBR833" s="230"/>
      <c r="TBS833" s="230"/>
      <c r="TBT833" s="230"/>
      <c r="TBU833" s="230"/>
      <c r="TBV833" s="230"/>
      <c r="TBW833" s="230"/>
      <c r="TBX833" s="230"/>
      <c r="TBY833" s="230"/>
      <c r="TBZ833" s="230"/>
      <c r="TCA833" s="230"/>
      <c r="TCB833" s="230"/>
      <c r="TCC833" s="230"/>
      <c r="TCD833" s="230"/>
      <c r="TCE833" s="230"/>
      <c r="TCF833" s="230"/>
      <c r="TCG833" s="230"/>
      <c r="TCH833" s="230"/>
      <c r="TCI833" s="230"/>
      <c r="TCJ833" s="230"/>
      <c r="TCK833" s="230"/>
      <c r="TCL833" s="230"/>
      <c r="TCM833" s="230"/>
      <c r="TCN833" s="230"/>
      <c r="TCO833" s="230"/>
      <c r="TCP833" s="230"/>
      <c r="TCQ833" s="230"/>
      <c r="TCR833" s="230"/>
      <c r="TCS833" s="230"/>
      <c r="TCT833" s="230"/>
      <c r="TCU833" s="230"/>
      <c r="TCV833" s="230"/>
      <c r="TCW833" s="230"/>
      <c r="TCX833" s="230"/>
      <c r="TCY833" s="230"/>
      <c r="TCZ833" s="230"/>
      <c r="TDA833" s="230"/>
      <c r="TDB833" s="230"/>
      <c r="TDC833" s="230"/>
      <c r="TDD833" s="230"/>
      <c r="TDE833" s="230"/>
      <c r="TDF833" s="230"/>
      <c r="TDG833" s="230"/>
      <c r="TDH833" s="230"/>
      <c r="TDI833" s="230"/>
      <c r="TDJ833" s="230"/>
      <c r="TDK833" s="230"/>
      <c r="TDL833" s="230"/>
      <c r="TDM833" s="230"/>
      <c r="TDN833" s="230"/>
      <c r="TDO833" s="230"/>
      <c r="TDP833" s="230"/>
      <c r="TDQ833" s="230"/>
      <c r="TDR833" s="230"/>
      <c r="TDS833" s="230"/>
      <c r="TDT833" s="230"/>
      <c r="TDU833" s="230"/>
      <c r="TDV833" s="230"/>
      <c r="TDW833" s="230"/>
      <c r="TDX833" s="230"/>
      <c r="TDY833" s="230"/>
      <c r="TDZ833" s="230"/>
      <c r="TEA833" s="230"/>
      <c r="TEB833" s="230"/>
      <c r="TEC833" s="230"/>
      <c r="TED833" s="230"/>
      <c r="TEE833" s="230"/>
      <c r="TEF833" s="230"/>
      <c r="TEG833" s="230"/>
      <c r="TEH833" s="230"/>
      <c r="TEI833" s="230"/>
      <c r="TEJ833" s="230"/>
      <c r="TEK833" s="230"/>
      <c r="TEL833" s="230"/>
      <c r="TEM833" s="230"/>
      <c r="TEN833" s="230"/>
      <c r="TEO833" s="230"/>
      <c r="TEP833" s="230"/>
      <c r="TEQ833" s="230"/>
      <c r="TER833" s="230"/>
      <c r="TES833" s="230"/>
      <c r="TET833" s="230"/>
      <c r="TEU833" s="230"/>
      <c r="TEV833" s="230"/>
      <c r="TEW833" s="230"/>
      <c r="TEX833" s="230"/>
      <c r="TEY833" s="230"/>
      <c r="TEZ833" s="230"/>
      <c r="TFA833" s="230"/>
      <c r="TFB833" s="230"/>
      <c r="TFC833" s="230"/>
      <c r="TFD833" s="230"/>
      <c r="TFE833" s="230"/>
      <c r="TFF833" s="230"/>
      <c r="TFG833" s="230"/>
      <c r="TFH833" s="230"/>
      <c r="TFI833" s="230"/>
      <c r="TFJ833" s="230"/>
      <c r="TFK833" s="230"/>
      <c r="TFL833" s="230"/>
      <c r="TFM833" s="230"/>
      <c r="TFN833" s="230"/>
      <c r="TFO833" s="230"/>
      <c r="TFP833" s="230"/>
      <c r="TFQ833" s="230"/>
      <c r="TFR833" s="230"/>
      <c r="TFS833" s="230"/>
      <c r="TFT833" s="230"/>
      <c r="TFU833" s="230"/>
      <c r="TFV833" s="230"/>
      <c r="TFW833" s="230"/>
      <c r="TFX833" s="230"/>
      <c r="TFY833" s="230"/>
      <c r="TFZ833" s="230"/>
      <c r="TGA833" s="230"/>
      <c r="TGB833" s="230"/>
      <c r="TGC833" s="230"/>
      <c r="TGD833" s="230"/>
      <c r="TGE833" s="230"/>
      <c r="TGF833" s="230"/>
      <c r="TGG833" s="230"/>
      <c r="TGH833" s="230"/>
      <c r="TGI833" s="230"/>
      <c r="TGJ833" s="230"/>
      <c r="TGK833" s="230"/>
      <c r="TGL833" s="230"/>
      <c r="TGM833" s="230"/>
      <c r="TGN833" s="230"/>
      <c r="TGO833" s="230"/>
      <c r="TGP833" s="230"/>
      <c r="TGQ833" s="230"/>
      <c r="TGR833" s="230"/>
      <c r="TGS833" s="230"/>
      <c r="TGT833" s="230"/>
      <c r="TGU833" s="230"/>
      <c r="TGV833" s="230"/>
      <c r="TGW833" s="230"/>
      <c r="TGX833" s="230"/>
      <c r="TGY833" s="230"/>
      <c r="TGZ833" s="230"/>
      <c r="THA833" s="230"/>
      <c r="THB833" s="230"/>
      <c r="THC833" s="230"/>
      <c r="THD833" s="230"/>
      <c r="THE833" s="230"/>
      <c r="THF833" s="230"/>
      <c r="THG833" s="230"/>
      <c r="THH833" s="230"/>
      <c r="THI833" s="230"/>
      <c r="THJ833" s="230"/>
      <c r="THK833" s="230"/>
      <c r="THL833" s="230"/>
      <c r="THM833" s="230"/>
      <c r="THN833" s="230"/>
      <c r="THO833" s="230"/>
      <c r="THP833" s="230"/>
      <c r="THQ833" s="230"/>
      <c r="THR833" s="230"/>
      <c r="THS833" s="230"/>
      <c r="THT833" s="230"/>
      <c r="THU833" s="230"/>
      <c r="THV833" s="230"/>
      <c r="THW833" s="230"/>
      <c r="THX833" s="230"/>
      <c r="THY833" s="230"/>
      <c r="THZ833" s="230"/>
      <c r="TIA833" s="230"/>
      <c r="TIB833" s="230"/>
      <c r="TIC833" s="230"/>
      <c r="TID833" s="230"/>
      <c r="TIE833" s="230"/>
      <c r="TIF833" s="230"/>
      <c r="TIG833" s="230"/>
      <c r="TIH833" s="230"/>
      <c r="TII833" s="230"/>
      <c r="TIJ833" s="230"/>
      <c r="TIK833" s="230"/>
      <c r="TIL833" s="230"/>
      <c r="TIM833" s="230"/>
      <c r="TIN833" s="230"/>
      <c r="TIO833" s="230"/>
      <c r="TIP833" s="230"/>
      <c r="TIQ833" s="230"/>
      <c r="TIR833" s="230"/>
      <c r="TIS833" s="230"/>
      <c r="TIT833" s="230"/>
      <c r="TIU833" s="230"/>
      <c r="TIV833" s="230"/>
      <c r="TIW833" s="230"/>
      <c r="TIX833" s="230"/>
      <c r="TIY833" s="230"/>
      <c r="TIZ833" s="230"/>
      <c r="TJA833" s="230"/>
      <c r="TJB833" s="230"/>
      <c r="TJC833" s="230"/>
      <c r="TJD833" s="230"/>
      <c r="TJE833" s="230"/>
      <c r="TJF833" s="230"/>
      <c r="TJG833" s="230"/>
      <c r="TJH833" s="230"/>
      <c r="TJI833" s="230"/>
      <c r="TJJ833" s="230"/>
      <c r="TJK833" s="230"/>
      <c r="TJL833" s="230"/>
      <c r="TJM833" s="230"/>
      <c r="TJN833" s="230"/>
      <c r="TJO833" s="230"/>
      <c r="TJP833" s="230"/>
      <c r="TJQ833" s="230"/>
      <c r="TJR833" s="230"/>
      <c r="TJS833" s="230"/>
      <c r="TJT833" s="230"/>
      <c r="TJU833" s="230"/>
      <c r="TJV833" s="230"/>
      <c r="TJW833" s="230"/>
      <c r="TJX833" s="230"/>
      <c r="TJY833" s="230"/>
      <c r="TJZ833" s="230"/>
      <c r="TKA833" s="230"/>
      <c r="TKB833" s="230"/>
      <c r="TKC833" s="230"/>
      <c r="TKD833" s="230"/>
      <c r="TKE833" s="230"/>
      <c r="TKF833" s="230"/>
      <c r="TKG833" s="230"/>
      <c r="TKH833" s="230"/>
      <c r="TKI833" s="230"/>
      <c r="TKJ833" s="230"/>
      <c r="TKK833" s="230"/>
      <c r="TKL833" s="230"/>
      <c r="TKM833" s="230"/>
      <c r="TKN833" s="230"/>
      <c r="TKO833" s="230"/>
      <c r="TKP833" s="230"/>
      <c r="TKQ833" s="230"/>
      <c r="TKR833" s="230"/>
      <c r="TKS833" s="230"/>
      <c r="TKT833" s="230"/>
      <c r="TKU833" s="230"/>
      <c r="TKV833" s="230"/>
      <c r="TKW833" s="230"/>
      <c r="TKX833" s="230"/>
      <c r="TKY833" s="230"/>
      <c r="TKZ833" s="230"/>
      <c r="TLA833" s="230"/>
      <c r="TLB833" s="230"/>
      <c r="TLC833" s="230"/>
      <c r="TLD833" s="230"/>
      <c r="TLE833" s="230"/>
      <c r="TLF833" s="230"/>
      <c r="TLG833" s="230"/>
      <c r="TLH833" s="230"/>
      <c r="TLI833" s="230"/>
      <c r="TLJ833" s="230"/>
      <c r="TLK833" s="230"/>
      <c r="TLL833" s="230"/>
      <c r="TLM833" s="230"/>
      <c r="TLN833" s="230"/>
      <c r="TLO833" s="230"/>
      <c r="TLP833" s="230"/>
      <c r="TLQ833" s="230"/>
      <c r="TLR833" s="230"/>
      <c r="TLS833" s="230"/>
      <c r="TLT833" s="230"/>
      <c r="TLU833" s="230"/>
      <c r="TLV833" s="230"/>
      <c r="TLW833" s="230"/>
      <c r="TLX833" s="230"/>
      <c r="TLY833" s="230"/>
      <c r="TLZ833" s="230"/>
      <c r="TMA833" s="230"/>
      <c r="TMB833" s="230"/>
      <c r="TMC833" s="230"/>
      <c r="TMD833" s="230"/>
      <c r="TME833" s="230"/>
      <c r="TMF833" s="230"/>
      <c r="TMG833" s="230"/>
      <c r="TMH833" s="230"/>
      <c r="TMI833" s="230"/>
      <c r="TMJ833" s="230"/>
      <c r="TMK833" s="230"/>
      <c r="TML833" s="230"/>
      <c r="TMM833" s="230"/>
      <c r="TMN833" s="230"/>
      <c r="TMO833" s="230"/>
      <c r="TMP833" s="230"/>
      <c r="TMQ833" s="230"/>
      <c r="TMR833" s="230"/>
      <c r="TMS833" s="230"/>
      <c r="TMT833" s="230"/>
      <c r="TMU833" s="230"/>
      <c r="TMV833" s="230"/>
      <c r="TMW833" s="230"/>
      <c r="TMX833" s="230"/>
      <c r="TMY833" s="230"/>
      <c r="TMZ833" s="230"/>
      <c r="TNA833" s="230"/>
      <c r="TNB833" s="230"/>
      <c r="TNC833" s="230"/>
      <c r="TND833" s="230"/>
      <c r="TNE833" s="230"/>
      <c r="TNF833" s="230"/>
      <c r="TNG833" s="230"/>
      <c r="TNH833" s="230"/>
      <c r="TNI833" s="230"/>
      <c r="TNJ833" s="230"/>
      <c r="TNK833" s="230"/>
      <c r="TNL833" s="230"/>
      <c r="TNM833" s="230"/>
      <c r="TNN833" s="230"/>
      <c r="TNO833" s="230"/>
      <c r="TNP833" s="230"/>
      <c r="TNQ833" s="230"/>
      <c r="TNR833" s="230"/>
      <c r="TNS833" s="230"/>
      <c r="TNT833" s="230"/>
      <c r="TNU833" s="230"/>
      <c r="TNV833" s="230"/>
      <c r="TNW833" s="230"/>
      <c r="TNX833" s="230"/>
      <c r="TNY833" s="230"/>
      <c r="TNZ833" s="230"/>
      <c r="TOA833" s="230"/>
      <c r="TOB833" s="230"/>
      <c r="TOC833" s="230"/>
      <c r="TOD833" s="230"/>
      <c r="TOE833" s="230"/>
      <c r="TOF833" s="230"/>
      <c r="TOG833" s="230"/>
      <c r="TOH833" s="230"/>
      <c r="TOI833" s="230"/>
      <c r="TOJ833" s="230"/>
      <c r="TOK833" s="230"/>
      <c r="TOL833" s="230"/>
      <c r="TOM833" s="230"/>
      <c r="TON833" s="230"/>
      <c r="TOO833" s="230"/>
      <c r="TOP833" s="230"/>
      <c r="TOQ833" s="230"/>
      <c r="TOR833" s="230"/>
      <c r="TOS833" s="230"/>
      <c r="TOT833" s="230"/>
      <c r="TOU833" s="230"/>
      <c r="TOV833" s="230"/>
      <c r="TOW833" s="230"/>
      <c r="TOX833" s="230"/>
      <c r="TOY833" s="230"/>
      <c r="TOZ833" s="230"/>
      <c r="TPA833" s="230"/>
      <c r="TPB833" s="230"/>
      <c r="TPC833" s="230"/>
      <c r="TPD833" s="230"/>
      <c r="TPE833" s="230"/>
      <c r="TPF833" s="230"/>
      <c r="TPG833" s="230"/>
      <c r="TPH833" s="230"/>
      <c r="TPI833" s="230"/>
      <c r="TPJ833" s="230"/>
      <c r="TPK833" s="230"/>
      <c r="TPL833" s="230"/>
      <c r="TPM833" s="230"/>
      <c r="TPN833" s="230"/>
      <c r="TPO833" s="230"/>
      <c r="TPP833" s="230"/>
      <c r="TPQ833" s="230"/>
      <c r="TPR833" s="230"/>
      <c r="TPS833" s="230"/>
      <c r="TPT833" s="230"/>
      <c r="TPU833" s="230"/>
      <c r="TPV833" s="230"/>
      <c r="TPW833" s="230"/>
      <c r="TPX833" s="230"/>
      <c r="TPY833" s="230"/>
      <c r="TPZ833" s="230"/>
      <c r="TQA833" s="230"/>
      <c r="TQB833" s="230"/>
      <c r="TQC833" s="230"/>
      <c r="TQD833" s="230"/>
      <c r="TQE833" s="230"/>
      <c r="TQF833" s="230"/>
      <c r="TQG833" s="230"/>
      <c r="TQH833" s="230"/>
      <c r="TQI833" s="230"/>
      <c r="TQJ833" s="230"/>
      <c r="TQK833" s="230"/>
      <c r="TQL833" s="230"/>
      <c r="TQM833" s="230"/>
      <c r="TQN833" s="230"/>
      <c r="TQO833" s="230"/>
      <c r="TQP833" s="230"/>
      <c r="TQQ833" s="230"/>
      <c r="TQR833" s="230"/>
      <c r="TQS833" s="230"/>
      <c r="TQT833" s="230"/>
      <c r="TQU833" s="230"/>
      <c r="TQV833" s="230"/>
      <c r="TQW833" s="230"/>
      <c r="TQX833" s="230"/>
      <c r="TQY833" s="230"/>
      <c r="TQZ833" s="230"/>
      <c r="TRA833" s="230"/>
      <c r="TRB833" s="230"/>
      <c r="TRC833" s="230"/>
      <c r="TRD833" s="230"/>
      <c r="TRE833" s="230"/>
      <c r="TRF833" s="230"/>
      <c r="TRG833" s="230"/>
      <c r="TRH833" s="230"/>
      <c r="TRI833" s="230"/>
      <c r="TRJ833" s="230"/>
      <c r="TRK833" s="230"/>
      <c r="TRL833" s="230"/>
      <c r="TRM833" s="230"/>
      <c r="TRN833" s="230"/>
      <c r="TRO833" s="230"/>
      <c r="TRP833" s="230"/>
      <c r="TRQ833" s="230"/>
      <c r="TRR833" s="230"/>
      <c r="TRS833" s="230"/>
      <c r="TRT833" s="230"/>
      <c r="TRU833" s="230"/>
      <c r="TRV833" s="230"/>
      <c r="TRW833" s="230"/>
      <c r="TRX833" s="230"/>
      <c r="TRY833" s="230"/>
      <c r="TRZ833" s="230"/>
      <c r="TSA833" s="230"/>
      <c r="TSB833" s="230"/>
      <c r="TSC833" s="230"/>
      <c r="TSD833" s="230"/>
      <c r="TSE833" s="230"/>
      <c r="TSF833" s="230"/>
      <c r="TSG833" s="230"/>
      <c r="TSH833" s="230"/>
      <c r="TSI833" s="230"/>
      <c r="TSJ833" s="230"/>
      <c r="TSK833" s="230"/>
      <c r="TSL833" s="230"/>
      <c r="TSM833" s="230"/>
      <c r="TSN833" s="230"/>
      <c r="TSO833" s="230"/>
      <c r="TSP833" s="230"/>
      <c r="TSQ833" s="230"/>
      <c r="TSR833" s="230"/>
      <c r="TSS833" s="230"/>
      <c r="TST833" s="230"/>
      <c r="TSU833" s="230"/>
      <c r="TSV833" s="230"/>
      <c r="TSW833" s="230"/>
      <c r="TSX833" s="230"/>
      <c r="TSY833" s="230"/>
      <c r="TSZ833" s="230"/>
      <c r="TTA833" s="230"/>
      <c r="TTB833" s="230"/>
      <c r="TTC833" s="230"/>
      <c r="TTD833" s="230"/>
      <c r="TTE833" s="230"/>
      <c r="TTF833" s="230"/>
      <c r="TTG833" s="230"/>
      <c r="TTH833" s="230"/>
      <c r="TTI833" s="230"/>
      <c r="TTJ833" s="230"/>
      <c r="TTK833" s="230"/>
      <c r="TTL833" s="230"/>
      <c r="TTM833" s="230"/>
      <c r="TTN833" s="230"/>
      <c r="TTO833" s="230"/>
      <c r="TTP833" s="230"/>
      <c r="TTQ833" s="230"/>
      <c r="TTR833" s="230"/>
      <c r="TTS833" s="230"/>
      <c r="TTT833" s="230"/>
      <c r="TTU833" s="230"/>
      <c r="TTV833" s="230"/>
      <c r="TTW833" s="230"/>
      <c r="TTX833" s="230"/>
      <c r="TTY833" s="230"/>
      <c r="TTZ833" s="230"/>
      <c r="TUA833" s="230"/>
      <c r="TUB833" s="230"/>
      <c r="TUC833" s="230"/>
      <c r="TUD833" s="230"/>
      <c r="TUE833" s="230"/>
      <c r="TUF833" s="230"/>
      <c r="TUG833" s="230"/>
      <c r="TUH833" s="230"/>
      <c r="TUI833" s="230"/>
      <c r="TUJ833" s="230"/>
      <c r="TUK833" s="230"/>
      <c r="TUL833" s="230"/>
      <c r="TUM833" s="230"/>
      <c r="TUN833" s="230"/>
      <c r="TUO833" s="230"/>
      <c r="TUP833" s="230"/>
      <c r="TUQ833" s="230"/>
      <c r="TUR833" s="230"/>
      <c r="TUS833" s="230"/>
      <c r="TUT833" s="230"/>
      <c r="TUU833" s="230"/>
      <c r="TUV833" s="230"/>
      <c r="TUW833" s="230"/>
      <c r="TUX833" s="230"/>
      <c r="TUY833" s="230"/>
      <c r="TUZ833" s="230"/>
      <c r="TVA833" s="230"/>
      <c r="TVB833" s="230"/>
      <c r="TVC833" s="230"/>
      <c r="TVD833" s="230"/>
      <c r="TVE833" s="230"/>
      <c r="TVF833" s="230"/>
      <c r="TVG833" s="230"/>
      <c r="TVH833" s="230"/>
      <c r="TVI833" s="230"/>
      <c r="TVJ833" s="230"/>
      <c r="TVK833" s="230"/>
      <c r="TVL833" s="230"/>
      <c r="TVM833" s="230"/>
      <c r="TVN833" s="230"/>
      <c r="TVO833" s="230"/>
      <c r="TVP833" s="230"/>
      <c r="TVQ833" s="230"/>
      <c r="TVR833" s="230"/>
      <c r="TVS833" s="230"/>
      <c r="TVT833" s="230"/>
      <c r="TVU833" s="230"/>
      <c r="TVV833" s="230"/>
      <c r="TVW833" s="230"/>
      <c r="TVX833" s="230"/>
      <c r="TVY833" s="230"/>
      <c r="TVZ833" s="230"/>
      <c r="TWA833" s="230"/>
      <c r="TWB833" s="230"/>
      <c r="TWC833" s="230"/>
      <c r="TWD833" s="230"/>
      <c r="TWE833" s="230"/>
      <c r="TWF833" s="230"/>
      <c r="TWG833" s="230"/>
      <c r="TWH833" s="230"/>
      <c r="TWI833" s="230"/>
      <c r="TWJ833" s="230"/>
      <c r="TWK833" s="230"/>
      <c r="TWL833" s="230"/>
      <c r="TWM833" s="230"/>
      <c r="TWN833" s="230"/>
      <c r="TWO833" s="230"/>
      <c r="TWP833" s="230"/>
      <c r="TWQ833" s="230"/>
      <c r="TWR833" s="230"/>
      <c r="TWS833" s="230"/>
      <c r="TWT833" s="230"/>
      <c r="TWU833" s="230"/>
      <c r="TWV833" s="230"/>
      <c r="TWW833" s="230"/>
      <c r="TWX833" s="230"/>
      <c r="TWY833" s="230"/>
      <c r="TWZ833" s="230"/>
      <c r="TXA833" s="230"/>
      <c r="TXB833" s="230"/>
      <c r="TXC833" s="230"/>
      <c r="TXD833" s="230"/>
      <c r="TXE833" s="230"/>
      <c r="TXF833" s="230"/>
      <c r="TXG833" s="230"/>
      <c r="TXH833" s="230"/>
      <c r="TXI833" s="230"/>
      <c r="TXJ833" s="230"/>
      <c r="TXK833" s="230"/>
      <c r="TXL833" s="230"/>
      <c r="TXM833" s="230"/>
      <c r="TXN833" s="230"/>
      <c r="TXO833" s="230"/>
      <c r="TXP833" s="230"/>
      <c r="TXQ833" s="230"/>
      <c r="TXR833" s="230"/>
      <c r="TXS833" s="230"/>
      <c r="TXT833" s="230"/>
      <c r="TXU833" s="230"/>
      <c r="TXV833" s="230"/>
      <c r="TXW833" s="230"/>
      <c r="TXX833" s="230"/>
      <c r="TXY833" s="230"/>
      <c r="TXZ833" s="230"/>
      <c r="TYA833" s="230"/>
      <c r="TYB833" s="230"/>
      <c r="TYC833" s="230"/>
      <c r="TYD833" s="230"/>
      <c r="TYE833" s="230"/>
      <c r="TYF833" s="230"/>
      <c r="TYG833" s="230"/>
      <c r="TYH833" s="230"/>
      <c r="TYI833" s="230"/>
      <c r="TYJ833" s="230"/>
      <c r="TYK833" s="230"/>
      <c r="TYL833" s="230"/>
      <c r="TYM833" s="230"/>
      <c r="TYN833" s="230"/>
      <c r="TYO833" s="230"/>
      <c r="TYP833" s="230"/>
      <c r="TYQ833" s="230"/>
      <c r="TYR833" s="230"/>
      <c r="TYS833" s="230"/>
      <c r="TYT833" s="230"/>
      <c r="TYU833" s="230"/>
      <c r="TYV833" s="230"/>
      <c r="TYW833" s="230"/>
      <c r="TYX833" s="230"/>
      <c r="TYY833" s="230"/>
      <c r="TYZ833" s="230"/>
      <c r="TZA833" s="230"/>
      <c r="TZB833" s="230"/>
      <c r="TZC833" s="230"/>
      <c r="TZD833" s="230"/>
      <c r="TZE833" s="230"/>
      <c r="TZF833" s="230"/>
      <c r="TZG833" s="230"/>
      <c r="TZH833" s="230"/>
      <c r="TZI833" s="230"/>
      <c r="TZJ833" s="230"/>
      <c r="TZK833" s="230"/>
      <c r="TZL833" s="230"/>
      <c r="TZM833" s="230"/>
      <c r="TZN833" s="230"/>
      <c r="TZO833" s="230"/>
      <c r="TZP833" s="230"/>
      <c r="TZQ833" s="230"/>
      <c r="TZR833" s="230"/>
      <c r="TZS833" s="230"/>
      <c r="TZT833" s="230"/>
      <c r="TZU833" s="230"/>
      <c r="TZV833" s="230"/>
      <c r="TZW833" s="230"/>
      <c r="TZX833" s="230"/>
      <c r="TZY833" s="230"/>
      <c r="TZZ833" s="230"/>
      <c r="UAA833" s="230"/>
      <c r="UAB833" s="230"/>
      <c r="UAC833" s="230"/>
      <c r="UAD833" s="230"/>
      <c r="UAE833" s="230"/>
      <c r="UAF833" s="230"/>
      <c r="UAG833" s="230"/>
      <c r="UAH833" s="230"/>
      <c r="UAI833" s="230"/>
      <c r="UAJ833" s="230"/>
      <c r="UAK833" s="230"/>
      <c r="UAL833" s="230"/>
      <c r="UAM833" s="230"/>
      <c r="UAN833" s="230"/>
      <c r="UAO833" s="230"/>
      <c r="UAP833" s="230"/>
      <c r="UAQ833" s="230"/>
      <c r="UAR833" s="230"/>
      <c r="UAS833" s="230"/>
      <c r="UAT833" s="230"/>
      <c r="UAU833" s="230"/>
      <c r="UAV833" s="230"/>
      <c r="UAW833" s="230"/>
      <c r="UAX833" s="230"/>
      <c r="UAY833" s="230"/>
      <c r="UAZ833" s="230"/>
      <c r="UBA833" s="230"/>
      <c r="UBB833" s="230"/>
      <c r="UBC833" s="230"/>
      <c r="UBD833" s="230"/>
      <c r="UBE833" s="230"/>
      <c r="UBF833" s="230"/>
      <c r="UBG833" s="230"/>
      <c r="UBH833" s="230"/>
      <c r="UBI833" s="230"/>
      <c r="UBJ833" s="230"/>
      <c r="UBK833" s="230"/>
      <c r="UBL833" s="230"/>
      <c r="UBM833" s="230"/>
      <c r="UBN833" s="230"/>
      <c r="UBO833" s="230"/>
      <c r="UBP833" s="230"/>
      <c r="UBQ833" s="230"/>
      <c r="UBR833" s="230"/>
      <c r="UBS833" s="230"/>
      <c r="UBT833" s="230"/>
      <c r="UBU833" s="230"/>
      <c r="UBV833" s="230"/>
      <c r="UBW833" s="230"/>
      <c r="UBX833" s="230"/>
      <c r="UBY833" s="230"/>
      <c r="UBZ833" s="230"/>
      <c r="UCA833" s="230"/>
      <c r="UCB833" s="230"/>
      <c r="UCC833" s="230"/>
      <c r="UCD833" s="230"/>
      <c r="UCE833" s="230"/>
      <c r="UCF833" s="230"/>
      <c r="UCG833" s="230"/>
      <c r="UCH833" s="230"/>
      <c r="UCI833" s="230"/>
      <c r="UCJ833" s="230"/>
      <c r="UCK833" s="230"/>
      <c r="UCL833" s="230"/>
      <c r="UCM833" s="230"/>
      <c r="UCN833" s="230"/>
      <c r="UCO833" s="230"/>
      <c r="UCP833" s="230"/>
      <c r="UCQ833" s="230"/>
      <c r="UCR833" s="230"/>
      <c r="UCS833" s="230"/>
      <c r="UCT833" s="230"/>
      <c r="UCU833" s="230"/>
      <c r="UCV833" s="230"/>
      <c r="UCW833" s="230"/>
      <c r="UCX833" s="230"/>
      <c r="UCY833" s="230"/>
      <c r="UCZ833" s="230"/>
      <c r="UDA833" s="230"/>
      <c r="UDB833" s="230"/>
      <c r="UDC833" s="230"/>
      <c r="UDD833" s="230"/>
      <c r="UDE833" s="230"/>
      <c r="UDF833" s="230"/>
      <c r="UDG833" s="230"/>
      <c r="UDH833" s="230"/>
      <c r="UDI833" s="230"/>
      <c r="UDJ833" s="230"/>
      <c r="UDK833" s="230"/>
      <c r="UDL833" s="230"/>
      <c r="UDM833" s="230"/>
      <c r="UDN833" s="230"/>
      <c r="UDO833" s="230"/>
      <c r="UDP833" s="230"/>
      <c r="UDQ833" s="230"/>
      <c r="UDR833" s="230"/>
      <c r="UDS833" s="230"/>
      <c r="UDT833" s="230"/>
      <c r="UDU833" s="230"/>
      <c r="UDV833" s="230"/>
      <c r="UDW833" s="230"/>
      <c r="UDX833" s="230"/>
      <c r="UDY833" s="230"/>
      <c r="UDZ833" s="230"/>
      <c r="UEA833" s="230"/>
      <c r="UEB833" s="230"/>
      <c r="UEC833" s="230"/>
      <c r="UED833" s="230"/>
      <c r="UEE833" s="230"/>
      <c r="UEF833" s="230"/>
      <c r="UEG833" s="230"/>
      <c r="UEH833" s="230"/>
      <c r="UEI833" s="230"/>
      <c r="UEJ833" s="230"/>
      <c r="UEK833" s="230"/>
      <c r="UEL833" s="230"/>
      <c r="UEM833" s="230"/>
      <c r="UEN833" s="230"/>
      <c r="UEO833" s="230"/>
      <c r="UEP833" s="230"/>
      <c r="UEQ833" s="230"/>
      <c r="UER833" s="230"/>
      <c r="UES833" s="230"/>
      <c r="UET833" s="230"/>
      <c r="UEU833" s="230"/>
      <c r="UEV833" s="230"/>
      <c r="UEW833" s="230"/>
      <c r="UEX833" s="230"/>
      <c r="UEY833" s="230"/>
      <c r="UEZ833" s="230"/>
      <c r="UFA833" s="230"/>
      <c r="UFB833" s="230"/>
      <c r="UFC833" s="230"/>
      <c r="UFD833" s="230"/>
      <c r="UFE833" s="230"/>
      <c r="UFF833" s="230"/>
      <c r="UFG833" s="230"/>
      <c r="UFH833" s="230"/>
      <c r="UFI833" s="230"/>
      <c r="UFJ833" s="230"/>
      <c r="UFK833" s="230"/>
      <c r="UFL833" s="230"/>
      <c r="UFM833" s="230"/>
      <c r="UFN833" s="230"/>
      <c r="UFO833" s="230"/>
      <c r="UFP833" s="230"/>
      <c r="UFQ833" s="230"/>
      <c r="UFR833" s="230"/>
      <c r="UFS833" s="230"/>
      <c r="UFT833" s="230"/>
      <c r="UFU833" s="230"/>
      <c r="UFV833" s="230"/>
      <c r="UFW833" s="230"/>
      <c r="UFX833" s="230"/>
      <c r="UFY833" s="230"/>
      <c r="UFZ833" s="230"/>
      <c r="UGA833" s="230"/>
      <c r="UGB833" s="230"/>
      <c r="UGC833" s="230"/>
      <c r="UGD833" s="230"/>
      <c r="UGE833" s="230"/>
      <c r="UGF833" s="230"/>
      <c r="UGG833" s="230"/>
      <c r="UGH833" s="230"/>
      <c r="UGI833" s="230"/>
      <c r="UGJ833" s="230"/>
      <c r="UGK833" s="230"/>
      <c r="UGL833" s="230"/>
      <c r="UGM833" s="230"/>
      <c r="UGN833" s="230"/>
      <c r="UGO833" s="230"/>
      <c r="UGP833" s="230"/>
      <c r="UGQ833" s="230"/>
      <c r="UGR833" s="230"/>
      <c r="UGS833" s="230"/>
      <c r="UGT833" s="230"/>
      <c r="UGU833" s="230"/>
      <c r="UGV833" s="230"/>
      <c r="UGW833" s="230"/>
      <c r="UGX833" s="230"/>
      <c r="UGY833" s="230"/>
      <c r="UGZ833" s="230"/>
      <c r="UHA833" s="230"/>
      <c r="UHB833" s="230"/>
      <c r="UHC833" s="230"/>
      <c r="UHD833" s="230"/>
      <c r="UHE833" s="230"/>
      <c r="UHF833" s="230"/>
      <c r="UHG833" s="230"/>
      <c r="UHH833" s="230"/>
      <c r="UHI833" s="230"/>
      <c r="UHJ833" s="230"/>
      <c r="UHK833" s="230"/>
      <c r="UHL833" s="230"/>
      <c r="UHM833" s="230"/>
      <c r="UHN833" s="230"/>
      <c r="UHO833" s="230"/>
      <c r="UHP833" s="230"/>
      <c r="UHQ833" s="230"/>
      <c r="UHR833" s="230"/>
      <c r="UHS833" s="230"/>
      <c r="UHT833" s="230"/>
      <c r="UHU833" s="230"/>
      <c r="UHV833" s="230"/>
      <c r="UHW833" s="230"/>
      <c r="UHX833" s="230"/>
      <c r="UHY833" s="230"/>
      <c r="UHZ833" s="230"/>
      <c r="UIA833" s="230"/>
      <c r="UIB833" s="230"/>
      <c r="UIC833" s="230"/>
      <c r="UID833" s="230"/>
      <c r="UIE833" s="230"/>
      <c r="UIF833" s="230"/>
      <c r="UIG833" s="230"/>
      <c r="UIH833" s="230"/>
      <c r="UII833" s="230"/>
      <c r="UIJ833" s="230"/>
      <c r="UIK833" s="230"/>
      <c r="UIL833" s="230"/>
      <c r="UIM833" s="230"/>
      <c r="UIN833" s="230"/>
      <c r="UIO833" s="230"/>
      <c r="UIP833" s="230"/>
      <c r="UIQ833" s="230"/>
      <c r="UIR833" s="230"/>
      <c r="UIS833" s="230"/>
      <c r="UIT833" s="230"/>
      <c r="UIU833" s="230"/>
      <c r="UIV833" s="230"/>
      <c r="UIW833" s="230"/>
      <c r="UIX833" s="230"/>
      <c r="UIY833" s="230"/>
      <c r="UIZ833" s="230"/>
      <c r="UJA833" s="230"/>
      <c r="UJB833" s="230"/>
      <c r="UJC833" s="230"/>
      <c r="UJD833" s="230"/>
      <c r="UJE833" s="230"/>
      <c r="UJF833" s="230"/>
      <c r="UJG833" s="230"/>
      <c r="UJH833" s="230"/>
      <c r="UJI833" s="230"/>
      <c r="UJJ833" s="230"/>
      <c r="UJK833" s="230"/>
      <c r="UJL833" s="230"/>
      <c r="UJM833" s="230"/>
      <c r="UJN833" s="230"/>
      <c r="UJO833" s="230"/>
      <c r="UJP833" s="230"/>
      <c r="UJQ833" s="230"/>
      <c r="UJR833" s="230"/>
      <c r="UJS833" s="230"/>
      <c r="UJT833" s="230"/>
      <c r="UJU833" s="230"/>
      <c r="UJV833" s="230"/>
      <c r="UJW833" s="230"/>
      <c r="UJX833" s="230"/>
      <c r="UJY833" s="230"/>
      <c r="UJZ833" s="230"/>
      <c r="UKA833" s="230"/>
      <c r="UKB833" s="230"/>
      <c r="UKC833" s="230"/>
      <c r="UKD833" s="230"/>
      <c r="UKE833" s="230"/>
      <c r="UKF833" s="230"/>
      <c r="UKG833" s="230"/>
      <c r="UKH833" s="230"/>
      <c r="UKI833" s="230"/>
      <c r="UKJ833" s="230"/>
      <c r="UKK833" s="230"/>
      <c r="UKL833" s="230"/>
      <c r="UKM833" s="230"/>
      <c r="UKN833" s="230"/>
      <c r="UKO833" s="230"/>
      <c r="UKP833" s="230"/>
      <c r="UKQ833" s="230"/>
      <c r="UKR833" s="230"/>
      <c r="UKS833" s="230"/>
      <c r="UKT833" s="230"/>
      <c r="UKU833" s="230"/>
      <c r="UKV833" s="230"/>
      <c r="UKW833" s="230"/>
      <c r="UKX833" s="230"/>
      <c r="UKY833" s="230"/>
      <c r="UKZ833" s="230"/>
      <c r="ULA833" s="230"/>
      <c r="ULB833" s="230"/>
      <c r="ULC833" s="230"/>
      <c r="ULD833" s="230"/>
      <c r="ULE833" s="230"/>
      <c r="ULF833" s="230"/>
      <c r="ULG833" s="230"/>
      <c r="ULH833" s="230"/>
      <c r="ULI833" s="230"/>
      <c r="ULJ833" s="230"/>
      <c r="ULK833" s="230"/>
      <c r="ULL833" s="230"/>
      <c r="ULM833" s="230"/>
      <c r="ULN833" s="230"/>
      <c r="ULO833" s="230"/>
      <c r="ULP833" s="230"/>
      <c r="ULQ833" s="230"/>
      <c r="ULR833" s="230"/>
      <c r="ULS833" s="230"/>
      <c r="ULT833" s="230"/>
      <c r="ULU833" s="230"/>
      <c r="ULV833" s="230"/>
      <c r="ULW833" s="230"/>
      <c r="ULX833" s="230"/>
      <c r="ULY833" s="230"/>
      <c r="ULZ833" s="230"/>
      <c r="UMA833" s="230"/>
      <c r="UMB833" s="230"/>
      <c r="UMC833" s="230"/>
      <c r="UMD833" s="230"/>
      <c r="UME833" s="230"/>
      <c r="UMF833" s="230"/>
      <c r="UMG833" s="230"/>
      <c r="UMH833" s="230"/>
      <c r="UMI833" s="230"/>
      <c r="UMJ833" s="230"/>
      <c r="UMK833" s="230"/>
      <c r="UML833" s="230"/>
      <c r="UMM833" s="230"/>
      <c r="UMN833" s="230"/>
      <c r="UMO833" s="230"/>
      <c r="UMP833" s="230"/>
      <c r="UMQ833" s="230"/>
      <c r="UMR833" s="230"/>
      <c r="UMS833" s="230"/>
      <c r="UMT833" s="230"/>
      <c r="UMU833" s="230"/>
      <c r="UMV833" s="230"/>
      <c r="UMW833" s="230"/>
      <c r="UMX833" s="230"/>
      <c r="UMY833" s="230"/>
      <c r="UMZ833" s="230"/>
      <c r="UNA833" s="230"/>
      <c r="UNB833" s="230"/>
      <c r="UNC833" s="230"/>
      <c r="UND833" s="230"/>
      <c r="UNE833" s="230"/>
      <c r="UNF833" s="230"/>
      <c r="UNG833" s="230"/>
      <c r="UNH833" s="230"/>
      <c r="UNI833" s="230"/>
      <c r="UNJ833" s="230"/>
      <c r="UNK833" s="230"/>
      <c r="UNL833" s="230"/>
      <c r="UNM833" s="230"/>
      <c r="UNN833" s="230"/>
      <c r="UNO833" s="230"/>
      <c r="UNP833" s="230"/>
      <c r="UNQ833" s="230"/>
      <c r="UNR833" s="230"/>
      <c r="UNS833" s="230"/>
      <c r="UNT833" s="230"/>
      <c r="UNU833" s="230"/>
      <c r="UNV833" s="230"/>
      <c r="UNW833" s="230"/>
      <c r="UNX833" s="230"/>
      <c r="UNY833" s="230"/>
      <c r="UNZ833" s="230"/>
      <c r="UOA833" s="230"/>
      <c r="UOB833" s="230"/>
      <c r="UOC833" s="230"/>
      <c r="UOD833" s="230"/>
      <c r="UOE833" s="230"/>
      <c r="UOF833" s="230"/>
      <c r="UOG833" s="230"/>
      <c r="UOH833" s="230"/>
      <c r="UOI833" s="230"/>
      <c r="UOJ833" s="230"/>
      <c r="UOK833" s="230"/>
      <c r="UOL833" s="230"/>
      <c r="UOM833" s="230"/>
      <c r="UON833" s="230"/>
      <c r="UOO833" s="230"/>
      <c r="UOP833" s="230"/>
      <c r="UOQ833" s="230"/>
      <c r="UOR833" s="230"/>
      <c r="UOS833" s="230"/>
      <c r="UOT833" s="230"/>
      <c r="UOU833" s="230"/>
      <c r="UOV833" s="230"/>
      <c r="UOW833" s="230"/>
      <c r="UOX833" s="230"/>
      <c r="UOY833" s="230"/>
      <c r="UOZ833" s="230"/>
      <c r="UPA833" s="230"/>
      <c r="UPB833" s="230"/>
      <c r="UPC833" s="230"/>
      <c r="UPD833" s="230"/>
      <c r="UPE833" s="230"/>
      <c r="UPF833" s="230"/>
      <c r="UPG833" s="230"/>
      <c r="UPH833" s="230"/>
      <c r="UPI833" s="230"/>
      <c r="UPJ833" s="230"/>
      <c r="UPK833" s="230"/>
      <c r="UPL833" s="230"/>
      <c r="UPM833" s="230"/>
      <c r="UPN833" s="230"/>
      <c r="UPO833" s="230"/>
      <c r="UPP833" s="230"/>
      <c r="UPQ833" s="230"/>
      <c r="UPR833" s="230"/>
      <c r="UPS833" s="230"/>
      <c r="UPT833" s="230"/>
      <c r="UPU833" s="230"/>
      <c r="UPV833" s="230"/>
      <c r="UPW833" s="230"/>
      <c r="UPX833" s="230"/>
      <c r="UPY833" s="230"/>
      <c r="UPZ833" s="230"/>
      <c r="UQA833" s="230"/>
      <c r="UQB833" s="230"/>
      <c r="UQC833" s="230"/>
      <c r="UQD833" s="230"/>
      <c r="UQE833" s="230"/>
      <c r="UQF833" s="230"/>
      <c r="UQG833" s="230"/>
      <c r="UQH833" s="230"/>
      <c r="UQI833" s="230"/>
      <c r="UQJ833" s="230"/>
      <c r="UQK833" s="230"/>
      <c r="UQL833" s="230"/>
      <c r="UQM833" s="230"/>
      <c r="UQN833" s="230"/>
      <c r="UQO833" s="230"/>
      <c r="UQP833" s="230"/>
      <c r="UQQ833" s="230"/>
      <c r="UQR833" s="230"/>
      <c r="UQS833" s="230"/>
      <c r="UQT833" s="230"/>
      <c r="UQU833" s="230"/>
      <c r="UQV833" s="230"/>
      <c r="UQW833" s="230"/>
      <c r="UQX833" s="230"/>
      <c r="UQY833" s="230"/>
      <c r="UQZ833" s="230"/>
      <c r="URA833" s="230"/>
      <c r="URB833" s="230"/>
      <c r="URC833" s="230"/>
      <c r="URD833" s="230"/>
      <c r="URE833" s="230"/>
      <c r="URF833" s="230"/>
      <c r="URG833" s="230"/>
      <c r="URH833" s="230"/>
      <c r="URI833" s="230"/>
      <c r="URJ833" s="230"/>
      <c r="URK833" s="230"/>
      <c r="URL833" s="230"/>
      <c r="URM833" s="230"/>
      <c r="URN833" s="230"/>
      <c r="URO833" s="230"/>
      <c r="URP833" s="230"/>
      <c r="URQ833" s="230"/>
      <c r="URR833" s="230"/>
      <c r="URS833" s="230"/>
      <c r="URT833" s="230"/>
      <c r="URU833" s="230"/>
      <c r="URV833" s="230"/>
      <c r="URW833" s="230"/>
      <c r="URX833" s="230"/>
      <c r="URY833" s="230"/>
      <c r="URZ833" s="230"/>
      <c r="USA833" s="230"/>
      <c r="USB833" s="230"/>
      <c r="USC833" s="230"/>
      <c r="USD833" s="230"/>
      <c r="USE833" s="230"/>
      <c r="USF833" s="230"/>
      <c r="USG833" s="230"/>
      <c r="USH833" s="230"/>
      <c r="USI833" s="230"/>
      <c r="USJ833" s="230"/>
      <c r="USK833" s="230"/>
      <c r="USL833" s="230"/>
      <c r="USM833" s="230"/>
      <c r="USN833" s="230"/>
      <c r="USO833" s="230"/>
      <c r="USP833" s="230"/>
      <c r="USQ833" s="230"/>
      <c r="USR833" s="230"/>
      <c r="USS833" s="230"/>
      <c r="UST833" s="230"/>
      <c r="USU833" s="230"/>
      <c r="USV833" s="230"/>
      <c r="USW833" s="230"/>
      <c r="USX833" s="230"/>
      <c r="USY833" s="230"/>
      <c r="USZ833" s="230"/>
      <c r="UTA833" s="230"/>
      <c r="UTB833" s="230"/>
      <c r="UTC833" s="230"/>
      <c r="UTD833" s="230"/>
      <c r="UTE833" s="230"/>
      <c r="UTF833" s="230"/>
      <c r="UTG833" s="230"/>
      <c r="UTH833" s="230"/>
      <c r="UTI833" s="230"/>
      <c r="UTJ833" s="230"/>
      <c r="UTK833" s="230"/>
      <c r="UTL833" s="230"/>
      <c r="UTM833" s="230"/>
      <c r="UTN833" s="230"/>
      <c r="UTO833" s="230"/>
      <c r="UTP833" s="230"/>
      <c r="UTQ833" s="230"/>
      <c r="UTR833" s="230"/>
      <c r="UTS833" s="230"/>
      <c r="UTT833" s="230"/>
      <c r="UTU833" s="230"/>
      <c r="UTV833" s="230"/>
      <c r="UTW833" s="230"/>
      <c r="UTX833" s="230"/>
      <c r="UTY833" s="230"/>
      <c r="UTZ833" s="230"/>
      <c r="UUA833" s="230"/>
      <c r="UUB833" s="230"/>
      <c r="UUC833" s="230"/>
      <c r="UUD833" s="230"/>
      <c r="UUE833" s="230"/>
      <c r="UUF833" s="230"/>
      <c r="UUG833" s="230"/>
      <c r="UUH833" s="230"/>
      <c r="UUI833" s="230"/>
      <c r="UUJ833" s="230"/>
      <c r="UUK833" s="230"/>
      <c r="UUL833" s="230"/>
      <c r="UUM833" s="230"/>
      <c r="UUN833" s="230"/>
      <c r="UUO833" s="230"/>
      <c r="UUP833" s="230"/>
      <c r="UUQ833" s="230"/>
      <c r="UUR833" s="230"/>
      <c r="UUS833" s="230"/>
      <c r="UUT833" s="230"/>
      <c r="UUU833" s="230"/>
      <c r="UUV833" s="230"/>
      <c r="UUW833" s="230"/>
      <c r="UUX833" s="230"/>
      <c r="UUY833" s="230"/>
      <c r="UUZ833" s="230"/>
      <c r="UVA833" s="230"/>
      <c r="UVB833" s="230"/>
      <c r="UVC833" s="230"/>
      <c r="UVD833" s="230"/>
      <c r="UVE833" s="230"/>
      <c r="UVF833" s="230"/>
      <c r="UVG833" s="230"/>
      <c r="UVH833" s="230"/>
      <c r="UVI833" s="230"/>
      <c r="UVJ833" s="230"/>
      <c r="UVK833" s="230"/>
      <c r="UVL833" s="230"/>
      <c r="UVM833" s="230"/>
      <c r="UVN833" s="230"/>
      <c r="UVO833" s="230"/>
      <c r="UVP833" s="230"/>
      <c r="UVQ833" s="230"/>
      <c r="UVR833" s="230"/>
      <c r="UVS833" s="230"/>
      <c r="UVT833" s="230"/>
      <c r="UVU833" s="230"/>
      <c r="UVV833" s="230"/>
      <c r="UVW833" s="230"/>
      <c r="UVX833" s="230"/>
      <c r="UVY833" s="230"/>
      <c r="UVZ833" s="230"/>
      <c r="UWA833" s="230"/>
      <c r="UWB833" s="230"/>
      <c r="UWC833" s="230"/>
      <c r="UWD833" s="230"/>
      <c r="UWE833" s="230"/>
      <c r="UWF833" s="230"/>
      <c r="UWG833" s="230"/>
      <c r="UWH833" s="230"/>
      <c r="UWI833" s="230"/>
      <c r="UWJ833" s="230"/>
      <c r="UWK833" s="230"/>
      <c r="UWL833" s="230"/>
      <c r="UWM833" s="230"/>
      <c r="UWN833" s="230"/>
      <c r="UWO833" s="230"/>
      <c r="UWP833" s="230"/>
      <c r="UWQ833" s="230"/>
      <c r="UWR833" s="230"/>
      <c r="UWS833" s="230"/>
      <c r="UWT833" s="230"/>
      <c r="UWU833" s="230"/>
      <c r="UWV833" s="230"/>
      <c r="UWW833" s="230"/>
      <c r="UWX833" s="230"/>
      <c r="UWY833" s="230"/>
      <c r="UWZ833" s="230"/>
      <c r="UXA833" s="230"/>
      <c r="UXB833" s="230"/>
      <c r="UXC833" s="230"/>
      <c r="UXD833" s="230"/>
      <c r="UXE833" s="230"/>
      <c r="UXF833" s="230"/>
      <c r="UXG833" s="230"/>
      <c r="UXH833" s="230"/>
      <c r="UXI833" s="230"/>
      <c r="UXJ833" s="230"/>
      <c r="UXK833" s="230"/>
      <c r="UXL833" s="230"/>
      <c r="UXM833" s="230"/>
      <c r="UXN833" s="230"/>
      <c r="UXO833" s="230"/>
      <c r="UXP833" s="230"/>
      <c r="UXQ833" s="230"/>
      <c r="UXR833" s="230"/>
      <c r="UXS833" s="230"/>
      <c r="UXT833" s="230"/>
      <c r="UXU833" s="230"/>
      <c r="UXV833" s="230"/>
      <c r="UXW833" s="230"/>
      <c r="UXX833" s="230"/>
      <c r="UXY833" s="230"/>
      <c r="UXZ833" s="230"/>
      <c r="UYA833" s="230"/>
      <c r="UYB833" s="230"/>
      <c r="UYC833" s="230"/>
      <c r="UYD833" s="230"/>
      <c r="UYE833" s="230"/>
      <c r="UYF833" s="230"/>
      <c r="UYG833" s="230"/>
      <c r="UYH833" s="230"/>
      <c r="UYI833" s="230"/>
      <c r="UYJ833" s="230"/>
      <c r="UYK833" s="230"/>
      <c r="UYL833" s="230"/>
      <c r="UYM833" s="230"/>
      <c r="UYN833" s="230"/>
      <c r="UYO833" s="230"/>
      <c r="UYP833" s="230"/>
      <c r="UYQ833" s="230"/>
      <c r="UYR833" s="230"/>
      <c r="UYS833" s="230"/>
      <c r="UYT833" s="230"/>
      <c r="UYU833" s="230"/>
      <c r="UYV833" s="230"/>
      <c r="UYW833" s="230"/>
      <c r="UYX833" s="230"/>
      <c r="UYY833" s="230"/>
      <c r="UYZ833" s="230"/>
      <c r="UZA833" s="230"/>
      <c r="UZB833" s="230"/>
      <c r="UZC833" s="230"/>
      <c r="UZD833" s="230"/>
      <c r="UZE833" s="230"/>
      <c r="UZF833" s="230"/>
      <c r="UZG833" s="230"/>
      <c r="UZH833" s="230"/>
      <c r="UZI833" s="230"/>
      <c r="UZJ833" s="230"/>
      <c r="UZK833" s="230"/>
      <c r="UZL833" s="230"/>
      <c r="UZM833" s="230"/>
      <c r="UZN833" s="230"/>
      <c r="UZO833" s="230"/>
      <c r="UZP833" s="230"/>
      <c r="UZQ833" s="230"/>
      <c r="UZR833" s="230"/>
      <c r="UZS833" s="230"/>
      <c r="UZT833" s="230"/>
      <c r="UZU833" s="230"/>
      <c r="UZV833" s="230"/>
      <c r="UZW833" s="230"/>
      <c r="UZX833" s="230"/>
      <c r="UZY833" s="230"/>
      <c r="UZZ833" s="230"/>
      <c r="VAA833" s="230"/>
      <c r="VAB833" s="230"/>
      <c r="VAC833" s="230"/>
      <c r="VAD833" s="230"/>
      <c r="VAE833" s="230"/>
      <c r="VAF833" s="230"/>
      <c r="VAG833" s="230"/>
      <c r="VAH833" s="230"/>
      <c r="VAI833" s="230"/>
      <c r="VAJ833" s="230"/>
      <c r="VAK833" s="230"/>
      <c r="VAL833" s="230"/>
      <c r="VAM833" s="230"/>
      <c r="VAN833" s="230"/>
      <c r="VAO833" s="230"/>
      <c r="VAP833" s="230"/>
      <c r="VAQ833" s="230"/>
      <c r="VAR833" s="230"/>
      <c r="VAS833" s="230"/>
      <c r="VAT833" s="230"/>
      <c r="VAU833" s="230"/>
      <c r="VAV833" s="230"/>
      <c r="VAW833" s="230"/>
      <c r="VAX833" s="230"/>
      <c r="VAY833" s="230"/>
      <c r="VAZ833" s="230"/>
      <c r="VBA833" s="230"/>
      <c r="VBB833" s="230"/>
      <c r="VBC833" s="230"/>
      <c r="VBD833" s="230"/>
      <c r="VBE833" s="230"/>
      <c r="VBF833" s="230"/>
      <c r="VBG833" s="230"/>
      <c r="VBH833" s="230"/>
      <c r="VBI833" s="230"/>
      <c r="VBJ833" s="230"/>
      <c r="VBK833" s="230"/>
      <c r="VBL833" s="230"/>
      <c r="VBM833" s="230"/>
      <c r="VBN833" s="230"/>
      <c r="VBO833" s="230"/>
      <c r="VBP833" s="230"/>
      <c r="VBQ833" s="230"/>
      <c r="VBR833" s="230"/>
      <c r="VBS833" s="230"/>
      <c r="VBT833" s="230"/>
      <c r="VBU833" s="230"/>
      <c r="VBV833" s="230"/>
      <c r="VBW833" s="230"/>
      <c r="VBX833" s="230"/>
      <c r="VBY833" s="230"/>
      <c r="VBZ833" s="230"/>
      <c r="VCA833" s="230"/>
      <c r="VCB833" s="230"/>
      <c r="VCC833" s="230"/>
      <c r="VCD833" s="230"/>
      <c r="VCE833" s="230"/>
      <c r="VCF833" s="230"/>
      <c r="VCG833" s="230"/>
      <c r="VCH833" s="230"/>
      <c r="VCI833" s="230"/>
      <c r="VCJ833" s="230"/>
      <c r="VCK833" s="230"/>
      <c r="VCL833" s="230"/>
      <c r="VCM833" s="230"/>
      <c r="VCN833" s="230"/>
      <c r="VCO833" s="230"/>
      <c r="VCP833" s="230"/>
      <c r="VCQ833" s="230"/>
      <c r="VCR833" s="230"/>
      <c r="VCS833" s="230"/>
      <c r="VCT833" s="230"/>
      <c r="VCU833" s="230"/>
      <c r="VCV833" s="230"/>
      <c r="VCW833" s="230"/>
      <c r="VCX833" s="230"/>
      <c r="VCY833" s="230"/>
      <c r="VCZ833" s="230"/>
      <c r="VDA833" s="230"/>
      <c r="VDB833" s="230"/>
      <c r="VDC833" s="230"/>
      <c r="VDD833" s="230"/>
      <c r="VDE833" s="230"/>
      <c r="VDF833" s="230"/>
      <c r="VDG833" s="230"/>
      <c r="VDH833" s="230"/>
      <c r="VDI833" s="230"/>
      <c r="VDJ833" s="230"/>
      <c r="VDK833" s="230"/>
      <c r="VDL833" s="230"/>
      <c r="VDM833" s="230"/>
      <c r="VDN833" s="230"/>
      <c r="VDO833" s="230"/>
      <c r="VDP833" s="230"/>
      <c r="VDQ833" s="230"/>
      <c r="VDR833" s="230"/>
      <c r="VDS833" s="230"/>
      <c r="VDT833" s="230"/>
      <c r="VDU833" s="230"/>
      <c r="VDV833" s="230"/>
      <c r="VDW833" s="230"/>
      <c r="VDX833" s="230"/>
      <c r="VDY833" s="230"/>
      <c r="VDZ833" s="230"/>
      <c r="VEA833" s="230"/>
      <c r="VEB833" s="230"/>
      <c r="VEC833" s="230"/>
      <c r="VED833" s="230"/>
      <c r="VEE833" s="230"/>
      <c r="VEF833" s="230"/>
      <c r="VEG833" s="230"/>
      <c r="VEH833" s="230"/>
      <c r="VEI833" s="230"/>
      <c r="VEJ833" s="230"/>
      <c r="VEK833" s="230"/>
      <c r="VEL833" s="230"/>
      <c r="VEM833" s="230"/>
      <c r="VEN833" s="230"/>
      <c r="VEO833" s="230"/>
      <c r="VEP833" s="230"/>
      <c r="VEQ833" s="230"/>
      <c r="VER833" s="230"/>
      <c r="VES833" s="230"/>
      <c r="VET833" s="230"/>
      <c r="VEU833" s="230"/>
      <c r="VEV833" s="230"/>
      <c r="VEW833" s="230"/>
      <c r="VEX833" s="230"/>
      <c r="VEY833" s="230"/>
      <c r="VEZ833" s="230"/>
      <c r="VFA833" s="230"/>
      <c r="VFB833" s="230"/>
      <c r="VFC833" s="230"/>
      <c r="VFD833" s="230"/>
      <c r="VFE833" s="230"/>
      <c r="VFF833" s="230"/>
      <c r="VFG833" s="230"/>
      <c r="VFH833" s="230"/>
      <c r="VFI833" s="230"/>
      <c r="VFJ833" s="230"/>
      <c r="VFK833" s="230"/>
      <c r="VFL833" s="230"/>
      <c r="VFM833" s="230"/>
      <c r="VFN833" s="230"/>
      <c r="VFO833" s="230"/>
      <c r="VFP833" s="230"/>
      <c r="VFQ833" s="230"/>
      <c r="VFR833" s="230"/>
      <c r="VFS833" s="230"/>
      <c r="VFT833" s="230"/>
      <c r="VFU833" s="230"/>
      <c r="VFV833" s="230"/>
      <c r="VFW833" s="230"/>
      <c r="VFX833" s="230"/>
      <c r="VFY833" s="230"/>
      <c r="VFZ833" s="230"/>
      <c r="VGA833" s="230"/>
      <c r="VGB833" s="230"/>
      <c r="VGC833" s="230"/>
      <c r="VGD833" s="230"/>
      <c r="VGE833" s="230"/>
      <c r="VGF833" s="230"/>
      <c r="VGG833" s="230"/>
      <c r="VGH833" s="230"/>
      <c r="VGI833" s="230"/>
      <c r="VGJ833" s="230"/>
      <c r="VGK833" s="230"/>
      <c r="VGL833" s="230"/>
      <c r="VGM833" s="230"/>
      <c r="VGN833" s="230"/>
      <c r="VGO833" s="230"/>
      <c r="VGP833" s="230"/>
      <c r="VGQ833" s="230"/>
      <c r="VGR833" s="230"/>
      <c r="VGS833" s="230"/>
      <c r="VGT833" s="230"/>
      <c r="VGU833" s="230"/>
      <c r="VGV833" s="230"/>
      <c r="VGW833" s="230"/>
      <c r="VGX833" s="230"/>
      <c r="VGY833" s="230"/>
      <c r="VGZ833" s="230"/>
      <c r="VHA833" s="230"/>
      <c r="VHB833" s="230"/>
      <c r="VHC833" s="230"/>
      <c r="VHD833" s="230"/>
      <c r="VHE833" s="230"/>
      <c r="VHF833" s="230"/>
      <c r="VHG833" s="230"/>
      <c r="VHH833" s="230"/>
      <c r="VHI833" s="230"/>
      <c r="VHJ833" s="230"/>
      <c r="VHK833" s="230"/>
      <c r="VHL833" s="230"/>
      <c r="VHM833" s="230"/>
      <c r="VHN833" s="230"/>
      <c r="VHO833" s="230"/>
      <c r="VHP833" s="230"/>
      <c r="VHQ833" s="230"/>
      <c r="VHR833" s="230"/>
      <c r="VHS833" s="230"/>
      <c r="VHT833" s="230"/>
      <c r="VHU833" s="230"/>
      <c r="VHV833" s="230"/>
      <c r="VHW833" s="230"/>
      <c r="VHX833" s="230"/>
      <c r="VHY833" s="230"/>
      <c r="VHZ833" s="230"/>
      <c r="VIA833" s="230"/>
      <c r="VIB833" s="230"/>
      <c r="VIC833" s="230"/>
      <c r="VID833" s="230"/>
      <c r="VIE833" s="230"/>
      <c r="VIF833" s="230"/>
      <c r="VIG833" s="230"/>
      <c r="VIH833" s="230"/>
      <c r="VII833" s="230"/>
      <c r="VIJ833" s="230"/>
      <c r="VIK833" s="230"/>
      <c r="VIL833" s="230"/>
      <c r="VIM833" s="230"/>
      <c r="VIN833" s="230"/>
      <c r="VIO833" s="230"/>
      <c r="VIP833" s="230"/>
      <c r="VIQ833" s="230"/>
      <c r="VIR833" s="230"/>
      <c r="VIS833" s="230"/>
      <c r="VIT833" s="230"/>
      <c r="VIU833" s="230"/>
      <c r="VIV833" s="230"/>
      <c r="VIW833" s="230"/>
      <c r="VIX833" s="230"/>
      <c r="VIY833" s="230"/>
      <c r="VIZ833" s="230"/>
      <c r="VJA833" s="230"/>
      <c r="VJB833" s="230"/>
      <c r="VJC833" s="230"/>
      <c r="VJD833" s="230"/>
      <c r="VJE833" s="230"/>
      <c r="VJF833" s="230"/>
      <c r="VJG833" s="230"/>
      <c r="VJH833" s="230"/>
      <c r="VJI833" s="230"/>
      <c r="VJJ833" s="230"/>
      <c r="VJK833" s="230"/>
      <c r="VJL833" s="230"/>
      <c r="VJM833" s="230"/>
      <c r="VJN833" s="230"/>
      <c r="VJO833" s="230"/>
      <c r="VJP833" s="230"/>
      <c r="VJQ833" s="230"/>
      <c r="VJR833" s="230"/>
      <c r="VJS833" s="230"/>
      <c r="VJT833" s="230"/>
      <c r="VJU833" s="230"/>
      <c r="VJV833" s="230"/>
      <c r="VJW833" s="230"/>
      <c r="VJX833" s="230"/>
      <c r="VJY833" s="230"/>
      <c r="VJZ833" s="230"/>
      <c r="VKA833" s="230"/>
      <c r="VKB833" s="230"/>
      <c r="VKC833" s="230"/>
      <c r="VKD833" s="230"/>
      <c r="VKE833" s="230"/>
      <c r="VKF833" s="230"/>
      <c r="VKG833" s="230"/>
      <c r="VKH833" s="230"/>
      <c r="VKI833" s="230"/>
      <c r="VKJ833" s="230"/>
      <c r="VKK833" s="230"/>
      <c r="VKL833" s="230"/>
      <c r="VKM833" s="230"/>
      <c r="VKN833" s="230"/>
      <c r="VKO833" s="230"/>
      <c r="VKP833" s="230"/>
      <c r="VKQ833" s="230"/>
      <c r="VKR833" s="230"/>
      <c r="VKS833" s="230"/>
      <c r="VKT833" s="230"/>
      <c r="VKU833" s="230"/>
      <c r="VKV833" s="230"/>
      <c r="VKW833" s="230"/>
      <c r="VKX833" s="230"/>
      <c r="VKY833" s="230"/>
      <c r="VKZ833" s="230"/>
      <c r="VLA833" s="230"/>
      <c r="VLB833" s="230"/>
      <c r="VLC833" s="230"/>
      <c r="VLD833" s="230"/>
      <c r="VLE833" s="230"/>
      <c r="VLF833" s="230"/>
      <c r="VLG833" s="230"/>
      <c r="VLH833" s="230"/>
      <c r="VLI833" s="230"/>
      <c r="VLJ833" s="230"/>
      <c r="VLK833" s="230"/>
      <c r="VLL833" s="230"/>
      <c r="VLM833" s="230"/>
      <c r="VLN833" s="230"/>
      <c r="VLO833" s="230"/>
      <c r="VLP833" s="230"/>
      <c r="VLQ833" s="230"/>
      <c r="VLR833" s="230"/>
      <c r="VLS833" s="230"/>
      <c r="VLT833" s="230"/>
      <c r="VLU833" s="230"/>
      <c r="VLV833" s="230"/>
      <c r="VLW833" s="230"/>
      <c r="VLX833" s="230"/>
      <c r="VLY833" s="230"/>
      <c r="VLZ833" s="230"/>
      <c r="VMA833" s="230"/>
      <c r="VMB833" s="230"/>
      <c r="VMC833" s="230"/>
      <c r="VMD833" s="230"/>
      <c r="VME833" s="230"/>
      <c r="VMF833" s="230"/>
      <c r="VMG833" s="230"/>
      <c r="VMH833" s="230"/>
      <c r="VMI833" s="230"/>
      <c r="VMJ833" s="230"/>
      <c r="VMK833" s="230"/>
      <c r="VML833" s="230"/>
      <c r="VMM833" s="230"/>
      <c r="VMN833" s="230"/>
      <c r="VMO833" s="230"/>
      <c r="VMP833" s="230"/>
      <c r="VMQ833" s="230"/>
      <c r="VMR833" s="230"/>
      <c r="VMS833" s="230"/>
      <c r="VMT833" s="230"/>
      <c r="VMU833" s="230"/>
      <c r="VMV833" s="230"/>
      <c r="VMW833" s="230"/>
      <c r="VMX833" s="230"/>
      <c r="VMY833" s="230"/>
      <c r="VMZ833" s="230"/>
      <c r="VNA833" s="230"/>
      <c r="VNB833" s="230"/>
      <c r="VNC833" s="230"/>
      <c r="VND833" s="230"/>
      <c r="VNE833" s="230"/>
      <c r="VNF833" s="230"/>
      <c r="VNG833" s="230"/>
      <c r="VNH833" s="230"/>
      <c r="VNI833" s="230"/>
      <c r="VNJ833" s="230"/>
      <c r="VNK833" s="230"/>
      <c r="VNL833" s="230"/>
      <c r="VNM833" s="230"/>
      <c r="VNN833" s="230"/>
      <c r="VNO833" s="230"/>
      <c r="VNP833" s="230"/>
      <c r="VNQ833" s="230"/>
      <c r="VNR833" s="230"/>
      <c r="VNS833" s="230"/>
      <c r="VNT833" s="230"/>
      <c r="VNU833" s="230"/>
      <c r="VNV833" s="230"/>
      <c r="VNW833" s="230"/>
      <c r="VNX833" s="230"/>
      <c r="VNY833" s="230"/>
      <c r="VNZ833" s="230"/>
      <c r="VOA833" s="230"/>
      <c r="VOB833" s="230"/>
      <c r="VOC833" s="230"/>
      <c r="VOD833" s="230"/>
      <c r="VOE833" s="230"/>
      <c r="VOF833" s="230"/>
      <c r="VOG833" s="230"/>
      <c r="VOH833" s="230"/>
      <c r="VOI833" s="230"/>
      <c r="VOJ833" s="230"/>
      <c r="VOK833" s="230"/>
      <c r="VOL833" s="230"/>
      <c r="VOM833" s="230"/>
      <c r="VON833" s="230"/>
      <c r="VOO833" s="230"/>
      <c r="VOP833" s="230"/>
      <c r="VOQ833" s="230"/>
      <c r="VOR833" s="230"/>
      <c r="VOS833" s="230"/>
      <c r="VOT833" s="230"/>
      <c r="VOU833" s="230"/>
      <c r="VOV833" s="230"/>
      <c r="VOW833" s="230"/>
      <c r="VOX833" s="230"/>
      <c r="VOY833" s="230"/>
      <c r="VOZ833" s="230"/>
      <c r="VPA833" s="230"/>
      <c r="VPB833" s="230"/>
      <c r="VPC833" s="230"/>
      <c r="VPD833" s="230"/>
      <c r="VPE833" s="230"/>
      <c r="VPF833" s="230"/>
      <c r="VPG833" s="230"/>
      <c r="VPH833" s="230"/>
      <c r="VPI833" s="230"/>
      <c r="VPJ833" s="230"/>
      <c r="VPK833" s="230"/>
      <c r="VPL833" s="230"/>
      <c r="VPM833" s="230"/>
      <c r="VPN833" s="230"/>
      <c r="VPO833" s="230"/>
      <c r="VPP833" s="230"/>
      <c r="VPQ833" s="230"/>
      <c r="VPR833" s="230"/>
      <c r="VPS833" s="230"/>
      <c r="VPT833" s="230"/>
      <c r="VPU833" s="230"/>
      <c r="VPV833" s="230"/>
      <c r="VPW833" s="230"/>
      <c r="VPX833" s="230"/>
      <c r="VPY833" s="230"/>
      <c r="VPZ833" s="230"/>
      <c r="VQA833" s="230"/>
      <c r="VQB833" s="230"/>
      <c r="VQC833" s="230"/>
      <c r="VQD833" s="230"/>
      <c r="VQE833" s="230"/>
      <c r="VQF833" s="230"/>
      <c r="VQG833" s="230"/>
      <c r="VQH833" s="230"/>
      <c r="VQI833" s="230"/>
      <c r="VQJ833" s="230"/>
      <c r="VQK833" s="230"/>
      <c r="VQL833" s="230"/>
      <c r="VQM833" s="230"/>
      <c r="VQN833" s="230"/>
      <c r="VQO833" s="230"/>
      <c r="VQP833" s="230"/>
      <c r="VQQ833" s="230"/>
      <c r="VQR833" s="230"/>
      <c r="VQS833" s="230"/>
      <c r="VQT833" s="230"/>
      <c r="VQU833" s="230"/>
      <c r="VQV833" s="230"/>
      <c r="VQW833" s="230"/>
      <c r="VQX833" s="230"/>
      <c r="VQY833" s="230"/>
      <c r="VQZ833" s="230"/>
      <c r="VRA833" s="230"/>
      <c r="VRB833" s="230"/>
      <c r="VRC833" s="230"/>
      <c r="VRD833" s="230"/>
      <c r="VRE833" s="230"/>
      <c r="VRF833" s="230"/>
      <c r="VRG833" s="230"/>
      <c r="VRH833" s="230"/>
      <c r="VRI833" s="230"/>
      <c r="VRJ833" s="230"/>
      <c r="VRK833" s="230"/>
      <c r="VRL833" s="230"/>
      <c r="VRM833" s="230"/>
      <c r="VRN833" s="230"/>
      <c r="VRO833" s="230"/>
      <c r="VRP833" s="230"/>
      <c r="VRQ833" s="230"/>
      <c r="VRR833" s="230"/>
      <c r="VRS833" s="230"/>
      <c r="VRT833" s="230"/>
      <c r="VRU833" s="230"/>
      <c r="VRV833" s="230"/>
      <c r="VRW833" s="230"/>
      <c r="VRX833" s="230"/>
      <c r="VRY833" s="230"/>
      <c r="VRZ833" s="230"/>
      <c r="VSA833" s="230"/>
      <c r="VSB833" s="230"/>
      <c r="VSC833" s="230"/>
      <c r="VSD833" s="230"/>
      <c r="VSE833" s="230"/>
      <c r="VSF833" s="230"/>
      <c r="VSG833" s="230"/>
      <c r="VSH833" s="230"/>
      <c r="VSI833" s="230"/>
      <c r="VSJ833" s="230"/>
      <c r="VSK833" s="230"/>
      <c r="VSL833" s="230"/>
      <c r="VSM833" s="230"/>
      <c r="VSN833" s="230"/>
      <c r="VSO833" s="230"/>
      <c r="VSP833" s="230"/>
      <c r="VSQ833" s="230"/>
      <c r="VSR833" s="230"/>
      <c r="VSS833" s="230"/>
      <c r="VST833" s="230"/>
      <c r="VSU833" s="230"/>
      <c r="VSV833" s="230"/>
      <c r="VSW833" s="230"/>
      <c r="VSX833" s="230"/>
      <c r="VSY833" s="230"/>
      <c r="VSZ833" s="230"/>
      <c r="VTA833" s="230"/>
      <c r="VTB833" s="230"/>
      <c r="VTC833" s="230"/>
      <c r="VTD833" s="230"/>
      <c r="VTE833" s="230"/>
      <c r="VTF833" s="230"/>
      <c r="VTG833" s="230"/>
      <c r="VTH833" s="230"/>
      <c r="VTI833" s="230"/>
      <c r="VTJ833" s="230"/>
      <c r="VTK833" s="230"/>
      <c r="VTL833" s="230"/>
      <c r="VTM833" s="230"/>
      <c r="VTN833" s="230"/>
      <c r="VTO833" s="230"/>
      <c r="VTP833" s="230"/>
      <c r="VTQ833" s="230"/>
      <c r="VTR833" s="230"/>
      <c r="VTS833" s="230"/>
      <c r="VTT833" s="230"/>
      <c r="VTU833" s="230"/>
      <c r="VTV833" s="230"/>
      <c r="VTW833" s="230"/>
      <c r="VTX833" s="230"/>
      <c r="VTY833" s="230"/>
      <c r="VTZ833" s="230"/>
      <c r="VUA833" s="230"/>
      <c r="VUB833" s="230"/>
      <c r="VUC833" s="230"/>
      <c r="VUD833" s="230"/>
      <c r="VUE833" s="230"/>
      <c r="VUF833" s="230"/>
      <c r="VUG833" s="230"/>
      <c r="VUH833" s="230"/>
      <c r="VUI833" s="230"/>
      <c r="VUJ833" s="230"/>
      <c r="VUK833" s="230"/>
      <c r="VUL833" s="230"/>
      <c r="VUM833" s="230"/>
      <c r="VUN833" s="230"/>
      <c r="VUO833" s="230"/>
      <c r="VUP833" s="230"/>
      <c r="VUQ833" s="230"/>
      <c r="VUR833" s="230"/>
      <c r="VUS833" s="230"/>
      <c r="VUT833" s="230"/>
      <c r="VUU833" s="230"/>
      <c r="VUV833" s="230"/>
      <c r="VUW833" s="230"/>
      <c r="VUX833" s="230"/>
      <c r="VUY833" s="230"/>
      <c r="VUZ833" s="230"/>
      <c r="VVA833" s="230"/>
      <c r="VVB833" s="230"/>
      <c r="VVC833" s="230"/>
      <c r="VVD833" s="230"/>
      <c r="VVE833" s="230"/>
      <c r="VVF833" s="230"/>
      <c r="VVG833" s="230"/>
      <c r="VVH833" s="230"/>
      <c r="VVI833" s="230"/>
      <c r="VVJ833" s="230"/>
      <c r="VVK833" s="230"/>
      <c r="VVL833" s="230"/>
      <c r="VVM833" s="230"/>
      <c r="VVN833" s="230"/>
      <c r="VVO833" s="230"/>
      <c r="VVP833" s="230"/>
      <c r="VVQ833" s="230"/>
      <c r="VVR833" s="230"/>
      <c r="VVS833" s="230"/>
      <c r="VVT833" s="230"/>
      <c r="VVU833" s="230"/>
      <c r="VVV833" s="230"/>
      <c r="VVW833" s="230"/>
      <c r="VVX833" s="230"/>
      <c r="VVY833" s="230"/>
      <c r="VVZ833" s="230"/>
      <c r="VWA833" s="230"/>
      <c r="VWB833" s="230"/>
      <c r="VWC833" s="230"/>
      <c r="VWD833" s="230"/>
      <c r="VWE833" s="230"/>
      <c r="VWF833" s="230"/>
      <c r="VWG833" s="230"/>
      <c r="VWH833" s="230"/>
      <c r="VWI833" s="230"/>
      <c r="VWJ833" s="230"/>
      <c r="VWK833" s="230"/>
      <c r="VWL833" s="230"/>
      <c r="VWM833" s="230"/>
      <c r="VWN833" s="230"/>
      <c r="VWO833" s="230"/>
      <c r="VWP833" s="230"/>
      <c r="VWQ833" s="230"/>
      <c r="VWR833" s="230"/>
      <c r="VWS833" s="230"/>
      <c r="VWT833" s="230"/>
      <c r="VWU833" s="230"/>
      <c r="VWV833" s="230"/>
      <c r="VWW833" s="230"/>
      <c r="VWX833" s="230"/>
      <c r="VWY833" s="230"/>
      <c r="VWZ833" s="230"/>
      <c r="VXA833" s="230"/>
      <c r="VXB833" s="230"/>
      <c r="VXC833" s="230"/>
      <c r="VXD833" s="230"/>
      <c r="VXE833" s="230"/>
      <c r="VXF833" s="230"/>
      <c r="VXG833" s="230"/>
      <c r="VXH833" s="230"/>
      <c r="VXI833" s="230"/>
      <c r="VXJ833" s="230"/>
      <c r="VXK833" s="230"/>
      <c r="VXL833" s="230"/>
      <c r="VXM833" s="230"/>
      <c r="VXN833" s="230"/>
      <c r="VXO833" s="230"/>
      <c r="VXP833" s="230"/>
      <c r="VXQ833" s="230"/>
      <c r="VXR833" s="230"/>
      <c r="VXS833" s="230"/>
      <c r="VXT833" s="230"/>
      <c r="VXU833" s="230"/>
      <c r="VXV833" s="230"/>
      <c r="VXW833" s="230"/>
      <c r="VXX833" s="230"/>
      <c r="VXY833" s="230"/>
      <c r="VXZ833" s="230"/>
      <c r="VYA833" s="230"/>
      <c r="VYB833" s="230"/>
      <c r="VYC833" s="230"/>
      <c r="VYD833" s="230"/>
      <c r="VYE833" s="230"/>
      <c r="VYF833" s="230"/>
      <c r="VYG833" s="230"/>
      <c r="VYH833" s="230"/>
      <c r="VYI833" s="230"/>
      <c r="VYJ833" s="230"/>
      <c r="VYK833" s="230"/>
      <c r="VYL833" s="230"/>
      <c r="VYM833" s="230"/>
      <c r="VYN833" s="230"/>
      <c r="VYO833" s="230"/>
      <c r="VYP833" s="230"/>
      <c r="VYQ833" s="230"/>
      <c r="VYR833" s="230"/>
      <c r="VYS833" s="230"/>
      <c r="VYT833" s="230"/>
      <c r="VYU833" s="230"/>
      <c r="VYV833" s="230"/>
      <c r="VYW833" s="230"/>
      <c r="VYX833" s="230"/>
      <c r="VYY833" s="230"/>
      <c r="VYZ833" s="230"/>
      <c r="VZA833" s="230"/>
      <c r="VZB833" s="230"/>
      <c r="VZC833" s="230"/>
      <c r="VZD833" s="230"/>
      <c r="VZE833" s="230"/>
      <c r="VZF833" s="230"/>
      <c r="VZG833" s="230"/>
      <c r="VZH833" s="230"/>
      <c r="VZI833" s="230"/>
      <c r="VZJ833" s="230"/>
      <c r="VZK833" s="230"/>
      <c r="VZL833" s="230"/>
      <c r="VZM833" s="230"/>
      <c r="VZN833" s="230"/>
      <c r="VZO833" s="230"/>
      <c r="VZP833" s="230"/>
      <c r="VZQ833" s="230"/>
      <c r="VZR833" s="230"/>
      <c r="VZS833" s="230"/>
      <c r="VZT833" s="230"/>
      <c r="VZU833" s="230"/>
      <c r="VZV833" s="230"/>
      <c r="VZW833" s="230"/>
      <c r="VZX833" s="230"/>
      <c r="VZY833" s="230"/>
      <c r="VZZ833" s="230"/>
      <c r="WAA833" s="230"/>
      <c r="WAB833" s="230"/>
      <c r="WAC833" s="230"/>
      <c r="WAD833" s="230"/>
      <c r="WAE833" s="230"/>
      <c r="WAF833" s="230"/>
      <c r="WAG833" s="230"/>
      <c r="WAH833" s="230"/>
      <c r="WAI833" s="230"/>
      <c r="WAJ833" s="230"/>
      <c r="WAK833" s="230"/>
      <c r="WAL833" s="230"/>
      <c r="WAM833" s="230"/>
      <c r="WAN833" s="230"/>
      <c r="WAO833" s="230"/>
      <c r="WAP833" s="230"/>
      <c r="WAQ833" s="230"/>
      <c r="WAR833" s="230"/>
      <c r="WAS833" s="230"/>
      <c r="WAT833" s="230"/>
      <c r="WAU833" s="230"/>
      <c r="WAV833" s="230"/>
      <c r="WAW833" s="230"/>
      <c r="WAX833" s="230"/>
      <c r="WAY833" s="230"/>
      <c r="WAZ833" s="230"/>
      <c r="WBA833" s="230"/>
      <c r="WBB833" s="230"/>
      <c r="WBC833" s="230"/>
      <c r="WBD833" s="230"/>
      <c r="WBE833" s="230"/>
      <c r="WBF833" s="230"/>
      <c r="WBG833" s="230"/>
      <c r="WBH833" s="230"/>
      <c r="WBI833" s="230"/>
      <c r="WBJ833" s="230"/>
      <c r="WBK833" s="230"/>
      <c r="WBL833" s="230"/>
      <c r="WBM833" s="230"/>
      <c r="WBN833" s="230"/>
      <c r="WBO833" s="230"/>
      <c r="WBP833" s="230"/>
      <c r="WBQ833" s="230"/>
      <c r="WBR833" s="230"/>
      <c r="WBS833" s="230"/>
      <c r="WBT833" s="230"/>
      <c r="WBU833" s="230"/>
      <c r="WBV833" s="230"/>
      <c r="WBW833" s="230"/>
      <c r="WBX833" s="230"/>
      <c r="WBY833" s="230"/>
      <c r="WBZ833" s="230"/>
      <c r="WCA833" s="230"/>
      <c r="WCB833" s="230"/>
      <c r="WCC833" s="230"/>
      <c r="WCD833" s="230"/>
      <c r="WCE833" s="230"/>
      <c r="WCF833" s="230"/>
      <c r="WCG833" s="230"/>
      <c r="WCH833" s="230"/>
      <c r="WCI833" s="230"/>
      <c r="WCJ833" s="230"/>
      <c r="WCK833" s="230"/>
      <c r="WCL833" s="230"/>
      <c r="WCM833" s="230"/>
      <c r="WCN833" s="230"/>
      <c r="WCO833" s="230"/>
      <c r="WCP833" s="230"/>
      <c r="WCQ833" s="230"/>
      <c r="WCR833" s="230"/>
      <c r="WCS833" s="230"/>
      <c r="WCT833" s="230"/>
      <c r="WCU833" s="230"/>
      <c r="WCV833" s="230"/>
      <c r="WCW833" s="230"/>
      <c r="WCX833" s="230"/>
      <c r="WCY833" s="230"/>
      <c r="WCZ833" s="230"/>
      <c r="WDA833" s="230"/>
      <c r="WDB833" s="230"/>
      <c r="WDC833" s="230"/>
      <c r="WDD833" s="230"/>
      <c r="WDE833" s="230"/>
      <c r="WDF833" s="230"/>
      <c r="WDG833" s="230"/>
      <c r="WDH833" s="230"/>
      <c r="WDI833" s="230"/>
      <c r="WDJ833" s="230"/>
      <c r="WDK833" s="230"/>
      <c r="WDL833" s="230"/>
      <c r="WDM833" s="230"/>
      <c r="WDN833" s="230"/>
      <c r="WDO833" s="230"/>
      <c r="WDP833" s="230"/>
      <c r="WDQ833" s="230"/>
      <c r="WDR833" s="230"/>
      <c r="WDS833" s="230"/>
      <c r="WDT833" s="230"/>
      <c r="WDU833" s="230"/>
      <c r="WDV833" s="230"/>
      <c r="WDW833" s="230"/>
      <c r="WDX833" s="230"/>
      <c r="WDY833" s="230"/>
      <c r="WDZ833" s="230"/>
      <c r="WEA833" s="230"/>
      <c r="WEB833" s="230"/>
      <c r="WEC833" s="230"/>
      <c r="WED833" s="230"/>
      <c r="WEE833" s="230"/>
      <c r="WEF833" s="230"/>
      <c r="WEG833" s="230"/>
      <c r="WEH833" s="230"/>
      <c r="WEI833" s="230"/>
      <c r="WEJ833" s="230"/>
      <c r="WEK833" s="230"/>
      <c r="WEL833" s="230"/>
      <c r="WEM833" s="230"/>
      <c r="WEN833" s="230"/>
      <c r="WEO833" s="230"/>
      <c r="WEP833" s="230"/>
      <c r="WEQ833" s="230"/>
      <c r="WER833" s="230"/>
      <c r="WES833" s="230"/>
      <c r="WET833" s="230"/>
      <c r="WEU833" s="230"/>
      <c r="WEV833" s="230"/>
      <c r="WEW833" s="230"/>
      <c r="WEX833" s="230"/>
      <c r="WEY833" s="230"/>
      <c r="WEZ833" s="230"/>
      <c r="WFA833" s="230"/>
      <c r="WFB833" s="230"/>
      <c r="WFC833" s="230"/>
      <c r="WFD833" s="230"/>
      <c r="WFE833" s="230"/>
      <c r="WFF833" s="230"/>
      <c r="WFG833" s="230"/>
      <c r="WFH833" s="230"/>
      <c r="WFI833" s="230"/>
      <c r="WFJ833" s="230"/>
      <c r="WFK833" s="230"/>
      <c r="WFL833" s="230"/>
      <c r="WFM833" s="230"/>
      <c r="WFN833" s="230"/>
      <c r="WFO833" s="230"/>
      <c r="WFP833" s="230"/>
      <c r="WFQ833" s="230"/>
      <c r="WFR833" s="230"/>
      <c r="WFS833" s="230"/>
      <c r="WFT833" s="230"/>
      <c r="WFU833" s="230"/>
      <c r="WFV833" s="230"/>
      <c r="WFW833" s="230"/>
      <c r="WFX833" s="230"/>
      <c r="WFY833" s="230"/>
      <c r="WFZ833" s="230"/>
      <c r="WGA833" s="230"/>
      <c r="WGB833" s="230"/>
      <c r="WGC833" s="230"/>
      <c r="WGD833" s="230"/>
      <c r="WGE833" s="230"/>
      <c r="WGF833" s="230"/>
      <c r="WGG833" s="230"/>
      <c r="WGH833" s="230"/>
      <c r="WGI833" s="230"/>
      <c r="WGJ833" s="230"/>
      <c r="WGK833" s="230"/>
      <c r="WGL833" s="230"/>
      <c r="WGM833" s="230"/>
      <c r="WGN833" s="230"/>
      <c r="WGO833" s="230"/>
      <c r="WGP833" s="230"/>
      <c r="WGQ833" s="230"/>
      <c r="WGR833" s="230"/>
      <c r="WGS833" s="230"/>
      <c r="WGT833" s="230"/>
      <c r="WGU833" s="230"/>
      <c r="WGV833" s="230"/>
      <c r="WGW833" s="230"/>
      <c r="WGX833" s="230"/>
      <c r="WGY833" s="230"/>
      <c r="WGZ833" s="230"/>
      <c r="WHA833" s="230"/>
      <c r="WHB833" s="230"/>
      <c r="WHC833" s="230"/>
      <c r="WHD833" s="230"/>
      <c r="WHE833" s="230"/>
      <c r="WHF833" s="230"/>
      <c r="WHG833" s="230"/>
      <c r="WHH833" s="230"/>
      <c r="WHI833" s="230"/>
      <c r="WHJ833" s="230"/>
      <c r="WHK833" s="230"/>
      <c r="WHL833" s="230"/>
      <c r="WHM833" s="230"/>
      <c r="WHN833" s="230"/>
      <c r="WHO833" s="230"/>
      <c r="WHP833" s="230"/>
      <c r="WHQ833" s="230"/>
      <c r="WHR833" s="230"/>
      <c r="WHS833" s="230"/>
      <c r="WHT833" s="230"/>
      <c r="WHU833" s="230"/>
      <c r="WHV833" s="230"/>
      <c r="WHW833" s="230"/>
      <c r="WHX833" s="230"/>
      <c r="WHY833" s="230"/>
      <c r="WHZ833" s="230"/>
      <c r="WIA833" s="230"/>
      <c r="WIB833" s="230"/>
      <c r="WIC833" s="230"/>
      <c r="WID833" s="230"/>
      <c r="WIE833" s="230"/>
      <c r="WIF833" s="230"/>
      <c r="WIG833" s="230"/>
      <c r="WIH833" s="230"/>
      <c r="WII833" s="230"/>
      <c r="WIJ833" s="230"/>
      <c r="WIK833" s="230"/>
      <c r="WIL833" s="230"/>
      <c r="WIM833" s="230"/>
      <c r="WIN833" s="230"/>
      <c r="WIO833" s="230"/>
      <c r="WIP833" s="230"/>
      <c r="WIQ833" s="230"/>
      <c r="WIR833" s="230"/>
      <c r="WIS833" s="230"/>
      <c r="WIT833" s="230"/>
      <c r="WIU833" s="230"/>
      <c r="WIV833" s="230"/>
      <c r="WIW833" s="230"/>
      <c r="WIX833" s="230"/>
      <c r="WIY833" s="230"/>
      <c r="WIZ833" s="230"/>
      <c r="WJA833" s="230"/>
      <c r="WJB833" s="230"/>
      <c r="WJC833" s="230"/>
      <c r="WJD833" s="230"/>
      <c r="WJE833" s="230"/>
      <c r="WJF833" s="230"/>
      <c r="WJG833" s="230"/>
      <c r="WJH833" s="230"/>
      <c r="WJI833" s="230"/>
      <c r="WJJ833" s="230"/>
      <c r="WJK833" s="230"/>
      <c r="WJL833" s="230"/>
      <c r="WJM833" s="230"/>
      <c r="WJN833" s="230"/>
      <c r="WJO833" s="230"/>
      <c r="WJP833" s="230"/>
      <c r="WJQ833" s="230"/>
      <c r="WJR833" s="230"/>
      <c r="WJS833" s="230"/>
      <c r="WJT833" s="230"/>
      <c r="WJU833" s="230"/>
      <c r="WJV833" s="230"/>
      <c r="WJW833" s="230"/>
      <c r="WJX833" s="230"/>
      <c r="WJY833" s="230"/>
      <c r="WJZ833" s="230"/>
      <c r="WKA833" s="230"/>
      <c r="WKB833" s="230"/>
      <c r="WKC833" s="230"/>
      <c r="WKD833" s="230"/>
      <c r="WKE833" s="230"/>
      <c r="WKF833" s="230"/>
      <c r="WKG833" s="230"/>
      <c r="WKH833" s="230"/>
      <c r="WKI833" s="230"/>
      <c r="WKJ833" s="230"/>
      <c r="WKK833" s="230"/>
      <c r="WKL833" s="230"/>
      <c r="WKM833" s="230"/>
      <c r="WKN833" s="230"/>
      <c r="WKO833" s="230"/>
      <c r="WKP833" s="230"/>
      <c r="WKQ833" s="230"/>
      <c r="WKR833" s="230"/>
      <c r="WKS833" s="230"/>
      <c r="WKT833" s="230"/>
      <c r="WKU833" s="230"/>
      <c r="WKV833" s="230"/>
      <c r="WKW833" s="230"/>
      <c r="WKX833" s="230"/>
      <c r="WKY833" s="230"/>
      <c r="WKZ833" s="230"/>
      <c r="WLA833" s="230"/>
      <c r="WLB833" s="230"/>
      <c r="WLC833" s="230"/>
      <c r="WLD833" s="230"/>
      <c r="WLE833" s="230"/>
      <c r="WLF833" s="230"/>
      <c r="WLG833" s="230"/>
      <c r="WLH833" s="230"/>
      <c r="WLI833" s="230"/>
      <c r="WLJ833" s="230"/>
      <c r="WLK833" s="230"/>
      <c r="WLL833" s="230"/>
      <c r="WLM833" s="230"/>
      <c r="WLN833" s="230"/>
      <c r="WLO833" s="230"/>
      <c r="WLP833" s="230"/>
      <c r="WLQ833" s="230"/>
      <c r="WLR833" s="230"/>
      <c r="WLS833" s="230"/>
      <c r="WLT833" s="230"/>
      <c r="WLU833" s="230"/>
      <c r="WLV833" s="230"/>
      <c r="WLW833" s="230"/>
      <c r="WLX833" s="230"/>
      <c r="WLY833" s="230"/>
      <c r="WLZ833" s="230"/>
      <c r="WMA833" s="230"/>
      <c r="WMB833" s="230"/>
      <c r="WMC833" s="230"/>
      <c r="WMD833" s="230"/>
      <c r="WME833" s="230"/>
      <c r="WMF833" s="230"/>
      <c r="WMG833" s="230"/>
      <c r="WMH833" s="230"/>
      <c r="WMI833" s="230"/>
      <c r="WMJ833" s="230"/>
      <c r="WMK833" s="230"/>
      <c r="WML833" s="230"/>
      <c r="WMM833" s="230"/>
      <c r="WMN833" s="230"/>
      <c r="WMO833" s="230"/>
      <c r="WMP833" s="230"/>
      <c r="WMQ833" s="230"/>
      <c r="WMR833" s="230"/>
      <c r="WMS833" s="230"/>
      <c r="WMT833" s="230"/>
      <c r="WMU833" s="230"/>
      <c r="WMV833" s="230"/>
      <c r="WMW833" s="230"/>
      <c r="WMX833" s="230"/>
      <c r="WMY833" s="230"/>
      <c r="WMZ833" s="230"/>
      <c r="WNA833" s="230"/>
      <c r="WNB833" s="230"/>
      <c r="WNC833" s="230"/>
      <c r="WND833" s="230"/>
      <c r="WNE833" s="230"/>
      <c r="WNF833" s="230"/>
      <c r="WNG833" s="230"/>
      <c r="WNH833" s="230"/>
      <c r="WNI833" s="230"/>
      <c r="WNJ833" s="230"/>
      <c r="WNK833" s="230"/>
      <c r="WNL833" s="230"/>
      <c r="WNM833" s="230"/>
      <c r="WNN833" s="230"/>
      <c r="WNO833" s="230"/>
      <c r="WNP833" s="230"/>
      <c r="WNQ833" s="230"/>
      <c r="WNR833" s="230"/>
      <c r="WNS833" s="230"/>
      <c r="WNT833" s="230"/>
      <c r="WNU833" s="230"/>
      <c r="WNV833" s="230"/>
      <c r="WNW833" s="230"/>
      <c r="WNX833" s="230"/>
      <c r="WNY833" s="230"/>
      <c r="WNZ833" s="230"/>
      <c r="WOA833" s="230"/>
      <c r="WOB833" s="230"/>
      <c r="WOC833" s="230"/>
      <c r="WOD833" s="230"/>
      <c r="WOE833" s="230"/>
      <c r="WOF833" s="230"/>
      <c r="WOG833" s="230"/>
      <c r="WOH833" s="230"/>
      <c r="WOI833" s="230"/>
      <c r="WOJ833" s="230"/>
      <c r="WOK833" s="230"/>
      <c r="WOL833" s="230"/>
      <c r="WOM833" s="230"/>
      <c r="WON833" s="230"/>
      <c r="WOO833" s="230"/>
      <c r="WOP833" s="230"/>
      <c r="WOQ833" s="230"/>
      <c r="WOR833" s="230"/>
      <c r="WOS833" s="230"/>
      <c r="WOT833" s="230"/>
      <c r="WOU833" s="230"/>
      <c r="WOV833" s="230"/>
      <c r="WOW833" s="230"/>
      <c r="WOX833" s="230"/>
      <c r="WOY833" s="230"/>
      <c r="WOZ833" s="230"/>
      <c r="WPA833" s="230"/>
      <c r="WPB833" s="230"/>
      <c r="WPC833" s="230"/>
      <c r="WPD833" s="230"/>
      <c r="WPE833" s="230"/>
      <c r="WPF833" s="230"/>
      <c r="WPG833" s="230"/>
      <c r="WPH833" s="230"/>
      <c r="WPI833" s="230"/>
      <c r="WPJ833" s="230"/>
      <c r="WPK833" s="230"/>
      <c r="WPL833" s="230"/>
      <c r="WPM833" s="230"/>
      <c r="WPN833" s="230"/>
      <c r="WPO833" s="230"/>
      <c r="WPP833" s="230"/>
      <c r="WPQ833" s="230"/>
      <c r="WPR833" s="230"/>
      <c r="WPS833" s="230"/>
      <c r="WPT833" s="230"/>
      <c r="WPU833" s="230"/>
      <c r="WPV833" s="230"/>
      <c r="WPW833" s="230"/>
      <c r="WPX833" s="230"/>
      <c r="WPY833" s="230"/>
      <c r="WPZ833" s="230"/>
      <c r="WQA833" s="230"/>
      <c r="WQB833" s="230"/>
      <c r="WQC833" s="230"/>
      <c r="WQD833" s="230"/>
      <c r="WQE833" s="230"/>
      <c r="WQF833" s="230"/>
      <c r="WQG833" s="230"/>
      <c r="WQH833" s="230"/>
      <c r="WQI833" s="230"/>
      <c r="WQJ833" s="230"/>
      <c r="WQK833" s="230"/>
      <c r="WQL833" s="230"/>
      <c r="WQM833" s="230"/>
      <c r="WQN833" s="230"/>
      <c r="WQO833" s="230"/>
      <c r="WQP833" s="230"/>
      <c r="WQQ833" s="230"/>
      <c r="WQR833" s="230"/>
      <c r="WQS833" s="230"/>
      <c r="WQT833" s="230"/>
      <c r="WQU833" s="230"/>
      <c r="WQV833" s="230"/>
      <c r="WQW833" s="230"/>
      <c r="WQX833" s="230"/>
      <c r="WQY833" s="230"/>
      <c r="WQZ833" s="230"/>
      <c r="WRA833" s="230"/>
      <c r="WRB833" s="230"/>
      <c r="WRC833" s="230"/>
      <c r="WRD833" s="230"/>
      <c r="WRE833" s="230"/>
      <c r="WRF833" s="230"/>
      <c r="WRG833" s="230"/>
      <c r="WRH833" s="230"/>
      <c r="WRI833" s="230"/>
      <c r="WRJ833" s="230"/>
      <c r="WRK833" s="230"/>
      <c r="WRL833" s="230"/>
      <c r="WRM833" s="230"/>
      <c r="WRN833" s="230"/>
      <c r="WRO833" s="230"/>
      <c r="WRP833" s="230"/>
      <c r="WRQ833" s="230"/>
      <c r="WRR833" s="230"/>
      <c r="WRS833" s="230"/>
      <c r="WRT833" s="230"/>
      <c r="WRU833" s="230"/>
      <c r="WRV833" s="230"/>
      <c r="WRW833" s="230"/>
      <c r="WRX833" s="230"/>
      <c r="WRY833" s="230"/>
      <c r="WRZ833" s="230"/>
      <c r="WSA833" s="230"/>
      <c r="WSB833" s="230"/>
      <c r="WSC833" s="230"/>
      <c r="WSD833" s="230"/>
      <c r="WSE833" s="230"/>
      <c r="WSF833" s="230"/>
      <c r="WSG833" s="230"/>
      <c r="WSH833" s="230"/>
      <c r="WSI833" s="230"/>
      <c r="WSJ833" s="230"/>
      <c r="WSK833" s="230"/>
      <c r="WSL833" s="230"/>
      <c r="WSM833" s="230"/>
      <c r="WSN833" s="230"/>
      <c r="WSO833" s="230"/>
      <c r="WSP833" s="230"/>
      <c r="WSQ833" s="230"/>
      <c r="WSR833" s="230"/>
      <c r="WSS833" s="230"/>
      <c r="WST833" s="230"/>
      <c r="WSU833" s="230"/>
      <c r="WSV833" s="230"/>
      <c r="WSW833" s="230"/>
      <c r="WSX833" s="230"/>
      <c r="WSY833" s="230"/>
      <c r="WSZ833" s="230"/>
      <c r="WTA833" s="230"/>
      <c r="WTB833" s="230"/>
      <c r="WTC833" s="230"/>
      <c r="WTD833" s="230"/>
      <c r="WTE833" s="230"/>
      <c r="WTF833" s="230"/>
      <c r="WTG833" s="230"/>
      <c r="WTH833" s="230"/>
      <c r="WTI833" s="230"/>
      <c r="WTJ833" s="230"/>
      <c r="WTK833" s="230"/>
      <c r="WTL833" s="230"/>
      <c r="WTM833" s="230"/>
      <c r="WTN833" s="230"/>
      <c r="WTO833" s="230"/>
      <c r="WTP833" s="230"/>
      <c r="WTQ833" s="230"/>
      <c r="WTR833" s="230"/>
      <c r="WTS833" s="230"/>
      <c r="WTT833" s="230"/>
      <c r="WTU833" s="230"/>
      <c r="WTV833" s="230"/>
      <c r="WTW833" s="230"/>
      <c r="WTX833" s="230"/>
      <c r="WTY833" s="230"/>
      <c r="WTZ833" s="230"/>
      <c r="WUA833" s="230"/>
      <c r="WUB833" s="230"/>
      <c r="WUC833" s="230"/>
      <c r="WUD833" s="230"/>
      <c r="WUE833" s="230"/>
      <c r="WUF833" s="230"/>
      <c r="WUG833" s="230"/>
      <c r="WUH833" s="230"/>
      <c r="WUI833" s="230"/>
      <c r="WUJ833" s="230"/>
      <c r="WUK833" s="230"/>
      <c r="WUL833" s="230"/>
      <c r="WUM833" s="230"/>
      <c r="WUN833" s="230"/>
      <c r="WUO833" s="230"/>
      <c r="WUP833" s="230"/>
      <c r="WUQ833" s="230"/>
      <c r="WUR833" s="230"/>
      <c r="WUS833" s="230"/>
      <c r="WUT833" s="230"/>
      <c r="WUU833" s="230"/>
      <c r="WUV833" s="230"/>
      <c r="WUW833" s="230"/>
      <c r="WUX833" s="230"/>
      <c r="WUY833" s="230"/>
      <c r="WUZ833" s="230"/>
      <c r="WVA833" s="230"/>
      <c r="WVB833" s="230"/>
      <c r="WVC833" s="230"/>
      <c r="WVD833" s="230"/>
      <c r="WVE833" s="230"/>
      <c r="WVF833" s="230"/>
      <c r="WVG833" s="230"/>
      <c r="WVH833" s="230"/>
      <c r="WVI833" s="230"/>
      <c r="WVJ833" s="230"/>
      <c r="WVK833" s="230"/>
      <c r="WVL833" s="230"/>
      <c r="WVM833" s="230"/>
      <c r="WVN833" s="230"/>
      <c r="WVO833" s="230"/>
      <c r="WVP833" s="230"/>
      <c r="WVQ833" s="230"/>
      <c r="WVR833" s="230"/>
      <c r="WVS833" s="230"/>
      <c r="WVT833" s="230"/>
      <c r="WVU833" s="230"/>
      <c r="WVV833" s="230"/>
      <c r="WVW833" s="230"/>
      <c r="WVX833" s="230"/>
      <c r="WVY833" s="230"/>
      <c r="WVZ833" s="230"/>
      <c r="WWA833" s="230"/>
      <c r="WWB833" s="230"/>
      <c r="WWC833" s="230"/>
      <c r="WWD833" s="230"/>
      <c r="WWE833" s="230"/>
      <c r="WWF833" s="230"/>
      <c r="WWG833" s="230"/>
      <c r="WWH833" s="230"/>
      <c r="WWI833" s="230"/>
      <c r="WWJ833" s="230"/>
      <c r="WWK833" s="230"/>
      <c r="WWL833" s="230"/>
      <c r="WWM833" s="230"/>
      <c r="WWN833" s="230"/>
      <c r="WWO833" s="230"/>
      <c r="WWP833" s="230"/>
      <c r="WWQ833" s="230"/>
      <c r="WWR833" s="230"/>
      <c r="WWS833" s="230"/>
      <c r="WWT833" s="230"/>
      <c r="WWU833" s="230"/>
      <c r="WWV833" s="230"/>
      <c r="WWW833" s="230"/>
      <c r="WWX833" s="230"/>
      <c r="WWY833" s="230"/>
      <c r="WWZ833" s="230"/>
      <c r="WXA833" s="230"/>
      <c r="WXB833" s="230"/>
      <c r="WXC833" s="230"/>
      <c r="WXD833" s="230"/>
      <c r="WXE833" s="230"/>
      <c r="WXF833" s="230"/>
      <c r="WXG833" s="230"/>
      <c r="WXH833" s="230"/>
      <c r="WXI833" s="230"/>
      <c r="WXJ833" s="230"/>
      <c r="WXK833" s="230"/>
      <c r="WXL833" s="230"/>
      <c r="WXM833" s="230"/>
      <c r="WXN833" s="230"/>
      <c r="WXO833" s="230"/>
      <c r="WXP833" s="230"/>
      <c r="WXQ833" s="230"/>
      <c r="WXR833" s="230"/>
      <c r="WXS833" s="230"/>
      <c r="WXT833" s="230"/>
      <c r="WXU833" s="230"/>
      <c r="WXV833" s="230"/>
      <c r="WXW833" s="230"/>
      <c r="WXX833" s="230"/>
      <c r="WXY833" s="230"/>
      <c r="WXZ833" s="230"/>
      <c r="WYA833" s="230"/>
      <c r="WYB833" s="230"/>
      <c r="WYC833" s="230"/>
      <c r="WYD833" s="230"/>
      <c r="WYE833" s="230"/>
      <c r="WYF833" s="230"/>
      <c r="WYG833" s="230"/>
      <c r="WYH833" s="230"/>
      <c r="WYI833" s="230"/>
      <c r="WYJ833" s="230"/>
      <c r="WYK833" s="230"/>
      <c r="WYL833" s="230"/>
      <c r="WYM833" s="230"/>
      <c r="WYN833" s="230"/>
      <c r="WYO833" s="230"/>
      <c r="WYP833" s="230"/>
      <c r="WYQ833" s="230"/>
      <c r="WYR833" s="230"/>
      <c r="WYS833" s="230"/>
      <c r="WYT833" s="230"/>
      <c r="WYU833" s="230"/>
      <c r="WYV833" s="230"/>
      <c r="WYW833" s="230"/>
      <c r="WYX833" s="230"/>
      <c r="WYY833" s="230"/>
      <c r="WYZ833" s="230"/>
      <c r="WZA833" s="230"/>
      <c r="WZB833" s="230"/>
      <c r="WZC833" s="230"/>
      <c r="WZD833" s="230"/>
      <c r="WZE833" s="230"/>
      <c r="WZF833" s="230"/>
      <c r="WZG833" s="230"/>
      <c r="WZH833" s="230"/>
      <c r="WZI833" s="230"/>
      <c r="WZJ833" s="230"/>
      <c r="WZK833" s="230"/>
      <c r="WZL833" s="230"/>
      <c r="WZM833" s="230"/>
      <c r="WZN833" s="230"/>
      <c r="WZO833" s="230"/>
      <c r="WZP833" s="230"/>
      <c r="WZQ833" s="230"/>
      <c r="WZR833" s="230"/>
      <c r="WZS833" s="230"/>
      <c r="WZT833" s="230"/>
      <c r="WZU833" s="230"/>
      <c r="WZV833" s="230"/>
      <c r="WZW833" s="230"/>
      <c r="WZX833" s="230"/>
      <c r="WZY833" s="230"/>
      <c r="WZZ833" s="230"/>
      <c r="XAA833" s="230"/>
      <c r="XAB833" s="230"/>
      <c r="XAC833" s="230"/>
      <c r="XAD833" s="230"/>
      <c r="XAE833" s="230"/>
      <c r="XAF833" s="230"/>
      <c r="XAG833" s="230"/>
      <c r="XAH833" s="230"/>
      <c r="XAI833" s="230"/>
      <c r="XAJ833" s="230"/>
      <c r="XAK833" s="230"/>
      <c r="XAL833" s="230"/>
      <c r="XAM833" s="230"/>
      <c r="XAN833" s="230"/>
      <c r="XAO833" s="230"/>
      <c r="XAP833" s="230"/>
      <c r="XAQ833" s="230"/>
      <c r="XAR833" s="230"/>
      <c r="XAS833" s="230"/>
      <c r="XAT833" s="230"/>
      <c r="XAU833" s="230"/>
      <c r="XAV833" s="230"/>
      <c r="XAW833" s="230"/>
      <c r="XAX833" s="230"/>
      <c r="XAY833" s="230"/>
      <c r="XAZ833" s="230"/>
      <c r="XBA833" s="230"/>
      <c r="XBB833" s="230"/>
      <c r="XBC833" s="230"/>
      <c r="XBD833" s="230"/>
      <c r="XBE833" s="230"/>
      <c r="XBF833" s="230"/>
      <c r="XBG833" s="230"/>
      <c r="XBH833" s="230"/>
      <c r="XBI833" s="230"/>
      <c r="XBJ833" s="230"/>
      <c r="XBK833" s="230"/>
      <c r="XBL833" s="230"/>
      <c r="XBM833" s="230"/>
      <c r="XBN833" s="230"/>
      <c r="XBO833" s="230"/>
      <c r="XBP833" s="230"/>
      <c r="XBQ833" s="230"/>
      <c r="XBR833" s="230"/>
      <c r="XBS833" s="230"/>
      <c r="XBT833" s="230"/>
      <c r="XBU833" s="230"/>
      <c r="XBV833" s="230"/>
      <c r="XBW833" s="230"/>
      <c r="XBX833" s="230"/>
      <c r="XBY833" s="230"/>
      <c r="XBZ833" s="230"/>
      <c r="XCA833" s="230"/>
      <c r="XCB833" s="230"/>
      <c r="XCC833" s="230"/>
      <c r="XCD833" s="230"/>
      <c r="XCE833" s="230"/>
      <c r="XCF833" s="230"/>
      <c r="XCG833" s="230"/>
      <c r="XCH833" s="230"/>
      <c r="XCI833" s="230"/>
      <c r="XCJ833" s="230"/>
      <c r="XCK833" s="230"/>
      <c r="XCL833" s="230"/>
      <c r="XCM833" s="230"/>
      <c r="XCN833" s="230"/>
      <c r="XCO833" s="230"/>
      <c r="XCP833" s="230"/>
      <c r="XCQ833" s="230"/>
      <c r="XCR833" s="230"/>
      <c r="XCS833" s="230"/>
      <c r="XCT833" s="230"/>
      <c r="XCU833" s="230"/>
      <c r="XCV833" s="230"/>
      <c r="XCW833" s="230"/>
      <c r="XCX833" s="230"/>
      <c r="XCY833" s="230"/>
      <c r="XCZ833" s="230"/>
      <c r="XDA833" s="230"/>
      <c r="XDB833" s="230"/>
      <c r="XDC833" s="230"/>
      <c r="XDD833" s="230"/>
      <c r="XDE833" s="230"/>
      <c r="XDF833" s="230"/>
      <c r="XDG833" s="230"/>
      <c r="XDH833" s="230"/>
      <c r="XDI833" s="230"/>
      <c r="XDJ833" s="230"/>
      <c r="XDK833" s="230"/>
      <c r="XDL833" s="230"/>
      <c r="XDM833" s="230"/>
      <c r="XDN833" s="230"/>
      <c r="XDO833" s="230"/>
      <c r="XDP833" s="230"/>
      <c r="XDQ833" s="230"/>
      <c r="XDR833" s="230"/>
      <c r="XDS833" s="230"/>
      <c r="XDT833" s="230"/>
      <c r="XDU833" s="230"/>
      <c r="XDV833" s="230"/>
      <c r="XDW833" s="230"/>
      <c r="XDX833" s="230"/>
      <c r="XDY833" s="230"/>
      <c r="XDZ833" s="230"/>
      <c r="XEA833" s="230"/>
      <c r="XEB833" s="230"/>
      <c r="XEC833" s="230"/>
      <c r="XED833" s="230"/>
      <c r="XEE833" s="230"/>
    </row>
    <row r="834" spans="1:16359" ht="30.75" hidden="1">
      <c r="A834" s="213">
        <v>2025112554025</v>
      </c>
      <c r="B834" s="118" t="s">
        <v>10927</v>
      </c>
      <c r="C834" s="145" t="s">
        <v>2455</v>
      </c>
      <c r="D834" s="142" t="s">
        <v>10928</v>
      </c>
      <c r="E834" s="106" t="s">
        <v>4216</v>
      </c>
      <c r="F834" s="106" t="s">
        <v>10929</v>
      </c>
      <c r="G834" s="172" t="s">
        <v>10930</v>
      </c>
      <c r="H834" s="172" t="s">
        <v>10931</v>
      </c>
      <c r="I834" s="228" t="s">
        <v>7114</v>
      </c>
      <c r="J834" s="228">
        <v>45985</v>
      </c>
      <c r="K834" s="228" t="s">
        <v>299</v>
      </c>
      <c r="L834" s="142" t="str">
        <f>IF(Tabela2[[#This Row],[Data]]="","Sem Informação",VLOOKUP(MONTH(Tabela2[[#This Row],[Data]]),'[1]Validação de dados'!$I$1:$J$13,2,0))</f>
        <v>Novembro</v>
      </c>
      <c r="M834" s="142">
        <f>YEAR(Tabela2[[#This Row],[Data]])</f>
        <v>2025</v>
      </c>
      <c r="N834" s="228" t="s">
        <v>167</v>
      </c>
      <c r="O834" s="228" t="s">
        <v>286</v>
      </c>
      <c r="P834" s="215" t="e">
        <f>VLOOKUP(Tabela2[[#This Row],[SIEMA]],Siema2024,21,FALSE)</f>
        <v>#REF!</v>
      </c>
      <c r="Q834" s="215">
        <v>1202</v>
      </c>
      <c r="R834" s="216" t="s">
        <v>10932</v>
      </c>
      <c r="S834" s="219" t="str">
        <f>IF(Q834="","", IF(Q834="NC","", IF(Q834="NE","", IF(Q834="NA","",IFERROR(VLOOKUP(Q834,[1]Produtos!$A$1:$C$2319,2,FALSE),"Não Cadastrado")))))</f>
        <v>GASÓLEO ou ÓLEO DIESEL ou ÓLEO PARA AQUECIMENTO, LEVE</v>
      </c>
      <c r="T834" s="215" t="s">
        <v>6834</v>
      </c>
      <c r="U834" s="215" t="s">
        <v>7062</v>
      </c>
      <c r="V834" s="215">
        <f>IF(Q834="","",IF(ISNUMBER(Q834)=FALSE,"Não se aplica",IFERROR(VLOOKUP(Q834,Produtos!$A$1:$C$2319,3,FALSE),"Não Cadastrado")))</f>
        <v>3</v>
      </c>
      <c r="W834" s="215" t="e">
        <f>VLOOKUP(Tabela2[[#This Row],[SIEMA]],Siema2024,10,FALSE)</f>
        <v>#REF!</v>
      </c>
      <c r="X834" s="216" t="str">
        <f>IF(Tabela2[[#This Row],[Origem do acidente]] = "Plataforma", "PREENCHER","NA")</f>
        <v>NA</v>
      </c>
      <c r="Y834" s="219" t="e">
        <f>IF(W834="","", IF(W834="NC","", IF(W834="NE","", IF(W834="NA","",IFERROR(VLOOKUP(W834,[1]Produtos!$A$1:$C$2319,2,FALSE),"Não Cadastrado")))))</f>
        <v>#REF!</v>
      </c>
      <c r="Z834" s="215" t="e">
        <f>VLOOKUP(Tabela2[[#This Row],[SIEMA]],Siema2025,11,FALSE)</f>
        <v>#N/A</v>
      </c>
      <c r="AA834" s="215" t="e">
        <f>VLOOKUP(Tabela2[[#This Row],[SIEMA]],Siema2024,12,FALSE)</f>
        <v>#REF!</v>
      </c>
      <c r="AB834" s="215" t="e">
        <f>IF(W834="","",IF(ISNUMBER(W834)=FALSE,"Não se aplica",IFERROR(VLOOKUP(W834,[1]Produtos!$A$1:$C$2319,3,FALSE),"Não Cadastrado")))</f>
        <v>#REF!</v>
      </c>
      <c r="AC834" s="215"/>
      <c r="AD834" s="216" t="str">
        <f>IF(Tabela2[[#This Row],[Origem do acidente]] = "Plataforma", "PREENCHER","NA")</f>
        <v>NA</v>
      </c>
      <c r="AE834" s="219" t="str">
        <f>IF(AC834="","", IF(AC834="NC","", IF(AC834="NE","", IF(AC834="NA","",IFERROR(VLOOKUP(AC834,[1]Produtos!$A$1:$C$2319,2,FALSE),"Não Cadastrado")))))</f>
        <v/>
      </c>
      <c r="AF834" s="215"/>
      <c r="AG834" s="215"/>
      <c r="AH834" s="215" t="str">
        <f>IF(AC834="","",IF(ISNUMBER(AC834)=FALSE,"Não se aplica",IFERROR(VLOOKUP(AC834,Produtos!$A$1:$C$2319,3,FALSE),"Não Cadastrado")))</f>
        <v/>
      </c>
      <c r="AI834" s="215"/>
      <c r="AJ834" s="142" t="e">
        <f>VLOOKUP(Tabela2[[#This Row],[SIEMA]],Siema2024,26,FALSE)</f>
        <v>#REF!</v>
      </c>
      <c r="AK834" s="219" t="s">
        <v>7190</v>
      </c>
      <c r="AL834" s="219"/>
      <c r="AM834" s="219"/>
      <c r="AN834" s="145"/>
      <c r="AO834" s="145"/>
      <c r="AP834" s="145"/>
      <c r="AQ834" s="145"/>
      <c r="AR834" s="147"/>
      <c r="AS834" s="145"/>
      <c r="AT834" s="145"/>
      <c r="AU834" s="145" t="s">
        <v>7183</v>
      </c>
      <c r="AV834" s="145"/>
      <c r="AW834" s="145"/>
      <c r="AX834" s="145"/>
      <c r="AY834" s="145"/>
      <c r="AZ834" s="145"/>
      <c r="BA834" s="145"/>
      <c r="BB834" s="145"/>
      <c r="BC834" s="216" t="str">
        <f>IF(Tabela2[[#This Row],[Outro(s) ]] = "X", "PREENCHER","NA")</f>
        <v>NA</v>
      </c>
      <c r="BD834" s="145"/>
      <c r="BE834" s="145"/>
      <c r="BF834" s="208" t="s">
        <v>10933</v>
      </c>
      <c r="BG834" s="208"/>
      <c r="BH834" s="210" t="s">
        <v>10934</v>
      </c>
      <c r="BI834" s="209" t="s">
        <v>7062</v>
      </c>
      <c r="BJ834" s="219" t="s">
        <v>7099</v>
      </c>
      <c r="BK834" s="215" t="s">
        <v>2696</v>
      </c>
      <c r="BL834" s="222">
        <v>45988</v>
      </c>
      <c r="BM834" s="145">
        <f ca="1">IF(Tabela2[[#This Row],[Data de atendimento do Ibama (considerar o primeiro documento/ação)]]="",_xlfn.DAYS(TODAY(),J834),_xlfn.DAYS(Tabela2[[#This Row],[Data de atendimento do Ibama (considerar o primeiro documento/ação)]],J834))</f>
        <v>3</v>
      </c>
      <c r="BN834" s="216" t="str">
        <f>IF(Tabela2[[#This Row],[Atendido pelo Ibama ("Não" ou "Sim")]]="Não","Preencher", IF(Tabela2[[#This Row],[Atendido pelo Ibama ("Não" ou "Sim")]]="Sim","NA",""))</f>
        <v>NA</v>
      </c>
      <c r="BO834" s="220" t="s">
        <v>7100</v>
      </c>
      <c r="BP834" s="216" t="str">
        <f>IF(Tabela2[[#This Row],[Forma de atendimento (primeiro documento/ação)]]= "Outros (especificar)", "PREENCHER","NA")</f>
        <v>NA</v>
      </c>
      <c r="BQ834" s="215" t="s">
        <v>123</v>
      </c>
      <c r="BR834" s="216" t="str">
        <f>IF(Tabela2[[#This Row],[Equipe do Ibama foi a campo? Houve sobrevoo do Poseidon?]] = "Sim", "PREENCHER","NA")</f>
        <v>NA</v>
      </c>
      <c r="BS834" s="216" t="str">
        <f>IF(Tabela2[[#This Row],[Se sim, foi emitida Ordem de Emergência? (informações vinculada à coluna CK)]] = "Sim", "PREENCHER","NA")</f>
        <v>NA</v>
      </c>
      <c r="BT834" s="216" t="s">
        <v>7126</v>
      </c>
      <c r="BU834" s="216" t="s">
        <v>2696</v>
      </c>
      <c r="BV834" s="216" t="s">
        <v>123</v>
      </c>
      <c r="BW834" s="216" t="s">
        <v>2696</v>
      </c>
      <c r="BX834" s="215" t="s">
        <v>7102</v>
      </c>
      <c r="BY834" s="222">
        <v>46058</v>
      </c>
      <c r="BZ834" s="142">
        <f>IF(Tabela2[[#This Row],[Data do documento de encerramento]]="NA","NA",IF(Tabela2[[#This Row],[Data do documento de encerramento]]="","Pendente de conclusão/ encerramento",_xlfn.DAYS(Tabela2[[#This Row],[Data do documento de encerramento]],J834)))</f>
        <v>73</v>
      </c>
      <c r="CA834" s="219" t="s">
        <v>10025</v>
      </c>
      <c r="CB834" s="229"/>
      <c r="CC834" s="147"/>
      <c r="CD834" s="147"/>
      <c r="CE834" s="147"/>
      <c r="CF834" s="147"/>
      <c r="CG834" s="230"/>
      <c r="CH834" s="230"/>
      <c r="CI834" s="230"/>
      <c r="CJ834" s="230"/>
      <c r="CK834" s="230"/>
      <c r="CL834" s="230"/>
      <c r="CM834" s="230"/>
      <c r="CN834" s="230"/>
      <c r="CO834" s="230"/>
      <c r="CP834" s="230"/>
      <c r="CQ834" s="230"/>
      <c r="CR834" s="230"/>
      <c r="CS834" s="230"/>
      <c r="CT834" s="230"/>
      <c r="CU834" s="230"/>
      <c r="CV834" s="230"/>
      <c r="CW834" s="230"/>
      <c r="CX834" s="230"/>
      <c r="CY834" s="230"/>
      <c r="CZ834" s="230"/>
      <c r="DA834" s="230"/>
      <c r="DB834" s="230"/>
      <c r="DC834" s="230"/>
      <c r="DD834" s="230"/>
      <c r="DE834" s="230"/>
      <c r="DF834" s="230"/>
      <c r="DG834" s="230"/>
      <c r="DH834" s="230"/>
      <c r="DI834" s="230"/>
      <c r="DJ834" s="230"/>
      <c r="DK834" s="230"/>
      <c r="DL834" s="230"/>
      <c r="DM834" s="230"/>
      <c r="DN834" s="230"/>
      <c r="DO834" s="230"/>
      <c r="DP834" s="230"/>
      <c r="DQ834" s="230"/>
      <c r="DR834" s="230"/>
      <c r="DS834" s="230"/>
      <c r="DT834" s="230"/>
      <c r="DU834" s="230"/>
      <c r="DV834" s="230"/>
      <c r="DW834" s="230"/>
      <c r="DX834" s="230"/>
      <c r="DY834" s="230"/>
      <c r="DZ834" s="230"/>
      <c r="EA834" s="230"/>
      <c r="EB834" s="230"/>
      <c r="EC834" s="230"/>
      <c r="ED834" s="230"/>
      <c r="EE834" s="230"/>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c r="FA834" s="230"/>
      <c r="FB834" s="230"/>
      <c r="FC834" s="230"/>
      <c r="FD834" s="230"/>
      <c r="FE834" s="230"/>
      <c r="FF834" s="230"/>
      <c r="FG834" s="230"/>
      <c r="FH834" s="230"/>
      <c r="FI834" s="230"/>
      <c r="FJ834" s="230"/>
      <c r="FK834" s="230"/>
      <c r="FL834" s="230"/>
      <c r="FM834" s="230"/>
      <c r="FN834" s="230"/>
      <c r="FO834" s="230"/>
      <c r="FP834" s="230"/>
      <c r="FQ834" s="230"/>
      <c r="FR834" s="230"/>
      <c r="FS834" s="230"/>
      <c r="FT834" s="230"/>
      <c r="FU834" s="230"/>
      <c r="FV834" s="230"/>
      <c r="FW834" s="230"/>
      <c r="FX834" s="230"/>
      <c r="FY834" s="230"/>
      <c r="FZ834" s="230"/>
      <c r="GA834" s="230"/>
      <c r="GB834" s="230"/>
      <c r="GC834" s="230"/>
      <c r="GD834" s="230"/>
      <c r="GE834" s="230"/>
      <c r="GF834" s="230"/>
      <c r="GG834" s="230"/>
      <c r="GH834" s="230"/>
      <c r="GI834" s="230"/>
      <c r="GJ834" s="230"/>
      <c r="GK834" s="230"/>
      <c r="GL834" s="230"/>
      <c r="GM834" s="230"/>
      <c r="GN834" s="230"/>
      <c r="GO834" s="230"/>
      <c r="GP834" s="230"/>
      <c r="GQ834" s="230"/>
      <c r="GR834" s="230"/>
      <c r="GS834" s="230"/>
      <c r="GT834" s="230"/>
      <c r="GU834" s="230"/>
      <c r="GV834" s="230"/>
      <c r="GW834" s="230"/>
      <c r="GX834" s="230"/>
      <c r="GY834" s="230"/>
      <c r="GZ834" s="230"/>
      <c r="HA834" s="230"/>
      <c r="HB834" s="230"/>
      <c r="HC834" s="230"/>
      <c r="HD834" s="230"/>
      <c r="HE834" s="230"/>
      <c r="HF834" s="230"/>
      <c r="HG834" s="230"/>
      <c r="HH834" s="230"/>
      <c r="HI834" s="230"/>
      <c r="HJ834" s="230"/>
      <c r="HK834" s="230"/>
      <c r="HL834" s="230"/>
      <c r="HM834" s="230"/>
      <c r="HN834" s="230"/>
      <c r="HO834" s="230"/>
      <c r="HP834" s="230"/>
      <c r="HQ834" s="230"/>
      <c r="HR834" s="230"/>
      <c r="HS834" s="230"/>
      <c r="HT834" s="230"/>
      <c r="HU834" s="230"/>
      <c r="HV834" s="230"/>
      <c r="HW834" s="230"/>
      <c r="HX834" s="230"/>
      <c r="HY834" s="230"/>
      <c r="HZ834" s="230"/>
      <c r="IA834" s="230"/>
      <c r="IB834" s="230"/>
      <c r="IC834" s="230"/>
      <c r="ID834" s="230"/>
      <c r="IE834" s="230"/>
      <c r="IF834" s="230"/>
      <c r="IG834" s="230"/>
      <c r="IH834" s="230"/>
      <c r="II834" s="230"/>
      <c r="IJ834" s="230"/>
      <c r="IK834" s="230"/>
      <c r="IL834" s="230"/>
      <c r="IM834" s="230"/>
      <c r="IN834" s="230"/>
      <c r="IO834" s="230"/>
      <c r="IP834" s="230"/>
      <c r="IQ834" s="230"/>
      <c r="IR834" s="230"/>
      <c r="IS834" s="230"/>
      <c r="IT834" s="230"/>
      <c r="IU834" s="230"/>
      <c r="IV834" s="230"/>
      <c r="IW834" s="230"/>
      <c r="IX834" s="230"/>
      <c r="IY834" s="230"/>
      <c r="IZ834" s="230"/>
      <c r="JA834" s="230"/>
      <c r="JB834" s="230"/>
      <c r="JC834" s="230"/>
      <c r="JD834" s="230"/>
      <c r="JE834" s="230"/>
      <c r="JF834" s="230"/>
      <c r="JG834" s="230"/>
      <c r="JH834" s="230"/>
      <c r="JI834" s="230"/>
      <c r="JJ834" s="230"/>
      <c r="JK834" s="230"/>
      <c r="JL834" s="230"/>
      <c r="JM834" s="230"/>
      <c r="JN834" s="230"/>
      <c r="JO834" s="230"/>
      <c r="JP834" s="230"/>
      <c r="JQ834" s="230"/>
      <c r="JR834" s="230"/>
      <c r="JS834" s="230"/>
      <c r="JT834" s="230"/>
      <c r="JU834" s="230"/>
      <c r="JV834" s="230"/>
      <c r="JW834" s="230"/>
      <c r="JX834" s="230"/>
      <c r="JY834" s="230"/>
      <c r="JZ834" s="230"/>
      <c r="KA834" s="230"/>
      <c r="KB834" s="230"/>
      <c r="KC834" s="230"/>
      <c r="KD834" s="230"/>
      <c r="KE834" s="230"/>
      <c r="KF834" s="230"/>
      <c r="KG834" s="230"/>
      <c r="KH834" s="230"/>
      <c r="KI834" s="230"/>
      <c r="KJ834" s="230"/>
      <c r="KK834" s="230"/>
      <c r="KL834" s="230"/>
      <c r="KM834" s="230"/>
      <c r="KN834" s="230"/>
      <c r="KO834" s="230"/>
      <c r="KP834" s="230"/>
      <c r="KQ834" s="230"/>
      <c r="KR834" s="230"/>
      <c r="KS834" s="230"/>
      <c r="KT834" s="230"/>
      <c r="KU834" s="230"/>
      <c r="KV834" s="230"/>
      <c r="KW834" s="230"/>
      <c r="KX834" s="230"/>
      <c r="KY834" s="230"/>
      <c r="KZ834" s="230"/>
      <c r="LA834" s="230"/>
      <c r="LB834" s="230"/>
      <c r="LC834" s="230"/>
      <c r="LD834" s="230"/>
      <c r="LE834" s="230"/>
      <c r="LF834" s="230"/>
      <c r="LG834" s="230"/>
      <c r="LH834" s="230"/>
      <c r="LI834" s="230"/>
      <c r="LJ834" s="230"/>
      <c r="LK834" s="230"/>
      <c r="LL834" s="230"/>
      <c r="LM834" s="230"/>
      <c r="LN834" s="230"/>
      <c r="LO834" s="230"/>
      <c r="LP834" s="230"/>
      <c r="LQ834" s="230"/>
      <c r="LR834" s="230"/>
      <c r="LS834" s="230"/>
      <c r="LT834" s="230"/>
      <c r="LU834" s="230"/>
      <c r="LV834" s="230"/>
      <c r="LW834" s="230"/>
      <c r="LX834" s="230"/>
      <c r="LY834" s="230"/>
      <c r="LZ834" s="230"/>
      <c r="MA834" s="230"/>
      <c r="MB834" s="230"/>
      <c r="MC834" s="230"/>
      <c r="MD834" s="230"/>
      <c r="ME834" s="230"/>
      <c r="MF834" s="230"/>
      <c r="MG834" s="230"/>
      <c r="MH834" s="230"/>
      <c r="MI834" s="230"/>
      <c r="MJ834" s="230"/>
      <c r="MK834" s="230"/>
      <c r="ML834" s="230"/>
      <c r="MM834" s="230"/>
      <c r="MN834" s="230"/>
      <c r="MO834" s="230"/>
      <c r="MP834" s="230"/>
      <c r="MQ834" s="230"/>
      <c r="MR834" s="230"/>
      <c r="MS834" s="230"/>
      <c r="MT834" s="230"/>
      <c r="MU834" s="230"/>
      <c r="MV834" s="230"/>
      <c r="MW834" s="230"/>
      <c r="MX834" s="230"/>
      <c r="MY834" s="230"/>
      <c r="MZ834" s="230"/>
      <c r="NA834" s="230"/>
      <c r="NB834" s="230"/>
      <c r="NC834" s="230"/>
      <c r="ND834" s="230"/>
      <c r="NE834" s="230"/>
      <c r="NF834" s="230"/>
      <c r="NG834" s="230"/>
      <c r="NH834" s="230"/>
      <c r="NI834" s="230"/>
      <c r="NJ834" s="230"/>
      <c r="NK834" s="230"/>
      <c r="NL834" s="230"/>
      <c r="NM834" s="230"/>
      <c r="NN834" s="230"/>
      <c r="NO834" s="230"/>
      <c r="NP834" s="230"/>
      <c r="NQ834" s="230"/>
      <c r="NR834" s="230"/>
      <c r="NS834" s="230"/>
      <c r="NT834" s="230"/>
      <c r="NU834" s="230"/>
      <c r="NV834" s="230"/>
      <c r="NW834" s="230"/>
      <c r="NX834" s="230"/>
      <c r="NY834" s="230"/>
      <c r="NZ834" s="230"/>
      <c r="OA834" s="230"/>
      <c r="OB834" s="230"/>
      <c r="OC834" s="230"/>
      <c r="OD834" s="230"/>
      <c r="OE834" s="230"/>
      <c r="OF834" s="230"/>
      <c r="OG834" s="230"/>
      <c r="OH834" s="230"/>
      <c r="OI834" s="230"/>
      <c r="OJ834" s="230"/>
      <c r="OK834" s="230"/>
      <c r="OL834" s="230"/>
      <c r="OM834" s="230"/>
      <c r="ON834" s="230"/>
      <c r="OO834" s="230"/>
      <c r="OP834" s="230"/>
      <c r="OQ834" s="230"/>
      <c r="OR834" s="230"/>
      <c r="OS834" s="230"/>
      <c r="OT834" s="230"/>
      <c r="OU834" s="230"/>
      <c r="OV834" s="230"/>
      <c r="OW834" s="230"/>
      <c r="OX834" s="230"/>
      <c r="OY834" s="230"/>
      <c r="OZ834" s="230"/>
      <c r="PA834" s="230"/>
      <c r="PB834" s="230"/>
      <c r="PC834" s="230"/>
      <c r="PD834" s="230"/>
      <c r="PE834" s="230"/>
      <c r="PF834" s="230"/>
      <c r="PG834" s="230"/>
      <c r="PH834" s="230"/>
      <c r="PI834" s="230"/>
      <c r="PJ834" s="230"/>
      <c r="PK834" s="230"/>
      <c r="PL834" s="230"/>
      <c r="PM834" s="230"/>
      <c r="PN834" s="230"/>
      <c r="PO834" s="230"/>
      <c r="PP834" s="230"/>
      <c r="PQ834" s="230"/>
      <c r="PR834" s="230"/>
      <c r="PS834" s="230"/>
      <c r="PT834" s="230"/>
      <c r="PU834" s="230"/>
      <c r="PV834" s="230"/>
      <c r="PW834" s="230"/>
      <c r="PX834" s="230"/>
      <c r="PY834" s="230"/>
      <c r="PZ834" s="230"/>
      <c r="QA834" s="230"/>
      <c r="QB834" s="230"/>
      <c r="QC834" s="230"/>
      <c r="QD834" s="230"/>
      <c r="QE834" s="230"/>
      <c r="QF834" s="230"/>
      <c r="QG834" s="230"/>
      <c r="QH834" s="230"/>
      <c r="QI834" s="230"/>
      <c r="QJ834" s="230"/>
      <c r="QK834" s="230"/>
      <c r="QL834" s="230"/>
      <c r="QM834" s="230"/>
      <c r="QN834" s="230"/>
      <c r="QO834" s="230"/>
      <c r="QP834" s="230"/>
      <c r="QQ834" s="230"/>
      <c r="QR834" s="230"/>
      <c r="QS834" s="230"/>
      <c r="QT834" s="230"/>
      <c r="QU834" s="230"/>
      <c r="QV834" s="230"/>
      <c r="QW834" s="230"/>
      <c r="QX834" s="230"/>
      <c r="QY834" s="230"/>
      <c r="QZ834" s="230"/>
      <c r="RA834" s="230"/>
      <c r="RB834" s="230"/>
      <c r="RC834" s="230"/>
      <c r="RD834" s="230"/>
      <c r="RE834" s="230"/>
      <c r="RF834" s="230"/>
      <c r="RG834" s="230"/>
      <c r="RH834" s="230"/>
      <c r="RI834" s="230"/>
      <c r="RJ834" s="230"/>
      <c r="RK834" s="230"/>
      <c r="RL834" s="230"/>
      <c r="RM834" s="230"/>
      <c r="RN834" s="230"/>
      <c r="RO834" s="230"/>
      <c r="RP834" s="230"/>
      <c r="RQ834" s="230"/>
      <c r="RR834" s="230"/>
      <c r="RS834" s="230"/>
      <c r="RT834" s="230"/>
      <c r="RU834" s="230"/>
      <c r="RV834" s="230"/>
      <c r="RW834" s="230"/>
      <c r="RX834" s="230"/>
      <c r="RY834" s="230"/>
      <c r="RZ834" s="230"/>
      <c r="SA834" s="230"/>
      <c r="SB834" s="230"/>
      <c r="SC834" s="230"/>
      <c r="SD834" s="230"/>
      <c r="SE834" s="230"/>
      <c r="SF834" s="230"/>
      <c r="SG834" s="230"/>
      <c r="SH834" s="230"/>
      <c r="SI834" s="230"/>
      <c r="SJ834" s="230"/>
      <c r="SK834" s="230"/>
      <c r="SL834" s="230"/>
      <c r="SM834" s="230"/>
      <c r="SN834" s="230"/>
      <c r="SO834" s="230"/>
      <c r="SP834" s="230"/>
      <c r="SQ834" s="230"/>
      <c r="SR834" s="230"/>
      <c r="SS834" s="230"/>
      <c r="ST834" s="230"/>
      <c r="SU834" s="230"/>
      <c r="SV834" s="230"/>
      <c r="SW834" s="230"/>
      <c r="SX834" s="230"/>
      <c r="SY834" s="230"/>
      <c r="SZ834" s="230"/>
      <c r="TA834" s="230"/>
      <c r="TB834" s="230"/>
      <c r="TC834" s="230"/>
      <c r="TD834" s="230"/>
      <c r="TE834" s="230"/>
      <c r="TF834" s="230"/>
      <c r="TG834" s="230"/>
      <c r="TH834" s="230"/>
      <c r="TI834" s="230"/>
      <c r="TJ834" s="230"/>
      <c r="TK834" s="230"/>
      <c r="TL834" s="230"/>
      <c r="TM834" s="230"/>
      <c r="TN834" s="230"/>
      <c r="TO834" s="230"/>
      <c r="TP834" s="230"/>
      <c r="TQ834" s="230"/>
      <c r="TR834" s="230"/>
      <c r="TS834" s="230"/>
      <c r="TT834" s="230"/>
      <c r="TU834" s="230"/>
      <c r="TV834" s="230"/>
      <c r="TW834" s="230"/>
      <c r="TX834" s="230"/>
      <c r="TY834" s="230"/>
      <c r="TZ834" s="230"/>
      <c r="UA834" s="230"/>
      <c r="UB834" s="230"/>
      <c r="UC834" s="230"/>
      <c r="UD834" s="230"/>
      <c r="UE834" s="230"/>
      <c r="UF834" s="230"/>
      <c r="UG834" s="230"/>
      <c r="UH834" s="230"/>
      <c r="UI834" s="230"/>
      <c r="UJ834" s="230"/>
      <c r="UK834" s="230"/>
      <c r="UL834" s="230"/>
      <c r="UM834" s="230"/>
      <c r="UN834" s="230"/>
      <c r="UO834" s="230"/>
      <c r="UP834" s="230"/>
      <c r="UQ834" s="230"/>
      <c r="UR834" s="230"/>
      <c r="US834" s="230"/>
      <c r="UT834" s="230"/>
      <c r="UU834" s="230"/>
      <c r="UV834" s="230"/>
      <c r="UW834" s="230"/>
      <c r="UX834" s="230"/>
      <c r="UY834" s="230"/>
      <c r="UZ834" s="230"/>
      <c r="VA834" s="230"/>
      <c r="VB834" s="230"/>
      <c r="VC834" s="230"/>
      <c r="VD834" s="230"/>
      <c r="VE834" s="230"/>
      <c r="VF834" s="230"/>
      <c r="VG834" s="230"/>
      <c r="VH834" s="230"/>
      <c r="VI834" s="230"/>
      <c r="VJ834" s="230"/>
      <c r="VK834" s="230"/>
      <c r="VL834" s="230"/>
      <c r="VM834" s="230"/>
      <c r="VN834" s="230"/>
      <c r="VO834" s="230"/>
      <c r="VP834" s="230"/>
      <c r="VQ834" s="230"/>
      <c r="VR834" s="230"/>
      <c r="VS834" s="230"/>
      <c r="VT834" s="230"/>
      <c r="VU834" s="230"/>
      <c r="VV834" s="230"/>
      <c r="VW834" s="230"/>
      <c r="VX834" s="230"/>
      <c r="VY834" s="230"/>
      <c r="VZ834" s="230"/>
      <c r="WA834" s="230"/>
      <c r="WB834" s="230"/>
      <c r="WC834" s="230"/>
      <c r="WD834" s="230"/>
      <c r="WE834" s="230"/>
      <c r="WF834" s="230"/>
      <c r="WG834" s="230"/>
      <c r="WH834" s="230"/>
      <c r="WI834" s="230"/>
      <c r="WJ834" s="230"/>
      <c r="WK834" s="230"/>
      <c r="WL834" s="230"/>
      <c r="WM834" s="230"/>
      <c r="WN834" s="230"/>
      <c r="WO834" s="230"/>
      <c r="WP834" s="230"/>
      <c r="WQ834" s="230"/>
      <c r="WR834" s="230"/>
      <c r="WS834" s="230"/>
      <c r="WT834" s="230"/>
      <c r="WU834" s="230"/>
      <c r="WV834" s="230"/>
      <c r="WW834" s="230"/>
      <c r="WX834" s="230"/>
      <c r="WY834" s="230"/>
      <c r="WZ834" s="230"/>
      <c r="XA834" s="230"/>
      <c r="XB834" s="230"/>
      <c r="XC834" s="230"/>
      <c r="XD834" s="230"/>
      <c r="XE834" s="230"/>
      <c r="XF834" s="230"/>
      <c r="XG834" s="230"/>
      <c r="XH834" s="230"/>
      <c r="XI834" s="230"/>
      <c r="XJ834" s="230"/>
      <c r="XK834" s="230"/>
      <c r="XL834" s="230"/>
      <c r="XM834" s="230"/>
      <c r="XN834" s="230"/>
      <c r="XO834" s="230"/>
      <c r="XP834" s="230"/>
      <c r="XQ834" s="230"/>
      <c r="XR834" s="230"/>
      <c r="XS834" s="230"/>
      <c r="XT834" s="230"/>
      <c r="XU834" s="230"/>
      <c r="XV834" s="230"/>
      <c r="XW834" s="230"/>
      <c r="XX834" s="230"/>
      <c r="XY834" s="230"/>
      <c r="XZ834" s="230"/>
      <c r="YA834" s="230"/>
      <c r="YB834" s="230"/>
      <c r="YC834" s="230"/>
      <c r="YD834" s="230"/>
      <c r="YE834" s="230"/>
      <c r="YF834" s="230"/>
      <c r="YG834" s="230"/>
      <c r="YH834" s="230"/>
      <c r="YI834" s="230"/>
      <c r="YJ834" s="230"/>
      <c r="YK834" s="230"/>
      <c r="YL834" s="230"/>
      <c r="YM834" s="230"/>
      <c r="YN834" s="230"/>
      <c r="YO834" s="230"/>
      <c r="YP834" s="230"/>
      <c r="YQ834" s="230"/>
      <c r="YR834" s="230"/>
      <c r="YS834" s="230"/>
      <c r="YT834" s="230"/>
      <c r="YU834" s="230"/>
      <c r="YV834" s="230"/>
      <c r="YW834" s="230"/>
      <c r="YX834" s="230"/>
      <c r="YY834" s="230"/>
      <c r="YZ834" s="230"/>
      <c r="ZA834" s="230"/>
      <c r="ZB834" s="230"/>
      <c r="ZC834" s="230"/>
      <c r="ZD834" s="230"/>
      <c r="ZE834" s="230"/>
      <c r="ZF834" s="230"/>
      <c r="ZG834" s="230"/>
      <c r="ZH834" s="230"/>
      <c r="ZI834" s="230"/>
      <c r="ZJ834" s="230"/>
      <c r="ZK834" s="230"/>
      <c r="ZL834" s="230"/>
      <c r="ZM834" s="230"/>
      <c r="ZN834" s="230"/>
      <c r="ZO834" s="230"/>
      <c r="ZP834" s="230"/>
      <c r="ZQ834" s="230"/>
      <c r="ZR834" s="230"/>
      <c r="ZS834" s="230"/>
      <c r="ZT834" s="230"/>
      <c r="ZU834" s="230"/>
      <c r="ZV834" s="230"/>
      <c r="ZW834" s="230"/>
      <c r="ZX834" s="230"/>
      <c r="ZY834" s="230"/>
      <c r="ZZ834" s="230"/>
      <c r="AAA834" s="230"/>
      <c r="AAB834" s="230"/>
      <c r="AAC834" s="230"/>
      <c r="AAD834" s="230"/>
      <c r="AAE834" s="230"/>
      <c r="AAF834" s="230"/>
      <c r="AAG834" s="230"/>
      <c r="AAH834" s="230"/>
      <c r="AAI834" s="230"/>
      <c r="AAJ834" s="230"/>
      <c r="AAK834" s="230"/>
      <c r="AAL834" s="230"/>
      <c r="AAM834" s="230"/>
      <c r="AAN834" s="230"/>
      <c r="AAO834" s="230"/>
      <c r="AAP834" s="230"/>
      <c r="AAQ834" s="230"/>
      <c r="AAR834" s="230"/>
      <c r="AAS834" s="230"/>
      <c r="AAT834" s="230"/>
      <c r="AAU834" s="230"/>
      <c r="AAV834" s="230"/>
      <c r="AAW834" s="230"/>
      <c r="AAX834" s="230"/>
      <c r="AAY834" s="230"/>
      <c r="AAZ834" s="230"/>
      <c r="ABA834" s="230"/>
      <c r="ABB834" s="230"/>
      <c r="ABC834" s="230"/>
      <c r="ABD834" s="230"/>
      <c r="ABE834" s="230"/>
      <c r="ABF834" s="230"/>
      <c r="ABG834" s="230"/>
      <c r="ABH834" s="230"/>
      <c r="ABI834" s="230"/>
      <c r="ABJ834" s="230"/>
      <c r="ABK834" s="230"/>
      <c r="ABL834" s="230"/>
      <c r="ABM834" s="230"/>
      <c r="ABN834" s="230"/>
      <c r="ABO834" s="230"/>
      <c r="ABP834" s="230"/>
      <c r="ABQ834" s="230"/>
      <c r="ABR834" s="230"/>
      <c r="ABS834" s="230"/>
      <c r="ABT834" s="230"/>
      <c r="ABU834" s="230"/>
      <c r="ABV834" s="230"/>
      <c r="ABW834" s="230"/>
      <c r="ABX834" s="230"/>
      <c r="ABY834" s="230"/>
      <c r="ABZ834" s="230"/>
      <c r="ACA834" s="230"/>
      <c r="ACB834" s="230"/>
      <c r="ACC834" s="230"/>
      <c r="ACD834" s="230"/>
      <c r="ACE834" s="230"/>
      <c r="ACF834" s="230"/>
      <c r="ACG834" s="230"/>
      <c r="ACH834" s="230"/>
      <c r="ACI834" s="230"/>
      <c r="ACJ834" s="230"/>
      <c r="ACK834" s="230"/>
      <c r="ACL834" s="230"/>
      <c r="ACM834" s="230"/>
      <c r="ACN834" s="230"/>
      <c r="ACO834" s="230"/>
      <c r="ACP834" s="230"/>
      <c r="ACQ834" s="230"/>
      <c r="ACR834" s="230"/>
      <c r="ACS834" s="230"/>
      <c r="ACT834" s="230"/>
      <c r="ACU834" s="230"/>
      <c r="ACV834" s="230"/>
      <c r="ACW834" s="230"/>
      <c r="ACX834" s="230"/>
      <c r="ACY834" s="230"/>
      <c r="ACZ834" s="230"/>
      <c r="ADA834" s="230"/>
      <c r="ADB834" s="230"/>
      <c r="ADC834" s="230"/>
      <c r="ADD834" s="230"/>
      <c r="ADE834" s="230"/>
      <c r="ADF834" s="230"/>
      <c r="ADG834" s="230"/>
      <c r="ADH834" s="230"/>
      <c r="ADI834" s="230"/>
      <c r="ADJ834" s="230"/>
      <c r="ADK834" s="230"/>
      <c r="ADL834" s="230"/>
      <c r="ADM834" s="230"/>
      <c r="ADN834" s="230"/>
      <c r="ADO834" s="230"/>
      <c r="ADP834" s="230"/>
      <c r="ADQ834" s="230"/>
      <c r="ADR834" s="230"/>
      <c r="ADS834" s="230"/>
      <c r="ADT834" s="230"/>
      <c r="ADU834" s="230"/>
      <c r="ADV834" s="230"/>
      <c r="ADW834" s="230"/>
      <c r="ADX834" s="230"/>
      <c r="ADY834" s="230"/>
      <c r="ADZ834" s="230"/>
      <c r="AEA834" s="230"/>
      <c r="AEB834" s="230"/>
      <c r="AEC834" s="230"/>
      <c r="AED834" s="230"/>
      <c r="AEE834" s="230"/>
      <c r="AEF834" s="230"/>
      <c r="AEG834" s="230"/>
      <c r="AEH834" s="230"/>
      <c r="AEI834" s="230"/>
      <c r="AEJ834" s="230"/>
      <c r="AEK834" s="230"/>
      <c r="AEL834" s="230"/>
      <c r="AEM834" s="230"/>
      <c r="AEN834" s="230"/>
      <c r="AEO834" s="230"/>
      <c r="AEP834" s="230"/>
      <c r="AEQ834" s="230"/>
      <c r="AER834" s="230"/>
      <c r="AES834" s="230"/>
      <c r="AET834" s="230"/>
      <c r="AEU834" s="230"/>
      <c r="AEV834" s="230"/>
      <c r="AEW834" s="230"/>
      <c r="AEX834" s="230"/>
      <c r="AEY834" s="230"/>
      <c r="AEZ834" s="230"/>
      <c r="AFA834" s="230"/>
      <c r="AFB834" s="230"/>
      <c r="AFC834" s="230"/>
      <c r="AFD834" s="230"/>
      <c r="AFE834" s="230"/>
      <c r="AFF834" s="230"/>
      <c r="AFG834" s="230"/>
      <c r="AFH834" s="230"/>
      <c r="AFI834" s="230"/>
      <c r="AFJ834" s="230"/>
      <c r="AFK834" s="230"/>
      <c r="AFL834" s="230"/>
      <c r="AFM834" s="230"/>
      <c r="AFN834" s="230"/>
      <c r="AFO834" s="230"/>
      <c r="AFP834" s="230"/>
      <c r="AFQ834" s="230"/>
      <c r="AFR834" s="230"/>
      <c r="AFS834" s="230"/>
      <c r="AFT834" s="230"/>
      <c r="AFU834" s="230"/>
      <c r="AFV834" s="230"/>
      <c r="AFW834" s="230"/>
      <c r="AFX834" s="230"/>
      <c r="AFY834" s="230"/>
      <c r="AFZ834" s="230"/>
      <c r="AGA834" s="230"/>
      <c r="AGB834" s="230"/>
      <c r="AGC834" s="230"/>
      <c r="AGD834" s="230"/>
      <c r="AGE834" s="230"/>
      <c r="AGF834" s="230"/>
      <c r="AGG834" s="230"/>
      <c r="AGH834" s="230"/>
      <c r="AGI834" s="230"/>
      <c r="AGJ834" s="230"/>
      <c r="AGK834" s="230"/>
      <c r="AGL834" s="230"/>
      <c r="AGM834" s="230"/>
      <c r="AGN834" s="230"/>
      <c r="AGO834" s="230"/>
      <c r="AGP834" s="230"/>
      <c r="AGQ834" s="230"/>
      <c r="AGR834" s="230"/>
      <c r="AGS834" s="230"/>
      <c r="AGT834" s="230"/>
      <c r="AGU834" s="230"/>
      <c r="AGV834" s="230"/>
      <c r="AGW834" s="230"/>
      <c r="AGX834" s="230"/>
      <c r="AGY834" s="230"/>
      <c r="AGZ834" s="230"/>
      <c r="AHA834" s="230"/>
      <c r="AHB834" s="230"/>
      <c r="AHC834" s="230"/>
      <c r="AHD834" s="230"/>
      <c r="AHE834" s="230"/>
      <c r="AHF834" s="230"/>
      <c r="AHG834" s="230"/>
      <c r="AHH834" s="230"/>
      <c r="AHI834" s="230"/>
      <c r="AHJ834" s="230"/>
      <c r="AHK834" s="230"/>
      <c r="AHL834" s="230"/>
      <c r="AHM834" s="230"/>
      <c r="AHN834" s="230"/>
      <c r="AHO834" s="230"/>
      <c r="AHP834" s="230"/>
      <c r="AHQ834" s="230"/>
      <c r="AHR834" s="230"/>
      <c r="AHS834" s="230"/>
      <c r="AHT834" s="230"/>
      <c r="AHU834" s="230"/>
      <c r="AHV834" s="230"/>
      <c r="AHW834" s="230"/>
      <c r="AHX834" s="230"/>
      <c r="AHY834" s="230"/>
      <c r="AHZ834" s="230"/>
      <c r="AIA834" s="230"/>
      <c r="AIB834" s="230"/>
      <c r="AIC834" s="230"/>
      <c r="AID834" s="230"/>
      <c r="AIE834" s="230"/>
      <c r="AIF834" s="230"/>
      <c r="AIG834" s="230"/>
      <c r="AIH834" s="230"/>
      <c r="AII834" s="230"/>
      <c r="AIJ834" s="230"/>
      <c r="AIK834" s="230"/>
      <c r="AIL834" s="230"/>
      <c r="AIM834" s="230"/>
      <c r="AIN834" s="230"/>
      <c r="AIO834" s="230"/>
      <c r="AIP834" s="230"/>
      <c r="AIQ834" s="230"/>
      <c r="AIR834" s="230"/>
      <c r="AIS834" s="230"/>
      <c r="AIT834" s="230"/>
      <c r="AIU834" s="230"/>
      <c r="AIV834" s="230"/>
      <c r="AIW834" s="230"/>
      <c r="AIX834" s="230"/>
      <c r="AIY834" s="230"/>
      <c r="AIZ834" s="230"/>
      <c r="AJA834" s="230"/>
      <c r="AJB834" s="230"/>
      <c r="AJC834" s="230"/>
      <c r="AJD834" s="230"/>
      <c r="AJE834" s="230"/>
      <c r="AJF834" s="230"/>
      <c r="AJG834" s="230"/>
      <c r="AJH834" s="230"/>
      <c r="AJI834" s="230"/>
      <c r="AJJ834" s="230"/>
      <c r="AJK834" s="230"/>
      <c r="AJL834" s="230"/>
      <c r="AJM834" s="230"/>
      <c r="AJN834" s="230"/>
      <c r="AJO834" s="230"/>
      <c r="AJP834" s="230"/>
      <c r="AJQ834" s="230"/>
      <c r="AJR834" s="230"/>
      <c r="AJS834" s="230"/>
      <c r="AJT834" s="230"/>
      <c r="AJU834" s="230"/>
      <c r="AJV834" s="230"/>
      <c r="AJW834" s="230"/>
      <c r="AJX834" s="230"/>
      <c r="AJY834" s="230"/>
      <c r="AJZ834" s="230"/>
      <c r="AKA834" s="230"/>
      <c r="AKB834" s="230"/>
      <c r="AKC834" s="230"/>
      <c r="AKD834" s="230"/>
      <c r="AKE834" s="230"/>
      <c r="AKF834" s="230"/>
      <c r="AKG834" s="230"/>
      <c r="AKH834" s="230"/>
      <c r="AKI834" s="230"/>
      <c r="AKJ834" s="230"/>
      <c r="AKK834" s="230"/>
      <c r="AKL834" s="230"/>
      <c r="AKM834" s="230"/>
      <c r="AKN834" s="230"/>
      <c r="AKO834" s="230"/>
      <c r="AKP834" s="230"/>
      <c r="AKQ834" s="230"/>
      <c r="AKR834" s="230"/>
      <c r="AKS834" s="230"/>
      <c r="AKT834" s="230"/>
      <c r="AKU834" s="230"/>
      <c r="AKV834" s="230"/>
      <c r="AKW834" s="230"/>
      <c r="AKX834" s="230"/>
      <c r="AKY834" s="230"/>
      <c r="AKZ834" s="230"/>
      <c r="ALA834" s="230"/>
      <c r="ALB834" s="230"/>
      <c r="ALC834" s="230"/>
      <c r="ALD834" s="230"/>
      <c r="ALE834" s="230"/>
      <c r="ALF834" s="230"/>
      <c r="ALG834" s="230"/>
      <c r="ALH834" s="230"/>
      <c r="ALI834" s="230"/>
      <c r="ALJ834" s="230"/>
      <c r="ALK834" s="230"/>
      <c r="ALL834" s="230"/>
      <c r="ALM834" s="230"/>
      <c r="ALN834" s="230"/>
      <c r="ALO834" s="230"/>
      <c r="ALP834" s="230"/>
      <c r="ALQ834" s="230"/>
      <c r="ALR834" s="230"/>
      <c r="ALS834" s="230"/>
      <c r="ALT834" s="230"/>
      <c r="ALU834" s="230"/>
      <c r="ALV834" s="230"/>
      <c r="ALW834" s="230"/>
      <c r="ALX834" s="230"/>
      <c r="ALY834" s="230"/>
      <c r="ALZ834" s="230"/>
      <c r="AMA834" s="230"/>
      <c r="AMB834" s="230"/>
      <c r="AMC834" s="230"/>
      <c r="AMD834" s="230"/>
      <c r="AME834" s="230"/>
      <c r="AMF834" s="230"/>
      <c r="AMG834" s="230"/>
      <c r="AMH834" s="230"/>
      <c r="AMI834" s="230"/>
      <c r="AMJ834" s="230"/>
      <c r="AMK834" s="230"/>
      <c r="AML834" s="230"/>
      <c r="AMM834" s="230"/>
      <c r="AMN834" s="230"/>
      <c r="AMO834" s="230"/>
      <c r="AMP834" s="230"/>
      <c r="AMQ834" s="230"/>
      <c r="AMR834" s="230"/>
      <c r="AMS834" s="230"/>
      <c r="AMT834" s="230"/>
      <c r="AMU834" s="230"/>
      <c r="AMV834" s="230"/>
      <c r="AMW834" s="230"/>
      <c r="AMX834" s="230"/>
      <c r="AMY834" s="230"/>
      <c r="AMZ834" s="230"/>
      <c r="ANA834" s="230"/>
      <c r="ANB834" s="230"/>
      <c r="ANC834" s="230"/>
      <c r="AND834" s="230"/>
      <c r="ANE834" s="230"/>
      <c r="ANF834" s="230"/>
      <c r="ANG834" s="230"/>
      <c r="ANH834" s="230"/>
      <c r="ANI834" s="230"/>
      <c r="ANJ834" s="230"/>
      <c r="ANK834" s="230"/>
      <c r="ANL834" s="230"/>
      <c r="ANM834" s="230"/>
      <c r="ANN834" s="230"/>
      <c r="ANO834" s="230"/>
      <c r="ANP834" s="230"/>
      <c r="ANQ834" s="230"/>
      <c r="ANR834" s="230"/>
      <c r="ANS834" s="230"/>
      <c r="ANT834" s="230"/>
      <c r="ANU834" s="230"/>
      <c r="ANV834" s="230"/>
      <c r="ANW834" s="230"/>
      <c r="ANX834" s="230"/>
      <c r="ANY834" s="230"/>
      <c r="ANZ834" s="230"/>
      <c r="AOA834" s="230"/>
      <c r="AOB834" s="230"/>
      <c r="AOC834" s="230"/>
      <c r="AOD834" s="230"/>
      <c r="AOE834" s="230"/>
      <c r="AOF834" s="230"/>
      <c r="AOG834" s="230"/>
      <c r="AOH834" s="230"/>
      <c r="AOI834" s="230"/>
      <c r="AOJ834" s="230"/>
      <c r="AOK834" s="230"/>
      <c r="AOL834" s="230"/>
      <c r="AOM834" s="230"/>
      <c r="AON834" s="230"/>
      <c r="AOO834" s="230"/>
      <c r="AOP834" s="230"/>
      <c r="AOQ834" s="230"/>
      <c r="AOR834" s="230"/>
      <c r="AOS834" s="230"/>
      <c r="AOT834" s="230"/>
      <c r="AOU834" s="230"/>
      <c r="AOV834" s="230"/>
      <c r="AOW834" s="230"/>
      <c r="AOX834" s="230"/>
      <c r="AOY834" s="230"/>
      <c r="AOZ834" s="230"/>
      <c r="APA834" s="230"/>
      <c r="APB834" s="230"/>
      <c r="APC834" s="230"/>
      <c r="APD834" s="230"/>
      <c r="APE834" s="230"/>
      <c r="APF834" s="230"/>
      <c r="APG834" s="230"/>
      <c r="APH834" s="230"/>
      <c r="API834" s="230"/>
      <c r="APJ834" s="230"/>
      <c r="APK834" s="230"/>
      <c r="APL834" s="230"/>
      <c r="APM834" s="230"/>
      <c r="APN834" s="230"/>
      <c r="APO834" s="230"/>
      <c r="APP834" s="230"/>
      <c r="APQ834" s="230"/>
      <c r="APR834" s="230"/>
      <c r="APS834" s="230"/>
      <c r="APT834" s="230"/>
      <c r="APU834" s="230"/>
      <c r="APV834" s="230"/>
      <c r="APW834" s="230"/>
      <c r="APX834" s="230"/>
      <c r="APY834" s="230"/>
      <c r="APZ834" s="230"/>
      <c r="AQA834" s="230"/>
      <c r="AQB834" s="230"/>
      <c r="AQC834" s="230"/>
      <c r="AQD834" s="230"/>
      <c r="AQE834" s="230"/>
      <c r="AQF834" s="230"/>
      <c r="AQG834" s="230"/>
      <c r="AQH834" s="230"/>
      <c r="AQI834" s="230"/>
      <c r="AQJ834" s="230"/>
      <c r="AQK834" s="230"/>
      <c r="AQL834" s="230"/>
      <c r="AQM834" s="230"/>
      <c r="AQN834" s="230"/>
      <c r="AQO834" s="230"/>
      <c r="AQP834" s="230"/>
      <c r="AQQ834" s="230"/>
      <c r="AQR834" s="230"/>
      <c r="AQS834" s="230"/>
      <c r="AQT834" s="230"/>
      <c r="AQU834" s="230"/>
      <c r="AQV834" s="230"/>
      <c r="AQW834" s="230"/>
      <c r="AQX834" s="230"/>
      <c r="AQY834" s="230"/>
      <c r="AQZ834" s="230"/>
      <c r="ARA834" s="230"/>
      <c r="ARB834" s="230"/>
      <c r="ARC834" s="230"/>
      <c r="ARD834" s="230"/>
      <c r="ARE834" s="230"/>
      <c r="ARF834" s="230"/>
      <c r="ARG834" s="230"/>
      <c r="ARH834" s="230"/>
      <c r="ARI834" s="230"/>
      <c r="ARJ834" s="230"/>
      <c r="ARK834" s="230"/>
      <c r="ARL834" s="230"/>
      <c r="ARM834" s="230"/>
      <c r="ARN834" s="230"/>
      <c r="ARO834" s="230"/>
      <c r="ARP834" s="230"/>
      <c r="ARQ834" s="230"/>
      <c r="ARR834" s="230"/>
      <c r="ARS834" s="230"/>
      <c r="ART834" s="230"/>
      <c r="ARU834" s="230"/>
      <c r="ARV834" s="230"/>
      <c r="ARW834" s="230"/>
      <c r="ARX834" s="230"/>
      <c r="ARY834" s="230"/>
      <c r="ARZ834" s="230"/>
      <c r="ASA834" s="230"/>
      <c r="ASB834" s="230"/>
      <c r="ASC834" s="230"/>
      <c r="ASD834" s="230"/>
      <c r="ASE834" s="230"/>
      <c r="ASF834" s="230"/>
      <c r="ASG834" s="230"/>
      <c r="ASH834" s="230"/>
      <c r="ASI834" s="230"/>
      <c r="ASJ834" s="230"/>
      <c r="ASK834" s="230"/>
      <c r="ASL834" s="230"/>
      <c r="ASM834" s="230"/>
      <c r="ASN834" s="230"/>
      <c r="ASO834" s="230"/>
      <c r="ASP834" s="230"/>
      <c r="ASQ834" s="230"/>
      <c r="ASR834" s="230"/>
      <c r="ASS834" s="230"/>
      <c r="AST834" s="230"/>
      <c r="ASU834" s="230"/>
      <c r="ASV834" s="230"/>
      <c r="ASW834" s="230"/>
      <c r="ASX834" s="230"/>
      <c r="ASY834" s="230"/>
      <c r="ASZ834" s="230"/>
      <c r="ATA834" s="230"/>
      <c r="ATB834" s="230"/>
      <c r="ATC834" s="230"/>
      <c r="ATD834" s="230"/>
      <c r="ATE834" s="230"/>
      <c r="ATF834" s="230"/>
      <c r="ATG834" s="230"/>
      <c r="ATH834" s="230"/>
      <c r="ATI834" s="230"/>
      <c r="ATJ834" s="230"/>
      <c r="ATK834" s="230"/>
      <c r="ATL834" s="230"/>
      <c r="ATM834" s="230"/>
      <c r="ATN834" s="230"/>
      <c r="ATO834" s="230"/>
      <c r="ATP834" s="230"/>
      <c r="ATQ834" s="230"/>
      <c r="ATR834" s="230"/>
      <c r="ATS834" s="230"/>
      <c r="ATT834" s="230"/>
      <c r="ATU834" s="230"/>
      <c r="ATV834" s="230"/>
      <c r="ATW834" s="230"/>
      <c r="ATX834" s="230"/>
      <c r="ATY834" s="230"/>
      <c r="ATZ834" s="230"/>
      <c r="AUA834" s="230"/>
      <c r="AUB834" s="230"/>
      <c r="AUC834" s="230"/>
      <c r="AUD834" s="230"/>
      <c r="AUE834" s="230"/>
      <c r="AUF834" s="230"/>
      <c r="AUG834" s="230"/>
      <c r="AUH834" s="230"/>
      <c r="AUI834" s="230"/>
      <c r="AUJ834" s="230"/>
      <c r="AUK834" s="230"/>
      <c r="AUL834" s="230"/>
      <c r="AUM834" s="230"/>
      <c r="AUN834" s="230"/>
      <c r="AUO834" s="230"/>
      <c r="AUP834" s="230"/>
      <c r="AUQ834" s="230"/>
      <c r="AUR834" s="230"/>
      <c r="AUS834" s="230"/>
      <c r="AUT834" s="230"/>
      <c r="AUU834" s="230"/>
      <c r="AUV834" s="230"/>
      <c r="AUW834" s="230"/>
      <c r="AUX834" s="230"/>
      <c r="AUY834" s="230"/>
      <c r="AUZ834" s="230"/>
      <c r="AVA834" s="230"/>
      <c r="AVB834" s="230"/>
      <c r="AVC834" s="230"/>
      <c r="AVD834" s="230"/>
      <c r="AVE834" s="230"/>
      <c r="AVF834" s="230"/>
      <c r="AVG834" s="230"/>
      <c r="AVH834" s="230"/>
      <c r="AVI834" s="230"/>
      <c r="AVJ834" s="230"/>
      <c r="AVK834" s="230"/>
      <c r="AVL834" s="230"/>
      <c r="AVM834" s="230"/>
      <c r="AVN834" s="230"/>
      <c r="AVO834" s="230"/>
      <c r="AVP834" s="230"/>
      <c r="AVQ834" s="230"/>
      <c r="AVR834" s="230"/>
      <c r="AVS834" s="230"/>
      <c r="AVT834" s="230"/>
      <c r="AVU834" s="230"/>
      <c r="AVV834" s="230"/>
      <c r="AVW834" s="230"/>
      <c r="AVX834" s="230"/>
      <c r="AVY834" s="230"/>
      <c r="AVZ834" s="230"/>
      <c r="AWA834" s="230"/>
      <c r="AWB834" s="230"/>
      <c r="AWC834" s="230"/>
      <c r="AWD834" s="230"/>
      <c r="AWE834" s="230"/>
      <c r="AWF834" s="230"/>
      <c r="AWG834" s="230"/>
      <c r="AWH834" s="230"/>
      <c r="AWI834" s="230"/>
      <c r="AWJ834" s="230"/>
      <c r="AWK834" s="230"/>
      <c r="AWL834" s="230"/>
      <c r="AWM834" s="230"/>
      <c r="AWN834" s="230"/>
      <c r="AWO834" s="230"/>
      <c r="AWP834" s="230"/>
      <c r="AWQ834" s="230"/>
      <c r="AWR834" s="230"/>
      <c r="AWS834" s="230"/>
      <c r="AWT834" s="230"/>
      <c r="AWU834" s="230"/>
      <c r="AWV834" s="230"/>
      <c r="AWW834" s="230"/>
      <c r="AWX834" s="230"/>
      <c r="AWY834" s="230"/>
      <c r="AWZ834" s="230"/>
      <c r="AXA834" s="230"/>
      <c r="AXB834" s="230"/>
      <c r="AXC834" s="230"/>
      <c r="AXD834" s="230"/>
      <c r="AXE834" s="230"/>
      <c r="AXF834" s="230"/>
      <c r="AXG834" s="230"/>
      <c r="AXH834" s="230"/>
      <c r="AXI834" s="230"/>
      <c r="AXJ834" s="230"/>
      <c r="AXK834" s="230"/>
      <c r="AXL834" s="230"/>
      <c r="AXM834" s="230"/>
      <c r="AXN834" s="230"/>
      <c r="AXO834" s="230"/>
      <c r="AXP834" s="230"/>
      <c r="AXQ834" s="230"/>
      <c r="AXR834" s="230"/>
      <c r="AXS834" s="230"/>
      <c r="AXT834" s="230"/>
      <c r="AXU834" s="230"/>
      <c r="AXV834" s="230"/>
      <c r="AXW834" s="230"/>
      <c r="AXX834" s="230"/>
      <c r="AXY834" s="230"/>
      <c r="AXZ834" s="230"/>
      <c r="AYA834" s="230"/>
      <c r="AYB834" s="230"/>
      <c r="AYC834" s="230"/>
      <c r="AYD834" s="230"/>
      <c r="AYE834" s="230"/>
      <c r="AYF834" s="230"/>
      <c r="AYG834" s="230"/>
      <c r="AYH834" s="230"/>
      <c r="AYI834" s="230"/>
      <c r="AYJ834" s="230"/>
      <c r="AYK834" s="230"/>
      <c r="AYL834" s="230"/>
      <c r="AYM834" s="230"/>
      <c r="AYN834" s="230"/>
      <c r="AYO834" s="230"/>
      <c r="AYP834" s="230"/>
      <c r="AYQ834" s="230"/>
      <c r="AYR834" s="230"/>
      <c r="AYS834" s="230"/>
      <c r="AYT834" s="230"/>
      <c r="AYU834" s="230"/>
      <c r="AYV834" s="230"/>
      <c r="AYW834" s="230"/>
      <c r="AYX834" s="230"/>
      <c r="AYY834" s="230"/>
      <c r="AYZ834" s="230"/>
      <c r="AZA834" s="230"/>
      <c r="AZB834" s="230"/>
      <c r="AZC834" s="230"/>
      <c r="AZD834" s="230"/>
      <c r="AZE834" s="230"/>
      <c r="AZF834" s="230"/>
      <c r="AZG834" s="230"/>
      <c r="AZH834" s="230"/>
      <c r="AZI834" s="230"/>
      <c r="AZJ834" s="230"/>
      <c r="AZK834" s="230"/>
      <c r="AZL834" s="230"/>
      <c r="AZM834" s="230"/>
      <c r="AZN834" s="230"/>
      <c r="AZO834" s="230"/>
      <c r="AZP834" s="230"/>
      <c r="AZQ834" s="230"/>
      <c r="AZR834" s="230"/>
      <c r="AZS834" s="230"/>
      <c r="AZT834" s="230"/>
      <c r="AZU834" s="230"/>
      <c r="AZV834" s="230"/>
      <c r="AZW834" s="230"/>
      <c r="AZX834" s="230"/>
      <c r="AZY834" s="230"/>
      <c r="AZZ834" s="230"/>
      <c r="BAA834" s="230"/>
      <c r="BAB834" s="230"/>
      <c r="BAC834" s="230"/>
      <c r="BAD834" s="230"/>
      <c r="BAE834" s="230"/>
      <c r="BAF834" s="230"/>
      <c r="BAG834" s="230"/>
      <c r="BAH834" s="230"/>
      <c r="BAI834" s="230"/>
      <c r="BAJ834" s="230"/>
      <c r="BAK834" s="230"/>
      <c r="BAL834" s="230"/>
      <c r="BAM834" s="230"/>
      <c r="BAN834" s="230"/>
      <c r="BAO834" s="230"/>
      <c r="BAP834" s="230"/>
      <c r="BAQ834" s="230"/>
      <c r="BAR834" s="230"/>
      <c r="BAS834" s="230"/>
      <c r="BAT834" s="230"/>
      <c r="BAU834" s="230"/>
      <c r="BAV834" s="230"/>
      <c r="BAW834" s="230"/>
      <c r="BAX834" s="230"/>
      <c r="BAY834" s="230"/>
      <c r="BAZ834" s="230"/>
      <c r="BBA834" s="230"/>
      <c r="BBB834" s="230"/>
      <c r="BBC834" s="230"/>
      <c r="BBD834" s="230"/>
      <c r="BBE834" s="230"/>
      <c r="BBF834" s="230"/>
      <c r="BBG834" s="230"/>
      <c r="BBH834" s="230"/>
      <c r="BBI834" s="230"/>
      <c r="BBJ834" s="230"/>
      <c r="BBK834" s="230"/>
      <c r="BBL834" s="230"/>
      <c r="BBM834" s="230"/>
      <c r="BBN834" s="230"/>
      <c r="BBO834" s="230"/>
      <c r="BBP834" s="230"/>
      <c r="BBQ834" s="230"/>
      <c r="BBR834" s="230"/>
      <c r="BBS834" s="230"/>
      <c r="BBT834" s="230"/>
      <c r="BBU834" s="230"/>
      <c r="BBV834" s="230"/>
      <c r="BBW834" s="230"/>
      <c r="BBX834" s="230"/>
      <c r="BBY834" s="230"/>
      <c r="BBZ834" s="230"/>
      <c r="BCA834" s="230"/>
      <c r="BCB834" s="230"/>
      <c r="BCC834" s="230"/>
      <c r="BCD834" s="230"/>
      <c r="BCE834" s="230"/>
      <c r="BCF834" s="230"/>
      <c r="BCG834" s="230"/>
      <c r="BCH834" s="230"/>
      <c r="BCI834" s="230"/>
      <c r="BCJ834" s="230"/>
      <c r="BCK834" s="230"/>
      <c r="BCL834" s="230"/>
      <c r="BCM834" s="230"/>
      <c r="BCN834" s="230"/>
      <c r="BCO834" s="230"/>
      <c r="BCP834" s="230"/>
      <c r="BCQ834" s="230"/>
      <c r="BCR834" s="230"/>
      <c r="BCS834" s="230"/>
      <c r="BCT834" s="230"/>
      <c r="BCU834" s="230"/>
      <c r="BCV834" s="230"/>
      <c r="BCW834" s="230"/>
      <c r="BCX834" s="230"/>
      <c r="BCY834" s="230"/>
      <c r="BCZ834" s="230"/>
      <c r="BDA834" s="230"/>
      <c r="BDB834" s="230"/>
      <c r="BDC834" s="230"/>
      <c r="BDD834" s="230"/>
      <c r="BDE834" s="230"/>
      <c r="BDF834" s="230"/>
      <c r="BDG834" s="230"/>
      <c r="BDH834" s="230"/>
      <c r="BDI834" s="230"/>
      <c r="BDJ834" s="230"/>
      <c r="BDK834" s="230"/>
      <c r="BDL834" s="230"/>
      <c r="BDM834" s="230"/>
      <c r="BDN834" s="230"/>
      <c r="BDO834" s="230"/>
      <c r="BDP834" s="230"/>
      <c r="BDQ834" s="230"/>
      <c r="BDR834" s="230"/>
      <c r="BDS834" s="230"/>
      <c r="BDT834" s="230"/>
      <c r="BDU834" s="230"/>
      <c r="BDV834" s="230"/>
      <c r="BDW834" s="230"/>
      <c r="BDX834" s="230"/>
      <c r="BDY834" s="230"/>
      <c r="BDZ834" s="230"/>
      <c r="BEA834" s="230"/>
      <c r="BEB834" s="230"/>
      <c r="BEC834" s="230"/>
      <c r="BED834" s="230"/>
      <c r="BEE834" s="230"/>
      <c r="BEF834" s="230"/>
      <c r="BEG834" s="230"/>
      <c r="BEH834" s="230"/>
      <c r="BEI834" s="230"/>
      <c r="BEJ834" s="230"/>
      <c r="BEK834" s="230"/>
      <c r="BEL834" s="230"/>
      <c r="BEM834" s="230"/>
      <c r="BEN834" s="230"/>
      <c r="BEO834" s="230"/>
      <c r="BEP834" s="230"/>
      <c r="BEQ834" s="230"/>
      <c r="BER834" s="230"/>
      <c r="BES834" s="230"/>
      <c r="BET834" s="230"/>
      <c r="BEU834" s="230"/>
      <c r="BEV834" s="230"/>
      <c r="BEW834" s="230"/>
      <c r="BEX834" s="230"/>
      <c r="BEY834" s="230"/>
      <c r="BEZ834" s="230"/>
      <c r="BFA834" s="230"/>
      <c r="BFB834" s="230"/>
      <c r="BFC834" s="230"/>
      <c r="BFD834" s="230"/>
      <c r="BFE834" s="230"/>
      <c r="BFF834" s="230"/>
      <c r="BFG834" s="230"/>
      <c r="BFH834" s="230"/>
      <c r="BFI834" s="230"/>
      <c r="BFJ834" s="230"/>
      <c r="BFK834" s="230"/>
      <c r="BFL834" s="230"/>
      <c r="BFM834" s="230"/>
      <c r="BFN834" s="230"/>
      <c r="BFO834" s="230"/>
      <c r="BFP834" s="230"/>
      <c r="BFQ834" s="230"/>
      <c r="BFR834" s="230"/>
      <c r="BFS834" s="230"/>
      <c r="BFT834" s="230"/>
      <c r="BFU834" s="230"/>
      <c r="BFV834" s="230"/>
      <c r="BFW834" s="230"/>
      <c r="BFX834" s="230"/>
      <c r="BFY834" s="230"/>
      <c r="BFZ834" s="230"/>
      <c r="BGA834" s="230"/>
      <c r="BGB834" s="230"/>
      <c r="BGC834" s="230"/>
      <c r="BGD834" s="230"/>
      <c r="BGE834" s="230"/>
      <c r="BGF834" s="230"/>
      <c r="BGG834" s="230"/>
      <c r="BGH834" s="230"/>
      <c r="BGI834" s="230"/>
      <c r="BGJ834" s="230"/>
      <c r="BGK834" s="230"/>
      <c r="BGL834" s="230"/>
      <c r="BGM834" s="230"/>
      <c r="BGN834" s="230"/>
      <c r="BGO834" s="230"/>
      <c r="BGP834" s="230"/>
      <c r="BGQ834" s="230"/>
      <c r="BGR834" s="230"/>
      <c r="BGS834" s="230"/>
      <c r="BGT834" s="230"/>
      <c r="BGU834" s="230"/>
      <c r="BGV834" s="230"/>
      <c r="BGW834" s="230"/>
      <c r="BGX834" s="230"/>
      <c r="BGY834" s="230"/>
      <c r="BGZ834" s="230"/>
      <c r="BHA834" s="230"/>
      <c r="BHB834" s="230"/>
      <c r="BHC834" s="230"/>
      <c r="BHD834" s="230"/>
      <c r="BHE834" s="230"/>
      <c r="BHF834" s="230"/>
      <c r="BHG834" s="230"/>
      <c r="BHH834" s="230"/>
      <c r="BHI834" s="230"/>
      <c r="BHJ834" s="230"/>
      <c r="BHK834" s="230"/>
      <c r="BHL834" s="230"/>
      <c r="BHM834" s="230"/>
      <c r="BHN834" s="230"/>
      <c r="BHO834" s="230"/>
      <c r="BHP834" s="230"/>
      <c r="BHQ834" s="230"/>
      <c r="BHR834" s="230"/>
      <c r="BHS834" s="230"/>
      <c r="BHT834" s="230"/>
      <c r="BHU834" s="230"/>
      <c r="BHV834" s="230"/>
      <c r="BHW834" s="230"/>
      <c r="BHX834" s="230"/>
      <c r="BHY834" s="230"/>
      <c r="BHZ834" s="230"/>
      <c r="BIA834" s="230"/>
      <c r="BIB834" s="230"/>
      <c r="BIC834" s="230"/>
      <c r="BID834" s="230"/>
      <c r="BIE834" s="230"/>
      <c r="BIF834" s="230"/>
      <c r="BIG834" s="230"/>
      <c r="BIH834" s="230"/>
      <c r="BII834" s="230"/>
      <c r="BIJ834" s="230"/>
      <c r="BIK834" s="230"/>
      <c r="BIL834" s="230"/>
      <c r="BIM834" s="230"/>
      <c r="BIN834" s="230"/>
      <c r="BIO834" s="230"/>
      <c r="BIP834" s="230"/>
      <c r="BIQ834" s="230"/>
      <c r="BIR834" s="230"/>
      <c r="BIS834" s="230"/>
      <c r="BIT834" s="230"/>
      <c r="BIU834" s="230"/>
      <c r="BIV834" s="230"/>
      <c r="BIW834" s="230"/>
      <c r="BIX834" s="230"/>
      <c r="BIY834" s="230"/>
      <c r="BIZ834" s="230"/>
      <c r="BJA834" s="230"/>
      <c r="BJB834" s="230"/>
      <c r="BJC834" s="230"/>
      <c r="BJD834" s="230"/>
      <c r="BJE834" s="230"/>
      <c r="BJF834" s="230"/>
      <c r="BJG834" s="230"/>
      <c r="BJH834" s="230"/>
      <c r="BJI834" s="230"/>
      <c r="BJJ834" s="230"/>
      <c r="BJK834" s="230"/>
      <c r="BJL834" s="230"/>
      <c r="BJM834" s="230"/>
      <c r="BJN834" s="230"/>
      <c r="BJO834" s="230"/>
      <c r="BJP834" s="230"/>
      <c r="BJQ834" s="230"/>
      <c r="BJR834" s="230"/>
      <c r="BJS834" s="230"/>
      <c r="BJT834" s="230"/>
      <c r="BJU834" s="230"/>
      <c r="BJV834" s="230"/>
      <c r="BJW834" s="230"/>
      <c r="BJX834" s="230"/>
      <c r="BJY834" s="230"/>
      <c r="BJZ834" s="230"/>
      <c r="BKA834" s="230"/>
      <c r="BKB834" s="230"/>
      <c r="BKC834" s="230"/>
      <c r="BKD834" s="230"/>
      <c r="BKE834" s="230"/>
      <c r="BKF834" s="230"/>
      <c r="BKG834" s="230"/>
      <c r="BKH834" s="230"/>
      <c r="BKI834" s="230"/>
      <c r="BKJ834" s="230"/>
      <c r="BKK834" s="230"/>
      <c r="BKL834" s="230"/>
      <c r="BKM834" s="230"/>
      <c r="BKN834" s="230"/>
      <c r="BKO834" s="230"/>
      <c r="BKP834" s="230"/>
      <c r="BKQ834" s="230"/>
      <c r="BKR834" s="230"/>
      <c r="BKS834" s="230"/>
      <c r="BKT834" s="230"/>
      <c r="BKU834" s="230"/>
      <c r="BKV834" s="230"/>
      <c r="BKW834" s="230"/>
      <c r="BKX834" s="230"/>
      <c r="BKY834" s="230"/>
      <c r="BKZ834" s="230"/>
      <c r="BLA834" s="230"/>
      <c r="BLB834" s="230"/>
      <c r="BLC834" s="230"/>
      <c r="BLD834" s="230"/>
      <c r="BLE834" s="230"/>
      <c r="BLF834" s="230"/>
      <c r="BLG834" s="230"/>
      <c r="BLH834" s="230"/>
      <c r="BLI834" s="230"/>
      <c r="BLJ834" s="230"/>
      <c r="BLK834" s="230"/>
      <c r="BLL834" s="230"/>
      <c r="BLM834" s="230"/>
      <c r="BLN834" s="230"/>
      <c r="BLO834" s="230"/>
      <c r="BLP834" s="230"/>
      <c r="BLQ834" s="230"/>
      <c r="BLR834" s="230"/>
      <c r="BLS834" s="230"/>
      <c r="BLT834" s="230"/>
      <c r="BLU834" s="230"/>
      <c r="BLV834" s="230"/>
      <c r="BLW834" s="230"/>
      <c r="BLX834" s="230"/>
      <c r="BLY834" s="230"/>
      <c r="BLZ834" s="230"/>
      <c r="BMA834" s="230"/>
      <c r="BMB834" s="230"/>
      <c r="BMC834" s="230"/>
      <c r="BMD834" s="230"/>
      <c r="BME834" s="230"/>
      <c r="BMF834" s="230"/>
      <c r="BMG834" s="230"/>
      <c r="BMH834" s="230"/>
      <c r="BMI834" s="230"/>
      <c r="BMJ834" s="230"/>
      <c r="BMK834" s="230"/>
      <c r="BML834" s="230"/>
      <c r="BMM834" s="230"/>
      <c r="BMN834" s="230"/>
      <c r="BMO834" s="230"/>
      <c r="BMP834" s="230"/>
      <c r="BMQ834" s="230"/>
      <c r="BMR834" s="230"/>
      <c r="BMS834" s="230"/>
      <c r="BMT834" s="230"/>
      <c r="BMU834" s="230"/>
      <c r="BMV834" s="230"/>
      <c r="BMW834" s="230"/>
      <c r="BMX834" s="230"/>
      <c r="BMY834" s="230"/>
      <c r="BMZ834" s="230"/>
      <c r="BNA834" s="230"/>
      <c r="BNB834" s="230"/>
      <c r="BNC834" s="230"/>
      <c r="BND834" s="230"/>
      <c r="BNE834" s="230"/>
      <c r="BNF834" s="230"/>
      <c r="BNG834" s="230"/>
      <c r="BNH834" s="230"/>
      <c r="BNI834" s="230"/>
      <c r="BNJ834" s="230"/>
      <c r="BNK834" s="230"/>
      <c r="BNL834" s="230"/>
      <c r="BNM834" s="230"/>
      <c r="BNN834" s="230"/>
      <c r="BNO834" s="230"/>
      <c r="BNP834" s="230"/>
      <c r="BNQ834" s="230"/>
      <c r="BNR834" s="230"/>
      <c r="BNS834" s="230"/>
      <c r="BNT834" s="230"/>
      <c r="BNU834" s="230"/>
      <c r="BNV834" s="230"/>
      <c r="BNW834" s="230"/>
      <c r="BNX834" s="230"/>
      <c r="BNY834" s="230"/>
      <c r="BNZ834" s="230"/>
      <c r="BOA834" s="230"/>
      <c r="BOB834" s="230"/>
      <c r="BOC834" s="230"/>
      <c r="BOD834" s="230"/>
      <c r="BOE834" s="230"/>
      <c r="BOF834" s="230"/>
      <c r="BOG834" s="230"/>
      <c r="BOH834" s="230"/>
      <c r="BOI834" s="230"/>
      <c r="BOJ834" s="230"/>
      <c r="BOK834" s="230"/>
      <c r="BOL834" s="230"/>
      <c r="BOM834" s="230"/>
      <c r="BON834" s="230"/>
      <c r="BOO834" s="230"/>
      <c r="BOP834" s="230"/>
      <c r="BOQ834" s="230"/>
      <c r="BOR834" s="230"/>
      <c r="BOS834" s="230"/>
      <c r="BOT834" s="230"/>
      <c r="BOU834" s="230"/>
      <c r="BOV834" s="230"/>
      <c r="BOW834" s="230"/>
      <c r="BOX834" s="230"/>
      <c r="BOY834" s="230"/>
      <c r="BOZ834" s="230"/>
      <c r="BPA834" s="230"/>
      <c r="BPB834" s="230"/>
      <c r="BPC834" s="230"/>
      <c r="BPD834" s="230"/>
      <c r="BPE834" s="230"/>
      <c r="BPF834" s="230"/>
      <c r="BPG834" s="230"/>
      <c r="BPH834" s="230"/>
      <c r="BPI834" s="230"/>
      <c r="BPJ834" s="230"/>
      <c r="BPK834" s="230"/>
      <c r="BPL834" s="230"/>
      <c r="BPM834" s="230"/>
      <c r="BPN834" s="230"/>
      <c r="BPO834" s="230"/>
      <c r="BPP834" s="230"/>
      <c r="BPQ834" s="230"/>
      <c r="BPR834" s="230"/>
      <c r="BPS834" s="230"/>
      <c r="BPT834" s="230"/>
      <c r="BPU834" s="230"/>
      <c r="BPV834" s="230"/>
      <c r="BPW834" s="230"/>
      <c r="BPX834" s="230"/>
      <c r="BPY834" s="230"/>
      <c r="BPZ834" s="230"/>
      <c r="BQA834" s="230"/>
      <c r="BQB834" s="230"/>
      <c r="BQC834" s="230"/>
      <c r="BQD834" s="230"/>
      <c r="BQE834" s="230"/>
      <c r="BQF834" s="230"/>
      <c r="BQG834" s="230"/>
      <c r="BQH834" s="230"/>
      <c r="BQI834" s="230"/>
      <c r="BQJ834" s="230"/>
      <c r="BQK834" s="230"/>
      <c r="BQL834" s="230"/>
      <c r="BQM834" s="230"/>
      <c r="BQN834" s="230"/>
      <c r="BQO834" s="230"/>
      <c r="BQP834" s="230"/>
      <c r="BQQ834" s="230"/>
      <c r="BQR834" s="230"/>
      <c r="BQS834" s="230"/>
      <c r="BQT834" s="230"/>
      <c r="BQU834" s="230"/>
      <c r="BQV834" s="230"/>
      <c r="BQW834" s="230"/>
      <c r="BQX834" s="230"/>
      <c r="BQY834" s="230"/>
      <c r="BQZ834" s="230"/>
      <c r="BRA834" s="230"/>
      <c r="BRB834" s="230"/>
      <c r="BRC834" s="230"/>
      <c r="BRD834" s="230"/>
      <c r="BRE834" s="230"/>
      <c r="BRF834" s="230"/>
      <c r="BRG834" s="230"/>
      <c r="BRH834" s="230"/>
      <c r="BRI834" s="230"/>
      <c r="BRJ834" s="230"/>
      <c r="BRK834" s="230"/>
      <c r="BRL834" s="230"/>
      <c r="BRM834" s="230"/>
      <c r="BRN834" s="230"/>
      <c r="BRO834" s="230"/>
      <c r="BRP834" s="230"/>
      <c r="BRQ834" s="230"/>
      <c r="BRR834" s="230"/>
      <c r="BRS834" s="230"/>
      <c r="BRT834" s="230"/>
      <c r="BRU834" s="230"/>
      <c r="BRV834" s="230"/>
      <c r="BRW834" s="230"/>
      <c r="BRX834" s="230"/>
      <c r="BRY834" s="230"/>
      <c r="BRZ834" s="230"/>
      <c r="BSA834" s="230"/>
      <c r="BSB834" s="230"/>
      <c r="BSC834" s="230"/>
      <c r="BSD834" s="230"/>
      <c r="BSE834" s="230"/>
      <c r="BSF834" s="230"/>
      <c r="BSG834" s="230"/>
      <c r="BSH834" s="230"/>
      <c r="BSI834" s="230"/>
      <c r="BSJ834" s="230"/>
      <c r="BSK834" s="230"/>
      <c r="BSL834" s="230"/>
      <c r="BSM834" s="230"/>
      <c r="BSN834" s="230"/>
      <c r="BSO834" s="230"/>
      <c r="BSP834" s="230"/>
      <c r="BSQ834" s="230"/>
      <c r="BSR834" s="230"/>
      <c r="BSS834" s="230"/>
      <c r="BST834" s="230"/>
      <c r="BSU834" s="230"/>
      <c r="BSV834" s="230"/>
      <c r="BSW834" s="230"/>
      <c r="BSX834" s="230"/>
      <c r="BSY834" s="230"/>
      <c r="BSZ834" s="230"/>
      <c r="BTA834" s="230"/>
      <c r="BTB834" s="230"/>
      <c r="BTC834" s="230"/>
      <c r="BTD834" s="230"/>
      <c r="BTE834" s="230"/>
      <c r="BTF834" s="230"/>
      <c r="BTG834" s="230"/>
      <c r="BTH834" s="230"/>
      <c r="BTI834" s="230"/>
      <c r="BTJ834" s="230"/>
      <c r="BTK834" s="230"/>
      <c r="BTL834" s="230"/>
      <c r="BTM834" s="230"/>
      <c r="BTN834" s="230"/>
      <c r="BTO834" s="230"/>
      <c r="BTP834" s="230"/>
      <c r="BTQ834" s="230"/>
      <c r="BTR834" s="230"/>
      <c r="BTS834" s="230"/>
      <c r="BTT834" s="230"/>
      <c r="BTU834" s="230"/>
      <c r="BTV834" s="230"/>
      <c r="BTW834" s="230"/>
      <c r="BTX834" s="230"/>
      <c r="BTY834" s="230"/>
      <c r="BTZ834" s="230"/>
      <c r="BUA834" s="230"/>
      <c r="BUB834" s="230"/>
      <c r="BUC834" s="230"/>
      <c r="BUD834" s="230"/>
      <c r="BUE834" s="230"/>
      <c r="BUF834" s="230"/>
      <c r="BUG834" s="230"/>
      <c r="BUH834" s="230"/>
      <c r="BUI834" s="230"/>
      <c r="BUJ834" s="230"/>
      <c r="BUK834" s="230"/>
      <c r="BUL834" s="230"/>
      <c r="BUM834" s="230"/>
      <c r="BUN834" s="230"/>
      <c r="BUO834" s="230"/>
      <c r="BUP834" s="230"/>
      <c r="BUQ834" s="230"/>
      <c r="BUR834" s="230"/>
      <c r="BUS834" s="230"/>
      <c r="BUT834" s="230"/>
      <c r="BUU834" s="230"/>
      <c r="BUV834" s="230"/>
      <c r="BUW834" s="230"/>
      <c r="BUX834" s="230"/>
      <c r="BUY834" s="230"/>
      <c r="BUZ834" s="230"/>
      <c r="BVA834" s="230"/>
      <c r="BVB834" s="230"/>
      <c r="BVC834" s="230"/>
      <c r="BVD834" s="230"/>
      <c r="BVE834" s="230"/>
      <c r="BVF834" s="230"/>
      <c r="BVG834" s="230"/>
      <c r="BVH834" s="230"/>
      <c r="BVI834" s="230"/>
      <c r="BVJ834" s="230"/>
      <c r="BVK834" s="230"/>
      <c r="BVL834" s="230"/>
      <c r="BVM834" s="230"/>
      <c r="BVN834" s="230"/>
      <c r="BVO834" s="230"/>
      <c r="BVP834" s="230"/>
      <c r="BVQ834" s="230"/>
      <c r="BVR834" s="230"/>
      <c r="BVS834" s="230"/>
      <c r="BVT834" s="230"/>
      <c r="BVU834" s="230"/>
      <c r="BVV834" s="230"/>
      <c r="BVW834" s="230"/>
      <c r="BVX834" s="230"/>
      <c r="BVY834" s="230"/>
      <c r="BVZ834" s="230"/>
      <c r="BWA834" s="230"/>
      <c r="BWB834" s="230"/>
      <c r="BWC834" s="230"/>
      <c r="BWD834" s="230"/>
      <c r="BWE834" s="230"/>
      <c r="BWF834" s="230"/>
      <c r="BWG834" s="230"/>
      <c r="BWH834" s="230"/>
      <c r="BWI834" s="230"/>
      <c r="BWJ834" s="230"/>
      <c r="BWK834" s="230"/>
      <c r="BWL834" s="230"/>
      <c r="BWM834" s="230"/>
      <c r="BWN834" s="230"/>
      <c r="BWO834" s="230"/>
      <c r="BWP834" s="230"/>
      <c r="BWQ834" s="230"/>
      <c r="BWR834" s="230"/>
      <c r="BWS834" s="230"/>
      <c r="BWT834" s="230"/>
      <c r="BWU834" s="230"/>
      <c r="BWV834" s="230"/>
      <c r="BWW834" s="230"/>
      <c r="BWX834" s="230"/>
      <c r="BWY834" s="230"/>
      <c r="BWZ834" s="230"/>
      <c r="BXA834" s="230"/>
      <c r="BXB834" s="230"/>
      <c r="BXC834" s="230"/>
      <c r="BXD834" s="230"/>
      <c r="BXE834" s="230"/>
      <c r="BXF834" s="230"/>
      <c r="BXG834" s="230"/>
      <c r="BXH834" s="230"/>
      <c r="BXI834" s="230"/>
      <c r="BXJ834" s="230"/>
      <c r="BXK834" s="230"/>
      <c r="BXL834" s="230"/>
      <c r="BXM834" s="230"/>
      <c r="BXN834" s="230"/>
      <c r="BXO834" s="230"/>
      <c r="BXP834" s="230"/>
      <c r="BXQ834" s="230"/>
      <c r="BXR834" s="230"/>
      <c r="BXS834" s="230"/>
      <c r="BXT834" s="230"/>
      <c r="BXU834" s="230"/>
      <c r="BXV834" s="230"/>
      <c r="BXW834" s="230"/>
      <c r="BXX834" s="230"/>
      <c r="BXY834" s="230"/>
      <c r="BXZ834" s="230"/>
      <c r="BYA834" s="230"/>
      <c r="BYB834" s="230"/>
      <c r="BYC834" s="230"/>
      <c r="BYD834" s="230"/>
      <c r="BYE834" s="230"/>
      <c r="BYF834" s="230"/>
      <c r="BYG834" s="230"/>
      <c r="BYH834" s="230"/>
      <c r="BYI834" s="230"/>
      <c r="BYJ834" s="230"/>
      <c r="BYK834" s="230"/>
      <c r="BYL834" s="230"/>
      <c r="BYM834" s="230"/>
      <c r="BYN834" s="230"/>
      <c r="BYO834" s="230"/>
      <c r="BYP834" s="230"/>
      <c r="BYQ834" s="230"/>
      <c r="BYR834" s="230"/>
      <c r="BYS834" s="230"/>
      <c r="BYT834" s="230"/>
      <c r="BYU834" s="230"/>
      <c r="BYV834" s="230"/>
      <c r="BYW834" s="230"/>
      <c r="BYX834" s="230"/>
      <c r="BYY834" s="230"/>
      <c r="BYZ834" s="230"/>
      <c r="BZA834" s="230"/>
      <c r="BZB834" s="230"/>
      <c r="BZC834" s="230"/>
      <c r="BZD834" s="230"/>
      <c r="BZE834" s="230"/>
      <c r="BZF834" s="230"/>
      <c r="BZG834" s="230"/>
      <c r="BZH834" s="230"/>
      <c r="BZI834" s="230"/>
      <c r="BZJ834" s="230"/>
      <c r="BZK834" s="230"/>
      <c r="BZL834" s="230"/>
      <c r="BZM834" s="230"/>
      <c r="BZN834" s="230"/>
      <c r="BZO834" s="230"/>
      <c r="BZP834" s="230"/>
      <c r="BZQ834" s="230"/>
      <c r="BZR834" s="230"/>
      <c r="BZS834" s="230"/>
      <c r="BZT834" s="230"/>
      <c r="BZU834" s="230"/>
      <c r="BZV834" s="230"/>
      <c r="BZW834" s="230"/>
      <c r="BZX834" s="230"/>
      <c r="BZY834" s="230"/>
      <c r="BZZ834" s="230"/>
      <c r="CAA834" s="230"/>
      <c r="CAB834" s="230"/>
      <c r="CAC834" s="230"/>
      <c r="CAD834" s="230"/>
      <c r="CAE834" s="230"/>
      <c r="CAF834" s="230"/>
      <c r="CAG834" s="230"/>
      <c r="CAH834" s="230"/>
      <c r="CAI834" s="230"/>
      <c r="CAJ834" s="230"/>
      <c r="CAK834" s="230"/>
      <c r="CAL834" s="230"/>
      <c r="CAM834" s="230"/>
      <c r="CAN834" s="230"/>
      <c r="CAO834" s="230"/>
      <c r="CAP834" s="230"/>
      <c r="CAQ834" s="230"/>
      <c r="CAR834" s="230"/>
      <c r="CAS834" s="230"/>
      <c r="CAT834" s="230"/>
      <c r="CAU834" s="230"/>
      <c r="CAV834" s="230"/>
      <c r="CAW834" s="230"/>
      <c r="CAX834" s="230"/>
      <c r="CAY834" s="230"/>
      <c r="CAZ834" s="230"/>
      <c r="CBA834" s="230"/>
      <c r="CBB834" s="230"/>
      <c r="CBC834" s="230"/>
      <c r="CBD834" s="230"/>
      <c r="CBE834" s="230"/>
      <c r="CBF834" s="230"/>
      <c r="CBG834" s="230"/>
      <c r="CBH834" s="230"/>
      <c r="CBI834" s="230"/>
      <c r="CBJ834" s="230"/>
      <c r="CBK834" s="230"/>
      <c r="CBL834" s="230"/>
      <c r="CBM834" s="230"/>
      <c r="CBN834" s="230"/>
      <c r="CBO834" s="230"/>
      <c r="CBP834" s="230"/>
      <c r="CBQ834" s="230"/>
      <c r="CBR834" s="230"/>
      <c r="CBS834" s="230"/>
      <c r="CBT834" s="230"/>
      <c r="CBU834" s="230"/>
      <c r="CBV834" s="230"/>
      <c r="CBW834" s="230"/>
      <c r="CBX834" s="230"/>
      <c r="CBY834" s="230"/>
      <c r="CBZ834" s="230"/>
      <c r="CCA834" s="230"/>
      <c r="CCB834" s="230"/>
      <c r="CCC834" s="230"/>
      <c r="CCD834" s="230"/>
      <c r="CCE834" s="230"/>
      <c r="CCF834" s="230"/>
      <c r="CCG834" s="230"/>
      <c r="CCH834" s="230"/>
      <c r="CCI834" s="230"/>
      <c r="CCJ834" s="230"/>
      <c r="CCK834" s="230"/>
      <c r="CCL834" s="230"/>
      <c r="CCM834" s="230"/>
      <c r="CCN834" s="230"/>
      <c r="CCO834" s="230"/>
      <c r="CCP834" s="230"/>
      <c r="CCQ834" s="230"/>
      <c r="CCR834" s="230"/>
      <c r="CCS834" s="230"/>
      <c r="CCT834" s="230"/>
      <c r="CCU834" s="230"/>
      <c r="CCV834" s="230"/>
      <c r="CCW834" s="230"/>
      <c r="CCX834" s="230"/>
      <c r="CCY834" s="230"/>
      <c r="CCZ834" s="230"/>
      <c r="CDA834" s="230"/>
      <c r="CDB834" s="230"/>
      <c r="CDC834" s="230"/>
      <c r="CDD834" s="230"/>
      <c r="CDE834" s="230"/>
      <c r="CDF834" s="230"/>
      <c r="CDG834" s="230"/>
      <c r="CDH834" s="230"/>
      <c r="CDI834" s="230"/>
      <c r="CDJ834" s="230"/>
      <c r="CDK834" s="230"/>
      <c r="CDL834" s="230"/>
      <c r="CDM834" s="230"/>
      <c r="CDN834" s="230"/>
      <c r="CDO834" s="230"/>
      <c r="CDP834" s="230"/>
      <c r="CDQ834" s="230"/>
      <c r="CDR834" s="230"/>
      <c r="CDS834" s="230"/>
      <c r="CDT834" s="230"/>
      <c r="CDU834" s="230"/>
      <c r="CDV834" s="230"/>
      <c r="CDW834" s="230"/>
      <c r="CDX834" s="230"/>
      <c r="CDY834" s="230"/>
      <c r="CDZ834" s="230"/>
      <c r="CEA834" s="230"/>
      <c r="CEB834" s="230"/>
      <c r="CEC834" s="230"/>
      <c r="CED834" s="230"/>
      <c r="CEE834" s="230"/>
      <c r="CEF834" s="230"/>
      <c r="CEG834" s="230"/>
      <c r="CEH834" s="230"/>
      <c r="CEI834" s="230"/>
      <c r="CEJ834" s="230"/>
      <c r="CEK834" s="230"/>
      <c r="CEL834" s="230"/>
      <c r="CEM834" s="230"/>
      <c r="CEN834" s="230"/>
      <c r="CEO834" s="230"/>
      <c r="CEP834" s="230"/>
      <c r="CEQ834" s="230"/>
      <c r="CER834" s="230"/>
      <c r="CES834" s="230"/>
      <c r="CET834" s="230"/>
      <c r="CEU834" s="230"/>
      <c r="CEV834" s="230"/>
      <c r="CEW834" s="230"/>
      <c r="CEX834" s="230"/>
      <c r="CEY834" s="230"/>
      <c r="CEZ834" s="230"/>
      <c r="CFA834" s="230"/>
      <c r="CFB834" s="230"/>
      <c r="CFC834" s="230"/>
      <c r="CFD834" s="230"/>
      <c r="CFE834" s="230"/>
      <c r="CFF834" s="230"/>
      <c r="CFG834" s="230"/>
      <c r="CFH834" s="230"/>
      <c r="CFI834" s="230"/>
      <c r="CFJ834" s="230"/>
      <c r="CFK834" s="230"/>
      <c r="CFL834" s="230"/>
      <c r="CFM834" s="230"/>
      <c r="CFN834" s="230"/>
      <c r="CFO834" s="230"/>
      <c r="CFP834" s="230"/>
      <c r="CFQ834" s="230"/>
      <c r="CFR834" s="230"/>
      <c r="CFS834" s="230"/>
      <c r="CFT834" s="230"/>
      <c r="CFU834" s="230"/>
      <c r="CFV834" s="230"/>
      <c r="CFW834" s="230"/>
      <c r="CFX834" s="230"/>
      <c r="CFY834" s="230"/>
      <c r="CFZ834" s="230"/>
      <c r="CGA834" s="230"/>
      <c r="CGB834" s="230"/>
      <c r="CGC834" s="230"/>
      <c r="CGD834" s="230"/>
      <c r="CGE834" s="230"/>
      <c r="CGF834" s="230"/>
      <c r="CGG834" s="230"/>
      <c r="CGH834" s="230"/>
      <c r="CGI834" s="230"/>
      <c r="CGJ834" s="230"/>
      <c r="CGK834" s="230"/>
      <c r="CGL834" s="230"/>
      <c r="CGM834" s="230"/>
      <c r="CGN834" s="230"/>
      <c r="CGO834" s="230"/>
      <c r="CGP834" s="230"/>
      <c r="CGQ834" s="230"/>
      <c r="CGR834" s="230"/>
      <c r="CGS834" s="230"/>
      <c r="CGT834" s="230"/>
      <c r="CGU834" s="230"/>
      <c r="CGV834" s="230"/>
      <c r="CGW834" s="230"/>
      <c r="CGX834" s="230"/>
      <c r="CGY834" s="230"/>
      <c r="CGZ834" s="230"/>
      <c r="CHA834" s="230"/>
      <c r="CHB834" s="230"/>
      <c r="CHC834" s="230"/>
      <c r="CHD834" s="230"/>
      <c r="CHE834" s="230"/>
      <c r="CHF834" s="230"/>
      <c r="CHG834" s="230"/>
      <c r="CHH834" s="230"/>
      <c r="CHI834" s="230"/>
      <c r="CHJ834" s="230"/>
      <c r="CHK834" s="230"/>
      <c r="CHL834" s="230"/>
      <c r="CHM834" s="230"/>
      <c r="CHN834" s="230"/>
      <c r="CHO834" s="230"/>
      <c r="CHP834" s="230"/>
      <c r="CHQ834" s="230"/>
      <c r="CHR834" s="230"/>
      <c r="CHS834" s="230"/>
      <c r="CHT834" s="230"/>
      <c r="CHU834" s="230"/>
      <c r="CHV834" s="230"/>
      <c r="CHW834" s="230"/>
      <c r="CHX834" s="230"/>
      <c r="CHY834" s="230"/>
      <c r="CHZ834" s="230"/>
      <c r="CIA834" s="230"/>
      <c r="CIB834" s="230"/>
      <c r="CIC834" s="230"/>
      <c r="CID834" s="230"/>
      <c r="CIE834" s="230"/>
      <c r="CIF834" s="230"/>
      <c r="CIG834" s="230"/>
      <c r="CIH834" s="230"/>
      <c r="CII834" s="230"/>
      <c r="CIJ834" s="230"/>
      <c r="CIK834" s="230"/>
      <c r="CIL834" s="230"/>
      <c r="CIM834" s="230"/>
      <c r="CIN834" s="230"/>
      <c r="CIO834" s="230"/>
      <c r="CIP834" s="230"/>
      <c r="CIQ834" s="230"/>
      <c r="CIR834" s="230"/>
      <c r="CIS834" s="230"/>
      <c r="CIT834" s="230"/>
      <c r="CIU834" s="230"/>
      <c r="CIV834" s="230"/>
      <c r="CIW834" s="230"/>
      <c r="CIX834" s="230"/>
      <c r="CIY834" s="230"/>
      <c r="CIZ834" s="230"/>
      <c r="CJA834" s="230"/>
      <c r="CJB834" s="230"/>
      <c r="CJC834" s="230"/>
      <c r="CJD834" s="230"/>
      <c r="CJE834" s="230"/>
      <c r="CJF834" s="230"/>
      <c r="CJG834" s="230"/>
      <c r="CJH834" s="230"/>
      <c r="CJI834" s="230"/>
      <c r="CJJ834" s="230"/>
      <c r="CJK834" s="230"/>
      <c r="CJL834" s="230"/>
      <c r="CJM834" s="230"/>
      <c r="CJN834" s="230"/>
      <c r="CJO834" s="230"/>
      <c r="CJP834" s="230"/>
      <c r="CJQ834" s="230"/>
      <c r="CJR834" s="230"/>
      <c r="CJS834" s="230"/>
      <c r="CJT834" s="230"/>
      <c r="CJU834" s="230"/>
      <c r="CJV834" s="230"/>
      <c r="CJW834" s="230"/>
      <c r="CJX834" s="230"/>
      <c r="CJY834" s="230"/>
      <c r="CJZ834" s="230"/>
      <c r="CKA834" s="230"/>
      <c r="CKB834" s="230"/>
      <c r="CKC834" s="230"/>
      <c r="CKD834" s="230"/>
      <c r="CKE834" s="230"/>
      <c r="CKF834" s="230"/>
      <c r="CKG834" s="230"/>
      <c r="CKH834" s="230"/>
      <c r="CKI834" s="230"/>
      <c r="CKJ834" s="230"/>
      <c r="CKK834" s="230"/>
      <c r="CKL834" s="230"/>
      <c r="CKM834" s="230"/>
      <c r="CKN834" s="230"/>
      <c r="CKO834" s="230"/>
      <c r="CKP834" s="230"/>
      <c r="CKQ834" s="230"/>
      <c r="CKR834" s="230"/>
      <c r="CKS834" s="230"/>
      <c r="CKT834" s="230"/>
      <c r="CKU834" s="230"/>
      <c r="CKV834" s="230"/>
      <c r="CKW834" s="230"/>
      <c r="CKX834" s="230"/>
      <c r="CKY834" s="230"/>
      <c r="CKZ834" s="230"/>
      <c r="CLA834" s="230"/>
      <c r="CLB834" s="230"/>
      <c r="CLC834" s="230"/>
      <c r="CLD834" s="230"/>
      <c r="CLE834" s="230"/>
      <c r="CLF834" s="230"/>
      <c r="CLG834" s="230"/>
      <c r="CLH834" s="230"/>
      <c r="CLI834" s="230"/>
      <c r="CLJ834" s="230"/>
      <c r="CLK834" s="230"/>
      <c r="CLL834" s="230"/>
      <c r="CLM834" s="230"/>
      <c r="CLN834" s="230"/>
      <c r="CLO834" s="230"/>
      <c r="CLP834" s="230"/>
      <c r="CLQ834" s="230"/>
      <c r="CLR834" s="230"/>
      <c r="CLS834" s="230"/>
      <c r="CLT834" s="230"/>
      <c r="CLU834" s="230"/>
      <c r="CLV834" s="230"/>
      <c r="CLW834" s="230"/>
      <c r="CLX834" s="230"/>
      <c r="CLY834" s="230"/>
      <c r="CLZ834" s="230"/>
      <c r="CMA834" s="230"/>
      <c r="CMB834" s="230"/>
      <c r="CMC834" s="230"/>
      <c r="CMD834" s="230"/>
      <c r="CME834" s="230"/>
      <c r="CMF834" s="230"/>
      <c r="CMG834" s="230"/>
      <c r="CMH834" s="230"/>
      <c r="CMI834" s="230"/>
      <c r="CMJ834" s="230"/>
      <c r="CMK834" s="230"/>
      <c r="CML834" s="230"/>
      <c r="CMM834" s="230"/>
      <c r="CMN834" s="230"/>
      <c r="CMO834" s="230"/>
      <c r="CMP834" s="230"/>
      <c r="CMQ834" s="230"/>
      <c r="CMR834" s="230"/>
      <c r="CMS834" s="230"/>
      <c r="CMT834" s="230"/>
      <c r="CMU834" s="230"/>
      <c r="CMV834" s="230"/>
      <c r="CMW834" s="230"/>
      <c r="CMX834" s="230"/>
      <c r="CMY834" s="230"/>
      <c r="CMZ834" s="230"/>
      <c r="CNA834" s="230"/>
      <c r="CNB834" s="230"/>
      <c r="CNC834" s="230"/>
      <c r="CND834" s="230"/>
      <c r="CNE834" s="230"/>
      <c r="CNF834" s="230"/>
      <c r="CNG834" s="230"/>
      <c r="CNH834" s="230"/>
      <c r="CNI834" s="230"/>
      <c r="CNJ834" s="230"/>
      <c r="CNK834" s="230"/>
      <c r="CNL834" s="230"/>
      <c r="CNM834" s="230"/>
      <c r="CNN834" s="230"/>
      <c r="CNO834" s="230"/>
      <c r="CNP834" s="230"/>
      <c r="CNQ834" s="230"/>
      <c r="CNR834" s="230"/>
      <c r="CNS834" s="230"/>
      <c r="CNT834" s="230"/>
      <c r="CNU834" s="230"/>
      <c r="CNV834" s="230"/>
      <c r="CNW834" s="230"/>
      <c r="CNX834" s="230"/>
      <c r="CNY834" s="230"/>
      <c r="CNZ834" s="230"/>
      <c r="COA834" s="230"/>
      <c r="COB834" s="230"/>
      <c r="COC834" s="230"/>
      <c r="COD834" s="230"/>
      <c r="COE834" s="230"/>
      <c r="COF834" s="230"/>
      <c r="COG834" s="230"/>
      <c r="COH834" s="230"/>
      <c r="COI834" s="230"/>
      <c r="COJ834" s="230"/>
      <c r="COK834" s="230"/>
      <c r="COL834" s="230"/>
      <c r="COM834" s="230"/>
      <c r="CON834" s="230"/>
      <c r="COO834" s="230"/>
      <c r="COP834" s="230"/>
      <c r="COQ834" s="230"/>
      <c r="COR834" s="230"/>
      <c r="COS834" s="230"/>
      <c r="COT834" s="230"/>
      <c r="COU834" s="230"/>
      <c r="COV834" s="230"/>
      <c r="COW834" s="230"/>
      <c r="COX834" s="230"/>
      <c r="COY834" s="230"/>
      <c r="COZ834" s="230"/>
      <c r="CPA834" s="230"/>
      <c r="CPB834" s="230"/>
      <c r="CPC834" s="230"/>
      <c r="CPD834" s="230"/>
      <c r="CPE834" s="230"/>
      <c r="CPF834" s="230"/>
      <c r="CPG834" s="230"/>
      <c r="CPH834" s="230"/>
      <c r="CPI834" s="230"/>
      <c r="CPJ834" s="230"/>
      <c r="CPK834" s="230"/>
      <c r="CPL834" s="230"/>
      <c r="CPM834" s="230"/>
      <c r="CPN834" s="230"/>
      <c r="CPO834" s="230"/>
      <c r="CPP834" s="230"/>
      <c r="CPQ834" s="230"/>
      <c r="CPR834" s="230"/>
      <c r="CPS834" s="230"/>
      <c r="CPT834" s="230"/>
      <c r="CPU834" s="230"/>
      <c r="CPV834" s="230"/>
      <c r="CPW834" s="230"/>
      <c r="CPX834" s="230"/>
      <c r="CPY834" s="230"/>
      <c r="CPZ834" s="230"/>
      <c r="CQA834" s="230"/>
      <c r="CQB834" s="230"/>
      <c r="CQC834" s="230"/>
      <c r="CQD834" s="230"/>
      <c r="CQE834" s="230"/>
      <c r="CQF834" s="230"/>
      <c r="CQG834" s="230"/>
      <c r="CQH834" s="230"/>
      <c r="CQI834" s="230"/>
      <c r="CQJ834" s="230"/>
      <c r="CQK834" s="230"/>
      <c r="CQL834" s="230"/>
      <c r="CQM834" s="230"/>
      <c r="CQN834" s="230"/>
      <c r="CQO834" s="230"/>
      <c r="CQP834" s="230"/>
      <c r="CQQ834" s="230"/>
      <c r="CQR834" s="230"/>
      <c r="CQS834" s="230"/>
      <c r="CQT834" s="230"/>
      <c r="CQU834" s="230"/>
      <c r="CQV834" s="230"/>
      <c r="CQW834" s="230"/>
      <c r="CQX834" s="230"/>
      <c r="CQY834" s="230"/>
      <c r="CQZ834" s="230"/>
      <c r="CRA834" s="230"/>
      <c r="CRB834" s="230"/>
      <c r="CRC834" s="230"/>
      <c r="CRD834" s="230"/>
      <c r="CRE834" s="230"/>
      <c r="CRF834" s="230"/>
      <c r="CRG834" s="230"/>
      <c r="CRH834" s="230"/>
      <c r="CRI834" s="230"/>
      <c r="CRJ834" s="230"/>
      <c r="CRK834" s="230"/>
      <c r="CRL834" s="230"/>
      <c r="CRM834" s="230"/>
      <c r="CRN834" s="230"/>
      <c r="CRO834" s="230"/>
      <c r="CRP834" s="230"/>
      <c r="CRQ834" s="230"/>
      <c r="CRR834" s="230"/>
      <c r="CRS834" s="230"/>
      <c r="CRT834" s="230"/>
      <c r="CRU834" s="230"/>
      <c r="CRV834" s="230"/>
      <c r="CRW834" s="230"/>
      <c r="CRX834" s="230"/>
      <c r="CRY834" s="230"/>
      <c r="CRZ834" s="230"/>
      <c r="CSA834" s="230"/>
      <c r="CSB834" s="230"/>
      <c r="CSC834" s="230"/>
      <c r="CSD834" s="230"/>
      <c r="CSE834" s="230"/>
      <c r="CSF834" s="230"/>
      <c r="CSG834" s="230"/>
      <c r="CSH834" s="230"/>
      <c r="CSI834" s="230"/>
      <c r="CSJ834" s="230"/>
      <c r="CSK834" s="230"/>
      <c r="CSL834" s="230"/>
      <c r="CSM834" s="230"/>
      <c r="CSN834" s="230"/>
      <c r="CSO834" s="230"/>
      <c r="CSP834" s="230"/>
      <c r="CSQ834" s="230"/>
      <c r="CSR834" s="230"/>
      <c r="CSS834" s="230"/>
      <c r="CST834" s="230"/>
      <c r="CSU834" s="230"/>
      <c r="CSV834" s="230"/>
      <c r="CSW834" s="230"/>
      <c r="CSX834" s="230"/>
      <c r="CSY834" s="230"/>
      <c r="CSZ834" s="230"/>
      <c r="CTA834" s="230"/>
      <c r="CTB834" s="230"/>
      <c r="CTC834" s="230"/>
      <c r="CTD834" s="230"/>
      <c r="CTE834" s="230"/>
      <c r="CTF834" s="230"/>
      <c r="CTG834" s="230"/>
      <c r="CTH834" s="230"/>
      <c r="CTI834" s="230"/>
      <c r="CTJ834" s="230"/>
      <c r="CTK834" s="230"/>
      <c r="CTL834" s="230"/>
      <c r="CTM834" s="230"/>
      <c r="CTN834" s="230"/>
      <c r="CTO834" s="230"/>
      <c r="CTP834" s="230"/>
      <c r="CTQ834" s="230"/>
      <c r="CTR834" s="230"/>
      <c r="CTS834" s="230"/>
      <c r="CTT834" s="230"/>
      <c r="CTU834" s="230"/>
      <c r="CTV834" s="230"/>
      <c r="CTW834" s="230"/>
      <c r="CTX834" s="230"/>
      <c r="CTY834" s="230"/>
      <c r="CTZ834" s="230"/>
      <c r="CUA834" s="230"/>
      <c r="CUB834" s="230"/>
      <c r="CUC834" s="230"/>
      <c r="CUD834" s="230"/>
      <c r="CUE834" s="230"/>
      <c r="CUF834" s="230"/>
      <c r="CUG834" s="230"/>
      <c r="CUH834" s="230"/>
      <c r="CUI834" s="230"/>
      <c r="CUJ834" s="230"/>
      <c r="CUK834" s="230"/>
      <c r="CUL834" s="230"/>
      <c r="CUM834" s="230"/>
      <c r="CUN834" s="230"/>
      <c r="CUO834" s="230"/>
      <c r="CUP834" s="230"/>
      <c r="CUQ834" s="230"/>
      <c r="CUR834" s="230"/>
      <c r="CUS834" s="230"/>
      <c r="CUT834" s="230"/>
      <c r="CUU834" s="230"/>
      <c r="CUV834" s="230"/>
      <c r="CUW834" s="230"/>
      <c r="CUX834" s="230"/>
      <c r="CUY834" s="230"/>
      <c r="CUZ834" s="230"/>
      <c r="CVA834" s="230"/>
      <c r="CVB834" s="230"/>
      <c r="CVC834" s="230"/>
      <c r="CVD834" s="230"/>
      <c r="CVE834" s="230"/>
      <c r="CVF834" s="230"/>
      <c r="CVG834" s="230"/>
      <c r="CVH834" s="230"/>
      <c r="CVI834" s="230"/>
      <c r="CVJ834" s="230"/>
      <c r="CVK834" s="230"/>
      <c r="CVL834" s="230"/>
      <c r="CVM834" s="230"/>
      <c r="CVN834" s="230"/>
      <c r="CVO834" s="230"/>
      <c r="CVP834" s="230"/>
      <c r="CVQ834" s="230"/>
      <c r="CVR834" s="230"/>
      <c r="CVS834" s="230"/>
      <c r="CVT834" s="230"/>
      <c r="CVU834" s="230"/>
      <c r="CVV834" s="230"/>
      <c r="CVW834" s="230"/>
      <c r="CVX834" s="230"/>
      <c r="CVY834" s="230"/>
      <c r="CVZ834" s="230"/>
      <c r="CWA834" s="230"/>
      <c r="CWB834" s="230"/>
      <c r="CWC834" s="230"/>
      <c r="CWD834" s="230"/>
      <c r="CWE834" s="230"/>
      <c r="CWF834" s="230"/>
      <c r="CWG834" s="230"/>
      <c r="CWH834" s="230"/>
      <c r="CWI834" s="230"/>
      <c r="CWJ834" s="230"/>
      <c r="CWK834" s="230"/>
      <c r="CWL834" s="230"/>
      <c r="CWM834" s="230"/>
      <c r="CWN834" s="230"/>
      <c r="CWO834" s="230"/>
      <c r="CWP834" s="230"/>
      <c r="CWQ834" s="230"/>
      <c r="CWR834" s="230"/>
      <c r="CWS834" s="230"/>
      <c r="CWT834" s="230"/>
      <c r="CWU834" s="230"/>
      <c r="CWV834" s="230"/>
      <c r="CWW834" s="230"/>
      <c r="CWX834" s="230"/>
      <c r="CWY834" s="230"/>
      <c r="CWZ834" s="230"/>
      <c r="CXA834" s="230"/>
      <c r="CXB834" s="230"/>
      <c r="CXC834" s="230"/>
      <c r="CXD834" s="230"/>
      <c r="CXE834" s="230"/>
      <c r="CXF834" s="230"/>
      <c r="CXG834" s="230"/>
      <c r="CXH834" s="230"/>
      <c r="CXI834" s="230"/>
      <c r="CXJ834" s="230"/>
      <c r="CXK834" s="230"/>
      <c r="CXL834" s="230"/>
      <c r="CXM834" s="230"/>
      <c r="CXN834" s="230"/>
      <c r="CXO834" s="230"/>
      <c r="CXP834" s="230"/>
      <c r="CXQ834" s="230"/>
      <c r="CXR834" s="230"/>
      <c r="CXS834" s="230"/>
      <c r="CXT834" s="230"/>
      <c r="CXU834" s="230"/>
      <c r="CXV834" s="230"/>
      <c r="CXW834" s="230"/>
      <c r="CXX834" s="230"/>
      <c r="CXY834" s="230"/>
      <c r="CXZ834" s="230"/>
      <c r="CYA834" s="230"/>
      <c r="CYB834" s="230"/>
      <c r="CYC834" s="230"/>
      <c r="CYD834" s="230"/>
      <c r="CYE834" s="230"/>
      <c r="CYF834" s="230"/>
      <c r="CYG834" s="230"/>
      <c r="CYH834" s="230"/>
      <c r="CYI834" s="230"/>
      <c r="CYJ834" s="230"/>
      <c r="CYK834" s="230"/>
      <c r="CYL834" s="230"/>
      <c r="CYM834" s="230"/>
      <c r="CYN834" s="230"/>
      <c r="CYO834" s="230"/>
      <c r="CYP834" s="230"/>
      <c r="CYQ834" s="230"/>
      <c r="CYR834" s="230"/>
      <c r="CYS834" s="230"/>
      <c r="CYT834" s="230"/>
      <c r="CYU834" s="230"/>
      <c r="CYV834" s="230"/>
      <c r="CYW834" s="230"/>
      <c r="CYX834" s="230"/>
      <c r="CYY834" s="230"/>
      <c r="CYZ834" s="230"/>
      <c r="CZA834" s="230"/>
      <c r="CZB834" s="230"/>
      <c r="CZC834" s="230"/>
      <c r="CZD834" s="230"/>
      <c r="CZE834" s="230"/>
      <c r="CZF834" s="230"/>
      <c r="CZG834" s="230"/>
      <c r="CZH834" s="230"/>
      <c r="CZI834" s="230"/>
      <c r="CZJ834" s="230"/>
      <c r="CZK834" s="230"/>
      <c r="CZL834" s="230"/>
      <c r="CZM834" s="230"/>
      <c r="CZN834" s="230"/>
      <c r="CZO834" s="230"/>
      <c r="CZP834" s="230"/>
      <c r="CZQ834" s="230"/>
      <c r="CZR834" s="230"/>
      <c r="CZS834" s="230"/>
      <c r="CZT834" s="230"/>
      <c r="CZU834" s="230"/>
      <c r="CZV834" s="230"/>
      <c r="CZW834" s="230"/>
      <c r="CZX834" s="230"/>
      <c r="CZY834" s="230"/>
      <c r="CZZ834" s="230"/>
      <c r="DAA834" s="230"/>
      <c r="DAB834" s="230"/>
      <c r="DAC834" s="230"/>
      <c r="DAD834" s="230"/>
      <c r="DAE834" s="230"/>
      <c r="DAF834" s="230"/>
      <c r="DAG834" s="230"/>
      <c r="DAH834" s="230"/>
      <c r="DAI834" s="230"/>
      <c r="DAJ834" s="230"/>
      <c r="DAK834" s="230"/>
      <c r="DAL834" s="230"/>
      <c r="DAM834" s="230"/>
      <c r="DAN834" s="230"/>
      <c r="DAO834" s="230"/>
      <c r="DAP834" s="230"/>
      <c r="DAQ834" s="230"/>
      <c r="DAR834" s="230"/>
      <c r="DAS834" s="230"/>
      <c r="DAT834" s="230"/>
      <c r="DAU834" s="230"/>
      <c r="DAV834" s="230"/>
      <c r="DAW834" s="230"/>
      <c r="DAX834" s="230"/>
      <c r="DAY834" s="230"/>
      <c r="DAZ834" s="230"/>
      <c r="DBA834" s="230"/>
      <c r="DBB834" s="230"/>
      <c r="DBC834" s="230"/>
      <c r="DBD834" s="230"/>
      <c r="DBE834" s="230"/>
      <c r="DBF834" s="230"/>
      <c r="DBG834" s="230"/>
      <c r="DBH834" s="230"/>
      <c r="DBI834" s="230"/>
      <c r="DBJ834" s="230"/>
      <c r="DBK834" s="230"/>
      <c r="DBL834" s="230"/>
      <c r="DBM834" s="230"/>
      <c r="DBN834" s="230"/>
      <c r="DBO834" s="230"/>
      <c r="DBP834" s="230"/>
      <c r="DBQ834" s="230"/>
      <c r="DBR834" s="230"/>
      <c r="DBS834" s="230"/>
      <c r="DBT834" s="230"/>
      <c r="DBU834" s="230"/>
      <c r="DBV834" s="230"/>
      <c r="DBW834" s="230"/>
      <c r="DBX834" s="230"/>
      <c r="DBY834" s="230"/>
      <c r="DBZ834" s="230"/>
      <c r="DCA834" s="230"/>
      <c r="DCB834" s="230"/>
      <c r="DCC834" s="230"/>
      <c r="DCD834" s="230"/>
      <c r="DCE834" s="230"/>
      <c r="DCF834" s="230"/>
      <c r="DCG834" s="230"/>
      <c r="DCH834" s="230"/>
      <c r="DCI834" s="230"/>
      <c r="DCJ834" s="230"/>
      <c r="DCK834" s="230"/>
      <c r="DCL834" s="230"/>
      <c r="DCM834" s="230"/>
      <c r="DCN834" s="230"/>
      <c r="DCO834" s="230"/>
      <c r="DCP834" s="230"/>
      <c r="DCQ834" s="230"/>
      <c r="DCR834" s="230"/>
      <c r="DCS834" s="230"/>
      <c r="DCT834" s="230"/>
      <c r="DCU834" s="230"/>
      <c r="DCV834" s="230"/>
      <c r="DCW834" s="230"/>
      <c r="DCX834" s="230"/>
      <c r="DCY834" s="230"/>
      <c r="DCZ834" s="230"/>
      <c r="DDA834" s="230"/>
      <c r="DDB834" s="230"/>
      <c r="DDC834" s="230"/>
      <c r="DDD834" s="230"/>
      <c r="DDE834" s="230"/>
      <c r="DDF834" s="230"/>
      <c r="DDG834" s="230"/>
      <c r="DDH834" s="230"/>
      <c r="DDI834" s="230"/>
      <c r="DDJ834" s="230"/>
      <c r="DDK834" s="230"/>
      <c r="DDL834" s="230"/>
      <c r="DDM834" s="230"/>
      <c r="DDN834" s="230"/>
      <c r="DDO834" s="230"/>
      <c r="DDP834" s="230"/>
      <c r="DDQ834" s="230"/>
      <c r="DDR834" s="230"/>
      <c r="DDS834" s="230"/>
      <c r="DDT834" s="230"/>
      <c r="DDU834" s="230"/>
      <c r="DDV834" s="230"/>
      <c r="DDW834" s="230"/>
      <c r="DDX834" s="230"/>
      <c r="DDY834" s="230"/>
      <c r="DDZ834" s="230"/>
      <c r="DEA834" s="230"/>
      <c r="DEB834" s="230"/>
      <c r="DEC834" s="230"/>
      <c r="DED834" s="230"/>
      <c r="DEE834" s="230"/>
      <c r="DEF834" s="230"/>
      <c r="DEG834" s="230"/>
      <c r="DEH834" s="230"/>
      <c r="DEI834" s="230"/>
      <c r="DEJ834" s="230"/>
      <c r="DEK834" s="230"/>
      <c r="DEL834" s="230"/>
      <c r="DEM834" s="230"/>
      <c r="DEN834" s="230"/>
      <c r="DEO834" s="230"/>
      <c r="DEP834" s="230"/>
      <c r="DEQ834" s="230"/>
      <c r="DER834" s="230"/>
      <c r="DES834" s="230"/>
      <c r="DET834" s="230"/>
      <c r="DEU834" s="230"/>
      <c r="DEV834" s="230"/>
      <c r="DEW834" s="230"/>
      <c r="DEX834" s="230"/>
      <c r="DEY834" s="230"/>
      <c r="DEZ834" s="230"/>
      <c r="DFA834" s="230"/>
      <c r="DFB834" s="230"/>
      <c r="DFC834" s="230"/>
      <c r="DFD834" s="230"/>
      <c r="DFE834" s="230"/>
      <c r="DFF834" s="230"/>
      <c r="DFG834" s="230"/>
      <c r="DFH834" s="230"/>
      <c r="DFI834" s="230"/>
      <c r="DFJ834" s="230"/>
      <c r="DFK834" s="230"/>
      <c r="DFL834" s="230"/>
      <c r="DFM834" s="230"/>
      <c r="DFN834" s="230"/>
      <c r="DFO834" s="230"/>
      <c r="DFP834" s="230"/>
      <c r="DFQ834" s="230"/>
      <c r="DFR834" s="230"/>
      <c r="DFS834" s="230"/>
      <c r="DFT834" s="230"/>
      <c r="DFU834" s="230"/>
      <c r="DFV834" s="230"/>
      <c r="DFW834" s="230"/>
      <c r="DFX834" s="230"/>
      <c r="DFY834" s="230"/>
      <c r="DFZ834" s="230"/>
      <c r="DGA834" s="230"/>
      <c r="DGB834" s="230"/>
      <c r="DGC834" s="230"/>
      <c r="DGD834" s="230"/>
      <c r="DGE834" s="230"/>
      <c r="DGF834" s="230"/>
      <c r="DGG834" s="230"/>
      <c r="DGH834" s="230"/>
      <c r="DGI834" s="230"/>
      <c r="DGJ834" s="230"/>
      <c r="DGK834" s="230"/>
      <c r="DGL834" s="230"/>
      <c r="DGM834" s="230"/>
      <c r="DGN834" s="230"/>
      <c r="DGO834" s="230"/>
      <c r="DGP834" s="230"/>
      <c r="DGQ834" s="230"/>
      <c r="DGR834" s="230"/>
      <c r="DGS834" s="230"/>
      <c r="DGT834" s="230"/>
      <c r="DGU834" s="230"/>
      <c r="DGV834" s="230"/>
      <c r="DGW834" s="230"/>
      <c r="DGX834" s="230"/>
      <c r="DGY834" s="230"/>
      <c r="DGZ834" s="230"/>
      <c r="DHA834" s="230"/>
      <c r="DHB834" s="230"/>
      <c r="DHC834" s="230"/>
      <c r="DHD834" s="230"/>
      <c r="DHE834" s="230"/>
      <c r="DHF834" s="230"/>
      <c r="DHG834" s="230"/>
      <c r="DHH834" s="230"/>
      <c r="DHI834" s="230"/>
      <c r="DHJ834" s="230"/>
      <c r="DHK834" s="230"/>
      <c r="DHL834" s="230"/>
      <c r="DHM834" s="230"/>
      <c r="DHN834" s="230"/>
      <c r="DHO834" s="230"/>
      <c r="DHP834" s="230"/>
      <c r="DHQ834" s="230"/>
      <c r="DHR834" s="230"/>
      <c r="DHS834" s="230"/>
      <c r="DHT834" s="230"/>
      <c r="DHU834" s="230"/>
      <c r="DHV834" s="230"/>
      <c r="DHW834" s="230"/>
      <c r="DHX834" s="230"/>
      <c r="DHY834" s="230"/>
      <c r="DHZ834" s="230"/>
      <c r="DIA834" s="230"/>
      <c r="DIB834" s="230"/>
      <c r="DIC834" s="230"/>
      <c r="DID834" s="230"/>
      <c r="DIE834" s="230"/>
      <c r="DIF834" s="230"/>
      <c r="DIG834" s="230"/>
      <c r="DIH834" s="230"/>
      <c r="DII834" s="230"/>
      <c r="DIJ834" s="230"/>
      <c r="DIK834" s="230"/>
      <c r="DIL834" s="230"/>
      <c r="DIM834" s="230"/>
      <c r="DIN834" s="230"/>
      <c r="DIO834" s="230"/>
      <c r="DIP834" s="230"/>
      <c r="DIQ834" s="230"/>
      <c r="DIR834" s="230"/>
      <c r="DIS834" s="230"/>
      <c r="DIT834" s="230"/>
      <c r="DIU834" s="230"/>
      <c r="DIV834" s="230"/>
      <c r="DIW834" s="230"/>
      <c r="DIX834" s="230"/>
      <c r="DIY834" s="230"/>
      <c r="DIZ834" s="230"/>
      <c r="DJA834" s="230"/>
      <c r="DJB834" s="230"/>
      <c r="DJC834" s="230"/>
      <c r="DJD834" s="230"/>
      <c r="DJE834" s="230"/>
      <c r="DJF834" s="230"/>
      <c r="DJG834" s="230"/>
      <c r="DJH834" s="230"/>
      <c r="DJI834" s="230"/>
      <c r="DJJ834" s="230"/>
      <c r="DJK834" s="230"/>
      <c r="DJL834" s="230"/>
      <c r="DJM834" s="230"/>
      <c r="DJN834" s="230"/>
      <c r="DJO834" s="230"/>
      <c r="DJP834" s="230"/>
      <c r="DJQ834" s="230"/>
      <c r="DJR834" s="230"/>
      <c r="DJS834" s="230"/>
      <c r="DJT834" s="230"/>
      <c r="DJU834" s="230"/>
      <c r="DJV834" s="230"/>
      <c r="DJW834" s="230"/>
      <c r="DJX834" s="230"/>
      <c r="DJY834" s="230"/>
      <c r="DJZ834" s="230"/>
      <c r="DKA834" s="230"/>
      <c r="DKB834" s="230"/>
      <c r="DKC834" s="230"/>
      <c r="DKD834" s="230"/>
      <c r="DKE834" s="230"/>
      <c r="DKF834" s="230"/>
      <c r="DKG834" s="230"/>
      <c r="DKH834" s="230"/>
      <c r="DKI834" s="230"/>
      <c r="DKJ834" s="230"/>
      <c r="DKK834" s="230"/>
      <c r="DKL834" s="230"/>
      <c r="DKM834" s="230"/>
      <c r="DKN834" s="230"/>
      <c r="DKO834" s="230"/>
      <c r="DKP834" s="230"/>
      <c r="DKQ834" s="230"/>
      <c r="DKR834" s="230"/>
      <c r="DKS834" s="230"/>
      <c r="DKT834" s="230"/>
      <c r="DKU834" s="230"/>
      <c r="DKV834" s="230"/>
      <c r="DKW834" s="230"/>
      <c r="DKX834" s="230"/>
      <c r="DKY834" s="230"/>
      <c r="DKZ834" s="230"/>
      <c r="DLA834" s="230"/>
      <c r="DLB834" s="230"/>
      <c r="DLC834" s="230"/>
      <c r="DLD834" s="230"/>
      <c r="DLE834" s="230"/>
      <c r="DLF834" s="230"/>
      <c r="DLG834" s="230"/>
      <c r="DLH834" s="230"/>
      <c r="DLI834" s="230"/>
      <c r="DLJ834" s="230"/>
      <c r="DLK834" s="230"/>
      <c r="DLL834" s="230"/>
      <c r="DLM834" s="230"/>
      <c r="DLN834" s="230"/>
      <c r="DLO834" s="230"/>
      <c r="DLP834" s="230"/>
      <c r="DLQ834" s="230"/>
      <c r="DLR834" s="230"/>
      <c r="DLS834" s="230"/>
      <c r="DLT834" s="230"/>
      <c r="DLU834" s="230"/>
      <c r="DLV834" s="230"/>
      <c r="DLW834" s="230"/>
      <c r="DLX834" s="230"/>
      <c r="DLY834" s="230"/>
      <c r="DLZ834" s="230"/>
      <c r="DMA834" s="230"/>
      <c r="DMB834" s="230"/>
      <c r="DMC834" s="230"/>
      <c r="DMD834" s="230"/>
      <c r="DME834" s="230"/>
      <c r="DMF834" s="230"/>
      <c r="DMG834" s="230"/>
      <c r="DMH834" s="230"/>
      <c r="DMI834" s="230"/>
      <c r="DMJ834" s="230"/>
      <c r="DMK834" s="230"/>
      <c r="DML834" s="230"/>
      <c r="DMM834" s="230"/>
      <c r="DMN834" s="230"/>
      <c r="DMO834" s="230"/>
      <c r="DMP834" s="230"/>
      <c r="DMQ834" s="230"/>
      <c r="DMR834" s="230"/>
      <c r="DMS834" s="230"/>
      <c r="DMT834" s="230"/>
      <c r="DMU834" s="230"/>
      <c r="DMV834" s="230"/>
      <c r="DMW834" s="230"/>
      <c r="DMX834" s="230"/>
      <c r="DMY834" s="230"/>
      <c r="DMZ834" s="230"/>
      <c r="DNA834" s="230"/>
      <c r="DNB834" s="230"/>
      <c r="DNC834" s="230"/>
      <c r="DND834" s="230"/>
      <c r="DNE834" s="230"/>
      <c r="DNF834" s="230"/>
      <c r="DNG834" s="230"/>
      <c r="DNH834" s="230"/>
      <c r="DNI834" s="230"/>
      <c r="DNJ834" s="230"/>
      <c r="DNK834" s="230"/>
      <c r="DNL834" s="230"/>
      <c r="DNM834" s="230"/>
      <c r="DNN834" s="230"/>
      <c r="DNO834" s="230"/>
      <c r="DNP834" s="230"/>
      <c r="DNQ834" s="230"/>
      <c r="DNR834" s="230"/>
      <c r="DNS834" s="230"/>
      <c r="DNT834" s="230"/>
      <c r="DNU834" s="230"/>
      <c r="DNV834" s="230"/>
      <c r="DNW834" s="230"/>
      <c r="DNX834" s="230"/>
      <c r="DNY834" s="230"/>
      <c r="DNZ834" s="230"/>
      <c r="DOA834" s="230"/>
      <c r="DOB834" s="230"/>
      <c r="DOC834" s="230"/>
      <c r="DOD834" s="230"/>
      <c r="DOE834" s="230"/>
      <c r="DOF834" s="230"/>
      <c r="DOG834" s="230"/>
      <c r="DOH834" s="230"/>
      <c r="DOI834" s="230"/>
      <c r="DOJ834" s="230"/>
      <c r="DOK834" s="230"/>
      <c r="DOL834" s="230"/>
      <c r="DOM834" s="230"/>
      <c r="DON834" s="230"/>
      <c r="DOO834" s="230"/>
      <c r="DOP834" s="230"/>
      <c r="DOQ834" s="230"/>
      <c r="DOR834" s="230"/>
      <c r="DOS834" s="230"/>
      <c r="DOT834" s="230"/>
      <c r="DOU834" s="230"/>
      <c r="DOV834" s="230"/>
      <c r="DOW834" s="230"/>
      <c r="DOX834" s="230"/>
      <c r="DOY834" s="230"/>
      <c r="DOZ834" s="230"/>
      <c r="DPA834" s="230"/>
      <c r="DPB834" s="230"/>
      <c r="DPC834" s="230"/>
      <c r="DPD834" s="230"/>
      <c r="DPE834" s="230"/>
      <c r="DPF834" s="230"/>
      <c r="DPG834" s="230"/>
      <c r="DPH834" s="230"/>
      <c r="DPI834" s="230"/>
      <c r="DPJ834" s="230"/>
      <c r="DPK834" s="230"/>
      <c r="DPL834" s="230"/>
      <c r="DPM834" s="230"/>
      <c r="DPN834" s="230"/>
      <c r="DPO834" s="230"/>
      <c r="DPP834" s="230"/>
      <c r="DPQ834" s="230"/>
      <c r="DPR834" s="230"/>
      <c r="DPS834" s="230"/>
      <c r="DPT834" s="230"/>
      <c r="DPU834" s="230"/>
      <c r="DPV834" s="230"/>
      <c r="DPW834" s="230"/>
      <c r="DPX834" s="230"/>
      <c r="DPY834" s="230"/>
      <c r="DPZ834" s="230"/>
      <c r="DQA834" s="230"/>
      <c r="DQB834" s="230"/>
      <c r="DQC834" s="230"/>
      <c r="DQD834" s="230"/>
      <c r="DQE834" s="230"/>
      <c r="DQF834" s="230"/>
      <c r="DQG834" s="230"/>
      <c r="DQH834" s="230"/>
      <c r="DQI834" s="230"/>
      <c r="DQJ834" s="230"/>
      <c r="DQK834" s="230"/>
      <c r="DQL834" s="230"/>
      <c r="DQM834" s="230"/>
      <c r="DQN834" s="230"/>
      <c r="DQO834" s="230"/>
      <c r="DQP834" s="230"/>
      <c r="DQQ834" s="230"/>
      <c r="DQR834" s="230"/>
      <c r="DQS834" s="230"/>
      <c r="DQT834" s="230"/>
      <c r="DQU834" s="230"/>
      <c r="DQV834" s="230"/>
      <c r="DQW834" s="230"/>
      <c r="DQX834" s="230"/>
      <c r="DQY834" s="230"/>
      <c r="DQZ834" s="230"/>
      <c r="DRA834" s="230"/>
      <c r="DRB834" s="230"/>
      <c r="DRC834" s="230"/>
      <c r="DRD834" s="230"/>
      <c r="DRE834" s="230"/>
      <c r="DRF834" s="230"/>
      <c r="DRG834" s="230"/>
      <c r="DRH834" s="230"/>
      <c r="DRI834" s="230"/>
      <c r="DRJ834" s="230"/>
      <c r="DRK834" s="230"/>
      <c r="DRL834" s="230"/>
      <c r="DRM834" s="230"/>
      <c r="DRN834" s="230"/>
      <c r="DRO834" s="230"/>
      <c r="DRP834" s="230"/>
      <c r="DRQ834" s="230"/>
      <c r="DRR834" s="230"/>
      <c r="DRS834" s="230"/>
      <c r="DRT834" s="230"/>
      <c r="DRU834" s="230"/>
      <c r="DRV834" s="230"/>
      <c r="DRW834" s="230"/>
      <c r="DRX834" s="230"/>
      <c r="DRY834" s="230"/>
      <c r="DRZ834" s="230"/>
      <c r="DSA834" s="230"/>
      <c r="DSB834" s="230"/>
      <c r="DSC834" s="230"/>
      <c r="DSD834" s="230"/>
      <c r="DSE834" s="230"/>
      <c r="DSF834" s="230"/>
      <c r="DSG834" s="230"/>
      <c r="DSH834" s="230"/>
      <c r="DSI834" s="230"/>
      <c r="DSJ834" s="230"/>
      <c r="DSK834" s="230"/>
      <c r="DSL834" s="230"/>
      <c r="DSM834" s="230"/>
      <c r="DSN834" s="230"/>
      <c r="DSO834" s="230"/>
      <c r="DSP834" s="230"/>
      <c r="DSQ834" s="230"/>
      <c r="DSR834" s="230"/>
      <c r="DSS834" s="230"/>
      <c r="DST834" s="230"/>
      <c r="DSU834" s="230"/>
      <c r="DSV834" s="230"/>
      <c r="DSW834" s="230"/>
      <c r="DSX834" s="230"/>
      <c r="DSY834" s="230"/>
      <c r="DSZ834" s="230"/>
      <c r="DTA834" s="230"/>
      <c r="DTB834" s="230"/>
      <c r="DTC834" s="230"/>
      <c r="DTD834" s="230"/>
      <c r="DTE834" s="230"/>
      <c r="DTF834" s="230"/>
      <c r="DTG834" s="230"/>
      <c r="DTH834" s="230"/>
      <c r="DTI834" s="230"/>
      <c r="DTJ834" s="230"/>
      <c r="DTK834" s="230"/>
      <c r="DTL834" s="230"/>
      <c r="DTM834" s="230"/>
      <c r="DTN834" s="230"/>
      <c r="DTO834" s="230"/>
      <c r="DTP834" s="230"/>
      <c r="DTQ834" s="230"/>
      <c r="DTR834" s="230"/>
      <c r="DTS834" s="230"/>
      <c r="DTT834" s="230"/>
      <c r="DTU834" s="230"/>
      <c r="DTV834" s="230"/>
      <c r="DTW834" s="230"/>
      <c r="DTX834" s="230"/>
      <c r="DTY834" s="230"/>
      <c r="DTZ834" s="230"/>
      <c r="DUA834" s="230"/>
      <c r="DUB834" s="230"/>
      <c r="DUC834" s="230"/>
      <c r="DUD834" s="230"/>
      <c r="DUE834" s="230"/>
      <c r="DUF834" s="230"/>
      <c r="DUG834" s="230"/>
      <c r="DUH834" s="230"/>
      <c r="DUI834" s="230"/>
      <c r="DUJ834" s="230"/>
      <c r="DUK834" s="230"/>
      <c r="DUL834" s="230"/>
      <c r="DUM834" s="230"/>
      <c r="DUN834" s="230"/>
      <c r="DUO834" s="230"/>
      <c r="DUP834" s="230"/>
      <c r="DUQ834" s="230"/>
      <c r="DUR834" s="230"/>
      <c r="DUS834" s="230"/>
      <c r="DUT834" s="230"/>
      <c r="DUU834" s="230"/>
      <c r="DUV834" s="230"/>
      <c r="DUW834" s="230"/>
      <c r="DUX834" s="230"/>
      <c r="DUY834" s="230"/>
      <c r="DUZ834" s="230"/>
      <c r="DVA834" s="230"/>
      <c r="DVB834" s="230"/>
      <c r="DVC834" s="230"/>
      <c r="DVD834" s="230"/>
      <c r="DVE834" s="230"/>
      <c r="DVF834" s="230"/>
      <c r="DVG834" s="230"/>
      <c r="DVH834" s="230"/>
      <c r="DVI834" s="230"/>
      <c r="DVJ834" s="230"/>
      <c r="DVK834" s="230"/>
      <c r="DVL834" s="230"/>
      <c r="DVM834" s="230"/>
      <c r="DVN834" s="230"/>
      <c r="DVO834" s="230"/>
      <c r="DVP834" s="230"/>
      <c r="DVQ834" s="230"/>
      <c r="DVR834" s="230"/>
      <c r="DVS834" s="230"/>
      <c r="DVT834" s="230"/>
      <c r="DVU834" s="230"/>
      <c r="DVV834" s="230"/>
      <c r="DVW834" s="230"/>
      <c r="DVX834" s="230"/>
      <c r="DVY834" s="230"/>
      <c r="DVZ834" s="230"/>
      <c r="DWA834" s="230"/>
      <c r="DWB834" s="230"/>
      <c r="DWC834" s="230"/>
      <c r="DWD834" s="230"/>
      <c r="DWE834" s="230"/>
      <c r="DWF834" s="230"/>
      <c r="DWG834" s="230"/>
      <c r="DWH834" s="230"/>
      <c r="DWI834" s="230"/>
      <c r="DWJ834" s="230"/>
      <c r="DWK834" s="230"/>
      <c r="DWL834" s="230"/>
      <c r="DWM834" s="230"/>
      <c r="DWN834" s="230"/>
      <c r="DWO834" s="230"/>
      <c r="DWP834" s="230"/>
      <c r="DWQ834" s="230"/>
      <c r="DWR834" s="230"/>
      <c r="DWS834" s="230"/>
      <c r="DWT834" s="230"/>
      <c r="DWU834" s="230"/>
      <c r="DWV834" s="230"/>
      <c r="DWW834" s="230"/>
      <c r="DWX834" s="230"/>
      <c r="DWY834" s="230"/>
      <c r="DWZ834" s="230"/>
      <c r="DXA834" s="230"/>
      <c r="DXB834" s="230"/>
      <c r="DXC834" s="230"/>
      <c r="DXD834" s="230"/>
      <c r="DXE834" s="230"/>
      <c r="DXF834" s="230"/>
      <c r="DXG834" s="230"/>
      <c r="DXH834" s="230"/>
      <c r="DXI834" s="230"/>
      <c r="DXJ834" s="230"/>
      <c r="DXK834" s="230"/>
      <c r="DXL834" s="230"/>
      <c r="DXM834" s="230"/>
      <c r="DXN834" s="230"/>
      <c r="DXO834" s="230"/>
      <c r="DXP834" s="230"/>
      <c r="DXQ834" s="230"/>
      <c r="DXR834" s="230"/>
      <c r="DXS834" s="230"/>
      <c r="DXT834" s="230"/>
      <c r="DXU834" s="230"/>
      <c r="DXV834" s="230"/>
      <c r="DXW834" s="230"/>
      <c r="DXX834" s="230"/>
      <c r="DXY834" s="230"/>
      <c r="DXZ834" s="230"/>
      <c r="DYA834" s="230"/>
      <c r="DYB834" s="230"/>
      <c r="DYC834" s="230"/>
      <c r="DYD834" s="230"/>
      <c r="DYE834" s="230"/>
      <c r="DYF834" s="230"/>
      <c r="DYG834" s="230"/>
      <c r="DYH834" s="230"/>
      <c r="DYI834" s="230"/>
      <c r="DYJ834" s="230"/>
      <c r="DYK834" s="230"/>
      <c r="DYL834" s="230"/>
      <c r="DYM834" s="230"/>
      <c r="DYN834" s="230"/>
      <c r="DYO834" s="230"/>
      <c r="DYP834" s="230"/>
      <c r="DYQ834" s="230"/>
      <c r="DYR834" s="230"/>
      <c r="DYS834" s="230"/>
      <c r="DYT834" s="230"/>
      <c r="DYU834" s="230"/>
      <c r="DYV834" s="230"/>
      <c r="DYW834" s="230"/>
      <c r="DYX834" s="230"/>
      <c r="DYY834" s="230"/>
      <c r="DYZ834" s="230"/>
      <c r="DZA834" s="230"/>
      <c r="DZB834" s="230"/>
      <c r="DZC834" s="230"/>
      <c r="DZD834" s="230"/>
      <c r="DZE834" s="230"/>
      <c r="DZF834" s="230"/>
      <c r="DZG834" s="230"/>
      <c r="DZH834" s="230"/>
      <c r="DZI834" s="230"/>
      <c r="DZJ834" s="230"/>
      <c r="DZK834" s="230"/>
      <c r="DZL834" s="230"/>
      <c r="DZM834" s="230"/>
      <c r="DZN834" s="230"/>
      <c r="DZO834" s="230"/>
      <c r="DZP834" s="230"/>
      <c r="DZQ834" s="230"/>
      <c r="DZR834" s="230"/>
      <c r="DZS834" s="230"/>
      <c r="DZT834" s="230"/>
      <c r="DZU834" s="230"/>
      <c r="DZV834" s="230"/>
      <c r="DZW834" s="230"/>
      <c r="DZX834" s="230"/>
      <c r="DZY834" s="230"/>
      <c r="DZZ834" s="230"/>
      <c r="EAA834" s="230"/>
      <c r="EAB834" s="230"/>
      <c r="EAC834" s="230"/>
      <c r="EAD834" s="230"/>
      <c r="EAE834" s="230"/>
      <c r="EAF834" s="230"/>
      <c r="EAG834" s="230"/>
      <c r="EAH834" s="230"/>
      <c r="EAI834" s="230"/>
      <c r="EAJ834" s="230"/>
      <c r="EAK834" s="230"/>
      <c r="EAL834" s="230"/>
      <c r="EAM834" s="230"/>
      <c r="EAN834" s="230"/>
      <c r="EAO834" s="230"/>
      <c r="EAP834" s="230"/>
      <c r="EAQ834" s="230"/>
      <c r="EAR834" s="230"/>
      <c r="EAS834" s="230"/>
      <c r="EAT834" s="230"/>
      <c r="EAU834" s="230"/>
      <c r="EAV834" s="230"/>
      <c r="EAW834" s="230"/>
      <c r="EAX834" s="230"/>
      <c r="EAY834" s="230"/>
      <c r="EAZ834" s="230"/>
      <c r="EBA834" s="230"/>
      <c r="EBB834" s="230"/>
      <c r="EBC834" s="230"/>
      <c r="EBD834" s="230"/>
      <c r="EBE834" s="230"/>
      <c r="EBF834" s="230"/>
      <c r="EBG834" s="230"/>
      <c r="EBH834" s="230"/>
      <c r="EBI834" s="230"/>
      <c r="EBJ834" s="230"/>
      <c r="EBK834" s="230"/>
      <c r="EBL834" s="230"/>
      <c r="EBM834" s="230"/>
      <c r="EBN834" s="230"/>
      <c r="EBO834" s="230"/>
      <c r="EBP834" s="230"/>
      <c r="EBQ834" s="230"/>
      <c r="EBR834" s="230"/>
      <c r="EBS834" s="230"/>
      <c r="EBT834" s="230"/>
      <c r="EBU834" s="230"/>
      <c r="EBV834" s="230"/>
      <c r="EBW834" s="230"/>
      <c r="EBX834" s="230"/>
      <c r="EBY834" s="230"/>
      <c r="EBZ834" s="230"/>
      <c r="ECA834" s="230"/>
      <c r="ECB834" s="230"/>
      <c r="ECC834" s="230"/>
      <c r="ECD834" s="230"/>
      <c r="ECE834" s="230"/>
      <c r="ECF834" s="230"/>
      <c r="ECG834" s="230"/>
      <c r="ECH834" s="230"/>
      <c r="ECI834" s="230"/>
      <c r="ECJ834" s="230"/>
      <c r="ECK834" s="230"/>
      <c r="ECL834" s="230"/>
      <c r="ECM834" s="230"/>
      <c r="ECN834" s="230"/>
      <c r="ECO834" s="230"/>
      <c r="ECP834" s="230"/>
      <c r="ECQ834" s="230"/>
      <c r="ECR834" s="230"/>
      <c r="ECS834" s="230"/>
      <c r="ECT834" s="230"/>
      <c r="ECU834" s="230"/>
      <c r="ECV834" s="230"/>
      <c r="ECW834" s="230"/>
      <c r="ECX834" s="230"/>
      <c r="ECY834" s="230"/>
      <c r="ECZ834" s="230"/>
      <c r="EDA834" s="230"/>
      <c r="EDB834" s="230"/>
      <c r="EDC834" s="230"/>
      <c r="EDD834" s="230"/>
      <c r="EDE834" s="230"/>
      <c r="EDF834" s="230"/>
      <c r="EDG834" s="230"/>
      <c r="EDH834" s="230"/>
      <c r="EDI834" s="230"/>
      <c r="EDJ834" s="230"/>
      <c r="EDK834" s="230"/>
      <c r="EDL834" s="230"/>
      <c r="EDM834" s="230"/>
      <c r="EDN834" s="230"/>
      <c r="EDO834" s="230"/>
      <c r="EDP834" s="230"/>
      <c r="EDQ834" s="230"/>
      <c r="EDR834" s="230"/>
      <c r="EDS834" s="230"/>
      <c r="EDT834" s="230"/>
      <c r="EDU834" s="230"/>
      <c r="EDV834" s="230"/>
      <c r="EDW834" s="230"/>
      <c r="EDX834" s="230"/>
      <c r="EDY834" s="230"/>
      <c r="EDZ834" s="230"/>
      <c r="EEA834" s="230"/>
      <c r="EEB834" s="230"/>
      <c r="EEC834" s="230"/>
      <c r="EED834" s="230"/>
      <c r="EEE834" s="230"/>
      <c r="EEF834" s="230"/>
      <c r="EEG834" s="230"/>
      <c r="EEH834" s="230"/>
      <c r="EEI834" s="230"/>
      <c r="EEJ834" s="230"/>
      <c r="EEK834" s="230"/>
      <c r="EEL834" s="230"/>
      <c r="EEM834" s="230"/>
      <c r="EEN834" s="230"/>
      <c r="EEO834" s="230"/>
      <c r="EEP834" s="230"/>
      <c r="EEQ834" s="230"/>
      <c r="EER834" s="230"/>
      <c r="EES834" s="230"/>
      <c r="EET834" s="230"/>
      <c r="EEU834" s="230"/>
      <c r="EEV834" s="230"/>
      <c r="EEW834" s="230"/>
      <c r="EEX834" s="230"/>
      <c r="EEY834" s="230"/>
      <c r="EEZ834" s="230"/>
      <c r="EFA834" s="230"/>
      <c r="EFB834" s="230"/>
      <c r="EFC834" s="230"/>
      <c r="EFD834" s="230"/>
      <c r="EFE834" s="230"/>
      <c r="EFF834" s="230"/>
      <c r="EFG834" s="230"/>
      <c r="EFH834" s="230"/>
      <c r="EFI834" s="230"/>
      <c r="EFJ834" s="230"/>
      <c r="EFK834" s="230"/>
      <c r="EFL834" s="230"/>
      <c r="EFM834" s="230"/>
      <c r="EFN834" s="230"/>
      <c r="EFO834" s="230"/>
      <c r="EFP834" s="230"/>
      <c r="EFQ834" s="230"/>
      <c r="EFR834" s="230"/>
      <c r="EFS834" s="230"/>
      <c r="EFT834" s="230"/>
      <c r="EFU834" s="230"/>
      <c r="EFV834" s="230"/>
      <c r="EFW834" s="230"/>
      <c r="EFX834" s="230"/>
      <c r="EFY834" s="230"/>
      <c r="EFZ834" s="230"/>
      <c r="EGA834" s="230"/>
      <c r="EGB834" s="230"/>
      <c r="EGC834" s="230"/>
      <c r="EGD834" s="230"/>
      <c r="EGE834" s="230"/>
      <c r="EGF834" s="230"/>
      <c r="EGG834" s="230"/>
      <c r="EGH834" s="230"/>
      <c r="EGI834" s="230"/>
      <c r="EGJ834" s="230"/>
      <c r="EGK834" s="230"/>
      <c r="EGL834" s="230"/>
      <c r="EGM834" s="230"/>
      <c r="EGN834" s="230"/>
      <c r="EGO834" s="230"/>
      <c r="EGP834" s="230"/>
      <c r="EGQ834" s="230"/>
      <c r="EGR834" s="230"/>
      <c r="EGS834" s="230"/>
      <c r="EGT834" s="230"/>
      <c r="EGU834" s="230"/>
      <c r="EGV834" s="230"/>
      <c r="EGW834" s="230"/>
      <c r="EGX834" s="230"/>
      <c r="EGY834" s="230"/>
      <c r="EGZ834" s="230"/>
      <c r="EHA834" s="230"/>
      <c r="EHB834" s="230"/>
      <c r="EHC834" s="230"/>
      <c r="EHD834" s="230"/>
      <c r="EHE834" s="230"/>
      <c r="EHF834" s="230"/>
      <c r="EHG834" s="230"/>
      <c r="EHH834" s="230"/>
      <c r="EHI834" s="230"/>
      <c r="EHJ834" s="230"/>
      <c r="EHK834" s="230"/>
      <c r="EHL834" s="230"/>
      <c r="EHM834" s="230"/>
      <c r="EHN834" s="230"/>
      <c r="EHO834" s="230"/>
      <c r="EHP834" s="230"/>
      <c r="EHQ834" s="230"/>
      <c r="EHR834" s="230"/>
      <c r="EHS834" s="230"/>
      <c r="EHT834" s="230"/>
      <c r="EHU834" s="230"/>
      <c r="EHV834" s="230"/>
      <c r="EHW834" s="230"/>
      <c r="EHX834" s="230"/>
      <c r="EHY834" s="230"/>
      <c r="EHZ834" s="230"/>
      <c r="EIA834" s="230"/>
      <c r="EIB834" s="230"/>
      <c r="EIC834" s="230"/>
      <c r="EID834" s="230"/>
      <c r="EIE834" s="230"/>
      <c r="EIF834" s="230"/>
      <c r="EIG834" s="230"/>
      <c r="EIH834" s="230"/>
      <c r="EII834" s="230"/>
      <c r="EIJ834" s="230"/>
      <c r="EIK834" s="230"/>
      <c r="EIL834" s="230"/>
      <c r="EIM834" s="230"/>
      <c r="EIN834" s="230"/>
      <c r="EIO834" s="230"/>
      <c r="EIP834" s="230"/>
      <c r="EIQ834" s="230"/>
      <c r="EIR834" s="230"/>
      <c r="EIS834" s="230"/>
      <c r="EIT834" s="230"/>
      <c r="EIU834" s="230"/>
      <c r="EIV834" s="230"/>
      <c r="EIW834" s="230"/>
      <c r="EIX834" s="230"/>
      <c r="EIY834" s="230"/>
      <c r="EIZ834" s="230"/>
      <c r="EJA834" s="230"/>
      <c r="EJB834" s="230"/>
      <c r="EJC834" s="230"/>
      <c r="EJD834" s="230"/>
      <c r="EJE834" s="230"/>
      <c r="EJF834" s="230"/>
      <c r="EJG834" s="230"/>
      <c r="EJH834" s="230"/>
      <c r="EJI834" s="230"/>
      <c r="EJJ834" s="230"/>
      <c r="EJK834" s="230"/>
      <c r="EJL834" s="230"/>
      <c r="EJM834" s="230"/>
      <c r="EJN834" s="230"/>
      <c r="EJO834" s="230"/>
      <c r="EJP834" s="230"/>
      <c r="EJQ834" s="230"/>
      <c r="EJR834" s="230"/>
      <c r="EJS834" s="230"/>
      <c r="EJT834" s="230"/>
      <c r="EJU834" s="230"/>
      <c r="EJV834" s="230"/>
      <c r="EJW834" s="230"/>
      <c r="EJX834" s="230"/>
      <c r="EJY834" s="230"/>
      <c r="EJZ834" s="230"/>
      <c r="EKA834" s="230"/>
      <c r="EKB834" s="230"/>
      <c r="EKC834" s="230"/>
      <c r="EKD834" s="230"/>
      <c r="EKE834" s="230"/>
      <c r="EKF834" s="230"/>
      <c r="EKG834" s="230"/>
      <c r="EKH834" s="230"/>
      <c r="EKI834" s="230"/>
      <c r="EKJ834" s="230"/>
      <c r="EKK834" s="230"/>
      <c r="EKL834" s="230"/>
      <c r="EKM834" s="230"/>
      <c r="EKN834" s="230"/>
      <c r="EKO834" s="230"/>
      <c r="EKP834" s="230"/>
      <c r="EKQ834" s="230"/>
      <c r="EKR834" s="230"/>
      <c r="EKS834" s="230"/>
      <c r="EKT834" s="230"/>
      <c r="EKU834" s="230"/>
      <c r="EKV834" s="230"/>
      <c r="EKW834" s="230"/>
      <c r="EKX834" s="230"/>
      <c r="EKY834" s="230"/>
      <c r="EKZ834" s="230"/>
      <c r="ELA834" s="230"/>
      <c r="ELB834" s="230"/>
      <c r="ELC834" s="230"/>
      <c r="ELD834" s="230"/>
      <c r="ELE834" s="230"/>
      <c r="ELF834" s="230"/>
      <c r="ELG834" s="230"/>
      <c r="ELH834" s="230"/>
      <c r="ELI834" s="230"/>
      <c r="ELJ834" s="230"/>
      <c r="ELK834" s="230"/>
      <c r="ELL834" s="230"/>
      <c r="ELM834" s="230"/>
      <c r="ELN834" s="230"/>
      <c r="ELO834" s="230"/>
      <c r="ELP834" s="230"/>
      <c r="ELQ834" s="230"/>
      <c r="ELR834" s="230"/>
      <c r="ELS834" s="230"/>
      <c r="ELT834" s="230"/>
      <c r="ELU834" s="230"/>
      <c r="ELV834" s="230"/>
      <c r="ELW834" s="230"/>
      <c r="ELX834" s="230"/>
      <c r="ELY834" s="230"/>
      <c r="ELZ834" s="230"/>
      <c r="EMA834" s="230"/>
      <c r="EMB834" s="230"/>
      <c r="EMC834" s="230"/>
      <c r="EMD834" s="230"/>
      <c r="EME834" s="230"/>
      <c r="EMF834" s="230"/>
      <c r="EMG834" s="230"/>
      <c r="EMH834" s="230"/>
      <c r="EMI834" s="230"/>
      <c r="EMJ834" s="230"/>
      <c r="EMK834" s="230"/>
      <c r="EML834" s="230"/>
      <c r="EMM834" s="230"/>
      <c r="EMN834" s="230"/>
      <c r="EMO834" s="230"/>
      <c r="EMP834" s="230"/>
      <c r="EMQ834" s="230"/>
      <c r="EMR834" s="230"/>
      <c r="EMS834" s="230"/>
      <c r="EMT834" s="230"/>
      <c r="EMU834" s="230"/>
      <c r="EMV834" s="230"/>
      <c r="EMW834" s="230"/>
      <c r="EMX834" s="230"/>
      <c r="EMY834" s="230"/>
      <c r="EMZ834" s="230"/>
      <c r="ENA834" s="230"/>
      <c r="ENB834" s="230"/>
      <c r="ENC834" s="230"/>
      <c r="END834" s="230"/>
      <c r="ENE834" s="230"/>
      <c r="ENF834" s="230"/>
      <c r="ENG834" s="230"/>
      <c r="ENH834" s="230"/>
      <c r="ENI834" s="230"/>
      <c r="ENJ834" s="230"/>
      <c r="ENK834" s="230"/>
      <c r="ENL834" s="230"/>
      <c r="ENM834" s="230"/>
      <c r="ENN834" s="230"/>
      <c r="ENO834" s="230"/>
      <c r="ENP834" s="230"/>
      <c r="ENQ834" s="230"/>
      <c r="ENR834" s="230"/>
      <c r="ENS834" s="230"/>
      <c r="ENT834" s="230"/>
      <c r="ENU834" s="230"/>
      <c r="ENV834" s="230"/>
      <c r="ENW834" s="230"/>
      <c r="ENX834" s="230"/>
      <c r="ENY834" s="230"/>
      <c r="ENZ834" s="230"/>
      <c r="EOA834" s="230"/>
      <c r="EOB834" s="230"/>
      <c r="EOC834" s="230"/>
      <c r="EOD834" s="230"/>
      <c r="EOE834" s="230"/>
      <c r="EOF834" s="230"/>
      <c r="EOG834" s="230"/>
      <c r="EOH834" s="230"/>
      <c r="EOI834" s="230"/>
      <c r="EOJ834" s="230"/>
      <c r="EOK834" s="230"/>
      <c r="EOL834" s="230"/>
      <c r="EOM834" s="230"/>
      <c r="EON834" s="230"/>
      <c r="EOO834" s="230"/>
      <c r="EOP834" s="230"/>
      <c r="EOQ834" s="230"/>
      <c r="EOR834" s="230"/>
      <c r="EOS834" s="230"/>
      <c r="EOT834" s="230"/>
      <c r="EOU834" s="230"/>
      <c r="EOV834" s="230"/>
      <c r="EOW834" s="230"/>
      <c r="EOX834" s="230"/>
      <c r="EOY834" s="230"/>
      <c r="EOZ834" s="230"/>
      <c r="EPA834" s="230"/>
      <c r="EPB834" s="230"/>
      <c r="EPC834" s="230"/>
      <c r="EPD834" s="230"/>
      <c r="EPE834" s="230"/>
      <c r="EPF834" s="230"/>
      <c r="EPG834" s="230"/>
      <c r="EPH834" s="230"/>
      <c r="EPI834" s="230"/>
      <c r="EPJ834" s="230"/>
      <c r="EPK834" s="230"/>
      <c r="EPL834" s="230"/>
      <c r="EPM834" s="230"/>
      <c r="EPN834" s="230"/>
      <c r="EPO834" s="230"/>
      <c r="EPP834" s="230"/>
      <c r="EPQ834" s="230"/>
      <c r="EPR834" s="230"/>
      <c r="EPS834" s="230"/>
      <c r="EPT834" s="230"/>
      <c r="EPU834" s="230"/>
      <c r="EPV834" s="230"/>
      <c r="EPW834" s="230"/>
      <c r="EPX834" s="230"/>
      <c r="EPY834" s="230"/>
      <c r="EPZ834" s="230"/>
      <c r="EQA834" s="230"/>
      <c r="EQB834" s="230"/>
      <c r="EQC834" s="230"/>
      <c r="EQD834" s="230"/>
      <c r="EQE834" s="230"/>
      <c r="EQF834" s="230"/>
      <c r="EQG834" s="230"/>
      <c r="EQH834" s="230"/>
      <c r="EQI834" s="230"/>
      <c r="EQJ834" s="230"/>
      <c r="EQK834" s="230"/>
      <c r="EQL834" s="230"/>
      <c r="EQM834" s="230"/>
      <c r="EQN834" s="230"/>
      <c r="EQO834" s="230"/>
      <c r="EQP834" s="230"/>
      <c r="EQQ834" s="230"/>
      <c r="EQR834" s="230"/>
      <c r="EQS834" s="230"/>
      <c r="EQT834" s="230"/>
      <c r="EQU834" s="230"/>
      <c r="EQV834" s="230"/>
      <c r="EQW834" s="230"/>
      <c r="EQX834" s="230"/>
      <c r="EQY834" s="230"/>
      <c r="EQZ834" s="230"/>
      <c r="ERA834" s="230"/>
      <c r="ERB834" s="230"/>
      <c r="ERC834" s="230"/>
      <c r="ERD834" s="230"/>
      <c r="ERE834" s="230"/>
      <c r="ERF834" s="230"/>
      <c r="ERG834" s="230"/>
      <c r="ERH834" s="230"/>
      <c r="ERI834" s="230"/>
      <c r="ERJ834" s="230"/>
      <c r="ERK834" s="230"/>
      <c r="ERL834" s="230"/>
      <c r="ERM834" s="230"/>
      <c r="ERN834" s="230"/>
      <c r="ERO834" s="230"/>
      <c r="ERP834" s="230"/>
      <c r="ERQ834" s="230"/>
      <c r="ERR834" s="230"/>
      <c r="ERS834" s="230"/>
      <c r="ERT834" s="230"/>
      <c r="ERU834" s="230"/>
      <c r="ERV834" s="230"/>
      <c r="ERW834" s="230"/>
      <c r="ERX834" s="230"/>
      <c r="ERY834" s="230"/>
      <c r="ERZ834" s="230"/>
      <c r="ESA834" s="230"/>
      <c r="ESB834" s="230"/>
      <c r="ESC834" s="230"/>
      <c r="ESD834" s="230"/>
      <c r="ESE834" s="230"/>
      <c r="ESF834" s="230"/>
      <c r="ESG834" s="230"/>
      <c r="ESH834" s="230"/>
      <c r="ESI834" s="230"/>
      <c r="ESJ834" s="230"/>
      <c r="ESK834" s="230"/>
      <c r="ESL834" s="230"/>
      <c r="ESM834" s="230"/>
      <c r="ESN834" s="230"/>
      <c r="ESO834" s="230"/>
      <c r="ESP834" s="230"/>
      <c r="ESQ834" s="230"/>
      <c r="ESR834" s="230"/>
      <c r="ESS834" s="230"/>
      <c r="EST834" s="230"/>
      <c r="ESU834" s="230"/>
      <c r="ESV834" s="230"/>
      <c r="ESW834" s="230"/>
      <c r="ESX834" s="230"/>
      <c r="ESY834" s="230"/>
      <c r="ESZ834" s="230"/>
      <c r="ETA834" s="230"/>
      <c r="ETB834" s="230"/>
      <c r="ETC834" s="230"/>
      <c r="ETD834" s="230"/>
      <c r="ETE834" s="230"/>
      <c r="ETF834" s="230"/>
      <c r="ETG834" s="230"/>
      <c r="ETH834" s="230"/>
      <c r="ETI834" s="230"/>
      <c r="ETJ834" s="230"/>
      <c r="ETK834" s="230"/>
      <c r="ETL834" s="230"/>
      <c r="ETM834" s="230"/>
      <c r="ETN834" s="230"/>
      <c r="ETO834" s="230"/>
      <c r="ETP834" s="230"/>
      <c r="ETQ834" s="230"/>
      <c r="ETR834" s="230"/>
      <c r="ETS834" s="230"/>
      <c r="ETT834" s="230"/>
      <c r="ETU834" s="230"/>
      <c r="ETV834" s="230"/>
      <c r="ETW834" s="230"/>
      <c r="ETX834" s="230"/>
      <c r="ETY834" s="230"/>
      <c r="ETZ834" s="230"/>
      <c r="EUA834" s="230"/>
      <c r="EUB834" s="230"/>
      <c r="EUC834" s="230"/>
      <c r="EUD834" s="230"/>
      <c r="EUE834" s="230"/>
      <c r="EUF834" s="230"/>
      <c r="EUG834" s="230"/>
      <c r="EUH834" s="230"/>
      <c r="EUI834" s="230"/>
      <c r="EUJ834" s="230"/>
      <c r="EUK834" s="230"/>
      <c r="EUL834" s="230"/>
      <c r="EUM834" s="230"/>
      <c r="EUN834" s="230"/>
      <c r="EUO834" s="230"/>
      <c r="EUP834" s="230"/>
      <c r="EUQ834" s="230"/>
      <c r="EUR834" s="230"/>
      <c r="EUS834" s="230"/>
      <c r="EUT834" s="230"/>
      <c r="EUU834" s="230"/>
      <c r="EUV834" s="230"/>
      <c r="EUW834" s="230"/>
      <c r="EUX834" s="230"/>
      <c r="EUY834" s="230"/>
      <c r="EUZ834" s="230"/>
      <c r="EVA834" s="230"/>
      <c r="EVB834" s="230"/>
      <c r="EVC834" s="230"/>
      <c r="EVD834" s="230"/>
      <c r="EVE834" s="230"/>
      <c r="EVF834" s="230"/>
      <c r="EVG834" s="230"/>
      <c r="EVH834" s="230"/>
      <c r="EVI834" s="230"/>
      <c r="EVJ834" s="230"/>
      <c r="EVK834" s="230"/>
      <c r="EVL834" s="230"/>
      <c r="EVM834" s="230"/>
      <c r="EVN834" s="230"/>
      <c r="EVO834" s="230"/>
      <c r="EVP834" s="230"/>
      <c r="EVQ834" s="230"/>
      <c r="EVR834" s="230"/>
      <c r="EVS834" s="230"/>
      <c r="EVT834" s="230"/>
      <c r="EVU834" s="230"/>
      <c r="EVV834" s="230"/>
      <c r="EVW834" s="230"/>
      <c r="EVX834" s="230"/>
      <c r="EVY834" s="230"/>
      <c r="EVZ834" s="230"/>
      <c r="EWA834" s="230"/>
      <c r="EWB834" s="230"/>
      <c r="EWC834" s="230"/>
      <c r="EWD834" s="230"/>
      <c r="EWE834" s="230"/>
      <c r="EWF834" s="230"/>
      <c r="EWG834" s="230"/>
      <c r="EWH834" s="230"/>
      <c r="EWI834" s="230"/>
      <c r="EWJ834" s="230"/>
      <c r="EWK834" s="230"/>
      <c r="EWL834" s="230"/>
      <c r="EWM834" s="230"/>
      <c r="EWN834" s="230"/>
      <c r="EWO834" s="230"/>
      <c r="EWP834" s="230"/>
      <c r="EWQ834" s="230"/>
      <c r="EWR834" s="230"/>
      <c r="EWS834" s="230"/>
      <c r="EWT834" s="230"/>
      <c r="EWU834" s="230"/>
      <c r="EWV834" s="230"/>
      <c r="EWW834" s="230"/>
      <c r="EWX834" s="230"/>
      <c r="EWY834" s="230"/>
      <c r="EWZ834" s="230"/>
      <c r="EXA834" s="230"/>
      <c r="EXB834" s="230"/>
      <c r="EXC834" s="230"/>
      <c r="EXD834" s="230"/>
      <c r="EXE834" s="230"/>
      <c r="EXF834" s="230"/>
      <c r="EXG834" s="230"/>
      <c r="EXH834" s="230"/>
      <c r="EXI834" s="230"/>
      <c r="EXJ834" s="230"/>
      <c r="EXK834" s="230"/>
      <c r="EXL834" s="230"/>
      <c r="EXM834" s="230"/>
      <c r="EXN834" s="230"/>
      <c r="EXO834" s="230"/>
      <c r="EXP834" s="230"/>
      <c r="EXQ834" s="230"/>
      <c r="EXR834" s="230"/>
      <c r="EXS834" s="230"/>
      <c r="EXT834" s="230"/>
      <c r="EXU834" s="230"/>
      <c r="EXV834" s="230"/>
      <c r="EXW834" s="230"/>
      <c r="EXX834" s="230"/>
      <c r="EXY834" s="230"/>
      <c r="EXZ834" s="230"/>
      <c r="EYA834" s="230"/>
      <c r="EYB834" s="230"/>
      <c r="EYC834" s="230"/>
      <c r="EYD834" s="230"/>
      <c r="EYE834" s="230"/>
      <c r="EYF834" s="230"/>
      <c r="EYG834" s="230"/>
      <c r="EYH834" s="230"/>
      <c r="EYI834" s="230"/>
      <c r="EYJ834" s="230"/>
      <c r="EYK834" s="230"/>
      <c r="EYL834" s="230"/>
      <c r="EYM834" s="230"/>
      <c r="EYN834" s="230"/>
      <c r="EYO834" s="230"/>
      <c r="EYP834" s="230"/>
      <c r="EYQ834" s="230"/>
      <c r="EYR834" s="230"/>
      <c r="EYS834" s="230"/>
      <c r="EYT834" s="230"/>
      <c r="EYU834" s="230"/>
      <c r="EYV834" s="230"/>
      <c r="EYW834" s="230"/>
      <c r="EYX834" s="230"/>
      <c r="EYY834" s="230"/>
      <c r="EYZ834" s="230"/>
      <c r="EZA834" s="230"/>
      <c r="EZB834" s="230"/>
      <c r="EZC834" s="230"/>
      <c r="EZD834" s="230"/>
      <c r="EZE834" s="230"/>
      <c r="EZF834" s="230"/>
      <c r="EZG834" s="230"/>
      <c r="EZH834" s="230"/>
      <c r="EZI834" s="230"/>
      <c r="EZJ834" s="230"/>
      <c r="EZK834" s="230"/>
      <c r="EZL834" s="230"/>
      <c r="EZM834" s="230"/>
      <c r="EZN834" s="230"/>
      <c r="EZO834" s="230"/>
      <c r="EZP834" s="230"/>
      <c r="EZQ834" s="230"/>
      <c r="EZR834" s="230"/>
      <c r="EZS834" s="230"/>
      <c r="EZT834" s="230"/>
      <c r="EZU834" s="230"/>
      <c r="EZV834" s="230"/>
      <c r="EZW834" s="230"/>
      <c r="EZX834" s="230"/>
      <c r="EZY834" s="230"/>
      <c r="EZZ834" s="230"/>
      <c r="FAA834" s="230"/>
      <c r="FAB834" s="230"/>
      <c r="FAC834" s="230"/>
      <c r="FAD834" s="230"/>
      <c r="FAE834" s="230"/>
      <c r="FAF834" s="230"/>
      <c r="FAG834" s="230"/>
      <c r="FAH834" s="230"/>
      <c r="FAI834" s="230"/>
      <c r="FAJ834" s="230"/>
      <c r="FAK834" s="230"/>
      <c r="FAL834" s="230"/>
      <c r="FAM834" s="230"/>
      <c r="FAN834" s="230"/>
      <c r="FAO834" s="230"/>
      <c r="FAP834" s="230"/>
      <c r="FAQ834" s="230"/>
      <c r="FAR834" s="230"/>
      <c r="FAS834" s="230"/>
      <c r="FAT834" s="230"/>
      <c r="FAU834" s="230"/>
      <c r="FAV834" s="230"/>
      <c r="FAW834" s="230"/>
      <c r="FAX834" s="230"/>
      <c r="FAY834" s="230"/>
      <c r="FAZ834" s="230"/>
      <c r="FBA834" s="230"/>
      <c r="FBB834" s="230"/>
      <c r="FBC834" s="230"/>
      <c r="FBD834" s="230"/>
      <c r="FBE834" s="230"/>
      <c r="FBF834" s="230"/>
      <c r="FBG834" s="230"/>
      <c r="FBH834" s="230"/>
      <c r="FBI834" s="230"/>
      <c r="FBJ834" s="230"/>
      <c r="FBK834" s="230"/>
      <c r="FBL834" s="230"/>
      <c r="FBM834" s="230"/>
      <c r="FBN834" s="230"/>
      <c r="FBO834" s="230"/>
      <c r="FBP834" s="230"/>
      <c r="FBQ834" s="230"/>
      <c r="FBR834" s="230"/>
      <c r="FBS834" s="230"/>
      <c r="FBT834" s="230"/>
      <c r="FBU834" s="230"/>
      <c r="FBV834" s="230"/>
      <c r="FBW834" s="230"/>
      <c r="FBX834" s="230"/>
      <c r="FBY834" s="230"/>
      <c r="FBZ834" s="230"/>
      <c r="FCA834" s="230"/>
      <c r="FCB834" s="230"/>
      <c r="FCC834" s="230"/>
      <c r="FCD834" s="230"/>
      <c r="FCE834" s="230"/>
      <c r="FCF834" s="230"/>
      <c r="FCG834" s="230"/>
      <c r="FCH834" s="230"/>
      <c r="FCI834" s="230"/>
      <c r="FCJ834" s="230"/>
      <c r="FCK834" s="230"/>
      <c r="FCL834" s="230"/>
      <c r="FCM834" s="230"/>
      <c r="FCN834" s="230"/>
      <c r="FCO834" s="230"/>
      <c r="FCP834" s="230"/>
      <c r="FCQ834" s="230"/>
      <c r="FCR834" s="230"/>
      <c r="FCS834" s="230"/>
      <c r="FCT834" s="230"/>
      <c r="FCU834" s="230"/>
      <c r="FCV834" s="230"/>
      <c r="FCW834" s="230"/>
      <c r="FCX834" s="230"/>
      <c r="FCY834" s="230"/>
      <c r="FCZ834" s="230"/>
      <c r="FDA834" s="230"/>
      <c r="FDB834" s="230"/>
      <c r="FDC834" s="230"/>
      <c r="FDD834" s="230"/>
      <c r="FDE834" s="230"/>
      <c r="FDF834" s="230"/>
      <c r="FDG834" s="230"/>
      <c r="FDH834" s="230"/>
      <c r="FDI834" s="230"/>
      <c r="FDJ834" s="230"/>
      <c r="FDK834" s="230"/>
      <c r="FDL834" s="230"/>
      <c r="FDM834" s="230"/>
      <c r="FDN834" s="230"/>
      <c r="FDO834" s="230"/>
      <c r="FDP834" s="230"/>
      <c r="FDQ834" s="230"/>
      <c r="FDR834" s="230"/>
      <c r="FDS834" s="230"/>
      <c r="FDT834" s="230"/>
      <c r="FDU834" s="230"/>
      <c r="FDV834" s="230"/>
      <c r="FDW834" s="230"/>
      <c r="FDX834" s="230"/>
      <c r="FDY834" s="230"/>
      <c r="FDZ834" s="230"/>
      <c r="FEA834" s="230"/>
      <c r="FEB834" s="230"/>
      <c r="FEC834" s="230"/>
      <c r="FED834" s="230"/>
      <c r="FEE834" s="230"/>
      <c r="FEF834" s="230"/>
      <c r="FEG834" s="230"/>
      <c r="FEH834" s="230"/>
      <c r="FEI834" s="230"/>
      <c r="FEJ834" s="230"/>
      <c r="FEK834" s="230"/>
      <c r="FEL834" s="230"/>
      <c r="FEM834" s="230"/>
      <c r="FEN834" s="230"/>
      <c r="FEO834" s="230"/>
      <c r="FEP834" s="230"/>
      <c r="FEQ834" s="230"/>
      <c r="FER834" s="230"/>
      <c r="FES834" s="230"/>
      <c r="FET834" s="230"/>
      <c r="FEU834" s="230"/>
      <c r="FEV834" s="230"/>
      <c r="FEW834" s="230"/>
      <c r="FEX834" s="230"/>
      <c r="FEY834" s="230"/>
      <c r="FEZ834" s="230"/>
      <c r="FFA834" s="230"/>
      <c r="FFB834" s="230"/>
      <c r="FFC834" s="230"/>
      <c r="FFD834" s="230"/>
      <c r="FFE834" s="230"/>
      <c r="FFF834" s="230"/>
      <c r="FFG834" s="230"/>
      <c r="FFH834" s="230"/>
      <c r="FFI834" s="230"/>
      <c r="FFJ834" s="230"/>
      <c r="FFK834" s="230"/>
      <c r="FFL834" s="230"/>
      <c r="FFM834" s="230"/>
      <c r="FFN834" s="230"/>
      <c r="FFO834" s="230"/>
      <c r="FFP834" s="230"/>
      <c r="FFQ834" s="230"/>
      <c r="FFR834" s="230"/>
      <c r="FFS834" s="230"/>
      <c r="FFT834" s="230"/>
      <c r="FFU834" s="230"/>
      <c r="FFV834" s="230"/>
      <c r="FFW834" s="230"/>
      <c r="FFX834" s="230"/>
      <c r="FFY834" s="230"/>
      <c r="FFZ834" s="230"/>
      <c r="FGA834" s="230"/>
      <c r="FGB834" s="230"/>
      <c r="FGC834" s="230"/>
      <c r="FGD834" s="230"/>
      <c r="FGE834" s="230"/>
      <c r="FGF834" s="230"/>
      <c r="FGG834" s="230"/>
      <c r="FGH834" s="230"/>
      <c r="FGI834" s="230"/>
      <c r="FGJ834" s="230"/>
      <c r="FGK834" s="230"/>
      <c r="FGL834" s="230"/>
      <c r="FGM834" s="230"/>
      <c r="FGN834" s="230"/>
      <c r="FGO834" s="230"/>
      <c r="FGP834" s="230"/>
      <c r="FGQ834" s="230"/>
      <c r="FGR834" s="230"/>
      <c r="FGS834" s="230"/>
      <c r="FGT834" s="230"/>
      <c r="FGU834" s="230"/>
      <c r="FGV834" s="230"/>
      <c r="FGW834" s="230"/>
      <c r="FGX834" s="230"/>
      <c r="FGY834" s="230"/>
      <c r="FGZ834" s="230"/>
      <c r="FHA834" s="230"/>
      <c r="FHB834" s="230"/>
      <c r="FHC834" s="230"/>
      <c r="FHD834" s="230"/>
      <c r="FHE834" s="230"/>
      <c r="FHF834" s="230"/>
      <c r="FHG834" s="230"/>
      <c r="FHH834" s="230"/>
      <c r="FHI834" s="230"/>
      <c r="FHJ834" s="230"/>
      <c r="FHK834" s="230"/>
      <c r="FHL834" s="230"/>
      <c r="FHM834" s="230"/>
      <c r="FHN834" s="230"/>
      <c r="FHO834" s="230"/>
      <c r="FHP834" s="230"/>
      <c r="FHQ834" s="230"/>
      <c r="FHR834" s="230"/>
      <c r="FHS834" s="230"/>
      <c r="FHT834" s="230"/>
      <c r="FHU834" s="230"/>
      <c r="FHV834" s="230"/>
      <c r="FHW834" s="230"/>
      <c r="FHX834" s="230"/>
      <c r="FHY834" s="230"/>
      <c r="FHZ834" s="230"/>
      <c r="FIA834" s="230"/>
      <c r="FIB834" s="230"/>
      <c r="FIC834" s="230"/>
      <c r="FID834" s="230"/>
      <c r="FIE834" s="230"/>
      <c r="FIF834" s="230"/>
      <c r="FIG834" s="230"/>
      <c r="FIH834" s="230"/>
      <c r="FII834" s="230"/>
      <c r="FIJ834" s="230"/>
      <c r="FIK834" s="230"/>
      <c r="FIL834" s="230"/>
      <c r="FIM834" s="230"/>
      <c r="FIN834" s="230"/>
      <c r="FIO834" s="230"/>
      <c r="FIP834" s="230"/>
      <c r="FIQ834" s="230"/>
      <c r="FIR834" s="230"/>
      <c r="FIS834" s="230"/>
      <c r="FIT834" s="230"/>
      <c r="FIU834" s="230"/>
      <c r="FIV834" s="230"/>
      <c r="FIW834" s="230"/>
      <c r="FIX834" s="230"/>
      <c r="FIY834" s="230"/>
      <c r="FIZ834" s="230"/>
      <c r="FJA834" s="230"/>
      <c r="FJB834" s="230"/>
      <c r="FJC834" s="230"/>
      <c r="FJD834" s="230"/>
      <c r="FJE834" s="230"/>
      <c r="FJF834" s="230"/>
      <c r="FJG834" s="230"/>
      <c r="FJH834" s="230"/>
      <c r="FJI834" s="230"/>
      <c r="FJJ834" s="230"/>
      <c r="FJK834" s="230"/>
      <c r="FJL834" s="230"/>
      <c r="FJM834" s="230"/>
      <c r="FJN834" s="230"/>
      <c r="FJO834" s="230"/>
      <c r="FJP834" s="230"/>
      <c r="FJQ834" s="230"/>
      <c r="FJR834" s="230"/>
      <c r="FJS834" s="230"/>
      <c r="FJT834" s="230"/>
      <c r="FJU834" s="230"/>
      <c r="FJV834" s="230"/>
      <c r="FJW834" s="230"/>
      <c r="FJX834" s="230"/>
      <c r="FJY834" s="230"/>
      <c r="FJZ834" s="230"/>
      <c r="FKA834" s="230"/>
      <c r="FKB834" s="230"/>
      <c r="FKC834" s="230"/>
      <c r="FKD834" s="230"/>
      <c r="FKE834" s="230"/>
      <c r="FKF834" s="230"/>
      <c r="FKG834" s="230"/>
      <c r="FKH834" s="230"/>
      <c r="FKI834" s="230"/>
      <c r="FKJ834" s="230"/>
      <c r="FKK834" s="230"/>
      <c r="FKL834" s="230"/>
      <c r="FKM834" s="230"/>
      <c r="FKN834" s="230"/>
      <c r="FKO834" s="230"/>
      <c r="FKP834" s="230"/>
      <c r="FKQ834" s="230"/>
      <c r="FKR834" s="230"/>
      <c r="FKS834" s="230"/>
      <c r="FKT834" s="230"/>
      <c r="FKU834" s="230"/>
      <c r="FKV834" s="230"/>
      <c r="FKW834" s="230"/>
      <c r="FKX834" s="230"/>
      <c r="FKY834" s="230"/>
      <c r="FKZ834" s="230"/>
      <c r="FLA834" s="230"/>
      <c r="FLB834" s="230"/>
      <c r="FLC834" s="230"/>
      <c r="FLD834" s="230"/>
      <c r="FLE834" s="230"/>
      <c r="FLF834" s="230"/>
      <c r="FLG834" s="230"/>
      <c r="FLH834" s="230"/>
      <c r="FLI834" s="230"/>
      <c r="FLJ834" s="230"/>
      <c r="FLK834" s="230"/>
      <c r="FLL834" s="230"/>
      <c r="FLM834" s="230"/>
      <c r="FLN834" s="230"/>
      <c r="FLO834" s="230"/>
      <c r="FLP834" s="230"/>
      <c r="FLQ834" s="230"/>
      <c r="FLR834" s="230"/>
      <c r="FLS834" s="230"/>
      <c r="FLT834" s="230"/>
      <c r="FLU834" s="230"/>
      <c r="FLV834" s="230"/>
      <c r="FLW834" s="230"/>
      <c r="FLX834" s="230"/>
      <c r="FLY834" s="230"/>
      <c r="FLZ834" s="230"/>
      <c r="FMA834" s="230"/>
      <c r="FMB834" s="230"/>
      <c r="FMC834" s="230"/>
      <c r="FMD834" s="230"/>
      <c r="FME834" s="230"/>
      <c r="FMF834" s="230"/>
      <c r="FMG834" s="230"/>
      <c r="FMH834" s="230"/>
      <c r="FMI834" s="230"/>
      <c r="FMJ834" s="230"/>
      <c r="FMK834" s="230"/>
      <c r="FML834" s="230"/>
      <c r="FMM834" s="230"/>
      <c r="FMN834" s="230"/>
      <c r="FMO834" s="230"/>
      <c r="FMP834" s="230"/>
      <c r="FMQ834" s="230"/>
      <c r="FMR834" s="230"/>
      <c r="FMS834" s="230"/>
      <c r="FMT834" s="230"/>
      <c r="FMU834" s="230"/>
      <c r="FMV834" s="230"/>
      <c r="FMW834" s="230"/>
      <c r="FMX834" s="230"/>
      <c r="FMY834" s="230"/>
      <c r="FMZ834" s="230"/>
      <c r="FNA834" s="230"/>
      <c r="FNB834" s="230"/>
      <c r="FNC834" s="230"/>
      <c r="FND834" s="230"/>
      <c r="FNE834" s="230"/>
      <c r="FNF834" s="230"/>
      <c r="FNG834" s="230"/>
      <c r="FNH834" s="230"/>
      <c r="FNI834" s="230"/>
      <c r="FNJ834" s="230"/>
      <c r="FNK834" s="230"/>
      <c r="FNL834" s="230"/>
      <c r="FNM834" s="230"/>
      <c r="FNN834" s="230"/>
      <c r="FNO834" s="230"/>
      <c r="FNP834" s="230"/>
      <c r="FNQ834" s="230"/>
      <c r="FNR834" s="230"/>
      <c r="FNS834" s="230"/>
      <c r="FNT834" s="230"/>
      <c r="FNU834" s="230"/>
      <c r="FNV834" s="230"/>
      <c r="FNW834" s="230"/>
      <c r="FNX834" s="230"/>
      <c r="FNY834" s="230"/>
      <c r="FNZ834" s="230"/>
      <c r="FOA834" s="230"/>
      <c r="FOB834" s="230"/>
      <c r="FOC834" s="230"/>
      <c r="FOD834" s="230"/>
      <c r="FOE834" s="230"/>
      <c r="FOF834" s="230"/>
      <c r="FOG834" s="230"/>
      <c r="FOH834" s="230"/>
      <c r="FOI834" s="230"/>
      <c r="FOJ834" s="230"/>
      <c r="FOK834" s="230"/>
      <c r="FOL834" s="230"/>
      <c r="FOM834" s="230"/>
      <c r="FON834" s="230"/>
      <c r="FOO834" s="230"/>
      <c r="FOP834" s="230"/>
      <c r="FOQ834" s="230"/>
      <c r="FOR834" s="230"/>
      <c r="FOS834" s="230"/>
      <c r="FOT834" s="230"/>
      <c r="FOU834" s="230"/>
      <c r="FOV834" s="230"/>
      <c r="FOW834" s="230"/>
      <c r="FOX834" s="230"/>
      <c r="FOY834" s="230"/>
      <c r="FOZ834" s="230"/>
      <c r="FPA834" s="230"/>
      <c r="FPB834" s="230"/>
      <c r="FPC834" s="230"/>
      <c r="FPD834" s="230"/>
      <c r="FPE834" s="230"/>
      <c r="FPF834" s="230"/>
      <c r="FPG834" s="230"/>
      <c r="FPH834" s="230"/>
      <c r="FPI834" s="230"/>
      <c r="FPJ834" s="230"/>
      <c r="FPK834" s="230"/>
      <c r="FPL834" s="230"/>
      <c r="FPM834" s="230"/>
      <c r="FPN834" s="230"/>
      <c r="FPO834" s="230"/>
      <c r="FPP834" s="230"/>
      <c r="FPQ834" s="230"/>
      <c r="FPR834" s="230"/>
      <c r="FPS834" s="230"/>
      <c r="FPT834" s="230"/>
      <c r="FPU834" s="230"/>
      <c r="FPV834" s="230"/>
      <c r="FPW834" s="230"/>
      <c r="FPX834" s="230"/>
      <c r="FPY834" s="230"/>
      <c r="FPZ834" s="230"/>
      <c r="FQA834" s="230"/>
      <c r="FQB834" s="230"/>
      <c r="FQC834" s="230"/>
      <c r="FQD834" s="230"/>
      <c r="FQE834" s="230"/>
      <c r="FQF834" s="230"/>
      <c r="FQG834" s="230"/>
      <c r="FQH834" s="230"/>
      <c r="FQI834" s="230"/>
      <c r="FQJ834" s="230"/>
      <c r="FQK834" s="230"/>
      <c r="FQL834" s="230"/>
      <c r="FQM834" s="230"/>
      <c r="FQN834" s="230"/>
      <c r="FQO834" s="230"/>
      <c r="FQP834" s="230"/>
      <c r="FQQ834" s="230"/>
      <c r="FQR834" s="230"/>
      <c r="FQS834" s="230"/>
      <c r="FQT834" s="230"/>
      <c r="FQU834" s="230"/>
      <c r="FQV834" s="230"/>
      <c r="FQW834" s="230"/>
      <c r="FQX834" s="230"/>
      <c r="FQY834" s="230"/>
      <c r="FQZ834" s="230"/>
      <c r="FRA834" s="230"/>
      <c r="FRB834" s="230"/>
      <c r="FRC834" s="230"/>
      <c r="FRD834" s="230"/>
      <c r="FRE834" s="230"/>
      <c r="FRF834" s="230"/>
      <c r="FRG834" s="230"/>
      <c r="FRH834" s="230"/>
      <c r="FRI834" s="230"/>
      <c r="FRJ834" s="230"/>
      <c r="FRK834" s="230"/>
      <c r="FRL834" s="230"/>
      <c r="FRM834" s="230"/>
      <c r="FRN834" s="230"/>
      <c r="FRO834" s="230"/>
      <c r="FRP834" s="230"/>
      <c r="FRQ834" s="230"/>
      <c r="FRR834" s="230"/>
      <c r="FRS834" s="230"/>
      <c r="FRT834" s="230"/>
      <c r="FRU834" s="230"/>
      <c r="FRV834" s="230"/>
      <c r="FRW834" s="230"/>
      <c r="FRX834" s="230"/>
      <c r="FRY834" s="230"/>
      <c r="FRZ834" s="230"/>
      <c r="FSA834" s="230"/>
      <c r="FSB834" s="230"/>
      <c r="FSC834" s="230"/>
      <c r="FSD834" s="230"/>
      <c r="FSE834" s="230"/>
      <c r="FSF834" s="230"/>
      <c r="FSG834" s="230"/>
      <c r="FSH834" s="230"/>
      <c r="FSI834" s="230"/>
      <c r="FSJ834" s="230"/>
      <c r="FSK834" s="230"/>
      <c r="FSL834" s="230"/>
      <c r="FSM834" s="230"/>
      <c r="FSN834" s="230"/>
      <c r="FSO834" s="230"/>
      <c r="FSP834" s="230"/>
      <c r="FSQ834" s="230"/>
      <c r="FSR834" s="230"/>
      <c r="FSS834" s="230"/>
      <c r="FST834" s="230"/>
      <c r="FSU834" s="230"/>
      <c r="FSV834" s="230"/>
      <c r="FSW834" s="230"/>
      <c r="FSX834" s="230"/>
      <c r="FSY834" s="230"/>
      <c r="FSZ834" s="230"/>
      <c r="FTA834" s="230"/>
      <c r="FTB834" s="230"/>
      <c r="FTC834" s="230"/>
      <c r="FTD834" s="230"/>
      <c r="FTE834" s="230"/>
      <c r="FTF834" s="230"/>
      <c r="FTG834" s="230"/>
      <c r="FTH834" s="230"/>
      <c r="FTI834" s="230"/>
      <c r="FTJ834" s="230"/>
      <c r="FTK834" s="230"/>
      <c r="FTL834" s="230"/>
      <c r="FTM834" s="230"/>
      <c r="FTN834" s="230"/>
      <c r="FTO834" s="230"/>
      <c r="FTP834" s="230"/>
      <c r="FTQ834" s="230"/>
      <c r="FTR834" s="230"/>
      <c r="FTS834" s="230"/>
      <c r="FTT834" s="230"/>
      <c r="FTU834" s="230"/>
      <c r="FTV834" s="230"/>
      <c r="FTW834" s="230"/>
      <c r="FTX834" s="230"/>
      <c r="FTY834" s="230"/>
      <c r="FTZ834" s="230"/>
      <c r="FUA834" s="230"/>
      <c r="FUB834" s="230"/>
      <c r="FUC834" s="230"/>
      <c r="FUD834" s="230"/>
      <c r="FUE834" s="230"/>
      <c r="FUF834" s="230"/>
      <c r="FUG834" s="230"/>
      <c r="FUH834" s="230"/>
      <c r="FUI834" s="230"/>
      <c r="FUJ834" s="230"/>
      <c r="FUK834" s="230"/>
      <c r="FUL834" s="230"/>
      <c r="FUM834" s="230"/>
      <c r="FUN834" s="230"/>
      <c r="FUO834" s="230"/>
      <c r="FUP834" s="230"/>
      <c r="FUQ834" s="230"/>
      <c r="FUR834" s="230"/>
      <c r="FUS834" s="230"/>
      <c r="FUT834" s="230"/>
      <c r="FUU834" s="230"/>
      <c r="FUV834" s="230"/>
      <c r="FUW834" s="230"/>
      <c r="FUX834" s="230"/>
      <c r="FUY834" s="230"/>
      <c r="FUZ834" s="230"/>
      <c r="FVA834" s="230"/>
      <c r="FVB834" s="230"/>
      <c r="FVC834" s="230"/>
      <c r="FVD834" s="230"/>
      <c r="FVE834" s="230"/>
      <c r="FVF834" s="230"/>
      <c r="FVG834" s="230"/>
      <c r="FVH834" s="230"/>
      <c r="FVI834" s="230"/>
      <c r="FVJ834" s="230"/>
      <c r="FVK834" s="230"/>
      <c r="FVL834" s="230"/>
      <c r="FVM834" s="230"/>
      <c r="FVN834" s="230"/>
      <c r="FVO834" s="230"/>
      <c r="FVP834" s="230"/>
      <c r="FVQ834" s="230"/>
      <c r="FVR834" s="230"/>
      <c r="FVS834" s="230"/>
      <c r="FVT834" s="230"/>
      <c r="FVU834" s="230"/>
      <c r="FVV834" s="230"/>
      <c r="FVW834" s="230"/>
      <c r="FVX834" s="230"/>
      <c r="FVY834" s="230"/>
      <c r="FVZ834" s="230"/>
      <c r="FWA834" s="230"/>
      <c r="FWB834" s="230"/>
      <c r="FWC834" s="230"/>
      <c r="FWD834" s="230"/>
      <c r="FWE834" s="230"/>
      <c r="FWF834" s="230"/>
      <c r="FWG834" s="230"/>
      <c r="FWH834" s="230"/>
      <c r="FWI834" s="230"/>
      <c r="FWJ834" s="230"/>
      <c r="FWK834" s="230"/>
      <c r="FWL834" s="230"/>
      <c r="FWM834" s="230"/>
      <c r="FWN834" s="230"/>
      <c r="FWO834" s="230"/>
      <c r="FWP834" s="230"/>
      <c r="FWQ834" s="230"/>
      <c r="FWR834" s="230"/>
      <c r="FWS834" s="230"/>
      <c r="FWT834" s="230"/>
      <c r="FWU834" s="230"/>
      <c r="FWV834" s="230"/>
      <c r="FWW834" s="230"/>
      <c r="FWX834" s="230"/>
      <c r="FWY834" s="230"/>
      <c r="FWZ834" s="230"/>
      <c r="FXA834" s="230"/>
      <c r="FXB834" s="230"/>
      <c r="FXC834" s="230"/>
      <c r="FXD834" s="230"/>
      <c r="FXE834" s="230"/>
      <c r="FXF834" s="230"/>
      <c r="FXG834" s="230"/>
      <c r="FXH834" s="230"/>
      <c r="FXI834" s="230"/>
      <c r="FXJ834" s="230"/>
      <c r="FXK834" s="230"/>
      <c r="FXL834" s="230"/>
      <c r="FXM834" s="230"/>
      <c r="FXN834" s="230"/>
      <c r="FXO834" s="230"/>
      <c r="FXP834" s="230"/>
      <c r="FXQ834" s="230"/>
      <c r="FXR834" s="230"/>
      <c r="FXS834" s="230"/>
      <c r="FXT834" s="230"/>
      <c r="FXU834" s="230"/>
      <c r="FXV834" s="230"/>
      <c r="FXW834" s="230"/>
      <c r="FXX834" s="230"/>
      <c r="FXY834" s="230"/>
      <c r="FXZ834" s="230"/>
      <c r="FYA834" s="230"/>
      <c r="FYB834" s="230"/>
      <c r="FYC834" s="230"/>
      <c r="FYD834" s="230"/>
      <c r="FYE834" s="230"/>
      <c r="FYF834" s="230"/>
      <c r="FYG834" s="230"/>
      <c r="FYH834" s="230"/>
      <c r="FYI834" s="230"/>
      <c r="FYJ834" s="230"/>
      <c r="FYK834" s="230"/>
      <c r="FYL834" s="230"/>
      <c r="FYM834" s="230"/>
      <c r="FYN834" s="230"/>
      <c r="FYO834" s="230"/>
      <c r="FYP834" s="230"/>
      <c r="FYQ834" s="230"/>
      <c r="FYR834" s="230"/>
      <c r="FYS834" s="230"/>
      <c r="FYT834" s="230"/>
      <c r="FYU834" s="230"/>
      <c r="FYV834" s="230"/>
      <c r="FYW834" s="230"/>
      <c r="FYX834" s="230"/>
      <c r="FYY834" s="230"/>
      <c r="FYZ834" s="230"/>
      <c r="FZA834" s="230"/>
      <c r="FZB834" s="230"/>
      <c r="FZC834" s="230"/>
      <c r="FZD834" s="230"/>
      <c r="FZE834" s="230"/>
      <c r="FZF834" s="230"/>
      <c r="FZG834" s="230"/>
      <c r="FZH834" s="230"/>
      <c r="FZI834" s="230"/>
      <c r="FZJ834" s="230"/>
      <c r="FZK834" s="230"/>
      <c r="FZL834" s="230"/>
      <c r="FZM834" s="230"/>
      <c r="FZN834" s="230"/>
      <c r="FZO834" s="230"/>
      <c r="FZP834" s="230"/>
      <c r="FZQ834" s="230"/>
      <c r="FZR834" s="230"/>
      <c r="FZS834" s="230"/>
      <c r="FZT834" s="230"/>
      <c r="FZU834" s="230"/>
      <c r="FZV834" s="230"/>
      <c r="FZW834" s="230"/>
      <c r="FZX834" s="230"/>
      <c r="FZY834" s="230"/>
      <c r="FZZ834" s="230"/>
      <c r="GAA834" s="230"/>
      <c r="GAB834" s="230"/>
      <c r="GAC834" s="230"/>
      <c r="GAD834" s="230"/>
      <c r="GAE834" s="230"/>
      <c r="GAF834" s="230"/>
      <c r="GAG834" s="230"/>
      <c r="GAH834" s="230"/>
      <c r="GAI834" s="230"/>
      <c r="GAJ834" s="230"/>
      <c r="GAK834" s="230"/>
      <c r="GAL834" s="230"/>
      <c r="GAM834" s="230"/>
      <c r="GAN834" s="230"/>
      <c r="GAO834" s="230"/>
      <c r="GAP834" s="230"/>
      <c r="GAQ834" s="230"/>
      <c r="GAR834" s="230"/>
      <c r="GAS834" s="230"/>
      <c r="GAT834" s="230"/>
      <c r="GAU834" s="230"/>
      <c r="GAV834" s="230"/>
      <c r="GAW834" s="230"/>
      <c r="GAX834" s="230"/>
      <c r="GAY834" s="230"/>
      <c r="GAZ834" s="230"/>
      <c r="GBA834" s="230"/>
      <c r="GBB834" s="230"/>
      <c r="GBC834" s="230"/>
      <c r="GBD834" s="230"/>
      <c r="GBE834" s="230"/>
      <c r="GBF834" s="230"/>
      <c r="GBG834" s="230"/>
      <c r="GBH834" s="230"/>
      <c r="GBI834" s="230"/>
      <c r="GBJ834" s="230"/>
      <c r="GBK834" s="230"/>
      <c r="GBL834" s="230"/>
      <c r="GBM834" s="230"/>
      <c r="GBN834" s="230"/>
      <c r="GBO834" s="230"/>
      <c r="GBP834" s="230"/>
      <c r="GBQ834" s="230"/>
      <c r="GBR834" s="230"/>
      <c r="GBS834" s="230"/>
      <c r="GBT834" s="230"/>
      <c r="GBU834" s="230"/>
      <c r="GBV834" s="230"/>
      <c r="GBW834" s="230"/>
      <c r="GBX834" s="230"/>
      <c r="GBY834" s="230"/>
      <c r="GBZ834" s="230"/>
      <c r="GCA834" s="230"/>
      <c r="GCB834" s="230"/>
      <c r="GCC834" s="230"/>
      <c r="GCD834" s="230"/>
      <c r="GCE834" s="230"/>
      <c r="GCF834" s="230"/>
      <c r="GCG834" s="230"/>
      <c r="GCH834" s="230"/>
      <c r="GCI834" s="230"/>
      <c r="GCJ834" s="230"/>
      <c r="GCK834" s="230"/>
      <c r="GCL834" s="230"/>
      <c r="GCM834" s="230"/>
      <c r="GCN834" s="230"/>
      <c r="GCO834" s="230"/>
      <c r="GCP834" s="230"/>
      <c r="GCQ834" s="230"/>
      <c r="GCR834" s="230"/>
      <c r="GCS834" s="230"/>
      <c r="GCT834" s="230"/>
      <c r="GCU834" s="230"/>
      <c r="GCV834" s="230"/>
      <c r="GCW834" s="230"/>
      <c r="GCX834" s="230"/>
      <c r="GCY834" s="230"/>
      <c r="GCZ834" s="230"/>
      <c r="GDA834" s="230"/>
      <c r="GDB834" s="230"/>
      <c r="GDC834" s="230"/>
      <c r="GDD834" s="230"/>
      <c r="GDE834" s="230"/>
      <c r="GDF834" s="230"/>
      <c r="GDG834" s="230"/>
      <c r="GDH834" s="230"/>
      <c r="GDI834" s="230"/>
      <c r="GDJ834" s="230"/>
      <c r="GDK834" s="230"/>
      <c r="GDL834" s="230"/>
      <c r="GDM834" s="230"/>
      <c r="GDN834" s="230"/>
      <c r="GDO834" s="230"/>
      <c r="GDP834" s="230"/>
      <c r="GDQ834" s="230"/>
      <c r="GDR834" s="230"/>
      <c r="GDS834" s="230"/>
      <c r="GDT834" s="230"/>
      <c r="GDU834" s="230"/>
      <c r="GDV834" s="230"/>
      <c r="GDW834" s="230"/>
      <c r="GDX834" s="230"/>
      <c r="GDY834" s="230"/>
      <c r="GDZ834" s="230"/>
      <c r="GEA834" s="230"/>
      <c r="GEB834" s="230"/>
      <c r="GEC834" s="230"/>
      <c r="GED834" s="230"/>
      <c r="GEE834" s="230"/>
      <c r="GEF834" s="230"/>
      <c r="GEG834" s="230"/>
      <c r="GEH834" s="230"/>
      <c r="GEI834" s="230"/>
      <c r="GEJ834" s="230"/>
      <c r="GEK834" s="230"/>
      <c r="GEL834" s="230"/>
      <c r="GEM834" s="230"/>
      <c r="GEN834" s="230"/>
      <c r="GEO834" s="230"/>
      <c r="GEP834" s="230"/>
      <c r="GEQ834" s="230"/>
      <c r="GER834" s="230"/>
      <c r="GES834" s="230"/>
      <c r="GET834" s="230"/>
      <c r="GEU834" s="230"/>
      <c r="GEV834" s="230"/>
      <c r="GEW834" s="230"/>
      <c r="GEX834" s="230"/>
      <c r="GEY834" s="230"/>
      <c r="GEZ834" s="230"/>
      <c r="GFA834" s="230"/>
      <c r="GFB834" s="230"/>
      <c r="GFC834" s="230"/>
      <c r="GFD834" s="230"/>
      <c r="GFE834" s="230"/>
      <c r="GFF834" s="230"/>
      <c r="GFG834" s="230"/>
      <c r="GFH834" s="230"/>
      <c r="GFI834" s="230"/>
      <c r="GFJ834" s="230"/>
      <c r="GFK834" s="230"/>
      <c r="GFL834" s="230"/>
      <c r="GFM834" s="230"/>
      <c r="GFN834" s="230"/>
      <c r="GFO834" s="230"/>
      <c r="GFP834" s="230"/>
      <c r="GFQ834" s="230"/>
      <c r="GFR834" s="230"/>
      <c r="GFS834" s="230"/>
      <c r="GFT834" s="230"/>
      <c r="GFU834" s="230"/>
      <c r="GFV834" s="230"/>
      <c r="GFW834" s="230"/>
      <c r="GFX834" s="230"/>
      <c r="GFY834" s="230"/>
      <c r="GFZ834" s="230"/>
      <c r="GGA834" s="230"/>
      <c r="GGB834" s="230"/>
      <c r="GGC834" s="230"/>
      <c r="GGD834" s="230"/>
      <c r="GGE834" s="230"/>
      <c r="GGF834" s="230"/>
      <c r="GGG834" s="230"/>
      <c r="GGH834" s="230"/>
      <c r="GGI834" s="230"/>
      <c r="GGJ834" s="230"/>
      <c r="GGK834" s="230"/>
      <c r="GGL834" s="230"/>
      <c r="GGM834" s="230"/>
      <c r="GGN834" s="230"/>
      <c r="GGO834" s="230"/>
      <c r="GGP834" s="230"/>
      <c r="GGQ834" s="230"/>
      <c r="GGR834" s="230"/>
      <c r="GGS834" s="230"/>
      <c r="GGT834" s="230"/>
      <c r="GGU834" s="230"/>
      <c r="GGV834" s="230"/>
      <c r="GGW834" s="230"/>
      <c r="GGX834" s="230"/>
      <c r="GGY834" s="230"/>
      <c r="GGZ834" s="230"/>
      <c r="GHA834" s="230"/>
      <c r="GHB834" s="230"/>
      <c r="GHC834" s="230"/>
      <c r="GHD834" s="230"/>
      <c r="GHE834" s="230"/>
      <c r="GHF834" s="230"/>
      <c r="GHG834" s="230"/>
      <c r="GHH834" s="230"/>
      <c r="GHI834" s="230"/>
      <c r="GHJ834" s="230"/>
      <c r="GHK834" s="230"/>
      <c r="GHL834" s="230"/>
      <c r="GHM834" s="230"/>
      <c r="GHN834" s="230"/>
      <c r="GHO834" s="230"/>
      <c r="GHP834" s="230"/>
      <c r="GHQ834" s="230"/>
      <c r="GHR834" s="230"/>
      <c r="GHS834" s="230"/>
      <c r="GHT834" s="230"/>
      <c r="GHU834" s="230"/>
      <c r="GHV834" s="230"/>
      <c r="GHW834" s="230"/>
      <c r="GHX834" s="230"/>
      <c r="GHY834" s="230"/>
      <c r="GHZ834" s="230"/>
      <c r="GIA834" s="230"/>
      <c r="GIB834" s="230"/>
      <c r="GIC834" s="230"/>
      <c r="GID834" s="230"/>
      <c r="GIE834" s="230"/>
      <c r="GIF834" s="230"/>
      <c r="GIG834" s="230"/>
      <c r="GIH834" s="230"/>
      <c r="GII834" s="230"/>
      <c r="GIJ834" s="230"/>
      <c r="GIK834" s="230"/>
      <c r="GIL834" s="230"/>
      <c r="GIM834" s="230"/>
      <c r="GIN834" s="230"/>
      <c r="GIO834" s="230"/>
      <c r="GIP834" s="230"/>
      <c r="GIQ834" s="230"/>
      <c r="GIR834" s="230"/>
      <c r="GIS834" s="230"/>
      <c r="GIT834" s="230"/>
      <c r="GIU834" s="230"/>
      <c r="GIV834" s="230"/>
      <c r="GIW834" s="230"/>
      <c r="GIX834" s="230"/>
      <c r="GIY834" s="230"/>
      <c r="GIZ834" s="230"/>
      <c r="GJA834" s="230"/>
      <c r="GJB834" s="230"/>
      <c r="GJC834" s="230"/>
      <c r="GJD834" s="230"/>
      <c r="GJE834" s="230"/>
      <c r="GJF834" s="230"/>
      <c r="GJG834" s="230"/>
      <c r="GJH834" s="230"/>
      <c r="GJI834" s="230"/>
      <c r="GJJ834" s="230"/>
      <c r="GJK834" s="230"/>
      <c r="GJL834" s="230"/>
      <c r="GJM834" s="230"/>
      <c r="GJN834" s="230"/>
      <c r="GJO834" s="230"/>
      <c r="GJP834" s="230"/>
      <c r="GJQ834" s="230"/>
      <c r="GJR834" s="230"/>
      <c r="GJS834" s="230"/>
      <c r="GJT834" s="230"/>
      <c r="GJU834" s="230"/>
      <c r="GJV834" s="230"/>
      <c r="GJW834" s="230"/>
      <c r="GJX834" s="230"/>
      <c r="GJY834" s="230"/>
      <c r="GJZ834" s="230"/>
      <c r="GKA834" s="230"/>
      <c r="GKB834" s="230"/>
      <c r="GKC834" s="230"/>
      <c r="GKD834" s="230"/>
      <c r="GKE834" s="230"/>
      <c r="GKF834" s="230"/>
      <c r="GKG834" s="230"/>
      <c r="GKH834" s="230"/>
      <c r="GKI834" s="230"/>
      <c r="GKJ834" s="230"/>
      <c r="GKK834" s="230"/>
      <c r="GKL834" s="230"/>
      <c r="GKM834" s="230"/>
      <c r="GKN834" s="230"/>
      <c r="GKO834" s="230"/>
      <c r="GKP834" s="230"/>
      <c r="GKQ834" s="230"/>
      <c r="GKR834" s="230"/>
      <c r="GKS834" s="230"/>
      <c r="GKT834" s="230"/>
      <c r="GKU834" s="230"/>
      <c r="GKV834" s="230"/>
      <c r="GKW834" s="230"/>
      <c r="GKX834" s="230"/>
      <c r="GKY834" s="230"/>
      <c r="GKZ834" s="230"/>
      <c r="GLA834" s="230"/>
      <c r="GLB834" s="230"/>
      <c r="GLC834" s="230"/>
      <c r="GLD834" s="230"/>
      <c r="GLE834" s="230"/>
      <c r="GLF834" s="230"/>
      <c r="GLG834" s="230"/>
      <c r="GLH834" s="230"/>
      <c r="GLI834" s="230"/>
      <c r="GLJ834" s="230"/>
      <c r="GLK834" s="230"/>
      <c r="GLL834" s="230"/>
      <c r="GLM834" s="230"/>
      <c r="GLN834" s="230"/>
      <c r="GLO834" s="230"/>
      <c r="GLP834" s="230"/>
      <c r="GLQ834" s="230"/>
      <c r="GLR834" s="230"/>
      <c r="GLS834" s="230"/>
      <c r="GLT834" s="230"/>
      <c r="GLU834" s="230"/>
      <c r="GLV834" s="230"/>
      <c r="GLW834" s="230"/>
      <c r="GLX834" s="230"/>
      <c r="GLY834" s="230"/>
      <c r="GLZ834" s="230"/>
      <c r="GMA834" s="230"/>
      <c r="GMB834" s="230"/>
      <c r="GMC834" s="230"/>
      <c r="GMD834" s="230"/>
      <c r="GME834" s="230"/>
      <c r="GMF834" s="230"/>
      <c r="GMG834" s="230"/>
      <c r="GMH834" s="230"/>
      <c r="GMI834" s="230"/>
      <c r="GMJ834" s="230"/>
      <c r="GMK834" s="230"/>
      <c r="GML834" s="230"/>
      <c r="GMM834" s="230"/>
      <c r="GMN834" s="230"/>
      <c r="GMO834" s="230"/>
      <c r="GMP834" s="230"/>
      <c r="GMQ834" s="230"/>
      <c r="GMR834" s="230"/>
      <c r="GMS834" s="230"/>
      <c r="GMT834" s="230"/>
      <c r="GMU834" s="230"/>
      <c r="GMV834" s="230"/>
      <c r="GMW834" s="230"/>
      <c r="GMX834" s="230"/>
      <c r="GMY834" s="230"/>
      <c r="GMZ834" s="230"/>
      <c r="GNA834" s="230"/>
      <c r="GNB834" s="230"/>
      <c r="GNC834" s="230"/>
      <c r="GND834" s="230"/>
      <c r="GNE834" s="230"/>
      <c r="GNF834" s="230"/>
      <c r="GNG834" s="230"/>
      <c r="GNH834" s="230"/>
      <c r="GNI834" s="230"/>
      <c r="GNJ834" s="230"/>
      <c r="GNK834" s="230"/>
      <c r="GNL834" s="230"/>
      <c r="GNM834" s="230"/>
      <c r="GNN834" s="230"/>
      <c r="GNO834" s="230"/>
      <c r="GNP834" s="230"/>
      <c r="GNQ834" s="230"/>
      <c r="GNR834" s="230"/>
      <c r="GNS834" s="230"/>
      <c r="GNT834" s="230"/>
      <c r="GNU834" s="230"/>
      <c r="GNV834" s="230"/>
      <c r="GNW834" s="230"/>
      <c r="GNX834" s="230"/>
      <c r="GNY834" s="230"/>
      <c r="GNZ834" s="230"/>
      <c r="GOA834" s="230"/>
      <c r="GOB834" s="230"/>
      <c r="GOC834" s="230"/>
      <c r="GOD834" s="230"/>
      <c r="GOE834" s="230"/>
      <c r="GOF834" s="230"/>
      <c r="GOG834" s="230"/>
      <c r="GOH834" s="230"/>
      <c r="GOI834" s="230"/>
      <c r="GOJ834" s="230"/>
      <c r="GOK834" s="230"/>
      <c r="GOL834" s="230"/>
      <c r="GOM834" s="230"/>
      <c r="GON834" s="230"/>
      <c r="GOO834" s="230"/>
      <c r="GOP834" s="230"/>
      <c r="GOQ834" s="230"/>
      <c r="GOR834" s="230"/>
      <c r="GOS834" s="230"/>
      <c r="GOT834" s="230"/>
      <c r="GOU834" s="230"/>
      <c r="GOV834" s="230"/>
      <c r="GOW834" s="230"/>
      <c r="GOX834" s="230"/>
      <c r="GOY834" s="230"/>
      <c r="GOZ834" s="230"/>
      <c r="GPA834" s="230"/>
      <c r="GPB834" s="230"/>
      <c r="GPC834" s="230"/>
      <c r="GPD834" s="230"/>
      <c r="GPE834" s="230"/>
      <c r="GPF834" s="230"/>
      <c r="GPG834" s="230"/>
      <c r="GPH834" s="230"/>
      <c r="GPI834" s="230"/>
      <c r="GPJ834" s="230"/>
      <c r="GPK834" s="230"/>
      <c r="GPL834" s="230"/>
      <c r="GPM834" s="230"/>
      <c r="GPN834" s="230"/>
      <c r="GPO834" s="230"/>
      <c r="GPP834" s="230"/>
      <c r="GPQ834" s="230"/>
      <c r="GPR834" s="230"/>
      <c r="GPS834" s="230"/>
      <c r="GPT834" s="230"/>
      <c r="GPU834" s="230"/>
      <c r="GPV834" s="230"/>
      <c r="GPW834" s="230"/>
      <c r="GPX834" s="230"/>
      <c r="GPY834" s="230"/>
      <c r="GPZ834" s="230"/>
      <c r="GQA834" s="230"/>
      <c r="GQB834" s="230"/>
      <c r="GQC834" s="230"/>
      <c r="GQD834" s="230"/>
      <c r="GQE834" s="230"/>
      <c r="GQF834" s="230"/>
      <c r="GQG834" s="230"/>
      <c r="GQH834" s="230"/>
      <c r="GQI834" s="230"/>
      <c r="GQJ834" s="230"/>
      <c r="GQK834" s="230"/>
      <c r="GQL834" s="230"/>
      <c r="GQM834" s="230"/>
      <c r="GQN834" s="230"/>
      <c r="GQO834" s="230"/>
      <c r="GQP834" s="230"/>
      <c r="GQQ834" s="230"/>
      <c r="GQR834" s="230"/>
      <c r="GQS834" s="230"/>
      <c r="GQT834" s="230"/>
      <c r="GQU834" s="230"/>
      <c r="GQV834" s="230"/>
      <c r="GQW834" s="230"/>
      <c r="GQX834" s="230"/>
      <c r="GQY834" s="230"/>
      <c r="GQZ834" s="230"/>
      <c r="GRA834" s="230"/>
      <c r="GRB834" s="230"/>
      <c r="GRC834" s="230"/>
      <c r="GRD834" s="230"/>
      <c r="GRE834" s="230"/>
      <c r="GRF834" s="230"/>
      <c r="GRG834" s="230"/>
      <c r="GRH834" s="230"/>
      <c r="GRI834" s="230"/>
      <c r="GRJ834" s="230"/>
      <c r="GRK834" s="230"/>
      <c r="GRL834" s="230"/>
      <c r="GRM834" s="230"/>
      <c r="GRN834" s="230"/>
      <c r="GRO834" s="230"/>
      <c r="GRP834" s="230"/>
      <c r="GRQ834" s="230"/>
      <c r="GRR834" s="230"/>
      <c r="GRS834" s="230"/>
      <c r="GRT834" s="230"/>
      <c r="GRU834" s="230"/>
      <c r="GRV834" s="230"/>
      <c r="GRW834" s="230"/>
      <c r="GRX834" s="230"/>
      <c r="GRY834" s="230"/>
      <c r="GRZ834" s="230"/>
      <c r="GSA834" s="230"/>
      <c r="GSB834" s="230"/>
      <c r="GSC834" s="230"/>
      <c r="GSD834" s="230"/>
      <c r="GSE834" s="230"/>
      <c r="GSF834" s="230"/>
      <c r="GSG834" s="230"/>
      <c r="GSH834" s="230"/>
      <c r="GSI834" s="230"/>
      <c r="GSJ834" s="230"/>
      <c r="GSK834" s="230"/>
      <c r="GSL834" s="230"/>
      <c r="GSM834" s="230"/>
      <c r="GSN834" s="230"/>
      <c r="GSO834" s="230"/>
      <c r="GSP834" s="230"/>
      <c r="GSQ834" s="230"/>
      <c r="GSR834" s="230"/>
      <c r="GSS834" s="230"/>
      <c r="GST834" s="230"/>
      <c r="GSU834" s="230"/>
      <c r="GSV834" s="230"/>
      <c r="GSW834" s="230"/>
      <c r="GSX834" s="230"/>
      <c r="GSY834" s="230"/>
      <c r="GSZ834" s="230"/>
      <c r="GTA834" s="230"/>
      <c r="GTB834" s="230"/>
      <c r="GTC834" s="230"/>
      <c r="GTD834" s="230"/>
      <c r="GTE834" s="230"/>
      <c r="GTF834" s="230"/>
      <c r="GTG834" s="230"/>
      <c r="GTH834" s="230"/>
      <c r="GTI834" s="230"/>
      <c r="GTJ834" s="230"/>
      <c r="GTK834" s="230"/>
      <c r="GTL834" s="230"/>
      <c r="GTM834" s="230"/>
      <c r="GTN834" s="230"/>
      <c r="GTO834" s="230"/>
      <c r="GTP834" s="230"/>
      <c r="GTQ834" s="230"/>
      <c r="GTR834" s="230"/>
      <c r="GTS834" s="230"/>
      <c r="GTT834" s="230"/>
      <c r="GTU834" s="230"/>
      <c r="GTV834" s="230"/>
      <c r="GTW834" s="230"/>
      <c r="GTX834" s="230"/>
      <c r="GTY834" s="230"/>
      <c r="GTZ834" s="230"/>
      <c r="GUA834" s="230"/>
      <c r="GUB834" s="230"/>
      <c r="GUC834" s="230"/>
      <c r="GUD834" s="230"/>
      <c r="GUE834" s="230"/>
      <c r="GUF834" s="230"/>
      <c r="GUG834" s="230"/>
      <c r="GUH834" s="230"/>
      <c r="GUI834" s="230"/>
      <c r="GUJ834" s="230"/>
      <c r="GUK834" s="230"/>
      <c r="GUL834" s="230"/>
      <c r="GUM834" s="230"/>
      <c r="GUN834" s="230"/>
      <c r="GUO834" s="230"/>
      <c r="GUP834" s="230"/>
      <c r="GUQ834" s="230"/>
      <c r="GUR834" s="230"/>
      <c r="GUS834" s="230"/>
      <c r="GUT834" s="230"/>
      <c r="GUU834" s="230"/>
      <c r="GUV834" s="230"/>
      <c r="GUW834" s="230"/>
      <c r="GUX834" s="230"/>
      <c r="GUY834" s="230"/>
      <c r="GUZ834" s="230"/>
      <c r="GVA834" s="230"/>
      <c r="GVB834" s="230"/>
      <c r="GVC834" s="230"/>
      <c r="GVD834" s="230"/>
      <c r="GVE834" s="230"/>
      <c r="GVF834" s="230"/>
      <c r="GVG834" s="230"/>
      <c r="GVH834" s="230"/>
      <c r="GVI834" s="230"/>
      <c r="GVJ834" s="230"/>
      <c r="GVK834" s="230"/>
      <c r="GVL834" s="230"/>
      <c r="GVM834" s="230"/>
      <c r="GVN834" s="230"/>
      <c r="GVO834" s="230"/>
      <c r="GVP834" s="230"/>
      <c r="GVQ834" s="230"/>
      <c r="GVR834" s="230"/>
      <c r="GVS834" s="230"/>
      <c r="GVT834" s="230"/>
      <c r="GVU834" s="230"/>
      <c r="GVV834" s="230"/>
      <c r="GVW834" s="230"/>
      <c r="GVX834" s="230"/>
      <c r="GVY834" s="230"/>
      <c r="GVZ834" s="230"/>
      <c r="GWA834" s="230"/>
      <c r="GWB834" s="230"/>
      <c r="GWC834" s="230"/>
      <c r="GWD834" s="230"/>
      <c r="GWE834" s="230"/>
      <c r="GWF834" s="230"/>
      <c r="GWG834" s="230"/>
      <c r="GWH834" s="230"/>
      <c r="GWI834" s="230"/>
      <c r="GWJ834" s="230"/>
      <c r="GWK834" s="230"/>
      <c r="GWL834" s="230"/>
      <c r="GWM834" s="230"/>
      <c r="GWN834" s="230"/>
      <c r="GWO834" s="230"/>
      <c r="GWP834" s="230"/>
      <c r="GWQ834" s="230"/>
      <c r="GWR834" s="230"/>
      <c r="GWS834" s="230"/>
      <c r="GWT834" s="230"/>
      <c r="GWU834" s="230"/>
      <c r="GWV834" s="230"/>
      <c r="GWW834" s="230"/>
      <c r="GWX834" s="230"/>
      <c r="GWY834" s="230"/>
      <c r="GWZ834" s="230"/>
      <c r="GXA834" s="230"/>
      <c r="GXB834" s="230"/>
      <c r="GXC834" s="230"/>
      <c r="GXD834" s="230"/>
      <c r="GXE834" s="230"/>
      <c r="GXF834" s="230"/>
      <c r="GXG834" s="230"/>
      <c r="GXH834" s="230"/>
      <c r="GXI834" s="230"/>
      <c r="GXJ834" s="230"/>
      <c r="GXK834" s="230"/>
      <c r="GXL834" s="230"/>
      <c r="GXM834" s="230"/>
      <c r="GXN834" s="230"/>
      <c r="GXO834" s="230"/>
      <c r="GXP834" s="230"/>
      <c r="GXQ834" s="230"/>
      <c r="GXR834" s="230"/>
      <c r="GXS834" s="230"/>
      <c r="GXT834" s="230"/>
      <c r="GXU834" s="230"/>
      <c r="GXV834" s="230"/>
      <c r="GXW834" s="230"/>
      <c r="GXX834" s="230"/>
      <c r="GXY834" s="230"/>
      <c r="GXZ834" s="230"/>
      <c r="GYA834" s="230"/>
      <c r="GYB834" s="230"/>
      <c r="GYC834" s="230"/>
      <c r="GYD834" s="230"/>
      <c r="GYE834" s="230"/>
      <c r="GYF834" s="230"/>
      <c r="GYG834" s="230"/>
      <c r="GYH834" s="230"/>
      <c r="GYI834" s="230"/>
      <c r="GYJ834" s="230"/>
      <c r="GYK834" s="230"/>
      <c r="GYL834" s="230"/>
      <c r="GYM834" s="230"/>
      <c r="GYN834" s="230"/>
      <c r="GYO834" s="230"/>
      <c r="GYP834" s="230"/>
      <c r="GYQ834" s="230"/>
      <c r="GYR834" s="230"/>
      <c r="GYS834" s="230"/>
      <c r="GYT834" s="230"/>
      <c r="GYU834" s="230"/>
      <c r="GYV834" s="230"/>
      <c r="GYW834" s="230"/>
      <c r="GYX834" s="230"/>
      <c r="GYY834" s="230"/>
      <c r="GYZ834" s="230"/>
      <c r="GZA834" s="230"/>
      <c r="GZB834" s="230"/>
      <c r="GZC834" s="230"/>
      <c r="GZD834" s="230"/>
      <c r="GZE834" s="230"/>
      <c r="GZF834" s="230"/>
      <c r="GZG834" s="230"/>
      <c r="GZH834" s="230"/>
      <c r="GZI834" s="230"/>
      <c r="GZJ834" s="230"/>
      <c r="GZK834" s="230"/>
      <c r="GZL834" s="230"/>
      <c r="GZM834" s="230"/>
      <c r="GZN834" s="230"/>
      <c r="GZO834" s="230"/>
      <c r="GZP834" s="230"/>
      <c r="GZQ834" s="230"/>
      <c r="GZR834" s="230"/>
      <c r="GZS834" s="230"/>
      <c r="GZT834" s="230"/>
      <c r="GZU834" s="230"/>
      <c r="GZV834" s="230"/>
      <c r="GZW834" s="230"/>
      <c r="GZX834" s="230"/>
      <c r="GZY834" s="230"/>
      <c r="GZZ834" s="230"/>
      <c r="HAA834" s="230"/>
      <c r="HAB834" s="230"/>
      <c r="HAC834" s="230"/>
      <c r="HAD834" s="230"/>
      <c r="HAE834" s="230"/>
      <c r="HAF834" s="230"/>
      <c r="HAG834" s="230"/>
      <c r="HAH834" s="230"/>
      <c r="HAI834" s="230"/>
      <c r="HAJ834" s="230"/>
      <c r="HAK834" s="230"/>
      <c r="HAL834" s="230"/>
      <c r="HAM834" s="230"/>
      <c r="HAN834" s="230"/>
      <c r="HAO834" s="230"/>
      <c r="HAP834" s="230"/>
      <c r="HAQ834" s="230"/>
      <c r="HAR834" s="230"/>
      <c r="HAS834" s="230"/>
      <c r="HAT834" s="230"/>
      <c r="HAU834" s="230"/>
      <c r="HAV834" s="230"/>
      <c r="HAW834" s="230"/>
      <c r="HAX834" s="230"/>
      <c r="HAY834" s="230"/>
      <c r="HAZ834" s="230"/>
      <c r="HBA834" s="230"/>
      <c r="HBB834" s="230"/>
      <c r="HBC834" s="230"/>
      <c r="HBD834" s="230"/>
      <c r="HBE834" s="230"/>
      <c r="HBF834" s="230"/>
      <c r="HBG834" s="230"/>
      <c r="HBH834" s="230"/>
      <c r="HBI834" s="230"/>
      <c r="HBJ834" s="230"/>
      <c r="HBK834" s="230"/>
      <c r="HBL834" s="230"/>
      <c r="HBM834" s="230"/>
      <c r="HBN834" s="230"/>
      <c r="HBO834" s="230"/>
      <c r="HBP834" s="230"/>
      <c r="HBQ834" s="230"/>
      <c r="HBR834" s="230"/>
      <c r="HBS834" s="230"/>
      <c r="HBT834" s="230"/>
      <c r="HBU834" s="230"/>
      <c r="HBV834" s="230"/>
      <c r="HBW834" s="230"/>
      <c r="HBX834" s="230"/>
      <c r="HBY834" s="230"/>
      <c r="HBZ834" s="230"/>
      <c r="HCA834" s="230"/>
      <c r="HCB834" s="230"/>
      <c r="HCC834" s="230"/>
      <c r="HCD834" s="230"/>
      <c r="HCE834" s="230"/>
      <c r="HCF834" s="230"/>
      <c r="HCG834" s="230"/>
      <c r="HCH834" s="230"/>
      <c r="HCI834" s="230"/>
      <c r="HCJ834" s="230"/>
      <c r="HCK834" s="230"/>
      <c r="HCL834" s="230"/>
      <c r="HCM834" s="230"/>
      <c r="HCN834" s="230"/>
      <c r="HCO834" s="230"/>
      <c r="HCP834" s="230"/>
      <c r="HCQ834" s="230"/>
      <c r="HCR834" s="230"/>
      <c r="HCS834" s="230"/>
      <c r="HCT834" s="230"/>
      <c r="HCU834" s="230"/>
      <c r="HCV834" s="230"/>
      <c r="HCW834" s="230"/>
      <c r="HCX834" s="230"/>
      <c r="HCY834" s="230"/>
      <c r="HCZ834" s="230"/>
      <c r="HDA834" s="230"/>
      <c r="HDB834" s="230"/>
      <c r="HDC834" s="230"/>
      <c r="HDD834" s="230"/>
      <c r="HDE834" s="230"/>
      <c r="HDF834" s="230"/>
      <c r="HDG834" s="230"/>
      <c r="HDH834" s="230"/>
      <c r="HDI834" s="230"/>
      <c r="HDJ834" s="230"/>
      <c r="HDK834" s="230"/>
      <c r="HDL834" s="230"/>
      <c r="HDM834" s="230"/>
      <c r="HDN834" s="230"/>
      <c r="HDO834" s="230"/>
      <c r="HDP834" s="230"/>
      <c r="HDQ834" s="230"/>
      <c r="HDR834" s="230"/>
      <c r="HDS834" s="230"/>
      <c r="HDT834" s="230"/>
      <c r="HDU834" s="230"/>
      <c r="HDV834" s="230"/>
      <c r="HDW834" s="230"/>
      <c r="HDX834" s="230"/>
      <c r="HDY834" s="230"/>
      <c r="HDZ834" s="230"/>
      <c r="HEA834" s="230"/>
      <c r="HEB834" s="230"/>
      <c r="HEC834" s="230"/>
      <c r="HED834" s="230"/>
      <c r="HEE834" s="230"/>
      <c r="HEF834" s="230"/>
      <c r="HEG834" s="230"/>
      <c r="HEH834" s="230"/>
      <c r="HEI834" s="230"/>
      <c r="HEJ834" s="230"/>
      <c r="HEK834" s="230"/>
      <c r="HEL834" s="230"/>
      <c r="HEM834" s="230"/>
      <c r="HEN834" s="230"/>
      <c r="HEO834" s="230"/>
      <c r="HEP834" s="230"/>
      <c r="HEQ834" s="230"/>
      <c r="HER834" s="230"/>
      <c r="HES834" s="230"/>
      <c r="HET834" s="230"/>
      <c r="HEU834" s="230"/>
      <c r="HEV834" s="230"/>
      <c r="HEW834" s="230"/>
      <c r="HEX834" s="230"/>
      <c r="HEY834" s="230"/>
      <c r="HEZ834" s="230"/>
      <c r="HFA834" s="230"/>
      <c r="HFB834" s="230"/>
      <c r="HFC834" s="230"/>
      <c r="HFD834" s="230"/>
      <c r="HFE834" s="230"/>
      <c r="HFF834" s="230"/>
      <c r="HFG834" s="230"/>
      <c r="HFH834" s="230"/>
      <c r="HFI834" s="230"/>
      <c r="HFJ834" s="230"/>
      <c r="HFK834" s="230"/>
      <c r="HFL834" s="230"/>
      <c r="HFM834" s="230"/>
      <c r="HFN834" s="230"/>
      <c r="HFO834" s="230"/>
      <c r="HFP834" s="230"/>
      <c r="HFQ834" s="230"/>
      <c r="HFR834" s="230"/>
      <c r="HFS834" s="230"/>
      <c r="HFT834" s="230"/>
      <c r="HFU834" s="230"/>
      <c r="HFV834" s="230"/>
      <c r="HFW834" s="230"/>
      <c r="HFX834" s="230"/>
      <c r="HFY834" s="230"/>
      <c r="HFZ834" s="230"/>
      <c r="HGA834" s="230"/>
      <c r="HGB834" s="230"/>
      <c r="HGC834" s="230"/>
      <c r="HGD834" s="230"/>
      <c r="HGE834" s="230"/>
      <c r="HGF834" s="230"/>
      <c r="HGG834" s="230"/>
      <c r="HGH834" s="230"/>
      <c r="HGI834" s="230"/>
      <c r="HGJ834" s="230"/>
      <c r="HGK834" s="230"/>
      <c r="HGL834" s="230"/>
      <c r="HGM834" s="230"/>
      <c r="HGN834" s="230"/>
      <c r="HGO834" s="230"/>
      <c r="HGP834" s="230"/>
      <c r="HGQ834" s="230"/>
      <c r="HGR834" s="230"/>
      <c r="HGS834" s="230"/>
      <c r="HGT834" s="230"/>
      <c r="HGU834" s="230"/>
      <c r="HGV834" s="230"/>
      <c r="HGW834" s="230"/>
      <c r="HGX834" s="230"/>
      <c r="HGY834" s="230"/>
      <c r="HGZ834" s="230"/>
      <c r="HHA834" s="230"/>
      <c r="HHB834" s="230"/>
      <c r="HHC834" s="230"/>
      <c r="HHD834" s="230"/>
      <c r="HHE834" s="230"/>
      <c r="HHF834" s="230"/>
      <c r="HHG834" s="230"/>
      <c r="HHH834" s="230"/>
      <c r="HHI834" s="230"/>
      <c r="HHJ834" s="230"/>
      <c r="HHK834" s="230"/>
      <c r="HHL834" s="230"/>
      <c r="HHM834" s="230"/>
      <c r="HHN834" s="230"/>
      <c r="HHO834" s="230"/>
      <c r="HHP834" s="230"/>
      <c r="HHQ834" s="230"/>
      <c r="HHR834" s="230"/>
      <c r="HHS834" s="230"/>
      <c r="HHT834" s="230"/>
      <c r="HHU834" s="230"/>
      <c r="HHV834" s="230"/>
      <c r="HHW834" s="230"/>
      <c r="HHX834" s="230"/>
      <c r="HHY834" s="230"/>
      <c r="HHZ834" s="230"/>
      <c r="HIA834" s="230"/>
      <c r="HIB834" s="230"/>
      <c r="HIC834" s="230"/>
      <c r="HID834" s="230"/>
      <c r="HIE834" s="230"/>
      <c r="HIF834" s="230"/>
      <c r="HIG834" s="230"/>
      <c r="HIH834" s="230"/>
      <c r="HII834" s="230"/>
      <c r="HIJ834" s="230"/>
      <c r="HIK834" s="230"/>
      <c r="HIL834" s="230"/>
      <c r="HIM834" s="230"/>
      <c r="HIN834" s="230"/>
      <c r="HIO834" s="230"/>
      <c r="HIP834" s="230"/>
      <c r="HIQ834" s="230"/>
      <c r="HIR834" s="230"/>
      <c r="HIS834" s="230"/>
      <c r="HIT834" s="230"/>
      <c r="HIU834" s="230"/>
      <c r="HIV834" s="230"/>
      <c r="HIW834" s="230"/>
      <c r="HIX834" s="230"/>
      <c r="HIY834" s="230"/>
      <c r="HIZ834" s="230"/>
      <c r="HJA834" s="230"/>
      <c r="HJB834" s="230"/>
      <c r="HJC834" s="230"/>
      <c r="HJD834" s="230"/>
      <c r="HJE834" s="230"/>
      <c r="HJF834" s="230"/>
      <c r="HJG834" s="230"/>
      <c r="HJH834" s="230"/>
      <c r="HJI834" s="230"/>
      <c r="HJJ834" s="230"/>
      <c r="HJK834" s="230"/>
      <c r="HJL834" s="230"/>
      <c r="HJM834" s="230"/>
      <c r="HJN834" s="230"/>
      <c r="HJO834" s="230"/>
      <c r="HJP834" s="230"/>
      <c r="HJQ834" s="230"/>
      <c r="HJR834" s="230"/>
      <c r="HJS834" s="230"/>
      <c r="HJT834" s="230"/>
      <c r="HJU834" s="230"/>
      <c r="HJV834" s="230"/>
      <c r="HJW834" s="230"/>
      <c r="HJX834" s="230"/>
      <c r="HJY834" s="230"/>
      <c r="HJZ834" s="230"/>
      <c r="HKA834" s="230"/>
      <c r="HKB834" s="230"/>
      <c r="HKC834" s="230"/>
      <c r="HKD834" s="230"/>
      <c r="HKE834" s="230"/>
      <c r="HKF834" s="230"/>
      <c r="HKG834" s="230"/>
      <c r="HKH834" s="230"/>
      <c r="HKI834" s="230"/>
      <c r="HKJ834" s="230"/>
      <c r="HKK834" s="230"/>
      <c r="HKL834" s="230"/>
      <c r="HKM834" s="230"/>
      <c r="HKN834" s="230"/>
      <c r="HKO834" s="230"/>
      <c r="HKP834" s="230"/>
      <c r="HKQ834" s="230"/>
      <c r="HKR834" s="230"/>
      <c r="HKS834" s="230"/>
      <c r="HKT834" s="230"/>
      <c r="HKU834" s="230"/>
      <c r="HKV834" s="230"/>
      <c r="HKW834" s="230"/>
      <c r="HKX834" s="230"/>
      <c r="HKY834" s="230"/>
      <c r="HKZ834" s="230"/>
      <c r="HLA834" s="230"/>
      <c r="HLB834" s="230"/>
      <c r="HLC834" s="230"/>
      <c r="HLD834" s="230"/>
      <c r="HLE834" s="230"/>
      <c r="HLF834" s="230"/>
      <c r="HLG834" s="230"/>
      <c r="HLH834" s="230"/>
      <c r="HLI834" s="230"/>
      <c r="HLJ834" s="230"/>
      <c r="HLK834" s="230"/>
      <c r="HLL834" s="230"/>
      <c r="HLM834" s="230"/>
      <c r="HLN834" s="230"/>
      <c r="HLO834" s="230"/>
      <c r="HLP834" s="230"/>
      <c r="HLQ834" s="230"/>
      <c r="HLR834" s="230"/>
      <c r="HLS834" s="230"/>
      <c r="HLT834" s="230"/>
      <c r="HLU834" s="230"/>
      <c r="HLV834" s="230"/>
      <c r="HLW834" s="230"/>
      <c r="HLX834" s="230"/>
      <c r="HLY834" s="230"/>
      <c r="HLZ834" s="230"/>
      <c r="HMA834" s="230"/>
      <c r="HMB834" s="230"/>
      <c r="HMC834" s="230"/>
      <c r="HMD834" s="230"/>
      <c r="HME834" s="230"/>
      <c r="HMF834" s="230"/>
      <c r="HMG834" s="230"/>
      <c r="HMH834" s="230"/>
      <c r="HMI834" s="230"/>
      <c r="HMJ834" s="230"/>
      <c r="HMK834" s="230"/>
      <c r="HML834" s="230"/>
      <c r="HMM834" s="230"/>
      <c r="HMN834" s="230"/>
      <c r="HMO834" s="230"/>
      <c r="HMP834" s="230"/>
      <c r="HMQ834" s="230"/>
      <c r="HMR834" s="230"/>
      <c r="HMS834" s="230"/>
      <c r="HMT834" s="230"/>
      <c r="HMU834" s="230"/>
      <c r="HMV834" s="230"/>
      <c r="HMW834" s="230"/>
      <c r="HMX834" s="230"/>
      <c r="HMY834" s="230"/>
      <c r="HMZ834" s="230"/>
      <c r="HNA834" s="230"/>
      <c r="HNB834" s="230"/>
      <c r="HNC834" s="230"/>
      <c r="HND834" s="230"/>
      <c r="HNE834" s="230"/>
      <c r="HNF834" s="230"/>
      <c r="HNG834" s="230"/>
      <c r="HNH834" s="230"/>
      <c r="HNI834" s="230"/>
      <c r="HNJ834" s="230"/>
      <c r="HNK834" s="230"/>
      <c r="HNL834" s="230"/>
      <c r="HNM834" s="230"/>
      <c r="HNN834" s="230"/>
      <c r="HNO834" s="230"/>
      <c r="HNP834" s="230"/>
      <c r="HNQ834" s="230"/>
      <c r="HNR834" s="230"/>
      <c r="HNS834" s="230"/>
      <c r="HNT834" s="230"/>
      <c r="HNU834" s="230"/>
      <c r="HNV834" s="230"/>
      <c r="HNW834" s="230"/>
      <c r="HNX834" s="230"/>
      <c r="HNY834" s="230"/>
      <c r="HNZ834" s="230"/>
      <c r="HOA834" s="230"/>
      <c r="HOB834" s="230"/>
      <c r="HOC834" s="230"/>
      <c r="HOD834" s="230"/>
      <c r="HOE834" s="230"/>
      <c r="HOF834" s="230"/>
      <c r="HOG834" s="230"/>
      <c r="HOH834" s="230"/>
      <c r="HOI834" s="230"/>
      <c r="HOJ834" s="230"/>
      <c r="HOK834" s="230"/>
      <c r="HOL834" s="230"/>
      <c r="HOM834" s="230"/>
      <c r="HON834" s="230"/>
      <c r="HOO834" s="230"/>
      <c r="HOP834" s="230"/>
      <c r="HOQ834" s="230"/>
      <c r="HOR834" s="230"/>
      <c r="HOS834" s="230"/>
      <c r="HOT834" s="230"/>
      <c r="HOU834" s="230"/>
      <c r="HOV834" s="230"/>
      <c r="HOW834" s="230"/>
      <c r="HOX834" s="230"/>
      <c r="HOY834" s="230"/>
      <c r="HOZ834" s="230"/>
      <c r="HPA834" s="230"/>
      <c r="HPB834" s="230"/>
      <c r="HPC834" s="230"/>
      <c r="HPD834" s="230"/>
      <c r="HPE834" s="230"/>
      <c r="HPF834" s="230"/>
      <c r="HPG834" s="230"/>
      <c r="HPH834" s="230"/>
      <c r="HPI834" s="230"/>
      <c r="HPJ834" s="230"/>
      <c r="HPK834" s="230"/>
      <c r="HPL834" s="230"/>
      <c r="HPM834" s="230"/>
      <c r="HPN834" s="230"/>
      <c r="HPO834" s="230"/>
      <c r="HPP834" s="230"/>
      <c r="HPQ834" s="230"/>
      <c r="HPR834" s="230"/>
      <c r="HPS834" s="230"/>
      <c r="HPT834" s="230"/>
      <c r="HPU834" s="230"/>
      <c r="HPV834" s="230"/>
      <c r="HPW834" s="230"/>
      <c r="HPX834" s="230"/>
      <c r="HPY834" s="230"/>
      <c r="HPZ834" s="230"/>
      <c r="HQA834" s="230"/>
      <c r="HQB834" s="230"/>
      <c r="HQC834" s="230"/>
      <c r="HQD834" s="230"/>
      <c r="HQE834" s="230"/>
      <c r="HQF834" s="230"/>
      <c r="HQG834" s="230"/>
      <c r="HQH834" s="230"/>
      <c r="HQI834" s="230"/>
      <c r="HQJ834" s="230"/>
      <c r="HQK834" s="230"/>
      <c r="HQL834" s="230"/>
      <c r="HQM834" s="230"/>
      <c r="HQN834" s="230"/>
      <c r="HQO834" s="230"/>
      <c r="HQP834" s="230"/>
      <c r="HQQ834" s="230"/>
      <c r="HQR834" s="230"/>
      <c r="HQS834" s="230"/>
      <c r="HQT834" s="230"/>
      <c r="HQU834" s="230"/>
      <c r="HQV834" s="230"/>
      <c r="HQW834" s="230"/>
      <c r="HQX834" s="230"/>
      <c r="HQY834" s="230"/>
      <c r="HQZ834" s="230"/>
      <c r="HRA834" s="230"/>
      <c r="HRB834" s="230"/>
      <c r="HRC834" s="230"/>
      <c r="HRD834" s="230"/>
      <c r="HRE834" s="230"/>
      <c r="HRF834" s="230"/>
      <c r="HRG834" s="230"/>
      <c r="HRH834" s="230"/>
      <c r="HRI834" s="230"/>
      <c r="HRJ834" s="230"/>
      <c r="HRK834" s="230"/>
      <c r="HRL834" s="230"/>
      <c r="HRM834" s="230"/>
      <c r="HRN834" s="230"/>
      <c r="HRO834" s="230"/>
      <c r="HRP834" s="230"/>
      <c r="HRQ834" s="230"/>
      <c r="HRR834" s="230"/>
      <c r="HRS834" s="230"/>
      <c r="HRT834" s="230"/>
      <c r="HRU834" s="230"/>
      <c r="HRV834" s="230"/>
      <c r="HRW834" s="230"/>
      <c r="HRX834" s="230"/>
      <c r="HRY834" s="230"/>
      <c r="HRZ834" s="230"/>
      <c r="HSA834" s="230"/>
      <c r="HSB834" s="230"/>
      <c r="HSC834" s="230"/>
      <c r="HSD834" s="230"/>
      <c r="HSE834" s="230"/>
      <c r="HSF834" s="230"/>
      <c r="HSG834" s="230"/>
      <c r="HSH834" s="230"/>
      <c r="HSI834" s="230"/>
      <c r="HSJ834" s="230"/>
      <c r="HSK834" s="230"/>
      <c r="HSL834" s="230"/>
      <c r="HSM834" s="230"/>
      <c r="HSN834" s="230"/>
      <c r="HSO834" s="230"/>
      <c r="HSP834" s="230"/>
      <c r="HSQ834" s="230"/>
      <c r="HSR834" s="230"/>
      <c r="HSS834" s="230"/>
      <c r="HST834" s="230"/>
      <c r="HSU834" s="230"/>
      <c r="HSV834" s="230"/>
      <c r="HSW834" s="230"/>
      <c r="HSX834" s="230"/>
      <c r="HSY834" s="230"/>
      <c r="HSZ834" s="230"/>
      <c r="HTA834" s="230"/>
      <c r="HTB834" s="230"/>
      <c r="HTC834" s="230"/>
      <c r="HTD834" s="230"/>
      <c r="HTE834" s="230"/>
      <c r="HTF834" s="230"/>
      <c r="HTG834" s="230"/>
      <c r="HTH834" s="230"/>
      <c r="HTI834" s="230"/>
      <c r="HTJ834" s="230"/>
      <c r="HTK834" s="230"/>
      <c r="HTL834" s="230"/>
      <c r="HTM834" s="230"/>
      <c r="HTN834" s="230"/>
      <c r="HTO834" s="230"/>
      <c r="HTP834" s="230"/>
      <c r="HTQ834" s="230"/>
      <c r="HTR834" s="230"/>
      <c r="HTS834" s="230"/>
      <c r="HTT834" s="230"/>
      <c r="HTU834" s="230"/>
      <c r="HTV834" s="230"/>
      <c r="HTW834" s="230"/>
      <c r="HTX834" s="230"/>
      <c r="HTY834" s="230"/>
      <c r="HTZ834" s="230"/>
      <c r="HUA834" s="230"/>
      <c r="HUB834" s="230"/>
      <c r="HUC834" s="230"/>
      <c r="HUD834" s="230"/>
      <c r="HUE834" s="230"/>
      <c r="HUF834" s="230"/>
      <c r="HUG834" s="230"/>
      <c r="HUH834" s="230"/>
      <c r="HUI834" s="230"/>
      <c r="HUJ834" s="230"/>
      <c r="HUK834" s="230"/>
      <c r="HUL834" s="230"/>
      <c r="HUM834" s="230"/>
      <c r="HUN834" s="230"/>
      <c r="HUO834" s="230"/>
      <c r="HUP834" s="230"/>
      <c r="HUQ834" s="230"/>
      <c r="HUR834" s="230"/>
      <c r="HUS834" s="230"/>
      <c r="HUT834" s="230"/>
      <c r="HUU834" s="230"/>
      <c r="HUV834" s="230"/>
      <c r="HUW834" s="230"/>
      <c r="HUX834" s="230"/>
      <c r="HUY834" s="230"/>
      <c r="HUZ834" s="230"/>
      <c r="HVA834" s="230"/>
      <c r="HVB834" s="230"/>
      <c r="HVC834" s="230"/>
      <c r="HVD834" s="230"/>
      <c r="HVE834" s="230"/>
      <c r="HVF834" s="230"/>
      <c r="HVG834" s="230"/>
      <c r="HVH834" s="230"/>
      <c r="HVI834" s="230"/>
      <c r="HVJ834" s="230"/>
      <c r="HVK834" s="230"/>
      <c r="HVL834" s="230"/>
      <c r="HVM834" s="230"/>
      <c r="HVN834" s="230"/>
      <c r="HVO834" s="230"/>
      <c r="HVP834" s="230"/>
      <c r="HVQ834" s="230"/>
      <c r="HVR834" s="230"/>
      <c r="HVS834" s="230"/>
      <c r="HVT834" s="230"/>
      <c r="HVU834" s="230"/>
      <c r="HVV834" s="230"/>
      <c r="HVW834" s="230"/>
      <c r="HVX834" s="230"/>
      <c r="HVY834" s="230"/>
      <c r="HVZ834" s="230"/>
      <c r="HWA834" s="230"/>
      <c r="HWB834" s="230"/>
      <c r="HWC834" s="230"/>
      <c r="HWD834" s="230"/>
      <c r="HWE834" s="230"/>
      <c r="HWF834" s="230"/>
      <c r="HWG834" s="230"/>
      <c r="HWH834" s="230"/>
      <c r="HWI834" s="230"/>
      <c r="HWJ834" s="230"/>
      <c r="HWK834" s="230"/>
      <c r="HWL834" s="230"/>
      <c r="HWM834" s="230"/>
      <c r="HWN834" s="230"/>
      <c r="HWO834" s="230"/>
      <c r="HWP834" s="230"/>
      <c r="HWQ834" s="230"/>
      <c r="HWR834" s="230"/>
      <c r="HWS834" s="230"/>
      <c r="HWT834" s="230"/>
      <c r="HWU834" s="230"/>
      <c r="HWV834" s="230"/>
      <c r="HWW834" s="230"/>
      <c r="HWX834" s="230"/>
      <c r="HWY834" s="230"/>
      <c r="HWZ834" s="230"/>
      <c r="HXA834" s="230"/>
      <c r="HXB834" s="230"/>
      <c r="HXC834" s="230"/>
      <c r="HXD834" s="230"/>
      <c r="HXE834" s="230"/>
      <c r="HXF834" s="230"/>
      <c r="HXG834" s="230"/>
      <c r="HXH834" s="230"/>
      <c r="HXI834" s="230"/>
      <c r="HXJ834" s="230"/>
      <c r="HXK834" s="230"/>
      <c r="HXL834" s="230"/>
      <c r="HXM834" s="230"/>
      <c r="HXN834" s="230"/>
      <c r="HXO834" s="230"/>
      <c r="HXP834" s="230"/>
      <c r="HXQ834" s="230"/>
      <c r="HXR834" s="230"/>
      <c r="HXS834" s="230"/>
      <c r="HXT834" s="230"/>
      <c r="HXU834" s="230"/>
      <c r="HXV834" s="230"/>
      <c r="HXW834" s="230"/>
      <c r="HXX834" s="230"/>
      <c r="HXY834" s="230"/>
      <c r="HXZ834" s="230"/>
      <c r="HYA834" s="230"/>
      <c r="HYB834" s="230"/>
      <c r="HYC834" s="230"/>
      <c r="HYD834" s="230"/>
      <c r="HYE834" s="230"/>
      <c r="HYF834" s="230"/>
      <c r="HYG834" s="230"/>
      <c r="HYH834" s="230"/>
      <c r="HYI834" s="230"/>
      <c r="HYJ834" s="230"/>
      <c r="HYK834" s="230"/>
      <c r="HYL834" s="230"/>
      <c r="HYM834" s="230"/>
      <c r="HYN834" s="230"/>
      <c r="HYO834" s="230"/>
      <c r="HYP834" s="230"/>
      <c r="HYQ834" s="230"/>
      <c r="HYR834" s="230"/>
      <c r="HYS834" s="230"/>
      <c r="HYT834" s="230"/>
      <c r="HYU834" s="230"/>
      <c r="HYV834" s="230"/>
      <c r="HYW834" s="230"/>
      <c r="HYX834" s="230"/>
      <c r="HYY834" s="230"/>
      <c r="HYZ834" s="230"/>
      <c r="HZA834" s="230"/>
      <c r="HZB834" s="230"/>
      <c r="HZC834" s="230"/>
      <c r="HZD834" s="230"/>
      <c r="HZE834" s="230"/>
      <c r="HZF834" s="230"/>
      <c r="HZG834" s="230"/>
      <c r="HZH834" s="230"/>
      <c r="HZI834" s="230"/>
      <c r="HZJ834" s="230"/>
      <c r="HZK834" s="230"/>
      <c r="HZL834" s="230"/>
      <c r="HZM834" s="230"/>
      <c r="HZN834" s="230"/>
      <c r="HZO834" s="230"/>
      <c r="HZP834" s="230"/>
      <c r="HZQ834" s="230"/>
      <c r="HZR834" s="230"/>
      <c r="HZS834" s="230"/>
      <c r="HZT834" s="230"/>
      <c r="HZU834" s="230"/>
      <c r="HZV834" s="230"/>
      <c r="HZW834" s="230"/>
      <c r="HZX834" s="230"/>
      <c r="HZY834" s="230"/>
      <c r="HZZ834" s="230"/>
      <c r="IAA834" s="230"/>
      <c r="IAB834" s="230"/>
      <c r="IAC834" s="230"/>
      <c r="IAD834" s="230"/>
      <c r="IAE834" s="230"/>
      <c r="IAF834" s="230"/>
      <c r="IAG834" s="230"/>
      <c r="IAH834" s="230"/>
      <c r="IAI834" s="230"/>
      <c r="IAJ834" s="230"/>
      <c r="IAK834" s="230"/>
      <c r="IAL834" s="230"/>
      <c r="IAM834" s="230"/>
      <c r="IAN834" s="230"/>
      <c r="IAO834" s="230"/>
      <c r="IAP834" s="230"/>
      <c r="IAQ834" s="230"/>
      <c r="IAR834" s="230"/>
      <c r="IAS834" s="230"/>
      <c r="IAT834" s="230"/>
      <c r="IAU834" s="230"/>
      <c r="IAV834" s="230"/>
      <c r="IAW834" s="230"/>
      <c r="IAX834" s="230"/>
      <c r="IAY834" s="230"/>
      <c r="IAZ834" s="230"/>
      <c r="IBA834" s="230"/>
      <c r="IBB834" s="230"/>
      <c r="IBC834" s="230"/>
      <c r="IBD834" s="230"/>
      <c r="IBE834" s="230"/>
      <c r="IBF834" s="230"/>
      <c r="IBG834" s="230"/>
      <c r="IBH834" s="230"/>
      <c r="IBI834" s="230"/>
      <c r="IBJ834" s="230"/>
      <c r="IBK834" s="230"/>
      <c r="IBL834" s="230"/>
      <c r="IBM834" s="230"/>
      <c r="IBN834" s="230"/>
      <c r="IBO834" s="230"/>
      <c r="IBP834" s="230"/>
      <c r="IBQ834" s="230"/>
      <c r="IBR834" s="230"/>
      <c r="IBS834" s="230"/>
      <c r="IBT834" s="230"/>
      <c r="IBU834" s="230"/>
      <c r="IBV834" s="230"/>
      <c r="IBW834" s="230"/>
      <c r="IBX834" s="230"/>
      <c r="IBY834" s="230"/>
      <c r="IBZ834" s="230"/>
      <c r="ICA834" s="230"/>
      <c r="ICB834" s="230"/>
      <c r="ICC834" s="230"/>
      <c r="ICD834" s="230"/>
      <c r="ICE834" s="230"/>
      <c r="ICF834" s="230"/>
      <c r="ICG834" s="230"/>
      <c r="ICH834" s="230"/>
      <c r="ICI834" s="230"/>
      <c r="ICJ834" s="230"/>
      <c r="ICK834" s="230"/>
      <c r="ICL834" s="230"/>
      <c r="ICM834" s="230"/>
      <c r="ICN834" s="230"/>
      <c r="ICO834" s="230"/>
      <c r="ICP834" s="230"/>
      <c r="ICQ834" s="230"/>
      <c r="ICR834" s="230"/>
      <c r="ICS834" s="230"/>
      <c r="ICT834" s="230"/>
      <c r="ICU834" s="230"/>
      <c r="ICV834" s="230"/>
      <c r="ICW834" s="230"/>
      <c r="ICX834" s="230"/>
      <c r="ICY834" s="230"/>
      <c r="ICZ834" s="230"/>
      <c r="IDA834" s="230"/>
      <c r="IDB834" s="230"/>
      <c r="IDC834" s="230"/>
      <c r="IDD834" s="230"/>
      <c r="IDE834" s="230"/>
      <c r="IDF834" s="230"/>
      <c r="IDG834" s="230"/>
      <c r="IDH834" s="230"/>
      <c r="IDI834" s="230"/>
      <c r="IDJ834" s="230"/>
      <c r="IDK834" s="230"/>
      <c r="IDL834" s="230"/>
      <c r="IDM834" s="230"/>
      <c r="IDN834" s="230"/>
      <c r="IDO834" s="230"/>
      <c r="IDP834" s="230"/>
      <c r="IDQ834" s="230"/>
      <c r="IDR834" s="230"/>
      <c r="IDS834" s="230"/>
      <c r="IDT834" s="230"/>
      <c r="IDU834" s="230"/>
      <c r="IDV834" s="230"/>
      <c r="IDW834" s="230"/>
      <c r="IDX834" s="230"/>
      <c r="IDY834" s="230"/>
      <c r="IDZ834" s="230"/>
      <c r="IEA834" s="230"/>
      <c r="IEB834" s="230"/>
      <c r="IEC834" s="230"/>
      <c r="IED834" s="230"/>
      <c r="IEE834" s="230"/>
      <c r="IEF834" s="230"/>
      <c r="IEG834" s="230"/>
      <c r="IEH834" s="230"/>
      <c r="IEI834" s="230"/>
      <c r="IEJ834" s="230"/>
      <c r="IEK834" s="230"/>
      <c r="IEL834" s="230"/>
      <c r="IEM834" s="230"/>
      <c r="IEN834" s="230"/>
      <c r="IEO834" s="230"/>
      <c r="IEP834" s="230"/>
      <c r="IEQ834" s="230"/>
      <c r="IER834" s="230"/>
      <c r="IES834" s="230"/>
      <c r="IET834" s="230"/>
      <c r="IEU834" s="230"/>
      <c r="IEV834" s="230"/>
      <c r="IEW834" s="230"/>
      <c r="IEX834" s="230"/>
      <c r="IEY834" s="230"/>
      <c r="IEZ834" s="230"/>
      <c r="IFA834" s="230"/>
      <c r="IFB834" s="230"/>
      <c r="IFC834" s="230"/>
      <c r="IFD834" s="230"/>
      <c r="IFE834" s="230"/>
      <c r="IFF834" s="230"/>
      <c r="IFG834" s="230"/>
      <c r="IFH834" s="230"/>
      <c r="IFI834" s="230"/>
      <c r="IFJ834" s="230"/>
      <c r="IFK834" s="230"/>
      <c r="IFL834" s="230"/>
      <c r="IFM834" s="230"/>
      <c r="IFN834" s="230"/>
      <c r="IFO834" s="230"/>
      <c r="IFP834" s="230"/>
      <c r="IFQ834" s="230"/>
      <c r="IFR834" s="230"/>
      <c r="IFS834" s="230"/>
      <c r="IFT834" s="230"/>
      <c r="IFU834" s="230"/>
      <c r="IFV834" s="230"/>
      <c r="IFW834" s="230"/>
      <c r="IFX834" s="230"/>
      <c r="IFY834" s="230"/>
      <c r="IFZ834" s="230"/>
      <c r="IGA834" s="230"/>
      <c r="IGB834" s="230"/>
      <c r="IGC834" s="230"/>
      <c r="IGD834" s="230"/>
      <c r="IGE834" s="230"/>
      <c r="IGF834" s="230"/>
      <c r="IGG834" s="230"/>
      <c r="IGH834" s="230"/>
      <c r="IGI834" s="230"/>
      <c r="IGJ834" s="230"/>
      <c r="IGK834" s="230"/>
      <c r="IGL834" s="230"/>
      <c r="IGM834" s="230"/>
      <c r="IGN834" s="230"/>
      <c r="IGO834" s="230"/>
      <c r="IGP834" s="230"/>
      <c r="IGQ834" s="230"/>
      <c r="IGR834" s="230"/>
      <c r="IGS834" s="230"/>
      <c r="IGT834" s="230"/>
      <c r="IGU834" s="230"/>
      <c r="IGV834" s="230"/>
      <c r="IGW834" s="230"/>
      <c r="IGX834" s="230"/>
      <c r="IGY834" s="230"/>
      <c r="IGZ834" s="230"/>
      <c r="IHA834" s="230"/>
      <c r="IHB834" s="230"/>
      <c r="IHC834" s="230"/>
      <c r="IHD834" s="230"/>
      <c r="IHE834" s="230"/>
      <c r="IHF834" s="230"/>
      <c r="IHG834" s="230"/>
      <c r="IHH834" s="230"/>
      <c r="IHI834" s="230"/>
      <c r="IHJ834" s="230"/>
      <c r="IHK834" s="230"/>
      <c r="IHL834" s="230"/>
      <c r="IHM834" s="230"/>
      <c r="IHN834" s="230"/>
      <c r="IHO834" s="230"/>
      <c r="IHP834" s="230"/>
      <c r="IHQ834" s="230"/>
      <c r="IHR834" s="230"/>
      <c r="IHS834" s="230"/>
      <c r="IHT834" s="230"/>
      <c r="IHU834" s="230"/>
      <c r="IHV834" s="230"/>
      <c r="IHW834" s="230"/>
      <c r="IHX834" s="230"/>
      <c r="IHY834" s="230"/>
      <c r="IHZ834" s="230"/>
      <c r="IIA834" s="230"/>
      <c r="IIB834" s="230"/>
      <c r="IIC834" s="230"/>
      <c r="IID834" s="230"/>
      <c r="IIE834" s="230"/>
      <c r="IIF834" s="230"/>
      <c r="IIG834" s="230"/>
      <c r="IIH834" s="230"/>
      <c r="III834" s="230"/>
      <c r="IIJ834" s="230"/>
      <c r="IIK834" s="230"/>
      <c r="IIL834" s="230"/>
      <c r="IIM834" s="230"/>
      <c r="IIN834" s="230"/>
      <c r="IIO834" s="230"/>
      <c r="IIP834" s="230"/>
      <c r="IIQ834" s="230"/>
      <c r="IIR834" s="230"/>
      <c r="IIS834" s="230"/>
      <c r="IIT834" s="230"/>
      <c r="IIU834" s="230"/>
      <c r="IIV834" s="230"/>
      <c r="IIW834" s="230"/>
      <c r="IIX834" s="230"/>
      <c r="IIY834" s="230"/>
      <c r="IIZ834" s="230"/>
      <c r="IJA834" s="230"/>
      <c r="IJB834" s="230"/>
      <c r="IJC834" s="230"/>
      <c r="IJD834" s="230"/>
      <c r="IJE834" s="230"/>
      <c r="IJF834" s="230"/>
      <c r="IJG834" s="230"/>
      <c r="IJH834" s="230"/>
      <c r="IJI834" s="230"/>
      <c r="IJJ834" s="230"/>
      <c r="IJK834" s="230"/>
      <c r="IJL834" s="230"/>
      <c r="IJM834" s="230"/>
      <c r="IJN834" s="230"/>
      <c r="IJO834" s="230"/>
      <c r="IJP834" s="230"/>
      <c r="IJQ834" s="230"/>
      <c r="IJR834" s="230"/>
      <c r="IJS834" s="230"/>
      <c r="IJT834" s="230"/>
      <c r="IJU834" s="230"/>
      <c r="IJV834" s="230"/>
      <c r="IJW834" s="230"/>
      <c r="IJX834" s="230"/>
      <c r="IJY834" s="230"/>
      <c r="IJZ834" s="230"/>
      <c r="IKA834" s="230"/>
      <c r="IKB834" s="230"/>
      <c r="IKC834" s="230"/>
      <c r="IKD834" s="230"/>
      <c r="IKE834" s="230"/>
      <c r="IKF834" s="230"/>
      <c r="IKG834" s="230"/>
      <c r="IKH834" s="230"/>
      <c r="IKI834" s="230"/>
      <c r="IKJ834" s="230"/>
      <c r="IKK834" s="230"/>
      <c r="IKL834" s="230"/>
      <c r="IKM834" s="230"/>
      <c r="IKN834" s="230"/>
      <c r="IKO834" s="230"/>
      <c r="IKP834" s="230"/>
      <c r="IKQ834" s="230"/>
      <c r="IKR834" s="230"/>
      <c r="IKS834" s="230"/>
      <c r="IKT834" s="230"/>
      <c r="IKU834" s="230"/>
      <c r="IKV834" s="230"/>
      <c r="IKW834" s="230"/>
      <c r="IKX834" s="230"/>
      <c r="IKY834" s="230"/>
      <c r="IKZ834" s="230"/>
      <c r="ILA834" s="230"/>
      <c r="ILB834" s="230"/>
      <c r="ILC834" s="230"/>
      <c r="ILD834" s="230"/>
      <c r="ILE834" s="230"/>
      <c r="ILF834" s="230"/>
      <c r="ILG834" s="230"/>
      <c r="ILH834" s="230"/>
      <c r="ILI834" s="230"/>
      <c r="ILJ834" s="230"/>
      <c r="ILK834" s="230"/>
      <c r="ILL834" s="230"/>
      <c r="ILM834" s="230"/>
      <c r="ILN834" s="230"/>
      <c r="ILO834" s="230"/>
      <c r="ILP834" s="230"/>
      <c r="ILQ834" s="230"/>
      <c r="ILR834" s="230"/>
      <c r="ILS834" s="230"/>
      <c r="ILT834" s="230"/>
      <c r="ILU834" s="230"/>
      <c r="ILV834" s="230"/>
      <c r="ILW834" s="230"/>
      <c r="ILX834" s="230"/>
      <c r="ILY834" s="230"/>
      <c r="ILZ834" s="230"/>
      <c r="IMA834" s="230"/>
      <c r="IMB834" s="230"/>
      <c r="IMC834" s="230"/>
      <c r="IMD834" s="230"/>
      <c r="IME834" s="230"/>
      <c r="IMF834" s="230"/>
      <c r="IMG834" s="230"/>
      <c r="IMH834" s="230"/>
      <c r="IMI834" s="230"/>
      <c r="IMJ834" s="230"/>
      <c r="IMK834" s="230"/>
      <c r="IML834" s="230"/>
      <c r="IMM834" s="230"/>
      <c r="IMN834" s="230"/>
      <c r="IMO834" s="230"/>
      <c r="IMP834" s="230"/>
      <c r="IMQ834" s="230"/>
      <c r="IMR834" s="230"/>
      <c r="IMS834" s="230"/>
      <c r="IMT834" s="230"/>
      <c r="IMU834" s="230"/>
      <c r="IMV834" s="230"/>
      <c r="IMW834" s="230"/>
      <c r="IMX834" s="230"/>
      <c r="IMY834" s="230"/>
      <c r="IMZ834" s="230"/>
      <c r="INA834" s="230"/>
      <c r="INB834" s="230"/>
      <c r="INC834" s="230"/>
      <c r="IND834" s="230"/>
      <c r="INE834" s="230"/>
      <c r="INF834" s="230"/>
      <c r="ING834" s="230"/>
      <c r="INH834" s="230"/>
      <c r="INI834" s="230"/>
      <c r="INJ834" s="230"/>
      <c r="INK834" s="230"/>
      <c r="INL834" s="230"/>
      <c r="INM834" s="230"/>
      <c r="INN834" s="230"/>
      <c r="INO834" s="230"/>
      <c r="INP834" s="230"/>
      <c r="INQ834" s="230"/>
      <c r="INR834" s="230"/>
      <c r="INS834" s="230"/>
      <c r="INT834" s="230"/>
      <c r="INU834" s="230"/>
      <c r="INV834" s="230"/>
      <c r="INW834" s="230"/>
      <c r="INX834" s="230"/>
      <c r="INY834" s="230"/>
      <c r="INZ834" s="230"/>
      <c r="IOA834" s="230"/>
      <c r="IOB834" s="230"/>
      <c r="IOC834" s="230"/>
      <c r="IOD834" s="230"/>
      <c r="IOE834" s="230"/>
      <c r="IOF834" s="230"/>
      <c r="IOG834" s="230"/>
      <c r="IOH834" s="230"/>
      <c r="IOI834" s="230"/>
      <c r="IOJ834" s="230"/>
      <c r="IOK834" s="230"/>
      <c r="IOL834" s="230"/>
      <c r="IOM834" s="230"/>
      <c r="ION834" s="230"/>
      <c r="IOO834" s="230"/>
      <c r="IOP834" s="230"/>
      <c r="IOQ834" s="230"/>
      <c r="IOR834" s="230"/>
      <c r="IOS834" s="230"/>
      <c r="IOT834" s="230"/>
      <c r="IOU834" s="230"/>
      <c r="IOV834" s="230"/>
      <c r="IOW834" s="230"/>
      <c r="IOX834" s="230"/>
      <c r="IOY834" s="230"/>
      <c r="IOZ834" s="230"/>
      <c r="IPA834" s="230"/>
      <c r="IPB834" s="230"/>
      <c r="IPC834" s="230"/>
      <c r="IPD834" s="230"/>
      <c r="IPE834" s="230"/>
      <c r="IPF834" s="230"/>
      <c r="IPG834" s="230"/>
      <c r="IPH834" s="230"/>
      <c r="IPI834" s="230"/>
      <c r="IPJ834" s="230"/>
      <c r="IPK834" s="230"/>
      <c r="IPL834" s="230"/>
      <c r="IPM834" s="230"/>
      <c r="IPN834" s="230"/>
      <c r="IPO834" s="230"/>
      <c r="IPP834" s="230"/>
      <c r="IPQ834" s="230"/>
      <c r="IPR834" s="230"/>
      <c r="IPS834" s="230"/>
      <c r="IPT834" s="230"/>
      <c r="IPU834" s="230"/>
      <c r="IPV834" s="230"/>
      <c r="IPW834" s="230"/>
      <c r="IPX834" s="230"/>
      <c r="IPY834" s="230"/>
      <c r="IPZ834" s="230"/>
      <c r="IQA834" s="230"/>
      <c r="IQB834" s="230"/>
      <c r="IQC834" s="230"/>
      <c r="IQD834" s="230"/>
      <c r="IQE834" s="230"/>
      <c r="IQF834" s="230"/>
      <c r="IQG834" s="230"/>
      <c r="IQH834" s="230"/>
      <c r="IQI834" s="230"/>
      <c r="IQJ834" s="230"/>
      <c r="IQK834" s="230"/>
      <c r="IQL834" s="230"/>
      <c r="IQM834" s="230"/>
      <c r="IQN834" s="230"/>
      <c r="IQO834" s="230"/>
      <c r="IQP834" s="230"/>
      <c r="IQQ834" s="230"/>
      <c r="IQR834" s="230"/>
      <c r="IQS834" s="230"/>
      <c r="IQT834" s="230"/>
      <c r="IQU834" s="230"/>
      <c r="IQV834" s="230"/>
      <c r="IQW834" s="230"/>
      <c r="IQX834" s="230"/>
      <c r="IQY834" s="230"/>
      <c r="IQZ834" s="230"/>
      <c r="IRA834" s="230"/>
      <c r="IRB834" s="230"/>
      <c r="IRC834" s="230"/>
      <c r="IRD834" s="230"/>
      <c r="IRE834" s="230"/>
      <c r="IRF834" s="230"/>
      <c r="IRG834" s="230"/>
      <c r="IRH834" s="230"/>
      <c r="IRI834" s="230"/>
      <c r="IRJ834" s="230"/>
      <c r="IRK834" s="230"/>
      <c r="IRL834" s="230"/>
      <c r="IRM834" s="230"/>
      <c r="IRN834" s="230"/>
      <c r="IRO834" s="230"/>
      <c r="IRP834" s="230"/>
      <c r="IRQ834" s="230"/>
      <c r="IRR834" s="230"/>
      <c r="IRS834" s="230"/>
      <c r="IRT834" s="230"/>
      <c r="IRU834" s="230"/>
      <c r="IRV834" s="230"/>
      <c r="IRW834" s="230"/>
      <c r="IRX834" s="230"/>
      <c r="IRY834" s="230"/>
      <c r="IRZ834" s="230"/>
      <c r="ISA834" s="230"/>
      <c r="ISB834" s="230"/>
      <c r="ISC834" s="230"/>
      <c r="ISD834" s="230"/>
      <c r="ISE834" s="230"/>
      <c r="ISF834" s="230"/>
      <c r="ISG834" s="230"/>
      <c r="ISH834" s="230"/>
      <c r="ISI834" s="230"/>
      <c r="ISJ834" s="230"/>
      <c r="ISK834" s="230"/>
      <c r="ISL834" s="230"/>
      <c r="ISM834" s="230"/>
      <c r="ISN834" s="230"/>
      <c r="ISO834" s="230"/>
      <c r="ISP834" s="230"/>
      <c r="ISQ834" s="230"/>
      <c r="ISR834" s="230"/>
      <c r="ISS834" s="230"/>
      <c r="IST834" s="230"/>
      <c r="ISU834" s="230"/>
      <c r="ISV834" s="230"/>
      <c r="ISW834" s="230"/>
      <c r="ISX834" s="230"/>
      <c r="ISY834" s="230"/>
      <c r="ISZ834" s="230"/>
      <c r="ITA834" s="230"/>
      <c r="ITB834" s="230"/>
      <c r="ITC834" s="230"/>
      <c r="ITD834" s="230"/>
      <c r="ITE834" s="230"/>
      <c r="ITF834" s="230"/>
      <c r="ITG834" s="230"/>
      <c r="ITH834" s="230"/>
      <c r="ITI834" s="230"/>
      <c r="ITJ834" s="230"/>
      <c r="ITK834" s="230"/>
      <c r="ITL834" s="230"/>
      <c r="ITM834" s="230"/>
      <c r="ITN834" s="230"/>
      <c r="ITO834" s="230"/>
      <c r="ITP834" s="230"/>
      <c r="ITQ834" s="230"/>
      <c r="ITR834" s="230"/>
      <c r="ITS834" s="230"/>
      <c r="ITT834" s="230"/>
      <c r="ITU834" s="230"/>
      <c r="ITV834" s="230"/>
      <c r="ITW834" s="230"/>
      <c r="ITX834" s="230"/>
      <c r="ITY834" s="230"/>
      <c r="ITZ834" s="230"/>
      <c r="IUA834" s="230"/>
      <c r="IUB834" s="230"/>
      <c r="IUC834" s="230"/>
      <c r="IUD834" s="230"/>
      <c r="IUE834" s="230"/>
      <c r="IUF834" s="230"/>
      <c r="IUG834" s="230"/>
      <c r="IUH834" s="230"/>
      <c r="IUI834" s="230"/>
      <c r="IUJ834" s="230"/>
      <c r="IUK834" s="230"/>
      <c r="IUL834" s="230"/>
      <c r="IUM834" s="230"/>
      <c r="IUN834" s="230"/>
      <c r="IUO834" s="230"/>
      <c r="IUP834" s="230"/>
      <c r="IUQ834" s="230"/>
      <c r="IUR834" s="230"/>
      <c r="IUS834" s="230"/>
      <c r="IUT834" s="230"/>
      <c r="IUU834" s="230"/>
      <c r="IUV834" s="230"/>
      <c r="IUW834" s="230"/>
      <c r="IUX834" s="230"/>
      <c r="IUY834" s="230"/>
      <c r="IUZ834" s="230"/>
      <c r="IVA834" s="230"/>
      <c r="IVB834" s="230"/>
      <c r="IVC834" s="230"/>
      <c r="IVD834" s="230"/>
      <c r="IVE834" s="230"/>
      <c r="IVF834" s="230"/>
      <c r="IVG834" s="230"/>
      <c r="IVH834" s="230"/>
      <c r="IVI834" s="230"/>
      <c r="IVJ834" s="230"/>
      <c r="IVK834" s="230"/>
      <c r="IVL834" s="230"/>
      <c r="IVM834" s="230"/>
      <c r="IVN834" s="230"/>
      <c r="IVO834" s="230"/>
      <c r="IVP834" s="230"/>
      <c r="IVQ834" s="230"/>
      <c r="IVR834" s="230"/>
      <c r="IVS834" s="230"/>
      <c r="IVT834" s="230"/>
      <c r="IVU834" s="230"/>
      <c r="IVV834" s="230"/>
      <c r="IVW834" s="230"/>
      <c r="IVX834" s="230"/>
      <c r="IVY834" s="230"/>
      <c r="IVZ834" s="230"/>
      <c r="IWA834" s="230"/>
      <c r="IWB834" s="230"/>
      <c r="IWC834" s="230"/>
      <c r="IWD834" s="230"/>
      <c r="IWE834" s="230"/>
      <c r="IWF834" s="230"/>
      <c r="IWG834" s="230"/>
      <c r="IWH834" s="230"/>
      <c r="IWI834" s="230"/>
      <c r="IWJ834" s="230"/>
      <c r="IWK834" s="230"/>
      <c r="IWL834" s="230"/>
      <c r="IWM834" s="230"/>
      <c r="IWN834" s="230"/>
      <c r="IWO834" s="230"/>
      <c r="IWP834" s="230"/>
      <c r="IWQ834" s="230"/>
      <c r="IWR834" s="230"/>
      <c r="IWS834" s="230"/>
      <c r="IWT834" s="230"/>
      <c r="IWU834" s="230"/>
      <c r="IWV834" s="230"/>
      <c r="IWW834" s="230"/>
      <c r="IWX834" s="230"/>
      <c r="IWY834" s="230"/>
      <c r="IWZ834" s="230"/>
      <c r="IXA834" s="230"/>
      <c r="IXB834" s="230"/>
      <c r="IXC834" s="230"/>
      <c r="IXD834" s="230"/>
      <c r="IXE834" s="230"/>
      <c r="IXF834" s="230"/>
      <c r="IXG834" s="230"/>
      <c r="IXH834" s="230"/>
      <c r="IXI834" s="230"/>
      <c r="IXJ834" s="230"/>
      <c r="IXK834" s="230"/>
      <c r="IXL834" s="230"/>
      <c r="IXM834" s="230"/>
      <c r="IXN834" s="230"/>
      <c r="IXO834" s="230"/>
      <c r="IXP834" s="230"/>
      <c r="IXQ834" s="230"/>
      <c r="IXR834" s="230"/>
      <c r="IXS834" s="230"/>
      <c r="IXT834" s="230"/>
      <c r="IXU834" s="230"/>
      <c r="IXV834" s="230"/>
      <c r="IXW834" s="230"/>
      <c r="IXX834" s="230"/>
      <c r="IXY834" s="230"/>
      <c r="IXZ834" s="230"/>
      <c r="IYA834" s="230"/>
      <c r="IYB834" s="230"/>
      <c r="IYC834" s="230"/>
      <c r="IYD834" s="230"/>
      <c r="IYE834" s="230"/>
      <c r="IYF834" s="230"/>
      <c r="IYG834" s="230"/>
      <c r="IYH834" s="230"/>
      <c r="IYI834" s="230"/>
      <c r="IYJ834" s="230"/>
      <c r="IYK834" s="230"/>
      <c r="IYL834" s="230"/>
      <c r="IYM834" s="230"/>
      <c r="IYN834" s="230"/>
      <c r="IYO834" s="230"/>
      <c r="IYP834" s="230"/>
      <c r="IYQ834" s="230"/>
      <c r="IYR834" s="230"/>
      <c r="IYS834" s="230"/>
      <c r="IYT834" s="230"/>
      <c r="IYU834" s="230"/>
      <c r="IYV834" s="230"/>
      <c r="IYW834" s="230"/>
      <c r="IYX834" s="230"/>
      <c r="IYY834" s="230"/>
      <c r="IYZ834" s="230"/>
      <c r="IZA834" s="230"/>
      <c r="IZB834" s="230"/>
      <c r="IZC834" s="230"/>
      <c r="IZD834" s="230"/>
      <c r="IZE834" s="230"/>
      <c r="IZF834" s="230"/>
      <c r="IZG834" s="230"/>
      <c r="IZH834" s="230"/>
      <c r="IZI834" s="230"/>
      <c r="IZJ834" s="230"/>
      <c r="IZK834" s="230"/>
      <c r="IZL834" s="230"/>
      <c r="IZM834" s="230"/>
      <c r="IZN834" s="230"/>
      <c r="IZO834" s="230"/>
      <c r="IZP834" s="230"/>
      <c r="IZQ834" s="230"/>
      <c r="IZR834" s="230"/>
      <c r="IZS834" s="230"/>
      <c r="IZT834" s="230"/>
      <c r="IZU834" s="230"/>
      <c r="IZV834" s="230"/>
      <c r="IZW834" s="230"/>
      <c r="IZX834" s="230"/>
      <c r="IZY834" s="230"/>
      <c r="IZZ834" s="230"/>
      <c r="JAA834" s="230"/>
      <c r="JAB834" s="230"/>
      <c r="JAC834" s="230"/>
      <c r="JAD834" s="230"/>
      <c r="JAE834" s="230"/>
      <c r="JAF834" s="230"/>
      <c r="JAG834" s="230"/>
      <c r="JAH834" s="230"/>
      <c r="JAI834" s="230"/>
      <c r="JAJ834" s="230"/>
      <c r="JAK834" s="230"/>
      <c r="JAL834" s="230"/>
      <c r="JAM834" s="230"/>
      <c r="JAN834" s="230"/>
      <c r="JAO834" s="230"/>
      <c r="JAP834" s="230"/>
      <c r="JAQ834" s="230"/>
      <c r="JAR834" s="230"/>
      <c r="JAS834" s="230"/>
      <c r="JAT834" s="230"/>
      <c r="JAU834" s="230"/>
      <c r="JAV834" s="230"/>
      <c r="JAW834" s="230"/>
      <c r="JAX834" s="230"/>
      <c r="JAY834" s="230"/>
      <c r="JAZ834" s="230"/>
      <c r="JBA834" s="230"/>
      <c r="JBB834" s="230"/>
      <c r="JBC834" s="230"/>
      <c r="JBD834" s="230"/>
      <c r="JBE834" s="230"/>
      <c r="JBF834" s="230"/>
      <c r="JBG834" s="230"/>
      <c r="JBH834" s="230"/>
      <c r="JBI834" s="230"/>
      <c r="JBJ834" s="230"/>
      <c r="JBK834" s="230"/>
      <c r="JBL834" s="230"/>
      <c r="JBM834" s="230"/>
      <c r="JBN834" s="230"/>
      <c r="JBO834" s="230"/>
      <c r="JBP834" s="230"/>
      <c r="JBQ834" s="230"/>
      <c r="JBR834" s="230"/>
      <c r="JBS834" s="230"/>
      <c r="JBT834" s="230"/>
      <c r="JBU834" s="230"/>
      <c r="JBV834" s="230"/>
      <c r="JBW834" s="230"/>
      <c r="JBX834" s="230"/>
      <c r="JBY834" s="230"/>
      <c r="JBZ834" s="230"/>
      <c r="JCA834" s="230"/>
      <c r="JCB834" s="230"/>
      <c r="JCC834" s="230"/>
      <c r="JCD834" s="230"/>
      <c r="JCE834" s="230"/>
      <c r="JCF834" s="230"/>
      <c r="JCG834" s="230"/>
      <c r="JCH834" s="230"/>
      <c r="JCI834" s="230"/>
      <c r="JCJ834" s="230"/>
      <c r="JCK834" s="230"/>
      <c r="JCL834" s="230"/>
      <c r="JCM834" s="230"/>
      <c r="JCN834" s="230"/>
      <c r="JCO834" s="230"/>
      <c r="JCP834" s="230"/>
      <c r="JCQ834" s="230"/>
      <c r="JCR834" s="230"/>
      <c r="JCS834" s="230"/>
      <c r="JCT834" s="230"/>
      <c r="JCU834" s="230"/>
      <c r="JCV834" s="230"/>
      <c r="JCW834" s="230"/>
      <c r="JCX834" s="230"/>
      <c r="JCY834" s="230"/>
      <c r="JCZ834" s="230"/>
      <c r="JDA834" s="230"/>
      <c r="JDB834" s="230"/>
      <c r="JDC834" s="230"/>
      <c r="JDD834" s="230"/>
      <c r="JDE834" s="230"/>
      <c r="JDF834" s="230"/>
      <c r="JDG834" s="230"/>
      <c r="JDH834" s="230"/>
      <c r="JDI834" s="230"/>
      <c r="JDJ834" s="230"/>
      <c r="JDK834" s="230"/>
      <c r="JDL834" s="230"/>
      <c r="JDM834" s="230"/>
      <c r="JDN834" s="230"/>
      <c r="JDO834" s="230"/>
      <c r="JDP834" s="230"/>
      <c r="JDQ834" s="230"/>
      <c r="JDR834" s="230"/>
      <c r="JDS834" s="230"/>
      <c r="JDT834" s="230"/>
      <c r="JDU834" s="230"/>
      <c r="JDV834" s="230"/>
      <c r="JDW834" s="230"/>
      <c r="JDX834" s="230"/>
      <c r="JDY834" s="230"/>
      <c r="JDZ834" s="230"/>
      <c r="JEA834" s="230"/>
      <c r="JEB834" s="230"/>
      <c r="JEC834" s="230"/>
      <c r="JED834" s="230"/>
      <c r="JEE834" s="230"/>
      <c r="JEF834" s="230"/>
      <c r="JEG834" s="230"/>
      <c r="JEH834" s="230"/>
      <c r="JEI834" s="230"/>
      <c r="JEJ834" s="230"/>
      <c r="JEK834" s="230"/>
      <c r="JEL834" s="230"/>
      <c r="JEM834" s="230"/>
      <c r="JEN834" s="230"/>
      <c r="JEO834" s="230"/>
      <c r="JEP834" s="230"/>
      <c r="JEQ834" s="230"/>
      <c r="JER834" s="230"/>
      <c r="JES834" s="230"/>
      <c r="JET834" s="230"/>
      <c r="JEU834" s="230"/>
      <c r="JEV834" s="230"/>
      <c r="JEW834" s="230"/>
      <c r="JEX834" s="230"/>
      <c r="JEY834" s="230"/>
      <c r="JEZ834" s="230"/>
      <c r="JFA834" s="230"/>
      <c r="JFB834" s="230"/>
      <c r="JFC834" s="230"/>
      <c r="JFD834" s="230"/>
      <c r="JFE834" s="230"/>
      <c r="JFF834" s="230"/>
      <c r="JFG834" s="230"/>
      <c r="JFH834" s="230"/>
      <c r="JFI834" s="230"/>
      <c r="JFJ834" s="230"/>
      <c r="JFK834" s="230"/>
      <c r="JFL834" s="230"/>
      <c r="JFM834" s="230"/>
      <c r="JFN834" s="230"/>
      <c r="JFO834" s="230"/>
      <c r="JFP834" s="230"/>
      <c r="JFQ834" s="230"/>
      <c r="JFR834" s="230"/>
      <c r="JFS834" s="230"/>
      <c r="JFT834" s="230"/>
      <c r="JFU834" s="230"/>
      <c r="JFV834" s="230"/>
      <c r="JFW834" s="230"/>
      <c r="JFX834" s="230"/>
      <c r="JFY834" s="230"/>
      <c r="JFZ834" s="230"/>
      <c r="JGA834" s="230"/>
      <c r="JGB834" s="230"/>
      <c r="JGC834" s="230"/>
      <c r="JGD834" s="230"/>
      <c r="JGE834" s="230"/>
      <c r="JGF834" s="230"/>
      <c r="JGG834" s="230"/>
      <c r="JGH834" s="230"/>
      <c r="JGI834" s="230"/>
      <c r="JGJ834" s="230"/>
      <c r="JGK834" s="230"/>
      <c r="JGL834" s="230"/>
      <c r="JGM834" s="230"/>
      <c r="JGN834" s="230"/>
      <c r="JGO834" s="230"/>
      <c r="JGP834" s="230"/>
      <c r="JGQ834" s="230"/>
      <c r="JGR834" s="230"/>
      <c r="JGS834" s="230"/>
      <c r="JGT834" s="230"/>
      <c r="JGU834" s="230"/>
      <c r="JGV834" s="230"/>
      <c r="JGW834" s="230"/>
      <c r="JGX834" s="230"/>
      <c r="JGY834" s="230"/>
      <c r="JGZ834" s="230"/>
      <c r="JHA834" s="230"/>
      <c r="JHB834" s="230"/>
      <c r="JHC834" s="230"/>
      <c r="JHD834" s="230"/>
      <c r="JHE834" s="230"/>
      <c r="JHF834" s="230"/>
      <c r="JHG834" s="230"/>
      <c r="JHH834" s="230"/>
      <c r="JHI834" s="230"/>
      <c r="JHJ834" s="230"/>
      <c r="JHK834" s="230"/>
      <c r="JHL834" s="230"/>
      <c r="JHM834" s="230"/>
      <c r="JHN834" s="230"/>
      <c r="JHO834" s="230"/>
      <c r="JHP834" s="230"/>
      <c r="JHQ834" s="230"/>
      <c r="JHR834" s="230"/>
      <c r="JHS834" s="230"/>
      <c r="JHT834" s="230"/>
      <c r="JHU834" s="230"/>
      <c r="JHV834" s="230"/>
      <c r="JHW834" s="230"/>
      <c r="JHX834" s="230"/>
      <c r="JHY834" s="230"/>
      <c r="JHZ834" s="230"/>
      <c r="JIA834" s="230"/>
      <c r="JIB834" s="230"/>
      <c r="JIC834" s="230"/>
      <c r="JID834" s="230"/>
      <c r="JIE834" s="230"/>
      <c r="JIF834" s="230"/>
      <c r="JIG834" s="230"/>
      <c r="JIH834" s="230"/>
      <c r="JII834" s="230"/>
      <c r="JIJ834" s="230"/>
      <c r="JIK834" s="230"/>
      <c r="JIL834" s="230"/>
      <c r="JIM834" s="230"/>
      <c r="JIN834" s="230"/>
      <c r="JIO834" s="230"/>
      <c r="JIP834" s="230"/>
      <c r="JIQ834" s="230"/>
      <c r="JIR834" s="230"/>
      <c r="JIS834" s="230"/>
      <c r="JIT834" s="230"/>
      <c r="JIU834" s="230"/>
      <c r="JIV834" s="230"/>
      <c r="JIW834" s="230"/>
      <c r="JIX834" s="230"/>
      <c r="JIY834" s="230"/>
      <c r="JIZ834" s="230"/>
      <c r="JJA834" s="230"/>
      <c r="JJB834" s="230"/>
      <c r="JJC834" s="230"/>
      <c r="JJD834" s="230"/>
      <c r="JJE834" s="230"/>
      <c r="JJF834" s="230"/>
      <c r="JJG834" s="230"/>
      <c r="JJH834" s="230"/>
      <c r="JJI834" s="230"/>
      <c r="JJJ834" s="230"/>
      <c r="JJK834" s="230"/>
      <c r="JJL834" s="230"/>
      <c r="JJM834" s="230"/>
      <c r="JJN834" s="230"/>
      <c r="JJO834" s="230"/>
      <c r="JJP834" s="230"/>
      <c r="JJQ834" s="230"/>
      <c r="JJR834" s="230"/>
      <c r="JJS834" s="230"/>
      <c r="JJT834" s="230"/>
      <c r="JJU834" s="230"/>
      <c r="JJV834" s="230"/>
      <c r="JJW834" s="230"/>
      <c r="JJX834" s="230"/>
      <c r="JJY834" s="230"/>
      <c r="JJZ834" s="230"/>
      <c r="JKA834" s="230"/>
      <c r="JKB834" s="230"/>
      <c r="JKC834" s="230"/>
      <c r="JKD834" s="230"/>
      <c r="JKE834" s="230"/>
      <c r="JKF834" s="230"/>
      <c r="JKG834" s="230"/>
      <c r="JKH834" s="230"/>
      <c r="JKI834" s="230"/>
      <c r="JKJ834" s="230"/>
      <c r="JKK834" s="230"/>
      <c r="JKL834" s="230"/>
      <c r="JKM834" s="230"/>
      <c r="JKN834" s="230"/>
      <c r="JKO834" s="230"/>
      <c r="JKP834" s="230"/>
      <c r="JKQ834" s="230"/>
      <c r="JKR834" s="230"/>
      <c r="JKS834" s="230"/>
      <c r="JKT834" s="230"/>
      <c r="JKU834" s="230"/>
      <c r="JKV834" s="230"/>
      <c r="JKW834" s="230"/>
      <c r="JKX834" s="230"/>
      <c r="JKY834" s="230"/>
      <c r="JKZ834" s="230"/>
      <c r="JLA834" s="230"/>
      <c r="JLB834" s="230"/>
      <c r="JLC834" s="230"/>
      <c r="JLD834" s="230"/>
      <c r="JLE834" s="230"/>
      <c r="JLF834" s="230"/>
      <c r="JLG834" s="230"/>
      <c r="JLH834" s="230"/>
      <c r="JLI834" s="230"/>
      <c r="JLJ834" s="230"/>
      <c r="JLK834" s="230"/>
      <c r="JLL834" s="230"/>
      <c r="JLM834" s="230"/>
      <c r="JLN834" s="230"/>
      <c r="JLO834" s="230"/>
      <c r="JLP834" s="230"/>
      <c r="JLQ834" s="230"/>
      <c r="JLR834" s="230"/>
      <c r="JLS834" s="230"/>
      <c r="JLT834" s="230"/>
      <c r="JLU834" s="230"/>
      <c r="JLV834" s="230"/>
      <c r="JLW834" s="230"/>
      <c r="JLX834" s="230"/>
      <c r="JLY834" s="230"/>
      <c r="JLZ834" s="230"/>
      <c r="JMA834" s="230"/>
      <c r="JMB834" s="230"/>
      <c r="JMC834" s="230"/>
      <c r="JMD834" s="230"/>
      <c r="JME834" s="230"/>
      <c r="JMF834" s="230"/>
      <c r="JMG834" s="230"/>
      <c r="JMH834" s="230"/>
      <c r="JMI834" s="230"/>
      <c r="JMJ834" s="230"/>
      <c r="JMK834" s="230"/>
      <c r="JML834" s="230"/>
      <c r="JMM834" s="230"/>
      <c r="JMN834" s="230"/>
      <c r="JMO834" s="230"/>
      <c r="JMP834" s="230"/>
      <c r="JMQ834" s="230"/>
      <c r="JMR834" s="230"/>
      <c r="JMS834" s="230"/>
      <c r="JMT834" s="230"/>
      <c r="JMU834" s="230"/>
      <c r="JMV834" s="230"/>
      <c r="JMW834" s="230"/>
      <c r="JMX834" s="230"/>
      <c r="JMY834" s="230"/>
      <c r="JMZ834" s="230"/>
      <c r="JNA834" s="230"/>
      <c r="JNB834" s="230"/>
      <c r="JNC834" s="230"/>
      <c r="JND834" s="230"/>
      <c r="JNE834" s="230"/>
      <c r="JNF834" s="230"/>
      <c r="JNG834" s="230"/>
      <c r="JNH834" s="230"/>
      <c r="JNI834" s="230"/>
      <c r="JNJ834" s="230"/>
      <c r="JNK834" s="230"/>
      <c r="JNL834" s="230"/>
      <c r="JNM834" s="230"/>
      <c r="JNN834" s="230"/>
      <c r="JNO834" s="230"/>
      <c r="JNP834" s="230"/>
      <c r="JNQ834" s="230"/>
      <c r="JNR834" s="230"/>
      <c r="JNS834" s="230"/>
      <c r="JNT834" s="230"/>
      <c r="JNU834" s="230"/>
      <c r="JNV834" s="230"/>
      <c r="JNW834" s="230"/>
      <c r="JNX834" s="230"/>
      <c r="JNY834" s="230"/>
      <c r="JNZ834" s="230"/>
      <c r="JOA834" s="230"/>
      <c r="JOB834" s="230"/>
      <c r="JOC834" s="230"/>
      <c r="JOD834" s="230"/>
      <c r="JOE834" s="230"/>
      <c r="JOF834" s="230"/>
      <c r="JOG834" s="230"/>
      <c r="JOH834" s="230"/>
      <c r="JOI834" s="230"/>
      <c r="JOJ834" s="230"/>
      <c r="JOK834" s="230"/>
      <c r="JOL834" s="230"/>
      <c r="JOM834" s="230"/>
      <c r="JON834" s="230"/>
      <c r="JOO834" s="230"/>
      <c r="JOP834" s="230"/>
      <c r="JOQ834" s="230"/>
      <c r="JOR834" s="230"/>
      <c r="JOS834" s="230"/>
      <c r="JOT834" s="230"/>
      <c r="JOU834" s="230"/>
      <c r="JOV834" s="230"/>
      <c r="JOW834" s="230"/>
      <c r="JOX834" s="230"/>
      <c r="JOY834" s="230"/>
      <c r="JOZ834" s="230"/>
      <c r="JPA834" s="230"/>
      <c r="JPB834" s="230"/>
      <c r="JPC834" s="230"/>
      <c r="JPD834" s="230"/>
      <c r="JPE834" s="230"/>
      <c r="JPF834" s="230"/>
      <c r="JPG834" s="230"/>
      <c r="JPH834" s="230"/>
      <c r="JPI834" s="230"/>
      <c r="JPJ834" s="230"/>
      <c r="JPK834" s="230"/>
      <c r="JPL834" s="230"/>
      <c r="JPM834" s="230"/>
      <c r="JPN834" s="230"/>
      <c r="JPO834" s="230"/>
      <c r="JPP834" s="230"/>
      <c r="JPQ834" s="230"/>
      <c r="JPR834" s="230"/>
      <c r="JPS834" s="230"/>
      <c r="JPT834" s="230"/>
      <c r="JPU834" s="230"/>
      <c r="JPV834" s="230"/>
      <c r="JPW834" s="230"/>
      <c r="JPX834" s="230"/>
      <c r="JPY834" s="230"/>
      <c r="JPZ834" s="230"/>
      <c r="JQA834" s="230"/>
      <c r="JQB834" s="230"/>
      <c r="JQC834" s="230"/>
      <c r="JQD834" s="230"/>
      <c r="JQE834" s="230"/>
      <c r="JQF834" s="230"/>
      <c r="JQG834" s="230"/>
      <c r="JQH834" s="230"/>
      <c r="JQI834" s="230"/>
      <c r="JQJ834" s="230"/>
      <c r="JQK834" s="230"/>
      <c r="JQL834" s="230"/>
      <c r="JQM834" s="230"/>
      <c r="JQN834" s="230"/>
      <c r="JQO834" s="230"/>
      <c r="JQP834" s="230"/>
      <c r="JQQ834" s="230"/>
      <c r="JQR834" s="230"/>
      <c r="JQS834" s="230"/>
      <c r="JQT834" s="230"/>
      <c r="JQU834" s="230"/>
      <c r="JQV834" s="230"/>
      <c r="JQW834" s="230"/>
      <c r="JQX834" s="230"/>
      <c r="JQY834" s="230"/>
      <c r="JQZ834" s="230"/>
      <c r="JRA834" s="230"/>
      <c r="JRB834" s="230"/>
      <c r="JRC834" s="230"/>
      <c r="JRD834" s="230"/>
      <c r="JRE834" s="230"/>
      <c r="JRF834" s="230"/>
      <c r="JRG834" s="230"/>
      <c r="JRH834" s="230"/>
      <c r="JRI834" s="230"/>
      <c r="JRJ834" s="230"/>
      <c r="JRK834" s="230"/>
      <c r="JRL834" s="230"/>
      <c r="JRM834" s="230"/>
      <c r="JRN834" s="230"/>
      <c r="JRO834" s="230"/>
      <c r="JRP834" s="230"/>
      <c r="JRQ834" s="230"/>
      <c r="JRR834" s="230"/>
      <c r="JRS834" s="230"/>
      <c r="JRT834" s="230"/>
      <c r="JRU834" s="230"/>
      <c r="JRV834" s="230"/>
      <c r="JRW834" s="230"/>
      <c r="JRX834" s="230"/>
      <c r="JRY834" s="230"/>
      <c r="JRZ834" s="230"/>
      <c r="JSA834" s="230"/>
      <c r="JSB834" s="230"/>
      <c r="JSC834" s="230"/>
      <c r="JSD834" s="230"/>
      <c r="JSE834" s="230"/>
      <c r="JSF834" s="230"/>
      <c r="JSG834" s="230"/>
      <c r="JSH834" s="230"/>
      <c r="JSI834" s="230"/>
      <c r="JSJ834" s="230"/>
      <c r="JSK834" s="230"/>
      <c r="JSL834" s="230"/>
      <c r="JSM834" s="230"/>
      <c r="JSN834" s="230"/>
      <c r="JSO834" s="230"/>
      <c r="JSP834" s="230"/>
      <c r="JSQ834" s="230"/>
      <c r="JSR834" s="230"/>
      <c r="JSS834" s="230"/>
      <c r="JST834" s="230"/>
      <c r="JSU834" s="230"/>
      <c r="JSV834" s="230"/>
      <c r="JSW834" s="230"/>
      <c r="JSX834" s="230"/>
      <c r="JSY834" s="230"/>
      <c r="JSZ834" s="230"/>
      <c r="JTA834" s="230"/>
      <c r="JTB834" s="230"/>
      <c r="JTC834" s="230"/>
      <c r="JTD834" s="230"/>
      <c r="JTE834" s="230"/>
      <c r="JTF834" s="230"/>
      <c r="JTG834" s="230"/>
      <c r="JTH834" s="230"/>
      <c r="JTI834" s="230"/>
      <c r="JTJ834" s="230"/>
      <c r="JTK834" s="230"/>
      <c r="JTL834" s="230"/>
      <c r="JTM834" s="230"/>
      <c r="JTN834" s="230"/>
      <c r="JTO834" s="230"/>
      <c r="JTP834" s="230"/>
      <c r="JTQ834" s="230"/>
      <c r="JTR834" s="230"/>
      <c r="JTS834" s="230"/>
      <c r="JTT834" s="230"/>
      <c r="JTU834" s="230"/>
      <c r="JTV834" s="230"/>
      <c r="JTW834" s="230"/>
      <c r="JTX834" s="230"/>
      <c r="JTY834" s="230"/>
      <c r="JTZ834" s="230"/>
      <c r="JUA834" s="230"/>
      <c r="JUB834" s="230"/>
      <c r="JUC834" s="230"/>
      <c r="JUD834" s="230"/>
      <c r="JUE834" s="230"/>
      <c r="JUF834" s="230"/>
      <c r="JUG834" s="230"/>
      <c r="JUH834" s="230"/>
      <c r="JUI834" s="230"/>
      <c r="JUJ834" s="230"/>
      <c r="JUK834" s="230"/>
      <c r="JUL834" s="230"/>
      <c r="JUM834" s="230"/>
      <c r="JUN834" s="230"/>
      <c r="JUO834" s="230"/>
      <c r="JUP834" s="230"/>
      <c r="JUQ834" s="230"/>
      <c r="JUR834" s="230"/>
      <c r="JUS834" s="230"/>
      <c r="JUT834" s="230"/>
      <c r="JUU834" s="230"/>
      <c r="JUV834" s="230"/>
      <c r="JUW834" s="230"/>
      <c r="JUX834" s="230"/>
      <c r="JUY834" s="230"/>
      <c r="JUZ834" s="230"/>
      <c r="JVA834" s="230"/>
      <c r="JVB834" s="230"/>
      <c r="JVC834" s="230"/>
      <c r="JVD834" s="230"/>
      <c r="JVE834" s="230"/>
      <c r="JVF834" s="230"/>
      <c r="JVG834" s="230"/>
      <c r="JVH834" s="230"/>
      <c r="JVI834" s="230"/>
      <c r="JVJ834" s="230"/>
      <c r="JVK834" s="230"/>
      <c r="JVL834" s="230"/>
      <c r="JVM834" s="230"/>
      <c r="JVN834" s="230"/>
      <c r="JVO834" s="230"/>
      <c r="JVP834" s="230"/>
      <c r="JVQ834" s="230"/>
      <c r="JVR834" s="230"/>
      <c r="JVS834" s="230"/>
      <c r="JVT834" s="230"/>
      <c r="JVU834" s="230"/>
      <c r="JVV834" s="230"/>
      <c r="JVW834" s="230"/>
      <c r="JVX834" s="230"/>
      <c r="JVY834" s="230"/>
      <c r="JVZ834" s="230"/>
      <c r="JWA834" s="230"/>
      <c r="JWB834" s="230"/>
      <c r="JWC834" s="230"/>
      <c r="JWD834" s="230"/>
      <c r="JWE834" s="230"/>
      <c r="JWF834" s="230"/>
      <c r="JWG834" s="230"/>
      <c r="JWH834" s="230"/>
      <c r="JWI834" s="230"/>
      <c r="JWJ834" s="230"/>
      <c r="JWK834" s="230"/>
      <c r="JWL834" s="230"/>
      <c r="JWM834" s="230"/>
      <c r="JWN834" s="230"/>
      <c r="JWO834" s="230"/>
      <c r="JWP834" s="230"/>
      <c r="JWQ834" s="230"/>
      <c r="JWR834" s="230"/>
      <c r="JWS834" s="230"/>
      <c r="JWT834" s="230"/>
      <c r="JWU834" s="230"/>
      <c r="JWV834" s="230"/>
      <c r="JWW834" s="230"/>
      <c r="JWX834" s="230"/>
      <c r="JWY834" s="230"/>
      <c r="JWZ834" s="230"/>
      <c r="JXA834" s="230"/>
      <c r="JXB834" s="230"/>
      <c r="JXC834" s="230"/>
      <c r="JXD834" s="230"/>
      <c r="JXE834" s="230"/>
      <c r="JXF834" s="230"/>
      <c r="JXG834" s="230"/>
      <c r="JXH834" s="230"/>
      <c r="JXI834" s="230"/>
      <c r="JXJ834" s="230"/>
      <c r="JXK834" s="230"/>
      <c r="JXL834" s="230"/>
      <c r="JXM834" s="230"/>
      <c r="JXN834" s="230"/>
      <c r="JXO834" s="230"/>
      <c r="JXP834" s="230"/>
      <c r="JXQ834" s="230"/>
      <c r="JXR834" s="230"/>
      <c r="JXS834" s="230"/>
      <c r="JXT834" s="230"/>
      <c r="JXU834" s="230"/>
      <c r="JXV834" s="230"/>
      <c r="JXW834" s="230"/>
      <c r="JXX834" s="230"/>
      <c r="JXY834" s="230"/>
      <c r="JXZ834" s="230"/>
      <c r="JYA834" s="230"/>
      <c r="JYB834" s="230"/>
      <c r="JYC834" s="230"/>
      <c r="JYD834" s="230"/>
      <c r="JYE834" s="230"/>
      <c r="JYF834" s="230"/>
      <c r="JYG834" s="230"/>
      <c r="JYH834" s="230"/>
      <c r="JYI834" s="230"/>
      <c r="JYJ834" s="230"/>
      <c r="JYK834" s="230"/>
      <c r="JYL834" s="230"/>
      <c r="JYM834" s="230"/>
      <c r="JYN834" s="230"/>
      <c r="JYO834" s="230"/>
      <c r="JYP834" s="230"/>
      <c r="JYQ834" s="230"/>
      <c r="JYR834" s="230"/>
      <c r="JYS834" s="230"/>
      <c r="JYT834" s="230"/>
      <c r="JYU834" s="230"/>
      <c r="JYV834" s="230"/>
      <c r="JYW834" s="230"/>
      <c r="JYX834" s="230"/>
      <c r="JYY834" s="230"/>
      <c r="JYZ834" s="230"/>
      <c r="JZA834" s="230"/>
      <c r="JZB834" s="230"/>
      <c r="JZC834" s="230"/>
      <c r="JZD834" s="230"/>
      <c r="JZE834" s="230"/>
      <c r="JZF834" s="230"/>
      <c r="JZG834" s="230"/>
      <c r="JZH834" s="230"/>
      <c r="JZI834" s="230"/>
      <c r="JZJ834" s="230"/>
      <c r="JZK834" s="230"/>
      <c r="JZL834" s="230"/>
      <c r="JZM834" s="230"/>
      <c r="JZN834" s="230"/>
      <c r="JZO834" s="230"/>
      <c r="JZP834" s="230"/>
      <c r="JZQ834" s="230"/>
      <c r="JZR834" s="230"/>
      <c r="JZS834" s="230"/>
      <c r="JZT834" s="230"/>
      <c r="JZU834" s="230"/>
      <c r="JZV834" s="230"/>
      <c r="JZW834" s="230"/>
      <c r="JZX834" s="230"/>
      <c r="JZY834" s="230"/>
      <c r="JZZ834" s="230"/>
      <c r="KAA834" s="230"/>
      <c r="KAB834" s="230"/>
      <c r="KAC834" s="230"/>
      <c r="KAD834" s="230"/>
      <c r="KAE834" s="230"/>
      <c r="KAF834" s="230"/>
      <c r="KAG834" s="230"/>
      <c r="KAH834" s="230"/>
      <c r="KAI834" s="230"/>
      <c r="KAJ834" s="230"/>
      <c r="KAK834" s="230"/>
      <c r="KAL834" s="230"/>
      <c r="KAM834" s="230"/>
      <c r="KAN834" s="230"/>
      <c r="KAO834" s="230"/>
      <c r="KAP834" s="230"/>
      <c r="KAQ834" s="230"/>
      <c r="KAR834" s="230"/>
      <c r="KAS834" s="230"/>
      <c r="KAT834" s="230"/>
      <c r="KAU834" s="230"/>
      <c r="KAV834" s="230"/>
      <c r="KAW834" s="230"/>
      <c r="KAX834" s="230"/>
      <c r="KAY834" s="230"/>
      <c r="KAZ834" s="230"/>
      <c r="KBA834" s="230"/>
      <c r="KBB834" s="230"/>
      <c r="KBC834" s="230"/>
      <c r="KBD834" s="230"/>
      <c r="KBE834" s="230"/>
      <c r="KBF834" s="230"/>
      <c r="KBG834" s="230"/>
      <c r="KBH834" s="230"/>
      <c r="KBI834" s="230"/>
      <c r="KBJ834" s="230"/>
      <c r="KBK834" s="230"/>
      <c r="KBL834" s="230"/>
      <c r="KBM834" s="230"/>
      <c r="KBN834" s="230"/>
      <c r="KBO834" s="230"/>
      <c r="KBP834" s="230"/>
      <c r="KBQ834" s="230"/>
      <c r="KBR834" s="230"/>
      <c r="KBS834" s="230"/>
      <c r="KBT834" s="230"/>
      <c r="KBU834" s="230"/>
      <c r="KBV834" s="230"/>
      <c r="KBW834" s="230"/>
      <c r="KBX834" s="230"/>
      <c r="KBY834" s="230"/>
      <c r="KBZ834" s="230"/>
      <c r="KCA834" s="230"/>
      <c r="KCB834" s="230"/>
      <c r="KCC834" s="230"/>
      <c r="KCD834" s="230"/>
      <c r="KCE834" s="230"/>
      <c r="KCF834" s="230"/>
      <c r="KCG834" s="230"/>
      <c r="KCH834" s="230"/>
      <c r="KCI834" s="230"/>
      <c r="KCJ834" s="230"/>
      <c r="KCK834" s="230"/>
      <c r="KCL834" s="230"/>
      <c r="KCM834" s="230"/>
      <c r="KCN834" s="230"/>
      <c r="KCO834" s="230"/>
      <c r="KCP834" s="230"/>
      <c r="KCQ834" s="230"/>
      <c r="KCR834" s="230"/>
      <c r="KCS834" s="230"/>
      <c r="KCT834" s="230"/>
      <c r="KCU834" s="230"/>
      <c r="KCV834" s="230"/>
      <c r="KCW834" s="230"/>
      <c r="KCX834" s="230"/>
      <c r="KCY834" s="230"/>
      <c r="KCZ834" s="230"/>
      <c r="KDA834" s="230"/>
      <c r="KDB834" s="230"/>
      <c r="KDC834" s="230"/>
      <c r="KDD834" s="230"/>
      <c r="KDE834" s="230"/>
      <c r="KDF834" s="230"/>
      <c r="KDG834" s="230"/>
      <c r="KDH834" s="230"/>
      <c r="KDI834" s="230"/>
      <c r="KDJ834" s="230"/>
      <c r="KDK834" s="230"/>
      <c r="KDL834" s="230"/>
      <c r="KDM834" s="230"/>
      <c r="KDN834" s="230"/>
      <c r="KDO834" s="230"/>
      <c r="KDP834" s="230"/>
      <c r="KDQ834" s="230"/>
      <c r="KDR834" s="230"/>
      <c r="KDS834" s="230"/>
      <c r="KDT834" s="230"/>
      <c r="KDU834" s="230"/>
      <c r="KDV834" s="230"/>
      <c r="KDW834" s="230"/>
      <c r="KDX834" s="230"/>
      <c r="KDY834" s="230"/>
      <c r="KDZ834" s="230"/>
      <c r="KEA834" s="230"/>
      <c r="KEB834" s="230"/>
      <c r="KEC834" s="230"/>
      <c r="KED834" s="230"/>
      <c r="KEE834" s="230"/>
      <c r="KEF834" s="230"/>
      <c r="KEG834" s="230"/>
      <c r="KEH834" s="230"/>
      <c r="KEI834" s="230"/>
      <c r="KEJ834" s="230"/>
      <c r="KEK834" s="230"/>
      <c r="KEL834" s="230"/>
      <c r="KEM834" s="230"/>
      <c r="KEN834" s="230"/>
      <c r="KEO834" s="230"/>
      <c r="KEP834" s="230"/>
      <c r="KEQ834" s="230"/>
      <c r="KER834" s="230"/>
      <c r="KES834" s="230"/>
      <c r="KET834" s="230"/>
      <c r="KEU834" s="230"/>
      <c r="KEV834" s="230"/>
      <c r="KEW834" s="230"/>
      <c r="KEX834" s="230"/>
      <c r="KEY834" s="230"/>
      <c r="KEZ834" s="230"/>
      <c r="KFA834" s="230"/>
      <c r="KFB834" s="230"/>
      <c r="KFC834" s="230"/>
      <c r="KFD834" s="230"/>
      <c r="KFE834" s="230"/>
      <c r="KFF834" s="230"/>
      <c r="KFG834" s="230"/>
      <c r="KFH834" s="230"/>
      <c r="KFI834" s="230"/>
      <c r="KFJ834" s="230"/>
      <c r="KFK834" s="230"/>
      <c r="KFL834" s="230"/>
      <c r="KFM834" s="230"/>
      <c r="KFN834" s="230"/>
      <c r="KFO834" s="230"/>
      <c r="KFP834" s="230"/>
      <c r="KFQ834" s="230"/>
      <c r="KFR834" s="230"/>
      <c r="KFS834" s="230"/>
      <c r="KFT834" s="230"/>
      <c r="KFU834" s="230"/>
      <c r="KFV834" s="230"/>
      <c r="KFW834" s="230"/>
      <c r="KFX834" s="230"/>
      <c r="KFY834" s="230"/>
      <c r="KFZ834" s="230"/>
      <c r="KGA834" s="230"/>
      <c r="KGB834" s="230"/>
      <c r="KGC834" s="230"/>
      <c r="KGD834" s="230"/>
      <c r="KGE834" s="230"/>
      <c r="KGF834" s="230"/>
      <c r="KGG834" s="230"/>
      <c r="KGH834" s="230"/>
      <c r="KGI834" s="230"/>
      <c r="KGJ834" s="230"/>
      <c r="KGK834" s="230"/>
      <c r="KGL834" s="230"/>
      <c r="KGM834" s="230"/>
      <c r="KGN834" s="230"/>
      <c r="KGO834" s="230"/>
      <c r="KGP834" s="230"/>
      <c r="KGQ834" s="230"/>
      <c r="KGR834" s="230"/>
      <c r="KGS834" s="230"/>
      <c r="KGT834" s="230"/>
      <c r="KGU834" s="230"/>
      <c r="KGV834" s="230"/>
      <c r="KGW834" s="230"/>
      <c r="KGX834" s="230"/>
      <c r="KGY834" s="230"/>
      <c r="KGZ834" s="230"/>
      <c r="KHA834" s="230"/>
      <c r="KHB834" s="230"/>
      <c r="KHC834" s="230"/>
      <c r="KHD834" s="230"/>
      <c r="KHE834" s="230"/>
      <c r="KHF834" s="230"/>
      <c r="KHG834" s="230"/>
      <c r="KHH834" s="230"/>
      <c r="KHI834" s="230"/>
      <c r="KHJ834" s="230"/>
      <c r="KHK834" s="230"/>
      <c r="KHL834" s="230"/>
      <c r="KHM834" s="230"/>
      <c r="KHN834" s="230"/>
      <c r="KHO834" s="230"/>
      <c r="KHP834" s="230"/>
      <c r="KHQ834" s="230"/>
      <c r="KHR834" s="230"/>
      <c r="KHS834" s="230"/>
      <c r="KHT834" s="230"/>
      <c r="KHU834" s="230"/>
      <c r="KHV834" s="230"/>
      <c r="KHW834" s="230"/>
      <c r="KHX834" s="230"/>
      <c r="KHY834" s="230"/>
      <c r="KHZ834" s="230"/>
      <c r="KIA834" s="230"/>
      <c r="KIB834" s="230"/>
      <c r="KIC834" s="230"/>
      <c r="KID834" s="230"/>
      <c r="KIE834" s="230"/>
      <c r="KIF834" s="230"/>
      <c r="KIG834" s="230"/>
      <c r="KIH834" s="230"/>
      <c r="KII834" s="230"/>
      <c r="KIJ834" s="230"/>
      <c r="KIK834" s="230"/>
      <c r="KIL834" s="230"/>
      <c r="KIM834" s="230"/>
      <c r="KIN834" s="230"/>
      <c r="KIO834" s="230"/>
      <c r="KIP834" s="230"/>
      <c r="KIQ834" s="230"/>
      <c r="KIR834" s="230"/>
      <c r="KIS834" s="230"/>
      <c r="KIT834" s="230"/>
      <c r="KIU834" s="230"/>
      <c r="KIV834" s="230"/>
      <c r="KIW834" s="230"/>
      <c r="KIX834" s="230"/>
      <c r="KIY834" s="230"/>
      <c r="KIZ834" s="230"/>
      <c r="KJA834" s="230"/>
      <c r="KJB834" s="230"/>
      <c r="KJC834" s="230"/>
      <c r="KJD834" s="230"/>
      <c r="KJE834" s="230"/>
      <c r="KJF834" s="230"/>
      <c r="KJG834" s="230"/>
      <c r="KJH834" s="230"/>
      <c r="KJI834" s="230"/>
      <c r="KJJ834" s="230"/>
      <c r="KJK834" s="230"/>
      <c r="KJL834" s="230"/>
      <c r="KJM834" s="230"/>
      <c r="KJN834" s="230"/>
      <c r="KJO834" s="230"/>
      <c r="KJP834" s="230"/>
      <c r="KJQ834" s="230"/>
      <c r="KJR834" s="230"/>
      <c r="KJS834" s="230"/>
      <c r="KJT834" s="230"/>
      <c r="KJU834" s="230"/>
      <c r="KJV834" s="230"/>
      <c r="KJW834" s="230"/>
      <c r="KJX834" s="230"/>
      <c r="KJY834" s="230"/>
      <c r="KJZ834" s="230"/>
      <c r="KKA834" s="230"/>
      <c r="KKB834" s="230"/>
      <c r="KKC834" s="230"/>
      <c r="KKD834" s="230"/>
      <c r="KKE834" s="230"/>
      <c r="KKF834" s="230"/>
      <c r="KKG834" s="230"/>
      <c r="KKH834" s="230"/>
      <c r="KKI834" s="230"/>
      <c r="KKJ834" s="230"/>
      <c r="KKK834" s="230"/>
      <c r="KKL834" s="230"/>
      <c r="KKM834" s="230"/>
      <c r="KKN834" s="230"/>
      <c r="KKO834" s="230"/>
      <c r="KKP834" s="230"/>
      <c r="KKQ834" s="230"/>
      <c r="KKR834" s="230"/>
      <c r="KKS834" s="230"/>
      <c r="KKT834" s="230"/>
      <c r="KKU834" s="230"/>
      <c r="KKV834" s="230"/>
      <c r="KKW834" s="230"/>
      <c r="KKX834" s="230"/>
      <c r="KKY834" s="230"/>
      <c r="KKZ834" s="230"/>
      <c r="KLA834" s="230"/>
      <c r="KLB834" s="230"/>
      <c r="KLC834" s="230"/>
      <c r="KLD834" s="230"/>
      <c r="KLE834" s="230"/>
      <c r="KLF834" s="230"/>
      <c r="KLG834" s="230"/>
      <c r="KLH834" s="230"/>
      <c r="KLI834" s="230"/>
      <c r="KLJ834" s="230"/>
      <c r="KLK834" s="230"/>
      <c r="KLL834" s="230"/>
      <c r="KLM834" s="230"/>
      <c r="KLN834" s="230"/>
      <c r="KLO834" s="230"/>
      <c r="KLP834" s="230"/>
      <c r="KLQ834" s="230"/>
      <c r="KLR834" s="230"/>
      <c r="KLS834" s="230"/>
      <c r="KLT834" s="230"/>
      <c r="KLU834" s="230"/>
      <c r="KLV834" s="230"/>
      <c r="KLW834" s="230"/>
      <c r="KLX834" s="230"/>
      <c r="KLY834" s="230"/>
      <c r="KLZ834" s="230"/>
      <c r="KMA834" s="230"/>
      <c r="KMB834" s="230"/>
      <c r="KMC834" s="230"/>
      <c r="KMD834" s="230"/>
      <c r="KME834" s="230"/>
      <c r="KMF834" s="230"/>
      <c r="KMG834" s="230"/>
      <c r="KMH834" s="230"/>
      <c r="KMI834" s="230"/>
      <c r="KMJ834" s="230"/>
      <c r="KMK834" s="230"/>
      <c r="KML834" s="230"/>
      <c r="KMM834" s="230"/>
      <c r="KMN834" s="230"/>
      <c r="KMO834" s="230"/>
      <c r="KMP834" s="230"/>
      <c r="KMQ834" s="230"/>
      <c r="KMR834" s="230"/>
      <c r="KMS834" s="230"/>
      <c r="KMT834" s="230"/>
      <c r="KMU834" s="230"/>
      <c r="KMV834" s="230"/>
      <c r="KMW834" s="230"/>
      <c r="KMX834" s="230"/>
      <c r="KMY834" s="230"/>
      <c r="KMZ834" s="230"/>
      <c r="KNA834" s="230"/>
      <c r="KNB834" s="230"/>
      <c r="KNC834" s="230"/>
      <c r="KND834" s="230"/>
      <c r="KNE834" s="230"/>
      <c r="KNF834" s="230"/>
      <c r="KNG834" s="230"/>
      <c r="KNH834" s="230"/>
      <c r="KNI834" s="230"/>
      <c r="KNJ834" s="230"/>
      <c r="KNK834" s="230"/>
      <c r="KNL834" s="230"/>
      <c r="KNM834" s="230"/>
      <c r="KNN834" s="230"/>
      <c r="KNO834" s="230"/>
      <c r="KNP834" s="230"/>
      <c r="KNQ834" s="230"/>
      <c r="KNR834" s="230"/>
      <c r="KNS834" s="230"/>
      <c r="KNT834" s="230"/>
      <c r="KNU834" s="230"/>
      <c r="KNV834" s="230"/>
      <c r="KNW834" s="230"/>
      <c r="KNX834" s="230"/>
      <c r="KNY834" s="230"/>
      <c r="KNZ834" s="230"/>
      <c r="KOA834" s="230"/>
      <c r="KOB834" s="230"/>
      <c r="KOC834" s="230"/>
      <c r="KOD834" s="230"/>
      <c r="KOE834" s="230"/>
      <c r="KOF834" s="230"/>
      <c r="KOG834" s="230"/>
      <c r="KOH834" s="230"/>
      <c r="KOI834" s="230"/>
      <c r="KOJ834" s="230"/>
      <c r="KOK834" s="230"/>
      <c r="KOL834" s="230"/>
      <c r="KOM834" s="230"/>
      <c r="KON834" s="230"/>
      <c r="KOO834" s="230"/>
      <c r="KOP834" s="230"/>
      <c r="KOQ834" s="230"/>
      <c r="KOR834" s="230"/>
      <c r="KOS834" s="230"/>
      <c r="KOT834" s="230"/>
      <c r="KOU834" s="230"/>
      <c r="KOV834" s="230"/>
      <c r="KOW834" s="230"/>
      <c r="KOX834" s="230"/>
      <c r="KOY834" s="230"/>
      <c r="KOZ834" s="230"/>
      <c r="KPA834" s="230"/>
      <c r="KPB834" s="230"/>
      <c r="KPC834" s="230"/>
      <c r="KPD834" s="230"/>
      <c r="KPE834" s="230"/>
      <c r="KPF834" s="230"/>
      <c r="KPG834" s="230"/>
      <c r="KPH834" s="230"/>
      <c r="KPI834" s="230"/>
      <c r="KPJ834" s="230"/>
      <c r="KPK834" s="230"/>
      <c r="KPL834" s="230"/>
      <c r="KPM834" s="230"/>
      <c r="KPN834" s="230"/>
      <c r="KPO834" s="230"/>
      <c r="KPP834" s="230"/>
      <c r="KPQ834" s="230"/>
      <c r="KPR834" s="230"/>
      <c r="KPS834" s="230"/>
      <c r="KPT834" s="230"/>
      <c r="KPU834" s="230"/>
      <c r="KPV834" s="230"/>
      <c r="KPW834" s="230"/>
      <c r="KPX834" s="230"/>
      <c r="KPY834" s="230"/>
      <c r="KPZ834" s="230"/>
      <c r="KQA834" s="230"/>
      <c r="KQB834" s="230"/>
      <c r="KQC834" s="230"/>
      <c r="KQD834" s="230"/>
      <c r="KQE834" s="230"/>
      <c r="KQF834" s="230"/>
      <c r="KQG834" s="230"/>
      <c r="KQH834" s="230"/>
      <c r="KQI834" s="230"/>
      <c r="KQJ834" s="230"/>
      <c r="KQK834" s="230"/>
      <c r="KQL834" s="230"/>
      <c r="KQM834" s="230"/>
      <c r="KQN834" s="230"/>
      <c r="KQO834" s="230"/>
      <c r="KQP834" s="230"/>
      <c r="KQQ834" s="230"/>
      <c r="KQR834" s="230"/>
      <c r="KQS834" s="230"/>
      <c r="KQT834" s="230"/>
      <c r="KQU834" s="230"/>
      <c r="KQV834" s="230"/>
      <c r="KQW834" s="230"/>
      <c r="KQX834" s="230"/>
      <c r="KQY834" s="230"/>
      <c r="KQZ834" s="230"/>
      <c r="KRA834" s="230"/>
      <c r="KRB834" s="230"/>
      <c r="KRC834" s="230"/>
      <c r="KRD834" s="230"/>
      <c r="KRE834" s="230"/>
      <c r="KRF834" s="230"/>
      <c r="KRG834" s="230"/>
      <c r="KRH834" s="230"/>
      <c r="KRI834" s="230"/>
      <c r="KRJ834" s="230"/>
      <c r="KRK834" s="230"/>
      <c r="KRL834" s="230"/>
      <c r="KRM834" s="230"/>
      <c r="KRN834" s="230"/>
      <c r="KRO834" s="230"/>
      <c r="KRP834" s="230"/>
      <c r="KRQ834" s="230"/>
      <c r="KRR834" s="230"/>
      <c r="KRS834" s="230"/>
      <c r="KRT834" s="230"/>
      <c r="KRU834" s="230"/>
      <c r="KRV834" s="230"/>
      <c r="KRW834" s="230"/>
      <c r="KRX834" s="230"/>
      <c r="KRY834" s="230"/>
      <c r="KRZ834" s="230"/>
      <c r="KSA834" s="230"/>
      <c r="KSB834" s="230"/>
      <c r="KSC834" s="230"/>
      <c r="KSD834" s="230"/>
      <c r="KSE834" s="230"/>
      <c r="KSF834" s="230"/>
      <c r="KSG834" s="230"/>
      <c r="KSH834" s="230"/>
      <c r="KSI834" s="230"/>
      <c r="KSJ834" s="230"/>
      <c r="KSK834" s="230"/>
      <c r="KSL834" s="230"/>
      <c r="KSM834" s="230"/>
      <c r="KSN834" s="230"/>
      <c r="KSO834" s="230"/>
      <c r="KSP834" s="230"/>
      <c r="KSQ834" s="230"/>
      <c r="KSR834" s="230"/>
      <c r="KSS834" s="230"/>
      <c r="KST834" s="230"/>
      <c r="KSU834" s="230"/>
      <c r="KSV834" s="230"/>
      <c r="KSW834" s="230"/>
      <c r="KSX834" s="230"/>
      <c r="KSY834" s="230"/>
      <c r="KSZ834" s="230"/>
      <c r="KTA834" s="230"/>
      <c r="KTB834" s="230"/>
      <c r="KTC834" s="230"/>
      <c r="KTD834" s="230"/>
      <c r="KTE834" s="230"/>
      <c r="KTF834" s="230"/>
      <c r="KTG834" s="230"/>
      <c r="KTH834" s="230"/>
      <c r="KTI834" s="230"/>
      <c r="KTJ834" s="230"/>
      <c r="KTK834" s="230"/>
      <c r="KTL834" s="230"/>
      <c r="KTM834" s="230"/>
      <c r="KTN834" s="230"/>
      <c r="KTO834" s="230"/>
      <c r="KTP834" s="230"/>
      <c r="KTQ834" s="230"/>
      <c r="KTR834" s="230"/>
      <c r="KTS834" s="230"/>
      <c r="KTT834" s="230"/>
      <c r="KTU834" s="230"/>
      <c r="KTV834" s="230"/>
      <c r="KTW834" s="230"/>
      <c r="KTX834" s="230"/>
      <c r="KTY834" s="230"/>
      <c r="KTZ834" s="230"/>
      <c r="KUA834" s="230"/>
      <c r="KUB834" s="230"/>
      <c r="KUC834" s="230"/>
      <c r="KUD834" s="230"/>
      <c r="KUE834" s="230"/>
      <c r="KUF834" s="230"/>
      <c r="KUG834" s="230"/>
      <c r="KUH834" s="230"/>
      <c r="KUI834" s="230"/>
      <c r="KUJ834" s="230"/>
      <c r="KUK834" s="230"/>
      <c r="KUL834" s="230"/>
      <c r="KUM834" s="230"/>
      <c r="KUN834" s="230"/>
      <c r="KUO834" s="230"/>
      <c r="KUP834" s="230"/>
      <c r="KUQ834" s="230"/>
      <c r="KUR834" s="230"/>
      <c r="KUS834" s="230"/>
      <c r="KUT834" s="230"/>
      <c r="KUU834" s="230"/>
      <c r="KUV834" s="230"/>
      <c r="KUW834" s="230"/>
      <c r="KUX834" s="230"/>
      <c r="KUY834" s="230"/>
      <c r="KUZ834" s="230"/>
      <c r="KVA834" s="230"/>
      <c r="KVB834" s="230"/>
      <c r="KVC834" s="230"/>
      <c r="KVD834" s="230"/>
      <c r="KVE834" s="230"/>
      <c r="KVF834" s="230"/>
      <c r="KVG834" s="230"/>
      <c r="KVH834" s="230"/>
      <c r="KVI834" s="230"/>
      <c r="KVJ834" s="230"/>
      <c r="KVK834" s="230"/>
      <c r="KVL834" s="230"/>
      <c r="KVM834" s="230"/>
      <c r="KVN834" s="230"/>
      <c r="KVO834" s="230"/>
      <c r="KVP834" s="230"/>
      <c r="KVQ834" s="230"/>
      <c r="KVR834" s="230"/>
      <c r="KVS834" s="230"/>
      <c r="KVT834" s="230"/>
      <c r="KVU834" s="230"/>
      <c r="KVV834" s="230"/>
      <c r="KVW834" s="230"/>
      <c r="KVX834" s="230"/>
      <c r="KVY834" s="230"/>
      <c r="KVZ834" s="230"/>
      <c r="KWA834" s="230"/>
      <c r="KWB834" s="230"/>
      <c r="KWC834" s="230"/>
      <c r="KWD834" s="230"/>
      <c r="KWE834" s="230"/>
      <c r="KWF834" s="230"/>
      <c r="KWG834" s="230"/>
      <c r="KWH834" s="230"/>
      <c r="KWI834" s="230"/>
      <c r="KWJ834" s="230"/>
      <c r="KWK834" s="230"/>
      <c r="KWL834" s="230"/>
      <c r="KWM834" s="230"/>
      <c r="KWN834" s="230"/>
      <c r="KWO834" s="230"/>
      <c r="KWP834" s="230"/>
      <c r="KWQ834" s="230"/>
      <c r="KWR834" s="230"/>
      <c r="KWS834" s="230"/>
      <c r="KWT834" s="230"/>
      <c r="KWU834" s="230"/>
      <c r="KWV834" s="230"/>
      <c r="KWW834" s="230"/>
      <c r="KWX834" s="230"/>
      <c r="KWY834" s="230"/>
      <c r="KWZ834" s="230"/>
      <c r="KXA834" s="230"/>
      <c r="KXB834" s="230"/>
      <c r="KXC834" s="230"/>
      <c r="KXD834" s="230"/>
      <c r="KXE834" s="230"/>
      <c r="KXF834" s="230"/>
      <c r="KXG834" s="230"/>
      <c r="KXH834" s="230"/>
      <c r="KXI834" s="230"/>
      <c r="KXJ834" s="230"/>
      <c r="KXK834" s="230"/>
      <c r="KXL834" s="230"/>
      <c r="KXM834" s="230"/>
      <c r="KXN834" s="230"/>
      <c r="KXO834" s="230"/>
      <c r="KXP834" s="230"/>
      <c r="KXQ834" s="230"/>
      <c r="KXR834" s="230"/>
      <c r="KXS834" s="230"/>
      <c r="KXT834" s="230"/>
      <c r="KXU834" s="230"/>
      <c r="KXV834" s="230"/>
      <c r="KXW834" s="230"/>
      <c r="KXX834" s="230"/>
      <c r="KXY834" s="230"/>
      <c r="KXZ834" s="230"/>
      <c r="KYA834" s="230"/>
      <c r="KYB834" s="230"/>
      <c r="KYC834" s="230"/>
      <c r="KYD834" s="230"/>
      <c r="KYE834" s="230"/>
      <c r="KYF834" s="230"/>
      <c r="KYG834" s="230"/>
      <c r="KYH834" s="230"/>
      <c r="KYI834" s="230"/>
      <c r="KYJ834" s="230"/>
      <c r="KYK834" s="230"/>
      <c r="KYL834" s="230"/>
      <c r="KYM834" s="230"/>
      <c r="KYN834" s="230"/>
      <c r="KYO834" s="230"/>
      <c r="KYP834" s="230"/>
      <c r="KYQ834" s="230"/>
      <c r="KYR834" s="230"/>
      <c r="KYS834" s="230"/>
      <c r="KYT834" s="230"/>
      <c r="KYU834" s="230"/>
      <c r="KYV834" s="230"/>
      <c r="KYW834" s="230"/>
      <c r="KYX834" s="230"/>
      <c r="KYY834" s="230"/>
      <c r="KYZ834" s="230"/>
      <c r="KZA834" s="230"/>
      <c r="KZB834" s="230"/>
      <c r="KZC834" s="230"/>
      <c r="KZD834" s="230"/>
      <c r="KZE834" s="230"/>
      <c r="KZF834" s="230"/>
      <c r="KZG834" s="230"/>
      <c r="KZH834" s="230"/>
      <c r="KZI834" s="230"/>
      <c r="KZJ834" s="230"/>
      <c r="KZK834" s="230"/>
      <c r="KZL834" s="230"/>
      <c r="KZM834" s="230"/>
      <c r="KZN834" s="230"/>
      <c r="KZO834" s="230"/>
      <c r="KZP834" s="230"/>
      <c r="KZQ834" s="230"/>
      <c r="KZR834" s="230"/>
      <c r="KZS834" s="230"/>
      <c r="KZT834" s="230"/>
      <c r="KZU834" s="230"/>
      <c r="KZV834" s="230"/>
      <c r="KZW834" s="230"/>
      <c r="KZX834" s="230"/>
      <c r="KZY834" s="230"/>
      <c r="KZZ834" s="230"/>
      <c r="LAA834" s="230"/>
      <c r="LAB834" s="230"/>
      <c r="LAC834" s="230"/>
      <c r="LAD834" s="230"/>
      <c r="LAE834" s="230"/>
      <c r="LAF834" s="230"/>
      <c r="LAG834" s="230"/>
      <c r="LAH834" s="230"/>
      <c r="LAI834" s="230"/>
      <c r="LAJ834" s="230"/>
      <c r="LAK834" s="230"/>
      <c r="LAL834" s="230"/>
      <c r="LAM834" s="230"/>
      <c r="LAN834" s="230"/>
      <c r="LAO834" s="230"/>
      <c r="LAP834" s="230"/>
      <c r="LAQ834" s="230"/>
      <c r="LAR834" s="230"/>
      <c r="LAS834" s="230"/>
      <c r="LAT834" s="230"/>
      <c r="LAU834" s="230"/>
      <c r="LAV834" s="230"/>
      <c r="LAW834" s="230"/>
      <c r="LAX834" s="230"/>
      <c r="LAY834" s="230"/>
      <c r="LAZ834" s="230"/>
      <c r="LBA834" s="230"/>
      <c r="LBB834" s="230"/>
      <c r="LBC834" s="230"/>
      <c r="LBD834" s="230"/>
      <c r="LBE834" s="230"/>
      <c r="LBF834" s="230"/>
      <c r="LBG834" s="230"/>
      <c r="LBH834" s="230"/>
      <c r="LBI834" s="230"/>
      <c r="LBJ834" s="230"/>
      <c r="LBK834" s="230"/>
      <c r="LBL834" s="230"/>
      <c r="LBM834" s="230"/>
      <c r="LBN834" s="230"/>
      <c r="LBO834" s="230"/>
      <c r="LBP834" s="230"/>
      <c r="LBQ834" s="230"/>
      <c r="LBR834" s="230"/>
      <c r="LBS834" s="230"/>
      <c r="LBT834" s="230"/>
      <c r="LBU834" s="230"/>
      <c r="LBV834" s="230"/>
      <c r="LBW834" s="230"/>
      <c r="LBX834" s="230"/>
      <c r="LBY834" s="230"/>
      <c r="LBZ834" s="230"/>
      <c r="LCA834" s="230"/>
      <c r="LCB834" s="230"/>
      <c r="LCC834" s="230"/>
      <c r="LCD834" s="230"/>
      <c r="LCE834" s="230"/>
      <c r="LCF834" s="230"/>
      <c r="LCG834" s="230"/>
      <c r="LCH834" s="230"/>
      <c r="LCI834" s="230"/>
      <c r="LCJ834" s="230"/>
      <c r="LCK834" s="230"/>
      <c r="LCL834" s="230"/>
      <c r="LCM834" s="230"/>
      <c r="LCN834" s="230"/>
      <c r="LCO834" s="230"/>
      <c r="LCP834" s="230"/>
      <c r="LCQ834" s="230"/>
      <c r="LCR834" s="230"/>
      <c r="LCS834" s="230"/>
      <c r="LCT834" s="230"/>
      <c r="LCU834" s="230"/>
      <c r="LCV834" s="230"/>
      <c r="LCW834" s="230"/>
      <c r="LCX834" s="230"/>
      <c r="LCY834" s="230"/>
      <c r="LCZ834" s="230"/>
      <c r="LDA834" s="230"/>
      <c r="LDB834" s="230"/>
      <c r="LDC834" s="230"/>
      <c r="LDD834" s="230"/>
      <c r="LDE834" s="230"/>
      <c r="LDF834" s="230"/>
      <c r="LDG834" s="230"/>
      <c r="LDH834" s="230"/>
      <c r="LDI834" s="230"/>
      <c r="LDJ834" s="230"/>
      <c r="LDK834" s="230"/>
      <c r="LDL834" s="230"/>
      <c r="LDM834" s="230"/>
      <c r="LDN834" s="230"/>
      <c r="LDO834" s="230"/>
      <c r="LDP834" s="230"/>
      <c r="LDQ834" s="230"/>
      <c r="LDR834" s="230"/>
      <c r="LDS834" s="230"/>
      <c r="LDT834" s="230"/>
      <c r="LDU834" s="230"/>
      <c r="LDV834" s="230"/>
      <c r="LDW834" s="230"/>
      <c r="LDX834" s="230"/>
      <c r="LDY834" s="230"/>
      <c r="LDZ834" s="230"/>
      <c r="LEA834" s="230"/>
      <c r="LEB834" s="230"/>
      <c r="LEC834" s="230"/>
      <c r="LED834" s="230"/>
      <c r="LEE834" s="230"/>
      <c r="LEF834" s="230"/>
      <c r="LEG834" s="230"/>
      <c r="LEH834" s="230"/>
      <c r="LEI834" s="230"/>
      <c r="LEJ834" s="230"/>
      <c r="LEK834" s="230"/>
      <c r="LEL834" s="230"/>
      <c r="LEM834" s="230"/>
      <c r="LEN834" s="230"/>
      <c r="LEO834" s="230"/>
      <c r="LEP834" s="230"/>
      <c r="LEQ834" s="230"/>
      <c r="LER834" s="230"/>
      <c r="LES834" s="230"/>
      <c r="LET834" s="230"/>
      <c r="LEU834" s="230"/>
      <c r="LEV834" s="230"/>
      <c r="LEW834" s="230"/>
      <c r="LEX834" s="230"/>
      <c r="LEY834" s="230"/>
      <c r="LEZ834" s="230"/>
      <c r="LFA834" s="230"/>
      <c r="LFB834" s="230"/>
      <c r="LFC834" s="230"/>
      <c r="LFD834" s="230"/>
      <c r="LFE834" s="230"/>
      <c r="LFF834" s="230"/>
      <c r="LFG834" s="230"/>
      <c r="LFH834" s="230"/>
      <c r="LFI834" s="230"/>
      <c r="LFJ834" s="230"/>
      <c r="LFK834" s="230"/>
      <c r="LFL834" s="230"/>
      <c r="LFM834" s="230"/>
      <c r="LFN834" s="230"/>
      <c r="LFO834" s="230"/>
      <c r="LFP834" s="230"/>
      <c r="LFQ834" s="230"/>
      <c r="LFR834" s="230"/>
      <c r="LFS834" s="230"/>
      <c r="LFT834" s="230"/>
      <c r="LFU834" s="230"/>
      <c r="LFV834" s="230"/>
      <c r="LFW834" s="230"/>
      <c r="LFX834" s="230"/>
      <c r="LFY834" s="230"/>
      <c r="LFZ834" s="230"/>
      <c r="LGA834" s="230"/>
      <c r="LGB834" s="230"/>
      <c r="LGC834" s="230"/>
      <c r="LGD834" s="230"/>
      <c r="LGE834" s="230"/>
      <c r="LGF834" s="230"/>
      <c r="LGG834" s="230"/>
      <c r="LGH834" s="230"/>
      <c r="LGI834" s="230"/>
      <c r="LGJ834" s="230"/>
      <c r="LGK834" s="230"/>
      <c r="LGL834" s="230"/>
      <c r="LGM834" s="230"/>
      <c r="LGN834" s="230"/>
      <c r="LGO834" s="230"/>
      <c r="LGP834" s="230"/>
      <c r="LGQ834" s="230"/>
      <c r="LGR834" s="230"/>
      <c r="LGS834" s="230"/>
      <c r="LGT834" s="230"/>
      <c r="LGU834" s="230"/>
      <c r="LGV834" s="230"/>
      <c r="LGW834" s="230"/>
      <c r="LGX834" s="230"/>
      <c r="LGY834" s="230"/>
      <c r="LGZ834" s="230"/>
      <c r="LHA834" s="230"/>
      <c r="LHB834" s="230"/>
      <c r="LHC834" s="230"/>
      <c r="LHD834" s="230"/>
      <c r="LHE834" s="230"/>
      <c r="LHF834" s="230"/>
      <c r="LHG834" s="230"/>
      <c r="LHH834" s="230"/>
      <c r="LHI834" s="230"/>
      <c r="LHJ834" s="230"/>
      <c r="LHK834" s="230"/>
      <c r="LHL834" s="230"/>
      <c r="LHM834" s="230"/>
      <c r="LHN834" s="230"/>
      <c r="LHO834" s="230"/>
      <c r="LHP834" s="230"/>
      <c r="LHQ834" s="230"/>
      <c r="LHR834" s="230"/>
      <c r="LHS834" s="230"/>
      <c r="LHT834" s="230"/>
      <c r="LHU834" s="230"/>
      <c r="LHV834" s="230"/>
      <c r="LHW834" s="230"/>
      <c r="LHX834" s="230"/>
      <c r="LHY834" s="230"/>
      <c r="LHZ834" s="230"/>
      <c r="LIA834" s="230"/>
      <c r="LIB834" s="230"/>
      <c r="LIC834" s="230"/>
      <c r="LID834" s="230"/>
      <c r="LIE834" s="230"/>
      <c r="LIF834" s="230"/>
      <c r="LIG834" s="230"/>
      <c r="LIH834" s="230"/>
      <c r="LII834" s="230"/>
      <c r="LIJ834" s="230"/>
      <c r="LIK834" s="230"/>
      <c r="LIL834" s="230"/>
      <c r="LIM834" s="230"/>
      <c r="LIN834" s="230"/>
      <c r="LIO834" s="230"/>
      <c r="LIP834" s="230"/>
      <c r="LIQ834" s="230"/>
      <c r="LIR834" s="230"/>
      <c r="LIS834" s="230"/>
      <c r="LIT834" s="230"/>
      <c r="LIU834" s="230"/>
      <c r="LIV834" s="230"/>
      <c r="LIW834" s="230"/>
      <c r="LIX834" s="230"/>
      <c r="LIY834" s="230"/>
      <c r="LIZ834" s="230"/>
      <c r="LJA834" s="230"/>
      <c r="LJB834" s="230"/>
      <c r="LJC834" s="230"/>
      <c r="LJD834" s="230"/>
      <c r="LJE834" s="230"/>
      <c r="LJF834" s="230"/>
      <c r="LJG834" s="230"/>
      <c r="LJH834" s="230"/>
      <c r="LJI834" s="230"/>
      <c r="LJJ834" s="230"/>
      <c r="LJK834" s="230"/>
      <c r="LJL834" s="230"/>
      <c r="LJM834" s="230"/>
      <c r="LJN834" s="230"/>
      <c r="LJO834" s="230"/>
      <c r="LJP834" s="230"/>
      <c r="LJQ834" s="230"/>
      <c r="LJR834" s="230"/>
      <c r="LJS834" s="230"/>
      <c r="LJT834" s="230"/>
      <c r="LJU834" s="230"/>
      <c r="LJV834" s="230"/>
      <c r="LJW834" s="230"/>
      <c r="LJX834" s="230"/>
      <c r="LJY834" s="230"/>
      <c r="LJZ834" s="230"/>
      <c r="LKA834" s="230"/>
      <c r="LKB834" s="230"/>
      <c r="LKC834" s="230"/>
      <c r="LKD834" s="230"/>
      <c r="LKE834" s="230"/>
      <c r="LKF834" s="230"/>
      <c r="LKG834" s="230"/>
      <c r="LKH834" s="230"/>
      <c r="LKI834" s="230"/>
      <c r="LKJ834" s="230"/>
      <c r="LKK834" s="230"/>
      <c r="LKL834" s="230"/>
      <c r="LKM834" s="230"/>
      <c r="LKN834" s="230"/>
      <c r="LKO834" s="230"/>
      <c r="LKP834" s="230"/>
      <c r="LKQ834" s="230"/>
      <c r="LKR834" s="230"/>
      <c r="LKS834" s="230"/>
      <c r="LKT834" s="230"/>
      <c r="LKU834" s="230"/>
      <c r="LKV834" s="230"/>
      <c r="LKW834" s="230"/>
      <c r="LKX834" s="230"/>
      <c r="LKY834" s="230"/>
      <c r="LKZ834" s="230"/>
      <c r="LLA834" s="230"/>
      <c r="LLB834" s="230"/>
      <c r="LLC834" s="230"/>
      <c r="LLD834" s="230"/>
      <c r="LLE834" s="230"/>
      <c r="LLF834" s="230"/>
      <c r="LLG834" s="230"/>
      <c r="LLH834" s="230"/>
      <c r="LLI834" s="230"/>
      <c r="LLJ834" s="230"/>
      <c r="LLK834" s="230"/>
      <c r="LLL834" s="230"/>
      <c r="LLM834" s="230"/>
      <c r="LLN834" s="230"/>
      <c r="LLO834" s="230"/>
      <c r="LLP834" s="230"/>
      <c r="LLQ834" s="230"/>
      <c r="LLR834" s="230"/>
      <c r="LLS834" s="230"/>
      <c r="LLT834" s="230"/>
      <c r="LLU834" s="230"/>
      <c r="LLV834" s="230"/>
      <c r="LLW834" s="230"/>
      <c r="LLX834" s="230"/>
      <c r="LLY834" s="230"/>
      <c r="LLZ834" s="230"/>
      <c r="LMA834" s="230"/>
      <c r="LMB834" s="230"/>
      <c r="LMC834" s="230"/>
      <c r="LMD834" s="230"/>
      <c r="LME834" s="230"/>
      <c r="LMF834" s="230"/>
      <c r="LMG834" s="230"/>
      <c r="LMH834" s="230"/>
      <c r="LMI834" s="230"/>
      <c r="LMJ834" s="230"/>
      <c r="LMK834" s="230"/>
      <c r="LML834" s="230"/>
      <c r="LMM834" s="230"/>
      <c r="LMN834" s="230"/>
      <c r="LMO834" s="230"/>
      <c r="LMP834" s="230"/>
      <c r="LMQ834" s="230"/>
      <c r="LMR834" s="230"/>
      <c r="LMS834" s="230"/>
      <c r="LMT834" s="230"/>
      <c r="LMU834" s="230"/>
      <c r="LMV834" s="230"/>
      <c r="LMW834" s="230"/>
      <c r="LMX834" s="230"/>
      <c r="LMY834" s="230"/>
      <c r="LMZ834" s="230"/>
      <c r="LNA834" s="230"/>
      <c r="LNB834" s="230"/>
      <c r="LNC834" s="230"/>
      <c r="LND834" s="230"/>
      <c r="LNE834" s="230"/>
      <c r="LNF834" s="230"/>
      <c r="LNG834" s="230"/>
      <c r="LNH834" s="230"/>
      <c r="LNI834" s="230"/>
      <c r="LNJ834" s="230"/>
      <c r="LNK834" s="230"/>
      <c r="LNL834" s="230"/>
      <c r="LNM834" s="230"/>
      <c r="LNN834" s="230"/>
      <c r="LNO834" s="230"/>
      <c r="LNP834" s="230"/>
      <c r="LNQ834" s="230"/>
      <c r="LNR834" s="230"/>
      <c r="LNS834" s="230"/>
      <c r="LNT834" s="230"/>
      <c r="LNU834" s="230"/>
      <c r="LNV834" s="230"/>
      <c r="LNW834" s="230"/>
      <c r="LNX834" s="230"/>
      <c r="LNY834" s="230"/>
      <c r="LNZ834" s="230"/>
      <c r="LOA834" s="230"/>
      <c r="LOB834" s="230"/>
      <c r="LOC834" s="230"/>
      <c r="LOD834" s="230"/>
      <c r="LOE834" s="230"/>
      <c r="LOF834" s="230"/>
      <c r="LOG834" s="230"/>
      <c r="LOH834" s="230"/>
      <c r="LOI834" s="230"/>
      <c r="LOJ834" s="230"/>
      <c r="LOK834" s="230"/>
      <c r="LOL834" s="230"/>
      <c r="LOM834" s="230"/>
      <c r="LON834" s="230"/>
      <c r="LOO834" s="230"/>
      <c r="LOP834" s="230"/>
      <c r="LOQ834" s="230"/>
      <c r="LOR834" s="230"/>
      <c r="LOS834" s="230"/>
      <c r="LOT834" s="230"/>
      <c r="LOU834" s="230"/>
      <c r="LOV834" s="230"/>
      <c r="LOW834" s="230"/>
      <c r="LOX834" s="230"/>
      <c r="LOY834" s="230"/>
      <c r="LOZ834" s="230"/>
      <c r="LPA834" s="230"/>
      <c r="LPB834" s="230"/>
      <c r="LPC834" s="230"/>
      <c r="LPD834" s="230"/>
      <c r="LPE834" s="230"/>
      <c r="LPF834" s="230"/>
      <c r="LPG834" s="230"/>
      <c r="LPH834" s="230"/>
      <c r="LPI834" s="230"/>
      <c r="LPJ834" s="230"/>
      <c r="LPK834" s="230"/>
      <c r="LPL834" s="230"/>
      <c r="LPM834" s="230"/>
      <c r="LPN834" s="230"/>
      <c r="LPO834" s="230"/>
      <c r="LPP834" s="230"/>
      <c r="LPQ834" s="230"/>
      <c r="LPR834" s="230"/>
      <c r="LPS834" s="230"/>
      <c r="LPT834" s="230"/>
      <c r="LPU834" s="230"/>
      <c r="LPV834" s="230"/>
      <c r="LPW834" s="230"/>
      <c r="LPX834" s="230"/>
      <c r="LPY834" s="230"/>
      <c r="LPZ834" s="230"/>
      <c r="LQA834" s="230"/>
      <c r="LQB834" s="230"/>
      <c r="LQC834" s="230"/>
      <c r="LQD834" s="230"/>
      <c r="LQE834" s="230"/>
      <c r="LQF834" s="230"/>
      <c r="LQG834" s="230"/>
      <c r="LQH834" s="230"/>
      <c r="LQI834" s="230"/>
      <c r="LQJ834" s="230"/>
      <c r="LQK834" s="230"/>
      <c r="LQL834" s="230"/>
      <c r="LQM834" s="230"/>
      <c r="LQN834" s="230"/>
      <c r="LQO834" s="230"/>
      <c r="LQP834" s="230"/>
      <c r="LQQ834" s="230"/>
      <c r="LQR834" s="230"/>
      <c r="LQS834" s="230"/>
      <c r="LQT834" s="230"/>
      <c r="LQU834" s="230"/>
      <c r="LQV834" s="230"/>
      <c r="LQW834" s="230"/>
      <c r="LQX834" s="230"/>
      <c r="LQY834" s="230"/>
      <c r="LQZ834" s="230"/>
      <c r="LRA834" s="230"/>
      <c r="LRB834" s="230"/>
      <c r="LRC834" s="230"/>
      <c r="LRD834" s="230"/>
      <c r="LRE834" s="230"/>
      <c r="LRF834" s="230"/>
      <c r="LRG834" s="230"/>
      <c r="LRH834" s="230"/>
      <c r="LRI834" s="230"/>
      <c r="LRJ834" s="230"/>
      <c r="LRK834" s="230"/>
      <c r="LRL834" s="230"/>
      <c r="LRM834" s="230"/>
      <c r="LRN834" s="230"/>
      <c r="LRO834" s="230"/>
      <c r="LRP834" s="230"/>
      <c r="LRQ834" s="230"/>
      <c r="LRR834" s="230"/>
      <c r="LRS834" s="230"/>
      <c r="LRT834" s="230"/>
      <c r="LRU834" s="230"/>
      <c r="LRV834" s="230"/>
      <c r="LRW834" s="230"/>
      <c r="LRX834" s="230"/>
      <c r="LRY834" s="230"/>
      <c r="LRZ834" s="230"/>
      <c r="LSA834" s="230"/>
      <c r="LSB834" s="230"/>
      <c r="LSC834" s="230"/>
      <c r="LSD834" s="230"/>
      <c r="LSE834" s="230"/>
      <c r="LSF834" s="230"/>
      <c r="LSG834" s="230"/>
      <c r="LSH834" s="230"/>
      <c r="LSI834" s="230"/>
      <c r="LSJ834" s="230"/>
      <c r="LSK834" s="230"/>
      <c r="LSL834" s="230"/>
      <c r="LSM834" s="230"/>
      <c r="LSN834" s="230"/>
      <c r="LSO834" s="230"/>
      <c r="LSP834" s="230"/>
      <c r="LSQ834" s="230"/>
      <c r="LSR834" s="230"/>
      <c r="LSS834" s="230"/>
      <c r="LST834" s="230"/>
      <c r="LSU834" s="230"/>
      <c r="LSV834" s="230"/>
      <c r="LSW834" s="230"/>
      <c r="LSX834" s="230"/>
      <c r="LSY834" s="230"/>
      <c r="LSZ834" s="230"/>
      <c r="LTA834" s="230"/>
      <c r="LTB834" s="230"/>
      <c r="LTC834" s="230"/>
      <c r="LTD834" s="230"/>
      <c r="LTE834" s="230"/>
      <c r="LTF834" s="230"/>
      <c r="LTG834" s="230"/>
      <c r="LTH834" s="230"/>
      <c r="LTI834" s="230"/>
      <c r="LTJ834" s="230"/>
      <c r="LTK834" s="230"/>
      <c r="LTL834" s="230"/>
      <c r="LTM834" s="230"/>
      <c r="LTN834" s="230"/>
      <c r="LTO834" s="230"/>
      <c r="LTP834" s="230"/>
      <c r="LTQ834" s="230"/>
      <c r="LTR834" s="230"/>
      <c r="LTS834" s="230"/>
      <c r="LTT834" s="230"/>
      <c r="LTU834" s="230"/>
      <c r="LTV834" s="230"/>
      <c r="LTW834" s="230"/>
      <c r="LTX834" s="230"/>
      <c r="LTY834" s="230"/>
      <c r="LTZ834" s="230"/>
      <c r="LUA834" s="230"/>
      <c r="LUB834" s="230"/>
      <c r="LUC834" s="230"/>
      <c r="LUD834" s="230"/>
      <c r="LUE834" s="230"/>
      <c r="LUF834" s="230"/>
      <c r="LUG834" s="230"/>
      <c r="LUH834" s="230"/>
      <c r="LUI834" s="230"/>
      <c r="LUJ834" s="230"/>
      <c r="LUK834" s="230"/>
      <c r="LUL834" s="230"/>
      <c r="LUM834" s="230"/>
      <c r="LUN834" s="230"/>
      <c r="LUO834" s="230"/>
      <c r="LUP834" s="230"/>
      <c r="LUQ834" s="230"/>
      <c r="LUR834" s="230"/>
      <c r="LUS834" s="230"/>
      <c r="LUT834" s="230"/>
      <c r="LUU834" s="230"/>
      <c r="LUV834" s="230"/>
      <c r="LUW834" s="230"/>
      <c r="LUX834" s="230"/>
      <c r="LUY834" s="230"/>
      <c r="LUZ834" s="230"/>
      <c r="LVA834" s="230"/>
      <c r="LVB834" s="230"/>
      <c r="LVC834" s="230"/>
      <c r="LVD834" s="230"/>
      <c r="LVE834" s="230"/>
      <c r="LVF834" s="230"/>
      <c r="LVG834" s="230"/>
      <c r="LVH834" s="230"/>
      <c r="LVI834" s="230"/>
      <c r="LVJ834" s="230"/>
      <c r="LVK834" s="230"/>
      <c r="LVL834" s="230"/>
      <c r="LVM834" s="230"/>
      <c r="LVN834" s="230"/>
      <c r="LVO834" s="230"/>
      <c r="LVP834" s="230"/>
      <c r="LVQ834" s="230"/>
      <c r="LVR834" s="230"/>
      <c r="LVS834" s="230"/>
      <c r="LVT834" s="230"/>
      <c r="LVU834" s="230"/>
      <c r="LVV834" s="230"/>
      <c r="LVW834" s="230"/>
      <c r="LVX834" s="230"/>
      <c r="LVY834" s="230"/>
      <c r="LVZ834" s="230"/>
      <c r="LWA834" s="230"/>
      <c r="LWB834" s="230"/>
      <c r="LWC834" s="230"/>
      <c r="LWD834" s="230"/>
      <c r="LWE834" s="230"/>
      <c r="LWF834" s="230"/>
      <c r="LWG834" s="230"/>
      <c r="LWH834" s="230"/>
      <c r="LWI834" s="230"/>
      <c r="LWJ834" s="230"/>
      <c r="LWK834" s="230"/>
      <c r="LWL834" s="230"/>
      <c r="LWM834" s="230"/>
      <c r="LWN834" s="230"/>
      <c r="LWO834" s="230"/>
      <c r="LWP834" s="230"/>
      <c r="LWQ834" s="230"/>
      <c r="LWR834" s="230"/>
      <c r="LWS834" s="230"/>
      <c r="LWT834" s="230"/>
      <c r="LWU834" s="230"/>
      <c r="LWV834" s="230"/>
      <c r="LWW834" s="230"/>
      <c r="LWX834" s="230"/>
      <c r="LWY834" s="230"/>
      <c r="LWZ834" s="230"/>
      <c r="LXA834" s="230"/>
      <c r="LXB834" s="230"/>
      <c r="LXC834" s="230"/>
      <c r="LXD834" s="230"/>
      <c r="LXE834" s="230"/>
      <c r="LXF834" s="230"/>
      <c r="LXG834" s="230"/>
      <c r="LXH834" s="230"/>
      <c r="LXI834" s="230"/>
      <c r="LXJ834" s="230"/>
      <c r="LXK834" s="230"/>
      <c r="LXL834" s="230"/>
      <c r="LXM834" s="230"/>
      <c r="LXN834" s="230"/>
      <c r="LXO834" s="230"/>
      <c r="LXP834" s="230"/>
      <c r="LXQ834" s="230"/>
      <c r="LXR834" s="230"/>
      <c r="LXS834" s="230"/>
      <c r="LXT834" s="230"/>
      <c r="LXU834" s="230"/>
      <c r="LXV834" s="230"/>
      <c r="LXW834" s="230"/>
      <c r="LXX834" s="230"/>
      <c r="LXY834" s="230"/>
      <c r="LXZ834" s="230"/>
      <c r="LYA834" s="230"/>
      <c r="LYB834" s="230"/>
      <c r="LYC834" s="230"/>
      <c r="LYD834" s="230"/>
      <c r="LYE834" s="230"/>
      <c r="LYF834" s="230"/>
      <c r="LYG834" s="230"/>
      <c r="LYH834" s="230"/>
      <c r="LYI834" s="230"/>
      <c r="LYJ834" s="230"/>
      <c r="LYK834" s="230"/>
      <c r="LYL834" s="230"/>
      <c r="LYM834" s="230"/>
      <c r="LYN834" s="230"/>
      <c r="LYO834" s="230"/>
      <c r="LYP834" s="230"/>
      <c r="LYQ834" s="230"/>
      <c r="LYR834" s="230"/>
      <c r="LYS834" s="230"/>
      <c r="LYT834" s="230"/>
      <c r="LYU834" s="230"/>
      <c r="LYV834" s="230"/>
      <c r="LYW834" s="230"/>
      <c r="LYX834" s="230"/>
      <c r="LYY834" s="230"/>
      <c r="LYZ834" s="230"/>
      <c r="LZA834" s="230"/>
      <c r="LZB834" s="230"/>
      <c r="LZC834" s="230"/>
      <c r="LZD834" s="230"/>
      <c r="LZE834" s="230"/>
      <c r="LZF834" s="230"/>
      <c r="LZG834" s="230"/>
      <c r="LZH834" s="230"/>
      <c r="LZI834" s="230"/>
      <c r="LZJ834" s="230"/>
      <c r="LZK834" s="230"/>
      <c r="LZL834" s="230"/>
      <c r="LZM834" s="230"/>
      <c r="LZN834" s="230"/>
      <c r="LZO834" s="230"/>
      <c r="LZP834" s="230"/>
      <c r="LZQ834" s="230"/>
      <c r="LZR834" s="230"/>
      <c r="LZS834" s="230"/>
      <c r="LZT834" s="230"/>
      <c r="LZU834" s="230"/>
      <c r="LZV834" s="230"/>
      <c r="LZW834" s="230"/>
      <c r="LZX834" s="230"/>
      <c r="LZY834" s="230"/>
      <c r="LZZ834" s="230"/>
      <c r="MAA834" s="230"/>
      <c r="MAB834" s="230"/>
      <c r="MAC834" s="230"/>
      <c r="MAD834" s="230"/>
      <c r="MAE834" s="230"/>
      <c r="MAF834" s="230"/>
      <c r="MAG834" s="230"/>
      <c r="MAH834" s="230"/>
      <c r="MAI834" s="230"/>
      <c r="MAJ834" s="230"/>
      <c r="MAK834" s="230"/>
      <c r="MAL834" s="230"/>
      <c r="MAM834" s="230"/>
      <c r="MAN834" s="230"/>
      <c r="MAO834" s="230"/>
      <c r="MAP834" s="230"/>
      <c r="MAQ834" s="230"/>
      <c r="MAR834" s="230"/>
      <c r="MAS834" s="230"/>
      <c r="MAT834" s="230"/>
      <c r="MAU834" s="230"/>
      <c r="MAV834" s="230"/>
      <c r="MAW834" s="230"/>
      <c r="MAX834" s="230"/>
      <c r="MAY834" s="230"/>
      <c r="MAZ834" s="230"/>
      <c r="MBA834" s="230"/>
      <c r="MBB834" s="230"/>
      <c r="MBC834" s="230"/>
      <c r="MBD834" s="230"/>
      <c r="MBE834" s="230"/>
      <c r="MBF834" s="230"/>
      <c r="MBG834" s="230"/>
      <c r="MBH834" s="230"/>
      <c r="MBI834" s="230"/>
      <c r="MBJ834" s="230"/>
      <c r="MBK834" s="230"/>
      <c r="MBL834" s="230"/>
      <c r="MBM834" s="230"/>
      <c r="MBN834" s="230"/>
      <c r="MBO834" s="230"/>
      <c r="MBP834" s="230"/>
      <c r="MBQ834" s="230"/>
      <c r="MBR834" s="230"/>
      <c r="MBS834" s="230"/>
      <c r="MBT834" s="230"/>
      <c r="MBU834" s="230"/>
      <c r="MBV834" s="230"/>
      <c r="MBW834" s="230"/>
      <c r="MBX834" s="230"/>
      <c r="MBY834" s="230"/>
      <c r="MBZ834" s="230"/>
      <c r="MCA834" s="230"/>
      <c r="MCB834" s="230"/>
      <c r="MCC834" s="230"/>
      <c r="MCD834" s="230"/>
      <c r="MCE834" s="230"/>
      <c r="MCF834" s="230"/>
      <c r="MCG834" s="230"/>
      <c r="MCH834" s="230"/>
      <c r="MCI834" s="230"/>
      <c r="MCJ834" s="230"/>
      <c r="MCK834" s="230"/>
      <c r="MCL834" s="230"/>
      <c r="MCM834" s="230"/>
      <c r="MCN834" s="230"/>
      <c r="MCO834" s="230"/>
      <c r="MCP834" s="230"/>
      <c r="MCQ834" s="230"/>
      <c r="MCR834" s="230"/>
      <c r="MCS834" s="230"/>
      <c r="MCT834" s="230"/>
      <c r="MCU834" s="230"/>
      <c r="MCV834" s="230"/>
      <c r="MCW834" s="230"/>
      <c r="MCX834" s="230"/>
      <c r="MCY834" s="230"/>
      <c r="MCZ834" s="230"/>
      <c r="MDA834" s="230"/>
      <c r="MDB834" s="230"/>
      <c r="MDC834" s="230"/>
      <c r="MDD834" s="230"/>
      <c r="MDE834" s="230"/>
      <c r="MDF834" s="230"/>
      <c r="MDG834" s="230"/>
      <c r="MDH834" s="230"/>
      <c r="MDI834" s="230"/>
      <c r="MDJ834" s="230"/>
      <c r="MDK834" s="230"/>
      <c r="MDL834" s="230"/>
      <c r="MDM834" s="230"/>
      <c r="MDN834" s="230"/>
      <c r="MDO834" s="230"/>
      <c r="MDP834" s="230"/>
      <c r="MDQ834" s="230"/>
      <c r="MDR834" s="230"/>
      <c r="MDS834" s="230"/>
      <c r="MDT834" s="230"/>
      <c r="MDU834" s="230"/>
      <c r="MDV834" s="230"/>
      <c r="MDW834" s="230"/>
      <c r="MDX834" s="230"/>
      <c r="MDY834" s="230"/>
      <c r="MDZ834" s="230"/>
      <c r="MEA834" s="230"/>
      <c r="MEB834" s="230"/>
      <c r="MEC834" s="230"/>
      <c r="MED834" s="230"/>
      <c r="MEE834" s="230"/>
      <c r="MEF834" s="230"/>
      <c r="MEG834" s="230"/>
      <c r="MEH834" s="230"/>
      <c r="MEI834" s="230"/>
      <c r="MEJ834" s="230"/>
      <c r="MEK834" s="230"/>
      <c r="MEL834" s="230"/>
      <c r="MEM834" s="230"/>
      <c r="MEN834" s="230"/>
      <c r="MEO834" s="230"/>
      <c r="MEP834" s="230"/>
      <c r="MEQ834" s="230"/>
      <c r="MER834" s="230"/>
      <c r="MES834" s="230"/>
      <c r="MET834" s="230"/>
      <c r="MEU834" s="230"/>
      <c r="MEV834" s="230"/>
      <c r="MEW834" s="230"/>
      <c r="MEX834" s="230"/>
      <c r="MEY834" s="230"/>
      <c r="MEZ834" s="230"/>
      <c r="MFA834" s="230"/>
      <c r="MFB834" s="230"/>
      <c r="MFC834" s="230"/>
      <c r="MFD834" s="230"/>
      <c r="MFE834" s="230"/>
      <c r="MFF834" s="230"/>
      <c r="MFG834" s="230"/>
      <c r="MFH834" s="230"/>
      <c r="MFI834" s="230"/>
      <c r="MFJ834" s="230"/>
      <c r="MFK834" s="230"/>
      <c r="MFL834" s="230"/>
      <c r="MFM834" s="230"/>
      <c r="MFN834" s="230"/>
      <c r="MFO834" s="230"/>
      <c r="MFP834" s="230"/>
      <c r="MFQ834" s="230"/>
      <c r="MFR834" s="230"/>
      <c r="MFS834" s="230"/>
      <c r="MFT834" s="230"/>
      <c r="MFU834" s="230"/>
      <c r="MFV834" s="230"/>
      <c r="MFW834" s="230"/>
      <c r="MFX834" s="230"/>
      <c r="MFY834" s="230"/>
      <c r="MFZ834" s="230"/>
      <c r="MGA834" s="230"/>
      <c r="MGB834" s="230"/>
      <c r="MGC834" s="230"/>
      <c r="MGD834" s="230"/>
      <c r="MGE834" s="230"/>
      <c r="MGF834" s="230"/>
      <c r="MGG834" s="230"/>
      <c r="MGH834" s="230"/>
      <c r="MGI834" s="230"/>
      <c r="MGJ834" s="230"/>
      <c r="MGK834" s="230"/>
      <c r="MGL834" s="230"/>
      <c r="MGM834" s="230"/>
      <c r="MGN834" s="230"/>
      <c r="MGO834" s="230"/>
      <c r="MGP834" s="230"/>
      <c r="MGQ834" s="230"/>
      <c r="MGR834" s="230"/>
      <c r="MGS834" s="230"/>
      <c r="MGT834" s="230"/>
      <c r="MGU834" s="230"/>
      <c r="MGV834" s="230"/>
      <c r="MGW834" s="230"/>
      <c r="MGX834" s="230"/>
      <c r="MGY834" s="230"/>
      <c r="MGZ834" s="230"/>
      <c r="MHA834" s="230"/>
      <c r="MHB834" s="230"/>
      <c r="MHC834" s="230"/>
      <c r="MHD834" s="230"/>
      <c r="MHE834" s="230"/>
      <c r="MHF834" s="230"/>
      <c r="MHG834" s="230"/>
      <c r="MHH834" s="230"/>
      <c r="MHI834" s="230"/>
      <c r="MHJ834" s="230"/>
      <c r="MHK834" s="230"/>
      <c r="MHL834" s="230"/>
      <c r="MHM834" s="230"/>
      <c r="MHN834" s="230"/>
      <c r="MHO834" s="230"/>
      <c r="MHP834" s="230"/>
      <c r="MHQ834" s="230"/>
      <c r="MHR834" s="230"/>
      <c r="MHS834" s="230"/>
      <c r="MHT834" s="230"/>
      <c r="MHU834" s="230"/>
      <c r="MHV834" s="230"/>
      <c r="MHW834" s="230"/>
      <c r="MHX834" s="230"/>
      <c r="MHY834" s="230"/>
      <c r="MHZ834" s="230"/>
      <c r="MIA834" s="230"/>
      <c r="MIB834" s="230"/>
      <c r="MIC834" s="230"/>
      <c r="MID834" s="230"/>
      <c r="MIE834" s="230"/>
      <c r="MIF834" s="230"/>
      <c r="MIG834" s="230"/>
      <c r="MIH834" s="230"/>
      <c r="MII834" s="230"/>
      <c r="MIJ834" s="230"/>
      <c r="MIK834" s="230"/>
      <c r="MIL834" s="230"/>
      <c r="MIM834" s="230"/>
      <c r="MIN834" s="230"/>
      <c r="MIO834" s="230"/>
      <c r="MIP834" s="230"/>
      <c r="MIQ834" s="230"/>
      <c r="MIR834" s="230"/>
      <c r="MIS834" s="230"/>
      <c r="MIT834" s="230"/>
      <c r="MIU834" s="230"/>
      <c r="MIV834" s="230"/>
      <c r="MIW834" s="230"/>
      <c r="MIX834" s="230"/>
      <c r="MIY834" s="230"/>
      <c r="MIZ834" s="230"/>
      <c r="MJA834" s="230"/>
      <c r="MJB834" s="230"/>
      <c r="MJC834" s="230"/>
      <c r="MJD834" s="230"/>
      <c r="MJE834" s="230"/>
      <c r="MJF834" s="230"/>
      <c r="MJG834" s="230"/>
      <c r="MJH834" s="230"/>
      <c r="MJI834" s="230"/>
      <c r="MJJ834" s="230"/>
      <c r="MJK834" s="230"/>
      <c r="MJL834" s="230"/>
      <c r="MJM834" s="230"/>
      <c r="MJN834" s="230"/>
      <c r="MJO834" s="230"/>
      <c r="MJP834" s="230"/>
      <c r="MJQ834" s="230"/>
      <c r="MJR834" s="230"/>
      <c r="MJS834" s="230"/>
      <c r="MJT834" s="230"/>
      <c r="MJU834" s="230"/>
      <c r="MJV834" s="230"/>
      <c r="MJW834" s="230"/>
      <c r="MJX834" s="230"/>
      <c r="MJY834" s="230"/>
      <c r="MJZ834" s="230"/>
      <c r="MKA834" s="230"/>
      <c r="MKB834" s="230"/>
      <c r="MKC834" s="230"/>
      <c r="MKD834" s="230"/>
      <c r="MKE834" s="230"/>
      <c r="MKF834" s="230"/>
      <c r="MKG834" s="230"/>
      <c r="MKH834" s="230"/>
      <c r="MKI834" s="230"/>
      <c r="MKJ834" s="230"/>
      <c r="MKK834" s="230"/>
      <c r="MKL834" s="230"/>
      <c r="MKM834" s="230"/>
      <c r="MKN834" s="230"/>
      <c r="MKO834" s="230"/>
      <c r="MKP834" s="230"/>
      <c r="MKQ834" s="230"/>
      <c r="MKR834" s="230"/>
      <c r="MKS834" s="230"/>
      <c r="MKT834" s="230"/>
      <c r="MKU834" s="230"/>
      <c r="MKV834" s="230"/>
      <c r="MKW834" s="230"/>
      <c r="MKX834" s="230"/>
      <c r="MKY834" s="230"/>
      <c r="MKZ834" s="230"/>
      <c r="MLA834" s="230"/>
      <c r="MLB834" s="230"/>
      <c r="MLC834" s="230"/>
      <c r="MLD834" s="230"/>
      <c r="MLE834" s="230"/>
      <c r="MLF834" s="230"/>
      <c r="MLG834" s="230"/>
      <c r="MLH834" s="230"/>
      <c r="MLI834" s="230"/>
      <c r="MLJ834" s="230"/>
      <c r="MLK834" s="230"/>
      <c r="MLL834" s="230"/>
      <c r="MLM834" s="230"/>
      <c r="MLN834" s="230"/>
      <c r="MLO834" s="230"/>
      <c r="MLP834" s="230"/>
      <c r="MLQ834" s="230"/>
      <c r="MLR834" s="230"/>
      <c r="MLS834" s="230"/>
      <c r="MLT834" s="230"/>
      <c r="MLU834" s="230"/>
      <c r="MLV834" s="230"/>
      <c r="MLW834" s="230"/>
      <c r="MLX834" s="230"/>
      <c r="MLY834" s="230"/>
      <c r="MLZ834" s="230"/>
      <c r="MMA834" s="230"/>
      <c r="MMB834" s="230"/>
      <c r="MMC834" s="230"/>
      <c r="MMD834" s="230"/>
      <c r="MME834" s="230"/>
      <c r="MMF834" s="230"/>
      <c r="MMG834" s="230"/>
      <c r="MMH834" s="230"/>
      <c r="MMI834" s="230"/>
      <c r="MMJ834" s="230"/>
      <c r="MMK834" s="230"/>
      <c r="MML834" s="230"/>
      <c r="MMM834" s="230"/>
      <c r="MMN834" s="230"/>
      <c r="MMO834" s="230"/>
      <c r="MMP834" s="230"/>
      <c r="MMQ834" s="230"/>
      <c r="MMR834" s="230"/>
      <c r="MMS834" s="230"/>
      <c r="MMT834" s="230"/>
      <c r="MMU834" s="230"/>
      <c r="MMV834" s="230"/>
      <c r="MMW834" s="230"/>
      <c r="MMX834" s="230"/>
      <c r="MMY834" s="230"/>
      <c r="MMZ834" s="230"/>
      <c r="MNA834" s="230"/>
      <c r="MNB834" s="230"/>
      <c r="MNC834" s="230"/>
      <c r="MND834" s="230"/>
      <c r="MNE834" s="230"/>
      <c r="MNF834" s="230"/>
      <c r="MNG834" s="230"/>
      <c r="MNH834" s="230"/>
      <c r="MNI834" s="230"/>
      <c r="MNJ834" s="230"/>
      <c r="MNK834" s="230"/>
      <c r="MNL834" s="230"/>
      <c r="MNM834" s="230"/>
      <c r="MNN834" s="230"/>
      <c r="MNO834" s="230"/>
      <c r="MNP834" s="230"/>
      <c r="MNQ834" s="230"/>
      <c r="MNR834" s="230"/>
      <c r="MNS834" s="230"/>
      <c r="MNT834" s="230"/>
      <c r="MNU834" s="230"/>
      <c r="MNV834" s="230"/>
      <c r="MNW834" s="230"/>
      <c r="MNX834" s="230"/>
      <c r="MNY834" s="230"/>
      <c r="MNZ834" s="230"/>
      <c r="MOA834" s="230"/>
      <c r="MOB834" s="230"/>
      <c r="MOC834" s="230"/>
      <c r="MOD834" s="230"/>
      <c r="MOE834" s="230"/>
      <c r="MOF834" s="230"/>
      <c r="MOG834" s="230"/>
      <c r="MOH834" s="230"/>
      <c r="MOI834" s="230"/>
      <c r="MOJ834" s="230"/>
      <c r="MOK834" s="230"/>
      <c r="MOL834" s="230"/>
      <c r="MOM834" s="230"/>
      <c r="MON834" s="230"/>
      <c r="MOO834" s="230"/>
      <c r="MOP834" s="230"/>
      <c r="MOQ834" s="230"/>
      <c r="MOR834" s="230"/>
      <c r="MOS834" s="230"/>
      <c r="MOT834" s="230"/>
      <c r="MOU834" s="230"/>
      <c r="MOV834" s="230"/>
      <c r="MOW834" s="230"/>
      <c r="MOX834" s="230"/>
      <c r="MOY834" s="230"/>
      <c r="MOZ834" s="230"/>
      <c r="MPA834" s="230"/>
      <c r="MPB834" s="230"/>
      <c r="MPC834" s="230"/>
      <c r="MPD834" s="230"/>
      <c r="MPE834" s="230"/>
      <c r="MPF834" s="230"/>
      <c r="MPG834" s="230"/>
      <c r="MPH834" s="230"/>
      <c r="MPI834" s="230"/>
      <c r="MPJ834" s="230"/>
      <c r="MPK834" s="230"/>
      <c r="MPL834" s="230"/>
      <c r="MPM834" s="230"/>
      <c r="MPN834" s="230"/>
      <c r="MPO834" s="230"/>
      <c r="MPP834" s="230"/>
      <c r="MPQ834" s="230"/>
      <c r="MPR834" s="230"/>
      <c r="MPS834" s="230"/>
      <c r="MPT834" s="230"/>
      <c r="MPU834" s="230"/>
      <c r="MPV834" s="230"/>
      <c r="MPW834" s="230"/>
      <c r="MPX834" s="230"/>
      <c r="MPY834" s="230"/>
      <c r="MPZ834" s="230"/>
      <c r="MQA834" s="230"/>
      <c r="MQB834" s="230"/>
      <c r="MQC834" s="230"/>
      <c r="MQD834" s="230"/>
      <c r="MQE834" s="230"/>
      <c r="MQF834" s="230"/>
      <c r="MQG834" s="230"/>
      <c r="MQH834" s="230"/>
      <c r="MQI834" s="230"/>
      <c r="MQJ834" s="230"/>
      <c r="MQK834" s="230"/>
      <c r="MQL834" s="230"/>
      <c r="MQM834" s="230"/>
      <c r="MQN834" s="230"/>
      <c r="MQO834" s="230"/>
      <c r="MQP834" s="230"/>
      <c r="MQQ834" s="230"/>
      <c r="MQR834" s="230"/>
      <c r="MQS834" s="230"/>
      <c r="MQT834" s="230"/>
      <c r="MQU834" s="230"/>
      <c r="MQV834" s="230"/>
      <c r="MQW834" s="230"/>
      <c r="MQX834" s="230"/>
      <c r="MQY834" s="230"/>
      <c r="MQZ834" s="230"/>
      <c r="MRA834" s="230"/>
      <c r="MRB834" s="230"/>
      <c r="MRC834" s="230"/>
      <c r="MRD834" s="230"/>
      <c r="MRE834" s="230"/>
      <c r="MRF834" s="230"/>
      <c r="MRG834" s="230"/>
      <c r="MRH834" s="230"/>
      <c r="MRI834" s="230"/>
      <c r="MRJ834" s="230"/>
      <c r="MRK834" s="230"/>
      <c r="MRL834" s="230"/>
      <c r="MRM834" s="230"/>
      <c r="MRN834" s="230"/>
      <c r="MRO834" s="230"/>
      <c r="MRP834" s="230"/>
      <c r="MRQ834" s="230"/>
      <c r="MRR834" s="230"/>
      <c r="MRS834" s="230"/>
      <c r="MRT834" s="230"/>
      <c r="MRU834" s="230"/>
      <c r="MRV834" s="230"/>
      <c r="MRW834" s="230"/>
      <c r="MRX834" s="230"/>
      <c r="MRY834" s="230"/>
      <c r="MRZ834" s="230"/>
      <c r="MSA834" s="230"/>
      <c r="MSB834" s="230"/>
      <c r="MSC834" s="230"/>
      <c r="MSD834" s="230"/>
      <c r="MSE834" s="230"/>
      <c r="MSF834" s="230"/>
      <c r="MSG834" s="230"/>
      <c r="MSH834" s="230"/>
      <c r="MSI834" s="230"/>
      <c r="MSJ834" s="230"/>
      <c r="MSK834" s="230"/>
      <c r="MSL834" s="230"/>
      <c r="MSM834" s="230"/>
      <c r="MSN834" s="230"/>
      <c r="MSO834" s="230"/>
      <c r="MSP834" s="230"/>
      <c r="MSQ834" s="230"/>
      <c r="MSR834" s="230"/>
      <c r="MSS834" s="230"/>
      <c r="MST834" s="230"/>
      <c r="MSU834" s="230"/>
      <c r="MSV834" s="230"/>
      <c r="MSW834" s="230"/>
      <c r="MSX834" s="230"/>
      <c r="MSY834" s="230"/>
      <c r="MSZ834" s="230"/>
      <c r="MTA834" s="230"/>
      <c r="MTB834" s="230"/>
      <c r="MTC834" s="230"/>
      <c r="MTD834" s="230"/>
      <c r="MTE834" s="230"/>
      <c r="MTF834" s="230"/>
      <c r="MTG834" s="230"/>
      <c r="MTH834" s="230"/>
      <c r="MTI834" s="230"/>
      <c r="MTJ834" s="230"/>
      <c r="MTK834" s="230"/>
      <c r="MTL834" s="230"/>
      <c r="MTM834" s="230"/>
      <c r="MTN834" s="230"/>
      <c r="MTO834" s="230"/>
      <c r="MTP834" s="230"/>
      <c r="MTQ834" s="230"/>
      <c r="MTR834" s="230"/>
      <c r="MTS834" s="230"/>
      <c r="MTT834" s="230"/>
      <c r="MTU834" s="230"/>
      <c r="MTV834" s="230"/>
      <c r="MTW834" s="230"/>
      <c r="MTX834" s="230"/>
      <c r="MTY834" s="230"/>
      <c r="MTZ834" s="230"/>
      <c r="MUA834" s="230"/>
      <c r="MUB834" s="230"/>
      <c r="MUC834" s="230"/>
      <c r="MUD834" s="230"/>
      <c r="MUE834" s="230"/>
      <c r="MUF834" s="230"/>
      <c r="MUG834" s="230"/>
      <c r="MUH834" s="230"/>
      <c r="MUI834" s="230"/>
      <c r="MUJ834" s="230"/>
      <c r="MUK834" s="230"/>
      <c r="MUL834" s="230"/>
      <c r="MUM834" s="230"/>
      <c r="MUN834" s="230"/>
      <c r="MUO834" s="230"/>
      <c r="MUP834" s="230"/>
      <c r="MUQ834" s="230"/>
      <c r="MUR834" s="230"/>
      <c r="MUS834" s="230"/>
      <c r="MUT834" s="230"/>
      <c r="MUU834" s="230"/>
      <c r="MUV834" s="230"/>
      <c r="MUW834" s="230"/>
      <c r="MUX834" s="230"/>
      <c r="MUY834" s="230"/>
      <c r="MUZ834" s="230"/>
      <c r="MVA834" s="230"/>
      <c r="MVB834" s="230"/>
      <c r="MVC834" s="230"/>
      <c r="MVD834" s="230"/>
      <c r="MVE834" s="230"/>
      <c r="MVF834" s="230"/>
      <c r="MVG834" s="230"/>
      <c r="MVH834" s="230"/>
      <c r="MVI834" s="230"/>
      <c r="MVJ834" s="230"/>
      <c r="MVK834" s="230"/>
      <c r="MVL834" s="230"/>
      <c r="MVM834" s="230"/>
      <c r="MVN834" s="230"/>
      <c r="MVO834" s="230"/>
      <c r="MVP834" s="230"/>
      <c r="MVQ834" s="230"/>
      <c r="MVR834" s="230"/>
      <c r="MVS834" s="230"/>
      <c r="MVT834" s="230"/>
      <c r="MVU834" s="230"/>
      <c r="MVV834" s="230"/>
      <c r="MVW834" s="230"/>
      <c r="MVX834" s="230"/>
      <c r="MVY834" s="230"/>
      <c r="MVZ834" s="230"/>
      <c r="MWA834" s="230"/>
      <c r="MWB834" s="230"/>
      <c r="MWC834" s="230"/>
      <c r="MWD834" s="230"/>
      <c r="MWE834" s="230"/>
      <c r="MWF834" s="230"/>
      <c r="MWG834" s="230"/>
      <c r="MWH834" s="230"/>
      <c r="MWI834" s="230"/>
      <c r="MWJ834" s="230"/>
      <c r="MWK834" s="230"/>
      <c r="MWL834" s="230"/>
      <c r="MWM834" s="230"/>
      <c r="MWN834" s="230"/>
      <c r="MWO834" s="230"/>
      <c r="MWP834" s="230"/>
      <c r="MWQ834" s="230"/>
      <c r="MWR834" s="230"/>
      <c r="MWS834" s="230"/>
      <c r="MWT834" s="230"/>
      <c r="MWU834" s="230"/>
      <c r="MWV834" s="230"/>
      <c r="MWW834" s="230"/>
      <c r="MWX834" s="230"/>
      <c r="MWY834" s="230"/>
      <c r="MWZ834" s="230"/>
      <c r="MXA834" s="230"/>
      <c r="MXB834" s="230"/>
      <c r="MXC834" s="230"/>
      <c r="MXD834" s="230"/>
      <c r="MXE834" s="230"/>
      <c r="MXF834" s="230"/>
      <c r="MXG834" s="230"/>
      <c r="MXH834" s="230"/>
      <c r="MXI834" s="230"/>
      <c r="MXJ834" s="230"/>
      <c r="MXK834" s="230"/>
      <c r="MXL834" s="230"/>
      <c r="MXM834" s="230"/>
      <c r="MXN834" s="230"/>
      <c r="MXO834" s="230"/>
      <c r="MXP834" s="230"/>
      <c r="MXQ834" s="230"/>
      <c r="MXR834" s="230"/>
      <c r="MXS834" s="230"/>
      <c r="MXT834" s="230"/>
      <c r="MXU834" s="230"/>
      <c r="MXV834" s="230"/>
      <c r="MXW834" s="230"/>
      <c r="MXX834" s="230"/>
      <c r="MXY834" s="230"/>
      <c r="MXZ834" s="230"/>
      <c r="MYA834" s="230"/>
      <c r="MYB834" s="230"/>
      <c r="MYC834" s="230"/>
      <c r="MYD834" s="230"/>
      <c r="MYE834" s="230"/>
      <c r="MYF834" s="230"/>
      <c r="MYG834" s="230"/>
      <c r="MYH834" s="230"/>
      <c r="MYI834" s="230"/>
      <c r="MYJ834" s="230"/>
      <c r="MYK834" s="230"/>
      <c r="MYL834" s="230"/>
      <c r="MYM834" s="230"/>
      <c r="MYN834" s="230"/>
      <c r="MYO834" s="230"/>
      <c r="MYP834" s="230"/>
      <c r="MYQ834" s="230"/>
      <c r="MYR834" s="230"/>
      <c r="MYS834" s="230"/>
      <c r="MYT834" s="230"/>
      <c r="MYU834" s="230"/>
      <c r="MYV834" s="230"/>
      <c r="MYW834" s="230"/>
      <c r="MYX834" s="230"/>
      <c r="MYY834" s="230"/>
      <c r="MYZ834" s="230"/>
      <c r="MZA834" s="230"/>
      <c r="MZB834" s="230"/>
      <c r="MZC834" s="230"/>
      <c r="MZD834" s="230"/>
      <c r="MZE834" s="230"/>
      <c r="MZF834" s="230"/>
      <c r="MZG834" s="230"/>
      <c r="MZH834" s="230"/>
      <c r="MZI834" s="230"/>
      <c r="MZJ834" s="230"/>
      <c r="MZK834" s="230"/>
      <c r="MZL834" s="230"/>
      <c r="MZM834" s="230"/>
      <c r="MZN834" s="230"/>
      <c r="MZO834" s="230"/>
      <c r="MZP834" s="230"/>
      <c r="MZQ834" s="230"/>
      <c r="MZR834" s="230"/>
      <c r="MZS834" s="230"/>
      <c r="MZT834" s="230"/>
      <c r="MZU834" s="230"/>
      <c r="MZV834" s="230"/>
      <c r="MZW834" s="230"/>
      <c r="MZX834" s="230"/>
      <c r="MZY834" s="230"/>
      <c r="MZZ834" s="230"/>
      <c r="NAA834" s="230"/>
      <c r="NAB834" s="230"/>
      <c r="NAC834" s="230"/>
      <c r="NAD834" s="230"/>
      <c r="NAE834" s="230"/>
      <c r="NAF834" s="230"/>
      <c r="NAG834" s="230"/>
      <c r="NAH834" s="230"/>
      <c r="NAI834" s="230"/>
      <c r="NAJ834" s="230"/>
      <c r="NAK834" s="230"/>
      <c r="NAL834" s="230"/>
      <c r="NAM834" s="230"/>
      <c r="NAN834" s="230"/>
      <c r="NAO834" s="230"/>
      <c r="NAP834" s="230"/>
      <c r="NAQ834" s="230"/>
      <c r="NAR834" s="230"/>
      <c r="NAS834" s="230"/>
      <c r="NAT834" s="230"/>
      <c r="NAU834" s="230"/>
      <c r="NAV834" s="230"/>
      <c r="NAW834" s="230"/>
      <c r="NAX834" s="230"/>
      <c r="NAY834" s="230"/>
      <c r="NAZ834" s="230"/>
      <c r="NBA834" s="230"/>
      <c r="NBB834" s="230"/>
      <c r="NBC834" s="230"/>
      <c r="NBD834" s="230"/>
      <c r="NBE834" s="230"/>
      <c r="NBF834" s="230"/>
      <c r="NBG834" s="230"/>
      <c r="NBH834" s="230"/>
      <c r="NBI834" s="230"/>
      <c r="NBJ834" s="230"/>
      <c r="NBK834" s="230"/>
      <c r="NBL834" s="230"/>
      <c r="NBM834" s="230"/>
      <c r="NBN834" s="230"/>
      <c r="NBO834" s="230"/>
      <c r="NBP834" s="230"/>
      <c r="NBQ834" s="230"/>
      <c r="NBR834" s="230"/>
      <c r="NBS834" s="230"/>
      <c r="NBT834" s="230"/>
      <c r="NBU834" s="230"/>
      <c r="NBV834" s="230"/>
      <c r="NBW834" s="230"/>
      <c r="NBX834" s="230"/>
      <c r="NBY834" s="230"/>
      <c r="NBZ834" s="230"/>
      <c r="NCA834" s="230"/>
      <c r="NCB834" s="230"/>
      <c r="NCC834" s="230"/>
      <c r="NCD834" s="230"/>
      <c r="NCE834" s="230"/>
      <c r="NCF834" s="230"/>
      <c r="NCG834" s="230"/>
      <c r="NCH834" s="230"/>
      <c r="NCI834" s="230"/>
      <c r="NCJ834" s="230"/>
      <c r="NCK834" s="230"/>
      <c r="NCL834" s="230"/>
      <c r="NCM834" s="230"/>
      <c r="NCN834" s="230"/>
      <c r="NCO834" s="230"/>
      <c r="NCP834" s="230"/>
      <c r="NCQ834" s="230"/>
      <c r="NCR834" s="230"/>
      <c r="NCS834" s="230"/>
      <c r="NCT834" s="230"/>
      <c r="NCU834" s="230"/>
      <c r="NCV834" s="230"/>
      <c r="NCW834" s="230"/>
      <c r="NCX834" s="230"/>
      <c r="NCY834" s="230"/>
      <c r="NCZ834" s="230"/>
      <c r="NDA834" s="230"/>
      <c r="NDB834" s="230"/>
      <c r="NDC834" s="230"/>
      <c r="NDD834" s="230"/>
      <c r="NDE834" s="230"/>
      <c r="NDF834" s="230"/>
      <c r="NDG834" s="230"/>
      <c r="NDH834" s="230"/>
      <c r="NDI834" s="230"/>
      <c r="NDJ834" s="230"/>
      <c r="NDK834" s="230"/>
      <c r="NDL834" s="230"/>
      <c r="NDM834" s="230"/>
      <c r="NDN834" s="230"/>
      <c r="NDO834" s="230"/>
      <c r="NDP834" s="230"/>
      <c r="NDQ834" s="230"/>
      <c r="NDR834" s="230"/>
      <c r="NDS834" s="230"/>
      <c r="NDT834" s="230"/>
      <c r="NDU834" s="230"/>
      <c r="NDV834" s="230"/>
      <c r="NDW834" s="230"/>
      <c r="NDX834" s="230"/>
      <c r="NDY834" s="230"/>
      <c r="NDZ834" s="230"/>
      <c r="NEA834" s="230"/>
      <c r="NEB834" s="230"/>
      <c r="NEC834" s="230"/>
      <c r="NED834" s="230"/>
      <c r="NEE834" s="230"/>
      <c r="NEF834" s="230"/>
      <c r="NEG834" s="230"/>
      <c r="NEH834" s="230"/>
      <c r="NEI834" s="230"/>
      <c r="NEJ834" s="230"/>
      <c r="NEK834" s="230"/>
      <c r="NEL834" s="230"/>
      <c r="NEM834" s="230"/>
      <c r="NEN834" s="230"/>
      <c r="NEO834" s="230"/>
      <c r="NEP834" s="230"/>
      <c r="NEQ834" s="230"/>
      <c r="NER834" s="230"/>
      <c r="NES834" s="230"/>
      <c r="NET834" s="230"/>
      <c r="NEU834" s="230"/>
      <c r="NEV834" s="230"/>
      <c r="NEW834" s="230"/>
      <c r="NEX834" s="230"/>
      <c r="NEY834" s="230"/>
      <c r="NEZ834" s="230"/>
      <c r="NFA834" s="230"/>
      <c r="NFB834" s="230"/>
      <c r="NFC834" s="230"/>
      <c r="NFD834" s="230"/>
      <c r="NFE834" s="230"/>
      <c r="NFF834" s="230"/>
      <c r="NFG834" s="230"/>
      <c r="NFH834" s="230"/>
      <c r="NFI834" s="230"/>
      <c r="NFJ834" s="230"/>
      <c r="NFK834" s="230"/>
      <c r="NFL834" s="230"/>
      <c r="NFM834" s="230"/>
      <c r="NFN834" s="230"/>
      <c r="NFO834" s="230"/>
      <c r="NFP834" s="230"/>
      <c r="NFQ834" s="230"/>
      <c r="NFR834" s="230"/>
      <c r="NFS834" s="230"/>
      <c r="NFT834" s="230"/>
      <c r="NFU834" s="230"/>
      <c r="NFV834" s="230"/>
      <c r="NFW834" s="230"/>
      <c r="NFX834" s="230"/>
      <c r="NFY834" s="230"/>
      <c r="NFZ834" s="230"/>
      <c r="NGA834" s="230"/>
      <c r="NGB834" s="230"/>
      <c r="NGC834" s="230"/>
      <c r="NGD834" s="230"/>
      <c r="NGE834" s="230"/>
      <c r="NGF834" s="230"/>
      <c r="NGG834" s="230"/>
      <c r="NGH834" s="230"/>
      <c r="NGI834" s="230"/>
      <c r="NGJ834" s="230"/>
      <c r="NGK834" s="230"/>
      <c r="NGL834" s="230"/>
      <c r="NGM834" s="230"/>
      <c r="NGN834" s="230"/>
      <c r="NGO834" s="230"/>
      <c r="NGP834" s="230"/>
      <c r="NGQ834" s="230"/>
      <c r="NGR834" s="230"/>
      <c r="NGS834" s="230"/>
      <c r="NGT834" s="230"/>
      <c r="NGU834" s="230"/>
      <c r="NGV834" s="230"/>
      <c r="NGW834" s="230"/>
      <c r="NGX834" s="230"/>
      <c r="NGY834" s="230"/>
      <c r="NGZ834" s="230"/>
      <c r="NHA834" s="230"/>
      <c r="NHB834" s="230"/>
      <c r="NHC834" s="230"/>
      <c r="NHD834" s="230"/>
      <c r="NHE834" s="230"/>
      <c r="NHF834" s="230"/>
      <c r="NHG834" s="230"/>
      <c r="NHH834" s="230"/>
      <c r="NHI834" s="230"/>
      <c r="NHJ834" s="230"/>
      <c r="NHK834" s="230"/>
      <c r="NHL834" s="230"/>
      <c r="NHM834" s="230"/>
      <c r="NHN834" s="230"/>
      <c r="NHO834" s="230"/>
      <c r="NHP834" s="230"/>
      <c r="NHQ834" s="230"/>
      <c r="NHR834" s="230"/>
      <c r="NHS834" s="230"/>
      <c r="NHT834" s="230"/>
      <c r="NHU834" s="230"/>
      <c r="NHV834" s="230"/>
      <c r="NHW834" s="230"/>
      <c r="NHX834" s="230"/>
      <c r="NHY834" s="230"/>
      <c r="NHZ834" s="230"/>
      <c r="NIA834" s="230"/>
      <c r="NIB834" s="230"/>
      <c r="NIC834" s="230"/>
      <c r="NID834" s="230"/>
      <c r="NIE834" s="230"/>
      <c r="NIF834" s="230"/>
      <c r="NIG834" s="230"/>
      <c r="NIH834" s="230"/>
      <c r="NII834" s="230"/>
      <c r="NIJ834" s="230"/>
      <c r="NIK834" s="230"/>
      <c r="NIL834" s="230"/>
      <c r="NIM834" s="230"/>
      <c r="NIN834" s="230"/>
      <c r="NIO834" s="230"/>
      <c r="NIP834" s="230"/>
      <c r="NIQ834" s="230"/>
      <c r="NIR834" s="230"/>
      <c r="NIS834" s="230"/>
      <c r="NIT834" s="230"/>
      <c r="NIU834" s="230"/>
      <c r="NIV834" s="230"/>
      <c r="NIW834" s="230"/>
      <c r="NIX834" s="230"/>
      <c r="NIY834" s="230"/>
      <c r="NIZ834" s="230"/>
      <c r="NJA834" s="230"/>
      <c r="NJB834" s="230"/>
      <c r="NJC834" s="230"/>
      <c r="NJD834" s="230"/>
      <c r="NJE834" s="230"/>
      <c r="NJF834" s="230"/>
      <c r="NJG834" s="230"/>
      <c r="NJH834" s="230"/>
      <c r="NJI834" s="230"/>
      <c r="NJJ834" s="230"/>
      <c r="NJK834" s="230"/>
      <c r="NJL834" s="230"/>
      <c r="NJM834" s="230"/>
      <c r="NJN834" s="230"/>
      <c r="NJO834" s="230"/>
      <c r="NJP834" s="230"/>
      <c r="NJQ834" s="230"/>
      <c r="NJR834" s="230"/>
      <c r="NJS834" s="230"/>
      <c r="NJT834" s="230"/>
      <c r="NJU834" s="230"/>
      <c r="NJV834" s="230"/>
      <c r="NJW834" s="230"/>
      <c r="NJX834" s="230"/>
      <c r="NJY834" s="230"/>
      <c r="NJZ834" s="230"/>
      <c r="NKA834" s="230"/>
      <c r="NKB834" s="230"/>
      <c r="NKC834" s="230"/>
      <c r="NKD834" s="230"/>
      <c r="NKE834" s="230"/>
      <c r="NKF834" s="230"/>
      <c r="NKG834" s="230"/>
      <c r="NKH834" s="230"/>
      <c r="NKI834" s="230"/>
      <c r="NKJ834" s="230"/>
      <c r="NKK834" s="230"/>
      <c r="NKL834" s="230"/>
      <c r="NKM834" s="230"/>
      <c r="NKN834" s="230"/>
      <c r="NKO834" s="230"/>
      <c r="NKP834" s="230"/>
      <c r="NKQ834" s="230"/>
      <c r="NKR834" s="230"/>
      <c r="NKS834" s="230"/>
      <c r="NKT834" s="230"/>
      <c r="NKU834" s="230"/>
      <c r="NKV834" s="230"/>
      <c r="NKW834" s="230"/>
      <c r="NKX834" s="230"/>
      <c r="NKY834" s="230"/>
      <c r="NKZ834" s="230"/>
      <c r="NLA834" s="230"/>
      <c r="NLB834" s="230"/>
      <c r="NLC834" s="230"/>
      <c r="NLD834" s="230"/>
      <c r="NLE834" s="230"/>
      <c r="NLF834" s="230"/>
      <c r="NLG834" s="230"/>
      <c r="NLH834" s="230"/>
      <c r="NLI834" s="230"/>
      <c r="NLJ834" s="230"/>
      <c r="NLK834" s="230"/>
      <c r="NLL834" s="230"/>
      <c r="NLM834" s="230"/>
      <c r="NLN834" s="230"/>
      <c r="NLO834" s="230"/>
      <c r="NLP834" s="230"/>
      <c r="NLQ834" s="230"/>
      <c r="NLR834" s="230"/>
      <c r="NLS834" s="230"/>
      <c r="NLT834" s="230"/>
      <c r="NLU834" s="230"/>
      <c r="NLV834" s="230"/>
      <c r="NLW834" s="230"/>
      <c r="NLX834" s="230"/>
      <c r="NLY834" s="230"/>
      <c r="NLZ834" s="230"/>
      <c r="NMA834" s="230"/>
      <c r="NMB834" s="230"/>
      <c r="NMC834" s="230"/>
      <c r="NMD834" s="230"/>
      <c r="NME834" s="230"/>
      <c r="NMF834" s="230"/>
      <c r="NMG834" s="230"/>
      <c r="NMH834" s="230"/>
      <c r="NMI834" s="230"/>
      <c r="NMJ834" s="230"/>
      <c r="NMK834" s="230"/>
      <c r="NML834" s="230"/>
      <c r="NMM834" s="230"/>
      <c r="NMN834" s="230"/>
      <c r="NMO834" s="230"/>
      <c r="NMP834" s="230"/>
      <c r="NMQ834" s="230"/>
      <c r="NMR834" s="230"/>
      <c r="NMS834" s="230"/>
      <c r="NMT834" s="230"/>
      <c r="NMU834" s="230"/>
      <c r="NMV834" s="230"/>
      <c r="NMW834" s="230"/>
      <c r="NMX834" s="230"/>
      <c r="NMY834" s="230"/>
      <c r="NMZ834" s="230"/>
      <c r="NNA834" s="230"/>
      <c r="NNB834" s="230"/>
      <c r="NNC834" s="230"/>
      <c r="NND834" s="230"/>
      <c r="NNE834" s="230"/>
      <c r="NNF834" s="230"/>
      <c r="NNG834" s="230"/>
      <c r="NNH834" s="230"/>
      <c r="NNI834" s="230"/>
      <c r="NNJ834" s="230"/>
      <c r="NNK834" s="230"/>
      <c r="NNL834" s="230"/>
      <c r="NNM834" s="230"/>
      <c r="NNN834" s="230"/>
      <c r="NNO834" s="230"/>
      <c r="NNP834" s="230"/>
      <c r="NNQ834" s="230"/>
      <c r="NNR834" s="230"/>
      <c r="NNS834" s="230"/>
      <c r="NNT834" s="230"/>
      <c r="NNU834" s="230"/>
      <c r="NNV834" s="230"/>
      <c r="NNW834" s="230"/>
      <c r="NNX834" s="230"/>
      <c r="NNY834" s="230"/>
      <c r="NNZ834" s="230"/>
      <c r="NOA834" s="230"/>
      <c r="NOB834" s="230"/>
      <c r="NOC834" s="230"/>
      <c r="NOD834" s="230"/>
      <c r="NOE834" s="230"/>
      <c r="NOF834" s="230"/>
      <c r="NOG834" s="230"/>
      <c r="NOH834" s="230"/>
      <c r="NOI834" s="230"/>
      <c r="NOJ834" s="230"/>
      <c r="NOK834" s="230"/>
      <c r="NOL834" s="230"/>
      <c r="NOM834" s="230"/>
      <c r="NON834" s="230"/>
      <c r="NOO834" s="230"/>
      <c r="NOP834" s="230"/>
      <c r="NOQ834" s="230"/>
      <c r="NOR834" s="230"/>
      <c r="NOS834" s="230"/>
      <c r="NOT834" s="230"/>
      <c r="NOU834" s="230"/>
      <c r="NOV834" s="230"/>
      <c r="NOW834" s="230"/>
      <c r="NOX834" s="230"/>
      <c r="NOY834" s="230"/>
      <c r="NOZ834" s="230"/>
      <c r="NPA834" s="230"/>
      <c r="NPB834" s="230"/>
      <c r="NPC834" s="230"/>
      <c r="NPD834" s="230"/>
      <c r="NPE834" s="230"/>
      <c r="NPF834" s="230"/>
      <c r="NPG834" s="230"/>
      <c r="NPH834" s="230"/>
      <c r="NPI834" s="230"/>
      <c r="NPJ834" s="230"/>
      <c r="NPK834" s="230"/>
      <c r="NPL834" s="230"/>
      <c r="NPM834" s="230"/>
      <c r="NPN834" s="230"/>
      <c r="NPO834" s="230"/>
      <c r="NPP834" s="230"/>
      <c r="NPQ834" s="230"/>
      <c r="NPR834" s="230"/>
      <c r="NPS834" s="230"/>
      <c r="NPT834" s="230"/>
      <c r="NPU834" s="230"/>
      <c r="NPV834" s="230"/>
      <c r="NPW834" s="230"/>
      <c r="NPX834" s="230"/>
      <c r="NPY834" s="230"/>
      <c r="NPZ834" s="230"/>
      <c r="NQA834" s="230"/>
      <c r="NQB834" s="230"/>
      <c r="NQC834" s="230"/>
      <c r="NQD834" s="230"/>
      <c r="NQE834" s="230"/>
      <c r="NQF834" s="230"/>
      <c r="NQG834" s="230"/>
      <c r="NQH834" s="230"/>
      <c r="NQI834" s="230"/>
      <c r="NQJ834" s="230"/>
      <c r="NQK834" s="230"/>
      <c r="NQL834" s="230"/>
      <c r="NQM834" s="230"/>
      <c r="NQN834" s="230"/>
      <c r="NQO834" s="230"/>
      <c r="NQP834" s="230"/>
      <c r="NQQ834" s="230"/>
      <c r="NQR834" s="230"/>
      <c r="NQS834" s="230"/>
      <c r="NQT834" s="230"/>
      <c r="NQU834" s="230"/>
      <c r="NQV834" s="230"/>
      <c r="NQW834" s="230"/>
      <c r="NQX834" s="230"/>
      <c r="NQY834" s="230"/>
      <c r="NQZ834" s="230"/>
      <c r="NRA834" s="230"/>
      <c r="NRB834" s="230"/>
      <c r="NRC834" s="230"/>
      <c r="NRD834" s="230"/>
      <c r="NRE834" s="230"/>
      <c r="NRF834" s="230"/>
      <c r="NRG834" s="230"/>
      <c r="NRH834" s="230"/>
      <c r="NRI834" s="230"/>
      <c r="NRJ834" s="230"/>
      <c r="NRK834" s="230"/>
      <c r="NRL834" s="230"/>
      <c r="NRM834" s="230"/>
      <c r="NRN834" s="230"/>
      <c r="NRO834" s="230"/>
      <c r="NRP834" s="230"/>
      <c r="NRQ834" s="230"/>
      <c r="NRR834" s="230"/>
      <c r="NRS834" s="230"/>
      <c r="NRT834" s="230"/>
      <c r="NRU834" s="230"/>
      <c r="NRV834" s="230"/>
      <c r="NRW834" s="230"/>
      <c r="NRX834" s="230"/>
      <c r="NRY834" s="230"/>
      <c r="NRZ834" s="230"/>
      <c r="NSA834" s="230"/>
      <c r="NSB834" s="230"/>
      <c r="NSC834" s="230"/>
      <c r="NSD834" s="230"/>
      <c r="NSE834" s="230"/>
      <c r="NSF834" s="230"/>
      <c r="NSG834" s="230"/>
      <c r="NSH834" s="230"/>
      <c r="NSI834" s="230"/>
      <c r="NSJ834" s="230"/>
      <c r="NSK834" s="230"/>
      <c r="NSL834" s="230"/>
      <c r="NSM834" s="230"/>
      <c r="NSN834" s="230"/>
      <c r="NSO834" s="230"/>
      <c r="NSP834" s="230"/>
      <c r="NSQ834" s="230"/>
      <c r="NSR834" s="230"/>
      <c r="NSS834" s="230"/>
      <c r="NST834" s="230"/>
      <c r="NSU834" s="230"/>
      <c r="NSV834" s="230"/>
      <c r="NSW834" s="230"/>
      <c r="NSX834" s="230"/>
      <c r="NSY834" s="230"/>
      <c r="NSZ834" s="230"/>
      <c r="NTA834" s="230"/>
      <c r="NTB834" s="230"/>
      <c r="NTC834" s="230"/>
      <c r="NTD834" s="230"/>
      <c r="NTE834" s="230"/>
      <c r="NTF834" s="230"/>
      <c r="NTG834" s="230"/>
      <c r="NTH834" s="230"/>
      <c r="NTI834" s="230"/>
      <c r="NTJ834" s="230"/>
      <c r="NTK834" s="230"/>
      <c r="NTL834" s="230"/>
      <c r="NTM834" s="230"/>
      <c r="NTN834" s="230"/>
      <c r="NTO834" s="230"/>
      <c r="NTP834" s="230"/>
      <c r="NTQ834" s="230"/>
      <c r="NTR834" s="230"/>
      <c r="NTS834" s="230"/>
      <c r="NTT834" s="230"/>
      <c r="NTU834" s="230"/>
      <c r="NTV834" s="230"/>
      <c r="NTW834" s="230"/>
      <c r="NTX834" s="230"/>
      <c r="NTY834" s="230"/>
      <c r="NTZ834" s="230"/>
      <c r="NUA834" s="230"/>
      <c r="NUB834" s="230"/>
      <c r="NUC834" s="230"/>
      <c r="NUD834" s="230"/>
      <c r="NUE834" s="230"/>
      <c r="NUF834" s="230"/>
      <c r="NUG834" s="230"/>
      <c r="NUH834" s="230"/>
      <c r="NUI834" s="230"/>
      <c r="NUJ834" s="230"/>
      <c r="NUK834" s="230"/>
      <c r="NUL834" s="230"/>
      <c r="NUM834" s="230"/>
      <c r="NUN834" s="230"/>
      <c r="NUO834" s="230"/>
      <c r="NUP834" s="230"/>
      <c r="NUQ834" s="230"/>
      <c r="NUR834" s="230"/>
      <c r="NUS834" s="230"/>
      <c r="NUT834" s="230"/>
      <c r="NUU834" s="230"/>
      <c r="NUV834" s="230"/>
      <c r="NUW834" s="230"/>
      <c r="NUX834" s="230"/>
      <c r="NUY834" s="230"/>
      <c r="NUZ834" s="230"/>
      <c r="NVA834" s="230"/>
      <c r="NVB834" s="230"/>
      <c r="NVC834" s="230"/>
      <c r="NVD834" s="230"/>
      <c r="NVE834" s="230"/>
      <c r="NVF834" s="230"/>
      <c r="NVG834" s="230"/>
      <c r="NVH834" s="230"/>
      <c r="NVI834" s="230"/>
      <c r="NVJ834" s="230"/>
      <c r="NVK834" s="230"/>
      <c r="NVL834" s="230"/>
      <c r="NVM834" s="230"/>
      <c r="NVN834" s="230"/>
      <c r="NVO834" s="230"/>
      <c r="NVP834" s="230"/>
      <c r="NVQ834" s="230"/>
      <c r="NVR834" s="230"/>
      <c r="NVS834" s="230"/>
      <c r="NVT834" s="230"/>
      <c r="NVU834" s="230"/>
      <c r="NVV834" s="230"/>
      <c r="NVW834" s="230"/>
      <c r="NVX834" s="230"/>
      <c r="NVY834" s="230"/>
      <c r="NVZ834" s="230"/>
      <c r="NWA834" s="230"/>
      <c r="NWB834" s="230"/>
      <c r="NWC834" s="230"/>
      <c r="NWD834" s="230"/>
      <c r="NWE834" s="230"/>
      <c r="NWF834" s="230"/>
      <c r="NWG834" s="230"/>
      <c r="NWH834" s="230"/>
      <c r="NWI834" s="230"/>
      <c r="NWJ834" s="230"/>
      <c r="NWK834" s="230"/>
      <c r="NWL834" s="230"/>
      <c r="NWM834" s="230"/>
      <c r="NWN834" s="230"/>
      <c r="NWO834" s="230"/>
      <c r="NWP834" s="230"/>
      <c r="NWQ834" s="230"/>
      <c r="NWR834" s="230"/>
      <c r="NWS834" s="230"/>
      <c r="NWT834" s="230"/>
      <c r="NWU834" s="230"/>
      <c r="NWV834" s="230"/>
      <c r="NWW834" s="230"/>
      <c r="NWX834" s="230"/>
      <c r="NWY834" s="230"/>
      <c r="NWZ834" s="230"/>
      <c r="NXA834" s="230"/>
      <c r="NXB834" s="230"/>
      <c r="NXC834" s="230"/>
      <c r="NXD834" s="230"/>
      <c r="NXE834" s="230"/>
      <c r="NXF834" s="230"/>
      <c r="NXG834" s="230"/>
      <c r="NXH834" s="230"/>
      <c r="NXI834" s="230"/>
      <c r="NXJ834" s="230"/>
      <c r="NXK834" s="230"/>
      <c r="NXL834" s="230"/>
      <c r="NXM834" s="230"/>
      <c r="NXN834" s="230"/>
      <c r="NXO834" s="230"/>
      <c r="NXP834" s="230"/>
      <c r="NXQ834" s="230"/>
      <c r="NXR834" s="230"/>
      <c r="NXS834" s="230"/>
      <c r="NXT834" s="230"/>
      <c r="NXU834" s="230"/>
      <c r="NXV834" s="230"/>
      <c r="NXW834" s="230"/>
      <c r="NXX834" s="230"/>
      <c r="NXY834" s="230"/>
      <c r="NXZ834" s="230"/>
      <c r="NYA834" s="230"/>
      <c r="NYB834" s="230"/>
      <c r="NYC834" s="230"/>
      <c r="NYD834" s="230"/>
      <c r="NYE834" s="230"/>
      <c r="NYF834" s="230"/>
      <c r="NYG834" s="230"/>
      <c r="NYH834" s="230"/>
      <c r="NYI834" s="230"/>
      <c r="NYJ834" s="230"/>
      <c r="NYK834" s="230"/>
      <c r="NYL834" s="230"/>
      <c r="NYM834" s="230"/>
      <c r="NYN834" s="230"/>
      <c r="NYO834" s="230"/>
      <c r="NYP834" s="230"/>
      <c r="NYQ834" s="230"/>
      <c r="NYR834" s="230"/>
      <c r="NYS834" s="230"/>
      <c r="NYT834" s="230"/>
      <c r="NYU834" s="230"/>
      <c r="NYV834" s="230"/>
      <c r="NYW834" s="230"/>
      <c r="NYX834" s="230"/>
      <c r="NYY834" s="230"/>
      <c r="NYZ834" s="230"/>
      <c r="NZA834" s="230"/>
      <c r="NZB834" s="230"/>
      <c r="NZC834" s="230"/>
      <c r="NZD834" s="230"/>
      <c r="NZE834" s="230"/>
      <c r="NZF834" s="230"/>
      <c r="NZG834" s="230"/>
      <c r="NZH834" s="230"/>
      <c r="NZI834" s="230"/>
      <c r="NZJ834" s="230"/>
      <c r="NZK834" s="230"/>
      <c r="NZL834" s="230"/>
      <c r="NZM834" s="230"/>
      <c r="NZN834" s="230"/>
      <c r="NZO834" s="230"/>
      <c r="NZP834" s="230"/>
      <c r="NZQ834" s="230"/>
      <c r="NZR834" s="230"/>
      <c r="NZS834" s="230"/>
      <c r="NZT834" s="230"/>
      <c r="NZU834" s="230"/>
      <c r="NZV834" s="230"/>
      <c r="NZW834" s="230"/>
      <c r="NZX834" s="230"/>
      <c r="NZY834" s="230"/>
      <c r="NZZ834" s="230"/>
      <c r="OAA834" s="230"/>
      <c r="OAB834" s="230"/>
      <c r="OAC834" s="230"/>
      <c r="OAD834" s="230"/>
      <c r="OAE834" s="230"/>
      <c r="OAF834" s="230"/>
      <c r="OAG834" s="230"/>
      <c r="OAH834" s="230"/>
      <c r="OAI834" s="230"/>
      <c r="OAJ834" s="230"/>
      <c r="OAK834" s="230"/>
      <c r="OAL834" s="230"/>
      <c r="OAM834" s="230"/>
      <c r="OAN834" s="230"/>
      <c r="OAO834" s="230"/>
      <c r="OAP834" s="230"/>
      <c r="OAQ834" s="230"/>
      <c r="OAR834" s="230"/>
      <c r="OAS834" s="230"/>
      <c r="OAT834" s="230"/>
      <c r="OAU834" s="230"/>
      <c r="OAV834" s="230"/>
      <c r="OAW834" s="230"/>
      <c r="OAX834" s="230"/>
      <c r="OAY834" s="230"/>
      <c r="OAZ834" s="230"/>
      <c r="OBA834" s="230"/>
      <c r="OBB834" s="230"/>
      <c r="OBC834" s="230"/>
      <c r="OBD834" s="230"/>
      <c r="OBE834" s="230"/>
      <c r="OBF834" s="230"/>
      <c r="OBG834" s="230"/>
      <c r="OBH834" s="230"/>
      <c r="OBI834" s="230"/>
      <c r="OBJ834" s="230"/>
      <c r="OBK834" s="230"/>
      <c r="OBL834" s="230"/>
      <c r="OBM834" s="230"/>
      <c r="OBN834" s="230"/>
      <c r="OBO834" s="230"/>
      <c r="OBP834" s="230"/>
      <c r="OBQ834" s="230"/>
      <c r="OBR834" s="230"/>
      <c r="OBS834" s="230"/>
      <c r="OBT834" s="230"/>
      <c r="OBU834" s="230"/>
      <c r="OBV834" s="230"/>
      <c r="OBW834" s="230"/>
      <c r="OBX834" s="230"/>
      <c r="OBY834" s="230"/>
      <c r="OBZ834" s="230"/>
      <c r="OCA834" s="230"/>
      <c r="OCB834" s="230"/>
      <c r="OCC834" s="230"/>
      <c r="OCD834" s="230"/>
      <c r="OCE834" s="230"/>
      <c r="OCF834" s="230"/>
      <c r="OCG834" s="230"/>
      <c r="OCH834" s="230"/>
      <c r="OCI834" s="230"/>
      <c r="OCJ834" s="230"/>
      <c r="OCK834" s="230"/>
      <c r="OCL834" s="230"/>
      <c r="OCM834" s="230"/>
      <c r="OCN834" s="230"/>
      <c r="OCO834" s="230"/>
      <c r="OCP834" s="230"/>
      <c r="OCQ834" s="230"/>
      <c r="OCR834" s="230"/>
      <c r="OCS834" s="230"/>
      <c r="OCT834" s="230"/>
      <c r="OCU834" s="230"/>
      <c r="OCV834" s="230"/>
      <c r="OCW834" s="230"/>
      <c r="OCX834" s="230"/>
      <c r="OCY834" s="230"/>
      <c r="OCZ834" s="230"/>
      <c r="ODA834" s="230"/>
      <c r="ODB834" s="230"/>
      <c r="ODC834" s="230"/>
      <c r="ODD834" s="230"/>
      <c r="ODE834" s="230"/>
      <c r="ODF834" s="230"/>
      <c r="ODG834" s="230"/>
      <c r="ODH834" s="230"/>
      <c r="ODI834" s="230"/>
      <c r="ODJ834" s="230"/>
      <c r="ODK834" s="230"/>
      <c r="ODL834" s="230"/>
      <c r="ODM834" s="230"/>
      <c r="ODN834" s="230"/>
      <c r="ODO834" s="230"/>
      <c r="ODP834" s="230"/>
      <c r="ODQ834" s="230"/>
      <c r="ODR834" s="230"/>
      <c r="ODS834" s="230"/>
      <c r="ODT834" s="230"/>
      <c r="ODU834" s="230"/>
      <c r="ODV834" s="230"/>
      <c r="ODW834" s="230"/>
      <c r="ODX834" s="230"/>
      <c r="ODY834" s="230"/>
      <c r="ODZ834" s="230"/>
      <c r="OEA834" s="230"/>
      <c r="OEB834" s="230"/>
      <c r="OEC834" s="230"/>
      <c r="OED834" s="230"/>
      <c r="OEE834" s="230"/>
      <c r="OEF834" s="230"/>
      <c r="OEG834" s="230"/>
      <c r="OEH834" s="230"/>
      <c r="OEI834" s="230"/>
      <c r="OEJ834" s="230"/>
      <c r="OEK834" s="230"/>
      <c r="OEL834" s="230"/>
      <c r="OEM834" s="230"/>
      <c r="OEN834" s="230"/>
      <c r="OEO834" s="230"/>
      <c r="OEP834" s="230"/>
      <c r="OEQ834" s="230"/>
      <c r="OER834" s="230"/>
      <c r="OES834" s="230"/>
      <c r="OET834" s="230"/>
      <c r="OEU834" s="230"/>
      <c r="OEV834" s="230"/>
      <c r="OEW834" s="230"/>
      <c r="OEX834" s="230"/>
      <c r="OEY834" s="230"/>
      <c r="OEZ834" s="230"/>
      <c r="OFA834" s="230"/>
      <c r="OFB834" s="230"/>
      <c r="OFC834" s="230"/>
      <c r="OFD834" s="230"/>
      <c r="OFE834" s="230"/>
      <c r="OFF834" s="230"/>
      <c r="OFG834" s="230"/>
      <c r="OFH834" s="230"/>
      <c r="OFI834" s="230"/>
      <c r="OFJ834" s="230"/>
      <c r="OFK834" s="230"/>
      <c r="OFL834" s="230"/>
      <c r="OFM834" s="230"/>
      <c r="OFN834" s="230"/>
      <c r="OFO834" s="230"/>
      <c r="OFP834" s="230"/>
      <c r="OFQ834" s="230"/>
      <c r="OFR834" s="230"/>
      <c r="OFS834" s="230"/>
      <c r="OFT834" s="230"/>
      <c r="OFU834" s="230"/>
      <c r="OFV834" s="230"/>
      <c r="OFW834" s="230"/>
      <c r="OFX834" s="230"/>
      <c r="OFY834" s="230"/>
      <c r="OFZ834" s="230"/>
      <c r="OGA834" s="230"/>
      <c r="OGB834" s="230"/>
      <c r="OGC834" s="230"/>
      <c r="OGD834" s="230"/>
      <c r="OGE834" s="230"/>
      <c r="OGF834" s="230"/>
      <c r="OGG834" s="230"/>
      <c r="OGH834" s="230"/>
      <c r="OGI834" s="230"/>
      <c r="OGJ834" s="230"/>
      <c r="OGK834" s="230"/>
      <c r="OGL834" s="230"/>
      <c r="OGM834" s="230"/>
      <c r="OGN834" s="230"/>
      <c r="OGO834" s="230"/>
      <c r="OGP834" s="230"/>
      <c r="OGQ834" s="230"/>
      <c r="OGR834" s="230"/>
      <c r="OGS834" s="230"/>
      <c r="OGT834" s="230"/>
      <c r="OGU834" s="230"/>
      <c r="OGV834" s="230"/>
      <c r="OGW834" s="230"/>
      <c r="OGX834" s="230"/>
      <c r="OGY834" s="230"/>
      <c r="OGZ834" s="230"/>
      <c r="OHA834" s="230"/>
      <c r="OHB834" s="230"/>
      <c r="OHC834" s="230"/>
      <c r="OHD834" s="230"/>
      <c r="OHE834" s="230"/>
      <c r="OHF834" s="230"/>
      <c r="OHG834" s="230"/>
      <c r="OHH834" s="230"/>
      <c r="OHI834" s="230"/>
      <c r="OHJ834" s="230"/>
      <c r="OHK834" s="230"/>
      <c r="OHL834" s="230"/>
      <c r="OHM834" s="230"/>
      <c r="OHN834" s="230"/>
      <c r="OHO834" s="230"/>
      <c r="OHP834" s="230"/>
      <c r="OHQ834" s="230"/>
      <c r="OHR834" s="230"/>
      <c r="OHS834" s="230"/>
      <c r="OHT834" s="230"/>
      <c r="OHU834" s="230"/>
      <c r="OHV834" s="230"/>
      <c r="OHW834" s="230"/>
      <c r="OHX834" s="230"/>
      <c r="OHY834" s="230"/>
      <c r="OHZ834" s="230"/>
      <c r="OIA834" s="230"/>
      <c r="OIB834" s="230"/>
      <c r="OIC834" s="230"/>
      <c r="OID834" s="230"/>
      <c r="OIE834" s="230"/>
      <c r="OIF834" s="230"/>
      <c r="OIG834" s="230"/>
      <c r="OIH834" s="230"/>
      <c r="OII834" s="230"/>
      <c r="OIJ834" s="230"/>
      <c r="OIK834" s="230"/>
      <c r="OIL834" s="230"/>
      <c r="OIM834" s="230"/>
      <c r="OIN834" s="230"/>
      <c r="OIO834" s="230"/>
      <c r="OIP834" s="230"/>
      <c r="OIQ834" s="230"/>
      <c r="OIR834" s="230"/>
      <c r="OIS834" s="230"/>
      <c r="OIT834" s="230"/>
      <c r="OIU834" s="230"/>
      <c r="OIV834" s="230"/>
      <c r="OIW834" s="230"/>
      <c r="OIX834" s="230"/>
      <c r="OIY834" s="230"/>
      <c r="OIZ834" s="230"/>
      <c r="OJA834" s="230"/>
      <c r="OJB834" s="230"/>
      <c r="OJC834" s="230"/>
      <c r="OJD834" s="230"/>
      <c r="OJE834" s="230"/>
      <c r="OJF834" s="230"/>
      <c r="OJG834" s="230"/>
      <c r="OJH834" s="230"/>
      <c r="OJI834" s="230"/>
      <c r="OJJ834" s="230"/>
      <c r="OJK834" s="230"/>
      <c r="OJL834" s="230"/>
      <c r="OJM834" s="230"/>
      <c r="OJN834" s="230"/>
      <c r="OJO834" s="230"/>
      <c r="OJP834" s="230"/>
      <c r="OJQ834" s="230"/>
      <c r="OJR834" s="230"/>
      <c r="OJS834" s="230"/>
      <c r="OJT834" s="230"/>
      <c r="OJU834" s="230"/>
      <c r="OJV834" s="230"/>
      <c r="OJW834" s="230"/>
      <c r="OJX834" s="230"/>
      <c r="OJY834" s="230"/>
      <c r="OJZ834" s="230"/>
      <c r="OKA834" s="230"/>
      <c r="OKB834" s="230"/>
      <c r="OKC834" s="230"/>
      <c r="OKD834" s="230"/>
      <c r="OKE834" s="230"/>
      <c r="OKF834" s="230"/>
      <c r="OKG834" s="230"/>
      <c r="OKH834" s="230"/>
      <c r="OKI834" s="230"/>
      <c r="OKJ834" s="230"/>
      <c r="OKK834" s="230"/>
      <c r="OKL834" s="230"/>
      <c r="OKM834" s="230"/>
      <c r="OKN834" s="230"/>
      <c r="OKO834" s="230"/>
      <c r="OKP834" s="230"/>
      <c r="OKQ834" s="230"/>
      <c r="OKR834" s="230"/>
      <c r="OKS834" s="230"/>
      <c r="OKT834" s="230"/>
      <c r="OKU834" s="230"/>
      <c r="OKV834" s="230"/>
      <c r="OKW834" s="230"/>
      <c r="OKX834" s="230"/>
      <c r="OKY834" s="230"/>
      <c r="OKZ834" s="230"/>
      <c r="OLA834" s="230"/>
      <c r="OLB834" s="230"/>
      <c r="OLC834" s="230"/>
      <c r="OLD834" s="230"/>
      <c r="OLE834" s="230"/>
      <c r="OLF834" s="230"/>
      <c r="OLG834" s="230"/>
      <c r="OLH834" s="230"/>
      <c r="OLI834" s="230"/>
      <c r="OLJ834" s="230"/>
      <c r="OLK834" s="230"/>
      <c r="OLL834" s="230"/>
      <c r="OLM834" s="230"/>
      <c r="OLN834" s="230"/>
      <c r="OLO834" s="230"/>
      <c r="OLP834" s="230"/>
      <c r="OLQ834" s="230"/>
      <c r="OLR834" s="230"/>
      <c r="OLS834" s="230"/>
      <c r="OLT834" s="230"/>
      <c r="OLU834" s="230"/>
      <c r="OLV834" s="230"/>
      <c r="OLW834" s="230"/>
      <c r="OLX834" s="230"/>
      <c r="OLY834" s="230"/>
      <c r="OLZ834" s="230"/>
      <c r="OMA834" s="230"/>
      <c r="OMB834" s="230"/>
      <c r="OMC834" s="230"/>
      <c r="OMD834" s="230"/>
      <c r="OME834" s="230"/>
      <c r="OMF834" s="230"/>
      <c r="OMG834" s="230"/>
      <c r="OMH834" s="230"/>
      <c r="OMI834" s="230"/>
      <c r="OMJ834" s="230"/>
      <c r="OMK834" s="230"/>
      <c r="OML834" s="230"/>
      <c r="OMM834" s="230"/>
      <c r="OMN834" s="230"/>
      <c r="OMO834" s="230"/>
      <c r="OMP834" s="230"/>
      <c r="OMQ834" s="230"/>
      <c r="OMR834" s="230"/>
      <c r="OMS834" s="230"/>
      <c r="OMT834" s="230"/>
      <c r="OMU834" s="230"/>
      <c r="OMV834" s="230"/>
      <c r="OMW834" s="230"/>
      <c r="OMX834" s="230"/>
      <c r="OMY834" s="230"/>
      <c r="OMZ834" s="230"/>
      <c r="ONA834" s="230"/>
      <c r="ONB834" s="230"/>
      <c r="ONC834" s="230"/>
      <c r="OND834" s="230"/>
      <c r="ONE834" s="230"/>
      <c r="ONF834" s="230"/>
      <c r="ONG834" s="230"/>
      <c r="ONH834" s="230"/>
      <c r="ONI834" s="230"/>
      <c r="ONJ834" s="230"/>
      <c r="ONK834" s="230"/>
      <c r="ONL834" s="230"/>
      <c r="ONM834" s="230"/>
      <c r="ONN834" s="230"/>
      <c r="ONO834" s="230"/>
      <c r="ONP834" s="230"/>
      <c r="ONQ834" s="230"/>
      <c r="ONR834" s="230"/>
      <c r="ONS834" s="230"/>
      <c r="ONT834" s="230"/>
      <c r="ONU834" s="230"/>
      <c r="ONV834" s="230"/>
      <c r="ONW834" s="230"/>
      <c r="ONX834" s="230"/>
      <c r="ONY834" s="230"/>
      <c r="ONZ834" s="230"/>
      <c r="OOA834" s="230"/>
      <c r="OOB834" s="230"/>
      <c r="OOC834" s="230"/>
      <c r="OOD834" s="230"/>
      <c r="OOE834" s="230"/>
      <c r="OOF834" s="230"/>
      <c r="OOG834" s="230"/>
      <c r="OOH834" s="230"/>
      <c r="OOI834" s="230"/>
      <c r="OOJ834" s="230"/>
      <c r="OOK834" s="230"/>
      <c r="OOL834" s="230"/>
      <c r="OOM834" s="230"/>
      <c r="OON834" s="230"/>
      <c r="OOO834" s="230"/>
      <c r="OOP834" s="230"/>
      <c r="OOQ834" s="230"/>
      <c r="OOR834" s="230"/>
      <c r="OOS834" s="230"/>
      <c r="OOT834" s="230"/>
      <c r="OOU834" s="230"/>
      <c r="OOV834" s="230"/>
      <c r="OOW834" s="230"/>
      <c r="OOX834" s="230"/>
      <c r="OOY834" s="230"/>
      <c r="OOZ834" s="230"/>
      <c r="OPA834" s="230"/>
      <c r="OPB834" s="230"/>
      <c r="OPC834" s="230"/>
      <c r="OPD834" s="230"/>
      <c r="OPE834" s="230"/>
      <c r="OPF834" s="230"/>
      <c r="OPG834" s="230"/>
      <c r="OPH834" s="230"/>
      <c r="OPI834" s="230"/>
      <c r="OPJ834" s="230"/>
      <c r="OPK834" s="230"/>
      <c r="OPL834" s="230"/>
      <c r="OPM834" s="230"/>
      <c r="OPN834" s="230"/>
      <c r="OPO834" s="230"/>
      <c r="OPP834" s="230"/>
      <c r="OPQ834" s="230"/>
      <c r="OPR834" s="230"/>
      <c r="OPS834" s="230"/>
      <c r="OPT834" s="230"/>
      <c r="OPU834" s="230"/>
      <c r="OPV834" s="230"/>
      <c r="OPW834" s="230"/>
      <c r="OPX834" s="230"/>
      <c r="OPY834" s="230"/>
      <c r="OPZ834" s="230"/>
      <c r="OQA834" s="230"/>
      <c r="OQB834" s="230"/>
      <c r="OQC834" s="230"/>
      <c r="OQD834" s="230"/>
      <c r="OQE834" s="230"/>
      <c r="OQF834" s="230"/>
      <c r="OQG834" s="230"/>
      <c r="OQH834" s="230"/>
      <c r="OQI834" s="230"/>
      <c r="OQJ834" s="230"/>
      <c r="OQK834" s="230"/>
      <c r="OQL834" s="230"/>
      <c r="OQM834" s="230"/>
      <c r="OQN834" s="230"/>
      <c r="OQO834" s="230"/>
      <c r="OQP834" s="230"/>
      <c r="OQQ834" s="230"/>
      <c r="OQR834" s="230"/>
      <c r="OQS834" s="230"/>
      <c r="OQT834" s="230"/>
      <c r="OQU834" s="230"/>
      <c r="OQV834" s="230"/>
      <c r="OQW834" s="230"/>
      <c r="OQX834" s="230"/>
      <c r="OQY834" s="230"/>
      <c r="OQZ834" s="230"/>
      <c r="ORA834" s="230"/>
      <c r="ORB834" s="230"/>
      <c r="ORC834" s="230"/>
      <c r="ORD834" s="230"/>
      <c r="ORE834" s="230"/>
      <c r="ORF834" s="230"/>
      <c r="ORG834" s="230"/>
      <c r="ORH834" s="230"/>
      <c r="ORI834" s="230"/>
      <c r="ORJ834" s="230"/>
      <c r="ORK834" s="230"/>
      <c r="ORL834" s="230"/>
      <c r="ORM834" s="230"/>
      <c r="ORN834" s="230"/>
      <c r="ORO834" s="230"/>
      <c r="ORP834" s="230"/>
      <c r="ORQ834" s="230"/>
      <c r="ORR834" s="230"/>
      <c r="ORS834" s="230"/>
      <c r="ORT834" s="230"/>
      <c r="ORU834" s="230"/>
      <c r="ORV834" s="230"/>
      <c r="ORW834" s="230"/>
      <c r="ORX834" s="230"/>
      <c r="ORY834" s="230"/>
      <c r="ORZ834" s="230"/>
      <c r="OSA834" s="230"/>
      <c r="OSB834" s="230"/>
      <c r="OSC834" s="230"/>
      <c r="OSD834" s="230"/>
      <c r="OSE834" s="230"/>
      <c r="OSF834" s="230"/>
      <c r="OSG834" s="230"/>
      <c r="OSH834" s="230"/>
      <c r="OSI834" s="230"/>
      <c r="OSJ834" s="230"/>
      <c r="OSK834" s="230"/>
      <c r="OSL834" s="230"/>
      <c r="OSM834" s="230"/>
      <c r="OSN834" s="230"/>
      <c r="OSO834" s="230"/>
      <c r="OSP834" s="230"/>
      <c r="OSQ834" s="230"/>
      <c r="OSR834" s="230"/>
      <c r="OSS834" s="230"/>
      <c r="OST834" s="230"/>
      <c r="OSU834" s="230"/>
      <c r="OSV834" s="230"/>
      <c r="OSW834" s="230"/>
      <c r="OSX834" s="230"/>
      <c r="OSY834" s="230"/>
      <c r="OSZ834" s="230"/>
      <c r="OTA834" s="230"/>
      <c r="OTB834" s="230"/>
      <c r="OTC834" s="230"/>
      <c r="OTD834" s="230"/>
      <c r="OTE834" s="230"/>
      <c r="OTF834" s="230"/>
      <c r="OTG834" s="230"/>
      <c r="OTH834" s="230"/>
      <c r="OTI834" s="230"/>
      <c r="OTJ834" s="230"/>
      <c r="OTK834" s="230"/>
      <c r="OTL834" s="230"/>
      <c r="OTM834" s="230"/>
      <c r="OTN834" s="230"/>
      <c r="OTO834" s="230"/>
      <c r="OTP834" s="230"/>
      <c r="OTQ834" s="230"/>
      <c r="OTR834" s="230"/>
      <c r="OTS834" s="230"/>
      <c r="OTT834" s="230"/>
      <c r="OTU834" s="230"/>
      <c r="OTV834" s="230"/>
      <c r="OTW834" s="230"/>
      <c r="OTX834" s="230"/>
      <c r="OTY834" s="230"/>
      <c r="OTZ834" s="230"/>
      <c r="OUA834" s="230"/>
      <c r="OUB834" s="230"/>
      <c r="OUC834" s="230"/>
      <c r="OUD834" s="230"/>
      <c r="OUE834" s="230"/>
      <c r="OUF834" s="230"/>
      <c r="OUG834" s="230"/>
      <c r="OUH834" s="230"/>
      <c r="OUI834" s="230"/>
      <c r="OUJ834" s="230"/>
      <c r="OUK834" s="230"/>
      <c r="OUL834" s="230"/>
      <c r="OUM834" s="230"/>
      <c r="OUN834" s="230"/>
      <c r="OUO834" s="230"/>
      <c r="OUP834" s="230"/>
      <c r="OUQ834" s="230"/>
      <c r="OUR834" s="230"/>
      <c r="OUS834" s="230"/>
      <c r="OUT834" s="230"/>
      <c r="OUU834" s="230"/>
      <c r="OUV834" s="230"/>
      <c r="OUW834" s="230"/>
      <c r="OUX834" s="230"/>
      <c r="OUY834" s="230"/>
      <c r="OUZ834" s="230"/>
      <c r="OVA834" s="230"/>
      <c r="OVB834" s="230"/>
      <c r="OVC834" s="230"/>
      <c r="OVD834" s="230"/>
      <c r="OVE834" s="230"/>
      <c r="OVF834" s="230"/>
      <c r="OVG834" s="230"/>
      <c r="OVH834" s="230"/>
      <c r="OVI834" s="230"/>
      <c r="OVJ834" s="230"/>
      <c r="OVK834" s="230"/>
      <c r="OVL834" s="230"/>
      <c r="OVM834" s="230"/>
      <c r="OVN834" s="230"/>
      <c r="OVO834" s="230"/>
      <c r="OVP834" s="230"/>
      <c r="OVQ834" s="230"/>
      <c r="OVR834" s="230"/>
      <c r="OVS834" s="230"/>
      <c r="OVT834" s="230"/>
      <c r="OVU834" s="230"/>
      <c r="OVV834" s="230"/>
      <c r="OVW834" s="230"/>
      <c r="OVX834" s="230"/>
      <c r="OVY834" s="230"/>
      <c r="OVZ834" s="230"/>
      <c r="OWA834" s="230"/>
      <c r="OWB834" s="230"/>
      <c r="OWC834" s="230"/>
      <c r="OWD834" s="230"/>
      <c r="OWE834" s="230"/>
      <c r="OWF834" s="230"/>
      <c r="OWG834" s="230"/>
      <c r="OWH834" s="230"/>
      <c r="OWI834" s="230"/>
      <c r="OWJ834" s="230"/>
      <c r="OWK834" s="230"/>
      <c r="OWL834" s="230"/>
      <c r="OWM834" s="230"/>
      <c r="OWN834" s="230"/>
      <c r="OWO834" s="230"/>
      <c r="OWP834" s="230"/>
      <c r="OWQ834" s="230"/>
      <c r="OWR834" s="230"/>
      <c r="OWS834" s="230"/>
      <c r="OWT834" s="230"/>
      <c r="OWU834" s="230"/>
      <c r="OWV834" s="230"/>
      <c r="OWW834" s="230"/>
      <c r="OWX834" s="230"/>
      <c r="OWY834" s="230"/>
      <c r="OWZ834" s="230"/>
      <c r="OXA834" s="230"/>
      <c r="OXB834" s="230"/>
      <c r="OXC834" s="230"/>
      <c r="OXD834" s="230"/>
      <c r="OXE834" s="230"/>
      <c r="OXF834" s="230"/>
      <c r="OXG834" s="230"/>
      <c r="OXH834" s="230"/>
      <c r="OXI834" s="230"/>
      <c r="OXJ834" s="230"/>
      <c r="OXK834" s="230"/>
      <c r="OXL834" s="230"/>
      <c r="OXM834" s="230"/>
      <c r="OXN834" s="230"/>
      <c r="OXO834" s="230"/>
      <c r="OXP834" s="230"/>
      <c r="OXQ834" s="230"/>
      <c r="OXR834" s="230"/>
      <c r="OXS834" s="230"/>
      <c r="OXT834" s="230"/>
      <c r="OXU834" s="230"/>
      <c r="OXV834" s="230"/>
      <c r="OXW834" s="230"/>
      <c r="OXX834" s="230"/>
      <c r="OXY834" s="230"/>
      <c r="OXZ834" s="230"/>
      <c r="OYA834" s="230"/>
      <c r="OYB834" s="230"/>
      <c r="OYC834" s="230"/>
      <c r="OYD834" s="230"/>
      <c r="OYE834" s="230"/>
      <c r="OYF834" s="230"/>
      <c r="OYG834" s="230"/>
      <c r="OYH834" s="230"/>
      <c r="OYI834" s="230"/>
      <c r="OYJ834" s="230"/>
      <c r="OYK834" s="230"/>
      <c r="OYL834" s="230"/>
      <c r="OYM834" s="230"/>
      <c r="OYN834" s="230"/>
      <c r="OYO834" s="230"/>
      <c r="OYP834" s="230"/>
      <c r="OYQ834" s="230"/>
      <c r="OYR834" s="230"/>
      <c r="OYS834" s="230"/>
      <c r="OYT834" s="230"/>
      <c r="OYU834" s="230"/>
      <c r="OYV834" s="230"/>
      <c r="OYW834" s="230"/>
      <c r="OYX834" s="230"/>
      <c r="OYY834" s="230"/>
      <c r="OYZ834" s="230"/>
      <c r="OZA834" s="230"/>
      <c r="OZB834" s="230"/>
      <c r="OZC834" s="230"/>
      <c r="OZD834" s="230"/>
      <c r="OZE834" s="230"/>
      <c r="OZF834" s="230"/>
      <c r="OZG834" s="230"/>
      <c r="OZH834" s="230"/>
      <c r="OZI834" s="230"/>
      <c r="OZJ834" s="230"/>
      <c r="OZK834" s="230"/>
      <c r="OZL834" s="230"/>
      <c r="OZM834" s="230"/>
      <c r="OZN834" s="230"/>
      <c r="OZO834" s="230"/>
      <c r="OZP834" s="230"/>
      <c r="OZQ834" s="230"/>
      <c r="OZR834" s="230"/>
      <c r="OZS834" s="230"/>
      <c r="OZT834" s="230"/>
      <c r="OZU834" s="230"/>
      <c r="OZV834" s="230"/>
      <c r="OZW834" s="230"/>
      <c r="OZX834" s="230"/>
      <c r="OZY834" s="230"/>
      <c r="OZZ834" s="230"/>
      <c r="PAA834" s="230"/>
      <c r="PAB834" s="230"/>
      <c r="PAC834" s="230"/>
      <c r="PAD834" s="230"/>
      <c r="PAE834" s="230"/>
      <c r="PAF834" s="230"/>
      <c r="PAG834" s="230"/>
      <c r="PAH834" s="230"/>
      <c r="PAI834" s="230"/>
      <c r="PAJ834" s="230"/>
      <c r="PAK834" s="230"/>
      <c r="PAL834" s="230"/>
      <c r="PAM834" s="230"/>
      <c r="PAN834" s="230"/>
      <c r="PAO834" s="230"/>
      <c r="PAP834" s="230"/>
      <c r="PAQ834" s="230"/>
      <c r="PAR834" s="230"/>
      <c r="PAS834" s="230"/>
      <c r="PAT834" s="230"/>
      <c r="PAU834" s="230"/>
      <c r="PAV834" s="230"/>
      <c r="PAW834" s="230"/>
      <c r="PAX834" s="230"/>
      <c r="PAY834" s="230"/>
      <c r="PAZ834" s="230"/>
      <c r="PBA834" s="230"/>
      <c r="PBB834" s="230"/>
      <c r="PBC834" s="230"/>
      <c r="PBD834" s="230"/>
      <c r="PBE834" s="230"/>
      <c r="PBF834" s="230"/>
      <c r="PBG834" s="230"/>
      <c r="PBH834" s="230"/>
      <c r="PBI834" s="230"/>
      <c r="PBJ834" s="230"/>
      <c r="PBK834" s="230"/>
      <c r="PBL834" s="230"/>
      <c r="PBM834" s="230"/>
      <c r="PBN834" s="230"/>
      <c r="PBO834" s="230"/>
      <c r="PBP834" s="230"/>
      <c r="PBQ834" s="230"/>
      <c r="PBR834" s="230"/>
      <c r="PBS834" s="230"/>
      <c r="PBT834" s="230"/>
      <c r="PBU834" s="230"/>
      <c r="PBV834" s="230"/>
      <c r="PBW834" s="230"/>
      <c r="PBX834" s="230"/>
      <c r="PBY834" s="230"/>
      <c r="PBZ834" s="230"/>
      <c r="PCA834" s="230"/>
      <c r="PCB834" s="230"/>
      <c r="PCC834" s="230"/>
      <c r="PCD834" s="230"/>
      <c r="PCE834" s="230"/>
      <c r="PCF834" s="230"/>
      <c r="PCG834" s="230"/>
      <c r="PCH834" s="230"/>
      <c r="PCI834" s="230"/>
      <c r="PCJ834" s="230"/>
      <c r="PCK834" s="230"/>
      <c r="PCL834" s="230"/>
      <c r="PCM834" s="230"/>
      <c r="PCN834" s="230"/>
      <c r="PCO834" s="230"/>
      <c r="PCP834" s="230"/>
      <c r="PCQ834" s="230"/>
      <c r="PCR834" s="230"/>
      <c r="PCS834" s="230"/>
      <c r="PCT834" s="230"/>
      <c r="PCU834" s="230"/>
      <c r="PCV834" s="230"/>
      <c r="PCW834" s="230"/>
      <c r="PCX834" s="230"/>
      <c r="PCY834" s="230"/>
      <c r="PCZ834" s="230"/>
      <c r="PDA834" s="230"/>
      <c r="PDB834" s="230"/>
      <c r="PDC834" s="230"/>
      <c r="PDD834" s="230"/>
      <c r="PDE834" s="230"/>
      <c r="PDF834" s="230"/>
      <c r="PDG834" s="230"/>
      <c r="PDH834" s="230"/>
      <c r="PDI834" s="230"/>
      <c r="PDJ834" s="230"/>
      <c r="PDK834" s="230"/>
      <c r="PDL834" s="230"/>
      <c r="PDM834" s="230"/>
      <c r="PDN834" s="230"/>
      <c r="PDO834" s="230"/>
      <c r="PDP834" s="230"/>
      <c r="PDQ834" s="230"/>
      <c r="PDR834" s="230"/>
      <c r="PDS834" s="230"/>
      <c r="PDT834" s="230"/>
      <c r="PDU834" s="230"/>
      <c r="PDV834" s="230"/>
      <c r="PDW834" s="230"/>
      <c r="PDX834" s="230"/>
      <c r="PDY834" s="230"/>
      <c r="PDZ834" s="230"/>
      <c r="PEA834" s="230"/>
      <c r="PEB834" s="230"/>
      <c r="PEC834" s="230"/>
      <c r="PED834" s="230"/>
      <c r="PEE834" s="230"/>
      <c r="PEF834" s="230"/>
      <c r="PEG834" s="230"/>
      <c r="PEH834" s="230"/>
      <c r="PEI834" s="230"/>
      <c r="PEJ834" s="230"/>
      <c r="PEK834" s="230"/>
      <c r="PEL834" s="230"/>
      <c r="PEM834" s="230"/>
      <c r="PEN834" s="230"/>
      <c r="PEO834" s="230"/>
      <c r="PEP834" s="230"/>
      <c r="PEQ834" s="230"/>
      <c r="PER834" s="230"/>
      <c r="PES834" s="230"/>
      <c r="PET834" s="230"/>
      <c r="PEU834" s="230"/>
      <c r="PEV834" s="230"/>
      <c r="PEW834" s="230"/>
      <c r="PEX834" s="230"/>
      <c r="PEY834" s="230"/>
      <c r="PEZ834" s="230"/>
      <c r="PFA834" s="230"/>
      <c r="PFB834" s="230"/>
      <c r="PFC834" s="230"/>
      <c r="PFD834" s="230"/>
      <c r="PFE834" s="230"/>
      <c r="PFF834" s="230"/>
      <c r="PFG834" s="230"/>
      <c r="PFH834" s="230"/>
      <c r="PFI834" s="230"/>
      <c r="PFJ834" s="230"/>
      <c r="PFK834" s="230"/>
      <c r="PFL834" s="230"/>
      <c r="PFM834" s="230"/>
      <c r="PFN834" s="230"/>
      <c r="PFO834" s="230"/>
      <c r="PFP834" s="230"/>
      <c r="PFQ834" s="230"/>
      <c r="PFR834" s="230"/>
      <c r="PFS834" s="230"/>
      <c r="PFT834" s="230"/>
      <c r="PFU834" s="230"/>
      <c r="PFV834" s="230"/>
      <c r="PFW834" s="230"/>
      <c r="PFX834" s="230"/>
      <c r="PFY834" s="230"/>
      <c r="PFZ834" s="230"/>
      <c r="PGA834" s="230"/>
      <c r="PGB834" s="230"/>
      <c r="PGC834" s="230"/>
      <c r="PGD834" s="230"/>
      <c r="PGE834" s="230"/>
      <c r="PGF834" s="230"/>
      <c r="PGG834" s="230"/>
      <c r="PGH834" s="230"/>
      <c r="PGI834" s="230"/>
      <c r="PGJ834" s="230"/>
      <c r="PGK834" s="230"/>
      <c r="PGL834" s="230"/>
      <c r="PGM834" s="230"/>
      <c r="PGN834" s="230"/>
      <c r="PGO834" s="230"/>
      <c r="PGP834" s="230"/>
      <c r="PGQ834" s="230"/>
      <c r="PGR834" s="230"/>
      <c r="PGS834" s="230"/>
      <c r="PGT834" s="230"/>
      <c r="PGU834" s="230"/>
      <c r="PGV834" s="230"/>
      <c r="PGW834" s="230"/>
      <c r="PGX834" s="230"/>
      <c r="PGY834" s="230"/>
      <c r="PGZ834" s="230"/>
      <c r="PHA834" s="230"/>
      <c r="PHB834" s="230"/>
      <c r="PHC834" s="230"/>
      <c r="PHD834" s="230"/>
      <c r="PHE834" s="230"/>
      <c r="PHF834" s="230"/>
      <c r="PHG834" s="230"/>
      <c r="PHH834" s="230"/>
      <c r="PHI834" s="230"/>
      <c r="PHJ834" s="230"/>
      <c r="PHK834" s="230"/>
      <c r="PHL834" s="230"/>
      <c r="PHM834" s="230"/>
      <c r="PHN834" s="230"/>
      <c r="PHO834" s="230"/>
      <c r="PHP834" s="230"/>
      <c r="PHQ834" s="230"/>
      <c r="PHR834" s="230"/>
      <c r="PHS834" s="230"/>
      <c r="PHT834" s="230"/>
      <c r="PHU834" s="230"/>
      <c r="PHV834" s="230"/>
      <c r="PHW834" s="230"/>
      <c r="PHX834" s="230"/>
      <c r="PHY834" s="230"/>
      <c r="PHZ834" s="230"/>
      <c r="PIA834" s="230"/>
      <c r="PIB834" s="230"/>
      <c r="PIC834" s="230"/>
      <c r="PID834" s="230"/>
      <c r="PIE834" s="230"/>
      <c r="PIF834" s="230"/>
      <c r="PIG834" s="230"/>
      <c r="PIH834" s="230"/>
      <c r="PII834" s="230"/>
      <c r="PIJ834" s="230"/>
      <c r="PIK834" s="230"/>
      <c r="PIL834" s="230"/>
      <c r="PIM834" s="230"/>
      <c r="PIN834" s="230"/>
      <c r="PIO834" s="230"/>
      <c r="PIP834" s="230"/>
      <c r="PIQ834" s="230"/>
      <c r="PIR834" s="230"/>
      <c r="PIS834" s="230"/>
      <c r="PIT834" s="230"/>
      <c r="PIU834" s="230"/>
      <c r="PIV834" s="230"/>
      <c r="PIW834" s="230"/>
      <c r="PIX834" s="230"/>
      <c r="PIY834" s="230"/>
      <c r="PIZ834" s="230"/>
      <c r="PJA834" s="230"/>
      <c r="PJB834" s="230"/>
      <c r="PJC834" s="230"/>
      <c r="PJD834" s="230"/>
      <c r="PJE834" s="230"/>
      <c r="PJF834" s="230"/>
      <c r="PJG834" s="230"/>
      <c r="PJH834" s="230"/>
      <c r="PJI834" s="230"/>
      <c r="PJJ834" s="230"/>
      <c r="PJK834" s="230"/>
      <c r="PJL834" s="230"/>
      <c r="PJM834" s="230"/>
      <c r="PJN834" s="230"/>
      <c r="PJO834" s="230"/>
      <c r="PJP834" s="230"/>
      <c r="PJQ834" s="230"/>
      <c r="PJR834" s="230"/>
      <c r="PJS834" s="230"/>
      <c r="PJT834" s="230"/>
      <c r="PJU834" s="230"/>
      <c r="PJV834" s="230"/>
      <c r="PJW834" s="230"/>
      <c r="PJX834" s="230"/>
      <c r="PJY834" s="230"/>
      <c r="PJZ834" s="230"/>
      <c r="PKA834" s="230"/>
      <c r="PKB834" s="230"/>
      <c r="PKC834" s="230"/>
      <c r="PKD834" s="230"/>
      <c r="PKE834" s="230"/>
      <c r="PKF834" s="230"/>
      <c r="PKG834" s="230"/>
      <c r="PKH834" s="230"/>
      <c r="PKI834" s="230"/>
      <c r="PKJ834" s="230"/>
      <c r="PKK834" s="230"/>
      <c r="PKL834" s="230"/>
      <c r="PKM834" s="230"/>
      <c r="PKN834" s="230"/>
      <c r="PKO834" s="230"/>
      <c r="PKP834" s="230"/>
      <c r="PKQ834" s="230"/>
      <c r="PKR834" s="230"/>
      <c r="PKS834" s="230"/>
      <c r="PKT834" s="230"/>
      <c r="PKU834" s="230"/>
      <c r="PKV834" s="230"/>
      <c r="PKW834" s="230"/>
      <c r="PKX834" s="230"/>
      <c r="PKY834" s="230"/>
      <c r="PKZ834" s="230"/>
      <c r="PLA834" s="230"/>
      <c r="PLB834" s="230"/>
      <c r="PLC834" s="230"/>
      <c r="PLD834" s="230"/>
      <c r="PLE834" s="230"/>
      <c r="PLF834" s="230"/>
      <c r="PLG834" s="230"/>
      <c r="PLH834" s="230"/>
      <c r="PLI834" s="230"/>
      <c r="PLJ834" s="230"/>
      <c r="PLK834" s="230"/>
      <c r="PLL834" s="230"/>
      <c r="PLM834" s="230"/>
      <c r="PLN834" s="230"/>
      <c r="PLO834" s="230"/>
      <c r="PLP834" s="230"/>
      <c r="PLQ834" s="230"/>
      <c r="PLR834" s="230"/>
      <c r="PLS834" s="230"/>
      <c r="PLT834" s="230"/>
      <c r="PLU834" s="230"/>
      <c r="PLV834" s="230"/>
      <c r="PLW834" s="230"/>
      <c r="PLX834" s="230"/>
      <c r="PLY834" s="230"/>
      <c r="PLZ834" s="230"/>
      <c r="PMA834" s="230"/>
      <c r="PMB834" s="230"/>
      <c r="PMC834" s="230"/>
      <c r="PMD834" s="230"/>
      <c r="PME834" s="230"/>
      <c r="PMF834" s="230"/>
      <c r="PMG834" s="230"/>
      <c r="PMH834" s="230"/>
      <c r="PMI834" s="230"/>
      <c r="PMJ834" s="230"/>
      <c r="PMK834" s="230"/>
      <c r="PML834" s="230"/>
      <c r="PMM834" s="230"/>
      <c r="PMN834" s="230"/>
      <c r="PMO834" s="230"/>
      <c r="PMP834" s="230"/>
      <c r="PMQ834" s="230"/>
      <c r="PMR834" s="230"/>
      <c r="PMS834" s="230"/>
      <c r="PMT834" s="230"/>
      <c r="PMU834" s="230"/>
      <c r="PMV834" s="230"/>
      <c r="PMW834" s="230"/>
      <c r="PMX834" s="230"/>
      <c r="PMY834" s="230"/>
      <c r="PMZ834" s="230"/>
      <c r="PNA834" s="230"/>
      <c r="PNB834" s="230"/>
      <c r="PNC834" s="230"/>
      <c r="PND834" s="230"/>
      <c r="PNE834" s="230"/>
      <c r="PNF834" s="230"/>
      <c r="PNG834" s="230"/>
      <c r="PNH834" s="230"/>
      <c r="PNI834" s="230"/>
      <c r="PNJ834" s="230"/>
      <c r="PNK834" s="230"/>
      <c r="PNL834" s="230"/>
      <c r="PNM834" s="230"/>
      <c r="PNN834" s="230"/>
      <c r="PNO834" s="230"/>
      <c r="PNP834" s="230"/>
      <c r="PNQ834" s="230"/>
      <c r="PNR834" s="230"/>
      <c r="PNS834" s="230"/>
      <c r="PNT834" s="230"/>
      <c r="PNU834" s="230"/>
      <c r="PNV834" s="230"/>
      <c r="PNW834" s="230"/>
      <c r="PNX834" s="230"/>
      <c r="PNY834" s="230"/>
      <c r="PNZ834" s="230"/>
      <c r="POA834" s="230"/>
      <c r="POB834" s="230"/>
      <c r="POC834" s="230"/>
      <c r="POD834" s="230"/>
      <c r="POE834" s="230"/>
      <c r="POF834" s="230"/>
      <c r="POG834" s="230"/>
      <c r="POH834" s="230"/>
      <c r="POI834" s="230"/>
      <c r="POJ834" s="230"/>
      <c r="POK834" s="230"/>
      <c r="POL834" s="230"/>
      <c r="POM834" s="230"/>
      <c r="PON834" s="230"/>
      <c r="POO834" s="230"/>
      <c r="POP834" s="230"/>
      <c r="POQ834" s="230"/>
      <c r="POR834" s="230"/>
      <c r="POS834" s="230"/>
      <c r="POT834" s="230"/>
      <c r="POU834" s="230"/>
      <c r="POV834" s="230"/>
      <c r="POW834" s="230"/>
      <c r="POX834" s="230"/>
      <c r="POY834" s="230"/>
      <c r="POZ834" s="230"/>
      <c r="PPA834" s="230"/>
      <c r="PPB834" s="230"/>
      <c r="PPC834" s="230"/>
      <c r="PPD834" s="230"/>
      <c r="PPE834" s="230"/>
      <c r="PPF834" s="230"/>
      <c r="PPG834" s="230"/>
      <c r="PPH834" s="230"/>
      <c r="PPI834" s="230"/>
      <c r="PPJ834" s="230"/>
      <c r="PPK834" s="230"/>
      <c r="PPL834" s="230"/>
      <c r="PPM834" s="230"/>
      <c r="PPN834" s="230"/>
      <c r="PPO834" s="230"/>
      <c r="PPP834" s="230"/>
      <c r="PPQ834" s="230"/>
      <c r="PPR834" s="230"/>
      <c r="PPS834" s="230"/>
      <c r="PPT834" s="230"/>
      <c r="PPU834" s="230"/>
      <c r="PPV834" s="230"/>
      <c r="PPW834" s="230"/>
      <c r="PPX834" s="230"/>
      <c r="PPY834" s="230"/>
      <c r="PPZ834" s="230"/>
      <c r="PQA834" s="230"/>
      <c r="PQB834" s="230"/>
      <c r="PQC834" s="230"/>
      <c r="PQD834" s="230"/>
      <c r="PQE834" s="230"/>
      <c r="PQF834" s="230"/>
      <c r="PQG834" s="230"/>
      <c r="PQH834" s="230"/>
      <c r="PQI834" s="230"/>
      <c r="PQJ834" s="230"/>
      <c r="PQK834" s="230"/>
      <c r="PQL834" s="230"/>
      <c r="PQM834" s="230"/>
      <c r="PQN834" s="230"/>
      <c r="PQO834" s="230"/>
      <c r="PQP834" s="230"/>
      <c r="PQQ834" s="230"/>
      <c r="PQR834" s="230"/>
      <c r="PQS834" s="230"/>
      <c r="PQT834" s="230"/>
      <c r="PQU834" s="230"/>
      <c r="PQV834" s="230"/>
      <c r="PQW834" s="230"/>
      <c r="PQX834" s="230"/>
      <c r="PQY834" s="230"/>
      <c r="PQZ834" s="230"/>
      <c r="PRA834" s="230"/>
      <c r="PRB834" s="230"/>
      <c r="PRC834" s="230"/>
      <c r="PRD834" s="230"/>
      <c r="PRE834" s="230"/>
      <c r="PRF834" s="230"/>
      <c r="PRG834" s="230"/>
      <c r="PRH834" s="230"/>
      <c r="PRI834" s="230"/>
      <c r="PRJ834" s="230"/>
      <c r="PRK834" s="230"/>
      <c r="PRL834" s="230"/>
      <c r="PRM834" s="230"/>
      <c r="PRN834" s="230"/>
      <c r="PRO834" s="230"/>
      <c r="PRP834" s="230"/>
      <c r="PRQ834" s="230"/>
      <c r="PRR834" s="230"/>
      <c r="PRS834" s="230"/>
      <c r="PRT834" s="230"/>
      <c r="PRU834" s="230"/>
      <c r="PRV834" s="230"/>
      <c r="PRW834" s="230"/>
      <c r="PRX834" s="230"/>
      <c r="PRY834" s="230"/>
      <c r="PRZ834" s="230"/>
      <c r="PSA834" s="230"/>
      <c r="PSB834" s="230"/>
      <c r="PSC834" s="230"/>
      <c r="PSD834" s="230"/>
      <c r="PSE834" s="230"/>
      <c r="PSF834" s="230"/>
      <c r="PSG834" s="230"/>
      <c r="PSH834" s="230"/>
      <c r="PSI834" s="230"/>
      <c r="PSJ834" s="230"/>
      <c r="PSK834" s="230"/>
      <c r="PSL834" s="230"/>
      <c r="PSM834" s="230"/>
      <c r="PSN834" s="230"/>
      <c r="PSO834" s="230"/>
      <c r="PSP834" s="230"/>
      <c r="PSQ834" s="230"/>
      <c r="PSR834" s="230"/>
      <c r="PSS834" s="230"/>
      <c r="PST834" s="230"/>
      <c r="PSU834" s="230"/>
      <c r="PSV834" s="230"/>
      <c r="PSW834" s="230"/>
      <c r="PSX834" s="230"/>
      <c r="PSY834" s="230"/>
      <c r="PSZ834" s="230"/>
      <c r="PTA834" s="230"/>
      <c r="PTB834" s="230"/>
      <c r="PTC834" s="230"/>
      <c r="PTD834" s="230"/>
      <c r="PTE834" s="230"/>
      <c r="PTF834" s="230"/>
      <c r="PTG834" s="230"/>
      <c r="PTH834" s="230"/>
      <c r="PTI834" s="230"/>
      <c r="PTJ834" s="230"/>
      <c r="PTK834" s="230"/>
      <c r="PTL834" s="230"/>
      <c r="PTM834" s="230"/>
      <c r="PTN834" s="230"/>
      <c r="PTO834" s="230"/>
      <c r="PTP834" s="230"/>
      <c r="PTQ834" s="230"/>
      <c r="PTR834" s="230"/>
      <c r="PTS834" s="230"/>
      <c r="PTT834" s="230"/>
      <c r="PTU834" s="230"/>
      <c r="PTV834" s="230"/>
      <c r="PTW834" s="230"/>
      <c r="PTX834" s="230"/>
      <c r="PTY834" s="230"/>
      <c r="PTZ834" s="230"/>
      <c r="PUA834" s="230"/>
      <c r="PUB834" s="230"/>
      <c r="PUC834" s="230"/>
      <c r="PUD834" s="230"/>
      <c r="PUE834" s="230"/>
      <c r="PUF834" s="230"/>
      <c r="PUG834" s="230"/>
      <c r="PUH834" s="230"/>
      <c r="PUI834" s="230"/>
      <c r="PUJ834" s="230"/>
      <c r="PUK834" s="230"/>
      <c r="PUL834" s="230"/>
      <c r="PUM834" s="230"/>
      <c r="PUN834" s="230"/>
      <c r="PUO834" s="230"/>
      <c r="PUP834" s="230"/>
      <c r="PUQ834" s="230"/>
      <c r="PUR834" s="230"/>
      <c r="PUS834" s="230"/>
      <c r="PUT834" s="230"/>
      <c r="PUU834" s="230"/>
      <c r="PUV834" s="230"/>
      <c r="PUW834" s="230"/>
      <c r="PUX834" s="230"/>
      <c r="PUY834" s="230"/>
      <c r="PUZ834" s="230"/>
      <c r="PVA834" s="230"/>
      <c r="PVB834" s="230"/>
      <c r="PVC834" s="230"/>
      <c r="PVD834" s="230"/>
      <c r="PVE834" s="230"/>
      <c r="PVF834" s="230"/>
      <c r="PVG834" s="230"/>
      <c r="PVH834" s="230"/>
      <c r="PVI834" s="230"/>
      <c r="PVJ834" s="230"/>
      <c r="PVK834" s="230"/>
      <c r="PVL834" s="230"/>
      <c r="PVM834" s="230"/>
      <c r="PVN834" s="230"/>
      <c r="PVO834" s="230"/>
      <c r="PVP834" s="230"/>
      <c r="PVQ834" s="230"/>
      <c r="PVR834" s="230"/>
      <c r="PVS834" s="230"/>
      <c r="PVT834" s="230"/>
      <c r="PVU834" s="230"/>
      <c r="PVV834" s="230"/>
      <c r="PVW834" s="230"/>
      <c r="PVX834" s="230"/>
      <c r="PVY834" s="230"/>
      <c r="PVZ834" s="230"/>
      <c r="PWA834" s="230"/>
      <c r="PWB834" s="230"/>
      <c r="PWC834" s="230"/>
      <c r="PWD834" s="230"/>
      <c r="PWE834" s="230"/>
      <c r="PWF834" s="230"/>
      <c r="PWG834" s="230"/>
      <c r="PWH834" s="230"/>
      <c r="PWI834" s="230"/>
      <c r="PWJ834" s="230"/>
      <c r="PWK834" s="230"/>
      <c r="PWL834" s="230"/>
      <c r="PWM834" s="230"/>
      <c r="PWN834" s="230"/>
      <c r="PWO834" s="230"/>
      <c r="PWP834" s="230"/>
      <c r="PWQ834" s="230"/>
      <c r="PWR834" s="230"/>
      <c r="PWS834" s="230"/>
      <c r="PWT834" s="230"/>
      <c r="PWU834" s="230"/>
      <c r="PWV834" s="230"/>
      <c r="PWW834" s="230"/>
      <c r="PWX834" s="230"/>
      <c r="PWY834" s="230"/>
      <c r="PWZ834" s="230"/>
      <c r="PXA834" s="230"/>
      <c r="PXB834" s="230"/>
      <c r="PXC834" s="230"/>
      <c r="PXD834" s="230"/>
      <c r="PXE834" s="230"/>
      <c r="PXF834" s="230"/>
      <c r="PXG834" s="230"/>
      <c r="PXH834" s="230"/>
      <c r="PXI834" s="230"/>
      <c r="PXJ834" s="230"/>
      <c r="PXK834" s="230"/>
      <c r="PXL834" s="230"/>
      <c r="PXM834" s="230"/>
      <c r="PXN834" s="230"/>
      <c r="PXO834" s="230"/>
      <c r="PXP834" s="230"/>
      <c r="PXQ834" s="230"/>
      <c r="PXR834" s="230"/>
      <c r="PXS834" s="230"/>
      <c r="PXT834" s="230"/>
      <c r="PXU834" s="230"/>
      <c r="PXV834" s="230"/>
      <c r="PXW834" s="230"/>
      <c r="PXX834" s="230"/>
      <c r="PXY834" s="230"/>
      <c r="PXZ834" s="230"/>
      <c r="PYA834" s="230"/>
      <c r="PYB834" s="230"/>
      <c r="PYC834" s="230"/>
      <c r="PYD834" s="230"/>
      <c r="PYE834" s="230"/>
      <c r="PYF834" s="230"/>
      <c r="PYG834" s="230"/>
      <c r="PYH834" s="230"/>
      <c r="PYI834" s="230"/>
      <c r="PYJ834" s="230"/>
      <c r="PYK834" s="230"/>
      <c r="PYL834" s="230"/>
      <c r="PYM834" s="230"/>
      <c r="PYN834" s="230"/>
      <c r="PYO834" s="230"/>
      <c r="PYP834" s="230"/>
      <c r="PYQ834" s="230"/>
      <c r="PYR834" s="230"/>
      <c r="PYS834" s="230"/>
      <c r="PYT834" s="230"/>
      <c r="PYU834" s="230"/>
      <c r="PYV834" s="230"/>
      <c r="PYW834" s="230"/>
      <c r="PYX834" s="230"/>
      <c r="PYY834" s="230"/>
      <c r="PYZ834" s="230"/>
      <c r="PZA834" s="230"/>
      <c r="PZB834" s="230"/>
      <c r="PZC834" s="230"/>
      <c r="PZD834" s="230"/>
      <c r="PZE834" s="230"/>
      <c r="PZF834" s="230"/>
      <c r="PZG834" s="230"/>
      <c r="PZH834" s="230"/>
      <c r="PZI834" s="230"/>
      <c r="PZJ834" s="230"/>
      <c r="PZK834" s="230"/>
      <c r="PZL834" s="230"/>
      <c r="PZM834" s="230"/>
      <c r="PZN834" s="230"/>
      <c r="PZO834" s="230"/>
      <c r="PZP834" s="230"/>
      <c r="PZQ834" s="230"/>
      <c r="PZR834" s="230"/>
      <c r="PZS834" s="230"/>
      <c r="PZT834" s="230"/>
      <c r="PZU834" s="230"/>
      <c r="PZV834" s="230"/>
      <c r="PZW834" s="230"/>
      <c r="PZX834" s="230"/>
      <c r="PZY834" s="230"/>
      <c r="PZZ834" s="230"/>
      <c r="QAA834" s="230"/>
      <c r="QAB834" s="230"/>
      <c r="QAC834" s="230"/>
      <c r="QAD834" s="230"/>
      <c r="QAE834" s="230"/>
      <c r="QAF834" s="230"/>
      <c r="QAG834" s="230"/>
      <c r="QAH834" s="230"/>
      <c r="QAI834" s="230"/>
      <c r="QAJ834" s="230"/>
      <c r="QAK834" s="230"/>
      <c r="QAL834" s="230"/>
      <c r="QAM834" s="230"/>
      <c r="QAN834" s="230"/>
      <c r="QAO834" s="230"/>
      <c r="QAP834" s="230"/>
      <c r="QAQ834" s="230"/>
      <c r="QAR834" s="230"/>
      <c r="QAS834" s="230"/>
      <c r="QAT834" s="230"/>
      <c r="QAU834" s="230"/>
      <c r="QAV834" s="230"/>
      <c r="QAW834" s="230"/>
      <c r="QAX834" s="230"/>
      <c r="QAY834" s="230"/>
      <c r="QAZ834" s="230"/>
      <c r="QBA834" s="230"/>
      <c r="QBB834" s="230"/>
      <c r="QBC834" s="230"/>
      <c r="QBD834" s="230"/>
      <c r="QBE834" s="230"/>
      <c r="QBF834" s="230"/>
      <c r="QBG834" s="230"/>
      <c r="QBH834" s="230"/>
      <c r="QBI834" s="230"/>
      <c r="QBJ834" s="230"/>
      <c r="QBK834" s="230"/>
      <c r="QBL834" s="230"/>
      <c r="QBM834" s="230"/>
      <c r="QBN834" s="230"/>
      <c r="QBO834" s="230"/>
      <c r="QBP834" s="230"/>
      <c r="QBQ834" s="230"/>
      <c r="QBR834" s="230"/>
      <c r="QBS834" s="230"/>
      <c r="QBT834" s="230"/>
      <c r="QBU834" s="230"/>
      <c r="QBV834" s="230"/>
      <c r="QBW834" s="230"/>
      <c r="QBX834" s="230"/>
      <c r="QBY834" s="230"/>
      <c r="QBZ834" s="230"/>
      <c r="QCA834" s="230"/>
      <c r="QCB834" s="230"/>
      <c r="QCC834" s="230"/>
      <c r="QCD834" s="230"/>
      <c r="QCE834" s="230"/>
      <c r="QCF834" s="230"/>
      <c r="QCG834" s="230"/>
      <c r="QCH834" s="230"/>
      <c r="QCI834" s="230"/>
      <c r="QCJ834" s="230"/>
      <c r="QCK834" s="230"/>
      <c r="QCL834" s="230"/>
      <c r="QCM834" s="230"/>
      <c r="QCN834" s="230"/>
      <c r="QCO834" s="230"/>
      <c r="QCP834" s="230"/>
      <c r="QCQ834" s="230"/>
      <c r="QCR834" s="230"/>
      <c r="QCS834" s="230"/>
      <c r="QCT834" s="230"/>
      <c r="QCU834" s="230"/>
      <c r="QCV834" s="230"/>
      <c r="QCW834" s="230"/>
      <c r="QCX834" s="230"/>
      <c r="QCY834" s="230"/>
      <c r="QCZ834" s="230"/>
      <c r="QDA834" s="230"/>
      <c r="QDB834" s="230"/>
      <c r="QDC834" s="230"/>
      <c r="QDD834" s="230"/>
      <c r="QDE834" s="230"/>
      <c r="QDF834" s="230"/>
      <c r="QDG834" s="230"/>
      <c r="QDH834" s="230"/>
      <c r="QDI834" s="230"/>
      <c r="QDJ834" s="230"/>
      <c r="QDK834" s="230"/>
      <c r="QDL834" s="230"/>
      <c r="QDM834" s="230"/>
      <c r="QDN834" s="230"/>
      <c r="QDO834" s="230"/>
      <c r="QDP834" s="230"/>
      <c r="QDQ834" s="230"/>
      <c r="QDR834" s="230"/>
      <c r="QDS834" s="230"/>
      <c r="QDT834" s="230"/>
      <c r="QDU834" s="230"/>
      <c r="QDV834" s="230"/>
      <c r="QDW834" s="230"/>
      <c r="QDX834" s="230"/>
      <c r="QDY834" s="230"/>
      <c r="QDZ834" s="230"/>
      <c r="QEA834" s="230"/>
      <c r="QEB834" s="230"/>
      <c r="QEC834" s="230"/>
      <c r="QED834" s="230"/>
      <c r="QEE834" s="230"/>
      <c r="QEF834" s="230"/>
      <c r="QEG834" s="230"/>
      <c r="QEH834" s="230"/>
      <c r="QEI834" s="230"/>
      <c r="QEJ834" s="230"/>
      <c r="QEK834" s="230"/>
      <c r="QEL834" s="230"/>
      <c r="QEM834" s="230"/>
      <c r="QEN834" s="230"/>
      <c r="QEO834" s="230"/>
      <c r="QEP834" s="230"/>
      <c r="QEQ834" s="230"/>
      <c r="QER834" s="230"/>
      <c r="QES834" s="230"/>
      <c r="QET834" s="230"/>
      <c r="QEU834" s="230"/>
      <c r="QEV834" s="230"/>
      <c r="QEW834" s="230"/>
      <c r="QEX834" s="230"/>
      <c r="QEY834" s="230"/>
      <c r="QEZ834" s="230"/>
      <c r="QFA834" s="230"/>
      <c r="QFB834" s="230"/>
      <c r="QFC834" s="230"/>
      <c r="QFD834" s="230"/>
      <c r="QFE834" s="230"/>
      <c r="QFF834" s="230"/>
      <c r="QFG834" s="230"/>
      <c r="QFH834" s="230"/>
      <c r="QFI834" s="230"/>
      <c r="QFJ834" s="230"/>
      <c r="QFK834" s="230"/>
      <c r="QFL834" s="230"/>
      <c r="QFM834" s="230"/>
      <c r="QFN834" s="230"/>
      <c r="QFO834" s="230"/>
      <c r="QFP834" s="230"/>
      <c r="QFQ834" s="230"/>
      <c r="QFR834" s="230"/>
      <c r="QFS834" s="230"/>
      <c r="QFT834" s="230"/>
      <c r="QFU834" s="230"/>
      <c r="QFV834" s="230"/>
      <c r="QFW834" s="230"/>
      <c r="QFX834" s="230"/>
      <c r="QFY834" s="230"/>
      <c r="QFZ834" s="230"/>
      <c r="QGA834" s="230"/>
      <c r="QGB834" s="230"/>
      <c r="QGC834" s="230"/>
      <c r="QGD834" s="230"/>
      <c r="QGE834" s="230"/>
      <c r="QGF834" s="230"/>
      <c r="QGG834" s="230"/>
      <c r="QGH834" s="230"/>
      <c r="QGI834" s="230"/>
      <c r="QGJ834" s="230"/>
      <c r="QGK834" s="230"/>
      <c r="QGL834" s="230"/>
      <c r="QGM834" s="230"/>
      <c r="QGN834" s="230"/>
      <c r="QGO834" s="230"/>
      <c r="QGP834" s="230"/>
      <c r="QGQ834" s="230"/>
      <c r="QGR834" s="230"/>
      <c r="QGS834" s="230"/>
      <c r="QGT834" s="230"/>
      <c r="QGU834" s="230"/>
      <c r="QGV834" s="230"/>
      <c r="QGW834" s="230"/>
      <c r="QGX834" s="230"/>
      <c r="QGY834" s="230"/>
      <c r="QGZ834" s="230"/>
      <c r="QHA834" s="230"/>
      <c r="QHB834" s="230"/>
      <c r="QHC834" s="230"/>
      <c r="QHD834" s="230"/>
      <c r="QHE834" s="230"/>
      <c r="QHF834" s="230"/>
      <c r="QHG834" s="230"/>
      <c r="QHH834" s="230"/>
      <c r="QHI834" s="230"/>
      <c r="QHJ834" s="230"/>
      <c r="QHK834" s="230"/>
      <c r="QHL834" s="230"/>
      <c r="QHM834" s="230"/>
      <c r="QHN834" s="230"/>
      <c r="QHO834" s="230"/>
      <c r="QHP834" s="230"/>
      <c r="QHQ834" s="230"/>
      <c r="QHR834" s="230"/>
      <c r="QHS834" s="230"/>
      <c r="QHT834" s="230"/>
      <c r="QHU834" s="230"/>
      <c r="QHV834" s="230"/>
      <c r="QHW834" s="230"/>
      <c r="QHX834" s="230"/>
      <c r="QHY834" s="230"/>
      <c r="QHZ834" s="230"/>
      <c r="QIA834" s="230"/>
      <c r="QIB834" s="230"/>
      <c r="QIC834" s="230"/>
      <c r="QID834" s="230"/>
      <c r="QIE834" s="230"/>
      <c r="QIF834" s="230"/>
      <c r="QIG834" s="230"/>
      <c r="QIH834" s="230"/>
      <c r="QII834" s="230"/>
      <c r="QIJ834" s="230"/>
      <c r="QIK834" s="230"/>
      <c r="QIL834" s="230"/>
      <c r="QIM834" s="230"/>
      <c r="QIN834" s="230"/>
      <c r="QIO834" s="230"/>
      <c r="QIP834" s="230"/>
      <c r="QIQ834" s="230"/>
      <c r="QIR834" s="230"/>
      <c r="QIS834" s="230"/>
      <c r="QIT834" s="230"/>
      <c r="QIU834" s="230"/>
      <c r="QIV834" s="230"/>
      <c r="QIW834" s="230"/>
      <c r="QIX834" s="230"/>
      <c r="QIY834" s="230"/>
      <c r="QIZ834" s="230"/>
      <c r="QJA834" s="230"/>
      <c r="QJB834" s="230"/>
      <c r="QJC834" s="230"/>
      <c r="QJD834" s="230"/>
      <c r="QJE834" s="230"/>
      <c r="QJF834" s="230"/>
      <c r="QJG834" s="230"/>
      <c r="QJH834" s="230"/>
      <c r="QJI834" s="230"/>
      <c r="QJJ834" s="230"/>
      <c r="QJK834" s="230"/>
      <c r="QJL834" s="230"/>
      <c r="QJM834" s="230"/>
      <c r="QJN834" s="230"/>
      <c r="QJO834" s="230"/>
      <c r="QJP834" s="230"/>
      <c r="QJQ834" s="230"/>
      <c r="QJR834" s="230"/>
      <c r="QJS834" s="230"/>
      <c r="QJT834" s="230"/>
      <c r="QJU834" s="230"/>
      <c r="QJV834" s="230"/>
      <c r="QJW834" s="230"/>
      <c r="QJX834" s="230"/>
      <c r="QJY834" s="230"/>
      <c r="QJZ834" s="230"/>
      <c r="QKA834" s="230"/>
      <c r="QKB834" s="230"/>
      <c r="QKC834" s="230"/>
      <c r="QKD834" s="230"/>
      <c r="QKE834" s="230"/>
      <c r="QKF834" s="230"/>
      <c r="QKG834" s="230"/>
      <c r="QKH834" s="230"/>
      <c r="QKI834" s="230"/>
      <c r="QKJ834" s="230"/>
      <c r="QKK834" s="230"/>
      <c r="QKL834" s="230"/>
      <c r="QKM834" s="230"/>
      <c r="QKN834" s="230"/>
      <c r="QKO834" s="230"/>
      <c r="QKP834" s="230"/>
      <c r="QKQ834" s="230"/>
      <c r="QKR834" s="230"/>
      <c r="QKS834" s="230"/>
      <c r="QKT834" s="230"/>
      <c r="QKU834" s="230"/>
      <c r="QKV834" s="230"/>
      <c r="QKW834" s="230"/>
      <c r="QKX834" s="230"/>
      <c r="QKY834" s="230"/>
      <c r="QKZ834" s="230"/>
      <c r="QLA834" s="230"/>
      <c r="QLB834" s="230"/>
      <c r="QLC834" s="230"/>
      <c r="QLD834" s="230"/>
      <c r="QLE834" s="230"/>
      <c r="QLF834" s="230"/>
      <c r="QLG834" s="230"/>
      <c r="QLH834" s="230"/>
      <c r="QLI834" s="230"/>
      <c r="QLJ834" s="230"/>
      <c r="QLK834" s="230"/>
      <c r="QLL834" s="230"/>
      <c r="QLM834" s="230"/>
      <c r="QLN834" s="230"/>
      <c r="QLO834" s="230"/>
      <c r="QLP834" s="230"/>
      <c r="QLQ834" s="230"/>
      <c r="QLR834" s="230"/>
      <c r="QLS834" s="230"/>
      <c r="QLT834" s="230"/>
      <c r="QLU834" s="230"/>
      <c r="QLV834" s="230"/>
      <c r="QLW834" s="230"/>
      <c r="QLX834" s="230"/>
      <c r="QLY834" s="230"/>
      <c r="QLZ834" s="230"/>
      <c r="QMA834" s="230"/>
      <c r="QMB834" s="230"/>
      <c r="QMC834" s="230"/>
      <c r="QMD834" s="230"/>
      <c r="QME834" s="230"/>
      <c r="QMF834" s="230"/>
      <c r="QMG834" s="230"/>
      <c r="QMH834" s="230"/>
      <c r="QMI834" s="230"/>
      <c r="QMJ834" s="230"/>
      <c r="QMK834" s="230"/>
      <c r="QML834" s="230"/>
      <c r="QMM834" s="230"/>
      <c r="QMN834" s="230"/>
      <c r="QMO834" s="230"/>
      <c r="QMP834" s="230"/>
      <c r="QMQ834" s="230"/>
      <c r="QMR834" s="230"/>
      <c r="QMS834" s="230"/>
      <c r="QMT834" s="230"/>
      <c r="QMU834" s="230"/>
      <c r="QMV834" s="230"/>
      <c r="QMW834" s="230"/>
      <c r="QMX834" s="230"/>
      <c r="QMY834" s="230"/>
      <c r="QMZ834" s="230"/>
      <c r="QNA834" s="230"/>
      <c r="QNB834" s="230"/>
      <c r="QNC834" s="230"/>
      <c r="QND834" s="230"/>
      <c r="QNE834" s="230"/>
      <c r="QNF834" s="230"/>
      <c r="QNG834" s="230"/>
      <c r="QNH834" s="230"/>
      <c r="QNI834" s="230"/>
      <c r="QNJ834" s="230"/>
      <c r="QNK834" s="230"/>
      <c r="QNL834" s="230"/>
      <c r="QNM834" s="230"/>
      <c r="QNN834" s="230"/>
      <c r="QNO834" s="230"/>
      <c r="QNP834" s="230"/>
      <c r="QNQ834" s="230"/>
      <c r="QNR834" s="230"/>
      <c r="QNS834" s="230"/>
      <c r="QNT834" s="230"/>
      <c r="QNU834" s="230"/>
      <c r="QNV834" s="230"/>
      <c r="QNW834" s="230"/>
      <c r="QNX834" s="230"/>
      <c r="QNY834" s="230"/>
      <c r="QNZ834" s="230"/>
      <c r="QOA834" s="230"/>
      <c r="QOB834" s="230"/>
      <c r="QOC834" s="230"/>
      <c r="QOD834" s="230"/>
      <c r="QOE834" s="230"/>
      <c r="QOF834" s="230"/>
      <c r="QOG834" s="230"/>
      <c r="QOH834" s="230"/>
      <c r="QOI834" s="230"/>
      <c r="QOJ834" s="230"/>
      <c r="QOK834" s="230"/>
      <c r="QOL834" s="230"/>
      <c r="QOM834" s="230"/>
      <c r="QON834" s="230"/>
      <c r="QOO834" s="230"/>
      <c r="QOP834" s="230"/>
      <c r="QOQ834" s="230"/>
      <c r="QOR834" s="230"/>
      <c r="QOS834" s="230"/>
      <c r="QOT834" s="230"/>
      <c r="QOU834" s="230"/>
      <c r="QOV834" s="230"/>
      <c r="QOW834" s="230"/>
      <c r="QOX834" s="230"/>
      <c r="QOY834" s="230"/>
      <c r="QOZ834" s="230"/>
      <c r="QPA834" s="230"/>
      <c r="QPB834" s="230"/>
      <c r="QPC834" s="230"/>
      <c r="QPD834" s="230"/>
      <c r="QPE834" s="230"/>
      <c r="QPF834" s="230"/>
      <c r="QPG834" s="230"/>
      <c r="QPH834" s="230"/>
      <c r="QPI834" s="230"/>
      <c r="QPJ834" s="230"/>
      <c r="QPK834" s="230"/>
      <c r="QPL834" s="230"/>
      <c r="QPM834" s="230"/>
      <c r="QPN834" s="230"/>
      <c r="QPO834" s="230"/>
      <c r="QPP834" s="230"/>
      <c r="QPQ834" s="230"/>
      <c r="QPR834" s="230"/>
      <c r="QPS834" s="230"/>
      <c r="QPT834" s="230"/>
      <c r="QPU834" s="230"/>
      <c r="QPV834" s="230"/>
      <c r="QPW834" s="230"/>
      <c r="QPX834" s="230"/>
      <c r="QPY834" s="230"/>
      <c r="QPZ834" s="230"/>
      <c r="QQA834" s="230"/>
      <c r="QQB834" s="230"/>
      <c r="QQC834" s="230"/>
      <c r="QQD834" s="230"/>
      <c r="QQE834" s="230"/>
      <c r="QQF834" s="230"/>
      <c r="QQG834" s="230"/>
      <c r="QQH834" s="230"/>
      <c r="QQI834" s="230"/>
      <c r="QQJ834" s="230"/>
      <c r="QQK834" s="230"/>
      <c r="QQL834" s="230"/>
      <c r="QQM834" s="230"/>
      <c r="QQN834" s="230"/>
      <c r="QQO834" s="230"/>
      <c r="QQP834" s="230"/>
      <c r="QQQ834" s="230"/>
      <c r="QQR834" s="230"/>
      <c r="QQS834" s="230"/>
      <c r="QQT834" s="230"/>
      <c r="QQU834" s="230"/>
      <c r="QQV834" s="230"/>
      <c r="QQW834" s="230"/>
      <c r="QQX834" s="230"/>
      <c r="QQY834" s="230"/>
      <c r="QQZ834" s="230"/>
      <c r="QRA834" s="230"/>
      <c r="QRB834" s="230"/>
      <c r="QRC834" s="230"/>
      <c r="QRD834" s="230"/>
      <c r="QRE834" s="230"/>
      <c r="QRF834" s="230"/>
      <c r="QRG834" s="230"/>
      <c r="QRH834" s="230"/>
      <c r="QRI834" s="230"/>
      <c r="QRJ834" s="230"/>
      <c r="QRK834" s="230"/>
      <c r="QRL834" s="230"/>
      <c r="QRM834" s="230"/>
      <c r="QRN834" s="230"/>
      <c r="QRO834" s="230"/>
      <c r="QRP834" s="230"/>
      <c r="QRQ834" s="230"/>
      <c r="QRR834" s="230"/>
      <c r="QRS834" s="230"/>
      <c r="QRT834" s="230"/>
      <c r="QRU834" s="230"/>
      <c r="QRV834" s="230"/>
      <c r="QRW834" s="230"/>
      <c r="QRX834" s="230"/>
      <c r="QRY834" s="230"/>
      <c r="QRZ834" s="230"/>
      <c r="QSA834" s="230"/>
      <c r="QSB834" s="230"/>
      <c r="QSC834" s="230"/>
      <c r="QSD834" s="230"/>
      <c r="QSE834" s="230"/>
      <c r="QSF834" s="230"/>
      <c r="QSG834" s="230"/>
      <c r="QSH834" s="230"/>
      <c r="QSI834" s="230"/>
      <c r="QSJ834" s="230"/>
      <c r="QSK834" s="230"/>
      <c r="QSL834" s="230"/>
      <c r="QSM834" s="230"/>
      <c r="QSN834" s="230"/>
      <c r="QSO834" s="230"/>
      <c r="QSP834" s="230"/>
      <c r="QSQ834" s="230"/>
      <c r="QSR834" s="230"/>
      <c r="QSS834" s="230"/>
      <c r="QST834" s="230"/>
      <c r="QSU834" s="230"/>
      <c r="QSV834" s="230"/>
      <c r="QSW834" s="230"/>
      <c r="QSX834" s="230"/>
      <c r="QSY834" s="230"/>
      <c r="QSZ834" s="230"/>
      <c r="QTA834" s="230"/>
      <c r="QTB834" s="230"/>
      <c r="QTC834" s="230"/>
      <c r="QTD834" s="230"/>
      <c r="QTE834" s="230"/>
      <c r="QTF834" s="230"/>
      <c r="QTG834" s="230"/>
      <c r="QTH834" s="230"/>
      <c r="QTI834" s="230"/>
      <c r="QTJ834" s="230"/>
      <c r="QTK834" s="230"/>
      <c r="QTL834" s="230"/>
      <c r="QTM834" s="230"/>
      <c r="QTN834" s="230"/>
      <c r="QTO834" s="230"/>
      <c r="QTP834" s="230"/>
      <c r="QTQ834" s="230"/>
      <c r="QTR834" s="230"/>
      <c r="QTS834" s="230"/>
      <c r="QTT834" s="230"/>
      <c r="QTU834" s="230"/>
      <c r="QTV834" s="230"/>
      <c r="QTW834" s="230"/>
      <c r="QTX834" s="230"/>
      <c r="QTY834" s="230"/>
      <c r="QTZ834" s="230"/>
      <c r="QUA834" s="230"/>
      <c r="QUB834" s="230"/>
      <c r="QUC834" s="230"/>
      <c r="QUD834" s="230"/>
      <c r="QUE834" s="230"/>
      <c r="QUF834" s="230"/>
      <c r="QUG834" s="230"/>
      <c r="QUH834" s="230"/>
      <c r="QUI834" s="230"/>
      <c r="QUJ834" s="230"/>
      <c r="QUK834" s="230"/>
      <c r="QUL834" s="230"/>
      <c r="QUM834" s="230"/>
      <c r="QUN834" s="230"/>
      <c r="QUO834" s="230"/>
      <c r="QUP834" s="230"/>
      <c r="QUQ834" s="230"/>
      <c r="QUR834" s="230"/>
      <c r="QUS834" s="230"/>
      <c r="QUT834" s="230"/>
      <c r="QUU834" s="230"/>
      <c r="QUV834" s="230"/>
      <c r="QUW834" s="230"/>
      <c r="QUX834" s="230"/>
      <c r="QUY834" s="230"/>
      <c r="QUZ834" s="230"/>
      <c r="QVA834" s="230"/>
      <c r="QVB834" s="230"/>
      <c r="QVC834" s="230"/>
      <c r="QVD834" s="230"/>
      <c r="QVE834" s="230"/>
      <c r="QVF834" s="230"/>
      <c r="QVG834" s="230"/>
      <c r="QVH834" s="230"/>
      <c r="QVI834" s="230"/>
      <c r="QVJ834" s="230"/>
      <c r="QVK834" s="230"/>
      <c r="QVL834" s="230"/>
      <c r="QVM834" s="230"/>
      <c r="QVN834" s="230"/>
      <c r="QVO834" s="230"/>
      <c r="QVP834" s="230"/>
      <c r="QVQ834" s="230"/>
      <c r="QVR834" s="230"/>
      <c r="QVS834" s="230"/>
      <c r="QVT834" s="230"/>
      <c r="QVU834" s="230"/>
      <c r="QVV834" s="230"/>
      <c r="QVW834" s="230"/>
      <c r="QVX834" s="230"/>
      <c r="QVY834" s="230"/>
      <c r="QVZ834" s="230"/>
      <c r="QWA834" s="230"/>
      <c r="QWB834" s="230"/>
      <c r="QWC834" s="230"/>
      <c r="QWD834" s="230"/>
      <c r="QWE834" s="230"/>
      <c r="QWF834" s="230"/>
      <c r="QWG834" s="230"/>
      <c r="QWH834" s="230"/>
      <c r="QWI834" s="230"/>
      <c r="QWJ834" s="230"/>
      <c r="QWK834" s="230"/>
      <c r="QWL834" s="230"/>
      <c r="QWM834" s="230"/>
      <c r="QWN834" s="230"/>
      <c r="QWO834" s="230"/>
      <c r="QWP834" s="230"/>
      <c r="QWQ834" s="230"/>
      <c r="QWR834" s="230"/>
      <c r="QWS834" s="230"/>
      <c r="QWT834" s="230"/>
      <c r="QWU834" s="230"/>
      <c r="QWV834" s="230"/>
      <c r="QWW834" s="230"/>
      <c r="QWX834" s="230"/>
      <c r="QWY834" s="230"/>
      <c r="QWZ834" s="230"/>
      <c r="QXA834" s="230"/>
      <c r="QXB834" s="230"/>
      <c r="QXC834" s="230"/>
      <c r="QXD834" s="230"/>
      <c r="QXE834" s="230"/>
      <c r="QXF834" s="230"/>
      <c r="QXG834" s="230"/>
      <c r="QXH834" s="230"/>
      <c r="QXI834" s="230"/>
      <c r="QXJ834" s="230"/>
      <c r="QXK834" s="230"/>
      <c r="QXL834" s="230"/>
      <c r="QXM834" s="230"/>
      <c r="QXN834" s="230"/>
      <c r="QXO834" s="230"/>
      <c r="QXP834" s="230"/>
      <c r="QXQ834" s="230"/>
      <c r="QXR834" s="230"/>
      <c r="QXS834" s="230"/>
      <c r="QXT834" s="230"/>
      <c r="QXU834" s="230"/>
      <c r="QXV834" s="230"/>
      <c r="QXW834" s="230"/>
      <c r="QXX834" s="230"/>
      <c r="QXY834" s="230"/>
      <c r="QXZ834" s="230"/>
      <c r="QYA834" s="230"/>
      <c r="QYB834" s="230"/>
      <c r="QYC834" s="230"/>
      <c r="QYD834" s="230"/>
      <c r="QYE834" s="230"/>
      <c r="QYF834" s="230"/>
      <c r="QYG834" s="230"/>
      <c r="QYH834" s="230"/>
      <c r="QYI834" s="230"/>
      <c r="QYJ834" s="230"/>
      <c r="QYK834" s="230"/>
      <c r="QYL834" s="230"/>
      <c r="QYM834" s="230"/>
      <c r="QYN834" s="230"/>
      <c r="QYO834" s="230"/>
      <c r="QYP834" s="230"/>
      <c r="QYQ834" s="230"/>
      <c r="QYR834" s="230"/>
      <c r="QYS834" s="230"/>
      <c r="QYT834" s="230"/>
      <c r="QYU834" s="230"/>
      <c r="QYV834" s="230"/>
      <c r="QYW834" s="230"/>
      <c r="QYX834" s="230"/>
      <c r="QYY834" s="230"/>
      <c r="QYZ834" s="230"/>
      <c r="QZA834" s="230"/>
      <c r="QZB834" s="230"/>
      <c r="QZC834" s="230"/>
      <c r="QZD834" s="230"/>
      <c r="QZE834" s="230"/>
      <c r="QZF834" s="230"/>
      <c r="QZG834" s="230"/>
      <c r="QZH834" s="230"/>
      <c r="QZI834" s="230"/>
      <c r="QZJ834" s="230"/>
      <c r="QZK834" s="230"/>
      <c r="QZL834" s="230"/>
      <c r="QZM834" s="230"/>
      <c r="QZN834" s="230"/>
      <c r="QZO834" s="230"/>
      <c r="QZP834" s="230"/>
      <c r="QZQ834" s="230"/>
      <c r="QZR834" s="230"/>
      <c r="QZS834" s="230"/>
      <c r="QZT834" s="230"/>
      <c r="QZU834" s="230"/>
      <c r="QZV834" s="230"/>
      <c r="QZW834" s="230"/>
      <c r="QZX834" s="230"/>
      <c r="QZY834" s="230"/>
      <c r="QZZ834" s="230"/>
      <c r="RAA834" s="230"/>
      <c r="RAB834" s="230"/>
      <c r="RAC834" s="230"/>
      <c r="RAD834" s="230"/>
      <c r="RAE834" s="230"/>
      <c r="RAF834" s="230"/>
      <c r="RAG834" s="230"/>
      <c r="RAH834" s="230"/>
      <c r="RAI834" s="230"/>
      <c r="RAJ834" s="230"/>
      <c r="RAK834" s="230"/>
      <c r="RAL834" s="230"/>
      <c r="RAM834" s="230"/>
      <c r="RAN834" s="230"/>
      <c r="RAO834" s="230"/>
      <c r="RAP834" s="230"/>
      <c r="RAQ834" s="230"/>
      <c r="RAR834" s="230"/>
      <c r="RAS834" s="230"/>
      <c r="RAT834" s="230"/>
      <c r="RAU834" s="230"/>
      <c r="RAV834" s="230"/>
      <c r="RAW834" s="230"/>
      <c r="RAX834" s="230"/>
      <c r="RAY834" s="230"/>
      <c r="RAZ834" s="230"/>
      <c r="RBA834" s="230"/>
      <c r="RBB834" s="230"/>
      <c r="RBC834" s="230"/>
      <c r="RBD834" s="230"/>
      <c r="RBE834" s="230"/>
      <c r="RBF834" s="230"/>
      <c r="RBG834" s="230"/>
      <c r="RBH834" s="230"/>
      <c r="RBI834" s="230"/>
      <c r="RBJ834" s="230"/>
      <c r="RBK834" s="230"/>
      <c r="RBL834" s="230"/>
      <c r="RBM834" s="230"/>
      <c r="RBN834" s="230"/>
      <c r="RBO834" s="230"/>
      <c r="RBP834" s="230"/>
      <c r="RBQ834" s="230"/>
      <c r="RBR834" s="230"/>
      <c r="RBS834" s="230"/>
      <c r="RBT834" s="230"/>
      <c r="RBU834" s="230"/>
      <c r="RBV834" s="230"/>
      <c r="RBW834" s="230"/>
      <c r="RBX834" s="230"/>
      <c r="RBY834" s="230"/>
      <c r="RBZ834" s="230"/>
      <c r="RCA834" s="230"/>
      <c r="RCB834" s="230"/>
      <c r="RCC834" s="230"/>
      <c r="RCD834" s="230"/>
      <c r="RCE834" s="230"/>
      <c r="RCF834" s="230"/>
      <c r="RCG834" s="230"/>
      <c r="RCH834" s="230"/>
      <c r="RCI834" s="230"/>
      <c r="RCJ834" s="230"/>
      <c r="RCK834" s="230"/>
      <c r="RCL834" s="230"/>
      <c r="RCM834" s="230"/>
      <c r="RCN834" s="230"/>
      <c r="RCO834" s="230"/>
      <c r="RCP834" s="230"/>
      <c r="RCQ834" s="230"/>
      <c r="RCR834" s="230"/>
      <c r="RCS834" s="230"/>
      <c r="RCT834" s="230"/>
      <c r="RCU834" s="230"/>
      <c r="RCV834" s="230"/>
      <c r="RCW834" s="230"/>
      <c r="RCX834" s="230"/>
      <c r="RCY834" s="230"/>
      <c r="RCZ834" s="230"/>
      <c r="RDA834" s="230"/>
      <c r="RDB834" s="230"/>
      <c r="RDC834" s="230"/>
      <c r="RDD834" s="230"/>
      <c r="RDE834" s="230"/>
      <c r="RDF834" s="230"/>
      <c r="RDG834" s="230"/>
      <c r="RDH834" s="230"/>
      <c r="RDI834" s="230"/>
      <c r="RDJ834" s="230"/>
      <c r="RDK834" s="230"/>
      <c r="RDL834" s="230"/>
      <c r="RDM834" s="230"/>
      <c r="RDN834" s="230"/>
      <c r="RDO834" s="230"/>
      <c r="RDP834" s="230"/>
      <c r="RDQ834" s="230"/>
      <c r="RDR834" s="230"/>
      <c r="RDS834" s="230"/>
      <c r="RDT834" s="230"/>
      <c r="RDU834" s="230"/>
      <c r="RDV834" s="230"/>
      <c r="RDW834" s="230"/>
      <c r="RDX834" s="230"/>
      <c r="RDY834" s="230"/>
      <c r="RDZ834" s="230"/>
      <c r="REA834" s="230"/>
      <c r="REB834" s="230"/>
      <c r="REC834" s="230"/>
      <c r="RED834" s="230"/>
      <c r="REE834" s="230"/>
      <c r="REF834" s="230"/>
      <c r="REG834" s="230"/>
      <c r="REH834" s="230"/>
      <c r="REI834" s="230"/>
      <c r="REJ834" s="230"/>
      <c r="REK834" s="230"/>
      <c r="REL834" s="230"/>
      <c r="REM834" s="230"/>
      <c r="REN834" s="230"/>
      <c r="REO834" s="230"/>
      <c r="REP834" s="230"/>
      <c r="REQ834" s="230"/>
      <c r="RER834" s="230"/>
      <c r="RES834" s="230"/>
      <c r="RET834" s="230"/>
      <c r="REU834" s="230"/>
      <c r="REV834" s="230"/>
      <c r="REW834" s="230"/>
      <c r="REX834" s="230"/>
      <c r="REY834" s="230"/>
      <c r="REZ834" s="230"/>
      <c r="RFA834" s="230"/>
      <c r="RFB834" s="230"/>
      <c r="RFC834" s="230"/>
      <c r="RFD834" s="230"/>
      <c r="RFE834" s="230"/>
      <c r="RFF834" s="230"/>
      <c r="RFG834" s="230"/>
      <c r="RFH834" s="230"/>
      <c r="RFI834" s="230"/>
      <c r="RFJ834" s="230"/>
      <c r="RFK834" s="230"/>
      <c r="RFL834" s="230"/>
      <c r="RFM834" s="230"/>
      <c r="RFN834" s="230"/>
      <c r="RFO834" s="230"/>
      <c r="RFP834" s="230"/>
      <c r="RFQ834" s="230"/>
      <c r="RFR834" s="230"/>
      <c r="RFS834" s="230"/>
      <c r="RFT834" s="230"/>
      <c r="RFU834" s="230"/>
      <c r="RFV834" s="230"/>
      <c r="RFW834" s="230"/>
      <c r="RFX834" s="230"/>
      <c r="RFY834" s="230"/>
      <c r="RFZ834" s="230"/>
      <c r="RGA834" s="230"/>
      <c r="RGB834" s="230"/>
      <c r="RGC834" s="230"/>
      <c r="RGD834" s="230"/>
      <c r="RGE834" s="230"/>
      <c r="RGF834" s="230"/>
      <c r="RGG834" s="230"/>
      <c r="RGH834" s="230"/>
      <c r="RGI834" s="230"/>
      <c r="RGJ834" s="230"/>
      <c r="RGK834" s="230"/>
      <c r="RGL834" s="230"/>
      <c r="RGM834" s="230"/>
      <c r="RGN834" s="230"/>
      <c r="RGO834" s="230"/>
      <c r="RGP834" s="230"/>
      <c r="RGQ834" s="230"/>
      <c r="RGR834" s="230"/>
      <c r="RGS834" s="230"/>
      <c r="RGT834" s="230"/>
      <c r="RGU834" s="230"/>
      <c r="RGV834" s="230"/>
      <c r="RGW834" s="230"/>
      <c r="RGX834" s="230"/>
      <c r="RGY834" s="230"/>
      <c r="RGZ834" s="230"/>
      <c r="RHA834" s="230"/>
      <c r="RHB834" s="230"/>
      <c r="RHC834" s="230"/>
      <c r="RHD834" s="230"/>
      <c r="RHE834" s="230"/>
      <c r="RHF834" s="230"/>
      <c r="RHG834" s="230"/>
      <c r="RHH834" s="230"/>
      <c r="RHI834" s="230"/>
      <c r="RHJ834" s="230"/>
      <c r="RHK834" s="230"/>
      <c r="RHL834" s="230"/>
      <c r="RHM834" s="230"/>
      <c r="RHN834" s="230"/>
      <c r="RHO834" s="230"/>
      <c r="RHP834" s="230"/>
      <c r="RHQ834" s="230"/>
      <c r="RHR834" s="230"/>
      <c r="RHS834" s="230"/>
      <c r="RHT834" s="230"/>
      <c r="RHU834" s="230"/>
      <c r="RHV834" s="230"/>
      <c r="RHW834" s="230"/>
      <c r="RHX834" s="230"/>
      <c r="RHY834" s="230"/>
      <c r="RHZ834" s="230"/>
      <c r="RIA834" s="230"/>
      <c r="RIB834" s="230"/>
      <c r="RIC834" s="230"/>
      <c r="RID834" s="230"/>
      <c r="RIE834" s="230"/>
      <c r="RIF834" s="230"/>
      <c r="RIG834" s="230"/>
      <c r="RIH834" s="230"/>
      <c r="RII834" s="230"/>
      <c r="RIJ834" s="230"/>
      <c r="RIK834" s="230"/>
      <c r="RIL834" s="230"/>
      <c r="RIM834" s="230"/>
      <c r="RIN834" s="230"/>
      <c r="RIO834" s="230"/>
      <c r="RIP834" s="230"/>
      <c r="RIQ834" s="230"/>
      <c r="RIR834" s="230"/>
      <c r="RIS834" s="230"/>
      <c r="RIT834" s="230"/>
      <c r="RIU834" s="230"/>
      <c r="RIV834" s="230"/>
      <c r="RIW834" s="230"/>
      <c r="RIX834" s="230"/>
      <c r="RIY834" s="230"/>
      <c r="RIZ834" s="230"/>
      <c r="RJA834" s="230"/>
      <c r="RJB834" s="230"/>
      <c r="RJC834" s="230"/>
      <c r="RJD834" s="230"/>
      <c r="RJE834" s="230"/>
      <c r="RJF834" s="230"/>
      <c r="RJG834" s="230"/>
      <c r="RJH834" s="230"/>
      <c r="RJI834" s="230"/>
      <c r="RJJ834" s="230"/>
      <c r="RJK834" s="230"/>
      <c r="RJL834" s="230"/>
      <c r="RJM834" s="230"/>
      <c r="RJN834" s="230"/>
      <c r="RJO834" s="230"/>
      <c r="RJP834" s="230"/>
      <c r="RJQ834" s="230"/>
      <c r="RJR834" s="230"/>
      <c r="RJS834" s="230"/>
      <c r="RJT834" s="230"/>
      <c r="RJU834" s="230"/>
      <c r="RJV834" s="230"/>
      <c r="RJW834" s="230"/>
      <c r="RJX834" s="230"/>
      <c r="RJY834" s="230"/>
      <c r="RJZ834" s="230"/>
      <c r="RKA834" s="230"/>
      <c r="RKB834" s="230"/>
      <c r="RKC834" s="230"/>
      <c r="RKD834" s="230"/>
      <c r="RKE834" s="230"/>
      <c r="RKF834" s="230"/>
      <c r="RKG834" s="230"/>
      <c r="RKH834" s="230"/>
      <c r="RKI834" s="230"/>
      <c r="RKJ834" s="230"/>
      <c r="RKK834" s="230"/>
      <c r="RKL834" s="230"/>
      <c r="RKM834" s="230"/>
      <c r="RKN834" s="230"/>
      <c r="RKO834" s="230"/>
      <c r="RKP834" s="230"/>
      <c r="RKQ834" s="230"/>
      <c r="RKR834" s="230"/>
      <c r="RKS834" s="230"/>
      <c r="RKT834" s="230"/>
      <c r="RKU834" s="230"/>
      <c r="RKV834" s="230"/>
      <c r="RKW834" s="230"/>
      <c r="RKX834" s="230"/>
      <c r="RKY834" s="230"/>
      <c r="RKZ834" s="230"/>
      <c r="RLA834" s="230"/>
      <c r="RLB834" s="230"/>
      <c r="RLC834" s="230"/>
      <c r="RLD834" s="230"/>
      <c r="RLE834" s="230"/>
      <c r="RLF834" s="230"/>
      <c r="RLG834" s="230"/>
      <c r="RLH834" s="230"/>
      <c r="RLI834" s="230"/>
      <c r="RLJ834" s="230"/>
      <c r="RLK834" s="230"/>
      <c r="RLL834" s="230"/>
      <c r="RLM834" s="230"/>
      <c r="RLN834" s="230"/>
      <c r="RLO834" s="230"/>
      <c r="RLP834" s="230"/>
      <c r="RLQ834" s="230"/>
      <c r="RLR834" s="230"/>
      <c r="RLS834" s="230"/>
      <c r="RLT834" s="230"/>
      <c r="RLU834" s="230"/>
      <c r="RLV834" s="230"/>
      <c r="RLW834" s="230"/>
      <c r="RLX834" s="230"/>
      <c r="RLY834" s="230"/>
      <c r="RLZ834" s="230"/>
      <c r="RMA834" s="230"/>
      <c r="RMB834" s="230"/>
      <c r="RMC834" s="230"/>
      <c r="RMD834" s="230"/>
      <c r="RME834" s="230"/>
      <c r="RMF834" s="230"/>
      <c r="RMG834" s="230"/>
      <c r="RMH834" s="230"/>
      <c r="RMI834" s="230"/>
      <c r="RMJ834" s="230"/>
      <c r="RMK834" s="230"/>
      <c r="RML834" s="230"/>
      <c r="RMM834" s="230"/>
      <c r="RMN834" s="230"/>
      <c r="RMO834" s="230"/>
      <c r="RMP834" s="230"/>
      <c r="RMQ834" s="230"/>
      <c r="RMR834" s="230"/>
      <c r="RMS834" s="230"/>
      <c r="RMT834" s="230"/>
      <c r="RMU834" s="230"/>
      <c r="RMV834" s="230"/>
      <c r="RMW834" s="230"/>
      <c r="RMX834" s="230"/>
      <c r="RMY834" s="230"/>
      <c r="RMZ834" s="230"/>
      <c r="RNA834" s="230"/>
      <c r="RNB834" s="230"/>
      <c r="RNC834" s="230"/>
      <c r="RND834" s="230"/>
      <c r="RNE834" s="230"/>
      <c r="RNF834" s="230"/>
      <c r="RNG834" s="230"/>
      <c r="RNH834" s="230"/>
      <c r="RNI834" s="230"/>
      <c r="RNJ834" s="230"/>
      <c r="RNK834" s="230"/>
      <c r="RNL834" s="230"/>
      <c r="RNM834" s="230"/>
      <c r="RNN834" s="230"/>
      <c r="RNO834" s="230"/>
      <c r="RNP834" s="230"/>
      <c r="RNQ834" s="230"/>
      <c r="RNR834" s="230"/>
      <c r="RNS834" s="230"/>
      <c r="RNT834" s="230"/>
      <c r="RNU834" s="230"/>
      <c r="RNV834" s="230"/>
      <c r="RNW834" s="230"/>
      <c r="RNX834" s="230"/>
      <c r="RNY834" s="230"/>
      <c r="RNZ834" s="230"/>
      <c r="ROA834" s="230"/>
      <c r="ROB834" s="230"/>
      <c r="ROC834" s="230"/>
      <c r="ROD834" s="230"/>
      <c r="ROE834" s="230"/>
      <c r="ROF834" s="230"/>
      <c r="ROG834" s="230"/>
      <c r="ROH834" s="230"/>
      <c r="ROI834" s="230"/>
      <c r="ROJ834" s="230"/>
      <c r="ROK834" s="230"/>
      <c r="ROL834" s="230"/>
      <c r="ROM834" s="230"/>
      <c r="RON834" s="230"/>
      <c r="ROO834" s="230"/>
      <c r="ROP834" s="230"/>
      <c r="ROQ834" s="230"/>
      <c r="ROR834" s="230"/>
      <c r="ROS834" s="230"/>
      <c r="ROT834" s="230"/>
      <c r="ROU834" s="230"/>
      <c r="ROV834" s="230"/>
      <c r="ROW834" s="230"/>
      <c r="ROX834" s="230"/>
      <c r="ROY834" s="230"/>
      <c r="ROZ834" s="230"/>
      <c r="RPA834" s="230"/>
      <c r="RPB834" s="230"/>
      <c r="RPC834" s="230"/>
      <c r="RPD834" s="230"/>
      <c r="RPE834" s="230"/>
      <c r="RPF834" s="230"/>
      <c r="RPG834" s="230"/>
      <c r="RPH834" s="230"/>
      <c r="RPI834" s="230"/>
      <c r="RPJ834" s="230"/>
      <c r="RPK834" s="230"/>
      <c r="RPL834" s="230"/>
      <c r="RPM834" s="230"/>
      <c r="RPN834" s="230"/>
      <c r="RPO834" s="230"/>
      <c r="RPP834" s="230"/>
      <c r="RPQ834" s="230"/>
      <c r="RPR834" s="230"/>
      <c r="RPS834" s="230"/>
      <c r="RPT834" s="230"/>
      <c r="RPU834" s="230"/>
      <c r="RPV834" s="230"/>
      <c r="RPW834" s="230"/>
      <c r="RPX834" s="230"/>
      <c r="RPY834" s="230"/>
      <c r="RPZ834" s="230"/>
      <c r="RQA834" s="230"/>
      <c r="RQB834" s="230"/>
      <c r="RQC834" s="230"/>
      <c r="RQD834" s="230"/>
      <c r="RQE834" s="230"/>
      <c r="RQF834" s="230"/>
      <c r="RQG834" s="230"/>
      <c r="RQH834" s="230"/>
      <c r="RQI834" s="230"/>
      <c r="RQJ834" s="230"/>
      <c r="RQK834" s="230"/>
      <c r="RQL834" s="230"/>
      <c r="RQM834" s="230"/>
      <c r="RQN834" s="230"/>
      <c r="RQO834" s="230"/>
      <c r="RQP834" s="230"/>
      <c r="RQQ834" s="230"/>
      <c r="RQR834" s="230"/>
      <c r="RQS834" s="230"/>
      <c r="RQT834" s="230"/>
      <c r="RQU834" s="230"/>
      <c r="RQV834" s="230"/>
      <c r="RQW834" s="230"/>
      <c r="RQX834" s="230"/>
      <c r="RQY834" s="230"/>
      <c r="RQZ834" s="230"/>
      <c r="RRA834" s="230"/>
      <c r="RRB834" s="230"/>
      <c r="RRC834" s="230"/>
      <c r="RRD834" s="230"/>
      <c r="RRE834" s="230"/>
      <c r="RRF834" s="230"/>
      <c r="RRG834" s="230"/>
      <c r="RRH834" s="230"/>
      <c r="RRI834" s="230"/>
      <c r="RRJ834" s="230"/>
      <c r="RRK834" s="230"/>
      <c r="RRL834" s="230"/>
      <c r="RRM834" s="230"/>
      <c r="RRN834" s="230"/>
      <c r="RRO834" s="230"/>
      <c r="RRP834" s="230"/>
      <c r="RRQ834" s="230"/>
      <c r="RRR834" s="230"/>
      <c r="RRS834" s="230"/>
      <c r="RRT834" s="230"/>
      <c r="RRU834" s="230"/>
      <c r="RRV834" s="230"/>
      <c r="RRW834" s="230"/>
      <c r="RRX834" s="230"/>
      <c r="RRY834" s="230"/>
      <c r="RRZ834" s="230"/>
      <c r="RSA834" s="230"/>
      <c r="RSB834" s="230"/>
      <c r="RSC834" s="230"/>
      <c r="RSD834" s="230"/>
      <c r="RSE834" s="230"/>
      <c r="RSF834" s="230"/>
      <c r="RSG834" s="230"/>
      <c r="RSH834" s="230"/>
      <c r="RSI834" s="230"/>
      <c r="RSJ834" s="230"/>
      <c r="RSK834" s="230"/>
      <c r="RSL834" s="230"/>
      <c r="RSM834" s="230"/>
      <c r="RSN834" s="230"/>
      <c r="RSO834" s="230"/>
      <c r="RSP834" s="230"/>
      <c r="RSQ834" s="230"/>
      <c r="RSR834" s="230"/>
      <c r="RSS834" s="230"/>
      <c r="RST834" s="230"/>
      <c r="RSU834" s="230"/>
      <c r="RSV834" s="230"/>
      <c r="RSW834" s="230"/>
      <c r="RSX834" s="230"/>
      <c r="RSY834" s="230"/>
      <c r="RSZ834" s="230"/>
      <c r="RTA834" s="230"/>
      <c r="RTB834" s="230"/>
      <c r="RTC834" s="230"/>
      <c r="RTD834" s="230"/>
      <c r="RTE834" s="230"/>
      <c r="RTF834" s="230"/>
      <c r="RTG834" s="230"/>
      <c r="RTH834" s="230"/>
      <c r="RTI834" s="230"/>
      <c r="RTJ834" s="230"/>
      <c r="RTK834" s="230"/>
      <c r="RTL834" s="230"/>
      <c r="RTM834" s="230"/>
      <c r="RTN834" s="230"/>
      <c r="RTO834" s="230"/>
      <c r="RTP834" s="230"/>
      <c r="RTQ834" s="230"/>
      <c r="RTR834" s="230"/>
      <c r="RTS834" s="230"/>
      <c r="RTT834" s="230"/>
      <c r="RTU834" s="230"/>
      <c r="RTV834" s="230"/>
      <c r="RTW834" s="230"/>
      <c r="RTX834" s="230"/>
      <c r="RTY834" s="230"/>
      <c r="RTZ834" s="230"/>
      <c r="RUA834" s="230"/>
      <c r="RUB834" s="230"/>
      <c r="RUC834" s="230"/>
      <c r="RUD834" s="230"/>
      <c r="RUE834" s="230"/>
      <c r="RUF834" s="230"/>
      <c r="RUG834" s="230"/>
      <c r="RUH834" s="230"/>
      <c r="RUI834" s="230"/>
      <c r="RUJ834" s="230"/>
      <c r="RUK834" s="230"/>
      <c r="RUL834" s="230"/>
      <c r="RUM834" s="230"/>
      <c r="RUN834" s="230"/>
      <c r="RUO834" s="230"/>
      <c r="RUP834" s="230"/>
      <c r="RUQ834" s="230"/>
      <c r="RUR834" s="230"/>
      <c r="RUS834" s="230"/>
      <c r="RUT834" s="230"/>
      <c r="RUU834" s="230"/>
      <c r="RUV834" s="230"/>
      <c r="RUW834" s="230"/>
      <c r="RUX834" s="230"/>
      <c r="RUY834" s="230"/>
      <c r="RUZ834" s="230"/>
      <c r="RVA834" s="230"/>
      <c r="RVB834" s="230"/>
      <c r="RVC834" s="230"/>
      <c r="RVD834" s="230"/>
      <c r="RVE834" s="230"/>
      <c r="RVF834" s="230"/>
      <c r="RVG834" s="230"/>
      <c r="RVH834" s="230"/>
      <c r="RVI834" s="230"/>
      <c r="RVJ834" s="230"/>
      <c r="RVK834" s="230"/>
      <c r="RVL834" s="230"/>
      <c r="RVM834" s="230"/>
      <c r="RVN834" s="230"/>
      <c r="RVO834" s="230"/>
      <c r="RVP834" s="230"/>
      <c r="RVQ834" s="230"/>
      <c r="RVR834" s="230"/>
      <c r="RVS834" s="230"/>
      <c r="RVT834" s="230"/>
      <c r="RVU834" s="230"/>
      <c r="RVV834" s="230"/>
      <c r="RVW834" s="230"/>
      <c r="RVX834" s="230"/>
      <c r="RVY834" s="230"/>
      <c r="RVZ834" s="230"/>
      <c r="RWA834" s="230"/>
      <c r="RWB834" s="230"/>
      <c r="RWC834" s="230"/>
      <c r="RWD834" s="230"/>
      <c r="RWE834" s="230"/>
      <c r="RWF834" s="230"/>
      <c r="RWG834" s="230"/>
      <c r="RWH834" s="230"/>
      <c r="RWI834" s="230"/>
      <c r="RWJ834" s="230"/>
      <c r="RWK834" s="230"/>
      <c r="RWL834" s="230"/>
      <c r="RWM834" s="230"/>
      <c r="RWN834" s="230"/>
      <c r="RWO834" s="230"/>
      <c r="RWP834" s="230"/>
      <c r="RWQ834" s="230"/>
      <c r="RWR834" s="230"/>
      <c r="RWS834" s="230"/>
      <c r="RWT834" s="230"/>
      <c r="RWU834" s="230"/>
      <c r="RWV834" s="230"/>
      <c r="RWW834" s="230"/>
      <c r="RWX834" s="230"/>
      <c r="RWY834" s="230"/>
      <c r="RWZ834" s="230"/>
      <c r="RXA834" s="230"/>
      <c r="RXB834" s="230"/>
      <c r="RXC834" s="230"/>
      <c r="RXD834" s="230"/>
      <c r="RXE834" s="230"/>
      <c r="RXF834" s="230"/>
      <c r="RXG834" s="230"/>
      <c r="RXH834" s="230"/>
      <c r="RXI834" s="230"/>
      <c r="RXJ834" s="230"/>
      <c r="RXK834" s="230"/>
      <c r="RXL834" s="230"/>
      <c r="RXM834" s="230"/>
      <c r="RXN834" s="230"/>
      <c r="RXO834" s="230"/>
      <c r="RXP834" s="230"/>
      <c r="RXQ834" s="230"/>
      <c r="RXR834" s="230"/>
      <c r="RXS834" s="230"/>
      <c r="RXT834" s="230"/>
      <c r="RXU834" s="230"/>
      <c r="RXV834" s="230"/>
      <c r="RXW834" s="230"/>
      <c r="RXX834" s="230"/>
      <c r="RXY834" s="230"/>
      <c r="RXZ834" s="230"/>
      <c r="RYA834" s="230"/>
      <c r="RYB834" s="230"/>
      <c r="RYC834" s="230"/>
      <c r="RYD834" s="230"/>
      <c r="RYE834" s="230"/>
      <c r="RYF834" s="230"/>
      <c r="RYG834" s="230"/>
      <c r="RYH834" s="230"/>
      <c r="RYI834" s="230"/>
      <c r="RYJ834" s="230"/>
      <c r="RYK834" s="230"/>
      <c r="RYL834" s="230"/>
      <c r="RYM834" s="230"/>
      <c r="RYN834" s="230"/>
      <c r="RYO834" s="230"/>
      <c r="RYP834" s="230"/>
      <c r="RYQ834" s="230"/>
      <c r="RYR834" s="230"/>
      <c r="RYS834" s="230"/>
      <c r="RYT834" s="230"/>
      <c r="RYU834" s="230"/>
      <c r="RYV834" s="230"/>
      <c r="RYW834" s="230"/>
      <c r="RYX834" s="230"/>
      <c r="RYY834" s="230"/>
      <c r="RYZ834" s="230"/>
      <c r="RZA834" s="230"/>
      <c r="RZB834" s="230"/>
      <c r="RZC834" s="230"/>
      <c r="RZD834" s="230"/>
      <c r="RZE834" s="230"/>
      <c r="RZF834" s="230"/>
      <c r="RZG834" s="230"/>
      <c r="RZH834" s="230"/>
      <c r="RZI834" s="230"/>
      <c r="RZJ834" s="230"/>
      <c r="RZK834" s="230"/>
      <c r="RZL834" s="230"/>
      <c r="RZM834" s="230"/>
      <c r="RZN834" s="230"/>
      <c r="RZO834" s="230"/>
      <c r="RZP834" s="230"/>
      <c r="RZQ834" s="230"/>
      <c r="RZR834" s="230"/>
      <c r="RZS834" s="230"/>
      <c r="RZT834" s="230"/>
      <c r="RZU834" s="230"/>
      <c r="RZV834" s="230"/>
      <c r="RZW834" s="230"/>
      <c r="RZX834" s="230"/>
      <c r="RZY834" s="230"/>
      <c r="RZZ834" s="230"/>
      <c r="SAA834" s="230"/>
      <c r="SAB834" s="230"/>
      <c r="SAC834" s="230"/>
      <c r="SAD834" s="230"/>
      <c r="SAE834" s="230"/>
      <c r="SAF834" s="230"/>
      <c r="SAG834" s="230"/>
      <c r="SAH834" s="230"/>
      <c r="SAI834" s="230"/>
      <c r="SAJ834" s="230"/>
      <c r="SAK834" s="230"/>
      <c r="SAL834" s="230"/>
      <c r="SAM834" s="230"/>
      <c r="SAN834" s="230"/>
      <c r="SAO834" s="230"/>
      <c r="SAP834" s="230"/>
      <c r="SAQ834" s="230"/>
      <c r="SAR834" s="230"/>
      <c r="SAS834" s="230"/>
      <c r="SAT834" s="230"/>
      <c r="SAU834" s="230"/>
      <c r="SAV834" s="230"/>
      <c r="SAW834" s="230"/>
      <c r="SAX834" s="230"/>
      <c r="SAY834" s="230"/>
      <c r="SAZ834" s="230"/>
      <c r="SBA834" s="230"/>
      <c r="SBB834" s="230"/>
      <c r="SBC834" s="230"/>
      <c r="SBD834" s="230"/>
      <c r="SBE834" s="230"/>
      <c r="SBF834" s="230"/>
      <c r="SBG834" s="230"/>
      <c r="SBH834" s="230"/>
      <c r="SBI834" s="230"/>
      <c r="SBJ834" s="230"/>
      <c r="SBK834" s="230"/>
      <c r="SBL834" s="230"/>
      <c r="SBM834" s="230"/>
      <c r="SBN834" s="230"/>
      <c r="SBO834" s="230"/>
      <c r="SBP834" s="230"/>
      <c r="SBQ834" s="230"/>
      <c r="SBR834" s="230"/>
      <c r="SBS834" s="230"/>
      <c r="SBT834" s="230"/>
      <c r="SBU834" s="230"/>
      <c r="SBV834" s="230"/>
      <c r="SBW834" s="230"/>
      <c r="SBX834" s="230"/>
      <c r="SBY834" s="230"/>
      <c r="SBZ834" s="230"/>
      <c r="SCA834" s="230"/>
      <c r="SCB834" s="230"/>
      <c r="SCC834" s="230"/>
      <c r="SCD834" s="230"/>
      <c r="SCE834" s="230"/>
      <c r="SCF834" s="230"/>
      <c r="SCG834" s="230"/>
      <c r="SCH834" s="230"/>
      <c r="SCI834" s="230"/>
      <c r="SCJ834" s="230"/>
      <c r="SCK834" s="230"/>
      <c r="SCL834" s="230"/>
      <c r="SCM834" s="230"/>
      <c r="SCN834" s="230"/>
      <c r="SCO834" s="230"/>
      <c r="SCP834" s="230"/>
      <c r="SCQ834" s="230"/>
      <c r="SCR834" s="230"/>
      <c r="SCS834" s="230"/>
      <c r="SCT834" s="230"/>
      <c r="SCU834" s="230"/>
      <c r="SCV834" s="230"/>
      <c r="SCW834" s="230"/>
      <c r="SCX834" s="230"/>
      <c r="SCY834" s="230"/>
      <c r="SCZ834" s="230"/>
      <c r="SDA834" s="230"/>
      <c r="SDB834" s="230"/>
      <c r="SDC834" s="230"/>
      <c r="SDD834" s="230"/>
      <c r="SDE834" s="230"/>
      <c r="SDF834" s="230"/>
      <c r="SDG834" s="230"/>
      <c r="SDH834" s="230"/>
      <c r="SDI834" s="230"/>
      <c r="SDJ834" s="230"/>
      <c r="SDK834" s="230"/>
      <c r="SDL834" s="230"/>
      <c r="SDM834" s="230"/>
      <c r="SDN834" s="230"/>
      <c r="SDO834" s="230"/>
      <c r="SDP834" s="230"/>
      <c r="SDQ834" s="230"/>
      <c r="SDR834" s="230"/>
      <c r="SDS834" s="230"/>
      <c r="SDT834" s="230"/>
      <c r="SDU834" s="230"/>
      <c r="SDV834" s="230"/>
      <c r="SDW834" s="230"/>
      <c r="SDX834" s="230"/>
      <c r="SDY834" s="230"/>
      <c r="SDZ834" s="230"/>
      <c r="SEA834" s="230"/>
      <c r="SEB834" s="230"/>
      <c r="SEC834" s="230"/>
      <c r="SED834" s="230"/>
      <c r="SEE834" s="230"/>
      <c r="SEF834" s="230"/>
      <c r="SEG834" s="230"/>
      <c r="SEH834" s="230"/>
      <c r="SEI834" s="230"/>
      <c r="SEJ834" s="230"/>
      <c r="SEK834" s="230"/>
      <c r="SEL834" s="230"/>
      <c r="SEM834" s="230"/>
      <c r="SEN834" s="230"/>
      <c r="SEO834" s="230"/>
      <c r="SEP834" s="230"/>
      <c r="SEQ834" s="230"/>
      <c r="SER834" s="230"/>
      <c r="SES834" s="230"/>
      <c r="SET834" s="230"/>
      <c r="SEU834" s="230"/>
      <c r="SEV834" s="230"/>
      <c r="SEW834" s="230"/>
      <c r="SEX834" s="230"/>
      <c r="SEY834" s="230"/>
      <c r="SEZ834" s="230"/>
      <c r="SFA834" s="230"/>
      <c r="SFB834" s="230"/>
      <c r="SFC834" s="230"/>
      <c r="SFD834" s="230"/>
      <c r="SFE834" s="230"/>
      <c r="SFF834" s="230"/>
      <c r="SFG834" s="230"/>
      <c r="SFH834" s="230"/>
      <c r="SFI834" s="230"/>
      <c r="SFJ834" s="230"/>
      <c r="SFK834" s="230"/>
      <c r="SFL834" s="230"/>
      <c r="SFM834" s="230"/>
      <c r="SFN834" s="230"/>
      <c r="SFO834" s="230"/>
      <c r="SFP834" s="230"/>
      <c r="SFQ834" s="230"/>
      <c r="SFR834" s="230"/>
      <c r="SFS834" s="230"/>
      <c r="SFT834" s="230"/>
      <c r="SFU834" s="230"/>
      <c r="SFV834" s="230"/>
      <c r="SFW834" s="230"/>
      <c r="SFX834" s="230"/>
      <c r="SFY834" s="230"/>
      <c r="SFZ834" s="230"/>
      <c r="SGA834" s="230"/>
      <c r="SGB834" s="230"/>
      <c r="SGC834" s="230"/>
      <c r="SGD834" s="230"/>
      <c r="SGE834" s="230"/>
      <c r="SGF834" s="230"/>
      <c r="SGG834" s="230"/>
      <c r="SGH834" s="230"/>
      <c r="SGI834" s="230"/>
      <c r="SGJ834" s="230"/>
      <c r="SGK834" s="230"/>
      <c r="SGL834" s="230"/>
      <c r="SGM834" s="230"/>
      <c r="SGN834" s="230"/>
      <c r="SGO834" s="230"/>
      <c r="SGP834" s="230"/>
      <c r="SGQ834" s="230"/>
      <c r="SGR834" s="230"/>
      <c r="SGS834" s="230"/>
      <c r="SGT834" s="230"/>
      <c r="SGU834" s="230"/>
      <c r="SGV834" s="230"/>
      <c r="SGW834" s="230"/>
      <c r="SGX834" s="230"/>
      <c r="SGY834" s="230"/>
      <c r="SGZ834" s="230"/>
      <c r="SHA834" s="230"/>
      <c r="SHB834" s="230"/>
      <c r="SHC834" s="230"/>
      <c r="SHD834" s="230"/>
      <c r="SHE834" s="230"/>
      <c r="SHF834" s="230"/>
      <c r="SHG834" s="230"/>
      <c r="SHH834" s="230"/>
      <c r="SHI834" s="230"/>
      <c r="SHJ834" s="230"/>
      <c r="SHK834" s="230"/>
      <c r="SHL834" s="230"/>
      <c r="SHM834" s="230"/>
      <c r="SHN834" s="230"/>
      <c r="SHO834" s="230"/>
      <c r="SHP834" s="230"/>
      <c r="SHQ834" s="230"/>
      <c r="SHR834" s="230"/>
      <c r="SHS834" s="230"/>
      <c r="SHT834" s="230"/>
      <c r="SHU834" s="230"/>
      <c r="SHV834" s="230"/>
      <c r="SHW834" s="230"/>
      <c r="SHX834" s="230"/>
      <c r="SHY834" s="230"/>
      <c r="SHZ834" s="230"/>
      <c r="SIA834" s="230"/>
      <c r="SIB834" s="230"/>
      <c r="SIC834" s="230"/>
      <c r="SID834" s="230"/>
      <c r="SIE834" s="230"/>
      <c r="SIF834" s="230"/>
      <c r="SIG834" s="230"/>
      <c r="SIH834" s="230"/>
      <c r="SII834" s="230"/>
      <c r="SIJ834" s="230"/>
      <c r="SIK834" s="230"/>
      <c r="SIL834" s="230"/>
      <c r="SIM834" s="230"/>
      <c r="SIN834" s="230"/>
      <c r="SIO834" s="230"/>
      <c r="SIP834" s="230"/>
      <c r="SIQ834" s="230"/>
      <c r="SIR834" s="230"/>
      <c r="SIS834" s="230"/>
      <c r="SIT834" s="230"/>
      <c r="SIU834" s="230"/>
      <c r="SIV834" s="230"/>
      <c r="SIW834" s="230"/>
      <c r="SIX834" s="230"/>
      <c r="SIY834" s="230"/>
      <c r="SIZ834" s="230"/>
      <c r="SJA834" s="230"/>
      <c r="SJB834" s="230"/>
      <c r="SJC834" s="230"/>
      <c r="SJD834" s="230"/>
      <c r="SJE834" s="230"/>
      <c r="SJF834" s="230"/>
      <c r="SJG834" s="230"/>
      <c r="SJH834" s="230"/>
      <c r="SJI834" s="230"/>
      <c r="SJJ834" s="230"/>
      <c r="SJK834" s="230"/>
      <c r="SJL834" s="230"/>
      <c r="SJM834" s="230"/>
      <c r="SJN834" s="230"/>
      <c r="SJO834" s="230"/>
      <c r="SJP834" s="230"/>
      <c r="SJQ834" s="230"/>
      <c r="SJR834" s="230"/>
      <c r="SJS834" s="230"/>
      <c r="SJT834" s="230"/>
      <c r="SJU834" s="230"/>
      <c r="SJV834" s="230"/>
      <c r="SJW834" s="230"/>
      <c r="SJX834" s="230"/>
      <c r="SJY834" s="230"/>
      <c r="SJZ834" s="230"/>
      <c r="SKA834" s="230"/>
      <c r="SKB834" s="230"/>
      <c r="SKC834" s="230"/>
      <c r="SKD834" s="230"/>
      <c r="SKE834" s="230"/>
      <c r="SKF834" s="230"/>
      <c r="SKG834" s="230"/>
      <c r="SKH834" s="230"/>
      <c r="SKI834" s="230"/>
      <c r="SKJ834" s="230"/>
      <c r="SKK834" s="230"/>
      <c r="SKL834" s="230"/>
      <c r="SKM834" s="230"/>
      <c r="SKN834" s="230"/>
      <c r="SKO834" s="230"/>
      <c r="SKP834" s="230"/>
      <c r="SKQ834" s="230"/>
      <c r="SKR834" s="230"/>
      <c r="SKS834" s="230"/>
      <c r="SKT834" s="230"/>
      <c r="SKU834" s="230"/>
      <c r="SKV834" s="230"/>
      <c r="SKW834" s="230"/>
      <c r="SKX834" s="230"/>
      <c r="SKY834" s="230"/>
      <c r="SKZ834" s="230"/>
      <c r="SLA834" s="230"/>
      <c r="SLB834" s="230"/>
      <c r="SLC834" s="230"/>
      <c r="SLD834" s="230"/>
      <c r="SLE834" s="230"/>
      <c r="SLF834" s="230"/>
      <c r="SLG834" s="230"/>
      <c r="SLH834" s="230"/>
      <c r="SLI834" s="230"/>
      <c r="SLJ834" s="230"/>
      <c r="SLK834" s="230"/>
      <c r="SLL834" s="230"/>
      <c r="SLM834" s="230"/>
      <c r="SLN834" s="230"/>
      <c r="SLO834" s="230"/>
      <c r="SLP834" s="230"/>
      <c r="SLQ834" s="230"/>
      <c r="SLR834" s="230"/>
      <c r="SLS834" s="230"/>
      <c r="SLT834" s="230"/>
      <c r="SLU834" s="230"/>
      <c r="SLV834" s="230"/>
      <c r="SLW834" s="230"/>
      <c r="SLX834" s="230"/>
      <c r="SLY834" s="230"/>
      <c r="SLZ834" s="230"/>
      <c r="SMA834" s="230"/>
      <c r="SMB834" s="230"/>
      <c r="SMC834" s="230"/>
      <c r="SMD834" s="230"/>
      <c r="SME834" s="230"/>
      <c r="SMF834" s="230"/>
      <c r="SMG834" s="230"/>
      <c r="SMH834" s="230"/>
      <c r="SMI834" s="230"/>
      <c r="SMJ834" s="230"/>
      <c r="SMK834" s="230"/>
      <c r="SML834" s="230"/>
      <c r="SMM834" s="230"/>
      <c r="SMN834" s="230"/>
      <c r="SMO834" s="230"/>
      <c r="SMP834" s="230"/>
      <c r="SMQ834" s="230"/>
      <c r="SMR834" s="230"/>
      <c r="SMS834" s="230"/>
      <c r="SMT834" s="230"/>
      <c r="SMU834" s="230"/>
      <c r="SMV834" s="230"/>
      <c r="SMW834" s="230"/>
      <c r="SMX834" s="230"/>
      <c r="SMY834" s="230"/>
      <c r="SMZ834" s="230"/>
      <c r="SNA834" s="230"/>
      <c r="SNB834" s="230"/>
      <c r="SNC834" s="230"/>
      <c r="SND834" s="230"/>
      <c r="SNE834" s="230"/>
      <c r="SNF834" s="230"/>
      <c r="SNG834" s="230"/>
      <c r="SNH834" s="230"/>
      <c r="SNI834" s="230"/>
      <c r="SNJ834" s="230"/>
      <c r="SNK834" s="230"/>
      <c r="SNL834" s="230"/>
      <c r="SNM834" s="230"/>
      <c r="SNN834" s="230"/>
      <c r="SNO834" s="230"/>
      <c r="SNP834" s="230"/>
      <c r="SNQ834" s="230"/>
      <c r="SNR834" s="230"/>
      <c r="SNS834" s="230"/>
      <c r="SNT834" s="230"/>
      <c r="SNU834" s="230"/>
      <c r="SNV834" s="230"/>
      <c r="SNW834" s="230"/>
      <c r="SNX834" s="230"/>
      <c r="SNY834" s="230"/>
      <c r="SNZ834" s="230"/>
      <c r="SOA834" s="230"/>
      <c r="SOB834" s="230"/>
      <c r="SOC834" s="230"/>
      <c r="SOD834" s="230"/>
      <c r="SOE834" s="230"/>
      <c r="SOF834" s="230"/>
      <c r="SOG834" s="230"/>
      <c r="SOH834" s="230"/>
      <c r="SOI834" s="230"/>
      <c r="SOJ834" s="230"/>
      <c r="SOK834" s="230"/>
      <c r="SOL834" s="230"/>
      <c r="SOM834" s="230"/>
      <c r="SON834" s="230"/>
      <c r="SOO834" s="230"/>
      <c r="SOP834" s="230"/>
      <c r="SOQ834" s="230"/>
      <c r="SOR834" s="230"/>
      <c r="SOS834" s="230"/>
      <c r="SOT834" s="230"/>
      <c r="SOU834" s="230"/>
      <c r="SOV834" s="230"/>
      <c r="SOW834" s="230"/>
      <c r="SOX834" s="230"/>
      <c r="SOY834" s="230"/>
      <c r="SOZ834" s="230"/>
      <c r="SPA834" s="230"/>
      <c r="SPB834" s="230"/>
      <c r="SPC834" s="230"/>
      <c r="SPD834" s="230"/>
      <c r="SPE834" s="230"/>
      <c r="SPF834" s="230"/>
      <c r="SPG834" s="230"/>
      <c r="SPH834" s="230"/>
      <c r="SPI834" s="230"/>
      <c r="SPJ834" s="230"/>
      <c r="SPK834" s="230"/>
      <c r="SPL834" s="230"/>
      <c r="SPM834" s="230"/>
      <c r="SPN834" s="230"/>
      <c r="SPO834" s="230"/>
      <c r="SPP834" s="230"/>
      <c r="SPQ834" s="230"/>
      <c r="SPR834" s="230"/>
      <c r="SPS834" s="230"/>
      <c r="SPT834" s="230"/>
      <c r="SPU834" s="230"/>
      <c r="SPV834" s="230"/>
      <c r="SPW834" s="230"/>
      <c r="SPX834" s="230"/>
      <c r="SPY834" s="230"/>
      <c r="SPZ834" s="230"/>
      <c r="SQA834" s="230"/>
      <c r="SQB834" s="230"/>
      <c r="SQC834" s="230"/>
      <c r="SQD834" s="230"/>
      <c r="SQE834" s="230"/>
      <c r="SQF834" s="230"/>
      <c r="SQG834" s="230"/>
      <c r="SQH834" s="230"/>
      <c r="SQI834" s="230"/>
      <c r="SQJ834" s="230"/>
      <c r="SQK834" s="230"/>
      <c r="SQL834" s="230"/>
      <c r="SQM834" s="230"/>
      <c r="SQN834" s="230"/>
      <c r="SQO834" s="230"/>
      <c r="SQP834" s="230"/>
      <c r="SQQ834" s="230"/>
      <c r="SQR834" s="230"/>
      <c r="SQS834" s="230"/>
      <c r="SQT834" s="230"/>
      <c r="SQU834" s="230"/>
      <c r="SQV834" s="230"/>
      <c r="SQW834" s="230"/>
      <c r="SQX834" s="230"/>
      <c r="SQY834" s="230"/>
      <c r="SQZ834" s="230"/>
      <c r="SRA834" s="230"/>
      <c r="SRB834" s="230"/>
      <c r="SRC834" s="230"/>
      <c r="SRD834" s="230"/>
      <c r="SRE834" s="230"/>
      <c r="SRF834" s="230"/>
      <c r="SRG834" s="230"/>
      <c r="SRH834" s="230"/>
      <c r="SRI834" s="230"/>
      <c r="SRJ834" s="230"/>
      <c r="SRK834" s="230"/>
      <c r="SRL834" s="230"/>
      <c r="SRM834" s="230"/>
      <c r="SRN834" s="230"/>
      <c r="SRO834" s="230"/>
      <c r="SRP834" s="230"/>
      <c r="SRQ834" s="230"/>
      <c r="SRR834" s="230"/>
      <c r="SRS834" s="230"/>
      <c r="SRT834" s="230"/>
      <c r="SRU834" s="230"/>
      <c r="SRV834" s="230"/>
      <c r="SRW834" s="230"/>
      <c r="SRX834" s="230"/>
      <c r="SRY834" s="230"/>
      <c r="SRZ834" s="230"/>
      <c r="SSA834" s="230"/>
      <c r="SSB834" s="230"/>
      <c r="SSC834" s="230"/>
      <c r="SSD834" s="230"/>
      <c r="SSE834" s="230"/>
      <c r="SSF834" s="230"/>
      <c r="SSG834" s="230"/>
      <c r="SSH834" s="230"/>
      <c r="SSI834" s="230"/>
      <c r="SSJ834" s="230"/>
      <c r="SSK834" s="230"/>
      <c r="SSL834" s="230"/>
      <c r="SSM834" s="230"/>
      <c r="SSN834" s="230"/>
      <c r="SSO834" s="230"/>
      <c r="SSP834" s="230"/>
      <c r="SSQ834" s="230"/>
      <c r="SSR834" s="230"/>
      <c r="SSS834" s="230"/>
      <c r="SST834" s="230"/>
      <c r="SSU834" s="230"/>
      <c r="SSV834" s="230"/>
      <c r="SSW834" s="230"/>
      <c r="SSX834" s="230"/>
      <c r="SSY834" s="230"/>
      <c r="SSZ834" s="230"/>
      <c r="STA834" s="230"/>
      <c r="STB834" s="230"/>
      <c r="STC834" s="230"/>
      <c r="STD834" s="230"/>
      <c r="STE834" s="230"/>
      <c r="STF834" s="230"/>
      <c r="STG834" s="230"/>
      <c r="STH834" s="230"/>
      <c r="STI834" s="230"/>
      <c r="STJ834" s="230"/>
      <c r="STK834" s="230"/>
      <c r="STL834" s="230"/>
      <c r="STM834" s="230"/>
      <c r="STN834" s="230"/>
      <c r="STO834" s="230"/>
      <c r="STP834" s="230"/>
      <c r="STQ834" s="230"/>
      <c r="STR834" s="230"/>
      <c r="STS834" s="230"/>
      <c r="STT834" s="230"/>
      <c r="STU834" s="230"/>
      <c r="STV834" s="230"/>
      <c r="STW834" s="230"/>
      <c r="STX834" s="230"/>
      <c r="STY834" s="230"/>
      <c r="STZ834" s="230"/>
      <c r="SUA834" s="230"/>
      <c r="SUB834" s="230"/>
      <c r="SUC834" s="230"/>
      <c r="SUD834" s="230"/>
      <c r="SUE834" s="230"/>
      <c r="SUF834" s="230"/>
      <c r="SUG834" s="230"/>
      <c r="SUH834" s="230"/>
      <c r="SUI834" s="230"/>
      <c r="SUJ834" s="230"/>
      <c r="SUK834" s="230"/>
      <c r="SUL834" s="230"/>
      <c r="SUM834" s="230"/>
      <c r="SUN834" s="230"/>
      <c r="SUO834" s="230"/>
      <c r="SUP834" s="230"/>
      <c r="SUQ834" s="230"/>
      <c r="SUR834" s="230"/>
      <c r="SUS834" s="230"/>
      <c r="SUT834" s="230"/>
      <c r="SUU834" s="230"/>
      <c r="SUV834" s="230"/>
      <c r="SUW834" s="230"/>
      <c r="SUX834" s="230"/>
      <c r="SUY834" s="230"/>
      <c r="SUZ834" s="230"/>
      <c r="SVA834" s="230"/>
      <c r="SVB834" s="230"/>
      <c r="SVC834" s="230"/>
      <c r="SVD834" s="230"/>
      <c r="SVE834" s="230"/>
      <c r="SVF834" s="230"/>
      <c r="SVG834" s="230"/>
      <c r="SVH834" s="230"/>
      <c r="SVI834" s="230"/>
      <c r="SVJ834" s="230"/>
      <c r="SVK834" s="230"/>
      <c r="SVL834" s="230"/>
      <c r="SVM834" s="230"/>
      <c r="SVN834" s="230"/>
      <c r="SVO834" s="230"/>
      <c r="SVP834" s="230"/>
      <c r="SVQ834" s="230"/>
      <c r="SVR834" s="230"/>
      <c r="SVS834" s="230"/>
      <c r="SVT834" s="230"/>
      <c r="SVU834" s="230"/>
      <c r="SVV834" s="230"/>
      <c r="SVW834" s="230"/>
      <c r="SVX834" s="230"/>
      <c r="SVY834" s="230"/>
      <c r="SVZ834" s="230"/>
      <c r="SWA834" s="230"/>
      <c r="SWB834" s="230"/>
      <c r="SWC834" s="230"/>
      <c r="SWD834" s="230"/>
      <c r="SWE834" s="230"/>
      <c r="SWF834" s="230"/>
      <c r="SWG834" s="230"/>
      <c r="SWH834" s="230"/>
      <c r="SWI834" s="230"/>
      <c r="SWJ834" s="230"/>
      <c r="SWK834" s="230"/>
      <c r="SWL834" s="230"/>
      <c r="SWM834" s="230"/>
      <c r="SWN834" s="230"/>
      <c r="SWO834" s="230"/>
      <c r="SWP834" s="230"/>
      <c r="SWQ834" s="230"/>
      <c r="SWR834" s="230"/>
      <c r="SWS834" s="230"/>
      <c r="SWT834" s="230"/>
      <c r="SWU834" s="230"/>
      <c r="SWV834" s="230"/>
      <c r="SWW834" s="230"/>
      <c r="SWX834" s="230"/>
      <c r="SWY834" s="230"/>
      <c r="SWZ834" s="230"/>
      <c r="SXA834" s="230"/>
      <c r="SXB834" s="230"/>
      <c r="SXC834" s="230"/>
      <c r="SXD834" s="230"/>
      <c r="SXE834" s="230"/>
      <c r="SXF834" s="230"/>
      <c r="SXG834" s="230"/>
      <c r="SXH834" s="230"/>
      <c r="SXI834" s="230"/>
      <c r="SXJ834" s="230"/>
      <c r="SXK834" s="230"/>
      <c r="SXL834" s="230"/>
      <c r="SXM834" s="230"/>
      <c r="SXN834" s="230"/>
      <c r="SXO834" s="230"/>
      <c r="SXP834" s="230"/>
      <c r="SXQ834" s="230"/>
      <c r="SXR834" s="230"/>
      <c r="SXS834" s="230"/>
      <c r="SXT834" s="230"/>
      <c r="SXU834" s="230"/>
      <c r="SXV834" s="230"/>
      <c r="SXW834" s="230"/>
      <c r="SXX834" s="230"/>
      <c r="SXY834" s="230"/>
      <c r="SXZ834" s="230"/>
      <c r="SYA834" s="230"/>
      <c r="SYB834" s="230"/>
      <c r="SYC834" s="230"/>
      <c r="SYD834" s="230"/>
      <c r="SYE834" s="230"/>
      <c r="SYF834" s="230"/>
      <c r="SYG834" s="230"/>
      <c r="SYH834" s="230"/>
      <c r="SYI834" s="230"/>
      <c r="SYJ834" s="230"/>
      <c r="SYK834" s="230"/>
      <c r="SYL834" s="230"/>
      <c r="SYM834" s="230"/>
      <c r="SYN834" s="230"/>
      <c r="SYO834" s="230"/>
      <c r="SYP834" s="230"/>
      <c r="SYQ834" s="230"/>
      <c r="SYR834" s="230"/>
      <c r="SYS834" s="230"/>
      <c r="SYT834" s="230"/>
      <c r="SYU834" s="230"/>
      <c r="SYV834" s="230"/>
      <c r="SYW834" s="230"/>
      <c r="SYX834" s="230"/>
      <c r="SYY834" s="230"/>
      <c r="SYZ834" s="230"/>
      <c r="SZA834" s="230"/>
      <c r="SZB834" s="230"/>
      <c r="SZC834" s="230"/>
      <c r="SZD834" s="230"/>
      <c r="SZE834" s="230"/>
      <c r="SZF834" s="230"/>
      <c r="SZG834" s="230"/>
      <c r="SZH834" s="230"/>
      <c r="SZI834" s="230"/>
      <c r="SZJ834" s="230"/>
      <c r="SZK834" s="230"/>
      <c r="SZL834" s="230"/>
      <c r="SZM834" s="230"/>
      <c r="SZN834" s="230"/>
      <c r="SZO834" s="230"/>
      <c r="SZP834" s="230"/>
      <c r="SZQ834" s="230"/>
      <c r="SZR834" s="230"/>
      <c r="SZS834" s="230"/>
      <c r="SZT834" s="230"/>
      <c r="SZU834" s="230"/>
      <c r="SZV834" s="230"/>
      <c r="SZW834" s="230"/>
      <c r="SZX834" s="230"/>
      <c r="SZY834" s="230"/>
      <c r="SZZ834" s="230"/>
      <c r="TAA834" s="230"/>
      <c r="TAB834" s="230"/>
      <c r="TAC834" s="230"/>
      <c r="TAD834" s="230"/>
      <c r="TAE834" s="230"/>
      <c r="TAF834" s="230"/>
      <c r="TAG834" s="230"/>
      <c r="TAH834" s="230"/>
      <c r="TAI834" s="230"/>
      <c r="TAJ834" s="230"/>
      <c r="TAK834" s="230"/>
      <c r="TAL834" s="230"/>
      <c r="TAM834" s="230"/>
      <c r="TAN834" s="230"/>
      <c r="TAO834" s="230"/>
      <c r="TAP834" s="230"/>
      <c r="TAQ834" s="230"/>
      <c r="TAR834" s="230"/>
      <c r="TAS834" s="230"/>
      <c r="TAT834" s="230"/>
      <c r="TAU834" s="230"/>
      <c r="TAV834" s="230"/>
      <c r="TAW834" s="230"/>
      <c r="TAX834" s="230"/>
      <c r="TAY834" s="230"/>
      <c r="TAZ834" s="230"/>
      <c r="TBA834" s="230"/>
      <c r="TBB834" s="230"/>
      <c r="TBC834" s="230"/>
      <c r="TBD834" s="230"/>
      <c r="TBE834" s="230"/>
      <c r="TBF834" s="230"/>
      <c r="TBG834" s="230"/>
      <c r="TBH834" s="230"/>
      <c r="TBI834" s="230"/>
      <c r="TBJ834" s="230"/>
      <c r="TBK834" s="230"/>
      <c r="TBL834" s="230"/>
      <c r="TBM834" s="230"/>
      <c r="TBN834" s="230"/>
      <c r="TBO834" s="230"/>
      <c r="TBP834" s="230"/>
      <c r="TBQ834" s="230"/>
      <c r="TBR834" s="230"/>
      <c r="TBS834" s="230"/>
      <c r="TBT834" s="230"/>
      <c r="TBU834" s="230"/>
      <c r="TBV834" s="230"/>
      <c r="TBW834" s="230"/>
      <c r="TBX834" s="230"/>
      <c r="TBY834" s="230"/>
      <c r="TBZ834" s="230"/>
      <c r="TCA834" s="230"/>
      <c r="TCB834" s="230"/>
      <c r="TCC834" s="230"/>
      <c r="TCD834" s="230"/>
      <c r="TCE834" s="230"/>
      <c r="TCF834" s="230"/>
      <c r="TCG834" s="230"/>
      <c r="TCH834" s="230"/>
      <c r="TCI834" s="230"/>
      <c r="TCJ834" s="230"/>
      <c r="TCK834" s="230"/>
      <c r="TCL834" s="230"/>
      <c r="TCM834" s="230"/>
      <c r="TCN834" s="230"/>
      <c r="TCO834" s="230"/>
      <c r="TCP834" s="230"/>
      <c r="TCQ834" s="230"/>
      <c r="TCR834" s="230"/>
      <c r="TCS834" s="230"/>
      <c r="TCT834" s="230"/>
      <c r="TCU834" s="230"/>
      <c r="TCV834" s="230"/>
      <c r="TCW834" s="230"/>
      <c r="TCX834" s="230"/>
      <c r="TCY834" s="230"/>
      <c r="TCZ834" s="230"/>
      <c r="TDA834" s="230"/>
      <c r="TDB834" s="230"/>
      <c r="TDC834" s="230"/>
      <c r="TDD834" s="230"/>
      <c r="TDE834" s="230"/>
      <c r="TDF834" s="230"/>
      <c r="TDG834" s="230"/>
      <c r="TDH834" s="230"/>
      <c r="TDI834" s="230"/>
      <c r="TDJ834" s="230"/>
      <c r="TDK834" s="230"/>
      <c r="TDL834" s="230"/>
      <c r="TDM834" s="230"/>
      <c r="TDN834" s="230"/>
      <c r="TDO834" s="230"/>
      <c r="TDP834" s="230"/>
      <c r="TDQ834" s="230"/>
      <c r="TDR834" s="230"/>
      <c r="TDS834" s="230"/>
      <c r="TDT834" s="230"/>
      <c r="TDU834" s="230"/>
      <c r="TDV834" s="230"/>
      <c r="TDW834" s="230"/>
      <c r="TDX834" s="230"/>
      <c r="TDY834" s="230"/>
      <c r="TDZ834" s="230"/>
      <c r="TEA834" s="230"/>
      <c r="TEB834" s="230"/>
      <c r="TEC834" s="230"/>
      <c r="TED834" s="230"/>
      <c r="TEE834" s="230"/>
      <c r="TEF834" s="230"/>
      <c r="TEG834" s="230"/>
      <c r="TEH834" s="230"/>
      <c r="TEI834" s="230"/>
      <c r="TEJ834" s="230"/>
      <c r="TEK834" s="230"/>
      <c r="TEL834" s="230"/>
      <c r="TEM834" s="230"/>
      <c r="TEN834" s="230"/>
      <c r="TEO834" s="230"/>
      <c r="TEP834" s="230"/>
      <c r="TEQ834" s="230"/>
      <c r="TER834" s="230"/>
      <c r="TES834" s="230"/>
      <c r="TET834" s="230"/>
      <c r="TEU834" s="230"/>
      <c r="TEV834" s="230"/>
      <c r="TEW834" s="230"/>
      <c r="TEX834" s="230"/>
      <c r="TEY834" s="230"/>
      <c r="TEZ834" s="230"/>
      <c r="TFA834" s="230"/>
      <c r="TFB834" s="230"/>
      <c r="TFC834" s="230"/>
      <c r="TFD834" s="230"/>
      <c r="TFE834" s="230"/>
      <c r="TFF834" s="230"/>
      <c r="TFG834" s="230"/>
      <c r="TFH834" s="230"/>
      <c r="TFI834" s="230"/>
      <c r="TFJ834" s="230"/>
      <c r="TFK834" s="230"/>
      <c r="TFL834" s="230"/>
      <c r="TFM834" s="230"/>
      <c r="TFN834" s="230"/>
      <c r="TFO834" s="230"/>
      <c r="TFP834" s="230"/>
      <c r="TFQ834" s="230"/>
      <c r="TFR834" s="230"/>
      <c r="TFS834" s="230"/>
      <c r="TFT834" s="230"/>
      <c r="TFU834" s="230"/>
      <c r="TFV834" s="230"/>
      <c r="TFW834" s="230"/>
      <c r="TFX834" s="230"/>
      <c r="TFY834" s="230"/>
      <c r="TFZ834" s="230"/>
      <c r="TGA834" s="230"/>
      <c r="TGB834" s="230"/>
      <c r="TGC834" s="230"/>
      <c r="TGD834" s="230"/>
      <c r="TGE834" s="230"/>
      <c r="TGF834" s="230"/>
      <c r="TGG834" s="230"/>
      <c r="TGH834" s="230"/>
      <c r="TGI834" s="230"/>
      <c r="TGJ834" s="230"/>
      <c r="TGK834" s="230"/>
      <c r="TGL834" s="230"/>
      <c r="TGM834" s="230"/>
      <c r="TGN834" s="230"/>
      <c r="TGO834" s="230"/>
      <c r="TGP834" s="230"/>
      <c r="TGQ834" s="230"/>
      <c r="TGR834" s="230"/>
      <c r="TGS834" s="230"/>
      <c r="TGT834" s="230"/>
      <c r="TGU834" s="230"/>
      <c r="TGV834" s="230"/>
      <c r="TGW834" s="230"/>
      <c r="TGX834" s="230"/>
      <c r="TGY834" s="230"/>
      <c r="TGZ834" s="230"/>
      <c r="THA834" s="230"/>
      <c r="THB834" s="230"/>
      <c r="THC834" s="230"/>
      <c r="THD834" s="230"/>
      <c r="THE834" s="230"/>
      <c r="THF834" s="230"/>
      <c r="THG834" s="230"/>
      <c r="THH834" s="230"/>
      <c r="THI834" s="230"/>
      <c r="THJ834" s="230"/>
      <c r="THK834" s="230"/>
      <c r="THL834" s="230"/>
      <c r="THM834" s="230"/>
      <c r="THN834" s="230"/>
      <c r="THO834" s="230"/>
      <c r="THP834" s="230"/>
      <c r="THQ834" s="230"/>
      <c r="THR834" s="230"/>
      <c r="THS834" s="230"/>
      <c r="THT834" s="230"/>
      <c r="THU834" s="230"/>
      <c r="THV834" s="230"/>
      <c r="THW834" s="230"/>
      <c r="THX834" s="230"/>
      <c r="THY834" s="230"/>
      <c r="THZ834" s="230"/>
      <c r="TIA834" s="230"/>
      <c r="TIB834" s="230"/>
      <c r="TIC834" s="230"/>
      <c r="TID834" s="230"/>
      <c r="TIE834" s="230"/>
      <c r="TIF834" s="230"/>
      <c r="TIG834" s="230"/>
      <c r="TIH834" s="230"/>
      <c r="TII834" s="230"/>
      <c r="TIJ834" s="230"/>
      <c r="TIK834" s="230"/>
      <c r="TIL834" s="230"/>
      <c r="TIM834" s="230"/>
      <c r="TIN834" s="230"/>
      <c r="TIO834" s="230"/>
      <c r="TIP834" s="230"/>
      <c r="TIQ834" s="230"/>
      <c r="TIR834" s="230"/>
      <c r="TIS834" s="230"/>
      <c r="TIT834" s="230"/>
      <c r="TIU834" s="230"/>
      <c r="TIV834" s="230"/>
      <c r="TIW834" s="230"/>
      <c r="TIX834" s="230"/>
      <c r="TIY834" s="230"/>
      <c r="TIZ834" s="230"/>
      <c r="TJA834" s="230"/>
      <c r="TJB834" s="230"/>
      <c r="TJC834" s="230"/>
      <c r="TJD834" s="230"/>
      <c r="TJE834" s="230"/>
      <c r="TJF834" s="230"/>
      <c r="TJG834" s="230"/>
      <c r="TJH834" s="230"/>
      <c r="TJI834" s="230"/>
      <c r="TJJ834" s="230"/>
      <c r="TJK834" s="230"/>
      <c r="TJL834" s="230"/>
      <c r="TJM834" s="230"/>
      <c r="TJN834" s="230"/>
      <c r="TJO834" s="230"/>
      <c r="TJP834" s="230"/>
      <c r="TJQ834" s="230"/>
      <c r="TJR834" s="230"/>
      <c r="TJS834" s="230"/>
      <c r="TJT834" s="230"/>
      <c r="TJU834" s="230"/>
      <c r="TJV834" s="230"/>
      <c r="TJW834" s="230"/>
      <c r="TJX834" s="230"/>
      <c r="TJY834" s="230"/>
      <c r="TJZ834" s="230"/>
      <c r="TKA834" s="230"/>
      <c r="TKB834" s="230"/>
      <c r="TKC834" s="230"/>
      <c r="TKD834" s="230"/>
      <c r="TKE834" s="230"/>
      <c r="TKF834" s="230"/>
      <c r="TKG834" s="230"/>
      <c r="TKH834" s="230"/>
      <c r="TKI834" s="230"/>
      <c r="TKJ834" s="230"/>
      <c r="TKK834" s="230"/>
      <c r="TKL834" s="230"/>
      <c r="TKM834" s="230"/>
      <c r="TKN834" s="230"/>
      <c r="TKO834" s="230"/>
      <c r="TKP834" s="230"/>
      <c r="TKQ834" s="230"/>
      <c r="TKR834" s="230"/>
      <c r="TKS834" s="230"/>
      <c r="TKT834" s="230"/>
      <c r="TKU834" s="230"/>
      <c r="TKV834" s="230"/>
      <c r="TKW834" s="230"/>
      <c r="TKX834" s="230"/>
      <c r="TKY834" s="230"/>
      <c r="TKZ834" s="230"/>
      <c r="TLA834" s="230"/>
      <c r="TLB834" s="230"/>
      <c r="TLC834" s="230"/>
      <c r="TLD834" s="230"/>
      <c r="TLE834" s="230"/>
      <c r="TLF834" s="230"/>
      <c r="TLG834" s="230"/>
      <c r="TLH834" s="230"/>
      <c r="TLI834" s="230"/>
      <c r="TLJ834" s="230"/>
      <c r="TLK834" s="230"/>
      <c r="TLL834" s="230"/>
      <c r="TLM834" s="230"/>
      <c r="TLN834" s="230"/>
      <c r="TLO834" s="230"/>
      <c r="TLP834" s="230"/>
      <c r="TLQ834" s="230"/>
      <c r="TLR834" s="230"/>
      <c r="TLS834" s="230"/>
      <c r="TLT834" s="230"/>
      <c r="TLU834" s="230"/>
      <c r="TLV834" s="230"/>
      <c r="TLW834" s="230"/>
      <c r="TLX834" s="230"/>
      <c r="TLY834" s="230"/>
      <c r="TLZ834" s="230"/>
      <c r="TMA834" s="230"/>
      <c r="TMB834" s="230"/>
      <c r="TMC834" s="230"/>
      <c r="TMD834" s="230"/>
      <c r="TME834" s="230"/>
      <c r="TMF834" s="230"/>
      <c r="TMG834" s="230"/>
      <c r="TMH834" s="230"/>
      <c r="TMI834" s="230"/>
      <c r="TMJ834" s="230"/>
      <c r="TMK834" s="230"/>
      <c r="TML834" s="230"/>
      <c r="TMM834" s="230"/>
      <c r="TMN834" s="230"/>
      <c r="TMO834" s="230"/>
      <c r="TMP834" s="230"/>
      <c r="TMQ834" s="230"/>
      <c r="TMR834" s="230"/>
      <c r="TMS834" s="230"/>
      <c r="TMT834" s="230"/>
      <c r="TMU834" s="230"/>
      <c r="TMV834" s="230"/>
      <c r="TMW834" s="230"/>
      <c r="TMX834" s="230"/>
      <c r="TMY834" s="230"/>
      <c r="TMZ834" s="230"/>
      <c r="TNA834" s="230"/>
      <c r="TNB834" s="230"/>
      <c r="TNC834" s="230"/>
      <c r="TND834" s="230"/>
      <c r="TNE834" s="230"/>
      <c r="TNF834" s="230"/>
      <c r="TNG834" s="230"/>
      <c r="TNH834" s="230"/>
      <c r="TNI834" s="230"/>
      <c r="TNJ834" s="230"/>
      <c r="TNK834" s="230"/>
      <c r="TNL834" s="230"/>
      <c r="TNM834" s="230"/>
      <c r="TNN834" s="230"/>
      <c r="TNO834" s="230"/>
      <c r="TNP834" s="230"/>
      <c r="TNQ834" s="230"/>
      <c r="TNR834" s="230"/>
      <c r="TNS834" s="230"/>
      <c r="TNT834" s="230"/>
      <c r="TNU834" s="230"/>
      <c r="TNV834" s="230"/>
      <c r="TNW834" s="230"/>
      <c r="TNX834" s="230"/>
      <c r="TNY834" s="230"/>
      <c r="TNZ834" s="230"/>
      <c r="TOA834" s="230"/>
      <c r="TOB834" s="230"/>
      <c r="TOC834" s="230"/>
      <c r="TOD834" s="230"/>
      <c r="TOE834" s="230"/>
      <c r="TOF834" s="230"/>
      <c r="TOG834" s="230"/>
      <c r="TOH834" s="230"/>
      <c r="TOI834" s="230"/>
      <c r="TOJ834" s="230"/>
      <c r="TOK834" s="230"/>
      <c r="TOL834" s="230"/>
      <c r="TOM834" s="230"/>
      <c r="TON834" s="230"/>
      <c r="TOO834" s="230"/>
      <c r="TOP834" s="230"/>
      <c r="TOQ834" s="230"/>
      <c r="TOR834" s="230"/>
      <c r="TOS834" s="230"/>
      <c r="TOT834" s="230"/>
      <c r="TOU834" s="230"/>
      <c r="TOV834" s="230"/>
      <c r="TOW834" s="230"/>
      <c r="TOX834" s="230"/>
      <c r="TOY834" s="230"/>
      <c r="TOZ834" s="230"/>
      <c r="TPA834" s="230"/>
      <c r="TPB834" s="230"/>
      <c r="TPC834" s="230"/>
      <c r="TPD834" s="230"/>
      <c r="TPE834" s="230"/>
      <c r="TPF834" s="230"/>
      <c r="TPG834" s="230"/>
      <c r="TPH834" s="230"/>
      <c r="TPI834" s="230"/>
      <c r="TPJ834" s="230"/>
      <c r="TPK834" s="230"/>
      <c r="TPL834" s="230"/>
      <c r="TPM834" s="230"/>
      <c r="TPN834" s="230"/>
      <c r="TPO834" s="230"/>
      <c r="TPP834" s="230"/>
      <c r="TPQ834" s="230"/>
      <c r="TPR834" s="230"/>
      <c r="TPS834" s="230"/>
      <c r="TPT834" s="230"/>
      <c r="TPU834" s="230"/>
      <c r="TPV834" s="230"/>
      <c r="TPW834" s="230"/>
      <c r="TPX834" s="230"/>
      <c r="TPY834" s="230"/>
      <c r="TPZ834" s="230"/>
      <c r="TQA834" s="230"/>
      <c r="TQB834" s="230"/>
      <c r="TQC834" s="230"/>
      <c r="TQD834" s="230"/>
      <c r="TQE834" s="230"/>
      <c r="TQF834" s="230"/>
      <c r="TQG834" s="230"/>
      <c r="TQH834" s="230"/>
      <c r="TQI834" s="230"/>
      <c r="TQJ834" s="230"/>
      <c r="TQK834" s="230"/>
      <c r="TQL834" s="230"/>
      <c r="TQM834" s="230"/>
      <c r="TQN834" s="230"/>
      <c r="TQO834" s="230"/>
      <c r="TQP834" s="230"/>
      <c r="TQQ834" s="230"/>
      <c r="TQR834" s="230"/>
      <c r="TQS834" s="230"/>
      <c r="TQT834" s="230"/>
      <c r="TQU834" s="230"/>
      <c r="TQV834" s="230"/>
      <c r="TQW834" s="230"/>
      <c r="TQX834" s="230"/>
      <c r="TQY834" s="230"/>
      <c r="TQZ834" s="230"/>
      <c r="TRA834" s="230"/>
      <c r="TRB834" s="230"/>
      <c r="TRC834" s="230"/>
      <c r="TRD834" s="230"/>
      <c r="TRE834" s="230"/>
      <c r="TRF834" s="230"/>
      <c r="TRG834" s="230"/>
      <c r="TRH834" s="230"/>
      <c r="TRI834" s="230"/>
      <c r="TRJ834" s="230"/>
      <c r="TRK834" s="230"/>
      <c r="TRL834" s="230"/>
      <c r="TRM834" s="230"/>
      <c r="TRN834" s="230"/>
      <c r="TRO834" s="230"/>
      <c r="TRP834" s="230"/>
      <c r="TRQ834" s="230"/>
      <c r="TRR834" s="230"/>
      <c r="TRS834" s="230"/>
      <c r="TRT834" s="230"/>
      <c r="TRU834" s="230"/>
      <c r="TRV834" s="230"/>
      <c r="TRW834" s="230"/>
      <c r="TRX834" s="230"/>
      <c r="TRY834" s="230"/>
      <c r="TRZ834" s="230"/>
      <c r="TSA834" s="230"/>
      <c r="TSB834" s="230"/>
      <c r="TSC834" s="230"/>
      <c r="TSD834" s="230"/>
      <c r="TSE834" s="230"/>
      <c r="TSF834" s="230"/>
      <c r="TSG834" s="230"/>
      <c r="TSH834" s="230"/>
      <c r="TSI834" s="230"/>
      <c r="TSJ834" s="230"/>
      <c r="TSK834" s="230"/>
      <c r="TSL834" s="230"/>
      <c r="TSM834" s="230"/>
      <c r="TSN834" s="230"/>
      <c r="TSO834" s="230"/>
      <c r="TSP834" s="230"/>
      <c r="TSQ834" s="230"/>
      <c r="TSR834" s="230"/>
      <c r="TSS834" s="230"/>
      <c r="TST834" s="230"/>
      <c r="TSU834" s="230"/>
      <c r="TSV834" s="230"/>
      <c r="TSW834" s="230"/>
      <c r="TSX834" s="230"/>
      <c r="TSY834" s="230"/>
      <c r="TSZ834" s="230"/>
      <c r="TTA834" s="230"/>
      <c r="TTB834" s="230"/>
      <c r="TTC834" s="230"/>
      <c r="TTD834" s="230"/>
      <c r="TTE834" s="230"/>
      <c r="TTF834" s="230"/>
      <c r="TTG834" s="230"/>
      <c r="TTH834" s="230"/>
      <c r="TTI834" s="230"/>
      <c r="TTJ834" s="230"/>
      <c r="TTK834" s="230"/>
      <c r="TTL834" s="230"/>
      <c r="TTM834" s="230"/>
      <c r="TTN834" s="230"/>
      <c r="TTO834" s="230"/>
      <c r="TTP834" s="230"/>
      <c r="TTQ834" s="230"/>
      <c r="TTR834" s="230"/>
      <c r="TTS834" s="230"/>
      <c r="TTT834" s="230"/>
      <c r="TTU834" s="230"/>
      <c r="TTV834" s="230"/>
      <c r="TTW834" s="230"/>
      <c r="TTX834" s="230"/>
      <c r="TTY834" s="230"/>
      <c r="TTZ834" s="230"/>
      <c r="TUA834" s="230"/>
      <c r="TUB834" s="230"/>
      <c r="TUC834" s="230"/>
      <c r="TUD834" s="230"/>
      <c r="TUE834" s="230"/>
      <c r="TUF834" s="230"/>
      <c r="TUG834" s="230"/>
      <c r="TUH834" s="230"/>
      <c r="TUI834" s="230"/>
      <c r="TUJ834" s="230"/>
      <c r="TUK834" s="230"/>
      <c r="TUL834" s="230"/>
      <c r="TUM834" s="230"/>
      <c r="TUN834" s="230"/>
      <c r="TUO834" s="230"/>
      <c r="TUP834" s="230"/>
      <c r="TUQ834" s="230"/>
      <c r="TUR834" s="230"/>
      <c r="TUS834" s="230"/>
      <c r="TUT834" s="230"/>
      <c r="TUU834" s="230"/>
      <c r="TUV834" s="230"/>
      <c r="TUW834" s="230"/>
      <c r="TUX834" s="230"/>
      <c r="TUY834" s="230"/>
      <c r="TUZ834" s="230"/>
      <c r="TVA834" s="230"/>
      <c r="TVB834" s="230"/>
      <c r="TVC834" s="230"/>
      <c r="TVD834" s="230"/>
      <c r="TVE834" s="230"/>
      <c r="TVF834" s="230"/>
      <c r="TVG834" s="230"/>
      <c r="TVH834" s="230"/>
      <c r="TVI834" s="230"/>
      <c r="TVJ834" s="230"/>
      <c r="TVK834" s="230"/>
      <c r="TVL834" s="230"/>
      <c r="TVM834" s="230"/>
      <c r="TVN834" s="230"/>
      <c r="TVO834" s="230"/>
      <c r="TVP834" s="230"/>
      <c r="TVQ834" s="230"/>
      <c r="TVR834" s="230"/>
      <c r="TVS834" s="230"/>
      <c r="TVT834" s="230"/>
      <c r="TVU834" s="230"/>
      <c r="TVV834" s="230"/>
      <c r="TVW834" s="230"/>
      <c r="TVX834" s="230"/>
      <c r="TVY834" s="230"/>
      <c r="TVZ834" s="230"/>
      <c r="TWA834" s="230"/>
      <c r="TWB834" s="230"/>
      <c r="TWC834" s="230"/>
      <c r="TWD834" s="230"/>
      <c r="TWE834" s="230"/>
      <c r="TWF834" s="230"/>
      <c r="TWG834" s="230"/>
      <c r="TWH834" s="230"/>
      <c r="TWI834" s="230"/>
      <c r="TWJ834" s="230"/>
      <c r="TWK834" s="230"/>
      <c r="TWL834" s="230"/>
      <c r="TWM834" s="230"/>
      <c r="TWN834" s="230"/>
      <c r="TWO834" s="230"/>
      <c r="TWP834" s="230"/>
      <c r="TWQ834" s="230"/>
      <c r="TWR834" s="230"/>
      <c r="TWS834" s="230"/>
      <c r="TWT834" s="230"/>
      <c r="TWU834" s="230"/>
      <c r="TWV834" s="230"/>
      <c r="TWW834" s="230"/>
      <c r="TWX834" s="230"/>
      <c r="TWY834" s="230"/>
      <c r="TWZ834" s="230"/>
      <c r="TXA834" s="230"/>
      <c r="TXB834" s="230"/>
      <c r="TXC834" s="230"/>
      <c r="TXD834" s="230"/>
      <c r="TXE834" s="230"/>
      <c r="TXF834" s="230"/>
      <c r="TXG834" s="230"/>
      <c r="TXH834" s="230"/>
      <c r="TXI834" s="230"/>
      <c r="TXJ834" s="230"/>
      <c r="TXK834" s="230"/>
      <c r="TXL834" s="230"/>
      <c r="TXM834" s="230"/>
      <c r="TXN834" s="230"/>
      <c r="TXO834" s="230"/>
      <c r="TXP834" s="230"/>
      <c r="TXQ834" s="230"/>
      <c r="TXR834" s="230"/>
      <c r="TXS834" s="230"/>
      <c r="TXT834" s="230"/>
      <c r="TXU834" s="230"/>
      <c r="TXV834" s="230"/>
      <c r="TXW834" s="230"/>
      <c r="TXX834" s="230"/>
      <c r="TXY834" s="230"/>
      <c r="TXZ834" s="230"/>
      <c r="TYA834" s="230"/>
      <c r="TYB834" s="230"/>
      <c r="TYC834" s="230"/>
      <c r="TYD834" s="230"/>
      <c r="TYE834" s="230"/>
      <c r="TYF834" s="230"/>
      <c r="TYG834" s="230"/>
      <c r="TYH834" s="230"/>
      <c r="TYI834" s="230"/>
      <c r="TYJ834" s="230"/>
      <c r="TYK834" s="230"/>
      <c r="TYL834" s="230"/>
      <c r="TYM834" s="230"/>
      <c r="TYN834" s="230"/>
      <c r="TYO834" s="230"/>
      <c r="TYP834" s="230"/>
      <c r="TYQ834" s="230"/>
      <c r="TYR834" s="230"/>
      <c r="TYS834" s="230"/>
      <c r="TYT834" s="230"/>
      <c r="TYU834" s="230"/>
      <c r="TYV834" s="230"/>
      <c r="TYW834" s="230"/>
      <c r="TYX834" s="230"/>
      <c r="TYY834" s="230"/>
      <c r="TYZ834" s="230"/>
      <c r="TZA834" s="230"/>
      <c r="TZB834" s="230"/>
      <c r="TZC834" s="230"/>
      <c r="TZD834" s="230"/>
      <c r="TZE834" s="230"/>
      <c r="TZF834" s="230"/>
      <c r="TZG834" s="230"/>
      <c r="TZH834" s="230"/>
      <c r="TZI834" s="230"/>
      <c r="TZJ834" s="230"/>
      <c r="TZK834" s="230"/>
      <c r="TZL834" s="230"/>
      <c r="TZM834" s="230"/>
      <c r="TZN834" s="230"/>
      <c r="TZO834" s="230"/>
      <c r="TZP834" s="230"/>
      <c r="TZQ834" s="230"/>
      <c r="TZR834" s="230"/>
      <c r="TZS834" s="230"/>
      <c r="TZT834" s="230"/>
      <c r="TZU834" s="230"/>
      <c r="TZV834" s="230"/>
      <c r="TZW834" s="230"/>
      <c r="TZX834" s="230"/>
      <c r="TZY834" s="230"/>
      <c r="TZZ834" s="230"/>
      <c r="UAA834" s="230"/>
      <c r="UAB834" s="230"/>
      <c r="UAC834" s="230"/>
      <c r="UAD834" s="230"/>
      <c r="UAE834" s="230"/>
      <c r="UAF834" s="230"/>
      <c r="UAG834" s="230"/>
      <c r="UAH834" s="230"/>
      <c r="UAI834" s="230"/>
      <c r="UAJ834" s="230"/>
      <c r="UAK834" s="230"/>
      <c r="UAL834" s="230"/>
      <c r="UAM834" s="230"/>
      <c r="UAN834" s="230"/>
      <c r="UAO834" s="230"/>
      <c r="UAP834" s="230"/>
      <c r="UAQ834" s="230"/>
      <c r="UAR834" s="230"/>
      <c r="UAS834" s="230"/>
      <c r="UAT834" s="230"/>
      <c r="UAU834" s="230"/>
      <c r="UAV834" s="230"/>
      <c r="UAW834" s="230"/>
      <c r="UAX834" s="230"/>
      <c r="UAY834" s="230"/>
      <c r="UAZ834" s="230"/>
      <c r="UBA834" s="230"/>
      <c r="UBB834" s="230"/>
      <c r="UBC834" s="230"/>
      <c r="UBD834" s="230"/>
      <c r="UBE834" s="230"/>
      <c r="UBF834" s="230"/>
      <c r="UBG834" s="230"/>
      <c r="UBH834" s="230"/>
      <c r="UBI834" s="230"/>
      <c r="UBJ834" s="230"/>
      <c r="UBK834" s="230"/>
      <c r="UBL834" s="230"/>
      <c r="UBM834" s="230"/>
      <c r="UBN834" s="230"/>
      <c r="UBO834" s="230"/>
      <c r="UBP834" s="230"/>
      <c r="UBQ834" s="230"/>
      <c r="UBR834" s="230"/>
      <c r="UBS834" s="230"/>
      <c r="UBT834" s="230"/>
      <c r="UBU834" s="230"/>
      <c r="UBV834" s="230"/>
      <c r="UBW834" s="230"/>
      <c r="UBX834" s="230"/>
      <c r="UBY834" s="230"/>
      <c r="UBZ834" s="230"/>
      <c r="UCA834" s="230"/>
      <c r="UCB834" s="230"/>
      <c r="UCC834" s="230"/>
      <c r="UCD834" s="230"/>
      <c r="UCE834" s="230"/>
      <c r="UCF834" s="230"/>
      <c r="UCG834" s="230"/>
      <c r="UCH834" s="230"/>
      <c r="UCI834" s="230"/>
      <c r="UCJ834" s="230"/>
      <c r="UCK834" s="230"/>
      <c r="UCL834" s="230"/>
      <c r="UCM834" s="230"/>
      <c r="UCN834" s="230"/>
      <c r="UCO834" s="230"/>
      <c r="UCP834" s="230"/>
      <c r="UCQ834" s="230"/>
      <c r="UCR834" s="230"/>
      <c r="UCS834" s="230"/>
      <c r="UCT834" s="230"/>
      <c r="UCU834" s="230"/>
      <c r="UCV834" s="230"/>
      <c r="UCW834" s="230"/>
      <c r="UCX834" s="230"/>
      <c r="UCY834" s="230"/>
      <c r="UCZ834" s="230"/>
      <c r="UDA834" s="230"/>
      <c r="UDB834" s="230"/>
      <c r="UDC834" s="230"/>
      <c r="UDD834" s="230"/>
      <c r="UDE834" s="230"/>
      <c r="UDF834" s="230"/>
      <c r="UDG834" s="230"/>
      <c r="UDH834" s="230"/>
      <c r="UDI834" s="230"/>
      <c r="UDJ834" s="230"/>
      <c r="UDK834" s="230"/>
      <c r="UDL834" s="230"/>
      <c r="UDM834" s="230"/>
      <c r="UDN834" s="230"/>
      <c r="UDO834" s="230"/>
      <c r="UDP834" s="230"/>
      <c r="UDQ834" s="230"/>
      <c r="UDR834" s="230"/>
      <c r="UDS834" s="230"/>
      <c r="UDT834" s="230"/>
      <c r="UDU834" s="230"/>
      <c r="UDV834" s="230"/>
      <c r="UDW834" s="230"/>
      <c r="UDX834" s="230"/>
      <c r="UDY834" s="230"/>
      <c r="UDZ834" s="230"/>
      <c r="UEA834" s="230"/>
      <c r="UEB834" s="230"/>
      <c r="UEC834" s="230"/>
      <c r="UED834" s="230"/>
      <c r="UEE834" s="230"/>
      <c r="UEF834" s="230"/>
      <c r="UEG834" s="230"/>
      <c r="UEH834" s="230"/>
      <c r="UEI834" s="230"/>
      <c r="UEJ834" s="230"/>
      <c r="UEK834" s="230"/>
      <c r="UEL834" s="230"/>
      <c r="UEM834" s="230"/>
      <c r="UEN834" s="230"/>
      <c r="UEO834" s="230"/>
      <c r="UEP834" s="230"/>
      <c r="UEQ834" s="230"/>
      <c r="UER834" s="230"/>
      <c r="UES834" s="230"/>
      <c r="UET834" s="230"/>
      <c r="UEU834" s="230"/>
      <c r="UEV834" s="230"/>
      <c r="UEW834" s="230"/>
      <c r="UEX834" s="230"/>
      <c r="UEY834" s="230"/>
      <c r="UEZ834" s="230"/>
      <c r="UFA834" s="230"/>
      <c r="UFB834" s="230"/>
      <c r="UFC834" s="230"/>
      <c r="UFD834" s="230"/>
      <c r="UFE834" s="230"/>
      <c r="UFF834" s="230"/>
      <c r="UFG834" s="230"/>
      <c r="UFH834" s="230"/>
      <c r="UFI834" s="230"/>
      <c r="UFJ834" s="230"/>
      <c r="UFK834" s="230"/>
      <c r="UFL834" s="230"/>
      <c r="UFM834" s="230"/>
      <c r="UFN834" s="230"/>
      <c r="UFO834" s="230"/>
      <c r="UFP834" s="230"/>
      <c r="UFQ834" s="230"/>
      <c r="UFR834" s="230"/>
      <c r="UFS834" s="230"/>
      <c r="UFT834" s="230"/>
      <c r="UFU834" s="230"/>
      <c r="UFV834" s="230"/>
      <c r="UFW834" s="230"/>
      <c r="UFX834" s="230"/>
      <c r="UFY834" s="230"/>
      <c r="UFZ834" s="230"/>
      <c r="UGA834" s="230"/>
      <c r="UGB834" s="230"/>
      <c r="UGC834" s="230"/>
      <c r="UGD834" s="230"/>
      <c r="UGE834" s="230"/>
      <c r="UGF834" s="230"/>
      <c r="UGG834" s="230"/>
      <c r="UGH834" s="230"/>
      <c r="UGI834" s="230"/>
      <c r="UGJ834" s="230"/>
      <c r="UGK834" s="230"/>
      <c r="UGL834" s="230"/>
      <c r="UGM834" s="230"/>
      <c r="UGN834" s="230"/>
      <c r="UGO834" s="230"/>
      <c r="UGP834" s="230"/>
      <c r="UGQ834" s="230"/>
      <c r="UGR834" s="230"/>
      <c r="UGS834" s="230"/>
      <c r="UGT834" s="230"/>
      <c r="UGU834" s="230"/>
      <c r="UGV834" s="230"/>
      <c r="UGW834" s="230"/>
      <c r="UGX834" s="230"/>
      <c r="UGY834" s="230"/>
      <c r="UGZ834" s="230"/>
      <c r="UHA834" s="230"/>
      <c r="UHB834" s="230"/>
      <c r="UHC834" s="230"/>
      <c r="UHD834" s="230"/>
      <c r="UHE834" s="230"/>
      <c r="UHF834" s="230"/>
      <c r="UHG834" s="230"/>
      <c r="UHH834" s="230"/>
      <c r="UHI834" s="230"/>
      <c r="UHJ834" s="230"/>
      <c r="UHK834" s="230"/>
      <c r="UHL834" s="230"/>
      <c r="UHM834" s="230"/>
      <c r="UHN834" s="230"/>
      <c r="UHO834" s="230"/>
      <c r="UHP834" s="230"/>
      <c r="UHQ834" s="230"/>
      <c r="UHR834" s="230"/>
      <c r="UHS834" s="230"/>
      <c r="UHT834" s="230"/>
      <c r="UHU834" s="230"/>
      <c r="UHV834" s="230"/>
      <c r="UHW834" s="230"/>
      <c r="UHX834" s="230"/>
      <c r="UHY834" s="230"/>
      <c r="UHZ834" s="230"/>
      <c r="UIA834" s="230"/>
      <c r="UIB834" s="230"/>
      <c r="UIC834" s="230"/>
      <c r="UID834" s="230"/>
      <c r="UIE834" s="230"/>
      <c r="UIF834" s="230"/>
      <c r="UIG834" s="230"/>
      <c r="UIH834" s="230"/>
      <c r="UII834" s="230"/>
      <c r="UIJ834" s="230"/>
      <c r="UIK834" s="230"/>
      <c r="UIL834" s="230"/>
      <c r="UIM834" s="230"/>
      <c r="UIN834" s="230"/>
      <c r="UIO834" s="230"/>
      <c r="UIP834" s="230"/>
      <c r="UIQ834" s="230"/>
      <c r="UIR834" s="230"/>
      <c r="UIS834" s="230"/>
      <c r="UIT834" s="230"/>
      <c r="UIU834" s="230"/>
      <c r="UIV834" s="230"/>
      <c r="UIW834" s="230"/>
      <c r="UIX834" s="230"/>
      <c r="UIY834" s="230"/>
      <c r="UIZ834" s="230"/>
      <c r="UJA834" s="230"/>
      <c r="UJB834" s="230"/>
      <c r="UJC834" s="230"/>
      <c r="UJD834" s="230"/>
      <c r="UJE834" s="230"/>
      <c r="UJF834" s="230"/>
      <c r="UJG834" s="230"/>
      <c r="UJH834" s="230"/>
      <c r="UJI834" s="230"/>
      <c r="UJJ834" s="230"/>
      <c r="UJK834" s="230"/>
      <c r="UJL834" s="230"/>
      <c r="UJM834" s="230"/>
      <c r="UJN834" s="230"/>
      <c r="UJO834" s="230"/>
      <c r="UJP834" s="230"/>
      <c r="UJQ834" s="230"/>
      <c r="UJR834" s="230"/>
      <c r="UJS834" s="230"/>
      <c r="UJT834" s="230"/>
      <c r="UJU834" s="230"/>
      <c r="UJV834" s="230"/>
      <c r="UJW834" s="230"/>
      <c r="UJX834" s="230"/>
      <c r="UJY834" s="230"/>
      <c r="UJZ834" s="230"/>
      <c r="UKA834" s="230"/>
      <c r="UKB834" s="230"/>
      <c r="UKC834" s="230"/>
      <c r="UKD834" s="230"/>
      <c r="UKE834" s="230"/>
      <c r="UKF834" s="230"/>
      <c r="UKG834" s="230"/>
      <c r="UKH834" s="230"/>
      <c r="UKI834" s="230"/>
      <c r="UKJ834" s="230"/>
      <c r="UKK834" s="230"/>
      <c r="UKL834" s="230"/>
      <c r="UKM834" s="230"/>
      <c r="UKN834" s="230"/>
      <c r="UKO834" s="230"/>
      <c r="UKP834" s="230"/>
      <c r="UKQ834" s="230"/>
      <c r="UKR834" s="230"/>
      <c r="UKS834" s="230"/>
      <c r="UKT834" s="230"/>
      <c r="UKU834" s="230"/>
      <c r="UKV834" s="230"/>
      <c r="UKW834" s="230"/>
      <c r="UKX834" s="230"/>
      <c r="UKY834" s="230"/>
      <c r="UKZ834" s="230"/>
      <c r="ULA834" s="230"/>
      <c r="ULB834" s="230"/>
      <c r="ULC834" s="230"/>
      <c r="ULD834" s="230"/>
      <c r="ULE834" s="230"/>
      <c r="ULF834" s="230"/>
      <c r="ULG834" s="230"/>
      <c r="ULH834" s="230"/>
      <c r="ULI834" s="230"/>
      <c r="ULJ834" s="230"/>
      <c r="ULK834" s="230"/>
      <c r="ULL834" s="230"/>
      <c r="ULM834" s="230"/>
      <c r="ULN834" s="230"/>
      <c r="ULO834" s="230"/>
      <c r="ULP834" s="230"/>
      <c r="ULQ834" s="230"/>
      <c r="ULR834" s="230"/>
      <c r="ULS834" s="230"/>
      <c r="ULT834" s="230"/>
      <c r="ULU834" s="230"/>
      <c r="ULV834" s="230"/>
      <c r="ULW834" s="230"/>
      <c r="ULX834" s="230"/>
      <c r="ULY834" s="230"/>
      <c r="ULZ834" s="230"/>
      <c r="UMA834" s="230"/>
      <c r="UMB834" s="230"/>
      <c r="UMC834" s="230"/>
      <c r="UMD834" s="230"/>
      <c r="UME834" s="230"/>
      <c r="UMF834" s="230"/>
      <c r="UMG834" s="230"/>
      <c r="UMH834" s="230"/>
      <c r="UMI834" s="230"/>
      <c r="UMJ834" s="230"/>
      <c r="UMK834" s="230"/>
      <c r="UML834" s="230"/>
      <c r="UMM834" s="230"/>
      <c r="UMN834" s="230"/>
      <c r="UMO834" s="230"/>
      <c r="UMP834" s="230"/>
      <c r="UMQ834" s="230"/>
      <c r="UMR834" s="230"/>
      <c r="UMS834" s="230"/>
      <c r="UMT834" s="230"/>
      <c r="UMU834" s="230"/>
      <c r="UMV834" s="230"/>
      <c r="UMW834" s="230"/>
      <c r="UMX834" s="230"/>
      <c r="UMY834" s="230"/>
      <c r="UMZ834" s="230"/>
      <c r="UNA834" s="230"/>
      <c r="UNB834" s="230"/>
      <c r="UNC834" s="230"/>
      <c r="UND834" s="230"/>
      <c r="UNE834" s="230"/>
      <c r="UNF834" s="230"/>
      <c r="UNG834" s="230"/>
      <c r="UNH834" s="230"/>
      <c r="UNI834" s="230"/>
      <c r="UNJ834" s="230"/>
      <c r="UNK834" s="230"/>
      <c r="UNL834" s="230"/>
      <c r="UNM834" s="230"/>
      <c r="UNN834" s="230"/>
      <c r="UNO834" s="230"/>
      <c r="UNP834" s="230"/>
      <c r="UNQ834" s="230"/>
      <c r="UNR834" s="230"/>
      <c r="UNS834" s="230"/>
      <c r="UNT834" s="230"/>
      <c r="UNU834" s="230"/>
      <c r="UNV834" s="230"/>
      <c r="UNW834" s="230"/>
      <c r="UNX834" s="230"/>
      <c r="UNY834" s="230"/>
      <c r="UNZ834" s="230"/>
      <c r="UOA834" s="230"/>
      <c r="UOB834" s="230"/>
      <c r="UOC834" s="230"/>
      <c r="UOD834" s="230"/>
      <c r="UOE834" s="230"/>
      <c r="UOF834" s="230"/>
      <c r="UOG834" s="230"/>
      <c r="UOH834" s="230"/>
      <c r="UOI834" s="230"/>
      <c r="UOJ834" s="230"/>
      <c r="UOK834" s="230"/>
      <c r="UOL834" s="230"/>
      <c r="UOM834" s="230"/>
      <c r="UON834" s="230"/>
      <c r="UOO834" s="230"/>
      <c r="UOP834" s="230"/>
      <c r="UOQ834" s="230"/>
      <c r="UOR834" s="230"/>
      <c r="UOS834" s="230"/>
      <c r="UOT834" s="230"/>
      <c r="UOU834" s="230"/>
      <c r="UOV834" s="230"/>
      <c r="UOW834" s="230"/>
      <c r="UOX834" s="230"/>
      <c r="UOY834" s="230"/>
      <c r="UOZ834" s="230"/>
      <c r="UPA834" s="230"/>
      <c r="UPB834" s="230"/>
      <c r="UPC834" s="230"/>
      <c r="UPD834" s="230"/>
      <c r="UPE834" s="230"/>
      <c r="UPF834" s="230"/>
      <c r="UPG834" s="230"/>
      <c r="UPH834" s="230"/>
      <c r="UPI834" s="230"/>
      <c r="UPJ834" s="230"/>
      <c r="UPK834" s="230"/>
      <c r="UPL834" s="230"/>
      <c r="UPM834" s="230"/>
      <c r="UPN834" s="230"/>
      <c r="UPO834" s="230"/>
      <c r="UPP834" s="230"/>
      <c r="UPQ834" s="230"/>
      <c r="UPR834" s="230"/>
      <c r="UPS834" s="230"/>
      <c r="UPT834" s="230"/>
      <c r="UPU834" s="230"/>
      <c r="UPV834" s="230"/>
      <c r="UPW834" s="230"/>
      <c r="UPX834" s="230"/>
      <c r="UPY834" s="230"/>
      <c r="UPZ834" s="230"/>
      <c r="UQA834" s="230"/>
      <c r="UQB834" s="230"/>
      <c r="UQC834" s="230"/>
      <c r="UQD834" s="230"/>
      <c r="UQE834" s="230"/>
      <c r="UQF834" s="230"/>
      <c r="UQG834" s="230"/>
      <c r="UQH834" s="230"/>
      <c r="UQI834" s="230"/>
      <c r="UQJ834" s="230"/>
      <c r="UQK834" s="230"/>
      <c r="UQL834" s="230"/>
      <c r="UQM834" s="230"/>
      <c r="UQN834" s="230"/>
      <c r="UQO834" s="230"/>
      <c r="UQP834" s="230"/>
      <c r="UQQ834" s="230"/>
      <c r="UQR834" s="230"/>
      <c r="UQS834" s="230"/>
      <c r="UQT834" s="230"/>
      <c r="UQU834" s="230"/>
      <c r="UQV834" s="230"/>
      <c r="UQW834" s="230"/>
      <c r="UQX834" s="230"/>
      <c r="UQY834" s="230"/>
      <c r="UQZ834" s="230"/>
      <c r="URA834" s="230"/>
      <c r="URB834" s="230"/>
      <c r="URC834" s="230"/>
      <c r="URD834" s="230"/>
      <c r="URE834" s="230"/>
      <c r="URF834" s="230"/>
      <c r="URG834" s="230"/>
      <c r="URH834" s="230"/>
      <c r="URI834" s="230"/>
      <c r="URJ834" s="230"/>
      <c r="URK834" s="230"/>
      <c r="URL834" s="230"/>
      <c r="URM834" s="230"/>
      <c r="URN834" s="230"/>
      <c r="URO834" s="230"/>
      <c r="URP834" s="230"/>
      <c r="URQ834" s="230"/>
      <c r="URR834" s="230"/>
      <c r="URS834" s="230"/>
      <c r="URT834" s="230"/>
      <c r="URU834" s="230"/>
      <c r="URV834" s="230"/>
      <c r="URW834" s="230"/>
      <c r="URX834" s="230"/>
      <c r="URY834" s="230"/>
      <c r="URZ834" s="230"/>
      <c r="USA834" s="230"/>
      <c r="USB834" s="230"/>
      <c r="USC834" s="230"/>
      <c r="USD834" s="230"/>
      <c r="USE834" s="230"/>
      <c r="USF834" s="230"/>
      <c r="USG834" s="230"/>
      <c r="USH834" s="230"/>
      <c r="USI834" s="230"/>
      <c r="USJ834" s="230"/>
      <c r="USK834" s="230"/>
      <c r="USL834" s="230"/>
      <c r="USM834" s="230"/>
      <c r="USN834" s="230"/>
      <c r="USO834" s="230"/>
      <c r="USP834" s="230"/>
      <c r="USQ834" s="230"/>
      <c r="USR834" s="230"/>
      <c r="USS834" s="230"/>
      <c r="UST834" s="230"/>
      <c r="USU834" s="230"/>
      <c r="USV834" s="230"/>
      <c r="USW834" s="230"/>
      <c r="USX834" s="230"/>
      <c r="USY834" s="230"/>
      <c r="USZ834" s="230"/>
      <c r="UTA834" s="230"/>
      <c r="UTB834" s="230"/>
      <c r="UTC834" s="230"/>
      <c r="UTD834" s="230"/>
      <c r="UTE834" s="230"/>
      <c r="UTF834" s="230"/>
      <c r="UTG834" s="230"/>
      <c r="UTH834" s="230"/>
      <c r="UTI834" s="230"/>
      <c r="UTJ834" s="230"/>
      <c r="UTK834" s="230"/>
      <c r="UTL834" s="230"/>
      <c r="UTM834" s="230"/>
      <c r="UTN834" s="230"/>
      <c r="UTO834" s="230"/>
      <c r="UTP834" s="230"/>
      <c r="UTQ834" s="230"/>
      <c r="UTR834" s="230"/>
      <c r="UTS834" s="230"/>
      <c r="UTT834" s="230"/>
      <c r="UTU834" s="230"/>
      <c r="UTV834" s="230"/>
      <c r="UTW834" s="230"/>
      <c r="UTX834" s="230"/>
      <c r="UTY834" s="230"/>
      <c r="UTZ834" s="230"/>
      <c r="UUA834" s="230"/>
      <c r="UUB834" s="230"/>
      <c r="UUC834" s="230"/>
      <c r="UUD834" s="230"/>
      <c r="UUE834" s="230"/>
      <c r="UUF834" s="230"/>
      <c r="UUG834" s="230"/>
      <c r="UUH834" s="230"/>
      <c r="UUI834" s="230"/>
      <c r="UUJ834" s="230"/>
      <c r="UUK834" s="230"/>
      <c r="UUL834" s="230"/>
      <c r="UUM834" s="230"/>
      <c r="UUN834" s="230"/>
      <c r="UUO834" s="230"/>
      <c r="UUP834" s="230"/>
      <c r="UUQ834" s="230"/>
      <c r="UUR834" s="230"/>
      <c r="UUS834" s="230"/>
      <c r="UUT834" s="230"/>
      <c r="UUU834" s="230"/>
      <c r="UUV834" s="230"/>
      <c r="UUW834" s="230"/>
      <c r="UUX834" s="230"/>
      <c r="UUY834" s="230"/>
      <c r="UUZ834" s="230"/>
      <c r="UVA834" s="230"/>
      <c r="UVB834" s="230"/>
      <c r="UVC834" s="230"/>
      <c r="UVD834" s="230"/>
      <c r="UVE834" s="230"/>
      <c r="UVF834" s="230"/>
      <c r="UVG834" s="230"/>
      <c r="UVH834" s="230"/>
      <c r="UVI834" s="230"/>
      <c r="UVJ834" s="230"/>
      <c r="UVK834" s="230"/>
      <c r="UVL834" s="230"/>
      <c r="UVM834" s="230"/>
      <c r="UVN834" s="230"/>
      <c r="UVO834" s="230"/>
      <c r="UVP834" s="230"/>
      <c r="UVQ834" s="230"/>
      <c r="UVR834" s="230"/>
      <c r="UVS834" s="230"/>
      <c r="UVT834" s="230"/>
      <c r="UVU834" s="230"/>
      <c r="UVV834" s="230"/>
      <c r="UVW834" s="230"/>
      <c r="UVX834" s="230"/>
      <c r="UVY834" s="230"/>
      <c r="UVZ834" s="230"/>
      <c r="UWA834" s="230"/>
      <c r="UWB834" s="230"/>
      <c r="UWC834" s="230"/>
      <c r="UWD834" s="230"/>
      <c r="UWE834" s="230"/>
      <c r="UWF834" s="230"/>
      <c r="UWG834" s="230"/>
      <c r="UWH834" s="230"/>
      <c r="UWI834" s="230"/>
      <c r="UWJ834" s="230"/>
      <c r="UWK834" s="230"/>
      <c r="UWL834" s="230"/>
      <c r="UWM834" s="230"/>
      <c r="UWN834" s="230"/>
      <c r="UWO834" s="230"/>
      <c r="UWP834" s="230"/>
      <c r="UWQ834" s="230"/>
      <c r="UWR834" s="230"/>
      <c r="UWS834" s="230"/>
      <c r="UWT834" s="230"/>
      <c r="UWU834" s="230"/>
      <c r="UWV834" s="230"/>
      <c r="UWW834" s="230"/>
      <c r="UWX834" s="230"/>
      <c r="UWY834" s="230"/>
      <c r="UWZ834" s="230"/>
      <c r="UXA834" s="230"/>
      <c r="UXB834" s="230"/>
      <c r="UXC834" s="230"/>
      <c r="UXD834" s="230"/>
      <c r="UXE834" s="230"/>
      <c r="UXF834" s="230"/>
      <c r="UXG834" s="230"/>
      <c r="UXH834" s="230"/>
      <c r="UXI834" s="230"/>
      <c r="UXJ834" s="230"/>
      <c r="UXK834" s="230"/>
      <c r="UXL834" s="230"/>
      <c r="UXM834" s="230"/>
      <c r="UXN834" s="230"/>
      <c r="UXO834" s="230"/>
      <c r="UXP834" s="230"/>
      <c r="UXQ834" s="230"/>
      <c r="UXR834" s="230"/>
      <c r="UXS834" s="230"/>
      <c r="UXT834" s="230"/>
      <c r="UXU834" s="230"/>
      <c r="UXV834" s="230"/>
      <c r="UXW834" s="230"/>
      <c r="UXX834" s="230"/>
      <c r="UXY834" s="230"/>
      <c r="UXZ834" s="230"/>
      <c r="UYA834" s="230"/>
      <c r="UYB834" s="230"/>
      <c r="UYC834" s="230"/>
      <c r="UYD834" s="230"/>
      <c r="UYE834" s="230"/>
      <c r="UYF834" s="230"/>
      <c r="UYG834" s="230"/>
      <c r="UYH834" s="230"/>
      <c r="UYI834" s="230"/>
      <c r="UYJ834" s="230"/>
      <c r="UYK834" s="230"/>
      <c r="UYL834" s="230"/>
      <c r="UYM834" s="230"/>
      <c r="UYN834" s="230"/>
      <c r="UYO834" s="230"/>
      <c r="UYP834" s="230"/>
      <c r="UYQ834" s="230"/>
      <c r="UYR834" s="230"/>
      <c r="UYS834" s="230"/>
      <c r="UYT834" s="230"/>
      <c r="UYU834" s="230"/>
      <c r="UYV834" s="230"/>
      <c r="UYW834" s="230"/>
      <c r="UYX834" s="230"/>
      <c r="UYY834" s="230"/>
      <c r="UYZ834" s="230"/>
      <c r="UZA834" s="230"/>
      <c r="UZB834" s="230"/>
      <c r="UZC834" s="230"/>
      <c r="UZD834" s="230"/>
      <c r="UZE834" s="230"/>
      <c r="UZF834" s="230"/>
      <c r="UZG834" s="230"/>
      <c r="UZH834" s="230"/>
      <c r="UZI834" s="230"/>
      <c r="UZJ834" s="230"/>
      <c r="UZK834" s="230"/>
      <c r="UZL834" s="230"/>
      <c r="UZM834" s="230"/>
      <c r="UZN834" s="230"/>
      <c r="UZO834" s="230"/>
      <c r="UZP834" s="230"/>
      <c r="UZQ834" s="230"/>
      <c r="UZR834" s="230"/>
      <c r="UZS834" s="230"/>
      <c r="UZT834" s="230"/>
      <c r="UZU834" s="230"/>
      <c r="UZV834" s="230"/>
      <c r="UZW834" s="230"/>
      <c r="UZX834" s="230"/>
      <c r="UZY834" s="230"/>
      <c r="UZZ834" s="230"/>
      <c r="VAA834" s="230"/>
      <c r="VAB834" s="230"/>
      <c r="VAC834" s="230"/>
      <c r="VAD834" s="230"/>
      <c r="VAE834" s="230"/>
      <c r="VAF834" s="230"/>
      <c r="VAG834" s="230"/>
      <c r="VAH834" s="230"/>
      <c r="VAI834" s="230"/>
      <c r="VAJ834" s="230"/>
      <c r="VAK834" s="230"/>
      <c r="VAL834" s="230"/>
      <c r="VAM834" s="230"/>
      <c r="VAN834" s="230"/>
      <c r="VAO834" s="230"/>
      <c r="VAP834" s="230"/>
      <c r="VAQ834" s="230"/>
      <c r="VAR834" s="230"/>
      <c r="VAS834" s="230"/>
      <c r="VAT834" s="230"/>
      <c r="VAU834" s="230"/>
      <c r="VAV834" s="230"/>
      <c r="VAW834" s="230"/>
      <c r="VAX834" s="230"/>
      <c r="VAY834" s="230"/>
      <c r="VAZ834" s="230"/>
      <c r="VBA834" s="230"/>
      <c r="VBB834" s="230"/>
      <c r="VBC834" s="230"/>
      <c r="VBD834" s="230"/>
      <c r="VBE834" s="230"/>
      <c r="VBF834" s="230"/>
      <c r="VBG834" s="230"/>
      <c r="VBH834" s="230"/>
      <c r="VBI834" s="230"/>
      <c r="VBJ834" s="230"/>
      <c r="VBK834" s="230"/>
      <c r="VBL834" s="230"/>
      <c r="VBM834" s="230"/>
      <c r="VBN834" s="230"/>
      <c r="VBO834" s="230"/>
      <c r="VBP834" s="230"/>
      <c r="VBQ834" s="230"/>
      <c r="VBR834" s="230"/>
      <c r="VBS834" s="230"/>
      <c r="VBT834" s="230"/>
      <c r="VBU834" s="230"/>
      <c r="VBV834" s="230"/>
      <c r="VBW834" s="230"/>
      <c r="VBX834" s="230"/>
      <c r="VBY834" s="230"/>
      <c r="VBZ834" s="230"/>
      <c r="VCA834" s="230"/>
      <c r="VCB834" s="230"/>
      <c r="VCC834" s="230"/>
      <c r="VCD834" s="230"/>
      <c r="VCE834" s="230"/>
      <c r="VCF834" s="230"/>
      <c r="VCG834" s="230"/>
      <c r="VCH834" s="230"/>
      <c r="VCI834" s="230"/>
      <c r="VCJ834" s="230"/>
      <c r="VCK834" s="230"/>
      <c r="VCL834" s="230"/>
      <c r="VCM834" s="230"/>
      <c r="VCN834" s="230"/>
      <c r="VCO834" s="230"/>
      <c r="VCP834" s="230"/>
      <c r="VCQ834" s="230"/>
      <c r="VCR834" s="230"/>
      <c r="VCS834" s="230"/>
      <c r="VCT834" s="230"/>
      <c r="VCU834" s="230"/>
      <c r="VCV834" s="230"/>
      <c r="VCW834" s="230"/>
      <c r="VCX834" s="230"/>
      <c r="VCY834" s="230"/>
      <c r="VCZ834" s="230"/>
      <c r="VDA834" s="230"/>
      <c r="VDB834" s="230"/>
      <c r="VDC834" s="230"/>
      <c r="VDD834" s="230"/>
      <c r="VDE834" s="230"/>
      <c r="VDF834" s="230"/>
      <c r="VDG834" s="230"/>
      <c r="VDH834" s="230"/>
      <c r="VDI834" s="230"/>
      <c r="VDJ834" s="230"/>
      <c r="VDK834" s="230"/>
      <c r="VDL834" s="230"/>
      <c r="VDM834" s="230"/>
      <c r="VDN834" s="230"/>
      <c r="VDO834" s="230"/>
      <c r="VDP834" s="230"/>
      <c r="VDQ834" s="230"/>
      <c r="VDR834" s="230"/>
      <c r="VDS834" s="230"/>
      <c r="VDT834" s="230"/>
      <c r="VDU834" s="230"/>
      <c r="VDV834" s="230"/>
      <c r="VDW834" s="230"/>
      <c r="VDX834" s="230"/>
      <c r="VDY834" s="230"/>
      <c r="VDZ834" s="230"/>
      <c r="VEA834" s="230"/>
      <c r="VEB834" s="230"/>
      <c r="VEC834" s="230"/>
      <c r="VED834" s="230"/>
      <c r="VEE834" s="230"/>
      <c r="VEF834" s="230"/>
      <c r="VEG834" s="230"/>
      <c r="VEH834" s="230"/>
      <c r="VEI834" s="230"/>
      <c r="VEJ834" s="230"/>
      <c r="VEK834" s="230"/>
      <c r="VEL834" s="230"/>
      <c r="VEM834" s="230"/>
      <c r="VEN834" s="230"/>
      <c r="VEO834" s="230"/>
      <c r="VEP834" s="230"/>
      <c r="VEQ834" s="230"/>
      <c r="VER834" s="230"/>
      <c r="VES834" s="230"/>
      <c r="VET834" s="230"/>
      <c r="VEU834" s="230"/>
      <c r="VEV834" s="230"/>
      <c r="VEW834" s="230"/>
      <c r="VEX834" s="230"/>
      <c r="VEY834" s="230"/>
      <c r="VEZ834" s="230"/>
      <c r="VFA834" s="230"/>
      <c r="VFB834" s="230"/>
      <c r="VFC834" s="230"/>
      <c r="VFD834" s="230"/>
      <c r="VFE834" s="230"/>
      <c r="VFF834" s="230"/>
      <c r="VFG834" s="230"/>
      <c r="VFH834" s="230"/>
      <c r="VFI834" s="230"/>
      <c r="VFJ834" s="230"/>
      <c r="VFK834" s="230"/>
      <c r="VFL834" s="230"/>
      <c r="VFM834" s="230"/>
      <c r="VFN834" s="230"/>
      <c r="VFO834" s="230"/>
      <c r="VFP834" s="230"/>
      <c r="VFQ834" s="230"/>
      <c r="VFR834" s="230"/>
      <c r="VFS834" s="230"/>
      <c r="VFT834" s="230"/>
      <c r="VFU834" s="230"/>
      <c r="VFV834" s="230"/>
      <c r="VFW834" s="230"/>
      <c r="VFX834" s="230"/>
      <c r="VFY834" s="230"/>
      <c r="VFZ834" s="230"/>
      <c r="VGA834" s="230"/>
      <c r="VGB834" s="230"/>
      <c r="VGC834" s="230"/>
      <c r="VGD834" s="230"/>
      <c r="VGE834" s="230"/>
      <c r="VGF834" s="230"/>
      <c r="VGG834" s="230"/>
      <c r="VGH834" s="230"/>
      <c r="VGI834" s="230"/>
      <c r="VGJ834" s="230"/>
      <c r="VGK834" s="230"/>
      <c r="VGL834" s="230"/>
      <c r="VGM834" s="230"/>
      <c r="VGN834" s="230"/>
      <c r="VGO834" s="230"/>
      <c r="VGP834" s="230"/>
      <c r="VGQ834" s="230"/>
      <c r="VGR834" s="230"/>
      <c r="VGS834" s="230"/>
      <c r="VGT834" s="230"/>
      <c r="VGU834" s="230"/>
      <c r="VGV834" s="230"/>
      <c r="VGW834" s="230"/>
      <c r="VGX834" s="230"/>
      <c r="VGY834" s="230"/>
      <c r="VGZ834" s="230"/>
      <c r="VHA834" s="230"/>
      <c r="VHB834" s="230"/>
      <c r="VHC834" s="230"/>
      <c r="VHD834" s="230"/>
      <c r="VHE834" s="230"/>
      <c r="VHF834" s="230"/>
      <c r="VHG834" s="230"/>
      <c r="VHH834" s="230"/>
      <c r="VHI834" s="230"/>
      <c r="VHJ834" s="230"/>
      <c r="VHK834" s="230"/>
      <c r="VHL834" s="230"/>
      <c r="VHM834" s="230"/>
      <c r="VHN834" s="230"/>
      <c r="VHO834" s="230"/>
      <c r="VHP834" s="230"/>
      <c r="VHQ834" s="230"/>
      <c r="VHR834" s="230"/>
      <c r="VHS834" s="230"/>
      <c r="VHT834" s="230"/>
      <c r="VHU834" s="230"/>
      <c r="VHV834" s="230"/>
      <c r="VHW834" s="230"/>
      <c r="VHX834" s="230"/>
      <c r="VHY834" s="230"/>
      <c r="VHZ834" s="230"/>
      <c r="VIA834" s="230"/>
      <c r="VIB834" s="230"/>
      <c r="VIC834" s="230"/>
      <c r="VID834" s="230"/>
      <c r="VIE834" s="230"/>
      <c r="VIF834" s="230"/>
      <c r="VIG834" s="230"/>
      <c r="VIH834" s="230"/>
      <c r="VII834" s="230"/>
      <c r="VIJ834" s="230"/>
      <c r="VIK834" s="230"/>
      <c r="VIL834" s="230"/>
      <c r="VIM834" s="230"/>
      <c r="VIN834" s="230"/>
      <c r="VIO834" s="230"/>
      <c r="VIP834" s="230"/>
      <c r="VIQ834" s="230"/>
      <c r="VIR834" s="230"/>
      <c r="VIS834" s="230"/>
      <c r="VIT834" s="230"/>
      <c r="VIU834" s="230"/>
      <c r="VIV834" s="230"/>
      <c r="VIW834" s="230"/>
      <c r="VIX834" s="230"/>
      <c r="VIY834" s="230"/>
      <c r="VIZ834" s="230"/>
      <c r="VJA834" s="230"/>
      <c r="VJB834" s="230"/>
      <c r="VJC834" s="230"/>
      <c r="VJD834" s="230"/>
      <c r="VJE834" s="230"/>
      <c r="VJF834" s="230"/>
      <c r="VJG834" s="230"/>
      <c r="VJH834" s="230"/>
      <c r="VJI834" s="230"/>
      <c r="VJJ834" s="230"/>
      <c r="VJK834" s="230"/>
      <c r="VJL834" s="230"/>
      <c r="VJM834" s="230"/>
      <c r="VJN834" s="230"/>
      <c r="VJO834" s="230"/>
      <c r="VJP834" s="230"/>
      <c r="VJQ834" s="230"/>
      <c r="VJR834" s="230"/>
      <c r="VJS834" s="230"/>
      <c r="VJT834" s="230"/>
      <c r="VJU834" s="230"/>
      <c r="VJV834" s="230"/>
      <c r="VJW834" s="230"/>
      <c r="VJX834" s="230"/>
      <c r="VJY834" s="230"/>
      <c r="VJZ834" s="230"/>
      <c r="VKA834" s="230"/>
      <c r="VKB834" s="230"/>
      <c r="VKC834" s="230"/>
      <c r="VKD834" s="230"/>
      <c r="VKE834" s="230"/>
      <c r="VKF834" s="230"/>
      <c r="VKG834" s="230"/>
      <c r="VKH834" s="230"/>
      <c r="VKI834" s="230"/>
      <c r="VKJ834" s="230"/>
      <c r="VKK834" s="230"/>
      <c r="VKL834" s="230"/>
      <c r="VKM834" s="230"/>
      <c r="VKN834" s="230"/>
      <c r="VKO834" s="230"/>
      <c r="VKP834" s="230"/>
      <c r="VKQ834" s="230"/>
      <c r="VKR834" s="230"/>
      <c r="VKS834" s="230"/>
      <c r="VKT834" s="230"/>
      <c r="VKU834" s="230"/>
      <c r="VKV834" s="230"/>
      <c r="VKW834" s="230"/>
      <c r="VKX834" s="230"/>
      <c r="VKY834" s="230"/>
      <c r="VKZ834" s="230"/>
      <c r="VLA834" s="230"/>
      <c r="VLB834" s="230"/>
      <c r="VLC834" s="230"/>
      <c r="VLD834" s="230"/>
      <c r="VLE834" s="230"/>
      <c r="VLF834" s="230"/>
      <c r="VLG834" s="230"/>
      <c r="VLH834" s="230"/>
      <c r="VLI834" s="230"/>
      <c r="VLJ834" s="230"/>
      <c r="VLK834" s="230"/>
      <c r="VLL834" s="230"/>
      <c r="VLM834" s="230"/>
      <c r="VLN834" s="230"/>
      <c r="VLO834" s="230"/>
      <c r="VLP834" s="230"/>
      <c r="VLQ834" s="230"/>
      <c r="VLR834" s="230"/>
      <c r="VLS834" s="230"/>
      <c r="VLT834" s="230"/>
      <c r="VLU834" s="230"/>
      <c r="VLV834" s="230"/>
      <c r="VLW834" s="230"/>
      <c r="VLX834" s="230"/>
      <c r="VLY834" s="230"/>
      <c r="VLZ834" s="230"/>
      <c r="VMA834" s="230"/>
      <c r="VMB834" s="230"/>
      <c r="VMC834" s="230"/>
      <c r="VMD834" s="230"/>
      <c r="VME834" s="230"/>
      <c r="VMF834" s="230"/>
      <c r="VMG834" s="230"/>
      <c r="VMH834" s="230"/>
      <c r="VMI834" s="230"/>
      <c r="VMJ834" s="230"/>
      <c r="VMK834" s="230"/>
      <c r="VML834" s="230"/>
      <c r="VMM834" s="230"/>
      <c r="VMN834" s="230"/>
      <c r="VMO834" s="230"/>
      <c r="VMP834" s="230"/>
      <c r="VMQ834" s="230"/>
      <c r="VMR834" s="230"/>
      <c r="VMS834" s="230"/>
      <c r="VMT834" s="230"/>
      <c r="VMU834" s="230"/>
      <c r="VMV834" s="230"/>
      <c r="VMW834" s="230"/>
      <c r="VMX834" s="230"/>
      <c r="VMY834" s="230"/>
      <c r="VMZ834" s="230"/>
      <c r="VNA834" s="230"/>
      <c r="VNB834" s="230"/>
      <c r="VNC834" s="230"/>
      <c r="VND834" s="230"/>
      <c r="VNE834" s="230"/>
      <c r="VNF834" s="230"/>
      <c r="VNG834" s="230"/>
      <c r="VNH834" s="230"/>
      <c r="VNI834" s="230"/>
      <c r="VNJ834" s="230"/>
      <c r="VNK834" s="230"/>
      <c r="VNL834" s="230"/>
      <c r="VNM834" s="230"/>
      <c r="VNN834" s="230"/>
      <c r="VNO834" s="230"/>
      <c r="VNP834" s="230"/>
      <c r="VNQ834" s="230"/>
      <c r="VNR834" s="230"/>
      <c r="VNS834" s="230"/>
      <c r="VNT834" s="230"/>
      <c r="VNU834" s="230"/>
      <c r="VNV834" s="230"/>
      <c r="VNW834" s="230"/>
      <c r="VNX834" s="230"/>
      <c r="VNY834" s="230"/>
      <c r="VNZ834" s="230"/>
      <c r="VOA834" s="230"/>
      <c r="VOB834" s="230"/>
      <c r="VOC834" s="230"/>
      <c r="VOD834" s="230"/>
      <c r="VOE834" s="230"/>
      <c r="VOF834" s="230"/>
      <c r="VOG834" s="230"/>
      <c r="VOH834" s="230"/>
      <c r="VOI834" s="230"/>
      <c r="VOJ834" s="230"/>
      <c r="VOK834" s="230"/>
      <c r="VOL834" s="230"/>
      <c r="VOM834" s="230"/>
      <c r="VON834" s="230"/>
      <c r="VOO834" s="230"/>
      <c r="VOP834" s="230"/>
      <c r="VOQ834" s="230"/>
      <c r="VOR834" s="230"/>
      <c r="VOS834" s="230"/>
      <c r="VOT834" s="230"/>
      <c r="VOU834" s="230"/>
      <c r="VOV834" s="230"/>
      <c r="VOW834" s="230"/>
      <c r="VOX834" s="230"/>
      <c r="VOY834" s="230"/>
      <c r="VOZ834" s="230"/>
      <c r="VPA834" s="230"/>
      <c r="VPB834" s="230"/>
      <c r="VPC834" s="230"/>
      <c r="VPD834" s="230"/>
      <c r="VPE834" s="230"/>
      <c r="VPF834" s="230"/>
      <c r="VPG834" s="230"/>
      <c r="VPH834" s="230"/>
      <c r="VPI834" s="230"/>
      <c r="VPJ834" s="230"/>
      <c r="VPK834" s="230"/>
      <c r="VPL834" s="230"/>
      <c r="VPM834" s="230"/>
      <c r="VPN834" s="230"/>
      <c r="VPO834" s="230"/>
      <c r="VPP834" s="230"/>
      <c r="VPQ834" s="230"/>
      <c r="VPR834" s="230"/>
      <c r="VPS834" s="230"/>
      <c r="VPT834" s="230"/>
      <c r="VPU834" s="230"/>
      <c r="VPV834" s="230"/>
      <c r="VPW834" s="230"/>
      <c r="VPX834" s="230"/>
      <c r="VPY834" s="230"/>
      <c r="VPZ834" s="230"/>
      <c r="VQA834" s="230"/>
      <c r="VQB834" s="230"/>
      <c r="VQC834" s="230"/>
      <c r="VQD834" s="230"/>
      <c r="VQE834" s="230"/>
      <c r="VQF834" s="230"/>
      <c r="VQG834" s="230"/>
      <c r="VQH834" s="230"/>
      <c r="VQI834" s="230"/>
      <c r="VQJ834" s="230"/>
      <c r="VQK834" s="230"/>
      <c r="VQL834" s="230"/>
      <c r="VQM834" s="230"/>
      <c r="VQN834" s="230"/>
      <c r="VQO834" s="230"/>
      <c r="VQP834" s="230"/>
      <c r="VQQ834" s="230"/>
      <c r="VQR834" s="230"/>
      <c r="VQS834" s="230"/>
      <c r="VQT834" s="230"/>
      <c r="VQU834" s="230"/>
      <c r="VQV834" s="230"/>
      <c r="VQW834" s="230"/>
      <c r="VQX834" s="230"/>
      <c r="VQY834" s="230"/>
      <c r="VQZ834" s="230"/>
      <c r="VRA834" s="230"/>
      <c r="VRB834" s="230"/>
      <c r="VRC834" s="230"/>
      <c r="VRD834" s="230"/>
      <c r="VRE834" s="230"/>
      <c r="VRF834" s="230"/>
      <c r="VRG834" s="230"/>
      <c r="VRH834" s="230"/>
      <c r="VRI834" s="230"/>
      <c r="VRJ834" s="230"/>
      <c r="VRK834" s="230"/>
      <c r="VRL834" s="230"/>
      <c r="VRM834" s="230"/>
      <c r="VRN834" s="230"/>
      <c r="VRO834" s="230"/>
      <c r="VRP834" s="230"/>
      <c r="VRQ834" s="230"/>
      <c r="VRR834" s="230"/>
      <c r="VRS834" s="230"/>
      <c r="VRT834" s="230"/>
      <c r="VRU834" s="230"/>
      <c r="VRV834" s="230"/>
      <c r="VRW834" s="230"/>
      <c r="VRX834" s="230"/>
      <c r="VRY834" s="230"/>
      <c r="VRZ834" s="230"/>
      <c r="VSA834" s="230"/>
      <c r="VSB834" s="230"/>
      <c r="VSC834" s="230"/>
      <c r="VSD834" s="230"/>
      <c r="VSE834" s="230"/>
      <c r="VSF834" s="230"/>
      <c r="VSG834" s="230"/>
      <c r="VSH834" s="230"/>
      <c r="VSI834" s="230"/>
      <c r="VSJ834" s="230"/>
      <c r="VSK834" s="230"/>
      <c r="VSL834" s="230"/>
      <c r="VSM834" s="230"/>
      <c r="VSN834" s="230"/>
      <c r="VSO834" s="230"/>
      <c r="VSP834" s="230"/>
      <c r="VSQ834" s="230"/>
      <c r="VSR834" s="230"/>
      <c r="VSS834" s="230"/>
      <c r="VST834" s="230"/>
      <c r="VSU834" s="230"/>
      <c r="VSV834" s="230"/>
      <c r="VSW834" s="230"/>
      <c r="VSX834" s="230"/>
      <c r="VSY834" s="230"/>
      <c r="VSZ834" s="230"/>
      <c r="VTA834" s="230"/>
      <c r="VTB834" s="230"/>
      <c r="VTC834" s="230"/>
      <c r="VTD834" s="230"/>
      <c r="VTE834" s="230"/>
      <c r="VTF834" s="230"/>
      <c r="VTG834" s="230"/>
      <c r="VTH834" s="230"/>
      <c r="VTI834" s="230"/>
      <c r="VTJ834" s="230"/>
      <c r="VTK834" s="230"/>
      <c r="VTL834" s="230"/>
      <c r="VTM834" s="230"/>
      <c r="VTN834" s="230"/>
      <c r="VTO834" s="230"/>
      <c r="VTP834" s="230"/>
      <c r="VTQ834" s="230"/>
      <c r="VTR834" s="230"/>
      <c r="VTS834" s="230"/>
      <c r="VTT834" s="230"/>
      <c r="VTU834" s="230"/>
      <c r="VTV834" s="230"/>
      <c r="VTW834" s="230"/>
      <c r="VTX834" s="230"/>
      <c r="VTY834" s="230"/>
      <c r="VTZ834" s="230"/>
      <c r="VUA834" s="230"/>
      <c r="VUB834" s="230"/>
      <c r="VUC834" s="230"/>
      <c r="VUD834" s="230"/>
      <c r="VUE834" s="230"/>
      <c r="VUF834" s="230"/>
      <c r="VUG834" s="230"/>
      <c r="VUH834" s="230"/>
      <c r="VUI834" s="230"/>
      <c r="VUJ834" s="230"/>
      <c r="VUK834" s="230"/>
      <c r="VUL834" s="230"/>
      <c r="VUM834" s="230"/>
      <c r="VUN834" s="230"/>
      <c r="VUO834" s="230"/>
      <c r="VUP834" s="230"/>
      <c r="VUQ834" s="230"/>
      <c r="VUR834" s="230"/>
      <c r="VUS834" s="230"/>
      <c r="VUT834" s="230"/>
      <c r="VUU834" s="230"/>
      <c r="VUV834" s="230"/>
      <c r="VUW834" s="230"/>
      <c r="VUX834" s="230"/>
      <c r="VUY834" s="230"/>
      <c r="VUZ834" s="230"/>
      <c r="VVA834" s="230"/>
      <c r="VVB834" s="230"/>
      <c r="VVC834" s="230"/>
      <c r="VVD834" s="230"/>
      <c r="VVE834" s="230"/>
      <c r="VVF834" s="230"/>
      <c r="VVG834" s="230"/>
      <c r="VVH834" s="230"/>
      <c r="VVI834" s="230"/>
      <c r="VVJ834" s="230"/>
      <c r="VVK834" s="230"/>
      <c r="VVL834" s="230"/>
      <c r="VVM834" s="230"/>
      <c r="VVN834" s="230"/>
      <c r="VVO834" s="230"/>
      <c r="VVP834" s="230"/>
      <c r="VVQ834" s="230"/>
      <c r="VVR834" s="230"/>
      <c r="VVS834" s="230"/>
      <c r="VVT834" s="230"/>
      <c r="VVU834" s="230"/>
      <c r="VVV834" s="230"/>
      <c r="VVW834" s="230"/>
      <c r="VVX834" s="230"/>
      <c r="VVY834" s="230"/>
      <c r="VVZ834" s="230"/>
      <c r="VWA834" s="230"/>
      <c r="VWB834" s="230"/>
      <c r="VWC834" s="230"/>
      <c r="VWD834" s="230"/>
      <c r="VWE834" s="230"/>
      <c r="VWF834" s="230"/>
      <c r="VWG834" s="230"/>
      <c r="VWH834" s="230"/>
      <c r="VWI834" s="230"/>
      <c r="VWJ834" s="230"/>
      <c r="VWK834" s="230"/>
      <c r="VWL834" s="230"/>
      <c r="VWM834" s="230"/>
      <c r="VWN834" s="230"/>
      <c r="VWO834" s="230"/>
      <c r="VWP834" s="230"/>
      <c r="VWQ834" s="230"/>
      <c r="VWR834" s="230"/>
      <c r="VWS834" s="230"/>
      <c r="VWT834" s="230"/>
      <c r="VWU834" s="230"/>
      <c r="VWV834" s="230"/>
      <c r="VWW834" s="230"/>
      <c r="VWX834" s="230"/>
      <c r="VWY834" s="230"/>
      <c r="VWZ834" s="230"/>
      <c r="VXA834" s="230"/>
      <c r="VXB834" s="230"/>
      <c r="VXC834" s="230"/>
      <c r="VXD834" s="230"/>
      <c r="VXE834" s="230"/>
      <c r="VXF834" s="230"/>
      <c r="VXG834" s="230"/>
      <c r="VXH834" s="230"/>
      <c r="VXI834" s="230"/>
      <c r="VXJ834" s="230"/>
      <c r="VXK834" s="230"/>
      <c r="VXL834" s="230"/>
      <c r="VXM834" s="230"/>
      <c r="VXN834" s="230"/>
      <c r="VXO834" s="230"/>
      <c r="VXP834" s="230"/>
      <c r="VXQ834" s="230"/>
      <c r="VXR834" s="230"/>
      <c r="VXS834" s="230"/>
      <c r="VXT834" s="230"/>
      <c r="VXU834" s="230"/>
      <c r="VXV834" s="230"/>
      <c r="VXW834" s="230"/>
      <c r="VXX834" s="230"/>
      <c r="VXY834" s="230"/>
      <c r="VXZ834" s="230"/>
      <c r="VYA834" s="230"/>
      <c r="VYB834" s="230"/>
      <c r="VYC834" s="230"/>
      <c r="VYD834" s="230"/>
      <c r="VYE834" s="230"/>
      <c r="VYF834" s="230"/>
      <c r="VYG834" s="230"/>
      <c r="VYH834" s="230"/>
      <c r="VYI834" s="230"/>
      <c r="VYJ834" s="230"/>
      <c r="VYK834" s="230"/>
      <c r="VYL834" s="230"/>
      <c r="VYM834" s="230"/>
      <c r="VYN834" s="230"/>
      <c r="VYO834" s="230"/>
      <c r="VYP834" s="230"/>
      <c r="VYQ834" s="230"/>
      <c r="VYR834" s="230"/>
      <c r="VYS834" s="230"/>
      <c r="VYT834" s="230"/>
      <c r="VYU834" s="230"/>
      <c r="VYV834" s="230"/>
      <c r="VYW834" s="230"/>
      <c r="VYX834" s="230"/>
      <c r="VYY834" s="230"/>
      <c r="VYZ834" s="230"/>
      <c r="VZA834" s="230"/>
      <c r="VZB834" s="230"/>
      <c r="VZC834" s="230"/>
      <c r="VZD834" s="230"/>
      <c r="VZE834" s="230"/>
      <c r="VZF834" s="230"/>
      <c r="VZG834" s="230"/>
      <c r="VZH834" s="230"/>
      <c r="VZI834" s="230"/>
      <c r="VZJ834" s="230"/>
      <c r="VZK834" s="230"/>
      <c r="VZL834" s="230"/>
      <c r="VZM834" s="230"/>
      <c r="VZN834" s="230"/>
      <c r="VZO834" s="230"/>
      <c r="VZP834" s="230"/>
      <c r="VZQ834" s="230"/>
      <c r="VZR834" s="230"/>
      <c r="VZS834" s="230"/>
      <c r="VZT834" s="230"/>
      <c r="VZU834" s="230"/>
      <c r="VZV834" s="230"/>
      <c r="VZW834" s="230"/>
      <c r="VZX834" s="230"/>
      <c r="VZY834" s="230"/>
      <c r="VZZ834" s="230"/>
      <c r="WAA834" s="230"/>
      <c r="WAB834" s="230"/>
      <c r="WAC834" s="230"/>
      <c r="WAD834" s="230"/>
      <c r="WAE834" s="230"/>
      <c r="WAF834" s="230"/>
      <c r="WAG834" s="230"/>
      <c r="WAH834" s="230"/>
      <c r="WAI834" s="230"/>
      <c r="WAJ834" s="230"/>
      <c r="WAK834" s="230"/>
      <c r="WAL834" s="230"/>
      <c r="WAM834" s="230"/>
      <c r="WAN834" s="230"/>
      <c r="WAO834" s="230"/>
      <c r="WAP834" s="230"/>
      <c r="WAQ834" s="230"/>
      <c r="WAR834" s="230"/>
      <c r="WAS834" s="230"/>
      <c r="WAT834" s="230"/>
      <c r="WAU834" s="230"/>
      <c r="WAV834" s="230"/>
      <c r="WAW834" s="230"/>
      <c r="WAX834" s="230"/>
      <c r="WAY834" s="230"/>
      <c r="WAZ834" s="230"/>
      <c r="WBA834" s="230"/>
      <c r="WBB834" s="230"/>
      <c r="WBC834" s="230"/>
      <c r="WBD834" s="230"/>
      <c r="WBE834" s="230"/>
      <c r="WBF834" s="230"/>
      <c r="WBG834" s="230"/>
      <c r="WBH834" s="230"/>
      <c r="WBI834" s="230"/>
      <c r="WBJ834" s="230"/>
      <c r="WBK834" s="230"/>
      <c r="WBL834" s="230"/>
      <c r="WBM834" s="230"/>
      <c r="WBN834" s="230"/>
      <c r="WBO834" s="230"/>
      <c r="WBP834" s="230"/>
      <c r="WBQ834" s="230"/>
      <c r="WBR834" s="230"/>
      <c r="WBS834" s="230"/>
      <c r="WBT834" s="230"/>
      <c r="WBU834" s="230"/>
      <c r="WBV834" s="230"/>
      <c r="WBW834" s="230"/>
      <c r="WBX834" s="230"/>
      <c r="WBY834" s="230"/>
      <c r="WBZ834" s="230"/>
      <c r="WCA834" s="230"/>
      <c r="WCB834" s="230"/>
      <c r="WCC834" s="230"/>
      <c r="WCD834" s="230"/>
      <c r="WCE834" s="230"/>
      <c r="WCF834" s="230"/>
      <c r="WCG834" s="230"/>
      <c r="WCH834" s="230"/>
      <c r="WCI834" s="230"/>
      <c r="WCJ834" s="230"/>
      <c r="WCK834" s="230"/>
      <c r="WCL834" s="230"/>
      <c r="WCM834" s="230"/>
      <c r="WCN834" s="230"/>
      <c r="WCO834" s="230"/>
      <c r="WCP834" s="230"/>
      <c r="WCQ834" s="230"/>
      <c r="WCR834" s="230"/>
      <c r="WCS834" s="230"/>
      <c r="WCT834" s="230"/>
      <c r="WCU834" s="230"/>
      <c r="WCV834" s="230"/>
      <c r="WCW834" s="230"/>
      <c r="WCX834" s="230"/>
      <c r="WCY834" s="230"/>
      <c r="WCZ834" s="230"/>
      <c r="WDA834" s="230"/>
      <c r="WDB834" s="230"/>
      <c r="WDC834" s="230"/>
      <c r="WDD834" s="230"/>
      <c r="WDE834" s="230"/>
      <c r="WDF834" s="230"/>
      <c r="WDG834" s="230"/>
      <c r="WDH834" s="230"/>
      <c r="WDI834" s="230"/>
      <c r="WDJ834" s="230"/>
      <c r="WDK834" s="230"/>
      <c r="WDL834" s="230"/>
      <c r="WDM834" s="230"/>
      <c r="WDN834" s="230"/>
      <c r="WDO834" s="230"/>
      <c r="WDP834" s="230"/>
      <c r="WDQ834" s="230"/>
      <c r="WDR834" s="230"/>
      <c r="WDS834" s="230"/>
      <c r="WDT834" s="230"/>
      <c r="WDU834" s="230"/>
      <c r="WDV834" s="230"/>
      <c r="WDW834" s="230"/>
      <c r="WDX834" s="230"/>
      <c r="WDY834" s="230"/>
      <c r="WDZ834" s="230"/>
      <c r="WEA834" s="230"/>
      <c r="WEB834" s="230"/>
      <c r="WEC834" s="230"/>
      <c r="WED834" s="230"/>
      <c r="WEE834" s="230"/>
      <c r="WEF834" s="230"/>
      <c r="WEG834" s="230"/>
      <c r="WEH834" s="230"/>
      <c r="WEI834" s="230"/>
      <c r="WEJ834" s="230"/>
      <c r="WEK834" s="230"/>
      <c r="WEL834" s="230"/>
      <c r="WEM834" s="230"/>
      <c r="WEN834" s="230"/>
      <c r="WEO834" s="230"/>
      <c r="WEP834" s="230"/>
      <c r="WEQ834" s="230"/>
      <c r="WER834" s="230"/>
      <c r="WES834" s="230"/>
      <c r="WET834" s="230"/>
      <c r="WEU834" s="230"/>
      <c r="WEV834" s="230"/>
      <c r="WEW834" s="230"/>
      <c r="WEX834" s="230"/>
      <c r="WEY834" s="230"/>
      <c r="WEZ834" s="230"/>
      <c r="WFA834" s="230"/>
      <c r="WFB834" s="230"/>
      <c r="WFC834" s="230"/>
      <c r="WFD834" s="230"/>
      <c r="WFE834" s="230"/>
      <c r="WFF834" s="230"/>
      <c r="WFG834" s="230"/>
      <c r="WFH834" s="230"/>
      <c r="WFI834" s="230"/>
      <c r="WFJ834" s="230"/>
      <c r="WFK834" s="230"/>
      <c r="WFL834" s="230"/>
      <c r="WFM834" s="230"/>
      <c r="WFN834" s="230"/>
      <c r="WFO834" s="230"/>
      <c r="WFP834" s="230"/>
      <c r="WFQ834" s="230"/>
      <c r="WFR834" s="230"/>
      <c r="WFS834" s="230"/>
      <c r="WFT834" s="230"/>
      <c r="WFU834" s="230"/>
      <c r="WFV834" s="230"/>
      <c r="WFW834" s="230"/>
      <c r="WFX834" s="230"/>
      <c r="WFY834" s="230"/>
      <c r="WFZ834" s="230"/>
      <c r="WGA834" s="230"/>
      <c r="WGB834" s="230"/>
      <c r="WGC834" s="230"/>
      <c r="WGD834" s="230"/>
      <c r="WGE834" s="230"/>
      <c r="WGF834" s="230"/>
      <c r="WGG834" s="230"/>
      <c r="WGH834" s="230"/>
      <c r="WGI834" s="230"/>
      <c r="WGJ834" s="230"/>
      <c r="WGK834" s="230"/>
      <c r="WGL834" s="230"/>
      <c r="WGM834" s="230"/>
      <c r="WGN834" s="230"/>
      <c r="WGO834" s="230"/>
      <c r="WGP834" s="230"/>
      <c r="WGQ834" s="230"/>
      <c r="WGR834" s="230"/>
      <c r="WGS834" s="230"/>
      <c r="WGT834" s="230"/>
      <c r="WGU834" s="230"/>
      <c r="WGV834" s="230"/>
      <c r="WGW834" s="230"/>
      <c r="WGX834" s="230"/>
      <c r="WGY834" s="230"/>
      <c r="WGZ834" s="230"/>
      <c r="WHA834" s="230"/>
      <c r="WHB834" s="230"/>
      <c r="WHC834" s="230"/>
      <c r="WHD834" s="230"/>
      <c r="WHE834" s="230"/>
      <c r="WHF834" s="230"/>
      <c r="WHG834" s="230"/>
      <c r="WHH834" s="230"/>
      <c r="WHI834" s="230"/>
      <c r="WHJ834" s="230"/>
      <c r="WHK834" s="230"/>
      <c r="WHL834" s="230"/>
      <c r="WHM834" s="230"/>
      <c r="WHN834" s="230"/>
      <c r="WHO834" s="230"/>
      <c r="WHP834" s="230"/>
      <c r="WHQ834" s="230"/>
      <c r="WHR834" s="230"/>
      <c r="WHS834" s="230"/>
      <c r="WHT834" s="230"/>
      <c r="WHU834" s="230"/>
      <c r="WHV834" s="230"/>
      <c r="WHW834" s="230"/>
      <c r="WHX834" s="230"/>
      <c r="WHY834" s="230"/>
      <c r="WHZ834" s="230"/>
      <c r="WIA834" s="230"/>
      <c r="WIB834" s="230"/>
      <c r="WIC834" s="230"/>
      <c r="WID834" s="230"/>
      <c r="WIE834" s="230"/>
      <c r="WIF834" s="230"/>
      <c r="WIG834" s="230"/>
      <c r="WIH834" s="230"/>
      <c r="WII834" s="230"/>
      <c r="WIJ834" s="230"/>
      <c r="WIK834" s="230"/>
      <c r="WIL834" s="230"/>
      <c r="WIM834" s="230"/>
      <c r="WIN834" s="230"/>
      <c r="WIO834" s="230"/>
      <c r="WIP834" s="230"/>
      <c r="WIQ834" s="230"/>
      <c r="WIR834" s="230"/>
      <c r="WIS834" s="230"/>
      <c r="WIT834" s="230"/>
      <c r="WIU834" s="230"/>
      <c r="WIV834" s="230"/>
      <c r="WIW834" s="230"/>
      <c r="WIX834" s="230"/>
      <c r="WIY834" s="230"/>
      <c r="WIZ834" s="230"/>
      <c r="WJA834" s="230"/>
      <c r="WJB834" s="230"/>
      <c r="WJC834" s="230"/>
      <c r="WJD834" s="230"/>
      <c r="WJE834" s="230"/>
      <c r="WJF834" s="230"/>
      <c r="WJG834" s="230"/>
      <c r="WJH834" s="230"/>
      <c r="WJI834" s="230"/>
      <c r="WJJ834" s="230"/>
      <c r="WJK834" s="230"/>
      <c r="WJL834" s="230"/>
      <c r="WJM834" s="230"/>
      <c r="WJN834" s="230"/>
      <c r="WJO834" s="230"/>
      <c r="WJP834" s="230"/>
      <c r="WJQ834" s="230"/>
      <c r="WJR834" s="230"/>
      <c r="WJS834" s="230"/>
      <c r="WJT834" s="230"/>
      <c r="WJU834" s="230"/>
      <c r="WJV834" s="230"/>
      <c r="WJW834" s="230"/>
      <c r="WJX834" s="230"/>
      <c r="WJY834" s="230"/>
      <c r="WJZ834" s="230"/>
      <c r="WKA834" s="230"/>
      <c r="WKB834" s="230"/>
      <c r="WKC834" s="230"/>
      <c r="WKD834" s="230"/>
      <c r="WKE834" s="230"/>
      <c r="WKF834" s="230"/>
      <c r="WKG834" s="230"/>
      <c r="WKH834" s="230"/>
      <c r="WKI834" s="230"/>
      <c r="WKJ834" s="230"/>
      <c r="WKK834" s="230"/>
      <c r="WKL834" s="230"/>
      <c r="WKM834" s="230"/>
      <c r="WKN834" s="230"/>
      <c r="WKO834" s="230"/>
      <c r="WKP834" s="230"/>
      <c r="WKQ834" s="230"/>
      <c r="WKR834" s="230"/>
      <c r="WKS834" s="230"/>
      <c r="WKT834" s="230"/>
      <c r="WKU834" s="230"/>
      <c r="WKV834" s="230"/>
      <c r="WKW834" s="230"/>
      <c r="WKX834" s="230"/>
      <c r="WKY834" s="230"/>
      <c r="WKZ834" s="230"/>
      <c r="WLA834" s="230"/>
      <c r="WLB834" s="230"/>
      <c r="WLC834" s="230"/>
      <c r="WLD834" s="230"/>
      <c r="WLE834" s="230"/>
      <c r="WLF834" s="230"/>
      <c r="WLG834" s="230"/>
      <c r="WLH834" s="230"/>
      <c r="WLI834" s="230"/>
      <c r="WLJ834" s="230"/>
      <c r="WLK834" s="230"/>
      <c r="WLL834" s="230"/>
      <c r="WLM834" s="230"/>
      <c r="WLN834" s="230"/>
      <c r="WLO834" s="230"/>
      <c r="WLP834" s="230"/>
      <c r="WLQ834" s="230"/>
      <c r="WLR834" s="230"/>
      <c r="WLS834" s="230"/>
      <c r="WLT834" s="230"/>
      <c r="WLU834" s="230"/>
      <c r="WLV834" s="230"/>
      <c r="WLW834" s="230"/>
      <c r="WLX834" s="230"/>
      <c r="WLY834" s="230"/>
      <c r="WLZ834" s="230"/>
      <c r="WMA834" s="230"/>
      <c r="WMB834" s="230"/>
      <c r="WMC834" s="230"/>
      <c r="WMD834" s="230"/>
      <c r="WME834" s="230"/>
      <c r="WMF834" s="230"/>
      <c r="WMG834" s="230"/>
      <c r="WMH834" s="230"/>
      <c r="WMI834" s="230"/>
      <c r="WMJ834" s="230"/>
      <c r="WMK834" s="230"/>
      <c r="WML834" s="230"/>
      <c r="WMM834" s="230"/>
      <c r="WMN834" s="230"/>
      <c r="WMO834" s="230"/>
      <c r="WMP834" s="230"/>
      <c r="WMQ834" s="230"/>
      <c r="WMR834" s="230"/>
      <c r="WMS834" s="230"/>
      <c r="WMT834" s="230"/>
      <c r="WMU834" s="230"/>
      <c r="WMV834" s="230"/>
      <c r="WMW834" s="230"/>
      <c r="WMX834" s="230"/>
      <c r="WMY834" s="230"/>
      <c r="WMZ834" s="230"/>
      <c r="WNA834" s="230"/>
      <c r="WNB834" s="230"/>
      <c r="WNC834" s="230"/>
      <c r="WND834" s="230"/>
      <c r="WNE834" s="230"/>
      <c r="WNF834" s="230"/>
      <c r="WNG834" s="230"/>
      <c r="WNH834" s="230"/>
      <c r="WNI834" s="230"/>
      <c r="WNJ834" s="230"/>
      <c r="WNK834" s="230"/>
      <c r="WNL834" s="230"/>
      <c r="WNM834" s="230"/>
      <c r="WNN834" s="230"/>
      <c r="WNO834" s="230"/>
      <c r="WNP834" s="230"/>
      <c r="WNQ834" s="230"/>
      <c r="WNR834" s="230"/>
      <c r="WNS834" s="230"/>
      <c r="WNT834" s="230"/>
      <c r="WNU834" s="230"/>
      <c r="WNV834" s="230"/>
      <c r="WNW834" s="230"/>
      <c r="WNX834" s="230"/>
      <c r="WNY834" s="230"/>
      <c r="WNZ834" s="230"/>
      <c r="WOA834" s="230"/>
      <c r="WOB834" s="230"/>
      <c r="WOC834" s="230"/>
      <c r="WOD834" s="230"/>
      <c r="WOE834" s="230"/>
      <c r="WOF834" s="230"/>
      <c r="WOG834" s="230"/>
      <c r="WOH834" s="230"/>
      <c r="WOI834" s="230"/>
      <c r="WOJ834" s="230"/>
      <c r="WOK834" s="230"/>
      <c r="WOL834" s="230"/>
      <c r="WOM834" s="230"/>
      <c r="WON834" s="230"/>
      <c r="WOO834" s="230"/>
      <c r="WOP834" s="230"/>
      <c r="WOQ834" s="230"/>
      <c r="WOR834" s="230"/>
      <c r="WOS834" s="230"/>
      <c r="WOT834" s="230"/>
      <c r="WOU834" s="230"/>
      <c r="WOV834" s="230"/>
      <c r="WOW834" s="230"/>
      <c r="WOX834" s="230"/>
      <c r="WOY834" s="230"/>
      <c r="WOZ834" s="230"/>
      <c r="WPA834" s="230"/>
      <c r="WPB834" s="230"/>
      <c r="WPC834" s="230"/>
      <c r="WPD834" s="230"/>
      <c r="WPE834" s="230"/>
      <c r="WPF834" s="230"/>
      <c r="WPG834" s="230"/>
      <c r="WPH834" s="230"/>
      <c r="WPI834" s="230"/>
      <c r="WPJ834" s="230"/>
      <c r="WPK834" s="230"/>
      <c r="WPL834" s="230"/>
      <c r="WPM834" s="230"/>
      <c r="WPN834" s="230"/>
      <c r="WPO834" s="230"/>
      <c r="WPP834" s="230"/>
      <c r="WPQ834" s="230"/>
      <c r="WPR834" s="230"/>
      <c r="WPS834" s="230"/>
      <c r="WPT834" s="230"/>
      <c r="WPU834" s="230"/>
      <c r="WPV834" s="230"/>
      <c r="WPW834" s="230"/>
      <c r="WPX834" s="230"/>
      <c r="WPY834" s="230"/>
      <c r="WPZ834" s="230"/>
      <c r="WQA834" s="230"/>
      <c r="WQB834" s="230"/>
      <c r="WQC834" s="230"/>
      <c r="WQD834" s="230"/>
      <c r="WQE834" s="230"/>
      <c r="WQF834" s="230"/>
      <c r="WQG834" s="230"/>
      <c r="WQH834" s="230"/>
      <c r="WQI834" s="230"/>
      <c r="WQJ834" s="230"/>
      <c r="WQK834" s="230"/>
      <c r="WQL834" s="230"/>
      <c r="WQM834" s="230"/>
      <c r="WQN834" s="230"/>
      <c r="WQO834" s="230"/>
      <c r="WQP834" s="230"/>
      <c r="WQQ834" s="230"/>
      <c r="WQR834" s="230"/>
      <c r="WQS834" s="230"/>
      <c r="WQT834" s="230"/>
      <c r="WQU834" s="230"/>
      <c r="WQV834" s="230"/>
      <c r="WQW834" s="230"/>
      <c r="WQX834" s="230"/>
      <c r="WQY834" s="230"/>
      <c r="WQZ834" s="230"/>
      <c r="WRA834" s="230"/>
      <c r="WRB834" s="230"/>
      <c r="WRC834" s="230"/>
      <c r="WRD834" s="230"/>
      <c r="WRE834" s="230"/>
      <c r="WRF834" s="230"/>
      <c r="WRG834" s="230"/>
      <c r="WRH834" s="230"/>
      <c r="WRI834" s="230"/>
      <c r="WRJ834" s="230"/>
      <c r="WRK834" s="230"/>
      <c r="WRL834" s="230"/>
      <c r="WRM834" s="230"/>
      <c r="WRN834" s="230"/>
      <c r="WRO834" s="230"/>
      <c r="WRP834" s="230"/>
      <c r="WRQ834" s="230"/>
      <c r="WRR834" s="230"/>
      <c r="WRS834" s="230"/>
      <c r="WRT834" s="230"/>
      <c r="WRU834" s="230"/>
      <c r="WRV834" s="230"/>
      <c r="WRW834" s="230"/>
      <c r="WRX834" s="230"/>
      <c r="WRY834" s="230"/>
      <c r="WRZ834" s="230"/>
      <c r="WSA834" s="230"/>
      <c r="WSB834" s="230"/>
      <c r="WSC834" s="230"/>
      <c r="WSD834" s="230"/>
      <c r="WSE834" s="230"/>
      <c r="WSF834" s="230"/>
      <c r="WSG834" s="230"/>
      <c r="WSH834" s="230"/>
      <c r="WSI834" s="230"/>
      <c r="WSJ834" s="230"/>
      <c r="WSK834" s="230"/>
      <c r="WSL834" s="230"/>
      <c r="WSM834" s="230"/>
      <c r="WSN834" s="230"/>
      <c r="WSO834" s="230"/>
      <c r="WSP834" s="230"/>
      <c r="WSQ834" s="230"/>
      <c r="WSR834" s="230"/>
      <c r="WSS834" s="230"/>
      <c r="WST834" s="230"/>
      <c r="WSU834" s="230"/>
      <c r="WSV834" s="230"/>
      <c r="WSW834" s="230"/>
      <c r="WSX834" s="230"/>
      <c r="WSY834" s="230"/>
      <c r="WSZ834" s="230"/>
      <c r="WTA834" s="230"/>
      <c r="WTB834" s="230"/>
      <c r="WTC834" s="230"/>
      <c r="WTD834" s="230"/>
      <c r="WTE834" s="230"/>
      <c r="WTF834" s="230"/>
      <c r="WTG834" s="230"/>
      <c r="WTH834" s="230"/>
      <c r="WTI834" s="230"/>
      <c r="WTJ834" s="230"/>
      <c r="WTK834" s="230"/>
      <c r="WTL834" s="230"/>
      <c r="WTM834" s="230"/>
      <c r="WTN834" s="230"/>
      <c r="WTO834" s="230"/>
      <c r="WTP834" s="230"/>
      <c r="WTQ834" s="230"/>
      <c r="WTR834" s="230"/>
      <c r="WTS834" s="230"/>
      <c r="WTT834" s="230"/>
      <c r="WTU834" s="230"/>
      <c r="WTV834" s="230"/>
      <c r="WTW834" s="230"/>
      <c r="WTX834" s="230"/>
      <c r="WTY834" s="230"/>
      <c r="WTZ834" s="230"/>
      <c r="WUA834" s="230"/>
      <c r="WUB834" s="230"/>
      <c r="WUC834" s="230"/>
      <c r="WUD834" s="230"/>
      <c r="WUE834" s="230"/>
      <c r="WUF834" s="230"/>
      <c r="WUG834" s="230"/>
      <c r="WUH834" s="230"/>
      <c r="WUI834" s="230"/>
      <c r="WUJ834" s="230"/>
      <c r="WUK834" s="230"/>
      <c r="WUL834" s="230"/>
      <c r="WUM834" s="230"/>
      <c r="WUN834" s="230"/>
      <c r="WUO834" s="230"/>
      <c r="WUP834" s="230"/>
      <c r="WUQ834" s="230"/>
      <c r="WUR834" s="230"/>
      <c r="WUS834" s="230"/>
      <c r="WUT834" s="230"/>
      <c r="WUU834" s="230"/>
      <c r="WUV834" s="230"/>
      <c r="WUW834" s="230"/>
      <c r="WUX834" s="230"/>
      <c r="WUY834" s="230"/>
      <c r="WUZ834" s="230"/>
      <c r="WVA834" s="230"/>
      <c r="WVB834" s="230"/>
      <c r="WVC834" s="230"/>
      <c r="WVD834" s="230"/>
      <c r="WVE834" s="230"/>
      <c r="WVF834" s="230"/>
      <c r="WVG834" s="230"/>
      <c r="WVH834" s="230"/>
      <c r="WVI834" s="230"/>
      <c r="WVJ834" s="230"/>
      <c r="WVK834" s="230"/>
      <c r="WVL834" s="230"/>
      <c r="WVM834" s="230"/>
      <c r="WVN834" s="230"/>
      <c r="WVO834" s="230"/>
      <c r="WVP834" s="230"/>
      <c r="WVQ834" s="230"/>
      <c r="WVR834" s="230"/>
      <c r="WVS834" s="230"/>
      <c r="WVT834" s="230"/>
      <c r="WVU834" s="230"/>
      <c r="WVV834" s="230"/>
      <c r="WVW834" s="230"/>
      <c r="WVX834" s="230"/>
      <c r="WVY834" s="230"/>
      <c r="WVZ834" s="230"/>
      <c r="WWA834" s="230"/>
      <c r="WWB834" s="230"/>
      <c r="WWC834" s="230"/>
      <c r="WWD834" s="230"/>
      <c r="WWE834" s="230"/>
      <c r="WWF834" s="230"/>
      <c r="WWG834" s="230"/>
      <c r="WWH834" s="230"/>
      <c r="WWI834" s="230"/>
      <c r="WWJ834" s="230"/>
      <c r="WWK834" s="230"/>
      <c r="WWL834" s="230"/>
      <c r="WWM834" s="230"/>
      <c r="WWN834" s="230"/>
      <c r="WWO834" s="230"/>
      <c r="WWP834" s="230"/>
      <c r="WWQ834" s="230"/>
      <c r="WWR834" s="230"/>
      <c r="WWS834" s="230"/>
      <c r="WWT834" s="230"/>
      <c r="WWU834" s="230"/>
      <c r="WWV834" s="230"/>
      <c r="WWW834" s="230"/>
      <c r="WWX834" s="230"/>
      <c r="WWY834" s="230"/>
      <c r="WWZ834" s="230"/>
      <c r="WXA834" s="230"/>
      <c r="WXB834" s="230"/>
      <c r="WXC834" s="230"/>
      <c r="WXD834" s="230"/>
      <c r="WXE834" s="230"/>
      <c r="WXF834" s="230"/>
      <c r="WXG834" s="230"/>
      <c r="WXH834" s="230"/>
      <c r="WXI834" s="230"/>
      <c r="WXJ834" s="230"/>
      <c r="WXK834" s="230"/>
      <c r="WXL834" s="230"/>
      <c r="WXM834" s="230"/>
      <c r="WXN834" s="230"/>
      <c r="WXO834" s="230"/>
      <c r="WXP834" s="230"/>
      <c r="WXQ834" s="230"/>
      <c r="WXR834" s="230"/>
      <c r="WXS834" s="230"/>
      <c r="WXT834" s="230"/>
      <c r="WXU834" s="230"/>
      <c r="WXV834" s="230"/>
      <c r="WXW834" s="230"/>
      <c r="WXX834" s="230"/>
      <c r="WXY834" s="230"/>
      <c r="WXZ834" s="230"/>
      <c r="WYA834" s="230"/>
      <c r="WYB834" s="230"/>
      <c r="WYC834" s="230"/>
      <c r="WYD834" s="230"/>
      <c r="WYE834" s="230"/>
      <c r="WYF834" s="230"/>
      <c r="WYG834" s="230"/>
      <c r="WYH834" s="230"/>
      <c r="WYI834" s="230"/>
      <c r="WYJ834" s="230"/>
      <c r="WYK834" s="230"/>
      <c r="WYL834" s="230"/>
      <c r="WYM834" s="230"/>
      <c r="WYN834" s="230"/>
      <c r="WYO834" s="230"/>
      <c r="WYP834" s="230"/>
      <c r="WYQ834" s="230"/>
      <c r="WYR834" s="230"/>
      <c r="WYS834" s="230"/>
      <c r="WYT834" s="230"/>
      <c r="WYU834" s="230"/>
      <c r="WYV834" s="230"/>
      <c r="WYW834" s="230"/>
      <c r="WYX834" s="230"/>
      <c r="WYY834" s="230"/>
      <c r="WYZ834" s="230"/>
      <c r="WZA834" s="230"/>
      <c r="WZB834" s="230"/>
      <c r="WZC834" s="230"/>
      <c r="WZD834" s="230"/>
      <c r="WZE834" s="230"/>
      <c r="WZF834" s="230"/>
      <c r="WZG834" s="230"/>
      <c r="WZH834" s="230"/>
      <c r="WZI834" s="230"/>
      <c r="WZJ834" s="230"/>
      <c r="WZK834" s="230"/>
      <c r="WZL834" s="230"/>
      <c r="WZM834" s="230"/>
      <c r="WZN834" s="230"/>
      <c r="WZO834" s="230"/>
      <c r="WZP834" s="230"/>
      <c r="WZQ834" s="230"/>
      <c r="WZR834" s="230"/>
      <c r="WZS834" s="230"/>
      <c r="WZT834" s="230"/>
      <c r="WZU834" s="230"/>
      <c r="WZV834" s="230"/>
      <c r="WZW834" s="230"/>
      <c r="WZX834" s="230"/>
      <c r="WZY834" s="230"/>
      <c r="WZZ834" s="230"/>
      <c r="XAA834" s="230"/>
      <c r="XAB834" s="230"/>
      <c r="XAC834" s="230"/>
      <c r="XAD834" s="230"/>
      <c r="XAE834" s="230"/>
      <c r="XAF834" s="230"/>
      <c r="XAG834" s="230"/>
      <c r="XAH834" s="230"/>
      <c r="XAI834" s="230"/>
      <c r="XAJ834" s="230"/>
      <c r="XAK834" s="230"/>
      <c r="XAL834" s="230"/>
      <c r="XAM834" s="230"/>
      <c r="XAN834" s="230"/>
      <c r="XAO834" s="230"/>
      <c r="XAP834" s="230"/>
      <c r="XAQ834" s="230"/>
      <c r="XAR834" s="230"/>
      <c r="XAS834" s="230"/>
      <c r="XAT834" s="230"/>
      <c r="XAU834" s="230"/>
      <c r="XAV834" s="230"/>
      <c r="XAW834" s="230"/>
      <c r="XAX834" s="230"/>
      <c r="XAY834" s="230"/>
      <c r="XAZ834" s="230"/>
      <c r="XBA834" s="230"/>
      <c r="XBB834" s="230"/>
      <c r="XBC834" s="230"/>
      <c r="XBD834" s="230"/>
      <c r="XBE834" s="230"/>
      <c r="XBF834" s="230"/>
      <c r="XBG834" s="230"/>
      <c r="XBH834" s="230"/>
      <c r="XBI834" s="230"/>
      <c r="XBJ834" s="230"/>
      <c r="XBK834" s="230"/>
      <c r="XBL834" s="230"/>
      <c r="XBM834" s="230"/>
      <c r="XBN834" s="230"/>
      <c r="XBO834" s="230"/>
      <c r="XBP834" s="230"/>
      <c r="XBQ834" s="230"/>
      <c r="XBR834" s="230"/>
      <c r="XBS834" s="230"/>
      <c r="XBT834" s="230"/>
      <c r="XBU834" s="230"/>
      <c r="XBV834" s="230"/>
      <c r="XBW834" s="230"/>
      <c r="XBX834" s="230"/>
      <c r="XBY834" s="230"/>
      <c r="XBZ834" s="230"/>
      <c r="XCA834" s="230"/>
      <c r="XCB834" s="230"/>
      <c r="XCC834" s="230"/>
      <c r="XCD834" s="230"/>
      <c r="XCE834" s="230"/>
      <c r="XCF834" s="230"/>
      <c r="XCG834" s="230"/>
      <c r="XCH834" s="230"/>
      <c r="XCI834" s="230"/>
      <c r="XCJ834" s="230"/>
      <c r="XCK834" s="230"/>
      <c r="XCL834" s="230"/>
      <c r="XCM834" s="230"/>
      <c r="XCN834" s="230"/>
      <c r="XCO834" s="230"/>
      <c r="XCP834" s="230"/>
      <c r="XCQ834" s="230"/>
      <c r="XCR834" s="230"/>
      <c r="XCS834" s="230"/>
      <c r="XCT834" s="230"/>
      <c r="XCU834" s="230"/>
      <c r="XCV834" s="230"/>
      <c r="XCW834" s="230"/>
      <c r="XCX834" s="230"/>
      <c r="XCY834" s="230"/>
      <c r="XCZ834" s="230"/>
      <c r="XDA834" s="230"/>
      <c r="XDB834" s="230"/>
      <c r="XDC834" s="230"/>
      <c r="XDD834" s="230"/>
      <c r="XDE834" s="230"/>
      <c r="XDF834" s="230"/>
      <c r="XDG834" s="230"/>
      <c r="XDH834" s="230"/>
      <c r="XDI834" s="230"/>
      <c r="XDJ834" s="230"/>
      <c r="XDK834" s="230"/>
      <c r="XDL834" s="230"/>
      <c r="XDM834" s="230"/>
      <c r="XDN834" s="230"/>
      <c r="XDO834" s="230"/>
      <c r="XDP834" s="230"/>
      <c r="XDQ834" s="230"/>
      <c r="XDR834" s="230"/>
      <c r="XDS834" s="230"/>
      <c r="XDT834" s="230"/>
      <c r="XDU834" s="230"/>
      <c r="XDV834" s="230"/>
      <c r="XDW834" s="230"/>
      <c r="XDX834" s="230"/>
      <c r="XDY834" s="230"/>
      <c r="XDZ834" s="230"/>
      <c r="XEA834" s="230"/>
      <c r="XEB834" s="230"/>
      <c r="XEC834" s="230"/>
      <c r="XED834" s="230"/>
      <c r="XEE834" s="230"/>
    </row>
    <row r="835" spans="1:16359" ht="60.75" hidden="1">
      <c r="A835" s="246">
        <v>2025112157614</v>
      </c>
      <c r="B835" s="118" t="s">
        <v>10935</v>
      </c>
      <c r="C835" s="145" t="s">
        <v>10641</v>
      </c>
      <c r="D835" s="142" t="s">
        <v>10936</v>
      </c>
      <c r="E835" s="106" t="s">
        <v>8110</v>
      </c>
      <c r="F835" s="106" t="s">
        <v>10937</v>
      </c>
      <c r="G835" s="172" t="s">
        <v>10938</v>
      </c>
      <c r="H835" s="172" t="s">
        <v>10939</v>
      </c>
      <c r="I835" s="228" t="s">
        <v>7114</v>
      </c>
      <c r="J835" s="228">
        <v>45982</v>
      </c>
      <c r="K835" s="228" t="s">
        <v>200</v>
      </c>
      <c r="L835" s="142" t="str">
        <f>IF(Tabela2[[#This Row],[Data]]="","Sem Informação",VLOOKUP(MONTH(Tabela2[[#This Row],[Data]]),'[1]Validação de dados'!$I$1:$J$13,2,0))</f>
        <v>Novembro</v>
      </c>
      <c r="M835" s="142">
        <f>YEAR(Tabela2[[#This Row],[Data]])</f>
        <v>2025</v>
      </c>
      <c r="N835" s="228" t="s">
        <v>230</v>
      </c>
      <c r="O835" s="228" t="s">
        <v>286</v>
      </c>
      <c r="P835" s="215" t="e">
        <f>VLOOKUP(Tabela2[[#This Row],[SIEMA]],Siema2024,21,FALSE)</f>
        <v>#REF!</v>
      </c>
      <c r="Q835" s="215">
        <v>1170</v>
      </c>
      <c r="R835" s="216" t="e">
        <f>VLOOKUP(Tabela2[[#This Row],[SIEMA]],Siema2025,10,FALSE)</f>
        <v>#N/A</v>
      </c>
      <c r="S835" s="219" t="str">
        <f>IF(Q835="","", IF(Q835="NC","", IF(Q835="NE","", IF(Q835="NA","",IFERROR(VLOOKUP(Q835,[1]Produtos!$A$1:$C$2319,2,FALSE),"Não Cadastrado")))))</f>
        <v>ÁLCOOL ETÍLICO, ETANOL</v>
      </c>
      <c r="T835" s="215">
        <v>5000</v>
      </c>
      <c r="U835" s="215" t="s">
        <v>648</v>
      </c>
      <c r="V835" s="215">
        <f>IF(Q835="","",IF(ISNUMBER(Q835)=FALSE,"Não se aplica",IFERROR(VLOOKUP(Q835,Produtos!$A$1:$C$2319,3,FALSE),"Não Cadastrado")))</f>
        <v>3</v>
      </c>
      <c r="W835" s="215">
        <v>1202</v>
      </c>
      <c r="X835" s="216" t="str">
        <f>IF(Tabela2[[#This Row],[Origem do acidente]] = "Plataforma", "PREENCHER","NA")</f>
        <v>NA</v>
      </c>
      <c r="Y835" s="219" t="str">
        <f>IF(W835="","", IF(W835="NC","", IF(W835="NE","", IF(W835="NA","",IFERROR(VLOOKUP(W835,[1]Produtos!$A$1:$C$2319,2,FALSE),"Não Cadastrado")))))</f>
        <v>GASÓLEO ou ÓLEO DIESEL ou ÓLEO PARA AQUECIMENTO, LEVE</v>
      </c>
      <c r="Z835" s="215">
        <v>6</v>
      </c>
      <c r="AA835" s="215" t="s">
        <v>7111</v>
      </c>
      <c r="AB835" s="215">
        <f>IF(W835="","",IF(ISNUMBER(W835)=FALSE,"Não se aplica",IFERROR(VLOOKUP(W835,[1]Produtos!$A$1:$C$2319,3,FALSE),"Não Cadastrado")))</f>
        <v>3</v>
      </c>
      <c r="AC835" s="215">
        <v>3475</v>
      </c>
      <c r="AD835" s="216" t="str">
        <f>IF(Tabela2[[#This Row],[Origem do acidente]] = "Plataforma", "PREENCHER","NA")</f>
        <v>NA</v>
      </c>
      <c r="AE835" s="219" t="str">
        <f>IF(AC835="","", IF(AC835="NC","", IF(AC835="NE","", IF(AC835="NA","",IFERROR(VLOOKUP(AC835,[1]Produtos!$A$1:$C$2319,2,FALSE),"Não Cadastrado")))))</f>
        <v>MISTURA DE ETANOL E GASOLINA ou MISTURA DE ETANOL E COMBUSTÍVEL PARA MOTORES  com mais de
10% de etanol</v>
      </c>
      <c r="AF835" s="215">
        <v>4000</v>
      </c>
      <c r="AG835" s="215" t="s">
        <v>648</v>
      </c>
      <c r="AH835" s="215">
        <f>IF(AC835="","",IF(ISNUMBER(AC835)=FALSE,"Não se aplica",IFERROR(VLOOKUP(AC835,Produtos!$A$1:$C$2319,3,FALSE),"Não Cadastrado")))</f>
        <v>3</v>
      </c>
      <c r="AI835" s="215"/>
      <c r="AJ835" s="142" t="s">
        <v>10940</v>
      </c>
      <c r="AK835" s="219" t="s">
        <v>7098</v>
      </c>
      <c r="AL835" s="219" t="s">
        <v>7182</v>
      </c>
      <c r="AM835" s="219"/>
      <c r="AN835" s="145"/>
      <c r="AO835" s="145"/>
      <c r="AP835" s="145"/>
      <c r="AQ835" s="145"/>
      <c r="AR835" s="147"/>
      <c r="AS835" s="145"/>
      <c r="AT835" s="145"/>
      <c r="AU835" s="145" t="s">
        <v>7183</v>
      </c>
      <c r="AV835" s="145"/>
      <c r="AW835" s="145"/>
      <c r="AX835" s="145" t="s">
        <v>7183</v>
      </c>
      <c r="AY835" s="145"/>
      <c r="AZ835" s="145"/>
      <c r="BA835" s="145"/>
      <c r="BB835" s="145"/>
      <c r="BC835" s="216" t="str">
        <f>IF(Tabela2[[#This Row],[Outro(s) ]] = "X", "PREENCHER","NA")</f>
        <v>NA</v>
      </c>
      <c r="BD835" s="145"/>
      <c r="BE835" s="145"/>
      <c r="BF835" s="208" t="s">
        <v>10941</v>
      </c>
      <c r="BG835" s="208"/>
      <c r="BH835" s="210" t="s">
        <v>10942</v>
      </c>
      <c r="BI835" s="209" t="s">
        <v>7062</v>
      </c>
      <c r="BJ835" s="219" t="s">
        <v>7099</v>
      </c>
      <c r="BK835" s="215" t="s">
        <v>2696</v>
      </c>
      <c r="BL835" s="222">
        <v>45985</v>
      </c>
      <c r="BM835" s="145">
        <f ca="1">IF(Tabela2[[#This Row],[Data de atendimento do Ibama (considerar o primeiro documento/ação)]]="",_xlfn.DAYS(TODAY(),J835),_xlfn.DAYS(Tabela2[[#This Row],[Data de atendimento do Ibama (considerar o primeiro documento/ação)]],J835))</f>
        <v>3</v>
      </c>
      <c r="BN835" s="216" t="str">
        <f>IF(Tabela2[[#This Row],[Atendido pelo Ibama ("Não" ou "Sim")]]="Não","Preencher", IF(Tabela2[[#This Row],[Atendido pelo Ibama ("Não" ou "Sim")]]="Sim","NA",""))</f>
        <v>NA</v>
      </c>
      <c r="BO835" s="220" t="s">
        <v>7124</v>
      </c>
      <c r="BP835" s="216" t="s">
        <v>7348</v>
      </c>
      <c r="BQ835" s="215" t="s">
        <v>7062</v>
      </c>
      <c r="BR835" s="216" t="s">
        <v>2696</v>
      </c>
      <c r="BS835" s="216" t="s">
        <v>123</v>
      </c>
      <c r="BT835" s="216" t="s">
        <v>7126</v>
      </c>
      <c r="BU835" s="216" t="s">
        <v>123</v>
      </c>
      <c r="BV835" s="216" t="s">
        <v>123</v>
      </c>
      <c r="BW835" s="216" t="s">
        <v>123</v>
      </c>
      <c r="BX835" s="215" t="s">
        <v>7127</v>
      </c>
      <c r="BY835" s="222"/>
      <c r="BZ835" s="142" t="str">
        <f>IF(Tabela2[[#This Row],[Data do documento de encerramento]]="NA","NA",IF(Tabela2[[#This Row],[Data do documento de encerramento]]="","Pendente de conclusão/ encerramento",_xlfn.DAYS(Tabela2[[#This Row],[Data do documento de encerramento]],J835)))</f>
        <v>Pendente de conclusão/ encerramento</v>
      </c>
      <c r="CA835" s="219" t="s">
        <v>10943</v>
      </c>
      <c r="CB835" s="229"/>
      <c r="CC835" s="147"/>
      <c r="CD835" s="147"/>
      <c r="CE835" s="147"/>
      <c r="CF835" s="147"/>
      <c r="CG835" s="230"/>
      <c r="CH835" s="230"/>
      <c r="CI835" s="230"/>
      <c r="CJ835" s="230"/>
      <c r="CK835" s="230"/>
      <c r="CL835" s="230"/>
      <c r="CM835" s="230"/>
      <c r="CN835" s="230"/>
      <c r="CO835" s="230"/>
      <c r="CP835" s="230"/>
      <c r="CQ835" s="230"/>
      <c r="CR835" s="230"/>
      <c r="CS835" s="230"/>
      <c r="CT835" s="230"/>
      <c r="CU835" s="230"/>
      <c r="CV835" s="230"/>
      <c r="CW835" s="230"/>
      <c r="CX835" s="230"/>
      <c r="CY835" s="230"/>
      <c r="CZ835" s="230"/>
      <c r="DA835" s="230"/>
      <c r="DB835" s="230"/>
      <c r="DC835" s="230"/>
      <c r="DD835" s="230"/>
      <c r="DE835" s="230"/>
      <c r="DF835" s="230"/>
      <c r="DG835" s="230"/>
      <c r="DH835" s="230"/>
      <c r="DI835" s="230"/>
      <c r="DJ835" s="230"/>
      <c r="DK835" s="230"/>
      <c r="DL835" s="230"/>
      <c r="DM835" s="230"/>
      <c r="DN835" s="230"/>
      <c r="DO835" s="230"/>
      <c r="DP835" s="230"/>
      <c r="DQ835" s="230"/>
      <c r="DR835" s="230"/>
      <c r="DS835" s="230"/>
      <c r="DT835" s="230"/>
      <c r="DU835" s="230"/>
      <c r="DV835" s="230"/>
      <c r="DW835" s="230"/>
      <c r="DX835" s="230"/>
      <c r="DY835" s="230"/>
      <c r="DZ835" s="230"/>
      <c r="EA835" s="230"/>
      <c r="EB835" s="230"/>
      <c r="EC835" s="230"/>
      <c r="ED835" s="230"/>
      <c r="EE835" s="230"/>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c r="FA835" s="230"/>
      <c r="FB835" s="230"/>
      <c r="FC835" s="230"/>
      <c r="FD835" s="230"/>
      <c r="FE835" s="230"/>
      <c r="FF835" s="230"/>
      <c r="FG835" s="230"/>
      <c r="FH835" s="230"/>
      <c r="FI835" s="230"/>
      <c r="FJ835" s="230"/>
      <c r="FK835" s="230"/>
      <c r="FL835" s="230"/>
      <c r="FM835" s="230"/>
      <c r="FN835" s="230"/>
      <c r="FO835" s="230"/>
      <c r="FP835" s="230"/>
      <c r="FQ835" s="230"/>
      <c r="FR835" s="230"/>
      <c r="FS835" s="230"/>
      <c r="FT835" s="230"/>
      <c r="FU835" s="230"/>
      <c r="FV835" s="230"/>
      <c r="FW835" s="230"/>
      <c r="FX835" s="230"/>
      <c r="FY835" s="230"/>
      <c r="FZ835" s="230"/>
      <c r="GA835" s="230"/>
      <c r="GB835" s="230"/>
      <c r="GC835" s="230"/>
      <c r="GD835" s="230"/>
      <c r="GE835" s="230"/>
      <c r="GF835" s="230"/>
      <c r="GG835" s="230"/>
      <c r="GH835" s="230"/>
      <c r="GI835" s="230"/>
      <c r="GJ835" s="230"/>
      <c r="GK835" s="230"/>
      <c r="GL835" s="230"/>
      <c r="GM835" s="230"/>
      <c r="GN835" s="230"/>
      <c r="GO835" s="230"/>
      <c r="GP835" s="230"/>
      <c r="GQ835" s="230"/>
      <c r="GR835" s="230"/>
      <c r="GS835" s="230"/>
      <c r="GT835" s="230"/>
      <c r="GU835" s="230"/>
      <c r="GV835" s="230"/>
      <c r="GW835" s="230"/>
      <c r="GX835" s="230"/>
      <c r="GY835" s="230"/>
      <c r="GZ835" s="230"/>
      <c r="HA835" s="230"/>
      <c r="HB835" s="230"/>
      <c r="HC835" s="230"/>
      <c r="HD835" s="230"/>
      <c r="HE835" s="230"/>
      <c r="HF835" s="230"/>
      <c r="HG835" s="230"/>
      <c r="HH835" s="230"/>
      <c r="HI835" s="230"/>
      <c r="HJ835" s="230"/>
      <c r="HK835" s="230"/>
      <c r="HL835" s="230"/>
      <c r="HM835" s="230"/>
      <c r="HN835" s="230"/>
      <c r="HO835" s="230"/>
      <c r="HP835" s="230"/>
      <c r="HQ835" s="230"/>
      <c r="HR835" s="230"/>
      <c r="HS835" s="230"/>
      <c r="HT835" s="230"/>
      <c r="HU835" s="230"/>
      <c r="HV835" s="230"/>
      <c r="HW835" s="230"/>
      <c r="HX835" s="230"/>
      <c r="HY835" s="230"/>
      <c r="HZ835" s="230"/>
      <c r="IA835" s="230"/>
      <c r="IB835" s="230"/>
      <c r="IC835" s="230"/>
      <c r="ID835" s="230"/>
      <c r="IE835" s="230"/>
      <c r="IF835" s="230"/>
      <c r="IG835" s="230"/>
      <c r="IH835" s="230"/>
      <c r="II835" s="230"/>
      <c r="IJ835" s="230"/>
      <c r="IK835" s="230"/>
      <c r="IL835" s="230"/>
      <c r="IM835" s="230"/>
      <c r="IN835" s="230"/>
      <c r="IO835" s="230"/>
      <c r="IP835" s="230"/>
      <c r="IQ835" s="230"/>
      <c r="IR835" s="230"/>
      <c r="IS835" s="230"/>
      <c r="IT835" s="230"/>
      <c r="IU835" s="230"/>
      <c r="IV835" s="230"/>
      <c r="IW835" s="230"/>
      <c r="IX835" s="230"/>
      <c r="IY835" s="230"/>
      <c r="IZ835" s="230"/>
      <c r="JA835" s="230"/>
      <c r="JB835" s="230"/>
      <c r="JC835" s="230"/>
      <c r="JD835" s="230"/>
      <c r="JE835" s="230"/>
      <c r="JF835" s="230"/>
      <c r="JG835" s="230"/>
      <c r="JH835" s="230"/>
      <c r="JI835" s="230"/>
      <c r="JJ835" s="230"/>
      <c r="JK835" s="230"/>
      <c r="JL835" s="230"/>
      <c r="JM835" s="230"/>
      <c r="JN835" s="230"/>
      <c r="JO835" s="230"/>
      <c r="JP835" s="230"/>
      <c r="JQ835" s="230"/>
      <c r="JR835" s="230"/>
      <c r="JS835" s="230"/>
      <c r="JT835" s="230"/>
      <c r="JU835" s="230"/>
      <c r="JV835" s="230"/>
      <c r="JW835" s="230"/>
      <c r="JX835" s="230"/>
      <c r="JY835" s="230"/>
      <c r="JZ835" s="230"/>
      <c r="KA835" s="230"/>
      <c r="KB835" s="230"/>
      <c r="KC835" s="230"/>
      <c r="KD835" s="230"/>
      <c r="KE835" s="230"/>
      <c r="KF835" s="230"/>
      <c r="KG835" s="230"/>
      <c r="KH835" s="230"/>
      <c r="KI835" s="230"/>
      <c r="KJ835" s="230"/>
      <c r="KK835" s="230"/>
      <c r="KL835" s="230"/>
      <c r="KM835" s="230"/>
      <c r="KN835" s="230"/>
      <c r="KO835" s="230"/>
      <c r="KP835" s="230"/>
      <c r="KQ835" s="230"/>
      <c r="KR835" s="230"/>
      <c r="KS835" s="230"/>
      <c r="KT835" s="230"/>
      <c r="KU835" s="230"/>
      <c r="KV835" s="230"/>
      <c r="KW835" s="230"/>
      <c r="KX835" s="230"/>
      <c r="KY835" s="230"/>
      <c r="KZ835" s="230"/>
      <c r="LA835" s="230"/>
      <c r="LB835" s="230"/>
      <c r="LC835" s="230"/>
      <c r="LD835" s="230"/>
      <c r="LE835" s="230"/>
      <c r="LF835" s="230"/>
      <c r="LG835" s="230"/>
      <c r="LH835" s="230"/>
      <c r="LI835" s="230"/>
      <c r="LJ835" s="230"/>
      <c r="LK835" s="230"/>
      <c r="LL835" s="230"/>
      <c r="LM835" s="230"/>
      <c r="LN835" s="230"/>
      <c r="LO835" s="230"/>
      <c r="LP835" s="230"/>
      <c r="LQ835" s="230"/>
      <c r="LR835" s="230"/>
      <c r="LS835" s="230"/>
      <c r="LT835" s="230"/>
      <c r="LU835" s="230"/>
      <c r="LV835" s="230"/>
      <c r="LW835" s="230"/>
      <c r="LX835" s="230"/>
      <c r="LY835" s="230"/>
      <c r="LZ835" s="230"/>
      <c r="MA835" s="230"/>
      <c r="MB835" s="230"/>
      <c r="MC835" s="230"/>
      <c r="MD835" s="230"/>
      <c r="ME835" s="230"/>
      <c r="MF835" s="230"/>
      <c r="MG835" s="230"/>
      <c r="MH835" s="230"/>
      <c r="MI835" s="230"/>
      <c r="MJ835" s="230"/>
      <c r="MK835" s="230"/>
      <c r="ML835" s="230"/>
      <c r="MM835" s="230"/>
      <c r="MN835" s="230"/>
      <c r="MO835" s="230"/>
      <c r="MP835" s="230"/>
      <c r="MQ835" s="230"/>
      <c r="MR835" s="230"/>
      <c r="MS835" s="230"/>
      <c r="MT835" s="230"/>
      <c r="MU835" s="230"/>
      <c r="MV835" s="230"/>
      <c r="MW835" s="230"/>
      <c r="MX835" s="230"/>
      <c r="MY835" s="230"/>
      <c r="MZ835" s="230"/>
      <c r="NA835" s="230"/>
      <c r="NB835" s="230"/>
      <c r="NC835" s="230"/>
      <c r="ND835" s="230"/>
      <c r="NE835" s="230"/>
      <c r="NF835" s="230"/>
      <c r="NG835" s="230"/>
      <c r="NH835" s="230"/>
      <c r="NI835" s="230"/>
      <c r="NJ835" s="230"/>
      <c r="NK835" s="230"/>
      <c r="NL835" s="230"/>
      <c r="NM835" s="230"/>
      <c r="NN835" s="230"/>
      <c r="NO835" s="230"/>
      <c r="NP835" s="230"/>
      <c r="NQ835" s="230"/>
      <c r="NR835" s="230"/>
      <c r="NS835" s="230"/>
      <c r="NT835" s="230"/>
      <c r="NU835" s="230"/>
      <c r="NV835" s="230"/>
      <c r="NW835" s="230"/>
      <c r="NX835" s="230"/>
      <c r="NY835" s="230"/>
      <c r="NZ835" s="230"/>
      <c r="OA835" s="230"/>
      <c r="OB835" s="230"/>
      <c r="OC835" s="230"/>
      <c r="OD835" s="230"/>
      <c r="OE835" s="230"/>
      <c r="OF835" s="230"/>
      <c r="OG835" s="230"/>
      <c r="OH835" s="230"/>
      <c r="OI835" s="230"/>
      <c r="OJ835" s="230"/>
      <c r="OK835" s="230"/>
      <c r="OL835" s="230"/>
      <c r="OM835" s="230"/>
      <c r="ON835" s="230"/>
      <c r="OO835" s="230"/>
      <c r="OP835" s="230"/>
      <c r="OQ835" s="230"/>
      <c r="OR835" s="230"/>
      <c r="OS835" s="230"/>
      <c r="OT835" s="230"/>
      <c r="OU835" s="230"/>
      <c r="OV835" s="230"/>
      <c r="OW835" s="230"/>
      <c r="OX835" s="230"/>
      <c r="OY835" s="230"/>
      <c r="OZ835" s="230"/>
      <c r="PA835" s="230"/>
      <c r="PB835" s="230"/>
      <c r="PC835" s="230"/>
      <c r="PD835" s="230"/>
      <c r="PE835" s="230"/>
      <c r="PF835" s="230"/>
      <c r="PG835" s="230"/>
      <c r="PH835" s="230"/>
      <c r="PI835" s="230"/>
      <c r="PJ835" s="230"/>
      <c r="PK835" s="230"/>
      <c r="PL835" s="230"/>
      <c r="PM835" s="230"/>
      <c r="PN835" s="230"/>
      <c r="PO835" s="230"/>
      <c r="PP835" s="230"/>
      <c r="PQ835" s="230"/>
      <c r="PR835" s="230"/>
      <c r="PS835" s="230"/>
      <c r="PT835" s="230"/>
      <c r="PU835" s="230"/>
      <c r="PV835" s="230"/>
      <c r="PW835" s="230"/>
      <c r="PX835" s="230"/>
      <c r="PY835" s="230"/>
      <c r="PZ835" s="230"/>
      <c r="QA835" s="230"/>
      <c r="QB835" s="230"/>
      <c r="QC835" s="230"/>
      <c r="QD835" s="230"/>
      <c r="QE835" s="230"/>
      <c r="QF835" s="230"/>
      <c r="QG835" s="230"/>
      <c r="QH835" s="230"/>
      <c r="QI835" s="230"/>
      <c r="QJ835" s="230"/>
      <c r="QK835" s="230"/>
      <c r="QL835" s="230"/>
      <c r="QM835" s="230"/>
      <c r="QN835" s="230"/>
      <c r="QO835" s="230"/>
      <c r="QP835" s="230"/>
      <c r="QQ835" s="230"/>
      <c r="QR835" s="230"/>
      <c r="QS835" s="230"/>
      <c r="QT835" s="230"/>
      <c r="QU835" s="230"/>
      <c r="QV835" s="230"/>
      <c r="QW835" s="230"/>
      <c r="QX835" s="230"/>
      <c r="QY835" s="230"/>
      <c r="QZ835" s="230"/>
      <c r="RA835" s="230"/>
      <c r="RB835" s="230"/>
      <c r="RC835" s="230"/>
      <c r="RD835" s="230"/>
      <c r="RE835" s="230"/>
      <c r="RF835" s="230"/>
      <c r="RG835" s="230"/>
      <c r="RH835" s="230"/>
      <c r="RI835" s="230"/>
      <c r="RJ835" s="230"/>
      <c r="RK835" s="230"/>
      <c r="RL835" s="230"/>
      <c r="RM835" s="230"/>
      <c r="RN835" s="230"/>
      <c r="RO835" s="230"/>
      <c r="RP835" s="230"/>
      <c r="RQ835" s="230"/>
      <c r="RR835" s="230"/>
      <c r="RS835" s="230"/>
      <c r="RT835" s="230"/>
      <c r="RU835" s="230"/>
      <c r="RV835" s="230"/>
      <c r="RW835" s="230"/>
      <c r="RX835" s="230"/>
      <c r="RY835" s="230"/>
      <c r="RZ835" s="230"/>
      <c r="SA835" s="230"/>
      <c r="SB835" s="230"/>
      <c r="SC835" s="230"/>
      <c r="SD835" s="230"/>
      <c r="SE835" s="230"/>
      <c r="SF835" s="230"/>
      <c r="SG835" s="230"/>
      <c r="SH835" s="230"/>
      <c r="SI835" s="230"/>
      <c r="SJ835" s="230"/>
      <c r="SK835" s="230"/>
      <c r="SL835" s="230"/>
      <c r="SM835" s="230"/>
      <c r="SN835" s="230"/>
      <c r="SO835" s="230"/>
      <c r="SP835" s="230"/>
      <c r="SQ835" s="230"/>
      <c r="SR835" s="230"/>
      <c r="SS835" s="230"/>
      <c r="ST835" s="230"/>
      <c r="SU835" s="230"/>
      <c r="SV835" s="230"/>
      <c r="SW835" s="230"/>
      <c r="SX835" s="230"/>
      <c r="SY835" s="230"/>
      <c r="SZ835" s="230"/>
      <c r="TA835" s="230"/>
      <c r="TB835" s="230"/>
      <c r="TC835" s="230"/>
      <c r="TD835" s="230"/>
      <c r="TE835" s="230"/>
      <c r="TF835" s="230"/>
      <c r="TG835" s="230"/>
      <c r="TH835" s="230"/>
      <c r="TI835" s="230"/>
      <c r="TJ835" s="230"/>
      <c r="TK835" s="230"/>
      <c r="TL835" s="230"/>
      <c r="TM835" s="230"/>
      <c r="TN835" s="230"/>
      <c r="TO835" s="230"/>
      <c r="TP835" s="230"/>
      <c r="TQ835" s="230"/>
      <c r="TR835" s="230"/>
      <c r="TS835" s="230"/>
      <c r="TT835" s="230"/>
      <c r="TU835" s="230"/>
      <c r="TV835" s="230"/>
      <c r="TW835" s="230"/>
      <c r="TX835" s="230"/>
      <c r="TY835" s="230"/>
      <c r="TZ835" s="230"/>
      <c r="UA835" s="230"/>
      <c r="UB835" s="230"/>
      <c r="UC835" s="230"/>
      <c r="UD835" s="230"/>
      <c r="UE835" s="230"/>
      <c r="UF835" s="230"/>
      <c r="UG835" s="230"/>
      <c r="UH835" s="230"/>
      <c r="UI835" s="230"/>
      <c r="UJ835" s="230"/>
      <c r="UK835" s="230"/>
      <c r="UL835" s="230"/>
      <c r="UM835" s="230"/>
      <c r="UN835" s="230"/>
      <c r="UO835" s="230"/>
      <c r="UP835" s="230"/>
      <c r="UQ835" s="230"/>
      <c r="UR835" s="230"/>
      <c r="US835" s="230"/>
      <c r="UT835" s="230"/>
      <c r="UU835" s="230"/>
      <c r="UV835" s="230"/>
      <c r="UW835" s="230"/>
      <c r="UX835" s="230"/>
      <c r="UY835" s="230"/>
      <c r="UZ835" s="230"/>
      <c r="VA835" s="230"/>
      <c r="VB835" s="230"/>
      <c r="VC835" s="230"/>
      <c r="VD835" s="230"/>
      <c r="VE835" s="230"/>
      <c r="VF835" s="230"/>
      <c r="VG835" s="230"/>
      <c r="VH835" s="230"/>
      <c r="VI835" s="230"/>
      <c r="VJ835" s="230"/>
      <c r="VK835" s="230"/>
      <c r="VL835" s="230"/>
      <c r="VM835" s="230"/>
      <c r="VN835" s="230"/>
      <c r="VO835" s="230"/>
      <c r="VP835" s="230"/>
      <c r="VQ835" s="230"/>
      <c r="VR835" s="230"/>
      <c r="VS835" s="230"/>
      <c r="VT835" s="230"/>
      <c r="VU835" s="230"/>
      <c r="VV835" s="230"/>
      <c r="VW835" s="230"/>
      <c r="VX835" s="230"/>
      <c r="VY835" s="230"/>
      <c r="VZ835" s="230"/>
      <c r="WA835" s="230"/>
      <c r="WB835" s="230"/>
      <c r="WC835" s="230"/>
      <c r="WD835" s="230"/>
      <c r="WE835" s="230"/>
      <c r="WF835" s="230"/>
      <c r="WG835" s="230"/>
      <c r="WH835" s="230"/>
      <c r="WI835" s="230"/>
      <c r="WJ835" s="230"/>
      <c r="WK835" s="230"/>
      <c r="WL835" s="230"/>
      <c r="WM835" s="230"/>
      <c r="WN835" s="230"/>
      <c r="WO835" s="230"/>
      <c r="WP835" s="230"/>
      <c r="WQ835" s="230"/>
      <c r="WR835" s="230"/>
      <c r="WS835" s="230"/>
      <c r="WT835" s="230"/>
      <c r="WU835" s="230"/>
      <c r="WV835" s="230"/>
      <c r="WW835" s="230"/>
      <c r="WX835" s="230"/>
      <c r="WY835" s="230"/>
      <c r="WZ835" s="230"/>
      <c r="XA835" s="230"/>
      <c r="XB835" s="230"/>
      <c r="XC835" s="230"/>
      <c r="XD835" s="230"/>
      <c r="XE835" s="230"/>
      <c r="XF835" s="230"/>
      <c r="XG835" s="230"/>
      <c r="XH835" s="230"/>
      <c r="XI835" s="230"/>
      <c r="XJ835" s="230"/>
      <c r="XK835" s="230"/>
      <c r="XL835" s="230"/>
      <c r="XM835" s="230"/>
      <c r="XN835" s="230"/>
      <c r="XO835" s="230"/>
      <c r="XP835" s="230"/>
      <c r="XQ835" s="230"/>
      <c r="XR835" s="230"/>
      <c r="XS835" s="230"/>
      <c r="XT835" s="230"/>
      <c r="XU835" s="230"/>
      <c r="XV835" s="230"/>
      <c r="XW835" s="230"/>
      <c r="XX835" s="230"/>
      <c r="XY835" s="230"/>
      <c r="XZ835" s="230"/>
      <c r="YA835" s="230"/>
      <c r="YB835" s="230"/>
      <c r="YC835" s="230"/>
      <c r="YD835" s="230"/>
      <c r="YE835" s="230"/>
      <c r="YF835" s="230"/>
      <c r="YG835" s="230"/>
      <c r="YH835" s="230"/>
      <c r="YI835" s="230"/>
      <c r="YJ835" s="230"/>
      <c r="YK835" s="230"/>
      <c r="YL835" s="230"/>
      <c r="YM835" s="230"/>
      <c r="YN835" s="230"/>
      <c r="YO835" s="230"/>
      <c r="YP835" s="230"/>
      <c r="YQ835" s="230"/>
      <c r="YR835" s="230"/>
      <c r="YS835" s="230"/>
      <c r="YT835" s="230"/>
      <c r="YU835" s="230"/>
      <c r="YV835" s="230"/>
      <c r="YW835" s="230"/>
      <c r="YX835" s="230"/>
      <c r="YY835" s="230"/>
      <c r="YZ835" s="230"/>
      <c r="ZA835" s="230"/>
      <c r="ZB835" s="230"/>
      <c r="ZC835" s="230"/>
      <c r="ZD835" s="230"/>
      <c r="ZE835" s="230"/>
      <c r="ZF835" s="230"/>
      <c r="ZG835" s="230"/>
      <c r="ZH835" s="230"/>
      <c r="ZI835" s="230"/>
      <c r="ZJ835" s="230"/>
      <c r="ZK835" s="230"/>
      <c r="ZL835" s="230"/>
      <c r="ZM835" s="230"/>
      <c r="ZN835" s="230"/>
      <c r="ZO835" s="230"/>
      <c r="ZP835" s="230"/>
      <c r="ZQ835" s="230"/>
      <c r="ZR835" s="230"/>
      <c r="ZS835" s="230"/>
      <c r="ZT835" s="230"/>
      <c r="ZU835" s="230"/>
      <c r="ZV835" s="230"/>
      <c r="ZW835" s="230"/>
      <c r="ZX835" s="230"/>
      <c r="ZY835" s="230"/>
      <c r="ZZ835" s="230"/>
      <c r="AAA835" s="230"/>
      <c r="AAB835" s="230"/>
      <c r="AAC835" s="230"/>
      <c r="AAD835" s="230"/>
      <c r="AAE835" s="230"/>
      <c r="AAF835" s="230"/>
      <c r="AAG835" s="230"/>
      <c r="AAH835" s="230"/>
      <c r="AAI835" s="230"/>
      <c r="AAJ835" s="230"/>
      <c r="AAK835" s="230"/>
      <c r="AAL835" s="230"/>
      <c r="AAM835" s="230"/>
      <c r="AAN835" s="230"/>
      <c r="AAO835" s="230"/>
      <c r="AAP835" s="230"/>
      <c r="AAQ835" s="230"/>
      <c r="AAR835" s="230"/>
      <c r="AAS835" s="230"/>
      <c r="AAT835" s="230"/>
      <c r="AAU835" s="230"/>
      <c r="AAV835" s="230"/>
      <c r="AAW835" s="230"/>
      <c r="AAX835" s="230"/>
      <c r="AAY835" s="230"/>
      <c r="AAZ835" s="230"/>
      <c r="ABA835" s="230"/>
      <c r="ABB835" s="230"/>
      <c r="ABC835" s="230"/>
      <c r="ABD835" s="230"/>
      <c r="ABE835" s="230"/>
      <c r="ABF835" s="230"/>
      <c r="ABG835" s="230"/>
      <c r="ABH835" s="230"/>
      <c r="ABI835" s="230"/>
      <c r="ABJ835" s="230"/>
      <c r="ABK835" s="230"/>
      <c r="ABL835" s="230"/>
      <c r="ABM835" s="230"/>
      <c r="ABN835" s="230"/>
      <c r="ABO835" s="230"/>
      <c r="ABP835" s="230"/>
      <c r="ABQ835" s="230"/>
      <c r="ABR835" s="230"/>
      <c r="ABS835" s="230"/>
      <c r="ABT835" s="230"/>
      <c r="ABU835" s="230"/>
      <c r="ABV835" s="230"/>
      <c r="ABW835" s="230"/>
      <c r="ABX835" s="230"/>
      <c r="ABY835" s="230"/>
      <c r="ABZ835" s="230"/>
      <c r="ACA835" s="230"/>
      <c r="ACB835" s="230"/>
      <c r="ACC835" s="230"/>
      <c r="ACD835" s="230"/>
      <c r="ACE835" s="230"/>
      <c r="ACF835" s="230"/>
      <c r="ACG835" s="230"/>
      <c r="ACH835" s="230"/>
      <c r="ACI835" s="230"/>
      <c r="ACJ835" s="230"/>
      <c r="ACK835" s="230"/>
      <c r="ACL835" s="230"/>
      <c r="ACM835" s="230"/>
      <c r="ACN835" s="230"/>
      <c r="ACO835" s="230"/>
      <c r="ACP835" s="230"/>
      <c r="ACQ835" s="230"/>
      <c r="ACR835" s="230"/>
      <c r="ACS835" s="230"/>
      <c r="ACT835" s="230"/>
      <c r="ACU835" s="230"/>
      <c r="ACV835" s="230"/>
      <c r="ACW835" s="230"/>
      <c r="ACX835" s="230"/>
      <c r="ACY835" s="230"/>
      <c r="ACZ835" s="230"/>
      <c r="ADA835" s="230"/>
      <c r="ADB835" s="230"/>
      <c r="ADC835" s="230"/>
      <c r="ADD835" s="230"/>
      <c r="ADE835" s="230"/>
      <c r="ADF835" s="230"/>
      <c r="ADG835" s="230"/>
      <c r="ADH835" s="230"/>
      <c r="ADI835" s="230"/>
      <c r="ADJ835" s="230"/>
      <c r="ADK835" s="230"/>
      <c r="ADL835" s="230"/>
      <c r="ADM835" s="230"/>
      <c r="ADN835" s="230"/>
      <c r="ADO835" s="230"/>
      <c r="ADP835" s="230"/>
      <c r="ADQ835" s="230"/>
      <c r="ADR835" s="230"/>
      <c r="ADS835" s="230"/>
      <c r="ADT835" s="230"/>
      <c r="ADU835" s="230"/>
      <c r="ADV835" s="230"/>
      <c r="ADW835" s="230"/>
      <c r="ADX835" s="230"/>
      <c r="ADY835" s="230"/>
      <c r="ADZ835" s="230"/>
      <c r="AEA835" s="230"/>
      <c r="AEB835" s="230"/>
      <c r="AEC835" s="230"/>
      <c r="AED835" s="230"/>
      <c r="AEE835" s="230"/>
      <c r="AEF835" s="230"/>
      <c r="AEG835" s="230"/>
      <c r="AEH835" s="230"/>
      <c r="AEI835" s="230"/>
      <c r="AEJ835" s="230"/>
      <c r="AEK835" s="230"/>
      <c r="AEL835" s="230"/>
      <c r="AEM835" s="230"/>
      <c r="AEN835" s="230"/>
      <c r="AEO835" s="230"/>
      <c r="AEP835" s="230"/>
      <c r="AEQ835" s="230"/>
      <c r="AER835" s="230"/>
      <c r="AES835" s="230"/>
      <c r="AET835" s="230"/>
      <c r="AEU835" s="230"/>
      <c r="AEV835" s="230"/>
      <c r="AEW835" s="230"/>
      <c r="AEX835" s="230"/>
      <c r="AEY835" s="230"/>
      <c r="AEZ835" s="230"/>
      <c r="AFA835" s="230"/>
      <c r="AFB835" s="230"/>
      <c r="AFC835" s="230"/>
      <c r="AFD835" s="230"/>
      <c r="AFE835" s="230"/>
      <c r="AFF835" s="230"/>
      <c r="AFG835" s="230"/>
      <c r="AFH835" s="230"/>
      <c r="AFI835" s="230"/>
      <c r="AFJ835" s="230"/>
      <c r="AFK835" s="230"/>
      <c r="AFL835" s="230"/>
      <c r="AFM835" s="230"/>
      <c r="AFN835" s="230"/>
      <c r="AFO835" s="230"/>
      <c r="AFP835" s="230"/>
      <c r="AFQ835" s="230"/>
      <c r="AFR835" s="230"/>
      <c r="AFS835" s="230"/>
      <c r="AFT835" s="230"/>
      <c r="AFU835" s="230"/>
      <c r="AFV835" s="230"/>
      <c r="AFW835" s="230"/>
      <c r="AFX835" s="230"/>
      <c r="AFY835" s="230"/>
      <c r="AFZ835" s="230"/>
      <c r="AGA835" s="230"/>
      <c r="AGB835" s="230"/>
      <c r="AGC835" s="230"/>
      <c r="AGD835" s="230"/>
      <c r="AGE835" s="230"/>
      <c r="AGF835" s="230"/>
      <c r="AGG835" s="230"/>
      <c r="AGH835" s="230"/>
      <c r="AGI835" s="230"/>
      <c r="AGJ835" s="230"/>
      <c r="AGK835" s="230"/>
      <c r="AGL835" s="230"/>
      <c r="AGM835" s="230"/>
      <c r="AGN835" s="230"/>
      <c r="AGO835" s="230"/>
      <c r="AGP835" s="230"/>
      <c r="AGQ835" s="230"/>
      <c r="AGR835" s="230"/>
      <c r="AGS835" s="230"/>
      <c r="AGT835" s="230"/>
      <c r="AGU835" s="230"/>
      <c r="AGV835" s="230"/>
      <c r="AGW835" s="230"/>
      <c r="AGX835" s="230"/>
      <c r="AGY835" s="230"/>
      <c r="AGZ835" s="230"/>
      <c r="AHA835" s="230"/>
      <c r="AHB835" s="230"/>
      <c r="AHC835" s="230"/>
      <c r="AHD835" s="230"/>
      <c r="AHE835" s="230"/>
      <c r="AHF835" s="230"/>
      <c r="AHG835" s="230"/>
      <c r="AHH835" s="230"/>
      <c r="AHI835" s="230"/>
      <c r="AHJ835" s="230"/>
      <c r="AHK835" s="230"/>
      <c r="AHL835" s="230"/>
      <c r="AHM835" s="230"/>
      <c r="AHN835" s="230"/>
      <c r="AHO835" s="230"/>
      <c r="AHP835" s="230"/>
      <c r="AHQ835" s="230"/>
      <c r="AHR835" s="230"/>
      <c r="AHS835" s="230"/>
      <c r="AHT835" s="230"/>
      <c r="AHU835" s="230"/>
      <c r="AHV835" s="230"/>
      <c r="AHW835" s="230"/>
      <c r="AHX835" s="230"/>
      <c r="AHY835" s="230"/>
      <c r="AHZ835" s="230"/>
      <c r="AIA835" s="230"/>
      <c r="AIB835" s="230"/>
      <c r="AIC835" s="230"/>
      <c r="AID835" s="230"/>
      <c r="AIE835" s="230"/>
      <c r="AIF835" s="230"/>
      <c r="AIG835" s="230"/>
      <c r="AIH835" s="230"/>
      <c r="AII835" s="230"/>
      <c r="AIJ835" s="230"/>
      <c r="AIK835" s="230"/>
      <c r="AIL835" s="230"/>
      <c r="AIM835" s="230"/>
      <c r="AIN835" s="230"/>
      <c r="AIO835" s="230"/>
      <c r="AIP835" s="230"/>
      <c r="AIQ835" s="230"/>
      <c r="AIR835" s="230"/>
      <c r="AIS835" s="230"/>
      <c r="AIT835" s="230"/>
      <c r="AIU835" s="230"/>
      <c r="AIV835" s="230"/>
      <c r="AIW835" s="230"/>
      <c r="AIX835" s="230"/>
      <c r="AIY835" s="230"/>
      <c r="AIZ835" s="230"/>
      <c r="AJA835" s="230"/>
      <c r="AJB835" s="230"/>
      <c r="AJC835" s="230"/>
      <c r="AJD835" s="230"/>
      <c r="AJE835" s="230"/>
      <c r="AJF835" s="230"/>
      <c r="AJG835" s="230"/>
      <c r="AJH835" s="230"/>
      <c r="AJI835" s="230"/>
      <c r="AJJ835" s="230"/>
      <c r="AJK835" s="230"/>
      <c r="AJL835" s="230"/>
      <c r="AJM835" s="230"/>
      <c r="AJN835" s="230"/>
      <c r="AJO835" s="230"/>
      <c r="AJP835" s="230"/>
      <c r="AJQ835" s="230"/>
      <c r="AJR835" s="230"/>
      <c r="AJS835" s="230"/>
      <c r="AJT835" s="230"/>
      <c r="AJU835" s="230"/>
      <c r="AJV835" s="230"/>
      <c r="AJW835" s="230"/>
      <c r="AJX835" s="230"/>
      <c r="AJY835" s="230"/>
      <c r="AJZ835" s="230"/>
      <c r="AKA835" s="230"/>
      <c r="AKB835" s="230"/>
      <c r="AKC835" s="230"/>
      <c r="AKD835" s="230"/>
      <c r="AKE835" s="230"/>
      <c r="AKF835" s="230"/>
      <c r="AKG835" s="230"/>
      <c r="AKH835" s="230"/>
      <c r="AKI835" s="230"/>
      <c r="AKJ835" s="230"/>
      <c r="AKK835" s="230"/>
      <c r="AKL835" s="230"/>
      <c r="AKM835" s="230"/>
      <c r="AKN835" s="230"/>
      <c r="AKO835" s="230"/>
      <c r="AKP835" s="230"/>
      <c r="AKQ835" s="230"/>
      <c r="AKR835" s="230"/>
      <c r="AKS835" s="230"/>
      <c r="AKT835" s="230"/>
      <c r="AKU835" s="230"/>
      <c r="AKV835" s="230"/>
      <c r="AKW835" s="230"/>
      <c r="AKX835" s="230"/>
      <c r="AKY835" s="230"/>
      <c r="AKZ835" s="230"/>
      <c r="ALA835" s="230"/>
      <c r="ALB835" s="230"/>
      <c r="ALC835" s="230"/>
      <c r="ALD835" s="230"/>
      <c r="ALE835" s="230"/>
      <c r="ALF835" s="230"/>
      <c r="ALG835" s="230"/>
      <c r="ALH835" s="230"/>
      <c r="ALI835" s="230"/>
      <c r="ALJ835" s="230"/>
      <c r="ALK835" s="230"/>
      <c r="ALL835" s="230"/>
      <c r="ALM835" s="230"/>
      <c r="ALN835" s="230"/>
      <c r="ALO835" s="230"/>
      <c r="ALP835" s="230"/>
      <c r="ALQ835" s="230"/>
      <c r="ALR835" s="230"/>
      <c r="ALS835" s="230"/>
      <c r="ALT835" s="230"/>
      <c r="ALU835" s="230"/>
      <c r="ALV835" s="230"/>
      <c r="ALW835" s="230"/>
      <c r="ALX835" s="230"/>
      <c r="ALY835" s="230"/>
      <c r="ALZ835" s="230"/>
      <c r="AMA835" s="230"/>
      <c r="AMB835" s="230"/>
      <c r="AMC835" s="230"/>
      <c r="AMD835" s="230"/>
      <c r="AME835" s="230"/>
      <c r="AMF835" s="230"/>
      <c r="AMG835" s="230"/>
      <c r="AMH835" s="230"/>
      <c r="AMI835" s="230"/>
      <c r="AMJ835" s="230"/>
      <c r="AMK835" s="230"/>
      <c r="AML835" s="230"/>
      <c r="AMM835" s="230"/>
      <c r="AMN835" s="230"/>
      <c r="AMO835" s="230"/>
      <c r="AMP835" s="230"/>
      <c r="AMQ835" s="230"/>
      <c r="AMR835" s="230"/>
      <c r="AMS835" s="230"/>
      <c r="AMT835" s="230"/>
      <c r="AMU835" s="230"/>
      <c r="AMV835" s="230"/>
      <c r="AMW835" s="230"/>
      <c r="AMX835" s="230"/>
      <c r="AMY835" s="230"/>
      <c r="AMZ835" s="230"/>
      <c r="ANA835" s="230"/>
      <c r="ANB835" s="230"/>
      <c r="ANC835" s="230"/>
      <c r="AND835" s="230"/>
      <c r="ANE835" s="230"/>
      <c r="ANF835" s="230"/>
      <c r="ANG835" s="230"/>
      <c r="ANH835" s="230"/>
      <c r="ANI835" s="230"/>
      <c r="ANJ835" s="230"/>
      <c r="ANK835" s="230"/>
      <c r="ANL835" s="230"/>
      <c r="ANM835" s="230"/>
      <c r="ANN835" s="230"/>
      <c r="ANO835" s="230"/>
      <c r="ANP835" s="230"/>
      <c r="ANQ835" s="230"/>
      <c r="ANR835" s="230"/>
      <c r="ANS835" s="230"/>
      <c r="ANT835" s="230"/>
      <c r="ANU835" s="230"/>
      <c r="ANV835" s="230"/>
      <c r="ANW835" s="230"/>
      <c r="ANX835" s="230"/>
      <c r="ANY835" s="230"/>
      <c r="ANZ835" s="230"/>
      <c r="AOA835" s="230"/>
      <c r="AOB835" s="230"/>
      <c r="AOC835" s="230"/>
      <c r="AOD835" s="230"/>
      <c r="AOE835" s="230"/>
      <c r="AOF835" s="230"/>
      <c r="AOG835" s="230"/>
      <c r="AOH835" s="230"/>
      <c r="AOI835" s="230"/>
      <c r="AOJ835" s="230"/>
      <c r="AOK835" s="230"/>
      <c r="AOL835" s="230"/>
      <c r="AOM835" s="230"/>
      <c r="AON835" s="230"/>
      <c r="AOO835" s="230"/>
      <c r="AOP835" s="230"/>
      <c r="AOQ835" s="230"/>
      <c r="AOR835" s="230"/>
      <c r="AOS835" s="230"/>
      <c r="AOT835" s="230"/>
      <c r="AOU835" s="230"/>
      <c r="AOV835" s="230"/>
      <c r="AOW835" s="230"/>
      <c r="AOX835" s="230"/>
      <c r="AOY835" s="230"/>
      <c r="AOZ835" s="230"/>
      <c r="APA835" s="230"/>
      <c r="APB835" s="230"/>
      <c r="APC835" s="230"/>
      <c r="APD835" s="230"/>
      <c r="APE835" s="230"/>
      <c r="APF835" s="230"/>
      <c r="APG835" s="230"/>
      <c r="APH835" s="230"/>
      <c r="API835" s="230"/>
      <c r="APJ835" s="230"/>
      <c r="APK835" s="230"/>
      <c r="APL835" s="230"/>
      <c r="APM835" s="230"/>
      <c r="APN835" s="230"/>
      <c r="APO835" s="230"/>
      <c r="APP835" s="230"/>
      <c r="APQ835" s="230"/>
      <c r="APR835" s="230"/>
      <c r="APS835" s="230"/>
      <c r="APT835" s="230"/>
      <c r="APU835" s="230"/>
      <c r="APV835" s="230"/>
      <c r="APW835" s="230"/>
      <c r="APX835" s="230"/>
      <c r="APY835" s="230"/>
      <c r="APZ835" s="230"/>
      <c r="AQA835" s="230"/>
      <c r="AQB835" s="230"/>
      <c r="AQC835" s="230"/>
      <c r="AQD835" s="230"/>
      <c r="AQE835" s="230"/>
      <c r="AQF835" s="230"/>
      <c r="AQG835" s="230"/>
      <c r="AQH835" s="230"/>
      <c r="AQI835" s="230"/>
      <c r="AQJ835" s="230"/>
      <c r="AQK835" s="230"/>
      <c r="AQL835" s="230"/>
      <c r="AQM835" s="230"/>
      <c r="AQN835" s="230"/>
      <c r="AQO835" s="230"/>
      <c r="AQP835" s="230"/>
      <c r="AQQ835" s="230"/>
      <c r="AQR835" s="230"/>
      <c r="AQS835" s="230"/>
      <c r="AQT835" s="230"/>
      <c r="AQU835" s="230"/>
      <c r="AQV835" s="230"/>
      <c r="AQW835" s="230"/>
      <c r="AQX835" s="230"/>
      <c r="AQY835" s="230"/>
      <c r="AQZ835" s="230"/>
      <c r="ARA835" s="230"/>
      <c r="ARB835" s="230"/>
      <c r="ARC835" s="230"/>
      <c r="ARD835" s="230"/>
      <c r="ARE835" s="230"/>
      <c r="ARF835" s="230"/>
      <c r="ARG835" s="230"/>
      <c r="ARH835" s="230"/>
      <c r="ARI835" s="230"/>
      <c r="ARJ835" s="230"/>
      <c r="ARK835" s="230"/>
      <c r="ARL835" s="230"/>
      <c r="ARM835" s="230"/>
      <c r="ARN835" s="230"/>
      <c r="ARO835" s="230"/>
      <c r="ARP835" s="230"/>
      <c r="ARQ835" s="230"/>
      <c r="ARR835" s="230"/>
      <c r="ARS835" s="230"/>
      <c r="ART835" s="230"/>
      <c r="ARU835" s="230"/>
      <c r="ARV835" s="230"/>
      <c r="ARW835" s="230"/>
      <c r="ARX835" s="230"/>
      <c r="ARY835" s="230"/>
      <c r="ARZ835" s="230"/>
      <c r="ASA835" s="230"/>
      <c r="ASB835" s="230"/>
      <c r="ASC835" s="230"/>
      <c r="ASD835" s="230"/>
      <c r="ASE835" s="230"/>
      <c r="ASF835" s="230"/>
      <c r="ASG835" s="230"/>
      <c r="ASH835" s="230"/>
      <c r="ASI835" s="230"/>
      <c r="ASJ835" s="230"/>
      <c r="ASK835" s="230"/>
      <c r="ASL835" s="230"/>
      <c r="ASM835" s="230"/>
      <c r="ASN835" s="230"/>
      <c r="ASO835" s="230"/>
      <c r="ASP835" s="230"/>
      <c r="ASQ835" s="230"/>
      <c r="ASR835" s="230"/>
      <c r="ASS835" s="230"/>
      <c r="AST835" s="230"/>
      <c r="ASU835" s="230"/>
      <c r="ASV835" s="230"/>
      <c r="ASW835" s="230"/>
      <c r="ASX835" s="230"/>
      <c r="ASY835" s="230"/>
      <c r="ASZ835" s="230"/>
      <c r="ATA835" s="230"/>
      <c r="ATB835" s="230"/>
      <c r="ATC835" s="230"/>
      <c r="ATD835" s="230"/>
      <c r="ATE835" s="230"/>
      <c r="ATF835" s="230"/>
      <c r="ATG835" s="230"/>
      <c r="ATH835" s="230"/>
      <c r="ATI835" s="230"/>
      <c r="ATJ835" s="230"/>
      <c r="ATK835" s="230"/>
      <c r="ATL835" s="230"/>
      <c r="ATM835" s="230"/>
      <c r="ATN835" s="230"/>
      <c r="ATO835" s="230"/>
      <c r="ATP835" s="230"/>
      <c r="ATQ835" s="230"/>
      <c r="ATR835" s="230"/>
      <c r="ATS835" s="230"/>
      <c r="ATT835" s="230"/>
      <c r="ATU835" s="230"/>
      <c r="ATV835" s="230"/>
      <c r="ATW835" s="230"/>
      <c r="ATX835" s="230"/>
      <c r="ATY835" s="230"/>
      <c r="ATZ835" s="230"/>
      <c r="AUA835" s="230"/>
      <c r="AUB835" s="230"/>
      <c r="AUC835" s="230"/>
      <c r="AUD835" s="230"/>
      <c r="AUE835" s="230"/>
      <c r="AUF835" s="230"/>
      <c r="AUG835" s="230"/>
      <c r="AUH835" s="230"/>
      <c r="AUI835" s="230"/>
      <c r="AUJ835" s="230"/>
      <c r="AUK835" s="230"/>
      <c r="AUL835" s="230"/>
      <c r="AUM835" s="230"/>
      <c r="AUN835" s="230"/>
      <c r="AUO835" s="230"/>
      <c r="AUP835" s="230"/>
      <c r="AUQ835" s="230"/>
      <c r="AUR835" s="230"/>
      <c r="AUS835" s="230"/>
      <c r="AUT835" s="230"/>
      <c r="AUU835" s="230"/>
      <c r="AUV835" s="230"/>
      <c r="AUW835" s="230"/>
      <c r="AUX835" s="230"/>
      <c r="AUY835" s="230"/>
      <c r="AUZ835" s="230"/>
      <c r="AVA835" s="230"/>
      <c r="AVB835" s="230"/>
      <c r="AVC835" s="230"/>
      <c r="AVD835" s="230"/>
      <c r="AVE835" s="230"/>
      <c r="AVF835" s="230"/>
      <c r="AVG835" s="230"/>
      <c r="AVH835" s="230"/>
      <c r="AVI835" s="230"/>
      <c r="AVJ835" s="230"/>
      <c r="AVK835" s="230"/>
      <c r="AVL835" s="230"/>
      <c r="AVM835" s="230"/>
      <c r="AVN835" s="230"/>
      <c r="AVO835" s="230"/>
      <c r="AVP835" s="230"/>
      <c r="AVQ835" s="230"/>
      <c r="AVR835" s="230"/>
      <c r="AVS835" s="230"/>
      <c r="AVT835" s="230"/>
      <c r="AVU835" s="230"/>
      <c r="AVV835" s="230"/>
      <c r="AVW835" s="230"/>
      <c r="AVX835" s="230"/>
      <c r="AVY835" s="230"/>
      <c r="AVZ835" s="230"/>
      <c r="AWA835" s="230"/>
      <c r="AWB835" s="230"/>
      <c r="AWC835" s="230"/>
      <c r="AWD835" s="230"/>
      <c r="AWE835" s="230"/>
      <c r="AWF835" s="230"/>
      <c r="AWG835" s="230"/>
      <c r="AWH835" s="230"/>
      <c r="AWI835" s="230"/>
      <c r="AWJ835" s="230"/>
      <c r="AWK835" s="230"/>
      <c r="AWL835" s="230"/>
      <c r="AWM835" s="230"/>
      <c r="AWN835" s="230"/>
      <c r="AWO835" s="230"/>
      <c r="AWP835" s="230"/>
      <c r="AWQ835" s="230"/>
      <c r="AWR835" s="230"/>
      <c r="AWS835" s="230"/>
      <c r="AWT835" s="230"/>
      <c r="AWU835" s="230"/>
      <c r="AWV835" s="230"/>
      <c r="AWW835" s="230"/>
      <c r="AWX835" s="230"/>
      <c r="AWY835" s="230"/>
      <c r="AWZ835" s="230"/>
      <c r="AXA835" s="230"/>
      <c r="AXB835" s="230"/>
      <c r="AXC835" s="230"/>
      <c r="AXD835" s="230"/>
      <c r="AXE835" s="230"/>
      <c r="AXF835" s="230"/>
      <c r="AXG835" s="230"/>
      <c r="AXH835" s="230"/>
      <c r="AXI835" s="230"/>
      <c r="AXJ835" s="230"/>
      <c r="AXK835" s="230"/>
      <c r="AXL835" s="230"/>
      <c r="AXM835" s="230"/>
      <c r="AXN835" s="230"/>
      <c r="AXO835" s="230"/>
      <c r="AXP835" s="230"/>
      <c r="AXQ835" s="230"/>
      <c r="AXR835" s="230"/>
      <c r="AXS835" s="230"/>
      <c r="AXT835" s="230"/>
      <c r="AXU835" s="230"/>
      <c r="AXV835" s="230"/>
      <c r="AXW835" s="230"/>
      <c r="AXX835" s="230"/>
      <c r="AXY835" s="230"/>
      <c r="AXZ835" s="230"/>
      <c r="AYA835" s="230"/>
      <c r="AYB835" s="230"/>
      <c r="AYC835" s="230"/>
      <c r="AYD835" s="230"/>
      <c r="AYE835" s="230"/>
      <c r="AYF835" s="230"/>
      <c r="AYG835" s="230"/>
      <c r="AYH835" s="230"/>
      <c r="AYI835" s="230"/>
      <c r="AYJ835" s="230"/>
      <c r="AYK835" s="230"/>
      <c r="AYL835" s="230"/>
      <c r="AYM835" s="230"/>
      <c r="AYN835" s="230"/>
      <c r="AYO835" s="230"/>
      <c r="AYP835" s="230"/>
      <c r="AYQ835" s="230"/>
      <c r="AYR835" s="230"/>
      <c r="AYS835" s="230"/>
      <c r="AYT835" s="230"/>
      <c r="AYU835" s="230"/>
      <c r="AYV835" s="230"/>
      <c r="AYW835" s="230"/>
      <c r="AYX835" s="230"/>
      <c r="AYY835" s="230"/>
      <c r="AYZ835" s="230"/>
      <c r="AZA835" s="230"/>
      <c r="AZB835" s="230"/>
      <c r="AZC835" s="230"/>
      <c r="AZD835" s="230"/>
      <c r="AZE835" s="230"/>
      <c r="AZF835" s="230"/>
      <c r="AZG835" s="230"/>
      <c r="AZH835" s="230"/>
      <c r="AZI835" s="230"/>
      <c r="AZJ835" s="230"/>
      <c r="AZK835" s="230"/>
      <c r="AZL835" s="230"/>
      <c r="AZM835" s="230"/>
      <c r="AZN835" s="230"/>
      <c r="AZO835" s="230"/>
      <c r="AZP835" s="230"/>
      <c r="AZQ835" s="230"/>
      <c r="AZR835" s="230"/>
      <c r="AZS835" s="230"/>
      <c r="AZT835" s="230"/>
      <c r="AZU835" s="230"/>
      <c r="AZV835" s="230"/>
      <c r="AZW835" s="230"/>
      <c r="AZX835" s="230"/>
      <c r="AZY835" s="230"/>
      <c r="AZZ835" s="230"/>
      <c r="BAA835" s="230"/>
      <c r="BAB835" s="230"/>
      <c r="BAC835" s="230"/>
      <c r="BAD835" s="230"/>
      <c r="BAE835" s="230"/>
      <c r="BAF835" s="230"/>
      <c r="BAG835" s="230"/>
      <c r="BAH835" s="230"/>
      <c r="BAI835" s="230"/>
      <c r="BAJ835" s="230"/>
      <c r="BAK835" s="230"/>
      <c r="BAL835" s="230"/>
      <c r="BAM835" s="230"/>
      <c r="BAN835" s="230"/>
      <c r="BAO835" s="230"/>
      <c r="BAP835" s="230"/>
      <c r="BAQ835" s="230"/>
      <c r="BAR835" s="230"/>
      <c r="BAS835" s="230"/>
      <c r="BAT835" s="230"/>
      <c r="BAU835" s="230"/>
      <c r="BAV835" s="230"/>
      <c r="BAW835" s="230"/>
      <c r="BAX835" s="230"/>
      <c r="BAY835" s="230"/>
      <c r="BAZ835" s="230"/>
      <c r="BBA835" s="230"/>
      <c r="BBB835" s="230"/>
      <c r="BBC835" s="230"/>
      <c r="BBD835" s="230"/>
      <c r="BBE835" s="230"/>
      <c r="BBF835" s="230"/>
      <c r="BBG835" s="230"/>
      <c r="BBH835" s="230"/>
      <c r="BBI835" s="230"/>
      <c r="BBJ835" s="230"/>
      <c r="BBK835" s="230"/>
      <c r="BBL835" s="230"/>
      <c r="BBM835" s="230"/>
      <c r="BBN835" s="230"/>
      <c r="BBO835" s="230"/>
      <c r="BBP835" s="230"/>
      <c r="BBQ835" s="230"/>
      <c r="BBR835" s="230"/>
      <c r="BBS835" s="230"/>
      <c r="BBT835" s="230"/>
      <c r="BBU835" s="230"/>
      <c r="BBV835" s="230"/>
      <c r="BBW835" s="230"/>
      <c r="BBX835" s="230"/>
      <c r="BBY835" s="230"/>
      <c r="BBZ835" s="230"/>
      <c r="BCA835" s="230"/>
      <c r="BCB835" s="230"/>
      <c r="BCC835" s="230"/>
      <c r="BCD835" s="230"/>
      <c r="BCE835" s="230"/>
      <c r="BCF835" s="230"/>
      <c r="BCG835" s="230"/>
      <c r="BCH835" s="230"/>
      <c r="BCI835" s="230"/>
      <c r="BCJ835" s="230"/>
      <c r="BCK835" s="230"/>
      <c r="BCL835" s="230"/>
      <c r="BCM835" s="230"/>
      <c r="BCN835" s="230"/>
      <c r="BCO835" s="230"/>
      <c r="BCP835" s="230"/>
      <c r="BCQ835" s="230"/>
      <c r="BCR835" s="230"/>
      <c r="BCS835" s="230"/>
      <c r="BCT835" s="230"/>
      <c r="BCU835" s="230"/>
      <c r="BCV835" s="230"/>
      <c r="BCW835" s="230"/>
      <c r="BCX835" s="230"/>
      <c r="BCY835" s="230"/>
      <c r="BCZ835" s="230"/>
      <c r="BDA835" s="230"/>
      <c r="BDB835" s="230"/>
      <c r="BDC835" s="230"/>
      <c r="BDD835" s="230"/>
      <c r="BDE835" s="230"/>
      <c r="BDF835" s="230"/>
      <c r="BDG835" s="230"/>
      <c r="BDH835" s="230"/>
      <c r="BDI835" s="230"/>
      <c r="BDJ835" s="230"/>
      <c r="BDK835" s="230"/>
      <c r="BDL835" s="230"/>
      <c r="BDM835" s="230"/>
      <c r="BDN835" s="230"/>
      <c r="BDO835" s="230"/>
      <c r="BDP835" s="230"/>
      <c r="BDQ835" s="230"/>
      <c r="BDR835" s="230"/>
      <c r="BDS835" s="230"/>
      <c r="BDT835" s="230"/>
      <c r="BDU835" s="230"/>
      <c r="BDV835" s="230"/>
      <c r="BDW835" s="230"/>
      <c r="BDX835" s="230"/>
      <c r="BDY835" s="230"/>
      <c r="BDZ835" s="230"/>
      <c r="BEA835" s="230"/>
      <c r="BEB835" s="230"/>
      <c r="BEC835" s="230"/>
      <c r="BED835" s="230"/>
      <c r="BEE835" s="230"/>
      <c r="BEF835" s="230"/>
      <c r="BEG835" s="230"/>
      <c r="BEH835" s="230"/>
      <c r="BEI835" s="230"/>
      <c r="BEJ835" s="230"/>
      <c r="BEK835" s="230"/>
      <c r="BEL835" s="230"/>
      <c r="BEM835" s="230"/>
      <c r="BEN835" s="230"/>
      <c r="BEO835" s="230"/>
      <c r="BEP835" s="230"/>
      <c r="BEQ835" s="230"/>
      <c r="BER835" s="230"/>
      <c r="BES835" s="230"/>
      <c r="BET835" s="230"/>
      <c r="BEU835" s="230"/>
      <c r="BEV835" s="230"/>
      <c r="BEW835" s="230"/>
      <c r="BEX835" s="230"/>
      <c r="BEY835" s="230"/>
      <c r="BEZ835" s="230"/>
      <c r="BFA835" s="230"/>
      <c r="BFB835" s="230"/>
      <c r="BFC835" s="230"/>
      <c r="BFD835" s="230"/>
      <c r="BFE835" s="230"/>
      <c r="BFF835" s="230"/>
      <c r="BFG835" s="230"/>
      <c r="BFH835" s="230"/>
      <c r="BFI835" s="230"/>
      <c r="BFJ835" s="230"/>
      <c r="BFK835" s="230"/>
      <c r="BFL835" s="230"/>
      <c r="BFM835" s="230"/>
      <c r="BFN835" s="230"/>
      <c r="BFO835" s="230"/>
      <c r="BFP835" s="230"/>
      <c r="BFQ835" s="230"/>
      <c r="BFR835" s="230"/>
      <c r="BFS835" s="230"/>
      <c r="BFT835" s="230"/>
      <c r="BFU835" s="230"/>
      <c r="BFV835" s="230"/>
      <c r="BFW835" s="230"/>
      <c r="BFX835" s="230"/>
      <c r="BFY835" s="230"/>
      <c r="BFZ835" s="230"/>
      <c r="BGA835" s="230"/>
      <c r="BGB835" s="230"/>
      <c r="BGC835" s="230"/>
      <c r="BGD835" s="230"/>
      <c r="BGE835" s="230"/>
      <c r="BGF835" s="230"/>
      <c r="BGG835" s="230"/>
      <c r="BGH835" s="230"/>
      <c r="BGI835" s="230"/>
      <c r="BGJ835" s="230"/>
      <c r="BGK835" s="230"/>
      <c r="BGL835" s="230"/>
      <c r="BGM835" s="230"/>
      <c r="BGN835" s="230"/>
      <c r="BGO835" s="230"/>
      <c r="BGP835" s="230"/>
      <c r="BGQ835" s="230"/>
      <c r="BGR835" s="230"/>
      <c r="BGS835" s="230"/>
      <c r="BGT835" s="230"/>
      <c r="BGU835" s="230"/>
      <c r="BGV835" s="230"/>
      <c r="BGW835" s="230"/>
      <c r="BGX835" s="230"/>
      <c r="BGY835" s="230"/>
      <c r="BGZ835" s="230"/>
      <c r="BHA835" s="230"/>
      <c r="BHB835" s="230"/>
      <c r="BHC835" s="230"/>
      <c r="BHD835" s="230"/>
      <c r="BHE835" s="230"/>
      <c r="BHF835" s="230"/>
      <c r="BHG835" s="230"/>
      <c r="BHH835" s="230"/>
      <c r="BHI835" s="230"/>
      <c r="BHJ835" s="230"/>
      <c r="BHK835" s="230"/>
      <c r="BHL835" s="230"/>
      <c r="BHM835" s="230"/>
      <c r="BHN835" s="230"/>
      <c r="BHO835" s="230"/>
      <c r="BHP835" s="230"/>
      <c r="BHQ835" s="230"/>
      <c r="BHR835" s="230"/>
      <c r="BHS835" s="230"/>
      <c r="BHT835" s="230"/>
      <c r="BHU835" s="230"/>
      <c r="BHV835" s="230"/>
      <c r="BHW835" s="230"/>
      <c r="BHX835" s="230"/>
      <c r="BHY835" s="230"/>
      <c r="BHZ835" s="230"/>
      <c r="BIA835" s="230"/>
      <c r="BIB835" s="230"/>
      <c r="BIC835" s="230"/>
      <c r="BID835" s="230"/>
      <c r="BIE835" s="230"/>
      <c r="BIF835" s="230"/>
      <c r="BIG835" s="230"/>
      <c r="BIH835" s="230"/>
      <c r="BII835" s="230"/>
      <c r="BIJ835" s="230"/>
      <c r="BIK835" s="230"/>
      <c r="BIL835" s="230"/>
      <c r="BIM835" s="230"/>
      <c r="BIN835" s="230"/>
      <c r="BIO835" s="230"/>
      <c r="BIP835" s="230"/>
      <c r="BIQ835" s="230"/>
      <c r="BIR835" s="230"/>
      <c r="BIS835" s="230"/>
      <c r="BIT835" s="230"/>
      <c r="BIU835" s="230"/>
      <c r="BIV835" s="230"/>
      <c r="BIW835" s="230"/>
      <c r="BIX835" s="230"/>
      <c r="BIY835" s="230"/>
      <c r="BIZ835" s="230"/>
      <c r="BJA835" s="230"/>
      <c r="BJB835" s="230"/>
      <c r="BJC835" s="230"/>
      <c r="BJD835" s="230"/>
      <c r="BJE835" s="230"/>
      <c r="BJF835" s="230"/>
      <c r="BJG835" s="230"/>
      <c r="BJH835" s="230"/>
      <c r="BJI835" s="230"/>
      <c r="BJJ835" s="230"/>
      <c r="BJK835" s="230"/>
      <c r="BJL835" s="230"/>
      <c r="BJM835" s="230"/>
      <c r="BJN835" s="230"/>
      <c r="BJO835" s="230"/>
      <c r="BJP835" s="230"/>
      <c r="BJQ835" s="230"/>
      <c r="BJR835" s="230"/>
      <c r="BJS835" s="230"/>
      <c r="BJT835" s="230"/>
      <c r="BJU835" s="230"/>
      <c r="BJV835" s="230"/>
      <c r="BJW835" s="230"/>
      <c r="BJX835" s="230"/>
      <c r="BJY835" s="230"/>
      <c r="BJZ835" s="230"/>
      <c r="BKA835" s="230"/>
      <c r="BKB835" s="230"/>
      <c r="BKC835" s="230"/>
      <c r="BKD835" s="230"/>
      <c r="BKE835" s="230"/>
      <c r="BKF835" s="230"/>
      <c r="BKG835" s="230"/>
      <c r="BKH835" s="230"/>
      <c r="BKI835" s="230"/>
      <c r="BKJ835" s="230"/>
      <c r="BKK835" s="230"/>
      <c r="BKL835" s="230"/>
      <c r="BKM835" s="230"/>
      <c r="BKN835" s="230"/>
      <c r="BKO835" s="230"/>
      <c r="BKP835" s="230"/>
      <c r="BKQ835" s="230"/>
      <c r="BKR835" s="230"/>
      <c r="BKS835" s="230"/>
      <c r="BKT835" s="230"/>
      <c r="BKU835" s="230"/>
      <c r="BKV835" s="230"/>
      <c r="BKW835" s="230"/>
      <c r="BKX835" s="230"/>
      <c r="BKY835" s="230"/>
      <c r="BKZ835" s="230"/>
      <c r="BLA835" s="230"/>
      <c r="BLB835" s="230"/>
      <c r="BLC835" s="230"/>
      <c r="BLD835" s="230"/>
      <c r="BLE835" s="230"/>
      <c r="BLF835" s="230"/>
      <c r="BLG835" s="230"/>
      <c r="BLH835" s="230"/>
      <c r="BLI835" s="230"/>
      <c r="BLJ835" s="230"/>
      <c r="BLK835" s="230"/>
      <c r="BLL835" s="230"/>
      <c r="BLM835" s="230"/>
      <c r="BLN835" s="230"/>
      <c r="BLO835" s="230"/>
      <c r="BLP835" s="230"/>
      <c r="BLQ835" s="230"/>
      <c r="BLR835" s="230"/>
      <c r="BLS835" s="230"/>
      <c r="BLT835" s="230"/>
      <c r="BLU835" s="230"/>
      <c r="BLV835" s="230"/>
      <c r="BLW835" s="230"/>
      <c r="BLX835" s="230"/>
      <c r="BLY835" s="230"/>
      <c r="BLZ835" s="230"/>
      <c r="BMA835" s="230"/>
      <c r="BMB835" s="230"/>
      <c r="BMC835" s="230"/>
      <c r="BMD835" s="230"/>
      <c r="BME835" s="230"/>
      <c r="BMF835" s="230"/>
      <c r="BMG835" s="230"/>
      <c r="BMH835" s="230"/>
      <c r="BMI835" s="230"/>
      <c r="BMJ835" s="230"/>
      <c r="BMK835" s="230"/>
      <c r="BML835" s="230"/>
      <c r="BMM835" s="230"/>
      <c r="BMN835" s="230"/>
      <c r="BMO835" s="230"/>
      <c r="BMP835" s="230"/>
      <c r="BMQ835" s="230"/>
      <c r="BMR835" s="230"/>
      <c r="BMS835" s="230"/>
      <c r="BMT835" s="230"/>
      <c r="BMU835" s="230"/>
      <c r="BMV835" s="230"/>
      <c r="BMW835" s="230"/>
      <c r="BMX835" s="230"/>
      <c r="BMY835" s="230"/>
      <c r="BMZ835" s="230"/>
      <c r="BNA835" s="230"/>
      <c r="BNB835" s="230"/>
      <c r="BNC835" s="230"/>
      <c r="BND835" s="230"/>
      <c r="BNE835" s="230"/>
      <c r="BNF835" s="230"/>
      <c r="BNG835" s="230"/>
      <c r="BNH835" s="230"/>
      <c r="BNI835" s="230"/>
      <c r="BNJ835" s="230"/>
      <c r="BNK835" s="230"/>
      <c r="BNL835" s="230"/>
      <c r="BNM835" s="230"/>
      <c r="BNN835" s="230"/>
      <c r="BNO835" s="230"/>
      <c r="BNP835" s="230"/>
      <c r="BNQ835" s="230"/>
      <c r="BNR835" s="230"/>
      <c r="BNS835" s="230"/>
      <c r="BNT835" s="230"/>
      <c r="BNU835" s="230"/>
      <c r="BNV835" s="230"/>
      <c r="BNW835" s="230"/>
      <c r="BNX835" s="230"/>
      <c r="BNY835" s="230"/>
      <c r="BNZ835" s="230"/>
      <c r="BOA835" s="230"/>
      <c r="BOB835" s="230"/>
      <c r="BOC835" s="230"/>
      <c r="BOD835" s="230"/>
      <c r="BOE835" s="230"/>
      <c r="BOF835" s="230"/>
      <c r="BOG835" s="230"/>
      <c r="BOH835" s="230"/>
      <c r="BOI835" s="230"/>
      <c r="BOJ835" s="230"/>
      <c r="BOK835" s="230"/>
      <c r="BOL835" s="230"/>
      <c r="BOM835" s="230"/>
      <c r="BON835" s="230"/>
      <c r="BOO835" s="230"/>
      <c r="BOP835" s="230"/>
      <c r="BOQ835" s="230"/>
      <c r="BOR835" s="230"/>
      <c r="BOS835" s="230"/>
      <c r="BOT835" s="230"/>
      <c r="BOU835" s="230"/>
      <c r="BOV835" s="230"/>
      <c r="BOW835" s="230"/>
      <c r="BOX835" s="230"/>
      <c r="BOY835" s="230"/>
      <c r="BOZ835" s="230"/>
      <c r="BPA835" s="230"/>
      <c r="BPB835" s="230"/>
      <c r="BPC835" s="230"/>
      <c r="BPD835" s="230"/>
      <c r="BPE835" s="230"/>
      <c r="BPF835" s="230"/>
      <c r="BPG835" s="230"/>
      <c r="BPH835" s="230"/>
      <c r="BPI835" s="230"/>
      <c r="BPJ835" s="230"/>
      <c r="BPK835" s="230"/>
      <c r="BPL835" s="230"/>
      <c r="BPM835" s="230"/>
      <c r="BPN835" s="230"/>
      <c r="BPO835" s="230"/>
      <c r="BPP835" s="230"/>
      <c r="BPQ835" s="230"/>
      <c r="BPR835" s="230"/>
      <c r="BPS835" s="230"/>
      <c r="BPT835" s="230"/>
      <c r="BPU835" s="230"/>
      <c r="BPV835" s="230"/>
      <c r="BPW835" s="230"/>
      <c r="BPX835" s="230"/>
      <c r="BPY835" s="230"/>
      <c r="BPZ835" s="230"/>
      <c r="BQA835" s="230"/>
      <c r="BQB835" s="230"/>
      <c r="BQC835" s="230"/>
      <c r="BQD835" s="230"/>
      <c r="BQE835" s="230"/>
      <c r="BQF835" s="230"/>
      <c r="BQG835" s="230"/>
      <c r="BQH835" s="230"/>
      <c r="BQI835" s="230"/>
      <c r="BQJ835" s="230"/>
      <c r="BQK835" s="230"/>
      <c r="BQL835" s="230"/>
      <c r="BQM835" s="230"/>
      <c r="BQN835" s="230"/>
      <c r="BQO835" s="230"/>
      <c r="BQP835" s="230"/>
      <c r="BQQ835" s="230"/>
      <c r="BQR835" s="230"/>
      <c r="BQS835" s="230"/>
      <c r="BQT835" s="230"/>
      <c r="BQU835" s="230"/>
      <c r="BQV835" s="230"/>
      <c r="BQW835" s="230"/>
      <c r="BQX835" s="230"/>
      <c r="BQY835" s="230"/>
      <c r="BQZ835" s="230"/>
      <c r="BRA835" s="230"/>
      <c r="BRB835" s="230"/>
      <c r="BRC835" s="230"/>
      <c r="BRD835" s="230"/>
      <c r="BRE835" s="230"/>
      <c r="BRF835" s="230"/>
      <c r="BRG835" s="230"/>
      <c r="BRH835" s="230"/>
      <c r="BRI835" s="230"/>
      <c r="BRJ835" s="230"/>
      <c r="BRK835" s="230"/>
      <c r="BRL835" s="230"/>
      <c r="BRM835" s="230"/>
      <c r="BRN835" s="230"/>
      <c r="BRO835" s="230"/>
      <c r="BRP835" s="230"/>
      <c r="BRQ835" s="230"/>
      <c r="BRR835" s="230"/>
      <c r="BRS835" s="230"/>
      <c r="BRT835" s="230"/>
      <c r="BRU835" s="230"/>
      <c r="BRV835" s="230"/>
      <c r="BRW835" s="230"/>
      <c r="BRX835" s="230"/>
      <c r="BRY835" s="230"/>
      <c r="BRZ835" s="230"/>
      <c r="BSA835" s="230"/>
      <c r="BSB835" s="230"/>
      <c r="BSC835" s="230"/>
      <c r="BSD835" s="230"/>
      <c r="BSE835" s="230"/>
      <c r="BSF835" s="230"/>
      <c r="BSG835" s="230"/>
      <c r="BSH835" s="230"/>
      <c r="BSI835" s="230"/>
      <c r="BSJ835" s="230"/>
      <c r="BSK835" s="230"/>
      <c r="BSL835" s="230"/>
      <c r="BSM835" s="230"/>
      <c r="BSN835" s="230"/>
      <c r="BSO835" s="230"/>
      <c r="BSP835" s="230"/>
      <c r="BSQ835" s="230"/>
      <c r="BSR835" s="230"/>
      <c r="BSS835" s="230"/>
      <c r="BST835" s="230"/>
      <c r="BSU835" s="230"/>
      <c r="BSV835" s="230"/>
      <c r="BSW835" s="230"/>
      <c r="BSX835" s="230"/>
      <c r="BSY835" s="230"/>
      <c r="BSZ835" s="230"/>
      <c r="BTA835" s="230"/>
      <c r="BTB835" s="230"/>
      <c r="BTC835" s="230"/>
      <c r="BTD835" s="230"/>
      <c r="BTE835" s="230"/>
      <c r="BTF835" s="230"/>
      <c r="BTG835" s="230"/>
      <c r="BTH835" s="230"/>
      <c r="BTI835" s="230"/>
      <c r="BTJ835" s="230"/>
      <c r="BTK835" s="230"/>
      <c r="BTL835" s="230"/>
      <c r="BTM835" s="230"/>
      <c r="BTN835" s="230"/>
      <c r="BTO835" s="230"/>
      <c r="BTP835" s="230"/>
      <c r="BTQ835" s="230"/>
      <c r="BTR835" s="230"/>
      <c r="BTS835" s="230"/>
      <c r="BTT835" s="230"/>
      <c r="BTU835" s="230"/>
      <c r="BTV835" s="230"/>
      <c r="BTW835" s="230"/>
      <c r="BTX835" s="230"/>
      <c r="BTY835" s="230"/>
      <c r="BTZ835" s="230"/>
      <c r="BUA835" s="230"/>
      <c r="BUB835" s="230"/>
      <c r="BUC835" s="230"/>
      <c r="BUD835" s="230"/>
      <c r="BUE835" s="230"/>
      <c r="BUF835" s="230"/>
      <c r="BUG835" s="230"/>
      <c r="BUH835" s="230"/>
      <c r="BUI835" s="230"/>
      <c r="BUJ835" s="230"/>
      <c r="BUK835" s="230"/>
      <c r="BUL835" s="230"/>
      <c r="BUM835" s="230"/>
      <c r="BUN835" s="230"/>
      <c r="BUO835" s="230"/>
      <c r="BUP835" s="230"/>
      <c r="BUQ835" s="230"/>
      <c r="BUR835" s="230"/>
      <c r="BUS835" s="230"/>
      <c r="BUT835" s="230"/>
      <c r="BUU835" s="230"/>
      <c r="BUV835" s="230"/>
      <c r="BUW835" s="230"/>
      <c r="BUX835" s="230"/>
      <c r="BUY835" s="230"/>
      <c r="BUZ835" s="230"/>
      <c r="BVA835" s="230"/>
      <c r="BVB835" s="230"/>
      <c r="BVC835" s="230"/>
      <c r="BVD835" s="230"/>
      <c r="BVE835" s="230"/>
      <c r="BVF835" s="230"/>
      <c r="BVG835" s="230"/>
      <c r="BVH835" s="230"/>
      <c r="BVI835" s="230"/>
      <c r="BVJ835" s="230"/>
      <c r="BVK835" s="230"/>
      <c r="BVL835" s="230"/>
      <c r="BVM835" s="230"/>
      <c r="BVN835" s="230"/>
      <c r="BVO835" s="230"/>
      <c r="BVP835" s="230"/>
      <c r="BVQ835" s="230"/>
      <c r="BVR835" s="230"/>
      <c r="BVS835" s="230"/>
      <c r="BVT835" s="230"/>
      <c r="BVU835" s="230"/>
      <c r="BVV835" s="230"/>
      <c r="BVW835" s="230"/>
      <c r="BVX835" s="230"/>
      <c r="BVY835" s="230"/>
      <c r="BVZ835" s="230"/>
      <c r="BWA835" s="230"/>
      <c r="BWB835" s="230"/>
      <c r="BWC835" s="230"/>
      <c r="BWD835" s="230"/>
      <c r="BWE835" s="230"/>
      <c r="BWF835" s="230"/>
      <c r="BWG835" s="230"/>
      <c r="BWH835" s="230"/>
      <c r="BWI835" s="230"/>
      <c r="BWJ835" s="230"/>
      <c r="BWK835" s="230"/>
      <c r="BWL835" s="230"/>
      <c r="BWM835" s="230"/>
      <c r="BWN835" s="230"/>
      <c r="BWO835" s="230"/>
      <c r="BWP835" s="230"/>
      <c r="BWQ835" s="230"/>
      <c r="BWR835" s="230"/>
      <c r="BWS835" s="230"/>
      <c r="BWT835" s="230"/>
      <c r="BWU835" s="230"/>
      <c r="BWV835" s="230"/>
      <c r="BWW835" s="230"/>
      <c r="BWX835" s="230"/>
      <c r="BWY835" s="230"/>
      <c r="BWZ835" s="230"/>
      <c r="BXA835" s="230"/>
      <c r="BXB835" s="230"/>
      <c r="BXC835" s="230"/>
      <c r="BXD835" s="230"/>
      <c r="BXE835" s="230"/>
      <c r="BXF835" s="230"/>
      <c r="BXG835" s="230"/>
      <c r="BXH835" s="230"/>
      <c r="BXI835" s="230"/>
      <c r="BXJ835" s="230"/>
      <c r="BXK835" s="230"/>
      <c r="BXL835" s="230"/>
      <c r="BXM835" s="230"/>
      <c r="BXN835" s="230"/>
      <c r="BXO835" s="230"/>
      <c r="BXP835" s="230"/>
      <c r="BXQ835" s="230"/>
      <c r="BXR835" s="230"/>
      <c r="BXS835" s="230"/>
      <c r="BXT835" s="230"/>
      <c r="BXU835" s="230"/>
      <c r="BXV835" s="230"/>
      <c r="BXW835" s="230"/>
      <c r="BXX835" s="230"/>
      <c r="BXY835" s="230"/>
      <c r="BXZ835" s="230"/>
      <c r="BYA835" s="230"/>
      <c r="BYB835" s="230"/>
      <c r="BYC835" s="230"/>
      <c r="BYD835" s="230"/>
      <c r="BYE835" s="230"/>
      <c r="BYF835" s="230"/>
      <c r="BYG835" s="230"/>
      <c r="BYH835" s="230"/>
      <c r="BYI835" s="230"/>
      <c r="BYJ835" s="230"/>
      <c r="BYK835" s="230"/>
      <c r="BYL835" s="230"/>
      <c r="BYM835" s="230"/>
      <c r="BYN835" s="230"/>
      <c r="BYO835" s="230"/>
      <c r="BYP835" s="230"/>
      <c r="BYQ835" s="230"/>
      <c r="BYR835" s="230"/>
      <c r="BYS835" s="230"/>
      <c r="BYT835" s="230"/>
      <c r="BYU835" s="230"/>
      <c r="BYV835" s="230"/>
      <c r="BYW835" s="230"/>
      <c r="BYX835" s="230"/>
      <c r="BYY835" s="230"/>
      <c r="BYZ835" s="230"/>
      <c r="BZA835" s="230"/>
      <c r="BZB835" s="230"/>
      <c r="BZC835" s="230"/>
      <c r="BZD835" s="230"/>
      <c r="BZE835" s="230"/>
      <c r="BZF835" s="230"/>
      <c r="BZG835" s="230"/>
      <c r="BZH835" s="230"/>
      <c r="BZI835" s="230"/>
      <c r="BZJ835" s="230"/>
      <c r="BZK835" s="230"/>
      <c r="BZL835" s="230"/>
      <c r="BZM835" s="230"/>
      <c r="BZN835" s="230"/>
      <c r="BZO835" s="230"/>
      <c r="BZP835" s="230"/>
      <c r="BZQ835" s="230"/>
      <c r="BZR835" s="230"/>
      <c r="BZS835" s="230"/>
      <c r="BZT835" s="230"/>
      <c r="BZU835" s="230"/>
      <c r="BZV835" s="230"/>
      <c r="BZW835" s="230"/>
      <c r="BZX835" s="230"/>
      <c r="BZY835" s="230"/>
      <c r="BZZ835" s="230"/>
      <c r="CAA835" s="230"/>
      <c r="CAB835" s="230"/>
      <c r="CAC835" s="230"/>
      <c r="CAD835" s="230"/>
      <c r="CAE835" s="230"/>
      <c r="CAF835" s="230"/>
      <c r="CAG835" s="230"/>
      <c r="CAH835" s="230"/>
      <c r="CAI835" s="230"/>
      <c r="CAJ835" s="230"/>
      <c r="CAK835" s="230"/>
      <c r="CAL835" s="230"/>
      <c r="CAM835" s="230"/>
      <c r="CAN835" s="230"/>
      <c r="CAO835" s="230"/>
      <c r="CAP835" s="230"/>
      <c r="CAQ835" s="230"/>
      <c r="CAR835" s="230"/>
      <c r="CAS835" s="230"/>
      <c r="CAT835" s="230"/>
      <c r="CAU835" s="230"/>
      <c r="CAV835" s="230"/>
      <c r="CAW835" s="230"/>
      <c r="CAX835" s="230"/>
      <c r="CAY835" s="230"/>
      <c r="CAZ835" s="230"/>
      <c r="CBA835" s="230"/>
      <c r="CBB835" s="230"/>
      <c r="CBC835" s="230"/>
      <c r="CBD835" s="230"/>
      <c r="CBE835" s="230"/>
      <c r="CBF835" s="230"/>
      <c r="CBG835" s="230"/>
      <c r="CBH835" s="230"/>
      <c r="CBI835" s="230"/>
      <c r="CBJ835" s="230"/>
      <c r="CBK835" s="230"/>
      <c r="CBL835" s="230"/>
      <c r="CBM835" s="230"/>
      <c r="CBN835" s="230"/>
      <c r="CBO835" s="230"/>
      <c r="CBP835" s="230"/>
      <c r="CBQ835" s="230"/>
      <c r="CBR835" s="230"/>
      <c r="CBS835" s="230"/>
      <c r="CBT835" s="230"/>
      <c r="CBU835" s="230"/>
      <c r="CBV835" s="230"/>
      <c r="CBW835" s="230"/>
      <c r="CBX835" s="230"/>
      <c r="CBY835" s="230"/>
      <c r="CBZ835" s="230"/>
      <c r="CCA835" s="230"/>
      <c r="CCB835" s="230"/>
      <c r="CCC835" s="230"/>
      <c r="CCD835" s="230"/>
      <c r="CCE835" s="230"/>
      <c r="CCF835" s="230"/>
      <c r="CCG835" s="230"/>
      <c r="CCH835" s="230"/>
      <c r="CCI835" s="230"/>
      <c r="CCJ835" s="230"/>
      <c r="CCK835" s="230"/>
      <c r="CCL835" s="230"/>
      <c r="CCM835" s="230"/>
      <c r="CCN835" s="230"/>
      <c r="CCO835" s="230"/>
      <c r="CCP835" s="230"/>
      <c r="CCQ835" s="230"/>
      <c r="CCR835" s="230"/>
      <c r="CCS835" s="230"/>
      <c r="CCT835" s="230"/>
      <c r="CCU835" s="230"/>
      <c r="CCV835" s="230"/>
      <c r="CCW835" s="230"/>
      <c r="CCX835" s="230"/>
      <c r="CCY835" s="230"/>
      <c r="CCZ835" s="230"/>
      <c r="CDA835" s="230"/>
      <c r="CDB835" s="230"/>
      <c r="CDC835" s="230"/>
      <c r="CDD835" s="230"/>
      <c r="CDE835" s="230"/>
      <c r="CDF835" s="230"/>
      <c r="CDG835" s="230"/>
      <c r="CDH835" s="230"/>
      <c r="CDI835" s="230"/>
      <c r="CDJ835" s="230"/>
      <c r="CDK835" s="230"/>
      <c r="CDL835" s="230"/>
      <c r="CDM835" s="230"/>
      <c r="CDN835" s="230"/>
      <c r="CDO835" s="230"/>
      <c r="CDP835" s="230"/>
      <c r="CDQ835" s="230"/>
      <c r="CDR835" s="230"/>
      <c r="CDS835" s="230"/>
      <c r="CDT835" s="230"/>
      <c r="CDU835" s="230"/>
      <c r="CDV835" s="230"/>
      <c r="CDW835" s="230"/>
      <c r="CDX835" s="230"/>
      <c r="CDY835" s="230"/>
      <c r="CDZ835" s="230"/>
      <c r="CEA835" s="230"/>
      <c r="CEB835" s="230"/>
      <c r="CEC835" s="230"/>
      <c r="CED835" s="230"/>
      <c r="CEE835" s="230"/>
      <c r="CEF835" s="230"/>
      <c r="CEG835" s="230"/>
      <c r="CEH835" s="230"/>
      <c r="CEI835" s="230"/>
      <c r="CEJ835" s="230"/>
      <c r="CEK835" s="230"/>
      <c r="CEL835" s="230"/>
      <c r="CEM835" s="230"/>
      <c r="CEN835" s="230"/>
      <c r="CEO835" s="230"/>
      <c r="CEP835" s="230"/>
      <c r="CEQ835" s="230"/>
      <c r="CER835" s="230"/>
      <c r="CES835" s="230"/>
      <c r="CET835" s="230"/>
      <c r="CEU835" s="230"/>
      <c r="CEV835" s="230"/>
      <c r="CEW835" s="230"/>
      <c r="CEX835" s="230"/>
      <c r="CEY835" s="230"/>
      <c r="CEZ835" s="230"/>
      <c r="CFA835" s="230"/>
      <c r="CFB835" s="230"/>
      <c r="CFC835" s="230"/>
      <c r="CFD835" s="230"/>
      <c r="CFE835" s="230"/>
      <c r="CFF835" s="230"/>
      <c r="CFG835" s="230"/>
      <c r="CFH835" s="230"/>
      <c r="CFI835" s="230"/>
      <c r="CFJ835" s="230"/>
      <c r="CFK835" s="230"/>
      <c r="CFL835" s="230"/>
      <c r="CFM835" s="230"/>
      <c r="CFN835" s="230"/>
      <c r="CFO835" s="230"/>
      <c r="CFP835" s="230"/>
      <c r="CFQ835" s="230"/>
      <c r="CFR835" s="230"/>
      <c r="CFS835" s="230"/>
      <c r="CFT835" s="230"/>
      <c r="CFU835" s="230"/>
      <c r="CFV835" s="230"/>
      <c r="CFW835" s="230"/>
      <c r="CFX835" s="230"/>
      <c r="CFY835" s="230"/>
      <c r="CFZ835" s="230"/>
      <c r="CGA835" s="230"/>
      <c r="CGB835" s="230"/>
      <c r="CGC835" s="230"/>
      <c r="CGD835" s="230"/>
      <c r="CGE835" s="230"/>
      <c r="CGF835" s="230"/>
      <c r="CGG835" s="230"/>
      <c r="CGH835" s="230"/>
      <c r="CGI835" s="230"/>
      <c r="CGJ835" s="230"/>
      <c r="CGK835" s="230"/>
      <c r="CGL835" s="230"/>
      <c r="CGM835" s="230"/>
      <c r="CGN835" s="230"/>
      <c r="CGO835" s="230"/>
      <c r="CGP835" s="230"/>
      <c r="CGQ835" s="230"/>
      <c r="CGR835" s="230"/>
      <c r="CGS835" s="230"/>
      <c r="CGT835" s="230"/>
      <c r="CGU835" s="230"/>
      <c r="CGV835" s="230"/>
      <c r="CGW835" s="230"/>
      <c r="CGX835" s="230"/>
      <c r="CGY835" s="230"/>
      <c r="CGZ835" s="230"/>
      <c r="CHA835" s="230"/>
      <c r="CHB835" s="230"/>
      <c r="CHC835" s="230"/>
      <c r="CHD835" s="230"/>
      <c r="CHE835" s="230"/>
      <c r="CHF835" s="230"/>
      <c r="CHG835" s="230"/>
      <c r="CHH835" s="230"/>
      <c r="CHI835" s="230"/>
      <c r="CHJ835" s="230"/>
      <c r="CHK835" s="230"/>
      <c r="CHL835" s="230"/>
      <c r="CHM835" s="230"/>
      <c r="CHN835" s="230"/>
      <c r="CHO835" s="230"/>
      <c r="CHP835" s="230"/>
      <c r="CHQ835" s="230"/>
      <c r="CHR835" s="230"/>
      <c r="CHS835" s="230"/>
      <c r="CHT835" s="230"/>
      <c r="CHU835" s="230"/>
      <c r="CHV835" s="230"/>
      <c r="CHW835" s="230"/>
      <c r="CHX835" s="230"/>
      <c r="CHY835" s="230"/>
      <c r="CHZ835" s="230"/>
      <c r="CIA835" s="230"/>
      <c r="CIB835" s="230"/>
      <c r="CIC835" s="230"/>
      <c r="CID835" s="230"/>
      <c r="CIE835" s="230"/>
      <c r="CIF835" s="230"/>
      <c r="CIG835" s="230"/>
      <c r="CIH835" s="230"/>
      <c r="CII835" s="230"/>
      <c r="CIJ835" s="230"/>
      <c r="CIK835" s="230"/>
      <c r="CIL835" s="230"/>
      <c r="CIM835" s="230"/>
      <c r="CIN835" s="230"/>
      <c r="CIO835" s="230"/>
      <c r="CIP835" s="230"/>
      <c r="CIQ835" s="230"/>
      <c r="CIR835" s="230"/>
      <c r="CIS835" s="230"/>
      <c r="CIT835" s="230"/>
      <c r="CIU835" s="230"/>
      <c r="CIV835" s="230"/>
      <c r="CIW835" s="230"/>
      <c r="CIX835" s="230"/>
      <c r="CIY835" s="230"/>
      <c r="CIZ835" s="230"/>
      <c r="CJA835" s="230"/>
      <c r="CJB835" s="230"/>
      <c r="CJC835" s="230"/>
      <c r="CJD835" s="230"/>
      <c r="CJE835" s="230"/>
      <c r="CJF835" s="230"/>
      <c r="CJG835" s="230"/>
      <c r="CJH835" s="230"/>
      <c r="CJI835" s="230"/>
      <c r="CJJ835" s="230"/>
      <c r="CJK835" s="230"/>
      <c r="CJL835" s="230"/>
      <c r="CJM835" s="230"/>
      <c r="CJN835" s="230"/>
      <c r="CJO835" s="230"/>
      <c r="CJP835" s="230"/>
      <c r="CJQ835" s="230"/>
      <c r="CJR835" s="230"/>
      <c r="CJS835" s="230"/>
      <c r="CJT835" s="230"/>
      <c r="CJU835" s="230"/>
      <c r="CJV835" s="230"/>
      <c r="CJW835" s="230"/>
      <c r="CJX835" s="230"/>
      <c r="CJY835" s="230"/>
      <c r="CJZ835" s="230"/>
      <c r="CKA835" s="230"/>
      <c r="CKB835" s="230"/>
      <c r="CKC835" s="230"/>
      <c r="CKD835" s="230"/>
      <c r="CKE835" s="230"/>
      <c r="CKF835" s="230"/>
      <c r="CKG835" s="230"/>
      <c r="CKH835" s="230"/>
      <c r="CKI835" s="230"/>
      <c r="CKJ835" s="230"/>
      <c r="CKK835" s="230"/>
      <c r="CKL835" s="230"/>
      <c r="CKM835" s="230"/>
      <c r="CKN835" s="230"/>
      <c r="CKO835" s="230"/>
      <c r="CKP835" s="230"/>
      <c r="CKQ835" s="230"/>
      <c r="CKR835" s="230"/>
      <c r="CKS835" s="230"/>
      <c r="CKT835" s="230"/>
      <c r="CKU835" s="230"/>
      <c r="CKV835" s="230"/>
      <c r="CKW835" s="230"/>
      <c r="CKX835" s="230"/>
      <c r="CKY835" s="230"/>
      <c r="CKZ835" s="230"/>
      <c r="CLA835" s="230"/>
      <c r="CLB835" s="230"/>
      <c r="CLC835" s="230"/>
      <c r="CLD835" s="230"/>
      <c r="CLE835" s="230"/>
      <c r="CLF835" s="230"/>
      <c r="CLG835" s="230"/>
      <c r="CLH835" s="230"/>
      <c r="CLI835" s="230"/>
      <c r="CLJ835" s="230"/>
      <c r="CLK835" s="230"/>
      <c r="CLL835" s="230"/>
      <c r="CLM835" s="230"/>
      <c r="CLN835" s="230"/>
      <c r="CLO835" s="230"/>
      <c r="CLP835" s="230"/>
      <c r="CLQ835" s="230"/>
      <c r="CLR835" s="230"/>
      <c r="CLS835" s="230"/>
      <c r="CLT835" s="230"/>
      <c r="CLU835" s="230"/>
      <c r="CLV835" s="230"/>
      <c r="CLW835" s="230"/>
      <c r="CLX835" s="230"/>
      <c r="CLY835" s="230"/>
      <c r="CLZ835" s="230"/>
      <c r="CMA835" s="230"/>
      <c r="CMB835" s="230"/>
      <c r="CMC835" s="230"/>
      <c r="CMD835" s="230"/>
      <c r="CME835" s="230"/>
      <c r="CMF835" s="230"/>
      <c r="CMG835" s="230"/>
      <c r="CMH835" s="230"/>
      <c r="CMI835" s="230"/>
      <c r="CMJ835" s="230"/>
      <c r="CMK835" s="230"/>
      <c r="CML835" s="230"/>
      <c r="CMM835" s="230"/>
      <c r="CMN835" s="230"/>
      <c r="CMO835" s="230"/>
      <c r="CMP835" s="230"/>
      <c r="CMQ835" s="230"/>
      <c r="CMR835" s="230"/>
      <c r="CMS835" s="230"/>
      <c r="CMT835" s="230"/>
      <c r="CMU835" s="230"/>
      <c r="CMV835" s="230"/>
      <c r="CMW835" s="230"/>
      <c r="CMX835" s="230"/>
      <c r="CMY835" s="230"/>
      <c r="CMZ835" s="230"/>
      <c r="CNA835" s="230"/>
      <c r="CNB835" s="230"/>
      <c r="CNC835" s="230"/>
      <c r="CND835" s="230"/>
      <c r="CNE835" s="230"/>
      <c r="CNF835" s="230"/>
      <c r="CNG835" s="230"/>
      <c r="CNH835" s="230"/>
      <c r="CNI835" s="230"/>
      <c r="CNJ835" s="230"/>
      <c r="CNK835" s="230"/>
      <c r="CNL835" s="230"/>
      <c r="CNM835" s="230"/>
      <c r="CNN835" s="230"/>
      <c r="CNO835" s="230"/>
      <c r="CNP835" s="230"/>
      <c r="CNQ835" s="230"/>
      <c r="CNR835" s="230"/>
      <c r="CNS835" s="230"/>
      <c r="CNT835" s="230"/>
      <c r="CNU835" s="230"/>
      <c r="CNV835" s="230"/>
      <c r="CNW835" s="230"/>
      <c r="CNX835" s="230"/>
      <c r="CNY835" s="230"/>
      <c r="CNZ835" s="230"/>
      <c r="COA835" s="230"/>
      <c r="COB835" s="230"/>
      <c r="COC835" s="230"/>
      <c r="COD835" s="230"/>
      <c r="COE835" s="230"/>
      <c r="COF835" s="230"/>
      <c r="COG835" s="230"/>
      <c r="COH835" s="230"/>
      <c r="COI835" s="230"/>
      <c r="COJ835" s="230"/>
      <c r="COK835" s="230"/>
      <c r="COL835" s="230"/>
      <c r="COM835" s="230"/>
      <c r="CON835" s="230"/>
      <c r="COO835" s="230"/>
      <c r="COP835" s="230"/>
      <c r="COQ835" s="230"/>
      <c r="COR835" s="230"/>
      <c r="COS835" s="230"/>
      <c r="COT835" s="230"/>
      <c r="COU835" s="230"/>
      <c r="COV835" s="230"/>
      <c r="COW835" s="230"/>
      <c r="COX835" s="230"/>
      <c r="COY835" s="230"/>
      <c r="COZ835" s="230"/>
      <c r="CPA835" s="230"/>
      <c r="CPB835" s="230"/>
      <c r="CPC835" s="230"/>
      <c r="CPD835" s="230"/>
      <c r="CPE835" s="230"/>
      <c r="CPF835" s="230"/>
      <c r="CPG835" s="230"/>
      <c r="CPH835" s="230"/>
      <c r="CPI835" s="230"/>
      <c r="CPJ835" s="230"/>
      <c r="CPK835" s="230"/>
      <c r="CPL835" s="230"/>
      <c r="CPM835" s="230"/>
      <c r="CPN835" s="230"/>
      <c r="CPO835" s="230"/>
      <c r="CPP835" s="230"/>
      <c r="CPQ835" s="230"/>
      <c r="CPR835" s="230"/>
      <c r="CPS835" s="230"/>
      <c r="CPT835" s="230"/>
      <c r="CPU835" s="230"/>
      <c r="CPV835" s="230"/>
      <c r="CPW835" s="230"/>
      <c r="CPX835" s="230"/>
      <c r="CPY835" s="230"/>
      <c r="CPZ835" s="230"/>
      <c r="CQA835" s="230"/>
      <c r="CQB835" s="230"/>
      <c r="CQC835" s="230"/>
      <c r="CQD835" s="230"/>
      <c r="CQE835" s="230"/>
      <c r="CQF835" s="230"/>
      <c r="CQG835" s="230"/>
      <c r="CQH835" s="230"/>
      <c r="CQI835" s="230"/>
      <c r="CQJ835" s="230"/>
      <c r="CQK835" s="230"/>
      <c r="CQL835" s="230"/>
      <c r="CQM835" s="230"/>
      <c r="CQN835" s="230"/>
      <c r="CQO835" s="230"/>
      <c r="CQP835" s="230"/>
      <c r="CQQ835" s="230"/>
      <c r="CQR835" s="230"/>
      <c r="CQS835" s="230"/>
      <c r="CQT835" s="230"/>
      <c r="CQU835" s="230"/>
      <c r="CQV835" s="230"/>
      <c r="CQW835" s="230"/>
      <c r="CQX835" s="230"/>
      <c r="CQY835" s="230"/>
      <c r="CQZ835" s="230"/>
      <c r="CRA835" s="230"/>
      <c r="CRB835" s="230"/>
      <c r="CRC835" s="230"/>
      <c r="CRD835" s="230"/>
      <c r="CRE835" s="230"/>
      <c r="CRF835" s="230"/>
      <c r="CRG835" s="230"/>
      <c r="CRH835" s="230"/>
      <c r="CRI835" s="230"/>
      <c r="CRJ835" s="230"/>
      <c r="CRK835" s="230"/>
      <c r="CRL835" s="230"/>
      <c r="CRM835" s="230"/>
      <c r="CRN835" s="230"/>
      <c r="CRO835" s="230"/>
      <c r="CRP835" s="230"/>
      <c r="CRQ835" s="230"/>
      <c r="CRR835" s="230"/>
      <c r="CRS835" s="230"/>
      <c r="CRT835" s="230"/>
      <c r="CRU835" s="230"/>
      <c r="CRV835" s="230"/>
      <c r="CRW835" s="230"/>
      <c r="CRX835" s="230"/>
      <c r="CRY835" s="230"/>
      <c r="CRZ835" s="230"/>
      <c r="CSA835" s="230"/>
      <c r="CSB835" s="230"/>
      <c r="CSC835" s="230"/>
      <c r="CSD835" s="230"/>
      <c r="CSE835" s="230"/>
      <c r="CSF835" s="230"/>
      <c r="CSG835" s="230"/>
      <c r="CSH835" s="230"/>
      <c r="CSI835" s="230"/>
      <c r="CSJ835" s="230"/>
      <c r="CSK835" s="230"/>
      <c r="CSL835" s="230"/>
      <c r="CSM835" s="230"/>
      <c r="CSN835" s="230"/>
      <c r="CSO835" s="230"/>
      <c r="CSP835" s="230"/>
      <c r="CSQ835" s="230"/>
      <c r="CSR835" s="230"/>
      <c r="CSS835" s="230"/>
      <c r="CST835" s="230"/>
      <c r="CSU835" s="230"/>
      <c r="CSV835" s="230"/>
      <c r="CSW835" s="230"/>
      <c r="CSX835" s="230"/>
      <c r="CSY835" s="230"/>
      <c r="CSZ835" s="230"/>
      <c r="CTA835" s="230"/>
      <c r="CTB835" s="230"/>
      <c r="CTC835" s="230"/>
      <c r="CTD835" s="230"/>
      <c r="CTE835" s="230"/>
      <c r="CTF835" s="230"/>
      <c r="CTG835" s="230"/>
      <c r="CTH835" s="230"/>
      <c r="CTI835" s="230"/>
      <c r="CTJ835" s="230"/>
      <c r="CTK835" s="230"/>
      <c r="CTL835" s="230"/>
      <c r="CTM835" s="230"/>
      <c r="CTN835" s="230"/>
      <c r="CTO835" s="230"/>
      <c r="CTP835" s="230"/>
      <c r="CTQ835" s="230"/>
      <c r="CTR835" s="230"/>
      <c r="CTS835" s="230"/>
      <c r="CTT835" s="230"/>
      <c r="CTU835" s="230"/>
      <c r="CTV835" s="230"/>
      <c r="CTW835" s="230"/>
      <c r="CTX835" s="230"/>
      <c r="CTY835" s="230"/>
      <c r="CTZ835" s="230"/>
      <c r="CUA835" s="230"/>
      <c r="CUB835" s="230"/>
      <c r="CUC835" s="230"/>
      <c r="CUD835" s="230"/>
      <c r="CUE835" s="230"/>
      <c r="CUF835" s="230"/>
      <c r="CUG835" s="230"/>
      <c r="CUH835" s="230"/>
      <c r="CUI835" s="230"/>
      <c r="CUJ835" s="230"/>
      <c r="CUK835" s="230"/>
      <c r="CUL835" s="230"/>
      <c r="CUM835" s="230"/>
      <c r="CUN835" s="230"/>
      <c r="CUO835" s="230"/>
      <c r="CUP835" s="230"/>
      <c r="CUQ835" s="230"/>
      <c r="CUR835" s="230"/>
      <c r="CUS835" s="230"/>
      <c r="CUT835" s="230"/>
      <c r="CUU835" s="230"/>
      <c r="CUV835" s="230"/>
      <c r="CUW835" s="230"/>
      <c r="CUX835" s="230"/>
      <c r="CUY835" s="230"/>
      <c r="CUZ835" s="230"/>
      <c r="CVA835" s="230"/>
      <c r="CVB835" s="230"/>
      <c r="CVC835" s="230"/>
      <c r="CVD835" s="230"/>
      <c r="CVE835" s="230"/>
      <c r="CVF835" s="230"/>
      <c r="CVG835" s="230"/>
      <c r="CVH835" s="230"/>
      <c r="CVI835" s="230"/>
      <c r="CVJ835" s="230"/>
      <c r="CVK835" s="230"/>
      <c r="CVL835" s="230"/>
      <c r="CVM835" s="230"/>
      <c r="CVN835" s="230"/>
      <c r="CVO835" s="230"/>
      <c r="CVP835" s="230"/>
      <c r="CVQ835" s="230"/>
      <c r="CVR835" s="230"/>
      <c r="CVS835" s="230"/>
      <c r="CVT835" s="230"/>
      <c r="CVU835" s="230"/>
      <c r="CVV835" s="230"/>
      <c r="CVW835" s="230"/>
      <c r="CVX835" s="230"/>
      <c r="CVY835" s="230"/>
      <c r="CVZ835" s="230"/>
      <c r="CWA835" s="230"/>
      <c r="CWB835" s="230"/>
      <c r="CWC835" s="230"/>
      <c r="CWD835" s="230"/>
      <c r="CWE835" s="230"/>
      <c r="CWF835" s="230"/>
      <c r="CWG835" s="230"/>
      <c r="CWH835" s="230"/>
      <c r="CWI835" s="230"/>
      <c r="CWJ835" s="230"/>
      <c r="CWK835" s="230"/>
      <c r="CWL835" s="230"/>
      <c r="CWM835" s="230"/>
      <c r="CWN835" s="230"/>
      <c r="CWO835" s="230"/>
      <c r="CWP835" s="230"/>
      <c r="CWQ835" s="230"/>
      <c r="CWR835" s="230"/>
      <c r="CWS835" s="230"/>
      <c r="CWT835" s="230"/>
      <c r="CWU835" s="230"/>
      <c r="CWV835" s="230"/>
      <c r="CWW835" s="230"/>
      <c r="CWX835" s="230"/>
      <c r="CWY835" s="230"/>
      <c r="CWZ835" s="230"/>
      <c r="CXA835" s="230"/>
      <c r="CXB835" s="230"/>
      <c r="CXC835" s="230"/>
      <c r="CXD835" s="230"/>
      <c r="CXE835" s="230"/>
      <c r="CXF835" s="230"/>
      <c r="CXG835" s="230"/>
      <c r="CXH835" s="230"/>
      <c r="CXI835" s="230"/>
      <c r="CXJ835" s="230"/>
      <c r="CXK835" s="230"/>
      <c r="CXL835" s="230"/>
      <c r="CXM835" s="230"/>
      <c r="CXN835" s="230"/>
      <c r="CXO835" s="230"/>
      <c r="CXP835" s="230"/>
      <c r="CXQ835" s="230"/>
      <c r="CXR835" s="230"/>
      <c r="CXS835" s="230"/>
      <c r="CXT835" s="230"/>
      <c r="CXU835" s="230"/>
      <c r="CXV835" s="230"/>
      <c r="CXW835" s="230"/>
      <c r="CXX835" s="230"/>
      <c r="CXY835" s="230"/>
      <c r="CXZ835" s="230"/>
      <c r="CYA835" s="230"/>
      <c r="CYB835" s="230"/>
      <c r="CYC835" s="230"/>
      <c r="CYD835" s="230"/>
      <c r="CYE835" s="230"/>
      <c r="CYF835" s="230"/>
      <c r="CYG835" s="230"/>
      <c r="CYH835" s="230"/>
      <c r="CYI835" s="230"/>
      <c r="CYJ835" s="230"/>
      <c r="CYK835" s="230"/>
      <c r="CYL835" s="230"/>
      <c r="CYM835" s="230"/>
      <c r="CYN835" s="230"/>
      <c r="CYO835" s="230"/>
      <c r="CYP835" s="230"/>
      <c r="CYQ835" s="230"/>
      <c r="CYR835" s="230"/>
      <c r="CYS835" s="230"/>
      <c r="CYT835" s="230"/>
      <c r="CYU835" s="230"/>
      <c r="CYV835" s="230"/>
      <c r="CYW835" s="230"/>
      <c r="CYX835" s="230"/>
      <c r="CYY835" s="230"/>
      <c r="CYZ835" s="230"/>
      <c r="CZA835" s="230"/>
      <c r="CZB835" s="230"/>
      <c r="CZC835" s="230"/>
      <c r="CZD835" s="230"/>
      <c r="CZE835" s="230"/>
      <c r="CZF835" s="230"/>
      <c r="CZG835" s="230"/>
      <c r="CZH835" s="230"/>
      <c r="CZI835" s="230"/>
      <c r="CZJ835" s="230"/>
      <c r="CZK835" s="230"/>
      <c r="CZL835" s="230"/>
      <c r="CZM835" s="230"/>
      <c r="CZN835" s="230"/>
      <c r="CZO835" s="230"/>
      <c r="CZP835" s="230"/>
      <c r="CZQ835" s="230"/>
      <c r="CZR835" s="230"/>
      <c r="CZS835" s="230"/>
      <c r="CZT835" s="230"/>
      <c r="CZU835" s="230"/>
      <c r="CZV835" s="230"/>
      <c r="CZW835" s="230"/>
      <c r="CZX835" s="230"/>
      <c r="CZY835" s="230"/>
      <c r="CZZ835" s="230"/>
      <c r="DAA835" s="230"/>
      <c r="DAB835" s="230"/>
      <c r="DAC835" s="230"/>
      <c r="DAD835" s="230"/>
      <c r="DAE835" s="230"/>
      <c r="DAF835" s="230"/>
      <c r="DAG835" s="230"/>
      <c r="DAH835" s="230"/>
      <c r="DAI835" s="230"/>
      <c r="DAJ835" s="230"/>
      <c r="DAK835" s="230"/>
      <c r="DAL835" s="230"/>
      <c r="DAM835" s="230"/>
      <c r="DAN835" s="230"/>
      <c r="DAO835" s="230"/>
      <c r="DAP835" s="230"/>
      <c r="DAQ835" s="230"/>
      <c r="DAR835" s="230"/>
      <c r="DAS835" s="230"/>
      <c r="DAT835" s="230"/>
      <c r="DAU835" s="230"/>
      <c r="DAV835" s="230"/>
      <c r="DAW835" s="230"/>
      <c r="DAX835" s="230"/>
      <c r="DAY835" s="230"/>
      <c r="DAZ835" s="230"/>
      <c r="DBA835" s="230"/>
      <c r="DBB835" s="230"/>
      <c r="DBC835" s="230"/>
      <c r="DBD835" s="230"/>
      <c r="DBE835" s="230"/>
      <c r="DBF835" s="230"/>
      <c r="DBG835" s="230"/>
      <c r="DBH835" s="230"/>
      <c r="DBI835" s="230"/>
      <c r="DBJ835" s="230"/>
      <c r="DBK835" s="230"/>
      <c r="DBL835" s="230"/>
      <c r="DBM835" s="230"/>
      <c r="DBN835" s="230"/>
      <c r="DBO835" s="230"/>
      <c r="DBP835" s="230"/>
      <c r="DBQ835" s="230"/>
      <c r="DBR835" s="230"/>
      <c r="DBS835" s="230"/>
      <c r="DBT835" s="230"/>
      <c r="DBU835" s="230"/>
      <c r="DBV835" s="230"/>
      <c r="DBW835" s="230"/>
      <c r="DBX835" s="230"/>
      <c r="DBY835" s="230"/>
      <c r="DBZ835" s="230"/>
      <c r="DCA835" s="230"/>
      <c r="DCB835" s="230"/>
      <c r="DCC835" s="230"/>
      <c r="DCD835" s="230"/>
      <c r="DCE835" s="230"/>
      <c r="DCF835" s="230"/>
      <c r="DCG835" s="230"/>
      <c r="DCH835" s="230"/>
      <c r="DCI835" s="230"/>
      <c r="DCJ835" s="230"/>
      <c r="DCK835" s="230"/>
      <c r="DCL835" s="230"/>
      <c r="DCM835" s="230"/>
      <c r="DCN835" s="230"/>
      <c r="DCO835" s="230"/>
      <c r="DCP835" s="230"/>
      <c r="DCQ835" s="230"/>
      <c r="DCR835" s="230"/>
      <c r="DCS835" s="230"/>
      <c r="DCT835" s="230"/>
      <c r="DCU835" s="230"/>
      <c r="DCV835" s="230"/>
      <c r="DCW835" s="230"/>
      <c r="DCX835" s="230"/>
      <c r="DCY835" s="230"/>
      <c r="DCZ835" s="230"/>
      <c r="DDA835" s="230"/>
      <c r="DDB835" s="230"/>
      <c r="DDC835" s="230"/>
      <c r="DDD835" s="230"/>
      <c r="DDE835" s="230"/>
      <c r="DDF835" s="230"/>
      <c r="DDG835" s="230"/>
      <c r="DDH835" s="230"/>
      <c r="DDI835" s="230"/>
      <c r="DDJ835" s="230"/>
      <c r="DDK835" s="230"/>
      <c r="DDL835" s="230"/>
      <c r="DDM835" s="230"/>
      <c r="DDN835" s="230"/>
      <c r="DDO835" s="230"/>
      <c r="DDP835" s="230"/>
      <c r="DDQ835" s="230"/>
      <c r="DDR835" s="230"/>
      <c r="DDS835" s="230"/>
      <c r="DDT835" s="230"/>
      <c r="DDU835" s="230"/>
      <c r="DDV835" s="230"/>
      <c r="DDW835" s="230"/>
      <c r="DDX835" s="230"/>
      <c r="DDY835" s="230"/>
      <c r="DDZ835" s="230"/>
      <c r="DEA835" s="230"/>
      <c r="DEB835" s="230"/>
      <c r="DEC835" s="230"/>
      <c r="DED835" s="230"/>
      <c r="DEE835" s="230"/>
      <c r="DEF835" s="230"/>
      <c r="DEG835" s="230"/>
      <c r="DEH835" s="230"/>
      <c r="DEI835" s="230"/>
      <c r="DEJ835" s="230"/>
      <c r="DEK835" s="230"/>
      <c r="DEL835" s="230"/>
      <c r="DEM835" s="230"/>
      <c r="DEN835" s="230"/>
      <c r="DEO835" s="230"/>
      <c r="DEP835" s="230"/>
      <c r="DEQ835" s="230"/>
      <c r="DER835" s="230"/>
      <c r="DES835" s="230"/>
      <c r="DET835" s="230"/>
      <c r="DEU835" s="230"/>
      <c r="DEV835" s="230"/>
      <c r="DEW835" s="230"/>
      <c r="DEX835" s="230"/>
      <c r="DEY835" s="230"/>
      <c r="DEZ835" s="230"/>
      <c r="DFA835" s="230"/>
      <c r="DFB835" s="230"/>
      <c r="DFC835" s="230"/>
      <c r="DFD835" s="230"/>
      <c r="DFE835" s="230"/>
      <c r="DFF835" s="230"/>
      <c r="DFG835" s="230"/>
      <c r="DFH835" s="230"/>
      <c r="DFI835" s="230"/>
      <c r="DFJ835" s="230"/>
      <c r="DFK835" s="230"/>
      <c r="DFL835" s="230"/>
      <c r="DFM835" s="230"/>
      <c r="DFN835" s="230"/>
      <c r="DFO835" s="230"/>
      <c r="DFP835" s="230"/>
      <c r="DFQ835" s="230"/>
      <c r="DFR835" s="230"/>
      <c r="DFS835" s="230"/>
      <c r="DFT835" s="230"/>
      <c r="DFU835" s="230"/>
      <c r="DFV835" s="230"/>
      <c r="DFW835" s="230"/>
      <c r="DFX835" s="230"/>
      <c r="DFY835" s="230"/>
      <c r="DFZ835" s="230"/>
      <c r="DGA835" s="230"/>
      <c r="DGB835" s="230"/>
      <c r="DGC835" s="230"/>
      <c r="DGD835" s="230"/>
      <c r="DGE835" s="230"/>
      <c r="DGF835" s="230"/>
      <c r="DGG835" s="230"/>
      <c r="DGH835" s="230"/>
      <c r="DGI835" s="230"/>
      <c r="DGJ835" s="230"/>
      <c r="DGK835" s="230"/>
      <c r="DGL835" s="230"/>
      <c r="DGM835" s="230"/>
      <c r="DGN835" s="230"/>
      <c r="DGO835" s="230"/>
      <c r="DGP835" s="230"/>
      <c r="DGQ835" s="230"/>
      <c r="DGR835" s="230"/>
      <c r="DGS835" s="230"/>
      <c r="DGT835" s="230"/>
      <c r="DGU835" s="230"/>
      <c r="DGV835" s="230"/>
      <c r="DGW835" s="230"/>
      <c r="DGX835" s="230"/>
      <c r="DGY835" s="230"/>
      <c r="DGZ835" s="230"/>
      <c r="DHA835" s="230"/>
      <c r="DHB835" s="230"/>
      <c r="DHC835" s="230"/>
      <c r="DHD835" s="230"/>
      <c r="DHE835" s="230"/>
      <c r="DHF835" s="230"/>
      <c r="DHG835" s="230"/>
      <c r="DHH835" s="230"/>
      <c r="DHI835" s="230"/>
      <c r="DHJ835" s="230"/>
      <c r="DHK835" s="230"/>
      <c r="DHL835" s="230"/>
      <c r="DHM835" s="230"/>
      <c r="DHN835" s="230"/>
      <c r="DHO835" s="230"/>
      <c r="DHP835" s="230"/>
      <c r="DHQ835" s="230"/>
      <c r="DHR835" s="230"/>
      <c r="DHS835" s="230"/>
      <c r="DHT835" s="230"/>
      <c r="DHU835" s="230"/>
      <c r="DHV835" s="230"/>
      <c r="DHW835" s="230"/>
      <c r="DHX835" s="230"/>
      <c r="DHY835" s="230"/>
      <c r="DHZ835" s="230"/>
      <c r="DIA835" s="230"/>
      <c r="DIB835" s="230"/>
      <c r="DIC835" s="230"/>
      <c r="DID835" s="230"/>
      <c r="DIE835" s="230"/>
      <c r="DIF835" s="230"/>
      <c r="DIG835" s="230"/>
      <c r="DIH835" s="230"/>
      <c r="DII835" s="230"/>
      <c r="DIJ835" s="230"/>
      <c r="DIK835" s="230"/>
      <c r="DIL835" s="230"/>
      <c r="DIM835" s="230"/>
      <c r="DIN835" s="230"/>
      <c r="DIO835" s="230"/>
      <c r="DIP835" s="230"/>
      <c r="DIQ835" s="230"/>
      <c r="DIR835" s="230"/>
      <c r="DIS835" s="230"/>
      <c r="DIT835" s="230"/>
      <c r="DIU835" s="230"/>
      <c r="DIV835" s="230"/>
      <c r="DIW835" s="230"/>
      <c r="DIX835" s="230"/>
      <c r="DIY835" s="230"/>
      <c r="DIZ835" s="230"/>
      <c r="DJA835" s="230"/>
      <c r="DJB835" s="230"/>
      <c r="DJC835" s="230"/>
      <c r="DJD835" s="230"/>
      <c r="DJE835" s="230"/>
      <c r="DJF835" s="230"/>
      <c r="DJG835" s="230"/>
      <c r="DJH835" s="230"/>
      <c r="DJI835" s="230"/>
      <c r="DJJ835" s="230"/>
      <c r="DJK835" s="230"/>
      <c r="DJL835" s="230"/>
      <c r="DJM835" s="230"/>
      <c r="DJN835" s="230"/>
      <c r="DJO835" s="230"/>
      <c r="DJP835" s="230"/>
      <c r="DJQ835" s="230"/>
      <c r="DJR835" s="230"/>
      <c r="DJS835" s="230"/>
      <c r="DJT835" s="230"/>
      <c r="DJU835" s="230"/>
      <c r="DJV835" s="230"/>
      <c r="DJW835" s="230"/>
      <c r="DJX835" s="230"/>
      <c r="DJY835" s="230"/>
      <c r="DJZ835" s="230"/>
      <c r="DKA835" s="230"/>
      <c r="DKB835" s="230"/>
      <c r="DKC835" s="230"/>
      <c r="DKD835" s="230"/>
      <c r="DKE835" s="230"/>
      <c r="DKF835" s="230"/>
      <c r="DKG835" s="230"/>
      <c r="DKH835" s="230"/>
      <c r="DKI835" s="230"/>
      <c r="DKJ835" s="230"/>
      <c r="DKK835" s="230"/>
      <c r="DKL835" s="230"/>
      <c r="DKM835" s="230"/>
      <c r="DKN835" s="230"/>
      <c r="DKO835" s="230"/>
      <c r="DKP835" s="230"/>
      <c r="DKQ835" s="230"/>
      <c r="DKR835" s="230"/>
      <c r="DKS835" s="230"/>
      <c r="DKT835" s="230"/>
      <c r="DKU835" s="230"/>
      <c r="DKV835" s="230"/>
      <c r="DKW835" s="230"/>
      <c r="DKX835" s="230"/>
      <c r="DKY835" s="230"/>
      <c r="DKZ835" s="230"/>
      <c r="DLA835" s="230"/>
      <c r="DLB835" s="230"/>
      <c r="DLC835" s="230"/>
      <c r="DLD835" s="230"/>
      <c r="DLE835" s="230"/>
      <c r="DLF835" s="230"/>
      <c r="DLG835" s="230"/>
      <c r="DLH835" s="230"/>
      <c r="DLI835" s="230"/>
      <c r="DLJ835" s="230"/>
      <c r="DLK835" s="230"/>
      <c r="DLL835" s="230"/>
      <c r="DLM835" s="230"/>
      <c r="DLN835" s="230"/>
      <c r="DLO835" s="230"/>
      <c r="DLP835" s="230"/>
      <c r="DLQ835" s="230"/>
      <c r="DLR835" s="230"/>
      <c r="DLS835" s="230"/>
      <c r="DLT835" s="230"/>
      <c r="DLU835" s="230"/>
      <c r="DLV835" s="230"/>
      <c r="DLW835" s="230"/>
      <c r="DLX835" s="230"/>
      <c r="DLY835" s="230"/>
      <c r="DLZ835" s="230"/>
      <c r="DMA835" s="230"/>
      <c r="DMB835" s="230"/>
      <c r="DMC835" s="230"/>
      <c r="DMD835" s="230"/>
      <c r="DME835" s="230"/>
      <c r="DMF835" s="230"/>
      <c r="DMG835" s="230"/>
      <c r="DMH835" s="230"/>
      <c r="DMI835" s="230"/>
      <c r="DMJ835" s="230"/>
      <c r="DMK835" s="230"/>
      <c r="DML835" s="230"/>
      <c r="DMM835" s="230"/>
      <c r="DMN835" s="230"/>
      <c r="DMO835" s="230"/>
      <c r="DMP835" s="230"/>
      <c r="DMQ835" s="230"/>
      <c r="DMR835" s="230"/>
      <c r="DMS835" s="230"/>
      <c r="DMT835" s="230"/>
      <c r="DMU835" s="230"/>
      <c r="DMV835" s="230"/>
      <c r="DMW835" s="230"/>
      <c r="DMX835" s="230"/>
      <c r="DMY835" s="230"/>
      <c r="DMZ835" s="230"/>
      <c r="DNA835" s="230"/>
      <c r="DNB835" s="230"/>
      <c r="DNC835" s="230"/>
      <c r="DND835" s="230"/>
      <c r="DNE835" s="230"/>
      <c r="DNF835" s="230"/>
      <c r="DNG835" s="230"/>
      <c r="DNH835" s="230"/>
      <c r="DNI835" s="230"/>
      <c r="DNJ835" s="230"/>
      <c r="DNK835" s="230"/>
      <c r="DNL835" s="230"/>
      <c r="DNM835" s="230"/>
      <c r="DNN835" s="230"/>
      <c r="DNO835" s="230"/>
      <c r="DNP835" s="230"/>
      <c r="DNQ835" s="230"/>
      <c r="DNR835" s="230"/>
      <c r="DNS835" s="230"/>
      <c r="DNT835" s="230"/>
      <c r="DNU835" s="230"/>
      <c r="DNV835" s="230"/>
      <c r="DNW835" s="230"/>
      <c r="DNX835" s="230"/>
      <c r="DNY835" s="230"/>
      <c r="DNZ835" s="230"/>
      <c r="DOA835" s="230"/>
      <c r="DOB835" s="230"/>
      <c r="DOC835" s="230"/>
      <c r="DOD835" s="230"/>
      <c r="DOE835" s="230"/>
      <c r="DOF835" s="230"/>
      <c r="DOG835" s="230"/>
      <c r="DOH835" s="230"/>
      <c r="DOI835" s="230"/>
      <c r="DOJ835" s="230"/>
      <c r="DOK835" s="230"/>
      <c r="DOL835" s="230"/>
      <c r="DOM835" s="230"/>
      <c r="DON835" s="230"/>
      <c r="DOO835" s="230"/>
      <c r="DOP835" s="230"/>
      <c r="DOQ835" s="230"/>
      <c r="DOR835" s="230"/>
      <c r="DOS835" s="230"/>
      <c r="DOT835" s="230"/>
      <c r="DOU835" s="230"/>
      <c r="DOV835" s="230"/>
      <c r="DOW835" s="230"/>
      <c r="DOX835" s="230"/>
      <c r="DOY835" s="230"/>
      <c r="DOZ835" s="230"/>
      <c r="DPA835" s="230"/>
      <c r="DPB835" s="230"/>
      <c r="DPC835" s="230"/>
      <c r="DPD835" s="230"/>
      <c r="DPE835" s="230"/>
      <c r="DPF835" s="230"/>
      <c r="DPG835" s="230"/>
      <c r="DPH835" s="230"/>
      <c r="DPI835" s="230"/>
      <c r="DPJ835" s="230"/>
      <c r="DPK835" s="230"/>
      <c r="DPL835" s="230"/>
      <c r="DPM835" s="230"/>
      <c r="DPN835" s="230"/>
      <c r="DPO835" s="230"/>
      <c r="DPP835" s="230"/>
      <c r="DPQ835" s="230"/>
      <c r="DPR835" s="230"/>
      <c r="DPS835" s="230"/>
      <c r="DPT835" s="230"/>
      <c r="DPU835" s="230"/>
      <c r="DPV835" s="230"/>
      <c r="DPW835" s="230"/>
      <c r="DPX835" s="230"/>
      <c r="DPY835" s="230"/>
      <c r="DPZ835" s="230"/>
      <c r="DQA835" s="230"/>
      <c r="DQB835" s="230"/>
      <c r="DQC835" s="230"/>
      <c r="DQD835" s="230"/>
      <c r="DQE835" s="230"/>
      <c r="DQF835" s="230"/>
      <c r="DQG835" s="230"/>
      <c r="DQH835" s="230"/>
      <c r="DQI835" s="230"/>
      <c r="DQJ835" s="230"/>
      <c r="DQK835" s="230"/>
      <c r="DQL835" s="230"/>
      <c r="DQM835" s="230"/>
      <c r="DQN835" s="230"/>
      <c r="DQO835" s="230"/>
      <c r="DQP835" s="230"/>
      <c r="DQQ835" s="230"/>
      <c r="DQR835" s="230"/>
      <c r="DQS835" s="230"/>
      <c r="DQT835" s="230"/>
      <c r="DQU835" s="230"/>
      <c r="DQV835" s="230"/>
      <c r="DQW835" s="230"/>
      <c r="DQX835" s="230"/>
      <c r="DQY835" s="230"/>
      <c r="DQZ835" s="230"/>
      <c r="DRA835" s="230"/>
      <c r="DRB835" s="230"/>
      <c r="DRC835" s="230"/>
      <c r="DRD835" s="230"/>
      <c r="DRE835" s="230"/>
      <c r="DRF835" s="230"/>
      <c r="DRG835" s="230"/>
      <c r="DRH835" s="230"/>
      <c r="DRI835" s="230"/>
      <c r="DRJ835" s="230"/>
      <c r="DRK835" s="230"/>
      <c r="DRL835" s="230"/>
      <c r="DRM835" s="230"/>
      <c r="DRN835" s="230"/>
      <c r="DRO835" s="230"/>
      <c r="DRP835" s="230"/>
      <c r="DRQ835" s="230"/>
      <c r="DRR835" s="230"/>
      <c r="DRS835" s="230"/>
      <c r="DRT835" s="230"/>
      <c r="DRU835" s="230"/>
      <c r="DRV835" s="230"/>
      <c r="DRW835" s="230"/>
      <c r="DRX835" s="230"/>
      <c r="DRY835" s="230"/>
      <c r="DRZ835" s="230"/>
      <c r="DSA835" s="230"/>
      <c r="DSB835" s="230"/>
      <c r="DSC835" s="230"/>
      <c r="DSD835" s="230"/>
      <c r="DSE835" s="230"/>
      <c r="DSF835" s="230"/>
      <c r="DSG835" s="230"/>
      <c r="DSH835" s="230"/>
      <c r="DSI835" s="230"/>
      <c r="DSJ835" s="230"/>
      <c r="DSK835" s="230"/>
      <c r="DSL835" s="230"/>
      <c r="DSM835" s="230"/>
      <c r="DSN835" s="230"/>
      <c r="DSO835" s="230"/>
      <c r="DSP835" s="230"/>
      <c r="DSQ835" s="230"/>
      <c r="DSR835" s="230"/>
      <c r="DSS835" s="230"/>
      <c r="DST835" s="230"/>
      <c r="DSU835" s="230"/>
      <c r="DSV835" s="230"/>
      <c r="DSW835" s="230"/>
      <c r="DSX835" s="230"/>
      <c r="DSY835" s="230"/>
      <c r="DSZ835" s="230"/>
      <c r="DTA835" s="230"/>
      <c r="DTB835" s="230"/>
      <c r="DTC835" s="230"/>
      <c r="DTD835" s="230"/>
      <c r="DTE835" s="230"/>
      <c r="DTF835" s="230"/>
      <c r="DTG835" s="230"/>
      <c r="DTH835" s="230"/>
      <c r="DTI835" s="230"/>
      <c r="DTJ835" s="230"/>
      <c r="DTK835" s="230"/>
      <c r="DTL835" s="230"/>
      <c r="DTM835" s="230"/>
      <c r="DTN835" s="230"/>
      <c r="DTO835" s="230"/>
      <c r="DTP835" s="230"/>
      <c r="DTQ835" s="230"/>
      <c r="DTR835" s="230"/>
      <c r="DTS835" s="230"/>
      <c r="DTT835" s="230"/>
      <c r="DTU835" s="230"/>
      <c r="DTV835" s="230"/>
      <c r="DTW835" s="230"/>
      <c r="DTX835" s="230"/>
      <c r="DTY835" s="230"/>
      <c r="DTZ835" s="230"/>
      <c r="DUA835" s="230"/>
      <c r="DUB835" s="230"/>
      <c r="DUC835" s="230"/>
      <c r="DUD835" s="230"/>
      <c r="DUE835" s="230"/>
      <c r="DUF835" s="230"/>
      <c r="DUG835" s="230"/>
      <c r="DUH835" s="230"/>
      <c r="DUI835" s="230"/>
      <c r="DUJ835" s="230"/>
      <c r="DUK835" s="230"/>
      <c r="DUL835" s="230"/>
      <c r="DUM835" s="230"/>
      <c r="DUN835" s="230"/>
      <c r="DUO835" s="230"/>
      <c r="DUP835" s="230"/>
      <c r="DUQ835" s="230"/>
      <c r="DUR835" s="230"/>
      <c r="DUS835" s="230"/>
      <c r="DUT835" s="230"/>
      <c r="DUU835" s="230"/>
      <c r="DUV835" s="230"/>
      <c r="DUW835" s="230"/>
      <c r="DUX835" s="230"/>
      <c r="DUY835" s="230"/>
      <c r="DUZ835" s="230"/>
      <c r="DVA835" s="230"/>
      <c r="DVB835" s="230"/>
      <c r="DVC835" s="230"/>
      <c r="DVD835" s="230"/>
      <c r="DVE835" s="230"/>
      <c r="DVF835" s="230"/>
      <c r="DVG835" s="230"/>
      <c r="DVH835" s="230"/>
      <c r="DVI835" s="230"/>
      <c r="DVJ835" s="230"/>
      <c r="DVK835" s="230"/>
      <c r="DVL835" s="230"/>
      <c r="DVM835" s="230"/>
      <c r="DVN835" s="230"/>
      <c r="DVO835" s="230"/>
      <c r="DVP835" s="230"/>
      <c r="DVQ835" s="230"/>
      <c r="DVR835" s="230"/>
      <c r="DVS835" s="230"/>
      <c r="DVT835" s="230"/>
      <c r="DVU835" s="230"/>
      <c r="DVV835" s="230"/>
      <c r="DVW835" s="230"/>
      <c r="DVX835" s="230"/>
      <c r="DVY835" s="230"/>
      <c r="DVZ835" s="230"/>
      <c r="DWA835" s="230"/>
      <c r="DWB835" s="230"/>
      <c r="DWC835" s="230"/>
      <c r="DWD835" s="230"/>
      <c r="DWE835" s="230"/>
      <c r="DWF835" s="230"/>
      <c r="DWG835" s="230"/>
      <c r="DWH835" s="230"/>
      <c r="DWI835" s="230"/>
      <c r="DWJ835" s="230"/>
      <c r="DWK835" s="230"/>
      <c r="DWL835" s="230"/>
      <c r="DWM835" s="230"/>
      <c r="DWN835" s="230"/>
      <c r="DWO835" s="230"/>
      <c r="DWP835" s="230"/>
      <c r="DWQ835" s="230"/>
      <c r="DWR835" s="230"/>
      <c r="DWS835" s="230"/>
      <c r="DWT835" s="230"/>
      <c r="DWU835" s="230"/>
      <c r="DWV835" s="230"/>
      <c r="DWW835" s="230"/>
      <c r="DWX835" s="230"/>
      <c r="DWY835" s="230"/>
      <c r="DWZ835" s="230"/>
      <c r="DXA835" s="230"/>
      <c r="DXB835" s="230"/>
      <c r="DXC835" s="230"/>
      <c r="DXD835" s="230"/>
      <c r="DXE835" s="230"/>
      <c r="DXF835" s="230"/>
      <c r="DXG835" s="230"/>
      <c r="DXH835" s="230"/>
      <c r="DXI835" s="230"/>
      <c r="DXJ835" s="230"/>
      <c r="DXK835" s="230"/>
      <c r="DXL835" s="230"/>
      <c r="DXM835" s="230"/>
      <c r="DXN835" s="230"/>
      <c r="DXO835" s="230"/>
      <c r="DXP835" s="230"/>
      <c r="DXQ835" s="230"/>
      <c r="DXR835" s="230"/>
      <c r="DXS835" s="230"/>
      <c r="DXT835" s="230"/>
      <c r="DXU835" s="230"/>
      <c r="DXV835" s="230"/>
      <c r="DXW835" s="230"/>
      <c r="DXX835" s="230"/>
      <c r="DXY835" s="230"/>
      <c r="DXZ835" s="230"/>
      <c r="DYA835" s="230"/>
      <c r="DYB835" s="230"/>
      <c r="DYC835" s="230"/>
      <c r="DYD835" s="230"/>
      <c r="DYE835" s="230"/>
      <c r="DYF835" s="230"/>
      <c r="DYG835" s="230"/>
      <c r="DYH835" s="230"/>
      <c r="DYI835" s="230"/>
      <c r="DYJ835" s="230"/>
      <c r="DYK835" s="230"/>
      <c r="DYL835" s="230"/>
      <c r="DYM835" s="230"/>
      <c r="DYN835" s="230"/>
      <c r="DYO835" s="230"/>
      <c r="DYP835" s="230"/>
      <c r="DYQ835" s="230"/>
      <c r="DYR835" s="230"/>
      <c r="DYS835" s="230"/>
      <c r="DYT835" s="230"/>
      <c r="DYU835" s="230"/>
      <c r="DYV835" s="230"/>
      <c r="DYW835" s="230"/>
      <c r="DYX835" s="230"/>
      <c r="DYY835" s="230"/>
      <c r="DYZ835" s="230"/>
      <c r="DZA835" s="230"/>
      <c r="DZB835" s="230"/>
      <c r="DZC835" s="230"/>
      <c r="DZD835" s="230"/>
      <c r="DZE835" s="230"/>
      <c r="DZF835" s="230"/>
      <c r="DZG835" s="230"/>
      <c r="DZH835" s="230"/>
      <c r="DZI835" s="230"/>
      <c r="DZJ835" s="230"/>
      <c r="DZK835" s="230"/>
      <c r="DZL835" s="230"/>
      <c r="DZM835" s="230"/>
      <c r="DZN835" s="230"/>
      <c r="DZO835" s="230"/>
      <c r="DZP835" s="230"/>
      <c r="DZQ835" s="230"/>
      <c r="DZR835" s="230"/>
      <c r="DZS835" s="230"/>
      <c r="DZT835" s="230"/>
      <c r="DZU835" s="230"/>
      <c r="DZV835" s="230"/>
      <c r="DZW835" s="230"/>
      <c r="DZX835" s="230"/>
      <c r="DZY835" s="230"/>
      <c r="DZZ835" s="230"/>
      <c r="EAA835" s="230"/>
      <c r="EAB835" s="230"/>
      <c r="EAC835" s="230"/>
      <c r="EAD835" s="230"/>
      <c r="EAE835" s="230"/>
      <c r="EAF835" s="230"/>
      <c r="EAG835" s="230"/>
      <c r="EAH835" s="230"/>
      <c r="EAI835" s="230"/>
      <c r="EAJ835" s="230"/>
      <c r="EAK835" s="230"/>
      <c r="EAL835" s="230"/>
      <c r="EAM835" s="230"/>
      <c r="EAN835" s="230"/>
      <c r="EAO835" s="230"/>
      <c r="EAP835" s="230"/>
      <c r="EAQ835" s="230"/>
      <c r="EAR835" s="230"/>
      <c r="EAS835" s="230"/>
      <c r="EAT835" s="230"/>
      <c r="EAU835" s="230"/>
      <c r="EAV835" s="230"/>
      <c r="EAW835" s="230"/>
      <c r="EAX835" s="230"/>
      <c r="EAY835" s="230"/>
      <c r="EAZ835" s="230"/>
      <c r="EBA835" s="230"/>
      <c r="EBB835" s="230"/>
      <c r="EBC835" s="230"/>
      <c r="EBD835" s="230"/>
      <c r="EBE835" s="230"/>
      <c r="EBF835" s="230"/>
      <c r="EBG835" s="230"/>
      <c r="EBH835" s="230"/>
      <c r="EBI835" s="230"/>
      <c r="EBJ835" s="230"/>
      <c r="EBK835" s="230"/>
      <c r="EBL835" s="230"/>
      <c r="EBM835" s="230"/>
      <c r="EBN835" s="230"/>
      <c r="EBO835" s="230"/>
      <c r="EBP835" s="230"/>
      <c r="EBQ835" s="230"/>
      <c r="EBR835" s="230"/>
      <c r="EBS835" s="230"/>
      <c r="EBT835" s="230"/>
      <c r="EBU835" s="230"/>
      <c r="EBV835" s="230"/>
      <c r="EBW835" s="230"/>
      <c r="EBX835" s="230"/>
      <c r="EBY835" s="230"/>
      <c r="EBZ835" s="230"/>
      <c r="ECA835" s="230"/>
      <c r="ECB835" s="230"/>
      <c r="ECC835" s="230"/>
      <c r="ECD835" s="230"/>
      <c r="ECE835" s="230"/>
      <c r="ECF835" s="230"/>
      <c r="ECG835" s="230"/>
      <c r="ECH835" s="230"/>
      <c r="ECI835" s="230"/>
      <c r="ECJ835" s="230"/>
      <c r="ECK835" s="230"/>
      <c r="ECL835" s="230"/>
      <c r="ECM835" s="230"/>
      <c r="ECN835" s="230"/>
      <c r="ECO835" s="230"/>
      <c r="ECP835" s="230"/>
      <c r="ECQ835" s="230"/>
      <c r="ECR835" s="230"/>
      <c r="ECS835" s="230"/>
      <c r="ECT835" s="230"/>
      <c r="ECU835" s="230"/>
      <c r="ECV835" s="230"/>
      <c r="ECW835" s="230"/>
      <c r="ECX835" s="230"/>
      <c r="ECY835" s="230"/>
      <c r="ECZ835" s="230"/>
      <c r="EDA835" s="230"/>
      <c r="EDB835" s="230"/>
      <c r="EDC835" s="230"/>
      <c r="EDD835" s="230"/>
      <c r="EDE835" s="230"/>
      <c r="EDF835" s="230"/>
      <c r="EDG835" s="230"/>
      <c r="EDH835" s="230"/>
      <c r="EDI835" s="230"/>
      <c r="EDJ835" s="230"/>
      <c r="EDK835" s="230"/>
      <c r="EDL835" s="230"/>
      <c r="EDM835" s="230"/>
      <c r="EDN835" s="230"/>
      <c r="EDO835" s="230"/>
      <c r="EDP835" s="230"/>
      <c r="EDQ835" s="230"/>
      <c r="EDR835" s="230"/>
      <c r="EDS835" s="230"/>
      <c r="EDT835" s="230"/>
      <c r="EDU835" s="230"/>
      <c r="EDV835" s="230"/>
      <c r="EDW835" s="230"/>
      <c r="EDX835" s="230"/>
      <c r="EDY835" s="230"/>
      <c r="EDZ835" s="230"/>
      <c r="EEA835" s="230"/>
      <c r="EEB835" s="230"/>
      <c r="EEC835" s="230"/>
      <c r="EED835" s="230"/>
      <c r="EEE835" s="230"/>
      <c r="EEF835" s="230"/>
      <c r="EEG835" s="230"/>
      <c r="EEH835" s="230"/>
      <c r="EEI835" s="230"/>
      <c r="EEJ835" s="230"/>
      <c r="EEK835" s="230"/>
      <c r="EEL835" s="230"/>
      <c r="EEM835" s="230"/>
      <c r="EEN835" s="230"/>
      <c r="EEO835" s="230"/>
      <c r="EEP835" s="230"/>
      <c r="EEQ835" s="230"/>
      <c r="EER835" s="230"/>
      <c r="EES835" s="230"/>
      <c r="EET835" s="230"/>
      <c r="EEU835" s="230"/>
      <c r="EEV835" s="230"/>
      <c r="EEW835" s="230"/>
      <c r="EEX835" s="230"/>
      <c r="EEY835" s="230"/>
      <c r="EEZ835" s="230"/>
      <c r="EFA835" s="230"/>
      <c r="EFB835" s="230"/>
      <c r="EFC835" s="230"/>
      <c r="EFD835" s="230"/>
      <c r="EFE835" s="230"/>
      <c r="EFF835" s="230"/>
      <c r="EFG835" s="230"/>
      <c r="EFH835" s="230"/>
      <c r="EFI835" s="230"/>
      <c r="EFJ835" s="230"/>
      <c r="EFK835" s="230"/>
      <c r="EFL835" s="230"/>
      <c r="EFM835" s="230"/>
      <c r="EFN835" s="230"/>
      <c r="EFO835" s="230"/>
      <c r="EFP835" s="230"/>
      <c r="EFQ835" s="230"/>
      <c r="EFR835" s="230"/>
      <c r="EFS835" s="230"/>
      <c r="EFT835" s="230"/>
      <c r="EFU835" s="230"/>
      <c r="EFV835" s="230"/>
      <c r="EFW835" s="230"/>
      <c r="EFX835" s="230"/>
      <c r="EFY835" s="230"/>
      <c r="EFZ835" s="230"/>
      <c r="EGA835" s="230"/>
      <c r="EGB835" s="230"/>
      <c r="EGC835" s="230"/>
      <c r="EGD835" s="230"/>
      <c r="EGE835" s="230"/>
      <c r="EGF835" s="230"/>
      <c r="EGG835" s="230"/>
      <c r="EGH835" s="230"/>
      <c r="EGI835" s="230"/>
      <c r="EGJ835" s="230"/>
      <c r="EGK835" s="230"/>
      <c r="EGL835" s="230"/>
      <c r="EGM835" s="230"/>
      <c r="EGN835" s="230"/>
      <c r="EGO835" s="230"/>
      <c r="EGP835" s="230"/>
      <c r="EGQ835" s="230"/>
      <c r="EGR835" s="230"/>
      <c r="EGS835" s="230"/>
      <c r="EGT835" s="230"/>
      <c r="EGU835" s="230"/>
      <c r="EGV835" s="230"/>
      <c r="EGW835" s="230"/>
      <c r="EGX835" s="230"/>
      <c r="EGY835" s="230"/>
      <c r="EGZ835" s="230"/>
      <c r="EHA835" s="230"/>
      <c r="EHB835" s="230"/>
      <c r="EHC835" s="230"/>
      <c r="EHD835" s="230"/>
      <c r="EHE835" s="230"/>
      <c r="EHF835" s="230"/>
      <c r="EHG835" s="230"/>
      <c r="EHH835" s="230"/>
      <c r="EHI835" s="230"/>
      <c r="EHJ835" s="230"/>
      <c r="EHK835" s="230"/>
      <c r="EHL835" s="230"/>
      <c r="EHM835" s="230"/>
      <c r="EHN835" s="230"/>
      <c r="EHO835" s="230"/>
      <c r="EHP835" s="230"/>
      <c r="EHQ835" s="230"/>
      <c r="EHR835" s="230"/>
      <c r="EHS835" s="230"/>
      <c r="EHT835" s="230"/>
      <c r="EHU835" s="230"/>
      <c r="EHV835" s="230"/>
      <c r="EHW835" s="230"/>
      <c r="EHX835" s="230"/>
      <c r="EHY835" s="230"/>
      <c r="EHZ835" s="230"/>
      <c r="EIA835" s="230"/>
      <c r="EIB835" s="230"/>
      <c r="EIC835" s="230"/>
      <c r="EID835" s="230"/>
      <c r="EIE835" s="230"/>
      <c r="EIF835" s="230"/>
      <c r="EIG835" s="230"/>
      <c r="EIH835" s="230"/>
      <c r="EII835" s="230"/>
      <c r="EIJ835" s="230"/>
      <c r="EIK835" s="230"/>
      <c r="EIL835" s="230"/>
      <c r="EIM835" s="230"/>
      <c r="EIN835" s="230"/>
      <c r="EIO835" s="230"/>
      <c r="EIP835" s="230"/>
      <c r="EIQ835" s="230"/>
      <c r="EIR835" s="230"/>
      <c r="EIS835" s="230"/>
      <c r="EIT835" s="230"/>
      <c r="EIU835" s="230"/>
      <c r="EIV835" s="230"/>
      <c r="EIW835" s="230"/>
      <c r="EIX835" s="230"/>
      <c r="EIY835" s="230"/>
      <c r="EIZ835" s="230"/>
      <c r="EJA835" s="230"/>
      <c r="EJB835" s="230"/>
      <c r="EJC835" s="230"/>
      <c r="EJD835" s="230"/>
      <c r="EJE835" s="230"/>
      <c r="EJF835" s="230"/>
      <c r="EJG835" s="230"/>
      <c r="EJH835" s="230"/>
      <c r="EJI835" s="230"/>
      <c r="EJJ835" s="230"/>
      <c r="EJK835" s="230"/>
      <c r="EJL835" s="230"/>
      <c r="EJM835" s="230"/>
      <c r="EJN835" s="230"/>
      <c r="EJO835" s="230"/>
      <c r="EJP835" s="230"/>
      <c r="EJQ835" s="230"/>
      <c r="EJR835" s="230"/>
      <c r="EJS835" s="230"/>
      <c r="EJT835" s="230"/>
      <c r="EJU835" s="230"/>
      <c r="EJV835" s="230"/>
      <c r="EJW835" s="230"/>
      <c r="EJX835" s="230"/>
      <c r="EJY835" s="230"/>
      <c r="EJZ835" s="230"/>
      <c r="EKA835" s="230"/>
      <c r="EKB835" s="230"/>
      <c r="EKC835" s="230"/>
      <c r="EKD835" s="230"/>
      <c r="EKE835" s="230"/>
      <c r="EKF835" s="230"/>
      <c r="EKG835" s="230"/>
      <c r="EKH835" s="230"/>
      <c r="EKI835" s="230"/>
      <c r="EKJ835" s="230"/>
      <c r="EKK835" s="230"/>
      <c r="EKL835" s="230"/>
      <c r="EKM835" s="230"/>
      <c r="EKN835" s="230"/>
      <c r="EKO835" s="230"/>
      <c r="EKP835" s="230"/>
      <c r="EKQ835" s="230"/>
      <c r="EKR835" s="230"/>
      <c r="EKS835" s="230"/>
      <c r="EKT835" s="230"/>
      <c r="EKU835" s="230"/>
      <c r="EKV835" s="230"/>
      <c r="EKW835" s="230"/>
      <c r="EKX835" s="230"/>
      <c r="EKY835" s="230"/>
      <c r="EKZ835" s="230"/>
      <c r="ELA835" s="230"/>
      <c r="ELB835" s="230"/>
      <c r="ELC835" s="230"/>
      <c r="ELD835" s="230"/>
      <c r="ELE835" s="230"/>
      <c r="ELF835" s="230"/>
      <c r="ELG835" s="230"/>
      <c r="ELH835" s="230"/>
      <c r="ELI835" s="230"/>
      <c r="ELJ835" s="230"/>
      <c r="ELK835" s="230"/>
      <c r="ELL835" s="230"/>
      <c r="ELM835" s="230"/>
      <c r="ELN835" s="230"/>
      <c r="ELO835" s="230"/>
      <c r="ELP835" s="230"/>
      <c r="ELQ835" s="230"/>
      <c r="ELR835" s="230"/>
      <c r="ELS835" s="230"/>
      <c r="ELT835" s="230"/>
      <c r="ELU835" s="230"/>
      <c r="ELV835" s="230"/>
      <c r="ELW835" s="230"/>
      <c r="ELX835" s="230"/>
      <c r="ELY835" s="230"/>
      <c r="ELZ835" s="230"/>
      <c r="EMA835" s="230"/>
      <c r="EMB835" s="230"/>
      <c r="EMC835" s="230"/>
      <c r="EMD835" s="230"/>
      <c r="EME835" s="230"/>
      <c r="EMF835" s="230"/>
      <c r="EMG835" s="230"/>
      <c r="EMH835" s="230"/>
      <c r="EMI835" s="230"/>
      <c r="EMJ835" s="230"/>
      <c r="EMK835" s="230"/>
      <c r="EML835" s="230"/>
      <c r="EMM835" s="230"/>
      <c r="EMN835" s="230"/>
      <c r="EMO835" s="230"/>
      <c r="EMP835" s="230"/>
      <c r="EMQ835" s="230"/>
      <c r="EMR835" s="230"/>
      <c r="EMS835" s="230"/>
      <c r="EMT835" s="230"/>
      <c r="EMU835" s="230"/>
      <c r="EMV835" s="230"/>
      <c r="EMW835" s="230"/>
      <c r="EMX835" s="230"/>
      <c r="EMY835" s="230"/>
      <c r="EMZ835" s="230"/>
      <c r="ENA835" s="230"/>
      <c r="ENB835" s="230"/>
      <c r="ENC835" s="230"/>
      <c r="END835" s="230"/>
      <c r="ENE835" s="230"/>
      <c r="ENF835" s="230"/>
      <c r="ENG835" s="230"/>
      <c r="ENH835" s="230"/>
      <c r="ENI835" s="230"/>
      <c r="ENJ835" s="230"/>
      <c r="ENK835" s="230"/>
      <c r="ENL835" s="230"/>
      <c r="ENM835" s="230"/>
      <c r="ENN835" s="230"/>
      <c r="ENO835" s="230"/>
      <c r="ENP835" s="230"/>
      <c r="ENQ835" s="230"/>
      <c r="ENR835" s="230"/>
      <c r="ENS835" s="230"/>
      <c r="ENT835" s="230"/>
      <c r="ENU835" s="230"/>
      <c r="ENV835" s="230"/>
      <c r="ENW835" s="230"/>
      <c r="ENX835" s="230"/>
      <c r="ENY835" s="230"/>
      <c r="ENZ835" s="230"/>
      <c r="EOA835" s="230"/>
      <c r="EOB835" s="230"/>
      <c r="EOC835" s="230"/>
      <c r="EOD835" s="230"/>
      <c r="EOE835" s="230"/>
      <c r="EOF835" s="230"/>
      <c r="EOG835" s="230"/>
      <c r="EOH835" s="230"/>
      <c r="EOI835" s="230"/>
      <c r="EOJ835" s="230"/>
      <c r="EOK835" s="230"/>
      <c r="EOL835" s="230"/>
      <c r="EOM835" s="230"/>
      <c r="EON835" s="230"/>
      <c r="EOO835" s="230"/>
      <c r="EOP835" s="230"/>
      <c r="EOQ835" s="230"/>
      <c r="EOR835" s="230"/>
      <c r="EOS835" s="230"/>
      <c r="EOT835" s="230"/>
      <c r="EOU835" s="230"/>
      <c r="EOV835" s="230"/>
      <c r="EOW835" s="230"/>
      <c r="EOX835" s="230"/>
      <c r="EOY835" s="230"/>
      <c r="EOZ835" s="230"/>
      <c r="EPA835" s="230"/>
      <c r="EPB835" s="230"/>
      <c r="EPC835" s="230"/>
      <c r="EPD835" s="230"/>
      <c r="EPE835" s="230"/>
      <c r="EPF835" s="230"/>
      <c r="EPG835" s="230"/>
      <c r="EPH835" s="230"/>
      <c r="EPI835" s="230"/>
      <c r="EPJ835" s="230"/>
      <c r="EPK835" s="230"/>
      <c r="EPL835" s="230"/>
      <c r="EPM835" s="230"/>
      <c r="EPN835" s="230"/>
      <c r="EPO835" s="230"/>
      <c r="EPP835" s="230"/>
      <c r="EPQ835" s="230"/>
      <c r="EPR835" s="230"/>
      <c r="EPS835" s="230"/>
      <c r="EPT835" s="230"/>
      <c r="EPU835" s="230"/>
      <c r="EPV835" s="230"/>
      <c r="EPW835" s="230"/>
      <c r="EPX835" s="230"/>
      <c r="EPY835" s="230"/>
      <c r="EPZ835" s="230"/>
      <c r="EQA835" s="230"/>
      <c r="EQB835" s="230"/>
      <c r="EQC835" s="230"/>
      <c r="EQD835" s="230"/>
      <c r="EQE835" s="230"/>
      <c r="EQF835" s="230"/>
      <c r="EQG835" s="230"/>
      <c r="EQH835" s="230"/>
      <c r="EQI835" s="230"/>
      <c r="EQJ835" s="230"/>
      <c r="EQK835" s="230"/>
      <c r="EQL835" s="230"/>
      <c r="EQM835" s="230"/>
      <c r="EQN835" s="230"/>
      <c r="EQO835" s="230"/>
      <c r="EQP835" s="230"/>
      <c r="EQQ835" s="230"/>
      <c r="EQR835" s="230"/>
      <c r="EQS835" s="230"/>
      <c r="EQT835" s="230"/>
      <c r="EQU835" s="230"/>
      <c r="EQV835" s="230"/>
      <c r="EQW835" s="230"/>
      <c r="EQX835" s="230"/>
      <c r="EQY835" s="230"/>
      <c r="EQZ835" s="230"/>
      <c r="ERA835" s="230"/>
      <c r="ERB835" s="230"/>
      <c r="ERC835" s="230"/>
      <c r="ERD835" s="230"/>
      <c r="ERE835" s="230"/>
      <c r="ERF835" s="230"/>
      <c r="ERG835" s="230"/>
      <c r="ERH835" s="230"/>
      <c r="ERI835" s="230"/>
      <c r="ERJ835" s="230"/>
      <c r="ERK835" s="230"/>
      <c r="ERL835" s="230"/>
      <c r="ERM835" s="230"/>
      <c r="ERN835" s="230"/>
      <c r="ERO835" s="230"/>
      <c r="ERP835" s="230"/>
      <c r="ERQ835" s="230"/>
      <c r="ERR835" s="230"/>
      <c r="ERS835" s="230"/>
      <c r="ERT835" s="230"/>
      <c r="ERU835" s="230"/>
      <c r="ERV835" s="230"/>
      <c r="ERW835" s="230"/>
      <c r="ERX835" s="230"/>
      <c r="ERY835" s="230"/>
      <c r="ERZ835" s="230"/>
      <c r="ESA835" s="230"/>
      <c r="ESB835" s="230"/>
      <c r="ESC835" s="230"/>
      <c r="ESD835" s="230"/>
      <c r="ESE835" s="230"/>
      <c r="ESF835" s="230"/>
      <c r="ESG835" s="230"/>
      <c r="ESH835" s="230"/>
      <c r="ESI835" s="230"/>
      <c r="ESJ835" s="230"/>
      <c r="ESK835" s="230"/>
      <c r="ESL835" s="230"/>
      <c r="ESM835" s="230"/>
      <c r="ESN835" s="230"/>
      <c r="ESO835" s="230"/>
      <c r="ESP835" s="230"/>
      <c r="ESQ835" s="230"/>
      <c r="ESR835" s="230"/>
      <c r="ESS835" s="230"/>
      <c r="EST835" s="230"/>
      <c r="ESU835" s="230"/>
      <c r="ESV835" s="230"/>
      <c r="ESW835" s="230"/>
      <c r="ESX835" s="230"/>
      <c r="ESY835" s="230"/>
      <c r="ESZ835" s="230"/>
      <c r="ETA835" s="230"/>
      <c r="ETB835" s="230"/>
      <c r="ETC835" s="230"/>
      <c r="ETD835" s="230"/>
      <c r="ETE835" s="230"/>
      <c r="ETF835" s="230"/>
      <c r="ETG835" s="230"/>
      <c r="ETH835" s="230"/>
      <c r="ETI835" s="230"/>
      <c r="ETJ835" s="230"/>
      <c r="ETK835" s="230"/>
      <c r="ETL835" s="230"/>
      <c r="ETM835" s="230"/>
      <c r="ETN835" s="230"/>
      <c r="ETO835" s="230"/>
      <c r="ETP835" s="230"/>
      <c r="ETQ835" s="230"/>
      <c r="ETR835" s="230"/>
      <c r="ETS835" s="230"/>
      <c r="ETT835" s="230"/>
      <c r="ETU835" s="230"/>
      <c r="ETV835" s="230"/>
      <c r="ETW835" s="230"/>
      <c r="ETX835" s="230"/>
      <c r="ETY835" s="230"/>
      <c r="ETZ835" s="230"/>
      <c r="EUA835" s="230"/>
      <c r="EUB835" s="230"/>
      <c r="EUC835" s="230"/>
      <c r="EUD835" s="230"/>
      <c r="EUE835" s="230"/>
      <c r="EUF835" s="230"/>
      <c r="EUG835" s="230"/>
      <c r="EUH835" s="230"/>
      <c r="EUI835" s="230"/>
      <c r="EUJ835" s="230"/>
      <c r="EUK835" s="230"/>
      <c r="EUL835" s="230"/>
      <c r="EUM835" s="230"/>
      <c r="EUN835" s="230"/>
      <c r="EUO835" s="230"/>
      <c r="EUP835" s="230"/>
      <c r="EUQ835" s="230"/>
      <c r="EUR835" s="230"/>
      <c r="EUS835" s="230"/>
      <c r="EUT835" s="230"/>
      <c r="EUU835" s="230"/>
      <c r="EUV835" s="230"/>
      <c r="EUW835" s="230"/>
      <c r="EUX835" s="230"/>
      <c r="EUY835" s="230"/>
      <c r="EUZ835" s="230"/>
      <c r="EVA835" s="230"/>
      <c r="EVB835" s="230"/>
      <c r="EVC835" s="230"/>
      <c r="EVD835" s="230"/>
      <c r="EVE835" s="230"/>
      <c r="EVF835" s="230"/>
      <c r="EVG835" s="230"/>
      <c r="EVH835" s="230"/>
      <c r="EVI835" s="230"/>
      <c r="EVJ835" s="230"/>
      <c r="EVK835" s="230"/>
      <c r="EVL835" s="230"/>
      <c r="EVM835" s="230"/>
      <c r="EVN835" s="230"/>
      <c r="EVO835" s="230"/>
      <c r="EVP835" s="230"/>
      <c r="EVQ835" s="230"/>
      <c r="EVR835" s="230"/>
      <c r="EVS835" s="230"/>
      <c r="EVT835" s="230"/>
      <c r="EVU835" s="230"/>
      <c r="EVV835" s="230"/>
      <c r="EVW835" s="230"/>
      <c r="EVX835" s="230"/>
      <c r="EVY835" s="230"/>
      <c r="EVZ835" s="230"/>
      <c r="EWA835" s="230"/>
      <c r="EWB835" s="230"/>
      <c r="EWC835" s="230"/>
      <c r="EWD835" s="230"/>
      <c r="EWE835" s="230"/>
      <c r="EWF835" s="230"/>
      <c r="EWG835" s="230"/>
      <c r="EWH835" s="230"/>
      <c r="EWI835" s="230"/>
      <c r="EWJ835" s="230"/>
      <c r="EWK835" s="230"/>
      <c r="EWL835" s="230"/>
      <c r="EWM835" s="230"/>
      <c r="EWN835" s="230"/>
      <c r="EWO835" s="230"/>
      <c r="EWP835" s="230"/>
      <c r="EWQ835" s="230"/>
      <c r="EWR835" s="230"/>
      <c r="EWS835" s="230"/>
      <c r="EWT835" s="230"/>
      <c r="EWU835" s="230"/>
      <c r="EWV835" s="230"/>
      <c r="EWW835" s="230"/>
      <c r="EWX835" s="230"/>
      <c r="EWY835" s="230"/>
      <c r="EWZ835" s="230"/>
      <c r="EXA835" s="230"/>
      <c r="EXB835" s="230"/>
      <c r="EXC835" s="230"/>
      <c r="EXD835" s="230"/>
      <c r="EXE835" s="230"/>
      <c r="EXF835" s="230"/>
      <c r="EXG835" s="230"/>
      <c r="EXH835" s="230"/>
      <c r="EXI835" s="230"/>
      <c r="EXJ835" s="230"/>
      <c r="EXK835" s="230"/>
      <c r="EXL835" s="230"/>
      <c r="EXM835" s="230"/>
      <c r="EXN835" s="230"/>
      <c r="EXO835" s="230"/>
      <c r="EXP835" s="230"/>
      <c r="EXQ835" s="230"/>
      <c r="EXR835" s="230"/>
      <c r="EXS835" s="230"/>
      <c r="EXT835" s="230"/>
      <c r="EXU835" s="230"/>
      <c r="EXV835" s="230"/>
      <c r="EXW835" s="230"/>
      <c r="EXX835" s="230"/>
      <c r="EXY835" s="230"/>
      <c r="EXZ835" s="230"/>
      <c r="EYA835" s="230"/>
      <c r="EYB835" s="230"/>
      <c r="EYC835" s="230"/>
      <c r="EYD835" s="230"/>
      <c r="EYE835" s="230"/>
      <c r="EYF835" s="230"/>
      <c r="EYG835" s="230"/>
      <c r="EYH835" s="230"/>
      <c r="EYI835" s="230"/>
      <c r="EYJ835" s="230"/>
      <c r="EYK835" s="230"/>
      <c r="EYL835" s="230"/>
      <c r="EYM835" s="230"/>
      <c r="EYN835" s="230"/>
      <c r="EYO835" s="230"/>
      <c r="EYP835" s="230"/>
      <c r="EYQ835" s="230"/>
      <c r="EYR835" s="230"/>
      <c r="EYS835" s="230"/>
      <c r="EYT835" s="230"/>
      <c r="EYU835" s="230"/>
      <c r="EYV835" s="230"/>
      <c r="EYW835" s="230"/>
      <c r="EYX835" s="230"/>
      <c r="EYY835" s="230"/>
      <c r="EYZ835" s="230"/>
      <c r="EZA835" s="230"/>
      <c r="EZB835" s="230"/>
      <c r="EZC835" s="230"/>
      <c r="EZD835" s="230"/>
      <c r="EZE835" s="230"/>
      <c r="EZF835" s="230"/>
      <c r="EZG835" s="230"/>
      <c r="EZH835" s="230"/>
      <c r="EZI835" s="230"/>
      <c r="EZJ835" s="230"/>
      <c r="EZK835" s="230"/>
      <c r="EZL835" s="230"/>
      <c r="EZM835" s="230"/>
      <c r="EZN835" s="230"/>
      <c r="EZO835" s="230"/>
      <c r="EZP835" s="230"/>
      <c r="EZQ835" s="230"/>
      <c r="EZR835" s="230"/>
      <c r="EZS835" s="230"/>
      <c r="EZT835" s="230"/>
      <c r="EZU835" s="230"/>
      <c r="EZV835" s="230"/>
      <c r="EZW835" s="230"/>
      <c r="EZX835" s="230"/>
      <c r="EZY835" s="230"/>
      <c r="EZZ835" s="230"/>
      <c r="FAA835" s="230"/>
      <c r="FAB835" s="230"/>
      <c r="FAC835" s="230"/>
      <c r="FAD835" s="230"/>
      <c r="FAE835" s="230"/>
      <c r="FAF835" s="230"/>
      <c r="FAG835" s="230"/>
      <c r="FAH835" s="230"/>
      <c r="FAI835" s="230"/>
      <c r="FAJ835" s="230"/>
      <c r="FAK835" s="230"/>
      <c r="FAL835" s="230"/>
      <c r="FAM835" s="230"/>
      <c r="FAN835" s="230"/>
      <c r="FAO835" s="230"/>
      <c r="FAP835" s="230"/>
      <c r="FAQ835" s="230"/>
      <c r="FAR835" s="230"/>
      <c r="FAS835" s="230"/>
      <c r="FAT835" s="230"/>
      <c r="FAU835" s="230"/>
      <c r="FAV835" s="230"/>
      <c r="FAW835" s="230"/>
      <c r="FAX835" s="230"/>
      <c r="FAY835" s="230"/>
      <c r="FAZ835" s="230"/>
      <c r="FBA835" s="230"/>
      <c r="FBB835" s="230"/>
      <c r="FBC835" s="230"/>
      <c r="FBD835" s="230"/>
      <c r="FBE835" s="230"/>
      <c r="FBF835" s="230"/>
      <c r="FBG835" s="230"/>
      <c r="FBH835" s="230"/>
      <c r="FBI835" s="230"/>
      <c r="FBJ835" s="230"/>
      <c r="FBK835" s="230"/>
      <c r="FBL835" s="230"/>
      <c r="FBM835" s="230"/>
      <c r="FBN835" s="230"/>
      <c r="FBO835" s="230"/>
      <c r="FBP835" s="230"/>
      <c r="FBQ835" s="230"/>
      <c r="FBR835" s="230"/>
      <c r="FBS835" s="230"/>
      <c r="FBT835" s="230"/>
      <c r="FBU835" s="230"/>
      <c r="FBV835" s="230"/>
      <c r="FBW835" s="230"/>
      <c r="FBX835" s="230"/>
      <c r="FBY835" s="230"/>
      <c r="FBZ835" s="230"/>
      <c r="FCA835" s="230"/>
      <c r="FCB835" s="230"/>
      <c r="FCC835" s="230"/>
      <c r="FCD835" s="230"/>
      <c r="FCE835" s="230"/>
      <c r="FCF835" s="230"/>
      <c r="FCG835" s="230"/>
      <c r="FCH835" s="230"/>
      <c r="FCI835" s="230"/>
      <c r="FCJ835" s="230"/>
      <c r="FCK835" s="230"/>
      <c r="FCL835" s="230"/>
      <c r="FCM835" s="230"/>
      <c r="FCN835" s="230"/>
      <c r="FCO835" s="230"/>
      <c r="FCP835" s="230"/>
      <c r="FCQ835" s="230"/>
      <c r="FCR835" s="230"/>
      <c r="FCS835" s="230"/>
      <c r="FCT835" s="230"/>
      <c r="FCU835" s="230"/>
      <c r="FCV835" s="230"/>
      <c r="FCW835" s="230"/>
      <c r="FCX835" s="230"/>
      <c r="FCY835" s="230"/>
      <c r="FCZ835" s="230"/>
      <c r="FDA835" s="230"/>
      <c r="FDB835" s="230"/>
      <c r="FDC835" s="230"/>
      <c r="FDD835" s="230"/>
      <c r="FDE835" s="230"/>
      <c r="FDF835" s="230"/>
      <c r="FDG835" s="230"/>
      <c r="FDH835" s="230"/>
      <c r="FDI835" s="230"/>
      <c r="FDJ835" s="230"/>
      <c r="FDK835" s="230"/>
      <c r="FDL835" s="230"/>
      <c r="FDM835" s="230"/>
      <c r="FDN835" s="230"/>
      <c r="FDO835" s="230"/>
      <c r="FDP835" s="230"/>
      <c r="FDQ835" s="230"/>
      <c r="FDR835" s="230"/>
      <c r="FDS835" s="230"/>
      <c r="FDT835" s="230"/>
      <c r="FDU835" s="230"/>
      <c r="FDV835" s="230"/>
      <c r="FDW835" s="230"/>
      <c r="FDX835" s="230"/>
      <c r="FDY835" s="230"/>
      <c r="FDZ835" s="230"/>
      <c r="FEA835" s="230"/>
      <c r="FEB835" s="230"/>
      <c r="FEC835" s="230"/>
      <c r="FED835" s="230"/>
      <c r="FEE835" s="230"/>
      <c r="FEF835" s="230"/>
      <c r="FEG835" s="230"/>
      <c r="FEH835" s="230"/>
      <c r="FEI835" s="230"/>
      <c r="FEJ835" s="230"/>
      <c r="FEK835" s="230"/>
      <c r="FEL835" s="230"/>
      <c r="FEM835" s="230"/>
      <c r="FEN835" s="230"/>
      <c r="FEO835" s="230"/>
      <c r="FEP835" s="230"/>
      <c r="FEQ835" s="230"/>
      <c r="FER835" s="230"/>
      <c r="FES835" s="230"/>
      <c r="FET835" s="230"/>
      <c r="FEU835" s="230"/>
      <c r="FEV835" s="230"/>
      <c r="FEW835" s="230"/>
      <c r="FEX835" s="230"/>
      <c r="FEY835" s="230"/>
      <c r="FEZ835" s="230"/>
      <c r="FFA835" s="230"/>
      <c r="FFB835" s="230"/>
      <c r="FFC835" s="230"/>
      <c r="FFD835" s="230"/>
      <c r="FFE835" s="230"/>
      <c r="FFF835" s="230"/>
      <c r="FFG835" s="230"/>
      <c r="FFH835" s="230"/>
      <c r="FFI835" s="230"/>
      <c r="FFJ835" s="230"/>
      <c r="FFK835" s="230"/>
      <c r="FFL835" s="230"/>
      <c r="FFM835" s="230"/>
      <c r="FFN835" s="230"/>
      <c r="FFO835" s="230"/>
      <c r="FFP835" s="230"/>
      <c r="FFQ835" s="230"/>
      <c r="FFR835" s="230"/>
      <c r="FFS835" s="230"/>
      <c r="FFT835" s="230"/>
      <c r="FFU835" s="230"/>
      <c r="FFV835" s="230"/>
      <c r="FFW835" s="230"/>
      <c r="FFX835" s="230"/>
      <c r="FFY835" s="230"/>
      <c r="FFZ835" s="230"/>
      <c r="FGA835" s="230"/>
      <c r="FGB835" s="230"/>
      <c r="FGC835" s="230"/>
      <c r="FGD835" s="230"/>
      <c r="FGE835" s="230"/>
      <c r="FGF835" s="230"/>
      <c r="FGG835" s="230"/>
      <c r="FGH835" s="230"/>
      <c r="FGI835" s="230"/>
      <c r="FGJ835" s="230"/>
      <c r="FGK835" s="230"/>
      <c r="FGL835" s="230"/>
      <c r="FGM835" s="230"/>
      <c r="FGN835" s="230"/>
      <c r="FGO835" s="230"/>
      <c r="FGP835" s="230"/>
      <c r="FGQ835" s="230"/>
      <c r="FGR835" s="230"/>
      <c r="FGS835" s="230"/>
      <c r="FGT835" s="230"/>
      <c r="FGU835" s="230"/>
      <c r="FGV835" s="230"/>
      <c r="FGW835" s="230"/>
      <c r="FGX835" s="230"/>
      <c r="FGY835" s="230"/>
      <c r="FGZ835" s="230"/>
      <c r="FHA835" s="230"/>
      <c r="FHB835" s="230"/>
      <c r="FHC835" s="230"/>
      <c r="FHD835" s="230"/>
      <c r="FHE835" s="230"/>
      <c r="FHF835" s="230"/>
      <c r="FHG835" s="230"/>
      <c r="FHH835" s="230"/>
      <c r="FHI835" s="230"/>
      <c r="FHJ835" s="230"/>
      <c r="FHK835" s="230"/>
      <c r="FHL835" s="230"/>
      <c r="FHM835" s="230"/>
      <c r="FHN835" s="230"/>
      <c r="FHO835" s="230"/>
      <c r="FHP835" s="230"/>
      <c r="FHQ835" s="230"/>
      <c r="FHR835" s="230"/>
      <c r="FHS835" s="230"/>
      <c r="FHT835" s="230"/>
      <c r="FHU835" s="230"/>
      <c r="FHV835" s="230"/>
      <c r="FHW835" s="230"/>
      <c r="FHX835" s="230"/>
      <c r="FHY835" s="230"/>
      <c r="FHZ835" s="230"/>
      <c r="FIA835" s="230"/>
      <c r="FIB835" s="230"/>
      <c r="FIC835" s="230"/>
      <c r="FID835" s="230"/>
      <c r="FIE835" s="230"/>
      <c r="FIF835" s="230"/>
      <c r="FIG835" s="230"/>
      <c r="FIH835" s="230"/>
      <c r="FII835" s="230"/>
      <c r="FIJ835" s="230"/>
      <c r="FIK835" s="230"/>
      <c r="FIL835" s="230"/>
      <c r="FIM835" s="230"/>
      <c r="FIN835" s="230"/>
      <c r="FIO835" s="230"/>
      <c r="FIP835" s="230"/>
      <c r="FIQ835" s="230"/>
      <c r="FIR835" s="230"/>
      <c r="FIS835" s="230"/>
      <c r="FIT835" s="230"/>
      <c r="FIU835" s="230"/>
      <c r="FIV835" s="230"/>
      <c r="FIW835" s="230"/>
      <c r="FIX835" s="230"/>
      <c r="FIY835" s="230"/>
      <c r="FIZ835" s="230"/>
      <c r="FJA835" s="230"/>
      <c r="FJB835" s="230"/>
      <c r="FJC835" s="230"/>
      <c r="FJD835" s="230"/>
      <c r="FJE835" s="230"/>
      <c r="FJF835" s="230"/>
      <c r="FJG835" s="230"/>
      <c r="FJH835" s="230"/>
      <c r="FJI835" s="230"/>
      <c r="FJJ835" s="230"/>
      <c r="FJK835" s="230"/>
      <c r="FJL835" s="230"/>
      <c r="FJM835" s="230"/>
      <c r="FJN835" s="230"/>
      <c r="FJO835" s="230"/>
      <c r="FJP835" s="230"/>
      <c r="FJQ835" s="230"/>
      <c r="FJR835" s="230"/>
      <c r="FJS835" s="230"/>
      <c r="FJT835" s="230"/>
      <c r="FJU835" s="230"/>
      <c r="FJV835" s="230"/>
      <c r="FJW835" s="230"/>
      <c r="FJX835" s="230"/>
      <c r="FJY835" s="230"/>
      <c r="FJZ835" s="230"/>
      <c r="FKA835" s="230"/>
      <c r="FKB835" s="230"/>
      <c r="FKC835" s="230"/>
      <c r="FKD835" s="230"/>
      <c r="FKE835" s="230"/>
      <c r="FKF835" s="230"/>
      <c r="FKG835" s="230"/>
      <c r="FKH835" s="230"/>
      <c r="FKI835" s="230"/>
      <c r="FKJ835" s="230"/>
      <c r="FKK835" s="230"/>
      <c r="FKL835" s="230"/>
      <c r="FKM835" s="230"/>
      <c r="FKN835" s="230"/>
      <c r="FKO835" s="230"/>
      <c r="FKP835" s="230"/>
      <c r="FKQ835" s="230"/>
      <c r="FKR835" s="230"/>
      <c r="FKS835" s="230"/>
      <c r="FKT835" s="230"/>
      <c r="FKU835" s="230"/>
      <c r="FKV835" s="230"/>
      <c r="FKW835" s="230"/>
      <c r="FKX835" s="230"/>
      <c r="FKY835" s="230"/>
      <c r="FKZ835" s="230"/>
      <c r="FLA835" s="230"/>
      <c r="FLB835" s="230"/>
      <c r="FLC835" s="230"/>
      <c r="FLD835" s="230"/>
      <c r="FLE835" s="230"/>
      <c r="FLF835" s="230"/>
      <c r="FLG835" s="230"/>
      <c r="FLH835" s="230"/>
      <c r="FLI835" s="230"/>
      <c r="FLJ835" s="230"/>
      <c r="FLK835" s="230"/>
      <c r="FLL835" s="230"/>
      <c r="FLM835" s="230"/>
      <c r="FLN835" s="230"/>
      <c r="FLO835" s="230"/>
      <c r="FLP835" s="230"/>
      <c r="FLQ835" s="230"/>
      <c r="FLR835" s="230"/>
      <c r="FLS835" s="230"/>
      <c r="FLT835" s="230"/>
      <c r="FLU835" s="230"/>
      <c r="FLV835" s="230"/>
      <c r="FLW835" s="230"/>
      <c r="FLX835" s="230"/>
      <c r="FLY835" s="230"/>
      <c r="FLZ835" s="230"/>
      <c r="FMA835" s="230"/>
      <c r="FMB835" s="230"/>
      <c r="FMC835" s="230"/>
      <c r="FMD835" s="230"/>
      <c r="FME835" s="230"/>
      <c r="FMF835" s="230"/>
      <c r="FMG835" s="230"/>
      <c r="FMH835" s="230"/>
      <c r="FMI835" s="230"/>
      <c r="FMJ835" s="230"/>
      <c r="FMK835" s="230"/>
      <c r="FML835" s="230"/>
      <c r="FMM835" s="230"/>
      <c r="FMN835" s="230"/>
      <c r="FMO835" s="230"/>
      <c r="FMP835" s="230"/>
      <c r="FMQ835" s="230"/>
      <c r="FMR835" s="230"/>
      <c r="FMS835" s="230"/>
      <c r="FMT835" s="230"/>
      <c r="FMU835" s="230"/>
      <c r="FMV835" s="230"/>
      <c r="FMW835" s="230"/>
      <c r="FMX835" s="230"/>
      <c r="FMY835" s="230"/>
      <c r="FMZ835" s="230"/>
      <c r="FNA835" s="230"/>
      <c r="FNB835" s="230"/>
      <c r="FNC835" s="230"/>
      <c r="FND835" s="230"/>
      <c r="FNE835" s="230"/>
      <c r="FNF835" s="230"/>
      <c r="FNG835" s="230"/>
      <c r="FNH835" s="230"/>
      <c r="FNI835" s="230"/>
      <c r="FNJ835" s="230"/>
      <c r="FNK835" s="230"/>
      <c r="FNL835" s="230"/>
      <c r="FNM835" s="230"/>
      <c r="FNN835" s="230"/>
      <c r="FNO835" s="230"/>
      <c r="FNP835" s="230"/>
      <c r="FNQ835" s="230"/>
      <c r="FNR835" s="230"/>
      <c r="FNS835" s="230"/>
      <c r="FNT835" s="230"/>
      <c r="FNU835" s="230"/>
      <c r="FNV835" s="230"/>
      <c r="FNW835" s="230"/>
      <c r="FNX835" s="230"/>
      <c r="FNY835" s="230"/>
      <c r="FNZ835" s="230"/>
      <c r="FOA835" s="230"/>
      <c r="FOB835" s="230"/>
      <c r="FOC835" s="230"/>
      <c r="FOD835" s="230"/>
      <c r="FOE835" s="230"/>
      <c r="FOF835" s="230"/>
      <c r="FOG835" s="230"/>
      <c r="FOH835" s="230"/>
      <c r="FOI835" s="230"/>
      <c r="FOJ835" s="230"/>
      <c r="FOK835" s="230"/>
      <c r="FOL835" s="230"/>
      <c r="FOM835" s="230"/>
      <c r="FON835" s="230"/>
      <c r="FOO835" s="230"/>
      <c r="FOP835" s="230"/>
      <c r="FOQ835" s="230"/>
      <c r="FOR835" s="230"/>
      <c r="FOS835" s="230"/>
      <c r="FOT835" s="230"/>
      <c r="FOU835" s="230"/>
      <c r="FOV835" s="230"/>
      <c r="FOW835" s="230"/>
      <c r="FOX835" s="230"/>
      <c r="FOY835" s="230"/>
      <c r="FOZ835" s="230"/>
      <c r="FPA835" s="230"/>
      <c r="FPB835" s="230"/>
      <c r="FPC835" s="230"/>
      <c r="FPD835" s="230"/>
      <c r="FPE835" s="230"/>
      <c r="FPF835" s="230"/>
      <c r="FPG835" s="230"/>
      <c r="FPH835" s="230"/>
      <c r="FPI835" s="230"/>
      <c r="FPJ835" s="230"/>
      <c r="FPK835" s="230"/>
      <c r="FPL835" s="230"/>
      <c r="FPM835" s="230"/>
      <c r="FPN835" s="230"/>
      <c r="FPO835" s="230"/>
      <c r="FPP835" s="230"/>
      <c r="FPQ835" s="230"/>
      <c r="FPR835" s="230"/>
      <c r="FPS835" s="230"/>
      <c r="FPT835" s="230"/>
      <c r="FPU835" s="230"/>
      <c r="FPV835" s="230"/>
      <c r="FPW835" s="230"/>
      <c r="FPX835" s="230"/>
      <c r="FPY835" s="230"/>
      <c r="FPZ835" s="230"/>
      <c r="FQA835" s="230"/>
      <c r="FQB835" s="230"/>
      <c r="FQC835" s="230"/>
      <c r="FQD835" s="230"/>
      <c r="FQE835" s="230"/>
      <c r="FQF835" s="230"/>
      <c r="FQG835" s="230"/>
      <c r="FQH835" s="230"/>
      <c r="FQI835" s="230"/>
      <c r="FQJ835" s="230"/>
      <c r="FQK835" s="230"/>
      <c r="FQL835" s="230"/>
      <c r="FQM835" s="230"/>
      <c r="FQN835" s="230"/>
      <c r="FQO835" s="230"/>
      <c r="FQP835" s="230"/>
      <c r="FQQ835" s="230"/>
      <c r="FQR835" s="230"/>
      <c r="FQS835" s="230"/>
      <c r="FQT835" s="230"/>
      <c r="FQU835" s="230"/>
      <c r="FQV835" s="230"/>
      <c r="FQW835" s="230"/>
      <c r="FQX835" s="230"/>
      <c r="FQY835" s="230"/>
      <c r="FQZ835" s="230"/>
      <c r="FRA835" s="230"/>
      <c r="FRB835" s="230"/>
      <c r="FRC835" s="230"/>
      <c r="FRD835" s="230"/>
      <c r="FRE835" s="230"/>
      <c r="FRF835" s="230"/>
      <c r="FRG835" s="230"/>
      <c r="FRH835" s="230"/>
      <c r="FRI835" s="230"/>
      <c r="FRJ835" s="230"/>
      <c r="FRK835" s="230"/>
      <c r="FRL835" s="230"/>
      <c r="FRM835" s="230"/>
      <c r="FRN835" s="230"/>
      <c r="FRO835" s="230"/>
      <c r="FRP835" s="230"/>
      <c r="FRQ835" s="230"/>
      <c r="FRR835" s="230"/>
      <c r="FRS835" s="230"/>
      <c r="FRT835" s="230"/>
      <c r="FRU835" s="230"/>
      <c r="FRV835" s="230"/>
      <c r="FRW835" s="230"/>
      <c r="FRX835" s="230"/>
      <c r="FRY835" s="230"/>
      <c r="FRZ835" s="230"/>
      <c r="FSA835" s="230"/>
      <c r="FSB835" s="230"/>
      <c r="FSC835" s="230"/>
      <c r="FSD835" s="230"/>
      <c r="FSE835" s="230"/>
      <c r="FSF835" s="230"/>
      <c r="FSG835" s="230"/>
      <c r="FSH835" s="230"/>
      <c r="FSI835" s="230"/>
      <c r="FSJ835" s="230"/>
      <c r="FSK835" s="230"/>
      <c r="FSL835" s="230"/>
      <c r="FSM835" s="230"/>
      <c r="FSN835" s="230"/>
      <c r="FSO835" s="230"/>
      <c r="FSP835" s="230"/>
      <c r="FSQ835" s="230"/>
      <c r="FSR835" s="230"/>
      <c r="FSS835" s="230"/>
      <c r="FST835" s="230"/>
      <c r="FSU835" s="230"/>
      <c r="FSV835" s="230"/>
      <c r="FSW835" s="230"/>
      <c r="FSX835" s="230"/>
      <c r="FSY835" s="230"/>
      <c r="FSZ835" s="230"/>
      <c r="FTA835" s="230"/>
      <c r="FTB835" s="230"/>
      <c r="FTC835" s="230"/>
      <c r="FTD835" s="230"/>
      <c r="FTE835" s="230"/>
      <c r="FTF835" s="230"/>
      <c r="FTG835" s="230"/>
      <c r="FTH835" s="230"/>
      <c r="FTI835" s="230"/>
      <c r="FTJ835" s="230"/>
      <c r="FTK835" s="230"/>
      <c r="FTL835" s="230"/>
      <c r="FTM835" s="230"/>
      <c r="FTN835" s="230"/>
      <c r="FTO835" s="230"/>
      <c r="FTP835" s="230"/>
      <c r="FTQ835" s="230"/>
      <c r="FTR835" s="230"/>
      <c r="FTS835" s="230"/>
      <c r="FTT835" s="230"/>
      <c r="FTU835" s="230"/>
      <c r="FTV835" s="230"/>
      <c r="FTW835" s="230"/>
      <c r="FTX835" s="230"/>
      <c r="FTY835" s="230"/>
      <c r="FTZ835" s="230"/>
      <c r="FUA835" s="230"/>
      <c r="FUB835" s="230"/>
      <c r="FUC835" s="230"/>
      <c r="FUD835" s="230"/>
      <c r="FUE835" s="230"/>
      <c r="FUF835" s="230"/>
      <c r="FUG835" s="230"/>
      <c r="FUH835" s="230"/>
      <c r="FUI835" s="230"/>
      <c r="FUJ835" s="230"/>
      <c r="FUK835" s="230"/>
      <c r="FUL835" s="230"/>
      <c r="FUM835" s="230"/>
      <c r="FUN835" s="230"/>
      <c r="FUO835" s="230"/>
      <c r="FUP835" s="230"/>
      <c r="FUQ835" s="230"/>
      <c r="FUR835" s="230"/>
      <c r="FUS835" s="230"/>
      <c r="FUT835" s="230"/>
      <c r="FUU835" s="230"/>
      <c r="FUV835" s="230"/>
      <c r="FUW835" s="230"/>
      <c r="FUX835" s="230"/>
      <c r="FUY835" s="230"/>
      <c r="FUZ835" s="230"/>
      <c r="FVA835" s="230"/>
      <c r="FVB835" s="230"/>
      <c r="FVC835" s="230"/>
      <c r="FVD835" s="230"/>
      <c r="FVE835" s="230"/>
      <c r="FVF835" s="230"/>
      <c r="FVG835" s="230"/>
      <c r="FVH835" s="230"/>
      <c r="FVI835" s="230"/>
      <c r="FVJ835" s="230"/>
      <c r="FVK835" s="230"/>
      <c r="FVL835" s="230"/>
      <c r="FVM835" s="230"/>
      <c r="FVN835" s="230"/>
      <c r="FVO835" s="230"/>
      <c r="FVP835" s="230"/>
      <c r="FVQ835" s="230"/>
      <c r="FVR835" s="230"/>
      <c r="FVS835" s="230"/>
      <c r="FVT835" s="230"/>
      <c r="FVU835" s="230"/>
      <c r="FVV835" s="230"/>
      <c r="FVW835" s="230"/>
      <c r="FVX835" s="230"/>
      <c r="FVY835" s="230"/>
      <c r="FVZ835" s="230"/>
      <c r="FWA835" s="230"/>
      <c r="FWB835" s="230"/>
      <c r="FWC835" s="230"/>
      <c r="FWD835" s="230"/>
      <c r="FWE835" s="230"/>
      <c r="FWF835" s="230"/>
      <c r="FWG835" s="230"/>
      <c r="FWH835" s="230"/>
      <c r="FWI835" s="230"/>
      <c r="FWJ835" s="230"/>
      <c r="FWK835" s="230"/>
      <c r="FWL835" s="230"/>
      <c r="FWM835" s="230"/>
      <c r="FWN835" s="230"/>
      <c r="FWO835" s="230"/>
      <c r="FWP835" s="230"/>
      <c r="FWQ835" s="230"/>
      <c r="FWR835" s="230"/>
      <c r="FWS835" s="230"/>
      <c r="FWT835" s="230"/>
      <c r="FWU835" s="230"/>
      <c r="FWV835" s="230"/>
      <c r="FWW835" s="230"/>
      <c r="FWX835" s="230"/>
      <c r="FWY835" s="230"/>
      <c r="FWZ835" s="230"/>
      <c r="FXA835" s="230"/>
      <c r="FXB835" s="230"/>
      <c r="FXC835" s="230"/>
      <c r="FXD835" s="230"/>
      <c r="FXE835" s="230"/>
      <c r="FXF835" s="230"/>
      <c r="FXG835" s="230"/>
      <c r="FXH835" s="230"/>
      <c r="FXI835" s="230"/>
      <c r="FXJ835" s="230"/>
      <c r="FXK835" s="230"/>
      <c r="FXL835" s="230"/>
      <c r="FXM835" s="230"/>
      <c r="FXN835" s="230"/>
      <c r="FXO835" s="230"/>
      <c r="FXP835" s="230"/>
      <c r="FXQ835" s="230"/>
      <c r="FXR835" s="230"/>
      <c r="FXS835" s="230"/>
      <c r="FXT835" s="230"/>
      <c r="FXU835" s="230"/>
      <c r="FXV835" s="230"/>
      <c r="FXW835" s="230"/>
      <c r="FXX835" s="230"/>
      <c r="FXY835" s="230"/>
      <c r="FXZ835" s="230"/>
      <c r="FYA835" s="230"/>
      <c r="FYB835" s="230"/>
      <c r="FYC835" s="230"/>
      <c r="FYD835" s="230"/>
      <c r="FYE835" s="230"/>
      <c r="FYF835" s="230"/>
      <c r="FYG835" s="230"/>
      <c r="FYH835" s="230"/>
      <c r="FYI835" s="230"/>
      <c r="FYJ835" s="230"/>
      <c r="FYK835" s="230"/>
      <c r="FYL835" s="230"/>
      <c r="FYM835" s="230"/>
      <c r="FYN835" s="230"/>
      <c r="FYO835" s="230"/>
      <c r="FYP835" s="230"/>
      <c r="FYQ835" s="230"/>
      <c r="FYR835" s="230"/>
      <c r="FYS835" s="230"/>
      <c r="FYT835" s="230"/>
      <c r="FYU835" s="230"/>
      <c r="FYV835" s="230"/>
      <c r="FYW835" s="230"/>
      <c r="FYX835" s="230"/>
      <c r="FYY835" s="230"/>
      <c r="FYZ835" s="230"/>
      <c r="FZA835" s="230"/>
      <c r="FZB835" s="230"/>
      <c r="FZC835" s="230"/>
      <c r="FZD835" s="230"/>
      <c r="FZE835" s="230"/>
      <c r="FZF835" s="230"/>
      <c r="FZG835" s="230"/>
      <c r="FZH835" s="230"/>
      <c r="FZI835" s="230"/>
      <c r="FZJ835" s="230"/>
      <c r="FZK835" s="230"/>
      <c r="FZL835" s="230"/>
      <c r="FZM835" s="230"/>
      <c r="FZN835" s="230"/>
      <c r="FZO835" s="230"/>
      <c r="FZP835" s="230"/>
      <c r="FZQ835" s="230"/>
      <c r="FZR835" s="230"/>
      <c r="FZS835" s="230"/>
      <c r="FZT835" s="230"/>
      <c r="FZU835" s="230"/>
      <c r="FZV835" s="230"/>
      <c r="FZW835" s="230"/>
      <c r="FZX835" s="230"/>
      <c r="FZY835" s="230"/>
      <c r="FZZ835" s="230"/>
      <c r="GAA835" s="230"/>
      <c r="GAB835" s="230"/>
      <c r="GAC835" s="230"/>
      <c r="GAD835" s="230"/>
      <c r="GAE835" s="230"/>
      <c r="GAF835" s="230"/>
      <c r="GAG835" s="230"/>
      <c r="GAH835" s="230"/>
      <c r="GAI835" s="230"/>
      <c r="GAJ835" s="230"/>
      <c r="GAK835" s="230"/>
      <c r="GAL835" s="230"/>
      <c r="GAM835" s="230"/>
      <c r="GAN835" s="230"/>
      <c r="GAO835" s="230"/>
      <c r="GAP835" s="230"/>
      <c r="GAQ835" s="230"/>
      <c r="GAR835" s="230"/>
      <c r="GAS835" s="230"/>
      <c r="GAT835" s="230"/>
      <c r="GAU835" s="230"/>
      <c r="GAV835" s="230"/>
      <c r="GAW835" s="230"/>
      <c r="GAX835" s="230"/>
      <c r="GAY835" s="230"/>
      <c r="GAZ835" s="230"/>
      <c r="GBA835" s="230"/>
      <c r="GBB835" s="230"/>
      <c r="GBC835" s="230"/>
      <c r="GBD835" s="230"/>
      <c r="GBE835" s="230"/>
      <c r="GBF835" s="230"/>
      <c r="GBG835" s="230"/>
      <c r="GBH835" s="230"/>
      <c r="GBI835" s="230"/>
      <c r="GBJ835" s="230"/>
      <c r="GBK835" s="230"/>
      <c r="GBL835" s="230"/>
      <c r="GBM835" s="230"/>
      <c r="GBN835" s="230"/>
      <c r="GBO835" s="230"/>
      <c r="GBP835" s="230"/>
      <c r="GBQ835" s="230"/>
      <c r="GBR835" s="230"/>
      <c r="GBS835" s="230"/>
      <c r="GBT835" s="230"/>
      <c r="GBU835" s="230"/>
      <c r="GBV835" s="230"/>
      <c r="GBW835" s="230"/>
      <c r="GBX835" s="230"/>
      <c r="GBY835" s="230"/>
      <c r="GBZ835" s="230"/>
      <c r="GCA835" s="230"/>
      <c r="GCB835" s="230"/>
      <c r="GCC835" s="230"/>
      <c r="GCD835" s="230"/>
      <c r="GCE835" s="230"/>
      <c r="GCF835" s="230"/>
      <c r="GCG835" s="230"/>
      <c r="GCH835" s="230"/>
      <c r="GCI835" s="230"/>
      <c r="GCJ835" s="230"/>
      <c r="GCK835" s="230"/>
      <c r="GCL835" s="230"/>
      <c r="GCM835" s="230"/>
      <c r="GCN835" s="230"/>
      <c r="GCO835" s="230"/>
      <c r="GCP835" s="230"/>
      <c r="GCQ835" s="230"/>
      <c r="GCR835" s="230"/>
      <c r="GCS835" s="230"/>
      <c r="GCT835" s="230"/>
      <c r="GCU835" s="230"/>
      <c r="GCV835" s="230"/>
      <c r="GCW835" s="230"/>
      <c r="GCX835" s="230"/>
      <c r="GCY835" s="230"/>
      <c r="GCZ835" s="230"/>
      <c r="GDA835" s="230"/>
      <c r="GDB835" s="230"/>
      <c r="GDC835" s="230"/>
      <c r="GDD835" s="230"/>
      <c r="GDE835" s="230"/>
      <c r="GDF835" s="230"/>
      <c r="GDG835" s="230"/>
      <c r="GDH835" s="230"/>
      <c r="GDI835" s="230"/>
      <c r="GDJ835" s="230"/>
      <c r="GDK835" s="230"/>
      <c r="GDL835" s="230"/>
      <c r="GDM835" s="230"/>
      <c r="GDN835" s="230"/>
      <c r="GDO835" s="230"/>
      <c r="GDP835" s="230"/>
      <c r="GDQ835" s="230"/>
      <c r="GDR835" s="230"/>
      <c r="GDS835" s="230"/>
      <c r="GDT835" s="230"/>
      <c r="GDU835" s="230"/>
      <c r="GDV835" s="230"/>
      <c r="GDW835" s="230"/>
      <c r="GDX835" s="230"/>
      <c r="GDY835" s="230"/>
      <c r="GDZ835" s="230"/>
      <c r="GEA835" s="230"/>
      <c r="GEB835" s="230"/>
      <c r="GEC835" s="230"/>
      <c r="GED835" s="230"/>
      <c r="GEE835" s="230"/>
      <c r="GEF835" s="230"/>
      <c r="GEG835" s="230"/>
      <c r="GEH835" s="230"/>
      <c r="GEI835" s="230"/>
      <c r="GEJ835" s="230"/>
      <c r="GEK835" s="230"/>
      <c r="GEL835" s="230"/>
      <c r="GEM835" s="230"/>
      <c r="GEN835" s="230"/>
      <c r="GEO835" s="230"/>
      <c r="GEP835" s="230"/>
      <c r="GEQ835" s="230"/>
      <c r="GER835" s="230"/>
      <c r="GES835" s="230"/>
      <c r="GET835" s="230"/>
      <c r="GEU835" s="230"/>
      <c r="GEV835" s="230"/>
      <c r="GEW835" s="230"/>
      <c r="GEX835" s="230"/>
      <c r="GEY835" s="230"/>
      <c r="GEZ835" s="230"/>
      <c r="GFA835" s="230"/>
      <c r="GFB835" s="230"/>
      <c r="GFC835" s="230"/>
      <c r="GFD835" s="230"/>
      <c r="GFE835" s="230"/>
      <c r="GFF835" s="230"/>
      <c r="GFG835" s="230"/>
      <c r="GFH835" s="230"/>
      <c r="GFI835" s="230"/>
      <c r="GFJ835" s="230"/>
      <c r="GFK835" s="230"/>
      <c r="GFL835" s="230"/>
      <c r="GFM835" s="230"/>
      <c r="GFN835" s="230"/>
      <c r="GFO835" s="230"/>
      <c r="GFP835" s="230"/>
      <c r="GFQ835" s="230"/>
      <c r="GFR835" s="230"/>
      <c r="GFS835" s="230"/>
      <c r="GFT835" s="230"/>
      <c r="GFU835" s="230"/>
      <c r="GFV835" s="230"/>
      <c r="GFW835" s="230"/>
      <c r="GFX835" s="230"/>
      <c r="GFY835" s="230"/>
      <c r="GFZ835" s="230"/>
      <c r="GGA835" s="230"/>
      <c r="GGB835" s="230"/>
      <c r="GGC835" s="230"/>
      <c r="GGD835" s="230"/>
      <c r="GGE835" s="230"/>
      <c r="GGF835" s="230"/>
      <c r="GGG835" s="230"/>
      <c r="GGH835" s="230"/>
      <c r="GGI835" s="230"/>
      <c r="GGJ835" s="230"/>
      <c r="GGK835" s="230"/>
      <c r="GGL835" s="230"/>
      <c r="GGM835" s="230"/>
      <c r="GGN835" s="230"/>
      <c r="GGO835" s="230"/>
      <c r="GGP835" s="230"/>
      <c r="GGQ835" s="230"/>
      <c r="GGR835" s="230"/>
      <c r="GGS835" s="230"/>
      <c r="GGT835" s="230"/>
      <c r="GGU835" s="230"/>
      <c r="GGV835" s="230"/>
      <c r="GGW835" s="230"/>
      <c r="GGX835" s="230"/>
      <c r="GGY835" s="230"/>
      <c r="GGZ835" s="230"/>
      <c r="GHA835" s="230"/>
      <c r="GHB835" s="230"/>
      <c r="GHC835" s="230"/>
      <c r="GHD835" s="230"/>
      <c r="GHE835" s="230"/>
      <c r="GHF835" s="230"/>
      <c r="GHG835" s="230"/>
      <c r="GHH835" s="230"/>
      <c r="GHI835" s="230"/>
      <c r="GHJ835" s="230"/>
      <c r="GHK835" s="230"/>
      <c r="GHL835" s="230"/>
      <c r="GHM835" s="230"/>
      <c r="GHN835" s="230"/>
      <c r="GHO835" s="230"/>
      <c r="GHP835" s="230"/>
      <c r="GHQ835" s="230"/>
      <c r="GHR835" s="230"/>
      <c r="GHS835" s="230"/>
      <c r="GHT835" s="230"/>
      <c r="GHU835" s="230"/>
      <c r="GHV835" s="230"/>
      <c r="GHW835" s="230"/>
      <c r="GHX835" s="230"/>
      <c r="GHY835" s="230"/>
      <c r="GHZ835" s="230"/>
      <c r="GIA835" s="230"/>
      <c r="GIB835" s="230"/>
      <c r="GIC835" s="230"/>
      <c r="GID835" s="230"/>
      <c r="GIE835" s="230"/>
      <c r="GIF835" s="230"/>
      <c r="GIG835" s="230"/>
      <c r="GIH835" s="230"/>
      <c r="GII835" s="230"/>
      <c r="GIJ835" s="230"/>
      <c r="GIK835" s="230"/>
      <c r="GIL835" s="230"/>
      <c r="GIM835" s="230"/>
      <c r="GIN835" s="230"/>
      <c r="GIO835" s="230"/>
      <c r="GIP835" s="230"/>
      <c r="GIQ835" s="230"/>
      <c r="GIR835" s="230"/>
      <c r="GIS835" s="230"/>
      <c r="GIT835" s="230"/>
      <c r="GIU835" s="230"/>
      <c r="GIV835" s="230"/>
      <c r="GIW835" s="230"/>
      <c r="GIX835" s="230"/>
      <c r="GIY835" s="230"/>
      <c r="GIZ835" s="230"/>
      <c r="GJA835" s="230"/>
      <c r="GJB835" s="230"/>
      <c r="GJC835" s="230"/>
      <c r="GJD835" s="230"/>
      <c r="GJE835" s="230"/>
      <c r="GJF835" s="230"/>
      <c r="GJG835" s="230"/>
      <c r="GJH835" s="230"/>
      <c r="GJI835" s="230"/>
      <c r="GJJ835" s="230"/>
      <c r="GJK835" s="230"/>
      <c r="GJL835" s="230"/>
      <c r="GJM835" s="230"/>
      <c r="GJN835" s="230"/>
      <c r="GJO835" s="230"/>
      <c r="GJP835" s="230"/>
      <c r="GJQ835" s="230"/>
      <c r="GJR835" s="230"/>
      <c r="GJS835" s="230"/>
      <c r="GJT835" s="230"/>
      <c r="GJU835" s="230"/>
      <c r="GJV835" s="230"/>
      <c r="GJW835" s="230"/>
      <c r="GJX835" s="230"/>
      <c r="GJY835" s="230"/>
      <c r="GJZ835" s="230"/>
      <c r="GKA835" s="230"/>
      <c r="GKB835" s="230"/>
      <c r="GKC835" s="230"/>
      <c r="GKD835" s="230"/>
      <c r="GKE835" s="230"/>
      <c r="GKF835" s="230"/>
      <c r="GKG835" s="230"/>
      <c r="GKH835" s="230"/>
      <c r="GKI835" s="230"/>
      <c r="GKJ835" s="230"/>
      <c r="GKK835" s="230"/>
      <c r="GKL835" s="230"/>
      <c r="GKM835" s="230"/>
      <c r="GKN835" s="230"/>
      <c r="GKO835" s="230"/>
      <c r="GKP835" s="230"/>
      <c r="GKQ835" s="230"/>
      <c r="GKR835" s="230"/>
      <c r="GKS835" s="230"/>
      <c r="GKT835" s="230"/>
      <c r="GKU835" s="230"/>
      <c r="GKV835" s="230"/>
      <c r="GKW835" s="230"/>
      <c r="GKX835" s="230"/>
      <c r="GKY835" s="230"/>
      <c r="GKZ835" s="230"/>
      <c r="GLA835" s="230"/>
      <c r="GLB835" s="230"/>
      <c r="GLC835" s="230"/>
      <c r="GLD835" s="230"/>
      <c r="GLE835" s="230"/>
      <c r="GLF835" s="230"/>
      <c r="GLG835" s="230"/>
      <c r="GLH835" s="230"/>
      <c r="GLI835" s="230"/>
      <c r="GLJ835" s="230"/>
      <c r="GLK835" s="230"/>
      <c r="GLL835" s="230"/>
      <c r="GLM835" s="230"/>
      <c r="GLN835" s="230"/>
      <c r="GLO835" s="230"/>
      <c r="GLP835" s="230"/>
      <c r="GLQ835" s="230"/>
      <c r="GLR835" s="230"/>
      <c r="GLS835" s="230"/>
      <c r="GLT835" s="230"/>
      <c r="GLU835" s="230"/>
      <c r="GLV835" s="230"/>
      <c r="GLW835" s="230"/>
      <c r="GLX835" s="230"/>
      <c r="GLY835" s="230"/>
      <c r="GLZ835" s="230"/>
      <c r="GMA835" s="230"/>
      <c r="GMB835" s="230"/>
      <c r="GMC835" s="230"/>
      <c r="GMD835" s="230"/>
      <c r="GME835" s="230"/>
      <c r="GMF835" s="230"/>
      <c r="GMG835" s="230"/>
      <c r="GMH835" s="230"/>
      <c r="GMI835" s="230"/>
      <c r="GMJ835" s="230"/>
      <c r="GMK835" s="230"/>
      <c r="GML835" s="230"/>
      <c r="GMM835" s="230"/>
      <c r="GMN835" s="230"/>
      <c r="GMO835" s="230"/>
      <c r="GMP835" s="230"/>
      <c r="GMQ835" s="230"/>
      <c r="GMR835" s="230"/>
      <c r="GMS835" s="230"/>
      <c r="GMT835" s="230"/>
      <c r="GMU835" s="230"/>
      <c r="GMV835" s="230"/>
      <c r="GMW835" s="230"/>
      <c r="GMX835" s="230"/>
      <c r="GMY835" s="230"/>
      <c r="GMZ835" s="230"/>
      <c r="GNA835" s="230"/>
      <c r="GNB835" s="230"/>
      <c r="GNC835" s="230"/>
      <c r="GND835" s="230"/>
      <c r="GNE835" s="230"/>
      <c r="GNF835" s="230"/>
      <c r="GNG835" s="230"/>
      <c r="GNH835" s="230"/>
      <c r="GNI835" s="230"/>
      <c r="GNJ835" s="230"/>
      <c r="GNK835" s="230"/>
      <c r="GNL835" s="230"/>
      <c r="GNM835" s="230"/>
      <c r="GNN835" s="230"/>
      <c r="GNO835" s="230"/>
      <c r="GNP835" s="230"/>
      <c r="GNQ835" s="230"/>
      <c r="GNR835" s="230"/>
      <c r="GNS835" s="230"/>
      <c r="GNT835" s="230"/>
      <c r="GNU835" s="230"/>
      <c r="GNV835" s="230"/>
      <c r="GNW835" s="230"/>
      <c r="GNX835" s="230"/>
      <c r="GNY835" s="230"/>
      <c r="GNZ835" s="230"/>
      <c r="GOA835" s="230"/>
      <c r="GOB835" s="230"/>
      <c r="GOC835" s="230"/>
      <c r="GOD835" s="230"/>
      <c r="GOE835" s="230"/>
      <c r="GOF835" s="230"/>
      <c r="GOG835" s="230"/>
      <c r="GOH835" s="230"/>
      <c r="GOI835" s="230"/>
      <c r="GOJ835" s="230"/>
      <c r="GOK835" s="230"/>
      <c r="GOL835" s="230"/>
      <c r="GOM835" s="230"/>
      <c r="GON835" s="230"/>
      <c r="GOO835" s="230"/>
      <c r="GOP835" s="230"/>
      <c r="GOQ835" s="230"/>
      <c r="GOR835" s="230"/>
      <c r="GOS835" s="230"/>
      <c r="GOT835" s="230"/>
      <c r="GOU835" s="230"/>
      <c r="GOV835" s="230"/>
      <c r="GOW835" s="230"/>
      <c r="GOX835" s="230"/>
      <c r="GOY835" s="230"/>
      <c r="GOZ835" s="230"/>
      <c r="GPA835" s="230"/>
      <c r="GPB835" s="230"/>
      <c r="GPC835" s="230"/>
      <c r="GPD835" s="230"/>
      <c r="GPE835" s="230"/>
      <c r="GPF835" s="230"/>
      <c r="GPG835" s="230"/>
      <c r="GPH835" s="230"/>
      <c r="GPI835" s="230"/>
      <c r="GPJ835" s="230"/>
      <c r="GPK835" s="230"/>
      <c r="GPL835" s="230"/>
      <c r="GPM835" s="230"/>
      <c r="GPN835" s="230"/>
      <c r="GPO835" s="230"/>
      <c r="GPP835" s="230"/>
      <c r="GPQ835" s="230"/>
      <c r="GPR835" s="230"/>
      <c r="GPS835" s="230"/>
      <c r="GPT835" s="230"/>
      <c r="GPU835" s="230"/>
      <c r="GPV835" s="230"/>
      <c r="GPW835" s="230"/>
      <c r="GPX835" s="230"/>
      <c r="GPY835" s="230"/>
      <c r="GPZ835" s="230"/>
      <c r="GQA835" s="230"/>
      <c r="GQB835" s="230"/>
      <c r="GQC835" s="230"/>
      <c r="GQD835" s="230"/>
      <c r="GQE835" s="230"/>
      <c r="GQF835" s="230"/>
      <c r="GQG835" s="230"/>
      <c r="GQH835" s="230"/>
      <c r="GQI835" s="230"/>
      <c r="GQJ835" s="230"/>
      <c r="GQK835" s="230"/>
      <c r="GQL835" s="230"/>
      <c r="GQM835" s="230"/>
      <c r="GQN835" s="230"/>
      <c r="GQO835" s="230"/>
      <c r="GQP835" s="230"/>
      <c r="GQQ835" s="230"/>
      <c r="GQR835" s="230"/>
      <c r="GQS835" s="230"/>
      <c r="GQT835" s="230"/>
      <c r="GQU835" s="230"/>
      <c r="GQV835" s="230"/>
      <c r="GQW835" s="230"/>
      <c r="GQX835" s="230"/>
      <c r="GQY835" s="230"/>
      <c r="GQZ835" s="230"/>
      <c r="GRA835" s="230"/>
      <c r="GRB835" s="230"/>
      <c r="GRC835" s="230"/>
      <c r="GRD835" s="230"/>
      <c r="GRE835" s="230"/>
      <c r="GRF835" s="230"/>
      <c r="GRG835" s="230"/>
      <c r="GRH835" s="230"/>
      <c r="GRI835" s="230"/>
      <c r="GRJ835" s="230"/>
      <c r="GRK835" s="230"/>
      <c r="GRL835" s="230"/>
      <c r="GRM835" s="230"/>
      <c r="GRN835" s="230"/>
      <c r="GRO835" s="230"/>
      <c r="GRP835" s="230"/>
      <c r="GRQ835" s="230"/>
      <c r="GRR835" s="230"/>
      <c r="GRS835" s="230"/>
      <c r="GRT835" s="230"/>
      <c r="GRU835" s="230"/>
      <c r="GRV835" s="230"/>
      <c r="GRW835" s="230"/>
      <c r="GRX835" s="230"/>
      <c r="GRY835" s="230"/>
      <c r="GRZ835" s="230"/>
      <c r="GSA835" s="230"/>
      <c r="GSB835" s="230"/>
      <c r="GSC835" s="230"/>
      <c r="GSD835" s="230"/>
      <c r="GSE835" s="230"/>
      <c r="GSF835" s="230"/>
      <c r="GSG835" s="230"/>
      <c r="GSH835" s="230"/>
      <c r="GSI835" s="230"/>
      <c r="GSJ835" s="230"/>
      <c r="GSK835" s="230"/>
      <c r="GSL835" s="230"/>
      <c r="GSM835" s="230"/>
      <c r="GSN835" s="230"/>
      <c r="GSO835" s="230"/>
      <c r="GSP835" s="230"/>
      <c r="GSQ835" s="230"/>
      <c r="GSR835" s="230"/>
      <c r="GSS835" s="230"/>
      <c r="GST835" s="230"/>
      <c r="GSU835" s="230"/>
      <c r="GSV835" s="230"/>
      <c r="GSW835" s="230"/>
      <c r="GSX835" s="230"/>
      <c r="GSY835" s="230"/>
      <c r="GSZ835" s="230"/>
      <c r="GTA835" s="230"/>
      <c r="GTB835" s="230"/>
      <c r="GTC835" s="230"/>
      <c r="GTD835" s="230"/>
      <c r="GTE835" s="230"/>
      <c r="GTF835" s="230"/>
      <c r="GTG835" s="230"/>
      <c r="GTH835" s="230"/>
      <c r="GTI835" s="230"/>
      <c r="GTJ835" s="230"/>
      <c r="GTK835" s="230"/>
      <c r="GTL835" s="230"/>
      <c r="GTM835" s="230"/>
      <c r="GTN835" s="230"/>
      <c r="GTO835" s="230"/>
      <c r="GTP835" s="230"/>
      <c r="GTQ835" s="230"/>
      <c r="GTR835" s="230"/>
      <c r="GTS835" s="230"/>
      <c r="GTT835" s="230"/>
      <c r="GTU835" s="230"/>
      <c r="GTV835" s="230"/>
      <c r="GTW835" s="230"/>
      <c r="GTX835" s="230"/>
      <c r="GTY835" s="230"/>
      <c r="GTZ835" s="230"/>
      <c r="GUA835" s="230"/>
      <c r="GUB835" s="230"/>
      <c r="GUC835" s="230"/>
      <c r="GUD835" s="230"/>
      <c r="GUE835" s="230"/>
      <c r="GUF835" s="230"/>
      <c r="GUG835" s="230"/>
      <c r="GUH835" s="230"/>
      <c r="GUI835" s="230"/>
      <c r="GUJ835" s="230"/>
      <c r="GUK835" s="230"/>
      <c r="GUL835" s="230"/>
      <c r="GUM835" s="230"/>
      <c r="GUN835" s="230"/>
      <c r="GUO835" s="230"/>
      <c r="GUP835" s="230"/>
      <c r="GUQ835" s="230"/>
      <c r="GUR835" s="230"/>
      <c r="GUS835" s="230"/>
      <c r="GUT835" s="230"/>
      <c r="GUU835" s="230"/>
      <c r="GUV835" s="230"/>
      <c r="GUW835" s="230"/>
      <c r="GUX835" s="230"/>
      <c r="GUY835" s="230"/>
      <c r="GUZ835" s="230"/>
      <c r="GVA835" s="230"/>
      <c r="GVB835" s="230"/>
      <c r="GVC835" s="230"/>
      <c r="GVD835" s="230"/>
      <c r="GVE835" s="230"/>
      <c r="GVF835" s="230"/>
      <c r="GVG835" s="230"/>
      <c r="GVH835" s="230"/>
      <c r="GVI835" s="230"/>
      <c r="GVJ835" s="230"/>
      <c r="GVK835" s="230"/>
      <c r="GVL835" s="230"/>
      <c r="GVM835" s="230"/>
      <c r="GVN835" s="230"/>
      <c r="GVO835" s="230"/>
      <c r="GVP835" s="230"/>
      <c r="GVQ835" s="230"/>
      <c r="GVR835" s="230"/>
      <c r="GVS835" s="230"/>
      <c r="GVT835" s="230"/>
      <c r="GVU835" s="230"/>
      <c r="GVV835" s="230"/>
      <c r="GVW835" s="230"/>
      <c r="GVX835" s="230"/>
      <c r="GVY835" s="230"/>
      <c r="GVZ835" s="230"/>
      <c r="GWA835" s="230"/>
      <c r="GWB835" s="230"/>
      <c r="GWC835" s="230"/>
      <c r="GWD835" s="230"/>
      <c r="GWE835" s="230"/>
      <c r="GWF835" s="230"/>
      <c r="GWG835" s="230"/>
      <c r="GWH835" s="230"/>
      <c r="GWI835" s="230"/>
      <c r="GWJ835" s="230"/>
      <c r="GWK835" s="230"/>
      <c r="GWL835" s="230"/>
      <c r="GWM835" s="230"/>
      <c r="GWN835" s="230"/>
      <c r="GWO835" s="230"/>
      <c r="GWP835" s="230"/>
      <c r="GWQ835" s="230"/>
      <c r="GWR835" s="230"/>
      <c r="GWS835" s="230"/>
      <c r="GWT835" s="230"/>
      <c r="GWU835" s="230"/>
      <c r="GWV835" s="230"/>
      <c r="GWW835" s="230"/>
      <c r="GWX835" s="230"/>
      <c r="GWY835" s="230"/>
      <c r="GWZ835" s="230"/>
      <c r="GXA835" s="230"/>
      <c r="GXB835" s="230"/>
      <c r="GXC835" s="230"/>
      <c r="GXD835" s="230"/>
      <c r="GXE835" s="230"/>
      <c r="GXF835" s="230"/>
      <c r="GXG835" s="230"/>
      <c r="GXH835" s="230"/>
      <c r="GXI835" s="230"/>
      <c r="GXJ835" s="230"/>
      <c r="GXK835" s="230"/>
      <c r="GXL835" s="230"/>
      <c r="GXM835" s="230"/>
      <c r="GXN835" s="230"/>
      <c r="GXO835" s="230"/>
      <c r="GXP835" s="230"/>
      <c r="GXQ835" s="230"/>
      <c r="GXR835" s="230"/>
      <c r="GXS835" s="230"/>
      <c r="GXT835" s="230"/>
      <c r="GXU835" s="230"/>
      <c r="GXV835" s="230"/>
      <c r="GXW835" s="230"/>
      <c r="GXX835" s="230"/>
      <c r="GXY835" s="230"/>
      <c r="GXZ835" s="230"/>
      <c r="GYA835" s="230"/>
      <c r="GYB835" s="230"/>
      <c r="GYC835" s="230"/>
      <c r="GYD835" s="230"/>
      <c r="GYE835" s="230"/>
      <c r="GYF835" s="230"/>
      <c r="GYG835" s="230"/>
      <c r="GYH835" s="230"/>
      <c r="GYI835" s="230"/>
      <c r="GYJ835" s="230"/>
      <c r="GYK835" s="230"/>
      <c r="GYL835" s="230"/>
      <c r="GYM835" s="230"/>
      <c r="GYN835" s="230"/>
      <c r="GYO835" s="230"/>
      <c r="GYP835" s="230"/>
      <c r="GYQ835" s="230"/>
      <c r="GYR835" s="230"/>
      <c r="GYS835" s="230"/>
      <c r="GYT835" s="230"/>
      <c r="GYU835" s="230"/>
      <c r="GYV835" s="230"/>
      <c r="GYW835" s="230"/>
      <c r="GYX835" s="230"/>
      <c r="GYY835" s="230"/>
      <c r="GYZ835" s="230"/>
      <c r="GZA835" s="230"/>
      <c r="GZB835" s="230"/>
      <c r="GZC835" s="230"/>
      <c r="GZD835" s="230"/>
      <c r="GZE835" s="230"/>
      <c r="GZF835" s="230"/>
      <c r="GZG835" s="230"/>
      <c r="GZH835" s="230"/>
      <c r="GZI835" s="230"/>
      <c r="GZJ835" s="230"/>
      <c r="GZK835" s="230"/>
      <c r="GZL835" s="230"/>
      <c r="GZM835" s="230"/>
      <c r="GZN835" s="230"/>
      <c r="GZO835" s="230"/>
      <c r="GZP835" s="230"/>
      <c r="GZQ835" s="230"/>
      <c r="GZR835" s="230"/>
      <c r="GZS835" s="230"/>
      <c r="GZT835" s="230"/>
      <c r="GZU835" s="230"/>
      <c r="GZV835" s="230"/>
      <c r="GZW835" s="230"/>
      <c r="GZX835" s="230"/>
      <c r="GZY835" s="230"/>
      <c r="GZZ835" s="230"/>
      <c r="HAA835" s="230"/>
      <c r="HAB835" s="230"/>
      <c r="HAC835" s="230"/>
      <c r="HAD835" s="230"/>
      <c r="HAE835" s="230"/>
      <c r="HAF835" s="230"/>
      <c r="HAG835" s="230"/>
      <c r="HAH835" s="230"/>
      <c r="HAI835" s="230"/>
      <c r="HAJ835" s="230"/>
      <c r="HAK835" s="230"/>
      <c r="HAL835" s="230"/>
      <c r="HAM835" s="230"/>
      <c r="HAN835" s="230"/>
      <c r="HAO835" s="230"/>
      <c r="HAP835" s="230"/>
      <c r="HAQ835" s="230"/>
      <c r="HAR835" s="230"/>
      <c r="HAS835" s="230"/>
      <c r="HAT835" s="230"/>
      <c r="HAU835" s="230"/>
      <c r="HAV835" s="230"/>
      <c r="HAW835" s="230"/>
      <c r="HAX835" s="230"/>
      <c r="HAY835" s="230"/>
      <c r="HAZ835" s="230"/>
      <c r="HBA835" s="230"/>
      <c r="HBB835" s="230"/>
      <c r="HBC835" s="230"/>
      <c r="HBD835" s="230"/>
      <c r="HBE835" s="230"/>
      <c r="HBF835" s="230"/>
      <c r="HBG835" s="230"/>
      <c r="HBH835" s="230"/>
      <c r="HBI835" s="230"/>
      <c r="HBJ835" s="230"/>
      <c r="HBK835" s="230"/>
      <c r="HBL835" s="230"/>
      <c r="HBM835" s="230"/>
      <c r="HBN835" s="230"/>
      <c r="HBO835" s="230"/>
      <c r="HBP835" s="230"/>
      <c r="HBQ835" s="230"/>
      <c r="HBR835" s="230"/>
      <c r="HBS835" s="230"/>
      <c r="HBT835" s="230"/>
      <c r="HBU835" s="230"/>
      <c r="HBV835" s="230"/>
      <c r="HBW835" s="230"/>
      <c r="HBX835" s="230"/>
      <c r="HBY835" s="230"/>
      <c r="HBZ835" s="230"/>
      <c r="HCA835" s="230"/>
      <c r="HCB835" s="230"/>
      <c r="HCC835" s="230"/>
      <c r="HCD835" s="230"/>
      <c r="HCE835" s="230"/>
      <c r="HCF835" s="230"/>
      <c r="HCG835" s="230"/>
      <c r="HCH835" s="230"/>
      <c r="HCI835" s="230"/>
      <c r="HCJ835" s="230"/>
      <c r="HCK835" s="230"/>
      <c r="HCL835" s="230"/>
      <c r="HCM835" s="230"/>
      <c r="HCN835" s="230"/>
      <c r="HCO835" s="230"/>
      <c r="HCP835" s="230"/>
      <c r="HCQ835" s="230"/>
      <c r="HCR835" s="230"/>
      <c r="HCS835" s="230"/>
      <c r="HCT835" s="230"/>
      <c r="HCU835" s="230"/>
      <c r="HCV835" s="230"/>
      <c r="HCW835" s="230"/>
      <c r="HCX835" s="230"/>
      <c r="HCY835" s="230"/>
      <c r="HCZ835" s="230"/>
      <c r="HDA835" s="230"/>
      <c r="HDB835" s="230"/>
      <c r="HDC835" s="230"/>
      <c r="HDD835" s="230"/>
      <c r="HDE835" s="230"/>
      <c r="HDF835" s="230"/>
      <c r="HDG835" s="230"/>
      <c r="HDH835" s="230"/>
      <c r="HDI835" s="230"/>
      <c r="HDJ835" s="230"/>
      <c r="HDK835" s="230"/>
      <c r="HDL835" s="230"/>
      <c r="HDM835" s="230"/>
      <c r="HDN835" s="230"/>
      <c r="HDO835" s="230"/>
      <c r="HDP835" s="230"/>
      <c r="HDQ835" s="230"/>
      <c r="HDR835" s="230"/>
      <c r="HDS835" s="230"/>
      <c r="HDT835" s="230"/>
      <c r="HDU835" s="230"/>
      <c r="HDV835" s="230"/>
      <c r="HDW835" s="230"/>
      <c r="HDX835" s="230"/>
      <c r="HDY835" s="230"/>
      <c r="HDZ835" s="230"/>
      <c r="HEA835" s="230"/>
      <c r="HEB835" s="230"/>
      <c r="HEC835" s="230"/>
      <c r="HED835" s="230"/>
      <c r="HEE835" s="230"/>
      <c r="HEF835" s="230"/>
      <c r="HEG835" s="230"/>
      <c r="HEH835" s="230"/>
      <c r="HEI835" s="230"/>
      <c r="HEJ835" s="230"/>
      <c r="HEK835" s="230"/>
      <c r="HEL835" s="230"/>
      <c r="HEM835" s="230"/>
      <c r="HEN835" s="230"/>
      <c r="HEO835" s="230"/>
      <c r="HEP835" s="230"/>
      <c r="HEQ835" s="230"/>
      <c r="HER835" s="230"/>
      <c r="HES835" s="230"/>
      <c r="HET835" s="230"/>
      <c r="HEU835" s="230"/>
      <c r="HEV835" s="230"/>
      <c r="HEW835" s="230"/>
      <c r="HEX835" s="230"/>
      <c r="HEY835" s="230"/>
      <c r="HEZ835" s="230"/>
      <c r="HFA835" s="230"/>
      <c r="HFB835" s="230"/>
      <c r="HFC835" s="230"/>
      <c r="HFD835" s="230"/>
      <c r="HFE835" s="230"/>
      <c r="HFF835" s="230"/>
      <c r="HFG835" s="230"/>
      <c r="HFH835" s="230"/>
      <c r="HFI835" s="230"/>
      <c r="HFJ835" s="230"/>
      <c r="HFK835" s="230"/>
      <c r="HFL835" s="230"/>
      <c r="HFM835" s="230"/>
      <c r="HFN835" s="230"/>
      <c r="HFO835" s="230"/>
      <c r="HFP835" s="230"/>
      <c r="HFQ835" s="230"/>
      <c r="HFR835" s="230"/>
      <c r="HFS835" s="230"/>
      <c r="HFT835" s="230"/>
      <c r="HFU835" s="230"/>
      <c r="HFV835" s="230"/>
      <c r="HFW835" s="230"/>
      <c r="HFX835" s="230"/>
      <c r="HFY835" s="230"/>
      <c r="HFZ835" s="230"/>
      <c r="HGA835" s="230"/>
      <c r="HGB835" s="230"/>
      <c r="HGC835" s="230"/>
      <c r="HGD835" s="230"/>
      <c r="HGE835" s="230"/>
      <c r="HGF835" s="230"/>
      <c r="HGG835" s="230"/>
      <c r="HGH835" s="230"/>
      <c r="HGI835" s="230"/>
      <c r="HGJ835" s="230"/>
      <c r="HGK835" s="230"/>
      <c r="HGL835" s="230"/>
      <c r="HGM835" s="230"/>
      <c r="HGN835" s="230"/>
      <c r="HGO835" s="230"/>
      <c r="HGP835" s="230"/>
      <c r="HGQ835" s="230"/>
      <c r="HGR835" s="230"/>
      <c r="HGS835" s="230"/>
      <c r="HGT835" s="230"/>
      <c r="HGU835" s="230"/>
      <c r="HGV835" s="230"/>
      <c r="HGW835" s="230"/>
      <c r="HGX835" s="230"/>
      <c r="HGY835" s="230"/>
      <c r="HGZ835" s="230"/>
      <c r="HHA835" s="230"/>
      <c r="HHB835" s="230"/>
      <c r="HHC835" s="230"/>
      <c r="HHD835" s="230"/>
      <c r="HHE835" s="230"/>
      <c r="HHF835" s="230"/>
      <c r="HHG835" s="230"/>
      <c r="HHH835" s="230"/>
      <c r="HHI835" s="230"/>
      <c r="HHJ835" s="230"/>
      <c r="HHK835" s="230"/>
      <c r="HHL835" s="230"/>
      <c r="HHM835" s="230"/>
      <c r="HHN835" s="230"/>
      <c r="HHO835" s="230"/>
      <c r="HHP835" s="230"/>
      <c r="HHQ835" s="230"/>
      <c r="HHR835" s="230"/>
      <c r="HHS835" s="230"/>
      <c r="HHT835" s="230"/>
      <c r="HHU835" s="230"/>
      <c r="HHV835" s="230"/>
      <c r="HHW835" s="230"/>
      <c r="HHX835" s="230"/>
      <c r="HHY835" s="230"/>
      <c r="HHZ835" s="230"/>
      <c r="HIA835" s="230"/>
      <c r="HIB835" s="230"/>
      <c r="HIC835" s="230"/>
      <c r="HID835" s="230"/>
      <c r="HIE835" s="230"/>
      <c r="HIF835" s="230"/>
      <c r="HIG835" s="230"/>
      <c r="HIH835" s="230"/>
      <c r="HII835" s="230"/>
      <c r="HIJ835" s="230"/>
      <c r="HIK835" s="230"/>
      <c r="HIL835" s="230"/>
      <c r="HIM835" s="230"/>
      <c r="HIN835" s="230"/>
      <c r="HIO835" s="230"/>
      <c r="HIP835" s="230"/>
      <c r="HIQ835" s="230"/>
      <c r="HIR835" s="230"/>
      <c r="HIS835" s="230"/>
      <c r="HIT835" s="230"/>
      <c r="HIU835" s="230"/>
      <c r="HIV835" s="230"/>
      <c r="HIW835" s="230"/>
      <c r="HIX835" s="230"/>
      <c r="HIY835" s="230"/>
      <c r="HIZ835" s="230"/>
      <c r="HJA835" s="230"/>
      <c r="HJB835" s="230"/>
      <c r="HJC835" s="230"/>
      <c r="HJD835" s="230"/>
      <c r="HJE835" s="230"/>
      <c r="HJF835" s="230"/>
      <c r="HJG835" s="230"/>
      <c r="HJH835" s="230"/>
      <c r="HJI835" s="230"/>
      <c r="HJJ835" s="230"/>
      <c r="HJK835" s="230"/>
      <c r="HJL835" s="230"/>
      <c r="HJM835" s="230"/>
      <c r="HJN835" s="230"/>
      <c r="HJO835" s="230"/>
      <c r="HJP835" s="230"/>
      <c r="HJQ835" s="230"/>
      <c r="HJR835" s="230"/>
      <c r="HJS835" s="230"/>
      <c r="HJT835" s="230"/>
      <c r="HJU835" s="230"/>
      <c r="HJV835" s="230"/>
      <c r="HJW835" s="230"/>
      <c r="HJX835" s="230"/>
      <c r="HJY835" s="230"/>
      <c r="HJZ835" s="230"/>
      <c r="HKA835" s="230"/>
      <c r="HKB835" s="230"/>
      <c r="HKC835" s="230"/>
      <c r="HKD835" s="230"/>
      <c r="HKE835" s="230"/>
      <c r="HKF835" s="230"/>
      <c r="HKG835" s="230"/>
      <c r="HKH835" s="230"/>
      <c r="HKI835" s="230"/>
      <c r="HKJ835" s="230"/>
      <c r="HKK835" s="230"/>
      <c r="HKL835" s="230"/>
      <c r="HKM835" s="230"/>
      <c r="HKN835" s="230"/>
      <c r="HKO835" s="230"/>
      <c r="HKP835" s="230"/>
      <c r="HKQ835" s="230"/>
      <c r="HKR835" s="230"/>
      <c r="HKS835" s="230"/>
      <c r="HKT835" s="230"/>
      <c r="HKU835" s="230"/>
      <c r="HKV835" s="230"/>
      <c r="HKW835" s="230"/>
      <c r="HKX835" s="230"/>
      <c r="HKY835" s="230"/>
      <c r="HKZ835" s="230"/>
      <c r="HLA835" s="230"/>
      <c r="HLB835" s="230"/>
      <c r="HLC835" s="230"/>
      <c r="HLD835" s="230"/>
      <c r="HLE835" s="230"/>
      <c r="HLF835" s="230"/>
      <c r="HLG835" s="230"/>
      <c r="HLH835" s="230"/>
      <c r="HLI835" s="230"/>
      <c r="HLJ835" s="230"/>
      <c r="HLK835" s="230"/>
      <c r="HLL835" s="230"/>
      <c r="HLM835" s="230"/>
      <c r="HLN835" s="230"/>
      <c r="HLO835" s="230"/>
      <c r="HLP835" s="230"/>
      <c r="HLQ835" s="230"/>
      <c r="HLR835" s="230"/>
      <c r="HLS835" s="230"/>
      <c r="HLT835" s="230"/>
      <c r="HLU835" s="230"/>
      <c r="HLV835" s="230"/>
      <c r="HLW835" s="230"/>
      <c r="HLX835" s="230"/>
      <c r="HLY835" s="230"/>
      <c r="HLZ835" s="230"/>
      <c r="HMA835" s="230"/>
      <c r="HMB835" s="230"/>
      <c r="HMC835" s="230"/>
      <c r="HMD835" s="230"/>
      <c r="HME835" s="230"/>
      <c r="HMF835" s="230"/>
      <c r="HMG835" s="230"/>
      <c r="HMH835" s="230"/>
      <c r="HMI835" s="230"/>
      <c r="HMJ835" s="230"/>
      <c r="HMK835" s="230"/>
      <c r="HML835" s="230"/>
      <c r="HMM835" s="230"/>
      <c r="HMN835" s="230"/>
      <c r="HMO835" s="230"/>
      <c r="HMP835" s="230"/>
      <c r="HMQ835" s="230"/>
      <c r="HMR835" s="230"/>
      <c r="HMS835" s="230"/>
      <c r="HMT835" s="230"/>
      <c r="HMU835" s="230"/>
      <c r="HMV835" s="230"/>
      <c r="HMW835" s="230"/>
      <c r="HMX835" s="230"/>
      <c r="HMY835" s="230"/>
      <c r="HMZ835" s="230"/>
      <c r="HNA835" s="230"/>
      <c r="HNB835" s="230"/>
      <c r="HNC835" s="230"/>
      <c r="HND835" s="230"/>
      <c r="HNE835" s="230"/>
      <c r="HNF835" s="230"/>
      <c r="HNG835" s="230"/>
      <c r="HNH835" s="230"/>
      <c r="HNI835" s="230"/>
      <c r="HNJ835" s="230"/>
      <c r="HNK835" s="230"/>
      <c r="HNL835" s="230"/>
      <c r="HNM835" s="230"/>
      <c r="HNN835" s="230"/>
      <c r="HNO835" s="230"/>
      <c r="HNP835" s="230"/>
      <c r="HNQ835" s="230"/>
      <c r="HNR835" s="230"/>
      <c r="HNS835" s="230"/>
      <c r="HNT835" s="230"/>
      <c r="HNU835" s="230"/>
      <c r="HNV835" s="230"/>
      <c r="HNW835" s="230"/>
      <c r="HNX835" s="230"/>
      <c r="HNY835" s="230"/>
      <c r="HNZ835" s="230"/>
      <c r="HOA835" s="230"/>
      <c r="HOB835" s="230"/>
      <c r="HOC835" s="230"/>
      <c r="HOD835" s="230"/>
      <c r="HOE835" s="230"/>
      <c r="HOF835" s="230"/>
      <c r="HOG835" s="230"/>
      <c r="HOH835" s="230"/>
      <c r="HOI835" s="230"/>
      <c r="HOJ835" s="230"/>
      <c r="HOK835" s="230"/>
      <c r="HOL835" s="230"/>
      <c r="HOM835" s="230"/>
      <c r="HON835" s="230"/>
      <c r="HOO835" s="230"/>
      <c r="HOP835" s="230"/>
      <c r="HOQ835" s="230"/>
      <c r="HOR835" s="230"/>
      <c r="HOS835" s="230"/>
      <c r="HOT835" s="230"/>
      <c r="HOU835" s="230"/>
      <c r="HOV835" s="230"/>
      <c r="HOW835" s="230"/>
      <c r="HOX835" s="230"/>
      <c r="HOY835" s="230"/>
      <c r="HOZ835" s="230"/>
      <c r="HPA835" s="230"/>
      <c r="HPB835" s="230"/>
      <c r="HPC835" s="230"/>
      <c r="HPD835" s="230"/>
      <c r="HPE835" s="230"/>
      <c r="HPF835" s="230"/>
      <c r="HPG835" s="230"/>
      <c r="HPH835" s="230"/>
      <c r="HPI835" s="230"/>
      <c r="HPJ835" s="230"/>
      <c r="HPK835" s="230"/>
      <c r="HPL835" s="230"/>
      <c r="HPM835" s="230"/>
      <c r="HPN835" s="230"/>
      <c r="HPO835" s="230"/>
      <c r="HPP835" s="230"/>
      <c r="HPQ835" s="230"/>
      <c r="HPR835" s="230"/>
      <c r="HPS835" s="230"/>
      <c r="HPT835" s="230"/>
      <c r="HPU835" s="230"/>
      <c r="HPV835" s="230"/>
      <c r="HPW835" s="230"/>
      <c r="HPX835" s="230"/>
      <c r="HPY835" s="230"/>
      <c r="HPZ835" s="230"/>
      <c r="HQA835" s="230"/>
      <c r="HQB835" s="230"/>
      <c r="HQC835" s="230"/>
      <c r="HQD835" s="230"/>
      <c r="HQE835" s="230"/>
      <c r="HQF835" s="230"/>
      <c r="HQG835" s="230"/>
      <c r="HQH835" s="230"/>
      <c r="HQI835" s="230"/>
      <c r="HQJ835" s="230"/>
      <c r="HQK835" s="230"/>
      <c r="HQL835" s="230"/>
      <c r="HQM835" s="230"/>
      <c r="HQN835" s="230"/>
      <c r="HQO835" s="230"/>
      <c r="HQP835" s="230"/>
      <c r="HQQ835" s="230"/>
      <c r="HQR835" s="230"/>
      <c r="HQS835" s="230"/>
      <c r="HQT835" s="230"/>
      <c r="HQU835" s="230"/>
      <c r="HQV835" s="230"/>
      <c r="HQW835" s="230"/>
      <c r="HQX835" s="230"/>
      <c r="HQY835" s="230"/>
      <c r="HQZ835" s="230"/>
      <c r="HRA835" s="230"/>
      <c r="HRB835" s="230"/>
      <c r="HRC835" s="230"/>
      <c r="HRD835" s="230"/>
      <c r="HRE835" s="230"/>
      <c r="HRF835" s="230"/>
      <c r="HRG835" s="230"/>
      <c r="HRH835" s="230"/>
      <c r="HRI835" s="230"/>
      <c r="HRJ835" s="230"/>
      <c r="HRK835" s="230"/>
      <c r="HRL835" s="230"/>
      <c r="HRM835" s="230"/>
      <c r="HRN835" s="230"/>
      <c r="HRO835" s="230"/>
      <c r="HRP835" s="230"/>
      <c r="HRQ835" s="230"/>
      <c r="HRR835" s="230"/>
      <c r="HRS835" s="230"/>
      <c r="HRT835" s="230"/>
      <c r="HRU835" s="230"/>
      <c r="HRV835" s="230"/>
      <c r="HRW835" s="230"/>
      <c r="HRX835" s="230"/>
      <c r="HRY835" s="230"/>
      <c r="HRZ835" s="230"/>
      <c r="HSA835" s="230"/>
      <c r="HSB835" s="230"/>
      <c r="HSC835" s="230"/>
      <c r="HSD835" s="230"/>
      <c r="HSE835" s="230"/>
      <c r="HSF835" s="230"/>
      <c r="HSG835" s="230"/>
      <c r="HSH835" s="230"/>
      <c r="HSI835" s="230"/>
      <c r="HSJ835" s="230"/>
      <c r="HSK835" s="230"/>
      <c r="HSL835" s="230"/>
      <c r="HSM835" s="230"/>
      <c r="HSN835" s="230"/>
      <c r="HSO835" s="230"/>
      <c r="HSP835" s="230"/>
      <c r="HSQ835" s="230"/>
      <c r="HSR835" s="230"/>
      <c r="HSS835" s="230"/>
      <c r="HST835" s="230"/>
      <c r="HSU835" s="230"/>
      <c r="HSV835" s="230"/>
      <c r="HSW835" s="230"/>
      <c r="HSX835" s="230"/>
      <c r="HSY835" s="230"/>
      <c r="HSZ835" s="230"/>
      <c r="HTA835" s="230"/>
      <c r="HTB835" s="230"/>
      <c r="HTC835" s="230"/>
      <c r="HTD835" s="230"/>
      <c r="HTE835" s="230"/>
      <c r="HTF835" s="230"/>
      <c r="HTG835" s="230"/>
      <c r="HTH835" s="230"/>
      <c r="HTI835" s="230"/>
      <c r="HTJ835" s="230"/>
      <c r="HTK835" s="230"/>
      <c r="HTL835" s="230"/>
      <c r="HTM835" s="230"/>
      <c r="HTN835" s="230"/>
      <c r="HTO835" s="230"/>
      <c r="HTP835" s="230"/>
      <c r="HTQ835" s="230"/>
      <c r="HTR835" s="230"/>
      <c r="HTS835" s="230"/>
      <c r="HTT835" s="230"/>
      <c r="HTU835" s="230"/>
      <c r="HTV835" s="230"/>
      <c r="HTW835" s="230"/>
      <c r="HTX835" s="230"/>
      <c r="HTY835" s="230"/>
      <c r="HTZ835" s="230"/>
      <c r="HUA835" s="230"/>
      <c r="HUB835" s="230"/>
      <c r="HUC835" s="230"/>
      <c r="HUD835" s="230"/>
      <c r="HUE835" s="230"/>
      <c r="HUF835" s="230"/>
      <c r="HUG835" s="230"/>
      <c r="HUH835" s="230"/>
      <c r="HUI835" s="230"/>
      <c r="HUJ835" s="230"/>
      <c r="HUK835" s="230"/>
      <c r="HUL835" s="230"/>
      <c r="HUM835" s="230"/>
      <c r="HUN835" s="230"/>
      <c r="HUO835" s="230"/>
      <c r="HUP835" s="230"/>
      <c r="HUQ835" s="230"/>
      <c r="HUR835" s="230"/>
      <c r="HUS835" s="230"/>
      <c r="HUT835" s="230"/>
      <c r="HUU835" s="230"/>
      <c r="HUV835" s="230"/>
      <c r="HUW835" s="230"/>
      <c r="HUX835" s="230"/>
      <c r="HUY835" s="230"/>
      <c r="HUZ835" s="230"/>
      <c r="HVA835" s="230"/>
      <c r="HVB835" s="230"/>
      <c r="HVC835" s="230"/>
      <c r="HVD835" s="230"/>
      <c r="HVE835" s="230"/>
      <c r="HVF835" s="230"/>
      <c r="HVG835" s="230"/>
      <c r="HVH835" s="230"/>
      <c r="HVI835" s="230"/>
      <c r="HVJ835" s="230"/>
      <c r="HVK835" s="230"/>
      <c r="HVL835" s="230"/>
      <c r="HVM835" s="230"/>
      <c r="HVN835" s="230"/>
      <c r="HVO835" s="230"/>
      <c r="HVP835" s="230"/>
      <c r="HVQ835" s="230"/>
      <c r="HVR835" s="230"/>
      <c r="HVS835" s="230"/>
      <c r="HVT835" s="230"/>
      <c r="HVU835" s="230"/>
      <c r="HVV835" s="230"/>
      <c r="HVW835" s="230"/>
      <c r="HVX835" s="230"/>
      <c r="HVY835" s="230"/>
      <c r="HVZ835" s="230"/>
      <c r="HWA835" s="230"/>
      <c r="HWB835" s="230"/>
      <c r="HWC835" s="230"/>
      <c r="HWD835" s="230"/>
      <c r="HWE835" s="230"/>
      <c r="HWF835" s="230"/>
      <c r="HWG835" s="230"/>
      <c r="HWH835" s="230"/>
      <c r="HWI835" s="230"/>
      <c r="HWJ835" s="230"/>
      <c r="HWK835" s="230"/>
      <c r="HWL835" s="230"/>
      <c r="HWM835" s="230"/>
      <c r="HWN835" s="230"/>
      <c r="HWO835" s="230"/>
      <c r="HWP835" s="230"/>
      <c r="HWQ835" s="230"/>
      <c r="HWR835" s="230"/>
      <c r="HWS835" s="230"/>
      <c r="HWT835" s="230"/>
      <c r="HWU835" s="230"/>
      <c r="HWV835" s="230"/>
      <c r="HWW835" s="230"/>
      <c r="HWX835" s="230"/>
      <c r="HWY835" s="230"/>
      <c r="HWZ835" s="230"/>
      <c r="HXA835" s="230"/>
      <c r="HXB835" s="230"/>
      <c r="HXC835" s="230"/>
      <c r="HXD835" s="230"/>
      <c r="HXE835" s="230"/>
      <c r="HXF835" s="230"/>
      <c r="HXG835" s="230"/>
      <c r="HXH835" s="230"/>
      <c r="HXI835" s="230"/>
      <c r="HXJ835" s="230"/>
      <c r="HXK835" s="230"/>
      <c r="HXL835" s="230"/>
      <c r="HXM835" s="230"/>
      <c r="HXN835" s="230"/>
      <c r="HXO835" s="230"/>
      <c r="HXP835" s="230"/>
      <c r="HXQ835" s="230"/>
      <c r="HXR835" s="230"/>
      <c r="HXS835" s="230"/>
      <c r="HXT835" s="230"/>
      <c r="HXU835" s="230"/>
      <c r="HXV835" s="230"/>
      <c r="HXW835" s="230"/>
      <c r="HXX835" s="230"/>
      <c r="HXY835" s="230"/>
      <c r="HXZ835" s="230"/>
      <c r="HYA835" s="230"/>
      <c r="HYB835" s="230"/>
      <c r="HYC835" s="230"/>
      <c r="HYD835" s="230"/>
      <c r="HYE835" s="230"/>
      <c r="HYF835" s="230"/>
      <c r="HYG835" s="230"/>
      <c r="HYH835" s="230"/>
      <c r="HYI835" s="230"/>
      <c r="HYJ835" s="230"/>
      <c r="HYK835" s="230"/>
      <c r="HYL835" s="230"/>
      <c r="HYM835" s="230"/>
      <c r="HYN835" s="230"/>
      <c r="HYO835" s="230"/>
      <c r="HYP835" s="230"/>
      <c r="HYQ835" s="230"/>
      <c r="HYR835" s="230"/>
      <c r="HYS835" s="230"/>
      <c r="HYT835" s="230"/>
      <c r="HYU835" s="230"/>
      <c r="HYV835" s="230"/>
      <c r="HYW835" s="230"/>
      <c r="HYX835" s="230"/>
      <c r="HYY835" s="230"/>
      <c r="HYZ835" s="230"/>
      <c r="HZA835" s="230"/>
      <c r="HZB835" s="230"/>
      <c r="HZC835" s="230"/>
      <c r="HZD835" s="230"/>
      <c r="HZE835" s="230"/>
      <c r="HZF835" s="230"/>
      <c r="HZG835" s="230"/>
      <c r="HZH835" s="230"/>
      <c r="HZI835" s="230"/>
      <c r="HZJ835" s="230"/>
      <c r="HZK835" s="230"/>
      <c r="HZL835" s="230"/>
      <c r="HZM835" s="230"/>
      <c r="HZN835" s="230"/>
      <c r="HZO835" s="230"/>
      <c r="HZP835" s="230"/>
      <c r="HZQ835" s="230"/>
      <c r="HZR835" s="230"/>
      <c r="HZS835" s="230"/>
      <c r="HZT835" s="230"/>
      <c r="HZU835" s="230"/>
      <c r="HZV835" s="230"/>
      <c r="HZW835" s="230"/>
      <c r="HZX835" s="230"/>
      <c r="HZY835" s="230"/>
      <c r="HZZ835" s="230"/>
      <c r="IAA835" s="230"/>
      <c r="IAB835" s="230"/>
      <c r="IAC835" s="230"/>
      <c r="IAD835" s="230"/>
      <c r="IAE835" s="230"/>
      <c r="IAF835" s="230"/>
      <c r="IAG835" s="230"/>
      <c r="IAH835" s="230"/>
      <c r="IAI835" s="230"/>
      <c r="IAJ835" s="230"/>
      <c r="IAK835" s="230"/>
      <c r="IAL835" s="230"/>
      <c r="IAM835" s="230"/>
      <c r="IAN835" s="230"/>
      <c r="IAO835" s="230"/>
      <c r="IAP835" s="230"/>
      <c r="IAQ835" s="230"/>
      <c r="IAR835" s="230"/>
      <c r="IAS835" s="230"/>
      <c r="IAT835" s="230"/>
      <c r="IAU835" s="230"/>
      <c r="IAV835" s="230"/>
      <c r="IAW835" s="230"/>
      <c r="IAX835" s="230"/>
      <c r="IAY835" s="230"/>
      <c r="IAZ835" s="230"/>
      <c r="IBA835" s="230"/>
      <c r="IBB835" s="230"/>
      <c r="IBC835" s="230"/>
      <c r="IBD835" s="230"/>
      <c r="IBE835" s="230"/>
      <c r="IBF835" s="230"/>
      <c r="IBG835" s="230"/>
      <c r="IBH835" s="230"/>
      <c r="IBI835" s="230"/>
      <c r="IBJ835" s="230"/>
      <c r="IBK835" s="230"/>
      <c r="IBL835" s="230"/>
      <c r="IBM835" s="230"/>
      <c r="IBN835" s="230"/>
      <c r="IBO835" s="230"/>
      <c r="IBP835" s="230"/>
      <c r="IBQ835" s="230"/>
      <c r="IBR835" s="230"/>
      <c r="IBS835" s="230"/>
      <c r="IBT835" s="230"/>
      <c r="IBU835" s="230"/>
      <c r="IBV835" s="230"/>
      <c r="IBW835" s="230"/>
      <c r="IBX835" s="230"/>
      <c r="IBY835" s="230"/>
      <c r="IBZ835" s="230"/>
      <c r="ICA835" s="230"/>
      <c r="ICB835" s="230"/>
      <c r="ICC835" s="230"/>
      <c r="ICD835" s="230"/>
      <c r="ICE835" s="230"/>
      <c r="ICF835" s="230"/>
      <c r="ICG835" s="230"/>
      <c r="ICH835" s="230"/>
      <c r="ICI835" s="230"/>
      <c r="ICJ835" s="230"/>
      <c r="ICK835" s="230"/>
      <c r="ICL835" s="230"/>
      <c r="ICM835" s="230"/>
      <c r="ICN835" s="230"/>
      <c r="ICO835" s="230"/>
      <c r="ICP835" s="230"/>
      <c r="ICQ835" s="230"/>
      <c r="ICR835" s="230"/>
      <c r="ICS835" s="230"/>
      <c r="ICT835" s="230"/>
      <c r="ICU835" s="230"/>
      <c r="ICV835" s="230"/>
      <c r="ICW835" s="230"/>
      <c r="ICX835" s="230"/>
      <c r="ICY835" s="230"/>
      <c r="ICZ835" s="230"/>
      <c r="IDA835" s="230"/>
      <c r="IDB835" s="230"/>
      <c r="IDC835" s="230"/>
      <c r="IDD835" s="230"/>
      <c r="IDE835" s="230"/>
      <c r="IDF835" s="230"/>
      <c r="IDG835" s="230"/>
      <c r="IDH835" s="230"/>
      <c r="IDI835" s="230"/>
      <c r="IDJ835" s="230"/>
      <c r="IDK835" s="230"/>
      <c r="IDL835" s="230"/>
      <c r="IDM835" s="230"/>
      <c r="IDN835" s="230"/>
      <c r="IDO835" s="230"/>
      <c r="IDP835" s="230"/>
      <c r="IDQ835" s="230"/>
      <c r="IDR835" s="230"/>
      <c r="IDS835" s="230"/>
      <c r="IDT835" s="230"/>
      <c r="IDU835" s="230"/>
      <c r="IDV835" s="230"/>
      <c r="IDW835" s="230"/>
      <c r="IDX835" s="230"/>
      <c r="IDY835" s="230"/>
      <c r="IDZ835" s="230"/>
      <c r="IEA835" s="230"/>
      <c r="IEB835" s="230"/>
      <c r="IEC835" s="230"/>
      <c r="IED835" s="230"/>
      <c r="IEE835" s="230"/>
      <c r="IEF835" s="230"/>
      <c r="IEG835" s="230"/>
      <c r="IEH835" s="230"/>
      <c r="IEI835" s="230"/>
      <c r="IEJ835" s="230"/>
      <c r="IEK835" s="230"/>
      <c r="IEL835" s="230"/>
      <c r="IEM835" s="230"/>
      <c r="IEN835" s="230"/>
      <c r="IEO835" s="230"/>
      <c r="IEP835" s="230"/>
      <c r="IEQ835" s="230"/>
      <c r="IER835" s="230"/>
      <c r="IES835" s="230"/>
      <c r="IET835" s="230"/>
      <c r="IEU835" s="230"/>
      <c r="IEV835" s="230"/>
      <c r="IEW835" s="230"/>
      <c r="IEX835" s="230"/>
      <c r="IEY835" s="230"/>
      <c r="IEZ835" s="230"/>
      <c r="IFA835" s="230"/>
      <c r="IFB835" s="230"/>
      <c r="IFC835" s="230"/>
      <c r="IFD835" s="230"/>
      <c r="IFE835" s="230"/>
      <c r="IFF835" s="230"/>
      <c r="IFG835" s="230"/>
      <c r="IFH835" s="230"/>
      <c r="IFI835" s="230"/>
      <c r="IFJ835" s="230"/>
      <c r="IFK835" s="230"/>
      <c r="IFL835" s="230"/>
      <c r="IFM835" s="230"/>
      <c r="IFN835" s="230"/>
      <c r="IFO835" s="230"/>
      <c r="IFP835" s="230"/>
      <c r="IFQ835" s="230"/>
      <c r="IFR835" s="230"/>
      <c r="IFS835" s="230"/>
      <c r="IFT835" s="230"/>
      <c r="IFU835" s="230"/>
      <c r="IFV835" s="230"/>
      <c r="IFW835" s="230"/>
      <c r="IFX835" s="230"/>
      <c r="IFY835" s="230"/>
      <c r="IFZ835" s="230"/>
      <c r="IGA835" s="230"/>
      <c r="IGB835" s="230"/>
      <c r="IGC835" s="230"/>
      <c r="IGD835" s="230"/>
      <c r="IGE835" s="230"/>
      <c r="IGF835" s="230"/>
      <c r="IGG835" s="230"/>
      <c r="IGH835" s="230"/>
      <c r="IGI835" s="230"/>
      <c r="IGJ835" s="230"/>
      <c r="IGK835" s="230"/>
      <c r="IGL835" s="230"/>
      <c r="IGM835" s="230"/>
      <c r="IGN835" s="230"/>
      <c r="IGO835" s="230"/>
      <c r="IGP835" s="230"/>
      <c r="IGQ835" s="230"/>
      <c r="IGR835" s="230"/>
      <c r="IGS835" s="230"/>
      <c r="IGT835" s="230"/>
      <c r="IGU835" s="230"/>
      <c r="IGV835" s="230"/>
      <c r="IGW835" s="230"/>
      <c r="IGX835" s="230"/>
      <c r="IGY835" s="230"/>
      <c r="IGZ835" s="230"/>
      <c r="IHA835" s="230"/>
      <c r="IHB835" s="230"/>
      <c r="IHC835" s="230"/>
      <c r="IHD835" s="230"/>
      <c r="IHE835" s="230"/>
      <c r="IHF835" s="230"/>
      <c r="IHG835" s="230"/>
      <c r="IHH835" s="230"/>
      <c r="IHI835" s="230"/>
      <c r="IHJ835" s="230"/>
      <c r="IHK835" s="230"/>
      <c r="IHL835" s="230"/>
      <c r="IHM835" s="230"/>
      <c r="IHN835" s="230"/>
      <c r="IHO835" s="230"/>
      <c r="IHP835" s="230"/>
      <c r="IHQ835" s="230"/>
      <c r="IHR835" s="230"/>
      <c r="IHS835" s="230"/>
      <c r="IHT835" s="230"/>
      <c r="IHU835" s="230"/>
      <c r="IHV835" s="230"/>
      <c r="IHW835" s="230"/>
      <c r="IHX835" s="230"/>
      <c r="IHY835" s="230"/>
      <c r="IHZ835" s="230"/>
      <c r="IIA835" s="230"/>
      <c r="IIB835" s="230"/>
      <c r="IIC835" s="230"/>
      <c r="IID835" s="230"/>
      <c r="IIE835" s="230"/>
      <c r="IIF835" s="230"/>
      <c r="IIG835" s="230"/>
      <c r="IIH835" s="230"/>
      <c r="III835" s="230"/>
      <c r="IIJ835" s="230"/>
      <c r="IIK835" s="230"/>
      <c r="IIL835" s="230"/>
      <c r="IIM835" s="230"/>
      <c r="IIN835" s="230"/>
      <c r="IIO835" s="230"/>
      <c r="IIP835" s="230"/>
      <c r="IIQ835" s="230"/>
      <c r="IIR835" s="230"/>
      <c r="IIS835" s="230"/>
      <c r="IIT835" s="230"/>
      <c r="IIU835" s="230"/>
      <c r="IIV835" s="230"/>
      <c r="IIW835" s="230"/>
      <c r="IIX835" s="230"/>
      <c r="IIY835" s="230"/>
      <c r="IIZ835" s="230"/>
      <c r="IJA835" s="230"/>
      <c r="IJB835" s="230"/>
      <c r="IJC835" s="230"/>
      <c r="IJD835" s="230"/>
      <c r="IJE835" s="230"/>
      <c r="IJF835" s="230"/>
      <c r="IJG835" s="230"/>
      <c r="IJH835" s="230"/>
      <c r="IJI835" s="230"/>
      <c r="IJJ835" s="230"/>
      <c r="IJK835" s="230"/>
      <c r="IJL835" s="230"/>
      <c r="IJM835" s="230"/>
      <c r="IJN835" s="230"/>
      <c r="IJO835" s="230"/>
      <c r="IJP835" s="230"/>
      <c r="IJQ835" s="230"/>
      <c r="IJR835" s="230"/>
      <c r="IJS835" s="230"/>
      <c r="IJT835" s="230"/>
      <c r="IJU835" s="230"/>
      <c r="IJV835" s="230"/>
      <c r="IJW835" s="230"/>
      <c r="IJX835" s="230"/>
      <c r="IJY835" s="230"/>
      <c r="IJZ835" s="230"/>
      <c r="IKA835" s="230"/>
      <c r="IKB835" s="230"/>
      <c r="IKC835" s="230"/>
      <c r="IKD835" s="230"/>
      <c r="IKE835" s="230"/>
      <c r="IKF835" s="230"/>
      <c r="IKG835" s="230"/>
      <c r="IKH835" s="230"/>
      <c r="IKI835" s="230"/>
      <c r="IKJ835" s="230"/>
      <c r="IKK835" s="230"/>
      <c r="IKL835" s="230"/>
      <c r="IKM835" s="230"/>
      <c r="IKN835" s="230"/>
      <c r="IKO835" s="230"/>
      <c r="IKP835" s="230"/>
      <c r="IKQ835" s="230"/>
      <c r="IKR835" s="230"/>
      <c r="IKS835" s="230"/>
      <c r="IKT835" s="230"/>
      <c r="IKU835" s="230"/>
      <c r="IKV835" s="230"/>
      <c r="IKW835" s="230"/>
      <c r="IKX835" s="230"/>
      <c r="IKY835" s="230"/>
      <c r="IKZ835" s="230"/>
      <c r="ILA835" s="230"/>
      <c r="ILB835" s="230"/>
      <c r="ILC835" s="230"/>
      <c r="ILD835" s="230"/>
      <c r="ILE835" s="230"/>
      <c r="ILF835" s="230"/>
      <c r="ILG835" s="230"/>
      <c r="ILH835" s="230"/>
      <c r="ILI835" s="230"/>
      <c r="ILJ835" s="230"/>
      <c r="ILK835" s="230"/>
      <c r="ILL835" s="230"/>
      <c r="ILM835" s="230"/>
      <c r="ILN835" s="230"/>
      <c r="ILO835" s="230"/>
      <c r="ILP835" s="230"/>
      <c r="ILQ835" s="230"/>
      <c r="ILR835" s="230"/>
      <c r="ILS835" s="230"/>
      <c r="ILT835" s="230"/>
      <c r="ILU835" s="230"/>
      <c r="ILV835" s="230"/>
      <c r="ILW835" s="230"/>
      <c r="ILX835" s="230"/>
      <c r="ILY835" s="230"/>
      <c r="ILZ835" s="230"/>
      <c r="IMA835" s="230"/>
      <c r="IMB835" s="230"/>
      <c r="IMC835" s="230"/>
      <c r="IMD835" s="230"/>
      <c r="IME835" s="230"/>
      <c r="IMF835" s="230"/>
      <c r="IMG835" s="230"/>
      <c r="IMH835" s="230"/>
      <c r="IMI835" s="230"/>
      <c r="IMJ835" s="230"/>
      <c r="IMK835" s="230"/>
      <c r="IML835" s="230"/>
      <c r="IMM835" s="230"/>
      <c r="IMN835" s="230"/>
      <c r="IMO835" s="230"/>
      <c r="IMP835" s="230"/>
      <c r="IMQ835" s="230"/>
      <c r="IMR835" s="230"/>
      <c r="IMS835" s="230"/>
      <c r="IMT835" s="230"/>
      <c r="IMU835" s="230"/>
      <c r="IMV835" s="230"/>
      <c r="IMW835" s="230"/>
      <c r="IMX835" s="230"/>
      <c r="IMY835" s="230"/>
      <c r="IMZ835" s="230"/>
      <c r="INA835" s="230"/>
      <c r="INB835" s="230"/>
      <c r="INC835" s="230"/>
      <c r="IND835" s="230"/>
      <c r="INE835" s="230"/>
      <c r="INF835" s="230"/>
      <c r="ING835" s="230"/>
      <c r="INH835" s="230"/>
      <c r="INI835" s="230"/>
      <c r="INJ835" s="230"/>
      <c r="INK835" s="230"/>
      <c r="INL835" s="230"/>
      <c r="INM835" s="230"/>
      <c r="INN835" s="230"/>
      <c r="INO835" s="230"/>
      <c r="INP835" s="230"/>
      <c r="INQ835" s="230"/>
      <c r="INR835" s="230"/>
      <c r="INS835" s="230"/>
      <c r="INT835" s="230"/>
      <c r="INU835" s="230"/>
      <c r="INV835" s="230"/>
      <c r="INW835" s="230"/>
      <c r="INX835" s="230"/>
      <c r="INY835" s="230"/>
      <c r="INZ835" s="230"/>
      <c r="IOA835" s="230"/>
      <c r="IOB835" s="230"/>
      <c r="IOC835" s="230"/>
      <c r="IOD835" s="230"/>
      <c r="IOE835" s="230"/>
      <c r="IOF835" s="230"/>
      <c r="IOG835" s="230"/>
      <c r="IOH835" s="230"/>
      <c r="IOI835" s="230"/>
      <c r="IOJ835" s="230"/>
      <c r="IOK835" s="230"/>
      <c r="IOL835" s="230"/>
      <c r="IOM835" s="230"/>
      <c r="ION835" s="230"/>
      <c r="IOO835" s="230"/>
      <c r="IOP835" s="230"/>
      <c r="IOQ835" s="230"/>
      <c r="IOR835" s="230"/>
      <c r="IOS835" s="230"/>
      <c r="IOT835" s="230"/>
      <c r="IOU835" s="230"/>
      <c r="IOV835" s="230"/>
      <c r="IOW835" s="230"/>
      <c r="IOX835" s="230"/>
      <c r="IOY835" s="230"/>
      <c r="IOZ835" s="230"/>
      <c r="IPA835" s="230"/>
      <c r="IPB835" s="230"/>
      <c r="IPC835" s="230"/>
      <c r="IPD835" s="230"/>
      <c r="IPE835" s="230"/>
      <c r="IPF835" s="230"/>
      <c r="IPG835" s="230"/>
      <c r="IPH835" s="230"/>
      <c r="IPI835" s="230"/>
      <c r="IPJ835" s="230"/>
      <c r="IPK835" s="230"/>
      <c r="IPL835" s="230"/>
      <c r="IPM835" s="230"/>
      <c r="IPN835" s="230"/>
      <c r="IPO835" s="230"/>
      <c r="IPP835" s="230"/>
      <c r="IPQ835" s="230"/>
      <c r="IPR835" s="230"/>
      <c r="IPS835" s="230"/>
      <c r="IPT835" s="230"/>
      <c r="IPU835" s="230"/>
      <c r="IPV835" s="230"/>
      <c r="IPW835" s="230"/>
      <c r="IPX835" s="230"/>
      <c r="IPY835" s="230"/>
      <c r="IPZ835" s="230"/>
      <c r="IQA835" s="230"/>
      <c r="IQB835" s="230"/>
      <c r="IQC835" s="230"/>
      <c r="IQD835" s="230"/>
      <c r="IQE835" s="230"/>
      <c r="IQF835" s="230"/>
      <c r="IQG835" s="230"/>
      <c r="IQH835" s="230"/>
      <c r="IQI835" s="230"/>
      <c r="IQJ835" s="230"/>
      <c r="IQK835" s="230"/>
      <c r="IQL835" s="230"/>
      <c r="IQM835" s="230"/>
      <c r="IQN835" s="230"/>
      <c r="IQO835" s="230"/>
      <c r="IQP835" s="230"/>
      <c r="IQQ835" s="230"/>
      <c r="IQR835" s="230"/>
      <c r="IQS835" s="230"/>
      <c r="IQT835" s="230"/>
      <c r="IQU835" s="230"/>
      <c r="IQV835" s="230"/>
      <c r="IQW835" s="230"/>
      <c r="IQX835" s="230"/>
      <c r="IQY835" s="230"/>
      <c r="IQZ835" s="230"/>
      <c r="IRA835" s="230"/>
      <c r="IRB835" s="230"/>
      <c r="IRC835" s="230"/>
      <c r="IRD835" s="230"/>
      <c r="IRE835" s="230"/>
      <c r="IRF835" s="230"/>
      <c r="IRG835" s="230"/>
      <c r="IRH835" s="230"/>
      <c r="IRI835" s="230"/>
      <c r="IRJ835" s="230"/>
      <c r="IRK835" s="230"/>
      <c r="IRL835" s="230"/>
      <c r="IRM835" s="230"/>
      <c r="IRN835" s="230"/>
      <c r="IRO835" s="230"/>
      <c r="IRP835" s="230"/>
      <c r="IRQ835" s="230"/>
      <c r="IRR835" s="230"/>
      <c r="IRS835" s="230"/>
      <c r="IRT835" s="230"/>
      <c r="IRU835" s="230"/>
      <c r="IRV835" s="230"/>
      <c r="IRW835" s="230"/>
      <c r="IRX835" s="230"/>
      <c r="IRY835" s="230"/>
      <c r="IRZ835" s="230"/>
      <c r="ISA835" s="230"/>
      <c r="ISB835" s="230"/>
      <c r="ISC835" s="230"/>
      <c r="ISD835" s="230"/>
      <c r="ISE835" s="230"/>
      <c r="ISF835" s="230"/>
      <c r="ISG835" s="230"/>
      <c r="ISH835" s="230"/>
      <c r="ISI835" s="230"/>
      <c r="ISJ835" s="230"/>
      <c r="ISK835" s="230"/>
      <c r="ISL835" s="230"/>
      <c r="ISM835" s="230"/>
      <c r="ISN835" s="230"/>
      <c r="ISO835" s="230"/>
      <c r="ISP835" s="230"/>
      <c r="ISQ835" s="230"/>
      <c r="ISR835" s="230"/>
      <c r="ISS835" s="230"/>
      <c r="IST835" s="230"/>
      <c r="ISU835" s="230"/>
      <c r="ISV835" s="230"/>
      <c r="ISW835" s="230"/>
      <c r="ISX835" s="230"/>
      <c r="ISY835" s="230"/>
      <c r="ISZ835" s="230"/>
      <c r="ITA835" s="230"/>
      <c r="ITB835" s="230"/>
      <c r="ITC835" s="230"/>
      <c r="ITD835" s="230"/>
      <c r="ITE835" s="230"/>
      <c r="ITF835" s="230"/>
      <c r="ITG835" s="230"/>
      <c r="ITH835" s="230"/>
      <c r="ITI835" s="230"/>
      <c r="ITJ835" s="230"/>
      <c r="ITK835" s="230"/>
      <c r="ITL835" s="230"/>
      <c r="ITM835" s="230"/>
      <c r="ITN835" s="230"/>
      <c r="ITO835" s="230"/>
      <c r="ITP835" s="230"/>
      <c r="ITQ835" s="230"/>
      <c r="ITR835" s="230"/>
      <c r="ITS835" s="230"/>
      <c r="ITT835" s="230"/>
      <c r="ITU835" s="230"/>
      <c r="ITV835" s="230"/>
      <c r="ITW835" s="230"/>
      <c r="ITX835" s="230"/>
      <c r="ITY835" s="230"/>
      <c r="ITZ835" s="230"/>
      <c r="IUA835" s="230"/>
      <c r="IUB835" s="230"/>
      <c r="IUC835" s="230"/>
      <c r="IUD835" s="230"/>
      <c r="IUE835" s="230"/>
      <c r="IUF835" s="230"/>
      <c r="IUG835" s="230"/>
      <c r="IUH835" s="230"/>
      <c r="IUI835" s="230"/>
      <c r="IUJ835" s="230"/>
      <c r="IUK835" s="230"/>
      <c r="IUL835" s="230"/>
      <c r="IUM835" s="230"/>
      <c r="IUN835" s="230"/>
      <c r="IUO835" s="230"/>
      <c r="IUP835" s="230"/>
      <c r="IUQ835" s="230"/>
      <c r="IUR835" s="230"/>
      <c r="IUS835" s="230"/>
      <c r="IUT835" s="230"/>
      <c r="IUU835" s="230"/>
      <c r="IUV835" s="230"/>
      <c r="IUW835" s="230"/>
      <c r="IUX835" s="230"/>
      <c r="IUY835" s="230"/>
      <c r="IUZ835" s="230"/>
      <c r="IVA835" s="230"/>
      <c r="IVB835" s="230"/>
      <c r="IVC835" s="230"/>
      <c r="IVD835" s="230"/>
      <c r="IVE835" s="230"/>
      <c r="IVF835" s="230"/>
      <c r="IVG835" s="230"/>
      <c r="IVH835" s="230"/>
      <c r="IVI835" s="230"/>
      <c r="IVJ835" s="230"/>
      <c r="IVK835" s="230"/>
      <c r="IVL835" s="230"/>
      <c r="IVM835" s="230"/>
      <c r="IVN835" s="230"/>
      <c r="IVO835" s="230"/>
      <c r="IVP835" s="230"/>
      <c r="IVQ835" s="230"/>
      <c r="IVR835" s="230"/>
      <c r="IVS835" s="230"/>
      <c r="IVT835" s="230"/>
      <c r="IVU835" s="230"/>
      <c r="IVV835" s="230"/>
      <c r="IVW835" s="230"/>
      <c r="IVX835" s="230"/>
      <c r="IVY835" s="230"/>
      <c r="IVZ835" s="230"/>
      <c r="IWA835" s="230"/>
      <c r="IWB835" s="230"/>
      <c r="IWC835" s="230"/>
      <c r="IWD835" s="230"/>
      <c r="IWE835" s="230"/>
      <c r="IWF835" s="230"/>
      <c r="IWG835" s="230"/>
      <c r="IWH835" s="230"/>
      <c r="IWI835" s="230"/>
      <c r="IWJ835" s="230"/>
      <c r="IWK835" s="230"/>
      <c r="IWL835" s="230"/>
      <c r="IWM835" s="230"/>
      <c r="IWN835" s="230"/>
      <c r="IWO835" s="230"/>
      <c r="IWP835" s="230"/>
      <c r="IWQ835" s="230"/>
      <c r="IWR835" s="230"/>
      <c r="IWS835" s="230"/>
      <c r="IWT835" s="230"/>
      <c r="IWU835" s="230"/>
      <c r="IWV835" s="230"/>
      <c r="IWW835" s="230"/>
      <c r="IWX835" s="230"/>
      <c r="IWY835" s="230"/>
      <c r="IWZ835" s="230"/>
      <c r="IXA835" s="230"/>
      <c r="IXB835" s="230"/>
      <c r="IXC835" s="230"/>
      <c r="IXD835" s="230"/>
      <c r="IXE835" s="230"/>
      <c r="IXF835" s="230"/>
      <c r="IXG835" s="230"/>
      <c r="IXH835" s="230"/>
      <c r="IXI835" s="230"/>
      <c r="IXJ835" s="230"/>
      <c r="IXK835" s="230"/>
      <c r="IXL835" s="230"/>
      <c r="IXM835" s="230"/>
      <c r="IXN835" s="230"/>
      <c r="IXO835" s="230"/>
      <c r="IXP835" s="230"/>
      <c r="IXQ835" s="230"/>
      <c r="IXR835" s="230"/>
      <c r="IXS835" s="230"/>
      <c r="IXT835" s="230"/>
      <c r="IXU835" s="230"/>
      <c r="IXV835" s="230"/>
      <c r="IXW835" s="230"/>
      <c r="IXX835" s="230"/>
      <c r="IXY835" s="230"/>
      <c r="IXZ835" s="230"/>
      <c r="IYA835" s="230"/>
      <c r="IYB835" s="230"/>
      <c r="IYC835" s="230"/>
      <c r="IYD835" s="230"/>
      <c r="IYE835" s="230"/>
      <c r="IYF835" s="230"/>
      <c r="IYG835" s="230"/>
      <c r="IYH835" s="230"/>
      <c r="IYI835" s="230"/>
      <c r="IYJ835" s="230"/>
      <c r="IYK835" s="230"/>
      <c r="IYL835" s="230"/>
      <c r="IYM835" s="230"/>
      <c r="IYN835" s="230"/>
      <c r="IYO835" s="230"/>
      <c r="IYP835" s="230"/>
      <c r="IYQ835" s="230"/>
      <c r="IYR835" s="230"/>
      <c r="IYS835" s="230"/>
      <c r="IYT835" s="230"/>
      <c r="IYU835" s="230"/>
      <c r="IYV835" s="230"/>
      <c r="IYW835" s="230"/>
      <c r="IYX835" s="230"/>
      <c r="IYY835" s="230"/>
      <c r="IYZ835" s="230"/>
      <c r="IZA835" s="230"/>
      <c r="IZB835" s="230"/>
      <c r="IZC835" s="230"/>
      <c r="IZD835" s="230"/>
      <c r="IZE835" s="230"/>
      <c r="IZF835" s="230"/>
      <c r="IZG835" s="230"/>
      <c r="IZH835" s="230"/>
      <c r="IZI835" s="230"/>
      <c r="IZJ835" s="230"/>
      <c r="IZK835" s="230"/>
      <c r="IZL835" s="230"/>
      <c r="IZM835" s="230"/>
      <c r="IZN835" s="230"/>
      <c r="IZO835" s="230"/>
      <c r="IZP835" s="230"/>
      <c r="IZQ835" s="230"/>
      <c r="IZR835" s="230"/>
      <c r="IZS835" s="230"/>
      <c r="IZT835" s="230"/>
      <c r="IZU835" s="230"/>
      <c r="IZV835" s="230"/>
      <c r="IZW835" s="230"/>
      <c r="IZX835" s="230"/>
      <c r="IZY835" s="230"/>
      <c r="IZZ835" s="230"/>
      <c r="JAA835" s="230"/>
      <c r="JAB835" s="230"/>
      <c r="JAC835" s="230"/>
      <c r="JAD835" s="230"/>
      <c r="JAE835" s="230"/>
      <c r="JAF835" s="230"/>
      <c r="JAG835" s="230"/>
      <c r="JAH835" s="230"/>
      <c r="JAI835" s="230"/>
      <c r="JAJ835" s="230"/>
      <c r="JAK835" s="230"/>
      <c r="JAL835" s="230"/>
      <c r="JAM835" s="230"/>
      <c r="JAN835" s="230"/>
      <c r="JAO835" s="230"/>
      <c r="JAP835" s="230"/>
      <c r="JAQ835" s="230"/>
      <c r="JAR835" s="230"/>
      <c r="JAS835" s="230"/>
      <c r="JAT835" s="230"/>
      <c r="JAU835" s="230"/>
      <c r="JAV835" s="230"/>
      <c r="JAW835" s="230"/>
      <c r="JAX835" s="230"/>
      <c r="JAY835" s="230"/>
      <c r="JAZ835" s="230"/>
      <c r="JBA835" s="230"/>
      <c r="JBB835" s="230"/>
      <c r="JBC835" s="230"/>
      <c r="JBD835" s="230"/>
      <c r="JBE835" s="230"/>
      <c r="JBF835" s="230"/>
      <c r="JBG835" s="230"/>
      <c r="JBH835" s="230"/>
      <c r="JBI835" s="230"/>
      <c r="JBJ835" s="230"/>
      <c r="JBK835" s="230"/>
      <c r="JBL835" s="230"/>
      <c r="JBM835" s="230"/>
      <c r="JBN835" s="230"/>
      <c r="JBO835" s="230"/>
      <c r="JBP835" s="230"/>
      <c r="JBQ835" s="230"/>
      <c r="JBR835" s="230"/>
      <c r="JBS835" s="230"/>
      <c r="JBT835" s="230"/>
      <c r="JBU835" s="230"/>
      <c r="JBV835" s="230"/>
      <c r="JBW835" s="230"/>
      <c r="JBX835" s="230"/>
      <c r="JBY835" s="230"/>
      <c r="JBZ835" s="230"/>
      <c r="JCA835" s="230"/>
      <c r="JCB835" s="230"/>
      <c r="JCC835" s="230"/>
      <c r="JCD835" s="230"/>
      <c r="JCE835" s="230"/>
      <c r="JCF835" s="230"/>
      <c r="JCG835" s="230"/>
      <c r="JCH835" s="230"/>
      <c r="JCI835" s="230"/>
      <c r="JCJ835" s="230"/>
      <c r="JCK835" s="230"/>
      <c r="JCL835" s="230"/>
      <c r="JCM835" s="230"/>
      <c r="JCN835" s="230"/>
      <c r="JCO835" s="230"/>
      <c r="JCP835" s="230"/>
      <c r="JCQ835" s="230"/>
      <c r="JCR835" s="230"/>
      <c r="JCS835" s="230"/>
      <c r="JCT835" s="230"/>
      <c r="JCU835" s="230"/>
      <c r="JCV835" s="230"/>
      <c r="JCW835" s="230"/>
      <c r="JCX835" s="230"/>
      <c r="JCY835" s="230"/>
      <c r="JCZ835" s="230"/>
      <c r="JDA835" s="230"/>
      <c r="JDB835" s="230"/>
      <c r="JDC835" s="230"/>
      <c r="JDD835" s="230"/>
      <c r="JDE835" s="230"/>
      <c r="JDF835" s="230"/>
      <c r="JDG835" s="230"/>
      <c r="JDH835" s="230"/>
      <c r="JDI835" s="230"/>
      <c r="JDJ835" s="230"/>
      <c r="JDK835" s="230"/>
      <c r="JDL835" s="230"/>
      <c r="JDM835" s="230"/>
      <c r="JDN835" s="230"/>
      <c r="JDO835" s="230"/>
      <c r="JDP835" s="230"/>
      <c r="JDQ835" s="230"/>
      <c r="JDR835" s="230"/>
      <c r="JDS835" s="230"/>
      <c r="JDT835" s="230"/>
      <c r="JDU835" s="230"/>
      <c r="JDV835" s="230"/>
      <c r="JDW835" s="230"/>
      <c r="JDX835" s="230"/>
      <c r="JDY835" s="230"/>
      <c r="JDZ835" s="230"/>
      <c r="JEA835" s="230"/>
      <c r="JEB835" s="230"/>
      <c r="JEC835" s="230"/>
      <c r="JED835" s="230"/>
      <c r="JEE835" s="230"/>
      <c r="JEF835" s="230"/>
      <c r="JEG835" s="230"/>
      <c r="JEH835" s="230"/>
      <c r="JEI835" s="230"/>
      <c r="JEJ835" s="230"/>
      <c r="JEK835" s="230"/>
      <c r="JEL835" s="230"/>
      <c r="JEM835" s="230"/>
      <c r="JEN835" s="230"/>
      <c r="JEO835" s="230"/>
      <c r="JEP835" s="230"/>
      <c r="JEQ835" s="230"/>
      <c r="JER835" s="230"/>
      <c r="JES835" s="230"/>
      <c r="JET835" s="230"/>
      <c r="JEU835" s="230"/>
      <c r="JEV835" s="230"/>
      <c r="JEW835" s="230"/>
      <c r="JEX835" s="230"/>
      <c r="JEY835" s="230"/>
      <c r="JEZ835" s="230"/>
      <c r="JFA835" s="230"/>
      <c r="JFB835" s="230"/>
      <c r="JFC835" s="230"/>
      <c r="JFD835" s="230"/>
      <c r="JFE835" s="230"/>
      <c r="JFF835" s="230"/>
      <c r="JFG835" s="230"/>
      <c r="JFH835" s="230"/>
      <c r="JFI835" s="230"/>
      <c r="JFJ835" s="230"/>
      <c r="JFK835" s="230"/>
      <c r="JFL835" s="230"/>
      <c r="JFM835" s="230"/>
      <c r="JFN835" s="230"/>
      <c r="JFO835" s="230"/>
      <c r="JFP835" s="230"/>
      <c r="JFQ835" s="230"/>
      <c r="JFR835" s="230"/>
      <c r="JFS835" s="230"/>
      <c r="JFT835" s="230"/>
      <c r="JFU835" s="230"/>
      <c r="JFV835" s="230"/>
      <c r="JFW835" s="230"/>
      <c r="JFX835" s="230"/>
      <c r="JFY835" s="230"/>
      <c r="JFZ835" s="230"/>
      <c r="JGA835" s="230"/>
      <c r="JGB835" s="230"/>
      <c r="JGC835" s="230"/>
      <c r="JGD835" s="230"/>
      <c r="JGE835" s="230"/>
      <c r="JGF835" s="230"/>
      <c r="JGG835" s="230"/>
      <c r="JGH835" s="230"/>
      <c r="JGI835" s="230"/>
      <c r="JGJ835" s="230"/>
      <c r="JGK835" s="230"/>
      <c r="JGL835" s="230"/>
      <c r="JGM835" s="230"/>
      <c r="JGN835" s="230"/>
      <c r="JGO835" s="230"/>
      <c r="JGP835" s="230"/>
      <c r="JGQ835" s="230"/>
      <c r="JGR835" s="230"/>
      <c r="JGS835" s="230"/>
      <c r="JGT835" s="230"/>
      <c r="JGU835" s="230"/>
      <c r="JGV835" s="230"/>
      <c r="JGW835" s="230"/>
      <c r="JGX835" s="230"/>
      <c r="JGY835" s="230"/>
      <c r="JGZ835" s="230"/>
      <c r="JHA835" s="230"/>
      <c r="JHB835" s="230"/>
      <c r="JHC835" s="230"/>
      <c r="JHD835" s="230"/>
      <c r="JHE835" s="230"/>
      <c r="JHF835" s="230"/>
      <c r="JHG835" s="230"/>
      <c r="JHH835" s="230"/>
      <c r="JHI835" s="230"/>
      <c r="JHJ835" s="230"/>
      <c r="JHK835" s="230"/>
      <c r="JHL835" s="230"/>
      <c r="JHM835" s="230"/>
      <c r="JHN835" s="230"/>
      <c r="JHO835" s="230"/>
      <c r="JHP835" s="230"/>
      <c r="JHQ835" s="230"/>
      <c r="JHR835" s="230"/>
      <c r="JHS835" s="230"/>
      <c r="JHT835" s="230"/>
      <c r="JHU835" s="230"/>
      <c r="JHV835" s="230"/>
      <c r="JHW835" s="230"/>
      <c r="JHX835" s="230"/>
      <c r="JHY835" s="230"/>
      <c r="JHZ835" s="230"/>
      <c r="JIA835" s="230"/>
      <c r="JIB835" s="230"/>
      <c r="JIC835" s="230"/>
      <c r="JID835" s="230"/>
      <c r="JIE835" s="230"/>
      <c r="JIF835" s="230"/>
      <c r="JIG835" s="230"/>
      <c r="JIH835" s="230"/>
      <c r="JII835" s="230"/>
      <c r="JIJ835" s="230"/>
      <c r="JIK835" s="230"/>
      <c r="JIL835" s="230"/>
      <c r="JIM835" s="230"/>
      <c r="JIN835" s="230"/>
      <c r="JIO835" s="230"/>
      <c r="JIP835" s="230"/>
      <c r="JIQ835" s="230"/>
      <c r="JIR835" s="230"/>
      <c r="JIS835" s="230"/>
      <c r="JIT835" s="230"/>
      <c r="JIU835" s="230"/>
      <c r="JIV835" s="230"/>
      <c r="JIW835" s="230"/>
      <c r="JIX835" s="230"/>
      <c r="JIY835" s="230"/>
      <c r="JIZ835" s="230"/>
      <c r="JJA835" s="230"/>
      <c r="JJB835" s="230"/>
      <c r="JJC835" s="230"/>
      <c r="JJD835" s="230"/>
      <c r="JJE835" s="230"/>
      <c r="JJF835" s="230"/>
      <c r="JJG835" s="230"/>
      <c r="JJH835" s="230"/>
      <c r="JJI835" s="230"/>
      <c r="JJJ835" s="230"/>
      <c r="JJK835" s="230"/>
      <c r="JJL835" s="230"/>
      <c r="JJM835" s="230"/>
      <c r="JJN835" s="230"/>
      <c r="JJO835" s="230"/>
      <c r="JJP835" s="230"/>
      <c r="JJQ835" s="230"/>
      <c r="JJR835" s="230"/>
      <c r="JJS835" s="230"/>
      <c r="JJT835" s="230"/>
      <c r="JJU835" s="230"/>
      <c r="JJV835" s="230"/>
      <c r="JJW835" s="230"/>
      <c r="JJX835" s="230"/>
      <c r="JJY835" s="230"/>
      <c r="JJZ835" s="230"/>
      <c r="JKA835" s="230"/>
      <c r="JKB835" s="230"/>
      <c r="JKC835" s="230"/>
      <c r="JKD835" s="230"/>
      <c r="JKE835" s="230"/>
      <c r="JKF835" s="230"/>
      <c r="JKG835" s="230"/>
      <c r="JKH835" s="230"/>
      <c r="JKI835" s="230"/>
      <c r="JKJ835" s="230"/>
      <c r="JKK835" s="230"/>
      <c r="JKL835" s="230"/>
      <c r="JKM835" s="230"/>
      <c r="JKN835" s="230"/>
      <c r="JKO835" s="230"/>
      <c r="JKP835" s="230"/>
      <c r="JKQ835" s="230"/>
      <c r="JKR835" s="230"/>
      <c r="JKS835" s="230"/>
      <c r="JKT835" s="230"/>
      <c r="JKU835" s="230"/>
      <c r="JKV835" s="230"/>
      <c r="JKW835" s="230"/>
      <c r="JKX835" s="230"/>
      <c r="JKY835" s="230"/>
      <c r="JKZ835" s="230"/>
      <c r="JLA835" s="230"/>
      <c r="JLB835" s="230"/>
      <c r="JLC835" s="230"/>
      <c r="JLD835" s="230"/>
      <c r="JLE835" s="230"/>
      <c r="JLF835" s="230"/>
      <c r="JLG835" s="230"/>
      <c r="JLH835" s="230"/>
      <c r="JLI835" s="230"/>
      <c r="JLJ835" s="230"/>
      <c r="JLK835" s="230"/>
      <c r="JLL835" s="230"/>
      <c r="JLM835" s="230"/>
      <c r="JLN835" s="230"/>
      <c r="JLO835" s="230"/>
      <c r="JLP835" s="230"/>
      <c r="JLQ835" s="230"/>
      <c r="JLR835" s="230"/>
      <c r="JLS835" s="230"/>
      <c r="JLT835" s="230"/>
      <c r="JLU835" s="230"/>
      <c r="JLV835" s="230"/>
      <c r="JLW835" s="230"/>
      <c r="JLX835" s="230"/>
      <c r="JLY835" s="230"/>
      <c r="JLZ835" s="230"/>
      <c r="JMA835" s="230"/>
      <c r="JMB835" s="230"/>
      <c r="JMC835" s="230"/>
      <c r="JMD835" s="230"/>
      <c r="JME835" s="230"/>
      <c r="JMF835" s="230"/>
      <c r="JMG835" s="230"/>
      <c r="JMH835" s="230"/>
      <c r="JMI835" s="230"/>
      <c r="JMJ835" s="230"/>
      <c r="JMK835" s="230"/>
      <c r="JML835" s="230"/>
      <c r="JMM835" s="230"/>
      <c r="JMN835" s="230"/>
      <c r="JMO835" s="230"/>
      <c r="JMP835" s="230"/>
      <c r="JMQ835" s="230"/>
      <c r="JMR835" s="230"/>
      <c r="JMS835" s="230"/>
      <c r="JMT835" s="230"/>
      <c r="JMU835" s="230"/>
      <c r="JMV835" s="230"/>
      <c r="JMW835" s="230"/>
      <c r="JMX835" s="230"/>
      <c r="JMY835" s="230"/>
      <c r="JMZ835" s="230"/>
      <c r="JNA835" s="230"/>
      <c r="JNB835" s="230"/>
      <c r="JNC835" s="230"/>
      <c r="JND835" s="230"/>
      <c r="JNE835" s="230"/>
      <c r="JNF835" s="230"/>
      <c r="JNG835" s="230"/>
      <c r="JNH835" s="230"/>
      <c r="JNI835" s="230"/>
      <c r="JNJ835" s="230"/>
      <c r="JNK835" s="230"/>
      <c r="JNL835" s="230"/>
      <c r="JNM835" s="230"/>
      <c r="JNN835" s="230"/>
      <c r="JNO835" s="230"/>
      <c r="JNP835" s="230"/>
      <c r="JNQ835" s="230"/>
      <c r="JNR835" s="230"/>
      <c r="JNS835" s="230"/>
      <c r="JNT835" s="230"/>
      <c r="JNU835" s="230"/>
      <c r="JNV835" s="230"/>
      <c r="JNW835" s="230"/>
      <c r="JNX835" s="230"/>
      <c r="JNY835" s="230"/>
      <c r="JNZ835" s="230"/>
      <c r="JOA835" s="230"/>
      <c r="JOB835" s="230"/>
      <c r="JOC835" s="230"/>
      <c r="JOD835" s="230"/>
      <c r="JOE835" s="230"/>
      <c r="JOF835" s="230"/>
      <c r="JOG835" s="230"/>
      <c r="JOH835" s="230"/>
      <c r="JOI835" s="230"/>
      <c r="JOJ835" s="230"/>
      <c r="JOK835" s="230"/>
      <c r="JOL835" s="230"/>
      <c r="JOM835" s="230"/>
      <c r="JON835" s="230"/>
      <c r="JOO835" s="230"/>
      <c r="JOP835" s="230"/>
      <c r="JOQ835" s="230"/>
      <c r="JOR835" s="230"/>
      <c r="JOS835" s="230"/>
      <c r="JOT835" s="230"/>
      <c r="JOU835" s="230"/>
      <c r="JOV835" s="230"/>
      <c r="JOW835" s="230"/>
      <c r="JOX835" s="230"/>
      <c r="JOY835" s="230"/>
      <c r="JOZ835" s="230"/>
      <c r="JPA835" s="230"/>
      <c r="JPB835" s="230"/>
      <c r="JPC835" s="230"/>
      <c r="JPD835" s="230"/>
      <c r="JPE835" s="230"/>
      <c r="JPF835" s="230"/>
      <c r="JPG835" s="230"/>
      <c r="JPH835" s="230"/>
      <c r="JPI835" s="230"/>
      <c r="JPJ835" s="230"/>
      <c r="JPK835" s="230"/>
      <c r="JPL835" s="230"/>
      <c r="JPM835" s="230"/>
      <c r="JPN835" s="230"/>
      <c r="JPO835" s="230"/>
      <c r="JPP835" s="230"/>
      <c r="JPQ835" s="230"/>
      <c r="JPR835" s="230"/>
      <c r="JPS835" s="230"/>
      <c r="JPT835" s="230"/>
      <c r="JPU835" s="230"/>
      <c r="JPV835" s="230"/>
      <c r="JPW835" s="230"/>
      <c r="JPX835" s="230"/>
      <c r="JPY835" s="230"/>
      <c r="JPZ835" s="230"/>
      <c r="JQA835" s="230"/>
      <c r="JQB835" s="230"/>
      <c r="JQC835" s="230"/>
      <c r="JQD835" s="230"/>
      <c r="JQE835" s="230"/>
      <c r="JQF835" s="230"/>
      <c r="JQG835" s="230"/>
      <c r="JQH835" s="230"/>
      <c r="JQI835" s="230"/>
      <c r="JQJ835" s="230"/>
      <c r="JQK835" s="230"/>
      <c r="JQL835" s="230"/>
      <c r="JQM835" s="230"/>
      <c r="JQN835" s="230"/>
      <c r="JQO835" s="230"/>
      <c r="JQP835" s="230"/>
      <c r="JQQ835" s="230"/>
      <c r="JQR835" s="230"/>
      <c r="JQS835" s="230"/>
      <c r="JQT835" s="230"/>
      <c r="JQU835" s="230"/>
      <c r="JQV835" s="230"/>
      <c r="JQW835" s="230"/>
      <c r="JQX835" s="230"/>
      <c r="JQY835" s="230"/>
      <c r="JQZ835" s="230"/>
      <c r="JRA835" s="230"/>
      <c r="JRB835" s="230"/>
      <c r="JRC835" s="230"/>
      <c r="JRD835" s="230"/>
      <c r="JRE835" s="230"/>
      <c r="JRF835" s="230"/>
      <c r="JRG835" s="230"/>
      <c r="JRH835" s="230"/>
      <c r="JRI835" s="230"/>
      <c r="JRJ835" s="230"/>
      <c r="JRK835" s="230"/>
      <c r="JRL835" s="230"/>
      <c r="JRM835" s="230"/>
      <c r="JRN835" s="230"/>
      <c r="JRO835" s="230"/>
      <c r="JRP835" s="230"/>
      <c r="JRQ835" s="230"/>
      <c r="JRR835" s="230"/>
      <c r="JRS835" s="230"/>
      <c r="JRT835" s="230"/>
      <c r="JRU835" s="230"/>
      <c r="JRV835" s="230"/>
      <c r="JRW835" s="230"/>
      <c r="JRX835" s="230"/>
      <c r="JRY835" s="230"/>
      <c r="JRZ835" s="230"/>
      <c r="JSA835" s="230"/>
      <c r="JSB835" s="230"/>
      <c r="JSC835" s="230"/>
      <c r="JSD835" s="230"/>
      <c r="JSE835" s="230"/>
      <c r="JSF835" s="230"/>
      <c r="JSG835" s="230"/>
      <c r="JSH835" s="230"/>
      <c r="JSI835" s="230"/>
      <c r="JSJ835" s="230"/>
      <c r="JSK835" s="230"/>
      <c r="JSL835" s="230"/>
      <c r="JSM835" s="230"/>
      <c r="JSN835" s="230"/>
      <c r="JSO835" s="230"/>
      <c r="JSP835" s="230"/>
      <c r="JSQ835" s="230"/>
      <c r="JSR835" s="230"/>
      <c r="JSS835" s="230"/>
      <c r="JST835" s="230"/>
      <c r="JSU835" s="230"/>
      <c r="JSV835" s="230"/>
      <c r="JSW835" s="230"/>
      <c r="JSX835" s="230"/>
      <c r="JSY835" s="230"/>
      <c r="JSZ835" s="230"/>
      <c r="JTA835" s="230"/>
      <c r="JTB835" s="230"/>
      <c r="JTC835" s="230"/>
      <c r="JTD835" s="230"/>
      <c r="JTE835" s="230"/>
      <c r="JTF835" s="230"/>
      <c r="JTG835" s="230"/>
      <c r="JTH835" s="230"/>
      <c r="JTI835" s="230"/>
      <c r="JTJ835" s="230"/>
      <c r="JTK835" s="230"/>
      <c r="JTL835" s="230"/>
      <c r="JTM835" s="230"/>
      <c r="JTN835" s="230"/>
      <c r="JTO835" s="230"/>
      <c r="JTP835" s="230"/>
      <c r="JTQ835" s="230"/>
      <c r="JTR835" s="230"/>
      <c r="JTS835" s="230"/>
      <c r="JTT835" s="230"/>
      <c r="JTU835" s="230"/>
      <c r="JTV835" s="230"/>
      <c r="JTW835" s="230"/>
      <c r="JTX835" s="230"/>
      <c r="JTY835" s="230"/>
      <c r="JTZ835" s="230"/>
      <c r="JUA835" s="230"/>
      <c r="JUB835" s="230"/>
      <c r="JUC835" s="230"/>
      <c r="JUD835" s="230"/>
      <c r="JUE835" s="230"/>
      <c r="JUF835" s="230"/>
      <c r="JUG835" s="230"/>
      <c r="JUH835" s="230"/>
      <c r="JUI835" s="230"/>
      <c r="JUJ835" s="230"/>
      <c r="JUK835" s="230"/>
      <c r="JUL835" s="230"/>
      <c r="JUM835" s="230"/>
      <c r="JUN835" s="230"/>
      <c r="JUO835" s="230"/>
      <c r="JUP835" s="230"/>
      <c r="JUQ835" s="230"/>
      <c r="JUR835" s="230"/>
      <c r="JUS835" s="230"/>
      <c r="JUT835" s="230"/>
      <c r="JUU835" s="230"/>
      <c r="JUV835" s="230"/>
      <c r="JUW835" s="230"/>
      <c r="JUX835" s="230"/>
      <c r="JUY835" s="230"/>
      <c r="JUZ835" s="230"/>
      <c r="JVA835" s="230"/>
      <c r="JVB835" s="230"/>
      <c r="JVC835" s="230"/>
      <c r="JVD835" s="230"/>
      <c r="JVE835" s="230"/>
      <c r="JVF835" s="230"/>
      <c r="JVG835" s="230"/>
      <c r="JVH835" s="230"/>
      <c r="JVI835" s="230"/>
      <c r="JVJ835" s="230"/>
      <c r="JVK835" s="230"/>
      <c r="JVL835" s="230"/>
      <c r="JVM835" s="230"/>
      <c r="JVN835" s="230"/>
      <c r="JVO835" s="230"/>
      <c r="JVP835" s="230"/>
      <c r="JVQ835" s="230"/>
      <c r="JVR835" s="230"/>
      <c r="JVS835" s="230"/>
      <c r="JVT835" s="230"/>
      <c r="JVU835" s="230"/>
      <c r="JVV835" s="230"/>
      <c r="JVW835" s="230"/>
      <c r="JVX835" s="230"/>
      <c r="JVY835" s="230"/>
      <c r="JVZ835" s="230"/>
      <c r="JWA835" s="230"/>
      <c r="JWB835" s="230"/>
      <c r="JWC835" s="230"/>
      <c r="JWD835" s="230"/>
      <c r="JWE835" s="230"/>
      <c r="JWF835" s="230"/>
      <c r="JWG835" s="230"/>
      <c r="JWH835" s="230"/>
      <c r="JWI835" s="230"/>
      <c r="JWJ835" s="230"/>
      <c r="JWK835" s="230"/>
      <c r="JWL835" s="230"/>
      <c r="JWM835" s="230"/>
      <c r="JWN835" s="230"/>
      <c r="JWO835" s="230"/>
      <c r="JWP835" s="230"/>
      <c r="JWQ835" s="230"/>
      <c r="JWR835" s="230"/>
      <c r="JWS835" s="230"/>
      <c r="JWT835" s="230"/>
      <c r="JWU835" s="230"/>
      <c r="JWV835" s="230"/>
      <c r="JWW835" s="230"/>
      <c r="JWX835" s="230"/>
      <c r="JWY835" s="230"/>
      <c r="JWZ835" s="230"/>
      <c r="JXA835" s="230"/>
      <c r="JXB835" s="230"/>
      <c r="JXC835" s="230"/>
      <c r="JXD835" s="230"/>
      <c r="JXE835" s="230"/>
      <c r="JXF835" s="230"/>
      <c r="JXG835" s="230"/>
      <c r="JXH835" s="230"/>
      <c r="JXI835" s="230"/>
      <c r="JXJ835" s="230"/>
      <c r="JXK835" s="230"/>
      <c r="JXL835" s="230"/>
      <c r="JXM835" s="230"/>
      <c r="JXN835" s="230"/>
      <c r="JXO835" s="230"/>
      <c r="JXP835" s="230"/>
      <c r="JXQ835" s="230"/>
      <c r="JXR835" s="230"/>
      <c r="JXS835" s="230"/>
      <c r="JXT835" s="230"/>
      <c r="JXU835" s="230"/>
      <c r="JXV835" s="230"/>
      <c r="JXW835" s="230"/>
      <c r="JXX835" s="230"/>
      <c r="JXY835" s="230"/>
      <c r="JXZ835" s="230"/>
      <c r="JYA835" s="230"/>
      <c r="JYB835" s="230"/>
      <c r="JYC835" s="230"/>
      <c r="JYD835" s="230"/>
      <c r="JYE835" s="230"/>
      <c r="JYF835" s="230"/>
      <c r="JYG835" s="230"/>
      <c r="JYH835" s="230"/>
      <c r="JYI835" s="230"/>
      <c r="JYJ835" s="230"/>
      <c r="JYK835" s="230"/>
      <c r="JYL835" s="230"/>
      <c r="JYM835" s="230"/>
      <c r="JYN835" s="230"/>
      <c r="JYO835" s="230"/>
      <c r="JYP835" s="230"/>
      <c r="JYQ835" s="230"/>
      <c r="JYR835" s="230"/>
      <c r="JYS835" s="230"/>
      <c r="JYT835" s="230"/>
      <c r="JYU835" s="230"/>
      <c r="JYV835" s="230"/>
      <c r="JYW835" s="230"/>
      <c r="JYX835" s="230"/>
      <c r="JYY835" s="230"/>
      <c r="JYZ835" s="230"/>
      <c r="JZA835" s="230"/>
      <c r="JZB835" s="230"/>
      <c r="JZC835" s="230"/>
      <c r="JZD835" s="230"/>
      <c r="JZE835" s="230"/>
      <c r="JZF835" s="230"/>
      <c r="JZG835" s="230"/>
      <c r="JZH835" s="230"/>
      <c r="JZI835" s="230"/>
      <c r="JZJ835" s="230"/>
      <c r="JZK835" s="230"/>
      <c r="JZL835" s="230"/>
      <c r="JZM835" s="230"/>
      <c r="JZN835" s="230"/>
      <c r="JZO835" s="230"/>
      <c r="JZP835" s="230"/>
      <c r="JZQ835" s="230"/>
      <c r="JZR835" s="230"/>
      <c r="JZS835" s="230"/>
      <c r="JZT835" s="230"/>
      <c r="JZU835" s="230"/>
      <c r="JZV835" s="230"/>
      <c r="JZW835" s="230"/>
      <c r="JZX835" s="230"/>
      <c r="JZY835" s="230"/>
      <c r="JZZ835" s="230"/>
      <c r="KAA835" s="230"/>
      <c r="KAB835" s="230"/>
      <c r="KAC835" s="230"/>
      <c r="KAD835" s="230"/>
      <c r="KAE835" s="230"/>
      <c r="KAF835" s="230"/>
      <c r="KAG835" s="230"/>
      <c r="KAH835" s="230"/>
      <c r="KAI835" s="230"/>
      <c r="KAJ835" s="230"/>
      <c r="KAK835" s="230"/>
      <c r="KAL835" s="230"/>
      <c r="KAM835" s="230"/>
      <c r="KAN835" s="230"/>
      <c r="KAO835" s="230"/>
      <c r="KAP835" s="230"/>
      <c r="KAQ835" s="230"/>
      <c r="KAR835" s="230"/>
      <c r="KAS835" s="230"/>
      <c r="KAT835" s="230"/>
      <c r="KAU835" s="230"/>
      <c r="KAV835" s="230"/>
      <c r="KAW835" s="230"/>
      <c r="KAX835" s="230"/>
      <c r="KAY835" s="230"/>
      <c r="KAZ835" s="230"/>
      <c r="KBA835" s="230"/>
      <c r="KBB835" s="230"/>
      <c r="KBC835" s="230"/>
      <c r="KBD835" s="230"/>
      <c r="KBE835" s="230"/>
      <c r="KBF835" s="230"/>
      <c r="KBG835" s="230"/>
      <c r="KBH835" s="230"/>
      <c r="KBI835" s="230"/>
      <c r="KBJ835" s="230"/>
      <c r="KBK835" s="230"/>
      <c r="KBL835" s="230"/>
      <c r="KBM835" s="230"/>
      <c r="KBN835" s="230"/>
      <c r="KBO835" s="230"/>
      <c r="KBP835" s="230"/>
      <c r="KBQ835" s="230"/>
      <c r="KBR835" s="230"/>
      <c r="KBS835" s="230"/>
      <c r="KBT835" s="230"/>
      <c r="KBU835" s="230"/>
      <c r="KBV835" s="230"/>
      <c r="KBW835" s="230"/>
      <c r="KBX835" s="230"/>
      <c r="KBY835" s="230"/>
      <c r="KBZ835" s="230"/>
      <c r="KCA835" s="230"/>
      <c r="KCB835" s="230"/>
      <c r="KCC835" s="230"/>
      <c r="KCD835" s="230"/>
      <c r="KCE835" s="230"/>
      <c r="KCF835" s="230"/>
      <c r="KCG835" s="230"/>
      <c r="KCH835" s="230"/>
      <c r="KCI835" s="230"/>
      <c r="KCJ835" s="230"/>
      <c r="KCK835" s="230"/>
      <c r="KCL835" s="230"/>
      <c r="KCM835" s="230"/>
      <c r="KCN835" s="230"/>
      <c r="KCO835" s="230"/>
      <c r="KCP835" s="230"/>
      <c r="KCQ835" s="230"/>
      <c r="KCR835" s="230"/>
      <c r="KCS835" s="230"/>
      <c r="KCT835" s="230"/>
      <c r="KCU835" s="230"/>
      <c r="KCV835" s="230"/>
      <c r="KCW835" s="230"/>
      <c r="KCX835" s="230"/>
      <c r="KCY835" s="230"/>
      <c r="KCZ835" s="230"/>
      <c r="KDA835" s="230"/>
      <c r="KDB835" s="230"/>
      <c r="KDC835" s="230"/>
      <c r="KDD835" s="230"/>
      <c r="KDE835" s="230"/>
      <c r="KDF835" s="230"/>
      <c r="KDG835" s="230"/>
      <c r="KDH835" s="230"/>
      <c r="KDI835" s="230"/>
      <c r="KDJ835" s="230"/>
      <c r="KDK835" s="230"/>
      <c r="KDL835" s="230"/>
      <c r="KDM835" s="230"/>
      <c r="KDN835" s="230"/>
      <c r="KDO835" s="230"/>
      <c r="KDP835" s="230"/>
      <c r="KDQ835" s="230"/>
      <c r="KDR835" s="230"/>
      <c r="KDS835" s="230"/>
      <c r="KDT835" s="230"/>
      <c r="KDU835" s="230"/>
      <c r="KDV835" s="230"/>
      <c r="KDW835" s="230"/>
      <c r="KDX835" s="230"/>
      <c r="KDY835" s="230"/>
      <c r="KDZ835" s="230"/>
      <c r="KEA835" s="230"/>
      <c r="KEB835" s="230"/>
      <c r="KEC835" s="230"/>
      <c r="KED835" s="230"/>
      <c r="KEE835" s="230"/>
      <c r="KEF835" s="230"/>
      <c r="KEG835" s="230"/>
      <c r="KEH835" s="230"/>
      <c r="KEI835" s="230"/>
      <c r="KEJ835" s="230"/>
      <c r="KEK835" s="230"/>
      <c r="KEL835" s="230"/>
      <c r="KEM835" s="230"/>
      <c r="KEN835" s="230"/>
      <c r="KEO835" s="230"/>
      <c r="KEP835" s="230"/>
      <c r="KEQ835" s="230"/>
      <c r="KER835" s="230"/>
      <c r="KES835" s="230"/>
      <c r="KET835" s="230"/>
      <c r="KEU835" s="230"/>
      <c r="KEV835" s="230"/>
      <c r="KEW835" s="230"/>
      <c r="KEX835" s="230"/>
      <c r="KEY835" s="230"/>
      <c r="KEZ835" s="230"/>
      <c r="KFA835" s="230"/>
      <c r="KFB835" s="230"/>
      <c r="KFC835" s="230"/>
      <c r="KFD835" s="230"/>
      <c r="KFE835" s="230"/>
      <c r="KFF835" s="230"/>
      <c r="KFG835" s="230"/>
      <c r="KFH835" s="230"/>
      <c r="KFI835" s="230"/>
      <c r="KFJ835" s="230"/>
      <c r="KFK835" s="230"/>
      <c r="KFL835" s="230"/>
      <c r="KFM835" s="230"/>
      <c r="KFN835" s="230"/>
      <c r="KFO835" s="230"/>
      <c r="KFP835" s="230"/>
      <c r="KFQ835" s="230"/>
      <c r="KFR835" s="230"/>
      <c r="KFS835" s="230"/>
      <c r="KFT835" s="230"/>
      <c r="KFU835" s="230"/>
      <c r="KFV835" s="230"/>
      <c r="KFW835" s="230"/>
      <c r="KFX835" s="230"/>
      <c r="KFY835" s="230"/>
      <c r="KFZ835" s="230"/>
      <c r="KGA835" s="230"/>
      <c r="KGB835" s="230"/>
      <c r="KGC835" s="230"/>
      <c r="KGD835" s="230"/>
      <c r="KGE835" s="230"/>
      <c r="KGF835" s="230"/>
      <c r="KGG835" s="230"/>
      <c r="KGH835" s="230"/>
      <c r="KGI835" s="230"/>
      <c r="KGJ835" s="230"/>
      <c r="KGK835" s="230"/>
      <c r="KGL835" s="230"/>
      <c r="KGM835" s="230"/>
      <c r="KGN835" s="230"/>
      <c r="KGO835" s="230"/>
      <c r="KGP835" s="230"/>
      <c r="KGQ835" s="230"/>
      <c r="KGR835" s="230"/>
      <c r="KGS835" s="230"/>
      <c r="KGT835" s="230"/>
      <c r="KGU835" s="230"/>
      <c r="KGV835" s="230"/>
      <c r="KGW835" s="230"/>
      <c r="KGX835" s="230"/>
      <c r="KGY835" s="230"/>
      <c r="KGZ835" s="230"/>
      <c r="KHA835" s="230"/>
      <c r="KHB835" s="230"/>
      <c r="KHC835" s="230"/>
      <c r="KHD835" s="230"/>
      <c r="KHE835" s="230"/>
      <c r="KHF835" s="230"/>
      <c r="KHG835" s="230"/>
      <c r="KHH835" s="230"/>
      <c r="KHI835" s="230"/>
      <c r="KHJ835" s="230"/>
      <c r="KHK835" s="230"/>
      <c r="KHL835" s="230"/>
      <c r="KHM835" s="230"/>
      <c r="KHN835" s="230"/>
      <c r="KHO835" s="230"/>
      <c r="KHP835" s="230"/>
      <c r="KHQ835" s="230"/>
      <c r="KHR835" s="230"/>
      <c r="KHS835" s="230"/>
      <c r="KHT835" s="230"/>
      <c r="KHU835" s="230"/>
      <c r="KHV835" s="230"/>
      <c r="KHW835" s="230"/>
      <c r="KHX835" s="230"/>
      <c r="KHY835" s="230"/>
      <c r="KHZ835" s="230"/>
      <c r="KIA835" s="230"/>
      <c r="KIB835" s="230"/>
      <c r="KIC835" s="230"/>
      <c r="KID835" s="230"/>
      <c r="KIE835" s="230"/>
      <c r="KIF835" s="230"/>
      <c r="KIG835" s="230"/>
      <c r="KIH835" s="230"/>
      <c r="KII835" s="230"/>
      <c r="KIJ835" s="230"/>
      <c r="KIK835" s="230"/>
      <c r="KIL835" s="230"/>
      <c r="KIM835" s="230"/>
      <c r="KIN835" s="230"/>
      <c r="KIO835" s="230"/>
      <c r="KIP835" s="230"/>
      <c r="KIQ835" s="230"/>
      <c r="KIR835" s="230"/>
      <c r="KIS835" s="230"/>
      <c r="KIT835" s="230"/>
      <c r="KIU835" s="230"/>
      <c r="KIV835" s="230"/>
      <c r="KIW835" s="230"/>
      <c r="KIX835" s="230"/>
      <c r="KIY835" s="230"/>
      <c r="KIZ835" s="230"/>
      <c r="KJA835" s="230"/>
      <c r="KJB835" s="230"/>
      <c r="KJC835" s="230"/>
      <c r="KJD835" s="230"/>
      <c r="KJE835" s="230"/>
      <c r="KJF835" s="230"/>
      <c r="KJG835" s="230"/>
      <c r="KJH835" s="230"/>
      <c r="KJI835" s="230"/>
      <c r="KJJ835" s="230"/>
      <c r="KJK835" s="230"/>
      <c r="KJL835" s="230"/>
      <c r="KJM835" s="230"/>
      <c r="KJN835" s="230"/>
      <c r="KJO835" s="230"/>
      <c r="KJP835" s="230"/>
      <c r="KJQ835" s="230"/>
      <c r="KJR835" s="230"/>
      <c r="KJS835" s="230"/>
      <c r="KJT835" s="230"/>
      <c r="KJU835" s="230"/>
      <c r="KJV835" s="230"/>
      <c r="KJW835" s="230"/>
      <c r="KJX835" s="230"/>
      <c r="KJY835" s="230"/>
      <c r="KJZ835" s="230"/>
      <c r="KKA835" s="230"/>
      <c r="KKB835" s="230"/>
      <c r="KKC835" s="230"/>
      <c r="KKD835" s="230"/>
      <c r="KKE835" s="230"/>
      <c r="KKF835" s="230"/>
      <c r="KKG835" s="230"/>
      <c r="KKH835" s="230"/>
      <c r="KKI835" s="230"/>
      <c r="KKJ835" s="230"/>
      <c r="KKK835" s="230"/>
      <c r="KKL835" s="230"/>
      <c r="KKM835" s="230"/>
      <c r="KKN835" s="230"/>
      <c r="KKO835" s="230"/>
      <c r="KKP835" s="230"/>
      <c r="KKQ835" s="230"/>
      <c r="KKR835" s="230"/>
      <c r="KKS835" s="230"/>
      <c r="KKT835" s="230"/>
      <c r="KKU835" s="230"/>
      <c r="KKV835" s="230"/>
      <c r="KKW835" s="230"/>
      <c r="KKX835" s="230"/>
      <c r="KKY835" s="230"/>
      <c r="KKZ835" s="230"/>
      <c r="KLA835" s="230"/>
      <c r="KLB835" s="230"/>
      <c r="KLC835" s="230"/>
      <c r="KLD835" s="230"/>
      <c r="KLE835" s="230"/>
      <c r="KLF835" s="230"/>
      <c r="KLG835" s="230"/>
      <c r="KLH835" s="230"/>
      <c r="KLI835" s="230"/>
      <c r="KLJ835" s="230"/>
      <c r="KLK835" s="230"/>
      <c r="KLL835" s="230"/>
      <c r="KLM835" s="230"/>
      <c r="KLN835" s="230"/>
      <c r="KLO835" s="230"/>
      <c r="KLP835" s="230"/>
      <c r="KLQ835" s="230"/>
      <c r="KLR835" s="230"/>
      <c r="KLS835" s="230"/>
      <c r="KLT835" s="230"/>
      <c r="KLU835" s="230"/>
      <c r="KLV835" s="230"/>
      <c r="KLW835" s="230"/>
      <c r="KLX835" s="230"/>
      <c r="KLY835" s="230"/>
      <c r="KLZ835" s="230"/>
      <c r="KMA835" s="230"/>
      <c r="KMB835" s="230"/>
      <c r="KMC835" s="230"/>
      <c r="KMD835" s="230"/>
      <c r="KME835" s="230"/>
      <c r="KMF835" s="230"/>
      <c r="KMG835" s="230"/>
      <c r="KMH835" s="230"/>
      <c r="KMI835" s="230"/>
      <c r="KMJ835" s="230"/>
      <c r="KMK835" s="230"/>
      <c r="KML835" s="230"/>
      <c r="KMM835" s="230"/>
      <c r="KMN835" s="230"/>
      <c r="KMO835" s="230"/>
      <c r="KMP835" s="230"/>
      <c r="KMQ835" s="230"/>
      <c r="KMR835" s="230"/>
      <c r="KMS835" s="230"/>
      <c r="KMT835" s="230"/>
      <c r="KMU835" s="230"/>
      <c r="KMV835" s="230"/>
      <c r="KMW835" s="230"/>
      <c r="KMX835" s="230"/>
      <c r="KMY835" s="230"/>
      <c r="KMZ835" s="230"/>
      <c r="KNA835" s="230"/>
      <c r="KNB835" s="230"/>
      <c r="KNC835" s="230"/>
      <c r="KND835" s="230"/>
      <c r="KNE835" s="230"/>
      <c r="KNF835" s="230"/>
      <c r="KNG835" s="230"/>
      <c r="KNH835" s="230"/>
      <c r="KNI835" s="230"/>
      <c r="KNJ835" s="230"/>
      <c r="KNK835" s="230"/>
      <c r="KNL835" s="230"/>
      <c r="KNM835" s="230"/>
      <c r="KNN835" s="230"/>
      <c r="KNO835" s="230"/>
      <c r="KNP835" s="230"/>
      <c r="KNQ835" s="230"/>
      <c r="KNR835" s="230"/>
      <c r="KNS835" s="230"/>
      <c r="KNT835" s="230"/>
      <c r="KNU835" s="230"/>
      <c r="KNV835" s="230"/>
      <c r="KNW835" s="230"/>
      <c r="KNX835" s="230"/>
      <c r="KNY835" s="230"/>
      <c r="KNZ835" s="230"/>
      <c r="KOA835" s="230"/>
      <c r="KOB835" s="230"/>
      <c r="KOC835" s="230"/>
      <c r="KOD835" s="230"/>
      <c r="KOE835" s="230"/>
      <c r="KOF835" s="230"/>
      <c r="KOG835" s="230"/>
      <c r="KOH835" s="230"/>
      <c r="KOI835" s="230"/>
      <c r="KOJ835" s="230"/>
      <c r="KOK835" s="230"/>
      <c r="KOL835" s="230"/>
      <c r="KOM835" s="230"/>
      <c r="KON835" s="230"/>
      <c r="KOO835" s="230"/>
      <c r="KOP835" s="230"/>
      <c r="KOQ835" s="230"/>
      <c r="KOR835" s="230"/>
      <c r="KOS835" s="230"/>
      <c r="KOT835" s="230"/>
      <c r="KOU835" s="230"/>
      <c r="KOV835" s="230"/>
      <c r="KOW835" s="230"/>
      <c r="KOX835" s="230"/>
      <c r="KOY835" s="230"/>
      <c r="KOZ835" s="230"/>
      <c r="KPA835" s="230"/>
      <c r="KPB835" s="230"/>
      <c r="KPC835" s="230"/>
      <c r="KPD835" s="230"/>
      <c r="KPE835" s="230"/>
      <c r="KPF835" s="230"/>
      <c r="KPG835" s="230"/>
      <c r="KPH835" s="230"/>
      <c r="KPI835" s="230"/>
      <c r="KPJ835" s="230"/>
      <c r="KPK835" s="230"/>
      <c r="KPL835" s="230"/>
      <c r="KPM835" s="230"/>
      <c r="KPN835" s="230"/>
      <c r="KPO835" s="230"/>
      <c r="KPP835" s="230"/>
      <c r="KPQ835" s="230"/>
      <c r="KPR835" s="230"/>
      <c r="KPS835" s="230"/>
      <c r="KPT835" s="230"/>
      <c r="KPU835" s="230"/>
      <c r="KPV835" s="230"/>
      <c r="KPW835" s="230"/>
      <c r="KPX835" s="230"/>
      <c r="KPY835" s="230"/>
      <c r="KPZ835" s="230"/>
      <c r="KQA835" s="230"/>
      <c r="KQB835" s="230"/>
      <c r="KQC835" s="230"/>
      <c r="KQD835" s="230"/>
      <c r="KQE835" s="230"/>
      <c r="KQF835" s="230"/>
      <c r="KQG835" s="230"/>
      <c r="KQH835" s="230"/>
      <c r="KQI835" s="230"/>
      <c r="KQJ835" s="230"/>
      <c r="KQK835" s="230"/>
      <c r="KQL835" s="230"/>
      <c r="KQM835" s="230"/>
      <c r="KQN835" s="230"/>
      <c r="KQO835" s="230"/>
      <c r="KQP835" s="230"/>
      <c r="KQQ835" s="230"/>
      <c r="KQR835" s="230"/>
      <c r="KQS835" s="230"/>
      <c r="KQT835" s="230"/>
      <c r="KQU835" s="230"/>
      <c r="KQV835" s="230"/>
      <c r="KQW835" s="230"/>
      <c r="KQX835" s="230"/>
      <c r="KQY835" s="230"/>
      <c r="KQZ835" s="230"/>
      <c r="KRA835" s="230"/>
      <c r="KRB835" s="230"/>
      <c r="KRC835" s="230"/>
      <c r="KRD835" s="230"/>
      <c r="KRE835" s="230"/>
      <c r="KRF835" s="230"/>
      <c r="KRG835" s="230"/>
      <c r="KRH835" s="230"/>
      <c r="KRI835" s="230"/>
      <c r="KRJ835" s="230"/>
      <c r="KRK835" s="230"/>
      <c r="KRL835" s="230"/>
      <c r="KRM835" s="230"/>
      <c r="KRN835" s="230"/>
      <c r="KRO835" s="230"/>
      <c r="KRP835" s="230"/>
      <c r="KRQ835" s="230"/>
      <c r="KRR835" s="230"/>
      <c r="KRS835" s="230"/>
      <c r="KRT835" s="230"/>
      <c r="KRU835" s="230"/>
      <c r="KRV835" s="230"/>
      <c r="KRW835" s="230"/>
      <c r="KRX835" s="230"/>
      <c r="KRY835" s="230"/>
      <c r="KRZ835" s="230"/>
      <c r="KSA835" s="230"/>
      <c r="KSB835" s="230"/>
      <c r="KSC835" s="230"/>
      <c r="KSD835" s="230"/>
      <c r="KSE835" s="230"/>
      <c r="KSF835" s="230"/>
      <c r="KSG835" s="230"/>
      <c r="KSH835" s="230"/>
      <c r="KSI835" s="230"/>
      <c r="KSJ835" s="230"/>
      <c r="KSK835" s="230"/>
      <c r="KSL835" s="230"/>
      <c r="KSM835" s="230"/>
      <c r="KSN835" s="230"/>
      <c r="KSO835" s="230"/>
      <c r="KSP835" s="230"/>
      <c r="KSQ835" s="230"/>
      <c r="KSR835" s="230"/>
      <c r="KSS835" s="230"/>
      <c r="KST835" s="230"/>
      <c r="KSU835" s="230"/>
      <c r="KSV835" s="230"/>
      <c r="KSW835" s="230"/>
      <c r="KSX835" s="230"/>
      <c r="KSY835" s="230"/>
      <c r="KSZ835" s="230"/>
      <c r="KTA835" s="230"/>
      <c r="KTB835" s="230"/>
      <c r="KTC835" s="230"/>
      <c r="KTD835" s="230"/>
      <c r="KTE835" s="230"/>
      <c r="KTF835" s="230"/>
      <c r="KTG835" s="230"/>
      <c r="KTH835" s="230"/>
      <c r="KTI835" s="230"/>
      <c r="KTJ835" s="230"/>
      <c r="KTK835" s="230"/>
      <c r="KTL835" s="230"/>
      <c r="KTM835" s="230"/>
      <c r="KTN835" s="230"/>
      <c r="KTO835" s="230"/>
      <c r="KTP835" s="230"/>
      <c r="KTQ835" s="230"/>
      <c r="KTR835" s="230"/>
      <c r="KTS835" s="230"/>
      <c r="KTT835" s="230"/>
      <c r="KTU835" s="230"/>
      <c r="KTV835" s="230"/>
      <c r="KTW835" s="230"/>
      <c r="KTX835" s="230"/>
      <c r="KTY835" s="230"/>
      <c r="KTZ835" s="230"/>
      <c r="KUA835" s="230"/>
      <c r="KUB835" s="230"/>
      <c r="KUC835" s="230"/>
      <c r="KUD835" s="230"/>
      <c r="KUE835" s="230"/>
      <c r="KUF835" s="230"/>
      <c r="KUG835" s="230"/>
      <c r="KUH835" s="230"/>
      <c r="KUI835" s="230"/>
      <c r="KUJ835" s="230"/>
      <c r="KUK835" s="230"/>
      <c r="KUL835" s="230"/>
      <c r="KUM835" s="230"/>
      <c r="KUN835" s="230"/>
      <c r="KUO835" s="230"/>
      <c r="KUP835" s="230"/>
      <c r="KUQ835" s="230"/>
      <c r="KUR835" s="230"/>
      <c r="KUS835" s="230"/>
      <c r="KUT835" s="230"/>
      <c r="KUU835" s="230"/>
      <c r="KUV835" s="230"/>
      <c r="KUW835" s="230"/>
      <c r="KUX835" s="230"/>
      <c r="KUY835" s="230"/>
      <c r="KUZ835" s="230"/>
      <c r="KVA835" s="230"/>
      <c r="KVB835" s="230"/>
      <c r="KVC835" s="230"/>
      <c r="KVD835" s="230"/>
      <c r="KVE835" s="230"/>
      <c r="KVF835" s="230"/>
      <c r="KVG835" s="230"/>
      <c r="KVH835" s="230"/>
      <c r="KVI835" s="230"/>
      <c r="KVJ835" s="230"/>
      <c r="KVK835" s="230"/>
      <c r="KVL835" s="230"/>
      <c r="KVM835" s="230"/>
      <c r="KVN835" s="230"/>
      <c r="KVO835" s="230"/>
      <c r="KVP835" s="230"/>
      <c r="KVQ835" s="230"/>
      <c r="KVR835" s="230"/>
      <c r="KVS835" s="230"/>
      <c r="KVT835" s="230"/>
      <c r="KVU835" s="230"/>
      <c r="KVV835" s="230"/>
      <c r="KVW835" s="230"/>
      <c r="KVX835" s="230"/>
      <c r="KVY835" s="230"/>
      <c r="KVZ835" s="230"/>
      <c r="KWA835" s="230"/>
      <c r="KWB835" s="230"/>
      <c r="KWC835" s="230"/>
      <c r="KWD835" s="230"/>
      <c r="KWE835" s="230"/>
      <c r="KWF835" s="230"/>
      <c r="KWG835" s="230"/>
      <c r="KWH835" s="230"/>
      <c r="KWI835" s="230"/>
      <c r="KWJ835" s="230"/>
      <c r="KWK835" s="230"/>
      <c r="KWL835" s="230"/>
      <c r="KWM835" s="230"/>
      <c r="KWN835" s="230"/>
      <c r="KWO835" s="230"/>
      <c r="KWP835" s="230"/>
      <c r="KWQ835" s="230"/>
      <c r="KWR835" s="230"/>
      <c r="KWS835" s="230"/>
      <c r="KWT835" s="230"/>
      <c r="KWU835" s="230"/>
      <c r="KWV835" s="230"/>
      <c r="KWW835" s="230"/>
      <c r="KWX835" s="230"/>
      <c r="KWY835" s="230"/>
      <c r="KWZ835" s="230"/>
      <c r="KXA835" s="230"/>
      <c r="KXB835" s="230"/>
      <c r="KXC835" s="230"/>
      <c r="KXD835" s="230"/>
      <c r="KXE835" s="230"/>
      <c r="KXF835" s="230"/>
      <c r="KXG835" s="230"/>
      <c r="KXH835" s="230"/>
      <c r="KXI835" s="230"/>
      <c r="KXJ835" s="230"/>
      <c r="KXK835" s="230"/>
      <c r="KXL835" s="230"/>
      <c r="KXM835" s="230"/>
      <c r="KXN835" s="230"/>
      <c r="KXO835" s="230"/>
      <c r="KXP835" s="230"/>
      <c r="KXQ835" s="230"/>
      <c r="KXR835" s="230"/>
      <c r="KXS835" s="230"/>
      <c r="KXT835" s="230"/>
      <c r="KXU835" s="230"/>
      <c r="KXV835" s="230"/>
      <c r="KXW835" s="230"/>
      <c r="KXX835" s="230"/>
      <c r="KXY835" s="230"/>
      <c r="KXZ835" s="230"/>
      <c r="KYA835" s="230"/>
      <c r="KYB835" s="230"/>
      <c r="KYC835" s="230"/>
      <c r="KYD835" s="230"/>
      <c r="KYE835" s="230"/>
      <c r="KYF835" s="230"/>
      <c r="KYG835" s="230"/>
      <c r="KYH835" s="230"/>
      <c r="KYI835" s="230"/>
      <c r="KYJ835" s="230"/>
      <c r="KYK835" s="230"/>
      <c r="KYL835" s="230"/>
      <c r="KYM835" s="230"/>
      <c r="KYN835" s="230"/>
      <c r="KYO835" s="230"/>
      <c r="KYP835" s="230"/>
      <c r="KYQ835" s="230"/>
      <c r="KYR835" s="230"/>
      <c r="KYS835" s="230"/>
      <c r="KYT835" s="230"/>
      <c r="KYU835" s="230"/>
      <c r="KYV835" s="230"/>
      <c r="KYW835" s="230"/>
      <c r="KYX835" s="230"/>
      <c r="KYY835" s="230"/>
      <c r="KYZ835" s="230"/>
      <c r="KZA835" s="230"/>
      <c r="KZB835" s="230"/>
      <c r="KZC835" s="230"/>
      <c r="KZD835" s="230"/>
      <c r="KZE835" s="230"/>
      <c r="KZF835" s="230"/>
      <c r="KZG835" s="230"/>
      <c r="KZH835" s="230"/>
      <c r="KZI835" s="230"/>
      <c r="KZJ835" s="230"/>
      <c r="KZK835" s="230"/>
      <c r="KZL835" s="230"/>
      <c r="KZM835" s="230"/>
      <c r="KZN835" s="230"/>
      <c r="KZO835" s="230"/>
      <c r="KZP835" s="230"/>
      <c r="KZQ835" s="230"/>
      <c r="KZR835" s="230"/>
      <c r="KZS835" s="230"/>
      <c r="KZT835" s="230"/>
      <c r="KZU835" s="230"/>
      <c r="KZV835" s="230"/>
      <c r="KZW835" s="230"/>
      <c r="KZX835" s="230"/>
      <c r="KZY835" s="230"/>
      <c r="KZZ835" s="230"/>
      <c r="LAA835" s="230"/>
      <c r="LAB835" s="230"/>
      <c r="LAC835" s="230"/>
      <c r="LAD835" s="230"/>
      <c r="LAE835" s="230"/>
      <c r="LAF835" s="230"/>
      <c r="LAG835" s="230"/>
      <c r="LAH835" s="230"/>
      <c r="LAI835" s="230"/>
      <c r="LAJ835" s="230"/>
      <c r="LAK835" s="230"/>
      <c r="LAL835" s="230"/>
      <c r="LAM835" s="230"/>
      <c r="LAN835" s="230"/>
      <c r="LAO835" s="230"/>
      <c r="LAP835" s="230"/>
      <c r="LAQ835" s="230"/>
      <c r="LAR835" s="230"/>
      <c r="LAS835" s="230"/>
      <c r="LAT835" s="230"/>
      <c r="LAU835" s="230"/>
      <c r="LAV835" s="230"/>
      <c r="LAW835" s="230"/>
      <c r="LAX835" s="230"/>
      <c r="LAY835" s="230"/>
      <c r="LAZ835" s="230"/>
      <c r="LBA835" s="230"/>
      <c r="LBB835" s="230"/>
      <c r="LBC835" s="230"/>
      <c r="LBD835" s="230"/>
      <c r="LBE835" s="230"/>
      <c r="LBF835" s="230"/>
      <c r="LBG835" s="230"/>
      <c r="LBH835" s="230"/>
      <c r="LBI835" s="230"/>
      <c r="LBJ835" s="230"/>
      <c r="LBK835" s="230"/>
      <c r="LBL835" s="230"/>
      <c r="LBM835" s="230"/>
      <c r="LBN835" s="230"/>
      <c r="LBO835" s="230"/>
      <c r="LBP835" s="230"/>
      <c r="LBQ835" s="230"/>
      <c r="LBR835" s="230"/>
      <c r="LBS835" s="230"/>
      <c r="LBT835" s="230"/>
      <c r="LBU835" s="230"/>
      <c r="LBV835" s="230"/>
      <c r="LBW835" s="230"/>
      <c r="LBX835" s="230"/>
      <c r="LBY835" s="230"/>
      <c r="LBZ835" s="230"/>
      <c r="LCA835" s="230"/>
      <c r="LCB835" s="230"/>
      <c r="LCC835" s="230"/>
      <c r="LCD835" s="230"/>
      <c r="LCE835" s="230"/>
      <c r="LCF835" s="230"/>
      <c r="LCG835" s="230"/>
      <c r="LCH835" s="230"/>
      <c r="LCI835" s="230"/>
      <c r="LCJ835" s="230"/>
      <c r="LCK835" s="230"/>
      <c r="LCL835" s="230"/>
      <c r="LCM835" s="230"/>
      <c r="LCN835" s="230"/>
      <c r="LCO835" s="230"/>
      <c r="LCP835" s="230"/>
      <c r="LCQ835" s="230"/>
      <c r="LCR835" s="230"/>
      <c r="LCS835" s="230"/>
      <c r="LCT835" s="230"/>
      <c r="LCU835" s="230"/>
      <c r="LCV835" s="230"/>
      <c r="LCW835" s="230"/>
      <c r="LCX835" s="230"/>
      <c r="LCY835" s="230"/>
      <c r="LCZ835" s="230"/>
      <c r="LDA835" s="230"/>
      <c r="LDB835" s="230"/>
      <c r="LDC835" s="230"/>
      <c r="LDD835" s="230"/>
      <c r="LDE835" s="230"/>
      <c r="LDF835" s="230"/>
      <c r="LDG835" s="230"/>
      <c r="LDH835" s="230"/>
      <c r="LDI835" s="230"/>
      <c r="LDJ835" s="230"/>
      <c r="LDK835" s="230"/>
      <c r="LDL835" s="230"/>
      <c r="LDM835" s="230"/>
      <c r="LDN835" s="230"/>
      <c r="LDO835" s="230"/>
      <c r="LDP835" s="230"/>
      <c r="LDQ835" s="230"/>
      <c r="LDR835" s="230"/>
      <c r="LDS835" s="230"/>
      <c r="LDT835" s="230"/>
      <c r="LDU835" s="230"/>
      <c r="LDV835" s="230"/>
      <c r="LDW835" s="230"/>
      <c r="LDX835" s="230"/>
      <c r="LDY835" s="230"/>
      <c r="LDZ835" s="230"/>
      <c r="LEA835" s="230"/>
      <c r="LEB835" s="230"/>
      <c r="LEC835" s="230"/>
      <c r="LED835" s="230"/>
      <c r="LEE835" s="230"/>
      <c r="LEF835" s="230"/>
      <c r="LEG835" s="230"/>
      <c r="LEH835" s="230"/>
      <c r="LEI835" s="230"/>
      <c r="LEJ835" s="230"/>
      <c r="LEK835" s="230"/>
      <c r="LEL835" s="230"/>
      <c r="LEM835" s="230"/>
      <c r="LEN835" s="230"/>
      <c r="LEO835" s="230"/>
      <c r="LEP835" s="230"/>
      <c r="LEQ835" s="230"/>
      <c r="LER835" s="230"/>
      <c r="LES835" s="230"/>
      <c r="LET835" s="230"/>
      <c r="LEU835" s="230"/>
      <c r="LEV835" s="230"/>
      <c r="LEW835" s="230"/>
      <c r="LEX835" s="230"/>
      <c r="LEY835" s="230"/>
      <c r="LEZ835" s="230"/>
      <c r="LFA835" s="230"/>
      <c r="LFB835" s="230"/>
      <c r="LFC835" s="230"/>
      <c r="LFD835" s="230"/>
      <c r="LFE835" s="230"/>
      <c r="LFF835" s="230"/>
      <c r="LFG835" s="230"/>
      <c r="LFH835" s="230"/>
      <c r="LFI835" s="230"/>
      <c r="LFJ835" s="230"/>
      <c r="LFK835" s="230"/>
      <c r="LFL835" s="230"/>
      <c r="LFM835" s="230"/>
      <c r="LFN835" s="230"/>
      <c r="LFO835" s="230"/>
      <c r="LFP835" s="230"/>
      <c r="LFQ835" s="230"/>
      <c r="LFR835" s="230"/>
      <c r="LFS835" s="230"/>
      <c r="LFT835" s="230"/>
      <c r="LFU835" s="230"/>
      <c r="LFV835" s="230"/>
      <c r="LFW835" s="230"/>
      <c r="LFX835" s="230"/>
      <c r="LFY835" s="230"/>
      <c r="LFZ835" s="230"/>
      <c r="LGA835" s="230"/>
      <c r="LGB835" s="230"/>
      <c r="LGC835" s="230"/>
      <c r="LGD835" s="230"/>
      <c r="LGE835" s="230"/>
      <c r="LGF835" s="230"/>
      <c r="LGG835" s="230"/>
      <c r="LGH835" s="230"/>
      <c r="LGI835" s="230"/>
      <c r="LGJ835" s="230"/>
      <c r="LGK835" s="230"/>
      <c r="LGL835" s="230"/>
      <c r="LGM835" s="230"/>
      <c r="LGN835" s="230"/>
      <c r="LGO835" s="230"/>
      <c r="LGP835" s="230"/>
      <c r="LGQ835" s="230"/>
      <c r="LGR835" s="230"/>
      <c r="LGS835" s="230"/>
      <c r="LGT835" s="230"/>
      <c r="LGU835" s="230"/>
      <c r="LGV835" s="230"/>
      <c r="LGW835" s="230"/>
      <c r="LGX835" s="230"/>
      <c r="LGY835" s="230"/>
      <c r="LGZ835" s="230"/>
      <c r="LHA835" s="230"/>
      <c r="LHB835" s="230"/>
      <c r="LHC835" s="230"/>
      <c r="LHD835" s="230"/>
      <c r="LHE835" s="230"/>
      <c r="LHF835" s="230"/>
      <c r="LHG835" s="230"/>
      <c r="LHH835" s="230"/>
      <c r="LHI835" s="230"/>
      <c r="LHJ835" s="230"/>
      <c r="LHK835" s="230"/>
      <c r="LHL835" s="230"/>
      <c r="LHM835" s="230"/>
      <c r="LHN835" s="230"/>
      <c r="LHO835" s="230"/>
      <c r="LHP835" s="230"/>
      <c r="LHQ835" s="230"/>
      <c r="LHR835" s="230"/>
      <c r="LHS835" s="230"/>
      <c r="LHT835" s="230"/>
      <c r="LHU835" s="230"/>
      <c r="LHV835" s="230"/>
      <c r="LHW835" s="230"/>
      <c r="LHX835" s="230"/>
      <c r="LHY835" s="230"/>
      <c r="LHZ835" s="230"/>
      <c r="LIA835" s="230"/>
      <c r="LIB835" s="230"/>
      <c r="LIC835" s="230"/>
      <c r="LID835" s="230"/>
      <c r="LIE835" s="230"/>
      <c r="LIF835" s="230"/>
      <c r="LIG835" s="230"/>
      <c r="LIH835" s="230"/>
      <c r="LII835" s="230"/>
      <c r="LIJ835" s="230"/>
      <c r="LIK835" s="230"/>
      <c r="LIL835" s="230"/>
      <c r="LIM835" s="230"/>
      <c r="LIN835" s="230"/>
      <c r="LIO835" s="230"/>
      <c r="LIP835" s="230"/>
      <c r="LIQ835" s="230"/>
      <c r="LIR835" s="230"/>
      <c r="LIS835" s="230"/>
      <c r="LIT835" s="230"/>
      <c r="LIU835" s="230"/>
      <c r="LIV835" s="230"/>
      <c r="LIW835" s="230"/>
      <c r="LIX835" s="230"/>
      <c r="LIY835" s="230"/>
      <c r="LIZ835" s="230"/>
      <c r="LJA835" s="230"/>
      <c r="LJB835" s="230"/>
      <c r="LJC835" s="230"/>
      <c r="LJD835" s="230"/>
      <c r="LJE835" s="230"/>
      <c r="LJF835" s="230"/>
      <c r="LJG835" s="230"/>
      <c r="LJH835" s="230"/>
      <c r="LJI835" s="230"/>
      <c r="LJJ835" s="230"/>
      <c r="LJK835" s="230"/>
      <c r="LJL835" s="230"/>
      <c r="LJM835" s="230"/>
      <c r="LJN835" s="230"/>
      <c r="LJO835" s="230"/>
      <c r="LJP835" s="230"/>
      <c r="LJQ835" s="230"/>
      <c r="LJR835" s="230"/>
      <c r="LJS835" s="230"/>
      <c r="LJT835" s="230"/>
      <c r="LJU835" s="230"/>
      <c r="LJV835" s="230"/>
      <c r="LJW835" s="230"/>
      <c r="LJX835" s="230"/>
      <c r="LJY835" s="230"/>
      <c r="LJZ835" s="230"/>
      <c r="LKA835" s="230"/>
      <c r="LKB835" s="230"/>
      <c r="LKC835" s="230"/>
      <c r="LKD835" s="230"/>
      <c r="LKE835" s="230"/>
      <c r="LKF835" s="230"/>
      <c r="LKG835" s="230"/>
      <c r="LKH835" s="230"/>
      <c r="LKI835" s="230"/>
      <c r="LKJ835" s="230"/>
      <c r="LKK835" s="230"/>
      <c r="LKL835" s="230"/>
      <c r="LKM835" s="230"/>
      <c r="LKN835" s="230"/>
      <c r="LKO835" s="230"/>
      <c r="LKP835" s="230"/>
      <c r="LKQ835" s="230"/>
      <c r="LKR835" s="230"/>
      <c r="LKS835" s="230"/>
      <c r="LKT835" s="230"/>
      <c r="LKU835" s="230"/>
      <c r="LKV835" s="230"/>
      <c r="LKW835" s="230"/>
      <c r="LKX835" s="230"/>
      <c r="LKY835" s="230"/>
      <c r="LKZ835" s="230"/>
      <c r="LLA835" s="230"/>
      <c r="LLB835" s="230"/>
      <c r="LLC835" s="230"/>
      <c r="LLD835" s="230"/>
      <c r="LLE835" s="230"/>
      <c r="LLF835" s="230"/>
      <c r="LLG835" s="230"/>
      <c r="LLH835" s="230"/>
      <c r="LLI835" s="230"/>
      <c r="LLJ835" s="230"/>
      <c r="LLK835" s="230"/>
      <c r="LLL835" s="230"/>
      <c r="LLM835" s="230"/>
      <c r="LLN835" s="230"/>
      <c r="LLO835" s="230"/>
      <c r="LLP835" s="230"/>
      <c r="LLQ835" s="230"/>
      <c r="LLR835" s="230"/>
      <c r="LLS835" s="230"/>
      <c r="LLT835" s="230"/>
      <c r="LLU835" s="230"/>
      <c r="LLV835" s="230"/>
      <c r="LLW835" s="230"/>
      <c r="LLX835" s="230"/>
      <c r="LLY835" s="230"/>
      <c r="LLZ835" s="230"/>
      <c r="LMA835" s="230"/>
      <c r="LMB835" s="230"/>
      <c r="LMC835" s="230"/>
      <c r="LMD835" s="230"/>
      <c r="LME835" s="230"/>
      <c r="LMF835" s="230"/>
      <c r="LMG835" s="230"/>
      <c r="LMH835" s="230"/>
      <c r="LMI835" s="230"/>
      <c r="LMJ835" s="230"/>
      <c r="LMK835" s="230"/>
      <c r="LML835" s="230"/>
      <c r="LMM835" s="230"/>
      <c r="LMN835" s="230"/>
      <c r="LMO835" s="230"/>
      <c r="LMP835" s="230"/>
      <c r="LMQ835" s="230"/>
      <c r="LMR835" s="230"/>
      <c r="LMS835" s="230"/>
      <c r="LMT835" s="230"/>
      <c r="LMU835" s="230"/>
      <c r="LMV835" s="230"/>
      <c r="LMW835" s="230"/>
      <c r="LMX835" s="230"/>
      <c r="LMY835" s="230"/>
      <c r="LMZ835" s="230"/>
      <c r="LNA835" s="230"/>
      <c r="LNB835" s="230"/>
      <c r="LNC835" s="230"/>
      <c r="LND835" s="230"/>
      <c r="LNE835" s="230"/>
      <c r="LNF835" s="230"/>
      <c r="LNG835" s="230"/>
      <c r="LNH835" s="230"/>
      <c r="LNI835" s="230"/>
      <c r="LNJ835" s="230"/>
      <c r="LNK835" s="230"/>
      <c r="LNL835" s="230"/>
      <c r="LNM835" s="230"/>
      <c r="LNN835" s="230"/>
      <c r="LNO835" s="230"/>
      <c r="LNP835" s="230"/>
      <c r="LNQ835" s="230"/>
      <c r="LNR835" s="230"/>
      <c r="LNS835" s="230"/>
      <c r="LNT835" s="230"/>
      <c r="LNU835" s="230"/>
      <c r="LNV835" s="230"/>
      <c r="LNW835" s="230"/>
      <c r="LNX835" s="230"/>
      <c r="LNY835" s="230"/>
      <c r="LNZ835" s="230"/>
      <c r="LOA835" s="230"/>
      <c r="LOB835" s="230"/>
      <c r="LOC835" s="230"/>
      <c r="LOD835" s="230"/>
      <c r="LOE835" s="230"/>
      <c r="LOF835" s="230"/>
      <c r="LOG835" s="230"/>
      <c r="LOH835" s="230"/>
      <c r="LOI835" s="230"/>
      <c r="LOJ835" s="230"/>
      <c r="LOK835" s="230"/>
      <c r="LOL835" s="230"/>
      <c r="LOM835" s="230"/>
      <c r="LON835" s="230"/>
      <c r="LOO835" s="230"/>
      <c r="LOP835" s="230"/>
      <c r="LOQ835" s="230"/>
      <c r="LOR835" s="230"/>
      <c r="LOS835" s="230"/>
      <c r="LOT835" s="230"/>
      <c r="LOU835" s="230"/>
      <c r="LOV835" s="230"/>
      <c r="LOW835" s="230"/>
      <c r="LOX835" s="230"/>
      <c r="LOY835" s="230"/>
      <c r="LOZ835" s="230"/>
      <c r="LPA835" s="230"/>
      <c r="LPB835" s="230"/>
      <c r="LPC835" s="230"/>
      <c r="LPD835" s="230"/>
      <c r="LPE835" s="230"/>
      <c r="LPF835" s="230"/>
      <c r="LPG835" s="230"/>
      <c r="LPH835" s="230"/>
      <c r="LPI835" s="230"/>
      <c r="LPJ835" s="230"/>
      <c r="LPK835" s="230"/>
      <c r="LPL835" s="230"/>
      <c r="LPM835" s="230"/>
      <c r="LPN835" s="230"/>
      <c r="LPO835" s="230"/>
      <c r="LPP835" s="230"/>
      <c r="LPQ835" s="230"/>
      <c r="LPR835" s="230"/>
      <c r="LPS835" s="230"/>
      <c r="LPT835" s="230"/>
      <c r="LPU835" s="230"/>
      <c r="LPV835" s="230"/>
      <c r="LPW835" s="230"/>
      <c r="LPX835" s="230"/>
      <c r="LPY835" s="230"/>
      <c r="LPZ835" s="230"/>
      <c r="LQA835" s="230"/>
      <c r="LQB835" s="230"/>
      <c r="LQC835" s="230"/>
      <c r="LQD835" s="230"/>
      <c r="LQE835" s="230"/>
      <c r="LQF835" s="230"/>
      <c r="LQG835" s="230"/>
      <c r="LQH835" s="230"/>
      <c r="LQI835" s="230"/>
      <c r="LQJ835" s="230"/>
      <c r="LQK835" s="230"/>
      <c r="LQL835" s="230"/>
      <c r="LQM835" s="230"/>
      <c r="LQN835" s="230"/>
      <c r="LQO835" s="230"/>
      <c r="LQP835" s="230"/>
      <c r="LQQ835" s="230"/>
      <c r="LQR835" s="230"/>
      <c r="LQS835" s="230"/>
      <c r="LQT835" s="230"/>
      <c r="LQU835" s="230"/>
      <c r="LQV835" s="230"/>
      <c r="LQW835" s="230"/>
      <c r="LQX835" s="230"/>
      <c r="LQY835" s="230"/>
      <c r="LQZ835" s="230"/>
      <c r="LRA835" s="230"/>
      <c r="LRB835" s="230"/>
      <c r="LRC835" s="230"/>
      <c r="LRD835" s="230"/>
      <c r="LRE835" s="230"/>
      <c r="LRF835" s="230"/>
      <c r="LRG835" s="230"/>
      <c r="LRH835" s="230"/>
      <c r="LRI835" s="230"/>
      <c r="LRJ835" s="230"/>
      <c r="LRK835" s="230"/>
      <c r="LRL835" s="230"/>
      <c r="LRM835" s="230"/>
      <c r="LRN835" s="230"/>
      <c r="LRO835" s="230"/>
      <c r="LRP835" s="230"/>
      <c r="LRQ835" s="230"/>
      <c r="LRR835" s="230"/>
      <c r="LRS835" s="230"/>
      <c r="LRT835" s="230"/>
      <c r="LRU835" s="230"/>
      <c r="LRV835" s="230"/>
      <c r="LRW835" s="230"/>
      <c r="LRX835" s="230"/>
      <c r="LRY835" s="230"/>
      <c r="LRZ835" s="230"/>
      <c r="LSA835" s="230"/>
      <c r="LSB835" s="230"/>
      <c r="LSC835" s="230"/>
      <c r="LSD835" s="230"/>
      <c r="LSE835" s="230"/>
      <c r="LSF835" s="230"/>
      <c r="LSG835" s="230"/>
      <c r="LSH835" s="230"/>
      <c r="LSI835" s="230"/>
      <c r="LSJ835" s="230"/>
      <c r="LSK835" s="230"/>
      <c r="LSL835" s="230"/>
      <c r="LSM835" s="230"/>
      <c r="LSN835" s="230"/>
      <c r="LSO835" s="230"/>
      <c r="LSP835" s="230"/>
      <c r="LSQ835" s="230"/>
      <c r="LSR835" s="230"/>
      <c r="LSS835" s="230"/>
      <c r="LST835" s="230"/>
      <c r="LSU835" s="230"/>
      <c r="LSV835" s="230"/>
      <c r="LSW835" s="230"/>
      <c r="LSX835" s="230"/>
      <c r="LSY835" s="230"/>
      <c r="LSZ835" s="230"/>
      <c r="LTA835" s="230"/>
      <c r="LTB835" s="230"/>
      <c r="LTC835" s="230"/>
      <c r="LTD835" s="230"/>
      <c r="LTE835" s="230"/>
      <c r="LTF835" s="230"/>
      <c r="LTG835" s="230"/>
      <c r="LTH835" s="230"/>
      <c r="LTI835" s="230"/>
      <c r="LTJ835" s="230"/>
      <c r="LTK835" s="230"/>
      <c r="LTL835" s="230"/>
      <c r="LTM835" s="230"/>
      <c r="LTN835" s="230"/>
      <c r="LTO835" s="230"/>
      <c r="LTP835" s="230"/>
      <c r="LTQ835" s="230"/>
      <c r="LTR835" s="230"/>
      <c r="LTS835" s="230"/>
      <c r="LTT835" s="230"/>
      <c r="LTU835" s="230"/>
      <c r="LTV835" s="230"/>
      <c r="LTW835" s="230"/>
      <c r="LTX835" s="230"/>
      <c r="LTY835" s="230"/>
      <c r="LTZ835" s="230"/>
      <c r="LUA835" s="230"/>
      <c r="LUB835" s="230"/>
      <c r="LUC835" s="230"/>
      <c r="LUD835" s="230"/>
      <c r="LUE835" s="230"/>
      <c r="LUF835" s="230"/>
      <c r="LUG835" s="230"/>
      <c r="LUH835" s="230"/>
      <c r="LUI835" s="230"/>
      <c r="LUJ835" s="230"/>
      <c r="LUK835" s="230"/>
      <c r="LUL835" s="230"/>
      <c r="LUM835" s="230"/>
      <c r="LUN835" s="230"/>
      <c r="LUO835" s="230"/>
      <c r="LUP835" s="230"/>
      <c r="LUQ835" s="230"/>
      <c r="LUR835" s="230"/>
      <c r="LUS835" s="230"/>
      <c r="LUT835" s="230"/>
      <c r="LUU835" s="230"/>
      <c r="LUV835" s="230"/>
      <c r="LUW835" s="230"/>
      <c r="LUX835" s="230"/>
      <c r="LUY835" s="230"/>
      <c r="LUZ835" s="230"/>
      <c r="LVA835" s="230"/>
      <c r="LVB835" s="230"/>
      <c r="LVC835" s="230"/>
      <c r="LVD835" s="230"/>
      <c r="LVE835" s="230"/>
      <c r="LVF835" s="230"/>
      <c r="LVG835" s="230"/>
      <c r="LVH835" s="230"/>
      <c r="LVI835" s="230"/>
      <c r="LVJ835" s="230"/>
      <c r="LVK835" s="230"/>
      <c r="LVL835" s="230"/>
      <c r="LVM835" s="230"/>
      <c r="LVN835" s="230"/>
      <c r="LVO835" s="230"/>
      <c r="LVP835" s="230"/>
      <c r="LVQ835" s="230"/>
      <c r="LVR835" s="230"/>
      <c r="LVS835" s="230"/>
      <c r="LVT835" s="230"/>
      <c r="LVU835" s="230"/>
      <c r="LVV835" s="230"/>
      <c r="LVW835" s="230"/>
      <c r="LVX835" s="230"/>
      <c r="LVY835" s="230"/>
      <c r="LVZ835" s="230"/>
      <c r="LWA835" s="230"/>
      <c r="LWB835" s="230"/>
      <c r="LWC835" s="230"/>
      <c r="LWD835" s="230"/>
      <c r="LWE835" s="230"/>
      <c r="LWF835" s="230"/>
      <c r="LWG835" s="230"/>
      <c r="LWH835" s="230"/>
      <c r="LWI835" s="230"/>
      <c r="LWJ835" s="230"/>
      <c r="LWK835" s="230"/>
      <c r="LWL835" s="230"/>
      <c r="LWM835" s="230"/>
      <c r="LWN835" s="230"/>
      <c r="LWO835" s="230"/>
      <c r="LWP835" s="230"/>
      <c r="LWQ835" s="230"/>
      <c r="LWR835" s="230"/>
      <c r="LWS835" s="230"/>
      <c r="LWT835" s="230"/>
      <c r="LWU835" s="230"/>
      <c r="LWV835" s="230"/>
      <c r="LWW835" s="230"/>
      <c r="LWX835" s="230"/>
      <c r="LWY835" s="230"/>
      <c r="LWZ835" s="230"/>
      <c r="LXA835" s="230"/>
      <c r="LXB835" s="230"/>
      <c r="LXC835" s="230"/>
      <c r="LXD835" s="230"/>
      <c r="LXE835" s="230"/>
      <c r="LXF835" s="230"/>
      <c r="LXG835" s="230"/>
      <c r="LXH835" s="230"/>
      <c r="LXI835" s="230"/>
      <c r="LXJ835" s="230"/>
      <c r="LXK835" s="230"/>
      <c r="LXL835" s="230"/>
      <c r="LXM835" s="230"/>
      <c r="LXN835" s="230"/>
      <c r="LXO835" s="230"/>
      <c r="LXP835" s="230"/>
      <c r="LXQ835" s="230"/>
      <c r="LXR835" s="230"/>
      <c r="LXS835" s="230"/>
      <c r="LXT835" s="230"/>
      <c r="LXU835" s="230"/>
      <c r="LXV835" s="230"/>
      <c r="LXW835" s="230"/>
      <c r="LXX835" s="230"/>
      <c r="LXY835" s="230"/>
      <c r="LXZ835" s="230"/>
      <c r="LYA835" s="230"/>
      <c r="LYB835" s="230"/>
      <c r="LYC835" s="230"/>
      <c r="LYD835" s="230"/>
      <c r="LYE835" s="230"/>
      <c r="LYF835" s="230"/>
      <c r="LYG835" s="230"/>
      <c r="LYH835" s="230"/>
      <c r="LYI835" s="230"/>
      <c r="LYJ835" s="230"/>
      <c r="LYK835" s="230"/>
      <c r="LYL835" s="230"/>
      <c r="LYM835" s="230"/>
      <c r="LYN835" s="230"/>
      <c r="LYO835" s="230"/>
      <c r="LYP835" s="230"/>
      <c r="LYQ835" s="230"/>
      <c r="LYR835" s="230"/>
      <c r="LYS835" s="230"/>
      <c r="LYT835" s="230"/>
      <c r="LYU835" s="230"/>
      <c r="LYV835" s="230"/>
      <c r="LYW835" s="230"/>
      <c r="LYX835" s="230"/>
      <c r="LYY835" s="230"/>
      <c r="LYZ835" s="230"/>
      <c r="LZA835" s="230"/>
      <c r="LZB835" s="230"/>
      <c r="LZC835" s="230"/>
      <c r="LZD835" s="230"/>
      <c r="LZE835" s="230"/>
      <c r="LZF835" s="230"/>
      <c r="LZG835" s="230"/>
      <c r="LZH835" s="230"/>
      <c r="LZI835" s="230"/>
      <c r="LZJ835" s="230"/>
      <c r="LZK835" s="230"/>
      <c r="LZL835" s="230"/>
      <c r="LZM835" s="230"/>
      <c r="LZN835" s="230"/>
      <c r="LZO835" s="230"/>
      <c r="LZP835" s="230"/>
      <c r="LZQ835" s="230"/>
      <c r="LZR835" s="230"/>
      <c r="LZS835" s="230"/>
      <c r="LZT835" s="230"/>
      <c r="LZU835" s="230"/>
      <c r="LZV835" s="230"/>
      <c r="LZW835" s="230"/>
      <c r="LZX835" s="230"/>
      <c r="LZY835" s="230"/>
      <c r="LZZ835" s="230"/>
      <c r="MAA835" s="230"/>
      <c r="MAB835" s="230"/>
      <c r="MAC835" s="230"/>
      <c r="MAD835" s="230"/>
      <c r="MAE835" s="230"/>
      <c r="MAF835" s="230"/>
      <c r="MAG835" s="230"/>
      <c r="MAH835" s="230"/>
      <c r="MAI835" s="230"/>
      <c r="MAJ835" s="230"/>
      <c r="MAK835" s="230"/>
      <c r="MAL835" s="230"/>
      <c r="MAM835" s="230"/>
      <c r="MAN835" s="230"/>
      <c r="MAO835" s="230"/>
      <c r="MAP835" s="230"/>
      <c r="MAQ835" s="230"/>
      <c r="MAR835" s="230"/>
      <c r="MAS835" s="230"/>
      <c r="MAT835" s="230"/>
      <c r="MAU835" s="230"/>
      <c r="MAV835" s="230"/>
      <c r="MAW835" s="230"/>
      <c r="MAX835" s="230"/>
      <c r="MAY835" s="230"/>
      <c r="MAZ835" s="230"/>
      <c r="MBA835" s="230"/>
      <c r="MBB835" s="230"/>
      <c r="MBC835" s="230"/>
      <c r="MBD835" s="230"/>
      <c r="MBE835" s="230"/>
      <c r="MBF835" s="230"/>
      <c r="MBG835" s="230"/>
      <c r="MBH835" s="230"/>
      <c r="MBI835" s="230"/>
      <c r="MBJ835" s="230"/>
      <c r="MBK835" s="230"/>
      <c r="MBL835" s="230"/>
      <c r="MBM835" s="230"/>
      <c r="MBN835" s="230"/>
      <c r="MBO835" s="230"/>
      <c r="MBP835" s="230"/>
      <c r="MBQ835" s="230"/>
      <c r="MBR835" s="230"/>
      <c r="MBS835" s="230"/>
      <c r="MBT835" s="230"/>
      <c r="MBU835" s="230"/>
      <c r="MBV835" s="230"/>
      <c r="MBW835" s="230"/>
      <c r="MBX835" s="230"/>
      <c r="MBY835" s="230"/>
      <c r="MBZ835" s="230"/>
      <c r="MCA835" s="230"/>
      <c r="MCB835" s="230"/>
      <c r="MCC835" s="230"/>
      <c r="MCD835" s="230"/>
      <c r="MCE835" s="230"/>
      <c r="MCF835" s="230"/>
      <c r="MCG835" s="230"/>
      <c r="MCH835" s="230"/>
      <c r="MCI835" s="230"/>
      <c r="MCJ835" s="230"/>
      <c r="MCK835" s="230"/>
      <c r="MCL835" s="230"/>
      <c r="MCM835" s="230"/>
      <c r="MCN835" s="230"/>
      <c r="MCO835" s="230"/>
      <c r="MCP835" s="230"/>
      <c r="MCQ835" s="230"/>
      <c r="MCR835" s="230"/>
      <c r="MCS835" s="230"/>
      <c r="MCT835" s="230"/>
      <c r="MCU835" s="230"/>
      <c r="MCV835" s="230"/>
      <c r="MCW835" s="230"/>
      <c r="MCX835" s="230"/>
      <c r="MCY835" s="230"/>
      <c r="MCZ835" s="230"/>
      <c r="MDA835" s="230"/>
      <c r="MDB835" s="230"/>
      <c r="MDC835" s="230"/>
      <c r="MDD835" s="230"/>
      <c r="MDE835" s="230"/>
      <c r="MDF835" s="230"/>
      <c r="MDG835" s="230"/>
      <c r="MDH835" s="230"/>
      <c r="MDI835" s="230"/>
      <c r="MDJ835" s="230"/>
      <c r="MDK835" s="230"/>
      <c r="MDL835" s="230"/>
      <c r="MDM835" s="230"/>
      <c r="MDN835" s="230"/>
      <c r="MDO835" s="230"/>
      <c r="MDP835" s="230"/>
      <c r="MDQ835" s="230"/>
      <c r="MDR835" s="230"/>
      <c r="MDS835" s="230"/>
      <c r="MDT835" s="230"/>
      <c r="MDU835" s="230"/>
      <c r="MDV835" s="230"/>
      <c r="MDW835" s="230"/>
      <c r="MDX835" s="230"/>
      <c r="MDY835" s="230"/>
      <c r="MDZ835" s="230"/>
      <c r="MEA835" s="230"/>
      <c r="MEB835" s="230"/>
      <c r="MEC835" s="230"/>
      <c r="MED835" s="230"/>
      <c r="MEE835" s="230"/>
      <c r="MEF835" s="230"/>
      <c r="MEG835" s="230"/>
      <c r="MEH835" s="230"/>
      <c r="MEI835" s="230"/>
      <c r="MEJ835" s="230"/>
      <c r="MEK835" s="230"/>
      <c r="MEL835" s="230"/>
      <c r="MEM835" s="230"/>
      <c r="MEN835" s="230"/>
      <c r="MEO835" s="230"/>
      <c r="MEP835" s="230"/>
      <c r="MEQ835" s="230"/>
      <c r="MER835" s="230"/>
      <c r="MES835" s="230"/>
      <c r="MET835" s="230"/>
      <c r="MEU835" s="230"/>
      <c r="MEV835" s="230"/>
      <c r="MEW835" s="230"/>
      <c r="MEX835" s="230"/>
      <c r="MEY835" s="230"/>
      <c r="MEZ835" s="230"/>
      <c r="MFA835" s="230"/>
      <c r="MFB835" s="230"/>
      <c r="MFC835" s="230"/>
      <c r="MFD835" s="230"/>
      <c r="MFE835" s="230"/>
      <c r="MFF835" s="230"/>
      <c r="MFG835" s="230"/>
      <c r="MFH835" s="230"/>
      <c r="MFI835" s="230"/>
      <c r="MFJ835" s="230"/>
      <c r="MFK835" s="230"/>
      <c r="MFL835" s="230"/>
      <c r="MFM835" s="230"/>
      <c r="MFN835" s="230"/>
      <c r="MFO835" s="230"/>
      <c r="MFP835" s="230"/>
      <c r="MFQ835" s="230"/>
      <c r="MFR835" s="230"/>
      <c r="MFS835" s="230"/>
      <c r="MFT835" s="230"/>
      <c r="MFU835" s="230"/>
      <c r="MFV835" s="230"/>
      <c r="MFW835" s="230"/>
      <c r="MFX835" s="230"/>
      <c r="MFY835" s="230"/>
      <c r="MFZ835" s="230"/>
      <c r="MGA835" s="230"/>
      <c r="MGB835" s="230"/>
      <c r="MGC835" s="230"/>
      <c r="MGD835" s="230"/>
      <c r="MGE835" s="230"/>
      <c r="MGF835" s="230"/>
      <c r="MGG835" s="230"/>
      <c r="MGH835" s="230"/>
      <c r="MGI835" s="230"/>
      <c r="MGJ835" s="230"/>
      <c r="MGK835" s="230"/>
      <c r="MGL835" s="230"/>
      <c r="MGM835" s="230"/>
      <c r="MGN835" s="230"/>
      <c r="MGO835" s="230"/>
      <c r="MGP835" s="230"/>
      <c r="MGQ835" s="230"/>
      <c r="MGR835" s="230"/>
      <c r="MGS835" s="230"/>
      <c r="MGT835" s="230"/>
      <c r="MGU835" s="230"/>
      <c r="MGV835" s="230"/>
      <c r="MGW835" s="230"/>
      <c r="MGX835" s="230"/>
      <c r="MGY835" s="230"/>
      <c r="MGZ835" s="230"/>
      <c r="MHA835" s="230"/>
      <c r="MHB835" s="230"/>
      <c r="MHC835" s="230"/>
      <c r="MHD835" s="230"/>
      <c r="MHE835" s="230"/>
      <c r="MHF835" s="230"/>
      <c r="MHG835" s="230"/>
      <c r="MHH835" s="230"/>
      <c r="MHI835" s="230"/>
      <c r="MHJ835" s="230"/>
      <c r="MHK835" s="230"/>
      <c r="MHL835" s="230"/>
      <c r="MHM835" s="230"/>
      <c r="MHN835" s="230"/>
      <c r="MHO835" s="230"/>
      <c r="MHP835" s="230"/>
      <c r="MHQ835" s="230"/>
      <c r="MHR835" s="230"/>
      <c r="MHS835" s="230"/>
      <c r="MHT835" s="230"/>
      <c r="MHU835" s="230"/>
      <c r="MHV835" s="230"/>
      <c r="MHW835" s="230"/>
      <c r="MHX835" s="230"/>
      <c r="MHY835" s="230"/>
      <c r="MHZ835" s="230"/>
      <c r="MIA835" s="230"/>
      <c r="MIB835" s="230"/>
      <c r="MIC835" s="230"/>
      <c r="MID835" s="230"/>
      <c r="MIE835" s="230"/>
      <c r="MIF835" s="230"/>
      <c r="MIG835" s="230"/>
      <c r="MIH835" s="230"/>
      <c r="MII835" s="230"/>
      <c r="MIJ835" s="230"/>
      <c r="MIK835" s="230"/>
      <c r="MIL835" s="230"/>
      <c r="MIM835" s="230"/>
      <c r="MIN835" s="230"/>
      <c r="MIO835" s="230"/>
      <c r="MIP835" s="230"/>
      <c r="MIQ835" s="230"/>
      <c r="MIR835" s="230"/>
      <c r="MIS835" s="230"/>
      <c r="MIT835" s="230"/>
      <c r="MIU835" s="230"/>
      <c r="MIV835" s="230"/>
      <c r="MIW835" s="230"/>
      <c r="MIX835" s="230"/>
      <c r="MIY835" s="230"/>
      <c r="MIZ835" s="230"/>
      <c r="MJA835" s="230"/>
      <c r="MJB835" s="230"/>
      <c r="MJC835" s="230"/>
      <c r="MJD835" s="230"/>
      <c r="MJE835" s="230"/>
      <c r="MJF835" s="230"/>
      <c r="MJG835" s="230"/>
      <c r="MJH835" s="230"/>
      <c r="MJI835" s="230"/>
      <c r="MJJ835" s="230"/>
      <c r="MJK835" s="230"/>
      <c r="MJL835" s="230"/>
      <c r="MJM835" s="230"/>
      <c r="MJN835" s="230"/>
      <c r="MJO835" s="230"/>
      <c r="MJP835" s="230"/>
      <c r="MJQ835" s="230"/>
      <c r="MJR835" s="230"/>
      <c r="MJS835" s="230"/>
      <c r="MJT835" s="230"/>
      <c r="MJU835" s="230"/>
      <c r="MJV835" s="230"/>
      <c r="MJW835" s="230"/>
      <c r="MJX835" s="230"/>
      <c r="MJY835" s="230"/>
      <c r="MJZ835" s="230"/>
      <c r="MKA835" s="230"/>
      <c r="MKB835" s="230"/>
      <c r="MKC835" s="230"/>
      <c r="MKD835" s="230"/>
      <c r="MKE835" s="230"/>
      <c r="MKF835" s="230"/>
      <c r="MKG835" s="230"/>
      <c r="MKH835" s="230"/>
      <c r="MKI835" s="230"/>
      <c r="MKJ835" s="230"/>
      <c r="MKK835" s="230"/>
      <c r="MKL835" s="230"/>
      <c r="MKM835" s="230"/>
      <c r="MKN835" s="230"/>
      <c r="MKO835" s="230"/>
      <c r="MKP835" s="230"/>
      <c r="MKQ835" s="230"/>
      <c r="MKR835" s="230"/>
      <c r="MKS835" s="230"/>
      <c r="MKT835" s="230"/>
      <c r="MKU835" s="230"/>
      <c r="MKV835" s="230"/>
      <c r="MKW835" s="230"/>
      <c r="MKX835" s="230"/>
      <c r="MKY835" s="230"/>
      <c r="MKZ835" s="230"/>
      <c r="MLA835" s="230"/>
      <c r="MLB835" s="230"/>
      <c r="MLC835" s="230"/>
      <c r="MLD835" s="230"/>
      <c r="MLE835" s="230"/>
      <c r="MLF835" s="230"/>
      <c r="MLG835" s="230"/>
      <c r="MLH835" s="230"/>
      <c r="MLI835" s="230"/>
      <c r="MLJ835" s="230"/>
      <c r="MLK835" s="230"/>
      <c r="MLL835" s="230"/>
      <c r="MLM835" s="230"/>
      <c r="MLN835" s="230"/>
      <c r="MLO835" s="230"/>
      <c r="MLP835" s="230"/>
      <c r="MLQ835" s="230"/>
      <c r="MLR835" s="230"/>
      <c r="MLS835" s="230"/>
      <c r="MLT835" s="230"/>
      <c r="MLU835" s="230"/>
      <c r="MLV835" s="230"/>
      <c r="MLW835" s="230"/>
      <c r="MLX835" s="230"/>
      <c r="MLY835" s="230"/>
      <c r="MLZ835" s="230"/>
      <c r="MMA835" s="230"/>
      <c r="MMB835" s="230"/>
      <c r="MMC835" s="230"/>
      <c r="MMD835" s="230"/>
      <c r="MME835" s="230"/>
      <c r="MMF835" s="230"/>
      <c r="MMG835" s="230"/>
      <c r="MMH835" s="230"/>
      <c r="MMI835" s="230"/>
      <c r="MMJ835" s="230"/>
      <c r="MMK835" s="230"/>
      <c r="MML835" s="230"/>
      <c r="MMM835" s="230"/>
      <c r="MMN835" s="230"/>
      <c r="MMO835" s="230"/>
      <c r="MMP835" s="230"/>
      <c r="MMQ835" s="230"/>
      <c r="MMR835" s="230"/>
      <c r="MMS835" s="230"/>
      <c r="MMT835" s="230"/>
      <c r="MMU835" s="230"/>
      <c r="MMV835" s="230"/>
      <c r="MMW835" s="230"/>
      <c r="MMX835" s="230"/>
      <c r="MMY835" s="230"/>
      <c r="MMZ835" s="230"/>
      <c r="MNA835" s="230"/>
      <c r="MNB835" s="230"/>
      <c r="MNC835" s="230"/>
      <c r="MND835" s="230"/>
      <c r="MNE835" s="230"/>
      <c r="MNF835" s="230"/>
      <c r="MNG835" s="230"/>
      <c r="MNH835" s="230"/>
      <c r="MNI835" s="230"/>
      <c r="MNJ835" s="230"/>
      <c r="MNK835" s="230"/>
      <c r="MNL835" s="230"/>
      <c r="MNM835" s="230"/>
      <c r="MNN835" s="230"/>
      <c r="MNO835" s="230"/>
      <c r="MNP835" s="230"/>
      <c r="MNQ835" s="230"/>
      <c r="MNR835" s="230"/>
      <c r="MNS835" s="230"/>
      <c r="MNT835" s="230"/>
      <c r="MNU835" s="230"/>
      <c r="MNV835" s="230"/>
      <c r="MNW835" s="230"/>
      <c r="MNX835" s="230"/>
      <c r="MNY835" s="230"/>
      <c r="MNZ835" s="230"/>
      <c r="MOA835" s="230"/>
      <c r="MOB835" s="230"/>
      <c r="MOC835" s="230"/>
      <c r="MOD835" s="230"/>
      <c r="MOE835" s="230"/>
      <c r="MOF835" s="230"/>
      <c r="MOG835" s="230"/>
      <c r="MOH835" s="230"/>
      <c r="MOI835" s="230"/>
      <c r="MOJ835" s="230"/>
      <c r="MOK835" s="230"/>
      <c r="MOL835" s="230"/>
      <c r="MOM835" s="230"/>
      <c r="MON835" s="230"/>
      <c r="MOO835" s="230"/>
      <c r="MOP835" s="230"/>
      <c r="MOQ835" s="230"/>
      <c r="MOR835" s="230"/>
      <c r="MOS835" s="230"/>
      <c r="MOT835" s="230"/>
      <c r="MOU835" s="230"/>
      <c r="MOV835" s="230"/>
      <c r="MOW835" s="230"/>
      <c r="MOX835" s="230"/>
      <c r="MOY835" s="230"/>
      <c r="MOZ835" s="230"/>
      <c r="MPA835" s="230"/>
      <c r="MPB835" s="230"/>
      <c r="MPC835" s="230"/>
      <c r="MPD835" s="230"/>
      <c r="MPE835" s="230"/>
      <c r="MPF835" s="230"/>
      <c r="MPG835" s="230"/>
      <c r="MPH835" s="230"/>
      <c r="MPI835" s="230"/>
      <c r="MPJ835" s="230"/>
      <c r="MPK835" s="230"/>
      <c r="MPL835" s="230"/>
      <c r="MPM835" s="230"/>
      <c r="MPN835" s="230"/>
      <c r="MPO835" s="230"/>
      <c r="MPP835" s="230"/>
      <c r="MPQ835" s="230"/>
      <c r="MPR835" s="230"/>
      <c r="MPS835" s="230"/>
      <c r="MPT835" s="230"/>
      <c r="MPU835" s="230"/>
      <c r="MPV835" s="230"/>
      <c r="MPW835" s="230"/>
      <c r="MPX835" s="230"/>
      <c r="MPY835" s="230"/>
      <c r="MPZ835" s="230"/>
      <c r="MQA835" s="230"/>
      <c r="MQB835" s="230"/>
      <c r="MQC835" s="230"/>
      <c r="MQD835" s="230"/>
      <c r="MQE835" s="230"/>
      <c r="MQF835" s="230"/>
      <c r="MQG835" s="230"/>
      <c r="MQH835" s="230"/>
      <c r="MQI835" s="230"/>
      <c r="MQJ835" s="230"/>
      <c r="MQK835" s="230"/>
      <c r="MQL835" s="230"/>
      <c r="MQM835" s="230"/>
      <c r="MQN835" s="230"/>
      <c r="MQO835" s="230"/>
      <c r="MQP835" s="230"/>
      <c r="MQQ835" s="230"/>
      <c r="MQR835" s="230"/>
      <c r="MQS835" s="230"/>
      <c r="MQT835" s="230"/>
      <c r="MQU835" s="230"/>
      <c r="MQV835" s="230"/>
      <c r="MQW835" s="230"/>
      <c r="MQX835" s="230"/>
      <c r="MQY835" s="230"/>
      <c r="MQZ835" s="230"/>
      <c r="MRA835" s="230"/>
      <c r="MRB835" s="230"/>
      <c r="MRC835" s="230"/>
      <c r="MRD835" s="230"/>
      <c r="MRE835" s="230"/>
      <c r="MRF835" s="230"/>
      <c r="MRG835" s="230"/>
      <c r="MRH835" s="230"/>
      <c r="MRI835" s="230"/>
      <c r="MRJ835" s="230"/>
      <c r="MRK835" s="230"/>
      <c r="MRL835" s="230"/>
      <c r="MRM835" s="230"/>
      <c r="MRN835" s="230"/>
      <c r="MRO835" s="230"/>
      <c r="MRP835" s="230"/>
      <c r="MRQ835" s="230"/>
      <c r="MRR835" s="230"/>
      <c r="MRS835" s="230"/>
      <c r="MRT835" s="230"/>
      <c r="MRU835" s="230"/>
      <c r="MRV835" s="230"/>
      <c r="MRW835" s="230"/>
      <c r="MRX835" s="230"/>
      <c r="MRY835" s="230"/>
      <c r="MRZ835" s="230"/>
      <c r="MSA835" s="230"/>
      <c r="MSB835" s="230"/>
      <c r="MSC835" s="230"/>
      <c r="MSD835" s="230"/>
      <c r="MSE835" s="230"/>
      <c r="MSF835" s="230"/>
      <c r="MSG835" s="230"/>
      <c r="MSH835" s="230"/>
      <c r="MSI835" s="230"/>
      <c r="MSJ835" s="230"/>
      <c r="MSK835" s="230"/>
      <c r="MSL835" s="230"/>
      <c r="MSM835" s="230"/>
      <c r="MSN835" s="230"/>
      <c r="MSO835" s="230"/>
      <c r="MSP835" s="230"/>
      <c r="MSQ835" s="230"/>
      <c r="MSR835" s="230"/>
      <c r="MSS835" s="230"/>
      <c r="MST835" s="230"/>
      <c r="MSU835" s="230"/>
      <c r="MSV835" s="230"/>
      <c r="MSW835" s="230"/>
      <c r="MSX835" s="230"/>
      <c r="MSY835" s="230"/>
      <c r="MSZ835" s="230"/>
      <c r="MTA835" s="230"/>
      <c r="MTB835" s="230"/>
      <c r="MTC835" s="230"/>
      <c r="MTD835" s="230"/>
      <c r="MTE835" s="230"/>
      <c r="MTF835" s="230"/>
      <c r="MTG835" s="230"/>
      <c r="MTH835" s="230"/>
      <c r="MTI835" s="230"/>
      <c r="MTJ835" s="230"/>
      <c r="MTK835" s="230"/>
      <c r="MTL835" s="230"/>
      <c r="MTM835" s="230"/>
      <c r="MTN835" s="230"/>
      <c r="MTO835" s="230"/>
      <c r="MTP835" s="230"/>
      <c r="MTQ835" s="230"/>
      <c r="MTR835" s="230"/>
      <c r="MTS835" s="230"/>
      <c r="MTT835" s="230"/>
      <c r="MTU835" s="230"/>
      <c r="MTV835" s="230"/>
      <c r="MTW835" s="230"/>
      <c r="MTX835" s="230"/>
      <c r="MTY835" s="230"/>
      <c r="MTZ835" s="230"/>
      <c r="MUA835" s="230"/>
      <c r="MUB835" s="230"/>
      <c r="MUC835" s="230"/>
      <c r="MUD835" s="230"/>
      <c r="MUE835" s="230"/>
      <c r="MUF835" s="230"/>
      <c r="MUG835" s="230"/>
      <c r="MUH835" s="230"/>
      <c r="MUI835" s="230"/>
      <c r="MUJ835" s="230"/>
      <c r="MUK835" s="230"/>
      <c r="MUL835" s="230"/>
      <c r="MUM835" s="230"/>
      <c r="MUN835" s="230"/>
      <c r="MUO835" s="230"/>
      <c r="MUP835" s="230"/>
      <c r="MUQ835" s="230"/>
      <c r="MUR835" s="230"/>
      <c r="MUS835" s="230"/>
      <c r="MUT835" s="230"/>
      <c r="MUU835" s="230"/>
      <c r="MUV835" s="230"/>
      <c r="MUW835" s="230"/>
      <c r="MUX835" s="230"/>
      <c r="MUY835" s="230"/>
      <c r="MUZ835" s="230"/>
      <c r="MVA835" s="230"/>
      <c r="MVB835" s="230"/>
      <c r="MVC835" s="230"/>
      <c r="MVD835" s="230"/>
      <c r="MVE835" s="230"/>
      <c r="MVF835" s="230"/>
      <c r="MVG835" s="230"/>
      <c r="MVH835" s="230"/>
      <c r="MVI835" s="230"/>
      <c r="MVJ835" s="230"/>
      <c r="MVK835" s="230"/>
      <c r="MVL835" s="230"/>
      <c r="MVM835" s="230"/>
      <c r="MVN835" s="230"/>
      <c r="MVO835" s="230"/>
      <c r="MVP835" s="230"/>
      <c r="MVQ835" s="230"/>
      <c r="MVR835" s="230"/>
      <c r="MVS835" s="230"/>
      <c r="MVT835" s="230"/>
      <c r="MVU835" s="230"/>
      <c r="MVV835" s="230"/>
      <c r="MVW835" s="230"/>
      <c r="MVX835" s="230"/>
      <c r="MVY835" s="230"/>
      <c r="MVZ835" s="230"/>
      <c r="MWA835" s="230"/>
      <c r="MWB835" s="230"/>
      <c r="MWC835" s="230"/>
      <c r="MWD835" s="230"/>
      <c r="MWE835" s="230"/>
      <c r="MWF835" s="230"/>
      <c r="MWG835" s="230"/>
      <c r="MWH835" s="230"/>
      <c r="MWI835" s="230"/>
      <c r="MWJ835" s="230"/>
      <c r="MWK835" s="230"/>
      <c r="MWL835" s="230"/>
      <c r="MWM835" s="230"/>
      <c r="MWN835" s="230"/>
      <c r="MWO835" s="230"/>
      <c r="MWP835" s="230"/>
      <c r="MWQ835" s="230"/>
      <c r="MWR835" s="230"/>
      <c r="MWS835" s="230"/>
      <c r="MWT835" s="230"/>
      <c r="MWU835" s="230"/>
      <c r="MWV835" s="230"/>
      <c r="MWW835" s="230"/>
      <c r="MWX835" s="230"/>
      <c r="MWY835" s="230"/>
      <c r="MWZ835" s="230"/>
      <c r="MXA835" s="230"/>
      <c r="MXB835" s="230"/>
      <c r="MXC835" s="230"/>
      <c r="MXD835" s="230"/>
      <c r="MXE835" s="230"/>
      <c r="MXF835" s="230"/>
      <c r="MXG835" s="230"/>
      <c r="MXH835" s="230"/>
      <c r="MXI835" s="230"/>
      <c r="MXJ835" s="230"/>
      <c r="MXK835" s="230"/>
      <c r="MXL835" s="230"/>
      <c r="MXM835" s="230"/>
      <c r="MXN835" s="230"/>
      <c r="MXO835" s="230"/>
      <c r="MXP835" s="230"/>
      <c r="MXQ835" s="230"/>
      <c r="MXR835" s="230"/>
      <c r="MXS835" s="230"/>
      <c r="MXT835" s="230"/>
      <c r="MXU835" s="230"/>
      <c r="MXV835" s="230"/>
      <c r="MXW835" s="230"/>
      <c r="MXX835" s="230"/>
      <c r="MXY835" s="230"/>
      <c r="MXZ835" s="230"/>
      <c r="MYA835" s="230"/>
      <c r="MYB835" s="230"/>
      <c r="MYC835" s="230"/>
      <c r="MYD835" s="230"/>
      <c r="MYE835" s="230"/>
      <c r="MYF835" s="230"/>
      <c r="MYG835" s="230"/>
      <c r="MYH835" s="230"/>
      <c r="MYI835" s="230"/>
      <c r="MYJ835" s="230"/>
      <c r="MYK835" s="230"/>
      <c r="MYL835" s="230"/>
      <c r="MYM835" s="230"/>
      <c r="MYN835" s="230"/>
      <c r="MYO835" s="230"/>
      <c r="MYP835" s="230"/>
      <c r="MYQ835" s="230"/>
      <c r="MYR835" s="230"/>
      <c r="MYS835" s="230"/>
      <c r="MYT835" s="230"/>
      <c r="MYU835" s="230"/>
      <c r="MYV835" s="230"/>
      <c r="MYW835" s="230"/>
      <c r="MYX835" s="230"/>
      <c r="MYY835" s="230"/>
      <c r="MYZ835" s="230"/>
      <c r="MZA835" s="230"/>
      <c r="MZB835" s="230"/>
      <c r="MZC835" s="230"/>
      <c r="MZD835" s="230"/>
      <c r="MZE835" s="230"/>
      <c r="MZF835" s="230"/>
      <c r="MZG835" s="230"/>
      <c r="MZH835" s="230"/>
      <c r="MZI835" s="230"/>
      <c r="MZJ835" s="230"/>
      <c r="MZK835" s="230"/>
      <c r="MZL835" s="230"/>
      <c r="MZM835" s="230"/>
      <c r="MZN835" s="230"/>
      <c r="MZO835" s="230"/>
      <c r="MZP835" s="230"/>
      <c r="MZQ835" s="230"/>
      <c r="MZR835" s="230"/>
      <c r="MZS835" s="230"/>
      <c r="MZT835" s="230"/>
      <c r="MZU835" s="230"/>
      <c r="MZV835" s="230"/>
      <c r="MZW835" s="230"/>
      <c r="MZX835" s="230"/>
      <c r="MZY835" s="230"/>
      <c r="MZZ835" s="230"/>
      <c r="NAA835" s="230"/>
      <c r="NAB835" s="230"/>
      <c r="NAC835" s="230"/>
      <c r="NAD835" s="230"/>
      <c r="NAE835" s="230"/>
      <c r="NAF835" s="230"/>
      <c r="NAG835" s="230"/>
      <c r="NAH835" s="230"/>
      <c r="NAI835" s="230"/>
      <c r="NAJ835" s="230"/>
      <c r="NAK835" s="230"/>
      <c r="NAL835" s="230"/>
      <c r="NAM835" s="230"/>
      <c r="NAN835" s="230"/>
      <c r="NAO835" s="230"/>
      <c r="NAP835" s="230"/>
      <c r="NAQ835" s="230"/>
      <c r="NAR835" s="230"/>
      <c r="NAS835" s="230"/>
      <c r="NAT835" s="230"/>
      <c r="NAU835" s="230"/>
      <c r="NAV835" s="230"/>
      <c r="NAW835" s="230"/>
      <c r="NAX835" s="230"/>
      <c r="NAY835" s="230"/>
      <c r="NAZ835" s="230"/>
      <c r="NBA835" s="230"/>
      <c r="NBB835" s="230"/>
      <c r="NBC835" s="230"/>
      <c r="NBD835" s="230"/>
      <c r="NBE835" s="230"/>
      <c r="NBF835" s="230"/>
      <c r="NBG835" s="230"/>
      <c r="NBH835" s="230"/>
      <c r="NBI835" s="230"/>
      <c r="NBJ835" s="230"/>
      <c r="NBK835" s="230"/>
      <c r="NBL835" s="230"/>
      <c r="NBM835" s="230"/>
      <c r="NBN835" s="230"/>
      <c r="NBO835" s="230"/>
      <c r="NBP835" s="230"/>
      <c r="NBQ835" s="230"/>
      <c r="NBR835" s="230"/>
      <c r="NBS835" s="230"/>
      <c r="NBT835" s="230"/>
      <c r="NBU835" s="230"/>
      <c r="NBV835" s="230"/>
      <c r="NBW835" s="230"/>
      <c r="NBX835" s="230"/>
      <c r="NBY835" s="230"/>
      <c r="NBZ835" s="230"/>
      <c r="NCA835" s="230"/>
      <c r="NCB835" s="230"/>
      <c r="NCC835" s="230"/>
      <c r="NCD835" s="230"/>
      <c r="NCE835" s="230"/>
      <c r="NCF835" s="230"/>
      <c r="NCG835" s="230"/>
      <c r="NCH835" s="230"/>
      <c r="NCI835" s="230"/>
      <c r="NCJ835" s="230"/>
      <c r="NCK835" s="230"/>
      <c r="NCL835" s="230"/>
      <c r="NCM835" s="230"/>
      <c r="NCN835" s="230"/>
      <c r="NCO835" s="230"/>
      <c r="NCP835" s="230"/>
      <c r="NCQ835" s="230"/>
      <c r="NCR835" s="230"/>
      <c r="NCS835" s="230"/>
      <c r="NCT835" s="230"/>
      <c r="NCU835" s="230"/>
      <c r="NCV835" s="230"/>
      <c r="NCW835" s="230"/>
      <c r="NCX835" s="230"/>
      <c r="NCY835" s="230"/>
      <c r="NCZ835" s="230"/>
      <c r="NDA835" s="230"/>
      <c r="NDB835" s="230"/>
      <c r="NDC835" s="230"/>
      <c r="NDD835" s="230"/>
      <c r="NDE835" s="230"/>
      <c r="NDF835" s="230"/>
      <c r="NDG835" s="230"/>
      <c r="NDH835" s="230"/>
      <c r="NDI835" s="230"/>
      <c r="NDJ835" s="230"/>
      <c r="NDK835" s="230"/>
      <c r="NDL835" s="230"/>
      <c r="NDM835" s="230"/>
      <c r="NDN835" s="230"/>
      <c r="NDO835" s="230"/>
      <c r="NDP835" s="230"/>
      <c r="NDQ835" s="230"/>
      <c r="NDR835" s="230"/>
      <c r="NDS835" s="230"/>
      <c r="NDT835" s="230"/>
      <c r="NDU835" s="230"/>
      <c r="NDV835" s="230"/>
      <c r="NDW835" s="230"/>
      <c r="NDX835" s="230"/>
      <c r="NDY835" s="230"/>
      <c r="NDZ835" s="230"/>
      <c r="NEA835" s="230"/>
      <c r="NEB835" s="230"/>
      <c r="NEC835" s="230"/>
      <c r="NED835" s="230"/>
      <c r="NEE835" s="230"/>
      <c r="NEF835" s="230"/>
      <c r="NEG835" s="230"/>
      <c r="NEH835" s="230"/>
      <c r="NEI835" s="230"/>
      <c r="NEJ835" s="230"/>
      <c r="NEK835" s="230"/>
      <c r="NEL835" s="230"/>
      <c r="NEM835" s="230"/>
      <c r="NEN835" s="230"/>
      <c r="NEO835" s="230"/>
      <c r="NEP835" s="230"/>
      <c r="NEQ835" s="230"/>
      <c r="NER835" s="230"/>
      <c r="NES835" s="230"/>
      <c r="NET835" s="230"/>
      <c r="NEU835" s="230"/>
      <c r="NEV835" s="230"/>
      <c r="NEW835" s="230"/>
      <c r="NEX835" s="230"/>
      <c r="NEY835" s="230"/>
      <c r="NEZ835" s="230"/>
      <c r="NFA835" s="230"/>
      <c r="NFB835" s="230"/>
      <c r="NFC835" s="230"/>
      <c r="NFD835" s="230"/>
      <c r="NFE835" s="230"/>
      <c r="NFF835" s="230"/>
      <c r="NFG835" s="230"/>
      <c r="NFH835" s="230"/>
      <c r="NFI835" s="230"/>
      <c r="NFJ835" s="230"/>
      <c r="NFK835" s="230"/>
      <c r="NFL835" s="230"/>
      <c r="NFM835" s="230"/>
      <c r="NFN835" s="230"/>
      <c r="NFO835" s="230"/>
      <c r="NFP835" s="230"/>
      <c r="NFQ835" s="230"/>
      <c r="NFR835" s="230"/>
      <c r="NFS835" s="230"/>
      <c r="NFT835" s="230"/>
      <c r="NFU835" s="230"/>
      <c r="NFV835" s="230"/>
      <c r="NFW835" s="230"/>
      <c r="NFX835" s="230"/>
      <c r="NFY835" s="230"/>
      <c r="NFZ835" s="230"/>
      <c r="NGA835" s="230"/>
      <c r="NGB835" s="230"/>
      <c r="NGC835" s="230"/>
      <c r="NGD835" s="230"/>
      <c r="NGE835" s="230"/>
      <c r="NGF835" s="230"/>
      <c r="NGG835" s="230"/>
      <c r="NGH835" s="230"/>
      <c r="NGI835" s="230"/>
      <c r="NGJ835" s="230"/>
      <c r="NGK835" s="230"/>
      <c r="NGL835" s="230"/>
      <c r="NGM835" s="230"/>
      <c r="NGN835" s="230"/>
      <c r="NGO835" s="230"/>
      <c r="NGP835" s="230"/>
      <c r="NGQ835" s="230"/>
      <c r="NGR835" s="230"/>
      <c r="NGS835" s="230"/>
      <c r="NGT835" s="230"/>
      <c r="NGU835" s="230"/>
      <c r="NGV835" s="230"/>
      <c r="NGW835" s="230"/>
      <c r="NGX835" s="230"/>
      <c r="NGY835" s="230"/>
      <c r="NGZ835" s="230"/>
      <c r="NHA835" s="230"/>
      <c r="NHB835" s="230"/>
      <c r="NHC835" s="230"/>
      <c r="NHD835" s="230"/>
      <c r="NHE835" s="230"/>
      <c r="NHF835" s="230"/>
      <c r="NHG835" s="230"/>
      <c r="NHH835" s="230"/>
      <c r="NHI835" s="230"/>
      <c r="NHJ835" s="230"/>
      <c r="NHK835" s="230"/>
      <c r="NHL835" s="230"/>
      <c r="NHM835" s="230"/>
      <c r="NHN835" s="230"/>
      <c r="NHO835" s="230"/>
      <c r="NHP835" s="230"/>
      <c r="NHQ835" s="230"/>
      <c r="NHR835" s="230"/>
      <c r="NHS835" s="230"/>
      <c r="NHT835" s="230"/>
      <c r="NHU835" s="230"/>
      <c r="NHV835" s="230"/>
      <c r="NHW835" s="230"/>
      <c r="NHX835" s="230"/>
      <c r="NHY835" s="230"/>
      <c r="NHZ835" s="230"/>
      <c r="NIA835" s="230"/>
      <c r="NIB835" s="230"/>
      <c r="NIC835" s="230"/>
      <c r="NID835" s="230"/>
      <c r="NIE835" s="230"/>
      <c r="NIF835" s="230"/>
      <c r="NIG835" s="230"/>
      <c r="NIH835" s="230"/>
      <c r="NII835" s="230"/>
      <c r="NIJ835" s="230"/>
      <c r="NIK835" s="230"/>
      <c r="NIL835" s="230"/>
      <c r="NIM835" s="230"/>
      <c r="NIN835" s="230"/>
      <c r="NIO835" s="230"/>
      <c r="NIP835" s="230"/>
      <c r="NIQ835" s="230"/>
      <c r="NIR835" s="230"/>
      <c r="NIS835" s="230"/>
      <c r="NIT835" s="230"/>
      <c r="NIU835" s="230"/>
      <c r="NIV835" s="230"/>
      <c r="NIW835" s="230"/>
      <c r="NIX835" s="230"/>
      <c r="NIY835" s="230"/>
      <c r="NIZ835" s="230"/>
      <c r="NJA835" s="230"/>
      <c r="NJB835" s="230"/>
      <c r="NJC835" s="230"/>
      <c r="NJD835" s="230"/>
      <c r="NJE835" s="230"/>
      <c r="NJF835" s="230"/>
      <c r="NJG835" s="230"/>
      <c r="NJH835" s="230"/>
      <c r="NJI835" s="230"/>
      <c r="NJJ835" s="230"/>
      <c r="NJK835" s="230"/>
      <c r="NJL835" s="230"/>
      <c r="NJM835" s="230"/>
      <c r="NJN835" s="230"/>
      <c r="NJO835" s="230"/>
      <c r="NJP835" s="230"/>
      <c r="NJQ835" s="230"/>
      <c r="NJR835" s="230"/>
      <c r="NJS835" s="230"/>
      <c r="NJT835" s="230"/>
      <c r="NJU835" s="230"/>
      <c r="NJV835" s="230"/>
      <c r="NJW835" s="230"/>
      <c r="NJX835" s="230"/>
      <c r="NJY835" s="230"/>
      <c r="NJZ835" s="230"/>
      <c r="NKA835" s="230"/>
      <c r="NKB835" s="230"/>
      <c r="NKC835" s="230"/>
      <c r="NKD835" s="230"/>
      <c r="NKE835" s="230"/>
      <c r="NKF835" s="230"/>
      <c r="NKG835" s="230"/>
      <c r="NKH835" s="230"/>
      <c r="NKI835" s="230"/>
      <c r="NKJ835" s="230"/>
      <c r="NKK835" s="230"/>
      <c r="NKL835" s="230"/>
      <c r="NKM835" s="230"/>
      <c r="NKN835" s="230"/>
      <c r="NKO835" s="230"/>
      <c r="NKP835" s="230"/>
      <c r="NKQ835" s="230"/>
      <c r="NKR835" s="230"/>
      <c r="NKS835" s="230"/>
      <c r="NKT835" s="230"/>
      <c r="NKU835" s="230"/>
      <c r="NKV835" s="230"/>
      <c r="NKW835" s="230"/>
      <c r="NKX835" s="230"/>
      <c r="NKY835" s="230"/>
      <c r="NKZ835" s="230"/>
      <c r="NLA835" s="230"/>
      <c r="NLB835" s="230"/>
      <c r="NLC835" s="230"/>
      <c r="NLD835" s="230"/>
      <c r="NLE835" s="230"/>
      <c r="NLF835" s="230"/>
      <c r="NLG835" s="230"/>
      <c r="NLH835" s="230"/>
      <c r="NLI835" s="230"/>
      <c r="NLJ835" s="230"/>
      <c r="NLK835" s="230"/>
      <c r="NLL835" s="230"/>
      <c r="NLM835" s="230"/>
      <c r="NLN835" s="230"/>
      <c r="NLO835" s="230"/>
      <c r="NLP835" s="230"/>
      <c r="NLQ835" s="230"/>
      <c r="NLR835" s="230"/>
      <c r="NLS835" s="230"/>
      <c r="NLT835" s="230"/>
      <c r="NLU835" s="230"/>
      <c r="NLV835" s="230"/>
      <c r="NLW835" s="230"/>
      <c r="NLX835" s="230"/>
      <c r="NLY835" s="230"/>
      <c r="NLZ835" s="230"/>
      <c r="NMA835" s="230"/>
      <c r="NMB835" s="230"/>
      <c r="NMC835" s="230"/>
      <c r="NMD835" s="230"/>
      <c r="NME835" s="230"/>
      <c r="NMF835" s="230"/>
      <c r="NMG835" s="230"/>
      <c r="NMH835" s="230"/>
      <c r="NMI835" s="230"/>
      <c r="NMJ835" s="230"/>
      <c r="NMK835" s="230"/>
      <c r="NML835" s="230"/>
      <c r="NMM835" s="230"/>
      <c r="NMN835" s="230"/>
      <c r="NMO835" s="230"/>
      <c r="NMP835" s="230"/>
      <c r="NMQ835" s="230"/>
      <c r="NMR835" s="230"/>
      <c r="NMS835" s="230"/>
      <c r="NMT835" s="230"/>
      <c r="NMU835" s="230"/>
      <c r="NMV835" s="230"/>
      <c r="NMW835" s="230"/>
      <c r="NMX835" s="230"/>
      <c r="NMY835" s="230"/>
      <c r="NMZ835" s="230"/>
      <c r="NNA835" s="230"/>
      <c r="NNB835" s="230"/>
      <c r="NNC835" s="230"/>
      <c r="NND835" s="230"/>
      <c r="NNE835" s="230"/>
      <c r="NNF835" s="230"/>
      <c r="NNG835" s="230"/>
      <c r="NNH835" s="230"/>
      <c r="NNI835" s="230"/>
      <c r="NNJ835" s="230"/>
      <c r="NNK835" s="230"/>
      <c r="NNL835" s="230"/>
      <c r="NNM835" s="230"/>
      <c r="NNN835" s="230"/>
      <c r="NNO835" s="230"/>
      <c r="NNP835" s="230"/>
      <c r="NNQ835" s="230"/>
      <c r="NNR835" s="230"/>
      <c r="NNS835" s="230"/>
      <c r="NNT835" s="230"/>
      <c r="NNU835" s="230"/>
      <c r="NNV835" s="230"/>
      <c r="NNW835" s="230"/>
      <c r="NNX835" s="230"/>
      <c r="NNY835" s="230"/>
      <c r="NNZ835" s="230"/>
      <c r="NOA835" s="230"/>
      <c r="NOB835" s="230"/>
      <c r="NOC835" s="230"/>
      <c r="NOD835" s="230"/>
      <c r="NOE835" s="230"/>
      <c r="NOF835" s="230"/>
      <c r="NOG835" s="230"/>
      <c r="NOH835" s="230"/>
      <c r="NOI835" s="230"/>
      <c r="NOJ835" s="230"/>
      <c r="NOK835" s="230"/>
      <c r="NOL835" s="230"/>
      <c r="NOM835" s="230"/>
      <c r="NON835" s="230"/>
      <c r="NOO835" s="230"/>
      <c r="NOP835" s="230"/>
      <c r="NOQ835" s="230"/>
      <c r="NOR835" s="230"/>
      <c r="NOS835" s="230"/>
      <c r="NOT835" s="230"/>
      <c r="NOU835" s="230"/>
      <c r="NOV835" s="230"/>
      <c r="NOW835" s="230"/>
      <c r="NOX835" s="230"/>
      <c r="NOY835" s="230"/>
      <c r="NOZ835" s="230"/>
      <c r="NPA835" s="230"/>
      <c r="NPB835" s="230"/>
      <c r="NPC835" s="230"/>
      <c r="NPD835" s="230"/>
      <c r="NPE835" s="230"/>
      <c r="NPF835" s="230"/>
      <c r="NPG835" s="230"/>
      <c r="NPH835" s="230"/>
      <c r="NPI835" s="230"/>
      <c r="NPJ835" s="230"/>
      <c r="NPK835" s="230"/>
      <c r="NPL835" s="230"/>
      <c r="NPM835" s="230"/>
      <c r="NPN835" s="230"/>
      <c r="NPO835" s="230"/>
      <c r="NPP835" s="230"/>
      <c r="NPQ835" s="230"/>
      <c r="NPR835" s="230"/>
      <c r="NPS835" s="230"/>
      <c r="NPT835" s="230"/>
      <c r="NPU835" s="230"/>
      <c r="NPV835" s="230"/>
      <c r="NPW835" s="230"/>
      <c r="NPX835" s="230"/>
      <c r="NPY835" s="230"/>
      <c r="NPZ835" s="230"/>
      <c r="NQA835" s="230"/>
      <c r="NQB835" s="230"/>
      <c r="NQC835" s="230"/>
      <c r="NQD835" s="230"/>
      <c r="NQE835" s="230"/>
      <c r="NQF835" s="230"/>
      <c r="NQG835" s="230"/>
      <c r="NQH835" s="230"/>
      <c r="NQI835" s="230"/>
      <c r="NQJ835" s="230"/>
      <c r="NQK835" s="230"/>
      <c r="NQL835" s="230"/>
      <c r="NQM835" s="230"/>
      <c r="NQN835" s="230"/>
      <c r="NQO835" s="230"/>
      <c r="NQP835" s="230"/>
      <c r="NQQ835" s="230"/>
      <c r="NQR835" s="230"/>
      <c r="NQS835" s="230"/>
      <c r="NQT835" s="230"/>
      <c r="NQU835" s="230"/>
      <c r="NQV835" s="230"/>
      <c r="NQW835" s="230"/>
      <c r="NQX835" s="230"/>
      <c r="NQY835" s="230"/>
      <c r="NQZ835" s="230"/>
      <c r="NRA835" s="230"/>
      <c r="NRB835" s="230"/>
      <c r="NRC835" s="230"/>
      <c r="NRD835" s="230"/>
      <c r="NRE835" s="230"/>
      <c r="NRF835" s="230"/>
      <c r="NRG835" s="230"/>
      <c r="NRH835" s="230"/>
      <c r="NRI835" s="230"/>
      <c r="NRJ835" s="230"/>
      <c r="NRK835" s="230"/>
      <c r="NRL835" s="230"/>
      <c r="NRM835" s="230"/>
      <c r="NRN835" s="230"/>
      <c r="NRO835" s="230"/>
      <c r="NRP835" s="230"/>
      <c r="NRQ835" s="230"/>
      <c r="NRR835" s="230"/>
      <c r="NRS835" s="230"/>
      <c r="NRT835" s="230"/>
      <c r="NRU835" s="230"/>
      <c r="NRV835" s="230"/>
      <c r="NRW835" s="230"/>
      <c r="NRX835" s="230"/>
      <c r="NRY835" s="230"/>
      <c r="NRZ835" s="230"/>
      <c r="NSA835" s="230"/>
      <c r="NSB835" s="230"/>
      <c r="NSC835" s="230"/>
      <c r="NSD835" s="230"/>
      <c r="NSE835" s="230"/>
      <c r="NSF835" s="230"/>
      <c r="NSG835" s="230"/>
      <c r="NSH835" s="230"/>
      <c r="NSI835" s="230"/>
      <c r="NSJ835" s="230"/>
      <c r="NSK835" s="230"/>
      <c r="NSL835" s="230"/>
      <c r="NSM835" s="230"/>
      <c r="NSN835" s="230"/>
      <c r="NSO835" s="230"/>
      <c r="NSP835" s="230"/>
      <c r="NSQ835" s="230"/>
      <c r="NSR835" s="230"/>
      <c r="NSS835" s="230"/>
      <c r="NST835" s="230"/>
      <c r="NSU835" s="230"/>
      <c r="NSV835" s="230"/>
      <c r="NSW835" s="230"/>
      <c r="NSX835" s="230"/>
      <c r="NSY835" s="230"/>
      <c r="NSZ835" s="230"/>
      <c r="NTA835" s="230"/>
      <c r="NTB835" s="230"/>
      <c r="NTC835" s="230"/>
      <c r="NTD835" s="230"/>
      <c r="NTE835" s="230"/>
      <c r="NTF835" s="230"/>
      <c r="NTG835" s="230"/>
      <c r="NTH835" s="230"/>
      <c r="NTI835" s="230"/>
      <c r="NTJ835" s="230"/>
      <c r="NTK835" s="230"/>
      <c r="NTL835" s="230"/>
      <c r="NTM835" s="230"/>
      <c r="NTN835" s="230"/>
      <c r="NTO835" s="230"/>
      <c r="NTP835" s="230"/>
      <c r="NTQ835" s="230"/>
      <c r="NTR835" s="230"/>
      <c r="NTS835" s="230"/>
      <c r="NTT835" s="230"/>
      <c r="NTU835" s="230"/>
      <c r="NTV835" s="230"/>
      <c r="NTW835" s="230"/>
      <c r="NTX835" s="230"/>
      <c r="NTY835" s="230"/>
      <c r="NTZ835" s="230"/>
      <c r="NUA835" s="230"/>
      <c r="NUB835" s="230"/>
      <c r="NUC835" s="230"/>
      <c r="NUD835" s="230"/>
      <c r="NUE835" s="230"/>
      <c r="NUF835" s="230"/>
      <c r="NUG835" s="230"/>
      <c r="NUH835" s="230"/>
      <c r="NUI835" s="230"/>
      <c r="NUJ835" s="230"/>
      <c r="NUK835" s="230"/>
      <c r="NUL835" s="230"/>
      <c r="NUM835" s="230"/>
      <c r="NUN835" s="230"/>
      <c r="NUO835" s="230"/>
      <c r="NUP835" s="230"/>
      <c r="NUQ835" s="230"/>
      <c r="NUR835" s="230"/>
      <c r="NUS835" s="230"/>
      <c r="NUT835" s="230"/>
      <c r="NUU835" s="230"/>
      <c r="NUV835" s="230"/>
      <c r="NUW835" s="230"/>
      <c r="NUX835" s="230"/>
      <c r="NUY835" s="230"/>
      <c r="NUZ835" s="230"/>
      <c r="NVA835" s="230"/>
      <c r="NVB835" s="230"/>
      <c r="NVC835" s="230"/>
      <c r="NVD835" s="230"/>
      <c r="NVE835" s="230"/>
      <c r="NVF835" s="230"/>
      <c r="NVG835" s="230"/>
      <c r="NVH835" s="230"/>
      <c r="NVI835" s="230"/>
      <c r="NVJ835" s="230"/>
      <c r="NVK835" s="230"/>
      <c r="NVL835" s="230"/>
      <c r="NVM835" s="230"/>
      <c r="NVN835" s="230"/>
      <c r="NVO835" s="230"/>
      <c r="NVP835" s="230"/>
      <c r="NVQ835" s="230"/>
      <c r="NVR835" s="230"/>
      <c r="NVS835" s="230"/>
      <c r="NVT835" s="230"/>
      <c r="NVU835" s="230"/>
      <c r="NVV835" s="230"/>
      <c r="NVW835" s="230"/>
      <c r="NVX835" s="230"/>
      <c r="NVY835" s="230"/>
      <c r="NVZ835" s="230"/>
      <c r="NWA835" s="230"/>
      <c r="NWB835" s="230"/>
      <c r="NWC835" s="230"/>
      <c r="NWD835" s="230"/>
      <c r="NWE835" s="230"/>
      <c r="NWF835" s="230"/>
      <c r="NWG835" s="230"/>
      <c r="NWH835" s="230"/>
      <c r="NWI835" s="230"/>
      <c r="NWJ835" s="230"/>
      <c r="NWK835" s="230"/>
      <c r="NWL835" s="230"/>
      <c r="NWM835" s="230"/>
      <c r="NWN835" s="230"/>
      <c r="NWO835" s="230"/>
      <c r="NWP835" s="230"/>
      <c r="NWQ835" s="230"/>
      <c r="NWR835" s="230"/>
      <c r="NWS835" s="230"/>
      <c r="NWT835" s="230"/>
      <c r="NWU835" s="230"/>
      <c r="NWV835" s="230"/>
      <c r="NWW835" s="230"/>
      <c r="NWX835" s="230"/>
      <c r="NWY835" s="230"/>
      <c r="NWZ835" s="230"/>
      <c r="NXA835" s="230"/>
      <c r="NXB835" s="230"/>
      <c r="NXC835" s="230"/>
      <c r="NXD835" s="230"/>
      <c r="NXE835" s="230"/>
      <c r="NXF835" s="230"/>
      <c r="NXG835" s="230"/>
      <c r="NXH835" s="230"/>
      <c r="NXI835" s="230"/>
      <c r="NXJ835" s="230"/>
      <c r="NXK835" s="230"/>
      <c r="NXL835" s="230"/>
      <c r="NXM835" s="230"/>
      <c r="NXN835" s="230"/>
      <c r="NXO835" s="230"/>
      <c r="NXP835" s="230"/>
      <c r="NXQ835" s="230"/>
      <c r="NXR835" s="230"/>
      <c r="NXS835" s="230"/>
      <c r="NXT835" s="230"/>
      <c r="NXU835" s="230"/>
      <c r="NXV835" s="230"/>
      <c r="NXW835" s="230"/>
      <c r="NXX835" s="230"/>
      <c r="NXY835" s="230"/>
      <c r="NXZ835" s="230"/>
      <c r="NYA835" s="230"/>
      <c r="NYB835" s="230"/>
      <c r="NYC835" s="230"/>
      <c r="NYD835" s="230"/>
      <c r="NYE835" s="230"/>
      <c r="NYF835" s="230"/>
      <c r="NYG835" s="230"/>
      <c r="NYH835" s="230"/>
      <c r="NYI835" s="230"/>
      <c r="NYJ835" s="230"/>
      <c r="NYK835" s="230"/>
      <c r="NYL835" s="230"/>
      <c r="NYM835" s="230"/>
      <c r="NYN835" s="230"/>
      <c r="NYO835" s="230"/>
      <c r="NYP835" s="230"/>
      <c r="NYQ835" s="230"/>
      <c r="NYR835" s="230"/>
      <c r="NYS835" s="230"/>
      <c r="NYT835" s="230"/>
      <c r="NYU835" s="230"/>
      <c r="NYV835" s="230"/>
      <c r="NYW835" s="230"/>
      <c r="NYX835" s="230"/>
      <c r="NYY835" s="230"/>
      <c r="NYZ835" s="230"/>
      <c r="NZA835" s="230"/>
      <c r="NZB835" s="230"/>
      <c r="NZC835" s="230"/>
      <c r="NZD835" s="230"/>
      <c r="NZE835" s="230"/>
      <c r="NZF835" s="230"/>
      <c r="NZG835" s="230"/>
      <c r="NZH835" s="230"/>
      <c r="NZI835" s="230"/>
      <c r="NZJ835" s="230"/>
      <c r="NZK835" s="230"/>
      <c r="NZL835" s="230"/>
      <c r="NZM835" s="230"/>
      <c r="NZN835" s="230"/>
      <c r="NZO835" s="230"/>
      <c r="NZP835" s="230"/>
      <c r="NZQ835" s="230"/>
      <c r="NZR835" s="230"/>
      <c r="NZS835" s="230"/>
      <c r="NZT835" s="230"/>
      <c r="NZU835" s="230"/>
      <c r="NZV835" s="230"/>
      <c r="NZW835" s="230"/>
      <c r="NZX835" s="230"/>
      <c r="NZY835" s="230"/>
      <c r="NZZ835" s="230"/>
      <c r="OAA835" s="230"/>
      <c r="OAB835" s="230"/>
      <c r="OAC835" s="230"/>
      <c r="OAD835" s="230"/>
      <c r="OAE835" s="230"/>
      <c r="OAF835" s="230"/>
      <c r="OAG835" s="230"/>
      <c r="OAH835" s="230"/>
      <c r="OAI835" s="230"/>
      <c r="OAJ835" s="230"/>
      <c r="OAK835" s="230"/>
      <c r="OAL835" s="230"/>
      <c r="OAM835" s="230"/>
      <c r="OAN835" s="230"/>
      <c r="OAO835" s="230"/>
      <c r="OAP835" s="230"/>
      <c r="OAQ835" s="230"/>
      <c r="OAR835" s="230"/>
      <c r="OAS835" s="230"/>
      <c r="OAT835" s="230"/>
      <c r="OAU835" s="230"/>
      <c r="OAV835" s="230"/>
      <c r="OAW835" s="230"/>
      <c r="OAX835" s="230"/>
      <c r="OAY835" s="230"/>
      <c r="OAZ835" s="230"/>
      <c r="OBA835" s="230"/>
      <c r="OBB835" s="230"/>
      <c r="OBC835" s="230"/>
      <c r="OBD835" s="230"/>
      <c r="OBE835" s="230"/>
      <c r="OBF835" s="230"/>
      <c r="OBG835" s="230"/>
      <c r="OBH835" s="230"/>
      <c r="OBI835" s="230"/>
      <c r="OBJ835" s="230"/>
      <c r="OBK835" s="230"/>
      <c r="OBL835" s="230"/>
      <c r="OBM835" s="230"/>
      <c r="OBN835" s="230"/>
      <c r="OBO835" s="230"/>
      <c r="OBP835" s="230"/>
      <c r="OBQ835" s="230"/>
      <c r="OBR835" s="230"/>
      <c r="OBS835" s="230"/>
      <c r="OBT835" s="230"/>
      <c r="OBU835" s="230"/>
      <c r="OBV835" s="230"/>
      <c r="OBW835" s="230"/>
      <c r="OBX835" s="230"/>
      <c r="OBY835" s="230"/>
      <c r="OBZ835" s="230"/>
      <c r="OCA835" s="230"/>
      <c r="OCB835" s="230"/>
      <c r="OCC835" s="230"/>
      <c r="OCD835" s="230"/>
      <c r="OCE835" s="230"/>
      <c r="OCF835" s="230"/>
      <c r="OCG835" s="230"/>
      <c r="OCH835" s="230"/>
      <c r="OCI835" s="230"/>
      <c r="OCJ835" s="230"/>
      <c r="OCK835" s="230"/>
      <c r="OCL835" s="230"/>
      <c r="OCM835" s="230"/>
      <c r="OCN835" s="230"/>
      <c r="OCO835" s="230"/>
      <c r="OCP835" s="230"/>
      <c r="OCQ835" s="230"/>
      <c r="OCR835" s="230"/>
      <c r="OCS835" s="230"/>
      <c r="OCT835" s="230"/>
      <c r="OCU835" s="230"/>
      <c r="OCV835" s="230"/>
      <c r="OCW835" s="230"/>
      <c r="OCX835" s="230"/>
      <c r="OCY835" s="230"/>
      <c r="OCZ835" s="230"/>
      <c r="ODA835" s="230"/>
      <c r="ODB835" s="230"/>
      <c r="ODC835" s="230"/>
      <c r="ODD835" s="230"/>
      <c r="ODE835" s="230"/>
      <c r="ODF835" s="230"/>
      <c r="ODG835" s="230"/>
      <c r="ODH835" s="230"/>
      <c r="ODI835" s="230"/>
      <c r="ODJ835" s="230"/>
      <c r="ODK835" s="230"/>
      <c r="ODL835" s="230"/>
      <c r="ODM835" s="230"/>
      <c r="ODN835" s="230"/>
      <c r="ODO835" s="230"/>
      <c r="ODP835" s="230"/>
      <c r="ODQ835" s="230"/>
      <c r="ODR835" s="230"/>
      <c r="ODS835" s="230"/>
      <c r="ODT835" s="230"/>
      <c r="ODU835" s="230"/>
      <c r="ODV835" s="230"/>
      <c r="ODW835" s="230"/>
      <c r="ODX835" s="230"/>
      <c r="ODY835" s="230"/>
      <c r="ODZ835" s="230"/>
      <c r="OEA835" s="230"/>
      <c r="OEB835" s="230"/>
      <c r="OEC835" s="230"/>
      <c r="OED835" s="230"/>
      <c r="OEE835" s="230"/>
      <c r="OEF835" s="230"/>
      <c r="OEG835" s="230"/>
      <c r="OEH835" s="230"/>
      <c r="OEI835" s="230"/>
      <c r="OEJ835" s="230"/>
      <c r="OEK835" s="230"/>
      <c r="OEL835" s="230"/>
      <c r="OEM835" s="230"/>
      <c r="OEN835" s="230"/>
      <c r="OEO835" s="230"/>
      <c r="OEP835" s="230"/>
      <c r="OEQ835" s="230"/>
      <c r="OER835" s="230"/>
      <c r="OES835" s="230"/>
      <c r="OET835" s="230"/>
      <c r="OEU835" s="230"/>
      <c r="OEV835" s="230"/>
      <c r="OEW835" s="230"/>
      <c r="OEX835" s="230"/>
      <c r="OEY835" s="230"/>
      <c r="OEZ835" s="230"/>
      <c r="OFA835" s="230"/>
      <c r="OFB835" s="230"/>
      <c r="OFC835" s="230"/>
      <c r="OFD835" s="230"/>
      <c r="OFE835" s="230"/>
      <c r="OFF835" s="230"/>
      <c r="OFG835" s="230"/>
      <c r="OFH835" s="230"/>
      <c r="OFI835" s="230"/>
      <c r="OFJ835" s="230"/>
      <c r="OFK835" s="230"/>
      <c r="OFL835" s="230"/>
      <c r="OFM835" s="230"/>
      <c r="OFN835" s="230"/>
      <c r="OFO835" s="230"/>
      <c r="OFP835" s="230"/>
      <c r="OFQ835" s="230"/>
      <c r="OFR835" s="230"/>
      <c r="OFS835" s="230"/>
      <c r="OFT835" s="230"/>
      <c r="OFU835" s="230"/>
      <c r="OFV835" s="230"/>
      <c r="OFW835" s="230"/>
      <c r="OFX835" s="230"/>
      <c r="OFY835" s="230"/>
      <c r="OFZ835" s="230"/>
      <c r="OGA835" s="230"/>
      <c r="OGB835" s="230"/>
      <c r="OGC835" s="230"/>
      <c r="OGD835" s="230"/>
      <c r="OGE835" s="230"/>
      <c r="OGF835" s="230"/>
      <c r="OGG835" s="230"/>
      <c r="OGH835" s="230"/>
      <c r="OGI835" s="230"/>
      <c r="OGJ835" s="230"/>
      <c r="OGK835" s="230"/>
      <c r="OGL835" s="230"/>
      <c r="OGM835" s="230"/>
      <c r="OGN835" s="230"/>
      <c r="OGO835" s="230"/>
      <c r="OGP835" s="230"/>
      <c r="OGQ835" s="230"/>
      <c r="OGR835" s="230"/>
      <c r="OGS835" s="230"/>
      <c r="OGT835" s="230"/>
      <c r="OGU835" s="230"/>
      <c r="OGV835" s="230"/>
      <c r="OGW835" s="230"/>
      <c r="OGX835" s="230"/>
      <c r="OGY835" s="230"/>
      <c r="OGZ835" s="230"/>
      <c r="OHA835" s="230"/>
      <c r="OHB835" s="230"/>
      <c r="OHC835" s="230"/>
      <c r="OHD835" s="230"/>
      <c r="OHE835" s="230"/>
      <c r="OHF835" s="230"/>
      <c r="OHG835" s="230"/>
      <c r="OHH835" s="230"/>
      <c r="OHI835" s="230"/>
      <c r="OHJ835" s="230"/>
      <c r="OHK835" s="230"/>
      <c r="OHL835" s="230"/>
      <c r="OHM835" s="230"/>
      <c r="OHN835" s="230"/>
      <c r="OHO835" s="230"/>
      <c r="OHP835" s="230"/>
      <c r="OHQ835" s="230"/>
      <c r="OHR835" s="230"/>
      <c r="OHS835" s="230"/>
      <c r="OHT835" s="230"/>
      <c r="OHU835" s="230"/>
      <c r="OHV835" s="230"/>
      <c r="OHW835" s="230"/>
      <c r="OHX835" s="230"/>
      <c r="OHY835" s="230"/>
      <c r="OHZ835" s="230"/>
      <c r="OIA835" s="230"/>
      <c r="OIB835" s="230"/>
      <c r="OIC835" s="230"/>
      <c r="OID835" s="230"/>
      <c r="OIE835" s="230"/>
      <c r="OIF835" s="230"/>
      <c r="OIG835" s="230"/>
      <c r="OIH835" s="230"/>
      <c r="OII835" s="230"/>
      <c r="OIJ835" s="230"/>
      <c r="OIK835" s="230"/>
      <c r="OIL835" s="230"/>
      <c r="OIM835" s="230"/>
      <c r="OIN835" s="230"/>
      <c r="OIO835" s="230"/>
      <c r="OIP835" s="230"/>
      <c r="OIQ835" s="230"/>
      <c r="OIR835" s="230"/>
      <c r="OIS835" s="230"/>
      <c r="OIT835" s="230"/>
      <c r="OIU835" s="230"/>
      <c r="OIV835" s="230"/>
      <c r="OIW835" s="230"/>
      <c r="OIX835" s="230"/>
      <c r="OIY835" s="230"/>
      <c r="OIZ835" s="230"/>
      <c r="OJA835" s="230"/>
      <c r="OJB835" s="230"/>
      <c r="OJC835" s="230"/>
      <c r="OJD835" s="230"/>
      <c r="OJE835" s="230"/>
      <c r="OJF835" s="230"/>
      <c r="OJG835" s="230"/>
      <c r="OJH835" s="230"/>
      <c r="OJI835" s="230"/>
      <c r="OJJ835" s="230"/>
      <c r="OJK835" s="230"/>
      <c r="OJL835" s="230"/>
      <c r="OJM835" s="230"/>
      <c r="OJN835" s="230"/>
      <c r="OJO835" s="230"/>
      <c r="OJP835" s="230"/>
      <c r="OJQ835" s="230"/>
      <c r="OJR835" s="230"/>
      <c r="OJS835" s="230"/>
      <c r="OJT835" s="230"/>
      <c r="OJU835" s="230"/>
      <c r="OJV835" s="230"/>
      <c r="OJW835" s="230"/>
      <c r="OJX835" s="230"/>
      <c r="OJY835" s="230"/>
      <c r="OJZ835" s="230"/>
      <c r="OKA835" s="230"/>
      <c r="OKB835" s="230"/>
      <c r="OKC835" s="230"/>
      <c r="OKD835" s="230"/>
      <c r="OKE835" s="230"/>
      <c r="OKF835" s="230"/>
      <c r="OKG835" s="230"/>
      <c r="OKH835" s="230"/>
      <c r="OKI835" s="230"/>
      <c r="OKJ835" s="230"/>
      <c r="OKK835" s="230"/>
      <c r="OKL835" s="230"/>
      <c r="OKM835" s="230"/>
      <c r="OKN835" s="230"/>
      <c r="OKO835" s="230"/>
      <c r="OKP835" s="230"/>
      <c r="OKQ835" s="230"/>
      <c r="OKR835" s="230"/>
      <c r="OKS835" s="230"/>
      <c r="OKT835" s="230"/>
      <c r="OKU835" s="230"/>
      <c r="OKV835" s="230"/>
      <c r="OKW835" s="230"/>
      <c r="OKX835" s="230"/>
      <c r="OKY835" s="230"/>
      <c r="OKZ835" s="230"/>
      <c r="OLA835" s="230"/>
      <c r="OLB835" s="230"/>
      <c r="OLC835" s="230"/>
      <c r="OLD835" s="230"/>
      <c r="OLE835" s="230"/>
      <c r="OLF835" s="230"/>
      <c r="OLG835" s="230"/>
      <c r="OLH835" s="230"/>
      <c r="OLI835" s="230"/>
      <c r="OLJ835" s="230"/>
      <c r="OLK835" s="230"/>
      <c r="OLL835" s="230"/>
      <c r="OLM835" s="230"/>
      <c r="OLN835" s="230"/>
      <c r="OLO835" s="230"/>
      <c r="OLP835" s="230"/>
      <c r="OLQ835" s="230"/>
      <c r="OLR835" s="230"/>
      <c r="OLS835" s="230"/>
      <c r="OLT835" s="230"/>
      <c r="OLU835" s="230"/>
      <c r="OLV835" s="230"/>
      <c r="OLW835" s="230"/>
      <c r="OLX835" s="230"/>
      <c r="OLY835" s="230"/>
      <c r="OLZ835" s="230"/>
      <c r="OMA835" s="230"/>
      <c r="OMB835" s="230"/>
      <c r="OMC835" s="230"/>
      <c r="OMD835" s="230"/>
      <c r="OME835" s="230"/>
      <c r="OMF835" s="230"/>
      <c r="OMG835" s="230"/>
      <c r="OMH835" s="230"/>
      <c r="OMI835" s="230"/>
      <c r="OMJ835" s="230"/>
      <c r="OMK835" s="230"/>
      <c r="OML835" s="230"/>
      <c r="OMM835" s="230"/>
      <c r="OMN835" s="230"/>
      <c r="OMO835" s="230"/>
      <c r="OMP835" s="230"/>
      <c r="OMQ835" s="230"/>
      <c r="OMR835" s="230"/>
      <c r="OMS835" s="230"/>
      <c r="OMT835" s="230"/>
      <c r="OMU835" s="230"/>
      <c r="OMV835" s="230"/>
      <c r="OMW835" s="230"/>
      <c r="OMX835" s="230"/>
      <c r="OMY835" s="230"/>
      <c r="OMZ835" s="230"/>
      <c r="ONA835" s="230"/>
      <c r="ONB835" s="230"/>
      <c r="ONC835" s="230"/>
      <c r="OND835" s="230"/>
      <c r="ONE835" s="230"/>
      <c r="ONF835" s="230"/>
      <c r="ONG835" s="230"/>
      <c r="ONH835" s="230"/>
      <c r="ONI835" s="230"/>
      <c r="ONJ835" s="230"/>
      <c r="ONK835" s="230"/>
      <c r="ONL835" s="230"/>
      <c r="ONM835" s="230"/>
      <c r="ONN835" s="230"/>
      <c r="ONO835" s="230"/>
      <c r="ONP835" s="230"/>
      <c r="ONQ835" s="230"/>
      <c r="ONR835" s="230"/>
      <c r="ONS835" s="230"/>
      <c r="ONT835" s="230"/>
      <c r="ONU835" s="230"/>
      <c r="ONV835" s="230"/>
      <c r="ONW835" s="230"/>
      <c r="ONX835" s="230"/>
      <c r="ONY835" s="230"/>
      <c r="ONZ835" s="230"/>
      <c r="OOA835" s="230"/>
      <c r="OOB835" s="230"/>
      <c r="OOC835" s="230"/>
      <c r="OOD835" s="230"/>
      <c r="OOE835" s="230"/>
      <c r="OOF835" s="230"/>
      <c r="OOG835" s="230"/>
      <c r="OOH835" s="230"/>
      <c r="OOI835" s="230"/>
      <c r="OOJ835" s="230"/>
      <c r="OOK835" s="230"/>
      <c r="OOL835" s="230"/>
      <c r="OOM835" s="230"/>
      <c r="OON835" s="230"/>
      <c r="OOO835" s="230"/>
      <c r="OOP835" s="230"/>
      <c r="OOQ835" s="230"/>
      <c r="OOR835" s="230"/>
      <c r="OOS835" s="230"/>
      <c r="OOT835" s="230"/>
      <c r="OOU835" s="230"/>
      <c r="OOV835" s="230"/>
      <c r="OOW835" s="230"/>
      <c r="OOX835" s="230"/>
      <c r="OOY835" s="230"/>
      <c r="OOZ835" s="230"/>
      <c r="OPA835" s="230"/>
      <c r="OPB835" s="230"/>
      <c r="OPC835" s="230"/>
      <c r="OPD835" s="230"/>
      <c r="OPE835" s="230"/>
      <c r="OPF835" s="230"/>
      <c r="OPG835" s="230"/>
      <c r="OPH835" s="230"/>
      <c r="OPI835" s="230"/>
      <c r="OPJ835" s="230"/>
      <c r="OPK835" s="230"/>
      <c r="OPL835" s="230"/>
      <c r="OPM835" s="230"/>
      <c r="OPN835" s="230"/>
      <c r="OPO835" s="230"/>
      <c r="OPP835" s="230"/>
      <c r="OPQ835" s="230"/>
      <c r="OPR835" s="230"/>
      <c r="OPS835" s="230"/>
      <c r="OPT835" s="230"/>
      <c r="OPU835" s="230"/>
      <c r="OPV835" s="230"/>
      <c r="OPW835" s="230"/>
      <c r="OPX835" s="230"/>
      <c r="OPY835" s="230"/>
      <c r="OPZ835" s="230"/>
      <c r="OQA835" s="230"/>
      <c r="OQB835" s="230"/>
      <c r="OQC835" s="230"/>
      <c r="OQD835" s="230"/>
      <c r="OQE835" s="230"/>
      <c r="OQF835" s="230"/>
      <c r="OQG835" s="230"/>
      <c r="OQH835" s="230"/>
      <c r="OQI835" s="230"/>
      <c r="OQJ835" s="230"/>
      <c r="OQK835" s="230"/>
      <c r="OQL835" s="230"/>
      <c r="OQM835" s="230"/>
      <c r="OQN835" s="230"/>
      <c r="OQO835" s="230"/>
      <c r="OQP835" s="230"/>
      <c r="OQQ835" s="230"/>
      <c r="OQR835" s="230"/>
      <c r="OQS835" s="230"/>
      <c r="OQT835" s="230"/>
      <c r="OQU835" s="230"/>
      <c r="OQV835" s="230"/>
      <c r="OQW835" s="230"/>
      <c r="OQX835" s="230"/>
      <c r="OQY835" s="230"/>
      <c r="OQZ835" s="230"/>
      <c r="ORA835" s="230"/>
      <c r="ORB835" s="230"/>
      <c r="ORC835" s="230"/>
      <c r="ORD835" s="230"/>
      <c r="ORE835" s="230"/>
      <c r="ORF835" s="230"/>
      <c r="ORG835" s="230"/>
      <c r="ORH835" s="230"/>
      <c r="ORI835" s="230"/>
      <c r="ORJ835" s="230"/>
      <c r="ORK835" s="230"/>
      <c r="ORL835" s="230"/>
      <c r="ORM835" s="230"/>
      <c r="ORN835" s="230"/>
      <c r="ORO835" s="230"/>
      <c r="ORP835" s="230"/>
      <c r="ORQ835" s="230"/>
      <c r="ORR835" s="230"/>
      <c r="ORS835" s="230"/>
      <c r="ORT835" s="230"/>
      <c r="ORU835" s="230"/>
      <c r="ORV835" s="230"/>
      <c r="ORW835" s="230"/>
      <c r="ORX835" s="230"/>
      <c r="ORY835" s="230"/>
      <c r="ORZ835" s="230"/>
      <c r="OSA835" s="230"/>
      <c r="OSB835" s="230"/>
      <c r="OSC835" s="230"/>
      <c r="OSD835" s="230"/>
      <c r="OSE835" s="230"/>
      <c r="OSF835" s="230"/>
      <c r="OSG835" s="230"/>
      <c r="OSH835" s="230"/>
      <c r="OSI835" s="230"/>
      <c r="OSJ835" s="230"/>
      <c r="OSK835" s="230"/>
      <c r="OSL835" s="230"/>
      <c r="OSM835" s="230"/>
      <c r="OSN835" s="230"/>
      <c r="OSO835" s="230"/>
      <c r="OSP835" s="230"/>
      <c r="OSQ835" s="230"/>
      <c r="OSR835" s="230"/>
      <c r="OSS835" s="230"/>
      <c r="OST835" s="230"/>
      <c r="OSU835" s="230"/>
      <c r="OSV835" s="230"/>
      <c r="OSW835" s="230"/>
      <c r="OSX835" s="230"/>
      <c r="OSY835" s="230"/>
      <c r="OSZ835" s="230"/>
      <c r="OTA835" s="230"/>
      <c r="OTB835" s="230"/>
      <c r="OTC835" s="230"/>
      <c r="OTD835" s="230"/>
      <c r="OTE835" s="230"/>
      <c r="OTF835" s="230"/>
      <c r="OTG835" s="230"/>
      <c r="OTH835" s="230"/>
      <c r="OTI835" s="230"/>
      <c r="OTJ835" s="230"/>
      <c r="OTK835" s="230"/>
      <c r="OTL835" s="230"/>
      <c r="OTM835" s="230"/>
      <c r="OTN835" s="230"/>
      <c r="OTO835" s="230"/>
      <c r="OTP835" s="230"/>
      <c r="OTQ835" s="230"/>
      <c r="OTR835" s="230"/>
      <c r="OTS835" s="230"/>
      <c r="OTT835" s="230"/>
      <c r="OTU835" s="230"/>
      <c r="OTV835" s="230"/>
      <c r="OTW835" s="230"/>
      <c r="OTX835" s="230"/>
      <c r="OTY835" s="230"/>
      <c r="OTZ835" s="230"/>
      <c r="OUA835" s="230"/>
      <c r="OUB835" s="230"/>
      <c r="OUC835" s="230"/>
      <c r="OUD835" s="230"/>
      <c r="OUE835" s="230"/>
      <c r="OUF835" s="230"/>
      <c r="OUG835" s="230"/>
      <c r="OUH835" s="230"/>
      <c r="OUI835" s="230"/>
      <c r="OUJ835" s="230"/>
      <c r="OUK835" s="230"/>
      <c r="OUL835" s="230"/>
      <c r="OUM835" s="230"/>
      <c r="OUN835" s="230"/>
      <c r="OUO835" s="230"/>
      <c r="OUP835" s="230"/>
      <c r="OUQ835" s="230"/>
      <c r="OUR835" s="230"/>
      <c r="OUS835" s="230"/>
      <c r="OUT835" s="230"/>
      <c r="OUU835" s="230"/>
      <c r="OUV835" s="230"/>
      <c r="OUW835" s="230"/>
      <c r="OUX835" s="230"/>
      <c r="OUY835" s="230"/>
      <c r="OUZ835" s="230"/>
      <c r="OVA835" s="230"/>
      <c r="OVB835" s="230"/>
      <c r="OVC835" s="230"/>
      <c r="OVD835" s="230"/>
      <c r="OVE835" s="230"/>
      <c r="OVF835" s="230"/>
      <c r="OVG835" s="230"/>
      <c r="OVH835" s="230"/>
      <c r="OVI835" s="230"/>
      <c r="OVJ835" s="230"/>
      <c r="OVK835" s="230"/>
      <c r="OVL835" s="230"/>
      <c r="OVM835" s="230"/>
      <c r="OVN835" s="230"/>
      <c r="OVO835" s="230"/>
      <c r="OVP835" s="230"/>
      <c r="OVQ835" s="230"/>
      <c r="OVR835" s="230"/>
      <c r="OVS835" s="230"/>
      <c r="OVT835" s="230"/>
      <c r="OVU835" s="230"/>
      <c r="OVV835" s="230"/>
      <c r="OVW835" s="230"/>
      <c r="OVX835" s="230"/>
      <c r="OVY835" s="230"/>
      <c r="OVZ835" s="230"/>
      <c r="OWA835" s="230"/>
      <c r="OWB835" s="230"/>
      <c r="OWC835" s="230"/>
      <c r="OWD835" s="230"/>
      <c r="OWE835" s="230"/>
      <c r="OWF835" s="230"/>
      <c r="OWG835" s="230"/>
      <c r="OWH835" s="230"/>
      <c r="OWI835" s="230"/>
      <c r="OWJ835" s="230"/>
      <c r="OWK835" s="230"/>
      <c r="OWL835" s="230"/>
      <c r="OWM835" s="230"/>
      <c r="OWN835" s="230"/>
      <c r="OWO835" s="230"/>
      <c r="OWP835" s="230"/>
      <c r="OWQ835" s="230"/>
      <c r="OWR835" s="230"/>
      <c r="OWS835" s="230"/>
      <c r="OWT835" s="230"/>
      <c r="OWU835" s="230"/>
      <c r="OWV835" s="230"/>
      <c r="OWW835" s="230"/>
      <c r="OWX835" s="230"/>
      <c r="OWY835" s="230"/>
      <c r="OWZ835" s="230"/>
      <c r="OXA835" s="230"/>
      <c r="OXB835" s="230"/>
      <c r="OXC835" s="230"/>
      <c r="OXD835" s="230"/>
      <c r="OXE835" s="230"/>
      <c r="OXF835" s="230"/>
      <c r="OXG835" s="230"/>
      <c r="OXH835" s="230"/>
      <c r="OXI835" s="230"/>
      <c r="OXJ835" s="230"/>
      <c r="OXK835" s="230"/>
      <c r="OXL835" s="230"/>
      <c r="OXM835" s="230"/>
      <c r="OXN835" s="230"/>
      <c r="OXO835" s="230"/>
      <c r="OXP835" s="230"/>
      <c r="OXQ835" s="230"/>
      <c r="OXR835" s="230"/>
      <c r="OXS835" s="230"/>
      <c r="OXT835" s="230"/>
      <c r="OXU835" s="230"/>
      <c r="OXV835" s="230"/>
      <c r="OXW835" s="230"/>
      <c r="OXX835" s="230"/>
      <c r="OXY835" s="230"/>
      <c r="OXZ835" s="230"/>
      <c r="OYA835" s="230"/>
      <c r="OYB835" s="230"/>
      <c r="OYC835" s="230"/>
      <c r="OYD835" s="230"/>
      <c r="OYE835" s="230"/>
      <c r="OYF835" s="230"/>
      <c r="OYG835" s="230"/>
      <c r="OYH835" s="230"/>
      <c r="OYI835" s="230"/>
      <c r="OYJ835" s="230"/>
      <c r="OYK835" s="230"/>
      <c r="OYL835" s="230"/>
      <c r="OYM835" s="230"/>
      <c r="OYN835" s="230"/>
      <c r="OYO835" s="230"/>
      <c r="OYP835" s="230"/>
      <c r="OYQ835" s="230"/>
      <c r="OYR835" s="230"/>
      <c r="OYS835" s="230"/>
      <c r="OYT835" s="230"/>
      <c r="OYU835" s="230"/>
      <c r="OYV835" s="230"/>
      <c r="OYW835" s="230"/>
      <c r="OYX835" s="230"/>
      <c r="OYY835" s="230"/>
      <c r="OYZ835" s="230"/>
      <c r="OZA835" s="230"/>
      <c r="OZB835" s="230"/>
      <c r="OZC835" s="230"/>
      <c r="OZD835" s="230"/>
      <c r="OZE835" s="230"/>
      <c r="OZF835" s="230"/>
      <c r="OZG835" s="230"/>
      <c r="OZH835" s="230"/>
      <c r="OZI835" s="230"/>
      <c r="OZJ835" s="230"/>
      <c r="OZK835" s="230"/>
      <c r="OZL835" s="230"/>
      <c r="OZM835" s="230"/>
      <c r="OZN835" s="230"/>
      <c r="OZO835" s="230"/>
      <c r="OZP835" s="230"/>
      <c r="OZQ835" s="230"/>
      <c r="OZR835" s="230"/>
      <c r="OZS835" s="230"/>
      <c r="OZT835" s="230"/>
      <c r="OZU835" s="230"/>
      <c r="OZV835" s="230"/>
      <c r="OZW835" s="230"/>
      <c r="OZX835" s="230"/>
      <c r="OZY835" s="230"/>
      <c r="OZZ835" s="230"/>
      <c r="PAA835" s="230"/>
      <c r="PAB835" s="230"/>
      <c r="PAC835" s="230"/>
      <c r="PAD835" s="230"/>
      <c r="PAE835" s="230"/>
      <c r="PAF835" s="230"/>
      <c r="PAG835" s="230"/>
      <c r="PAH835" s="230"/>
      <c r="PAI835" s="230"/>
      <c r="PAJ835" s="230"/>
      <c r="PAK835" s="230"/>
      <c r="PAL835" s="230"/>
      <c r="PAM835" s="230"/>
      <c r="PAN835" s="230"/>
      <c r="PAO835" s="230"/>
      <c r="PAP835" s="230"/>
      <c r="PAQ835" s="230"/>
      <c r="PAR835" s="230"/>
      <c r="PAS835" s="230"/>
      <c r="PAT835" s="230"/>
      <c r="PAU835" s="230"/>
      <c r="PAV835" s="230"/>
      <c r="PAW835" s="230"/>
      <c r="PAX835" s="230"/>
      <c r="PAY835" s="230"/>
      <c r="PAZ835" s="230"/>
      <c r="PBA835" s="230"/>
      <c r="PBB835" s="230"/>
      <c r="PBC835" s="230"/>
      <c r="PBD835" s="230"/>
      <c r="PBE835" s="230"/>
      <c r="PBF835" s="230"/>
      <c r="PBG835" s="230"/>
      <c r="PBH835" s="230"/>
      <c r="PBI835" s="230"/>
      <c r="PBJ835" s="230"/>
      <c r="PBK835" s="230"/>
      <c r="PBL835" s="230"/>
      <c r="PBM835" s="230"/>
      <c r="PBN835" s="230"/>
      <c r="PBO835" s="230"/>
      <c r="PBP835" s="230"/>
      <c r="PBQ835" s="230"/>
      <c r="PBR835" s="230"/>
      <c r="PBS835" s="230"/>
      <c r="PBT835" s="230"/>
      <c r="PBU835" s="230"/>
      <c r="PBV835" s="230"/>
      <c r="PBW835" s="230"/>
      <c r="PBX835" s="230"/>
      <c r="PBY835" s="230"/>
      <c r="PBZ835" s="230"/>
      <c r="PCA835" s="230"/>
      <c r="PCB835" s="230"/>
      <c r="PCC835" s="230"/>
      <c r="PCD835" s="230"/>
      <c r="PCE835" s="230"/>
      <c r="PCF835" s="230"/>
      <c r="PCG835" s="230"/>
      <c r="PCH835" s="230"/>
      <c r="PCI835" s="230"/>
      <c r="PCJ835" s="230"/>
      <c r="PCK835" s="230"/>
      <c r="PCL835" s="230"/>
      <c r="PCM835" s="230"/>
      <c r="PCN835" s="230"/>
      <c r="PCO835" s="230"/>
      <c r="PCP835" s="230"/>
      <c r="PCQ835" s="230"/>
      <c r="PCR835" s="230"/>
      <c r="PCS835" s="230"/>
      <c r="PCT835" s="230"/>
      <c r="PCU835" s="230"/>
      <c r="PCV835" s="230"/>
      <c r="PCW835" s="230"/>
      <c r="PCX835" s="230"/>
      <c r="PCY835" s="230"/>
      <c r="PCZ835" s="230"/>
      <c r="PDA835" s="230"/>
      <c r="PDB835" s="230"/>
      <c r="PDC835" s="230"/>
      <c r="PDD835" s="230"/>
      <c r="PDE835" s="230"/>
      <c r="PDF835" s="230"/>
      <c r="PDG835" s="230"/>
      <c r="PDH835" s="230"/>
      <c r="PDI835" s="230"/>
      <c r="PDJ835" s="230"/>
      <c r="PDK835" s="230"/>
      <c r="PDL835" s="230"/>
      <c r="PDM835" s="230"/>
      <c r="PDN835" s="230"/>
      <c r="PDO835" s="230"/>
      <c r="PDP835" s="230"/>
      <c r="PDQ835" s="230"/>
      <c r="PDR835" s="230"/>
      <c r="PDS835" s="230"/>
      <c r="PDT835" s="230"/>
      <c r="PDU835" s="230"/>
      <c r="PDV835" s="230"/>
      <c r="PDW835" s="230"/>
      <c r="PDX835" s="230"/>
      <c r="PDY835" s="230"/>
      <c r="PDZ835" s="230"/>
      <c r="PEA835" s="230"/>
      <c r="PEB835" s="230"/>
      <c r="PEC835" s="230"/>
      <c r="PED835" s="230"/>
      <c r="PEE835" s="230"/>
      <c r="PEF835" s="230"/>
      <c r="PEG835" s="230"/>
      <c r="PEH835" s="230"/>
      <c r="PEI835" s="230"/>
      <c r="PEJ835" s="230"/>
      <c r="PEK835" s="230"/>
      <c r="PEL835" s="230"/>
      <c r="PEM835" s="230"/>
      <c r="PEN835" s="230"/>
      <c r="PEO835" s="230"/>
      <c r="PEP835" s="230"/>
      <c r="PEQ835" s="230"/>
      <c r="PER835" s="230"/>
      <c r="PES835" s="230"/>
      <c r="PET835" s="230"/>
      <c r="PEU835" s="230"/>
      <c r="PEV835" s="230"/>
      <c r="PEW835" s="230"/>
      <c r="PEX835" s="230"/>
      <c r="PEY835" s="230"/>
      <c r="PEZ835" s="230"/>
      <c r="PFA835" s="230"/>
      <c r="PFB835" s="230"/>
      <c r="PFC835" s="230"/>
      <c r="PFD835" s="230"/>
      <c r="PFE835" s="230"/>
      <c r="PFF835" s="230"/>
      <c r="PFG835" s="230"/>
      <c r="PFH835" s="230"/>
      <c r="PFI835" s="230"/>
      <c r="PFJ835" s="230"/>
      <c r="PFK835" s="230"/>
      <c r="PFL835" s="230"/>
      <c r="PFM835" s="230"/>
      <c r="PFN835" s="230"/>
      <c r="PFO835" s="230"/>
      <c r="PFP835" s="230"/>
      <c r="PFQ835" s="230"/>
      <c r="PFR835" s="230"/>
      <c r="PFS835" s="230"/>
      <c r="PFT835" s="230"/>
      <c r="PFU835" s="230"/>
      <c r="PFV835" s="230"/>
      <c r="PFW835" s="230"/>
      <c r="PFX835" s="230"/>
      <c r="PFY835" s="230"/>
      <c r="PFZ835" s="230"/>
      <c r="PGA835" s="230"/>
      <c r="PGB835" s="230"/>
      <c r="PGC835" s="230"/>
      <c r="PGD835" s="230"/>
      <c r="PGE835" s="230"/>
      <c r="PGF835" s="230"/>
      <c r="PGG835" s="230"/>
      <c r="PGH835" s="230"/>
      <c r="PGI835" s="230"/>
      <c r="PGJ835" s="230"/>
      <c r="PGK835" s="230"/>
      <c r="PGL835" s="230"/>
      <c r="PGM835" s="230"/>
      <c r="PGN835" s="230"/>
      <c r="PGO835" s="230"/>
      <c r="PGP835" s="230"/>
      <c r="PGQ835" s="230"/>
      <c r="PGR835" s="230"/>
      <c r="PGS835" s="230"/>
      <c r="PGT835" s="230"/>
      <c r="PGU835" s="230"/>
      <c r="PGV835" s="230"/>
      <c r="PGW835" s="230"/>
      <c r="PGX835" s="230"/>
      <c r="PGY835" s="230"/>
      <c r="PGZ835" s="230"/>
      <c r="PHA835" s="230"/>
      <c r="PHB835" s="230"/>
      <c r="PHC835" s="230"/>
      <c r="PHD835" s="230"/>
      <c r="PHE835" s="230"/>
      <c r="PHF835" s="230"/>
      <c r="PHG835" s="230"/>
      <c r="PHH835" s="230"/>
      <c r="PHI835" s="230"/>
      <c r="PHJ835" s="230"/>
      <c r="PHK835" s="230"/>
      <c r="PHL835" s="230"/>
      <c r="PHM835" s="230"/>
      <c r="PHN835" s="230"/>
      <c r="PHO835" s="230"/>
      <c r="PHP835" s="230"/>
      <c r="PHQ835" s="230"/>
      <c r="PHR835" s="230"/>
      <c r="PHS835" s="230"/>
      <c r="PHT835" s="230"/>
      <c r="PHU835" s="230"/>
      <c r="PHV835" s="230"/>
      <c r="PHW835" s="230"/>
      <c r="PHX835" s="230"/>
      <c r="PHY835" s="230"/>
      <c r="PHZ835" s="230"/>
      <c r="PIA835" s="230"/>
      <c r="PIB835" s="230"/>
      <c r="PIC835" s="230"/>
      <c r="PID835" s="230"/>
      <c r="PIE835" s="230"/>
      <c r="PIF835" s="230"/>
      <c r="PIG835" s="230"/>
      <c r="PIH835" s="230"/>
      <c r="PII835" s="230"/>
      <c r="PIJ835" s="230"/>
      <c r="PIK835" s="230"/>
      <c r="PIL835" s="230"/>
      <c r="PIM835" s="230"/>
      <c r="PIN835" s="230"/>
      <c r="PIO835" s="230"/>
      <c r="PIP835" s="230"/>
      <c r="PIQ835" s="230"/>
      <c r="PIR835" s="230"/>
      <c r="PIS835" s="230"/>
      <c r="PIT835" s="230"/>
      <c r="PIU835" s="230"/>
      <c r="PIV835" s="230"/>
      <c r="PIW835" s="230"/>
      <c r="PIX835" s="230"/>
      <c r="PIY835" s="230"/>
      <c r="PIZ835" s="230"/>
      <c r="PJA835" s="230"/>
      <c r="PJB835" s="230"/>
      <c r="PJC835" s="230"/>
      <c r="PJD835" s="230"/>
      <c r="PJE835" s="230"/>
      <c r="PJF835" s="230"/>
      <c r="PJG835" s="230"/>
      <c r="PJH835" s="230"/>
      <c r="PJI835" s="230"/>
      <c r="PJJ835" s="230"/>
      <c r="PJK835" s="230"/>
      <c r="PJL835" s="230"/>
      <c r="PJM835" s="230"/>
      <c r="PJN835" s="230"/>
      <c r="PJO835" s="230"/>
      <c r="PJP835" s="230"/>
      <c r="PJQ835" s="230"/>
      <c r="PJR835" s="230"/>
      <c r="PJS835" s="230"/>
      <c r="PJT835" s="230"/>
      <c r="PJU835" s="230"/>
      <c r="PJV835" s="230"/>
      <c r="PJW835" s="230"/>
      <c r="PJX835" s="230"/>
      <c r="PJY835" s="230"/>
      <c r="PJZ835" s="230"/>
      <c r="PKA835" s="230"/>
      <c r="PKB835" s="230"/>
      <c r="PKC835" s="230"/>
      <c r="PKD835" s="230"/>
      <c r="PKE835" s="230"/>
      <c r="PKF835" s="230"/>
      <c r="PKG835" s="230"/>
      <c r="PKH835" s="230"/>
      <c r="PKI835" s="230"/>
      <c r="PKJ835" s="230"/>
      <c r="PKK835" s="230"/>
      <c r="PKL835" s="230"/>
      <c r="PKM835" s="230"/>
      <c r="PKN835" s="230"/>
      <c r="PKO835" s="230"/>
      <c r="PKP835" s="230"/>
      <c r="PKQ835" s="230"/>
      <c r="PKR835" s="230"/>
      <c r="PKS835" s="230"/>
      <c r="PKT835" s="230"/>
      <c r="PKU835" s="230"/>
      <c r="PKV835" s="230"/>
      <c r="PKW835" s="230"/>
      <c r="PKX835" s="230"/>
      <c r="PKY835" s="230"/>
      <c r="PKZ835" s="230"/>
      <c r="PLA835" s="230"/>
      <c r="PLB835" s="230"/>
      <c r="PLC835" s="230"/>
      <c r="PLD835" s="230"/>
      <c r="PLE835" s="230"/>
      <c r="PLF835" s="230"/>
      <c r="PLG835" s="230"/>
      <c r="PLH835" s="230"/>
      <c r="PLI835" s="230"/>
      <c r="PLJ835" s="230"/>
      <c r="PLK835" s="230"/>
      <c r="PLL835" s="230"/>
      <c r="PLM835" s="230"/>
      <c r="PLN835" s="230"/>
      <c r="PLO835" s="230"/>
      <c r="PLP835" s="230"/>
      <c r="PLQ835" s="230"/>
      <c r="PLR835" s="230"/>
      <c r="PLS835" s="230"/>
      <c r="PLT835" s="230"/>
      <c r="PLU835" s="230"/>
      <c r="PLV835" s="230"/>
      <c r="PLW835" s="230"/>
      <c r="PLX835" s="230"/>
      <c r="PLY835" s="230"/>
      <c r="PLZ835" s="230"/>
      <c r="PMA835" s="230"/>
      <c r="PMB835" s="230"/>
      <c r="PMC835" s="230"/>
      <c r="PMD835" s="230"/>
      <c r="PME835" s="230"/>
      <c r="PMF835" s="230"/>
      <c r="PMG835" s="230"/>
      <c r="PMH835" s="230"/>
      <c r="PMI835" s="230"/>
      <c r="PMJ835" s="230"/>
      <c r="PMK835" s="230"/>
      <c r="PML835" s="230"/>
      <c r="PMM835" s="230"/>
      <c r="PMN835" s="230"/>
      <c r="PMO835" s="230"/>
      <c r="PMP835" s="230"/>
      <c r="PMQ835" s="230"/>
      <c r="PMR835" s="230"/>
      <c r="PMS835" s="230"/>
      <c r="PMT835" s="230"/>
      <c r="PMU835" s="230"/>
      <c r="PMV835" s="230"/>
      <c r="PMW835" s="230"/>
      <c r="PMX835" s="230"/>
      <c r="PMY835" s="230"/>
      <c r="PMZ835" s="230"/>
      <c r="PNA835" s="230"/>
      <c r="PNB835" s="230"/>
      <c r="PNC835" s="230"/>
      <c r="PND835" s="230"/>
      <c r="PNE835" s="230"/>
      <c r="PNF835" s="230"/>
      <c r="PNG835" s="230"/>
      <c r="PNH835" s="230"/>
      <c r="PNI835" s="230"/>
      <c r="PNJ835" s="230"/>
      <c r="PNK835" s="230"/>
      <c r="PNL835" s="230"/>
      <c r="PNM835" s="230"/>
      <c r="PNN835" s="230"/>
      <c r="PNO835" s="230"/>
      <c r="PNP835" s="230"/>
      <c r="PNQ835" s="230"/>
      <c r="PNR835" s="230"/>
      <c r="PNS835" s="230"/>
      <c r="PNT835" s="230"/>
      <c r="PNU835" s="230"/>
      <c r="PNV835" s="230"/>
      <c r="PNW835" s="230"/>
      <c r="PNX835" s="230"/>
      <c r="PNY835" s="230"/>
      <c r="PNZ835" s="230"/>
      <c r="POA835" s="230"/>
      <c r="POB835" s="230"/>
      <c r="POC835" s="230"/>
      <c r="POD835" s="230"/>
      <c r="POE835" s="230"/>
      <c r="POF835" s="230"/>
      <c r="POG835" s="230"/>
      <c r="POH835" s="230"/>
      <c r="POI835" s="230"/>
      <c r="POJ835" s="230"/>
      <c r="POK835" s="230"/>
      <c r="POL835" s="230"/>
      <c r="POM835" s="230"/>
      <c r="PON835" s="230"/>
      <c r="POO835" s="230"/>
      <c r="POP835" s="230"/>
      <c r="POQ835" s="230"/>
      <c r="POR835" s="230"/>
      <c r="POS835" s="230"/>
      <c r="POT835" s="230"/>
      <c r="POU835" s="230"/>
      <c r="POV835" s="230"/>
      <c r="POW835" s="230"/>
      <c r="POX835" s="230"/>
      <c r="POY835" s="230"/>
      <c r="POZ835" s="230"/>
      <c r="PPA835" s="230"/>
      <c r="PPB835" s="230"/>
      <c r="PPC835" s="230"/>
      <c r="PPD835" s="230"/>
      <c r="PPE835" s="230"/>
      <c r="PPF835" s="230"/>
      <c r="PPG835" s="230"/>
      <c r="PPH835" s="230"/>
      <c r="PPI835" s="230"/>
      <c r="PPJ835" s="230"/>
      <c r="PPK835" s="230"/>
      <c r="PPL835" s="230"/>
      <c r="PPM835" s="230"/>
      <c r="PPN835" s="230"/>
      <c r="PPO835" s="230"/>
      <c r="PPP835" s="230"/>
      <c r="PPQ835" s="230"/>
      <c r="PPR835" s="230"/>
      <c r="PPS835" s="230"/>
      <c r="PPT835" s="230"/>
      <c r="PPU835" s="230"/>
      <c r="PPV835" s="230"/>
      <c r="PPW835" s="230"/>
      <c r="PPX835" s="230"/>
      <c r="PPY835" s="230"/>
      <c r="PPZ835" s="230"/>
      <c r="PQA835" s="230"/>
      <c r="PQB835" s="230"/>
      <c r="PQC835" s="230"/>
      <c r="PQD835" s="230"/>
      <c r="PQE835" s="230"/>
      <c r="PQF835" s="230"/>
      <c r="PQG835" s="230"/>
      <c r="PQH835" s="230"/>
      <c r="PQI835" s="230"/>
      <c r="PQJ835" s="230"/>
      <c r="PQK835" s="230"/>
      <c r="PQL835" s="230"/>
      <c r="PQM835" s="230"/>
      <c r="PQN835" s="230"/>
      <c r="PQO835" s="230"/>
      <c r="PQP835" s="230"/>
      <c r="PQQ835" s="230"/>
      <c r="PQR835" s="230"/>
      <c r="PQS835" s="230"/>
      <c r="PQT835" s="230"/>
      <c r="PQU835" s="230"/>
      <c r="PQV835" s="230"/>
      <c r="PQW835" s="230"/>
      <c r="PQX835" s="230"/>
      <c r="PQY835" s="230"/>
      <c r="PQZ835" s="230"/>
      <c r="PRA835" s="230"/>
      <c r="PRB835" s="230"/>
      <c r="PRC835" s="230"/>
      <c r="PRD835" s="230"/>
      <c r="PRE835" s="230"/>
      <c r="PRF835" s="230"/>
      <c r="PRG835" s="230"/>
      <c r="PRH835" s="230"/>
      <c r="PRI835" s="230"/>
      <c r="PRJ835" s="230"/>
      <c r="PRK835" s="230"/>
      <c r="PRL835" s="230"/>
      <c r="PRM835" s="230"/>
      <c r="PRN835" s="230"/>
      <c r="PRO835" s="230"/>
      <c r="PRP835" s="230"/>
      <c r="PRQ835" s="230"/>
      <c r="PRR835" s="230"/>
      <c r="PRS835" s="230"/>
      <c r="PRT835" s="230"/>
      <c r="PRU835" s="230"/>
      <c r="PRV835" s="230"/>
      <c r="PRW835" s="230"/>
      <c r="PRX835" s="230"/>
      <c r="PRY835" s="230"/>
      <c r="PRZ835" s="230"/>
      <c r="PSA835" s="230"/>
      <c r="PSB835" s="230"/>
      <c r="PSC835" s="230"/>
      <c r="PSD835" s="230"/>
      <c r="PSE835" s="230"/>
      <c r="PSF835" s="230"/>
      <c r="PSG835" s="230"/>
      <c r="PSH835" s="230"/>
      <c r="PSI835" s="230"/>
      <c r="PSJ835" s="230"/>
      <c r="PSK835" s="230"/>
      <c r="PSL835" s="230"/>
      <c r="PSM835" s="230"/>
      <c r="PSN835" s="230"/>
      <c r="PSO835" s="230"/>
      <c r="PSP835" s="230"/>
      <c r="PSQ835" s="230"/>
      <c r="PSR835" s="230"/>
      <c r="PSS835" s="230"/>
      <c r="PST835" s="230"/>
      <c r="PSU835" s="230"/>
      <c r="PSV835" s="230"/>
      <c r="PSW835" s="230"/>
      <c r="PSX835" s="230"/>
      <c r="PSY835" s="230"/>
      <c r="PSZ835" s="230"/>
      <c r="PTA835" s="230"/>
      <c r="PTB835" s="230"/>
      <c r="PTC835" s="230"/>
      <c r="PTD835" s="230"/>
      <c r="PTE835" s="230"/>
      <c r="PTF835" s="230"/>
      <c r="PTG835" s="230"/>
      <c r="PTH835" s="230"/>
      <c r="PTI835" s="230"/>
      <c r="PTJ835" s="230"/>
      <c r="PTK835" s="230"/>
      <c r="PTL835" s="230"/>
      <c r="PTM835" s="230"/>
      <c r="PTN835" s="230"/>
      <c r="PTO835" s="230"/>
      <c r="PTP835" s="230"/>
      <c r="PTQ835" s="230"/>
      <c r="PTR835" s="230"/>
      <c r="PTS835" s="230"/>
      <c r="PTT835" s="230"/>
      <c r="PTU835" s="230"/>
      <c r="PTV835" s="230"/>
      <c r="PTW835" s="230"/>
      <c r="PTX835" s="230"/>
      <c r="PTY835" s="230"/>
      <c r="PTZ835" s="230"/>
      <c r="PUA835" s="230"/>
      <c r="PUB835" s="230"/>
      <c r="PUC835" s="230"/>
      <c r="PUD835" s="230"/>
      <c r="PUE835" s="230"/>
      <c r="PUF835" s="230"/>
      <c r="PUG835" s="230"/>
      <c r="PUH835" s="230"/>
      <c r="PUI835" s="230"/>
      <c r="PUJ835" s="230"/>
      <c r="PUK835" s="230"/>
      <c r="PUL835" s="230"/>
      <c r="PUM835" s="230"/>
      <c r="PUN835" s="230"/>
      <c r="PUO835" s="230"/>
      <c r="PUP835" s="230"/>
      <c r="PUQ835" s="230"/>
      <c r="PUR835" s="230"/>
      <c r="PUS835" s="230"/>
      <c r="PUT835" s="230"/>
      <c r="PUU835" s="230"/>
      <c r="PUV835" s="230"/>
      <c r="PUW835" s="230"/>
      <c r="PUX835" s="230"/>
      <c r="PUY835" s="230"/>
      <c r="PUZ835" s="230"/>
      <c r="PVA835" s="230"/>
      <c r="PVB835" s="230"/>
      <c r="PVC835" s="230"/>
      <c r="PVD835" s="230"/>
      <c r="PVE835" s="230"/>
      <c r="PVF835" s="230"/>
      <c r="PVG835" s="230"/>
      <c r="PVH835" s="230"/>
      <c r="PVI835" s="230"/>
      <c r="PVJ835" s="230"/>
      <c r="PVK835" s="230"/>
      <c r="PVL835" s="230"/>
      <c r="PVM835" s="230"/>
      <c r="PVN835" s="230"/>
      <c r="PVO835" s="230"/>
      <c r="PVP835" s="230"/>
      <c r="PVQ835" s="230"/>
      <c r="PVR835" s="230"/>
      <c r="PVS835" s="230"/>
      <c r="PVT835" s="230"/>
      <c r="PVU835" s="230"/>
      <c r="PVV835" s="230"/>
      <c r="PVW835" s="230"/>
      <c r="PVX835" s="230"/>
      <c r="PVY835" s="230"/>
      <c r="PVZ835" s="230"/>
      <c r="PWA835" s="230"/>
      <c r="PWB835" s="230"/>
      <c r="PWC835" s="230"/>
      <c r="PWD835" s="230"/>
      <c r="PWE835" s="230"/>
      <c r="PWF835" s="230"/>
      <c r="PWG835" s="230"/>
      <c r="PWH835" s="230"/>
      <c r="PWI835" s="230"/>
      <c r="PWJ835" s="230"/>
      <c r="PWK835" s="230"/>
      <c r="PWL835" s="230"/>
      <c r="PWM835" s="230"/>
      <c r="PWN835" s="230"/>
      <c r="PWO835" s="230"/>
      <c r="PWP835" s="230"/>
      <c r="PWQ835" s="230"/>
      <c r="PWR835" s="230"/>
      <c r="PWS835" s="230"/>
      <c r="PWT835" s="230"/>
      <c r="PWU835" s="230"/>
      <c r="PWV835" s="230"/>
      <c r="PWW835" s="230"/>
      <c r="PWX835" s="230"/>
      <c r="PWY835" s="230"/>
      <c r="PWZ835" s="230"/>
      <c r="PXA835" s="230"/>
      <c r="PXB835" s="230"/>
      <c r="PXC835" s="230"/>
      <c r="PXD835" s="230"/>
      <c r="PXE835" s="230"/>
      <c r="PXF835" s="230"/>
      <c r="PXG835" s="230"/>
      <c r="PXH835" s="230"/>
      <c r="PXI835" s="230"/>
      <c r="PXJ835" s="230"/>
      <c r="PXK835" s="230"/>
      <c r="PXL835" s="230"/>
      <c r="PXM835" s="230"/>
      <c r="PXN835" s="230"/>
      <c r="PXO835" s="230"/>
      <c r="PXP835" s="230"/>
      <c r="PXQ835" s="230"/>
      <c r="PXR835" s="230"/>
      <c r="PXS835" s="230"/>
      <c r="PXT835" s="230"/>
      <c r="PXU835" s="230"/>
      <c r="PXV835" s="230"/>
      <c r="PXW835" s="230"/>
      <c r="PXX835" s="230"/>
      <c r="PXY835" s="230"/>
      <c r="PXZ835" s="230"/>
      <c r="PYA835" s="230"/>
      <c r="PYB835" s="230"/>
      <c r="PYC835" s="230"/>
      <c r="PYD835" s="230"/>
      <c r="PYE835" s="230"/>
      <c r="PYF835" s="230"/>
      <c r="PYG835" s="230"/>
      <c r="PYH835" s="230"/>
      <c r="PYI835" s="230"/>
      <c r="PYJ835" s="230"/>
      <c r="PYK835" s="230"/>
      <c r="PYL835" s="230"/>
      <c r="PYM835" s="230"/>
      <c r="PYN835" s="230"/>
      <c r="PYO835" s="230"/>
      <c r="PYP835" s="230"/>
      <c r="PYQ835" s="230"/>
      <c r="PYR835" s="230"/>
      <c r="PYS835" s="230"/>
      <c r="PYT835" s="230"/>
      <c r="PYU835" s="230"/>
      <c r="PYV835" s="230"/>
      <c r="PYW835" s="230"/>
      <c r="PYX835" s="230"/>
      <c r="PYY835" s="230"/>
      <c r="PYZ835" s="230"/>
      <c r="PZA835" s="230"/>
      <c r="PZB835" s="230"/>
      <c r="PZC835" s="230"/>
      <c r="PZD835" s="230"/>
      <c r="PZE835" s="230"/>
      <c r="PZF835" s="230"/>
      <c r="PZG835" s="230"/>
      <c r="PZH835" s="230"/>
      <c r="PZI835" s="230"/>
      <c r="PZJ835" s="230"/>
      <c r="PZK835" s="230"/>
      <c r="PZL835" s="230"/>
      <c r="PZM835" s="230"/>
      <c r="PZN835" s="230"/>
      <c r="PZO835" s="230"/>
      <c r="PZP835" s="230"/>
      <c r="PZQ835" s="230"/>
      <c r="PZR835" s="230"/>
      <c r="PZS835" s="230"/>
      <c r="PZT835" s="230"/>
      <c r="PZU835" s="230"/>
      <c r="PZV835" s="230"/>
      <c r="PZW835" s="230"/>
      <c r="PZX835" s="230"/>
      <c r="PZY835" s="230"/>
      <c r="PZZ835" s="230"/>
      <c r="QAA835" s="230"/>
      <c r="QAB835" s="230"/>
      <c r="QAC835" s="230"/>
      <c r="QAD835" s="230"/>
      <c r="QAE835" s="230"/>
      <c r="QAF835" s="230"/>
      <c r="QAG835" s="230"/>
      <c r="QAH835" s="230"/>
      <c r="QAI835" s="230"/>
      <c r="QAJ835" s="230"/>
      <c r="QAK835" s="230"/>
      <c r="QAL835" s="230"/>
      <c r="QAM835" s="230"/>
      <c r="QAN835" s="230"/>
      <c r="QAO835" s="230"/>
      <c r="QAP835" s="230"/>
      <c r="QAQ835" s="230"/>
      <c r="QAR835" s="230"/>
      <c r="QAS835" s="230"/>
      <c r="QAT835" s="230"/>
      <c r="QAU835" s="230"/>
      <c r="QAV835" s="230"/>
      <c r="QAW835" s="230"/>
      <c r="QAX835" s="230"/>
      <c r="QAY835" s="230"/>
      <c r="QAZ835" s="230"/>
      <c r="QBA835" s="230"/>
      <c r="QBB835" s="230"/>
      <c r="QBC835" s="230"/>
      <c r="QBD835" s="230"/>
      <c r="QBE835" s="230"/>
      <c r="QBF835" s="230"/>
      <c r="QBG835" s="230"/>
      <c r="QBH835" s="230"/>
      <c r="QBI835" s="230"/>
      <c r="QBJ835" s="230"/>
      <c r="QBK835" s="230"/>
      <c r="QBL835" s="230"/>
      <c r="QBM835" s="230"/>
      <c r="QBN835" s="230"/>
      <c r="QBO835" s="230"/>
      <c r="QBP835" s="230"/>
      <c r="QBQ835" s="230"/>
      <c r="QBR835" s="230"/>
      <c r="QBS835" s="230"/>
      <c r="QBT835" s="230"/>
      <c r="QBU835" s="230"/>
      <c r="QBV835" s="230"/>
      <c r="QBW835" s="230"/>
      <c r="QBX835" s="230"/>
      <c r="QBY835" s="230"/>
      <c r="QBZ835" s="230"/>
      <c r="QCA835" s="230"/>
      <c r="QCB835" s="230"/>
      <c r="QCC835" s="230"/>
      <c r="QCD835" s="230"/>
      <c r="QCE835" s="230"/>
      <c r="QCF835" s="230"/>
      <c r="QCG835" s="230"/>
      <c r="QCH835" s="230"/>
      <c r="QCI835" s="230"/>
      <c r="QCJ835" s="230"/>
      <c r="QCK835" s="230"/>
      <c r="QCL835" s="230"/>
      <c r="QCM835" s="230"/>
      <c r="QCN835" s="230"/>
      <c r="QCO835" s="230"/>
      <c r="QCP835" s="230"/>
      <c r="QCQ835" s="230"/>
      <c r="QCR835" s="230"/>
      <c r="QCS835" s="230"/>
      <c r="QCT835" s="230"/>
      <c r="QCU835" s="230"/>
      <c r="QCV835" s="230"/>
      <c r="QCW835" s="230"/>
      <c r="QCX835" s="230"/>
      <c r="QCY835" s="230"/>
      <c r="QCZ835" s="230"/>
      <c r="QDA835" s="230"/>
      <c r="QDB835" s="230"/>
      <c r="QDC835" s="230"/>
      <c r="QDD835" s="230"/>
      <c r="QDE835" s="230"/>
      <c r="QDF835" s="230"/>
      <c r="QDG835" s="230"/>
      <c r="QDH835" s="230"/>
      <c r="QDI835" s="230"/>
      <c r="QDJ835" s="230"/>
      <c r="QDK835" s="230"/>
      <c r="QDL835" s="230"/>
      <c r="QDM835" s="230"/>
      <c r="QDN835" s="230"/>
      <c r="QDO835" s="230"/>
      <c r="QDP835" s="230"/>
      <c r="QDQ835" s="230"/>
      <c r="QDR835" s="230"/>
      <c r="QDS835" s="230"/>
      <c r="QDT835" s="230"/>
      <c r="QDU835" s="230"/>
      <c r="QDV835" s="230"/>
      <c r="QDW835" s="230"/>
      <c r="QDX835" s="230"/>
      <c r="QDY835" s="230"/>
      <c r="QDZ835" s="230"/>
      <c r="QEA835" s="230"/>
      <c r="QEB835" s="230"/>
      <c r="QEC835" s="230"/>
      <c r="QED835" s="230"/>
      <c r="QEE835" s="230"/>
      <c r="QEF835" s="230"/>
      <c r="QEG835" s="230"/>
      <c r="QEH835" s="230"/>
      <c r="QEI835" s="230"/>
      <c r="QEJ835" s="230"/>
      <c r="QEK835" s="230"/>
      <c r="QEL835" s="230"/>
      <c r="QEM835" s="230"/>
      <c r="QEN835" s="230"/>
      <c r="QEO835" s="230"/>
      <c r="QEP835" s="230"/>
      <c r="QEQ835" s="230"/>
      <c r="QER835" s="230"/>
      <c r="QES835" s="230"/>
      <c r="QET835" s="230"/>
      <c r="QEU835" s="230"/>
      <c r="QEV835" s="230"/>
      <c r="QEW835" s="230"/>
      <c r="QEX835" s="230"/>
      <c r="QEY835" s="230"/>
      <c r="QEZ835" s="230"/>
      <c r="QFA835" s="230"/>
      <c r="QFB835" s="230"/>
      <c r="QFC835" s="230"/>
      <c r="QFD835" s="230"/>
      <c r="QFE835" s="230"/>
      <c r="QFF835" s="230"/>
      <c r="QFG835" s="230"/>
      <c r="QFH835" s="230"/>
      <c r="QFI835" s="230"/>
      <c r="QFJ835" s="230"/>
      <c r="QFK835" s="230"/>
      <c r="QFL835" s="230"/>
      <c r="QFM835" s="230"/>
      <c r="QFN835" s="230"/>
      <c r="QFO835" s="230"/>
      <c r="QFP835" s="230"/>
      <c r="QFQ835" s="230"/>
      <c r="QFR835" s="230"/>
      <c r="QFS835" s="230"/>
      <c r="QFT835" s="230"/>
      <c r="QFU835" s="230"/>
      <c r="QFV835" s="230"/>
      <c r="QFW835" s="230"/>
      <c r="QFX835" s="230"/>
      <c r="QFY835" s="230"/>
      <c r="QFZ835" s="230"/>
      <c r="QGA835" s="230"/>
      <c r="QGB835" s="230"/>
      <c r="QGC835" s="230"/>
      <c r="QGD835" s="230"/>
      <c r="QGE835" s="230"/>
      <c r="QGF835" s="230"/>
      <c r="QGG835" s="230"/>
      <c r="QGH835" s="230"/>
      <c r="QGI835" s="230"/>
      <c r="QGJ835" s="230"/>
      <c r="QGK835" s="230"/>
      <c r="QGL835" s="230"/>
      <c r="QGM835" s="230"/>
      <c r="QGN835" s="230"/>
      <c r="QGO835" s="230"/>
      <c r="QGP835" s="230"/>
      <c r="QGQ835" s="230"/>
      <c r="QGR835" s="230"/>
      <c r="QGS835" s="230"/>
      <c r="QGT835" s="230"/>
      <c r="QGU835" s="230"/>
      <c r="QGV835" s="230"/>
      <c r="QGW835" s="230"/>
      <c r="QGX835" s="230"/>
      <c r="QGY835" s="230"/>
      <c r="QGZ835" s="230"/>
      <c r="QHA835" s="230"/>
      <c r="QHB835" s="230"/>
      <c r="QHC835" s="230"/>
      <c r="QHD835" s="230"/>
      <c r="QHE835" s="230"/>
      <c r="QHF835" s="230"/>
      <c r="QHG835" s="230"/>
      <c r="QHH835" s="230"/>
      <c r="QHI835" s="230"/>
      <c r="QHJ835" s="230"/>
      <c r="QHK835" s="230"/>
      <c r="QHL835" s="230"/>
      <c r="QHM835" s="230"/>
      <c r="QHN835" s="230"/>
      <c r="QHO835" s="230"/>
      <c r="QHP835" s="230"/>
      <c r="QHQ835" s="230"/>
      <c r="QHR835" s="230"/>
      <c r="QHS835" s="230"/>
      <c r="QHT835" s="230"/>
      <c r="QHU835" s="230"/>
      <c r="QHV835" s="230"/>
      <c r="QHW835" s="230"/>
      <c r="QHX835" s="230"/>
      <c r="QHY835" s="230"/>
      <c r="QHZ835" s="230"/>
      <c r="QIA835" s="230"/>
      <c r="QIB835" s="230"/>
      <c r="QIC835" s="230"/>
      <c r="QID835" s="230"/>
      <c r="QIE835" s="230"/>
      <c r="QIF835" s="230"/>
      <c r="QIG835" s="230"/>
      <c r="QIH835" s="230"/>
      <c r="QII835" s="230"/>
      <c r="QIJ835" s="230"/>
      <c r="QIK835" s="230"/>
      <c r="QIL835" s="230"/>
      <c r="QIM835" s="230"/>
      <c r="QIN835" s="230"/>
      <c r="QIO835" s="230"/>
      <c r="QIP835" s="230"/>
      <c r="QIQ835" s="230"/>
      <c r="QIR835" s="230"/>
      <c r="QIS835" s="230"/>
      <c r="QIT835" s="230"/>
      <c r="QIU835" s="230"/>
      <c r="QIV835" s="230"/>
      <c r="QIW835" s="230"/>
      <c r="QIX835" s="230"/>
      <c r="QIY835" s="230"/>
      <c r="QIZ835" s="230"/>
      <c r="QJA835" s="230"/>
      <c r="QJB835" s="230"/>
      <c r="QJC835" s="230"/>
      <c r="QJD835" s="230"/>
      <c r="QJE835" s="230"/>
      <c r="QJF835" s="230"/>
      <c r="QJG835" s="230"/>
      <c r="QJH835" s="230"/>
      <c r="QJI835" s="230"/>
      <c r="QJJ835" s="230"/>
      <c r="QJK835" s="230"/>
      <c r="QJL835" s="230"/>
      <c r="QJM835" s="230"/>
      <c r="QJN835" s="230"/>
      <c r="QJO835" s="230"/>
      <c r="QJP835" s="230"/>
      <c r="QJQ835" s="230"/>
      <c r="QJR835" s="230"/>
      <c r="QJS835" s="230"/>
      <c r="QJT835" s="230"/>
      <c r="QJU835" s="230"/>
      <c r="QJV835" s="230"/>
      <c r="QJW835" s="230"/>
      <c r="QJX835" s="230"/>
      <c r="QJY835" s="230"/>
      <c r="QJZ835" s="230"/>
      <c r="QKA835" s="230"/>
      <c r="QKB835" s="230"/>
      <c r="QKC835" s="230"/>
      <c r="QKD835" s="230"/>
      <c r="QKE835" s="230"/>
      <c r="QKF835" s="230"/>
      <c r="QKG835" s="230"/>
      <c r="QKH835" s="230"/>
      <c r="QKI835" s="230"/>
      <c r="QKJ835" s="230"/>
      <c r="QKK835" s="230"/>
      <c r="QKL835" s="230"/>
      <c r="QKM835" s="230"/>
      <c r="QKN835" s="230"/>
      <c r="QKO835" s="230"/>
      <c r="QKP835" s="230"/>
      <c r="QKQ835" s="230"/>
      <c r="QKR835" s="230"/>
      <c r="QKS835" s="230"/>
      <c r="QKT835" s="230"/>
      <c r="QKU835" s="230"/>
      <c r="QKV835" s="230"/>
      <c r="QKW835" s="230"/>
      <c r="QKX835" s="230"/>
      <c r="QKY835" s="230"/>
      <c r="QKZ835" s="230"/>
      <c r="QLA835" s="230"/>
      <c r="QLB835" s="230"/>
      <c r="QLC835" s="230"/>
      <c r="QLD835" s="230"/>
      <c r="QLE835" s="230"/>
      <c r="QLF835" s="230"/>
      <c r="QLG835" s="230"/>
      <c r="QLH835" s="230"/>
      <c r="QLI835" s="230"/>
      <c r="QLJ835" s="230"/>
      <c r="QLK835" s="230"/>
      <c r="QLL835" s="230"/>
      <c r="QLM835" s="230"/>
      <c r="QLN835" s="230"/>
      <c r="QLO835" s="230"/>
      <c r="QLP835" s="230"/>
      <c r="QLQ835" s="230"/>
      <c r="QLR835" s="230"/>
      <c r="QLS835" s="230"/>
      <c r="QLT835" s="230"/>
      <c r="QLU835" s="230"/>
      <c r="QLV835" s="230"/>
      <c r="QLW835" s="230"/>
      <c r="QLX835" s="230"/>
      <c r="QLY835" s="230"/>
      <c r="QLZ835" s="230"/>
      <c r="QMA835" s="230"/>
      <c r="QMB835" s="230"/>
      <c r="QMC835" s="230"/>
      <c r="QMD835" s="230"/>
      <c r="QME835" s="230"/>
      <c r="QMF835" s="230"/>
      <c r="QMG835" s="230"/>
      <c r="QMH835" s="230"/>
      <c r="QMI835" s="230"/>
      <c r="QMJ835" s="230"/>
      <c r="QMK835" s="230"/>
      <c r="QML835" s="230"/>
      <c r="QMM835" s="230"/>
      <c r="QMN835" s="230"/>
      <c r="QMO835" s="230"/>
      <c r="QMP835" s="230"/>
      <c r="QMQ835" s="230"/>
      <c r="QMR835" s="230"/>
      <c r="QMS835" s="230"/>
      <c r="QMT835" s="230"/>
      <c r="QMU835" s="230"/>
      <c r="QMV835" s="230"/>
      <c r="QMW835" s="230"/>
      <c r="QMX835" s="230"/>
      <c r="QMY835" s="230"/>
      <c r="QMZ835" s="230"/>
      <c r="QNA835" s="230"/>
      <c r="QNB835" s="230"/>
      <c r="QNC835" s="230"/>
      <c r="QND835" s="230"/>
      <c r="QNE835" s="230"/>
      <c r="QNF835" s="230"/>
      <c r="QNG835" s="230"/>
      <c r="QNH835" s="230"/>
      <c r="QNI835" s="230"/>
      <c r="QNJ835" s="230"/>
      <c r="QNK835" s="230"/>
      <c r="QNL835" s="230"/>
      <c r="QNM835" s="230"/>
      <c r="QNN835" s="230"/>
      <c r="QNO835" s="230"/>
      <c r="QNP835" s="230"/>
      <c r="QNQ835" s="230"/>
      <c r="QNR835" s="230"/>
      <c r="QNS835" s="230"/>
      <c r="QNT835" s="230"/>
      <c r="QNU835" s="230"/>
      <c r="QNV835" s="230"/>
      <c r="QNW835" s="230"/>
      <c r="QNX835" s="230"/>
      <c r="QNY835" s="230"/>
      <c r="QNZ835" s="230"/>
      <c r="QOA835" s="230"/>
      <c r="QOB835" s="230"/>
      <c r="QOC835" s="230"/>
      <c r="QOD835" s="230"/>
      <c r="QOE835" s="230"/>
      <c r="QOF835" s="230"/>
      <c r="QOG835" s="230"/>
      <c r="QOH835" s="230"/>
      <c r="QOI835" s="230"/>
      <c r="QOJ835" s="230"/>
      <c r="QOK835" s="230"/>
      <c r="QOL835" s="230"/>
      <c r="QOM835" s="230"/>
      <c r="QON835" s="230"/>
      <c r="QOO835" s="230"/>
      <c r="QOP835" s="230"/>
      <c r="QOQ835" s="230"/>
      <c r="QOR835" s="230"/>
      <c r="QOS835" s="230"/>
      <c r="QOT835" s="230"/>
      <c r="QOU835" s="230"/>
      <c r="QOV835" s="230"/>
      <c r="QOW835" s="230"/>
      <c r="QOX835" s="230"/>
      <c r="QOY835" s="230"/>
      <c r="QOZ835" s="230"/>
      <c r="QPA835" s="230"/>
      <c r="QPB835" s="230"/>
      <c r="QPC835" s="230"/>
      <c r="QPD835" s="230"/>
      <c r="QPE835" s="230"/>
      <c r="QPF835" s="230"/>
      <c r="QPG835" s="230"/>
      <c r="QPH835" s="230"/>
      <c r="QPI835" s="230"/>
      <c r="QPJ835" s="230"/>
      <c r="QPK835" s="230"/>
      <c r="QPL835" s="230"/>
      <c r="QPM835" s="230"/>
      <c r="QPN835" s="230"/>
      <c r="QPO835" s="230"/>
      <c r="QPP835" s="230"/>
      <c r="QPQ835" s="230"/>
      <c r="QPR835" s="230"/>
      <c r="QPS835" s="230"/>
      <c r="QPT835" s="230"/>
      <c r="QPU835" s="230"/>
      <c r="QPV835" s="230"/>
      <c r="QPW835" s="230"/>
      <c r="QPX835" s="230"/>
      <c r="QPY835" s="230"/>
      <c r="QPZ835" s="230"/>
      <c r="QQA835" s="230"/>
      <c r="QQB835" s="230"/>
      <c r="QQC835" s="230"/>
      <c r="QQD835" s="230"/>
      <c r="QQE835" s="230"/>
      <c r="QQF835" s="230"/>
      <c r="QQG835" s="230"/>
      <c r="QQH835" s="230"/>
      <c r="QQI835" s="230"/>
      <c r="QQJ835" s="230"/>
      <c r="QQK835" s="230"/>
      <c r="QQL835" s="230"/>
      <c r="QQM835" s="230"/>
      <c r="QQN835" s="230"/>
      <c r="QQO835" s="230"/>
      <c r="QQP835" s="230"/>
      <c r="QQQ835" s="230"/>
      <c r="QQR835" s="230"/>
      <c r="QQS835" s="230"/>
      <c r="QQT835" s="230"/>
      <c r="QQU835" s="230"/>
      <c r="QQV835" s="230"/>
      <c r="QQW835" s="230"/>
      <c r="QQX835" s="230"/>
      <c r="QQY835" s="230"/>
      <c r="QQZ835" s="230"/>
      <c r="QRA835" s="230"/>
      <c r="QRB835" s="230"/>
      <c r="QRC835" s="230"/>
      <c r="QRD835" s="230"/>
      <c r="QRE835" s="230"/>
      <c r="QRF835" s="230"/>
      <c r="QRG835" s="230"/>
      <c r="QRH835" s="230"/>
      <c r="QRI835" s="230"/>
      <c r="QRJ835" s="230"/>
      <c r="QRK835" s="230"/>
      <c r="QRL835" s="230"/>
      <c r="QRM835" s="230"/>
      <c r="QRN835" s="230"/>
      <c r="QRO835" s="230"/>
      <c r="QRP835" s="230"/>
      <c r="QRQ835" s="230"/>
      <c r="QRR835" s="230"/>
      <c r="QRS835" s="230"/>
      <c r="QRT835" s="230"/>
      <c r="QRU835" s="230"/>
      <c r="QRV835" s="230"/>
      <c r="QRW835" s="230"/>
      <c r="QRX835" s="230"/>
      <c r="QRY835" s="230"/>
      <c r="QRZ835" s="230"/>
      <c r="QSA835" s="230"/>
      <c r="QSB835" s="230"/>
      <c r="QSC835" s="230"/>
      <c r="QSD835" s="230"/>
      <c r="QSE835" s="230"/>
      <c r="QSF835" s="230"/>
      <c r="QSG835" s="230"/>
      <c r="QSH835" s="230"/>
      <c r="QSI835" s="230"/>
      <c r="QSJ835" s="230"/>
      <c r="QSK835" s="230"/>
      <c r="QSL835" s="230"/>
      <c r="QSM835" s="230"/>
      <c r="QSN835" s="230"/>
      <c r="QSO835" s="230"/>
      <c r="QSP835" s="230"/>
      <c r="QSQ835" s="230"/>
      <c r="QSR835" s="230"/>
      <c r="QSS835" s="230"/>
      <c r="QST835" s="230"/>
      <c r="QSU835" s="230"/>
      <c r="QSV835" s="230"/>
      <c r="QSW835" s="230"/>
      <c r="QSX835" s="230"/>
      <c r="QSY835" s="230"/>
      <c r="QSZ835" s="230"/>
      <c r="QTA835" s="230"/>
      <c r="QTB835" s="230"/>
      <c r="QTC835" s="230"/>
      <c r="QTD835" s="230"/>
      <c r="QTE835" s="230"/>
      <c r="QTF835" s="230"/>
      <c r="QTG835" s="230"/>
      <c r="QTH835" s="230"/>
      <c r="QTI835" s="230"/>
      <c r="QTJ835" s="230"/>
      <c r="QTK835" s="230"/>
      <c r="QTL835" s="230"/>
      <c r="QTM835" s="230"/>
      <c r="QTN835" s="230"/>
      <c r="QTO835" s="230"/>
      <c r="QTP835" s="230"/>
      <c r="QTQ835" s="230"/>
      <c r="QTR835" s="230"/>
      <c r="QTS835" s="230"/>
      <c r="QTT835" s="230"/>
      <c r="QTU835" s="230"/>
      <c r="QTV835" s="230"/>
      <c r="QTW835" s="230"/>
      <c r="QTX835" s="230"/>
      <c r="QTY835" s="230"/>
      <c r="QTZ835" s="230"/>
      <c r="QUA835" s="230"/>
      <c r="QUB835" s="230"/>
      <c r="QUC835" s="230"/>
      <c r="QUD835" s="230"/>
      <c r="QUE835" s="230"/>
      <c r="QUF835" s="230"/>
      <c r="QUG835" s="230"/>
      <c r="QUH835" s="230"/>
      <c r="QUI835" s="230"/>
      <c r="QUJ835" s="230"/>
      <c r="QUK835" s="230"/>
      <c r="QUL835" s="230"/>
      <c r="QUM835" s="230"/>
      <c r="QUN835" s="230"/>
      <c r="QUO835" s="230"/>
      <c r="QUP835" s="230"/>
      <c r="QUQ835" s="230"/>
      <c r="QUR835" s="230"/>
      <c r="QUS835" s="230"/>
      <c r="QUT835" s="230"/>
      <c r="QUU835" s="230"/>
      <c r="QUV835" s="230"/>
      <c r="QUW835" s="230"/>
      <c r="QUX835" s="230"/>
      <c r="QUY835" s="230"/>
      <c r="QUZ835" s="230"/>
      <c r="QVA835" s="230"/>
      <c r="QVB835" s="230"/>
      <c r="QVC835" s="230"/>
      <c r="QVD835" s="230"/>
      <c r="QVE835" s="230"/>
      <c r="QVF835" s="230"/>
      <c r="QVG835" s="230"/>
      <c r="QVH835" s="230"/>
      <c r="QVI835" s="230"/>
      <c r="QVJ835" s="230"/>
      <c r="QVK835" s="230"/>
      <c r="QVL835" s="230"/>
      <c r="QVM835" s="230"/>
      <c r="QVN835" s="230"/>
      <c r="QVO835" s="230"/>
      <c r="QVP835" s="230"/>
      <c r="QVQ835" s="230"/>
      <c r="QVR835" s="230"/>
      <c r="QVS835" s="230"/>
      <c r="QVT835" s="230"/>
      <c r="QVU835" s="230"/>
      <c r="QVV835" s="230"/>
      <c r="QVW835" s="230"/>
      <c r="QVX835" s="230"/>
      <c r="QVY835" s="230"/>
      <c r="QVZ835" s="230"/>
      <c r="QWA835" s="230"/>
      <c r="QWB835" s="230"/>
      <c r="QWC835" s="230"/>
      <c r="QWD835" s="230"/>
      <c r="QWE835" s="230"/>
      <c r="QWF835" s="230"/>
      <c r="QWG835" s="230"/>
      <c r="QWH835" s="230"/>
      <c r="QWI835" s="230"/>
      <c r="QWJ835" s="230"/>
      <c r="QWK835" s="230"/>
      <c r="QWL835" s="230"/>
      <c r="QWM835" s="230"/>
      <c r="QWN835" s="230"/>
      <c r="QWO835" s="230"/>
      <c r="QWP835" s="230"/>
      <c r="QWQ835" s="230"/>
      <c r="QWR835" s="230"/>
      <c r="QWS835" s="230"/>
      <c r="QWT835" s="230"/>
      <c r="QWU835" s="230"/>
      <c r="QWV835" s="230"/>
      <c r="QWW835" s="230"/>
      <c r="QWX835" s="230"/>
      <c r="QWY835" s="230"/>
      <c r="QWZ835" s="230"/>
      <c r="QXA835" s="230"/>
      <c r="QXB835" s="230"/>
      <c r="QXC835" s="230"/>
      <c r="QXD835" s="230"/>
      <c r="QXE835" s="230"/>
      <c r="QXF835" s="230"/>
      <c r="QXG835" s="230"/>
      <c r="QXH835" s="230"/>
      <c r="QXI835" s="230"/>
      <c r="QXJ835" s="230"/>
      <c r="QXK835" s="230"/>
      <c r="QXL835" s="230"/>
      <c r="QXM835" s="230"/>
      <c r="QXN835" s="230"/>
      <c r="QXO835" s="230"/>
      <c r="QXP835" s="230"/>
      <c r="QXQ835" s="230"/>
      <c r="QXR835" s="230"/>
      <c r="QXS835" s="230"/>
      <c r="QXT835" s="230"/>
      <c r="QXU835" s="230"/>
      <c r="QXV835" s="230"/>
      <c r="QXW835" s="230"/>
      <c r="QXX835" s="230"/>
      <c r="QXY835" s="230"/>
      <c r="QXZ835" s="230"/>
      <c r="QYA835" s="230"/>
      <c r="QYB835" s="230"/>
      <c r="QYC835" s="230"/>
      <c r="QYD835" s="230"/>
      <c r="QYE835" s="230"/>
      <c r="QYF835" s="230"/>
      <c r="QYG835" s="230"/>
      <c r="QYH835" s="230"/>
      <c r="QYI835" s="230"/>
      <c r="QYJ835" s="230"/>
      <c r="QYK835" s="230"/>
      <c r="QYL835" s="230"/>
      <c r="QYM835" s="230"/>
      <c r="QYN835" s="230"/>
      <c r="QYO835" s="230"/>
      <c r="QYP835" s="230"/>
      <c r="QYQ835" s="230"/>
      <c r="QYR835" s="230"/>
      <c r="QYS835" s="230"/>
      <c r="QYT835" s="230"/>
      <c r="QYU835" s="230"/>
      <c r="QYV835" s="230"/>
      <c r="QYW835" s="230"/>
      <c r="QYX835" s="230"/>
      <c r="QYY835" s="230"/>
      <c r="QYZ835" s="230"/>
      <c r="QZA835" s="230"/>
      <c r="QZB835" s="230"/>
      <c r="QZC835" s="230"/>
      <c r="QZD835" s="230"/>
      <c r="QZE835" s="230"/>
      <c r="QZF835" s="230"/>
      <c r="QZG835" s="230"/>
      <c r="QZH835" s="230"/>
      <c r="QZI835" s="230"/>
      <c r="QZJ835" s="230"/>
      <c r="QZK835" s="230"/>
      <c r="QZL835" s="230"/>
      <c r="QZM835" s="230"/>
      <c r="QZN835" s="230"/>
      <c r="QZO835" s="230"/>
      <c r="QZP835" s="230"/>
      <c r="QZQ835" s="230"/>
      <c r="QZR835" s="230"/>
      <c r="QZS835" s="230"/>
      <c r="QZT835" s="230"/>
      <c r="QZU835" s="230"/>
      <c r="QZV835" s="230"/>
      <c r="QZW835" s="230"/>
      <c r="QZX835" s="230"/>
      <c r="QZY835" s="230"/>
      <c r="QZZ835" s="230"/>
      <c r="RAA835" s="230"/>
      <c r="RAB835" s="230"/>
      <c r="RAC835" s="230"/>
      <c r="RAD835" s="230"/>
      <c r="RAE835" s="230"/>
      <c r="RAF835" s="230"/>
      <c r="RAG835" s="230"/>
      <c r="RAH835" s="230"/>
      <c r="RAI835" s="230"/>
      <c r="RAJ835" s="230"/>
      <c r="RAK835" s="230"/>
      <c r="RAL835" s="230"/>
      <c r="RAM835" s="230"/>
      <c r="RAN835" s="230"/>
      <c r="RAO835" s="230"/>
      <c r="RAP835" s="230"/>
      <c r="RAQ835" s="230"/>
      <c r="RAR835" s="230"/>
      <c r="RAS835" s="230"/>
      <c r="RAT835" s="230"/>
      <c r="RAU835" s="230"/>
      <c r="RAV835" s="230"/>
      <c r="RAW835" s="230"/>
      <c r="RAX835" s="230"/>
      <c r="RAY835" s="230"/>
      <c r="RAZ835" s="230"/>
      <c r="RBA835" s="230"/>
      <c r="RBB835" s="230"/>
      <c r="RBC835" s="230"/>
      <c r="RBD835" s="230"/>
      <c r="RBE835" s="230"/>
      <c r="RBF835" s="230"/>
      <c r="RBG835" s="230"/>
      <c r="RBH835" s="230"/>
      <c r="RBI835" s="230"/>
      <c r="RBJ835" s="230"/>
      <c r="RBK835" s="230"/>
      <c r="RBL835" s="230"/>
      <c r="RBM835" s="230"/>
      <c r="RBN835" s="230"/>
      <c r="RBO835" s="230"/>
      <c r="RBP835" s="230"/>
      <c r="RBQ835" s="230"/>
      <c r="RBR835" s="230"/>
      <c r="RBS835" s="230"/>
      <c r="RBT835" s="230"/>
      <c r="RBU835" s="230"/>
      <c r="RBV835" s="230"/>
      <c r="RBW835" s="230"/>
      <c r="RBX835" s="230"/>
      <c r="RBY835" s="230"/>
      <c r="RBZ835" s="230"/>
      <c r="RCA835" s="230"/>
      <c r="RCB835" s="230"/>
      <c r="RCC835" s="230"/>
      <c r="RCD835" s="230"/>
      <c r="RCE835" s="230"/>
      <c r="RCF835" s="230"/>
      <c r="RCG835" s="230"/>
      <c r="RCH835" s="230"/>
      <c r="RCI835" s="230"/>
      <c r="RCJ835" s="230"/>
      <c r="RCK835" s="230"/>
      <c r="RCL835" s="230"/>
      <c r="RCM835" s="230"/>
      <c r="RCN835" s="230"/>
      <c r="RCO835" s="230"/>
      <c r="RCP835" s="230"/>
      <c r="RCQ835" s="230"/>
      <c r="RCR835" s="230"/>
      <c r="RCS835" s="230"/>
      <c r="RCT835" s="230"/>
      <c r="RCU835" s="230"/>
      <c r="RCV835" s="230"/>
      <c r="RCW835" s="230"/>
      <c r="RCX835" s="230"/>
      <c r="RCY835" s="230"/>
      <c r="RCZ835" s="230"/>
      <c r="RDA835" s="230"/>
      <c r="RDB835" s="230"/>
      <c r="RDC835" s="230"/>
      <c r="RDD835" s="230"/>
      <c r="RDE835" s="230"/>
      <c r="RDF835" s="230"/>
      <c r="RDG835" s="230"/>
      <c r="RDH835" s="230"/>
      <c r="RDI835" s="230"/>
      <c r="RDJ835" s="230"/>
      <c r="RDK835" s="230"/>
      <c r="RDL835" s="230"/>
      <c r="RDM835" s="230"/>
      <c r="RDN835" s="230"/>
      <c r="RDO835" s="230"/>
      <c r="RDP835" s="230"/>
      <c r="RDQ835" s="230"/>
      <c r="RDR835" s="230"/>
      <c r="RDS835" s="230"/>
      <c r="RDT835" s="230"/>
      <c r="RDU835" s="230"/>
      <c r="RDV835" s="230"/>
      <c r="RDW835" s="230"/>
      <c r="RDX835" s="230"/>
      <c r="RDY835" s="230"/>
      <c r="RDZ835" s="230"/>
      <c r="REA835" s="230"/>
      <c r="REB835" s="230"/>
      <c r="REC835" s="230"/>
      <c r="RED835" s="230"/>
      <c r="REE835" s="230"/>
      <c r="REF835" s="230"/>
      <c r="REG835" s="230"/>
      <c r="REH835" s="230"/>
      <c r="REI835" s="230"/>
      <c r="REJ835" s="230"/>
      <c r="REK835" s="230"/>
      <c r="REL835" s="230"/>
      <c r="REM835" s="230"/>
      <c r="REN835" s="230"/>
      <c r="REO835" s="230"/>
      <c r="REP835" s="230"/>
      <c r="REQ835" s="230"/>
      <c r="RER835" s="230"/>
      <c r="RES835" s="230"/>
      <c r="RET835" s="230"/>
      <c r="REU835" s="230"/>
      <c r="REV835" s="230"/>
      <c r="REW835" s="230"/>
      <c r="REX835" s="230"/>
      <c r="REY835" s="230"/>
      <c r="REZ835" s="230"/>
      <c r="RFA835" s="230"/>
      <c r="RFB835" s="230"/>
      <c r="RFC835" s="230"/>
      <c r="RFD835" s="230"/>
      <c r="RFE835" s="230"/>
      <c r="RFF835" s="230"/>
      <c r="RFG835" s="230"/>
      <c r="RFH835" s="230"/>
      <c r="RFI835" s="230"/>
      <c r="RFJ835" s="230"/>
      <c r="RFK835" s="230"/>
      <c r="RFL835" s="230"/>
      <c r="RFM835" s="230"/>
      <c r="RFN835" s="230"/>
      <c r="RFO835" s="230"/>
      <c r="RFP835" s="230"/>
      <c r="RFQ835" s="230"/>
      <c r="RFR835" s="230"/>
      <c r="RFS835" s="230"/>
      <c r="RFT835" s="230"/>
      <c r="RFU835" s="230"/>
      <c r="RFV835" s="230"/>
      <c r="RFW835" s="230"/>
      <c r="RFX835" s="230"/>
      <c r="RFY835" s="230"/>
      <c r="RFZ835" s="230"/>
      <c r="RGA835" s="230"/>
      <c r="RGB835" s="230"/>
      <c r="RGC835" s="230"/>
      <c r="RGD835" s="230"/>
      <c r="RGE835" s="230"/>
      <c r="RGF835" s="230"/>
      <c r="RGG835" s="230"/>
      <c r="RGH835" s="230"/>
      <c r="RGI835" s="230"/>
      <c r="RGJ835" s="230"/>
      <c r="RGK835" s="230"/>
      <c r="RGL835" s="230"/>
      <c r="RGM835" s="230"/>
      <c r="RGN835" s="230"/>
      <c r="RGO835" s="230"/>
      <c r="RGP835" s="230"/>
      <c r="RGQ835" s="230"/>
      <c r="RGR835" s="230"/>
      <c r="RGS835" s="230"/>
      <c r="RGT835" s="230"/>
      <c r="RGU835" s="230"/>
      <c r="RGV835" s="230"/>
      <c r="RGW835" s="230"/>
      <c r="RGX835" s="230"/>
      <c r="RGY835" s="230"/>
      <c r="RGZ835" s="230"/>
      <c r="RHA835" s="230"/>
      <c r="RHB835" s="230"/>
      <c r="RHC835" s="230"/>
      <c r="RHD835" s="230"/>
      <c r="RHE835" s="230"/>
      <c r="RHF835" s="230"/>
      <c r="RHG835" s="230"/>
      <c r="RHH835" s="230"/>
      <c r="RHI835" s="230"/>
      <c r="RHJ835" s="230"/>
      <c r="RHK835" s="230"/>
      <c r="RHL835" s="230"/>
      <c r="RHM835" s="230"/>
      <c r="RHN835" s="230"/>
      <c r="RHO835" s="230"/>
      <c r="RHP835" s="230"/>
      <c r="RHQ835" s="230"/>
      <c r="RHR835" s="230"/>
      <c r="RHS835" s="230"/>
      <c r="RHT835" s="230"/>
      <c r="RHU835" s="230"/>
      <c r="RHV835" s="230"/>
      <c r="RHW835" s="230"/>
      <c r="RHX835" s="230"/>
      <c r="RHY835" s="230"/>
      <c r="RHZ835" s="230"/>
      <c r="RIA835" s="230"/>
      <c r="RIB835" s="230"/>
      <c r="RIC835" s="230"/>
      <c r="RID835" s="230"/>
      <c r="RIE835" s="230"/>
      <c r="RIF835" s="230"/>
      <c r="RIG835" s="230"/>
      <c r="RIH835" s="230"/>
      <c r="RII835" s="230"/>
      <c r="RIJ835" s="230"/>
      <c r="RIK835" s="230"/>
      <c r="RIL835" s="230"/>
      <c r="RIM835" s="230"/>
      <c r="RIN835" s="230"/>
      <c r="RIO835" s="230"/>
      <c r="RIP835" s="230"/>
      <c r="RIQ835" s="230"/>
      <c r="RIR835" s="230"/>
      <c r="RIS835" s="230"/>
      <c r="RIT835" s="230"/>
      <c r="RIU835" s="230"/>
      <c r="RIV835" s="230"/>
      <c r="RIW835" s="230"/>
      <c r="RIX835" s="230"/>
      <c r="RIY835" s="230"/>
      <c r="RIZ835" s="230"/>
      <c r="RJA835" s="230"/>
      <c r="RJB835" s="230"/>
      <c r="RJC835" s="230"/>
      <c r="RJD835" s="230"/>
      <c r="RJE835" s="230"/>
      <c r="RJF835" s="230"/>
      <c r="RJG835" s="230"/>
      <c r="RJH835" s="230"/>
      <c r="RJI835" s="230"/>
      <c r="RJJ835" s="230"/>
      <c r="RJK835" s="230"/>
      <c r="RJL835" s="230"/>
      <c r="RJM835" s="230"/>
      <c r="RJN835" s="230"/>
      <c r="RJO835" s="230"/>
      <c r="RJP835" s="230"/>
      <c r="RJQ835" s="230"/>
      <c r="RJR835" s="230"/>
      <c r="RJS835" s="230"/>
      <c r="RJT835" s="230"/>
      <c r="RJU835" s="230"/>
      <c r="RJV835" s="230"/>
      <c r="RJW835" s="230"/>
      <c r="RJX835" s="230"/>
      <c r="RJY835" s="230"/>
      <c r="RJZ835" s="230"/>
      <c r="RKA835" s="230"/>
      <c r="RKB835" s="230"/>
      <c r="RKC835" s="230"/>
      <c r="RKD835" s="230"/>
      <c r="RKE835" s="230"/>
      <c r="RKF835" s="230"/>
      <c r="RKG835" s="230"/>
      <c r="RKH835" s="230"/>
      <c r="RKI835" s="230"/>
      <c r="RKJ835" s="230"/>
      <c r="RKK835" s="230"/>
      <c r="RKL835" s="230"/>
      <c r="RKM835" s="230"/>
      <c r="RKN835" s="230"/>
      <c r="RKO835" s="230"/>
      <c r="RKP835" s="230"/>
      <c r="RKQ835" s="230"/>
      <c r="RKR835" s="230"/>
      <c r="RKS835" s="230"/>
      <c r="RKT835" s="230"/>
      <c r="RKU835" s="230"/>
      <c r="RKV835" s="230"/>
      <c r="RKW835" s="230"/>
      <c r="RKX835" s="230"/>
      <c r="RKY835" s="230"/>
      <c r="RKZ835" s="230"/>
      <c r="RLA835" s="230"/>
      <c r="RLB835" s="230"/>
      <c r="RLC835" s="230"/>
      <c r="RLD835" s="230"/>
      <c r="RLE835" s="230"/>
      <c r="RLF835" s="230"/>
      <c r="RLG835" s="230"/>
      <c r="RLH835" s="230"/>
      <c r="RLI835" s="230"/>
      <c r="RLJ835" s="230"/>
      <c r="RLK835" s="230"/>
      <c r="RLL835" s="230"/>
      <c r="RLM835" s="230"/>
      <c r="RLN835" s="230"/>
      <c r="RLO835" s="230"/>
      <c r="RLP835" s="230"/>
      <c r="RLQ835" s="230"/>
      <c r="RLR835" s="230"/>
      <c r="RLS835" s="230"/>
      <c r="RLT835" s="230"/>
      <c r="RLU835" s="230"/>
      <c r="RLV835" s="230"/>
      <c r="RLW835" s="230"/>
      <c r="RLX835" s="230"/>
      <c r="RLY835" s="230"/>
      <c r="RLZ835" s="230"/>
      <c r="RMA835" s="230"/>
      <c r="RMB835" s="230"/>
      <c r="RMC835" s="230"/>
      <c r="RMD835" s="230"/>
      <c r="RME835" s="230"/>
      <c r="RMF835" s="230"/>
      <c r="RMG835" s="230"/>
      <c r="RMH835" s="230"/>
      <c r="RMI835" s="230"/>
      <c r="RMJ835" s="230"/>
      <c r="RMK835" s="230"/>
      <c r="RML835" s="230"/>
      <c r="RMM835" s="230"/>
      <c r="RMN835" s="230"/>
      <c r="RMO835" s="230"/>
      <c r="RMP835" s="230"/>
      <c r="RMQ835" s="230"/>
      <c r="RMR835" s="230"/>
      <c r="RMS835" s="230"/>
      <c r="RMT835" s="230"/>
      <c r="RMU835" s="230"/>
      <c r="RMV835" s="230"/>
      <c r="RMW835" s="230"/>
      <c r="RMX835" s="230"/>
      <c r="RMY835" s="230"/>
      <c r="RMZ835" s="230"/>
      <c r="RNA835" s="230"/>
      <c r="RNB835" s="230"/>
      <c r="RNC835" s="230"/>
      <c r="RND835" s="230"/>
      <c r="RNE835" s="230"/>
      <c r="RNF835" s="230"/>
      <c r="RNG835" s="230"/>
      <c r="RNH835" s="230"/>
      <c r="RNI835" s="230"/>
      <c r="RNJ835" s="230"/>
      <c r="RNK835" s="230"/>
      <c r="RNL835" s="230"/>
      <c r="RNM835" s="230"/>
      <c r="RNN835" s="230"/>
      <c r="RNO835" s="230"/>
      <c r="RNP835" s="230"/>
      <c r="RNQ835" s="230"/>
      <c r="RNR835" s="230"/>
      <c r="RNS835" s="230"/>
      <c r="RNT835" s="230"/>
      <c r="RNU835" s="230"/>
      <c r="RNV835" s="230"/>
      <c r="RNW835" s="230"/>
      <c r="RNX835" s="230"/>
      <c r="RNY835" s="230"/>
      <c r="RNZ835" s="230"/>
      <c r="ROA835" s="230"/>
      <c r="ROB835" s="230"/>
      <c r="ROC835" s="230"/>
      <c r="ROD835" s="230"/>
      <c r="ROE835" s="230"/>
      <c r="ROF835" s="230"/>
      <c r="ROG835" s="230"/>
      <c r="ROH835" s="230"/>
      <c r="ROI835" s="230"/>
      <c r="ROJ835" s="230"/>
      <c r="ROK835" s="230"/>
      <c r="ROL835" s="230"/>
      <c r="ROM835" s="230"/>
      <c r="RON835" s="230"/>
      <c r="ROO835" s="230"/>
      <c r="ROP835" s="230"/>
      <c r="ROQ835" s="230"/>
      <c r="ROR835" s="230"/>
      <c r="ROS835" s="230"/>
      <c r="ROT835" s="230"/>
      <c r="ROU835" s="230"/>
      <c r="ROV835" s="230"/>
      <c r="ROW835" s="230"/>
      <c r="ROX835" s="230"/>
      <c r="ROY835" s="230"/>
      <c r="ROZ835" s="230"/>
      <c r="RPA835" s="230"/>
      <c r="RPB835" s="230"/>
      <c r="RPC835" s="230"/>
      <c r="RPD835" s="230"/>
      <c r="RPE835" s="230"/>
      <c r="RPF835" s="230"/>
      <c r="RPG835" s="230"/>
      <c r="RPH835" s="230"/>
      <c r="RPI835" s="230"/>
      <c r="RPJ835" s="230"/>
      <c r="RPK835" s="230"/>
      <c r="RPL835" s="230"/>
      <c r="RPM835" s="230"/>
      <c r="RPN835" s="230"/>
      <c r="RPO835" s="230"/>
      <c r="RPP835" s="230"/>
      <c r="RPQ835" s="230"/>
      <c r="RPR835" s="230"/>
      <c r="RPS835" s="230"/>
      <c r="RPT835" s="230"/>
      <c r="RPU835" s="230"/>
      <c r="RPV835" s="230"/>
      <c r="RPW835" s="230"/>
      <c r="RPX835" s="230"/>
      <c r="RPY835" s="230"/>
      <c r="RPZ835" s="230"/>
      <c r="RQA835" s="230"/>
      <c r="RQB835" s="230"/>
      <c r="RQC835" s="230"/>
      <c r="RQD835" s="230"/>
      <c r="RQE835" s="230"/>
      <c r="RQF835" s="230"/>
      <c r="RQG835" s="230"/>
      <c r="RQH835" s="230"/>
      <c r="RQI835" s="230"/>
      <c r="RQJ835" s="230"/>
      <c r="RQK835" s="230"/>
      <c r="RQL835" s="230"/>
      <c r="RQM835" s="230"/>
      <c r="RQN835" s="230"/>
      <c r="RQO835" s="230"/>
      <c r="RQP835" s="230"/>
      <c r="RQQ835" s="230"/>
      <c r="RQR835" s="230"/>
      <c r="RQS835" s="230"/>
      <c r="RQT835" s="230"/>
      <c r="RQU835" s="230"/>
      <c r="RQV835" s="230"/>
      <c r="RQW835" s="230"/>
      <c r="RQX835" s="230"/>
      <c r="RQY835" s="230"/>
      <c r="RQZ835" s="230"/>
      <c r="RRA835" s="230"/>
      <c r="RRB835" s="230"/>
      <c r="RRC835" s="230"/>
      <c r="RRD835" s="230"/>
      <c r="RRE835" s="230"/>
      <c r="RRF835" s="230"/>
      <c r="RRG835" s="230"/>
      <c r="RRH835" s="230"/>
      <c r="RRI835" s="230"/>
      <c r="RRJ835" s="230"/>
      <c r="RRK835" s="230"/>
      <c r="RRL835" s="230"/>
      <c r="RRM835" s="230"/>
      <c r="RRN835" s="230"/>
      <c r="RRO835" s="230"/>
      <c r="RRP835" s="230"/>
      <c r="RRQ835" s="230"/>
      <c r="RRR835" s="230"/>
      <c r="RRS835" s="230"/>
      <c r="RRT835" s="230"/>
      <c r="RRU835" s="230"/>
      <c r="RRV835" s="230"/>
      <c r="RRW835" s="230"/>
      <c r="RRX835" s="230"/>
      <c r="RRY835" s="230"/>
      <c r="RRZ835" s="230"/>
      <c r="RSA835" s="230"/>
      <c r="RSB835" s="230"/>
      <c r="RSC835" s="230"/>
      <c r="RSD835" s="230"/>
      <c r="RSE835" s="230"/>
      <c r="RSF835" s="230"/>
      <c r="RSG835" s="230"/>
      <c r="RSH835" s="230"/>
      <c r="RSI835" s="230"/>
      <c r="RSJ835" s="230"/>
      <c r="RSK835" s="230"/>
      <c r="RSL835" s="230"/>
      <c r="RSM835" s="230"/>
      <c r="RSN835" s="230"/>
      <c r="RSO835" s="230"/>
      <c r="RSP835" s="230"/>
      <c r="RSQ835" s="230"/>
      <c r="RSR835" s="230"/>
      <c r="RSS835" s="230"/>
      <c r="RST835" s="230"/>
      <c r="RSU835" s="230"/>
      <c r="RSV835" s="230"/>
      <c r="RSW835" s="230"/>
      <c r="RSX835" s="230"/>
      <c r="RSY835" s="230"/>
      <c r="RSZ835" s="230"/>
      <c r="RTA835" s="230"/>
      <c r="RTB835" s="230"/>
      <c r="RTC835" s="230"/>
      <c r="RTD835" s="230"/>
      <c r="RTE835" s="230"/>
      <c r="RTF835" s="230"/>
      <c r="RTG835" s="230"/>
      <c r="RTH835" s="230"/>
      <c r="RTI835" s="230"/>
      <c r="RTJ835" s="230"/>
      <c r="RTK835" s="230"/>
      <c r="RTL835" s="230"/>
      <c r="RTM835" s="230"/>
      <c r="RTN835" s="230"/>
      <c r="RTO835" s="230"/>
      <c r="RTP835" s="230"/>
      <c r="RTQ835" s="230"/>
      <c r="RTR835" s="230"/>
      <c r="RTS835" s="230"/>
      <c r="RTT835" s="230"/>
      <c r="RTU835" s="230"/>
      <c r="RTV835" s="230"/>
      <c r="RTW835" s="230"/>
      <c r="RTX835" s="230"/>
      <c r="RTY835" s="230"/>
      <c r="RTZ835" s="230"/>
      <c r="RUA835" s="230"/>
      <c r="RUB835" s="230"/>
      <c r="RUC835" s="230"/>
      <c r="RUD835" s="230"/>
      <c r="RUE835" s="230"/>
      <c r="RUF835" s="230"/>
      <c r="RUG835" s="230"/>
      <c r="RUH835" s="230"/>
      <c r="RUI835" s="230"/>
      <c r="RUJ835" s="230"/>
      <c r="RUK835" s="230"/>
      <c r="RUL835" s="230"/>
      <c r="RUM835" s="230"/>
      <c r="RUN835" s="230"/>
      <c r="RUO835" s="230"/>
      <c r="RUP835" s="230"/>
      <c r="RUQ835" s="230"/>
      <c r="RUR835" s="230"/>
      <c r="RUS835" s="230"/>
      <c r="RUT835" s="230"/>
      <c r="RUU835" s="230"/>
      <c r="RUV835" s="230"/>
      <c r="RUW835" s="230"/>
      <c r="RUX835" s="230"/>
      <c r="RUY835" s="230"/>
      <c r="RUZ835" s="230"/>
      <c r="RVA835" s="230"/>
      <c r="RVB835" s="230"/>
      <c r="RVC835" s="230"/>
      <c r="RVD835" s="230"/>
      <c r="RVE835" s="230"/>
      <c r="RVF835" s="230"/>
      <c r="RVG835" s="230"/>
      <c r="RVH835" s="230"/>
      <c r="RVI835" s="230"/>
      <c r="RVJ835" s="230"/>
      <c r="RVK835" s="230"/>
      <c r="RVL835" s="230"/>
      <c r="RVM835" s="230"/>
      <c r="RVN835" s="230"/>
      <c r="RVO835" s="230"/>
      <c r="RVP835" s="230"/>
      <c r="RVQ835" s="230"/>
      <c r="RVR835" s="230"/>
      <c r="RVS835" s="230"/>
      <c r="RVT835" s="230"/>
      <c r="RVU835" s="230"/>
      <c r="RVV835" s="230"/>
      <c r="RVW835" s="230"/>
      <c r="RVX835" s="230"/>
      <c r="RVY835" s="230"/>
      <c r="RVZ835" s="230"/>
      <c r="RWA835" s="230"/>
      <c r="RWB835" s="230"/>
      <c r="RWC835" s="230"/>
      <c r="RWD835" s="230"/>
      <c r="RWE835" s="230"/>
      <c r="RWF835" s="230"/>
      <c r="RWG835" s="230"/>
      <c r="RWH835" s="230"/>
      <c r="RWI835" s="230"/>
      <c r="RWJ835" s="230"/>
      <c r="RWK835" s="230"/>
      <c r="RWL835" s="230"/>
      <c r="RWM835" s="230"/>
      <c r="RWN835" s="230"/>
      <c r="RWO835" s="230"/>
      <c r="RWP835" s="230"/>
      <c r="RWQ835" s="230"/>
      <c r="RWR835" s="230"/>
      <c r="RWS835" s="230"/>
      <c r="RWT835" s="230"/>
      <c r="RWU835" s="230"/>
      <c r="RWV835" s="230"/>
      <c r="RWW835" s="230"/>
      <c r="RWX835" s="230"/>
      <c r="RWY835" s="230"/>
      <c r="RWZ835" s="230"/>
      <c r="RXA835" s="230"/>
      <c r="RXB835" s="230"/>
      <c r="RXC835" s="230"/>
      <c r="RXD835" s="230"/>
      <c r="RXE835" s="230"/>
      <c r="RXF835" s="230"/>
      <c r="RXG835" s="230"/>
      <c r="RXH835" s="230"/>
      <c r="RXI835" s="230"/>
      <c r="RXJ835" s="230"/>
      <c r="RXK835" s="230"/>
      <c r="RXL835" s="230"/>
      <c r="RXM835" s="230"/>
      <c r="RXN835" s="230"/>
      <c r="RXO835" s="230"/>
      <c r="RXP835" s="230"/>
      <c r="RXQ835" s="230"/>
      <c r="RXR835" s="230"/>
      <c r="RXS835" s="230"/>
      <c r="RXT835" s="230"/>
      <c r="RXU835" s="230"/>
      <c r="RXV835" s="230"/>
      <c r="RXW835" s="230"/>
      <c r="RXX835" s="230"/>
      <c r="RXY835" s="230"/>
      <c r="RXZ835" s="230"/>
      <c r="RYA835" s="230"/>
      <c r="RYB835" s="230"/>
      <c r="RYC835" s="230"/>
      <c r="RYD835" s="230"/>
      <c r="RYE835" s="230"/>
      <c r="RYF835" s="230"/>
      <c r="RYG835" s="230"/>
      <c r="RYH835" s="230"/>
      <c r="RYI835" s="230"/>
      <c r="RYJ835" s="230"/>
      <c r="RYK835" s="230"/>
      <c r="RYL835" s="230"/>
      <c r="RYM835" s="230"/>
      <c r="RYN835" s="230"/>
      <c r="RYO835" s="230"/>
      <c r="RYP835" s="230"/>
      <c r="RYQ835" s="230"/>
      <c r="RYR835" s="230"/>
      <c r="RYS835" s="230"/>
      <c r="RYT835" s="230"/>
      <c r="RYU835" s="230"/>
      <c r="RYV835" s="230"/>
      <c r="RYW835" s="230"/>
      <c r="RYX835" s="230"/>
      <c r="RYY835" s="230"/>
      <c r="RYZ835" s="230"/>
      <c r="RZA835" s="230"/>
      <c r="RZB835" s="230"/>
      <c r="RZC835" s="230"/>
      <c r="RZD835" s="230"/>
      <c r="RZE835" s="230"/>
      <c r="RZF835" s="230"/>
      <c r="RZG835" s="230"/>
      <c r="RZH835" s="230"/>
      <c r="RZI835" s="230"/>
      <c r="RZJ835" s="230"/>
      <c r="RZK835" s="230"/>
      <c r="RZL835" s="230"/>
      <c r="RZM835" s="230"/>
      <c r="RZN835" s="230"/>
      <c r="RZO835" s="230"/>
      <c r="RZP835" s="230"/>
      <c r="RZQ835" s="230"/>
      <c r="RZR835" s="230"/>
      <c r="RZS835" s="230"/>
      <c r="RZT835" s="230"/>
      <c r="RZU835" s="230"/>
      <c r="RZV835" s="230"/>
      <c r="RZW835" s="230"/>
      <c r="RZX835" s="230"/>
      <c r="RZY835" s="230"/>
      <c r="RZZ835" s="230"/>
      <c r="SAA835" s="230"/>
      <c r="SAB835" s="230"/>
      <c r="SAC835" s="230"/>
      <c r="SAD835" s="230"/>
      <c r="SAE835" s="230"/>
      <c r="SAF835" s="230"/>
      <c r="SAG835" s="230"/>
      <c r="SAH835" s="230"/>
      <c r="SAI835" s="230"/>
      <c r="SAJ835" s="230"/>
      <c r="SAK835" s="230"/>
      <c r="SAL835" s="230"/>
      <c r="SAM835" s="230"/>
      <c r="SAN835" s="230"/>
      <c r="SAO835" s="230"/>
      <c r="SAP835" s="230"/>
      <c r="SAQ835" s="230"/>
      <c r="SAR835" s="230"/>
      <c r="SAS835" s="230"/>
      <c r="SAT835" s="230"/>
      <c r="SAU835" s="230"/>
      <c r="SAV835" s="230"/>
      <c r="SAW835" s="230"/>
      <c r="SAX835" s="230"/>
      <c r="SAY835" s="230"/>
      <c r="SAZ835" s="230"/>
      <c r="SBA835" s="230"/>
      <c r="SBB835" s="230"/>
      <c r="SBC835" s="230"/>
      <c r="SBD835" s="230"/>
      <c r="SBE835" s="230"/>
      <c r="SBF835" s="230"/>
      <c r="SBG835" s="230"/>
      <c r="SBH835" s="230"/>
      <c r="SBI835" s="230"/>
      <c r="SBJ835" s="230"/>
      <c r="SBK835" s="230"/>
      <c r="SBL835" s="230"/>
      <c r="SBM835" s="230"/>
      <c r="SBN835" s="230"/>
      <c r="SBO835" s="230"/>
      <c r="SBP835" s="230"/>
      <c r="SBQ835" s="230"/>
      <c r="SBR835" s="230"/>
      <c r="SBS835" s="230"/>
      <c r="SBT835" s="230"/>
      <c r="SBU835" s="230"/>
      <c r="SBV835" s="230"/>
      <c r="SBW835" s="230"/>
      <c r="SBX835" s="230"/>
      <c r="SBY835" s="230"/>
      <c r="SBZ835" s="230"/>
      <c r="SCA835" s="230"/>
      <c r="SCB835" s="230"/>
      <c r="SCC835" s="230"/>
      <c r="SCD835" s="230"/>
      <c r="SCE835" s="230"/>
      <c r="SCF835" s="230"/>
      <c r="SCG835" s="230"/>
      <c r="SCH835" s="230"/>
      <c r="SCI835" s="230"/>
      <c r="SCJ835" s="230"/>
      <c r="SCK835" s="230"/>
      <c r="SCL835" s="230"/>
      <c r="SCM835" s="230"/>
      <c r="SCN835" s="230"/>
      <c r="SCO835" s="230"/>
      <c r="SCP835" s="230"/>
      <c r="SCQ835" s="230"/>
      <c r="SCR835" s="230"/>
      <c r="SCS835" s="230"/>
      <c r="SCT835" s="230"/>
      <c r="SCU835" s="230"/>
      <c r="SCV835" s="230"/>
      <c r="SCW835" s="230"/>
      <c r="SCX835" s="230"/>
      <c r="SCY835" s="230"/>
      <c r="SCZ835" s="230"/>
      <c r="SDA835" s="230"/>
      <c r="SDB835" s="230"/>
      <c r="SDC835" s="230"/>
      <c r="SDD835" s="230"/>
      <c r="SDE835" s="230"/>
      <c r="SDF835" s="230"/>
      <c r="SDG835" s="230"/>
      <c r="SDH835" s="230"/>
      <c r="SDI835" s="230"/>
      <c r="SDJ835" s="230"/>
      <c r="SDK835" s="230"/>
      <c r="SDL835" s="230"/>
      <c r="SDM835" s="230"/>
      <c r="SDN835" s="230"/>
      <c r="SDO835" s="230"/>
      <c r="SDP835" s="230"/>
      <c r="SDQ835" s="230"/>
      <c r="SDR835" s="230"/>
      <c r="SDS835" s="230"/>
      <c r="SDT835" s="230"/>
      <c r="SDU835" s="230"/>
      <c r="SDV835" s="230"/>
      <c r="SDW835" s="230"/>
      <c r="SDX835" s="230"/>
      <c r="SDY835" s="230"/>
      <c r="SDZ835" s="230"/>
      <c r="SEA835" s="230"/>
      <c r="SEB835" s="230"/>
      <c r="SEC835" s="230"/>
      <c r="SED835" s="230"/>
      <c r="SEE835" s="230"/>
      <c r="SEF835" s="230"/>
      <c r="SEG835" s="230"/>
      <c r="SEH835" s="230"/>
      <c r="SEI835" s="230"/>
      <c r="SEJ835" s="230"/>
      <c r="SEK835" s="230"/>
      <c r="SEL835" s="230"/>
      <c r="SEM835" s="230"/>
      <c r="SEN835" s="230"/>
      <c r="SEO835" s="230"/>
      <c r="SEP835" s="230"/>
      <c r="SEQ835" s="230"/>
      <c r="SER835" s="230"/>
      <c r="SES835" s="230"/>
      <c r="SET835" s="230"/>
      <c r="SEU835" s="230"/>
      <c r="SEV835" s="230"/>
      <c r="SEW835" s="230"/>
      <c r="SEX835" s="230"/>
      <c r="SEY835" s="230"/>
      <c r="SEZ835" s="230"/>
      <c r="SFA835" s="230"/>
      <c r="SFB835" s="230"/>
      <c r="SFC835" s="230"/>
      <c r="SFD835" s="230"/>
      <c r="SFE835" s="230"/>
      <c r="SFF835" s="230"/>
      <c r="SFG835" s="230"/>
      <c r="SFH835" s="230"/>
      <c r="SFI835" s="230"/>
      <c r="SFJ835" s="230"/>
      <c r="SFK835" s="230"/>
      <c r="SFL835" s="230"/>
      <c r="SFM835" s="230"/>
      <c r="SFN835" s="230"/>
      <c r="SFO835" s="230"/>
      <c r="SFP835" s="230"/>
      <c r="SFQ835" s="230"/>
      <c r="SFR835" s="230"/>
      <c r="SFS835" s="230"/>
      <c r="SFT835" s="230"/>
      <c r="SFU835" s="230"/>
      <c r="SFV835" s="230"/>
      <c r="SFW835" s="230"/>
      <c r="SFX835" s="230"/>
      <c r="SFY835" s="230"/>
      <c r="SFZ835" s="230"/>
      <c r="SGA835" s="230"/>
      <c r="SGB835" s="230"/>
      <c r="SGC835" s="230"/>
      <c r="SGD835" s="230"/>
      <c r="SGE835" s="230"/>
      <c r="SGF835" s="230"/>
      <c r="SGG835" s="230"/>
      <c r="SGH835" s="230"/>
      <c r="SGI835" s="230"/>
      <c r="SGJ835" s="230"/>
      <c r="SGK835" s="230"/>
      <c r="SGL835" s="230"/>
      <c r="SGM835" s="230"/>
      <c r="SGN835" s="230"/>
      <c r="SGO835" s="230"/>
      <c r="SGP835" s="230"/>
      <c r="SGQ835" s="230"/>
      <c r="SGR835" s="230"/>
      <c r="SGS835" s="230"/>
      <c r="SGT835" s="230"/>
      <c r="SGU835" s="230"/>
      <c r="SGV835" s="230"/>
      <c r="SGW835" s="230"/>
      <c r="SGX835" s="230"/>
      <c r="SGY835" s="230"/>
      <c r="SGZ835" s="230"/>
      <c r="SHA835" s="230"/>
      <c r="SHB835" s="230"/>
      <c r="SHC835" s="230"/>
      <c r="SHD835" s="230"/>
      <c r="SHE835" s="230"/>
      <c r="SHF835" s="230"/>
      <c r="SHG835" s="230"/>
      <c r="SHH835" s="230"/>
      <c r="SHI835" s="230"/>
      <c r="SHJ835" s="230"/>
      <c r="SHK835" s="230"/>
      <c r="SHL835" s="230"/>
      <c r="SHM835" s="230"/>
      <c r="SHN835" s="230"/>
      <c r="SHO835" s="230"/>
      <c r="SHP835" s="230"/>
      <c r="SHQ835" s="230"/>
      <c r="SHR835" s="230"/>
      <c r="SHS835" s="230"/>
      <c r="SHT835" s="230"/>
      <c r="SHU835" s="230"/>
      <c r="SHV835" s="230"/>
      <c r="SHW835" s="230"/>
      <c r="SHX835" s="230"/>
      <c r="SHY835" s="230"/>
      <c r="SHZ835" s="230"/>
      <c r="SIA835" s="230"/>
      <c r="SIB835" s="230"/>
      <c r="SIC835" s="230"/>
      <c r="SID835" s="230"/>
      <c r="SIE835" s="230"/>
      <c r="SIF835" s="230"/>
      <c r="SIG835" s="230"/>
      <c r="SIH835" s="230"/>
      <c r="SII835" s="230"/>
      <c r="SIJ835" s="230"/>
      <c r="SIK835" s="230"/>
      <c r="SIL835" s="230"/>
      <c r="SIM835" s="230"/>
      <c r="SIN835" s="230"/>
      <c r="SIO835" s="230"/>
      <c r="SIP835" s="230"/>
      <c r="SIQ835" s="230"/>
      <c r="SIR835" s="230"/>
      <c r="SIS835" s="230"/>
      <c r="SIT835" s="230"/>
      <c r="SIU835" s="230"/>
      <c r="SIV835" s="230"/>
      <c r="SIW835" s="230"/>
      <c r="SIX835" s="230"/>
      <c r="SIY835" s="230"/>
      <c r="SIZ835" s="230"/>
      <c r="SJA835" s="230"/>
      <c r="SJB835" s="230"/>
      <c r="SJC835" s="230"/>
      <c r="SJD835" s="230"/>
      <c r="SJE835" s="230"/>
      <c r="SJF835" s="230"/>
      <c r="SJG835" s="230"/>
      <c r="SJH835" s="230"/>
      <c r="SJI835" s="230"/>
      <c r="SJJ835" s="230"/>
      <c r="SJK835" s="230"/>
      <c r="SJL835" s="230"/>
      <c r="SJM835" s="230"/>
      <c r="SJN835" s="230"/>
      <c r="SJO835" s="230"/>
      <c r="SJP835" s="230"/>
      <c r="SJQ835" s="230"/>
      <c r="SJR835" s="230"/>
      <c r="SJS835" s="230"/>
      <c r="SJT835" s="230"/>
      <c r="SJU835" s="230"/>
      <c r="SJV835" s="230"/>
      <c r="SJW835" s="230"/>
      <c r="SJX835" s="230"/>
      <c r="SJY835" s="230"/>
      <c r="SJZ835" s="230"/>
      <c r="SKA835" s="230"/>
      <c r="SKB835" s="230"/>
      <c r="SKC835" s="230"/>
      <c r="SKD835" s="230"/>
      <c r="SKE835" s="230"/>
      <c r="SKF835" s="230"/>
      <c r="SKG835" s="230"/>
      <c r="SKH835" s="230"/>
      <c r="SKI835" s="230"/>
      <c r="SKJ835" s="230"/>
      <c r="SKK835" s="230"/>
      <c r="SKL835" s="230"/>
      <c r="SKM835" s="230"/>
      <c r="SKN835" s="230"/>
      <c r="SKO835" s="230"/>
      <c r="SKP835" s="230"/>
      <c r="SKQ835" s="230"/>
      <c r="SKR835" s="230"/>
      <c r="SKS835" s="230"/>
      <c r="SKT835" s="230"/>
      <c r="SKU835" s="230"/>
      <c r="SKV835" s="230"/>
      <c r="SKW835" s="230"/>
      <c r="SKX835" s="230"/>
      <c r="SKY835" s="230"/>
      <c r="SKZ835" s="230"/>
      <c r="SLA835" s="230"/>
      <c r="SLB835" s="230"/>
      <c r="SLC835" s="230"/>
      <c r="SLD835" s="230"/>
      <c r="SLE835" s="230"/>
      <c r="SLF835" s="230"/>
      <c r="SLG835" s="230"/>
      <c r="SLH835" s="230"/>
      <c r="SLI835" s="230"/>
      <c r="SLJ835" s="230"/>
      <c r="SLK835" s="230"/>
      <c r="SLL835" s="230"/>
      <c r="SLM835" s="230"/>
      <c r="SLN835" s="230"/>
      <c r="SLO835" s="230"/>
      <c r="SLP835" s="230"/>
      <c r="SLQ835" s="230"/>
      <c r="SLR835" s="230"/>
      <c r="SLS835" s="230"/>
      <c r="SLT835" s="230"/>
      <c r="SLU835" s="230"/>
      <c r="SLV835" s="230"/>
      <c r="SLW835" s="230"/>
      <c r="SLX835" s="230"/>
      <c r="SLY835" s="230"/>
      <c r="SLZ835" s="230"/>
      <c r="SMA835" s="230"/>
      <c r="SMB835" s="230"/>
      <c r="SMC835" s="230"/>
      <c r="SMD835" s="230"/>
      <c r="SME835" s="230"/>
      <c r="SMF835" s="230"/>
      <c r="SMG835" s="230"/>
      <c r="SMH835" s="230"/>
      <c r="SMI835" s="230"/>
      <c r="SMJ835" s="230"/>
      <c r="SMK835" s="230"/>
      <c r="SML835" s="230"/>
      <c r="SMM835" s="230"/>
      <c r="SMN835" s="230"/>
      <c r="SMO835" s="230"/>
      <c r="SMP835" s="230"/>
      <c r="SMQ835" s="230"/>
      <c r="SMR835" s="230"/>
      <c r="SMS835" s="230"/>
      <c r="SMT835" s="230"/>
      <c r="SMU835" s="230"/>
      <c r="SMV835" s="230"/>
      <c r="SMW835" s="230"/>
      <c r="SMX835" s="230"/>
      <c r="SMY835" s="230"/>
      <c r="SMZ835" s="230"/>
      <c r="SNA835" s="230"/>
      <c r="SNB835" s="230"/>
      <c r="SNC835" s="230"/>
      <c r="SND835" s="230"/>
      <c r="SNE835" s="230"/>
      <c r="SNF835" s="230"/>
      <c r="SNG835" s="230"/>
      <c r="SNH835" s="230"/>
      <c r="SNI835" s="230"/>
      <c r="SNJ835" s="230"/>
      <c r="SNK835" s="230"/>
      <c r="SNL835" s="230"/>
      <c r="SNM835" s="230"/>
      <c r="SNN835" s="230"/>
      <c r="SNO835" s="230"/>
      <c r="SNP835" s="230"/>
      <c r="SNQ835" s="230"/>
      <c r="SNR835" s="230"/>
      <c r="SNS835" s="230"/>
      <c r="SNT835" s="230"/>
      <c r="SNU835" s="230"/>
      <c r="SNV835" s="230"/>
      <c r="SNW835" s="230"/>
      <c r="SNX835" s="230"/>
      <c r="SNY835" s="230"/>
      <c r="SNZ835" s="230"/>
      <c r="SOA835" s="230"/>
      <c r="SOB835" s="230"/>
      <c r="SOC835" s="230"/>
      <c r="SOD835" s="230"/>
      <c r="SOE835" s="230"/>
      <c r="SOF835" s="230"/>
      <c r="SOG835" s="230"/>
      <c r="SOH835" s="230"/>
      <c r="SOI835" s="230"/>
      <c r="SOJ835" s="230"/>
      <c r="SOK835" s="230"/>
      <c r="SOL835" s="230"/>
      <c r="SOM835" s="230"/>
      <c r="SON835" s="230"/>
      <c r="SOO835" s="230"/>
      <c r="SOP835" s="230"/>
      <c r="SOQ835" s="230"/>
      <c r="SOR835" s="230"/>
      <c r="SOS835" s="230"/>
      <c r="SOT835" s="230"/>
      <c r="SOU835" s="230"/>
      <c r="SOV835" s="230"/>
      <c r="SOW835" s="230"/>
      <c r="SOX835" s="230"/>
      <c r="SOY835" s="230"/>
      <c r="SOZ835" s="230"/>
      <c r="SPA835" s="230"/>
      <c r="SPB835" s="230"/>
      <c r="SPC835" s="230"/>
      <c r="SPD835" s="230"/>
      <c r="SPE835" s="230"/>
      <c r="SPF835" s="230"/>
      <c r="SPG835" s="230"/>
      <c r="SPH835" s="230"/>
      <c r="SPI835" s="230"/>
      <c r="SPJ835" s="230"/>
      <c r="SPK835" s="230"/>
      <c r="SPL835" s="230"/>
      <c r="SPM835" s="230"/>
      <c r="SPN835" s="230"/>
      <c r="SPO835" s="230"/>
      <c r="SPP835" s="230"/>
      <c r="SPQ835" s="230"/>
      <c r="SPR835" s="230"/>
      <c r="SPS835" s="230"/>
      <c r="SPT835" s="230"/>
      <c r="SPU835" s="230"/>
      <c r="SPV835" s="230"/>
      <c r="SPW835" s="230"/>
      <c r="SPX835" s="230"/>
      <c r="SPY835" s="230"/>
      <c r="SPZ835" s="230"/>
      <c r="SQA835" s="230"/>
      <c r="SQB835" s="230"/>
      <c r="SQC835" s="230"/>
      <c r="SQD835" s="230"/>
      <c r="SQE835" s="230"/>
      <c r="SQF835" s="230"/>
      <c r="SQG835" s="230"/>
      <c r="SQH835" s="230"/>
      <c r="SQI835" s="230"/>
      <c r="SQJ835" s="230"/>
      <c r="SQK835" s="230"/>
      <c r="SQL835" s="230"/>
      <c r="SQM835" s="230"/>
      <c r="SQN835" s="230"/>
      <c r="SQO835" s="230"/>
      <c r="SQP835" s="230"/>
      <c r="SQQ835" s="230"/>
      <c r="SQR835" s="230"/>
      <c r="SQS835" s="230"/>
      <c r="SQT835" s="230"/>
      <c r="SQU835" s="230"/>
      <c r="SQV835" s="230"/>
      <c r="SQW835" s="230"/>
      <c r="SQX835" s="230"/>
      <c r="SQY835" s="230"/>
      <c r="SQZ835" s="230"/>
      <c r="SRA835" s="230"/>
      <c r="SRB835" s="230"/>
      <c r="SRC835" s="230"/>
      <c r="SRD835" s="230"/>
      <c r="SRE835" s="230"/>
      <c r="SRF835" s="230"/>
      <c r="SRG835" s="230"/>
      <c r="SRH835" s="230"/>
      <c r="SRI835" s="230"/>
      <c r="SRJ835" s="230"/>
      <c r="SRK835" s="230"/>
      <c r="SRL835" s="230"/>
      <c r="SRM835" s="230"/>
      <c r="SRN835" s="230"/>
      <c r="SRO835" s="230"/>
      <c r="SRP835" s="230"/>
      <c r="SRQ835" s="230"/>
      <c r="SRR835" s="230"/>
      <c r="SRS835" s="230"/>
      <c r="SRT835" s="230"/>
      <c r="SRU835" s="230"/>
      <c r="SRV835" s="230"/>
      <c r="SRW835" s="230"/>
      <c r="SRX835" s="230"/>
      <c r="SRY835" s="230"/>
      <c r="SRZ835" s="230"/>
      <c r="SSA835" s="230"/>
      <c r="SSB835" s="230"/>
      <c r="SSC835" s="230"/>
      <c r="SSD835" s="230"/>
      <c r="SSE835" s="230"/>
      <c r="SSF835" s="230"/>
      <c r="SSG835" s="230"/>
      <c r="SSH835" s="230"/>
      <c r="SSI835" s="230"/>
      <c r="SSJ835" s="230"/>
      <c r="SSK835" s="230"/>
      <c r="SSL835" s="230"/>
      <c r="SSM835" s="230"/>
      <c r="SSN835" s="230"/>
      <c r="SSO835" s="230"/>
      <c r="SSP835" s="230"/>
      <c r="SSQ835" s="230"/>
      <c r="SSR835" s="230"/>
      <c r="SSS835" s="230"/>
      <c r="SST835" s="230"/>
      <c r="SSU835" s="230"/>
      <c r="SSV835" s="230"/>
      <c r="SSW835" s="230"/>
      <c r="SSX835" s="230"/>
      <c r="SSY835" s="230"/>
      <c r="SSZ835" s="230"/>
      <c r="STA835" s="230"/>
      <c r="STB835" s="230"/>
      <c r="STC835" s="230"/>
      <c r="STD835" s="230"/>
      <c r="STE835" s="230"/>
      <c r="STF835" s="230"/>
      <c r="STG835" s="230"/>
      <c r="STH835" s="230"/>
      <c r="STI835" s="230"/>
      <c r="STJ835" s="230"/>
      <c r="STK835" s="230"/>
      <c r="STL835" s="230"/>
      <c r="STM835" s="230"/>
      <c r="STN835" s="230"/>
      <c r="STO835" s="230"/>
      <c r="STP835" s="230"/>
      <c r="STQ835" s="230"/>
      <c r="STR835" s="230"/>
      <c r="STS835" s="230"/>
      <c r="STT835" s="230"/>
      <c r="STU835" s="230"/>
      <c r="STV835" s="230"/>
      <c r="STW835" s="230"/>
      <c r="STX835" s="230"/>
      <c r="STY835" s="230"/>
      <c r="STZ835" s="230"/>
      <c r="SUA835" s="230"/>
      <c r="SUB835" s="230"/>
      <c r="SUC835" s="230"/>
      <c r="SUD835" s="230"/>
      <c r="SUE835" s="230"/>
      <c r="SUF835" s="230"/>
      <c r="SUG835" s="230"/>
      <c r="SUH835" s="230"/>
      <c r="SUI835" s="230"/>
      <c r="SUJ835" s="230"/>
      <c r="SUK835" s="230"/>
      <c r="SUL835" s="230"/>
      <c r="SUM835" s="230"/>
      <c r="SUN835" s="230"/>
      <c r="SUO835" s="230"/>
      <c r="SUP835" s="230"/>
      <c r="SUQ835" s="230"/>
      <c r="SUR835" s="230"/>
      <c r="SUS835" s="230"/>
      <c r="SUT835" s="230"/>
      <c r="SUU835" s="230"/>
      <c r="SUV835" s="230"/>
      <c r="SUW835" s="230"/>
      <c r="SUX835" s="230"/>
      <c r="SUY835" s="230"/>
      <c r="SUZ835" s="230"/>
      <c r="SVA835" s="230"/>
      <c r="SVB835" s="230"/>
      <c r="SVC835" s="230"/>
      <c r="SVD835" s="230"/>
      <c r="SVE835" s="230"/>
      <c r="SVF835" s="230"/>
      <c r="SVG835" s="230"/>
      <c r="SVH835" s="230"/>
      <c r="SVI835" s="230"/>
      <c r="SVJ835" s="230"/>
      <c r="SVK835" s="230"/>
      <c r="SVL835" s="230"/>
      <c r="SVM835" s="230"/>
      <c r="SVN835" s="230"/>
      <c r="SVO835" s="230"/>
      <c r="SVP835" s="230"/>
      <c r="SVQ835" s="230"/>
      <c r="SVR835" s="230"/>
      <c r="SVS835" s="230"/>
      <c r="SVT835" s="230"/>
      <c r="SVU835" s="230"/>
      <c r="SVV835" s="230"/>
      <c r="SVW835" s="230"/>
      <c r="SVX835" s="230"/>
      <c r="SVY835" s="230"/>
      <c r="SVZ835" s="230"/>
      <c r="SWA835" s="230"/>
      <c r="SWB835" s="230"/>
      <c r="SWC835" s="230"/>
      <c r="SWD835" s="230"/>
      <c r="SWE835" s="230"/>
      <c r="SWF835" s="230"/>
      <c r="SWG835" s="230"/>
      <c r="SWH835" s="230"/>
      <c r="SWI835" s="230"/>
      <c r="SWJ835" s="230"/>
      <c r="SWK835" s="230"/>
      <c r="SWL835" s="230"/>
      <c r="SWM835" s="230"/>
      <c r="SWN835" s="230"/>
      <c r="SWO835" s="230"/>
      <c r="SWP835" s="230"/>
      <c r="SWQ835" s="230"/>
      <c r="SWR835" s="230"/>
      <c r="SWS835" s="230"/>
      <c r="SWT835" s="230"/>
      <c r="SWU835" s="230"/>
      <c r="SWV835" s="230"/>
      <c r="SWW835" s="230"/>
      <c r="SWX835" s="230"/>
      <c r="SWY835" s="230"/>
      <c r="SWZ835" s="230"/>
      <c r="SXA835" s="230"/>
      <c r="SXB835" s="230"/>
      <c r="SXC835" s="230"/>
      <c r="SXD835" s="230"/>
      <c r="SXE835" s="230"/>
      <c r="SXF835" s="230"/>
      <c r="SXG835" s="230"/>
      <c r="SXH835" s="230"/>
      <c r="SXI835" s="230"/>
      <c r="SXJ835" s="230"/>
      <c r="SXK835" s="230"/>
      <c r="SXL835" s="230"/>
      <c r="SXM835" s="230"/>
      <c r="SXN835" s="230"/>
      <c r="SXO835" s="230"/>
      <c r="SXP835" s="230"/>
      <c r="SXQ835" s="230"/>
      <c r="SXR835" s="230"/>
      <c r="SXS835" s="230"/>
      <c r="SXT835" s="230"/>
      <c r="SXU835" s="230"/>
      <c r="SXV835" s="230"/>
      <c r="SXW835" s="230"/>
      <c r="SXX835" s="230"/>
      <c r="SXY835" s="230"/>
      <c r="SXZ835" s="230"/>
      <c r="SYA835" s="230"/>
      <c r="SYB835" s="230"/>
      <c r="SYC835" s="230"/>
      <c r="SYD835" s="230"/>
      <c r="SYE835" s="230"/>
      <c r="SYF835" s="230"/>
      <c r="SYG835" s="230"/>
      <c r="SYH835" s="230"/>
      <c r="SYI835" s="230"/>
      <c r="SYJ835" s="230"/>
      <c r="SYK835" s="230"/>
      <c r="SYL835" s="230"/>
      <c r="SYM835" s="230"/>
      <c r="SYN835" s="230"/>
      <c r="SYO835" s="230"/>
      <c r="SYP835" s="230"/>
      <c r="SYQ835" s="230"/>
      <c r="SYR835" s="230"/>
      <c r="SYS835" s="230"/>
      <c r="SYT835" s="230"/>
      <c r="SYU835" s="230"/>
      <c r="SYV835" s="230"/>
      <c r="SYW835" s="230"/>
      <c r="SYX835" s="230"/>
      <c r="SYY835" s="230"/>
      <c r="SYZ835" s="230"/>
      <c r="SZA835" s="230"/>
      <c r="SZB835" s="230"/>
      <c r="SZC835" s="230"/>
      <c r="SZD835" s="230"/>
      <c r="SZE835" s="230"/>
      <c r="SZF835" s="230"/>
      <c r="SZG835" s="230"/>
      <c r="SZH835" s="230"/>
      <c r="SZI835" s="230"/>
      <c r="SZJ835" s="230"/>
      <c r="SZK835" s="230"/>
      <c r="SZL835" s="230"/>
      <c r="SZM835" s="230"/>
      <c r="SZN835" s="230"/>
      <c r="SZO835" s="230"/>
      <c r="SZP835" s="230"/>
      <c r="SZQ835" s="230"/>
      <c r="SZR835" s="230"/>
      <c r="SZS835" s="230"/>
      <c r="SZT835" s="230"/>
      <c r="SZU835" s="230"/>
      <c r="SZV835" s="230"/>
      <c r="SZW835" s="230"/>
      <c r="SZX835" s="230"/>
      <c r="SZY835" s="230"/>
      <c r="SZZ835" s="230"/>
      <c r="TAA835" s="230"/>
      <c r="TAB835" s="230"/>
      <c r="TAC835" s="230"/>
      <c r="TAD835" s="230"/>
      <c r="TAE835" s="230"/>
      <c r="TAF835" s="230"/>
      <c r="TAG835" s="230"/>
      <c r="TAH835" s="230"/>
      <c r="TAI835" s="230"/>
      <c r="TAJ835" s="230"/>
      <c r="TAK835" s="230"/>
      <c r="TAL835" s="230"/>
      <c r="TAM835" s="230"/>
      <c r="TAN835" s="230"/>
      <c r="TAO835" s="230"/>
      <c r="TAP835" s="230"/>
      <c r="TAQ835" s="230"/>
      <c r="TAR835" s="230"/>
      <c r="TAS835" s="230"/>
      <c r="TAT835" s="230"/>
      <c r="TAU835" s="230"/>
      <c r="TAV835" s="230"/>
      <c r="TAW835" s="230"/>
      <c r="TAX835" s="230"/>
      <c r="TAY835" s="230"/>
      <c r="TAZ835" s="230"/>
      <c r="TBA835" s="230"/>
      <c r="TBB835" s="230"/>
      <c r="TBC835" s="230"/>
      <c r="TBD835" s="230"/>
      <c r="TBE835" s="230"/>
      <c r="TBF835" s="230"/>
      <c r="TBG835" s="230"/>
      <c r="TBH835" s="230"/>
      <c r="TBI835" s="230"/>
      <c r="TBJ835" s="230"/>
      <c r="TBK835" s="230"/>
      <c r="TBL835" s="230"/>
      <c r="TBM835" s="230"/>
      <c r="TBN835" s="230"/>
      <c r="TBO835" s="230"/>
      <c r="TBP835" s="230"/>
      <c r="TBQ835" s="230"/>
      <c r="TBR835" s="230"/>
      <c r="TBS835" s="230"/>
      <c r="TBT835" s="230"/>
      <c r="TBU835" s="230"/>
      <c r="TBV835" s="230"/>
      <c r="TBW835" s="230"/>
      <c r="TBX835" s="230"/>
      <c r="TBY835" s="230"/>
      <c r="TBZ835" s="230"/>
      <c r="TCA835" s="230"/>
      <c r="TCB835" s="230"/>
      <c r="TCC835" s="230"/>
      <c r="TCD835" s="230"/>
      <c r="TCE835" s="230"/>
      <c r="TCF835" s="230"/>
      <c r="TCG835" s="230"/>
      <c r="TCH835" s="230"/>
      <c r="TCI835" s="230"/>
      <c r="TCJ835" s="230"/>
      <c r="TCK835" s="230"/>
      <c r="TCL835" s="230"/>
      <c r="TCM835" s="230"/>
      <c r="TCN835" s="230"/>
      <c r="TCO835" s="230"/>
      <c r="TCP835" s="230"/>
      <c r="TCQ835" s="230"/>
      <c r="TCR835" s="230"/>
      <c r="TCS835" s="230"/>
      <c r="TCT835" s="230"/>
      <c r="TCU835" s="230"/>
      <c r="TCV835" s="230"/>
      <c r="TCW835" s="230"/>
      <c r="TCX835" s="230"/>
      <c r="TCY835" s="230"/>
      <c r="TCZ835" s="230"/>
      <c r="TDA835" s="230"/>
      <c r="TDB835" s="230"/>
      <c r="TDC835" s="230"/>
      <c r="TDD835" s="230"/>
      <c r="TDE835" s="230"/>
      <c r="TDF835" s="230"/>
      <c r="TDG835" s="230"/>
      <c r="TDH835" s="230"/>
      <c r="TDI835" s="230"/>
      <c r="TDJ835" s="230"/>
      <c r="TDK835" s="230"/>
      <c r="TDL835" s="230"/>
      <c r="TDM835" s="230"/>
      <c r="TDN835" s="230"/>
      <c r="TDO835" s="230"/>
      <c r="TDP835" s="230"/>
      <c r="TDQ835" s="230"/>
      <c r="TDR835" s="230"/>
      <c r="TDS835" s="230"/>
      <c r="TDT835" s="230"/>
      <c r="TDU835" s="230"/>
      <c r="TDV835" s="230"/>
      <c r="TDW835" s="230"/>
      <c r="TDX835" s="230"/>
      <c r="TDY835" s="230"/>
      <c r="TDZ835" s="230"/>
      <c r="TEA835" s="230"/>
      <c r="TEB835" s="230"/>
      <c r="TEC835" s="230"/>
      <c r="TED835" s="230"/>
      <c r="TEE835" s="230"/>
      <c r="TEF835" s="230"/>
      <c r="TEG835" s="230"/>
      <c r="TEH835" s="230"/>
      <c r="TEI835" s="230"/>
      <c r="TEJ835" s="230"/>
      <c r="TEK835" s="230"/>
      <c r="TEL835" s="230"/>
      <c r="TEM835" s="230"/>
      <c r="TEN835" s="230"/>
      <c r="TEO835" s="230"/>
      <c r="TEP835" s="230"/>
      <c r="TEQ835" s="230"/>
      <c r="TER835" s="230"/>
      <c r="TES835" s="230"/>
      <c r="TET835" s="230"/>
      <c r="TEU835" s="230"/>
      <c r="TEV835" s="230"/>
      <c r="TEW835" s="230"/>
      <c r="TEX835" s="230"/>
      <c r="TEY835" s="230"/>
      <c r="TEZ835" s="230"/>
      <c r="TFA835" s="230"/>
      <c r="TFB835" s="230"/>
      <c r="TFC835" s="230"/>
      <c r="TFD835" s="230"/>
      <c r="TFE835" s="230"/>
      <c r="TFF835" s="230"/>
      <c r="TFG835" s="230"/>
      <c r="TFH835" s="230"/>
      <c r="TFI835" s="230"/>
      <c r="TFJ835" s="230"/>
      <c r="TFK835" s="230"/>
      <c r="TFL835" s="230"/>
      <c r="TFM835" s="230"/>
      <c r="TFN835" s="230"/>
      <c r="TFO835" s="230"/>
      <c r="TFP835" s="230"/>
      <c r="TFQ835" s="230"/>
      <c r="TFR835" s="230"/>
      <c r="TFS835" s="230"/>
      <c r="TFT835" s="230"/>
      <c r="TFU835" s="230"/>
      <c r="TFV835" s="230"/>
      <c r="TFW835" s="230"/>
      <c r="TFX835" s="230"/>
      <c r="TFY835" s="230"/>
      <c r="TFZ835" s="230"/>
      <c r="TGA835" s="230"/>
      <c r="TGB835" s="230"/>
      <c r="TGC835" s="230"/>
      <c r="TGD835" s="230"/>
      <c r="TGE835" s="230"/>
      <c r="TGF835" s="230"/>
      <c r="TGG835" s="230"/>
      <c r="TGH835" s="230"/>
      <c r="TGI835" s="230"/>
      <c r="TGJ835" s="230"/>
      <c r="TGK835" s="230"/>
      <c r="TGL835" s="230"/>
      <c r="TGM835" s="230"/>
      <c r="TGN835" s="230"/>
      <c r="TGO835" s="230"/>
      <c r="TGP835" s="230"/>
      <c r="TGQ835" s="230"/>
      <c r="TGR835" s="230"/>
      <c r="TGS835" s="230"/>
      <c r="TGT835" s="230"/>
      <c r="TGU835" s="230"/>
      <c r="TGV835" s="230"/>
      <c r="TGW835" s="230"/>
      <c r="TGX835" s="230"/>
      <c r="TGY835" s="230"/>
      <c r="TGZ835" s="230"/>
      <c r="THA835" s="230"/>
      <c r="THB835" s="230"/>
      <c r="THC835" s="230"/>
      <c r="THD835" s="230"/>
      <c r="THE835" s="230"/>
      <c r="THF835" s="230"/>
      <c r="THG835" s="230"/>
      <c r="THH835" s="230"/>
      <c r="THI835" s="230"/>
      <c r="THJ835" s="230"/>
      <c r="THK835" s="230"/>
      <c r="THL835" s="230"/>
      <c r="THM835" s="230"/>
      <c r="THN835" s="230"/>
      <c r="THO835" s="230"/>
      <c r="THP835" s="230"/>
      <c r="THQ835" s="230"/>
      <c r="THR835" s="230"/>
      <c r="THS835" s="230"/>
      <c r="THT835" s="230"/>
      <c r="THU835" s="230"/>
      <c r="THV835" s="230"/>
      <c r="THW835" s="230"/>
      <c r="THX835" s="230"/>
      <c r="THY835" s="230"/>
      <c r="THZ835" s="230"/>
      <c r="TIA835" s="230"/>
      <c r="TIB835" s="230"/>
      <c r="TIC835" s="230"/>
      <c r="TID835" s="230"/>
      <c r="TIE835" s="230"/>
      <c r="TIF835" s="230"/>
      <c r="TIG835" s="230"/>
      <c r="TIH835" s="230"/>
      <c r="TII835" s="230"/>
      <c r="TIJ835" s="230"/>
      <c r="TIK835" s="230"/>
      <c r="TIL835" s="230"/>
      <c r="TIM835" s="230"/>
      <c r="TIN835" s="230"/>
      <c r="TIO835" s="230"/>
      <c r="TIP835" s="230"/>
      <c r="TIQ835" s="230"/>
      <c r="TIR835" s="230"/>
      <c r="TIS835" s="230"/>
      <c r="TIT835" s="230"/>
      <c r="TIU835" s="230"/>
      <c r="TIV835" s="230"/>
      <c r="TIW835" s="230"/>
      <c r="TIX835" s="230"/>
      <c r="TIY835" s="230"/>
      <c r="TIZ835" s="230"/>
      <c r="TJA835" s="230"/>
      <c r="TJB835" s="230"/>
      <c r="TJC835" s="230"/>
      <c r="TJD835" s="230"/>
      <c r="TJE835" s="230"/>
      <c r="TJF835" s="230"/>
      <c r="TJG835" s="230"/>
      <c r="TJH835" s="230"/>
      <c r="TJI835" s="230"/>
      <c r="TJJ835" s="230"/>
      <c r="TJK835" s="230"/>
      <c r="TJL835" s="230"/>
      <c r="TJM835" s="230"/>
      <c r="TJN835" s="230"/>
      <c r="TJO835" s="230"/>
      <c r="TJP835" s="230"/>
      <c r="TJQ835" s="230"/>
      <c r="TJR835" s="230"/>
      <c r="TJS835" s="230"/>
      <c r="TJT835" s="230"/>
      <c r="TJU835" s="230"/>
      <c r="TJV835" s="230"/>
      <c r="TJW835" s="230"/>
      <c r="TJX835" s="230"/>
      <c r="TJY835" s="230"/>
      <c r="TJZ835" s="230"/>
      <c r="TKA835" s="230"/>
      <c r="TKB835" s="230"/>
      <c r="TKC835" s="230"/>
      <c r="TKD835" s="230"/>
      <c r="TKE835" s="230"/>
      <c r="TKF835" s="230"/>
      <c r="TKG835" s="230"/>
      <c r="TKH835" s="230"/>
      <c r="TKI835" s="230"/>
      <c r="TKJ835" s="230"/>
      <c r="TKK835" s="230"/>
      <c r="TKL835" s="230"/>
      <c r="TKM835" s="230"/>
      <c r="TKN835" s="230"/>
      <c r="TKO835" s="230"/>
      <c r="TKP835" s="230"/>
      <c r="TKQ835" s="230"/>
      <c r="TKR835" s="230"/>
      <c r="TKS835" s="230"/>
      <c r="TKT835" s="230"/>
      <c r="TKU835" s="230"/>
      <c r="TKV835" s="230"/>
      <c r="TKW835" s="230"/>
      <c r="TKX835" s="230"/>
      <c r="TKY835" s="230"/>
      <c r="TKZ835" s="230"/>
      <c r="TLA835" s="230"/>
      <c r="TLB835" s="230"/>
      <c r="TLC835" s="230"/>
      <c r="TLD835" s="230"/>
      <c r="TLE835" s="230"/>
      <c r="TLF835" s="230"/>
      <c r="TLG835" s="230"/>
      <c r="TLH835" s="230"/>
      <c r="TLI835" s="230"/>
      <c r="TLJ835" s="230"/>
      <c r="TLK835" s="230"/>
      <c r="TLL835" s="230"/>
      <c r="TLM835" s="230"/>
      <c r="TLN835" s="230"/>
      <c r="TLO835" s="230"/>
      <c r="TLP835" s="230"/>
      <c r="TLQ835" s="230"/>
      <c r="TLR835" s="230"/>
      <c r="TLS835" s="230"/>
      <c r="TLT835" s="230"/>
      <c r="TLU835" s="230"/>
      <c r="TLV835" s="230"/>
      <c r="TLW835" s="230"/>
      <c r="TLX835" s="230"/>
      <c r="TLY835" s="230"/>
      <c r="TLZ835" s="230"/>
      <c r="TMA835" s="230"/>
      <c r="TMB835" s="230"/>
      <c r="TMC835" s="230"/>
      <c r="TMD835" s="230"/>
      <c r="TME835" s="230"/>
      <c r="TMF835" s="230"/>
      <c r="TMG835" s="230"/>
      <c r="TMH835" s="230"/>
      <c r="TMI835" s="230"/>
      <c r="TMJ835" s="230"/>
      <c r="TMK835" s="230"/>
      <c r="TML835" s="230"/>
      <c r="TMM835" s="230"/>
      <c r="TMN835" s="230"/>
      <c r="TMO835" s="230"/>
      <c r="TMP835" s="230"/>
      <c r="TMQ835" s="230"/>
      <c r="TMR835" s="230"/>
      <c r="TMS835" s="230"/>
      <c r="TMT835" s="230"/>
      <c r="TMU835" s="230"/>
      <c r="TMV835" s="230"/>
      <c r="TMW835" s="230"/>
      <c r="TMX835" s="230"/>
      <c r="TMY835" s="230"/>
      <c r="TMZ835" s="230"/>
      <c r="TNA835" s="230"/>
      <c r="TNB835" s="230"/>
      <c r="TNC835" s="230"/>
      <c r="TND835" s="230"/>
      <c r="TNE835" s="230"/>
      <c r="TNF835" s="230"/>
      <c r="TNG835" s="230"/>
      <c r="TNH835" s="230"/>
      <c r="TNI835" s="230"/>
      <c r="TNJ835" s="230"/>
      <c r="TNK835" s="230"/>
      <c r="TNL835" s="230"/>
      <c r="TNM835" s="230"/>
      <c r="TNN835" s="230"/>
      <c r="TNO835" s="230"/>
      <c r="TNP835" s="230"/>
      <c r="TNQ835" s="230"/>
      <c r="TNR835" s="230"/>
      <c r="TNS835" s="230"/>
      <c r="TNT835" s="230"/>
      <c r="TNU835" s="230"/>
      <c r="TNV835" s="230"/>
      <c r="TNW835" s="230"/>
      <c r="TNX835" s="230"/>
      <c r="TNY835" s="230"/>
      <c r="TNZ835" s="230"/>
      <c r="TOA835" s="230"/>
      <c r="TOB835" s="230"/>
      <c r="TOC835" s="230"/>
      <c r="TOD835" s="230"/>
      <c r="TOE835" s="230"/>
      <c r="TOF835" s="230"/>
      <c r="TOG835" s="230"/>
      <c r="TOH835" s="230"/>
      <c r="TOI835" s="230"/>
      <c r="TOJ835" s="230"/>
      <c r="TOK835" s="230"/>
      <c r="TOL835" s="230"/>
      <c r="TOM835" s="230"/>
      <c r="TON835" s="230"/>
      <c r="TOO835" s="230"/>
      <c r="TOP835" s="230"/>
      <c r="TOQ835" s="230"/>
      <c r="TOR835" s="230"/>
      <c r="TOS835" s="230"/>
      <c r="TOT835" s="230"/>
      <c r="TOU835" s="230"/>
      <c r="TOV835" s="230"/>
      <c r="TOW835" s="230"/>
      <c r="TOX835" s="230"/>
      <c r="TOY835" s="230"/>
      <c r="TOZ835" s="230"/>
      <c r="TPA835" s="230"/>
      <c r="TPB835" s="230"/>
      <c r="TPC835" s="230"/>
      <c r="TPD835" s="230"/>
      <c r="TPE835" s="230"/>
      <c r="TPF835" s="230"/>
      <c r="TPG835" s="230"/>
      <c r="TPH835" s="230"/>
      <c r="TPI835" s="230"/>
      <c r="TPJ835" s="230"/>
      <c r="TPK835" s="230"/>
      <c r="TPL835" s="230"/>
      <c r="TPM835" s="230"/>
      <c r="TPN835" s="230"/>
      <c r="TPO835" s="230"/>
      <c r="TPP835" s="230"/>
      <c r="TPQ835" s="230"/>
      <c r="TPR835" s="230"/>
      <c r="TPS835" s="230"/>
      <c r="TPT835" s="230"/>
      <c r="TPU835" s="230"/>
      <c r="TPV835" s="230"/>
      <c r="TPW835" s="230"/>
      <c r="TPX835" s="230"/>
      <c r="TPY835" s="230"/>
      <c r="TPZ835" s="230"/>
      <c r="TQA835" s="230"/>
      <c r="TQB835" s="230"/>
      <c r="TQC835" s="230"/>
      <c r="TQD835" s="230"/>
      <c r="TQE835" s="230"/>
      <c r="TQF835" s="230"/>
      <c r="TQG835" s="230"/>
      <c r="TQH835" s="230"/>
      <c r="TQI835" s="230"/>
      <c r="TQJ835" s="230"/>
      <c r="TQK835" s="230"/>
      <c r="TQL835" s="230"/>
      <c r="TQM835" s="230"/>
      <c r="TQN835" s="230"/>
      <c r="TQO835" s="230"/>
      <c r="TQP835" s="230"/>
      <c r="TQQ835" s="230"/>
      <c r="TQR835" s="230"/>
      <c r="TQS835" s="230"/>
      <c r="TQT835" s="230"/>
      <c r="TQU835" s="230"/>
      <c r="TQV835" s="230"/>
      <c r="TQW835" s="230"/>
      <c r="TQX835" s="230"/>
      <c r="TQY835" s="230"/>
      <c r="TQZ835" s="230"/>
      <c r="TRA835" s="230"/>
      <c r="TRB835" s="230"/>
      <c r="TRC835" s="230"/>
      <c r="TRD835" s="230"/>
      <c r="TRE835" s="230"/>
      <c r="TRF835" s="230"/>
      <c r="TRG835" s="230"/>
      <c r="TRH835" s="230"/>
      <c r="TRI835" s="230"/>
      <c r="TRJ835" s="230"/>
      <c r="TRK835" s="230"/>
      <c r="TRL835" s="230"/>
      <c r="TRM835" s="230"/>
      <c r="TRN835" s="230"/>
      <c r="TRO835" s="230"/>
      <c r="TRP835" s="230"/>
      <c r="TRQ835" s="230"/>
      <c r="TRR835" s="230"/>
      <c r="TRS835" s="230"/>
      <c r="TRT835" s="230"/>
      <c r="TRU835" s="230"/>
      <c r="TRV835" s="230"/>
      <c r="TRW835" s="230"/>
      <c r="TRX835" s="230"/>
      <c r="TRY835" s="230"/>
      <c r="TRZ835" s="230"/>
      <c r="TSA835" s="230"/>
      <c r="TSB835" s="230"/>
      <c r="TSC835" s="230"/>
      <c r="TSD835" s="230"/>
      <c r="TSE835" s="230"/>
      <c r="TSF835" s="230"/>
      <c r="TSG835" s="230"/>
      <c r="TSH835" s="230"/>
      <c r="TSI835" s="230"/>
      <c r="TSJ835" s="230"/>
      <c r="TSK835" s="230"/>
      <c r="TSL835" s="230"/>
      <c r="TSM835" s="230"/>
      <c r="TSN835" s="230"/>
      <c r="TSO835" s="230"/>
      <c r="TSP835" s="230"/>
      <c r="TSQ835" s="230"/>
      <c r="TSR835" s="230"/>
      <c r="TSS835" s="230"/>
      <c r="TST835" s="230"/>
      <c r="TSU835" s="230"/>
      <c r="TSV835" s="230"/>
      <c r="TSW835" s="230"/>
      <c r="TSX835" s="230"/>
      <c r="TSY835" s="230"/>
      <c r="TSZ835" s="230"/>
      <c r="TTA835" s="230"/>
      <c r="TTB835" s="230"/>
      <c r="TTC835" s="230"/>
      <c r="TTD835" s="230"/>
      <c r="TTE835" s="230"/>
      <c r="TTF835" s="230"/>
      <c r="TTG835" s="230"/>
      <c r="TTH835" s="230"/>
      <c r="TTI835" s="230"/>
      <c r="TTJ835" s="230"/>
      <c r="TTK835" s="230"/>
      <c r="TTL835" s="230"/>
      <c r="TTM835" s="230"/>
      <c r="TTN835" s="230"/>
      <c r="TTO835" s="230"/>
      <c r="TTP835" s="230"/>
      <c r="TTQ835" s="230"/>
      <c r="TTR835" s="230"/>
      <c r="TTS835" s="230"/>
      <c r="TTT835" s="230"/>
      <c r="TTU835" s="230"/>
      <c r="TTV835" s="230"/>
      <c r="TTW835" s="230"/>
      <c r="TTX835" s="230"/>
      <c r="TTY835" s="230"/>
      <c r="TTZ835" s="230"/>
      <c r="TUA835" s="230"/>
      <c r="TUB835" s="230"/>
      <c r="TUC835" s="230"/>
      <c r="TUD835" s="230"/>
      <c r="TUE835" s="230"/>
      <c r="TUF835" s="230"/>
      <c r="TUG835" s="230"/>
      <c r="TUH835" s="230"/>
      <c r="TUI835" s="230"/>
      <c r="TUJ835" s="230"/>
      <c r="TUK835" s="230"/>
      <c r="TUL835" s="230"/>
      <c r="TUM835" s="230"/>
      <c r="TUN835" s="230"/>
      <c r="TUO835" s="230"/>
      <c r="TUP835" s="230"/>
      <c r="TUQ835" s="230"/>
      <c r="TUR835" s="230"/>
      <c r="TUS835" s="230"/>
      <c r="TUT835" s="230"/>
      <c r="TUU835" s="230"/>
      <c r="TUV835" s="230"/>
      <c r="TUW835" s="230"/>
      <c r="TUX835" s="230"/>
      <c r="TUY835" s="230"/>
      <c r="TUZ835" s="230"/>
      <c r="TVA835" s="230"/>
      <c r="TVB835" s="230"/>
      <c r="TVC835" s="230"/>
      <c r="TVD835" s="230"/>
      <c r="TVE835" s="230"/>
      <c r="TVF835" s="230"/>
      <c r="TVG835" s="230"/>
      <c r="TVH835" s="230"/>
      <c r="TVI835" s="230"/>
      <c r="TVJ835" s="230"/>
      <c r="TVK835" s="230"/>
      <c r="TVL835" s="230"/>
      <c r="TVM835" s="230"/>
      <c r="TVN835" s="230"/>
      <c r="TVO835" s="230"/>
      <c r="TVP835" s="230"/>
      <c r="TVQ835" s="230"/>
      <c r="TVR835" s="230"/>
      <c r="TVS835" s="230"/>
      <c r="TVT835" s="230"/>
      <c r="TVU835" s="230"/>
      <c r="TVV835" s="230"/>
      <c r="TVW835" s="230"/>
      <c r="TVX835" s="230"/>
      <c r="TVY835" s="230"/>
      <c r="TVZ835" s="230"/>
      <c r="TWA835" s="230"/>
      <c r="TWB835" s="230"/>
      <c r="TWC835" s="230"/>
      <c r="TWD835" s="230"/>
      <c r="TWE835" s="230"/>
      <c r="TWF835" s="230"/>
      <c r="TWG835" s="230"/>
      <c r="TWH835" s="230"/>
      <c r="TWI835" s="230"/>
      <c r="TWJ835" s="230"/>
      <c r="TWK835" s="230"/>
      <c r="TWL835" s="230"/>
      <c r="TWM835" s="230"/>
      <c r="TWN835" s="230"/>
      <c r="TWO835" s="230"/>
      <c r="TWP835" s="230"/>
      <c r="TWQ835" s="230"/>
      <c r="TWR835" s="230"/>
      <c r="TWS835" s="230"/>
      <c r="TWT835" s="230"/>
      <c r="TWU835" s="230"/>
      <c r="TWV835" s="230"/>
      <c r="TWW835" s="230"/>
      <c r="TWX835" s="230"/>
      <c r="TWY835" s="230"/>
      <c r="TWZ835" s="230"/>
      <c r="TXA835" s="230"/>
      <c r="TXB835" s="230"/>
      <c r="TXC835" s="230"/>
      <c r="TXD835" s="230"/>
      <c r="TXE835" s="230"/>
      <c r="TXF835" s="230"/>
      <c r="TXG835" s="230"/>
      <c r="TXH835" s="230"/>
      <c r="TXI835" s="230"/>
      <c r="TXJ835" s="230"/>
      <c r="TXK835" s="230"/>
      <c r="TXL835" s="230"/>
      <c r="TXM835" s="230"/>
      <c r="TXN835" s="230"/>
      <c r="TXO835" s="230"/>
      <c r="TXP835" s="230"/>
      <c r="TXQ835" s="230"/>
      <c r="TXR835" s="230"/>
      <c r="TXS835" s="230"/>
      <c r="TXT835" s="230"/>
      <c r="TXU835" s="230"/>
      <c r="TXV835" s="230"/>
      <c r="TXW835" s="230"/>
      <c r="TXX835" s="230"/>
      <c r="TXY835" s="230"/>
      <c r="TXZ835" s="230"/>
      <c r="TYA835" s="230"/>
      <c r="TYB835" s="230"/>
      <c r="TYC835" s="230"/>
      <c r="TYD835" s="230"/>
      <c r="TYE835" s="230"/>
      <c r="TYF835" s="230"/>
      <c r="TYG835" s="230"/>
      <c r="TYH835" s="230"/>
      <c r="TYI835" s="230"/>
      <c r="TYJ835" s="230"/>
      <c r="TYK835" s="230"/>
      <c r="TYL835" s="230"/>
      <c r="TYM835" s="230"/>
      <c r="TYN835" s="230"/>
      <c r="TYO835" s="230"/>
      <c r="TYP835" s="230"/>
      <c r="TYQ835" s="230"/>
      <c r="TYR835" s="230"/>
      <c r="TYS835" s="230"/>
      <c r="TYT835" s="230"/>
      <c r="TYU835" s="230"/>
      <c r="TYV835" s="230"/>
      <c r="TYW835" s="230"/>
      <c r="TYX835" s="230"/>
      <c r="TYY835" s="230"/>
      <c r="TYZ835" s="230"/>
      <c r="TZA835" s="230"/>
      <c r="TZB835" s="230"/>
      <c r="TZC835" s="230"/>
      <c r="TZD835" s="230"/>
      <c r="TZE835" s="230"/>
      <c r="TZF835" s="230"/>
      <c r="TZG835" s="230"/>
      <c r="TZH835" s="230"/>
      <c r="TZI835" s="230"/>
      <c r="TZJ835" s="230"/>
      <c r="TZK835" s="230"/>
      <c r="TZL835" s="230"/>
      <c r="TZM835" s="230"/>
      <c r="TZN835" s="230"/>
      <c r="TZO835" s="230"/>
      <c r="TZP835" s="230"/>
      <c r="TZQ835" s="230"/>
      <c r="TZR835" s="230"/>
      <c r="TZS835" s="230"/>
      <c r="TZT835" s="230"/>
      <c r="TZU835" s="230"/>
      <c r="TZV835" s="230"/>
      <c r="TZW835" s="230"/>
      <c r="TZX835" s="230"/>
      <c r="TZY835" s="230"/>
      <c r="TZZ835" s="230"/>
      <c r="UAA835" s="230"/>
      <c r="UAB835" s="230"/>
      <c r="UAC835" s="230"/>
      <c r="UAD835" s="230"/>
      <c r="UAE835" s="230"/>
      <c r="UAF835" s="230"/>
      <c r="UAG835" s="230"/>
      <c r="UAH835" s="230"/>
      <c r="UAI835" s="230"/>
      <c r="UAJ835" s="230"/>
      <c r="UAK835" s="230"/>
      <c r="UAL835" s="230"/>
      <c r="UAM835" s="230"/>
      <c r="UAN835" s="230"/>
      <c r="UAO835" s="230"/>
      <c r="UAP835" s="230"/>
      <c r="UAQ835" s="230"/>
      <c r="UAR835" s="230"/>
      <c r="UAS835" s="230"/>
      <c r="UAT835" s="230"/>
      <c r="UAU835" s="230"/>
      <c r="UAV835" s="230"/>
      <c r="UAW835" s="230"/>
      <c r="UAX835" s="230"/>
      <c r="UAY835" s="230"/>
      <c r="UAZ835" s="230"/>
      <c r="UBA835" s="230"/>
      <c r="UBB835" s="230"/>
      <c r="UBC835" s="230"/>
      <c r="UBD835" s="230"/>
      <c r="UBE835" s="230"/>
      <c r="UBF835" s="230"/>
      <c r="UBG835" s="230"/>
      <c r="UBH835" s="230"/>
      <c r="UBI835" s="230"/>
      <c r="UBJ835" s="230"/>
      <c r="UBK835" s="230"/>
      <c r="UBL835" s="230"/>
      <c r="UBM835" s="230"/>
      <c r="UBN835" s="230"/>
      <c r="UBO835" s="230"/>
      <c r="UBP835" s="230"/>
      <c r="UBQ835" s="230"/>
      <c r="UBR835" s="230"/>
      <c r="UBS835" s="230"/>
      <c r="UBT835" s="230"/>
      <c r="UBU835" s="230"/>
      <c r="UBV835" s="230"/>
      <c r="UBW835" s="230"/>
      <c r="UBX835" s="230"/>
      <c r="UBY835" s="230"/>
      <c r="UBZ835" s="230"/>
      <c r="UCA835" s="230"/>
      <c r="UCB835" s="230"/>
      <c r="UCC835" s="230"/>
      <c r="UCD835" s="230"/>
      <c r="UCE835" s="230"/>
      <c r="UCF835" s="230"/>
      <c r="UCG835" s="230"/>
      <c r="UCH835" s="230"/>
      <c r="UCI835" s="230"/>
      <c r="UCJ835" s="230"/>
      <c r="UCK835" s="230"/>
      <c r="UCL835" s="230"/>
      <c r="UCM835" s="230"/>
      <c r="UCN835" s="230"/>
      <c r="UCO835" s="230"/>
      <c r="UCP835" s="230"/>
      <c r="UCQ835" s="230"/>
      <c r="UCR835" s="230"/>
      <c r="UCS835" s="230"/>
      <c r="UCT835" s="230"/>
      <c r="UCU835" s="230"/>
      <c r="UCV835" s="230"/>
      <c r="UCW835" s="230"/>
      <c r="UCX835" s="230"/>
      <c r="UCY835" s="230"/>
      <c r="UCZ835" s="230"/>
      <c r="UDA835" s="230"/>
      <c r="UDB835" s="230"/>
      <c r="UDC835" s="230"/>
      <c r="UDD835" s="230"/>
      <c r="UDE835" s="230"/>
      <c r="UDF835" s="230"/>
      <c r="UDG835" s="230"/>
      <c r="UDH835" s="230"/>
      <c r="UDI835" s="230"/>
      <c r="UDJ835" s="230"/>
      <c r="UDK835" s="230"/>
      <c r="UDL835" s="230"/>
      <c r="UDM835" s="230"/>
      <c r="UDN835" s="230"/>
      <c r="UDO835" s="230"/>
      <c r="UDP835" s="230"/>
      <c r="UDQ835" s="230"/>
      <c r="UDR835" s="230"/>
      <c r="UDS835" s="230"/>
      <c r="UDT835" s="230"/>
      <c r="UDU835" s="230"/>
      <c r="UDV835" s="230"/>
      <c r="UDW835" s="230"/>
      <c r="UDX835" s="230"/>
      <c r="UDY835" s="230"/>
      <c r="UDZ835" s="230"/>
      <c r="UEA835" s="230"/>
      <c r="UEB835" s="230"/>
      <c r="UEC835" s="230"/>
      <c r="UED835" s="230"/>
      <c r="UEE835" s="230"/>
      <c r="UEF835" s="230"/>
      <c r="UEG835" s="230"/>
      <c r="UEH835" s="230"/>
      <c r="UEI835" s="230"/>
      <c r="UEJ835" s="230"/>
      <c r="UEK835" s="230"/>
      <c r="UEL835" s="230"/>
      <c r="UEM835" s="230"/>
      <c r="UEN835" s="230"/>
      <c r="UEO835" s="230"/>
      <c r="UEP835" s="230"/>
      <c r="UEQ835" s="230"/>
      <c r="UER835" s="230"/>
      <c r="UES835" s="230"/>
      <c r="UET835" s="230"/>
      <c r="UEU835" s="230"/>
      <c r="UEV835" s="230"/>
      <c r="UEW835" s="230"/>
      <c r="UEX835" s="230"/>
      <c r="UEY835" s="230"/>
      <c r="UEZ835" s="230"/>
      <c r="UFA835" s="230"/>
      <c r="UFB835" s="230"/>
      <c r="UFC835" s="230"/>
      <c r="UFD835" s="230"/>
      <c r="UFE835" s="230"/>
      <c r="UFF835" s="230"/>
      <c r="UFG835" s="230"/>
      <c r="UFH835" s="230"/>
      <c r="UFI835" s="230"/>
      <c r="UFJ835" s="230"/>
      <c r="UFK835" s="230"/>
      <c r="UFL835" s="230"/>
      <c r="UFM835" s="230"/>
      <c r="UFN835" s="230"/>
      <c r="UFO835" s="230"/>
      <c r="UFP835" s="230"/>
      <c r="UFQ835" s="230"/>
      <c r="UFR835" s="230"/>
      <c r="UFS835" s="230"/>
      <c r="UFT835" s="230"/>
      <c r="UFU835" s="230"/>
      <c r="UFV835" s="230"/>
      <c r="UFW835" s="230"/>
      <c r="UFX835" s="230"/>
      <c r="UFY835" s="230"/>
      <c r="UFZ835" s="230"/>
      <c r="UGA835" s="230"/>
      <c r="UGB835" s="230"/>
      <c r="UGC835" s="230"/>
      <c r="UGD835" s="230"/>
      <c r="UGE835" s="230"/>
      <c r="UGF835" s="230"/>
      <c r="UGG835" s="230"/>
      <c r="UGH835" s="230"/>
      <c r="UGI835" s="230"/>
      <c r="UGJ835" s="230"/>
      <c r="UGK835" s="230"/>
      <c r="UGL835" s="230"/>
      <c r="UGM835" s="230"/>
      <c r="UGN835" s="230"/>
      <c r="UGO835" s="230"/>
      <c r="UGP835" s="230"/>
      <c r="UGQ835" s="230"/>
      <c r="UGR835" s="230"/>
      <c r="UGS835" s="230"/>
      <c r="UGT835" s="230"/>
      <c r="UGU835" s="230"/>
      <c r="UGV835" s="230"/>
      <c r="UGW835" s="230"/>
      <c r="UGX835" s="230"/>
      <c r="UGY835" s="230"/>
      <c r="UGZ835" s="230"/>
      <c r="UHA835" s="230"/>
      <c r="UHB835" s="230"/>
      <c r="UHC835" s="230"/>
      <c r="UHD835" s="230"/>
      <c r="UHE835" s="230"/>
      <c r="UHF835" s="230"/>
      <c r="UHG835" s="230"/>
      <c r="UHH835" s="230"/>
      <c r="UHI835" s="230"/>
      <c r="UHJ835" s="230"/>
      <c r="UHK835" s="230"/>
      <c r="UHL835" s="230"/>
      <c r="UHM835" s="230"/>
      <c r="UHN835" s="230"/>
      <c r="UHO835" s="230"/>
      <c r="UHP835" s="230"/>
      <c r="UHQ835" s="230"/>
      <c r="UHR835" s="230"/>
      <c r="UHS835" s="230"/>
      <c r="UHT835" s="230"/>
      <c r="UHU835" s="230"/>
      <c r="UHV835" s="230"/>
      <c r="UHW835" s="230"/>
      <c r="UHX835" s="230"/>
      <c r="UHY835" s="230"/>
      <c r="UHZ835" s="230"/>
      <c r="UIA835" s="230"/>
      <c r="UIB835" s="230"/>
      <c r="UIC835" s="230"/>
      <c r="UID835" s="230"/>
      <c r="UIE835" s="230"/>
      <c r="UIF835" s="230"/>
      <c r="UIG835" s="230"/>
      <c r="UIH835" s="230"/>
      <c r="UII835" s="230"/>
      <c r="UIJ835" s="230"/>
      <c r="UIK835" s="230"/>
      <c r="UIL835" s="230"/>
      <c r="UIM835" s="230"/>
      <c r="UIN835" s="230"/>
      <c r="UIO835" s="230"/>
      <c r="UIP835" s="230"/>
      <c r="UIQ835" s="230"/>
      <c r="UIR835" s="230"/>
      <c r="UIS835" s="230"/>
      <c r="UIT835" s="230"/>
      <c r="UIU835" s="230"/>
      <c r="UIV835" s="230"/>
      <c r="UIW835" s="230"/>
      <c r="UIX835" s="230"/>
      <c r="UIY835" s="230"/>
      <c r="UIZ835" s="230"/>
      <c r="UJA835" s="230"/>
      <c r="UJB835" s="230"/>
      <c r="UJC835" s="230"/>
      <c r="UJD835" s="230"/>
      <c r="UJE835" s="230"/>
      <c r="UJF835" s="230"/>
      <c r="UJG835" s="230"/>
      <c r="UJH835" s="230"/>
      <c r="UJI835" s="230"/>
      <c r="UJJ835" s="230"/>
      <c r="UJK835" s="230"/>
      <c r="UJL835" s="230"/>
      <c r="UJM835" s="230"/>
      <c r="UJN835" s="230"/>
      <c r="UJO835" s="230"/>
      <c r="UJP835" s="230"/>
      <c r="UJQ835" s="230"/>
      <c r="UJR835" s="230"/>
      <c r="UJS835" s="230"/>
      <c r="UJT835" s="230"/>
      <c r="UJU835" s="230"/>
      <c r="UJV835" s="230"/>
      <c r="UJW835" s="230"/>
      <c r="UJX835" s="230"/>
      <c r="UJY835" s="230"/>
      <c r="UJZ835" s="230"/>
      <c r="UKA835" s="230"/>
      <c r="UKB835" s="230"/>
      <c r="UKC835" s="230"/>
      <c r="UKD835" s="230"/>
      <c r="UKE835" s="230"/>
      <c r="UKF835" s="230"/>
      <c r="UKG835" s="230"/>
      <c r="UKH835" s="230"/>
      <c r="UKI835" s="230"/>
      <c r="UKJ835" s="230"/>
      <c r="UKK835" s="230"/>
      <c r="UKL835" s="230"/>
      <c r="UKM835" s="230"/>
      <c r="UKN835" s="230"/>
      <c r="UKO835" s="230"/>
      <c r="UKP835" s="230"/>
      <c r="UKQ835" s="230"/>
      <c r="UKR835" s="230"/>
      <c r="UKS835" s="230"/>
      <c r="UKT835" s="230"/>
      <c r="UKU835" s="230"/>
      <c r="UKV835" s="230"/>
      <c r="UKW835" s="230"/>
      <c r="UKX835" s="230"/>
      <c r="UKY835" s="230"/>
      <c r="UKZ835" s="230"/>
      <c r="ULA835" s="230"/>
      <c r="ULB835" s="230"/>
      <c r="ULC835" s="230"/>
      <c r="ULD835" s="230"/>
      <c r="ULE835" s="230"/>
      <c r="ULF835" s="230"/>
      <c r="ULG835" s="230"/>
      <c r="ULH835" s="230"/>
      <c r="ULI835" s="230"/>
      <c r="ULJ835" s="230"/>
      <c r="ULK835" s="230"/>
      <c r="ULL835" s="230"/>
      <c r="ULM835" s="230"/>
      <c r="ULN835" s="230"/>
      <c r="ULO835" s="230"/>
      <c r="ULP835" s="230"/>
      <c r="ULQ835" s="230"/>
      <c r="ULR835" s="230"/>
      <c r="ULS835" s="230"/>
      <c r="ULT835" s="230"/>
      <c r="ULU835" s="230"/>
      <c r="ULV835" s="230"/>
      <c r="ULW835" s="230"/>
      <c r="ULX835" s="230"/>
      <c r="ULY835" s="230"/>
      <c r="ULZ835" s="230"/>
      <c r="UMA835" s="230"/>
      <c r="UMB835" s="230"/>
      <c r="UMC835" s="230"/>
      <c r="UMD835" s="230"/>
      <c r="UME835" s="230"/>
      <c r="UMF835" s="230"/>
      <c r="UMG835" s="230"/>
      <c r="UMH835" s="230"/>
      <c r="UMI835" s="230"/>
      <c r="UMJ835" s="230"/>
      <c r="UMK835" s="230"/>
      <c r="UML835" s="230"/>
      <c r="UMM835" s="230"/>
      <c r="UMN835" s="230"/>
      <c r="UMO835" s="230"/>
      <c r="UMP835" s="230"/>
      <c r="UMQ835" s="230"/>
      <c r="UMR835" s="230"/>
      <c r="UMS835" s="230"/>
      <c r="UMT835" s="230"/>
      <c r="UMU835" s="230"/>
      <c r="UMV835" s="230"/>
      <c r="UMW835" s="230"/>
      <c r="UMX835" s="230"/>
      <c r="UMY835" s="230"/>
      <c r="UMZ835" s="230"/>
      <c r="UNA835" s="230"/>
      <c r="UNB835" s="230"/>
      <c r="UNC835" s="230"/>
      <c r="UND835" s="230"/>
      <c r="UNE835" s="230"/>
      <c r="UNF835" s="230"/>
      <c r="UNG835" s="230"/>
      <c r="UNH835" s="230"/>
      <c r="UNI835" s="230"/>
      <c r="UNJ835" s="230"/>
      <c r="UNK835" s="230"/>
      <c r="UNL835" s="230"/>
      <c r="UNM835" s="230"/>
      <c r="UNN835" s="230"/>
      <c r="UNO835" s="230"/>
      <c r="UNP835" s="230"/>
      <c r="UNQ835" s="230"/>
      <c r="UNR835" s="230"/>
      <c r="UNS835" s="230"/>
      <c r="UNT835" s="230"/>
      <c r="UNU835" s="230"/>
      <c r="UNV835" s="230"/>
      <c r="UNW835" s="230"/>
      <c r="UNX835" s="230"/>
      <c r="UNY835" s="230"/>
      <c r="UNZ835" s="230"/>
      <c r="UOA835" s="230"/>
      <c r="UOB835" s="230"/>
      <c r="UOC835" s="230"/>
      <c r="UOD835" s="230"/>
      <c r="UOE835" s="230"/>
      <c r="UOF835" s="230"/>
      <c r="UOG835" s="230"/>
      <c r="UOH835" s="230"/>
      <c r="UOI835" s="230"/>
      <c r="UOJ835" s="230"/>
      <c r="UOK835" s="230"/>
      <c r="UOL835" s="230"/>
      <c r="UOM835" s="230"/>
      <c r="UON835" s="230"/>
      <c r="UOO835" s="230"/>
      <c r="UOP835" s="230"/>
      <c r="UOQ835" s="230"/>
      <c r="UOR835" s="230"/>
      <c r="UOS835" s="230"/>
      <c r="UOT835" s="230"/>
      <c r="UOU835" s="230"/>
      <c r="UOV835" s="230"/>
      <c r="UOW835" s="230"/>
      <c r="UOX835" s="230"/>
      <c r="UOY835" s="230"/>
      <c r="UOZ835" s="230"/>
      <c r="UPA835" s="230"/>
      <c r="UPB835" s="230"/>
      <c r="UPC835" s="230"/>
      <c r="UPD835" s="230"/>
      <c r="UPE835" s="230"/>
      <c r="UPF835" s="230"/>
      <c r="UPG835" s="230"/>
      <c r="UPH835" s="230"/>
      <c r="UPI835" s="230"/>
      <c r="UPJ835" s="230"/>
      <c r="UPK835" s="230"/>
      <c r="UPL835" s="230"/>
      <c r="UPM835" s="230"/>
      <c r="UPN835" s="230"/>
      <c r="UPO835" s="230"/>
      <c r="UPP835" s="230"/>
      <c r="UPQ835" s="230"/>
      <c r="UPR835" s="230"/>
      <c r="UPS835" s="230"/>
      <c r="UPT835" s="230"/>
      <c r="UPU835" s="230"/>
      <c r="UPV835" s="230"/>
      <c r="UPW835" s="230"/>
      <c r="UPX835" s="230"/>
      <c r="UPY835" s="230"/>
      <c r="UPZ835" s="230"/>
      <c r="UQA835" s="230"/>
      <c r="UQB835" s="230"/>
      <c r="UQC835" s="230"/>
      <c r="UQD835" s="230"/>
      <c r="UQE835" s="230"/>
      <c r="UQF835" s="230"/>
      <c r="UQG835" s="230"/>
      <c r="UQH835" s="230"/>
      <c r="UQI835" s="230"/>
      <c r="UQJ835" s="230"/>
      <c r="UQK835" s="230"/>
      <c r="UQL835" s="230"/>
      <c r="UQM835" s="230"/>
      <c r="UQN835" s="230"/>
      <c r="UQO835" s="230"/>
      <c r="UQP835" s="230"/>
      <c r="UQQ835" s="230"/>
      <c r="UQR835" s="230"/>
      <c r="UQS835" s="230"/>
      <c r="UQT835" s="230"/>
      <c r="UQU835" s="230"/>
      <c r="UQV835" s="230"/>
      <c r="UQW835" s="230"/>
      <c r="UQX835" s="230"/>
      <c r="UQY835" s="230"/>
      <c r="UQZ835" s="230"/>
      <c r="URA835" s="230"/>
      <c r="URB835" s="230"/>
      <c r="URC835" s="230"/>
      <c r="URD835" s="230"/>
      <c r="URE835" s="230"/>
      <c r="URF835" s="230"/>
      <c r="URG835" s="230"/>
      <c r="URH835" s="230"/>
      <c r="URI835" s="230"/>
      <c r="URJ835" s="230"/>
      <c r="URK835" s="230"/>
      <c r="URL835" s="230"/>
      <c r="URM835" s="230"/>
      <c r="URN835" s="230"/>
      <c r="URO835" s="230"/>
      <c r="URP835" s="230"/>
      <c r="URQ835" s="230"/>
      <c r="URR835" s="230"/>
      <c r="URS835" s="230"/>
      <c r="URT835" s="230"/>
      <c r="URU835" s="230"/>
      <c r="URV835" s="230"/>
      <c r="URW835" s="230"/>
      <c r="URX835" s="230"/>
      <c r="URY835" s="230"/>
      <c r="URZ835" s="230"/>
      <c r="USA835" s="230"/>
      <c r="USB835" s="230"/>
      <c r="USC835" s="230"/>
      <c r="USD835" s="230"/>
      <c r="USE835" s="230"/>
      <c r="USF835" s="230"/>
      <c r="USG835" s="230"/>
      <c r="USH835" s="230"/>
      <c r="USI835" s="230"/>
      <c r="USJ835" s="230"/>
      <c r="USK835" s="230"/>
      <c r="USL835" s="230"/>
      <c r="USM835" s="230"/>
      <c r="USN835" s="230"/>
      <c r="USO835" s="230"/>
      <c r="USP835" s="230"/>
      <c r="USQ835" s="230"/>
      <c r="USR835" s="230"/>
      <c r="USS835" s="230"/>
      <c r="UST835" s="230"/>
      <c r="USU835" s="230"/>
      <c r="USV835" s="230"/>
      <c r="USW835" s="230"/>
      <c r="USX835" s="230"/>
      <c r="USY835" s="230"/>
      <c r="USZ835" s="230"/>
      <c r="UTA835" s="230"/>
      <c r="UTB835" s="230"/>
      <c r="UTC835" s="230"/>
      <c r="UTD835" s="230"/>
      <c r="UTE835" s="230"/>
      <c r="UTF835" s="230"/>
      <c r="UTG835" s="230"/>
      <c r="UTH835" s="230"/>
      <c r="UTI835" s="230"/>
      <c r="UTJ835" s="230"/>
      <c r="UTK835" s="230"/>
      <c r="UTL835" s="230"/>
      <c r="UTM835" s="230"/>
      <c r="UTN835" s="230"/>
      <c r="UTO835" s="230"/>
      <c r="UTP835" s="230"/>
      <c r="UTQ835" s="230"/>
      <c r="UTR835" s="230"/>
      <c r="UTS835" s="230"/>
      <c r="UTT835" s="230"/>
      <c r="UTU835" s="230"/>
      <c r="UTV835" s="230"/>
      <c r="UTW835" s="230"/>
      <c r="UTX835" s="230"/>
      <c r="UTY835" s="230"/>
      <c r="UTZ835" s="230"/>
      <c r="UUA835" s="230"/>
      <c r="UUB835" s="230"/>
      <c r="UUC835" s="230"/>
      <c r="UUD835" s="230"/>
      <c r="UUE835" s="230"/>
      <c r="UUF835" s="230"/>
      <c r="UUG835" s="230"/>
      <c r="UUH835" s="230"/>
      <c r="UUI835" s="230"/>
      <c r="UUJ835" s="230"/>
      <c r="UUK835" s="230"/>
      <c r="UUL835" s="230"/>
      <c r="UUM835" s="230"/>
      <c r="UUN835" s="230"/>
      <c r="UUO835" s="230"/>
      <c r="UUP835" s="230"/>
      <c r="UUQ835" s="230"/>
      <c r="UUR835" s="230"/>
      <c r="UUS835" s="230"/>
      <c r="UUT835" s="230"/>
      <c r="UUU835" s="230"/>
      <c r="UUV835" s="230"/>
      <c r="UUW835" s="230"/>
      <c r="UUX835" s="230"/>
      <c r="UUY835" s="230"/>
      <c r="UUZ835" s="230"/>
      <c r="UVA835" s="230"/>
      <c r="UVB835" s="230"/>
      <c r="UVC835" s="230"/>
      <c r="UVD835" s="230"/>
      <c r="UVE835" s="230"/>
      <c r="UVF835" s="230"/>
      <c r="UVG835" s="230"/>
      <c r="UVH835" s="230"/>
      <c r="UVI835" s="230"/>
      <c r="UVJ835" s="230"/>
      <c r="UVK835" s="230"/>
      <c r="UVL835" s="230"/>
      <c r="UVM835" s="230"/>
      <c r="UVN835" s="230"/>
      <c r="UVO835" s="230"/>
      <c r="UVP835" s="230"/>
      <c r="UVQ835" s="230"/>
      <c r="UVR835" s="230"/>
      <c r="UVS835" s="230"/>
      <c r="UVT835" s="230"/>
      <c r="UVU835" s="230"/>
      <c r="UVV835" s="230"/>
      <c r="UVW835" s="230"/>
      <c r="UVX835" s="230"/>
      <c r="UVY835" s="230"/>
      <c r="UVZ835" s="230"/>
      <c r="UWA835" s="230"/>
      <c r="UWB835" s="230"/>
      <c r="UWC835" s="230"/>
      <c r="UWD835" s="230"/>
      <c r="UWE835" s="230"/>
      <c r="UWF835" s="230"/>
      <c r="UWG835" s="230"/>
      <c r="UWH835" s="230"/>
      <c r="UWI835" s="230"/>
      <c r="UWJ835" s="230"/>
      <c r="UWK835" s="230"/>
      <c r="UWL835" s="230"/>
      <c r="UWM835" s="230"/>
      <c r="UWN835" s="230"/>
      <c r="UWO835" s="230"/>
      <c r="UWP835" s="230"/>
      <c r="UWQ835" s="230"/>
      <c r="UWR835" s="230"/>
      <c r="UWS835" s="230"/>
      <c r="UWT835" s="230"/>
      <c r="UWU835" s="230"/>
      <c r="UWV835" s="230"/>
      <c r="UWW835" s="230"/>
      <c r="UWX835" s="230"/>
      <c r="UWY835" s="230"/>
      <c r="UWZ835" s="230"/>
      <c r="UXA835" s="230"/>
      <c r="UXB835" s="230"/>
      <c r="UXC835" s="230"/>
      <c r="UXD835" s="230"/>
      <c r="UXE835" s="230"/>
      <c r="UXF835" s="230"/>
      <c r="UXG835" s="230"/>
      <c r="UXH835" s="230"/>
      <c r="UXI835" s="230"/>
      <c r="UXJ835" s="230"/>
      <c r="UXK835" s="230"/>
      <c r="UXL835" s="230"/>
      <c r="UXM835" s="230"/>
      <c r="UXN835" s="230"/>
      <c r="UXO835" s="230"/>
      <c r="UXP835" s="230"/>
      <c r="UXQ835" s="230"/>
      <c r="UXR835" s="230"/>
      <c r="UXS835" s="230"/>
      <c r="UXT835" s="230"/>
      <c r="UXU835" s="230"/>
      <c r="UXV835" s="230"/>
      <c r="UXW835" s="230"/>
      <c r="UXX835" s="230"/>
      <c r="UXY835" s="230"/>
      <c r="UXZ835" s="230"/>
      <c r="UYA835" s="230"/>
      <c r="UYB835" s="230"/>
      <c r="UYC835" s="230"/>
      <c r="UYD835" s="230"/>
      <c r="UYE835" s="230"/>
      <c r="UYF835" s="230"/>
      <c r="UYG835" s="230"/>
      <c r="UYH835" s="230"/>
      <c r="UYI835" s="230"/>
      <c r="UYJ835" s="230"/>
      <c r="UYK835" s="230"/>
      <c r="UYL835" s="230"/>
      <c r="UYM835" s="230"/>
      <c r="UYN835" s="230"/>
      <c r="UYO835" s="230"/>
      <c r="UYP835" s="230"/>
      <c r="UYQ835" s="230"/>
      <c r="UYR835" s="230"/>
      <c r="UYS835" s="230"/>
      <c r="UYT835" s="230"/>
      <c r="UYU835" s="230"/>
      <c r="UYV835" s="230"/>
      <c r="UYW835" s="230"/>
      <c r="UYX835" s="230"/>
      <c r="UYY835" s="230"/>
      <c r="UYZ835" s="230"/>
      <c r="UZA835" s="230"/>
      <c r="UZB835" s="230"/>
      <c r="UZC835" s="230"/>
      <c r="UZD835" s="230"/>
      <c r="UZE835" s="230"/>
      <c r="UZF835" s="230"/>
      <c r="UZG835" s="230"/>
      <c r="UZH835" s="230"/>
      <c r="UZI835" s="230"/>
      <c r="UZJ835" s="230"/>
      <c r="UZK835" s="230"/>
      <c r="UZL835" s="230"/>
      <c r="UZM835" s="230"/>
      <c r="UZN835" s="230"/>
      <c r="UZO835" s="230"/>
      <c r="UZP835" s="230"/>
      <c r="UZQ835" s="230"/>
      <c r="UZR835" s="230"/>
      <c r="UZS835" s="230"/>
      <c r="UZT835" s="230"/>
      <c r="UZU835" s="230"/>
      <c r="UZV835" s="230"/>
      <c r="UZW835" s="230"/>
      <c r="UZX835" s="230"/>
      <c r="UZY835" s="230"/>
      <c r="UZZ835" s="230"/>
      <c r="VAA835" s="230"/>
      <c r="VAB835" s="230"/>
      <c r="VAC835" s="230"/>
      <c r="VAD835" s="230"/>
      <c r="VAE835" s="230"/>
      <c r="VAF835" s="230"/>
      <c r="VAG835" s="230"/>
      <c r="VAH835" s="230"/>
      <c r="VAI835" s="230"/>
      <c r="VAJ835" s="230"/>
      <c r="VAK835" s="230"/>
      <c r="VAL835" s="230"/>
      <c r="VAM835" s="230"/>
      <c r="VAN835" s="230"/>
      <c r="VAO835" s="230"/>
      <c r="VAP835" s="230"/>
      <c r="VAQ835" s="230"/>
      <c r="VAR835" s="230"/>
      <c r="VAS835" s="230"/>
      <c r="VAT835" s="230"/>
      <c r="VAU835" s="230"/>
      <c r="VAV835" s="230"/>
      <c r="VAW835" s="230"/>
      <c r="VAX835" s="230"/>
      <c r="VAY835" s="230"/>
      <c r="VAZ835" s="230"/>
      <c r="VBA835" s="230"/>
      <c r="VBB835" s="230"/>
      <c r="VBC835" s="230"/>
      <c r="VBD835" s="230"/>
      <c r="VBE835" s="230"/>
      <c r="VBF835" s="230"/>
      <c r="VBG835" s="230"/>
      <c r="VBH835" s="230"/>
      <c r="VBI835" s="230"/>
      <c r="VBJ835" s="230"/>
      <c r="VBK835" s="230"/>
      <c r="VBL835" s="230"/>
      <c r="VBM835" s="230"/>
      <c r="VBN835" s="230"/>
      <c r="VBO835" s="230"/>
      <c r="VBP835" s="230"/>
      <c r="VBQ835" s="230"/>
      <c r="VBR835" s="230"/>
      <c r="VBS835" s="230"/>
      <c r="VBT835" s="230"/>
      <c r="VBU835" s="230"/>
      <c r="VBV835" s="230"/>
      <c r="VBW835" s="230"/>
      <c r="VBX835" s="230"/>
      <c r="VBY835" s="230"/>
      <c r="VBZ835" s="230"/>
      <c r="VCA835" s="230"/>
      <c r="VCB835" s="230"/>
      <c r="VCC835" s="230"/>
      <c r="VCD835" s="230"/>
      <c r="VCE835" s="230"/>
      <c r="VCF835" s="230"/>
      <c r="VCG835" s="230"/>
      <c r="VCH835" s="230"/>
      <c r="VCI835" s="230"/>
      <c r="VCJ835" s="230"/>
      <c r="VCK835" s="230"/>
      <c r="VCL835" s="230"/>
      <c r="VCM835" s="230"/>
      <c r="VCN835" s="230"/>
      <c r="VCO835" s="230"/>
      <c r="VCP835" s="230"/>
      <c r="VCQ835" s="230"/>
      <c r="VCR835" s="230"/>
      <c r="VCS835" s="230"/>
      <c r="VCT835" s="230"/>
      <c r="VCU835" s="230"/>
      <c r="VCV835" s="230"/>
      <c r="VCW835" s="230"/>
      <c r="VCX835" s="230"/>
      <c r="VCY835" s="230"/>
      <c r="VCZ835" s="230"/>
      <c r="VDA835" s="230"/>
      <c r="VDB835" s="230"/>
      <c r="VDC835" s="230"/>
      <c r="VDD835" s="230"/>
      <c r="VDE835" s="230"/>
      <c r="VDF835" s="230"/>
      <c r="VDG835" s="230"/>
      <c r="VDH835" s="230"/>
      <c r="VDI835" s="230"/>
      <c r="VDJ835" s="230"/>
      <c r="VDK835" s="230"/>
      <c r="VDL835" s="230"/>
      <c r="VDM835" s="230"/>
      <c r="VDN835" s="230"/>
      <c r="VDO835" s="230"/>
      <c r="VDP835" s="230"/>
      <c r="VDQ835" s="230"/>
      <c r="VDR835" s="230"/>
      <c r="VDS835" s="230"/>
      <c r="VDT835" s="230"/>
      <c r="VDU835" s="230"/>
      <c r="VDV835" s="230"/>
      <c r="VDW835" s="230"/>
      <c r="VDX835" s="230"/>
      <c r="VDY835" s="230"/>
      <c r="VDZ835" s="230"/>
      <c r="VEA835" s="230"/>
      <c r="VEB835" s="230"/>
      <c r="VEC835" s="230"/>
      <c r="VED835" s="230"/>
      <c r="VEE835" s="230"/>
      <c r="VEF835" s="230"/>
      <c r="VEG835" s="230"/>
      <c r="VEH835" s="230"/>
      <c r="VEI835" s="230"/>
      <c r="VEJ835" s="230"/>
      <c r="VEK835" s="230"/>
      <c r="VEL835" s="230"/>
      <c r="VEM835" s="230"/>
      <c r="VEN835" s="230"/>
      <c r="VEO835" s="230"/>
      <c r="VEP835" s="230"/>
      <c r="VEQ835" s="230"/>
      <c r="VER835" s="230"/>
      <c r="VES835" s="230"/>
      <c r="VET835" s="230"/>
      <c r="VEU835" s="230"/>
      <c r="VEV835" s="230"/>
      <c r="VEW835" s="230"/>
      <c r="VEX835" s="230"/>
      <c r="VEY835" s="230"/>
      <c r="VEZ835" s="230"/>
      <c r="VFA835" s="230"/>
      <c r="VFB835" s="230"/>
      <c r="VFC835" s="230"/>
      <c r="VFD835" s="230"/>
      <c r="VFE835" s="230"/>
      <c r="VFF835" s="230"/>
      <c r="VFG835" s="230"/>
      <c r="VFH835" s="230"/>
      <c r="VFI835" s="230"/>
      <c r="VFJ835" s="230"/>
      <c r="VFK835" s="230"/>
      <c r="VFL835" s="230"/>
      <c r="VFM835" s="230"/>
      <c r="VFN835" s="230"/>
      <c r="VFO835" s="230"/>
      <c r="VFP835" s="230"/>
      <c r="VFQ835" s="230"/>
      <c r="VFR835" s="230"/>
      <c r="VFS835" s="230"/>
      <c r="VFT835" s="230"/>
      <c r="VFU835" s="230"/>
      <c r="VFV835" s="230"/>
      <c r="VFW835" s="230"/>
      <c r="VFX835" s="230"/>
      <c r="VFY835" s="230"/>
      <c r="VFZ835" s="230"/>
      <c r="VGA835" s="230"/>
      <c r="VGB835" s="230"/>
      <c r="VGC835" s="230"/>
      <c r="VGD835" s="230"/>
      <c r="VGE835" s="230"/>
      <c r="VGF835" s="230"/>
      <c r="VGG835" s="230"/>
      <c r="VGH835" s="230"/>
      <c r="VGI835" s="230"/>
      <c r="VGJ835" s="230"/>
      <c r="VGK835" s="230"/>
      <c r="VGL835" s="230"/>
      <c r="VGM835" s="230"/>
      <c r="VGN835" s="230"/>
      <c r="VGO835" s="230"/>
      <c r="VGP835" s="230"/>
      <c r="VGQ835" s="230"/>
      <c r="VGR835" s="230"/>
      <c r="VGS835" s="230"/>
      <c r="VGT835" s="230"/>
      <c r="VGU835" s="230"/>
      <c r="VGV835" s="230"/>
      <c r="VGW835" s="230"/>
      <c r="VGX835" s="230"/>
      <c r="VGY835" s="230"/>
      <c r="VGZ835" s="230"/>
      <c r="VHA835" s="230"/>
      <c r="VHB835" s="230"/>
      <c r="VHC835" s="230"/>
      <c r="VHD835" s="230"/>
      <c r="VHE835" s="230"/>
      <c r="VHF835" s="230"/>
      <c r="VHG835" s="230"/>
      <c r="VHH835" s="230"/>
      <c r="VHI835" s="230"/>
      <c r="VHJ835" s="230"/>
      <c r="VHK835" s="230"/>
      <c r="VHL835" s="230"/>
      <c r="VHM835" s="230"/>
      <c r="VHN835" s="230"/>
      <c r="VHO835" s="230"/>
      <c r="VHP835" s="230"/>
      <c r="VHQ835" s="230"/>
      <c r="VHR835" s="230"/>
      <c r="VHS835" s="230"/>
      <c r="VHT835" s="230"/>
      <c r="VHU835" s="230"/>
      <c r="VHV835" s="230"/>
      <c r="VHW835" s="230"/>
      <c r="VHX835" s="230"/>
      <c r="VHY835" s="230"/>
      <c r="VHZ835" s="230"/>
      <c r="VIA835" s="230"/>
      <c r="VIB835" s="230"/>
      <c r="VIC835" s="230"/>
      <c r="VID835" s="230"/>
      <c r="VIE835" s="230"/>
      <c r="VIF835" s="230"/>
      <c r="VIG835" s="230"/>
      <c r="VIH835" s="230"/>
      <c r="VII835" s="230"/>
      <c r="VIJ835" s="230"/>
      <c r="VIK835" s="230"/>
      <c r="VIL835" s="230"/>
      <c r="VIM835" s="230"/>
      <c r="VIN835" s="230"/>
      <c r="VIO835" s="230"/>
      <c r="VIP835" s="230"/>
      <c r="VIQ835" s="230"/>
      <c r="VIR835" s="230"/>
      <c r="VIS835" s="230"/>
      <c r="VIT835" s="230"/>
      <c r="VIU835" s="230"/>
      <c r="VIV835" s="230"/>
      <c r="VIW835" s="230"/>
      <c r="VIX835" s="230"/>
      <c r="VIY835" s="230"/>
      <c r="VIZ835" s="230"/>
      <c r="VJA835" s="230"/>
      <c r="VJB835" s="230"/>
      <c r="VJC835" s="230"/>
      <c r="VJD835" s="230"/>
      <c r="VJE835" s="230"/>
      <c r="VJF835" s="230"/>
      <c r="VJG835" s="230"/>
      <c r="VJH835" s="230"/>
      <c r="VJI835" s="230"/>
      <c r="VJJ835" s="230"/>
      <c r="VJK835" s="230"/>
      <c r="VJL835" s="230"/>
      <c r="VJM835" s="230"/>
      <c r="VJN835" s="230"/>
      <c r="VJO835" s="230"/>
      <c r="VJP835" s="230"/>
      <c r="VJQ835" s="230"/>
      <c r="VJR835" s="230"/>
      <c r="VJS835" s="230"/>
      <c r="VJT835" s="230"/>
      <c r="VJU835" s="230"/>
      <c r="VJV835" s="230"/>
      <c r="VJW835" s="230"/>
      <c r="VJX835" s="230"/>
      <c r="VJY835" s="230"/>
      <c r="VJZ835" s="230"/>
      <c r="VKA835" s="230"/>
      <c r="VKB835" s="230"/>
      <c r="VKC835" s="230"/>
      <c r="VKD835" s="230"/>
      <c r="VKE835" s="230"/>
      <c r="VKF835" s="230"/>
      <c r="VKG835" s="230"/>
      <c r="VKH835" s="230"/>
      <c r="VKI835" s="230"/>
      <c r="VKJ835" s="230"/>
      <c r="VKK835" s="230"/>
      <c r="VKL835" s="230"/>
      <c r="VKM835" s="230"/>
      <c r="VKN835" s="230"/>
      <c r="VKO835" s="230"/>
      <c r="VKP835" s="230"/>
      <c r="VKQ835" s="230"/>
      <c r="VKR835" s="230"/>
      <c r="VKS835" s="230"/>
      <c r="VKT835" s="230"/>
      <c r="VKU835" s="230"/>
      <c r="VKV835" s="230"/>
      <c r="VKW835" s="230"/>
      <c r="VKX835" s="230"/>
      <c r="VKY835" s="230"/>
      <c r="VKZ835" s="230"/>
      <c r="VLA835" s="230"/>
      <c r="VLB835" s="230"/>
      <c r="VLC835" s="230"/>
      <c r="VLD835" s="230"/>
      <c r="VLE835" s="230"/>
      <c r="VLF835" s="230"/>
      <c r="VLG835" s="230"/>
      <c r="VLH835" s="230"/>
      <c r="VLI835" s="230"/>
      <c r="VLJ835" s="230"/>
      <c r="VLK835" s="230"/>
      <c r="VLL835" s="230"/>
      <c r="VLM835" s="230"/>
      <c r="VLN835" s="230"/>
      <c r="VLO835" s="230"/>
      <c r="VLP835" s="230"/>
      <c r="VLQ835" s="230"/>
      <c r="VLR835" s="230"/>
      <c r="VLS835" s="230"/>
      <c r="VLT835" s="230"/>
      <c r="VLU835" s="230"/>
      <c r="VLV835" s="230"/>
      <c r="VLW835" s="230"/>
      <c r="VLX835" s="230"/>
      <c r="VLY835" s="230"/>
      <c r="VLZ835" s="230"/>
      <c r="VMA835" s="230"/>
      <c r="VMB835" s="230"/>
      <c r="VMC835" s="230"/>
      <c r="VMD835" s="230"/>
      <c r="VME835" s="230"/>
      <c r="VMF835" s="230"/>
      <c r="VMG835" s="230"/>
      <c r="VMH835" s="230"/>
      <c r="VMI835" s="230"/>
      <c r="VMJ835" s="230"/>
      <c r="VMK835" s="230"/>
      <c r="VML835" s="230"/>
      <c r="VMM835" s="230"/>
      <c r="VMN835" s="230"/>
      <c r="VMO835" s="230"/>
      <c r="VMP835" s="230"/>
      <c r="VMQ835" s="230"/>
      <c r="VMR835" s="230"/>
      <c r="VMS835" s="230"/>
      <c r="VMT835" s="230"/>
      <c r="VMU835" s="230"/>
      <c r="VMV835" s="230"/>
      <c r="VMW835" s="230"/>
      <c r="VMX835" s="230"/>
      <c r="VMY835" s="230"/>
      <c r="VMZ835" s="230"/>
      <c r="VNA835" s="230"/>
      <c r="VNB835" s="230"/>
      <c r="VNC835" s="230"/>
      <c r="VND835" s="230"/>
      <c r="VNE835" s="230"/>
      <c r="VNF835" s="230"/>
      <c r="VNG835" s="230"/>
      <c r="VNH835" s="230"/>
      <c r="VNI835" s="230"/>
      <c r="VNJ835" s="230"/>
      <c r="VNK835" s="230"/>
      <c r="VNL835" s="230"/>
      <c r="VNM835" s="230"/>
      <c r="VNN835" s="230"/>
      <c r="VNO835" s="230"/>
      <c r="VNP835" s="230"/>
      <c r="VNQ835" s="230"/>
      <c r="VNR835" s="230"/>
      <c r="VNS835" s="230"/>
      <c r="VNT835" s="230"/>
      <c r="VNU835" s="230"/>
      <c r="VNV835" s="230"/>
      <c r="VNW835" s="230"/>
      <c r="VNX835" s="230"/>
      <c r="VNY835" s="230"/>
      <c r="VNZ835" s="230"/>
      <c r="VOA835" s="230"/>
      <c r="VOB835" s="230"/>
      <c r="VOC835" s="230"/>
      <c r="VOD835" s="230"/>
      <c r="VOE835" s="230"/>
      <c r="VOF835" s="230"/>
      <c r="VOG835" s="230"/>
      <c r="VOH835" s="230"/>
      <c r="VOI835" s="230"/>
      <c r="VOJ835" s="230"/>
      <c r="VOK835" s="230"/>
      <c r="VOL835" s="230"/>
      <c r="VOM835" s="230"/>
      <c r="VON835" s="230"/>
      <c r="VOO835" s="230"/>
      <c r="VOP835" s="230"/>
      <c r="VOQ835" s="230"/>
      <c r="VOR835" s="230"/>
      <c r="VOS835" s="230"/>
      <c r="VOT835" s="230"/>
      <c r="VOU835" s="230"/>
      <c r="VOV835" s="230"/>
      <c r="VOW835" s="230"/>
      <c r="VOX835" s="230"/>
      <c r="VOY835" s="230"/>
      <c r="VOZ835" s="230"/>
      <c r="VPA835" s="230"/>
      <c r="VPB835" s="230"/>
      <c r="VPC835" s="230"/>
      <c r="VPD835" s="230"/>
      <c r="VPE835" s="230"/>
      <c r="VPF835" s="230"/>
      <c r="VPG835" s="230"/>
      <c r="VPH835" s="230"/>
      <c r="VPI835" s="230"/>
      <c r="VPJ835" s="230"/>
      <c r="VPK835" s="230"/>
      <c r="VPL835" s="230"/>
      <c r="VPM835" s="230"/>
      <c r="VPN835" s="230"/>
      <c r="VPO835" s="230"/>
      <c r="VPP835" s="230"/>
      <c r="VPQ835" s="230"/>
      <c r="VPR835" s="230"/>
      <c r="VPS835" s="230"/>
      <c r="VPT835" s="230"/>
      <c r="VPU835" s="230"/>
      <c r="VPV835" s="230"/>
      <c r="VPW835" s="230"/>
      <c r="VPX835" s="230"/>
      <c r="VPY835" s="230"/>
      <c r="VPZ835" s="230"/>
      <c r="VQA835" s="230"/>
      <c r="VQB835" s="230"/>
      <c r="VQC835" s="230"/>
      <c r="VQD835" s="230"/>
      <c r="VQE835" s="230"/>
      <c r="VQF835" s="230"/>
      <c r="VQG835" s="230"/>
      <c r="VQH835" s="230"/>
      <c r="VQI835" s="230"/>
      <c r="VQJ835" s="230"/>
      <c r="VQK835" s="230"/>
      <c r="VQL835" s="230"/>
      <c r="VQM835" s="230"/>
      <c r="VQN835" s="230"/>
      <c r="VQO835" s="230"/>
      <c r="VQP835" s="230"/>
      <c r="VQQ835" s="230"/>
      <c r="VQR835" s="230"/>
      <c r="VQS835" s="230"/>
      <c r="VQT835" s="230"/>
      <c r="VQU835" s="230"/>
      <c r="VQV835" s="230"/>
      <c r="VQW835" s="230"/>
      <c r="VQX835" s="230"/>
      <c r="VQY835" s="230"/>
      <c r="VQZ835" s="230"/>
      <c r="VRA835" s="230"/>
      <c r="VRB835" s="230"/>
      <c r="VRC835" s="230"/>
      <c r="VRD835" s="230"/>
      <c r="VRE835" s="230"/>
      <c r="VRF835" s="230"/>
      <c r="VRG835" s="230"/>
      <c r="VRH835" s="230"/>
      <c r="VRI835" s="230"/>
      <c r="VRJ835" s="230"/>
      <c r="VRK835" s="230"/>
      <c r="VRL835" s="230"/>
      <c r="VRM835" s="230"/>
      <c r="VRN835" s="230"/>
      <c r="VRO835" s="230"/>
      <c r="VRP835" s="230"/>
      <c r="VRQ835" s="230"/>
      <c r="VRR835" s="230"/>
      <c r="VRS835" s="230"/>
      <c r="VRT835" s="230"/>
      <c r="VRU835" s="230"/>
      <c r="VRV835" s="230"/>
      <c r="VRW835" s="230"/>
      <c r="VRX835" s="230"/>
      <c r="VRY835" s="230"/>
      <c r="VRZ835" s="230"/>
      <c r="VSA835" s="230"/>
      <c r="VSB835" s="230"/>
      <c r="VSC835" s="230"/>
      <c r="VSD835" s="230"/>
      <c r="VSE835" s="230"/>
      <c r="VSF835" s="230"/>
      <c r="VSG835" s="230"/>
      <c r="VSH835" s="230"/>
      <c r="VSI835" s="230"/>
      <c r="VSJ835" s="230"/>
      <c r="VSK835" s="230"/>
      <c r="VSL835" s="230"/>
      <c r="VSM835" s="230"/>
      <c r="VSN835" s="230"/>
      <c r="VSO835" s="230"/>
      <c r="VSP835" s="230"/>
      <c r="VSQ835" s="230"/>
      <c r="VSR835" s="230"/>
      <c r="VSS835" s="230"/>
      <c r="VST835" s="230"/>
      <c r="VSU835" s="230"/>
      <c r="VSV835" s="230"/>
      <c r="VSW835" s="230"/>
      <c r="VSX835" s="230"/>
      <c r="VSY835" s="230"/>
      <c r="VSZ835" s="230"/>
      <c r="VTA835" s="230"/>
      <c r="VTB835" s="230"/>
      <c r="VTC835" s="230"/>
      <c r="VTD835" s="230"/>
      <c r="VTE835" s="230"/>
      <c r="VTF835" s="230"/>
      <c r="VTG835" s="230"/>
      <c r="VTH835" s="230"/>
      <c r="VTI835" s="230"/>
      <c r="VTJ835" s="230"/>
      <c r="VTK835" s="230"/>
      <c r="VTL835" s="230"/>
      <c r="VTM835" s="230"/>
      <c r="VTN835" s="230"/>
      <c r="VTO835" s="230"/>
      <c r="VTP835" s="230"/>
      <c r="VTQ835" s="230"/>
      <c r="VTR835" s="230"/>
      <c r="VTS835" s="230"/>
      <c r="VTT835" s="230"/>
      <c r="VTU835" s="230"/>
      <c r="VTV835" s="230"/>
      <c r="VTW835" s="230"/>
      <c r="VTX835" s="230"/>
      <c r="VTY835" s="230"/>
      <c r="VTZ835" s="230"/>
      <c r="VUA835" s="230"/>
      <c r="VUB835" s="230"/>
      <c r="VUC835" s="230"/>
      <c r="VUD835" s="230"/>
      <c r="VUE835" s="230"/>
      <c r="VUF835" s="230"/>
      <c r="VUG835" s="230"/>
      <c r="VUH835" s="230"/>
      <c r="VUI835" s="230"/>
      <c r="VUJ835" s="230"/>
      <c r="VUK835" s="230"/>
      <c r="VUL835" s="230"/>
      <c r="VUM835" s="230"/>
      <c r="VUN835" s="230"/>
      <c r="VUO835" s="230"/>
      <c r="VUP835" s="230"/>
      <c r="VUQ835" s="230"/>
      <c r="VUR835" s="230"/>
      <c r="VUS835" s="230"/>
      <c r="VUT835" s="230"/>
      <c r="VUU835" s="230"/>
      <c r="VUV835" s="230"/>
      <c r="VUW835" s="230"/>
      <c r="VUX835" s="230"/>
      <c r="VUY835" s="230"/>
      <c r="VUZ835" s="230"/>
      <c r="VVA835" s="230"/>
      <c r="VVB835" s="230"/>
      <c r="VVC835" s="230"/>
      <c r="VVD835" s="230"/>
      <c r="VVE835" s="230"/>
      <c r="VVF835" s="230"/>
      <c r="VVG835" s="230"/>
      <c r="VVH835" s="230"/>
      <c r="VVI835" s="230"/>
      <c r="VVJ835" s="230"/>
      <c r="VVK835" s="230"/>
      <c r="VVL835" s="230"/>
      <c r="VVM835" s="230"/>
      <c r="VVN835" s="230"/>
      <c r="VVO835" s="230"/>
      <c r="VVP835" s="230"/>
      <c r="VVQ835" s="230"/>
      <c r="VVR835" s="230"/>
      <c r="VVS835" s="230"/>
      <c r="VVT835" s="230"/>
      <c r="VVU835" s="230"/>
      <c r="VVV835" s="230"/>
      <c r="VVW835" s="230"/>
      <c r="VVX835" s="230"/>
      <c r="VVY835" s="230"/>
      <c r="VVZ835" s="230"/>
      <c r="VWA835" s="230"/>
      <c r="VWB835" s="230"/>
      <c r="VWC835" s="230"/>
      <c r="VWD835" s="230"/>
      <c r="VWE835" s="230"/>
      <c r="VWF835" s="230"/>
      <c r="VWG835" s="230"/>
      <c r="VWH835" s="230"/>
      <c r="VWI835" s="230"/>
      <c r="VWJ835" s="230"/>
      <c r="VWK835" s="230"/>
      <c r="VWL835" s="230"/>
      <c r="VWM835" s="230"/>
      <c r="VWN835" s="230"/>
      <c r="VWO835" s="230"/>
      <c r="VWP835" s="230"/>
      <c r="VWQ835" s="230"/>
      <c r="VWR835" s="230"/>
      <c r="VWS835" s="230"/>
      <c r="VWT835" s="230"/>
      <c r="VWU835" s="230"/>
      <c r="VWV835" s="230"/>
      <c r="VWW835" s="230"/>
      <c r="VWX835" s="230"/>
      <c r="VWY835" s="230"/>
      <c r="VWZ835" s="230"/>
      <c r="VXA835" s="230"/>
      <c r="VXB835" s="230"/>
      <c r="VXC835" s="230"/>
      <c r="VXD835" s="230"/>
      <c r="VXE835" s="230"/>
      <c r="VXF835" s="230"/>
      <c r="VXG835" s="230"/>
      <c r="VXH835" s="230"/>
      <c r="VXI835" s="230"/>
      <c r="VXJ835" s="230"/>
      <c r="VXK835" s="230"/>
      <c r="VXL835" s="230"/>
      <c r="VXM835" s="230"/>
      <c r="VXN835" s="230"/>
      <c r="VXO835" s="230"/>
      <c r="VXP835" s="230"/>
      <c r="VXQ835" s="230"/>
      <c r="VXR835" s="230"/>
      <c r="VXS835" s="230"/>
      <c r="VXT835" s="230"/>
      <c r="VXU835" s="230"/>
      <c r="VXV835" s="230"/>
      <c r="VXW835" s="230"/>
      <c r="VXX835" s="230"/>
      <c r="VXY835" s="230"/>
      <c r="VXZ835" s="230"/>
      <c r="VYA835" s="230"/>
      <c r="VYB835" s="230"/>
      <c r="VYC835" s="230"/>
      <c r="VYD835" s="230"/>
      <c r="VYE835" s="230"/>
      <c r="VYF835" s="230"/>
      <c r="VYG835" s="230"/>
      <c r="VYH835" s="230"/>
      <c r="VYI835" s="230"/>
      <c r="VYJ835" s="230"/>
      <c r="VYK835" s="230"/>
      <c r="VYL835" s="230"/>
      <c r="VYM835" s="230"/>
      <c r="VYN835" s="230"/>
      <c r="VYO835" s="230"/>
      <c r="VYP835" s="230"/>
      <c r="VYQ835" s="230"/>
      <c r="VYR835" s="230"/>
      <c r="VYS835" s="230"/>
      <c r="VYT835" s="230"/>
      <c r="VYU835" s="230"/>
      <c r="VYV835" s="230"/>
      <c r="VYW835" s="230"/>
      <c r="VYX835" s="230"/>
      <c r="VYY835" s="230"/>
      <c r="VYZ835" s="230"/>
      <c r="VZA835" s="230"/>
      <c r="VZB835" s="230"/>
      <c r="VZC835" s="230"/>
      <c r="VZD835" s="230"/>
      <c r="VZE835" s="230"/>
      <c r="VZF835" s="230"/>
      <c r="VZG835" s="230"/>
      <c r="VZH835" s="230"/>
      <c r="VZI835" s="230"/>
      <c r="VZJ835" s="230"/>
      <c r="VZK835" s="230"/>
      <c r="VZL835" s="230"/>
      <c r="VZM835" s="230"/>
      <c r="VZN835" s="230"/>
      <c r="VZO835" s="230"/>
      <c r="VZP835" s="230"/>
      <c r="VZQ835" s="230"/>
      <c r="VZR835" s="230"/>
      <c r="VZS835" s="230"/>
      <c r="VZT835" s="230"/>
      <c r="VZU835" s="230"/>
      <c r="VZV835" s="230"/>
      <c r="VZW835" s="230"/>
      <c r="VZX835" s="230"/>
      <c r="VZY835" s="230"/>
      <c r="VZZ835" s="230"/>
      <c r="WAA835" s="230"/>
      <c r="WAB835" s="230"/>
      <c r="WAC835" s="230"/>
      <c r="WAD835" s="230"/>
      <c r="WAE835" s="230"/>
      <c r="WAF835" s="230"/>
      <c r="WAG835" s="230"/>
      <c r="WAH835" s="230"/>
      <c r="WAI835" s="230"/>
      <c r="WAJ835" s="230"/>
      <c r="WAK835" s="230"/>
      <c r="WAL835" s="230"/>
      <c r="WAM835" s="230"/>
      <c r="WAN835" s="230"/>
      <c r="WAO835" s="230"/>
      <c r="WAP835" s="230"/>
      <c r="WAQ835" s="230"/>
      <c r="WAR835" s="230"/>
      <c r="WAS835" s="230"/>
      <c r="WAT835" s="230"/>
      <c r="WAU835" s="230"/>
      <c r="WAV835" s="230"/>
      <c r="WAW835" s="230"/>
      <c r="WAX835" s="230"/>
      <c r="WAY835" s="230"/>
      <c r="WAZ835" s="230"/>
      <c r="WBA835" s="230"/>
      <c r="WBB835" s="230"/>
      <c r="WBC835" s="230"/>
      <c r="WBD835" s="230"/>
      <c r="WBE835" s="230"/>
      <c r="WBF835" s="230"/>
      <c r="WBG835" s="230"/>
      <c r="WBH835" s="230"/>
      <c r="WBI835" s="230"/>
      <c r="WBJ835" s="230"/>
      <c r="WBK835" s="230"/>
      <c r="WBL835" s="230"/>
      <c r="WBM835" s="230"/>
      <c r="WBN835" s="230"/>
      <c r="WBO835" s="230"/>
      <c r="WBP835" s="230"/>
      <c r="WBQ835" s="230"/>
      <c r="WBR835" s="230"/>
      <c r="WBS835" s="230"/>
      <c r="WBT835" s="230"/>
      <c r="WBU835" s="230"/>
      <c r="WBV835" s="230"/>
      <c r="WBW835" s="230"/>
      <c r="WBX835" s="230"/>
      <c r="WBY835" s="230"/>
      <c r="WBZ835" s="230"/>
      <c r="WCA835" s="230"/>
      <c r="WCB835" s="230"/>
      <c r="WCC835" s="230"/>
      <c r="WCD835" s="230"/>
      <c r="WCE835" s="230"/>
      <c r="WCF835" s="230"/>
      <c r="WCG835" s="230"/>
      <c r="WCH835" s="230"/>
      <c r="WCI835" s="230"/>
      <c r="WCJ835" s="230"/>
      <c r="WCK835" s="230"/>
      <c r="WCL835" s="230"/>
      <c r="WCM835" s="230"/>
      <c r="WCN835" s="230"/>
      <c r="WCO835" s="230"/>
      <c r="WCP835" s="230"/>
      <c r="WCQ835" s="230"/>
      <c r="WCR835" s="230"/>
      <c r="WCS835" s="230"/>
      <c r="WCT835" s="230"/>
      <c r="WCU835" s="230"/>
      <c r="WCV835" s="230"/>
      <c r="WCW835" s="230"/>
      <c r="WCX835" s="230"/>
      <c r="WCY835" s="230"/>
      <c r="WCZ835" s="230"/>
      <c r="WDA835" s="230"/>
      <c r="WDB835" s="230"/>
      <c r="WDC835" s="230"/>
      <c r="WDD835" s="230"/>
      <c r="WDE835" s="230"/>
      <c r="WDF835" s="230"/>
      <c r="WDG835" s="230"/>
      <c r="WDH835" s="230"/>
      <c r="WDI835" s="230"/>
      <c r="WDJ835" s="230"/>
      <c r="WDK835" s="230"/>
      <c r="WDL835" s="230"/>
      <c r="WDM835" s="230"/>
      <c r="WDN835" s="230"/>
      <c r="WDO835" s="230"/>
      <c r="WDP835" s="230"/>
      <c r="WDQ835" s="230"/>
      <c r="WDR835" s="230"/>
      <c r="WDS835" s="230"/>
      <c r="WDT835" s="230"/>
      <c r="WDU835" s="230"/>
      <c r="WDV835" s="230"/>
      <c r="WDW835" s="230"/>
      <c r="WDX835" s="230"/>
      <c r="WDY835" s="230"/>
      <c r="WDZ835" s="230"/>
      <c r="WEA835" s="230"/>
      <c r="WEB835" s="230"/>
      <c r="WEC835" s="230"/>
      <c r="WED835" s="230"/>
      <c r="WEE835" s="230"/>
      <c r="WEF835" s="230"/>
      <c r="WEG835" s="230"/>
      <c r="WEH835" s="230"/>
      <c r="WEI835" s="230"/>
      <c r="WEJ835" s="230"/>
      <c r="WEK835" s="230"/>
      <c r="WEL835" s="230"/>
      <c r="WEM835" s="230"/>
      <c r="WEN835" s="230"/>
      <c r="WEO835" s="230"/>
      <c r="WEP835" s="230"/>
      <c r="WEQ835" s="230"/>
      <c r="WER835" s="230"/>
      <c r="WES835" s="230"/>
      <c r="WET835" s="230"/>
      <c r="WEU835" s="230"/>
      <c r="WEV835" s="230"/>
      <c r="WEW835" s="230"/>
      <c r="WEX835" s="230"/>
      <c r="WEY835" s="230"/>
      <c r="WEZ835" s="230"/>
      <c r="WFA835" s="230"/>
      <c r="WFB835" s="230"/>
      <c r="WFC835" s="230"/>
      <c r="WFD835" s="230"/>
      <c r="WFE835" s="230"/>
      <c r="WFF835" s="230"/>
      <c r="WFG835" s="230"/>
      <c r="WFH835" s="230"/>
      <c r="WFI835" s="230"/>
      <c r="WFJ835" s="230"/>
      <c r="WFK835" s="230"/>
      <c r="WFL835" s="230"/>
      <c r="WFM835" s="230"/>
      <c r="WFN835" s="230"/>
      <c r="WFO835" s="230"/>
      <c r="WFP835" s="230"/>
      <c r="WFQ835" s="230"/>
      <c r="WFR835" s="230"/>
      <c r="WFS835" s="230"/>
      <c r="WFT835" s="230"/>
      <c r="WFU835" s="230"/>
      <c r="WFV835" s="230"/>
      <c r="WFW835" s="230"/>
      <c r="WFX835" s="230"/>
      <c r="WFY835" s="230"/>
      <c r="WFZ835" s="230"/>
      <c r="WGA835" s="230"/>
      <c r="WGB835" s="230"/>
      <c r="WGC835" s="230"/>
      <c r="WGD835" s="230"/>
      <c r="WGE835" s="230"/>
      <c r="WGF835" s="230"/>
      <c r="WGG835" s="230"/>
      <c r="WGH835" s="230"/>
      <c r="WGI835" s="230"/>
      <c r="WGJ835" s="230"/>
      <c r="WGK835" s="230"/>
      <c r="WGL835" s="230"/>
      <c r="WGM835" s="230"/>
      <c r="WGN835" s="230"/>
      <c r="WGO835" s="230"/>
      <c r="WGP835" s="230"/>
      <c r="WGQ835" s="230"/>
      <c r="WGR835" s="230"/>
      <c r="WGS835" s="230"/>
      <c r="WGT835" s="230"/>
      <c r="WGU835" s="230"/>
      <c r="WGV835" s="230"/>
      <c r="WGW835" s="230"/>
      <c r="WGX835" s="230"/>
      <c r="WGY835" s="230"/>
      <c r="WGZ835" s="230"/>
      <c r="WHA835" s="230"/>
      <c r="WHB835" s="230"/>
      <c r="WHC835" s="230"/>
      <c r="WHD835" s="230"/>
      <c r="WHE835" s="230"/>
      <c r="WHF835" s="230"/>
      <c r="WHG835" s="230"/>
      <c r="WHH835" s="230"/>
      <c r="WHI835" s="230"/>
      <c r="WHJ835" s="230"/>
      <c r="WHK835" s="230"/>
      <c r="WHL835" s="230"/>
      <c r="WHM835" s="230"/>
      <c r="WHN835" s="230"/>
      <c r="WHO835" s="230"/>
      <c r="WHP835" s="230"/>
      <c r="WHQ835" s="230"/>
      <c r="WHR835" s="230"/>
      <c r="WHS835" s="230"/>
      <c r="WHT835" s="230"/>
      <c r="WHU835" s="230"/>
      <c r="WHV835" s="230"/>
      <c r="WHW835" s="230"/>
      <c r="WHX835" s="230"/>
      <c r="WHY835" s="230"/>
      <c r="WHZ835" s="230"/>
      <c r="WIA835" s="230"/>
      <c r="WIB835" s="230"/>
      <c r="WIC835" s="230"/>
      <c r="WID835" s="230"/>
      <c r="WIE835" s="230"/>
      <c r="WIF835" s="230"/>
      <c r="WIG835" s="230"/>
      <c r="WIH835" s="230"/>
      <c r="WII835" s="230"/>
      <c r="WIJ835" s="230"/>
      <c r="WIK835" s="230"/>
      <c r="WIL835" s="230"/>
      <c r="WIM835" s="230"/>
      <c r="WIN835" s="230"/>
      <c r="WIO835" s="230"/>
      <c r="WIP835" s="230"/>
      <c r="WIQ835" s="230"/>
      <c r="WIR835" s="230"/>
      <c r="WIS835" s="230"/>
      <c r="WIT835" s="230"/>
      <c r="WIU835" s="230"/>
      <c r="WIV835" s="230"/>
      <c r="WIW835" s="230"/>
      <c r="WIX835" s="230"/>
      <c r="WIY835" s="230"/>
      <c r="WIZ835" s="230"/>
      <c r="WJA835" s="230"/>
      <c r="WJB835" s="230"/>
      <c r="WJC835" s="230"/>
      <c r="WJD835" s="230"/>
      <c r="WJE835" s="230"/>
      <c r="WJF835" s="230"/>
      <c r="WJG835" s="230"/>
      <c r="WJH835" s="230"/>
      <c r="WJI835" s="230"/>
      <c r="WJJ835" s="230"/>
      <c r="WJK835" s="230"/>
      <c r="WJL835" s="230"/>
      <c r="WJM835" s="230"/>
      <c r="WJN835" s="230"/>
      <c r="WJO835" s="230"/>
      <c r="WJP835" s="230"/>
      <c r="WJQ835" s="230"/>
      <c r="WJR835" s="230"/>
      <c r="WJS835" s="230"/>
      <c r="WJT835" s="230"/>
      <c r="WJU835" s="230"/>
      <c r="WJV835" s="230"/>
      <c r="WJW835" s="230"/>
      <c r="WJX835" s="230"/>
      <c r="WJY835" s="230"/>
      <c r="WJZ835" s="230"/>
      <c r="WKA835" s="230"/>
      <c r="WKB835" s="230"/>
      <c r="WKC835" s="230"/>
      <c r="WKD835" s="230"/>
      <c r="WKE835" s="230"/>
      <c r="WKF835" s="230"/>
      <c r="WKG835" s="230"/>
      <c r="WKH835" s="230"/>
      <c r="WKI835" s="230"/>
      <c r="WKJ835" s="230"/>
      <c r="WKK835" s="230"/>
      <c r="WKL835" s="230"/>
      <c r="WKM835" s="230"/>
      <c r="WKN835" s="230"/>
      <c r="WKO835" s="230"/>
      <c r="WKP835" s="230"/>
      <c r="WKQ835" s="230"/>
      <c r="WKR835" s="230"/>
      <c r="WKS835" s="230"/>
      <c r="WKT835" s="230"/>
      <c r="WKU835" s="230"/>
      <c r="WKV835" s="230"/>
      <c r="WKW835" s="230"/>
      <c r="WKX835" s="230"/>
      <c r="WKY835" s="230"/>
      <c r="WKZ835" s="230"/>
      <c r="WLA835" s="230"/>
      <c r="WLB835" s="230"/>
      <c r="WLC835" s="230"/>
      <c r="WLD835" s="230"/>
      <c r="WLE835" s="230"/>
      <c r="WLF835" s="230"/>
      <c r="WLG835" s="230"/>
      <c r="WLH835" s="230"/>
      <c r="WLI835" s="230"/>
      <c r="WLJ835" s="230"/>
      <c r="WLK835" s="230"/>
      <c r="WLL835" s="230"/>
      <c r="WLM835" s="230"/>
      <c r="WLN835" s="230"/>
      <c r="WLO835" s="230"/>
      <c r="WLP835" s="230"/>
      <c r="WLQ835" s="230"/>
      <c r="WLR835" s="230"/>
      <c r="WLS835" s="230"/>
      <c r="WLT835" s="230"/>
      <c r="WLU835" s="230"/>
      <c r="WLV835" s="230"/>
      <c r="WLW835" s="230"/>
      <c r="WLX835" s="230"/>
      <c r="WLY835" s="230"/>
      <c r="WLZ835" s="230"/>
      <c r="WMA835" s="230"/>
      <c r="WMB835" s="230"/>
      <c r="WMC835" s="230"/>
      <c r="WMD835" s="230"/>
      <c r="WME835" s="230"/>
      <c r="WMF835" s="230"/>
      <c r="WMG835" s="230"/>
      <c r="WMH835" s="230"/>
      <c r="WMI835" s="230"/>
      <c r="WMJ835" s="230"/>
      <c r="WMK835" s="230"/>
      <c r="WML835" s="230"/>
      <c r="WMM835" s="230"/>
      <c r="WMN835" s="230"/>
      <c r="WMO835" s="230"/>
      <c r="WMP835" s="230"/>
      <c r="WMQ835" s="230"/>
      <c r="WMR835" s="230"/>
      <c r="WMS835" s="230"/>
      <c r="WMT835" s="230"/>
      <c r="WMU835" s="230"/>
      <c r="WMV835" s="230"/>
      <c r="WMW835" s="230"/>
      <c r="WMX835" s="230"/>
      <c r="WMY835" s="230"/>
      <c r="WMZ835" s="230"/>
      <c r="WNA835" s="230"/>
      <c r="WNB835" s="230"/>
      <c r="WNC835" s="230"/>
      <c r="WND835" s="230"/>
      <c r="WNE835" s="230"/>
      <c r="WNF835" s="230"/>
      <c r="WNG835" s="230"/>
      <c r="WNH835" s="230"/>
      <c r="WNI835" s="230"/>
      <c r="WNJ835" s="230"/>
      <c r="WNK835" s="230"/>
      <c r="WNL835" s="230"/>
      <c r="WNM835" s="230"/>
      <c r="WNN835" s="230"/>
      <c r="WNO835" s="230"/>
      <c r="WNP835" s="230"/>
      <c r="WNQ835" s="230"/>
      <c r="WNR835" s="230"/>
      <c r="WNS835" s="230"/>
      <c r="WNT835" s="230"/>
      <c r="WNU835" s="230"/>
      <c r="WNV835" s="230"/>
      <c r="WNW835" s="230"/>
      <c r="WNX835" s="230"/>
      <c r="WNY835" s="230"/>
      <c r="WNZ835" s="230"/>
      <c r="WOA835" s="230"/>
      <c r="WOB835" s="230"/>
      <c r="WOC835" s="230"/>
      <c r="WOD835" s="230"/>
      <c r="WOE835" s="230"/>
      <c r="WOF835" s="230"/>
      <c r="WOG835" s="230"/>
      <c r="WOH835" s="230"/>
      <c r="WOI835" s="230"/>
      <c r="WOJ835" s="230"/>
      <c r="WOK835" s="230"/>
      <c r="WOL835" s="230"/>
      <c r="WOM835" s="230"/>
      <c r="WON835" s="230"/>
      <c r="WOO835" s="230"/>
      <c r="WOP835" s="230"/>
      <c r="WOQ835" s="230"/>
      <c r="WOR835" s="230"/>
      <c r="WOS835" s="230"/>
      <c r="WOT835" s="230"/>
      <c r="WOU835" s="230"/>
      <c r="WOV835" s="230"/>
      <c r="WOW835" s="230"/>
      <c r="WOX835" s="230"/>
      <c r="WOY835" s="230"/>
      <c r="WOZ835" s="230"/>
      <c r="WPA835" s="230"/>
      <c r="WPB835" s="230"/>
      <c r="WPC835" s="230"/>
      <c r="WPD835" s="230"/>
      <c r="WPE835" s="230"/>
      <c r="WPF835" s="230"/>
      <c r="WPG835" s="230"/>
      <c r="WPH835" s="230"/>
      <c r="WPI835" s="230"/>
      <c r="WPJ835" s="230"/>
      <c r="WPK835" s="230"/>
      <c r="WPL835" s="230"/>
      <c r="WPM835" s="230"/>
      <c r="WPN835" s="230"/>
      <c r="WPO835" s="230"/>
      <c r="WPP835" s="230"/>
      <c r="WPQ835" s="230"/>
      <c r="WPR835" s="230"/>
      <c r="WPS835" s="230"/>
      <c r="WPT835" s="230"/>
      <c r="WPU835" s="230"/>
      <c r="WPV835" s="230"/>
      <c r="WPW835" s="230"/>
      <c r="WPX835" s="230"/>
      <c r="WPY835" s="230"/>
      <c r="WPZ835" s="230"/>
      <c r="WQA835" s="230"/>
      <c r="WQB835" s="230"/>
      <c r="WQC835" s="230"/>
      <c r="WQD835" s="230"/>
      <c r="WQE835" s="230"/>
      <c r="WQF835" s="230"/>
      <c r="WQG835" s="230"/>
      <c r="WQH835" s="230"/>
      <c r="WQI835" s="230"/>
      <c r="WQJ835" s="230"/>
      <c r="WQK835" s="230"/>
      <c r="WQL835" s="230"/>
      <c r="WQM835" s="230"/>
      <c r="WQN835" s="230"/>
      <c r="WQO835" s="230"/>
      <c r="WQP835" s="230"/>
      <c r="WQQ835" s="230"/>
      <c r="WQR835" s="230"/>
      <c r="WQS835" s="230"/>
      <c r="WQT835" s="230"/>
      <c r="WQU835" s="230"/>
      <c r="WQV835" s="230"/>
      <c r="WQW835" s="230"/>
      <c r="WQX835" s="230"/>
      <c r="WQY835" s="230"/>
      <c r="WQZ835" s="230"/>
      <c r="WRA835" s="230"/>
      <c r="WRB835" s="230"/>
      <c r="WRC835" s="230"/>
      <c r="WRD835" s="230"/>
      <c r="WRE835" s="230"/>
      <c r="WRF835" s="230"/>
      <c r="WRG835" s="230"/>
      <c r="WRH835" s="230"/>
      <c r="WRI835" s="230"/>
      <c r="WRJ835" s="230"/>
      <c r="WRK835" s="230"/>
      <c r="WRL835" s="230"/>
      <c r="WRM835" s="230"/>
      <c r="WRN835" s="230"/>
      <c r="WRO835" s="230"/>
      <c r="WRP835" s="230"/>
      <c r="WRQ835" s="230"/>
      <c r="WRR835" s="230"/>
      <c r="WRS835" s="230"/>
      <c r="WRT835" s="230"/>
      <c r="WRU835" s="230"/>
      <c r="WRV835" s="230"/>
      <c r="WRW835" s="230"/>
      <c r="WRX835" s="230"/>
      <c r="WRY835" s="230"/>
      <c r="WRZ835" s="230"/>
      <c r="WSA835" s="230"/>
      <c r="WSB835" s="230"/>
      <c r="WSC835" s="230"/>
      <c r="WSD835" s="230"/>
      <c r="WSE835" s="230"/>
      <c r="WSF835" s="230"/>
      <c r="WSG835" s="230"/>
      <c r="WSH835" s="230"/>
      <c r="WSI835" s="230"/>
      <c r="WSJ835" s="230"/>
      <c r="WSK835" s="230"/>
      <c r="WSL835" s="230"/>
      <c r="WSM835" s="230"/>
      <c r="WSN835" s="230"/>
      <c r="WSO835" s="230"/>
      <c r="WSP835" s="230"/>
      <c r="WSQ835" s="230"/>
      <c r="WSR835" s="230"/>
      <c r="WSS835" s="230"/>
      <c r="WST835" s="230"/>
      <c r="WSU835" s="230"/>
      <c r="WSV835" s="230"/>
      <c r="WSW835" s="230"/>
      <c r="WSX835" s="230"/>
      <c r="WSY835" s="230"/>
      <c r="WSZ835" s="230"/>
      <c r="WTA835" s="230"/>
      <c r="WTB835" s="230"/>
      <c r="WTC835" s="230"/>
      <c r="WTD835" s="230"/>
      <c r="WTE835" s="230"/>
      <c r="WTF835" s="230"/>
      <c r="WTG835" s="230"/>
      <c r="WTH835" s="230"/>
      <c r="WTI835" s="230"/>
      <c r="WTJ835" s="230"/>
      <c r="WTK835" s="230"/>
      <c r="WTL835" s="230"/>
      <c r="WTM835" s="230"/>
      <c r="WTN835" s="230"/>
      <c r="WTO835" s="230"/>
      <c r="WTP835" s="230"/>
      <c r="WTQ835" s="230"/>
      <c r="WTR835" s="230"/>
      <c r="WTS835" s="230"/>
      <c r="WTT835" s="230"/>
      <c r="WTU835" s="230"/>
      <c r="WTV835" s="230"/>
      <c r="WTW835" s="230"/>
      <c r="WTX835" s="230"/>
      <c r="WTY835" s="230"/>
      <c r="WTZ835" s="230"/>
      <c r="WUA835" s="230"/>
      <c r="WUB835" s="230"/>
      <c r="WUC835" s="230"/>
      <c r="WUD835" s="230"/>
      <c r="WUE835" s="230"/>
      <c r="WUF835" s="230"/>
      <c r="WUG835" s="230"/>
      <c r="WUH835" s="230"/>
      <c r="WUI835" s="230"/>
      <c r="WUJ835" s="230"/>
      <c r="WUK835" s="230"/>
      <c r="WUL835" s="230"/>
      <c r="WUM835" s="230"/>
      <c r="WUN835" s="230"/>
      <c r="WUO835" s="230"/>
      <c r="WUP835" s="230"/>
      <c r="WUQ835" s="230"/>
      <c r="WUR835" s="230"/>
      <c r="WUS835" s="230"/>
      <c r="WUT835" s="230"/>
      <c r="WUU835" s="230"/>
      <c r="WUV835" s="230"/>
      <c r="WUW835" s="230"/>
      <c r="WUX835" s="230"/>
      <c r="WUY835" s="230"/>
      <c r="WUZ835" s="230"/>
      <c r="WVA835" s="230"/>
      <c r="WVB835" s="230"/>
      <c r="WVC835" s="230"/>
      <c r="WVD835" s="230"/>
      <c r="WVE835" s="230"/>
      <c r="WVF835" s="230"/>
      <c r="WVG835" s="230"/>
      <c r="WVH835" s="230"/>
      <c r="WVI835" s="230"/>
      <c r="WVJ835" s="230"/>
      <c r="WVK835" s="230"/>
      <c r="WVL835" s="230"/>
      <c r="WVM835" s="230"/>
      <c r="WVN835" s="230"/>
      <c r="WVO835" s="230"/>
      <c r="WVP835" s="230"/>
      <c r="WVQ835" s="230"/>
      <c r="WVR835" s="230"/>
      <c r="WVS835" s="230"/>
      <c r="WVT835" s="230"/>
      <c r="WVU835" s="230"/>
      <c r="WVV835" s="230"/>
      <c r="WVW835" s="230"/>
      <c r="WVX835" s="230"/>
      <c r="WVY835" s="230"/>
      <c r="WVZ835" s="230"/>
      <c r="WWA835" s="230"/>
      <c r="WWB835" s="230"/>
      <c r="WWC835" s="230"/>
      <c r="WWD835" s="230"/>
      <c r="WWE835" s="230"/>
      <c r="WWF835" s="230"/>
      <c r="WWG835" s="230"/>
      <c r="WWH835" s="230"/>
      <c r="WWI835" s="230"/>
      <c r="WWJ835" s="230"/>
      <c r="WWK835" s="230"/>
      <c r="WWL835" s="230"/>
      <c r="WWM835" s="230"/>
      <c r="WWN835" s="230"/>
      <c r="WWO835" s="230"/>
      <c r="WWP835" s="230"/>
      <c r="WWQ835" s="230"/>
      <c r="WWR835" s="230"/>
      <c r="WWS835" s="230"/>
      <c r="WWT835" s="230"/>
      <c r="WWU835" s="230"/>
      <c r="WWV835" s="230"/>
      <c r="WWW835" s="230"/>
      <c r="WWX835" s="230"/>
      <c r="WWY835" s="230"/>
      <c r="WWZ835" s="230"/>
      <c r="WXA835" s="230"/>
      <c r="WXB835" s="230"/>
      <c r="WXC835" s="230"/>
      <c r="WXD835" s="230"/>
      <c r="WXE835" s="230"/>
      <c r="WXF835" s="230"/>
      <c r="WXG835" s="230"/>
      <c r="WXH835" s="230"/>
      <c r="WXI835" s="230"/>
      <c r="WXJ835" s="230"/>
      <c r="WXK835" s="230"/>
      <c r="WXL835" s="230"/>
      <c r="WXM835" s="230"/>
      <c r="WXN835" s="230"/>
      <c r="WXO835" s="230"/>
      <c r="WXP835" s="230"/>
      <c r="WXQ835" s="230"/>
      <c r="WXR835" s="230"/>
      <c r="WXS835" s="230"/>
      <c r="WXT835" s="230"/>
      <c r="WXU835" s="230"/>
      <c r="WXV835" s="230"/>
      <c r="WXW835" s="230"/>
      <c r="WXX835" s="230"/>
      <c r="WXY835" s="230"/>
      <c r="WXZ835" s="230"/>
      <c r="WYA835" s="230"/>
      <c r="WYB835" s="230"/>
      <c r="WYC835" s="230"/>
      <c r="WYD835" s="230"/>
      <c r="WYE835" s="230"/>
      <c r="WYF835" s="230"/>
      <c r="WYG835" s="230"/>
      <c r="WYH835" s="230"/>
      <c r="WYI835" s="230"/>
      <c r="WYJ835" s="230"/>
      <c r="WYK835" s="230"/>
      <c r="WYL835" s="230"/>
      <c r="WYM835" s="230"/>
      <c r="WYN835" s="230"/>
      <c r="WYO835" s="230"/>
      <c r="WYP835" s="230"/>
      <c r="WYQ835" s="230"/>
      <c r="WYR835" s="230"/>
      <c r="WYS835" s="230"/>
      <c r="WYT835" s="230"/>
      <c r="WYU835" s="230"/>
      <c r="WYV835" s="230"/>
      <c r="WYW835" s="230"/>
      <c r="WYX835" s="230"/>
      <c r="WYY835" s="230"/>
      <c r="WYZ835" s="230"/>
      <c r="WZA835" s="230"/>
      <c r="WZB835" s="230"/>
      <c r="WZC835" s="230"/>
      <c r="WZD835" s="230"/>
      <c r="WZE835" s="230"/>
      <c r="WZF835" s="230"/>
      <c r="WZG835" s="230"/>
      <c r="WZH835" s="230"/>
      <c r="WZI835" s="230"/>
      <c r="WZJ835" s="230"/>
      <c r="WZK835" s="230"/>
      <c r="WZL835" s="230"/>
      <c r="WZM835" s="230"/>
      <c r="WZN835" s="230"/>
      <c r="WZO835" s="230"/>
      <c r="WZP835" s="230"/>
      <c r="WZQ835" s="230"/>
      <c r="WZR835" s="230"/>
      <c r="WZS835" s="230"/>
      <c r="WZT835" s="230"/>
      <c r="WZU835" s="230"/>
      <c r="WZV835" s="230"/>
      <c r="WZW835" s="230"/>
      <c r="WZX835" s="230"/>
      <c r="WZY835" s="230"/>
      <c r="WZZ835" s="230"/>
      <c r="XAA835" s="230"/>
      <c r="XAB835" s="230"/>
      <c r="XAC835" s="230"/>
      <c r="XAD835" s="230"/>
      <c r="XAE835" s="230"/>
      <c r="XAF835" s="230"/>
      <c r="XAG835" s="230"/>
      <c r="XAH835" s="230"/>
      <c r="XAI835" s="230"/>
      <c r="XAJ835" s="230"/>
      <c r="XAK835" s="230"/>
      <c r="XAL835" s="230"/>
      <c r="XAM835" s="230"/>
      <c r="XAN835" s="230"/>
      <c r="XAO835" s="230"/>
      <c r="XAP835" s="230"/>
      <c r="XAQ835" s="230"/>
      <c r="XAR835" s="230"/>
      <c r="XAS835" s="230"/>
      <c r="XAT835" s="230"/>
      <c r="XAU835" s="230"/>
      <c r="XAV835" s="230"/>
      <c r="XAW835" s="230"/>
      <c r="XAX835" s="230"/>
      <c r="XAY835" s="230"/>
      <c r="XAZ835" s="230"/>
      <c r="XBA835" s="230"/>
      <c r="XBB835" s="230"/>
      <c r="XBC835" s="230"/>
      <c r="XBD835" s="230"/>
      <c r="XBE835" s="230"/>
      <c r="XBF835" s="230"/>
      <c r="XBG835" s="230"/>
      <c r="XBH835" s="230"/>
      <c r="XBI835" s="230"/>
      <c r="XBJ835" s="230"/>
      <c r="XBK835" s="230"/>
      <c r="XBL835" s="230"/>
      <c r="XBM835" s="230"/>
      <c r="XBN835" s="230"/>
      <c r="XBO835" s="230"/>
      <c r="XBP835" s="230"/>
      <c r="XBQ835" s="230"/>
      <c r="XBR835" s="230"/>
      <c r="XBS835" s="230"/>
      <c r="XBT835" s="230"/>
      <c r="XBU835" s="230"/>
      <c r="XBV835" s="230"/>
      <c r="XBW835" s="230"/>
      <c r="XBX835" s="230"/>
      <c r="XBY835" s="230"/>
      <c r="XBZ835" s="230"/>
      <c r="XCA835" s="230"/>
      <c r="XCB835" s="230"/>
      <c r="XCC835" s="230"/>
      <c r="XCD835" s="230"/>
      <c r="XCE835" s="230"/>
      <c r="XCF835" s="230"/>
      <c r="XCG835" s="230"/>
      <c r="XCH835" s="230"/>
      <c r="XCI835" s="230"/>
      <c r="XCJ835" s="230"/>
      <c r="XCK835" s="230"/>
      <c r="XCL835" s="230"/>
      <c r="XCM835" s="230"/>
      <c r="XCN835" s="230"/>
      <c r="XCO835" s="230"/>
      <c r="XCP835" s="230"/>
      <c r="XCQ835" s="230"/>
      <c r="XCR835" s="230"/>
      <c r="XCS835" s="230"/>
      <c r="XCT835" s="230"/>
      <c r="XCU835" s="230"/>
      <c r="XCV835" s="230"/>
      <c r="XCW835" s="230"/>
      <c r="XCX835" s="230"/>
      <c r="XCY835" s="230"/>
      <c r="XCZ835" s="230"/>
      <c r="XDA835" s="230"/>
      <c r="XDB835" s="230"/>
      <c r="XDC835" s="230"/>
      <c r="XDD835" s="230"/>
      <c r="XDE835" s="230"/>
      <c r="XDF835" s="230"/>
      <c r="XDG835" s="230"/>
      <c r="XDH835" s="230"/>
      <c r="XDI835" s="230"/>
      <c r="XDJ835" s="230"/>
      <c r="XDK835" s="230"/>
      <c r="XDL835" s="230"/>
      <c r="XDM835" s="230"/>
      <c r="XDN835" s="230"/>
      <c r="XDO835" s="230"/>
      <c r="XDP835" s="230"/>
      <c r="XDQ835" s="230"/>
      <c r="XDR835" s="230"/>
      <c r="XDS835" s="230"/>
      <c r="XDT835" s="230"/>
      <c r="XDU835" s="230"/>
      <c r="XDV835" s="230"/>
      <c r="XDW835" s="230"/>
      <c r="XDX835" s="230"/>
      <c r="XDY835" s="230"/>
      <c r="XDZ835" s="230"/>
      <c r="XEA835" s="230"/>
      <c r="XEB835" s="230"/>
      <c r="XEC835" s="230"/>
      <c r="XED835" s="230"/>
      <c r="XEE835" s="230"/>
    </row>
    <row r="836" spans="1:16359" ht="76.5" hidden="1">
      <c r="A836" s="246">
        <v>202511643204</v>
      </c>
      <c r="B836" s="118" t="s">
        <v>10944</v>
      </c>
      <c r="C836" s="145" t="s">
        <v>8718</v>
      </c>
      <c r="D836" s="142" t="s">
        <v>10945</v>
      </c>
      <c r="E836" s="106" t="s">
        <v>7959</v>
      </c>
      <c r="F836" s="106" t="s">
        <v>10946</v>
      </c>
      <c r="G836" s="172" t="s">
        <v>10947</v>
      </c>
      <c r="H836" s="172" t="s">
        <v>10948</v>
      </c>
      <c r="I836" s="228" t="s">
        <v>7114</v>
      </c>
      <c r="J836" s="228">
        <v>45965</v>
      </c>
      <c r="K836" s="228" t="s">
        <v>355</v>
      </c>
      <c r="L836" s="142" t="str">
        <f>IF(Tabela2[[#This Row],[Data]]="","Sem Informação",VLOOKUP(MONTH(Tabela2[[#This Row],[Data]]),'[1]Validação de dados'!$I$1:$J$13,2,0))</f>
        <v>Novembro</v>
      </c>
      <c r="M836" s="142">
        <f>YEAR(Tabela2[[#This Row],[Data]])</f>
        <v>2025</v>
      </c>
      <c r="N836" s="228" t="s">
        <v>143</v>
      </c>
      <c r="O836" s="228" t="s">
        <v>286</v>
      </c>
      <c r="P836" s="215" t="e">
        <f>VLOOKUP(Tabela2[[#This Row],[SIEMA]],Siema2024,21,FALSE)</f>
        <v>#REF!</v>
      </c>
      <c r="Q836" s="215">
        <v>3475</v>
      </c>
      <c r="R836" s="216" t="e">
        <f>VLOOKUP(Tabela2[[#This Row],[SIEMA]],Siema2025,10,FALSE)</f>
        <v>#N/A</v>
      </c>
      <c r="S836" s="219" t="str">
        <f>IF(Q836="","", IF(Q836="NC","", IF(Q836="NE","", IF(Q836="NA","",IFERROR(VLOOKUP(Q836,[1]Produtos!$A$1:$C$2319,2,FALSE),"Não Cadastrado")))))</f>
        <v>MISTURA DE ETANOL E GASOLINA ou MISTURA DE ETANOL E COMBUSTÍVEL PARA MOTORES  com mais de
10% de etanol</v>
      </c>
      <c r="T836" s="215">
        <v>3</v>
      </c>
      <c r="U836" s="215" t="s">
        <v>7111</v>
      </c>
      <c r="V836" s="215">
        <f>IF(Q836="","",IF(ISNUMBER(Q836)=FALSE,"Não se aplica",IFERROR(VLOOKUP(Q836,Produtos!$A$1:$C$2319,3,FALSE),"Não Cadastrado")))</f>
        <v>3</v>
      </c>
      <c r="W836" s="215">
        <v>1202</v>
      </c>
      <c r="X836" s="216" t="str">
        <f>IF(Tabela2[[#This Row],[Origem do acidente]] = "Plataforma", "PREENCHER","NA")</f>
        <v>NA</v>
      </c>
      <c r="Y836" s="219" t="str">
        <f>IF(W836="","", IF(W836="NC","", IF(W836="NE","", IF(W836="NA","",IFERROR(VLOOKUP(W836,[1]Produtos!$A$1:$C$2319,2,FALSE),"Não Cadastrado")))))</f>
        <v>GASÓLEO ou ÓLEO DIESEL ou ÓLEO PARA AQUECIMENTO, LEVE</v>
      </c>
      <c r="Z836" s="215" t="s">
        <v>6834</v>
      </c>
      <c r="AA836" s="215" t="s">
        <v>7062</v>
      </c>
      <c r="AB836" s="215">
        <f>IF(W836="","",IF(ISNUMBER(W836)=FALSE,"Não se aplica",IFERROR(VLOOKUP(W836,[1]Produtos!$A$1:$C$2319,3,FALSE),"Não Cadastrado")))</f>
        <v>3</v>
      </c>
      <c r="AC836" s="215"/>
      <c r="AD836" s="216" t="str">
        <f>IF(Tabela2[[#This Row],[Origem do acidente]] = "Plataforma", "PREENCHER","NA")</f>
        <v>NA</v>
      </c>
      <c r="AE836" s="219" t="str">
        <f>IF(AC836="","", IF(AC836="NC","", IF(AC836="NE","", IF(AC836="NA","",IFERROR(VLOOKUP(AC836,[1]Produtos!$A$1:$C$2319,2,FALSE),"Não Cadastrado")))))</f>
        <v/>
      </c>
      <c r="AF836" s="215"/>
      <c r="AG836" s="215"/>
      <c r="AH836" s="215" t="str">
        <f>IF(AC836="","",IF(ISNUMBER(AC836)=FALSE,"Não se aplica",IFERROR(VLOOKUP(AC836,Produtos!$A$1:$C$2319,3,FALSE),"Não Cadastrado")))</f>
        <v/>
      </c>
      <c r="AI836" s="215"/>
      <c r="AJ836" s="142" t="e">
        <f>VLOOKUP(Tabela2[[#This Row],[SIEMA]],Siema2024,26,FALSE)</f>
        <v>#REF!</v>
      </c>
      <c r="AK836" s="219" t="s">
        <v>7388</v>
      </c>
      <c r="AL836" s="219"/>
      <c r="AM836" s="219"/>
      <c r="AN836" s="145"/>
      <c r="AO836" s="145"/>
      <c r="AP836" s="145"/>
      <c r="AQ836" s="145"/>
      <c r="AR836" s="147"/>
      <c r="AS836" s="145"/>
      <c r="AT836" s="145"/>
      <c r="AU836" s="145" t="s">
        <v>7183</v>
      </c>
      <c r="AV836" s="145"/>
      <c r="AW836" s="145"/>
      <c r="AX836" s="145"/>
      <c r="AY836" s="145"/>
      <c r="AZ836" s="145"/>
      <c r="BA836" s="145"/>
      <c r="BB836" s="145"/>
      <c r="BC836" s="216" t="str">
        <f>IF(Tabela2[[#This Row],[Outro(s) ]] = "X", "PREENCHER","NA")</f>
        <v>NA</v>
      </c>
      <c r="BD836" s="145"/>
      <c r="BE836" s="145"/>
      <c r="BF836" s="208" t="s">
        <v>10949</v>
      </c>
      <c r="BG836" s="208"/>
      <c r="BH836" s="210" t="s">
        <v>10613</v>
      </c>
      <c r="BI836" s="209" t="s">
        <v>7062</v>
      </c>
      <c r="BJ836" s="219" t="s">
        <v>7099</v>
      </c>
      <c r="BK836" s="215" t="s">
        <v>2696</v>
      </c>
      <c r="BL836" s="222">
        <v>45980</v>
      </c>
      <c r="BM836" s="145">
        <f ca="1">IF(Tabela2[[#This Row],[Data de atendimento do Ibama (considerar o primeiro documento/ação)]]="",_xlfn.DAYS(TODAY(),J836),_xlfn.DAYS(Tabela2[[#This Row],[Data de atendimento do Ibama (considerar o primeiro documento/ação)]],J836))</f>
        <v>15</v>
      </c>
      <c r="BN836" s="216" t="str">
        <f>IF(Tabela2[[#This Row],[Atendido pelo Ibama ("Não" ou "Sim")]]="Não","Preencher", IF(Tabela2[[#This Row],[Atendido pelo Ibama ("Não" ou "Sim")]]="Sim","NA",""))</f>
        <v>NA</v>
      </c>
      <c r="BO836" s="220" t="s">
        <v>7138</v>
      </c>
      <c r="BP836" s="216" t="str">
        <f>IF(Tabela2[[#This Row],[Forma de atendimento (primeiro documento/ação)]]= "Outros (especificar)", "PREENCHER","NA")</f>
        <v>NA</v>
      </c>
      <c r="BQ836" s="215" t="s">
        <v>123</v>
      </c>
      <c r="BR836" s="216" t="str">
        <f>IF(Tabela2[[#This Row],[Equipe do Ibama foi a campo? Houve sobrevoo do Poseidon?]] = "Sim", "PREENCHER","NA")</f>
        <v>NA</v>
      </c>
      <c r="BS836" s="216" t="str">
        <f>IF(Tabela2[[#This Row],[Se sim, foi emitida Ordem de Emergência? (informações vinculada à coluna CK)]] = "Sim", "PREENCHER","NA")</f>
        <v>NA</v>
      </c>
      <c r="BT836" s="216" t="s">
        <v>7101</v>
      </c>
      <c r="BU836" s="216" t="s">
        <v>123</v>
      </c>
      <c r="BV836" s="216" t="s">
        <v>123</v>
      </c>
      <c r="BW836" s="216" t="s">
        <v>123</v>
      </c>
      <c r="BX836" s="215" t="s">
        <v>7127</v>
      </c>
      <c r="BY836" s="222"/>
      <c r="BZ836" s="142" t="str">
        <f>IF(Tabela2[[#This Row],[Data do documento de encerramento]]="NA","NA",IF(Tabela2[[#This Row],[Data do documento de encerramento]]="","Pendente de conclusão/ encerramento",_xlfn.DAYS(Tabela2[[#This Row],[Data do documento de encerramento]],J836)))</f>
        <v>Pendente de conclusão/ encerramento</v>
      </c>
      <c r="CA836" s="219" t="s">
        <v>7376</v>
      </c>
      <c r="CB836" s="229"/>
      <c r="CC836" s="147"/>
      <c r="CD836" s="147"/>
      <c r="CE836" s="147"/>
      <c r="CF836" s="147"/>
      <c r="CG836" s="230"/>
      <c r="CH836" s="230"/>
      <c r="CI836" s="230"/>
      <c r="CJ836" s="230"/>
      <c r="CK836" s="230"/>
      <c r="CL836" s="230"/>
      <c r="CM836" s="230"/>
      <c r="CN836" s="230"/>
      <c r="CO836" s="230"/>
      <c r="CP836" s="230"/>
      <c r="CQ836" s="230"/>
      <c r="CR836" s="230"/>
      <c r="CS836" s="230"/>
      <c r="CT836" s="230"/>
      <c r="CU836" s="230"/>
      <c r="CV836" s="230"/>
      <c r="CW836" s="230"/>
      <c r="CX836" s="230"/>
      <c r="CY836" s="230"/>
      <c r="CZ836" s="230"/>
      <c r="DA836" s="230"/>
      <c r="DB836" s="230"/>
      <c r="DC836" s="230"/>
      <c r="DD836" s="230"/>
      <c r="DE836" s="230"/>
      <c r="DF836" s="230"/>
      <c r="DG836" s="230"/>
      <c r="DH836" s="230"/>
      <c r="DI836" s="230"/>
      <c r="DJ836" s="230"/>
      <c r="DK836" s="230"/>
      <c r="DL836" s="230"/>
      <c r="DM836" s="230"/>
      <c r="DN836" s="230"/>
      <c r="DO836" s="230"/>
      <c r="DP836" s="230"/>
      <c r="DQ836" s="230"/>
      <c r="DR836" s="230"/>
      <c r="DS836" s="230"/>
      <c r="DT836" s="230"/>
      <c r="DU836" s="230"/>
      <c r="DV836" s="230"/>
      <c r="DW836" s="230"/>
      <c r="DX836" s="230"/>
      <c r="DY836" s="230"/>
      <c r="DZ836" s="230"/>
      <c r="EA836" s="230"/>
      <c r="EB836" s="230"/>
      <c r="EC836" s="230"/>
      <c r="ED836" s="230"/>
      <c r="EE836" s="230"/>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c r="FA836" s="230"/>
      <c r="FB836" s="230"/>
      <c r="FC836" s="230"/>
      <c r="FD836" s="230"/>
      <c r="FE836" s="230"/>
      <c r="FF836" s="230"/>
      <c r="FG836" s="230"/>
      <c r="FH836" s="230"/>
      <c r="FI836" s="230"/>
      <c r="FJ836" s="230"/>
      <c r="FK836" s="230"/>
      <c r="FL836" s="230"/>
      <c r="FM836" s="230"/>
      <c r="FN836" s="230"/>
      <c r="FO836" s="230"/>
      <c r="FP836" s="230"/>
      <c r="FQ836" s="230"/>
      <c r="FR836" s="230"/>
      <c r="FS836" s="230"/>
      <c r="FT836" s="230"/>
      <c r="FU836" s="230"/>
      <c r="FV836" s="230"/>
      <c r="FW836" s="230"/>
      <c r="FX836" s="230"/>
      <c r="FY836" s="230"/>
      <c r="FZ836" s="230"/>
      <c r="GA836" s="230"/>
      <c r="GB836" s="230"/>
      <c r="GC836" s="230"/>
      <c r="GD836" s="230"/>
      <c r="GE836" s="230"/>
      <c r="GF836" s="230"/>
      <c r="GG836" s="230"/>
      <c r="GH836" s="230"/>
      <c r="GI836" s="230"/>
      <c r="GJ836" s="230"/>
      <c r="GK836" s="230"/>
      <c r="GL836" s="230"/>
      <c r="GM836" s="230"/>
      <c r="GN836" s="230"/>
      <c r="GO836" s="230"/>
      <c r="GP836" s="230"/>
      <c r="GQ836" s="230"/>
      <c r="GR836" s="230"/>
      <c r="GS836" s="230"/>
      <c r="GT836" s="230"/>
      <c r="GU836" s="230"/>
      <c r="GV836" s="230"/>
      <c r="GW836" s="230"/>
      <c r="GX836" s="230"/>
      <c r="GY836" s="230"/>
      <c r="GZ836" s="230"/>
      <c r="HA836" s="230"/>
      <c r="HB836" s="230"/>
      <c r="HC836" s="230"/>
      <c r="HD836" s="230"/>
      <c r="HE836" s="230"/>
      <c r="HF836" s="230"/>
      <c r="HG836" s="230"/>
      <c r="HH836" s="230"/>
      <c r="HI836" s="230"/>
      <c r="HJ836" s="230"/>
      <c r="HK836" s="230"/>
      <c r="HL836" s="230"/>
      <c r="HM836" s="230"/>
      <c r="HN836" s="230"/>
      <c r="HO836" s="230"/>
      <c r="HP836" s="230"/>
      <c r="HQ836" s="230"/>
      <c r="HR836" s="230"/>
      <c r="HS836" s="230"/>
      <c r="HT836" s="230"/>
      <c r="HU836" s="230"/>
      <c r="HV836" s="230"/>
      <c r="HW836" s="230"/>
      <c r="HX836" s="230"/>
      <c r="HY836" s="230"/>
      <c r="HZ836" s="230"/>
      <c r="IA836" s="230"/>
      <c r="IB836" s="230"/>
      <c r="IC836" s="230"/>
      <c r="ID836" s="230"/>
      <c r="IE836" s="230"/>
      <c r="IF836" s="230"/>
      <c r="IG836" s="230"/>
      <c r="IH836" s="230"/>
      <c r="II836" s="230"/>
      <c r="IJ836" s="230"/>
      <c r="IK836" s="230"/>
      <c r="IL836" s="230"/>
      <c r="IM836" s="230"/>
      <c r="IN836" s="230"/>
      <c r="IO836" s="230"/>
      <c r="IP836" s="230"/>
      <c r="IQ836" s="230"/>
      <c r="IR836" s="230"/>
      <c r="IS836" s="230"/>
      <c r="IT836" s="230"/>
      <c r="IU836" s="230"/>
      <c r="IV836" s="230"/>
      <c r="IW836" s="230"/>
      <c r="IX836" s="230"/>
      <c r="IY836" s="230"/>
      <c r="IZ836" s="230"/>
      <c r="JA836" s="230"/>
      <c r="JB836" s="230"/>
      <c r="JC836" s="230"/>
      <c r="JD836" s="230"/>
      <c r="JE836" s="230"/>
      <c r="JF836" s="230"/>
      <c r="JG836" s="230"/>
      <c r="JH836" s="230"/>
      <c r="JI836" s="230"/>
      <c r="JJ836" s="230"/>
      <c r="JK836" s="230"/>
      <c r="JL836" s="230"/>
      <c r="JM836" s="230"/>
      <c r="JN836" s="230"/>
      <c r="JO836" s="230"/>
      <c r="JP836" s="230"/>
      <c r="JQ836" s="230"/>
      <c r="JR836" s="230"/>
      <c r="JS836" s="230"/>
      <c r="JT836" s="230"/>
      <c r="JU836" s="230"/>
      <c r="JV836" s="230"/>
      <c r="JW836" s="230"/>
      <c r="JX836" s="230"/>
      <c r="JY836" s="230"/>
      <c r="JZ836" s="230"/>
      <c r="KA836" s="230"/>
      <c r="KB836" s="230"/>
      <c r="KC836" s="230"/>
      <c r="KD836" s="230"/>
      <c r="KE836" s="230"/>
      <c r="KF836" s="230"/>
      <c r="KG836" s="230"/>
      <c r="KH836" s="230"/>
      <c r="KI836" s="230"/>
      <c r="KJ836" s="230"/>
      <c r="KK836" s="230"/>
      <c r="KL836" s="230"/>
      <c r="KM836" s="230"/>
      <c r="KN836" s="230"/>
      <c r="KO836" s="230"/>
      <c r="KP836" s="230"/>
      <c r="KQ836" s="230"/>
      <c r="KR836" s="230"/>
      <c r="KS836" s="230"/>
      <c r="KT836" s="230"/>
      <c r="KU836" s="230"/>
      <c r="KV836" s="230"/>
      <c r="KW836" s="230"/>
      <c r="KX836" s="230"/>
      <c r="KY836" s="230"/>
      <c r="KZ836" s="230"/>
      <c r="LA836" s="230"/>
      <c r="LB836" s="230"/>
      <c r="LC836" s="230"/>
      <c r="LD836" s="230"/>
      <c r="LE836" s="230"/>
      <c r="LF836" s="230"/>
      <c r="LG836" s="230"/>
      <c r="LH836" s="230"/>
      <c r="LI836" s="230"/>
      <c r="LJ836" s="230"/>
      <c r="LK836" s="230"/>
      <c r="LL836" s="230"/>
      <c r="LM836" s="230"/>
      <c r="LN836" s="230"/>
      <c r="LO836" s="230"/>
      <c r="LP836" s="230"/>
      <c r="LQ836" s="230"/>
      <c r="LR836" s="230"/>
      <c r="LS836" s="230"/>
      <c r="LT836" s="230"/>
      <c r="LU836" s="230"/>
      <c r="LV836" s="230"/>
      <c r="LW836" s="230"/>
      <c r="LX836" s="230"/>
      <c r="LY836" s="230"/>
      <c r="LZ836" s="230"/>
      <c r="MA836" s="230"/>
      <c r="MB836" s="230"/>
      <c r="MC836" s="230"/>
      <c r="MD836" s="230"/>
      <c r="ME836" s="230"/>
      <c r="MF836" s="230"/>
      <c r="MG836" s="230"/>
      <c r="MH836" s="230"/>
      <c r="MI836" s="230"/>
      <c r="MJ836" s="230"/>
      <c r="MK836" s="230"/>
      <c r="ML836" s="230"/>
      <c r="MM836" s="230"/>
      <c r="MN836" s="230"/>
      <c r="MO836" s="230"/>
      <c r="MP836" s="230"/>
      <c r="MQ836" s="230"/>
      <c r="MR836" s="230"/>
      <c r="MS836" s="230"/>
      <c r="MT836" s="230"/>
      <c r="MU836" s="230"/>
      <c r="MV836" s="230"/>
      <c r="MW836" s="230"/>
      <c r="MX836" s="230"/>
      <c r="MY836" s="230"/>
      <c r="MZ836" s="230"/>
      <c r="NA836" s="230"/>
      <c r="NB836" s="230"/>
      <c r="NC836" s="230"/>
      <c r="ND836" s="230"/>
      <c r="NE836" s="230"/>
      <c r="NF836" s="230"/>
      <c r="NG836" s="230"/>
      <c r="NH836" s="230"/>
      <c r="NI836" s="230"/>
      <c r="NJ836" s="230"/>
      <c r="NK836" s="230"/>
      <c r="NL836" s="230"/>
      <c r="NM836" s="230"/>
      <c r="NN836" s="230"/>
      <c r="NO836" s="230"/>
      <c r="NP836" s="230"/>
      <c r="NQ836" s="230"/>
      <c r="NR836" s="230"/>
      <c r="NS836" s="230"/>
      <c r="NT836" s="230"/>
      <c r="NU836" s="230"/>
      <c r="NV836" s="230"/>
      <c r="NW836" s="230"/>
      <c r="NX836" s="230"/>
      <c r="NY836" s="230"/>
      <c r="NZ836" s="230"/>
      <c r="OA836" s="230"/>
      <c r="OB836" s="230"/>
      <c r="OC836" s="230"/>
      <c r="OD836" s="230"/>
      <c r="OE836" s="230"/>
      <c r="OF836" s="230"/>
      <c r="OG836" s="230"/>
      <c r="OH836" s="230"/>
      <c r="OI836" s="230"/>
      <c r="OJ836" s="230"/>
      <c r="OK836" s="230"/>
      <c r="OL836" s="230"/>
      <c r="OM836" s="230"/>
      <c r="ON836" s="230"/>
      <c r="OO836" s="230"/>
      <c r="OP836" s="230"/>
      <c r="OQ836" s="230"/>
      <c r="OR836" s="230"/>
      <c r="OS836" s="230"/>
      <c r="OT836" s="230"/>
      <c r="OU836" s="230"/>
      <c r="OV836" s="230"/>
      <c r="OW836" s="230"/>
      <c r="OX836" s="230"/>
      <c r="OY836" s="230"/>
      <c r="OZ836" s="230"/>
      <c r="PA836" s="230"/>
      <c r="PB836" s="230"/>
      <c r="PC836" s="230"/>
      <c r="PD836" s="230"/>
      <c r="PE836" s="230"/>
      <c r="PF836" s="230"/>
      <c r="PG836" s="230"/>
      <c r="PH836" s="230"/>
      <c r="PI836" s="230"/>
      <c r="PJ836" s="230"/>
      <c r="PK836" s="230"/>
      <c r="PL836" s="230"/>
      <c r="PM836" s="230"/>
      <c r="PN836" s="230"/>
      <c r="PO836" s="230"/>
      <c r="PP836" s="230"/>
      <c r="PQ836" s="230"/>
      <c r="PR836" s="230"/>
      <c r="PS836" s="230"/>
      <c r="PT836" s="230"/>
      <c r="PU836" s="230"/>
      <c r="PV836" s="230"/>
      <c r="PW836" s="230"/>
      <c r="PX836" s="230"/>
      <c r="PY836" s="230"/>
      <c r="PZ836" s="230"/>
      <c r="QA836" s="230"/>
      <c r="QB836" s="230"/>
      <c r="QC836" s="230"/>
      <c r="QD836" s="230"/>
      <c r="QE836" s="230"/>
      <c r="QF836" s="230"/>
      <c r="QG836" s="230"/>
      <c r="QH836" s="230"/>
      <c r="QI836" s="230"/>
      <c r="QJ836" s="230"/>
      <c r="QK836" s="230"/>
      <c r="QL836" s="230"/>
      <c r="QM836" s="230"/>
      <c r="QN836" s="230"/>
      <c r="QO836" s="230"/>
      <c r="QP836" s="230"/>
      <c r="QQ836" s="230"/>
      <c r="QR836" s="230"/>
      <c r="QS836" s="230"/>
      <c r="QT836" s="230"/>
      <c r="QU836" s="230"/>
      <c r="QV836" s="230"/>
      <c r="QW836" s="230"/>
      <c r="QX836" s="230"/>
      <c r="QY836" s="230"/>
      <c r="QZ836" s="230"/>
      <c r="RA836" s="230"/>
      <c r="RB836" s="230"/>
      <c r="RC836" s="230"/>
      <c r="RD836" s="230"/>
      <c r="RE836" s="230"/>
      <c r="RF836" s="230"/>
      <c r="RG836" s="230"/>
      <c r="RH836" s="230"/>
      <c r="RI836" s="230"/>
      <c r="RJ836" s="230"/>
      <c r="RK836" s="230"/>
      <c r="RL836" s="230"/>
      <c r="RM836" s="230"/>
      <c r="RN836" s="230"/>
      <c r="RO836" s="230"/>
      <c r="RP836" s="230"/>
      <c r="RQ836" s="230"/>
      <c r="RR836" s="230"/>
      <c r="RS836" s="230"/>
      <c r="RT836" s="230"/>
      <c r="RU836" s="230"/>
      <c r="RV836" s="230"/>
      <c r="RW836" s="230"/>
      <c r="RX836" s="230"/>
      <c r="RY836" s="230"/>
      <c r="RZ836" s="230"/>
      <c r="SA836" s="230"/>
      <c r="SB836" s="230"/>
      <c r="SC836" s="230"/>
      <c r="SD836" s="230"/>
      <c r="SE836" s="230"/>
      <c r="SF836" s="230"/>
      <c r="SG836" s="230"/>
      <c r="SH836" s="230"/>
      <c r="SI836" s="230"/>
      <c r="SJ836" s="230"/>
      <c r="SK836" s="230"/>
      <c r="SL836" s="230"/>
      <c r="SM836" s="230"/>
      <c r="SN836" s="230"/>
      <c r="SO836" s="230"/>
      <c r="SP836" s="230"/>
      <c r="SQ836" s="230"/>
      <c r="SR836" s="230"/>
      <c r="SS836" s="230"/>
      <c r="ST836" s="230"/>
      <c r="SU836" s="230"/>
      <c r="SV836" s="230"/>
      <c r="SW836" s="230"/>
      <c r="SX836" s="230"/>
      <c r="SY836" s="230"/>
      <c r="SZ836" s="230"/>
      <c r="TA836" s="230"/>
      <c r="TB836" s="230"/>
      <c r="TC836" s="230"/>
      <c r="TD836" s="230"/>
      <c r="TE836" s="230"/>
      <c r="TF836" s="230"/>
      <c r="TG836" s="230"/>
      <c r="TH836" s="230"/>
      <c r="TI836" s="230"/>
      <c r="TJ836" s="230"/>
      <c r="TK836" s="230"/>
      <c r="TL836" s="230"/>
      <c r="TM836" s="230"/>
      <c r="TN836" s="230"/>
      <c r="TO836" s="230"/>
      <c r="TP836" s="230"/>
      <c r="TQ836" s="230"/>
      <c r="TR836" s="230"/>
      <c r="TS836" s="230"/>
      <c r="TT836" s="230"/>
      <c r="TU836" s="230"/>
      <c r="TV836" s="230"/>
      <c r="TW836" s="230"/>
      <c r="TX836" s="230"/>
      <c r="TY836" s="230"/>
      <c r="TZ836" s="230"/>
      <c r="UA836" s="230"/>
      <c r="UB836" s="230"/>
      <c r="UC836" s="230"/>
      <c r="UD836" s="230"/>
      <c r="UE836" s="230"/>
      <c r="UF836" s="230"/>
      <c r="UG836" s="230"/>
      <c r="UH836" s="230"/>
      <c r="UI836" s="230"/>
      <c r="UJ836" s="230"/>
      <c r="UK836" s="230"/>
      <c r="UL836" s="230"/>
      <c r="UM836" s="230"/>
      <c r="UN836" s="230"/>
      <c r="UO836" s="230"/>
      <c r="UP836" s="230"/>
      <c r="UQ836" s="230"/>
      <c r="UR836" s="230"/>
      <c r="US836" s="230"/>
      <c r="UT836" s="230"/>
      <c r="UU836" s="230"/>
      <c r="UV836" s="230"/>
      <c r="UW836" s="230"/>
      <c r="UX836" s="230"/>
      <c r="UY836" s="230"/>
      <c r="UZ836" s="230"/>
      <c r="VA836" s="230"/>
      <c r="VB836" s="230"/>
      <c r="VC836" s="230"/>
      <c r="VD836" s="230"/>
      <c r="VE836" s="230"/>
      <c r="VF836" s="230"/>
      <c r="VG836" s="230"/>
      <c r="VH836" s="230"/>
      <c r="VI836" s="230"/>
      <c r="VJ836" s="230"/>
      <c r="VK836" s="230"/>
      <c r="VL836" s="230"/>
      <c r="VM836" s="230"/>
      <c r="VN836" s="230"/>
      <c r="VO836" s="230"/>
      <c r="VP836" s="230"/>
      <c r="VQ836" s="230"/>
      <c r="VR836" s="230"/>
      <c r="VS836" s="230"/>
      <c r="VT836" s="230"/>
      <c r="VU836" s="230"/>
      <c r="VV836" s="230"/>
      <c r="VW836" s="230"/>
      <c r="VX836" s="230"/>
      <c r="VY836" s="230"/>
      <c r="VZ836" s="230"/>
      <c r="WA836" s="230"/>
      <c r="WB836" s="230"/>
      <c r="WC836" s="230"/>
      <c r="WD836" s="230"/>
      <c r="WE836" s="230"/>
      <c r="WF836" s="230"/>
      <c r="WG836" s="230"/>
      <c r="WH836" s="230"/>
      <c r="WI836" s="230"/>
      <c r="WJ836" s="230"/>
      <c r="WK836" s="230"/>
      <c r="WL836" s="230"/>
      <c r="WM836" s="230"/>
      <c r="WN836" s="230"/>
      <c r="WO836" s="230"/>
      <c r="WP836" s="230"/>
      <c r="WQ836" s="230"/>
      <c r="WR836" s="230"/>
      <c r="WS836" s="230"/>
      <c r="WT836" s="230"/>
      <c r="WU836" s="230"/>
      <c r="WV836" s="230"/>
      <c r="WW836" s="230"/>
      <c r="WX836" s="230"/>
      <c r="WY836" s="230"/>
      <c r="WZ836" s="230"/>
      <c r="XA836" s="230"/>
      <c r="XB836" s="230"/>
      <c r="XC836" s="230"/>
      <c r="XD836" s="230"/>
      <c r="XE836" s="230"/>
      <c r="XF836" s="230"/>
      <c r="XG836" s="230"/>
      <c r="XH836" s="230"/>
      <c r="XI836" s="230"/>
      <c r="XJ836" s="230"/>
      <c r="XK836" s="230"/>
      <c r="XL836" s="230"/>
      <c r="XM836" s="230"/>
      <c r="XN836" s="230"/>
      <c r="XO836" s="230"/>
      <c r="XP836" s="230"/>
      <c r="XQ836" s="230"/>
      <c r="XR836" s="230"/>
      <c r="XS836" s="230"/>
      <c r="XT836" s="230"/>
      <c r="XU836" s="230"/>
      <c r="XV836" s="230"/>
      <c r="XW836" s="230"/>
      <c r="XX836" s="230"/>
      <c r="XY836" s="230"/>
      <c r="XZ836" s="230"/>
      <c r="YA836" s="230"/>
      <c r="YB836" s="230"/>
      <c r="YC836" s="230"/>
      <c r="YD836" s="230"/>
      <c r="YE836" s="230"/>
      <c r="YF836" s="230"/>
      <c r="YG836" s="230"/>
      <c r="YH836" s="230"/>
      <c r="YI836" s="230"/>
      <c r="YJ836" s="230"/>
      <c r="YK836" s="230"/>
      <c r="YL836" s="230"/>
      <c r="YM836" s="230"/>
      <c r="YN836" s="230"/>
      <c r="YO836" s="230"/>
      <c r="YP836" s="230"/>
      <c r="YQ836" s="230"/>
      <c r="YR836" s="230"/>
      <c r="YS836" s="230"/>
      <c r="YT836" s="230"/>
      <c r="YU836" s="230"/>
      <c r="YV836" s="230"/>
      <c r="YW836" s="230"/>
      <c r="YX836" s="230"/>
      <c r="YY836" s="230"/>
      <c r="YZ836" s="230"/>
      <c r="ZA836" s="230"/>
      <c r="ZB836" s="230"/>
      <c r="ZC836" s="230"/>
      <c r="ZD836" s="230"/>
      <c r="ZE836" s="230"/>
      <c r="ZF836" s="230"/>
      <c r="ZG836" s="230"/>
      <c r="ZH836" s="230"/>
      <c r="ZI836" s="230"/>
      <c r="ZJ836" s="230"/>
      <c r="ZK836" s="230"/>
      <c r="ZL836" s="230"/>
      <c r="ZM836" s="230"/>
      <c r="ZN836" s="230"/>
      <c r="ZO836" s="230"/>
      <c r="ZP836" s="230"/>
      <c r="ZQ836" s="230"/>
      <c r="ZR836" s="230"/>
      <c r="ZS836" s="230"/>
      <c r="ZT836" s="230"/>
      <c r="ZU836" s="230"/>
      <c r="ZV836" s="230"/>
      <c r="ZW836" s="230"/>
      <c r="ZX836" s="230"/>
      <c r="ZY836" s="230"/>
      <c r="ZZ836" s="230"/>
      <c r="AAA836" s="230"/>
      <c r="AAB836" s="230"/>
      <c r="AAC836" s="230"/>
      <c r="AAD836" s="230"/>
      <c r="AAE836" s="230"/>
      <c r="AAF836" s="230"/>
      <c r="AAG836" s="230"/>
      <c r="AAH836" s="230"/>
      <c r="AAI836" s="230"/>
      <c r="AAJ836" s="230"/>
      <c r="AAK836" s="230"/>
      <c r="AAL836" s="230"/>
      <c r="AAM836" s="230"/>
      <c r="AAN836" s="230"/>
      <c r="AAO836" s="230"/>
      <c r="AAP836" s="230"/>
      <c r="AAQ836" s="230"/>
      <c r="AAR836" s="230"/>
      <c r="AAS836" s="230"/>
      <c r="AAT836" s="230"/>
      <c r="AAU836" s="230"/>
      <c r="AAV836" s="230"/>
      <c r="AAW836" s="230"/>
      <c r="AAX836" s="230"/>
      <c r="AAY836" s="230"/>
      <c r="AAZ836" s="230"/>
      <c r="ABA836" s="230"/>
      <c r="ABB836" s="230"/>
      <c r="ABC836" s="230"/>
      <c r="ABD836" s="230"/>
      <c r="ABE836" s="230"/>
      <c r="ABF836" s="230"/>
      <c r="ABG836" s="230"/>
      <c r="ABH836" s="230"/>
      <c r="ABI836" s="230"/>
      <c r="ABJ836" s="230"/>
      <c r="ABK836" s="230"/>
      <c r="ABL836" s="230"/>
      <c r="ABM836" s="230"/>
      <c r="ABN836" s="230"/>
      <c r="ABO836" s="230"/>
      <c r="ABP836" s="230"/>
      <c r="ABQ836" s="230"/>
      <c r="ABR836" s="230"/>
      <c r="ABS836" s="230"/>
      <c r="ABT836" s="230"/>
      <c r="ABU836" s="230"/>
      <c r="ABV836" s="230"/>
      <c r="ABW836" s="230"/>
      <c r="ABX836" s="230"/>
      <c r="ABY836" s="230"/>
      <c r="ABZ836" s="230"/>
      <c r="ACA836" s="230"/>
      <c r="ACB836" s="230"/>
      <c r="ACC836" s="230"/>
      <c r="ACD836" s="230"/>
      <c r="ACE836" s="230"/>
      <c r="ACF836" s="230"/>
      <c r="ACG836" s="230"/>
      <c r="ACH836" s="230"/>
      <c r="ACI836" s="230"/>
      <c r="ACJ836" s="230"/>
      <c r="ACK836" s="230"/>
      <c r="ACL836" s="230"/>
      <c r="ACM836" s="230"/>
      <c r="ACN836" s="230"/>
      <c r="ACO836" s="230"/>
      <c r="ACP836" s="230"/>
      <c r="ACQ836" s="230"/>
      <c r="ACR836" s="230"/>
      <c r="ACS836" s="230"/>
      <c r="ACT836" s="230"/>
      <c r="ACU836" s="230"/>
      <c r="ACV836" s="230"/>
      <c r="ACW836" s="230"/>
      <c r="ACX836" s="230"/>
      <c r="ACY836" s="230"/>
      <c r="ACZ836" s="230"/>
      <c r="ADA836" s="230"/>
      <c r="ADB836" s="230"/>
      <c r="ADC836" s="230"/>
      <c r="ADD836" s="230"/>
      <c r="ADE836" s="230"/>
      <c r="ADF836" s="230"/>
      <c r="ADG836" s="230"/>
      <c r="ADH836" s="230"/>
      <c r="ADI836" s="230"/>
      <c r="ADJ836" s="230"/>
      <c r="ADK836" s="230"/>
      <c r="ADL836" s="230"/>
      <c r="ADM836" s="230"/>
      <c r="ADN836" s="230"/>
      <c r="ADO836" s="230"/>
      <c r="ADP836" s="230"/>
      <c r="ADQ836" s="230"/>
      <c r="ADR836" s="230"/>
      <c r="ADS836" s="230"/>
      <c r="ADT836" s="230"/>
      <c r="ADU836" s="230"/>
      <c r="ADV836" s="230"/>
      <c r="ADW836" s="230"/>
      <c r="ADX836" s="230"/>
      <c r="ADY836" s="230"/>
      <c r="ADZ836" s="230"/>
      <c r="AEA836" s="230"/>
      <c r="AEB836" s="230"/>
      <c r="AEC836" s="230"/>
      <c r="AED836" s="230"/>
      <c r="AEE836" s="230"/>
      <c r="AEF836" s="230"/>
      <c r="AEG836" s="230"/>
      <c r="AEH836" s="230"/>
      <c r="AEI836" s="230"/>
      <c r="AEJ836" s="230"/>
      <c r="AEK836" s="230"/>
      <c r="AEL836" s="230"/>
      <c r="AEM836" s="230"/>
      <c r="AEN836" s="230"/>
      <c r="AEO836" s="230"/>
      <c r="AEP836" s="230"/>
      <c r="AEQ836" s="230"/>
      <c r="AER836" s="230"/>
      <c r="AES836" s="230"/>
      <c r="AET836" s="230"/>
      <c r="AEU836" s="230"/>
      <c r="AEV836" s="230"/>
      <c r="AEW836" s="230"/>
      <c r="AEX836" s="230"/>
      <c r="AEY836" s="230"/>
      <c r="AEZ836" s="230"/>
      <c r="AFA836" s="230"/>
      <c r="AFB836" s="230"/>
      <c r="AFC836" s="230"/>
      <c r="AFD836" s="230"/>
      <c r="AFE836" s="230"/>
      <c r="AFF836" s="230"/>
      <c r="AFG836" s="230"/>
      <c r="AFH836" s="230"/>
      <c r="AFI836" s="230"/>
      <c r="AFJ836" s="230"/>
      <c r="AFK836" s="230"/>
      <c r="AFL836" s="230"/>
      <c r="AFM836" s="230"/>
      <c r="AFN836" s="230"/>
      <c r="AFO836" s="230"/>
      <c r="AFP836" s="230"/>
      <c r="AFQ836" s="230"/>
      <c r="AFR836" s="230"/>
      <c r="AFS836" s="230"/>
      <c r="AFT836" s="230"/>
      <c r="AFU836" s="230"/>
      <c r="AFV836" s="230"/>
      <c r="AFW836" s="230"/>
      <c r="AFX836" s="230"/>
      <c r="AFY836" s="230"/>
      <c r="AFZ836" s="230"/>
      <c r="AGA836" s="230"/>
      <c r="AGB836" s="230"/>
      <c r="AGC836" s="230"/>
      <c r="AGD836" s="230"/>
      <c r="AGE836" s="230"/>
      <c r="AGF836" s="230"/>
      <c r="AGG836" s="230"/>
      <c r="AGH836" s="230"/>
      <c r="AGI836" s="230"/>
      <c r="AGJ836" s="230"/>
      <c r="AGK836" s="230"/>
      <c r="AGL836" s="230"/>
      <c r="AGM836" s="230"/>
      <c r="AGN836" s="230"/>
      <c r="AGO836" s="230"/>
      <c r="AGP836" s="230"/>
      <c r="AGQ836" s="230"/>
      <c r="AGR836" s="230"/>
      <c r="AGS836" s="230"/>
      <c r="AGT836" s="230"/>
      <c r="AGU836" s="230"/>
      <c r="AGV836" s="230"/>
      <c r="AGW836" s="230"/>
      <c r="AGX836" s="230"/>
      <c r="AGY836" s="230"/>
      <c r="AGZ836" s="230"/>
      <c r="AHA836" s="230"/>
      <c r="AHB836" s="230"/>
      <c r="AHC836" s="230"/>
      <c r="AHD836" s="230"/>
      <c r="AHE836" s="230"/>
      <c r="AHF836" s="230"/>
      <c r="AHG836" s="230"/>
      <c r="AHH836" s="230"/>
      <c r="AHI836" s="230"/>
      <c r="AHJ836" s="230"/>
      <c r="AHK836" s="230"/>
      <c r="AHL836" s="230"/>
      <c r="AHM836" s="230"/>
      <c r="AHN836" s="230"/>
      <c r="AHO836" s="230"/>
      <c r="AHP836" s="230"/>
      <c r="AHQ836" s="230"/>
      <c r="AHR836" s="230"/>
      <c r="AHS836" s="230"/>
      <c r="AHT836" s="230"/>
      <c r="AHU836" s="230"/>
      <c r="AHV836" s="230"/>
      <c r="AHW836" s="230"/>
      <c r="AHX836" s="230"/>
      <c r="AHY836" s="230"/>
      <c r="AHZ836" s="230"/>
      <c r="AIA836" s="230"/>
      <c r="AIB836" s="230"/>
      <c r="AIC836" s="230"/>
      <c r="AID836" s="230"/>
      <c r="AIE836" s="230"/>
      <c r="AIF836" s="230"/>
      <c r="AIG836" s="230"/>
      <c r="AIH836" s="230"/>
      <c r="AII836" s="230"/>
      <c r="AIJ836" s="230"/>
      <c r="AIK836" s="230"/>
      <c r="AIL836" s="230"/>
      <c r="AIM836" s="230"/>
      <c r="AIN836" s="230"/>
      <c r="AIO836" s="230"/>
      <c r="AIP836" s="230"/>
      <c r="AIQ836" s="230"/>
      <c r="AIR836" s="230"/>
      <c r="AIS836" s="230"/>
      <c r="AIT836" s="230"/>
      <c r="AIU836" s="230"/>
      <c r="AIV836" s="230"/>
      <c r="AIW836" s="230"/>
      <c r="AIX836" s="230"/>
      <c r="AIY836" s="230"/>
      <c r="AIZ836" s="230"/>
      <c r="AJA836" s="230"/>
      <c r="AJB836" s="230"/>
      <c r="AJC836" s="230"/>
      <c r="AJD836" s="230"/>
      <c r="AJE836" s="230"/>
      <c r="AJF836" s="230"/>
      <c r="AJG836" s="230"/>
      <c r="AJH836" s="230"/>
      <c r="AJI836" s="230"/>
      <c r="AJJ836" s="230"/>
      <c r="AJK836" s="230"/>
      <c r="AJL836" s="230"/>
      <c r="AJM836" s="230"/>
      <c r="AJN836" s="230"/>
      <c r="AJO836" s="230"/>
      <c r="AJP836" s="230"/>
      <c r="AJQ836" s="230"/>
      <c r="AJR836" s="230"/>
      <c r="AJS836" s="230"/>
      <c r="AJT836" s="230"/>
      <c r="AJU836" s="230"/>
      <c r="AJV836" s="230"/>
      <c r="AJW836" s="230"/>
      <c r="AJX836" s="230"/>
      <c r="AJY836" s="230"/>
      <c r="AJZ836" s="230"/>
      <c r="AKA836" s="230"/>
      <c r="AKB836" s="230"/>
      <c r="AKC836" s="230"/>
      <c r="AKD836" s="230"/>
      <c r="AKE836" s="230"/>
      <c r="AKF836" s="230"/>
      <c r="AKG836" s="230"/>
      <c r="AKH836" s="230"/>
      <c r="AKI836" s="230"/>
      <c r="AKJ836" s="230"/>
      <c r="AKK836" s="230"/>
      <c r="AKL836" s="230"/>
      <c r="AKM836" s="230"/>
      <c r="AKN836" s="230"/>
      <c r="AKO836" s="230"/>
      <c r="AKP836" s="230"/>
      <c r="AKQ836" s="230"/>
      <c r="AKR836" s="230"/>
      <c r="AKS836" s="230"/>
      <c r="AKT836" s="230"/>
      <c r="AKU836" s="230"/>
      <c r="AKV836" s="230"/>
      <c r="AKW836" s="230"/>
      <c r="AKX836" s="230"/>
      <c r="AKY836" s="230"/>
      <c r="AKZ836" s="230"/>
      <c r="ALA836" s="230"/>
      <c r="ALB836" s="230"/>
      <c r="ALC836" s="230"/>
      <c r="ALD836" s="230"/>
      <c r="ALE836" s="230"/>
      <c r="ALF836" s="230"/>
      <c r="ALG836" s="230"/>
      <c r="ALH836" s="230"/>
      <c r="ALI836" s="230"/>
      <c r="ALJ836" s="230"/>
      <c r="ALK836" s="230"/>
      <c r="ALL836" s="230"/>
      <c r="ALM836" s="230"/>
      <c r="ALN836" s="230"/>
      <c r="ALO836" s="230"/>
      <c r="ALP836" s="230"/>
      <c r="ALQ836" s="230"/>
      <c r="ALR836" s="230"/>
      <c r="ALS836" s="230"/>
      <c r="ALT836" s="230"/>
      <c r="ALU836" s="230"/>
      <c r="ALV836" s="230"/>
      <c r="ALW836" s="230"/>
      <c r="ALX836" s="230"/>
      <c r="ALY836" s="230"/>
      <c r="ALZ836" s="230"/>
      <c r="AMA836" s="230"/>
      <c r="AMB836" s="230"/>
      <c r="AMC836" s="230"/>
      <c r="AMD836" s="230"/>
      <c r="AME836" s="230"/>
      <c r="AMF836" s="230"/>
      <c r="AMG836" s="230"/>
      <c r="AMH836" s="230"/>
      <c r="AMI836" s="230"/>
      <c r="AMJ836" s="230"/>
      <c r="AMK836" s="230"/>
      <c r="AML836" s="230"/>
      <c r="AMM836" s="230"/>
      <c r="AMN836" s="230"/>
      <c r="AMO836" s="230"/>
      <c r="AMP836" s="230"/>
      <c r="AMQ836" s="230"/>
      <c r="AMR836" s="230"/>
      <c r="AMS836" s="230"/>
      <c r="AMT836" s="230"/>
      <c r="AMU836" s="230"/>
      <c r="AMV836" s="230"/>
      <c r="AMW836" s="230"/>
      <c r="AMX836" s="230"/>
      <c r="AMY836" s="230"/>
      <c r="AMZ836" s="230"/>
      <c r="ANA836" s="230"/>
      <c r="ANB836" s="230"/>
      <c r="ANC836" s="230"/>
      <c r="AND836" s="230"/>
      <c r="ANE836" s="230"/>
      <c r="ANF836" s="230"/>
      <c r="ANG836" s="230"/>
      <c r="ANH836" s="230"/>
      <c r="ANI836" s="230"/>
      <c r="ANJ836" s="230"/>
      <c r="ANK836" s="230"/>
      <c r="ANL836" s="230"/>
      <c r="ANM836" s="230"/>
      <c r="ANN836" s="230"/>
      <c r="ANO836" s="230"/>
      <c r="ANP836" s="230"/>
      <c r="ANQ836" s="230"/>
      <c r="ANR836" s="230"/>
      <c r="ANS836" s="230"/>
      <c r="ANT836" s="230"/>
      <c r="ANU836" s="230"/>
      <c r="ANV836" s="230"/>
      <c r="ANW836" s="230"/>
      <c r="ANX836" s="230"/>
      <c r="ANY836" s="230"/>
      <c r="ANZ836" s="230"/>
      <c r="AOA836" s="230"/>
      <c r="AOB836" s="230"/>
      <c r="AOC836" s="230"/>
      <c r="AOD836" s="230"/>
      <c r="AOE836" s="230"/>
      <c r="AOF836" s="230"/>
      <c r="AOG836" s="230"/>
      <c r="AOH836" s="230"/>
      <c r="AOI836" s="230"/>
      <c r="AOJ836" s="230"/>
      <c r="AOK836" s="230"/>
      <c r="AOL836" s="230"/>
      <c r="AOM836" s="230"/>
      <c r="AON836" s="230"/>
      <c r="AOO836" s="230"/>
      <c r="AOP836" s="230"/>
      <c r="AOQ836" s="230"/>
      <c r="AOR836" s="230"/>
      <c r="AOS836" s="230"/>
      <c r="AOT836" s="230"/>
      <c r="AOU836" s="230"/>
      <c r="AOV836" s="230"/>
      <c r="AOW836" s="230"/>
      <c r="AOX836" s="230"/>
      <c r="AOY836" s="230"/>
      <c r="AOZ836" s="230"/>
      <c r="APA836" s="230"/>
      <c r="APB836" s="230"/>
      <c r="APC836" s="230"/>
      <c r="APD836" s="230"/>
      <c r="APE836" s="230"/>
      <c r="APF836" s="230"/>
      <c r="APG836" s="230"/>
      <c r="APH836" s="230"/>
      <c r="API836" s="230"/>
      <c r="APJ836" s="230"/>
      <c r="APK836" s="230"/>
      <c r="APL836" s="230"/>
      <c r="APM836" s="230"/>
      <c r="APN836" s="230"/>
      <c r="APO836" s="230"/>
      <c r="APP836" s="230"/>
      <c r="APQ836" s="230"/>
      <c r="APR836" s="230"/>
      <c r="APS836" s="230"/>
      <c r="APT836" s="230"/>
      <c r="APU836" s="230"/>
      <c r="APV836" s="230"/>
      <c r="APW836" s="230"/>
      <c r="APX836" s="230"/>
      <c r="APY836" s="230"/>
      <c r="APZ836" s="230"/>
      <c r="AQA836" s="230"/>
      <c r="AQB836" s="230"/>
      <c r="AQC836" s="230"/>
      <c r="AQD836" s="230"/>
      <c r="AQE836" s="230"/>
      <c r="AQF836" s="230"/>
      <c r="AQG836" s="230"/>
      <c r="AQH836" s="230"/>
      <c r="AQI836" s="230"/>
      <c r="AQJ836" s="230"/>
      <c r="AQK836" s="230"/>
      <c r="AQL836" s="230"/>
      <c r="AQM836" s="230"/>
      <c r="AQN836" s="230"/>
      <c r="AQO836" s="230"/>
      <c r="AQP836" s="230"/>
      <c r="AQQ836" s="230"/>
      <c r="AQR836" s="230"/>
      <c r="AQS836" s="230"/>
      <c r="AQT836" s="230"/>
      <c r="AQU836" s="230"/>
      <c r="AQV836" s="230"/>
      <c r="AQW836" s="230"/>
      <c r="AQX836" s="230"/>
      <c r="AQY836" s="230"/>
      <c r="AQZ836" s="230"/>
      <c r="ARA836" s="230"/>
      <c r="ARB836" s="230"/>
      <c r="ARC836" s="230"/>
      <c r="ARD836" s="230"/>
      <c r="ARE836" s="230"/>
      <c r="ARF836" s="230"/>
      <c r="ARG836" s="230"/>
      <c r="ARH836" s="230"/>
      <c r="ARI836" s="230"/>
      <c r="ARJ836" s="230"/>
      <c r="ARK836" s="230"/>
      <c r="ARL836" s="230"/>
      <c r="ARM836" s="230"/>
      <c r="ARN836" s="230"/>
      <c r="ARO836" s="230"/>
      <c r="ARP836" s="230"/>
      <c r="ARQ836" s="230"/>
      <c r="ARR836" s="230"/>
      <c r="ARS836" s="230"/>
      <c r="ART836" s="230"/>
      <c r="ARU836" s="230"/>
      <c r="ARV836" s="230"/>
      <c r="ARW836" s="230"/>
      <c r="ARX836" s="230"/>
      <c r="ARY836" s="230"/>
      <c r="ARZ836" s="230"/>
      <c r="ASA836" s="230"/>
      <c r="ASB836" s="230"/>
      <c r="ASC836" s="230"/>
      <c r="ASD836" s="230"/>
      <c r="ASE836" s="230"/>
      <c r="ASF836" s="230"/>
      <c r="ASG836" s="230"/>
      <c r="ASH836" s="230"/>
      <c r="ASI836" s="230"/>
      <c r="ASJ836" s="230"/>
      <c r="ASK836" s="230"/>
      <c r="ASL836" s="230"/>
      <c r="ASM836" s="230"/>
      <c r="ASN836" s="230"/>
      <c r="ASO836" s="230"/>
      <c r="ASP836" s="230"/>
      <c r="ASQ836" s="230"/>
      <c r="ASR836" s="230"/>
      <c r="ASS836" s="230"/>
      <c r="AST836" s="230"/>
      <c r="ASU836" s="230"/>
      <c r="ASV836" s="230"/>
      <c r="ASW836" s="230"/>
      <c r="ASX836" s="230"/>
      <c r="ASY836" s="230"/>
      <c r="ASZ836" s="230"/>
      <c r="ATA836" s="230"/>
      <c r="ATB836" s="230"/>
      <c r="ATC836" s="230"/>
      <c r="ATD836" s="230"/>
      <c r="ATE836" s="230"/>
      <c r="ATF836" s="230"/>
      <c r="ATG836" s="230"/>
      <c r="ATH836" s="230"/>
      <c r="ATI836" s="230"/>
      <c r="ATJ836" s="230"/>
      <c r="ATK836" s="230"/>
      <c r="ATL836" s="230"/>
      <c r="ATM836" s="230"/>
      <c r="ATN836" s="230"/>
      <c r="ATO836" s="230"/>
      <c r="ATP836" s="230"/>
      <c r="ATQ836" s="230"/>
      <c r="ATR836" s="230"/>
      <c r="ATS836" s="230"/>
      <c r="ATT836" s="230"/>
      <c r="ATU836" s="230"/>
      <c r="ATV836" s="230"/>
      <c r="ATW836" s="230"/>
      <c r="ATX836" s="230"/>
      <c r="ATY836" s="230"/>
      <c r="ATZ836" s="230"/>
      <c r="AUA836" s="230"/>
      <c r="AUB836" s="230"/>
      <c r="AUC836" s="230"/>
      <c r="AUD836" s="230"/>
      <c r="AUE836" s="230"/>
      <c r="AUF836" s="230"/>
      <c r="AUG836" s="230"/>
      <c r="AUH836" s="230"/>
      <c r="AUI836" s="230"/>
      <c r="AUJ836" s="230"/>
      <c r="AUK836" s="230"/>
      <c r="AUL836" s="230"/>
      <c r="AUM836" s="230"/>
      <c r="AUN836" s="230"/>
      <c r="AUO836" s="230"/>
      <c r="AUP836" s="230"/>
      <c r="AUQ836" s="230"/>
      <c r="AUR836" s="230"/>
      <c r="AUS836" s="230"/>
      <c r="AUT836" s="230"/>
      <c r="AUU836" s="230"/>
      <c r="AUV836" s="230"/>
      <c r="AUW836" s="230"/>
      <c r="AUX836" s="230"/>
      <c r="AUY836" s="230"/>
      <c r="AUZ836" s="230"/>
      <c r="AVA836" s="230"/>
      <c r="AVB836" s="230"/>
      <c r="AVC836" s="230"/>
      <c r="AVD836" s="230"/>
      <c r="AVE836" s="230"/>
      <c r="AVF836" s="230"/>
      <c r="AVG836" s="230"/>
      <c r="AVH836" s="230"/>
      <c r="AVI836" s="230"/>
      <c r="AVJ836" s="230"/>
      <c r="AVK836" s="230"/>
      <c r="AVL836" s="230"/>
      <c r="AVM836" s="230"/>
      <c r="AVN836" s="230"/>
      <c r="AVO836" s="230"/>
      <c r="AVP836" s="230"/>
      <c r="AVQ836" s="230"/>
      <c r="AVR836" s="230"/>
      <c r="AVS836" s="230"/>
      <c r="AVT836" s="230"/>
      <c r="AVU836" s="230"/>
      <c r="AVV836" s="230"/>
      <c r="AVW836" s="230"/>
      <c r="AVX836" s="230"/>
      <c r="AVY836" s="230"/>
      <c r="AVZ836" s="230"/>
      <c r="AWA836" s="230"/>
      <c r="AWB836" s="230"/>
      <c r="AWC836" s="230"/>
      <c r="AWD836" s="230"/>
      <c r="AWE836" s="230"/>
      <c r="AWF836" s="230"/>
      <c r="AWG836" s="230"/>
      <c r="AWH836" s="230"/>
      <c r="AWI836" s="230"/>
      <c r="AWJ836" s="230"/>
      <c r="AWK836" s="230"/>
      <c r="AWL836" s="230"/>
      <c r="AWM836" s="230"/>
      <c r="AWN836" s="230"/>
      <c r="AWO836" s="230"/>
      <c r="AWP836" s="230"/>
      <c r="AWQ836" s="230"/>
      <c r="AWR836" s="230"/>
      <c r="AWS836" s="230"/>
      <c r="AWT836" s="230"/>
      <c r="AWU836" s="230"/>
      <c r="AWV836" s="230"/>
      <c r="AWW836" s="230"/>
      <c r="AWX836" s="230"/>
      <c r="AWY836" s="230"/>
      <c r="AWZ836" s="230"/>
      <c r="AXA836" s="230"/>
      <c r="AXB836" s="230"/>
      <c r="AXC836" s="230"/>
      <c r="AXD836" s="230"/>
      <c r="AXE836" s="230"/>
      <c r="AXF836" s="230"/>
      <c r="AXG836" s="230"/>
      <c r="AXH836" s="230"/>
      <c r="AXI836" s="230"/>
      <c r="AXJ836" s="230"/>
      <c r="AXK836" s="230"/>
      <c r="AXL836" s="230"/>
      <c r="AXM836" s="230"/>
      <c r="AXN836" s="230"/>
      <c r="AXO836" s="230"/>
      <c r="AXP836" s="230"/>
      <c r="AXQ836" s="230"/>
      <c r="AXR836" s="230"/>
      <c r="AXS836" s="230"/>
      <c r="AXT836" s="230"/>
      <c r="AXU836" s="230"/>
      <c r="AXV836" s="230"/>
      <c r="AXW836" s="230"/>
      <c r="AXX836" s="230"/>
      <c r="AXY836" s="230"/>
      <c r="AXZ836" s="230"/>
      <c r="AYA836" s="230"/>
      <c r="AYB836" s="230"/>
      <c r="AYC836" s="230"/>
      <c r="AYD836" s="230"/>
      <c r="AYE836" s="230"/>
      <c r="AYF836" s="230"/>
      <c r="AYG836" s="230"/>
      <c r="AYH836" s="230"/>
      <c r="AYI836" s="230"/>
      <c r="AYJ836" s="230"/>
      <c r="AYK836" s="230"/>
      <c r="AYL836" s="230"/>
      <c r="AYM836" s="230"/>
      <c r="AYN836" s="230"/>
      <c r="AYO836" s="230"/>
      <c r="AYP836" s="230"/>
      <c r="AYQ836" s="230"/>
      <c r="AYR836" s="230"/>
      <c r="AYS836" s="230"/>
      <c r="AYT836" s="230"/>
      <c r="AYU836" s="230"/>
      <c r="AYV836" s="230"/>
      <c r="AYW836" s="230"/>
      <c r="AYX836" s="230"/>
      <c r="AYY836" s="230"/>
      <c r="AYZ836" s="230"/>
      <c r="AZA836" s="230"/>
      <c r="AZB836" s="230"/>
      <c r="AZC836" s="230"/>
      <c r="AZD836" s="230"/>
      <c r="AZE836" s="230"/>
      <c r="AZF836" s="230"/>
      <c r="AZG836" s="230"/>
      <c r="AZH836" s="230"/>
      <c r="AZI836" s="230"/>
      <c r="AZJ836" s="230"/>
      <c r="AZK836" s="230"/>
      <c r="AZL836" s="230"/>
      <c r="AZM836" s="230"/>
      <c r="AZN836" s="230"/>
      <c r="AZO836" s="230"/>
      <c r="AZP836" s="230"/>
      <c r="AZQ836" s="230"/>
      <c r="AZR836" s="230"/>
      <c r="AZS836" s="230"/>
      <c r="AZT836" s="230"/>
      <c r="AZU836" s="230"/>
      <c r="AZV836" s="230"/>
      <c r="AZW836" s="230"/>
      <c r="AZX836" s="230"/>
      <c r="AZY836" s="230"/>
      <c r="AZZ836" s="230"/>
      <c r="BAA836" s="230"/>
      <c r="BAB836" s="230"/>
      <c r="BAC836" s="230"/>
      <c r="BAD836" s="230"/>
      <c r="BAE836" s="230"/>
      <c r="BAF836" s="230"/>
      <c r="BAG836" s="230"/>
      <c r="BAH836" s="230"/>
      <c r="BAI836" s="230"/>
      <c r="BAJ836" s="230"/>
      <c r="BAK836" s="230"/>
      <c r="BAL836" s="230"/>
      <c r="BAM836" s="230"/>
      <c r="BAN836" s="230"/>
      <c r="BAO836" s="230"/>
      <c r="BAP836" s="230"/>
      <c r="BAQ836" s="230"/>
      <c r="BAR836" s="230"/>
      <c r="BAS836" s="230"/>
      <c r="BAT836" s="230"/>
      <c r="BAU836" s="230"/>
      <c r="BAV836" s="230"/>
      <c r="BAW836" s="230"/>
      <c r="BAX836" s="230"/>
      <c r="BAY836" s="230"/>
      <c r="BAZ836" s="230"/>
      <c r="BBA836" s="230"/>
      <c r="BBB836" s="230"/>
      <c r="BBC836" s="230"/>
      <c r="BBD836" s="230"/>
      <c r="BBE836" s="230"/>
      <c r="BBF836" s="230"/>
      <c r="BBG836" s="230"/>
      <c r="BBH836" s="230"/>
      <c r="BBI836" s="230"/>
      <c r="BBJ836" s="230"/>
      <c r="BBK836" s="230"/>
      <c r="BBL836" s="230"/>
      <c r="BBM836" s="230"/>
      <c r="BBN836" s="230"/>
      <c r="BBO836" s="230"/>
      <c r="BBP836" s="230"/>
      <c r="BBQ836" s="230"/>
      <c r="BBR836" s="230"/>
      <c r="BBS836" s="230"/>
      <c r="BBT836" s="230"/>
      <c r="BBU836" s="230"/>
      <c r="BBV836" s="230"/>
      <c r="BBW836" s="230"/>
      <c r="BBX836" s="230"/>
      <c r="BBY836" s="230"/>
      <c r="BBZ836" s="230"/>
      <c r="BCA836" s="230"/>
      <c r="BCB836" s="230"/>
      <c r="BCC836" s="230"/>
      <c r="BCD836" s="230"/>
      <c r="BCE836" s="230"/>
      <c r="BCF836" s="230"/>
      <c r="BCG836" s="230"/>
      <c r="BCH836" s="230"/>
      <c r="BCI836" s="230"/>
      <c r="BCJ836" s="230"/>
      <c r="BCK836" s="230"/>
      <c r="BCL836" s="230"/>
      <c r="BCM836" s="230"/>
      <c r="BCN836" s="230"/>
      <c r="BCO836" s="230"/>
      <c r="BCP836" s="230"/>
      <c r="BCQ836" s="230"/>
      <c r="BCR836" s="230"/>
      <c r="BCS836" s="230"/>
      <c r="BCT836" s="230"/>
      <c r="BCU836" s="230"/>
      <c r="BCV836" s="230"/>
      <c r="BCW836" s="230"/>
      <c r="BCX836" s="230"/>
      <c r="BCY836" s="230"/>
      <c r="BCZ836" s="230"/>
      <c r="BDA836" s="230"/>
      <c r="BDB836" s="230"/>
      <c r="BDC836" s="230"/>
      <c r="BDD836" s="230"/>
      <c r="BDE836" s="230"/>
      <c r="BDF836" s="230"/>
      <c r="BDG836" s="230"/>
      <c r="BDH836" s="230"/>
      <c r="BDI836" s="230"/>
      <c r="BDJ836" s="230"/>
      <c r="BDK836" s="230"/>
      <c r="BDL836" s="230"/>
      <c r="BDM836" s="230"/>
      <c r="BDN836" s="230"/>
      <c r="BDO836" s="230"/>
      <c r="BDP836" s="230"/>
      <c r="BDQ836" s="230"/>
      <c r="BDR836" s="230"/>
      <c r="BDS836" s="230"/>
      <c r="BDT836" s="230"/>
      <c r="BDU836" s="230"/>
      <c r="BDV836" s="230"/>
      <c r="BDW836" s="230"/>
      <c r="BDX836" s="230"/>
      <c r="BDY836" s="230"/>
      <c r="BDZ836" s="230"/>
      <c r="BEA836" s="230"/>
      <c r="BEB836" s="230"/>
      <c r="BEC836" s="230"/>
      <c r="BED836" s="230"/>
      <c r="BEE836" s="230"/>
      <c r="BEF836" s="230"/>
      <c r="BEG836" s="230"/>
      <c r="BEH836" s="230"/>
      <c r="BEI836" s="230"/>
      <c r="BEJ836" s="230"/>
      <c r="BEK836" s="230"/>
      <c r="BEL836" s="230"/>
      <c r="BEM836" s="230"/>
      <c r="BEN836" s="230"/>
      <c r="BEO836" s="230"/>
      <c r="BEP836" s="230"/>
      <c r="BEQ836" s="230"/>
      <c r="BER836" s="230"/>
      <c r="BES836" s="230"/>
      <c r="BET836" s="230"/>
      <c r="BEU836" s="230"/>
      <c r="BEV836" s="230"/>
      <c r="BEW836" s="230"/>
      <c r="BEX836" s="230"/>
      <c r="BEY836" s="230"/>
      <c r="BEZ836" s="230"/>
      <c r="BFA836" s="230"/>
      <c r="BFB836" s="230"/>
      <c r="BFC836" s="230"/>
      <c r="BFD836" s="230"/>
      <c r="BFE836" s="230"/>
      <c r="BFF836" s="230"/>
      <c r="BFG836" s="230"/>
      <c r="BFH836" s="230"/>
      <c r="BFI836" s="230"/>
      <c r="BFJ836" s="230"/>
      <c r="BFK836" s="230"/>
      <c r="BFL836" s="230"/>
      <c r="BFM836" s="230"/>
      <c r="BFN836" s="230"/>
      <c r="BFO836" s="230"/>
      <c r="BFP836" s="230"/>
      <c r="BFQ836" s="230"/>
      <c r="BFR836" s="230"/>
      <c r="BFS836" s="230"/>
      <c r="BFT836" s="230"/>
      <c r="BFU836" s="230"/>
      <c r="BFV836" s="230"/>
      <c r="BFW836" s="230"/>
      <c r="BFX836" s="230"/>
      <c r="BFY836" s="230"/>
      <c r="BFZ836" s="230"/>
      <c r="BGA836" s="230"/>
      <c r="BGB836" s="230"/>
      <c r="BGC836" s="230"/>
      <c r="BGD836" s="230"/>
      <c r="BGE836" s="230"/>
      <c r="BGF836" s="230"/>
      <c r="BGG836" s="230"/>
      <c r="BGH836" s="230"/>
      <c r="BGI836" s="230"/>
      <c r="BGJ836" s="230"/>
      <c r="BGK836" s="230"/>
      <c r="BGL836" s="230"/>
      <c r="BGM836" s="230"/>
      <c r="BGN836" s="230"/>
      <c r="BGO836" s="230"/>
      <c r="BGP836" s="230"/>
      <c r="BGQ836" s="230"/>
      <c r="BGR836" s="230"/>
      <c r="BGS836" s="230"/>
      <c r="BGT836" s="230"/>
      <c r="BGU836" s="230"/>
      <c r="BGV836" s="230"/>
      <c r="BGW836" s="230"/>
      <c r="BGX836" s="230"/>
      <c r="BGY836" s="230"/>
      <c r="BGZ836" s="230"/>
      <c r="BHA836" s="230"/>
      <c r="BHB836" s="230"/>
      <c r="BHC836" s="230"/>
      <c r="BHD836" s="230"/>
      <c r="BHE836" s="230"/>
      <c r="BHF836" s="230"/>
      <c r="BHG836" s="230"/>
      <c r="BHH836" s="230"/>
      <c r="BHI836" s="230"/>
      <c r="BHJ836" s="230"/>
      <c r="BHK836" s="230"/>
      <c r="BHL836" s="230"/>
      <c r="BHM836" s="230"/>
      <c r="BHN836" s="230"/>
      <c r="BHO836" s="230"/>
      <c r="BHP836" s="230"/>
      <c r="BHQ836" s="230"/>
      <c r="BHR836" s="230"/>
      <c r="BHS836" s="230"/>
      <c r="BHT836" s="230"/>
      <c r="BHU836" s="230"/>
      <c r="BHV836" s="230"/>
      <c r="BHW836" s="230"/>
      <c r="BHX836" s="230"/>
      <c r="BHY836" s="230"/>
      <c r="BHZ836" s="230"/>
      <c r="BIA836" s="230"/>
      <c r="BIB836" s="230"/>
      <c r="BIC836" s="230"/>
      <c r="BID836" s="230"/>
      <c r="BIE836" s="230"/>
      <c r="BIF836" s="230"/>
      <c r="BIG836" s="230"/>
      <c r="BIH836" s="230"/>
      <c r="BII836" s="230"/>
      <c r="BIJ836" s="230"/>
      <c r="BIK836" s="230"/>
      <c r="BIL836" s="230"/>
      <c r="BIM836" s="230"/>
      <c r="BIN836" s="230"/>
      <c r="BIO836" s="230"/>
      <c r="BIP836" s="230"/>
      <c r="BIQ836" s="230"/>
      <c r="BIR836" s="230"/>
      <c r="BIS836" s="230"/>
      <c r="BIT836" s="230"/>
      <c r="BIU836" s="230"/>
      <c r="BIV836" s="230"/>
      <c r="BIW836" s="230"/>
      <c r="BIX836" s="230"/>
      <c r="BIY836" s="230"/>
      <c r="BIZ836" s="230"/>
      <c r="BJA836" s="230"/>
      <c r="BJB836" s="230"/>
      <c r="BJC836" s="230"/>
      <c r="BJD836" s="230"/>
      <c r="BJE836" s="230"/>
      <c r="BJF836" s="230"/>
      <c r="BJG836" s="230"/>
      <c r="BJH836" s="230"/>
      <c r="BJI836" s="230"/>
      <c r="BJJ836" s="230"/>
      <c r="BJK836" s="230"/>
      <c r="BJL836" s="230"/>
      <c r="BJM836" s="230"/>
      <c r="BJN836" s="230"/>
      <c r="BJO836" s="230"/>
      <c r="BJP836" s="230"/>
      <c r="BJQ836" s="230"/>
      <c r="BJR836" s="230"/>
      <c r="BJS836" s="230"/>
      <c r="BJT836" s="230"/>
      <c r="BJU836" s="230"/>
      <c r="BJV836" s="230"/>
      <c r="BJW836" s="230"/>
      <c r="BJX836" s="230"/>
      <c r="BJY836" s="230"/>
      <c r="BJZ836" s="230"/>
      <c r="BKA836" s="230"/>
      <c r="BKB836" s="230"/>
      <c r="BKC836" s="230"/>
      <c r="BKD836" s="230"/>
      <c r="BKE836" s="230"/>
      <c r="BKF836" s="230"/>
      <c r="BKG836" s="230"/>
      <c r="BKH836" s="230"/>
      <c r="BKI836" s="230"/>
      <c r="BKJ836" s="230"/>
      <c r="BKK836" s="230"/>
      <c r="BKL836" s="230"/>
      <c r="BKM836" s="230"/>
      <c r="BKN836" s="230"/>
      <c r="BKO836" s="230"/>
      <c r="BKP836" s="230"/>
      <c r="BKQ836" s="230"/>
      <c r="BKR836" s="230"/>
      <c r="BKS836" s="230"/>
      <c r="BKT836" s="230"/>
      <c r="BKU836" s="230"/>
      <c r="BKV836" s="230"/>
      <c r="BKW836" s="230"/>
      <c r="BKX836" s="230"/>
      <c r="BKY836" s="230"/>
      <c r="BKZ836" s="230"/>
      <c r="BLA836" s="230"/>
      <c r="BLB836" s="230"/>
      <c r="BLC836" s="230"/>
      <c r="BLD836" s="230"/>
      <c r="BLE836" s="230"/>
      <c r="BLF836" s="230"/>
      <c r="BLG836" s="230"/>
      <c r="BLH836" s="230"/>
      <c r="BLI836" s="230"/>
      <c r="BLJ836" s="230"/>
      <c r="BLK836" s="230"/>
      <c r="BLL836" s="230"/>
      <c r="BLM836" s="230"/>
      <c r="BLN836" s="230"/>
      <c r="BLO836" s="230"/>
      <c r="BLP836" s="230"/>
      <c r="BLQ836" s="230"/>
      <c r="BLR836" s="230"/>
      <c r="BLS836" s="230"/>
      <c r="BLT836" s="230"/>
      <c r="BLU836" s="230"/>
      <c r="BLV836" s="230"/>
      <c r="BLW836" s="230"/>
      <c r="BLX836" s="230"/>
      <c r="BLY836" s="230"/>
      <c r="BLZ836" s="230"/>
      <c r="BMA836" s="230"/>
      <c r="BMB836" s="230"/>
      <c r="BMC836" s="230"/>
      <c r="BMD836" s="230"/>
      <c r="BME836" s="230"/>
      <c r="BMF836" s="230"/>
      <c r="BMG836" s="230"/>
      <c r="BMH836" s="230"/>
      <c r="BMI836" s="230"/>
      <c r="BMJ836" s="230"/>
      <c r="BMK836" s="230"/>
      <c r="BML836" s="230"/>
      <c r="BMM836" s="230"/>
      <c r="BMN836" s="230"/>
      <c r="BMO836" s="230"/>
      <c r="BMP836" s="230"/>
      <c r="BMQ836" s="230"/>
      <c r="BMR836" s="230"/>
      <c r="BMS836" s="230"/>
      <c r="BMT836" s="230"/>
      <c r="BMU836" s="230"/>
      <c r="BMV836" s="230"/>
      <c r="BMW836" s="230"/>
      <c r="BMX836" s="230"/>
      <c r="BMY836" s="230"/>
      <c r="BMZ836" s="230"/>
      <c r="BNA836" s="230"/>
      <c r="BNB836" s="230"/>
      <c r="BNC836" s="230"/>
      <c r="BND836" s="230"/>
      <c r="BNE836" s="230"/>
      <c r="BNF836" s="230"/>
      <c r="BNG836" s="230"/>
      <c r="BNH836" s="230"/>
      <c r="BNI836" s="230"/>
      <c r="BNJ836" s="230"/>
      <c r="BNK836" s="230"/>
      <c r="BNL836" s="230"/>
      <c r="BNM836" s="230"/>
      <c r="BNN836" s="230"/>
      <c r="BNO836" s="230"/>
      <c r="BNP836" s="230"/>
      <c r="BNQ836" s="230"/>
      <c r="BNR836" s="230"/>
      <c r="BNS836" s="230"/>
      <c r="BNT836" s="230"/>
      <c r="BNU836" s="230"/>
      <c r="BNV836" s="230"/>
      <c r="BNW836" s="230"/>
      <c r="BNX836" s="230"/>
      <c r="BNY836" s="230"/>
      <c r="BNZ836" s="230"/>
      <c r="BOA836" s="230"/>
      <c r="BOB836" s="230"/>
      <c r="BOC836" s="230"/>
      <c r="BOD836" s="230"/>
      <c r="BOE836" s="230"/>
      <c r="BOF836" s="230"/>
      <c r="BOG836" s="230"/>
      <c r="BOH836" s="230"/>
      <c r="BOI836" s="230"/>
      <c r="BOJ836" s="230"/>
      <c r="BOK836" s="230"/>
      <c r="BOL836" s="230"/>
      <c r="BOM836" s="230"/>
      <c r="BON836" s="230"/>
      <c r="BOO836" s="230"/>
      <c r="BOP836" s="230"/>
      <c r="BOQ836" s="230"/>
      <c r="BOR836" s="230"/>
      <c r="BOS836" s="230"/>
      <c r="BOT836" s="230"/>
      <c r="BOU836" s="230"/>
      <c r="BOV836" s="230"/>
      <c r="BOW836" s="230"/>
      <c r="BOX836" s="230"/>
      <c r="BOY836" s="230"/>
      <c r="BOZ836" s="230"/>
      <c r="BPA836" s="230"/>
      <c r="BPB836" s="230"/>
      <c r="BPC836" s="230"/>
      <c r="BPD836" s="230"/>
      <c r="BPE836" s="230"/>
      <c r="BPF836" s="230"/>
      <c r="BPG836" s="230"/>
      <c r="BPH836" s="230"/>
      <c r="BPI836" s="230"/>
      <c r="BPJ836" s="230"/>
      <c r="BPK836" s="230"/>
      <c r="BPL836" s="230"/>
      <c r="BPM836" s="230"/>
      <c r="BPN836" s="230"/>
      <c r="BPO836" s="230"/>
      <c r="BPP836" s="230"/>
      <c r="BPQ836" s="230"/>
      <c r="BPR836" s="230"/>
      <c r="BPS836" s="230"/>
      <c r="BPT836" s="230"/>
      <c r="BPU836" s="230"/>
      <c r="BPV836" s="230"/>
      <c r="BPW836" s="230"/>
      <c r="BPX836" s="230"/>
      <c r="BPY836" s="230"/>
      <c r="BPZ836" s="230"/>
      <c r="BQA836" s="230"/>
      <c r="BQB836" s="230"/>
      <c r="BQC836" s="230"/>
      <c r="BQD836" s="230"/>
      <c r="BQE836" s="230"/>
      <c r="BQF836" s="230"/>
      <c r="BQG836" s="230"/>
      <c r="BQH836" s="230"/>
      <c r="BQI836" s="230"/>
      <c r="BQJ836" s="230"/>
      <c r="BQK836" s="230"/>
      <c r="BQL836" s="230"/>
      <c r="BQM836" s="230"/>
      <c r="BQN836" s="230"/>
      <c r="BQO836" s="230"/>
      <c r="BQP836" s="230"/>
      <c r="BQQ836" s="230"/>
      <c r="BQR836" s="230"/>
      <c r="BQS836" s="230"/>
      <c r="BQT836" s="230"/>
      <c r="BQU836" s="230"/>
      <c r="BQV836" s="230"/>
      <c r="BQW836" s="230"/>
      <c r="BQX836" s="230"/>
      <c r="BQY836" s="230"/>
      <c r="BQZ836" s="230"/>
      <c r="BRA836" s="230"/>
      <c r="BRB836" s="230"/>
      <c r="BRC836" s="230"/>
      <c r="BRD836" s="230"/>
      <c r="BRE836" s="230"/>
      <c r="BRF836" s="230"/>
      <c r="BRG836" s="230"/>
      <c r="BRH836" s="230"/>
      <c r="BRI836" s="230"/>
      <c r="BRJ836" s="230"/>
      <c r="BRK836" s="230"/>
      <c r="BRL836" s="230"/>
      <c r="BRM836" s="230"/>
      <c r="BRN836" s="230"/>
      <c r="BRO836" s="230"/>
      <c r="BRP836" s="230"/>
      <c r="BRQ836" s="230"/>
      <c r="BRR836" s="230"/>
      <c r="BRS836" s="230"/>
      <c r="BRT836" s="230"/>
      <c r="BRU836" s="230"/>
      <c r="BRV836" s="230"/>
      <c r="BRW836" s="230"/>
      <c r="BRX836" s="230"/>
      <c r="BRY836" s="230"/>
      <c r="BRZ836" s="230"/>
      <c r="BSA836" s="230"/>
      <c r="BSB836" s="230"/>
      <c r="BSC836" s="230"/>
      <c r="BSD836" s="230"/>
      <c r="BSE836" s="230"/>
      <c r="BSF836" s="230"/>
      <c r="BSG836" s="230"/>
      <c r="BSH836" s="230"/>
      <c r="BSI836" s="230"/>
      <c r="BSJ836" s="230"/>
      <c r="BSK836" s="230"/>
      <c r="BSL836" s="230"/>
      <c r="BSM836" s="230"/>
      <c r="BSN836" s="230"/>
      <c r="BSO836" s="230"/>
      <c r="BSP836" s="230"/>
      <c r="BSQ836" s="230"/>
      <c r="BSR836" s="230"/>
      <c r="BSS836" s="230"/>
      <c r="BST836" s="230"/>
      <c r="BSU836" s="230"/>
      <c r="BSV836" s="230"/>
      <c r="BSW836" s="230"/>
      <c r="BSX836" s="230"/>
      <c r="BSY836" s="230"/>
      <c r="BSZ836" s="230"/>
      <c r="BTA836" s="230"/>
      <c r="BTB836" s="230"/>
      <c r="BTC836" s="230"/>
      <c r="BTD836" s="230"/>
      <c r="BTE836" s="230"/>
      <c r="BTF836" s="230"/>
      <c r="BTG836" s="230"/>
      <c r="BTH836" s="230"/>
      <c r="BTI836" s="230"/>
      <c r="BTJ836" s="230"/>
      <c r="BTK836" s="230"/>
      <c r="BTL836" s="230"/>
      <c r="BTM836" s="230"/>
      <c r="BTN836" s="230"/>
      <c r="BTO836" s="230"/>
      <c r="BTP836" s="230"/>
      <c r="BTQ836" s="230"/>
      <c r="BTR836" s="230"/>
      <c r="BTS836" s="230"/>
      <c r="BTT836" s="230"/>
      <c r="BTU836" s="230"/>
      <c r="BTV836" s="230"/>
      <c r="BTW836" s="230"/>
      <c r="BTX836" s="230"/>
      <c r="BTY836" s="230"/>
      <c r="BTZ836" s="230"/>
      <c r="BUA836" s="230"/>
      <c r="BUB836" s="230"/>
      <c r="BUC836" s="230"/>
      <c r="BUD836" s="230"/>
      <c r="BUE836" s="230"/>
      <c r="BUF836" s="230"/>
      <c r="BUG836" s="230"/>
      <c r="BUH836" s="230"/>
      <c r="BUI836" s="230"/>
      <c r="BUJ836" s="230"/>
      <c r="BUK836" s="230"/>
      <c r="BUL836" s="230"/>
      <c r="BUM836" s="230"/>
      <c r="BUN836" s="230"/>
      <c r="BUO836" s="230"/>
      <c r="BUP836" s="230"/>
      <c r="BUQ836" s="230"/>
      <c r="BUR836" s="230"/>
      <c r="BUS836" s="230"/>
      <c r="BUT836" s="230"/>
      <c r="BUU836" s="230"/>
      <c r="BUV836" s="230"/>
      <c r="BUW836" s="230"/>
      <c r="BUX836" s="230"/>
      <c r="BUY836" s="230"/>
      <c r="BUZ836" s="230"/>
      <c r="BVA836" s="230"/>
      <c r="BVB836" s="230"/>
      <c r="BVC836" s="230"/>
      <c r="BVD836" s="230"/>
      <c r="BVE836" s="230"/>
      <c r="BVF836" s="230"/>
      <c r="BVG836" s="230"/>
      <c r="BVH836" s="230"/>
      <c r="BVI836" s="230"/>
      <c r="BVJ836" s="230"/>
      <c r="BVK836" s="230"/>
      <c r="BVL836" s="230"/>
      <c r="BVM836" s="230"/>
      <c r="BVN836" s="230"/>
      <c r="BVO836" s="230"/>
      <c r="BVP836" s="230"/>
      <c r="BVQ836" s="230"/>
      <c r="BVR836" s="230"/>
      <c r="BVS836" s="230"/>
      <c r="BVT836" s="230"/>
      <c r="BVU836" s="230"/>
      <c r="BVV836" s="230"/>
      <c r="BVW836" s="230"/>
      <c r="BVX836" s="230"/>
      <c r="BVY836" s="230"/>
      <c r="BVZ836" s="230"/>
      <c r="BWA836" s="230"/>
      <c r="BWB836" s="230"/>
      <c r="BWC836" s="230"/>
      <c r="BWD836" s="230"/>
      <c r="BWE836" s="230"/>
      <c r="BWF836" s="230"/>
      <c r="BWG836" s="230"/>
      <c r="BWH836" s="230"/>
      <c r="BWI836" s="230"/>
      <c r="BWJ836" s="230"/>
      <c r="BWK836" s="230"/>
      <c r="BWL836" s="230"/>
      <c r="BWM836" s="230"/>
      <c r="BWN836" s="230"/>
      <c r="BWO836" s="230"/>
      <c r="BWP836" s="230"/>
      <c r="BWQ836" s="230"/>
      <c r="BWR836" s="230"/>
      <c r="BWS836" s="230"/>
      <c r="BWT836" s="230"/>
      <c r="BWU836" s="230"/>
      <c r="BWV836" s="230"/>
      <c r="BWW836" s="230"/>
      <c r="BWX836" s="230"/>
      <c r="BWY836" s="230"/>
      <c r="BWZ836" s="230"/>
      <c r="BXA836" s="230"/>
      <c r="BXB836" s="230"/>
      <c r="BXC836" s="230"/>
      <c r="BXD836" s="230"/>
      <c r="BXE836" s="230"/>
      <c r="BXF836" s="230"/>
      <c r="BXG836" s="230"/>
      <c r="BXH836" s="230"/>
      <c r="BXI836" s="230"/>
      <c r="BXJ836" s="230"/>
      <c r="BXK836" s="230"/>
      <c r="BXL836" s="230"/>
      <c r="BXM836" s="230"/>
      <c r="BXN836" s="230"/>
      <c r="BXO836" s="230"/>
      <c r="BXP836" s="230"/>
      <c r="BXQ836" s="230"/>
      <c r="BXR836" s="230"/>
      <c r="BXS836" s="230"/>
      <c r="BXT836" s="230"/>
      <c r="BXU836" s="230"/>
      <c r="BXV836" s="230"/>
      <c r="BXW836" s="230"/>
      <c r="BXX836" s="230"/>
      <c r="BXY836" s="230"/>
      <c r="BXZ836" s="230"/>
      <c r="BYA836" s="230"/>
      <c r="BYB836" s="230"/>
      <c r="BYC836" s="230"/>
      <c r="BYD836" s="230"/>
      <c r="BYE836" s="230"/>
      <c r="BYF836" s="230"/>
      <c r="BYG836" s="230"/>
      <c r="BYH836" s="230"/>
      <c r="BYI836" s="230"/>
      <c r="BYJ836" s="230"/>
      <c r="BYK836" s="230"/>
      <c r="BYL836" s="230"/>
      <c r="BYM836" s="230"/>
      <c r="BYN836" s="230"/>
      <c r="BYO836" s="230"/>
      <c r="BYP836" s="230"/>
      <c r="BYQ836" s="230"/>
      <c r="BYR836" s="230"/>
      <c r="BYS836" s="230"/>
      <c r="BYT836" s="230"/>
      <c r="BYU836" s="230"/>
      <c r="BYV836" s="230"/>
      <c r="BYW836" s="230"/>
      <c r="BYX836" s="230"/>
      <c r="BYY836" s="230"/>
      <c r="BYZ836" s="230"/>
      <c r="BZA836" s="230"/>
      <c r="BZB836" s="230"/>
      <c r="BZC836" s="230"/>
      <c r="BZD836" s="230"/>
      <c r="BZE836" s="230"/>
      <c r="BZF836" s="230"/>
      <c r="BZG836" s="230"/>
      <c r="BZH836" s="230"/>
      <c r="BZI836" s="230"/>
      <c r="BZJ836" s="230"/>
      <c r="BZK836" s="230"/>
      <c r="BZL836" s="230"/>
      <c r="BZM836" s="230"/>
      <c r="BZN836" s="230"/>
      <c r="BZO836" s="230"/>
      <c r="BZP836" s="230"/>
      <c r="BZQ836" s="230"/>
      <c r="BZR836" s="230"/>
      <c r="BZS836" s="230"/>
      <c r="BZT836" s="230"/>
      <c r="BZU836" s="230"/>
      <c r="BZV836" s="230"/>
      <c r="BZW836" s="230"/>
      <c r="BZX836" s="230"/>
      <c r="BZY836" s="230"/>
      <c r="BZZ836" s="230"/>
      <c r="CAA836" s="230"/>
      <c r="CAB836" s="230"/>
      <c r="CAC836" s="230"/>
      <c r="CAD836" s="230"/>
      <c r="CAE836" s="230"/>
      <c r="CAF836" s="230"/>
      <c r="CAG836" s="230"/>
      <c r="CAH836" s="230"/>
      <c r="CAI836" s="230"/>
      <c r="CAJ836" s="230"/>
      <c r="CAK836" s="230"/>
      <c r="CAL836" s="230"/>
      <c r="CAM836" s="230"/>
      <c r="CAN836" s="230"/>
      <c r="CAO836" s="230"/>
      <c r="CAP836" s="230"/>
      <c r="CAQ836" s="230"/>
      <c r="CAR836" s="230"/>
      <c r="CAS836" s="230"/>
      <c r="CAT836" s="230"/>
      <c r="CAU836" s="230"/>
      <c r="CAV836" s="230"/>
      <c r="CAW836" s="230"/>
      <c r="CAX836" s="230"/>
      <c r="CAY836" s="230"/>
      <c r="CAZ836" s="230"/>
      <c r="CBA836" s="230"/>
      <c r="CBB836" s="230"/>
      <c r="CBC836" s="230"/>
      <c r="CBD836" s="230"/>
      <c r="CBE836" s="230"/>
      <c r="CBF836" s="230"/>
      <c r="CBG836" s="230"/>
      <c r="CBH836" s="230"/>
      <c r="CBI836" s="230"/>
      <c r="CBJ836" s="230"/>
      <c r="CBK836" s="230"/>
      <c r="CBL836" s="230"/>
      <c r="CBM836" s="230"/>
      <c r="CBN836" s="230"/>
      <c r="CBO836" s="230"/>
      <c r="CBP836" s="230"/>
      <c r="CBQ836" s="230"/>
      <c r="CBR836" s="230"/>
      <c r="CBS836" s="230"/>
      <c r="CBT836" s="230"/>
      <c r="CBU836" s="230"/>
      <c r="CBV836" s="230"/>
      <c r="CBW836" s="230"/>
      <c r="CBX836" s="230"/>
      <c r="CBY836" s="230"/>
      <c r="CBZ836" s="230"/>
      <c r="CCA836" s="230"/>
      <c r="CCB836" s="230"/>
      <c r="CCC836" s="230"/>
      <c r="CCD836" s="230"/>
      <c r="CCE836" s="230"/>
      <c r="CCF836" s="230"/>
      <c r="CCG836" s="230"/>
      <c r="CCH836" s="230"/>
      <c r="CCI836" s="230"/>
      <c r="CCJ836" s="230"/>
      <c r="CCK836" s="230"/>
      <c r="CCL836" s="230"/>
      <c r="CCM836" s="230"/>
      <c r="CCN836" s="230"/>
      <c r="CCO836" s="230"/>
      <c r="CCP836" s="230"/>
      <c r="CCQ836" s="230"/>
      <c r="CCR836" s="230"/>
      <c r="CCS836" s="230"/>
      <c r="CCT836" s="230"/>
      <c r="CCU836" s="230"/>
      <c r="CCV836" s="230"/>
      <c r="CCW836" s="230"/>
      <c r="CCX836" s="230"/>
      <c r="CCY836" s="230"/>
      <c r="CCZ836" s="230"/>
      <c r="CDA836" s="230"/>
      <c r="CDB836" s="230"/>
      <c r="CDC836" s="230"/>
      <c r="CDD836" s="230"/>
      <c r="CDE836" s="230"/>
      <c r="CDF836" s="230"/>
      <c r="CDG836" s="230"/>
      <c r="CDH836" s="230"/>
      <c r="CDI836" s="230"/>
      <c r="CDJ836" s="230"/>
      <c r="CDK836" s="230"/>
      <c r="CDL836" s="230"/>
      <c r="CDM836" s="230"/>
      <c r="CDN836" s="230"/>
      <c r="CDO836" s="230"/>
      <c r="CDP836" s="230"/>
      <c r="CDQ836" s="230"/>
      <c r="CDR836" s="230"/>
      <c r="CDS836" s="230"/>
      <c r="CDT836" s="230"/>
      <c r="CDU836" s="230"/>
      <c r="CDV836" s="230"/>
      <c r="CDW836" s="230"/>
      <c r="CDX836" s="230"/>
      <c r="CDY836" s="230"/>
      <c r="CDZ836" s="230"/>
      <c r="CEA836" s="230"/>
      <c r="CEB836" s="230"/>
      <c r="CEC836" s="230"/>
      <c r="CED836" s="230"/>
      <c r="CEE836" s="230"/>
      <c r="CEF836" s="230"/>
      <c r="CEG836" s="230"/>
      <c r="CEH836" s="230"/>
      <c r="CEI836" s="230"/>
      <c r="CEJ836" s="230"/>
      <c r="CEK836" s="230"/>
      <c r="CEL836" s="230"/>
      <c r="CEM836" s="230"/>
      <c r="CEN836" s="230"/>
      <c r="CEO836" s="230"/>
      <c r="CEP836" s="230"/>
      <c r="CEQ836" s="230"/>
      <c r="CER836" s="230"/>
      <c r="CES836" s="230"/>
      <c r="CET836" s="230"/>
      <c r="CEU836" s="230"/>
      <c r="CEV836" s="230"/>
      <c r="CEW836" s="230"/>
      <c r="CEX836" s="230"/>
      <c r="CEY836" s="230"/>
      <c r="CEZ836" s="230"/>
      <c r="CFA836" s="230"/>
      <c r="CFB836" s="230"/>
      <c r="CFC836" s="230"/>
      <c r="CFD836" s="230"/>
      <c r="CFE836" s="230"/>
      <c r="CFF836" s="230"/>
      <c r="CFG836" s="230"/>
      <c r="CFH836" s="230"/>
      <c r="CFI836" s="230"/>
      <c r="CFJ836" s="230"/>
      <c r="CFK836" s="230"/>
      <c r="CFL836" s="230"/>
      <c r="CFM836" s="230"/>
      <c r="CFN836" s="230"/>
      <c r="CFO836" s="230"/>
      <c r="CFP836" s="230"/>
      <c r="CFQ836" s="230"/>
      <c r="CFR836" s="230"/>
      <c r="CFS836" s="230"/>
      <c r="CFT836" s="230"/>
      <c r="CFU836" s="230"/>
      <c r="CFV836" s="230"/>
      <c r="CFW836" s="230"/>
      <c r="CFX836" s="230"/>
      <c r="CFY836" s="230"/>
      <c r="CFZ836" s="230"/>
      <c r="CGA836" s="230"/>
      <c r="CGB836" s="230"/>
      <c r="CGC836" s="230"/>
      <c r="CGD836" s="230"/>
      <c r="CGE836" s="230"/>
      <c r="CGF836" s="230"/>
      <c r="CGG836" s="230"/>
      <c r="CGH836" s="230"/>
      <c r="CGI836" s="230"/>
      <c r="CGJ836" s="230"/>
      <c r="CGK836" s="230"/>
      <c r="CGL836" s="230"/>
      <c r="CGM836" s="230"/>
      <c r="CGN836" s="230"/>
      <c r="CGO836" s="230"/>
      <c r="CGP836" s="230"/>
      <c r="CGQ836" s="230"/>
      <c r="CGR836" s="230"/>
      <c r="CGS836" s="230"/>
      <c r="CGT836" s="230"/>
      <c r="CGU836" s="230"/>
      <c r="CGV836" s="230"/>
      <c r="CGW836" s="230"/>
      <c r="CGX836" s="230"/>
      <c r="CGY836" s="230"/>
      <c r="CGZ836" s="230"/>
      <c r="CHA836" s="230"/>
      <c r="CHB836" s="230"/>
      <c r="CHC836" s="230"/>
      <c r="CHD836" s="230"/>
      <c r="CHE836" s="230"/>
      <c r="CHF836" s="230"/>
      <c r="CHG836" s="230"/>
      <c r="CHH836" s="230"/>
      <c r="CHI836" s="230"/>
      <c r="CHJ836" s="230"/>
      <c r="CHK836" s="230"/>
      <c r="CHL836" s="230"/>
      <c r="CHM836" s="230"/>
      <c r="CHN836" s="230"/>
      <c r="CHO836" s="230"/>
      <c r="CHP836" s="230"/>
      <c r="CHQ836" s="230"/>
      <c r="CHR836" s="230"/>
      <c r="CHS836" s="230"/>
      <c r="CHT836" s="230"/>
      <c r="CHU836" s="230"/>
      <c r="CHV836" s="230"/>
      <c r="CHW836" s="230"/>
      <c r="CHX836" s="230"/>
      <c r="CHY836" s="230"/>
      <c r="CHZ836" s="230"/>
      <c r="CIA836" s="230"/>
      <c r="CIB836" s="230"/>
      <c r="CIC836" s="230"/>
      <c r="CID836" s="230"/>
      <c r="CIE836" s="230"/>
      <c r="CIF836" s="230"/>
      <c r="CIG836" s="230"/>
      <c r="CIH836" s="230"/>
      <c r="CII836" s="230"/>
      <c r="CIJ836" s="230"/>
      <c r="CIK836" s="230"/>
      <c r="CIL836" s="230"/>
      <c r="CIM836" s="230"/>
      <c r="CIN836" s="230"/>
      <c r="CIO836" s="230"/>
      <c r="CIP836" s="230"/>
      <c r="CIQ836" s="230"/>
      <c r="CIR836" s="230"/>
      <c r="CIS836" s="230"/>
      <c r="CIT836" s="230"/>
      <c r="CIU836" s="230"/>
      <c r="CIV836" s="230"/>
      <c r="CIW836" s="230"/>
      <c r="CIX836" s="230"/>
      <c r="CIY836" s="230"/>
      <c r="CIZ836" s="230"/>
      <c r="CJA836" s="230"/>
      <c r="CJB836" s="230"/>
      <c r="CJC836" s="230"/>
      <c r="CJD836" s="230"/>
      <c r="CJE836" s="230"/>
      <c r="CJF836" s="230"/>
      <c r="CJG836" s="230"/>
      <c r="CJH836" s="230"/>
      <c r="CJI836" s="230"/>
      <c r="CJJ836" s="230"/>
      <c r="CJK836" s="230"/>
      <c r="CJL836" s="230"/>
      <c r="CJM836" s="230"/>
      <c r="CJN836" s="230"/>
      <c r="CJO836" s="230"/>
      <c r="CJP836" s="230"/>
      <c r="CJQ836" s="230"/>
      <c r="CJR836" s="230"/>
      <c r="CJS836" s="230"/>
      <c r="CJT836" s="230"/>
      <c r="CJU836" s="230"/>
      <c r="CJV836" s="230"/>
      <c r="CJW836" s="230"/>
      <c r="CJX836" s="230"/>
      <c r="CJY836" s="230"/>
      <c r="CJZ836" s="230"/>
      <c r="CKA836" s="230"/>
      <c r="CKB836" s="230"/>
      <c r="CKC836" s="230"/>
      <c r="CKD836" s="230"/>
      <c r="CKE836" s="230"/>
      <c r="CKF836" s="230"/>
      <c r="CKG836" s="230"/>
      <c r="CKH836" s="230"/>
      <c r="CKI836" s="230"/>
      <c r="CKJ836" s="230"/>
      <c r="CKK836" s="230"/>
      <c r="CKL836" s="230"/>
      <c r="CKM836" s="230"/>
      <c r="CKN836" s="230"/>
      <c r="CKO836" s="230"/>
      <c r="CKP836" s="230"/>
      <c r="CKQ836" s="230"/>
      <c r="CKR836" s="230"/>
      <c r="CKS836" s="230"/>
      <c r="CKT836" s="230"/>
      <c r="CKU836" s="230"/>
      <c r="CKV836" s="230"/>
      <c r="CKW836" s="230"/>
      <c r="CKX836" s="230"/>
      <c r="CKY836" s="230"/>
      <c r="CKZ836" s="230"/>
      <c r="CLA836" s="230"/>
      <c r="CLB836" s="230"/>
      <c r="CLC836" s="230"/>
      <c r="CLD836" s="230"/>
      <c r="CLE836" s="230"/>
      <c r="CLF836" s="230"/>
      <c r="CLG836" s="230"/>
      <c r="CLH836" s="230"/>
      <c r="CLI836" s="230"/>
      <c r="CLJ836" s="230"/>
      <c r="CLK836" s="230"/>
      <c r="CLL836" s="230"/>
      <c r="CLM836" s="230"/>
      <c r="CLN836" s="230"/>
      <c r="CLO836" s="230"/>
      <c r="CLP836" s="230"/>
      <c r="CLQ836" s="230"/>
      <c r="CLR836" s="230"/>
      <c r="CLS836" s="230"/>
      <c r="CLT836" s="230"/>
      <c r="CLU836" s="230"/>
      <c r="CLV836" s="230"/>
      <c r="CLW836" s="230"/>
      <c r="CLX836" s="230"/>
      <c r="CLY836" s="230"/>
      <c r="CLZ836" s="230"/>
      <c r="CMA836" s="230"/>
      <c r="CMB836" s="230"/>
      <c r="CMC836" s="230"/>
      <c r="CMD836" s="230"/>
      <c r="CME836" s="230"/>
      <c r="CMF836" s="230"/>
      <c r="CMG836" s="230"/>
      <c r="CMH836" s="230"/>
      <c r="CMI836" s="230"/>
      <c r="CMJ836" s="230"/>
      <c r="CMK836" s="230"/>
      <c r="CML836" s="230"/>
      <c r="CMM836" s="230"/>
      <c r="CMN836" s="230"/>
      <c r="CMO836" s="230"/>
      <c r="CMP836" s="230"/>
      <c r="CMQ836" s="230"/>
      <c r="CMR836" s="230"/>
      <c r="CMS836" s="230"/>
      <c r="CMT836" s="230"/>
      <c r="CMU836" s="230"/>
      <c r="CMV836" s="230"/>
      <c r="CMW836" s="230"/>
      <c r="CMX836" s="230"/>
      <c r="CMY836" s="230"/>
      <c r="CMZ836" s="230"/>
      <c r="CNA836" s="230"/>
      <c r="CNB836" s="230"/>
      <c r="CNC836" s="230"/>
      <c r="CND836" s="230"/>
      <c r="CNE836" s="230"/>
      <c r="CNF836" s="230"/>
      <c r="CNG836" s="230"/>
      <c r="CNH836" s="230"/>
      <c r="CNI836" s="230"/>
      <c r="CNJ836" s="230"/>
      <c r="CNK836" s="230"/>
      <c r="CNL836" s="230"/>
      <c r="CNM836" s="230"/>
      <c r="CNN836" s="230"/>
      <c r="CNO836" s="230"/>
      <c r="CNP836" s="230"/>
      <c r="CNQ836" s="230"/>
      <c r="CNR836" s="230"/>
      <c r="CNS836" s="230"/>
      <c r="CNT836" s="230"/>
      <c r="CNU836" s="230"/>
      <c r="CNV836" s="230"/>
      <c r="CNW836" s="230"/>
      <c r="CNX836" s="230"/>
      <c r="CNY836" s="230"/>
      <c r="CNZ836" s="230"/>
      <c r="COA836" s="230"/>
      <c r="COB836" s="230"/>
      <c r="COC836" s="230"/>
      <c r="COD836" s="230"/>
      <c r="COE836" s="230"/>
      <c r="COF836" s="230"/>
      <c r="COG836" s="230"/>
      <c r="COH836" s="230"/>
      <c r="COI836" s="230"/>
      <c r="COJ836" s="230"/>
      <c r="COK836" s="230"/>
      <c r="COL836" s="230"/>
      <c r="COM836" s="230"/>
      <c r="CON836" s="230"/>
      <c r="COO836" s="230"/>
      <c r="COP836" s="230"/>
      <c r="COQ836" s="230"/>
      <c r="COR836" s="230"/>
      <c r="COS836" s="230"/>
      <c r="COT836" s="230"/>
      <c r="COU836" s="230"/>
      <c r="COV836" s="230"/>
      <c r="COW836" s="230"/>
      <c r="COX836" s="230"/>
      <c r="COY836" s="230"/>
      <c r="COZ836" s="230"/>
      <c r="CPA836" s="230"/>
      <c r="CPB836" s="230"/>
      <c r="CPC836" s="230"/>
      <c r="CPD836" s="230"/>
      <c r="CPE836" s="230"/>
      <c r="CPF836" s="230"/>
      <c r="CPG836" s="230"/>
      <c r="CPH836" s="230"/>
      <c r="CPI836" s="230"/>
      <c r="CPJ836" s="230"/>
      <c r="CPK836" s="230"/>
      <c r="CPL836" s="230"/>
      <c r="CPM836" s="230"/>
      <c r="CPN836" s="230"/>
      <c r="CPO836" s="230"/>
      <c r="CPP836" s="230"/>
      <c r="CPQ836" s="230"/>
      <c r="CPR836" s="230"/>
      <c r="CPS836" s="230"/>
      <c r="CPT836" s="230"/>
      <c r="CPU836" s="230"/>
      <c r="CPV836" s="230"/>
      <c r="CPW836" s="230"/>
      <c r="CPX836" s="230"/>
      <c r="CPY836" s="230"/>
      <c r="CPZ836" s="230"/>
      <c r="CQA836" s="230"/>
      <c r="CQB836" s="230"/>
      <c r="CQC836" s="230"/>
      <c r="CQD836" s="230"/>
      <c r="CQE836" s="230"/>
      <c r="CQF836" s="230"/>
      <c r="CQG836" s="230"/>
      <c r="CQH836" s="230"/>
      <c r="CQI836" s="230"/>
      <c r="CQJ836" s="230"/>
      <c r="CQK836" s="230"/>
      <c r="CQL836" s="230"/>
      <c r="CQM836" s="230"/>
      <c r="CQN836" s="230"/>
      <c r="CQO836" s="230"/>
      <c r="CQP836" s="230"/>
      <c r="CQQ836" s="230"/>
      <c r="CQR836" s="230"/>
      <c r="CQS836" s="230"/>
      <c r="CQT836" s="230"/>
      <c r="CQU836" s="230"/>
      <c r="CQV836" s="230"/>
      <c r="CQW836" s="230"/>
      <c r="CQX836" s="230"/>
      <c r="CQY836" s="230"/>
      <c r="CQZ836" s="230"/>
      <c r="CRA836" s="230"/>
      <c r="CRB836" s="230"/>
      <c r="CRC836" s="230"/>
      <c r="CRD836" s="230"/>
      <c r="CRE836" s="230"/>
      <c r="CRF836" s="230"/>
      <c r="CRG836" s="230"/>
      <c r="CRH836" s="230"/>
      <c r="CRI836" s="230"/>
      <c r="CRJ836" s="230"/>
      <c r="CRK836" s="230"/>
      <c r="CRL836" s="230"/>
      <c r="CRM836" s="230"/>
      <c r="CRN836" s="230"/>
      <c r="CRO836" s="230"/>
      <c r="CRP836" s="230"/>
      <c r="CRQ836" s="230"/>
      <c r="CRR836" s="230"/>
      <c r="CRS836" s="230"/>
      <c r="CRT836" s="230"/>
      <c r="CRU836" s="230"/>
      <c r="CRV836" s="230"/>
      <c r="CRW836" s="230"/>
      <c r="CRX836" s="230"/>
      <c r="CRY836" s="230"/>
      <c r="CRZ836" s="230"/>
      <c r="CSA836" s="230"/>
      <c r="CSB836" s="230"/>
      <c r="CSC836" s="230"/>
      <c r="CSD836" s="230"/>
      <c r="CSE836" s="230"/>
      <c r="CSF836" s="230"/>
      <c r="CSG836" s="230"/>
      <c r="CSH836" s="230"/>
      <c r="CSI836" s="230"/>
      <c r="CSJ836" s="230"/>
      <c r="CSK836" s="230"/>
      <c r="CSL836" s="230"/>
      <c r="CSM836" s="230"/>
      <c r="CSN836" s="230"/>
      <c r="CSO836" s="230"/>
      <c r="CSP836" s="230"/>
      <c r="CSQ836" s="230"/>
      <c r="CSR836" s="230"/>
      <c r="CSS836" s="230"/>
      <c r="CST836" s="230"/>
      <c r="CSU836" s="230"/>
      <c r="CSV836" s="230"/>
      <c r="CSW836" s="230"/>
      <c r="CSX836" s="230"/>
      <c r="CSY836" s="230"/>
      <c r="CSZ836" s="230"/>
      <c r="CTA836" s="230"/>
      <c r="CTB836" s="230"/>
      <c r="CTC836" s="230"/>
      <c r="CTD836" s="230"/>
      <c r="CTE836" s="230"/>
      <c r="CTF836" s="230"/>
      <c r="CTG836" s="230"/>
      <c r="CTH836" s="230"/>
      <c r="CTI836" s="230"/>
      <c r="CTJ836" s="230"/>
      <c r="CTK836" s="230"/>
      <c r="CTL836" s="230"/>
      <c r="CTM836" s="230"/>
      <c r="CTN836" s="230"/>
      <c r="CTO836" s="230"/>
      <c r="CTP836" s="230"/>
      <c r="CTQ836" s="230"/>
      <c r="CTR836" s="230"/>
      <c r="CTS836" s="230"/>
      <c r="CTT836" s="230"/>
      <c r="CTU836" s="230"/>
      <c r="CTV836" s="230"/>
      <c r="CTW836" s="230"/>
      <c r="CTX836" s="230"/>
      <c r="CTY836" s="230"/>
      <c r="CTZ836" s="230"/>
      <c r="CUA836" s="230"/>
      <c r="CUB836" s="230"/>
      <c r="CUC836" s="230"/>
      <c r="CUD836" s="230"/>
      <c r="CUE836" s="230"/>
      <c r="CUF836" s="230"/>
      <c r="CUG836" s="230"/>
      <c r="CUH836" s="230"/>
      <c r="CUI836" s="230"/>
      <c r="CUJ836" s="230"/>
      <c r="CUK836" s="230"/>
      <c r="CUL836" s="230"/>
      <c r="CUM836" s="230"/>
      <c r="CUN836" s="230"/>
      <c r="CUO836" s="230"/>
      <c r="CUP836" s="230"/>
      <c r="CUQ836" s="230"/>
      <c r="CUR836" s="230"/>
      <c r="CUS836" s="230"/>
      <c r="CUT836" s="230"/>
      <c r="CUU836" s="230"/>
      <c r="CUV836" s="230"/>
      <c r="CUW836" s="230"/>
      <c r="CUX836" s="230"/>
      <c r="CUY836" s="230"/>
      <c r="CUZ836" s="230"/>
      <c r="CVA836" s="230"/>
      <c r="CVB836" s="230"/>
      <c r="CVC836" s="230"/>
      <c r="CVD836" s="230"/>
      <c r="CVE836" s="230"/>
      <c r="CVF836" s="230"/>
      <c r="CVG836" s="230"/>
      <c r="CVH836" s="230"/>
      <c r="CVI836" s="230"/>
      <c r="CVJ836" s="230"/>
      <c r="CVK836" s="230"/>
      <c r="CVL836" s="230"/>
      <c r="CVM836" s="230"/>
      <c r="CVN836" s="230"/>
      <c r="CVO836" s="230"/>
      <c r="CVP836" s="230"/>
      <c r="CVQ836" s="230"/>
      <c r="CVR836" s="230"/>
      <c r="CVS836" s="230"/>
      <c r="CVT836" s="230"/>
      <c r="CVU836" s="230"/>
      <c r="CVV836" s="230"/>
      <c r="CVW836" s="230"/>
      <c r="CVX836" s="230"/>
      <c r="CVY836" s="230"/>
      <c r="CVZ836" s="230"/>
      <c r="CWA836" s="230"/>
      <c r="CWB836" s="230"/>
      <c r="CWC836" s="230"/>
      <c r="CWD836" s="230"/>
      <c r="CWE836" s="230"/>
      <c r="CWF836" s="230"/>
      <c r="CWG836" s="230"/>
      <c r="CWH836" s="230"/>
      <c r="CWI836" s="230"/>
      <c r="CWJ836" s="230"/>
      <c r="CWK836" s="230"/>
      <c r="CWL836" s="230"/>
      <c r="CWM836" s="230"/>
      <c r="CWN836" s="230"/>
      <c r="CWO836" s="230"/>
      <c r="CWP836" s="230"/>
      <c r="CWQ836" s="230"/>
      <c r="CWR836" s="230"/>
      <c r="CWS836" s="230"/>
      <c r="CWT836" s="230"/>
      <c r="CWU836" s="230"/>
      <c r="CWV836" s="230"/>
      <c r="CWW836" s="230"/>
      <c r="CWX836" s="230"/>
      <c r="CWY836" s="230"/>
      <c r="CWZ836" s="230"/>
      <c r="CXA836" s="230"/>
      <c r="CXB836" s="230"/>
      <c r="CXC836" s="230"/>
      <c r="CXD836" s="230"/>
      <c r="CXE836" s="230"/>
      <c r="CXF836" s="230"/>
      <c r="CXG836" s="230"/>
      <c r="CXH836" s="230"/>
      <c r="CXI836" s="230"/>
      <c r="CXJ836" s="230"/>
      <c r="CXK836" s="230"/>
      <c r="CXL836" s="230"/>
      <c r="CXM836" s="230"/>
      <c r="CXN836" s="230"/>
      <c r="CXO836" s="230"/>
      <c r="CXP836" s="230"/>
      <c r="CXQ836" s="230"/>
      <c r="CXR836" s="230"/>
      <c r="CXS836" s="230"/>
      <c r="CXT836" s="230"/>
      <c r="CXU836" s="230"/>
      <c r="CXV836" s="230"/>
      <c r="CXW836" s="230"/>
      <c r="CXX836" s="230"/>
      <c r="CXY836" s="230"/>
      <c r="CXZ836" s="230"/>
      <c r="CYA836" s="230"/>
      <c r="CYB836" s="230"/>
      <c r="CYC836" s="230"/>
      <c r="CYD836" s="230"/>
      <c r="CYE836" s="230"/>
      <c r="CYF836" s="230"/>
      <c r="CYG836" s="230"/>
      <c r="CYH836" s="230"/>
      <c r="CYI836" s="230"/>
      <c r="CYJ836" s="230"/>
      <c r="CYK836" s="230"/>
      <c r="CYL836" s="230"/>
      <c r="CYM836" s="230"/>
      <c r="CYN836" s="230"/>
      <c r="CYO836" s="230"/>
      <c r="CYP836" s="230"/>
      <c r="CYQ836" s="230"/>
      <c r="CYR836" s="230"/>
      <c r="CYS836" s="230"/>
      <c r="CYT836" s="230"/>
      <c r="CYU836" s="230"/>
      <c r="CYV836" s="230"/>
      <c r="CYW836" s="230"/>
      <c r="CYX836" s="230"/>
      <c r="CYY836" s="230"/>
      <c r="CYZ836" s="230"/>
      <c r="CZA836" s="230"/>
      <c r="CZB836" s="230"/>
      <c r="CZC836" s="230"/>
      <c r="CZD836" s="230"/>
      <c r="CZE836" s="230"/>
      <c r="CZF836" s="230"/>
      <c r="CZG836" s="230"/>
      <c r="CZH836" s="230"/>
      <c r="CZI836" s="230"/>
      <c r="CZJ836" s="230"/>
      <c r="CZK836" s="230"/>
      <c r="CZL836" s="230"/>
      <c r="CZM836" s="230"/>
      <c r="CZN836" s="230"/>
      <c r="CZO836" s="230"/>
      <c r="CZP836" s="230"/>
      <c r="CZQ836" s="230"/>
      <c r="CZR836" s="230"/>
      <c r="CZS836" s="230"/>
      <c r="CZT836" s="230"/>
      <c r="CZU836" s="230"/>
      <c r="CZV836" s="230"/>
      <c r="CZW836" s="230"/>
      <c r="CZX836" s="230"/>
      <c r="CZY836" s="230"/>
      <c r="CZZ836" s="230"/>
      <c r="DAA836" s="230"/>
      <c r="DAB836" s="230"/>
      <c r="DAC836" s="230"/>
      <c r="DAD836" s="230"/>
      <c r="DAE836" s="230"/>
      <c r="DAF836" s="230"/>
      <c r="DAG836" s="230"/>
      <c r="DAH836" s="230"/>
      <c r="DAI836" s="230"/>
      <c r="DAJ836" s="230"/>
      <c r="DAK836" s="230"/>
      <c r="DAL836" s="230"/>
      <c r="DAM836" s="230"/>
      <c r="DAN836" s="230"/>
      <c r="DAO836" s="230"/>
      <c r="DAP836" s="230"/>
      <c r="DAQ836" s="230"/>
      <c r="DAR836" s="230"/>
      <c r="DAS836" s="230"/>
      <c r="DAT836" s="230"/>
      <c r="DAU836" s="230"/>
      <c r="DAV836" s="230"/>
      <c r="DAW836" s="230"/>
      <c r="DAX836" s="230"/>
      <c r="DAY836" s="230"/>
      <c r="DAZ836" s="230"/>
      <c r="DBA836" s="230"/>
      <c r="DBB836" s="230"/>
      <c r="DBC836" s="230"/>
      <c r="DBD836" s="230"/>
      <c r="DBE836" s="230"/>
      <c r="DBF836" s="230"/>
      <c r="DBG836" s="230"/>
      <c r="DBH836" s="230"/>
      <c r="DBI836" s="230"/>
      <c r="DBJ836" s="230"/>
      <c r="DBK836" s="230"/>
      <c r="DBL836" s="230"/>
      <c r="DBM836" s="230"/>
      <c r="DBN836" s="230"/>
      <c r="DBO836" s="230"/>
      <c r="DBP836" s="230"/>
      <c r="DBQ836" s="230"/>
      <c r="DBR836" s="230"/>
      <c r="DBS836" s="230"/>
      <c r="DBT836" s="230"/>
      <c r="DBU836" s="230"/>
      <c r="DBV836" s="230"/>
      <c r="DBW836" s="230"/>
      <c r="DBX836" s="230"/>
      <c r="DBY836" s="230"/>
      <c r="DBZ836" s="230"/>
      <c r="DCA836" s="230"/>
      <c r="DCB836" s="230"/>
      <c r="DCC836" s="230"/>
      <c r="DCD836" s="230"/>
      <c r="DCE836" s="230"/>
      <c r="DCF836" s="230"/>
      <c r="DCG836" s="230"/>
      <c r="DCH836" s="230"/>
      <c r="DCI836" s="230"/>
      <c r="DCJ836" s="230"/>
      <c r="DCK836" s="230"/>
      <c r="DCL836" s="230"/>
      <c r="DCM836" s="230"/>
      <c r="DCN836" s="230"/>
      <c r="DCO836" s="230"/>
      <c r="DCP836" s="230"/>
      <c r="DCQ836" s="230"/>
      <c r="DCR836" s="230"/>
      <c r="DCS836" s="230"/>
      <c r="DCT836" s="230"/>
      <c r="DCU836" s="230"/>
      <c r="DCV836" s="230"/>
      <c r="DCW836" s="230"/>
      <c r="DCX836" s="230"/>
      <c r="DCY836" s="230"/>
      <c r="DCZ836" s="230"/>
      <c r="DDA836" s="230"/>
      <c r="DDB836" s="230"/>
      <c r="DDC836" s="230"/>
      <c r="DDD836" s="230"/>
      <c r="DDE836" s="230"/>
      <c r="DDF836" s="230"/>
      <c r="DDG836" s="230"/>
      <c r="DDH836" s="230"/>
      <c r="DDI836" s="230"/>
      <c r="DDJ836" s="230"/>
      <c r="DDK836" s="230"/>
      <c r="DDL836" s="230"/>
      <c r="DDM836" s="230"/>
      <c r="DDN836" s="230"/>
      <c r="DDO836" s="230"/>
      <c r="DDP836" s="230"/>
      <c r="DDQ836" s="230"/>
      <c r="DDR836" s="230"/>
      <c r="DDS836" s="230"/>
      <c r="DDT836" s="230"/>
      <c r="DDU836" s="230"/>
      <c r="DDV836" s="230"/>
      <c r="DDW836" s="230"/>
      <c r="DDX836" s="230"/>
      <c r="DDY836" s="230"/>
      <c r="DDZ836" s="230"/>
      <c r="DEA836" s="230"/>
      <c r="DEB836" s="230"/>
      <c r="DEC836" s="230"/>
      <c r="DED836" s="230"/>
      <c r="DEE836" s="230"/>
      <c r="DEF836" s="230"/>
      <c r="DEG836" s="230"/>
      <c r="DEH836" s="230"/>
      <c r="DEI836" s="230"/>
      <c r="DEJ836" s="230"/>
      <c r="DEK836" s="230"/>
      <c r="DEL836" s="230"/>
      <c r="DEM836" s="230"/>
      <c r="DEN836" s="230"/>
      <c r="DEO836" s="230"/>
      <c r="DEP836" s="230"/>
      <c r="DEQ836" s="230"/>
      <c r="DER836" s="230"/>
      <c r="DES836" s="230"/>
      <c r="DET836" s="230"/>
      <c r="DEU836" s="230"/>
      <c r="DEV836" s="230"/>
      <c r="DEW836" s="230"/>
      <c r="DEX836" s="230"/>
      <c r="DEY836" s="230"/>
      <c r="DEZ836" s="230"/>
      <c r="DFA836" s="230"/>
      <c r="DFB836" s="230"/>
      <c r="DFC836" s="230"/>
      <c r="DFD836" s="230"/>
      <c r="DFE836" s="230"/>
      <c r="DFF836" s="230"/>
      <c r="DFG836" s="230"/>
      <c r="DFH836" s="230"/>
      <c r="DFI836" s="230"/>
      <c r="DFJ836" s="230"/>
      <c r="DFK836" s="230"/>
      <c r="DFL836" s="230"/>
      <c r="DFM836" s="230"/>
      <c r="DFN836" s="230"/>
      <c r="DFO836" s="230"/>
      <c r="DFP836" s="230"/>
      <c r="DFQ836" s="230"/>
      <c r="DFR836" s="230"/>
      <c r="DFS836" s="230"/>
      <c r="DFT836" s="230"/>
      <c r="DFU836" s="230"/>
      <c r="DFV836" s="230"/>
      <c r="DFW836" s="230"/>
      <c r="DFX836" s="230"/>
      <c r="DFY836" s="230"/>
      <c r="DFZ836" s="230"/>
      <c r="DGA836" s="230"/>
      <c r="DGB836" s="230"/>
      <c r="DGC836" s="230"/>
      <c r="DGD836" s="230"/>
      <c r="DGE836" s="230"/>
      <c r="DGF836" s="230"/>
      <c r="DGG836" s="230"/>
      <c r="DGH836" s="230"/>
      <c r="DGI836" s="230"/>
      <c r="DGJ836" s="230"/>
      <c r="DGK836" s="230"/>
      <c r="DGL836" s="230"/>
      <c r="DGM836" s="230"/>
      <c r="DGN836" s="230"/>
      <c r="DGO836" s="230"/>
      <c r="DGP836" s="230"/>
      <c r="DGQ836" s="230"/>
      <c r="DGR836" s="230"/>
      <c r="DGS836" s="230"/>
      <c r="DGT836" s="230"/>
      <c r="DGU836" s="230"/>
      <c r="DGV836" s="230"/>
      <c r="DGW836" s="230"/>
      <c r="DGX836" s="230"/>
      <c r="DGY836" s="230"/>
      <c r="DGZ836" s="230"/>
      <c r="DHA836" s="230"/>
      <c r="DHB836" s="230"/>
      <c r="DHC836" s="230"/>
      <c r="DHD836" s="230"/>
      <c r="DHE836" s="230"/>
      <c r="DHF836" s="230"/>
      <c r="DHG836" s="230"/>
      <c r="DHH836" s="230"/>
      <c r="DHI836" s="230"/>
      <c r="DHJ836" s="230"/>
      <c r="DHK836" s="230"/>
      <c r="DHL836" s="230"/>
      <c r="DHM836" s="230"/>
      <c r="DHN836" s="230"/>
      <c r="DHO836" s="230"/>
      <c r="DHP836" s="230"/>
      <c r="DHQ836" s="230"/>
      <c r="DHR836" s="230"/>
      <c r="DHS836" s="230"/>
      <c r="DHT836" s="230"/>
      <c r="DHU836" s="230"/>
      <c r="DHV836" s="230"/>
      <c r="DHW836" s="230"/>
      <c r="DHX836" s="230"/>
      <c r="DHY836" s="230"/>
      <c r="DHZ836" s="230"/>
      <c r="DIA836" s="230"/>
      <c r="DIB836" s="230"/>
      <c r="DIC836" s="230"/>
      <c r="DID836" s="230"/>
      <c r="DIE836" s="230"/>
      <c r="DIF836" s="230"/>
      <c r="DIG836" s="230"/>
      <c r="DIH836" s="230"/>
      <c r="DII836" s="230"/>
      <c r="DIJ836" s="230"/>
      <c r="DIK836" s="230"/>
      <c r="DIL836" s="230"/>
      <c r="DIM836" s="230"/>
      <c r="DIN836" s="230"/>
      <c r="DIO836" s="230"/>
      <c r="DIP836" s="230"/>
      <c r="DIQ836" s="230"/>
      <c r="DIR836" s="230"/>
      <c r="DIS836" s="230"/>
      <c r="DIT836" s="230"/>
      <c r="DIU836" s="230"/>
      <c r="DIV836" s="230"/>
      <c r="DIW836" s="230"/>
      <c r="DIX836" s="230"/>
      <c r="DIY836" s="230"/>
      <c r="DIZ836" s="230"/>
      <c r="DJA836" s="230"/>
      <c r="DJB836" s="230"/>
      <c r="DJC836" s="230"/>
      <c r="DJD836" s="230"/>
      <c r="DJE836" s="230"/>
      <c r="DJF836" s="230"/>
      <c r="DJG836" s="230"/>
      <c r="DJH836" s="230"/>
      <c r="DJI836" s="230"/>
      <c r="DJJ836" s="230"/>
      <c r="DJK836" s="230"/>
      <c r="DJL836" s="230"/>
      <c r="DJM836" s="230"/>
      <c r="DJN836" s="230"/>
      <c r="DJO836" s="230"/>
      <c r="DJP836" s="230"/>
      <c r="DJQ836" s="230"/>
      <c r="DJR836" s="230"/>
      <c r="DJS836" s="230"/>
      <c r="DJT836" s="230"/>
      <c r="DJU836" s="230"/>
      <c r="DJV836" s="230"/>
      <c r="DJW836" s="230"/>
      <c r="DJX836" s="230"/>
      <c r="DJY836" s="230"/>
      <c r="DJZ836" s="230"/>
      <c r="DKA836" s="230"/>
      <c r="DKB836" s="230"/>
      <c r="DKC836" s="230"/>
      <c r="DKD836" s="230"/>
      <c r="DKE836" s="230"/>
      <c r="DKF836" s="230"/>
      <c r="DKG836" s="230"/>
      <c r="DKH836" s="230"/>
      <c r="DKI836" s="230"/>
      <c r="DKJ836" s="230"/>
      <c r="DKK836" s="230"/>
      <c r="DKL836" s="230"/>
      <c r="DKM836" s="230"/>
      <c r="DKN836" s="230"/>
      <c r="DKO836" s="230"/>
      <c r="DKP836" s="230"/>
      <c r="DKQ836" s="230"/>
      <c r="DKR836" s="230"/>
      <c r="DKS836" s="230"/>
      <c r="DKT836" s="230"/>
      <c r="DKU836" s="230"/>
      <c r="DKV836" s="230"/>
      <c r="DKW836" s="230"/>
      <c r="DKX836" s="230"/>
      <c r="DKY836" s="230"/>
      <c r="DKZ836" s="230"/>
      <c r="DLA836" s="230"/>
      <c r="DLB836" s="230"/>
      <c r="DLC836" s="230"/>
      <c r="DLD836" s="230"/>
      <c r="DLE836" s="230"/>
      <c r="DLF836" s="230"/>
      <c r="DLG836" s="230"/>
      <c r="DLH836" s="230"/>
      <c r="DLI836" s="230"/>
      <c r="DLJ836" s="230"/>
      <c r="DLK836" s="230"/>
      <c r="DLL836" s="230"/>
      <c r="DLM836" s="230"/>
      <c r="DLN836" s="230"/>
      <c r="DLO836" s="230"/>
      <c r="DLP836" s="230"/>
      <c r="DLQ836" s="230"/>
      <c r="DLR836" s="230"/>
      <c r="DLS836" s="230"/>
      <c r="DLT836" s="230"/>
      <c r="DLU836" s="230"/>
      <c r="DLV836" s="230"/>
      <c r="DLW836" s="230"/>
      <c r="DLX836" s="230"/>
      <c r="DLY836" s="230"/>
      <c r="DLZ836" s="230"/>
      <c r="DMA836" s="230"/>
      <c r="DMB836" s="230"/>
      <c r="DMC836" s="230"/>
      <c r="DMD836" s="230"/>
      <c r="DME836" s="230"/>
      <c r="DMF836" s="230"/>
      <c r="DMG836" s="230"/>
      <c r="DMH836" s="230"/>
      <c r="DMI836" s="230"/>
      <c r="DMJ836" s="230"/>
      <c r="DMK836" s="230"/>
      <c r="DML836" s="230"/>
      <c r="DMM836" s="230"/>
      <c r="DMN836" s="230"/>
      <c r="DMO836" s="230"/>
      <c r="DMP836" s="230"/>
      <c r="DMQ836" s="230"/>
      <c r="DMR836" s="230"/>
      <c r="DMS836" s="230"/>
      <c r="DMT836" s="230"/>
      <c r="DMU836" s="230"/>
      <c r="DMV836" s="230"/>
      <c r="DMW836" s="230"/>
      <c r="DMX836" s="230"/>
      <c r="DMY836" s="230"/>
      <c r="DMZ836" s="230"/>
      <c r="DNA836" s="230"/>
      <c r="DNB836" s="230"/>
      <c r="DNC836" s="230"/>
      <c r="DND836" s="230"/>
      <c r="DNE836" s="230"/>
      <c r="DNF836" s="230"/>
      <c r="DNG836" s="230"/>
      <c r="DNH836" s="230"/>
      <c r="DNI836" s="230"/>
      <c r="DNJ836" s="230"/>
      <c r="DNK836" s="230"/>
      <c r="DNL836" s="230"/>
      <c r="DNM836" s="230"/>
      <c r="DNN836" s="230"/>
      <c r="DNO836" s="230"/>
      <c r="DNP836" s="230"/>
      <c r="DNQ836" s="230"/>
      <c r="DNR836" s="230"/>
      <c r="DNS836" s="230"/>
      <c r="DNT836" s="230"/>
      <c r="DNU836" s="230"/>
      <c r="DNV836" s="230"/>
      <c r="DNW836" s="230"/>
      <c r="DNX836" s="230"/>
      <c r="DNY836" s="230"/>
      <c r="DNZ836" s="230"/>
      <c r="DOA836" s="230"/>
      <c r="DOB836" s="230"/>
      <c r="DOC836" s="230"/>
      <c r="DOD836" s="230"/>
      <c r="DOE836" s="230"/>
      <c r="DOF836" s="230"/>
      <c r="DOG836" s="230"/>
      <c r="DOH836" s="230"/>
      <c r="DOI836" s="230"/>
      <c r="DOJ836" s="230"/>
      <c r="DOK836" s="230"/>
      <c r="DOL836" s="230"/>
      <c r="DOM836" s="230"/>
      <c r="DON836" s="230"/>
      <c r="DOO836" s="230"/>
      <c r="DOP836" s="230"/>
      <c r="DOQ836" s="230"/>
      <c r="DOR836" s="230"/>
      <c r="DOS836" s="230"/>
      <c r="DOT836" s="230"/>
      <c r="DOU836" s="230"/>
      <c r="DOV836" s="230"/>
      <c r="DOW836" s="230"/>
      <c r="DOX836" s="230"/>
      <c r="DOY836" s="230"/>
      <c r="DOZ836" s="230"/>
      <c r="DPA836" s="230"/>
      <c r="DPB836" s="230"/>
      <c r="DPC836" s="230"/>
      <c r="DPD836" s="230"/>
      <c r="DPE836" s="230"/>
      <c r="DPF836" s="230"/>
      <c r="DPG836" s="230"/>
      <c r="DPH836" s="230"/>
      <c r="DPI836" s="230"/>
      <c r="DPJ836" s="230"/>
      <c r="DPK836" s="230"/>
      <c r="DPL836" s="230"/>
      <c r="DPM836" s="230"/>
      <c r="DPN836" s="230"/>
      <c r="DPO836" s="230"/>
      <c r="DPP836" s="230"/>
      <c r="DPQ836" s="230"/>
      <c r="DPR836" s="230"/>
      <c r="DPS836" s="230"/>
      <c r="DPT836" s="230"/>
      <c r="DPU836" s="230"/>
      <c r="DPV836" s="230"/>
      <c r="DPW836" s="230"/>
      <c r="DPX836" s="230"/>
      <c r="DPY836" s="230"/>
      <c r="DPZ836" s="230"/>
      <c r="DQA836" s="230"/>
      <c r="DQB836" s="230"/>
      <c r="DQC836" s="230"/>
      <c r="DQD836" s="230"/>
      <c r="DQE836" s="230"/>
      <c r="DQF836" s="230"/>
      <c r="DQG836" s="230"/>
      <c r="DQH836" s="230"/>
      <c r="DQI836" s="230"/>
      <c r="DQJ836" s="230"/>
      <c r="DQK836" s="230"/>
      <c r="DQL836" s="230"/>
      <c r="DQM836" s="230"/>
      <c r="DQN836" s="230"/>
      <c r="DQO836" s="230"/>
      <c r="DQP836" s="230"/>
      <c r="DQQ836" s="230"/>
      <c r="DQR836" s="230"/>
      <c r="DQS836" s="230"/>
      <c r="DQT836" s="230"/>
      <c r="DQU836" s="230"/>
      <c r="DQV836" s="230"/>
      <c r="DQW836" s="230"/>
      <c r="DQX836" s="230"/>
      <c r="DQY836" s="230"/>
      <c r="DQZ836" s="230"/>
      <c r="DRA836" s="230"/>
      <c r="DRB836" s="230"/>
      <c r="DRC836" s="230"/>
      <c r="DRD836" s="230"/>
      <c r="DRE836" s="230"/>
      <c r="DRF836" s="230"/>
      <c r="DRG836" s="230"/>
      <c r="DRH836" s="230"/>
      <c r="DRI836" s="230"/>
      <c r="DRJ836" s="230"/>
      <c r="DRK836" s="230"/>
      <c r="DRL836" s="230"/>
      <c r="DRM836" s="230"/>
      <c r="DRN836" s="230"/>
      <c r="DRO836" s="230"/>
      <c r="DRP836" s="230"/>
      <c r="DRQ836" s="230"/>
      <c r="DRR836" s="230"/>
      <c r="DRS836" s="230"/>
      <c r="DRT836" s="230"/>
      <c r="DRU836" s="230"/>
      <c r="DRV836" s="230"/>
      <c r="DRW836" s="230"/>
      <c r="DRX836" s="230"/>
      <c r="DRY836" s="230"/>
      <c r="DRZ836" s="230"/>
      <c r="DSA836" s="230"/>
      <c r="DSB836" s="230"/>
      <c r="DSC836" s="230"/>
      <c r="DSD836" s="230"/>
      <c r="DSE836" s="230"/>
      <c r="DSF836" s="230"/>
      <c r="DSG836" s="230"/>
      <c r="DSH836" s="230"/>
      <c r="DSI836" s="230"/>
      <c r="DSJ836" s="230"/>
      <c r="DSK836" s="230"/>
      <c r="DSL836" s="230"/>
      <c r="DSM836" s="230"/>
      <c r="DSN836" s="230"/>
      <c r="DSO836" s="230"/>
      <c r="DSP836" s="230"/>
      <c r="DSQ836" s="230"/>
      <c r="DSR836" s="230"/>
      <c r="DSS836" s="230"/>
      <c r="DST836" s="230"/>
      <c r="DSU836" s="230"/>
      <c r="DSV836" s="230"/>
      <c r="DSW836" s="230"/>
      <c r="DSX836" s="230"/>
      <c r="DSY836" s="230"/>
      <c r="DSZ836" s="230"/>
      <c r="DTA836" s="230"/>
      <c r="DTB836" s="230"/>
      <c r="DTC836" s="230"/>
      <c r="DTD836" s="230"/>
      <c r="DTE836" s="230"/>
      <c r="DTF836" s="230"/>
      <c r="DTG836" s="230"/>
      <c r="DTH836" s="230"/>
      <c r="DTI836" s="230"/>
      <c r="DTJ836" s="230"/>
      <c r="DTK836" s="230"/>
      <c r="DTL836" s="230"/>
      <c r="DTM836" s="230"/>
      <c r="DTN836" s="230"/>
      <c r="DTO836" s="230"/>
      <c r="DTP836" s="230"/>
      <c r="DTQ836" s="230"/>
      <c r="DTR836" s="230"/>
      <c r="DTS836" s="230"/>
      <c r="DTT836" s="230"/>
      <c r="DTU836" s="230"/>
      <c r="DTV836" s="230"/>
      <c r="DTW836" s="230"/>
      <c r="DTX836" s="230"/>
      <c r="DTY836" s="230"/>
      <c r="DTZ836" s="230"/>
      <c r="DUA836" s="230"/>
      <c r="DUB836" s="230"/>
      <c r="DUC836" s="230"/>
      <c r="DUD836" s="230"/>
      <c r="DUE836" s="230"/>
      <c r="DUF836" s="230"/>
      <c r="DUG836" s="230"/>
      <c r="DUH836" s="230"/>
      <c r="DUI836" s="230"/>
      <c r="DUJ836" s="230"/>
      <c r="DUK836" s="230"/>
      <c r="DUL836" s="230"/>
      <c r="DUM836" s="230"/>
      <c r="DUN836" s="230"/>
      <c r="DUO836" s="230"/>
      <c r="DUP836" s="230"/>
      <c r="DUQ836" s="230"/>
      <c r="DUR836" s="230"/>
      <c r="DUS836" s="230"/>
      <c r="DUT836" s="230"/>
      <c r="DUU836" s="230"/>
      <c r="DUV836" s="230"/>
      <c r="DUW836" s="230"/>
      <c r="DUX836" s="230"/>
      <c r="DUY836" s="230"/>
      <c r="DUZ836" s="230"/>
      <c r="DVA836" s="230"/>
      <c r="DVB836" s="230"/>
      <c r="DVC836" s="230"/>
      <c r="DVD836" s="230"/>
      <c r="DVE836" s="230"/>
      <c r="DVF836" s="230"/>
      <c r="DVG836" s="230"/>
      <c r="DVH836" s="230"/>
      <c r="DVI836" s="230"/>
      <c r="DVJ836" s="230"/>
      <c r="DVK836" s="230"/>
      <c r="DVL836" s="230"/>
      <c r="DVM836" s="230"/>
      <c r="DVN836" s="230"/>
      <c r="DVO836" s="230"/>
      <c r="DVP836" s="230"/>
      <c r="DVQ836" s="230"/>
      <c r="DVR836" s="230"/>
      <c r="DVS836" s="230"/>
      <c r="DVT836" s="230"/>
      <c r="DVU836" s="230"/>
      <c r="DVV836" s="230"/>
      <c r="DVW836" s="230"/>
      <c r="DVX836" s="230"/>
      <c r="DVY836" s="230"/>
      <c r="DVZ836" s="230"/>
      <c r="DWA836" s="230"/>
      <c r="DWB836" s="230"/>
      <c r="DWC836" s="230"/>
      <c r="DWD836" s="230"/>
      <c r="DWE836" s="230"/>
      <c r="DWF836" s="230"/>
      <c r="DWG836" s="230"/>
      <c r="DWH836" s="230"/>
      <c r="DWI836" s="230"/>
      <c r="DWJ836" s="230"/>
      <c r="DWK836" s="230"/>
      <c r="DWL836" s="230"/>
      <c r="DWM836" s="230"/>
      <c r="DWN836" s="230"/>
      <c r="DWO836" s="230"/>
      <c r="DWP836" s="230"/>
      <c r="DWQ836" s="230"/>
      <c r="DWR836" s="230"/>
      <c r="DWS836" s="230"/>
      <c r="DWT836" s="230"/>
      <c r="DWU836" s="230"/>
      <c r="DWV836" s="230"/>
      <c r="DWW836" s="230"/>
      <c r="DWX836" s="230"/>
      <c r="DWY836" s="230"/>
      <c r="DWZ836" s="230"/>
      <c r="DXA836" s="230"/>
      <c r="DXB836" s="230"/>
      <c r="DXC836" s="230"/>
      <c r="DXD836" s="230"/>
      <c r="DXE836" s="230"/>
      <c r="DXF836" s="230"/>
      <c r="DXG836" s="230"/>
      <c r="DXH836" s="230"/>
      <c r="DXI836" s="230"/>
      <c r="DXJ836" s="230"/>
      <c r="DXK836" s="230"/>
      <c r="DXL836" s="230"/>
      <c r="DXM836" s="230"/>
      <c r="DXN836" s="230"/>
      <c r="DXO836" s="230"/>
      <c r="DXP836" s="230"/>
      <c r="DXQ836" s="230"/>
      <c r="DXR836" s="230"/>
      <c r="DXS836" s="230"/>
      <c r="DXT836" s="230"/>
      <c r="DXU836" s="230"/>
      <c r="DXV836" s="230"/>
      <c r="DXW836" s="230"/>
      <c r="DXX836" s="230"/>
      <c r="DXY836" s="230"/>
      <c r="DXZ836" s="230"/>
      <c r="DYA836" s="230"/>
      <c r="DYB836" s="230"/>
      <c r="DYC836" s="230"/>
      <c r="DYD836" s="230"/>
      <c r="DYE836" s="230"/>
      <c r="DYF836" s="230"/>
      <c r="DYG836" s="230"/>
      <c r="DYH836" s="230"/>
      <c r="DYI836" s="230"/>
      <c r="DYJ836" s="230"/>
      <c r="DYK836" s="230"/>
      <c r="DYL836" s="230"/>
      <c r="DYM836" s="230"/>
      <c r="DYN836" s="230"/>
      <c r="DYO836" s="230"/>
      <c r="DYP836" s="230"/>
      <c r="DYQ836" s="230"/>
      <c r="DYR836" s="230"/>
      <c r="DYS836" s="230"/>
      <c r="DYT836" s="230"/>
      <c r="DYU836" s="230"/>
      <c r="DYV836" s="230"/>
      <c r="DYW836" s="230"/>
      <c r="DYX836" s="230"/>
      <c r="DYY836" s="230"/>
      <c r="DYZ836" s="230"/>
      <c r="DZA836" s="230"/>
      <c r="DZB836" s="230"/>
      <c r="DZC836" s="230"/>
      <c r="DZD836" s="230"/>
      <c r="DZE836" s="230"/>
      <c r="DZF836" s="230"/>
      <c r="DZG836" s="230"/>
      <c r="DZH836" s="230"/>
      <c r="DZI836" s="230"/>
      <c r="DZJ836" s="230"/>
      <c r="DZK836" s="230"/>
      <c r="DZL836" s="230"/>
      <c r="DZM836" s="230"/>
      <c r="DZN836" s="230"/>
      <c r="DZO836" s="230"/>
      <c r="DZP836" s="230"/>
      <c r="DZQ836" s="230"/>
      <c r="DZR836" s="230"/>
      <c r="DZS836" s="230"/>
      <c r="DZT836" s="230"/>
      <c r="DZU836" s="230"/>
      <c r="DZV836" s="230"/>
      <c r="DZW836" s="230"/>
      <c r="DZX836" s="230"/>
      <c r="DZY836" s="230"/>
      <c r="DZZ836" s="230"/>
      <c r="EAA836" s="230"/>
      <c r="EAB836" s="230"/>
      <c r="EAC836" s="230"/>
      <c r="EAD836" s="230"/>
      <c r="EAE836" s="230"/>
      <c r="EAF836" s="230"/>
      <c r="EAG836" s="230"/>
      <c r="EAH836" s="230"/>
      <c r="EAI836" s="230"/>
      <c r="EAJ836" s="230"/>
      <c r="EAK836" s="230"/>
      <c r="EAL836" s="230"/>
      <c r="EAM836" s="230"/>
      <c r="EAN836" s="230"/>
      <c r="EAO836" s="230"/>
      <c r="EAP836" s="230"/>
      <c r="EAQ836" s="230"/>
      <c r="EAR836" s="230"/>
      <c r="EAS836" s="230"/>
      <c r="EAT836" s="230"/>
      <c r="EAU836" s="230"/>
      <c r="EAV836" s="230"/>
      <c r="EAW836" s="230"/>
      <c r="EAX836" s="230"/>
      <c r="EAY836" s="230"/>
      <c r="EAZ836" s="230"/>
      <c r="EBA836" s="230"/>
      <c r="EBB836" s="230"/>
      <c r="EBC836" s="230"/>
      <c r="EBD836" s="230"/>
      <c r="EBE836" s="230"/>
      <c r="EBF836" s="230"/>
      <c r="EBG836" s="230"/>
      <c r="EBH836" s="230"/>
      <c r="EBI836" s="230"/>
      <c r="EBJ836" s="230"/>
      <c r="EBK836" s="230"/>
      <c r="EBL836" s="230"/>
      <c r="EBM836" s="230"/>
      <c r="EBN836" s="230"/>
      <c r="EBO836" s="230"/>
      <c r="EBP836" s="230"/>
      <c r="EBQ836" s="230"/>
      <c r="EBR836" s="230"/>
      <c r="EBS836" s="230"/>
      <c r="EBT836" s="230"/>
      <c r="EBU836" s="230"/>
      <c r="EBV836" s="230"/>
      <c r="EBW836" s="230"/>
      <c r="EBX836" s="230"/>
      <c r="EBY836" s="230"/>
      <c r="EBZ836" s="230"/>
      <c r="ECA836" s="230"/>
      <c r="ECB836" s="230"/>
      <c r="ECC836" s="230"/>
      <c r="ECD836" s="230"/>
      <c r="ECE836" s="230"/>
      <c r="ECF836" s="230"/>
      <c r="ECG836" s="230"/>
      <c r="ECH836" s="230"/>
      <c r="ECI836" s="230"/>
      <c r="ECJ836" s="230"/>
      <c r="ECK836" s="230"/>
      <c r="ECL836" s="230"/>
      <c r="ECM836" s="230"/>
      <c r="ECN836" s="230"/>
      <c r="ECO836" s="230"/>
      <c r="ECP836" s="230"/>
      <c r="ECQ836" s="230"/>
      <c r="ECR836" s="230"/>
      <c r="ECS836" s="230"/>
      <c r="ECT836" s="230"/>
      <c r="ECU836" s="230"/>
      <c r="ECV836" s="230"/>
      <c r="ECW836" s="230"/>
      <c r="ECX836" s="230"/>
      <c r="ECY836" s="230"/>
      <c r="ECZ836" s="230"/>
      <c r="EDA836" s="230"/>
      <c r="EDB836" s="230"/>
      <c r="EDC836" s="230"/>
      <c r="EDD836" s="230"/>
      <c r="EDE836" s="230"/>
      <c r="EDF836" s="230"/>
      <c r="EDG836" s="230"/>
      <c r="EDH836" s="230"/>
      <c r="EDI836" s="230"/>
      <c r="EDJ836" s="230"/>
      <c r="EDK836" s="230"/>
      <c r="EDL836" s="230"/>
      <c r="EDM836" s="230"/>
      <c r="EDN836" s="230"/>
      <c r="EDO836" s="230"/>
      <c r="EDP836" s="230"/>
      <c r="EDQ836" s="230"/>
      <c r="EDR836" s="230"/>
      <c r="EDS836" s="230"/>
      <c r="EDT836" s="230"/>
      <c r="EDU836" s="230"/>
      <c r="EDV836" s="230"/>
      <c r="EDW836" s="230"/>
      <c r="EDX836" s="230"/>
      <c r="EDY836" s="230"/>
      <c r="EDZ836" s="230"/>
      <c r="EEA836" s="230"/>
      <c r="EEB836" s="230"/>
      <c r="EEC836" s="230"/>
      <c r="EED836" s="230"/>
      <c r="EEE836" s="230"/>
      <c r="EEF836" s="230"/>
      <c r="EEG836" s="230"/>
      <c r="EEH836" s="230"/>
      <c r="EEI836" s="230"/>
      <c r="EEJ836" s="230"/>
      <c r="EEK836" s="230"/>
      <c r="EEL836" s="230"/>
      <c r="EEM836" s="230"/>
      <c r="EEN836" s="230"/>
      <c r="EEO836" s="230"/>
      <c r="EEP836" s="230"/>
      <c r="EEQ836" s="230"/>
      <c r="EER836" s="230"/>
      <c r="EES836" s="230"/>
      <c r="EET836" s="230"/>
      <c r="EEU836" s="230"/>
      <c r="EEV836" s="230"/>
      <c r="EEW836" s="230"/>
      <c r="EEX836" s="230"/>
      <c r="EEY836" s="230"/>
      <c r="EEZ836" s="230"/>
      <c r="EFA836" s="230"/>
      <c r="EFB836" s="230"/>
      <c r="EFC836" s="230"/>
      <c r="EFD836" s="230"/>
      <c r="EFE836" s="230"/>
      <c r="EFF836" s="230"/>
      <c r="EFG836" s="230"/>
      <c r="EFH836" s="230"/>
      <c r="EFI836" s="230"/>
      <c r="EFJ836" s="230"/>
      <c r="EFK836" s="230"/>
      <c r="EFL836" s="230"/>
      <c r="EFM836" s="230"/>
      <c r="EFN836" s="230"/>
      <c r="EFO836" s="230"/>
      <c r="EFP836" s="230"/>
      <c r="EFQ836" s="230"/>
      <c r="EFR836" s="230"/>
      <c r="EFS836" s="230"/>
      <c r="EFT836" s="230"/>
      <c r="EFU836" s="230"/>
      <c r="EFV836" s="230"/>
      <c r="EFW836" s="230"/>
      <c r="EFX836" s="230"/>
      <c r="EFY836" s="230"/>
      <c r="EFZ836" s="230"/>
      <c r="EGA836" s="230"/>
      <c r="EGB836" s="230"/>
      <c r="EGC836" s="230"/>
      <c r="EGD836" s="230"/>
      <c r="EGE836" s="230"/>
      <c r="EGF836" s="230"/>
      <c r="EGG836" s="230"/>
      <c r="EGH836" s="230"/>
      <c r="EGI836" s="230"/>
      <c r="EGJ836" s="230"/>
      <c r="EGK836" s="230"/>
      <c r="EGL836" s="230"/>
      <c r="EGM836" s="230"/>
      <c r="EGN836" s="230"/>
      <c r="EGO836" s="230"/>
      <c r="EGP836" s="230"/>
      <c r="EGQ836" s="230"/>
      <c r="EGR836" s="230"/>
      <c r="EGS836" s="230"/>
      <c r="EGT836" s="230"/>
      <c r="EGU836" s="230"/>
      <c r="EGV836" s="230"/>
      <c r="EGW836" s="230"/>
      <c r="EGX836" s="230"/>
      <c r="EGY836" s="230"/>
      <c r="EGZ836" s="230"/>
      <c r="EHA836" s="230"/>
      <c r="EHB836" s="230"/>
      <c r="EHC836" s="230"/>
      <c r="EHD836" s="230"/>
      <c r="EHE836" s="230"/>
      <c r="EHF836" s="230"/>
      <c r="EHG836" s="230"/>
      <c r="EHH836" s="230"/>
      <c r="EHI836" s="230"/>
      <c r="EHJ836" s="230"/>
      <c r="EHK836" s="230"/>
      <c r="EHL836" s="230"/>
      <c r="EHM836" s="230"/>
      <c r="EHN836" s="230"/>
      <c r="EHO836" s="230"/>
      <c r="EHP836" s="230"/>
      <c r="EHQ836" s="230"/>
      <c r="EHR836" s="230"/>
      <c r="EHS836" s="230"/>
      <c r="EHT836" s="230"/>
      <c r="EHU836" s="230"/>
      <c r="EHV836" s="230"/>
      <c r="EHW836" s="230"/>
      <c r="EHX836" s="230"/>
      <c r="EHY836" s="230"/>
      <c r="EHZ836" s="230"/>
      <c r="EIA836" s="230"/>
      <c r="EIB836" s="230"/>
      <c r="EIC836" s="230"/>
      <c r="EID836" s="230"/>
      <c r="EIE836" s="230"/>
      <c r="EIF836" s="230"/>
      <c r="EIG836" s="230"/>
      <c r="EIH836" s="230"/>
      <c r="EII836" s="230"/>
      <c r="EIJ836" s="230"/>
      <c r="EIK836" s="230"/>
      <c r="EIL836" s="230"/>
      <c r="EIM836" s="230"/>
      <c r="EIN836" s="230"/>
      <c r="EIO836" s="230"/>
      <c r="EIP836" s="230"/>
      <c r="EIQ836" s="230"/>
      <c r="EIR836" s="230"/>
      <c r="EIS836" s="230"/>
      <c r="EIT836" s="230"/>
      <c r="EIU836" s="230"/>
      <c r="EIV836" s="230"/>
      <c r="EIW836" s="230"/>
      <c r="EIX836" s="230"/>
      <c r="EIY836" s="230"/>
      <c r="EIZ836" s="230"/>
      <c r="EJA836" s="230"/>
      <c r="EJB836" s="230"/>
      <c r="EJC836" s="230"/>
      <c r="EJD836" s="230"/>
      <c r="EJE836" s="230"/>
      <c r="EJF836" s="230"/>
      <c r="EJG836" s="230"/>
      <c r="EJH836" s="230"/>
      <c r="EJI836" s="230"/>
      <c r="EJJ836" s="230"/>
      <c r="EJK836" s="230"/>
      <c r="EJL836" s="230"/>
      <c r="EJM836" s="230"/>
      <c r="EJN836" s="230"/>
      <c r="EJO836" s="230"/>
      <c r="EJP836" s="230"/>
      <c r="EJQ836" s="230"/>
      <c r="EJR836" s="230"/>
      <c r="EJS836" s="230"/>
      <c r="EJT836" s="230"/>
      <c r="EJU836" s="230"/>
      <c r="EJV836" s="230"/>
      <c r="EJW836" s="230"/>
      <c r="EJX836" s="230"/>
      <c r="EJY836" s="230"/>
      <c r="EJZ836" s="230"/>
      <c r="EKA836" s="230"/>
      <c r="EKB836" s="230"/>
      <c r="EKC836" s="230"/>
      <c r="EKD836" s="230"/>
      <c r="EKE836" s="230"/>
      <c r="EKF836" s="230"/>
      <c r="EKG836" s="230"/>
      <c r="EKH836" s="230"/>
      <c r="EKI836" s="230"/>
      <c r="EKJ836" s="230"/>
      <c r="EKK836" s="230"/>
      <c r="EKL836" s="230"/>
      <c r="EKM836" s="230"/>
      <c r="EKN836" s="230"/>
      <c r="EKO836" s="230"/>
      <c r="EKP836" s="230"/>
      <c r="EKQ836" s="230"/>
      <c r="EKR836" s="230"/>
      <c r="EKS836" s="230"/>
      <c r="EKT836" s="230"/>
      <c r="EKU836" s="230"/>
      <c r="EKV836" s="230"/>
      <c r="EKW836" s="230"/>
      <c r="EKX836" s="230"/>
      <c r="EKY836" s="230"/>
      <c r="EKZ836" s="230"/>
      <c r="ELA836" s="230"/>
      <c r="ELB836" s="230"/>
      <c r="ELC836" s="230"/>
      <c r="ELD836" s="230"/>
      <c r="ELE836" s="230"/>
      <c r="ELF836" s="230"/>
      <c r="ELG836" s="230"/>
      <c r="ELH836" s="230"/>
      <c r="ELI836" s="230"/>
      <c r="ELJ836" s="230"/>
      <c r="ELK836" s="230"/>
      <c r="ELL836" s="230"/>
      <c r="ELM836" s="230"/>
      <c r="ELN836" s="230"/>
      <c r="ELO836" s="230"/>
      <c r="ELP836" s="230"/>
      <c r="ELQ836" s="230"/>
      <c r="ELR836" s="230"/>
      <c r="ELS836" s="230"/>
      <c r="ELT836" s="230"/>
      <c r="ELU836" s="230"/>
      <c r="ELV836" s="230"/>
      <c r="ELW836" s="230"/>
      <c r="ELX836" s="230"/>
      <c r="ELY836" s="230"/>
      <c r="ELZ836" s="230"/>
      <c r="EMA836" s="230"/>
      <c r="EMB836" s="230"/>
      <c r="EMC836" s="230"/>
      <c r="EMD836" s="230"/>
      <c r="EME836" s="230"/>
      <c r="EMF836" s="230"/>
      <c r="EMG836" s="230"/>
      <c r="EMH836" s="230"/>
      <c r="EMI836" s="230"/>
      <c r="EMJ836" s="230"/>
      <c r="EMK836" s="230"/>
      <c r="EML836" s="230"/>
      <c r="EMM836" s="230"/>
      <c r="EMN836" s="230"/>
      <c r="EMO836" s="230"/>
      <c r="EMP836" s="230"/>
      <c r="EMQ836" s="230"/>
      <c r="EMR836" s="230"/>
      <c r="EMS836" s="230"/>
      <c r="EMT836" s="230"/>
      <c r="EMU836" s="230"/>
      <c r="EMV836" s="230"/>
      <c r="EMW836" s="230"/>
      <c r="EMX836" s="230"/>
      <c r="EMY836" s="230"/>
      <c r="EMZ836" s="230"/>
      <c r="ENA836" s="230"/>
      <c r="ENB836" s="230"/>
      <c r="ENC836" s="230"/>
      <c r="END836" s="230"/>
      <c r="ENE836" s="230"/>
      <c r="ENF836" s="230"/>
      <c r="ENG836" s="230"/>
      <c r="ENH836" s="230"/>
      <c r="ENI836" s="230"/>
      <c r="ENJ836" s="230"/>
      <c r="ENK836" s="230"/>
      <c r="ENL836" s="230"/>
      <c r="ENM836" s="230"/>
      <c r="ENN836" s="230"/>
      <c r="ENO836" s="230"/>
      <c r="ENP836" s="230"/>
      <c r="ENQ836" s="230"/>
      <c r="ENR836" s="230"/>
      <c r="ENS836" s="230"/>
      <c r="ENT836" s="230"/>
      <c r="ENU836" s="230"/>
      <c r="ENV836" s="230"/>
      <c r="ENW836" s="230"/>
      <c r="ENX836" s="230"/>
      <c r="ENY836" s="230"/>
      <c r="ENZ836" s="230"/>
      <c r="EOA836" s="230"/>
      <c r="EOB836" s="230"/>
      <c r="EOC836" s="230"/>
      <c r="EOD836" s="230"/>
      <c r="EOE836" s="230"/>
      <c r="EOF836" s="230"/>
      <c r="EOG836" s="230"/>
      <c r="EOH836" s="230"/>
      <c r="EOI836" s="230"/>
      <c r="EOJ836" s="230"/>
      <c r="EOK836" s="230"/>
      <c r="EOL836" s="230"/>
      <c r="EOM836" s="230"/>
      <c r="EON836" s="230"/>
      <c r="EOO836" s="230"/>
      <c r="EOP836" s="230"/>
      <c r="EOQ836" s="230"/>
      <c r="EOR836" s="230"/>
      <c r="EOS836" s="230"/>
      <c r="EOT836" s="230"/>
      <c r="EOU836" s="230"/>
      <c r="EOV836" s="230"/>
      <c r="EOW836" s="230"/>
      <c r="EOX836" s="230"/>
      <c r="EOY836" s="230"/>
      <c r="EOZ836" s="230"/>
      <c r="EPA836" s="230"/>
      <c r="EPB836" s="230"/>
      <c r="EPC836" s="230"/>
      <c r="EPD836" s="230"/>
      <c r="EPE836" s="230"/>
      <c r="EPF836" s="230"/>
      <c r="EPG836" s="230"/>
      <c r="EPH836" s="230"/>
      <c r="EPI836" s="230"/>
      <c r="EPJ836" s="230"/>
      <c r="EPK836" s="230"/>
      <c r="EPL836" s="230"/>
      <c r="EPM836" s="230"/>
      <c r="EPN836" s="230"/>
      <c r="EPO836" s="230"/>
      <c r="EPP836" s="230"/>
      <c r="EPQ836" s="230"/>
      <c r="EPR836" s="230"/>
      <c r="EPS836" s="230"/>
      <c r="EPT836" s="230"/>
      <c r="EPU836" s="230"/>
      <c r="EPV836" s="230"/>
      <c r="EPW836" s="230"/>
      <c r="EPX836" s="230"/>
      <c r="EPY836" s="230"/>
      <c r="EPZ836" s="230"/>
      <c r="EQA836" s="230"/>
      <c r="EQB836" s="230"/>
      <c r="EQC836" s="230"/>
      <c r="EQD836" s="230"/>
      <c r="EQE836" s="230"/>
      <c r="EQF836" s="230"/>
      <c r="EQG836" s="230"/>
      <c r="EQH836" s="230"/>
      <c r="EQI836" s="230"/>
      <c r="EQJ836" s="230"/>
      <c r="EQK836" s="230"/>
      <c r="EQL836" s="230"/>
      <c r="EQM836" s="230"/>
      <c r="EQN836" s="230"/>
      <c r="EQO836" s="230"/>
      <c r="EQP836" s="230"/>
      <c r="EQQ836" s="230"/>
      <c r="EQR836" s="230"/>
      <c r="EQS836" s="230"/>
      <c r="EQT836" s="230"/>
      <c r="EQU836" s="230"/>
      <c r="EQV836" s="230"/>
      <c r="EQW836" s="230"/>
      <c r="EQX836" s="230"/>
      <c r="EQY836" s="230"/>
      <c r="EQZ836" s="230"/>
      <c r="ERA836" s="230"/>
      <c r="ERB836" s="230"/>
      <c r="ERC836" s="230"/>
      <c r="ERD836" s="230"/>
      <c r="ERE836" s="230"/>
      <c r="ERF836" s="230"/>
      <c r="ERG836" s="230"/>
      <c r="ERH836" s="230"/>
      <c r="ERI836" s="230"/>
      <c r="ERJ836" s="230"/>
      <c r="ERK836" s="230"/>
      <c r="ERL836" s="230"/>
      <c r="ERM836" s="230"/>
      <c r="ERN836" s="230"/>
      <c r="ERO836" s="230"/>
      <c r="ERP836" s="230"/>
      <c r="ERQ836" s="230"/>
      <c r="ERR836" s="230"/>
      <c r="ERS836" s="230"/>
      <c r="ERT836" s="230"/>
      <c r="ERU836" s="230"/>
      <c r="ERV836" s="230"/>
      <c r="ERW836" s="230"/>
      <c r="ERX836" s="230"/>
      <c r="ERY836" s="230"/>
      <c r="ERZ836" s="230"/>
      <c r="ESA836" s="230"/>
      <c r="ESB836" s="230"/>
      <c r="ESC836" s="230"/>
      <c r="ESD836" s="230"/>
      <c r="ESE836" s="230"/>
      <c r="ESF836" s="230"/>
      <c r="ESG836" s="230"/>
      <c r="ESH836" s="230"/>
      <c r="ESI836" s="230"/>
      <c r="ESJ836" s="230"/>
      <c r="ESK836" s="230"/>
      <c r="ESL836" s="230"/>
      <c r="ESM836" s="230"/>
      <c r="ESN836" s="230"/>
      <c r="ESO836" s="230"/>
      <c r="ESP836" s="230"/>
      <c r="ESQ836" s="230"/>
      <c r="ESR836" s="230"/>
      <c r="ESS836" s="230"/>
      <c r="EST836" s="230"/>
      <c r="ESU836" s="230"/>
      <c r="ESV836" s="230"/>
      <c r="ESW836" s="230"/>
      <c r="ESX836" s="230"/>
      <c r="ESY836" s="230"/>
      <c r="ESZ836" s="230"/>
      <c r="ETA836" s="230"/>
      <c r="ETB836" s="230"/>
      <c r="ETC836" s="230"/>
      <c r="ETD836" s="230"/>
      <c r="ETE836" s="230"/>
      <c r="ETF836" s="230"/>
      <c r="ETG836" s="230"/>
      <c r="ETH836" s="230"/>
      <c r="ETI836" s="230"/>
      <c r="ETJ836" s="230"/>
      <c r="ETK836" s="230"/>
      <c r="ETL836" s="230"/>
      <c r="ETM836" s="230"/>
      <c r="ETN836" s="230"/>
      <c r="ETO836" s="230"/>
      <c r="ETP836" s="230"/>
      <c r="ETQ836" s="230"/>
      <c r="ETR836" s="230"/>
      <c r="ETS836" s="230"/>
      <c r="ETT836" s="230"/>
      <c r="ETU836" s="230"/>
      <c r="ETV836" s="230"/>
      <c r="ETW836" s="230"/>
      <c r="ETX836" s="230"/>
      <c r="ETY836" s="230"/>
      <c r="ETZ836" s="230"/>
      <c r="EUA836" s="230"/>
      <c r="EUB836" s="230"/>
      <c r="EUC836" s="230"/>
      <c r="EUD836" s="230"/>
      <c r="EUE836" s="230"/>
      <c r="EUF836" s="230"/>
      <c r="EUG836" s="230"/>
      <c r="EUH836" s="230"/>
      <c r="EUI836" s="230"/>
      <c r="EUJ836" s="230"/>
      <c r="EUK836" s="230"/>
      <c r="EUL836" s="230"/>
      <c r="EUM836" s="230"/>
      <c r="EUN836" s="230"/>
      <c r="EUO836" s="230"/>
      <c r="EUP836" s="230"/>
      <c r="EUQ836" s="230"/>
      <c r="EUR836" s="230"/>
      <c r="EUS836" s="230"/>
      <c r="EUT836" s="230"/>
      <c r="EUU836" s="230"/>
      <c r="EUV836" s="230"/>
      <c r="EUW836" s="230"/>
      <c r="EUX836" s="230"/>
      <c r="EUY836" s="230"/>
      <c r="EUZ836" s="230"/>
      <c r="EVA836" s="230"/>
      <c r="EVB836" s="230"/>
      <c r="EVC836" s="230"/>
      <c r="EVD836" s="230"/>
      <c r="EVE836" s="230"/>
      <c r="EVF836" s="230"/>
      <c r="EVG836" s="230"/>
      <c r="EVH836" s="230"/>
      <c r="EVI836" s="230"/>
      <c r="EVJ836" s="230"/>
      <c r="EVK836" s="230"/>
      <c r="EVL836" s="230"/>
      <c r="EVM836" s="230"/>
      <c r="EVN836" s="230"/>
      <c r="EVO836" s="230"/>
      <c r="EVP836" s="230"/>
      <c r="EVQ836" s="230"/>
      <c r="EVR836" s="230"/>
      <c r="EVS836" s="230"/>
      <c r="EVT836" s="230"/>
      <c r="EVU836" s="230"/>
      <c r="EVV836" s="230"/>
      <c r="EVW836" s="230"/>
      <c r="EVX836" s="230"/>
      <c r="EVY836" s="230"/>
      <c r="EVZ836" s="230"/>
      <c r="EWA836" s="230"/>
      <c r="EWB836" s="230"/>
      <c r="EWC836" s="230"/>
      <c r="EWD836" s="230"/>
      <c r="EWE836" s="230"/>
      <c r="EWF836" s="230"/>
      <c r="EWG836" s="230"/>
      <c r="EWH836" s="230"/>
      <c r="EWI836" s="230"/>
      <c r="EWJ836" s="230"/>
      <c r="EWK836" s="230"/>
      <c r="EWL836" s="230"/>
      <c r="EWM836" s="230"/>
      <c r="EWN836" s="230"/>
      <c r="EWO836" s="230"/>
      <c r="EWP836" s="230"/>
      <c r="EWQ836" s="230"/>
      <c r="EWR836" s="230"/>
      <c r="EWS836" s="230"/>
      <c r="EWT836" s="230"/>
      <c r="EWU836" s="230"/>
      <c r="EWV836" s="230"/>
      <c r="EWW836" s="230"/>
      <c r="EWX836" s="230"/>
      <c r="EWY836" s="230"/>
      <c r="EWZ836" s="230"/>
      <c r="EXA836" s="230"/>
      <c r="EXB836" s="230"/>
      <c r="EXC836" s="230"/>
      <c r="EXD836" s="230"/>
      <c r="EXE836" s="230"/>
      <c r="EXF836" s="230"/>
      <c r="EXG836" s="230"/>
      <c r="EXH836" s="230"/>
      <c r="EXI836" s="230"/>
      <c r="EXJ836" s="230"/>
      <c r="EXK836" s="230"/>
      <c r="EXL836" s="230"/>
      <c r="EXM836" s="230"/>
      <c r="EXN836" s="230"/>
      <c r="EXO836" s="230"/>
      <c r="EXP836" s="230"/>
      <c r="EXQ836" s="230"/>
      <c r="EXR836" s="230"/>
      <c r="EXS836" s="230"/>
      <c r="EXT836" s="230"/>
      <c r="EXU836" s="230"/>
      <c r="EXV836" s="230"/>
      <c r="EXW836" s="230"/>
      <c r="EXX836" s="230"/>
      <c r="EXY836" s="230"/>
      <c r="EXZ836" s="230"/>
      <c r="EYA836" s="230"/>
      <c r="EYB836" s="230"/>
      <c r="EYC836" s="230"/>
      <c r="EYD836" s="230"/>
      <c r="EYE836" s="230"/>
      <c r="EYF836" s="230"/>
      <c r="EYG836" s="230"/>
      <c r="EYH836" s="230"/>
      <c r="EYI836" s="230"/>
      <c r="EYJ836" s="230"/>
      <c r="EYK836" s="230"/>
      <c r="EYL836" s="230"/>
      <c r="EYM836" s="230"/>
      <c r="EYN836" s="230"/>
      <c r="EYO836" s="230"/>
      <c r="EYP836" s="230"/>
      <c r="EYQ836" s="230"/>
      <c r="EYR836" s="230"/>
      <c r="EYS836" s="230"/>
      <c r="EYT836" s="230"/>
      <c r="EYU836" s="230"/>
      <c r="EYV836" s="230"/>
      <c r="EYW836" s="230"/>
      <c r="EYX836" s="230"/>
      <c r="EYY836" s="230"/>
      <c r="EYZ836" s="230"/>
      <c r="EZA836" s="230"/>
      <c r="EZB836" s="230"/>
      <c r="EZC836" s="230"/>
      <c r="EZD836" s="230"/>
      <c r="EZE836" s="230"/>
      <c r="EZF836" s="230"/>
      <c r="EZG836" s="230"/>
      <c r="EZH836" s="230"/>
      <c r="EZI836" s="230"/>
      <c r="EZJ836" s="230"/>
      <c r="EZK836" s="230"/>
      <c r="EZL836" s="230"/>
      <c r="EZM836" s="230"/>
      <c r="EZN836" s="230"/>
      <c r="EZO836" s="230"/>
      <c r="EZP836" s="230"/>
      <c r="EZQ836" s="230"/>
      <c r="EZR836" s="230"/>
      <c r="EZS836" s="230"/>
      <c r="EZT836" s="230"/>
      <c r="EZU836" s="230"/>
      <c r="EZV836" s="230"/>
      <c r="EZW836" s="230"/>
      <c r="EZX836" s="230"/>
      <c r="EZY836" s="230"/>
      <c r="EZZ836" s="230"/>
      <c r="FAA836" s="230"/>
      <c r="FAB836" s="230"/>
      <c r="FAC836" s="230"/>
      <c r="FAD836" s="230"/>
      <c r="FAE836" s="230"/>
      <c r="FAF836" s="230"/>
      <c r="FAG836" s="230"/>
      <c r="FAH836" s="230"/>
      <c r="FAI836" s="230"/>
      <c r="FAJ836" s="230"/>
      <c r="FAK836" s="230"/>
      <c r="FAL836" s="230"/>
      <c r="FAM836" s="230"/>
      <c r="FAN836" s="230"/>
      <c r="FAO836" s="230"/>
      <c r="FAP836" s="230"/>
      <c r="FAQ836" s="230"/>
      <c r="FAR836" s="230"/>
      <c r="FAS836" s="230"/>
      <c r="FAT836" s="230"/>
      <c r="FAU836" s="230"/>
      <c r="FAV836" s="230"/>
      <c r="FAW836" s="230"/>
      <c r="FAX836" s="230"/>
      <c r="FAY836" s="230"/>
      <c r="FAZ836" s="230"/>
      <c r="FBA836" s="230"/>
      <c r="FBB836" s="230"/>
      <c r="FBC836" s="230"/>
      <c r="FBD836" s="230"/>
      <c r="FBE836" s="230"/>
      <c r="FBF836" s="230"/>
      <c r="FBG836" s="230"/>
      <c r="FBH836" s="230"/>
      <c r="FBI836" s="230"/>
      <c r="FBJ836" s="230"/>
      <c r="FBK836" s="230"/>
      <c r="FBL836" s="230"/>
      <c r="FBM836" s="230"/>
      <c r="FBN836" s="230"/>
      <c r="FBO836" s="230"/>
      <c r="FBP836" s="230"/>
      <c r="FBQ836" s="230"/>
      <c r="FBR836" s="230"/>
      <c r="FBS836" s="230"/>
      <c r="FBT836" s="230"/>
      <c r="FBU836" s="230"/>
      <c r="FBV836" s="230"/>
      <c r="FBW836" s="230"/>
      <c r="FBX836" s="230"/>
      <c r="FBY836" s="230"/>
      <c r="FBZ836" s="230"/>
      <c r="FCA836" s="230"/>
      <c r="FCB836" s="230"/>
      <c r="FCC836" s="230"/>
      <c r="FCD836" s="230"/>
      <c r="FCE836" s="230"/>
      <c r="FCF836" s="230"/>
      <c r="FCG836" s="230"/>
      <c r="FCH836" s="230"/>
      <c r="FCI836" s="230"/>
      <c r="FCJ836" s="230"/>
      <c r="FCK836" s="230"/>
      <c r="FCL836" s="230"/>
      <c r="FCM836" s="230"/>
      <c r="FCN836" s="230"/>
      <c r="FCO836" s="230"/>
      <c r="FCP836" s="230"/>
      <c r="FCQ836" s="230"/>
      <c r="FCR836" s="230"/>
      <c r="FCS836" s="230"/>
      <c r="FCT836" s="230"/>
      <c r="FCU836" s="230"/>
      <c r="FCV836" s="230"/>
      <c r="FCW836" s="230"/>
      <c r="FCX836" s="230"/>
      <c r="FCY836" s="230"/>
      <c r="FCZ836" s="230"/>
      <c r="FDA836" s="230"/>
      <c r="FDB836" s="230"/>
      <c r="FDC836" s="230"/>
      <c r="FDD836" s="230"/>
      <c r="FDE836" s="230"/>
      <c r="FDF836" s="230"/>
      <c r="FDG836" s="230"/>
      <c r="FDH836" s="230"/>
      <c r="FDI836" s="230"/>
      <c r="FDJ836" s="230"/>
      <c r="FDK836" s="230"/>
      <c r="FDL836" s="230"/>
      <c r="FDM836" s="230"/>
      <c r="FDN836" s="230"/>
      <c r="FDO836" s="230"/>
      <c r="FDP836" s="230"/>
      <c r="FDQ836" s="230"/>
      <c r="FDR836" s="230"/>
      <c r="FDS836" s="230"/>
      <c r="FDT836" s="230"/>
      <c r="FDU836" s="230"/>
      <c r="FDV836" s="230"/>
      <c r="FDW836" s="230"/>
      <c r="FDX836" s="230"/>
      <c r="FDY836" s="230"/>
      <c r="FDZ836" s="230"/>
      <c r="FEA836" s="230"/>
      <c r="FEB836" s="230"/>
      <c r="FEC836" s="230"/>
      <c r="FED836" s="230"/>
      <c r="FEE836" s="230"/>
      <c r="FEF836" s="230"/>
      <c r="FEG836" s="230"/>
      <c r="FEH836" s="230"/>
      <c r="FEI836" s="230"/>
      <c r="FEJ836" s="230"/>
      <c r="FEK836" s="230"/>
      <c r="FEL836" s="230"/>
      <c r="FEM836" s="230"/>
      <c r="FEN836" s="230"/>
      <c r="FEO836" s="230"/>
      <c r="FEP836" s="230"/>
      <c r="FEQ836" s="230"/>
      <c r="FER836" s="230"/>
      <c r="FES836" s="230"/>
      <c r="FET836" s="230"/>
      <c r="FEU836" s="230"/>
      <c r="FEV836" s="230"/>
      <c r="FEW836" s="230"/>
      <c r="FEX836" s="230"/>
      <c r="FEY836" s="230"/>
      <c r="FEZ836" s="230"/>
      <c r="FFA836" s="230"/>
      <c r="FFB836" s="230"/>
      <c r="FFC836" s="230"/>
      <c r="FFD836" s="230"/>
      <c r="FFE836" s="230"/>
      <c r="FFF836" s="230"/>
      <c r="FFG836" s="230"/>
      <c r="FFH836" s="230"/>
      <c r="FFI836" s="230"/>
      <c r="FFJ836" s="230"/>
      <c r="FFK836" s="230"/>
      <c r="FFL836" s="230"/>
      <c r="FFM836" s="230"/>
      <c r="FFN836" s="230"/>
      <c r="FFO836" s="230"/>
      <c r="FFP836" s="230"/>
      <c r="FFQ836" s="230"/>
      <c r="FFR836" s="230"/>
      <c r="FFS836" s="230"/>
      <c r="FFT836" s="230"/>
      <c r="FFU836" s="230"/>
      <c r="FFV836" s="230"/>
      <c r="FFW836" s="230"/>
      <c r="FFX836" s="230"/>
      <c r="FFY836" s="230"/>
      <c r="FFZ836" s="230"/>
      <c r="FGA836" s="230"/>
      <c r="FGB836" s="230"/>
      <c r="FGC836" s="230"/>
      <c r="FGD836" s="230"/>
      <c r="FGE836" s="230"/>
      <c r="FGF836" s="230"/>
      <c r="FGG836" s="230"/>
      <c r="FGH836" s="230"/>
      <c r="FGI836" s="230"/>
      <c r="FGJ836" s="230"/>
      <c r="FGK836" s="230"/>
      <c r="FGL836" s="230"/>
      <c r="FGM836" s="230"/>
      <c r="FGN836" s="230"/>
      <c r="FGO836" s="230"/>
      <c r="FGP836" s="230"/>
      <c r="FGQ836" s="230"/>
      <c r="FGR836" s="230"/>
      <c r="FGS836" s="230"/>
      <c r="FGT836" s="230"/>
      <c r="FGU836" s="230"/>
      <c r="FGV836" s="230"/>
      <c r="FGW836" s="230"/>
      <c r="FGX836" s="230"/>
      <c r="FGY836" s="230"/>
      <c r="FGZ836" s="230"/>
      <c r="FHA836" s="230"/>
      <c r="FHB836" s="230"/>
      <c r="FHC836" s="230"/>
      <c r="FHD836" s="230"/>
      <c r="FHE836" s="230"/>
      <c r="FHF836" s="230"/>
      <c r="FHG836" s="230"/>
      <c r="FHH836" s="230"/>
      <c r="FHI836" s="230"/>
      <c r="FHJ836" s="230"/>
      <c r="FHK836" s="230"/>
      <c r="FHL836" s="230"/>
      <c r="FHM836" s="230"/>
      <c r="FHN836" s="230"/>
      <c r="FHO836" s="230"/>
      <c r="FHP836" s="230"/>
      <c r="FHQ836" s="230"/>
      <c r="FHR836" s="230"/>
      <c r="FHS836" s="230"/>
      <c r="FHT836" s="230"/>
      <c r="FHU836" s="230"/>
      <c r="FHV836" s="230"/>
      <c r="FHW836" s="230"/>
      <c r="FHX836" s="230"/>
      <c r="FHY836" s="230"/>
      <c r="FHZ836" s="230"/>
      <c r="FIA836" s="230"/>
      <c r="FIB836" s="230"/>
      <c r="FIC836" s="230"/>
      <c r="FID836" s="230"/>
      <c r="FIE836" s="230"/>
      <c r="FIF836" s="230"/>
      <c r="FIG836" s="230"/>
      <c r="FIH836" s="230"/>
      <c r="FII836" s="230"/>
      <c r="FIJ836" s="230"/>
      <c r="FIK836" s="230"/>
      <c r="FIL836" s="230"/>
      <c r="FIM836" s="230"/>
      <c r="FIN836" s="230"/>
      <c r="FIO836" s="230"/>
      <c r="FIP836" s="230"/>
      <c r="FIQ836" s="230"/>
      <c r="FIR836" s="230"/>
      <c r="FIS836" s="230"/>
      <c r="FIT836" s="230"/>
      <c r="FIU836" s="230"/>
      <c r="FIV836" s="230"/>
      <c r="FIW836" s="230"/>
      <c r="FIX836" s="230"/>
      <c r="FIY836" s="230"/>
      <c r="FIZ836" s="230"/>
      <c r="FJA836" s="230"/>
      <c r="FJB836" s="230"/>
      <c r="FJC836" s="230"/>
      <c r="FJD836" s="230"/>
      <c r="FJE836" s="230"/>
      <c r="FJF836" s="230"/>
      <c r="FJG836" s="230"/>
      <c r="FJH836" s="230"/>
      <c r="FJI836" s="230"/>
      <c r="FJJ836" s="230"/>
      <c r="FJK836" s="230"/>
      <c r="FJL836" s="230"/>
      <c r="FJM836" s="230"/>
      <c r="FJN836" s="230"/>
      <c r="FJO836" s="230"/>
      <c r="FJP836" s="230"/>
      <c r="FJQ836" s="230"/>
      <c r="FJR836" s="230"/>
      <c r="FJS836" s="230"/>
      <c r="FJT836" s="230"/>
      <c r="FJU836" s="230"/>
      <c r="FJV836" s="230"/>
      <c r="FJW836" s="230"/>
      <c r="FJX836" s="230"/>
      <c r="FJY836" s="230"/>
      <c r="FJZ836" s="230"/>
      <c r="FKA836" s="230"/>
      <c r="FKB836" s="230"/>
      <c r="FKC836" s="230"/>
      <c r="FKD836" s="230"/>
      <c r="FKE836" s="230"/>
      <c r="FKF836" s="230"/>
      <c r="FKG836" s="230"/>
      <c r="FKH836" s="230"/>
      <c r="FKI836" s="230"/>
      <c r="FKJ836" s="230"/>
      <c r="FKK836" s="230"/>
      <c r="FKL836" s="230"/>
      <c r="FKM836" s="230"/>
      <c r="FKN836" s="230"/>
      <c r="FKO836" s="230"/>
      <c r="FKP836" s="230"/>
      <c r="FKQ836" s="230"/>
      <c r="FKR836" s="230"/>
      <c r="FKS836" s="230"/>
      <c r="FKT836" s="230"/>
      <c r="FKU836" s="230"/>
      <c r="FKV836" s="230"/>
      <c r="FKW836" s="230"/>
      <c r="FKX836" s="230"/>
      <c r="FKY836" s="230"/>
      <c r="FKZ836" s="230"/>
      <c r="FLA836" s="230"/>
      <c r="FLB836" s="230"/>
      <c r="FLC836" s="230"/>
      <c r="FLD836" s="230"/>
      <c r="FLE836" s="230"/>
      <c r="FLF836" s="230"/>
      <c r="FLG836" s="230"/>
      <c r="FLH836" s="230"/>
      <c r="FLI836" s="230"/>
      <c r="FLJ836" s="230"/>
      <c r="FLK836" s="230"/>
      <c r="FLL836" s="230"/>
      <c r="FLM836" s="230"/>
      <c r="FLN836" s="230"/>
      <c r="FLO836" s="230"/>
      <c r="FLP836" s="230"/>
      <c r="FLQ836" s="230"/>
      <c r="FLR836" s="230"/>
      <c r="FLS836" s="230"/>
      <c r="FLT836" s="230"/>
      <c r="FLU836" s="230"/>
      <c r="FLV836" s="230"/>
      <c r="FLW836" s="230"/>
      <c r="FLX836" s="230"/>
      <c r="FLY836" s="230"/>
      <c r="FLZ836" s="230"/>
      <c r="FMA836" s="230"/>
      <c r="FMB836" s="230"/>
      <c r="FMC836" s="230"/>
      <c r="FMD836" s="230"/>
      <c r="FME836" s="230"/>
      <c r="FMF836" s="230"/>
      <c r="FMG836" s="230"/>
      <c r="FMH836" s="230"/>
      <c r="FMI836" s="230"/>
      <c r="FMJ836" s="230"/>
      <c r="FMK836" s="230"/>
      <c r="FML836" s="230"/>
      <c r="FMM836" s="230"/>
      <c r="FMN836" s="230"/>
      <c r="FMO836" s="230"/>
      <c r="FMP836" s="230"/>
      <c r="FMQ836" s="230"/>
      <c r="FMR836" s="230"/>
      <c r="FMS836" s="230"/>
      <c r="FMT836" s="230"/>
      <c r="FMU836" s="230"/>
      <c r="FMV836" s="230"/>
      <c r="FMW836" s="230"/>
      <c r="FMX836" s="230"/>
      <c r="FMY836" s="230"/>
      <c r="FMZ836" s="230"/>
      <c r="FNA836" s="230"/>
      <c r="FNB836" s="230"/>
      <c r="FNC836" s="230"/>
      <c r="FND836" s="230"/>
      <c r="FNE836" s="230"/>
      <c r="FNF836" s="230"/>
      <c r="FNG836" s="230"/>
      <c r="FNH836" s="230"/>
      <c r="FNI836" s="230"/>
      <c r="FNJ836" s="230"/>
      <c r="FNK836" s="230"/>
      <c r="FNL836" s="230"/>
      <c r="FNM836" s="230"/>
      <c r="FNN836" s="230"/>
      <c r="FNO836" s="230"/>
      <c r="FNP836" s="230"/>
      <c r="FNQ836" s="230"/>
      <c r="FNR836" s="230"/>
      <c r="FNS836" s="230"/>
      <c r="FNT836" s="230"/>
      <c r="FNU836" s="230"/>
      <c r="FNV836" s="230"/>
      <c r="FNW836" s="230"/>
      <c r="FNX836" s="230"/>
      <c r="FNY836" s="230"/>
      <c r="FNZ836" s="230"/>
      <c r="FOA836" s="230"/>
      <c r="FOB836" s="230"/>
      <c r="FOC836" s="230"/>
      <c r="FOD836" s="230"/>
      <c r="FOE836" s="230"/>
      <c r="FOF836" s="230"/>
      <c r="FOG836" s="230"/>
      <c r="FOH836" s="230"/>
      <c r="FOI836" s="230"/>
      <c r="FOJ836" s="230"/>
      <c r="FOK836" s="230"/>
      <c r="FOL836" s="230"/>
      <c r="FOM836" s="230"/>
      <c r="FON836" s="230"/>
      <c r="FOO836" s="230"/>
      <c r="FOP836" s="230"/>
      <c r="FOQ836" s="230"/>
      <c r="FOR836" s="230"/>
      <c r="FOS836" s="230"/>
      <c r="FOT836" s="230"/>
      <c r="FOU836" s="230"/>
      <c r="FOV836" s="230"/>
      <c r="FOW836" s="230"/>
      <c r="FOX836" s="230"/>
      <c r="FOY836" s="230"/>
      <c r="FOZ836" s="230"/>
      <c r="FPA836" s="230"/>
      <c r="FPB836" s="230"/>
      <c r="FPC836" s="230"/>
      <c r="FPD836" s="230"/>
      <c r="FPE836" s="230"/>
      <c r="FPF836" s="230"/>
      <c r="FPG836" s="230"/>
      <c r="FPH836" s="230"/>
      <c r="FPI836" s="230"/>
      <c r="FPJ836" s="230"/>
      <c r="FPK836" s="230"/>
      <c r="FPL836" s="230"/>
      <c r="FPM836" s="230"/>
      <c r="FPN836" s="230"/>
      <c r="FPO836" s="230"/>
      <c r="FPP836" s="230"/>
      <c r="FPQ836" s="230"/>
      <c r="FPR836" s="230"/>
      <c r="FPS836" s="230"/>
      <c r="FPT836" s="230"/>
      <c r="FPU836" s="230"/>
      <c r="FPV836" s="230"/>
      <c r="FPW836" s="230"/>
      <c r="FPX836" s="230"/>
      <c r="FPY836" s="230"/>
      <c r="FPZ836" s="230"/>
      <c r="FQA836" s="230"/>
      <c r="FQB836" s="230"/>
      <c r="FQC836" s="230"/>
      <c r="FQD836" s="230"/>
      <c r="FQE836" s="230"/>
      <c r="FQF836" s="230"/>
      <c r="FQG836" s="230"/>
      <c r="FQH836" s="230"/>
      <c r="FQI836" s="230"/>
      <c r="FQJ836" s="230"/>
      <c r="FQK836" s="230"/>
      <c r="FQL836" s="230"/>
      <c r="FQM836" s="230"/>
      <c r="FQN836" s="230"/>
      <c r="FQO836" s="230"/>
      <c r="FQP836" s="230"/>
      <c r="FQQ836" s="230"/>
      <c r="FQR836" s="230"/>
      <c r="FQS836" s="230"/>
      <c r="FQT836" s="230"/>
      <c r="FQU836" s="230"/>
      <c r="FQV836" s="230"/>
      <c r="FQW836" s="230"/>
      <c r="FQX836" s="230"/>
      <c r="FQY836" s="230"/>
      <c r="FQZ836" s="230"/>
      <c r="FRA836" s="230"/>
      <c r="FRB836" s="230"/>
      <c r="FRC836" s="230"/>
      <c r="FRD836" s="230"/>
      <c r="FRE836" s="230"/>
      <c r="FRF836" s="230"/>
      <c r="FRG836" s="230"/>
      <c r="FRH836" s="230"/>
      <c r="FRI836" s="230"/>
      <c r="FRJ836" s="230"/>
      <c r="FRK836" s="230"/>
      <c r="FRL836" s="230"/>
      <c r="FRM836" s="230"/>
      <c r="FRN836" s="230"/>
      <c r="FRO836" s="230"/>
      <c r="FRP836" s="230"/>
      <c r="FRQ836" s="230"/>
      <c r="FRR836" s="230"/>
      <c r="FRS836" s="230"/>
      <c r="FRT836" s="230"/>
      <c r="FRU836" s="230"/>
      <c r="FRV836" s="230"/>
      <c r="FRW836" s="230"/>
      <c r="FRX836" s="230"/>
      <c r="FRY836" s="230"/>
      <c r="FRZ836" s="230"/>
      <c r="FSA836" s="230"/>
      <c r="FSB836" s="230"/>
      <c r="FSC836" s="230"/>
      <c r="FSD836" s="230"/>
      <c r="FSE836" s="230"/>
      <c r="FSF836" s="230"/>
      <c r="FSG836" s="230"/>
      <c r="FSH836" s="230"/>
      <c r="FSI836" s="230"/>
      <c r="FSJ836" s="230"/>
      <c r="FSK836" s="230"/>
      <c r="FSL836" s="230"/>
      <c r="FSM836" s="230"/>
      <c r="FSN836" s="230"/>
      <c r="FSO836" s="230"/>
      <c r="FSP836" s="230"/>
      <c r="FSQ836" s="230"/>
      <c r="FSR836" s="230"/>
      <c r="FSS836" s="230"/>
      <c r="FST836" s="230"/>
      <c r="FSU836" s="230"/>
      <c r="FSV836" s="230"/>
      <c r="FSW836" s="230"/>
      <c r="FSX836" s="230"/>
      <c r="FSY836" s="230"/>
      <c r="FSZ836" s="230"/>
      <c r="FTA836" s="230"/>
      <c r="FTB836" s="230"/>
      <c r="FTC836" s="230"/>
      <c r="FTD836" s="230"/>
      <c r="FTE836" s="230"/>
      <c r="FTF836" s="230"/>
      <c r="FTG836" s="230"/>
      <c r="FTH836" s="230"/>
      <c r="FTI836" s="230"/>
      <c r="FTJ836" s="230"/>
      <c r="FTK836" s="230"/>
      <c r="FTL836" s="230"/>
      <c r="FTM836" s="230"/>
      <c r="FTN836" s="230"/>
      <c r="FTO836" s="230"/>
      <c r="FTP836" s="230"/>
      <c r="FTQ836" s="230"/>
      <c r="FTR836" s="230"/>
      <c r="FTS836" s="230"/>
      <c r="FTT836" s="230"/>
      <c r="FTU836" s="230"/>
      <c r="FTV836" s="230"/>
      <c r="FTW836" s="230"/>
      <c r="FTX836" s="230"/>
      <c r="FTY836" s="230"/>
      <c r="FTZ836" s="230"/>
      <c r="FUA836" s="230"/>
      <c r="FUB836" s="230"/>
      <c r="FUC836" s="230"/>
      <c r="FUD836" s="230"/>
      <c r="FUE836" s="230"/>
      <c r="FUF836" s="230"/>
      <c r="FUG836" s="230"/>
      <c r="FUH836" s="230"/>
      <c r="FUI836" s="230"/>
      <c r="FUJ836" s="230"/>
      <c r="FUK836" s="230"/>
      <c r="FUL836" s="230"/>
      <c r="FUM836" s="230"/>
      <c r="FUN836" s="230"/>
      <c r="FUO836" s="230"/>
      <c r="FUP836" s="230"/>
      <c r="FUQ836" s="230"/>
      <c r="FUR836" s="230"/>
      <c r="FUS836" s="230"/>
      <c r="FUT836" s="230"/>
      <c r="FUU836" s="230"/>
      <c r="FUV836" s="230"/>
      <c r="FUW836" s="230"/>
      <c r="FUX836" s="230"/>
      <c r="FUY836" s="230"/>
      <c r="FUZ836" s="230"/>
      <c r="FVA836" s="230"/>
      <c r="FVB836" s="230"/>
      <c r="FVC836" s="230"/>
      <c r="FVD836" s="230"/>
      <c r="FVE836" s="230"/>
      <c r="FVF836" s="230"/>
      <c r="FVG836" s="230"/>
      <c r="FVH836" s="230"/>
      <c r="FVI836" s="230"/>
      <c r="FVJ836" s="230"/>
      <c r="FVK836" s="230"/>
      <c r="FVL836" s="230"/>
      <c r="FVM836" s="230"/>
      <c r="FVN836" s="230"/>
      <c r="FVO836" s="230"/>
      <c r="FVP836" s="230"/>
      <c r="FVQ836" s="230"/>
      <c r="FVR836" s="230"/>
      <c r="FVS836" s="230"/>
      <c r="FVT836" s="230"/>
      <c r="FVU836" s="230"/>
      <c r="FVV836" s="230"/>
      <c r="FVW836" s="230"/>
      <c r="FVX836" s="230"/>
      <c r="FVY836" s="230"/>
      <c r="FVZ836" s="230"/>
      <c r="FWA836" s="230"/>
      <c r="FWB836" s="230"/>
      <c r="FWC836" s="230"/>
      <c r="FWD836" s="230"/>
      <c r="FWE836" s="230"/>
      <c r="FWF836" s="230"/>
      <c r="FWG836" s="230"/>
      <c r="FWH836" s="230"/>
      <c r="FWI836" s="230"/>
      <c r="FWJ836" s="230"/>
      <c r="FWK836" s="230"/>
      <c r="FWL836" s="230"/>
      <c r="FWM836" s="230"/>
      <c r="FWN836" s="230"/>
      <c r="FWO836" s="230"/>
      <c r="FWP836" s="230"/>
      <c r="FWQ836" s="230"/>
      <c r="FWR836" s="230"/>
      <c r="FWS836" s="230"/>
      <c r="FWT836" s="230"/>
      <c r="FWU836" s="230"/>
      <c r="FWV836" s="230"/>
      <c r="FWW836" s="230"/>
      <c r="FWX836" s="230"/>
      <c r="FWY836" s="230"/>
      <c r="FWZ836" s="230"/>
      <c r="FXA836" s="230"/>
      <c r="FXB836" s="230"/>
      <c r="FXC836" s="230"/>
      <c r="FXD836" s="230"/>
      <c r="FXE836" s="230"/>
      <c r="FXF836" s="230"/>
      <c r="FXG836" s="230"/>
      <c r="FXH836" s="230"/>
      <c r="FXI836" s="230"/>
      <c r="FXJ836" s="230"/>
      <c r="FXK836" s="230"/>
      <c r="FXL836" s="230"/>
      <c r="FXM836" s="230"/>
      <c r="FXN836" s="230"/>
      <c r="FXO836" s="230"/>
      <c r="FXP836" s="230"/>
      <c r="FXQ836" s="230"/>
      <c r="FXR836" s="230"/>
      <c r="FXS836" s="230"/>
      <c r="FXT836" s="230"/>
      <c r="FXU836" s="230"/>
      <c r="FXV836" s="230"/>
      <c r="FXW836" s="230"/>
      <c r="FXX836" s="230"/>
      <c r="FXY836" s="230"/>
      <c r="FXZ836" s="230"/>
      <c r="FYA836" s="230"/>
      <c r="FYB836" s="230"/>
      <c r="FYC836" s="230"/>
      <c r="FYD836" s="230"/>
      <c r="FYE836" s="230"/>
      <c r="FYF836" s="230"/>
      <c r="FYG836" s="230"/>
      <c r="FYH836" s="230"/>
      <c r="FYI836" s="230"/>
      <c r="FYJ836" s="230"/>
      <c r="FYK836" s="230"/>
      <c r="FYL836" s="230"/>
      <c r="FYM836" s="230"/>
      <c r="FYN836" s="230"/>
      <c r="FYO836" s="230"/>
      <c r="FYP836" s="230"/>
      <c r="FYQ836" s="230"/>
      <c r="FYR836" s="230"/>
      <c r="FYS836" s="230"/>
      <c r="FYT836" s="230"/>
      <c r="FYU836" s="230"/>
      <c r="FYV836" s="230"/>
      <c r="FYW836" s="230"/>
      <c r="FYX836" s="230"/>
      <c r="FYY836" s="230"/>
      <c r="FYZ836" s="230"/>
      <c r="FZA836" s="230"/>
      <c r="FZB836" s="230"/>
      <c r="FZC836" s="230"/>
      <c r="FZD836" s="230"/>
      <c r="FZE836" s="230"/>
      <c r="FZF836" s="230"/>
      <c r="FZG836" s="230"/>
      <c r="FZH836" s="230"/>
      <c r="FZI836" s="230"/>
      <c r="FZJ836" s="230"/>
      <c r="FZK836" s="230"/>
      <c r="FZL836" s="230"/>
      <c r="FZM836" s="230"/>
      <c r="FZN836" s="230"/>
      <c r="FZO836" s="230"/>
      <c r="FZP836" s="230"/>
      <c r="FZQ836" s="230"/>
      <c r="FZR836" s="230"/>
      <c r="FZS836" s="230"/>
      <c r="FZT836" s="230"/>
      <c r="FZU836" s="230"/>
      <c r="FZV836" s="230"/>
      <c r="FZW836" s="230"/>
      <c r="FZX836" s="230"/>
      <c r="FZY836" s="230"/>
      <c r="FZZ836" s="230"/>
      <c r="GAA836" s="230"/>
      <c r="GAB836" s="230"/>
      <c r="GAC836" s="230"/>
      <c r="GAD836" s="230"/>
      <c r="GAE836" s="230"/>
      <c r="GAF836" s="230"/>
      <c r="GAG836" s="230"/>
      <c r="GAH836" s="230"/>
      <c r="GAI836" s="230"/>
      <c r="GAJ836" s="230"/>
      <c r="GAK836" s="230"/>
      <c r="GAL836" s="230"/>
      <c r="GAM836" s="230"/>
      <c r="GAN836" s="230"/>
      <c r="GAO836" s="230"/>
      <c r="GAP836" s="230"/>
      <c r="GAQ836" s="230"/>
      <c r="GAR836" s="230"/>
      <c r="GAS836" s="230"/>
      <c r="GAT836" s="230"/>
      <c r="GAU836" s="230"/>
      <c r="GAV836" s="230"/>
      <c r="GAW836" s="230"/>
      <c r="GAX836" s="230"/>
      <c r="GAY836" s="230"/>
      <c r="GAZ836" s="230"/>
      <c r="GBA836" s="230"/>
      <c r="GBB836" s="230"/>
      <c r="GBC836" s="230"/>
      <c r="GBD836" s="230"/>
      <c r="GBE836" s="230"/>
      <c r="GBF836" s="230"/>
      <c r="GBG836" s="230"/>
      <c r="GBH836" s="230"/>
      <c r="GBI836" s="230"/>
      <c r="GBJ836" s="230"/>
      <c r="GBK836" s="230"/>
      <c r="GBL836" s="230"/>
      <c r="GBM836" s="230"/>
      <c r="GBN836" s="230"/>
      <c r="GBO836" s="230"/>
      <c r="GBP836" s="230"/>
      <c r="GBQ836" s="230"/>
      <c r="GBR836" s="230"/>
      <c r="GBS836" s="230"/>
      <c r="GBT836" s="230"/>
      <c r="GBU836" s="230"/>
      <c r="GBV836" s="230"/>
      <c r="GBW836" s="230"/>
      <c r="GBX836" s="230"/>
      <c r="GBY836" s="230"/>
      <c r="GBZ836" s="230"/>
      <c r="GCA836" s="230"/>
      <c r="GCB836" s="230"/>
      <c r="GCC836" s="230"/>
      <c r="GCD836" s="230"/>
      <c r="GCE836" s="230"/>
      <c r="GCF836" s="230"/>
      <c r="GCG836" s="230"/>
      <c r="GCH836" s="230"/>
      <c r="GCI836" s="230"/>
      <c r="GCJ836" s="230"/>
      <c r="GCK836" s="230"/>
      <c r="GCL836" s="230"/>
      <c r="GCM836" s="230"/>
      <c r="GCN836" s="230"/>
      <c r="GCO836" s="230"/>
      <c r="GCP836" s="230"/>
      <c r="GCQ836" s="230"/>
      <c r="GCR836" s="230"/>
      <c r="GCS836" s="230"/>
      <c r="GCT836" s="230"/>
      <c r="GCU836" s="230"/>
      <c r="GCV836" s="230"/>
      <c r="GCW836" s="230"/>
      <c r="GCX836" s="230"/>
      <c r="GCY836" s="230"/>
      <c r="GCZ836" s="230"/>
      <c r="GDA836" s="230"/>
      <c r="GDB836" s="230"/>
      <c r="GDC836" s="230"/>
      <c r="GDD836" s="230"/>
      <c r="GDE836" s="230"/>
      <c r="GDF836" s="230"/>
      <c r="GDG836" s="230"/>
      <c r="GDH836" s="230"/>
      <c r="GDI836" s="230"/>
      <c r="GDJ836" s="230"/>
      <c r="GDK836" s="230"/>
      <c r="GDL836" s="230"/>
      <c r="GDM836" s="230"/>
      <c r="GDN836" s="230"/>
      <c r="GDO836" s="230"/>
      <c r="GDP836" s="230"/>
      <c r="GDQ836" s="230"/>
      <c r="GDR836" s="230"/>
      <c r="GDS836" s="230"/>
      <c r="GDT836" s="230"/>
      <c r="GDU836" s="230"/>
      <c r="GDV836" s="230"/>
      <c r="GDW836" s="230"/>
      <c r="GDX836" s="230"/>
      <c r="GDY836" s="230"/>
      <c r="GDZ836" s="230"/>
      <c r="GEA836" s="230"/>
      <c r="GEB836" s="230"/>
      <c r="GEC836" s="230"/>
      <c r="GED836" s="230"/>
      <c r="GEE836" s="230"/>
      <c r="GEF836" s="230"/>
      <c r="GEG836" s="230"/>
      <c r="GEH836" s="230"/>
      <c r="GEI836" s="230"/>
      <c r="GEJ836" s="230"/>
      <c r="GEK836" s="230"/>
      <c r="GEL836" s="230"/>
      <c r="GEM836" s="230"/>
      <c r="GEN836" s="230"/>
      <c r="GEO836" s="230"/>
      <c r="GEP836" s="230"/>
      <c r="GEQ836" s="230"/>
      <c r="GER836" s="230"/>
      <c r="GES836" s="230"/>
      <c r="GET836" s="230"/>
      <c r="GEU836" s="230"/>
      <c r="GEV836" s="230"/>
      <c r="GEW836" s="230"/>
      <c r="GEX836" s="230"/>
      <c r="GEY836" s="230"/>
      <c r="GEZ836" s="230"/>
      <c r="GFA836" s="230"/>
      <c r="GFB836" s="230"/>
      <c r="GFC836" s="230"/>
      <c r="GFD836" s="230"/>
      <c r="GFE836" s="230"/>
      <c r="GFF836" s="230"/>
      <c r="GFG836" s="230"/>
      <c r="GFH836" s="230"/>
      <c r="GFI836" s="230"/>
      <c r="GFJ836" s="230"/>
      <c r="GFK836" s="230"/>
      <c r="GFL836" s="230"/>
      <c r="GFM836" s="230"/>
      <c r="GFN836" s="230"/>
      <c r="GFO836" s="230"/>
      <c r="GFP836" s="230"/>
      <c r="GFQ836" s="230"/>
      <c r="GFR836" s="230"/>
      <c r="GFS836" s="230"/>
      <c r="GFT836" s="230"/>
      <c r="GFU836" s="230"/>
      <c r="GFV836" s="230"/>
      <c r="GFW836" s="230"/>
      <c r="GFX836" s="230"/>
      <c r="GFY836" s="230"/>
      <c r="GFZ836" s="230"/>
      <c r="GGA836" s="230"/>
      <c r="GGB836" s="230"/>
      <c r="GGC836" s="230"/>
      <c r="GGD836" s="230"/>
      <c r="GGE836" s="230"/>
      <c r="GGF836" s="230"/>
      <c r="GGG836" s="230"/>
      <c r="GGH836" s="230"/>
      <c r="GGI836" s="230"/>
      <c r="GGJ836" s="230"/>
      <c r="GGK836" s="230"/>
      <c r="GGL836" s="230"/>
      <c r="GGM836" s="230"/>
      <c r="GGN836" s="230"/>
      <c r="GGO836" s="230"/>
      <c r="GGP836" s="230"/>
      <c r="GGQ836" s="230"/>
      <c r="GGR836" s="230"/>
      <c r="GGS836" s="230"/>
      <c r="GGT836" s="230"/>
      <c r="GGU836" s="230"/>
      <c r="GGV836" s="230"/>
      <c r="GGW836" s="230"/>
      <c r="GGX836" s="230"/>
      <c r="GGY836" s="230"/>
      <c r="GGZ836" s="230"/>
      <c r="GHA836" s="230"/>
      <c r="GHB836" s="230"/>
      <c r="GHC836" s="230"/>
      <c r="GHD836" s="230"/>
      <c r="GHE836" s="230"/>
      <c r="GHF836" s="230"/>
      <c r="GHG836" s="230"/>
      <c r="GHH836" s="230"/>
      <c r="GHI836" s="230"/>
      <c r="GHJ836" s="230"/>
      <c r="GHK836" s="230"/>
      <c r="GHL836" s="230"/>
      <c r="GHM836" s="230"/>
      <c r="GHN836" s="230"/>
      <c r="GHO836" s="230"/>
      <c r="GHP836" s="230"/>
      <c r="GHQ836" s="230"/>
      <c r="GHR836" s="230"/>
      <c r="GHS836" s="230"/>
      <c r="GHT836" s="230"/>
      <c r="GHU836" s="230"/>
      <c r="GHV836" s="230"/>
      <c r="GHW836" s="230"/>
      <c r="GHX836" s="230"/>
      <c r="GHY836" s="230"/>
      <c r="GHZ836" s="230"/>
      <c r="GIA836" s="230"/>
      <c r="GIB836" s="230"/>
      <c r="GIC836" s="230"/>
      <c r="GID836" s="230"/>
      <c r="GIE836" s="230"/>
      <c r="GIF836" s="230"/>
      <c r="GIG836" s="230"/>
      <c r="GIH836" s="230"/>
      <c r="GII836" s="230"/>
      <c r="GIJ836" s="230"/>
      <c r="GIK836" s="230"/>
      <c r="GIL836" s="230"/>
      <c r="GIM836" s="230"/>
      <c r="GIN836" s="230"/>
      <c r="GIO836" s="230"/>
      <c r="GIP836" s="230"/>
      <c r="GIQ836" s="230"/>
      <c r="GIR836" s="230"/>
      <c r="GIS836" s="230"/>
      <c r="GIT836" s="230"/>
      <c r="GIU836" s="230"/>
      <c r="GIV836" s="230"/>
      <c r="GIW836" s="230"/>
      <c r="GIX836" s="230"/>
      <c r="GIY836" s="230"/>
      <c r="GIZ836" s="230"/>
      <c r="GJA836" s="230"/>
      <c r="GJB836" s="230"/>
      <c r="GJC836" s="230"/>
      <c r="GJD836" s="230"/>
      <c r="GJE836" s="230"/>
      <c r="GJF836" s="230"/>
      <c r="GJG836" s="230"/>
      <c r="GJH836" s="230"/>
      <c r="GJI836" s="230"/>
      <c r="GJJ836" s="230"/>
      <c r="GJK836" s="230"/>
      <c r="GJL836" s="230"/>
      <c r="GJM836" s="230"/>
      <c r="GJN836" s="230"/>
      <c r="GJO836" s="230"/>
      <c r="GJP836" s="230"/>
      <c r="GJQ836" s="230"/>
      <c r="GJR836" s="230"/>
      <c r="GJS836" s="230"/>
      <c r="GJT836" s="230"/>
      <c r="GJU836" s="230"/>
      <c r="GJV836" s="230"/>
      <c r="GJW836" s="230"/>
      <c r="GJX836" s="230"/>
      <c r="GJY836" s="230"/>
      <c r="GJZ836" s="230"/>
      <c r="GKA836" s="230"/>
      <c r="GKB836" s="230"/>
      <c r="GKC836" s="230"/>
      <c r="GKD836" s="230"/>
      <c r="GKE836" s="230"/>
      <c r="GKF836" s="230"/>
      <c r="GKG836" s="230"/>
      <c r="GKH836" s="230"/>
      <c r="GKI836" s="230"/>
      <c r="GKJ836" s="230"/>
      <c r="GKK836" s="230"/>
      <c r="GKL836" s="230"/>
      <c r="GKM836" s="230"/>
      <c r="GKN836" s="230"/>
      <c r="GKO836" s="230"/>
      <c r="GKP836" s="230"/>
      <c r="GKQ836" s="230"/>
      <c r="GKR836" s="230"/>
      <c r="GKS836" s="230"/>
      <c r="GKT836" s="230"/>
      <c r="GKU836" s="230"/>
      <c r="GKV836" s="230"/>
      <c r="GKW836" s="230"/>
      <c r="GKX836" s="230"/>
      <c r="GKY836" s="230"/>
      <c r="GKZ836" s="230"/>
      <c r="GLA836" s="230"/>
      <c r="GLB836" s="230"/>
      <c r="GLC836" s="230"/>
      <c r="GLD836" s="230"/>
      <c r="GLE836" s="230"/>
      <c r="GLF836" s="230"/>
      <c r="GLG836" s="230"/>
      <c r="GLH836" s="230"/>
      <c r="GLI836" s="230"/>
      <c r="GLJ836" s="230"/>
      <c r="GLK836" s="230"/>
      <c r="GLL836" s="230"/>
      <c r="GLM836" s="230"/>
      <c r="GLN836" s="230"/>
      <c r="GLO836" s="230"/>
      <c r="GLP836" s="230"/>
      <c r="GLQ836" s="230"/>
      <c r="GLR836" s="230"/>
      <c r="GLS836" s="230"/>
      <c r="GLT836" s="230"/>
      <c r="GLU836" s="230"/>
      <c r="GLV836" s="230"/>
      <c r="GLW836" s="230"/>
      <c r="GLX836" s="230"/>
      <c r="GLY836" s="230"/>
      <c r="GLZ836" s="230"/>
      <c r="GMA836" s="230"/>
      <c r="GMB836" s="230"/>
      <c r="GMC836" s="230"/>
      <c r="GMD836" s="230"/>
      <c r="GME836" s="230"/>
      <c r="GMF836" s="230"/>
      <c r="GMG836" s="230"/>
      <c r="GMH836" s="230"/>
      <c r="GMI836" s="230"/>
      <c r="GMJ836" s="230"/>
      <c r="GMK836" s="230"/>
      <c r="GML836" s="230"/>
      <c r="GMM836" s="230"/>
      <c r="GMN836" s="230"/>
      <c r="GMO836" s="230"/>
      <c r="GMP836" s="230"/>
      <c r="GMQ836" s="230"/>
      <c r="GMR836" s="230"/>
      <c r="GMS836" s="230"/>
      <c r="GMT836" s="230"/>
      <c r="GMU836" s="230"/>
      <c r="GMV836" s="230"/>
      <c r="GMW836" s="230"/>
      <c r="GMX836" s="230"/>
      <c r="GMY836" s="230"/>
      <c r="GMZ836" s="230"/>
      <c r="GNA836" s="230"/>
      <c r="GNB836" s="230"/>
      <c r="GNC836" s="230"/>
      <c r="GND836" s="230"/>
      <c r="GNE836" s="230"/>
      <c r="GNF836" s="230"/>
      <c r="GNG836" s="230"/>
      <c r="GNH836" s="230"/>
      <c r="GNI836" s="230"/>
      <c r="GNJ836" s="230"/>
      <c r="GNK836" s="230"/>
      <c r="GNL836" s="230"/>
      <c r="GNM836" s="230"/>
      <c r="GNN836" s="230"/>
      <c r="GNO836" s="230"/>
      <c r="GNP836" s="230"/>
      <c r="GNQ836" s="230"/>
      <c r="GNR836" s="230"/>
      <c r="GNS836" s="230"/>
      <c r="GNT836" s="230"/>
      <c r="GNU836" s="230"/>
      <c r="GNV836" s="230"/>
      <c r="GNW836" s="230"/>
      <c r="GNX836" s="230"/>
      <c r="GNY836" s="230"/>
      <c r="GNZ836" s="230"/>
      <c r="GOA836" s="230"/>
      <c r="GOB836" s="230"/>
      <c r="GOC836" s="230"/>
      <c r="GOD836" s="230"/>
      <c r="GOE836" s="230"/>
      <c r="GOF836" s="230"/>
      <c r="GOG836" s="230"/>
      <c r="GOH836" s="230"/>
      <c r="GOI836" s="230"/>
      <c r="GOJ836" s="230"/>
      <c r="GOK836" s="230"/>
      <c r="GOL836" s="230"/>
      <c r="GOM836" s="230"/>
      <c r="GON836" s="230"/>
      <c r="GOO836" s="230"/>
      <c r="GOP836" s="230"/>
      <c r="GOQ836" s="230"/>
      <c r="GOR836" s="230"/>
      <c r="GOS836" s="230"/>
      <c r="GOT836" s="230"/>
      <c r="GOU836" s="230"/>
      <c r="GOV836" s="230"/>
      <c r="GOW836" s="230"/>
      <c r="GOX836" s="230"/>
      <c r="GOY836" s="230"/>
      <c r="GOZ836" s="230"/>
      <c r="GPA836" s="230"/>
      <c r="GPB836" s="230"/>
      <c r="GPC836" s="230"/>
      <c r="GPD836" s="230"/>
      <c r="GPE836" s="230"/>
      <c r="GPF836" s="230"/>
      <c r="GPG836" s="230"/>
      <c r="GPH836" s="230"/>
      <c r="GPI836" s="230"/>
      <c r="GPJ836" s="230"/>
      <c r="GPK836" s="230"/>
      <c r="GPL836" s="230"/>
      <c r="GPM836" s="230"/>
      <c r="GPN836" s="230"/>
      <c r="GPO836" s="230"/>
      <c r="GPP836" s="230"/>
      <c r="GPQ836" s="230"/>
      <c r="GPR836" s="230"/>
      <c r="GPS836" s="230"/>
      <c r="GPT836" s="230"/>
      <c r="GPU836" s="230"/>
      <c r="GPV836" s="230"/>
      <c r="GPW836" s="230"/>
      <c r="GPX836" s="230"/>
      <c r="GPY836" s="230"/>
      <c r="GPZ836" s="230"/>
      <c r="GQA836" s="230"/>
      <c r="GQB836" s="230"/>
      <c r="GQC836" s="230"/>
      <c r="GQD836" s="230"/>
      <c r="GQE836" s="230"/>
      <c r="GQF836" s="230"/>
      <c r="GQG836" s="230"/>
      <c r="GQH836" s="230"/>
      <c r="GQI836" s="230"/>
      <c r="GQJ836" s="230"/>
      <c r="GQK836" s="230"/>
      <c r="GQL836" s="230"/>
      <c r="GQM836" s="230"/>
      <c r="GQN836" s="230"/>
      <c r="GQO836" s="230"/>
      <c r="GQP836" s="230"/>
      <c r="GQQ836" s="230"/>
      <c r="GQR836" s="230"/>
      <c r="GQS836" s="230"/>
      <c r="GQT836" s="230"/>
      <c r="GQU836" s="230"/>
      <c r="GQV836" s="230"/>
      <c r="GQW836" s="230"/>
      <c r="GQX836" s="230"/>
      <c r="GQY836" s="230"/>
      <c r="GQZ836" s="230"/>
      <c r="GRA836" s="230"/>
      <c r="GRB836" s="230"/>
      <c r="GRC836" s="230"/>
      <c r="GRD836" s="230"/>
      <c r="GRE836" s="230"/>
      <c r="GRF836" s="230"/>
      <c r="GRG836" s="230"/>
      <c r="GRH836" s="230"/>
      <c r="GRI836" s="230"/>
      <c r="GRJ836" s="230"/>
      <c r="GRK836" s="230"/>
      <c r="GRL836" s="230"/>
      <c r="GRM836" s="230"/>
      <c r="GRN836" s="230"/>
      <c r="GRO836" s="230"/>
      <c r="GRP836" s="230"/>
      <c r="GRQ836" s="230"/>
      <c r="GRR836" s="230"/>
      <c r="GRS836" s="230"/>
      <c r="GRT836" s="230"/>
      <c r="GRU836" s="230"/>
      <c r="GRV836" s="230"/>
      <c r="GRW836" s="230"/>
      <c r="GRX836" s="230"/>
      <c r="GRY836" s="230"/>
      <c r="GRZ836" s="230"/>
      <c r="GSA836" s="230"/>
      <c r="GSB836" s="230"/>
      <c r="GSC836" s="230"/>
      <c r="GSD836" s="230"/>
      <c r="GSE836" s="230"/>
      <c r="GSF836" s="230"/>
      <c r="GSG836" s="230"/>
      <c r="GSH836" s="230"/>
      <c r="GSI836" s="230"/>
      <c r="GSJ836" s="230"/>
      <c r="GSK836" s="230"/>
      <c r="GSL836" s="230"/>
      <c r="GSM836" s="230"/>
      <c r="GSN836" s="230"/>
      <c r="GSO836" s="230"/>
      <c r="GSP836" s="230"/>
      <c r="GSQ836" s="230"/>
      <c r="GSR836" s="230"/>
      <c r="GSS836" s="230"/>
      <c r="GST836" s="230"/>
      <c r="GSU836" s="230"/>
      <c r="GSV836" s="230"/>
      <c r="GSW836" s="230"/>
      <c r="GSX836" s="230"/>
      <c r="GSY836" s="230"/>
      <c r="GSZ836" s="230"/>
      <c r="GTA836" s="230"/>
      <c r="GTB836" s="230"/>
      <c r="GTC836" s="230"/>
      <c r="GTD836" s="230"/>
      <c r="GTE836" s="230"/>
      <c r="GTF836" s="230"/>
      <c r="GTG836" s="230"/>
      <c r="GTH836" s="230"/>
      <c r="GTI836" s="230"/>
      <c r="GTJ836" s="230"/>
      <c r="GTK836" s="230"/>
      <c r="GTL836" s="230"/>
      <c r="GTM836" s="230"/>
      <c r="GTN836" s="230"/>
      <c r="GTO836" s="230"/>
      <c r="GTP836" s="230"/>
      <c r="GTQ836" s="230"/>
      <c r="GTR836" s="230"/>
      <c r="GTS836" s="230"/>
      <c r="GTT836" s="230"/>
      <c r="GTU836" s="230"/>
      <c r="GTV836" s="230"/>
      <c r="GTW836" s="230"/>
      <c r="GTX836" s="230"/>
      <c r="GTY836" s="230"/>
      <c r="GTZ836" s="230"/>
      <c r="GUA836" s="230"/>
      <c r="GUB836" s="230"/>
      <c r="GUC836" s="230"/>
      <c r="GUD836" s="230"/>
      <c r="GUE836" s="230"/>
      <c r="GUF836" s="230"/>
      <c r="GUG836" s="230"/>
      <c r="GUH836" s="230"/>
      <c r="GUI836" s="230"/>
      <c r="GUJ836" s="230"/>
      <c r="GUK836" s="230"/>
      <c r="GUL836" s="230"/>
      <c r="GUM836" s="230"/>
      <c r="GUN836" s="230"/>
      <c r="GUO836" s="230"/>
      <c r="GUP836" s="230"/>
      <c r="GUQ836" s="230"/>
      <c r="GUR836" s="230"/>
      <c r="GUS836" s="230"/>
      <c r="GUT836" s="230"/>
      <c r="GUU836" s="230"/>
      <c r="GUV836" s="230"/>
      <c r="GUW836" s="230"/>
      <c r="GUX836" s="230"/>
      <c r="GUY836" s="230"/>
      <c r="GUZ836" s="230"/>
      <c r="GVA836" s="230"/>
      <c r="GVB836" s="230"/>
      <c r="GVC836" s="230"/>
      <c r="GVD836" s="230"/>
      <c r="GVE836" s="230"/>
      <c r="GVF836" s="230"/>
      <c r="GVG836" s="230"/>
      <c r="GVH836" s="230"/>
      <c r="GVI836" s="230"/>
      <c r="GVJ836" s="230"/>
      <c r="GVK836" s="230"/>
      <c r="GVL836" s="230"/>
      <c r="GVM836" s="230"/>
      <c r="GVN836" s="230"/>
      <c r="GVO836" s="230"/>
      <c r="GVP836" s="230"/>
      <c r="GVQ836" s="230"/>
      <c r="GVR836" s="230"/>
      <c r="GVS836" s="230"/>
      <c r="GVT836" s="230"/>
      <c r="GVU836" s="230"/>
      <c r="GVV836" s="230"/>
      <c r="GVW836" s="230"/>
      <c r="GVX836" s="230"/>
      <c r="GVY836" s="230"/>
      <c r="GVZ836" s="230"/>
      <c r="GWA836" s="230"/>
      <c r="GWB836" s="230"/>
      <c r="GWC836" s="230"/>
      <c r="GWD836" s="230"/>
      <c r="GWE836" s="230"/>
      <c r="GWF836" s="230"/>
      <c r="GWG836" s="230"/>
      <c r="GWH836" s="230"/>
      <c r="GWI836" s="230"/>
      <c r="GWJ836" s="230"/>
      <c r="GWK836" s="230"/>
      <c r="GWL836" s="230"/>
      <c r="GWM836" s="230"/>
      <c r="GWN836" s="230"/>
      <c r="GWO836" s="230"/>
      <c r="GWP836" s="230"/>
      <c r="GWQ836" s="230"/>
      <c r="GWR836" s="230"/>
      <c r="GWS836" s="230"/>
      <c r="GWT836" s="230"/>
      <c r="GWU836" s="230"/>
      <c r="GWV836" s="230"/>
      <c r="GWW836" s="230"/>
      <c r="GWX836" s="230"/>
      <c r="GWY836" s="230"/>
      <c r="GWZ836" s="230"/>
      <c r="GXA836" s="230"/>
      <c r="GXB836" s="230"/>
      <c r="GXC836" s="230"/>
      <c r="GXD836" s="230"/>
      <c r="GXE836" s="230"/>
      <c r="GXF836" s="230"/>
      <c r="GXG836" s="230"/>
      <c r="GXH836" s="230"/>
      <c r="GXI836" s="230"/>
      <c r="GXJ836" s="230"/>
      <c r="GXK836" s="230"/>
      <c r="GXL836" s="230"/>
      <c r="GXM836" s="230"/>
      <c r="GXN836" s="230"/>
      <c r="GXO836" s="230"/>
      <c r="GXP836" s="230"/>
      <c r="GXQ836" s="230"/>
      <c r="GXR836" s="230"/>
      <c r="GXS836" s="230"/>
      <c r="GXT836" s="230"/>
      <c r="GXU836" s="230"/>
      <c r="GXV836" s="230"/>
      <c r="GXW836" s="230"/>
      <c r="GXX836" s="230"/>
      <c r="GXY836" s="230"/>
      <c r="GXZ836" s="230"/>
      <c r="GYA836" s="230"/>
      <c r="GYB836" s="230"/>
      <c r="GYC836" s="230"/>
      <c r="GYD836" s="230"/>
      <c r="GYE836" s="230"/>
      <c r="GYF836" s="230"/>
      <c r="GYG836" s="230"/>
      <c r="GYH836" s="230"/>
      <c r="GYI836" s="230"/>
      <c r="GYJ836" s="230"/>
      <c r="GYK836" s="230"/>
      <c r="GYL836" s="230"/>
      <c r="GYM836" s="230"/>
      <c r="GYN836" s="230"/>
      <c r="GYO836" s="230"/>
      <c r="GYP836" s="230"/>
      <c r="GYQ836" s="230"/>
      <c r="GYR836" s="230"/>
      <c r="GYS836" s="230"/>
      <c r="GYT836" s="230"/>
      <c r="GYU836" s="230"/>
      <c r="GYV836" s="230"/>
      <c r="GYW836" s="230"/>
      <c r="GYX836" s="230"/>
      <c r="GYY836" s="230"/>
      <c r="GYZ836" s="230"/>
      <c r="GZA836" s="230"/>
      <c r="GZB836" s="230"/>
      <c r="GZC836" s="230"/>
      <c r="GZD836" s="230"/>
      <c r="GZE836" s="230"/>
      <c r="GZF836" s="230"/>
      <c r="GZG836" s="230"/>
      <c r="GZH836" s="230"/>
      <c r="GZI836" s="230"/>
      <c r="GZJ836" s="230"/>
      <c r="GZK836" s="230"/>
      <c r="GZL836" s="230"/>
      <c r="GZM836" s="230"/>
      <c r="GZN836" s="230"/>
      <c r="GZO836" s="230"/>
      <c r="GZP836" s="230"/>
      <c r="GZQ836" s="230"/>
      <c r="GZR836" s="230"/>
      <c r="GZS836" s="230"/>
      <c r="GZT836" s="230"/>
      <c r="GZU836" s="230"/>
      <c r="GZV836" s="230"/>
      <c r="GZW836" s="230"/>
      <c r="GZX836" s="230"/>
      <c r="GZY836" s="230"/>
      <c r="GZZ836" s="230"/>
      <c r="HAA836" s="230"/>
      <c r="HAB836" s="230"/>
      <c r="HAC836" s="230"/>
      <c r="HAD836" s="230"/>
      <c r="HAE836" s="230"/>
      <c r="HAF836" s="230"/>
      <c r="HAG836" s="230"/>
      <c r="HAH836" s="230"/>
      <c r="HAI836" s="230"/>
      <c r="HAJ836" s="230"/>
      <c r="HAK836" s="230"/>
      <c r="HAL836" s="230"/>
      <c r="HAM836" s="230"/>
      <c r="HAN836" s="230"/>
      <c r="HAO836" s="230"/>
      <c r="HAP836" s="230"/>
      <c r="HAQ836" s="230"/>
      <c r="HAR836" s="230"/>
      <c r="HAS836" s="230"/>
      <c r="HAT836" s="230"/>
      <c r="HAU836" s="230"/>
      <c r="HAV836" s="230"/>
      <c r="HAW836" s="230"/>
      <c r="HAX836" s="230"/>
      <c r="HAY836" s="230"/>
      <c r="HAZ836" s="230"/>
      <c r="HBA836" s="230"/>
      <c r="HBB836" s="230"/>
      <c r="HBC836" s="230"/>
      <c r="HBD836" s="230"/>
      <c r="HBE836" s="230"/>
      <c r="HBF836" s="230"/>
      <c r="HBG836" s="230"/>
      <c r="HBH836" s="230"/>
      <c r="HBI836" s="230"/>
      <c r="HBJ836" s="230"/>
      <c r="HBK836" s="230"/>
      <c r="HBL836" s="230"/>
      <c r="HBM836" s="230"/>
      <c r="HBN836" s="230"/>
      <c r="HBO836" s="230"/>
      <c r="HBP836" s="230"/>
      <c r="HBQ836" s="230"/>
      <c r="HBR836" s="230"/>
      <c r="HBS836" s="230"/>
      <c r="HBT836" s="230"/>
      <c r="HBU836" s="230"/>
      <c r="HBV836" s="230"/>
      <c r="HBW836" s="230"/>
      <c r="HBX836" s="230"/>
      <c r="HBY836" s="230"/>
      <c r="HBZ836" s="230"/>
      <c r="HCA836" s="230"/>
      <c r="HCB836" s="230"/>
      <c r="HCC836" s="230"/>
      <c r="HCD836" s="230"/>
      <c r="HCE836" s="230"/>
      <c r="HCF836" s="230"/>
      <c r="HCG836" s="230"/>
      <c r="HCH836" s="230"/>
      <c r="HCI836" s="230"/>
      <c r="HCJ836" s="230"/>
      <c r="HCK836" s="230"/>
      <c r="HCL836" s="230"/>
      <c r="HCM836" s="230"/>
      <c r="HCN836" s="230"/>
      <c r="HCO836" s="230"/>
      <c r="HCP836" s="230"/>
      <c r="HCQ836" s="230"/>
      <c r="HCR836" s="230"/>
      <c r="HCS836" s="230"/>
      <c r="HCT836" s="230"/>
      <c r="HCU836" s="230"/>
      <c r="HCV836" s="230"/>
      <c r="HCW836" s="230"/>
      <c r="HCX836" s="230"/>
      <c r="HCY836" s="230"/>
      <c r="HCZ836" s="230"/>
      <c r="HDA836" s="230"/>
      <c r="HDB836" s="230"/>
      <c r="HDC836" s="230"/>
      <c r="HDD836" s="230"/>
      <c r="HDE836" s="230"/>
      <c r="HDF836" s="230"/>
      <c r="HDG836" s="230"/>
      <c r="HDH836" s="230"/>
      <c r="HDI836" s="230"/>
      <c r="HDJ836" s="230"/>
      <c r="HDK836" s="230"/>
      <c r="HDL836" s="230"/>
      <c r="HDM836" s="230"/>
      <c r="HDN836" s="230"/>
      <c r="HDO836" s="230"/>
      <c r="HDP836" s="230"/>
      <c r="HDQ836" s="230"/>
      <c r="HDR836" s="230"/>
      <c r="HDS836" s="230"/>
      <c r="HDT836" s="230"/>
      <c r="HDU836" s="230"/>
      <c r="HDV836" s="230"/>
      <c r="HDW836" s="230"/>
      <c r="HDX836" s="230"/>
      <c r="HDY836" s="230"/>
      <c r="HDZ836" s="230"/>
      <c r="HEA836" s="230"/>
      <c r="HEB836" s="230"/>
      <c r="HEC836" s="230"/>
      <c r="HED836" s="230"/>
      <c r="HEE836" s="230"/>
      <c r="HEF836" s="230"/>
      <c r="HEG836" s="230"/>
      <c r="HEH836" s="230"/>
      <c r="HEI836" s="230"/>
      <c r="HEJ836" s="230"/>
      <c r="HEK836" s="230"/>
      <c r="HEL836" s="230"/>
      <c r="HEM836" s="230"/>
      <c r="HEN836" s="230"/>
      <c r="HEO836" s="230"/>
      <c r="HEP836" s="230"/>
      <c r="HEQ836" s="230"/>
      <c r="HER836" s="230"/>
      <c r="HES836" s="230"/>
      <c r="HET836" s="230"/>
      <c r="HEU836" s="230"/>
      <c r="HEV836" s="230"/>
      <c r="HEW836" s="230"/>
      <c r="HEX836" s="230"/>
      <c r="HEY836" s="230"/>
      <c r="HEZ836" s="230"/>
      <c r="HFA836" s="230"/>
      <c r="HFB836" s="230"/>
      <c r="HFC836" s="230"/>
      <c r="HFD836" s="230"/>
      <c r="HFE836" s="230"/>
      <c r="HFF836" s="230"/>
      <c r="HFG836" s="230"/>
      <c r="HFH836" s="230"/>
      <c r="HFI836" s="230"/>
      <c r="HFJ836" s="230"/>
      <c r="HFK836" s="230"/>
      <c r="HFL836" s="230"/>
      <c r="HFM836" s="230"/>
      <c r="HFN836" s="230"/>
      <c r="HFO836" s="230"/>
      <c r="HFP836" s="230"/>
      <c r="HFQ836" s="230"/>
      <c r="HFR836" s="230"/>
      <c r="HFS836" s="230"/>
      <c r="HFT836" s="230"/>
      <c r="HFU836" s="230"/>
      <c r="HFV836" s="230"/>
      <c r="HFW836" s="230"/>
      <c r="HFX836" s="230"/>
      <c r="HFY836" s="230"/>
      <c r="HFZ836" s="230"/>
      <c r="HGA836" s="230"/>
      <c r="HGB836" s="230"/>
      <c r="HGC836" s="230"/>
      <c r="HGD836" s="230"/>
      <c r="HGE836" s="230"/>
      <c r="HGF836" s="230"/>
      <c r="HGG836" s="230"/>
      <c r="HGH836" s="230"/>
      <c r="HGI836" s="230"/>
      <c r="HGJ836" s="230"/>
      <c r="HGK836" s="230"/>
      <c r="HGL836" s="230"/>
      <c r="HGM836" s="230"/>
      <c r="HGN836" s="230"/>
      <c r="HGO836" s="230"/>
      <c r="HGP836" s="230"/>
      <c r="HGQ836" s="230"/>
      <c r="HGR836" s="230"/>
      <c r="HGS836" s="230"/>
      <c r="HGT836" s="230"/>
      <c r="HGU836" s="230"/>
      <c r="HGV836" s="230"/>
      <c r="HGW836" s="230"/>
      <c r="HGX836" s="230"/>
      <c r="HGY836" s="230"/>
      <c r="HGZ836" s="230"/>
      <c r="HHA836" s="230"/>
      <c r="HHB836" s="230"/>
      <c r="HHC836" s="230"/>
      <c r="HHD836" s="230"/>
      <c r="HHE836" s="230"/>
      <c r="HHF836" s="230"/>
      <c r="HHG836" s="230"/>
      <c r="HHH836" s="230"/>
      <c r="HHI836" s="230"/>
      <c r="HHJ836" s="230"/>
      <c r="HHK836" s="230"/>
      <c r="HHL836" s="230"/>
      <c r="HHM836" s="230"/>
      <c r="HHN836" s="230"/>
      <c r="HHO836" s="230"/>
      <c r="HHP836" s="230"/>
      <c r="HHQ836" s="230"/>
      <c r="HHR836" s="230"/>
      <c r="HHS836" s="230"/>
      <c r="HHT836" s="230"/>
      <c r="HHU836" s="230"/>
      <c r="HHV836" s="230"/>
      <c r="HHW836" s="230"/>
      <c r="HHX836" s="230"/>
      <c r="HHY836" s="230"/>
      <c r="HHZ836" s="230"/>
      <c r="HIA836" s="230"/>
      <c r="HIB836" s="230"/>
      <c r="HIC836" s="230"/>
      <c r="HID836" s="230"/>
      <c r="HIE836" s="230"/>
      <c r="HIF836" s="230"/>
      <c r="HIG836" s="230"/>
      <c r="HIH836" s="230"/>
      <c r="HII836" s="230"/>
      <c r="HIJ836" s="230"/>
      <c r="HIK836" s="230"/>
      <c r="HIL836" s="230"/>
      <c r="HIM836" s="230"/>
      <c r="HIN836" s="230"/>
      <c r="HIO836" s="230"/>
      <c r="HIP836" s="230"/>
      <c r="HIQ836" s="230"/>
      <c r="HIR836" s="230"/>
      <c r="HIS836" s="230"/>
      <c r="HIT836" s="230"/>
      <c r="HIU836" s="230"/>
      <c r="HIV836" s="230"/>
      <c r="HIW836" s="230"/>
      <c r="HIX836" s="230"/>
      <c r="HIY836" s="230"/>
      <c r="HIZ836" s="230"/>
      <c r="HJA836" s="230"/>
      <c r="HJB836" s="230"/>
      <c r="HJC836" s="230"/>
      <c r="HJD836" s="230"/>
      <c r="HJE836" s="230"/>
      <c r="HJF836" s="230"/>
      <c r="HJG836" s="230"/>
      <c r="HJH836" s="230"/>
      <c r="HJI836" s="230"/>
      <c r="HJJ836" s="230"/>
      <c r="HJK836" s="230"/>
      <c r="HJL836" s="230"/>
      <c r="HJM836" s="230"/>
      <c r="HJN836" s="230"/>
      <c r="HJO836" s="230"/>
      <c r="HJP836" s="230"/>
      <c r="HJQ836" s="230"/>
      <c r="HJR836" s="230"/>
      <c r="HJS836" s="230"/>
      <c r="HJT836" s="230"/>
      <c r="HJU836" s="230"/>
      <c r="HJV836" s="230"/>
      <c r="HJW836" s="230"/>
      <c r="HJX836" s="230"/>
      <c r="HJY836" s="230"/>
      <c r="HJZ836" s="230"/>
      <c r="HKA836" s="230"/>
      <c r="HKB836" s="230"/>
      <c r="HKC836" s="230"/>
      <c r="HKD836" s="230"/>
      <c r="HKE836" s="230"/>
      <c r="HKF836" s="230"/>
      <c r="HKG836" s="230"/>
      <c r="HKH836" s="230"/>
      <c r="HKI836" s="230"/>
      <c r="HKJ836" s="230"/>
      <c r="HKK836" s="230"/>
      <c r="HKL836" s="230"/>
      <c r="HKM836" s="230"/>
      <c r="HKN836" s="230"/>
      <c r="HKO836" s="230"/>
      <c r="HKP836" s="230"/>
      <c r="HKQ836" s="230"/>
      <c r="HKR836" s="230"/>
      <c r="HKS836" s="230"/>
      <c r="HKT836" s="230"/>
      <c r="HKU836" s="230"/>
      <c r="HKV836" s="230"/>
      <c r="HKW836" s="230"/>
      <c r="HKX836" s="230"/>
      <c r="HKY836" s="230"/>
      <c r="HKZ836" s="230"/>
      <c r="HLA836" s="230"/>
      <c r="HLB836" s="230"/>
      <c r="HLC836" s="230"/>
      <c r="HLD836" s="230"/>
      <c r="HLE836" s="230"/>
      <c r="HLF836" s="230"/>
      <c r="HLG836" s="230"/>
      <c r="HLH836" s="230"/>
      <c r="HLI836" s="230"/>
      <c r="HLJ836" s="230"/>
      <c r="HLK836" s="230"/>
      <c r="HLL836" s="230"/>
      <c r="HLM836" s="230"/>
      <c r="HLN836" s="230"/>
      <c r="HLO836" s="230"/>
      <c r="HLP836" s="230"/>
      <c r="HLQ836" s="230"/>
      <c r="HLR836" s="230"/>
      <c r="HLS836" s="230"/>
      <c r="HLT836" s="230"/>
      <c r="HLU836" s="230"/>
      <c r="HLV836" s="230"/>
      <c r="HLW836" s="230"/>
      <c r="HLX836" s="230"/>
      <c r="HLY836" s="230"/>
      <c r="HLZ836" s="230"/>
      <c r="HMA836" s="230"/>
      <c r="HMB836" s="230"/>
      <c r="HMC836" s="230"/>
      <c r="HMD836" s="230"/>
      <c r="HME836" s="230"/>
      <c r="HMF836" s="230"/>
      <c r="HMG836" s="230"/>
      <c r="HMH836" s="230"/>
      <c r="HMI836" s="230"/>
      <c r="HMJ836" s="230"/>
      <c r="HMK836" s="230"/>
      <c r="HML836" s="230"/>
      <c r="HMM836" s="230"/>
      <c r="HMN836" s="230"/>
      <c r="HMO836" s="230"/>
      <c r="HMP836" s="230"/>
      <c r="HMQ836" s="230"/>
      <c r="HMR836" s="230"/>
      <c r="HMS836" s="230"/>
      <c r="HMT836" s="230"/>
      <c r="HMU836" s="230"/>
      <c r="HMV836" s="230"/>
      <c r="HMW836" s="230"/>
      <c r="HMX836" s="230"/>
      <c r="HMY836" s="230"/>
      <c r="HMZ836" s="230"/>
      <c r="HNA836" s="230"/>
      <c r="HNB836" s="230"/>
      <c r="HNC836" s="230"/>
      <c r="HND836" s="230"/>
      <c r="HNE836" s="230"/>
      <c r="HNF836" s="230"/>
      <c r="HNG836" s="230"/>
      <c r="HNH836" s="230"/>
      <c r="HNI836" s="230"/>
      <c r="HNJ836" s="230"/>
      <c r="HNK836" s="230"/>
      <c r="HNL836" s="230"/>
      <c r="HNM836" s="230"/>
      <c r="HNN836" s="230"/>
      <c r="HNO836" s="230"/>
      <c r="HNP836" s="230"/>
      <c r="HNQ836" s="230"/>
      <c r="HNR836" s="230"/>
      <c r="HNS836" s="230"/>
      <c r="HNT836" s="230"/>
      <c r="HNU836" s="230"/>
      <c r="HNV836" s="230"/>
      <c r="HNW836" s="230"/>
      <c r="HNX836" s="230"/>
      <c r="HNY836" s="230"/>
      <c r="HNZ836" s="230"/>
      <c r="HOA836" s="230"/>
      <c r="HOB836" s="230"/>
      <c r="HOC836" s="230"/>
      <c r="HOD836" s="230"/>
      <c r="HOE836" s="230"/>
      <c r="HOF836" s="230"/>
      <c r="HOG836" s="230"/>
      <c r="HOH836" s="230"/>
      <c r="HOI836" s="230"/>
      <c r="HOJ836" s="230"/>
      <c r="HOK836" s="230"/>
      <c r="HOL836" s="230"/>
      <c r="HOM836" s="230"/>
      <c r="HON836" s="230"/>
      <c r="HOO836" s="230"/>
      <c r="HOP836" s="230"/>
      <c r="HOQ836" s="230"/>
      <c r="HOR836" s="230"/>
      <c r="HOS836" s="230"/>
      <c r="HOT836" s="230"/>
      <c r="HOU836" s="230"/>
      <c r="HOV836" s="230"/>
      <c r="HOW836" s="230"/>
      <c r="HOX836" s="230"/>
      <c r="HOY836" s="230"/>
      <c r="HOZ836" s="230"/>
      <c r="HPA836" s="230"/>
      <c r="HPB836" s="230"/>
      <c r="HPC836" s="230"/>
      <c r="HPD836" s="230"/>
      <c r="HPE836" s="230"/>
      <c r="HPF836" s="230"/>
      <c r="HPG836" s="230"/>
      <c r="HPH836" s="230"/>
      <c r="HPI836" s="230"/>
      <c r="HPJ836" s="230"/>
      <c r="HPK836" s="230"/>
      <c r="HPL836" s="230"/>
      <c r="HPM836" s="230"/>
      <c r="HPN836" s="230"/>
      <c r="HPO836" s="230"/>
      <c r="HPP836" s="230"/>
      <c r="HPQ836" s="230"/>
      <c r="HPR836" s="230"/>
      <c r="HPS836" s="230"/>
      <c r="HPT836" s="230"/>
      <c r="HPU836" s="230"/>
      <c r="HPV836" s="230"/>
      <c r="HPW836" s="230"/>
      <c r="HPX836" s="230"/>
      <c r="HPY836" s="230"/>
      <c r="HPZ836" s="230"/>
      <c r="HQA836" s="230"/>
      <c r="HQB836" s="230"/>
      <c r="HQC836" s="230"/>
      <c r="HQD836" s="230"/>
      <c r="HQE836" s="230"/>
      <c r="HQF836" s="230"/>
      <c r="HQG836" s="230"/>
      <c r="HQH836" s="230"/>
      <c r="HQI836" s="230"/>
      <c r="HQJ836" s="230"/>
      <c r="HQK836" s="230"/>
      <c r="HQL836" s="230"/>
      <c r="HQM836" s="230"/>
      <c r="HQN836" s="230"/>
      <c r="HQO836" s="230"/>
      <c r="HQP836" s="230"/>
      <c r="HQQ836" s="230"/>
      <c r="HQR836" s="230"/>
      <c r="HQS836" s="230"/>
      <c r="HQT836" s="230"/>
      <c r="HQU836" s="230"/>
      <c r="HQV836" s="230"/>
      <c r="HQW836" s="230"/>
      <c r="HQX836" s="230"/>
      <c r="HQY836" s="230"/>
      <c r="HQZ836" s="230"/>
      <c r="HRA836" s="230"/>
      <c r="HRB836" s="230"/>
      <c r="HRC836" s="230"/>
      <c r="HRD836" s="230"/>
      <c r="HRE836" s="230"/>
      <c r="HRF836" s="230"/>
      <c r="HRG836" s="230"/>
      <c r="HRH836" s="230"/>
      <c r="HRI836" s="230"/>
      <c r="HRJ836" s="230"/>
      <c r="HRK836" s="230"/>
      <c r="HRL836" s="230"/>
      <c r="HRM836" s="230"/>
      <c r="HRN836" s="230"/>
      <c r="HRO836" s="230"/>
      <c r="HRP836" s="230"/>
      <c r="HRQ836" s="230"/>
      <c r="HRR836" s="230"/>
      <c r="HRS836" s="230"/>
      <c r="HRT836" s="230"/>
      <c r="HRU836" s="230"/>
      <c r="HRV836" s="230"/>
      <c r="HRW836" s="230"/>
      <c r="HRX836" s="230"/>
      <c r="HRY836" s="230"/>
      <c r="HRZ836" s="230"/>
      <c r="HSA836" s="230"/>
      <c r="HSB836" s="230"/>
      <c r="HSC836" s="230"/>
      <c r="HSD836" s="230"/>
      <c r="HSE836" s="230"/>
      <c r="HSF836" s="230"/>
      <c r="HSG836" s="230"/>
      <c r="HSH836" s="230"/>
      <c r="HSI836" s="230"/>
      <c r="HSJ836" s="230"/>
      <c r="HSK836" s="230"/>
      <c r="HSL836" s="230"/>
      <c r="HSM836" s="230"/>
      <c r="HSN836" s="230"/>
      <c r="HSO836" s="230"/>
      <c r="HSP836" s="230"/>
      <c r="HSQ836" s="230"/>
      <c r="HSR836" s="230"/>
      <c r="HSS836" s="230"/>
      <c r="HST836" s="230"/>
      <c r="HSU836" s="230"/>
      <c r="HSV836" s="230"/>
      <c r="HSW836" s="230"/>
      <c r="HSX836" s="230"/>
      <c r="HSY836" s="230"/>
      <c r="HSZ836" s="230"/>
      <c r="HTA836" s="230"/>
      <c r="HTB836" s="230"/>
      <c r="HTC836" s="230"/>
      <c r="HTD836" s="230"/>
      <c r="HTE836" s="230"/>
      <c r="HTF836" s="230"/>
      <c r="HTG836" s="230"/>
      <c r="HTH836" s="230"/>
      <c r="HTI836" s="230"/>
      <c r="HTJ836" s="230"/>
      <c r="HTK836" s="230"/>
      <c r="HTL836" s="230"/>
      <c r="HTM836" s="230"/>
      <c r="HTN836" s="230"/>
      <c r="HTO836" s="230"/>
      <c r="HTP836" s="230"/>
      <c r="HTQ836" s="230"/>
      <c r="HTR836" s="230"/>
      <c r="HTS836" s="230"/>
      <c r="HTT836" s="230"/>
      <c r="HTU836" s="230"/>
      <c r="HTV836" s="230"/>
      <c r="HTW836" s="230"/>
      <c r="HTX836" s="230"/>
      <c r="HTY836" s="230"/>
      <c r="HTZ836" s="230"/>
      <c r="HUA836" s="230"/>
      <c r="HUB836" s="230"/>
      <c r="HUC836" s="230"/>
      <c r="HUD836" s="230"/>
      <c r="HUE836" s="230"/>
      <c r="HUF836" s="230"/>
      <c r="HUG836" s="230"/>
      <c r="HUH836" s="230"/>
      <c r="HUI836" s="230"/>
      <c r="HUJ836" s="230"/>
      <c r="HUK836" s="230"/>
      <c r="HUL836" s="230"/>
      <c r="HUM836" s="230"/>
      <c r="HUN836" s="230"/>
      <c r="HUO836" s="230"/>
      <c r="HUP836" s="230"/>
      <c r="HUQ836" s="230"/>
      <c r="HUR836" s="230"/>
      <c r="HUS836" s="230"/>
      <c r="HUT836" s="230"/>
      <c r="HUU836" s="230"/>
      <c r="HUV836" s="230"/>
      <c r="HUW836" s="230"/>
      <c r="HUX836" s="230"/>
      <c r="HUY836" s="230"/>
      <c r="HUZ836" s="230"/>
      <c r="HVA836" s="230"/>
      <c r="HVB836" s="230"/>
      <c r="HVC836" s="230"/>
      <c r="HVD836" s="230"/>
      <c r="HVE836" s="230"/>
      <c r="HVF836" s="230"/>
      <c r="HVG836" s="230"/>
      <c r="HVH836" s="230"/>
      <c r="HVI836" s="230"/>
      <c r="HVJ836" s="230"/>
      <c r="HVK836" s="230"/>
      <c r="HVL836" s="230"/>
      <c r="HVM836" s="230"/>
      <c r="HVN836" s="230"/>
      <c r="HVO836" s="230"/>
      <c r="HVP836" s="230"/>
      <c r="HVQ836" s="230"/>
      <c r="HVR836" s="230"/>
      <c r="HVS836" s="230"/>
      <c r="HVT836" s="230"/>
      <c r="HVU836" s="230"/>
      <c r="HVV836" s="230"/>
      <c r="HVW836" s="230"/>
      <c r="HVX836" s="230"/>
      <c r="HVY836" s="230"/>
      <c r="HVZ836" s="230"/>
      <c r="HWA836" s="230"/>
      <c r="HWB836" s="230"/>
      <c r="HWC836" s="230"/>
      <c r="HWD836" s="230"/>
      <c r="HWE836" s="230"/>
      <c r="HWF836" s="230"/>
      <c r="HWG836" s="230"/>
      <c r="HWH836" s="230"/>
      <c r="HWI836" s="230"/>
      <c r="HWJ836" s="230"/>
      <c r="HWK836" s="230"/>
      <c r="HWL836" s="230"/>
      <c r="HWM836" s="230"/>
      <c r="HWN836" s="230"/>
      <c r="HWO836" s="230"/>
      <c r="HWP836" s="230"/>
      <c r="HWQ836" s="230"/>
      <c r="HWR836" s="230"/>
      <c r="HWS836" s="230"/>
      <c r="HWT836" s="230"/>
      <c r="HWU836" s="230"/>
      <c r="HWV836" s="230"/>
      <c r="HWW836" s="230"/>
      <c r="HWX836" s="230"/>
      <c r="HWY836" s="230"/>
      <c r="HWZ836" s="230"/>
      <c r="HXA836" s="230"/>
      <c r="HXB836" s="230"/>
      <c r="HXC836" s="230"/>
      <c r="HXD836" s="230"/>
      <c r="HXE836" s="230"/>
      <c r="HXF836" s="230"/>
      <c r="HXG836" s="230"/>
      <c r="HXH836" s="230"/>
      <c r="HXI836" s="230"/>
      <c r="HXJ836" s="230"/>
      <c r="HXK836" s="230"/>
      <c r="HXL836" s="230"/>
      <c r="HXM836" s="230"/>
      <c r="HXN836" s="230"/>
      <c r="HXO836" s="230"/>
      <c r="HXP836" s="230"/>
      <c r="HXQ836" s="230"/>
      <c r="HXR836" s="230"/>
      <c r="HXS836" s="230"/>
      <c r="HXT836" s="230"/>
      <c r="HXU836" s="230"/>
      <c r="HXV836" s="230"/>
      <c r="HXW836" s="230"/>
      <c r="HXX836" s="230"/>
      <c r="HXY836" s="230"/>
      <c r="HXZ836" s="230"/>
      <c r="HYA836" s="230"/>
      <c r="HYB836" s="230"/>
      <c r="HYC836" s="230"/>
      <c r="HYD836" s="230"/>
      <c r="HYE836" s="230"/>
      <c r="HYF836" s="230"/>
      <c r="HYG836" s="230"/>
      <c r="HYH836" s="230"/>
      <c r="HYI836" s="230"/>
      <c r="HYJ836" s="230"/>
      <c r="HYK836" s="230"/>
      <c r="HYL836" s="230"/>
      <c r="HYM836" s="230"/>
      <c r="HYN836" s="230"/>
      <c r="HYO836" s="230"/>
      <c r="HYP836" s="230"/>
      <c r="HYQ836" s="230"/>
      <c r="HYR836" s="230"/>
      <c r="HYS836" s="230"/>
      <c r="HYT836" s="230"/>
      <c r="HYU836" s="230"/>
      <c r="HYV836" s="230"/>
      <c r="HYW836" s="230"/>
      <c r="HYX836" s="230"/>
      <c r="HYY836" s="230"/>
      <c r="HYZ836" s="230"/>
      <c r="HZA836" s="230"/>
      <c r="HZB836" s="230"/>
      <c r="HZC836" s="230"/>
      <c r="HZD836" s="230"/>
      <c r="HZE836" s="230"/>
      <c r="HZF836" s="230"/>
      <c r="HZG836" s="230"/>
      <c r="HZH836" s="230"/>
      <c r="HZI836" s="230"/>
      <c r="HZJ836" s="230"/>
      <c r="HZK836" s="230"/>
      <c r="HZL836" s="230"/>
      <c r="HZM836" s="230"/>
      <c r="HZN836" s="230"/>
      <c r="HZO836" s="230"/>
      <c r="HZP836" s="230"/>
      <c r="HZQ836" s="230"/>
      <c r="HZR836" s="230"/>
      <c r="HZS836" s="230"/>
      <c r="HZT836" s="230"/>
      <c r="HZU836" s="230"/>
      <c r="HZV836" s="230"/>
      <c r="HZW836" s="230"/>
      <c r="HZX836" s="230"/>
      <c r="HZY836" s="230"/>
      <c r="HZZ836" s="230"/>
      <c r="IAA836" s="230"/>
      <c r="IAB836" s="230"/>
      <c r="IAC836" s="230"/>
      <c r="IAD836" s="230"/>
      <c r="IAE836" s="230"/>
      <c r="IAF836" s="230"/>
      <c r="IAG836" s="230"/>
      <c r="IAH836" s="230"/>
      <c r="IAI836" s="230"/>
      <c r="IAJ836" s="230"/>
      <c r="IAK836" s="230"/>
      <c r="IAL836" s="230"/>
      <c r="IAM836" s="230"/>
      <c r="IAN836" s="230"/>
      <c r="IAO836" s="230"/>
      <c r="IAP836" s="230"/>
      <c r="IAQ836" s="230"/>
      <c r="IAR836" s="230"/>
      <c r="IAS836" s="230"/>
      <c r="IAT836" s="230"/>
      <c r="IAU836" s="230"/>
      <c r="IAV836" s="230"/>
      <c r="IAW836" s="230"/>
      <c r="IAX836" s="230"/>
      <c r="IAY836" s="230"/>
      <c r="IAZ836" s="230"/>
      <c r="IBA836" s="230"/>
      <c r="IBB836" s="230"/>
      <c r="IBC836" s="230"/>
      <c r="IBD836" s="230"/>
      <c r="IBE836" s="230"/>
      <c r="IBF836" s="230"/>
      <c r="IBG836" s="230"/>
      <c r="IBH836" s="230"/>
      <c r="IBI836" s="230"/>
      <c r="IBJ836" s="230"/>
      <c r="IBK836" s="230"/>
      <c r="IBL836" s="230"/>
      <c r="IBM836" s="230"/>
      <c r="IBN836" s="230"/>
      <c r="IBO836" s="230"/>
      <c r="IBP836" s="230"/>
      <c r="IBQ836" s="230"/>
      <c r="IBR836" s="230"/>
      <c r="IBS836" s="230"/>
      <c r="IBT836" s="230"/>
      <c r="IBU836" s="230"/>
      <c r="IBV836" s="230"/>
      <c r="IBW836" s="230"/>
      <c r="IBX836" s="230"/>
      <c r="IBY836" s="230"/>
      <c r="IBZ836" s="230"/>
      <c r="ICA836" s="230"/>
      <c r="ICB836" s="230"/>
      <c r="ICC836" s="230"/>
      <c r="ICD836" s="230"/>
      <c r="ICE836" s="230"/>
      <c r="ICF836" s="230"/>
      <c r="ICG836" s="230"/>
      <c r="ICH836" s="230"/>
      <c r="ICI836" s="230"/>
      <c r="ICJ836" s="230"/>
      <c r="ICK836" s="230"/>
      <c r="ICL836" s="230"/>
      <c r="ICM836" s="230"/>
      <c r="ICN836" s="230"/>
      <c r="ICO836" s="230"/>
      <c r="ICP836" s="230"/>
      <c r="ICQ836" s="230"/>
      <c r="ICR836" s="230"/>
      <c r="ICS836" s="230"/>
      <c r="ICT836" s="230"/>
      <c r="ICU836" s="230"/>
      <c r="ICV836" s="230"/>
      <c r="ICW836" s="230"/>
      <c r="ICX836" s="230"/>
      <c r="ICY836" s="230"/>
      <c r="ICZ836" s="230"/>
      <c r="IDA836" s="230"/>
      <c r="IDB836" s="230"/>
      <c r="IDC836" s="230"/>
      <c r="IDD836" s="230"/>
      <c r="IDE836" s="230"/>
      <c r="IDF836" s="230"/>
      <c r="IDG836" s="230"/>
      <c r="IDH836" s="230"/>
      <c r="IDI836" s="230"/>
      <c r="IDJ836" s="230"/>
      <c r="IDK836" s="230"/>
      <c r="IDL836" s="230"/>
      <c r="IDM836" s="230"/>
      <c r="IDN836" s="230"/>
      <c r="IDO836" s="230"/>
      <c r="IDP836" s="230"/>
      <c r="IDQ836" s="230"/>
      <c r="IDR836" s="230"/>
      <c r="IDS836" s="230"/>
      <c r="IDT836" s="230"/>
      <c r="IDU836" s="230"/>
      <c r="IDV836" s="230"/>
      <c r="IDW836" s="230"/>
      <c r="IDX836" s="230"/>
      <c r="IDY836" s="230"/>
      <c r="IDZ836" s="230"/>
      <c r="IEA836" s="230"/>
      <c r="IEB836" s="230"/>
      <c r="IEC836" s="230"/>
      <c r="IED836" s="230"/>
      <c r="IEE836" s="230"/>
      <c r="IEF836" s="230"/>
      <c r="IEG836" s="230"/>
      <c r="IEH836" s="230"/>
      <c r="IEI836" s="230"/>
      <c r="IEJ836" s="230"/>
      <c r="IEK836" s="230"/>
      <c r="IEL836" s="230"/>
      <c r="IEM836" s="230"/>
      <c r="IEN836" s="230"/>
      <c r="IEO836" s="230"/>
      <c r="IEP836" s="230"/>
      <c r="IEQ836" s="230"/>
      <c r="IER836" s="230"/>
      <c r="IES836" s="230"/>
      <c r="IET836" s="230"/>
      <c r="IEU836" s="230"/>
      <c r="IEV836" s="230"/>
      <c r="IEW836" s="230"/>
      <c r="IEX836" s="230"/>
      <c r="IEY836" s="230"/>
      <c r="IEZ836" s="230"/>
      <c r="IFA836" s="230"/>
      <c r="IFB836" s="230"/>
      <c r="IFC836" s="230"/>
      <c r="IFD836" s="230"/>
      <c r="IFE836" s="230"/>
      <c r="IFF836" s="230"/>
      <c r="IFG836" s="230"/>
      <c r="IFH836" s="230"/>
      <c r="IFI836" s="230"/>
      <c r="IFJ836" s="230"/>
      <c r="IFK836" s="230"/>
      <c r="IFL836" s="230"/>
      <c r="IFM836" s="230"/>
      <c r="IFN836" s="230"/>
      <c r="IFO836" s="230"/>
      <c r="IFP836" s="230"/>
      <c r="IFQ836" s="230"/>
      <c r="IFR836" s="230"/>
      <c r="IFS836" s="230"/>
      <c r="IFT836" s="230"/>
      <c r="IFU836" s="230"/>
      <c r="IFV836" s="230"/>
      <c r="IFW836" s="230"/>
      <c r="IFX836" s="230"/>
      <c r="IFY836" s="230"/>
      <c r="IFZ836" s="230"/>
      <c r="IGA836" s="230"/>
      <c r="IGB836" s="230"/>
      <c r="IGC836" s="230"/>
      <c r="IGD836" s="230"/>
      <c r="IGE836" s="230"/>
      <c r="IGF836" s="230"/>
      <c r="IGG836" s="230"/>
      <c r="IGH836" s="230"/>
      <c r="IGI836" s="230"/>
      <c r="IGJ836" s="230"/>
      <c r="IGK836" s="230"/>
      <c r="IGL836" s="230"/>
      <c r="IGM836" s="230"/>
      <c r="IGN836" s="230"/>
      <c r="IGO836" s="230"/>
      <c r="IGP836" s="230"/>
      <c r="IGQ836" s="230"/>
      <c r="IGR836" s="230"/>
      <c r="IGS836" s="230"/>
      <c r="IGT836" s="230"/>
      <c r="IGU836" s="230"/>
      <c r="IGV836" s="230"/>
      <c r="IGW836" s="230"/>
      <c r="IGX836" s="230"/>
      <c r="IGY836" s="230"/>
      <c r="IGZ836" s="230"/>
      <c r="IHA836" s="230"/>
      <c r="IHB836" s="230"/>
      <c r="IHC836" s="230"/>
      <c r="IHD836" s="230"/>
      <c r="IHE836" s="230"/>
      <c r="IHF836" s="230"/>
      <c r="IHG836" s="230"/>
      <c r="IHH836" s="230"/>
      <c r="IHI836" s="230"/>
      <c r="IHJ836" s="230"/>
      <c r="IHK836" s="230"/>
      <c r="IHL836" s="230"/>
      <c r="IHM836" s="230"/>
      <c r="IHN836" s="230"/>
      <c r="IHO836" s="230"/>
      <c r="IHP836" s="230"/>
      <c r="IHQ836" s="230"/>
      <c r="IHR836" s="230"/>
      <c r="IHS836" s="230"/>
      <c r="IHT836" s="230"/>
      <c r="IHU836" s="230"/>
      <c r="IHV836" s="230"/>
      <c r="IHW836" s="230"/>
      <c r="IHX836" s="230"/>
      <c r="IHY836" s="230"/>
      <c r="IHZ836" s="230"/>
      <c r="IIA836" s="230"/>
      <c r="IIB836" s="230"/>
      <c r="IIC836" s="230"/>
      <c r="IID836" s="230"/>
      <c r="IIE836" s="230"/>
      <c r="IIF836" s="230"/>
      <c r="IIG836" s="230"/>
      <c r="IIH836" s="230"/>
      <c r="III836" s="230"/>
      <c r="IIJ836" s="230"/>
      <c r="IIK836" s="230"/>
      <c r="IIL836" s="230"/>
      <c r="IIM836" s="230"/>
      <c r="IIN836" s="230"/>
      <c r="IIO836" s="230"/>
      <c r="IIP836" s="230"/>
      <c r="IIQ836" s="230"/>
      <c r="IIR836" s="230"/>
      <c r="IIS836" s="230"/>
      <c r="IIT836" s="230"/>
      <c r="IIU836" s="230"/>
      <c r="IIV836" s="230"/>
      <c r="IIW836" s="230"/>
      <c r="IIX836" s="230"/>
      <c r="IIY836" s="230"/>
      <c r="IIZ836" s="230"/>
      <c r="IJA836" s="230"/>
      <c r="IJB836" s="230"/>
      <c r="IJC836" s="230"/>
      <c r="IJD836" s="230"/>
      <c r="IJE836" s="230"/>
      <c r="IJF836" s="230"/>
      <c r="IJG836" s="230"/>
      <c r="IJH836" s="230"/>
      <c r="IJI836" s="230"/>
      <c r="IJJ836" s="230"/>
      <c r="IJK836" s="230"/>
      <c r="IJL836" s="230"/>
      <c r="IJM836" s="230"/>
      <c r="IJN836" s="230"/>
      <c r="IJO836" s="230"/>
      <c r="IJP836" s="230"/>
      <c r="IJQ836" s="230"/>
      <c r="IJR836" s="230"/>
      <c r="IJS836" s="230"/>
      <c r="IJT836" s="230"/>
      <c r="IJU836" s="230"/>
      <c r="IJV836" s="230"/>
      <c r="IJW836" s="230"/>
      <c r="IJX836" s="230"/>
      <c r="IJY836" s="230"/>
      <c r="IJZ836" s="230"/>
      <c r="IKA836" s="230"/>
      <c r="IKB836" s="230"/>
      <c r="IKC836" s="230"/>
      <c r="IKD836" s="230"/>
      <c r="IKE836" s="230"/>
      <c r="IKF836" s="230"/>
      <c r="IKG836" s="230"/>
      <c r="IKH836" s="230"/>
      <c r="IKI836" s="230"/>
      <c r="IKJ836" s="230"/>
      <c r="IKK836" s="230"/>
      <c r="IKL836" s="230"/>
      <c r="IKM836" s="230"/>
      <c r="IKN836" s="230"/>
      <c r="IKO836" s="230"/>
      <c r="IKP836" s="230"/>
      <c r="IKQ836" s="230"/>
      <c r="IKR836" s="230"/>
      <c r="IKS836" s="230"/>
      <c r="IKT836" s="230"/>
      <c r="IKU836" s="230"/>
      <c r="IKV836" s="230"/>
      <c r="IKW836" s="230"/>
      <c r="IKX836" s="230"/>
      <c r="IKY836" s="230"/>
      <c r="IKZ836" s="230"/>
      <c r="ILA836" s="230"/>
      <c r="ILB836" s="230"/>
      <c r="ILC836" s="230"/>
      <c r="ILD836" s="230"/>
      <c r="ILE836" s="230"/>
      <c r="ILF836" s="230"/>
      <c r="ILG836" s="230"/>
      <c r="ILH836" s="230"/>
      <c r="ILI836" s="230"/>
      <c r="ILJ836" s="230"/>
      <c r="ILK836" s="230"/>
      <c r="ILL836" s="230"/>
      <c r="ILM836" s="230"/>
      <c r="ILN836" s="230"/>
      <c r="ILO836" s="230"/>
      <c r="ILP836" s="230"/>
      <c r="ILQ836" s="230"/>
      <c r="ILR836" s="230"/>
      <c r="ILS836" s="230"/>
      <c r="ILT836" s="230"/>
      <c r="ILU836" s="230"/>
      <c r="ILV836" s="230"/>
      <c r="ILW836" s="230"/>
      <c r="ILX836" s="230"/>
      <c r="ILY836" s="230"/>
      <c r="ILZ836" s="230"/>
      <c r="IMA836" s="230"/>
      <c r="IMB836" s="230"/>
      <c r="IMC836" s="230"/>
      <c r="IMD836" s="230"/>
      <c r="IME836" s="230"/>
      <c r="IMF836" s="230"/>
      <c r="IMG836" s="230"/>
      <c r="IMH836" s="230"/>
      <c r="IMI836" s="230"/>
      <c r="IMJ836" s="230"/>
      <c r="IMK836" s="230"/>
      <c r="IML836" s="230"/>
      <c r="IMM836" s="230"/>
      <c r="IMN836" s="230"/>
      <c r="IMO836" s="230"/>
      <c r="IMP836" s="230"/>
      <c r="IMQ836" s="230"/>
      <c r="IMR836" s="230"/>
      <c r="IMS836" s="230"/>
      <c r="IMT836" s="230"/>
      <c r="IMU836" s="230"/>
      <c r="IMV836" s="230"/>
      <c r="IMW836" s="230"/>
      <c r="IMX836" s="230"/>
      <c r="IMY836" s="230"/>
      <c r="IMZ836" s="230"/>
      <c r="INA836" s="230"/>
      <c r="INB836" s="230"/>
      <c r="INC836" s="230"/>
      <c r="IND836" s="230"/>
      <c r="INE836" s="230"/>
      <c r="INF836" s="230"/>
      <c r="ING836" s="230"/>
      <c r="INH836" s="230"/>
      <c r="INI836" s="230"/>
      <c r="INJ836" s="230"/>
      <c r="INK836" s="230"/>
      <c r="INL836" s="230"/>
      <c r="INM836" s="230"/>
      <c r="INN836" s="230"/>
      <c r="INO836" s="230"/>
      <c r="INP836" s="230"/>
      <c r="INQ836" s="230"/>
      <c r="INR836" s="230"/>
      <c r="INS836" s="230"/>
      <c r="INT836" s="230"/>
      <c r="INU836" s="230"/>
      <c r="INV836" s="230"/>
      <c r="INW836" s="230"/>
      <c r="INX836" s="230"/>
      <c r="INY836" s="230"/>
      <c r="INZ836" s="230"/>
      <c r="IOA836" s="230"/>
      <c r="IOB836" s="230"/>
      <c r="IOC836" s="230"/>
      <c r="IOD836" s="230"/>
      <c r="IOE836" s="230"/>
      <c r="IOF836" s="230"/>
      <c r="IOG836" s="230"/>
      <c r="IOH836" s="230"/>
      <c r="IOI836" s="230"/>
      <c r="IOJ836" s="230"/>
      <c r="IOK836" s="230"/>
      <c r="IOL836" s="230"/>
      <c r="IOM836" s="230"/>
      <c r="ION836" s="230"/>
      <c r="IOO836" s="230"/>
      <c r="IOP836" s="230"/>
      <c r="IOQ836" s="230"/>
      <c r="IOR836" s="230"/>
      <c r="IOS836" s="230"/>
      <c r="IOT836" s="230"/>
      <c r="IOU836" s="230"/>
      <c r="IOV836" s="230"/>
      <c r="IOW836" s="230"/>
      <c r="IOX836" s="230"/>
      <c r="IOY836" s="230"/>
      <c r="IOZ836" s="230"/>
      <c r="IPA836" s="230"/>
      <c r="IPB836" s="230"/>
      <c r="IPC836" s="230"/>
      <c r="IPD836" s="230"/>
      <c r="IPE836" s="230"/>
      <c r="IPF836" s="230"/>
      <c r="IPG836" s="230"/>
      <c r="IPH836" s="230"/>
      <c r="IPI836" s="230"/>
      <c r="IPJ836" s="230"/>
      <c r="IPK836" s="230"/>
      <c r="IPL836" s="230"/>
      <c r="IPM836" s="230"/>
      <c r="IPN836" s="230"/>
      <c r="IPO836" s="230"/>
      <c r="IPP836" s="230"/>
      <c r="IPQ836" s="230"/>
      <c r="IPR836" s="230"/>
      <c r="IPS836" s="230"/>
      <c r="IPT836" s="230"/>
      <c r="IPU836" s="230"/>
      <c r="IPV836" s="230"/>
      <c r="IPW836" s="230"/>
      <c r="IPX836" s="230"/>
      <c r="IPY836" s="230"/>
      <c r="IPZ836" s="230"/>
      <c r="IQA836" s="230"/>
      <c r="IQB836" s="230"/>
      <c r="IQC836" s="230"/>
      <c r="IQD836" s="230"/>
      <c r="IQE836" s="230"/>
      <c r="IQF836" s="230"/>
      <c r="IQG836" s="230"/>
      <c r="IQH836" s="230"/>
      <c r="IQI836" s="230"/>
      <c r="IQJ836" s="230"/>
      <c r="IQK836" s="230"/>
      <c r="IQL836" s="230"/>
      <c r="IQM836" s="230"/>
      <c r="IQN836" s="230"/>
      <c r="IQO836" s="230"/>
      <c r="IQP836" s="230"/>
      <c r="IQQ836" s="230"/>
      <c r="IQR836" s="230"/>
      <c r="IQS836" s="230"/>
      <c r="IQT836" s="230"/>
      <c r="IQU836" s="230"/>
      <c r="IQV836" s="230"/>
      <c r="IQW836" s="230"/>
      <c r="IQX836" s="230"/>
      <c r="IQY836" s="230"/>
      <c r="IQZ836" s="230"/>
      <c r="IRA836" s="230"/>
      <c r="IRB836" s="230"/>
      <c r="IRC836" s="230"/>
      <c r="IRD836" s="230"/>
      <c r="IRE836" s="230"/>
      <c r="IRF836" s="230"/>
      <c r="IRG836" s="230"/>
      <c r="IRH836" s="230"/>
      <c r="IRI836" s="230"/>
      <c r="IRJ836" s="230"/>
      <c r="IRK836" s="230"/>
      <c r="IRL836" s="230"/>
      <c r="IRM836" s="230"/>
      <c r="IRN836" s="230"/>
      <c r="IRO836" s="230"/>
      <c r="IRP836" s="230"/>
      <c r="IRQ836" s="230"/>
      <c r="IRR836" s="230"/>
      <c r="IRS836" s="230"/>
      <c r="IRT836" s="230"/>
      <c r="IRU836" s="230"/>
      <c r="IRV836" s="230"/>
      <c r="IRW836" s="230"/>
      <c r="IRX836" s="230"/>
      <c r="IRY836" s="230"/>
      <c r="IRZ836" s="230"/>
      <c r="ISA836" s="230"/>
      <c r="ISB836" s="230"/>
      <c r="ISC836" s="230"/>
      <c r="ISD836" s="230"/>
      <c r="ISE836" s="230"/>
      <c r="ISF836" s="230"/>
      <c r="ISG836" s="230"/>
      <c r="ISH836" s="230"/>
      <c r="ISI836" s="230"/>
      <c r="ISJ836" s="230"/>
      <c r="ISK836" s="230"/>
      <c r="ISL836" s="230"/>
      <c r="ISM836" s="230"/>
      <c r="ISN836" s="230"/>
      <c r="ISO836" s="230"/>
      <c r="ISP836" s="230"/>
      <c r="ISQ836" s="230"/>
      <c r="ISR836" s="230"/>
      <c r="ISS836" s="230"/>
      <c r="IST836" s="230"/>
      <c r="ISU836" s="230"/>
      <c r="ISV836" s="230"/>
      <c r="ISW836" s="230"/>
      <c r="ISX836" s="230"/>
      <c r="ISY836" s="230"/>
      <c r="ISZ836" s="230"/>
      <c r="ITA836" s="230"/>
      <c r="ITB836" s="230"/>
      <c r="ITC836" s="230"/>
      <c r="ITD836" s="230"/>
      <c r="ITE836" s="230"/>
      <c r="ITF836" s="230"/>
      <c r="ITG836" s="230"/>
      <c r="ITH836" s="230"/>
      <c r="ITI836" s="230"/>
      <c r="ITJ836" s="230"/>
      <c r="ITK836" s="230"/>
      <c r="ITL836" s="230"/>
      <c r="ITM836" s="230"/>
      <c r="ITN836" s="230"/>
      <c r="ITO836" s="230"/>
      <c r="ITP836" s="230"/>
      <c r="ITQ836" s="230"/>
      <c r="ITR836" s="230"/>
      <c r="ITS836" s="230"/>
      <c r="ITT836" s="230"/>
      <c r="ITU836" s="230"/>
      <c r="ITV836" s="230"/>
      <c r="ITW836" s="230"/>
      <c r="ITX836" s="230"/>
      <c r="ITY836" s="230"/>
      <c r="ITZ836" s="230"/>
      <c r="IUA836" s="230"/>
      <c r="IUB836" s="230"/>
      <c r="IUC836" s="230"/>
      <c r="IUD836" s="230"/>
      <c r="IUE836" s="230"/>
      <c r="IUF836" s="230"/>
      <c r="IUG836" s="230"/>
      <c r="IUH836" s="230"/>
      <c r="IUI836" s="230"/>
      <c r="IUJ836" s="230"/>
      <c r="IUK836" s="230"/>
      <c r="IUL836" s="230"/>
      <c r="IUM836" s="230"/>
      <c r="IUN836" s="230"/>
      <c r="IUO836" s="230"/>
      <c r="IUP836" s="230"/>
      <c r="IUQ836" s="230"/>
      <c r="IUR836" s="230"/>
      <c r="IUS836" s="230"/>
      <c r="IUT836" s="230"/>
      <c r="IUU836" s="230"/>
      <c r="IUV836" s="230"/>
      <c r="IUW836" s="230"/>
      <c r="IUX836" s="230"/>
      <c r="IUY836" s="230"/>
      <c r="IUZ836" s="230"/>
      <c r="IVA836" s="230"/>
      <c r="IVB836" s="230"/>
      <c r="IVC836" s="230"/>
      <c r="IVD836" s="230"/>
      <c r="IVE836" s="230"/>
      <c r="IVF836" s="230"/>
      <c r="IVG836" s="230"/>
      <c r="IVH836" s="230"/>
      <c r="IVI836" s="230"/>
      <c r="IVJ836" s="230"/>
      <c r="IVK836" s="230"/>
      <c r="IVL836" s="230"/>
      <c r="IVM836" s="230"/>
      <c r="IVN836" s="230"/>
      <c r="IVO836" s="230"/>
      <c r="IVP836" s="230"/>
      <c r="IVQ836" s="230"/>
      <c r="IVR836" s="230"/>
      <c r="IVS836" s="230"/>
      <c r="IVT836" s="230"/>
      <c r="IVU836" s="230"/>
      <c r="IVV836" s="230"/>
      <c r="IVW836" s="230"/>
      <c r="IVX836" s="230"/>
      <c r="IVY836" s="230"/>
      <c r="IVZ836" s="230"/>
      <c r="IWA836" s="230"/>
      <c r="IWB836" s="230"/>
      <c r="IWC836" s="230"/>
      <c r="IWD836" s="230"/>
      <c r="IWE836" s="230"/>
      <c r="IWF836" s="230"/>
      <c r="IWG836" s="230"/>
      <c r="IWH836" s="230"/>
      <c r="IWI836" s="230"/>
      <c r="IWJ836" s="230"/>
      <c r="IWK836" s="230"/>
      <c r="IWL836" s="230"/>
      <c r="IWM836" s="230"/>
      <c r="IWN836" s="230"/>
      <c r="IWO836" s="230"/>
      <c r="IWP836" s="230"/>
      <c r="IWQ836" s="230"/>
      <c r="IWR836" s="230"/>
      <c r="IWS836" s="230"/>
      <c r="IWT836" s="230"/>
      <c r="IWU836" s="230"/>
      <c r="IWV836" s="230"/>
      <c r="IWW836" s="230"/>
      <c r="IWX836" s="230"/>
      <c r="IWY836" s="230"/>
      <c r="IWZ836" s="230"/>
      <c r="IXA836" s="230"/>
      <c r="IXB836" s="230"/>
      <c r="IXC836" s="230"/>
      <c r="IXD836" s="230"/>
      <c r="IXE836" s="230"/>
      <c r="IXF836" s="230"/>
      <c r="IXG836" s="230"/>
      <c r="IXH836" s="230"/>
      <c r="IXI836" s="230"/>
      <c r="IXJ836" s="230"/>
      <c r="IXK836" s="230"/>
      <c r="IXL836" s="230"/>
      <c r="IXM836" s="230"/>
      <c r="IXN836" s="230"/>
      <c r="IXO836" s="230"/>
      <c r="IXP836" s="230"/>
      <c r="IXQ836" s="230"/>
      <c r="IXR836" s="230"/>
      <c r="IXS836" s="230"/>
      <c r="IXT836" s="230"/>
      <c r="IXU836" s="230"/>
      <c r="IXV836" s="230"/>
      <c r="IXW836" s="230"/>
      <c r="IXX836" s="230"/>
      <c r="IXY836" s="230"/>
      <c r="IXZ836" s="230"/>
      <c r="IYA836" s="230"/>
      <c r="IYB836" s="230"/>
      <c r="IYC836" s="230"/>
      <c r="IYD836" s="230"/>
      <c r="IYE836" s="230"/>
      <c r="IYF836" s="230"/>
      <c r="IYG836" s="230"/>
      <c r="IYH836" s="230"/>
      <c r="IYI836" s="230"/>
      <c r="IYJ836" s="230"/>
      <c r="IYK836" s="230"/>
      <c r="IYL836" s="230"/>
      <c r="IYM836" s="230"/>
      <c r="IYN836" s="230"/>
      <c r="IYO836" s="230"/>
      <c r="IYP836" s="230"/>
      <c r="IYQ836" s="230"/>
      <c r="IYR836" s="230"/>
      <c r="IYS836" s="230"/>
      <c r="IYT836" s="230"/>
      <c r="IYU836" s="230"/>
      <c r="IYV836" s="230"/>
      <c r="IYW836" s="230"/>
      <c r="IYX836" s="230"/>
      <c r="IYY836" s="230"/>
      <c r="IYZ836" s="230"/>
      <c r="IZA836" s="230"/>
      <c r="IZB836" s="230"/>
      <c r="IZC836" s="230"/>
      <c r="IZD836" s="230"/>
      <c r="IZE836" s="230"/>
      <c r="IZF836" s="230"/>
      <c r="IZG836" s="230"/>
      <c r="IZH836" s="230"/>
      <c r="IZI836" s="230"/>
      <c r="IZJ836" s="230"/>
      <c r="IZK836" s="230"/>
      <c r="IZL836" s="230"/>
      <c r="IZM836" s="230"/>
      <c r="IZN836" s="230"/>
      <c r="IZO836" s="230"/>
      <c r="IZP836" s="230"/>
      <c r="IZQ836" s="230"/>
      <c r="IZR836" s="230"/>
      <c r="IZS836" s="230"/>
      <c r="IZT836" s="230"/>
      <c r="IZU836" s="230"/>
      <c r="IZV836" s="230"/>
      <c r="IZW836" s="230"/>
      <c r="IZX836" s="230"/>
      <c r="IZY836" s="230"/>
      <c r="IZZ836" s="230"/>
      <c r="JAA836" s="230"/>
      <c r="JAB836" s="230"/>
      <c r="JAC836" s="230"/>
      <c r="JAD836" s="230"/>
      <c r="JAE836" s="230"/>
      <c r="JAF836" s="230"/>
      <c r="JAG836" s="230"/>
      <c r="JAH836" s="230"/>
      <c r="JAI836" s="230"/>
      <c r="JAJ836" s="230"/>
      <c r="JAK836" s="230"/>
      <c r="JAL836" s="230"/>
      <c r="JAM836" s="230"/>
      <c r="JAN836" s="230"/>
      <c r="JAO836" s="230"/>
      <c r="JAP836" s="230"/>
      <c r="JAQ836" s="230"/>
      <c r="JAR836" s="230"/>
      <c r="JAS836" s="230"/>
      <c r="JAT836" s="230"/>
      <c r="JAU836" s="230"/>
      <c r="JAV836" s="230"/>
      <c r="JAW836" s="230"/>
      <c r="JAX836" s="230"/>
      <c r="JAY836" s="230"/>
      <c r="JAZ836" s="230"/>
      <c r="JBA836" s="230"/>
      <c r="JBB836" s="230"/>
      <c r="JBC836" s="230"/>
      <c r="JBD836" s="230"/>
      <c r="JBE836" s="230"/>
      <c r="JBF836" s="230"/>
      <c r="JBG836" s="230"/>
      <c r="JBH836" s="230"/>
      <c r="JBI836" s="230"/>
      <c r="JBJ836" s="230"/>
      <c r="JBK836" s="230"/>
      <c r="JBL836" s="230"/>
      <c r="JBM836" s="230"/>
      <c r="JBN836" s="230"/>
      <c r="JBO836" s="230"/>
      <c r="JBP836" s="230"/>
      <c r="JBQ836" s="230"/>
      <c r="JBR836" s="230"/>
      <c r="JBS836" s="230"/>
      <c r="JBT836" s="230"/>
      <c r="JBU836" s="230"/>
      <c r="JBV836" s="230"/>
      <c r="JBW836" s="230"/>
      <c r="JBX836" s="230"/>
      <c r="JBY836" s="230"/>
      <c r="JBZ836" s="230"/>
      <c r="JCA836" s="230"/>
      <c r="JCB836" s="230"/>
      <c r="JCC836" s="230"/>
      <c r="JCD836" s="230"/>
      <c r="JCE836" s="230"/>
      <c r="JCF836" s="230"/>
      <c r="JCG836" s="230"/>
      <c r="JCH836" s="230"/>
      <c r="JCI836" s="230"/>
      <c r="JCJ836" s="230"/>
      <c r="JCK836" s="230"/>
      <c r="JCL836" s="230"/>
      <c r="JCM836" s="230"/>
      <c r="JCN836" s="230"/>
      <c r="JCO836" s="230"/>
      <c r="JCP836" s="230"/>
      <c r="JCQ836" s="230"/>
      <c r="JCR836" s="230"/>
      <c r="JCS836" s="230"/>
      <c r="JCT836" s="230"/>
      <c r="JCU836" s="230"/>
      <c r="JCV836" s="230"/>
      <c r="JCW836" s="230"/>
      <c r="JCX836" s="230"/>
      <c r="JCY836" s="230"/>
      <c r="JCZ836" s="230"/>
      <c r="JDA836" s="230"/>
      <c r="JDB836" s="230"/>
      <c r="JDC836" s="230"/>
      <c r="JDD836" s="230"/>
      <c r="JDE836" s="230"/>
      <c r="JDF836" s="230"/>
      <c r="JDG836" s="230"/>
      <c r="JDH836" s="230"/>
      <c r="JDI836" s="230"/>
      <c r="JDJ836" s="230"/>
      <c r="JDK836" s="230"/>
      <c r="JDL836" s="230"/>
      <c r="JDM836" s="230"/>
      <c r="JDN836" s="230"/>
      <c r="JDO836" s="230"/>
      <c r="JDP836" s="230"/>
      <c r="JDQ836" s="230"/>
      <c r="JDR836" s="230"/>
      <c r="JDS836" s="230"/>
      <c r="JDT836" s="230"/>
      <c r="JDU836" s="230"/>
      <c r="JDV836" s="230"/>
      <c r="JDW836" s="230"/>
      <c r="JDX836" s="230"/>
      <c r="JDY836" s="230"/>
      <c r="JDZ836" s="230"/>
      <c r="JEA836" s="230"/>
      <c r="JEB836" s="230"/>
      <c r="JEC836" s="230"/>
      <c r="JED836" s="230"/>
      <c r="JEE836" s="230"/>
      <c r="JEF836" s="230"/>
      <c r="JEG836" s="230"/>
      <c r="JEH836" s="230"/>
      <c r="JEI836" s="230"/>
      <c r="JEJ836" s="230"/>
      <c r="JEK836" s="230"/>
      <c r="JEL836" s="230"/>
      <c r="JEM836" s="230"/>
      <c r="JEN836" s="230"/>
      <c r="JEO836" s="230"/>
      <c r="JEP836" s="230"/>
      <c r="JEQ836" s="230"/>
      <c r="JER836" s="230"/>
      <c r="JES836" s="230"/>
      <c r="JET836" s="230"/>
      <c r="JEU836" s="230"/>
      <c r="JEV836" s="230"/>
      <c r="JEW836" s="230"/>
      <c r="JEX836" s="230"/>
      <c r="JEY836" s="230"/>
      <c r="JEZ836" s="230"/>
      <c r="JFA836" s="230"/>
      <c r="JFB836" s="230"/>
      <c r="JFC836" s="230"/>
      <c r="JFD836" s="230"/>
      <c r="JFE836" s="230"/>
      <c r="JFF836" s="230"/>
      <c r="JFG836" s="230"/>
      <c r="JFH836" s="230"/>
      <c r="JFI836" s="230"/>
      <c r="JFJ836" s="230"/>
      <c r="JFK836" s="230"/>
      <c r="JFL836" s="230"/>
      <c r="JFM836" s="230"/>
      <c r="JFN836" s="230"/>
      <c r="JFO836" s="230"/>
      <c r="JFP836" s="230"/>
      <c r="JFQ836" s="230"/>
      <c r="JFR836" s="230"/>
      <c r="JFS836" s="230"/>
      <c r="JFT836" s="230"/>
      <c r="JFU836" s="230"/>
      <c r="JFV836" s="230"/>
      <c r="JFW836" s="230"/>
      <c r="JFX836" s="230"/>
      <c r="JFY836" s="230"/>
      <c r="JFZ836" s="230"/>
      <c r="JGA836" s="230"/>
      <c r="JGB836" s="230"/>
      <c r="JGC836" s="230"/>
      <c r="JGD836" s="230"/>
      <c r="JGE836" s="230"/>
      <c r="JGF836" s="230"/>
      <c r="JGG836" s="230"/>
      <c r="JGH836" s="230"/>
      <c r="JGI836" s="230"/>
      <c r="JGJ836" s="230"/>
      <c r="JGK836" s="230"/>
      <c r="JGL836" s="230"/>
      <c r="JGM836" s="230"/>
      <c r="JGN836" s="230"/>
      <c r="JGO836" s="230"/>
      <c r="JGP836" s="230"/>
      <c r="JGQ836" s="230"/>
      <c r="JGR836" s="230"/>
      <c r="JGS836" s="230"/>
      <c r="JGT836" s="230"/>
      <c r="JGU836" s="230"/>
      <c r="JGV836" s="230"/>
      <c r="JGW836" s="230"/>
      <c r="JGX836" s="230"/>
      <c r="JGY836" s="230"/>
      <c r="JGZ836" s="230"/>
      <c r="JHA836" s="230"/>
      <c r="JHB836" s="230"/>
      <c r="JHC836" s="230"/>
      <c r="JHD836" s="230"/>
      <c r="JHE836" s="230"/>
      <c r="JHF836" s="230"/>
      <c r="JHG836" s="230"/>
      <c r="JHH836" s="230"/>
      <c r="JHI836" s="230"/>
      <c r="JHJ836" s="230"/>
      <c r="JHK836" s="230"/>
      <c r="JHL836" s="230"/>
      <c r="JHM836" s="230"/>
      <c r="JHN836" s="230"/>
      <c r="JHO836" s="230"/>
      <c r="JHP836" s="230"/>
      <c r="JHQ836" s="230"/>
      <c r="JHR836" s="230"/>
      <c r="JHS836" s="230"/>
      <c r="JHT836" s="230"/>
      <c r="JHU836" s="230"/>
      <c r="JHV836" s="230"/>
      <c r="JHW836" s="230"/>
      <c r="JHX836" s="230"/>
      <c r="JHY836" s="230"/>
      <c r="JHZ836" s="230"/>
      <c r="JIA836" s="230"/>
      <c r="JIB836" s="230"/>
      <c r="JIC836" s="230"/>
      <c r="JID836" s="230"/>
      <c r="JIE836" s="230"/>
      <c r="JIF836" s="230"/>
      <c r="JIG836" s="230"/>
      <c r="JIH836" s="230"/>
      <c r="JII836" s="230"/>
      <c r="JIJ836" s="230"/>
      <c r="JIK836" s="230"/>
      <c r="JIL836" s="230"/>
      <c r="JIM836" s="230"/>
      <c r="JIN836" s="230"/>
      <c r="JIO836" s="230"/>
      <c r="JIP836" s="230"/>
      <c r="JIQ836" s="230"/>
      <c r="JIR836" s="230"/>
      <c r="JIS836" s="230"/>
      <c r="JIT836" s="230"/>
      <c r="JIU836" s="230"/>
      <c r="JIV836" s="230"/>
      <c r="JIW836" s="230"/>
      <c r="JIX836" s="230"/>
      <c r="JIY836" s="230"/>
      <c r="JIZ836" s="230"/>
      <c r="JJA836" s="230"/>
      <c r="JJB836" s="230"/>
      <c r="JJC836" s="230"/>
      <c r="JJD836" s="230"/>
      <c r="JJE836" s="230"/>
      <c r="JJF836" s="230"/>
      <c r="JJG836" s="230"/>
      <c r="JJH836" s="230"/>
      <c r="JJI836" s="230"/>
      <c r="JJJ836" s="230"/>
      <c r="JJK836" s="230"/>
      <c r="JJL836" s="230"/>
      <c r="JJM836" s="230"/>
      <c r="JJN836" s="230"/>
      <c r="JJO836" s="230"/>
      <c r="JJP836" s="230"/>
      <c r="JJQ836" s="230"/>
      <c r="JJR836" s="230"/>
      <c r="JJS836" s="230"/>
      <c r="JJT836" s="230"/>
      <c r="JJU836" s="230"/>
      <c r="JJV836" s="230"/>
      <c r="JJW836" s="230"/>
      <c r="JJX836" s="230"/>
      <c r="JJY836" s="230"/>
      <c r="JJZ836" s="230"/>
      <c r="JKA836" s="230"/>
      <c r="JKB836" s="230"/>
      <c r="JKC836" s="230"/>
      <c r="JKD836" s="230"/>
      <c r="JKE836" s="230"/>
      <c r="JKF836" s="230"/>
      <c r="JKG836" s="230"/>
      <c r="JKH836" s="230"/>
      <c r="JKI836" s="230"/>
      <c r="JKJ836" s="230"/>
      <c r="JKK836" s="230"/>
      <c r="JKL836" s="230"/>
      <c r="JKM836" s="230"/>
      <c r="JKN836" s="230"/>
      <c r="JKO836" s="230"/>
      <c r="JKP836" s="230"/>
      <c r="JKQ836" s="230"/>
      <c r="JKR836" s="230"/>
      <c r="JKS836" s="230"/>
      <c r="JKT836" s="230"/>
      <c r="JKU836" s="230"/>
      <c r="JKV836" s="230"/>
      <c r="JKW836" s="230"/>
      <c r="JKX836" s="230"/>
      <c r="JKY836" s="230"/>
      <c r="JKZ836" s="230"/>
      <c r="JLA836" s="230"/>
      <c r="JLB836" s="230"/>
      <c r="JLC836" s="230"/>
      <c r="JLD836" s="230"/>
      <c r="JLE836" s="230"/>
      <c r="JLF836" s="230"/>
      <c r="JLG836" s="230"/>
      <c r="JLH836" s="230"/>
      <c r="JLI836" s="230"/>
      <c r="JLJ836" s="230"/>
      <c r="JLK836" s="230"/>
      <c r="JLL836" s="230"/>
      <c r="JLM836" s="230"/>
      <c r="JLN836" s="230"/>
      <c r="JLO836" s="230"/>
      <c r="JLP836" s="230"/>
      <c r="JLQ836" s="230"/>
      <c r="JLR836" s="230"/>
      <c r="JLS836" s="230"/>
      <c r="JLT836" s="230"/>
      <c r="JLU836" s="230"/>
      <c r="JLV836" s="230"/>
      <c r="JLW836" s="230"/>
      <c r="JLX836" s="230"/>
      <c r="JLY836" s="230"/>
      <c r="JLZ836" s="230"/>
      <c r="JMA836" s="230"/>
      <c r="JMB836" s="230"/>
      <c r="JMC836" s="230"/>
      <c r="JMD836" s="230"/>
      <c r="JME836" s="230"/>
      <c r="JMF836" s="230"/>
      <c r="JMG836" s="230"/>
      <c r="JMH836" s="230"/>
      <c r="JMI836" s="230"/>
      <c r="JMJ836" s="230"/>
      <c r="JMK836" s="230"/>
      <c r="JML836" s="230"/>
      <c r="JMM836" s="230"/>
      <c r="JMN836" s="230"/>
      <c r="JMO836" s="230"/>
      <c r="JMP836" s="230"/>
      <c r="JMQ836" s="230"/>
      <c r="JMR836" s="230"/>
      <c r="JMS836" s="230"/>
      <c r="JMT836" s="230"/>
      <c r="JMU836" s="230"/>
      <c r="JMV836" s="230"/>
      <c r="JMW836" s="230"/>
      <c r="JMX836" s="230"/>
      <c r="JMY836" s="230"/>
      <c r="JMZ836" s="230"/>
      <c r="JNA836" s="230"/>
      <c r="JNB836" s="230"/>
      <c r="JNC836" s="230"/>
      <c r="JND836" s="230"/>
      <c r="JNE836" s="230"/>
      <c r="JNF836" s="230"/>
      <c r="JNG836" s="230"/>
      <c r="JNH836" s="230"/>
      <c r="JNI836" s="230"/>
      <c r="JNJ836" s="230"/>
      <c r="JNK836" s="230"/>
      <c r="JNL836" s="230"/>
      <c r="JNM836" s="230"/>
      <c r="JNN836" s="230"/>
      <c r="JNO836" s="230"/>
      <c r="JNP836" s="230"/>
      <c r="JNQ836" s="230"/>
      <c r="JNR836" s="230"/>
      <c r="JNS836" s="230"/>
      <c r="JNT836" s="230"/>
      <c r="JNU836" s="230"/>
      <c r="JNV836" s="230"/>
      <c r="JNW836" s="230"/>
      <c r="JNX836" s="230"/>
      <c r="JNY836" s="230"/>
      <c r="JNZ836" s="230"/>
      <c r="JOA836" s="230"/>
      <c r="JOB836" s="230"/>
      <c r="JOC836" s="230"/>
      <c r="JOD836" s="230"/>
      <c r="JOE836" s="230"/>
      <c r="JOF836" s="230"/>
      <c r="JOG836" s="230"/>
      <c r="JOH836" s="230"/>
      <c r="JOI836" s="230"/>
      <c r="JOJ836" s="230"/>
      <c r="JOK836" s="230"/>
      <c r="JOL836" s="230"/>
      <c r="JOM836" s="230"/>
      <c r="JON836" s="230"/>
      <c r="JOO836" s="230"/>
      <c r="JOP836" s="230"/>
      <c r="JOQ836" s="230"/>
      <c r="JOR836" s="230"/>
      <c r="JOS836" s="230"/>
      <c r="JOT836" s="230"/>
      <c r="JOU836" s="230"/>
      <c r="JOV836" s="230"/>
      <c r="JOW836" s="230"/>
      <c r="JOX836" s="230"/>
      <c r="JOY836" s="230"/>
      <c r="JOZ836" s="230"/>
      <c r="JPA836" s="230"/>
      <c r="JPB836" s="230"/>
      <c r="JPC836" s="230"/>
      <c r="JPD836" s="230"/>
      <c r="JPE836" s="230"/>
      <c r="JPF836" s="230"/>
      <c r="JPG836" s="230"/>
      <c r="JPH836" s="230"/>
      <c r="JPI836" s="230"/>
      <c r="JPJ836" s="230"/>
      <c r="JPK836" s="230"/>
      <c r="JPL836" s="230"/>
      <c r="JPM836" s="230"/>
      <c r="JPN836" s="230"/>
      <c r="JPO836" s="230"/>
      <c r="JPP836" s="230"/>
      <c r="JPQ836" s="230"/>
      <c r="JPR836" s="230"/>
      <c r="JPS836" s="230"/>
      <c r="JPT836" s="230"/>
      <c r="JPU836" s="230"/>
      <c r="JPV836" s="230"/>
      <c r="JPW836" s="230"/>
      <c r="JPX836" s="230"/>
      <c r="JPY836" s="230"/>
      <c r="JPZ836" s="230"/>
      <c r="JQA836" s="230"/>
      <c r="JQB836" s="230"/>
      <c r="JQC836" s="230"/>
      <c r="JQD836" s="230"/>
      <c r="JQE836" s="230"/>
      <c r="JQF836" s="230"/>
      <c r="JQG836" s="230"/>
      <c r="JQH836" s="230"/>
      <c r="JQI836" s="230"/>
      <c r="JQJ836" s="230"/>
      <c r="JQK836" s="230"/>
      <c r="JQL836" s="230"/>
      <c r="JQM836" s="230"/>
      <c r="JQN836" s="230"/>
      <c r="JQO836" s="230"/>
      <c r="JQP836" s="230"/>
      <c r="JQQ836" s="230"/>
      <c r="JQR836" s="230"/>
      <c r="JQS836" s="230"/>
      <c r="JQT836" s="230"/>
      <c r="JQU836" s="230"/>
      <c r="JQV836" s="230"/>
      <c r="JQW836" s="230"/>
      <c r="JQX836" s="230"/>
      <c r="JQY836" s="230"/>
      <c r="JQZ836" s="230"/>
      <c r="JRA836" s="230"/>
      <c r="JRB836" s="230"/>
      <c r="JRC836" s="230"/>
      <c r="JRD836" s="230"/>
      <c r="JRE836" s="230"/>
      <c r="JRF836" s="230"/>
      <c r="JRG836" s="230"/>
      <c r="JRH836" s="230"/>
      <c r="JRI836" s="230"/>
      <c r="JRJ836" s="230"/>
      <c r="JRK836" s="230"/>
      <c r="JRL836" s="230"/>
      <c r="JRM836" s="230"/>
      <c r="JRN836" s="230"/>
      <c r="JRO836" s="230"/>
      <c r="JRP836" s="230"/>
      <c r="JRQ836" s="230"/>
      <c r="JRR836" s="230"/>
      <c r="JRS836" s="230"/>
      <c r="JRT836" s="230"/>
      <c r="JRU836" s="230"/>
      <c r="JRV836" s="230"/>
      <c r="JRW836" s="230"/>
      <c r="JRX836" s="230"/>
      <c r="JRY836" s="230"/>
      <c r="JRZ836" s="230"/>
      <c r="JSA836" s="230"/>
      <c r="JSB836" s="230"/>
      <c r="JSC836" s="230"/>
      <c r="JSD836" s="230"/>
      <c r="JSE836" s="230"/>
      <c r="JSF836" s="230"/>
      <c r="JSG836" s="230"/>
      <c r="JSH836" s="230"/>
      <c r="JSI836" s="230"/>
      <c r="JSJ836" s="230"/>
      <c r="JSK836" s="230"/>
      <c r="JSL836" s="230"/>
      <c r="JSM836" s="230"/>
      <c r="JSN836" s="230"/>
      <c r="JSO836" s="230"/>
      <c r="JSP836" s="230"/>
      <c r="JSQ836" s="230"/>
      <c r="JSR836" s="230"/>
      <c r="JSS836" s="230"/>
      <c r="JST836" s="230"/>
      <c r="JSU836" s="230"/>
      <c r="JSV836" s="230"/>
      <c r="JSW836" s="230"/>
      <c r="JSX836" s="230"/>
      <c r="JSY836" s="230"/>
      <c r="JSZ836" s="230"/>
      <c r="JTA836" s="230"/>
      <c r="JTB836" s="230"/>
      <c r="JTC836" s="230"/>
      <c r="JTD836" s="230"/>
      <c r="JTE836" s="230"/>
      <c r="JTF836" s="230"/>
      <c r="JTG836" s="230"/>
      <c r="JTH836" s="230"/>
      <c r="JTI836" s="230"/>
      <c r="JTJ836" s="230"/>
      <c r="JTK836" s="230"/>
      <c r="JTL836" s="230"/>
      <c r="JTM836" s="230"/>
      <c r="JTN836" s="230"/>
      <c r="JTO836" s="230"/>
      <c r="JTP836" s="230"/>
      <c r="JTQ836" s="230"/>
      <c r="JTR836" s="230"/>
      <c r="JTS836" s="230"/>
      <c r="JTT836" s="230"/>
      <c r="JTU836" s="230"/>
      <c r="JTV836" s="230"/>
      <c r="JTW836" s="230"/>
      <c r="JTX836" s="230"/>
      <c r="JTY836" s="230"/>
      <c r="JTZ836" s="230"/>
      <c r="JUA836" s="230"/>
      <c r="JUB836" s="230"/>
      <c r="JUC836" s="230"/>
      <c r="JUD836" s="230"/>
      <c r="JUE836" s="230"/>
      <c r="JUF836" s="230"/>
      <c r="JUG836" s="230"/>
      <c r="JUH836" s="230"/>
      <c r="JUI836" s="230"/>
      <c r="JUJ836" s="230"/>
      <c r="JUK836" s="230"/>
      <c r="JUL836" s="230"/>
      <c r="JUM836" s="230"/>
      <c r="JUN836" s="230"/>
      <c r="JUO836" s="230"/>
      <c r="JUP836" s="230"/>
      <c r="JUQ836" s="230"/>
      <c r="JUR836" s="230"/>
      <c r="JUS836" s="230"/>
      <c r="JUT836" s="230"/>
      <c r="JUU836" s="230"/>
      <c r="JUV836" s="230"/>
      <c r="JUW836" s="230"/>
      <c r="JUX836" s="230"/>
      <c r="JUY836" s="230"/>
      <c r="JUZ836" s="230"/>
      <c r="JVA836" s="230"/>
      <c r="JVB836" s="230"/>
      <c r="JVC836" s="230"/>
      <c r="JVD836" s="230"/>
      <c r="JVE836" s="230"/>
      <c r="JVF836" s="230"/>
      <c r="JVG836" s="230"/>
      <c r="JVH836" s="230"/>
      <c r="JVI836" s="230"/>
      <c r="JVJ836" s="230"/>
      <c r="JVK836" s="230"/>
      <c r="JVL836" s="230"/>
      <c r="JVM836" s="230"/>
      <c r="JVN836" s="230"/>
      <c r="JVO836" s="230"/>
      <c r="JVP836" s="230"/>
      <c r="JVQ836" s="230"/>
      <c r="JVR836" s="230"/>
      <c r="JVS836" s="230"/>
      <c r="JVT836" s="230"/>
      <c r="JVU836" s="230"/>
      <c r="JVV836" s="230"/>
      <c r="JVW836" s="230"/>
      <c r="JVX836" s="230"/>
      <c r="JVY836" s="230"/>
      <c r="JVZ836" s="230"/>
      <c r="JWA836" s="230"/>
      <c r="JWB836" s="230"/>
      <c r="JWC836" s="230"/>
      <c r="JWD836" s="230"/>
      <c r="JWE836" s="230"/>
      <c r="JWF836" s="230"/>
      <c r="JWG836" s="230"/>
      <c r="JWH836" s="230"/>
      <c r="JWI836" s="230"/>
      <c r="JWJ836" s="230"/>
      <c r="JWK836" s="230"/>
      <c r="JWL836" s="230"/>
      <c r="JWM836" s="230"/>
      <c r="JWN836" s="230"/>
      <c r="JWO836" s="230"/>
      <c r="JWP836" s="230"/>
      <c r="JWQ836" s="230"/>
      <c r="JWR836" s="230"/>
      <c r="JWS836" s="230"/>
      <c r="JWT836" s="230"/>
      <c r="JWU836" s="230"/>
      <c r="JWV836" s="230"/>
      <c r="JWW836" s="230"/>
      <c r="JWX836" s="230"/>
      <c r="JWY836" s="230"/>
      <c r="JWZ836" s="230"/>
      <c r="JXA836" s="230"/>
      <c r="JXB836" s="230"/>
      <c r="JXC836" s="230"/>
      <c r="JXD836" s="230"/>
      <c r="JXE836" s="230"/>
      <c r="JXF836" s="230"/>
      <c r="JXG836" s="230"/>
      <c r="JXH836" s="230"/>
      <c r="JXI836" s="230"/>
      <c r="JXJ836" s="230"/>
      <c r="JXK836" s="230"/>
      <c r="JXL836" s="230"/>
      <c r="JXM836" s="230"/>
      <c r="JXN836" s="230"/>
      <c r="JXO836" s="230"/>
      <c r="JXP836" s="230"/>
      <c r="JXQ836" s="230"/>
      <c r="JXR836" s="230"/>
      <c r="JXS836" s="230"/>
      <c r="JXT836" s="230"/>
      <c r="JXU836" s="230"/>
      <c r="JXV836" s="230"/>
      <c r="JXW836" s="230"/>
      <c r="JXX836" s="230"/>
      <c r="JXY836" s="230"/>
      <c r="JXZ836" s="230"/>
      <c r="JYA836" s="230"/>
      <c r="JYB836" s="230"/>
      <c r="JYC836" s="230"/>
      <c r="JYD836" s="230"/>
      <c r="JYE836" s="230"/>
      <c r="JYF836" s="230"/>
      <c r="JYG836" s="230"/>
      <c r="JYH836" s="230"/>
      <c r="JYI836" s="230"/>
      <c r="JYJ836" s="230"/>
      <c r="JYK836" s="230"/>
      <c r="JYL836" s="230"/>
      <c r="JYM836" s="230"/>
      <c r="JYN836" s="230"/>
      <c r="JYO836" s="230"/>
      <c r="JYP836" s="230"/>
      <c r="JYQ836" s="230"/>
      <c r="JYR836" s="230"/>
      <c r="JYS836" s="230"/>
      <c r="JYT836" s="230"/>
      <c r="JYU836" s="230"/>
      <c r="JYV836" s="230"/>
      <c r="JYW836" s="230"/>
      <c r="JYX836" s="230"/>
      <c r="JYY836" s="230"/>
      <c r="JYZ836" s="230"/>
      <c r="JZA836" s="230"/>
      <c r="JZB836" s="230"/>
      <c r="JZC836" s="230"/>
      <c r="JZD836" s="230"/>
      <c r="JZE836" s="230"/>
      <c r="JZF836" s="230"/>
      <c r="JZG836" s="230"/>
      <c r="JZH836" s="230"/>
      <c r="JZI836" s="230"/>
      <c r="JZJ836" s="230"/>
      <c r="JZK836" s="230"/>
      <c r="JZL836" s="230"/>
      <c r="JZM836" s="230"/>
      <c r="JZN836" s="230"/>
      <c r="JZO836" s="230"/>
      <c r="JZP836" s="230"/>
      <c r="JZQ836" s="230"/>
      <c r="JZR836" s="230"/>
      <c r="JZS836" s="230"/>
      <c r="JZT836" s="230"/>
      <c r="JZU836" s="230"/>
      <c r="JZV836" s="230"/>
      <c r="JZW836" s="230"/>
      <c r="JZX836" s="230"/>
      <c r="JZY836" s="230"/>
      <c r="JZZ836" s="230"/>
      <c r="KAA836" s="230"/>
      <c r="KAB836" s="230"/>
      <c r="KAC836" s="230"/>
      <c r="KAD836" s="230"/>
      <c r="KAE836" s="230"/>
      <c r="KAF836" s="230"/>
      <c r="KAG836" s="230"/>
      <c r="KAH836" s="230"/>
      <c r="KAI836" s="230"/>
      <c r="KAJ836" s="230"/>
      <c r="KAK836" s="230"/>
      <c r="KAL836" s="230"/>
      <c r="KAM836" s="230"/>
      <c r="KAN836" s="230"/>
      <c r="KAO836" s="230"/>
      <c r="KAP836" s="230"/>
      <c r="KAQ836" s="230"/>
      <c r="KAR836" s="230"/>
      <c r="KAS836" s="230"/>
      <c r="KAT836" s="230"/>
      <c r="KAU836" s="230"/>
      <c r="KAV836" s="230"/>
      <c r="KAW836" s="230"/>
      <c r="KAX836" s="230"/>
      <c r="KAY836" s="230"/>
      <c r="KAZ836" s="230"/>
      <c r="KBA836" s="230"/>
      <c r="KBB836" s="230"/>
      <c r="KBC836" s="230"/>
      <c r="KBD836" s="230"/>
      <c r="KBE836" s="230"/>
      <c r="KBF836" s="230"/>
      <c r="KBG836" s="230"/>
      <c r="KBH836" s="230"/>
      <c r="KBI836" s="230"/>
      <c r="KBJ836" s="230"/>
      <c r="KBK836" s="230"/>
      <c r="KBL836" s="230"/>
      <c r="KBM836" s="230"/>
      <c r="KBN836" s="230"/>
      <c r="KBO836" s="230"/>
      <c r="KBP836" s="230"/>
      <c r="KBQ836" s="230"/>
      <c r="KBR836" s="230"/>
      <c r="KBS836" s="230"/>
      <c r="KBT836" s="230"/>
      <c r="KBU836" s="230"/>
      <c r="KBV836" s="230"/>
      <c r="KBW836" s="230"/>
      <c r="KBX836" s="230"/>
      <c r="KBY836" s="230"/>
      <c r="KBZ836" s="230"/>
      <c r="KCA836" s="230"/>
      <c r="KCB836" s="230"/>
      <c r="KCC836" s="230"/>
      <c r="KCD836" s="230"/>
      <c r="KCE836" s="230"/>
      <c r="KCF836" s="230"/>
      <c r="KCG836" s="230"/>
      <c r="KCH836" s="230"/>
      <c r="KCI836" s="230"/>
      <c r="KCJ836" s="230"/>
      <c r="KCK836" s="230"/>
      <c r="KCL836" s="230"/>
      <c r="KCM836" s="230"/>
      <c r="KCN836" s="230"/>
      <c r="KCO836" s="230"/>
      <c r="KCP836" s="230"/>
      <c r="KCQ836" s="230"/>
      <c r="KCR836" s="230"/>
      <c r="KCS836" s="230"/>
      <c r="KCT836" s="230"/>
      <c r="KCU836" s="230"/>
      <c r="KCV836" s="230"/>
      <c r="KCW836" s="230"/>
      <c r="KCX836" s="230"/>
      <c r="KCY836" s="230"/>
      <c r="KCZ836" s="230"/>
      <c r="KDA836" s="230"/>
      <c r="KDB836" s="230"/>
      <c r="KDC836" s="230"/>
      <c r="KDD836" s="230"/>
      <c r="KDE836" s="230"/>
      <c r="KDF836" s="230"/>
      <c r="KDG836" s="230"/>
      <c r="KDH836" s="230"/>
      <c r="KDI836" s="230"/>
      <c r="KDJ836" s="230"/>
      <c r="KDK836" s="230"/>
      <c r="KDL836" s="230"/>
      <c r="KDM836" s="230"/>
      <c r="KDN836" s="230"/>
      <c r="KDO836" s="230"/>
      <c r="KDP836" s="230"/>
      <c r="KDQ836" s="230"/>
      <c r="KDR836" s="230"/>
      <c r="KDS836" s="230"/>
      <c r="KDT836" s="230"/>
      <c r="KDU836" s="230"/>
      <c r="KDV836" s="230"/>
      <c r="KDW836" s="230"/>
      <c r="KDX836" s="230"/>
      <c r="KDY836" s="230"/>
      <c r="KDZ836" s="230"/>
      <c r="KEA836" s="230"/>
      <c r="KEB836" s="230"/>
      <c r="KEC836" s="230"/>
      <c r="KED836" s="230"/>
      <c r="KEE836" s="230"/>
      <c r="KEF836" s="230"/>
      <c r="KEG836" s="230"/>
      <c r="KEH836" s="230"/>
      <c r="KEI836" s="230"/>
      <c r="KEJ836" s="230"/>
      <c r="KEK836" s="230"/>
      <c r="KEL836" s="230"/>
      <c r="KEM836" s="230"/>
      <c r="KEN836" s="230"/>
      <c r="KEO836" s="230"/>
      <c r="KEP836" s="230"/>
      <c r="KEQ836" s="230"/>
      <c r="KER836" s="230"/>
      <c r="KES836" s="230"/>
      <c r="KET836" s="230"/>
      <c r="KEU836" s="230"/>
      <c r="KEV836" s="230"/>
      <c r="KEW836" s="230"/>
      <c r="KEX836" s="230"/>
      <c r="KEY836" s="230"/>
      <c r="KEZ836" s="230"/>
      <c r="KFA836" s="230"/>
      <c r="KFB836" s="230"/>
      <c r="KFC836" s="230"/>
      <c r="KFD836" s="230"/>
      <c r="KFE836" s="230"/>
      <c r="KFF836" s="230"/>
      <c r="KFG836" s="230"/>
      <c r="KFH836" s="230"/>
      <c r="KFI836" s="230"/>
      <c r="KFJ836" s="230"/>
      <c r="KFK836" s="230"/>
      <c r="KFL836" s="230"/>
      <c r="KFM836" s="230"/>
      <c r="KFN836" s="230"/>
      <c r="KFO836" s="230"/>
      <c r="KFP836" s="230"/>
      <c r="KFQ836" s="230"/>
      <c r="KFR836" s="230"/>
      <c r="KFS836" s="230"/>
      <c r="KFT836" s="230"/>
      <c r="KFU836" s="230"/>
      <c r="KFV836" s="230"/>
      <c r="KFW836" s="230"/>
      <c r="KFX836" s="230"/>
      <c r="KFY836" s="230"/>
      <c r="KFZ836" s="230"/>
      <c r="KGA836" s="230"/>
      <c r="KGB836" s="230"/>
      <c r="KGC836" s="230"/>
      <c r="KGD836" s="230"/>
      <c r="KGE836" s="230"/>
      <c r="KGF836" s="230"/>
      <c r="KGG836" s="230"/>
      <c r="KGH836" s="230"/>
      <c r="KGI836" s="230"/>
      <c r="KGJ836" s="230"/>
      <c r="KGK836" s="230"/>
      <c r="KGL836" s="230"/>
      <c r="KGM836" s="230"/>
      <c r="KGN836" s="230"/>
      <c r="KGO836" s="230"/>
      <c r="KGP836" s="230"/>
      <c r="KGQ836" s="230"/>
      <c r="KGR836" s="230"/>
      <c r="KGS836" s="230"/>
      <c r="KGT836" s="230"/>
      <c r="KGU836" s="230"/>
      <c r="KGV836" s="230"/>
      <c r="KGW836" s="230"/>
      <c r="KGX836" s="230"/>
      <c r="KGY836" s="230"/>
      <c r="KGZ836" s="230"/>
      <c r="KHA836" s="230"/>
      <c r="KHB836" s="230"/>
      <c r="KHC836" s="230"/>
      <c r="KHD836" s="230"/>
      <c r="KHE836" s="230"/>
      <c r="KHF836" s="230"/>
      <c r="KHG836" s="230"/>
      <c r="KHH836" s="230"/>
      <c r="KHI836" s="230"/>
      <c r="KHJ836" s="230"/>
      <c r="KHK836" s="230"/>
      <c r="KHL836" s="230"/>
      <c r="KHM836" s="230"/>
      <c r="KHN836" s="230"/>
      <c r="KHO836" s="230"/>
      <c r="KHP836" s="230"/>
      <c r="KHQ836" s="230"/>
      <c r="KHR836" s="230"/>
      <c r="KHS836" s="230"/>
      <c r="KHT836" s="230"/>
      <c r="KHU836" s="230"/>
      <c r="KHV836" s="230"/>
      <c r="KHW836" s="230"/>
      <c r="KHX836" s="230"/>
      <c r="KHY836" s="230"/>
      <c r="KHZ836" s="230"/>
      <c r="KIA836" s="230"/>
      <c r="KIB836" s="230"/>
      <c r="KIC836" s="230"/>
      <c r="KID836" s="230"/>
      <c r="KIE836" s="230"/>
      <c r="KIF836" s="230"/>
      <c r="KIG836" s="230"/>
      <c r="KIH836" s="230"/>
      <c r="KII836" s="230"/>
      <c r="KIJ836" s="230"/>
      <c r="KIK836" s="230"/>
      <c r="KIL836" s="230"/>
      <c r="KIM836" s="230"/>
      <c r="KIN836" s="230"/>
      <c r="KIO836" s="230"/>
      <c r="KIP836" s="230"/>
      <c r="KIQ836" s="230"/>
      <c r="KIR836" s="230"/>
      <c r="KIS836" s="230"/>
      <c r="KIT836" s="230"/>
      <c r="KIU836" s="230"/>
      <c r="KIV836" s="230"/>
      <c r="KIW836" s="230"/>
      <c r="KIX836" s="230"/>
      <c r="KIY836" s="230"/>
      <c r="KIZ836" s="230"/>
      <c r="KJA836" s="230"/>
      <c r="KJB836" s="230"/>
      <c r="KJC836" s="230"/>
      <c r="KJD836" s="230"/>
      <c r="KJE836" s="230"/>
      <c r="KJF836" s="230"/>
      <c r="KJG836" s="230"/>
      <c r="KJH836" s="230"/>
      <c r="KJI836" s="230"/>
      <c r="KJJ836" s="230"/>
      <c r="KJK836" s="230"/>
      <c r="KJL836" s="230"/>
      <c r="KJM836" s="230"/>
      <c r="KJN836" s="230"/>
      <c r="KJO836" s="230"/>
      <c r="KJP836" s="230"/>
      <c r="KJQ836" s="230"/>
      <c r="KJR836" s="230"/>
      <c r="KJS836" s="230"/>
      <c r="KJT836" s="230"/>
      <c r="KJU836" s="230"/>
      <c r="KJV836" s="230"/>
      <c r="KJW836" s="230"/>
      <c r="KJX836" s="230"/>
      <c r="KJY836" s="230"/>
      <c r="KJZ836" s="230"/>
      <c r="KKA836" s="230"/>
      <c r="KKB836" s="230"/>
      <c r="KKC836" s="230"/>
      <c r="KKD836" s="230"/>
      <c r="KKE836" s="230"/>
      <c r="KKF836" s="230"/>
      <c r="KKG836" s="230"/>
      <c r="KKH836" s="230"/>
      <c r="KKI836" s="230"/>
      <c r="KKJ836" s="230"/>
      <c r="KKK836" s="230"/>
      <c r="KKL836" s="230"/>
      <c r="KKM836" s="230"/>
      <c r="KKN836" s="230"/>
      <c r="KKO836" s="230"/>
      <c r="KKP836" s="230"/>
      <c r="KKQ836" s="230"/>
      <c r="KKR836" s="230"/>
      <c r="KKS836" s="230"/>
      <c r="KKT836" s="230"/>
      <c r="KKU836" s="230"/>
      <c r="KKV836" s="230"/>
      <c r="KKW836" s="230"/>
      <c r="KKX836" s="230"/>
      <c r="KKY836" s="230"/>
      <c r="KKZ836" s="230"/>
      <c r="KLA836" s="230"/>
      <c r="KLB836" s="230"/>
      <c r="KLC836" s="230"/>
      <c r="KLD836" s="230"/>
      <c r="KLE836" s="230"/>
      <c r="KLF836" s="230"/>
      <c r="KLG836" s="230"/>
      <c r="KLH836" s="230"/>
      <c r="KLI836" s="230"/>
      <c r="KLJ836" s="230"/>
      <c r="KLK836" s="230"/>
      <c r="KLL836" s="230"/>
      <c r="KLM836" s="230"/>
      <c r="KLN836" s="230"/>
      <c r="KLO836" s="230"/>
      <c r="KLP836" s="230"/>
      <c r="KLQ836" s="230"/>
      <c r="KLR836" s="230"/>
      <c r="KLS836" s="230"/>
      <c r="KLT836" s="230"/>
      <c r="KLU836" s="230"/>
      <c r="KLV836" s="230"/>
      <c r="KLW836" s="230"/>
      <c r="KLX836" s="230"/>
      <c r="KLY836" s="230"/>
      <c r="KLZ836" s="230"/>
      <c r="KMA836" s="230"/>
      <c r="KMB836" s="230"/>
      <c r="KMC836" s="230"/>
      <c r="KMD836" s="230"/>
      <c r="KME836" s="230"/>
      <c r="KMF836" s="230"/>
      <c r="KMG836" s="230"/>
      <c r="KMH836" s="230"/>
      <c r="KMI836" s="230"/>
      <c r="KMJ836" s="230"/>
      <c r="KMK836" s="230"/>
      <c r="KML836" s="230"/>
      <c r="KMM836" s="230"/>
      <c r="KMN836" s="230"/>
      <c r="KMO836" s="230"/>
      <c r="KMP836" s="230"/>
      <c r="KMQ836" s="230"/>
      <c r="KMR836" s="230"/>
      <c r="KMS836" s="230"/>
      <c r="KMT836" s="230"/>
      <c r="KMU836" s="230"/>
      <c r="KMV836" s="230"/>
      <c r="KMW836" s="230"/>
      <c r="KMX836" s="230"/>
      <c r="KMY836" s="230"/>
      <c r="KMZ836" s="230"/>
      <c r="KNA836" s="230"/>
      <c r="KNB836" s="230"/>
      <c r="KNC836" s="230"/>
      <c r="KND836" s="230"/>
      <c r="KNE836" s="230"/>
      <c r="KNF836" s="230"/>
      <c r="KNG836" s="230"/>
      <c r="KNH836" s="230"/>
      <c r="KNI836" s="230"/>
      <c r="KNJ836" s="230"/>
      <c r="KNK836" s="230"/>
      <c r="KNL836" s="230"/>
      <c r="KNM836" s="230"/>
      <c r="KNN836" s="230"/>
      <c r="KNO836" s="230"/>
      <c r="KNP836" s="230"/>
      <c r="KNQ836" s="230"/>
      <c r="KNR836" s="230"/>
      <c r="KNS836" s="230"/>
      <c r="KNT836" s="230"/>
      <c r="KNU836" s="230"/>
      <c r="KNV836" s="230"/>
      <c r="KNW836" s="230"/>
      <c r="KNX836" s="230"/>
      <c r="KNY836" s="230"/>
      <c r="KNZ836" s="230"/>
      <c r="KOA836" s="230"/>
      <c r="KOB836" s="230"/>
      <c r="KOC836" s="230"/>
      <c r="KOD836" s="230"/>
      <c r="KOE836" s="230"/>
      <c r="KOF836" s="230"/>
      <c r="KOG836" s="230"/>
      <c r="KOH836" s="230"/>
      <c r="KOI836" s="230"/>
      <c r="KOJ836" s="230"/>
      <c r="KOK836" s="230"/>
      <c r="KOL836" s="230"/>
      <c r="KOM836" s="230"/>
      <c r="KON836" s="230"/>
      <c r="KOO836" s="230"/>
      <c r="KOP836" s="230"/>
      <c r="KOQ836" s="230"/>
      <c r="KOR836" s="230"/>
      <c r="KOS836" s="230"/>
      <c r="KOT836" s="230"/>
      <c r="KOU836" s="230"/>
      <c r="KOV836" s="230"/>
      <c r="KOW836" s="230"/>
      <c r="KOX836" s="230"/>
      <c r="KOY836" s="230"/>
      <c r="KOZ836" s="230"/>
      <c r="KPA836" s="230"/>
      <c r="KPB836" s="230"/>
      <c r="KPC836" s="230"/>
      <c r="KPD836" s="230"/>
      <c r="KPE836" s="230"/>
      <c r="KPF836" s="230"/>
      <c r="KPG836" s="230"/>
      <c r="KPH836" s="230"/>
      <c r="KPI836" s="230"/>
      <c r="KPJ836" s="230"/>
      <c r="KPK836" s="230"/>
      <c r="KPL836" s="230"/>
      <c r="KPM836" s="230"/>
      <c r="KPN836" s="230"/>
      <c r="KPO836" s="230"/>
      <c r="KPP836" s="230"/>
      <c r="KPQ836" s="230"/>
      <c r="KPR836" s="230"/>
      <c r="KPS836" s="230"/>
      <c r="KPT836" s="230"/>
      <c r="KPU836" s="230"/>
      <c r="KPV836" s="230"/>
      <c r="KPW836" s="230"/>
      <c r="KPX836" s="230"/>
      <c r="KPY836" s="230"/>
      <c r="KPZ836" s="230"/>
      <c r="KQA836" s="230"/>
      <c r="KQB836" s="230"/>
      <c r="KQC836" s="230"/>
      <c r="KQD836" s="230"/>
      <c r="KQE836" s="230"/>
      <c r="KQF836" s="230"/>
      <c r="KQG836" s="230"/>
      <c r="KQH836" s="230"/>
      <c r="KQI836" s="230"/>
      <c r="KQJ836" s="230"/>
      <c r="KQK836" s="230"/>
      <c r="KQL836" s="230"/>
      <c r="KQM836" s="230"/>
      <c r="KQN836" s="230"/>
      <c r="KQO836" s="230"/>
      <c r="KQP836" s="230"/>
      <c r="KQQ836" s="230"/>
      <c r="KQR836" s="230"/>
      <c r="KQS836" s="230"/>
      <c r="KQT836" s="230"/>
      <c r="KQU836" s="230"/>
      <c r="KQV836" s="230"/>
      <c r="KQW836" s="230"/>
      <c r="KQX836" s="230"/>
      <c r="KQY836" s="230"/>
      <c r="KQZ836" s="230"/>
      <c r="KRA836" s="230"/>
      <c r="KRB836" s="230"/>
      <c r="KRC836" s="230"/>
      <c r="KRD836" s="230"/>
      <c r="KRE836" s="230"/>
      <c r="KRF836" s="230"/>
      <c r="KRG836" s="230"/>
      <c r="KRH836" s="230"/>
      <c r="KRI836" s="230"/>
      <c r="KRJ836" s="230"/>
      <c r="KRK836" s="230"/>
      <c r="KRL836" s="230"/>
      <c r="KRM836" s="230"/>
      <c r="KRN836" s="230"/>
      <c r="KRO836" s="230"/>
      <c r="KRP836" s="230"/>
      <c r="KRQ836" s="230"/>
      <c r="KRR836" s="230"/>
      <c r="KRS836" s="230"/>
      <c r="KRT836" s="230"/>
      <c r="KRU836" s="230"/>
      <c r="KRV836" s="230"/>
      <c r="KRW836" s="230"/>
      <c r="KRX836" s="230"/>
      <c r="KRY836" s="230"/>
      <c r="KRZ836" s="230"/>
      <c r="KSA836" s="230"/>
      <c r="KSB836" s="230"/>
      <c r="KSC836" s="230"/>
      <c r="KSD836" s="230"/>
      <c r="KSE836" s="230"/>
      <c r="KSF836" s="230"/>
      <c r="KSG836" s="230"/>
      <c r="KSH836" s="230"/>
      <c r="KSI836" s="230"/>
      <c r="KSJ836" s="230"/>
      <c r="KSK836" s="230"/>
      <c r="KSL836" s="230"/>
      <c r="KSM836" s="230"/>
      <c r="KSN836" s="230"/>
      <c r="KSO836" s="230"/>
      <c r="KSP836" s="230"/>
      <c r="KSQ836" s="230"/>
      <c r="KSR836" s="230"/>
      <c r="KSS836" s="230"/>
      <c r="KST836" s="230"/>
      <c r="KSU836" s="230"/>
      <c r="KSV836" s="230"/>
      <c r="KSW836" s="230"/>
      <c r="KSX836" s="230"/>
      <c r="KSY836" s="230"/>
      <c r="KSZ836" s="230"/>
      <c r="KTA836" s="230"/>
      <c r="KTB836" s="230"/>
      <c r="KTC836" s="230"/>
      <c r="KTD836" s="230"/>
      <c r="KTE836" s="230"/>
      <c r="KTF836" s="230"/>
      <c r="KTG836" s="230"/>
      <c r="KTH836" s="230"/>
      <c r="KTI836" s="230"/>
      <c r="KTJ836" s="230"/>
      <c r="KTK836" s="230"/>
      <c r="KTL836" s="230"/>
      <c r="KTM836" s="230"/>
      <c r="KTN836" s="230"/>
      <c r="KTO836" s="230"/>
      <c r="KTP836" s="230"/>
      <c r="KTQ836" s="230"/>
      <c r="KTR836" s="230"/>
      <c r="KTS836" s="230"/>
      <c r="KTT836" s="230"/>
      <c r="KTU836" s="230"/>
      <c r="KTV836" s="230"/>
      <c r="KTW836" s="230"/>
      <c r="KTX836" s="230"/>
      <c r="KTY836" s="230"/>
      <c r="KTZ836" s="230"/>
      <c r="KUA836" s="230"/>
      <c r="KUB836" s="230"/>
      <c r="KUC836" s="230"/>
      <c r="KUD836" s="230"/>
      <c r="KUE836" s="230"/>
      <c r="KUF836" s="230"/>
      <c r="KUG836" s="230"/>
      <c r="KUH836" s="230"/>
      <c r="KUI836" s="230"/>
      <c r="KUJ836" s="230"/>
      <c r="KUK836" s="230"/>
      <c r="KUL836" s="230"/>
      <c r="KUM836" s="230"/>
      <c r="KUN836" s="230"/>
      <c r="KUO836" s="230"/>
      <c r="KUP836" s="230"/>
      <c r="KUQ836" s="230"/>
      <c r="KUR836" s="230"/>
      <c r="KUS836" s="230"/>
      <c r="KUT836" s="230"/>
      <c r="KUU836" s="230"/>
      <c r="KUV836" s="230"/>
      <c r="KUW836" s="230"/>
      <c r="KUX836" s="230"/>
      <c r="KUY836" s="230"/>
      <c r="KUZ836" s="230"/>
      <c r="KVA836" s="230"/>
      <c r="KVB836" s="230"/>
      <c r="KVC836" s="230"/>
      <c r="KVD836" s="230"/>
      <c r="KVE836" s="230"/>
      <c r="KVF836" s="230"/>
      <c r="KVG836" s="230"/>
      <c r="KVH836" s="230"/>
      <c r="KVI836" s="230"/>
      <c r="KVJ836" s="230"/>
      <c r="KVK836" s="230"/>
      <c r="KVL836" s="230"/>
      <c r="KVM836" s="230"/>
      <c r="KVN836" s="230"/>
      <c r="KVO836" s="230"/>
      <c r="KVP836" s="230"/>
      <c r="KVQ836" s="230"/>
      <c r="KVR836" s="230"/>
      <c r="KVS836" s="230"/>
      <c r="KVT836" s="230"/>
      <c r="KVU836" s="230"/>
      <c r="KVV836" s="230"/>
      <c r="KVW836" s="230"/>
      <c r="KVX836" s="230"/>
      <c r="KVY836" s="230"/>
      <c r="KVZ836" s="230"/>
      <c r="KWA836" s="230"/>
      <c r="KWB836" s="230"/>
      <c r="KWC836" s="230"/>
      <c r="KWD836" s="230"/>
      <c r="KWE836" s="230"/>
      <c r="KWF836" s="230"/>
      <c r="KWG836" s="230"/>
      <c r="KWH836" s="230"/>
      <c r="KWI836" s="230"/>
      <c r="KWJ836" s="230"/>
      <c r="KWK836" s="230"/>
      <c r="KWL836" s="230"/>
      <c r="KWM836" s="230"/>
      <c r="KWN836" s="230"/>
      <c r="KWO836" s="230"/>
      <c r="KWP836" s="230"/>
      <c r="KWQ836" s="230"/>
      <c r="KWR836" s="230"/>
      <c r="KWS836" s="230"/>
      <c r="KWT836" s="230"/>
      <c r="KWU836" s="230"/>
      <c r="KWV836" s="230"/>
      <c r="KWW836" s="230"/>
      <c r="KWX836" s="230"/>
      <c r="KWY836" s="230"/>
      <c r="KWZ836" s="230"/>
      <c r="KXA836" s="230"/>
      <c r="KXB836" s="230"/>
      <c r="KXC836" s="230"/>
      <c r="KXD836" s="230"/>
      <c r="KXE836" s="230"/>
      <c r="KXF836" s="230"/>
      <c r="KXG836" s="230"/>
      <c r="KXH836" s="230"/>
      <c r="KXI836" s="230"/>
      <c r="KXJ836" s="230"/>
      <c r="KXK836" s="230"/>
      <c r="KXL836" s="230"/>
      <c r="KXM836" s="230"/>
      <c r="KXN836" s="230"/>
      <c r="KXO836" s="230"/>
      <c r="KXP836" s="230"/>
      <c r="KXQ836" s="230"/>
      <c r="KXR836" s="230"/>
      <c r="KXS836" s="230"/>
      <c r="KXT836" s="230"/>
      <c r="KXU836" s="230"/>
      <c r="KXV836" s="230"/>
      <c r="KXW836" s="230"/>
      <c r="KXX836" s="230"/>
      <c r="KXY836" s="230"/>
      <c r="KXZ836" s="230"/>
      <c r="KYA836" s="230"/>
      <c r="KYB836" s="230"/>
      <c r="KYC836" s="230"/>
      <c r="KYD836" s="230"/>
      <c r="KYE836" s="230"/>
      <c r="KYF836" s="230"/>
      <c r="KYG836" s="230"/>
      <c r="KYH836" s="230"/>
      <c r="KYI836" s="230"/>
      <c r="KYJ836" s="230"/>
      <c r="KYK836" s="230"/>
      <c r="KYL836" s="230"/>
      <c r="KYM836" s="230"/>
      <c r="KYN836" s="230"/>
      <c r="KYO836" s="230"/>
      <c r="KYP836" s="230"/>
      <c r="KYQ836" s="230"/>
      <c r="KYR836" s="230"/>
      <c r="KYS836" s="230"/>
      <c r="KYT836" s="230"/>
      <c r="KYU836" s="230"/>
      <c r="KYV836" s="230"/>
      <c r="KYW836" s="230"/>
      <c r="KYX836" s="230"/>
      <c r="KYY836" s="230"/>
      <c r="KYZ836" s="230"/>
      <c r="KZA836" s="230"/>
      <c r="KZB836" s="230"/>
      <c r="KZC836" s="230"/>
      <c r="KZD836" s="230"/>
      <c r="KZE836" s="230"/>
      <c r="KZF836" s="230"/>
      <c r="KZG836" s="230"/>
      <c r="KZH836" s="230"/>
      <c r="KZI836" s="230"/>
      <c r="KZJ836" s="230"/>
      <c r="KZK836" s="230"/>
      <c r="KZL836" s="230"/>
      <c r="KZM836" s="230"/>
      <c r="KZN836" s="230"/>
      <c r="KZO836" s="230"/>
      <c r="KZP836" s="230"/>
      <c r="KZQ836" s="230"/>
      <c r="KZR836" s="230"/>
      <c r="KZS836" s="230"/>
      <c r="KZT836" s="230"/>
      <c r="KZU836" s="230"/>
      <c r="KZV836" s="230"/>
      <c r="KZW836" s="230"/>
      <c r="KZX836" s="230"/>
      <c r="KZY836" s="230"/>
      <c r="KZZ836" s="230"/>
      <c r="LAA836" s="230"/>
      <c r="LAB836" s="230"/>
      <c r="LAC836" s="230"/>
      <c r="LAD836" s="230"/>
      <c r="LAE836" s="230"/>
      <c r="LAF836" s="230"/>
      <c r="LAG836" s="230"/>
      <c r="LAH836" s="230"/>
      <c r="LAI836" s="230"/>
      <c r="LAJ836" s="230"/>
      <c r="LAK836" s="230"/>
      <c r="LAL836" s="230"/>
      <c r="LAM836" s="230"/>
      <c r="LAN836" s="230"/>
      <c r="LAO836" s="230"/>
      <c r="LAP836" s="230"/>
      <c r="LAQ836" s="230"/>
      <c r="LAR836" s="230"/>
      <c r="LAS836" s="230"/>
      <c r="LAT836" s="230"/>
      <c r="LAU836" s="230"/>
      <c r="LAV836" s="230"/>
      <c r="LAW836" s="230"/>
      <c r="LAX836" s="230"/>
      <c r="LAY836" s="230"/>
      <c r="LAZ836" s="230"/>
      <c r="LBA836" s="230"/>
      <c r="LBB836" s="230"/>
      <c r="LBC836" s="230"/>
      <c r="LBD836" s="230"/>
      <c r="LBE836" s="230"/>
      <c r="LBF836" s="230"/>
      <c r="LBG836" s="230"/>
      <c r="LBH836" s="230"/>
      <c r="LBI836" s="230"/>
      <c r="LBJ836" s="230"/>
      <c r="LBK836" s="230"/>
      <c r="LBL836" s="230"/>
      <c r="LBM836" s="230"/>
      <c r="LBN836" s="230"/>
      <c r="LBO836" s="230"/>
      <c r="LBP836" s="230"/>
      <c r="LBQ836" s="230"/>
      <c r="LBR836" s="230"/>
      <c r="LBS836" s="230"/>
      <c r="LBT836" s="230"/>
      <c r="LBU836" s="230"/>
      <c r="LBV836" s="230"/>
      <c r="LBW836" s="230"/>
      <c r="LBX836" s="230"/>
      <c r="LBY836" s="230"/>
      <c r="LBZ836" s="230"/>
      <c r="LCA836" s="230"/>
      <c r="LCB836" s="230"/>
      <c r="LCC836" s="230"/>
      <c r="LCD836" s="230"/>
      <c r="LCE836" s="230"/>
      <c r="LCF836" s="230"/>
      <c r="LCG836" s="230"/>
      <c r="LCH836" s="230"/>
      <c r="LCI836" s="230"/>
      <c r="LCJ836" s="230"/>
      <c r="LCK836" s="230"/>
      <c r="LCL836" s="230"/>
      <c r="LCM836" s="230"/>
      <c r="LCN836" s="230"/>
      <c r="LCO836" s="230"/>
      <c r="LCP836" s="230"/>
      <c r="LCQ836" s="230"/>
      <c r="LCR836" s="230"/>
      <c r="LCS836" s="230"/>
      <c r="LCT836" s="230"/>
      <c r="LCU836" s="230"/>
      <c r="LCV836" s="230"/>
      <c r="LCW836" s="230"/>
      <c r="LCX836" s="230"/>
      <c r="LCY836" s="230"/>
      <c r="LCZ836" s="230"/>
      <c r="LDA836" s="230"/>
      <c r="LDB836" s="230"/>
      <c r="LDC836" s="230"/>
      <c r="LDD836" s="230"/>
      <c r="LDE836" s="230"/>
      <c r="LDF836" s="230"/>
      <c r="LDG836" s="230"/>
      <c r="LDH836" s="230"/>
      <c r="LDI836" s="230"/>
      <c r="LDJ836" s="230"/>
      <c r="LDK836" s="230"/>
      <c r="LDL836" s="230"/>
      <c r="LDM836" s="230"/>
      <c r="LDN836" s="230"/>
      <c r="LDO836" s="230"/>
      <c r="LDP836" s="230"/>
      <c r="LDQ836" s="230"/>
      <c r="LDR836" s="230"/>
      <c r="LDS836" s="230"/>
      <c r="LDT836" s="230"/>
      <c r="LDU836" s="230"/>
      <c r="LDV836" s="230"/>
      <c r="LDW836" s="230"/>
      <c r="LDX836" s="230"/>
      <c r="LDY836" s="230"/>
      <c r="LDZ836" s="230"/>
      <c r="LEA836" s="230"/>
      <c r="LEB836" s="230"/>
      <c r="LEC836" s="230"/>
      <c r="LED836" s="230"/>
      <c r="LEE836" s="230"/>
      <c r="LEF836" s="230"/>
      <c r="LEG836" s="230"/>
      <c r="LEH836" s="230"/>
      <c r="LEI836" s="230"/>
      <c r="LEJ836" s="230"/>
      <c r="LEK836" s="230"/>
      <c r="LEL836" s="230"/>
      <c r="LEM836" s="230"/>
      <c r="LEN836" s="230"/>
      <c r="LEO836" s="230"/>
      <c r="LEP836" s="230"/>
      <c r="LEQ836" s="230"/>
      <c r="LER836" s="230"/>
      <c r="LES836" s="230"/>
      <c r="LET836" s="230"/>
      <c r="LEU836" s="230"/>
      <c r="LEV836" s="230"/>
      <c r="LEW836" s="230"/>
      <c r="LEX836" s="230"/>
      <c r="LEY836" s="230"/>
      <c r="LEZ836" s="230"/>
      <c r="LFA836" s="230"/>
      <c r="LFB836" s="230"/>
      <c r="LFC836" s="230"/>
      <c r="LFD836" s="230"/>
      <c r="LFE836" s="230"/>
      <c r="LFF836" s="230"/>
      <c r="LFG836" s="230"/>
      <c r="LFH836" s="230"/>
      <c r="LFI836" s="230"/>
      <c r="LFJ836" s="230"/>
      <c r="LFK836" s="230"/>
      <c r="LFL836" s="230"/>
      <c r="LFM836" s="230"/>
      <c r="LFN836" s="230"/>
      <c r="LFO836" s="230"/>
      <c r="LFP836" s="230"/>
      <c r="LFQ836" s="230"/>
      <c r="LFR836" s="230"/>
      <c r="LFS836" s="230"/>
      <c r="LFT836" s="230"/>
      <c r="LFU836" s="230"/>
      <c r="LFV836" s="230"/>
      <c r="LFW836" s="230"/>
      <c r="LFX836" s="230"/>
      <c r="LFY836" s="230"/>
      <c r="LFZ836" s="230"/>
      <c r="LGA836" s="230"/>
      <c r="LGB836" s="230"/>
      <c r="LGC836" s="230"/>
      <c r="LGD836" s="230"/>
      <c r="LGE836" s="230"/>
      <c r="LGF836" s="230"/>
      <c r="LGG836" s="230"/>
      <c r="LGH836" s="230"/>
      <c r="LGI836" s="230"/>
      <c r="LGJ836" s="230"/>
      <c r="LGK836" s="230"/>
      <c r="LGL836" s="230"/>
      <c r="LGM836" s="230"/>
      <c r="LGN836" s="230"/>
      <c r="LGO836" s="230"/>
      <c r="LGP836" s="230"/>
      <c r="LGQ836" s="230"/>
      <c r="LGR836" s="230"/>
      <c r="LGS836" s="230"/>
      <c r="LGT836" s="230"/>
      <c r="LGU836" s="230"/>
      <c r="LGV836" s="230"/>
      <c r="LGW836" s="230"/>
      <c r="LGX836" s="230"/>
      <c r="LGY836" s="230"/>
      <c r="LGZ836" s="230"/>
      <c r="LHA836" s="230"/>
      <c r="LHB836" s="230"/>
      <c r="LHC836" s="230"/>
      <c r="LHD836" s="230"/>
      <c r="LHE836" s="230"/>
      <c r="LHF836" s="230"/>
      <c r="LHG836" s="230"/>
      <c r="LHH836" s="230"/>
      <c r="LHI836" s="230"/>
      <c r="LHJ836" s="230"/>
      <c r="LHK836" s="230"/>
      <c r="LHL836" s="230"/>
      <c r="LHM836" s="230"/>
      <c r="LHN836" s="230"/>
      <c r="LHO836" s="230"/>
      <c r="LHP836" s="230"/>
      <c r="LHQ836" s="230"/>
      <c r="LHR836" s="230"/>
      <c r="LHS836" s="230"/>
      <c r="LHT836" s="230"/>
      <c r="LHU836" s="230"/>
      <c r="LHV836" s="230"/>
      <c r="LHW836" s="230"/>
      <c r="LHX836" s="230"/>
      <c r="LHY836" s="230"/>
      <c r="LHZ836" s="230"/>
      <c r="LIA836" s="230"/>
      <c r="LIB836" s="230"/>
      <c r="LIC836" s="230"/>
      <c r="LID836" s="230"/>
      <c r="LIE836" s="230"/>
      <c r="LIF836" s="230"/>
      <c r="LIG836" s="230"/>
      <c r="LIH836" s="230"/>
      <c r="LII836" s="230"/>
      <c r="LIJ836" s="230"/>
      <c r="LIK836" s="230"/>
      <c r="LIL836" s="230"/>
      <c r="LIM836" s="230"/>
      <c r="LIN836" s="230"/>
      <c r="LIO836" s="230"/>
      <c r="LIP836" s="230"/>
      <c r="LIQ836" s="230"/>
      <c r="LIR836" s="230"/>
      <c r="LIS836" s="230"/>
      <c r="LIT836" s="230"/>
      <c r="LIU836" s="230"/>
      <c r="LIV836" s="230"/>
      <c r="LIW836" s="230"/>
      <c r="LIX836" s="230"/>
      <c r="LIY836" s="230"/>
      <c r="LIZ836" s="230"/>
      <c r="LJA836" s="230"/>
      <c r="LJB836" s="230"/>
      <c r="LJC836" s="230"/>
      <c r="LJD836" s="230"/>
      <c r="LJE836" s="230"/>
      <c r="LJF836" s="230"/>
      <c r="LJG836" s="230"/>
      <c r="LJH836" s="230"/>
      <c r="LJI836" s="230"/>
      <c r="LJJ836" s="230"/>
      <c r="LJK836" s="230"/>
      <c r="LJL836" s="230"/>
      <c r="LJM836" s="230"/>
      <c r="LJN836" s="230"/>
      <c r="LJO836" s="230"/>
      <c r="LJP836" s="230"/>
      <c r="LJQ836" s="230"/>
      <c r="LJR836" s="230"/>
      <c r="LJS836" s="230"/>
      <c r="LJT836" s="230"/>
      <c r="LJU836" s="230"/>
      <c r="LJV836" s="230"/>
      <c r="LJW836" s="230"/>
      <c r="LJX836" s="230"/>
      <c r="LJY836" s="230"/>
      <c r="LJZ836" s="230"/>
      <c r="LKA836" s="230"/>
      <c r="LKB836" s="230"/>
      <c r="LKC836" s="230"/>
      <c r="LKD836" s="230"/>
      <c r="LKE836" s="230"/>
      <c r="LKF836" s="230"/>
      <c r="LKG836" s="230"/>
      <c r="LKH836" s="230"/>
      <c r="LKI836" s="230"/>
      <c r="LKJ836" s="230"/>
      <c r="LKK836" s="230"/>
      <c r="LKL836" s="230"/>
      <c r="LKM836" s="230"/>
      <c r="LKN836" s="230"/>
      <c r="LKO836" s="230"/>
      <c r="LKP836" s="230"/>
      <c r="LKQ836" s="230"/>
      <c r="LKR836" s="230"/>
      <c r="LKS836" s="230"/>
      <c r="LKT836" s="230"/>
      <c r="LKU836" s="230"/>
      <c r="LKV836" s="230"/>
      <c r="LKW836" s="230"/>
      <c r="LKX836" s="230"/>
      <c r="LKY836" s="230"/>
      <c r="LKZ836" s="230"/>
      <c r="LLA836" s="230"/>
      <c r="LLB836" s="230"/>
      <c r="LLC836" s="230"/>
      <c r="LLD836" s="230"/>
      <c r="LLE836" s="230"/>
      <c r="LLF836" s="230"/>
      <c r="LLG836" s="230"/>
      <c r="LLH836" s="230"/>
      <c r="LLI836" s="230"/>
      <c r="LLJ836" s="230"/>
      <c r="LLK836" s="230"/>
      <c r="LLL836" s="230"/>
      <c r="LLM836" s="230"/>
      <c r="LLN836" s="230"/>
      <c r="LLO836" s="230"/>
      <c r="LLP836" s="230"/>
      <c r="LLQ836" s="230"/>
      <c r="LLR836" s="230"/>
      <c r="LLS836" s="230"/>
      <c r="LLT836" s="230"/>
      <c r="LLU836" s="230"/>
      <c r="LLV836" s="230"/>
      <c r="LLW836" s="230"/>
      <c r="LLX836" s="230"/>
      <c r="LLY836" s="230"/>
      <c r="LLZ836" s="230"/>
      <c r="LMA836" s="230"/>
      <c r="LMB836" s="230"/>
      <c r="LMC836" s="230"/>
      <c r="LMD836" s="230"/>
      <c r="LME836" s="230"/>
      <c r="LMF836" s="230"/>
      <c r="LMG836" s="230"/>
      <c r="LMH836" s="230"/>
      <c r="LMI836" s="230"/>
      <c r="LMJ836" s="230"/>
      <c r="LMK836" s="230"/>
      <c r="LML836" s="230"/>
      <c r="LMM836" s="230"/>
      <c r="LMN836" s="230"/>
      <c r="LMO836" s="230"/>
      <c r="LMP836" s="230"/>
      <c r="LMQ836" s="230"/>
      <c r="LMR836" s="230"/>
      <c r="LMS836" s="230"/>
      <c r="LMT836" s="230"/>
      <c r="LMU836" s="230"/>
      <c r="LMV836" s="230"/>
      <c r="LMW836" s="230"/>
      <c r="LMX836" s="230"/>
      <c r="LMY836" s="230"/>
      <c r="LMZ836" s="230"/>
      <c r="LNA836" s="230"/>
      <c r="LNB836" s="230"/>
      <c r="LNC836" s="230"/>
      <c r="LND836" s="230"/>
      <c r="LNE836" s="230"/>
      <c r="LNF836" s="230"/>
      <c r="LNG836" s="230"/>
      <c r="LNH836" s="230"/>
      <c r="LNI836" s="230"/>
      <c r="LNJ836" s="230"/>
      <c r="LNK836" s="230"/>
      <c r="LNL836" s="230"/>
      <c r="LNM836" s="230"/>
      <c r="LNN836" s="230"/>
      <c r="LNO836" s="230"/>
      <c r="LNP836" s="230"/>
      <c r="LNQ836" s="230"/>
      <c r="LNR836" s="230"/>
      <c r="LNS836" s="230"/>
      <c r="LNT836" s="230"/>
      <c r="LNU836" s="230"/>
      <c r="LNV836" s="230"/>
      <c r="LNW836" s="230"/>
      <c r="LNX836" s="230"/>
      <c r="LNY836" s="230"/>
      <c r="LNZ836" s="230"/>
      <c r="LOA836" s="230"/>
      <c r="LOB836" s="230"/>
      <c r="LOC836" s="230"/>
      <c r="LOD836" s="230"/>
      <c r="LOE836" s="230"/>
      <c r="LOF836" s="230"/>
      <c r="LOG836" s="230"/>
      <c r="LOH836" s="230"/>
      <c r="LOI836" s="230"/>
      <c r="LOJ836" s="230"/>
      <c r="LOK836" s="230"/>
      <c r="LOL836" s="230"/>
      <c r="LOM836" s="230"/>
      <c r="LON836" s="230"/>
      <c r="LOO836" s="230"/>
      <c r="LOP836" s="230"/>
      <c r="LOQ836" s="230"/>
      <c r="LOR836" s="230"/>
      <c r="LOS836" s="230"/>
      <c r="LOT836" s="230"/>
      <c r="LOU836" s="230"/>
      <c r="LOV836" s="230"/>
      <c r="LOW836" s="230"/>
      <c r="LOX836" s="230"/>
      <c r="LOY836" s="230"/>
      <c r="LOZ836" s="230"/>
      <c r="LPA836" s="230"/>
      <c r="LPB836" s="230"/>
      <c r="LPC836" s="230"/>
      <c r="LPD836" s="230"/>
      <c r="LPE836" s="230"/>
      <c r="LPF836" s="230"/>
      <c r="LPG836" s="230"/>
      <c r="LPH836" s="230"/>
      <c r="LPI836" s="230"/>
      <c r="LPJ836" s="230"/>
      <c r="LPK836" s="230"/>
      <c r="LPL836" s="230"/>
      <c r="LPM836" s="230"/>
      <c r="LPN836" s="230"/>
      <c r="LPO836" s="230"/>
      <c r="LPP836" s="230"/>
      <c r="LPQ836" s="230"/>
      <c r="LPR836" s="230"/>
      <c r="LPS836" s="230"/>
      <c r="LPT836" s="230"/>
      <c r="LPU836" s="230"/>
      <c r="LPV836" s="230"/>
      <c r="LPW836" s="230"/>
      <c r="LPX836" s="230"/>
      <c r="LPY836" s="230"/>
      <c r="LPZ836" s="230"/>
      <c r="LQA836" s="230"/>
      <c r="LQB836" s="230"/>
      <c r="LQC836" s="230"/>
      <c r="LQD836" s="230"/>
      <c r="LQE836" s="230"/>
      <c r="LQF836" s="230"/>
      <c r="LQG836" s="230"/>
      <c r="LQH836" s="230"/>
      <c r="LQI836" s="230"/>
      <c r="LQJ836" s="230"/>
      <c r="LQK836" s="230"/>
      <c r="LQL836" s="230"/>
      <c r="LQM836" s="230"/>
      <c r="LQN836" s="230"/>
      <c r="LQO836" s="230"/>
      <c r="LQP836" s="230"/>
      <c r="LQQ836" s="230"/>
      <c r="LQR836" s="230"/>
      <c r="LQS836" s="230"/>
      <c r="LQT836" s="230"/>
      <c r="LQU836" s="230"/>
      <c r="LQV836" s="230"/>
      <c r="LQW836" s="230"/>
      <c r="LQX836" s="230"/>
      <c r="LQY836" s="230"/>
      <c r="LQZ836" s="230"/>
      <c r="LRA836" s="230"/>
      <c r="LRB836" s="230"/>
      <c r="LRC836" s="230"/>
      <c r="LRD836" s="230"/>
      <c r="LRE836" s="230"/>
      <c r="LRF836" s="230"/>
      <c r="LRG836" s="230"/>
      <c r="LRH836" s="230"/>
      <c r="LRI836" s="230"/>
      <c r="LRJ836" s="230"/>
      <c r="LRK836" s="230"/>
      <c r="LRL836" s="230"/>
      <c r="LRM836" s="230"/>
      <c r="LRN836" s="230"/>
      <c r="LRO836" s="230"/>
      <c r="LRP836" s="230"/>
      <c r="LRQ836" s="230"/>
      <c r="LRR836" s="230"/>
      <c r="LRS836" s="230"/>
      <c r="LRT836" s="230"/>
      <c r="LRU836" s="230"/>
      <c r="LRV836" s="230"/>
      <c r="LRW836" s="230"/>
      <c r="LRX836" s="230"/>
      <c r="LRY836" s="230"/>
      <c r="LRZ836" s="230"/>
      <c r="LSA836" s="230"/>
      <c r="LSB836" s="230"/>
      <c r="LSC836" s="230"/>
      <c r="LSD836" s="230"/>
      <c r="LSE836" s="230"/>
      <c r="LSF836" s="230"/>
      <c r="LSG836" s="230"/>
      <c r="LSH836" s="230"/>
      <c r="LSI836" s="230"/>
      <c r="LSJ836" s="230"/>
      <c r="LSK836" s="230"/>
      <c r="LSL836" s="230"/>
      <c r="LSM836" s="230"/>
      <c r="LSN836" s="230"/>
      <c r="LSO836" s="230"/>
      <c r="LSP836" s="230"/>
      <c r="LSQ836" s="230"/>
      <c r="LSR836" s="230"/>
      <c r="LSS836" s="230"/>
      <c r="LST836" s="230"/>
      <c r="LSU836" s="230"/>
      <c r="LSV836" s="230"/>
      <c r="LSW836" s="230"/>
      <c r="LSX836" s="230"/>
      <c r="LSY836" s="230"/>
      <c r="LSZ836" s="230"/>
      <c r="LTA836" s="230"/>
      <c r="LTB836" s="230"/>
      <c r="LTC836" s="230"/>
      <c r="LTD836" s="230"/>
      <c r="LTE836" s="230"/>
      <c r="LTF836" s="230"/>
      <c r="LTG836" s="230"/>
      <c r="LTH836" s="230"/>
      <c r="LTI836" s="230"/>
      <c r="LTJ836" s="230"/>
      <c r="LTK836" s="230"/>
      <c r="LTL836" s="230"/>
      <c r="LTM836" s="230"/>
      <c r="LTN836" s="230"/>
      <c r="LTO836" s="230"/>
      <c r="LTP836" s="230"/>
      <c r="LTQ836" s="230"/>
      <c r="LTR836" s="230"/>
      <c r="LTS836" s="230"/>
      <c r="LTT836" s="230"/>
      <c r="LTU836" s="230"/>
      <c r="LTV836" s="230"/>
      <c r="LTW836" s="230"/>
      <c r="LTX836" s="230"/>
      <c r="LTY836" s="230"/>
      <c r="LTZ836" s="230"/>
      <c r="LUA836" s="230"/>
      <c r="LUB836" s="230"/>
      <c r="LUC836" s="230"/>
      <c r="LUD836" s="230"/>
      <c r="LUE836" s="230"/>
      <c r="LUF836" s="230"/>
      <c r="LUG836" s="230"/>
      <c r="LUH836" s="230"/>
      <c r="LUI836" s="230"/>
      <c r="LUJ836" s="230"/>
      <c r="LUK836" s="230"/>
      <c r="LUL836" s="230"/>
      <c r="LUM836" s="230"/>
      <c r="LUN836" s="230"/>
      <c r="LUO836" s="230"/>
      <c r="LUP836" s="230"/>
      <c r="LUQ836" s="230"/>
      <c r="LUR836" s="230"/>
      <c r="LUS836" s="230"/>
      <c r="LUT836" s="230"/>
      <c r="LUU836" s="230"/>
      <c r="LUV836" s="230"/>
      <c r="LUW836" s="230"/>
      <c r="LUX836" s="230"/>
      <c r="LUY836" s="230"/>
      <c r="LUZ836" s="230"/>
      <c r="LVA836" s="230"/>
      <c r="LVB836" s="230"/>
      <c r="LVC836" s="230"/>
      <c r="LVD836" s="230"/>
      <c r="LVE836" s="230"/>
      <c r="LVF836" s="230"/>
      <c r="LVG836" s="230"/>
      <c r="LVH836" s="230"/>
      <c r="LVI836" s="230"/>
      <c r="LVJ836" s="230"/>
      <c r="LVK836" s="230"/>
      <c r="LVL836" s="230"/>
      <c r="LVM836" s="230"/>
      <c r="LVN836" s="230"/>
      <c r="LVO836" s="230"/>
      <c r="LVP836" s="230"/>
      <c r="LVQ836" s="230"/>
      <c r="LVR836" s="230"/>
      <c r="LVS836" s="230"/>
      <c r="LVT836" s="230"/>
      <c r="LVU836" s="230"/>
      <c r="LVV836" s="230"/>
      <c r="LVW836" s="230"/>
      <c r="LVX836" s="230"/>
      <c r="LVY836" s="230"/>
      <c r="LVZ836" s="230"/>
      <c r="LWA836" s="230"/>
      <c r="LWB836" s="230"/>
      <c r="LWC836" s="230"/>
      <c r="LWD836" s="230"/>
      <c r="LWE836" s="230"/>
      <c r="LWF836" s="230"/>
      <c r="LWG836" s="230"/>
      <c r="LWH836" s="230"/>
      <c r="LWI836" s="230"/>
      <c r="LWJ836" s="230"/>
      <c r="LWK836" s="230"/>
      <c r="LWL836" s="230"/>
      <c r="LWM836" s="230"/>
      <c r="LWN836" s="230"/>
      <c r="LWO836" s="230"/>
      <c r="LWP836" s="230"/>
      <c r="LWQ836" s="230"/>
      <c r="LWR836" s="230"/>
      <c r="LWS836" s="230"/>
      <c r="LWT836" s="230"/>
      <c r="LWU836" s="230"/>
      <c r="LWV836" s="230"/>
      <c r="LWW836" s="230"/>
      <c r="LWX836" s="230"/>
      <c r="LWY836" s="230"/>
      <c r="LWZ836" s="230"/>
      <c r="LXA836" s="230"/>
      <c r="LXB836" s="230"/>
      <c r="LXC836" s="230"/>
      <c r="LXD836" s="230"/>
      <c r="LXE836" s="230"/>
      <c r="LXF836" s="230"/>
      <c r="LXG836" s="230"/>
      <c r="LXH836" s="230"/>
      <c r="LXI836" s="230"/>
      <c r="LXJ836" s="230"/>
      <c r="LXK836" s="230"/>
      <c r="LXL836" s="230"/>
      <c r="LXM836" s="230"/>
      <c r="LXN836" s="230"/>
      <c r="LXO836" s="230"/>
      <c r="LXP836" s="230"/>
      <c r="LXQ836" s="230"/>
      <c r="LXR836" s="230"/>
      <c r="LXS836" s="230"/>
      <c r="LXT836" s="230"/>
      <c r="LXU836" s="230"/>
      <c r="LXV836" s="230"/>
      <c r="LXW836" s="230"/>
      <c r="LXX836" s="230"/>
      <c r="LXY836" s="230"/>
      <c r="LXZ836" s="230"/>
      <c r="LYA836" s="230"/>
      <c r="LYB836" s="230"/>
      <c r="LYC836" s="230"/>
      <c r="LYD836" s="230"/>
      <c r="LYE836" s="230"/>
      <c r="LYF836" s="230"/>
      <c r="LYG836" s="230"/>
      <c r="LYH836" s="230"/>
      <c r="LYI836" s="230"/>
      <c r="LYJ836" s="230"/>
      <c r="LYK836" s="230"/>
      <c r="LYL836" s="230"/>
      <c r="LYM836" s="230"/>
      <c r="LYN836" s="230"/>
      <c r="LYO836" s="230"/>
      <c r="LYP836" s="230"/>
      <c r="LYQ836" s="230"/>
      <c r="LYR836" s="230"/>
      <c r="LYS836" s="230"/>
      <c r="LYT836" s="230"/>
      <c r="LYU836" s="230"/>
      <c r="LYV836" s="230"/>
      <c r="LYW836" s="230"/>
      <c r="LYX836" s="230"/>
      <c r="LYY836" s="230"/>
      <c r="LYZ836" s="230"/>
      <c r="LZA836" s="230"/>
      <c r="LZB836" s="230"/>
      <c r="LZC836" s="230"/>
      <c r="LZD836" s="230"/>
      <c r="LZE836" s="230"/>
      <c r="LZF836" s="230"/>
      <c r="LZG836" s="230"/>
      <c r="LZH836" s="230"/>
      <c r="LZI836" s="230"/>
      <c r="LZJ836" s="230"/>
      <c r="LZK836" s="230"/>
      <c r="LZL836" s="230"/>
      <c r="LZM836" s="230"/>
      <c r="LZN836" s="230"/>
      <c r="LZO836" s="230"/>
      <c r="LZP836" s="230"/>
      <c r="LZQ836" s="230"/>
      <c r="LZR836" s="230"/>
      <c r="LZS836" s="230"/>
      <c r="LZT836" s="230"/>
      <c r="LZU836" s="230"/>
      <c r="LZV836" s="230"/>
      <c r="LZW836" s="230"/>
      <c r="LZX836" s="230"/>
      <c r="LZY836" s="230"/>
      <c r="LZZ836" s="230"/>
      <c r="MAA836" s="230"/>
      <c r="MAB836" s="230"/>
      <c r="MAC836" s="230"/>
      <c r="MAD836" s="230"/>
      <c r="MAE836" s="230"/>
      <c r="MAF836" s="230"/>
      <c r="MAG836" s="230"/>
      <c r="MAH836" s="230"/>
      <c r="MAI836" s="230"/>
      <c r="MAJ836" s="230"/>
      <c r="MAK836" s="230"/>
      <c r="MAL836" s="230"/>
      <c r="MAM836" s="230"/>
      <c r="MAN836" s="230"/>
      <c r="MAO836" s="230"/>
      <c r="MAP836" s="230"/>
      <c r="MAQ836" s="230"/>
      <c r="MAR836" s="230"/>
      <c r="MAS836" s="230"/>
      <c r="MAT836" s="230"/>
      <c r="MAU836" s="230"/>
      <c r="MAV836" s="230"/>
      <c r="MAW836" s="230"/>
      <c r="MAX836" s="230"/>
      <c r="MAY836" s="230"/>
      <c r="MAZ836" s="230"/>
      <c r="MBA836" s="230"/>
      <c r="MBB836" s="230"/>
      <c r="MBC836" s="230"/>
      <c r="MBD836" s="230"/>
      <c r="MBE836" s="230"/>
      <c r="MBF836" s="230"/>
      <c r="MBG836" s="230"/>
      <c r="MBH836" s="230"/>
      <c r="MBI836" s="230"/>
      <c r="MBJ836" s="230"/>
      <c r="MBK836" s="230"/>
      <c r="MBL836" s="230"/>
      <c r="MBM836" s="230"/>
      <c r="MBN836" s="230"/>
      <c r="MBO836" s="230"/>
      <c r="MBP836" s="230"/>
      <c r="MBQ836" s="230"/>
      <c r="MBR836" s="230"/>
      <c r="MBS836" s="230"/>
      <c r="MBT836" s="230"/>
      <c r="MBU836" s="230"/>
      <c r="MBV836" s="230"/>
      <c r="MBW836" s="230"/>
      <c r="MBX836" s="230"/>
      <c r="MBY836" s="230"/>
      <c r="MBZ836" s="230"/>
      <c r="MCA836" s="230"/>
      <c r="MCB836" s="230"/>
      <c r="MCC836" s="230"/>
      <c r="MCD836" s="230"/>
      <c r="MCE836" s="230"/>
      <c r="MCF836" s="230"/>
      <c r="MCG836" s="230"/>
      <c r="MCH836" s="230"/>
      <c r="MCI836" s="230"/>
      <c r="MCJ836" s="230"/>
      <c r="MCK836" s="230"/>
      <c r="MCL836" s="230"/>
      <c r="MCM836" s="230"/>
      <c r="MCN836" s="230"/>
      <c r="MCO836" s="230"/>
      <c r="MCP836" s="230"/>
      <c r="MCQ836" s="230"/>
      <c r="MCR836" s="230"/>
      <c r="MCS836" s="230"/>
      <c r="MCT836" s="230"/>
      <c r="MCU836" s="230"/>
      <c r="MCV836" s="230"/>
      <c r="MCW836" s="230"/>
      <c r="MCX836" s="230"/>
      <c r="MCY836" s="230"/>
      <c r="MCZ836" s="230"/>
      <c r="MDA836" s="230"/>
      <c r="MDB836" s="230"/>
      <c r="MDC836" s="230"/>
      <c r="MDD836" s="230"/>
      <c r="MDE836" s="230"/>
      <c r="MDF836" s="230"/>
      <c r="MDG836" s="230"/>
      <c r="MDH836" s="230"/>
      <c r="MDI836" s="230"/>
      <c r="MDJ836" s="230"/>
      <c r="MDK836" s="230"/>
      <c r="MDL836" s="230"/>
      <c r="MDM836" s="230"/>
      <c r="MDN836" s="230"/>
      <c r="MDO836" s="230"/>
      <c r="MDP836" s="230"/>
      <c r="MDQ836" s="230"/>
      <c r="MDR836" s="230"/>
      <c r="MDS836" s="230"/>
      <c r="MDT836" s="230"/>
      <c r="MDU836" s="230"/>
      <c r="MDV836" s="230"/>
      <c r="MDW836" s="230"/>
      <c r="MDX836" s="230"/>
      <c r="MDY836" s="230"/>
      <c r="MDZ836" s="230"/>
      <c r="MEA836" s="230"/>
      <c r="MEB836" s="230"/>
      <c r="MEC836" s="230"/>
      <c r="MED836" s="230"/>
      <c r="MEE836" s="230"/>
      <c r="MEF836" s="230"/>
      <c r="MEG836" s="230"/>
      <c r="MEH836" s="230"/>
      <c r="MEI836" s="230"/>
      <c r="MEJ836" s="230"/>
      <c r="MEK836" s="230"/>
      <c r="MEL836" s="230"/>
      <c r="MEM836" s="230"/>
      <c r="MEN836" s="230"/>
      <c r="MEO836" s="230"/>
      <c r="MEP836" s="230"/>
      <c r="MEQ836" s="230"/>
      <c r="MER836" s="230"/>
      <c r="MES836" s="230"/>
      <c r="MET836" s="230"/>
      <c r="MEU836" s="230"/>
      <c r="MEV836" s="230"/>
      <c r="MEW836" s="230"/>
      <c r="MEX836" s="230"/>
      <c r="MEY836" s="230"/>
      <c r="MEZ836" s="230"/>
      <c r="MFA836" s="230"/>
      <c r="MFB836" s="230"/>
      <c r="MFC836" s="230"/>
      <c r="MFD836" s="230"/>
      <c r="MFE836" s="230"/>
      <c r="MFF836" s="230"/>
      <c r="MFG836" s="230"/>
      <c r="MFH836" s="230"/>
      <c r="MFI836" s="230"/>
      <c r="MFJ836" s="230"/>
      <c r="MFK836" s="230"/>
      <c r="MFL836" s="230"/>
      <c r="MFM836" s="230"/>
      <c r="MFN836" s="230"/>
      <c r="MFO836" s="230"/>
      <c r="MFP836" s="230"/>
      <c r="MFQ836" s="230"/>
      <c r="MFR836" s="230"/>
      <c r="MFS836" s="230"/>
      <c r="MFT836" s="230"/>
      <c r="MFU836" s="230"/>
      <c r="MFV836" s="230"/>
      <c r="MFW836" s="230"/>
      <c r="MFX836" s="230"/>
      <c r="MFY836" s="230"/>
      <c r="MFZ836" s="230"/>
      <c r="MGA836" s="230"/>
      <c r="MGB836" s="230"/>
      <c r="MGC836" s="230"/>
      <c r="MGD836" s="230"/>
      <c r="MGE836" s="230"/>
      <c r="MGF836" s="230"/>
      <c r="MGG836" s="230"/>
      <c r="MGH836" s="230"/>
      <c r="MGI836" s="230"/>
      <c r="MGJ836" s="230"/>
      <c r="MGK836" s="230"/>
      <c r="MGL836" s="230"/>
      <c r="MGM836" s="230"/>
      <c r="MGN836" s="230"/>
      <c r="MGO836" s="230"/>
      <c r="MGP836" s="230"/>
      <c r="MGQ836" s="230"/>
      <c r="MGR836" s="230"/>
      <c r="MGS836" s="230"/>
      <c r="MGT836" s="230"/>
      <c r="MGU836" s="230"/>
      <c r="MGV836" s="230"/>
      <c r="MGW836" s="230"/>
      <c r="MGX836" s="230"/>
      <c r="MGY836" s="230"/>
      <c r="MGZ836" s="230"/>
      <c r="MHA836" s="230"/>
      <c r="MHB836" s="230"/>
      <c r="MHC836" s="230"/>
      <c r="MHD836" s="230"/>
      <c r="MHE836" s="230"/>
      <c r="MHF836" s="230"/>
      <c r="MHG836" s="230"/>
      <c r="MHH836" s="230"/>
      <c r="MHI836" s="230"/>
      <c r="MHJ836" s="230"/>
      <c r="MHK836" s="230"/>
      <c r="MHL836" s="230"/>
      <c r="MHM836" s="230"/>
      <c r="MHN836" s="230"/>
      <c r="MHO836" s="230"/>
      <c r="MHP836" s="230"/>
      <c r="MHQ836" s="230"/>
      <c r="MHR836" s="230"/>
      <c r="MHS836" s="230"/>
      <c r="MHT836" s="230"/>
      <c r="MHU836" s="230"/>
      <c r="MHV836" s="230"/>
      <c r="MHW836" s="230"/>
      <c r="MHX836" s="230"/>
      <c r="MHY836" s="230"/>
      <c r="MHZ836" s="230"/>
      <c r="MIA836" s="230"/>
      <c r="MIB836" s="230"/>
      <c r="MIC836" s="230"/>
      <c r="MID836" s="230"/>
      <c r="MIE836" s="230"/>
      <c r="MIF836" s="230"/>
      <c r="MIG836" s="230"/>
      <c r="MIH836" s="230"/>
      <c r="MII836" s="230"/>
      <c r="MIJ836" s="230"/>
      <c r="MIK836" s="230"/>
      <c r="MIL836" s="230"/>
      <c r="MIM836" s="230"/>
      <c r="MIN836" s="230"/>
      <c r="MIO836" s="230"/>
      <c r="MIP836" s="230"/>
      <c r="MIQ836" s="230"/>
      <c r="MIR836" s="230"/>
      <c r="MIS836" s="230"/>
      <c r="MIT836" s="230"/>
      <c r="MIU836" s="230"/>
      <c r="MIV836" s="230"/>
      <c r="MIW836" s="230"/>
      <c r="MIX836" s="230"/>
      <c r="MIY836" s="230"/>
      <c r="MIZ836" s="230"/>
      <c r="MJA836" s="230"/>
      <c r="MJB836" s="230"/>
      <c r="MJC836" s="230"/>
      <c r="MJD836" s="230"/>
      <c r="MJE836" s="230"/>
      <c r="MJF836" s="230"/>
      <c r="MJG836" s="230"/>
      <c r="MJH836" s="230"/>
      <c r="MJI836" s="230"/>
      <c r="MJJ836" s="230"/>
      <c r="MJK836" s="230"/>
      <c r="MJL836" s="230"/>
      <c r="MJM836" s="230"/>
      <c r="MJN836" s="230"/>
      <c r="MJO836" s="230"/>
      <c r="MJP836" s="230"/>
      <c r="MJQ836" s="230"/>
      <c r="MJR836" s="230"/>
      <c r="MJS836" s="230"/>
      <c r="MJT836" s="230"/>
      <c r="MJU836" s="230"/>
      <c r="MJV836" s="230"/>
      <c r="MJW836" s="230"/>
      <c r="MJX836" s="230"/>
      <c r="MJY836" s="230"/>
      <c r="MJZ836" s="230"/>
      <c r="MKA836" s="230"/>
      <c r="MKB836" s="230"/>
      <c r="MKC836" s="230"/>
      <c r="MKD836" s="230"/>
      <c r="MKE836" s="230"/>
      <c r="MKF836" s="230"/>
      <c r="MKG836" s="230"/>
      <c r="MKH836" s="230"/>
      <c r="MKI836" s="230"/>
      <c r="MKJ836" s="230"/>
      <c r="MKK836" s="230"/>
      <c r="MKL836" s="230"/>
      <c r="MKM836" s="230"/>
      <c r="MKN836" s="230"/>
      <c r="MKO836" s="230"/>
      <c r="MKP836" s="230"/>
      <c r="MKQ836" s="230"/>
      <c r="MKR836" s="230"/>
      <c r="MKS836" s="230"/>
      <c r="MKT836" s="230"/>
      <c r="MKU836" s="230"/>
      <c r="MKV836" s="230"/>
      <c r="MKW836" s="230"/>
      <c r="MKX836" s="230"/>
      <c r="MKY836" s="230"/>
      <c r="MKZ836" s="230"/>
      <c r="MLA836" s="230"/>
      <c r="MLB836" s="230"/>
      <c r="MLC836" s="230"/>
      <c r="MLD836" s="230"/>
      <c r="MLE836" s="230"/>
      <c r="MLF836" s="230"/>
      <c r="MLG836" s="230"/>
      <c r="MLH836" s="230"/>
      <c r="MLI836" s="230"/>
      <c r="MLJ836" s="230"/>
      <c r="MLK836" s="230"/>
      <c r="MLL836" s="230"/>
      <c r="MLM836" s="230"/>
      <c r="MLN836" s="230"/>
      <c r="MLO836" s="230"/>
      <c r="MLP836" s="230"/>
      <c r="MLQ836" s="230"/>
      <c r="MLR836" s="230"/>
      <c r="MLS836" s="230"/>
      <c r="MLT836" s="230"/>
      <c r="MLU836" s="230"/>
      <c r="MLV836" s="230"/>
      <c r="MLW836" s="230"/>
      <c r="MLX836" s="230"/>
      <c r="MLY836" s="230"/>
      <c r="MLZ836" s="230"/>
      <c r="MMA836" s="230"/>
      <c r="MMB836" s="230"/>
      <c r="MMC836" s="230"/>
      <c r="MMD836" s="230"/>
      <c r="MME836" s="230"/>
      <c r="MMF836" s="230"/>
      <c r="MMG836" s="230"/>
      <c r="MMH836" s="230"/>
      <c r="MMI836" s="230"/>
      <c r="MMJ836" s="230"/>
      <c r="MMK836" s="230"/>
      <c r="MML836" s="230"/>
      <c r="MMM836" s="230"/>
      <c r="MMN836" s="230"/>
      <c r="MMO836" s="230"/>
      <c r="MMP836" s="230"/>
      <c r="MMQ836" s="230"/>
      <c r="MMR836" s="230"/>
      <c r="MMS836" s="230"/>
      <c r="MMT836" s="230"/>
      <c r="MMU836" s="230"/>
      <c r="MMV836" s="230"/>
      <c r="MMW836" s="230"/>
      <c r="MMX836" s="230"/>
      <c r="MMY836" s="230"/>
      <c r="MMZ836" s="230"/>
      <c r="MNA836" s="230"/>
      <c r="MNB836" s="230"/>
      <c r="MNC836" s="230"/>
      <c r="MND836" s="230"/>
      <c r="MNE836" s="230"/>
      <c r="MNF836" s="230"/>
      <c r="MNG836" s="230"/>
      <c r="MNH836" s="230"/>
      <c r="MNI836" s="230"/>
      <c r="MNJ836" s="230"/>
      <c r="MNK836" s="230"/>
      <c r="MNL836" s="230"/>
      <c r="MNM836" s="230"/>
      <c r="MNN836" s="230"/>
      <c r="MNO836" s="230"/>
      <c r="MNP836" s="230"/>
      <c r="MNQ836" s="230"/>
      <c r="MNR836" s="230"/>
      <c r="MNS836" s="230"/>
      <c r="MNT836" s="230"/>
      <c r="MNU836" s="230"/>
      <c r="MNV836" s="230"/>
      <c r="MNW836" s="230"/>
      <c r="MNX836" s="230"/>
      <c r="MNY836" s="230"/>
      <c r="MNZ836" s="230"/>
      <c r="MOA836" s="230"/>
      <c r="MOB836" s="230"/>
      <c r="MOC836" s="230"/>
      <c r="MOD836" s="230"/>
      <c r="MOE836" s="230"/>
      <c r="MOF836" s="230"/>
      <c r="MOG836" s="230"/>
      <c r="MOH836" s="230"/>
      <c r="MOI836" s="230"/>
      <c r="MOJ836" s="230"/>
      <c r="MOK836" s="230"/>
      <c r="MOL836" s="230"/>
      <c r="MOM836" s="230"/>
      <c r="MON836" s="230"/>
      <c r="MOO836" s="230"/>
      <c r="MOP836" s="230"/>
      <c r="MOQ836" s="230"/>
      <c r="MOR836" s="230"/>
      <c r="MOS836" s="230"/>
      <c r="MOT836" s="230"/>
      <c r="MOU836" s="230"/>
      <c r="MOV836" s="230"/>
      <c r="MOW836" s="230"/>
      <c r="MOX836" s="230"/>
      <c r="MOY836" s="230"/>
      <c r="MOZ836" s="230"/>
      <c r="MPA836" s="230"/>
      <c r="MPB836" s="230"/>
      <c r="MPC836" s="230"/>
      <c r="MPD836" s="230"/>
      <c r="MPE836" s="230"/>
      <c r="MPF836" s="230"/>
      <c r="MPG836" s="230"/>
      <c r="MPH836" s="230"/>
      <c r="MPI836" s="230"/>
      <c r="MPJ836" s="230"/>
      <c r="MPK836" s="230"/>
      <c r="MPL836" s="230"/>
      <c r="MPM836" s="230"/>
      <c r="MPN836" s="230"/>
      <c r="MPO836" s="230"/>
      <c r="MPP836" s="230"/>
      <c r="MPQ836" s="230"/>
      <c r="MPR836" s="230"/>
      <c r="MPS836" s="230"/>
      <c r="MPT836" s="230"/>
      <c r="MPU836" s="230"/>
      <c r="MPV836" s="230"/>
      <c r="MPW836" s="230"/>
      <c r="MPX836" s="230"/>
      <c r="MPY836" s="230"/>
      <c r="MPZ836" s="230"/>
      <c r="MQA836" s="230"/>
      <c r="MQB836" s="230"/>
      <c r="MQC836" s="230"/>
      <c r="MQD836" s="230"/>
      <c r="MQE836" s="230"/>
      <c r="MQF836" s="230"/>
      <c r="MQG836" s="230"/>
      <c r="MQH836" s="230"/>
      <c r="MQI836" s="230"/>
      <c r="MQJ836" s="230"/>
      <c r="MQK836" s="230"/>
      <c r="MQL836" s="230"/>
      <c r="MQM836" s="230"/>
      <c r="MQN836" s="230"/>
      <c r="MQO836" s="230"/>
      <c r="MQP836" s="230"/>
      <c r="MQQ836" s="230"/>
      <c r="MQR836" s="230"/>
      <c r="MQS836" s="230"/>
      <c r="MQT836" s="230"/>
      <c r="MQU836" s="230"/>
      <c r="MQV836" s="230"/>
      <c r="MQW836" s="230"/>
      <c r="MQX836" s="230"/>
      <c r="MQY836" s="230"/>
      <c r="MQZ836" s="230"/>
      <c r="MRA836" s="230"/>
      <c r="MRB836" s="230"/>
      <c r="MRC836" s="230"/>
      <c r="MRD836" s="230"/>
      <c r="MRE836" s="230"/>
      <c r="MRF836" s="230"/>
      <c r="MRG836" s="230"/>
      <c r="MRH836" s="230"/>
      <c r="MRI836" s="230"/>
      <c r="MRJ836" s="230"/>
      <c r="MRK836" s="230"/>
      <c r="MRL836" s="230"/>
      <c r="MRM836" s="230"/>
      <c r="MRN836" s="230"/>
      <c r="MRO836" s="230"/>
      <c r="MRP836" s="230"/>
      <c r="MRQ836" s="230"/>
      <c r="MRR836" s="230"/>
      <c r="MRS836" s="230"/>
      <c r="MRT836" s="230"/>
      <c r="MRU836" s="230"/>
      <c r="MRV836" s="230"/>
      <c r="MRW836" s="230"/>
      <c r="MRX836" s="230"/>
      <c r="MRY836" s="230"/>
      <c r="MRZ836" s="230"/>
      <c r="MSA836" s="230"/>
      <c r="MSB836" s="230"/>
      <c r="MSC836" s="230"/>
      <c r="MSD836" s="230"/>
      <c r="MSE836" s="230"/>
      <c r="MSF836" s="230"/>
      <c r="MSG836" s="230"/>
      <c r="MSH836" s="230"/>
      <c r="MSI836" s="230"/>
      <c r="MSJ836" s="230"/>
      <c r="MSK836" s="230"/>
      <c r="MSL836" s="230"/>
      <c r="MSM836" s="230"/>
      <c r="MSN836" s="230"/>
      <c r="MSO836" s="230"/>
      <c r="MSP836" s="230"/>
      <c r="MSQ836" s="230"/>
      <c r="MSR836" s="230"/>
      <c r="MSS836" s="230"/>
      <c r="MST836" s="230"/>
      <c r="MSU836" s="230"/>
      <c r="MSV836" s="230"/>
      <c r="MSW836" s="230"/>
      <c r="MSX836" s="230"/>
      <c r="MSY836" s="230"/>
      <c r="MSZ836" s="230"/>
      <c r="MTA836" s="230"/>
      <c r="MTB836" s="230"/>
      <c r="MTC836" s="230"/>
      <c r="MTD836" s="230"/>
      <c r="MTE836" s="230"/>
      <c r="MTF836" s="230"/>
      <c r="MTG836" s="230"/>
      <c r="MTH836" s="230"/>
      <c r="MTI836" s="230"/>
      <c r="MTJ836" s="230"/>
      <c r="MTK836" s="230"/>
      <c r="MTL836" s="230"/>
      <c r="MTM836" s="230"/>
      <c r="MTN836" s="230"/>
      <c r="MTO836" s="230"/>
      <c r="MTP836" s="230"/>
      <c r="MTQ836" s="230"/>
      <c r="MTR836" s="230"/>
      <c r="MTS836" s="230"/>
      <c r="MTT836" s="230"/>
      <c r="MTU836" s="230"/>
      <c r="MTV836" s="230"/>
      <c r="MTW836" s="230"/>
      <c r="MTX836" s="230"/>
      <c r="MTY836" s="230"/>
      <c r="MTZ836" s="230"/>
      <c r="MUA836" s="230"/>
      <c r="MUB836" s="230"/>
      <c r="MUC836" s="230"/>
      <c r="MUD836" s="230"/>
      <c r="MUE836" s="230"/>
      <c r="MUF836" s="230"/>
      <c r="MUG836" s="230"/>
      <c r="MUH836" s="230"/>
      <c r="MUI836" s="230"/>
      <c r="MUJ836" s="230"/>
      <c r="MUK836" s="230"/>
      <c r="MUL836" s="230"/>
      <c r="MUM836" s="230"/>
      <c r="MUN836" s="230"/>
      <c r="MUO836" s="230"/>
      <c r="MUP836" s="230"/>
      <c r="MUQ836" s="230"/>
      <c r="MUR836" s="230"/>
      <c r="MUS836" s="230"/>
      <c r="MUT836" s="230"/>
      <c r="MUU836" s="230"/>
      <c r="MUV836" s="230"/>
      <c r="MUW836" s="230"/>
      <c r="MUX836" s="230"/>
      <c r="MUY836" s="230"/>
      <c r="MUZ836" s="230"/>
      <c r="MVA836" s="230"/>
      <c r="MVB836" s="230"/>
      <c r="MVC836" s="230"/>
      <c r="MVD836" s="230"/>
      <c r="MVE836" s="230"/>
      <c r="MVF836" s="230"/>
      <c r="MVG836" s="230"/>
      <c r="MVH836" s="230"/>
      <c r="MVI836" s="230"/>
      <c r="MVJ836" s="230"/>
      <c r="MVK836" s="230"/>
      <c r="MVL836" s="230"/>
      <c r="MVM836" s="230"/>
      <c r="MVN836" s="230"/>
      <c r="MVO836" s="230"/>
      <c r="MVP836" s="230"/>
      <c r="MVQ836" s="230"/>
      <c r="MVR836" s="230"/>
      <c r="MVS836" s="230"/>
      <c r="MVT836" s="230"/>
      <c r="MVU836" s="230"/>
      <c r="MVV836" s="230"/>
      <c r="MVW836" s="230"/>
      <c r="MVX836" s="230"/>
      <c r="MVY836" s="230"/>
      <c r="MVZ836" s="230"/>
      <c r="MWA836" s="230"/>
      <c r="MWB836" s="230"/>
      <c r="MWC836" s="230"/>
      <c r="MWD836" s="230"/>
      <c r="MWE836" s="230"/>
      <c r="MWF836" s="230"/>
      <c r="MWG836" s="230"/>
      <c r="MWH836" s="230"/>
      <c r="MWI836" s="230"/>
      <c r="MWJ836" s="230"/>
      <c r="MWK836" s="230"/>
      <c r="MWL836" s="230"/>
      <c r="MWM836" s="230"/>
      <c r="MWN836" s="230"/>
      <c r="MWO836" s="230"/>
      <c r="MWP836" s="230"/>
      <c r="MWQ836" s="230"/>
      <c r="MWR836" s="230"/>
      <c r="MWS836" s="230"/>
      <c r="MWT836" s="230"/>
      <c r="MWU836" s="230"/>
      <c r="MWV836" s="230"/>
      <c r="MWW836" s="230"/>
      <c r="MWX836" s="230"/>
      <c r="MWY836" s="230"/>
      <c r="MWZ836" s="230"/>
      <c r="MXA836" s="230"/>
      <c r="MXB836" s="230"/>
      <c r="MXC836" s="230"/>
      <c r="MXD836" s="230"/>
      <c r="MXE836" s="230"/>
      <c r="MXF836" s="230"/>
      <c r="MXG836" s="230"/>
      <c r="MXH836" s="230"/>
      <c r="MXI836" s="230"/>
      <c r="MXJ836" s="230"/>
      <c r="MXK836" s="230"/>
      <c r="MXL836" s="230"/>
      <c r="MXM836" s="230"/>
      <c r="MXN836" s="230"/>
      <c r="MXO836" s="230"/>
      <c r="MXP836" s="230"/>
      <c r="MXQ836" s="230"/>
      <c r="MXR836" s="230"/>
      <c r="MXS836" s="230"/>
      <c r="MXT836" s="230"/>
      <c r="MXU836" s="230"/>
      <c r="MXV836" s="230"/>
      <c r="MXW836" s="230"/>
      <c r="MXX836" s="230"/>
      <c r="MXY836" s="230"/>
      <c r="MXZ836" s="230"/>
      <c r="MYA836" s="230"/>
      <c r="MYB836" s="230"/>
      <c r="MYC836" s="230"/>
      <c r="MYD836" s="230"/>
      <c r="MYE836" s="230"/>
      <c r="MYF836" s="230"/>
      <c r="MYG836" s="230"/>
      <c r="MYH836" s="230"/>
      <c r="MYI836" s="230"/>
      <c r="MYJ836" s="230"/>
      <c r="MYK836" s="230"/>
      <c r="MYL836" s="230"/>
      <c r="MYM836" s="230"/>
      <c r="MYN836" s="230"/>
      <c r="MYO836" s="230"/>
      <c r="MYP836" s="230"/>
      <c r="MYQ836" s="230"/>
      <c r="MYR836" s="230"/>
      <c r="MYS836" s="230"/>
      <c r="MYT836" s="230"/>
      <c r="MYU836" s="230"/>
      <c r="MYV836" s="230"/>
      <c r="MYW836" s="230"/>
      <c r="MYX836" s="230"/>
      <c r="MYY836" s="230"/>
      <c r="MYZ836" s="230"/>
      <c r="MZA836" s="230"/>
      <c r="MZB836" s="230"/>
      <c r="MZC836" s="230"/>
      <c r="MZD836" s="230"/>
      <c r="MZE836" s="230"/>
      <c r="MZF836" s="230"/>
      <c r="MZG836" s="230"/>
      <c r="MZH836" s="230"/>
      <c r="MZI836" s="230"/>
      <c r="MZJ836" s="230"/>
      <c r="MZK836" s="230"/>
      <c r="MZL836" s="230"/>
      <c r="MZM836" s="230"/>
      <c r="MZN836" s="230"/>
      <c r="MZO836" s="230"/>
      <c r="MZP836" s="230"/>
      <c r="MZQ836" s="230"/>
      <c r="MZR836" s="230"/>
      <c r="MZS836" s="230"/>
      <c r="MZT836" s="230"/>
      <c r="MZU836" s="230"/>
      <c r="MZV836" s="230"/>
      <c r="MZW836" s="230"/>
      <c r="MZX836" s="230"/>
      <c r="MZY836" s="230"/>
      <c r="MZZ836" s="230"/>
      <c r="NAA836" s="230"/>
      <c r="NAB836" s="230"/>
      <c r="NAC836" s="230"/>
      <c r="NAD836" s="230"/>
      <c r="NAE836" s="230"/>
      <c r="NAF836" s="230"/>
      <c r="NAG836" s="230"/>
      <c r="NAH836" s="230"/>
      <c r="NAI836" s="230"/>
      <c r="NAJ836" s="230"/>
      <c r="NAK836" s="230"/>
      <c r="NAL836" s="230"/>
      <c r="NAM836" s="230"/>
      <c r="NAN836" s="230"/>
      <c r="NAO836" s="230"/>
      <c r="NAP836" s="230"/>
      <c r="NAQ836" s="230"/>
      <c r="NAR836" s="230"/>
      <c r="NAS836" s="230"/>
      <c r="NAT836" s="230"/>
      <c r="NAU836" s="230"/>
      <c r="NAV836" s="230"/>
      <c r="NAW836" s="230"/>
      <c r="NAX836" s="230"/>
      <c r="NAY836" s="230"/>
      <c r="NAZ836" s="230"/>
      <c r="NBA836" s="230"/>
      <c r="NBB836" s="230"/>
      <c r="NBC836" s="230"/>
      <c r="NBD836" s="230"/>
      <c r="NBE836" s="230"/>
      <c r="NBF836" s="230"/>
      <c r="NBG836" s="230"/>
      <c r="NBH836" s="230"/>
      <c r="NBI836" s="230"/>
      <c r="NBJ836" s="230"/>
      <c r="NBK836" s="230"/>
      <c r="NBL836" s="230"/>
      <c r="NBM836" s="230"/>
      <c r="NBN836" s="230"/>
      <c r="NBO836" s="230"/>
      <c r="NBP836" s="230"/>
      <c r="NBQ836" s="230"/>
      <c r="NBR836" s="230"/>
      <c r="NBS836" s="230"/>
      <c r="NBT836" s="230"/>
      <c r="NBU836" s="230"/>
      <c r="NBV836" s="230"/>
      <c r="NBW836" s="230"/>
      <c r="NBX836" s="230"/>
      <c r="NBY836" s="230"/>
      <c r="NBZ836" s="230"/>
      <c r="NCA836" s="230"/>
      <c r="NCB836" s="230"/>
      <c r="NCC836" s="230"/>
      <c r="NCD836" s="230"/>
      <c r="NCE836" s="230"/>
      <c r="NCF836" s="230"/>
      <c r="NCG836" s="230"/>
      <c r="NCH836" s="230"/>
      <c r="NCI836" s="230"/>
      <c r="NCJ836" s="230"/>
      <c r="NCK836" s="230"/>
      <c r="NCL836" s="230"/>
      <c r="NCM836" s="230"/>
      <c r="NCN836" s="230"/>
      <c r="NCO836" s="230"/>
      <c r="NCP836" s="230"/>
      <c r="NCQ836" s="230"/>
      <c r="NCR836" s="230"/>
      <c r="NCS836" s="230"/>
      <c r="NCT836" s="230"/>
      <c r="NCU836" s="230"/>
      <c r="NCV836" s="230"/>
      <c r="NCW836" s="230"/>
      <c r="NCX836" s="230"/>
      <c r="NCY836" s="230"/>
      <c r="NCZ836" s="230"/>
      <c r="NDA836" s="230"/>
      <c r="NDB836" s="230"/>
      <c r="NDC836" s="230"/>
      <c r="NDD836" s="230"/>
      <c r="NDE836" s="230"/>
      <c r="NDF836" s="230"/>
      <c r="NDG836" s="230"/>
      <c r="NDH836" s="230"/>
      <c r="NDI836" s="230"/>
      <c r="NDJ836" s="230"/>
      <c r="NDK836" s="230"/>
      <c r="NDL836" s="230"/>
      <c r="NDM836" s="230"/>
      <c r="NDN836" s="230"/>
      <c r="NDO836" s="230"/>
      <c r="NDP836" s="230"/>
      <c r="NDQ836" s="230"/>
      <c r="NDR836" s="230"/>
      <c r="NDS836" s="230"/>
      <c r="NDT836" s="230"/>
      <c r="NDU836" s="230"/>
      <c r="NDV836" s="230"/>
      <c r="NDW836" s="230"/>
      <c r="NDX836" s="230"/>
      <c r="NDY836" s="230"/>
      <c r="NDZ836" s="230"/>
      <c r="NEA836" s="230"/>
      <c r="NEB836" s="230"/>
      <c r="NEC836" s="230"/>
      <c r="NED836" s="230"/>
      <c r="NEE836" s="230"/>
      <c r="NEF836" s="230"/>
      <c r="NEG836" s="230"/>
      <c r="NEH836" s="230"/>
      <c r="NEI836" s="230"/>
      <c r="NEJ836" s="230"/>
      <c r="NEK836" s="230"/>
      <c r="NEL836" s="230"/>
      <c r="NEM836" s="230"/>
      <c r="NEN836" s="230"/>
      <c r="NEO836" s="230"/>
      <c r="NEP836" s="230"/>
      <c r="NEQ836" s="230"/>
      <c r="NER836" s="230"/>
      <c r="NES836" s="230"/>
      <c r="NET836" s="230"/>
      <c r="NEU836" s="230"/>
      <c r="NEV836" s="230"/>
      <c r="NEW836" s="230"/>
      <c r="NEX836" s="230"/>
      <c r="NEY836" s="230"/>
      <c r="NEZ836" s="230"/>
      <c r="NFA836" s="230"/>
      <c r="NFB836" s="230"/>
      <c r="NFC836" s="230"/>
      <c r="NFD836" s="230"/>
      <c r="NFE836" s="230"/>
      <c r="NFF836" s="230"/>
      <c r="NFG836" s="230"/>
      <c r="NFH836" s="230"/>
      <c r="NFI836" s="230"/>
      <c r="NFJ836" s="230"/>
      <c r="NFK836" s="230"/>
      <c r="NFL836" s="230"/>
      <c r="NFM836" s="230"/>
      <c r="NFN836" s="230"/>
      <c r="NFO836" s="230"/>
      <c r="NFP836" s="230"/>
      <c r="NFQ836" s="230"/>
      <c r="NFR836" s="230"/>
      <c r="NFS836" s="230"/>
      <c r="NFT836" s="230"/>
      <c r="NFU836" s="230"/>
      <c r="NFV836" s="230"/>
      <c r="NFW836" s="230"/>
      <c r="NFX836" s="230"/>
      <c r="NFY836" s="230"/>
      <c r="NFZ836" s="230"/>
      <c r="NGA836" s="230"/>
      <c r="NGB836" s="230"/>
      <c r="NGC836" s="230"/>
      <c r="NGD836" s="230"/>
      <c r="NGE836" s="230"/>
      <c r="NGF836" s="230"/>
      <c r="NGG836" s="230"/>
      <c r="NGH836" s="230"/>
      <c r="NGI836" s="230"/>
      <c r="NGJ836" s="230"/>
      <c r="NGK836" s="230"/>
      <c r="NGL836" s="230"/>
      <c r="NGM836" s="230"/>
      <c r="NGN836" s="230"/>
      <c r="NGO836" s="230"/>
      <c r="NGP836" s="230"/>
      <c r="NGQ836" s="230"/>
      <c r="NGR836" s="230"/>
      <c r="NGS836" s="230"/>
      <c r="NGT836" s="230"/>
      <c r="NGU836" s="230"/>
      <c r="NGV836" s="230"/>
      <c r="NGW836" s="230"/>
      <c r="NGX836" s="230"/>
      <c r="NGY836" s="230"/>
      <c r="NGZ836" s="230"/>
      <c r="NHA836" s="230"/>
      <c r="NHB836" s="230"/>
      <c r="NHC836" s="230"/>
      <c r="NHD836" s="230"/>
      <c r="NHE836" s="230"/>
      <c r="NHF836" s="230"/>
      <c r="NHG836" s="230"/>
      <c r="NHH836" s="230"/>
      <c r="NHI836" s="230"/>
      <c r="NHJ836" s="230"/>
      <c r="NHK836" s="230"/>
      <c r="NHL836" s="230"/>
      <c r="NHM836" s="230"/>
      <c r="NHN836" s="230"/>
      <c r="NHO836" s="230"/>
      <c r="NHP836" s="230"/>
      <c r="NHQ836" s="230"/>
      <c r="NHR836" s="230"/>
      <c r="NHS836" s="230"/>
      <c r="NHT836" s="230"/>
      <c r="NHU836" s="230"/>
      <c r="NHV836" s="230"/>
      <c r="NHW836" s="230"/>
      <c r="NHX836" s="230"/>
      <c r="NHY836" s="230"/>
      <c r="NHZ836" s="230"/>
      <c r="NIA836" s="230"/>
      <c r="NIB836" s="230"/>
      <c r="NIC836" s="230"/>
      <c r="NID836" s="230"/>
      <c r="NIE836" s="230"/>
      <c r="NIF836" s="230"/>
      <c r="NIG836" s="230"/>
      <c r="NIH836" s="230"/>
      <c r="NII836" s="230"/>
      <c r="NIJ836" s="230"/>
      <c r="NIK836" s="230"/>
      <c r="NIL836" s="230"/>
      <c r="NIM836" s="230"/>
      <c r="NIN836" s="230"/>
      <c r="NIO836" s="230"/>
      <c r="NIP836" s="230"/>
      <c r="NIQ836" s="230"/>
      <c r="NIR836" s="230"/>
      <c r="NIS836" s="230"/>
      <c r="NIT836" s="230"/>
      <c r="NIU836" s="230"/>
      <c r="NIV836" s="230"/>
      <c r="NIW836" s="230"/>
      <c r="NIX836" s="230"/>
      <c r="NIY836" s="230"/>
      <c r="NIZ836" s="230"/>
      <c r="NJA836" s="230"/>
      <c r="NJB836" s="230"/>
      <c r="NJC836" s="230"/>
      <c r="NJD836" s="230"/>
      <c r="NJE836" s="230"/>
      <c r="NJF836" s="230"/>
      <c r="NJG836" s="230"/>
      <c r="NJH836" s="230"/>
      <c r="NJI836" s="230"/>
      <c r="NJJ836" s="230"/>
      <c r="NJK836" s="230"/>
      <c r="NJL836" s="230"/>
      <c r="NJM836" s="230"/>
      <c r="NJN836" s="230"/>
      <c r="NJO836" s="230"/>
      <c r="NJP836" s="230"/>
      <c r="NJQ836" s="230"/>
      <c r="NJR836" s="230"/>
      <c r="NJS836" s="230"/>
      <c r="NJT836" s="230"/>
      <c r="NJU836" s="230"/>
      <c r="NJV836" s="230"/>
      <c r="NJW836" s="230"/>
      <c r="NJX836" s="230"/>
      <c r="NJY836" s="230"/>
      <c r="NJZ836" s="230"/>
      <c r="NKA836" s="230"/>
      <c r="NKB836" s="230"/>
      <c r="NKC836" s="230"/>
      <c r="NKD836" s="230"/>
      <c r="NKE836" s="230"/>
      <c r="NKF836" s="230"/>
      <c r="NKG836" s="230"/>
      <c r="NKH836" s="230"/>
      <c r="NKI836" s="230"/>
      <c r="NKJ836" s="230"/>
      <c r="NKK836" s="230"/>
      <c r="NKL836" s="230"/>
      <c r="NKM836" s="230"/>
      <c r="NKN836" s="230"/>
      <c r="NKO836" s="230"/>
      <c r="NKP836" s="230"/>
      <c r="NKQ836" s="230"/>
      <c r="NKR836" s="230"/>
      <c r="NKS836" s="230"/>
      <c r="NKT836" s="230"/>
      <c r="NKU836" s="230"/>
      <c r="NKV836" s="230"/>
      <c r="NKW836" s="230"/>
      <c r="NKX836" s="230"/>
      <c r="NKY836" s="230"/>
      <c r="NKZ836" s="230"/>
      <c r="NLA836" s="230"/>
      <c r="NLB836" s="230"/>
      <c r="NLC836" s="230"/>
      <c r="NLD836" s="230"/>
      <c r="NLE836" s="230"/>
      <c r="NLF836" s="230"/>
      <c r="NLG836" s="230"/>
      <c r="NLH836" s="230"/>
      <c r="NLI836" s="230"/>
      <c r="NLJ836" s="230"/>
      <c r="NLK836" s="230"/>
      <c r="NLL836" s="230"/>
      <c r="NLM836" s="230"/>
      <c r="NLN836" s="230"/>
      <c r="NLO836" s="230"/>
      <c r="NLP836" s="230"/>
      <c r="NLQ836" s="230"/>
      <c r="NLR836" s="230"/>
      <c r="NLS836" s="230"/>
      <c r="NLT836" s="230"/>
      <c r="NLU836" s="230"/>
      <c r="NLV836" s="230"/>
      <c r="NLW836" s="230"/>
      <c r="NLX836" s="230"/>
      <c r="NLY836" s="230"/>
      <c r="NLZ836" s="230"/>
      <c r="NMA836" s="230"/>
      <c r="NMB836" s="230"/>
      <c r="NMC836" s="230"/>
      <c r="NMD836" s="230"/>
      <c r="NME836" s="230"/>
      <c r="NMF836" s="230"/>
      <c r="NMG836" s="230"/>
      <c r="NMH836" s="230"/>
      <c r="NMI836" s="230"/>
      <c r="NMJ836" s="230"/>
      <c r="NMK836" s="230"/>
      <c r="NML836" s="230"/>
      <c r="NMM836" s="230"/>
      <c r="NMN836" s="230"/>
      <c r="NMO836" s="230"/>
      <c r="NMP836" s="230"/>
      <c r="NMQ836" s="230"/>
      <c r="NMR836" s="230"/>
      <c r="NMS836" s="230"/>
      <c r="NMT836" s="230"/>
      <c r="NMU836" s="230"/>
      <c r="NMV836" s="230"/>
      <c r="NMW836" s="230"/>
      <c r="NMX836" s="230"/>
      <c r="NMY836" s="230"/>
      <c r="NMZ836" s="230"/>
      <c r="NNA836" s="230"/>
      <c r="NNB836" s="230"/>
      <c r="NNC836" s="230"/>
      <c r="NND836" s="230"/>
      <c r="NNE836" s="230"/>
      <c r="NNF836" s="230"/>
      <c r="NNG836" s="230"/>
      <c r="NNH836" s="230"/>
      <c r="NNI836" s="230"/>
      <c r="NNJ836" s="230"/>
      <c r="NNK836" s="230"/>
      <c r="NNL836" s="230"/>
      <c r="NNM836" s="230"/>
      <c r="NNN836" s="230"/>
      <c r="NNO836" s="230"/>
      <c r="NNP836" s="230"/>
      <c r="NNQ836" s="230"/>
      <c r="NNR836" s="230"/>
      <c r="NNS836" s="230"/>
      <c r="NNT836" s="230"/>
      <c r="NNU836" s="230"/>
      <c r="NNV836" s="230"/>
      <c r="NNW836" s="230"/>
      <c r="NNX836" s="230"/>
      <c r="NNY836" s="230"/>
      <c r="NNZ836" s="230"/>
      <c r="NOA836" s="230"/>
      <c r="NOB836" s="230"/>
      <c r="NOC836" s="230"/>
      <c r="NOD836" s="230"/>
      <c r="NOE836" s="230"/>
      <c r="NOF836" s="230"/>
      <c r="NOG836" s="230"/>
      <c r="NOH836" s="230"/>
      <c r="NOI836" s="230"/>
      <c r="NOJ836" s="230"/>
      <c r="NOK836" s="230"/>
      <c r="NOL836" s="230"/>
      <c r="NOM836" s="230"/>
      <c r="NON836" s="230"/>
      <c r="NOO836" s="230"/>
      <c r="NOP836" s="230"/>
      <c r="NOQ836" s="230"/>
      <c r="NOR836" s="230"/>
      <c r="NOS836" s="230"/>
      <c r="NOT836" s="230"/>
      <c r="NOU836" s="230"/>
      <c r="NOV836" s="230"/>
      <c r="NOW836" s="230"/>
      <c r="NOX836" s="230"/>
      <c r="NOY836" s="230"/>
      <c r="NOZ836" s="230"/>
      <c r="NPA836" s="230"/>
      <c r="NPB836" s="230"/>
      <c r="NPC836" s="230"/>
      <c r="NPD836" s="230"/>
      <c r="NPE836" s="230"/>
      <c r="NPF836" s="230"/>
      <c r="NPG836" s="230"/>
      <c r="NPH836" s="230"/>
      <c r="NPI836" s="230"/>
      <c r="NPJ836" s="230"/>
      <c r="NPK836" s="230"/>
      <c r="NPL836" s="230"/>
      <c r="NPM836" s="230"/>
      <c r="NPN836" s="230"/>
      <c r="NPO836" s="230"/>
      <c r="NPP836" s="230"/>
      <c r="NPQ836" s="230"/>
      <c r="NPR836" s="230"/>
      <c r="NPS836" s="230"/>
      <c r="NPT836" s="230"/>
      <c r="NPU836" s="230"/>
      <c r="NPV836" s="230"/>
      <c r="NPW836" s="230"/>
      <c r="NPX836" s="230"/>
      <c r="NPY836" s="230"/>
      <c r="NPZ836" s="230"/>
      <c r="NQA836" s="230"/>
      <c r="NQB836" s="230"/>
      <c r="NQC836" s="230"/>
      <c r="NQD836" s="230"/>
      <c r="NQE836" s="230"/>
      <c r="NQF836" s="230"/>
      <c r="NQG836" s="230"/>
      <c r="NQH836" s="230"/>
      <c r="NQI836" s="230"/>
      <c r="NQJ836" s="230"/>
      <c r="NQK836" s="230"/>
      <c r="NQL836" s="230"/>
      <c r="NQM836" s="230"/>
      <c r="NQN836" s="230"/>
      <c r="NQO836" s="230"/>
      <c r="NQP836" s="230"/>
      <c r="NQQ836" s="230"/>
      <c r="NQR836" s="230"/>
      <c r="NQS836" s="230"/>
      <c r="NQT836" s="230"/>
      <c r="NQU836" s="230"/>
      <c r="NQV836" s="230"/>
      <c r="NQW836" s="230"/>
      <c r="NQX836" s="230"/>
      <c r="NQY836" s="230"/>
      <c r="NQZ836" s="230"/>
      <c r="NRA836" s="230"/>
      <c r="NRB836" s="230"/>
      <c r="NRC836" s="230"/>
      <c r="NRD836" s="230"/>
      <c r="NRE836" s="230"/>
      <c r="NRF836" s="230"/>
      <c r="NRG836" s="230"/>
      <c r="NRH836" s="230"/>
      <c r="NRI836" s="230"/>
      <c r="NRJ836" s="230"/>
      <c r="NRK836" s="230"/>
      <c r="NRL836" s="230"/>
      <c r="NRM836" s="230"/>
      <c r="NRN836" s="230"/>
      <c r="NRO836" s="230"/>
      <c r="NRP836" s="230"/>
      <c r="NRQ836" s="230"/>
      <c r="NRR836" s="230"/>
      <c r="NRS836" s="230"/>
      <c r="NRT836" s="230"/>
      <c r="NRU836" s="230"/>
      <c r="NRV836" s="230"/>
      <c r="NRW836" s="230"/>
      <c r="NRX836" s="230"/>
      <c r="NRY836" s="230"/>
      <c r="NRZ836" s="230"/>
      <c r="NSA836" s="230"/>
      <c r="NSB836" s="230"/>
      <c r="NSC836" s="230"/>
      <c r="NSD836" s="230"/>
      <c r="NSE836" s="230"/>
      <c r="NSF836" s="230"/>
      <c r="NSG836" s="230"/>
      <c r="NSH836" s="230"/>
      <c r="NSI836" s="230"/>
      <c r="NSJ836" s="230"/>
      <c r="NSK836" s="230"/>
      <c r="NSL836" s="230"/>
      <c r="NSM836" s="230"/>
      <c r="NSN836" s="230"/>
      <c r="NSO836" s="230"/>
      <c r="NSP836" s="230"/>
      <c r="NSQ836" s="230"/>
      <c r="NSR836" s="230"/>
      <c r="NSS836" s="230"/>
      <c r="NST836" s="230"/>
      <c r="NSU836" s="230"/>
      <c r="NSV836" s="230"/>
      <c r="NSW836" s="230"/>
      <c r="NSX836" s="230"/>
      <c r="NSY836" s="230"/>
      <c r="NSZ836" s="230"/>
      <c r="NTA836" s="230"/>
      <c r="NTB836" s="230"/>
      <c r="NTC836" s="230"/>
      <c r="NTD836" s="230"/>
      <c r="NTE836" s="230"/>
      <c r="NTF836" s="230"/>
      <c r="NTG836" s="230"/>
      <c r="NTH836" s="230"/>
      <c r="NTI836" s="230"/>
      <c r="NTJ836" s="230"/>
      <c r="NTK836" s="230"/>
      <c r="NTL836" s="230"/>
      <c r="NTM836" s="230"/>
      <c r="NTN836" s="230"/>
      <c r="NTO836" s="230"/>
      <c r="NTP836" s="230"/>
      <c r="NTQ836" s="230"/>
      <c r="NTR836" s="230"/>
      <c r="NTS836" s="230"/>
      <c r="NTT836" s="230"/>
      <c r="NTU836" s="230"/>
      <c r="NTV836" s="230"/>
      <c r="NTW836" s="230"/>
      <c r="NTX836" s="230"/>
      <c r="NTY836" s="230"/>
      <c r="NTZ836" s="230"/>
      <c r="NUA836" s="230"/>
      <c r="NUB836" s="230"/>
      <c r="NUC836" s="230"/>
      <c r="NUD836" s="230"/>
      <c r="NUE836" s="230"/>
      <c r="NUF836" s="230"/>
      <c r="NUG836" s="230"/>
      <c r="NUH836" s="230"/>
      <c r="NUI836" s="230"/>
      <c r="NUJ836" s="230"/>
      <c r="NUK836" s="230"/>
      <c r="NUL836" s="230"/>
      <c r="NUM836" s="230"/>
      <c r="NUN836" s="230"/>
      <c r="NUO836" s="230"/>
      <c r="NUP836" s="230"/>
      <c r="NUQ836" s="230"/>
      <c r="NUR836" s="230"/>
      <c r="NUS836" s="230"/>
      <c r="NUT836" s="230"/>
      <c r="NUU836" s="230"/>
      <c r="NUV836" s="230"/>
      <c r="NUW836" s="230"/>
      <c r="NUX836" s="230"/>
      <c r="NUY836" s="230"/>
      <c r="NUZ836" s="230"/>
      <c r="NVA836" s="230"/>
      <c r="NVB836" s="230"/>
      <c r="NVC836" s="230"/>
      <c r="NVD836" s="230"/>
      <c r="NVE836" s="230"/>
      <c r="NVF836" s="230"/>
      <c r="NVG836" s="230"/>
      <c r="NVH836" s="230"/>
      <c r="NVI836" s="230"/>
      <c r="NVJ836" s="230"/>
      <c r="NVK836" s="230"/>
      <c r="NVL836" s="230"/>
      <c r="NVM836" s="230"/>
      <c r="NVN836" s="230"/>
      <c r="NVO836" s="230"/>
      <c r="NVP836" s="230"/>
      <c r="NVQ836" s="230"/>
      <c r="NVR836" s="230"/>
      <c r="NVS836" s="230"/>
      <c r="NVT836" s="230"/>
      <c r="NVU836" s="230"/>
      <c r="NVV836" s="230"/>
      <c r="NVW836" s="230"/>
      <c r="NVX836" s="230"/>
      <c r="NVY836" s="230"/>
      <c r="NVZ836" s="230"/>
      <c r="NWA836" s="230"/>
      <c r="NWB836" s="230"/>
      <c r="NWC836" s="230"/>
      <c r="NWD836" s="230"/>
      <c r="NWE836" s="230"/>
      <c r="NWF836" s="230"/>
      <c r="NWG836" s="230"/>
      <c r="NWH836" s="230"/>
      <c r="NWI836" s="230"/>
      <c r="NWJ836" s="230"/>
      <c r="NWK836" s="230"/>
      <c r="NWL836" s="230"/>
      <c r="NWM836" s="230"/>
      <c r="NWN836" s="230"/>
      <c r="NWO836" s="230"/>
      <c r="NWP836" s="230"/>
      <c r="NWQ836" s="230"/>
      <c r="NWR836" s="230"/>
      <c r="NWS836" s="230"/>
      <c r="NWT836" s="230"/>
      <c r="NWU836" s="230"/>
      <c r="NWV836" s="230"/>
      <c r="NWW836" s="230"/>
      <c r="NWX836" s="230"/>
      <c r="NWY836" s="230"/>
      <c r="NWZ836" s="230"/>
      <c r="NXA836" s="230"/>
      <c r="NXB836" s="230"/>
      <c r="NXC836" s="230"/>
      <c r="NXD836" s="230"/>
      <c r="NXE836" s="230"/>
      <c r="NXF836" s="230"/>
      <c r="NXG836" s="230"/>
      <c r="NXH836" s="230"/>
      <c r="NXI836" s="230"/>
      <c r="NXJ836" s="230"/>
      <c r="NXK836" s="230"/>
      <c r="NXL836" s="230"/>
      <c r="NXM836" s="230"/>
      <c r="NXN836" s="230"/>
      <c r="NXO836" s="230"/>
      <c r="NXP836" s="230"/>
      <c r="NXQ836" s="230"/>
      <c r="NXR836" s="230"/>
      <c r="NXS836" s="230"/>
      <c r="NXT836" s="230"/>
      <c r="NXU836" s="230"/>
      <c r="NXV836" s="230"/>
      <c r="NXW836" s="230"/>
      <c r="NXX836" s="230"/>
      <c r="NXY836" s="230"/>
      <c r="NXZ836" s="230"/>
      <c r="NYA836" s="230"/>
      <c r="NYB836" s="230"/>
      <c r="NYC836" s="230"/>
      <c r="NYD836" s="230"/>
      <c r="NYE836" s="230"/>
      <c r="NYF836" s="230"/>
      <c r="NYG836" s="230"/>
      <c r="NYH836" s="230"/>
      <c r="NYI836" s="230"/>
      <c r="NYJ836" s="230"/>
      <c r="NYK836" s="230"/>
      <c r="NYL836" s="230"/>
      <c r="NYM836" s="230"/>
      <c r="NYN836" s="230"/>
      <c r="NYO836" s="230"/>
      <c r="NYP836" s="230"/>
      <c r="NYQ836" s="230"/>
      <c r="NYR836" s="230"/>
      <c r="NYS836" s="230"/>
      <c r="NYT836" s="230"/>
      <c r="NYU836" s="230"/>
      <c r="NYV836" s="230"/>
      <c r="NYW836" s="230"/>
      <c r="NYX836" s="230"/>
      <c r="NYY836" s="230"/>
      <c r="NYZ836" s="230"/>
      <c r="NZA836" s="230"/>
      <c r="NZB836" s="230"/>
      <c r="NZC836" s="230"/>
      <c r="NZD836" s="230"/>
      <c r="NZE836" s="230"/>
      <c r="NZF836" s="230"/>
      <c r="NZG836" s="230"/>
      <c r="NZH836" s="230"/>
      <c r="NZI836" s="230"/>
      <c r="NZJ836" s="230"/>
      <c r="NZK836" s="230"/>
      <c r="NZL836" s="230"/>
      <c r="NZM836" s="230"/>
      <c r="NZN836" s="230"/>
      <c r="NZO836" s="230"/>
      <c r="NZP836" s="230"/>
      <c r="NZQ836" s="230"/>
      <c r="NZR836" s="230"/>
      <c r="NZS836" s="230"/>
      <c r="NZT836" s="230"/>
      <c r="NZU836" s="230"/>
      <c r="NZV836" s="230"/>
      <c r="NZW836" s="230"/>
      <c r="NZX836" s="230"/>
      <c r="NZY836" s="230"/>
      <c r="NZZ836" s="230"/>
      <c r="OAA836" s="230"/>
      <c r="OAB836" s="230"/>
      <c r="OAC836" s="230"/>
      <c r="OAD836" s="230"/>
      <c r="OAE836" s="230"/>
      <c r="OAF836" s="230"/>
      <c r="OAG836" s="230"/>
      <c r="OAH836" s="230"/>
      <c r="OAI836" s="230"/>
      <c r="OAJ836" s="230"/>
      <c r="OAK836" s="230"/>
      <c r="OAL836" s="230"/>
      <c r="OAM836" s="230"/>
      <c r="OAN836" s="230"/>
      <c r="OAO836" s="230"/>
      <c r="OAP836" s="230"/>
      <c r="OAQ836" s="230"/>
      <c r="OAR836" s="230"/>
      <c r="OAS836" s="230"/>
      <c r="OAT836" s="230"/>
      <c r="OAU836" s="230"/>
      <c r="OAV836" s="230"/>
      <c r="OAW836" s="230"/>
      <c r="OAX836" s="230"/>
      <c r="OAY836" s="230"/>
      <c r="OAZ836" s="230"/>
      <c r="OBA836" s="230"/>
      <c r="OBB836" s="230"/>
      <c r="OBC836" s="230"/>
      <c r="OBD836" s="230"/>
      <c r="OBE836" s="230"/>
      <c r="OBF836" s="230"/>
      <c r="OBG836" s="230"/>
      <c r="OBH836" s="230"/>
      <c r="OBI836" s="230"/>
      <c r="OBJ836" s="230"/>
      <c r="OBK836" s="230"/>
      <c r="OBL836" s="230"/>
      <c r="OBM836" s="230"/>
      <c r="OBN836" s="230"/>
      <c r="OBO836" s="230"/>
      <c r="OBP836" s="230"/>
      <c r="OBQ836" s="230"/>
      <c r="OBR836" s="230"/>
      <c r="OBS836" s="230"/>
      <c r="OBT836" s="230"/>
      <c r="OBU836" s="230"/>
      <c r="OBV836" s="230"/>
      <c r="OBW836" s="230"/>
      <c r="OBX836" s="230"/>
      <c r="OBY836" s="230"/>
      <c r="OBZ836" s="230"/>
      <c r="OCA836" s="230"/>
      <c r="OCB836" s="230"/>
      <c r="OCC836" s="230"/>
      <c r="OCD836" s="230"/>
      <c r="OCE836" s="230"/>
      <c r="OCF836" s="230"/>
      <c r="OCG836" s="230"/>
      <c r="OCH836" s="230"/>
      <c r="OCI836" s="230"/>
      <c r="OCJ836" s="230"/>
      <c r="OCK836" s="230"/>
      <c r="OCL836" s="230"/>
      <c r="OCM836" s="230"/>
      <c r="OCN836" s="230"/>
      <c r="OCO836" s="230"/>
      <c r="OCP836" s="230"/>
      <c r="OCQ836" s="230"/>
      <c r="OCR836" s="230"/>
      <c r="OCS836" s="230"/>
      <c r="OCT836" s="230"/>
      <c r="OCU836" s="230"/>
      <c r="OCV836" s="230"/>
      <c r="OCW836" s="230"/>
      <c r="OCX836" s="230"/>
      <c r="OCY836" s="230"/>
      <c r="OCZ836" s="230"/>
      <c r="ODA836" s="230"/>
      <c r="ODB836" s="230"/>
      <c r="ODC836" s="230"/>
      <c r="ODD836" s="230"/>
      <c r="ODE836" s="230"/>
      <c r="ODF836" s="230"/>
      <c r="ODG836" s="230"/>
      <c r="ODH836" s="230"/>
      <c r="ODI836" s="230"/>
      <c r="ODJ836" s="230"/>
      <c r="ODK836" s="230"/>
      <c r="ODL836" s="230"/>
      <c r="ODM836" s="230"/>
      <c r="ODN836" s="230"/>
      <c r="ODO836" s="230"/>
      <c r="ODP836" s="230"/>
      <c r="ODQ836" s="230"/>
      <c r="ODR836" s="230"/>
      <c r="ODS836" s="230"/>
      <c r="ODT836" s="230"/>
      <c r="ODU836" s="230"/>
      <c r="ODV836" s="230"/>
      <c r="ODW836" s="230"/>
      <c r="ODX836" s="230"/>
      <c r="ODY836" s="230"/>
      <c r="ODZ836" s="230"/>
      <c r="OEA836" s="230"/>
      <c r="OEB836" s="230"/>
      <c r="OEC836" s="230"/>
      <c r="OED836" s="230"/>
      <c r="OEE836" s="230"/>
      <c r="OEF836" s="230"/>
      <c r="OEG836" s="230"/>
      <c r="OEH836" s="230"/>
      <c r="OEI836" s="230"/>
      <c r="OEJ836" s="230"/>
      <c r="OEK836" s="230"/>
      <c r="OEL836" s="230"/>
      <c r="OEM836" s="230"/>
      <c r="OEN836" s="230"/>
      <c r="OEO836" s="230"/>
      <c r="OEP836" s="230"/>
      <c r="OEQ836" s="230"/>
      <c r="OER836" s="230"/>
      <c r="OES836" s="230"/>
      <c r="OET836" s="230"/>
      <c r="OEU836" s="230"/>
      <c r="OEV836" s="230"/>
      <c r="OEW836" s="230"/>
      <c r="OEX836" s="230"/>
      <c r="OEY836" s="230"/>
      <c r="OEZ836" s="230"/>
      <c r="OFA836" s="230"/>
      <c r="OFB836" s="230"/>
      <c r="OFC836" s="230"/>
      <c r="OFD836" s="230"/>
      <c r="OFE836" s="230"/>
      <c r="OFF836" s="230"/>
      <c r="OFG836" s="230"/>
      <c r="OFH836" s="230"/>
      <c r="OFI836" s="230"/>
      <c r="OFJ836" s="230"/>
      <c r="OFK836" s="230"/>
      <c r="OFL836" s="230"/>
      <c r="OFM836" s="230"/>
      <c r="OFN836" s="230"/>
      <c r="OFO836" s="230"/>
      <c r="OFP836" s="230"/>
      <c r="OFQ836" s="230"/>
      <c r="OFR836" s="230"/>
      <c r="OFS836" s="230"/>
      <c r="OFT836" s="230"/>
      <c r="OFU836" s="230"/>
      <c r="OFV836" s="230"/>
      <c r="OFW836" s="230"/>
      <c r="OFX836" s="230"/>
      <c r="OFY836" s="230"/>
      <c r="OFZ836" s="230"/>
      <c r="OGA836" s="230"/>
      <c r="OGB836" s="230"/>
      <c r="OGC836" s="230"/>
      <c r="OGD836" s="230"/>
      <c r="OGE836" s="230"/>
      <c r="OGF836" s="230"/>
      <c r="OGG836" s="230"/>
      <c r="OGH836" s="230"/>
      <c r="OGI836" s="230"/>
      <c r="OGJ836" s="230"/>
      <c r="OGK836" s="230"/>
      <c r="OGL836" s="230"/>
      <c r="OGM836" s="230"/>
      <c r="OGN836" s="230"/>
      <c r="OGO836" s="230"/>
      <c r="OGP836" s="230"/>
      <c r="OGQ836" s="230"/>
      <c r="OGR836" s="230"/>
      <c r="OGS836" s="230"/>
      <c r="OGT836" s="230"/>
      <c r="OGU836" s="230"/>
      <c r="OGV836" s="230"/>
      <c r="OGW836" s="230"/>
      <c r="OGX836" s="230"/>
      <c r="OGY836" s="230"/>
      <c r="OGZ836" s="230"/>
      <c r="OHA836" s="230"/>
      <c r="OHB836" s="230"/>
      <c r="OHC836" s="230"/>
      <c r="OHD836" s="230"/>
      <c r="OHE836" s="230"/>
      <c r="OHF836" s="230"/>
      <c r="OHG836" s="230"/>
      <c r="OHH836" s="230"/>
      <c r="OHI836" s="230"/>
      <c r="OHJ836" s="230"/>
      <c r="OHK836" s="230"/>
      <c r="OHL836" s="230"/>
      <c r="OHM836" s="230"/>
      <c r="OHN836" s="230"/>
      <c r="OHO836" s="230"/>
      <c r="OHP836" s="230"/>
      <c r="OHQ836" s="230"/>
      <c r="OHR836" s="230"/>
      <c r="OHS836" s="230"/>
      <c r="OHT836" s="230"/>
      <c r="OHU836" s="230"/>
      <c r="OHV836" s="230"/>
      <c r="OHW836" s="230"/>
      <c r="OHX836" s="230"/>
      <c r="OHY836" s="230"/>
      <c r="OHZ836" s="230"/>
      <c r="OIA836" s="230"/>
      <c r="OIB836" s="230"/>
      <c r="OIC836" s="230"/>
      <c r="OID836" s="230"/>
      <c r="OIE836" s="230"/>
      <c r="OIF836" s="230"/>
      <c r="OIG836" s="230"/>
      <c r="OIH836" s="230"/>
      <c r="OII836" s="230"/>
      <c r="OIJ836" s="230"/>
      <c r="OIK836" s="230"/>
      <c r="OIL836" s="230"/>
      <c r="OIM836" s="230"/>
      <c r="OIN836" s="230"/>
      <c r="OIO836" s="230"/>
      <c r="OIP836" s="230"/>
      <c r="OIQ836" s="230"/>
      <c r="OIR836" s="230"/>
      <c r="OIS836" s="230"/>
      <c r="OIT836" s="230"/>
      <c r="OIU836" s="230"/>
      <c r="OIV836" s="230"/>
      <c r="OIW836" s="230"/>
      <c r="OIX836" s="230"/>
      <c r="OIY836" s="230"/>
      <c r="OIZ836" s="230"/>
      <c r="OJA836" s="230"/>
      <c r="OJB836" s="230"/>
      <c r="OJC836" s="230"/>
      <c r="OJD836" s="230"/>
      <c r="OJE836" s="230"/>
      <c r="OJF836" s="230"/>
      <c r="OJG836" s="230"/>
      <c r="OJH836" s="230"/>
      <c r="OJI836" s="230"/>
      <c r="OJJ836" s="230"/>
      <c r="OJK836" s="230"/>
      <c r="OJL836" s="230"/>
      <c r="OJM836" s="230"/>
      <c r="OJN836" s="230"/>
      <c r="OJO836" s="230"/>
      <c r="OJP836" s="230"/>
      <c r="OJQ836" s="230"/>
      <c r="OJR836" s="230"/>
      <c r="OJS836" s="230"/>
      <c r="OJT836" s="230"/>
      <c r="OJU836" s="230"/>
      <c r="OJV836" s="230"/>
      <c r="OJW836" s="230"/>
      <c r="OJX836" s="230"/>
      <c r="OJY836" s="230"/>
      <c r="OJZ836" s="230"/>
      <c r="OKA836" s="230"/>
      <c r="OKB836" s="230"/>
      <c r="OKC836" s="230"/>
      <c r="OKD836" s="230"/>
      <c r="OKE836" s="230"/>
      <c r="OKF836" s="230"/>
      <c r="OKG836" s="230"/>
      <c r="OKH836" s="230"/>
      <c r="OKI836" s="230"/>
      <c r="OKJ836" s="230"/>
      <c r="OKK836" s="230"/>
      <c r="OKL836" s="230"/>
      <c r="OKM836" s="230"/>
      <c r="OKN836" s="230"/>
      <c r="OKO836" s="230"/>
      <c r="OKP836" s="230"/>
      <c r="OKQ836" s="230"/>
      <c r="OKR836" s="230"/>
      <c r="OKS836" s="230"/>
      <c r="OKT836" s="230"/>
      <c r="OKU836" s="230"/>
      <c r="OKV836" s="230"/>
      <c r="OKW836" s="230"/>
      <c r="OKX836" s="230"/>
      <c r="OKY836" s="230"/>
      <c r="OKZ836" s="230"/>
      <c r="OLA836" s="230"/>
      <c r="OLB836" s="230"/>
      <c r="OLC836" s="230"/>
      <c r="OLD836" s="230"/>
      <c r="OLE836" s="230"/>
      <c r="OLF836" s="230"/>
      <c r="OLG836" s="230"/>
      <c r="OLH836" s="230"/>
      <c r="OLI836" s="230"/>
      <c r="OLJ836" s="230"/>
      <c r="OLK836" s="230"/>
      <c r="OLL836" s="230"/>
      <c r="OLM836" s="230"/>
      <c r="OLN836" s="230"/>
      <c r="OLO836" s="230"/>
      <c r="OLP836" s="230"/>
      <c r="OLQ836" s="230"/>
      <c r="OLR836" s="230"/>
      <c r="OLS836" s="230"/>
      <c r="OLT836" s="230"/>
      <c r="OLU836" s="230"/>
      <c r="OLV836" s="230"/>
      <c r="OLW836" s="230"/>
      <c r="OLX836" s="230"/>
      <c r="OLY836" s="230"/>
      <c r="OLZ836" s="230"/>
      <c r="OMA836" s="230"/>
      <c r="OMB836" s="230"/>
      <c r="OMC836" s="230"/>
      <c r="OMD836" s="230"/>
      <c r="OME836" s="230"/>
      <c r="OMF836" s="230"/>
      <c r="OMG836" s="230"/>
      <c r="OMH836" s="230"/>
      <c r="OMI836" s="230"/>
      <c r="OMJ836" s="230"/>
      <c r="OMK836" s="230"/>
      <c r="OML836" s="230"/>
      <c r="OMM836" s="230"/>
      <c r="OMN836" s="230"/>
      <c r="OMO836" s="230"/>
      <c r="OMP836" s="230"/>
      <c r="OMQ836" s="230"/>
      <c r="OMR836" s="230"/>
      <c r="OMS836" s="230"/>
      <c r="OMT836" s="230"/>
      <c r="OMU836" s="230"/>
      <c r="OMV836" s="230"/>
      <c r="OMW836" s="230"/>
      <c r="OMX836" s="230"/>
      <c r="OMY836" s="230"/>
      <c r="OMZ836" s="230"/>
      <c r="ONA836" s="230"/>
      <c r="ONB836" s="230"/>
      <c r="ONC836" s="230"/>
      <c r="OND836" s="230"/>
      <c r="ONE836" s="230"/>
      <c r="ONF836" s="230"/>
      <c r="ONG836" s="230"/>
      <c r="ONH836" s="230"/>
      <c r="ONI836" s="230"/>
      <c r="ONJ836" s="230"/>
      <c r="ONK836" s="230"/>
      <c r="ONL836" s="230"/>
      <c r="ONM836" s="230"/>
      <c r="ONN836" s="230"/>
      <c r="ONO836" s="230"/>
      <c r="ONP836" s="230"/>
      <c r="ONQ836" s="230"/>
      <c r="ONR836" s="230"/>
      <c r="ONS836" s="230"/>
      <c r="ONT836" s="230"/>
      <c r="ONU836" s="230"/>
      <c r="ONV836" s="230"/>
      <c r="ONW836" s="230"/>
      <c r="ONX836" s="230"/>
      <c r="ONY836" s="230"/>
      <c r="ONZ836" s="230"/>
      <c r="OOA836" s="230"/>
      <c r="OOB836" s="230"/>
      <c r="OOC836" s="230"/>
      <c r="OOD836" s="230"/>
      <c r="OOE836" s="230"/>
      <c r="OOF836" s="230"/>
      <c r="OOG836" s="230"/>
      <c r="OOH836" s="230"/>
      <c r="OOI836" s="230"/>
      <c r="OOJ836" s="230"/>
      <c r="OOK836" s="230"/>
      <c r="OOL836" s="230"/>
      <c r="OOM836" s="230"/>
      <c r="OON836" s="230"/>
      <c r="OOO836" s="230"/>
      <c r="OOP836" s="230"/>
      <c r="OOQ836" s="230"/>
      <c r="OOR836" s="230"/>
      <c r="OOS836" s="230"/>
      <c r="OOT836" s="230"/>
      <c r="OOU836" s="230"/>
      <c r="OOV836" s="230"/>
      <c r="OOW836" s="230"/>
      <c r="OOX836" s="230"/>
      <c r="OOY836" s="230"/>
      <c r="OOZ836" s="230"/>
      <c r="OPA836" s="230"/>
      <c r="OPB836" s="230"/>
      <c r="OPC836" s="230"/>
      <c r="OPD836" s="230"/>
      <c r="OPE836" s="230"/>
      <c r="OPF836" s="230"/>
      <c r="OPG836" s="230"/>
      <c r="OPH836" s="230"/>
      <c r="OPI836" s="230"/>
      <c r="OPJ836" s="230"/>
      <c r="OPK836" s="230"/>
      <c r="OPL836" s="230"/>
      <c r="OPM836" s="230"/>
      <c r="OPN836" s="230"/>
      <c r="OPO836" s="230"/>
      <c r="OPP836" s="230"/>
      <c r="OPQ836" s="230"/>
      <c r="OPR836" s="230"/>
      <c r="OPS836" s="230"/>
      <c r="OPT836" s="230"/>
      <c r="OPU836" s="230"/>
      <c r="OPV836" s="230"/>
      <c r="OPW836" s="230"/>
      <c r="OPX836" s="230"/>
      <c r="OPY836" s="230"/>
      <c r="OPZ836" s="230"/>
      <c r="OQA836" s="230"/>
      <c r="OQB836" s="230"/>
      <c r="OQC836" s="230"/>
      <c r="OQD836" s="230"/>
      <c r="OQE836" s="230"/>
      <c r="OQF836" s="230"/>
      <c r="OQG836" s="230"/>
      <c r="OQH836" s="230"/>
      <c r="OQI836" s="230"/>
      <c r="OQJ836" s="230"/>
      <c r="OQK836" s="230"/>
      <c r="OQL836" s="230"/>
      <c r="OQM836" s="230"/>
      <c r="OQN836" s="230"/>
      <c r="OQO836" s="230"/>
      <c r="OQP836" s="230"/>
      <c r="OQQ836" s="230"/>
      <c r="OQR836" s="230"/>
      <c r="OQS836" s="230"/>
      <c r="OQT836" s="230"/>
      <c r="OQU836" s="230"/>
      <c r="OQV836" s="230"/>
      <c r="OQW836" s="230"/>
      <c r="OQX836" s="230"/>
      <c r="OQY836" s="230"/>
      <c r="OQZ836" s="230"/>
      <c r="ORA836" s="230"/>
      <c r="ORB836" s="230"/>
      <c r="ORC836" s="230"/>
      <c r="ORD836" s="230"/>
      <c r="ORE836" s="230"/>
      <c r="ORF836" s="230"/>
      <c r="ORG836" s="230"/>
      <c r="ORH836" s="230"/>
      <c r="ORI836" s="230"/>
      <c r="ORJ836" s="230"/>
      <c r="ORK836" s="230"/>
      <c r="ORL836" s="230"/>
      <c r="ORM836" s="230"/>
      <c r="ORN836" s="230"/>
      <c r="ORO836" s="230"/>
      <c r="ORP836" s="230"/>
      <c r="ORQ836" s="230"/>
      <c r="ORR836" s="230"/>
      <c r="ORS836" s="230"/>
      <c r="ORT836" s="230"/>
      <c r="ORU836" s="230"/>
      <c r="ORV836" s="230"/>
      <c r="ORW836" s="230"/>
      <c r="ORX836" s="230"/>
      <c r="ORY836" s="230"/>
      <c r="ORZ836" s="230"/>
      <c r="OSA836" s="230"/>
      <c r="OSB836" s="230"/>
      <c r="OSC836" s="230"/>
      <c r="OSD836" s="230"/>
      <c r="OSE836" s="230"/>
      <c r="OSF836" s="230"/>
      <c r="OSG836" s="230"/>
      <c r="OSH836" s="230"/>
      <c r="OSI836" s="230"/>
      <c r="OSJ836" s="230"/>
      <c r="OSK836" s="230"/>
      <c r="OSL836" s="230"/>
      <c r="OSM836" s="230"/>
      <c r="OSN836" s="230"/>
      <c r="OSO836" s="230"/>
      <c r="OSP836" s="230"/>
      <c r="OSQ836" s="230"/>
      <c r="OSR836" s="230"/>
      <c r="OSS836" s="230"/>
      <c r="OST836" s="230"/>
      <c r="OSU836" s="230"/>
      <c r="OSV836" s="230"/>
      <c r="OSW836" s="230"/>
      <c r="OSX836" s="230"/>
      <c r="OSY836" s="230"/>
      <c r="OSZ836" s="230"/>
      <c r="OTA836" s="230"/>
      <c r="OTB836" s="230"/>
      <c r="OTC836" s="230"/>
      <c r="OTD836" s="230"/>
      <c r="OTE836" s="230"/>
      <c r="OTF836" s="230"/>
      <c r="OTG836" s="230"/>
      <c r="OTH836" s="230"/>
      <c r="OTI836" s="230"/>
      <c r="OTJ836" s="230"/>
      <c r="OTK836" s="230"/>
      <c r="OTL836" s="230"/>
      <c r="OTM836" s="230"/>
      <c r="OTN836" s="230"/>
      <c r="OTO836" s="230"/>
      <c r="OTP836" s="230"/>
      <c r="OTQ836" s="230"/>
      <c r="OTR836" s="230"/>
      <c r="OTS836" s="230"/>
      <c r="OTT836" s="230"/>
      <c r="OTU836" s="230"/>
      <c r="OTV836" s="230"/>
      <c r="OTW836" s="230"/>
      <c r="OTX836" s="230"/>
      <c r="OTY836" s="230"/>
      <c r="OTZ836" s="230"/>
      <c r="OUA836" s="230"/>
      <c r="OUB836" s="230"/>
      <c r="OUC836" s="230"/>
      <c r="OUD836" s="230"/>
      <c r="OUE836" s="230"/>
      <c r="OUF836" s="230"/>
      <c r="OUG836" s="230"/>
      <c r="OUH836" s="230"/>
      <c r="OUI836" s="230"/>
      <c r="OUJ836" s="230"/>
      <c r="OUK836" s="230"/>
      <c r="OUL836" s="230"/>
      <c r="OUM836" s="230"/>
      <c r="OUN836" s="230"/>
      <c r="OUO836" s="230"/>
      <c r="OUP836" s="230"/>
      <c r="OUQ836" s="230"/>
      <c r="OUR836" s="230"/>
      <c r="OUS836" s="230"/>
      <c r="OUT836" s="230"/>
      <c r="OUU836" s="230"/>
      <c r="OUV836" s="230"/>
      <c r="OUW836" s="230"/>
      <c r="OUX836" s="230"/>
      <c r="OUY836" s="230"/>
      <c r="OUZ836" s="230"/>
      <c r="OVA836" s="230"/>
      <c r="OVB836" s="230"/>
      <c r="OVC836" s="230"/>
      <c r="OVD836" s="230"/>
      <c r="OVE836" s="230"/>
      <c r="OVF836" s="230"/>
      <c r="OVG836" s="230"/>
      <c r="OVH836" s="230"/>
      <c r="OVI836" s="230"/>
      <c r="OVJ836" s="230"/>
      <c r="OVK836" s="230"/>
      <c r="OVL836" s="230"/>
      <c r="OVM836" s="230"/>
      <c r="OVN836" s="230"/>
      <c r="OVO836" s="230"/>
      <c r="OVP836" s="230"/>
      <c r="OVQ836" s="230"/>
      <c r="OVR836" s="230"/>
      <c r="OVS836" s="230"/>
      <c r="OVT836" s="230"/>
      <c r="OVU836" s="230"/>
      <c r="OVV836" s="230"/>
      <c r="OVW836" s="230"/>
      <c r="OVX836" s="230"/>
      <c r="OVY836" s="230"/>
      <c r="OVZ836" s="230"/>
      <c r="OWA836" s="230"/>
      <c r="OWB836" s="230"/>
      <c r="OWC836" s="230"/>
      <c r="OWD836" s="230"/>
      <c r="OWE836" s="230"/>
      <c r="OWF836" s="230"/>
      <c r="OWG836" s="230"/>
      <c r="OWH836" s="230"/>
      <c r="OWI836" s="230"/>
      <c r="OWJ836" s="230"/>
      <c r="OWK836" s="230"/>
      <c r="OWL836" s="230"/>
      <c r="OWM836" s="230"/>
      <c r="OWN836" s="230"/>
      <c r="OWO836" s="230"/>
      <c r="OWP836" s="230"/>
      <c r="OWQ836" s="230"/>
      <c r="OWR836" s="230"/>
      <c r="OWS836" s="230"/>
      <c r="OWT836" s="230"/>
      <c r="OWU836" s="230"/>
      <c r="OWV836" s="230"/>
      <c r="OWW836" s="230"/>
      <c r="OWX836" s="230"/>
      <c r="OWY836" s="230"/>
      <c r="OWZ836" s="230"/>
      <c r="OXA836" s="230"/>
      <c r="OXB836" s="230"/>
      <c r="OXC836" s="230"/>
      <c r="OXD836" s="230"/>
      <c r="OXE836" s="230"/>
      <c r="OXF836" s="230"/>
      <c r="OXG836" s="230"/>
      <c r="OXH836" s="230"/>
      <c r="OXI836" s="230"/>
      <c r="OXJ836" s="230"/>
      <c r="OXK836" s="230"/>
      <c r="OXL836" s="230"/>
      <c r="OXM836" s="230"/>
      <c r="OXN836" s="230"/>
      <c r="OXO836" s="230"/>
      <c r="OXP836" s="230"/>
      <c r="OXQ836" s="230"/>
      <c r="OXR836" s="230"/>
      <c r="OXS836" s="230"/>
      <c r="OXT836" s="230"/>
      <c r="OXU836" s="230"/>
      <c r="OXV836" s="230"/>
      <c r="OXW836" s="230"/>
      <c r="OXX836" s="230"/>
      <c r="OXY836" s="230"/>
      <c r="OXZ836" s="230"/>
      <c r="OYA836" s="230"/>
      <c r="OYB836" s="230"/>
      <c r="OYC836" s="230"/>
      <c r="OYD836" s="230"/>
      <c r="OYE836" s="230"/>
      <c r="OYF836" s="230"/>
      <c r="OYG836" s="230"/>
      <c r="OYH836" s="230"/>
      <c r="OYI836" s="230"/>
      <c r="OYJ836" s="230"/>
      <c r="OYK836" s="230"/>
      <c r="OYL836" s="230"/>
      <c r="OYM836" s="230"/>
      <c r="OYN836" s="230"/>
      <c r="OYO836" s="230"/>
      <c r="OYP836" s="230"/>
      <c r="OYQ836" s="230"/>
      <c r="OYR836" s="230"/>
      <c r="OYS836" s="230"/>
      <c r="OYT836" s="230"/>
      <c r="OYU836" s="230"/>
      <c r="OYV836" s="230"/>
      <c r="OYW836" s="230"/>
      <c r="OYX836" s="230"/>
      <c r="OYY836" s="230"/>
      <c r="OYZ836" s="230"/>
      <c r="OZA836" s="230"/>
      <c r="OZB836" s="230"/>
      <c r="OZC836" s="230"/>
      <c r="OZD836" s="230"/>
      <c r="OZE836" s="230"/>
      <c r="OZF836" s="230"/>
      <c r="OZG836" s="230"/>
      <c r="OZH836" s="230"/>
      <c r="OZI836" s="230"/>
      <c r="OZJ836" s="230"/>
      <c r="OZK836" s="230"/>
      <c r="OZL836" s="230"/>
      <c r="OZM836" s="230"/>
      <c r="OZN836" s="230"/>
      <c r="OZO836" s="230"/>
      <c r="OZP836" s="230"/>
      <c r="OZQ836" s="230"/>
      <c r="OZR836" s="230"/>
      <c r="OZS836" s="230"/>
      <c r="OZT836" s="230"/>
      <c r="OZU836" s="230"/>
      <c r="OZV836" s="230"/>
      <c r="OZW836" s="230"/>
      <c r="OZX836" s="230"/>
      <c r="OZY836" s="230"/>
      <c r="OZZ836" s="230"/>
      <c r="PAA836" s="230"/>
      <c r="PAB836" s="230"/>
      <c r="PAC836" s="230"/>
      <c r="PAD836" s="230"/>
      <c r="PAE836" s="230"/>
      <c r="PAF836" s="230"/>
      <c r="PAG836" s="230"/>
      <c r="PAH836" s="230"/>
      <c r="PAI836" s="230"/>
      <c r="PAJ836" s="230"/>
      <c r="PAK836" s="230"/>
      <c r="PAL836" s="230"/>
      <c r="PAM836" s="230"/>
      <c r="PAN836" s="230"/>
      <c r="PAO836" s="230"/>
      <c r="PAP836" s="230"/>
      <c r="PAQ836" s="230"/>
      <c r="PAR836" s="230"/>
      <c r="PAS836" s="230"/>
      <c r="PAT836" s="230"/>
      <c r="PAU836" s="230"/>
      <c r="PAV836" s="230"/>
      <c r="PAW836" s="230"/>
      <c r="PAX836" s="230"/>
      <c r="PAY836" s="230"/>
      <c r="PAZ836" s="230"/>
      <c r="PBA836" s="230"/>
      <c r="PBB836" s="230"/>
      <c r="PBC836" s="230"/>
      <c r="PBD836" s="230"/>
      <c r="PBE836" s="230"/>
      <c r="PBF836" s="230"/>
      <c r="PBG836" s="230"/>
      <c r="PBH836" s="230"/>
      <c r="PBI836" s="230"/>
      <c r="PBJ836" s="230"/>
      <c r="PBK836" s="230"/>
      <c r="PBL836" s="230"/>
      <c r="PBM836" s="230"/>
      <c r="PBN836" s="230"/>
      <c r="PBO836" s="230"/>
      <c r="PBP836" s="230"/>
      <c r="PBQ836" s="230"/>
      <c r="PBR836" s="230"/>
      <c r="PBS836" s="230"/>
      <c r="PBT836" s="230"/>
      <c r="PBU836" s="230"/>
      <c r="PBV836" s="230"/>
      <c r="PBW836" s="230"/>
      <c r="PBX836" s="230"/>
      <c r="PBY836" s="230"/>
      <c r="PBZ836" s="230"/>
      <c r="PCA836" s="230"/>
      <c r="PCB836" s="230"/>
      <c r="PCC836" s="230"/>
      <c r="PCD836" s="230"/>
      <c r="PCE836" s="230"/>
      <c r="PCF836" s="230"/>
      <c r="PCG836" s="230"/>
      <c r="PCH836" s="230"/>
      <c r="PCI836" s="230"/>
      <c r="PCJ836" s="230"/>
      <c r="PCK836" s="230"/>
      <c r="PCL836" s="230"/>
      <c r="PCM836" s="230"/>
      <c r="PCN836" s="230"/>
      <c r="PCO836" s="230"/>
      <c r="PCP836" s="230"/>
      <c r="PCQ836" s="230"/>
      <c r="PCR836" s="230"/>
      <c r="PCS836" s="230"/>
      <c r="PCT836" s="230"/>
      <c r="PCU836" s="230"/>
      <c r="PCV836" s="230"/>
      <c r="PCW836" s="230"/>
      <c r="PCX836" s="230"/>
      <c r="PCY836" s="230"/>
      <c r="PCZ836" s="230"/>
      <c r="PDA836" s="230"/>
      <c r="PDB836" s="230"/>
      <c r="PDC836" s="230"/>
      <c r="PDD836" s="230"/>
      <c r="PDE836" s="230"/>
      <c r="PDF836" s="230"/>
      <c r="PDG836" s="230"/>
      <c r="PDH836" s="230"/>
      <c r="PDI836" s="230"/>
      <c r="PDJ836" s="230"/>
      <c r="PDK836" s="230"/>
      <c r="PDL836" s="230"/>
      <c r="PDM836" s="230"/>
      <c r="PDN836" s="230"/>
      <c r="PDO836" s="230"/>
      <c r="PDP836" s="230"/>
      <c r="PDQ836" s="230"/>
      <c r="PDR836" s="230"/>
      <c r="PDS836" s="230"/>
      <c r="PDT836" s="230"/>
      <c r="PDU836" s="230"/>
      <c r="PDV836" s="230"/>
      <c r="PDW836" s="230"/>
      <c r="PDX836" s="230"/>
      <c r="PDY836" s="230"/>
      <c r="PDZ836" s="230"/>
      <c r="PEA836" s="230"/>
      <c r="PEB836" s="230"/>
      <c r="PEC836" s="230"/>
      <c r="PED836" s="230"/>
      <c r="PEE836" s="230"/>
      <c r="PEF836" s="230"/>
      <c r="PEG836" s="230"/>
      <c r="PEH836" s="230"/>
      <c r="PEI836" s="230"/>
      <c r="PEJ836" s="230"/>
      <c r="PEK836" s="230"/>
      <c r="PEL836" s="230"/>
      <c r="PEM836" s="230"/>
      <c r="PEN836" s="230"/>
      <c r="PEO836" s="230"/>
      <c r="PEP836" s="230"/>
      <c r="PEQ836" s="230"/>
      <c r="PER836" s="230"/>
      <c r="PES836" s="230"/>
      <c r="PET836" s="230"/>
      <c r="PEU836" s="230"/>
      <c r="PEV836" s="230"/>
      <c r="PEW836" s="230"/>
      <c r="PEX836" s="230"/>
      <c r="PEY836" s="230"/>
      <c r="PEZ836" s="230"/>
      <c r="PFA836" s="230"/>
      <c r="PFB836" s="230"/>
      <c r="PFC836" s="230"/>
      <c r="PFD836" s="230"/>
      <c r="PFE836" s="230"/>
      <c r="PFF836" s="230"/>
      <c r="PFG836" s="230"/>
      <c r="PFH836" s="230"/>
      <c r="PFI836" s="230"/>
      <c r="PFJ836" s="230"/>
      <c r="PFK836" s="230"/>
      <c r="PFL836" s="230"/>
      <c r="PFM836" s="230"/>
      <c r="PFN836" s="230"/>
      <c r="PFO836" s="230"/>
      <c r="PFP836" s="230"/>
      <c r="PFQ836" s="230"/>
      <c r="PFR836" s="230"/>
      <c r="PFS836" s="230"/>
      <c r="PFT836" s="230"/>
      <c r="PFU836" s="230"/>
      <c r="PFV836" s="230"/>
      <c r="PFW836" s="230"/>
      <c r="PFX836" s="230"/>
      <c r="PFY836" s="230"/>
      <c r="PFZ836" s="230"/>
      <c r="PGA836" s="230"/>
      <c r="PGB836" s="230"/>
      <c r="PGC836" s="230"/>
      <c r="PGD836" s="230"/>
      <c r="PGE836" s="230"/>
      <c r="PGF836" s="230"/>
      <c r="PGG836" s="230"/>
      <c r="PGH836" s="230"/>
      <c r="PGI836" s="230"/>
      <c r="PGJ836" s="230"/>
      <c r="PGK836" s="230"/>
      <c r="PGL836" s="230"/>
      <c r="PGM836" s="230"/>
      <c r="PGN836" s="230"/>
      <c r="PGO836" s="230"/>
      <c r="PGP836" s="230"/>
      <c r="PGQ836" s="230"/>
      <c r="PGR836" s="230"/>
      <c r="PGS836" s="230"/>
      <c r="PGT836" s="230"/>
      <c r="PGU836" s="230"/>
      <c r="PGV836" s="230"/>
      <c r="PGW836" s="230"/>
      <c r="PGX836" s="230"/>
      <c r="PGY836" s="230"/>
      <c r="PGZ836" s="230"/>
      <c r="PHA836" s="230"/>
      <c r="PHB836" s="230"/>
      <c r="PHC836" s="230"/>
      <c r="PHD836" s="230"/>
      <c r="PHE836" s="230"/>
      <c r="PHF836" s="230"/>
      <c r="PHG836" s="230"/>
      <c r="PHH836" s="230"/>
      <c r="PHI836" s="230"/>
      <c r="PHJ836" s="230"/>
      <c r="PHK836" s="230"/>
      <c r="PHL836" s="230"/>
      <c r="PHM836" s="230"/>
      <c r="PHN836" s="230"/>
      <c r="PHO836" s="230"/>
      <c r="PHP836" s="230"/>
      <c r="PHQ836" s="230"/>
      <c r="PHR836" s="230"/>
      <c r="PHS836" s="230"/>
      <c r="PHT836" s="230"/>
      <c r="PHU836" s="230"/>
      <c r="PHV836" s="230"/>
      <c r="PHW836" s="230"/>
      <c r="PHX836" s="230"/>
      <c r="PHY836" s="230"/>
      <c r="PHZ836" s="230"/>
      <c r="PIA836" s="230"/>
      <c r="PIB836" s="230"/>
      <c r="PIC836" s="230"/>
      <c r="PID836" s="230"/>
      <c r="PIE836" s="230"/>
      <c r="PIF836" s="230"/>
      <c r="PIG836" s="230"/>
      <c r="PIH836" s="230"/>
      <c r="PII836" s="230"/>
      <c r="PIJ836" s="230"/>
      <c r="PIK836" s="230"/>
      <c r="PIL836" s="230"/>
      <c r="PIM836" s="230"/>
      <c r="PIN836" s="230"/>
      <c r="PIO836" s="230"/>
      <c r="PIP836" s="230"/>
      <c r="PIQ836" s="230"/>
      <c r="PIR836" s="230"/>
      <c r="PIS836" s="230"/>
      <c r="PIT836" s="230"/>
      <c r="PIU836" s="230"/>
      <c r="PIV836" s="230"/>
      <c r="PIW836" s="230"/>
      <c r="PIX836" s="230"/>
      <c r="PIY836" s="230"/>
      <c r="PIZ836" s="230"/>
      <c r="PJA836" s="230"/>
      <c r="PJB836" s="230"/>
      <c r="PJC836" s="230"/>
      <c r="PJD836" s="230"/>
      <c r="PJE836" s="230"/>
      <c r="PJF836" s="230"/>
      <c r="PJG836" s="230"/>
      <c r="PJH836" s="230"/>
      <c r="PJI836" s="230"/>
      <c r="PJJ836" s="230"/>
      <c r="PJK836" s="230"/>
      <c r="PJL836" s="230"/>
      <c r="PJM836" s="230"/>
      <c r="PJN836" s="230"/>
      <c r="PJO836" s="230"/>
      <c r="PJP836" s="230"/>
      <c r="PJQ836" s="230"/>
      <c r="PJR836" s="230"/>
      <c r="PJS836" s="230"/>
      <c r="PJT836" s="230"/>
      <c r="PJU836" s="230"/>
      <c r="PJV836" s="230"/>
      <c r="PJW836" s="230"/>
      <c r="PJX836" s="230"/>
      <c r="PJY836" s="230"/>
      <c r="PJZ836" s="230"/>
      <c r="PKA836" s="230"/>
      <c r="PKB836" s="230"/>
      <c r="PKC836" s="230"/>
      <c r="PKD836" s="230"/>
      <c r="PKE836" s="230"/>
      <c r="PKF836" s="230"/>
      <c r="PKG836" s="230"/>
      <c r="PKH836" s="230"/>
      <c r="PKI836" s="230"/>
      <c r="PKJ836" s="230"/>
      <c r="PKK836" s="230"/>
      <c r="PKL836" s="230"/>
      <c r="PKM836" s="230"/>
      <c r="PKN836" s="230"/>
      <c r="PKO836" s="230"/>
      <c r="PKP836" s="230"/>
      <c r="PKQ836" s="230"/>
      <c r="PKR836" s="230"/>
      <c r="PKS836" s="230"/>
      <c r="PKT836" s="230"/>
      <c r="PKU836" s="230"/>
      <c r="PKV836" s="230"/>
      <c r="PKW836" s="230"/>
      <c r="PKX836" s="230"/>
      <c r="PKY836" s="230"/>
      <c r="PKZ836" s="230"/>
      <c r="PLA836" s="230"/>
      <c r="PLB836" s="230"/>
      <c r="PLC836" s="230"/>
      <c r="PLD836" s="230"/>
      <c r="PLE836" s="230"/>
      <c r="PLF836" s="230"/>
      <c r="PLG836" s="230"/>
      <c r="PLH836" s="230"/>
      <c r="PLI836" s="230"/>
      <c r="PLJ836" s="230"/>
      <c r="PLK836" s="230"/>
      <c r="PLL836" s="230"/>
      <c r="PLM836" s="230"/>
      <c r="PLN836" s="230"/>
      <c r="PLO836" s="230"/>
      <c r="PLP836" s="230"/>
      <c r="PLQ836" s="230"/>
      <c r="PLR836" s="230"/>
      <c r="PLS836" s="230"/>
      <c r="PLT836" s="230"/>
      <c r="PLU836" s="230"/>
      <c r="PLV836" s="230"/>
      <c r="PLW836" s="230"/>
      <c r="PLX836" s="230"/>
      <c r="PLY836" s="230"/>
      <c r="PLZ836" s="230"/>
      <c r="PMA836" s="230"/>
      <c r="PMB836" s="230"/>
      <c r="PMC836" s="230"/>
      <c r="PMD836" s="230"/>
      <c r="PME836" s="230"/>
      <c r="PMF836" s="230"/>
      <c r="PMG836" s="230"/>
      <c r="PMH836" s="230"/>
      <c r="PMI836" s="230"/>
      <c r="PMJ836" s="230"/>
      <c r="PMK836" s="230"/>
      <c r="PML836" s="230"/>
      <c r="PMM836" s="230"/>
      <c r="PMN836" s="230"/>
      <c r="PMO836" s="230"/>
      <c r="PMP836" s="230"/>
      <c r="PMQ836" s="230"/>
      <c r="PMR836" s="230"/>
      <c r="PMS836" s="230"/>
      <c r="PMT836" s="230"/>
      <c r="PMU836" s="230"/>
      <c r="PMV836" s="230"/>
      <c r="PMW836" s="230"/>
      <c r="PMX836" s="230"/>
      <c r="PMY836" s="230"/>
      <c r="PMZ836" s="230"/>
      <c r="PNA836" s="230"/>
      <c r="PNB836" s="230"/>
      <c r="PNC836" s="230"/>
      <c r="PND836" s="230"/>
      <c r="PNE836" s="230"/>
      <c r="PNF836" s="230"/>
      <c r="PNG836" s="230"/>
      <c r="PNH836" s="230"/>
      <c r="PNI836" s="230"/>
      <c r="PNJ836" s="230"/>
      <c r="PNK836" s="230"/>
      <c r="PNL836" s="230"/>
      <c r="PNM836" s="230"/>
      <c r="PNN836" s="230"/>
      <c r="PNO836" s="230"/>
      <c r="PNP836" s="230"/>
      <c r="PNQ836" s="230"/>
      <c r="PNR836" s="230"/>
      <c r="PNS836" s="230"/>
      <c r="PNT836" s="230"/>
      <c r="PNU836" s="230"/>
      <c r="PNV836" s="230"/>
      <c r="PNW836" s="230"/>
      <c r="PNX836" s="230"/>
      <c r="PNY836" s="230"/>
      <c r="PNZ836" s="230"/>
      <c r="POA836" s="230"/>
      <c r="POB836" s="230"/>
      <c r="POC836" s="230"/>
      <c r="POD836" s="230"/>
      <c r="POE836" s="230"/>
      <c r="POF836" s="230"/>
      <c r="POG836" s="230"/>
      <c r="POH836" s="230"/>
      <c r="POI836" s="230"/>
      <c r="POJ836" s="230"/>
      <c r="POK836" s="230"/>
      <c r="POL836" s="230"/>
      <c r="POM836" s="230"/>
      <c r="PON836" s="230"/>
      <c r="POO836" s="230"/>
      <c r="POP836" s="230"/>
      <c r="POQ836" s="230"/>
      <c r="POR836" s="230"/>
      <c r="POS836" s="230"/>
      <c r="POT836" s="230"/>
      <c r="POU836" s="230"/>
      <c r="POV836" s="230"/>
      <c r="POW836" s="230"/>
      <c r="POX836" s="230"/>
      <c r="POY836" s="230"/>
      <c r="POZ836" s="230"/>
      <c r="PPA836" s="230"/>
      <c r="PPB836" s="230"/>
      <c r="PPC836" s="230"/>
      <c r="PPD836" s="230"/>
      <c r="PPE836" s="230"/>
      <c r="PPF836" s="230"/>
      <c r="PPG836" s="230"/>
      <c r="PPH836" s="230"/>
      <c r="PPI836" s="230"/>
      <c r="PPJ836" s="230"/>
      <c r="PPK836" s="230"/>
      <c r="PPL836" s="230"/>
      <c r="PPM836" s="230"/>
      <c r="PPN836" s="230"/>
      <c r="PPO836" s="230"/>
      <c r="PPP836" s="230"/>
      <c r="PPQ836" s="230"/>
      <c r="PPR836" s="230"/>
      <c r="PPS836" s="230"/>
      <c r="PPT836" s="230"/>
      <c r="PPU836" s="230"/>
      <c r="PPV836" s="230"/>
      <c r="PPW836" s="230"/>
      <c r="PPX836" s="230"/>
      <c r="PPY836" s="230"/>
      <c r="PPZ836" s="230"/>
      <c r="PQA836" s="230"/>
      <c r="PQB836" s="230"/>
      <c r="PQC836" s="230"/>
      <c r="PQD836" s="230"/>
      <c r="PQE836" s="230"/>
      <c r="PQF836" s="230"/>
      <c r="PQG836" s="230"/>
      <c r="PQH836" s="230"/>
      <c r="PQI836" s="230"/>
      <c r="PQJ836" s="230"/>
      <c r="PQK836" s="230"/>
      <c r="PQL836" s="230"/>
      <c r="PQM836" s="230"/>
      <c r="PQN836" s="230"/>
      <c r="PQO836" s="230"/>
      <c r="PQP836" s="230"/>
      <c r="PQQ836" s="230"/>
      <c r="PQR836" s="230"/>
      <c r="PQS836" s="230"/>
      <c r="PQT836" s="230"/>
      <c r="PQU836" s="230"/>
      <c r="PQV836" s="230"/>
      <c r="PQW836" s="230"/>
      <c r="PQX836" s="230"/>
      <c r="PQY836" s="230"/>
      <c r="PQZ836" s="230"/>
      <c r="PRA836" s="230"/>
      <c r="PRB836" s="230"/>
      <c r="PRC836" s="230"/>
      <c r="PRD836" s="230"/>
      <c r="PRE836" s="230"/>
      <c r="PRF836" s="230"/>
      <c r="PRG836" s="230"/>
      <c r="PRH836" s="230"/>
      <c r="PRI836" s="230"/>
      <c r="PRJ836" s="230"/>
      <c r="PRK836" s="230"/>
      <c r="PRL836" s="230"/>
      <c r="PRM836" s="230"/>
      <c r="PRN836" s="230"/>
      <c r="PRO836" s="230"/>
      <c r="PRP836" s="230"/>
      <c r="PRQ836" s="230"/>
      <c r="PRR836" s="230"/>
      <c r="PRS836" s="230"/>
      <c r="PRT836" s="230"/>
      <c r="PRU836" s="230"/>
      <c r="PRV836" s="230"/>
      <c r="PRW836" s="230"/>
      <c r="PRX836" s="230"/>
      <c r="PRY836" s="230"/>
      <c r="PRZ836" s="230"/>
      <c r="PSA836" s="230"/>
      <c r="PSB836" s="230"/>
      <c r="PSC836" s="230"/>
      <c r="PSD836" s="230"/>
      <c r="PSE836" s="230"/>
      <c r="PSF836" s="230"/>
      <c r="PSG836" s="230"/>
      <c r="PSH836" s="230"/>
      <c r="PSI836" s="230"/>
      <c r="PSJ836" s="230"/>
      <c r="PSK836" s="230"/>
      <c r="PSL836" s="230"/>
      <c r="PSM836" s="230"/>
      <c r="PSN836" s="230"/>
      <c r="PSO836" s="230"/>
      <c r="PSP836" s="230"/>
      <c r="PSQ836" s="230"/>
      <c r="PSR836" s="230"/>
      <c r="PSS836" s="230"/>
      <c r="PST836" s="230"/>
      <c r="PSU836" s="230"/>
      <c r="PSV836" s="230"/>
      <c r="PSW836" s="230"/>
      <c r="PSX836" s="230"/>
      <c r="PSY836" s="230"/>
      <c r="PSZ836" s="230"/>
      <c r="PTA836" s="230"/>
      <c r="PTB836" s="230"/>
      <c r="PTC836" s="230"/>
      <c r="PTD836" s="230"/>
      <c r="PTE836" s="230"/>
      <c r="PTF836" s="230"/>
      <c r="PTG836" s="230"/>
      <c r="PTH836" s="230"/>
      <c r="PTI836" s="230"/>
      <c r="PTJ836" s="230"/>
      <c r="PTK836" s="230"/>
      <c r="PTL836" s="230"/>
      <c r="PTM836" s="230"/>
      <c r="PTN836" s="230"/>
      <c r="PTO836" s="230"/>
      <c r="PTP836" s="230"/>
      <c r="PTQ836" s="230"/>
      <c r="PTR836" s="230"/>
      <c r="PTS836" s="230"/>
      <c r="PTT836" s="230"/>
      <c r="PTU836" s="230"/>
      <c r="PTV836" s="230"/>
      <c r="PTW836" s="230"/>
      <c r="PTX836" s="230"/>
      <c r="PTY836" s="230"/>
      <c r="PTZ836" s="230"/>
      <c r="PUA836" s="230"/>
      <c r="PUB836" s="230"/>
      <c r="PUC836" s="230"/>
      <c r="PUD836" s="230"/>
      <c r="PUE836" s="230"/>
      <c r="PUF836" s="230"/>
      <c r="PUG836" s="230"/>
      <c r="PUH836" s="230"/>
      <c r="PUI836" s="230"/>
      <c r="PUJ836" s="230"/>
      <c r="PUK836" s="230"/>
      <c r="PUL836" s="230"/>
      <c r="PUM836" s="230"/>
      <c r="PUN836" s="230"/>
      <c r="PUO836" s="230"/>
      <c r="PUP836" s="230"/>
      <c r="PUQ836" s="230"/>
      <c r="PUR836" s="230"/>
      <c r="PUS836" s="230"/>
      <c r="PUT836" s="230"/>
      <c r="PUU836" s="230"/>
      <c r="PUV836" s="230"/>
      <c r="PUW836" s="230"/>
      <c r="PUX836" s="230"/>
      <c r="PUY836" s="230"/>
      <c r="PUZ836" s="230"/>
      <c r="PVA836" s="230"/>
      <c r="PVB836" s="230"/>
      <c r="PVC836" s="230"/>
      <c r="PVD836" s="230"/>
      <c r="PVE836" s="230"/>
      <c r="PVF836" s="230"/>
      <c r="PVG836" s="230"/>
      <c r="PVH836" s="230"/>
      <c r="PVI836" s="230"/>
      <c r="PVJ836" s="230"/>
      <c r="PVK836" s="230"/>
      <c r="PVL836" s="230"/>
      <c r="PVM836" s="230"/>
      <c r="PVN836" s="230"/>
      <c r="PVO836" s="230"/>
      <c r="PVP836" s="230"/>
      <c r="PVQ836" s="230"/>
      <c r="PVR836" s="230"/>
      <c r="PVS836" s="230"/>
      <c r="PVT836" s="230"/>
      <c r="PVU836" s="230"/>
      <c r="PVV836" s="230"/>
      <c r="PVW836" s="230"/>
      <c r="PVX836" s="230"/>
      <c r="PVY836" s="230"/>
      <c r="PVZ836" s="230"/>
      <c r="PWA836" s="230"/>
      <c r="PWB836" s="230"/>
      <c r="PWC836" s="230"/>
      <c r="PWD836" s="230"/>
      <c r="PWE836" s="230"/>
      <c r="PWF836" s="230"/>
      <c r="PWG836" s="230"/>
      <c r="PWH836" s="230"/>
      <c r="PWI836" s="230"/>
      <c r="PWJ836" s="230"/>
      <c r="PWK836" s="230"/>
      <c r="PWL836" s="230"/>
      <c r="PWM836" s="230"/>
      <c r="PWN836" s="230"/>
      <c r="PWO836" s="230"/>
      <c r="PWP836" s="230"/>
      <c r="PWQ836" s="230"/>
      <c r="PWR836" s="230"/>
      <c r="PWS836" s="230"/>
      <c r="PWT836" s="230"/>
      <c r="PWU836" s="230"/>
      <c r="PWV836" s="230"/>
      <c r="PWW836" s="230"/>
      <c r="PWX836" s="230"/>
      <c r="PWY836" s="230"/>
      <c r="PWZ836" s="230"/>
      <c r="PXA836" s="230"/>
      <c r="PXB836" s="230"/>
      <c r="PXC836" s="230"/>
      <c r="PXD836" s="230"/>
      <c r="PXE836" s="230"/>
      <c r="PXF836" s="230"/>
      <c r="PXG836" s="230"/>
      <c r="PXH836" s="230"/>
      <c r="PXI836" s="230"/>
      <c r="PXJ836" s="230"/>
      <c r="PXK836" s="230"/>
      <c r="PXL836" s="230"/>
      <c r="PXM836" s="230"/>
      <c r="PXN836" s="230"/>
      <c r="PXO836" s="230"/>
      <c r="PXP836" s="230"/>
      <c r="PXQ836" s="230"/>
      <c r="PXR836" s="230"/>
      <c r="PXS836" s="230"/>
      <c r="PXT836" s="230"/>
      <c r="PXU836" s="230"/>
      <c r="PXV836" s="230"/>
      <c r="PXW836" s="230"/>
      <c r="PXX836" s="230"/>
      <c r="PXY836" s="230"/>
      <c r="PXZ836" s="230"/>
      <c r="PYA836" s="230"/>
      <c r="PYB836" s="230"/>
      <c r="PYC836" s="230"/>
      <c r="PYD836" s="230"/>
      <c r="PYE836" s="230"/>
      <c r="PYF836" s="230"/>
      <c r="PYG836" s="230"/>
      <c r="PYH836" s="230"/>
      <c r="PYI836" s="230"/>
      <c r="PYJ836" s="230"/>
      <c r="PYK836" s="230"/>
      <c r="PYL836" s="230"/>
      <c r="PYM836" s="230"/>
      <c r="PYN836" s="230"/>
      <c r="PYO836" s="230"/>
      <c r="PYP836" s="230"/>
      <c r="PYQ836" s="230"/>
      <c r="PYR836" s="230"/>
      <c r="PYS836" s="230"/>
      <c r="PYT836" s="230"/>
      <c r="PYU836" s="230"/>
      <c r="PYV836" s="230"/>
      <c r="PYW836" s="230"/>
      <c r="PYX836" s="230"/>
      <c r="PYY836" s="230"/>
      <c r="PYZ836" s="230"/>
      <c r="PZA836" s="230"/>
      <c r="PZB836" s="230"/>
      <c r="PZC836" s="230"/>
      <c r="PZD836" s="230"/>
      <c r="PZE836" s="230"/>
      <c r="PZF836" s="230"/>
      <c r="PZG836" s="230"/>
      <c r="PZH836" s="230"/>
      <c r="PZI836" s="230"/>
      <c r="PZJ836" s="230"/>
      <c r="PZK836" s="230"/>
      <c r="PZL836" s="230"/>
      <c r="PZM836" s="230"/>
      <c r="PZN836" s="230"/>
      <c r="PZO836" s="230"/>
      <c r="PZP836" s="230"/>
      <c r="PZQ836" s="230"/>
      <c r="PZR836" s="230"/>
      <c r="PZS836" s="230"/>
      <c r="PZT836" s="230"/>
      <c r="PZU836" s="230"/>
      <c r="PZV836" s="230"/>
      <c r="PZW836" s="230"/>
      <c r="PZX836" s="230"/>
      <c r="PZY836" s="230"/>
      <c r="PZZ836" s="230"/>
      <c r="QAA836" s="230"/>
      <c r="QAB836" s="230"/>
      <c r="QAC836" s="230"/>
      <c r="QAD836" s="230"/>
      <c r="QAE836" s="230"/>
      <c r="QAF836" s="230"/>
      <c r="QAG836" s="230"/>
      <c r="QAH836" s="230"/>
      <c r="QAI836" s="230"/>
      <c r="QAJ836" s="230"/>
      <c r="QAK836" s="230"/>
      <c r="QAL836" s="230"/>
      <c r="QAM836" s="230"/>
      <c r="QAN836" s="230"/>
      <c r="QAO836" s="230"/>
      <c r="QAP836" s="230"/>
      <c r="QAQ836" s="230"/>
      <c r="QAR836" s="230"/>
      <c r="QAS836" s="230"/>
      <c r="QAT836" s="230"/>
      <c r="QAU836" s="230"/>
      <c r="QAV836" s="230"/>
      <c r="QAW836" s="230"/>
      <c r="QAX836" s="230"/>
      <c r="QAY836" s="230"/>
      <c r="QAZ836" s="230"/>
      <c r="QBA836" s="230"/>
      <c r="QBB836" s="230"/>
      <c r="QBC836" s="230"/>
      <c r="QBD836" s="230"/>
      <c r="QBE836" s="230"/>
      <c r="QBF836" s="230"/>
      <c r="QBG836" s="230"/>
      <c r="QBH836" s="230"/>
      <c r="QBI836" s="230"/>
      <c r="QBJ836" s="230"/>
      <c r="QBK836" s="230"/>
      <c r="QBL836" s="230"/>
      <c r="QBM836" s="230"/>
      <c r="QBN836" s="230"/>
      <c r="QBO836" s="230"/>
      <c r="QBP836" s="230"/>
      <c r="QBQ836" s="230"/>
      <c r="QBR836" s="230"/>
      <c r="QBS836" s="230"/>
      <c r="QBT836" s="230"/>
      <c r="QBU836" s="230"/>
      <c r="QBV836" s="230"/>
      <c r="QBW836" s="230"/>
      <c r="QBX836" s="230"/>
      <c r="QBY836" s="230"/>
      <c r="QBZ836" s="230"/>
      <c r="QCA836" s="230"/>
      <c r="QCB836" s="230"/>
      <c r="QCC836" s="230"/>
      <c r="QCD836" s="230"/>
      <c r="QCE836" s="230"/>
      <c r="QCF836" s="230"/>
      <c r="QCG836" s="230"/>
      <c r="QCH836" s="230"/>
      <c r="QCI836" s="230"/>
      <c r="QCJ836" s="230"/>
      <c r="QCK836" s="230"/>
      <c r="QCL836" s="230"/>
      <c r="QCM836" s="230"/>
      <c r="QCN836" s="230"/>
      <c r="QCO836" s="230"/>
      <c r="QCP836" s="230"/>
      <c r="QCQ836" s="230"/>
      <c r="QCR836" s="230"/>
      <c r="QCS836" s="230"/>
      <c r="QCT836" s="230"/>
      <c r="QCU836" s="230"/>
      <c r="QCV836" s="230"/>
      <c r="QCW836" s="230"/>
      <c r="QCX836" s="230"/>
      <c r="QCY836" s="230"/>
      <c r="QCZ836" s="230"/>
      <c r="QDA836" s="230"/>
      <c r="QDB836" s="230"/>
      <c r="QDC836" s="230"/>
      <c r="QDD836" s="230"/>
      <c r="QDE836" s="230"/>
      <c r="QDF836" s="230"/>
      <c r="QDG836" s="230"/>
      <c r="QDH836" s="230"/>
      <c r="QDI836" s="230"/>
      <c r="QDJ836" s="230"/>
      <c r="QDK836" s="230"/>
      <c r="QDL836" s="230"/>
      <c r="QDM836" s="230"/>
      <c r="QDN836" s="230"/>
      <c r="QDO836" s="230"/>
      <c r="QDP836" s="230"/>
      <c r="QDQ836" s="230"/>
      <c r="QDR836" s="230"/>
      <c r="QDS836" s="230"/>
      <c r="QDT836" s="230"/>
      <c r="QDU836" s="230"/>
      <c r="QDV836" s="230"/>
      <c r="QDW836" s="230"/>
      <c r="QDX836" s="230"/>
      <c r="QDY836" s="230"/>
      <c r="QDZ836" s="230"/>
      <c r="QEA836" s="230"/>
      <c r="QEB836" s="230"/>
      <c r="QEC836" s="230"/>
      <c r="QED836" s="230"/>
      <c r="QEE836" s="230"/>
      <c r="QEF836" s="230"/>
      <c r="QEG836" s="230"/>
      <c r="QEH836" s="230"/>
      <c r="QEI836" s="230"/>
      <c r="QEJ836" s="230"/>
      <c r="QEK836" s="230"/>
      <c r="QEL836" s="230"/>
      <c r="QEM836" s="230"/>
      <c r="QEN836" s="230"/>
      <c r="QEO836" s="230"/>
      <c r="QEP836" s="230"/>
      <c r="QEQ836" s="230"/>
      <c r="QER836" s="230"/>
      <c r="QES836" s="230"/>
      <c r="QET836" s="230"/>
      <c r="QEU836" s="230"/>
      <c r="QEV836" s="230"/>
      <c r="QEW836" s="230"/>
      <c r="QEX836" s="230"/>
      <c r="QEY836" s="230"/>
      <c r="QEZ836" s="230"/>
      <c r="QFA836" s="230"/>
      <c r="QFB836" s="230"/>
      <c r="QFC836" s="230"/>
      <c r="QFD836" s="230"/>
      <c r="QFE836" s="230"/>
      <c r="QFF836" s="230"/>
      <c r="QFG836" s="230"/>
      <c r="QFH836" s="230"/>
      <c r="QFI836" s="230"/>
      <c r="QFJ836" s="230"/>
      <c r="QFK836" s="230"/>
      <c r="QFL836" s="230"/>
      <c r="QFM836" s="230"/>
      <c r="QFN836" s="230"/>
      <c r="QFO836" s="230"/>
      <c r="QFP836" s="230"/>
      <c r="QFQ836" s="230"/>
      <c r="QFR836" s="230"/>
      <c r="QFS836" s="230"/>
      <c r="QFT836" s="230"/>
      <c r="QFU836" s="230"/>
      <c r="QFV836" s="230"/>
      <c r="QFW836" s="230"/>
      <c r="QFX836" s="230"/>
      <c r="QFY836" s="230"/>
      <c r="QFZ836" s="230"/>
      <c r="QGA836" s="230"/>
      <c r="QGB836" s="230"/>
      <c r="QGC836" s="230"/>
      <c r="QGD836" s="230"/>
      <c r="QGE836" s="230"/>
      <c r="QGF836" s="230"/>
      <c r="QGG836" s="230"/>
      <c r="QGH836" s="230"/>
      <c r="QGI836" s="230"/>
      <c r="QGJ836" s="230"/>
      <c r="QGK836" s="230"/>
      <c r="QGL836" s="230"/>
      <c r="QGM836" s="230"/>
      <c r="QGN836" s="230"/>
      <c r="QGO836" s="230"/>
      <c r="QGP836" s="230"/>
      <c r="QGQ836" s="230"/>
      <c r="QGR836" s="230"/>
      <c r="QGS836" s="230"/>
      <c r="QGT836" s="230"/>
      <c r="QGU836" s="230"/>
      <c r="QGV836" s="230"/>
      <c r="QGW836" s="230"/>
      <c r="QGX836" s="230"/>
      <c r="QGY836" s="230"/>
      <c r="QGZ836" s="230"/>
      <c r="QHA836" s="230"/>
      <c r="QHB836" s="230"/>
      <c r="QHC836" s="230"/>
      <c r="QHD836" s="230"/>
      <c r="QHE836" s="230"/>
      <c r="QHF836" s="230"/>
      <c r="QHG836" s="230"/>
      <c r="QHH836" s="230"/>
      <c r="QHI836" s="230"/>
      <c r="QHJ836" s="230"/>
      <c r="QHK836" s="230"/>
      <c r="QHL836" s="230"/>
      <c r="QHM836" s="230"/>
      <c r="QHN836" s="230"/>
      <c r="QHO836" s="230"/>
      <c r="QHP836" s="230"/>
      <c r="QHQ836" s="230"/>
      <c r="QHR836" s="230"/>
      <c r="QHS836" s="230"/>
      <c r="QHT836" s="230"/>
      <c r="QHU836" s="230"/>
      <c r="QHV836" s="230"/>
      <c r="QHW836" s="230"/>
      <c r="QHX836" s="230"/>
      <c r="QHY836" s="230"/>
      <c r="QHZ836" s="230"/>
      <c r="QIA836" s="230"/>
      <c r="QIB836" s="230"/>
      <c r="QIC836" s="230"/>
      <c r="QID836" s="230"/>
      <c r="QIE836" s="230"/>
      <c r="QIF836" s="230"/>
      <c r="QIG836" s="230"/>
      <c r="QIH836" s="230"/>
      <c r="QII836" s="230"/>
      <c r="QIJ836" s="230"/>
      <c r="QIK836" s="230"/>
      <c r="QIL836" s="230"/>
      <c r="QIM836" s="230"/>
      <c r="QIN836" s="230"/>
      <c r="QIO836" s="230"/>
      <c r="QIP836" s="230"/>
      <c r="QIQ836" s="230"/>
      <c r="QIR836" s="230"/>
      <c r="QIS836" s="230"/>
      <c r="QIT836" s="230"/>
      <c r="QIU836" s="230"/>
      <c r="QIV836" s="230"/>
      <c r="QIW836" s="230"/>
      <c r="QIX836" s="230"/>
      <c r="QIY836" s="230"/>
      <c r="QIZ836" s="230"/>
      <c r="QJA836" s="230"/>
      <c r="QJB836" s="230"/>
      <c r="QJC836" s="230"/>
      <c r="QJD836" s="230"/>
      <c r="QJE836" s="230"/>
      <c r="QJF836" s="230"/>
      <c r="QJG836" s="230"/>
      <c r="QJH836" s="230"/>
      <c r="QJI836" s="230"/>
      <c r="QJJ836" s="230"/>
      <c r="QJK836" s="230"/>
      <c r="QJL836" s="230"/>
      <c r="QJM836" s="230"/>
      <c r="QJN836" s="230"/>
      <c r="QJO836" s="230"/>
      <c r="QJP836" s="230"/>
      <c r="QJQ836" s="230"/>
      <c r="QJR836" s="230"/>
      <c r="QJS836" s="230"/>
      <c r="QJT836" s="230"/>
      <c r="QJU836" s="230"/>
      <c r="QJV836" s="230"/>
      <c r="QJW836" s="230"/>
      <c r="QJX836" s="230"/>
      <c r="QJY836" s="230"/>
      <c r="QJZ836" s="230"/>
      <c r="QKA836" s="230"/>
      <c r="QKB836" s="230"/>
      <c r="QKC836" s="230"/>
      <c r="QKD836" s="230"/>
      <c r="QKE836" s="230"/>
      <c r="QKF836" s="230"/>
      <c r="QKG836" s="230"/>
      <c r="QKH836" s="230"/>
      <c r="QKI836" s="230"/>
      <c r="QKJ836" s="230"/>
      <c r="QKK836" s="230"/>
      <c r="QKL836" s="230"/>
      <c r="QKM836" s="230"/>
      <c r="QKN836" s="230"/>
      <c r="QKO836" s="230"/>
      <c r="QKP836" s="230"/>
      <c r="QKQ836" s="230"/>
      <c r="QKR836" s="230"/>
      <c r="QKS836" s="230"/>
      <c r="QKT836" s="230"/>
      <c r="QKU836" s="230"/>
      <c r="QKV836" s="230"/>
      <c r="QKW836" s="230"/>
      <c r="QKX836" s="230"/>
      <c r="QKY836" s="230"/>
      <c r="QKZ836" s="230"/>
      <c r="QLA836" s="230"/>
      <c r="QLB836" s="230"/>
      <c r="QLC836" s="230"/>
      <c r="QLD836" s="230"/>
      <c r="QLE836" s="230"/>
      <c r="QLF836" s="230"/>
      <c r="QLG836" s="230"/>
      <c r="QLH836" s="230"/>
      <c r="QLI836" s="230"/>
      <c r="QLJ836" s="230"/>
      <c r="QLK836" s="230"/>
      <c r="QLL836" s="230"/>
      <c r="QLM836" s="230"/>
      <c r="QLN836" s="230"/>
      <c r="QLO836" s="230"/>
      <c r="QLP836" s="230"/>
      <c r="QLQ836" s="230"/>
      <c r="QLR836" s="230"/>
      <c r="QLS836" s="230"/>
      <c r="QLT836" s="230"/>
      <c r="QLU836" s="230"/>
      <c r="QLV836" s="230"/>
      <c r="QLW836" s="230"/>
      <c r="QLX836" s="230"/>
      <c r="QLY836" s="230"/>
      <c r="QLZ836" s="230"/>
      <c r="QMA836" s="230"/>
      <c r="QMB836" s="230"/>
      <c r="QMC836" s="230"/>
      <c r="QMD836" s="230"/>
      <c r="QME836" s="230"/>
      <c r="QMF836" s="230"/>
      <c r="QMG836" s="230"/>
      <c r="QMH836" s="230"/>
      <c r="QMI836" s="230"/>
      <c r="QMJ836" s="230"/>
      <c r="QMK836" s="230"/>
      <c r="QML836" s="230"/>
      <c r="QMM836" s="230"/>
      <c r="QMN836" s="230"/>
      <c r="QMO836" s="230"/>
      <c r="QMP836" s="230"/>
      <c r="QMQ836" s="230"/>
      <c r="QMR836" s="230"/>
      <c r="QMS836" s="230"/>
      <c r="QMT836" s="230"/>
      <c r="QMU836" s="230"/>
      <c r="QMV836" s="230"/>
      <c r="QMW836" s="230"/>
      <c r="QMX836" s="230"/>
      <c r="QMY836" s="230"/>
      <c r="QMZ836" s="230"/>
      <c r="QNA836" s="230"/>
      <c r="QNB836" s="230"/>
      <c r="QNC836" s="230"/>
      <c r="QND836" s="230"/>
      <c r="QNE836" s="230"/>
      <c r="QNF836" s="230"/>
      <c r="QNG836" s="230"/>
      <c r="QNH836" s="230"/>
      <c r="QNI836" s="230"/>
      <c r="QNJ836" s="230"/>
      <c r="QNK836" s="230"/>
      <c r="QNL836" s="230"/>
      <c r="QNM836" s="230"/>
      <c r="QNN836" s="230"/>
      <c r="QNO836" s="230"/>
      <c r="QNP836" s="230"/>
      <c r="QNQ836" s="230"/>
      <c r="QNR836" s="230"/>
      <c r="QNS836" s="230"/>
      <c r="QNT836" s="230"/>
      <c r="QNU836" s="230"/>
      <c r="QNV836" s="230"/>
      <c r="QNW836" s="230"/>
      <c r="QNX836" s="230"/>
      <c r="QNY836" s="230"/>
      <c r="QNZ836" s="230"/>
      <c r="QOA836" s="230"/>
      <c r="QOB836" s="230"/>
      <c r="QOC836" s="230"/>
      <c r="QOD836" s="230"/>
      <c r="QOE836" s="230"/>
      <c r="QOF836" s="230"/>
      <c r="QOG836" s="230"/>
      <c r="QOH836" s="230"/>
      <c r="QOI836" s="230"/>
      <c r="QOJ836" s="230"/>
      <c r="QOK836" s="230"/>
      <c r="QOL836" s="230"/>
      <c r="QOM836" s="230"/>
      <c r="QON836" s="230"/>
      <c r="QOO836" s="230"/>
      <c r="QOP836" s="230"/>
      <c r="QOQ836" s="230"/>
      <c r="QOR836" s="230"/>
      <c r="QOS836" s="230"/>
      <c r="QOT836" s="230"/>
      <c r="QOU836" s="230"/>
      <c r="QOV836" s="230"/>
      <c r="QOW836" s="230"/>
      <c r="QOX836" s="230"/>
      <c r="QOY836" s="230"/>
      <c r="QOZ836" s="230"/>
      <c r="QPA836" s="230"/>
      <c r="QPB836" s="230"/>
      <c r="QPC836" s="230"/>
      <c r="QPD836" s="230"/>
      <c r="QPE836" s="230"/>
      <c r="QPF836" s="230"/>
      <c r="QPG836" s="230"/>
      <c r="QPH836" s="230"/>
      <c r="QPI836" s="230"/>
      <c r="QPJ836" s="230"/>
      <c r="QPK836" s="230"/>
      <c r="QPL836" s="230"/>
      <c r="QPM836" s="230"/>
      <c r="QPN836" s="230"/>
      <c r="QPO836" s="230"/>
      <c r="QPP836" s="230"/>
      <c r="QPQ836" s="230"/>
      <c r="QPR836" s="230"/>
      <c r="QPS836" s="230"/>
      <c r="QPT836" s="230"/>
      <c r="QPU836" s="230"/>
      <c r="QPV836" s="230"/>
      <c r="QPW836" s="230"/>
      <c r="QPX836" s="230"/>
      <c r="QPY836" s="230"/>
      <c r="QPZ836" s="230"/>
      <c r="QQA836" s="230"/>
      <c r="QQB836" s="230"/>
      <c r="QQC836" s="230"/>
      <c r="QQD836" s="230"/>
      <c r="QQE836" s="230"/>
      <c r="QQF836" s="230"/>
      <c r="QQG836" s="230"/>
      <c r="QQH836" s="230"/>
      <c r="QQI836" s="230"/>
      <c r="QQJ836" s="230"/>
      <c r="QQK836" s="230"/>
      <c r="QQL836" s="230"/>
      <c r="QQM836" s="230"/>
      <c r="QQN836" s="230"/>
      <c r="QQO836" s="230"/>
      <c r="QQP836" s="230"/>
      <c r="QQQ836" s="230"/>
      <c r="QQR836" s="230"/>
      <c r="QQS836" s="230"/>
      <c r="QQT836" s="230"/>
      <c r="QQU836" s="230"/>
      <c r="QQV836" s="230"/>
      <c r="QQW836" s="230"/>
      <c r="QQX836" s="230"/>
      <c r="QQY836" s="230"/>
      <c r="QQZ836" s="230"/>
      <c r="QRA836" s="230"/>
      <c r="QRB836" s="230"/>
      <c r="QRC836" s="230"/>
      <c r="QRD836" s="230"/>
      <c r="QRE836" s="230"/>
      <c r="QRF836" s="230"/>
      <c r="QRG836" s="230"/>
      <c r="QRH836" s="230"/>
      <c r="QRI836" s="230"/>
      <c r="QRJ836" s="230"/>
      <c r="QRK836" s="230"/>
      <c r="QRL836" s="230"/>
      <c r="QRM836" s="230"/>
      <c r="QRN836" s="230"/>
      <c r="QRO836" s="230"/>
      <c r="QRP836" s="230"/>
      <c r="QRQ836" s="230"/>
      <c r="QRR836" s="230"/>
      <c r="QRS836" s="230"/>
      <c r="QRT836" s="230"/>
      <c r="QRU836" s="230"/>
      <c r="QRV836" s="230"/>
      <c r="QRW836" s="230"/>
      <c r="QRX836" s="230"/>
      <c r="QRY836" s="230"/>
      <c r="QRZ836" s="230"/>
      <c r="QSA836" s="230"/>
      <c r="QSB836" s="230"/>
      <c r="QSC836" s="230"/>
      <c r="QSD836" s="230"/>
      <c r="QSE836" s="230"/>
      <c r="QSF836" s="230"/>
      <c r="QSG836" s="230"/>
      <c r="QSH836" s="230"/>
      <c r="QSI836" s="230"/>
      <c r="QSJ836" s="230"/>
      <c r="QSK836" s="230"/>
      <c r="QSL836" s="230"/>
      <c r="QSM836" s="230"/>
      <c r="QSN836" s="230"/>
      <c r="QSO836" s="230"/>
      <c r="QSP836" s="230"/>
      <c r="QSQ836" s="230"/>
      <c r="QSR836" s="230"/>
      <c r="QSS836" s="230"/>
      <c r="QST836" s="230"/>
      <c r="QSU836" s="230"/>
      <c r="QSV836" s="230"/>
      <c r="QSW836" s="230"/>
      <c r="QSX836" s="230"/>
      <c r="QSY836" s="230"/>
      <c r="QSZ836" s="230"/>
      <c r="QTA836" s="230"/>
      <c r="QTB836" s="230"/>
      <c r="QTC836" s="230"/>
      <c r="QTD836" s="230"/>
      <c r="QTE836" s="230"/>
      <c r="QTF836" s="230"/>
      <c r="QTG836" s="230"/>
      <c r="QTH836" s="230"/>
      <c r="QTI836" s="230"/>
      <c r="QTJ836" s="230"/>
      <c r="QTK836" s="230"/>
      <c r="QTL836" s="230"/>
      <c r="QTM836" s="230"/>
      <c r="QTN836" s="230"/>
      <c r="QTO836" s="230"/>
      <c r="QTP836" s="230"/>
      <c r="QTQ836" s="230"/>
      <c r="QTR836" s="230"/>
      <c r="QTS836" s="230"/>
      <c r="QTT836" s="230"/>
      <c r="QTU836" s="230"/>
      <c r="QTV836" s="230"/>
      <c r="QTW836" s="230"/>
      <c r="QTX836" s="230"/>
      <c r="QTY836" s="230"/>
      <c r="QTZ836" s="230"/>
      <c r="QUA836" s="230"/>
      <c r="QUB836" s="230"/>
      <c r="QUC836" s="230"/>
      <c r="QUD836" s="230"/>
      <c r="QUE836" s="230"/>
      <c r="QUF836" s="230"/>
      <c r="QUG836" s="230"/>
      <c r="QUH836" s="230"/>
      <c r="QUI836" s="230"/>
      <c r="QUJ836" s="230"/>
      <c r="QUK836" s="230"/>
      <c r="QUL836" s="230"/>
      <c r="QUM836" s="230"/>
      <c r="QUN836" s="230"/>
      <c r="QUO836" s="230"/>
      <c r="QUP836" s="230"/>
      <c r="QUQ836" s="230"/>
      <c r="QUR836" s="230"/>
      <c r="QUS836" s="230"/>
      <c r="QUT836" s="230"/>
      <c r="QUU836" s="230"/>
      <c r="QUV836" s="230"/>
      <c r="QUW836" s="230"/>
      <c r="QUX836" s="230"/>
      <c r="QUY836" s="230"/>
      <c r="QUZ836" s="230"/>
      <c r="QVA836" s="230"/>
      <c r="QVB836" s="230"/>
      <c r="QVC836" s="230"/>
      <c r="QVD836" s="230"/>
      <c r="QVE836" s="230"/>
      <c r="QVF836" s="230"/>
      <c r="QVG836" s="230"/>
      <c r="QVH836" s="230"/>
      <c r="QVI836" s="230"/>
      <c r="QVJ836" s="230"/>
      <c r="QVK836" s="230"/>
      <c r="QVL836" s="230"/>
      <c r="QVM836" s="230"/>
      <c r="QVN836" s="230"/>
      <c r="QVO836" s="230"/>
      <c r="QVP836" s="230"/>
      <c r="QVQ836" s="230"/>
      <c r="QVR836" s="230"/>
      <c r="QVS836" s="230"/>
      <c r="QVT836" s="230"/>
      <c r="QVU836" s="230"/>
      <c r="QVV836" s="230"/>
      <c r="QVW836" s="230"/>
      <c r="QVX836" s="230"/>
      <c r="QVY836" s="230"/>
      <c r="QVZ836" s="230"/>
      <c r="QWA836" s="230"/>
      <c r="QWB836" s="230"/>
      <c r="QWC836" s="230"/>
      <c r="QWD836" s="230"/>
      <c r="QWE836" s="230"/>
      <c r="QWF836" s="230"/>
      <c r="QWG836" s="230"/>
      <c r="QWH836" s="230"/>
      <c r="QWI836" s="230"/>
      <c r="QWJ836" s="230"/>
      <c r="QWK836" s="230"/>
      <c r="QWL836" s="230"/>
      <c r="QWM836" s="230"/>
      <c r="QWN836" s="230"/>
      <c r="QWO836" s="230"/>
      <c r="QWP836" s="230"/>
      <c r="QWQ836" s="230"/>
      <c r="QWR836" s="230"/>
      <c r="QWS836" s="230"/>
      <c r="QWT836" s="230"/>
      <c r="QWU836" s="230"/>
      <c r="QWV836" s="230"/>
      <c r="QWW836" s="230"/>
      <c r="QWX836" s="230"/>
      <c r="QWY836" s="230"/>
      <c r="QWZ836" s="230"/>
      <c r="QXA836" s="230"/>
      <c r="QXB836" s="230"/>
      <c r="QXC836" s="230"/>
      <c r="QXD836" s="230"/>
      <c r="QXE836" s="230"/>
      <c r="QXF836" s="230"/>
      <c r="QXG836" s="230"/>
      <c r="QXH836" s="230"/>
      <c r="QXI836" s="230"/>
      <c r="QXJ836" s="230"/>
      <c r="QXK836" s="230"/>
      <c r="QXL836" s="230"/>
      <c r="QXM836" s="230"/>
      <c r="QXN836" s="230"/>
      <c r="QXO836" s="230"/>
      <c r="QXP836" s="230"/>
      <c r="QXQ836" s="230"/>
      <c r="QXR836" s="230"/>
      <c r="QXS836" s="230"/>
      <c r="QXT836" s="230"/>
      <c r="QXU836" s="230"/>
      <c r="QXV836" s="230"/>
      <c r="QXW836" s="230"/>
      <c r="QXX836" s="230"/>
      <c r="QXY836" s="230"/>
      <c r="QXZ836" s="230"/>
      <c r="QYA836" s="230"/>
      <c r="QYB836" s="230"/>
      <c r="QYC836" s="230"/>
      <c r="QYD836" s="230"/>
      <c r="QYE836" s="230"/>
      <c r="QYF836" s="230"/>
      <c r="QYG836" s="230"/>
      <c r="QYH836" s="230"/>
      <c r="QYI836" s="230"/>
      <c r="QYJ836" s="230"/>
      <c r="QYK836" s="230"/>
      <c r="QYL836" s="230"/>
      <c r="QYM836" s="230"/>
      <c r="QYN836" s="230"/>
      <c r="QYO836" s="230"/>
      <c r="QYP836" s="230"/>
      <c r="QYQ836" s="230"/>
      <c r="QYR836" s="230"/>
      <c r="QYS836" s="230"/>
      <c r="QYT836" s="230"/>
      <c r="QYU836" s="230"/>
      <c r="QYV836" s="230"/>
      <c r="QYW836" s="230"/>
      <c r="QYX836" s="230"/>
      <c r="QYY836" s="230"/>
      <c r="QYZ836" s="230"/>
      <c r="QZA836" s="230"/>
      <c r="QZB836" s="230"/>
      <c r="QZC836" s="230"/>
      <c r="QZD836" s="230"/>
      <c r="QZE836" s="230"/>
      <c r="QZF836" s="230"/>
      <c r="QZG836" s="230"/>
      <c r="QZH836" s="230"/>
      <c r="QZI836" s="230"/>
      <c r="QZJ836" s="230"/>
      <c r="QZK836" s="230"/>
      <c r="QZL836" s="230"/>
      <c r="QZM836" s="230"/>
      <c r="QZN836" s="230"/>
      <c r="QZO836" s="230"/>
      <c r="QZP836" s="230"/>
      <c r="QZQ836" s="230"/>
      <c r="QZR836" s="230"/>
      <c r="QZS836" s="230"/>
      <c r="QZT836" s="230"/>
      <c r="QZU836" s="230"/>
      <c r="QZV836" s="230"/>
      <c r="QZW836" s="230"/>
      <c r="QZX836" s="230"/>
      <c r="QZY836" s="230"/>
      <c r="QZZ836" s="230"/>
      <c r="RAA836" s="230"/>
      <c r="RAB836" s="230"/>
      <c r="RAC836" s="230"/>
      <c r="RAD836" s="230"/>
      <c r="RAE836" s="230"/>
      <c r="RAF836" s="230"/>
      <c r="RAG836" s="230"/>
      <c r="RAH836" s="230"/>
      <c r="RAI836" s="230"/>
      <c r="RAJ836" s="230"/>
      <c r="RAK836" s="230"/>
      <c r="RAL836" s="230"/>
      <c r="RAM836" s="230"/>
      <c r="RAN836" s="230"/>
      <c r="RAO836" s="230"/>
      <c r="RAP836" s="230"/>
      <c r="RAQ836" s="230"/>
      <c r="RAR836" s="230"/>
      <c r="RAS836" s="230"/>
      <c r="RAT836" s="230"/>
      <c r="RAU836" s="230"/>
      <c r="RAV836" s="230"/>
      <c r="RAW836" s="230"/>
      <c r="RAX836" s="230"/>
      <c r="RAY836" s="230"/>
      <c r="RAZ836" s="230"/>
      <c r="RBA836" s="230"/>
      <c r="RBB836" s="230"/>
      <c r="RBC836" s="230"/>
      <c r="RBD836" s="230"/>
      <c r="RBE836" s="230"/>
      <c r="RBF836" s="230"/>
      <c r="RBG836" s="230"/>
      <c r="RBH836" s="230"/>
      <c r="RBI836" s="230"/>
      <c r="RBJ836" s="230"/>
      <c r="RBK836" s="230"/>
      <c r="RBL836" s="230"/>
      <c r="RBM836" s="230"/>
      <c r="RBN836" s="230"/>
      <c r="RBO836" s="230"/>
      <c r="RBP836" s="230"/>
      <c r="RBQ836" s="230"/>
      <c r="RBR836" s="230"/>
      <c r="RBS836" s="230"/>
      <c r="RBT836" s="230"/>
      <c r="RBU836" s="230"/>
      <c r="RBV836" s="230"/>
      <c r="RBW836" s="230"/>
      <c r="RBX836" s="230"/>
      <c r="RBY836" s="230"/>
      <c r="RBZ836" s="230"/>
      <c r="RCA836" s="230"/>
      <c r="RCB836" s="230"/>
      <c r="RCC836" s="230"/>
      <c r="RCD836" s="230"/>
      <c r="RCE836" s="230"/>
      <c r="RCF836" s="230"/>
      <c r="RCG836" s="230"/>
      <c r="RCH836" s="230"/>
      <c r="RCI836" s="230"/>
      <c r="RCJ836" s="230"/>
      <c r="RCK836" s="230"/>
      <c r="RCL836" s="230"/>
      <c r="RCM836" s="230"/>
      <c r="RCN836" s="230"/>
      <c r="RCO836" s="230"/>
      <c r="RCP836" s="230"/>
      <c r="RCQ836" s="230"/>
      <c r="RCR836" s="230"/>
      <c r="RCS836" s="230"/>
      <c r="RCT836" s="230"/>
      <c r="RCU836" s="230"/>
      <c r="RCV836" s="230"/>
      <c r="RCW836" s="230"/>
      <c r="RCX836" s="230"/>
      <c r="RCY836" s="230"/>
      <c r="RCZ836" s="230"/>
      <c r="RDA836" s="230"/>
      <c r="RDB836" s="230"/>
      <c r="RDC836" s="230"/>
      <c r="RDD836" s="230"/>
      <c r="RDE836" s="230"/>
      <c r="RDF836" s="230"/>
      <c r="RDG836" s="230"/>
      <c r="RDH836" s="230"/>
      <c r="RDI836" s="230"/>
      <c r="RDJ836" s="230"/>
      <c r="RDK836" s="230"/>
      <c r="RDL836" s="230"/>
      <c r="RDM836" s="230"/>
      <c r="RDN836" s="230"/>
      <c r="RDO836" s="230"/>
      <c r="RDP836" s="230"/>
      <c r="RDQ836" s="230"/>
      <c r="RDR836" s="230"/>
      <c r="RDS836" s="230"/>
      <c r="RDT836" s="230"/>
      <c r="RDU836" s="230"/>
      <c r="RDV836" s="230"/>
      <c r="RDW836" s="230"/>
      <c r="RDX836" s="230"/>
      <c r="RDY836" s="230"/>
      <c r="RDZ836" s="230"/>
      <c r="REA836" s="230"/>
      <c r="REB836" s="230"/>
      <c r="REC836" s="230"/>
      <c r="RED836" s="230"/>
      <c r="REE836" s="230"/>
      <c r="REF836" s="230"/>
      <c r="REG836" s="230"/>
      <c r="REH836" s="230"/>
      <c r="REI836" s="230"/>
      <c r="REJ836" s="230"/>
      <c r="REK836" s="230"/>
      <c r="REL836" s="230"/>
      <c r="REM836" s="230"/>
      <c r="REN836" s="230"/>
      <c r="REO836" s="230"/>
      <c r="REP836" s="230"/>
      <c r="REQ836" s="230"/>
      <c r="RER836" s="230"/>
      <c r="RES836" s="230"/>
      <c r="RET836" s="230"/>
      <c r="REU836" s="230"/>
      <c r="REV836" s="230"/>
      <c r="REW836" s="230"/>
      <c r="REX836" s="230"/>
      <c r="REY836" s="230"/>
      <c r="REZ836" s="230"/>
      <c r="RFA836" s="230"/>
      <c r="RFB836" s="230"/>
      <c r="RFC836" s="230"/>
      <c r="RFD836" s="230"/>
      <c r="RFE836" s="230"/>
      <c r="RFF836" s="230"/>
      <c r="RFG836" s="230"/>
      <c r="RFH836" s="230"/>
      <c r="RFI836" s="230"/>
      <c r="RFJ836" s="230"/>
      <c r="RFK836" s="230"/>
      <c r="RFL836" s="230"/>
      <c r="RFM836" s="230"/>
      <c r="RFN836" s="230"/>
      <c r="RFO836" s="230"/>
      <c r="RFP836" s="230"/>
      <c r="RFQ836" s="230"/>
      <c r="RFR836" s="230"/>
      <c r="RFS836" s="230"/>
      <c r="RFT836" s="230"/>
      <c r="RFU836" s="230"/>
      <c r="RFV836" s="230"/>
      <c r="RFW836" s="230"/>
      <c r="RFX836" s="230"/>
      <c r="RFY836" s="230"/>
      <c r="RFZ836" s="230"/>
      <c r="RGA836" s="230"/>
      <c r="RGB836" s="230"/>
      <c r="RGC836" s="230"/>
      <c r="RGD836" s="230"/>
      <c r="RGE836" s="230"/>
      <c r="RGF836" s="230"/>
      <c r="RGG836" s="230"/>
      <c r="RGH836" s="230"/>
      <c r="RGI836" s="230"/>
      <c r="RGJ836" s="230"/>
      <c r="RGK836" s="230"/>
      <c r="RGL836" s="230"/>
      <c r="RGM836" s="230"/>
      <c r="RGN836" s="230"/>
      <c r="RGO836" s="230"/>
      <c r="RGP836" s="230"/>
      <c r="RGQ836" s="230"/>
      <c r="RGR836" s="230"/>
      <c r="RGS836" s="230"/>
      <c r="RGT836" s="230"/>
      <c r="RGU836" s="230"/>
      <c r="RGV836" s="230"/>
      <c r="RGW836" s="230"/>
      <c r="RGX836" s="230"/>
      <c r="RGY836" s="230"/>
      <c r="RGZ836" s="230"/>
      <c r="RHA836" s="230"/>
      <c r="RHB836" s="230"/>
      <c r="RHC836" s="230"/>
      <c r="RHD836" s="230"/>
      <c r="RHE836" s="230"/>
      <c r="RHF836" s="230"/>
      <c r="RHG836" s="230"/>
      <c r="RHH836" s="230"/>
      <c r="RHI836" s="230"/>
      <c r="RHJ836" s="230"/>
      <c r="RHK836" s="230"/>
      <c r="RHL836" s="230"/>
      <c r="RHM836" s="230"/>
      <c r="RHN836" s="230"/>
      <c r="RHO836" s="230"/>
      <c r="RHP836" s="230"/>
      <c r="RHQ836" s="230"/>
      <c r="RHR836" s="230"/>
      <c r="RHS836" s="230"/>
      <c r="RHT836" s="230"/>
      <c r="RHU836" s="230"/>
      <c r="RHV836" s="230"/>
      <c r="RHW836" s="230"/>
      <c r="RHX836" s="230"/>
      <c r="RHY836" s="230"/>
      <c r="RHZ836" s="230"/>
      <c r="RIA836" s="230"/>
      <c r="RIB836" s="230"/>
      <c r="RIC836" s="230"/>
      <c r="RID836" s="230"/>
      <c r="RIE836" s="230"/>
      <c r="RIF836" s="230"/>
      <c r="RIG836" s="230"/>
      <c r="RIH836" s="230"/>
      <c r="RII836" s="230"/>
      <c r="RIJ836" s="230"/>
      <c r="RIK836" s="230"/>
      <c r="RIL836" s="230"/>
      <c r="RIM836" s="230"/>
      <c r="RIN836" s="230"/>
      <c r="RIO836" s="230"/>
      <c r="RIP836" s="230"/>
      <c r="RIQ836" s="230"/>
      <c r="RIR836" s="230"/>
      <c r="RIS836" s="230"/>
      <c r="RIT836" s="230"/>
      <c r="RIU836" s="230"/>
      <c r="RIV836" s="230"/>
      <c r="RIW836" s="230"/>
      <c r="RIX836" s="230"/>
      <c r="RIY836" s="230"/>
      <c r="RIZ836" s="230"/>
      <c r="RJA836" s="230"/>
      <c r="RJB836" s="230"/>
      <c r="RJC836" s="230"/>
      <c r="RJD836" s="230"/>
      <c r="RJE836" s="230"/>
      <c r="RJF836" s="230"/>
      <c r="RJG836" s="230"/>
      <c r="RJH836" s="230"/>
      <c r="RJI836" s="230"/>
      <c r="RJJ836" s="230"/>
      <c r="RJK836" s="230"/>
      <c r="RJL836" s="230"/>
      <c r="RJM836" s="230"/>
      <c r="RJN836" s="230"/>
      <c r="RJO836" s="230"/>
      <c r="RJP836" s="230"/>
      <c r="RJQ836" s="230"/>
      <c r="RJR836" s="230"/>
      <c r="RJS836" s="230"/>
      <c r="RJT836" s="230"/>
      <c r="RJU836" s="230"/>
      <c r="RJV836" s="230"/>
      <c r="RJW836" s="230"/>
      <c r="RJX836" s="230"/>
      <c r="RJY836" s="230"/>
      <c r="RJZ836" s="230"/>
      <c r="RKA836" s="230"/>
      <c r="RKB836" s="230"/>
      <c r="RKC836" s="230"/>
      <c r="RKD836" s="230"/>
      <c r="RKE836" s="230"/>
      <c r="RKF836" s="230"/>
      <c r="RKG836" s="230"/>
      <c r="RKH836" s="230"/>
      <c r="RKI836" s="230"/>
      <c r="RKJ836" s="230"/>
      <c r="RKK836" s="230"/>
      <c r="RKL836" s="230"/>
      <c r="RKM836" s="230"/>
      <c r="RKN836" s="230"/>
      <c r="RKO836" s="230"/>
      <c r="RKP836" s="230"/>
      <c r="RKQ836" s="230"/>
      <c r="RKR836" s="230"/>
      <c r="RKS836" s="230"/>
      <c r="RKT836" s="230"/>
      <c r="RKU836" s="230"/>
      <c r="RKV836" s="230"/>
      <c r="RKW836" s="230"/>
      <c r="RKX836" s="230"/>
      <c r="RKY836" s="230"/>
      <c r="RKZ836" s="230"/>
      <c r="RLA836" s="230"/>
      <c r="RLB836" s="230"/>
      <c r="RLC836" s="230"/>
      <c r="RLD836" s="230"/>
      <c r="RLE836" s="230"/>
      <c r="RLF836" s="230"/>
      <c r="RLG836" s="230"/>
      <c r="RLH836" s="230"/>
      <c r="RLI836" s="230"/>
      <c r="RLJ836" s="230"/>
      <c r="RLK836" s="230"/>
      <c r="RLL836" s="230"/>
      <c r="RLM836" s="230"/>
      <c r="RLN836" s="230"/>
      <c r="RLO836" s="230"/>
      <c r="RLP836" s="230"/>
      <c r="RLQ836" s="230"/>
      <c r="RLR836" s="230"/>
      <c r="RLS836" s="230"/>
      <c r="RLT836" s="230"/>
      <c r="RLU836" s="230"/>
      <c r="RLV836" s="230"/>
      <c r="RLW836" s="230"/>
      <c r="RLX836" s="230"/>
      <c r="RLY836" s="230"/>
      <c r="RLZ836" s="230"/>
      <c r="RMA836" s="230"/>
      <c r="RMB836" s="230"/>
      <c r="RMC836" s="230"/>
      <c r="RMD836" s="230"/>
      <c r="RME836" s="230"/>
      <c r="RMF836" s="230"/>
      <c r="RMG836" s="230"/>
      <c r="RMH836" s="230"/>
      <c r="RMI836" s="230"/>
      <c r="RMJ836" s="230"/>
      <c r="RMK836" s="230"/>
      <c r="RML836" s="230"/>
      <c r="RMM836" s="230"/>
      <c r="RMN836" s="230"/>
      <c r="RMO836" s="230"/>
      <c r="RMP836" s="230"/>
      <c r="RMQ836" s="230"/>
      <c r="RMR836" s="230"/>
      <c r="RMS836" s="230"/>
      <c r="RMT836" s="230"/>
      <c r="RMU836" s="230"/>
      <c r="RMV836" s="230"/>
      <c r="RMW836" s="230"/>
      <c r="RMX836" s="230"/>
      <c r="RMY836" s="230"/>
      <c r="RMZ836" s="230"/>
      <c r="RNA836" s="230"/>
      <c r="RNB836" s="230"/>
      <c r="RNC836" s="230"/>
      <c r="RND836" s="230"/>
      <c r="RNE836" s="230"/>
      <c r="RNF836" s="230"/>
      <c r="RNG836" s="230"/>
      <c r="RNH836" s="230"/>
      <c r="RNI836" s="230"/>
      <c r="RNJ836" s="230"/>
      <c r="RNK836" s="230"/>
      <c r="RNL836" s="230"/>
      <c r="RNM836" s="230"/>
      <c r="RNN836" s="230"/>
      <c r="RNO836" s="230"/>
      <c r="RNP836" s="230"/>
      <c r="RNQ836" s="230"/>
      <c r="RNR836" s="230"/>
      <c r="RNS836" s="230"/>
      <c r="RNT836" s="230"/>
      <c r="RNU836" s="230"/>
      <c r="RNV836" s="230"/>
      <c r="RNW836" s="230"/>
      <c r="RNX836" s="230"/>
      <c r="RNY836" s="230"/>
      <c r="RNZ836" s="230"/>
      <c r="ROA836" s="230"/>
      <c r="ROB836" s="230"/>
      <c r="ROC836" s="230"/>
      <c r="ROD836" s="230"/>
      <c r="ROE836" s="230"/>
      <c r="ROF836" s="230"/>
      <c r="ROG836" s="230"/>
      <c r="ROH836" s="230"/>
      <c r="ROI836" s="230"/>
      <c r="ROJ836" s="230"/>
      <c r="ROK836" s="230"/>
      <c r="ROL836" s="230"/>
      <c r="ROM836" s="230"/>
      <c r="RON836" s="230"/>
      <c r="ROO836" s="230"/>
      <c r="ROP836" s="230"/>
      <c r="ROQ836" s="230"/>
      <c r="ROR836" s="230"/>
      <c r="ROS836" s="230"/>
      <c r="ROT836" s="230"/>
      <c r="ROU836" s="230"/>
      <c r="ROV836" s="230"/>
      <c r="ROW836" s="230"/>
      <c r="ROX836" s="230"/>
      <c r="ROY836" s="230"/>
      <c r="ROZ836" s="230"/>
      <c r="RPA836" s="230"/>
      <c r="RPB836" s="230"/>
      <c r="RPC836" s="230"/>
      <c r="RPD836" s="230"/>
      <c r="RPE836" s="230"/>
      <c r="RPF836" s="230"/>
      <c r="RPG836" s="230"/>
      <c r="RPH836" s="230"/>
      <c r="RPI836" s="230"/>
      <c r="RPJ836" s="230"/>
      <c r="RPK836" s="230"/>
      <c r="RPL836" s="230"/>
      <c r="RPM836" s="230"/>
      <c r="RPN836" s="230"/>
      <c r="RPO836" s="230"/>
      <c r="RPP836" s="230"/>
      <c r="RPQ836" s="230"/>
      <c r="RPR836" s="230"/>
      <c r="RPS836" s="230"/>
      <c r="RPT836" s="230"/>
      <c r="RPU836" s="230"/>
      <c r="RPV836" s="230"/>
      <c r="RPW836" s="230"/>
      <c r="RPX836" s="230"/>
      <c r="RPY836" s="230"/>
      <c r="RPZ836" s="230"/>
      <c r="RQA836" s="230"/>
      <c r="RQB836" s="230"/>
      <c r="RQC836" s="230"/>
      <c r="RQD836" s="230"/>
      <c r="RQE836" s="230"/>
      <c r="RQF836" s="230"/>
      <c r="RQG836" s="230"/>
      <c r="RQH836" s="230"/>
      <c r="RQI836" s="230"/>
      <c r="RQJ836" s="230"/>
      <c r="RQK836" s="230"/>
      <c r="RQL836" s="230"/>
      <c r="RQM836" s="230"/>
      <c r="RQN836" s="230"/>
      <c r="RQO836" s="230"/>
      <c r="RQP836" s="230"/>
      <c r="RQQ836" s="230"/>
      <c r="RQR836" s="230"/>
      <c r="RQS836" s="230"/>
      <c r="RQT836" s="230"/>
      <c r="RQU836" s="230"/>
      <c r="RQV836" s="230"/>
      <c r="RQW836" s="230"/>
      <c r="RQX836" s="230"/>
      <c r="RQY836" s="230"/>
      <c r="RQZ836" s="230"/>
      <c r="RRA836" s="230"/>
      <c r="RRB836" s="230"/>
      <c r="RRC836" s="230"/>
      <c r="RRD836" s="230"/>
      <c r="RRE836" s="230"/>
      <c r="RRF836" s="230"/>
      <c r="RRG836" s="230"/>
      <c r="RRH836" s="230"/>
      <c r="RRI836" s="230"/>
      <c r="RRJ836" s="230"/>
      <c r="RRK836" s="230"/>
      <c r="RRL836" s="230"/>
      <c r="RRM836" s="230"/>
      <c r="RRN836" s="230"/>
      <c r="RRO836" s="230"/>
      <c r="RRP836" s="230"/>
      <c r="RRQ836" s="230"/>
      <c r="RRR836" s="230"/>
      <c r="RRS836" s="230"/>
      <c r="RRT836" s="230"/>
      <c r="RRU836" s="230"/>
      <c r="RRV836" s="230"/>
      <c r="RRW836" s="230"/>
      <c r="RRX836" s="230"/>
      <c r="RRY836" s="230"/>
      <c r="RRZ836" s="230"/>
      <c r="RSA836" s="230"/>
      <c r="RSB836" s="230"/>
      <c r="RSC836" s="230"/>
      <c r="RSD836" s="230"/>
      <c r="RSE836" s="230"/>
      <c r="RSF836" s="230"/>
      <c r="RSG836" s="230"/>
      <c r="RSH836" s="230"/>
      <c r="RSI836" s="230"/>
      <c r="RSJ836" s="230"/>
      <c r="RSK836" s="230"/>
      <c r="RSL836" s="230"/>
      <c r="RSM836" s="230"/>
      <c r="RSN836" s="230"/>
      <c r="RSO836" s="230"/>
      <c r="RSP836" s="230"/>
      <c r="RSQ836" s="230"/>
      <c r="RSR836" s="230"/>
      <c r="RSS836" s="230"/>
      <c r="RST836" s="230"/>
      <c r="RSU836" s="230"/>
      <c r="RSV836" s="230"/>
      <c r="RSW836" s="230"/>
      <c r="RSX836" s="230"/>
      <c r="RSY836" s="230"/>
      <c r="RSZ836" s="230"/>
      <c r="RTA836" s="230"/>
      <c r="RTB836" s="230"/>
      <c r="RTC836" s="230"/>
      <c r="RTD836" s="230"/>
      <c r="RTE836" s="230"/>
      <c r="RTF836" s="230"/>
      <c r="RTG836" s="230"/>
      <c r="RTH836" s="230"/>
      <c r="RTI836" s="230"/>
      <c r="RTJ836" s="230"/>
      <c r="RTK836" s="230"/>
      <c r="RTL836" s="230"/>
      <c r="RTM836" s="230"/>
      <c r="RTN836" s="230"/>
      <c r="RTO836" s="230"/>
      <c r="RTP836" s="230"/>
      <c r="RTQ836" s="230"/>
      <c r="RTR836" s="230"/>
      <c r="RTS836" s="230"/>
      <c r="RTT836" s="230"/>
      <c r="RTU836" s="230"/>
      <c r="RTV836" s="230"/>
      <c r="RTW836" s="230"/>
      <c r="RTX836" s="230"/>
      <c r="RTY836" s="230"/>
      <c r="RTZ836" s="230"/>
      <c r="RUA836" s="230"/>
      <c r="RUB836" s="230"/>
      <c r="RUC836" s="230"/>
      <c r="RUD836" s="230"/>
      <c r="RUE836" s="230"/>
      <c r="RUF836" s="230"/>
      <c r="RUG836" s="230"/>
      <c r="RUH836" s="230"/>
      <c r="RUI836" s="230"/>
      <c r="RUJ836" s="230"/>
      <c r="RUK836" s="230"/>
      <c r="RUL836" s="230"/>
      <c r="RUM836" s="230"/>
      <c r="RUN836" s="230"/>
      <c r="RUO836" s="230"/>
      <c r="RUP836" s="230"/>
      <c r="RUQ836" s="230"/>
      <c r="RUR836" s="230"/>
      <c r="RUS836" s="230"/>
      <c r="RUT836" s="230"/>
      <c r="RUU836" s="230"/>
      <c r="RUV836" s="230"/>
      <c r="RUW836" s="230"/>
      <c r="RUX836" s="230"/>
      <c r="RUY836" s="230"/>
      <c r="RUZ836" s="230"/>
      <c r="RVA836" s="230"/>
      <c r="RVB836" s="230"/>
      <c r="RVC836" s="230"/>
      <c r="RVD836" s="230"/>
      <c r="RVE836" s="230"/>
      <c r="RVF836" s="230"/>
      <c r="RVG836" s="230"/>
      <c r="RVH836" s="230"/>
      <c r="RVI836" s="230"/>
      <c r="RVJ836" s="230"/>
      <c r="RVK836" s="230"/>
      <c r="RVL836" s="230"/>
      <c r="RVM836" s="230"/>
      <c r="RVN836" s="230"/>
      <c r="RVO836" s="230"/>
      <c r="RVP836" s="230"/>
      <c r="RVQ836" s="230"/>
      <c r="RVR836" s="230"/>
      <c r="RVS836" s="230"/>
      <c r="RVT836" s="230"/>
      <c r="RVU836" s="230"/>
      <c r="RVV836" s="230"/>
      <c r="RVW836" s="230"/>
      <c r="RVX836" s="230"/>
      <c r="RVY836" s="230"/>
      <c r="RVZ836" s="230"/>
      <c r="RWA836" s="230"/>
      <c r="RWB836" s="230"/>
      <c r="RWC836" s="230"/>
      <c r="RWD836" s="230"/>
      <c r="RWE836" s="230"/>
      <c r="RWF836" s="230"/>
      <c r="RWG836" s="230"/>
      <c r="RWH836" s="230"/>
      <c r="RWI836" s="230"/>
      <c r="RWJ836" s="230"/>
      <c r="RWK836" s="230"/>
      <c r="RWL836" s="230"/>
      <c r="RWM836" s="230"/>
      <c r="RWN836" s="230"/>
      <c r="RWO836" s="230"/>
      <c r="RWP836" s="230"/>
      <c r="RWQ836" s="230"/>
      <c r="RWR836" s="230"/>
      <c r="RWS836" s="230"/>
      <c r="RWT836" s="230"/>
      <c r="RWU836" s="230"/>
      <c r="RWV836" s="230"/>
      <c r="RWW836" s="230"/>
      <c r="RWX836" s="230"/>
      <c r="RWY836" s="230"/>
      <c r="RWZ836" s="230"/>
      <c r="RXA836" s="230"/>
      <c r="RXB836" s="230"/>
      <c r="RXC836" s="230"/>
      <c r="RXD836" s="230"/>
      <c r="RXE836" s="230"/>
      <c r="RXF836" s="230"/>
      <c r="RXG836" s="230"/>
      <c r="RXH836" s="230"/>
      <c r="RXI836" s="230"/>
      <c r="RXJ836" s="230"/>
      <c r="RXK836" s="230"/>
      <c r="RXL836" s="230"/>
      <c r="RXM836" s="230"/>
      <c r="RXN836" s="230"/>
      <c r="RXO836" s="230"/>
      <c r="RXP836" s="230"/>
      <c r="RXQ836" s="230"/>
      <c r="RXR836" s="230"/>
      <c r="RXS836" s="230"/>
      <c r="RXT836" s="230"/>
      <c r="RXU836" s="230"/>
      <c r="RXV836" s="230"/>
      <c r="RXW836" s="230"/>
      <c r="RXX836" s="230"/>
      <c r="RXY836" s="230"/>
      <c r="RXZ836" s="230"/>
      <c r="RYA836" s="230"/>
      <c r="RYB836" s="230"/>
      <c r="RYC836" s="230"/>
      <c r="RYD836" s="230"/>
      <c r="RYE836" s="230"/>
      <c r="RYF836" s="230"/>
      <c r="RYG836" s="230"/>
      <c r="RYH836" s="230"/>
      <c r="RYI836" s="230"/>
      <c r="RYJ836" s="230"/>
      <c r="RYK836" s="230"/>
      <c r="RYL836" s="230"/>
      <c r="RYM836" s="230"/>
      <c r="RYN836" s="230"/>
      <c r="RYO836" s="230"/>
      <c r="RYP836" s="230"/>
      <c r="RYQ836" s="230"/>
      <c r="RYR836" s="230"/>
      <c r="RYS836" s="230"/>
      <c r="RYT836" s="230"/>
      <c r="RYU836" s="230"/>
      <c r="RYV836" s="230"/>
      <c r="RYW836" s="230"/>
      <c r="RYX836" s="230"/>
      <c r="RYY836" s="230"/>
      <c r="RYZ836" s="230"/>
      <c r="RZA836" s="230"/>
      <c r="RZB836" s="230"/>
      <c r="RZC836" s="230"/>
      <c r="RZD836" s="230"/>
      <c r="RZE836" s="230"/>
      <c r="RZF836" s="230"/>
      <c r="RZG836" s="230"/>
      <c r="RZH836" s="230"/>
      <c r="RZI836" s="230"/>
      <c r="RZJ836" s="230"/>
      <c r="RZK836" s="230"/>
      <c r="RZL836" s="230"/>
      <c r="RZM836" s="230"/>
      <c r="RZN836" s="230"/>
      <c r="RZO836" s="230"/>
      <c r="RZP836" s="230"/>
      <c r="RZQ836" s="230"/>
      <c r="RZR836" s="230"/>
      <c r="RZS836" s="230"/>
      <c r="RZT836" s="230"/>
      <c r="RZU836" s="230"/>
      <c r="RZV836" s="230"/>
      <c r="RZW836" s="230"/>
      <c r="RZX836" s="230"/>
      <c r="RZY836" s="230"/>
      <c r="RZZ836" s="230"/>
      <c r="SAA836" s="230"/>
      <c r="SAB836" s="230"/>
      <c r="SAC836" s="230"/>
      <c r="SAD836" s="230"/>
      <c r="SAE836" s="230"/>
      <c r="SAF836" s="230"/>
      <c r="SAG836" s="230"/>
      <c r="SAH836" s="230"/>
      <c r="SAI836" s="230"/>
      <c r="SAJ836" s="230"/>
      <c r="SAK836" s="230"/>
      <c r="SAL836" s="230"/>
      <c r="SAM836" s="230"/>
      <c r="SAN836" s="230"/>
      <c r="SAO836" s="230"/>
      <c r="SAP836" s="230"/>
      <c r="SAQ836" s="230"/>
      <c r="SAR836" s="230"/>
      <c r="SAS836" s="230"/>
      <c r="SAT836" s="230"/>
      <c r="SAU836" s="230"/>
      <c r="SAV836" s="230"/>
      <c r="SAW836" s="230"/>
      <c r="SAX836" s="230"/>
      <c r="SAY836" s="230"/>
      <c r="SAZ836" s="230"/>
      <c r="SBA836" s="230"/>
      <c r="SBB836" s="230"/>
      <c r="SBC836" s="230"/>
      <c r="SBD836" s="230"/>
      <c r="SBE836" s="230"/>
      <c r="SBF836" s="230"/>
      <c r="SBG836" s="230"/>
      <c r="SBH836" s="230"/>
      <c r="SBI836" s="230"/>
      <c r="SBJ836" s="230"/>
      <c r="SBK836" s="230"/>
      <c r="SBL836" s="230"/>
      <c r="SBM836" s="230"/>
      <c r="SBN836" s="230"/>
      <c r="SBO836" s="230"/>
      <c r="SBP836" s="230"/>
      <c r="SBQ836" s="230"/>
      <c r="SBR836" s="230"/>
      <c r="SBS836" s="230"/>
      <c r="SBT836" s="230"/>
      <c r="SBU836" s="230"/>
      <c r="SBV836" s="230"/>
      <c r="SBW836" s="230"/>
      <c r="SBX836" s="230"/>
      <c r="SBY836" s="230"/>
      <c r="SBZ836" s="230"/>
      <c r="SCA836" s="230"/>
      <c r="SCB836" s="230"/>
      <c r="SCC836" s="230"/>
      <c r="SCD836" s="230"/>
      <c r="SCE836" s="230"/>
      <c r="SCF836" s="230"/>
      <c r="SCG836" s="230"/>
      <c r="SCH836" s="230"/>
      <c r="SCI836" s="230"/>
      <c r="SCJ836" s="230"/>
      <c r="SCK836" s="230"/>
      <c r="SCL836" s="230"/>
      <c r="SCM836" s="230"/>
      <c r="SCN836" s="230"/>
      <c r="SCO836" s="230"/>
      <c r="SCP836" s="230"/>
      <c r="SCQ836" s="230"/>
      <c r="SCR836" s="230"/>
      <c r="SCS836" s="230"/>
      <c r="SCT836" s="230"/>
      <c r="SCU836" s="230"/>
      <c r="SCV836" s="230"/>
      <c r="SCW836" s="230"/>
      <c r="SCX836" s="230"/>
      <c r="SCY836" s="230"/>
      <c r="SCZ836" s="230"/>
      <c r="SDA836" s="230"/>
      <c r="SDB836" s="230"/>
      <c r="SDC836" s="230"/>
      <c r="SDD836" s="230"/>
      <c r="SDE836" s="230"/>
      <c r="SDF836" s="230"/>
      <c r="SDG836" s="230"/>
      <c r="SDH836" s="230"/>
      <c r="SDI836" s="230"/>
      <c r="SDJ836" s="230"/>
      <c r="SDK836" s="230"/>
      <c r="SDL836" s="230"/>
      <c r="SDM836" s="230"/>
      <c r="SDN836" s="230"/>
      <c r="SDO836" s="230"/>
      <c r="SDP836" s="230"/>
      <c r="SDQ836" s="230"/>
      <c r="SDR836" s="230"/>
      <c r="SDS836" s="230"/>
      <c r="SDT836" s="230"/>
      <c r="SDU836" s="230"/>
      <c r="SDV836" s="230"/>
      <c r="SDW836" s="230"/>
      <c r="SDX836" s="230"/>
      <c r="SDY836" s="230"/>
      <c r="SDZ836" s="230"/>
      <c r="SEA836" s="230"/>
      <c r="SEB836" s="230"/>
      <c r="SEC836" s="230"/>
      <c r="SED836" s="230"/>
      <c r="SEE836" s="230"/>
      <c r="SEF836" s="230"/>
      <c r="SEG836" s="230"/>
      <c r="SEH836" s="230"/>
      <c r="SEI836" s="230"/>
      <c r="SEJ836" s="230"/>
      <c r="SEK836" s="230"/>
      <c r="SEL836" s="230"/>
      <c r="SEM836" s="230"/>
      <c r="SEN836" s="230"/>
      <c r="SEO836" s="230"/>
      <c r="SEP836" s="230"/>
      <c r="SEQ836" s="230"/>
      <c r="SER836" s="230"/>
      <c r="SES836" s="230"/>
      <c r="SET836" s="230"/>
      <c r="SEU836" s="230"/>
      <c r="SEV836" s="230"/>
      <c r="SEW836" s="230"/>
      <c r="SEX836" s="230"/>
      <c r="SEY836" s="230"/>
      <c r="SEZ836" s="230"/>
      <c r="SFA836" s="230"/>
      <c r="SFB836" s="230"/>
      <c r="SFC836" s="230"/>
      <c r="SFD836" s="230"/>
      <c r="SFE836" s="230"/>
      <c r="SFF836" s="230"/>
      <c r="SFG836" s="230"/>
      <c r="SFH836" s="230"/>
      <c r="SFI836" s="230"/>
      <c r="SFJ836" s="230"/>
      <c r="SFK836" s="230"/>
      <c r="SFL836" s="230"/>
      <c r="SFM836" s="230"/>
      <c r="SFN836" s="230"/>
      <c r="SFO836" s="230"/>
      <c r="SFP836" s="230"/>
      <c r="SFQ836" s="230"/>
      <c r="SFR836" s="230"/>
      <c r="SFS836" s="230"/>
      <c r="SFT836" s="230"/>
      <c r="SFU836" s="230"/>
      <c r="SFV836" s="230"/>
      <c r="SFW836" s="230"/>
      <c r="SFX836" s="230"/>
      <c r="SFY836" s="230"/>
      <c r="SFZ836" s="230"/>
      <c r="SGA836" s="230"/>
      <c r="SGB836" s="230"/>
      <c r="SGC836" s="230"/>
      <c r="SGD836" s="230"/>
      <c r="SGE836" s="230"/>
      <c r="SGF836" s="230"/>
      <c r="SGG836" s="230"/>
      <c r="SGH836" s="230"/>
      <c r="SGI836" s="230"/>
      <c r="SGJ836" s="230"/>
      <c r="SGK836" s="230"/>
      <c r="SGL836" s="230"/>
      <c r="SGM836" s="230"/>
      <c r="SGN836" s="230"/>
      <c r="SGO836" s="230"/>
      <c r="SGP836" s="230"/>
      <c r="SGQ836" s="230"/>
      <c r="SGR836" s="230"/>
      <c r="SGS836" s="230"/>
      <c r="SGT836" s="230"/>
      <c r="SGU836" s="230"/>
      <c r="SGV836" s="230"/>
      <c r="SGW836" s="230"/>
      <c r="SGX836" s="230"/>
      <c r="SGY836" s="230"/>
      <c r="SGZ836" s="230"/>
      <c r="SHA836" s="230"/>
      <c r="SHB836" s="230"/>
      <c r="SHC836" s="230"/>
      <c r="SHD836" s="230"/>
      <c r="SHE836" s="230"/>
      <c r="SHF836" s="230"/>
      <c r="SHG836" s="230"/>
      <c r="SHH836" s="230"/>
      <c r="SHI836" s="230"/>
      <c r="SHJ836" s="230"/>
      <c r="SHK836" s="230"/>
      <c r="SHL836" s="230"/>
      <c r="SHM836" s="230"/>
      <c r="SHN836" s="230"/>
      <c r="SHO836" s="230"/>
      <c r="SHP836" s="230"/>
      <c r="SHQ836" s="230"/>
      <c r="SHR836" s="230"/>
      <c r="SHS836" s="230"/>
      <c r="SHT836" s="230"/>
      <c r="SHU836" s="230"/>
      <c r="SHV836" s="230"/>
      <c r="SHW836" s="230"/>
      <c r="SHX836" s="230"/>
      <c r="SHY836" s="230"/>
      <c r="SHZ836" s="230"/>
      <c r="SIA836" s="230"/>
      <c r="SIB836" s="230"/>
      <c r="SIC836" s="230"/>
      <c r="SID836" s="230"/>
      <c r="SIE836" s="230"/>
      <c r="SIF836" s="230"/>
      <c r="SIG836" s="230"/>
      <c r="SIH836" s="230"/>
      <c r="SII836" s="230"/>
      <c r="SIJ836" s="230"/>
      <c r="SIK836" s="230"/>
      <c r="SIL836" s="230"/>
      <c r="SIM836" s="230"/>
      <c r="SIN836" s="230"/>
      <c r="SIO836" s="230"/>
      <c r="SIP836" s="230"/>
      <c r="SIQ836" s="230"/>
      <c r="SIR836" s="230"/>
      <c r="SIS836" s="230"/>
      <c r="SIT836" s="230"/>
      <c r="SIU836" s="230"/>
      <c r="SIV836" s="230"/>
      <c r="SIW836" s="230"/>
      <c r="SIX836" s="230"/>
      <c r="SIY836" s="230"/>
      <c r="SIZ836" s="230"/>
      <c r="SJA836" s="230"/>
      <c r="SJB836" s="230"/>
      <c r="SJC836" s="230"/>
      <c r="SJD836" s="230"/>
      <c r="SJE836" s="230"/>
      <c r="SJF836" s="230"/>
      <c r="SJG836" s="230"/>
      <c r="SJH836" s="230"/>
      <c r="SJI836" s="230"/>
      <c r="SJJ836" s="230"/>
      <c r="SJK836" s="230"/>
      <c r="SJL836" s="230"/>
      <c r="SJM836" s="230"/>
      <c r="SJN836" s="230"/>
      <c r="SJO836" s="230"/>
      <c r="SJP836" s="230"/>
      <c r="SJQ836" s="230"/>
      <c r="SJR836" s="230"/>
      <c r="SJS836" s="230"/>
      <c r="SJT836" s="230"/>
      <c r="SJU836" s="230"/>
      <c r="SJV836" s="230"/>
      <c r="SJW836" s="230"/>
      <c r="SJX836" s="230"/>
      <c r="SJY836" s="230"/>
      <c r="SJZ836" s="230"/>
      <c r="SKA836" s="230"/>
      <c r="SKB836" s="230"/>
      <c r="SKC836" s="230"/>
      <c r="SKD836" s="230"/>
      <c r="SKE836" s="230"/>
      <c r="SKF836" s="230"/>
      <c r="SKG836" s="230"/>
      <c r="SKH836" s="230"/>
      <c r="SKI836" s="230"/>
      <c r="SKJ836" s="230"/>
      <c r="SKK836" s="230"/>
      <c r="SKL836" s="230"/>
      <c r="SKM836" s="230"/>
      <c r="SKN836" s="230"/>
      <c r="SKO836" s="230"/>
      <c r="SKP836" s="230"/>
      <c r="SKQ836" s="230"/>
      <c r="SKR836" s="230"/>
      <c r="SKS836" s="230"/>
      <c r="SKT836" s="230"/>
      <c r="SKU836" s="230"/>
      <c r="SKV836" s="230"/>
      <c r="SKW836" s="230"/>
      <c r="SKX836" s="230"/>
      <c r="SKY836" s="230"/>
      <c r="SKZ836" s="230"/>
      <c r="SLA836" s="230"/>
      <c r="SLB836" s="230"/>
      <c r="SLC836" s="230"/>
      <c r="SLD836" s="230"/>
      <c r="SLE836" s="230"/>
      <c r="SLF836" s="230"/>
      <c r="SLG836" s="230"/>
      <c r="SLH836" s="230"/>
      <c r="SLI836" s="230"/>
      <c r="SLJ836" s="230"/>
      <c r="SLK836" s="230"/>
      <c r="SLL836" s="230"/>
      <c r="SLM836" s="230"/>
      <c r="SLN836" s="230"/>
      <c r="SLO836" s="230"/>
      <c r="SLP836" s="230"/>
      <c r="SLQ836" s="230"/>
      <c r="SLR836" s="230"/>
      <c r="SLS836" s="230"/>
      <c r="SLT836" s="230"/>
      <c r="SLU836" s="230"/>
      <c r="SLV836" s="230"/>
      <c r="SLW836" s="230"/>
      <c r="SLX836" s="230"/>
      <c r="SLY836" s="230"/>
      <c r="SLZ836" s="230"/>
      <c r="SMA836" s="230"/>
      <c r="SMB836" s="230"/>
      <c r="SMC836" s="230"/>
      <c r="SMD836" s="230"/>
      <c r="SME836" s="230"/>
      <c r="SMF836" s="230"/>
      <c r="SMG836" s="230"/>
      <c r="SMH836" s="230"/>
      <c r="SMI836" s="230"/>
      <c r="SMJ836" s="230"/>
      <c r="SMK836" s="230"/>
      <c r="SML836" s="230"/>
      <c r="SMM836" s="230"/>
      <c r="SMN836" s="230"/>
      <c r="SMO836" s="230"/>
      <c r="SMP836" s="230"/>
      <c r="SMQ836" s="230"/>
      <c r="SMR836" s="230"/>
      <c r="SMS836" s="230"/>
      <c r="SMT836" s="230"/>
      <c r="SMU836" s="230"/>
      <c r="SMV836" s="230"/>
      <c r="SMW836" s="230"/>
      <c r="SMX836" s="230"/>
      <c r="SMY836" s="230"/>
      <c r="SMZ836" s="230"/>
      <c r="SNA836" s="230"/>
      <c r="SNB836" s="230"/>
      <c r="SNC836" s="230"/>
      <c r="SND836" s="230"/>
      <c r="SNE836" s="230"/>
      <c r="SNF836" s="230"/>
      <c r="SNG836" s="230"/>
      <c r="SNH836" s="230"/>
      <c r="SNI836" s="230"/>
      <c r="SNJ836" s="230"/>
      <c r="SNK836" s="230"/>
      <c r="SNL836" s="230"/>
      <c r="SNM836" s="230"/>
      <c r="SNN836" s="230"/>
      <c r="SNO836" s="230"/>
      <c r="SNP836" s="230"/>
      <c r="SNQ836" s="230"/>
      <c r="SNR836" s="230"/>
      <c r="SNS836" s="230"/>
      <c r="SNT836" s="230"/>
      <c r="SNU836" s="230"/>
      <c r="SNV836" s="230"/>
      <c r="SNW836" s="230"/>
      <c r="SNX836" s="230"/>
      <c r="SNY836" s="230"/>
      <c r="SNZ836" s="230"/>
      <c r="SOA836" s="230"/>
      <c r="SOB836" s="230"/>
      <c r="SOC836" s="230"/>
      <c r="SOD836" s="230"/>
      <c r="SOE836" s="230"/>
      <c r="SOF836" s="230"/>
      <c r="SOG836" s="230"/>
      <c r="SOH836" s="230"/>
      <c r="SOI836" s="230"/>
      <c r="SOJ836" s="230"/>
      <c r="SOK836" s="230"/>
      <c r="SOL836" s="230"/>
      <c r="SOM836" s="230"/>
      <c r="SON836" s="230"/>
      <c r="SOO836" s="230"/>
      <c r="SOP836" s="230"/>
      <c r="SOQ836" s="230"/>
      <c r="SOR836" s="230"/>
      <c r="SOS836" s="230"/>
      <c r="SOT836" s="230"/>
      <c r="SOU836" s="230"/>
      <c r="SOV836" s="230"/>
      <c r="SOW836" s="230"/>
      <c r="SOX836" s="230"/>
      <c r="SOY836" s="230"/>
      <c r="SOZ836" s="230"/>
      <c r="SPA836" s="230"/>
      <c r="SPB836" s="230"/>
      <c r="SPC836" s="230"/>
      <c r="SPD836" s="230"/>
      <c r="SPE836" s="230"/>
      <c r="SPF836" s="230"/>
      <c r="SPG836" s="230"/>
      <c r="SPH836" s="230"/>
      <c r="SPI836" s="230"/>
      <c r="SPJ836" s="230"/>
      <c r="SPK836" s="230"/>
      <c r="SPL836" s="230"/>
      <c r="SPM836" s="230"/>
      <c r="SPN836" s="230"/>
      <c r="SPO836" s="230"/>
      <c r="SPP836" s="230"/>
      <c r="SPQ836" s="230"/>
      <c r="SPR836" s="230"/>
      <c r="SPS836" s="230"/>
      <c r="SPT836" s="230"/>
      <c r="SPU836" s="230"/>
      <c r="SPV836" s="230"/>
      <c r="SPW836" s="230"/>
      <c r="SPX836" s="230"/>
      <c r="SPY836" s="230"/>
      <c r="SPZ836" s="230"/>
      <c r="SQA836" s="230"/>
      <c r="SQB836" s="230"/>
      <c r="SQC836" s="230"/>
      <c r="SQD836" s="230"/>
      <c r="SQE836" s="230"/>
      <c r="SQF836" s="230"/>
      <c r="SQG836" s="230"/>
      <c r="SQH836" s="230"/>
      <c r="SQI836" s="230"/>
      <c r="SQJ836" s="230"/>
      <c r="SQK836" s="230"/>
      <c r="SQL836" s="230"/>
      <c r="SQM836" s="230"/>
      <c r="SQN836" s="230"/>
      <c r="SQO836" s="230"/>
      <c r="SQP836" s="230"/>
      <c r="SQQ836" s="230"/>
      <c r="SQR836" s="230"/>
      <c r="SQS836" s="230"/>
      <c r="SQT836" s="230"/>
      <c r="SQU836" s="230"/>
      <c r="SQV836" s="230"/>
      <c r="SQW836" s="230"/>
      <c r="SQX836" s="230"/>
      <c r="SQY836" s="230"/>
      <c r="SQZ836" s="230"/>
      <c r="SRA836" s="230"/>
      <c r="SRB836" s="230"/>
      <c r="SRC836" s="230"/>
      <c r="SRD836" s="230"/>
      <c r="SRE836" s="230"/>
      <c r="SRF836" s="230"/>
      <c r="SRG836" s="230"/>
      <c r="SRH836" s="230"/>
      <c r="SRI836" s="230"/>
      <c r="SRJ836" s="230"/>
      <c r="SRK836" s="230"/>
      <c r="SRL836" s="230"/>
      <c r="SRM836" s="230"/>
      <c r="SRN836" s="230"/>
      <c r="SRO836" s="230"/>
      <c r="SRP836" s="230"/>
      <c r="SRQ836" s="230"/>
      <c r="SRR836" s="230"/>
      <c r="SRS836" s="230"/>
      <c r="SRT836" s="230"/>
      <c r="SRU836" s="230"/>
      <c r="SRV836" s="230"/>
      <c r="SRW836" s="230"/>
      <c r="SRX836" s="230"/>
      <c r="SRY836" s="230"/>
      <c r="SRZ836" s="230"/>
      <c r="SSA836" s="230"/>
      <c r="SSB836" s="230"/>
      <c r="SSC836" s="230"/>
      <c r="SSD836" s="230"/>
      <c r="SSE836" s="230"/>
      <c r="SSF836" s="230"/>
      <c r="SSG836" s="230"/>
      <c r="SSH836" s="230"/>
      <c r="SSI836" s="230"/>
      <c r="SSJ836" s="230"/>
      <c r="SSK836" s="230"/>
      <c r="SSL836" s="230"/>
      <c r="SSM836" s="230"/>
      <c r="SSN836" s="230"/>
      <c r="SSO836" s="230"/>
      <c r="SSP836" s="230"/>
      <c r="SSQ836" s="230"/>
      <c r="SSR836" s="230"/>
      <c r="SSS836" s="230"/>
      <c r="SST836" s="230"/>
      <c r="SSU836" s="230"/>
      <c r="SSV836" s="230"/>
      <c r="SSW836" s="230"/>
      <c r="SSX836" s="230"/>
      <c r="SSY836" s="230"/>
      <c r="SSZ836" s="230"/>
      <c r="STA836" s="230"/>
      <c r="STB836" s="230"/>
      <c r="STC836" s="230"/>
      <c r="STD836" s="230"/>
      <c r="STE836" s="230"/>
      <c r="STF836" s="230"/>
      <c r="STG836" s="230"/>
      <c r="STH836" s="230"/>
      <c r="STI836" s="230"/>
      <c r="STJ836" s="230"/>
      <c r="STK836" s="230"/>
      <c r="STL836" s="230"/>
      <c r="STM836" s="230"/>
      <c r="STN836" s="230"/>
      <c r="STO836" s="230"/>
      <c r="STP836" s="230"/>
      <c r="STQ836" s="230"/>
      <c r="STR836" s="230"/>
      <c r="STS836" s="230"/>
      <c r="STT836" s="230"/>
      <c r="STU836" s="230"/>
      <c r="STV836" s="230"/>
      <c r="STW836" s="230"/>
      <c r="STX836" s="230"/>
      <c r="STY836" s="230"/>
      <c r="STZ836" s="230"/>
      <c r="SUA836" s="230"/>
      <c r="SUB836" s="230"/>
      <c r="SUC836" s="230"/>
      <c r="SUD836" s="230"/>
      <c r="SUE836" s="230"/>
      <c r="SUF836" s="230"/>
      <c r="SUG836" s="230"/>
      <c r="SUH836" s="230"/>
      <c r="SUI836" s="230"/>
      <c r="SUJ836" s="230"/>
      <c r="SUK836" s="230"/>
      <c r="SUL836" s="230"/>
      <c r="SUM836" s="230"/>
      <c r="SUN836" s="230"/>
      <c r="SUO836" s="230"/>
      <c r="SUP836" s="230"/>
      <c r="SUQ836" s="230"/>
      <c r="SUR836" s="230"/>
      <c r="SUS836" s="230"/>
      <c r="SUT836" s="230"/>
      <c r="SUU836" s="230"/>
      <c r="SUV836" s="230"/>
      <c r="SUW836" s="230"/>
      <c r="SUX836" s="230"/>
      <c r="SUY836" s="230"/>
      <c r="SUZ836" s="230"/>
      <c r="SVA836" s="230"/>
      <c r="SVB836" s="230"/>
      <c r="SVC836" s="230"/>
      <c r="SVD836" s="230"/>
      <c r="SVE836" s="230"/>
      <c r="SVF836" s="230"/>
      <c r="SVG836" s="230"/>
      <c r="SVH836" s="230"/>
      <c r="SVI836" s="230"/>
      <c r="SVJ836" s="230"/>
      <c r="SVK836" s="230"/>
      <c r="SVL836" s="230"/>
      <c r="SVM836" s="230"/>
      <c r="SVN836" s="230"/>
      <c r="SVO836" s="230"/>
      <c r="SVP836" s="230"/>
      <c r="SVQ836" s="230"/>
      <c r="SVR836" s="230"/>
      <c r="SVS836" s="230"/>
      <c r="SVT836" s="230"/>
      <c r="SVU836" s="230"/>
      <c r="SVV836" s="230"/>
      <c r="SVW836" s="230"/>
      <c r="SVX836" s="230"/>
      <c r="SVY836" s="230"/>
      <c r="SVZ836" s="230"/>
      <c r="SWA836" s="230"/>
      <c r="SWB836" s="230"/>
      <c r="SWC836" s="230"/>
      <c r="SWD836" s="230"/>
      <c r="SWE836" s="230"/>
      <c r="SWF836" s="230"/>
      <c r="SWG836" s="230"/>
      <c r="SWH836" s="230"/>
      <c r="SWI836" s="230"/>
      <c r="SWJ836" s="230"/>
      <c r="SWK836" s="230"/>
      <c r="SWL836" s="230"/>
      <c r="SWM836" s="230"/>
      <c r="SWN836" s="230"/>
      <c r="SWO836" s="230"/>
      <c r="SWP836" s="230"/>
      <c r="SWQ836" s="230"/>
      <c r="SWR836" s="230"/>
      <c r="SWS836" s="230"/>
      <c r="SWT836" s="230"/>
      <c r="SWU836" s="230"/>
      <c r="SWV836" s="230"/>
      <c r="SWW836" s="230"/>
      <c r="SWX836" s="230"/>
      <c r="SWY836" s="230"/>
      <c r="SWZ836" s="230"/>
      <c r="SXA836" s="230"/>
      <c r="SXB836" s="230"/>
      <c r="SXC836" s="230"/>
      <c r="SXD836" s="230"/>
      <c r="SXE836" s="230"/>
      <c r="SXF836" s="230"/>
      <c r="SXG836" s="230"/>
      <c r="SXH836" s="230"/>
      <c r="SXI836" s="230"/>
      <c r="SXJ836" s="230"/>
      <c r="SXK836" s="230"/>
      <c r="SXL836" s="230"/>
      <c r="SXM836" s="230"/>
      <c r="SXN836" s="230"/>
      <c r="SXO836" s="230"/>
      <c r="SXP836" s="230"/>
      <c r="SXQ836" s="230"/>
      <c r="SXR836" s="230"/>
      <c r="SXS836" s="230"/>
      <c r="SXT836" s="230"/>
      <c r="SXU836" s="230"/>
      <c r="SXV836" s="230"/>
      <c r="SXW836" s="230"/>
      <c r="SXX836" s="230"/>
      <c r="SXY836" s="230"/>
      <c r="SXZ836" s="230"/>
      <c r="SYA836" s="230"/>
      <c r="SYB836" s="230"/>
      <c r="SYC836" s="230"/>
      <c r="SYD836" s="230"/>
      <c r="SYE836" s="230"/>
      <c r="SYF836" s="230"/>
      <c r="SYG836" s="230"/>
      <c r="SYH836" s="230"/>
      <c r="SYI836" s="230"/>
      <c r="SYJ836" s="230"/>
      <c r="SYK836" s="230"/>
      <c r="SYL836" s="230"/>
      <c r="SYM836" s="230"/>
      <c r="SYN836" s="230"/>
      <c r="SYO836" s="230"/>
      <c r="SYP836" s="230"/>
      <c r="SYQ836" s="230"/>
      <c r="SYR836" s="230"/>
      <c r="SYS836" s="230"/>
      <c r="SYT836" s="230"/>
      <c r="SYU836" s="230"/>
      <c r="SYV836" s="230"/>
      <c r="SYW836" s="230"/>
      <c r="SYX836" s="230"/>
      <c r="SYY836" s="230"/>
      <c r="SYZ836" s="230"/>
      <c r="SZA836" s="230"/>
      <c r="SZB836" s="230"/>
      <c r="SZC836" s="230"/>
      <c r="SZD836" s="230"/>
      <c r="SZE836" s="230"/>
      <c r="SZF836" s="230"/>
      <c r="SZG836" s="230"/>
      <c r="SZH836" s="230"/>
      <c r="SZI836" s="230"/>
      <c r="SZJ836" s="230"/>
      <c r="SZK836" s="230"/>
      <c r="SZL836" s="230"/>
      <c r="SZM836" s="230"/>
      <c r="SZN836" s="230"/>
      <c r="SZO836" s="230"/>
      <c r="SZP836" s="230"/>
      <c r="SZQ836" s="230"/>
      <c r="SZR836" s="230"/>
      <c r="SZS836" s="230"/>
      <c r="SZT836" s="230"/>
      <c r="SZU836" s="230"/>
      <c r="SZV836" s="230"/>
      <c r="SZW836" s="230"/>
      <c r="SZX836" s="230"/>
      <c r="SZY836" s="230"/>
      <c r="SZZ836" s="230"/>
      <c r="TAA836" s="230"/>
      <c r="TAB836" s="230"/>
      <c r="TAC836" s="230"/>
      <c r="TAD836" s="230"/>
      <c r="TAE836" s="230"/>
      <c r="TAF836" s="230"/>
      <c r="TAG836" s="230"/>
      <c r="TAH836" s="230"/>
      <c r="TAI836" s="230"/>
      <c r="TAJ836" s="230"/>
      <c r="TAK836" s="230"/>
      <c r="TAL836" s="230"/>
      <c r="TAM836" s="230"/>
      <c r="TAN836" s="230"/>
      <c r="TAO836" s="230"/>
      <c r="TAP836" s="230"/>
      <c r="TAQ836" s="230"/>
      <c r="TAR836" s="230"/>
      <c r="TAS836" s="230"/>
      <c r="TAT836" s="230"/>
      <c r="TAU836" s="230"/>
      <c r="TAV836" s="230"/>
      <c r="TAW836" s="230"/>
      <c r="TAX836" s="230"/>
      <c r="TAY836" s="230"/>
      <c r="TAZ836" s="230"/>
      <c r="TBA836" s="230"/>
      <c r="TBB836" s="230"/>
      <c r="TBC836" s="230"/>
      <c r="TBD836" s="230"/>
      <c r="TBE836" s="230"/>
      <c r="TBF836" s="230"/>
      <c r="TBG836" s="230"/>
      <c r="TBH836" s="230"/>
      <c r="TBI836" s="230"/>
      <c r="TBJ836" s="230"/>
      <c r="TBK836" s="230"/>
      <c r="TBL836" s="230"/>
      <c r="TBM836" s="230"/>
      <c r="TBN836" s="230"/>
      <c r="TBO836" s="230"/>
      <c r="TBP836" s="230"/>
      <c r="TBQ836" s="230"/>
      <c r="TBR836" s="230"/>
      <c r="TBS836" s="230"/>
      <c r="TBT836" s="230"/>
      <c r="TBU836" s="230"/>
      <c r="TBV836" s="230"/>
      <c r="TBW836" s="230"/>
      <c r="TBX836" s="230"/>
      <c r="TBY836" s="230"/>
      <c r="TBZ836" s="230"/>
      <c r="TCA836" s="230"/>
      <c r="TCB836" s="230"/>
      <c r="TCC836" s="230"/>
      <c r="TCD836" s="230"/>
      <c r="TCE836" s="230"/>
      <c r="TCF836" s="230"/>
      <c r="TCG836" s="230"/>
      <c r="TCH836" s="230"/>
      <c r="TCI836" s="230"/>
      <c r="TCJ836" s="230"/>
      <c r="TCK836" s="230"/>
      <c r="TCL836" s="230"/>
      <c r="TCM836" s="230"/>
      <c r="TCN836" s="230"/>
      <c r="TCO836" s="230"/>
      <c r="TCP836" s="230"/>
      <c r="TCQ836" s="230"/>
      <c r="TCR836" s="230"/>
      <c r="TCS836" s="230"/>
      <c r="TCT836" s="230"/>
      <c r="TCU836" s="230"/>
      <c r="TCV836" s="230"/>
      <c r="TCW836" s="230"/>
      <c r="TCX836" s="230"/>
      <c r="TCY836" s="230"/>
      <c r="TCZ836" s="230"/>
      <c r="TDA836" s="230"/>
      <c r="TDB836" s="230"/>
      <c r="TDC836" s="230"/>
      <c r="TDD836" s="230"/>
      <c r="TDE836" s="230"/>
      <c r="TDF836" s="230"/>
      <c r="TDG836" s="230"/>
      <c r="TDH836" s="230"/>
      <c r="TDI836" s="230"/>
      <c r="TDJ836" s="230"/>
      <c r="TDK836" s="230"/>
      <c r="TDL836" s="230"/>
      <c r="TDM836" s="230"/>
      <c r="TDN836" s="230"/>
      <c r="TDO836" s="230"/>
      <c r="TDP836" s="230"/>
      <c r="TDQ836" s="230"/>
      <c r="TDR836" s="230"/>
      <c r="TDS836" s="230"/>
      <c r="TDT836" s="230"/>
      <c r="TDU836" s="230"/>
      <c r="TDV836" s="230"/>
      <c r="TDW836" s="230"/>
      <c r="TDX836" s="230"/>
      <c r="TDY836" s="230"/>
      <c r="TDZ836" s="230"/>
      <c r="TEA836" s="230"/>
      <c r="TEB836" s="230"/>
      <c r="TEC836" s="230"/>
      <c r="TED836" s="230"/>
      <c r="TEE836" s="230"/>
      <c r="TEF836" s="230"/>
      <c r="TEG836" s="230"/>
      <c r="TEH836" s="230"/>
      <c r="TEI836" s="230"/>
      <c r="TEJ836" s="230"/>
      <c r="TEK836" s="230"/>
      <c r="TEL836" s="230"/>
      <c r="TEM836" s="230"/>
      <c r="TEN836" s="230"/>
      <c r="TEO836" s="230"/>
      <c r="TEP836" s="230"/>
      <c r="TEQ836" s="230"/>
      <c r="TER836" s="230"/>
      <c r="TES836" s="230"/>
      <c r="TET836" s="230"/>
      <c r="TEU836" s="230"/>
      <c r="TEV836" s="230"/>
      <c r="TEW836" s="230"/>
      <c r="TEX836" s="230"/>
      <c r="TEY836" s="230"/>
      <c r="TEZ836" s="230"/>
      <c r="TFA836" s="230"/>
      <c r="TFB836" s="230"/>
      <c r="TFC836" s="230"/>
      <c r="TFD836" s="230"/>
      <c r="TFE836" s="230"/>
      <c r="TFF836" s="230"/>
      <c r="TFG836" s="230"/>
      <c r="TFH836" s="230"/>
      <c r="TFI836" s="230"/>
      <c r="TFJ836" s="230"/>
      <c r="TFK836" s="230"/>
      <c r="TFL836" s="230"/>
      <c r="TFM836" s="230"/>
      <c r="TFN836" s="230"/>
      <c r="TFO836" s="230"/>
      <c r="TFP836" s="230"/>
      <c r="TFQ836" s="230"/>
      <c r="TFR836" s="230"/>
      <c r="TFS836" s="230"/>
      <c r="TFT836" s="230"/>
      <c r="TFU836" s="230"/>
      <c r="TFV836" s="230"/>
      <c r="TFW836" s="230"/>
      <c r="TFX836" s="230"/>
      <c r="TFY836" s="230"/>
      <c r="TFZ836" s="230"/>
      <c r="TGA836" s="230"/>
      <c r="TGB836" s="230"/>
      <c r="TGC836" s="230"/>
      <c r="TGD836" s="230"/>
      <c r="TGE836" s="230"/>
      <c r="TGF836" s="230"/>
      <c r="TGG836" s="230"/>
      <c r="TGH836" s="230"/>
      <c r="TGI836" s="230"/>
      <c r="TGJ836" s="230"/>
      <c r="TGK836" s="230"/>
      <c r="TGL836" s="230"/>
      <c r="TGM836" s="230"/>
      <c r="TGN836" s="230"/>
      <c r="TGO836" s="230"/>
      <c r="TGP836" s="230"/>
      <c r="TGQ836" s="230"/>
      <c r="TGR836" s="230"/>
      <c r="TGS836" s="230"/>
      <c r="TGT836" s="230"/>
      <c r="TGU836" s="230"/>
      <c r="TGV836" s="230"/>
      <c r="TGW836" s="230"/>
      <c r="TGX836" s="230"/>
      <c r="TGY836" s="230"/>
      <c r="TGZ836" s="230"/>
      <c r="THA836" s="230"/>
      <c r="THB836" s="230"/>
      <c r="THC836" s="230"/>
      <c r="THD836" s="230"/>
      <c r="THE836" s="230"/>
      <c r="THF836" s="230"/>
      <c r="THG836" s="230"/>
      <c r="THH836" s="230"/>
      <c r="THI836" s="230"/>
      <c r="THJ836" s="230"/>
      <c r="THK836" s="230"/>
      <c r="THL836" s="230"/>
      <c r="THM836" s="230"/>
      <c r="THN836" s="230"/>
      <c r="THO836" s="230"/>
      <c r="THP836" s="230"/>
      <c r="THQ836" s="230"/>
      <c r="THR836" s="230"/>
      <c r="THS836" s="230"/>
      <c r="THT836" s="230"/>
      <c r="THU836" s="230"/>
      <c r="THV836" s="230"/>
      <c r="THW836" s="230"/>
      <c r="THX836" s="230"/>
      <c r="THY836" s="230"/>
      <c r="THZ836" s="230"/>
      <c r="TIA836" s="230"/>
      <c r="TIB836" s="230"/>
      <c r="TIC836" s="230"/>
      <c r="TID836" s="230"/>
      <c r="TIE836" s="230"/>
      <c r="TIF836" s="230"/>
      <c r="TIG836" s="230"/>
      <c r="TIH836" s="230"/>
      <c r="TII836" s="230"/>
      <c r="TIJ836" s="230"/>
      <c r="TIK836" s="230"/>
      <c r="TIL836" s="230"/>
      <c r="TIM836" s="230"/>
      <c r="TIN836" s="230"/>
      <c r="TIO836" s="230"/>
      <c r="TIP836" s="230"/>
      <c r="TIQ836" s="230"/>
      <c r="TIR836" s="230"/>
      <c r="TIS836" s="230"/>
      <c r="TIT836" s="230"/>
      <c r="TIU836" s="230"/>
      <c r="TIV836" s="230"/>
      <c r="TIW836" s="230"/>
      <c r="TIX836" s="230"/>
      <c r="TIY836" s="230"/>
      <c r="TIZ836" s="230"/>
      <c r="TJA836" s="230"/>
      <c r="TJB836" s="230"/>
      <c r="TJC836" s="230"/>
      <c r="TJD836" s="230"/>
      <c r="TJE836" s="230"/>
      <c r="TJF836" s="230"/>
      <c r="TJG836" s="230"/>
      <c r="TJH836" s="230"/>
      <c r="TJI836" s="230"/>
      <c r="TJJ836" s="230"/>
      <c r="TJK836" s="230"/>
      <c r="TJL836" s="230"/>
      <c r="TJM836" s="230"/>
      <c r="TJN836" s="230"/>
      <c r="TJO836" s="230"/>
      <c r="TJP836" s="230"/>
      <c r="TJQ836" s="230"/>
      <c r="TJR836" s="230"/>
      <c r="TJS836" s="230"/>
      <c r="TJT836" s="230"/>
      <c r="TJU836" s="230"/>
      <c r="TJV836" s="230"/>
      <c r="TJW836" s="230"/>
      <c r="TJX836" s="230"/>
      <c r="TJY836" s="230"/>
      <c r="TJZ836" s="230"/>
      <c r="TKA836" s="230"/>
      <c r="TKB836" s="230"/>
      <c r="TKC836" s="230"/>
      <c r="TKD836" s="230"/>
      <c r="TKE836" s="230"/>
      <c r="TKF836" s="230"/>
      <c r="TKG836" s="230"/>
      <c r="TKH836" s="230"/>
      <c r="TKI836" s="230"/>
      <c r="TKJ836" s="230"/>
      <c r="TKK836" s="230"/>
      <c r="TKL836" s="230"/>
      <c r="TKM836" s="230"/>
      <c r="TKN836" s="230"/>
      <c r="TKO836" s="230"/>
      <c r="TKP836" s="230"/>
      <c r="TKQ836" s="230"/>
      <c r="TKR836" s="230"/>
      <c r="TKS836" s="230"/>
      <c r="TKT836" s="230"/>
      <c r="TKU836" s="230"/>
      <c r="TKV836" s="230"/>
      <c r="TKW836" s="230"/>
      <c r="TKX836" s="230"/>
      <c r="TKY836" s="230"/>
      <c r="TKZ836" s="230"/>
      <c r="TLA836" s="230"/>
      <c r="TLB836" s="230"/>
      <c r="TLC836" s="230"/>
      <c r="TLD836" s="230"/>
      <c r="TLE836" s="230"/>
      <c r="TLF836" s="230"/>
      <c r="TLG836" s="230"/>
      <c r="TLH836" s="230"/>
      <c r="TLI836" s="230"/>
      <c r="TLJ836" s="230"/>
      <c r="TLK836" s="230"/>
      <c r="TLL836" s="230"/>
      <c r="TLM836" s="230"/>
      <c r="TLN836" s="230"/>
      <c r="TLO836" s="230"/>
      <c r="TLP836" s="230"/>
      <c r="TLQ836" s="230"/>
      <c r="TLR836" s="230"/>
      <c r="TLS836" s="230"/>
      <c r="TLT836" s="230"/>
      <c r="TLU836" s="230"/>
      <c r="TLV836" s="230"/>
      <c r="TLW836" s="230"/>
      <c r="TLX836" s="230"/>
      <c r="TLY836" s="230"/>
      <c r="TLZ836" s="230"/>
      <c r="TMA836" s="230"/>
      <c r="TMB836" s="230"/>
      <c r="TMC836" s="230"/>
      <c r="TMD836" s="230"/>
      <c r="TME836" s="230"/>
      <c r="TMF836" s="230"/>
      <c r="TMG836" s="230"/>
      <c r="TMH836" s="230"/>
      <c r="TMI836" s="230"/>
      <c r="TMJ836" s="230"/>
      <c r="TMK836" s="230"/>
      <c r="TML836" s="230"/>
      <c r="TMM836" s="230"/>
      <c r="TMN836" s="230"/>
      <c r="TMO836" s="230"/>
      <c r="TMP836" s="230"/>
      <c r="TMQ836" s="230"/>
      <c r="TMR836" s="230"/>
      <c r="TMS836" s="230"/>
      <c r="TMT836" s="230"/>
      <c r="TMU836" s="230"/>
      <c r="TMV836" s="230"/>
      <c r="TMW836" s="230"/>
      <c r="TMX836" s="230"/>
      <c r="TMY836" s="230"/>
      <c r="TMZ836" s="230"/>
      <c r="TNA836" s="230"/>
      <c r="TNB836" s="230"/>
      <c r="TNC836" s="230"/>
      <c r="TND836" s="230"/>
      <c r="TNE836" s="230"/>
      <c r="TNF836" s="230"/>
      <c r="TNG836" s="230"/>
      <c r="TNH836" s="230"/>
      <c r="TNI836" s="230"/>
      <c r="TNJ836" s="230"/>
      <c r="TNK836" s="230"/>
      <c r="TNL836" s="230"/>
      <c r="TNM836" s="230"/>
      <c r="TNN836" s="230"/>
      <c r="TNO836" s="230"/>
      <c r="TNP836" s="230"/>
      <c r="TNQ836" s="230"/>
      <c r="TNR836" s="230"/>
      <c r="TNS836" s="230"/>
      <c r="TNT836" s="230"/>
      <c r="TNU836" s="230"/>
      <c r="TNV836" s="230"/>
      <c r="TNW836" s="230"/>
      <c r="TNX836" s="230"/>
      <c r="TNY836" s="230"/>
      <c r="TNZ836" s="230"/>
      <c r="TOA836" s="230"/>
      <c r="TOB836" s="230"/>
      <c r="TOC836" s="230"/>
      <c r="TOD836" s="230"/>
      <c r="TOE836" s="230"/>
      <c r="TOF836" s="230"/>
      <c r="TOG836" s="230"/>
      <c r="TOH836" s="230"/>
      <c r="TOI836" s="230"/>
      <c r="TOJ836" s="230"/>
      <c r="TOK836" s="230"/>
      <c r="TOL836" s="230"/>
      <c r="TOM836" s="230"/>
      <c r="TON836" s="230"/>
      <c r="TOO836" s="230"/>
      <c r="TOP836" s="230"/>
      <c r="TOQ836" s="230"/>
      <c r="TOR836" s="230"/>
      <c r="TOS836" s="230"/>
      <c r="TOT836" s="230"/>
      <c r="TOU836" s="230"/>
      <c r="TOV836" s="230"/>
      <c r="TOW836" s="230"/>
      <c r="TOX836" s="230"/>
      <c r="TOY836" s="230"/>
      <c r="TOZ836" s="230"/>
      <c r="TPA836" s="230"/>
      <c r="TPB836" s="230"/>
      <c r="TPC836" s="230"/>
      <c r="TPD836" s="230"/>
      <c r="TPE836" s="230"/>
      <c r="TPF836" s="230"/>
      <c r="TPG836" s="230"/>
      <c r="TPH836" s="230"/>
      <c r="TPI836" s="230"/>
      <c r="TPJ836" s="230"/>
      <c r="TPK836" s="230"/>
      <c r="TPL836" s="230"/>
      <c r="TPM836" s="230"/>
      <c r="TPN836" s="230"/>
      <c r="TPO836" s="230"/>
      <c r="TPP836" s="230"/>
      <c r="TPQ836" s="230"/>
      <c r="TPR836" s="230"/>
      <c r="TPS836" s="230"/>
      <c r="TPT836" s="230"/>
      <c r="TPU836" s="230"/>
      <c r="TPV836" s="230"/>
      <c r="TPW836" s="230"/>
      <c r="TPX836" s="230"/>
      <c r="TPY836" s="230"/>
      <c r="TPZ836" s="230"/>
      <c r="TQA836" s="230"/>
      <c r="TQB836" s="230"/>
      <c r="TQC836" s="230"/>
      <c r="TQD836" s="230"/>
      <c r="TQE836" s="230"/>
      <c r="TQF836" s="230"/>
      <c r="TQG836" s="230"/>
      <c r="TQH836" s="230"/>
      <c r="TQI836" s="230"/>
      <c r="TQJ836" s="230"/>
      <c r="TQK836" s="230"/>
      <c r="TQL836" s="230"/>
      <c r="TQM836" s="230"/>
      <c r="TQN836" s="230"/>
      <c r="TQO836" s="230"/>
      <c r="TQP836" s="230"/>
      <c r="TQQ836" s="230"/>
      <c r="TQR836" s="230"/>
      <c r="TQS836" s="230"/>
      <c r="TQT836" s="230"/>
      <c r="TQU836" s="230"/>
      <c r="TQV836" s="230"/>
      <c r="TQW836" s="230"/>
      <c r="TQX836" s="230"/>
      <c r="TQY836" s="230"/>
      <c r="TQZ836" s="230"/>
      <c r="TRA836" s="230"/>
      <c r="TRB836" s="230"/>
      <c r="TRC836" s="230"/>
      <c r="TRD836" s="230"/>
      <c r="TRE836" s="230"/>
      <c r="TRF836" s="230"/>
      <c r="TRG836" s="230"/>
      <c r="TRH836" s="230"/>
      <c r="TRI836" s="230"/>
      <c r="TRJ836" s="230"/>
      <c r="TRK836" s="230"/>
      <c r="TRL836" s="230"/>
      <c r="TRM836" s="230"/>
      <c r="TRN836" s="230"/>
      <c r="TRO836" s="230"/>
      <c r="TRP836" s="230"/>
      <c r="TRQ836" s="230"/>
      <c r="TRR836" s="230"/>
      <c r="TRS836" s="230"/>
      <c r="TRT836" s="230"/>
      <c r="TRU836" s="230"/>
      <c r="TRV836" s="230"/>
      <c r="TRW836" s="230"/>
      <c r="TRX836" s="230"/>
      <c r="TRY836" s="230"/>
      <c r="TRZ836" s="230"/>
      <c r="TSA836" s="230"/>
      <c r="TSB836" s="230"/>
      <c r="TSC836" s="230"/>
      <c r="TSD836" s="230"/>
      <c r="TSE836" s="230"/>
      <c r="TSF836" s="230"/>
      <c r="TSG836" s="230"/>
      <c r="TSH836" s="230"/>
      <c r="TSI836" s="230"/>
      <c r="TSJ836" s="230"/>
      <c r="TSK836" s="230"/>
      <c r="TSL836" s="230"/>
      <c r="TSM836" s="230"/>
      <c r="TSN836" s="230"/>
      <c r="TSO836" s="230"/>
      <c r="TSP836" s="230"/>
      <c r="TSQ836" s="230"/>
      <c r="TSR836" s="230"/>
      <c r="TSS836" s="230"/>
      <c r="TST836" s="230"/>
      <c r="TSU836" s="230"/>
      <c r="TSV836" s="230"/>
      <c r="TSW836" s="230"/>
      <c r="TSX836" s="230"/>
      <c r="TSY836" s="230"/>
      <c r="TSZ836" s="230"/>
      <c r="TTA836" s="230"/>
      <c r="TTB836" s="230"/>
      <c r="TTC836" s="230"/>
      <c r="TTD836" s="230"/>
      <c r="TTE836" s="230"/>
      <c r="TTF836" s="230"/>
      <c r="TTG836" s="230"/>
      <c r="TTH836" s="230"/>
      <c r="TTI836" s="230"/>
      <c r="TTJ836" s="230"/>
      <c r="TTK836" s="230"/>
      <c r="TTL836" s="230"/>
      <c r="TTM836" s="230"/>
      <c r="TTN836" s="230"/>
      <c r="TTO836" s="230"/>
      <c r="TTP836" s="230"/>
      <c r="TTQ836" s="230"/>
      <c r="TTR836" s="230"/>
      <c r="TTS836" s="230"/>
      <c r="TTT836" s="230"/>
      <c r="TTU836" s="230"/>
      <c r="TTV836" s="230"/>
      <c r="TTW836" s="230"/>
      <c r="TTX836" s="230"/>
      <c r="TTY836" s="230"/>
      <c r="TTZ836" s="230"/>
      <c r="TUA836" s="230"/>
      <c r="TUB836" s="230"/>
      <c r="TUC836" s="230"/>
      <c r="TUD836" s="230"/>
      <c r="TUE836" s="230"/>
      <c r="TUF836" s="230"/>
      <c r="TUG836" s="230"/>
      <c r="TUH836" s="230"/>
      <c r="TUI836" s="230"/>
      <c r="TUJ836" s="230"/>
      <c r="TUK836" s="230"/>
      <c r="TUL836" s="230"/>
      <c r="TUM836" s="230"/>
      <c r="TUN836" s="230"/>
      <c r="TUO836" s="230"/>
      <c r="TUP836" s="230"/>
      <c r="TUQ836" s="230"/>
      <c r="TUR836" s="230"/>
      <c r="TUS836" s="230"/>
      <c r="TUT836" s="230"/>
      <c r="TUU836" s="230"/>
      <c r="TUV836" s="230"/>
      <c r="TUW836" s="230"/>
      <c r="TUX836" s="230"/>
      <c r="TUY836" s="230"/>
      <c r="TUZ836" s="230"/>
      <c r="TVA836" s="230"/>
      <c r="TVB836" s="230"/>
      <c r="TVC836" s="230"/>
      <c r="TVD836" s="230"/>
      <c r="TVE836" s="230"/>
      <c r="TVF836" s="230"/>
      <c r="TVG836" s="230"/>
      <c r="TVH836" s="230"/>
      <c r="TVI836" s="230"/>
      <c r="TVJ836" s="230"/>
      <c r="TVK836" s="230"/>
      <c r="TVL836" s="230"/>
      <c r="TVM836" s="230"/>
      <c r="TVN836" s="230"/>
      <c r="TVO836" s="230"/>
      <c r="TVP836" s="230"/>
      <c r="TVQ836" s="230"/>
      <c r="TVR836" s="230"/>
      <c r="TVS836" s="230"/>
      <c r="TVT836" s="230"/>
      <c r="TVU836" s="230"/>
      <c r="TVV836" s="230"/>
      <c r="TVW836" s="230"/>
      <c r="TVX836" s="230"/>
      <c r="TVY836" s="230"/>
      <c r="TVZ836" s="230"/>
      <c r="TWA836" s="230"/>
      <c r="TWB836" s="230"/>
      <c r="TWC836" s="230"/>
      <c r="TWD836" s="230"/>
      <c r="TWE836" s="230"/>
      <c r="TWF836" s="230"/>
      <c r="TWG836" s="230"/>
      <c r="TWH836" s="230"/>
      <c r="TWI836" s="230"/>
      <c r="TWJ836" s="230"/>
      <c r="TWK836" s="230"/>
      <c r="TWL836" s="230"/>
      <c r="TWM836" s="230"/>
      <c r="TWN836" s="230"/>
      <c r="TWO836" s="230"/>
      <c r="TWP836" s="230"/>
      <c r="TWQ836" s="230"/>
      <c r="TWR836" s="230"/>
      <c r="TWS836" s="230"/>
      <c r="TWT836" s="230"/>
      <c r="TWU836" s="230"/>
      <c r="TWV836" s="230"/>
      <c r="TWW836" s="230"/>
      <c r="TWX836" s="230"/>
      <c r="TWY836" s="230"/>
      <c r="TWZ836" s="230"/>
      <c r="TXA836" s="230"/>
      <c r="TXB836" s="230"/>
      <c r="TXC836" s="230"/>
      <c r="TXD836" s="230"/>
      <c r="TXE836" s="230"/>
      <c r="TXF836" s="230"/>
      <c r="TXG836" s="230"/>
      <c r="TXH836" s="230"/>
      <c r="TXI836" s="230"/>
      <c r="TXJ836" s="230"/>
      <c r="TXK836" s="230"/>
      <c r="TXL836" s="230"/>
      <c r="TXM836" s="230"/>
      <c r="TXN836" s="230"/>
      <c r="TXO836" s="230"/>
      <c r="TXP836" s="230"/>
      <c r="TXQ836" s="230"/>
      <c r="TXR836" s="230"/>
      <c r="TXS836" s="230"/>
      <c r="TXT836" s="230"/>
      <c r="TXU836" s="230"/>
      <c r="TXV836" s="230"/>
      <c r="TXW836" s="230"/>
      <c r="TXX836" s="230"/>
      <c r="TXY836" s="230"/>
      <c r="TXZ836" s="230"/>
      <c r="TYA836" s="230"/>
      <c r="TYB836" s="230"/>
      <c r="TYC836" s="230"/>
      <c r="TYD836" s="230"/>
      <c r="TYE836" s="230"/>
      <c r="TYF836" s="230"/>
      <c r="TYG836" s="230"/>
      <c r="TYH836" s="230"/>
      <c r="TYI836" s="230"/>
      <c r="TYJ836" s="230"/>
      <c r="TYK836" s="230"/>
      <c r="TYL836" s="230"/>
      <c r="TYM836" s="230"/>
      <c r="TYN836" s="230"/>
      <c r="TYO836" s="230"/>
      <c r="TYP836" s="230"/>
      <c r="TYQ836" s="230"/>
      <c r="TYR836" s="230"/>
      <c r="TYS836" s="230"/>
      <c r="TYT836" s="230"/>
      <c r="TYU836" s="230"/>
      <c r="TYV836" s="230"/>
      <c r="TYW836" s="230"/>
      <c r="TYX836" s="230"/>
      <c r="TYY836" s="230"/>
      <c r="TYZ836" s="230"/>
      <c r="TZA836" s="230"/>
      <c r="TZB836" s="230"/>
      <c r="TZC836" s="230"/>
      <c r="TZD836" s="230"/>
      <c r="TZE836" s="230"/>
      <c r="TZF836" s="230"/>
      <c r="TZG836" s="230"/>
      <c r="TZH836" s="230"/>
      <c r="TZI836" s="230"/>
      <c r="TZJ836" s="230"/>
      <c r="TZK836" s="230"/>
      <c r="TZL836" s="230"/>
      <c r="TZM836" s="230"/>
      <c r="TZN836" s="230"/>
      <c r="TZO836" s="230"/>
      <c r="TZP836" s="230"/>
      <c r="TZQ836" s="230"/>
      <c r="TZR836" s="230"/>
      <c r="TZS836" s="230"/>
      <c r="TZT836" s="230"/>
      <c r="TZU836" s="230"/>
      <c r="TZV836" s="230"/>
      <c r="TZW836" s="230"/>
      <c r="TZX836" s="230"/>
      <c r="TZY836" s="230"/>
      <c r="TZZ836" s="230"/>
      <c r="UAA836" s="230"/>
      <c r="UAB836" s="230"/>
      <c r="UAC836" s="230"/>
      <c r="UAD836" s="230"/>
      <c r="UAE836" s="230"/>
      <c r="UAF836" s="230"/>
      <c r="UAG836" s="230"/>
      <c r="UAH836" s="230"/>
      <c r="UAI836" s="230"/>
      <c r="UAJ836" s="230"/>
      <c r="UAK836" s="230"/>
      <c r="UAL836" s="230"/>
      <c r="UAM836" s="230"/>
      <c r="UAN836" s="230"/>
      <c r="UAO836" s="230"/>
      <c r="UAP836" s="230"/>
      <c r="UAQ836" s="230"/>
      <c r="UAR836" s="230"/>
      <c r="UAS836" s="230"/>
      <c r="UAT836" s="230"/>
      <c r="UAU836" s="230"/>
      <c r="UAV836" s="230"/>
      <c r="UAW836" s="230"/>
      <c r="UAX836" s="230"/>
      <c r="UAY836" s="230"/>
      <c r="UAZ836" s="230"/>
      <c r="UBA836" s="230"/>
      <c r="UBB836" s="230"/>
      <c r="UBC836" s="230"/>
      <c r="UBD836" s="230"/>
      <c r="UBE836" s="230"/>
      <c r="UBF836" s="230"/>
      <c r="UBG836" s="230"/>
      <c r="UBH836" s="230"/>
      <c r="UBI836" s="230"/>
      <c r="UBJ836" s="230"/>
      <c r="UBK836" s="230"/>
      <c r="UBL836" s="230"/>
      <c r="UBM836" s="230"/>
      <c r="UBN836" s="230"/>
      <c r="UBO836" s="230"/>
      <c r="UBP836" s="230"/>
      <c r="UBQ836" s="230"/>
      <c r="UBR836" s="230"/>
      <c r="UBS836" s="230"/>
      <c r="UBT836" s="230"/>
      <c r="UBU836" s="230"/>
      <c r="UBV836" s="230"/>
      <c r="UBW836" s="230"/>
      <c r="UBX836" s="230"/>
      <c r="UBY836" s="230"/>
      <c r="UBZ836" s="230"/>
      <c r="UCA836" s="230"/>
      <c r="UCB836" s="230"/>
      <c r="UCC836" s="230"/>
      <c r="UCD836" s="230"/>
      <c r="UCE836" s="230"/>
      <c r="UCF836" s="230"/>
      <c r="UCG836" s="230"/>
      <c r="UCH836" s="230"/>
      <c r="UCI836" s="230"/>
      <c r="UCJ836" s="230"/>
      <c r="UCK836" s="230"/>
      <c r="UCL836" s="230"/>
      <c r="UCM836" s="230"/>
      <c r="UCN836" s="230"/>
      <c r="UCO836" s="230"/>
      <c r="UCP836" s="230"/>
      <c r="UCQ836" s="230"/>
      <c r="UCR836" s="230"/>
      <c r="UCS836" s="230"/>
      <c r="UCT836" s="230"/>
      <c r="UCU836" s="230"/>
      <c r="UCV836" s="230"/>
      <c r="UCW836" s="230"/>
      <c r="UCX836" s="230"/>
      <c r="UCY836" s="230"/>
      <c r="UCZ836" s="230"/>
      <c r="UDA836" s="230"/>
      <c r="UDB836" s="230"/>
      <c r="UDC836" s="230"/>
      <c r="UDD836" s="230"/>
      <c r="UDE836" s="230"/>
      <c r="UDF836" s="230"/>
      <c r="UDG836" s="230"/>
      <c r="UDH836" s="230"/>
      <c r="UDI836" s="230"/>
      <c r="UDJ836" s="230"/>
      <c r="UDK836" s="230"/>
      <c r="UDL836" s="230"/>
      <c r="UDM836" s="230"/>
      <c r="UDN836" s="230"/>
      <c r="UDO836" s="230"/>
      <c r="UDP836" s="230"/>
      <c r="UDQ836" s="230"/>
      <c r="UDR836" s="230"/>
      <c r="UDS836" s="230"/>
      <c r="UDT836" s="230"/>
      <c r="UDU836" s="230"/>
      <c r="UDV836" s="230"/>
      <c r="UDW836" s="230"/>
      <c r="UDX836" s="230"/>
      <c r="UDY836" s="230"/>
      <c r="UDZ836" s="230"/>
      <c r="UEA836" s="230"/>
      <c r="UEB836" s="230"/>
      <c r="UEC836" s="230"/>
      <c r="UED836" s="230"/>
      <c r="UEE836" s="230"/>
      <c r="UEF836" s="230"/>
      <c r="UEG836" s="230"/>
      <c r="UEH836" s="230"/>
      <c r="UEI836" s="230"/>
      <c r="UEJ836" s="230"/>
      <c r="UEK836" s="230"/>
      <c r="UEL836" s="230"/>
      <c r="UEM836" s="230"/>
      <c r="UEN836" s="230"/>
      <c r="UEO836" s="230"/>
      <c r="UEP836" s="230"/>
      <c r="UEQ836" s="230"/>
      <c r="UER836" s="230"/>
      <c r="UES836" s="230"/>
      <c r="UET836" s="230"/>
      <c r="UEU836" s="230"/>
      <c r="UEV836" s="230"/>
      <c r="UEW836" s="230"/>
      <c r="UEX836" s="230"/>
      <c r="UEY836" s="230"/>
      <c r="UEZ836" s="230"/>
      <c r="UFA836" s="230"/>
      <c r="UFB836" s="230"/>
      <c r="UFC836" s="230"/>
      <c r="UFD836" s="230"/>
      <c r="UFE836" s="230"/>
      <c r="UFF836" s="230"/>
      <c r="UFG836" s="230"/>
      <c r="UFH836" s="230"/>
      <c r="UFI836" s="230"/>
      <c r="UFJ836" s="230"/>
      <c r="UFK836" s="230"/>
      <c r="UFL836" s="230"/>
      <c r="UFM836" s="230"/>
      <c r="UFN836" s="230"/>
      <c r="UFO836" s="230"/>
      <c r="UFP836" s="230"/>
      <c r="UFQ836" s="230"/>
      <c r="UFR836" s="230"/>
      <c r="UFS836" s="230"/>
      <c r="UFT836" s="230"/>
      <c r="UFU836" s="230"/>
      <c r="UFV836" s="230"/>
      <c r="UFW836" s="230"/>
      <c r="UFX836" s="230"/>
      <c r="UFY836" s="230"/>
      <c r="UFZ836" s="230"/>
      <c r="UGA836" s="230"/>
      <c r="UGB836" s="230"/>
      <c r="UGC836" s="230"/>
      <c r="UGD836" s="230"/>
      <c r="UGE836" s="230"/>
      <c r="UGF836" s="230"/>
      <c r="UGG836" s="230"/>
      <c r="UGH836" s="230"/>
      <c r="UGI836" s="230"/>
      <c r="UGJ836" s="230"/>
      <c r="UGK836" s="230"/>
      <c r="UGL836" s="230"/>
      <c r="UGM836" s="230"/>
      <c r="UGN836" s="230"/>
      <c r="UGO836" s="230"/>
      <c r="UGP836" s="230"/>
      <c r="UGQ836" s="230"/>
      <c r="UGR836" s="230"/>
      <c r="UGS836" s="230"/>
      <c r="UGT836" s="230"/>
      <c r="UGU836" s="230"/>
      <c r="UGV836" s="230"/>
      <c r="UGW836" s="230"/>
      <c r="UGX836" s="230"/>
      <c r="UGY836" s="230"/>
      <c r="UGZ836" s="230"/>
      <c r="UHA836" s="230"/>
      <c r="UHB836" s="230"/>
      <c r="UHC836" s="230"/>
      <c r="UHD836" s="230"/>
      <c r="UHE836" s="230"/>
      <c r="UHF836" s="230"/>
      <c r="UHG836" s="230"/>
      <c r="UHH836" s="230"/>
      <c r="UHI836" s="230"/>
      <c r="UHJ836" s="230"/>
      <c r="UHK836" s="230"/>
      <c r="UHL836" s="230"/>
      <c r="UHM836" s="230"/>
      <c r="UHN836" s="230"/>
      <c r="UHO836" s="230"/>
      <c r="UHP836" s="230"/>
      <c r="UHQ836" s="230"/>
      <c r="UHR836" s="230"/>
      <c r="UHS836" s="230"/>
      <c r="UHT836" s="230"/>
      <c r="UHU836" s="230"/>
      <c r="UHV836" s="230"/>
      <c r="UHW836" s="230"/>
      <c r="UHX836" s="230"/>
      <c r="UHY836" s="230"/>
      <c r="UHZ836" s="230"/>
      <c r="UIA836" s="230"/>
      <c r="UIB836" s="230"/>
      <c r="UIC836" s="230"/>
      <c r="UID836" s="230"/>
      <c r="UIE836" s="230"/>
      <c r="UIF836" s="230"/>
      <c r="UIG836" s="230"/>
      <c r="UIH836" s="230"/>
      <c r="UII836" s="230"/>
      <c r="UIJ836" s="230"/>
      <c r="UIK836" s="230"/>
      <c r="UIL836" s="230"/>
      <c r="UIM836" s="230"/>
      <c r="UIN836" s="230"/>
      <c r="UIO836" s="230"/>
      <c r="UIP836" s="230"/>
      <c r="UIQ836" s="230"/>
      <c r="UIR836" s="230"/>
      <c r="UIS836" s="230"/>
      <c r="UIT836" s="230"/>
      <c r="UIU836" s="230"/>
      <c r="UIV836" s="230"/>
      <c r="UIW836" s="230"/>
      <c r="UIX836" s="230"/>
      <c r="UIY836" s="230"/>
      <c r="UIZ836" s="230"/>
      <c r="UJA836" s="230"/>
      <c r="UJB836" s="230"/>
      <c r="UJC836" s="230"/>
      <c r="UJD836" s="230"/>
      <c r="UJE836" s="230"/>
      <c r="UJF836" s="230"/>
      <c r="UJG836" s="230"/>
      <c r="UJH836" s="230"/>
      <c r="UJI836" s="230"/>
      <c r="UJJ836" s="230"/>
      <c r="UJK836" s="230"/>
      <c r="UJL836" s="230"/>
      <c r="UJM836" s="230"/>
      <c r="UJN836" s="230"/>
      <c r="UJO836" s="230"/>
      <c r="UJP836" s="230"/>
      <c r="UJQ836" s="230"/>
      <c r="UJR836" s="230"/>
      <c r="UJS836" s="230"/>
      <c r="UJT836" s="230"/>
      <c r="UJU836" s="230"/>
      <c r="UJV836" s="230"/>
      <c r="UJW836" s="230"/>
      <c r="UJX836" s="230"/>
      <c r="UJY836" s="230"/>
      <c r="UJZ836" s="230"/>
      <c r="UKA836" s="230"/>
      <c r="UKB836" s="230"/>
      <c r="UKC836" s="230"/>
      <c r="UKD836" s="230"/>
      <c r="UKE836" s="230"/>
      <c r="UKF836" s="230"/>
      <c r="UKG836" s="230"/>
      <c r="UKH836" s="230"/>
      <c r="UKI836" s="230"/>
      <c r="UKJ836" s="230"/>
      <c r="UKK836" s="230"/>
      <c r="UKL836" s="230"/>
      <c r="UKM836" s="230"/>
      <c r="UKN836" s="230"/>
      <c r="UKO836" s="230"/>
      <c r="UKP836" s="230"/>
      <c r="UKQ836" s="230"/>
      <c r="UKR836" s="230"/>
      <c r="UKS836" s="230"/>
      <c r="UKT836" s="230"/>
      <c r="UKU836" s="230"/>
      <c r="UKV836" s="230"/>
      <c r="UKW836" s="230"/>
      <c r="UKX836" s="230"/>
      <c r="UKY836" s="230"/>
      <c r="UKZ836" s="230"/>
      <c r="ULA836" s="230"/>
      <c r="ULB836" s="230"/>
      <c r="ULC836" s="230"/>
      <c r="ULD836" s="230"/>
      <c r="ULE836" s="230"/>
      <c r="ULF836" s="230"/>
      <c r="ULG836" s="230"/>
      <c r="ULH836" s="230"/>
      <c r="ULI836" s="230"/>
      <c r="ULJ836" s="230"/>
      <c r="ULK836" s="230"/>
      <c r="ULL836" s="230"/>
      <c r="ULM836" s="230"/>
      <c r="ULN836" s="230"/>
      <c r="ULO836" s="230"/>
      <c r="ULP836" s="230"/>
      <c r="ULQ836" s="230"/>
      <c r="ULR836" s="230"/>
      <c r="ULS836" s="230"/>
      <c r="ULT836" s="230"/>
      <c r="ULU836" s="230"/>
      <c r="ULV836" s="230"/>
      <c r="ULW836" s="230"/>
      <c r="ULX836" s="230"/>
      <c r="ULY836" s="230"/>
      <c r="ULZ836" s="230"/>
      <c r="UMA836" s="230"/>
      <c r="UMB836" s="230"/>
      <c r="UMC836" s="230"/>
      <c r="UMD836" s="230"/>
      <c r="UME836" s="230"/>
      <c r="UMF836" s="230"/>
      <c r="UMG836" s="230"/>
      <c r="UMH836" s="230"/>
      <c r="UMI836" s="230"/>
      <c r="UMJ836" s="230"/>
      <c r="UMK836" s="230"/>
      <c r="UML836" s="230"/>
      <c r="UMM836" s="230"/>
      <c r="UMN836" s="230"/>
      <c r="UMO836" s="230"/>
      <c r="UMP836" s="230"/>
      <c r="UMQ836" s="230"/>
      <c r="UMR836" s="230"/>
      <c r="UMS836" s="230"/>
      <c r="UMT836" s="230"/>
      <c r="UMU836" s="230"/>
      <c r="UMV836" s="230"/>
      <c r="UMW836" s="230"/>
      <c r="UMX836" s="230"/>
      <c r="UMY836" s="230"/>
      <c r="UMZ836" s="230"/>
      <c r="UNA836" s="230"/>
      <c r="UNB836" s="230"/>
      <c r="UNC836" s="230"/>
      <c r="UND836" s="230"/>
      <c r="UNE836" s="230"/>
      <c r="UNF836" s="230"/>
      <c r="UNG836" s="230"/>
      <c r="UNH836" s="230"/>
      <c r="UNI836" s="230"/>
      <c r="UNJ836" s="230"/>
      <c r="UNK836" s="230"/>
      <c r="UNL836" s="230"/>
      <c r="UNM836" s="230"/>
      <c r="UNN836" s="230"/>
      <c r="UNO836" s="230"/>
      <c r="UNP836" s="230"/>
      <c r="UNQ836" s="230"/>
      <c r="UNR836" s="230"/>
      <c r="UNS836" s="230"/>
      <c r="UNT836" s="230"/>
      <c r="UNU836" s="230"/>
      <c r="UNV836" s="230"/>
      <c r="UNW836" s="230"/>
      <c r="UNX836" s="230"/>
      <c r="UNY836" s="230"/>
      <c r="UNZ836" s="230"/>
      <c r="UOA836" s="230"/>
      <c r="UOB836" s="230"/>
      <c r="UOC836" s="230"/>
      <c r="UOD836" s="230"/>
      <c r="UOE836" s="230"/>
      <c r="UOF836" s="230"/>
      <c r="UOG836" s="230"/>
      <c r="UOH836" s="230"/>
      <c r="UOI836" s="230"/>
      <c r="UOJ836" s="230"/>
      <c r="UOK836" s="230"/>
      <c r="UOL836" s="230"/>
      <c r="UOM836" s="230"/>
      <c r="UON836" s="230"/>
      <c r="UOO836" s="230"/>
      <c r="UOP836" s="230"/>
      <c r="UOQ836" s="230"/>
      <c r="UOR836" s="230"/>
      <c r="UOS836" s="230"/>
      <c r="UOT836" s="230"/>
      <c r="UOU836" s="230"/>
      <c r="UOV836" s="230"/>
      <c r="UOW836" s="230"/>
      <c r="UOX836" s="230"/>
      <c r="UOY836" s="230"/>
      <c r="UOZ836" s="230"/>
      <c r="UPA836" s="230"/>
      <c r="UPB836" s="230"/>
      <c r="UPC836" s="230"/>
      <c r="UPD836" s="230"/>
      <c r="UPE836" s="230"/>
      <c r="UPF836" s="230"/>
      <c r="UPG836" s="230"/>
      <c r="UPH836" s="230"/>
      <c r="UPI836" s="230"/>
      <c r="UPJ836" s="230"/>
      <c r="UPK836" s="230"/>
      <c r="UPL836" s="230"/>
      <c r="UPM836" s="230"/>
      <c r="UPN836" s="230"/>
      <c r="UPO836" s="230"/>
      <c r="UPP836" s="230"/>
      <c r="UPQ836" s="230"/>
      <c r="UPR836" s="230"/>
      <c r="UPS836" s="230"/>
      <c r="UPT836" s="230"/>
      <c r="UPU836" s="230"/>
      <c r="UPV836" s="230"/>
      <c r="UPW836" s="230"/>
      <c r="UPX836" s="230"/>
      <c r="UPY836" s="230"/>
      <c r="UPZ836" s="230"/>
      <c r="UQA836" s="230"/>
      <c r="UQB836" s="230"/>
      <c r="UQC836" s="230"/>
      <c r="UQD836" s="230"/>
      <c r="UQE836" s="230"/>
      <c r="UQF836" s="230"/>
      <c r="UQG836" s="230"/>
      <c r="UQH836" s="230"/>
      <c r="UQI836" s="230"/>
      <c r="UQJ836" s="230"/>
      <c r="UQK836" s="230"/>
      <c r="UQL836" s="230"/>
      <c r="UQM836" s="230"/>
      <c r="UQN836" s="230"/>
      <c r="UQO836" s="230"/>
      <c r="UQP836" s="230"/>
      <c r="UQQ836" s="230"/>
      <c r="UQR836" s="230"/>
      <c r="UQS836" s="230"/>
      <c r="UQT836" s="230"/>
      <c r="UQU836" s="230"/>
      <c r="UQV836" s="230"/>
      <c r="UQW836" s="230"/>
      <c r="UQX836" s="230"/>
      <c r="UQY836" s="230"/>
      <c r="UQZ836" s="230"/>
      <c r="URA836" s="230"/>
      <c r="URB836" s="230"/>
      <c r="URC836" s="230"/>
      <c r="URD836" s="230"/>
      <c r="URE836" s="230"/>
      <c r="URF836" s="230"/>
      <c r="URG836" s="230"/>
      <c r="URH836" s="230"/>
      <c r="URI836" s="230"/>
      <c r="URJ836" s="230"/>
      <c r="URK836" s="230"/>
      <c r="URL836" s="230"/>
      <c r="URM836" s="230"/>
      <c r="URN836" s="230"/>
      <c r="URO836" s="230"/>
      <c r="URP836" s="230"/>
      <c r="URQ836" s="230"/>
      <c r="URR836" s="230"/>
      <c r="URS836" s="230"/>
      <c r="URT836" s="230"/>
      <c r="URU836" s="230"/>
      <c r="URV836" s="230"/>
      <c r="URW836" s="230"/>
      <c r="URX836" s="230"/>
      <c r="URY836" s="230"/>
      <c r="URZ836" s="230"/>
      <c r="USA836" s="230"/>
      <c r="USB836" s="230"/>
      <c r="USC836" s="230"/>
      <c r="USD836" s="230"/>
      <c r="USE836" s="230"/>
      <c r="USF836" s="230"/>
      <c r="USG836" s="230"/>
      <c r="USH836" s="230"/>
      <c r="USI836" s="230"/>
      <c r="USJ836" s="230"/>
      <c r="USK836" s="230"/>
      <c r="USL836" s="230"/>
      <c r="USM836" s="230"/>
      <c r="USN836" s="230"/>
      <c r="USO836" s="230"/>
      <c r="USP836" s="230"/>
      <c r="USQ836" s="230"/>
      <c r="USR836" s="230"/>
      <c r="USS836" s="230"/>
      <c r="UST836" s="230"/>
      <c r="USU836" s="230"/>
      <c r="USV836" s="230"/>
      <c r="USW836" s="230"/>
      <c r="USX836" s="230"/>
      <c r="USY836" s="230"/>
      <c r="USZ836" s="230"/>
      <c r="UTA836" s="230"/>
      <c r="UTB836" s="230"/>
      <c r="UTC836" s="230"/>
      <c r="UTD836" s="230"/>
      <c r="UTE836" s="230"/>
      <c r="UTF836" s="230"/>
      <c r="UTG836" s="230"/>
      <c r="UTH836" s="230"/>
      <c r="UTI836" s="230"/>
      <c r="UTJ836" s="230"/>
      <c r="UTK836" s="230"/>
      <c r="UTL836" s="230"/>
      <c r="UTM836" s="230"/>
      <c r="UTN836" s="230"/>
      <c r="UTO836" s="230"/>
      <c r="UTP836" s="230"/>
      <c r="UTQ836" s="230"/>
      <c r="UTR836" s="230"/>
      <c r="UTS836" s="230"/>
      <c r="UTT836" s="230"/>
      <c r="UTU836" s="230"/>
      <c r="UTV836" s="230"/>
      <c r="UTW836" s="230"/>
      <c r="UTX836" s="230"/>
      <c r="UTY836" s="230"/>
      <c r="UTZ836" s="230"/>
      <c r="UUA836" s="230"/>
      <c r="UUB836" s="230"/>
      <c r="UUC836" s="230"/>
      <c r="UUD836" s="230"/>
      <c r="UUE836" s="230"/>
      <c r="UUF836" s="230"/>
      <c r="UUG836" s="230"/>
      <c r="UUH836" s="230"/>
      <c r="UUI836" s="230"/>
      <c r="UUJ836" s="230"/>
      <c r="UUK836" s="230"/>
      <c r="UUL836" s="230"/>
      <c r="UUM836" s="230"/>
      <c r="UUN836" s="230"/>
      <c r="UUO836" s="230"/>
      <c r="UUP836" s="230"/>
      <c r="UUQ836" s="230"/>
      <c r="UUR836" s="230"/>
      <c r="UUS836" s="230"/>
      <c r="UUT836" s="230"/>
      <c r="UUU836" s="230"/>
      <c r="UUV836" s="230"/>
      <c r="UUW836" s="230"/>
      <c r="UUX836" s="230"/>
      <c r="UUY836" s="230"/>
      <c r="UUZ836" s="230"/>
      <c r="UVA836" s="230"/>
      <c r="UVB836" s="230"/>
      <c r="UVC836" s="230"/>
      <c r="UVD836" s="230"/>
      <c r="UVE836" s="230"/>
      <c r="UVF836" s="230"/>
      <c r="UVG836" s="230"/>
      <c r="UVH836" s="230"/>
      <c r="UVI836" s="230"/>
      <c r="UVJ836" s="230"/>
      <c r="UVK836" s="230"/>
      <c r="UVL836" s="230"/>
      <c r="UVM836" s="230"/>
      <c r="UVN836" s="230"/>
      <c r="UVO836" s="230"/>
      <c r="UVP836" s="230"/>
      <c r="UVQ836" s="230"/>
      <c r="UVR836" s="230"/>
      <c r="UVS836" s="230"/>
      <c r="UVT836" s="230"/>
      <c r="UVU836" s="230"/>
      <c r="UVV836" s="230"/>
      <c r="UVW836" s="230"/>
      <c r="UVX836" s="230"/>
      <c r="UVY836" s="230"/>
      <c r="UVZ836" s="230"/>
      <c r="UWA836" s="230"/>
      <c r="UWB836" s="230"/>
      <c r="UWC836" s="230"/>
      <c r="UWD836" s="230"/>
      <c r="UWE836" s="230"/>
      <c r="UWF836" s="230"/>
      <c r="UWG836" s="230"/>
      <c r="UWH836" s="230"/>
      <c r="UWI836" s="230"/>
      <c r="UWJ836" s="230"/>
      <c r="UWK836" s="230"/>
      <c r="UWL836" s="230"/>
      <c r="UWM836" s="230"/>
      <c r="UWN836" s="230"/>
      <c r="UWO836" s="230"/>
      <c r="UWP836" s="230"/>
      <c r="UWQ836" s="230"/>
      <c r="UWR836" s="230"/>
      <c r="UWS836" s="230"/>
      <c r="UWT836" s="230"/>
      <c r="UWU836" s="230"/>
      <c r="UWV836" s="230"/>
      <c r="UWW836" s="230"/>
      <c r="UWX836" s="230"/>
      <c r="UWY836" s="230"/>
      <c r="UWZ836" s="230"/>
      <c r="UXA836" s="230"/>
      <c r="UXB836" s="230"/>
      <c r="UXC836" s="230"/>
      <c r="UXD836" s="230"/>
      <c r="UXE836" s="230"/>
      <c r="UXF836" s="230"/>
      <c r="UXG836" s="230"/>
      <c r="UXH836" s="230"/>
      <c r="UXI836" s="230"/>
      <c r="UXJ836" s="230"/>
      <c r="UXK836" s="230"/>
      <c r="UXL836" s="230"/>
      <c r="UXM836" s="230"/>
      <c r="UXN836" s="230"/>
      <c r="UXO836" s="230"/>
      <c r="UXP836" s="230"/>
      <c r="UXQ836" s="230"/>
      <c r="UXR836" s="230"/>
      <c r="UXS836" s="230"/>
      <c r="UXT836" s="230"/>
      <c r="UXU836" s="230"/>
      <c r="UXV836" s="230"/>
      <c r="UXW836" s="230"/>
      <c r="UXX836" s="230"/>
      <c r="UXY836" s="230"/>
      <c r="UXZ836" s="230"/>
      <c r="UYA836" s="230"/>
      <c r="UYB836" s="230"/>
      <c r="UYC836" s="230"/>
      <c r="UYD836" s="230"/>
      <c r="UYE836" s="230"/>
      <c r="UYF836" s="230"/>
      <c r="UYG836" s="230"/>
      <c r="UYH836" s="230"/>
      <c r="UYI836" s="230"/>
      <c r="UYJ836" s="230"/>
      <c r="UYK836" s="230"/>
      <c r="UYL836" s="230"/>
      <c r="UYM836" s="230"/>
      <c r="UYN836" s="230"/>
      <c r="UYO836" s="230"/>
      <c r="UYP836" s="230"/>
      <c r="UYQ836" s="230"/>
      <c r="UYR836" s="230"/>
      <c r="UYS836" s="230"/>
      <c r="UYT836" s="230"/>
      <c r="UYU836" s="230"/>
      <c r="UYV836" s="230"/>
      <c r="UYW836" s="230"/>
      <c r="UYX836" s="230"/>
      <c r="UYY836" s="230"/>
      <c r="UYZ836" s="230"/>
      <c r="UZA836" s="230"/>
      <c r="UZB836" s="230"/>
      <c r="UZC836" s="230"/>
      <c r="UZD836" s="230"/>
      <c r="UZE836" s="230"/>
      <c r="UZF836" s="230"/>
      <c r="UZG836" s="230"/>
      <c r="UZH836" s="230"/>
      <c r="UZI836" s="230"/>
      <c r="UZJ836" s="230"/>
      <c r="UZK836" s="230"/>
      <c r="UZL836" s="230"/>
      <c r="UZM836" s="230"/>
      <c r="UZN836" s="230"/>
      <c r="UZO836" s="230"/>
      <c r="UZP836" s="230"/>
      <c r="UZQ836" s="230"/>
      <c r="UZR836" s="230"/>
      <c r="UZS836" s="230"/>
      <c r="UZT836" s="230"/>
      <c r="UZU836" s="230"/>
      <c r="UZV836" s="230"/>
      <c r="UZW836" s="230"/>
      <c r="UZX836" s="230"/>
      <c r="UZY836" s="230"/>
      <c r="UZZ836" s="230"/>
      <c r="VAA836" s="230"/>
      <c r="VAB836" s="230"/>
      <c r="VAC836" s="230"/>
      <c r="VAD836" s="230"/>
      <c r="VAE836" s="230"/>
      <c r="VAF836" s="230"/>
      <c r="VAG836" s="230"/>
      <c r="VAH836" s="230"/>
      <c r="VAI836" s="230"/>
      <c r="VAJ836" s="230"/>
      <c r="VAK836" s="230"/>
      <c r="VAL836" s="230"/>
      <c r="VAM836" s="230"/>
      <c r="VAN836" s="230"/>
      <c r="VAO836" s="230"/>
      <c r="VAP836" s="230"/>
      <c r="VAQ836" s="230"/>
      <c r="VAR836" s="230"/>
      <c r="VAS836" s="230"/>
      <c r="VAT836" s="230"/>
      <c r="VAU836" s="230"/>
      <c r="VAV836" s="230"/>
      <c r="VAW836" s="230"/>
      <c r="VAX836" s="230"/>
      <c r="VAY836" s="230"/>
      <c r="VAZ836" s="230"/>
      <c r="VBA836" s="230"/>
      <c r="VBB836" s="230"/>
      <c r="VBC836" s="230"/>
      <c r="VBD836" s="230"/>
      <c r="VBE836" s="230"/>
      <c r="VBF836" s="230"/>
      <c r="VBG836" s="230"/>
      <c r="VBH836" s="230"/>
      <c r="VBI836" s="230"/>
      <c r="VBJ836" s="230"/>
      <c r="VBK836" s="230"/>
      <c r="VBL836" s="230"/>
      <c r="VBM836" s="230"/>
      <c r="VBN836" s="230"/>
      <c r="VBO836" s="230"/>
      <c r="VBP836" s="230"/>
      <c r="VBQ836" s="230"/>
      <c r="VBR836" s="230"/>
      <c r="VBS836" s="230"/>
      <c r="VBT836" s="230"/>
      <c r="VBU836" s="230"/>
      <c r="VBV836" s="230"/>
      <c r="VBW836" s="230"/>
      <c r="VBX836" s="230"/>
      <c r="VBY836" s="230"/>
      <c r="VBZ836" s="230"/>
      <c r="VCA836" s="230"/>
      <c r="VCB836" s="230"/>
      <c r="VCC836" s="230"/>
      <c r="VCD836" s="230"/>
      <c r="VCE836" s="230"/>
      <c r="VCF836" s="230"/>
      <c r="VCG836" s="230"/>
      <c r="VCH836" s="230"/>
      <c r="VCI836" s="230"/>
      <c r="VCJ836" s="230"/>
      <c r="VCK836" s="230"/>
      <c r="VCL836" s="230"/>
      <c r="VCM836" s="230"/>
      <c r="VCN836" s="230"/>
      <c r="VCO836" s="230"/>
      <c r="VCP836" s="230"/>
      <c r="VCQ836" s="230"/>
      <c r="VCR836" s="230"/>
      <c r="VCS836" s="230"/>
      <c r="VCT836" s="230"/>
      <c r="VCU836" s="230"/>
      <c r="VCV836" s="230"/>
      <c r="VCW836" s="230"/>
      <c r="VCX836" s="230"/>
      <c r="VCY836" s="230"/>
      <c r="VCZ836" s="230"/>
      <c r="VDA836" s="230"/>
      <c r="VDB836" s="230"/>
      <c r="VDC836" s="230"/>
      <c r="VDD836" s="230"/>
      <c r="VDE836" s="230"/>
      <c r="VDF836" s="230"/>
      <c r="VDG836" s="230"/>
      <c r="VDH836" s="230"/>
      <c r="VDI836" s="230"/>
      <c r="VDJ836" s="230"/>
      <c r="VDK836" s="230"/>
      <c r="VDL836" s="230"/>
      <c r="VDM836" s="230"/>
      <c r="VDN836" s="230"/>
      <c r="VDO836" s="230"/>
      <c r="VDP836" s="230"/>
      <c r="VDQ836" s="230"/>
      <c r="VDR836" s="230"/>
      <c r="VDS836" s="230"/>
      <c r="VDT836" s="230"/>
      <c r="VDU836" s="230"/>
      <c r="VDV836" s="230"/>
      <c r="VDW836" s="230"/>
      <c r="VDX836" s="230"/>
      <c r="VDY836" s="230"/>
      <c r="VDZ836" s="230"/>
      <c r="VEA836" s="230"/>
      <c r="VEB836" s="230"/>
      <c r="VEC836" s="230"/>
      <c r="VED836" s="230"/>
      <c r="VEE836" s="230"/>
      <c r="VEF836" s="230"/>
      <c r="VEG836" s="230"/>
      <c r="VEH836" s="230"/>
      <c r="VEI836" s="230"/>
      <c r="VEJ836" s="230"/>
      <c r="VEK836" s="230"/>
      <c r="VEL836" s="230"/>
      <c r="VEM836" s="230"/>
      <c r="VEN836" s="230"/>
      <c r="VEO836" s="230"/>
      <c r="VEP836" s="230"/>
      <c r="VEQ836" s="230"/>
      <c r="VER836" s="230"/>
      <c r="VES836" s="230"/>
      <c r="VET836" s="230"/>
      <c r="VEU836" s="230"/>
      <c r="VEV836" s="230"/>
      <c r="VEW836" s="230"/>
      <c r="VEX836" s="230"/>
      <c r="VEY836" s="230"/>
      <c r="VEZ836" s="230"/>
      <c r="VFA836" s="230"/>
      <c r="VFB836" s="230"/>
      <c r="VFC836" s="230"/>
      <c r="VFD836" s="230"/>
      <c r="VFE836" s="230"/>
      <c r="VFF836" s="230"/>
      <c r="VFG836" s="230"/>
      <c r="VFH836" s="230"/>
      <c r="VFI836" s="230"/>
      <c r="VFJ836" s="230"/>
      <c r="VFK836" s="230"/>
      <c r="VFL836" s="230"/>
      <c r="VFM836" s="230"/>
      <c r="VFN836" s="230"/>
      <c r="VFO836" s="230"/>
      <c r="VFP836" s="230"/>
      <c r="VFQ836" s="230"/>
      <c r="VFR836" s="230"/>
      <c r="VFS836" s="230"/>
      <c r="VFT836" s="230"/>
      <c r="VFU836" s="230"/>
      <c r="VFV836" s="230"/>
      <c r="VFW836" s="230"/>
      <c r="VFX836" s="230"/>
      <c r="VFY836" s="230"/>
      <c r="VFZ836" s="230"/>
      <c r="VGA836" s="230"/>
      <c r="VGB836" s="230"/>
      <c r="VGC836" s="230"/>
      <c r="VGD836" s="230"/>
      <c r="VGE836" s="230"/>
      <c r="VGF836" s="230"/>
      <c r="VGG836" s="230"/>
      <c r="VGH836" s="230"/>
      <c r="VGI836" s="230"/>
      <c r="VGJ836" s="230"/>
      <c r="VGK836" s="230"/>
      <c r="VGL836" s="230"/>
      <c r="VGM836" s="230"/>
      <c r="VGN836" s="230"/>
      <c r="VGO836" s="230"/>
      <c r="VGP836" s="230"/>
      <c r="VGQ836" s="230"/>
      <c r="VGR836" s="230"/>
      <c r="VGS836" s="230"/>
      <c r="VGT836" s="230"/>
      <c r="VGU836" s="230"/>
      <c r="VGV836" s="230"/>
      <c r="VGW836" s="230"/>
      <c r="VGX836" s="230"/>
      <c r="VGY836" s="230"/>
      <c r="VGZ836" s="230"/>
      <c r="VHA836" s="230"/>
      <c r="VHB836" s="230"/>
      <c r="VHC836" s="230"/>
      <c r="VHD836" s="230"/>
      <c r="VHE836" s="230"/>
      <c r="VHF836" s="230"/>
      <c r="VHG836" s="230"/>
      <c r="VHH836" s="230"/>
      <c r="VHI836" s="230"/>
      <c r="VHJ836" s="230"/>
      <c r="VHK836" s="230"/>
      <c r="VHL836" s="230"/>
      <c r="VHM836" s="230"/>
      <c r="VHN836" s="230"/>
      <c r="VHO836" s="230"/>
      <c r="VHP836" s="230"/>
      <c r="VHQ836" s="230"/>
      <c r="VHR836" s="230"/>
      <c r="VHS836" s="230"/>
      <c r="VHT836" s="230"/>
      <c r="VHU836" s="230"/>
      <c r="VHV836" s="230"/>
      <c r="VHW836" s="230"/>
      <c r="VHX836" s="230"/>
      <c r="VHY836" s="230"/>
      <c r="VHZ836" s="230"/>
      <c r="VIA836" s="230"/>
      <c r="VIB836" s="230"/>
      <c r="VIC836" s="230"/>
      <c r="VID836" s="230"/>
      <c r="VIE836" s="230"/>
      <c r="VIF836" s="230"/>
      <c r="VIG836" s="230"/>
      <c r="VIH836" s="230"/>
      <c r="VII836" s="230"/>
      <c r="VIJ836" s="230"/>
      <c r="VIK836" s="230"/>
      <c r="VIL836" s="230"/>
      <c r="VIM836" s="230"/>
      <c r="VIN836" s="230"/>
      <c r="VIO836" s="230"/>
      <c r="VIP836" s="230"/>
      <c r="VIQ836" s="230"/>
      <c r="VIR836" s="230"/>
      <c r="VIS836" s="230"/>
      <c r="VIT836" s="230"/>
      <c r="VIU836" s="230"/>
      <c r="VIV836" s="230"/>
      <c r="VIW836" s="230"/>
      <c r="VIX836" s="230"/>
      <c r="VIY836" s="230"/>
      <c r="VIZ836" s="230"/>
      <c r="VJA836" s="230"/>
      <c r="VJB836" s="230"/>
      <c r="VJC836" s="230"/>
      <c r="VJD836" s="230"/>
      <c r="VJE836" s="230"/>
      <c r="VJF836" s="230"/>
      <c r="VJG836" s="230"/>
      <c r="VJH836" s="230"/>
      <c r="VJI836" s="230"/>
      <c r="VJJ836" s="230"/>
      <c r="VJK836" s="230"/>
      <c r="VJL836" s="230"/>
      <c r="VJM836" s="230"/>
      <c r="VJN836" s="230"/>
      <c r="VJO836" s="230"/>
      <c r="VJP836" s="230"/>
      <c r="VJQ836" s="230"/>
      <c r="VJR836" s="230"/>
      <c r="VJS836" s="230"/>
      <c r="VJT836" s="230"/>
      <c r="VJU836" s="230"/>
      <c r="VJV836" s="230"/>
      <c r="VJW836" s="230"/>
      <c r="VJX836" s="230"/>
      <c r="VJY836" s="230"/>
      <c r="VJZ836" s="230"/>
      <c r="VKA836" s="230"/>
      <c r="VKB836" s="230"/>
      <c r="VKC836" s="230"/>
      <c r="VKD836" s="230"/>
      <c r="VKE836" s="230"/>
      <c r="VKF836" s="230"/>
      <c r="VKG836" s="230"/>
      <c r="VKH836" s="230"/>
      <c r="VKI836" s="230"/>
      <c r="VKJ836" s="230"/>
      <c r="VKK836" s="230"/>
      <c r="VKL836" s="230"/>
      <c r="VKM836" s="230"/>
      <c r="VKN836" s="230"/>
      <c r="VKO836" s="230"/>
      <c r="VKP836" s="230"/>
      <c r="VKQ836" s="230"/>
      <c r="VKR836" s="230"/>
      <c r="VKS836" s="230"/>
      <c r="VKT836" s="230"/>
      <c r="VKU836" s="230"/>
      <c r="VKV836" s="230"/>
      <c r="VKW836" s="230"/>
      <c r="VKX836" s="230"/>
      <c r="VKY836" s="230"/>
      <c r="VKZ836" s="230"/>
      <c r="VLA836" s="230"/>
      <c r="VLB836" s="230"/>
      <c r="VLC836" s="230"/>
      <c r="VLD836" s="230"/>
      <c r="VLE836" s="230"/>
      <c r="VLF836" s="230"/>
      <c r="VLG836" s="230"/>
      <c r="VLH836" s="230"/>
      <c r="VLI836" s="230"/>
      <c r="VLJ836" s="230"/>
      <c r="VLK836" s="230"/>
      <c r="VLL836" s="230"/>
      <c r="VLM836" s="230"/>
      <c r="VLN836" s="230"/>
      <c r="VLO836" s="230"/>
      <c r="VLP836" s="230"/>
      <c r="VLQ836" s="230"/>
      <c r="VLR836" s="230"/>
      <c r="VLS836" s="230"/>
      <c r="VLT836" s="230"/>
      <c r="VLU836" s="230"/>
      <c r="VLV836" s="230"/>
      <c r="VLW836" s="230"/>
      <c r="VLX836" s="230"/>
      <c r="VLY836" s="230"/>
      <c r="VLZ836" s="230"/>
      <c r="VMA836" s="230"/>
      <c r="VMB836" s="230"/>
      <c r="VMC836" s="230"/>
      <c r="VMD836" s="230"/>
      <c r="VME836" s="230"/>
      <c r="VMF836" s="230"/>
      <c r="VMG836" s="230"/>
      <c r="VMH836" s="230"/>
      <c r="VMI836" s="230"/>
      <c r="VMJ836" s="230"/>
      <c r="VMK836" s="230"/>
      <c r="VML836" s="230"/>
      <c r="VMM836" s="230"/>
      <c r="VMN836" s="230"/>
      <c r="VMO836" s="230"/>
      <c r="VMP836" s="230"/>
      <c r="VMQ836" s="230"/>
      <c r="VMR836" s="230"/>
      <c r="VMS836" s="230"/>
      <c r="VMT836" s="230"/>
      <c r="VMU836" s="230"/>
      <c r="VMV836" s="230"/>
      <c r="VMW836" s="230"/>
      <c r="VMX836" s="230"/>
      <c r="VMY836" s="230"/>
      <c r="VMZ836" s="230"/>
      <c r="VNA836" s="230"/>
      <c r="VNB836" s="230"/>
      <c r="VNC836" s="230"/>
      <c r="VND836" s="230"/>
      <c r="VNE836" s="230"/>
      <c r="VNF836" s="230"/>
      <c r="VNG836" s="230"/>
      <c r="VNH836" s="230"/>
      <c r="VNI836" s="230"/>
      <c r="VNJ836" s="230"/>
      <c r="VNK836" s="230"/>
      <c r="VNL836" s="230"/>
      <c r="VNM836" s="230"/>
      <c r="VNN836" s="230"/>
      <c r="VNO836" s="230"/>
      <c r="VNP836" s="230"/>
      <c r="VNQ836" s="230"/>
      <c r="VNR836" s="230"/>
      <c r="VNS836" s="230"/>
      <c r="VNT836" s="230"/>
      <c r="VNU836" s="230"/>
      <c r="VNV836" s="230"/>
      <c r="VNW836" s="230"/>
      <c r="VNX836" s="230"/>
      <c r="VNY836" s="230"/>
      <c r="VNZ836" s="230"/>
      <c r="VOA836" s="230"/>
      <c r="VOB836" s="230"/>
      <c r="VOC836" s="230"/>
      <c r="VOD836" s="230"/>
      <c r="VOE836" s="230"/>
      <c r="VOF836" s="230"/>
      <c r="VOG836" s="230"/>
      <c r="VOH836" s="230"/>
      <c r="VOI836" s="230"/>
      <c r="VOJ836" s="230"/>
      <c r="VOK836" s="230"/>
      <c r="VOL836" s="230"/>
      <c r="VOM836" s="230"/>
      <c r="VON836" s="230"/>
      <c r="VOO836" s="230"/>
      <c r="VOP836" s="230"/>
      <c r="VOQ836" s="230"/>
      <c r="VOR836" s="230"/>
      <c r="VOS836" s="230"/>
      <c r="VOT836" s="230"/>
      <c r="VOU836" s="230"/>
      <c r="VOV836" s="230"/>
      <c r="VOW836" s="230"/>
      <c r="VOX836" s="230"/>
      <c r="VOY836" s="230"/>
      <c r="VOZ836" s="230"/>
      <c r="VPA836" s="230"/>
      <c r="VPB836" s="230"/>
      <c r="VPC836" s="230"/>
      <c r="VPD836" s="230"/>
      <c r="VPE836" s="230"/>
      <c r="VPF836" s="230"/>
      <c r="VPG836" s="230"/>
      <c r="VPH836" s="230"/>
      <c r="VPI836" s="230"/>
      <c r="VPJ836" s="230"/>
      <c r="VPK836" s="230"/>
      <c r="VPL836" s="230"/>
      <c r="VPM836" s="230"/>
      <c r="VPN836" s="230"/>
      <c r="VPO836" s="230"/>
      <c r="VPP836" s="230"/>
      <c r="VPQ836" s="230"/>
      <c r="VPR836" s="230"/>
      <c r="VPS836" s="230"/>
      <c r="VPT836" s="230"/>
      <c r="VPU836" s="230"/>
      <c r="VPV836" s="230"/>
      <c r="VPW836" s="230"/>
      <c r="VPX836" s="230"/>
      <c r="VPY836" s="230"/>
      <c r="VPZ836" s="230"/>
      <c r="VQA836" s="230"/>
      <c r="VQB836" s="230"/>
      <c r="VQC836" s="230"/>
      <c r="VQD836" s="230"/>
      <c r="VQE836" s="230"/>
      <c r="VQF836" s="230"/>
      <c r="VQG836" s="230"/>
      <c r="VQH836" s="230"/>
      <c r="VQI836" s="230"/>
      <c r="VQJ836" s="230"/>
      <c r="VQK836" s="230"/>
      <c r="VQL836" s="230"/>
      <c r="VQM836" s="230"/>
      <c r="VQN836" s="230"/>
      <c r="VQO836" s="230"/>
      <c r="VQP836" s="230"/>
      <c r="VQQ836" s="230"/>
      <c r="VQR836" s="230"/>
      <c r="VQS836" s="230"/>
      <c r="VQT836" s="230"/>
      <c r="VQU836" s="230"/>
      <c r="VQV836" s="230"/>
      <c r="VQW836" s="230"/>
      <c r="VQX836" s="230"/>
      <c r="VQY836" s="230"/>
      <c r="VQZ836" s="230"/>
      <c r="VRA836" s="230"/>
      <c r="VRB836" s="230"/>
      <c r="VRC836" s="230"/>
      <c r="VRD836" s="230"/>
      <c r="VRE836" s="230"/>
      <c r="VRF836" s="230"/>
      <c r="VRG836" s="230"/>
      <c r="VRH836" s="230"/>
      <c r="VRI836" s="230"/>
      <c r="VRJ836" s="230"/>
      <c r="VRK836" s="230"/>
      <c r="VRL836" s="230"/>
      <c r="VRM836" s="230"/>
      <c r="VRN836" s="230"/>
      <c r="VRO836" s="230"/>
      <c r="VRP836" s="230"/>
      <c r="VRQ836" s="230"/>
      <c r="VRR836" s="230"/>
      <c r="VRS836" s="230"/>
      <c r="VRT836" s="230"/>
      <c r="VRU836" s="230"/>
      <c r="VRV836" s="230"/>
      <c r="VRW836" s="230"/>
      <c r="VRX836" s="230"/>
      <c r="VRY836" s="230"/>
      <c r="VRZ836" s="230"/>
      <c r="VSA836" s="230"/>
      <c r="VSB836" s="230"/>
      <c r="VSC836" s="230"/>
      <c r="VSD836" s="230"/>
      <c r="VSE836" s="230"/>
      <c r="VSF836" s="230"/>
      <c r="VSG836" s="230"/>
      <c r="VSH836" s="230"/>
      <c r="VSI836" s="230"/>
      <c r="VSJ836" s="230"/>
      <c r="VSK836" s="230"/>
      <c r="VSL836" s="230"/>
      <c r="VSM836" s="230"/>
      <c r="VSN836" s="230"/>
      <c r="VSO836" s="230"/>
      <c r="VSP836" s="230"/>
      <c r="VSQ836" s="230"/>
      <c r="VSR836" s="230"/>
      <c r="VSS836" s="230"/>
      <c r="VST836" s="230"/>
      <c r="VSU836" s="230"/>
      <c r="VSV836" s="230"/>
      <c r="VSW836" s="230"/>
      <c r="VSX836" s="230"/>
      <c r="VSY836" s="230"/>
      <c r="VSZ836" s="230"/>
      <c r="VTA836" s="230"/>
      <c r="VTB836" s="230"/>
      <c r="VTC836" s="230"/>
      <c r="VTD836" s="230"/>
      <c r="VTE836" s="230"/>
      <c r="VTF836" s="230"/>
      <c r="VTG836" s="230"/>
      <c r="VTH836" s="230"/>
      <c r="VTI836" s="230"/>
      <c r="VTJ836" s="230"/>
      <c r="VTK836" s="230"/>
      <c r="VTL836" s="230"/>
      <c r="VTM836" s="230"/>
      <c r="VTN836" s="230"/>
      <c r="VTO836" s="230"/>
      <c r="VTP836" s="230"/>
      <c r="VTQ836" s="230"/>
      <c r="VTR836" s="230"/>
      <c r="VTS836" s="230"/>
      <c r="VTT836" s="230"/>
      <c r="VTU836" s="230"/>
      <c r="VTV836" s="230"/>
      <c r="VTW836" s="230"/>
      <c r="VTX836" s="230"/>
      <c r="VTY836" s="230"/>
      <c r="VTZ836" s="230"/>
      <c r="VUA836" s="230"/>
      <c r="VUB836" s="230"/>
      <c r="VUC836" s="230"/>
      <c r="VUD836" s="230"/>
      <c r="VUE836" s="230"/>
      <c r="VUF836" s="230"/>
      <c r="VUG836" s="230"/>
      <c r="VUH836" s="230"/>
      <c r="VUI836" s="230"/>
      <c r="VUJ836" s="230"/>
      <c r="VUK836" s="230"/>
      <c r="VUL836" s="230"/>
      <c r="VUM836" s="230"/>
      <c r="VUN836" s="230"/>
      <c r="VUO836" s="230"/>
      <c r="VUP836" s="230"/>
      <c r="VUQ836" s="230"/>
      <c r="VUR836" s="230"/>
      <c r="VUS836" s="230"/>
      <c r="VUT836" s="230"/>
      <c r="VUU836" s="230"/>
      <c r="VUV836" s="230"/>
      <c r="VUW836" s="230"/>
      <c r="VUX836" s="230"/>
      <c r="VUY836" s="230"/>
      <c r="VUZ836" s="230"/>
      <c r="VVA836" s="230"/>
      <c r="VVB836" s="230"/>
      <c r="VVC836" s="230"/>
      <c r="VVD836" s="230"/>
      <c r="VVE836" s="230"/>
      <c r="VVF836" s="230"/>
      <c r="VVG836" s="230"/>
      <c r="VVH836" s="230"/>
      <c r="VVI836" s="230"/>
      <c r="VVJ836" s="230"/>
      <c r="VVK836" s="230"/>
      <c r="VVL836" s="230"/>
      <c r="VVM836" s="230"/>
      <c r="VVN836" s="230"/>
      <c r="VVO836" s="230"/>
      <c r="VVP836" s="230"/>
      <c r="VVQ836" s="230"/>
      <c r="VVR836" s="230"/>
      <c r="VVS836" s="230"/>
      <c r="VVT836" s="230"/>
      <c r="VVU836" s="230"/>
      <c r="VVV836" s="230"/>
      <c r="VVW836" s="230"/>
      <c r="VVX836" s="230"/>
      <c r="VVY836" s="230"/>
      <c r="VVZ836" s="230"/>
      <c r="VWA836" s="230"/>
      <c r="VWB836" s="230"/>
      <c r="VWC836" s="230"/>
      <c r="VWD836" s="230"/>
      <c r="VWE836" s="230"/>
      <c r="VWF836" s="230"/>
      <c r="VWG836" s="230"/>
      <c r="VWH836" s="230"/>
      <c r="VWI836" s="230"/>
      <c r="VWJ836" s="230"/>
      <c r="VWK836" s="230"/>
      <c r="VWL836" s="230"/>
      <c r="VWM836" s="230"/>
      <c r="VWN836" s="230"/>
      <c r="VWO836" s="230"/>
      <c r="VWP836" s="230"/>
      <c r="VWQ836" s="230"/>
      <c r="VWR836" s="230"/>
      <c r="VWS836" s="230"/>
      <c r="VWT836" s="230"/>
      <c r="VWU836" s="230"/>
      <c r="VWV836" s="230"/>
      <c r="VWW836" s="230"/>
      <c r="VWX836" s="230"/>
      <c r="VWY836" s="230"/>
      <c r="VWZ836" s="230"/>
      <c r="VXA836" s="230"/>
      <c r="VXB836" s="230"/>
      <c r="VXC836" s="230"/>
      <c r="VXD836" s="230"/>
      <c r="VXE836" s="230"/>
      <c r="VXF836" s="230"/>
      <c r="VXG836" s="230"/>
      <c r="VXH836" s="230"/>
      <c r="VXI836" s="230"/>
      <c r="VXJ836" s="230"/>
      <c r="VXK836" s="230"/>
      <c r="VXL836" s="230"/>
      <c r="VXM836" s="230"/>
      <c r="VXN836" s="230"/>
      <c r="VXO836" s="230"/>
      <c r="VXP836" s="230"/>
      <c r="VXQ836" s="230"/>
      <c r="VXR836" s="230"/>
      <c r="VXS836" s="230"/>
      <c r="VXT836" s="230"/>
      <c r="VXU836" s="230"/>
      <c r="VXV836" s="230"/>
      <c r="VXW836" s="230"/>
      <c r="VXX836" s="230"/>
      <c r="VXY836" s="230"/>
      <c r="VXZ836" s="230"/>
      <c r="VYA836" s="230"/>
      <c r="VYB836" s="230"/>
      <c r="VYC836" s="230"/>
      <c r="VYD836" s="230"/>
      <c r="VYE836" s="230"/>
      <c r="VYF836" s="230"/>
      <c r="VYG836" s="230"/>
      <c r="VYH836" s="230"/>
      <c r="VYI836" s="230"/>
      <c r="VYJ836" s="230"/>
      <c r="VYK836" s="230"/>
      <c r="VYL836" s="230"/>
      <c r="VYM836" s="230"/>
      <c r="VYN836" s="230"/>
      <c r="VYO836" s="230"/>
      <c r="VYP836" s="230"/>
      <c r="VYQ836" s="230"/>
      <c r="VYR836" s="230"/>
      <c r="VYS836" s="230"/>
      <c r="VYT836" s="230"/>
      <c r="VYU836" s="230"/>
      <c r="VYV836" s="230"/>
      <c r="VYW836" s="230"/>
      <c r="VYX836" s="230"/>
      <c r="VYY836" s="230"/>
      <c r="VYZ836" s="230"/>
      <c r="VZA836" s="230"/>
      <c r="VZB836" s="230"/>
      <c r="VZC836" s="230"/>
      <c r="VZD836" s="230"/>
      <c r="VZE836" s="230"/>
      <c r="VZF836" s="230"/>
      <c r="VZG836" s="230"/>
      <c r="VZH836" s="230"/>
      <c r="VZI836" s="230"/>
      <c r="VZJ836" s="230"/>
      <c r="VZK836" s="230"/>
      <c r="VZL836" s="230"/>
      <c r="VZM836" s="230"/>
      <c r="VZN836" s="230"/>
      <c r="VZO836" s="230"/>
      <c r="VZP836" s="230"/>
      <c r="VZQ836" s="230"/>
      <c r="VZR836" s="230"/>
      <c r="VZS836" s="230"/>
      <c r="VZT836" s="230"/>
      <c r="VZU836" s="230"/>
      <c r="VZV836" s="230"/>
      <c r="VZW836" s="230"/>
      <c r="VZX836" s="230"/>
      <c r="VZY836" s="230"/>
      <c r="VZZ836" s="230"/>
      <c r="WAA836" s="230"/>
      <c r="WAB836" s="230"/>
      <c r="WAC836" s="230"/>
      <c r="WAD836" s="230"/>
      <c r="WAE836" s="230"/>
      <c r="WAF836" s="230"/>
      <c r="WAG836" s="230"/>
      <c r="WAH836" s="230"/>
      <c r="WAI836" s="230"/>
      <c r="WAJ836" s="230"/>
      <c r="WAK836" s="230"/>
      <c r="WAL836" s="230"/>
      <c r="WAM836" s="230"/>
      <c r="WAN836" s="230"/>
      <c r="WAO836" s="230"/>
      <c r="WAP836" s="230"/>
      <c r="WAQ836" s="230"/>
      <c r="WAR836" s="230"/>
      <c r="WAS836" s="230"/>
      <c r="WAT836" s="230"/>
      <c r="WAU836" s="230"/>
      <c r="WAV836" s="230"/>
      <c r="WAW836" s="230"/>
      <c r="WAX836" s="230"/>
      <c r="WAY836" s="230"/>
      <c r="WAZ836" s="230"/>
      <c r="WBA836" s="230"/>
      <c r="WBB836" s="230"/>
      <c r="WBC836" s="230"/>
      <c r="WBD836" s="230"/>
      <c r="WBE836" s="230"/>
      <c r="WBF836" s="230"/>
      <c r="WBG836" s="230"/>
      <c r="WBH836" s="230"/>
      <c r="WBI836" s="230"/>
      <c r="WBJ836" s="230"/>
      <c r="WBK836" s="230"/>
      <c r="WBL836" s="230"/>
      <c r="WBM836" s="230"/>
      <c r="WBN836" s="230"/>
      <c r="WBO836" s="230"/>
      <c r="WBP836" s="230"/>
      <c r="WBQ836" s="230"/>
      <c r="WBR836" s="230"/>
      <c r="WBS836" s="230"/>
      <c r="WBT836" s="230"/>
      <c r="WBU836" s="230"/>
      <c r="WBV836" s="230"/>
      <c r="WBW836" s="230"/>
      <c r="WBX836" s="230"/>
      <c r="WBY836" s="230"/>
      <c r="WBZ836" s="230"/>
      <c r="WCA836" s="230"/>
      <c r="WCB836" s="230"/>
      <c r="WCC836" s="230"/>
      <c r="WCD836" s="230"/>
      <c r="WCE836" s="230"/>
      <c r="WCF836" s="230"/>
      <c r="WCG836" s="230"/>
      <c r="WCH836" s="230"/>
      <c r="WCI836" s="230"/>
      <c r="WCJ836" s="230"/>
      <c r="WCK836" s="230"/>
      <c r="WCL836" s="230"/>
      <c r="WCM836" s="230"/>
      <c r="WCN836" s="230"/>
      <c r="WCO836" s="230"/>
      <c r="WCP836" s="230"/>
      <c r="WCQ836" s="230"/>
      <c r="WCR836" s="230"/>
      <c r="WCS836" s="230"/>
      <c r="WCT836" s="230"/>
      <c r="WCU836" s="230"/>
      <c r="WCV836" s="230"/>
      <c r="WCW836" s="230"/>
      <c r="WCX836" s="230"/>
      <c r="WCY836" s="230"/>
      <c r="WCZ836" s="230"/>
      <c r="WDA836" s="230"/>
      <c r="WDB836" s="230"/>
      <c r="WDC836" s="230"/>
      <c r="WDD836" s="230"/>
      <c r="WDE836" s="230"/>
      <c r="WDF836" s="230"/>
      <c r="WDG836" s="230"/>
      <c r="WDH836" s="230"/>
      <c r="WDI836" s="230"/>
      <c r="WDJ836" s="230"/>
      <c r="WDK836" s="230"/>
      <c r="WDL836" s="230"/>
      <c r="WDM836" s="230"/>
      <c r="WDN836" s="230"/>
      <c r="WDO836" s="230"/>
      <c r="WDP836" s="230"/>
      <c r="WDQ836" s="230"/>
      <c r="WDR836" s="230"/>
      <c r="WDS836" s="230"/>
      <c r="WDT836" s="230"/>
      <c r="WDU836" s="230"/>
      <c r="WDV836" s="230"/>
      <c r="WDW836" s="230"/>
      <c r="WDX836" s="230"/>
      <c r="WDY836" s="230"/>
      <c r="WDZ836" s="230"/>
      <c r="WEA836" s="230"/>
      <c r="WEB836" s="230"/>
      <c r="WEC836" s="230"/>
      <c r="WED836" s="230"/>
      <c r="WEE836" s="230"/>
      <c r="WEF836" s="230"/>
      <c r="WEG836" s="230"/>
      <c r="WEH836" s="230"/>
      <c r="WEI836" s="230"/>
      <c r="WEJ836" s="230"/>
      <c r="WEK836" s="230"/>
      <c r="WEL836" s="230"/>
      <c r="WEM836" s="230"/>
      <c r="WEN836" s="230"/>
      <c r="WEO836" s="230"/>
      <c r="WEP836" s="230"/>
      <c r="WEQ836" s="230"/>
      <c r="WER836" s="230"/>
      <c r="WES836" s="230"/>
      <c r="WET836" s="230"/>
      <c r="WEU836" s="230"/>
      <c r="WEV836" s="230"/>
      <c r="WEW836" s="230"/>
      <c r="WEX836" s="230"/>
      <c r="WEY836" s="230"/>
      <c r="WEZ836" s="230"/>
      <c r="WFA836" s="230"/>
      <c r="WFB836" s="230"/>
      <c r="WFC836" s="230"/>
      <c r="WFD836" s="230"/>
      <c r="WFE836" s="230"/>
      <c r="WFF836" s="230"/>
      <c r="WFG836" s="230"/>
      <c r="WFH836" s="230"/>
      <c r="WFI836" s="230"/>
      <c r="WFJ836" s="230"/>
      <c r="WFK836" s="230"/>
      <c r="WFL836" s="230"/>
      <c r="WFM836" s="230"/>
      <c r="WFN836" s="230"/>
      <c r="WFO836" s="230"/>
      <c r="WFP836" s="230"/>
      <c r="WFQ836" s="230"/>
      <c r="WFR836" s="230"/>
      <c r="WFS836" s="230"/>
      <c r="WFT836" s="230"/>
      <c r="WFU836" s="230"/>
      <c r="WFV836" s="230"/>
      <c r="WFW836" s="230"/>
      <c r="WFX836" s="230"/>
      <c r="WFY836" s="230"/>
      <c r="WFZ836" s="230"/>
      <c r="WGA836" s="230"/>
      <c r="WGB836" s="230"/>
      <c r="WGC836" s="230"/>
      <c r="WGD836" s="230"/>
      <c r="WGE836" s="230"/>
      <c r="WGF836" s="230"/>
      <c r="WGG836" s="230"/>
      <c r="WGH836" s="230"/>
      <c r="WGI836" s="230"/>
      <c r="WGJ836" s="230"/>
      <c r="WGK836" s="230"/>
      <c r="WGL836" s="230"/>
      <c r="WGM836" s="230"/>
      <c r="WGN836" s="230"/>
      <c r="WGO836" s="230"/>
      <c r="WGP836" s="230"/>
      <c r="WGQ836" s="230"/>
      <c r="WGR836" s="230"/>
      <c r="WGS836" s="230"/>
      <c r="WGT836" s="230"/>
      <c r="WGU836" s="230"/>
      <c r="WGV836" s="230"/>
      <c r="WGW836" s="230"/>
      <c r="WGX836" s="230"/>
      <c r="WGY836" s="230"/>
      <c r="WGZ836" s="230"/>
      <c r="WHA836" s="230"/>
      <c r="WHB836" s="230"/>
      <c r="WHC836" s="230"/>
      <c r="WHD836" s="230"/>
      <c r="WHE836" s="230"/>
      <c r="WHF836" s="230"/>
      <c r="WHG836" s="230"/>
      <c r="WHH836" s="230"/>
      <c r="WHI836" s="230"/>
      <c r="WHJ836" s="230"/>
      <c r="WHK836" s="230"/>
      <c r="WHL836" s="230"/>
      <c r="WHM836" s="230"/>
      <c r="WHN836" s="230"/>
      <c r="WHO836" s="230"/>
      <c r="WHP836" s="230"/>
      <c r="WHQ836" s="230"/>
      <c r="WHR836" s="230"/>
      <c r="WHS836" s="230"/>
      <c r="WHT836" s="230"/>
      <c r="WHU836" s="230"/>
      <c r="WHV836" s="230"/>
      <c r="WHW836" s="230"/>
      <c r="WHX836" s="230"/>
      <c r="WHY836" s="230"/>
      <c r="WHZ836" s="230"/>
      <c r="WIA836" s="230"/>
      <c r="WIB836" s="230"/>
      <c r="WIC836" s="230"/>
      <c r="WID836" s="230"/>
      <c r="WIE836" s="230"/>
      <c r="WIF836" s="230"/>
      <c r="WIG836" s="230"/>
      <c r="WIH836" s="230"/>
      <c r="WII836" s="230"/>
      <c r="WIJ836" s="230"/>
      <c r="WIK836" s="230"/>
      <c r="WIL836" s="230"/>
      <c r="WIM836" s="230"/>
      <c r="WIN836" s="230"/>
      <c r="WIO836" s="230"/>
      <c r="WIP836" s="230"/>
      <c r="WIQ836" s="230"/>
      <c r="WIR836" s="230"/>
      <c r="WIS836" s="230"/>
      <c r="WIT836" s="230"/>
      <c r="WIU836" s="230"/>
      <c r="WIV836" s="230"/>
      <c r="WIW836" s="230"/>
      <c r="WIX836" s="230"/>
      <c r="WIY836" s="230"/>
      <c r="WIZ836" s="230"/>
      <c r="WJA836" s="230"/>
      <c r="WJB836" s="230"/>
      <c r="WJC836" s="230"/>
      <c r="WJD836" s="230"/>
      <c r="WJE836" s="230"/>
      <c r="WJF836" s="230"/>
      <c r="WJG836" s="230"/>
      <c r="WJH836" s="230"/>
      <c r="WJI836" s="230"/>
      <c r="WJJ836" s="230"/>
      <c r="WJK836" s="230"/>
      <c r="WJL836" s="230"/>
      <c r="WJM836" s="230"/>
      <c r="WJN836" s="230"/>
      <c r="WJO836" s="230"/>
      <c r="WJP836" s="230"/>
      <c r="WJQ836" s="230"/>
      <c r="WJR836" s="230"/>
      <c r="WJS836" s="230"/>
      <c r="WJT836" s="230"/>
      <c r="WJU836" s="230"/>
      <c r="WJV836" s="230"/>
      <c r="WJW836" s="230"/>
      <c r="WJX836" s="230"/>
      <c r="WJY836" s="230"/>
      <c r="WJZ836" s="230"/>
      <c r="WKA836" s="230"/>
      <c r="WKB836" s="230"/>
      <c r="WKC836" s="230"/>
      <c r="WKD836" s="230"/>
      <c r="WKE836" s="230"/>
      <c r="WKF836" s="230"/>
      <c r="WKG836" s="230"/>
      <c r="WKH836" s="230"/>
      <c r="WKI836" s="230"/>
      <c r="WKJ836" s="230"/>
      <c r="WKK836" s="230"/>
      <c r="WKL836" s="230"/>
      <c r="WKM836" s="230"/>
      <c r="WKN836" s="230"/>
      <c r="WKO836" s="230"/>
      <c r="WKP836" s="230"/>
      <c r="WKQ836" s="230"/>
      <c r="WKR836" s="230"/>
      <c r="WKS836" s="230"/>
      <c r="WKT836" s="230"/>
      <c r="WKU836" s="230"/>
      <c r="WKV836" s="230"/>
      <c r="WKW836" s="230"/>
      <c r="WKX836" s="230"/>
      <c r="WKY836" s="230"/>
      <c r="WKZ836" s="230"/>
      <c r="WLA836" s="230"/>
      <c r="WLB836" s="230"/>
      <c r="WLC836" s="230"/>
      <c r="WLD836" s="230"/>
      <c r="WLE836" s="230"/>
      <c r="WLF836" s="230"/>
      <c r="WLG836" s="230"/>
      <c r="WLH836" s="230"/>
      <c r="WLI836" s="230"/>
      <c r="WLJ836" s="230"/>
      <c r="WLK836" s="230"/>
      <c r="WLL836" s="230"/>
      <c r="WLM836" s="230"/>
      <c r="WLN836" s="230"/>
      <c r="WLO836" s="230"/>
      <c r="WLP836" s="230"/>
      <c r="WLQ836" s="230"/>
      <c r="WLR836" s="230"/>
      <c r="WLS836" s="230"/>
      <c r="WLT836" s="230"/>
      <c r="WLU836" s="230"/>
      <c r="WLV836" s="230"/>
      <c r="WLW836" s="230"/>
      <c r="WLX836" s="230"/>
      <c r="WLY836" s="230"/>
      <c r="WLZ836" s="230"/>
      <c r="WMA836" s="230"/>
      <c r="WMB836" s="230"/>
      <c r="WMC836" s="230"/>
      <c r="WMD836" s="230"/>
      <c r="WME836" s="230"/>
      <c r="WMF836" s="230"/>
      <c r="WMG836" s="230"/>
      <c r="WMH836" s="230"/>
      <c r="WMI836" s="230"/>
      <c r="WMJ836" s="230"/>
      <c r="WMK836" s="230"/>
      <c r="WML836" s="230"/>
      <c r="WMM836" s="230"/>
      <c r="WMN836" s="230"/>
      <c r="WMO836" s="230"/>
      <c r="WMP836" s="230"/>
      <c r="WMQ836" s="230"/>
      <c r="WMR836" s="230"/>
      <c r="WMS836" s="230"/>
      <c r="WMT836" s="230"/>
      <c r="WMU836" s="230"/>
      <c r="WMV836" s="230"/>
      <c r="WMW836" s="230"/>
      <c r="WMX836" s="230"/>
      <c r="WMY836" s="230"/>
      <c r="WMZ836" s="230"/>
      <c r="WNA836" s="230"/>
      <c r="WNB836" s="230"/>
      <c r="WNC836" s="230"/>
      <c r="WND836" s="230"/>
      <c r="WNE836" s="230"/>
      <c r="WNF836" s="230"/>
      <c r="WNG836" s="230"/>
      <c r="WNH836" s="230"/>
      <c r="WNI836" s="230"/>
      <c r="WNJ836" s="230"/>
      <c r="WNK836" s="230"/>
      <c r="WNL836" s="230"/>
      <c r="WNM836" s="230"/>
      <c r="WNN836" s="230"/>
      <c r="WNO836" s="230"/>
      <c r="WNP836" s="230"/>
      <c r="WNQ836" s="230"/>
      <c r="WNR836" s="230"/>
      <c r="WNS836" s="230"/>
      <c r="WNT836" s="230"/>
      <c r="WNU836" s="230"/>
      <c r="WNV836" s="230"/>
      <c r="WNW836" s="230"/>
      <c r="WNX836" s="230"/>
      <c r="WNY836" s="230"/>
      <c r="WNZ836" s="230"/>
      <c r="WOA836" s="230"/>
      <c r="WOB836" s="230"/>
      <c r="WOC836" s="230"/>
      <c r="WOD836" s="230"/>
      <c r="WOE836" s="230"/>
      <c r="WOF836" s="230"/>
      <c r="WOG836" s="230"/>
      <c r="WOH836" s="230"/>
      <c r="WOI836" s="230"/>
      <c r="WOJ836" s="230"/>
      <c r="WOK836" s="230"/>
      <c r="WOL836" s="230"/>
      <c r="WOM836" s="230"/>
      <c r="WON836" s="230"/>
      <c r="WOO836" s="230"/>
      <c r="WOP836" s="230"/>
      <c r="WOQ836" s="230"/>
      <c r="WOR836" s="230"/>
      <c r="WOS836" s="230"/>
      <c r="WOT836" s="230"/>
      <c r="WOU836" s="230"/>
      <c r="WOV836" s="230"/>
      <c r="WOW836" s="230"/>
      <c r="WOX836" s="230"/>
      <c r="WOY836" s="230"/>
      <c r="WOZ836" s="230"/>
      <c r="WPA836" s="230"/>
      <c r="WPB836" s="230"/>
      <c r="WPC836" s="230"/>
      <c r="WPD836" s="230"/>
      <c r="WPE836" s="230"/>
      <c r="WPF836" s="230"/>
      <c r="WPG836" s="230"/>
      <c r="WPH836" s="230"/>
      <c r="WPI836" s="230"/>
      <c r="WPJ836" s="230"/>
      <c r="WPK836" s="230"/>
      <c r="WPL836" s="230"/>
      <c r="WPM836" s="230"/>
      <c r="WPN836" s="230"/>
      <c r="WPO836" s="230"/>
      <c r="WPP836" s="230"/>
      <c r="WPQ836" s="230"/>
      <c r="WPR836" s="230"/>
      <c r="WPS836" s="230"/>
      <c r="WPT836" s="230"/>
      <c r="WPU836" s="230"/>
      <c r="WPV836" s="230"/>
      <c r="WPW836" s="230"/>
      <c r="WPX836" s="230"/>
      <c r="WPY836" s="230"/>
      <c r="WPZ836" s="230"/>
      <c r="WQA836" s="230"/>
      <c r="WQB836" s="230"/>
      <c r="WQC836" s="230"/>
      <c r="WQD836" s="230"/>
      <c r="WQE836" s="230"/>
      <c r="WQF836" s="230"/>
      <c r="WQG836" s="230"/>
      <c r="WQH836" s="230"/>
      <c r="WQI836" s="230"/>
      <c r="WQJ836" s="230"/>
      <c r="WQK836" s="230"/>
      <c r="WQL836" s="230"/>
      <c r="WQM836" s="230"/>
      <c r="WQN836" s="230"/>
      <c r="WQO836" s="230"/>
      <c r="WQP836" s="230"/>
      <c r="WQQ836" s="230"/>
      <c r="WQR836" s="230"/>
      <c r="WQS836" s="230"/>
      <c r="WQT836" s="230"/>
      <c r="WQU836" s="230"/>
      <c r="WQV836" s="230"/>
      <c r="WQW836" s="230"/>
      <c r="WQX836" s="230"/>
      <c r="WQY836" s="230"/>
      <c r="WQZ836" s="230"/>
      <c r="WRA836" s="230"/>
      <c r="WRB836" s="230"/>
      <c r="WRC836" s="230"/>
      <c r="WRD836" s="230"/>
      <c r="WRE836" s="230"/>
      <c r="WRF836" s="230"/>
      <c r="WRG836" s="230"/>
      <c r="WRH836" s="230"/>
      <c r="WRI836" s="230"/>
      <c r="WRJ836" s="230"/>
      <c r="WRK836" s="230"/>
      <c r="WRL836" s="230"/>
      <c r="WRM836" s="230"/>
      <c r="WRN836" s="230"/>
      <c r="WRO836" s="230"/>
      <c r="WRP836" s="230"/>
      <c r="WRQ836" s="230"/>
      <c r="WRR836" s="230"/>
      <c r="WRS836" s="230"/>
      <c r="WRT836" s="230"/>
      <c r="WRU836" s="230"/>
      <c r="WRV836" s="230"/>
      <c r="WRW836" s="230"/>
      <c r="WRX836" s="230"/>
      <c r="WRY836" s="230"/>
      <c r="WRZ836" s="230"/>
      <c r="WSA836" s="230"/>
      <c r="WSB836" s="230"/>
      <c r="WSC836" s="230"/>
      <c r="WSD836" s="230"/>
      <c r="WSE836" s="230"/>
      <c r="WSF836" s="230"/>
      <c r="WSG836" s="230"/>
      <c r="WSH836" s="230"/>
      <c r="WSI836" s="230"/>
      <c r="WSJ836" s="230"/>
      <c r="WSK836" s="230"/>
      <c r="WSL836" s="230"/>
      <c r="WSM836" s="230"/>
      <c r="WSN836" s="230"/>
      <c r="WSO836" s="230"/>
      <c r="WSP836" s="230"/>
      <c r="WSQ836" s="230"/>
      <c r="WSR836" s="230"/>
      <c r="WSS836" s="230"/>
      <c r="WST836" s="230"/>
      <c r="WSU836" s="230"/>
      <c r="WSV836" s="230"/>
      <c r="WSW836" s="230"/>
      <c r="WSX836" s="230"/>
      <c r="WSY836" s="230"/>
      <c r="WSZ836" s="230"/>
      <c r="WTA836" s="230"/>
      <c r="WTB836" s="230"/>
      <c r="WTC836" s="230"/>
      <c r="WTD836" s="230"/>
      <c r="WTE836" s="230"/>
      <c r="WTF836" s="230"/>
      <c r="WTG836" s="230"/>
      <c r="WTH836" s="230"/>
      <c r="WTI836" s="230"/>
      <c r="WTJ836" s="230"/>
      <c r="WTK836" s="230"/>
      <c r="WTL836" s="230"/>
      <c r="WTM836" s="230"/>
      <c r="WTN836" s="230"/>
      <c r="WTO836" s="230"/>
      <c r="WTP836" s="230"/>
      <c r="WTQ836" s="230"/>
      <c r="WTR836" s="230"/>
      <c r="WTS836" s="230"/>
      <c r="WTT836" s="230"/>
      <c r="WTU836" s="230"/>
      <c r="WTV836" s="230"/>
      <c r="WTW836" s="230"/>
      <c r="WTX836" s="230"/>
      <c r="WTY836" s="230"/>
      <c r="WTZ836" s="230"/>
      <c r="WUA836" s="230"/>
      <c r="WUB836" s="230"/>
      <c r="WUC836" s="230"/>
      <c r="WUD836" s="230"/>
      <c r="WUE836" s="230"/>
      <c r="WUF836" s="230"/>
      <c r="WUG836" s="230"/>
      <c r="WUH836" s="230"/>
      <c r="WUI836" s="230"/>
      <c r="WUJ836" s="230"/>
      <c r="WUK836" s="230"/>
      <c r="WUL836" s="230"/>
      <c r="WUM836" s="230"/>
      <c r="WUN836" s="230"/>
      <c r="WUO836" s="230"/>
      <c r="WUP836" s="230"/>
      <c r="WUQ836" s="230"/>
      <c r="WUR836" s="230"/>
      <c r="WUS836" s="230"/>
      <c r="WUT836" s="230"/>
      <c r="WUU836" s="230"/>
      <c r="WUV836" s="230"/>
      <c r="WUW836" s="230"/>
      <c r="WUX836" s="230"/>
      <c r="WUY836" s="230"/>
      <c r="WUZ836" s="230"/>
      <c r="WVA836" s="230"/>
      <c r="WVB836" s="230"/>
      <c r="WVC836" s="230"/>
      <c r="WVD836" s="230"/>
      <c r="WVE836" s="230"/>
      <c r="WVF836" s="230"/>
      <c r="WVG836" s="230"/>
      <c r="WVH836" s="230"/>
      <c r="WVI836" s="230"/>
      <c r="WVJ836" s="230"/>
      <c r="WVK836" s="230"/>
      <c r="WVL836" s="230"/>
      <c r="WVM836" s="230"/>
      <c r="WVN836" s="230"/>
      <c r="WVO836" s="230"/>
      <c r="WVP836" s="230"/>
      <c r="WVQ836" s="230"/>
      <c r="WVR836" s="230"/>
      <c r="WVS836" s="230"/>
      <c r="WVT836" s="230"/>
      <c r="WVU836" s="230"/>
      <c r="WVV836" s="230"/>
      <c r="WVW836" s="230"/>
      <c r="WVX836" s="230"/>
      <c r="WVY836" s="230"/>
      <c r="WVZ836" s="230"/>
      <c r="WWA836" s="230"/>
      <c r="WWB836" s="230"/>
      <c r="WWC836" s="230"/>
      <c r="WWD836" s="230"/>
      <c r="WWE836" s="230"/>
      <c r="WWF836" s="230"/>
      <c r="WWG836" s="230"/>
      <c r="WWH836" s="230"/>
      <c r="WWI836" s="230"/>
      <c r="WWJ836" s="230"/>
      <c r="WWK836" s="230"/>
      <c r="WWL836" s="230"/>
      <c r="WWM836" s="230"/>
      <c r="WWN836" s="230"/>
      <c r="WWO836" s="230"/>
      <c r="WWP836" s="230"/>
      <c r="WWQ836" s="230"/>
      <c r="WWR836" s="230"/>
      <c r="WWS836" s="230"/>
      <c r="WWT836" s="230"/>
      <c r="WWU836" s="230"/>
      <c r="WWV836" s="230"/>
      <c r="WWW836" s="230"/>
      <c r="WWX836" s="230"/>
      <c r="WWY836" s="230"/>
      <c r="WWZ836" s="230"/>
      <c r="WXA836" s="230"/>
      <c r="WXB836" s="230"/>
      <c r="WXC836" s="230"/>
      <c r="WXD836" s="230"/>
      <c r="WXE836" s="230"/>
      <c r="WXF836" s="230"/>
      <c r="WXG836" s="230"/>
      <c r="WXH836" s="230"/>
      <c r="WXI836" s="230"/>
      <c r="WXJ836" s="230"/>
      <c r="WXK836" s="230"/>
      <c r="WXL836" s="230"/>
      <c r="WXM836" s="230"/>
      <c r="WXN836" s="230"/>
      <c r="WXO836" s="230"/>
      <c r="WXP836" s="230"/>
      <c r="WXQ836" s="230"/>
      <c r="WXR836" s="230"/>
      <c r="WXS836" s="230"/>
      <c r="WXT836" s="230"/>
      <c r="WXU836" s="230"/>
      <c r="WXV836" s="230"/>
      <c r="WXW836" s="230"/>
      <c r="WXX836" s="230"/>
      <c r="WXY836" s="230"/>
      <c r="WXZ836" s="230"/>
      <c r="WYA836" s="230"/>
      <c r="WYB836" s="230"/>
      <c r="WYC836" s="230"/>
      <c r="WYD836" s="230"/>
      <c r="WYE836" s="230"/>
      <c r="WYF836" s="230"/>
      <c r="WYG836" s="230"/>
      <c r="WYH836" s="230"/>
      <c r="WYI836" s="230"/>
      <c r="WYJ836" s="230"/>
      <c r="WYK836" s="230"/>
      <c r="WYL836" s="230"/>
      <c r="WYM836" s="230"/>
      <c r="WYN836" s="230"/>
      <c r="WYO836" s="230"/>
      <c r="WYP836" s="230"/>
      <c r="WYQ836" s="230"/>
      <c r="WYR836" s="230"/>
      <c r="WYS836" s="230"/>
      <c r="WYT836" s="230"/>
      <c r="WYU836" s="230"/>
      <c r="WYV836" s="230"/>
      <c r="WYW836" s="230"/>
      <c r="WYX836" s="230"/>
      <c r="WYY836" s="230"/>
      <c r="WYZ836" s="230"/>
      <c r="WZA836" s="230"/>
      <c r="WZB836" s="230"/>
      <c r="WZC836" s="230"/>
      <c r="WZD836" s="230"/>
      <c r="WZE836" s="230"/>
      <c r="WZF836" s="230"/>
      <c r="WZG836" s="230"/>
      <c r="WZH836" s="230"/>
      <c r="WZI836" s="230"/>
      <c r="WZJ836" s="230"/>
      <c r="WZK836" s="230"/>
      <c r="WZL836" s="230"/>
      <c r="WZM836" s="230"/>
      <c r="WZN836" s="230"/>
      <c r="WZO836" s="230"/>
      <c r="WZP836" s="230"/>
      <c r="WZQ836" s="230"/>
      <c r="WZR836" s="230"/>
      <c r="WZS836" s="230"/>
      <c r="WZT836" s="230"/>
      <c r="WZU836" s="230"/>
      <c r="WZV836" s="230"/>
      <c r="WZW836" s="230"/>
      <c r="WZX836" s="230"/>
      <c r="WZY836" s="230"/>
      <c r="WZZ836" s="230"/>
      <c r="XAA836" s="230"/>
      <c r="XAB836" s="230"/>
      <c r="XAC836" s="230"/>
      <c r="XAD836" s="230"/>
      <c r="XAE836" s="230"/>
      <c r="XAF836" s="230"/>
      <c r="XAG836" s="230"/>
      <c r="XAH836" s="230"/>
      <c r="XAI836" s="230"/>
      <c r="XAJ836" s="230"/>
      <c r="XAK836" s="230"/>
      <c r="XAL836" s="230"/>
      <c r="XAM836" s="230"/>
      <c r="XAN836" s="230"/>
      <c r="XAO836" s="230"/>
      <c r="XAP836" s="230"/>
      <c r="XAQ836" s="230"/>
      <c r="XAR836" s="230"/>
      <c r="XAS836" s="230"/>
      <c r="XAT836" s="230"/>
      <c r="XAU836" s="230"/>
      <c r="XAV836" s="230"/>
      <c r="XAW836" s="230"/>
      <c r="XAX836" s="230"/>
      <c r="XAY836" s="230"/>
      <c r="XAZ836" s="230"/>
      <c r="XBA836" s="230"/>
      <c r="XBB836" s="230"/>
      <c r="XBC836" s="230"/>
      <c r="XBD836" s="230"/>
      <c r="XBE836" s="230"/>
      <c r="XBF836" s="230"/>
      <c r="XBG836" s="230"/>
      <c r="XBH836" s="230"/>
      <c r="XBI836" s="230"/>
      <c r="XBJ836" s="230"/>
      <c r="XBK836" s="230"/>
      <c r="XBL836" s="230"/>
      <c r="XBM836" s="230"/>
      <c r="XBN836" s="230"/>
      <c r="XBO836" s="230"/>
      <c r="XBP836" s="230"/>
      <c r="XBQ836" s="230"/>
      <c r="XBR836" s="230"/>
      <c r="XBS836" s="230"/>
      <c r="XBT836" s="230"/>
      <c r="XBU836" s="230"/>
      <c r="XBV836" s="230"/>
      <c r="XBW836" s="230"/>
      <c r="XBX836" s="230"/>
      <c r="XBY836" s="230"/>
      <c r="XBZ836" s="230"/>
      <c r="XCA836" s="230"/>
      <c r="XCB836" s="230"/>
      <c r="XCC836" s="230"/>
      <c r="XCD836" s="230"/>
      <c r="XCE836" s="230"/>
      <c r="XCF836" s="230"/>
      <c r="XCG836" s="230"/>
      <c r="XCH836" s="230"/>
      <c r="XCI836" s="230"/>
      <c r="XCJ836" s="230"/>
      <c r="XCK836" s="230"/>
      <c r="XCL836" s="230"/>
      <c r="XCM836" s="230"/>
      <c r="XCN836" s="230"/>
      <c r="XCO836" s="230"/>
      <c r="XCP836" s="230"/>
      <c r="XCQ836" s="230"/>
      <c r="XCR836" s="230"/>
      <c r="XCS836" s="230"/>
      <c r="XCT836" s="230"/>
      <c r="XCU836" s="230"/>
      <c r="XCV836" s="230"/>
      <c r="XCW836" s="230"/>
      <c r="XCX836" s="230"/>
      <c r="XCY836" s="230"/>
      <c r="XCZ836" s="230"/>
      <c r="XDA836" s="230"/>
      <c r="XDB836" s="230"/>
      <c r="XDC836" s="230"/>
      <c r="XDD836" s="230"/>
      <c r="XDE836" s="230"/>
      <c r="XDF836" s="230"/>
      <c r="XDG836" s="230"/>
      <c r="XDH836" s="230"/>
      <c r="XDI836" s="230"/>
      <c r="XDJ836" s="230"/>
      <c r="XDK836" s="230"/>
      <c r="XDL836" s="230"/>
      <c r="XDM836" s="230"/>
      <c r="XDN836" s="230"/>
      <c r="XDO836" s="230"/>
      <c r="XDP836" s="230"/>
      <c r="XDQ836" s="230"/>
      <c r="XDR836" s="230"/>
      <c r="XDS836" s="230"/>
      <c r="XDT836" s="230"/>
      <c r="XDU836" s="230"/>
      <c r="XDV836" s="230"/>
      <c r="XDW836" s="230"/>
      <c r="XDX836" s="230"/>
      <c r="XDY836" s="230"/>
      <c r="XDZ836" s="230"/>
      <c r="XEA836" s="230"/>
      <c r="XEB836" s="230"/>
      <c r="XEC836" s="230"/>
      <c r="XED836" s="230"/>
      <c r="XEE836" s="230"/>
    </row>
    <row r="837" spans="1:16359" ht="60.75" hidden="1">
      <c r="A837" s="14">
        <v>202511461201</v>
      </c>
      <c r="B837" s="118" t="s">
        <v>10950</v>
      </c>
      <c r="C837" s="145" t="s">
        <v>7135</v>
      </c>
      <c r="D837" s="142" t="s">
        <v>10951</v>
      </c>
      <c r="E837" s="106" t="s">
        <v>7959</v>
      </c>
      <c r="F837" s="106" t="s">
        <v>10952</v>
      </c>
      <c r="G837" s="172" t="s">
        <v>10953</v>
      </c>
      <c r="H837" s="172" t="s">
        <v>10954</v>
      </c>
      <c r="I837" s="228" t="s">
        <v>7114</v>
      </c>
      <c r="J837" s="228">
        <v>45965</v>
      </c>
      <c r="K837" s="228" t="s">
        <v>355</v>
      </c>
      <c r="L837" s="142" t="str">
        <f>IF(Tabela2[[#This Row],[Data]]="","Sem Informação",VLOOKUP(MONTH(Tabela2[[#This Row],[Data]]),'[1]Validação de dados'!$I$1:$J$13,2,0))</f>
        <v>Novembro</v>
      </c>
      <c r="M837" s="142">
        <f>YEAR(Tabela2[[#This Row],[Data]])</f>
        <v>2025</v>
      </c>
      <c r="N837" s="228" t="s">
        <v>143</v>
      </c>
      <c r="O837" s="228" t="s">
        <v>286</v>
      </c>
      <c r="P837" s="215" t="e">
        <f>VLOOKUP(Tabela2[[#This Row],[SIEMA]],Siema2024,21,FALSE)</f>
        <v>#REF!</v>
      </c>
      <c r="Q837" s="215" t="s">
        <v>7418</v>
      </c>
      <c r="R837" s="216" t="s">
        <v>10955</v>
      </c>
      <c r="S837" s="219" t="str">
        <f>IF(Q837="","", IF(Q837="NC","", IF(Q837="NE","", IF(Q837="NA","",IFERROR(VLOOKUP(Q837,[1]Produtos!$A$1:$C$2319,2,FALSE),"Não Cadastrado")))))</f>
        <v/>
      </c>
      <c r="T837" s="215" t="s">
        <v>6834</v>
      </c>
      <c r="U837" s="215" t="s">
        <v>7062</v>
      </c>
      <c r="V837" s="215" t="s">
        <v>7689</v>
      </c>
      <c r="W837" s="215">
        <v>1170</v>
      </c>
      <c r="X837" s="216" t="str">
        <f>IF(Tabela2[[#This Row],[Origem do acidente]] = "Plataforma", "PREENCHER","NA")</f>
        <v>NA</v>
      </c>
      <c r="Y837" s="219" t="str">
        <f>IF(W837="","", IF(W837="NC","", IF(W837="NE","", IF(W837="NA","",IFERROR(VLOOKUP(W837,[1]Produtos!$A$1:$C$2319,2,FALSE),"Não Cadastrado")))))</f>
        <v>ÁLCOOL ETÍLICO, ETANOL</v>
      </c>
      <c r="Z837" s="215" t="s">
        <v>6834</v>
      </c>
      <c r="AA837" s="215" t="s">
        <v>7062</v>
      </c>
      <c r="AB837" s="215">
        <f>IF(W837="","",IF(ISNUMBER(W837)=FALSE,"Não se aplica",IFERROR(VLOOKUP(W837,[1]Produtos!$A$1:$C$2319,3,FALSE),"Não Cadastrado")))</f>
        <v>3</v>
      </c>
      <c r="AC837" s="215"/>
      <c r="AD837" s="216" t="str">
        <f>IF(Tabela2[[#This Row],[Origem do acidente]] = "Plataforma", "PREENCHER","NA")</f>
        <v>NA</v>
      </c>
      <c r="AE837" s="219" t="str">
        <f>IF(AC837="","", IF(AC837="NC","", IF(AC837="NE","", IF(AC837="NA","",IFERROR(VLOOKUP(AC837,[1]Produtos!$A$1:$C$2319,2,FALSE),"Não Cadastrado")))))</f>
        <v/>
      </c>
      <c r="AF837" s="215"/>
      <c r="AG837" s="215"/>
      <c r="AH837" s="215" t="str">
        <f>IF(AC837="","",IF(ISNUMBER(AC837)=FALSE,"Não se aplica",IFERROR(VLOOKUP(AC837,Produtos!$A$1:$C$2319,3,FALSE),"Não Cadastrado")))</f>
        <v/>
      </c>
      <c r="AI837" s="215"/>
      <c r="AJ837" s="142" t="s">
        <v>10956</v>
      </c>
      <c r="AK837" s="219" t="s">
        <v>7112</v>
      </c>
      <c r="AL837" s="219" t="s">
        <v>7290</v>
      </c>
      <c r="AM837" s="219" t="s">
        <v>7636</v>
      </c>
      <c r="AN837" s="145"/>
      <c r="AO837" s="145"/>
      <c r="AP837" s="145"/>
      <c r="AQ837" s="145"/>
      <c r="AR837" s="147"/>
      <c r="AS837" s="145"/>
      <c r="AT837" s="145"/>
      <c r="AU837" s="145"/>
      <c r="AV837" s="145"/>
      <c r="AW837" s="145" t="s">
        <v>7183</v>
      </c>
      <c r="AX837" s="145"/>
      <c r="AY837" s="145"/>
      <c r="AZ837" s="145"/>
      <c r="BA837" s="145"/>
      <c r="BB837" s="145"/>
      <c r="BC837" s="216" t="str">
        <f>IF(Tabela2[[#This Row],[Outro(s) ]] = "X", "PREENCHER","NA")</f>
        <v>NA</v>
      </c>
      <c r="BD837" s="145"/>
      <c r="BE837" s="145"/>
      <c r="BF837" s="208" t="s">
        <v>6834</v>
      </c>
      <c r="BG837" s="208"/>
      <c r="BH837" s="210" t="s">
        <v>6834</v>
      </c>
      <c r="BI837" s="209" t="s">
        <v>7062</v>
      </c>
      <c r="BJ837" s="219" t="s">
        <v>7099</v>
      </c>
      <c r="BK837" s="215" t="s">
        <v>2696</v>
      </c>
      <c r="BL837" s="222">
        <v>45967</v>
      </c>
      <c r="BM837" s="145">
        <f ca="1">IF(Tabela2[[#This Row],[Data de atendimento do Ibama (considerar o primeiro documento/ação)]]="",_xlfn.DAYS(TODAY(),J837),_xlfn.DAYS(Tabela2[[#This Row],[Data de atendimento do Ibama (considerar o primeiro documento/ação)]],J837))</f>
        <v>2</v>
      </c>
      <c r="BN837" s="216" t="str">
        <f>IF(Tabela2[[#This Row],[Atendido pelo Ibama ("Não" ou "Sim")]]="Não","Preencher", IF(Tabela2[[#This Row],[Atendido pelo Ibama ("Não" ou "Sim")]]="Sim","NA",""))</f>
        <v>NA</v>
      </c>
      <c r="BO837" s="220" t="s">
        <v>7124</v>
      </c>
      <c r="BP837" s="216" t="s">
        <v>10136</v>
      </c>
      <c r="BQ837" s="215" t="s">
        <v>123</v>
      </c>
      <c r="BR837" s="216" t="str">
        <f>IF(Tabela2[[#This Row],[Equipe do Ibama foi a campo? Houve sobrevoo do Poseidon?]] = "Sim", "PREENCHER","NA")</f>
        <v>NA</v>
      </c>
      <c r="BS837" s="216" t="str">
        <f>IF(Tabela2[[#This Row],[Se sim, foi emitida Ordem de Emergência? (informações vinculada à coluna CK)]] = "Sim", "PREENCHER","NA")</f>
        <v>NA</v>
      </c>
      <c r="BT837" s="216" t="s">
        <v>7126</v>
      </c>
      <c r="BU837" s="216" t="s">
        <v>123</v>
      </c>
      <c r="BV837" s="216" t="s">
        <v>123</v>
      </c>
      <c r="BW837" s="216" t="s">
        <v>123</v>
      </c>
      <c r="BX837" s="215" t="s">
        <v>7127</v>
      </c>
      <c r="BY837" s="222"/>
      <c r="BZ837" s="142" t="str">
        <f>IF(Tabela2[[#This Row],[Data do documento de encerramento]]="NA","NA",IF(Tabela2[[#This Row],[Data do documento de encerramento]]="","Pendente de conclusão/ encerramento",_xlfn.DAYS(Tabela2[[#This Row],[Data do documento de encerramento]],J837)))</f>
        <v>Pendente de conclusão/ encerramento</v>
      </c>
      <c r="CA837" s="219" t="s">
        <v>10957</v>
      </c>
      <c r="CB837" s="229"/>
      <c r="CC837" s="147"/>
      <c r="CD837" s="147"/>
      <c r="CE837" s="147"/>
      <c r="CF837" s="147"/>
      <c r="CG837" s="230"/>
      <c r="CH837" s="230"/>
      <c r="CI837" s="230"/>
      <c r="CJ837" s="230"/>
      <c r="CK837" s="230"/>
      <c r="CL837" s="230"/>
      <c r="CM837" s="230"/>
      <c r="CN837" s="230"/>
      <c r="CO837" s="230"/>
      <c r="CP837" s="230"/>
      <c r="CQ837" s="230"/>
      <c r="CR837" s="230"/>
      <c r="CS837" s="230"/>
      <c r="CT837" s="230"/>
      <c r="CU837" s="230"/>
      <c r="CV837" s="230"/>
      <c r="CW837" s="230"/>
      <c r="CX837" s="230"/>
      <c r="CY837" s="230"/>
      <c r="CZ837" s="230"/>
      <c r="DA837" s="230"/>
      <c r="DB837" s="230"/>
      <c r="DC837" s="230"/>
      <c r="DD837" s="230"/>
      <c r="DE837" s="230"/>
      <c r="DF837" s="230"/>
      <c r="DG837" s="230"/>
      <c r="DH837" s="230"/>
      <c r="DI837" s="230"/>
      <c r="DJ837" s="230"/>
      <c r="DK837" s="230"/>
      <c r="DL837" s="230"/>
      <c r="DM837" s="230"/>
      <c r="DN837" s="230"/>
      <c r="DO837" s="230"/>
      <c r="DP837" s="230"/>
      <c r="DQ837" s="230"/>
      <c r="DR837" s="230"/>
      <c r="DS837" s="230"/>
      <c r="DT837" s="230"/>
      <c r="DU837" s="230"/>
      <c r="DV837" s="230"/>
      <c r="DW837" s="230"/>
      <c r="DX837" s="230"/>
      <c r="DY837" s="230"/>
      <c r="DZ837" s="230"/>
      <c r="EA837" s="230"/>
      <c r="EB837" s="230"/>
      <c r="EC837" s="230"/>
      <c r="ED837" s="230"/>
      <c r="EE837" s="230"/>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c r="FA837" s="230"/>
      <c r="FB837" s="230"/>
      <c r="FC837" s="230"/>
      <c r="FD837" s="230"/>
      <c r="FE837" s="230"/>
      <c r="FF837" s="230"/>
      <c r="FG837" s="230"/>
      <c r="FH837" s="230"/>
      <c r="FI837" s="230"/>
      <c r="FJ837" s="230"/>
      <c r="FK837" s="230"/>
      <c r="FL837" s="230"/>
      <c r="FM837" s="230"/>
      <c r="FN837" s="230"/>
      <c r="FO837" s="230"/>
      <c r="FP837" s="230"/>
      <c r="FQ837" s="230"/>
      <c r="FR837" s="230"/>
      <c r="FS837" s="230"/>
      <c r="FT837" s="230"/>
      <c r="FU837" s="230"/>
      <c r="FV837" s="230"/>
      <c r="FW837" s="230"/>
      <c r="FX837" s="230"/>
      <c r="FY837" s="230"/>
      <c r="FZ837" s="230"/>
      <c r="GA837" s="230"/>
      <c r="GB837" s="230"/>
      <c r="GC837" s="230"/>
      <c r="GD837" s="230"/>
      <c r="GE837" s="230"/>
      <c r="GF837" s="230"/>
      <c r="GG837" s="230"/>
      <c r="GH837" s="230"/>
      <c r="GI837" s="230"/>
      <c r="GJ837" s="230"/>
      <c r="GK837" s="230"/>
      <c r="GL837" s="230"/>
      <c r="GM837" s="230"/>
      <c r="GN837" s="230"/>
      <c r="GO837" s="230"/>
      <c r="GP837" s="230"/>
      <c r="GQ837" s="230"/>
      <c r="GR837" s="230"/>
      <c r="GS837" s="230"/>
      <c r="GT837" s="230"/>
      <c r="GU837" s="230"/>
      <c r="GV837" s="230"/>
      <c r="GW837" s="230"/>
      <c r="GX837" s="230"/>
      <c r="GY837" s="230"/>
      <c r="GZ837" s="230"/>
      <c r="HA837" s="230"/>
      <c r="HB837" s="230"/>
      <c r="HC837" s="230"/>
      <c r="HD837" s="230"/>
      <c r="HE837" s="230"/>
      <c r="HF837" s="230"/>
      <c r="HG837" s="230"/>
      <c r="HH837" s="230"/>
      <c r="HI837" s="230"/>
      <c r="HJ837" s="230"/>
      <c r="HK837" s="230"/>
      <c r="HL837" s="230"/>
      <c r="HM837" s="230"/>
      <c r="HN837" s="230"/>
      <c r="HO837" s="230"/>
      <c r="HP837" s="230"/>
      <c r="HQ837" s="230"/>
      <c r="HR837" s="230"/>
      <c r="HS837" s="230"/>
      <c r="HT837" s="230"/>
      <c r="HU837" s="230"/>
      <c r="HV837" s="230"/>
      <c r="HW837" s="230"/>
      <c r="HX837" s="230"/>
      <c r="HY837" s="230"/>
      <c r="HZ837" s="230"/>
      <c r="IA837" s="230"/>
      <c r="IB837" s="230"/>
      <c r="IC837" s="230"/>
      <c r="ID837" s="230"/>
      <c r="IE837" s="230"/>
      <c r="IF837" s="230"/>
      <c r="IG837" s="230"/>
      <c r="IH837" s="230"/>
      <c r="II837" s="230"/>
      <c r="IJ837" s="230"/>
      <c r="IK837" s="230"/>
      <c r="IL837" s="230"/>
      <c r="IM837" s="230"/>
      <c r="IN837" s="230"/>
      <c r="IO837" s="230"/>
      <c r="IP837" s="230"/>
      <c r="IQ837" s="230"/>
      <c r="IR837" s="230"/>
      <c r="IS837" s="230"/>
      <c r="IT837" s="230"/>
      <c r="IU837" s="230"/>
      <c r="IV837" s="230"/>
      <c r="IW837" s="230"/>
      <c r="IX837" s="230"/>
      <c r="IY837" s="230"/>
      <c r="IZ837" s="230"/>
      <c r="JA837" s="230"/>
      <c r="JB837" s="230"/>
      <c r="JC837" s="230"/>
      <c r="JD837" s="230"/>
      <c r="JE837" s="230"/>
      <c r="JF837" s="230"/>
      <c r="JG837" s="230"/>
      <c r="JH837" s="230"/>
      <c r="JI837" s="230"/>
      <c r="JJ837" s="230"/>
      <c r="JK837" s="230"/>
      <c r="JL837" s="230"/>
      <c r="JM837" s="230"/>
      <c r="JN837" s="230"/>
      <c r="JO837" s="230"/>
      <c r="JP837" s="230"/>
      <c r="JQ837" s="230"/>
      <c r="JR837" s="230"/>
      <c r="JS837" s="230"/>
      <c r="JT837" s="230"/>
      <c r="JU837" s="230"/>
      <c r="JV837" s="230"/>
      <c r="JW837" s="230"/>
      <c r="JX837" s="230"/>
      <c r="JY837" s="230"/>
      <c r="JZ837" s="230"/>
      <c r="KA837" s="230"/>
      <c r="KB837" s="230"/>
      <c r="KC837" s="230"/>
      <c r="KD837" s="230"/>
      <c r="KE837" s="230"/>
      <c r="KF837" s="230"/>
      <c r="KG837" s="230"/>
      <c r="KH837" s="230"/>
      <c r="KI837" s="230"/>
      <c r="KJ837" s="230"/>
      <c r="KK837" s="230"/>
      <c r="KL837" s="230"/>
      <c r="KM837" s="230"/>
      <c r="KN837" s="230"/>
      <c r="KO837" s="230"/>
      <c r="KP837" s="230"/>
      <c r="KQ837" s="230"/>
      <c r="KR837" s="230"/>
      <c r="KS837" s="230"/>
      <c r="KT837" s="230"/>
      <c r="KU837" s="230"/>
      <c r="KV837" s="230"/>
      <c r="KW837" s="230"/>
      <c r="KX837" s="230"/>
      <c r="KY837" s="230"/>
      <c r="KZ837" s="230"/>
      <c r="LA837" s="230"/>
      <c r="LB837" s="230"/>
      <c r="LC837" s="230"/>
      <c r="LD837" s="230"/>
      <c r="LE837" s="230"/>
      <c r="LF837" s="230"/>
      <c r="LG837" s="230"/>
      <c r="LH837" s="230"/>
      <c r="LI837" s="230"/>
      <c r="LJ837" s="230"/>
      <c r="LK837" s="230"/>
      <c r="LL837" s="230"/>
      <c r="LM837" s="230"/>
      <c r="LN837" s="230"/>
      <c r="LO837" s="230"/>
      <c r="LP837" s="230"/>
      <c r="LQ837" s="230"/>
      <c r="LR837" s="230"/>
      <c r="LS837" s="230"/>
      <c r="LT837" s="230"/>
      <c r="LU837" s="230"/>
      <c r="LV837" s="230"/>
      <c r="LW837" s="230"/>
      <c r="LX837" s="230"/>
      <c r="LY837" s="230"/>
      <c r="LZ837" s="230"/>
      <c r="MA837" s="230"/>
      <c r="MB837" s="230"/>
      <c r="MC837" s="230"/>
      <c r="MD837" s="230"/>
      <c r="ME837" s="230"/>
      <c r="MF837" s="230"/>
      <c r="MG837" s="230"/>
      <c r="MH837" s="230"/>
      <c r="MI837" s="230"/>
      <c r="MJ837" s="230"/>
      <c r="MK837" s="230"/>
      <c r="ML837" s="230"/>
      <c r="MM837" s="230"/>
      <c r="MN837" s="230"/>
      <c r="MO837" s="230"/>
      <c r="MP837" s="230"/>
      <c r="MQ837" s="230"/>
      <c r="MR837" s="230"/>
      <c r="MS837" s="230"/>
      <c r="MT837" s="230"/>
      <c r="MU837" s="230"/>
      <c r="MV837" s="230"/>
      <c r="MW837" s="230"/>
      <c r="MX837" s="230"/>
      <c r="MY837" s="230"/>
      <c r="MZ837" s="230"/>
      <c r="NA837" s="230"/>
      <c r="NB837" s="230"/>
      <c r="NC837" s="230"/>
      <c r="ND837" s="230"/>
      <c r="NE837" s="230"/>
      <c r="NF837" s="230"/>
      <c r="NG837" s="230"/>
      <c r="NH837" s="230"/>
      <c r="NI837" s="230"/>
      <c r="NJ837" s="230"/>
      <c r="NK837" s="230"/>
      <c r="NL837" s="230"/>
      <c r="NM837" s="230"/>
      <c r="NN837" s="230"/>
      <c r="NO837" s="230"/>
      <c r="NP837" s="230"/>
      <c r="NQ837" s="230"/>
      <c r="NR837" s="230"/>
      <c r="NS837" s="230"/>
      <c r="NT837" s="230"/>
      <c r="NU837" s="230"/>
      <c r="NV837" s="230"/>
      <c r="NW837" s="230"/>
      <c r="NX837" s="230"/>
      <c r="NY837" s="230"/>
      <c r="NZ837" s="230"/>
      <c r="OA837" s="230"/>
      <c r="OB837" s="230"/>
      <c r="OC837" s="230"/>
      <c r="OD837" s="230"/>
      <c r="OE837" s="230"/>
      <c r="OF837" s="230"/>
      <c r="OG837" s="230"/>
      <c r="OH837" s="230"/>
      <c r="OI837" s="230"/>
      <c r="OJ837" s="230"/>
      <c r="OK837" s="230"/>
      <c r="OL837" s="230"/>
      <c r="OM837" s="230"/>
      <c r="ON837" s="230"/>
      <c r="OO837" s="230"/>
      <c r="OP837" s="230"/>
      <c r="OQ837" s="230"/>
      <c r="OR837" s="230"/>
      <c r="OS837" s="230"/>
      <c r="OT837" s="230"/>
      <c r="OU837" s="230"/>
      <c r="OV837" s="230"/>
      <c r="OW837" s="230"/>
      <c r="OX837" s="230"/>
      <c r="OY837" s="230"/>
      <c r="OZ837" s="230"/>
      <c r="PA837" s="230"/>
      <c r="PB837" s="230"/>
      <c r="PC837" s="230"/>
      <c r="PD837" s="230"/>
      <c r="PE837" s="230"/>
      <c r="PF837" s="230"/>
      <c r="PG837" s="230"/>
      <c r="PH837" s="230"/>
      <c r="PI837" s="230"/>
      <c r="PJ837" s="230"/>
      <c r="PK837" s="230"/>
      <c r="PL837" s="230"/>
      <c r="PM837" s="230"/>
      <c r="PN837" s="230"/>
      <c r="PO837" s="230"/>
      <c r="PP837" s="230"/>
      <c r="PQ837" s="230"/>
      <c r="PR837" s="230"/>
      <c r="PS837" s="230"/>
      <c r="PT837" s="230"/>
      <c r="PU837" s="230"/>
      <c r="PV837" s="230"/>
      <c r="PW837" s="230"/>
      <c r="PX837" s="230"/>
      <c r="PY837" s="230"/>
      <c r="PZ837" s="230"/>
      <c r="QA837" s="230"/>
      <c r="QB837" s="230"/>
      <c r="QC837" s="230"/>
      <c r="QD837" s="230"/>
      <c r="QE837" s="230"/>
      <c r="QF837" s="230"/>
      <c r="QG837" s="230"/>
      <c r="QH837" s="230"/>
      <c r="QI837" s="230"/>
      <c r="QJ837" s="230"/>
      <c r="QK837" s="230"/>
      <c r="QL837" s="230"/>
      <c r="QM837" s="230"/>
      <c r="QN837" s="230"/>
      <c r="QO837" s="230"/>
      <c r="QP837" s="230"/>
      <c r="QQ837" s="230"/>
      <c r="QR837" s="230"/>
      <c r="QS837" s="230"/>
      <c r="QT837" s="230"/>
      <c r="QU837" s="230"/>
      <c r="QV837" s="230"/>
      <c r="QW837" s="230"/>
      <c r="QX837" s="230"/>
      <c r="QY837" s="230"/>
      <c r="QZ837" s="230"/>
      <c r="RA837" s="230"/>
      <c r="RB837" s="230"/>
      <c r="RC837" s="230"/>
      <c r="RD837" s="230"/>
      <c r="RE837" s="230"/>
      <c r="RF837" s="230"/>
      <c r="RG837" s="230"/>
      <c r="RH837" s="230"/>
      <c r="RI837" s="230"/>
      <c r="RJ837" s="230"/>
      <c r="RK837" s="230"/>
      <c r="RL837" s="230"/>
      <c r="RM837" s="230"/>
      <c r="RN837" s="230"/>
      <c r="RO837" s="230"/>
      <c r="RP837" s="230"/>
      <c r="RQ837" s="230"/>
      <c r="RR837" s="230"/>
      <c r="RS837" s="230"/>
      <c r="RT837" s="230"/>
      <c r="RU837" s="230"/>
      <c r="RV837" s="230"/>
      <c r="RW837" s="230"/>
      <c r="RX837" s="230"/>
      <c r="RY837" s="230"/>
      <c r="RZ837" s="230"/>
      <c r="SA837" s="230"/>
      <c r="SB837" s="230"/>
      <c r="SC837" s="230"/>
      <c r="SD837" s="230"/>
      <c r="SE837" s="230"/>
      <c r="SF837" s="230"/>
      <c r="SG837" s="230"/>
      <c r="SH837" s="230"/>
      <c r="SI837" s="230"/>
      <c r="SJ837" s="230"/>
      <c r="SK837" s="230"/>
      <c r="SL837" s="230"/>
      <c r="SM837" s="230"/>
      <c r="SN837" s="230"/>
      <c r="SO837" s="230"/>
      <c r="SP837" s="230"/>
      <c r="SQ837" s="230"/>
      <c r="SR837" s="230"/>
      <c r="SS837" s="230"/>
      <c r="ST837" s="230"/>
      <c r="SU837" s="230"/>
      <c r="SV837" s="230"/>
      <c r="SW837" s="230"/>
      <c r="SX837" s="230"/>
      <c r="SY837" s="230"/>
      <c r="SZ837" s="230"/>
      <c r="TA837" s="230"/>
      <c r="TB837" s="230"/>
      <c r="TC837" s="230"/>
      <c r="TD837" s="230"/>
      <c r="TE837" s="230"/>
      <c r="TF837" s="230"/>
      <c r="TG837" s="230"/>
      <c r="TH837" s="230"/>
      <c r="TI837" s="230"/>
      <c r="TJ837" s="230"/>
      <c r="TK837" s="230"/>
      <c r="TL837" s="230"/>
      <c r="TM837" s="230"/>
      <c r="TN837" s="230"/>
      <c r="TO837" s="230"/>
      <c r="TP837" s="230"/>
      <c r="TQ837" s="230"/>
      <c r="TR837" s="230"/>
      <c r="TS837" s="230"/>
      <c r="TT837" s="230"/>
      <c r="TU837" s="230"/>
      <c r="TV837" s="230"/>
      <c r="TW837" s="230"/>
      <c r="TX837" s="230"/>
      <c r="TY837" s="230"/>
      <c r="TZ837" s="230"/>
      <c r="UA837" s="230"/>
      <c r="UB837" s="230"/>
      <c r="UC837" s="230"/>
      <c r="UD837" s="230"/>
      <c r="UE837" s="230"/>
      <c r="UF837" s="230"/>
      <c r="UG837" s="230"/>
      <c r="UH837" s="230"/>
      <c r="UI837" s="230"/>
      <c r="UJ837" s="230"/>
      <c r="UK837" s="230"/>
      <c r="UL837" s="230"/>
      <c r="UM837" s="230"/>
      <c r="UN837" s="230"/>
      <c r="UO837" s="230"/>
      <c r="UP837" s="230"/>
      <c r="UQ837" s="230"/>
      <c r="UR837" s="230"/>
      <c r="US837" s="230"/>
      <c r="UT837" s="230"/>
      <c r="UU837" s="230"/>
      <c r="UV837" s="230"/>
      <c r="UW837" s="230"/>
      <c r="UX837" s="230"/>
      <c r="UY837" s="230"/>
      <c r="UZ837" s="230"/>
      <c r="VA837" s="230"/>
      <c r="VB837" s="230"/>
      <c r="VC837" s="230"/>
      <c r="VD837" s="230"/>
      <c r="VE837" s="230"/>
      <c r="VF837" s="230"/>
      <c r="VG837" s="230"/>
      <c r="VH837" s="230"/>
      <c r="VI837" s="230"/>
      <c r="VJ837" s="230"/>
      <c r="VK837" s="230"/>
      <c r="VL837" s="230"/>
      <c r="VM837" s="230"/>
      <c r="VN837" s="230"/>
      <c r="VO837" s="230"/>
      <c r="VP837" s="230"/>
      <c r="VQ837" s="230"/>
      <c r="VR837" s="230"/>
      <c r="VS837" s="230"/>
      <c r="VT837" s="230"/>
      <c r="VU837" s="230"/>
      <c r="VV837" s="230"/>
      <c r="VW837" s="230"/>
      <c r="VX837" s="230"/>
      <c r="VY837" s="230"/>
      <c r="VZ837" s="230"/>
      <c r="WA837" s="230"/>
      <c r="WB837" s="230"/>
      <c r="WC837" s="230"/>
      <c r="WD837" s="230"/>
      <c r="WE837" s="230"/>
      <c r="WF837" s="230"/>
      <c r="WG837" s="230"/>
      <c r="WH837" s="230"/>
      <c r="WI837" s="230"/>
      <c r="WJ837" s="230"/>
      <c r="WK837" s="230"/>
      <c r="WL837" s="230"/>
      <c r="WM837" s="230"/>
      <c r="WN837" s="230"/>
      <c r="WO837" s="230"/>
      <c r="WP837" s="230"/>
      <c r="WQ837" s="230"/>
      <c r="WR837" s="230"/>
      <c r="WS837" s="230"/>
      <c r="WT837" s="230"/>
      <c r="WU837" s="230"/>
      <c r="WV837" s="230"/>
      <c r="WW837" s="230"/>
      <c r="WX837" s="230"/>
      <c r="WY837" s="230"/>
      <c r="WZ837" s="230"/>
      <c r="XA837" s="230"/>
      <c r="XB837" s="230"/>
      <c r="XC837" s="230"/>
      <c r="XD837" s="230"/>
      <c r="XE837" s="230"/>
      <c r="XF837" s="230"/>
      <c r="XG837" s="230"/>
      <c r="XH837" s="230"/>
      <c r="XI837" s="230"/>
      <c r="XJ837" s="230"/>
      <c r="XK837" s="230"/>
      <c r="XL837" s="230"/>
      <c r="XM837" s="230"/>
      <c r="XN837" s="230"/>
      <c r="XO837" s="230"/>
      <c r="XP837" s="230"/>
      <c r="XQ837" s="230"/>
      <c r="XR837" s="230"/>
      <c r="XS837" s="230"/>
      <c r="XT837" s="230"/>
      <c r="XU837" s="230"/>
      <c r="XV837" s="230"/>
      <c r="XW837" s="230"/>
      <c r="XX837" s="230"/>
      <c r="XY837" s="230"/>
      <c r="XZ837" s="230"/>
      <c r="YA837" s="230"/>
      <c r="YB837" s="230"/>
      <c r="YC837" s="230"/>
      <c r="YD837" s="230"/>
      <c r="YE837" s="230"/>
      <c r="YF837" s="230"/>
      <c r="YG837" s="230"/>
      <c r="YH837" s="230"/>
      <c r="YI837" s="230"/>
      <c r="YJ837" s="230"/>
      <c r="YK837" s="230"/>
      <c r="YL837" s="230"/>
      <c r="YM837" s="230"/>
      <c r="YN837" s="230"/>
      <c r="YO837" s="230"/>
      <c r="YP837" s="230"/>
      <c r="YQ837" s="230"/>
      <c r="YR837" s="230"/>
      <c r="YS837" s="230"/>
      <c r="YT837" s="230"/>
      <c r="YU837" s="230"/>
      <c r="YV837" s="230"/>
      <c r="YW837" s="230"/>
      <c r="YX837" s="230"/>
      <c r="YY837" s="230"/>
      <c r="YZ837" s="230"/>
      <c r="ZA837" s="230"/>
      <c r="ZB837" s="230"/>
      <c r="ZC837" s="230"/>
      <c r="ZD837" s="230"/>
      <c r="ZE837" s="230"/>
      <c r="ZF837" s="230"/>
      <c r="ZG837" s="230"/>
      <c r="ZH837" s="230"/>
      <c r="ZI837" s="230"/>
      <c r="ZJ837" s="230"/>
      <c r="ZK837" s="230"/>
      <c r="ZL837" s="230"/>
      <c r="ZM837" s="230"/>
      <c r="ZN837" s="230"/>
      <c r="ZO837" s="230"/>
      <c r="ZP837" s="230"/>
      <c r="ZQ837" s="230"/>
      <c r="ZR837" s="230"/>
      <c r="ZS837" s="230"/>
      <c r="ZT837" s="230"/>
      <c r="ZU837" s="230"/>
      <c r="ZV837" s="230"/>
      <c r="ZW837" s="230"/>
      <c r="ZX837" s="230"/>
      <c r="ZY837" s="230"/>
      <c r="ZZ837" s="230"/>
      <c r="AAA837" s="230"/>
      <c r="AAB837" s="230"/>
      <c r="AAC837" s="230"/>
      <c r="AAD837" s="230"/>
      <c r="AAE837" s="230"/>
      <c r="AAF837" s="230"/>
      <c r="AAG837" s="230"/>
      <c r="AAH837" s="230"/>
      <c r="AAI837" s="230"/>
      <c r="AAJ837" s="230"/>
      <c r="AAK837" s="230"/>
      <c r="AAL837" s="230"/>
      <c r="AAM837" s="230"/>
      <c r="AAN837" s="230"/>
      <c r="AAO837" s="230"/>
      <c r="AAP837" s="230"/>
      <c r="AAQ837" s="230"/>
      <c r="AAR837" s="230"/>
      <c r="AAS837" s="230"/>
      <c r="AAT837" s="230"/>
      <c r="AAU837" s="230"/>
      <c r="AAV837" s="230"/>
      <c r="AAW837" s="230"/>
      <c r="AAX837" s="230"/>
      <c r="AAY837" s="230"/>
      <c r="AAZ837" s="230"/>
      <c r="ABA837" s="230"/>
      <c r="ABB837" s="230"/>
      <c r="ABC837" s="230"/>
      <c r="ABD837" s="230"/>
      <c r="ABE837" s="230"/>
      <c r="ABF837" s="230"/>
      <c r="ABG837" s="230"/>
      <c r="ABH837" s="230"/>
      <c r="ABI837" s="230"/>
      <c r="ABJ837" s="230"/>
      <c r="ABK837" s="230"/>
      <c r="ABL837" s="230"/>
      <c r="ABM837" s="230"/>
      <c r="ABN837" s="230"/>
      <c r="ABO837" s="230"/>
      <c r="ABP837" s="230"/>
      <c r="ABQ837" s="230"/>
      <c r="ABR837" s="230"/>
      <c r="ABS837" s="230"/>
      <c r="ABT837" s="230"/>
      <c r="ABU837" s="230"/>
      <c r="ABV837" s="230"/>
      <c r="ABW837" s="230"/>
      <c r="ABX837" s="230"/>
      <c r="ABY837" s="230"/>
      <c r="ABZ837" s="230"/>
      <c r="ACA837" s="230"/>
      <c r="ACB837" s="230"/>
      <c r="ACC837" s="230"/>
      <c r="ACD837" s="230"/>
      <c r="ACE837" s="230"/>
      <c r="ACF837" s="230"/>
      <c r="ACG837" s="230"/>
      <c r="ACH837" s="230"/>
      <c r="ACI837" s="230"/>
      <c r="ACJ837" s="230"/>
      <c r="ACK837" s="230"/>
      <c r="ACL837" s="230"/>
      <c r="ACM837" s="230"/>
      <c r="ACN837" s="230"/>
      <c r="ACO837" s="230"/>
      <c r="ACP837" s="230"/>
      <c r="ACQ837" s="230"/>
      <c r="ACR837" s="230"/>
      <c r="ACS837" s="230"/>
      <c r="ACT837" s="230"/>
      <c r="ACU837" s="230"/>
      <c r="ACV837" s="230"/>
      <c r="ACW837" s="230"/>
      <c r="ACX837" s="230"/>
      <c r="ACY837" s="230"/>
      <c r="ACZ837" s="230"/>
      <c r="ADA837" s="230"/>
      <c r="ADB837" s="230"/>
      <c r="ADC837" s="230"/>
      <c r="ADD837" s="230"/>
      <c r="ADE837" s="230"/>
      <c r="ADF837" s="230"/>
      <c r="ADG837" s="230"/>
      <c r="ADH837" s="230"/>
      <c r="ADI837" s="230"/>
      <c r="ADJ837" s="230"/>
      <c r="ADK837" s="230"/>
      <c r="ADL837" s="230"/>
      <c r="ADM837" s="230"/>
      <c r="ADN837" s="230"/>
      <c r="ADO837" s="230"/>
      <c r="ADP837" s="230"/>
      <c r="ADQ837" s="230"/>
      <c r="ADR837" s="230"/>
      <c r="ADS837" s="230"/>
      <c r="ADT837" s="230"/>
      <c r="ADU837" s="230"/>
      <c r="ADV837" s="230"/>
      <c r="ADW837" s="230"/>
      <c r="ADX837" s="230"/>
      <c r="ADY837" s="230"/>
      <c r="ADZ837" s="230"/>
      <c r="AEA837" s="230"/>
      <c r="AEB837" s="230"/>
      <c r="AEC837" s="230"/>
      <c r="AED837" s="230"/>
      <c r="AEE837" s="230"/>
      <c r="AEF837" s="230"/>
      <c r="AEG837" s="230"/>
      <c r="AEH837" s="230"/>
      <c r="AEI837" s="230"/>
      <c r="AEJ837" s="230"/>
      <c r="AEK837" s="230"/>
      <c r="AEL837" s="230"/>
      <c r="AEM837" s="230"/>
      <c r="AEN837" s="230"/>
      <c r="AEO837" s="230"/>
      <c r="AEP837" s="230"/>
      <c r="AEQ837" s="230"/>
      <c r="AER837" s="230"/>
      <c r="AES837" s="230"/>
      <c r="AET837" s="230"/>
      <c r="AEU837" s="230"/>
      <c r="AEV837" s="230"/>
      <c r="AEW837" s="230"/>
      <c r="AEX837" s="230"/>
      <c r="AEY837" s="230"/>
      <c r="AEZ837" s="230"/>
      <c r="AFA837" s="230"/>
      <c r="AFB837" s="230"/>
      <c r="AFC837" s="230"/>
      <c r="AFD837" s="230"/>
      <c r="AFE837" s="230"/>
      <c r="AFF837" s="230"/>
      <c r="AFG837" s="230"/>
      <c r="AFH837" s="230"/>
      <c r="AFI837" s="230"/>
      <c r="AFJ837" s="230"/>
      <c r="AFK837" s="230"/>
      <c r="AFL837" s="230"/>
      <c r="AFM837" s="230"/>
      <c r="AFN837" s="230"/>
      <c r="AFO837" s="230"/>
      <c r="AFP837" s="230"/>
      <c r="AFQ837" s="230"/>
      <c r="AFR837" s="230"/>
      <c r="AFS837" s="230"/>
      <c r="AFT837" s="230"/>
      <c r="AFU837" s="230"/>
      <c r="AFV837" s="230"/>
      <c r="AFW837" s="230"/>
      <c r="AFX837" s="230"/>
      <c r="AFY837" s="230"/>
      <c r="AFZ837" s="230"/>
      <c r="AGA837" s="230"/>
      <c r="AGB837" s="230"/>
      <c r="AGC837" s="230"/>
      <c r="AGD837" s="230"/>
      <c r="AGE837" s="230"/>
      <c r="AGF837" s="230"/>
      <c r="AGG837" s="230"/>
      <c r="AGH837" s="230"/>
      <c r="AGI837" s="230"/>
      <c r="AGJ837" s="230"/>
      <c r="AGK837" s="230"/>
      <c r="AGL837" s="230"/>
      <c r="AGM837" s="230"/>
      <c r="AGN837" s="230"/>
      <c r="AGO837" s="230"/>
      <c r="AGP837" s="230"/>
      <c r="AGQ837" s="230"/>
      <c r="AGR837" s="230"/>
      <c r="AGS837" s="230"/>
      <c r="AGT837" s="230"/>
      <c r="AGU837" s="230"/>
      <c r="AGV837" s="230"/>
      <c r="AGW837" s="230"/>
      <c r="AGX837" s="230"/>
      <c r="AGY837" s="230"/>
      <c r="AGZ837" s="230"/>
      <c r="AHA837" s="230"/>
      <c r="AHB837" s="230"/>
      <c r="AHC837" s="230"/>
      <c r="AHD837" s="230"/>
      <c r="AHE837" s="230"/>
      <c r="AHF837" s="230"/>
      <c r="AHG837" s="230"/>
      <c r="AHH837" s="230"/>
      <c r="AHI837" s="230"/>
      <c r="AHJ837" s="230"/>
      <c r="AHK837" s="230"/>
      <c r="AHL837" s="230"/>
      <c r="AHM837" s="230"/>
      <c r="AHN837" s="230"/>
      <c r="AHO837" s="230"/>
      <c r="AHP837" s="230"/>
      <c r="AHQ837" s="230"/>
      <c r="AHR837" s="230"/>
      <c r="AHS837" s="230"/>
      <c r="AHT837" s="230"/>
      <c r="AHU837" s="230"/>
      <c r="AHV837" s="230"/>
      <c r="AHW837" s="230"/>
      <c r="AHX837" s="230"/>
      <c r="AHY837" s="230"/>
      <c r="AHZ837" s="230"/>
      <c r="AIA837" s="230"/>
      <c r="AIB837" s="230"/>
      <c r="AIC837" s="230"/>
      <c r="AID837" s="230"/>
      <c r="AIE837" s="230"/>
      <c r="AIF837" s="230"/>
      <c r="AIG837" s="230"/>
      <c r="AIH837" s="230"/>
      <c r="AII837" s="230"/>
      <c r="AIJ837" s="230"/>
      <c r="AIK837" s="230"/>
      <c r="AIL837" s="230"/>
      <c r="AIM837" s="230"/>
      <c r="AIN837" s="230"/>
      <c r="AIO837" s="230"/>
      <c r="AIP837" s="230"/>
      <c r="AIQ837" s="230"/>
      <c r="AIR837" s="230"/>
      <c r="AIS837" s="230"/>
      <c r="AIT837" s="230"/>
      <c r="AIU837" s="230"/>
      <c r="AIV837" s="230"/>
      <c r="AIW837" s="230"/>
      <c r="AIX837" s="230"/>
      <c r="AIY837" s="230"/>
      <c r="AIZ837" s="230"/>
      <c r="AJA837" s="230"/>
      <c r="AJB837" s="230"/>
      <c r="AJC837" s="230"/>
      <c r="AJD837" s="230"/>
      <c r="AJE837" s="230"/>
      <c r="AJF837" s="230"/>
      <c r="AJG837" s="230"/>
      <c r="AJH837" s="230"/>
      <c r="AJI837" s="230"/>
      <c r="AJJ837" s="230"/>
      <c r="AJK837" s="230"/>
      <c r="AJL837" s="230"/>
      <c r="AJM837" s="230"/>
      <c r="AJN837" s="230"/>
      <c r="AJO837" s="230"/>
      <c r="AJP837" s="230"/>
      <c r="AJQ837" s="230"/>
      <c r="AJR837" s="230"/>
      <c r="AJS837" s="230"/>
      <c r="AJT837" s="230"/>
      <c r="AJU837" s="230"/>
      <c r="AJV837" s="230"/>
      <c r="AJW837" s="230"/>
      <c r="AJX837" s="230"/>
      <c r="AJY837" s="230"/>
      <c r="AJZ837" s="230"/>
      <c r="AKA837" s="230"/>
      <c r="AKB837" s="230"/>
      <c r="AKC837" s="230"/>
      <c r="AKD837" s="230"/>
      <c r="AKE837" s="230"/>
      <c r="AKF837" s="230"/>
      <c r="AKG837" s="230"/>
      <c r="AKH837" s="230"/>
      <c r="AKI837" s="230"/>
      <c r="AKJ837" s="230"/>
      <c r="AKK837" s="230"/>
      <c r="AKL837" s="230"/>
      <c r="AKM837" s="230"/>
      <c r="AKN837" s="230"/>
      <c r="AKO837" s="230"/>
      <c r="AKP837" s="230"/>
      <c r="AKQ837" s="230"/>
      <c r="AKR837" s="230"/>
      <c r="AKS837" s="230"/>
      <c r="AKT837" s="230"/>
      <c r="AKU837" s="230"/>
      <c r="AKV837" s="230"/>
      <c r="AKW837" s="230"/>
      <c r="AKX837" s="230"/>
      <c r="AKY837" s="230"/>
      <c r="AKZ837" s="230"/>
      <c r="ALA837" s="230"/>
      <c r="ALB837" s="230"/>
      <c r="ALC837" s="230"/>
      <c r="ALD837" s="230"/>
      <c r="ALE837" s="230"/>
      <c r="ALF837" s="230"/>
      <c r="ALG837" s="230"/>
      <c r="ALH837" s="230"/>
      <c r="ALI837" s="230"/>
      <c r="ALJ837" s="230"/>
      <c r="ALK837" s="230"/>
      <c r="ALL837" s="230"/>
      <c r="ALM837" s="230"/>
      <c r="ALN837" s="230"/>
      <c r="ALO837" s="230"/>
      <c r="ALP837" s="230"/>
      <c r="ALQ837" s="230"/>
      <c r="ALR837" s="230"/>
      <c r="ALS837" s="230"/>
      <c r="ALT837" s="230"/>
      <c r="ALU837" s="230"/>
      <c r="ALV837" s="230"/>
      <c r="ALW837" s="230"/>
      <c r="ALX837" s="230"/>
      <c r="ALY837" s="230"/>
      <c r="ALZ837" s="230"/>
      <c r="AMA837" s="230"/>
      <c r="AMB837" s="230"/>
      <c r="AMC837" s="230"/>
      <c r="AMD837" s="230"/>
      <c r="AME837" s="230"/>
      <c r="AMF837" s="230"/>
      <c r="AMG837" s="230"/>
      <c r="AMH837" s="230"/>
      <c r="AMI837" s="230"/>
      <c r="AMJ837" s="230"/>
      <c r="AMK837" s="230"/>
      <c r="AML837" s="230"/>
      <c r="AMM837" s="230"/>
      <c r="AMN837" s="230"/>
      <c r="AMO837" s="230"/>
      <c r="AMP837" s="230"/>
      <c r="AMQ837" s="230"/>
      <c r="AMR837" s="230"/>
      <c r="AMS837" s="230"/>
      <c r="AMT837" s="230"/>
      <c r="AMU837" s="230"/>
      <c r="AMV837" s="230"/>
      <c r="AMW837" s="230"/>
      <c r="AMX837" s="230"/>
      <c r="AMY837" s="230"/>
      <c r="AMZ837" s="230"/>
      <c r="ANA837" s="230"/>
      <c r="ANB837" s="230"/>
      <c r="ANC837" s="230"/>
      <c r="AND837" s="230"/>
      <c r="ANE837" s="230"/>
      <c r="ANF837" s="230"/>
      <c r="ANG837" s="230"/>
      <c r="ANH837" s="230"/>
      <c r="ANI837" s="230"/>
      <c r="ANJ837" s="230"/>
      <c r="ANK837" s="230"/>
      <c r="ANL837" s="230"/>
      <c r="ANM837" s="230"/>
      <c r="ANN837" s="230"/>
      <c r="ANO837" s="230"/>
      <c r="ANP837" s="230"/>
      <c r="ANQ837" s="230"/>
      <c r="ANR837" s="230"/>
      <c r="ANS837" s="230"/>
      <c r="ANT837" s="230"/>
      <c r="ANU837" s="230"/>
      <c r="ANV837" s="230"/>
      <c r="ANW837" s="230"/>
      <c r="ANX837" s="230"/>
      <c r="ANY837" s="230"/>
      <c r="ANZ837" s="230"/>
      <c r="AOA837" s="230"/>
      <c r="AOB837" s="230"/>
      <c r="AOC837" s="230"/>
      <c r="AOD837" s="230"/>
      <c r="AOE837" s="230"/>
      <c r="AOF837" s="230"/>
      <c r="AOG837" s="230"/>
      <c r="AOH837" s="230"/>
      <c r="AOI837" s="230"/>
      <c r="AOJ837" s="230"/>
      <c r="AOK837" s="230"/>
      <c r="AOL837" s="230"/>
      <c r="AOM837" s="230"/>
      <c r="AON837" s="230"/>
      <c r="AOO837" s="230"/>
      <c r="AOP837" s="230"/>
      <c r="AOQ837" s="230"/>
      <c r="AOR837" s="230"/>
      <c r="AOS837" s="230"/>
      <c r="AOT837" s="230"/>
      <c r="AOU837" s="230"/>
      <c r="AOV837" s="230"/>
      <c r="AOW837" s="230"/>
      <c r="AOX837" s="230"/>
      <c r="AOY837" s="230"/>
      <c r="AOZ837" s="230"/>
      <c r="APA837" s="230"/>
      <c r="APB837" s="230"/>
      <c r="APC837" s="230"/>
      <c r="APD837" s="230"/>
      <c r="APE837" s="230"/>
      <c r="APF837" s="230"/>
      <c r="APG837" s="230"/>
      <c r="APH837" s="230"/>
      <c r="API837" s="230"/>
      <c r="APJ837" s="230"/>
      <c r="APK837" s="230"/>
      <c r="APL837" s="230"/>
      <c r="APM837" s="230"/>
      <c r="APN837" s="230"/>
      <c r="APO837" s="230"/>
      <c r="APP837" s="230"/>
      <c r="APQ837" s="230"/>
      <c r="APR837" s="230"/>
      <c r="APS837" s="230"/>
      <c r="APT837" s="230"/>
      <c r="APU837" s="230"/>
      <c r="APV837" s="230"/>
      <c r="APW837" s="230"/>
      <c r="APX837" s="230"/>
      <c r="APY837" s="230"/>
      <c r="APZ837" s="230"/>
      <c r="AQA837" s="230"/>
      <c r="AQB837" s="230"/>
      <c r="AQC837" s="230"/>
      <c r="AQD837" s="230"/>
      <c r="AQE837" s="230"/>
      <c r="AQF837" s="230"/>
      <c r="AQG837" s="230"/>
      <c r="AQH837" s="230"/>
      <c r="AQI837" s="230"/>
      <c r="AQJ837" s="230"/>
      <c r="AQK837" s="230"/>
      <c r="AQL837" s="230"/>
      <c r="AQM837" s="230"/>
      <c r="AQN837" s="230"/>
      <c r="AQO837" s="230"/>
      <c r="AQP837" s="230"/>
      <c r="AQQ837" s="230"/>
      <c r="AQR837" s="230"/>
      <c r="AQS837" s="230"/>
      <c r="AQT837" s="230"/>
      <c r="AQU837" s="230"/>
      <c r="AQV837" s="230"/>
      <c r="AQW837" s="230"/>
      <c r="AQX837" s="230"/>
      <c r="AQY837" s="230"/>
      <c r="AQZ837" s="230"/>
      <c r="ARA837" s="230"/>
      <c r="ARB837" s="230"/>
      <c r="ARC837" s="230"/>
      <c r="ARD837" s="230"/>
      <c r="ARE837" s="230"/>
      <c r="ARF837" s="230"/>
      <c r="ARG837" s="230"/>
      <c r="ARH837" s="230"/>
      <c r="ARI837" s="230"/>
      <c r="ARJ837" s="230"/>
      <c r="ARK837" s="230"/>
      <c r="ARL837" s="230"/>
      <c r="ARM837" s="230"/>
      <c r="ARN837" s="230"/>
      <c r="ARO837" s="230"/>
      <c r="ARP837" s="230"/>
      <c r="ARQ837" s="230"/>
      <c r="ARR837" s="230"/>
      <c r="ARS837" s="230"/>
      <c r="ART837" s="230"/>
      <c r="ARU837" s="230"/>
      <c r="ARV837" s="230"/>
      <c r="ARW837" s="230"/>
      <c r="ARX837" s="230"/>
      <c r="ARY837" s="230"/>
      <c r="ARZ837" s="230"/>
      <c r="ASA837" s="230"/>
      <c r="ASB837" s="230"/>
      <c r="ASC837" s="230"/>
      <c r="ASD837" s="230"/>
      <c r="ASE837" s="230"/>
      <c r="ASF837" s="230"/>
      <c r="ASG837" s="230"/>
      <c r="ASH837" s="230"/>
      <c r="ASI837" s="230"/>
      <c r="ASJ837" s="230"/>
      <c r="ASK837" s="230"/>
      <c r="ASL837" s="230"/>
      <c r="ASM837" s="230"/>
      <c r="ASN837" s="230"/>
      <c r="ASO837" s="230"/>
      <c r="ASP837" s="230"/>
      <c r="ASQ837" s="230"/>
      <c r="ASR837" s="230"/>
      <c r="ASS837" s="230"/>
      <c r="AST837" s="230"/>
      <c r="ASU837" s="230"/>
      <c r="ASV837" s="230"/>
      <c r="ASW837" s="230"/>
      <c r="ASX837" s="230"/>
      <c r="ASY837" s="230"/>
      <c r="ASZ837" s="230"/>
      <c r="ATA837" s="230"/>
      <c r="ATB837" s="230"/>
      <c r="ATC837" s="230"/>
      <c r="ATD837" s="230"/>
      <c r="ATE837" s="230"/>
      <c r="ATF837" s="230"/>
      <c r="ATG837" s="230"/>
      <c r="ATH837" s="230"/>
      <c r="ATI837" s="230"/>
      <c r="ATJ837" s="230"/>
      <c r="ATK837" s="230"/>
      <c r="ATL837" s="230"/>
      <c r="ATM837" s="230"/>
      <c r="ATN837" s="230"/>
      <c r="ATO837" s="230"/>
      <c r="ATP837" s="230"/>
      <c r="ATQ837" s="230"/>
      <c r="ATR837" s="230"/>
      <c r="ATS837" s="230"/>
      <c r="ATT837" s="230"/>
      <c r="ATU837" s="230"/>
      <c r="ATV837" s="230"/>
      <c r="ATW837" s="230"/>
      <c r="ATX837" s="230"/>
      <c r="ATY837" s="230"/>
      <c r="ATZ837" s="230"/>
      <c r="AUA837" s="230"/>
      <c r="AUB837" s="230"/>
      <c r="AUC837" s="230"/>
      <c r="AUD837" s="230"/>
      <c r="AUE837" s="230"/>
      <c r="AUF837" s="230"/>
      <c r="AUG837" s="230"/>
      <c r="AUH837" s="230"/>
      <c r="AUI837" s="230"/>
      <c r="AUJ837" s="230"/>
      <c r="AUK837" s="230"/>
      <c r="AUL837" s="230"/>
      <c r="AUM837" s="230"/>
      <c r="AUN837" s="230"/>
      <c r="AUO837" s="230"/>
      <c r="AUP837" s="230"/>
      <c r="AUQ837" s="230"/>
      <c r="AUR837" s="230"/>
      <c r="AUS837" s="230"/>
      <c r="AUT837" s="230"/>
      <c r="AUU837" s="230"/>
      <c r="AUV837" s="230"/>
      <c r="AUW837" s="230"/>
      <c r="AUX837" s="230"/>
      <c r="AUY837" s="230"/>
      <c r="AUZ837" s="230"/>
      <c r="AVA837" s="230"/>
      <c r="AVB837" s="230"/>
      <c r="AVC837" s="230"/>
      <c r="AVD837" s="230"/>
      <c r="AVE837" s="230"/>
      <c r="AVF837" s="230"/>
      <c r="AVG837" s="230"/>
      <c r="AVH837" s="230"/>
      <c r="AVI837" s="230"/>
      <c r="AVJ837" s="230"/>
      <c r="AVK837" s="230"/>
      <c r="AVL837" s="230"/>
      <c r="AVM837" s="230"/>
      <c r="AVN837" s="230"/>
      <c r="AVO837" s="230"/>
      <c r="AVP837" s="230"/>
      <c r="AVQ837" s="230"/>
      <c r="AVR837" s="230"/>
      <c r="AVS837" s="230"/>
      <c r="AVT837" s="230"/>
      <c r="AVU837" s="230"/>
      <c r="AVV837" s="230"/>
      <c r="AVW837" s="230"/>
      <c r="AVX837" s="230"/>
      <c r="AVY837" s="230"/>
      <c r="AVZ837" s="230"/>
      <c r="AWA837" s="230"/>
      <c r="AWB837" s="230"/>
      <c r="AWC837" s="230"/>
      <c r="AWD837" s="230"/>
      <c r="AWE837" s="230"/>
      <c r="AWF837" s="230"/>
      <c r="AWG837" s="230"/>
      <c r="AWH837" s="230"/>
      <c r="AWI837" s="230"/>
      <c r="AWJ837" s="230"/>
      <c r="AWK837" s="230"/>
      <c r="AWL837" s="230"/>
      <c r="AWM837" s="230"/>
      <c r="AWN837" s="230"/>
      <c r="AWO837" s="230"/>
      <c r="AWP837" s="230"/>
      <c r="AWQ837" s="230"/>
      <c r="AWR837" s="230"/>
      <c r="AWS837" s="230"/>
      <c r="AWT837" s="230"/>
      <c r="AWU837" s="230"/>
      <c r="AWV837" s="230"/>
      <c r="AWW837" s="230"/>
      <c r="AWX837" s="230"/>
      <c r="AWY837" s="230"/>
      <c r="AWZ837" s="230"/>
      <c r="AXA837" s="230"/>
      <c r="AXB837" s="230"/>
      <c r="AXC837" s="230"/>
      <c r="AXD837" s="230"/>
      <c r="AXE837" s="230"/>
      <c r="AXF837" s="230"/>
      <c r="AXG837" s="230"/>
      <c r="AXH837" s="230"/>
      <c r="AXI837" s="230"/>
      <c r="AXJ837" s="230"/>
      <c r="AXK837" s="230"/>
      <c r="AXL837" s="230"/>
      <c r="AXM837" s="230"/>
      <c r="AXN837" s="230"/>
      <c r="AXO837" s="230"/>
      <c r="AXP837" s="230"/>
      <c r="AXQ837" s="230"/>
      <c r="AXR837" s="230"/>
      <c r="AXS837" s="230"/>
      <c r="AXT837" s="230"/>
      <c r="AXU837" s="230"/>
      <c r="AXV837" s="230"/>
      <c r="AXW837" s="230"/>
      <c r="AXX837" s="230"/>
      <c r="AXY837" s="230"/>
      <c r="AXZ837" s="230"/>
      <c r="AYA837" s="230"/>
      <c r="AYB837" s="230"/>
      <c r="AYC837" s="230"/>
      <c r="AYD837" s="230"/>
      <c r="AYE837" s="230"/>
      <c r="AYF837" s="230"/>
      <c r="AYG837" s="230"/>
      <c r="AYH837" s="230"/>
      <c r="AYI837" s="230"/>
      <c r="AYJ837" s="230"/>
      <c r="AYK837" s="230"/>
      <c r="AYL837" s="230"/>
      <c r="AYM837" s="230"/>
      <c r="AYN837" s="230"/>
      <c r="AYO837" s="230"/>
      <c r="AYP837" s="230"/>
      <c r="AYQ837" s="230"/>
      <c r="AYR837" s="230"/>
      <c r="AYS837" s="230"/>
      <c r="AYT837" s="230"/>
      <c r="AYU837" s="230"/>
      <c r="AYV837" s="230"/>
      <c r="AYW837" s="230"/>
      <c r="AYX837" s="230"/>
      <c r="AYY837" s="230"/>
      <c r="AYZ837" s="230"/>
      <c r="AZA837" s="230"/>
      <c r="AZB837" s="230"/>
      <c r="AZC837" s="230"/>
      <c r="AZD837" s="230"/>
      <c r="AZE837" s="230"/>
      <c r="AZF837" s="230"/>
      <c r="AZG837" s="230"/>
      <c r="AZH837" s="230"/>
      <c r="AZI837" s="230"/>
      <c r="AZJ837" s="230"/>
      <c r="AZK837" s="230"/>
      <c r="AZL837" s="230"/>
      <c r="AZM837" s="230"/>
      <c r="AZN837" s="230"/>
      <c r="AZO837" s="230"/>
      <c r="AZP837" s="230"/>
      <c r="AZQ837" s="230"/>
      <c r="AZR837" s="230"/>
      <c r="AZS837" s="230"/>
      <c r="AZT837" s="230"/>
      <c r="AZU837" s="230"/>
      <c r="AZV837" s="230"/>
      <c r="AZW837" s="230"/>
      <c r="AZX837" s="230"/>
      <c r="AZY837" s="230"/>
      <c r="AZZ837" s="230"/>
      <c r="BAA837" s="230"/>
      <c r="BAB837" s="230"/>
      <c r="BAC837" s="230"/>
      <c r="BAD837" s="230"/>
      <c r="BAE837" s="230"/>
      <c r="BAF837" s="230"/>
      <c r="BAG837" s="230"/>
      <c r="BAH837" s="230"/>
      <c r="BAI837" s="230"/>
      <c r="BAJ837" s="230"/>
      <c r="BAK837" s="230"/>
      <c r="BAL837" s="230"/>
      <c r="BAM837" s="230"/>
      <c r="BAN837" s="230"/>
      <c r="BAO837" s="230"/>
      <c r="BAP837" s="230"/>
      <c r="BAQ837" s="230"/>
      <c r="BAR837" s="230"/>
      <c r="BAS837" s="230"/>
      <c r="BAT837" s="230"/>
      <c r="BAU837" s="230"/>
      <c r="BAV837" s="230"/>
      <c r="BAW837" s="230"/>
      <c r="BAX837" s="230"/>
      <c r="BAY837" s="230"/>
      <c r="BAZ837" s="230"/>
      <c r="BBA837" s="230"/>
      <c r="BBB837" s="230"/>
      <c r="BBC837" s="230"/>
      <c r="BBD837" s="230"/>
      <c r="BBE837" s="230"/>
      <c r="BBF837" s="230"/>
      <c r="BBG837" s="230"/>
      <c r="BBH837" s="230"/>
      <c r="BBI837" s="230"/>
      <c r="BBJ837" s="230"/>
      <c r="BBK837" s="230"/>
      <c r="BBL837" s="230"/>
      <c r="BBM837" s="230"/>
      <c r="BBN837" s="230"/>
      <c r="BBO837" s="230"/>
      <c r="BBP837" s="230"/>
      <c r="BBQ837" s="230"/>
      <c r="BBR837" s="230"/>
      <c r="BBS837" s="230"/>
      <c r="BBT837" s="230"/>
      <c r="BBU837" s="230"/>
      <c r="BBV837" s="230"/>
      <c r="BBW837" s="230"/>
      <c r="BBX837" s="230"/>
      <c r="BBY837" s="230"/>
      <c r="BBZ837" s="230"/>
      <c r="BCA837" s="230"/>
      <c r="BCB837" s="230"/>
      <c r="BCC837" s="230"/>
      <c r="BCD837" s="230"/>
      <c r="BCE837" s="230"/>
      <c r="BCF837" s="230"/>
      <c r="BCG837" s="230"/>
      <c r="BCH837" s="230"/>
      <c r="BCI837" s="230"/>
      <c r="BCJ837" s="230"/>
      <c r="BCK837" s="230"/>
      <c r="BCL837" s="230"/>
      <c r="BCM837" s="230"/>
      <c r="BCN837" s="230"/>
      <c r="BCO837" s="230"/>
      <c r="BCP837" s="230"/>
      <c r="BCQ837" s="230"/>
      <c r="BCR837" s="230"/>
      <c r="BCS837" s="230"/>
      <c r="BCT837" s="230"/>
      <c r="BCU837" s="230"/>
      <c r="BCV837" s="230"/>
      <c r="BCW837" s="230"/>
      <c r="BCX837" s="230"/>
      <c r="BCY837" s="230"/>
      <c r="BCZ837" s="230"/>
      <c r="BDA837" s="230"/>
      <c r="BDB837" s="230"/>
      <c r="BDC837" s="230"/>
      <c r="BDD837" s="230"/>
      <c r="BDE837" s="230"/>
      <c r="BDF837" s="230"/>
      <c r="BDG837" s="230"/>
      <c r="BDH837" s="230"/>
      <c r="BDI837" s="230"/>
      <c r="BDJ837" s="230"/>
      <c r="BDK837" s="230"/>
      <c r="BDL837" s="230"/>
      <c r="BDM837" s="230"/>
      <c r="BDN837" s="230"/>
      <c r="BDO837" s="230"/>
      <c r="BDP837" s="230"/>
      <c r="BDQ837" s="230"/>
      <c r="BDR837" s="230"/>
      <c r="BDS837" s="230"/>
      <c r="BDT837" s="230"/>
      <c r="BDU837" s="230"/>
      <c r="BDV837" s="230"/>
      <c r="BDW837" s="230"/>
      <c r="BDX837" s="230"/>
      <c r="BDY837" s="230"/>
      <c r="BDZ837" s="230"/>
      <c r="BEA837" s="230"/>
      <c r="BEB837" s="230"/>
      <c r="BEC837" s="230"/>
      <c r="BED837" s="230"/>
      <c r="BEE837" s="230"/>
      <c r="BEF837" s="230"/>
      <c r="BEG837" s="230"/>
      <c r="BEH837" s="230"/>
      <c r="BEI837" s="230"/>
      <c r="BEJ837" s="230"/>
      <c r="BEK837" s="230"/>
      <c r="BEL837" s="230"/>
      <c r="BEM837" s="230"/>
      <c r="BEN837" s="230"/>
      <c r="BEO837" s="230"/>
      <c r="BEP837" s="230"/>
      <c r="BEQ837" s="230"/>
      <c r="BER837" s="230"/>
      <c r="BES837" s="230"/>
      <c r="BET837" s="230"/>
      <c r="BEU837" s="230"/>
      <c r="BEV837" s="230"/>
      <c r="BEW837" s="230"/>
      <c r="BEX837" s="230"/>
      <c r="BEY837" s="230"/>
      <c r="BEZ837" s="230"/>
      <c r="BFA837" s="230"/>
      <c r="BFB837" s="230"/>
      <c r="BFC837" s="230"/>
      <c r="BFD837" s="230"/>
      <c r="BFE837" s="230"/>
      <c r="BFF837" s="230"/>
      <c r="BFG837" s="230"/>
      <c r="BFH837" s="230"/>
      <c r="BFI837" s="230"/>
      <c r="BFJ837" s="230"/>
      <c r="BFK837" s="230"/>
      <c r="BFL837" s="230"/>
      <c r="BFM837" s="230"/>
      <c r="BFN837" s="230"/>
      <c r="BFO837" s="230"/>
      <c r="BFP837" s="230"/>
      <c r="BFQ837" s="230"/>
      <c r="BFR837" s="230"/>
      <c r="BFS837" s="230"/>
      <c r="BFT837" s="230"/>
      <c r="BFU837" s="230"/>
      <c r="BFV837" s="230"/>
      <c r="BFW837" s="230"/>
      <c r="BFX837" s="230"/>
      <c r="BFY837" s="230"/>
      <c r="BFZ837" s="230"/>
      <c r="BGA837" s="230"/>
      <c r="BGB837" s="230"/>
      <c r="BGC837" s="230"/>
      <c r="BGD837" s="230"/>
      <c r="BGE837" s="230"/>
      <c r="BGF837" s="230"/>
      <c r="BGG837" s="230"/>
      <c r="BGH837" s="230"/>
      <c r="BGI837" s="230"/>
      <c r="BGJ837" s="230"/>
      <c r="BGK837" s="230"/>
      <c r="BGL837" s="230"/>
      <c r="BGM837" s="230"/>
      <c r="BGN837" s="230"/>
      <c r="BGO837" s="230"/>
      <c r="BGP837" s="230"/>
      <c r="BGQ837" s="230"/>
      <c r="BGR837" s="230"/>
      <c r="BGS837" s="230"/>
      <c r="BGT837" s="230"/>
      <c r="BGU837" s="230"/>
      <c r="BGV837" s="230"/>
      <c r="BGW837" s="230"/>
      <c r="BGX837" s="230"/>
      <c r="BGY837" s="230"/>
      <c r="BGZ837" s="230"/>
      <c r="BHA837" s="230"/>
      <c r="BHB837" s="230"/>
      <c r="BHC837" s="230"/>
      <c r="BHD837" s="230"/>
      <c r="BHE837" s="230"/>
      <c r="BHF837" s="230"/>
      <c r="BHG837" s="230"/>
      <c r="BHH837" s="230"/>
      <c r="BHI837" s="230"/>
      <c r="BHJ837" s="230"/>
      <c r="BHK837" s="230"/>
      <c r="BHL837" s="230"/>
      <c r="BHM837" s="230"/>
      <c r="BHN837" s="230"/>
      <c r="BHO837" s="230"/>
      <c r="BHP837" s="230"/>
      <c r="BHQ837" s="230"/>
      <c r="BHR837" s="230"/>
      <c r="BHS837" s="230"/>
      <c r="BHT837" s="230"/>
      <c r="BHU837" s="230"/>
      <c r="BHV837" s="230"/>
      <c r="BHW837" s="230"/>
      <c r="BHX837" s="230"/>
      <c r="BHY837" s="230"/>
      <c r="BHZ837" s="230"/>
      <c r="BIA837" s="230"/>
      <c r="BIB837" s="230"/>
      <c r="BIC837" s="230"/>
      <c r="BID837" s="230"/>
      <c r="BIE837" s="230"/>
      <c r="BIF837" s="230"/>
      <c r="BIG837" s="230"/>
      <c r="BIH837" s="230"/>
      <c r="BII837" s="230"/>
      <c r="BIJ837" s="230"/>
      <c r="BIK837" s="230"/>
      <c r="BIL837" s="230"/>
      <c r="BIM837" s="230"/>
      <c r="BIN837" s="230"/>
      <c r="BIO837" s="230"/>
      <c r="BIP837" s="230"/>
      <c r="BIQ837" s="230"/>
      <c r="BIR837" s="230"/>
      <c r="BIS837" s="230"/>
      <c r="BIT837" s="230"/>
      <c r="BIU837" s="230"/>
      <c r="BIV837" s="230"/>
      <c r="BIW837" s="230"/>
      <c r="BIX837" s="230"/>
      <c r="BIY837" s="230"/>
      <c r="BIZ837" s="230"/>
      <c r="BJA837" s="230"/>
      <c r="BJB837" s="230"/>
      <c r="BJC837" s="230"/>
      <c r="BJD837" s="230"/>
      <c r="BJE837" s="230"/>
      <c r="BJF837" s="230"/>
      <c r="BJG837" s="230"/>
      <c r="BJH837" s="230"/>
      <c r="BJI837" s="230"/>
      <c r="BJJ837" s="230"/>
      <c r="BJK837" s="230"/>
      <c r="BJL837" s="230"/>
      <c r="BJM837" s="230"/>
      <c r="BJN837" s="230"/>
      <c r="BJO837" s="230"/>
      <c r="BJP837" s="230"/>
      <c r="BJQ837" s="230"/>
      <c r="BJR837" s="230"/>
      <c r="BJS837" s="230"/>
      <c r="BJT837" s="230"/>
      <c r="BJU837" s="230"/>
      <c r="BJV837" s="230"/>
      <c r="BJW837" s="230"/>
      <c r="BJX837" s="230"/>
      <c r="BJY837" s="230"/>
      <c r="BJZ837" s="230"/>
      <c r="BKA837" s="230"/>
      <c r="BKB837" s="230"/>
      <c r="BKC837" s="230"/>
      <c r="BKD837" s="230"/>
      <c r="BKE837" s="230"/>
      <c r="BKF837" s="230"/>
      <c r="BKG837" s="230"/>
      <c r="BKH837" s="230"/>
      <c r="BKI837" s="230"/>
      <c r="BKJ837" s="230"/>
      <c r="BKK837" s="230"/>
      <c r="BKL837" s="230"/>
      <c r="BKM837" s="230"/>
      <c r="BKN837" s="230"/>
      <c r="BKO837" s="230"/>
      <c r="BKP837" s="230"/>
      <c r="BKQ837" s="230"/>
      <c r="BKR837" s="230"/>
      <c r="BKS837" s="230"/>
      <c r="BKT837" s="230"/>
      <c r="BKU837" s="230"/>
      <c r="BKV837" s="230"/>
      <c r="BKW837" s="230"/>
      <c r="BKX837" s="230"/>
      <c r="BKY837" s="230"/>
      <c r="BKZ837" s="230"/>
      <c r="BLA837" s="230"/>
      <c r="BLB837" s="230"/>
      <c r="BLC837" s="230"/>
      <c r="BLD837" s="230"/>
      <c r="BLE837" s="230"/>
      <c r="BLF837" s="230"/>
      <c r="BLG837" s="230"/>
      <c r="BLH837" s="230"/>
      <c r="BLI837" s="230"/>
      <c r="BLJ837" s="230"/>
      <c r="BLK837" s="230"/>
      <c r="BLL837" s="230"/>
      <c r="BLM837" s="230"/>
      <c r="BLN837" s="230"/>
      <c r="BLO837" s="230"/>
      <c r="BLP837" s="230"/>
      <c r="BLQ837" s="230"/>
      <c r="BLR837" s="230"/>
      <c r="BLS837" s="230"/>
      <c r="BLT837" s="230"/>
      <c r="BLU837" s="230"/>
      <c r="BLV837" s="230"/>
      <c r="BLW837" s="230"/>
      <c r="BLX837" s="230"/>
      <c r="BLY837" s="230"/>
      <c r="BLZ837" s="230"/>
      <c r="BMA837" s="230"/>
      <c r="BMB837" s="230"/>
      <c r="BMC837" s="230"/>
      <c r="BMD837" s="230"/>
      <c r="BME837" s="230"/>
      <c r="BMF837" s="230"/>
      <c r="BMG837" s="230"/>
      <c r="BMH837" s="230"/>
      <c r="BMI837" s="230"/>
      <c r="BMJ837" s="230"/>
      <c r="BMK837" s="230"/>
      <c r="BML837" s="230"/>
      <c r="BMM837" s="230"/>
      <c r="BMN837" s="230"/>
      <c r="BMO837" s="230"/>
      <c r="BMP837" s="230"/>
      <c r="BMQ837" s="230"/>
      <c r="BMR837" s="230"/>
      <c r="BMS837" s="230"/>
      <c r="BMT837" s="230"/>
      <c r="BMU837" s="230"/>
      <c r="BMV837" s="230"/>
      <c r="BMW837" s="230"/>
      <c r="BMX837" s="230"/>
      <c r="BMY837" s="230"/>
      <c r="BMZ837" s="230"/>
      <c r="BNA837" s="230"/>
      <c r="BNB837" s="230"/>
      <c r="BNC837" s="230"/>
      <c r="BND837" s="230"/>
      <c r="BNE837" s="230"/>
      <c r="BNF837" s="230"/>
      <c r="BNG837" s="230"/>
      <c r="BNH837" s="230"/>
      <c r="BNI837" s="230"/>
      <c r="BNJ837" s="230"/>
      <c r="BNK837" s="230"/>
      <c r="BNL837" s="230"/>
      <c r="BNM837" s="230"/>
      <c r="BNN837" s="230"/>
      <c r="BNO837" s="230"/>
      <c r="BNP837" s="230"/>
      <c r="BNQ837" s="230"/>
      <c r="BNR837" s="230"/>
      <c r="BNS837" s="230"/>
      <c r="BNT837" s="230"/>
      <c r="BNU837" s="230"/>
      <c r="BNV837" s="230"/>
      <c r="BNW837" s="230"/>
      <c r="BNX837" s="230"/>
      <c r="BNY837" s="230"/>
      <c r="BNZ837" s="230"/>
      <c r="BOA837" s="230"/>
      <c r="BOB837" s="230"/>
      <c r="BOC837" s="230"/>
      <c r="BOD837" s="230"/>
      <c r="BOE837" s="230"/>
      <c r="BOF837" s="230"/>
      <c r="BOG837" s="230"/>
      <c r="BOH837" s="230"/>
      <c r="BOI837" s="230"/>
      <c r="BOJ837" s="230"/>
      <c r="BOK837" s="230"/>
      <c r="BOL837" s="230"/>
      <c r="BOM837" s="230"/>
      <c r="BON837" s="230"/>
      <c r="BOO837" s="230"/>
      <c r="BOP837" s="230"/>
      <c r="BOQ837" s="230"/>
      <c r="BOR837" s="230"/>
      <c r="BOS837" s="230"/>
      <c r="BOT837" s="230"/>
      <c r="BOU837" s="230"/>
      <c r="BOV837" s="230"/>
      <c r="BOW837" s="230"/>
      <c r="BOX837" s="230"/>
      <c r="BOY837" s="230"/>
      <c r="BOZ837" s="230"/>
      <c r="BPA837" s="230"/>
      <c r="BPB837" s="230"/>
      <c r="BPC837" s="230"/>
      <c r="BPD837" s="230"/>
      <c r="BPE837" s="230"/>
      <c r="BPF837" s="230"/>
      <c r="BPG837" s="230"/>
      <c r="BPH837" s="230"/>
      <c r="BPI837" s="230"/>
      <c r="BPJ837" s="230"/>
      <c r="BPK837" s="230"/>
      <c r="BPL837" s="230"/>
      <c r="BPM837" s="230"/>
      <c r="BPN837" s="230"/>
      <c r="BPO837" s="230"/>
      <c r="BPP837" s="230"/>
      <c r="BPQ837" s="230"/>
      <c r="BPR837" s="230"/>
      <c r="BPS837" s="230"/>
      <c r="BPT837" s="230"/>
      <c r="BPU837" s="230"/>
      <c r="BPV837" s="230"/>
      <c r="BPW837" s="230"/>
      <c r="BPX837" s="230"/>
      <c r="BPY837" s="230"/>
      <c r="BPZ837" s="230"/>
      <c r="BQA837" s="230"/>
      <c r="BQB837" s="230"/>
      <c r="BQC837" s="230"/>
      <c r="BQD837" s="230"/>
      <c r="BQE837" s="230"/>
      <c r="BQF837" s="230"/>
      <c r="BQG837" s="230"/>
      <c r="BQH837" s="230"/>
      <c r="BQI837" s="230"/>
      <c r="BQJ837" s="230"/>
      <c r="BQK837" s="230"/>
      <c r="BQL837" s="230"/>
      <c r="BQM837" s="230"/>
      <c r="BQN837" s="230"/>
      <c r="BQO837" s="230"/>
      <c r="BQP837" s="230"/>
      <c r="BQQ837" s="230"/>
      <c r="BQR837" s="230"/>
      <c r="BQS837" s="230"/>
      <c r="BQT837" s="230"/>
      <c r="BQU837" s="230"/>
      <c r="BQV837" s="230"/>
      <c r="BQW837" s="230"/>
      <c r="BQX837" s="230"/>
      <c r="BQY837" s="230"/>
      <c r="BQZ837" s="230"/>
      <c r="BRA837" s="230"/>
      <c r="BRB837" s="230"/>
      <c r="BRC837" s="230"/>
      <c r="BRD837" s="230"/>
      <c r="BRE837" s="230"/>
      <c r="BRF837" s="230"/>
      <c r="BRG837" s="230"/>
      <c r="BRH837" s="230"/>
      <c r="BRI837" s="230"/>
      <c r="BRJ837" s="230"/>
      <c r="BRK837" s="230"/>
      <c r="BRL837" s="230"/>
      <c r="BRM837" s="230"/>
      <c r="BRN837" s="230"/>
      <c r="BRO837" s="230"/>
      <c r="BRP837" s="230"/>
      <c r="BRQ837" s="230"/>
      <c r="BRR837" s="230"/>
      <c r="BRS837" s="230"/>
      <c r="BRT837" s="230"/>
      <c r="BRU837" s="230"/>
      <c r="BRV837" s="230"/>
      <c r="BRW837" s="230"/>
      <c r="BRX837" s="230"/>
      <c r="BRY837" s="230"/>
      <c r="BRZ837" s="230"/>
      <c r="BSA837" s="230"/>
      <c r="BSB837" s="230"/>
      <c r="BSC837" s="230"/>
      <c r="BSD837" s="230"/>
      <c r="BSE837" s="230"/>
      <c r="BSF837" s="230"/>
      <c r="BSG837" s="230"/>
      <c r="BSH837" s="230"/>
      <c r="BSI837" s="230"/>
      <c r="BSJ837" s="230"/>
      <c r="BSK837" s="230"/>
      <c r="BSL837" s="230"/>
      <c r="BSM837" s="230"/>
      <c r="BSN837" s="230"/>
      <c r="BSO837" s="230"/>
      <c r="BSP837" s="230"/>
      <c r="BSQ837" s="230"/>
      <c r="BSR837" s="230"/>
      <c r="BSS837" s="230"/>
      <c r="BST837" s="230"/>
      <c r="BSU837" s="230"/>
      <c r="BSV837" s="230"/>
      <c r="BSW837" s="230"/>
      <c r="BSX837" s="230"/>
      <c r="BSY837" s="230"/>
      <c r="BSZ837" s="230"/>
      <c r="BTA837" s="230"/>
      <c r="BTB837" s="230"/>
      <c r="BTC837" s="230"/>
      <c r="BTD837" s="230"/>
      <c r="BTE837" s="230"/>
      <c r="BTF837" s="230"/>
      <c r="BTG837" s="230"/>
      <c r="BTH837" s="230"/>
      <c r="BTI837" s="230"/>
      <c r="BTJ837" s="230"/>
      <c r="BTK837" s="230"/>
      <c r="BTL837" s="230"/>
      <c r="BTM837" s="230"/>
      <c r="BTN837" s="230"/>
      <c r="BTO837" s="230"/>
      <c r="BTP837" s="230"/>
      <c r="BTQ837" s="230"/>
      <c r="BTR837" s="230"/>
      <c r="BTS837" s="230"/>
      <c r="BTT837" s="230"/>
      <c r="BTU837" s="230"/>
      <c r="BTV837" s="230"/>
      <c r="BTW837" s="230"/>
      <c r="BTX837" s="230"/>
      <c r="BTY837" s="230"/>
      <c r="BTZ837" s="230"/>
      <c r="BUA837" s="230"/>
      <c r="BUB837" s="230"/>
      <c r="BUC837" s="230"/>
      <c r="BUD837" s="230"/>
      <c r="BUE837" s="230"/>
      <c r="BUF837" s="230"/>
      <c r="BUG837" s="230"/>
      <c r="BUH837" s="230"/>
      <c r="BUI837" s="230"/>
      <c r="BUJ837" s="230"/>
      <c r="BUK837" s="230"/>
      <c r="BUL837" s="230"/>
      <c r="BUM837" s="230"/>
      <c r="BUN837" s="230"/>
      <c r="BUO837" s="230"/>
      <c r="BUP837" s="230"/>
      <c r="BUQ837" s="230"/>
      <c r="BUR837" s="230"/>
      <c r="BUS837" s="230"/>
      <c r="BUT837" s="230"/>
      <c r="BUU837" s="230"/>
      <c r="BUV837" s="230"/>
      <c r="BUW837" s="230"/>
      <c r="BUX837" s="230"/>
      <c r="BUY837" s="230"/>
      <c r="BUZ837" s="230"/>
      <c r="BVA837" s="230"/>
      <c r="BVB837" s="230"/>
      <c r="BVC837" s="230"/>
      <c r="BVD837" s="230"/>
      <c r="BVE837" s="230"/>
      <c r="BVF837" s="230"/>
      <c r="BVG837" s="230"/>
      <c r="BVH837" s="230"/>
      <c r="BVI837" s="230"/>
      <c r="BVJ837" s="230"/>
      <c r="BVK837" s="230"/>
      <c r="BVL837" s="230"/>
      <c r="BVM837" s="230"/>
      <c r="BVN837" s="230"/>
      <c r="BVO837" s="230"/>
      <c r="BVP837" s="230"/>
      <c r="BVQ837" s="230"/>
      <c r="BVR837" s="230"/>
      <c r="BVS837" s="230"/>
      <c r="BVT837" s="230"/>
      <c r="BVU837" s="230"/>
      <c r="BVV837" s="230"/>
      <c r="BVW837" s="230"/>
      <c r="BVX837" s="230"/>
      <c r="BVY837" s="230"/>
      <c r="BVZ837" s="230"/>
      <c r="BWA837" s="230"/>
      <c r="BWB837" s="230"/>
      <c r="BWC837" s="230"/>
      <c r="BWD837" s="230"/>
      <c r="BWE837" s="230"/>
      <c r="BWF837" s="230"/>
      <c r="BWG837" s="230"/>
      <c r="BWH837" s="230"/>
      <c r="BWI837" s="230"/>
      <c r="BWJ837" s="230"/>
      <c r="BWK837" s="230"/>
      <c r="BWL837" s="230"/>
      <c r="BWM837" s="230"/>
      <c r="BWN837" s="230"/>
      <c r="BWO837" s="230"/>
      <c r="BWP837" s="230"/>
      <c r="BWQ837" s="230"/>
      <c r="BWR837" s="230"/>
      <c r="BWS837" s="230"/>
      <c r="BWT837" s="230"/>
      <c r="BWU837" s="230"/>
      <c r="BWV837" s="230"/>
      <c r="BWW837" s="230"/>
      <c r="BWX837" s="230"/>
      <c r="BWY837" s="230"/>
      <c r="BWZ837" s="230"/>
      <c r="BXA837" s="230"/>
      <c r="BXB837" s="230"/>
      <c r="BXC837" s="230"/>
      <c r="BXD837" s="230"/>
      <c r="BXE837" s="230"/>
      <c r="BXF837" s="230"/>
      <c r="BXG837" s="230"/>
      <c r="BXH837" s="230"/>
      <c r="BXI837" s="230"/>
      <c r="BXJ837" s="230"/>
      <c r="BXK837" s="230"/>
      <c r="BXL837" s="230"/>
      <c r="BXM837" s="230"/>
      <c r="BXN837" s="230"/>
      <c r="BXO837" s="230"/>
      <c r="BXP837" s="230"/>
      <c r="BXQ837" s="230"/>
      <c r="BXR837" s="230"/>
      <c r="BXS837" s="230"/>
      <c r="BXT837" s="230"/>
      <c r="BXU837" s="230"/>
      <c r="BXV837" s="230"/>
      <c r="BXW837" s="230"/>
      <c r="BXX837" s="230"/>
      <c r="BXY837" s="230"/>
      <c r="BXZ837" s="230"/>
      <c r="BYA837" s="230"/>
      <c r="BYB837" s="230"/>
      <c r="BYC837" s="230"/>
      <c r="BYD837" s="230"/>
      <c r="BYE837" s="230"/>
      <c r="BYF837" s="230"/>
      <c r="BYG837" s="230"/>
      <c r="BYH837" s="230"/>
      <c r="BYI837" s="230"/>
      <c r="BYJ837" s="230"/>
      <c r="BYK837" s="230"/>
      <c r="BYL837" s="230"/>
      <c r="BYM837" s="230"/>
      <c r="BYN837" s="230"/>
      <c r="BYO837" s="230"/>
      <c r="BYP837" s="230"/>
      <c r="BYQ837" s="230"/>
      <c r="BYR837" s="230"/>
      <c r="BYS837" s="230"/>
      <c r="BYT837" s="230"/>
      <c r="BYU837" s="230"/>
      <c r="BYV837" s="230"/>
      <c r="BYW837" s="230"/>
      <c r="BYX837" s="230"/>
      <c r="BYY837" s="230"/>
      <c r="BYZ837" s="230"/>
      <c r="BZA837" s="230"/>
      <c r="BZB837" s="230"/>
      <c r="BZC837" s="230"/>
      <c r="BZD837" s="230"/>
      <c r="BZE837" s="230"/>
      <c r="BZF837" s="230"/>
      <c r="BZG837" s="230"/>
      <c r="BZH837" s="230"/>
      <c r="BZI837" s="230"/>
      <c r="BZJ837" s="230"/>
      <c r="BZK837" s="230"/>
      <c r="BZL837" s="230"/>
      <c r="BZM837" s="230"/>
      <c r="BZN837" s="230"/>
      <c r="BZO837" s="230"/>
      <c r="BZP837" s="230"/>
      <c r="BZQ837" s="230"/>
      <c r="BZR837" s="230"/>
      <c r="BZS837" s="230"/>
      <c r="BZT837" s="230"/>
      <c r="BZU837" s="230"/>
      <c r="BZV837" s="230"/>
      <c r="BZW837" s="230"/>
      <c r="BZX837" s="230"/>
      <c r="BZY837" s="230"/>
      <c r="BZZ837" s="230"/>
      <c r="CAA837" s="230"/>
      <c r="CAB837" s="230"/>
      <c r="CAC837" s="230"/>
      <c r="CAD837" s="230"/>
      <c r="CAE837" s="230"/>
      <c r="CAF837" s="230"/>
      <c r="CAG837" s="230"/>
      <c r="CAH837" s="230"/>
      <c r="CAI837" s="230"/>
      <c r="CAJ837" s="230"/>
      <c r="CAK837" s="230"/>
      <c r="CAL837" s="230"/>
      <c r="CAM837" s="230"/>
      <c r="CAN837" s="230"/>
      <c r="CAO837" s="230"/>
      <c r="CAP837" s="230"/>
      <c r="CAQ837" s="230"/>
      <c r="CAR837" s="230"/>
      <c r="CAS837" s="230"/>
      <c r="CAT837" s="230"/>
      <c r="CAU837" s="230"/>
      <c r="CAV837" s="230"/>
      <c r="CAW837" s="230"/>
      <c r="CAX837" s="230"/>
      <c r="CAY837" s="230"/>
      <c r="CAZ837" s="230"/>
      <c r="CBA837" s="230"/>
      <c r="CBB837" s="230"/>
      <c r="CBC837" s="230"/>
      <c r="CBD837" s="230"/>
      <c r="CBE837" s="230"/>
      <c r="CBF837" s="230"/>
      <c r="CBG837" s="230"/>
      <c r="CBH837" s="230"/>
      <c r="CBI837" s="230"/>
      <c r="CBJ837" s="230"/>
      <c r="CBK837" s="230"/>
      <c r="CBL837" s="230"/>
      <c r="CBM837" s="230"/>
      <c r="CBN837" s="230"/>
      <c r="CBO837" s="230"/>
      <c r="CBP837" s="230"/>
      <c r="CBQ837" s="230"/>
      <c r="CBR837" s="230"/>
      <c r="CBS837" s="230"/>
      <c r="CBT837" s="230"/>
      <c r="CBU837" s="230"/>
      <c r="CBV837" s="230"/>
      <c r="CBW837" s="230"/>
      <c r="CBX837" s="230"/>
      <c r="CBY837" s="230"/>
      <c r="CBZ837" s="230"/>
      <c r="CCA837" s="230"/>
      <c r="CCB837" s="230"/>
      <c r="CCC837" s="230"/>
      <c r="CCD837" s="230"/>
      <c r="CCE837" s="230"/>
      <c r="CCF837" s="230"/>
      <c r="CCG837" s="230"/>
      <c r="CCH837" s="230"/>
      <c r="CCI837" s="230"/>
      <c r="CCJ837" s="230"/>
      <c r="CCK837" s="230"/>
      <c r="CCL837" s="230"/>
      <c r="CCM837" s="230"/>
      <c r="CCN837" s="230"/>
      <c r="CCO837" s="230"/>
      <c r="CCP837" s="230"/>
      <c r="CCQ837" s="230"/>
      <c r="CCR837" s="230"/>
      <c r="CCS837" s="230"/>
      <c r="CCT837" s="230"/>
      <c r="CCU837" s="230"/>
      <c r="CCV837" s="230"/>
      <c r="CCW837" s="230"/>
      <c r="CCX837" s="230"/>
      <c r="CCY837" s="230"/>
      <c r="CCZ837" s="230"/>
      <c r="CDA837" s="230"/>
      <c r="CDB837" s="230"/>
      <c r="CDC837" s="230"/>
      <c r="CDD837" s="230"/>
      <c r="CDE837" s="230"/>
      <c r="CDF837" s="230"/>
      <c r="CDG837" s="230"/>
      <c r="CDH837" s="230"/>
      <c r="CDI837" s="230"/>
      <c r="CDJ837" s="230"/>
      <c r="CDK837" s="230"/>
      <c r="CDL837" s="230"/>
      <c r="CDM837" s="230"/>
      <c r="CDN837" s="230"/>
      <c r="CDO837" s="230"/>
      <c r="CDP837" s="230"/>
      <c r="CDQ837" s="230"/>
      <c r="CDR837" s="230"/>
      <c r="CDS837" s="230"/>
      <c r="CDT837" s="230"/>
      <c r="CDU837" s="230"/>
      <c r="CDV837" s="230"/>
      <c r="CDW837" s="230"/>
      <c r="CDX837" s="230"/>
      <c r="CDY837" s="230"/>
      <c r="CDZ837" s="230"/>
      <c r="CEA837" s="230"/>
      <c r="CEB837" s="230"/>
      <c r="CEC837" s="230"/>
      <c r="CED837" s="230"/>
      <c r="CEE837" s="230"/>
      <c r="CEF837" s="230"/>
      <c r="CEG837" s="230"/>
      <c r="CEH837" s="230"/>
      <c r="CEI837" s="230"/>
      <c r="CEJ837" s="230"/>
      <c r="CEK837" s="230"/>
      <c r="CEL837" s="230"/>
      <c r="CEM837" s="230"/>
      <c r="CEN837" s="230"/>
      <c r="CEO837" s="230"/>
      <c r="CEP837" s="230"/>
      <c r="CEQ837" s="230"/>
      <c r="CER837" s="230"/>
      <c r="CES837" s="230"/>
      <c r="CET837" s="230"/>
      <c r="CEU837" s="230"/>
      <c r="CEV837" s="230"/>
      <c r="CEW837" s="230"/>
      <c r="CEX837" s="230"/>
      <c r="CEY837" s="230"/>
      <c r="CEZ837" s="230"/>
      <c r="CFA837" s="230"/>
      <c r="CFB837" s="230"/>
      <c r="CFC837" s="230"/>
      <c r="CFD837" s="230"/>
      <c r="CFE837" s="230"/>
      <c r="CFF837" s="230"/>
      <c r="CFG837" s="230"/>
      <c r="CFH837" s="230"/>
      <c r="CFI837" s="230"/>
      <c r="CFJ837" s="230"/>
      <c r="CFK837" s="230"/>
      <c r="CFL837" s="230"/>
      <c r="CFM837" s="230"/>
      <c r="CFN837" s="230"/>
      <c r="CFO837" s="230"/>
      <c r="CFP837" s="230"/>
      <c r="CFQ837" s="230"/>
      <c r="CFR837" s="230"/>
      <c r="CFS837" s="230"/>
      <c r="CFT837" s="230"/>
      <c r="CFU837" s="230"/>
      <c r="CFV837" s="230"/>
      <c r="CFW837" s="230"/>
      <c r="CFX837" s="230"/>
      <c r="CFY837" s="230"/>
      <c r="CFZ837" s="230"/>
      <c r="CGA837" s="230"/>
      <c r="CGB837" s="230"/>
      <c r="CGC837" s="230"/>
      <c r="CGD837" s="230"/>
      <c r="CGE837" s="230"/>
      <c r="CGF837" s="230"/>
      <c r="CGG837" s="230"/>
      <c r="CGH837" s="230"/>
      <c r="CGI837" s="230"/>
      <c r="CGJ837" s="230"/>
      <c r="CGK837" s="230"/>
      <c r="CGL837" s="230"/>
      <c r="CGM837" s="230"/>
      <c r="CGN837" s="230"/>
      <c r="CGO837" s="230"/>
      <c r="CGP837" s="230"/>
      <c r="CGQ837" s="230"/>
      <c r="CGR837" s="230"/>
      <c r="CGS837" s="230"/>
      <c r="CGT837" s="230"/>
      <c r="CGU837" s="230"/>
      <c r="CGV837" s="230"/>
      <c r="CGW837" s="230"/>
      <c r="CGX837" s="230"/>
      <c r="CGY837" s="230"/>
      <c r="CGZ837" s="230"/>
      <c r="CHA837" s="230"/>
      <c r="CHB837" s="230"/>
      <c r="CHC837" s="230"/>
      <c r="CHD837" s="230"/>
      <c r="CHE837" s="230"/>
      <c r="CHF837" s="230"/>
      <c r="CHG837" s="230"/>
      <c r="CHH837" s="230"/>
      <c r="CHI837" s="230"/>
      <c r="CHJ837" s="230"/>
      <c r="CHK837" s="230"/>
      <c r="CHL837" s="230"/>
      <c r="CHM837" s="230"/>
      <c r="CHN837" s="230"/>
      <c r="CHO837" s="230"/>
      <c r="CHP837" s="230"/>
      <c r="CHQ837" s="230"/>
      <c r="CHR837" s="230"/>
      <c r="CHS837" s="230"/>
      <c r="CHT837" s="230"/>
      <c r="CHU837" s="230"/>
      <c r="CHV837" s="230"/>
      <c r="CHW837" s="230"/>
      <c r="CHX837" s="230"/>
      <c r="CHY837" s="230"/>
      <c r="CHZ837" s="230"/>
      <c r="CIA837" s="230"/>
      <c r="CIB837" s="230"/>
      <c r="CIC837" s="230"/>
      <c r="CID837" s="230"/>
      <c r="CIE837" s="230"/>
      <c r="CIF837" s="230"/>
      <c r="CIG837" s="230"/>
      <c r="CIH837" s="230"/>
      <c r="CII837" s="230"/>
      <c r="CIJ837" s="230"/>
      <c r="CIK837" s="230"/>
      <c r="CIL837" s="230"/>
      <c r="CIM837" s="230"/>
      <c r="CIN837" s="230"/>
      <c r="CIO837" s="230"/>
      <c r="CIP837" s="230"/>
      <c r="CIQ837" s="230"/>
      <c r="CIR837" s="230"/>
      <c r="CIS837" s="230"/>
      <c r="CIT837" s="230"/>
      <c r="CIU837" s="230"/>
      <c r="CIV837" s="230"/>
      <c r="CIW837" s="230"/>
      <c r="CIX837" s="230"/>
      <c r="CIY837" s="230"/>
      <c r="CIZ837" s="230"/>
      <c r="CJA837" s="230"/>
      <c r="CJB837" s="230"/>
      <c r="CJC837" s="230"/>
      <c r="CJD837" s="230"/>
      <c r="CJE837" s="230"/>
      <c r="CJF837" s="230"/>
      <c r="CJG837" s="230"/>
      <c r="CJH837" s="230"/>
      <c r="CJI837" s="230"/>
      <c r="CJJ837" s="230"/>
      <c r="CJK837" s="230"/>
      <c r="CJL837" s="230"/>
      <c r="CJM837" s="230"/>
      <c r="CJN837" s="230"/>
      <c r="CJO837" s="230"/>
      <c r="CJP837" s="230"/>
      <c r="CJQ837" s="230"/>
      <c r="CJR837" s="230"/>
      <c r="CJS837" s="230"/>
      <c r="CJT837" s="230"/>
      <c r="CJU837" s="230"/>
      <c r="CJV837" s="230"/>
      <c r="CJW837" s="230"/>
      <c r="CJX837" s="230"/>
      <c r="CJY837" s="230"/>
      <c r="CJZ837" s="230"/>
      <c r="CKA837" s="230"/>
      <c r="CKB837" s="230"/>
      <c r="CKC837" s="230"/>
      <c r="CKD837" s="230"/>
      <c r="CKE837" s="230"/>
      <c r="CKF837" s="230"/>
      <c r="CKG837" s="230"/>
      <c r="CKH837" s="230"/>
      <c r="CKI837" s="230"/>
      <c r="CKJ837" s="230"/>
      <c r="CKK837" s="230"/>
      <c r="CKL837" s="230"/>
      <c r="CKM837" s="230"/>
      <c r="CKN837" s="230"/>
      <c r="CKO837" s="230"/>
      <c r="CKP837" s="230"/>
      <c r="CKQ837" s="230"/>
      <c r="CKR837" s="230"/>
      <c r="CKS837" s="230"/>
      <c r="CKT837" s="230"/>
      <c r="CKU837" s="230"/>
      <c r="CKV837" s="230"/>
      <c r="CKW837" s="230"/>
      <c r="CKX837" s="230"/>
      <c r="CKY837" s="230"/>
      <c r="CKZ837" s="230"/>
      <c r="CLA837" s="230"/>
      <c r="CLB837" s="230"/>
      <c r="CLC837" s="230"/>
      <c r="CLD837" s="230"/>
      <c r="CLE837" s="230"/>
      <c r="CLF837" s="230"/>
      <c r="CLG837" s="230"/>
      <c r="CLH837" s="230"/>
      <c r="CLI837" s="230"/>
      <c r="CLJ837" s="230"/>
      <c r="CLK837" s="230"/>
      <c r="CLL837" s="230"/>
      <c r="CLM837" s="230"/>
      <c r="CLN837" s="230"/>
      <c r="CLO837" s="230"/>
      <c r="CLP837" s="230"/>
      <c r="CLQ837" s="230"/>
      <c r="CLR837" s="230"/>
      <c r="CLS837" s="230"/>
      <c r="CLT837" s="230"/>
      <c r="CLU837" s="230"/>
      <c r="CLV837" s="230"/>
      <c r="CLW837" s="230"/>
      <c r="CLX837" s="230"/>
      <c r="CLY837" s="230"/>
      <c r="CLZ837" s="230"/>
      <c r="CMA837" s="230"/>
      <c r="CMB837" s="230"/>
      <c r="CMC837" s="230"/>
      <c r="CMD837" s="230"/>
      <c r="CME837" s="230"/>
      <c r="CMF837" s="230"/>
      <c r="CMG837" s="230"/>
      <c r="CMH837" s="230"/>
      <c r="CMI837" s="230"/>
      <c r="CMJ837" s="230"/>
      <c r="CMK837" s="230"/>
      <c r="CML837" s="230"/>
      <c r="CMM837" s="230"/>
      <c r="CMN837" s="230"/>
      <c r="CMO837" s="230"/>
      <c r="CMP837" s="230"/>
      <c r="CMQ837" s="230"/>
      <c r="CMR837" s="230"/>
      <c r="CMS837" s="230"/>
      <c r="CMT837" s="230"/>
      <c r="CMU837" s="230"/>
      <c r="CMV837" s="230"/>
      <c r="CMW837" s="230"/>
      <c r="CMX837" s="230"/>
      <c r="CMY837" s="230"/>
      <c r="CMZ837" s="230"/>
      <c r="CNA837" s="230"/>
      <c r="CNB837" s="230"/>
      <c r="CNC837" s="230"/>
      <c r="CND837" s="230"/>
      <c r="CNE837" s="230"/>
      <c r="CNF837" s="230"/>
      <c r="CNG837" s="230"/>
      <c r="CNH837" s="230"/>
      <c r="CNI837" s="230"/>
      <c r="CNJ837" s="230"/>
      <c r="CNK837" s="230"/>
      <c r="CNL837" s="230"/>
      <c r="CNM837" s="230"/>
      <c r="CNN837" s="230"/>
      <c r="CNO837" s="230"/>
      <c r="CNP837" s="230"/>
      <c r="CNQ837" s="230"/>
      <c r="CNR837" s="230"/>
      <c r="CNS837" s="230"/>
      <c r="CNT837" s="230"/>
      <c r="CNU837" s="230"/>
      <c r="CNV837" s="230"/>
      <c r="CNW837" s="230"/>
      <c r="CNX837" s="230"/>
      <c r="CNY837" s="230"/>
      <c r="CNZ837" s="230"/>
      <c r="COA837" s="230"/>
      <c r="COB837" s="230"/>
      <c r="COC837" s="230"/>
      <c r="COD837" s="230"/>
      <c r="COE837" s="230"/>
      <c r="COF837" s="230"/>
      <c r="COG837" s="230"/>
      <c r="COH837" s="230"/>
      <c r="COI837" s="230"/>
      <c r="COJ837" s="230"/>
      <c r="COK837" s="230"/>
      <c r="COL837" s="230"/>
      <c r="COM837" s="230"/>
      <c r="CON837" s="230"/>
      <c r="COO837" s="230"/>
      <c r="COP837" s="230"/>
      <c r="COQ837" s="230"/>
      <c r="COR837" s="230"/>
      <c r="COS837" s="230"/>
      <c r="COT837" s="230"/>
      <c r="COU837" s="230"/>
      <c r="COV837" s="230"/>
      <c r="COW837" s="230"/>
      <c r="COX837" s="230"/>
      <c r="COY837" s="230"/>
      <c r="COZ837" s="230"/>
      <c r="CPA837" s="230"/>
      <c r="CPB837" s="230"/>
      <c r="CPC837" s="230"/>
      <c r="CPD837" s="230"/>
      <c r="CPE837" s="230"/>
      <c r="CPF837" s="230"/>
      <c r="CPG837" s="230"/>
      <c r="CPH837" s="230"/>
      <c r="CPI837" s="230"/>
      <c r="CPJ837" s="230"/>
      <c r="CPK837" s="230"/>
      <c r="CPL837" s="230"/>
      <c r="CPM837" s="230"/>
      <c r="CPN837" s="230"/>
      <c r="CPO837" s="230"/>
      <c r="CPP837" s="230"/>
      <c r="CPQ837" s="230"/>
      <c r="CPR837" s="230"/>
      <c r="CPS837" s="230"/>
      <c r="CPT837" s="230"/>
      <c r="CPU837" s="230"/>
      <c r="CPV837" s="230"/>
      <c r="CPW837" s="230"/>
      <c r="CPX837" s="230"/>
      <c r="CPY837" s="230"/>
      <c r="CPZ837" s="230"/>
      <c r="CQA837" s="230"/>
      <c r="CQB837" s="230"/>
      <c r="CQC837" s="230"/>
      <c r="CQD837" s="230"/>
      <c r="CQE837" s="230"/>
      <c r="CQF837" s="230"/>
      <c r="CQG837" s="230"/>
      <c r="CQH837" s="230"/>
      <c r="CQI837" s="230"/>
      <c r="CQJ837" s="230"/>
      <c r="CQK837" s="230"/>
      <c r="CQL837" s="230"/>
      <c r="CQM837" s="230"/>
      <c r="CQN837" s="230"/>
      <c r="CQO837" s="230"/>
      <c r="CQP837" s="230"/>
      <c r="CQQ837" s="230"/>
      <c r="CQR837" s="230"/>
      <c r="CQS837" s="230"/>
      <c r="CQT837" s="230"/>
      <c r="CQU837" s="230"/>
      <c r="CQV837" s="230"/>
      <c r="CQW837" s="230"/>
      <c r="CQX837" s="230"/>
      <c r="CQY837" s="230"/>
      <c r="CQZ837" s="230"/>
      <c r="CRA837" s="230"/>
      <c r="CRB837" s="230"/>
      <c r="CRC837" s="230"/>
      <c r="CRD837" s="230"/>
      <c r="CRE837" s="230"/>
      <c r="CRF837" s="230"/>
      <c r="CRG837" s="230"/>
      <c r="CRH837" s="230"/>
      <c r="CRI837" s="230"/>
      <c r="CRJ837" s="230"/>
      <c r="CRK837" s="230"/>
      <c r="CRL837" s="230"/>
      <c r="CRM837" s="230"/>
      <c r="CRN837" s="230"/>
      <c r="CRO837" s="230"/>
      <c r="CRP837" s="230"/>
      <c r="CRQ837" s="230"/>
      <c r="CRR837" s="230"/>
      <c r="CRS837" s="230"/>
      <c r="CRT837" s="230"/>
      <c r="CRU837" s="230"/>
      <c r="CRV837" s="230"/>
      <c r="CRW837" s="230"/>
      <c r="CRX837" s="230"/>
      <c r="CRY837" s="230"/>
      <c r="CRZ837" s="230"/>
      <c r="CSA837" s="230"/>
      <c r="CSB837" s="230"/>
      <c r="CSC837" s="230"/>
      <c r="CSD837" s="230"/>
      <c r="CSE837" s="230"/>
      <c r="CSF837" s="230"/>
      <c r="CSG837" s="230"/>
      <c r="CSH837" s="230"/>
      <c r="CSI837" s="230"/>
      <c r="CSJ837" s="230"/>
      <c r="CSK837" s="230"/>
      <c r="CSL837" s="230"/>
      <c r="CSM837" s="230"/>
      <c r="CSN837" s="230"/>
      <c r="CSO837" s="230"/>
      <c r="CSP837" s="230"/>
      <c r="CSQ837" s="230"/>
      <c r="CSR837" s="230"/>
      <c r="CSS837" s="230"/>
      <c r="CST837" s="230"/>
      <c r="CSU837" s="230"/>
      <c r="CSV837" s="230"/>
      <c r="CSW837" s="230"/>
      <c r="CSX837" s="230"/>
      <c r="CSY837" s="230"/>
      <c r="CSZ837" s="230"/>
      <c r="CTA837" s="230"/>
      <c r="CTB837" s="230"/>
      <c r="CTC837" s="230"/>
      <c r="CTD837" s="230"/>
      <c r="CTE837" s="230"/>
      <c r="CTF837" s="230"/>
      <c r="CTG837" s="230"/>
      <c r="CTH837" s="230"/>
      <c r="CTI837" s="230"/>
      <c r="CTJ837" s="230"/>
      <c r="CTK837" s="230"/>
      <c r="CTL837" s="230"/>
      <c r="CTM837" s="230"/>
      <c r="CTN837" s="230"/>
      <c r="CTO837" s="230"/>
      <c r="CTP837" s="230"/>
      <c r="CTQ837" s="230"/>
      <c r="CTR837" s="230"/>
      <c r="CTS837" s="230"/>
      <c r="CTT837" s="230"/>
      <c r="CTU837" s="230"/>
      <c r="CTV837" s="230"/>
      <c r="CTW837" s="230"/>
      <c r="CTX837" s="230"/>
      <c r="CTY837" s="230"/>
      <c r="CTZ837" s="230"/>
      <c r="CUA837" s="230"/>
      <c r="CUB837" s="230"/>
      <c r="CUC837" s="230"/>
      <c r="CUD837" s="230"/>
      <c r="CUE837" s="230"/>
      <c r="CUF837" s="230"/>
      <c r="CUG837" s="230"/>
      <c r="CUH837" s="230"/>
      <c r="CUI837" s="230"/>
      <c r="CUJ837" s="230"/>
      <c r="CUK837" s="230"/>
      <c r="CUL837" s="230"/>
      <c r="CUM837" s="230"/>
      <c r="CUN837" s="230"/>
      <c r="CUO837" s="230"/>
      <c r="CUP837" s="230"/>
      <c r="CUQ837" s="230"/>
      <c r="CUR837" s="230"/>
      <c r="CUS837" s="230"/>
      <c r="CUT837" s="230"/>
      <c r="CUU837" s="230"/>
      <c r="CUV837" s="230"/>
      <c r="CUW837" s="230"/>
      <c r="CUX837" s="230"/>
      <c r="CUY837" s="230"/>
      <c r="CUZ837" s="230"/>
      <c r="CVA837" s="230"/>
      <c r="CVB837" s="230"/>
      <c r="CVC837" s="230"/>
      <c r="CVD837" s="230"/>
      <c r="CVE837" s="230"/>
      <c r="CVF837" s="230"/>
      <c r="CVG837" s="230"/>
      <c r="CVH837" s="230"/>
      <c r="CVI837" s="230"/>
      <c r="CVJ837" s="230"/>
      <c r="CVK837" s="230"/>
      <c r="CVL837" s="230"/>
      <c r="CVM837" s="230"/>
      <c r="CVN837" s="230"/>
      <c r="CVO837" s="230"/>
      <c r="CVP837" s="230"/>
      <c r="CVQ837" s="230"/>
      <c r="CVR837" s="230"/>
      <c r="CVS837" s="230"/>
      <c r="CVT837" s="230"/>
      <c r="CVU837" s="230"/>
      <c r="CVV837" s="230"/>
      <c r="CVW837" s="230"/>
      <c r="CVX837" s="230"/>
      <c r="CVY837" s="230"/>
      <c r="CVZ837" s="230"/>
      <c r="CWA837" s="230"/>
      <c r="CWB837" s="230"/>
      <c r="CWC837" s="230"/>
      <c r="CWD837" s="230"/>
      <c r="CWE837" s="230"/>
      <c r="CWF837" s="230"/>
      <c r="CWG837" s="230"/>
      <c r="CWH837" s="230"/>
      <c r="CWI837" s="230"/>
      <c r="CWJ837" s="230"/>
      <c r="CWK837" s="230"/>
      <c r="CWL837" s="230"/>
      <c r="CWM837" s="230"/>
      <c r="CWN837" s="230"/>
      <c r="CWO837" s="230"/>
      <c r="CWP837" s="230"/>
      <c r="CWQ837" s="230"/>
      <c r="CWR837" s="230"/>
      <c r="CWS837" s="230"/>
      <c r="CWT837" s="230"/>
      <c r="CWU837" s="230"/>
      <c r="CWV837" s="230"/>
      <c r="CWW837" s="230"/>
      <c r="CWX837" s="230"/>
      <c r="CWY837" s="230"/>
      <c r="CWZ837" s="230"/>
      <c r="CXA837" s="230"/>
      <c r="CXB837" s="230"/>
      <c r="CXC837" s="230"/>
      <c r="CXD837" s="230"/>
      <c r="CXE837" s="230"/>
      <c r="CXF837" s="230"/>
      <c r="CXG837" s="230"/>
      <c r="CXH837" s="230"/>
      <c r="CXI837" s="230"/>
      <c r="CXJ837" s="230"/>
      <c r="CXK837" s="230"/>
      <c r="CXL837" s="230"/>
      <c r="CXM837" s="230"/>
      <c r="CXN837" s="230"/>
      <c r="CXO837" s="230"/>
      <c r="CXP837" s="230"/>
      <c r="CXQ837" s="230"/>
      <c r="CXR837" s="230"/>
      <c r="CXS837" s="230"/>
      <c r="CXT837" s="230"/>
      <c r="CXU837" s="230"/>
      <c r="CXV837" s="230"/>
      <c r="CXW837" s="230"/>
      <c r="CXX837" s="230"/>
      <c r="CXY837" s="230"/>
      <c r="CXZ837" s="230"/>
      <c r="CYA837" s="230"/>
      <c r="CYB837" s="230"/>
      <c r="CYC837" s="230"/>
      <c r="CYD837" s="230"/>
      <c r="CYE837" s="230"/>
      <c r="CYF837" s="230"/>
      <c r="CYG837" s="230"/>
      <c r="CYH837" s="230"/>
      <c r="CYI837" s="230"/>
      <c r="CYJ837" s="230"/>
      <c r="CYK837" s="230"/>
      <c r="CYL837" s="230"/>
      <c r="CYM837" s="230"/>
      <c r="CYN837" s="230"/>
      <c r="CYO837" s="230"/>
      <c r="CYP837" s="230"/>
      <c r="CYQ837" s="230"/>
      <c r="CYR837" s="230"/>
      <c r="CYS837" s="230"/>
      <c r="CYT837" s="230"/>
      <c r="CYU837" s="230"/>
      <c r="CYV837" s="230"/>
      <c r="CYW837" s="230"/>
      <c r="CYX837" s="230"/>
      <c r="CYY837" s="230"/>
      <c r="CYZ837" s="230"/>
      <c r="CZA837" s="230"/>
      <c r="CZB837" s="230"/>
      <c r="CZC837" s="230"/>
      <c r="CZD837" s="230"/>
      <c r="CZE837" s="230"/>
      <c r="CZF837" s="230"/>
      <c r="CZG837" s="230"/>
      <c r="CZH837" s="230"/>
      <c r="CZI837" s="230"/>
      <c r="CZJ837" s="230"/>
      <c r="CZK837" s="230"/>
      <c r="CZL837" s="230"/>
      <c r="CZM837" s="230"/>
      <c r="CZN837" s="230"/>
      <c r="CZO837" s="230"/>
      <c r="CZP837" s="230"/>
      <c r="CZQ837" s="230"/>
      <c r="CZR837" s="230"/>
      <c r="CZS837" s="230"/>
      <c r="CZT837" s="230"/>
      <c r="CZU837" s="230"/>
      <c r="CZV837" s="230"/>
      <c r="CZW837" s="230"/>
      <c r="CZX837" s="230"/>
      <c r="CZY837" s="230"/>
      <c r="CZZ837" s="230"/>
      <c r="DAA837" s="230"/>
      <c r="DAB837" s="230"/>
      <c r="DAC837" s="230"/>
      <c r="DAD837" s="230"/>
      <c r="DAE837" s="230"/>
      <c r="DAF837" s="230"/>
      <c r="DAG837" s="230"/>
      <c r="DAH837" s="230"/>
      <c r="DAI837" s="230"/>
      <c r="DAJ837" s="230"/>
      <c r="DAK837" s="230"/>
      <c r="DAL837" s="230"/>
      <c r="DAM837" s="230"/>
      <c r="DAN837" s="230"/>
      <c r="DAO837" s="230"/>
      <c r="DAP837" s="230"/>
      <c r="DAQ837" s="230"/>
      <c r="DAR837" s="230"/>
      <c r="DAS837" s="230"/>
      <c r="DAT837" s="230"/>
      <c r="DAU837" s="230"/>
      <c r="DAV837" s="230"/>
      <c r="DAW837" s="230"/>
      <c r="DAX837" s="230"/>
      <c r="DAY837" s="230"/>
      <c r="DAZ837" s="230"/>
      <c r="DBA837" s="230"/>
      <c r="DBB837" s="230"/>
      <c r="DBC837" s="230"/>
      <c r="DBD837" s="230"/>
      <c r="DBE837" s="230"/>
      <c r="DBF837" s="230"/>
      <c r="DBG837" s="230"/>
      <c r="DBH837" s="230"/>
      <c r="DBI837" s="230"/>
      <c r="DBJ837" s="230"/>
      <c r="DBK837" s="230"/>
      <c r="DBL837" s="230"/>
      <c r="DBM837" s="230"/>
      <c r="DBN837" s="230"/>
      <c r="DBO837" s="230"/>
      <c r="DBP837" s="230"/>
      <c r="DBQ837" s="230"/>
      <c r="DBR837" s="230"/>
      <c r="DBS837" s="230"/>
      <c r="DBT837" s="230"/>
      <c r="DBU837" s="230"/>
      <c r="DBV837" s="230"/>
      <c r="DBW837" s="230"/>
      <c r="DBX837" s="230"/>
      <c r="DBY837" s="230"/>
      <c r="DBZ837" s="230"/>
      <c r="DCA837" s="230"/>
      <c r="DCB837" s="230"/>
      <c r="DCC837" s="230"/>
      <c r="DCD837" s="230"/>
      <c r="DCE837" s="230"/>
      <c r="DCF837" s="230"/>
      <c r="DCG837" s="230"/>
      <c r="DCH837" s="230"/>
      <c r="DCI837" s="230"/>
      <c r="DCJ837" s="230"/>
      <c r="DCK837" s="230"/>
      <c r="DCL837" s="230"/>
      <c r="DCM837" s="230"/>
      <c r="DCN837" s="230"/>
      <c r="DCO837" s="230"/>
      <c r="DCP837" s="230"/>
      <c r="DCQ837" s="230"/>
      <c r="DCR837" s="230"/>
      <c r="DCS837" s="230"/>
      <c r="DCT837" s="230"/>
      <c r="DCU837" s="230"/>
      <c r="DCV837" s="230"/>
      <c r="DCW837" s="230"/>
      <c r="DCX837" s="230"/>
      <c r="DCY837" s="230"/>
      <c r="DCZ837" s="230"/>
      <c r="DDA837" s="230"/>
      <c r="DDB837" s="230"/>
      <c r="DDC837" s="230"/>
      <c r="DDD837" s="230"/>
      <c r="DDE837" s="230"/>
      <c r="DDF837" s="230"/>
      <c r="DDG837" s="230"/>
      <c r="DDH837" s="230"/>
      <c r="DDI837" s="230"/>
      <c r="DDJ837" s="230"/>
      <c r="DDK837" s="230"/>
      <c r="DDL837" s="230"/>
      <c r="DDM837" s="230"/>
      <c r="DDN837" s="230"/>
      <c r="DDO837" s="230"/>
      <c r="DDP837" s="230"/>
      <c r="DDQ837" s="230"/>
      <c r="DDR837" s="230"/>
      <c r="DDS837" s="230"/>
      <c r="DDT837" s="230"/>
      <c r="DDU837" s="230"/>
      <c r="DDV837" s="230"/>
      <c r="DDW837" s="230"/>
      <c r="DDX837" s="230"/>
      <c r="DDY837" s="230"/>
      <c r="DDZ837" s="230"/>
      <c r="DEA837" s="230"/>
      <c r="DEB837" s="230"/>
      <c r="DEC837" s="230"/>
      <c r="DED837" s="230"/>
      <c r="DEE837" s="230"/>
      <c r="DEF837" s="230"/>
      <c r="DEG837" s="230"/>
      <c r="DEH837" s="230"/>
      <c r="DEI837" s="230"/>
      <c r="DEJ837" s="230"/>
      <c r="DEK837" s="230"/>
      <c r="DEL837" s="230"/>
      <c r="DEM837" s="230"/>
      <c r="DEN837" s="230"/>
      <c r="DEO837" s="230"/>
      <c r="DEP837" s="230"/>
      <c r="DEQ837" s="230"/>
      <c r="DER837" s="230"/>
      <c r="DES837" s="230"/>
      <c r="DET837" s="230"/>
      <c r="DEU837" s="230"/>
      <c r="DEV837" s="230"/>
      <c r="DEW837" s="230"/>
      <c r="DEX837" s="230"/>
      <c r="DEY837" s="230"/>
      <c r="DEZ837" s="230"/>
      <c r="DFA837" s="230"/>
      <c r="DFB837" s="230"/>
      <c r="DFC837" s="230"/>
      <c r="DFD837" s="230"/>
      <c r="DFE837" s="230"/>
      <c r="DFF837" s="230"/>
      <c r="DFG837" s="230"/>
      <c r="DFH837" s="230"/>
      <c r="DFI837" s="230"/>
      <c r="DFJ837" s="230"/>
      <c r="DFK837" s="230"/>
      <c r="DFL837" s="230"/>
      <c r="DFM837" s="230"/>
      <c r="DFN837" s="230"/>
      <c r="DFO837" s="230"/>
      <c r="DFP837" s="230"/>
      <c r="DFQ837" s="230"/>
      <c r="DFR837" s="230"/>
      <c r="DFS837" s="230"/>
      <c r="DFT837" s="230"/>
      <c r="DFU837" s="230"/>
      <c r="DFV837" s="230"/>
      <c r="DFW837" s="230"/>
      <c r="DFX837" s="230"/>
      <c r="DFY837" s="230"/>
      <c r="DFZ837" s="230"/>
      <c r="DGA837" s="230"/>
      <c r="DGB837" s="230"/>
      <c r="DGC837" s="230"/>
      <c r="DGD837" s="230"/>
      <c r="DGE837" s="230"/>
      <c r="DGF837" s="230"/>
      <c r="DGG837" s="230"/>
      <c r="DGH837" s="230"/>
      <c r="DGI837" s="230"/>
      <c r="DGJ837" s="230"/>
      <c r="DGK837" s="230"/>
      <c r="DGL837" s="230"/>
      <c r="DGM837" s="230"/>
      <c r="DGN837" s="230"/>
      <c r="DGO837" s="230"/>
      <c r="DGP837" s="230"/>
      <c r="DGQ837" s="230"/>
      <c r="DGR837" s="230"/>
      <c r="DGS837" s="230"/>
      <c r="DGT837" s="230"/>
      <c r="DGU837" s="230"/>
      <c r="DGV837" s="230"/>
      <c r="DGW837" s="230"/>
      <c r="DGX837" s="230"/>
      <c r="DGY837" s="230"/>
      <c r="DGZ837" s="230"/>
      <c r="DHA837" s="230"/>
      <c r="DHB837" s="230"/>
      <c r="DHC837" s="230"/>
      <c r="DHD837" s="230"/>
      <c r="DHE837" s="230"/>
      <c r="DHF837" s="230"/>
      <c r="DHG837" s="230"/>
      <c r="DHH837" s="230"/>
      <c r="DHI837" s="230"/>
      <c r="DHJ837" s="230"/>
      <c r="DHK837" s="230"/>
      <c r="DHL837" s="230"/>
      <c r="DHM837" s="230"/>
      <c r="DHN837" s="230"/>
      <c r="DHO837" s="230"/>
      <c r="DHP837" s="230"/>
      <c r="DHQ837" s="230"/>
      <c r="DHR837" s="230"/>
      <c r="DHS837" s="230"/>
      <c r="DHT837" s="230"/>
      <c r="DHU837" s="230"/>
      <c r="DHV837" s="230"/>
      <c r="DHW837" s="230"/>
      <c r="DHX837" s="230"/>
      <c r="DHY837" s="230"/>
      <c r="DHZ837" s="230"/>
      <c r="DIA837" s="230"/>
      <c r="DIB837" s="230"/>
      <c r="DIC837" s="230"/>
      <c r="DID837" s="230"/>
      <c r="DIE837" s="230"/>
      <c r="DIF837" s="230"/>
      <c r="DIG837" s="230"/>
      <c r="DIH837" s="230"/>
      <c r="DII837" s="230"/>
      <c r="DIJ837" s="230"/>
      <c r="DIK837" s="230"/>
      <c r="DIL837" s="230"/>
      <c r="DIM837" s="230"/>
      <c r="DIN837" s="230"/>
      <c r="DIO837" s="230"/>
      <c r="DIP837" s="230"/>
      <c r="DIQ837" s="230"/>
      <c r="DIR837" s="230"/>
      <c r="DIS837" s="230"/>
      <c r="DIT837" s="230"/>
      <c r="DIU837" s="230"/>
      <c r="DIV837" s="230"/>
      <c r="DIW837" s="230"/>
      <c r="DIX837" s="230"/>
      <c r="DIY837" s="230"/>
      <c r="DIZ837" s="230"/>
      <c r="DJA837" s="230"/>
      <c r="DJB837" s="230"/>
      <c r="DJC837" s="230"/>
      <c r="DJD837" s="230"/>
      <c r="DJE837" s="230"/>
      <c r="DJF837" s="230"/>
      <c r="DJG837" s="230"/>
      <c r="DJH837" s="230"/>
      <c r="DJI837" s="230"/>
      <c r="DJJ837" s="230"/>
      <c r="DJK837" s="230"/>
      <c r="DJL837" s="230"/>
      <c r="DJM837" s="230"/>
      <c r="DJN837" s="230"/>
      <c r="DJO837" s="230"/>
      <c r="DJP837" s="230"/>
      <c r="DJQ837" s="230"/>
      <c r="DJR837" s="230"/>
      <c r="DJS837" s="230"/>
      <c r="DJT837" s="230"/>
      <c r="DJU837" s="230"/>
      <c r="DJV837" s="230"/>
      <c r="DJW837" s="230"/>
      <c r="DJX837" s="230"/>
      <c r="DJY837" s="230"/>
      <c r="DJZ837" s="230"/>
      <c r="DKA837" s="230"/>
      <c r="DKB837" s="230"/>
      <c r="DKC837" s="230"/>
      <c r="DKD837" s="230"/>
      <c r="DKE837" s="230"/>
      <c r="DKF837" s="230"/>
      <c r="DKG837" s="230"/>
      <c r="DKH837" s="230"/>
      <c r="DKI837" s="230"/>
      <c r="DKJ837" s="230"/>
      <c r="DKK837" s="230"/>
      <c r="DKL837" s="230"/>
      <c r="DKM837" s="230"/>
      <c r="DKN837" s="230"/>
      <c r="DKO837" s="230"/>
      <c r="DKP837" s="230"/>
      <c r="DKQ837" s="230"/>
      <c r="DKR837" s="230"/>
      <c r="DKS837" s="230"/>
      <c r="DKT837" s="230"/>
      <c r="DKU837" s="230"/>
      <c r="DKV837" s="230"/>
      <c r="DKW837" s="230"/>
      <c r="DKX837" s="230"/>
      <c r="DKY837" s="230"/>
      <c r="DKZ837" s="230"/>
      <c r="DLA837" s="230"/>
      <c r="DLB837" s="230"/>
      <c r="DLC837" s="230"/>
      <c r="DLD837" s="230"/>
      <c r="DLE837" s="230"/>
      <c r="DLF837" s="230"/>
      <c r="DLG837" s="230"/>
      <c r="DLH837" s="230"/>
      <c r="DLI837" s="230"/>
      <c r="DLJ837" s="230"/>
      <c r="DLK837" s="230"/>
      <c r="DLL837" s="230"/>
      <c r="DLM837" s="230"/>
      <c r="DLN837" s="230"/>
      <c r="DLO837" s="230"/>
      <c r="DLP837" s="230"/>
      <c r="DLQ837" s="230"/>
      <c r="DLR837" s="230"/>
      <c r="DLS837" s="230"/>
      <c r="DLT837" s="230"/>
      <c r="DLU837" s="230"/>
      <c r="DLV837" s="230"/>
      <c r="DLW837" s="230"/>
      <c r="DLX837" s="230"/>
      <c r="DLY837" s="230"/>
      <c r="DLZ837" s="230"/>
      <c r="DMA837" s="230"/>
      <c r="DMB837" s="230"/>
      <c r="DMC837" s="230"/>
      <c r="DMD837" s="230"/>
      <c r="DME837" s="230"/>
      <c r="DMF837" s="230"/>
      <c r="DMG837" s="230"/>
      <c r="DMH837" s="230"/>
      <c r="DMI837" s="230"/>
      <c r="DMJ837" s="230"/>
      <c r="DMK837" s="230"/>
      <c r="DML837" s="230"/>
      <c r="DMM837" s="230"/>
      <c r="DMN837" s="230"/>
      <c r="DMO837" s="230"/>
      <c r="DMP837" s="230"/>
      <c r="DMQ837" s="230"/>
      <c r="DMR837" s="230"/>
      <c r="DMS837" s="230"/>
      <c r="DMT837" s="230"/>
      <c r="DMU837" s="230"/>
      <c r="DMV837" s="230"/>
      <c r="DMW837" s="230"/>
      <c r="DMX837" s="230"/>
      <c r="DMY837" s="230"/>
      <c r="DMZ837" s="230"/>
      <c r="DNA837" s="230"/>
      <c r="DNB837" s="230"/>
      <c r="DNC837" s="230"/>
      <c r="DND837" s="230"/>
      <c r="DNE837" s="230"/>
      <c r="DNF837" s="230"/>
      <c r="DNG837" s="230"/>
      <c r="DNH837" s="230"/>
      <c r="DNI837" s="230"/>
      <c r="DNJ837" s="230"/>
      <c r="DNK837" s="230"/>
      <c r="DNL837" s="230"/>
      <c r="DNM837" s="230"/>
      <c r="DNN837" s="230"/>
      <c r="DNO837" s="230"/>
      <c r="DNP837" s="230"/>
      <c r="DNQ837" s="230"/>
      <c r="DNR837" s="230"/>
      <c r="DNS837" s="230"/>
      <c r="DNT837" s="230"/>
      <c r="DNU837" s="230"/>
      <c r="DNV837" s="230"/>
      <c r="DNW837" s="230"/>
      <c r="DNX837" s="230"/>
      <c r="DNY837" s="230"/>
      <c r="DNZ837" s="230"/>
      <c r="DOA837" s="230"/>
      <c r="DOB837" s="230"/>
      <c r="DOC837" s="230"/>
      <c r="DOD837" s="230"/>
      <c r="DOE837" s="230"/>
      <c r="DOF837" s="230"/>
      <c r="DOG837" s="230"/>
      <c r="DOH837" s="230"/>
      <c r="DOI837" s="230"/>
      <c r="DOJ837" s="230"/>
      <c r="DOK837" s="230"/>
      <c r="DOL837" s="230"/>
      <c r="DOM837" s="230"/>
      <c r="DON837" s="230"/>
      <c r="DOO837" s="230"/>
      <c r="DOP837" s="230"/>
      <c r="DOQ837" s="230"/>
      <c r="DOR837" s="230"/>
      <c r="DOS837" s="230"/>
      <c r="DOT837" s="230"/>
      <c r="DOU837" s="230"/>
      <c r="DOV837" s="230"/>
      <c r="DOW837" s="230"/>
      <c r="DOX837" s="230"/>
      <c r="DOY837" s="230"/>
      <c r="DOZ837" s="230"/>
      <c r="DPA837" s="230"/>
      <c r="DPB837" s="230"/>
      <c r="DPC837" s="230"/>
      <c r="DPD837" s="230"/>
      <c r="DPE837" s="230"/>
      <c r="DPF837" s="230"/>
      <c r="DPG837" s="230"/>
      <c r="DPH837" s="230"/>
      <c r="DPI837" s="230"/>
      <c r="DPJ837" s="230"/>
      <c r="DPK837" s="230"/>
      <c r="DPL837" s="230"/>
      <c r="DPM837" s="230"/>
      <c r="DPN837" s="230"/>
      <c r="DPO837" s="230"/>
      <c r="DPP837" s="230"/>
      <c r="DPQ837" s="230"/>
      <c r="DPR837" s="230"/>
      <c r="DPS837" s="230"/>
      <c r="DPT837" s="230"/>
      <c r="DPU837" s="230"/>
      <c r="DPV837" s="230"/>
      <c r="DPW837" s="230"/>
      <c r="DPX837" s="230"/>
      <c r="DPY837" s="230"/>
      <c r="DPZ837" s="230"/>
      <c r="DQA837" s="230"/>
      <c r="DQB837" s="230"/>
      <c r="DQC837" s="230"/>
      <c r="DQD837" s="230"/>
      <c r="DQE837" s="230"/>
      <c r="DQF837" s="230"/>
      <c r="DQG837" s="230"/>
      <c r="DQH837" s="230"/>
      <c r="DQI837" s="230"/>
      <c r="DQJ837" s="230"/>
      <c r="DQK837" s="230"/>
      <c r="DQL837" s="230"/>
      <c r="DQM837" s="230"/>
      <c r="DQN837" s="230"/>
      <c r="DQO837" s="230"/>
      <c r="DQP837" s="230"/>
      <c r="DQQ837" s="230"/>
      <c r="DQR837" s="230"/>
      <c r="DQS837" s="230"/>
      <c r="DQT837" s="230"/>
      <c r="DQU837" s="230"/>
      <c r="DQV837" s="230"/>
      <c r="DQW837" s="230"/>
      <c r="DQX837" s="230"/>
      <c r="DQY837" s="230"/>
      <c r="DQZ837" s="230"/>
      <c r="DRA837" s="230"/>
      <c r="DRB837" s="230"/>
      <c r="DRC837" s="230"/>
      <c r="DRD837" s="230"/>
      <c r="DRE837" s="230"/>
      <c r="DRF837" s="230"/>
      <c r="DRG837" s="230"/>
      <c r="DRH837" s="230"/>
      <c r="DRI837" s="230"/>
      <c r="DRJ837" s="230"/>
      <c r="DRK837" s="230"/>
      <c r="DRL837" s="230"/>
      <c r="DRM837" s="230"/>
      <c r="DRN837" s="230"/>
      <c r="DRO837" s="230"/>
      <c r="DRP837" s="230"/>
      <c r="DRQ837" s="230"/>
      <c r="DRR837" s="230"/>
      <c r="DRS837" s="230"/>
      <c r="DRT837" s="230"/>
      <c r="DRU837" s="230"/>
      <c r="DRV837" s="230"/>
      <c r="DRW837" s="230"/>
      <c r="DRX837" s="230"/>
      <c r="DRY837" s="230"/>
      <c r="DRZ837" s="230"/>
      <c r="DSA837" s="230"/>
      <c r="DSB837" s="230"/>
      <c r="DSC837" s="230"/>
      <c r="DSD837" s="230"/>
      <c r="DSE837" s="230"/>
      <c r="DSF837" s="230"/>
      <c r="DSG837" s="230"/>
      <c r="DSH837" s="230"/>
      <c r="DSI837" s="230"/>
      <c r="DSJ837" s="230"/>
      <c r="DSK837" s="230"/>
      <c r="DSL837" s="230"/>
      <c r="DSM837" s="230"/>
      <c r="DSN837" s="230"/>
      <c r="DSO837" s="230"/>
      <c r="DSP837" s="230"/>
      <c r="DSQ837" s="230"/>
      <c r="DSR837" s="230"/>
      <c r="DSS837" s="230"/>
      <c r="DST837" s="230"/>
      <c r="DSU837" s="230"/>
      <c r="DSV837" s="230"/>
      <c r="DSW837" s="230"/>
      <c r="DSX837" s="230"/>
      <c r="DSY837" s="230"/>
      <c r="DSZ837" s="230"/>
      <c r="DTA837" s="230"/>
      <c r="DTB837" s="230"/>
      <c r="DTC837" s="230"/>
      <c r="DTD837" s="230"/>
      <c r="DTE837" s="230"/>
      <c r="DTF837" s="230"/>
      <c r="DTG837" s="230"/>
      <c r="DTH837" s="230"/>
      <c r="DTI837" s="230"/>
      <c r="DTJ837" s="230"/>
      <c r="DTK837" s="230"/>
      <c r="DTL837" s="230"/>
      <c r="DTM837" s="230"/>
      <c r="DTN837" s="230"/>
      <c r="DTO837" s="230"/>
      <c r="DTP837" s="230"/>
      <c r="DTQ837" s="230"/>
      <c r="DTR837" s="230"/>
      <c r="DTS837" s="230"/>
      <c r="DTT837" s="230"/>
      <c r="DTU837" s="230"/>
      <c r="DTV837" s="230"/>
      <c r="DTW837" s="230"/>
      <c r="DTX837" s="230"/>
      <c r="DTY837" s="230"/>
      <c r="DTZ837" s="230"/>
      <c r="DUA837" s="230"/>
      <c r="DUB837" s="230"/>
      <c r="DUC837" s="230"/>
      <c r="DUD837" s="230"/>
      <c r="DUE837" s="230"/>
      <c r="DUF837" s="230"/>
      <c r="DUG837" s="230"/>
      <c r="DUH837" s="230"/>
      <c r="DUI837" s="230"/>
      <c r="DUJ837" s="230"/>
      <c r="DUK837" s="230"/>
      <c r="DUL837" s="230"/>
      <c r="DUM837" s="230"/>
      <c r="DUN837" s="230"/>
      <c r="DUO837" s="230"/>
      <c r="DUP837" s="230"/>
      <c r="DUQ837" s="230"/>
      <c r="DUR837" s="230"/>
      <c r="DUS837" s="230"/>
      <c r="DUT837" s="230"/>
      <c r="DUU837" s="230"/>
      <c r="DUV837" s="230"/>
      <c r="DUW837" s="230"/>
      <c r="DUX837" s="230"/>
      <c r="DUY837" s="230"/>
      <c r="DUZ837" s="230"/>
      <c r="DVA837" s="230"/>
      <c r="DVB837" s="230"/>
      <c r="DVC837" s="230"/>
      <c r="DVD837" s="230"/>
      <c r="DVE837" s="230"/>
      <c r="DVF837" s="230"/>
      <c r="DVG837" s="230"/>
      <c r="DVH837" s="230"/>
      <c r="DVI837" s="230"/>
      <c r="DVJ837" s="230"/>
      <c r="DVK837" s="230"/>
      <c r="DVL837" s="230"/>
      <c r="DVM837" s="230"/>
      <c r="DVN837" s="230"/>
      <c r="DVO837" s="230"/>
      <c r="DVP837" s="230"/>
      <c r="DVQ837" s="230"/>
      <c r="DVR837" s="230"/>
      <c r="DVS837" s="230"/>
      <c r="DVT837" s="230"/>
      <c r="DVU837" s="230"/>
      <c r="DVV837" s="230"/>
      <c r="DVW837" s="230"/>
      <c r="DVX837" s="230"/>
      <c r="DVY837" s="230"/>
      <c r="DVZ837" s="230"/>
      <c r="DWA837" s="230"/>
      <c r="DWB837" s="230"/>
      <c r="DWC837" s="230"/>
      <c r="DWD837" s="230"/>
      <c r="DWE837" s="230"/>
      <c r="DWF837" s="230"/>
      <c r="DWG837" s="230"/>
      <c r="DWH837" s="230"/>
      <c r="DWI837" s="230"/>
      <c r="DWJ837" s="230"/>
      <c r="DWK837" s="230"/>
      <c r="DWL837" s="230"/>
      <c r="DWM837" s="230"/>
      <c r="DWN837" s="230"/>
      <c r="DWO837" s="230"/>
      <c r="DWP837" s="230"/>
      <c r="DWQ837" s="230"/>
      <c r="DWR837" s="230"/>
      <c r="DWS837" s="230"/>
      <c r="DWT837" s="230"/>
      <c r="DWU837" s="230"/>
      <c r="DWV837" s="230"/>
      <c r="DWW837" s="230"/>
      <c r="DWX837" s="230"/>
      <c r="DWY837" s="230"/>
      <c r="DWZ837" s="230"/>
      <c r="DXA837" s="230"/>
      <c r="DXB837" s="230"/>
      <c r="DXC837" s="230"/>
      <c r="DXD837" s="230"/>
      <c r="DXE837" s="230"/>
      <c r="DXF837" s="230"/>
      <c r="DXG837" s="230"/>
      <c r="DXH837" s="230"/>
      <c r="DXI837" s="230"/>
      <c r="DXJ837" s="230"/>
      <c r="DXK837" s="230"/>
      <c r="DXL837" s="230"/>
      <c r="DXM837" s="230"/>
      <c r="DXN837" s="230"/>
      <c r="DXO837" s="230"/>
      <c r="DXP837" s="230"/>
      <c r="DXQ837" s="230"/>
      <c r="DXR837" s="230"/>
      <c r="DXS837" s="230"/>
      <c r="DXT837" s="230"/>
      <c r="DXU837" s="230"/>
      <c r="DXV837" s="230"/>
      <c r="DXW837" s="230"/>
      <c r="DXX837" s="230"/>
      <c r="DXY837" s="230"/>
      <c r="DXZ837" s="230"/>
      <c r="DYA837" s="230"/>
      <c r="DYB837" s="230"/>
      <c r="DYC837" s="230"/>
      <c r="DYD837" s="230"/>
      <c r="DYE837" s="230"/>
      <c r="DYF837" s="230"/>
      <c r="DYG837" s="230"/>
      <c r="DYH837" s="230"/>
      <c r="DYI837" s="230"/>
      <c r="DYJ837" s="230"/>
      <c r="DYK837" s="230"/>
      <c r="DYL837" s="230"/>
      <c r="DYM837" s="230"/>
      <c r="DYN837" s="230"/>
      <c r="DYO837" s="230"/>
      <c r="DYP837" s="230"/>
      <c r="DYQ837" s="230"/>
      <c r="DYR837" s="230"/>
      <c r="DYS837" s="230"/>
      <c r="DYT837" s="230"/>
      <c r="DYU837" s="230"/>
      <c r="DYV837" s="230"/>
      <c r="DYW837" s="230"/>
      <c r="DYX837" s="230"/>
      <c r="DYY837" s="230"/>
      <c r="DYZ837" s="230"/>
      <c r="DZA837" s="230"/>
      <c r="DZB837" s="230"/>
      <c r="DZC837" s="230"/>
      <c r="DZD837" s="230"/>
      <c r="DZE837" s="230"/>
      <c r="DZF837" s="230"/>
      <c r="DZG837" s="230"/>
      <c r="DZH837" s="230"/>
      <c r="DZI837" s="230"/>
      <c r="DZJ837" s="230"/>
      <c r="DZK837" s="230"/>
      <c r="DZL837" s="230"/>
      <c r="DZM837" s="230"/>
      <c r="DZN837" s="230"/>
      <c r="DZO837" s="230"/>
      <c r="DZP837" s="230"/>
      <c r="DZQ837" s="230"/>
      <c r="DZR837" s="230"/>
      <c r="DZS837" s="230"/>
      <c r="DZT837" s="230"/>
      <c r="DZU837" s="230"/>
      <c r="DZV837" s="230"/>
      <c r="DZW837" s="230"/>
      <c r="DZX837" s="230"/>
      <c r="DZY837" s="230"/>
      <c r="DZZ837" s="230"/>
      <c r="EAA837" s="230"/>
      <c r="EAB837" s="230"/>
      <c r="EAC837" s="230"/>
      <c r="EAD837" s="230"/>
      <c r="EAE837" s="230"/>
      <c r="EAF837" s="230"/>
      <c r="EAG837" s="230"/>
      <c r="EAH837" s="230"/>
      <c r="EAI837" s="230"/>
      <c r="EAJ837" s="230"/>
      <c r="EAK837" s="230"/>
      <c r="EAL837" s="230"/>
      <c r="EAM837" s="230"/>
      <c r="EAN837" s="230"/>
      <c r="EAO837" s="230"/>
      <c r="EAP837" s="230"/>
      <c r="EAQ837" s="230"/>
      <c r="EAR837" s="230"/>
      <c r="EAS837" s="230"/>
      <c r="EAT837" s="230"/>
      <c r="EAU837" s="230"/>
      <c r="EAV837" s="230"/>
      <c r="EAW837" s="230"/>
      <c r="EAX837" s="230"/>
      <c r="EAY837" s="230"/>
      <c r="EAZ837" s="230"/>
      <c r="EBA837" s="230"/>
      <c r="EBB837" s="230"/>
      <c r="EBC837" s="230"/>
      <c r="EBD837" s="230"/>
      <c r="EBE837" s="230"/>
      <c r="EBF837" s="230"/>
      <c r="EBG837" s="230"/>
      <c r="EBH837" s="230"/>
      <c r="EBI837" s="230"/>
      <c r="EBJ837" s="230"/>
      <c r="EBK837" s="230"/>
      <c r="EBL837" s="230"/>
      <c r="EBM837" s="230"/>
      <c r="EBN837" s="230"/>
      <c r="EBO837" s="230"/>
      <c r="EBP837" s="230"/>
      <c r="EBQ837" s="230"/>
      <c r="EBR837" s="230"/>
      <c r="EBS837" s="230"/>
      <c r="EBT837" s="230"/>
      <c r="EBU837" s="230"/>
      <c r="EBV837" s="230"/>
      <c r="EBW837" s="230"/>
      <c r="EBX837" s="230"/>
      <c r="EBY837" s="230"/>
      <c r="EBZ837" s="230"/>
      <c r="ECA837" s="230"/>
      <c r="ECB837" s="230"/>
      <c r="ECC837" s="230"/>
      <c r="ECD837" s="230"/>
      <c r="ECE837" s="230"/>
      <c r="ECF837" s="230"/>
      <c r="ECG837" s="230"/>
      <c r="ECH837" s="230"/>
      <c r="ECI837" s="230"/>
      <c r="ECJ837" s="230"/>
      <c r="ECK837" s="230"/>
      <c r="ECL837" s="230"/>
      <c r="ECM837" s="230"/>
      <c r="ECN837" s="230"/>
      <c r="ECO837" s="230"/>
      <c r="ECP837" s="230"/>
      <c r="ECQ837" s="230"/>
      <c r="ECR837" s="230"/>
      <c r="ECS837" s="230"/>
      <c r="ECT837" s="230"/>
      <c r="ECU837" s="230"/>
      <c r="ECV837" s="230"/>
      <c r="ECW837" s="230"/>
      <c r="ECX837" s="230"/>
      <c r="ECY837" s="230"/>
      <c r="ECZ837" s="230"/>
      <c r="EDA837" s="230"/>
      <c r="EDB837" s="230"/>
      <c r="EDC837" s="230"/>
      <c r="EDD837" s="230"/>
      <c r="EDE837" s="230"/>
      <c r="EDF837" s="230"/>
      <c r="EDG837" s="230"/>
      <c r="EDH837" s="230"/>
      <c r="EDI837" s="230"/>
      <c r="EDJ837" s="230"/>
      <c r="EDK837" s="230"/>
      <c r="EDL837" s="230"/>
      <c r="EDM837" s="230"/>
      <c r="EDN837" s="230"/>
      <c r="EDO837" s="230"/>
      <c r="EDP837" s="230"/>
      <c r="EDQ837" s="230"/>
      <c r="EDR837" s="230"/>
      <c r="EDS837" s="230"/>
      <c r="EDT837" s="230"/>
      <c r="EDU837" s="230"/>
      <c r="EDV837" s="230"/>
      <c r="EDW837" s="230"/>
      <c r="EDX837" s="230"/>
      <c r="EDY837" s="230"/>
      <c r="EDZ837" s="230"/>
      <c r="EEA837" s="230"/>
      <c r="EEB837" s="230"/>
      <c r="EEC837" s="230"/>
      <c r="EED837" s="230"/>
      <c r="EEE837" s="230"/>
      <c r="EEF837" s="230"/>
      <c r="EEG837" s="230"/>
      <c r="EEH837" s="230"/>
      <c r="EEI837" s="230"/>
      <c r="EEJ837" s="230"/>
      <c r="EEK837" s="230"/>
      <c r="EEL837" s="230"/>
      <c r="EEM837" s="230"/>
      <c r="EEN837" s="230"/>
      <c r="EEO837" s="230"/>
      <c r="EEP837" s="230"/>
      <c r="EEQ837" s="230"/>
      <c r="EER837" s="230"/>
      <c r="EES837" s="230"/>
      <c r="EET837" s="230"/>
      <c r="EEU837" s="230"/>
      <c r="EEV837" s="230"/>
      <c r="EEW837" s="230"/>
      <c r="EEX837" s="230"/>
      <c r="EEY837" s="230"/>
      <c r="EEZ837" s="230"/>
      <c r="EFA837" s="230"/>
      <c r="EFB837" s="230"/>
      <c r="EFC837" s="230"/>
      <c r="EFD837" s="230"/>
      <c r="EFE837" s="230"/>
      <c r="EFF837" s="230"/>
      <c r="EFG837" s="230"/>
      <c r="EFH837" s="230"/>
      <c r="EFI837" s="230"/>
      <c r="EFJ837" s="230"/>
      <c r="EFK837" s="230"/>
      <c r="EFL837" s="230"/>
      <c r="EFM837" s="230"/>
      <c r="EFN837" s="230"/>
      <c r="EFO837" s="230"/>
      <c r="EFP837" s="230"/>
      <c r="EFQ837" s="230"/>
      <c r="EFR837" s="230"/>
      <c r="EFS837" s="230"/>
      <c r="EFT837" s="230"/>
      <c r="EFU837" s="230"/>
      <c r="EFV837" s="230"/>
      <c r="EFW837" s="230"/>
      <c r="EFX837" s="230"/>
      <c r="EFY837" s="230"/>
      <c r="EFZ837" s="230"/>
      <c r="EGA837" s="230"/>
      <c r="EGB837" s="230"/>
      <c r="EGC837" s="230"/>
      <c r="EGD837" s="230"/>
      <c r="EGE837" s="230"/>
      <c r="EGF837" s="230"/>
      <c r="EGG837" s="230"/>
      <c r="EGH837" s="230"/>
      <c r="EGI837" s="230"/>
      <c r="EGJ837" s="230"/>
      <c r="EGK837" s="230"/>
      <c r="EGL837" s="230"/>
      <c r="EGM837" s="230"/>
      <c r="EGN837" s="230"/>
      <c r="EGO837" s="230"/>
      <c r="EGP837" s="230"/>
      <c r="EGQ837" s="230"/>
      <c r="EGR837" s="230"/>
      <c r="EGS837" s="230"/>
      <c r="EGT837" s="230"/>
      <c r="EGU837" s="230"/>
      <c r="EGV837" s="230"/>
      <c r="EGW837" s="230"/>
      <c r="EGX837" s="230"/>
      <c r="EGY837" s="230"/>
      <c r="EGZ837" s="230"/>
      <c r="EHA837" s="230"/>
      <c r="EHB837" s="230"/>
      <c r="EHC837" s="230"/>
      <c r="EHD837" s="230"/>
      <c r="EHE837" s="230"/>
      <c r="EHF837" s="230"/>
      <c r="EHG837" s="230"/>
      <c r="EHH837" s="230"/>
      <c r="EHI837" s="230"/>
      <c r="EHJ837" s="230"/>
      <c r="EHK837" s="230"/>
      <c r="EHL837" s="230"/>
      <c r="EHM837" s="230"/>
      <c r="EHN837" s="230"/>
      <c r="EHO837" s="230"/>
      <c r="EHP837" s="230"/>
      <c r="EHQ837" s="230"/>
      <c r="EHR837" s="230"/>
      <c r="EHS837" s="230"/>
      <c r="EHT837" s="230"/>
      <c r="EHU837" s="230"/>
      <c r="EHV837" s="230"/>
      <c r="EHW837" s="230"/>
      <c r="EHX837" s="230"/>
      <c r="EHY837" s="230"/>
      <c r="EHZ837" s="230"/>
      <c r="EIA837" s="230"/>
      <c r="EIB837" s="230"/>
      <c r="EIC837" s="230"/>
      <c r="EID837" s="230"/>
      <c r="EIE837" s="230"/>
      <c r="EIF837" s="230"/>
      <c r="EIG837" s="230"/>
      <c r="EIH837" s="230"/>
      <c r="EII837" s="230"/>
      <c r="EIJ837" s="230"/>
      <c r="EIK837" s="230"/>
      <c r="EIL837" s="230"/>
      <c r="EIM837" s="230"/>
      <c r="EIN837" s="230"/>
      <c r="EIO837" s="230"/>
      <c r="EIP837" s="230"/>
      <c r="EIQ837" s="230"/>
      <c r="EIR837" s="230"/>
      <c r="EIS837" s="230"/>
      <c r="EIT837" s="230"/>
      <c r="EIU837" s="230"/>
      <c r="EIV837" s="230"/>
      <c r="EIW837" s="230"/>
      <c r="EIX837" s="230"/>
      <c r="EIY837" s="230"/>
      <c r="EIZ837" s="230"/>
      <c r="EJA837" s="230"/>
      <c r="EJB837" s="230"/>
      <c r="EJC837" s="230"/>
      <c r="EJD837" s="230"/>
      <c r="EJE837" s="230"/>
      <c r="EJF837" s="230"/>
      <c r="EJG837" s="230"/>
      <c r="EJH837" s="230"/>
      <c r="EJI837" s="230"/>
      <c r="EJJ837" s="230"/>
      <c r="EJK837" s="230"/>
      <c r="EJL837" s="230"/>
      <c r="EJM837" s="230"/>
      <c r="EJN837" s="230"/>
      <c r="EJO837" s="230"/>
      <c r="EJP837" s="230"/>
      <c r="EJQ837" s="230"/>
      <c r="EJR837" s="230"/>
      <c r="EJS837" s="230"/>
      <c r="EJT837" s="230"/>
      <c r="EJU837" s="230"/>
      <c r="EJV837" s="230"/>
      <c r="EJW837" s="230"/>
      <c r="EJX837" s="230"/>
      <c r="EJY837" s="230"/>
      <c r="EJZ837" s="230"/>
      <c r="EKA837" s="230"/>
      <c r="EKB837" s="230"/>
      <c r="EKC837" s="230"/>
      <c r="EKD837" s="230"/>
      <c r="EKE837" s="230"/>
      <c r="EKF837" s="230"/>
      <c r="EKG837" s="230"/>
      <c r="EKH837" s="230"/>
      <c r="EKI837" s="230"/>
      <c r="EKJ837" s="230"/>
      <c r="EKK837" s="230"/>
      <c r="EKL837" s="230"/>
      <c r="EKM837" s="230"/>
      <c r="EKN837" s="230"/>
      <c r="EKO837" s="230"/>
      <c r="EKP837" s="230"/>
      <c r="EKQ837" s="230"/>
      <c r="EKR837" s="230"/>
      <c r="EKS837" s="230"/>
      <c r="EKT837" s="230"/>
      <c r="EKU837" s="230"/>
      <c r="EKV837" s="230"/>
      <c r="EKW837" s="230"/>
      <c r="EKX837" s="230"/>
      <c r="EKY837" s="230"/>
      <c r="EKZ837" s="230"/>
      <c r="ELA837" s="230"/>
      <c r="ELB837" s="230"/>
      <c r="ELC837" s="230"/>
      <c r="ELD837" s="230"/>
      <c r="ELE837" s="230"/>
      <c r="ELF837" s="230"/>
      <c r="ELG837" s="230"/>
      <c r="ELH837" s="230"/>
      <c r="ELI837" s="230"/>
      <c r="ELJ837" s="230"/>
      <c r="ELK837" s="230"/>
      <c r="ELL837" s="230"/>
      <c r="ELM837" s="230"/>
      <c r="ELN837" s="230"/>
      <c r="ELO837" s="230"/>
      <c r="ELP837" s="230"/>
      <c r="ELQ837" s="230"/>
      <c r="ELR837" s="230"/>
      <c r="ELS837" s="230"/>
      <c r="ELT837" s="230"/>
      <c r="ELU837" s="230"/>
      <c r="ELV837" s="230"/>
      <c r="ELW837" s="230"/>
      <c r="ELX837" s="230"/>
      <c r="ELY837" s="230"/>
      <c r="ELZ837" s="230"/>
      <c r="EMA837" s="230"/>
      <c r="EMB837" s="230"/>
      <c r="EMC837" s="230"/>
      <c r="EMD837" s="230"/>
      <c r="EME837" s="230"/>
      <c r="EMF837" s="230"/>
      <c r="EMG837" s="230"/>
      <c r="EMH837" s="230"/>
      <c r="EMI837" s="230"/>
      <c r="EMJ837" s="230"/>
      <c r="EMK837" s="230"/>
      <c r="EML837" s="230"/>
      <c r="EMM837" s="230"/>
      <c r="EMN837" s="230"/>
      <c r="EMO837" s="230"/>
      <c r="EMP837" s="230"/>
      <c r="EMQ837" s="230"/>
      <c r="EMR837" s="230"/>
      <c r="EMS837" s="230"/>
      <c r="EMT837" s="230"/>
      <c r="EMU837" s="230"/>
      <c r="EMV837" s="230"/>
      <c r="EMW837" s="230"/>
      <c r="EMX837" s="230"/>
      <c r="EMY837" s="230"/>
      <c r="EMZ837" s="230"/>
      <c r="ENA837" s="230"/>
      <c r="ENB837" s="230"/>
      <c r="ENC837" s="230"/>
      <c r="END837" s="230"/>
      <c r="ENE837" s="230"/>
      <c r="ENF837" s="230"/>
      <c r="ENG837" s="230"/>
      <c r="ENH837" s="230"/>
      <c r="ENI837" s="230"/>
      <c r="ENJ837" s="230"/>
      <c r="ENK837" s="230"/>
      <c r="ENL837" s="230"/>
      <c r="ENM837" s="230"/>
      <c r="ENN837" s="230"/>
      <c r="ENO837" s="230"/>
      <c r="ENP837" s="230"/>
      <c r="ENQ837" s="230"/>
      <c r="ENR837" s="230"/>
      <c r="ENS837" s="230"/>
      <c r="ENT837" s="230"/>
      <c r="ENU837" s="230"/>
      <c r="ENV837" s="230"/>
      <c r="ENW837" s="230"/>
      <c r="ENX837" s="230"/>
      <c r="ENY837" s="230"/>
      <c r="ENZ837" s="230"/>
      <c r="EOA837" s="230"/>
      <c r="EOB837" s="230"/>
      <c r="EOC837" s="230"/>
      <c r="EOD837" s="230"/>
      <c r="EOE837" s="230"/>
      <c r="EOF837" s="230"/>
      <c r="EOG837" s="230"/>
      <c r="EOH837" s="230"/>
      <c r="EOI837" s="230"/>
      <c r="EOJ837" s="230"/>
      <c r="EOK837" s="230"/>
      <c r="EOL837" s="230"/>
      <c r="EOM837" s="230"/>
      <c r="EON837" s="230"/>
      <c r="EOO837" s="230"/>
      <c r="EOP837" s="230"/>
      <c r="EOQ837" s="230"/>
      <c r="EOR837" s="230"/>
      <c r="EOS837" s="230"/>
      <c r="EOT837" s="230"/>
      <c r="EOU837" s="230"/>
      <c r="EOV837" s="230"/>
      <c r="EOW837" s="230"/>
      <c r="EOX837" s="230"/>
      <c r="EOY837" s="230"/>
      <c r="EOZ837" s="230"/>
      <c r="EPA837" s="230"/>
      <c r="EPB837" s="230"/>
      <c r="EPC837" s="230"/>
      <c r="EPD837" s="230"/>
      <c r="EPE837" s="230"/>
      <c r="EPF837" s="230"/>
      <c r="EPG837" s="230"/>
      <c r="EPH837" s="230"/>
      <c r="EPI837" s="230"/>
      <c r="EPJ837" s="230"/>
      <c r="EPK837" s="230"/>
      <c r="EPL837" s="230"/>
      <c r="EPM837" s="230"/>
      <c r="EPN837" s="230"/>
      <c r="EPO837" s="230"/>
      <c r="EPP837" s="230"/>
      <c r="EPQ837" s="230"/>
      <c r="EPR837" s="230"/>
      <c r="EPS837" s="230"/>
      <c r="EPT837" s="230"/>
      <c r="EPU837" s="230"/>
      <c r="EPV837" s="230"/>
      <c r="EPW837" s="230"/>
      <c r="EPX837" s="230"/>
      <c r="EPY837" s="230"/>
      <c r="EPZ837" s="230"/>
      <c r="EQA837" s="230"/>
      <c r="EQB837" s="230"/>
      <c r="EQC837" s="230"/>
      <c r="EQD837" s="230"/>
      <c r="EQE837" s="230"/>
      <c r="EQF837" s="230"/>
      <c r="EQG837" s="230"/>
      <c r="EQH837" s="230"/>
      <c r="EQI837" s="230"/>
      <c r="EQJ837" s="230"/>
      <c r="EQK837" s="230"/>
      <c r="EQL837" s="230"/>
      <c r="EQM837" s="230"/>
      <c r="EQN837" s="230"/>
      <c r="EQO837" s="230"/>
      <c r="EQP837" s="230"/>
      <c r="EQQ837" s="230"/>
      <c r="EQR837" s="230"/>
      <c r="EQS837" s="230"/>
      <c r="EQT837" s="230"/>
      <c r="EQU837" s="230"/>
      <c r="EQV837" s="230"/>
      <c r="EQW837" s="230"/>
      <c r="EQX837" s="230"/>
      <c r="EQY837" s="230"/>
      <c r="EQZ837" s="230"/>
      <c r="ERA837" s="230"/>
      <c r="ERB837" s="230"/>
      <c r="ERC837" s="230"/>
      <c r="ERD837" s="230"/>
      <c r="ERE837" s="230"/>
      <c r="ERF837" s="230"/>
      <c r="ERG837" s="230"/>
      <c r="ERH837" s="230"/>
      <c r="ERI837" s="230"/>
      <c r="ERJ837" s="230"/>
      <c r="ERK837" s="230"/>
      <c r="ERL837" s="230"/>
      <c r="ERM837" s="230"/>
      <c r="ERN837" s="230"/>
      <c r="ERO837" s="230"/>
      <c r="ERP837" s="230"/>
      <c r="ERQ837" s="230"/>
      <c r="ERR837" s="230"/>
      <c r="ERS837" s="230"/>
      <c r="ERT837" s="230"/>
      <c r="ERU837" s="230"/>
      <c r="ERV837" s="230"/>
      <c r="ERW837" s="230"/>
      <c r="ERX837" s="230"/>
      <c r="ERY837" s="230"/>
      <c r="ERZ837" s="230"/>
      <c r="ESA837" s="230"/>
      <c r="ESB837" s="230"/>
      <c r="ESC837" s="230"/>
      <c r="ESD837" s="230"/>
      <c r="ESE837" s="230"/>
      <c r="ESF837" s="230"/>
      <c r="ESG837" s="230"/>
      <c r="ESH837" s="230"/>
      <c r="ESI837" s="230"/>
      <c r="ESJ837" s="230"/>
      <c r="ESK837" s="230"/>
      <c r="ESL837" s="230"/>
      <c r="ESM837" s="230"/>
      <c r="ESN837" s="230"/>
      <c r="ESO837" s="230"/>
      <c r="ESP837" s="230"/>
      <c r="ESQ837" s="230"/>
      <c r="ESR837" s="230"/>
      <c r="ESS837" s="230"/>
      <c r="EST837" s="230"/>
      <c r="ESU837" s="230"/>
      <c r="ESV837" s="230"/>
      <c r="ESW837" s="230"/>
      <c r="ESX837" s="230"/>
      <c r="ESY837" s="230"/>
      <c r="ESZ837" s="230"/>
      <c r="ETA837" s="230"/>
      <c r="ETB837" s="230"/>
      <c r="ETC837" s="230"/>
      <c r="ETD837" s="230"/>
      <c r="ETE837" s="230"/>
      <c r="ETF837" s="230"/>
      <c r="ETG837" s="230"/>
      <c r="ETH837" s="230"/>
      <c r="ETI837" s="230"/>
      <c r="ETJ837" s="230"/>
      <c r="ETK837" s="230"/>
      <c r="ETL837" s="230"/>
      <c r="ETM837" s="230"/>
      <c r="ETN837" s="230"/>
      <c r="ETO837" s="230"/>
      <c r="ETP837" s="230"/>
      <c r="ETQ837" s="230"/>
      <c r="ETR837" s="230"/>
      <c r="ETS837" s="230"/>
      <c r="ETT837" s="230"/>
      <c r="ETU837" s="230"/>
      <c r="ETV837" s="230"/>
      <c r="ETW837" s="230"/>
      <c r="ETX837" s="230"/>
      <c r="ETY837" s="230"/>
      <c r="ETZ837" s="230"/>
      <c r="EUA837" s="230"/>
      <c r="EUB837" s="230"/>
      <c r="EUC837" s="230"/>
      <c r="EUD837" s="230"/>
      <c r="EUE837" s="230"/>
      <c r="EUF837" s="230"/>
      <c r="EUG837" s="230"/>
      <c r="EUH837" s="230"/>
      <c r="EUI837" s="230"/>
      <c r="EUJ837" s="230"/>
      <c r="EUK837" s="230"/>
      <c r="EUL837" s="230"/>
      <c r="EUM837" s="230"/>
      <c r="EUN837" s="230"/>
      <c r="EUO837" s="230"/>
      <c r="EUP837" s="230"/>
      <c r="EUQ837" s="230"/>
      <c r="EUR837" s="230"/>
      <c r="EUS837" s="230"/>
      <c r="EUT837" s="230"/>
      <c r="EUU837" s="230"/>
      <c r="EUV837" s="230"/>
      <c r="EUW837" s="230"/>
      <c r="EUX837" s="230"/>
      <c r="EUY837" s="230"/>
      <c r="EUZ837" s="230"/>
      <c r="EVA837" s="230"/>
      <c r="EVB837" s="230"/>
      <c r="EVC837" s="230"/>
      <c r="EVD837" s="230"/>
      <c r="EVE837" s="230"/>
      <c r="EVF837" s="230"/>
      <c r="EVG837" s="230"/>
      <c r="EVH837" s="230"/>
      <c r="EVI837" s="230"/>
      <c r="EVJ837" s="230"/>
      <c r="EVK837" s="230"/>
      <c r="EVL837" s="230"/>
      <c r="EVM837" s="230"/>
      <c r="EVN837" s="230"/>
      <c r="EVO837" s="230"/>
      <c r="EVP837" s="230"/>
      <c r="EVQ837" s="230"/>
      <c r="EVR837" s="230"/>
      <c r="EVS837" s="230"/>
      <c r="EVT837" s="230"/>
      <c r="EVU837" s="230"/>
      <c r="EVV837" s="230"/>
      <c r="EVW837" s="230"/>
      <c r="EVX837" s="230"/>
      <c r="EVY837" s="230"/>
      <c r="EVZ837" s="230"/>
      <c r="EWA837" s="230"/>
      <c r="EWB837" s="230"/>
      <c r="EWC837" s="230"/>
      <c r="EWD837" s="230"/>
      <c r="EWE837" s="230"/>
      <c r="EWF837" s="230"/>
      <c r="EWG837" s="230"/>
      <c r="EWH837" s="230"/>
      <c r="EWI837" s="230"/>
      <c r="EWJ837" s="230"/>
      <c r="EWK837" s="230"/>
      <c r="EWL837" s="230"/>
      <c r="EWM837" s="230"/>
      <c r="EWN837" s="230"/>
      <c r="EWO837" s="230"/>
      <c r="EWP837" s="230"/>
      <c r="EWQ837" s="230"/>
      <c r="EWR837" s="230"/>
      <c r="EWS837" s="230"/>
      <c r="EWT837" s="230"/>
      <c r="EWU837" s="230"/>
      <c r="EWV837" s="230"/>
      <c r="EWW837" s="230"/>
      <c r="EWX837" s="230"/>
      <c r="EWY837" s="230"/>
      <c r="EWZ837" s="230"/>
      <c r="EXA837" s="230"/>
      <c r="EXB837" s="230"/>
      <c r="EXC837" s="230"/>
      <c r="EXD837" s="230"/>
      <c r="EXE837" s="230"/>
      <c r="EXF837" s="230"/>
      <c r="EXG837" s="230"/>
      <c r="EXH837" s="230"/>
      <c r="EXI837" s="230"/>
      <c r="EXJ837" s="230"/>
      <c r="EXK837" s="230"/>
      <c r="EXL837" s="230"/>
      <c r="EXM837" s="230"/>
      <c r="EXN837" s="230"/>
      <c r="EXO837" s="230"/>
      <c r="EXP837" s="230"/>
      <c r="EXQ837" s="230"/>
      <c r="EXR837" s="230"/>
      <c r="EXS837" s="230"/>
      <c r="EXT837" s="230"/>
      <c r="EXU837" s="230"/>
      <c r="EXV837" s="230"/>
      <c r="EXW837" s="230"/>
      <c r="EXX837" s="230"/>
      <c r="EXY837" s="230"/>
      <c r="EXZ837" s="230"/>
      <c r="EYA837" s="230"/>
      <c r="EYB837" s="230"/>
      <c r="EYC837" s="230"/>
      <c r="EYD837" s="230"/>
      <c r="EYE837" s="230"/>
      <c r="EYF837" s="230"/>
      <c r="EYG837" s="230"/>
      <c r="EYH837" s="230"/>
      <c r="EYI837" s="230"/>
      <c r="EYJ837" s="230"/>
      <c r="EYK837" s="230"/>
      <c r="EYL837" s="230"/>
      <c r="EYM837" s="230"/>
      <c r="EYN837" s="230"/>
      <c r="EYO837" s="230"/>
      <c r="EYP837" s="230"/>
      <c r="EYQ837" s="230"/>
      <c r="EYR837" s="230"/>
      <c r="EYS837" s="230"/>
      <c r="EYT837" s="230"/>
      <c r="EYU837" s="230"/>
      <c r="EYV837" s="230"/>
      <c r="EYW837" s="230"/>
      <c r="EYX837" s="230"/>
      <c r="EYY837" s="230"/>
      <c r="EYZ837" s="230"/>
      <c r="EZA837" s="230"/>
      <c r="EZB837" s="230"/>
      <c r="EZC837" s="230"/>
      <c r="EZD837" s="230"/>
      <c r="EZE837" s="230"/>
      <c r="EZF837" s="230"/>
      <c r="EZG837" s="230"/>
      <c r="EZH837" s="230"/>
      <c r="EZI837" s="230"/>
      <c r="EZJ837" s="230"/>
      <c r="EZK837" s="230"/>
      <c r="EZL837" s="230"/>
      <c r="EZM837" s="230"/>
      <c r="EZN837" s="230"/>
      <c r="EZO837" s="230"/>
      <c r="EZP837" s="230"/>
      <c r="EZQ837" s="230"/>
      <c r="EZR837" s="230"/>
      <c r="EZS837" s="230"/>
      <c r="EZT837" s="230"/>
      <c r="EZU837" s="230"/>
      <c r="EZV837" s="230"/>
      <c r="EZW837" s="230"/>
      <c r="EZX837" s="230"/>
      <c r="EZY837" s="230"/>
      <c r="EZZ837" s="230"/>
      <c r="FAA837" s="230"/>
      <c r="FAB837" s="230"/>
      <c r="FAC837" s="230"/>
      <c r="FAD837" s="230"/>
      <c r="FAE837" s="230"/>
      <c r="FAF837" s="230"/>
      <c r="FAG837" s="230"/>
      <c r="FAH837" s="230"/>
      <c r="FAI837" s="230"/>
      <c r="FAJ837" s="230"/>
      <c r="FAK837" s="230"/>
      <c r="FAL837" s="230"/>
      <c r="FAM837" s="230"/>
      <c r="FAN837" s="230"/>
      <c r="FAO837" s="230"/>
      <c r="FAP837" s="230"/>
      <c r="FAQ837" s="230"/>
      <c r="FAR837" s="230"/>
      <c r="FAS837" s="230"/>
      <c r="FAT837" s="230"/>
      <c r="FAU837" s="230"/>
      <c r="FAV837" s="230"/>
      <c r="FAW837" s="230"/>
      <c r="FAX837" s="230"/>
      <c r="FAY837" s="230"/>
      <c r="FAZ837" s="230"/>
      <c r="FBA837" s="230"/>
      <c r="FBB837" s="230"/>
      <c r="FBC837" s="230"/>
      <c r="FBD837" s="230"/>
      <c r="FBE837" s="230"/>
      <c r="FBF837" s="230"/>
      <c r="FBG837" s="230"/>
      <c r="FBH837" s="230"/>
      <c r="FBI837" s="230"/>
      <c r="FBJ837" s="230"/>
      <c r="FBK837" s="230"/>
      <c r="FBL837" s="230"/>
      <c r="FBM837" s="230"/>
      <c r="FBN837" s="230"/>
      <c r="FBO837" s="230"/>
      <c r="FBP837" s="230"/>
      <c r="FBQ837" s="230"/>
      <c r="FBR837" s="230"/>
      <c r="FBS837" s="230"/>
      <c r="FBT837" s="230"/>
      <c r="FBU837" s="230"/>
      <c r="FBV837" s="230"/>
      <c r="FBW837" s="230"/>
      <c r="FBX837" s="230"/>
      <c r="FBY837" s="230"/>
      <c r="FBZ837" s="230"/>
      <c r="FCA837" s="230"/>
      <c r="FCB837" s="230"/>
      <c r="FCC837" s="230"/>
      <c r="FCD837" s="230"/>
      <c r="FCE837" s="230"/>
      <c r="FCF837" s="230"/>
      <c r="FCG837" s="230"/>
      <c r="FCH837" s="230"/>
      <c r="FCI837" s="230"/>
      <c r="FCJ837" s="230"/>
      <c r="FCK837" s="230"/>
      <c r="FCL837" s="230"/>
      <c r="FCM837" s="230"/>
      <c r="FCN837" s="230"/>
      <c r="FCO837" s="230"/>
      <c r="FCP837" s="230"/>
      <c r="FCQ837" s="230"/>
      <c r="FCR837" s="230"/>
      <c r="FCS837" s="230"/>
      <c r="FCT837" s="230"/>
      <c r="FCU837" s="230"/>
      <c r="FCV837" s="230"/>
      <c r="FCW837" s="230"/>
      <c r="FCX837" s="230"/>
      <c r="FCY837" s="230"/>
      <c r="FCZ837" s="230"/>
      <c r="FDA837" s="230"/>
      <c r="FDB837" s="230"/>
      <c r="FDC837" s="230"/>
      <c r="FDD837" s="230"/>
      <c r="FDE837" s="230"/>
      <c r="FDF837" s="230"/>
      <c r="FDG837" s="230"/>
      <c r="FDH837" s="230"/>
      <c r="FDI837" s="230"/>
      <c r="FDJ837" s="230"/>
      <c r="FDK837" s="230"/>
      <c r="FDL837" s="230"/>
      <c r="FDM837" s="230"/>
      <c r="FDN837" s="230"/>
      <c r="FDO837" s="230"/>
      <c r="FDP837" s="230"/>
      <c r="FDQ837" s="230"/>
      <c r="FDR837" s="230"/>
      <c r="FDS837" s="230"/>
      <c r="FDT837" s="230"/>
      <c r="FDU837" s="230"/>
      <c r="FDV837" s="230"/>
      <c r="FDW837" s="230"/>
      <c r="FDX837" s="230"/>
      <c r="FDY837" s="230"/>
      <c r="FDZ837" s="230"/>
      <c r="FEA837" s="230"/>
      <c r="FEB837" s="230"/>
      <c r="FEC837" s="230"/>
      <c r="FED837" s="230"/>
      <c r="FEE837" s="230"/>
      <c r="FEF837" s="230"/>
      <c r="FEG837" s="230"/>
      <c r="FEH837" s="230"/>
      <c r="FEI837" s="230"/>
      <c r="FEJ837" s="230"/>
      <c r="FEK837" s="230"/>
      <c r="FEL837" s="230"/>
      <c r="FEM837" s="230"/>
      <c r="FEN837" s="230"/>
      <c r="FEO837" s="230"/>
      <c r="FEP837" s="230"/>
      <c r="FEQ837" s="230"/>
      <c r="FER837" s="230"/>
      <c r="FES837" s="230"/>
      <c r="FET837" s="230"/>
      <c r="FEU837" s="230"/>
      <c r="FEV837" s="230"/>
      <c r="FEW837" s="230"/>
      <c r="FEX837" s="230"/>
      <c r="FEY837" s="230"/>
      <c r="FEZ837" s="230"/>
      <c r="FFA837" s="230"/>
      <c r="FFB837" s="230"/>
      <c r="FFC837" s="230"/>
      <c r="FFD837" s="230"/>
      <c r="FFE837" s="230"/>
      <c r="FFF837" s="230"/>
      <c r="FFG837" s="230"/>
      <c r="FFH837" s="230"/>
      <c r="FFI837" s="230"/>
      <c r="FFJ837" s="230"/>
      <c r="FFK837" s="230"/>
      <c r="FFL837" s="230"/>
      <c r="FFM837" s="230"/>
      <c r="FFN837" s="230"/>
      <c r="FFO837" s="230"/>
      <c r="FFP837" s="230"/>
      <c r="FFQ837" s="230"/>
      <c r="FFR837" s="230"/>
      <c r="FFS837" s="230"/>
      <c r="FFT837" s="230"/>
      <c r="FFU837" s="230"/>
      <c r="FFV837" s="230"/>
      <c r="FFW837" s="230"/>
      <c r="FFX837" s="230"/>
      <c r="FFY837" s="230"/>
      <c r="FFZ837" s="230"/>
      <c r="FGA837" s="230"/>
      <c r="FGB837" s="230"/>
      <c r="FGC837" s="230"/>
      <c r="FGD837" s="230"/>
      <c r="FGE837" s="230"/>
      <c r="FGF837" s="230"/>
      <c r="FGG837" s="230"/>
      <c r="FGH837" s="230"/>
      <c r="FGI837" s="230"/>
      <c r="FGJ837" s="230"/>
      <c r="FGK837" s="230"/>
      <c r="FGL837" s="230"/>
      <c r="FGM837" s="230"/>
      <c r="FGN837" s="230"/>
      <c r="FGO837" s="230"/>
      <c r="FGP837" s="230"/>
      <c r="FGQ837" s="230"/>
      <c r="FGR837" s="230"/>
      <c r="FGS837" s="230"/>
      <c r="FGT837" s="230"/>
      <c r="FGU837" s="230"/>
      <c r="FGV837" s="230"/>
      <c r="FGW837" s="230"/>
      <c r="FGX837" s="230"/>
      <c r="FGY837" s="230"/>
      <c r="FGZ837" s="230"/>
      <c r="FHA837" s="230"/>
      <c r="FHB837" s="230"/>
      <c r="FHC837" s="230"/>
      <c r="FHD837" s="230"/>
      <c r="FHE837" s="230"/>
      <c r="FHF837" s="230"/>
      <c r="FHG837" s="230"/>
      <c r="FHH837" s="230"/>
      <c r="FHI837" s="230"/>
      <c r="FHJ837" s="230"/>
      <c r="FHK837" s="230"/>
      <c r="FHL837" s="230"/>
      <c r="FHM837" s="230"/>
      <c r="FHN837" s="230"/>
      <c r="FHO837" s="230"/>
      <c r="FHP837" s="230"/>
      <c r="FHQ837" s="230"/>
      <c r="FHR837" s="230"/>
      <c r="FHS837" s="230"/>
      <c r="FHT837" s="230"/>
      <c r="FHU837" s="230"/>
      <c r="FHV837" s="230"/>
      <c r="FHW837" s="230"/>
      <c r="FHX837" s="230"/>
      <c r="FHY837" s="230"/>
      <c r="FHZ837" s="230"/>
      <c r="FIA837" s="230"/>
      <c r="FIB837" s="230"/>
      <c r="FIC837" s="230"/>
      <c r="FID837" s="230"/>
      <c r="FIE837" s="230"/>
      <c r="FIF837" s="230"/>
      <c r="FIG837" s="230"/>
      <c r="FIH837" s="230"/>
      <c r="FII837" s="230"/>
      <c r="FIJ837" s="230"/>
      <c r="FIK837" s="230"/>
      <c r="FIL837" s="230"/>
      <c r="FIM837" s="230"/>
      <c r="FIN837" s="230"/>
      <c r="FIO837" s="230"/>
      <c r="FIP837" s="230"/>
      <c r="FIQ837" s="230"/>
      <c r="FIR837" s="230"/>
      <c r="FIS837" s="230"/>
      <c r="FIT837" s="230"/>
      <c r="FIU837" s="230"/>
      <c r="FIV837" s="230"/>
      <c r="FIW837" s="230"/>
      <c r="FIX837" s="230"/>
      <c r="FIY837" s="230"/>
      <c r="FIZ837" s="230"/>
      <c r="FJA837" s="230"/>
      <c r="FJB837" s="230"/>
      <c r="FJC837" s="230"/>
      <c r="FJD837" s="230"/>
      <c r="FJE837" s="230"/>
      <c r="FJF837" s="230"/>
      <c r="FJG837" s="230"/>
      <c r="FJH837" s="230"/>
      <c r="FJI837" s="230"/>
      <c r="FJJ837" s="230"/>
      <c r="FJK837" s="230"/>
      <c r="FJL837" s="230"/>
      <c r="FJM837" s="230"/>
      <c r="FJN837" s="230"/>
      <c r="FJO837" s="230"/>
      <c r="FJP837" s="230"/>
      <c r="FJQ837" s="230"/>
      <c r="FJR837" s="230"/>
      <c r="FJS837" s="230"/>
      <c r="FJT837" s="230"/>
      <c r="FJU837" s="230"/>
      <c r="FJV837" s="230"/>
      <c r="FJW837" s="230"/>
      <c r="FJX837" s="230"/>
      <c r="FJY837" s="230"/>
      <c r="FJZ837" s="230"/>
      <c r="FKA837" s="230"/>
      <c r="FKB837" s="230"/>
      <c r="FKC837" s="230"/>
      <c r="FKD837" s="230"/>
      <c r="FKE837" s="230"/>
      <c r="FKF837" s="230"/>
      <c r="FKG837" s="230"/>
      <c r="FKH837" s="230"/>
      <c r="FKI837" s="230"/>
      <c r="FKJ837" s="230"/>
      <c r="FKK837" s="230"/>
      <c r="FKL837" s="230"/>
      <c r="FKM837" s="230"/>
      <c r="FKN837" s="230"/>
      <c r="FKO837" s="230"/>
      <c r="FKP837" s="230"/>
      <c r="FKQ837" s="230"/>
      <c r="FKR837" s="230"/>
      <c r="FKS837" s="230"/>
      <c r="FKT837" s="230"/>
      <c r="FKU837" s="230"/>
      <c r="FKV837" s="230"/>
      <c r="FKW837" s="230"/>
      <c r="FKX837" s="230"/>
      <c r="FKY837" s="230"/>
      <c r="FKZ837" s="230"/>
      <c r="FLA837" s="230"/>
      <c r="FLB837" s="230"/>
      <c r="FLC837" s="230"/>
      <c r="FLD837" s="230"/>
      <c r="FLE837" s="230"/>
      <c r="FLF837" s="230"/>
      <c r="FLG837" s="230"/>
      <c r="FLH837" s="230"/>
      <c r="FLI837" s="230"/>
      <c r="FLJ837" s="230"/>
      <c r="FLK837" s="230"/>
      <c r="FLL837" s="230"/>
      <c r="FLM837" s="230"/>
      <c r="FLN837" s="230"/>
      <c r="FLO837" s="230"/>
      <c r="FLP837" s="230"/>
      <c r="FLQ837" s="230"/>
      <c r="FLR837" s="230"/>
      <c r="FLS837" s="230"/>
      <c r="FLT837" s="230"/>
      <c r="FLU837" s="230"/>
      <c r="FLV837" s="230"/>
      <c r="FLW837" s="230"/>
      <c r="FLX837" s="230"/>
      <c r="FLY837" s="230"/>
      <c r="FLZ837" s="230"/>
      <c r="FMA837" s="230"/>
      <c r="FMB837" s="230"/>
      <c r="FMC837" s="230"/>
      <c r="FMD837" s="230"/>
      <c r="FME837" s="230"/>
      <c r="FMF837" s="230"/>
      <c r="FMG837" s="230"/>
      <c r="FMH837" s="230"/>
      <c r="FMI837" s="230"/>
      <c r="FMJ837" s="230"/>
      <c r="FMK837" s="230"/>
      <c r="FML837" s="230"/>
      <c r="FMM837" s="230"/>
      <c r="FMN837" s="230"/>
      <c r="FMO837" s="230"/>
      <c r="FMP837" s="230"/>
      <c r="FMQ837" s="230"/>
      <c r="FMR837" s="230"/>
      <c r="FMS837" s="230"/>
      <c r="FMT837" s="230"/>
      <c r="FMU837" s="230"/>
      <c r="FMV837" s="230"/>
      <c r="FMW837" s="230"/>
      <c r="FMX837" s="230"/>
      <c r="FMY837" s="230"/>
      <c r="FMZ837" s="230"/>
      <c r="FNA837" s="230"/>
      <c r="FNB837" s="230"/>
      <c r="FNC837" s="230"/>
      <c r="FND837" s="230"/>
      <c r="FNE837" s="230"/>
      <c r="FNF837" s="230"/>
      <c r="FNG837" s="230"/>
      <c r="FNH837" s="230"/>
      <c r="FNI837" s="230"/>
      <c r="FNJ837" s="230"/>
      <c r="FNK837" s="230"/>
      <c r="FNL837" s="230"/>
      <c r="FNM837" s="230"/>
      <c r="FNN837" s="230"/>
      <c r="FNO837" s="230"/>
      <c r="FNP837" s="230"/>
      <c r="FNQ837" s="230"/>
      <c r="FNR837" s="230"/>
      <c r="FNS837" s="230"/>
      <c r="FNT837" s="230"/>
      <c r="FNU837" s="230"/>
      <c r="FNV837" s="230"/>
      <c r="FNW837" s="230"/>
      <c r="FNX837" s="230"/>
      <c r="FNY837" s="230"/>
      <c r="FNZ837" s="230"/>
      <c r="FOA837" s="230"/>
      <c r="FOB837" s="230"/>
      <c r="FOC837" s="230"/>
      <c r="FOD837" s="230"/>
      <c r="FOE837" s="230"/>
      <c r="FOF837" s="230"/>
      <c r="FOG837" s="230"/>
      <c r="FOH837" s="230"/>
      <c r="FOI837" s="230"/>
      <c r="FOJ837" s="230"/>
      <c r="FOK837" s="230"/>
      <c r="FOL837" s="230"/>
      <c r="FOM837" s="230"/>
      <c r="FON837" s="230"/>
      <c r="FOO837" s="230"/>
      <c r="FOP837" s="230"/>
      <c r="FOQ837" s="230"/>
      <c r="FOR837" s="230"/>
      <c r="FOS837" s="230"/>
      <c r="FOT837" s="230"/>
      <c r="FOU837" s="230"/>
      <c r="FOV837" s="230"/>
      <c r="FOW837" s="230"/>
      <c r="FOX837" s="230"/>
      <c r="FOY837" s="230"/>
      <c r="FOZ837" s="230"/>
      <c r="FPA837" s="230"/>
      <c r="FPB837" s="230"/>
      <c r="FPC837" s="230"/>
      <c r="FPD837" s="230"/>
      <c r="FPE837" s="230"/>
      <c r="FPF837" s="230"/>
      <c r="FPG837" s="230"/>
      <c r="FPH837" s="230"/>
      <c r="FPI837" s="230"/>
      <c r="FPJ837" s="230"/>
      <c r="FPK837" s="230"/>
      <c r="FPL837" s="230"/>
      <c r="FPM837" s="230"/>
      <c r="FPN837" s="230"/>
      <c r="FPO837" s="230"/>
      <c r="FPP837" s="230"/>
      <c r="FPQ837" s="230"/>
      <c r="FPR837" s="230"/>
      <c r="FPS837" s="230"/>
      <c r="FPT837" s="230"/>
      <c r="FPU837" s="230"/>
      <c r="FPV837" s="230"/>
      <c r="FPW837" s="230"/>
      <c r="FPX837" s="230"/>
      <c r="FPY837" s="230"/>
      <c r="FPZ837" s="230"/>
      <c r="FQA837" s="230"/>
      <c r="FQB837" s="230"/>
      <c r="FQC837" s="230"/>
      <c r="FQD837" s="230"/>
      <c r="FQE837" s="230"/>
      <c r="FQF837" s="230"/>
      <c r="FQG837" s="230"/>
      <c r="FQH837" s="230"/>
      <c r="FQI837" s="230"/>
      <c r="FQJ837" s="230"/>
      <c r="FQK837" s="230"/>
      <c r="FQL837" s="230"/>
      <c r="FQM837" s="230"/>
      <c r="FQN837" s="230"/>
      <c r="FQO837" s="230"/>
      <c r="FQP837" s="230"/>
      <c r="FQQ837" s="230"/>
      <c r="FQR837" s="230"/>
      <c r="FQS837" s="230"/>
      <c r="FQT837" s="230"/>
      <c r="FQU837" s="230"/>
      <c r="FQV837" s="230"/>
      <c r="FQW837" s="230"/>
      <c r="FQX837" s="230"/>
      <c r="FQY837" s="230"/>
      <c r="FQZ837" s="230"/>
      <c r="FRA837" s="230"/>
      <c r="FRB837" s="230"/>
      <c r="FRC837" s="230"/>
      <c r="FRD837" s="230"/>
      <c r="FRE837" s="230"/>
      <c r="FRF837" s="230"/>
      <c r="FRG837" s="230"/>
      <c r="FRH837" s="230"/>
      <c r="FRI837" s="230"/>
      <c r="FRJ837" s="230"/>
      <c r="FRK837" s="230"/>
      <c r="FRL837" s="230"/>
      <c r="FRM837" s="230"/>
      <c r="FRN837" s="230"/>
      <c r="FRO837" s="230"/>
      <c r="FRP837" s="230"/>
      <c r="FRQ837" s="230"/>
      <c r="FRR837" s="230"/>
      <c r="FRS837" s="230"/>
      <c r="FRT837" s="230"/>
      <c r="FRU837" s="230"/>
      <c r="FRV837" s="230"/>
      <c r="FRW837" s="230"/>
      <c r="FRX837" s="230"/>
      <c r="FRY837" s="230"/>
      <c r="FRZ837" s="230"/>
      <c r="FSA837" s="230"/>
      <c r="FSB837" s="230"/>
      <c r="FSC837" s="230"/>
      <c r="FSD837" s="230"/>
      <c r="FSE837" s="230"/>
      <c r="FSF837" s="230"/>
      <c r="FSG837" s="230"/>
      <c r="FSH837" s="230"/>
      <c r="FSI837" s="230"/>
      <c r="FSJ837" s="230"/>
      <c r="FSK837" s="230"/>
      <c r="FSL837" s="230"/>
      <c r="FSM837" s="230"/>
      <c r="FSN837" s="230"/>
      <c r="FSO837" s="230"/>
      <c r="FSP837" s="230"/>
      <c r="FSQ837" s="230"/>
      <c r="FSR837" s="230"/>
      <c r="FSS837" s="230"/>
      <c r="FST837" s="230"/>
      <c r="FSU837" s="230"/>
      <c r="FSV837" s="230"/>
      <c r="FSW837" s="230"/>
      <c r="FSX837" s="230"/>
      <c r="FSY837" s="230"/>
      <c r="FSZ837" s="230"/>
      <c r="FTA837" s="230"/>
      <c r="FTB837" s="230"/>
      <c r="FTC837" s="230"/>
      <c r="FTD837" s="230"/>
      <c r="FTE837" s="230"/>
      <c r="FTF837" s="230"/>
      <c r="FTG837" s="230"/>
      <c r="FTH837" s="230"/>
      <c r="FTI837" s="230"/>
      <c r="FTJ837" s="230"/>
      <c r="FTK837" s="230"/>
      <c r="FTL837" s="230"/>
      <c r="FTM837" s="230"/>
      <c r="FTN837" s="230"/>
      <c r="FTO837" s="230"/>
      <c r="FTP837" s="230"/>
      <c r="FTQ837" s="230"/>
      <c r="FTR837" s="230"/>
      <c r="FTS837" s="230"/>
      <c r="FTT837" s="230"/>
      <c r="FTU837" s="230"/>
      <c r="FTV837" s="230"/>
      <c r="FTW837" s="230"/>
      <c r="FTX837" s="230"/>
      <c r="FTY837" s="230"/>
      <c r="FTZ837" s="230"/>
      <c r="FUA837" s="230"/>
      <c r="FUB837" s="230"/>
      <c r="FUC837" s="230"/>
      <c r="FUD837" s="230"/>
      <c r="FUE837" s="230"/>
      <c r="FUF837" s="230"/>
      <c r="FUG837" s="230"/>
      <c r="FUH837" s="230"/>
      <c r="FUI837" s="230"/>
      <c r="FUJ837" s="230"/>
      <c r="FUK837" s="230"/>
      <c r="FUL837" s="230"/>
      <c r="FUM837" s="230"/>
      <c r="FUN837" s="230"/>
      <c r="FUO837" s="230"/>
      <c r="FUP837" s="230"/>
      <c r="FUQ837" s="230"/>
      <c r="FUR837" s="230"/>
      <c r="FUS837" s="230"/>
      <c r="FUT837" s="230"/>
      <c r="FUU837" s="230"/>
      <c r="FUV837" s="230"/>
      <c r="FUW837" s="230"/>
      <c r="FUX837" s="230"/>
      <c r="FUY837" s="230"/>
      <c r="FUZ837" s="230"/>
      <c r="FVA837" s="230"/>
      <c r="FVB837" s="230"/>
      <c r="FVC837" s="230"/>
      <c r="FVD837" s="230"/>
      <c r="FVE837" s="230"/>
      <c r="FVF837" s="230"/>
      <c r="FVG837" s="230"/>
      <c r="FVH837" s="230"/>
      <c r="FVI837" s="230"/>
      <c r="FVJ837" s="230"/>
      <c r="FVK837" s="230"/>
      <c r="FVL837" s="230"/>
      <c r="FVM837" s="230"/>
      <c r="FVN837" s="230"/>
      <c r="FVO837" s="230"/>
      <c r="FVP837" s="230"/>
      <c r="FVQ837" s="230"/>
      <c r="FVR837" s="230"/>
      <c r="FVS837" s="230"/>
      <c r="FVT837" s="230"/>
      <c r="FVU837" s="230"/>
      <c r="FVV837" s="230"/>
      <c r="FVW837" s="230"/>
      <c r="FVX837" s="230"/>
      <c r="FVY837" s="230"/>
      <c r="FVZ837" s="230"/>
      <c r="FWA837" s="230"/>
      <c r="FWB837" s="230"/>
      <c r="FWC837" s="230"/>
      <c r="FWD837" s="230"/>
      <c r="FWE837" s="230"/>
      <c r="FWF837" s="230"/>
      <c r="FWG837" s="230"/>
      <c r="FWH837" s="230"/>
      <c r="FWI837" s="230"/>
      <c r="FWJ837" s="230"/>
      <c r="FWK837" s="230"/>
      <c r="FWL837" s="230"/>
      <c r="FWM837" s="230"/>
      <c r="FWN837" s="230"/>
      <c r="FWO837" s="230"/>
      <c r="FWP837" s="230"/>
      <c r="FWQ837" s="230"/>
      <c r="FWR837" s="230"/>
      <c r="FWS837" s="230"/>
      <c r="FWT837" s="230"/>
      <c r="FWU837" s="230"/>
      <c r="FWV837" s="230"/>
      <c r="FWW837" s="230"/>
      <c r="FWX837" s="230"/>
      <c r="FWY837" s="230"/>
      <c r="FWZ837" s="230"/>
      <c r="FXA837" s="230"/>
      <c r="FXB837" s="230"/>
      <c r="FXC837" s="230"/>
      <c r="FXD837" s="230"/>
      <c r="FXE837" s="230"/>
      <c r="FXF837" s="230"/>
      <c r="FXG837" s="230"/>
      <c r="FXH837" s="230"/>
      <c r="FXI837" s="230"/>
      <c r="FXJ837" s="230"/>
      <c r="FXK837" s="230"/>
      <c r="FXL837" s="230"/>
      <c r="FXM837" s="230"/>
      <c r="FXN837" s="230"/>
      <c r="FXO837" s="230"/>
      <c r="FXP837" s="230"/>
      <c r="FXQ837" s="230"/>
      <c r="FXR837" s="230"/>
      <c r="FXS837" s="230"/>
      <c r="FXT837" s="230"/>
      <c r="FXU837" s="230"/>
      <c r="FXV837" s="230"/>
      <c r="FXW837" s="230"/>
      <c r="FXX837" s="230"/>
      <c r="FXY837" s="230"/>
      <c r="FXZ837" s="230"/>
      <c r="FYA837" s="230"/>
      <c r="FYB837" s="230"/>
      <c r="FYC837" s="230"/>
      <c r="FYD837" s="230"/>
      <c r="FYE837" s="230"/>
      <c r="FYF837" s="230"/>
      <c r="FYG837" s="230"/>
      <c r="FYH837" s="230"/>
      <c r="FYI837" s="230"/>
      <c r="FYJ837" s="230"/>
      <c r="FYK837" s="230"/>
      <c r="FYL837" s="230"/>
      <c r="FYM837" s="230"/>
      <c r="FYN837" s="230"/>
      <c r="FYO837" s="230"/>
      <c r="FYP837" s="230"/>
      <c r="FYQ837" s="230"/>
      <c r="FYR837" s="230"/>
      <c r="FYS837" s="230"/>
      <c r="FYT837" s="230"/>
      <c r="FYU837" s="230"/>
      <c r="FYV837" s="230"/>
      <c r="FYW837" s="230"/>
      <c r="FYX837" s="230"/>
      <c r="FYY837" s="230"/>
      <c r="FYZ837" s="230"/>
      <c r="FZA837" s="230"/>
      <c r="FZB837" s="230"/>
      <c r="FZC837" s="230"/>
      <c r="FZD837" s="230"/>
      <c r="FZE837" s="230"/>
      <c r="FZF837" s="230"/>
      <c r="FZG837" s="230"/>
      <c r="FZH837" s="230"/>
      <c r="FZI837" s="230"/>
      <c r="FZJ837" s="230"/>
      <c r="FZK837" s="230"/>
      <c r="FZL837" s="230"/>
      <c r="FZM837" s="230"/>
      <c r="FZN837" s="230"/>
      <c r="FZO837" s="230"/>
      <c r="FZP837" s="230"/>
      <c r="FZQ837" s="230"/>
      <c r="FZR837" s="230"/>
      <c r="FZS837" s="230"/>
      <c r="FZT837" s="230"/>
      <c r="FZU837" s="230"/>
      <c r="FZV837" s="230"/>
      <c r="FZW837" s="230"/>
      <c r="FZX837" s="230"/>
      <c r="FZY837" s="230"/>
      <c r="FZZ837" s="230"/>
      <c r="GAA837" s="230"/>
      <c r="GAB837" s="230"/>
      <c r="GAC837" s="230"/>
      <c r="GAD837" s="230"/>
      <c r="GAE837" s="230"/>
      <c r="GAF837" s="230"/>
      <c r="GAG837" s="230"/>
      <c r="GAH837" s="230"/>
      <c r="GAI837" s="230"/>
      <c r="GAJ837" s="230"/>
      <c r="GAK837" s="230"/>
      <c r="GAL837" s="230"/>
      <c r="GAM837" s="230"/>
      <c r="GAN837" s="230"/>
      <c r="GAO837" s="230"/>
      <c r="GAP837" s="230"/>
      <c r="GAQ837" s="230"/>
      <c r="GAR837" s="230"/>
      <c r="GAS837" s="230"/>
      <c r="GAT837" s="230"/>
      <c r="GAU837" s="230"/>
      <c r="GAV837" s="230"/>
      <c r="GAW837" s="230"/>
      <c r="GAX837" s="230"/>
      <c r="GAY837" s="230"/>
      <c r="GAZ837" s="230"/>
      <c r="GBA837" s="230"/>
      <c r="GBB837" s="230"/>
      <c r="GBC837" s="230"/>
      <c r="GBD837" s="230"/>
      <c r="GBE837" s="230"/>
      <c r="GBF837" s="230"/>
      <c r="GBG837" s="230"/>
      <c r="GBH837" s="230"/>
      <c r="GBI837" s="230"/>
      <c r="GBJ837" s="230"/>
      <c r="GBK837" s="230"/>
      <c r="GBL837" s="230"/>
      <c r="GBM837" s="230"/>
      <c r="GBN837" s="230"/>
      <c r="GBO837" s="230"/>
      <c r="GBP837" s="230"/>
      <c r="GBQ837" s="230"/>
      <c r="GBR837" s="230"/>
      <c r="GBS837" s="230"/>
      <c r="GBT837" s="230"/>
      <c r="GBU837" s="230"/>
      <c r="GBV837" s="230"/>
      <c r="GBW837" s="230"/>
      <c r="GBX837" s="230"/>
      <c r="GBY837" s="230"/>
      <c r="GBZ837" s="230"/>
      <c r="GCA837" s="230"/>
      <c r="GCB837" s="230"/>
      <c r="GCC837" s="230"/>
      <c r="GCD837" s="230"/>
      <c r="GCE837" s="230"/>
      <c r="GCF837" s="230"/>
      <c r="GCG837" s="230"/>
      <c r="GCH837" s="230"/>
      <c r="GCI837" s="230"/>
      <c r="GCJ837" s="230"/>
      <c r="GCK837" s="230"/>
      <c r="GCL837" s="230"/>
      <c r="GCM837" s="230"/>
      <c r="GCN837" s="230"/>
      <c r="GCO837" s="230"/>
      <c r="GCP837" s="230"/>
      <c r="GCQ837" s="230"/>
      <c r="GCR837" s="230"/>
      <c r="GCS837" s="230"/>
      <c r="GCT837" s="230"/>
      <c r="GCU837" s="230"/>
      <c r="GCV837" s="230"/>
      <c r="GCW837" s="230"/>
      <c r="GCX837" s="230"/>
      <c r="GCY837" s="230"/>
      <c r="GCZ837" s="230"/>
      <c r="GDA837" s="230"/>
      <c r="GDB837" s="230"/>
      <c r="GDC837" s="230"/>
      <c r="GDD837" s="230"/>
      <c r="GDE837" s="230"/>
      <c r="GDF837" s="230"/>
      <c r="GDG837" s="230"/>
      <c r="GDH837" s="230"/>
      <c r="GDI837" s="230"/>
      <c r="GDJ837" s="230"/>
      <c r="GDK837" s="230"/>
      <c r="GDL837" s="230"/>
      <c r="GDM837" s="230"/>
      <c r="GDN837" s="230"/>
      <c r="GDO837" s="230"/>
      <c r="GDP837" s="230"/>
      <c r="GDQ837" s="230"/>
      <c r="GDR837" s="230"/>
      <c r="GDS837" s="230"/>
      <c r="GDT837" s="230"/>
      <c r="GDU837" s="230"/>
      <c r="GDV837" s="230"/>
      <c r="GDW837" s="230"/>
      <c r="GDX837" s="230"/>
      <c r="GDY837" s="230"/>
      <c r="GDZ837" s="230"/>
      <c r="GEA837" s="230"/>
      <c r="GEB837" s="230"/>
      <c r="GEC837" s="230"/>
      <c r="GED837" s="230"/>
      <c r="GEE837" s="230"/>
      <c r="GEF837" s="230"/>
      <c r="GEG837" s="230"/>
      <c r="GEH837" s="230"/>
      <c r="GEI837" s="230"/>
      <c r="GEJ837" s="230"/>
      <c r="GEK837" s="230"/>
      <c r="GEL837" s="230"/>
      <c r="GEM837" s="230"/>
      <c r="GEN837" s="230"/>
      <c r="GEO837" s="230"/>
      <c r="GEP837" s="230"/>
      <c r="GEQ837" s="230"/>
      <c r="GER837" s="230"/>
      <c r="GES837" s="230"/>
      <c r="GET837" s="230"/>
      <c r="GEU837" s="230"/>
      <c r="GEV837" s="230"/>
      <c r="GEW837" s="230"/>
      <c r="GEX837" s="230"/>
      <c r="GEY837" s="230"/>
      <c r="GEZ837" s="230"/>
      <c r="GFA837" s="230"/>
      <c r="GFB837" s="230"/>
      <c r="GFC837" s="230"/>
      <c r="GFD837" s="230"/>
      <c r="GFE837" s="230"/>
      <c r="GFF837" s="230"/>
      <c r="GFG837" s="230"/>
      <c r="GFH837" s="230"/>
      <c r="GFI837" s="230"/>
      <c r="GFJ837" s="230"/>
      <c r="GFK837" s="230"/>
      <c r="GFL837" s="230"/>
      <c r="GFM837" s="230"/>
      <c r="GFN837" s="230"/>
      <c r="GFO837" s="230"/>
      <c r="GFP837" s="230"/>
      <c r="GFQ837" s="230"/>
      <c r="GFR837" s="230"/>
      <c r="GFS837" s="230"/>
      <c r="GFT837" s="230"/>
      <c r="GFU837" s="230"/>
      <c r="GFV837" s="230"/>
      <c r="GFW837" s="230"/>
      <c r="GFX837" s="230"/>
      <c r="GFY837" s="230"/>
      <c r="GFZ837" s="230"/>
      <c r="GGA837" s="230"/>
      <c r="GGB837" s="230"/>
      <c r="GGC837" s="230"/>
      <c r="GGD837" s="230"/>
      <c r="GGE837" s="230"/>
      <c r="GGF837" s="230"/>
      <c r="GGG837" s="230"/>
      <c r="GGH837" s="230"/>
      <c r="GGI837" s="230"/>
      <c r="GGJ837" s="230"/>
      <c r="GGK837" s="230"/>
      <c r="GGL837" s="230"/>
      <c r="GGM837" s="230"/>
      <c r="GGN837" s="230"/>
      <c r="GGO837" s="230"/>
      <c r="GGP837" s="230"/>
      <c r="GGQ837" s="230"/>
      <c r="GGR837" s="230"/>
      <c r="GGS837" s="230"/>
      <c r="GGT837" s="230"/>
      <c r="GGU837" s="230"/>
      <c r="GGV837" s="230"/>
      <c r="GGW837" s="230"/>
      <c r="GGX837" s="230"/>
      <c r="GGY837" s="230"/>
      <c r="GGZ837" s="230"/>
      <c r="GHA837" s="230"/>
      <c r="GHB837" s="230"/>
      <c r="GHC837" s="230"/>
      <c r="GHD837" s="230"/>
      <c r="GHE837" s="230"/>
      <c r="GHF837" s="230"/>
      <c r="GHG837" s="230"/>
      <c r="GHH837" s="230"/>
      <c r="GHI837" s="230"/>
      <c r="GHJ837" s="230"/>
      <c r="GHK837" s="230"/>
      <c r="GHL837" s="230"/>
      <c r="GHM837" s="230"/>
      <c r="GHN837" s="230"/>
      <c r="GHO837" s="230"/>
      <c r="GHP837" s="230"/>
      <c r="GHQ837" s="230"/>
      <c r="GHR837" s="230"/>
      <c r="GHS837" s="230"/>
      <c r="GHT837" s="230"/>
      <c r="GHU837" s="230"/>
      <c r="GHV837" s="230"/>
      <c r="GHW837" s="230"/>
      <c r="GHX837" s="230"/>
      <c r="GHY837" s="230"/>
      <c r="GHZ837" s="230"/>
      <c r="GIA837" s="230"/>
      <c r="GIB837" s="230"/>
      <c r="GIC837" s="230"/>
      <c r="GID837" s="230"/>
      <c r="GIE837" s="230"/>
      <c r="GIF837" s="230"/>
      <c r="GIG837" s="230"/>
      <c r="GIH837" s="230"/>
      <c r="GII837" s="230"/>
      <c r="GIJ837" s="230"/>
      <c r="GIK837" s="230"/>
      <c r="GIL837" s="230"/>
      <c r="GIM837" s="230"/>
      <c r="GIN837" s="230"/>
      <c r="GIO837" s="230"/>
      <c r="GIP837" s="230"/>
      <c r="GIQ837" s="230"/>
      <c r="GIR837" s="230"/>
      <c r="GIS837" s="230"/>
      <c r="GIT837" s="230"/>
      <c r="GIU837" s="230"/>
      <c r="GIV837" s="230"/>
      <c r="GIW837" s="230"/>
      <c r="GIX837" s="230"/>
      <c r="GIY837" s="230"/>
      <c r="GIZ837" s="230"/>
      <c r="GJA837" s="230"/>
      <c r="GJB837" s="230"/>
      <c r="GJC837" s="230"/>
      <c r="GJD837" s="230"/>
      <c r="GJE837" s="230"/>
      <c r="GJF837" s="230"/>
      <c r="GJG837" s="230"/>
      <c r="GJH837" s="230"/>
      <c r="GJI837" s="230"/>
      <c r="GJJ837" s="230"/>
      <c r="GJK837" s="230"/>
      <c r="GJL837" s="230"/>
      <c r="GJM837" s="230"/>
      <c r="GJN837" s="230"/>
      <c r="GJO837" s="230"/>
      <c r="GJP837" s="230"/>
      <c r="GJQ837" s="230"/>
      <c r="GJR837" s="230"/>
      <c r="GJS837" s="230"/>
      <c r="GJT837" s="230"/>
      <c r="GJU837" s="230"/>
      <c r="GJV837" s="230"/>
      <c r="GJW837" s="230"/>
      <c r="GJX837" s="230"/>
      <c r="GJY837" s="230"/>
      <c r="GJZ837" s="230"/>
      <c r="GKA837" s="230"/>
      <c r="GKB837" s="230"/>
      <c r="GKC837" s="230"/>
      <c r="GKD837" s="230"/>
      <c r="GKE837" s="230"/>
      <c r="GKF837" s="230"/>
      <c r="GKG837" s="230"/>
      <c r="GKH837" s="230"/>
      <c r="GKI837" s="230"/>
      <c r="GKJ837" s="230"/>
      <c r="GKK837" s="230"/>
      <c r="GKL837" s="230"/>
      <c r="GKM837" s="230"/>
      <c r="GKN837" s="230"/>
      <c r="GKO837" s="230"/>
      <c r="GKP837" s="230"/>
      <c r="GKQ837" s="230"/>
      <c r="GKR837" s="230"/>
      <c r="GKS837" s="230"/>
      <c r="GKT837" s="230"/>
      <c r="GKU837" s="230"/>
      <c r="GKV837" s="230"/>
      <c r="GKW837" s="230"/>
      <c r="GKX837" s="230"/>
      <c r="GKY837" s="230"/>
      <c r="GKZ837" s="230"/>
      <c r="GLA837" s="230"/>
      <c r="GLB837" s="230"/>
      <c r="GLC837" s="230"/>
      <c r="GLD837" s="230"/>
      <c r="GLE837" s="230"/>
      <c r="GLF837" s="230"/>
      <c r="GLG837" s="230"/>
      <c r="GLH837" s="230"/>
      <c r="GLI837" s="230"/>
      <c r="GLJ837" s="230"/>
      <c r="GLK837" s="230"/>
      <c r="GLL837" s="230"/>
      <c r="GLM837" s="230"/>
      <c r="GLN837" s="230"/>
      <c r="GLO837" s="230"/>
      <c r="GLP837" s="230"/>
      <c r="GLQ837" s="230"/>
      <c r="GLR837" s="230"/>
      <c r="GLS837" s="230"/>
      <c r="GLT837" s="230"/>
      <c r="GLU837" s="230"/>
      <c r="GLV837" s="230"/>
      <c r="GLW837" s="230"/>
      <c r="GLX837" s="230"/>
      <c r="GLY837" s="230"/>
      <c r="GLZ837" s="230"/>
      <c r="GMA837" s="230"/>
      <c r="GMB837" s="230"/>
      <c r="GMC837" s="230"/>
      <c r="GMD837" s="230"/>
      <c r="GME837" s="230"/>
      <c r="GMF837" s="230"/>
      <c r="GMG837" s="230"/>
      <c r="GMH837" s="230"/>
      <c r="GMI837" s="230"/>
      <c r="GMJ837" s="230"/>
      <c r="GMK837" s="230"/>
      <c r="GML837" s="230"/>
      <c r="GMM837" s="230"/>
      <c r="GMN837" s="230"/>
      <c r="GMO837" s="230"/>
      <c r="GMP837" s="230"/>
      <c r="GMQ837" s="230"/>
      <c r="GMR837" s="230"/>
      <c r="GMS837" s="230"/>
      <c r="GMT837" s="230"/>
      <c r="GMU837" s="230"/>
      <c r="GMV837" s="230"/>
      <c r="GMW837" s="230"/>
      <c r="GMX837" s="230"/>
      <c r="GMY837" s="230"/>
      <c r="GMZ837" s="230"/>
      <c r="GNA837" s="230"/>
      <c r="GNB837" s="230"/>
      <c r="GNC837" s="230"/>
      <c r="GND837" s="230"/>
      <c r="GNE837" s="230"/>
      <c r="GNF837" s="230"/>
      <c r="GNG837" s="230"/>
      <c r="GNH837" s="230"/>
      <c r="GNI837" s="230"/>
      <c r="GNJ837" s="230"/>
      <c r="GNK837" s="230"/>
      <c r="GNL837" s="230"/>
      <c r="GNM837" s="230"/>
      <c r="GNN837" s="230"/>
      <c r="GNO837" s="230"/>
      <c r="GNP837" s="230"/>
      <c r="GNQ837" s="230"/>
      <c r="GNR837" s="230"/>
      <c r="GNS837" s="230"/>
      <c r="GNT837" s="230"/>
      <c r="GNU837" s="230"/>
      <c r="GNV837" s="230"/>
      <c r="GNW837" s="230"/>
      <c r="GNX837" s="230"/>
      <c r="GNY837" s="230"/>
      <c r="GNZ837" s="230"/>
      <c r="GOA837" s="230"/>
      <c r="GOB837" s="230"/>
      <c r="GOC837" s="230"/>
      <c r="GOD837" s="230"/>
      <c r="GOE837" s="230"/>
      <c r="GOF837" s="230"/>
      <c r="GOG837" s="230"/>
      <c r="GOH837" s="230"/>
      <c r="GOI837" s="230"/>
      <c r="GOJ837" s="230"/>
      <c r="GOK837" s="230"/>
      <c r="GOL837" s="230"/>
      <c r="GOM837" s="230"/>
      <c r="GON837" s="230"/>
      <c r="GOO837" s="230"/>
      <c r="GOP837" s="230"/>
      <c r="GOQ837" s="230"/>
      <c r="GOR837" s="230"/>
      <c r="GOS837" s="230"/>
      <c r="GOT837" s="230"/>
      <c r="GOU837" s="230"/>
      <c r="GOV837" s="230"/>
      <c r="GOW837" s="230"/>
      <c r="GOX837" s="230"/>
      <c r="GOY837" s="230"/>
      <c r="GOZ837" s="230"/>
      <c r="GPA837" s="230"/>
      <c r="GPB837" s="230"/>
      <c r="GPC837" s="230"/>
      <c r="GPD837" s="230"/>
      <c r="GPE837" s="230"/>
      <c r="GPF837" s="230"/>
      <c r="GPG837" s="230"/>
      <c r="GPH837" s="230"/>
      <c r="GPI837" s="230"/>
      <c r="GPJ837" s="230"/>
      <c r="GPK837" s="230"/>
      <c r="GPL837" s="230"/>
      <c r="GPM837" s="230"/>
      <c r="GPN837" s="230"/>
      <c r="GPO837" s="230"/>
      <c r="GPP837" s="230"/>
      <c r="GPQ837" s="230"/>
      <c r="GPR837" s="230"/>
      <c r="GPS837" s="230"/>
      <c r="GPT837" s="230"/>
      <c r="GPU837" s="230"/>
      <c r="GPV837" s="230"/>
      <c r="GPW837" s="230"/>
      <c r="GPX837" s="230"/>
      <c r="GPY837" s="230"/>
      <c r="GPZ837" s="230"/>
      <c r="GQA837" s="230"/>
      <c r="GQB837" s="230"/>
      <c r="GQC837" s="230"/>
      <c r="GQD837" s="230"/>
      <c r="GQE837" s="230"/>
      <c r="GQF837" s="230"/>
      <c r="GQG837" s="230"/>
      <c r="GQH837" s="230"/>
      <c r="GQI837" s="230"/>
      <c r="GQJ837" s="230"/>
      <c r="GQK837" s="230"/>
      <c r="GQL837" s="230"/>
      <c r="GQM837" s="230"/>
      <c r="GQN837" s="230"/>
      <c r="GQO837" s="230"/>
      <c r="GQP837" s="230"/>
      <c r="GQQ837" s="230"/>
      <c r="GQR837" s="230"/>
      <c r="GQS837" s="230"/>
      <c r="GQT837" s="230"/>
      <c r="GQU837" s="230"/>
      <c r="GQV837" s="230"/>
      <c r="GQW837" s="230"/>
      <c r="GQX837" s="230"/>
      <c r="GQY837" s="230"/>
      <c r="GQZ837" s="230"/>
      <c r="GRA837" s="230"/>
      <c r="GRB837" s="230"/>
      <c r="GRC837" s="230"/>
      <c r="GRD837" s="230"/>
      <c r="GRE837" s="230"/>
      <c r="GRF837" s="230"/>
      <c r="GRG837" s="230"/>
      <c r="GRH837" s="230"/>
      <c r="GRI837" s="230"/>
      <c r="GRJ837" s="230"/>
      <c r="GRK837" s="230"/>
      <c r="GRL837" s="230"/>
      <c r="GRM837" s="230"/>
      <c r="GRN837" s="230"/>
      <c r="GRO837" s="230"/>
      <c r="GRP837" s="230"/>
      <c r="GRQ837" s="230"/>
      <c r="GRR837" s="230"/>
      <c r="GRS837" s="230"/>
      <c r="GRT837" s="230"/>
      <c r="GRU837" s="230"/>
      <c r="GRV837" s="230"/>
      <c r="GRW837" s="230"/>
      <c r="GRX837" s="230"/>
      <c r="GRY837" s="230"/>
      <c r="GRZ837" s="230"/>
      <c r="GSA837" s="230"/>
      <c r="GSB837" s="230"/>
      <c r="GSC837" s="230"/>
      <c r="GSD837" s="230"/>
      <c r="GSE837" s="230"/>
      <c r="GSF837" s="230"/>
      <c r="GSG837" s="230"/>
      <c r="GSH837" s="230"/>
      <c r="GSI837" s="230"/>
      <c r="GSJ837" s="230"/>
      <c r="GSK837" s="230"/>
      <c r="GSL837" s="230"/>
      <c r="GSM837" s="230"/>
      <c r="GSN837" s="230"/>
      <c r="GSO837" s="230"/>
      <c r="GSP837" s="230"/>
      <c r="GSQ837" s="230"/>
      <c r="GSR837" s="230"/>
      <c r="GSS837" s="230"/>
      <c r="GST837" s="230"/>
      <c r="GSU837" s="230"/>
      <c r="GSV837" s="230"/>
      <c r="GSW837" s="230"/>
      <c r="GSX837" s="230"/>
      <c r="GSY837" s="230"/>
      <c r="GSZ837" s="230"/>
      <c r="GTA837" s="230"/>
      <c r="GTB837" s="230"/>
      <c r="GTC837" s="230"/>
      <c r="GTD837" s="230"/>
      <c r="GTE837" s="230"/>
      <c r="GTF837" s="230"/>
      <c r="GTG837" s="230"/>
      <c r="GTH837" s="230"/>
      <c r="GTI837" s="230"/>
      <c r="GTJ837" s="230"/>
      <c r="GTK837" s="230"/>
      <c r="GTL837" s="230"/>
      <c r="GTM837" s="230"/>
      <c r="GTN837" s="230"/>
      <c r="GTO837" s="230"/>
      <c r="GTP837" s="230"/>
      <c r="GTQ837" s="230"/>
      <c r="GTR837" s="230"/>
      <c r="GTS837" s="230"/>
      <c r="GTT837" s="230"/>
      <c r="GTU837" s="230"/>
      <c r="GTV837" s="230"/>
      <c r="GTW837" s="230"/>
      <c r="GTX837" s="230"/>
      <c r="GTY837" s="230"/>
      <c r="GTZ837" s="230"/>
      <c r="GUA837" s="230"/>
      <c r="GUB837" s="230"/>
      <c r="GUC837" s="230"/>
      <c r="GUD837" s="230"/>
      <c r="GUE837" s="230"/>
      <c r="GUF837" s="230"/>
      <c r="GUG837" s="230"/>
      <c r="GUH837" s="230"/>
      <c r="GUI837" s="230"/>
      <c r="GUJ837" s="230"/>
      <c r="GUK837" s="230"/>
      <c r="GUL837" s="230"/>
      <c r="GUM837" s="230"/>
      <c r="GUN837" s="230"/>
      <c r="GUO837" s="230"/>
      <c r="GUP837" s="230"/>
      <c r="GUQ837" s="230"/>
      <c r="GUR837" s="230"/>
      <c r="GUS837" s="230"/>
      <c r="GUT837" s="230"/>
      <c r="GUU837" s="230"/>
      <c r="GUV837" s="230"/>
      <c r="GUW837" s="230"/>
      <c r="GUX837" s="230"/>
      <c r="GUY837" s="230"/>
      <c r="GUZ837" s="230"/>
      <c r="GVA837" s="230"/>
      <c r="GVB837" s="230"/>
      <c r="GVC837" s="230"/>
      <c r="GVD837" s="230"/>
      <c r="GVE837" s="230"/>
      <c r="GVF837" s="230"/>
      <c r="GVG837" s="230"/>
      <c r="GVH837" s="230"/>
      <c r="GVI837" s="230"/>
      <c r="GVJ837" s="230"/>
      <c r="GVK837" s="230"/>
      <c r="GVL837" s="230"/>
      <c r="GVM837" s="230"/>
      <c r="GVN837" s="230"/>
      <c r="GVO837" s="230"/>
      <c r="GVP837" s="230"/>
      <c r="GVQ837" s="230"/>
      <c r="GVR837" s="230"/>
      <c r="GVS837" s="230"/>
      <c r="GVT837" s="230"/>
      <c r="GVU837" s="230"/>
      <c r="GVV837" s="230"/>
      <c r="GVW837" s="230"/>
      <c r="GVX837" s="230"/>
      <c r="GVY837" s="230"/>
      <c r="GVZ837" s="230"/>
      <c r="GWA837" s="230"/>
      <c r="GWB837" s="230"/>
      <c r="GWC837" s="230"/>
      <c r="GWD837" s="230"/>
      <c r="GWE837" s="230"/>
      <c r="GWF837" s="230"/>
      <c r="GWG837" s="230"/>
      <c r="GWH837" s="230"/>
      <c r="GWI837" s="230"/>
      <c r="GWJ837" s="230"/>
      <c r="GWK837" s="230"/>
      <c r="GWL837" s="230"/>
      <c r="GWM837" s="230"/>
      <c r="GWN837" s="230"/>
      <c r="GWO837" s="230"/>
      <c r="GWP837" s="230"/>
      <c r="GWQ837" s="230"/>
      <c r="GWR837" s="230"/>
      <c r="GWS837" s="230"/>
      <c r="GWT837" s="230"/>
      <c r="GWU837" s="230"/>
      <c r="GWV837" s="230"/>
      <c r="GWW837" s="230"/>
      <c r="GWX837" s="230"/>
      <c r="GWY837" s="230"/>
      <c r="GWZ837" s="230"/>
      <c r="GXA837" s="230"/>
      <c r="GXB837" s="230"/>
      <c r="GXC837" s="230"/>
      <c r="GXD837" s="230"/>
      <c r="GXE837" s="230"/>
      <c r="GXF837" s="230"/>
      <c r="GXG837" s="230"/>
      <c r="GXH837" s="230"/>
      <c r="GXI837" s="230"/>
      <c r="GXJ837" s="230"/>
      <c r="GXK837" s="230"/>
      <c r="GXL837" s="230"/>
      <c r="GXM837" s="230"/>
      <c r="GXN837" s="230"/>
      <c r="GXO837" s="230"/>
      <c r="GXP837" s="230"/>
      <c r="GXQ837" s="230"/>
      <c r="GXR837" s="230"/>
      <c r="GXS837" s="230"/>
      <c r="GXT837" s="230"/>
      <c r="GXU837" s="230"/>
      <c r="GXV837" s="230"/>
      <c r="GXW837" s="230"/>
      <c r="GXX837" s="230"/>
      <c r="GXY837" s="230"/>
      <c r="GXZ837" s="230"/>
      <c r="GYA837" s="230"/>
      <c r="GYB837" s="230"/>
      <c r="GYC837" s="230"/>
      <c r="GYD837" s="230"/>
      <c r="GYE837" s="230"/>
      <c r="GYF837" s="230"/>
      <c r="GYG837" s="230"/>
      <c r="GYH837" s="230"/>
      <c r="GYI837" s="230"/>
      <c r="GYJ837" s="230"/>
      <c r="GYK837" s="230"/>
      <c r="GYL837" s="230"/>
      <c r="GYM837" s="230"/>
      <c r="GYN837" s="230"/>
      <c r="GYO837" s="230"/>
      <c r="GYP837" s="230"/>
      <c r="GYQ837" s="230"/>
      <c r="GYR837" s="230"/>
      <c r="GYS837" s="230"/>
      <c r="GYT837" s="230"/>
      <c r="GYU837" s="230"/>
      <c r="GYV837" s="230"/>
      <c r="GYW837" s="230"/>
      <c r="GYX837" s="230"/>
      <c r="GYY837" s="230"/>
      <c r="GYZ837" s="230"/>
      <c r="GZA837" s="230"/>
      <c r="GZB837" s="230"/>
      <c r="GZC837" s="230"/>
      <c r="GZD837" s="230"/>
      <c r="GZE837" s="230"/>
      <c r="GZF837" s="230"/>
      <c r="GZG837" s="230"/>
      <c r="GZH837" s="230"/>
      <c r="GZI837" s="230"/>
      <c r="GZJ837" s="230"/>
      <c r="GZK837" s="230"/>
      <c r="GZL837" s="230"/>
      <c r="GZM837" s="230"/>
      <c r="GZN837" s="230"/>
      <c r="GZO837" s="230"/>
      <c r="GZP837" s="230"/>
      <c r="GZQ837" s="230"/>
      <c r="GZR837" s="230"/>
      <c r="GZS837" s="230"/>
      <c r="GZT837" s="230"/>
      <c r="GZU837" s="230"/>
      <c r="GZV837" s="230"/>
      <c r="GZW837" s="230"/>
      <c r="GZX837" s="230"/>
      <c r="GZY837" s="230"/>
      <c r="GZZ837" s="230"/>
      <c r="HAA837" s="230"/>
      <c r="HAB837" s="230"/>
      <c r="HAC837" s="230"/>
      <c r="HAD837" s="230"/>
      <c r="HAE837" s="230"/>
      <c r="HAF837" s="230"/>
      <c r="HAG837" s="230"/>
      <c r="HAH837" s="230"/>
      <c r="HAI837" s="230"/>
      <c r="HAJ837" s="230"/>
      <c r="HAK837" s="230"/>
      <c r="HAL837" s="230"/>
      <c r="HAM837" s="230"/>
      <c r="HAN837" s="230"/>
      <c r="HAO837" s="230"/>
      <c r="HAP837" s="230"/>
      <c r="HAQ837" s="230"/>
      <c r="HAR837" s="230"/>
      <c r="HAS837" s="230"/>
      <c r="HAT837" s="230"/>
      <c r="HAU837" s="230"/>
      <c r="HAV837" s="230"/>
      <c r="HAW837" s="230"/>
      <c r="HAX837" s="230"/>
      <c r="HAY837" s="230"/>
      <c r="HAZ837" s="230"/>
      <c r="HBA837" s="230"/>
      <c r="HBB837" s="230"/>
      <c r="HBC837" s="230"/>
      <c r="HBD837" s="230"/>
      <c r="HBE837" s="230"/>
      <c r="HBF837" s="230"/>
      <c r="HBG837" s="230"/>
      <c r="HBH837" s="230"/>
      <c r="HBI837" s="230"/>
      <c r="HBJ837" s="230"/>
      <c r="HBK837" s="230"/>
      <c r="HBL837" s="230"/>
      <c r="HBM837" s="230"/>
      <c r="HBN837" s="230"/>
      <c r="HBO837" s="230"/>
      <c r="HBP837" s="230"/>
      <c r="HBQ837" s="230"/>
      <c r="HBR837" s="230"/>
      <c r="HBS837" s="230"/>
      <c r="HBT837" s="230"/>
      <c r="HBU837" s="230"/>
      <c r="HBV837" s="230"/>
      <c r="HBW837" s="230"/>
      <c r="HBX837" s="230"/>
      <c r="HBY837" s="230"/>
      <c r="HBZ837" s="230"/>
      <c r="HCA837" s="230"/>
      <c r="HCB837" s="230"/>
      <c r="HCC837" s="230"/>
      <c r="HCD837" s="230"/>
      <c r="HCE837" s="230"/>
      <c r="HCF837" s="230"/>
      <c r="HCG837" s="230"/>
      <c r="HCH837" s="230"/>
      <c r="HCI837" s="230"/>
      <c r="HCJ837" s="230"/>
      <c r="HCK837" s="230"/>
      <c r="HCL837" s="230"/>
      <c r="HCM837" s="230"/>
      <c r="HCN837" s="230"/>
      <c r="HCO837" s="230"/>
      <c r="HCP837" s="230"/>
      <c r="HCQ837" s="230"/>
      <c r="HCR837" s="230"/>
      <c r="HCS837" s="230"/>
      <c r="HCT837" s="230"/>
      <c r="HCU837" s="230"/>
      <c r="HCV837" s="230"/>
      <c r="HCW837" s="230"/>
      <c r="HCX837" s="230"/>
      <c r="HCY837" s="230"/>
      <c r="HCZ837" s="230"/>
      <c r="HDA837" s="230"/>
      <c r="HDB837" s="230"/>
      <c r="HDC837" s="230"/>
      <c r="HDD837" s="230"/>
      <c r="HDE837" s="230"/>
      <c r="HDF837" s="230"/>
      <c r="HDG837" s="230"/>
      <c r="HDH837" s="230"/>
      <c r="HDI837" s="230"/>
      <c r="HDJ837" s="230"/>
      <c r="HDK837" s="230"/>
      <c r="HDL837" s="230"/>
      <c r="HDM837" s="230"/>
      <c r="HDN837" s="230"/>
      <c r="HDO837" s="230"/>
      <c r="HDP837" s="230"/>
      <c r="HDQ837" s="230"/>
      <c r="HDR837" s="230"/>
      <c r="HDS837" s="230"/>
      <c r="HDT837" s="230"/>
      <c r="HDU837" s="230"/>
      <c r="HDV837" s="230"/>
      <c r="HDW837" s="230"/>
      <c r="HDX837" s="230"/>
      <c r="HDY837" s="230"/>
      <c r="HDZ837" s="230"/>
      <c r="HEA837" s="230"/>
      <c r="HEB837" s="230"/>
      <c r="HEC837" s="230"/>
      <c r="HED837" s="230"/>
      <c r="HEE837" s="230"/>
      <c r="HEF837" s="230"/>
      <c r="HEG837" s="230"/>
      <c r="HEH837" s="230"/>
      <c r="HEI837" s="230"/>
      <c r="HEJ837" s="230"/>
      <c r="HEK837" s="230"/>
      <c r="HEL837" s="230"/>
      <c r="HEM837" s="230"/>
      <c r="HEN837" s="230"/>
      <c r="HEO837" s="230"/>
      <c r="HEP837" s="230"/>
      <c r="HEQ837" s="230"/>
      <c r="HER837" s="230"/>
      <c r="HES837" s="230"/>
      <c r="HET837" s="230"/>
      <c r="HEU837" s="230"/>
      <c r="HEV837" s="230"/>
      <c r="HEW837" s="230"/>
      <c r="HEX837" s="230"/>
      <c r="HEY837" s="230"/>
      <c r="HEZ837" s="230"/>
      <c r="HFA837" s="230"/>
      <c r="HFB837" s="230"/>
      <c r="HFC837" s="230"/>
      <c r="HFD837" s="230"/>
      <c r="HFE837" s="230"/>
      <c r="HFF837" s="230"/>
      <c r="HFG837" s="230"/>
      <c r="HFH837" s="230"/>
      <c r="HFI837" s="230"/>
      <c r="HFJ837" s="230"/>
      <c r="HFK837" s="230"/>
      <c r="HFL837" s="230"/>
      <c r="HFM837" s="230"/>
      <c r="HFN837" s="230"/>
      <c r="HFO837" s="230"/>
      <c r="HFP837" s="230"/>
      <c r="HFQ837" s="230"/>
      <c r="HFR837" s="230"/>
      <c r="HFS837" s="230"/>
      <c r="HFT837" s="230"/>
      <c r="HFU837" s="230"/>
      <c r="HFV837" s="230"/>
      <c r="HFW837" s="230"/>
      <c r="HFX837" s="230"/>
      <c r="HFY837" s="230"/>
      <c r="HFZ837" s="230"/>
      <c r="HGA837" s="230"/>
      <c r="HGB837" s="230"/>
      <c r="HGC837" s="230"/>
      <c r="HGD837" s="230"/>
      <c r="HGE837" s="230"/>
      <c r="HGF837" s="230"/>
      <c r="HGG837" s="230"/>
      <c r="HGH837" s="230"/>
      <c r="HGI837" s="230"/>
      <c r="HGJ837" s="230"/>
      <c r="HGK837" s="230"/>
      <c r="HGL837" s="230"/>
      <c r="HGM837" s="230"/>
      <c r="HGN837" s="230"/>
      <c r="HGO837" s="230"/>
      <c r="HGP837" s="230"/>
      <c r="HGQ837" s="230"/>
      <c r="HGR837" s="230"/>
      <c r="HGS837" s="230"/>
      <c r="HGT837" s="230"/>
      <c r="HGU837" s="230"/>
      <c r="HGV837" s="230"/>
      <c r="HGW837" s="230"/>
      <c r="HGX837" s="230"/>
      <c r="HGY837" s="230"/>
      <c r="HGZ837" s="230"/>
      <c r="HHA837" s="230"/>
      <c r="HHB837" s="230"/>
      <c r="HHC837" s="230"/>
      <c r="HHD837" s="230"/>
      <c r="HHE837" s="230"/>
      <c r="HHF837" s="230"/>
      <c r="HHG837" s="230"/>
      <c r="HHH837" s="230"/>
      <c r="HHI837" s="230"/>
      <c r="HHJ837" s="230"/>
      <c r="HHK837" s="230"/>
      <c r="HHL837" s="230"/>
      <c r="HHM837" s="230"/>
      <c r="HHN837" s="230"/>
      <c r="HHO837" s="230"/>
      <c r="HHP837" s="230"/>
      <c r="HHQ837" s="230"/>
      <c r="HHR837" s="230"/>
      <c r="HHS837" s="230"/>
      <c r="HHT837" s="230"/>
      <c r="HHU837" s="230"/>
      <c r="HHV837" s="230"/>
      <c r="HHW837" s="230"/>
      <c r="HHX837" s="230"/>
      <c r="HHY837" s="230"/>
      <c r="HHZ837" s="230"/>
      <c r="HIA837" s="230"/>
      <c r="HIB837" s="230"/>
      <c r="HIC837" s="230"/>
      <c r="HID837" s="230"/>
      <c r="HIE837" s="230"/>
      <c r="HIF837" s="230"/>
      <c r="HIG837" s="230"/>
      <c r="HIH837" s="230"/>
      <c r="HII837" s="230"/>
      <c r="HIJ837" s="230"/>
      <c r="HIK837" s="230"/>
      <c r="HIL837" s="230"/>
      <c r="HIM837" s="230"/>
      <c r="HIN837" s="230"/>
      <c r="HIO837" s="230"/>
      <c r="HIP837" s="230"/>
      <c r="HIQ837" s="230"/>
      <c r="HIR837" s="230"/>
      <c r="HIS837" s="230"/>
      <c r="HIT837" s="230"/>
      <c r="HIU837" s="230"/>
      <c r="HIV837" s="230"/>
      <c r="HIW837" s="230"/>
      <c r="HIX837" s="230"/>
      <c r="HIY837" s="230"/>
      <c r="HIZ837" s="230"/>
      <c r="HJA837" s="230"/>
      <c r="HJB837" s="230"/>
      <c r="HJC837" s="230"/>
      <c r="HJD837" s="230"/>
      <c r="HJE837" s="230"/>
      <c r="HJF837" s="230"/>
      <c r="HJG837" s="230"/>
      <c r="HJH837" s="230"/>
      <c r="HJI837" s="230"/>
      <c r="HJJ837" s="230"/>
      <c r="HJK837" s="230"/>
      <c r="HJL837" s="230"/>
      <c r="HJM837" s="230"/>
      <c r="HJN837" s="230"/>
      <c r="HJO837" s="230"/>
      <c r="HJP837" s="230"/>
      <c r="HJQ837" s="230"/>
      <c r="HJR837" s="230"/>
      <c r="HJS837" s="230"/>
      <c r="HJT837" s="230"/>
      <c r="HJU837" s="230"/>
      <c r="HJV837" s="230"/>
      <c r="HJW837" s="230"/>
      <c r="HJX837" s="230"/>
      <c r="HJY837" s="230"/>
      <c r="HJZ837" s="230"/>
      <c r="HKA837" s="230"/>
      <c r="HKB837" s="230"/>
      <c r="HKC837" s="230"/>
      <c r="HKD837" s="230"/>
      <c r="HKE837" s="230"/>
      <c r="HKF837" s="230"/>
      <c r="HKG837" s="230"/>
      <c r="HKH837" s="230"/>
      <c r="HKI837" s="230"/>
      <c r="HKJ837" s="230"/>
      <c r="HKK837" s="230"/>
      <c r="HKL837" s="230"/>
      <c r="HKM837" s="230"/>
      <c r="HKN837" s="230"/>
      <c r="HKO837" s="230"/>
      <c r="HKP837" s="230"/>
      <c r="HKQ837" s="230"/>
      <c r="HKR837" s="230"/>
      <c r="HKS837" s="230"/>
      <c r="HKT837" s="230"/>
      <c r="HKU837" s="230"/>
      <c r="HKV837" s="230"/>
      <c r="HKW837" s="230"/>
      <c r="HKX837" s="230"/>
      <c r="HKY837" s="230"/>
      <c r="HKZ837" s="230"/>
      <c r="HLA837" s="230"/>
      <c r="HLB837" s="230"/>
      <c r="HLC837" s="230"/>
      <c r="HLD837" s="230"/>
      <c r="HLE837" s="230"/>
      <c r="HLF837" s="230"/>
      <c r="HLG837" s="230"/>
      <c r="HLH837" s="230"/>
      <c r="HLI837" s="230"/>
      <c r="HLJ837" s="230"/>
      <c r="HLK837" s="230"/>
      <c r="HLL837" s="230"/>
      <c r="HLM837" s="230"/>
      <c r="HLN837" s="230"/>
      <c r="HLO837" s="230"/>
      <c r="HLP837" s="230"/>
      <c r="HLQ837" s="230"/>
      <c r="HLR837" s="230"/>
      <c r="HLS837" s="230"/>
      <c r="HLT837" s="230"/>
      <c r="HLU837" s="230"/>
      <c r="HLV837" s="230"/>
      <c r="HLW837" s="230"/>
      <c r="HLX837" s="230"/>
      <c r="HLY837" s="230"/>
      <c r="HLZ837" s="230"/>
      <c r="HMA837" s="230"/>
      <c r="HMB837" s="230"/>
      <c r="HMC837" s="230"/>
      <c r="HMD837" s="230"/>
      <c r="HME837" s="230"/>
      <c r="HMF837" s="230"/>
      <c r="HMG837" s="230"/>
      <c r="HMH837" s="230"/>
      <c r="HMI837" s="230"/>
      <c r="HMJ837" s="230"/>
      <c r="HMK837" s="230"/>
      <c r="HML837" s="230"/>
      <c r="HMM837" s="230"/>
      <c r="HMN837" s="230"/>
      <c r="HMO837" s="230"/>
      <c r="HMP837" s="230"/>
      <c r="HMQ837" s="230"/>
      <c r="HMR837" s="230"/>
      <c r="HMS837" s="230"/>
      <c r="HMT837" s="230"/>
      <c r="HMU837" s="230"/>
      <c r="HMV837" s="230"/>
      <c r="HMW837" s="230"/>
      <c r="HMX837" s="230"/>
      <c r="HMY837" s="230"/>
      <c r="HMZ837" s="230"/>
      <c r="HNA837" s="230"/>
      <c r="HNB837" s="230"/>
      <c r="HNC837" s="230"/>
      <c r="HND837" s="230"/>
      <c r="HNE837" s="230"/>
      <c r="HNF837" s="230"/>
      <c r="HNG837" s="230"/>
      <c r="HNH837" s="230"/>
      <c r="HNI837" s="230"/>
      <c r="HNJ837" s="230"/>
      <c r="HNK837" s="230"/>
      <c r="HNL837" s="230"/>
      <c r="HNM837" s="230"/>
      <c r="HNN837" s="230"/>
      <c r="HNO837" s="230"/>
      <c r="HNP837" s="230"/>
      <c r="HNQ837" s="230"/>
      <c r="HNR837" s="230"/>
      <c r="HNS837" s="230"/>
      <c r="HNT837" s="230"/>
      <c r="HNU837" s="230"/>
      <c r="HNV837" s="230"/>
      <c r="HNW837" s="230"/>
      <c r="HNX837" s="230"/>
      <c r="HNY837" s="230"/>
      <c r="HNZ837" s="230"/>
      <c r="HOA837" s="230"/>
      <c r="HOB837" s="230"/>
      <c r="HOC837" s="230"/>
      <c r="HOD837" s="230"/>
      <c r="HOE837" s="230"/>
      <c r="HOF837" s="230"/>
      <c r="HOG837" s="230"/>
      <c r="HOH837" s="230"/>
      <c r="HOI837" s="230"/>
      <c r="HOJ837" s="230"/>
      <c r="HOK837" s="230"/>
      <c r="HOL837" s="230"/>
      <c r="HOM837" s="230"/>
      <c r="HON837" s="230"/>
      <c r="HOO837" s="230"/>
      <c r="HOP837" s="230"/>
      <c r="HOQ837" s="230"/>
      <c r="HOR837" s="230"/>
      <c r="HOS837" s="230"/>
      <c r="HOT837" s="230"/>
      <c r="HOU837" s="230"/>
      <c r="HOV837" s="230"/>
      <c r="HOW837" s="230"/>
      <c r="HOX837" s="230"/>
      <c r="HOY837" s="230"/>
      <c r="HOZ837" s="230"/>
      <c r="HPA837" s="230"/>
      <c r="HPB837" s="230"/>
      <c r="HPC837" s="230"/>
      <c r="HPD837" s="230"/>
      <c r="HPE837" s="230"/>
      <c r="HPF837" s="230"/>
      <c r="HPG837" s="230"/>
      <c r="HPH837" s="230"/>
      <c r="HPI837" s="230"/>
      <c r="HPJ837" s="230"/>
      <c r="HPK837" s="230"/>
      <c r="HPL837" s="230"/>
      <c r="HPM837" s="230"/>
      <c r="HPN837" s="230"/>
      <c r="HPO837" s="230"/>
      <c r="HPP837" s="230"/>
      <c r="HPQ837" s="230"/>
      <c r="HPR837" s="230"/>
      <c r="HPS837" s="230"/>
      <c r="HPT837" s="230"/>
      <c r="HPU837" s="230"/>
      <c r="HPV837" s="230"/>
      <c r="HPW837" s="230"/>
      <c r="HPX837" s="230"/>
      <c r="HPY837" s="230"/>
      <c r="HPZ837" s="230"/>
      <c r="HQA837" s="230"/>
      <c r="HQB837" s="230"/>
      <c r="HQC837" s="230"/>
      <c r="HQD837" s="230"/>
      <c r="HQE837" s="230"/>
      <c r="HQF837" s="230"/>
      <c r="HQG837" s="230"/>
      <c r="HQH837" s="230"/>
      <c r="HQI837" s="230"/>
      <c r="HQJ837" s="230"/>
      <c r="HQK837" s="230"/>
      <c r="HQL837" s="230"/>
      <c r="HQM837" s="230"/>
      <c r="HQN837" s="230"/>
      <c r="HQO837" s="230"/>
      <c r="HQP837" s="230"/>
      <c r="HQQ837" s="230"/>
      <c r="HQR837" s="230"/>
      <c r="HQS837" s="230"/>
      <c r="HQT837" s="230"/>
      <c r="HQU837" s="230"/>
      <c r="HQV837" s="230"/>
      <c r="HQW837" s="230"/>
      <c r="HQX837" s="230"/>
      <c r="HQY837" s="230"/>
      <c r="HQZ837" s="230"/>
      <c r="HRA837" s="230"/>
      <c r="HRB837" s="230"/>
      <c r="HRC837" s="230"/>
      <c r="HRD837" s="230"/>
      <c r="HRE837" s="230"/>
      <c r="HRF837" s="230"/>
      <c r="HRG837" s="230"/>
      <c r="HRH837" s="230"/>
      <c r="HRI837" s="230"/>
      <c r="HRJ837" s="230"/>
      <c r="HRK837" s="230"/>
      <c r="HRL837" s="230"/>
      <c r="HRM837" s="230"/>
      <c r="HRN837" s="230"/>
      <c r="HRO837" s="230"/>
      <c r="HRP837" s="230"/>
      <c r="HRQ837" s="230"/>
      <c r="HRR837" s="230"/>
      <c r="HRS837" s="230"/>
      <c r="HRT837" s="230"/>
      <c r="HRU837" s="230"/>
      <c r="HRV837" s="230"/>
      <c r="HRW837" s="230"/>
      <c r="HRX837" s="230"/>
      <c r="HRY837" s="230"/>
      <c r="HRZ837" s="230"/>
      <c r="HSA837" s="230"/>
      <c r="HSB837" s="230"/>
      <c r="HSC837" s="230"/>
      <c r="HSD837" s="230"/>
      <c r="HSE837" s="230"/>
      <c r="HSF837" s="230"/>
      <c r="HSG837" s="230"/>
      <c r="HSH837" s="230"/>
      <c r="HSI837" s="230"/>
      <c r="HSJ837" s="230"/>
      <c r="HSK837" s="230"/>
      <c r="HSL837" s="230"/>
      <c r="HSM837" s="230"/>
      <c r="HSN837" s="230"/>
      <c r="HSO837" s="230"/>
      <c r="HSP837" s="230"/>
      <c r="HSQ837" s="230"/>
      <c r="HSR837" s="230"/>
      <c r="HSS837" s="230"/>
      <c r="HST837" s="230"/>
      <c r="HSU837" s="230"/>
      <c r="HSV837" s="230"/>
      <c r="HSW837" s="230"/>
      <c r="HSX837" s="230"/>
      <c r="HSY837" s="230"/>
      <c r="HSZ837" s="230"/>
      <c r="HTA837" s="230"/>
      <c r="HTB837" s="230"/>
      <c r="HTC837" s="230"/>
      <c r="HTD837" s="230"/>
      <c r="HTE837" s="230"/>
      <c r="HTF837" s="230"/>
      <c r="HTG837" s="230"/>
      <c r="HTH837" s="230"/>
      <c r="HTI837" s="230"/>
      <c r="HTJ837" s="230"/>
      <c r="HTK837" s="230"/>
      <c r="HTL837" s="230"/>
      <c r="HTM837" s="230"/>
      <c r="HTN837" s="230"/>
      <c r="HTO837" s="230"/>
      <c r="HTP837" s="230"/>
      <c r="HTQ837" s="230"/>
      <c r="HTR837" s="230"/>
      <c r="HTS837" s="230"/>
      <c r="HTT837" s="230"/>
      <c r="HTU837" s="230"/>
      <c r="HTV837" s="230"/>
      <c r="HTW837" s="230"/>
      <c r="HTX837" s="230"/>
      <c r="HTY837" s="230"/>
      <c r="HTZ837" s="230"/>
      <c r="HUA837" s="230"/>
      <c r="HUB837" s="230"/>
      <c r="HUC837" s="230"/>
      <c r="HUD837" s="230"/>
      <c r="HUE837" s="230"/>
      <c r="HUF837" s="230"/>
      <c r="HUG837" s="230"/>
      <c r="HUH837" s="230"/>
      <c r="HUI837" s="230"/>
      <c r="HUJ837" s="230"/>
      <c r="HUK837" s="230"/>
      <c r="HUL837" s="230"/>
      <c r="HUM837" s="230"/>
      <c r="HUN837" s="230"/>
      <c r="HUO837" s="230"/>
      <c r="HUP837" s="230"/>
      <c r="HUQ837" s="230"/>
      <c r="HUR837" s="230"/>
      <c r="HUS837" s="230"/>
      <c r="HUT837" s="230"/>
      <c r="HUU837" s="230"/>
      <c r="HUV837" s="230"/>
      <c r="HUW837" s="230"/>
      <c r="HUX837" s="230"/>
      <c r="HUY837" s="230"/>
      <c r="HUZ837" s="230"/>
      <c r="HVA837" s="230"/>
      <c r="HVB837" s="230"/>
      <c r="HVC837" s="230"/>
      <c r="HVD837" s="230"/>
      <c r="HVE837" s="230"/>
      <c r="HVF837" s="230"/>
      <c r="HVG837" s="230"/>
      <c r="HVH837" s="230"/>
      <c r="HVI837" s="230"/>
      <c r="HVJ837" s="230"/>
      <c r="HVK837" s="230"/>
      <c r="HVL837" s="230"/>
      <c r="HVM837" s="230"/>
      <c r="HVN837" s="230"/>
      <c r="HVO837" s="230"/>
      <c r="HVP837" s="230"/>
      <c r="HVQ837" s="230"/>
      <c r="HVR837" s="230"/>
      <c r="HVS837" s="230"/>
      <c r="HVT837" s="230"/>
      <c r="HVU837" s="230"/>
      <c r="HVV837" s="230"/>
      <c r="HVW837" s="230"/>
      <c r="HVX837" s="230"/>
      <c r="HVY837" s="230"/>
      <c r="HVZ837" s="230"/>
      <c r="HWA837" s="230"/>
      <c r="HWB837" s="230"/>
      <c r="HWC837" s="230"/>
      <c r="HWD837" s="230"/>
      <c r="HWE837" s="230"/>
      <c r="HWF837" s="230"/>
      <c r="HWG837" s="230"/>
      <c r="HWH837" s="230"/>
      <c r="HWI837" s="230"/>
      <c r="HWJ837" s="230"/>
      <c r="HWK837" s="230"/>
      <c r="HWL837" s="230"/>
      <c r="HWM837" s="230"/>
      <c r="HWN837" s="230"/>
      <c r="HWO837" s="230"/>
      <c r="HWP837" s="230"/>
      <c r="HWQ837" s="230"/>
      <c r="HWR837" s="230"/>
      <c r="HWS837" s="230"/>
      <c r="HWT837" s="230"/>
      <c r="HWU837" s="230"/>
      <c r="HWV837" s="230"/>
      <c r="HWW837" s="230"/>
      <c r="HWX837" s="230"/>
      <c r="HWY837" s="230"/>
      <c r="HWZ837" s="230"/>
      <c r="HXA837" s="230"/>
      <c r="HXB837" s="230"/>
      <c r="HXC837" s="230"/>
      <c r="HXD837" s="230"/>
      <c r="HXE837" s="230"/>
      <c r="HXF837" s="230"/>
      <c r="HXG837" s="230"/>
      <c r="HXH837" s="230"/>
      <c r="HXI837" s="230"/>
      <c r="HXJ837" s="230"/>
      <c r="HXK837" s="230"/>
      <c r="HXL837" s="230"/>
      <c r="HXM837" s="230"/>
      <c r="HXN837" s="230"/>
      <c r="HXO837" s="230"/>
      <c r="HXP837" s="230"/>
      <c r="HXQ837" s="230"/>
      <c r="HXR837" s="230"/>
      <c r="HXS837" s="230"/>
      <c r="HXT837" s="230"/>
      <c r="HXU837" s="230"/>
      <c r="HXV837" s="230"/>
      <c r="HXW837" s="230"/>
      <c r="HXX837" s="230"/>
      <c r="HXY837" s="230"/>
      <c r="HXZ837" s="230"/>
      <c r="HYA837" s="230"/>
      <c r="HYB837" s="230"/>
      <c r="HYC837" s="230"/>
      <c r="HYD837" s="230"/>
      <c r="HYE837" s="230"/>
      <c r="HYF837" s="230"/>
      <c r="HYG837" s="230"/>
      <c r="HYH837" s="230"/>
      <c r="HYI837" s="230"/>
      <c r="HYJ837" s="230"/>
      <c r="HYK837" s="230"/>
      <c r="HYL837" s="230"/>
      <c r="HYM837" s="230"/>
      <c r="HYN837" s="230"/>
      <c r="HYO837" s="230"/>
      <c r="HYP837" s="230"/>
      <c r="HYQ837" s="230"/>
      <c r="HYR837" s="230"/>
      <c r="HYS837" s="230"/>
      <c r="HYT837" s="230"/>
      <c r="HYU837" s="230"/>
      <c r="HYV837" s="230"/>
      <c r="HYW837" s="230"/>
      <c r="HYX837" s="230"/>
      <c r="HYY837" s="230"/>
      <c r="HYZ837" s="230"/>
      <c r="HZA837" s="230"/>
      <c r="HZB837" s="230"/>
      <c r="HZC837" s="230"/>
      <c r="HZD837" s="230"/>
      <c r="HZE837" s="230"/>
      <c r="HZF837" s="230"/>
      <c r="HZG837" s="230"/>
      <c r="HZH837" s="230"/>
      <c r="HZI837" s="230"/>
      <c r="HZJ837" s="230"/>
      <c r="HZK837" s="230"/>
      <c r="HZL837" s="230"/>
      <c r="HZM837" s="230"/>
      <c r="HZN837" s="230"/>
      <c r="HZO837" s="230"/>
      <c r="HZP837" s="230"/>
      <c r="HZQ837" s="230"/>
      <c r="HZR837" s="230"/>
      <c r="HZS837" s="230"/>
      <c r="HZT837" s="230"/>
      <c r="HZU837" s="230"/>
      <c r="HZV837" s="230"/>
      <c r="HZW837" s="230"/>
      <c r="HZX837" s="230"/>
      <c r="HZY837" s="230"/>
      <c r="HZZ837" s="230"/>
      <c r="IAA837" s="230"/>
      <c r="IAB837" s="230"/>
      <c r="IAC837" s="230"/>
      <c r="IAD837" s="230"/>
      <c r="IAE837" s="230"/>
      <c r="IAF837" s="230"/>
      <c r="IAG837" s="230"/>
      <c r="IAH837" s="230"/>
      <c r="IAI837" s="230"/>
      <c r="IAJ837" s="230"/>
      <c r="IAK837" s="230"/>
      <c r="IAL837" s="230"/>
      <c r="IAM837" s="230"/>
      <c r="IAN837" s="230"/>
      <c r="IAO837" s="230"/>
      <c r="IAP837" s="230"/>
      <c r="IAQ837" s="230"/>
      <c r="IAR837" s="230"/>
      <c r="IAS837" s="230"/>
      <c r="IAT837" s="230"/>
      <c r="IAU837" s="230"/>
      <c r="IAV837" s="230"/>
      <c r="IAW837" s="230"/>
      <c r="IAX837" s="230"/>
      <c r="IAY837" s="230"/>
      <c r="IAZ837" s="230"/>
      <c r="IBA837" s="230"/>
      <c r="IBB837" s="230"/>
      <c r="IBC837" s="230"/>
      <c r="IBD837" s="230"/>
      <c r="IBE837" s="230"/>
      <c r="IBF837" s="230"/>
      <c r="IBG837" s="230"/>
      <c r="IBH837" s="230"/>
      <c r="IBI837" s="230"/>
      <c r="IBJ837" s="230"/>
      <c r="IBK837" s="230"/>
      <c r="IBL837" s="230"/>
      <c r="IBM837" s="230"/>
      <c r="IBN837" s="230"/>
      <c r="IBO837" s="230"/>
      <c r="IBP837" s="230"/>
      <c r="IBQ837" s="230"/>
      <c r="IBR837" s="230"/>
      <c r="IBS837" s="230"/>
      <c r="IBT837" s="230"/>
      <c r="IBU837" s="230"/>
      <c r="IBV837" s="230"/>
      <c r="IBW837" s="230"/>
      <c r="IBX837" s="230"/>
      <c r="IBY837" s="230"/>
      <c r="IBZ837" s="230"/>
      <c r="ICA837" s="230"/>
      <c r="ICB837" s="230"/>
      <c r="ICC837" s="230"/>
      <c r="ICD837" s="230"/>
      <c r="ICE837" s="230"/>
      <c r="ICF837" s="230"/>
      <c r="ICG837" s="230"/>
      <c r="ICH837" s="230"/>
      <c r="ICI837" s="230"/>
      <c r="ICJ837" s="230"/>
      <c r="ICK837" s="230"/>
      <c r="ICL837" s="230"/>
      <c r="ICM837" s="230"/>
      <c r="ICN837" s="230"/>
      <c r="ICO837" s="230"/>
      <c r="ICP837" s="230"/>
      <c r="ICQ837" s="230"/>
      <c r="ICR837" s="230"/>
      <c r="ICS837" s="230"/>
      <c r="ICT837" s="230"/>
      <c r="ICU837" s="230"/>
      <c r="ICV837" s="230"/>
      <c r="ICW837" s="230"/>
      <c r="ICX837" s="230"/>
      <c r="ICY837" s="230"/>
      <c r="ICZ837" s="230"/>
      <c r="IDA837" s="230"/>
      <c r="IDB837" s="230"/>
      <c r="IDC837" s="230"/>
      <c r="IDD837" s="230"/>
      <c r="IDE837" s="230"/>
      <c r="IDF837" s="230"/>
      <c r="IDG837" s="230"/>
      <c r="IDH837" s="230"/>
      <c r="IDI837" s="230"/>
      <c r="IDJ837" s="230"/>
      <c r="IDK837" s="230"/>
      <c r="IDL837" s="230"/>
      <c r="IDM837" s="230"/>
      <c r="IDN837" s="230"/>
      <c r="IDO837" s="230"/>
      <c r="IDP837" s="230"/>
      <c r="IDQ837" s="230"/>
      <c r="IDR837" s="230"/>
      <c r="IDS837" s="230"/>
      <c r="IDT837" s="230"/>
      <c r="IDU837" s="230"/>
      <c r="IDV837" s="230"/>
      <c r="IDW837" s="230"/>
      <c r="IDX837" s="230"/>
      <c r="IDY837" s="230"/>
      <c r="IDZ837" s="230"/>
      <c r="IEA837" s="230"/>
      <c r="IEB837" s="230"/>
      <c r="IEC837" s="230"/>
      <c r="IED837" s="230"/>
      <c r="IEE837" s="230"/>
      <c r="IEF837" s="230"/>
      <c r="IEG837" s="230"/>
      <c r="IEH837" s="230"/>
      <c r="IEI837" s="230"/>
      <c r="IEJ837" s="230"/>
      <c r="IEK837" s="230"/>
      <c r="IEL837" s="230"/>
      <c r="IEM837" s="230"/>
      <c r="IEN837" s="230"/>
      <c r="IEO837" s="230"/>
      <c r="IEP837" s="230"/>
      <c r="IEQ837" s="230"/>
      <c r="IER837" s="230"/>
      <c r="IES837" s="230"/>
      <c r="IET837" s="230"/>
      <c r="IEU837" s="230"/>
      <c r="IEV837" s="230"/>
      <c r="IEW837" s="230"/>
      <c r="IEX837" s="230"/>
      <c r="IEY837" s="230"/>
      <c r="IEZ837" s="230"/>
      <c r="IFA837" s="230"/>
      <c r="IFB837" s="230"/>
      <c r="IFC837" s="230"/>
      <c r="IFD837" s="230"/>
      <c r="IFE837" s="230"/>
      <c r="IFF837" s="230"/>
      <c r="IFG837" s="230"/>
      <c r="IFH837" s="230"/>
      <c r="IFI837" s="230"/>
      <c r="IFJ837" s="230"/>
      <c r="IFK837" s="230"/>
      <c r="IFL837" s="230"/>
      <c r="IFM837" s="230"/>
      <c r="IFN837" s="230"/>
      <c r="IFO837" s="230"/>
      <c r="IFP837" s="230"/>
      <c r="IFQ837" s="230"/>
      <c r="IFR837" s="230"/>
      <c r="IFS837" s="230"/>
      <c r="IFT837" s="230"/>
      <c r="IFU837" s="230"/>
      <c r="IFV837" s="230"/>
      <c r="IFW837" s="230"/>
      <c r="IFX837" s="230"/>
      <c r="IFY837" s="230"/>
      <c r="IFZ837" s="230"/>
      <c r="IGA837" s="230"/>
      <c r="IGB837" s="230"/>
      <c r="IGC837" s="230"/>
      <c r="IGD837" s="230"/>
      <c r="IGE837" s="230"/>
      <c r="IGF837" s="230"/>
      <c r="IGG837" s="230"/>
      <c r="IGH837" s="230"/>
      <c r="IGI837" s="230"/>
      <c r="IGJ837" s="230"/>
      <c r="IGK837" s="230"/>
      <c r="IGL837" s="230"/>
      <c r="IGM837" s="230"/>
      <c r="IGN837" s="230"/>
      <c r="IGO837" s="230"/>
      <c r="IGP837" s="230"/>
      <c r="IGQ837" s="230"/>
      <c r="IGR837" s="230"/>
      <c r="IGS837" s="230"/>
      <c r="IGT837" s="230"/>
      <c r="IGU837" s="230"/>
      <c r="IGV837" s="230"/>
      <c r="IGW837" s="230"/>
      <c r="IGX837" s="230"/>
      <c r="IGY837" s="230"/>
      <c r="IGZ837" s="230"/>
      <c r="IHA837" s="230"/>
      <c r="IHB837" s="230"/>
      <c r="IHC837" s="230"/>
      <c r="IHD837" s="230"/>
      <c r="IHE837" s="230"/>
      <c r="IHF837" s="230"/>
      <c r="IHG837" s="230"/>
      <c r="IHH837" s="230"/>
      <c r="IHI837" s="230"/>
      <c r="IHJ837" s="230"/>
      <c r="IHK837" s="230"/>
      <c r="IHL837" s="230"/>
      <c r="IHM837" s="230"/>
      <c r="IHN837" s="230"/>
      <c r="IHO837" s="230"/>
      <c r="IHP837" s="230"/>
      <c r="IHQ837" s="230"/>
      <c r="IHR837" s="230"/>
      <c r="IHS837" s="230"/>
      <c r="IHT837" s="230"/>
      <c r="IHU837" s="230"/>
      <c r="IHV837" s="230"/>
      <c r="IHW837" s="230"/>
      <c r="IHX837" s="230"/>
      <c r="IHY837" s="230"/>
      <c r="IHZ837" s="230"/>
      <c r="IIA837" s="230"/>
      <c r="IIB837" s="230"/>
      <c r="IIC837" s="230"/>
      <c r="IID837" s="230"/>
      <c r="IIE837" s="230"/>
      <c r="IIF837" s="230"/>
      <c r="IIG837" s="230"/>
      <c r="IIH837" s="230"/>
      <c r="III837" s="230"/>
      <c r="IIJ837" s="230"/>
      <c r="IIK837" s="230"/>
      <c r="IIL837" s="230"/>
      <c r="IIM837" s="230"/>
      <c r="IIN837" s="230"/>
      <c r="IIO837" s="230"/>
      <c r="IIP837" s="230"/>
      <c r="IIQ837" s="230"/>
      <c r="IIR837" s="230"/>
      <c r="IIS837" s="230"/>
      <c r="IIT837" s="230"/>
      <c r="IIU837" s="230"/>
      <c r="IIV837" s="230"/>
      <c r="IIW837" s="230"/>
      <c r="IIX837" s="230"/>
      <c r="IIY837" s="230"/>
      <c r="IIZ837" s="230"/>
      <c r="IJA837" s="230"/>
      <c r="IJB837" s="230"/>
      <c r="IJC837" s="230"/>
      <c r="IJD837" s="230"/>
      <c r="IJE837" s="230"/>
      <c r="IJF837" s="230"/>
      <c r="IJG837" s="230"/>
      <c r="IJH837" s="230"/>
      <c r="IJI837" s="230"/>
      <c r="IJJ837" s="230"/>
      <c r="IJK837" s="230"/>
      <c r="IJL837" s="230"/>
      <c r="IJM837" s="230"/>
      <c r="IJN837" s="230"/>
      <c r="IJO837" s="230"/>
      <c r="IJP837" s="230"/>
      <c r="IJQ837" s="230"/>
      <c r="IJR837" s="230"/>
      <c r="IJS837" s="230"/>
      <c r="IJT837" s="230"/>
      <c r="IJU837" s="230"/>
      <c r="IJV837" s="230"/>
      <c r="IJW837" s="230"/>
      <c r="IJX837" s="230"/>
      <c r="IJY837" s="230"/>
      <c r="IJZ837" s="230"/>
      <c r="IKA837" s="230"/>
      <c r="IKB837" s="230"/>
      <c r="IKC837" s="230"/>
      <c r="IKD837" s="230"/>
      <c r="IKE837" s="230"/>
      <c r="IKF837" s="230"/>
      <c r="IKG837" s="230"/>
      <c r="IKH837" s="230"/>
      <c r="IKI837" s="230"/>
      <c r="IKJ837" s="230"/>
      <c r="IKK837" s="230"/>
      <c r="IKL837" s="230"/>
      <c r="IKM837" s="230"/>
      <c r="IKN837" s="230"/>
      <c r="IKO837" s="230"/>
      <c r="IKP837" s="230"/>
      <c r="IKQ837" s="230"/>
      <c r="IKR837" s="230"/>
      <c r="IKS837" s="230"/>
      <c r="IKT837" s="230"/>
      <c r="IKU837" s="230"/>
      <c r="IKV837" s="230"/>
      <c r="IKW837" s="230"/>
      <c r="IKX837" s="230"/>
      <c r="IKY837" s="230"/>
      <c r="IKZ837" s="230"/>
      <c r="ILA837" s="230"/>
      <c r="ILB837" s="230"/>
      <c r="ILC837" s="230"/>
      <c r="ILD837" s="230"/>
      <c r="ILE837" s="230"/>
      <c r="ILF837" s="230"/>
      <c r="ILG837" s="230"/>
      <c r="ILH837" s="230"/>
      <c r="ILI837" s="230"/>
      <c r="ILJ837" s="230"/>
      <c r="ILK837" s="230"/>
      <c r="ILL837" s="230"/>
      <c r="ILM837" s="230"/>
      <c r="ILN837" s="230"/>
      <c r="ILO837" s="230"/>
      <c r="ILP837" s="230"/>
      <c r="ILQ837" s="230"/>
      <c r="ILR837" s="230"/>
      <c r="ILS837" s="230"/>
      <c r="ILT837" s="230"/>
      <c r="ILU837" s="230"/>
      <c r="ILV837" s="230"/>
      <c r="ILW837" s="230"/>
      <c r="ILX837" s="230"/>
      <c r="ILY837" s="230"/>
      <c r="ILZ837" s="230"/>
      <c r="IMA837" s="230"/>
      <c r="IMB837" s="230"/>
      <c r="IMC837" s="230"/>
      <c r="IMD837" s="230"/>
      <c r="IME837" s="230"/>
      <c r="IMF837" s="230"/>
      <c r="IMG837" s="230"/>
      <c r="IMH837" s="230"/>
      <c r="IMI837" s="230"/>
      <c r="IMJ837" s="230"/>
      <c r="IMK837" s="230"/>
      <c r="IML837" s="230"/>
      <c r="IMM837" s="230"/>
      <c r="IMN837" s="230"/>
      <c r="IMO837" s="230"/>
      <c r="IMP837" s="230"/>
      <c r="IMQ837" s="230"/>
      <c r="IMR837" s="230"/>
      <c r="IMS837" s="230"/>
      <c r="IMT837" s="230"/>
      <c r="IMU837" s="230"/>
      <c r="IMV837" s="230"/>
      <c r="IMW837" s="230"/>
      <c r="IMX837" s="230"/>
      <c r="IMY837" s="230"/>
      <c r="IMZ837" s="230"/>
      <c r="INA837" s="230"/>
      <c r="INB837" s="230"/>
      <c r="INC837" s="230"/>
      <c r="IND837" s="230"/>
      <c r="INE837" s="230"/>
      <c r="INF837" s="230"/>
      <c r="ING837" s="230"/>
      <c r="INH837" s="230"/>
      <c r="INI837" s="230"/>
      <c r="INJ837" s="230"/>
      <c r="INK837" s="230"/>
      <c r="INL837" s="230"/>
      <c r="INM837" s="230"/>
      <c r="INN837" s="230"/>
      <c r="INO837" s="230"/>
      <c r="INP837" s="230"/>
      <c r="INQ837" s="230"/>
      <c r="INR837" s="230"/>
      <c r="INS837" s="230"/>
      <c r="INT837" s="230"/>
      <c r="INU837" s="230"/>
      <c r="INV837" s="230"/>
      <c r="INW837" s="230"/>
      <c r="INX837" s="230"/>
      <c r="INY837" s="230"/>
      <c r="INZ837" s="230"/>
      <c r="IOA837" s="230"/>
      <c r="IOB837" s="230"/>
      <c r="IOC837" s="230"/>
      <c r="IOD837" s="230"/>
      <c r="IOE837" s="230"/>
      <c r="IOF837" s="230"/>
      <c r="IOG837" s="230"/>
      <c r="IOH837" s="230"/>
      <c r="IOI837" s="230"/>
      <c r="IOJ837" s="230"/>
      <c r="IOK837" s="230"/>
      <c r="IOL837" s="230"/>
      <c r="IOM837" s="230"/>
      <c r="ION837" s="230"/>
      <c r="IOO837" s="230"/>
      <c r="IOP837" s="230"/>
      <c r="IOQ837" s="230"/>
      <c r="IOR837" s="230"/>
      <c r="IOS837" s="230"/>
      <c r="IOT837" s="230"/>
      <c r="IOU837" s="230"/>
      <c r="IOV837" s="230"/>
      <c r="IOW837" s="230"/>
      <c r="IOX837" s="230"/>
      <c r="IOY837" s="230"/>
      <c r="IOZ837" s="230"/>
      <c r="IPA837" s="230"/>
      <c r="IPB837" s="230"/>
      <c r="IPC837" s="230"/>
      <c r="IPD837" s="230"/>
      <c r="IPE837" s="230"/>
      <c r="IPF837" s="230"/>
      <c r="IPG837" s="230"/>
      <c r="IPH837" s="230"/>
      <c r="IPI837" s="230"/>
      <c r="IPJ837" s="230"/>
      <c r="IPK837" s="230"/>
      <c r="IPL837" s="230"/>
      <c r="IPM837" s="230"/>
      <c r="IPN837" s="230"/>
      <c r="IPO837" s="230"/>
      <c r="IPP837" s="230"/>
      <c r="IPQ837" s="230"/>
      <c r="IPR837" s="230"/>
      <c r="IPS837" s="230"/>
      <c r="IPT837" s="230"/>
      <c r="IPU837" s="230"/>
      <c r="IPV837" s="230"/>
      <c r="IPW837" s="230"/>
      <c r="IPX837" s="230"/>
      <c r="IPY837" s="230"/>
      <c r="IPZ837" s="230"/>
      <c r="IQA837" s="230"/>
      <c r="IQB837" s="230"/>
      <c r="IQC837" s="230"/>
      <c r="IQD837" s="230"/>
      <c r="IQE837" s="230"/>
      <c r="IQF837" s="230"/>
      <c r="IQG837" s="230"/>
      <c r="IQH837" s="230"/>
      <c r="IQI837" s="230"/>
      <c r="IQJ837" s="230"/>
      <c r="IQK837" s="230"/>
      <c r="IQL837" s="230"/>
      <c r="IQM837" s="230"/>
      <c r="IQN837" s="230"/>
      <c r="IQO837" s="230"/>
      <c r="IQP837" s="230"/>
      <c r="IQQ837" s="230"/>
      <c r="IQR837" s="230"/>
      <c r="IQS837" s="230"/>
      <c r="IQT837" s="230"/>
      <c r="IQU837" s="230"/>
      <c r="IQV837" s="230"/>
      <c r="IQW837" s="230"/>
      <c r="IQX837" s="230"/>
      <c r="IQY837" s="230"/>
      <c r="IQZ837" s="230"/>
      <c r="IRA837" s="230"/>
      <c r="IRB837" s="230"/>
      <c r="IRC837" s="230"/>
      <c r="IRD837" s="230"/>
      <c r="IRE837" s="230"/>
      <c r="IRF837" s="230"/>
      <c r="IRG837" s="230"/>
      <c r="IRH837" s="230"/>
      <c r="IRI837" s="230"/>
      <c r="IRJ837" s="230"/>
      <c r="IRK837" s="230"/>
      <c r="IRL837" s="230"/>
      <c r="IRM837" s="230"/>
      <c r="IRN837" s="230"/>
      <c r="IRO837" s="230"/>
      <c r="IRP837" s="230"/>
      <c r="IRQ837" s="230"/>
      <c r="IRR837" s="230"/>
      <c r="IRS837" s="230"/>
      <c r="IRT837" s="230"/>
      <c r="IRU837" s="230"/>
      <c r="IRV837" s="230"/>
      <c r="IRW837" s="230"/>
      <c r="IRX837" s="230"/>
      <c r="IRY837" s="230"/>
      <c r="IRZ837" s="230"/>
      <c r="ISA837" s="230"/>
      <c r="ISB837" s="230"/>
      <c r="ISC837" s="230"/>
      <c r="ISD837" s="230"/>
      <c r="ISE837" s="230"/>
      <c r="ISF837" s="230"/>
      <c r="ISG837" s="230"/>
      <c r="ISH837" s="230"/>
      <c r="ISI837" s="230"/>
      <c r="ISJ837" s="230"/>
      <c r="ISK837" s="230"/>
      <c r="ISL837" s="230"/>
      <c r="ISM837" s="230"/>
      <c r="ISN837" s="230"/>
      <c r="ISO837" s="230"/>
      <c r="ISP837" s="230"/>
      <c r="ISQ837" s="230"/>
      <c r="ISR837" s="230"/>
      <c r="ISS837" s="230"/>
      <c r="IST837" s="230"/>
      <c r="ISU837" s="230"/>
      <c r="ISV837" s="230"/>
      <c r="ISW837" s="230"/>
      <c r="ISX837" s="230"/>
      <c r="ISY837" s="230"/>
      <c r="ISZ837" s="230"/>
      <c r="ITA837" s="230"/>
      <c r="ITB837" s="230"/>
      <c r="ITC837" s="230"/>
      <c r="ITD837" s="230"/>
      <c r="ITE837" s="230"/>
      <c r="ITF837" s="230"/>
      <c r="ITG837" s="230"/>
      <c r="ITH837" s="230"/>
      <c r="ITI837" s="230"/>
      <c r="ITJ837" s="230"/>
      <c r="ITK837" s="230"/>
      <c r="ITL837" s="230"/>
      <c r="ITM837" s="230"/>
      <c r="ITN837" s="230"/>
      <c r="ITO837" s="230"/>
      <c r="ITP837" s="230"/>
      <c r="ITQ837" s="230"/>
      <c r="ITR837" s="230"/>
      <c r="ITS837" s="230"/>
      <c r="ITT837" s="230"/>
      <c r="ITU837" s="230"/>
      <c r="ITV837" s="230"/>
      <c r="ITW837" s="230"/>
      <c r="ITX837" s="230"/>
      <c r="ITY837" s="230"/>
      <c r="ITZ837" s="230"/>
      <c r="IUA837" s="230"/>
      <c r="IUB837" s="230"/>
      <c r="IUC837" s="230"/>
      <c r="IUD837" s="230"/>
      <c r="IUE837" s="230"/>
      <c r="IUF837" s="230"/>
      <c r="IUG837" s="230"/>
      <c r="IUH837" s="230"/>
      <c r="IUI837" s="230"/>
      <c r="IUJ837" s="230"/>
      <c r="IUK837" s="230"/>
      <c r="IUL837" s="230"/>
      <c r="IUM837" s="230"/>
      <c r="IUN837" s="230"/>
      <c r="IUO837" s="230"/>
      <c r="IUP837" s="230"/>
      <c r="IUQ837" s="230"/>
      <c r="IUR837" s="230"/>
      <c r="IUS837" s="230"/>
      <c r="IUT837" s="230"/>
      <c r="IUU837" s="230"/>
      <c r="IUV837" s="230"/>
      <c r="IUW837" s="230"/>
      <c r="IUX837" s="230"/>
      <c r="IUY837" s="230"/>
      <c r="IUZ837" s="230"/>
      <c r="IVA837" s="230"/>
      <c r="IVB837" s="230"/>
      <c r="IVC837" s="230"/>
      <c r="IVD837" s="230"/>
      <c r="IVE837" s="230"/>
      <c r="IVF837" s="230"/>
      <c r="IVG837" s="230"/>
      <c r="IVH837" s="230"/>
      <c r="IVI837" s="230"/>
      <c r="IVJ837" s="230"/>
      <c r="IVK837" s="230"/>
      <c r="IVL837" s="230"/>
      <c r="IVM837" s="230"/>
      <c r="IVN837" s="230"/>
      <c r="IVO837" s="230"/>
      <c r="IVP837" s="230"/>
      <c r="IVQ837" s="230"/>
      <c r="IVR837" s="230"/>
      <c r="IVS837" s="230"/>
      <c r="IVT837" s="230"/>
      <c r="IVU837" s="230"/>
      <c r="IVV837" s="230"/>
      <c r="IVW837" s="230"/>
      <c r="IVX837" s="230"/>
      <c r="IVY837" s="230"/>
      <c r="IVZ837" s="230"/>
      <c r="IWA837" s="230"/>
      <c r="IWB837" s="230"/>
      <c r="IWC837" s="230"/>
      <c r="IWD837" s="230"/>
      <c r="IWE837" s="230"/>
      <c r="IWF837" s="230"/>
      <c r="IWG837" s="230"/>
      <c r="IWH837" s="230"/>
      <c r="IWI837" s="230"/>
      <c r="IWJ837" s="230"/>
      <c r="IWK837" s="230"/>
      <c r="IWL837" s="230"/>
      <c r="IWM837" s="230"/>
      <c r="IWN837" s="230"/>
      <c r="IWO837" s="230"/>
      <c r="IWP837" s="230"/>
      <c r="IWQ837" s="230"/>
      <c r="IWR837" s="230"/>
      <c r="IWS837" s="230"/>
      <c r="IWT837" s="230"/>
      <c r="IWU837" s="230"/>
      <c r="IWV837" s="230"/>
      <c r="IWW837" s="230"/>
      <c r="IWX837" s="230"/>
      <c r="IWY837" s="230"/>
      <c r="IWZ837" s="230"/>
      <c r="IXA837" s="230"/>
      <c r="IXB837" s="230"/>
      <c r="IXC837" s="230"/>
      <c r="IXD837" s="230"/>
      <c r="IXE837" s="230"/>
      <c r="IXF837" s="230"/>
      <c r="IXG837" s="230"/>
      <c r="IXH837" s="230"/>
      <c r="IXI837" s="230"/>
      <c r="IXJ837" s="230"/>
      <c r="IXK837" s="230"/>
      <c r="IXL837" s="230"/>
      <c r="IXM837" s="230"/>
      <c r="IXN837" s="230"/>
      <c r="IXO837" s="230"/>
      <c r="IXP837" s="230"/>
      <c r="IXQ837" s="230"/>
      <c r="IXR837" s="230"/>
      <c r="IXS837" s="230"/>
      <c r="IXT837" s="230"/>
      <c r="IXU837" s="230"/>
      <c r="IXV837" s="230"/>
      <c r="IXW837" s="230"/>
      <c r="IXX837" s="230"/>
      <c r="IXY837" s="230"/>
      <c r="IXZ837" s="230"/>
      <c r="IYA837" s="230"/>
      <c r="IYB837" s="230"/>
      <c r="IYC837" s="230"/>
      <c r="IYD837" s="230"/>
      <c r="IYE837" s="230"/>
      <c r="IYF837" s="230"/>
      <c r="IYG837" s="230"/>
      <c r="IYH837" s="230"/>
      <c r="IYI837" s="230"/>
      <c r="IYJ837" s="230"/>
      <c r="IYK837" s="230"/>
      <c r="IYL837" s="230"/>
      <c r="IYM837" s="230"/>
      <c r="IYN837" s="230"/>
      <c r="IYO837" s="230"/>
      <c r="IYP837" s="230"/>
      <c r="IYQ837" s="230"/>
      <c r="IYR837" s="230"/>
      <c r="IYS837" s="230"/>
      <c r="IYT837" s="230"/>
      <c r="IYU837" s="230"/>
      <c r="IYV837" s="230"/>
      <c r="IYW837" s="230"/>
      <c r="IYX837" s="230"/>
      <c r="IYY837" s="230"/>
      <c r="IYZ837" s="230"/>
      <c r="IZA837" s="230"/>
      <c r="IZB837" s="230"/>
      <c r="IZC837" s="230"/>
      <c r="IZD837" s="230"/>
      <c r="IZE837" s="230"/>
      <c r="IZF837" s="230"/>
      <c r="IZG837" s="230"/>
      <c r="IZH837" s="230"/>
      <c r="IZI837" s="230"/>
      <c r="IZJ837" s="230"/>
      <c r="IZK837" s="230"/>
      <c r="IZL837" s="230"/>
      <c r="IZM837" s="230"/>
      <c r="IZN837" s="230"/>
      <c r="IZO837" s="230"/>
      <c r="IZP837" s="230"/>
      <c r="IZQ837" s="230"/>
      <c r="IZR837" s="230"/>
      <c r="IZS837" s="230"/>
      <c r="IZT837" s="230"/>
      <c r="IZU837" s="230"/>
      <c r="IZV837" s="230"/>
      <c r="IZW837" s="230"/>
      <c r="IZX837" s="230"/>
      <c r="IZY837" s="230"/>
      <c r="IZZ837" s="230"/>
      <c r="JAA837" s="230"/>
      <c r="JAB837" s="230"/>
      <c r="JAC837" s="230"/>
      <c r="JAD837" s="230"/>
      <c r="JAE837" s="230"/>
      <c r="JAF837" s="230"/>
      <c r="JAG837" s="230"/>
      <c r="JAH837" s="230"/>
      <c r="JAI837" s="230"/>
      <c r="JAJ837" s="230"/>
      <c r="JAK837" s="230"/>
      <c r="JAL837" s="230"/>
      <c r="JAM837" s="230"/>
      <c r="JAN837" s="230"/>
      <c r="JAO837" s="230"/>
      <c r="JAP837" s="230"/>
      <c r="JAQ837" s="230"/>
      <c r="JAR837" s="230"/>
      <c r="JAS837" s="230"/>
      <c r="JAT837" s="230"/>
      <c r="JAU837" s="230"/>
      <c r="JAV837" s="230"/>
      <c r="JAW837" s="230"/>
      <c r="JAX837" s="230"/>
      <c r="JAY837" s="230"/>
      <c r="JAZ837" s="230"/>
      <c r="JBA837" s="230"/>
      <c r="JBB837" s="230"/>
      <c r="JBC837" s="230"/>
      <c r="JBD837" s="230"/>
      <c r="JBE837" s="230"/>
      <c r="JBF837" s="230"/>
      <c r="JBG837" s="230"/>
      <c r="JBH837" s="230"/>
      <c r="JBI837" s="230"/>
      <c r="JBJ837" s="230"/>
      <c r="JBK837" s="230"/>
      <c r="JBL837" s="230"/>
      <c r="JBM837" s="230"/>
      <c r="JBN837" s="230"/>
      <c r="JBO837" s="230"/>
      <c r="JBP837" s="230"/>
      <c r="JBQ837" s="230"/>
      <c r="JBR837" s="230"/>
      <c r="JBS837" s="230"/>
      <c r="JBT837" s="230"/>
      <c r="JBU837" s="230"/>
      <c r="JBV837" s="230"/>
      <c r="JBW837" s="230"/>
      <c r="JBX837" s="230"/>
      <c r="JBY837" s="230"/>
      <c r="JBZ837" s="230"/>
      <c r="JCA837" s="230"/>
      <c r="JCB837" s="230"/>
      <c r="JCC837" s="230"/>
      <c r="JCD837" s="230"/>
      <c r="JCE837" s="230"/>
      <c r="JCF837" s="230"/>
      <c r="JCG837" s="230"/>
      <c r="JCH837" s="230"/>
      <c r="JCI837" s="230"/>
      <c r="JCJ837" s="230"/>
      <c r="JCK837" s="230"/>
      <c r="JCL837" s="230"/>
      <c r="JCM837" s="230"/>
      <c r="JCN837" s="230"/>
      <c r="JCO837" s="230"/>
      <c r="JCP837" s="230"/>
      <c r="JCQ837" s="230"/>
      <c r="JCR837" s="230"/>
      <c r="JCS837" s="230"/>
      <c r="JCT837" s="230"/>
      <c r="JCU837" s="230"/>
      <c r="JCV837" s="230"/>
      <c r="JCW837" s="230"/>
      <c r="JCX837" s="230"/>
      <c r="JCY837" s="230"/>
      <c r="JCZ837" s="230"/>
      <c r="JDA837" s="230"/>
      <c r="JDB837" s="230"/>
      <c r="JDC837" s="230"/>
      <c r="JDD837" s="230"/>
      <c r="JDE837" s="230"/>
      <c r="JDF837" s="230"/>
      <c r="JDG837" s="230"/>
      <c r="JDH837" s="230"/>
      <c r="JDI837" s="230"/>
      <c r="JDJ837" s="230"/>
      <c r="JDK837" s="230"/>
      <c r="JDL837" s="230"/>
      <c r="JDM837" s="230"/>
      <c r="JDN837" s="230"/>
      <c r="JDO837" s="230"/>
      <c r="JDP837" s="230"/>
      <c r="JDQ837" s="230"/>
      <c r="JDR837" s="230"/>
      <c r="JDS837" s="230"/>
      <c r="JDT837" s="230"/>
      <c r="JDU837" s="230"/>
      <c r="JDV837" s="230"/>
      <c r="JDW837" s="230"/>
      <c r="JDX837" s="230"/>
      <c r="JDY837" s="230"/>
      <c r="JDZ837" s="230"/>
      <c r="JEA837" s="230"/>
      <c r="JEB837" s="230"/>
      <c r="JEC837" s="230"/>
      <c r="JED837" s="230"/>
      <c r="JEE837" s="230"/>
      <c r="JEF837" s="230"/>
      <c r="JEG837" s="230"/>
      <c r="JEH837" s="230"/>
      <c r="JEI837" s="230"/>
      <c r="JEJ837" s="230"/>
      <c r="JEK837" s="230"/>
      <c r="JEL837" s="230"/>
      <c r="JEM837" s="230"/>
      <c r="JEN837" s="230"/>
      <c r="JEO837" s="230"/>
      <c r="JEP837" s="230"/>
      <c r="JEQ837" s="230"/>
      <c r="JER837" s="230"/>
      <c r="JES837" s="230"/>
      <c r="JET837" s="230"/>
      <c r="JEU837" s="230"/>
      <c r="JEV837" s="230"/>
      <c r="JEW837" s="230"/>
      <c r="JEX837" s="230"/>
      <c r="JEY837" s="230"/>
      <c r="JEZ837" s="230"/>
      <c r="JFA837" s="230"/>
      <c r="JFB837" s="230"/>
      <c r="JFC837" s="230"/>
      <c r="JFD837" s="230"/>
      <c r="JFE837" s="230"/>
      <c r="JFF837" s="230"/>
      <c r="JFG837" s="230"/>
      <c r="JFH837" s="230"/>
      <c r="JFI837" s="230"/>
      <c r="JFJ837" s="230"/>
      <c r="JFK837" s="230"/>
      <c r="JFL837" s="230"/>
      <c r="JFM837" s="230"/>
      <c r="JFN837" s="230"/>
      <c r="JFO837" s="230"/>
      <c r="JFP837" s="230"/>
      <c r="JFQ837" s="230"/>
      <c r="JFR837" s="230"/>
      <c r="JFS837" s="230"/>
      <c r="JFT837" s="230"/>
      <c r="JFU837" s="230"/>
      <c r="JFV837" s="230"/>
      <c r="JFW837" s="230"/>
      <c r="JFX837" s="230"/>
      <c r="JFY837" s="230"/>
      <c r="JFZ837" s="230"/>
      <c r="JGA837" s="230"/>
      <c r="JGB837" s="230"/>
      <c r="JGC837" s="230"/>
      <c r="JGD837" s="230"/>
      <c r="JGE837" s="230"/>
      <c r="JGF837" s="230"/>
      <c r="JGG837" s="230"/>
      <c r="JGH837" s="230"/>
      <c r="JGI837" s="230"/>
      <c r="JGJ837" s="230"/>
      <c r="JGK837" s="230"/>
      <c r="JGL837" s="230"/>
      <c r="JGM837" s="230"/>
      <c r="JGN837" s="230"/>
      <c r="JGO837" s="230"/>
      <c r="JGP837" s="230"/>
      <c r="JGQ837" s="230"/>
      <c r="JGR837" s="230"/>
      <c r="JGS837" s="230"/>
      <c r="JGT837" s="230"/>
      <c r="JGU837" s="230"/>
      <c r="JGV837" s="230"/>
      <c r="JGW837" s="230"/>
      <c r="JGX837" s="230"/>
      <c r="JGY837" s="230"/>
      <c r="JGZ837" s="230"/>
      <c r="JHA837" s="230"/>
      <c r="JHB837" s="230"/>
      <c r="JHC837" s="230"/>
      <c r="JHD837" s="230"/>
      <c r="JHE837" s="230"/>
      <c r="JHF837" s="230"/>
      <c r="JHG837" s="230"/>
      <c r="JHH837" s="230"/>
      <c r="JHI837" s="230"/>
      <c r="JHJ837" s="230"/>
      <c r="JHK837" s="230"/>
      <c r="JHL837" s="230"/>
      <c r="JHM837" s="230"/>
      <c r="JHN837" s="230"/>
      <c r="JHO837" s="230"/>
      <c r="JHP837" s="230"/>
      <c r="JHQ837" s="230"/>
      <c r="JHR837" s="230"/>
      <c r="JHS837" s="230"/>
      <c r="JHT837" s="230"/>
      <c r="JHU837" s="230"/>
      <c r="JHV837" s="230"/>
      <c r="JHW837" s="230"/>
      <c r="JHX837" s="230"/>
      <c r="JHY837" s="230"/>
      <c r="JHZ837" s="230"/>
      <c r="JIA837" s="230"/>
      <c r="JIB837" s="230"/>
      <c r="JIC837" s="230"/>
      <c r="JID837" s="230"/>
      <c r="JIE837" s="230"/>
      <c r="JIF837" s="230"/>
      <c r="JIG837" s="230"/>
      <c r="JIH837" s="230"/>
      <c r="JII837" s="230"/>
      <c r="JIJ837" s="230"/>
      <c r="JIK837" s="230"/>
      <c r="JIL837" s="230"/>
      <c r="JIM837" s="230"/>
      <c r="JIN837" s="230"/>
      <c r="JIO837" s="230"/>
      <c r="JIP837" s="230"/>
      <c r="JIQ837" s="230"/>
      <c r="JIR837" s="230"/>
      <c r="JIS837" s="230"/>
      <c r="JIT837" s="230"/>
      <c r="JIU837" s="230"/>
      <c r="JIV837" s="230"/>
      <c r="JIW837" s="230"/>
      <c r="JIX837" s="230"/>
      <c r="JIY837" s="230"/>
      <c r="JIZ837" s="230"/>
      <c r="JJA837" s="230"/>
      <c r="JJB837" s="230"/>
      <c r="JJC837" s="230"/>
      <c r="JJD837" s="230"/>
      <c r="JJE837" s="230"/>
      <c r="JJF837" s="230"/>
      <c r="JJG837" s="230"/>
      <c r="JJH837" s="230"/>
      <c r="JJI837" s="230"/>
      <c r="JJJ837" s="230"/>
      <c r="JJK837" s="230"/>
      <c r="JJL837" s="230"/>
      <c r="JJM837" s="230"/>
      <c r="JJN837" s="230"/>
      <c r="JJO837" s="230"/>
      <c r="JJP837" s="230"/>
      <c r="JJQ837" s="230"/>
      <c r="JJR837" s="230"/>
      <c r="JJS837" s="230"/>
      <c r="JJT837" s="230"/>
      <c r="JJU837" s="230"/>
      <c r="JJV837" s="230"/>
      <c r="JJW837" s="230"/>
      <c r="JJX837" s="230"/>
      <c r="JJY837" s="230"/>
      <c r="JJZ837" s="230"/>
      <c r="JKA837" s="230"/>
      <c r="JKB837" s="230"/>
      <c r="JKC837" s="230"/>
      <c r="JKD837" s="230"/>
      <c r="JKE837" s="230"/>
      <c r="JKF837" s="230"/>
      <c r="JKG837" s="230"/>
      <c r="JKH837" s="230"/>
      <c r="JKI837" s="230"/>
      <c r="JKJ837" s="230"/>
      <c r="JKK837" s="230"/>
      <c r="JKL837" s="230"/>
      <c r="JKM837" s="230"/>
      <c r="JKN837" s="230"/>
      <c r="JKO837" s="230"/>
      <c r="JKP837" s="230"/>
      <c r="JKQ837" s="230"/>
      <c r="JKR837" s="230"/>
      <c r="JKS837" s="230"/>
      <c r="JKT837" s="230"/>
      <c r="JKU837" s="230"/>
      <c r="JKV837" s="230"/>
      <c r="JKW837" s="230"/>
      <c r="JKX837" s="230"/>
      <c r="JKY837" s="230"/>
      <c r="JKZ837" s="230"/>
      <c r="JLA837" s="230"/>
      <c r="JLB837" s="230"/>
      <c r="JLC837" s="230"/>
      <c r="JLD837" s="230"/>
      <c r="JLE837" s="230"/>
      <c r="JLF837" s="230"/>
      <c r="JLG837" s="230"/>
      <c r="JLH837" s="230"/>
      <c r="JLI837" s="230"/>
      <c r="JLJ837" s="230"/>
      <c r="JLK837" s="230"/>
      <c r="JLL837" s="230"/>
      <c r="JLM837" s="230"/>
      <c r="JLN837" s="230"/>
      <c r="JLO837" s="230"/>
      <c r="JLP837" s="230"/>
      <c r="JLQ837" s="230"/>
      <c r="JLR837" s="230"/>
      <c r="JLS837" s="230"/>
      <c r="JLT837" s="230"/>
      <c r="JLU837" s="230"/>
      <c r="JLV837" s="230"/>
      <c r="JLW837" s="230"/>
      <c r="JLX837" s="230"/>
      <c r="JLY837" s="230"/>
      <c r="JLZ837" s="230"/>
      <c r="JMA837" s="230"/>
      <c r="JMB837" s="230"/>
      <c r="JMC837" s="230"/>
      <c r="JMD837" s="230"/>
      <c r="JME837" s="230"/>
      <c r="JMF837" s="230"/>
      <c r="JMG837" s="230"/>
      <c r="JMH837" s="230"/>
      <c r="JMI837" s="230"/>
      <c r="JMJ837" s="230"/>
      <c r="JMK837" s="230"/>
      <c r="JML837" s="230"/>
      <c r="JMM837" s="230"/>
      <c r="JMN837" s="230"/>
      <c r="JMO837" s="230"/>
      <c r="JMP837" s="230"/>
      <c r="JMQ837" s="230"/>
      <c r="JMR837" s="230"/>
      <c r="JMS837" s="230"/>
      <c r="JMT837" s="230"/>
      <c r="JMU837" s="230"/>
      <c r="JMV837" s="230"/>
      <c r="JMW837" s="230"/>
      <c r="JMX837" s="230"/>
      <c r="JMY837" s="230"/>
      <c r="JMZ837" s="230"/>
      <c r="JNA837" s="230"/>
      <c r="JNB837" s="230"/>
      <c r="JNC837" s="230"/>
      <c r="JND837" s="230"/>
      <c r="JNE837" s="230"/>
      <c r="JNF837" s="230"/>
      <c r="JNG837" s="230"/>
      <c r="JNH837" s="230"/>
      <c r="JNI837" s="230"/>
      <c r="JNJ837" s="230"/>
      <c r="JNK837" s="230"/>
      <c r="JNL837" s="230"/>
      <c r="JNM837" s="230"/>
      <c r="JNN837" s="230"/>
      <c r="JNO837" s="230"/>
      <c r="JNP837" s="230"/>
      <c r="JNQ837" s="230"/>
      <c r="JNR837" s="230"/>
      <c r="JNS837" s="230"/>
      <c r="JNT837" s="230"/>
      <c r="JNU837" s="230"/>
      <c r="JNV837" s="230"/>
      <c r="JNW837" s="230"/>
      <c r="JNX837" s="230"/>
      <c r="JNY837" s="230"/>
      <c r="JNZ837" s="230"/>
      <c r="JOA837" s="230"/>
      <c r="JOB837" s="230"/>
      <c r="JOC837" s="230"/>
      <c r="JOD837" s="230"/>
      <c r="JOE837" s="230"/>
      <c r="JOF837" s="230"/>
      <c r="JOG837" s="230"/>
      <c r="JOH837" s="230"/>
      <c r="JOI837" s="230"/>
      <c r="JOJ837" s="230"/>
      <c r="JOK837" s="230"/>
      <c r="JOL837" s="230"/>
      <c r="JOM837" s="230"/>
      <c r="JON837" s="230"/>
      <c r="JOO837" s="230"/>
      <c r="JOP837" s="230"/>
      <c r="JOQ837" s="230"/>
      <c r="JOR837" s="230"/>
      <c r="JOS837" s="230"/>
      <c r="JOT837" s="230"/>
      <c r="JOU837" s="230"/>
      <c r="JOV837" s="230"/>
      <c r="JOW837" s="230"/>
      <c r="JOX837" s="230"/>
      <c r="JOY837" s="230"/>
      <c r="JOZ837" s="230"/>
      <c r="JPA837" s="230"/>
      <c r="JPB837" s="230"/>
      <c r="JPC837" s="230"/>
      <c r="JPD837" s="230"/>
      <c r="JPE837" s="230"/>
      <c r="JPF837" s="230"/>
      <c r="JPG837" s="230"/>
      <c r="JPH837" s="230"/>
      <c r="JPI837" s="230"/>
      <c r="JPJ837" s="230"/>
      <c r="JPK837" s="230"/>
      <c r="JPL837" s="230"/>
      <c r="JPM837" s="230"/>
      <c r="JPN837" s="230"/>
      <c r="JPO837" s="230"/>
      <c r="JPP837" s="230"/>
      <c r="JPQ837" s="230"/>
      <c r="JPR837" s="230"/>
      <c r="JPS837" s="230"/>
      <c r="JPT837" s="230"/>
      <c r="JPU837" s="230"/>
      <c r="JPV837" s="230"/>
      <c r="JPW837" s="230"/>
      <c r="JPX837" s="230"/>
      <c r="JPY837" s="230"/>
      <c r="JPZ837" s="230"/>
      <c r="JQA837" s="230"/>
      <c r="JQB837" s="230"/>
      <c r="JQC837" s="230"/>
      <c r="JQD837" s="230"/>
      <c r="JQE837" s="230"/>
      <c r="JQF837" s="230"/>
      <c r="JQG837" s="230"/>
      <c r="JQH837" s="230"/>
      <c r="JQI837" s="230"/>
      <c r="JQJ837" s="230"/>
      <c r="JQK837" s="230"/>
      <c r="JQL837" s="230"/>
      <c r="JQM837" s="230"/>
      <c r="JQN837" s="230"/>
      <c r="JQO837" s="230"/>
      <c r="JQP837" s="230"/>
      <c r="JQQ837" s="230"/>
      <c r="JQR837" s="230"/>
      <c r="JQS837" s="230"/>
      <c r="JQT837" s="230"/>
      <c r="JQU837" s="230"/>
      <c r="JQV837" s="230"/>
      <c r="JQW837" s="230"/>
      <c r="JQX837" s="230"/>
      <c r="JQY837" s="230"/>
      <c r="JQZ837" s="230"/>
      <c r="JRA837" s="230"/>
      <c r="JRB837" s="230"/>
      <c r="JRC837" s="230"/>
      <c r="JRD837" s="230"/>
      <c r="JRE837" s="230"/>
      <c r="JRF837" s="230"/>
      <c r="JRG837" s="230"/>
      <c r="JRH837" s="230"/>
      <c r="JRI837" s="230"/>
      <c r="JRJ837" s="230"/>
      <c r="JRK837" s="230"/>
      <c r="JRL837" s="230"/>
      <c r="JRM837" s="230"/>
      <c r="JRN837" s="230"/>
      <c r="JRO837" s="230"/>
      <c r="JRP837" s="230"/>
      <c r="JRQ837" s="230"/>
      <c r="JRR837" s="230"/>
      <c r="JRS837" s="230"/>
      <c r="JRT837" s="230"/>
      <c r="JRU837" s="230"/>
      <c r="JRV837" s="230"/>
      <c r="JRW837" s="230"/>
      <c r="JRX837" s="230"/>
      <c r="JRY837" s="230"/>
      <c r="JRZ837" s="230"/>
      <c r="JSA837" s="230"/>
      <c r="JSB837" s="230"/>
      <c r="JSC837" s="230"/>
      <c r="JSD837" s="230"/>
      <c r="JSE837" s="230"/>
      <c r="JSF837" s="230"/>
      <c r="JSG837" s="230"/>
      <c r="JSH837" s="230"/>
      <c r="JSI837" s="230"/>
      <c r="JSJ837" s="230"/>
      <c r="JSK837" s="230"/>
      <c r="JSL837" s="230"/>
      <c r="JSM837" s="230"/>
      <c r="JSN837" s="230"/>
      <c r="JSO837" s="230"/>
      <c r="JSP837" s="230"/>
      <c r="JSQ837" s="230"/>
      <c r="JSR837" s="230"/>
      <c r="JSS837" s="230"/>
      <c r="JST837" s="230"/>
      <c r="JSU837" s="230"/>
      <c r="JSV837" s="230"/>
      <c r="JSW837" s="230"/>
      <c r="JSX837" s="230"/>
      <c r="JSY837" s="230"/>
      <c r="JSZ837" s="230"/>
      <c r="JTA837" s="230"/>
      <c r="JTB837" s="230"/>
      <c r="JTC837" s="230"/>
      <c r="JTD837" s="230"/>
      <c r="JTE837" s="230"/>
      <c r="JTF837" s="230"/>
      <c r="JTG837" s="230"/>
      <c r="JTH837" s="230"/>
      <c r="JTI837" s="230"/>
      <c r="JTJ837" s="230"/>
      <c r="JTK837" s="230"/>
      <c r="JTL837" s="230"/>
      <c r="JTM837" s="230"/>
      <c r="JTN837" s="230"/>
      <c r="JTO837" s="230"/>
      <c r="JTP837" s="230"/>
      <c r="JTQ837" s="230"/>
      <c r="JTR837" s="230"/>
      <c r="JTS837" s="230"/>
      <c r="JTT837" s="230"/>
      <c r="JTU837" s="230"/>
      <c r="JTV837" s="230"/>
      <c r="JTW837" s="230"/>
      <c r="JTX837" s="230"/>
      <c r="JTY837" s="230"/>
      <c r="JTZ837" s="230"/>
      <c r="JUA837" s="230"/>
      <c r="JUB837" s="230"/>
      <c r="JUC837" s="230"/>
      <c r="JUD837" s="230"/>
      <c r="JUE837" s="230"/>
      <c r="JUF837" s="230"/>
      <c r="JUG837" s="230"/>
      <c r="JUH837" s="230"/>
      <c r="JUI837" s="230"/>
      <c r="JUJ837" s="230"/>
      <c r="JUK837" s="230"/>
      <c r="JUL837" s="230"/>
      <c r="JUM837" s="230"/>
      <c r="JUN837" s="230"/>
      <c r="JUO837" s="230"/>
      <c r="JUP837" s="230"/>
      <c r="JUQ837" s="230"/>
      <c r="JUR837" s="230"/>
      <c r="JUS837" s="230"/>
      <c r="JUT837" s="230"/>
      <c r="JUU837" s="230"/>
      <c r="JUV837" s="230"/>
      <c r="JUW837" s="230"/>
      <c r="JUX837" s="230"/>
      <c r="JUY837" s="230"/>
      <c r="JUZ837" s="230"/>
      <c r="JVA837" s="230"/>
      <c r="JVB837" s="230"/>
      <c r="JVC837" s="230"/>
      <c r="JVD837" s="230"/>
      <c r="JVE837" s="230"/>
      <c r="JVF837" s="230"/>
      <c r="JVG837" s="230"/>
      <c r="JVH837" s="230"/>
      <c r="JVI837" s="230"/>
      <c r="JVJ837" s="230"/>
      <c r="JVK837" s="230"/>
      <c r="JVL837" s="230"/>
      <c r="JVM837" s="230"/>
      <c r="JVN837" s="230"/>
      <c r="JVO837" s="230"/>
      <c r="JVP837" s="230"/>
      <c r="JVQ837" s="230"/>
      <c r="JVR837" s="230"/>
      <c r="JVS837" s="230"/>
      <c r="JVT837" s="230"/>
      <c r="JVU837" s="230"/>
      <c r="JVV837" s="230"/>
      <c r="JVW837" s="230"/>
      <c r="JVX837" s="230"/>
      <c r="JVY837" s="230"/>
      <c r="JVZ837" s="230"/>
      <c r="JWA837" s="230"/>
      <c r="JWB837" s="230"/>
      <c r="JWC837" s="230"/>
      <c r="JWD837" s="230"/>
      <c r="JWE837" s="230"/>
      <c r="JWF837" s="230"/>
      <c r="JWG837" s="230"/>
      <c r="JWH837" s="230"/>
      <c r="JWI837" s="230"/>
      <c r="JWJ837" s="230"/>
      <c r="JWK837" s="230"/>
      <c r="JWL837" s="230"/>
      <c r="JWM837" s="230"/>
      <c r="JWN837" s="230"/>
      <c r="JWO837" s="230"/>
      <c r="JWP837" s="230"/>
      <c r="JWQ837" s="230"/>
      <c r="JWR837" s="230"/>
      <c r="JWS837" s="230"/>
      <c r="JWT837" s="230"/>
      <c r="JWU837" s="230"/>
      <c r="JWV837" s="230"/>
      <c r="JWW837" s="230"/>
      <c r="JWX837" s="230"/>
      <c r="JWY837" s="230"/>
      <c r="JWZ837" s="230"/>
      <c r="JXA837" s="230"/>
      <c r="JXB837" s="230"/>
      <c r="JXC837" s="230"/>
      <c r="JXD837" s="230"/>
      <c r="JXE837" s="230"/>
      <c r="JXF837" s="230"/>
      <c r="JXG837" s="230"/>
      <c r="JXH837" s="230"/>
      <c r="JXI837" s="230"/>
      <c r="JXJ837" s="230"/>
      <c r="JXK837" s="230"/>
      <c r="JXL837" s="230"/>
      <c r="JXM837" s="230"/>
      <c r="JXN837" s="230"/>
      <c r="JXO837" s="230"/>
      <c r="JXP837" s="230"/>
      <c r="JXQ837" s="230"/>
      <c r="JXR837" s="230"/>
      <c r="JXS837" s="230"/>
      <c r="JXT837" s="230"/>
      <c r="JXU837" s="230"/>
      <c r="JXV837" s="230"/>
      <c r="JXW837" s="230"/>
      <c r="JXX837" s="230"/>
      <c r="JXY837" s="230"/>
      <c r="JXZ837" s="230"/>
      <c r="JYA837" s="230"/>
      <c r="JYB837" s="230"/>
      <c r="JYC837" s="230"/>
      <c r="JYD837" s="230"/>
      <c r="JYE837" s="230"/>
      <c r="JYF837" s="230"/>
      <c r="JYG837" s="230"/>
      <c r="JYH837" s="230"/>
      <c r="JYI837" s="230"/>
      <c r="JYJ837" s="230"/>
      <c r="JYK837" s="230"/>
      <c r="JYL837" s="230"/>
      <c r="JYM837" s="230"/>
      <c r="JYN837" s="230"/>
      <c r="JYO837" s="230"/>
      <c r="JYP837" s="230"/>
      <c r="JYQ837" s="230"/>
      <c r="JYR837" s="230"/>
      <c r="JYS837" s="230"/>
      <c r="JYT837" s="230"/>
      <c r="JYU837" s="230"/>
      <c r="JYV837" s="230"/>
      <c r="JYW837" s="230"/>
      <c r="JYX837" s="230"/>
      <c r="JYY837" s="230"/>
      <c r="JYZ837" s="230"/>
      <c r="JZA837" s="230"/>
      <c r="JZB837" s="230"/>
      <c r="JZC837" s="230"/>
      <c r="JZD837" s="230"/>
      <c r="JZE837" s="230"/>
      <c r="JZF837" s="230"/>
      <c r="JZG837" s="230"/>
      <c r="JZH837" s="230"/>
      <c r="JZI837" s="230"/>
      <c r="JZJ837" s="230"/>
      <c r="JZK837" s="230"/>
      <c r="JZL837" s="230"/>
      <c r="JZM837" s="230"/>
      <c r="JZN837" s="230"/>
      <c r="JZO837" s="230"/>
      <c r="JZP837" s="230"/>
      <c r="JZQ837" s="230"/>
      <c r="JZR837" s="230"/>
      <c r="JZS837" s="230"/>
      <c r="JZT837" s="230"/>
      <c r="JZU837" s="230"/>
      <c r="JZV837" s="230"/>
      <c r="JZW837" s="230"/>
      <c r="JZX837" s="230"/>
      <c r="JZY837" s="230"/>
      <c r="JZZ837" s="230"/>
      <c r="KAA837" s="230"/>
      <c r="KAB837" s="230"/>
      <c r="KAC837" s="230"/>
      <c r="KAD837" s="230"/>
      <c r="KAE837" s="230"/>
      <c r="KAF837" s="230"/>
      <c r="KAG837" s="230"/>
      <c r="KAH837" s="230"/>
      <c r="KAI837" s="230"/>
      <c r="KAJ837" s="230"/>
      <c r="KAK837" s="230"/>
      <c r="KAL837" s="230"/>
      <c r="KAM837" s="230"/>
      <c r="KAN837" s="230"/>
      <c r="KAO837" s="230"/>
      <c r="KAP837" s="230"/>
      <c r="KAQ837" s="230"/>
      <c r="KAR837" s="230"/>
      <c r="KAS837" s="230"/>
      <c r="KAT837" s="230"/>
      <c r="KAU837" s="230"/>
      <c r="KAV837" s="230"/>
      <c r="KAW837" s="230"/>
      <c r="KAX837" s="230"/>
      <c r="KAY837" s="230"/>
      <c r="KAZ837" s="230"/>
      <c r="KBA837" s="230"/>
      <c r="KBB837" s="230"/>
      <c r="KBC837" s="230"/>
      <c r="KBD837" s="230"/>
      <c r="KBE837" s="230"/>
      <c r="KBF837" s="230"/>
      <c r="KBG837" s="230"/>
      <c r="KBH837" s="230"/>
      <c r="KBI837" s="230"/>
      <c r="KBJ837" s="230"/>
      <c r="KBK837" s="230"/>
      <c r="KBL837" s="230"/>
      <c r="KBM837" s="230"/>
      <c r="KBN837" s="230"/>
      <c r="KBO837" s="230"/>
      <c r="KBP837" s="230"/>
      <c r="KBQ837" s="230"/>
      <c r="KBR837" s="230"/>
      <c r="KBS837" s="230"/>
      <c r="KBT837" s="230"/>
      <c r="KBU837" s="230"/>
      <c r="KBV837" s="230"/>
      <c r="KBW837" s="230"/>
      <c r="KBX837" s="230"/>
      <c r="KBY837" s="230"/>
      <c r="KBZ837" s="230"/>
      <c r="KCA837" s="230"/>
      <c r="KCB837" s="230"/>
      <c r="KCC837" s="230"/>
      <c r="KCD837" s="230"/>
      <c r="KCE837" s="230"/>
      <c r="KCF837" s="230"/>
      <c r="KCG837" s="230"/>
      <c r="KCH837" s="230"/>
      <c r="KCI837" s="230"/>
      <c r="KCJ837" s="230"/>
      <c r="KCK837" s="230"/>
      <c r="KCL837" s="230"/>
      <c r="KCM837" s="230"/>
      <c r="KCN837" s="230"/>
      <c r="KCO837" s="230"/>
      <c r="KCP837" s="230"/>
      <c r="KCQ837" s="230"/>
      <c r="KCR837" s="230"/>
      <c r="KCS837" s="230"/>
      <c r="KCT837" s="230"/>
      <c r="KCU837" s="230"/>
      <c r="KCV837" s="230"/>
      <c r="KCW837" s="230"/>
      <c r="KCX837" s="230"/>
      <c r="KCY837" s="230"/>
      <c r="KCZ837" s="230"/>
      <c r="KDA837" s="230"/>
      <c r="KDB837" s="230"/>
      <c r="KDC837" s="230"/>
      <c r="KDD837" s="230"/>
      <c r="KDE837" s="230"/>
      <c r="KDF837" s="230"/>
      <c r="KDG837" s="230"/>
      <c r="KDH837" s="230"/>
      <c r="KDI837" s="230"/>
      <c r="KDJ837" s="230"/>
      <c r="KDK837" s="230"/>
      <c r="KDL837" s="230"/>
      <c r="KDM837" s="230"/>
      <c r="KDN837" s="230"/>
      <c r="KDO837" s="230"/>
      <c r="KDP837" s="230"/>
      <c r="KDQ837" s="230"/>
      <c r="KDR837" s="230"/>
      <c r="KDS837" s="230"/>
      <c r="KDT837" s="230"/>
      <c r="KDU837" s="230"/>
      <c r="KDV837" s="230"/>
      <c r="KDW837" s="230"/>
      <c r="KDX837" s="230"/>
      <c r="KDY837" s="230"/>
      <c r="KDZ837" s="230"/>
      <c r="KEA837" s="230"/>
      <c r="KEB837" s="230"/>
      <c r="KEC837" s="230"/>
      <c r="KED837" s="230"/>
      <c r="KEE837" s="230"/>
      <c r="KEF837" s="230"/>
      <c r="KEG837" s="230"/>
      <c r="KEH837" s="230"/>
      <c r="KEI837" s="230"/>
      <c r="KEJ837" s="230"/>
      <c r="KEK837" s="230"/>
      <c r="KEL837" s="230"/>
      <c r="KEM837" s="230"/>
      <c r="KEN837" s="230"/>
      <c r="KEO837" s="230"/>
      <c r="KEP837" s="230"/>
      <c r="KEQ837" s="230"/>
      <c r="KER837" s="230"/>
      <c r="KES837" s="230"/>
      <c r="KET837" s="230"/>
      <c r="KEU837" s="230"/>
      <c r="KEV837" s="230"/>
      <c r="KEW837" s="230"/>
      <c r="KEX837" s="230"/>
      <c r="KEY837" s="230"/>
      <c r="KEZ837" s="230"/>
      <c r="KFA837" s="230"/>
      <c r="KFB837" s="230"/>
      <c r="KFC837" s="230"/>
      <c r="KFD837" s="230"/>
      <c r="KFE837" s="230"/>
      <c r="KFF837" s="230"/>
      <c r="KFG837" s="230"/>
      <c r="KFH837" s="230"/>
      <c r="KFI837" s="230"/>
      <c r="KFJ837" s="230"/>
      <c r="KFK837" s="230"/>
      <c r="KFL837" s="230"/>
      <c r="KFM837" s="230"/>
      <c r="KFN837" s="230"/>
      <c r="KFO837" s="230"/>
      <c r="KFP837" s="230"/>
      <c r="KFQ837" s="230"/>
      <c r="KFR837" s="230"/>
      <c r="KFS837" s="230"/>
      <c r="KFT837" s="230"/>
      <c r="KFU837" s="230"/>
      <c r="KFV837" s="230"/>
      <c r="KFW837" s="230"/>
      <c r="KFX837" s="230"/>
      <c r="KFY837" s="230"/>
      <c r="KFZ837" s="230"/>
      <c r="KGA837" s="230"/>
      <c r="KGB837" s="230"/>
      <c r="KGC837" s="230"/>
      <c r="KGD837" s="230"/>
      <c r="KGE837" s="230"/>
      <c r="KGF837" s="230"/>
      <c r="KGG837" s="230"/>
      <c r="KGH837" s="230"/>
      <c r="KGI837" s="230"/>
      <c r="KGJ837" s="230"/>
      <c r="KGK837" s="230"/>
      <c r="KGL837" s="230"/>
      <c r="KGM837" s="230"/>
      <c r="KGN837" s="230"/>
      <c r="KGO837" s="230"/>
      <c r="KGP837" s="230"/>
      <c r="KGQ837" s="230"/>
      <c r="KGR837" s="230"/>
      <c r="KGS837" s="230"/>
      <c r="KGT837" s="230"/>
      <c r="KGU837" s="230"/>
      <c r="KGV837" s="230"/>
      <c r="KGW837" s="230"/>
      <c r="KGX837" s="230"/>
      <c r="KGY837" s="230"/>
      <c r="KGZ837" s="230"/>
      <c r="KHA837" s="230"/>
      <c r="KHB837" s="230"/>
      <c r="KHC837" s="230"/>
      <c r="KHD837" s="230"/>
      <c r="KHE837" s="230"/>
      <c r="KHF837" s="230"/>
      <c r="KHG837" s="230"/>
      <c r="KHH837" s="230"/>
      <c r="KHI837" s="230"/>
      <c r="KHJ837" s="230"/>
      <c r="KHK837" s="230"/>
      <c r="KHL837" s="230"/>
      <c r="KHM837" s="230"/>
      <c r="KHN837" s="230"/>
      <c r="KHO837" s="230"/>
      <c r="KHP837" s="230"/>
      <c r="KHQ837" s="230"/>
      <c r="KHR837" s="230"/>
      <c r="KHS837" s="230"/>
      <c r="KHT837" s="230"/>
      <c r="KHU837" s="230"/>
      <c r="KHV837" s="230"/>
      <c r="KHW837" s="230"/>
      <c r="KHX837" s="230"/>
      <c r="KHY837" s="230"/>
      <c r="KHZ837" s="230"/>
      <c r="KIA837" s="230"/>
      <c r="KIB837" s="230"/>
      <c r="KIC837" s="230"/>
      <c r="KID837" s="230"/>
      <c r="KIE837" s="230"/>
      <c r="KIF837" s="230"/>
      <c r="KIG837" s="230"/>
      <c r="KIH837" s="230"/>
      <c r="KII837" s="230"/>
      <c r="KIJ837" s="230"/>
      <c r="KIK837" s="230"/>
      <c r="KIL837" s="230"/>
      <c r="KIM837" s="230"/>
      <c r="KIN837" s="230"/>
      <c r="KIO837" s="230"/>
      <c r="KIP837" s="230"/>
      <c r="KIQ837" s="230"/>
      <c r="KIR837" s="230"/>
      <c r="KIS837" s="230"/>
      <c r="KIT837" s="230"/>
      <c r="KIU837" s="230"/>
      <c r="KIV837" s="230"/>
      <c r="KIW837" s="230"/>
      <c r="KIX837" s="230"/>
      <c r="KIY837" s="230"/>
      <c r="KIZ837" s="230"/>
      <c r="KJA837" s="230"/>
      <c r="KJB837" s="230"/>
      <c r="KJC837" s="230"/>
      <c r="KJD837" s="230"/>
      <c r="KJE837" s="230"/>
      <c r="KJF837" s="230"/>
      <c r="KJG837" s="230"/>
      <c r="KJH837" s="230"/>
      <c r="KJI837" s="230"/>
      <c r="KJJ837" s="230"/>
      <c r="KJK837" s="230"/>
      <c r="KJL837" s="230"/>
      <c r="KJM837" s="230"/>
      <c r="KJN837" s="230"/>
      <c r="KJO837" s="230"/>
      <c r="KJP837" s="230"/>
      <c r="KJQ837" s="230"/>
      <c r="KJR837" s="230"/>
      <c r="KJS837" s="230"/>
      <c r="KJT837" s="230"/>
      <c r="KJU837" s="230"/>
      <c r="KJV837" s="230"/>
      <c r="KJW837" s="230"/>
      <c r="KJX837" s="230"/>
      <c r="KJY837" s="230"/>
      <c r="KJZ837" s="230"/>
      <c r="KKA837" s="230"/>
      <c r="KKB837" s="230"/>
      <c r="KKC837" s="230"/>
      <c r="KKD837" s="230"/>
      <c r="KKE837" s="230"/>
      <c r="KKF837" s="230"/>
      <c r="KKG837" s="230"/>
      <c r="KKH837" s="230"/>
      <c r="KKI837" s="230"/>
      <c r="KKJ837" s="230"/>
      <c r="KKK837" s="230"/>
      <c r="KKL837" s="230"/>
      <c r="KKM837" s="230"/>
      <c r="KKN837" s="230"/>
      <c r="KKO837" s="230"/>
      <c r="KKP837" s="230"/>
      <c r="KKQ837" s="230"/>
      <c r="KKR837" s="230"/>
      <c r="KKS837" s="230"/>
      <c r="KKT837" s="230"/>
      <c r="KKU837" s="230"/>
      <c r="KKV837" s="230"/>
      <c r="KKW837" s="230"/>
      <c r="KKX837" s="230"/>
      <c r="KKY837" s="230"/>
      <c r="KKZ837" s="230"/>
      <c r="KLA837" s="230"/>
      <c r="KLB837" s="230"/>
      <c r="KLC837" s="230"/>
      <c r="KLD837" s="230"/>
      <c r="KLE837" s="230"/>
      <c r="KLF837" s="230"/>
      <c r="KLG837" s="230"/>
      <c r="KLH837" s="230"/>
      <c r="KLI837" s="230"/>
      <c r="KLJ837" s="230"/>
      <c r="KLK837" s="230"/>
      <c r="KLL837" s="230"/>
      <c r="KLM837" s="230"/>
      <c r="KLN837" s="230"/>
      <c r="KLO837" s="230"/>
      <c r="KLP837" s="230"/>
      <c r="KLQ837" s="230"/>
      <c r="KLR837" s="230"/>
      <c r="KLS837" s="230"/>
      <c r="KLT837" s="230"/>
      <c r="KLU837" s="230"/>
      <c r="KLV837" s="230"/>
      <c r="KLW837" s="230"/>
      <c r="KLX837" s="230"/>
      <c r="KLY837" s="230"/>
      <c r="KLZ837" s="230"/>
      <c r="KMA837" s="230"/>
      <c r="KMB837" s="230"/>
      <c r="KMC837" s="230"/>
      <c r="KMD837" s="230"/>
      <c r="KME837" s="230"/>
      <c r="KMF837" s="230"/>
      <c r="KMG837" s="230"/>
      <c r="KMH837" s="230"/>
      <c r="KMI837" s="230"/>
      <c r="KMJ837" s="230"/>
      <c r="KMK837" s="230"/>
      <c r="KML837" s="230"/>
      <c r="KMM837" s="230"/>
      <c r="KMN837" s="230"/>
      <c r="KMO837" s="230"/>
      <c r="KMP837" s="230"/>
      <c r="KMQ837" s="230"/>
      <c r="KMR837" s="230"/>
      <c r="KMS837" s="230"/>
      <c r="KMT837" s="230"/>
      <c r="KMU837" s="230"/>
      <c r="KMV837" s="230"/>
      <c r="KMW837" s="230"/>
      <c r="KMX837" s="230"/>
      <c r="KMY837" s="230"/>
      <c r="KMZ837" s="230"/>
      <c r="KNA837" s="230"/>
      <c r="KNB837" s="230"/>
      <c r="KNC837" s="230"/>
      <c r="KND837" s="230"/>
      <c r="KNE837" s="230"/>
      <c r="KNF837" s="230"/>
      <c r="KNG837" s="230"/>
      <c r="KNH837" s="230"/>
      <c r="KNI837" s="230"/>
      <c r="KNJ837" s="230"/>
      <c r="KNK837" s="230"/>
      <c r="KNL837" s="230"/>
      <c r="KNM837" s="230"/>
      <c r="KNN837" s="230"/>
      <c r="KNO837" s="230"/>
      <c r="KNP837" s="230"/>
      <c r="KNQ837" s="230"/>
      <c r="KNR837" s="230"/>
      <c r="KNS837" s="230"/>
      <c r="KNT837" s="230"/>
      <c r="KNU837" s="230"/>
      <c r="KNV837" s="230"/>
      <c r="KNW837" s="230"/>
      <c r="KNX837" s="230"/>
      <c r="KNY837" s="230"/>
      <c r="KNZ837" s="230"/>
      <c r="KOA837" s="230"/>
      <c r="KOB837" s="230"/>
      <c r="KOC837" s="230"/>
      <c r="KOD837" s="230"/>
      <c r="KOE837" s="230"/>
      <c r="KOF837" s="230"/>
      <c r="KOG837" s="230"/>
      <c r="KOH837" s="230"/>
      <c r="KOI837" s="230"/>
      <c r="KOJ837" s="230"/>
      <c r="KOK837" s="230"/>
      <c r="KOL837" s="230"/>
      <c r="KOM837" s="230"/>
      <c r="KON837" s="230"/>
      <c r="KOO837" s="230"/>
      <c r="KOP837" s="230"/>
      <c r="KOQ837" s="230"/>
      <c r="KOR837" s="230"/>
      <c r="KOS837" s="230"/>
      <c r="KOT837" s="230"/>
      <c r="KOU837" s="230"/>
      <c r="KOV837" s="230"/>
      <c r="KOW837" s="230"/>
      <c r="KOX837" s="230"/>
      <c r="KOY837" s="230"/>
      <c r="KOZ837" s="230"/>
      <c r="KPA837" s="230"/>
      <c r="KPB837" s="230"/>
      <c r="KPC837" s="230"/>
      <c r="KPD837" s="230"/>
      <c r="KPE837" s="230"/>
      <c r="KPF837" s="230"/>
      <c r="KPG837" s="230"/>
      <c r="KPH837" s="230"/>
      <c r="KPI837" s="230"/>
      <c r="KPJ837" s="230"/>
      <c r="KPK837" s="230"/>
      <c r="KPL837" s="230"/>
      <c r="KPM837" s="230"/>
      <c r="KPN837" s="230"/>
      <c r="KPO837" s="230"/>
      <c r="KPP837" s="230"/>
      <c r="KPQ837" s="230"/>
      <c r="KPR837" s="230"/>
      <c r="KPS837" s="230"/>
      <c r="KPT837" s="230"/>
      <c r="KPU837" s="230"/>
      <c r="KPV837" s="230"/>
      <c r="KPW837" s="230"/>
      <c r="KPX837" s="230"/>
      <c r="KPY837" s="230"/>
      <c r="KPZ837" s="230"/>
      <c r="KQA837" s="230"/>
      <c r="KQB837" s="230"/>
      <c r="KQC837" s="230"/>
      <c r="KQD837" s="230"/>
      <c r="KQE837" s="230"/>
      <c r="KQF837" s="230"/>
      <c r="KQG837" s="230"/>
      <c r="KQH837" s="230"/>
      <c r="KQI837" s="230"/>
      <c r="KQJ837" s="230"/>
      <c r="KQK837" s="230"/>
      <c r="KQL837" s="230"/>
      <c r="KQM837" s="230"/>
      <c r="KQN837" s="230"/>
      <c r="KQO837" s="230"/>
      <c r="KQP837" s="230"/>
      <c r="KQQ837" s="230"/>
      <c r="KQR837" s="230"/>
      <c r="KQS837" s="230"/>
      <c r="KQT837" s="230"/>
      <c r="KQU837" s="230"/>
      <c r="KQV837" s="230"/>
      <c r="KQW837" s="230"/>
      <c r="KQX837" s="230"/>
      <c r="KQY837" s="230"/>
      <c r="KQZ837" s="230"/>
      <c r="KRA837" s="230"/>
      <c r="KRB837" s="230"/>
      <c r="KRC837" s="230"/>
      <c r="KRD837" s="230"/>
      <c r="KRE837" s="230"/>
      <c r="KRF837" s="230"/>
      <c r="KRG837" s="230"/>
      <c r="KRH837" s="230"/>
      <c r="KRI837" s="230"/>
      <c r="KRJ837" s="230"/>
      <c r="KRK837" s="230"/>
      <c r="KRL837" s="230"/>
      <c r="KRM837" s="230"/>
      <c r="KRN837" s="230"/>
      <c r="KRO837" s="230"/>
      <c r="KRP837" s="230"/>
      <c r="KRQ837" s="230"/>
      <c r="KRR837" s="230"/>
      <c r="KRS837" s="230"/>
      <c r="KRT837" s="230"/>
      <c r="KRU837" s="230"/>
      <c r="KRV837" s="230"/>
      <c r="KRW837" s="230"/>
      <c r="KRX837" s="230"/>
      <c r="KRY837" s="230"/>
      <c r="KRZ837" s="230"/>
      <c r="KSA837" s="230"/>
      <c r="KSB837" s="230"/>
      <c r="KSC837" s="230"/>
      <c r="KSD837" s="230"/>
      <c r="KSE837" s="230"/>
      <c r="KSF837" s="230"/>
      <c r="KSG837" s="230"/>
      <c r="KSH837" s="230"/>
      <c r="KSI837" s="230"/>
      <c r="KSJ837" s="230"/>
      <c r="KSK837" s="230"/>
      <c r="KSL837" s="230"/>
      <c r="KSM837" s="230"/>
      <c r="KSN837" s="230"/>
      <c r="KSO837" s="230"/>
      <c r="KSP837" s="230"/>
      <c r="KSQ837" s="230"/>
      <c r="KSR837" s="230"/>
      <c r="KSS837" s="230"/>
      <c r="KST837" s="230"/>
      <c r="KSU837" s="230"/>
      <c r="KSV837" s="230"/>
      <c r="KSW837" s="230"/>
      <c r="KSX837" s="230"/>
      <c r="KSY837" s="230"/>
      <c r="KSZ837" s="230"/>
      <c r="KTA837" s="230"/>
      <c r="KTB837" s="230"/>
      <c r="KTC837" s="230"/>
      <c r="KTD837" s="230"/>
      <c r="KTE837" s="230"/>
      <c r="KTF837" s="230"/>
      <c r="KTG837" s="230"/>
      <c r="KTH837" s="230"/>
      <c r="KTI837" s="230"/>
      <c r="KTJ837" s="230"/>
      <c r="KTK837" s="230"/>
      <c r="KTL837" s="230"/>
      <c r="KTM837" s="230"/>
      <c r="KTN837" s="230"/>
      <c r="KTO837" s="230"/>
      <c r="KTP837" s="230"/>
      <c r="KTQ837" s="230"/>
      <c r="KTR837" s="230"/>
      <c r="KTS837" s="230"/>
      <c r="KTT837" s="230"/>
      <c r="KTU837" s="230"/>
      <c r="KTV837" s="230"/>
      <c r="KTW837" s="230"/>
      <c r="KTX837" s="230"/>
      <c r="KTY837" s="230"/>
      <c r="KTZ837" s="230"/>
      <c r="KUA837" s="230"/>
      <c r="KUB837" s="230"/>
      <c r="KUC837" s="230"/>
      <c r="KUD837" s="230"/>
      <c r="KUE837" s="230"/>
      <c r="KUF837" s="230"/>
      <c r="KUG837" s="230"/>
      <c r="KUH837" s="230"/>
      <c r="KUI837" s="230"/>
      <c r="KUJ837" s="230"/>
      <c r="KUK837" s="230"/>
      <c r="KUL837" s="230"/>
      <c r="KUM837" s="230"/>
      <c r="KUN837" s="230"/>
      <c r="KUO837" s="230"/>
      <c r="KUP837" s="230"/>
      <c r="KUQ837" s="230"/>
      <c r="KUR837" s="230"/>
      <c r="KUS837" s="230"/>
      <c r="KUT837" s="230"/>
      <c r="KUU837" s="230"/>
      <c r="KUV837" s="230"/>
      <c r="KUW837" s="230"/>
      <c r="KUX837" s="230"/>
      <c r="KUY837" s="230"/>
      <c r="KUZ837" s="230"/>
      <c r="KVA837" s="230"/>
      <c r="KVB837" s="230"/>
      <c r="KVC837" s="230"/>
      <c r="KVD837" s="230"/>
      <c r="KVE837" s="230"/>
      <c r="KVF837" s="230"/>
      <c r="KVG837" s="230"/>
      <c r="KVH837" s="230"/>
      <c r="KVI837" s="230"/>
      <c r="KVJ837" s="230"/>
      <c r="KVK837" s="230"/>
      <c r="KVL837" s="230"/>
      <c r="KVM837" s="230"/>
      <c r="KVN837" s="230"/>
      <c r="KVO837" s="230"/>
      <c r="KVP837" s="230"/>
      <c r="KVQ837" s="230"/>
      <c r="KVR837" s="230"/>
      <c r="KVS837" s="230"/>
      <c r="KVT837" s="230"/>
      <c r="KVU837" s="230"/>
      <c r="KVV837" s="230"/>
      <c r="KVW837" s="230"/>
      <c r="KVX837" s="230"/>
      <c r="KVY837" s="230"/>
      <c r="KVZ837" s="230"/>
      <c r="KWA837" s="230"/>
      <c r="KWB837" s="230"/>
      <c r="KWC837" s="230"/>
      <c r="KWD837" s="230"/>
      <c r="KWE837" s="230"/>
      <c r="KWF837" s="230"/>
      <c r="KWG837" s="230"/>
      <c r="KWH837" s="230"/>
      <c r="KWI837" s="230"/>
      <c r="KWJ837" s="230"/>
      <c r="KWK837" s="230"/>
      <c r="KWL837" s="230"/>
      <c r="KWM837" s="230"/>
      <c r="KWN837" s="230"/>
      <c r="KWO837" s="230"/>
      <c r="KWP837" s="230"/>
      <c r="KWQ837" s="230"/>
      <c r="KWR837" s="230"/>
      <c r="KWS837" s="230"/>
      <c r="KWT837" s="230"/>
      <c r="KWU837" s="230"/>
      <c r="KWV837" s="230"/>
      <c r="KWW837" s="230"/>
      <c r="KWX837" s="230"/>
      <c r="KWY837" s="230"/>
      <c r="KWZ837" s="230"/>
      <c r="KXA837" s="230"/>
      <c r="KXB837" s="230"/>
      <c r="KXC837" s="230"/>
      <c r="KXD837" s="230"/>
      <c r="KXE837" s="230"/>
      <c r="KXF837" s="230"/>
      <c r="KXG837" s="230"/>
      <c r="KXH837" s="230"/>
      <c r="KXI837" s="230"/>
      <c r="KXJ837" s="230"/>
      <c r="KXK837" s="230"/>
      <c r="KXL837" s="230"/>
      <c r="KXM837" s="230"/>
      <c r="KXN837" s="230"/>
      <c r="KXO837" s="230"/>
      <c r="KXP837" s="230"/>
      <c r="KXQ837" s="230"/>
      <c r="KXR837" s="230"/>
      <c r="KXS837" s="230"/>
      <c r="KXT837" s="230"/>
      <c r="KXU837" s="230"/>
      <c r="KXV837" s="230"/>
      <c r="KXW837" s="230"/>
      <c r="KXX837" s="230"/>
      <c r="KXY837" s="230"/>
      <c r="KXZ837" s="230"/>
      <c r="KYA837" s="230"/>
      <c r="KYB837" s="230"/>
      <c r="KYC837" s="230"/>
      <c r="KYD837" s="230"/>
      <c r="KYE837" s="230"/>
      <c r="KYF837" s="230"/>
      <c r="KYG837" s="230"/>
      <c r="KYH837" s="230"/>
      <c r="KYI837" s="230"/>
      <c r="KYJ837" s="230"/>
      <c r="KYK837" s="230"/>
      <c r="KYL837" s="230"/>
      <c r="KYM837" s="230"/>
      <c r="KYN837" s="230"/>
      <c r="KYO837" s="230"/>
      <c r="KYP837" s="230"/>
      <c r="KYQ837" s="230"/>
      <c r="KYR837" s="230"/>
      <c r="KYS837" s="230"/>
      <c r="KYT837" s="230"/>
      <c r="KYU837" s="230"/>
      <c r="KYV837" s="230"/>
      <c r="KYW837" s="230"/>
      <c r="KYX837" s="230"/>
      <c r="KYY837" s="230"/>
      <c r="KYZ837" s="230"/>
      <c r="KZA837" s="230"/>
      <c r="KZB837" s="230"/>
      <c r="KZC837" s="230"/>
      <c r="KZD837" s="230"/>
      <c r="KZE837" s="230"/>
      <c r="KZF837" s="230"/>
      <c r="KZG837" s="230"/>
      <c r="KZH837" s="230"/>
      <c r="KZI837" s="230"/>
      <c r="KZJ837" s="230"/>
      <c r="KZK837" s="230"/>
      <c r="KZL837" s="230"/>
      <c r="KZM837" s="230"/>
      <c r="KZN837" s="230"/>
      <c r="KZO837" s="230"/>
      <c r="KZP837" s="230"/>
      <c r="KZQ837" s="230"/>
      <c r="KZR837" s="230"/>
      <c r="KZS837" s="230"/>
      <c r="KZT837" s="230"/>
      <c r="KZU837" s="230"/>
      <c r="KZV837" s="230"/>
      <c r="KZW837" s="230"/>
      <c r="KZX837" s="230"/>
      <c r="KZY837" s="230"/>
      <c r="KZZ837" s="230"/>
      <c r="LAA837" s="230"/>
      <c r="LAB837" s="230"/>
      <c r="LAC837" s="230"/>
      <c r="LAD837" s="230"/>
      <c r="LAE837" s="230"/>
      <c r="LAF837" s="230"/>
      <c r="LAG837" s="230"/>
      <c r="LAH837" s="230"/>
      <c r="LAI837" s="230"/>
      <c r="LAJ837" s="230"/>
      <c r="LAK837" s="230"/>
      <c r="LAL837" s="230"/>
      <c r="LAM837" s="230"/>
      <c r="LAN837" s="230"/>
      <c r="LAO837" s="230"/>
      <c r="LAP837" s="230"/>
      <c r="LAQ837" s="230"/>
      <c r="LAR837" s="230"/>
      <c r="LAS837" s="230"/>
      <c r="LAT837" s="230"/>
      <c r="LAU837" s="230"/>
      <c r="LAV837" s="230"/>
      <c r="LAW837" s="230"/>
      <c r="LAX837" s="230"/>
      <c r="LAY837" s="230"/>
      <c r="LAZ837" s="230"/>
      <c r="LBA837" s="230"/>
      <c r="LBB837" s="230"/>
      <c r="LBC837" s="230"/>
      <c r="LBD837" s="230"/>
      <c r="LBE837" s="230"/>
      <c r="LBF837" s="230"/>
      <c r="LBG837" s="230"/>
      <c r="LBH837" s="230"/>
      <c r="LBI837" s="230"/>
      <c r="LBJ837" s="230"/>
      <c r="LBK837" s="230"/>
      <c r="LBL837" s="230"/>
      <c r="LBM837" s="230"/>
      <c r="LBN837" s="230"/>
      <c r="LBO837" s="230"/>
      <c r="LBP837" s="230"/>
      <c r="LBQ837" s="230"/>
      <c r="LBR837" s="230"/>
      <c r="LBS837" s="230"/>
      <c r="LBT837" s="230"/>
      <c r="LBU837" s="230"/>
      <c r="LBV837" s="230"/>
      <c r="LBW837" s="230"/>
      <c r="LBX837" s="230"/>
      <c r="LBY837" s="230"/>
      <c r="LBZ837" s="230"/>
      <c r="LCA837" s="230"/>
      <c r="LCB837" s="230"/>
      <c r="LCC837" s="230"/>
      <c r="LCD837" s="230"/>
      <c r="LCE837" s="230"/>
      <c r="LCF837" s="230"/>
      <c r="LCG837" s="230"/>
      <c r="LCH837" s="230"/>
      <c r="LCI837" s="230"/>
      <c r="LCJ837" s="230"/>
      <c r="LCK837" s="230"/>
      <c r="LCL837" s="230"/>
      <c r="LCM837" s="230"/>
      <c r="LCN837" s="230"/>
      <c r="LCO837" s="230"/>
      <c r="LCP837" s="230"/>
      <c r="LCQ837" s="230"/>
      <c r="LCR837" s="230"/>
      <c r="LCS837" s="230"/>
      <c r="LCT837" s="230"/>
      <c r="LCU837" s="230"/>
      <c r="LCV837" s="230"/>
      <c r="LCW837" s="230"/>
      <c r="LCX837" s="230"/>
      <c r="LCY837" s="230"/>
      <c r="LCZ837" s="230"/>
      <c r="LDA837" s="230"/>
      <c r="LDB837" s="230"/>
      <c r="LDC837" s="230"/>
      <c r="LDD837" s="230"/>
      <c r="LDE837" s="230"/>
      <c r="LDF837" s="230"/>
      <c r="LDG837" s="230"/>
      <c r="LDH837" s="230"/>
      <c r="LDI837" s="230"/>
      <c r="LDJ837" s="230"/>
      <c r="LDK837" s="230"/>
      <c r="LDL837" s="230"/>
      <c r="LDM837" s="230"/>
      <c r="LDN837" s="230"/>
      <c r="LDO837" s="230"/>
      <c r="LDP837" s="230"/>
      <c r="LDQ837" s="230"/>
      <c r="LDR837" s="230"/>
      <c r="LDS837" s="230"/>
      <c r="LDT837" s="230"/>
      <c r="LDU837" s="230"/>
      <c r="LDV837" s="230"/>
      <c r="LDW837" s="230"/>
      <c r="LDX837" s="230"/>
      <c r="LDY837" s="230"/>
      <c r="LDZ837" s="230"/>
      <c r="LEA837" s="230"/>
      <c r="LEB837" s="230"/>
      <c r="LEC837" s="230"/>
      <c r="LED837" s="230"/>
      <c r="LEE837" s="230"/>
      <c r="LEF837" s="230"/>
      <c r="LEG837" s="230"/>
      <c r="LEH837" s="230"/>
      <c r="LEI837" s="230"/>
      <c r="LEJ837" s="230"/>
      <c r="LEK837" s="230"/>
      <c r="LEL837" s="230"/>
      <c r="LEM837" s="230"/>
      <c r="LEN837" s="230"/>
      <c r="LEO837" s="230"/>
      <c r="LEP837" s="230"/>
      <c r="LEQ837" s="230"/>
      <c r="LER837" s="230"/>
      <c r="LES837" s="230"/>
      <c r="LET837" s="230"/>
      <c r="LEU837" s="230"/>
      <c r="LEV837" s="230"/>
      <c r="LEW837" s="230"/>
      <c r="LEX837" s="230"/>
      <c r="LEY837" s="230"/>
      <c r="LEZ837" s="230"/>
      <c r="LFA837" s="230"/>
      <c r="LFB837" s="230"/>
      <c r="LFC837" s="230"/>
      <c r="LFD837" s="230"/>
      <c r="LFE837" s="230"/>
      <c r="LFF837" s="230"/>
      <c r="LFG837" s="230"/>
      <c r="LFH837" s="230"/>
      <c r="LFI837" s="230"/>
      <c r="LFJ837" s="230"/>
      <c r="LFK837" s="230"/>
      <c r="LFL837" s="230"/>
      <c r="LFM837" s="230"/>
      <c r="LFN837" s="230"/>
      <c r="LFO837" s="230"/>
      <c r="LFP837" s="230"/>
      <c r="LFQ837" s="230"/>
      <c r="LFR837" s="230"/>
      <c r="LFS837" s="230"/>
      <c r="LFT837" s="230"/>
      <c r="LFU837" s="230"/>
      <c r="LFV837" s="230"/>
      <c r="LFW837" s="230"/>
      <c r="LFX837" s="230"/>
      <c r="LFY837" s="230"/>
      <c r="LFZ837" s="230"/>
      <c r="LGA837" s="230"/>
      <c r="LGB837" s="230"/>
      <c r="LGC837" s="230"/>
      <c r="LGD837" s="230"/>
      <c r="LGE837" s="230"/>
      <c r="LGF837" s="230"/>
      <c r="LGG837" s="230"/>
      <c r="LGH837" s="230"/>
      <c r="LGI837" s="230"/>
      <c r="LGJ837" s="230"/>
      <c r="LGK837" s="230"/>
      <c r="LGL837" s="230"/>
      <c r="LGM837" s="230"/>
      <c r="LGN837" s="230"/>
      <c r="LGO837" s="230"/>
      <c r="LGP837" s="230"/>
      <c r="LGQ837" s="230"/>
      <c r="LGR837" s="230"/>
      <c r="LGS837" s="230"/>
      <c r="LGT837" s="230"/>
      <c r="LGU837" s="230"/>
      <c r="LGV837" s="230"/>
      <c r="LGW837" s="230"/>
      <c r="LGX837" s="230"/>
      <c r="LGY837" s="230"/>
      <c r="LGZ837" s="230"/>
      <c r="LHA837" s="230"/>
      <c r="LHB837" s="230"/>
      <c r="LHC837" s="230"/>
      <c r="LHD837" s="230"/>
      <c r="LHE837" s="230"/>
      <c r="LHF837" s="230"/>
      <c r="LHG837" s="230"/>
      <c r="LHH837" s="230"/>
      <c r="LHI837" s="230"/>
      <c r="LHJ837" s="230"/>
      <c r="LHK837" s="230"/>
      <c r="LHL837" s="230"/>
      <c r="LHM837" s="230"/>
      <c r="LHN837" s="230"/>
      <c r="LHO837" s="230"/>
      <c r="LHP837" s="230"/>
      <c r="LHQ837" s="230"/>
      <c r="LHR837" s="230"/>
      <c r="LHS837" s="230"/>
      <c r="LHT837" s="230"/>
      <c r="LHU837" s="230"/>
      <c r="LHV837" s="230"/>
      <c r="LHW837" s="230"/>
      <c r="LHX837" s="230"/>
      <c r="LHY837" s="230"/>
      <c r="LHZ837" s="230"/>
      <c r="LIA837" s="230"/>
      <c r="LIB837" s="230"/>
      <c r="LIC837" s="230"/>
      <c r="LID837" s="230"/>
      <c r="LIE837" s="230"/>
      <c r="LIF837" s="230"/>
      <c r="LIG837" s="230"/>
      <c r="LIH837" s="230"/>
      <c r="LII837" s="230"/>
      <c r="LIJ837" s="230"/>
      <c r="LIK837" s="230"/>
      <c r="LIL837" s="230"/>
      <c r="LIM837" s="230"/>
      <c r="LIN837" s="230"/>
      <c r="LIO837" s="230"/>
      <c r="LIP837" s="230"/>
      <c r="LIQ837" s="230"/>
      <c r="LIR837" s="230"/>
      <c r="LIS837" s="230"/>
      <c r="LIT837" s="230"/>
      <c r="LIU837" s="230"/>
      <c r="LIV837" s="230"/>
      <c r="LIW837" s="230"/>
      <c r="LIX837" s="230"/>
      <c r="LIY837" s="230"/>
      <c r="LIZ837" s="230"/>
      <c r="LJA837" s="230"/>
      <c r="LJB837" s="230"/>
      <c r="LJC837" s="230"/>
      <c r="LJD837" s="230"/>
      <c r="LJE837" s="230"/>
      <c r="LJF837" s="230"/>
      <c r="LJG837" s="230"/>
      <c r="LJH837" s="230"/>
      <c r="LJI837" s="230"/>
      <c r="LJJ837" s="230"/>
      <c r="LJK837" s="230"/>
      <c r="LJL837" s="230"/>
      <c r="LJM837" s="230"/>
      <c r="LJN837" s="230"/>
      <c r="LJO837" s="230"/>
      <c r="LJP837" s="230"/>
      <c r="LJQ837" s="230"/>
      <c r="LJR837" s="230"/>
      <c r="LJS837" s="230"/>
      <c r="LJT837" s="230"/>
      <c r="LJU837" s="230"/>
      <c r="LJV837" s="230"/>
      <c r="LJW837" s="230"/>
      <c r="LJX837" s="230"/>
      <c r="LJY837" s="230"/>
      <c r="LJZ837" s="230"/>
      <c r="LKA837" s="230"/>
      <c r="LKB837" s="230"/>
      <c r="LKC837" s="230"/>
      <c r="LKD837" s="230"/>
      <c r="LKE837" s="230"/>
      <c r="LKF837" s="230"/>
      <c r="LKG837" s="230"/>
      <c r="LKH837" s="230"/>
      <c r="LKI837" s="230"/>
      <c r="LKJ837" s="230"/>
      <c r="LKK837" s="230"/>
      <c r="LKL837" s="230"/>
      <c r="LKM837" s="230"/>
      <c r="LKN837" s="230"/>
      <c r="LKO837" s="230"/>
      <c r="LKP837" s="230"/>
      <c r="LKQ837" s="230"/>
      <c r="LKR837" s="230"/>
      <c r="LKS837" s="230"/>
      <c r="LKT837" s="230"/>
      <c r="LKU837" s="230"/>
      <c r="LKV837" s="230"/>
      <c r="LKW837" s="230"/>
      <c r="LKX837" s="230"/>
      <c r="LKY837" s="230"/>
      <c r="LKZ837" s="230"/>
      <c r="LLA837" s="230"/>
      <c r="LLB837" s="230"/>
      <c r="LLC837" s="230"/>
      <c r="LLD837" s="230"/>
      <c r="LLE837" s="230"/>
      <c r="LLF837" s="230"/>
      <c r="LLG837" s="230"/>
      <c r="LLH837" s="230"/>
      <c r="LLI837" s="230"/>
      <c r="LLJ837" s="230"/>
      <c r="LLK837" s="230"/>
      <c r="LLL837" s="230"/>
      <c r="LLM837" s="230"/>
      <c r="LLN837" s="230"/>
      <c r="LLO837" s="230"/>
      <c r="LLP837" s="230"/>
      <c r="LLQ837" s="230"/>
      <c r="LLR837" s="230"/>
      <c r="LLS837" s="230"/>
      <c r="LLT837" s="230"/>
      <c r="LLU837" s="230"/>
      <c r="LLV837" s="230"/>
      <c r="LLW837" s="230"/>
      <c r="LLX837" s="230"/>
      <c r="LLY837" s="230"/>
      <c r="LLZ837" s="230"/>
      <c r="LMA837" s="230"/>
      <c r="LMB837" s="230"/>
      <c r="LMC837" s="230"/>
      <c r="LMD837" s="230"/>
      <c r="LME837" s="230"/>
      <c r="LMF837" s="230"/>
      <c r="LMG837" s="230"/>
      <c r="LMH837" s="230"/>
      <c r="LMI837" s="230"/>
      <c r="LMJ837" s="230"/>
      <c r="LMK837" s="230"/>
      <c r="LML837" s="230"/>
      <c r="LMM837" s="230"/>
      <c r="LMN837" s="230"/>
      <c r="LMO837" s="230"/>
      <c r="LMP837" s="230"/>
      <c r="LMQ837" s="230"/>
      <c r="LMR837" s="230"/>
      <c r="LMS837" s="230"/>
      <c r="LMT837" s="230"/>
      <c r="LMU837" s="230"/>
      <c r="LMV837" s="230"/>
      <c r="LMW837" s="230"/>
      <c r="LMX837" s="230"/>
      <c r="LMY837" s="230"/>
      <c r="LMZ837" s="230"/>
      <c r="LNA837" s="230"/>
      <c r="LNB837" s="230"/>
      <c r="LNC837" s="230"/>
      <c r="LND837" s="230"/>
      <c r="LNE837" s="230"/>
      <c r="LNF837" s="230"/>
      <c r="LNG837" s="230"/>
      <c r="LNH837" s="230"/>
      <c r="LNI837" s="230"/>
      <c r="LNJ837" s="230"/>
      <c r="LNK837" s="230"/>
      <c r="LNL837" s="230"/>
      <c r="LNM837" s="230"/>
      <c r="LNN837" s="230"/>
      <c r="LNO837" s="230"/>
      <c r="LNP837" s="230"/>
      <c r="LNQ837" s="230"/>
      <c r="LNR837" s="230"/>
      <c r="LNS837" s="230"/>
      <c r="LNT837" s="230"/>
      <c r="LNU837" s="230"/>
      <c r="LNV837" s="230"/>
      <c r="LNW837" s="230"/>
      <c r="LNX837" s="230"/>
      <c r="LNY837" s="230"/>
      <c r="LNZ837" s="230"/>
      <c r="LOA837" s="230"/>
      <c r="LOB837" s="230"/>
      <c r="LOC837" s="230"/>
      <c r="LOD837" s="230"/>
      <c r="LOE837" s="230"/>
      <c r="LOF837" s="230"/>
      <c r="LOG837" s="230"/>
      <c r="LOH837" s="230"/>
      <c r="LOI837" s="230"/>
      <c r="LOJ837" s="230"/>
      <c r="LOK837" s="230"/>
      <c r="LOL837" s="230"/>
      <c r="LOM837" s="230"/>
      <c r="LON837" s="230"/>
      <c r="LOO837" s="230"/>
      <c r="LOP837" s="230"/>
      <c r="LOQ837" s="230"/>
      <c r="LOR837" s="230"/>
      <c r="LOS837" s="230"/>
      <c r="LOT837" s="230"/>
      <c r="LOU837" s="230"/>
      <c r="LOV837" s="230"/>
      <c r="LOW837" s="230"/>
      <c r="LOX837" s="230"/>
      <c r="LOY837" s="230"/>
      <c r="LOZ837" s="230"/>
      <c r="LPA837" s="230"/>
      <c r="LPB837" s="230"/>
      <c r="LPC837" s="230"/>
      <c r="LPD837" s="230"/>
      <c r="LPE837" s="230"/>
      <c r="LPF837" s="230"/>
      <c r="LPG837" s="230"/>
      <c r="LPH837" s="230"/>
      <c r="LPI837" s="230"/>
      <c r="LPJ837" s="230"/>
      <c r="LPK837" s="230"/>
      <c r="LPL837" s="230"/>
      <c r="LPM837" s="230"/>
      <c r="LPN837" s="230"/>
      <c r="LPO837" s="230"/>
      <c r="LPP837" s="230"/>
      <c r="LPQ837" s="230"/>
      <c r="LPR837" s="230"/>
      <c r="LPS837" s="230"/>
      <c r="LPT837" s="230"/>
      <c r="LPU837" s="230"/>
      <c r="LPV837" s="230"/>
      <c r="LPW837" s="230"/>
      <c r="LPX837" s="230"/>
      <c r="LPY837" s="230"/>
      <c r="LPZ837" s="230"/>
      <c r="LQA837" s="230"/>
      <c r="LQB837" s="230"/>
      <c r="LQC837" s="230"/>
      <c r="LQD837" s="230"/>
      <c r="LQE837" s="230"/>
      <c r="LQF837" s="230"/>
      <c r="LQG837" s="230"/>
      <c r="LQH837" s="230"/>
      <c r="LQI837" s="230"/>
      <c r="LQJ837" s="230"/>
      <c r="LQK837" s="230"/>
      <c r="LQL837" s="230"/>
      <c r="LQM837" s="230"/>
      <c r="LQN837" s="230"/>
      <c r="LQO837" s="230"/>
      <c r="LQP837" s="230"/>
      <c r="LQQ837" s="230"/>
      <c r="LQR837" s="230"/>
      <c r="LQS837" s="230"/>
      <c r="LQT837" s="230"/>
      <c r="LQU837" s="230"/>
      <c r="LQV837" s="230"/>
      <c r="LQW837" s="230"/>
      <c r="LQX837" s="230"/>
      <c r="LQY837" s="230"/>
      <c r="LQZ837" s="230"/>
      <c r="LRA837" s="230"/>
      <c r="LRB837" s="230"/>
      <c r="LRC837" s="230"/>
      <c r="LRD837" s="230"/>
      <c r="LRE837" s="230"/>
      <c r="LRF837" s="230"/>
      <c r="LRG837" s="230"/>
      <c r="LRH837" s="230"/>
      <c r="LRI837" s="230"/>
      <c r="LRJ837" s="230"/>
      <c r="LRK837" s="230"/>
      <c r="LRL837" s="230"/>
      <c r="LRM837" s="230"/>
      <c r="LRN837" s="230"/>
      <c r="LRO837" s="230"/>
      <c r="LRP837" s="230"/>
      <c r="LRQ837" s="230"/>
      <c r="LRR837" s="230"/>
      <c r="LRS837" s="230"/>
      <c r="LRT837" s="230"/>
      <c r="LRU837" s="230"/>
      <c r="LRV837" s="230"/>
      <c r="LRW837" s="230"/>
      <c r="LRX837" s="230"/>
      <c r="LRY837" s="230"/>
      <c r="LRZ837" s="230"/>
      <c r="LSA837" s="230"/>
      <c r="LSB837" s="230"/>
      <c r="LSC837" s="230"/>
      <c r="LSD837" s="230"/>
      <c r="LSE837" s="230"/>
      <c r="LSF837" s="230"/>
      <c r="LSG837" s="230"/>
      <c r="LSH837" s="230"/>
      <c r="LSI837" s="230"/>
      <c r="LSJ837" s="230"/>
      <c r="LSK837" s="230"/>
      <c r="LSL837" s="230"/>
      <c r="LSM837" s="230"/>
      <c r="LSN837" s="230"/>
      <c r="LSO837" s="230"/>
      <c r="LSP837" s="230"/>
      <c r="LSQ837" s="230"/>
      <c r="LSR837" s="230"/>
      <c r="LSS837" s="230"/>
      <c r="LST837" s="230"/>
      <c r="LSU837" s="230"/>
      <c r="LSV837" s="230"/>
      <c r="LSW837" s="230"/>
      <c r="LSX837" s="230"/>
      <c r="LSY837" s="230"/>
      <c r="LSZ837" s="230"/>
      <c r="LTA837" s="230"/>
      <c r="LTB837" s="230"/>
      <c r="LTC837" s="230"/>
      <c r="LTD837" s="230"/>
      <c r="LTE837" s="230"/>
      <c r="LTF837" s="230"/>
      <c r="LTG837" s="230"/>
      <c r="LTH837" s="230"/>
      <c r="LTI837" s="230"/>
      <c r="LTJ837" s="230"/>
      <c r="LTK837" s="230"/>
      <c r="LTL837" s="230"/>
      <c r="LTM837" s="230"/>
      <c r="LTN837" s="230"/>
      <c r="LTO837" s="230"/>
      <c r="LTP837" s="230"/>
      <c r="LTQ837" s="230"/>
      <c r="LTR837" s="230"/>
      <c r="LTS837" s="230"/>
      <c r="LTT837" s="230"/>
      <c r="LTU837" s="230"/>
      <c r="LTV837" s="230"/>
      <c r="LTW837" s="230"/>
      <c r="LTX837" s="230"/>
      <c r="LTY837" s="230"/>
      <c r="LTZ837" s="230"/>
      <c r="LUA837" s="230"/>
      <c r="LUB837" s="230"/>
      <c r="LUC837" s="230"/>
      <c r="LUD837" s="230"/>
      <c r="LUE837" s="230"/>
      <c r="LUF837" s="230"/>
      <c r="LUG837" s="230"/>
      <c r="LUH837" s="230"/>
      <c r="LUI837" s="230"/>
      <c r="LUJ837" s="230"/>
      <c r="LUK837" s="230"/>
      <c r="LUL837" s="230"/>
      <c r="LUM837" s="230"/>
      <c r="LUN837" s="230"/>
      <c r="LUO837" s="230"/>
      <c r="LUP837" s="230"/>
      <c r="LUQ837" s="230"/>
      <c r="LUR837" s="230"/>
      <c r="LUS837" s="230"/>
      <c r="LUT837" s="230"/>
      <c r="LUU837" s="230"/>
      <c r="LUV837" s="230"/>
      <c r="LUW837" s="230"/>
      <c r="LUX837" s="230"/>
      <c r="LUY837" s="230"/>
      <c r="LUZ837" s="230"/>
      <c r="LVA837" s="230"/>
      <c r="LVB837" s="230"/>
      <c r="LVC837" s="230"/>
      <c r="LVD837" s="230"/>
      <c r="LVE837" s="230"/>
      <c r="LVF837" s="230"/>
      <c r="LVG837" s="230"/>
      <c r="LVH837" s="230"/>
      <c r="LVI837" s="230"/>
      <c r="LVJ837" s="230"/>
      <c r="LVK837" s="230"/>
      <c r="LVL837" s="230"/>
      <c r="LVM837" s="230"/>
      <c r="LVN837" s="230"/>
      <c r="LVO837" s="230"/>
      <c r="LVP837" s="230"/>
      <c r="LVQ837" s="230"/>
      <c r="LVR837" s="230"/>
      <c r="LVS837" s="230"/>
      <c r="LVT837" s="230"/>
      <c r="LVU837" s="230"/>
      <c r="LVV837" s="230"/>
      <c r="LVW837" s="230"/>
      <c r="LVX837" s="230"/>
      <c r="LVY837" s="230"/>
      <c r="LVZ837" s="230"/>
      <c r="LWA837" s="230"/>
      <c r="LWB837" s="230"/>
      <c r="LWC837" s="230"/>
      <c r="LWD837" s="230"/>
      <c r="LWE837" s="230"/>
      <c r="LWF837" s="230"/>
      <c r="LWG837" s="230"/>
      <c r="LWH837" s="230"/>
      <c r="LWI837" s="230"/>
      <c r="LWJ837" s="230"/>
      <c r="LWK837" s="230"/>
      <c r="LWL837" s="230"/>
      <c r="LWM837" s="230"/>
      <c r="LWN837" s="230"/>
      <c r="LWO837" s="230"/>
      <c r="LWP837" s="230"/>
      <c r="LWQ837" s="230"/>
      <c r="LWR837" s="230"/>
      <c r="LWS837" s="230"/>
      <c r="LWT837" s="230"/>
      <c r="LWU837" s="230"/>
      <c r="LWV837" s="230"/>
      <c r="LWW837" s="230"/>
      <c r="LWX837" s="230"/>
      <c r="LWY837" s="230"/>
      <c r="LWZ837" s="230"/>
      <c r="LXA837" s="230"/>
      <c r="LXB837" s="230"/>
      <c r="LXC837" s="230"/>
      <c r="LXD837" s="230"/>
      <c r="LXE837" s="230"/>
      <c r="LXF837" s="230"/>
      <c r="LXG837" s="230"/>
      <c r="LXH837" s="230"/>
      <c r="LXI837" s="230"/>
      <c r="LXJ837" s="230"/>
      <c r="LXK837" s="230"/>
      <c r="LXL837" s="230"/>
      <c r="LXM837" s="230"/>
      <c r="LXN837" s="230"/>
      <c r="LXO837" s="230"/>
      <c r="LXP837" s="230"/>
      <c r="LXQ837" s="230"/>
      <c r="LXR837" s="230"/>
      <c r="LXS837" s="230"/>
      <c r="LXT837" s="230"/>
      <c r="LXU837" s="230"/>
      <c r="LXV837" s="230"/>
      <c r="LXW837" s="230"/>
      <c r="LXX837" s="230"/>
      <c r="LXY837" s="230"/>
      <c r="LXZ837" s="230"/>
      <c r="LYA837" s="230"/>
      <c r="LYB837" s="230"/>
      <c r="LYC837" s="230"/>
      <c r="LYD837" s="230"/>
      <c r="LYE837" s="230"/>
      <c r="LYF837" s="230"/>
      <c r="LYG837" s="230"/>
      <c r="LYH837" s="230"/>
      <c r="LYI837" s="230"/>
      <c r="LYJ837" s="230"/>
      <c r="LYK837" s="230"/>
      <c r="LYL837" s="230"/>
      <c r="LYM837" s="230"/>
      <c r="LYN837" s="230"/>
      <c r="LYO837" s="230"/>
      <c r="LYP837" s="230"/>
      <c r="LYQ837" s="230"/>
      <c r="LYR837" s="230"/>
      <c r="LYS837" s="230"/>
      <c r="LYT837" s="230"/>
      <c r="LYU837" s="230"/>
      <c r="LYV837" s="230"/>
      <c r="LYW837" s="230"/>
      <c r="LYX837" s="230"/>
      <c r="LYY837" s="230"/>
      <c r="LYZ837" s="230"/>
      <c r="LZA837" s="230"/>
      <c r="LZB837" s="230"/>
      <c r="LZC837" s="230"/>
      <c r="LZD837" s="230"/>
      <c r="LZE837" s="230"/>
      <c r="LZF837" s="230"/>
      <c r="LZG837" s="230"/>
      <c r="LZH837" s="230"/>
      <c r="LZI837" s="230"/>
      <c r="LZJ837" s="230"/>
      <c r="LZK837" s="230"/>
      <c r="LZL837" s="230"/>
      <c r="LZM837" s="230"/>
      <c r="LZN837" s="230"/>
      <c r="LZO837" s="230"/>
      <c r="LZP837" s="230"/>
      <c r="LZQ837" s="230"/>
      <c r="LZR837" s="230"/>
      <c r="LZS837" s="230"/>
      <c r="LZT837" s="230"/>
      <c r="LZU837" s="230"/>
      <c r="LZV837" s="230"/>
      <c r="LZW837" s="230"/>
      <c r="LZX837" s="230"/>
      <c r="LZY837" s="230"/>
      <c r="LZZ837" s="230"/>
      <c r="MAA837" s="230"/>
      <c r="MAB837" s="230"/>
      <c r="MAC837" s="230"/>
      <c r="MAD837" s="230"/>
      <c r="MAE837" s="230"/>
      <c r="MAF837" s="230"/>
      <c r="MAG837" s="230"/>
      <c r="MAH837" s="230"/>
      <c r="MAI837" s="230"/>
      <c r="MAJ837" s="230"/>
      <c r="MAK837" s="230"/>
      <c r="MAL837" s="230"/>
      <c r="MAM837" s="230"/>
      <c r="MAN837" s="230"/>
      <c r="MAO837" s="230"/>
      <c r="MAP837" s="230"/>
      <c r="MAQ837" s="230"/>
      <c r="MAR837" s="230"/>
      <c r="MAS837" s="230"/>
      <c r="MAT837" s="230"/>
      <c r="MAU837" s="230"/>
      <c r="MAV837" s="230"/>
      <c r="MAW837" s="230"/>
      <c r="MAX837" s="230"/>
      <c r="MAY837" s="230"/>
      <c r="MAZ837" s="230"/>
      <c r="MBA837" s="230"/>
      <c r="MBB837" s="230"/>
      <c r="MBC837" s="230"/>
      <c r="MBD837" s="230"/>
      <c r="MBE837" s="230"/>
      <c r="MBF837" s="230"/>
      <c r="MBG837" s="230"/>
      <c r="MBH837" s="230"/>
      <c r="MBI837" s="230"/>
      <c r="MBJ837" s="230"/>
      <c r="MBK837" s="230"/>
      <c r="MBL837" s="230"/>
      <c r="MBM837" s="230"/>
      <c r="MBN837" s="230"/>
      <c r="MBO837" s="230"/>
      <c r="MBP837" s="230"/>
      <c r="MBQ837" s="230"/>
      <c r="MBR837" s="230"/>
      <c r="MBS837" s="230"/>
      <c r="MBT837" s="230"/>
      <c r="MBU837" s="230"/>
      <c r="MBV837" s="230"/>
      <c r="MBW837" s="230"/>
      <c r="MBX837" s="230"/>
      <c r="MBY837" s="230"/>
      <c r="MBZ837" s="230"/>
      <c r="MCA837" s="230"/>
      <c r="MCB837" s="230"/>
      <c r="MCC837" s="230"/>
      <c r="MCD837" s="230"/>
      <c r="MCE837" s="230"/>
      <c r="MCF837" s="230"/>
      <c r="MCG837" s="230"/>
      <c r="MCH837" s="230"/>
      <c r="MCI837" s="230"/>
      <c r="MCJ837" s="230"/>
      <c r="MCK837" s="230"/>
      <c r="MCL837" s="230"/>
      <c r="MCM837" s="230"/>
      <c r="MCN837" s="230"/>
      <c r="MCO837" s="230"/>
      <c r="MCP837" s="230"/>
      <c r="MCQ837" s="230"/>
      <c r="MCR837" s="230"/>
      <c r="MCS837" s="230"/>
      <c r="MCT837" s="230"/>
      <c r="MCU837" s="230"/>
      <c r="MCV837" s="230"/>
      <c r="MCW837" s="230"/>
      <c r="MCX837" s="230"/>
      <c r="MCY837" s="230"/>
      <c r="MCZ837" s="230"/>
      <c r="MDA837" s="230"/>
      <c r="MDB837" s="230"/>
      <c r="MDC837" s="230"/>
      <c r="MDD837" s="230"/>
      <c r="MDE837" s="230"/>
      <c r="MDF837" s="230"/>
      <c r="MDG837" s="230"/>
      <c r="MDH837" s="230"/>
      <c r="MDI837" s="230"/>
      <c r="MDJ837" s="230"/>
      <c r="MDK837" s="230"/>
      <c r="MDL837" s="230"/>
      <c r="MDM837" s="230"/>
      <c r="MDN837" s="230"/>
      <c r="MDO837" s="230"/>
      <c r="MDP837" s="230"/>
      <c r="MDQ837" s="230"/>
      <c r="MDR837" s="230"/>
      <c r="MDS837" s="230"/>
      <c r="MDT837" s="230"/>
      <c r="MDU837" s="230"/>
      <c r="MDV837" s="230"/>
      <c r="MDW837" s="230"/>
      <c r="MDX837" s="230"/>
      <c r="MDY837" s="230"/>
      <c r="MDZ837" s="230"/>
      <c r="MEA837" s="230"/>
      <c r="MEB837" s="230"/>
      <c r="MEC837" s="230"/>
      <c r="MED837" s="230"/>
      <c r="MEE837" s="230"/>
      <c r="MEF837" s="230"/>
      <c r="MEG837" s="230"/>
      <c r="MEH837" s="230"/>
      <c r="MEI837" s="230"/>
      <c r="MEJ837" s="230"/>
      <c r="MEK837" s="230"/>
      <c r="MEL837" s="230"/>
      <c r="MEM837" s="230"/>
      <c r="MEN837" s="230"/>
      <c r="MEO837" s="230"/>
      <c r="MEP837" s="230"/>
      <c r="MEQ837" s="230"/>
      <c r="MER837" s="230"/>
      <c r="MES837" s="230"/>
      <c r="MET837" s="230"/>
      <c r="MEU837" s="230"/>
      <c r="MEV837" s="230"/>
      <c r="MEW837" s="230"/>
      <c r="MEX837" s="230"/>
      <c r="MEY837" s="230"/>
      <c r="MEZ837" s="230"/>
      <c r="MFA837" s="230"/>
      <c r="MFB837" s="230"/>
      <c r="MFC837" s="230"/>
      <c r="MFD837" s="230"/>
      <c r="MFE837" s="230"/>
      <c r="MFF837" s="230"/>
      <c r="MFG837" s="230"/>
      <c r="MFH837" s="230"/>
      <c r="MFI837" s="230"/>
      <c r="MFJ837" s="230"/>
      <c r="MFK837" s="230"/>
      <c r="MFL837" s="230"/>
      <c r="MFM837" s="230"/>
      <c r="MFN837" s="230"/>
      <c r="MFO837" s="230"/>
      <c r="MFP837" s="230"/>
      <c r="MFQ837" s="230"/>
      <c r="MFR837" s="230"/>
      <c r="MFS837" s="230"/>
      <c r="MFT837" s="230"/>
      <c r="MFU837" s="230"/>
      <c r="MFV837" s="230"/>
      <c r="MFW837" s="230"/>
      <c r="MFX837" s="230"/>
      <c r="MFY837" s="230"/>
      <c r="MFZ837" s="230"/>
      <c r="MGA837" s="230"/>
      <c r="MGB837" s="230"/>
      <c r="MGC837" s="230"/>
      <c r="MGD837" s="230"/>
      <c r="MGE837" s="230"/>
      <c r="MGF837" s="230"/>
      <c r="MGG837" s="230"/>
      <c r="MGH837" s="230"/>
      <c r="MGI837" s="230"/>
      <c r="MGJ837" s="230"/>
      <c r="MGK837" s="230"/>
      <c r="MGL837" s="230"/>
      <c r="MGM837" s="230"/>
      <c r="MGN837" s="230"/>
      <c r="MGO837" s="230"/>
      <c r="MGP837" s="230"/>
      <c r="MGQ837" s="230"/>
      <c r="MGR837" s="230"/>
      <c r="MGS837" s="230"/>
      <c r="MGT837" s="230"/>
      <c r="MGU837" s="230"/>
      <c r="MGV837" s="230"/>
      <c r="MGW837" s="230"/>
      <c r="MGX837" s="230"/>
      <c r="MGY837" s="230"/>
      <c r="MGZ837" s="230"/>
      <c r="MHA837" s="230"/>
      <c r="MHB837" s="230"/>
      <c r="MHC837" s="230"/>
      <c r="MHD837" s="230"/>
      <c r="MHE837" s="230"/>
      <c r="MHF837" s="230"/>
      <c r="MHG837" s="230"/>
      <c r="MHH837" s="230"/>
      <c r="MHI837" s="230"/>
      <c r="MHJ837" s="230"/>
      <c r="MHK837" s="230"/>
      <c r="MHL837" s="230"/>
      <c r="MHM837" s="230"/>
      <c r="MHN837" s="230"/>
      <c r="MHO837" s="230"/>
      <c r="MHP837" s="230"/>
      <c r="MHQ837" s="230"/>
      <c r="MHR837" s="230"/>
      <c r="MHS837" s="230"/>
      <c r="MHT837" s="230"/>
      <c r="MHU837" s="230"/>
      <c r="MHV837" s="230"/>
      <c r="MHW837" s="230"/>
      <c r="MHX837" s="230"/>
      <c r="MHY837" s="230"/>
      <c r="MHZ837" s="230"/>
      <c r="MIA837" s="230"/>
      <c r="MIB837" s="230"/>
      <c r="MIC837" s="230"/>
      <c r="MID837" s="230"/>
      <c r="MIE837" s="230"/>
      <c r="MIF837" s="230"/>
      <c r="MIG837" s="230"/>
      <c r="MIH837" s="230"/>
      <c r="MII837" s="230"/>
      <c r="MIJ837" s="230"/>
      <c r="MIK837" s="230"/>
      <c r="MIL837" s="230"/>
      <c r="MIM837" s="230"/>
      <c r="MIN837" s="230"/>
      <c r="MIO837" s="230"/>
      <c r="MIP837" s="230"/>
      <c r="MIQ837" s="230"/>
      <c r="MIR837" s="230"/>
      <c r="MIS837" s="230"/>
      <c r="MIT837" s="230"/>
      <c r="MIU837" s="230"/>
      <c r="MIV837" s="230"/>
      <c r="MIW837" s="230"/>
      <c r="MIX837" s="230"/>
      <c r="MIY837" s="230"/>
      <c r="MIZ837" s="230"/>
      <c r="MJA837" s="230"/>
      <c r="MJB837" s="230"/>
      <c r="MJC837" s="230"/>
      <c r="MJD837" s="230"/>
      <c r="MJE837" s="230"/>
      <c r="MJF837" s="230"/>
      <c r="MJG837" s="230"/>
      <c r="MJH837" s="230"/>
      <c r="MJI837" s="230"/>
      <c r="MJJ837" s="230"/>
      <c r="MJK837" s="230"/>
      <c r="MJL837" s="230"/>
      <c r="MJM837" s="230"/>
      <c r="MJN837" s="230"/>
      <c r="MJO837" s="230"/>
      <c r="MJP837" s="230"/>
      <c r="MJQ837" s="230"/>
      <c r="MJR837" s="230"/>
      <c r="MJS837" s="230"/>
      <c r="MJT837" s="230"/>
      <c r="MJU837" s="230"/>
      <c r="MJV837" s="230"/>
      <c r="MJW837" s="230"/>
      <c r="MJX837" s="230"/>
      <c r="MJY837" s="230"/>
      <c r="MJZ837" s="230"/>
      <c r="MKA837" s="230"/>
      <c r="MKB837" s="230"/>
      <c r="MKC837" s="230"/>
      <c r="MKD837" s="230"/>
      <c r="MKE837" s="230"/>
      <c r="MKF837" s="230"/>
      <c r="MKG837" s="230"/>
      <c r="MKH837" s="230"/>
      <c r="MKI837" s="230"/>
      <c r="MKJ837" s="230"/>
      <c r="MKK837" s="230"/>
      <c r="MKL837" s="230"/>
      <c r="MKM837" s="230"/>
      <c r="MKN837" s="230"/>
      <c r="MKO837" s="230"/>
      <c r="MKP837" s="230"/>
      <c r="MKQ837" s="230"/>
      <c r="MKR837" s="230"/>
      <c r="MKS837" s="230"/>
      <c r="MKT837" s="230"/>
      <c r="MKU837" s="230"/>
      <c r="MKV837" s="230"/>
      <c r="MKW837" s="230"/>
      <c r="MKX837" s="230"/>
      <c r="MKY837" s="230"/>
      <c r="MKZ837" s="230"/>
      <c r="MLA837" s="230"/>
      <c r="MLB837" s="230"/>
      <c r="MLC837" s="230"/>
      <c r="MLD837" s="230"/>
      <c r="MLE837" s="230"/>
      <c r="MLF837" s="230"/>
      <c r="MLG837" s="230"/>
      <c r="MLH837" s="230"/>
      <c r="MLI837" s="230"/>
      <c r="MLJ837" s="230"/>
      <c r="MLK837" s="230"/>
      <c r="MLL837" s="230"/>
      <c r="MLM837" s="230"/>
      <c r="MLN837" s="230"/>
      <c r="MLO837" s="230"/>
      <c r="MLP837" s="230"/>
      <c r="MLQ837" s="230"/>
      <c r="MLR837" s="230"/>
      <c r="MLS837" s="230"/>
      <c r="MLT837" s="230"/>
      <c r="MLU837" s="230"/>
      <c r="MLV837" s="230"/>
      <c r="MLW837" s="230"/>
      <c r="MLX837" s="230"/>
      <c r="MLY837" s="230"/>
      <c r="MLZ837" s="230"/>
      <c r="MMA837" s="230"/>
      <c r="MMB837" s="230"/>
      <c r="MMC837" s="230"/>
      <c r="MMD837" s="230"/>
      <c r="MME837" s="230"/>
      <c r="MMF837" s="230"/>
      <c r="MMG837" s="230"/>
      <c r="MMH837" s="230"/>
      <c r="MMI837" s="230"/>
      <c r="MMJ837" s="230"/>
      <c r="MMK837" s="230"/>
      <c r="MML837" s="230"/>
      <c r="MMM837" s="230"/>
      <c r="MMN837" s="230"/>
      <c r="MMO837" s="230"/>
      <c r="MMP837" s="230"/>
      <c r="MMQ837" s="230"/>
      <c r="MMR837" s="230"/>
      <c r="MMS837" s="230"/>
      <c r="MMT837" s="230"/>
      <c r="MMU837" s="230"/>
      <c r="MMV837" s="230"/>
      <c r="MMW837" s="230"/>
      <c r="MMX837" s="230"/>
      <c r="MMY837" s="230"/>
      <c r="MMZ837" s="230"/>
      <c r="MNA837" s="230"/>
      <c r="MNB837" s="230"/>
      <c r="MNC837" s="230"/>
      <c r="MND837" s="230"/>
      <c r="MNE837" s="230"/>
      <c r="MNF837" s="230"/>
      <c r="MNG837" s="230"/>
      <c r="MNH837" s="230"/>
      <c r="MNI837" s="230"/>
      <c r="MNJ837" s="230"/>
      <c r="MNK837" s="230"/>
      <c r="MNL837" s="230"/>
      <c r="MNM837" s="230"/>
      <c r="MNN837" s="230"/>
      <c r="MNO837" s="230"/>
      <c r="MNP837" s="230"/>
      <c r="MNQ837" s="230"/>
      <c r="MNR837" s="230"/>
      <c r="MNS837" s="230"/>
      <c r="MNT837" s="230"/>
      <c r="MNU837" s="230"/>
      <c r="MNV837" s="230"/>
      <c r="MNW837" s="230"/>
      <c r="MNX837" s="230"/>
      <c r="MNY837" s="230"/>
      <c r="MNZ837" s="230"/>
      <c r="MOA837" s="230"/>
      <c r="MOB837" s="230"/>
      <c r="MOC837" s="230"/>
      <c r="MOD837" s="230"/>
      <c r="MOE837" s="230"/>
      <c r="MOF837" s="230"/>
      <c r="MOG837" s="230"/>
      <c r="MOH837" s="230"/>
      <c r="MOI837" s="230"/>
      <c r="MOJ837" s="230"/>
      <c r="MOK837" s="230"/>
      <c r="MOL837" s="230"/>
      <c r="MOM837" s="230"/>
      <c r="MON837" s="230"/>
      <c r="MOO837" s="230"/>
      <c r="MOP837" s="230"/>
      <c r="MOQ837" s="230"/>
      <c r="MOR837" s="230"/>
      <c r="MOS837" s="230"/>
      <c r="MOT837" s="230"/>
      <c r="MOU837" s="230"/>
      <c r="MOV837" s="230"/>
      <c r="MOW837" s="230"/>
      <c r="MOX837" s="230"/>
      <c r="MOY837" s="230"/>
      <c r="MOZ837" s="230"/>
      <c r="MPA837" s="230"/>
      <c r="MPB837" s="230"/>
      <c r="MPC837" s="230"/>
      <c r="MPD837" s="230"/>
      <c r="MPE837" s="230"/>
      <c r="MPF837" s="230"/>
      <c r="MPG837" s="230"/>
      <c r="MPH837" s="230"/>
      <c r="MPI837" s="230"/>
      <c r="MPJ837" s="230"/>
      <c r="MPK837" s="230"/>
      <c r="MPL837" s="230"/>
      <c r="MPM837" s="230"/>
      <c r="MPN837" s="230"/>
      <c r="MPO837" s="230"/>
      <c r="MPP837" s="230"/>
      <c r="MPQ837" s="230"/>
      <c r="MPR837" s="230"/>
      <c r="MPS837" s="230"/>
      <c r="MPT837" s="230"/>
      <c r="MPU837" s="230"/>
      <c r="MPV837" s="230"/>
      <c r="MPW837" s="230"/>
      <c r="MPX837" s="230"/>
      <c r="MPY837" s="230"/>
      <c r="MPZ837" s="230"/>
      <c r="MQA837" s="230"/>
      <c r="MQB837" s="230"/>
      <c r="MQC837" s="230"/>
      <c r="MQD837" s="230"/>
      <c r="MQE837" s="230"/>
      <c r="MQF837" s="230"/>
      <c r="MQG837" s="230"/>
      <c r="MQH837" s="230"/>
      <c r="MQI837" s="230"/>
      <c r="MQJ837" s="230"/>
      <c r="MQK837" s="230"/>
      <c r="MQL837" s="230"/>
      <c r="MQM837" s="230"/>
      <c r="MQN837" s="230"/>
      <c r="MQO837" s="230"/>
      <c r="MQP837" s="230"/>
      <c r="MQQ837" s="230"/>
      <c r="MQR837" s="230"/>
      <c r="MQS837" s="230"/>
      <c r="MQT837" s="230"/>
      <c r="MQU837" s="230"/>
      <c r="MQV837" s="230"/>
      <c r="MQW837" s="230"/>
      <c r="MQX837" s="230"/>
      <c r="MQY837" s="230"/>
      <c r="MQZ837" s="230"/>
      <c r="MRA837" s="230"/>
      <c r="MRB837" s="230"/>
      <c r="MRC837" s="230"/>
      <c r="MRD837" s="230"/>
      <c r="MRE837" s="230"/>
      <c r="MRF837" s="230"/>
      <c r="MRG837" s="230"/>
      <c r="MRH837" s="230"/>
      <c r="MRI837" s="230"/>
      <c r="MRJ837" s="230"/>
      <c r="MRK837" s="230"/>
      <c r="MRL837" s="230"/>
      <c r="MRM837" s="230"/>
      <c r="MRN837" s="230"/>
      <c r="MRO837" s="230"/>
      <c r="MRP837" s="230"/>
      <c r="MRQ837" s="230"/>
      <c r="MRR837" s="230"/>
      <c r="MRS837" s="230"/>
      <c r="MRT837" s="230"/>
      <c r="MRU837" s="230"/>
      <c r="MRV837" s="230"/>
      <c r="MRW837" s="230"/>
      <c r="MRX837" s="230"/>
      <c r="MRY837" s="230"/>
      <c r="MRZ837" s="230"/>
      <c r="MSA837" s="230"/>
      <c r="MSB837" s="230"/>
      <c r="MSC837" s="230"/>
      <c r="MSD837" s="230"/>
      <c r="MSE837" s="230"/>
      <c r="MSF837" s="230"/>
      <c r="MSG837" s="230"/>
      <c r="MSH837" s="230"/>
      <c r="MSI837" s="230"/>
      <c r="MSJ837" s="230"/>
      <c r="MSK837" s="230"/>
      <c r="MSL837" s="230"/>
      <c r="MSM837" s="230"/>
      <c r="MSN837" s="230"/>
      <c r="MSO837" s="230"/>
      <c r="MSP837" s="230"/>
      <c r="MSQ837" s="230"/>
      <c r="MSR837" s="230"/>
      <c r="MSS837" s="230"/>
      <c r="MST837" s="230"/>
      <c r="MSU837" s="230"/>
      <c r="MSV837" s="230"/>
      <c r="MSW837" s="230"/>
      <c r="MSX837" s="230"/>
      <c r="MSY837" s="230"/>
      <c r="MSZ837" s="230"/>
      <c r="MTA837" s="230"/>
      <c r="MTB837" s="230"/>
      <c r="MTC837" s="230"/>
      <c r="MTD837" s="230"/>
      <c r="MTE837" s="230"/>
      <c r="MTF837" s="230"/>
      <c r="MTG837" s="230"/>
      <c r="MTH837" s="230"/>
      <c r="MTI837" s="230"/>
      <c r="MTJ837" s="230"/>
      <c r="MTK837" s="230"/>
      <c r="MTL837" s="230"/>
      <c r="MTM837" s="230"/>
      <c r="MTN837" s="230"/>
      <c r="MTO837" s="230"/>
      <c r="MTP837" s="230"/>
      <c r="MTQ837" s="230"/>
      <c r="MTR837" s="230"/>
      <c r="MTS837" s="230"/>
      <c r="MTT837" s="230"/>
      <c r="MTU837" s="230"/>
      <c r="MTV837" s="230"/>
      <c r="MTW837" s="230"/>
      <c r="MTX837" s="230"/>
      <c r="MTY837" s="230"/>
      <c r="MTZ837" s="230"/>
      <c r="MUA837" s="230"/>
      <c r="MUB837" s="230"/>
      <c r="MUC837" s="230"/>
      <c r="MUD837" s="230"/>
      <c r="MUE837" s="230"/>
      <c r="MUF837" s="230"/>
      <c r="MUG837" s="230"/>
      <c r="MUH837" s="230"/>
      <c r="MUI837" s="230"/>
      <c r="MUJ837" s="230"/>
      <c r="MUK837" s="230"/>
      <c r="MUL837" s="230"/>
      <c r="MUM837" s="230"/>
      <c r="MUN837" s="230"/>
      <c r="MUO837" s="230"/>
      <c r="MUP837" s="230"/>
      <c r="MUQ837" s="230"/>
      <c r="MUR837" s="230"/>
      <c r="MUS837" s="230"/>
      <c r="MUT837" s="230"/>
      <c r="MUU837" s="230"/>
      <c r="MUV837" s="230"/>
      <c r="MUW837" s="230"/>
      <c r="MUX837" s="230"/>
      <c r="MUY837" s="230"/>
      <c r="MUZ837" s="230"/>
      <c r="MVA837" s="230"/>
      <c r="MVB837" s="230"/>
      <c r="MVC837" s="230"/>
      <c r="MVD837" s="230"/>
      <c r="MVE837" s="230"/>
      <c r="MVF837" s="230"/>
      <c r="MVG837" s="230"/>
      <c r="MVH837" s="230"/>
      <c r="MVI837" s="230"/>
      <c r="MVJ837" s="230"/>
      <c r="MVK837" s="230"/>
      <c r="MVL837" s="230"/>
      <c r="MVM837" s="230"/>
      <c r="MVN837" s="230"/>
      <c r="MVO837" s="230"/>
      <c r="MVP837" s="230"/>
      <c r="MVQ837" s="230"/>
      <c r="MVR837" s="230"/>
      <c r="MVS837" s="230"/>
      <c r="MVT837" s="230"/>
      <c r="MVU837" s="230"/>
      <c r="MVV837" s="230"/>
      <c r="MVW837" s="230"/>
      <c r="MVX837" s="230"/>
      <c r="MVY837" s="230"/>
      <c r="MVZ837" s="230"/>
      <c r="MWA837" s="230"/>
      <c r="MWB837" s="230"/>
      <c r="MWC837" s="230"/>
      <c r="MWD837" s="230"/>
      <c r="MWE837" s="230"/>
      <c r="MWF837" s="230"/>
      <c r="MWG837" s="230"/>
      <c r="MWH837" s="230"/>
      <c r="MWI837" s="230"/>
      <c r="MWJ837" s="230"/>
      <c r="MWK837" s="230"/>
      <c r="MWL837" s="230"/>
      <c r="MWM837" s="230"/>
      <c r="MWN837" s="230"/>
      <c r="MWO837" s="230"/>
      <c r="MWP837" s="230"/>
      <c r="MWQ837" s="230"/>
      <c r="MWR837" s="230"/>
      <c r="MWS837" s="230"/>
      <c r="MWT837" s="230"/>
      <c r="MWU837" s="230"/>
      <c r="MWV837" s="230"/>
      <c r="MWW837" s="230"/>
      <c r="MWX837" s="230"/>
      <c r="MWY837" s="230"/>
      <c r="MWZ837" s="230"/>
      <c r="MXA837" s="230"/>
      <c r="MXB837" s="230"/>
      <c r="MXC837" s="230"/>
      <c r="MXD837" s="230"/>
      <c r="MXE837" s="230"/>
      <c r="MXF837" s="230"/>
      <c r="MXG837" s="230"/>
      <c r="MXH837" s="230"/>
      <c r="MXI837" s="230"/>
      <c r="MXJ837" s="230"/>
      <c r="MXK837" s="230"/>
      <c r="MXL837" s="230"/>
      <c r="MXM837" s="230"/>
      <c r="MXN837" s="230"/>
      <c r="MXO837" s="230"/>
      <c r="MXP837" s="230"/>
      <c r="MXQ837" s="230"/>
      <c r="MXR837" s="230"/>
      <c r="MXS837" s="230"/>
      <c r="MXT837" s="230"/>
      <c r="MXU837" s="230"/>
      <c r="MXV837" s="230"/>
      <c r="MXW837" s="230"/>
      <c r="MXX837" s="230"/>
      <c r="MXY837" s="230"/>
      <c r="MXZ837" s="230"/>
      <c r="MYA837" s="230"/>
      <c r="MYB837" s="230"/>
      <c r="MYC837" s="230"/>
      <c r="MYD837" s="230"/>
      <c r="MYE837" s="230"/>
      <c r="MYF837" s="230"/>
      <c r="MYG837" s="230"/>
      <c r="MYH837" s="230"/>
      <c r="MYI837" s="230"/>
      <c r="MYJ837" s="230"/>
      <c r="MYK837" s="230"/>
      <c r="MYL837" s="230"/>
      <c r="MYM837" s="230"/>
      <c r="MYN837" s="230"/>
      <c r="MYO837" s="230"/>
      <c r="MYP837" s="230"/>
      <c r="MYQ837" s="230"/>
      <c r="MYR837" s="230"/>
      <c r="MYS837" s="230"/>
      <c r="MYT837" s="230"/>
      <c r="MYU837" s="230"/>
      <c r="MYV837" s="230"/>
      <c r="MYW837" s="230"/>
      <c r="MYX837" s="230"/>
      <c r="MYY837" s="230"/>
      <c r="MYZ837" s="230"/>
      <c r="MZA837" s="230"/>
      <c r="MZB837" s="230"/>
      <c r="MZC837" s="230"/>
      <c r="MZD837" s="230"/>
      <c r="MZE837" s="230"/>
      <c r="MZF837" s="230"/>
      <c r="MZG837" s="230"/>
      <c r="MZH837" s="230"/>
      <c r="MZI837" s="230"/>
      <c r="MZJ837" s="230"/>
      <c r="MZK837" s="230"/>
      <c r="MZL837" s="230"/>
      <c r="MZM837" s="230"/>
      <c r="MZN837" s="230"/>
      <c r="MZO837" s="230"/>
      <c r="MZP837" s="230"/>
      <c r="MZQ837" s="230"/>
      <c r="MZR837" s="230"/>
      <c r="MZS837" s="230"/>
      <c r="MZT837" s="230"/>
      <c r="MZU837" s="230"/>
      <c r="MZV837" s="230"/>
      <c r="MZW837" s="230"/>
      <c r="MZX837" s="230"/>
      <c r="MZY837" s="230"/>
      <c r="MZZ837" s="230"/>
      <c r="NAA837" s="230"/>
      <c r="NAB837" s="230"/>
      <c r="NAC837" s="230"/>
      <c r="NAD837" s="230"/>
      <c r="NAE837" s="230"/>
      <c r="NAF837" s="230"/>
      <c r="NAG837" s="230"/>
      <c r="NAH837" s="230"/>
      <c r="NAI837" s="230"/>
      <c r="NAJ837" s="230"/>
      <c r="NAK837" s="230"/>
      <c r="NAL837" s="230"/>
      <c r="NAM837" s="230"/>
      <c r="NAN837" s="230"/>
      <c r="NAO837" s="230"/>
      <c r="NAP837" s="230"/>
      <c r="NAQ837" s="230"/>
      <c r="NAR837" s="230"/>
      <c r="NAS837" s="230"/>
      <c r="NAT837" s="230"/>
      <c r="NAU837" s="230"/>
      <c r="NAV837" s="230"/>
      <c r="NAW837" s="230"/>
      <c r="NAX837" s="230"/>
      <c r="NAY837" s="230"/>
      <c r="NAZ837" s="230"/>
      <c r="NBA837" s="230"/>
      <c r="NBB837" s="230"/>
      <c r="NBC837" s="230"/>
      <c r="NBD837" s="230"/>
      <c r="NBE837" s="230"/>
      <c r="NBF837" s="230"/>
      <c r="NBG837" s="230"/>
      <c r="NBH837" s="230"/>
      <c r="NBI837" s="230"/>
      <c r="NBJ837" s="230"/>
      <c r="NBK837" s="230"/>
      <c r="NBL837" s="230"/>
      <c r="NBM837" s="230"/>
      <c r="NBN837" s="230"/>
      <c r="NBO837" s="230"/>
      <c r="NBP837" s="230"/>
      <c r="NBQ837" s="230"/>
      <c r="NBR837" s="230"/>
      <c r="NBS837" s="230"/>
      <c r="NBT837" s="230"/>
      <c r="NBU837" s="230"/>
      <c r="NBV837" s="230"/>
      <c r="NBW837" s="230"/>
      <c r="NBX837" s="230"/>
      <c r="NBY837" s="230"/>
      <c r="NBZ837" s="230"/>
      <c r="NCA837" s="230"/>
      <c r="NCB837" s="230"/>
      <c r="NCC837" s="230"/>
      <c r="NCD837" s="230"/>
      <c r="NCE837" s="230"/>
      <c r="NCF837" s="230"/>
      <c r="NCG837" s="230"/>
      <c r="NCH837" s="230"/>
      <c r="NCI837" s="230"/>
      <c r="NCJ837" s="230"/>
      <c r="NCK837" s="230"/>
      <c r="NCL837" s="230"/>
      <c r="NCM837" s="230"/>
      <c r="NCN837" s="230"/>
      <c r="NCO837" s="230"/>
      <c r="NCP837" s="230"/>
      <c r="NCQ837" s="230"/>
      <c r="NCR837" s="230"/>
      <c r="NCS837" s="230"/>
      <c r="NCT837" s="230"/>
      <c r="NCU837" s="230"/>
      <c r="NCV837" s="230"/>
      <c r="NCW837" s="230"/>
      <c r="NCX837" s="230"/>
      <c r="NCY837" s="230"/>
      <c r="NCZ837" s="230"/>
      <c r="NDA837" s="230"/>
      <c r="NDB837" s="230"/>
      <c r="NDC837" s="230"/>
      <c r="NDD837" s="230"/>
      <c r="NDE837" s="230"/>
      <c r="NDF837" s="230"/>
      <c r="NDG837" s="230"/>
      <c r="NDH837" s="230"/>
      <c r="NDI837" s="230"/>
      <c r="NDJ837" s="230"/>
      <c r="NDK837" s="230"/>
      <c r="NDL837" s="230"/>
      <c r="NDM837" s="230"/>
      <c r="NDN837" s="230"/>
      <c r="NDO837" s="230"/>
      <c r="NDP837" s="230"/>
      <c r="NDQ837" s="230"/>
      <c r="NDR837" s="230"/>
      <c r="NDS837" s="230"/>
      <c r="NDT837" s="230"/>
      <c r="NDU837" s="230"/>
      <c r="NDV837" s="230"/>
      <c r="NDW837" s="230"/>
      <c r="NDX837" s="230"/>
      <c r="NDY837" s="230"/>
      <c r="NDZ837" s="230"/>
      <c r="NEA837" s="230"/>
      <c r="NEB837" s="230"/>
      <c r="NEC837" s="230"/>
      <c r="NED837" s="230"/>
      <c r="NEE837" s="230"/>
      <c r="NEF837" s="230"/>
      <c r="NEG837" s="230"/>
      <c r="NEH837" s="230"/>
      <c r="NEI837" s="230"/>
      <c r="NEJ837" s="230"/>
      <c r="NEK837" s="230"/>
      <c r="NEL837" s="230"/>
      <c r="NEM837" s="230"/>
      <c r="NEN837" s="230"/>
      <c r="NEO837" s="230"/>
      <c r="NEP837" s="230"/>
      <c r="NEQ837" s="230"/>
      <c r="NER837" s="230"/>
      <c r="NES837" s="230"/>
      <c r="NET837" s="230"/>
      <c r="NEU837" s="230"/>
      <c r="NEV837" s="230"/>
      <c r="NEW837" s="230"/>
      <c r="NEX837" s="230"/>
      <c r="NEY837" s="230"/>
      <c r="NEZ837" s="230"/>
      <c r="NFA837" s="230"/>
      <c r="NFB837" s="230"/>
      <c r="NFC837" s="230"/>
      <c r="NFD837" s="230"/>
      <c r="NFE837" s="230"/>
      <c r="NFF837" s="230"/>
      <c r="NFG837" s="230"/>
      <c r="NFH837" s="230"/>
      <c r="NFI837" s="230"/>
      <c r="NFJ837" s="230"/>
      <c r="NFK837" s="230"/>
      <c r="NFL837" s="230"/>
      <c r="NFM837" s="230"/>
      <c r="NFN837" s="230"/>
      <c r="NFO837" s="230"/>
      <c r="NFP837" s="230"/>
      <c r="NFQ837" s="230"/>
      <c r="NFR837" s="230"/>
      <c r="NFS837" s="230"/>
      <c r="NFT837" s="230"/>
      <c r="NFU837" s="230"/>
      <c r="NFV837" s="230"/>
      <c r="NFW837" s="230"/>
      <c r="NFX837" s="230"/>
      <c r="NFY837" s="230"/>
      <c r="NFZ837" s="230"/>
      <c r="NGA837" s="230"/>
      <c r="NGB837" s="230"/>
      <c r="NGC837" s="230"/>
      <c r="NGD837" s="230"/>
      <c r="NGE837" s="230"/>
      <c r="NGF837" s="230"/>
      <c r="NGG837" s="230"/>
      <c r="NGH837" s="230"/>
      <c r="NGI837" s="230"/>
      <c r="NGJ837" s="230"/>
      <c r="NGK837" s="230"/>
      <c r="NGL837" s="230"/>
      <c r="NGM837" s="230"/>
      <c r="NGN837" s="230"/>
      <c r="NGO837" s="230"/>
      <c r="NGP837" s="230"/>
      <c r="NGQ837" s="230"/>
      <c r="NGR837" s="230"/>
      <c r="NGS837" s="230"/>
      <c r="NGT837" s="230"/>
      <c r="NGU837" s="230"/>
      <c r="NGV837" s="230"/>
      <c r="NGW837" s="230"/>
      <c r="NGX837" s="230"/>
      <c r="NGY837" s="230"/>
      <c r="NGZ837" s="230"/>
      <c r="NHA837" s="230"/>
      <c r="NHB837" s="230"/>
      <c r="NHC837" s="230"/>
      <c r="NHD837" s="230"/>
      <c r="NHE837" s="230"/>
      <c r="NHF837" s="230"/>
      <c r="NHG837" s="230"/>
      <c r="NHH837" s="230"/>
      <c r="NHI837" s="230"/>
      <c r="NHJ837" s="230"/>
      <c r="NHK837" s="230"/>
      <c r="NHL837" s="230"/>
      <c r="NHM837" s="230"/>
      <c r="NHN837" s="230"/>
      <c r="NHO837" s="230"/>
      <c r="NHP837" s="230"/>
      <c r="NHQ837" s="230"/>
      <c r="NHR837" s="230"/>
      <c r="NHS837" s="230"/>
      <c r="NHT837" s="230"/>
      <c r="NHU837" s="230"/>
      <c r="NHV837" s="230"/>
      <c r="NHW837" s="230"/>
      <c r="NHX837" s="230"/>
      <c r="NHY837" s="230"/>
      <c r="NHZ837" s="230"/>
      <c r="NIA837" s="230"/>
      <c r="NIB837" s="230"/>
      <c r="NIC837" s="230"/>
      <c r="NID837" s="230"/>
      <c r="NIE837" s="230"/>
      <c r="NIF837" s="230"/>
      <c r="NIG837" s="230"/>
      <c r="NIH837" s="230"/>
      <c r="NII837" s="230"/>
      <c r="NIJ837" s="230"/>
      <c r="NIK837" s="230"/>
      <c r="NIL837" s="230"/>
      <c r="NIM837" s="230"/>
      <c r="NIN837" s="230"/>
      <c r="NIO837" s="230"/>
      <c r="NIP837" s="230"/>
      <c r="NIQ837" s="230"/>
      <c r="NIR837" s="230"/>
      <c r="NIS837" s="230"/>
      <c r="NIT837" s="230"/>
      <c r="NIU837" s="230"/>
      <c r="NIV837" s="230"/>
      <c r="NIW837" s="230"/>
      <c r="NIX837" s="230"/>
      <c r="NIY837" s="230"/>
      <c r="NIZ837" s="230"/>
      <c r="NJA837" s="230"/>
      <c r="NJB837" s="230"/>
      <c r="NJC837" s="230"/>
      <c r="NJD837" s="230"/>
      <c r="NJE837" s="230"/>
      <c r="NJF837" s="230"/>
      <c r="NJG837" s="230"/>
      <c r="NJH837" s="230"/>
      <c r="NJI837" s="230"/>
      <c r="NJJ837" s="230"/>
      <c r="NJK837" s="230"/>
      <c r="NJL837" s="230"/>
      <c r="NJM837" s="230"/>
      <c r="NJN837" s="230"/>
      <c r="NJO837" s="230"/>
      <c r="NJP837" s="230"/>
      <c r="NJQ837" s="230"/>
      <c r="NJR837" s="230"/>
      <c r="NJS837" s="230"/>
      <c r="NJT837" s="230"/>
      <c r="NJU837" s="230"/>
      <c r="NJV837" s="230"/>
      <c r="NJW837" s="230"/>
      <c r="NJX837" s="230"/>
      <c r="NJY837" s="230"/>
      <c r="NJZ837" s="230"/>
      <c r="NKA837" s="230"/>
      <c r="NKB837" s="230"/>
      <c r="NKC837" s="230"/>
      <c r="NKD837" s="230"/>
      <c r="NKE837" s="230"/>
      <c r="NKF837" s="230"/>
      <c r="NKG837" s="230"/>
      <c r="NKH837" s="230"/>
      <c r="NKI837" s="230"/>
      <c r="NKJ837" s="230"/>
      <c r="NKK837" s="230"/>
      <c r="NKL837" s="230"/>
      <c r="NKM837" s="230"/>
      <c r="NKN837" s="230"/>
      <c r="NKO837" s="230"/>
      <c r="NKP837" s="230"/>
      <c r="NKQ837" s="230"/>
      <c r="NKR837" s="230"/>
      <c r="NKS837" s="230"/>
      <c r="NKT837" s="230"/>
      <c r="NKU837" s="230"/>
      <c r="NKV837" s="230"/>
      <c r="NKW837" s="230"/>
      <c r="NKX837" s="230"/>
      <c r="NKY837" s="230"/>
      <c r="NKZ837" s="230"/>
      <c r="NLA837" s="230"/>
      <c r="NLB837" s="230"/>
      <c r="NLC837" s="230"/>
      <c r="NLD837" s="230"/>
      <c r="NLE837" s="230"/>
      <c r="NLF837" s="230"/>
      <c r="NLG837" s="230"/>
      <c r="NLH837" s="230"/>
      <c r="NLI837" s="230"/>
      <c r="NLJ837" s="230"/>
      <c r="NLK837" s="230"/>
      <c r="NLL837" s="230"/>
      <c r="NLM837" s="230"/>
      <c r="NLN837" s="230"/>
      <c r="NLO837" s="230"/>
      <c r="NLP837" s="230"/>
      <c r="NLQ837" s="230"/>
      <c r="NLR837" s="230"/>
      <c r="NLS837" s="230"/>
      <c r="NLT837" s="230"/>
      <c r="NLU837" s="230"/>
      <c r="NLV837" s="230"/>
      <c r="NLW837" s="230"/>
      <c r="NLX837" s="230"/>
      <c r="NLY837" s="230"/>
      <c r="NLZ837" s="230"/>
      <c r="NMA837" s="230"/>
      <c r="NMB837" s="230"/>
      <c r="NMC837" s="230"/>
      <c r="NMD837" s="230"/>
      <c r="NME837" s="230"/>
      <c r="NMF837" s="230"/>
      <c r="NMG837" s="230"/>
      <c r="NMH837" s="230"/>
      <c r="NMI837" s="230"/>
      <c r="NMJ837" s="230"/>
      <c r="NMK837" s="230"/>
      <c r="NML837" s="230"/>
      <c r="NMM837" s="230"/>
      <c r="NMN837" s="230"/>
      <c r="NMO837" s="230"/>
      <c r="NMP837" s="230"/>
      <c r="NMQ837" s="230"/>
      <c r="NMR837" s="230"/>
      <c r="NMS837" s="230"/>
      <c r="NMT837" s="230"/>
      <c r="NMU837" s="230"/>
      <c r="NMV837" s="230"/>
      <c r="NMW837" s="230"/>
      <c r="NMX837" s="230"/>
      <c r="NMY837" s="230"/>
      <c r="NMZ837" s="230"/>
      <c r="NNA837" s="230"/>
      <c r="NNB837" s="230"/>
      <c r="NNC837" s="230"/>
      <c r="NND837" s="230"/>
      <c r="NNE837" s="230"/>
      <c r="NNF837" s="230"/>
      <c r="NNG837" s="230"/>
      <c r="NNH837" s="230"/>
      <c r="NNI837" s="230"/>
      <c r="NNJ837" s="230"/>
      <c r="NNK837" s="230"/>
      <c r="NNL837" s="230"/>
      <c r="NNM837" s="230"/>
      <c r="NNN837" s="230"/>
      <c r="NNO837" s="230"/>
      <c r="NNP837" s="230"/>
      <c r="NNQ837" s="230"/>
      <c r="NNR837" s="230"/>
      <c r="NNS837" s="230"/>
      <c r="NNT837" s="230"/>
      <c r="NNU837" s="230"/>
      <c r="NNV837" s="230"/>
      <c r="NNW837" s="230"/>
      <c r="NNX837" s="230"/>
      <c r="NNY837" s="230"/>
      <c r="NNZ837" s="230"/>
      <c r="NOA837" s="230"/>
      <c r="NOB837" s="230"/>
      <c r="NOC837" s="230"/>
      <c r="NOD837" s="230"/>
      <c r="NOE837" s="230"/>
      <c r="NOF837" s="230"/>
      <c r="NOG837" s="230"/>
      <c r="NOH837" s="230"/>
      <c r="NOI837" s="230"/>
      <c r="NOJ837" s="230"/>
      <c r="NOK837" s="230"/>
      <c r="NOL837" s="230"/>
      <c r="NOM837" s="230"/>
      <c r="NON837" s="230"/>
      <c r="NOO837" s="230"/>
      <c r="NOP837" s="230"/>
      <c r="NOQ837" s="230"/>
      <c r="NOR837" s="230"/>
      <c r="NOS837" s="230"/>
      <c r="NOT837" s="230"/>
      <c r="NOU837" s="230"/>
      <c r="NOV837" s="230"/>
      <c r="NOW837" s="230"/>
      <c r="NOX837" s="230"/>
      <c r="NOY837" s="230"/>
      <c r="NOZ837" s="230"/>
      <c r="NPA837" s="230"/>
      <c r="NPB837" s="230"/>
      <c r="NPC837" s="230"/>
      <c r="NPD837" s="230"/>
      <c r="NPE837" s="230"/>
      <c r="NPF837" s="230"/>
      <c r="NPG837" s="230"/>
      <c r="NPH837" s="230"/>
      <c r="NPI837" s="230"/>
      <c r="NPJ837" s="230"/>
      <c r="NPK837" s="230"/>
      <c r="NPL837" s="230"/>
      <c r="NPM837" s="230"/>
      <c r="NPN837" s="230"/>
      <c r="NPO837" s="230"/>
      <c r="NPP837" s="230"/>
      <c r="NPQ837" s="230"/>
      <c r="NPR837" s="230"/>
      <c r="NPS837" s="230"/>
      <c r="NPT837" s="230"/>
      <c r="NPU837" s="230"/>
      <c r="NPV837" s="230"/>
      <c r="NPW837" s="230"/>
      <c r="NPX837" s="230"/>
      <c r="NPY837" s="230"/>
      <c r="NPZ837" s="230"/>
      <c r="NQA837" s="230"/>
      <c r="NQB837" s="230"/>
      <c r="NQC837" s="230"/>
      <c r="NQD837" s="230"/>
      <c r="NQE837" s="230"/>
      <c r="NQF837" s="230"/>
      <c r="NQG837" s="230"/>
      <c r="NQH837" s="230"/>
      <c r="NQI837" s="230"/>
      <c r="NQJ837" s="230"/>
      <c r="NQK837" s="230"/>
      <c r="NQL837" s="230"/>
      <c r="NQM837" s="230"/>
      <c r="NQN837" s="230"/>
      <c r="NQO837" s="230"/>
      <c r="NQP837" s="230"/>
      <c r="NQQ837" s="230"/>
      <c r="NQR837" s="230"/>
      <c r="NQS837" s="230"/>
      <c r="NQT837" s="230"/>
      <c r="NQU837" s="230"/>
      <c r="NQV837" s="230"/>
      <c r="NQW837" s="230"/>
      <c r="NQX837" s="230"/>
      <c r="NQY837" s="230"/>
      <c r="NQZ837" s="230"/>
      <c r="NRA837" s="230"/>
      <c r="NRB837" s="230"/>
      <c r="NRC837" s="230"/>
      <c r="NRD837" s="230"/>
      <c r="NRE837" s="230"/>
      <c r="NRF837" s="230"/>
      <c r="NRG837" s="230"/>
      <c r="NRH837" s="230"/>
      <c r="NRI837" s="230"/>
      <c r="NRJ837" s="230"/>
      <c r="NRK837" s="230"/>
      <c r="NRL837" s="230"/>
      <c r="NRM837" s="230"/>
      <c r="NRN837" s="230"/>
      <c r="NRO837" s="230"/>
      <c r="NRP837" s="230"/>
      <c r="NRQ837" s="230"/>
      <c r="NRR837" s="230"/>
      <c r="NRS837" s="230"/>
      <c r="NRT837" s="230"/>
      <c r="NRU837" s="230"/>
      <c r="NRV837" s="230"/>
      <c r="NRW837" s="230"/>
      <c r="NRX837" s="230"/>
      <c r="NRY837" s="230"/>
      <c r="NRZ837" s="230"/>
      <c r="NSA837" s="230"/>
      <c r="NSB837" s="230"/>
      <c r="NSC837" s="230"/>
      <c r="NSD837" s="230"/>
      <c r="NSE837" s="230"/>
      <c r="NSF837" s="230"/>
      <c r="NSG837" s="230"/>
      <c r="NSH837" s="230"/>
      <c r="NSI837" s="230"/>
      <c r="NSJ837" s="230"/>
      <c r="NSK837" s="230"/>
      <c r="NSL837" s="230"/>
      <c r="NSM837" s="230"/>
      <c r="NSN837" s="230"/>
      <c r="NSO837" s="230"/>
      <c r="NSP837" s="230"/>
      <c r="NSQ837" s="230"/>
      <c r="NSR837" s="230"/>
      <c r="NSS837" s="230"/>
      <c r="NST837" s="230"/>
      <c r="NSU837" s="230"/>
      <c r="NSV837" s="230"/>
      <c r="NSW837" s="230"/>
      <c r="NSX837" s="230"/>
      <c r="NSY837" s="230"/>
      <c r="NSZ837" s="230"/>
      <c r="NTA837" s="230"/>
      <c r="NTB837" s="230"/>
      <c r="NTC837" s="230"/>
      <c r="NTD837" s="230"/>
      <c r="NTE837" s="230"/>
      <c r="NTF837" s="230"/>
      <c r="NTG837" s="230"/>
      <c r="NTH837" s="230"/>
      <c r="NTI837" s="230"/>
      <c r="NTJ837" s="230"/>
      <c r="NTK837" s="230"/>
      <c r="NTL837" s="230"/>
      <c r="NTM837" s="230"/>
      <c r="NTN837" s="230"/>
      <c r="NTO837" s="230"/>
      <c r="NTP837" s="230"/>
      <c r="NTQ837" s="230"/>
      <c r="NTR837" s="230"/>
      <c r="NTS837" s="230"/>
      <c r="NTT837" s="230"/>
      <c r="NTU837" s="230"/>
      <c r="NTV837" s="230"/>
      <c r="NTW837" s="230"/>
      <c r="NTX837" s="230"/>
      <c r="NTY837" s="230"/>
      <c r="NTZ837" s="230"/>
      <c r="NUA837" s="230"/>
      <c r="NUB837" s="230"/>
      <c r="NUC837" s="230"/>
      <c r="NUD837" s="230"/>
      <c r="NUE837" s="230"/>
      <c r="NUF837" s="230"/>
      <c r="NUG837" s="230"/>
      <c r="NUH837" s="230"/>
      <c r="NUI837" s="230"/>
      <c r="NUJ837" s="230"/>
      <c r="NUK837" s="230"/>
      <c r="NUL837" s="230"/>
      <c r="NUM837" s="230"/>
      <c r="NUN837" s="230"/>
      <c r="NUO837" s="230"/>
      <c r="NUP837" s="230"/>
      <c r="NUQ837" s="230"/>
      <c r="NUR837" s="230"/>
      <c r="NUS837" s="230"/>
      <c r="NUT837" s="230"/>
      <c r="NUU837" s="230"/>
      <c r="NUV837" s="230"/>
      <c r="NUW837" s="230"/>
      <c r="NUX837" s="230"/>
      <c r="NUY837" s="230"/>
      <c r="NUZ837" s="230"/>
      <c r="NVA837" s="230"/>
      <c r="NVB837" s="230"/>
      <c r="NVC837" s="230"/>
      <c r="NVD837" s="230"/>
      <c r="NVE837" s="230"/>
      <c r="NVF837" s="230"/>
      <c r="NVG837" s="230"/>
      <c r="NVH837" s="230"/>
      <c r="NVI837" s="230"/>
      <c r="NVJ837" s="230"/>
      <c r="NVK837" s="230"/>
      <c r="NVL837" s="230"/>
      <c r="NVM837" s="230"/>
      <c r="NVN837" s="230"/>
      <c r="NVO837" s="230"/>
      <c r="NVP837" s="230"/>
      <c r="NVQ837" s="230"/>
      <c r="NVR837" s="230"/>
      <c r="NVS837" s="230"/>
      <c r="NVT837" s="230"/>
      <c r="NVU837" s="230"/>
      <c r="NVV837" s="230"/>
      <c r="NVW837" s="230"/>
      <c r="NVX837" s="230"/>
      <c r="NVY837" s="230"/>
      <c r="NVZ837" s="230"/>
      <c r="NWA837" s="230"/>
      <c r="NWB837" s="230"/>
      <c r="NWC837" s="230"/>
      <c r="NWD837" s="230"/>
      <c r="NWE837" s="230"/>
      <c r="NWF837" s="230"/>
      <c r="NWG837" s="230"/>
      <c r="NWH837" s="230"/>
      <c r="NWI837" s="230"/>
      <c r="NWJ837" s="230"/>
      <c r="NWK837" s="230"/>
      <c r="NWL837" s="230"/>
      <c r="NWM837" s="230"/>
      <c r="NWN837" s="230"/>
      <c r="NWO837" s="230"/>
      <c r="NWP837" s="230"/>
      <c r="NWQ837" s="230"/>
      <c r="NWR837" s="230"/>
      <c r="NWS837" s="230"/>
      <c r="NWT837" s="230"/>
      <c r="NWU837" s="230"/>
      <c r="NWV837" s="230"/>
      <c r="NWW837" s="230"/>
      <c r="NWX837" s="230"/>
      <c r="NWY837" s="230"/>
      <c r="NWZ837" s="230"/>
      <c r="NXA837" s="230"/>
      <c r="NXB837" s="230"/>
      <c r="NXC837" s="230"/>
      <c r="NXD837" s="230"/>
      <c r="NXE837" s="230"/>
      <c r="NXF837" s="230"/>
      <c r="NXG837" s="230"/>
      <c r="NXH837" s="230"/>
      <c r="NXI837" s="230"/>
      <c r="NXJ837" s="230"/>
      <c r="NXK837" s="230"/>
      <c r="NXL837" s="230"/>
      <c r="NXM837" s="230"/>
      <c r="NXN837" s="230"/>
      <c r="NXO837" s="230"/>
      <c r="NXP837" s="230"/>
      <c r="NXQ837" s="230"/>
      <c r="NXR837" s="230"/>
      <c r="NXS837" s="230"/>
      <c r="NXT837" s="230"/>
      <c r="NXU837" s="230"/>
      <c r="NXV837" s="230"/>
      <c r="NXW837" s="230"/>
      <c r="NXX837" s="230"/>
      <c r="NXY837" s="230"/>
      <c r="NXZ837" s="230"/>
      <c r="NYA837" s="230"/>
      <c r="NYB837" s="230"/>
      <c r="NYC837" s="230"/>
      <c r="NYD837" s="230"/>
      <c r="NYE837" s="230"/>
      <c r="NYF837" s="230"/>
      <c r="NYG837" s="230"/>
      <c r="NYH837" s="230"/>
      <c r="NYI837" s="230"/>
      <c r="NYJ837" s="230"/>
      <c r="NYK837" s="230"/>
      <c r="NYL837" s="230"/>
      <c r="NYM837" s="230"/>
      <c r="NYN837" s="230"/>
      <c r="NYO837" s="230"/>
      <c r="NYP837" s="230"/>
      <c r="NYQ837" s="230"/>
      <c r="NYR837" s="230"/>
      <c r="NYS837" s="230"/>
      <c r="NYT837" s="230"/>
      <c r="NYU837" s="230"/>
      <c r="NYV837" s="230"/>
      <c r="NYW837" s="230"/>
      <c r="NYX837" s="230"/>
      <c r="NYY837" s="230"/>
      <c r="NYZ837" s="230"/>
      <c r="NZA837" s="230"/>
      <c r="NZB837" s="230"/>
      <c r="NZC837" s="230"/>
      <c r="NZD837" s="230"/>
      <c r="NZE837" s="230"/>
      <c r="NZF837" s="230"/>
      <c r="NZG837" s="230"/>
      <c r="NZH837" s="230"/>
      <c r="NZI837" s="230"/>
      <c r="NZJ837" s="230"/>
      <c r="NZK837" s="230"/>
      <c r="NZL837" s="230"/>
      <c r="NZM837" s="230"/>
      <c r="NZN837" s="230"/>
      <c r="NZO837" s="230"/>
      <c r="NZP837" s="230"/>
      <c r="NZQ837" s="230"/>
      <c r="NZR837" s="230"/>
      <c r="NZS837" s="230"/>
      <c r="NZT837" s="230"/>
      <c r="NZU837" s="230"/>
      <c r="NZV837" s="230"/>
      <c r="NZW837" s="230"/>
      <c r="NZX837" s="230"/>
      <c r="NZY837" s="230"/>
      <c r="NZZ837" s="230"/>
      <c r="OAA837" s="230"/>
      <c r="OAB837" s="230"/>
      <c r="OAC837" s="230"/>
      <c r="OAD837" s="230"/>
      <c r="OAE837" s="230"/>
      <c r="OAF837" s="230"/>
      <c r="OAG837" s="230"/>
      <c r="OAH837" s="230"/>
      <c r="OAI837" s="230"/>
      <c r="OAJ837" s="230"/>
      <c r="OAK837" s="230"/>
      <c r="OAL837" s="230"/>
      <c r="OAM837" s="230"/>
      <c r="OAN837" s="230"/>
      <c r="OAO837" s="230"/>
      <c r="OAP837" s="230"/>
      <c r="OAQ837" s="230"/>
      <c r="OAR837" s="230"/>
      <c r="OAS837" s="230"/>
      <c r="OAT837" s="230"/>
      <c r="OAU837" s="230"/>
      <c r="OAV837" s="230"/>
      <c r="OAW837" s="230"/>
      <c r="OAX837" s="230"/>
      <c r="OAY837" s="230"/>
      <c r="OAZ837" s="230"/>
      <c r="OBA837" s="230"/>
      <c r="OBB837" s="230"/>
      <c r="OBC837" s="230"/>
      <c r="OBD837" s="230"/>
      <c r="OBE837" s="230"/>
      <c r="OBF837" s="230"/>
      <c r="OBG837" s="230"/>
      <c r="OBH837" s="230"/>
      <c r="OBI837" s="230"/>
      <c r="OBJ837" s="230"/>
      <c r="OBK837" s="230"/>
      <c r="OBL837" s="230"/>
      <c r="OBM837" s="230"/>
      <c r="OBN837" s="230"/>
      <c r="OBO837" s="230"/>
      <c r="OBP837" s="230"/>
      <c r="OBQ837" s="230"/>
      <c r="OBR837" s="230"/>
      <c r="OBS837" s="230"/>
      <c r="OBT837" s="230"/>
      <c r="OBU837" s="230"/>
      <c r="OBV837" s="230"/>
      <c r="OBW837" s="230"/>
      <c r="OBX837" s="230"/>
      <c r="OBY837" s="230"/>
      <c r="OBZ837" s="230"/>
      <c r="OCA837" s="230"/>
      <c r="OCB837" s="230"/>
      <c r="OCC837" s="230"/>
      <c r="OCD837" s="230"/>
      <c r="OCE837" s="230"/>
      <c r="OCF837" s="230"/>
      <c r="OCG837" s="230"/>
      <c r="OCH837" s="230"/>
      <c r="OCI837" s="230"/>
      <c r="OCJ837" s="230"/>
      <c r="OCK837" s="230"/>
      <c r="OCL837" s="230"/>
      <c r="OCM837" s="230"/>
      <c r="OCN837" s="230"/>
      <c r="OCO837" s="230"/>
      <c r="OCP837" s="230"/>
      <c r="OCQ837" s="230"/>
      <c r="OCR837" s="230"/>
      <c r="OCS837" s="230"/>
      <c r="OCT837" s="230"/>
      <c r="OCU837" s="230"/>
      <c r="OCV837" s="230"/>
      <c r="OCW837" s="230"/>
      <c r="OCX837" s="230"/>
      <c r="OCY837" s="230"/>
      <c r="OCZ837" s="230"/>
      <c r="ODA837" s="230"/>
      <c r="ODB837" s="230"/>
      <c r="ODC837" s="230"/>
      <c r="ODD837" s="230"/>
      <c r="ODE837" s="230"/>
      <c r="ODF837" s="230"/>
      <c r="ODG837" s="230"/>
      <c r="ODH837" s="230"/>
      <c r="ODI837" s="230"/>
      <c r="ODJ837" s="230"/>
      <c r="ODK837" s="230"/>
      <c r="ODL837" s="230"/>
      <c r="ODM837" s="230"/>
      <c r="ODN837" s="230"/>
      <c r="ODO837" s="230"/>
      <c r="ODP837" s="230"/>
      <c r="ODQ837" s="230"/>
      <c r="ODR837" s="230"/>
      <c r="ODS837" s="230"/>
      <c r="ODT837" s="230"/>
      <c r="ODU837" s="230"/>
      <c r="ODV837" s="230"/>
      <c r="ODW837" s="230"/>
      <c r="ODX837" s="230"/>
      <c r="ODY837" s="230"/>
      <c r="ODZ837" s="230"/>
      <c r="OEA837" s="230"/>
      <c r="OEB837" s="230"/>
      <c r="OEC837" s="230"/>
      <c r="OED837" s="230"/>
      <c r="OEE837" s="230"/>
      <c r="OEF837" s="230"/>
      <c r="OEG837" s="230"/>
      <c r="OEH837" s="230"/>
      <c r="OEI837" s="230"/>
      <c r="OEJ837" s="230"/>
      <c r="OEK837" s="230"/>
      <c r="OEL837" s="230"/>
      <c r="OEM837" s="230"/>
      <c r="OEN837" s="230"/>
      <c r="OEO837" s="230"/>
      <c r="OEP837" s="230"/>
      <c r="OEQ837" s="230"/>
      <c r="OER837" s="230"/>
      <c r="OES837" s="230"/>
      <c r="OET837" s="230"/>
      <c r="OEU837" s="230"/>
      <c r="OEV837" s="230"/>
      <c r="OEW837" s="230"/>
      <c r="OEX837" s="230"/>
      <c r="OEY837" s="230"/>
      <c r="OEZ837" s="230"/>
      <c r="OFA837" s="230"/>
      <c r="OFB837" s="230"/>
      <c r="OFC837" s="230"/>
      <c r="OFD837" s="230"/>
      <c r="OFE837" s="230"/>
      <c r="OFF837" s="230"/>
      <c r="OFG837" s="230"/>
      <c r="OFH837" s="230"/>
      <c r="OFI837" s="230"/>
      <c r="OFJ837" s="230"/>
      <c r="OFK837" s="230"/>
      <c r="OFL837" s="230"/>
      <c r="OFM837" s="230"/>
      <c r="OFN837" s="230"/>
      <c r="OFO837" s="230"/>
      <c r="OFP837" s="230"/>
      <c r="OFQ837" s="230"/>
      <c r="OFR837" s="230"/>
      <c r="OFS837" s="230"/>
      <c r="OFT837" s="230"/>
      <c r="OFU837" s="230"/>
      <c r="OFV837" s="230"/>
      <c r="OFW837" s="230"/>
      <c r="OFX837" s="230"/>
      <c r="OFY837" s="230"/>
      <c r="OFZ837" s="230"/>
      <c r="OGA837" s="230"/>
      <c r="OGB837" s="230"/>
      <c r="OGC837" s="230"/>
      <c r="OGD837" s="230"/>
      <c r="OGE837" s="230"/>
      <c r="OGF837" s="230"/>
      <c r="OGG837" s="230"/>
      <c r="OGH837" s="230"/>
      <c r="OGI837" s="230"/>
      <c r="OGJ837" s="230"/>
      <c r="OGK837" s="230"/>
      <c r="OGL837" s="230"/>
      <c r="OGM837" s="230"/>
      <c r="OGN837" s="230"/>
      <c r="OGO837" s="230"/>
      <c r="OGP837" s="230"/>
      <c r="OGQ837" s="230"/>
      <c r="OGR837" s="230"/>
      <c r="OGS837" s="230"/>
      <c r="OGT837" s="230"/>
      <c r="OGU837" s="230"/>
      <c r="OGV837" s="230"/>
      <c r="OGW837" s="230"/>
      <c r="OGX837" s="230"/>
      <c r="OGY837" s="230"/>
      <c r="OGZ837" s="230"/>
      <c r="OHA837" s="230"/>
      <c r="OHB837" s="230"/>
      <c r="OHC837" s="230"/>
      <c r="OHD837" s="230"/>
      <c r="OHE837" s="230"/>
      <c r="OHF837" s="230"/>
      <c r="OHG837" s="230"/>
      <c r="OHH837" s="230"/>
      <c r="OHI837" s="230"/>
      <c r="OHJ837" s="230"/>
      <c r="OHK837" s="230"/>
      <c r="OHL837" s="230"/>
      <c r="OHM837" s="230"/>
      <c r="OHN837" s="230"/>
      <c r="OHO837" s="230"/>
      <c r="OHP837" s="230"/>
      <c r="OHQ837" s="230"/>
      <c r="OHR837" s="230"/>
      <c r="OHS837" s="230"/>
      <c r="OHT837" s="230"/>
      <c r="OHU837" s="230"/>
      <c r="OHV837" s="230"/>
      <c r="OHW837" s="230"/>
      <c r="OHX837" s="230"/>
      <c r="OHY837" s="230"/>
      <c r="OHZ837" s="230"/>
      <c r="OIA837" s="230"/>
      <c r="OIB837" s="230"/>
      <c r="OIC837" s="230"/>
      <c r="OID837" s="230"/>
      <c r="OIE837" s="230"/>
      <c r="OIF837" s="230"/>
      <c r="OIG837" s="230"/>
      <c r="OIH837" s="230"/>
      <c r="OII837" s="230"/>
      <c r="OIJ837" s="230"/>
      <c r="OIK837" s="230"/>
      <c r="OIL837" s="230"/>
      <c r="OIM837" s="230"/>
      <c r="OIN837" s="230"/>
      <c r="OIO837" s="230"/>
      <c r="OIP837" s="230"/>
      <c r="OIQ837" s="230"/>
      <c r="OIR837" s="230"/>
      <c r="OIS837" s="230"/>
      <c r="OIT837" s="230"/>
      <c r="OIU837" s="230"/>
      <c r="OIV837" s="230"/>
      <c r="OIW837" s="230"/>
      <c r="OIX837" s="230"/>
      <c r="OIY837" s="230"/>
      <c r="OIZ837" s="230"/>
      <c r="OJA837" s="230"/>
      <c r="OJB837" s="230"/>
      <c r="OJC837" s="230"/>
      <c r="OJD837" s="230"/>
      <c r="OJE837" s="230"/>
      <c r="OJF837" s="230"/>
      <c r="OJG837" s="230"/>
      <c r="OJH837" s="230"/>
      <c r="OJI837" s="230"/>
      <c r="OJJ837" s="230"/>
      <c r="OJK837" s="230"/>
      <c r="OJL837" s="230"/>
      <c r="OJM837" s="230"/>
      <c r="OJN837" s="230"/>
      <c r="OJO837" s="230"/>
      <c r="OJP837" s="230"/>
      <c r="OJQ837" s="230"/>
      <c r="OJR837" s="230"/>
      <c r="OJS837" s="230"/>
      <c r="OJT837" s="230"/>
      <c r="OJU837" s="230"/>
      <c r="OJV837" s="230"/>
      <c r="OJW837" s="230"/>
      <c r="OJX837" s="230"/>
      <c r="OJY837" s="230"/>
      <c r="OJZ837" s="230"/>
      <c r="OKA837" s="230"/>
      <c r="OKB837" s="230"/>
      <c r="OKC837" s="230"/>
      <c r="OKD837" s="230"/>
      <c r="OKE837" s="230"/>
      <c r="OKF837" s="230"/>
      <c r="OKG837" s="230"/>
      <c r="OKH837" s="230"/>
      <c r="OKI837" s="230"/>
      <c r="OKJ837" s="230"/>
      <c r="OKK837" s="230"/>
      <c r="OKL837" s="230"/>
      <c r="OKM837" s="230"/>
      <c r="OKN837" s="230"/>
      <c r="OKO837" s="230"/>
      <c r="OKP837" s="230"/>
      <c r="OKQ837" s="230"/>
      <c r="OKR837" s="230"/>
      <c r="OKS837" s="230"/>
      <c r="OKT837" s="230"/>
      <c r="OKU837" s="230"/>
      <c r="OKV837" s="230"/>
      <c r="OKW837" s="230"/>
      <c r="OKX837" s="230"/>
      <c r="OKY837" s="230"/>
      <c r="OKZ837" s="230"/>
      <c r="OLA837" s="230"/>
      <c r="OLB837" s="230"/>
      <c r="OLC837" s="230"/>
      <c r="OLD837" s="230"/>
      <c r="OLE837" s="230"/>
      <c r="OLF837" s="230"/>
      <c r="OLG837" s="230"/>
      <c r="OLH837" s="230"/>
      <c r="OLI837" s="230"/>
      <c r="OLJ837" s="230"/>
      <c r="OLK837" s="230"/>
      <c r="OLL837" s="230"/>
      <c r="OLM837" s="230"/>
      <c r="OLN837" s="230"/>
      <c r="OLO837" s="230"/>
      <c r="OLP837" s="230"/>
      <c r="OLQ837" s="230"/>
      <c r="OLR837" s="230"/>
      <c r="OLS837" s="230"/>
      <c r="OLT837" s="230"/>
      <c r="OLU837" s="230"/>
      <c r="OLV837" s="230"/>
      <c r="OLW837" s="230"/>
      <c r="OLX837" s="230"/>
      <c r="OLY837" s="230"/>
      <c r="OLZ837" s="230"/>
      <c r="OMA837" s="230"/>
      <c r="OMB837" s="230"/>
      <c r="OMC837" s="230"/>
      <c r="OMD837" s="230"/>
      <c r="OME837" s="230"/>
      <c r="OMF837" s="230"/>
      <c r="OMG837" s="230"/>
      <c r="OMH837" s="230"/>
      <c r="OMI837" s="230"/>
      <c r="OMJ837" s="230"/>
      <c r="OMK837" s="230"/>
      <c r="OML837" s="230"/>
      <c r="OMM837" s="230"/>
      <c r="OMN837" s="230"/>
      <c r="OMO837" s="230"/>
      <c r="OMP837" s="230"/>
      <c r="OMQ837" s="230"/>
      <c r="OMR837" s="230"/>
      <c r="OMS837" s="230"/>
      <c r="OMT837" s="230"/>
      <c r="OMU837" s="230"/>
      <c r="OMV837" s="230"/>
      <c r="OMW837" s="230"/>
      <c r="OMX837" s="230"/>
      <c r="OMY837" s="230"/>
      <c r="OMZ837" s="230"/>
      <c r="ONA837" s="230"/>
      <c r="ONB837" s="230"/>
      <c r="ONC837" s="230"/>
      <c r="OND837" s="230"/>
      <c r="ONE837" s="230"/>
      <c r="ONF837" s="230"/>
      <c r="ONG837" s="230"/>
      <c r="ONH837" s="230"/>
      <c r="ONI837" s="230"/>
      <c r="ONJ837" s="230"/>
      <c r="ONK837" s="230"/>
      <c r="ONL837" s="230"/>
      <c r="ONM837" s="230"/>
      <c r="ONN837" s="230"/>
      <c r="ONO837" s="230"/>
      <c r="ONP837" s="230"/>
      <c r="ONQ837" s="230"/>
      <c r="ONR837" s="230"/>
      <c r="ONS837" s="230"/>
      <c r="ONT837" s="230"/>
      <c r="ONU837" s="230"/>
      <c r="ONV837" s="230"/>
      <c r="ONW837" s="230"/>
      <c r="ONX837" s="230"/>
      <c r="ONY837" s="230"/>
      <c r="ONZ837" s="230"/>
      <c r="OOA837" s="230"/>
      <c r="OOB837" s="230"/>
      <c r="OOC837" s="230"/>
      <c r="OOD837" s="230"/>
      <c r="OOE837" s="230"/>
      <c r="OOF837" s="230"/>
      <c r="OOG837" s="230"/>
      <c r="OOH837" s="230"/>
      <c r="OOI837" s="230"/>
      <c r="OOJ837" s="230"/>
      <c r="OOK837" s="230"/>
      <c r="OOL837" s="230"/>
      <c r="OOM837" s="230"/>
      <c r="OON837" s="230"/>
      <c r="OOO837" s="230"/>
      <c r="OOP837" s="230"/>
      <c r="OOQ837" s="230"/>
      <c r="OOR837" s="230"/>
      <c r="OOS837" s="230"/>
      <c r="OOT837" s="230"/>
      <c r="OOU837" s="230"/>
      <c r="OOV837" s="230"/>
      <c r="OOW837" s="230"/>
      <c r="OOX837" s="230"/>
      <c r="OOY837" s="230"/>
      <c r="OOZ837" s="230"/>
      <c r="OPA837" s="230"/>
      <c r="OPB837" s="230"/>
      <c r="OPC837" s="230"/>
      <c r="OPD837" s="230"/>
      <c r="OPE837" s="230"/>
      <c r="OPF837" s="230"/>
      <c r="OPG837" s="230"/>
      <c r="OPH837" s="230"/>
      <c r="OPI837" s="230"/>
      <c r="OPJ837" s="230"/>
      <c r="OPK837" s="230"/>
      <c r="OPL837" s="230"/>
      <c r="OPM837" s="230"/>
      <c r="OPN837" s="230"/>
      <c r="OPO837" s="230"/>
      <c r="OPP837" s="230"/>
      <c r="OPQ837" s="230"/>
      <c r="OPR837" s="230"/>
      <c r="OPS837" s="230"/>
      <c r="OPT837" s="230"/>
      <c r="OPU837" s="230"/>
      <c r="OPV837" s="230"/>
      <c r="OPW837" s="230"/>
      <c r="OPX837" s="230"/>
      <c r="OPY837" s="230"/>
      <c r="OPZ837" s="230"/>
      <c r="OQA837" s="230"/>
      <c r="OQB837" s="230"/>
      <c r="OQC837" s="230"/>
      <c r="OQD837" s="230"/>
      <c r="OQE837" s="230"/>
      <c r="OQF837" s="230"/>
      <c r="OQG837" s="230"/>
      <c r="OQH837" s="230"/>
      <c r="OQI837" s="230"/>
      <c r="OQJ837" s="230"/>
      <c r="OQK837" s="230"/>
      <c r="OQL837" s="230"/>
      <c r="OQM837" s="230"/>
      <c r="OQN837" s="230"/>
      <c r="OQO837" s="230"/>
      <c r="OQP837" s="230"/>
      <c r="OQQ837" s="230"/>
      <c r="OQR837" s="230"/>
      <c r="OQS837" s="230"/>
      <c r="OQT837" s="230"/>
      <c r="OQU837" s="230"/>
      <c r="OQV837" s="230"/>
      <c r="OQW837" s="230"/>
      <c r="OQX837" s="230"/>
      <c r="OQY837" s="230"/>
      <c r="OQZ837" s="230"/>
      <c r="ORA837" s="230"/>
      <c r="ORB837" s="230"/>
      <c r="ORC837" s="230"/>
      <c r="ORD837" s="230"/>
      <c r="ORE837" s="230"/>
      <c r="ORF837" s="230"/>
      <c r="ORG837" s="230"/>
      <c r="ORH837" s="230"/>
      <c r="ORI837" s="230"/>
      <c r="ORJ837" s="230"/>
      <c r="ORK837" s="230"/>
      <c r="ORL837" s="230"/>
      <c r="ORM837" s="230"/>
      <c r="ORN837" s="230"/>
      <c r="ORO837" s="230"/>
      <c r="ORP837" s="230"/>
      <c r="ORQ837" s="230"/>
      <c r="ORR837" s="230"/>
      <c r="ORS837" s="230"/>
      <c r="ORT837" s="230"/>
      <c r="ORU837" s="230"/>
      <c r="ORV837" s="230"/>
      <c r="ORW837" s="230"/>
      <c r="ORX837" s="230"/>
      <c r="ORY837" s="230"/>
      <c r="ORZ837" s="230"/>
      <c r="OSA837" s="230"/>
      <c r="OSB837" s="230"/>
      <c r="OSC837" s="230"/>
      <c r="OSD837" s="230"/>
      <c r="OSE837" s="230"/>
      <c r="OSF837" s="230"/>
      <c r="OSG837" s="230"/>
      <c r="OSH837" s="230"/>
      <c r="OSI837" s="230"/>
      <c r="OSJ837" s="230"/>
      <c r="OSK837" s="230"/>
      <c r="OSL837" s="230"/>
      <c r="OSM837" s="230"/>
      <c r="OSN837" s="230"/>
      <c r="OSO837" s="230"/>
      <c r="OSP837" s="230"/>
      <c r="OSQ837" s="230"/>
      <c r="OSR837" s="230"/>
      <c r="OSS837" s="230"/>
      <c r="OST837" s="230"/>
      <c r="OSU837" s="230"/>
      <c r="OSV837" s="230"/>
      <c r="OSW837" s="230"/>
      <c r="OSX837" s="230"/>
      <c r="OSY837" s="230"/>
      <c r="OSZ837" s="230"/>
      <c r="OTA837" s="230"/>
      <c r="OTB837" s="230"/>
      <c r="OTC837" s="230"/>
      <c r="OTD837" s="230"/>
      <c r="OTE837" s="230"/>
      <c r="OTF837" s="230"/>
      <c r="OTG837" s="230"/>
      <c r="OTH837" s="230"/>
      <c r="OTI837" s="230"/>
      <c r="OTJ837" s="230"/>
      <c r="OTK837" s="230"/>
      <c r="OTL837" s="230"/>
      <c r="OTM837" s="230"/>
      <c r="OTN837" s="230"/>
      <c r="OTO837" s="230"/>
      <c r="OTP837" s="230"/>
      <c r="OTQ837" s="230"/>
      <c r="OTR837" s="230"/>
      <c r="OTS837" s="230"/>
      <c r="OTT837" s="230"/>
      <c r="OTU837" s="230"/>
      <c r="OTV837" s="230"/>
      <c r="OTW837" s="230"/>
      <c r="OTX837" s="230"/>
      <c r="OTY837" s="230"/>
      <c r="OTZ837" s="230"/>
      <c r="OUA837" s="230"/>
      <c r="OUB837" s="230"/>
      <c r="OUC837" s="230"/>
      <c r="OUD837" s="230"/>
      <c r="OUE837" s="230"/>
      <c r="OUF837" s="230"/>
      <c r="OUG837" s="230"/>
      <c r="OUH837" s="230"/>
      <c r="OUI837" s="230"/>
      <c r="OUJ837" s="230"/>
      <c r="OUK837" s="230"/>
      <c r="OUL837" s="230"/>
      <c r="OUM837" s="230"/>
      <c r="OUN837" s="230"/>
      <c r="OUO837" s="230"/>
      <c r="OUP837" s="230"/>
      <c r="OUQ837" s="230"/>
      <c r="OUR837" s="230"/>
      <c r="OUS837" s="230"/>
      <c r="OUT837" s="230"/>
      <c r="OUU837" s="230"/>
      <c r="OUV837" s="230"/>
      <c r="OUW837" s="230"/>
      <c r="OUX837" s="230"/>
      <c r="OUY837" s="230"/>
      <c r="OUZ837" s="230"/>
      <c r="OVA837" s="230"/>
      <c r="OVB837" s="230"/>
      <c r="OVC837" s="230"/>
      <c r="OVD837" s="230"/>
      <c r="OVE837" s="230"/>
      <c r="OVF837" s="230"/>
      <c r="OVG837" s="230"/>
      <c r="OVH837" s="230"/>
      <c r="OVI837" s="230"/>
      <c r="OVJ837" s="230"/>
      <c r="OVK837" s="230"/>
      <c r="OVL837" s="230"/>
      <c r="OVM837" s="230"/>
      <c r="OVN837" s="230"/>
      <c r="OVO837" s="230"/>
      <c r="OVP837" s="230"/>
      <c r="OVQ837" s="230"/>
      <c r="OVR837" s="230"/>
      <c r="OVS837" s="230"/>
      <c r="OVT837" s="230"/>
      <c r="OVU837" s="230"/>
      <c r="OVV837" s="230"/>
      <c r="OVW837" s="230"/>
      <c r="OVX837" s="230"/>
      <c r="OVY837" s="230"/>
      <c r="OVZ837" s="230"/>
      <c r="OWA837" s="230"/>
      <c r="OWB837" s="230"/>
      <c r="OWC837" s="230"/>
      <c r="OWD837" s="230"/>
      <c r="OWE837" s="230"/>
      <c r="OWF837" s="230"/>
      <c r="OWG837" s="230"/>
      <c r="OWH837" s="230"/>
      <c r="OWI837" s="230"/>
      <c r="OWJ837" s="230"/>
      <c r="OWK837" s="230"/>
      <c r="OWL837" s="230"/>
      <c r="OWM837" s="230"/>
      <c r="OWN837" s="230"/>
      <c r="OWO837" s="230"/>
      <c r="OWP837" s="230"/>
      <c r="OWQ837" s="230"/>
      <c r="OWR837" s="230"/>
      <c r="OWS837" s="230"/>
      <c r="OWT837" s="230"/>
      <c r="OWU837" s="230"/>
      <c r="OWV837" s="230"/>
      <c r="OWW837" s="230"/>
      <c r="OWX837" s="230"/>
      <c r="OWY837" s="230"/>
      <c r="OWZ837" s="230"/>
      <c r="OXA837" s="230"/>
      <c r="OXB837" s="230"/>
      <c r="OXC837" s="230"/>
      <c r="OXD837" s="230"/>
      <c r="OXE837" s="230"/>
      <c r="OXF837" s="230"/>
      <c r="OXG837" s="230"/>
      <c r="OXH837" s="230"/>
      <c r="OXI837" s="230"/>
      <c r="OXJ837" s="230"/>
      <c r="OXK837" s="230"/>
      <c r="OXL837" s="230"/>
      <c r="OXM837" s="230"/>
      <c r="OXN837" s="230"/>
      <c r="OXO837" s="230"/>
      <c r="OXP837" s="230"/>
      <c r="OXQ837" s="230"/>
      <c r="OXR837" s="230"/>
      <c r="OXS837" s="230"/>
      <c r="OXT837" s="230"/>
      <c r="OXU837" s="230"/>
      <c r="OXV837" s="230"/>
      <c r="OXW837" s="230"/>
      <c r="OXX837" s="230"/>
      <c r="OXY837" s="230"/>
      <c r="OXZ837" s="230"/>
      <c r="OYA837" s="230"/>
      <c r="OYB837" s="230"/>
      <c r="OYC837" s="230"/>
      <c r="OYD837" s="230"/>
      <c r="OYE837" s="230"/>
      <c r="OYF837" s="230"/>
      <c r="OYG837" s="230"/>
      <c r="OYH837" s="230"/>
      <c r="OYI837" s="230"/>
      <c r="OYJ837" s="230"/>
      <c r="OYK837" s="230"/>
      <c r="OYL837" s="230"/>
      <c r="OYM837" s="230"/>
      <c r="OYN837" s="230"/>
      <c r="OYO837" s="230"/>
      <c r="OYP837" s="230"/>
      <c r="OYQ837" s="230"/>
      <c r="OYR837" s="230"/>
      <c r="OYS837" s="230"/>
      <c r="OYT837" s="230"/>
      <c r="OYU837" s="230"/>
      <c r="OYV837" s="230"/>
      <c r="OYW837" s="230"/>
      <c r="OYX837" s="230"/>
      <c r="OYY837" s="230"/>
      <c r="OYZ837" s="230"/>
      <c r="OZA837" s="230"/>
      <c r="OZB837" s="230"/>
      <c r="OZC837" s="230"/>
      <c r="OZD837" s="230"/>
      <c r="OZE837" s="230"/>
      <c r="OZF837" s="230"/>
      <c r="OZG837" s="230"/>
      <c r="OZH837" s="230"/>
      <c r="OZI837" s="230"/>
      <c r="OZJ837" s="230"/>
      <c r="OZK837" s="230"/>
      <c r="OZL837" s="230"/>
      <c r="OZM837" s="230"/>
      <c r="OZN837" s="230"/>
      <c r="OZO837" s="230"/>
      <c r="OZP837" s="230"/>
      <c r="OZQ837" s="230"/>
      <c r="OZR837" s="230"/>
      <c r="OZS837" s="230"/>
      <c r="OZT837" s="230"/>
      <c r="OZU837" s="230"/>
      <c r="OZV837" s="230"/>
      <c r="OZW837" s="230"/>
      <c r="OZX837" s="230"/>
      <c r="OZY837" s="230"/>
      <c r="OZZ837" s="230"/>
      <c r="PAA837" s="230"/>
      <c r="PAB837" s="230"/>
      <c r="PAC837" s="230"/>
      <c r="PAD837" s="230"/>
      <c r="PAE837" s="230"/>
      <c r="PAF837" s="230"/>
      <c r="PAG837" s="230"/>
      <c r="PAH837" s="230"/>
      <c r="PAI837" s="230"/>
      <c r="PAJ837" s="230"/>
      <c r="PAK837" s="230"/>
      <c r="PAL837" s="230"/>
      <c r="PAM837" s="230"/>
      <c r="PAN837" s="230"/>
      <c r="PAO837" s="230"/>
      <c r="PAP837" s="230"/>
      <c r="PAQ837" s="230"/>
      <c r="PAR837" s="230"/>
      <c r="PAS837" s="230"/>
      <c r="PAT837" s="230"/>
      <c r="PAU837" s="230"/>
      <c r="PAV837" s="230"/>
      <c r="PAW837" s="230"/>
      <c r="PAX837" s="230"/>
      <c r="PAY837" s="230"/>
      <c r="PAZ837" s="230"/>
      <c r="PBA837" s="230"/>
      <c r="PBB837" s="230"/>
      <c r="PBC837" s="230"/>
      <c r="PBD837" s="230"/>
      <c r="PBE837" s="230"/>
      <c r="PBF837" s="230"/>
      <c r="PBG837" s="230"/>
      <c r="PBH837" s="230"/>
      <c r="PBI837" s="230"/>
      <c r="PBJ837" s="230"/>
      <c r="PBK837" s="230"/>
      <c r="PBL837" s="230"/>
      <c r="PBM837" s="230"/>
      <c r="PBN837" s="230"/>
      <c r="PBO837" s="230"/>
      <c r="PBP837" s="230"/>
      <c r="PBQ837" s="230"/>
      <c r="PBR837" s="230"/>
      <c r="PBS837" s="230"/>
      <c r="PBT837" s="230"/>
      <c r="PBU837" s="230"/>
      <c r="PBV837" s="230"/>
      <c r="PBW837" s="230"/>
      <c r="PBX837" s="230"/>
      <c r="PBY837" s="230"/>
      <c r="PBZ837" s="230"/>
      <c r="PCA837" s="230"/>
      <c r="PCB837" s="230"/>
      <c r="PCC837" s="230"/>
      <c r="PCD837" s="230"/>
      <c r="PCE837" s="230"/>
      <c r="PCF837" s="230"/>
      <c r="PCG837" s="230"/>
      <c r="PCH837" s="230"/>
      <c r="PCI837" s="230"/>
      <c r="PCJ837" s="230"/>
      <c r="PCK837" s="230"/>
      <c r="PCL837" s="230"/>
      <c r="PCM837" s="230"/>
      <c r="PCN837" s="230"/>
      <c r="PCO837" s="230"/>
      <c r="PCP837" s="230"/>
      <c r="PCQ837" s="230"/>
      <c r="PCR837" s="230"/>
      <c r="PCS837" s="230"/>
      <c r="PCT837" s="230"/>
      <c r="PCU837" s="230"/>
      <c r="PCV837" s="230"/>
      <c r="PCW837" s="230"/>
      <c r="PCX837" s="230"/>
      <c r="PCY837" s="230"/>
      <c r="PCZ837" s="230"/>
      <c r="PDA837" s="230"/>
      <c r="PDB837" s="230"/>
      <c r="PDC837" s="230"/>
      <c r="PDD837" s="230"/>
      <c r="PDE837" s="230"/>
      <c r="PDF837" s="230"/>
      <c r="PDG837" s="230"/>
      <c r="PDH837" s="230"/>
      <c r="PDI837" s="230"/>
      <c r="PDJ837" s="230"/>
      <c r="PDK837" s="230"/>
      <c r="PDL837" s="230"/>
      <c r="PDM837" s="230"/>
      <c r="PDN837" s="230"/>
      <c r="PDO837" s="230"/>
      <c r="PDP837" s="230"/>
      <c r="PDQ837" s="230"/>
      <c r="PDR837" s="230"/>
      <c r="PDS837" s="230"/>
      <c r="PDT837" s="230"/>
      <c r="PDU837" s="230"/>
      <c r="PDV837" s="230"/>
      <c r="PDW837" s="230"/>
      <c r="PDX837" s="230"/>
      <c r="PDY837" s="230"/>
      <c r="PDZ837" s="230"/>
      <c r="PEA837" s="230"/>
      <c r="PEB837" s="230"/>
      <c r="PEC837" s="230"/>
      <c r="PED837" s="230"/>
      <c r="PEE837" s="230"/>
      <c r="PEF837" s="230"/>
      <c r="PEG837" s="230"/>
      <c r="PEH837" s="230"/>
      <c r="PEI837" s="230"/>
      <c r="PEJ837" s="230"/>
      <c r="PEK837" s="230"/>
      <c r="PEL837" s="230"/>
      <c r="PEM837" s="230"/>
      <c r="PEN837" s="230"/>
      <c r="PEO837" s="230"/>
      <c r="PEP837" s="230"/>
      <c r="PEQ837" s="230"/>
      <c r="PER837" s="230"/>
      <c r="PES837" s="230"/>
      <c r="PET837" s="230"/>
      <c r="PEU837" s="230"/>
      <c r="PEV837" s="230"/>
      <c r="PEW837" s="230"/>
      <c r="PEX837" s="230"/>
      <c r="PEY837" s="230"/>
      <c r="PEZ837" s="230"/>
      <c r="PFA837" s="230"/>
      <c r="PFB837" s="230"/>
      <c r="PFC837" s="230"/>
      <c r="PFD837" s="230"/>
      <c r="PFE837" s="230"/>
      <c r="PFF837" s="230"/>
      <c r="PFG837" s="230"/>
      <c r="PFH837" s="230"/>
      <c r="PFI837" s="230"/>
      <c r="PFJ837" s="230"/>
      <c r="PFK837" s="230"/>
      <c r="PFL837" s="230"/>
      <c r="PFM837" s="230"/>
      <c r="PFN837" s="230"/>
      <c r="PFO837" s="230"/>
      <c r="PFP837" s="230"/>
      <c r="PFQ837" s="230"/>
      <c r="PFR837" s="230"/>
      <c r="PFS837" s="230"/>
      <c r="PFT837" s="230"/>
      <c r="PFU837" s="230"/>
      <c r="PFV837" s="230"/>
      <c r="PFW837" s="230"/>
      <c r="PFX837" s="230"/>
      <c r="PFY837" s="230"/>
      <c r="PFZ837" s="230"/>
      <c r="PGA837" s="230"/>
      <c r="PGB837" s="230"/>
      <c r="PGC837" s="230"/>
      <c r="PGD837" s="230"/>
      <c r="PGE837" s="230"/>
      <c r="PGF837" s="230"/>
      <c r="PGG837" s="230"/>
      <c r="PGH837" s="230"/>
      <c r="PGI837" s="230"/>
      <c r="PGJ837" s="230"/>
      <c r="PGK837" s="230"/>
      <c r="PGL837" s="230"/>
      <c r="PGM837" s="230"/>
      <c r="PGN837" s="230"/>
      <c r="PGO837" s="230"/>
      <c r="PGP837" s="230"/>
      <c r="PGQ837" s="230"/>
      <c r="PGR837" s="230"/>
      <c r="PGS837" s="230"/>
      <c r="PGT837" s="230"/>
      <c r="PGU837" s="230"/>
      <c r="PGV837" s="230"/>
      <c r="PGW837" s="230"/>
      <c r="PGX837" s="230"/>
      <c r="PGY837" s="230"/>
      <c r="PGZ837" s="230"/>
      <c r="PHA837" s="230"/>
      <c r="PHB837" s="230"/>
      <c r="PHC837" s="230"/>
      <c r="PHD837" s="230"/>
      <c r="PHE837" s="230"/>
      <c r="PHF837" s="230"/>
      <c r="PHG837" s="230"/>
      <c r="PHH837" s="230"/>
      <c r="PHI837" s="230"/>
      <c r="PHJ837" s="230"/>
      <c r="PHK837" s="230"/>
      <c r="PHL837" s="230"/>
      <c r="PHM837" s="230"/>
      <c r="PHN837" s="230"/>
      <c r="PHO837" s="230"/>
      <c r="PHP837" s="230"/>
      <c r="PHQ837" s="230"/>
      <c r="PHR837" s="230"/>
      <c r="PHS837" s="230"/>
      <c r="PHT837" s="230"/>
      <c r="PHU837" s="230"/>
      <c r="PHV837" s="230"/>
      <c r="PHW837" s="230"/>
      <c r="PHX837" s="230"/>
      <c r="PHY837" s="230"/>
      <c r="PHZ837" s="230"/>
      <c r="PIA837" s="230"/>
      <c r="PIB837" s="230"/>
      <c r="PIC837" s="230"/>
      <c r="PID837" s="230"/>
      <c r="PIE837" s="230"/>
      <c r="PIF837" s="230"/>
      <c r="PIG837" s="230"/>
      <c r="PIH837" s="230"/>
      <c r="PII837" s="230"/>
      <c r="PIJ837" s="230"/>
      <c r="PIK837" s="230"/>
      <c r="PIL837" s="230"/>
      <c r="PIM837" s="230"/>
      <c r="PIN837" s="230"/>
      <c r="PIO837" s="230"/>
      <c r="PIP837" s="230"/>
      <c r="PIQ837" s="230"/>
      <c r="PIR837" s="230"/>
      <c r="PIS837" s="230"/>
      <c r="PIT837" s="230"/>
      <c r="PIU837" s="230"/>
      <c r="PIV837" s="230"/>
      <c r="PIW837" s="230"/>
      <c r="PIX837" s="230"/>
      <c r="PIY837" s="230"/>
      <c r="PIZ837" s="230"/>
      <c r="PJA837" s="230"/>
      <c r="PJB837" s="230"/>
      <c r="PJC837" s="230"/>
      <c r="PJD837" s="230"/>
      <c r="PJE837" s="230"/>
      <c r="PJF837" s="230"/>
      <c r="PJG837" s="230"/>
      <c r="PJH837" s="230"/>
      <c r="PJI837" s="230"/>
      <c r="PJJ837" s="230"/>
      <c r="PJK837" s="230"/>
      <c r="PJL837" s="230"/>
      <c r="PJM837" s="230"/>
      <c r="PJN837" s="230"/>
      <c r="PJO837" s="230"/>
      <c r="PJP837" s="230"/>
      <c r="PJQ837" s="230"/>
      <c r="PJR837" s="230"/>
      <c r="PJS837" s="230"/>
      <c r="PJT837" s="230"/>
      <c r="PJU837" s="230"/>
      <c r="PJV837" s="230"/>
      <c r="PJW837" s="230"/>
      <c r="PJX837" s="230"/>
      <c r="PJY837" s="230"/>
      <c r="PJZ837" s="230"/>
      <c r="PKA837" s="230"/>
      <c r="PKB837" s="230"/>
      <c r="PKC837" s="230"/>
      <c r="PKD837" s="230"/>
      <c r="PKE837" s="230"/>
      <c r="PKF837" s="230"/>
      <c r="PKG837" s="230"/>
      <c r="PKH837" s="230"/>
      <c r="PKI837" s="230"/>
      <c r="PKJ837" s="230"/>
      <c r="PKK837" s="230"/>
      <c r="PKL837" s="230"/>
      <c r="PKM837" s="230"/>
      <c r="PKN837" s="230"/>
      <c r="PKO837" s="230"/>
      <c r="PKP837" s="230"/>
      <c r="PKQ837" s="230"/>
      <c r="PKR837" s="230"/>
      <c r="PKS837" s="230"/>
      <c r="PKT837" s="230"/>
      <c r="PKU837" s="230"/>
      <c r="PKV837" s="230"/>
      <c r="PKW837" s="230"/>
      <c r="PKX837" s="230"/>
      <c r="PKY837" s="230"/>
      <c r="PKZ837" s="230"/>
      <c r="PLA837" s="230"/>
      <c r="PLB837" s="230"/>
      <c r="PLC837" s="230"/>
      <c r="PLD837" s="230"/>
      <c r="PLE837" s="230"/>
      <c r="PLF837" s="230"/>
      <c r="PLG837" s="230"/>
      <c r="PLH837" s="230"/>
      <c r="PLI837" s="230"/>
      <c r="PLJ837" s="230"/>
      <c r="PLK837" s="230"/>
      <c r="PLL837" s="230"/>
      <c r="PLM837" s="230"/>
      <c r="PLN837" s="230"/>
      <c r="PLO837" s="230"/>
      <c r="PLP837" s="230"/>
      <c r="PLQ837" s="230"/>
      <c r="PLR837" s="230"/>
      <c r="PLS837" s="230"/>
      <c r="PLT837" s="230"/>
      <c r="PLU837" s="230"/>
      <c r="PLV837" s="230"/>
      <c r="PLW837" s="230"/>
      <c r="PLX837" s="230"/>
      <c r="PLY837" s="230"/>
      <c r="PLZ837" s="230"/>
      <c r="PMA837" s="230"/>
      <c r="PMB837" s="230"/>
      <c r="PMC837" s="230"/>
      <c r="PMD837" s="230"/>
      <c r="PME837" s="230"/>
      <c r="PMF837" s="230"/>
      <c r="PMG837" s="230"/>
      <c r="PMH837" s="230"/>
      <c r="PMI837" s="230"/>
      <c r="PMJ837" s="230"/>
      <c r="PMK837" s="230"/>
      <c r="PML837" s="230"/>
      <c r="PMM837" s="230"/>
      <c r="PMN837" s="230"/>
      <c r="PMO837" s="230"/>
      <c r="PMP837" s="230"/>
      <c r="PMQ837" s="230"/>
      <c r="PMR837" s="230"/>
      <c r="PMS837" s="230"/>
      <c r="PMT837" s="230"/>
      <c r="PMU837" s="230"/>
      <c r="PMV837" s="230"/>
      <c r="PMW837" s="230"/>
      <c r="PMX837" s="230"/>
      <c r="PMY837" s="230"/>
      <c r="PMZ837" s="230"/>
      <c r="PNA837" s="230"/>
      <c r="PNB837" s="230"/>
      <c r="PNC837" s="230"/>
      <c r="PND837" s="230"/>
      <c r="PNE837" s="230"/>
      <c r="PNF837" s="230"/>
      <c r="PNG837" s="230"/>
      <c r="PNH837" s="230"/>
      <c r="PNI837" s="230"/>
      <c r="PNJ837" s="230"/>
      <c r="PNK837" s="230"/>
      <c r="PNL837" s="230"/>
      <c r="PNM837" s="230"/>
      <c r="PNN837" s="230"/>
      <c r="PNO837" s="230"/>
      <c r="PNP837" s="230"/>
      <c r="PNQ837" s="230"/>
      <c r="PNR837" s="230"/>
      <c r="PNS837" s="230"/>
      <c r="PNT837" s="230"/>
      <c r="PNU837" s="230"/>
      <c r="PNV837" s="230"/>
      <c r="PNW837" s="230"/>
      <c r="PNX837" s="230"/>
      <c r="PNY837" s="230"/>
      <c r="PNZ837" s="230"/>
      <c r="POA837" s="230"/>
      <c r="POB837" s="230"/>
      <c r="POC837" s="230"/>
      <c r="POD837" s="230"/>
      <c r="POE837" s="230"/>
      <c r="POF837" s="230"/>
      <c r="POG837" s="230"/>
      <c r="POH837" s="230"/>
      <c r="POI837" s="230"/>
      <c r="POJ837" s="230"/>
      <c r="POK837" s="230"/>
      <c r="POL837" s="230"/>
      <c r="POM837" s="230"/>
      <c r="PON837" s="230"/>
      <c r="POO837" s="230"/>
      <c r="POP837" s="230"/>
      <c r="POQ837" s="230"/>
      <c r="POR837" s="230"/>
      <c r="POS837" s="230"/>
      <c r="POT837" s="230"/>
      <c r="POU837" s="230"/>
      <c r="POV837" s="230"/>
      <c r="POW837" s="230"/>
      <c r="POX837" s="230"/>
      <c r="POY837" s="230"/>
      <c r="POZ837" s="230"/>
      <c r="PPA837" s="230"/>
      <c r="PPB837" s="230"/>
      <c r="PPC837" s="230"/>
      <c r="PPD837" s="230"/>
      <c r="PPE837" s="230"/>
      <c r="PPF837" s="230"/>
      <c r="PPG837" s="230"/>
      <c r="PPH837" s="230"/>
      <c r="PPI837" s="230"/>
      <c r="PPJ837" s="230"/>
      <c r="PPK837" s="230"/>
      <c r="PPL837" s="230"/>
      <c r="PPM837" s="230"/>
      <c r="PPN837" s="230"/>
      <c r="PPO837" s="230"/>
      <c r="PPP837" s="230"/>
      <c r="PPQ837" s="230"/>
      <c r="PPR837" s="230"/>
      <c r="PPS837" s="230"/>
      <c r="PPT837" s="230"/>
      <c r="PPU837" s="230"/>
      <c r="PPV837" s="230"/>
      <c r="PPW837" s="230"/>
      <c r="PPX837" s="230"/>
      <c r="PPY837" s="230"/>
      <c r="PPZ837" s="230"/>
      <c r="PQA837" s="230"/>
      <c r="PQB837" s="230"/>
      <c r="PQC837" s="230"/>
      <c r="PQD837" s="230"/>
      <c r="PQE837" s="230"/>
      <c r="PQF837" s="230"/>
      <c r="PQG837" s="230"/>
      <c r="PQH837" s="230"/>
      <c r="PQI837" s="230"/>
      <c r="PQJ837" s="230"/>
      <c r="PQK837" s="230"/>
      <c r="PQL837" s="230"/>
      <c r="PQM837" s="230"/>
      <c r="PQN837" s="230"/>
      <c r="PQO837" s="230"/>
      <c r="PQP837" s="230"/>
      <c r="PQQ837" s="230"/>
      <c r="PQR837" s="230"/>
      <c r="PQS837" s="230"/>
      <c r="PQT837" s="230"/>
      <c r="PQU837" s="230"/>
      <c r="PQV837" s="230"/>
      <c r="PQW837" s="230"/>
      <c r="PQX837" s="230"/>
      <c r="PQY837" s="230"/>
      <c r="PQZ837" s="230"/>
      <c r="PRA837" s="230"/>
      <c r="PRB837" s="230"/>
      <c r="PRC837" s="230"/>
      <c r="PRD837" s="230"/>
      <c r="PRE837" s="230"/>
      <c r="PRF837" s="230"/>
      <c r="PRG837" s="230"/>
      <c r="PRH837" s="230"/>
      <c r="PRI837" s="230"/>
      <c r="PRJ837" s="230"/>
      <c r="PRK837" s="230"/>
      <c r="PRL837" s="230"/>
      <c r="PRM837" s="230"/>
      <c r="PRN837" s="230"/>
      <c r="PRO837" s="230"/>
      <c r="PRP837" s="230"/>
      <c r="PRQ837" s="230"/>
      <c r="PRR837" s="230"/>
      <c r="PRS837" s="230"/>
      <c r="PRT837" s="230"/>
      <c r="PRU837" s="230"/>
      <c r="PRV837" s="230"/>
      <c r="PRW837" s="230"/>
      <c r="PRX837" s="230"/>
      <c r="PRY837" s="230"/>
      <c r="PRZ837" s="230"/>
      <c r="PSA837" s="230"/>
      <c r="PSB837" s="230"/>
      <c r="PSC837" s="230"/>
      <c r="PSD837" s="230"/>
      <c r="PSE837" s="230"/>
      <c r="PSF837" s="230"/>
      <c r="PSG837" s="230"/>
      <c r="PSH837" s="230"/>
      <c r="PSI837" s="230"/>
      <c r="PSJ837" s="230"/>
      <c r="PSK837" s="230"/>
      <c r="PSL837" s="230"/>
      <c r="PSM837" s="230"/>
      <c r="PSN837" s="230"/>
      <c r="PSO837" s="230"/>
      <c r="PSP837" s="230"/>
      <c r="PSQ837" s="230"/>
      <c r="PSR837" s="230"/>
      <c r="PSS837" s="230"/>
      <c r="PST837" s="230"/>
      <c r="PSU837" s="230"/>
      <c r="PSV837" s="230"/>
      <c r="PSW837" s="230"/>
      <c r="PSX837" s="230"/>
      <c r="PSY837" s="230"/>
      <c r="PSZ837" s="230"/>
      <c r="PTA837" s="230"/>
      <c r="PTB837" s="230"/>
      <c r="PTC837" s="230"/>
      <c r="PTD837" s="230"/>
      <c r="PTE837" s="230"/>
      <c r="PTF837" s="230"/>
      <c r="PTG837" s="230"/>
      <c r="PTH837" s="230"/>
      <c r="PTI837" s="230"/>
      <c r="PTJ837" s="230"/>
      <c r="PTK837" s="230"/>
      <c r="PTL837" s="230"/>
      <c r="PTM837" s="230"/>
      <c r="PTN837" s="230"/>
      <c r="PTO837" s="230"/>
      <c r="PTP837" s="230"/>
      <c r="PTQ837" s="230"/>
      <c r="PTR837" s="230"/>
      <c r="PTS837" s="230"/>
      <c r="PTT837" s="230"/>
      <c r="PTU837" s="230"/>
      <c r="PTV837" s="230"/>
      <c r="PTW837" s="230"/>
      <c r="PTX837" s="230"/>
      <c r="PTY837" s="230"/>
      <c r="PTZ837" s="230"/>
      <c r="PUA837" s="230"/>
      <c r="PUB837" s="230"/>
      <c r="PUC837" s="230"/>
      <c r="PUD837" s="230"/>
      <c r="PUE837" s="230"/>
      <c r="PUF837" s="230"/>
      <c r="PUG837" s="230"/>
      <c r="PUH837" s="230"/>
      <c r="PUI837" s="230"/>
      <c r="PUJ837" s="230"/>
      <c r="PUK837" s="230"/>
      <c r="PUL837" s="230"/>
      <c r="PUM837" s="230"/>
      <c r="PUN837" s="230"/>
      <c r="PUO837" s="230"/>
      <c r="PUP837" s="230"/>
      <c r="PUQ837" s="230"/>
      <c r="PUR837" s="230"/>
      <c r="PUS837" s="230"/>
      <c r="PUT837" s="230"/>
      <c r="PUU837" s="230"/>
      <c r="PUV837" s="230"/>
      <c r="PUW837" s="230"/>
      <c r="PUX837" s="230"/>
      <c r="PUY837" s="230"/>
      <c r="PUZ837" s="230"/>
      <c r="PVA837" s="230"/>
      <c r="PVB837" s="230"/>
      <c r="PVC837" s="230"/>
      <c r="PVD837" s="230"/>
      <c r="PVE837" s="230"/>
      <c r="PVF837" s="230"/>
      <c r="PVG837" s="230"/>
      <c r="PVH837" s="230"/>
      <c r="PVI837" s="230"/>
      <c r="PVJ837" s="230"/>
      <c r="PVK837" s="230"/>
      <c r="PVL837" s="230"/>
      <c r="PVM837" s="230"/>
      <c r="PVN837" s="230"/>
      <c r="PVO837" s="230"/>
      <c r="PVP837" s="230"/>
      <c r="PVQ837" s="230"/>
      <c r="PVR837" s="230"/>
      <c r="PVS837" s="230"/>
      <c r="PVT837" s="230"/>
      <c r="PVU837" s="230"/>
      <c r="PVV837" s="230"/>
      <c r="PVW837" s="230"/>
      <c r="PVX837" s="230"/>
      <c r="PVY837" s="230"/>
      <c r="PVZ837" s="230"/>
      <c r="PWA837" s="230"/>
      <c r="PWB837" s="230"/>
      <c r="PWC837" s="230"/>
      <c r="PWD837" s="230"/>
      <c r="PWE837" s="230"/>
      <c r="PWF837" s="230"/>
      <c r="PWG837" s="230"/>
      <c r="PWH837" s="230"/>
      <c r="PWI837" s="230"/>
      <c r="PWJ837" s="230"/>
      <c r="PWK837" s="230"/>
      <c r="PWL837" s="230"/>
      <c r="PWM837" s="230"/>
      <c r="PWN837" s="230"/>
      <c r="PWO837" s="230"/>
      <c r="PWP837" s="230"/>
      <c r="PWQ837" s="230"/>
      <c r="PWR837" s="230"/>
      <c r="PWS837" s="230"/>
      <c r="PWT837" s="230"/>
      <c r="PWU837" s="230"/>
      <c r="PWV837" s="230"/>
      <c r="PWW837" s="230"/>
      <c r="PWX837" s="230"/>
      <c r="PWY837" s="230"/>
      <c r="PWZ837" s="230"/>
      <c r="PXA837" s="230"/>
      <c r="PXB837" s="230"/>
      <c r="PXC837" s="230"/>
      <c r="PXD837" s="230"/>
      <c r="PXE837" s="230"/>
      <c r="PXF837" s="230"/>
      <c r="PXG837" s="230"/>
      <c r="PXH837" s="230"/>
      <c r="PXI837" s="230"/>
      <c r="PXJ837" s="230"/>
      <c r="PXK837" s="230"/>
      <c r="PXL837" s="230"/>
      <c r="PXM837" s="230"/>
      <c r="PXN837" s="230"/>
      <c r="PXO837" s="230"/>
      <c r="PXP837" s="230"/>
      <c r="PXQ837" s="230"/>
      <c r="PXR837" s="230"/>
      <c r="PXS837" s="230"/>
      <c r="PXT837" s="230"/>
      <c r="PXU837" s="230"/>
      <c r="PXV837" s="230"/>
      <c r="PXW837" s="230"/>
      <c r="PXX837" s="230"/>
      <c r="PXY837" s="230"/>
      <c r="PXZ837" s="230"/>
      <c r="PYA837" s="230"/>
      <c r="PYB837" s="230"/>
      <c r="PYC837" s="230"/>
      <c r="PYD837" s="230"/>
      <c r="PYE837" s="230"/>
      <c r="PYF837" s="230"/>
      <c r="PYG837" s="230"/>
      <c r="PYH837" s="230"/>
      <c r="PYI837" s="230"/>
      <c r="PYJ837" s="230"/>
      <c r="PYK837" s="230"/>
      <c r="PYL837" s="230"/>
      <c r="PYM837" s="230"/>
      <c r="PYN837" s="230"/>
      <c r="PYO837" s="230"/>
      <c r="PYP837" s="230"/>
      <c r="PYQ837" s="230"/>
      <c r="PYR837" s="230"/>
      <c r="PYS837" s="230"/>
      <c r="PYT837" s="230"/>
      <c r="PYU837" s="230"/>
      <c r="PYV837" s="230"/>
      <c r="PYW837" s="230"/>
      <c r="PYX837" s="230"/>
      <c r="PYY837" s="230"/>
      <c r="PYZ837" s="230"/>
      <c r="PZA837" s="230"/>
      <c r="PZB837" s="230"/>
      <c r="PZC837" s="230"/>
      <c r="PZD837" s="230"/>
      <c r="PZE837" s="230"/>
      <c r="PZF837" s="230"/>
      <c r="PZG837" s="230"/>
      <c r="PZH837" s="230"/>
      <c r="PZI837" s="230"/>
      <c r="PZJ837" s="230"/>
      <c r="PZK837" s="230"/>
      <c r="PZL837" s="230"/>
      <c r="PZM837" s="230"/>
      <c r="PZN837" s="230"/>
      <c r="PZO837" s="230"/>
      <c r="PZP837" s="230"/>
      <c r="PZQ837" s="230"/>
      <c r="PZR837" s="230"/>
      <c r="PZS837" s="230"/>
      <c r="PZT837" s="230"/>
      <c r="PZU837" s="230"/>
      <c r="PZV837" s="230"/>
      <c r="PZW837" s="230"/>
      <c r="PZX837" s="230"/>
      <c r="PZY837" s="230"/>
      <c r="PZZ837" s="230"/>
      <c r="QAA837" s="230"/>
      <c r="QAB837" s="230"/>
      <c r="QAC837" s="230"/>
      <c r="QAD837" s="230"/>
      <c r="QAE837" s="230"/>
      <c r="QAF837" s="230"/>
      <c r="QAG837" s="230"/>
      <c r="QAH837" s="230"/>
      <c r="QAI837" s="230"/>
      <c r="QAJ837" s="230"/>
      <c r="QAK837" s="230"/>
      <c r="QAL837" s="230"/>
      <c r="QAM837" s="230"/>
      <c r="QAN837" s="230"/>
      <c r="QAO837" s="230"/>
      <c r="QAP837" s="230"/>
      <c r="QAQ837" s="230"/>
      <c r="QAR837" s="230"/>
      <c r="QAS837" s="230"/>
      <c r="QAT837" s="230"/>
      <c r="QAU837" s="230"/>
      <c r="QAV837" s="230"/>
      <c r="QAW837" s="230"/>
      <c r="QAX837" s="230"/>
      <c r="QAY837" s="230"/>
      <c r="QAZ837" s="230"/>
      <c r="QBA837" s="230"/>
      <c r="QBB837" s="230"/>
      <c r="QBC837" s="230"/>
      <c r="QBD837" s="230"/>
      <c r="QBE837" s="230"/>
      <c r="QBF837" s="230"/>
      <c r="QBG837" s="230"/>
      <c r="QBH837" s="230"/>
      <c r="QBI837" s="230"/>
      <c r="QBJ837" s="230"/>
      <c r="QBK837" s="230"/>
      <c r="QBL837" s="230"/>
      <c r="QBM837" s="230"/>
      <c r="QBN837" s="230"/>
      <c r="QBO837" s="230"/>
      <c r="QBP837" s="230"/>
      <c r="QBQ837" s="230"/>
      <c r="QBR837" s="230"/>
      <c r="QBS837" s="230"/>
      <c r="QBT837" s="230"/>
      <c r="QBU837" s="230"/>
      <c r="QBV837" s="230"/>
      <c r="QBW837" s="230"/>
      <c r="QBX837" s="230"/>
      <c r="QBY837" s="230"/>
      <c r="QBZ837" s="230"/>
      <c r="QCA837" s="230"/>
      <c r="QCB837" s="230"/>
      <c r="QCC837" s="230"/>
      <c r="QCD837" s="230"/>
      <c r="QCE837" s="230"/>
      <c r="QCF837" s="230"/>
      <c r="QCG837" s="230"/>
      <c r="QCH837" s="230"/>
      <c r="QCI837" s="230"/>
      <c r="QCJ837" s="230"/>
      <c r="QCK837" s="230"/>
      <c r="QCL837" s="230"/>
      <c r="QCM837" s="230"/>
      <c r="QCN837" s="230"/>
      <c r="QCO837" s="230"/>
      <c r="QCP837" s="230"/>
      <c r="QCQ837" s="230"/>
      <c r="QCR837" s="230"/>
      <c r="QCS837" s="230"/>
      <c r="QCT837" s="230"/>
      <c r="QCU837" s="230"/>
      <c r="QCV837" s="230"/>
      <c r="QCW837" s="230"/>
      <c r="QCX837" s="230"/>
      <c r="QCY837" s="230"/>
      <c r="QCZ837" s="230"/>
      <c r="QDA837" s="230"/>
      <c r="QDB837" s="230"/>
      <c r="QDC837" s="230"/>
      <c r="QDD837" s="230"/>
      <c r="QDE837" s="230"/>
      <c r="QDF837" s="230"/>
      <c r="QDG837" s="230"/>
      <c r="QDH837" s="230"/>
      <c r="QDI837" s="230"/>
      <c r="QDJ837" s="230"/>
      <c r="QDK837" s="230"/>
      <c r="QDL837" s="230"/>
      <c r="QDM837" s="230"/>
      <c r="QDN837" s="230"/>
      <c r="QDO837" s="230"/>
      <c r="QDP837" s="230"/>
      <c r="QDQ837" s="230"/>
      <c r="QDR837" s="230"/>
      <c r="QDS837" s="230"/>
      <c r="QDT837" s="230"/>
      <c r="QDU837" s="230"/>
      <c r="QDV837" s="230"/>
      <c r="QDW837" s="230"/>
      <c r="QDX837" s="230"/>
      <c r="QDY837" s="230"/>
      <c r="QDZ837" s="230"/>
      <c r="QEA837" s="230"/>
      <c r="QEB837" s="230"/>
      <c r="QEC837" s="230"/>
      <c r="QED837" s="230"/>
      <c r="QEE837" s="230"/>
      <c r="QEF837" s="230"/>
      <c r="QEG837" s="230"/>
      <c r="QEH837" s="230"/>
      <c r="QEI837" s="230"/>
      <c r="QEJ837" s="230"/>
      <c r="QEK837" s="230"/>
      <c r="QEL837" s="230"/>
      <c r="QEM837" s="230"/>
      <c r="QEN837" s="230"/>
      <c r="QEO837" s="230"/>
      <c r="QEP837" s="230"/>
      <c r="QEQ837" s="230"/>
      <c r="QER837" s="230"/>
      <c r="QES837" s="230"/>
      <c r="QET837" s="230"/>
      <c r="QEU837" s="230"/>
      <c r="QEV837" s="230"/>
      <c r="QEW837" s="230"/>
      <c r="QEX837" s="230"/>
      <c r="QEY837" s="230"/>
      <c r="QEZ837" s="230"/>
      <c r="QFA837" s="230"/>
      <c r="QFB837" s="230"/>
      <c r="QFC837" s="230"/>
      <c r="QFD837" s="230"/>
      <c r="QFE837" s="230"/>
      <c r="QFF837" s="230"/>
      <c r="QFG837" s="230"/>
      <c r="QFH837" s="230"/>
      <c r="QFI837" s="230"/>
      <c r="QFJ837" s="230"/>
      <c r="QFK837" s="230"/>
      <c r="QFL837" s="230"/>
      <c r="QFM837" s="230"/>
      <c r="QFN837" s="230"/>
      <c r="QFO837" s="230"/>
      <c r="QFP837" s="230"/>
      <c r="QFQ837" s="230"/>
      <c r="QFR837" s="230"/>
      <c r="QFS837" s="230"/>
      <c r="QFT837" s="230"/>
      <c r="QFU837" s="230"/>
      <c r="QFV837" s="230"/>
      <c r="QFW837" s="230"/>
      <c r="QFX837" s="230"/>
      <c r="QFY837" s="230"/>
      <c r="QFZ837" s="230"/>
      <c r="QGA837" s="230"/>
      <c r="QGB837" s="230"/>
      <c r="QGC837" s="230"/>
      <c r="QGD837" s="230"/>
      <c r="QGE837" s="230"/>
      <c r="QGF837" s="230"/>
      <c r="QGG837" s="230"/>
      <c r="QGH837" s="230"/>
      <c r="QGI837" s="230"/>
      <c r="QGJ837" s="230"/>
      <c r="QGK837" s="230"/>
      <c r="QGL837" s="230"/>
      <c r="QGM837" s="230"/>
      <c r="QGN837" s="230"/>
      <c r="QGO837" s="230"/>
      <c r="QGP837" s="230"/>
      <c r="QGQ837" s="230"/>
      <c r="QGR837" s="230"/>
      <c r="QGS837" s="230"/>
      <c r="QGT837" s="230"/>
      <c r="QGU837" s="230"/>
      <c r="QGV837" s="230"/>
      <c r="QGW837" s="230"/>
      <c r="QGX837" s="230"/>
      <c r="QGY837" s="230"/>
      <c r="QGZ837" s="230"/>
      <c r="QHA837" s="230"/>
      <c r="QHB837" s="230"/>
      <c r="QHC837" s="230"/>
      <c r="QHD837" s="230"/>
      <c r="QHE837" s="230"/>
      <c r="QHF837" s="230"/>
      <c r="QHG837" s="230"/>
      <c r="QHH837" s="230"/>
      <c r="QHI837" s="230"/>
      <c r="QHJ837" s="230"/>
      <c r="QHK837" s="230"/>
      <c r="QHL837" s="230"/>
      <c r="QHM837" s="230"/>
      <c r="QHN837" s="230"/>
      <c r="QHO837" s="230"/>
      <c r="QHP837" s="230"/>
      <c r="QHQ837" s="230"/>
      <c r="QHR837" s="230"/>
      <c r="QHS837" s="230"/>
      <c r="QHT837" s="230"/>
      <c r="QHU837" s="230"/>
      <c r="QHV837" s="230"/>
      <c r="QHW837" s="230"/>
      <c r="QHX837" s="230"/>
      <c r="QHY837" s="230"/>
      <c r="QHZ837" s="230"/>
      <c r="QIA837" s="230"/>
      <c r="QIB837" s="230"/>
      <c r="QIC837" s="230"/>
      <c r="QID837" s="230"/>
      <c r="QIE837" s="230"/>
      <c r="QIF837" s="230"/>
      <c r="QIG837" s="230"/>
      <c r="QIH837" s="230"/>
      <c r="QII837" s="230"/>
      <c r="QIJ837" s="230"/>
      <c r="QIK837" s="230"/>
      <c r="QIL837" s="230"/>
      <c r="QIM837" s="230"/>
      <c r="QIN837" s="230"/>
      <c r="QIO837" s="230"/>
      <c r="QIP837" s="230"/>
      <c r="QIQ837" s="230"/>
      <c r="QIR837" s="230"/>
      <c r="QIS837" s="230"/>
      <c r="QIT837" s="230"/>
      <c r="QIU837" s="230"/>
      <c r="QIV837" s="230"/>
      <c r="QIW837" s="230"/>
      <c r="QIX837" s="230"/>
      <c r="QIY837" s="230"/>
      <c r="QIZ837" s="230"/>
      <c r="QJA837" s="230"/>
      <c r="QJB837" s="230"/>
      <c r="QJC837" s="230"/>
      <c r="QJD837" s="230"/>
      <c r="QJE837" s="230"/>
      <c r="QJF837" s="230"/>
      <c r="QJG837" s="230"/>
      <c r="QJH837" s="230"/>
      <c r="QJI837" s="230"/>
      <c r="QJJ837" s="230"/>
      <c r="QJK837" s="230"/>
      <c r="QJL837" s="230"/>
      <c r="QJM837" s="230"/>
      <c r="QJN837" s="230"/>
      <c r="QJO837" s="230"/>
      <c r="QJP837" s="230"/>
      <c r="QJQ837" s="230"/>
      <c r="QJR837" s="230"/>
      <c r="QJS837" s="230"/>
      <c r="QJT837" s="230"/>
      <c r="QJU837" s="230"/>
      <c r="QJV837" s="230"/>
      <c r="QJW837" s="230"/>
      <c r="QJX837" s="230"/>
      <c r="QJY837" s="230"/>
      <c r="QJZ837" s="230"/>
      <c r="QKA837" s="230"/>
      <c r="QKB837" s="230"/>
      <c r="QKC837" s="230"/>
      <c r="QKD837" s="230"/>
      <c r="QKE837" s="230"/>
      <c r="QKF837" s="230"/>
      <c r="QKG837" s="230"/>
      <c r="QKH837" s="230"/>
      <c r="QKI837" s="230"/>
      <c r="QKJ837" s="230"/>
      <c r="QKK837" s="230"/>
      <c r="QKL837" s="230"/>
      <c r="QKM837" s="230"/>
      <c r="QKN837" s="230"/>
      <c r="QKO837" s="230"/>
      <c r="QKP837" s="230"/>
      <c r="QKQ837" s="230"/>
      <c r="QKR837" s="230"/>
      <c r="QKS837" s="230"/>
      <c r="QKT837" s="230"/>
      <c r="QKU837" s="230"/>
      <c r="QKV837" s="230"/>
      <c r="QKW837" s="230"/>
      <c r="QKX837" s="230"/>
      <c r="QKY837" s="230"/>
      <c r="QKZ837" s="230"/>
      <c r="QLA837" s="230"/>
      <c r="QLB837" s="230"/>
      <c r="QLC837" s="230"/>
      <c r="QLD837" s="230"/>
      <c r="QLE837" s="230"/>
      <c r="QLF837" s="230"/>
      <c r="QLG837" s="230"/>
      <c r="QLH837" s="230"/>
      <c r="QLI837" s="230"/>
      <c r="QLJ837" s="230"/>
      <c r="QLK837" s="230"/>
      <c r="QLL837" s="230"/>
      <c r="QLM837" s="230"/>
      <c r="QLN837" s="230"/>
      <c r="QLO837" s="230"/>
      <c r="QLP837" s="230"/>
      <c r="QLQ837" s="230"/>
      <c r="QLR837" s="230"/>
      <c r="QLS837" s="230"/>
      <c r="QLT837" s="230"/>
      <c r="QLU837" s="230"/>
      <c r="QLV837" s="230"/>
      <c r="QLW837" s="230"/>
      <c r="QLX837" s="230"/>
      <c r="QLY837" s="230"/>
      <c r="QLZ837" s="230"/>
      <c r="QMA837" s="230"/>
      <c r="QMB837" s="230"/>
      <c r="QMC837" s="230"/>
      <c r="QMD837" s="230"/>
      <c r="QME837" s="230"/>
      <c r="QMF837" s="230"/>
      <c r="QMG837" s="230"/>
      <c r="QMH837" s="230"/>
      <c r="QMI837" s="230"/>
      <c r="QMJ837" s="230"/>
      <c r="QMK837" s="230"/>
      <c r="QML837" s="230"/>
      <c r="QMM837" s="230"/>
      <c r="QMN837" s="230"/>
      <c r="QMO837" s="230"/>
      <c r="QMP837" s="230"/>
      <c r="QMQ837" s="230"/>
      <c r="QMR837" s="230"/>
      <c r="QMS837" s="230"/>
      <c r="QMT837" s="230"/>
      <c r="QMU837" s="230"/>
      <c r="QMV837" s="230"/>
      <c r="QMW837" s="230"/>
      <c r="QMX837" s="230"/>
      <c r="QMY837" s="230"/>
      <c r="QMZ837" s="230"/>
      <c r="QNA837" s="230"/>
      <c r="QNB837" s="230"/>
      <c r="QNC837" s="230"/>
      <c r="QND837" s="230"/>
      <c r="QNE837" s="230"/>
      <c r="QNF837" s="230"/>
      <c r="QNG837" s="230"/>
      <c r="QNH837" s="230"/>
      <c r="QNI837" s="230"/>
      <c r="QNJ837" s="230"/>
      <c r="QNK837" s="230"/>
      <c r="QNL837" s="230"/>
      <c r="QNM837" s="230"/>
      <c r="QNN837" s="230"/>
      <c r="QNO837" s="230"/>
      <c r="QNP837" s="230"/>
      <c r="QNQ837" s="230"/>
      <c r="QNR837" s="230"/>
      <c r="QNS837" s="230"/>
      <c r="QNT837" s="230"/>
      <c r="QNU837" s="230"/>
      <c r="QNV837" s="230"/>
      <c r="QNW837" s="230"/>
      <c r="QNX837" s="230"/>
      <c r="QNY837" s="230"/>
      <c r="QNZ837" s="230"/>
      <c r="QOA837" s="230"/>
      <c r="QOB837" s="230"/>
      <c r="QOC837" s="230"/>
      <c r="QOD837" s="230"/>
      <c r="QOE837" s="230"/>
      <c r="QOF837" s="230"/>
      <c r="QOG837" s="230"/>
      <c r="QOH837" s="230"/>
      <c r="QOI837" s="230"/>
      <c r="QOJ837" s="230"/>
      <c r="QOK837" s="230"/>
      <c r="QOL837" s="230"/>
      <c r="QOM837" s="230"/>
      <c r="QON837" s="230"/>
      <c r="QOO837" s="230"/>
      <c r="QOP837" s="230"/>
      <c r="QOQ837" s="230"/>
      <c r="QOR837" s="230"/>
      <c r="QOS837" s="230"/>
      <c r="QOT837" s="230"/>
      <c r="QOU837" s="230"/>
      <c r="QOV837" s="230"/>
      <c r="QOW837" s="230"/>
      <c r="QOX837" s="230"/>
      <c r="QOY837" s="230"/>
      <c r="QOZ837" s="230"/>
      <c r="QPA837" s="230"/>
      <c r="QPB837" s="230"/>
      <c r="QPC837" s="230"/>
      <c r="QPD837" s="230"/>
      <c r="QPE837" s="230"/>
      <c r="QPF837" s="230"/>
      <c r="QPG837" s="230"/>
      <c r="QPH837" s="230"/>
      <c r="QPI837" s="230"/>
      <c r="QPJ837" s="230"/>
      <c r="QPK837" s="230"/>
      <c r="QPL837" s="230"/>
      <c r="QPM837" s="230"/>
      <c r="QPN837" s="230"/>
      <c r="QPO837" s="230"/>
      <c r="QPP837" s="230"/>
      <c r="QPQ837" s="230"/>
      <c r="QPR837" s="230"/>
      <c r="QPS837" s="230"/>
      <c r="QPT837" s="230"/>
      <c r="QPU837" s="230"/>
      <c r="QPV837" s="230"/>
      <c r="QPW837" s="230"/>
      <c r="QPX837" s="230"/>
      <c r="QPY837" s="230"/>
      <c r="QPZ837" s="230"/>
      <c r="QQA837" s="230"/>
      <c r="QQB837" s="230"/>
      <c r="QQC837" s="230"/>
      <c r="QQD837" s="230"/>
      <c r="QQE837" s="230"/>
      <c r="QQF837" s="230"/>
      <c r="QQG837" s="230"/>
      <c r="QQH837" s="230"/>
      <c r="QQI837" s="230"/>
      <c r="QQJ837" s="230"/>
      <c r="QQK837" s="230"/>
      <c r="QQL837" s="230"/>
      <c r="QQM837" s="230"/>
      <c r="QQN837" s="230"/>
      <c r="QQO837" s="230"/>
      <c r="QQP837" s="230"/>
      <c r="QQQ837" s="230"/>
      <c r="QQR837" s="230"/>
      <c r="QQS837" s="230"/>
      <c r="QQT837" s="230"/>
      <c r="QQU837" s="230"/>
      <c r="QQV837" s="230"/>
      <c r="QQW837" s="230"/>
      <c r="QQX837" s="230"/>
      <c r="QQY837" s="230"/>
      <c r="QQZ837" s="230"/>
      <c r="QRA837" s="230"/>
      <c r="QRB837" s="230"/>
      <c r="QRC837" s="230"/>
      <c r="QRD837" s="230"/>
      <c r="QRE837" s="230"/>
      <c r="QRF837" s="230"/>
      <c r="QRG837" s="230"/>
      <c r="QRH837" s="230"/>
      <c r="QRI837" s="230"/>
      <c r="QRJ837" s="230"/>
      <c r="QRK837" s="230"/>
      <c r="QRL837" s="230"/>
      <c r="QRM837" s="230"/>
      <c r="QRN837" s="230"/>
      <c r="QRO837" s="230"/>
      <c r="QRP837" s="230"/>
      <c r="QRQ837" s="230"/>
      <c r="QRR837" s="230"/>
      <c r="QRS837" s="230"/>
      <c r="QRT837" s="230"/>
      <c r="QRU837" s="230"/>
      <c r="QRV837" s="230"/>
      <c r="QRW837" s="230"/>
      <c r="QRX837" s="230"/>
      <c r="QRY837" s="230"/>
      <c r="QRZ837" s="230"/>
      <c r="QSA837" s="230"/>
      <c r="QSB837" s="230"/>
      <c r="QSC837" s="230"/>
      <c r="QSD837" s="230"/>
      <c r="QSE837" s="230"/>
      <c r="QSF837" s="230"/>
      <c r="QSG837" s="230"/>
      <c r="QSH837" s="230"/>
      <c r="QSI837" s="230"/>
      <c r="QSJ837" s="230"/>
      <c r="QSK837" s="230"/>
      <c r="QSL837" s="230"/>
      <c r="QSM837" s="230"/>
      <c r="QSN837" s="230"/>
      <c r="QSO837" s="230"/>
      <c r="QSP837" s="230"/>
      <c r="QSQ837" s="230"/>
      <c r="QSR837" s="230"/>
      <c r="QSS837" s="230"/>
      <c r="QST837" s="230"/>
      <c r="QSU837" s="230"/>
      <c r="QSV837" s="230"/>
      <c r="QSW837" s="230"/>
      <c r="QSX837" s="230"/>
      <c r="QSY837" s="230"/>
      <c r="QSZ837" s="230"/>
      <c r="QTA837" s="230"/>
      <c r="QTB837" s="230"/>
      <c r="QTC837" s="230"/>
      <c r="QTD837" s="230"/>
      <c r="QTE837" s="230"/>
      <c r="QTF837" s="230"/>
      <c r="QTG837" s="230"/>
      <c r="QTH837" s="230"/>
      <c r="QTI837" s="230"/>
      <c r="QTJ837" s="230"/>
      <c r="QTK837" s="230"/>
      <c r="QTL837" s="230"/>
      <c r="QTM837" s="230"/>
      <c r="QTN837" s="230"/>
      <c r="QTO837" s="230"/>
      <c r="QTP837" s="230"/>
      <c r="QTQ837" s="230"/>
      <c r="QTR837" s="230"/>
      <c r="QTS837" s="230"/>
      <c r="QTT837" s="230"/>
      <c r="QTU837" s="230"/>
      <c r="QTV837" s="230"/>
      <c r="QTW837" s="230"/>
      <c r="QTX837" s="230"/>
      <c r="QTY837" s="230"/>
      <c r="QTZ837" s="230"/>
      <c r="QUA837" s="230"/>
      <c r="QUB837" s="230"/>
      <c r="QUC837" s="230"/>
      <c r="QUD837" s="230"/>
      <c r="QUE837" s="230"/>
      <c r="QUF837" s="230"/>
      <c r="QUG837" s="230"/>
      <c r="QUH837" s="230"/>
      <c r="QUI837" s="230"/>
      <c r="QUJ837" s="230"/>
      <c r="QUK837" s="230"/>
      <c r="QUL837" s="230"/>
      <c r="QUM837" s="230"/>
      <c r="QUN837" s="230"/>
      <c r="QUO837" s="230"/>
      <c r="QUP837" s="230"/>
      <c r="QUQ837" s="230"/>
      <c r="QUR837" s="230"/>
      <c r="QUS837" s="230"/>
      <c r="QUT837" s="230"/>
      <c r="QUU837" s="230"/>
      <c r="QUV837" s="230"/>
      <c r="QUW837" s="230"/>
      <c r="QUX837" s="230"/>
      <c r="QUY837" s="230"/>
      <c r="QUZ837" s="230"/>
      <c r="QVA837" s="230"/>
      <c r="QVB837" s="230"/>
      <c r="QVC837" s="230"/>
      <c r="QVD837" s="230"/>
      <c r="QVE837" s="230"/>
      <c r="QVF837" s="230"/>
      <c r="QVG837" s="230"/>
      <c r="QVH837" s="230"/>
      <c r="QVI837" s="230"/>
      <c r="QVJ837" s="230"/>
      <c r="QVK837" s="230"/>
      <c r="QVL837" s="230"/>
      <c r="QVM837" s="230"/>
      <c r="QVN837" s="230"/>
      <c r="QVO837" s="230"/>
      <c r="QVP837" s="230"/>
      <c r="QVQ837" s="230"/>
      <c r="QVR837" s="230"/>
      <c r="QVS837" s="230"/>
      <c r="QVT837" s="230"/>
      <c r="QVU837" s="230"/>
      <c r="QVV837" s="230"/>
      <c r="QVW837" s="230"/>
      <c r="QVX837" s="230"/>
      <c r="QVY837" s="230"/>
      <c r="QVZ837" s="230"/>
      <c r="QWA837" s="230"/>
      <c r="QWB837" s="230"/>
      <c r="QWC837" s="230"/>
      <c r="QWD837" s="230"/>
      <c r="QWE837" s="230"/>
      <c r="QWF837" s="230"/>
      <c r="QWG837" s="230"/>
      <c r="QWH837" s="230"/>
      <c r="QWI837" s="230"/>
      <c r="QWJ837" s="230"/>
      <c r="QWK837" s="230"/>
      <c r="QWL837" s="230"/>
      <c r="QWM837" s="230"/>
      <c r="QWN837" s="230"/>
      <c r="QWO837" s="230"/>
      <c r="QWP837" s="230"/>
      <c r="QWQ837" s="230"/>
      <c r="QWR837" s="230"/>
      <c r="QWS837" s="230"/>
      <c r="QWT837" s="230"/>
      <c r="QWU837" s="230"/>
      <c r="QWV837" s="230"/>
      <c r="QWW837" s="230"/>
      <c r="QWX837" s="230"/>
      <c r="QWY837" s="230"/>
      <c r="QWZ837" s="230"/>
      <c r="QXA837" s="230"/>
      <c r="QXB837" s="230"/>
      <c r="QXC837" s="230"/>
      <c r="QXD837" s="230"/>
      <c r="QXE837" s="230"/>
      <c r="QXF837" s="230"/>
      <c r="QXG837" s="230"/>
      <c r="QXH837" s="230"/>
      <c r="QXI837" s="230"/>
      <c r="QXJ837" s="230"/>
      <c r="QXK837" s="230"/>
      <c r="QXL837" s="230"/>
      <c r="QXM837" s="230"/>
      <c r="QXN837" s="230"/>
      <c r="QXO837" s="230"/>
      <c r="QXP837" s="230"/>
      <c r="QXQ837" s="230"/>
      <c r="QXR837" s="230"/>
      <c r="QXS837" s="230"/>
      <c r="QXT837" s="230"/>
      <c r="QXU837" s="230"/>
      <c r="QXV837" s="230"/>
      <c r="QXW837" s="230"/>
      <c r="QXX837" s="230"/>
      <c r="QXY837" s="230"/>
      <c r="QXZ837" s="230"/>
      <c r="QYA837" s="230"/>
      <c r="QYB837" s="230"/>
      <c r="QYC837" s="230"/>
      <c r="QYD837" s="230"/>
      <c r="QYE837" s="230"/>
      <c r="QYF837" s="230"/>
      <c r="QYG837" s="230"/>
      <c r="QYH837" s="230"/>
      <c r="QYI837" s="230"/>
      <c r="QYJ837" s="230"/>
      <c r="QYK837" s="230"/>
      <c r="QYL837" s="230"/>
      <c r="QYM837" s="230"/>
      <c r="QYN837" s="230"/>
      <c r="QYO837" s="230"/>
      <c r="QYP837" s="230"/>
      <c r="QYQ837" s="230"/>
      <c r="QYR837" s="230"/>
      <c r="QYS837" s="230"/>
      <c r="QYT837" s="230"/>
      <c r="QYU837" s="230"/>
      <c r="QYV837" s="230"/>
      <c r="QYW837" s="230"/>
      <c r="QYX837" s="230"/>
      <c r="QYY837" s="230"/>
      <c r="QYZ837" s="230"/>
      <c r="QZA837" s="230"/>
      <c r="QZB837" s="230"/>
      <c r="QZC837" s="230"/>
      <c r="QZD837" s="230"/>
      <c r="QZE837" s="230"/>
      <c r="QZF837" s="230"/>
      <c r="QZG837" s="230"/>
      <c r="QZH837" s="230"/>
      <c r="QZI837" s="230"/>
      <c r="QZJ837" s="230"/>
      <c r="QZK837" s="230"/>
      <c r="QZL837" s="230"/>
      <c r="QZM837" s="230"/>
      <c r="QZN837" s="230"/>
      <c r="QZO837" s="230"/>
      <c r="QZP837" s="230"/>
      <c r="QZQ837" s="230"/>
      <c r="QZR837" s="230"/>
      <c r="QZS837" s="230"/>
      <c r="QZT837" s="230"/>
      <c r="QZU837" s="230"/>
      <c r="QZV837" s="230"/>
      <c r="QZW837" s="230"/>
      <c r="QZX837" s="230"/>
      <c r="QZY837" s="230"/>
      <c r="QZZ837" s="230"/>
      <c r="RAA837" s="230"/>
      <c r="RAB837" s="230"/>
      <c r="RAC837" s="230"/>
      <c r="RAD837" s="230"/>
      <c r="RAE837" s="230"/>
      <c r="RAF837" s="230"/>
      <c r="RAG837" s="230"/>
      <c r="RAH837" s="230"/>
      <c r="RAI837" s="230"/>
      <c r="RAJ837" s="230"/>
      <c r="RAK837" s="230"/>
      <c r="RAL837" s="230"/>
      <c r="RAM837" s="230"/>
      <c r="RAN837" s="230"/>
      <c r="RAO837" s="230"/>
      <c r="RAP837" s="230"/>
      <c r="RAQ837" s="230"/>
      <c r="RAR837" s="230"/>
      <c r="RAS837" s="230"/>
      <c r="RAT837" s="230"/>
      <c r="RAU837" s="230"/>
      <c r="RAV837" s="230"/>
      <c r="RAW837" s="230"/>
      <c r="RAX837" s="230"/>
      <c r="RAY837" s="230"/>
      <c r="RAZ837" s="230"/>
      <c r="RBA837" s="230"/>
      <c r="RBB837" s="230"/>
      <c r="RBC837" s="230"/>
      <c r="RBD837" s="230"/>
      <c r="RBE837" s="230"/>
      <c r="RBF837" s="230"/>
      <c r="RBG837" s="230"/>
      <c r="RBH837" s="230"/>
      <c r="RBI837" s="230"/>
      <c r="RBJ837" s="230"/>
      <c r="RBK837" s="230"/>
      <c r="RBL837" s="230"/>
      <c r="RBM837" s="230"/>
      <c r="RBN837" s="230"/>
      <c r="RBO837" s="230"/>
      <c r="RBP837" s="230"/>
      <c r="RBQ837" s="230"/>
      <c r="RBR837" s="230"/>
      <c r="RBS837" s="230"/>
      <c r="RBT837" s="230"/>
      <c r="RBU837" s="230"/>
      <c r="RBV837" s="230"/>
      <c r="RBW837" s="230"/>
      <c r="RBX837" s="230"/>
      <c r="RBY837" s="230"/>
      <c r="RBZ837" s="230"/>
      <c r="RCA837" s="230"/>
      <c r="RCB837" s="230"/>
      <c r="RCC837" s="230"/>
      <c r="RCD837" s="230"/>
      <c r="RCE837" s="230"/>
      <c r="RCF837" s="230"/>
      <c r="RCG837" s="230"/>
      <c r="RCH837" s="230"/>
      <c r="RCI837" s="230"/>
      <c r="RCJ837" s="230"/>
      <c r="RCK837" s="230"/>
      <c r="RCL837" s="230"/>
      <c r="RCM837" s="230"/>
      <c r="RCN837" s="230"/>
      <c r="RCO837" s="230"/>
      <c r="RCP837" s="230"/>
      <c r="RCQ837" s="230"/>
      <c r="RCR837" s="230"/>
      <c r="RCS837" s="230"/>
      <c r="RCT837" s="230"/>
      <c r="RCU837" s="230"/>
      <c r="RCV837" s="230"/>
      <c r="RCW837" s="230"/>
      <c r="RCX837" s="230"/>
      <c r="RCY837" s="230"/>
      <c r="RCZ837" s="230"/>
      <c r="RDA837" s="230"/>
      <c r="RDB837" s="230"/>
      <c r="RDC837" s="230"/>
      <c r="RDD837" s="230"/>
      <c r="RDE837" s="230"/>
      <c r="RDF837" s="230"/>
      <c r="RDG837" s="230"/>
      <c r="RDH837" s="230"/>
      <c r="RDI837" s="230"/>
      <c r="RDJ837" s="230"/>
      <c r="RDK837" s="230"/>
      <c r="RDL837" s="230"/>
      <c r="RDM837" s="230"/>
      <c r="RDN837" s="230"/>
      <c r="RDO837" s="230"/>
      <c r="RDP837" s="230"/>
      <c r="RDQ837" s="230"/>
      <c r="RDR837" s="230"/>
      <c r="RDS837" s="230"/>
      <c r="RDT837" s="230"/>
      <c r="RDU837" s="230"/>
      <c r="RDV837" s="230"/>
      <c r="RDW837" s="230"/>
      <c r="RDX837" s="230"/>
      <c r="RDY837" s="230"/>
      <c r="RDZ837" s="230"/>
      <c r="REA837" s="230"/>
      <c r="REB837" s="230"/>
      <c r="REC837" s="230"/>
      <c r="RED837" s="230"/>
      <c r="REE837" s="230"/>
      <c r="REF837" s="230"/>
      <c r="REG837" s="230"/>
      <c r="REH837" s="230"/>
      <c r="REI837" s="230"/>
      <c r="REJ837" s="230"/>
      <c r="REK837" s="230"/>
      <c r="REL837" s="230"/>
      <c r="REM837" s="230"/>
      <c r="REN837" s="230"/>
      <c r="REO837" s="230"/>
      <c r="REP837" s="230"/>
      <c r="REQ837" s="230"/>
      <c r="RER837" s="230"/>
      <c r="RES837" s="230"/>
      <c r="RET837" s="230"/>
      <c r="REU837" s="230"/>
      <c r="REV837" s="230"/>
      <c r="REW837" s="230"/>
      <c r="REX837" s="230"/>
      <c r="REY837" s="230"/>
      <c r="REZ837" s="230"/>
      <c r="RFA837" s="230"/>
      <c r="RFB837" s="230"/>
      <c r="RFC837" s="230"/>
      <c r="RFD837" s="230"/>
      <c r="RFE837" s="230"/>
      <c r="RFF837" s="230"/>
      <c r="RFG837" s="230"/>
      <c r="RFH837" s="230"/>
      <c r="RFI837" s="230"/>
      <c r="RFJ837" s="230"/>
      <c r="RFK837" s="230"/>
      <c r="RFL837" s="230"/>
      <c r="RFM837" s="230"/>
      <c r="RFN837" s="230"/>
      <c r="RFO837" s="230"/>
      <c r="RFP837" s="230"/>
      <c r="RFQ837" s="230"/>
      <c r="RFR837" s="230"/>
      <c r="RFS837" s="230"/>
      <c r="RFT837" s="230"/>
      <c r="RFU837" s="230"/>
      <c r="RFV837" s="230"/>
      <c r="RFW837" s="230"/>
      <c r="RFX837" s="230"/>
      <c r="RFY837" s="230"/>
      <c r="RFZ837" s="230"/>
      <c r="RGA837" s="230"/>
      <c r="RGB837" s="230"/>
      <c r="RGC837" s="230"/>
      <c r="RGD837" s="230"/>
      <c r="RGE837" s="230"/>
      <c r="RGF837" s="230"/>
      <c r="RGG837" s="230"/>
      <c r="RGH837" s="230"/>
      <c r="RGI837" s="230"/>
      <c r="RGJ837" s="230"/>
      <c r="RGK837" s="230"/>
      <c r="RGL837" s="230"/>
      <c r="RGM837" s="230"/>
      <c r="RGN837" s="230"/>
      <c r="RGO837" s="230"/>
      <c r="RGP837" s="230"/>
      <c r="RGQ837" s="230"/>
      <c r="RGR837" s="230"/>
      <c r="RGS837" s="230"/>
      <c r="RGT837" s="230"/>
      <c r="RGU837" s="230"/>
      <c r="RGV837" s="230"/>
      <c r="RGW837" s="230"/>
      <c r="RGX837" s="230"/>
      <c r="RGY837" s="230"/>
      <c r="RGZ837" s="230"/>
      <c r="RHA837" s="230"/>
      <c r="RHB837" s="230"/>
      <c r="RHC837" s="230"/>
      <c r="RHD837" s="230"/>
      <c r="RHE837" s="230"/>
      <c r="RHF837" s="230"/>
      <c r="RHG837" s="230"/>
      <c r="RHH837" s="230"/>
      <c r="RHI837" s="230"/>
      <c r="RHJ837" s="230"/>
      <c r="RHK837" s="230"/>
      <c r="RHL837" s="230"/>
      <c r="RHM837" s="230"/>
      <c r="RHN837" s="230"/>
      <c r="RHO837" s="230"/>
      <c r="RHP837" s="230"/>
      <c r="RHQ837" s="230"/>
      <c r="RHR837" s="230"/>
      <c r="RHS837" s="230"/>
      <c r="RHT837" s="230"/>
      <c r="RHU837" s="230"/>
      <c r="RHV837" s="230"/>
      <c r="RHW837" s="230"/>
      <c r="RHX837" s="230"/>
      <c r="RHY837" s="230"/>
      <c r="RHZ837" s="230"/>
      <c r="RIA837" s="230"/>
      <c r="RIB837" s="230"/>
      <c r="RIC837" s="230"/>
      <c r="RID837" s="230"/>
      <c r="RIE837" s="230"/>
      <c r="RIF837" s="230"/>
      <c r="RIG837" s="230"/>
      <c r="RIH837" s="230"/>
      <c r="RII837" s="230"/>
      <c r="RIJ837" s="230"/>
      <c r="RIK837" s="230"/>
      <c r="RIL837" s="230"/>
      <c r="RIM837" s="230"/>
      <c r="RIN837" s="230"/>
      <c r="RIO837" s="230"/>
      <c r="RIP837" s="230"/>
      <c r="RIQ837" s="230"/>
      <c r="RIR837" s="230"/>
      <c r="RIS837" s="230"/>
      <c r="RIT837" s="230"/>
      <c r="RIU837" s="230"/>
      <c r="RIV837" s="230"/>
      <c r="RIW837" s="230"/>
      <c r="RIX837" s="230"/>
      <c r="RIY837" s="230"/>
      <c r="RIZ837" s="230"/>
      <c r="RJA837" s="230"/>
      <c r="RJB837" s="230"/>
      <c r="RJC837" s="230"/>
      <c r="RJD837" s="230"/>
      <c r="RJE837" s="230"/>
      <c r="RJF837" s="230"/>
      <c r="RJG837" s="230"/>
      <c r="RJH837" s="230"/>
      <c r="RJI837" s="230"/>
      <c r="RJJ837" s="230"/>
      <c r="RJK837" s="230"/>
      <c r="RJL837" s="230"/>
      <c r="RJM837" s="230"/>
      <c r="RJN837" s="230"/>
      <c r="RJO837" s="230"/>
      <c r="RJP837" s="230"/>
      <c r="RJQ837" s="230"/>
      <c r="RJR837" s="230"/>
      <c r="RJS837" s="230"/>
      <c r="RJT837" s="230"/>
      <c r="RJU837" s="230"/>
      <c r="RJV837" s="230"/>
      <c r="RJW837" s="230"/>
      <c r="RJX837" s="230"/>
      <c r="RJY837" s="230"/>
      <c r="RJZ837" s="230"/>
      <c r="RKA837" s="230"/>
      <c r="RKB837" s="230"/>
      <c r="RKC837" s="230"/>
      <c r="RKD837" s="230"/>
      <c r="RKE837" s="230"/>
      <c r="RKF837" s="230"/>
      <c r="RKG837" s="230"/>
      <c r="RKH837" s="230"/>
      <c r="RKI837" s="230"/>
      <c r="RKJ837" s="230"/>
      <c r="RKK837" s="230"/>
      <c r="RKL837" s="230"/>
      <c r="RKM837" s="230"/>
      <c r="RKN837" s="230"/>
      <c r="RKO837" s="230"/>
      <c r="RKP837" s="230"/>
      <c r="RKQ837" s="230"/>
      <c r="RKR837" s="230"/>
      <c r="RKS837" s="230"/>
      <c r="RKT837" s="230"/>
      <c r="RKU837" s="230"/>
      <c r="RKV837" s="230"/>
      <c r="RKW837" s="230"/>
      <c r="RKX837" s="230"/>
      <c r="RKY837" s="230"/>
      <c r="RKZ837" s="230"/>
      <c r="RLA837" s="230"/>
      <c r="RLB837" s="230"/>
      <c r="RLC837" s="230"/>
      <c r="RLD837" s="230"/>
      <c r="RLE837" s="230"/>
      <c r="RLF837" s="230"/>
      <c r="RLG837" s="230"/>
      <c r="RLH837" s="230"/>
      <c r="RLI837" s="230"/>
      <c r="RLJ837" s="230"/>
      <c r="RLK837" s="230"/>
      <c r="RLL837" s="230"/>
      <c r="RLM837" s="230"/>
      <c r="RLN837" s="230"/>
      <c r="RLO837" s="230"/>
      <c r="RLP837" s="230"/>
      <c r="RLQ837" s="230"/>
      <c r="RLR837" s="230"/>
      <c r="RLS837" s="230"/>
      <c r="RLT837" s="230"/>
      <c r="RLU837" s="230"/>
      <c r="RLV837" s="230"/>
      <c r="RLW837" s="230"/>
      <c r="RLX837" s="230"/>
      <c r="RLY837" s="230"/>
      <c r="RLZ837" s="230"/>
      <c r="RMA837" s="230"/>
      <c r="RMB837" s="230"/>
      <c r="RMC837" s="230"/>
      <c r="RMD837" s="230"/>
      <c r="RME837" s="230"/>
      <c r="RMF837" s="230"/>
      <c r="RMG837" s="230"/>
      <c r="RMH837" s="230"/>
      <c r="RMI837" s="230"/>
      <c r="RMJ837" s="230"/>
      <c r="RMK837" s="230"/>
      <c r="RML837" s="230"/>
      <c r="RMM837" s="230"/>
      <c r="RMN837" s="230"/>
      <c r="RMO837" s="230"/>
      <c r="RMP837" s="230"/>
      <c r="RMQ837" s="230"/>
      <c r="RMR837" s="230"/>
      <c r="RMS837" s="230"/>
      <c r="RMT837" s="230"/>
      <c r="RMU837" s="230"/>
      <c r="RMV837" s="230"/>
      <c r="RMW837" s="230"/>
      <c r="RMX837" s="230"/>
      <c r="RMY837" s="230"/>
      <c r="RMZ837" s="230"/>
      <c r="RNA837" s="230"/>
      <c r="RNB837" s="230"/>
      <c r="RNC837" s="230"/>
      <c r="RND837" s="230"/>
      <c r="RNE837" s="230"/>
      <c r="RNF837" s="230"/>
      <c r="RNG837" s="230"/>
      <c r="RNH837" s="230"/>
      <c r="RNI837" s="230"/>
      <c r="RNJ837" s="230"/>
      <c r="RNK837" s="230"/>
      <c r="RNL837" s="230"/>
      <c r="RNM837" s="230"/>
      <c r="RNN837" s="230"/>
      <c r="RNO837" s="230"/>
      <c r="RNP837" s="230"/>
      <c r="RNQ837" s="230"/>
      <c r="RNR837" s="230"/>
      <c r="RNS837" s="230"/>
      <c r="RNT837" s="230"/>
      <c r="RNU837" s="230"/>
      <c r="RNV837" s="230"/>
      <c r="RNW837" s="230"/>
      <c r="RNX837" s="230"/>
      <c r="RNY837" s="230"/>
      <c r="RNZ837" s="230"/>
      <c r="ROA837" s="230"/>
      <c r="ROB837" s="230"/>
      <c r="ROC837" s="230"/>
      <c r="ROD837" s="230"/>
      <c r="ROE837" s="230"/>
      <c r="ROF837" s="230"/>
      <c r="ROG837" s="230"/>
      <c r="ROH837" s="230"/>
      <c r="ROI837" s="230"/>
      <c r="ROJ837" s="230"/>
      <c r="ROK837" s="230"/>
      <c r="ROL837" s="230"/>
      <c r="ROM837" s="230"/>
      <c r="RON837" s="230"/>
      <c r="ROO837" s="230"/>
      <c r="ROP837" s="230"/>
      <c r="ROQ837" s="230"/>
      <c r="ROR837" s="230"/>
      <c r="ROS837" s="230"/>
      <c r="ROT837" s="230"/>
      <c r="ROU837" s="230"/>
      <c r="ROV837" s="230"/>
      <c r="ROW837" s="230"/>
      <c r="ROX837" s="230"/>
      <c r="ROY837" s="230"/>
      <c r="ROZ837" s="230"/>
      <c r="RPA837" s="230"/>
      <c r="RPB837" s="230"/>
      <c r="RPC837" s="230"/>
      <c r="RPD837" s="230"/>
      <c r="RPE837" s="230"/>
      <c r="RPF837" s="230"/>
      <c r="RPG837" s="230"/>
      <c r="RPH837" s="230"/>
      <c r="RPI837" s="230"/>
      <c r="RPJ837" s="230"/>
      <c r="RPK837" s="230"/>
      <c r="RPL837" s="230"/>
      <c r="RPM837" s="230"/>
      <c r="RPN837" s="230"/>
      <c r="RPO837" s="230"/>
      <c r="RPP837" s="230"/>
      <c r="RPQ837" s="230"/>
      <c r="RPR837" s="230"/>
      <c r="RPS837" s="230"/>
      <c r="RPT837" s="230"/>
      <c r="RPU837" s="230"/>
      <c r="RPV837" s="230"/>
      <c r="RPW837" s="230"/>
      <c r="RPX837" s="230"/>
      <c r="RPY837" s="230"/>
      <c r="RPZ837" s="230"/>
      <c r="RQA837" s="230"/>
      <c r="RQB837" s="230"/>
      <c r="RQC837" s="230"/>
      <c r="RQD837" s="230"/>
      <c r="RQE837" s="230"/>
      <c r="RQF837" s="230"/>
      <c r="RQG837" s="230"/>
      <c r="RQH837" s="230"/>
      <c r="RQI837" s="230"/>
      <c r="RQJ837" s="230"/>
      <c r="RQK837" s="230"/>
      <c r="RQL837" s="230"/>
      <c r="RQM837" s="230"/>
      <c r="RQN837" s="230"/>
      <c r="RQO837" s="230"/>
      <c r="RQP837" s="230"/>
      <c r="RQQ837" s="230"/>
      <c r="RQR837" s="230"/>
      <c r="RQS837" s="230"/>
      <c r="RQT837" s="230"/>
      <c r="RQU837" s="230"/>
      <c r="RQV837" s="230"/>
      <c r="RQW837" s="230"/>
      <c r="RQX837" s="230"/>
      <c r="RQY837" s="230"/>
      <c r="RQZ837" s="230"/>
      <c r="RRA837" s="230"/>
      <c r="RRB837" s="230"/>
      <c r="RRC837" s="230"/>
      <c r="RRD837" s="230"/>
      <c r="RRE837" s="230"/>
      <c r="RRF837" s="230"/>
      <c r="RRG837" s="230"/>
      <c r="RRH837" s="230"/>
      <c r="RRI837" s="230"/>
      <c r="RRJ837" s="230"/>
      <c r="RRK837" s="230"/>
      <c r="RRL837" s="230"/>
      <c r="RRM837" s="230"/>
      <c r="RRN837" s="230"/>
      <c r="RRO837" s="230"/>
      <c r="RRP837" s="230"/>
      <c r="RRQ837" s="230"/>
      <c r="RRR837" s="230"/>
      <c r="RRS837" s="230"/>
      <c r="RRT837" s="230"/>
      <c r="RRU837" s="230"/>
      <c r="RRV837" s="230"/>
      <c r="RRW837" s="230"/>
      <c r="RRX837" s="230"/>
      <c r="RRY837" s="230"/>
      <c r="RRZ837" s="230"/>
      <c r="RSA837" s="230"/>
      <c r="RSB837" s="230"/>
      <c r="RSC837" s="230"/>
      <c r="RSD837" s="230"/>
      <c r="RSE837" s="230"/>
      <c r="RSF837" s="230"/>
      <c r="RSG837" s="230"/>
      <c r="RSH837" s="230"/>
      <c r="RSI837" s="230"/>
      <c r="RSJ837" s="230"/>
      <c r="RSK837" s="230"/>
      <c r="RSL837" s="230"/>
      <c r="RSM837" s="230"/>
      <c r="RSN837" s="230"/>
      <c r="RSO837" s="230"/>
      <c r="RSP837" s="230"/>
      <c r="RSQ837" s="230"/>
      <c r="RSR837" s="230"/>
      <c r="RSS837" s="230"/>
      <c r="RST837" s="230"/>
      <c r="RSU837" s="230"/>
      <c r="RSV837" s="230"/>
      <c r="RSW837" s="230"/>
      <c r="RSX837" s="230"/>
      <c r="RSY837" s="230"/>
      <c r="RSZ837" s="230"/>
      <c r="RTA837" s="230"/>
      <c r="RTB837" s="230"/>
      <c r="RTC837" s="230"/>
      <c r="RTD837" s="230"/>
      <c r="RTE837" s="230"/>
      <c r="RTF837" s="230"/>
      <c r="RTG837" s="230"/>
      <c r="RTH837" s="230"/>
      <c r="RTI837" s="230"/>
      <c r="RTJ837" s="230"/>
      <c r="RTK837" s="230"/>
      <c r="RTL837" s="230"/>
      <c r="RTM837" s="230"/>
      <c r="RTN837" s="230"/>
      <c r="RTO837" s="230"/>
      <c r="RTP837" s="230"/>
      <c r="RTQ837" s="230"/>
      <c r="RTR837" s="230"/>
      <c r="RTS837" s="230"/>
      <c r="RTT837" s="230"/>
      <c r="RTU837" s="230"/>
      <c r="RTV837" s="230"/>
      <c r="RTW837" s="230"/>
      <c r="RTX837" s="230"/>
      <c r="RTY837" s="230"/>
      <c r="RTZ837" s="230"/>
      <c r="RUA837" s="230"/>
      <c r="RUB837" s="230"/>
      <c r="RUC837" s="230"/>
      <c r="RUD837" s="230"/>
      <c r="RUE837" s="230"/>
      <c r="RUF837" s="230"/>
      <c r="RUG837" s="230"/>
      <c r="RUH837" s="230"/>
      <c r="RUI837" s="230"/>
      <c r="RUJ837" s="230"/>
      <c r="RUK837" s="230"/>
      <c r="RUL837" s="230"/>
      <c r="RUM837" s="230"/>
      <c r="RUN837" s="230"/>
      <c r="RUO837" s="230"/>
      <c r="RUP837" s="230"/>
      <c r="RUQ837" s="230"/>
      <c r="RUR837" s="230"/>
      <c r="RUS837" s="230"/>
      <c r="RUT837" s="230"/>
      <c r="RUU837" s="230"/>
      <c r="RUV837" s="230"/>
      <c r="RUW837" s="230"/>
      <c r="RUX837" s="230"/>
      <c r="RUY837" s="230"/>
      <c r="RUZ837" s="230"/>
      <c r="RVA837" s="230"/>
      <c r="RVB837" s="230"/>
      <c r="RVC837" s="230"/>
      <c r="RVD837" s="230"/>
      <c r="RVE837" s="230"/>
      <c r="RVF837" s="230"/>
      <c r="RVG837" s="230"/>
      <c r="RVH837" s="230"/>
      <c r="RVI837" s="230"/>
      <c r="RVJ837" s="230"/>
      <c r="RVK837" s="230"/>
      <c r="RVL837" s="230"/>
      <c r="RVM837" s="230"/>
      <c r="RVN837" s="230"/>
      <c r="RVO837" s="230"/>
      <c r="RVP837" s="230"/>
      <c r="RVQ837" s="230"/>
      <c r="RVR837" s="230"/>
      <c r="RVS837" s="230"/>
      <c r="RVT837" s="230"/>
      <c r="RVU837" s="230"/>
      <c r="RVV837" s="230"/>
      <c r="RVW837" s="230"/>
      <c r="RVX837" s="230"/>
      <c r="RVY837" s="230"/>
      <c r="RVZ837" s="230"/>
      <c r="RWA837" s="230"/>
      <c r="RWB837" s="230"/>
      <c r="RWC837" s="230"/>
      <c r="RWD837" s="230"/>
      <c r="RWE837" s="230"/>
      <c r="RWF837" s="230"/>
      <c r="RWG837" s="230"/>
      <c r="RWH837" s="230"/>
      <c r="RWI837" s="230"/>
      <c r="RWJ837" s="230"/>
      <c r="RWK837" s="230"/>
      <c r="RWL837" s="230"/>
      <c r="RWM837" s="230"/>
      <c r="RWN837" s="230"/>
      <c r="RWO837" s="230"/>
      <c r="RWP837" s="230"/>
      <c r="RWQ837" s="230"/>
      <c r="RWR837" s="230"/>
      <c r="RWS837" s="230"/>
      <c r="RWT837" s="230"/>
      <c r="RWU837" s="230"/>
      <c r="RWV837" s="230"/>
      <c r="RWW837" s="230"/>
      <c r="RWX837" s="230"/>
      <c r="RWY837" s="230"/>
      <c r="RWZ837" s="230"/>
      <c r="RXA837" s="230"/>
      <c r="RXB837" s="230"/>
      <c r="RXC837" s="230"/>
      <c r="RXD837" s="230"/>
      <c r="RXE837" s="230"/>
      <c r="RXF837" s="230"/>
      <c r="RXG837" s="230"/>
      <c r="RXH837" s="230"/>
      <c r="RXI837" s="230"/>
      <c r="RXJ837" s="230"/>
      <c r="RXK837" s="230"/>
      <c r="RXL837" s="230"/>
      <c r="RXM837" s="230"/>
      <c r="RXN837" s="230"/>
      <c r="RXO837" s="230"/>
      <c r="RXP837" s="230"/>
      <c r="RXQ837" s="230"/>
      <c r="RXR837" s="230"/>
      <c r="RXS837" s="230"/>
      <c r="RXT837" s="230"/>
      <c r="RXU837" s="230"/>
      <c r="RXV837" s="230"/>
      <c r="RXW837" s="230"/>
      <c r="RXX837" s="230"/>
      <c r="RXY837" s="230"/>
      <c r="RXZ837" s="230"/>
      <c r="RYA837" s="230"/>
      <c r="RYB837" s="230"/>
      <c r="RYC837" s="230"/>
      <c r="RYD837" s="230"/>
      <c r="RYE837" s="230"/>
      <c r="RYF837" s="230"/>
      <c r="RYG837" s="230"/>
      <c r="RYH837" s="230"/>
      <c r="RYI837" s="230"/>
      <c r="RYJ837" s="230"/>
      <c r="RYK837" s="230"/>
      <c r="RYL837" s="230"/>
      <c r="RYM837" s="230"/>
      <c r="RYN837" s="230"/>
      <c r="RYO837" s="230"/>
      <c r="RYP837" s="230"/>
      <c r="RYQ837" s="230"/>
      <c r="RYR837" s="230"/>
      <c r="RYS837" s="230"/>
      <c r="RYT837" s="230"/>
      <c r="RYU837" s="230"/>
      <c r="RYV837" s="230"/>
      <c r="RYW837" s="230"/>
      <c r="RYX837" s="230"/>
      <c r="RYY837" s="230"/>
      <c r="RYZ837" s="230"/>
      <c r="RZA837" s="230"/>
      <c r="RZB837" s="230"/>
      <c r="RZC837" s="230"/>
      <c r="RZD837" s="230"/>
      <c r="RZE837" s="230"/>
      <c r="RZF837" s="230"/>
      <c r="RZG837" s="230"/>
      <c r="RZH837" s="230"/>
      <c r="RZI837" s="230"/>
      <c r="RZJ837" s="230"/>
      <c r="RZK837" s="230"/>
      <c r="RZL837" s="230"/>
      <c r="RZM837" s="230"/>
      <c r="RZN837" s="230"/>
      <c r="RZO837" s="230"/>
      <c r="RZP837" s="230"/>
      <c r="RZQ837" s="230"/>
      <c r="RZR837" s="230"/>
      <c r="RZS837" s="230"/>
      <c r="RZT837" s="230"/>
      <c r="RZU837" s="230"/>
      <c r="RZV837" s="230"/>
      <c r="RZW837" s="230"/>
      <c r="RZX837" s="230"/>
      <c r="RZY837" s="230"/>
      <c r="RZZ837" s="230"/>
      <c r="SAA837" s="230"/>
      <c r="SAB837" s="230"/>
      <c r="SAC837" s="230"/>
      <c r="SAD837" s="230"/>
      <c r="SAE837" s="230"/>
      <c r="SAF837" s="230"/>
      <c r="SAG837" s="230"/>
      <c r="SAH837" s="230"/>
      <c r="SAI837" s="230"/>
      <c r="SAJ837" s="230"/>
      <c r="SAK837" s="230"/>
      <c r="SAL837" s="230"/>
      <c r="SAM837" s="230"/>
      <c r="SAN837" s="230"/>
      <c r="SAO837" s="230"/>
      <c r="SAP837" s="230"/>
      <c r="SAQ837" s="230"/>
      <c r="SAR837" s="230"/>
      <c r="SAS837" s="230"/>
      <c r="SAT837" s="230"/>
      <c r="SAU837" s="230"/>
      <c r="SAV837" s="230"/>
      <c r="SAW837" s="230"/>
      <c r="SAX837" s="230"/>
      <c r="SAY837" s="230"/>
      <c r="SAZ837" s="230"/>
      <c r="SBA837" s="230"/>
      <c r="SBB837" s="230"/>
      <c r="SBC837" s="230"/>
      <c r="SBD837" s="230"/>
      <c r="SBE837" s="230"/>
      <c r="SBF837" s="230"/>
      <c r="SBG837" s="230"/>
      <c r="SBH837" s="230"/>
      <c r="SBI837" s="230"/>
      <c r="SBJ837" s="230"/>
      <c r="SBK837" s="230"/>
      <c r="SBL837" s="230"/>
      <c r="SBM837" s="230"/>
      <c r="SBN837" s="230"/>
      <c r="SBO837" s="230"/>
      <c r="SBP837" s="230"/>
      <c r="SBQ837" s="230"/>
      <c r="SBR837" s="230"/>
      <c r="SBS837" s="230"/>
      <c r="SBT837" s="230"/>
      <c r="SBU837" s="230"/>
      <c r="SBV837" s="230"/>
      <c r="SBW837" s="230"/>
      <c r="SBX837" s="230"/>
      <c r="SBY837" s="230"/>
      <c r="SBZ837" s="230"/>
      <c r="SCA837" s="230"/>
      <c r="SCB837" s="230"/>
      <c r="SCC837" s="230"/>
      <c r="SCD837" s="230"/>
      <c r="SCE837" s="230"/>
      <c r="SCF837" s="230"/>
      <c r="SCG837" s="230"/>
      <c r="SCH837" s="230"/>
      <c r="SCI837" s="230"/>
      <c r="SCJ837" s="230"/>
      <c r="SCK837" s="230"/>
      <c r="SCL837" s="230"/>
      <c r="SCM837" s="230"/>
      <c r="SCN837" s="230"/>
      <c r="SCO837" s="230"/>
      <c r="SCP837" s="230"/>
      <c r="SCQ837" s="230"/>
      <c r="SCR837" s="230"/>
      <c r="SCS837" s="230"/>
      <c r="SCT837" s="230"/>
      <c r="SCU837" s="230"/>
      <c r="SCV837" s="230"/>
      <c r="SCW837" s="230"/>
      <c r="SCX837" s="230"/>
      <c r="SCY837" s="230"/>
      <c r="SCZ837" s="230"/>
      <c r="SDA837" s="230"/>
      <c r="SDB837" s="230"/>
      <c r="SDC837" s="230"/>
      <c r="SDD837" s="230"/>
      <c r="SDE837" s="230"/>
      <c r="SDF837" s="230"/>
      <c r="SDG837" s="230"/>
      <c r="SDH837" s="230"/>
      <c r="SDI837" s="230"/>
      <c r="SDJ837" s="230"/>
      <c r="SDK837" s="230"/>
      <c r="SDL837" s="230"/>
      <c r="SDM837" s="230"/>
      <c r="SDN837" s="230"/>
      <c r="SDO837" s="230"/>
      <c r="SDP837" s="230"/>
      <c r="SDQ837" s="230"/>
      <c r="SDR837" s="230"/>
      <c r="SDS837" s="230"/>
      <c r="SDT837" s="230"/>
      <c r="SDU837" s="230"/>
      <c r="SDV837" s="230"/>
      <c r="SDW837" s="230"/>
      <c r="SDX837" s="230"/>
      <c r="SDY837" s="230"/>
      <c r="SDZ837" s="230"/>
      <c r="SEA837" s="230"/>
      <c r="SEB837" s="230"/>
      <c r="SEC837" s="230"/>
      <c r="SED837" s="230"/>
      <c r="SEE837" s="230"/>
      <c r="SEF837" s="230"/>
      <c r="SEG837" s="230"/>
      <c r="SEH837" s="230"/>
      <c r="SEI837" s="230"/>
      <c r="SEJ837" s="230"/>
      <c r="SEK837" s="230"/>
      <c r="SEL837" s="230"/>
      <c r="SEM837" s="230"/>
      <c r="SEN837" s="230"/>
      <c r="SEO837" s="230"/>
      <c r="SEP837" s="230"/>
      <c r="SEQ837" s="230"/>
      <c r="SER837" s="230"/>
      <c r="SES837" s="230"/>
      <c r="SET837" s="230"/>
      <c r="SEU837" s="230"/>
      <c r="SEV837" s="230"/>
      <c r="SEW837" s="230"/>
      <c r="SEX837" s="230"/>
      <c r="SEY837" s="230"/>
      <c r="SEZ837" s="230"/>
      <c r="SFA837" s="230"/>
      <c r="SFB837" s="230"/>
      <c r="SFC837" s="230"/>
      <c r="SFD837" s="230"/>
      <c r="SFE837" s="230"/>
      <c r="SFF837" s="230"/>
      <c r="SFG837" s="230"/>
      <c r="SFH837" s="230"/>
      <c r="SFI837" s="230"/>
      <c r="SFJ837" s="230"/>
      <c r="SFK837" s="230"/>
      <c r="SFL837" s="230"/>
      <c r="SFM837" s="230"/>
      <c r="SFN837" s="230"/>
      <c r="SFO837" s="230"/>
      <c r="SFP837" s="230"/>
      <c r="SFQ837" s="230"/>
      <c r="SFR837" s="230"/>
      <c r="SFS837" s="230"/>
      <c r="SFT837" s="230"/>
      <c r="SFU837" s="230"/>
      <c r="SFV837" s="230"/>
      <c r="SFW837" s="230"/>
      <c r="SFX837" s="230"/>
      <c r="SFY837" s="230"/>
      <c r="SFZ837" s="230"/>
      <c r="SGA837" s="230"/>
      <c r="SGB837" s="230"/>
      <c r="SGC837" s="230"/>
      <c r="SGD837" s="230"/>
      <c r="SGE837" s="230"/>
      <c r="SGF837" s="230"/>
      <c r="SGG837" s="230"/>
      <c r="SGH837" s="230"/>
      <c r="SGI837" s="230"/>
      <c r="SGJ837" s="230"/>
      <c r="SGK837" s="230"/>
      <c r="SGL837" s="230"/>
      <c r="SGM837" s="230"/>
      <c r="SGN837" s="230"/>
      <c r="SGO837" s="230"/>
      <c r="SGP837" s="230"/>
      <c r="SGQ837" s="230"/>
      <c r="SGR837" s="230"/>
      <c r="SGS837" s="230"/>
      <c r="SGT837" s="230"/>
      <c r="SGU837" s="230"/>
      <c r="SGV837" s="230"/>
      <c r="SGW837" s="230"/>
      <c r="SGX837" s="230"/>
      <c r="SGY837" s="230"/>
      <c r="SGZ837" s="230"/>
      <c r="SHA837" s="230"/>
      <c r="SHB837" s="230"/>
      <c r="SHC837" s="230"/>
      <c r="SHD837" s="230"/>
      <c r="SHE837" s="230"/>
      <c r="SHF837" s="230"/>
      <c r="SHG837" s="230"/>
      <c r="SHH837" s="230"/>
      <c r="SHI837" s="230"/>
      <c r="SHJ837" s="230"/>
      <c r="SHK837" s="230"/>
      <c r="SHL837" s="230"/>
      <c r="SHM837" s="230"/>
      <c r="SHN837" s="230"/>
      <c r="SHO837" s="230"/>
      <c r="SHP837" s="230"/>
      <c r="SHQ837" s="230"/>
      <c r="SHR837" s="230"/>
      <c r="SHS837" s="230"/>
      <c r="SHT837" s="230"/>
      <c r="SHU837" s="230"/>
      <c r="SHV837" s="230"/>
      <c r="SHW837" s="230"/>
      <c r="SHX837" s="230"/>
      <c r="SHY837" s="230"/>
      <c r="SHZ837" s="230"/>
      <c r="SIA837" s="230"/>
      <c r="SIB837" s="230"/>
      <c r="SIC837" s="230"/>
      <c r="SID837" s="230"/>
      <c r="SIE837" s="230"/>
      <c r="SIF837" s="230"/>
      <c r="SIG837" s="230"/>
      <c r="SIH837" s="230"/>
      <c r="SII837" s="230"/>
      <c r="SIJ837" s="230"/>
      <c r="SIK837" s="230"/>
      <c r="SIL837" s="230"/>
      <c r="SIM837" s="230"/>
      <c r="SIN837" s="230"/>
      <c r="SIO837" s="230"/>
      <c r="SIP837" s="230"/>
      <c r="SIQ837" s="230"/>
      <c r="SIR837" s="230"/>
      <c r="SIS837" s="230"/>
      <c r="SIT837" s="230"/>
      <c r="SIU837" s="230"/>
      <c r="SIV837" s="230"/>
      <c r="SIW837" s="230"/>
      <c r="SIX837" s="230"/>
      <c r="SIY837" s="230"/>
      <c r="SIZ837" s="230"/>
      <c r="SJA837" s="230"/>
      <c r="SJB837" s="230"/>
      <c r="SJC837" s="230"/>
      <c r="SJD837" s="230"/>
      <c r="SJE837" s="230"/>
      <c r="SJF837" s="230"/>
      <c r="SJG837" s="230"/>
      <c r="SJH837" s="230"/>
      <c r="SJI837" s="230"/>
      <c r="SJJ837" s="230"/>
      <c r="SJK837" s="230"/>
      <c r="SJL837" s="230"/>
      <c r="SJM837" s="230"/>
      <c r="SJN837" s="230"/>
      <c r="SJO837" s="230"/>
      <c r="SJP837" s="230"/>
      <c r="SJQ837" s="230"/>
      <c r="SJR837" s="230"/>
      <c r="SJS837" s="230"/>
      <c r="SJT837" s="230"/>
      <c r="SJU837" s="230"/>
      <c r="SJV837" s="230"/>
      <c r="SJW837" s="230"/>
      <c r="SJX837" s="230"/>
      <c r="SJY837" s="230"/>
      <c r="SJZ837" s="230"/>
      <c r="SKA837" s="230"/>
      <c r="SKB837" s="230"/>
      <c r="SKC837" s="230"/>
      <c r="SKD837" s="230"/>
      <c r="SKE837" s="230"/>
      <c r="SKF837" s="230"/>
      <c r="SKG837" s="230"/>
      <c r="SKH837" s="230"/>
      <c r="SKI837" s="230"/>
      <c r="SKJ837" s="230"/>
      <c r="SKK837" s="230"/>
      <c r="SKL837" s="230"/>
      <c r="SKM837" s="230"/>
      <c r="SKN837" s="230"/>
      <c r="SKO837" s="230"/>
      <c r="SKP837" s="230"/>
      <c r="SKQ837" s="230"/>
      <c r="SKR837" s="230"/>
      <c r="SKS837" s="230"/>
      <c r="SKT837" s="230"/>
      <c r="SKU837" s="230"/>
      <c r="SKV837" s="230"/>
      <c r="SKW837" s="230"/>
      <c r="SKX837" s="230"/>
      <c r="SKY837" s="230"/>
      <c r="SKZ837" s="230"/>
      <c r="SLA837" s="230"/>
      <c r="SLB837" s="230"/>
      <c r="SLC837" s="230"/>
      <c r="SLD837" s="230"/>
      <c r="SLE837" s="230"/>
      <c r="SLF837" s="230"/>
      <c r="SLG837" s="230"/>
      <c r="SLH837" s="230"/>
      <c r="SLI837" s="230"/>
      <c r="SLJ837" s="230"/>
      <c r="SLK837" s="230"/>
      <c r="SLL837" s="230"/>
      <c r="SLM837" s="230"/>
      <c r="SLN837" s="230"/>
      <c r="SLO837" s="230"/>
      <c r="SLP837" s="230"/>
      <c r="SLQ837" s="230"/>
      <c r="SLR837" s="230"/>
      <c r="SLS837" s="230"/>
      <c r="SLT837" s="230"/>
      <c r="SLU837" s="230"/>
      <c r="SLV837" s="230"/>
      <c r="SLW837" s="230"/>
      <c r="SLX837" s="230"/>
      <c r="SLY837" s="230"/>
      <c r="SLZ837" s="230"/>
      <c r="SMA837" s="230"/>
      <c r="SMB837" s="230"/>
      <c r="SMC837" s="230"/>
      <c r="SMD837" s="230"/>
      <c r="SME837" s="230"/>
      <c r="SMF837" s="230"/>
      <c r="SMG837" s="230"/>
      <c r="SMH837" s="230"/>
      <c r="SMI837" s="230"/>
      <c r="SMJ837" s="230"/>
      <c r="SMK837" s="230"/>
      <c r="SML837" s="230"/>
      <c r="SMM837" s="230"/>
      <c r="SMN837" s="230"/>
      <c r="SMO837" s="230"/>
      <c r="SMP837" s="230"/>
      <c r="SMQ837" s="230"/>
      <c r="SMR837" s="230"/>
      <c r="SMS837" s="230"/>
      <c r="SMT837" s="230"/>
      <c r="SMU837" s="230"/>
      <c r="SMV837" s="230"/>
      <c r="SMW837" s="230"/>
      <c r="SMX837" s="230"/>
      <c r="SMY837" s="230"/>
      <c r="SMZ837" s="230"/>
      <c r="SNA837" s="230"/>
      <c r="SNB837" s="230"/>
      <c r="SNC837" s="230"/>
      <c r="SND837" s="230"/>
      <c r="SNE837" s="230"/>
      <c r="SNF837" s="230"/>
      <c r="SNG837" s="230"/>
      <c r="SNH837" s="230"/>
      <c r="SNI837" s="230"/>
      <c r="SNJ837" s="230"/>
      <c r="SNK837" s="230"/>
      <c r="SNL837" s="230"/>
      <c r="SNM837" s="230"/>
      <c r="SNN837" s="230"/>
      <c r="SNO837" s="230"/>
      <c r="SNP837" s="230"/>
      <c r="SNQ837" s="230"/>
      <c r="SNR837" s="230"/>
      <c r="SNS837" s="230"/>
      <c r="SNT837" s="230"/>
      <c r="SNU837" s="230"/>
      <c r="SNV837" s="230"/>
      <c r="SNW837" s="230"/>
      <c r="SNX837" s="230"/>
      <c r="SNY837" s="230"/>
      <c r="SNZ837" s="230"/>
      <c r="SOA837" s="230"/>
      <c r="SOB837" s="230"/>
      <c r="SOC837" s="230"/>
      <c r="SOD837" s="230"/>
      <c r="SOE837" s="230"/>
      <c r="SOF837" s="230"/>
      <c r="SOG837" s="230"/>
      <c r="SOH837" s="230"/>
      <c r="SOI837" s="230"/>
      <c r="SOJ837" s="230"/>
      <c r="SOK837" s="230"/>
      <c r="SOL837" s="230"/>
      <c r="SOM837" s="230"/>
      <c r="SON837" s="230"/>
      <c r="SOO837" s="230"/>
      <c r="SOP837" s="230"/>
      <c r="SOQ837" s="230"/>
      <c r="SOR837" s="230"/>
      <c r="SOS837" s="230"/>
      <c r="SOT837" s="230"/>
      <c r="SOU837" s="230"/>
      <c r="SOV837" s="230"/>
      <c r="SOW837" s="230"/>
      <c r="SOX837" s="230"/>
      <c r="SOY837" s="230"/>
      <c r="SOZ837" s="230"/>
      <c r="SPA837" s="230"/>
      <c r="SPB837" s="230"/>
      <c r="SPC837" s="230"/>
      <c r="SPD837" s="230"/>
      <c r="SPE837" s="230"/>
      <c r="SPF837" s="230"/>
      <c r="SPG837" s="230"/>
      <c r="SPH837" s="230"/>
      <c r="SPI837" s="230"/>
      <c r="SPJ837" s="230"/>
      <c r="SPK837" s="230"/>
      <c r="SPL837" s="230"/>
      <c r="SPM837" s="230"/>
      <c r="SPN837" s="230"/>
      <c r="SPO837" s="230"/>
      <c r="SPP837" s="230"/>
      <c r="SPQ837" s="230"/>
      <c r="SPR837" s="230"/>
      <c r="SPS837" s="230"/>
      <c r="SPT837" s="230"/>
      <c r="SPU837" s="230"/>
      <c r="SPV837" s="230"/>
      <c r="SPW837" s="230"/>
      <c r="SPX837" s="230"/>
      <c r="SPY837" s="230"/>
      <c r="SPZ837" s="230"/>
      <c r="SQA837" s="230"/>
      <c r="SQB837" s="230"/>
      <c r="SQC837" s="230"/>
      <c r="SQD837" s="230"/>
      <c r="SQE837" s="230"/>
      <c r="SQF837" s="230"/>
      <c r="SQG837" s="230"/>
      <c r="SQH837" s="230"/>
      <c r="SQI837" s="230"/>
      <c r="SQJ837" s="230"/>
      <c r="SQK837" s="230"/>
      <c r="SQL837" s="230"/>
      <c r="SQM837" s="230"/>
      <c r="SQN837" s="230"/>
      <c r="SQO837" s="230"/>
      <c r="SQP837" s="230"/>
      <c r="SQQ837" s="230"/>
      <c r="SQR837" s="230"/>
      <c r="SQS837" s="230"/>
      <c r="SQT837" s="230"/>
      <c r="SQU837" s="230"/>
      <c r="SQV837" s="230"/>
      <c r="SQW837" s="230"/>
      <c r="SQX837" s="230"/>
      <c r="SQY837" s="230"/>
      <c r="SQZ837" s="230"/>
      <c r="SRA837" s="230"/>
      <c r="SRB837" s="230"/>
      <c r="SRC837" s="230"/>
      <c r="SRD837" s="230"/>
      <c r="SRE837" s="230"/>
      <c r="SRF837" s="230"/>
      <c r="SRG837" s="230"/>
      <c r="SRH837" s="230"/>
      <c r="SRI837" s="230"/>
      <c r="SRJ837" s="230"/>
      <c r="SRK837" s="230"/>
      <c r="SRL837" s="230"/>
      <c r="SRM837" s="230"/>
      <c r="SRN837" s="230"/>
      <c r="SRO837" s="230"/>
      <c r="SRP837" s="230"/>
      <c r="SRQ837" s="230"/>
      <c r="SRR837" s="230"/>
      <c r="SRS837" s="230"/>
      <c r="SRT837" s="230"/>
      <c r="SRU837" s="230"/>
      <c r="SRV837" s="230"/>
      <c r="SRW837" s="230"/>
      <c r="SRX837" s="230"/>
      <c r="SRY837" s="230"/>
      <c r="SRZ837" s="230"/>
      <c r="SSA837" s="230"/>
      <c r="SSB837" s="230"/>
      <c r="SSC837" s="230"/>
      <c r="SSD837" s="230"/>
      <c r="SSE837" s="230"/>
      <c r="SSF837" s="230"/>
      <c r="SSG837" s="230"/>
      <c r="SSH837" s="230"/>
      <c r="SSI837" s="230"/>
      <c r="SSJ837" s="230"/>
      <c r="SSK837" s="230"/>
      <c r="SSL837" s="230"/>
      <c r="SSM837" s="230"/>
      <c r="SSN837" s="230"/>
      <c r="SSO837" s="230"/>
      <c r="SSP837" s="230"/>
      <c r="SSQ837" s="230"/>
      <c r="SSR837" s="230"/>
      <c r="SSS837" s="230"/>
      <c r="SST837" s="230"/>
      <c r="SSU837" s="230"/>
      <c r="SSV837" s="230"/>
      <c r="SSW837" s="230"/>
      <c r="SSX837" s="230"/>
      <c r="SSY837" s="230"/>
      <c r="SSZ837" s="230"/>
      <c r="STA837" s="230"/>
      <c r="STB837" s="230"/>
      <c r="STC837" s="230"/>
      <c r="STD837" s="230"/>
      <c r="STE837" s="230"/>
      <c r="STF837" s="230"/>
      <c r="STG837" s="230"/>
      <c r="STH837" s="230"/>
      <c r="STI837" s="230"/>
      <c r="STJ837" s="230"/>
      <c r="STK837" s="230"/>
      <c r="STL837" s="230"/>
      <c r="STM837" s="230"/>
      <c r="STN837" s="230"/>
      <c r="STO837" s="230"/>
      <c r="STP837" s="230"/>
      <c r="STQ837" s="230"/>
      <c r="STR837" s="230"/>
      <c r="STS837" s="230"/>
      <c r="STT837" s="230"/>
      <c r="STU837" s="230"/>
      <c r="STV837" s="230"/>
      <c r="STW837" s="230"/>
      <c r="STX837" s="230"/>
      <c r="STY837" s="230"/>
      <c r="STZ837" s="230"/>
      <c r="SUA837" s="230"/>
      <c r="SUB837" s="230"/>
      <c r="SUC837" s="230"/>
      <c r="SUD837" s="230"/>
      <c r="SUE837" s="230"/>
      <c r="SUF837" s="230"/>
      <c r="SUG837" s="230"/>
      <c r="SUH837" s="230"/>
      <c r="SUI837" s="230"/>
      <c r="SUJ837" s="230"/>
      <c r="SUK837" s="230"/>
      <c r="SUL837" s="230"/>
      <c r="SUM837" s="230"/>
      <c r="SUN837" s="230"/>
      <c r="SUO837" s="230"/>
      <c r="SUP837" s="230"/>
      <c r="SUQ837" s="230"/>
      <c r="SUR837" s="230"/>
      <c r="SUS837" s="230"/>
      <c r="SUT837" s="230"/>
      <c r="SUU837" s="230"/>
      <c r="SUV837" s="230"/>
      <c r="SUW837" s="230"/>
      <c r="SUX837" s="230"/>
      <c r="SUY837" s="230"/>
      <c r="SUZ837" s="230"/>
      <c r="SVA837" s="230"/>
      <c r="SVB837" s="230"/>
      <c r="SVC837" s="230"/>
      <c r="SVD837" s="230"/>
      <c r="SVE837" s="230"/>
      <c r="SVF837" s="230"/>
      <c r="SVG837" s="230"/>
      <c r="SVH837" s="230"/>
      <c r="SVI837" s="230"/>
      <c r="SVJ837" s="230"/>
      <c r="SVK837" s="230"/>
      <c r="SVL837" s="230"/>
      <c r="SVM837" s="230"/>
      <c r="SVN837" s="230"/>
      <c r="SVO837" s="230"/>
      <c r="SVP837" s="230"/>
      <c r="SVQ837" s="230"/>
      <c r="SVR837" s="230"/>
      <c r="SVS837" s="230"/>
      <c r="SVT837" s="230"/>
      <c r="SVU837" s="230"/>
      <c r="SVV837" s="230"/>
      <c r="SVW837" s="230"/>
      <c r="SVX837" s="230"/>
      <c r="SVY837" s="230"/>
      <c r="SVZ837" s="230"/>
      <c r="SWA837" s="230"/>
      <c r="SWB837" s="230"/>
      <c r="SWC837" s="230"/>
      <c r="SWD837" s="230"/>
      <c r="SWE837" s="230"/>
      <c r="SWF837" s="230"/>
      <c r="SWG837" s="230"/>
      <c r="SWH837" s="230"/>
      <c r="SWI837" s="230"/>
      <c r="SWJ837" s="230"/>
      <c r="SWK837" s="230"/>
      <c r="SWL837" s="230"/>
      <c r="SWM837" s="230"/>
      <c r="SWN837" s="230"/>
      <c r="SWO837" s="230"/>
      <c r="SWP837" s="230"/>
      <c r="SWQ837" s="230"/>
      <c r="SWR837" s="230"/>
      <c r="SWS837" s="230"/>
      <c r="SWT837" s="230"/>
      <c r="SWU837" s="230"/>
      <c r="SWV837" s="230"/>
      <c r="SWW837" s="230"/>
      <c r="SWX837" s="230"/>
      <c r="SWY837" s="230"/>
      <c r="SWZ837" s="230"/>
      <c r="SXA837" s="230"/>
      <c r="SXB837" s="230"/>
      <c r="SXC837" s="230"/>
      <c r="SXD837" s="230"/>
      <c r="SXE837" s="230"/>
      <c r="SXF837" s="230"/>
      <c r="SXG837" s="230"/>
      <c r="SXH837" s="230"/>
      <c r="SXI837" s="230"/>
      <c r="SXJ837" s="230"/>
      <c r="SXK837" s="230"/>
      <c r="SXL837" s="230"/>
      <c r="SXM837" s="230"/>
      <c r="SXN837" s="230"/>
      <c r="SXO837" s="230"/>
      <c r="SXP837" s="230"/>
      <c r="SXQ837" s="230"/>
      <c r="SXR837" s="230"/>
      <c r="SXS837" s="230"/>
      <c r="SXT837" s="230"/>
      <c r="SXU837" s="230"/>
      <c r="SXV837" s="230"/>
      <c r="SXW837" s="230"/>
      <c r="SXX837" s="230"/>
      <c r="SXY837" s="230"/>
      <c r="SXZ837" s="230"/>
      <c r="SYA837" s="230"/>
      <c r="SYB837" s="230"/>
      <c r="SYC837" s="230"/>
      <c r="SYD837" s="230"/>
      <c r="SYE837" s="230"/>
      <c r="SYF837" s="230"/>
      <c r="SYG837" s="230"/>
      <c r="SYH837" s="230"/>
      <c r="SYI837" s="230"/>
      <c r="SYJ837" s="230"/>
      <c r="SYK837" s="230"/>
      <c r="SYL837" s="230"/>
      <c r="SYM837" s="230"/>
      <c r="SYN837" s="230"/>
      <c r="SYO837" s="230"/>
      <c r="SYP837" s="230"/>
      <c r="SYQ837" s="230"/>
      <c r="SYR837" s="230"/>
      <c r="SYS837" s="230"/>
      <c r="SYT837" s="230"/>
      <c r="SYU837" s="230"/>
      <c r="SYV837" s="230"/>
      <c r="SYW837" s="230"/>
      <c r="SYX837" s="230"/>
      <c r="SYY837" s="230"/>
      <c r="SYZ837" s="230"/>
      <c r="SZA837" s="230"/>
      <c r="SZB837" s="230"/>
      <c r="SZC837" s="230"/>
      <c r="SZD837" s="230"/>
      <c r="SZE837" s="230"/>
      <c r="SZF837" s="230"/>
      <c r="SZG837" s="230"/>
      <c r="SZH837" s="230"/>
      <c r="SZI837" s="230"/>
      <c r="SZJ837" s="230"/>
      <c r="SZK837" s="230"/>
      <c r="SZL837" s="230"/>
      <c r="SZM837" s="230"/>
      <c r="SZN837" s="230"/>
      <c r="SZO837" s="230"/>
      <c r="SZP837" s="230"/>
      <c r="SZQ837" s="230"/>
      <c r="SZR837" s="230"/>
      <c r="SZS837" s="230"/>
      <c r="SZT837" s="230"/>
      <c r="SZU837" s="230"/>
      <c r="SZV837" s="230"/>
      <c r="SZW837" s="230"/>
      <c r="SZX837" s="230"/>
      <c r="SZY837" s="230"/>
      <c r="SZZ837" s="230"/>
      <c r="TAA837" s="230"/>
      <c r="TAB837" s="230"/>
      <c r="TAC837" s="230"/>
      <c r="TAD837" s="230"/>
      <c r="TAE837" s="230"/>
      <c r="TAF837" s="230"/>
      <c r="TAG837" s="230"/>
      <c r="TAH837" s="230"/>
      <c r="TAI837" s="230"/>
      <c r="TAJ837" s="230"/>
      <c r="TAK837" s="230"/>
      <c r="TAL837" s="230"/>
      <c r="TAM837" s="230"/>
      <c r="TAN837" s="230"/>
      <c r="TAO837" s="230"/>
      <c r="TAP837" s="230"/>
      <c r="TAQ837" s="230"/>
      <c r="TAR837" s="230"/>
      <c r="TAS837" s="230"/>
      <c r="TAT837" s="230"/>
      <c r="TAU837" s="230"/>
      <c r="TAV837" s="230"/>
      <c r="TAW837" s="230"/>
      <c r="TAX837" s="230"/>
      <c r="TAY837" s="230"/>
      <c r="TAZ837" s="230"/>
      <c r="TBA837" s="230"/>
      <c r="TBB837" s="230"/>
      <c r="TBC837" s="230"/>
      <c r="TBD837" s="230"/>
      <c r="TBE837" s="230"/>
      <c r="TBF837" s="230"/>
      <c r="TBG837" s="230"/>
      <c r="TBH837" s="230"/>
      <c r="TBI837" s="230"/>
      <c r="TBJ837" s="230"/>
      <c r="TBK837" s="230"/>
      <c r="TBL837" s="230"/>
      <c r="TBM837" s="230"/>
      <c r="TBN837" s="230"/>
      <c r="TBO837" s="230"/>
      <c r="TBP837" s="230"/>
      <c r="TBQ837" s="230"/>
      <c r="TBR837" s="230"/>
      <c r="TBS837" s="230"/>
      <c r="TBT837" s="230"/>
      <c r="TBU837" s="230"/>
      <c r="TBV837" s="230"/>
      <c r="TBW837" s="230"/>
      <c r="TBX837" s="230"/>
      <c r="TBY837" s="230"/>
      <c r="TBZ837" s="230"/>
      <c r="TCA837" s="230"/>
      <c r="TCB837" s="230"/>
      <c r="TCC837" s="230"/>
      <c r="TCD837" s="230"/>
      <c r="TCE837" s="230"/>
      <c r="TCF837" s="230"/>
      <c r="TCG837" s="230"/>
      <c r="TCH837" s="230"/>
      <c r="TCI837" s="230"/>
      <c r="TCJ837" s="230"/>
      <c r="TCK837" s="230"/>
      <c r="TCL837" s="230"/>
      <c r="TCM837" s="230"/>
      <c r="TCN837" s="230"/>
      <c r="TCO837" s="230"/>
      <c r="TCP837" s="230"/>
      <c r="TCQ837" s="230"/>
      <c r="TCR837" s="230"/>
      <c r="TCS837" s="230"/>
      <c r="TCT837" s="230"/>
      <c r="TCU837" s="230"/>
      <c r="TCV837" s="230"/>
      <c r="TCW837" s="230"/>
      <c r="TCX837" s="230"/>
      <c r="TCY837" s="230"/>
      <c r="TCZ837" s="230"/>
      <c r="TDA837" s="230"/>
      <c r="TDB837" s="230"/>
      <c r="TDC837" s="230"/>
      <c r="TDD837" s="230"/>
      <c r="TDE837" s="230"/>
      <c r="TDF837" s="230"/>
      <c r="TDG837" s="230"/>
      <c r="TDH837" s="230"/>
      <c r="TDI837" s="230"/>
      <c r="TDJ837" s="230"/>
      <c r="TDK837" s="230"/>
      <c r="TDL837" s="230"/>
      <c r="TDM837" s="230"/>
      <c r="TDN837" s="230"/>
      <c r="TDO837" s="230"/>
      <c r="TDP837" s="230"/>
      <c r="TDQ837" s="230"/>
      <c r="TDR837" s="230"/>
      <c r="TDS837" s="230"/>
      <c r="TDT837" s="230"/>
      <c r="TDU837" s="230"/>
      <c r="TDV837" s="230"/>
      <c r="TDW837" s="230"/>
      <c r="TDX837" s="230"/>
      <c r="TDY837" s="230"/>
      <c r="TDZ837" s="230"/>
      <c r="TEA837" s="230"/>
      <c r="TEB837" s="230"/>
      <c r="TEC837" s="230"/>
      <c r="TED837" s="230"/>
      <c r="TEE837" s="230"/>
      <c r="TEF837" s="230"/>
      <c r="TEG837" s="230"/>
      <c r="TEH837" s="230"/>
      <c r="TEI837" s="230"/>
      <c r="TEJ837" s="230"/>
      <c r="TEK837" s="230"/>
      <c r="TEL837" s="230"/>
      <c r="TEM837" s="230"/>
      <c r="TEN837" s="230"/>
      <c r="TEO837" s="230"/>
      <c r="TEP837" s="230"/>
      <c r="TEQ837" s="230"/>
      <c r="TER837" s="230"/>
      <c r="TES837" s="230"/>
      <c r="TET837" s="230"/>
      <c r="TEU837" s="230"/>
      <c r="TEV837" s="230"/>
      <c r="TEW837" s="230"/>
      <c r="TEX837" s="230"/>
      <c r="TEY837" s="230"/>
      <c r="TEZ837" s="230"/>
      <c r="TFA837" s="230"/>
      <c r="TFB837" s="230"/>
      <c r="TFC837" s="230"/>
      <c r="TFD837" s="230"/>
      <c r="TFE837" s="230"/>
      <c r="TFF837" s="230"/>
      <c r="TFG837" s="230"/>
      <c r="TFH837" s="230"/>
      <c r="TFI837" s="230"/>
      <c r="TFJ837" s="230"/>
      <c r="TFK837" s="230"/>
      <c r="TFL837" s="230"/>
      <c r="TFM837" s="230"/>
      <c r="TFN837" s="230"/>
      <c r="TFO837" s="230"/>
      <c r="TFP837" s="230"/>
      <c r="TFQ837" s="230"/>
      <c r="TFR837" s="230"/>
      <c r="TFS837" s="230"/>
      <c r="TFT837" s="230"/>
      <c r="TFU837" s="230"/>
      <c r="TFV837" s="230"/>
      <c r="TFW837" s="230"/>
      <c r="TFX837" s="230"/>
      <c r="TFY837" s="230"/>
      <c r="TFZ837" s="230"/>
      <c r="TGA837" s="230"/>
      <c r="TGB837" s="230"/>
      <c r="TGC837" s="230"/>
      <c r="TGD837" s="230"/>
      <c r="TGE837" s="230"/>
      <c r="TGF837" s="230"/>
      <c r="TGG837" s="230"/>
      <c r="TGH837" s="230"/>
      <c r="TGI837" s="230"/>
      <c r="TGJ837" s="230"/>
      <c r="TGK837" s="230"/>
      <c r="TGL837" s="230"/>
      <c r="TGM837" s="230"/>
      <c r="TGN837" s="230"/>
      <c r="TGO837" s="230"/>
      <c r="TGP837" s="230"/>
      <c r="TGQ837" s="230"/>
      <c r="TGR837" s="230"/>
      <c r="TGS837" s="230"/>
      <c r="TGT837" s="230"/>
      <c r="TGU837" s="230"/>
      <c r="TGV837" s="230"/>
      <c r="TGW837" s="230"/>
      <c r="TGX837" s="230"/>
      <c r="TGY837" s="230"/>
      <c r="TGZ837" s="230"/>
      <c r="THA837" s="230"/>
      <c r="THB837" s="230"/>
      <c r="THC837" s="230"/>
      <c r="THD837" s="230"/>
      <c r="THE837" s="230"/>
      <c r="THF837" s="230"/>
      <c r="THG837" s="230"/>
      <c r="THH837" s="230"/>
      <c r="THI837" s="230"/>
      <c r="THJ837" s="230"/>
      <c r="THK837" s="230"/>
      <c r="THL837" s="230"/>
      <c r="THM837" s="230"/>
      <c r="THN837" s="230"/>
      <c r="THO837" s="230"/>
      <c r="THP837" s="230"/>
      <c r="THQ837" s="230"/>
      <c r="THR837" s="230"/>
      <c r="THS837" s="230"/>
      <c r="THT837" s="230"/>
      <c r="THU837" s="230"/>
      <c r="THV837" s="230"/>
      <c r="THW837" s="230"/>
      <c r="THX837" s="230"/>
      <c r="THY837" s="230"/>
      <c r="THZ837" s="230"/>
      <c r="TIA837" s="230"/>
      <c r="TIB837" s="230"/>
      <c r="TIC837" s="230"/>
      <c r="TID837" s="230"/>
      <c r="TIE837" s="230"/>
      <c r="TIF837" s="230"/>
      <c r="TIG837" s="230"/>
      <c r="TIH837" s="230"/>
      <c r="TII837" s="230"/>
      <c r="TIJ837" s="230"/>
      <c r="TIK837" s="230"/>
      <c r="TIL837" s="230"/>
      <c r="TIM837" s="230"/>
      <c r="TIN837" s="230"/>
      <c r="TIO837" s="230"/>
      <c r="TIP837" s="230"/>
      <c r="TIQ837" s="230"/>
      <c r="TIR837" s="230"/>
      <c r="TIS837" s="230"/>
      <c r="TIT837" s="230"/>
      <c r="TIU837" s="230"/>
      <c r="TIV837" s="230"/>
      <c r="TIW837" s="230"/>
      <c r="TIX837" s="230"/>
      <c r="TIY837" s="230"/>
      <c r="TIZ837" s="230"/>
      <c r="TJA837" s="230"/>
      <c r="TJB837" s="230"/>
      <c r="TJC837" s="230"/>
      <c r="TJD837" s="230"/>
      <c r="TJE837" s="230"/>
      <c r="TJF837" s="230"/>
      <c r="TJG837" s="230"/>
      <c r="TJH837" s="230"/>
      <c r="TJI837" s="230"/>
      <c r="TJJ837" s="230"/>
      <c r="TJK837" s="230"/>
      <c r="TJL837" s="230"/>
      <c r="TJM837" s="230"/>
      <c r="TJN837" s="230"/>
      <c r="TJO837" s="230"/>
      <c r="TJP837" s="230"/>
      <c r="TJQ837" s="230"/>
      <c r="TJR837" s="230"/>
      <c r="TJS837" s="230"/>
      <c r="TJT837" s="230"/>
      <c r="TJU837" s="230"/>
      <c r="TJV837" s="230"/>
      <c r="TJW837" s="230"/>
      <c r="TJX837" s="230"/>
      <c r="TJY837" s="230"/>
      <c r="TJZ837" s="230"/>
      <c r="TKA837" s="230"/>
      <c r="TKB837" s="230"/>
      <c r="TKC837" s="230"/>
      <c r="TKD837" s="230"/>
      <c r="TKE837" s="230"/>
      <c r="TKF837" s="230"/>
      <c r="TKG837" s="230"/>
      <c r="TKH837" s="230"/>
      <c r="TKI837" s="230"/>
      <c r="TKJ837" s="230"/>
      <c r="TKK837" s="230"/>
      <c r="TKL837" s="230"/>
      <c r="TKM837" s="230"/>
      <c r="TKN837" s="230"/>
      <c r="TKO837" s="230"/>
      <c r="TKP837" s="230"/>
      <c r="TKQ837" s="230"/>
      <c r="TKR837" s="230"/>
      <c r="TKS837" s="230"/>
      <c r="TKT837" s="230"/>
      <c r="TKU837" s="230"/>
      <c r="TKV837" s="230"/>
      <c r="TKW837" s="230"/>
      <c r="TKX837" s="230"/>
      <c r="TKY837" s="230"/>
      <c r="TKZ837" s="230"/>
      <c r="TLA837" s="230"/>
      <c r="TLB837" s="230"/>
      <c r="TLC837" s="230"/>
      <c r="TLD837" s="230"/>
      <c r="TLE837" s="230"/>
      <c r="TLF837" s="230"/>
      <c r="TLG837" s="230"/>
      <c r="TLH837" s="230"/>
      <c r="TLI837" s="230"/>
      <c r="TLJ837" s="230"/>
      <c r="TLK837" s="230"/>
      <c r="TLL837" s="230"/>
      <c r="TLM837" s="230"/>
      <c r="TLN837" s="230"/>
      <c r="TLO837" s="230"/>
      <c r="TLP837" s="230"/>
      <c r="TLQ837" s="230"/>
      <c r="TLR837" s="230"/>
      <c r="TLS837" s="230"/>
      <c r="TLT837" s="230"/>
      <c r="TLU837" s="230"/>
      <c r="TLV837" s="230"/>
      <c r="TLW837" s="230"/>
      <c r="TLX837" s="230"/>
      <c r="TLY837" s="230"/>
      <c r="TLZ837" s="230"/>
      <c r="TMA837" s="230"/>
      <c r="TMB837" s="230"/>
      <c r="TMC837" s="230"/>
      <c r="TMD837" s="230"/>
      <c r="TME837" s="230"/>
      <c r="TMF837" s="230"/>
      <c r="TMG837" s="230"/>
      <c r="TMH837" s="230"/>
      <c r="TMI837" s="230"/>
      <c r="TMJ837" s="230"/>
      <c r="TMK837" s="230"/>
      <c r="TML837" s="230"/>
      <c r="TMM837" s="230"/>
      <c r="TMN837" s="230"/>
      <c r="TMO837" s="230"/>
      <c r="TMP837" s="230"/>
      <c r="TMQ837" s="230"/>
      <c r="TMR837" s="230"/>
      <c r="TMS837" s="230"/>
      <c r="TMT837" s="230"/>
      <c r="TMU837" s="230"/>
      <c r="TMV837" s="230"/>
      <c r="TMW837" s="230"/>
      <c r="TMX837" s="230"/>
      <c r="TMY837" s="230"/>
      <c r="TMZ837" s="230"/>
      <c r="TNA837" s="230"/>
      <c r="TNB837" s="230"/>
      <c r="TNC837" s="230"/>
      <c r="TND837" s="230"/>
      <c r="TNE837" s="230"/>
      <c r="TNF837" s="230"/>
      <c r="TNG837" s="230"/>
      <c r="TNH837" s="230"/>
      <c r="TNI837" s="230"/>
      <c r="TNJ837" s="230"/>
      <c r="TNK837" s="230"/>
      <c r="TNL837" s="230"/>
      <c r="TNM837" s="230"/>
      <c r="TNN837" s="230"/>
      <c r="TNO837" s="230"/>
      <c r="TNP837" s="230"/>
      <c r="TNQ837" s="230"/>
      <c r="TNR837" s="230"/>
      <c r="TNS837" s="230"/>
      <c r="TNT837" s="230"/>
      <c r="TNU837" s="230"/>
      <c r="TNV837" s="230"/>
      <c r="TNW837" s="230"/>
      <c r="TNX837" s="230"/>
      <c r="TNY837" s="230"/>
      <c r="TNZ837" s="230"/>
      <c r="TOA837" s="230"/>
      <c r="TOB837" s="230"/>
      <c r="TOC837" s="230"/>
      <c r="TOD837" s="230"/>
      <c r="TOE837" s="230"/>
      <c r="TOF837" s="230"/>
      <c r="TOG837" s="230"/>
      <c r="TOH837" s="230"/>
      <c r="TOI837" s="230"/>
      <c r="TOJ837" s="230"/>
      <c r="TOK837" s="230"/>
      <c r="TOL837" s="230"/>
      <c r="TOM837" s="230"/>
      <c r="TON837" s="230"/>
      <c r="TOO837" s="230"/>
      <c r="TOP837" s="230"/>
      <c r="TOQ837" s="230"/>
      <c r="TOR837" s="230"/>
      <c r="TOS837" s="230"/>
      <c r="TOT837" s="230"/>
      <c r="TOU837" s="230"/>
      <c r="TOV837" s="230"/>
      <c r="TOW837" s="230"/>
      <c r="TOX837" s="230"/>
      <c r="TOY837" s="230"/>
      <c r="TOZ837" s="230"/>
      <c r="TPA837" s="230"/>
      <c r="TPB837" s="230"/>
      <c r="TPC837" s="230"/>
      <c r="TPD837" s="230"/>
      <c r="TPE837" s="230"/>
      <c r="TPF837" s="230"/>
      <c r="TPG837" s="230"/>
      <c r="TPH837" s="230"/>
      <c r="TPI837" s="230"/>
      <c r="TPJ837" s="230"/>
      <c r="TPK837" s="230"/>
      <c r="TPL837" s="230"/>
      <c r="TPM837" s="230"/>
      <c r="TPN837" s="230"/>
      <c r="TPO837" s="230"/>
      <c r="TPP837" s="230"/>
      <c r="TPQ837" s="230"/>
      <c r="TPR837" s="230"/>
      <c r="TPS837" s="230"/>
      <c r="TPT837" s="230"/>
      <c r="TPU837" s="230"/>
      <c r="TPV837" s="230"/>
      <c r="TPW837" s="230"/>
      <c r="TPX837" s="230"/>
      <c r="TPY837" s="230"/>
      <c r="TPZ837" s="230"/>
      <c r="TQA837" s="230"/>
      <c r="TQB837" s="230"/>
      <c r="TQC837" s="230"/>
      <c r="TQD837" s="230"/>
      <c r="TQE837" s="230"/>
      <c r="TQF837" s="230"/>
      <c r="TQG837" s="230"/>
      <c r="TQH837" s="230"/>
      <c r="TQI837" s="230"/>
      <c r="TQJ837" s="230"/>
      <c r="TQK837" s="230"/>
      <c r="TQL837" s="230"/>
      <c r="TQM837" s="230"/>
      <c r="TQN837" s="230"/>
      <c r="TQO837" s="230"/>
      <c r="TQP837" s="230"/>
      <c r="TQQ837" s="230"/>
      <c r="TQR837" s="230"/>
      <c r="TQS837" s="230"/>
      <c r="TQT837" s="230"/>
      <c r="TQU837" s="230"/>
      <c r="TQV837" s="230"/>
      <c r="TQW837" s="230"/>
      <c r="TQX837" s="230"/>
      <c r="TQY837" s="230"/>
      <c r="TQZ837" s="230"/>
      <c r="TRA837" s="230"/>
      <c r="TRB837" s="230"/>
      <c r="TRC837" s="230"/>
      <c r="TRD837" s="230"/>
      <c r="TRE837" s="230"/>
      <c r="TRF837" s="230"/>
      <c r="TRG837" s="230"/>
      <c r="TRH837" s="230"/>
      <c r="TRI837" s="230"/>
      <c r="TRJ837" s="230"/>
      <c r="TRK837" s="230"/>
      <c r="TRL837" s="230"/>
      <c r="TRM837" s="230"/>
      <c r="TRN837" s="230"/>
      <c r="TRO837" s="230"/>
      <c r="TRP837" s="230"/>
      <c r="TRQ837" s="230"/>
      <c r="TRR837" s="230"/>
      <c r="TRS837" s="230"/>
      <c r="TRT837" s="230"/>
      <c r="TRU837" s="230"/>
      <c r="TRV837" s="230"/>
      <c r="TRW837" s="230"/>
      <c r="TRX837" s="230"/>
      <c r="TRY837" s="230"/>
      <c r="TRZ837" s="230"/>
      <c r="TSA837" s="230"/>
      <c r="TSB837" s="230"/>
      <c r="TSC837" s="230"/>
      <c r="TSD837" s="230"/>
      <c r="TSE837" s="230"/>
      <c r="TSF837" s="230"/>
      <c r="TSG837" s="230"/>
      <c r="TSH837" s="230"/>
      <c r="TSI837" s="230"/>
      <c r="TSJ837" s="230"/>
      <c r="TSK837" s="230"/>
      <c r="TSL837" s="230"/>
      <c r="TSM837" s="230"/>
      <c r="TSN837" s="230"/>
      <c r="TSO837" s="230"/>
      <c r="TSP837" s="230"/>
      <c r="TSQ837" s="230"/>
      <c r="TSR837" s="230"/>
      <c r="TSS837" s="230"/>
      <c r="TST837" s="230"/>
      <c r="TSU837" s="230"/>
      <c r="TSV837" s="230"/>
      <c r="TSW837" s="230"/>
      <c r="TSX837" s="230"/>
      <c r="TSY837" s="230"/>
      <c r="TSZ837" s="230"/>
      <c r="TTA837" s="230"/>
      <c r="TTB837" s="230"/>
      <c r="TTC837" s="230"/>
      <c r="TTD837" s="230"/>
      <c r="TTE837" s="230"/>
      <c r="TTF837" s="230"/>
      <c r="TTG837" s="230"/>
      <c r="TTH837" s="230"/>
      <c r="TTI837" s="230"/>
      <c r="TTJ837" s="230"/>
      <c r="TTK837" s="230"/>
      <c r="TTL837" s="230"/>
      <c r="TTM837" s="230"/>
      <c r="TTN837" s="230"/>
      <c r="TTO837" s="230"/>
      <c r="TTP837" s="230"/>
      <c r="TTQ837" s="230"/>
      <c r="TTR837" s="230"/>
      <c r="TTS837" s="230"/>
      <c r="TTT837" s="230"/>
      <c r="TTU837" s="230"/>
      <c r="TTV837" s="230"/>
      <c r="TTW837" s="230"/>
      <c r="TTX837" s="230"/>
      <c r="TTY837" s="230"/>
      <c r="TTZ837" s="230"/>
      <c r="TUA837" s="230"/>
      <c r="TUB837" s="230"/>
      <c r="TUC837" s="230"/>
      <c r="TUD837" s="230"/>
      <c r="TUE837" s="230"/>
      <c r="TUF837" s="230"/>
      <c r="TUG837" s="230"/>
      <c r="TUH837" s="230"/>
      <c r="TUI837" s="230"/>
      <c r="TUJ837" s="230"/>
      <c r="TUK837" s="230"/>
      <c r="TUL837" s="230"/>
      <c r="TUM837" s="230"/>
      <c r="TUN837" s="230"/>
      <c r="TUO837" s="230"/>
      <c r="TUP837" s="230"/>
      <c r="TUQ837" s="230"/>
      <c r="TUR837" s="230"/>
      <c r="TUS837" s="230"/>
      <c r="TUT837" s="230"/>
      <c r="TUU837" s="230"/>
      <c r="TUV837" s="230"/>
      <c r="TUW837" s="230"/>
      <c r="TUX837" s="230"/>
      <c r="TUY837" s="230"/>
      <c r="TUZ837" s="230"/>
      <c r="TVA837" s="230"/>
      <c r="TVB837" s="230"/>
      <c r="TVC837" s="230"/>
      <c r="TVD837" s="230"/>
      <c r="TVE837" s="230"/>
      <c r="TVF837" s="230"/>
      <c r="TVG837" s="230"/>
      <c r="TVH837" s="230"/>
      <c r="TVI837" s="230"/>
      <c r="TVJ837" s="230"/>
      <c r="TVK837" s="230"/>
      <c r="TVL837" s="230"/>
      <c r="TVM837" s="230"/>
      <c r="TVN837" s="230"/>
      <c r="TVO837" s="230"/>
      <c r="TVP837" s="230"/>
      <c r="TVQ837" s="230"/>
      <c r="TVR837" s="230"/>
      <c r="TVS837" s="230"/>
      <c r="TVT837" s="230"/>
      <c r="TVU837" s="230"/>
      <c r="TVV837" s="230"/>
      <c r="TVW837" s="230"/>
      <c r="TVX837" s="230"/>
      <c r="TVY837" s="230"/>
      <c r="TVZ837" s="230"/>
      <c r="TWA837" s="230"/>
      <c r="TWB837" s="230"/>
      <c r="TWC837" s="230"/>
      <c r="TWD837" s="230"/>
      <c r="TWE837" s="230"/>
      <c r="TWF837" s="230"/>
      <c r="TWG837" s="230"/>
      <c r="TWH837" s="230"/>
      <c r="TWI837" s="230"/>
      <c r="TWJ837" s="230"/>
      <c r="TWK837" s="230"/>
      <c r="TWL837" s="230"/>
      <c r="TWM837" s="230"/>
      <c r="TWN837" s="230"/>
      <c r="TWO837" s="230"/>
      <c r="TWP837" s="230"/>
      <c r="TWQ837" s="230"/>
      <c r="TWR837" s="230"/>
      <c r="TWS837" s="230"/>
      <c r="TWT837" s="230"/>
      <c r="TWU837" s="230"/>
      <c r="TWV837" s="230"/>
      <c r="TWW837" s="230"/>
      <c r="TWX837" s="230"/>
      <c r="TWY837" s="230"/>
      <c r="TWZ837" s="230"/>
      <c r="TXA837" s="230"/>
      <c r="TXB837" s="230"/>
      <c r="TXC837" s="230"/>
      <c r="TXD837" s="230"/>
      <c r="TXE837" s="230"/>
      <c r="TXF837" s="230"/>
      <c r="TXG837" s="230"/>
      <c r="TXH837" s="230"/>
      <c r="TXI837" s="230"/>
      <c r="TXJ837" s="230"/>
      <c r="TXK837" s="230"/>
      <c r="TXL837" s="230"/>
      <c r="TXM837" s="230"/>
      <c r="TXN837" s="230"/>
      <c r="TXO837" s="230"/>
      <c r="TXP837" s="230"/>
      <c r="TXQ837" s="230"/>
      <c r="TXR837" s="230"/>
      <c r="TXS837" s="230"/>
      <c r="TXT837" s="230"/>
      <c r="TXU837" s="230"/>
      <c r="TXV837" s="230"/>
      <c r="TXW837" s="230"/>
      <c r="TXX837" s="230"/>
      <c r="TXY837" s="230"/>
      <c r="TXZ837" s="230"/>
      <c r="TYA837" s="230"/>
      <c r="TYB837" s="230"/>
      <c r="TYC837" s="230"/>
      <c r="TYD837" s="230"/>
      <c r="TYE837" s="230"/>
      <c r="TYF837" s="230"/>
      <c r="TYG837" s="230"/>
      <c r="TYH837" s="230"/>
      <c r="TYI837" s="230"/>
      <c r="TYJ837" s="230"/>
      <c r="TYK837" s="230"/>
      <c r="TYL837" s="230"/>
      <c r="TYM837" s="230"/>
      <c r="TYN837" s="230"/>
      <c r="TYO837" s="230"/>
      <c r="TYP837" s="230"/>
      <c r="TYQ837" s="230"/>
      <c r="TYR837" s="230"/>
      <c r="TYS837" s="230"/>
      <c r="TYT837" s="230"/>
      <c r="TYU837" s="230"/>
      <c r="TYV837" s="230"/>
      <c r="TYW837" s="230"/>
      <c r="TYX837" s="230"/>
      <c r="TYY837" s="230"/>
      <c r="TYZ837" s="230"/>
      <c r="TZA837" s="230"/>
      <c r="TZB837" s="230"/>
      <c r="TZC837" s="230"/>
      <c r="TZD837" s="230"/>
      <c r="TZE837" s="230"/>
      <c r="TZF837" s="230"/>
      <c r="TZG837" s="230"/>
      <c r="TZH837" s="230"/>
      <c r="TZI837" s="230"/>
      <c r="TZJ837" s="230"/>
      <c r="TZK837" s="230"/>
      <c r="TZL837" s="230"/>
      <c r="TZM837" s="230"/>
      <c r="TZN837" s="230"/>
      <c r="TZO837" s="230"/>
      <c r="TZP837" s="230"/>
      <c r="TZQ837" s="230"/>
      <c r="TZR837" s="230"/>
      <c r="TZS837" s="230"/>
      <c r="TZT837" s="230"/>
      <c r="TZU837" s="230"/>
      <c r="TZV837" s="230"/>
      <c r="TZW837" s="230"/>
      <c r="TZX837" s="230"/>
      <c r="TZY837" s="230"/>
      <c r="TZZ837" s="230"/>
      <c r="UAA837" s="230"/>
      <c r="UAB837" s="230"/>
      <c r="UAC837" s="230"/>
      <c r="UAD837" s="230"/>
      <c r="UAE837" s="230"/>
      <c r="UAF837" s="230"/>
      <c r="UAG837" s="230"/>
      <c r="UAH837" s="230"/>
      <c r="UAI837" s="230"/>
      <c r="UAJ837" s="230"/>
      <c r="UAK837" s="230"/>
      <c r="UAL837" s="230"/>
      <c r="UAM837" s="230"/>
      <c r="UAN837" s="230"/>
      <c r="UAO837" s="230"/>
      <c r="UAP837" s="230"/>
      <c r="UAQ837" s="230"/>
      <c r="UAR837" s="230"/>
      <c r="UAS837" s="230"/>
      <c r="UAT837" s="230"/>
      <c r="UAU837" s="230"/>
      <c r="UAV837" s="230"/>
      <c r="UAW837" s="230"/>
      <c r="UAX837" s="230"/>
      <c r="UAY837" s="230"/>
      <c r="UAZ837" s="230"/>
      <c r="UBA837" s="230"/>
      <c r="UBB837" s="230"/>
      <c r="UBC837" s="230"/>
      <c r="UBD837" s="230"/>
      <c r="UBE837" s="230"/>
      <c r="UBF837" s="230"/>
      <c r="UBG837" s="230"/>
      <c r="UBH837" s="230"/>
      <c r="UBI837" s="230"/>
      <c r="UBJ837" s="230"/>
      <c r="UBK837" s="230"/>
      <c r="UBL837" s="230"/>
      <c r="UBM837" s="230"/>
      <c r="UBN837" s="230"/>
      <c r="UBO837" s="230"/>
      <c r="UBP837" s="230"/>
      <c r="UBQ837" s="230"/>
      <c r="UBR837" s="230"/>
      <c r="UBS837" s="230"/>
      <c r="UBT837" s="230"/>
      <c r="UBU837" s="230"/>
      <c r="UBV837" s="230"/>
      <c r="UBW837" s="230"/>
      <c r="UBX837" s="230"/>
      <c r="UBY837" s="230"/>
      <c r="UBZ837" s="230"/>
      <c r="UCA837" s="230"/>
      <c r="UCB837" s="230"/>
      <c r="UCC837" s="230"/>
      <c r="UCD837" s="230"/>
      <c r="UCE837" s="230"/>
      <c r="UCF837" s="230"/>
      <c r="UCG837" s="230"/>
      <c r="UCH837" s="230"/>
      <c r="UCI837" s="230"/>
      <c r="UCJ837" s="230"/>
      <c r="UCK837" s="230"/>
      <c r="UCL837" s="230"/>
      <c r="UCM837" s="230"/>
      <c r="UCN837" s="230"/>
      <c r="UCO837" s="230"/>
      <c r="UCP837" s="230"/>
      <c r="UCQ837" s="230"/>
      <c r="UCR837" s="230"/>
      <c r="UCS837" s="230"/>
      <c r="UCT837" s="230"/>
      <c r="UCU837" s="230"/>
      <c r="UCV837" s="230"/>
      <c r="UCW837" s="230"/>
      <c r="UCX837" s="230"/>
      <c r="UCY837" s="230"/>
      <c r="UCZ837" s="230"/>
      <c r="UDA837" s="230"/>
      <c r="UDB837" s="230"/>
      <c r="UDC837" s="230"/>
      <c r="UDD837" s="230"/>
      <c r="UDE837" s="230"/>
      <c r="UDF837" s="230"/>
      <c r="UDG837" s="230"/>
      <c r="UDH837" s="230"/>
      <c r="UDI837" s="230"/>
      <c r="UDJ837" s="230"/>
      <c r="UDK837" s="230"/>
      <c r="UDL837" s="230"/>
      <c r="UDM837" s="230"/>
      <c r="UDN837" s="230"/>
      <c r="UDO837" s="230"/>
      <c r="UDP837" s="230"/>
      <c r="UDQ837" s="230"/>
      <c r="UDR837" s="230"/>
      <c r="UDS837" s="230"/>
      <c r="UDT837" s="230"/>
      <c r="UDU837" s="230"/>
      <c r="UDV837" s="230"/>
      <c r="UDW837" s="230"/>
      <c r="UDX837" s="230"/>
      <c r="UDY837" s="230"/>
      <c r="UDZ837" s="230"/>
      <c r="UEA837" s="230"/>
      <c r="UEB837" s="230"/>
      <c r="UEC837" s="230"/>
      <c r="UED837" s="230"/>
      <c r="UEE837" s="230"/>
      <c r="UEF837" s="230"/>
      <c r="UEG837" s="230"/>
      <c r="UEH837" s="230"/>
      <c r="UEI837" s="230"/>
      <c r="UEJ837" s="230"/>
      <c r="UEK837" s="230"/>
      <c r="UEL837" s="230"/>
      <c r="UEM837" s="230"/>
      <c r="UEN837" s="230"/>
      <c r="UEO837" s="230"/>
      <c r="UEP837" s="230"/>
      <c r="UEQ837" s="230"/>
      <c r="UER837" s="230"/>
      <c r="UES837" s="230"/>
      <c r="UET837" s="230"/>
      <c r="UEU837" s="230"/>
      <c r="UEV837" s="230"/>
      <c r="UEW837" s="230"/>
      <c r="UEX837" s="230"/>
      <c r="UEY837" s="230"/>
      <c r="UEZ837" s="230"/>
      <c r="UFA837" s="230"/>
      <c r="UFB837" s="230"/>
      <c r="UFC837" s="230"/>
      <c r="UFD837" s="230"/>
      <c r="UFE837" s="230"/>
      <c r="UFF837" s="230"/>
      <c r="UFG837" s="230"/>
      <c r="UFH837" s="230"/>
      <c r="UFI837" s="230"/>
      <c r="UFJ837" s="230"/>
      <c r="UFK837" s="230"/>
      <c r="UFL837" s="230"/>
      <c r="UFM837" s="230"/>
      <c r="UFN837" s="230"/>
      <c r="UFO837" s="230"/>
      <c r="UFP837" s="230"/>
      <c r="UFQ837" s="230"/>
      <c r="UFR837" s="230"/>
      <c r="UFS837" s="230"/>
      <c r="UFT837" s="230"/>
      <c r="UFU837" s="230"/>
      <c r="UFV837" s="230"/>
      <c r="UFW837" s="230"/>
      <c r="UFX837" s="230"/>
      <c r="UFY837" s="230"/>
      <c r="UFZ837" s="230"/>
      <c r="UGA837" s="230"/>
      <c r="UGB837" s="230"/>
      <c r="UGC837" s="230"/>
      <c r="UGD837" s="230"/>
      <c r="UGE837" s="230"/>
      <c r="UGF837" s="230"/>
      <c r="UGG837" s="230"/>
      <c r="UGH837" s="230"/>
      <c r="UGI837" s="230"/>
      <c r="UGJ837" s="230"/>
      <c r="UGK837" s="230"/>
      <c r="UGL837" s="230"/>
      <c r="UGM837" s="230"/>
      <c r="UGN837" s="230"/>
      <c r="UGO837" s="230"/>
      <c r="UGP837" s="230"/>
      <c r="UGQ837" s="230"/>
      <c r="UGR837" s="230"/>
      <c r="UGS837" s="230"/>
      <c r="UGT837" s="230"/>
      <c r="UGU837" s="230"/>
      <c r="UGV837" s="230"/>
      <c r="UGW837" s="230"/>
      <c r="UGX837" s="230"/>
      <c r="UGY837" s="230"/>
      <c r="UGZ837" s="230"/>
      <c r="UHA837" s="230"/>
      <c r="UHB837" s="230"/>
      <c r="UHC837" s="230"/>
      <c r="UHD837" s="230"/>
      <c r="UHE837" s="230"/>
      <c r="UHF837" s="230"/>
      <c r="UHG837" s="230"/>
      <c r="UHH837" s="230"/>
      <c r="UHI837" s="230"/>
      <c r="UHJ837" s="230"/>
      <c r="UHK837" s="230"/>
      <c r="UHL837" s="230"/>
      <c r="UHM837" s="230"/>
      <c r="UHN837" s="230"/>
      <c r="UHO837" s="230"/>
      <c r="UHP837" s="230"/>
      <c r="UHQ837" s="230"/>
      <c r="UHR837" s="230"/>
      <c r="UHS837" s="230"/>
      <c r="UHT837" s="230"/>
      <c r="UHU837" s="230"/>
      <c r="UHV837" s="230"/>
      <c r="UHW837" s="230"/>
      <c r="UHX837" s="230"/>
      <c r="UHY837" s="230"/>
      <c r="UHZ837" s="230"/>
      <c r="UIA837" s="230"/>
      <c r="UIB837" s="230"/>
      <c r="UIC837" s="230"/>
      <c r="UID837" s="230"/>
      <c r="UIE837" s="230"/>
      <c r="UIF837" s="230"/>
      <c r="UIG837" s="230"/>
      <c r="UIH837" s="230"/>
      <c r="UII837" s="230"/>
      <c r="UIJ837" s="230"/>
      <c r="UIK837" s="230"/>
      <c r="UIL837" s="230"/>
      <c r="UIM837" s="230"/>
      <c r="UIN837" s="230"/>
      <c r="UIO837" s="230"/>
      <c r="UIP837" s="230"/>
      <c r="UIQ837" s="230"/>
      <c r="UIR837" s="230"/>
      <c r="UIS837" s="230"/>
      <c r="UIT837" s="230"/>
      <c r="UIU837" s="230"/>
      <c r="UIV837" s="230"/>
      <c r="UIW837" s="230"/>
      <c r="UIX837" s="230"/>
      <c r="UIY837" s="230"/>
      <c r="UIZ837" s="230"/>
      <c r="UJA837" s="230"/>
      <c r="UJB837" s="230"/>
      <c r="UJC837" s="230"/>
      <c r="UJD837" s="230"/>
      <c r="UJE837" s="230"/>
      <c r="UJF837" s="230"/>
      <c r="UJG837" s="230"/>
      <c r="UJH837" s="230"/>
      <c r="UJI837" s="230"/>
      <c r="UJJ837" s="230"/>
      <c r="UJK837" s="230"/>
      <c r="UJL837" s="230"/>
      <c r="UJM837" s="230"/>
      <c r="UJN837" s="230"/>
      <c r="UJO837" s="230"/>
      <c r="UJP837" s="230"/>
      <c r="UJQ837" s="230"/>
      <c r="UJR837" s="230"/>
      <c r="UJS837" s="230"/>
      <c r="UJT837" s="230"/>
      <c r="UJU837" s="230"/>
      <c r="UJV837" s="230"/>
      <c r="UJW837" s="230"/>
      <c r="UJX837" s="230"/>
      <c r="UJY837" s="230"/>
      <c r="UJZ837" s="230"/>
      <c r="UKA837" s="230"/>
      <c r="UKB837" s="230"/>
      <c r="UKC837" s="230"/>
      <c r="UKD837" s="230"/>
      <c r="UKE837" s="230"/>
      <c r="UKF837" s="230"/>
      <c r="UKG837" s="230"/>
      <c r="UKH837" s="230"/>
      <c r="UKI837" s="230"/>
      <c r="UKJ837" s="230"/>
      <c r="UKK837" s="230"/>
      <c r="UKL837" s="230"/>
      <c r="UKM837" s="230"/>
      <c r="UKN837" s="230"/>
      <c r="UKO837" s="230"/>
      <c r="UKP837" s="230"/>
      <c r="UKQ837" s="230"/>
      <c r="UKR837" s="230"/>
      <c r="UKS837" s="230"/>
      <c r="UKT837" s="230"/>
      <c r="UKU837" s="230"/>
      <c r="UKV837" s="230"/>
      <c r="UKW837" s="230"/>
      <c r="UKX837" s="230"/>
      <c r="UKY837" s="230"/>
      <c r="UKZ837" s="230"/>
      <c r="ULA837" s="230"/>
      <c r="ULB837" s="230"/>
      <c r="ULC837" s="230"/>
      <c r="ULD837" s="230"/>
      <c r="ULE837" s="230"/>
      <c r="ULF837" s="230"/>
      <c r="ULG837" s="230"/>
      <c r="ULH837" s="230"/>
      <c r="ULI837" s="230"/>
      <c r="ULJ837" s="230"/>
      <c r="ULK837" s="230"/>
      <c r="ULL837" s="230"/>
      <c r="ULM837" s="230"/>
      <c r="ULN837" s="230"/>
      <c r="ULO837" s="230"/>
      <c r="ULP837" s="230"/>
      <c r="ULQ837" s="230"/>
      <c r="ULR837" s="230"/>
      <c r="ULS837" s="230"/>
      <c r="ULT837" s="230"/>
      <c r="ULU837" s="230"/>
      <c r="ULV837" s="230"/>
      <c r="ULW837" s="230"/>
      <c r="ULX837" s="230"/>
      <c r="ULY837" s="230"/>
      <c r="ULZ837" s="230"/>
      <c r="UMA837" s="230"/>
      <c r="UMB837" s="230"/>
      <c r="UMC837" s="230"/>
      <c r="UMD837" s="230"/>
      <c r="UME837" s="230"/>
      <c r="UMF837" s="230"/>
      <c r="UMG837" s="230"/>
      <c r="UMH837" s="230"/>
      <c r="UMI837" s="230"/>
      <c r="UMJ837" s="230"/>
      <c r="UMK837" s="230"/>
      <c r="UML837" s="230"/>
      <c r="UMM837" s="230"/>
      <c r="UMN837" s="230"/>
      <c r="UMO837" s="230"/>
      <c r="UMP837" s="230"/>
      <c r="UMQ837" s="230"/>
      <c r="UMR837" s="230"/>
      <c r="UMS837" s="230"/>
      <c r="UMT837" s="230"/>
      <c r="UMU837" s="230"/>
      <c r="UMV837" s="230"/>
      <c r="UMW837" s="230"/>
      <c r="UMX837" s="230"/>
      <c r="UMY837" s="230"/>
      <c r="UMZ837" s="230"/>
      <c r="UNA837" s="230"/>
      <c r="UNB837" s="230"/>
      <c r="UNC837" s="230"/>
      <c r="UND837" s="230"/>
      <c r="UNE837" s="230"/>
      <c r="UNF837" s="230"/>
      <c r="UNG837" s="230"/>
      <c r="UNH837" s="230"/>
      <c r="UNI837" s="230"/>
      <c r="UNJ837" s="230"/>
      <c r="UNK837" s="230"/>
      <c r="UNL837" s="230"/>
      <c r="UNM837" s="230"/>
      <c r="UNN837" s="230"/>
      <c r="UNO837" s="230"/>
      <c r="UNP837" s="230"/>
      <c r="UNQ837" s="230"/>
      <c r="UNR837" s="230"/>
      <c r="UNS837" s="230"/>
      <c r="UNT837" s="230"/>
      <c r="UNU837" s="230"/>
      <c r="UNV837" s="230"/>
      <c r="UNW837" s="230"/>
      <c r="UNX837" s="230"/>
      <c r="UNY837" s="230"/>
      <c r="UNZ837" s="230"/>
      <c r="UOA837" s="230"/>
      <c r="UOB837" s="230"/>
      <c r="UOC837" s="230"/>
      <c r="UOD837" s="230"/>
      <c r="UOE837" s="230"/>
      <c r="UOF837" s="230"/>
      <c r="UOG837" s="230"/>
      <c r="UOH837" s="230"/>
      <c r="UOI837" s="230"/>
      <c r="UOJ837" s="230"/>
      <c r="UOK837" s="230"/>
      <c r="UOL837" s="230"/>
      <c r="UOM837" s="230"/>
      <c r="UON837" s="230"/>
      <c r="UOO837" s="230"/>
      <c r="UOP837" s="230"/>
      <c r="UOQ837" s="230"/>
      <c r="UOR837" s="230"/>
      <c r="UOS837" s="230"/>
      <c r="UOT837" s="230"/>
      <c r="UOU837" s="230"/>
      <c r="UOV837" s="230"/>
      <c r="UOW837" s="230"/>
      <c r="UOX837" s="230"/>
      <c r="UOY837" s="230"/>
      <c r="UOZ837" s="230"/>
      <c r="UPA837" s="230"/>
      <c r="UPB837" s="230"/>
      <c r="UPC837" s="230"/>
      <c r="UPD837" s="230"/>
      <c r="UPE837" s="230"/>
      <c r="UPF837" s="230"/>
      <c r="UPG837" s="230"/>
      <c r="UPH837" s="230"/>
      <c r="UPI837" s="230"/>
      <c r="UPJ837" s="230"/>
      <c r="UPK837" s="230"/>
      <c r="UPL837" s="230"/>
      <c r="UPM837" s="230"/>
      <c r="UPN837" s="230"/>
      <c r="UPO837" s="230"/>
      <c r="UPP837" s="230"/>
      <c r="UPQ837" s="230"/>
      <c r="UPR837" s="230"/>
      <c r="UPS837" s="230"/>
      <c r="UPT837" s="230"/>
      <c r="UPU837" s="230"/>
      <c r="UPV837" s="230"/>
      <c r="UPW837" s="230"/>
      <c r="UPX837" s="230"/>
      <c r="UPY837" s="230"/>
      <c r="UPZ837" s="230"/>
      <c r="UQA837" s="230"/>
      <c r="UQB837" s="230"/>
      <c r="UQC837" s="230"/>
      <c r="UQD837" s="230"/>
      <c r="UQE837" s="230"/>
      <c r="UQF837" s="230"/>
      <c r="UQG837" s="230"/>
      <c r="UQH837" s="230"/>
      <c r="UQI837" s="230"/>
      <c r="UQJ837" s="230"/>
      <c r="UQK837" s="230"/>
      <c r="UQL837" s="230"/>
      <c r="UQM837" s="230"/>
      <c r="UQN837" s="230"/>
      <c r="UQO837" s="230"/>
      <c r="UQP837" s="230"/>
      <c r="UQQ837" s="230"/>
      <c r="UQR837" s="230"/>
      <c r="UQS837" s="230"/>
      <c r="UQT837" s="230"/>
      <c r="UQU837" s="230"/>
      <c r="UQV837" s="230"/>
      <c r="UQW837" s="230"/>
      <c r="UQX837" s="230"/>
      <c r="UQY837" s="230"/>
      <c r="UQZ837" s="230"/>
      <c r="URA837" s="230"/>
      <c r="URB837" s="230"/>
      <c r="URC837" s="230"/>
      <c r="URD837" s="230"/>
      <c r="URE837" s="230"/>
      <c r="URF837" s="230"/>
      <c r="URG837" s="230"/>
      <c r="URH837" s="230"/>
      <c r="URI837" s="230"/>
      <c r="URJ837" s="230"/>
      <c r="URK837" s="230"/>
      <c r="URL837" s="230"/>
      <c r="URM837" s="230"/>
      <c r="URN837" s="230"/>
      <c r="URO837" s="230"/>
      <c r="URP837" s="230"/>
      <c r="URQ837" s="230"/>
      <c r="URR837" s="230"/>
      <c r="URS837" s="230"/>
      <c r="URT837" s="230"/>
      <c r="URU837" s="230"/>
      <c r="URV837" s="230"/>
      <c r="URW837" s="230"/>
      <c r="URX837" s="230"/>
      <c r="URY837" s="230"/>
      <c r="URZ837" s="230"/>
      <c r="USA837" s="230"/>
      <c r="USB837" s="230"/>
      <c r="USC837" s="230"/>
      <c r="USD837" s="230"/>
      <c r="USE837" s="230"/>
      <c r="USF837" s="230"/>
      <c r="USG837" s="230"/>
      <c r="USH837" s="230"/>
      <c r="USI837" s="230"/>
      <c r="USJ837" s="230"/>
      <c r="USK837" s="230"/>
      <c r="USL837" s="230"/>
      <c r="USM837" s="230"/>
      <c r="USN837" s="230"/>
      <c r="USO837" s="230"/>
      <c r="USP837" s="230"/>
      <c r="USQ837" s="230"/>
      <c r="USR837" s="230"/>
      <c r="USS837" s="230"/>
      <c r="UST837" s="230"/>
      <c r="USU837" s="230"/>
      <c r="USV837" s="230"/>
      <c r="USW837" s="230"/>
      <c r="USX837" s="230"/>
      <c r="USY837" s="230"/>
      <c r="USZ837" s="230"/>
      <c r="UTA837" s="230"/>
      <c r="UTB837" s="230"/>
      <c r="UTC837" s="230"/>
      <c r="UTD837" s="230"/>
      <c r="UTE837" s="230"/>
      <c r="UTF837" s="230"/>
      <c r="UTG837" s="230"/>
      <c r="UTH837" s="230"/>
      <c r="UTI837" s="230"/>
      <c r="UTJ837" s="230"/>
      <c r="UTK837" s="230"/>
      <c r="UTL837" s="230"/>
      <c r="UTM837" s="230"/>
      <c r="UTN837" s="230"/>
      <c r="UTO837" s="230"/>
      <c r="UTP837" s="230"/>
      <c r="UTQ837" s="230"/>
      <c r="UTR837" s="230"/>
      <c r="UTS837" s="230"/>
      <c r="UTT837" s="230"/>
      <c r="UTU837" s="230"/>
      <c r="UTV837" s="230"/>
      <c r="UTW837" s="230"/>
      <c r="UTX837" s="230"/>
      <c r="UTY837" s="230"/>
      <c r="UTZ837" s="230"/>
      <c r="UUA837" s="230"/>
      <c r="UUB837" s="230"/>
      <c r="UUC837" s="230"/>
      <c r="UUD837" s="230"/>
      <c r="UUE837" s="230"/>
      <c r="UUF837" s="230"/>
      <c r="UUG837" s="230"/>
      <c r="UUH837" s="230"/>
      <c r="UUI837" s="230"/>
      <c r="UUJ837" s="230"/>
      <c r="UUK837" s="230"/>
      <c r="UUL837" s="230"/>
      <c r="UUM837" s="230"/>
      <c r="UUN837" s="230"/>
      <c r="UUO837" s="230"/>
      <c r="UUP837" s="230"/>
      <c r="UUQ837" s="230"/>
      <c r="UUR837" s="230"/>
      <c r="UUS837" s="230"/>
      <c r="UUT837" s="230"/>
      <c r="UUU837" s="230"/>
      <c r="UUV837" s="230"/>
      <c r="UUW837" s="230"/>
      <c r="UUX837" s="230"/>
      <c r="UUY837" s="230"/>
      <c r="UUZ837" s="230"/>
      <c r="UVA837" s="230"/>
      <c r="UVB837" s="230"/>
      <c r="UVC837" s="230"/>
      <c r="UVD837" s="230"/>
      <c r="UVE837" s="230"/>
      <c r="UVF837" s="230"/>
      <c r="UVG837" s="230"/>
      <c r="UVH837" s="230"/>
      <c r="UVI837" s="230"/>
      <c r="UVJ837" s="230"/>
      <c r="UVK837" s="230"/>
      <c r="UVL837" s="230"/>
      <c r="UVM837" s="230"/>
      <c r="UVN837" s="230"/>
      <c r="UVO837" s="230"/>
      <c r="UVP837" s="230"/>
      <c r="UVQ837" s="230"/>
      <c r="UVR837" s="230"/>
      <c r="UVS837" s="230"/>
      <c r="UVT837" s="230"/>
      <c r="UVU837" s="230"/>
      <c r="UVV837" s="230"/>
      <c r="UVW837" s="230"/>
      <c r="UVX837" s="230"/>
      <c r="UVY837" s="230"/>
      <c r="UVZ837" s="230"/>
      <c r="UWA837" s="230"/>
      <c r="UWB837" s="230"/>
      <c r="UWC837" s="230"/>
      <c r="UWD837" s="230"/>
      <c r="UWE837" s="230"/>
      <c r="UWF837" s="230"/>
      <c r="UWG837" s="230"/>
      <c r="UWH837" s="230"/>
      <c r="UWI837" s="230"/>
      <c r="UWJ837" s="230"/>
      <c r="UWK837" s="230"/>
      <c r="UWL837" s="230"/>
      <c r="UWM837" s="230"/>
      <c r="UWN837" s="230"/>
      <c r="UWO837" s="230"/>
      <c r="UWP837" s="230"/>
      <c r="UWQ837" s="230"/>
      <c r="UWR837" s="230"/>
      <c r="UWS837" s="230"/>
      <c r="UWT837" s="230"/>
      <c r="UWU837" s="230"/>
      <c r="UWV837" s="230"/>
      <c r="UWW837" s="230"/>
      <c r="UWX837" s="230"/>
      <c r="UWY837" s="230"/>
      <c r="UWZ837" s="230"/>
      <c r="UXA837" s="230"/>
      <c r="UXB837" s="230"/>
      <c r="UXC837" s="230"/>
      <c r="UXD837" s="230"/>
      <c r="UXE837" s="230"/>
      <c r="UXF837" s="230"/>
      <c r="UXG837" s="230"/>
      <c r="UXH837" s="230"/>
      <c r="UXI837" s="230"/>
      <c r="UXJ837" s="230"/>
      <c r="UXK837" s="230"/>
      <c r="UXL837" s="230"/>
      <c r="UXM837" s="230"/>
      <c r="UXN837" s="230"/>
      <c r="UXO837" s="230"/>
      <c r="UXP837" s="230"/>
      <c r="UXQ837" s="230"/>
      <c r="UXR837" s="230"/>
      <c r="UXS837" s="230"/>
      <c r="UXT837" s="230"/>
      <c r="UXU837" s="230"/>
      <c r="UXV837" s="230"/>
      <c r="UXW837" s="230"/>
      <c r="UXX837" s="230"/>
      <c r="UXY837" s="230"/>
      <c r="UXZ837" s="230"/>
      <c r="UYA837" s="230"/>
      <c r="UYB837" s="230"/>
      <c r="UYC837" s="230"/>
      <c r="UYD837" s="230"/>
      <c r="UYE837" s="230"/>
      <c r="UYF837" s="230"/>
      <c r="UYG837" s="230"/>
      <c r="UYH837" s="230"/>
      <c r="UYI837" s="230"/>
      <c r="UYJ837" s="230"/>
      <c r="UYK837" s="230"/>
      <c r="UYL837" s="230"/>
      <c r="UYM837" s="230"/>
      <c r="UYN837" s="230"/>
      <c r="UYO837" s="230"/>
      <c r="UYP837" s="230"/>
      <c r="UYQ837" s="230"/>
      <c r="UYR837" s="230"/>
      <c r="UYS837" s="230"/>
      <c r="UYT837" s="230"/>
      <c r="UYU837" s="230"/>
      <c r="UYV837" s="230"/>
      <c r="UYW837" s="230"/>
      <c r="UYX837" s="230"/>
      <c r="UYY837" s="230"/>
      <c r="UYZ837" s="230"/>
      <c r="UZA837" s="230"/>
      <c r="UZB837" s="230"/>
      <c r="UZC837" s="230"/>
      <c r="UZD837" s="230"/>
      <c r="UZE837" s="230"/>
      <c r="UZF837" s="230"/>
      <c r="UZG837" s="230"/>
      <c r="UZH837" s="230"/>
      <c r="UZI837" s="230"/>
      <c r="UZJ837" s="230"/>
      <c r="UZK837" s="230"/>
      <c r="UZL837" s="230"/>
      <c r="UZM837" s="230"/>
      <c r="UZN837" s="230"/>
      <c r="UZO837" s="230"/>
      <c r="UZP837" s="230"/>
      <c r="UZQ837" s="230"/>
      <c r="UZR837" s="230"/>
      <c r="UZS837" s="230"/>
      <c r="UZT837" s="230"/>
      <c r="UZU837" s="230"/>
      <c r="UZV837" s="230"/>
      <c r="UZW837" s="230"/>
      <c r="UZX837" s="230"/>
      <c r="UZY837" s="230"/>
      <c r="UZZ837" s="230"/>
      <c r="VAA837" s="230"/>
      <c r="VAB837" s="230"/>
      <c r="VAC837" s="230"/>
      <c r="VAD837" s="230"/>
      <c r="VAE837" s="230"/>
      <c r="VAF837" s="230"/>
      <c r="VAG837" s="230"/>
      <c r="VAH837" s="230"/>
      <c r="VAI837" s="230"/>
      <c r="VAJ837" s="230"/>
      <c r="VAK837" s="230"/>
      <c r="VAL837" s="230"/>
      <c r="VAM837" s="230"/>
      <c r="VAN837" s="230"/>
      <c r="VAO837" s="230"/>
      <c r="VAP837" s="230"/>
      <c r="VAQ837" s="230"/>
      <c r="VAR837" s="230"/>
      <c r="VAS837" s="230"/>
      <c r="VAT837" s="230"/>
      <c r="VAU837" s="230"/>
      <c r="VAV837" s="230"/>
      <c r="VAW837" s="230"/>
      <c r="VAX837" s="230"/>
      <c r="VAY837" s="230"/>
      <c r="VAZ837" s="230"/>
      <c r="VBA837" s="230"/>
      <c r="VBB837" s="230"/>
      <c r="VBC837" s="230"/>
      <c r="VBD837" s="230"/>
      <c r="VBE837" s="230"/>
      <c r="VBF837" s="230"/>
      <c r="VBG837" s="230"/>
      <c r="VBH837" s="230"/>
      <c r="VBI837" s="230"/>
      <c r="VBJ837" s="230"/>
      <c r="VBK837" s="230"/>
      <c r="VBL837" s="230"/>
      <c r="VBM837" s="230"/>
      <c r="VBN837" s="230"/>
      <c r="VBO837" s="230"/>
      <c r="VBP837" s="230"/>
      <c r="VBQ837" s="230"/>
      <c r="VBR837" s="230"/>
      <c r="VBS837" s="230"/>
      <c r="VBT837" s="230"/>
      <c r="VBU837" s="230"/>
      <c r="VBV837" s="230"/>
      <c r="VBW837" s="230"/>
      <c r="VBX837" s="230"/>
      <c r="VBY837" s="230"/>
      <c r="VBZ837" s="230"/>
      <c r="VCA837" s="230"/>
      <c r="VCB837" s="230"/>
      <c r="VCC837" s="230"/>
      <c r="VCD837" s="230"/>
      <c r="VCE837" s="230"/>
      <c r="VCF837" s="230"/>
      <c r="VCG837" s="230"/>
      <c r="VCH837" s="230"/>
      <c r="VCI837" s="230"/>
      <c r="VCJ837" s="230"/>
      <c r="VCK837" s="230"/>
      <c r="VCL837" s="230"/>
      <c r="VCM837" s="230"/>
      <c r="VCN837" s="230"/>
      <c r="VCO837" s="230"/>
      <c r="VCP837" s="230"/>
      <c r="VCQ837" s="230"/>
      <c r="VCR837" s="230"/>
      <c r="VCS837" s="230"/>
      <c r="VCT837" s="230"/>
      <c r="VCU837" s="230"/>
      <c r="VCV837" s="230"/>
      <c r="VCW837" s="230"/>
      <c r="VCX837" s="230"/>
      <c r="VCY837" s="230"/>
      <c r="VCZ837" s="230"/>
      <c r="VDA837" s="230"/>
      <c r="VDB837" s="230"/>
      <c r="VDC837" s="230"/>
      <c r="VDD837" s="230"/>
      <c r="VDE837" s="230"/>
      <c r="VDF837" s="230"/>
      <c r="VDG837" s="230"/>
      <c r="VDH837" s="230"/>
      <c r="VDI837" s="230"/>
      <c r="VDJ837" s="230"/>
      <c r="VDK837" s="230"/>
      <c r="VDL837" s="230"/>
      <c r="VDM837" s="230"/>
      <c r="VDN837" s="230"/>
      <c r="VDO837" s="230"/>
      <c r="VDP837" s="230"/>
      <c r="VDQ837" s="230"/>
      <c r="VDR837" s="230"/>
      <c r="VDS837" s="230"/>
      <c r="VDT837" s="230"/>
      <c r="VDU837" s="230"/>
      <c r="VDV837" s="230"/>
      <c r="VDW837" s="230"/>
      <c r="VDX837" s="230"/>
      <c r="VDY837" s="230"/>
      <c r="VDZ837" s="230"/>
      <c r="VEA837" s="230"/>
      <c r="VEB837" s="230"/>
      <c r="VEC837" s="230"/>
      <c r="VED837" s="230"/>
      <c r="VEE837" s="230"/>
      <c r="VEF837" s="230"/>
      <c r="VEG837" s="230"/>
      <c r="VEH837" s="230"/>
      <c r="VEI837" s="230"/>
      <c r="VEJ837" s="230"/>
      <c r="VEK837" s="230"/>
      <c r="VEL837" s="230"/>
      <c r="VEM837" s="230"/>
      <c r="VEN837" s="230"/>
      <c r="VEO837" s="230"/>
      <c r="VEP837" s="230"/>
      <c r="VEQ837" s="230"/>
      <c r="VER837" s="230"/>
      <c r="VES837" s="230"/>
      <c r="VET837" s="230"/>
      <c r="VEU837" s="230"/>
      <c r="VEV837" s="230"/>
      <c r="VEW837" s="230"/>
      <c r="VEX837" s="230"/>
      <c r="VEY837" s="230"/>
      <c r="VEZ837" s="230"/>
      <c r="VFA837" s="230"/>
      <c r="VFB837" s="230"/>
      <c r="VFC837" s="230"/>
      <c r="VFD837" s="230"/>
      <c r="VFE837" s="230"/>
      <c r="VFF837" s="230"/>
      <c r="VFG837" s="230"/>
      <c r="VFH837" s="230"/>
      <c r="VFI837" s="230"/>
      <c r="VFJ837" s="230"/>
      <c r="VFK837" s="230"/>
      <c r="VFL837" s="230"/>
      <c r="VFM837" s="230"/>
      <c r="VFN837" s="230"/>
      <c r="VFO837" s="230"/>
      <c r="VFP837" s="230"/>
      <c r="VFQ837" s="230"/>
      <c r="VFR837" s="230"/>
      <c r="VFS837" s="230"/>
      <c r="VFT837" s="230"/>
      <c r="VFU837" s="230"/>
      <c r="VFV837" s="230"/>
      <c r="VFW837" s="230"/>
      <c r="VFX837" s="230"/>
      <c r="VFY837" s="230"/>
      <c r="VFZ837" s="230"/>
      <c r="VGA837" s="230"/>
      <c r="VGB837" s="230"/>
      <c r="VGC837" s="230"/>
      <c r="VGD837" s="230"/>
      <c r="VGE837" s="230"/>
      <c r="VGF837" s="230"/>
      <c r="VGG837" s="230"/>
      <c r="VGH837" s="230"/>
      <c r="VGI837" s="230"/>
      <c r="VGJ837" s="230"/>
      <c r="VGK837" s="230"/>
      <c r="VGL837" s="230"/>
      <c r="VGM837" s="230"/>
      <c r="VGN837" s="230"/>
      <c r="VGO837" s="230"/>
      <c r="VGP837" s="230"/>
      <c r="VGQ837" s="230"/>
      <c r="VGR837" s="230"/>
      <c r="VGS837" s="230"/>
      <c r="VGT837" s="230"/>
      <c r="VGU837" s="230"/>
      <c r="VGV837" s="230"/>
      <c r="VGW837" s="230"/>
      <c r="VGX837" s="230"/>
      <c r="VGY837" s="230"/>
      <c r="VGZ837" s="230"/>
      <c r="VHA837" s="230"/>
      <c r="VHB837" s="230"/>
      <c r="VHC837" s="230"/>
      <c r="VHD837" s="230"/>
      <c r="VHE837" s="230"/>
      <c r="VHF837" s="230"/>
      <c r="VHG837" s="230"/>
      <c r="VHH837" s="230"/>
      <c r="VHI837" s="230"/>
      <c r="VHJ837" s="230"/>
      <c r="VHK837" s="230"/>
      <c r="VHL837" s="230"/>
      <c r="VHM837" s="230"/>
      <c r="VHN837" s="230"/>
      <c r="VHO837" s="230"/>
      <c r="VHP837" s="230"/>
      <c r="VHQ837" s="230"/>
      <c r="VHR837" s="230"/>
      <c r="VHS837" s="230"/>
      <c r="VHT837" s="230"/>
      <c r="VHU837" s="230"/>
      <c r="VHV837" s="230"/>
      <c r="VHW837" s="230"/>
      <c r="VHX837" s="230"/>
      <c r="VHY837" s="230"/>
      <c r="VHZ837" s="230"/>
      <c r="VIA837" s="230"/>
      <c r="VIB837" s="230"/>
      <c r="VIC837" s="230"/>
      <c r="VID837" s="230"/>
      <c r="VIE837" s="230"/>
      <c r="VIF837" s="230"/>
      <c r="VIG837" s="230"/>
      <c r="VIH837" s="230"/>
      <c r="VII837" s="230"/>
      <c r="VIJ837" s="230"/>
      <c r="VIK837" s="230"/>
      <c r="VIL837" s="230"/>
      <c r="VIM837" s="230"/>
      <c r="VIN837" s="230"/>
      <c r="VIO837" s="230"/>
      <c r="VIP837" s="230"/>
      <c r="VIQ837" s="230"/>
      <c r="VIR837" s="230"/>
      <c r="VIS837" s="230"/>
      <c r="VIT837" s="230"/>
      <c r="VIU837" s="230"/>
      <c r="VIV837" s="230"/>
      <c r="VIW837" s="230"/>
      <c r="VIX837" s="230"/>
      <c r="VIY837" s="230"/>
      <c r="VIZ837" s="230"/>
      <c r="VJA837" s="230"/>
      <c r="VJB837" s="230"/>
      <c r="VJC837" s="230"/>
      <c r="VJD837" s="230"/>
      <c r="VJE837" s="230"/>
      <c r="VJF837" s="230"/>
      <c r="VJG837" s="230"/>
      <c r="VJH837" s="230"/>
      <c r="VJI837" s="230"/>
      <c r="VJJ837" s="230"/>
      <c r="VJK837" s="230"/>
      <c r="VJL837" s="230"/>
      <c r="VJM837" s="230"/>
      <c r="VJN837" s="230"/>
      <c r="VJO837" s="230"/>
      <c r="VJP837" s="230"/>
      <c r="VJQ837" s="230"/>
      <c r="VJR837" s="230"/>
      <c r="VJS837" s="230"/>
      <c r="VJT837" s="230"/>
      <c r="VJU837" s="230"/>
      <c r="VJV837" s="230"/>
      <c r="VJW837" s="230"/>
      <c r="VJX837" s="230"/>
      <c r="VJY837" s="230"/>
      <c r="VJZ837" s="230"/>
      <c r="VKA837" s="230"/>
      <c r="VKB837" s="230"/>
      <c r="VKC837" s="230"/>
      <c r="VKD837" s="230"/>
      <c r="VKE837" s="230"/>
      <c r="VKF837" s="230"/>
      <c r="VKG837" s="230"/>
      <c r="VKH837" s="230"/>
      <c r="VKI837" s="230"/>
      <c r="VKJ837" s="230"/>
      <c r="VKK837" s="230"/>
      <c r="VKL837" s="230"/>
      <c r="VKM837" s="230"/>
      <c r="VKN837" s="230"/>
      <c r="VKO837" s="230"/>
      <c r="VKP837" s="230"/>
      <c r="VKQ837" s="230"/>
      <c r="VKR837" s="230"/>
      <c r="VKS837" s="230"/>
      <c r="VKT837" s="230"/>
      <c r="VKU837" s="230"/>
      <c r="VKV837" s="230"/>
      <c r="VKW837" s="230"/>
      <c r="VKX837" s="230"/>
      <c r="VKY837" s="230"/>
      <c r="VKZ837" s="230"/>
      <c r="VLA837" s="230"/>
      <c r="VLB837" s="230"/>
      <c r="VLC837" s="230"/>
      <c r="VLD837" s="230"/>
      <c r="VLE837" s="230"/>
      <c r="VLF837" s="230"/>
      <c r="VLG837" s="230"/>
      <c r="VLH837" s="230"/>
      <c r="VLI837" s="230"/>
      <c r="VLJ837" s="230"/>
      <c r="VLK837" s="230"/>
      <c r="VLL837" s="230"/>
      <c r="VLM837" s="230"/>
      <c r="VLN837" s="230"/>
      <c r="VLO837" s="230"/>
      <c r="VLP837" s="230"/>
      <c r="VLQ837" s="230"/>
      <c r="VLR837" s="230"/>
      <c r="VLS837" s="230"/>
      <c r="VLT837" s="230"/>
      <c r="VLU837" s="230"/>
      <c r="VLV837" s="230"/>
      <c r="VLW837" s="230"/>
      <c r="VLX837" s="230"/>
      <c r="VLY837" s="230"/>
      <c r="VLZ837" s="230"/>
      <c r="VMA837" s="230"/>
      <c r="VMB837" s="230"/>
      <c r="VMC837" s="230"/>
      <c r="VMD837" s="230"/>
      <c r="VME837" s="230"/>
      <c r="VMF837" s="230"/>
      <c r="VMG837" s="230"/>
      <c r="VMH837" s="230"/>
      <c r="VMI837" s="230"/>
      <c r="VMJ837" s="230"/>
      <c r="VMK837" s="230"/>
      <c r="VML837" s="230"/>
      <c r="VMM837" s="230"/>
      <c r="VMN837" s="230"/>
      <c r="VMO837" s="230"/>
      <c r="VMP837" s="230"/>
      <c r="VMQ837" s="230"/>
      <c r="VMR837" s="230"/>
      <c r="VMS837" s="230"/>
      <c r="VMT837" s="230"/>
      <c r="VMU837" s="230"/>
      <c r="VMV837" s="230"/>
      <c r="VMW837" s="230"/>
      <c r="VMX837" s="230"/>
      <c r="VMY837" s="230"/>
      <c r="VMZ837" s="230"/>
      <c r="VNA837" s="230"/>
      <c r="VNB837" s="230"/>
      <c r="VNC837" s="230"/>
      <c r="VND837" s="230"/>
      <c r="VNE837" s="230"/>
      <c r="VNF837" s="230"/>
      <c r="VNG837" s="230"/>
      <c r="VNH837" s="230"/>
      <c r="VNI837" s="230"/>
      <c r="VNJ837" s="230"/>
      <c r="VNK837" s="230"/>
      <c r="VNL837" s="230"/>
      <c r="VNM837" s="230"/>
      <c r="VNN837" s="230"/>
      <c r="VNO837" s="230"/>
      <c r="VNP837" s="230"/>
      <c r="VNQ837" s="230"/>
      <c r="VNR837" s="230"/>
      <c r="VNS837" s="230"/>
      <c r="VNT837" s="230"/>
      <c r="VNU837" s="230"/>
      <c r="VNV837" s="230"/>
      <c r="VNW837" s="230"/>
      <c r="VNX837" s="230"/>
      <c r="VNY837" s="230"/>
      <c r="VNZ837" s="230"/>
      <c r="VOA837" s="230"/>
      <c r="VOB837" s="230"/>
      <c r="VOC837" s="230"/>
      <c r="VOD837" s="230"/>
      <c r="VOE837" s="230"/>
      <c r="VOF837" s="230"/>
      <c r="VOG837" s="230"/>
      <c r="VOH837" s="230"/>
      <c r="VOI837" s="230"/>
      <c r="VOJ837" s="230"/>
      <c r="VOK837" s="230"/>
      <c r="VOL837" s="230"/>
      <c r="VOM837" s="230"/>
      <c r="VON837" s="230"/>
      <c r="VOO837" s="230"/>
      <c r="VOP837" s="230"/>
      <c r="VOQ837" s="230"/>
      <c r="VOR837" s="230"/>
      <c r="VOS837" s="230"/>
      <c r="VOT837" s="230"/>
      <c r="VOU837" s="230"/>
      <c r="VOV837" s="230"/>
      <c r="VOW837" s="230"/>
      <c r="VOX837" s="230"/>
      <c r="VOY837" s="230"/>
      <c r="VOZ837" s="230"/>
      <c r="VPA837" s="230"/>
      <c r="VPB837" s="230"/>
      <c r="VPC837" s="230"/>
      <c r="VPD837" s="230"/>
      <c r="VPE837" s="230"/>
      <c r="VPF837" s="230"/>
      <c r="VPG837" s="230"/>
      <c r="VPH837" s="230"/>
      <c r="VPI837" s="230"/>
      <c r="VPJ837" s="230"/>
      <c r="VPK837" s="230"/>
      <c r="VPL837" s="230"/>
      <c r="VPM837" s="230"/>
      <c r="VPN837" s="230"/>
      <c r="VPO837" s="230"/>
      <c r="VPP837" s="230"/>
      <c r="VPQ837" s="230"/>
      <c r="VPR837" s="230"/>
      <c r="VPS837" s="230"/>
      <c r="VPT837" s="230"/>
      <c r="VPU837" s="230"/>
      <c r="VPV837" s="230"/>
      <c r="VPW837" s="230"/>
      <c r="VPX837" s="230"/>
      <c r="VPY837" s="230"/>
      <c r="VPZ837" s="230"/>
      <c r="VQA837" s="230"/>
      <c r="VQB837" s="230"/>
      <c r="VQC837" s="230"/>
      <c r="VQD837" s="230"/>
      <c r="VQE837" s="230"/>
      <c r="VQF837" s="230"/>
      <c r="VQG837" s="230"/>
      <c r="VQH837" s="230"/>
      <c r="VQI837" s="230"/>
      <c r="VQJ837" s="230"/>
      <c r="VQK837" s="230"/>
      <c r="VQL837" s="230"/>
      <c r="VQM837" s="230"/>
      <c r="VQN837" s="230"/>
      <c r="VQO837" s="230"/>
      <c r="VQP837" s="230"/>
      <c r="VQQ837" s="230"/>
      <c r="VQR837" s="230"/>
      <c r="VQS837" s="230"/>
      <c r="VQT837" s="230"/>
      <c r="VQU837" s="230"/>
      <c r="VQV837" s="230"/>
      <c r="VQW837" s="230"/>
      <c r="VQX837" s="230"/>
      <c r="VQY837" s="230"/>
      <c r="VQZ837" s="230"/>
      <c r="VRA837" s="230"/>
      <c r="VRB837" s="230"/>
      <c r="VRC837" s="230"/>
      <c r="VRD837" s="230"/>
      <c r="VRE837" s="230"/>
      <c r="VRF837" s="230"/>
      <c r="VRG837" s="230"/>
      <c r="VRH837" s="230"/>
      <c r="VRI837" s="230"/>
      <c r="VRJ837" s="230"/>
      <c r="VRK837" s="230"/>
      <c r="VRL837" s="230"/>
      <c r="VRM837" s="230"/>
      <c r="VRN837" s="230"/>
      <c r="VRO837" s="230"/>
      <c r="VRP837" s="230"/>
      <c r="VRQ837" s="230"/>
      <c r="VRR837" s="230"/>
      <c r="VRS837" s="230"/>
      <c r="VRT837" s="230"/>
      <c r="VRU837" s="230"/>
      <c r="VRV837" s="230"/>
      <c r="VRW837" s="230"/>
      <c r="VRX837" s="230"/>
      <c r="VRY837" s="230"/>
      <c r="VRZ837" s="230"/>
      <c r="VSA837" s="230"/>
      <c r="VSB837" s="230"/>
      <c r="VSC837" s="230"/>
      <c r="VSD837" s="230"/>
      <c r="VSE837" s="230"/>
      <c r="VSF837" s="230"/>
      <c r="VSG837" s="230"/>
      <c r="VSH837" s="230"/>
      <c r="VSI837" s="230"/>
      <c r="VSJ837" s="230"/>
      <c r="VSK837" s="230"/>
      <c r="VSL837" s="230"/>
      <c r="VSM837" s="230"/>
      <c r="VSN837" s="230"/>
      <c r="VSO837" s="230"/>
      <c r="VSP837" s="230"/>
      <c r="VSQ837" s="230"/>
      <c r="VSR837" s="230"/>
      <c r="VSS837" s="230"/>
      <c r="VST837" s="230"/>
      <c r="VSU837" s="230"/>
      <c r="VSV837" s="230"/>
      <c r="VSW837" s="230"/>
      <c r="VSX837" s="230"/>
      <c r="VSY837" s="230"/>
      <c r="VSZ837" s="230"/>
      <c r="VTA837" s="230"/>
      <c r="VTB837" s="230"/>
      <c r="VTC837" s="230"/>
      <c r="VTD837" s="230"/>
      <c r="VTE837" s="230"/>
      <c r="VTF837" s="230"/>
      <c r="VTG837" s="230"/>
      <c r="VTH837" s="230"/>
      <c r="VTI837" s="230"/>
      <c r="VTJ837" s="230"/>
      <c r="VTK837" s="230"/>
      <c r="VTL837" s="230"/>
      <c r="VTM837" s="230"/>
      <c r="VTN837" s="230"/>
      <c r="VTO837" s="230"/>
      <c r="VTP837" s="230"/>
      <c r="VTQ837" s="230"/>
      <c r="VTR837" s="230"/>
      <c r="VTS837" s="230"/>
      <c r="VTT837" s="230"/>
      <c r="VTU837" s="230"/>
      <c r="VTV837" s="230"/>
      <c r="VTW837" s="230"/>
      <c r="VTX837" s="230"/>
      <c r="VTY837" s="230"/>
      <c r="VTZ837" s="230"/>
      <c r="VUA837" s="230"/>
      <c r="VUB837" s="230"/>
      <c r="VUC837" s="230"/>
      <c r="VUD837" s="230"/>
      <c r="VUE837" s="230"/>
      <c r="VUF837" s="230"/>
      <c r="VUG837" s="230"/>
      <c r="VUH837" s="230"/>
      <c r="VUI837" s="230"/>
      <c r="VUJ837" s="230"/>
      <c r="VUK837" s="230"/>
      <c r="VUL837" s="230"/>
      <c r="VUM837" s="230"/>
      <c r="VUN837" s="230"/>
      <c r="VUO837" s="230"/>
      <c r="VUP837" s="230"/>
      <c r="VUQ837" s="230"/>
      <c r="VUR837" s="230"/>
      <c r="VUS837" s="230"/>
      <c r="VUT837" s="230"/>
      <c r="VUU837" s="230"/>
      <c r="VUV837" s="230"/>
      <c r="VUW837" s="230"/>
      <c r="VUX837" s="230"/>
      <c r="VUY837" s="230"/>
      <c r="VUZ837" s="230"/>
      <c r="VVA837" s="230"/>
      <c r="VVB837" s="230"/>
      <c r="VVC837" s="230"/>
      <c r="VVD837" s="230"/>
      <c r="VVE837" s="230"/>
      <c r="VVF837" s="230"/>
      <c r="VVG837" s="230"/>
      <c r="VVH837" s="230"/>
      <c r="VVI837" s="230"/>
      <c r="VVJ837" s="230"/>
      <c r="VVK837" s="230"/>
      <c r="VVL837" s="230"/>
      <c r="VVM837" s="230"/>
      <c r="VVN837" s="230"/>
      <c r="VVO837" s="230"/>
      <c r="VVP837" s="230"/>
      <c r="VVQ837" s="230"/>
      <c r="VVR837" s="230"/>
      <c r="VVS837" s="230"/>
      <c r="VVT837" s="230"/>
      <c r="VVU837" s="230"/>
      <c r="VVV837" s="230"/>
      <c r="VVW837" s="230"/>
      <c r="VVX837" s="230"/>
      <c r="VVY837" s="230"/>
      <c r="VVZ837" s="230"/>
      <c r="VWA837" s="230"/>
      <c r="VWB837" s="230"/>
      <c r="VWC837" s="230"/>
      <c r="VWD837" s="230"/>
      <c r="VWE837" s="230"/>
      <c r="VWF837" s="230"/>
      <c r="VWG837" s="230"/>
      <c r="VWH837" s="230"/>
      <c r="VWI837" s="230"/>
      <c r="VWJ837" s="230"/>
      <c r="VWK837" s="230"/>
      <c r="VWL837" s="230"/>
      <c r="VWM837" s="230"/>
      <c r="VWN837" s="230"/>
      <c r="VWO837" s="230"/>
      <c r="VWP837" s="230"/>
      <c r="VWQ837" s="230"/>
      <c r="VWR837" s="230"/>
      <c r="VWS837" s="230"/>
      <c r="VWT837" s="230"/>
      <c r="VWU837" s="230"/>
      <c r="VWV837" s="230"/>
      <c r="VWW837" s="230"/>
      <c r="VWX837" s="230"/>
      <c r="VWY837" s="230"/>
      <c r="VWZ837" s="230"/>
      <c r="VXA837" s="230"/>
      <c r="VXB837" s="230"/>
      <c r="VXC837" s="230"/>
      <c r="VXD837" s="230"/>
      <c r="VXE837" s="230"/>
      <c r="VXF837" s="230"/>
      <c r="VXG837" s="230"/>
      <c r="VXH837" s="230"/>
      <c r="VXI837" s="230"/>
      <c r="VXJ837" s="230"/>
      <c r="VXK837" s="230"/>
      <c r="VXL837" s="230"/>
      <c r="VXM837" s="230"/>
      <c r="VXN837" s="230"/>
      <c r="VXO837" s="230"/>
      <c r="VXP837" s="230"/>
      <c r="VXQ837" s="230"/>
      <c r="VXR837" s="230"/>
      <c r="VXS837" s="230"/>
      <c r="VXT837" s="230"/>
      <c r="VXU837" s="230"/>
      <c r="VXV837" s="230"/>
      <c r="VXW837" s="230"/>
      <c r="VXX837" s="230"/>
      <c r="VXY837" s="230"/>
      <c r="VXZ837" s="230"/>
      <c r="VYA837" s="230"/>
      <c r="VYB837" s="230"/>
      <c r="VYC837" s="230"/>
      <c r="VYD837" s="230"/>
      <c r="VYE837" s="230"/>
      <c r="VYF837" s="230"/>
      <c r="VYG837" s="230"/>
      <c r="VYH837" s="230"/>
      <c r="VYI837" s="230"/>
      <c r="VYJ837" s="230"/>
      <c r="VYK837" s="230"/>
      <c r="VYL837" s="230"/>
      <c r="VYM837" s="230"/>
      <c r="VYN837" s="230"/>
      <c r="VYO837" s="230"/>
      <c r="VYP837" s="230"/>
      <c r="VYQ837" s="230"/>
      <c r="VYR837" s="230"/>
      <c r="VYS837" s="230"/>
      <c r="VYT837" s="230"/>
      <c r="VYU837" s="230"/>
      <c r="VYV837" s="230"/>
      <c r="VYW837" s="230"/>
      <c r="VYX837" s="230"/>
      <c r="VYY837" s="230"/>
      <c r="VYZ837" s="230"/>
      <c r="VZA837" s="230"/>
      <c r="VZB837" s="230"/>
      <c r="VZC837" s="230"/>
      <c r="VZD837" s="230"/>
      <c r="VZE837" s="230"/>
      <c r="VZF837" s="230"/>
      <c r="VZG837" s="230"/>
      <c r="VZH837" s="230"/>
      <c r="VZI837" s="230"/>
      <c r="VZJ837" s="230"/>
      <c r="VZK837" s="230"/>
      <c r="VZL837" s="230"/>
      <c r="VZM837" s="230"/>
      <c r="VZN837" s="230"/>
      <c r="VZO837" s="230"/>
      <c r="VZP837" s="230"/>
      <c r="VZQ837" s="230"/>
      <c r="VZR837" s="230"/>
      <c r="VZS837" s="230"/>
      <c r="VZT837" s="230"/>
      <c r="VZU837" s="230"/>
      <c r="VZV837" s="230"/>
      <c r="VZW837" s="230"/>
      <c r="VZX837" s="230"/>
      <c r="VZY837" s="230"/>
      <c r="VZZ837" s="230"/>
      <c r="WAA837" s="230"/>
      <c r="WAB837" s="230"/>
      <c r="WAC837" s="230"/>
      <c r="WAD837" s="230"/>
      <c r="WAE837" s="230"/>
      <c r="WAF837" s="230"/>
      <c r="WAG837" s="230"/>
      <c r="WAH837" s="230"/>
      <c r="WAI837" s="230"/>
      <c r="WAJ837" s="230"/>
      <c r="WAK837" s="230"/>
      <c r="WAL837" s="230"/>
      <c r="WAM837" s="230"/>
      <c r="WAN837" s="230"/>
      <c r="WAO837" s="230"/>
      <c r="WAP837" s="230"/>
      <c r="WAQ837" s="230"/>
      <c r="WAR837" s="230"/>
      <c r="WAS837" s="230"/>
      <c r="WAT837" s="230"/>
      <c r="WAU837" s="230"/>
      <c r="WAV837" s="230"/>
      <c r="WAW837" s="230"/>
      <c r="WAX837" s="230"/>
      <c r="WAY837" s="230"/>
      <c r="WAZ837" s="230"/>
      <c r="WBA837" s="230"/>
      <c r="WBB837" s="230"/>
      <c r="WBC837" s="230"/>
      <c r="WBD837" s="230"/>
      <c r="WBE837" s="230"/>
      <c r="WBF837" s="230"/>
      <c r="WBG837" s="230"/>
      <c r="WBH837" s="230"/>
      <c r="WBI837" s="230"/>
      <c r="WBJ837" s="230"/>
      <c r="WBK837" s="230"/>
      <c r="WBL837" s="230"/>
      <c r="WBM837" s="230"/>
      <c r="WBN837" s="230"/>
      <c r="WBO837" s="230"/>
      <c r="WBP837" s="230"/>
      <c r="WBQ837" s="230"/>
      <c r="WBR837" s="230"/>
      <c r="WBS837" s="230"/>
      <c r="WBT837" s="230"/>
      <c r="WBU837" s="230"/>
      <c r="WBV837" s="230"/>
      <c r="WBW837" s="230"/>
      <c r="WBX837" s="230"/>
      <c r="WBY837" s="230"/>
      <c r="WBZ837" s="230"/>
      <c r="WCA837" s="230"/>
      <c r="WCB837" s="230"/>
      <c r="WCC837" s="230"/>
      <c r="WCD837" s="230"/>
      <c r="WCE837" s="230"/>
      <c r="WCF837" s="230"/>
      <c r="WCG837" s="230"/>
      <c r="WCH837" s="230"/>
      <c r="WCI837" s="230"/>
      <c r="WCJ837" s="230"/>
      <c r="WCK837" s="230"/>
      <c r="WCL837" s="230"/>
      <c r="WCM837" s="230"/>
      <c r="WCN837" s="230"/>
      <c r="WCO837" s="230"/>
      <c r="WCP837" s="230"/>
      <c r="WCQ837" s="230"/>
      <c r="WCR837" s="230"/>
      <c r="WCS837" s="230"/>
      <c r="WCT837" s="230"/>
      <c r="WCU837" s="230"/>
      <c r="WCV837" s="230"/>
      <c r="WCW837" s="230"/>
      <c r="WCX837" s="230"/>
      <c r="WCY837" s="230"/>
      <c r="WCZ837" s="230"/>
      <c r="WDA837" s="230"/>
      <c r="WDB837" s="230"/>
      <c r="WDC837" s="230"/>
      <c r="WDD837" s="230"/>
      <c r="WDE837" s="230"/>
      <c r="WDF837" s="230"/>
      <c r="WDG837" s="230"/>
      <c r="WDH837" s="230"/>
      <c r="WDI837" s="230"/>
      <c r="WDJ837" s="230"/>
      <c r="WDK837" s="230"/>
      <c r="WDL837" s="230"/>
      <c r="WDM837" s="230"/>
      <c r="WDN837" s="230"/>
      <c r="WDO837" s="230"/>
      <c r="WDP837" s="230"/>
      <c r="WDQ837" s="230"/>
      <c r="WDR837" s="230"/>
      <c r="WDS837" s="230"/>
      <c r="WDT837" s="230"/>
      <c r="WDU837" s="230"/>
      <c r="WDV837" s="230"/>
      <c r="WDW837" s="230"/>
      <c r="WDX837" s="230"/>
      <c r="WDY837" s="230"/>
      <c r="WDZ837" s="230"/>
      <c r="WEA837" s="230"/>
      <c r="WEB837" s="230"/>
      <c r="WEC837" s="230"/>
      <c r="WED837" s="230"/>
      <c r="WEE837" s="230"/>
      <c r="WEF837" s="230"/>
      <c r="WEG837" s="230"/>
      <c r="WEH837" s="230"/>
      <c r="WEI837" s="230"/>
      <c r="WEJ837" s="230"/>
      <c r="WEK837" s="230"/>
      <c r="WEL837" s="230"/>
      <c r="WEM837" s="230"/>
      <c r="WEN837" s="230"/>
      <c r="WEO837" s="230"/>
      <c r="WEP837" s="230"/>
      <c r="WEQ837" s="230"/>
      <c r="WER837" s="230"/>
      <c r="WES837" s="230"/>
      <c r="WET837" s="230"/>
      <c r="WEU837" s="230"/>
      <c r="WEV837" s="230"/>
      <c r="WEW837" s="230"/>
      <c r="WEX837" s="230"/>
      <c r="WEY837" s="230"/>
      <c r="WEZ837" s="230"/>
      <c r="WFA837" s="230"/>
      <c r="WFB837" s="230"/>
      <c r="WFC837" s="230"/>
      <c r="WFD837" s="230"/>
      <c r="WFE837" s="230"/>
      <c r="WFF837" s="230"/>
      <c r="WFG837" s="230"/>
      <c r="WFH837" s="230"/>
      <c r="WFI837" s="230"/>
      <c r="WFJ837" s="230"/>
      <c r="WFK837" s="230"/>
      <c r="WFL837" s="230"/>
      <c r="WFM837" s="230"/>
      <c r="WFN837" s="230"/>
      <c r="WFO837" s="230"/>
      <c r="WFP837" s="230"/>
      <c r="WFQ837" s="230"/>
      <c r="WFR837" s="230"/>
      <c r="WFS837" s="230"/>
      <c r="WFT837" s="230"/>
      <c r="WFU837" s="230"/>
      <c r="WFV837" s="230"/>
      <c r="WFW837" s="230"/>
      <c r="WFX837" s="230"/>
      <c r="WFY837" s="230"/>
      <c r="WFZ837" s="230"/>
      <c r="WGA837" s="230"/>
      <c r="WGB837" s="230"/>
      <c r="WGC837" s="230"/>
      <c r="WGD837" s="230"/>
      <c r="WGE837" s="230"/>
      <c r="WGF837" s="230"/>
      <c r="WGG837" s="230"/>
      <c r="WGH837" s="230"/>
      <c r="WGI837" s="230"/>
      <c r="WGJ837" s="230"/>
      <c r="WGK837" s="230"/>
      <c r="WGL837" s="230"/>
      <c r="WGM837" s="230"/>
      <c r="WGN837" s="230"/>
      <c r="WGO837" s="230"/>
      <c r="WGP837" s="230"/>
      <c r="WGQ837" s="230"/>
      <c r="WGR837" s="230"/>
      <c r="WGS837" s="230"/>
      <c r="WGT837" s="230"/>
      <c r="WGU837" s="230"/>
      <c r="WGV837" s="230"/>
      <c r="WGW837" s="230"/>
      <c r="WGX837" s="230"/>
      <c r="WGY837" s="230"/>
      <c r="WGZ837" s="230"/>
      <c r="WHA837" s="230"/>
      <c r="WHB837" s="230"/>
      <c r="WHC837" s="230"/>
      <c r="WHD837" s="230"/>
      <c r="WHE837" s="230"/>
      <c r="WHF837" s="230"/>
      <c r="WHG837" s="230"/>
      <c r="WHH837" s="230"/>
      <c r="WHI837" s="230"/>
      <c r="WHJ837" s="230"/>
      <c r="WHK837" s="230"/>
      <c r="WHL837" s="230"/>
      <c r="WHM837" s="230"/>
      <c r="WHN837" s="230"/>
      <c r="WHO837" s="230"/>
      <c r="WHP837" s="230"/>
      <c r="WHQ837" s="230"/>
      <c r="WHR837" s="230"/>
      <c r="WHS837" s="230"/>
      <c r="WHT837" s="230"/>
      <c r="WHU837" s="230"/>
      <c r="WHV837" s="230"/>
      <c r="WHW837" s="230"/>
      <c r="WHX837" s="230"/>
      <c r="WHY837" s="230"/>
      <c r="WHZ837" s="230"/>
      <c r="WIA837" s="230"/>
      <c r="WIB837" s="230"/>
      <c r="WIC837" s="230"/>
      <c r="WID837" s="230"/>
      <c r="WIE837" s="230"/>
      <c r="WIF837" s="230"/>
      <c r="WIG837" s="230"/>
      <c r="WIH837" s="230"/>
      <c r="WII837" s="230"/>
      <c r="WIJ837" s="230"/>
      <c r="WIK837" s="230"/>
      <c r="WIL837" s="230"/>
      <c r="WIM837" s="230"/>
      <c r="WIN837" s="230"/>
      <c r="WIO837" s="230"/>
      <c r="WIP837" s="230"/>
      <c r="WIQ837" s="230"/>
      <c r="WIR837" s="230"/>
      <c r="WIS837" s="230"/>
      <c r="WIT837" s="230"/>
      <c r="WIU837" s="230"/>
      <c r="WIV837" s="230"/>
      <c r="WIW837" s="230"/>
      <c r="WIX837" s="230"/>
      <c r="WIY837" s="230"/>
      <c r="WIZ837" s="230"/>
      <c r="WJA837" s="230"/>
      <c r="WJB837" s="230"/>
      <c r="WJC837" s="230"/>
      <c r="WJD837" s="230"/>
      <c r="WJE837" s="230"/>
      <c r="WJF837" s="230"/>
      <c r="WJG837" s="230"/>
      <c r="WJH837" s="230"/>
      <c r="WJI837" s="230"/>
      <c r="WJJ837" s="230"/>
      <c r="WJK837" s="230"/>
      <c r="WJL837" s="230"/>
      <c r="WJM837" s="230"/>
      <c r="WJN837" s="230"/>
      <c r="WJO837" s="230"/>
      <c r="WJP837" s="230"/>
      <c r="WJQ837" s="230"/>
      <c r="WJR837" s="230"/>
      <c r="WJS837" s="230"/>
      <c r="WJT837" s="230"/>
      <c r="WJU837" s="230"/>
      <c r="WJV837" s="230"/>
      <c r="WJW837" s="230"/>
      <c r="WJX837" s="230"/>
      <c r="WJY837" s="230"/>
      <c r="WJZ837" s="230"/>
      <c r="WKA837" s="230"/>
      <c r="WKB837" s="230"/>
      <c r="WKC837" s="230"/>
      <c r="WKD837" s="230"/>
      <c r="WKE837" s="230"/>
      <c r="WKF837" s="230"/>
      <c r="WKG837" s="230"/>
      <c r="WKH837" s="230"/>
      <c r="WKI837" s="230"/>
      <c r="WKJ837" s="230"/>
      <c r="WKK837" s="230"/>
      <c r="WKL837" s="230"/>
      <c r="WKM837" s="230"/>
      <c r="WKN837" s="230"/>
      <c r="WKO837" s="230"/>
      <c r="WKP837" s="230"/>
      <c r="WKQ837" s="230"/>
      <c r="WKR837" s="230"/>
      <c r="WKS837" s="230"/>
      <c r="WKT837" s="230"/>
      <c r="WKU837" s="230"/>
      <c r="WKV837" s="230"/>
      <c r="WKW837" s="230"/>
      <c r="WKX837" s="230"/>
      <c r="WKY837" s="230"/>
      <c r="WKZ837" s="230"/>
      <c r="WLA837" s="230"/>
      <c r="WLB837" s="230"/>
      <c r="WLC837" s="230"/>
      <c r="WLD837" s="230"/>
      <c r="WLE837" s="230"/>
      <c r="WLF837" s="230"/>
      <c r="WLG837" s="230"/>
      <c r="WLH837" s="230"/>
      <c r="WLI837" s="230"/>
      <c r="WLJ837" s="230"/>
      <c r="WLK837" s="230"/>
      <c r="WLL837" s="230"/>
      <c r="WLM837" s="230"/>
      <c r="WLN837" s="230"/>
      <c r="WLO837" s="230"/>
      <c r="WLP837" s="230"/>
      <c r="WLQ837" s="230"/>
      <c r="WLR837" s="230"/>
      <c r="WLS837" s="230"/>
      <c r="WLT837" s="230"/>
      <c r="WLU837" s="230"/>
      <c r="WLV837" s="230"/>
      <c r="WLW837" s="230"/>
      <c r="WLX837" s="230"/>
      <c r="WLY837" s="230"/>
      <c r="WLZ837" s="230"/>
      <c r="WMA837" s="230"/>
      <c r="WMB837" s="230"/>
      <c r="WMC837" s="230"/>
      <c r="WMD837" s="230"/>
      <c r="WME837" s="230"/>
      <c r="WMF837" s="230"/>
      <c r="WMG837" s="230"/>
      <c r="WMH837" s="230"/>
      <c r="WMI837" s="230"/>
      <c r="WMJ837" s="230"/>
      <c r="WMK837" s="230"/>
      <c r="WML837" s="230"/>
      <c r="WMM837" s="230"/>
      <c r="WMN837" s="230"/>
      <c r="WMO837" s="230"/>
      <c r="WMP837" s="230"/>
      <c r="WMQ837" s="230"/>
      <c r="WMR837" s="230"/>
      <c r="WMS837" s="230"/>
      <c r="WMT837" s="230"/>
      <c r="WMU837" s="230"/>
      <c r="WMV837" s="230"/>
      <c r="WMW837" s="230"/>
      <c r="WMX837" s="230"/>
      <c r="WMY837" s="230"/>
      <c r="WMZ837" s="230"/>
      <c r="WNA837" s="230"/>
      <c r="WNB837" s="230"/>
      <c r="WNC837" s="230"/>
      <c r="WND837" s="230"/>
      <c r="WNE837" s="230"/>
      <c r="WNF837" s="230"/>
      <c r="WNG837" s="230"/>
      <c r="WNH837" s="230"/>
      <c r="WNI837" s="230"/>
      <c r="WNJ837" s="230"/>
      <c r="WNK837" s="230"/>
      <c r="WNL837" s="230"/>
      <c r="WNM837" s="230"/>
      <c r="WNN837" s="230"/>
      <c r="WNO837" s="230"/>
      <c r="WNP837" s="230"/>
      <c r="WNQ837" s="230"/>
      <c r="WNR837" s="230"/>
      <c r="WNS837" s="230"/>
      <c r="WNT837" s="230"/>
      <c r="WNU837" s="230"/>
      <c r="WNV837" s="230"/>
      <c r="WNW837" s="230"/>
      <c r="WNX837" s="230"/>
      <c r="WNY837" s="230"/>
      <c r="WNZ837" s="230"/>
      <c r="WOA837" s="230"/>
      <c r="WOB837" s="230"/>
      <c r="WOC837" s="230"/>
      <c r="WOD837" s="230"/>
      <c r="WOE837" s="230"/>
      <c r="WOF837" s="230"/>
      <c r="WOG837" s="230"/>
      <c r="WOH837" s="230"/>
      <c r="WOI837" s="230"/>
      <c r="WOJ837" s="230"/>
      <c r="WOK837" s="230"/>
      <c r="WOL837" s="230"/>
      <c r="WOM837" s="230"/>
      <c r="WON837" s="230"/>
      <c r="WOO837" s="230"/>
      <c r="WOP837" s="230"/>
      <c r="WOQ837" s="230"/>
      <c r="WOR837" s="230"/>
      <c r="WOS837" s="230"/>
      <c r="WOT837" s="230"/>
      <c r="WOU837" s="230"/>
      <c r="WOV837" s="230"/>
      <c r="WOW837" s="230"/>
      <c r="WOX837" s="230"/>
      <c r="WOY837" s="230"/>
      <c r="WOZ837" s="230"/>
      <c r="WPA837" s="230"/>
      <c r="WPB837" s="230"/>
      <c r="WPC837" s="230"/>
      <c r="WPD837" s="230"/>
      <c r="WPE837" s="230"/>
      <c r="WPF837" s="230"/>
      <c r="WPG837" s="230"/>
      <c r="WPH837" s="230"/>
      <c r="WPI837" s="230"/>
      <c r="WPJ837" s="230"/>
      <c r="WPK837" s="230"/>
      <c r="WPL837" s="230"/>
      <c r="WPM837" s="230"/>
      <c r="WPN837" s="230"/>
      <c r="WPO837" s="230"/>
      <c r="WPP837" s="230"/>
      <c r="WPQ837" s="230"/>
      <c r="WPR837" s="230"/>
      <c r="WPS837" s="230"/>
      <c r="WPT837" s="230"/>
      <c r="WPU837" s="230"/>
      <c r="WPV837" s="230"/>
      <c r="WPW837" s="230"/>
      <c r="WPX837" s="230"/>
      <c r="WPY837" s="230"/>
      <c r="WPZ837" s="230"/>
      <c r="WQA837" s="230"/>
      <c r="WQB837" s="230"/>
      <c r="WQC837" s="230"/>
      <c r="WQD837" s="230"/>
      <c r="WQE837" s="230"/>
      <c r="WQF837" s="230"/>
      <c r="WQG837" s="230"/>
      <c r="WQH837" s="230"/>
      <c r="WQI837" s="230"/>
      <c r="WQJ837" s="230"/>
      <c r="WQK837" s="230"/>
      <c r="WQL837" s="230"/>
      <c r="WQM837" s="230"/>
      <c r="WQN837" s="230"/>
      <c r="WQO837" s="230"/>
      <c r="WQP837" s="230"/>
      <c r="WQQ837" s="230"/>
      <c r="WQR837" s="230"/>
      <c r="WQS837" s="230"/>
      <c r="WQT837" s="230"/>
      <c r="WQU837" s="230"/>
      <c r="WQV837" s="230"/>
      <c r="WQW837" s="230"/>
      <c r="WQX837" s="230"/>
      <c r="WQY837" s="230"/>
      <c r="WQZ837" s="230"/>
      <c r="WRA837" s="230"/>
      <c r="WRB837" s="230"/>
      <c r="WRC837" s="230"/>
      <c r="WRD837" s="230"/>
      <c r="WRE837" s="230"/>
      <c r="WRF837" s="230"/>
      <c r="WRG837" s="230"/>
      <c r="WRH837" s="230"/>
      <c r="WRI837" s="230"/>
      <c r="WRJ837" s="230"/>
      <c r="WRK837" s="230"/>
      <c r="WRL837" s="230"/>
      <c r="WRM837" s="230"/>
      <c r="WRN837" s="230"/>
      <c r="WRO837" s="230"/>
      <c r="WRP837" s="230"/>
      <c r="WRQ837" s="230"/>
      <c r="WRR837" s="230"/>
      <c r="WRS837" s="230"/>
      <c r="WRT837" s="230"/>
      <c r="WRU837" s="230"/>
      <c r="WRV837" s="230"/>
      <c r="WRW837" s="230"/>
      <c r="WRX837" s="230"/>
      <c r="WRY837" s="230"/>
      <c r="WRZ837" s="230"/>
      <c r="WSA837" s="230"/>
      <c r="WSB837" s="230"/>
      <c r="WSC837" s="230"/>
      <c r="WSD837" s="230"/>
      <c r="WSE837" s="230"/>
      <c r="WSF837" s="230"/>
      <c r="WSG837" s="230"/>
      <c r="WSH837" s="230"/>
      <c r="WSI837" s="230"/>
      <c r="WSJ837" s="230"/>
      <c r="WSK837" s="230"/>
      <c r="WSL837" s="230"/>
      <c r="WSM837" s="230"/>
      <c r="WSN837" s="230"/>
      <c r="WSO837" s="230"/>
      <c r="WSP837" s="230"/>
      <c r="WSQ837" s="230"/>
      <c r="WSR837" s="230"/>
      <c r="WSS837" s="230"/>
      <c r="WST837" s="230"/>
      <c r="WSU837" s="230"/>
      <c r="WSV837" s="230"/>
      <c r="WSW837" s="230"/>
      <c r="WSX837" s="230"/>
      <c r="WSY837" s="230"/>
      <c r="WSZ837" s="230"/>
      <c r="WTA837" s="230"/>
      <c r="WTB837" s="230"/>
      <c r="WTC837" s="230"/>
      <c r="WTD837" s="230"/>
      <c r="WTE837" s="230"/>
      <c r="WTF837" s="230"/>
      <c r="WTG837" s="230"/>
      <c r="WTH837" s="230"/>
      <c r="WTI837" s="230"/>
      <c r="WTJ837" s="230"/>
      <c r="WTK837" s="230"/>
      <c r="WTL837" s="230"/>
      <c r="WTM837" s="230"/>
      <c r="WTN837" s="230"/>
      <c r="WTO837" s="230"/>
      <c r="WTP837" s="230"/>
      <c r="WTQ837" s="230"/>
      <c r="WTR837" s="230"/>
      <c r="WTS837" s="230"/>
      <c r="WTT837" s="230"/>
      <c r="WTU837" s="230"/>
      <c r="WTV837" s="230"/>
      <c r="WTW837" s="230"/>
      <c r="WTX837" s="230"/>
      <c r="WTY837" s="230"/>
      <c r="WTZ837" s="230"/>
      <c r="WUA837" s="230"/>
      <c r="WUB837" s="230"/>
      <c r="WUC837" s="230"/>
      <c r="WUD837" s="230"/>
      <c r="WUE837" s="230"/>
      <c r="WUF837" s="230"/>
      <c r="WUG837" s="230"/>
      <c r="WUH837" s="230"/>
      <c r="WUI837" s="230"/>
      <c r="WUJ837" s="230"/>
      <c r="WUK837" s="230"/>
      <c r="WUL837" s="230"/>
      <c r="WUM837" s="230"/>
      <c r="WUN837" s="230"/>
      <c r="WUO837" s="230"/>
      <c r="WUP837" s="230"/>
      <c r="WUQ837" s="230"/>
      <c r="WUR837" s="230"/>
      <c r="WUS837" s="230"/>
      <c r="WUT837" s="230"/>
      <c r="WUU837" s="230"/>
      <c r="WUV837" s="230"/>
      <c r="WUW837" s="230"/>
      <c r="WUX837" s="230"/>
      <c r="WUY837" s="230"/>
      <c r="WUZ837" s="230"/>
      <c r="WVA837" s="230"/>
      <c r="WVB837" s="230"/>
      <c r="WVC837" s="230"/>
      <c r="WVD837" s="230"/>
      <c r="WVE837" s="230"/>
      <c r="WVF837" s="230"/>
      <c r="WVG837" s="230"/>
      <c r="WVH837" s="230"/>
      <c r="WVI837" s="230"/>
      <c r="WVJ837" s="230"/>
      <c r="WVK837" s="230"/>
      <c r="WVL837" s="230"/>
      <c r="WVM837" s="230"/>
      <c r="WVN837" s="230"/>
      <c r="WVO837" s="230"/>
      <c r="WVP837" s="230"/>
      <c r="WVQ837" s="230"/>
      <c r="WVR837" s="230"/>
      <c r="WVS837" s="230"/>
      <c r="WVT837" s="230"/>
      <c r="WVU837" s="230"/>
      <c r="WVV837" s="230"/>
      <c r="WVW837" s="230"/>
      <c r="WVX837" s="230"/>
      <c r="WVY837" s="230"/>
      <c r="WVZ837" s="230"/>
      <c r="WWA837" s="230"/>
      <c r="WWB837" s="230"/>
      <c r="WWC837" s="230"/>
      <c r="WWD837" s="230"/>
      <c r="WWE837" s="230"/>
      <c r="WWF837" s="230"/>
      <c r="WWG837" s="230"/>
      <c r="WWH837" s="230"/>
      <c r="WWI837" s="230"/>
      <c r="WWJ837" s="230"/>
      <c r="WWK837" s="230"/>
      <c r="WWL837" s="230"/>
      <c r="WWM837" s="230"/>
      <c r="WWN837" s="230"/>
      <c r="WWO837" s="230"/>
      <c r="WWP837" s="230"/>
      <c r="WWQ837" s="230"/>
      <c r="WWR837" s="230"/>
      <c r="WWS837" s="230"/>
      <c r="WWT837" s="230"/>
      <c r="WWU837" s="230"/>
      <c r="WWV837" s="230"/>
      <c r="WWW837" s="230"/>
      <c r="WWX837" s="230"/>
      <c r="WWY837" s="230"/>
      <c r="WWZ837" s="230"/>
      <c r="WXA837" s="230"/>
      <c r="WXB837" s="230"/>
      <c r="WXC837" s="230"/>
      <c r="WXD837" s="230"/>
      <c r="WXE837" s="230"/>
      <c r="WXF837" s="230"/>
      <c r="WXG837" s="230"/>
      <c r="WXH837" s="230"/>
      <c r="WXI837" s="230"/>
      <c r="WXJ837" s="230"/>
      <c r="WXK837" s="230"/>
      <c r="WXL837" s="230"/>
      <c r="WXM837" s="230"/>
      <c r="WXN837" s="230"/>
      <c r="WXO837" s="230"/>
      <c r="WXP837" s="230"/>
      <c r="WXQ837" s="230"/>
      <c r="WXR837" s="230"/>
      <c r="WXS837" s="230"/>
      <c r="WXT837" s="230"/>
      <c r="WXU837" s="230"/>
      <c r="WXV837" s="230"/>
      <c r="WXW837" s="230"/>
      <c r="WXX837" s="230"/>
      <c r="WXY837" s="230"/>
      <c r="WXZ837" s="230"/>
      <c r="WYA837" s="230"/>
      <c r="WYB837" s="230"/>
      <c r="WYC837" s="230"/>
      <c r="WYD837" s="230"/>
      <c r="WYE837" s="230"/>
      <c r="WYF837" s="230"/>
      <c r="WYG837" s="230"/>
      <c r="WYH837" s="230"/>
      <c r="WYI837" s="230"/>
      <c r="WYJ837" s="230"/>
      <c r="WYK837" s="230"/>
      <c r="WYL837" s="230"/>
      <c r="WYM837" s="230"/>
      <c r="WYN837" s="230"/>
      <c r="WYO837" s="230"/>
      <c r="WYP837" s="230"/>
      <c r="WYQ837" s="230"/>
      <c r="WYR837" s="230"/>
      <c r="WYS837" s="230"/>
      <c r="WYT837" s="230"/>
      <c r="WYU837" s="230"/>
      <c r="WYV837" s="230"/>
      <c r="WYW837" s="230"/>
      <c r="WYX837" s="230"/>
      <c r="WYY837" s="230"/>
      <c r="WYZ837" s="230"/>
      <c r="WZA837" s="230"/>
      <c r="WZB837" s="230"/>
      <c r="WZC837" s="230"/>
      <c r="WZD837" s="230"/>
      <c r="WZE837" s="230"/>
      <c r="WZF837" s="230"/>
      <c r="WZG837" s="230"/>
      <c r="WZH837" s="230"/>
      <c r="WZI837" s="230"/>
      <c r="WZJ837" s="230"/>
      <c r="WZK837" s="230"/>
      <c r="WZL837" s="230"/>
      <c r="WZM837" s="230"/>
      <c r="WZN837" s="230"/>
      <c r="WZO837" s="230"/>
      <c r="WZP837" s="230"/>
      <c r="WZQ837" s="230"/>
      <c r="WZR837" s="230"/>
      <c r="WZS837" s="230"/>
      <c r="WZT837" s="230"/>
      <c r="WZU837" s="230"/>
      <c r="WZV837" s="230"/>
      <c r="WZW837" s="230"/>
      <c r="WZX837" s="230"/>
      <c r="WZY837" s="230"/>
      <c r="WZZ837" s="230"/>
      <c r="XAA837" s="230"/>
      <c r="XAB837" s="230"/>
      <c r="XAC837" s="230"/>
      <c r="XAD837" s="230"/>
      <c r="XAE837" s="230"/>
      <c r="XAF837" s="230"/>
      <c r="XAG837" s="230"/>
      <c r="XAH837" s="230"/>
      <c r="XAI837" s="230"/>
      <c r="XAJ837" s="230"/>
      <c r="XAK837" s="230"/>
      <c r="XAL837" s="230"/>
      <c r="XAM837" s="230"/>
      <c r="XAN837" s="230"/>
      <c r="XAO837" s="230"/>
      <c r="XAP837" s="230"/>
      <c r="XAQ837" s="230"/>
      <c r="XAR837" s="230"/>
      <c r="XAS837" s="230"/>
      <c r="XAT837" s="230"/>
      <c r="XAU837" s="230"/>
      <c r="XAV837" s="230"/>
      <c r="XAW837" s="230"/>
      <c r="XAX837" s="230"/>
      <c r="XAY837" s="230"/>
      <c r="XAZ837" s="230"/>
      <c r="XBA837" s="230"/>
      <c r="XBB837" s="230"/>
      <c r="XBC837" s="230"/>
      <c r="XBD837" s="230"/>
      <c r="XBE837" s="230"/>
      <c r="XBF837" s="230"/>
      <c r="XBG837" s="230"/>
      <c r="XBH837" s="230"/>
      <c r="XBI837" s="230"/>
      <c r="XBJ837" s="230"/>
      <c r="XBK837" s="230"/>
      <c r="XBL837" s="230"/>
      <c r="XBM837" s="230"/>
      <c r="XBN837" s="230"/>
      <c r="XBO837" s="230"/>
      <c r="XBP837" s="230"/>
      <c r="XBQ837" s="230"/>
      <c r="XBR837" s="230"/>
      <c r="XBS837" s="230"/>
      <c r="XBT837" s="230"/>
      <c r="XBU837" s="230"/>
      <c r="XBV837" s="230"/>
      <c r="XBW837" s="230"/>
      <c r="XBX837" s="230"/>
      <c r="XBY837" s="230"/>
      <c r="XBZ837" s="230"/>
      <c r="XCA837" s="230"/>
      <c r="XCB837" s="230"/>
      <c r="XCC837" s="230"/>
      <c r="XCD837" s="230"/>
      <c r="XCE837" s="230"/>
      <c r="XCF837" s="230"/>
      <c r="XCG837" s="230"/>
      <c r="XCH837" s="230"/>
      <c r="XCI837" s="230"/>
      <c r="XCJ837" s="230"/>
      <c r="XCK837" s="230"/>
      <c r="XCL837" s="230"/>
      <c r="XCM837" s="230"/>
      <c r="XCN837" s="230"/>
      <c r="XCO837" s="230"/>
      <c r="XCP837" s="230"/>
      <c r="XCQ837" s="230"/>
      <c r="XCR837" s="230"/>
      <c r="XCS837" s="230"/>
      <c r="XCT837" s="230"/>
      <c r="XCU837" s="230"/>
      <c r="XCV837" s="230"/>
      <c r="XCW837" s="230"/>
      <c r="XCX837" s="230"/>
      <c r="XCY837" s="230"/>
      <c r="XCZ837" s="230"/>
      <c r="XDA837" s="230"/>
      <c r="XDB837" s="230"/>
      <c r="XDC837" s="230"/>
      <c r="XDD837" s="230"/>
      <c r="XDE837" s="230"/>
      <c r="XDF837" s="230"/>
      <c r="XDG837" s="230"/>
      <c r="XDH837" s="230"/>
      <c r="XDI837" s="230"/>
      <c r="XDJ837" s="230"/>
      <c r="XDK837" s="230"/>
      <c r="XDL837" s="230"/>
      <c r="XDM837" s="230"/>
      <c r="XDN837" s="230"/>
      <c r="XDO837" s="230"/>
      <c r="XDP837" s="230"/>
      <c r="XDQ837" s="230"/>
      <c r="XDR837" s="230"/>
      <c r="XDS837" s="230"/>
      <c r="XDT837" s="230"/>
      <c r="XDU837" s="230"/>
      <c r="XDV837" s="230"/>
      <c r="XDW837" s="230"/>
      <c r="XDX837" s="230"/>
      <c r="XDY837" s="230"/>
      <c r="XDZ837" s="230"/>
      <c r="XEA837" s="230"/>
      <c r="XEB837" s="230"/>
      <c r="XEC837" s="230"/>
      <c r="XED837" s="230"/>
      <c r="XEE837" s="230"/>
    </row>
    <row r="838" spans="1:16359" ht="45.75" hidden="1">
      <c r="A838" s="14">
        <v>2025101032428</v>
      </c>
      <c r="B838" s="118" t="s">
        <v>10958</v>
      </c>
      <c r="C838" s="145" t="s">
        <v>672</v>
      </c>
      <c r="D838" s="142" t="s">
        <v>10959</v>
      </c>
      <c r="E838" s="106" t="s">
        <v>7186</v>
      </c>
      <c r="F838" s="106" t="s">
        <v>10960</v>
      </c>
      <c r="G838" s="172" t="s">
        <v>10961</v>
      </c>
      <c r="H838" s="172" t="s">
        <v>10962</v>
      </c>
      <c r="I838" s="228" t="s">
        <v>7114</v>
      </c>
      <c r="J838" s="228">
        <v>45939</v>
      </c>
      <c r="K838" s="228" t="s">
        <v>142</v>
      </c>
      <c r="L838" s="142" t="str">
        <f>IF(Tabela2[[#This Row],[Data]]="","Sem Informação",VLOOKUP(MONTH(Tabela2[[#This Row],[Data]]),'[1]Validação de dados'!$I$1:$J$13,2,0))</f>
        <v>Outubro</v>
      </c>
      <c r="M838" s="142">
        <f>YEAR(Tabela2[[#This Row],[Data]])</f>
        <v>2025</v>
      </c>
      <c r="N838" s="228" t="s">
        <v>122</v>
      </c>
      <c r="O838" s="228" t="s">
        <v>286</v>
      </c>
      <c r="P838" s="215" t="e">
        <f>VLOOKUP(Tabela2[[#This Row],[SIEMA]],Siema2024,21,FALSE)</f>
        <v>#REF!</v>
      </c>
      <c r="Q838" s="215">
        <v>1230</v>
      </c>
      <c r="R838" s="216" t="e">
        <f>VLOOKUP(Tabela2[[#This Row],[SIEMA]],Siema2025,10,FALSE)</f>
        <v>#N/A</v>
      </c>
      <c r="S838" s="219" t="str">
        <f>IF(Q838="","", IF(Q838="NC","", IF(Q838="NE","", IF(Q838="NA","",IFERROR(VLOOKUP(Q838,[1]Produtos!$A$1:$C$2319,2,FALSE),"Não Cadastrado")))))</f>
        <v>METANOL</v>
      </c>
      <c r="T838" s="215">
        <v>34000</v>
      </c>
      <c r="U838" s="215" t="s">
        <v>7309</v>
      </c>
      <c r="V838" s="215">
        <f>IF(Q838="","",IF(ISNUMBER(Q838)=FALSE,"Não se aplica",IFERROR(VLOOKUP(Q838,Produtos!$A$1:$C$2319,3,FALSE),"Não Cadastrado")))</f>
        <v>3</v>
      </c>
      <c r="W838" s="215" t="e">
        <f>VLOOKUP(Tabela2[[#This Row],[SIEMA]],Siema2024,10,FALSE)</f>
        <v>#REF!</v>
      </c>
      <c r="X838" s="216" t="str">
        <f>IF(Tabela2[[#This Row],[Origem do acidente]] = "Plataforma", "PREENCHER","NA")</f>
        <v>NA</v>
      </c>
      <c r="Y838" s="219" t="e">
        <f>IF(W838="","", IF(W838="NC","", IF(W838="NE","", IF(W838="NA","",IFERROR(VLOOKUP(W838,[1]Produtos!$A$1:$C$2319,2,FALSE),"Não Cadastrado")))))</f>
        <v>#REF!</v>
      </c>
      <c r="Z838" s="215" t="e">
        <f>VLOOKUP(Tabela2[[#This Row],[SIEMA]],Siema2025,11,FALSE)</f>
        <v>#N/A</v>
      </c>
      <c r="AA838" s="215" t="e">
        <f>VLOOKUP(Tabela2[[#This Row],[SIEMA]],Siema2024,12,FALSE)</f>
        <v>#REF!</v>
      </c>
      <c r="AB838" s="215" t="e">
        <f>IF(W838="","",IF(ISNUMBER(W838)=FALSE,"Não se aplica",IFERROR(VLOOKUP(W838,[1]Produtos!$A$1:$C$2319,3,FALSE),"Não Cadastrado")))</f>
        <v>#REF!</v>
      </c>
      <c r="AC838" s="215"/>
      <c r="AD838" s="216" t="str">
        <f>IF(Tabela2[[#This Row],[Origem do acidente]] = "Plataforma", "PREENCHER","NA")</f>
        <v>NA</v>
      </c>
      <c r="AE838" s="219" t="str">
        <f>IF(AC838="","", IF(AC838="NC","", IF(AC838="NE","", IF(AC838="NA","",IFERROR(VLOOKUP(AC838,[1]Produtos!$A$1:$C$2319,2,FALSE),"Não Cadastrado")))))</f>
        <v/>
      </c>
      <c r="AF838" s="215"/>
      <c r="AG838" s="215"/>
      <c r="AH838" s="215" t="str">
        <f>IF(AC838="","",IF(ISNUMBER(AC838)=FALSE,"Não se aplica",IFERROR(VLOOKUP(AC838,Produtos!$A$1:$C$2319,3,FALSE),"Não Cadastrado")))</f>
        <v/>
      </c>
      <c r="AI838" s="215"/>
      <c r="AJ838" s="142" t="s">
        <v>10963</v>
      </c>
      <c r="AK838" s="219" t="s">
        <v>7190</v>
      </c>
      <c r="AL838" s="219" t="s">
        <v>7363</v>
      </c>
      <c r="AM838" s="219" t="s">
        <v>7182</v>
      </c>
      <c r="AN838" s="145"/>
      <c r="AO838" s="145"/>
      <c r="AP838" s="145"/>
      <c r="AQ838" s="145"/>
      <c r="AR838" s="147"/>
      <c r="AS838" s="145"/>
      <c r="AT838" s="145"/>
      <c r="AU838" s="145" t="s">
        <v>7183</v>
      </c>
      <c r="AV838" s="145"/>
      <c r="AW838" s="145"/>
      <c r="AX838" s="145" t="s">
        <v>7183</v>
      </c>
      <c r="AY838" s="145"/>
      <c r="AZ838" s="145"/>
      <c r="BA838" s="145"/>
      <c r="BB838" s="145"/>
      <c r="BC838" s="216" t="str">
        <f>IF(Tabela2[[#This Row],[Outro(s) ]] = "X", "PREENCHER","NA")</f>
        <v>NA</v>
      </c>
      <c r="BD838" s="145"/>
      <c r="BE838" s="145"/>
      <c r="BF838" s="208" t="s">
        <v>10964</v>
      </c>
      <c r="BG838" s="208"/>
      <c r="BH838" s="210" t="s">
        <v>6834</v>
      </c>
      <c r="BI838" s="209" t="s">
        <v>2696</v>
      </c>
      <c r="BJ838" s="219" t="s">
        <v>7099</v>
      </c>
      <c r="BK838" s="215" t="s">
        <v>2696</v>
      </c>
      <c r="BL838" s="222">
        <v>45945</v>
      </c>
      <c r="BM838" s="145">
        <f ca="1">IF(Tabela2[[#This Row],[Data de atendimento do Ibama (considerar o primeiro documento/ação)]]="",_xlfn.DAYS(TODAY(),J838),_xlfn.DAYS(Tabela2[[#This Row],[Data de atendimento do Ibama (considerar o primeiro documento/ação)]],J838))</f>
        <v>6</v>
      </c>
      <c r="BN838" s="216" t="str">
        <f>IF(Tabela2[[#This Row],[Atendido pelo Ibama ("Não" ou "Sim")]]="Não","Preencher", IF(Tabela2[[#This Row],[Atendido pelo Ibama ("Não" ou "Sim")]]="Sim","NA",""))</f>
        <v>NA</v>
      </c>
      <c r="BO838" s="220" t="s">
        <v>7100</v>
      </c>
      <c r="BP838" s="216" t="str">
        <f>IF(Tabela2[[#This Row],[Forma de atendimento (primeiro documento/ação)]]= "Outros (especificar)", "PREENCHER","NA")</f>
        <v>NA</v>
      </c>
      <c r="BQ838" s="215" t="s">
        <v>123</v>
      </c>
      <c r="BR838" s="216" t="str">
        <f>IF(Tabela2[[#This Row],[Equipe do Ibama foi a campo? Houve sobrevoo do Poseidon?]] = "Sim", "PREENCHER","NA")</f>
        <v>NA</v>
      </c>
      <c r="BS838" s="216" t="str">
        <f>IF(Tabela2[[#This Row],[Se sim, foi emitida Ordem de Emergência? (informações vinculada à coluna CK)]] = "Sim", "PREENCHER","NA")</f>
        <v>NA</v>
      </c>
      <c r="BT838" s="216" t="s">
        <v>7126</v>
      </c>
      <c r="BU838" s="216" t="s">
        <v>123</v>
      </c>
      <c r="BV838" s="216" t="str">
        <f>IF(Tabela2[[#This Row],[Houve avaliação das informações pós-acidente solicitadas/enviadas?]] = "Sim", "PREENCHER","NA")</f>
        <v>NA</v>
      </c>
      <c r="BW838" s="216" t="s">
        <v>123</v>
      </c>
      <c r="BX838" s="215" t="s">
        <v>7127</v>
      </c>
      <c r="BY838" s="222"/>
      <c r="BZ838" s="142" t="str">
        <f>IF(Tabela2[[#This Row],[Data do documento de encerramento]]="NA","NA",IF(Tabela2[[#This Row],[Data do documento de encerramento]]="","Pendente de conclusão/ encerramento",_xlfn.DAYS(Tabela2[[#This Row],[Data do documento de encerramento]],J838)))</f>
        <v>Pendente de conclusão/ encerramento</v>
      </c>
      <c r="CA838" s="219" t="s">
        <v>10965</v>
      </c>
      <c r="CB838" s="229"/>
      <c r="CC838" s="147"/>
      <c r="CD838" s="147"/>
      <c r="CE838" s="147"/>
      <c r="CF838" s="147"/>
      <c r="CG838" s="230"/>
      <c r="CH838" s="230"/>
      <c r="CI838" s="230"/>
      <c r="CJ838" s="230"/>
      <c r="CK838" s="230"/>
      <c r="CL838" s="230"/>
      <c r="CM838" s="230"/>
      <c r="CN838" s="230"/>
      <c r="CO838" s="230"/>
      <c r="CP838" s="230"/>
      <c r="CQ838" s="230"/>
      <c r="CR838" s="230"/>
      <c r="CS838" s="230"/>
      <c r="CT838" s="230"/>
      <c r="CU838" s="230"/>
      <c r="CV838" s="230"/>
      <c r="CW838" s="230"/>
      <c r="CX838" s="230"/>
      <c r="CY838" s="230"/>
      <c r="CZ838" s="230"/>
      <c r="DA838" s="230"/>
      <c r="DB838" s="230"/>
      <c r="DC838" s="230"/>
      <c r="DD838" s="230"/>
      <c r="DE838" s="230"/>
      <c r="DF838" s="230"/>
      <c r="DG838" s="230"/>
      <c r="DH838" s="230"/>
      <c r="DI838" s="230"/>
      <c r="DJ838" s="230"/>
      <c r="DK838" s="230"/>
      <c r="DL838" s="230"/>
      <c r="DM838" s="230"/>
      <c r="DN838" s="230"/>
      <c r="DO838" s="230"/>
      <c r="DP838" s="230"/>
      <c r="DQ838" s="230"/>
      <c r="DR838" s="230"/>
      <c r="DS838" s="230"/>
      <c r="DT838" s="230"/>
      <c r="DU838" s="230"/>
      <c r="DV838" s="230"/>
      <c r="DW838" s="230"/>
      <c r="DX838" s="230"/>
      <c r="DY838" s="230"/>
      <c r="DZ838" s="230"/>
      <c r="EA838" s="230"/>
      <c r="EB838" s="230"/>
      <c r="EC838" s="230"/>
      <c r="ED838" s="230"/>
      <c r="EE838" s="230"/>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c r="FA838" s="230"/>
      <c r="FB838" s="230"/>
      <c r="FC838" s="230"/>
      <c r="FD838" s="230"/>
      <c r="FE838" s="230"/>
      <c r="FF838" s="230"/>
      <c r="FG838" s="230"/>
      <c r="FH838" s="230"/>
      <c r="FI838" s="230"/>
      <c r="FJ838" s="230"/>
      <c r="FK838" s="230"/>
      <c r="FL838" s="230"/>
      <c r="FM838" s="230"/>
      <c r="FN838" s="230"/>
      <c r="FO838" s="230"/>
      <c r="FP838" s="230"/>
      <c r="FQ838" s="230"/>
      <c r="FR838" s="230"/>
      <c r="FS838" s="230"/>
      <c r="FT838" s="230"/>
      <c r="FU838" s="230"/>
      <c r="FV838" s="230"/>
      <c r="FW838" s="230"/>
      <c r="FX838" s="230"/>
      <c r="FY838" s="230"/>
      <c r="FZ838" s="230"/>
      <c r="GA838" s="230"/>
      <c r="GB838" s="230"/>
      <c r="GC838" s="230"/>
      <c r="GD838" s="230"/>
      <c r="GE838" s="230"/>
      <c r="GF838" s="230"/>
      <c r="GG838" s="230"/>
      <c r="GH838" s="230"/>
      <c r="GI838" s="230"/>
      <c r="GJ838" s="230"/>
      <c r="GK838" s="230"/>
      <c r="GL838" s="230"/>
      <c r="GM838" s="230"/>
      <c r="GN838" s="230"/>
      <c r="GO838" s="230"/>
      <c r="GP838" s="230"/>
      <c r="GQ838" s="230"/>
      <c r="GR838" s="230"/>
      <c r="GS838" s="230"/>
      <c r="GT838" s="230"/>
      <c r="GU838" s="230"/>
      <c r="GV838" s="230"/>
      <c r="GW838" s="230"/>
      <c r="GX838" s="230"/>
      <c r="GY838" s="230"/>
      <c r="GZ838" s="230"/>
      <c r="HA838" s="230"/>
      <c r="HB838" s="230"/>
      <c r="HC838" s="230"/>
      <c r="HD838" s="230"/>
      <c r="HE838" s="230"/>
      <c r="HF838" s="230"/>
      <c r="HG838" s="230"/>
      <c r="HH838" s="230"/>
      <c r="HI838" s="230"/>
      <c r="HJ838" s="230"/>
      <c r="HK838" s="230"/>
      <c r="HL838" s="230"/>
      <c r="HM838" s="230"/>
      <c r="HN838" s="230"/>
      <c r="HO838" s="230"/>
      <c r="HP838" s="230"/>
      <c r="HQ838" s="230"/>
      <c r="HR838" s="230"/>
      <c r="HS838" s="230"/>
      <c r="HT838" s="230"/>
      <c r="HU838" s="230"/>
      <c r="HV838" s="230"/>
      <c r="HW838" s="230"/>
      <c r="HX838" s="230"/>
      <c r="HY838" s="230"/>
      <c r="HZ838" s="230"/>
      <c r="IA838" s="230"/>
      <c r="IB838" s="230"/>
      <c r="IC838" s="230"/>
      <c r="ID838" s="230"/>
      <c r="IE838" s="230"/>
      <c r="IF838" s="230"/>
      <c r="IG838" s="230"/>
      <c r="IH838" s="230"/>
      <c r="II838" s="230"/>
      <c r="IJ838" s="230"/>
      <c r="IK838" s="230"/>
      <c r="IL838" s="230"/>
      <c r="IM838" s="230"/>
      <c r="IN838" s="230"/>
      <c r="IO838" s="230"/>
      <c r="IP838" s="230"/>
      <c r="IQ838" s="230"/>
      <c r="IR838" s="230"/>
      <c r="IS838" s="230"/>
      <c r="IT838" s="230"/>
      <c r="IU838" s="230"/>
      <c r="IV838" s="230"/>
      <c r="IW838" s="230"/>
      <c r="IX838" s="230"/>
      <c r="IY838" s="230"/>
      <c r="IZ838" s="230"/>
      <c r="JA838" s="230"/>
      <c r="JB838" s="230"/>
      <c r="JC838" s="230"/>
      <c r="JD838" s="230"/>
      <c r="JE838" s="230"/>
      <c r="JF838" s="230"/>
      <c r="JG838" s="230"/>
      <c r="JH838" s="230"/>
      <c r="JI838" s="230"/>
      <c r="JJ838" s="230"/>
      <c r="JK838" s="230"/>
      <c r="JL838" s="230"/>
      <c r="JM838" s="230"/>
      <c r="JN838" s="230"/>
      <c r="JO838" s="230"/>
      <c r="JP838" s="230"/>
      <c r="JQ838" s="230"/>
      <c r="JR838" s="230"/>
      <c r="JS838" s="230"/>
      <c r="JT838" s="230"/>
      <c r="JU838" s="230"/>
      <c r="JV838" s="230"/>
      <c r="JW838" s="230"/>
      <c r="JX838" s="230"/>
      <c r="JY838" s="230"/>
      <c r="JZ838" s="230"/>
      <c r="KA838" s="230"/>
      <c r="KB838" s="230"/>
      <c r="KC838" s="230"/>
      <c r="KD838" s="230"/>
      <c r="KE838" s="230"/>
      <c r="KF838" s="230"/>
      <c r="KG838" s="230"/>
      <c r="KH838" s="230"/>
      <c r="KI838" s="230"/>
      <c r="KJ838" s="230"/>
      <c r="KK838" s="230"/>
      <c r="KL838" s="230"/>
      <c r="KM838" s="230"/>
      <c r="KN838" s="230"/>
      <c r="KO838" s="230"/>
      <c r="KP838" s="230"/>
      <c r="KQ838" s="230"/>
      <c r="KR838" s="230"/>
      <c r="KS838" s="230"/>
      <c r="KT838" s="230"/>
      <c r="KU838" s="230"/>
      <c r="KV838" s="230"/>
      <c r="KW838" s="230"/>
      <c r="KX838" s="230"/>
      <c r="KY838" s="230"/>
      <c r="KZ838" s="230"/>
      <c r="LA838" s="230"/>
      <c r="LB838" s="230"/>
      <c r="LC838" s="230"/>
      <c r="LD838" s="230"/>
      <c r="LE838" s="230"/>
      <c r="LF838" s="230"/>
      <c r="LG838" s="230"/>
      <c r="LH838" s="230"/>
      <c r="LI838" s="230"/>
      <c r="LJ838" s="230"/>
      <c r="LK838" s="230"/>
      <c r="LL838" s="230"/>
      <c r="LM838" s="230"/>
      <c r="LN838" s="230"/>
      <c r="LO838" s="230"/>
      <c r="LP838" s="230"/>
      <c r="LQ838" s="230"/>
      <c r="LR838" s="230"/>
      <c r="LS838" s="230"/>
      <c r="LT838" s="230"/>
      <c r="LU838" s="230"/>
      <c r="LV838" s="230"/>
      <c r="LW838" s="230"/>
      <c r="LX838" s="230"/>
      <c r="LY838" s="230"/>
      <c r="LZ838" s="230"/>
      <c r="MA838" s="230"/>
      <c r="MB838" s="230"/>
      <c r="MC838" s="230"/>
      <c r="MD838" s="230"/>
      <c r="ME838" s="230"/>
      <c r="MF838" s="230"/>
      <c r="MG838" s="230"/>
      <c r="MH838" s="230"/>
      <c r="MI838" s="230"/>
      <c r="MJ838" s="230"/>
      <c r="MK838" s="230"/>
      <c r="ML838" s="230"/>
      <c r="MM838" s="230"/>
      <c r="MN838" s="230"/>
      <c r="MO838" s="230"/>
      <c r="MP838" s="230"/>
      <c r="MQ838" s="230"/>
      <c r="MR838" s="230"/>
      <c r="MS838" s="230"/>
      <c r="MT838" s="230"/>
      <c r="MU838" s="230"/>
      <c r="MV838" s="230"/>
      <c r="MW838" s="230"/>
      <c r="MX838" s="230"/>
      <c r="MY838" s="230"/>
      <c r="MZ838" s="230"/>
      <c r="NA838" s="230"/>
      <c r="NB838" s="230"/>
      <c r="NC838" s="230"/>
      <c r="ND838" s="230"/>
      <c r="NE838" s="230"/>
      <c r="NF838" s="230"/>
      <c r="NG838" s="230"/>
      <c r="NH838" s="230"/>
      <c r="NI838" s="230"/>
      <c r="NJ838" s="230"/>
      <c r="NK838" s="230"/>
      <c r="NL838" s="230"/>
      <c r="NM838" s="230"/>
      <c r="NN838" s="230"/>
      <c r="NO838" s="230"/>
      <c r="NP838" s="230"/>
      <c r="NQ838" s="230"/>
      <c r="NR838" s="230"/>
      <c r="NS838" s="230"/>
      <c r="NT838" s="230"/>
      <c r="NU838" s="230"/>
      <c r="NV838" s="230"/>
      <c r="NW838" s="230"/>
      <c r="NX838" s="230"/>
      <c r="NY838" s="230"/>
      <c r="NZ838" s="230"/>
      <c r="OA838" s="230"/>
      <c r="OB838" s="230"/>
      <c r="OC838" s="230"/>
      <c r="OD838" s="230"/>
      <c r="OE838" s="230"/>
      <c r="OF838" s="230"/>
      <c r="OG838" s="230"/>
      <c r="OH838" s="230"/>
      <c r="OI838" s="230"/>
      <c r="OJ838" s="230"/>
      <c r="OK838" s="230"/>
      <c r="OL838" s="230"/>
      <c r="OM838" s="230"/>
      <c r="ON838" s="230"/>
      <c r="OO838" s="230"/>
      <c r="OP838" s="230"/>
      <c r="OQ838" s="230"/>
      <c r="OR838" s="230"/>
      <c r="OS838" s="230"/>
      <c r="OT838" s="230"/>
      <c r="OU838" s="230"/>
      <c r="OV838" s="230"/>
      <c r="OW838" s="230"/>
      <c r="OX838" s="230"/>
      <c r="OY838" s="230"/>
      <c r="OZ838" s="230"/>
      <c r="PA838" s="230"/>
      <c r="PB838" s="230"/>
      <c r="PC838" s="230"/>
      <c r="PD838" s="230"/>
      <c r="PE838" s="230"/>
      <c r="PF838" s="230"/>
      <c r="PG838" s="230"/>
      <c r="PH838" s="230"/>
      <c r="PI838" s="230"/>
      <c r="PJ838" s="230"/>
      <c r="PK838" s="230"/>
      <c r="PL838" s="230"/>
      <c r="PM838" s="230"/>
      <c r="PN838" s="230"/>
      <c r="PO838" s="230"/>
      <c r="PP838" s="230"/>
      <c r="PQ838" s="230"/>
      <c r="PR838" s="230"/>
      <c r="PS838" s="230"/>
      <c r="PT838" s="230"/>
      <c r="PU838" s="230"/>
      <c r="PV838" s="230"/>
      <c r="PW838" s="230"/>
      <c r="PX838" s="230"/>
      <c r="PY838" s="230"/>
      <c r="PZ838" s="230"/>
      <c r="QA838" s="230"/>
      <c r="QB838" s="230"/>
      <c r="QC838" s="230"/>
      <c r="QD838" s="230"/>
      <c r="QE838" s="230"/>
      <c r="QF838" s="230"/>
      <c r="QG838" s="230"/>
      <c r="QH838" s="230"/>
      <c r="QI838" s="230"/>
      <c r="QJ838" s="230"/>
      <c r="QK838" s="230"/>
      <c r="QL838" s="230"/>
      <c r="QM838" s="230"/>
      <c r="QN838" s="230"/>
      <c r="QO838" s="230"/>
      <c r="QP838" s="230"/>
      <c r="QQ838" s="230"/>
      <c r="QR838" s="230"/>
      <c r="QS838" s="230"/>
      <c r="QT838" s="230"/>
      <c r="QU838" s="230"/>
      <c r="QV838" s="230"/>
      <c r="QW838" s="230"/>
      <c r="QX838" s="230"/>
      <c r="QY838" s="230"/>
      <c r="QZ838" s="230"/>
      <c r="RA838" s="230"/>
      <c r="RB838" s="230"/>
      <c r="RC838" s="230"/>
      <c r="RD838" s="230"/>
      <c r="RE838" s="230"/>
      <c r="RF838" s="230"/>
      <c r="RG838" s="230"/>
      <c r="RH838" s="230"/>
      <c r="RI838" s="230"/>
      <c r="RJ838" s="230"/>
      <c r="RK838" s="230"/>
      <c r="RL838" s="230"/>
      <c r="RM838" s="230"/>
      <c r="RN838" s="230"/>
      <c r="RO838" s="230"/>
      <c r="RP838" s="230"/>
      <c r="RQ838" s="230"/>
      <c r="RR838" s="230"/>
      <c r="RS838" s="230"/>
      <c r="RT838" s="230"/>
      <c r="RU838" s="230"/>
      <c r="RV838" s="230"/>
      <c r="RW838" s="230"/>
      <c r="RX838" s="230"/>
      <c r="RY838" s="230"/>
      <c r="RZ838" s="230"/>
      <c r="SA838" s="230"/>
      <c r="SB838" s="230"/>
      <c r="SC838" s="230"/>
      <c r="SD838" s="230"/>
      <c r="SE838" s="230"/>
      <c r="SF838" s="230"/>
      <c r="SG838" s="230"/>
      <c r="SH838" s="230"/>
      <c r="SI838" s="230"/>
      <c r="SJ838" s="230"/>
      <c r="SK838" s="230"/>
      <c r="SL838" s="230"/>
      <c r="SM838" s="230"/>
      <c r="SN838" s="230"/>
      <c r="SO838" s="230"/>
      <c r="SP838" s="230"/>
      <c r="SQ838" s="230"/>
      <c r="SR838" s="230"/>
      <c r="SS838" s="230"/>
      <c r="ST838" s="230"/>
      <c r="SU838" s="230"/>
      <c r="SV838" s="230"/>
      <c r="SW838" s="230"/>
      <c r="SX838" s="230"/>
      <c r="SY838" s="230"/>
      <c r="SZ838" s="230"/>
      <c r="TA838" s="230"/>
      <c r="TB838" s="230"/>
      <c r="TC838" s="230"/>
      <c r="TD838" s="230"/>
      <c r="TE838" s="230"/>
      <c r="TF838" s="230"/>
      <c r="TG838" s="230"/>
      <c r="TH838" s="230"/>
      <c r="TI838" s="230"/>
      <c r="TJ838" s="230"/>
      <c r="TK838" s="230"/>
      <c r="TL838" s="230"/>
      <c r="TM838" s="230"/>
      <c r="TN838" s="230"/>
      <c r="TO838" s="230"/>
      <c r="TP838" s="230"/>
      <c r="TQ838" s="230"/>
      <c r="TR838" s="230"/>
      <c r="TS838" s="230"/>
      <c r="TT838" s="230"/>
      <c r="TU838" s="230"/>
      <c r="TV838" s="230"/>
      <c r="TW838" s="230"/>
      <c r="TX838" s="230"/>
      <c r="TY838" s="230"/>
      <c r="TZ838" s="230"/>
      <c r="UA838" s="230"/>
      <c r="UB838" s="230"/>
      <c r="UC838" s="230"/>
      <c r="UD838" s="230"/>
      <c r="UE838" s="230"/>
      <c r="UF838" s="230"/>
      <c r="UG838" s="230"/>
      <c r="UH838" s="230"/>
      <c r="UI838" s="230"/>
      <c r="UJ838" s="230"/>
      <c r="UK838" s="230"/>
      <c r="UL838" s="230"/>
      <c r="UM838" s="230"/>
      <c r="UN838" s="230"/>
      <c r="UO838" s="230"/>
      <c r="UP838" s="230"/>
      <c r="UQ838" s="230"/>
      <c r="UR838" s="230"/>
      <c r="US838" s="230"/>
      <c r="UT838" s="230"/>
      <c r="UU838" s="230"/>
      <c r="UV838" s="230"/>
      <c r="UW838" s="230"/>
      <c r="UX838" s="230"/>
      <c r="UY838" s="230"/>
      <c r="UZ838" s="230"/>
      <c r="VA838" s="230"/>
      <c r="VB838" s="230"/>
      <c r="VC838" s="230"/>
      <c r="VD838" s="230"/>
      <c r="VE838" s="230"/>
      <c r="VF838" s="230"/>
      <c r="VG838" s="230"/>
      <c r="VH838" s="230"/>
      <c r="VI838" s="230"/>
      <c r="VJ838" s="230"/>
      <c r="VK838" s="230"/>
      <c r="VL838" s="230"/>
      <c r="VM838" s="230"/>
      <c r="VN838" s="230"/>
      <c r="VO838" s="230"/>
      <c r="VP838" s="230"/>
      <c r="VQ838" s="230"/>
      <c r="VR838" s="230"/>
      <c r="VS838" s="230"/>
      <c r="VT838" s="230"/>
      <c r="VU838" s="230"/>
      <c r="VV838" s="230"/>
      <c r="VW838" s="230"/>
      <c r="VX838" s="230"/>
      <c r="VY838" s="230"/>
      <c r="VZ838" s="230"/>
      <c r="WA838" s="230"/>
      <c r="WB838" s="230"/>
      <c r="WC838" s="230"/>
      <c r="WD838" s="230"/>
      <c r="WE838" s="230"/>
      <c r="WF838" s="230"/>
      <c r="WG838" s="230"/>
      <c r="WH838" s="230"/>
      <c r="WI838" s="230"/>
      <c r="WJ838" s="230"/>
      <c r="WK838" s="230"/>
      <c r="WL838" s="230"/>
      <c r="WM838" s="230"/>
      <c r="WN838" s="230"/>
      <c r="WO838" s="230"/>
      <c r="WP838" s="230"/>
      <c r="WQ838" s="230"/>
      <c r="WR838" s="230"/>
      <c r="WS838" s="230"/>
      <c r="WT838" s="230"/>
      <c r="WU838" s="230"/>
      <c r="WV838" s="230"/>
      <c r="WW838" s="230"/>
      <c r="WX838" s="230"/>
      <c r="WY838" s="230"/>
      <c r="WZ838" s="230"/>
      <c r="XA838" s="230"/>
      <c r="XB838" s="230"/>
      <c r="XC838" s="230"/>
      <c r="XD838" s="230"/>
      <c r="XE838" s="230"/>
      <c r="XF838" s="230"/>
      <c r="XG838" s="230"/>
      <c r="XH838" s="230"/>
      <c r="XI838" s="230"/>
      <c r="XJ838" s="230"/>
      <c r="XK838" s="230"/>
      <c r="XL838" s="230"/>
      <c r="XM838" s="230"/>
      <c r="XN838" s="230"/>
      <c r="XO838" s="230"/>
      <c r="XP838" s="230"/>
      <c r="XQ838" s="230"/>
      <c r="XR838" s="230"/>
      <c r="XS838" s="230"/>
      <c r="XT838" s="230"/>
      <c r="XU838" s="230"/>
      <c r="XV838" s="230"/>
      <c r="XW838" s="230"/>
      <c r="XX838" s="230"/>
      <c r="XY838" s="230"/>
      <c r="XZ838" s="230"/>
      <c r="YA838" s="230"/>
      <c r="YB838" s="230"/>
      <c r="YC838" s="230"/>
      <c r="YD838" s="230"/>
      <c r="YE838" s="230"/>
      <c r="YF838" s="230"/>
      <c r="YG838" s="230"/>
      <c r="YH838" s="230"/>
      <c r="YI838" s="230"/>
      <c r="YJ838" s="230"/>
      <c r="YK838" s="230"/>
      <c r="YL838" s="230"/>
      <c r="YM838" s="230"/>
      <c r="YN838" s="230"/>
      <c r="YO838" s="230"/>
      <c r="YP838" s="230"/>
      <c r="YQ838" s="230"/>
      <c r="YR838" s="230"/>
      <c r="YS838" s="230"/>
      <c r="YT838" s="230"/>
      <c r="YU838" s="230"/>
      <c r="YV838" s="230"/>
      <c r="YW838" s="230"/>
      <c r="YX838" s="230"/>
      <c r="YY838" s="230"/>
      <c r="YZ838" s="230"/>
      <c r="ZA838" s="230"/>
      <c r="ZB838" s="230"/>
      <c r="ZC838" s="230"/>
      <c r="ZD838" s="230"/>
      <c r="ZE838" s="230"/>
      <c r="ZF838" s="230"/>
      <c r="ZG838" s="230"/>
      <c r="ZH838" s="230"/>
      <c r="ZI838" s="230"/>
      <c r="ZJ838" s="230"/>
      <c r="ZK838" s="230"/>
      <c r="ZL838" s="230"/>
      <c r="ZM838" s="230"/>
      <c r="ZN838" s="230"/>
      <c r="ZO838" s="230"/>
      <c r="ZP838" s="230"/>
      <c r="ZQ838" s="230"/>
      <c r="ZR838" s="230"/>
      <c r="ZS838" s="230"/>
      <c r="ZT838" s="230"/>
      <c r="ZU838" s="230"/>
      <c r="ZV838" s="230"/>
      <c r="ZW838" s="230"/>
      <c r="ZX838" s="230"/>
      <c r="ZY838" s="230"/>
      <c r="ZZ838" s="230"/>
      <c r="AAA838" s="230"/>
      <c r="AAB838" s="230"/>
      <c r="AAC838" s="230"/>
      <c r="AAD838" s="230"/>
      <c r="AAE838" s="230"/>
      <c r="AAF838" s="230"/>
      <c r="AAG838" s="230"/>
      <c r="AAH838" s="230"/>
      <c r="AAI838" s="230"/>
      <c r="AAJ838" s="230"/>
      <c r="AAK838" s="230"/>
      <c r="AAL838" s="230"/>
      <c r="AAM838" s="230"/>
      <c r="AAN838" s="230"/>
      <c r="AAO838" s="230"/>
      <c r="AAP838" s="230"/>
      <c r="AAQ838" s="230"/>
      <c r="AAR838" s="230"/>
      <c r="AAS838" s="230"/>
      <c r="AAT838" s="230"/>
      <c r="AAU838" s="230"/>
      <c r="AAV838" s="230"/>
      <c r="AAW838" s="230"/>
      <c r="AAX838" s="230"/>
      <c r="AAY838" s="230"/>
      <c r="AAZ838" s="230"/>
      <c r="ABA838" s="230"/>
      <c r="ABB838" s="230"/>
      <c r="ABC838" s="230"/>
      <c r="ABD838" s="230"/>
      <c r="ABE838" s="230"/>
      <c r="ABF838" s="230"/>
      <c r="ABG838" s="230"/>
      <c r="ABH838" s="230"/>
      <c r="ABI838" s="230"/>
      <c r="ABJ838" s="230"/>
      <c r="ABK838" s="230"/>
      <c r="ABL838" s="230"/>
      <c r="ABM838" s="230"/>
      <c r="ABN838" s="230"/>
      <c r="ABO838" s="230"/>
      <c r="ABP838" s="230"/>
      <c r="ABQ838" s="230"/>
      <c r="ABR838" s="230"/>
      <c r="ABS838" s="230"/>
      <c r="ABT838" s="230"/>
      <c r="ABU838" s="230"/>
      <c r="ABV838" s="230"/>
      <c r="ABW838" s="230"/>
      <c r="ABX838" s="230"/>
      <c r="ABY838" s="230"/>
      <c r="ABZ838" s="230"/>
      <c r="ACA838" s="230"/>
      <c r="ACB838" s="230"/>
      <c r="ACC838" s="230"/>
      <c r="ACD838" s="230"/>
      <c r="ACE838" s="230"/>
      <c r="ACF838" s="230"/>
      <c r="ACG838" s="230"/>
      <c r="ACH838" s="230"/>
      <c r="ACI838" s="230"/>
      <c r="ACJ838" s="230"/>
      <c r="ACK838" s="230"/>
      <c r="ACL838" s="230"/>
      <c r="ACM838" s="230"/>
      <c r="ACN838" s="230"/>
      <c r="ACO838" s="230"/>
      <c r="ACP838" s="230"/>
      <c r="ACQ838" s="230"/>
      <c r="ACR838" s="230"/>
      <c r="ACS838" s="230"/>
      <c r="ACT838" s="230"/>
      <c r="ACU838" s="230"/>
      <c r="ACV838" s="230"/>
      <c r="ACW838" s="230"/>
      <c r="ACX838" s="230"/>
      <c r="ACY838" s="230"/>
      <c r="ACZ838" s="230"/>
      <c r="ADA838" s="230"/>
      <c r="ADB838" s="230"/>
      <c r="ADC838" s="230"/>
      <c r="ADD838" s="230"/>
      <c r="ADE838" s="230"/>
      <c r="ADF838" s="230"/>
      <c r="ADG838" s="230"/>
      <c r="ADH838" s="230"/>
      <c r="ADI838" s="230"/>
      <c r="ADJ838" s="230"/>
      <c r="ADK838" s="230"/>
      <c r="ADL838" s="230"/>
      <c r="ADM838" s="230"/>
      <c r="ADN838" s="230"/>
      <c r="ADO838" s="230"/>
      <c r="ADP838" s="230"/>
      <c r="ADQ838" s="230"/>
      <c r="ADR838" s="230"/>
      <c r="ADS838" s="230"/>
      <c r="ADT838" s="230"/>
      <c r="ADU838" s="230"/>
      <c r="ADV838" s="230"/>
      <c r="ADW838" s="230"/>
      <c r="ADX838" s="230"/>
      <c r="ADY838" s="230"/>
      <c r="ADZ838" s="230"/>
      <c r="AEA838" s="230"/>
      <c r="AEB838" s="230"/>
      <c r="AEC838" s="230"/>
      <c r="AED838" s="230"/>
      <c r="AEE838" s="230"/>
      <c r="AEF838" s="230"/>
      <c r="AEG838" s="230"/>
      <c r="AEH838" s="230"/>
      <c r="AEI838" s="230"/>
      <c r="AEJ838" s="230"/>
      <c r="AEK838" s="230"/>
      <c r="AEL838" s="230"/>
      <c r="AEM838" s="230"/>
      <c r="AEN838" s="230"/>
      <c r="AEO838" s="230"/>
      <c r="AEP838" s="230"/>
      <c r="AEQ838" s="230"/>
      <c r="AER838" s="230"/>
      <c r="AES838" s="230"/>
      <c r="AET838" s="230"/>
      <c r="AEU838" s="230"/>
      <c r="AEV838" s="230"/>
      <c r="AEW838" s="230"/>
      <c r="AEX838" s="230"/>
      <c r="AEY838" s="230"/>
      <c r="AEZ838" s="230"/>
      <c r="AFA838" s="230"/>
      <c r="AFB838" s="230"/>
      <c r="AFC838" s="230"/>
      <c r="AFD838" s="230"/>
      <c r="AFE838" s="230"/>
      <c r="AFF838" s="230"/>
      <c r="AFG838" s="230"/>
      <c r="AFH838" s="230"/>
      <c r="AFI838" s="230"/>
      <c r="AFJ838" s="230"/>
      <c r="AFK838" s="230"/>
      <c r="AFL838" s="230"/>
      <c r="AFM838" s="230"/>
      <c r="AFN838" s="230"/>
      <c r="AFO838" s="230"/>
      <c r="AFP838" s="230"/>
      <c r="AFQ838" s="230"/>
      <c r="AFR838" s="230"/>
      <c r="AFS838" s="230"/>
      <c r="AFT838" s="230"/>
      <c r="AFU838" s="230"/>
      <c r="AFV838" s="230"/>
      <c r="AFW838" s="230"/>
      <c r="AFX838" s="230"/>
      <c r="AFY838" s="230"/>
      <c r="AFZ838" s="230"/>
      <c r="AGA838" s="230"/>
      <c r="AGB838" s="230"/>
      <c r="AGC838" s="230"/>
      <c r="AGD838" s="230"/>
      <c r="AGE838" s="230"/>
      <c r="AGF838" s="230"/>
      <c r="AGG838" s="230"/>
      <c r="AGH838" s="230"/>
      <c r="AGI838" s="230"/>
      <c r="AGJ838" s="230"/>
      <c r="AGK838" s="230"/>
      <c r="AGL838" s="230"/>
      <c r="AGM838" s="230"/>
      <c r="AGN838" s="230"/>
      <c r="AGO838" s="230"/>
      <c r="AGP838" s="230"/>
      <c r="AGQ838" s="230"/>
      <c r="AGR838" s="230"/>
      <c r="AGS838" s="230"/>
      <c r="AGT838" s="230"/>
      <c r="AGU838" s="230"/>
      <c r="AGV838" s="230"/>
      <c r="AGW838" s="230"/>
      <c r="AGX838" s="230"/>
      <c r="AGY838" s="230"/>
      <c r="AGZ838" s="230"/>
      <c r="AHA838" s="230"/>
      <c r="AHB838" s="230"/>
      <c r="AHC838" s="230"/>
      <c r="AHD838" s="230"/>
      <c r="AHE838" s="230"/>
      <c r="AHF838" s="230"/>
      <c r="AHG838" s="230"/>
      <c r="AHH838" s="230"/>
      <c r="AHI838" s="230"/>
      <c r="AHJ838" s="230"/>
      <c r="AHK838" s="230"/>
      <c r="AHL838" s="230"/>
      <c r="AHM838" s="230"/>
      <c r="AHN838" s="230"/>
      <c r="AHO838" s="230"/>
      <c r="AHP838" s="230"/>
      <c r="AHQ838" s="230"/>
      <c r="AHR838" s="230"/>
      <c r="AHS838" s="230"/>
      <c r="AHT838" s="230"/>
      <c r="AHU838" s="230"/>
      <c r="AHV838" s="230"/>
      <c r="AHW838" s="230"/>
      <c r="AHX838" s="230"/>
      <c r="AHY838" s="230"/>
      <c r="AHZ838" s="230"/>
      <c r="AIA838" s="230"/>
      <c r="AIB838" s="230"/>
      <c r="AIC838" s="230"/>
      <c r="AID838" s="230"/>
      <c r="AIE838" s="230"/>
      <c r="AIF838" s="230"/>
      <c r="AIG838" s="230"/>
      <c r="AIH838" s="230"/>
      <c r="AII838" s="230"/>
      <c r="AIJ838" s="230"/>
      <c r="AIK838" s="230"/>
      <c r="AIL838" s="230"/>
      <c r="AIM838" s="230"/>
      <c r="AIN838" s="230"/>
      <c r="AIO838" s="230"/>
      <c r="AIP838" s="230"/>
      <c r="AIQ838" s="230"/>
      <c r="AIR838" s="230"/>
      <c r="AIS838" s="230"/>
      <c r="AIT838" s="230"/>
      <c r="AIU838" s="230"/>
      <c r="AIV838" s="230"/>
      <c r="AIW838" s="230"/>
      <c r="AIX838" s="230"/>
      <c r="AIY838" s="230"/>
      <c r="AIZ838" s="230"/>
      <c r="AJA838" s="230"/>
      <c r="AJB838" s="230"/>
      <c r="AJC838" s="230"/>
      <c r="AJD838" s="230"/>
      <c r="AJE838" s="230"/>
      <c r="AJF838" s="230"/>
      <c r="AJG838" s="230"/>
      <c r="AJH838" s="230"/>
      <c r="AJI838" s="230"/>
      <c r="AJJ838" s="230"/>
      <c r="AJK838" s="230"/>
      <c r="AJL838" s="230"/>
      <c r="AJM838" s="230"/>
      <c r="AJN838" s="230"/>
      <c r="AJO838" s="230"/>
      <c r="AJP838" s="230"/>
      <c r="AJQ838" s="230"/>
      <c r="AJR838" s="230"/>
      <c r="AJS838" s="230"/>
      <c r="AJT838" s="230"/>
      <c r="AJU838" s="230"/>
      <c r="AJV838" s="230"/>
      <c r="AJW838" s="230"/>
      <c r="AJX838" s="230"/>
      <c r="AJY838" s="230"/>
      <c r="AJZ838" s="230"/>
      <c r="AKA838" s="230"/>
      <c r="AKB838" s="230"/>
      <c r="AKC838" s="230"/>
      <c r="AKD838" s="230"/>
      <c r="AKE838" s="230"/>
      <c r="AKF838" s="230"/>
      <c r="AKG838" s="230"/>
      <c r="AKH838" s="230"/>
      <c r="AKI838" s="230"/>
      <c r="AKJ838" s="230"/>
      <c r="AKK838" s="230"/>
      <c r="AKL838" s="230"/>
      <c r="AKM838" s="230"/>
      <c r="AKN838" s="230"/>
      <c r="AKO838" s="230"/>
      <c r="AKP838" s="230"/>
      <c r="AKQ838" s="230"/>
      <c r="AKR838" s="230"/>
      <c r="AKS838" s="230"/>
      <c r="AKT838" s="230"/>
      <c r="AKU838" s="230"/>
      <c r="AKV838" s="230"/>
      <c r="AKW838" s="230"/>
      <c r="AKX838" s="230"/>
      <c r="AKY838" s="230"/>
      <c r="AKZ838" s="230"/>
      <c r="ALA838" s="230"/>
      <c r="ALB838" s="230"/>
      <c r="ALC838" s="230"/>
      <c r="ALD838" s="230"/>
      <c r="ALE838" s="230"/>
      <c r="ALF838" s="230"/>
      <c r="ALG838" s="230"/>
      <c r="ALH838" s="230"/>
      <c r="ALI838" s="230"/>
      <c r="ALJ838" s="230"/>
      <c r="ALK838" s="230"/>
      <c r="ALL838" s="230"/>
      <c r="ALM838" s="230"/>
      <c r="ALN838" s="230"/>
      <c r="ALO838" s="230"/>
      <c r="ALP838" s="230"/>
      <c r="ALQ838" s="230"/>
      <c r="ALR838" s="230"/>
      <c r="ALS838" s="230"/>
      <c r="ALT838" s="230"/>
      <c r="ALU838" s="230"/>
      <c r="ALV838" s="230"/>
      <c r="ALW838" s="230"/>
      <c r="ALX838" s="230"/>
      <c r="ALY838" s="230"/>
      <c r="ALZ838" s="230"/>
      <c r="AMA838" s="230"/>
      <c r="AMB838" s="230"/>
      <c r="AMC838" s="230"/>
      <c r="AMD838" s="230"/>
      <c r="AME838" s="230"/>
      <c r="AMF838" s="230"/>
      <c r="AMG838" s="230"/>
      <c r="AMH838" s="230"/>
      <c r="AMI838" s="230"/>
      <c r="AMJ838" s="230"/>
      <c r="AMK838" s="230"/>
      <c r="AML838" s="230"/>
      <c r="AMM838" s="230"/>
      <c r="AMN838" s="230"/>
      <c r="AMO838" s="230"/>
      <c r="AMP838" s="230"/>
      <c r="AMQ838" s="230"/>
      <c r="AMR838" s="230"/>
      <c r="AMS838" s="230"/>
      <c r="AMT838" s="230"/>
      <c r="AMU838" s="230"/>
      <c r="AMV838" s="230"/>
      <c r="AMW838" s="230"/>
      <c r="AMX838" s="230"/>
      <c r="AMY838" s="230"/>
      <c r="AMZ838" s="230"/>
      <c r="ANA838" s="230"/>
      <c r="ANB838" s="230"/>
      <c r="ANC838" s="230"/>
      <c r="AND838" s="230"/>
      <c r="ANE838" s="230"/>
      <c r="ANF838" s="230"/>
      <c r="ANG838" s="230"/>
      <c r="ANH838" s="230"/>
      <c r="ANI838" s="230"/>
      <c r="ANJ838" s="230"/>
      <c r="ANK838" s="230"/>
      <c r="ANL838" s="230"/>
      <c r="ANM838" s="230"/>
      <c r="ANN838" s="230"/>
      <c r="ANO838" s="230"/>
      <c r="ANP838" s="230"/>
      <c r="ANQ838" s="230"/>
      <c r="ANR838" s="230"/>
      <c r="ANS838" s="230"/>
      <c r="ANT838" s="230"/>
      <c r="ANU838" s="230"/>
      <c r="ANV838" s="230"/>
      <c r="ANW838" s="230"/>
      <c r="ANX838" s="230"/>
      <c r="ANY838" s="230"/>
      <c r="ANZ838" s="230"/>
      <c r="AOA838" s="230"/>
      <c r="AOB838" s="230"/>
      <c r="AOC838" s="230"/>
      <c r="AOD838" s="230"/>
      <c r="AOE838" s="230"/>
      <c r="AOF838" s="230"/>
      <c r="AOG838" s="230"/>
      <c r="AOH838" s="230"/>
      <c r="AOI838" s="230"/>
      <c r="AOJ838" s="230"/>
      <c r="AOK838" s="230"/>
      <c r="AOL838" s="230"/>
      <c r="AOM838" s="230"/>
      <c r="AON838" s="230"/>
      <c r="AOO838" s="230"/>
      <c r="AOP838" s="230"/>
      <c r="AOQ838" s="230"/>
      <c r="AOR838" s="230"/>
      <c r="AOS838" s="230"/>
      <c r="AOT838" s="230"/>
      <c r="AOU838" s="230"/>
      <c r="AOV838" s="230"/>
      <c r="AOW838" s="230"/>
      <c r="AOX838" s="230"/>
      <c r="AOY838" s="230"/>
      <c r="AOZ838" s="230"/>
      <c r="APA838" s="230"/>
      <c r="APB838" s="230"/>
      <c r="APC838" s="230"/>
      <c r="APD838" s="230"/>
      <c r="APE838" s="230"/>
      <c r="APF838" s="230"/>
      <c r="APG838" s="230"/>
      <c r="APH838" s="230"/>
      <c r="API838" s="230"/>
      <c r="APJ838" s="230"/>
      <c r="APK838" s="230"/>
      <c r="APL838" s="230"/>
      <c r="APM838" s="230"/>
      <c r="APN838" s="230"/>
      <c r="APO838" s="230"/>
      <c r="APP838" s="230"/>
      <c r="APQ838" s="230"/>
      <c r="APR838" s="230"/>
      <c r="APS838" s="230"/>
      <c r="APT838" s="230"/>
      <c r="APU838" s="230"/>
      <c r="APV838" s="230"/>
      <c r="APW838" s="230"/>
      <c r="APX838" s="230"/>
      <c r="APY838" s="230"/>
      <c r="APZ838" s="230"/>
      <c r="AQA838" s="230"/>
      <c r="AQB838" s="230"/>
      <c r="AQC838" s="230"/>
      <c r="AQD838" s="230"/>
      <c r="AQE838" s="230"/>
      <c r="AQF838" s="230"/>
      <c r="AQG838" s="230"/>
      <c r="AQH838" s="230"/>
      <c r="AQI838" s="230"/>
      <c r="AQJ838" s="230"/>
      <c r="AQK838" s="230"/>
      <c r="AQL838" s="230"/>
      <c r="AQM838" s="230"/>
      <c r="AQN838" s="230"/>
      <c r="AQO838" s="230"/>
      <c r="AQP838" s="230"/>
      <c r="AQQ838" s="230"/>
      <c r="AQR838" s="230"/>
      <c r="AQS838" s="230"/>
      <c r="AQT838" s="230"/>
      <c r="AQU838" s="230"/>
      <c r="AQV838" s="230"/>
      <c r="AQW838" s="230"/>
      <c r="AQX838" s="230"/>
      <c r="AQY838" s="230"/>
      <c r="AQZ838" s="230"/>
      <c r="ARA838" s="230"/>
      <c r="ARB838" s="230"/>
      <c r="ARC838" s="230"/>
      <c r="ARD838" s="230"/>
      <c r="ARE838" s="230"/>
      <c r="ARF838" s="230"/>
      <c r="ARG838" s="230"/>
      <c r="ARH838" s="230"/>
      <c r="ARI838" s="230"/>
      <c r="ARJ838" s="230"/>
      <c r="ARK838" s="230"/>
      <c r="ARL838" s="230"/>
      <c r="ARM838" s="230"/>
      <c r="ARN838" s="230"/>
      <c r="ARO838" s="230"/>
      <c r="ARP838" s="230"/>
      <c r="ARQ838" s="230"/>
      <c r="ARR838" s="230"/>
      <c r="ARS838" s="230"/>
      <c r="ART838" s="230"/>
      <c r="ARU838" s="230"/>
      <c r="ARV838" s="230"/>
      <c r="ARW838" s="230"/>
      <c r="ARX838" s="230"/>
      <c r="ARY838" s="230"/>
      <c r="ARZ838" s="230"/>
      <c r="ASA838" s="230"/>
      <c r="ASB838" s="230"/>
      <c r="ASC838" s="230"/>
      <c r="ASD838" s="230"/>
      <c r="ASE838" s="230"/>
      <c r="ASF838" s="230"/>
      <c r="ASG838" s="230"/>
      <c r="ASH838" s="230"/>
      <c r="ASI838" s="230"/>
      <c r="ASJ838" s="230"/>
      <c r="ASK838" s="230"/>
      <c r="ASL838" s="230"/>
      <c r="ASM838" s="230"/>
      <c r="ASN838" s="230"/>
      <c r="ASO838" s="230"/>
      <c r="ASP838" s="230"/>
      <c r="ASQ838" s="230"/>
      <c r="ASR838" s="230"/>
      <c r="ASS838" s="230"/>
      <c r="AST838" s="230"/>
      <c r="ASU838" s="230"/>
      <c r="ASV838" s="230"/>
      <c r="ASW838" s="230"/>
      <c r="ASX838" s="230"/>
      <c r="ASY838" s="230"/>
      <c r="ASZ838" s="230"/>
      <c r="ATA838" s="230"/>
      <c r="ATB838" s="230"/>
      <c r="ATC838" s="230"/>
      <c r="ATD838" s="230"/>
      <c r="ATE838" s="230"/>
      <c r="ATF838" s="230"/>
      <c r="ATG838" s="230"/>
      <c r="ATH838" s="230"/>
      <c r="ATI838" s="230"/>
      <c r="ATJ838" s="230"/>
      <c r="ATK838" s="230"/>
      <c r="ATL838" s="230"/>
      <c r="ATM838" s="230"/>
      <c r="ATN838" s="230"/>
      <c r="ATO838" s="230"/>
      <c r="ATP838" s="230"/>
      <c r="ATQ838" s="230"/>
      <c r="ATR838" s="230"/>
      <c r="ATS838" s="230"/>
      <c r="ATT838" s="230"/>
      <c r="ATU838" s="230"/>
      <c r="ATV838" s="230"/>
      <c r="ATW838" s="230"/>
      <c r="ATX838" s="230"/>
      <c r="ATY838" s="230"/>
      <c r="ATZ838" s="230"/>
      <c r="AUA838" s="230"/>
      <c r="AUB838" s="230"/>
      <c r="AUC838" s="230"/>
      <c r="AUD838" s="230"/>
      <c r="AUE838" s="230"/>
      <c r="AUF838" s="230"/>
      <c r="AUG838" s="230"/>
      <c r="AUH838" s="230"/>
      <c r="AUI838" s="230"/>
      <c r="AUJ838" s="230"/>
      <c r="AUK838" s="230"/>
      <c r="AUL838" s="230"/>
      <c r="AUM838" s="230"/>
      <c r="AUN838" s="230"/>
      <c r="AUO838" s="230"/>
      <c r="AUP838" s="230"/>
      <c r="AUQ838" s="230"/>
      <c r="AUR838" s="230"/>
      <c r="AUS838" s="230"/>
      <c r="AUT838" s="230"/>
      <c r="AUU838" s="230"/>
      <c r="AUV838" s="230"/>
      <c r="AUW838" s="230"/>
      <c r="AUX838" s="230"/>
      <c r="AUY838" s="230"/>
      <c r="AUZ838" s="230"/>
      <c r="AVA838" s="230"/>
      <c r="AVB838" s="230"/>
      <c r="AVC838" s="230"/>
      <c r="AVD838" s="230"/>
      <c r="AVE838" s="230"/>
      <c r="AVF838" s="230"/>
      <c r="AVG838" s="230"/>
      <c r="AVH838" s="230"/>
      <c r="AVI838" s="230"/>
      <c r="AVJ838" s="230"/>
      <c r="AVK838" s="230"/>
      <c r="AVL838" s="230"/>
      <c r="AVM838" s="230"/>
      <c r="AVN838" s="230"/>
      <c r="AVO838" s="230"/>
      <c r="AVP838" s="230"/>
      <c r="AVQ838" s="230"/>
      <c r="AVR838" s="230"/>
      <c r="AVS838" s="230"/>
      <c r="AVT838" s="230"/>
      <c r="AVU838" s="230"/>
      <c r="AVV838" s="230"/>
      <c r="AVW838" s="230"/>
      <c r="AVX838" s="230"/>
      <c r="AVY838" s="230"/>
      <c r="AVZ838" s="230"/>
      <c r="AWA838" s="230"/>
      <c r="AWB838" s="230"/>
      <c r="AWC838" s="230"/>
      <c r="AWD838" s="230"/>
      <c r="AWE838" s="230"/>
      <c r="AWF838" s="230"/>
      <c r="AWG838" s="230"/>
      <c r="AWH838" s="230"/>
      <c r="AWI838" s="230"/>
      <c r="AWJ838" s="230"/>
      <c r="AWK838" s="230"/>
      <c r="AWL838" s="230"/>
      <c r="AWM838" s="230"/>
      <c r="AWN838" s="230"/>
      <c r="AWO838" s="230"/>
      <c r="AWP838" s="230"/>
      <c r="AWQ838" s="230"/>
      <c r="AWR838" s="230"/>
      <c r="AWS838" s="230"/>
      <c r="AWT838" s="230"/>
      <c r="AWU838" s="230"/>
      <c r="AWV838" s="230"/>
      <c r="AWW838" s="230"/>
      <c r="AWX838" s="230"/>
      <c r="AWY838" s="230"/>
      <c r="AWZ838" s="230"/>
      <c r="AXA838" s="230"/>
      <c r="AXB838" s="230"/>
      <c r="AXC838" s="230"/>
      <c r="AXD838" s="230"/>
      <c r="AXE838" s="230"/>
      <c r="AXF838" s="230"/>
      <c r="AXG838" s="230"/>
      <c r="AXH838" s="230"/>
      <c r="AXI838" s="230"/>
      <c r="AXJ838" s="230"/>
      <c r="AXK838" s="230"/>
      <c r="AXL838" s="230"/>
      <c r="AXM838" s="230"/>
      <c r="AXN838" s="230"/>
      <c r="AXO838" s="230"/>
      <c r="AXP838" s="230"/>
      <c r="AXQ838" s="230"/>
      <c r="AXR838" s="230"/>
      <c r="AXS838" s="230"/>
      <c r="AXT838" s="230"/>
      <c r="AXU838" s="230"/>
      <c r="AXV838" s="230"/>
      <c r="AXW838" s="230"/>
      <c r="AXX838" s="230"/>
      <c r="AXY838" s="230"/>
      <c r="AXZ838" s="230"/>
      <c r="AYA838" s="230"/>
      <c r="AYB838" s="230"/>
      <c r="AYC838" s="230"/>
      <c r="AYD838" s="230"/>
      <c r="AYE838" s="230"/>
      <c r="AYF838" s="230"/>
      <c r="AYG838" s="230"/>
      <c r="AYH838" s="230"/>
      <c r="AYI838" s="230"/>
      <c r="AYJ838" s="230"/>
      <c r="AYK838" s="230"/>
      <c r="AYL838" s="230"/>
      <c r="AYM838" s="230"/>
      <c r="AYN838" s="230"/>
      <c r="AYO838" s="230"/>
      <c r="AYP838" s="230"/>
      <c r="AYQ838" s="230"/>
      <c r="AYR838" s="230"/>
      <c r="AYS838" s="230"/>
      <c r="AYT838" s="230"/>
      <c r="AYU838" s="230"/>
      <c r="AYV838" s="230"/>
      <c r="AYW838" s="230"/>
      <c r="AYX838" s="230"/>
      <c r="AYY838" s="230"/>
      <c r="AYZ838" s="230"/>
      <c r="AZA838" s="230"/>
      <c r="AZB838" s="230"/>
      <c r="AZC838" s="230"/>
      <c r="AZD838" s="230"/>
      <c r="AZE838" s="230"/>
      <c r="AZF838" s="230"/>
      <c r="AZG838" s="230"/>
      <c r="AZH838" s="230"/>
      <c r="AZI838" s="230"/>
      <c r="AZJ838" s="230"/>
      <c r="AZK838" s="230"/>
      <c r="AZL838" s="230"/>
      <c r="AZM838" s="230"/>
      <c r="AZN838" s="230"/>
      <c r="AZO838" s="230"/>
      <c r="AZP838" s="230"/>
      <c r="AZQ838" s="230"/>
      <c r="AZR838" s="230"/>
      <c r="AZS838" s="230"/>
      <c r="AZT838" s="230"/>
      <c r="AZU838" s="230"/>
      <c r="AZV838" s="230"/>
      <c r="AZW838" s="230"/>
      <c r="AZX838" s="230"/>
      <c r="AZY838" s="230"/>
      <c r="AZZ838" s="230"/>
      <c r="BAA838" s="230"/>
      <c r="BAB838" s="230"/>
      <c r="BAC838" s="230"/>
      <c r="BAD838" s="230"/>
      <c r="BAE838" s="230"/>
      <c r="BAF838" s="230"/>
      <c r="BAG838" s="230"/>
      <c r="BAH838" s="230"/>
      <c r="BAI838" s="230"/>
      <c r="BAJ838" s="230"/>
      <c r="BAK838" s="230"/>
      <c r="BAL838" s="230"/>
      <c r="BAM838" s="230"/>
      <c r="BAN838" s="230"/>
      <c r="BAO838" s="230"/>
      <c r="BAP838" s="230"/>
      <c r="BAQ838" s="230"/>
      <c r="BAR838" s="230"/>
      <c r="BAS838" s="230"/>
      <c r="BAT838" s="230"/>
      <c r="BAU838" s="230"/>
      <c r="BAV838" s="230"/>
      <c r="BAW838" s="230"/>
      <c r="BAX838" s="230"/>
      <c r="BAY838" s="230"/>
      <c r="BAZ838" s="230"/>
      <c r="BBA838" s="230"/>
      <c r="BBB838" s="230"/>
      <c r="BBC838" s="230"/>
      <c r="BBD838" s="230"/>
      <c r="BBE838" s="230"/>
      <c r="BBF838" s="230"/>
      <c r="BBG838" s="230"/>
      <c r="BBH838" s="230"/>
      <c r="BBI838" s="230"/>
      <c r="BBJ838" s="230"/>
      <c r="BBK838" s="230"/>
      <c r="BBL838" s="230"/>
      <c r="BBM838" s="230"/>
      <c r="BBN838" s="230"/>
      <c r="BBO838" s="230"/>
      <c r="BBP838" s="230"/>
      <c r="BBQ838" s="230"/>
      <c r="BBR838" s="230"/>
      <c r="BBS838" s="230"/>
      <c r="BBT838" s="230"/>
      <c r="BBU838" s="230"/>
      <c r="BBV838" s="230"/>
      <c r="BBW838" s="230"/>
      <c r="BBX838" s="230"/>
      <c r="BBY838" s="230"/>
      <c r="BBZ838" s="230"/>
      <c r="BCA838" s="230"/>
      <c r="BCB838" s="230"/>
      <c r="BCC838" s="230"/>
      <c r="BCD838" s="230"/>
      <c r="BCE838" s="230"/>
      <c r="BCF838" s="230"/>
      <c r="BCG838" s="230"/>
      <c r="BCH838" s="230"/>
      <c r="BCI838" s="230"/>
      <c r="BCJ838" s="230"/>
      <c r="BCK838" s="230"/>
      <c r="BCL838" s="230"/>
      <c r="BCM838" s="230"/>
      <c r="BCN838" s="230"/>
      <c r="BCO838" s="230"/>
      <c r="BCP838" s="230"/>
      <c r="BCQ838" s="230"/>
      <c r="BCR838" s="230"/>
      <c r="BCS838" s="230"/>
      <c r="BCT838" s="230"/>
      <c r="BCU838" s="230"/>
      <c r="BCV838" s="230"/>
      <c r="BCW838" s="230"/>
      <c r="BCX838" s="230"/>
      <c r="BCY838" s="230"/>
      <c r="BCZ838" s="230"/>
      <c r="BDA838" s="230"/>
      <c r="BDB838" s="230"/>
      <c r="BDC838" s="230"/>
      <c r="BDD838" s="230"/>
      <c r="BDE838" s="230"/>
      <c r="BDF838" s="230"/>
      <c r="BDG838" s="230"/>
      <c r="BDH838" s="230"/>
      <c r="BDI838" s="230"/>
      <c r="BDJ838" s="230"/>
      <c r="BDK838" s="230"/>
      <c r="BDL838" s="230"/>
      <c r="BDM838" s="230"/>
      <c r="BDN838" s="230"/>
      <c r="BDO838" s="230"/>
      <c r="BDP838" s="230"/>
      <c r="BDQ838" s="230"/>
      <c r="BDR838" s="230"/>
      <c r="BDS838" s="230"/>
      <c r="BDT838" s="230"/>
      <c r="BDU838" s="230"/>
      <c r="BDV838" s="230"/>
      <c r="BDW838" s="230"/>
      <c r="BDX838" s="230"/>
      <c r="BDY838" s="230"/>
      <c r="BDZ838" s="230"/>
      <c r="BEA838" s="230"/>
      <c r="BEB838" s="230"/>
      <c r="BEC838" s="230"/>
      <c r="BED838" s="230"/>
      <c r="BEE838" s="230"/>
      <c r="BEF838" s="230"/>
      <c r="BEG838" s="230"/>
      <c r="BEH838" s="230"/>
      <c r="BEI838" s="230"/>
      <c r="BEJ838" s="230"/>
      <c r="BEK838" s="230"/>
      <c r="BEL838" s="230"/>
      <c r="BEM838" s="230"/>
      <c r="BEN838" s="230"/>
      <c r="BEO838" s="230"/>
      <c r="BEP838" s="230"/>
      <c r="BEQ838" s="230"/>
      <c r="BER838" s="230"/>
      <c r="BES838" s="230"/>
      <c r="BET838" s="230"/>
      <c r="BEU838" s="230"/>
      <c r="BEV838" s="230"/>
      <c r="BEW838" s="230"/>
      <c r="BEX838" s="230"/>
      <c r="BEY838" s="230"/>
      <c r="BEZ838" s="230"/>
      <c r="BFA838" s="230"/>
      <c r="BFB838" s="230"/>
      <c r="BFC838" s="230"/>
      <c r="BFD838" s="230"/>
      <c r="BFE838" s="230"/>
      <c r="BFF838" s="230"/>
      <c r="BFG838" s="230"/>
      <c r="BFH838" s="230"/>
      <c r="BFI838" s="230"/>
      <c r="BFJ838" s="230"/>
      <c r="BFK838" s="230"/>
      <c r="BFL838" s="230"/>
      <c r="BFM838" s="230"/>
      <c r="BFN838" s="230"/>
      <c r="BFO838" s="230"/>
      <c r="BFP838" s="230"/>
      <c r="BFQ838" s="230"/>
      <c r="BFR838" s="230"/>
      <c r="BFS838" s="230"/>
      <c r="BFT838" s="230"/>
      <c r="BFU838" s="230"/>
      <c r="BFV838" s="230"/>
      <c r="BFW838" s="230"/>
      <c r="BFX838" s="230"/>
      <c r="BFY838" s="230"/>
      <c r="BFZ838" s="230"/>
      <c r="BGA838" s="230"/>
      <c r="BGB838" s="230"/>
      <c r="BGC838" s="230"/>
      <c r="BGD838" s="230"/>
      <c r="BGE838" s="230"/>
      <c r="BGF838" s="230"/>
      <c r="BGG838" s="230"/>
      <c r="BGH838" s="230"/>
      <c r="BGI838" s="230"/>
      <c r="BGJ838" s="230"/>
      <c r="BGK838" s="230"/>
      <c r="BGL838" s="230"/>
      <c r="BGM838" s="230"/>
      <c r="BGN838" s="230"/>
      <c r="BGO838" s="230"/>
      <c r="BGP838" s="230"/>
      <c r="BGQ838" s="230"/>
      <c r="BGR838" s="230"/>
      <c r="BGS838" s="230"/>
      <c r="BGT838" s="230"/>
      <c r="BGU838" s="230"/>
      <c r="BGV838" s="230"/>
      <c r="BGW838" s="230"/>
      <c r="BGX838" s="230"/>
      <c r="BGY838" s="230"/>
      <c r="BGZ838" s="230"/>
      <c r="BHA838" s="230"/>
      <c r="BHB838" s="230"/>
      <c r="BHC838" s="230"/>
      <c r="BHD838" s="230"/>
      <c r="BHE838" s="230"/>
      <c r="BHF838" s="230"/>
      <c r="BHG838" s="230"/>
      <c r="BHH838" s="230"/>
      <c r="BHI838" s="230"/>
      <c r="BHJ838" s="230"/>
      <c r="BHK838" s="230"/>
      <c r="BHL838" s="230"/>
      <c r="BHM838" s="230"/>
      <c r="BHN838" s="230"/>
      <c r="BHO838" s="230"/>
      <c r="BHP838" s="230"/>
      <c r="BHQ838" s="230"/>
      <c r="BHR838" s="230"/>
      <c r="BHS838" s="230"/>
      <c r="BHT838" s="230"/>
      <c r="BHU838" s="230"/>
      <c r="BHV838" s="230"/>
      <c r="BHW838" s="230"/>
      <c r="BHX838" s="230"/>
      <c r="BHY838" s="230"/>
      <c r="BHZ838" s="230"/>
      <c r="BIA838" s="230"/>
      <c r="BIB838" s="230"/>
      <c r="BIC838" s="230"/>
      <c r="BID838" s="230"/>
      <c r="BIE838" s="230"/>
      <c r="BIF838" s="230"/>
      <c r="BIG838" s="230"/>
      <c r="BIH838" s="230"/>
      <c r="BII838" s="230"/>
      <c r="BIJ838" s="230"/>
      <c r="BIK838" s="230"/>
      <c r="BIL838" s="230"/>
      <c r="BIM838" s="230"/>
      <c r="BIN838" s="230"/>
      <c r="BIO838" s="230"/>
      <c r="BIP838" s="230"/>
      <c r="BIQ838" s="230"/>
      <c r="BIR838" s="230"/>
      <c r="BIS838" s="230"/>
      <c r="BIT838" s="230"/>
      <c r="BIU838" s="230"/>
      <c r="BIV838" s="230"/>
      <c r="BIW838" s="230"/>
      <c r="BIX838" s="230"/>
      <c r="BIY838" s="230"/>
      <c r="BIZ838" s="230"/>
      <c r="BJA838" s="230"/>
      <c r="BJB838" s="230"/>
      <c r="BJC838" s="230"/>
      <c r="BJD838" s="230"/>
      <c r="BJE838" s="230"/>
      <c r="BJF838" s="230"/>
      <c r="BJG838" s="230"/>
      <c r="BJH838" s="230"/>
      <c r="BJI838" s="230"/>
      <c r="BJJ838" s="230"/>
      <c r="BJK838" s="230"/>
      <c r="BJL838" s="230"/>
      <c r="BJM838" s="230"/>
      <c r="BJN838" s="230"/>
      <c r="BJO838" s="230"/>
      <c r="BJP838" s="230"/>
      <c r="BJQ838" s="230"/>
      <c r="BJR838" s="230"/>
      <c r="BJS838" s="230"/>
      <c r="BJT838" s="230"/>
      <c r="BJU838" s="230"/>
      <c r="BJV838" s="230"/>
      <c r="BJW838" s="230"/>
      <c r="BJX838" s="230"/>
      <c r="BJY838" s="230"/>
      <c r="BJZ838" s="230"/>
      <c r="BKA838" s="230"/>
      <c r="BKB838" s="230"/>
      <c r="BKC838" s="230"/>
      <c r="BKD838" s="230"/>
      <c r="BKE838" s="230"/>
      <c r="BKF838" s="230"/>
      <c r="BKG838" s="230"/>
      <c r="BKH838" s="230"/>
      <c r="BKI838" s="230"/>
      <c r="BKJ838" s="230"/>
      <c r="BKK838" s="230"/>
      <c r="BKL838" s="230"/>
      <c r="BKM838" s="230"/>
      <c r="BKN838" s="230"/>
      <c r="BKO838" s="230"/>
      <c r="BKP838" s="230"/>
      <c r="BKQ838" s="230"/>
      <c r="BKR838" s="230"/>
      <c r="BKS838" s="230"/>
      <c r="BKT838" s="230"/>
      <c r="BKU838" s="230"/>
      <c r="BKV838" s="230"/>
      <c r="BKW838" s="230"/>
      <c r="BKX838" s="230"/>
      <c r="BKY838" s="230"/>
      <c r="BKZ838" s="230"/>
      <c r="BLA838" s="230"/>
      <c r="BLB838" s="230"/>
      <c r="BLC838" s="230"/>
      <c r="BLD838" s="230"/>
      <c r="BLE838" s="230"/>
      <c r="BLF838" s="230"/>
      <c r="BLG838" s="230"/>
      <c r="BLH838" s="230"/>
      <c r="BLI838" s="230"/>
      <c r="BLJ838" s="230"/>
      <c r="BLK838" s="230"/>
      <c r="BLL838" s="230"/>
      <c r="BLM838" s="230"/>
      <c r="BLN838" s="230"/>
      <c r="BLO838" s="230"/>
      <c r="BLP838" s="230"/>
      <c r="BLQ838" s="230"/>
      <c r="BLR838" s="230"/>
      <c r="BLS838" s="230"/>
      <c r="BLT838" s="230"/>
      <c r="BLU838" s="230"/>
      <c r="BLV838" s="230"/>
      <c r="BLW838" s="230"/>
      <c r="BLX838" s="230"/>
      <c r="BLY838" s="230"/>
      <c r="BLZ838" s="230"/>
      <c r="BMA838" s="230"/>
      <c r="BMB838" s="230"/>
      <c r="BMC838" s="230"/>
      <c r="BMD838" s="230"/>
      <c r="BME838" s="230"/>
      <c r="BMF838" s="230"/>
      <c r="BMG838" s="230"/>
      <c r="BMH838" s="230"/>
      <c r="BMI838" s="230"/>
      <c r="BMJ838" s="230"/>
      <c r="BMK838" s="230"/>
      <c r="BML838" s="230"/>
      <c r="BMM838" s="230"/>
      <c r="BMN838" s="230"/>
      <c r="BMO838" s="230"/>
      <c r="BMP838" s="230"/>
      <c r="BMQ838" s="230"/>
      <c r="BMR838" s="230"/>
      <c r="BMS838" s="230"/>
      <c r="BMT838" s="230"/>
      <c r="BMU838" s="230"/>
      <c r="BMV838" s="230"/>
      <c r="BMW838" s="230"/>
      <c r="BMX838" s="230"/>
      <c r="BMY838" s="230"/>
      <c r="BMZ838" s="230"/>
      <c r="BNA838" s="230"/>
      <c r="BNB838" s="230"/>
      <c r="BNC838" s="230"/>
      <c r="BND838" s="230"/>
      <c r="BNE838" s="230"/>
      <c r="BNF838" s="230"/>
      <c r="BNG838" s="230"/>
      <c r="BNH838" s="230"/>
      <c r="BNI838" s="230"/>
      <c r="BNJ838" s="230"/>
      <c r="BNK838" s="230"/>
      <c r="BNL838" s="230"/>
      <c r="BNM838" s="230"/>
      <c r="BNN838" s="230"/>
      <c r="BNO838" s="230"/>
      <c r="BNP838" s="230"/>
      <c r="BNQ838" s="230"/>
      <c r="BNR838" s="230"/>
      <c r="BNS838" s="230"/>
      <c r="BNT838" s="230"/>
      <c r="BNU838" s="230"/>
      <c r="BNV838" s="230"/>
      <c r="BNW838" s="230"/>
      <c r="BNX838" s="230"/>
      <c r="BNY838" s="230"/>
      <c r="BNZ838" s="230"/>
      <c r="BOA838" s="230"/>
      <c r="BOB838" s="230"/>
      <c r="BOC838" s="230"/>
      <c r="BOD838" s="230"/>
      <c r="BOE838" s="230"/>
      <c r="BOF838" s="230"/>
      <c r="BOG838" s="230"/>
      <c r="BOH838" s="230"/>
      <c r="BOI838" s="230"/>
      <c r="BOJ838" s="230"/>
      <c r="BOK838" s="230"/>
      <c r="BOL838" s="230"/>
      <c r="BOM838" s="230"/>
      <c r="BON838" s="230"/>
      <c r="BOO838" s="230"/>
      <c r="BOP838" s="230"/>
      <c r="BOQ838" s="230"/>
      <c r="BOR838" s="230"/>
      <c r="BOS838" s="230"/>
      <c r="BOT838" s="230"/>
      <c r="BOU838" s="230"/>
      <c r="BOV838" s="230"/>
      <c r="BOW838" s="230"/>
      <c r="BOX838" s="230"/>
      <c r="BOY838" s="230"/>
      <c r="BOZ838" s="230"/>
      <c r="BPA838" s="230"/>
      <c r="BPB838" s="230"/>
      <c r="BPC838" s="230"/>
      <c r="BPD838" s="230"/>
      <c r="BPE838" s="230"/>
      <c r="BPF838" s="230"/>
      <c r="BPG838" s="230"/>
      <c r="BPH838" s="230"/>
      <c r="BPI838" s="230"/>
      <c r="BPJ838" s="230"/>
      <c r="BPK838" s="230"/>
      <c r="BPL838" s="230"/>
      <c r="BPM838" s="230"/>
      <c r="BPN838" s="230"/>
      <c r="BPO838" s="230"/>
      <c r="BPP838" s="230"/>
      <c r="BPQ838" s="230"/>
      <c r="BPR838" s="230"/>
      <c r="BPS838" s="230"/>
      <c r="BPT838" s="230"/>
      <c r="BPU838" s="230"/>
      <c r="BPV838" s="230"/>
      <c r="BPW838" s="230"/>
      <c r="BPX838" s="230"/>
      <c r="BPY838" s="230"/>
      <c r="BPZ838" s="230"/>
      <c r="BQA838" s="230"/>
      <c r="BQB838" s="230"/>
      <c r="BQC838" s="230"/>
      <c r="BQD838" s="230"/>
      <c r="BQE838" s="230"/>
      <c r="BQF838" s="230"/>
      <c r="BQG838" s="230"/>
      <c r="BQH838" s="230"/>
      <c r="BQI838" s="230"/>
      <c r="BQJ838" s="230"/>
      <c r="BQK838" s="230"/>
      <c r="BQL838" s="230"/>
      <c r="BQM838" s="230"/>
      <c r="BQN838" s="230"/>
      <c r="BQO838" s="230"/>
      <c r="BQP838" s="230"/>
      <c r="BQQ838" s="230"/>
      <c r="BQR838" s="230"/>
      <c r="BQS838" s="230"/>
      <c r="BQT838" s="230"/>
      <c r="BQU838" s="230"/>
      <c r="BQV838" s="230"/>
      <c r="BQW838" s="230"/>
      <c r="BQX838" s="230"/>
      <c r="BQY838" s="230"/>
      <c r="BQZ838" s="230"/>
      <c r="BRA838" s="230"/>
      <c r="BRB838" s="230"/>
      <c r="BRC838" s="230"/>
      <c r="BRD838" s="230"/>
      <c r="BRE838" s="230"/>
      <c r="BRF838" s="230"/>
      <c r="BRG838" s="230"/>
      <c r="BRH838" s="230"/>
      <c r="BRI838" s="230"/>
      <c r="BRJ838" s="230"/>
      <c r="BRK838" s="230"/>
      <c r="BRL838" s="230"/>
      <c r="BRM838" s="230"/>
      <c r="BRN838" s="230"/>
      <c r="BRO838" s="230"/>
      <c r="BRP838" s="230"/>
      <c r="BRQ838" s="230"/>
      <c r="BRR838" s="230"/>
      <c r="BRS838" s="230"/>
      <c r="BRT838" s="230"/>
      <c r="BRU838" s="230"/>
      <c r="BRV838" s="230"/>
      <c r="BRW838" s="230"/>
      <c r="BRX838" s="230"/>
      <c r="BRY838" s="230"/>
      <c r="BRZ838" s="230"/>
      <c r="BSA838" s="230"/>
      <c r="BSB838" s="230"/>
      <c r="BSC838" s="230"/>
      <c r="BSD838" s="230"/>
      <c r="BSE838" s="230"/>
      <c r="BSF838" s="230"/>
      <c r="BSG838" s="230"/>
      <c r="BSH838" s="230"/>
      <c r="BSI838" s="230"/>
      <c r="BSJ838" s="230"/>
      <c r="BSK838" s="230"/>
      <c r="BSL838" s="230"/>
      <c r="BSM838" s="230"/>
      <c r="BSN838" s="230"/>
      <c r="BSO838" s="230"/>
      <c r="BSP838" s="230"/>
      <c r="BSQ838" s="230"/>
      <c r="BSR838" s="230"/>
      <c r="BSS838" s="230"/>
      <c r="BST838" s="230"/>
      <c r="BSU838" s="230"/>
      <c r="BSV838" s="230"/>
      <c r="BSW838" s="230"/>
      <c r="BSX838" s="230"/>
      <c r="BSY838" s="230"/>
      <c r="BSZ838" s="230"/>
      <c r="BTA838" s="230"/>
      <c r="BTB838" s="230"/>
      <c r="BTC838" s="230"/>
      <c r="BTD838" s="230"/>
      <c r="BTE838" s="230"/>
      <c r="BTF838" s="230"/>
      <c r="BTG838" s="230"/>
      <c r="BTH838" s="230"/>
      <c r="BTI838" s="230"/>
      <c r="BTJ838" s="230"/>
      <c r="BTK838" s="230"/>
      <c r="BTL838" s="230"/>
      <c r="BTM838" s="230"/>
      <c r="BTN838" s="230"/>
      <c r="BTO838" s="230"/>
      <c r="BTP838" s="230"/>
      <c r="BTQ838" s="230"/>
      <c r="BTR838" s="230"/>
      <c r="BTS838" s="230"/>
      <c r="BTT838" s="230"/>
      <c r="BTU838" s="230"/>
      <c r="BTV838" s="230"/>
      <c r="BTW838" s="230"/>
      <c r="BTX838" s="230"/>
      <c r="BTY838" s="230"/>
      <c r="BTZ838" s="230"/>
      <c r="BUA838" s="230"/>
      <c r="BUB838" s="230"/>
      <c r="BUC838" s="230"/>
      <c r="BUD838" s="230"/>
      <c r="BUE838" s="230"/>
      <c r="BUF838" s="230"/>
      <c r="BUG838" s="230"/>
      <c r="BUH838" s="230"/>
      <c r="BUI838" s="230"/>
      <c r="BUJ838" s="230"/>
      <c r="BUK838" s="230"/>
      <c r="BUL838" s="230"/>
      <c r="BUM838" s="230"/>
      <c r="BUN838" s="230"/>
      <c r="BUO838" s="230"/>
      <c r="BUP838" s="230"/>
      <c r="BUQ838" s="230"/>
      <c r="BUR838" s="230"/>
      <c r="BUS838" s="230"/>
      <c r="BUT838" s="230"/>
      <c r="BUU838" s="230"/>
      <c r="BUV838" s="230"/>
      <c r="BUW838" s="230"/>
      <c r="BUX838" s="230"/>
      <c r="BUY838" s="230"/>
      <c r="BUZ838" s="230"/>
      <c r="BVA838" s="230"/>
      <c r="BVB838" s="230"/>
      <c r="BVC838" s="230"/>
      <c r="BVD838" s="230"/>
      <c r="BVE838" s="230"/>
      <c r="BVF838" s="230"/>
      <c r="BVG838" s="230"/>
      <c r="BVH838" s="230"/>
      <c r="BVI838" s="230"/>
      <c r="BVJ838" s="230"/>
      <c r="BVK838" s="230"/>
      <c r="BVL838" s="230"/>
      <c r="BVM838" s="230"/>
      <c r="BVN838" s="230"/>
      <c r="BVO838" s="230"/>
      <c r="BVP838" s="230"/>
      <c r="BVQ838" s="230"/>
      <c r="BVR838" s="230"/>
      <c r="BVS838" s="230"/>
      <c r="BVT838" s="230"/>
      <c r="BVU838" s="230"/>
      <c r="BVV838" s="230"/>
      <c r="BVW838" s="230"/>
      <c r="BVX838" s="230"/>
      <c r="BVY838" s="230"/>
      <c r="BVZ838" s="230"/>
      <c r="BWA838" s="230"/>
      <c r="BWB838" s="230"/>
      <c r="BWC838" s="230"/>
      <c r="BWD838" s="230"/>
      <c r="BWE838" s="230"/>
      <c r="BWF838" s="230"/>
      <c r="BWG838" s="230"/>
      <c r="BWH838" s="230"/>
      <c r="BWI838" s="230"/>
      <c r="BWJ838" s="230"/>
      <c r="BWK838" s="230"/>
      <c r="BWL838" s="230"/>
      <c r="BWM838" s="230"/>
      <c r="BWN838" s="230"/>
      <c r="BWO838" s="230"/>
      <c r="BWP838" s="230"/>
      <c r="BWQ838" s="230"/>
      <c r="BWR838" s="230"/>
      <c r="BWS838" s="230"/>
      <c r="BWT838" s="230"/>
      <c r="BWU838" s="230"/>
      <c r="BWV838" s="230"/>
      <c r="BWW838" s="230"/>
      <c r="BWX838" s="230"/>
      <c r="BWY838" s="230"/>
      <c r="BWZ838" s="230"/>
      <c r="BXA838" s="230"/>
      <c r="BXB838" s="230"/>
      <c r="BXC838" s="230"/>
      <c r="BXD838" s="230"/>
      <c r="BXE838" s="230"/>
      <c r="BXF838" s="230"/>
      <c r="BXG838" s="230"/>
      <c r="BXH838" s="230"/>
      <c r="BXI838" s="230"/>
      <c r="BXJ838" s="230"/>
      <c r="BXK838" s="230"/>
      <c r="BXL838" s="230"/>
      <c r="BXM838" s="230"/>
      <c r="BXN838" s="230"/>
      <c r="BXO838" s="230"/>
      <c r="BXP838" s="230"/>
      <c r="BXQ838" s="230"/>
      <c r="BXR838" s="230"/>
      <c r="BXS838" s="230"/>
      <c r="BXT838" s="230"/>
      <c r="BXU838" s="230"/>
      <c r="BXV838" s="230"/>
      <c r="BXW838" s="230"/>
      <c r="BXX838" s="230"/>
      <c r="BXY838" s="230"/>
      <c r="BXZ838" s="230"/>
      <c r="BYA838" s="230"/>
      <c r="BYB838" s="230"/>
      <c r="BYC838" s="230"/>
      <c r="BYD838" s="230"/>
      <c r="BYE838" s="230"/>
      <c r="BYF838" s="230"/>
      <c r="BYG838" s="230"/>
      <c r="BYH838" s="230"/>
      <c r="BYI838" s="230"/>
      <c r="BYJ838" s="230"/>
      <c r="BYK838" s="230"/>
      <c r="BYL838" s="230"/>
      <c r="BYM838" s="230"/>
      <c r="BYN838" s="230"/>
      <c r="BYO838" s="230"/>
      <c r="BYP838" s="230"/>
      <c r="BYQ838" s="230"/>
      <c r="BYR838" s="230"/>
      <c r="BYS838" s="230"/>
      <c r="BYT838" s="230"/>
      <c r="BYU838" s="230"/>
      <c r="BYV838" s="230"/>
      <c r="BYW838" s="230"/>
      <c r="BYX838" s="230"/>
      <c r="BYY838" s="230"/>
      <c r="BYZ838" s="230"/>
      <c r="BZA838" s="230"/>
      <c r="BZB838" s="230"/>
      <c r="BZC838" s="230"/>
      <c r="BZD838" s="230"/>
      <c r="BZE838" s="230"/>
      <c r="BZF838" s="230"/>
      <c r="BZG838" s="230"/>
      <c r="BZH838" s="230"/>
      <c r="BZI838" s="230"/>
      <c r="BZJ838" s="230"/>
      <c r="BZK838" s="230"/>
      <c r="BZL838" s="230"/>
      <c r="BZM838" s="230"/>
      <c r="BZN838" s="230"/>
      <c r="BZO838" s="230"/>
      <c r="BZP838" s="230"/>
      <c r="BZQ838" s="230"/>
      <c r="BZR838" s="230"/>
      <c r="BZS838" s="230"/>
      <c r="BZT838" s="230"/>
      <c r="BZU838" s="230"/>
      <c r="BZV838" s="230"/>
      <c r="BZW838" s="230"/>
      <c r="BZX838" s="230"/>
      <c r="BZY838" s="230"/>
      <c r="BZZ838" s="230"/>
      <c r="CAA838" s="230"/>
      <c r="CAB838" s="230"/>
      <c r="CAC838" s="230"/>
      <c r="CAD838" s="230"/>
      <c r="CAE838" s="230"/>
      <c r="CAF838" s="230"/>
      <c r="CAG838" s="230"/>
      <c r="CAH838" s="230"/>
      <c r="CAI838" s="230"/>
      <c r="CAJ838" s="230"/>
      <c r="CAK838" s="230"/>
      <c r="CAL838" s="230"/>
      <c r="CAM838" s="230"/>
      <c r="CAN838" s="230"/>
      <c r="CAO838" s="230"/>
      <c r="CAP838" s="230"/>
      <c r="CAQ838" s="230"/>
      <c r="CAR838" s="230"/>
      <c r="CAS838" s="230"/>
      <c r="CAT838" s="230"/>
      <c r="CAU838" s="230"/>
      <c r="CAV838" s="230"/>
      <c r="CAW838" s="230"/>
      <c r="CAX838" s="230"/>
      <c r="CAY838" s="230"/>
      <c r="CAZ838" s="230"/>
      <c r="CBA838" s="230"/>
      <c r="CBB838" s="230"/>
      <c r="CBC838" s="230"/>
      <c r="CBD838" s="230"/>
      <c r="CBE838" s="230"/>
      <c r="CBF838" s="230"/>
      <c r="CBG838" s="230"/>
      <c r="CBH838" s="230"/>
      <c r="CBI838" s="230"/>
      <c r="CBJ838" s="230"/>
      <c r="CBK838" s="230"/>
      <c r="CBL838" s="230"/>
      <c r="CBM838" s="230"/>
      <c r="CBN838" s="230"/>
      <c r="CBO838" s="230"/>
      <c r="CBP838" s="230"/>
      <c r="CBQ838" s="230"/>
      <c r="CBR838" s="230"/>
      <c r="CBS838" s="230"/>
      <c r="CBT838" s="230"/>
      <c r="CBU838" s="230"/>
      <c r="CBV838" s="230"/>
      <c r="CBW838" s="230"/>
      <c r="CBX838" s="230"/>
      <c r="CBY838" s="230"/>
      <c r="CBZ838" s="230"/>
      <c r="CCA838" s="230"/>
      <c r="CCB838" s="230"/>
      <c r="CCC838" s="230"/>
      <c r="CCD838" s="230"/>
      <c r="CCE838" s="230"/>
      <c r="CCF838" s="230"/>
      <c r="CCG838" s="230"/>
      <c r="CCH838" s="230"/>
      <c r="CCI838" s="230"/>
      <c r="CCJ838" s="230"/>
      <c r="CCK838" s="230"/>
      <c r="CCL838" s="230"/>
      <c r="CCM838" s="230"/>
      <c r="CCN838" s="230"/>
      <c r="CCO838" s="230"/>
      <c r="CCP838" s="230"/>
      <c r="CCQ838" s="230"/>
      <c r="CCR838" s="230"/>
      <c r="CCS838" s="230"/>
      <c r="CCT838" s="230"/>
      <c r="CCU838" s="230"/>
      <c r="CCV838" s="230"/>
      <c r="CCW838" s="230"/>
      <c r="CCX838" s="230"/>
      <c r="CCY838" s="230"/>
      <c r="CCZ838" s="230"/>
      <c r="CDA838" s="230"/>
      <c r="CDB838" s="230"/>
      <c r="CDC838" s="230"/>
      <c r="CDD838" s="230"/>
      <c r="CDE838" s="230"/>
      <c r="CDF838" s="230"/>
      <c r="CDG838" s="230"/>
      <c r="CDH838" s="230"/>
      <c r="CDI838" s="230"/>
      <c r="CDJ838" s="230"/>
      <c r="CDK838" s="230"/>
      <c r="CDL838" s="230"/>
      <c r="CDM838" s="230"/>
      <c r="CDN838" s="230"/>
      <c r="CDO838" s="230"/>
      <c r="CDP838" s="230"/>
      <c r="CDQ838" s="230"/>
      <c r="CDR838" s="230"/>
      <c r="CDS838" s="230"/>
      <c r="CDT838" s="230"/>
      <c r="CDU838" s="230"/>
      <c r="CDV838" s="230"/>
      <c r="CDW838" s="230"/>
      <c r="CDX838" s="230"/>
      <c r="CDY838" s="230"/>
      <c r="CDZ838" s="230"/>
      <c r="CEA838" s="230"/>
      <c r="CEB838" s="230"/>
      <c r="CEC838" s="230"/>
      <c r="CED838" s="230"/>
      <c r="CEE838" s="230"/>
      <c r="CEF838" s="230"/>
      <c r="CEG838" s="230"/>
      <c r="CEH838" s="230"/>
      <c r="CEI838" s="230"/>
      <c r="CEJ838" s="230"/>
      <c r="CEK838" s="230"/>
      <c r="CEL838" s="230"/>
      <c r="CEM838" s="230"/>
      <c r="CEN838" s="230"/>
      <c r="CEO838" s="230"/>
      <c r="CEP838" s="230"/>
      <c r="CEQ838" s="230"/>
      <c r="CER838" s="230"/>
      <c r="CES838" s="230"/>
      <c r="CET838" s="230"/>
      <c r="CEU838" s="230"/>
      <c r="CEV838" s="230"/>
      <c r="CEW838" s="230"/>
      <c r="CEX838" s="230"/>
      <c r="CEY838" s="230"/>
      <c r="CEZ838" s="230"/>
      <c r="CFA838" s="230"/>
      <c r="CFB838" s="230"/>
      <c r="CFC838" s="230"/>
      <c r="CFD838" s="230"/>
      <c r="CFE838" s="230"/>
      <c r="CFF838" s="230"/>
      <c r="CFG838" s="230"/>
      <c r="CFH838" s="230"/>
      <c r="CFI838" s="230"/>
      <c r="CFJ838" s="230"/>
      <c r="CFK838" s="230"/>
      <c r="CFL838" s="230"/>
      <c r="CFM838" s="230"/>
      <c r="CFN838" s="230"/>
      <c r="CFO838" s="230"/>
      <c r="CFP838" s="230"/>
      <c r="CFQ838" s="230"/>
      <c r="CFR838" s="230"/>
      <c r="CFS838" s="230"/>
      <c r="CFT838" s="230"/>
      <c r="CFU838" s="230"/>
      <c r="CFV838" s="230"/>
      <c r="CFW838" s="230"/>
      <c r="CFX838" s="230"/>
      <c r="CFY838" s="230"/>
      <c r="CFZ838" s="230"/>
      <c r="CGA838" s="230"/>
      <c r="CGB838" s="230"/>
      <c r="CGC838" s="230"/>
      <c r="CGD838" s="230"/>
      <c r="CGE838" s="230"/>
      <c r="CGF838" s="230"/>
      <c r="CGG838" s="230"/>
      <c r="CGH838" s="230"/>
      <c r="CGI838" s="230"/>
      <c r="CGJ838" s="230"/>
      <c r="CGK838" s="230"/>
      <c r="CGL838" s="230"/>
      <c r="CGM838" s="230"/>
      <c r="CGN838" s="230"/>
      <c r="CGO838" s="230"/>
      <c r="CGP838" s="230"/>
      <c r="CGQ838" s="230"/>
      <c r="CGR838" s="230"/>
      <c r="CGS838" s="230"/>
      <c r="CGT838" s="230"/>
      <c r="CGU838" s="230"/>
      <c r="CGV838" s="230"/>
      <c r="CGW838" s="230"/>
      <c r="CGX838" s="230"/>
      <c r="CGY838" s="230"/>
      <c r="CGZ838" s="230"/>
      <c r="CHA838" s="230"/>
      <c r="CHB838" s="230"/>
      <c r="CHC838" s="230"/>
      <c r="CHD838" s="230"/>
      <c r="CHE838" s="230"/>
      <c r="CHF838" s="230"/>
      <c r="CHG838" s="230"/>
      <c r="CHH838" s="230"/>
      <c r="CHI838" s="230"/>
      <c r="CHJ838" s="230"/>
      <c r="CHK838" s="230"/>
      <c r="CHL838" s="230"/>
      <c r="CHM838" s="230"/>
      <c r="CHN838" s="230"/>
      <c r="CHO838" s="230"/>
      <c r="CHP838" s="230"/>
      <c r="CHQ838" s="230"/>
      <c r="CHR838" s="230"/>
      <c r="CHS838" s="230"/>
      <c r="CHT838" s="230"/>
      <c r="CHU838" s="230"/>
      <c r="CHV838" s="230"/>
      <c r="CHW838" s="230"/>
      <c r="CHX838" s="230"/>
      <c r="CHY838" s="230"/>
      <c r="CHZ838" s="230"/>
      <c r="CIA838" s="230"/>
      <c r="CIB838" s="230"/>
      <c r="CIC838" s="230"/>
      <c r="CID838" s="230"/>
      <c r="CIE838" s="230"/>
      <c r="CIF838" s="230"/>
      <c r="CIG838" s="230"/>
      <c r="CIH838" s="230"/>
      <c r="CII838" s="230"/>
      <c r="CIJ838" s="230"/>
      <c r="CIK838" s="230"/>
      <c r="CIL838" s="230"/>
      <c r="CIM838" s="230"/>
      <c r="CIN838" s="230"/>
      <c r="CIO838" s="230"/>
      <c r="CIP838" s="230"/>
      <c r="CIQ838" s="230"/>
      <c r="CIR838" s="230"/>
      <c r="CIS838" s="230"/>
      <c r="CIT838" s="230"/>
      <c r="CIU838" s="230"/>
      <c r="CIV838" s="230"/>
      <c r="CIW838" s="230"/>
      <c r="CIX838" s="230"/>
      <c r="CIY838" s="230"/>
      <c r="CIZ838" s="230"/>
      <c r="CJA838" s="230"/>
      <c r="CJB838" s="230"/>
      <c r="CJC838" s="230"/>
      <c r="CJD838" s="230"/>
      <c r="CJE838" s="230"/>
      <c r="CJF838" s="230"/>
      <c r="CJG838" s="230"/>
      <c r="CJH838" s="230"/>
      <c r="CJI838" s="230"/>
      <c r="CJJ838" s="230"/>
      <c r="CJK838" s="230"/>
      <c r="CJL838" s="230"/>
      <c r="CJM838" s="230"/>
      <c r="CJN838" s="230"/>
      <c r="CJO838" s="230"/>
      <c r="CJP838" s="230"/>
      <c r="CJQ838" s="230"/>
      <c r="CJR838" s="230"/>
      <c r="CJS838" s="230"/>
      <c r="CJT838" s="230"/>
      <c r="CJU838" s="230"/>
      <c r="CJV838" s="230"/>
      <c r="CJW838" s="230"/>
      <c r="CJX838" s="230"/>
      <c r="CJY838" s="230"/>
      <c r="CJZ838" s="230"/>
      <c r="CKA838" s="230"/>
      <c r="CKB838" s="230"/>
      <c r="CKC838" s="230"/>
      <c r="CKD838" s="230"/>
      <c r="CKE838" s="230"/>
      <c r="CKF838" s="230"/>
      <c r="CKG838" s="230"/>
      <c r="CKH838" s="230"/>
      <c r="CKI838" s="230"/>
      <c r="CKJ838" s="230"/>
      <c r="CKK838" s="230"/>
      <c r="CKL838" s="230"/>
      <c r="CKM838" s="230"/>
      <c r="CKN838" s="230"/>
      <c r="CKO838" s="230"/>
      <c r="CKP838" s="230"/>
      <c r="CKQ838" s="230"/>
      <c r="CKR838" s="230"/>
      <c r="CKS838" s="230"/>
      <c r="CKT838" s="230"/>
      <c r="CKU838" s="230"/>
      <c r="CKV838" s="230"/>
      <c r="CKW838" s="230"/>
      <c r="CKX838" s="230"/>
      <c r="CKY838" s="230"/>
      <c r="CKZ838" s="230"/>
      <c r="CLA838" s="230"/>
      <c r="CLB838" s="230"/>
      <c r="CLC838" s="230"/>
      <c r="CLD838" s="230"/>
      <c r="CLE838" s="230"/>
      <c r="CLF838" s="230"/>
      <c r="CLG838" s="230"/>
      <c r="CLH838" s="230"/>
      <c r="CLI838" s="230"/>
      <c r="CLJ838" s="230"/>
      <c r="CLK838" s="230"/>
      <c r="CLL838" s="230"/>
      <c r="CLM838" s="230"/>
      <c r="CLN838" s="230"/>
      <c r="CLO838" s="230"/>
      <c r="CLP838" s="230"/>
      <c r="CLQ838" s="230"/>
      <c r="CLR838" s="230"/>
      <c r="CLS838" s="230"/>
      <c r="CLT838" s="230"/>
      <c r="CLU838" s="230"/>
      <c r="CLV838" s="230"/>
      <c r="CLW838" s="230"/>
      <c r="CLX838" s="230"/>
      <c r="CLY838" s="230"/>
      <c r="CLZ838" s="230"/>
      <c r="CMA838" s="230"/>
      <c r="CMB838" s="230"/>
      <c r="CMC838" s="230"/>
      <c r="CMD838" s="230"/>
      <c r="CME838" s="230"/>
      <c r="CMF838" s="230"/>
      <c r="CMG838" s="230"/>
      <c r="CMH838" s="230"/>
      <c r="CMI838" s="230"/>
      <c r="CMJ838" s="230"/>
      <c r="CMK838" s="230"/>
      <c r="CML838" s="230"/>
      <c r="CMM838" s="230"/>
      <c r="CMN838" s="230"/>
      <c r="CMO838" s="230"/>
      <c r="CMP838" s="230"/>
      <c r="CMQ838" s="230"/>
      <c r="CMR838" s="230"/>
      <c r="CMS838" s="230"/>
      <c r="CMT838" s="230"/>
      <c r="CMU838" s="230"/>
      <c r="CMV838" s="230"/>
      <c r="CMW838" s="230"/>
      <c r="CMX838" s="230"/>
      <c r="CMY838" s="230"/>
      <c r="CMZ838" s="230"/>
      <c r="CNA838" s="230"/>
      <c r="CNB838" s="230"/>
      <c r="CNC838" s="230"/>
      <c r="CND838" s="230"/>
      <c r="CNE838" s="230"/>
      <c r="CNF838" s="230"/>
      <c r="CNG838" s="230"/>
      <c r="CNH838" s="230"/>
      <c r="CNI838" s="230"/>
      <c r="CNJ838" s="230"/>
      <c r="CNK838" s="230"/>
      <c r="CNL838" s="230"/>
      <c r="CNM838" s="230"/>
      <c r="CNN838" s="230"/>
      <c r="CNO838" s="230"/>
      <c r="CNP838" s="230"/>
      <c r="CNQ838" s="230"/>
      <c r="CNR838" s="230"/>
      <c r="CNS838" s="230"/>
      <c r="CNT838" s="230"/>
      <c r="CNU838" s="230"/>
      <c r="CNV838" s="230"/>
      <c r="CNW838" s="230"/>
      <c r="CNX838" s="230"/>
      <c r="CNY838" s="230"/>
      <c r="CNZ838" s="230"/>
      <c r="COA838" s="230"/>
      <c r="COB838" s="230"/>
      <c r="COC838" s="230"/>
      <c r="COD838" s="230"/>
      <c r="COE838" s="230"/>
      <c r="COF838" s="230"/>
      <c r="COG838" s="230"/>
      <c r="COH838" s="230"/>
      <c r="COI838" s="230"/>
      <c r="COJ838" s="230"/>
      <c r="COK838" s="230"/>
      <c r="COL838" s="230"/>
      <c r="COM838" s="230"/>
      <c r="CON838" s="230"/>
      <c r="COO838" s="230"/>
      <c r="COP838" s="230"/>
      <c r="COQ838" s="230"/>
      <c r="COR838" s="230"/>
      <c r="COS838" s="230"/>
      <c r="COT838" s="230"/>
      <c r="COU838" s="230"/>
      <c r="COV838" s="230"/>
      <c r="COW838" s="230"/>
      <c r="COX838" s="230"/>
      <c r="COY838" s="230"/>
      <c r="COZ838" s="230"/>
      <c r="CPA838" s="230"/>
      <c r="CPB838" s="230"/>
      <c r="CPC838" s="230"/>
      <c r="CPD838" s="230"/>
      <c r="CPE838" s="230"/>
      <c r="CPF838" s="230"/>
      <c r="CPG838" s="230"/>
      <c r="CPH838" s="230"/>
      <c r="CPI838" s="230"/>
      <c r="CPJ838" s="230"/>
      <c r="CPK838" s="230"/>
      <c r="CPL838" s="230"/>
      <c r="CPM838" s="230"/>
      <c r="CPN838" s="230"/>
      <c r="CPO838" s="230"/>
      <c r="CPP838" s="230"/>
      <c r="CPQ838" s="230"/>
      <c r="CPR838" s="230"/>
      <c r="CPS838" s="230"/>
      <c r="CPT838" s="230"/>
      <c r="CPU838" s="230"/>
      <c r="CPV838" s="230"/>
      <c r="CPW838" s="230"/>
      <c r="CPX838" s="230"/>
      <c r="CPY838" s="230"/>
      <c r="CPZ838" s="230"/>
      <c r="CQA838" s="230"/>
      <c r="CQB838" s="230"/>
      <c r="CQC838" s="230"/>
      <c r="CQD838" s="230"/>
      <c r="CQE838" s="230"/>
      <c r="CQF838" s="230"/>
      <c r="CQG838" s="230"/>
      <c r="CQH838" s="230"/>
      <c r="CQI838" s="230"/>
      <c r="CQJ838" s="230"/>
      <c r="CQK838" s="230"/>
      <c r="CQL838" s="230"/>
      <c r="CQM838" s="230"/>
      <c r="CQN838" s="230"/>
      <c r="CQO838" s="230"/>
      <c r="CQP838" s="230"/>
      <c r="CQQ838" s="230"/>
      <c r="CQR838" s="230"/>
      <c r="CQS838" s="230"/>
      <c r="CQT838" s="230"/>
      <c r="CQU838" s="230"/>
      <c r="CQV838" s="230"/>
      <c r="CQW838" s="230"/>
      <c r="CQX838" s="230"/>
      <c r="CQY838" s="230"/>
      <c r="CQZ838" s="230"/>
      <c r="CRA838" s="230"/>
      <c r="CRB838" s="230"/>
      <c r="CRC838" s="230"/>
      <c r="CRD838" s="230"/>
      <c r="CRE838" s="230"/>
      <c r="CRF838" s="230"/>
      <c r="CRG838" s="230"/>
      <c r="CRH838" s="230"/>
      <c r="CRI838" s="230"/>
      <c r="CRJ838" s="230"/>
      <c r="CRK838" s="230"/>
      <c r="CRL838" s="230"/>
      <c r="CRM838" s="230"/>
      <c r="CRN838" s="230"/>
      <c r="CRO838" s="230"/>
      <c r="CRP838" s="230"/>
      <c r="CRQ838" s="230"/>
      <c r="CRR838" s="230"/>
      <c r="CRS838" s="230"/>
      <c r="CRT838" s="230"/>
      <c r="CRU838" s="230"/>
      <c r="CRV838" s="230"/>
      <c r="CRW838" s="230"/>
      <c r="CRX838" s="230"/>
      <c r="CRY838" s="230"/>
      <c r="CRZ838" s="230"/>
      <c r="CSA838" s="230"/>
      <c r="CSB838" s="230"/>
      <c r="CSC838" s="230"/>
      <c r="CSD838" s="230"/>
      <c r="CSE838" s="230"/>
      <c r="CSF838" s="230"/>
      <c r="CSG838" s="230"/>
      <c r="CSH838" s="230"/>
      <c r="CSI838" s="230"/>
      <c r="CSJ838" s="230"/>
      <c r="CSK838" s="230"/>
      <c r="CSL838" s="230"/>
      <c r="CSM838" s="230"/>
      <c r="CSN838" s="230"/>
      <c r="CSO838" s="230"/>
      <c r="CSP838" s="230"/>
      <c r="CSQ838" s="230"/>
      <c r="CSR838" s="230"/>
      <c r="CSS838" s="230"/>
      <c r="CST838" s="230"/>
      <c r="CSU838" s="230"/>
      <c r="CSV838" s="230"/>
      <c r="CSW838" s="230"/>
      <c r="CSX838" s="230"/>
      <c r="CSY838" s="230"/>
      <c r="CSZ838" s="230"/>
      <c r="CTA838" s="230"/>
      <c r="CTB838" s="230"/>
      <c r="CTC838" s="230"/>
      <c r="CTD838" s="230"/>
      <c r="CTE838" s="230"/>
      <c r="CTF838" s="230"/>
      <c r="CTG838" s="230"/>
      <c r="CTH838" s="230"/>
      <c r="CTI838" s="230"/>
      <c r="CTJ838" s="230"/>
      <c r="CTK838" s="230"/>
      <c r="CTL838" s="230"/>
      <c r="CTM838" s="230"/>
      <c r="CTN838" s="230"/>
      <c r="CTO838" s="230"/>
      <c r="CTP838" s="230"/>
      <c r="CTQ838" s="230"/>
      <c r="CTR838" s="230"/>
      <c r="CTS838" s="230"/>
      <c r="CTT838" s="230"/>
      <c r="CTU838" s="230"/>
      <c r="CTV838" s="230"/>
      <c r="CTW838" s="230"/>
      <c r="CTX838" s="230"/>
      <c r="CTY838" s="230"/>
      <c r="CTZ838" s="230"/>
      <c r="CUA838" s="230"/>
      <c r="CUB838" s="230"/>
      <c r="CUC838" s="230"/>
      <c r="CUD838" s="230"/>
      <c r="CUE838" s="230"/>
      <c r="CUF838" s="230"/>
      <c r="CUG838" s="230"/>
      <c r="CUH838" s="230"/>
      <c r="CUI838" s="230"/>
      <c r="CUJ838" s="230"/>
      <c r="CUK838" s="230"/>
      <c r="CUL838" s="230"/>
      <c r="CUM838" s="230"/>
      <c r="CUN838" s="230"/>
      <c r="CUO838" s="230"/>
      <c r="CUP838" s="230"/>
      <c r="CUQ838" s="230"/>
      <c r="CUR838" s="230"/>
      <c r="CUS838" s="230"/>
      <c r="CUT838" s="230"/>
      <c r="CUU838" s="230"/>
      <c r="CUV838" s="230"/>
      <c r="CUW838" s="230"/>
      <c r="CUX838" s="230"/>
      <c r="CUY838" s="230"/>
      <c r="CUZ838" s="230"/>
      <c r="CVA838" s="230"/>
      <c r="CVB838" s="230"/>
      <c r="CVC838" s="230"/>
      <c r="CVD838" s="230"/>
      <c r="CVE838" s="230"/>
      <c r="CVF838" s="230"/>
      <c r="CVG838" s="230"/>
      <c r="CVH838" s="230"/>
      <c r="CVI838" s="230"/>
      <c r="CVJ838" s="230"/>
      <c r="CVK838" s="230"/>
      <c r="CVL838" s="230"/>
      <c r="CVM838" s="230"/>
      <c r="CVN838" s="230"/>
      <c r="CVO838" s="230"/>
      <c r="CVP838" s="230"/>
      <c r="CVQ838" s="230"/>
      <c r="CVR838" s="230"/>
      <c r="CVS838" s="230"/>
      <c r="CVT838" s="230"/>
      <c r="CVU838" s="230"/>
      <c r="CVV838" s="230"/>
      <c r="CVW838" s="230"/>
      <c r="CVX838" s="230"/>
      <c r="CVY838" s="230"/>
      <c r="CVZ838" s="230"/>
      <c r="CWA838" s="230"/>
      <c r="CWB838" s="230"/>
      <c r="CWC838" s="230"/>
      <c r="CWD838" s="230"/>
      <c r="CWE838" s="230"/>
      <c r="CWF838" s="230"/>
      <c r="CWG838" s="230"/>
      <c r="CWH838" s="230"/>
      <c r="CWI838" s="230"/>
      <c r="CWJ838" s="230"/>
      <c r="CWK838" s="230"/>
      <c r="CWL838" s="230"/>
      <c r="CWM838" s="230"/>
      <c r="CWN838" s="230"/>
      <c r="CWO838" s="230"/>
      <c r="CWP838" s="230"/>
      <c r="CWQ838" s="230"/>
      <c r="CWR838" s="230"/>
      <c r="CWS838" s="230"/>
      <c r="CWT838" s="230"/>
      <c r="CWU838" s="230"/>
      <c r="CWV838" s="230"/>
      <c r="CWW838" s="230"/>
      <c r="CWX838" s="230"/>
      <c r="CWY838" s="230"/>
      <c r="CWZ838" s="230"/>
      <c r="CXA838" s="230"/>
      <c r="CXB838" s="230"/>
      <c r="CXC838" s="230"/>
      <c r="CXD838" s="230"/>
      <c r="CXE838" s="230"/>
      <c r="CXF838" s="230"/>
      <c r="CXG838" s="230"/>
      <c r="CXH838" s="230"/>
      <c r="CXI838" s="230"/>
      <c r="CXJ838" s="230"/>
      <c r="CXK838" s="230"/>
      <c r="CXL838" s="230"/>
      <c r="CXM838" s="230"/>
      <c r="CXN838" s="230"/>
      <c r="CXO838" s="230"/>
      <c r="CXP838" s="230"/>
      <c r="CXQ838" s="230"/>
      <c r="CXR838" s="230"/>
      <c r="CXS838" s="230"/>
      <c r="CXT838" s="230"/>
      <c r="CXU838" s="230"/>
      <c r="CXV838" s="230"/>
      <c r="CXW838" s="230"/>
      <c r="CXX838" s="230"/>
      <c r="CXY838" s="230"/>
      <c r="CXZ838" s="230"/>
      <c r="CYA838" s="230"/>
      <c r="CYB838" s="230"/>
      <c r="CYC838" s="230"/>
      <c r="CYD838" s="230"/>
      <c r="CYE838" s="230"/>
      <c r="CYF838" s="230"/>
      <c r="CYG838" s="230"/>
      <c r="CYH838" s="230"/>
      <c r="CYI838" s="230"/>
      <c r="CYJ838" s="230"/>
      <c r="CYK838" s="230"/>
      <c r="CYL838" s="230"/>
      <c r="CYM838" s="230"/>
      <c r="CYN838" s="230"/>
      <c r="CYO838" s="230"/>
      <c r="CYP838" s="230"/>
      <c r="CYQ838" s="230"/>
      <c r="CYR838" s="230"/>
      <c r="CYS838" s="230"/>
      <c r="CYT838" s="230"/>
      <c r="CYU838" s="230"/>
      <c r="CYV838" s="230"/>
      <c r="CYW838" s="230"/>
      <c r="CYX838" s="230"/>
      <c r="CYY838" s="230"/>
      <c r="CYZ838" s="230"/>
      <c r="CZA838" s="230"/>
      <c r="CZB838" s="230"/>
      <c r="CZC838" s="230"/>
      <c r="CZD838" s="230"/>
      <c r="CZE838" s="230"/>
      <c r="CZF838" s="230"/>
      <c r="CZG838" s="230"/>
      <c r="CZH838" s="230"/>
      <c r="CZI838" s="230"/>
      <c r="CZJ838" s="230"/>
      <c r="CZK838" s="230"/>
      <c r="CZL838" s="230"/>
      <c r="CZM838" s="230"/>
      <c r="CZN838" s="230"/>
      <c r="CZO838" s="230"/>
      <c r="CZP838" s="230"/>
      <c r="CZQ838" s="230"/>
      <c r="CZR838" s="230"/>
      <c r="CZS838" s="230"/>
      <c r="CZT838" s="230"/>
      <c r="CZU838" s="230"/>
      <c r="CZV838" s="230"/>
      <c r="CZW838" s="230"/>
      <c r="CZX838" s="230"/>
      <c r="CZY838" s="230"/>
      <c r="CZZ838" s="230"/>
      <c r="DAA838" s="230"/>
      <c r="DAB838" s="230"/>
      <c r="DAC838" s="230"/>
      <c r="DAD838" s="230"/>
      <c r="DAE838" s="230"/>
      <c r="DAF838" s="230"/>
      <c r="DAG838" s="230"/>
      <c r="DAH838" s="230"/>
      <c r="DAI838" s="230"/>
      <c r="DAJ838" s="230"/>
      <c r="DAK838" s="230"/>
      <c r="DAL838" s="230"/>
      <c r="DAM838" s="230"/>
      <c r="DAN838" s="230"/>
      <c r="DAO838" s="230"/>
      <c r="DAP838" s="230"/>
      <c r="DAQ838" s="230"/>
      <c r="DAR838" s="230"/>
      <c r="DAS838" s="230"/>
      <c r="DAT838" s="230"/>
      <c r="DAU838" s="230"/>
      <c r="DAV838" s="230"/>
      <c r="DAW838" s="230"/>
      <c r="DAX838" s="230"/>
      <c r="DAY838" s="230"/>
      <c r="DAZ838" s="230"/>
      <c r="DBA838" s="230"/>
      <c r="DBB838" s="230"/>
      <c r="DBC838" s="230"/>
      <c r="DBD838" s="230"/>
      <c r="DBE838" s="230"/>
      <c r="DBF838" s="230"/>
      <c r="DBG838" s="230"/>
      <c r="DBH838" s="230"/>
      <c r="DBI838" s="230"/>
      <c r="DBJ838" s="230"/>
      <c r="DBK838" s="230"/>
      <c r="DBL838" s="230"/>
      <c r="DBM838" s="230"/>
      <c r="DBN838" s="230"/>
      <c r="DBO838" s="230"/>
      <c r="DBP838" s="230"/>
      <c r="DBQ838" s="230"/>
      <c r="DBR838" s="230"/>
      <c r="DBS838" s="230"/>
      <c r="DBT838" s="230"/>
      <c r="DBU838" s="230"/>
      <c r="DBV838" s="230"/>
      <c r="DBW838" s="230"/>
      <c r="DBX838" s="230"/>
      <c r="DBY838" s="230"/>
      <c r="DBZ838" s="230"/>
      <c r="DCA838" s="230"/>
      <c r="DCB838" s="230"/>
      <c r="DCC838" s="230"/>
      <c r="DCD838" s="230"/>
      <c r="DCE838" s="230"/>
      <c r="DCF838" s="230"/>
      <c r="DCG838" s="230"/>
      <c r="DCH838" s="230"/>
      <c r="DCI838" s="230"/>
      <c r="DCJ838" s="230"/>
      <c r="DCK838" s="230"/>
      <c r="DCL838" s="230"/>
      <c r="DCM838" s="230"/>
      <c r="DCN838" s="230"/>
      <c r="DCO838" s="230"/>
      <c r="DCP838" s="230"/>
      <c r="DCQ838" s="230"/>
      <c r="DCR838" s="230"/>
      <c r="DCS838" s="230"/>
      <c r="DCT838" s="230"/>
      <c r="DCU838" s="230"/>
      <c r="DCV838" s="230"/>
      <c r="DCW838" s="230"/>
      <c r="DCX838" s="230"/>
      <c r="DCY838" s="230"/>
      <c r="DCZ838" s="230"/>
      <c r="DDA838" s="230"/>
      <c r="DDB838" s="230"/>
      <c r="DDC838" s="230"/>
      <c r="DDD838" s="230"/>
      <c r="DDE838" s="230"/>
      <c r="DDF838" s="230"/>
      <c r="DDG838" s="230"/>
      <c r="DDH838" s="230"/>
      <c r="DDI838" s="230"/>
      <c r="DDJ838" s="230"/>
      <c r="DDK838" s="230"/>
      <c r="DDL838" s="230"/>
      <c r="DDM838" s="230"/>
      <c r="DDN838" s="230"/>
      <c r="DDO838" s="230"/>
      <c r="DDP838" s="230"/>
      <c r="DDQ838" s="230"/>
      <c r="DDR838" s="230"/>
      <c r="DDS838" s="230"/>
      <c r="DDT838" s="230"/>
      <c r="DDU838" s="230"/>
      <c r="DDV838" s="230"/>
      <c r="DDW838" s="230"/>
      <c r="DDX838" s="230"/>
      <c r="DDY838" s="230"/>
      <c r="DDZ838" s="230"/>
      <c r="DEA838" s="230"/>
      <c r="DEB838" s="230"/>
      <c r="DEC838" s="230"/>
      <c r="DED838" s="230"/>
      <c r="DEE838" s="230"/>
      <c r="DEF838" s="230"/>
      <c r="DEG838" s="230"/>
      <c r="DEH838" s="230"/>
      <c r="DEI838" s="230"/>
      <c r="DEJ838" s="230"/>
      <c r="DEK838" s="230"/>
      <c r="DEL838" s="230"/>
      <c r="DEM838" s="230"/>
      <c r="DEN838" s="230"/>
      <c r="DEO838" s="230"/>
      <c r="DEP838" s="230"/>
      <c r="DEQ838" s="230"/>
      <c r="DER838" s="230"/>
      <c r="DES838" s="230"/>
      <c r="DET838" s="230"/>
      <c r="DEU838" s="230"/>
      <c r="DEV838" s="230"/>
      <c r="DEW838" s="230"/>
      <c r="DEX838" s="230"/>
      <c r="DEY838" s="230"/>
      <c r="DEZ838" s="230"/>
      <c r="DFA838" s="230"/>
      <c r="DFB838" s="230"/>
      <c r="DFC838" s="230"/>
      <c r="DFD838" s="230"/>
      <c r="DFE838" s="230"/>
      <c r="DFF838" s="230"/>
      <c r="DFG838" s="230"/>
      <c r="DFH838" s="230"/>
      <c r="DFI838" s="230"/>
      <c r="DFJ838" s="230"/>
      <c r="DFK838" s="230"/>
      <c r="DFL838" s="230"/>
      <c r="DFM838" s="230"/>
      <c r="DFN838" s="230"/>
      <c r="DFO838" s="230"/>
      <c r="DFP838" s="230"/>
      <c r="DFQ838" s="230"/>
      <c r="DFR838" s="230"/>
      <c r="DFS838" s="230"/>
      <c r="DFT838" s="230"/>
      <c r="DFU838" s="230"/>
      <c r="DFV838" s="230"/>
      <c r="DFW838" s="230"/>
      <c r="DFX838" s="230"/>
      <c r="DFY838" s="230"/>
      <c r="DFZ838" s="230"/>
      <c r="DGA838" s="230"/>
      <c r="DGB838" s="230"/>
      <c r="DGC838" s="230"/>
      <c r="DGD838" s="230"/>
      <c r="DGE838" s="230"/>
      <c r="DGF838" s="230"/>
      <c r="DGG838" s="230"/>
      <c r="DGH838" s="230"/>
      <c r="DGI838" s="230"/>
      <c r="DGJ838" s="230"/>
      <c r="DGK838" s="230"/>
      <c r="DGL838" s="230"/>
      <c r="DGM838" s="230"/>
      <c r="DGN838" s="230"/>
      <c r="DGO838" s="230"/>
      <c r="DGP838" s="230"/>
      <c r="DGQ838" s="230"/>
      <c r="DGR838" s="230"/>
      <c r="DGS838" s="230"/>
      <c r="DGT838" s="230"/>
      <c r="DGU838" s="230"/>
      <c r="DGV838" s="230"/>
      <c r="DGW838" s="230"/>
      <c r="DGX838" s="230"/>
      <c r="DGY838" s="230"/>
      <c r="DGZ838" s="230"/>
      <c r="DHA838" s="230"/>
      <c r="DHB838" s="230"/>
      <c r="DHC838" s="230"/>
      <c r="DHD838" s="230"/>
      <c r="DHE838" s="230"/>
      <c r="DHF838" s="230"/>
      <c r="DHG838" s="230"/>
      <c r="DHH838" s="230"/>
      <c r="DHI838" s="230"/>
      <c r="DHJ838" s="230"/>
      <c r="DHK838" s="230"/>
      <c r="DHL838" s="230"/>
      <c r="DHM838" s="230"/>
      <c r="DHN838" s="230"/>
      <c r="DHO838" s="230"/>
      <c r="DHP838" s="230"/>
      <c r="DHQ838" s="230"/>
      <c r="DHR838" s="230"/>
      <c r="DHS838" s="230"/>
      <c r="DHT838" s="230"/>
      <c r="DHU838" s="230"/>
      <c r="DHV838" s="230"/>
      <c r="DHW838" s="230"/>
      <c r="DHX838" s="230"/>
      <c r="DHY838" s="230"/>
      <c r="DHZ838" s="230"/>
      <c r="DIA838" s="230"/>
      <c r="DIB838" s="230"/>
      <c r="DIC838" s="230"/>
      <c r="DID838" s="230"/>
      <c r="DIE838" s="230"/>
      <c r="DIF838" s="230"/>
      <c r="DIG838" s="230"/>
      <c r="DIH838" s="230"/>
      <c r="DII838" s="230"/>
      <c r="DIJ838" s="230"/>
      <c r="DIK838" s="230"/>
      <c r="DIL838" s="230"/>
      <c r="DIM838" s="230"/>
      <c r="DIN838" s="230"/>
      <c r="DIO838" s="230"/>
      <c r="DIP838" s="230"/>
      <c r="DIQ838" s="230"/>
      <c r="DIR838" s="230"/>
      <c r="DIS838" s="230"/>
      <c r="DIT838" s="230"/>
      <c r="DIU838" s="230"/>
      <c r="DIV838" s="230"/>
      <c r="DIW838" s="230"/>
      <c r="DIX838" s="230"/>
      <c r="DIY838" s="230"/>
      <c r="DIZ838" s="230"/>
      <c r="DJA838" s="230"/>
      <c r="DJB838" s="230"/>
      <c r="DJC838" s="230"/>
      <c r="DJD838" s="230"/>
      <c r="DJE838" s="230"/>
      <c r="DJF838" s="230"/>
      <c r="DJG838" s="230"/>
      <c r="DJH838" s="230"/>
      <c r="DJI838" s="230"/>
      <c r="DJJ838" s="230"/>
      <c r="DJK838" s="230"/>
      <c r="DJL838" s="230"/>
      <c r="DJM838" s="230"/>
      <c r="DJN838" s="230"/>
      <c r="DJO838" s="230"/>
      <c r="DJP838" s="230"/>
      <c r="DJQ838" s="230"/>
      <c r="DJR838" s="230"/>
      <c r="DJS838" s="230"/>
      <c r="DJT838" s="230"/>
      <c r="DJU838" s="230"/>
      <c r="DJV838" s="230"/>
      <c r="DJW838" s="230"/>
      <c r="DJX838" s="230"/>
      <c r="DJY838" s="230"/>
      <c r="DJZ838" s="230"/>
      <c r="DKA838" s="230"/>
      <c r="DKB838" s="230"/>
      <c r="DKC838" s="230"/>
      <c r="DKD838" s="230"/>
      <c r="DKE838" s="230"/>
      <c r="DKF838" s="230"/>
      <c r="DKG838" s="230"/>
      <c r="DKH838" s="230"/>
      <c r="DKI838" s="230"/>
      <c r="DKJ838" s="230"/>
      <c r="DKK838" s="230"/>
      <c r="DKL838" s="230"/>
      <c r="DKM838" s="230"/>
      <c r="DKN838" s="230"/>
      <c r="DKO838" s="230"/>
      <c r="DKP838" s="230"/>
      <c r="DKQ838" s="230"/>
      <c r="DKR838" s="230"/>
      <c r="DKS838" s="230"/>
      <c r="DKT838" s="230"/>
      <c r="DKU838" s="230"/>
      <c r="DKV838" s="230"/>
      <c r="DKW838" s="230"/>
      <c r="DKX838" s="230"/>
      <c r="DKY838" s="230"/>
      <c r="DKZ838" s="230"/>
      <c r="DLA838" s="230"/>
      <c r="DLB838" s="230"/>
      <c r="DLC838" s="230"/>
      <c r="DLD838" s="230"/>
      <c r="DLE838" s="230"/>
      <c r="DLF838" s="230"/>
      <c r="DLG838" s="230"/>
      <c r="DLH838" s="230"/>
      <c r="DLI838" s="230"/>
      <c r="DLJ838" s="230"/>
      <c r="DLK838" s="230"/>
      <c r="DLL838" s="230"/>
      <c r="DLM838" s="230"/>
      <c r="DLN838" s="230"/>
      <c r="DLO838" s="230"/>
      <c r="DLP838" s="230"/>
      <c r="DLQ838" s="230"/>
      <c r="DLR838" s="230"/>
      <c r="DLS838" s="230"/>
      <c r="DLT838" s="230"/>
      <c r="DLU838" s="230"/>
      <c r="DLV838" s="230"/>
      <c r="DLW838" s="230"/>
      <c r="DLX838" s="230"/>
      <c r="DLY838" s="230"/>
      <c r="DLZ838" s="230"/>
      <c r="DMA838" s="230"/>
      <c r="DMB838" s="230"/>
      <c r="DMC838" s="230"/>
      <c r="DMD838" s="230"/>
      <c r="DME838" s="230"/>
      <c r="DMF838" s="230"/>
      <c r="DMG838" s="230"/>
      <c r="DMH838" s="230"/>
      <c r="DMI838" s="230"/>
      <c r="DMJ838" s="230"/>
      <c r="DMK838" s="230"/>
      <c r="DML838" s="230"/>
      <c r="DMM838" s="230"/>
      <c r="DMN838" s="230"/>
      <c r="DMO838" s="230"/>
      <c r="DMP838" s="230"/>
      <c r="DMQ838" s="230"/>
      <c r="DMR838" s="230"/>
      <c r="DMS838" s="230"/>
      <c r="DMT838" s="230"/>
      <c r="DMU838" s="230"/>
      <c r="DMV838" s="230"/>
      <c r="DMW838" s="230"/>
      <c r="DMX838" s="230"/>
      <c r="DMY838" s="230"/>
      <c r="DMZ838" s="230"/>
      <c r="DNA838" s="230"/>
      <c r="DNB838" s="230"/>
      <c r="DNC838" s="230"/>
      <c r="DND838" s="230"/>
      <c r="DNE838" s="230"/>
      <c r="DNF838" s="230"/>
      <c r="DNG838" s="230"/>
      <c r="DNH838" s="230"/>
      <c r="DNI838" s="230"/>
      <c r="DNJ838" s="230"/>
      <c r="DNK838" s="230"/>
      <c r="DNL838" s="230"/>
      <c r="DNM838" s="230"/>
      <c r="DNN838" s="230"/>
      <c r="DNO838" s="230"/>
      <c r="DNP838" s="230"/>
      <c r="DNQ838" s="230"/>
      <c r="DNR838" s="230"/>
      <c r="DNS838" s="230"/>
      <c r="DNT838" s="230"/>
      <c r="DNU838" s="230"/>
      <c r="DNV838" s="230"/>
      <c r="DNW838" s="230"/>
      <c r="DNX838" s="230"/>
      <c r="DNY838" s="230"/>
      <c r="DNZ838" s="230"/>
      <c r="DOA838" s="230"/>
      <c r="DOB838" s="230"/>
      <c r="DOC838" s="230"/>
      <c r="DOD838" s="230"/>
      <c r="DOE838" s="230"/>
      <c r="DOF838" s="230"/>
      <c r="DOG838" s="230"/>
      <c r="DOH838" s="230"/>
      <c r="DOI838" s="230"/>
      <c r="DOJ838" s="230"/>
      <c r="DOK838" s="230"/>
      <c r="DOL838" s="230"/>
      <c r="DOM838" s="230"/>
      <c r="DON838" s="230"/>
      <c r="DOO838" s="230"/>
      <c r="DOP838" s="230"/>
      <c r="DOQ838" s="230"/>
      <c r="DOR838" s="230"/>
      <c r="DOS838" s="230"/>
      <c r="DOT838" s="230"/>
      <c r="DOU838" s="230"/>
      <c r="DOV838" s="230"/>
      <c r="DOW838" s="230"/>
      <c r="DOX838" s="230"/>
      <c r="DOY838" s="230"/>
      <c r="DOZ838" s="230"/>
      <c r="DPA838" s="230"/>
      <c r="DPB838" s="230"/>
      <c r="DPC838" s="230"/>
      <c r="DPD838" s="230"/>
      <c r="DPE838" s="230"/>
      <c r="DPF838" s="230"/>
      <c r="DPG838" s="230"/>
      <c r="DPH838" s="230"/>
      <c r="DPI838" s="230"/>
      <c r="DPJ838" s="230"/>
      <c r="DPK838" s="230"/>
      <c r="DPL838" s="230"/>
      <c r="DPM838" s="230"/>
      <c r="DPN838" s="230"/>
      <c r="DPO838" s="230"/>
      <c r="DPP838" s="230"/>
      <c r="DPQ838" s="230"/>
      <c r="DPR838" s="230"/>
      <c r="DPS838" s="230"/>
      <c r="DPT838" s="230"/>
      <c r="DPU838" s="230"/>
      <c r="DPV838" s="230"/>
      <c r="DPW838" s="230"/>
      <c r="DPX838" s="230"/>
      <c r="DPY838" s="230"/>
      <c r="DPZ838" s="230"/>
      <c r="DQA838" s="230"/>
      <c r="DQB838" s="230"/>
      <c r="DQC838" s="230"/>
      <c r="DQD838" s="230"/>
      <c r="DQE838" s="230"/>
      <c r="DQF838" s="230"/>
      <c r="DQG838" s="230"/>
      <c r="DQH838" s="230"/>
      <c r="DQI838" s="230"/>
      <c r="DQJ838" s="230"/>
      <c r="DQK838" s="230"/>
      <c r="DQL838" s="230"/>
      <c r="DQM838" s="230"/>
      <c r="DQN838" s="230"/>
      <c r="DQO838" s="230"/>
      <c r="DQP838" s="230"/>
      <c r="DQQ838" s="230"/>
      <c r="DQR838" s="230"/>
      <c r="DQS838" s="230"/>
      <c r="DQT838" s="230"/>
      <c r="DQU838" s="230"/>
      <c r="DQV838" s="230"/>
      <c r="DQW838" s="230"/>
      <c r="DQX838" s="230"/>
      <c r="DQY838" s="230"/>
      <c r="DQZ838" s="230"/>
      <c r="DRA838" s="230"/>
      <c r="DRB838" s="230"/>
      <c r="DRC838" s="230"/>
      <c r="DRD838" s="230"/>
      <c r="DRE838" s="230"/>
      <c r="DRF838" s="230"/>
      <c r="DRG838" s="230"/>
      <c r="DRH838" s="230"/>
      <c r="DRI838" s="230"/>
      <c r="DRJ838" s="230"/>
      <c r="DRK838" s="230"/>
      <c r="DRL838" s="230"/>
      <c r="DRM838" s="230"/>
      <c r="DRN838" s="230"/>
      <c r="DRO838" s="230"/>
      <c r="DRP838" s="230"/>
      <c r="DRQ838" s="230"/>
      <c r="DRR838" s="230"/>
      <c r="DRS838" s="230"/>
      <c r="DRT838" s="230"/>
      <c r="DRU838" s="230"/>
      <c r="DRV838" s="230"/>
      <c r="DRW838" s="230"/>
      <c r="DRX838" s="230"/>
      <c r="DRY838" s="230"/>
      <c r="DRZ838" s="230"/>
      <c r="DSA838" s="230"/>
      <c r="DSB838" s="230"/>
      <c r="DSC838" s="230"/>
      <c r="DSD838" s="230"/>
      <c r="DSE838" s="230"/>
      <c r="DSF838" s="230"/>
      <c r="DSG838" s="230"/>
      <c r="DSH838" s="230"/>
      <c r="DSI838" s="230"/>
      <c r="DSJ838" s="230"/>
      <c r="DSK838" s="230"/>
      <c r="DSL838" s="230"/>
      <c r="DSM838" s="230"/>
      <c r="DSN838" s="230"/>
      <c r="DSO838" s="230"/>
      <c r="DSP838" s="230"/>
      <c r="DSQ838" s="230"/>
      <c r="DSR838" s="230"/>
      <c r="DSS838" s="230"/>
      <c r="DST838" s="230"/>
      <c r="DSU838" s="230"/>
      <c r="DSV838" s="230"/>
      <c r="DSW838" s="230"/>
      <c r="DSX838" s="230"/>
      <c r="DSY838" s="230"/>
      <c r="DSZ838" s="230"/>
      <c r="DTA838" s="230"/>
      <c r="DTB838" s="230"/>
      <c r="DTC838" s="230"/>
      <c r="DTD838" s="230"/>
      <c r="DTE838" s="230"/>
      <c r="DTF838" s="230"/>
      <c r="DTG838" s="230"/>
      <c r="DTH838" s="230"/>
      <c r="DTI838" s="230"/>
      <c r="DTJ838" s="230"/>
      <c r="DTK838" s="230"/>
      <c r="DTL838" s="230"/>
      <c r="DTM838" s="230"/>
      <c r="DTN838" s="230"/>
      <c r="DTO838" s="230"/>
      <c r="DTP838" s="230"/>
      <c r="DTQ838" s="230"/>
      <c r="DTR838" s="230"/>
      <c r="DTS838" s="230"/>
      <c r="DTT838" s="230"/>
      <c r="DTU838" s="230"/>
      <c r="DTV838" s="230"/>
      <c r="DTW838" s="230"/>
      <c r="DTX838" s="230"/>
      <c r="DTY838" s="230"/>
      <c r="DTZ838" s="230"/>
      <c r="DUA838" s="230"/>
      <c r="DUB838" s="230"/>
      <c r="DUC838" s="230"/>
      <c r="DUD838" s="230"/>
      <c r="DUE838" s="230"/>
      <c r="DUF838" s="230"/>
      <c r="DUG838" s="230"/>
      <c r="DUH838" s="230"/>
      <c r="DUI838" s="230"/>
      <c r="DUJ838" s="230"/>
      <c r="DUK838" s="230"/>
      <c r="DUL838" s="230"/>
      <c r="DUM838" s="230"/>
      <c r="DUN838" s="230"/>
      <c r="DUO838" s="230"/>
      <c r="DUP838" s="230"/>
      <c r="DUQ838" s="230"/>
      <c r="DUR838" s="230"/>
      <c r="DUS838" s="230"/>
      <c r="DUT838" s="230"/>
      <c r="DUU838" s="230"/>
      <c r="DUV838" s="230"/>
      <c r="DUW838" s="230"/>
      <c r="DUX838" s="230"/>
      <c r="DUY838" s="230"/>
      <c r="DUZ838" s="230"/>
      <c r="DVA838" s="230"/>
      <c r="DVB838" s="230"/>
      <c r="DVC838" s="230"/>
      <c r="DVD838" s="230"/>
      <c r="DVE838" s="230"/>
      <c r="DVF838" s="230"/>
      <c r="DVG838" s="230"/>
      <c r="DVH838" s="230"/>
      <c r="DVI838" s="230"/>
      <c r="DVJ838" s="230"/>
      <c r="DVK838" s="230"/>
      <c r="DVL838" s="230"/>
      <c r="DVM838" s="230"/>
      <c r="DVN838" s="230"/>
      <c r="DVO838" s="230"/>
      <c r="DVP838" s="230"/>
      <c r="DVQ838" s="230"/>
      <c r="DVR838" s="230"/>
      <c r="DVS838" s="230"/>
      <c r="DVT838" s="230"/>
      <c r="DVU838" s="230"/>
      <c r="DVV838" s="230"/>
      <c r="DVW838" s="230"/>
      <c r="DVX838" s="230"/>
      <c r="DVY838" s="230"/>
      <c r="DVZ838" s="230"/>
      <c r="DWA838" s="230"/>
      <c r="DWB838" s="230"/>
      <c r="DWC838" s="230"/>
      <c r="DWD838" s="230"/>
      <c r="DWE838" s="230"/>
      <c r="DWF838" s="230"/>
      <c r="DWG838" s="230"/>
      <c r="DWH838" s="230"/>
      <c r="DWI838" s="230"/>
      <c r="DWJ838" s="230"/>
      <c r="DWK838" s="230"/>
      <c r="DWL838" s="230"/>
      <c r="DWM838" s="230"/>
      <c r="DWN838" s="230"/>
      <c r="DWO838" s="230"/>
      <c r="DWP838" s="230"/>
      <c r="DWQ838" s="230"/>
      <c r="DWR838" s="230"/>
      <c r="DWS838" s="230"/>
      <c r="DWT838" s="230"/>
      <c r="DWU838" s="230"/>
      <c r="DWV838" s="230"/>
      <c r="DWW838" s="230"/>
      <c r="DWX838" s="230"/>
      <c r="DWY838" s="230"/>
      <c r="DWZ838" s="230"/>
      <c r="DXA838" s="230"/>
      <c r="DXB838" s="230"/>
      <c r="DXC838" s="230"/>
      <c r="DXD838" s="230"/>
      <c r="DXE838" s="230"/>
      <c r="DXF838" s="230"/>
      <c r="DXG838" s="230"/>
      <c r="DXH838" s="230"/>
      <c r="DXI838" s="230"/>
      <c r="DXJ838" s="230"/>
      <c r="DXK838" s="230"/>
      <c r="DXL838" s="230"/>
      <c r="DXM838" s="230"/>
      <c r="DXN838" s="230"/>
      <c r="DXO838" s="230"/>
      <c r="DXP838" s="230"/>
      <c r="DXQ838" s="230"/>
      <c r="DXR838" s="230"/>
      <c r="DXS838" s="230"/>
      <c r="DXT838" s="230"/>
      <c r="DXU838" s="230"/>
      <c r="DXV838" s="230"/>
      <c r="DXW838" s="230"/>
      <c r="DXX838" s="230"/>
      <c r="DXY838" s="230"/>
      <c r="DXZ838" s="230"/>
      <c r="DYA838" s="230"/>
      <c r="DYB838" s="230"/>
      <c r="DYC838" s="230"/>
      <c r="DYD838" s="230"/>
      <c r="DYE838" s="230"/>
      <c r="DYF838" s="230"/>
      <c r="DYG838" s="230"/>
      <c r="DYH838" s="230"/>
      <c r="DYI838" s="230"/>
      <c r="DYJ838" s="230"/>
      <c r="DYK838" s="230"/>
      <c r="DYL838" s="230"/>
      <c r="DYM838" s="230"/>
      <c r="DYN838" s="230"/>
      <c r="DYO838" s="230"/>
      <c r="DYP838" s="230"/>
      <c r="DYQ838" s="230"/>
      <c r="DYR838" s="230"/>
      <c r="DYS838" s="230"/>
      <c r="DYT838" s="230"/>
      <c r="DYU838" s="230"/>
      <c r="DYV838" s="230"/>
      <c r="DYW838" s="230"/>
      <c r="DYX838" s="230"/>
      <c r="DYY838" s="230"/>
      <c r="DYZ838" s="230"/>
      <c r="DZA838" s="230"/>
      <c r="DZB838" s="230"/>
      <c r="DZC838" s="230"/>
      <c r="DZD838" s="230"/>
      <c r="DZE838" s="230"/>
      <c r="DZF838" s="230"/>
      <c r="DZG838" s="230"/>
      <c r="DZH838" s="230"/>
      <c r="DZI838" s="230"/>
      <c r="DZJ838" s="230"/>
      <c r="DZK838" s="230"/>
      <c r="DZL838" s="230"/>
      <c r="DZM838" s="230"/>
      <c r="DZN838" s="230"/>
      <c r="DZO838" s="230"/>
      <c r="DZP838" s="230"/>
      <c r="DZQ838" s="230"/>
      <c r="DZR838" s="230"/>
      <c r="DZS838" s="230"/>
      <c r="DZT838" s="230"/>
      <c r="DZU838" s="230"/>
      <c r="DZV838" s="230"/>
      <c r="DZW838" s="230"/>
      <c r="DZX838" s="230"/>
      <c r="DZY838" s="230"/>
      <c r="DZZ838" s="230"/>
      <c r="EAA838" s="230"/>
      <c r="EAB838" s="230"/>
      <c r="EAC838" s="230"/>
      <c r="EAD838" s="230"/>
      <c r="EAE838" s="230"/>
      <c r="EAF838" s="230"/>
      <c r="EAG838" s="230"/>
      <c r="EAH838" s="230"/>
      <c r="EAI838" s="230"/>
      <c r="EAJ838" s="230"/>
      <c r="EAK838" s="230"/>
      <c r="EAL838" s="230"/>
      <c r="EAM838" s="230"/>
      <c r="EAN838" s="230"/>
      <c r="EAO838" s="230"/>
      <c r="EAP838" s="230"/>
      <c r="EAQ838" s="230"/>
      <c r="EAR838" s="230"/>
      <c r="EAS838" s="230"/>
      <c r="EAT838" s="230"/>
      <c r="EAU838" s="230"/>
      <c r="EAV838" s="230"/>
      <c r="EAW838" s="230"/>
      <c r="EAX838" s="230"/>
      <c r="EAY838" s="230"/>
      <c r="EAZ838" s="230"/>
      <c r="EBA838" s="230"/>
      <c r="EBB838" s="230"/>
      <c r="EBC838" s="230"/>
      <c r="EBD838" s="230"/>
      <c r="EBE838" s="230"/>
      <c r="EBF838" s="230"/>
      <c r="EBG838" s="230"/>
      <c r="EBH838" s="230"/>
      <c r="EBI838" s="230"/>
      <c r="EBJ838" s="230"/>
      <c r="EBK838" s="230"/>
      <c r="EBL838" s="230"/>
      <c r="EBM838" s="230"/>
      <c r="EBN838" s="230"/>
      <c r="EBO838" s="230"/>
      <c r="EBP838" s="230"/>
      <c r="EBQ838" s="230"/>
      <c r="EBR838" s="230"/>
      <c r="EBS838" s="230"/>
      <c r="EBT838" s="230"/>
      <c r="EBU838" s="230"/>
      <c r="EBV838" s="230"/>
      <c r="EBW838" s="230"/>
      <c r="EBX838" s="230"/>
      <c r="EBY838" s="230"/>
      <c r="EBZ838" s="230"/>
      <c r="ECA838" s="230"/>
      <c r="ECB838" s="230"/>
      <c r="ECC838" s="230"/>
      <c r="ECD838" s="230"/>
      <c r="ECE838" s="230"/>
      <c r="ECF838" s="230"/>
      <c r="ECG838" s="230"/>
      <c r="ECH838" s="230"/>
      <c r="ECI838" s="230"/>
      <c r="ECJ838" s="230"/>
      <c r="ECK838" s="230"/>
      <c r="ECL838" s="230"/>
      <c r="ECM838" s="230"/>
      <c r="ECN838" s="230"/>
      <c r="ECO838" s="230"/>
      <c r="ECP838" s="230"/>
      <c r="ECQ838" s="230"/>
      <c r="ECR838" s="230"/>
      <c r="ECS838" s="230"/>
      <c r="ECT838" s="230"/>
      <c r="ECU838" s="230"/>
      <c r="ECV838" s="230"/>
      <c r="ECW838" s="230"/>
      <c r="ECX838" s="230"/>
      <c r="ECY838" s="230"/>
      <c r="ECZ838" s="230"/>
      <c r="EDA838" s="230"/>
      <c r="EDB838" s="230"/>
      <c r="EDC838" s="230"/>
      <c r="EDD838" s="230"/>
      <c r="EDE838" s="230"/>
      <c r="EDF838" s="230"/>
      <c r="EDG838" s="230"/>
      <c r="EDH838" s="230"/>
      <c r="EDI838" s="230"/>
      <c r="EDJ838" s="230"/>
      <c r="EDK838" s="230"/>
      <c r="EDL838" s="230"/>
      <c r="EDM838" s="230"/>
      <c r="EDN838" s="230"/>
      <c r="EDO838" s="230"/>
      <c r="EDP838" s="230"/>
      <c r="EDQ838" s="230"/>
      <c r="EDR838" s="230"/>
      <c r="EDS838" s="230"/>
      <c r="EDT838" s="230"/>
      <c r="EDU838" s="230"/>
      <c r="EDV838" s="230"/>
      <c r="EDW838" s="230"/>
      <c r="EDX838" s="230"/>
      <c r="EDY838" s="230"/>
      <c r="EDZ838" s="230"/>
      <c r="EEA838" s="230"/>
      <c r="EEB838" s="230"/>
      <c r="EEC838" s="230"/>
      <c r="EED838" s="230"/>
      <c r="EEE838" s="230"/>
      <c r="EEF838" s="230"/>
      <c r="EEG838" s="230"/>
      <c r="EEH838" s="230"/>
      <c r="EEI838" s="230"/>
      <c r="EEJ838" s="230"/>
      <c r="EEK838" s="230"/>
      <c r="EEL838" s="230"/>
      <c r="EEM838" s="230"/>
      <c r="EEN838" s="230"/>
      <c r="EEO838" s="230"/>
      <c r="EEP838" s="230"/>
      <c r="EEQ838" s="230"/>
      <c r="EER838" s="230"/>
      <c r="EES838" s="230"/>
      <c r="EET838" s="230"/>
      <c r="EEU838" s="230"/>
      <c r="EEV838" s="230"/>
      <c r="EEW838" s="230"/>
      <c r="EEX838" s="230"/>
      <c r="EEY838" s="230"/>
      <c r="EEZ838" s="230"/>
      <c r="EFA838" s="230"/>
      <c r="EFB838" s="230"/>
      <c r="EFC838" s="230"/>
      <c r="EFD838" s="230"/>
      <c r="EFE838" s="230"/>
      <c r="EFF838" s="230"/>
      <c r="EFG838" s="230"/>
      <c r="EFH838" s="230"/>
      <c r="EFI838" s="230"/>
      <c r="EFJ838" s="230"/>
      <c r="EFK838" s="230"/>
      <c r="EFL838" s="230"/>
      <c r="EFM838" s="230"/>
      <c r="EFN838" s="230"/>
      <c r="EFO838" s="230"/>
      <c r="EFP838" s="230"/>
      <c r="EFQ838" s="230"/>
      <c r="EFR838" s="230"/>
      <c r="EFS838" s="230"/>
      <c r="EFT838" s="230"/>
      <c r="EFU838" s="230"/>
      <c r="EFV838" s="230"/>
      <c r="EFW838" s="230"/>
      <c r="EFX838" s="230"/>
      <c r="EFY838" s="230"/>
      <c r="EFZ838" s="230"/>
      <c r="EGA838" s="230"/>
      <c r="EGB838" s="230"/>
      <c r="EGC838" s="230"/>
      <c r="EGD838" s="230"/>
      <c r="EGE838" s="230"/>
      <c r="EGF838" s="230"/>
      <c r="EGG838" s="230"/>
      <c r="EGH838" s="230"/>
      <c r="EGI838" s="230"/>
      <c r="EGJ838" s="230"/>
      <c r="EGK838" s="230"/>
      <c r="EGL838" s="230"/>
      <c r="EGM838" s="230"/>
      <c r="EGN838" s="230"/>
      <c r="EGO838" s="230"/>
      <c r="EGP838" s="230"/>
      <c r="EGQ838" s="230"/>
      <c r="EGR838" s="230"/>
      <c r="EGS838" s="230"/>
      <c r="EGT838" s="230"/>
      <c r="EGU838" s="230"/>
      <c r="EGV838" s="230"/>
      <c r="EGW838" s="230"/>
      <c r="EGX838" s="230"/>
      <c r="EGY838" s="230"/>
      <c r="EGZ838" s="230"/>
      <c r="EHA838" s="230"/>
      <c r="EHB838" s="230"/>
      <c r="EHC838" s="230"/>
      <c r="EHD838" s="230"/>
      <c r="EHE838" s="230"/>
      <c r="EHF838" s="230"/>
      <c r="EHG838" s="230"/>
      <c r="EHH838" s="230"/>
      <c r="EHI838" s="230"/>
      <c r="EHJ838" s="230"/>
      <c r="EHK838" s="230"/>
      <c r="EHL838" s="230"/>
      <c r="EHM838" s="230"/>
      <c r="EHN838" s="230"/>
      <c r="EHO838" s="230"/>
      <c r="EHP838" s="230"/>
      <c r="EHQ838" s="230"/>
      <c r="EHR838" s="230"/>
      <c r="EHS838" s="230"/>
      <c r="EHT838" s="230"/>
      <c r="EHU838" s="230"/>
      <c r="EHV838" s="230"/>
      <c r="EHW838" s="230"/>
      <c r="EHX838" s="230"/>
      <c r="EHY838" s="230"/>
      <c r="EHZ838" s="230"/>
      <c r="EIA838" s="230"/>
      <c r="EIB838" s="230"/>
      <c r="EIC838" s="230"/>
      <c r="EID838" s="230"/>
      <c r="EIE838" s="230"/>
      <c r="EIF838" s="230"/>
      <c r="EIG838" s="230"/>
      <c r="EIH838" s="230"/>
      <c r="EII838" s="230"/>
      <c r="EIJ838" s="230"/>
      <c r="EIK838" s="230"/>
      <c r="EIL838" s="230"/>
      <c r="EIM838" s="230"/>
      <c r="EIN838" s="230"/>
      <c r="EIO838" s="230"/>
      <c r="EIP838" s="230"/>
      <c r="EIQ838" s="230"/>
      <c r="EIR838" s="230"/>
      <c r="EIS838" s="230"/>
      <c r="EIT838" s="230"/>
      <c r="EIU838" s="230"/>
      <c r="EIV838" s="230"/>
      <c r="EIW838" s="230"/>
      <c r="EIX838" s="230"/>
      <c r="EIY838" s="230"/>
      <c r="EIZ838" s="230"/>
      <c r="EJA838" s="230"/>
      <c r="EJB838" s="230"/>
      <c r="EJC838" s="230"/>
      <c r="EJD838" s="230"/>
      <c r="EJE838" s="230"/>
      <c r="EJF838" s="230"/>
      <c r="EJG838" s="230"/>
      <c r="EJH838" s="230"/>
      <c r="EJI838" s="230"/>
      <c r="EJJ838" s="230"/>
      <c r="EJK838" s="230"/>
      <c r="EJL838" s="230"/>
      <c r="EJM838" s="230"/>
      <c r="EJN838" s="230"/>
      <c r="EJO838" s="230"/>
      <c r="EJP838" s="230"/>
      <c r="EJQ838" s="230"/>
      <c r="EJR838" s="230"/>
      <c r="EJS838" s="230"/>
      <c r="EJT838" s="230"/>
      <c r="EJU838" s="230"/>
      <c r="EJV838" s="230"/>
      <c r="EJW838" s="230"/>
      <c r="EJX838" s="230"/>
      <c r="EJY838" s="230"/>
      <c r="EJZ838" s="230"/>
      <c r="EKA838" s="230"/>
      <c r="EKB838" s="230"/>
      <c r="EKC838" s="230"/>
      <c r="EKD838" s="230"/>
      <c r="EKE838" s="230"/>
      <c r="EKF838" s="230"/>
      <c r="EKG838" s="230"/>
      <c r="EKH838" s="230"/>
      <c r="EKI838" s="230"/>
      <c r="EKJ838" s="230"/>
      <c r="EKK838" s="230"/>
      <c r="EKL838" s="230"/>
      <c r="EKM838" s="230"/>
      <c r="EKN838" s="230"/>
      <c r="EKO838" s="230"/>
      <c r="EKP838" s="230"/>
      <c r="EKQ838" s="230"/>
      <c r="EKR838" s="230"/>
      <c r="EKS838" s="230"/>
      <c r="EKT838" s="230"/>
      <c r="EKU838" s="230"/>
      <c r="EKV838" s="230"/>
      <c r="EKW838" s="230"/>
      <c r="EKX838" s="230"/>
      <c r="EKY838" s="230"/>
      <c r="EKZ838" s="230"/>
      <c r="ELA838" s="230"/>
      <c r="ELB838" s="230"/>
      <c r="ELC838" s="230"/>
      <c r="ELD838" s="230"/>
      <c r="ELE838" s="230"/>
      <c r="ELF838" s="230"/>
      <c r="ELG838" s="230"/>
      <c r="ELH838" s="230"/>
      <c r="ELI838" s="230"/>
      <c r="ELJ838" s="230"/>
      <c r="ELK838" s="230"/>
      <c r="ELL838" s="230"/>
      <c r="ELM838" s="230"/>
      <c r="ELN838" s="230"/>
      <c r="ELO838" s="230"/>
      <c r="ELP838" s="230"/>
      <c r="ELQ838" s="230"/>
      <c r="ELR838" s="230"/>
      <c r="ELS838" s="230"/>
      <c r="ELT838" s="230"/>
      <c r="ELU838" s="230"/>
      <c r="ELV838" s="230"/>
      <c r="ELW838" s="230"/>
      <c r="ELX838" s="230"/>
      <c r="ELY838" s="230"/>
      <c r="ELZ838" s="230"/>
      <c r="EMA838" s="230"/>
      <c r="EMB838" s="230"/>
      <c r="EMC838" s="230"/>
      <c r="EMD838" s="230"/>
      <c r="EME838" s="230"/>
      <c r="EMF838" s="230"/>
      <c r="EMG838" s="230"/>
      <c r="EMH838" s="230"/>
      <c r="EMI838" s="230"/>
      <c r="EMJ838" s="230"/>
      <c r="EMK838" s="230"/>
      <c r="EML838" s="230"/>
      <c r="EMM838" s="230"/>
      <c r="EMN838" s="230"/>
      <c r="EMO838" s="230"/>
      <c r="EMP838" s="230"/>
      <c r="EMQ838" s="230"/>
      <c r="EMR838" s="230"/>
      <c r="EMS838" s="230"/>
      <c r="EMT838" s="230"/>
      <c r="EMU838" s="230"/>
      <c r="EMV838" s="230"/>
      <c r="EMW838" s="230"/>
      <c r="EMX838" s="230"/>
      <c r="EMY838" s="230"/>
      <c r="EMZ838" s="230"/>
      <c r="ENA838" s="230"/>
      <c r="ENB838" s="230"/>
      <c r="ENC838" s="230"/>
      <c r="END838" s="230"/>
      <c r="ENE838" s="230"/>
      <c r="ENF838" s="230"/>
      <c r="ENG838" s="230"/>
      <c r="ENH838" s="230"/>
      <c r="ENI838" s="230"/>
      <c r="ENJ838" s="230"/>
      <c r="ENK838" s="230"/>
      <c r="ENL838" s="230"/>
      <c r="ENM838" s="230"/>
      <c r="ENN838" s="230"/>
      <c r="ENO838" s="230"/>
      <c r="ENP838" s="230"/>
      <c r="ENQ838" s="230"/>
      <c r="ENR838" s="230"/>
      <c r="ENS838" s="230"/>
      <c r="ENT838" s="230"/>
      <c r="ENU838" s="230"/>
      <c r="ENV838" s="230"/>
      <c r="ENW838" s="230"/>
      <c r="ENX838" s="230"/>
      <c r="ENY838" s="230"/>
      <c r="ENZ838" s="230"/>
      <c r="EOA838" s="230"/>
      <c r="EOB838" s="230"/>
      <c r="EOC838" s="230"/>
      <c r="EOD838" s="230"/>
      <c r="EOE838" s="230"/>
      <c r="EOF838" s="230"/>
      <c r="EOG838" s="230"/>
      <c r="EOH838" s="230"/>
      <c r="EOI838" s="230"/>
      <c r="EOJ838" s="230"/>
      <c r="EOK838" s="230"/>
      <c r="EOL838" s="230"/>
      <c r="EOM838" s="230"/>
      <c r="EON838" s="230"/>
      <c r="EOO838" s="230"/>
      <c r="EOP838" s="230"/>
      <c r="EOQ838" s="230"/>
      <c r="EOR838" s="230"/>
      <c r="EOS838" s="230"/>
      <c r="EOT838" s="230"/>
      <c r="EOU838" s="230"/>
      <c r="EOV838" s="230"/>
      <c r="EOW838" s="230"/>
      <c r="EOX838" s="230"/>
      <c r="EOY838" s="230"/>
      <c r="EOZ838" s="230"/>
      <c r="EPA838" s="230"/>
      <c r="EPB838" s="230"/>
      <c r="EPC838" s="230"/>
      <c r="EPD838" s="230"/>
      <c r="EPE838" s="230"/>
      <c r="EPF838" s="230"/>
      <c r="EPG838" s="230"/>
      <c r="EPH838" s="230"/>
      <c r="EPI838" s="230"/>
      <c r="EPJ838" s="230"/>
      <c r="EPK838" s="230"/>
      <c r="EPL838" s="230"/>
      <c r="EPM838" s="230"/>
      <c r="EPN838" s="230"/>
      <c r="EPO838" s="230"/>
      <c r="EPP838" s="230"/>
      <c r="EPQ838" s="230"/>
      <c r="EPR838" s="230"/>
      <c r="EPS838" s="230"/>
      <c r="EPT838" s="230"/>
      <c r="EPU838" s="230"/>
      <c r="EPV838" s="230"/>
      <c r="EPW838" s="230"/>
      <c r="EPX838" s="230"/>
      <c r="EPY838" s="230"/>
      <c r="EPZ838" s="230"/>
      <c r="EQA838" s="230"/>
      <c r="EQB838" s="230"/>
      <c r="EQC838" s="230"/>
      <c r="EQD838" s="230"/>
      <c r="EQE838" s="230"/>
      <c r="EQF838" s="230"/>
      <c r="EQG838" s="230"/>
      <c r="EQH838" s="230"/>
      <c r="EQI838" s="230"/>
      <c r="EQJ838" s="230"/>
      <c r="EQK838" s="230"/>
      <c r="EQL838" s="230"/>
      <c r="EQM838" s="230"/>
      <c r="EQN838" s="230"/>
      <c r="EQO838" s="230"/>
      <c r="EQP838" s="230"/>
      <c r="EQQ838" s="230"/>
      <c r="EQR838" s="230"/>
      <c r="EQS838" s="230"/>
      <c r="EQT838" s="230"/>
      <c r="EQU838" s="230"/>
      <c r="EQV838" s="230"/>
      <c r="EQW838" s="230"/>
      <c r="EQX838" s="230"/>
      <c r="EQY838" s="230"/>
      <c r="EQZ838" s="230"/>
      <c r="ERA838" s="230"/>
      <c r="ERB838" s="230"/>
      <c r="ERC838" s="230"/>
      <c r="ERD838" s="230"/>
      <c r="ERE838" s="230"/>
      <c r="ERF838" s="230"/>
      <c r="ERG838" s="230"/>
      <c r="ERH838" s="230"/>
      <c r="ERI838" s="230"/>
      <c r="ERJ838" s="230"/>
      <c r="ERK838" s="230"/>
      <c r="ERL838" s="230"/>
      <c r="ERM838" s="230"/>
      <c r="ERN838" s="230"/>
      <c r="ERO838" s="230"/>
      <c r="ERP838" s="230"/>
      <c r="ERQ838" s="230"/>
      <c r="ERR838" s="230"/>
      <c r="ERS838" s="230"/>
      <c r="ERT838" s="230"/>
      <c r="ERU838" s="230"/>
      <c r="ERV838" s="230"/>
      <c r="ERW838" s="230"/>
      <c r="ERX838" s="230"/>
      <c r="ERY838" s="230"/>
      <c r="ERZ838" s="230"/>
      <c r="ESA838" s="230"/>
      <c r="ESB838" s="230"/>
      <c r="ESC838" s="230"/>
      <c r="ESD838" s="230"/>
      <c r="ESE838" s="230"/>
      <c r="ESF838" s="230"/>
      <c r="ESG838" s="230"/>
      <c r="ESH838" s="230"/>
      <c r="ESI838" s="230"/>
      <c r="ESJ838" s="230"/>
      <c r="ESK838" s="230"/>
      <c r="ESL838" s="230"/>
      <c r="ESM838" s="230"/>
      <c r="ESN838" s="230"/>
      <c r="ESO838" s="230"/>
      <c r="ESP838" s="230"/>
      <c r="ESQ838" s="230"/>
      <c r="ESR838" s="230"/>
      <c r="ESS838" s="230"/>
      <c r="EST838" s="230"/>
      <c r="ESU838" s="230"/>
      <c r="ESV838" s="230"/>
      <c r="ESW838" s="230"/>
      <c r="ESX838" s="230"/>
      <c r="ESY838" s="230"/>
      <c r="ESZ838" s="230"/>
      <c r="ETA838" s="230"/>
      <c r="ETB838" s="230"/>
      <c r="ETC838" s="230"/>
      <c r="ETD838" s="230"/>
      <c r="ETE838" s="230"/>
      <c r="ETF838" s="230"/>
      <c r="ETG838" s="230"/>
      <c r="ETH838" s="230"/>
      <c r="ETI838" s="230"/>
      <c r="ETJ838" s="230"/>
      <c r="ETK838" s="230"/>
      <c r="ETL838" s="230"/>
      <c r="ETM838" s="230"/>
      <c r="ETN838" s="230"/>
      <c r="ETO838" s="230"/>
      <c r="ETP838" s="230"/>
      <c r="ETQ838" s="230"/>
      <c r="ETR838" s="230"/>
      <c r="ETS838" s="230"/>
      <c r="ETT838" s="230"/>
      <c r="ETU838" s="230"/>
      <c r="ETV838" s="230"/>
      <c r="ETW838" s="230"/>
      <c r="ETX838" s="230"/>
      <c r="ETY838" s="230"/>
      <c r="ETZ838" s="230"/>
      <c r="EUA838" s="230"/>
      <c r="EUB838" s="230"/>
      <c r="EUC838" s="230"/>
      <c r="EUD838" s="230"/>
      <c r="EUE838" s="230"/>
      <c r="EUF838" s="230"/>
      <c r="EUG838" s="230"/>
      <c r="EUH838" s="230"/>
      <c r="EUI838" s="230"/>
      <c r="EUJ838" s="230"/>
      <c r="EUK838" s="230"/>
      <c r="EUL838" s="230"/>
      <c r="EUM838" s="230"/>
      <c r="EUN838" s="230"/>
      <c r="EUO838" s="230"/>
      <c r="EUP838" s="230"/>
      <c r="EUQ838" s="230"/>
      <c r="EUR838" s="230"/>
      <c r="EUS838" s="230"/>
      <c r="EUT838" s="230"/>
      <c r="EUU838" s="230"/>
      <c r="EUV838" s="230"/>
      <c r="EUW838" s="230"/>
      <c r="EUX838" s="230"/>
      <c r="EUY838" s="230"/>
      <c r="EUZ838" s="230"/>
      <c r="EVA838" s="230"/>
      <c r="EVB838" s="230"/>
      <c r="EVC838" s="230"/>
      <c r="EVD838" s="230"/>
      <c r="EVE838" s="230"/>
      <c r="EVF838" s="230"/>
      <c r="EVG838" s="230"/>
      <c r="EVH838" s="230"/>
      <c r="EVI838" s="230"/>
      <c r="EVJ838" s="230"/>
      <c r="EVK838" s="230"/>
      <c r="EVL838" s="230"/>
      <c r="EVM838" s="230"/>
      <c r="EVN838" s="230"/>
      <c r="EVO838" s="230"/>
      <c r="EVP838" s="230"/>
      <c r="EVQ838" s="230"/>
      <c r="EVR838" s="230"/>
      <c r="EVS838" s="230"/>
      <c r="EVT838" s="230"/>
      <c r="EVU838" s="230"/>
      <c r="EVV838" s="230"/>
      <c r="EVW838" s="230"/>
      <c r="EVX838" s="230"/>
      <c r="EVY838" s="230"/>
      <c r="EVZ838" s="230"/>
      <c r="EWA838" s="230"/>
      <c r="EWB838" s="230"/>
      <c r="EWC838" s="230"/>
      <c r="EWD838" s="230"/>
      <c r="EWE838" s="230"/>
      <c r="EWF838" s="230"/>
      <c r="EWG838" s="230"/>
      <c r="EWH838" s="230"/>
      <c r="EWI838" s="230"/>
      <c r="EWJ838" s="230"/>
      <c r="EWK838" s="230"/>
      <c r="EWL838" s="230"/>
      <c r="EWM838" s="230"/>
      <c r="EWN838" s="230"/>
      <c r="EWO838" s="230"/>
      <c r="EWP838" s="230"/>
      <c r="EWQ838" s="230"/>
      <c r="EWR838" s="230"/>
      <c r="EWS838" s="230"/>
      <c r="EWT838" s="230"/>
      <c r="EWU838" s="230"/>
      <c r="EWV838" s="230"/>
      <c r="EWW838" s="230"/>
      <c r="EWX838" s="230"/>
      <c r="EWY838" s="230"/>
      <c r="EWZ838" s="230"/>
      <c r="EXA838" s="230"/>
      <c r="EXB838" s="230"/>
      <c r="EXC838" s="230"/>
      <c r="EXD838" s="230"/>
      <c r="EXE838" s="230"/>
      <c r="EXF838" s="230"/>
      <c r="EXG838" s="230"/>
      <c r="EXH838" s="230"/>
      <c r="EXI838" s="230"/>
      <c r="EXJ838" s="230"/>
      <c r="EXK838" s="230"/>
      <c r="EXL838" s="230"/>
      <c r="EXM838" s="230"/>
      <c r="EXN838" s="230"/>
      <c r="EXO838" s="230"/>
      <c r="EXP838" s="230"/>
      <c r="EXQ838" s="230"/>
      <c r="EXR838" s="230"/>
      <c r="EXS838" s="230"/>
      <c r="EXT838" s="230"/>
      <c r="EXU838" s="230"/>
      <c r="EXV838" s="230"/>
      <c r="EXW838" s="230"/>
      <c r="EXX838" s="230"/>
      <c r="EXY838" s="230"/>
      <c r="EXZ838" s="230"/>
      <c r="EYA838" s="230"/>
      <c r="EYB838" s="230"/>
      <c r="EYC838" s="230"/>
      <c r="EYD838" s="230"/>
      <c r="EYE838" s="230"/>
      <c r="EYF838" s="230"/>
      <c r="EYG838" s="230"/>
      <c r="EYH838" s="230"/>
      <c r="EYI838" s="230"/>
      <c r="EYJ838" s="230"/>
      <c r="EYK838" s="230"/>
      <c r="EYL838" s="230"/>
      <c r="EYM838" s="230"/>
      <c r="EYN838" s="230"/>
      <c r="EYO838" s="230"/>
      <c r="EYP838" s="230"/>
      <c r="EYQ838" s="230"/>
      <c r="EYR838" s="230"/>
      <c r="EYS838" s="230"/>
      <c r="EYT838" s="230"/>
      <c r="EYU838" s="230"/>
      <c r="EYV838" s="230"/>
      <c r="EYW838" s="230"/>
      <c r="EYX838" s="230"/>
      <c r="EYY838" s="230"/>
      <c r="EYZ838" s="230"/>
      <c r="EZA838" s="230"/>
      <c r="EZB838" s="230"/>
      <c r="EZC838" s="230"/>
      <c r="EZD838" s="230"/>
      <c r="EZE838" s="230"/>
      <c r="EZF838" s="230"/>
      <c r="EZG838" s="230"/>
      <c r="EZH838" s="230"/>
      <c r="EZI838" s="230"/>
      <c r="EZJ838" s="230"/>
      <c r="EZK838" s="230"/>
      <c r="EZL838" s="230"/>
      <c r="EZM838" s="230"/>
      <c r="EZN838" s="230"/>
      <c r="EZO838" s="230"/>
      <c r="EZP838" s="230"/>
      <c r="EZQ838" s="230"/>
      <c r="EZR838" s="230"/>
      <c r="EZS838" s="230"/>
      <c r="EZT838" s="230"/>
      <c r="EZU838" s="230"/>
      <c r="EZV838" s="230"/>
      <c r="EZW838" s="230"/>
      <c r="EZX838" s="230"/>
      <c r="EZY838" s="230"/>
      <c r="EZZ838" s="230"/>
      <c r="FAA838" s="230"/>
      <c r="FAB838" s="230"/>
      <c r="FAC838" s="230"/>
      <c r="FAD838" s="230"/>
      <c r="FAE838" s="230"/>
      <c r="FAF838" s="230"/>
      <c r="FAG838" s="230"/>
      <c r="FAH838" s="230"/>
      <c r="FAI838" s="230"/>
      <c r="FAJ838" s="230"/>
      <c r="FAK838" s="230"/>
      <c r="FAL838" s="230"/>
      <c r="FAM838" s="230"/>
      <c r="FAN838" s="230"/>
      <c r="FAO838" s="230"/>
      <c r="FAP838" s="230"/>
      <c r="FAQ838" s="230"/>
      <c r="FAR838" s="230"/>
      <c r="FAS838" s="230"/>
      <c r="FAT838" s="230"/>
      <c r="FAU838" s="230"/>
      <c r="FAV838" s="230"/>
      <c r="FAW838" s="230"/>
      <c r="FAX838" s="230"/>
      <c r="FAY838" s="230"/>
      <c r="FAZ838" s="230"/>
      <c r="FBA838" s="230"/>
      <c r="FBB838" s="230"/>
      <c r="FBC838" s="230"/>
      <c r="FBD838" s="230"/>
      <c r="FBE838" s="230"/>
      <c r="FBF838" s="230"/>
      <c r="FBG838" s="230"/>
      <c r="FBH838" s="230"/>
      <c r="FBI838" s="230"/>
      <c r="FBJ838" s="230"/>
      <c r="FBK838" s="230"/>
      <c r="FBL838" s="230"/>
      <c r="FBM838" s="230"/>
      <c r="FBN838" s="230"/>
      <c r="FBO838" s="230"/>
      <c r="FBP838" s="230"/>
      <c r="FBQ838" s="230"/>
      <c r="FBR838" s="230"/>
      <c r="FBS838" s="230"/>
      <c r="FBT838" s="230"/>
      <c r="FBU838" s="230"/>
      <c r="FBV838" s="230"/>
      <c r="FBW838" s="230"/>
      <c r="FBX838" s="230"/>
      <c r="FBY838" s="230"/>
      <c r="FBZ838" s="230"/>
      <c r="FCA838" s="230"/>
      <c r="FCB838" s="230"/>
      <c r="FCC838" s="230"/>
      <c r="FCD838" s="230"/>
      <c r="FCE838" s="230"/>
      <c r="FCF838" s="230"/>
      <c r="FCG838" s="230"/>
      <c r="FCH838" s="230"/>
      <c r="FCI838" s="230"/>
      <c r="FCJ838" s="230"/>
      <c r="FCK838" s="230"/>
      <c r="FCL838" s="230"/>
      <c r="FCM838" s="230"/>
      <c r="FCN838" s="230"/>
      <c r="FCO838" s="230"/>
      <c r="FCP838" s="230"/>
      <c r="FCQ838" s="230"/>
      <c r="FCR838" s="230"/>
      <c r="FCS838" s="230"/>
      <c r="FCT838" s="230"/>
      <c r="FCU838" s="230"/>
      <c r="FCV838" s="230"/>
      <c r="FCW838" s="230"/>
      <c r="FCX838" s="230"/>
      <c r="FCY838" s="230"/>
      <c r="FCZ838" s="230"/>
      <c r="FDA838" s="230"/>
      <c r="FDB838" s="230"/>
      <c r="FDC838" s="230"/>
      <c r="FDD838" s="230"/>
      <c r="FDE838" s="230"/>
      <c r="FDF838" s="230"/>
      <c r="FDG838" s="230"/>
      <c r="FDH838" s="230"/>
      <c r="FDI838" s="230"/>
      <c r="FDJ838" s="230"/>
      <c r="FDK838" s="230"/>
      <c r="FDL838" s="230"/>
      <c r="FDM838" s="230"/>
      <c r="FDN838" s="230"/>
      <c r="FDO838" s="230"/>
      <c r="FDP838" s="230"/>
      <c r="FDQ838" s="230"/>
      <c r="FDR838" s="230"/>
      <c r="FDS838" s="230"/>
      <c r="FDT838" s="230"/>
      <c r="FDU838" s="230"/>
      <c r="FDV838" s="230"/>
      <c r="FDW838" s="230"/>
      <c r="FDX838" s="230"/>
      <c r="FDY838" s="230"/>
      <c r="FDZ838" s="230"/>
      <c r="FEA838" s="230"/>
      <c r="FEB838" s="230"/>
      <c r="FEC838" s="230"/>
      <c r="FED838" s="230"/>
      <c r="FEE838" s="230"/>
      <c r="FEF838" s="230"/>
      <c r="FEG838" s="230"/>
      <c r="FEH838" s="230"/>
      <c r="FEI838" s="230"/>
      <c r="FEJ838" s="230"/>
      <c r="FEK838" s="230"/>
      <c r="FEL838" s="230"/>
      <c r="FEM838" s="230"/>
      <c r="FEN838" s="230"/>
      <c r="FEO838" s="230"/>
      <c r="FEP838" s="230"/>
      <c r="FEQ838" s="230"/>
      <c r="FER838" s="230"/>
      <c r="FES838" s="230"/>
      <c r="FET838" s="230"/>
      <c r="FEU838" s="230"/>
      <c r="FEV838" s="230"/>
      <c r="FEW838" s="230"/>
      <c r="FEX838" s="230"/>
      <c r="FEY838" s="230"/>
      <c r="FEZ838" s="230"/>
      <c r="FFA838" s="230"/>
      <c r="FFB838" s="230"/>
      <c r="FFC838" s="230"/>
      <c r="FFD838" s="230"/>
      <c r="FFE838" s="230"/>
      <c r="FFF838" s="230"/>
      <c r="FFG838" s="230"/>
      <c r="FFH838" s="230"/>
      <c r="FFI838" s="230"/>
      <c r="FFJ838" s="230"/>
      <c r="FFK838" s="230"/>
      <c r="FFL838" s="230"/>
      <c r="FFM838" s="230"/>
      <c r="FFN838" s="230"/>
      <c r="FFO838" s="230"/>
      <c r="FFP838" s="230"/>
      <c r="FFQ838" s="230"/>
      <c r="FFR838" s="230"/>
      <c r="FFS838" s="230"/>
      <c r="FFT838" s="230"/>
      <c r="FFU838" s="230"/>
      <c r="FFV838" s="230"/>
      <c r="FFW838" s="230"/>
      <c r="FFX838" s="230"/>
      <c r="FFY838" s="230"/>
      <c r="FFZ838" s="230"/>
      <c r="FGA838" s="230"/>
      <c r="FGB838" s="230"/>
      <c r="FGC838" s="230"/>
      <c r="FGD838" s="230"/>
      <c r="FGE838" s="230"/>
      <c r="FGF838" s="230"/>
      <c r="FGG838" s="230"/>
      <c r="FGH838" s="230"/>
      <c r="FGI838" s="230"/>
      <c r="FGJ838" s="230"/>
      <c r="FGK838" s="230"/>
      <c r="FGL838" s="230"/>
      <c r="FGM838" s="230"/>
      <c r="FGN838" s="230"/>
      <c r="FGO838" s="230"/>
      <c r="FGP838" s="230"/>
      <c r="FGQ838" s="230"/>
      <c r="FGR838" s="230"/>
      <c r="FGS838" s="230"/>
      <c r="FGT838" s="230"/>
      <c r="FGU838" s="230"/>
      <c r="FGV838" s="230"/>
      <c r="FGW838" s="230"/>
      <c r="FGX838" s="230"/>
      <c r="FGY838" s="230"/>
      <c r="FGZ838" s="230"/>
      <c r="FHA838" s="230"/>
      <c r="FHB838" s="230"/>
      <c r="FHC838" s="230"/>
      <c r="FHD838" s="230"/>
      <c r="FHE838" s="230"/>
      <c r="FHF838" s="230"/>
      <c r="FHG838" s="230"/>
      <c r="FHH838" s="230"/>
      <c r="FHI838" s="230"/>
      <c r="FHJ838" s="230"/>
      <c r="FHK838" s="230"/>
      <c r="FHL838" s="230"/>
      <c r="FHM838" s="230"/>
      <c r="FHN838" s="230"/>
      <c r="FHO838" s="230"/>
      <c r="FHP838" s="230"/>
      <c r="FHQ838" s="230"/>
      <c r="FHR838" s="230"/>
      <c r="FHS838" s="230"/>
      <c r="FHT838" s="230"/>
      <c r="FHU838" s="230"/>
      <c r="FHV838" s="230"/>
      <c r="FHW838" s="230"/>
      <c r="FHX838" s="230"/>
      <c r="FHY838" s="230"/>
      <c r="FHZ838" s="230"/>
      <c r="FIA838" s="230"/>
      <c r="FIB838" s="230"/>
      <c r="FIC838" s="230"/>
      <c r="FID838" s="230"/>
      <c r="FIE838" s="230"/>
      <c r="FIF838" s="230"/>
      <c r="FIG838" s="230"/>
      <c r="FIH838" s="230"/>
      <c r="FII838" s="230"/>
      <c r="FIJ838" s="230"/>
      <c r="FIK838" s="230"/>
      <c r="FIL838" s="230"/>
      <c r="FIM838" s="230"/>
      <c r="FIN838" s="230"/>
      <c r="FIO838" s="230"/>
      <c r="FIP838" s="230"/>
      <c r="FIQ838" s="230"/>
      <c r="FIR838" s="230"/>
      <c r="FIS838" s="230"/>
      <c r="FIT838" s="230"/>
      <c r="FIU838" s="230"/>
      <c r="FIV838" s="230"/>
      <c r="FIW838" s="230"/>
      <c r="FIX838" s="230"/>
      <c r="FIY838" s="230"/>
      <c r="FIZ838" s="230"/>
      <c r="FJA838" s="230"/>
      <c r="FJB838" s="230"/>
      <c r="FJC838" s="230"/>
      <c r="FJD838" s="230"/>
      <c r="FJE838" s="230"/>
      <c r="FJF838" s="230"/>
      <c r="FJG838" s="230"/>
      <c r="FJH838" s="230"/>
      <c r="FJI838" s="230"/>
      <c r="FJJ838" s="230"/>
      <c r="FJK838" s="230"/>
      <c r="FJL838" s="230"/>
      <c r="FJM838" s="230"/>
      <c r="FJN838" s="230"/>
      <c r="FJO838" s="230"/>
      <c r="FJP838" s="230"/>
      <c r="FJQ838" s="230"/>
      <c r="FJR838" s="230"/>
      <c r="FJS838" s="230"/>
      <c r="FJT838" s="230"/>
      <c r="FJU838" s="230"/>
      <c r="FJV838" s="230"/>
      <c r="FJW838" s="230"/>
      <c r="FJX838" s="230"/>
      <c r="FJY838" s="230"/>
      <c r="FJZ838" s="230"/>
      <c r="FKA838" s="230"/>
      <c r="FKB838" s="230"/>
      <c r="FKC838" s="230"/>
      <c r="FKD838" s="230"/>
      <c r="FKE838" s="230"/>
      <c r="FKF838" s="230"/>
      <c r="FKG838" s="230"/>
      <c r="FKH838" s="230"/>
      <c r="FKI838" s="230"/>
      <c r="FKJ838" s="230"/>
      <c r="FKK838" s="230"/>
      <c r="FKL838" s="230"/>
      <c r="FKM838" s="230"/>
      <c r="FKN838" s="230"/>
      <c r="FKO838" s="230"/>
      <c r="FKP838" s="230"/>
      <c r="FKQ838" s="230"/>
      <c r="FKR838" s="230"/>
      <c r="FKS838" s="230"/>
      <c r="FKT838" s="230"/>
      <c r="FKU838" s="230"/>
      <c r="FKV838" s="230"/>
      <c r="FKW838" s="230"/>
      <c r="FKX838" s="230"/>
      <c r="FKY838" s="230"/>
      <c r="FKZ838" s="230"/>
      <c r="FLA838" s="230"/>
      <c r="FLB838" s="230"/>
      <c r="FLC838" s="230"/>
      <c r="FLD838" s="230"/>
      <c r="FLE838" s="230"/>
      <c r="FLF838" s="230"/>
      <c r="FLG838" s="230"/>
      <c r="FLH838" s="230"/>
      <c r="FLI838" s="230"/>
      <c r="FLJ838" s="230"/>
      <c r="FLK838" s="230"/>
      <c r="FLL838" s="230"/>
      <c r="FLM838" s="230"/>
      <c r="FLN838" s="230"/>
      <c r="FLO838" s="230"/>
      <c r="FLP838" s="230"/>
      <c r="FLQ838" s="230"/>
      <c r="FLR838" s="230"/>
      <c r="FLS838" s="230"/>
      <c r="FLT838" s="230"/>
      <c r="FLU838" s="230"/>
      <c r="FLV838" s="230"/>
      <c r="FLW838" s="230"/>
      <c r="FLX838" s="230"/>
      <c r="FLY838" s="230"/>
      <c r="FLZ838" s="230"/>
      <c r="FMA838" s="230"/>
      <c r="FMB838" s="230"/>
      <c r="FMC838" s="230"/>
      <c r="FMD838" s="230"/>
      <c r="FME838" s="230"/>
      <c r="FMF838" s="230"/>
      <c r="FMG838" s="230"/>
      <c r="FMH838" s="230"/>
      <c r="FMI838" s="230"/>
      <c r="FMJ838" s="230"/>
      <c r="FMK838" s="230"/>
      <c r="FML838" s="230"/>
      <c r="FMM838" s="230"/>
      <c r="FMN838" s="230"/>
      <c r="FMO838" s="230"/>
      <c r="FMP838" s="230"/>
      <c r="FMQ838" s="230"/>
      <c r="FMR838" s="230"/>
      <c r="FMS838" s="230"/>
      <c r="FMT838" s="230"/>
      <c r="FMU838" s="230"/>
      <c r="FMV838" s="230"/>
      <c r="FMW838" s="230"/>
      <c r="FMX838" s="230"/>
      <c r="FMY838" s="230"/>
      <c r="FMZ838" s="230"/>
      <c r="FNA838" s="230"/>
      <c r="FNB838" s="230"/>
      <c r="FNC838" s="230"/>
      <c r="FND838" s="230"/>
      <c r="FNE838" s="230"/>
      <c r="FNF838" s="230"/>
      <c r="FNG838" s="230"/>
      <c r="FNH838" s="230"/>
      <c r="FNI838" s="230"/>
      <c r="FNJ838" s="230"/>
      <c r="FNK838" s="230"/>
      <c r="FNL838" s="230"/>
      <c r="FNM838" s="230"/>
      <c r="FNN838" s="230"/>
      <c r="FNO838" s="230"/>
      <c r="FNP838" s="230"/>
      <c r="FNQ838" s="230"/>
      <c r="FNR838" s="230"/>
      <c r="FNS838" s="230"/>
      <c r="FNT838" s="230"/>
      <c r="FNU838" s="230"/>
      <c r="FNV838" s="230"/>
      <c r="FNW838" s="230"/>
      <c r="FNX838" s="230"/>
      <c r="FNY838" s="230"/>
      <c r="FNZ838" s="230"/>
      <c r="FOA838" s="230"/>
      <c r="FOB838" s="230"/>
      <c r="FOC838" s="230"/>
      <c r="FOD838" s="230"/>
      <c r="FOE838" s="230"/>
      <c r="FOF838" s="230"/>
      <c r="FOG838" s="230"/>
      <c r="FOH838" s="230"/>
      <c r="FOI838" s="230"/>
      <c r="FOJ838" s="230"/>
      <c r="FOK838" s="230"/>
      <c r="FOL838" s="230"/>
      <c r="FOM838" s="230"/>
      <c r="FON838" s="230"/>
      <c r="FOO838" s="230"/>
      <c r="FOP838" s="230"/>
      <c r="FOQ838" s="230"/>
      <c r="FOR838" s="230"/>
      <c r="FOS838" s="230"/>
      <c r="FOT838" s="230"/>
      <c r="FOU838" s="230"/>
      <c r="FOV838" s="230"/>
      <c r="FOW838" s="230"/>
      <c r="FOX838" s="230"/>
      <c r="FOY838" s="230"/>
      <c r="FOZ838" s="230"/>
      <c r="FPA838" s="230"/>
      <c r="FPB838" s="230"/>
      <c r="FPC838" s="230"/>
      <c r="FPD838" s="230"/>
      <c r="FPE838" s="230"/>
      <c r="FPF838" s="230"/>
      <c r="FPG838" s="230"/>
      <c r="FPH838" s="230"/>
      <c r="FPI838" s="230"/>
      <c r="FPJ838" s="230"/>
      <c r="FPK838" s="230"/>
      <c r="FPL838" s="230"/>
      <c r="FPM838" s="230"/>
      <c r="FPN838" s="230"/>
      <c r="FPO838" s="230"/>
      <c r="FPP838" s="230"/>
      <c r="FPQ838" s="230"/>
      <c r="FPR838" s="230"/>
      <c r="FPS838" s="230"/>
      <c r="FPT838" s="230"/>
      <c r="FPU838" s="230"/>
      <c r="FPV838" s="230"/>
      <c r="FPW838" s="230"/>
      <c r="FPX838" s="230"/>
      <c r="FPY838" s="230"/>
      <c r="FPZ838" s="230"/>
      <c r="FQA838" s="230"/>
      <c r="FQB838" s="230"/>
      <c r="FQC838" s="230"/>
      <c r="FQD838" s="230"/>
      <c r="FQE838" s="230"/>
      <c r="FQF838" s="230"/>
      <c r="FQG838" s="230"/>
      <c r="FQH838" s="230"/>
      <c r="FQI838" s="230"/>
      <c r="FQJ838" s="230"/>
      <c r="FQK838" s="230"/>
      <c r="FQL838" s="230"/>
      <c r="FQM838" s="230"/>
      <c r="FQN838" s="230"/>
      <c r="FQO838" s="230"/>
      <c r="FQP838" s="230"/>
      <c r="FQQ838" s="230"/>
      <c r="FQR838" s="230"/>
      <c r="FQS838" s="230"/>
      <c r="FQT838" s="230"/>
      <c r="FQU838" s="230"/>
      <c r="FQV838" s="230"/>
      <c r="FQW838" s="230"/>
      <c r="FQX838" s="230"/>
      <c r="FQY838" s="230"/>
      <c r="FQZ838" s="230"/>
      <c r="FRA838" s="230"/>
      <c r="FRB838" s="230"/>
      <c r="FRC838" s="230"/>
      <c r="FRD838" s="230"/>
      <c r="FRE838" s="230"/>
      <c r="FRF838" s="230"/>
      <c r="FRG838" s="230"/>
      <c r="FRH838" s="230"/>
      <c r="FRI838" s="230"/>
      <c r="FRJ838" s="230"/>
      <c r="FRK838" s="230"/>
      <c r="FRL838" s="230"/>
      <c r="FRM838" s="230"/>
      <c r="FRN838" s="230"/>
      <c r="FRO838" s="230"/>
      <c r="FRP838" s="230"/>
      <c r="FRQ838" s="230"/>
      <c r="FRR838" s="230"/>
      <c r="FRS838" s="230"/>
      <c r="FRT838" s="230"/>
      <c r="FRU838" s="230"/>
      <c r="FRV838" s="230"/>
      <c r="FRW838" s="230"/>
      <c r="FRX838" s="230"/>
      <c r="FRY838" s="230"/>
      <c r="FRZ838" s="230"/>
      <c r="FSA838" s="230"/>
      <c r="FSB838" s="230"/>
      <c r="FSC838" s="230"/>
      <c r="FSD838" s="230"/>
      <c r="FSE838" s="230"/>
      <c r="FSF838" s="230"/>
      <c r="FSG838" s="230"/>
      <c r="FSH838" s="230"/>
      <c r="FSI838" s="230"/>
      <c r="FSJ838" s="230"/>
      <c r="FSK838" s="230"/>
      <c r="FSL838" s="230"/>
      <c r="FSM838" s="230"/>
      <c r="FSN838" s="230"/>
      <c r="FSO838" s="230"/>
      <c r="FSP838" s="230"/>
      <c r="FSQ838" s="230"/>
      <c r="FSR838" s="230"/>
      <c r="FSS838" s="230"/>
      <c r="FST838" s="230"/>
      <c r="FSU838" s="230"/>
      <c r="FSV838" s="230"/>
      <c r="FSW838" s="230"/>
      <c r="FSX838" s="230"/>
      <c r="FSY838" s="230"/>
      <c r="FSZ838" s="230"/>
      <c r="FTA838" s="230"/>
      <c r="FTB838" s="230"/>
      <c r="FTC838" s="230"/>
      <c r="FTD838" s="230"/>
      <c r="FTE838" s="230"/>
      <c r="FTF838" s="230"/>
      <c r="FTG838" s="230"/>
      <c r="FTH838" s="230"/>
      <c r="FTI838" s="230"/>
      <c r="FTJ838" s="230"/>
      <c r="FTK838" s="230"/>
      <c r="FTL838" s="230"/>
      <c r="FTM838" s="230"/>
      <c r="FTN838" s="230"/>
      <c r="FTO838" s="230"/>
      <c r="FTP838" s="230"/>
      <c r="FTQ838" s="230"/>
      <c r="FTR838" s="230"/>
      <c r="FTS838" s="230"/>
      <c r="FTT838" s="230"/>
      <c r="FTU838" s="230"/>
      <c r="FTV838" s="230"/>
      <c r="FTW838" s="230"/>
      <c r="FTX838" s="230"/>
      <c r="FTY838" s="230"/>
      <c r="FTZ838" s="230"/>
      <c r="FUA838" s="230"/>
      <c r="FUB838" s="230"/>
      <c r="FUC838" s="230"/>
      <c r="FUD838" s="230"/>
      <c r="FUE838" s="230"/>
      <c r="FUF838" s="230"/>
      <c r="FUG838" s="230"/>
      <c r="FUH838" s="230"/>
      <c r="FUI838" s="230"/>
      <c r="FUJ838" s="230"/>
      <c r="FUK838" s="230"/>
      <c r="FUL838" s="230"/>
      <c r="FUM838" s="230"/>
      <c r="FUN838" s="230"/>
      <c r="FUO838" s="230"/>
      <c r="FUP838" s="230"/>
      <c r="FUQ838" s="230"/>
      <c r="FUR838" s="230"/>
      <c r="FUS838" s="230"/>
      <c r="FUT838" s="230"/>
      <c r="FUU838" s="230"/>
      <c r="FUV838" s="230"/>
      <c r="FUW838" s="230"/>
      <c r="FUX838" s="230"/>
      <c r="FUY838" s="230"/>
      <c r="FUZ838" s="230"/>
      <c r="FVA838" s="230"/>
      <c r="FVB838" s="230"/>
      <c r="FVC838" s="230"/>
      <c r="FVD838" s="230"/>
      <c r="FVE838" s="230"/>
      <c r="FVF838" s="230"/>
      <c r="FVG838" s="230"/>
      <c r="FVH838" s="230"/>
      <c r="FVI838" s="230"/>
      <c r="FVJ838" s="230"/>
      <c r="FVK838" s="230"/>
      <c r="FVL838" s="230"/>
      <c r="FVM838" s="230"/>
      <c r="FVN838" s="230"/>
      <c r="FVO838" s="230"/>
      <c r="FVP838" s="230"/>
      <c r="FVQ838" s="230"/>
      <c r="FVR838" s="230"/>
      <c r="FVS838" s="230"/>
      <c r="FVT838" s="230"/>
      <c r="FVU838" s="230"/>
      <c r="FVV838" s="230"/>
      <c r="FVW838" s="230"/>
      <c r="FVX838" s="230"/>
      <c r="FVY838" s="230"/>
      <c r="FVZ838" s="230"/>
      <c r="FWA838" s="230"/>
      <c r="FWB838" s="230"/>
      <c r="FWC838" s="230"/>
      <c r="FWD838" s="230"/>
      <c r="FWE838" s="230"/>
      <c r="FWF838" s="230"/>
      <c r="FWG838" s="230"/>
      <c r="FWH838" s="230"/>
      <c r="FWI838" s="230"/>
      <c r="FWJ838" s="230"/>
      <c r="FWK838" s="230"/>
      <c r="FWL838" s="230"/>
      <c r="FWM838" s="230"/>
      <c r="FWN838" s="230"/>
      <c r="FWO838" s="230"/>
      <c r="FWP838" s="230"/>
      <c r="FWQ838" s="230"/>
      <c r="FWR838" s="230"/>
      <c r="FWS838" s="230"/>
      <c r="FWT838" s="230"/>
      <c r="FWU838" s="230"/>
      <c r="FWV838" s="230"/>
      <c r="FWW838" s="230"/>
      <c r="FWX838" s="230"/>
      <c r="FWY838" s="230"/>
      <c r="FWZ838" s="230"/>
      <c r="FXA838" s="230"/>
      <c r="FXB838" s="230"/>
      <c r="FXC838" s="230"/>
      <c r="FXD838" s="230"/>
      <c r="FXE838" s="230"/>
      <c r="FXF838" s="230"/>
      <c r="FXG838" s="230"/>
      <c r="FXH838" s="230"/>
      <c r="FXI838" s="230"/>
      <c r="FXJ838" s="230"/>
      <c r="FXK838" s="230"/>
      <c r="FXL838" s="230"/>
      <c r="FXM838" s="230"/>
      <c r="FXN838" s="230"/>
      <c r="FXO838" s="230"/>
      <c r="FXP838" s="230"/>
      <c r="FXQ838" s="230"/>
      <c r="FXR838" s="230"/>
      <c r="FXS838" s="230"/>
      <c r="FXT838" s="230"/>
      <c r="FXU838" s="230"/>
      <c r="FXV838" s="230"/>
      <c r="FXW838" s="230"/>
      <c r="FXX838" s="230"/>
      <c r="FXY838" s="230"/>
      <c r="FXZ838" s="230"/>
      <c r="FYA838" s="230"/>
      <c r="FYB838" s="230"/>
      <c r="FYC838" s="230"/>
      <c r="FYD838" s="230"/>
      <c r="FYE838" s="230"/>
      <c r="FYF838" s="230"/>
      <c r="FYG838" s="230"/>
      <c r="FYH838" s="230"/>
      <c r="FYI838" s="230"/>
      <c r="FYJ838" s="230"/>
      <c r="FYK838" s="230"/>
      <c r="FYL838" s="230"/>
      <c r="FYM838" s="230"/>
      <c r="FYN838" s="230"/>
      <c r="FYO838" s="230"/>
      <c r="FYP838" s="230"/>
      <c r="FYQ838" s="230"/>
      <c r="FYR838" s="230"/>
      <c r="FYS838" s="230"/>
      <c r="FYT838" s="230"/>
      <c r="FYU838" s="230"/>
      <c r="FYV838" s="230"/>
      <c r="FYW838" s="230"/>
      <c r="FYX838" s="230"/>
      <c r="FYY838" s="230"/>
      <c r="FYZ838" s="230"/>
      <c r="FZA838" s="230"/>
      <c r="FZB838" s="230"/>
      <c r="FZC838" s="230"/>
      <c r="FZD838" s="230"/>
      <c r="FZE838" s="230"/>
      <c r="FZF838" s="230"/>
      <c r="FZG838" s="230"/>
      <c r="FZH838" s="230"/>
      <c r="FZI838" s="230"/>
      <c r="FZJ838" s="230"/>
      <c r="FZK838" s="230"/>
      <c r="FZL838" s="230"/>
      <c r="FZM838" s="230"/>
      <c r="FZN838" s="230"/>
      <c r="FZO838" s="230"/>
      <c r="FZP838" s="230"/>
      <c r="FZQ838" s="230"/>
      <c r="FZR838" s="230"/>
      <c r="FZS838" s="230"/>
      <c r="FZT838" s="230"/>
      <c r="FZU838" s="230"/>
      <c r="FZV838" s="230"/>
      <c r="FZW838" s="230"/>
      <c r="FZX838" s="230"/>
      <c r="FZY838" s="230"/>
      <c r="FZZ838" s="230"/>
      <c r="GAA838" s="230"/>
      <c r="GAB838" s="230"/>
      <c r="GAC838" s="230"/>
      <c r="GAD838" s="230"/>
      <c r="GAE838" s="230"/>
      <c r="GAF838" s="230"/>
      <c r="GAG838" s="230"/>
      <c r="GAH838" s="230"/>
      <c r="GAI838" s="230"/>
      <c r="GAJ838" s="230"/>
      <c r="GAK838" s="230"/>
      <c r="GAL838" s="230"/>
      <c r="GAM838" s="230"/>
      <c r="GAN838" s="230"/>
      <c r="GAO838" s="230"/>
      <c r="GAP838" s="230"/>
      <c r="GAQ838" s="230"/>
      <c r="GAR838" s="230"/>
      <c r="GAS838" s="230"/>
      <c r="GAT838" s="230"/>
      <c r="GAU838" s="230"/>
      <c r="GAV838" s="230"/>
      <c r="GAW838" s="230"/>
      <c r="GAX838" s="230"/>
      <c r="GAY838" s="230"/>
      <c r="GAZ838" s="230"/>
      <c r="GBA838" s="230"/>
      <c r="GBB838" s="230"/>
      <c r="GBC838" s="230"/>
      <c r="GBD838" s="230"/>
      <c r="GBE838" s="230"/>
      <c r="GBF838" s="230"/>
      <c r="GBG838" s="230"/>
      <c r="GBH838" s="230"/>
      <c r="GBI838" s="230"/>
      <c r="GBJ838" s="230"/>
      <c r="GBK838" s="230"/>
      <c r="GBL838" s="230"/>
      <c r="GBM838" s="230"/>
      <c r="GBN838" s="230"/>
      <c r="GBO838" s="230"/>
      <c r="GBP838" s="230"/>
      <c r="GBQ838" s="230"/>
      <c r="GBR838" s="230"/>
      <c r="GBS838" s="230"/>
      <c r="GBT838" s="230"/>
      <c r="GBU838" s="230"/>
      <c r="GBV838" s="230"/>
      <c r="GBW838" s="230"/>
      <c r="GBX838" s="230"/>
      <c r="GBY838" s="230"/>
      <c r="GBZ838" s="230"/>
      <c r="GCA838" s="230"/>
      <c r="GCB838" s="230"/>
      <c r="GCC838" s="230"/>
      <c r="GCD838" s="230"/>
      <c r="GCE838" s="230"/>
      <c r="GCF838" s="230"/>
      <c r="GCG838" s="230"/>
      <c r="GCH838" s="230"/>
      <c r="GCI838" s="230"/>
      <c r="GCJ838" s="230"/>
      <c r="GCK838" s="230"/>
      <c r="GCL838" s="230"/>
      <c r="GCM838" s="230"/>
      <c r="GCN838" s="230"/>
      <c r="GCO838" s="230"/>
      <c r="GCP838" s="230"/>
      <c r="GCQ838" s="230"/>
      <c r="GCR838" s="230"/>
      <c r="GCS838" s="230"/>
      <c r="GCT838" s="230"/>
      <c r="GCU838" s="230"/>
      <c r="GCV838" s="230"/>
      <c r="GCW838" s="230"/>
      <c r="GCX838" s="230"/>
      <c r="GCY838" s="230"/>
      <c r="GCZ838" s="230"/>
      <c r="GDA838" s="230"/>
      <c r="GDB838" s="230"/>
      <c r="GDC838" s="230"/>
      <c r="GDD838" s="230"/>
      <c r="GDE838" s="230"/>
      <c r="GDF838" s="230"/>
      <c r="GDG838" s="230"/>
      <c r="GDH838" s="230"/>
      <c r="GDI838" s="230"/>
      <c r="GDJ838" s="230"/>
      <c r="GDK838" s="230"/>
      <c r="GDL838" s="230"/>
      <c r="GDM838" s="230"/>
      <c r="GDN838" s="230"/>
      <c r="GDO838" s="230"/>
      <c r="GDP838" s="230"/>
      <c r="GDQ838" s="230"/>
      <c r="GDR838" s="230"/>
      <c r="GDS838" s="230"/>
      <c r="GDT838" s="230"/>
      <c r="GDU838" s="230"/>
      <c r="GDV838" s="230"/>
      <c r="GDW838" s="230"/>
      <c r="GDX838" s="230"/>
      <c r="GDY838" s="230"/>
      <c r="GDZ838" s="230"/>
      <c r="GEA838" s="230"/>
      <c r="GEB838" s="230"/>
      <c r="GEC838" s="230"/>
      <c r="GED838" s="230"/>
      <c r="GEE838" s="230"/>
      <c r="GEF838" s="230"/>
      <c r="GEG838" s="230"/>
      <c r="GEH838" s="230"/>
      <c r="GEI838" s="230"/>
      <c r="GEJ838" s="230"/>
      <c r="GEK838" s="230"/>
      <c r="GEL838" s="230"/>
      <c r="GEM838" s="230"/>
      <c r="GEN838" s="230"/>
      <c r="GEO838" s="230"/>
      <c r="GEP838" s="230"/>
      <c r="GEQ838" s="230"/>
      <c r="GER838" s="230"/>
      <c r="GES838" s="230"/>
      <c r="GET838" s="230"/>
      <c r="GEU838" s="230"/>
      <c r="GEV838" s="230"/>
      <c r="GEW838" s="230"/>
      <c r="GEX838" s="230"/>
      <c r="GEY838" s="230"/>
      <c r="GEZ838" s="230"/>
      <c r="GFA838" s="230"/>
      <c r="GFB838" s="230"/>
      <c r="GFC838" s="230"/>
      <c r="GFD838" s="230"/>
      <c r="GFE838" s="230"/>
      <c r="GFF838" s="230"/>
      <c r="GFG838" s="230"/>
      <c r="GFH838" s="230"/>
      <c r="GFI838" s="230"/>
      <c r="GFJ838" s="230"/>
      <c r="GFK838" s="230"/>
      <c r="GFL838" s="230"/>
      <c r="GFM838" s="230"/>
      <c r="GFN838" s="230"/>
      <c r="GFO838" s="230"/>
      <c r="GFP838" s="230"/>
      <c r="GFQ838" s="230"/>
      <c r="GFR838" s="230"/>
      <c r="GFS838" s="230"/>
      <c r="GFT838" s="230"/>
      <c r="GFU838" s="230"/>
      <c r="GFV838" s="230"/>
      <c r="GFW838" s="230"/>
      <c r="GFX838" s="230"/>
      <c r="GFY838" s="230"/>
      <c r="GFZ838" s="230"/>
      <c r="GGA838" s="230"/>
      <c r="GGB838" s="230"/>
      <c r="GGC838" s="230"/>
      <c r="GGD838" s="230"/>
      <c r="GGE838" s="230"/>
      <c r="GGF838" s="230"/>
      <c r="GGG838" s="230"/>
      <c r="GGH838" s="230"/>
      <c r="GGI838" s="230"/>
      <c r="GGJ838" s="230"/>
      <c r="GGK838" s="230"/>
      <c r="GGL838" s="230"/>
      <c r="GGM838" s="230"/>
      <c r="GGN838" s="230"/>
      <c r="GGO838" s="230"/>
      <c r="GGP838" s="230"/>
      <c r="GGQ838" s="230"/>
      <c r="GGR838" s="230"/>
      <c r="GGS838" s="230"/>
      <c r="GGT838" s="230"/>
      <c r="GGU838" s="230"/>
      <c r="GGV838" s="230"/>
      <c r="GGW838" s="230"/>
      <c r="GGX838" s="230"/>
      <c r="GGY838" s="230"/>
      <c r="GGZ838" s="230"/>
      <c r="GHA838" s="230"/>
      <c r="GHB838" s="230"/>
      <c r="GHC838" s="230"/>
      <c r="GHD838" s="230"/>
      <c r="GHE838" s="230"/>
      <c r="GHF838" s="230"/>
      <c r="GHG838" s="230"/>
      <c r="GHH838" s="230"/>
      <c r="GHI838" s="230"/>
      <c r="GHJ838" s="230"/>
      <c r="GHK838" s="230"/>
      <c r="GHL838" s="230"/>
      <c r="GHM838" s="230"/>
      <c r="GHN838" s="230"/>
      <c r="GHO838" s="230"/>
      <c r="GHP838" s="230"/>
      <c r="GHQ838" s="230"/>
      <c r="GHR838" s="230"/>
      <c r="GHS838" s="230"/>
      <c r="GHT838" s="230"/>
      <c r="GHU838" s="230"/>
      <c r="GHV838" s="230"/>
      <c r="GHW838" s="230"/>
      <c r="GHX838" s="230"/>
      <c r="GHY838" s="230"/>
      <c r="GHZ838" s="230"/>
      <c r="GIA838" s="230"/>
      <c r="GIB838" s="230"/>
      <c r="GIC838" s="230"/>
      <c r="GID838" s="230"/>
      <c r="GIE838" s="230"/>
      <c r="GIF838" s="230"/>
      <c r="GIG838" s="230"/>
      <c r="GIH838" s="230"/>
      <c r="GII838" s="230"/>
      <c r="GIJ838" s="230"/>
      <c r="GIK838" s="230"/>
      <c r="GIL838" s="230"/>
      <c r="GIM838" s="230"/>
      <c r="GIN838" s="230"/>
      <c r="GIO838" s="230"/>
      <c r="GIP838" s="230"/>
      <c r="GIQ838" s="230"/>
      <c r="GIR838" s="230"/>
      <c r="GIS838" s="230"/>
      <c r="GIT838" s="230"/>
      <c r="GIU838" s="230"/>
      <c r="GIV838" s="230"/>
      <c r="GIW838" s="230"/>
      <c r="GIX838" s="230"/>
      <c r="GIY838" s="230"/>
      <c r="GIZ838" s="230"/>
      <c r="GJA838" s="230"/>
      <c r="GJB838" s="230"/>
      <c r="GJC838" s="230"/>
      <c r="GJD838" s="230"/>
      <c r="GJE838" s="230"/>
      <c r="GJF838" s="230"/>
      <c r="GJG838" s="230"/>
      <c r="GJH838" s="230"/>
      <c r="GJI838" s="230"/>
      <c r="GJJ838" s="230"/>
      <c r="GJK838" s="230"/>
      <c r="GJL838" s="230"/>
      <c r="GJM838" s="230"/>
      <c r="GJN838" s="230"/>
      <c r="GJO838" s="230"/>
      <c r="GJP838" s="230"/>
      <c r="GJQ838" s="230"/>
      <c r="GJR838" s="230"/>
      <c r="GJS838" s="230"/>
      <c r="GJT838" s="230"/>
      <c r="GJU838" s="230"/>
      <c r="GJV838" s="230"/>
      <c r="GJW838" s="230"/>
      <c r="GJX838" s="230"/>
      <c r="GJY838" s="230"/>
      <c r="GJZ838" s="230"/>
      <c r="GKA838" s="230"/>
      <c r="GKB838" s="230"/>
      <c r="GKC838" s="230"/>
      <c r="GKD838" s="230"/>
      <c r="GKE838" s="230"/>
      <c r="GKF838" s="230"/>
      <c r="GKG838" s="230"/>
      <c r="GKH838" s="230"/>
      <c r="GKI838" s="230"/>
      <c r="GKJ838" s="230"/>
      <c r="GKK838" s="230"/>
      <c r="GKL838" s="230"/>
      <c r="GKM838" s="230"/>
      <c r="GKN838" s="230"/>
      <c r="GKO838" s="230"/>
      <c r="GKP838" s="230"/>
      <c r="GKQ838" s="230"/>
      <c r="GKR838" s="230"/>
      <c r="GKS838" s="230"/>
      <c r="GKT838" s="230"/>
      <c r="GKU838" s="230"/>
      <c r="GKV838" s="230"/>
      <c r="GKW838" s="230"/>
      <c r="GKX838" s="230"/>
      <c r="GKY838" s="230"/>
      <c r="GKZ838" s="230"/>
      <c r="GLA838" s="230"/>
      <c r="GLB838" s="230"/>
      <c r="GLC838" s="230"/>
      <c r="GLD838" s="230"/>
      <c r="GLE838" s="230"/>
      <c r="GLF838" s="230"/>
      <c r="GLG838" s="230"/>
      <c r="GLH838" s="230"/>
      <c r="GLI838" s="230"/>
      <c r="GLJ838" s="230"/>
      <c r="GLK838" s="230"/>
      <c r="GLL838" s="230"/>
      <c r="GLM838" s="230"/>
      <c r="GLN838" s="230"/>
      <c r="GLO838" s="230"/>
      <c r="GLP838" s="230"/>
      <c r="GLQ838" s="230"/>
      <c r="GLR838" s="230"/>
      <c r="GLS838" s="230"/>
      <c r="GLT838" s="230"/>
      <c r="GLU838" s="230"/>
      <c r="GLV838" s="230"/>
      <c r="GLW838" s="230"/>
      <c r="GLX838" s="230"/>
      <c r="GLY838" s="230"/>
      <c r="GLZ838" s="230"/>
      <c r="GMA838" s="230"/>
      <c r="GMB838" s="230"/>
      <c r="GMC838" s="230"/>
      <c r="GMD838" s="230"/>
      <c r="GME838" s="230"/>
      <c r="GMF838" s="230"/>
      <c r="GMG838" s="230"/>
      <c r="GMH838" s="230"/>
      <c r="GMI838" s="230"/>
      <c r="GMJ838" s="230"/>
      <c r="GMK838" s="230"/>
      <c r="GML838" s="230"/>
      <c r="GMM838" s="230"/>
      <c r="GMN838" s="230"/>
      <c r="GMO838" s="230"/>
      <c r="GMP838" s="230"/>
      <c r="GMQ838" s="230"/>
      <c r="GMR838" s="230"/>
      <c r="GMS838" s="230"/>
      <c r="GMT838" s="230"/>
      <c r="GMU838" s="230"/>
      <c r="GMV838" s="230"/>
      <c r="GMW838" s="230"/>
      <c r="GMX838" s="230"/>
      <c r="GMY838" s="230"/>
      <c r="GMZ838" s="230"/>
      <c r="GNA838" s="230"/>
      <c r="GNB838" s="230"/>
      <c r="GNC838" s="230"/>
      <c r="GND838" s="230"/>
      <c r="GNE838" s="230"/>
      <c r="GNF838" s="230"/>
      <c r="GNG838" s="230"/>
      <c r="GNH838" s="230"/>
      <c r="GNI838" s="230"/>
      <c r="GNJ838" s="230"/>
      <c r="GNK838" s="230"/>
      <c r="GNL838" s="230"/>
      <c r="GNM838" s="230"/>
      <c r="GNN838" s="230"/>
      <c r="GNO838" s="230"/>
      <c r="GNP838" s="230"/>
      <c r="GNQ838" s="230"/>
      <c r="GNR838" s="230"/>
      <c r="GNS838" s="230"/>
      <c r="GNT838" s="230"/>
      <c r="GNU838" s="230"/>
      <c r="GNV838" s="230"/>
      <c r="GNW838" s="230"/>
      <c r="GNX838" s="230"/>
      <c r="GNY838" s="230"/>
      <c r="GNZ838" s="230"/>
      <c r="GOA838" s="230"/>
      <c r="GOB838" s="230"/>
      <c r="GOC838" s="230"/>
      <c r="GOD838" s="230"/>
      <c r="GOE838" s="230"/>
      <c r="GOF838" s="230"/>
      <c r="GOG838" s="230"/>
      <c r="GOH838" s="230"/>
      <c r="GOI838" s="230"/>
      <c r="GOJ838" s="230"/>
      <c r="GOK838" s="230"/>
      <c r="GOL838" s="230"/>
      <c r="GOM838" s="230"/>
      <c r="GON838" s="230"/>
      <c r="GOO838" s="230"/>
      <c r="GOP838" s="230"/>
      <c r="GOQ838" s="230"/>
      <c r="GOR838" s="230"/>
      <c r="GOS838" s="230"/>
      <c r="GOT838" s="230"/>
      <c r="GOU838" s="230"/>
      <c r="GOV838" s="230"/>
      <c r="GOW838" s="230"/>
      <c r="GOX838" s="230"/>
      <c r="GOY838" s="230"/>
      <c r="GOZ838" s="230"/>
      <c r="GPA838" s="230"/>
      <c r="GPB838" s="230"/>
      <c r="GPC838" s="230"/>
      <c r="GPD838" s="230"/>
      <c r="GPE838" s="230"/>
      <c r="GPF838" s="230"/>
      <c r="GPG838" s="230"/>
      <c r="GPH838" s="230"/>
      <c r="GPI838" s="230"/>
      <c r="GPJ838" s="230"/>
      <c r="GPK838" s="230"/>
      <c r="GPL838" s="230"/>
      <c r="GPM838" s="230"/>
      <c r="GPN838" s="230"/>
      <c r="GPO838" s="230"/>
      <c r="GPP838" s="230"/>
      <c r="GPQ838" s="230"/>
      <c r="GPR838" s="230"/>
      <c r="GPS838" s="230"/>
      <c r="GPT838" s="230"/>
      <c r="GPU838" s="230"/>
      <c r="GPV838" s="230"/>
      <c r="GPW838" s="230"/>
      <c r="GPX838" s="230"/>
      <c r="GPY838" s="230"/>
      <c r="GPZ838" s="230"/>
      <c r="GQA838" s="230"/>
      <c r="GQB838" s="230"/>
      <c r="GQC838" s="230"/>
      <c r="GQD838" s="230"/>
      <c r="GQE838" s="230"/>
      <c r="GQF838" s="230"/>
      <c r="GQG838" s="230"/>
      <c r="GQH838" s="230"/>
      <c r="GQI838" s="230"/>
      <c r="GQJ838" s="230"/>
      <c r="GQK838" s="230"/>
      <c r="GQL838" s="230"/>
      <c r="GQM838" s="230"/>
      <c r="GQN838" s="230"/>
      <c r="GQO838" s="230"/>
      <c r="GQP838" s="230"/>
      <c r="GQQ838" s="230"/>
      <c r="GQR838" s="230"/>
      <c r="GQS838" s="230"/>
      <c r="GQT838" s="230"/>
      <c r="GQU838" s="230"/>
      <c r="GQV838" s="230"/>
      <c r="GQW838" s="230"/>
      <c r="GQX838" s="230"/>
      <c r="GQY838" s="230"/>
      <c r="GQZ838" s="230"/>
      <c r="GRA838" s="230"/>
      <c r="GRB838" s="230"/>
      <c r="GRC838" s="230"/>
      <c r="GRD838" s="230"/>
      <c r="GRE838" s="230"/>
      <c r="GRF838" s="230"/>
      <c r="GRG838" s="230"/>
      <c r="GRH838" s="230"/>
      <c r="GRI838" s="230"/>
      <c r="GRJ838" s="230"/>
      <c r="GRK838" s="230"/>
      <c r="GRL838" s="230"/>
      <c r="GRM838" s="230"/>
      <c r="GRN838" s="230"/>
      <c r="GRO838" s="230"/>
      <c r="GRP838" s="230"/>
      <c r="GRQ838" s="230"/>
      <c r="GRR838" s="230"/>
      <c r="GRS838" s="230"/>
      <c r="GRT838" s="230"/>
      <c r="GRU838" s="230"/>
      <c r="GRV838" s="230"/>
      <c r="GRW838" s="230"/>
      <c r="GRX838" s="230"/>
      <c r="GRY838" s="230"/>
      <c r="GRZ838" s="230"/>
      <c r="GSA838" s="230"/>
      <c r="GSB838" s="230"/>
      <c r="GSC838" s="230"/>
      <c r="GSD838" s="230"/>
      <c r="GSE838" s="230"/>
      <c r="GSF838" s="230"/>
      <c r="GSG838" s="230"/>
      <c r="GSH838" s="230"/>
      <c r="GSI838" s="230"/>
      <c r="GSJ838" s="230"/>
      <c r="GSK838" s="230"/>
      <c r="GSL838" s="230"/>
      <c r="GSM838" s="230"/>
      <c r="GSN838" s="230"/>
      <c r="GSO838" s="230"/>
      <c r="GSP838" s="230"/>
      <c r="GSQ838" s="230"/>
      <c r="GSR838" s="230"/>
      <c r="GSS838" s="230"/>
      <c r="GST838" s="230"/>
      <c r="GSU838" s="230"/>
      <c r="GSV838" s="230"/>
      <c r="GSW838" s="230"/>
      <c r="GSX838" s="230"/>
      <c r="GSY838" s="230"/>
      <c r="GSZ838" s="230"/>
      <c r="GTA838" s="230"/>
      <c r="GTB838" s="230"/>
      <c r="GTC838" s="230"/>
      <c r="GTD838" s="230"/>
      <c r="GTE838" s="230"/>
      <c r="GTF838" s="230"/>
      <c r="GTG838" s="230"/>
      <c r="GTH838" s="230"/>
      <c r="GTI838" s="230"/>
      <c r="GTJ838" s="230"/>
      <c r="GTK838" s="230"/>
      <c r="GTL838" s="230"/>
      <c r="GTM838" s="230"/>
      <c r="GTN838" s="230"/>
      <c r="GTO838" s="230"/>
      <c r="GTP838" s="230"/>
      <c r="GTQ838" s="230"/>
      <c r="GTR838" s="230"/>
      <c r="GTS838" s="230"/>
      <c r="GTT838" s="230"/>
      <c r="GTU838" s="230"/>
      <c r="GTV838" s="230"/>
      <c r="GTW838" s="230"/>
      <c r="GTX838" s="230"/>
      <c r="GTY838" s="230"/>
      <c r="GTZ838" s="230"/>
      <c r="GUA838" s="230"/>
      <c r="GUB838" s="230"/>
      <c r="GUC838" s="230"/>
      <c r="GUD838" s="230"/>
      <c r="GUE838" s="230"/>
      <c r="GUF838" s="230"/>
      <c r="GUG838" s="230"/>
      <c r="GUH838" s="230"/>
      <c r="GUI838" s="230"/>
      <c r="GUJ838" s="230"/>
      <c r="GUK838" s="230"/>
      <c r="GUL838" s="230"/>
      <c r="GUM838" s="230"/>
      <c r="GUN838" s="230"/>
      <c r="GUO838" s="230"/>
      <c r="GUP838" s="230"/>
      <c r="GUQ838" s="230"/>
      <c r="GUR838" s="230"/>
      <c r="GUS838" s="230"/>
      <c r="GUT838" s="230"/>
      <c r="GUU838" s="230"/>
      <c r="GUV838" s="230"/>
      <c r="GUW838" s="230"/>
      <c r="GUX838" s="230"/>
      <c r="GUY838" s="230"/>
      <c r="GUZ838" s="230"/>
      <c r="GVA838" s="230"/>
      <c r="GVB838" s="230"/>
      <c r="GVC838" s="230"/>
      <c r="GVD838" s="230"/>
      <c r="GVE838" s="230"/>
      <c r="GVF838" s="230"/>
      <c r="GVG838" s="230"/>
      <c r="GVH838" s="230"/>
      <c r="GVI838" s="230"/>
      <c r="GVJ838" s="230"/>
      <c r="GVK838" s="230"/>
      <c r="GVL838" s="230"/>
      <c r="GVM838" s="230"/>
      <c r="GVN838" s="230"/>
      <c r="GVO838" s="230"/>
      <c r="GVP838" s="230"/>
      <c r="GVQ838" s="230"/>
      <c r="GVR838" s="230"/>
      <c r="GVS838" s="230"/>
      <c r="GVT838" s="230"/>
      <c r="GVU838" s="230"/>
      <c r="GVV838" s="230"/>
      <c r="GVW838" s="230"/>
      <c r="GVX838" s="230"/>
      <c r="GVY838" s="230"/>
      <c r="GVZ838" s="230"/>
      <c r="GWA838" s="230"/>
      <c r="GWB838" s="230"/>
      <c r="GWC838" s="230"/>
      <c r="GWD838" s="230"/>
      <c r="GWE838" s="230"/>
      <c r="GWF838" s="230"/>
      <c r="GWG838" s="230"/>
      <c r="GWH838" s="230"/>
      <c r="GWI838" s="230"/>
      <c r="GWJ838" s="230"/>
      <c r="GWK838" s="230"/>
      <c r="GWL838" s="230"/>
      <c r="GWM838" s="230"/>
      <c r="GWN838" s="230"/>
      <c r="GWO838" s="230"/>
      <c r="GWP838" s="230"/>
      <c r="GWQ838" s="230"/>
      <c r="GWR838" s="230"/>
      <c r="GWS838" s="230"/>
      <c r="GWT838" s="230"/>
      <c r="GWU838" s="230"/>
      <c r="GWV838" s="230"/>
      <c r="GWW838" s="230"/>
      <c r="GWX838" s="230"/>
      <c r="GWY838" s="230"/>
      <c r="GWZ838" s="230"/>
      <c r="GXA838" s="230"/>
      <c r="GXB838" s="230"/>
      <c r="GXC838" s="230"/>
      <c r="GXD838" s="230"/>
      <c r="GXE838" s="230"/>
      <c r="GXF838" s="230"/>
      <c r="GXG838" s="230"/>
      <c r="GXH838" s="230"/>
      <c r="GXI838" s="230"/>
      <c r="GXJ838" s="230"/>
      <c r="GXK838" s="230"/>
      <c r="GXL838" s="230"/>
      <c r="GXM838" s="230"/>
      <c r="GXN838" s="230"/>
      <c r="GXO838" s="230"/>
      <c r="GXP838" s="230"/>
      <c r="GXQ838" s="230"/>
      <c r="GXR838" s="230"/>
      <c r="GXS838" s="230"/>
      <c r="GXT838" s="230"/>
      <c r="GXU838" s="230"/>
      <c r="GXV838" s="230"/>
      <c r="GXW838" s="230"/>
      <c r="GXX838" s="230"/>
      <c r="GXY838" s="230"/>
      <c r="GXZ838" s="230"/>
      <c r="GYA838" s="230"/>
      <c r="GYB838" s="230"/>
      <c r="GYC838" s="230"/>
      <c r="GYD838" s="230"/>
      <c r="GYE838" s="230"/>
      <c r="GYF838" s="230"/>
      <c r="GYG838" s="230"/>
      <c r="GYH838" s="230"/>
      <c r="GYI838" s="230"/>
      <c r="GYJ838" s="230"/>
      <c r="GYK838" s="230"/>
      <c r="GYL838" s="230"/>
      <c r="GYM838" s="230"/>
      <c r="GYN838" s="230"/>
      <c r="GYO838" s="230"/>
      <c r="GYP838" s="230"/>
      <c r="GYQ838" s="230"/>
      <c r="GYR838" s="230"/>
      <c r="GYS838" s="230"/>
      <c r="GYT838" s="230"/>
      <c r="GYU838" s="230"/>
      <c r="GYV838" s="230"/>
      <c r="GYW838" s="230"/>
      <c r="GYX838" s="230"/>
      <c r="GYY838" s="230"/>
      <c r="GYZ838" s="230"/>
      <c r="GZA838" s="230"/>
      <c r="GZB838" s="230"/>
      <c r="GZC838" s="230"/>
      <c r="GZD838" s="230"/>
      <c r="GZE838" s="230"/>
      <c r="GZF838" s="230"/>
      <c r="GZG838" s="230"/>
      <c r="GZH838" s="230"/>
      <c r="GZI838" s="230"/>
      <c r="GZJ838" s="230"/>
      <c r="GZK838" s="230"/>
      <c r="GZL838" s="230"/>
      <c r="GZM838" s="230"/>
      <c r="GZN838" s="230"/>
      <c r="GZO838" s="230"/>
      <c r="GZP838" s="230"/>
      <c r="GZQ838" s="230"/>
      <c r="GZR838" s="230"/>
      <c r="GZS838" s="230"/>
      <c r="GZT838" s="230"/>
      <c r="GZU838" s="230"/>
      <c r="GZV838" s="230"/>
      <c r="GZW838" s="230"/>
      <c r="GZX838" s="230"/>
      <c r="GZY838" s="230"/>
      <c r="GZZ838" s="230"/>
      <c r="HAA838" s="230"/>
      <c r="HAB838" s="230"/>
      <c r="HAC838" s="230"/>
      <c r="HAD838" s="230"/>
      <c r="HAE838" s="230"/>
      <c r="HAF838" s="230"/>
      <c r="HAG838" s="230"/>
      <c r="HAH838" s="230"/>
      <c r="HAI838" s="230"/>
      <c r="HAJ838" s="230"/>
      <c r="HAK838" s="230"/>
      <c r="HAL838" s="230"/>
      <c r="HAM838" s="230"/>
      <c r="HAN838" s="230"/>
      <c r="HAO838" s="230"/>
      <c r="HAP838" s="230"/>
      <c r="HAQ838" s="230"/>
      <c r="HAR838" s="230"/>
      <c r="HAS838" s="230"/>
      <c r="HAT838" s="230"/>
      <c r="HAU838" s="230"/>
      <c r="HAV838" s="230"/>
      <c r="HAW838" s="230"/>
      <c r="HAX838" s="230"/>
      <c r="HAY838" s="230"/>
      <c r="HAZ838" s="230"/>
      <c r="HBA838" s="230"/>
      <c r="HBB838" s="230"/>
      <c r="HBC838" s="230"/>
      <c r="HBD838" s="230"/>
      <c r="HBE838" s="230"/>
      <c r="HBF838" s="230"/>
      <c r="HBG838" s="230"/>
      <c r="HBH838" s="230"/>
      <c r="HBI838" s="230"/>
      <c r="HBJ838" s="230"/>
      <c r="HBK838" s="230"/>
      <c r="HBL838" s="230"/>
      <c r="HBM838" s="230"/>
      <c r="HBN838" s="230"/>
      <c r="HBO838" s="230"/>
      <c r="HBP838" s="230"/>
      <c r="HBQ838" s="230"/>
      <c r="HBR838" s="230"/>
      <c r="HBS838" s="230"/>
      <c r="HBT838" s="230"/>
      <c r="HBU838" s="230"/>
      <c r="HBV838" s="230"/>
      <c r="HBW838" s="230"/>
      <c r="HBX838" s="230"/>
      <c r="HBY838" s="230"/>
      <c r="HBZ838" s="230"/>
      <c r="HCA838" s="230"/>
      <c r="HCB838" s="230"/>
      <c r="HCC838" s="230"/>
      <c r="HCD838" s="230"/>
      <c r="HCE838" s="230"/>
      <c r="HCF838" s="230"/>
      <c r="HCG838" s="230"/>
      <c r="HCH838" s="230"/>
      <c r="HCI838" s="230"/>
      <c r="HCJ838" s="230"/>
      <c r="HCK838" s="230"/>
      <c r="HCL838" s="230"/>
      <c r="HCM838" s="230"/>
      <c r="HCN838" s="230"/>
      <c r="HCO838" s="230"/>
      <c r="HCP838" s="230"/>
      <c r="HCQ838" s="230"/>
      <c r="HCR838" s="230"/>
      <c r="HCS838" s="230"/>
      <c r="HCT838" s="230"/>
      <c r="HCU838" s="230"/>
      <c r="HCV838" s="230"/>
      <c r="HCW838" s="230"/>
      <c r="HCX838" s="230"/>
      <c r="HCY838" s="230"/>
      <c r="HCZ838" s="230"/>
      <c r="HDA838" s="230"/>
      <c r="HDB838" s="230"/>
      <c r="HDC838" s="230"/>
      <c r="HDD838" s="230"/>
      <c r="HDE838" s="230"/>
      <c r="HDF838" s="230"/>
      <c r="HDG838" s="230"/>
      <c r="HDH838" s="230"/>
      <c r="HDI838" s="230"/>
      <c r="HDJ838" s="230"/>
      <c r="HDK838" s="230"/>
      <c r="HDL838" s="230"/>
      <c r="HDM838" s="230"/>
      <c r="HDN838" s="230"/>
      <c r="HDO838" s="230"/>
      <c r="HDP838" s="230"/>
      <c r="HDQ838" s="230"/>
      <c r="HDR838" s="230"/>
      <c r="HDS838" s="230"/>
      <c r="HDT838" s="230"/>
      <c r="HDU838" s="230"/>
      <c r="HDV838" s="230"/>
      <c r="HDW838" s="230"/>
      <c r="HDX838" s="230"/>
      <c r="HDY838" s="230"/>
      <c r="HDZ838" s="230"/>
      <c r="HEA838" s="230"/>
      <c r="HEB838" s="230"/>
      <c r="HEC838" s="230"/>
      <c r="HED838" s="230"/>
      <c r="HEE838" s="230"/>
      <c r="HEF838" s="230"/>
      <c r="HEG838" s="230"/>
      <c r="HEH838" s="230"/>
      <c r="HEI838" s="230"/>
      <c r="HEJ838" s="230"/>
      <c r="HEK838" s="230"/>
      <c r="HEL838" s="230"/>
      <c r="HEM838" s="230"/>
      <c r="HEN838" s="230"/>
      <c r="HEO838" s="230"/>
      <c r="HEP838" s="230"/>
      <c r="HEQ838" s="230"/>
      <c r="HER838" s="230"/>
      <c r="HES838" s="230"/>
      <c r="HET838" s="230"/>
      <c r="HEU838" s="230"/>
      <c r="HEV838" s="230"/>
      <c r="HEW838" s="230"/>
      <c r="HEX838" s="230"/>
      <c r="HEY838" s="230"/>
      <c r="HEZ838" s="230"/>
      <c r="HFA838" s="230"/>
      <c r="HFB838" s="230"/>
      <c r="HFC838" s="230"/>
      <c r="HFD838" s="230"/>
      <c r="HFE838" s="230"/>
      <c r="HFF838" s="230"/>
      <c r="HFG838" s="230"/>
      <c r="HFH838" s="230"/>
      <c r="HFI838" s="230"/>
      <c r="HFJ838" s="230"/>
      <c r="HFK838" s="230"/>
      <c r="HFL838" s="230"/>
      <c r="HFM838" s="230"/>
      <c r="HFN838" s="230"/>
      <c r="HFO838" s="230"/>
      <c r="HFP838" s="230"/>
      <c r="HFQ838" s="230"/>
      <c r="HFR838" s="230"/>
      <c r="HFS838" s="230"/>
      <c r="HFT838" s="230"/>
      <c r="HFU838" s="230"/>
      <c r="HFV838" s="230"/>
      <c r="HFW838" s="230"/>
      <c r="HFX838" s="230"/>
      <c r="HFY838" s="230"/>
      <c r="HFZ838" s="230"/>
      <c r="HGA838" s="230"/>
      <c r="HGB838" s="230"/>
      <c r="HGC838" s="230"/>
      <c r="HGD838" s="230"/>
      <c r="HGE838" s="230"/>
      <c r="HGF838" s="230"/>
      <c r="HGG838" s="230"/>
      <c r="HGH838" s="230"/>
      <c r="HGI838" s="230"/>
      <c r="HGJ838" s="230"/>
      <c r="HGK838" s="230"/>
      <c r="HGL838" s="230"/>
      <c r="HGM838" s="230"/>
      <c r="HGN838" s="230"/>
      <c r="HGO838" s="230"/>
      <c r="HGP838" s="230"/>
      <c r="HGQ838" s="230"/>
      <c r="HGR838" s="230"/>
      <c r="HGS838" s="230"/>
      <c r="HGT838" s="230"/>
      <c r="HGU838" s="230"/>
      <c r="HGV838" s="230"/>
      <c r="HGW838" s="230"/>
      <c r="HGX838" s="230"/>
      <c r="HGY838" s="230"/>
      <c r="HGZ838" s="230"/>
      <c r="HHA838" s="230"/>
      <c r="HHB838" s="230"/>
      <c r="HHC838" s="230"/>
      <c r="HHD838" s="230"/>
      <c r="HHE838" s="230"/>
      <c r="HHF838" s="230"/>
      <c r="HHG838" s="230"/>
      <c r="HHH838" s="230"/>
      <c r="HHI838" s="230"/>
      <c r="HHJ838" s="230"/>
      <c r="HHK838" s="230"/>
      <c r="HHL838" s="230"/>
      <c r="HHM838" s="230"/>
      <c r="HHN838" s="230"/>
      <c r="HHO838" s="230"/>
      <c r="HHP838" s="230"/>
      <c r="HHQ838" s="230"/>
      <c r="HHR838" s="230"/>
      <c r="HHS838" s="230"/>
      <c r="HHT838" s="230"/>
      <c r="HHU838" s="230"/>
      <c r="HHV838" s="230"/>
      <c r="HHW838" s="230"/>
      <c r="HHX838" s="230"/>
      <c r="HHY838" s="230"/>
      <c r="HHZ838" s="230"/>
      <c r="HIA838" s="230"/>
      <c r="HIB838" s="230"/>
      <c r="HIC838" s="230"/>
      <c r="HID838" s="230"/>
      <c r="HIE838" s="230"/>
      <c r="HIF838" s="230"/>
      <c r="HIG838" s="230"/>
      <c r="HIH838" s="230"/>
      <c r="HII838" s="230"/>
      <c r="HIJ838" s="230"/>
      <c r="HIK838" s="230"/>
      <c r="HIL838" s="230"/>
      <c r="HIM838" s="230"/>
      <c r="HIN838" s="230"/>
      <c r="HIO838" s="230"/>
      <c r="HIP838" s="230"/>
      <c r="HIQ838" s="230"/>
      <c r="HIR838" s="230"/>
      <c r="HIS838" s="230"/>
      <c r="HIT838" s="230"/>
      <c r="HIU838" s="230"/>
      <c r="HIV838" s="230"/>
      <c r="HIW838" s="230"/>
      <c r="HIX838" s="230"/>
      <c r="HIY838" s="230"/>
      <c r="HIZ838" s="230"/>
      <c r="HJA838" s="230"/>
      <c r="HJB838" s="230"/>
      <c r="HJC838" s="230"/>
      <c r="HJD838" s="230"/>
      <c r="HJE838" s="230"/>
      <c r="HJF838" s="230"/>
      <c r="HJG838" s="230"/>
      <c r="HJH838" s="230"/>
      <c r="HJI838" s="230"/>
      <c r="HJJ838" s="230"/>
      <c r="HJK838" s="230"/>
      <c r="HJL838" s="230"/>
      <c r="HJM838" s="230"/>
      <c r="HJN838" s="230"/>
      <c r="HJO838" s="230"/>
      <c r="HJP838" s="230"/>
      <c r="HJQ838" s="230"/>
      <c r="HJR838" s="230"/>
      <c r="HJS838" s="230"/>
      <c r="HJT838" s="230"/>
      <c r="HJU838" s="230"/>
      <c r="HJV838" s="230"/>
      <c r="HJW838" s="230"/>
      <c r="HJX838" s="230"/>
      <c r="HJY838" s="230"/>
      <c r="HJZ838" s="230"/>
      <c r="HKA838" s="230"/>
      <c r="HKB838" s="230"/>
      <c r="HKC838" s="230"/>
      <c r="HKD838" s="230"/>
      <c r="HKE838" s="230"/>
      <c r="HKF838" s="230"/>
      <c r="HKG838" s="230"/>
      <c r="HKH838" s="230"/>
      <c r="HKI838" s="230"/>
      <c r="HKJ838" s="230"/>
      <c r="HKK838" s="230"/>
      <c r="HKL838" s="230"/>
      <c r="HKM838" s="230"/>
      <c r="HKN838" s="230"/>
      <c r="HKO838" s="230"/>
      <c r="HKP838" s="230"/>
      <c r="HKQ838" s="230"/>
      <c r="HKR838" s="230"/>
      <c r="HKS838" s="230"/>
      <c r="HKT838" s="230"/>
      <c r="HKU838" s="230"/>
      <c r="HKV838" s="230"/>
      <c r="HKW838" s="230"/>
      <c r="HKX838" s="230"/>
      <c r="HKY838" s="230"/>
      <c r="HKZ838" s="230"/>
      <c r="HLA838" s="230"/>
      <c r="HLB838" s="230"/>
      <c r="HLC838" s="230"/>
      <c r="HLD838" s="230"/>
      <c r="HLE838" s="230"/>
      <c r="HLF838" s="230"/>
      <c r="HLG838" s="230"/>
      <c r="HLH838" s="230"/>
      <c r="HLI838" s="230"/>
      <c r="HLJ838" s="230"/>
      <c r="HLK838" s="230"/>
      <c r="HLL838" s="230"/>
      <c r="HLM838" s="230"/>
      <c r="HLN838" s="230"/>
      <c r="HLO838" s="230"/>
      <c r="HLP838" s="230"/>
      <c r="HLQ838" s="230"/>
      <c r="HLR838" s="230"/>
      <c r="HLS838" s="230"/>
      <c r="HLT838" s="230"/>
      <c r="HLU838" s="230"/>
      <c r="HLV838" s="230"/>
      <c r="HLW838" s="230"/>
      <c r="HLX838" s="230"/>
      <c r="HLY838" s="230"/>
      <c r="HLZ838" s="230"/>
      <c r="HMA838" s="230"/>
      <c r="HMB838" s="230"/>
      <c r="HMC838" s="230"/>
      <c r="HMD838" s="230"/>
      <c r="HME838" s="230"/>
      <c r="HMF838" s="230"/>
      <c r="HMG838" s="230"/>
      <c r="HMH838" s="230"/>
      <c r="HMI838" s="230"/>
      <c r="HMJ838" s="230"/>
      <c r="HMK838" s="230"/>
      <c r="HML838" s="230"/>
      <c r="HMM838" s="230"/>
      <c r="HMN838" s="230"/>
      <c r="HMO838" s="230"/>
      <c r="HMP838" s="230"/>
      <c r="HMQ838" s="230"/>
      <c r="HMR838" s="230"/>
      <c r="HMS838" s="230"/>
      <c r="HMT838" s="230"/>
      <c r="HMU838" s="230"/>
      <c r="HMV838" s="230"/>
      <c r="HMW838" s="230"/>
      <c r="HMX838" s="230"/>
      <c r="HMY838" s="230"/>
      <c r="HMZ838" s="230"/>
      <c r="HNA838" s="230"/>
      <c r="HNB838" s="230"/>
      <c r="HNC838" s="230"/>
      <c r="HND838" s="230"/>
      <c r="HNE838" s="230"/>
      <c r="HNF838" s="230"/>
      <c r="HNG838" s="230"/>
      <c r="HNH838" s="230"/>
      <c r="HNI838" s="230"/>
      <c r="HNJ838" s="230"/>
      <c r="HNK838" s="230"/>
      <c r="HNL838" s="230"/>
      <c r="HNM838" s="230"/>
      <c r="HNN838" s="230"/>
      <c r="HNO838" s="230"/>
      <c r="HNP838" s="230"/>
      <c r="HNQ838" s="230"/>
      <c r="HNR838" s="230"/>
      <c r="HNS838" s="230"/>
      <c r="HNT838" s="230"/>
      <c r="HNU838" s="230"/>
      <c r="HNV838" s="230"/>
      <c r="HNW838" s="230"/>
      <c r="HNX838" s="230"/>
      <c r="HNY838" s="230"/>
      <c r="HNZ838" s="230"/>
      <c r="HOA838" s="230"/>
      <c r="HOB838" s="230"/>
      <c r="HOC838" s="230"/>
      <c r="HOD838" s="230"/>
      <c r="HOE838" s="230"/>
      <c r="HOF838" s="230"/>
      <c r="HOG838" s="230"/>
      <c r="HOH838" s="230"/>
      <c r="HOI838" s="230"/>
      <c r="HOJ838" s="230"/>
      <c r="HOK838" s="230"/>
      <c r="HOL838" s="230"/>
      <c r="HOM838" s="230"/>
      <c r="HON838" s="230"/>
      <c r="HOO838" s="230"/>
      <c r="HOP838" s="230"/>
      <c r="HOQ838" s="230"/>
      <c r="HOR838" s="230"/>
      <c r="HOS838" s="230"/>
      <c r="HOT838" s="230"/>
      <c r="HOU838" s="230"/>
      <c r="HOV838" s="230"/>
      <c r="HOW838" s="230"/>
      <c r="HOX838" s="230"/>
      <c r="HOY838" s="230"/>
      <c r="HOZ838" s="230"/>
      <c r="HPA838" s="230"/>
      <c r="HPB838" s="230"/>
      <c r="HPC838" s="230"/>
      <c r="HPD838" s="230"/>
      <c r="HPE838" s="230"/>
      <c r="HPF838" s="230"/>
      <c r="HPG838" s="230"/>
      <c r="HPH838" s="230"/>
      <c r="HPI838" s="230"/>
      <c r="HPJ838" s="230"/>
      <c r="HPK838" s="230"/>
      <c r="HPL838" s="230"/>
      <c r="HPM838" s="230"/>
      <c r="HPN838" s="230"/>
      <c r="HPO838" s="230"/>
      <c r="HPP838" s="230"/>
      <c r="HPQ838" s="230"/>
      <c r="HPR838" s="230"/>
      <c r="HPS838" s="230"/>
      <c r="HPT838" s="230"/>
      <c r="HPU838" s="230"/>
      <c r="HPV838" s="230"/>
      <c r="HPW838" s="230"/>
      <c r="HPX838" s="230"/>
      <c r="HPY838" s="230"/>
      <c r="HPZ838" s="230"/>
      <c r="HQA838" s="230"/>
      <c r="HQB838" s="230"/>
      <c r="HQC838" s="230"/>
      <c r="HQD838" s="230"/>
      <c r="HQE838" s="230"/>
      <c r="HQF838" s="230"/>
      <c r="HQG838" s="230"/>
      <c r="HQH838" s="230"/>
      <c r="HQI838" s="230"/>
      <c r="HQJ838" s="230"/>
      <c r="HQK838" s="230"/>
      <c r="HQL838" s="230"/>
      <c r="HQM838" s="230"/>
      <c r="HQN838" s="230"/>
      <c r="HQO838" s="230"/>
      <c r="HQP838" s="230"/>
      <c r="HQQ838" s="230"/>
      <c r="HQR838" s="230"/>
      <c r="HQS838" s="230"/>
      <c r="HQT838" s="230"/>
      <c r="HQU838" s="230"/>
      <c r="HQV838" s="230"/>
      <c r="HQW838" s="230"/>
      <c r="HQX838" s="230"/>
      <c r="HQY838" s="230"/>
      <c r="HQZ838" s="230"/>
      <c r="HRA838" s="230"/>
      <c r="HRB838" s="230"/>
      <c r="HRC838" s="230"/>
      <c r="HRD838" s="230"/>
      <c r="HRE838" s="230"/>
      <c r="HRF838" s="230"/>
      <c r="HRG838" s="230"/>
      <c r="HRH838" s="230"/>
      <c r="HRI838" s="230"/>
      <c r="HRJ838" s="230"/>
      <c r="HRK838" s="230"/>
      <c r="HRL838" s="230"/>
      <c r="HRM838" s="230"/>
      <c r="HRN838" s="230"/>
      <c r="HRO838" s="230"/>
      <c r="HRP838" s="230"/>
      <c r="HRQ838" s="230"/>
      <c r="HRR838" s="230"/>
      <c r="HRS838" s="230"/>
      <c r="HRT838" s="230"/>
      <c r="HRU838" s="230"/>
      <c r="HRV838" s="230"/>
      <c r="HRW838" s="230"/>
      <c r="HRX838" s="230"/>
      <c r="HRY838" s="230"/>
      <c r="HRZ838" s="230"/>
      <c r="HSA838" s="230"/>
      <c r="HSB838" s="230"/>
      <c r="HSC838" s="230"/>
      <c r="HSD838" s="230"/>
      <c r="HSE838" s="230"/>
      <c r="HSF838" s="230"/>
      <c r="HSG838" s="230"/>
      <c r="HSH838" s="230"/>
      <c r="HSI838" s="230"/>
      <c r="HSJ838" s="230"/>
      <c r="HSK838" s="230"/>
      <c r="HSL838" s="230"/>
      <c r="HSM838" s="230"/>
      <c r="HSN838" s="230"/>
      <c r="HSO838" s="230"/>
      <c r="HSP838" s="230"/>
      <c r="HSQ838" s="230"/>
      <c r="HSR838" s="230"/>
      <c r="HSS838" s="230"/>
      <c r="HST838" s="230"/>
      <c r="HSU838" s="230"/>
      <c r="HSV838" s="230"/>
      <c r="HSW838" s="230"/>
      <c r="HSX838" s="230"/>
      <c r="HSY838" s="230"/>
      <c r="HSZ838" s="230"/>
      <c r="HTA838" s="230"/>
      <c r="HTB838" s="230"/>
      <c r="HTC838" s="230"/>
      <c r="HTD838" s="230"/>
      <c r="HTE838" s="230"/>
      <c r="HTF838" s="230"/>
      <c r="HTG838" s="230"/>
      <c r="HTH838" s="230"/>
      <c r="HTI838" s="230"/>
      <c r="HTJ838" s="230"/>
      <c r="HTK838" s="230"/>
      <c r="HTL838" s="230"/>
      <c r="HTM838" s="230"/>
      <c r="HTN838" s="230"/>
      <c r="HTO838" s="230"/>
      <c r="HTP838" s="230"/>
      <c r="HTQ838" s="230"/>
      <c r="HTR838" s="230"/>
      <c r="HTS838" s="230"/>
      <c r="HTT838" s="230"/>
      <c r="HTU838" s="230"/>
      <c r="HTV838" s="230"/>
      <c r="HTW838" s="230"/>
      <c r="HTX838" s="230"/>
      <c r="HTY838" s="230"/>
      <c r="HTZ838" s="230"/>
      <c r="HUA838" s="230"/>
      <c r="HUB838" s="230"/>
      <c r="HUC838" s="230"/>
      <c r="HUD838" s="230"/>
      <c r="HUE838" s="230"/>
      <c r="HUF838" s="230"/>
      <c r="HUG838" s="230"/>
      <c r="HUH838" s="230"/>
      <c r="HUI838" s="230"/>
      <c r="HUJ838" s="230"/>
      <c r="HUK838" s="230"/>
      <c r="HUL838" s="230"/>
      <c r="HUM838" s="230"/>
      <c r="HUN838" s="230"/>
      <c r="HUO838" s="230"/>
      <c r="HUP838" s="230"/>
      <c r="HUQ838" s="230"/>
      <c r="HUR838" s="230"/>
      <c r="HUS838" s="230"/>
      <c r="HUT838" s="230"/>
      <c r="HUU838" s="230"/>
      <c r="HUV838" s="230"/>
      <c r="HUW838" s="230"/>
      <c r="HUX838" s="230"/>
      <c r="HUY838" s="230"/>
      <c r="HUZ838" s="230"/>
      <c r="HVA838" s="230"/>
      <c r="HVB838" s="230"/>
      <c r="HVC838" s="230"/>
      <c r="HVD838" s="230"/>
      <c r="HVE838" s="230"/>
      <c r="HVF838" s="230"/>
      <c r="HVG838" s="230"/>
      <c r="HVH838" s="230"/>
      <c r="HVI838" s="230"/>
      <c r="HVJ838" s="230"/>
      <c r="HVK838" s="230"/>
      <c r="HVL838" s="230"/>
      <c r="HVM838" s="230"/>
      <c r="HVN838" s="230"/>
      <c r="HVO838" s="230"/>
      <c r="HVP838" s="230"/>
      <c r="HVQ838" s="230"/>
      <c r="HVR838" s="230"/>
      <c r="HVS838" s="230"/>
      <c r="HVT838" s="230"/>
      <c r="HVU838" s="230"/>
      <c r="HVV838" s="230"/>
      <c r="HVW838" s="230"/>
      <c r="HVX838" s="230"/>
      <c r="HVY838" s="230"/>
      <c r="HVZ838" s="230"/>
      <c r="HWA838" s="230"/>
      <c r="HWB838" s="230"/>
      <c r="HWC838" s="230"/>
      <c r="HWD838" s="230"/>
      <c r="HWE838" s="230"/>
      <c r="HWF838" s="230"/>
      <c r="HWG838" s="230"/>
      <c r="HWH838" s="230"/>
      <c r="HWI838" s="230"/>
      <c r="HWJ838" s="230"/>
      <c r="HWK838" s="230"/>
      <c r="HWL838" s="230"/>
      <c r="HWM838" s="230"/>
      <c r="HWN838" s="230"/>
      <c r="HWO838" s="230"/>
      <c r="HWP838" s="230"/>
      <c r="HWQ838" s="230"/>
      <c r="HWR838" s="230"/>
      <c r="HWS838" s="230"/>
      <c r="HWT838" s="230"/>
      <c r="HWU838" s="230"/>
      <c r="HWV838" s="230"/>
      <c r="HWW838" s="230"/>
      <c r="HWX838" s="230"/>
      <c r="HWY838" s="230"/>
      <c r="HWZ838" s="230"/>
      <c r="HXA838" s="230"/>
      <c r="HXB838" s="230"/>
      <c r="HXC838" s="230"/>
      <c r="HXD838" s="230"/>
      <c r="HXE838" s="230"/>
      <c r="HXF838" s="230"/>
      <c r="HXG838" s="230"/>
      <c r="HXH838" s="230"/>
      <c r="HXI838" s="230"/>
      <c r="HXJ838" s="230"/>
      <c r="HXK838" s="230"/>
      <c r="HXL838" s="230"/>
      <c r="HXM838" s="230"/>
      <c r="HXN838" s="230"/>
      <c r="HXO838" s="230"/>
      <c r="HXP838" s="230"/>
      <c r="HXQ838" s="230"/>
      <c r="HXR838" s="230"/>
      <c r="HXS838" s="230"/>
      <c r="HXT838" s="230"/>
      <c r="HXU838" s="230"/>
      <c r="HXV838" s="230"/>
      <c r="HXW838" s="230"/>
      <c r="HXX838" s="230"/>
      <c r="HXY838" s="230"/>
      <c r="HXZ838" s="230"/>
      <c r="HYA838" s="230"/>
      <c r="HYB838" s="230"/>
      <c r="HYC838" s="230"/>
      <c r="HYD838" s="230"/>
      <c r="HYE838" s="230"/>
      <c r="HYF838" s="230"/>
      <c r="HYG838" s="230"/>
      <c r="HYH838" s="230"/>
      <c r="HYI838" s="230"/>
      <c r="HYJ838" s="230"/>
      <c r="HYK838" s="230"/>
      <c r="HYL838" s="230"/>
      <c r="HYM838" s="230"/>
      <c r="HYN838" s="230"/>
      <c r="HYO838" s="230"/>
      <c r="HYP838" s="230"/>
      <c r="HYQ838" s="230"/>
      <c r="HYR838" s="230"/>
      <c r="HYS838" s="230"/>
      <c r="HYT838" s="230"/>
      <c r="HYU838" s="230"/>
      <c r="HYV838" s="230"/>
      <c r="HYW838" s="230"/>
      <c r="HYX838" s="230"/>
      <c r="HYY838" s="230"/>
      <c r="HYZ838" s="230"/>
      <c r="HZA838" s="230"/>
      <c r="HZB838" s="230"/>
      <c r="HZC838" s="230"/>
      <c r="HZD838" s="230"/>
      <c r="HZE838" s="230"/>
      <c r="HZF838" s="230"/>
      <c r="HZG838" s="230"/>
      <c r="HZH838" s="230"/>
      <c r="HZI838" s="230"/>
      <c r="HZJ838" s="230"/>
      <c r="HZK838" s="230"/>
      <c r="HZL838" s="230"/>
      <c r="HZM838" s="230"/>
      <c r="HZN838" s="230"/>
      <c r="HZO838" s="230"/>
      <c r="HZP838" s="230"/>
      <c r="HZQ838" s="230"/>
      <c r="HZR838" s="230"/>
      <c r="HZS838" s="230"/>
      <c r="HZT838" s="230"/>
      <c r="HZU838" s="230"/>
      <c r="HZV838" s="230"/>
      <c r="HZW838" s="230"/>
      <c r="HZX838" s="230"/>
      <c r="HZY838" s="230"/>
      <c r="HZZ838" s="230"/>
      <c r="IAA838" s="230"/>
      <c r="IAB838" s="230"/>
      <c r="IAC838" s="230"/>
      <c r="IAD838" s="230"/>
      <c r="IAE838" s="230"/>
      <c r="IAF838" s="230"/>
      <c r="IAG838" s="230"/>
      <c r="IAH838" s="230"/>
      <c r="IAI838" s="230"/>
      <c r="IAJ838" s="230"/>
      <c r="IAK838" s="230"/>
      <c r="IAL838" s="230"/>
      <c r="IAM838" s="230"/>
      <c r="IAN838" s="230"/>
      <c r="IAO838" s="230"/>
      <c r="IAP838" s="230"/>
      <c r="IAQ838" s="230"/>
      <c r="IAR838" s="230"/>
      <c r="IAS838" s="230"/>
      <c r="IAT838" s="230"/>
      <c r="IAU838" s="230"/>
      <c r="IAV838" s="230"/>
      <c r="IAW838" s="230"/>
      <c r="IAX838" s="230"/>
      <c r="IAY838" s="230"/>
      <c r="IAZ838" s="230"/>
      <c r="IBA838" s="230"/>
      <c r="IBB838" s="230"/>
      <c r="IBC838" s="230"/>
      <c r="IBD838" s="230"/>
      <c r="IBE838" s="230"/>
      <c r="IBF838" s="230"/>
      <c r="IBG838" s="230"/>
      <c r="IBH838" s="230"/>
      <c r="IBI838" s="230"/>
      <c r="IBJ838" s="230"/>
      <c r="IBK838" s="230"/>
      <c r="IBL838" s="230"/>
      <c r="IBM838" s="230"/>
      <c r="IBN838" s="230"/>
      <c r="IBO838" s="230"/>
      <c r="IBP838" s="230"/>
      <c r="IBQ838" s="230"/>
      <c r="IBR838" s="230"/>
      <c r="IBS838" s="230"/>
      <c r="IBT838" s="230"/>
      <c r="IBU838" s="230"/>
      <c r="IBV838" s="230"/>
      <c r="IBW838" s="230"/>
      <c r="IBX838" s="230"/>
      <c r="IBY838" s="230"/>
      <c r="IBZ838" s="230"/>
      <c r="ICA838" s="230"/>
      <c r="ICB838" s="230"/>
      <c r="ICC838" s="230"/>
      <c r="ICD838" s="230"/>
      <c r="ICE838" s="230"/>
      <c r="ICF838" s="230"/>
      <c r="ICG838" s="230"/>
      <c r="ICH838" s="230"/>
      <c r="ICI838" s="230"/>
      <c r="ICJ838" s="230"/>
      <c r="ICK838" s="230"/>
      <c r="ICL838" s="230"/>
      <c r="ICM838" s="230"/>
      <c r="ICN838" s="230"/>
      <c r="ICO838" s="230"/>
      <c r="ICP838" s="230"/>
      <c r="ICQ838" s="230"/>
      <c r="ICR838" s="230"/>
      <c r="ICS838" s="230"/>
      <c r="ICT838" s="230"/>
      <c r="ICU838" s="230"/>
      <c r="ICV838" s="230"/>
      <c r="ICW838" s="230"/>
      <c r="ICX838" s="230"/>
      <c r="ICY838" s="230"/>
      <c r="ICZ838" s="230"/>
      <c r="IDA838" s="230"/>
      <c r="IDB838" s="230"/>
      <c r="IDC838" s="230"/>
      <c r="IDD838" s="230"/>
      <c r="IDE838" s="230"/>
      <c r="IDF838" s="230"/>
      <c r="IDG838" s="230"/>
      <c r="IDH838" s="230"/>
      <c r="IDI838" s="230"/>
      <c r="IDJ838" s="230"/>
      <c r="IDK838" s="230"/>
      <c r="IDL838" s="230"/>
      <c r="IDM838" s="230"/>
      <c r="IDN838" s="230"/>
      <c r="IDO838" s="230"/>
      <c r="IDP838" s="230"/>
      <c r="IDQ838" s="230"/>
      <c r="IDR838" s="230"/>
      <c r="IDS838" s="230"/>
      <c r="IDT838" s="230"/>
      <c r="IDU838" s="230"/>
      <c r="IDV838" s="230"/>
      <c r="IDW838" s="230"/>
      <c r="IDX838" s="230"/>
      <c r="IDY838" s="230"/>
      <c r="IDZ838" s="230"/>
      <c r="IEA838" s="230"/>
      <c r="IEB838" s="230"/>
      <c r="IEC838" s="230"/>
      <c r="IED838" s="230"/>
      <c r="IEE838" s="230"/>
      <c r="IEF838" s="230"/>
      <c r="IEG838" s="230"/>
      <c r="IEH838" s="230"/>
      <c r="IEI838" s="230"/>
      <c r="IEJ838" s="230"/>
      <c r="IEK838" s="230"/>
      <c r="IEL838" s="230"/>
      <c r="IEM838" s="230"/>
      <c r="IEN838" s="230"/>
      <c r="IEO838" s="230"/>
      <c r="IEP838" s="230"/>
      <c r="IEQ838" s="230"/>
      <c r="IER838" s="230"/>
      <c r="IES838" s="230"/>
      <c r="IET838" s="230"/>
      <c r="IEU838" s="230"/>
      <c r="IEV838" s="230"/>
      <c r="IEW838" s="230"/>
      <c r="IEX838" s="230"/>
      <c r="IEY838" s="230"/>
      <c r="IEZ838" s="230"/>
      <c r="IFA838" s="230"/>
      <c r="IFB838" s="230"/>
      <c r="IFC838" s="230"/>
      <c r="IFD838" s="230"/>
      <c r="IFE838" s="230"/>
      <c r="IFF838" s="230"/>
      <c r="IFG838" s="230"/>
      <c r="IFH838" s="230"/>
      <c r="IFI838" s="230"/>
      <c r="IFJ838" s="230"/>
      <c r="IFK838" s="230"/>
      <c r="IFL838" s="230"/>
      <c r="IFM838" s="230"/>
      <c r="IFN838" s="230"/>
      <c r="IFO838" s="230"/>
      <c r="IFP838" s="230"/>
      <c r="IFQ838" s="230"/>
      <c r="IFR838" s="230"/>
      <c r="IFS838" s="230"/>
      <c r="IFT838" s="230"/>
      <c r="IFU838" s="230"/>
      <c r="IFV838" s="230"/>
      <c r="IFW838" s="230"/>
      <c r="IFX838" s="230"/>
      <c r="IFY838" s="230"/>
      <c r="IFZ838" s="230"/>
      <c r="IGA838" s="230"/>
      <c r="IGB838" s="230"/>
      <c r="IGC838" s="230"/>
      <c r="IGD838" s="230"/>
      <c r="IGE838" s="230"/>
      <c r="IGF838" s="230"/>
      <c r="IGG838" s="230"/>
      <c r="IGH838" s="230"/>
      <c r="IGI838" s="230"/>
      <c r="IGJ838" s="230"/>
      <c r="IGK838" s="230"/>
      <c r="IGL838" s="230"/>
      <c r="IGM838" s="230"/>
      <c r="IGN838" s="230"/>
      <c r="IGO838" s="230"/>
      <c r="IGP838" s="230"/>
      <c r="IGQ838" s="230"/>
      <c r="IGR838" s="230"/>
      <c r="IGS838" s="230"/>
      <c r="IGT838" s="230"/>
      <c r="IGU838" s="230"/>
      <c r="IGV838" s="230"/>
      <c r="IGW838" s="230"/>
      <c r="IGX838" s="230"/>
      <c r="IGY838" s="230"/>
      <c r="IGZ838" s="230"/>
      <c r="IHA838" s="230"/>
      <c r="IHB838" s="230"/>
      <c r="IHC838" s="230"/>
      <c r="IHD838" s="230"/>
      <c r="IHE838" s="230"/>
      <c r="IHF838" s="230"/>
      <c r="IHG838" s="230"/>
      <c r="IHH838" s="230"/>
      <c r="IHI838" s="230"/>
      <c r="IHJ838" s="230"/>
      <c r="IHK838" s="230"/>
      <c r="IHL838" s="230"/>
      <c r="IHM838" s="230"/>
      <c r="IHN838" s="230"/>
      <c r="IHO838" s="230"/>
      <c r="IHP838" s="230"/>
      <c r="IHQ838" s="230"/>
      <c r="IHR838" s="230"/>
      <c r="IHS838" s="230"/>
      <c r="IHT838" s="230"/>
      <c r="IHU838" s="230"/>
      <c r="IHV838" s="230"/>
      <c r="IHW838" s="230"/>
      <c r="IHX838" s="230"/>
      <c r="IHY838" s="230"/>
      <c r="IHZ838" s="230"/>
      <c r="IIA838" s="230"/>
      <c r="IIB838" s="230"/>
      <c r="IIC838" s="230"/>
      <c r="IID838" s="230"/>
      <c r="IIE838" s="230"/>
      <c r="IIF838" s="230"/>
      <c r="IIG838" s="230"/>
      <c r="IIH838" s="230"/>
      <c r="III838" s="230"/>
      <c r="IIJ838" s="230"/>
      <c r="IIK838" s="230"/>
      <c r="IIL838" s="230"/>
      <c r="IIM838" s="230"/>
      <c r="IIN838" s="230"/>
      <c r="IIO838" s="230"/>
      <c r="IIP838" s="230"/>
      <c r="IIQ838" s="230"/>
      <c r="IIR838" s="230"/>
      <c r="IIS838" s="230"/>
      <c r="IIT838" s="230"/>
      <c r="IIU838" s="230"/>
      <c r="IIV838" s="230"/>
      <c r="IIW838" s="230"/>
      <c r="IIX838" s="230"/>
      <c r="IIY838" s="230"/>
      <c r="IIZ838" s="230"/>
      <c r="IJA838" s="230"/>
      <c r="IJB838" s="230"/>
      <c r="IJC838" s="230"/>
      <c r="IJD838" s="230"/>
      <c r="IJE838" s="230"/>
      <c r="IJF838" s="230"/>
      <c r="IJG838" s="230"/>
      <c r="IJH838" s="230"/>
      <c r="IJI838" s="230"/>
      <c r="IJJ838" s="230"/>
      <c r="IJK838" s="230"/>
      <c r="IJL838" s="230"/>
      <c r="IJM838" s="230"/>
      <c r="IJN838" s="230"/>
      <c r="IJO838" s="230"/>
      <c r="IJP838" s="230"/>
      <c r="IJQ838" s="230"/>
      <c r="IJR838" s="230"/>
      <c r="IJS838" s="230"/>
      <c r="IJT838" s="230"/>
      <c r="IJU838" s="230"/>
      <c r="IJV838" s="230"/>
      <c r="IJW838" s="230"/>
      <c r="IJX838" s="230"/>
      <c r="IJY838" s="230"/>
      <c r="IJZ838" s="230"/>
      <c r="IKA838" s="230"/>
      <c r="IKB838" s="230"/>
      <c r="IKC838" s="230"/>
      <c r="IKD838" s="230"/>
      <c r="IKE838" s="230"/>
      <c r="IKF838" s="230"/>
      <c r="IKG838" s="230"/>
      <c r="IKH838" s="230"/>
      <c r="IKI838" s="230"/>
      <c r="IKJ838" s="230"/>
      <c r="IKK838" s="230"/>
      <c r="IKL838" s="230"/>
      <c r="IKM838" s="230"/>
      <c r="IKN838" s="230"/>
      <c r="IKO838" s="230"/>
      <c r="IKP838" s="230"/>
      <c r="IKQ838" s="230"/>
      <c r="IKR838" s="230"/>
      <c r="IKS838" s="230"/>
      <c r="IKT838" s="230"/>
      <c r="IKU838" s="230"/>
      <c r="IKV838" s="230"/>
      <c r="IKW838" s="230"/>
      <c r="IKX838" s="230"/>
      <c r="IKY838" s="230"/>
      <c r="IKZ838" s="230"/>
      <c r="ILA838" s="230"/>
      <c r="ILB838" s="230"/>
      <c r="ILC838" s="230"/>
      <c r="ILD838" s="230"/>
      <c r="ILE838" s="230"/>
      <c r="ILF838" s="230"/>
      <c r="ILG838" s="230"/>
      <c r="ILH838" s="230"/>
      <c r="ILI838" s="230"/>
      <c r="ILJ838" s="230"/>
      <c r="ILK838" s="230"/>
      <c r="ILL838" s="230"/>
      <c r="ILM838" s="230"/>
      <c r="ILN838" s="230"/>
      <c r="ILO838" s="230"/>
      <c r="ILP838" s="230"/>
      <c r="ILQ838" s="230"/>
      <c r="ILR838" s="230"/>
      <c r="ILS838" s="230"/>
      <c r="ILT838" s="230"/>
      <c r="ILU838" s="230"/>
      <c r="ILV838" s="230"/>
      <c r="ILW838" s="230"/>
      <c r="ILX838" s="230"/>
      <c r="ILY838" s="230"/>
      <c r="ILZ838" s="230"/>
      <c r="IMA838" s="230"/>
      <c r="IMB838" s="230"/>
      <c r="IMC838" s="230"/>
      <c r="IMD838" s="230"/>
      <c r="IME838" s="230"/>
      <c r="IMF838" s="230"/>
      <c r="IMG838" s="230"/>
      <c r="IMH838" s="230"/>
      <c r="IMI838" s="230"/>
      <c r="IMJ838" s="230"/>
      <c r="IMK838" s="230"/>
      <c r="IML838" s="230"/>
      <c r="IMM838" s="230"/>
      <c r="IMN838" s="230"/>
      <c r="IMO838" s="230"/>
      <c r="IMP838" s="230"/>
      <c r="IMQ838" s="230"/>
      <c r="IMR838" s="230"/>
      <c r="IMS838" s="230"/>
      <c r="IMT838" s="230"/>
      <c r="IMU838" s="230"/>
      <c r="IMV838" s="230"/>
      <c r="IMW838" s="230"/>
      <c r="IMX838" s="230"/>
      <c r="IMY838" s="230"/>
      <c r="IMZ838" s="230"/>
      <c r="INA838" s="230"/>
      <c r="INB838" s="230"/>
      <c r="INC838" s="230"/>
      <c r="IND838" s="230"/>
      <c r="INE838" s="230"/>
      <c r="INF838" s="230"/>
      <c r="ING838" s="230"/>
      <c r="INH838" s="230"/>
      <c r="INI838" s="230"/>
      <c r="INJ838" s="230"/>
      <c r="INK838" s="230"/>
      <c r="INL838" s="230"/>
      <c r="INM838" s="230"/>
      <c r="INN838" s="230"/>
      <c r="INO838" s="230"/>
      <c r="INP838" s="230"/>
      <c r="INQ838" s="230"/>
      <c r="INR838" s="230"/>
      <c r="INS838" s="230"/>
      <c r="INT838" s="230"/>
      <c r="INU838" s="230"/>
      <c r="INV838" s="230"/>
      <c r="INW838" s="230"/>
      <c r="INX838" s="230"/>
      <c r="INY838" s="230"/>
      <c r="INZ838" s="230"/>
      <c r="IOA838" s="230"/>
      <c r="IOB838" s="230"/>
      <c r="IOC838" s="230"/>
      <c r="IOD838" s="230"/>
      <c r="IOE838" s="230"/>
      <c r="IOF838" s="230"/>
      <c r="IOG838" s="230"/>
      <c r="IOH838" s="230"/>
      <c r="IOI838" s="230"/>
      <c r="IOJ838" s="230"/>
      <c r="IOK838" s="230"/>
      <c r="IOL838" s="230"/>
      <c r="IOM838" s="230"/>
      <c r="ION838" s="230"/>
      <c r="IOO838" s="230"/>
      <c r="IOP838" s="230"/>
      <c r="IOQ838" s="230"/>
      <c r="IOR838" s="230"/>
      <c r="IOS838" s="230"/>
      <c r="IOT838" s="230"/>
      <c r="IOU838" s="230"/>
      <c r="IOV838" s="230"/>
      <c r="IOW838" s="230"/>
      <c r="IOX838" s="230"/>
      <c r="IOY838" s="230"/>
      <c r="IOZ838" s="230"/>
      <c r="IPA838" s="230"/>
      <c r="IPB838" s="230"/>
      <c r="IPC838" s="230"/>
      <c r="IPD838" s="230"/>
      <c r="IPE838" s="230"/>
      <c r="IPF838" s="230"/>
      <c r="IPG838" s="230"/>
      <c r="IPH838" s="230"/>
      <c r="IPI838" s="230"/>
      <c r="IPJ838" s="230"/>
      <c r="IPK838" s="230"/>
      <c r="IPL838" s="230"/>
      <c r="IPM838" s="230"/>
      <c r="IPN838" s="230"/>
      <c r="IPO838" s="230"/>
      <c r="IPP838" s="230"/>
      <c r="IPQ838" s="230"/>
      <c r="IPR838" s="230"/>
      <c r="IPS838" s="230"/>
      <c r="IPT838" s="230"/>
      <c r="IPU838" s="230"/>
      <c r="IPV838" s="230"/>
      <c r="IPW838" s="230"/>
      <c r="IPX838" s="230"/>
      <c r="IPY838" s="230"/>
      <c r="IPZ838" s="230"/>
      <c r="IQA838" s="230"/>
      <c r="IQB838" s="230"/>
      <c r="IQC838" s="230"/>
      <c r="IQD838" s="230"/>
      <c r="IQE838" s="230"/>
      <c r="IQF838" s="230"/>
      <c r="IQG838" s="230"/>
      <c r="IQH838" s="230"/>
      <c r="IQI838" s="230"/>
      <c r="IQJ838" s="230"/>
      <c r="IQK838" s="230"/>
      <c r="IQL838" s="230"/>
      <c r="IQM838" s="230"/>
      <c r="IQN838" s="230"/>
      <c r="IQO838" s="230"/>
      <c r="IQP838" s="230"/>
      <c r="IQQ838" s="230"/>
      <c r="IQR838" s="230"/>
      <c r="IQS838" s="230"/>
      <c r="IQT838" s="230"/>
      <c r="IQU838" s="230"/>
      <c r="IQV838" s="230"/>
      <c r="IQW838" s="230"/>
      <c r="IQX838" s="230"/>
      <c r="IQY838" s="230"/>
      <c r="IQZ838" s="230"/>
      <c r="IRA838" s="230"/>
      <c r="IRB838" s="230"/>
      <c r="IRC838" s="230"/>
      <c r="IRD838" s="230"/>
      <c r="IRE838" s="230"/>
      <c r="IRF838" s="230"/>
      <c r="IRG838" s="230"/>
      <c r="IRH838" s="230"/>
      <c r="IRI838" s="230"/>
      <c r="IRJ838" s="230"/>
      <c r="IRK838" s="230"/>
      <c r="IRL838" s="230"/>
      <c r="IRM838" s="230"/>
      <c r="IRN838" s="230"/>
      <c r="IRO838" s="230"/>
      <c r="IRP838" s="230"/>
      <c r="IRQ838" s="230"/>
      <c r="IRR838" s="230"/>
      <c r="IRS838" s="230"/>
      <c r="IRT838" s="230"/>
      <c r="IRU838" s="230"/>
      <c r="IRV838" s="230"/>
      <c r="IRW838" s="230"/>
      <c r="IRX838" s="230"/>
      <c r="IRY838" s="230"/>
      <c r="IRZ838" s="230"/>
      <c r="ISA838" s="230"/>
      <c r="ISB838" s="230"/>
      <c r="ISC838" s="230"/>
      <c r="ISD838" s="230"/>
      <c r="ISE838" s="230"/>
      <c r="ISF838" s="230"/>
      <c r="ISG838" s="230"/>
      <c r="ISH838" s="230"/>
      <c r="ISI838" s="230"/>
      <c r="ISJ838" s="230"/>
      <c r="ISK838" s="230"/>
      <c r="ISL838" s="230"/>
      <c r="ISM838" s="230"/>
      <c r="ISN838" s="230"/>
      <c r="ISO838" s="230"/>
      <c r="ISP838" s="230"/>
      <c r="ISQ838" s="230"/>
      <c r="ISR838" s="230"/>
      <c r="ISS838" s="230"/>
      <c r="IST838" s="230"/>
      <c r="ISU838" s="230"/>
      <c r="ISV838" s="230"/>
      <c r="ISW838" s="230"/>
      <c r="ISX838" s="230"/>
      <c r="ISY838" s="230"/>
      <c r="ISZ838" s="230"/>
      <c r="ITA838" s="230"/>
      <c r="ITB838" s="230"/>
      <c r="ITC838" s="230"/>
      <c r="ITD838" s="230"/>
      <c r="ITE838" s="230"/>
      <c r="ITF838" s="230"/>
      <c r="ITG838" s="230"/>
      <c r="ITH838" s="230"/>
      <c r="ITI838" s="230"/>
      <c r="ITJ838" s="230"/>
      <c r="ITK838" s="230"/>
      <c r="ITL838" s="230"/>
      <c r="ITM838" s="230"/>
      <c r="ITN838" s="230"/>
      <c r="ITO838" s="230"/>
      <c r="ITP838" s="230"/>
      <c r="ITQ838" s="230"/>
      <c r="ITR838" s="230"/>
      <c r="ITS838" s="230"/>
      <c r="ITT838" s="230"/>
      <c r="ITU838" s="230"/>
      <c r="ITV838" s="230"/>
      <c r="ITW838" s="230"/>
      <c r="ITX838" s="230"/>
      <c r="ITY838" s="230"/>
      <c r="ITZ838" s="230"/>
      <c r="IUA838" s="230"/>
      <c r="IUB838" s="230"/>
      <c r="IUC838" s="230"/>
      <c r="IUD838" s="230"/>
      <c r="IUE838" s="230"/>
      <c r="IUF838" s="230"/>
      <c r="IUG838" s="230"/>
      <c r="IUH838" s="230"/>
      <c r="IUI838" s="230"/>
      <c r="IUJ838" s="230"/>
      <c r="IUK838" s="230"/>
      <c r="IUL838" s="230"/>
      <c r="IUM838" s="230"/>
      <c r="IUN838" s="230"/>
      <c r="IUO838" s="230"/>
      <c r="IUP838" s="230"/>
      <c r="IUQ838" s="230"/>
      <c r="IUR838" s="230"/>
      <c r="IUS838" s="230"/>
      <c r="IUT838" s="230"/>
      <c r="IUU838" s="230"/>
      <c r="IUV838" s="230"/>
      <c r="IUW838" s="230"/>
      <c r="IUX838" s="230"/>
      <c r="IUY838" s="230"/>
      <c r="IUZ838" s="230"/>
      <c r="IVA838" s="230"/>
      <c r="IVB838" s="230"/>
      <c r="IVC838" s="230"/>
      <c r="IVD838" s="230"/>
      <c r="IVE838" s="230"/>
      <c r="IVF838" s="230"/>
      <c r="IVG838" s="230"/>
      <c r="IVH838" s="230"/>
      <c r="IVI838" s="230"/>
      <c r="IVJ838" s="230"/>
      <c r="IVK838" s="230"/>
      <c r="IVL838" s="230"/>
      <c r="IVM838" s="230"/>
      <c r="IVN838" s="230"/>
      <c r="IVO838" s="230"/>
      <c r="IVP838" s="230"/>
      <c r="IVQ838" s="230"/>
      <c r="IVR838" s="230"/>
      <c r="IVS838" s="230"/>
      <c r="IVT838" s="230"/>
      <c r="IVU838" s="230"/>
      <c r="IVV838" s="230"/>
      <c r="IVW838" s="230"/>
      <c r="IVX838" s="230"/>
      <c r="IVY838" s="230"/>
      <c r="IVZ838" s="230"/>
      <c r="IWA838" s="230"/>
      <c r="IWB838" s="230"/>
      <c r="IWC838" s="230"/>
      <c r="IWD838" s="230"/>
      <c r="IWE838" s="230"/>
      <c r="IWF838" s="230"/>
      <c r="IWG838" s="230"/>
      <c r="IWH838" s="230"/>
      <c r="IWI838" s="230"/>
      <c r="IWJ838" s="230"/>
      <c r="IWK838" s="230"/>
      <c r="IWL838" s="230"/>
      <c r="IWM838" s="230"/>
      <c r="IWN838" s="230"/>
      <c r="IWO838" s="230"/>
      <c r="IWP838" s="230"/>
      <c r="IWQ838" s="230"/>
      <c r="IWR838" s="230"/>
      <c r="IWS838" s="230"/>
      <c r="IWT838" s="230"/>
      <c r="IWU838" s="230"/>
      <c r="IWV838" s="230"/>
      <c r="IWW838" s="230"/>
      <c r="IWX838" s="230"/>
      <c r="IWY838" s="230"/>
      <c r="IWZ838" s="230"/>
      <c r="IXA838" s="230"/>
      <c r="IXB838" s="230"/>
      <c r="IXC838" s="230"/>
      <c r="IXD838" s="230"/>
      <c r="IXE838" s="230"/>
      <c r="IXF838" s="230"/>
      <c r="IXG838" s="230"/>
      <c r="IXH838" s="230"/>
      <c r="IXI838" s="230"/>
      <c r="IXJ838" s="230"/>
      <c r="IXK838" s="230"/>
      <c r="IXL838" s="230"/>
      <c r="IXM838" s="230"/>
      <c r="IXN838" s="230"/>
      <c r="IXO838" s="230"/>
      <c r="IXP838" s="230"/>
      <c r="IXQ838" s="230"/>
      <c r="IXR838" s="230"/>
      <c r="IXS838" s="230"/>
      <c r="IXT838" s="230"/>
      <c r="IXU838" s="230"/>
      <c r="IXV838" s="230"/>
      <c r="IXW838" s="230"/>
      <c r="IXX838" s="230"/>
      <c r="IXY838" s="230"/>
      <c r="IXZ838" s="230"/>
      <c r="IYA838" s="230"/>
      <c r="IYB838" s="230"/>
      <c r="IYC838" s="230"/>
      <c r="IYD838" s="230"/>
      <c r="IYE838" s="230"/>
      <c r="IYF838" s="230"/>
      <c r="IYG838" s="230"/>
      <c r="IYH838" s="230"/>
      <c r="IYI838" s="230"/>
      <c r="IYJ838" s="230"/>
      <c r="IYK838" s="230"/>
      <c r="IYL838" s="230"/>
      <c r="IYM838" s="230"/>
      <c r="IYN838" s="230"/>
      <c r="IYO838" s="230"/>
      <c r="IYP838" s="230"/>
      <c r="IYQ838" s="230"/>
      <c r="IYR838" s="230"/>
      <c r="IYS838" s="230"/>
      <c r="IYT838" s="230"/>
      <c r="IYU838" s="230"/>
      <c r="IYV838" s="230"/>
      <c r="IYW838" s="230"/>
      <c r="IYX838" s="230"/>
      <c r="IYY838" s="230"/>
      <c r="IYZ838" s="230"/>
      <c r="IZA838" s="230"/>
      <c r="IZB838" s="230"/>
      <c r="IZC838" s="230"/>
      <c r="IZD838" s="230"/>
      <c r="IZE838" s="230"/>
      <c r="IZF838" s="230"/>
      <c r="IZG838" s="230"/>
      <c r="IZH838" s="230"/>
      <c r="IZI838" s="230"/>
      <c r="IZJ838" s="230"/>
      <c r="IZK838" s="230"/>
      <c r="IZL838" s="230"/>
      <c r="IZM838" s="230"/>
      <c r="IZN838" s="230"/>
      <c r="IZO838" s="230"/>
      <c r="IZP838" s="230"/>
      <c r="IZQ838" s="230"/>
      <c r="IZR838" s="230"/>
      <c r="IZS838" s="230"/>
      <c r="IZT838" s="230"/>
      <c r="IZU838" s="230"/>
      <c r="IZV838" s="230"/>
      <c r="IZW838" s="230"/>
      <c r="IZX838" s="230"/>
      <c r="IZY838" s="230"/>
      <c r="IZZ838" s="230"/>
      <c r="JAA838" s="230"/>
      <c r="JAB838" s="230"/>
      <c r="JAC838" s="230"/>
      <c r="JAD838" s="230"/>
      <c r="JAE838" s="230"/>
      <c r="JAF838" s="230"/>
      <c r="JAG838" s="230"/>
      <c r="JAH838" s="230"/>
      <c r="JAI838" s="230"/>
      <c r="JAJ838" s="230"/>
      <c r="JAK838" s="230"/>
      <c r="JAL838" s="230"/>
      <c r="JAM838" s="230"/>
      <c r="JAN838" s="230"/>
      <c r="JAO838" s="230"/>
      <c r="JAP838" s="230"/>
      <c r="JAQ838" s="230"/>
      <c r="JAR838" s="230"/>
      <c r="JAS838" s="230"/>
      <c r="JAT838" s="230"/>
      <c r="JAU838" s="230"/>
      <c r="JAV838" s="230"/>
      <c r="JAW838" s="230"/>
      <c r="JAX838" s="230"/>
      <c r="JAY838" s="230"/>
      <c r="JAZ838" s="230"/>
      <c r="JBA838" s="230"/>
      <c r="JBB838" s="230"/>
      <c r="JBC838" s="230"/>
      <c r="JBD838" s="230"/>
      <c r="JBE838" s="230"/>
      <c r="JBF838" s="230"/>
      <c r="JBG838" s="230"/>
      <c r="JBH838" s="230"/>
      <c r="JBI838" s="230"/>
      <c r="JBJ838" s="230"/>
      <c r="JBK838" s="230"/>
      <c r="JBL838" s="230"/>
      <c r="JBM838" s="230"/>
      <c r="JBN838" s="230"/>
      <c r="JBO838" s="230"/>
      <c r="JBP838" s="230"/>
      <c r="JBQ838" s="230"/>
      <c r="JBR838" s="230"/>
      <c r="JBS838" s="230"/>
      <c r="JBT838" s="230"/>
      <c r="JBU838" s="230"/>
      <c r="JBV838" s="230"/>
      <c r="JBW838" s="230"/>
      <c r="JBX838" s="230"/>
      <c r="JBY838" s="230"/>
      <c r="JBZ838" s="230"/>
      <c r="JCA838" s="230"/>
      <c r="JCB838" s="230"/>
      <c r="JCC838" s="230"/>
      <c r="JCD838" s="230"/>
      <c r="JCE838" s="230"/>
      <c r="JCF838" s="230"/>
      <c r="JCG838" s="230"/>
      <c r="JCH838" s="230"/>
      <c r="JCI838" s="230"/>
      <c r="JCJ838" s="230"/>
      <c r="JCK838" s="230"/>
      <c r="JCL838" s="230"/>
      <c r="JCM838" s="230"/>
      <c r="JCN838" s="230"/>
      <c r="JCO838" s="230"/>
      <c r="JCP838" s="230"/>
      <c r="JCQ838" s="230"/>
      <c r="JCR838" s="230"/>
      <c r="JCS838" s="230"/>
      <c r="JCT838" s="230"/>
      <c r="JCU838" s="230"/>
      <c r="JCV838" s="230"/>
      <c r="JCW838" s="230"/>
      <c r="JCX838" s="230"/>
      <c r="JCY838" s="230"/>
      <c r="JCZ838" s="230"/>
      <c r="JDA838" s="230"/>
      <c r="JDB838" s="230"/>
      <c r="JDC838" s="230"/>
      <c r="JDD838" s="230"/>
      <c r="JDE838" s="230"/>
      <c r="JDF838" s="230"/>
      <c r="JDG838" s="230"/>
      <c r="JDH838" s="230"/>
      <c r="JDI838" s="230"/>
      <c r="JDJ838" s="230"/>
      <c r="JDK838" s="230"/>
      <c r="JDL838" s="230"/>
      <c r="JDM838" s="230"/>
      <c r="JDN838" s="230"/>
      <c r="JDO838" s="230"/>
      <c r="JDP838" s="230"/>
      <c r="JDQ838" s="230"/>
      <c r="JDR838" s="230"/>
      <c r="JDS838" s="230"/>
      <c r="JDT838" s="230"/>
      <c r="JDU838" s="230"/>
      <c r="JDV838" s="230"/>
      <c r="JDW838" s="230"/>
      <c r="JDX838" s="230"/>
      <c r="JDY838" s="230"/>
      <c r="JDZ838" s="230"/>
      <c r="JEA838" s="230"/>
      <c r="JEB838" s="230"/>
      <c r="JEC838" s="230"/>
      <c r="JED838" s="230"/>
      <c r="JEE838" s="230"/>
      <c r="JEF838" s="230"/>
      <c r="JEG838" s="230"/>
      <c r="JEH838" s="230"/>
      <c r="JEI838" s="230"/>
      <c r="JEJ838" s="230"/>
      <c r="JEK838" s="230"/>
      <c r="JEL838" s="230"/>
      <c r="JEM838" s="230"/>
      <c r="JEN838" s="230"/>
      <c r="JEO838" s="230"/>
      <c r="JEP838" s="230"/>
      <c r="JEQ838" s="230"/>
      <c r="JER838" s="230"/>
      <c r="JES838" s="230"/>
      <c r="JET838" s="230"/>
      <c r="JEU838" s="230"/>
      <c r="JEV838" s="230"/>
      <c r="JEW838" s="230"/>
      <c r="JEX838" s="230"/>
      <c r="JEY838" s="230"/>
      <c r="JEZ838" s="230"/>
      <c r="JFA838" s="230"/>
      <c r="JFB838" s="230"/>
      <c r="JFC838" s="230"/>
      <c r="JFD838" s="230"/>
      <c r="JFE838" s="230"/>
      <c r="JFF838" s="230"/>
      <c r="JFG838" s="230"/>
      <c r="JFH838" s="230"/>
      <c r="JFI838" s="230"/>
      <c r="JFJ838" s="230"/>
      <c r="JFK838" s="230"/>
      <c r="JFL838" s="230"/>
      <c r="JFM838" s="230"/>
      <c r="JFN838" s="230"/>
      <c r="JFO838" s="230"/>
      <c r="JFP838" s="230"/>
      <c r="JFQ838" s="230"/>
      <c r="JFR838" s="230"/>
      <c r="JFS838" s="230"/>
      <c r="JFT838" s="230"/>
      <c r="JFU838" s="230"/>
      <c r="JFV838" s="230"/>
      <c r="JFW838" s="230"/>
      <c r="JFX838" s="230"/>
      <c r="JFY838" s="230"/>
      <c r="JFZ838" s="230"/>
      <c r="JGA838" s="230"/>
      <c r="JGB838" s="230"/>
      <c r="JGC838" s="230"/>
      <c r="JGD838" s="230"/>
      <c r="JGE838" s="230"/>
      <c r="JGF838" s="230"/>
      <c r="JGG838" s="230"/>
      <c r="JGH838" s="230"/>
      <c r="JGI838" s="230"/>
      <c r="JGJ838" s="230"/>
      <c r="JGK838" s="230"/>
      <c r="JGL838" s="230"/>
      <c r="JGM838" s="230"/>
      <c r="JGN838" s="230"/>
      <c r="JGO838" s="230"/>
      <c r="JGP838" s="230"/>
      <c r="JGQ838" s="230"/>
      <c r="JGR838" s="230"/>
      <c r="JGS838" s="230"/>
      <c r="JGT838" s="230"/>
      <c r="JGU838" s="230"/>
      <c r="JGV838" s="230"/>
      <c r="JGW838" s="230"/>
      <c r="JGX838" s="230"/>
      <c r="JGY838" s="230"/>
      <c r="JGZ838" s="230"/>
      <c r="JHA838" s="230"/>
      <c r="JHB838" s="230"/>
      <c r="JHC838" s="230"/>
      <c r="JHD838" s="230"/>
      <c r="JHE838" s="230"/>
      <c r="JHF838" s="230"/>
      <c r="JHG838" s="230"/>
      <c r="JHH838" s="230"/>
      <c r="JHI838" s="230"/>
      <c r="JHJ838" s="230"/>
      <c r="JHK838" s="230"/>
      <c r="JHL838" s="230"/>
      <c r="JHM838" s="230"/>
      <c r="JHN838" s="230"/>
      <c r="JHO838" s="230"/>
      <c r="JHP838" s="230"/>
      <c r="JHQ838" s="230"/>
      <c r="JHR838" s="230"/>
      <c r="JHS838" s="230"/>
      <c r="JHT838" s="230"/>
      <c r="JHU838" s="230"/>
      <c r="JHV838" s="230"/>
      <c r="JHW838" s="230"/>
      <c r="JHX838" s="230"/>
      <c r="JHY838" s="230"/>
      <c r="JHZ838" s="230"/>
      <c r="JIA838" s="230"/>
      <c r="JIB838" s="230"/>
      <c r="JIC838" s="230"/>
      <c r="JID838" s="230"/>
      <c r="JIE838" s="230"/>
      <c r="JIF838" s="230"/>
      <c r="JIG838" s="230"/>
      <c r="JIH838" s="230"/>
      <c r="JII838" s="230"/>
      <c r="JIJ838" s="230"/>
      <c r="JIK838" s="230"/>
      <c r="JIL838" s="230"/>
      <c r="JIM838" s="230"/>
      <c r="JIN838" s="230"/>
      <c r="JIO838" s="230"/>
      <c r="JIP838" s="230"/>
      <c r="JIQ838" s="230"/>
      <c r="JIR838" s="230"/>
      <c r="JIS838" s="230"/>
      <c r="JIT838" s="230"/>
      <c r="JIU838" s="230"/>
      <c r="JIV838" s="230"/>
      <c r="JIW838" s="230"/>
      <c r="JIX838" s="230"/>
      <c r="JIY838" s="230"/>
      <c r="JIZ838" s="230"/>
      <c r="JJA838" s="230"/>
      <c r="JJB838" s="230"/>
      <c r="JJC838" s="230"/>
      <c r="JJD838" s="230"/>
      <c r="JJE838" s="230"/>
      <c r="JJF838" s="230"/>
      <c r="JJG838" s="230"/>
      <c r="JJH838" s="230"/>
      <c r="JJI838" s="230"/>
      <c r="JJJ838" s="230"/>
      <c r="JJK838" s="230"/>
      <c r="JJL838" s="230"/>
      <c r="JJM838" s="230"/>
      <c r="JJN838" s="230"/>
      <c r="JJO838" s="230"/>
      <c r="JJP838" s="230"/>
      <c r="JJQ838" s="230"/>
      <c r="JJR838" s="230"/>
      <c r="JJS838" s="230"/>
      <c r="JJT838" s="230"/>
      <c r="JJU838" s="230"/>
      <c r="JJV838" s="230"/>
      <c r="JJW838" s="230"/>
      <c r="JJX838" s="230"/>
      <c r="JJY838" s="230"/>
      <c r="JJZ838" s="230"/>
      <c r="JKA838" s="230"/>
      <c r="JKB838" s="230"/>
      <c r="JKC838" s="230"/>
      <c r="JKD838" s="230"/>
      <c r="JKE838" s="230"/>
      <c r="JKF838" s="230"/>
      <c r="JKG838" s="230"/>
      <c r="JKH838" s="230"/>
      <c r="JKI838" s="230"/>
      <c r="JKJ838" s="230"/>
      <c r="JKK838" s="230"/>
      <c r="JKL838" s="230"/>
      <c r="JKM838" s="230"/>
      <c r="JKN838" s="230"/>
      <c r="JKO838" s="230"/>
      <c r="JKP838" s="230"/>
      <c r="JKQ838" s="230"/>
      <c r="JKR838" s="230"/>
      <c r="JKS838" s="230"/>
      <c r="JKT838" s="230"/>
      <c r="JKU838" s="230"/>
      <c r="JKV838" s="230"/>
      <c r="JKW838" s="230"/>
      <c r="JKX838" s="230"/>
      <c r="JKY838" s="230"/>
      <c r="JKZ838" s="230"/>
      <c r="JLA838" s="230"/>
      <c r="JLB838" s="230"/>
      <c r="JLC838" s="230"/>
      <c r="JLD838" s="230"/>
      <c r="JLE838" s="230"/>
      <c r="JLF838" s="230"/>
      <c r="JLG838" s="230"/>
      <c r="JLH838" s="230"/>
      <c r="JLI838" s="230"/>
      <c r="JLJ838" s="230"/>
      <c r="JLK838" s="230"/>
      <c r="JLL838" s="230"/>
      <c r="JLM838" s="230"/>
      <c r="JLN838" s="230"/>
      <c r="JLO838" s="230"/>
      <c r="JLP838" s="230"/>
      <c r="JLQ838" s="230"/>
      <c r="JLR838" s="230"/>
      <c r="JLS838" s="230"/>
      <c r="JLT838" s="230"/>
      <c r="JLU838" s="230"/>
      <c r="JLV838" s="230"/>
      <c r="JLW838" s="230"/>
      <c r="JLX838" s="230"/>
      <c r="JLY838" s="230"/>
      <c r="JLZ838" s="230"/>
      <c r="JMA838" s="230"/>
      <c r="JMB838" s="230"/>
      <c r="JMC838" s="230"/>
      <c r="JMD838" s="230"/>
      <c r="JME838" s="230"/>
      <c r="JMF838" s="230"/>
      <c r="JMG838" s="230"/>
      <c r="JMH838" s="230"/>
      <c r="JMI838" s="230"/>
      <c r="JMJ838" s="230"/>
      <c r="JMK838" s="230"/>
      <c r="JML838" s="230"/>
      <c r="JMM838" s="230"/>
      <c r="JMN838" s="230"/>
      <c r="JMO838" s="230"/>
      <c r="JMP838" s="230"/>
      <c r="JMQ838" s="230"/>
      <c r="JMR838" s="230"/>
      <c r="JMS838" s="230"/>
      <c r="JMT838" s="230"/>
      <c r="JMU838" s="230"/>
      <c r="JMV838" s="230"/>
      <c r="JMW838" s="230"/>
      <c r="JMX838" s="230"/>
      <c r="JMY838" s="230"/>
      <c r="JMZ838" s="230"/>
      <c r="JNA838" s="230"/>
      <c r="JNB838" s="230"/>
      <c r="JNC838" s="230"/>
      <c r="JND838" s="230"/>
      <c r="JNE838" s="230"/>
      <c r="JNF838" s="230"/>
      <c r="JNG838" s="230"/>
      <c r="JNH838" s="230"/>
      <c r="JNI838" s="230"/>
      <c r="JNJ838" s="230"/>
      <c r="JNK838" s="230"/>
      <c r="JNL838" s="230"/>
      <c r="JNM838" s="230"/>
      <c r="JNN838" s="230"/>
      <c r="JNO838" s="230"/>
      <c r="JNP838" s="230"/>
      <c r="JNQ838" s="230"/>
      <c r="JNR838" s="230"/>
      <c r="JNS838" s="230"/>
      <c r="JNT838" s="230"/>
      <c r="JNU838" s="230"/>
      <c r="JNV838" s="230"/>
      <c r="JNW838" s="230"/>
      <c r="JNX838" s="230"/>
      <c r="JNY838" s="230"/>
      <c r="JNZ838" s="230"/>
      <c r="JOA838" s="230"/>
      <c r="JOB838" s="230"/>
      <c r="JOC838" s="230"/>
      <c r="JOD838" s="230"/>
      <c r="JOE838" s="230"/>
      <c r="JOF838" s="230"/>
      <c r="JOG838" s="230"/>
      <c r="JOH838" s="230"/>
      <c r="JOI838" s="230"/>
      <c r="JOJ838" s="230"/>
      <c r="JOK838" s="230"/>
      <c r="JOL838" s="230"/>
      <c r="JOM838" s="230"/>
      <c r="JON838" s="230"/>
      <c r="JOO838" s="230"/>
      <c r="JOP838" s="230"/>
      <c r="JOQ838" s="230"/>
      <c r="JOR838" s="230"/>
      <c r="JOS838" s="230"/>
      <c r="JOT838" s="230"/>
      <c r="JOU838" s="230"/>
      <c r="JOV838" s="230"/>
      <c r="JOW838" s="230"/>
      <c r="JOX838" s="230"/>
      <c r="JOY838" s="230"/>
      <c r="JOZ838" s="230"/>
      <c r="JPA838" s="230"/>
      <c r="JPB838" s="230"/>
      <c r="JPC838" s="230"/>
      <c r="JPD838" s="230"/>
      <c r="JPE838" s="230"/>
      <c r="JPF838" s="230"/>
      <c r="JPG838" s="230"/>
      <c r="JPH838" s="230"/>
      <c r="JPI838" s="230"/>
      <c r="JPJ838" s="230"/>
      <c r="JPK838" s="230"/>
      <c r="JPL838" s="230"/>
      <c r="JPM838" s="230"/>
      <c r="JPN838" s="230"/>
      <c r="JPO838" s="230"/>
      <c r="JPP838" s="230"/>
      <c r="JPQ838" s="230"/>
      <c r="JPR838" s="230"/>
      <c r="JPS838" s="230"/>
      <c r="JPT838" s="230"/>
      <c r="JPU838" s="230"/>
      <c r="JPV838" s="230"/>
      <c r="JPW838" s="230"/>
      <c r="JPX838" s="230"/>
      <c r="JPY838" s="230"/>
      <c r="JPZ838" s="230"/>
      <c r="JQA838" s="230"/>
      <c r="JQB838" s="230"/>
      <c r="JQC838" s="230"/>
      <c r="JQD838" s="230"/>
      <c r="JQE838" s="230"/>
      <c r="JQF838" s="230"/>
      <c r="JQG838" s="230"/>
      <c r="JQH838" s="230"/>
      <c r="JQI838" s="230"/>
      <c r="JQJ838" s="230"/>
      <c r="JQK838" s="230"/>
      <c r="JQL838" s="230"/>
      <c r="JQM838" s="230"/>
      <c r="JQN838" s="230"/>
      <c r="JQO838" s="230"/>
      <c r="JQP838" s="230"/>
      <c r="JQQ838" s="230"/>
      <c r="JQR838" s="230"/>
      <c r="JQS838" s="230"/>
      <c r="JQT838" s="230"/>
      <c r="JQU838" s="230"/>
      <c r="JQV838" s="230"/>
      <c r="JQW838" s="230"/>
      <c r="JQX838" s="230"/>
      <c r="JQY838" s="230"/>
      <c r="JQZ838" s="230"/>
      <c r="JRA838" s="230"/>
      <c r="JRB838" s="230"/>
      <c r="JRC838" s="230"/>
      <c r="JRD838" s="230"/>
      <c r="JRE838" s="230"/>
      <c r="JRF838" s="230"/>
      <c r="JRG838" s="230"/>
      <c r="JRH838" s="230"/>
      <c r="JRI838" s="230"/>
      <c r="JRJ838" s="230"/>
      <c r="JRK838" s="230"/>
      <c r="JRL838" s="230"/>
      <c r="JRM838" s="230"/>
      <c r="JRN838" s="230"/>
      <c r="JRO838" s="230"/>
      <c r="JRP838" s="230"/>
      <c r="JRQ838" s="230"/>
      <c r="JRR838" s="230"/>
      <c r="JRS838" s="230"/>
      <c r="JRT838" s="230"/>
      <c r="JRU838" s="230"/>
      <c r="JRV838" s="230"/>
      <c r="JRW838" s="230"/>
      <c r="JRX838" s="230"/>
      <c r="JRY838" s="230"/>
      <c r="JRZ838" s="230"/>
      <c r="JSA838" s="230"/>
      <c r="JSB838" s="230"/>
      <c r="JSC838" s="230"/>
      <c r="JSD838" s="230"/>
      <c r="JSE838" s="230"/>
      <c r="JSF838" s="230"/>
      <c r="JSG838" s="230"/>
      <c r="JSH838" s="230"/>
      <c r="JSI838" s="230"/>
      <c r="JSJ838" s="230"/>
      <c r="JSK838" s="230"/>
      <c r="JSL838" s="230"/>
      <c r="JSM838" s="230"/>
      <c r="JSN838" s="230"/>
      <c r="JSO838" s="230"/>
      <c r="JSP838" s="230"/>
      <c r="JSQ838" s="230"/>
      <c r="JSR838" s="230"/>
      <c r="JSS838" s="230"/>
      <c r="JST838" s="230"/>
      <c r="JSU838" s="230"/>
      <c r="JSV838" s="230"/>
      <c r="JSW838" s="230"/>
      <c r="JSX838" s="230"/>
      <c r="JSY838" s="230"/>
      <c r="JSZ838" s="230"/>
      <c r="JTA838" s="230"/>
      <c r="JTB838" s="230"/>
      <c r="JTC838" s="230"/>
      <c r="JTD838" s="230"/>
      <c r="JTE838" s="230"/>
      <c r="JTF838" s="230"/>
      <c r="JTG838" s="230"/>
      <c r="JTH838" s="230"/>
      <c r="JTI838" s="230"/>
      <c r="JTJ838" s="230"/>
      <c r="JTK838" s="230"/>
      <c r="JTL838" s="230"/>
      <c r="JTM838" s="230"/>
      <c r="JTN838" s="230"/>
      <c r="JTO838" s="230"/>
      <c r="JTP838" s="230"/>
      <c r="JTQ838" s="230"/>
      <c r="JTR838" s="230"/>
      <c r="JTS838" s="230"/>
      <c r="JTT838" s="230"/>
      <c r="JTU838" s="230"/>
      <c r="JTV838" s="230"/>
      <c r="JTW838" s="230"/>
      <c r="JTX838" s="230"/>
      <c r="JTY838" s="230"/>
      <c r="JTZ838" s="230"/>
      <c r="JUA838" s="230"/>
      <c r="JUB838" s="230"/>
      <c r="JUC838" s="230"/>
      <c r="JUD838" s="230"/>
      <c r="JUE838" s="230"/>
      <c r="JUF838" s="230"/>
      <c r="JUG838" s="230"/>
      <c r="JUH838" s="230"/>
      <c r="JUI838" s="230"/>
      <c r="JUJ838" s="230"/>
      <c r="JUK838" s="230"/>
      <c r="JUL838" s="230"/>
      <c r="JUM838" s="230"/>
      <c r="JUN838" s="230"/>
      <c r="JUO838" s="230"/>
      <c r="JUP838" s="230"/>
      <c r="JUQ838" s="230"/>
      <c r="JUR838" s="230"/>
      <c r="JUS838" s="230"/>
      <c r="JUT838" s="230"/>
      <c r="JUU838" s="230"/>
      <c r="JUV838" s="230"/>
      <c r="JUW838" s="230"/>
      <c r="JUX838" s="230"/>
      <c r="JUY838" s="230"/>
      <c r="JUZ838" s="230"/>
      <c r="JVA838" s="230"/>
      <c r="JVB838" s="230"/>
      <c r="JVC838" s="230"/>
      <c r="JVD838" s="230"/>
      <c r="JVE838" s="230"/>
      <c r="JVF838" s="230"/>
      <c r="JVG838" s="230"/>
      <c r="JVH838" s="230"/>
      <c r="JVI838" s="230"/>
      <c r="JVJ838" s="230"/>
      <c r="JVK838" s="230"/>
      <c r="JVL838" s="230"/>
      <c r="JVM838" s="230"/>
      <c r="JVN838" s="230"/>
      <c r="JVO838" s="230"/>
      <c r="JVP838" s="230"/>
      <c r="JVQ838" s="230"/>
      <c r="JVR838" s="230"/>
      <c r="JVS838" s="230"/>
      <c r="JVT838" s="230"/>
      <c r="JVU838" s="230"/>
      <c r="JVV838" s="230"/>
      <c r="JVW838" s="230"/>
      <c r="JVX838" s="230"/>
      <c r="JVY838" s="230"/>
      <c r="JVZ838" s="230"/>
      <c r="JWA838" s="230"/>
      <c r="JWB838" s="230"/>
      <c r="JWC838" s="230"/>
      <c r="JWD838" s="230"/>
      <c r="JWE838" s="230"/>
      <c r="JWF838" s="230"/>
      <c r="JWG838" s="230"/>
      <c r="JWH838" s="230"/>
      <c r="JWI838" s="230"/>
      <c r="JWJ838" s="230"/>
      <c r="JWK838" s="230"/>
      <c r="JWL838" s="230"/>
      <c r="JWM838" s="230"/>
      <c r="JWN838" s="230"/>
      <c r="JWO838" s="230"/>
      <c r="JWP838" s="230"/>
      <c r="JWQ838" s="230"/>
      <c r="JWR838" s="230"/>
      <c r="JWS838" s="230"/>
      <c r="JWT838" s="230"/>
      <c r="JWU838" s="230"/>
      <c r="JWV838" s="230"/>
      <c r="JWW838" s="230"/>
      <c r="JWX838" s="230"/>
      <c r="JWY838" s="230"/>
      <c r="JWZ838" s="230"/>
      <c r="JXA838" s="230"/>
      <c r="JXB838" s="230"/>
      <c r="JXC838" s="230"/>
      <c r="JXD838" s="230"/>
      <c r="JXE838" s="230"/>
      <c r="JXF838" s="230"/>
      <c r="JXG838" s="230"/>
      <c r="JXH838" s="230"/>
      <c r="JXI838" s="230"/>
      <c r="JXJ838" s="230"/>
      <c r="JXK838" s="230"/>
      <c r="JXL838" s="230"/>
      <c r="JXM838" s="230"/>
      <c r="JXN838" s="230"/>
      <c r="JXO838" s="230"/>
      <c r="JXP838" s="230"/>
      <c r="JXQ838" s="230"/>
      <c r="JXR838" s="230"/>
      <c r="JXS838" s="230"/>
      <c r="JXT838" s="230"/>
      <c r="JXU838" s="230"/>
      <c r="JXV838" s="230"/>
      <c r="JXW838" s="230"/>
      <c r="JXX838" s="230"/>
      <c r="JXY838" s="230"/>
      <c r="JXZ838" s="230"/>
      <c r="JYA838" s="230"/>
      <c r="JYB838" s="230"/>
      <c r="JYC838" s="230"/>
      <c r="JYD838" s="230"/>
      <c r="JYE838" s="230"/>
      <c r="JYF838" s="230"/>
      <c r="JYG838" s="230"/>
      <c r="JYH838" s="230"/>
      <c r="JYI838" s="230"/>
      <c r="JYJ838" s="230"/>
      <c r="JYK838" s="230"/>
      <c r="JYL838" s="230"/>
      <c r="JYM838" s="230"/>
      <c r="JYN838" s="230"/>
      <c r="JYO838" s="230"/>
      <c r="JYP838" s="230"/>
      <c r="JYQ838" s="230"/>
      <c r="JYR838" s="230"/>
      <c r="JYS838" s="230"/>
      <c r="JYT838" s="230"/>
      <c r="JYU838" s="230"/>
      <c r="JYV838" s="230"/>
      <c r="JYW838" s="230"/>
      <c r="JYX838" s="230"/>
      <c r="JYY838" s="230"/>
      <c r="JYZ838" s="230"/>
      <c r="JZA838" s="230"/>
      <c r="JZB838" s="230"/>
      <c r="JZC838" s="230"/>
      <c r="JZD838" s="230"/>
      <c r="JZE838" s="230"/>
      <c r="JZF838" s="230"/>
      <c r="JZG838" s="230"/>
      <c r="JZH838" s="230"/>
      <c r="JZI838" s="230"/>
      <c r="JZJ838" s="230"/>
      <c r="JZK838" s="230"/>
      <c r="JZL838" s="230"/>
      <c r="JZM838" s="230"/>
      <c r="JZN838" s="230"/>
      <c r="JZO838" s="230"/>
      <c r="JZP838" s="230"/>
      <c r="JZQ838" s="230"/>
      <c r="JZR838" s="230"/>
      <c r="JZS838" s="230"/>
      <c r="JZT838" s="230"/>
      <c r="JZU838" s="230"/>
      <c r="JZV838" s="230"/>
      <c r="JZW838" s="230"/>
      <c r="JZX838" s="230"/>
      <c r="JZY838" s="230"/>
      <c r="JZZ838" s="230"/>
      <c r="KAA838" s="230"/>
      <c r="KAB838" s="230"/>
      <c r="KAC838" s="230"/>
      <c r="KAD838" s="230"/>
      <c r="KAE838" s="230"/>
      <c r="KAF838" s="230"/>
      <c r="KAG838" s="230"/>
      <c r="KAH838" s="230"/>
      <c r="KAI838" s="230"/>
      <c r="KAJ838" s="230"/>
      <c r="KAK838" s="230"/>
      <c r="KAL838" s="230"/>
      <c r="KAM838" s="230"/>
      <c r="KAN838" s="230"/>
      <c r="KAO838" s="230"/>
      <c r="KAP838" s="230"/>
      <c r="KAQ838" s="230"/>
      <c r="KAR838" s="230"/>
      <c r="KAS838" s="230"/>
      <c r="KAT838" s="230"/>
      <c r="KAU838" s="230"/>
      <c r="KAV838" s="230"/>
      <c r="KAW838" s="230"/>
      <c r="KAX838" s="230"/>
      <c r="KAY838" s="230"/>
      <c r="KAZ838" s="230"/>
      <c r="KBA838" s="230"/>
      <c r="KBB838" s="230"/>
      <c r="KBC838" s="230"/>
      <c r="KBD838" s="230"/>
      <c r="KBE838" s="230"/>
      <c r="KBF838" s="230"/>
      <c r="KBG838" s="230"/>
      <c r="KBH838" s="230"/>
      <c r="KBI838" s="230"/>
      <c r="KBJ838" s="230"/>
      <c r="KBK838" s="230"/>
      <c r="KBL838" s="230"/>
      <c r="KBM838" s="230"/>
      <c r="KBN838" s="230"/>
      <c r="KBO838" s="230"/>
      <c r="KBP838" s="230"/>
      <c r="KBQ838" s="230"/>
      <c r="KBR838" s="230"/>
      <c r="KBS838" s="230"/>
      <c r="KBT838" s="230"/>
      <c r="KBU838" s="230"/>
      <c r="KBV838" s="230"/>
      <c r="KBW838" s="230"/>
      <c r="KBX838" s="230"/>
      <c r="KBY838" s="230"/>
      <c r="KBZ838" s="230"/>
      <c r="KCA838" s="230"/>
      <c r="KCB838" s="230"/>
      <c r="KCC838" s="230"/>
      <c r="KCD838" s="230"/>
      <c r="KCE838" s="230"/>
      <c r="KCF838" s="230"/>
      <c r="KCG838" s="230"/>
      <c r="KCH838" s="230"/>
      <c r="KCI838" s="230"/>
      <c r="KCJ838" s="230"/>
      <c r="KCK838" s="230"/>
      <c r="KCL838" s="230"/>
      <c r="KCM838" s="230"/>
      <c r="KCN838" s="230"/>
      <c r="KCO838" s="230"/>
      <c r="KCP838" s="230"/>
      <c r="KCQ838" s="230"/>
      <c r="KCR838" s="230"/>
      <c r="KCS838" s="230"/>
      <c r="KCT838" s="230"/>
      <c r="KCU838" s="230"/>
      <c r="KCV838" s="230"/>
      <c r="KCW838" s="230"/>
      <c r="KCX838" s="230"/>
      <c r="KCY838" s="230"/>
      <c r="KCZ838" s="230"/>
      <c r="KDA838" s="230"/>
      <c r="KDB838" s="230"/>
      <c r="KDC838" s="230"/>
      <c r="KDD838" s="230"/>
      <c r="KDE838" s="230"/>
      <c r="KDF838" s="230"/>
      <c r="KDG838" s="230"/>
      <c r="KDH838" s="230"/>
      <c r="KDI838" s="230"/>
      <c r="KDJ838" s="230"/>
      <c r="KDK838" s="230"/>
      <c r="KDL838" s="230"/>
      <c r="KDM838" s="230"/>
      <c r="KDN838" s="230"/>
      <c r="KDO838" s="230"/>
      <c r="KDP838" s="230"/>
      <c r="KDQ838" s="230"/>
      <c r="KDR838" s="230"/>
      <c r="KDS838" s="230"/>
      <c r="KDT838" s="230"/>
      <c r="KDU838" s="230"/>
      <c r="KDV838" s="230"/>
      <c r="KDW838" s="230"/>
      <c r="KDX838" s="230"/>
      <c r="KDY838" s="230"/>
      <c r="KDZ838" s="230"/>
      <c r="KEA838" s="230"/>
      <c r="KEB838" s="230"/>
      <c r="KEC838" s="230"/>
      <c r="KED838" s="230"/>
      <c r="KEE838" s="230"/>
      <c r="KEF838" s="230"/>
      <c r="KEG838" s="230"/>
      <c r="KEH838" s="230"/>
      <c r="KEI838" s="230"/>
      <c r="KEJ838" s="230"/>
      <c r="KEK838" s="230"/>
      <c r="KEL838" s="230"/>
      <c r="KEM838" s="230"/>
      <c r="KEN838" s="230"/>
      <c r="KEO838" s="230"/>
      <c r="KEP838" s="230"/>
      <c r="KEQ838" s="230"/>
      <c r="KER838" s="230"/>
      <c r="KES838" s="230"/>
      <c r="KET838" s="230"/>
      <c r="KEU838" s="230"/>
      <c r="KEV838" s="230"/>
      <c r="KEW838" s="230"/>
      <c r="KEX838" s="230"/>
      <c r="KEY838" s="230"/>
      <c r="KEZ838" s="230"/>
      <c r="KFA838" s="230"/>
      <c r="KFB838" s="230"/>
      <c r="KFC838" s="230"/>
      <c r="KFD838" s="230"/>
      <c r="KFE838" s="230"/>
      <c r="KFF838" s="230"/>
      <c r="KFG838" s="230"/>
      <c r="KFH838" s="230"/>
      <c r="KFI838" s="230"/>
      <c r="KFJ838" s="230"/>
      <c r="KFK838" s="230"/>
      <c r="KFL838" s="230"/>
      <c r="KFM838" s="230"/>
      <c r="KFN838" s="230"/>
      <c r="KFO838" s="230"/>
      <c r="KFP838" s="230"/>
      <c r="KFQ838" s="230"/>
      <c r="KFR838" s="230"/>
      <c r="KFS838" s="230"/>
      <c r="KFT838" s="230"/>
      <c r="KFU838" s="230"/>
      <c r="KFV838" s="230"/>
      <c r="KFW838" s="230"/>
      <c r="KFX838" s="230"/>
      <c r="KFY838" s="230"/>
      <c r="KFZ838" s="230"/>
      <c r="KGA838" s="230"/>
      <c r="KGB838" s="230"/>
      <c r="KGC838" s="230"/>
      <c r="KGD838" s="230"/>
      <c r="KGE838" s="230"/>
      <c r="KGF838" s="230"/>
      <c r="KGG838" s="230"/>
      <c r="KGH838" s="230"/>
      <c r="KGI838" s="230"/>
      <c r="KGJ838" s="230"/>
      <c r="KGK838" s="230"/>
      <c r="KGL838" s="230"/>
      <c r="KGM838" s="230"/>
      <c r="KGN838" s="230"/>
      <c r="KGO838" s="230"/>
      <c r="KGP838" s="230"/>
      <c r="KGQ838" s="230"/>
      <c r="KGR838" s="230"/>
      <c r="KGS838" s="230"/>
      <c r="KGT838" s="230"/>
      <c r="KGU838" s="230"/>
      <c r="KGV838" s="230"/>
      <c r="KGW838" s="230"/>
      <c r="KGX838" s="230"/>
      <c r="KGY838" s="230"/>
      <c r="KGZ838" s="230"/>
      <c r="KHA838" s="230"/>
      <c r="KHB838" s="230"/>
      <c r="KHC838" s="230"/>
      <c r="KHD838" s="230"/>
      <c r="KHE838" s="230"/>
      <c r="KHF838" s="230"/>
      <c r="KHG838" s="230"/>
      <c r="KHH838" s="230"/>
      <c r="KHI838" s="230"/>
      <c r="KHJ838" s="230"/>
      <c r="KHK838" s="230"/>
      <c r="KHL838" s="230"/>
      <c r="KHM838" s="230"/>
      <c r="KHN838" s="230"/>
      <c r="KHO838" s="230"/>
      <c r="KHP838" s="230"/>
      <c r="KHQ838" s="230"/>
      <c r="KHR838" s="230"/>
      <c r="KHS838" s="230"/>
      <c r="KHT838" s="230"/>
      <c r="KHU838" s="230"/>
      <c r="KHV838" s="230"/>
      <c r="KHW838" s="230"/>
      <c r="KHX838" s="230"/>
      <c r="KHY838" s="230"/>
      <c r="KHZ838" s="230"/>
      <c r="KIA838" s="230"/>
      <c r="KIB838" s="230"/>
      <c r="KIC838" s="230"/>
      <c r="KID838" s="230"/>
      <c r="KIE838" s="230"/>
      <c r="KIF838" s="230"/>
      <c r="KIG838" s="230"/>
      <c r="KIH838" s="230"/>
      <c r="KII838" s="230"/>
      <c r="KIJ838" s="230"/>
      <c r="KIK838" s="230"/>
      <c r="KIL838" s="230"/>
      <c r="KIM838" s="230"/>
      <c r="KIN838" s="230"/>
      <c r="KIO838" s="230"/>
      <c r="KIP838" s="230"/>
      <c r="KIQ838" s="230"/>
      <c r="KIR838" s="230"/>
      <c r="KIS838" s="230"/>
      <c r="KIT838" s="230"/>
      <c r="KIU838" s="230"/>
      <c r="KIV838" s="230"/>
      <c r="KIW838" s="230"/>
      <c r="KIX838" s="230"/>
      <c r="KIY838" s="230"/>
      <c r="KIZ838" s="230"/>
      <c r="KJA838" s="230"/>
      <c r="KJB838" s="230"/>
      <c r="KJC838" s="230"/>
      <c r="KJD838" s="230"/>
      <c r="KJE838" s="230"/>
      <c r="KJF838" s="230"/>
      <c r="KJG838" s="230"/>
      <c r="KJH838" s="230"/>
      <c r="KJI838" s="230"/>
      <c r="KJJ838" s="230"/>
      <c r="KJK838" s="230"/>
      <c r="KJL838" s="230"/>
      <c r="KJM838" s="230"/>
      <c r="KJN838" s="230"/>
      <c r="KJO838" s="230"/>
      <c r="KJP838" s="230"/>
      <c r="KJQ838" s="230"/>
      <c r="KJR838" s="230"/>
      <c r="KJS838" s="230"/>
      <c r="KJT838" s="230"/>
      <c r="KJU838" s="230"/>
      <c r="KJV838" s="230"/>
      <c r="KJW838" s="230"/>
      <c r="KJX838" s="230"/>
      <c r="KJY838" s="230"/>
      <c r="KJZ838" s="230"/>
      <c r="KKA838" s="230"/>
      <c r="KKB838" s="230"/>
      <c r="KKC838" s="230"/>
      <c r="KKD838" s="230"/>
      <c r="KKE838" s="230"/>
      <c r="KKF838" s="230"/>
      <c r="KKG838" s="230"/>
      <c r="KKH838" s="230"/>
      <c r="KKI838" s="230"/>
      <c r="KKJ838" s="230"/>
      <c r="KKK838" s="230"/>
      <c r="KKL838" s="230"/>
      <c r="KKM838" s="230"/>
      <c r="KKN838" s="230"/>
      <c r="KKO838" s="230"/>
      <c r="KKP838" s="230"/>
      <c r="KKQ838" s="230"/>
      <c r="KKR838" s="230"/>
      <c r="KKS838" s="230"/>
      <c r="KKT838" s="230"/>
      <c r="KKU838" s="230"/>
      <c r="KKV838" s="230"/>
      <c r="KKW838" s="230"/>
      <c r="KKX838" s="230"/>
      <c r="KKY838" s="230"/>
      <c r="KKZ838" s="230"/>
      <c r="KLA838" s="230"/>
      <c r="KLB838" s="230"/>
      <c r="KLC838" s="230"/>
      <c r="KLD838" s="230"/>
      <c r="KLE838" s="230"/>
      <c r="KLF838" s="230"/>
      <c r="KLG838" s="230"/>
      <c r="KLH838" s="230"/>
      <c r="KLI838" s="230"/>
      <c r="KLJ838" s="230"/>
      <c r="KLK838" s="230"/>
      <c r="KLL838" s="230"/>
      <c r="KLM838" s="230"/>
      <c r="KLN838" s="230"/>
      <c r="KLO838" s="230"/>
      <c r="KLP838" s="230"/>
      <c r="KLQ838" s="230"/>
      <c r="KLR838" s="230"/>
      <c r="KLS838" s="230"/>
      <c r="KLT838" s="230"/>
      <c r="KLU838" s="230"/>
      <c r="KLV838" s="230"/>
      <c r="KLW838" s="230"/>
      <c r="KLX838" s="230"/>
      <c r="KLY838" s="230"/>
      <c r="KLZ838" s="230"/>
      <c r="KMA838" s="230"/>
      <c r="KMB838" s="230"/>
      <c r="KMC838" s="230"/>
      <c r="KMD838" s="230"/>
      <c r="KME838" s="230"/>
      <c r="KMF838" s="230"/>
      <c r="KMG838" s="230"/>
      <c r="KMH838" s="230"/>
      <c r="KMI838" s="230"/>
      <c r="KMJ838" s="230"/>
      <c r="KMK838" s="230"/>
      <c r="KML838" s="230"/>
      <c r="KMM838" s="230"/>
      <c r="KMN838" s="230"/>
      <c r="KMO838" s="230"/>
      <c r="KMP838" s="230"/>
      <c r="KMQ838" s="230"/>
      <c r="KMR838" s="230"/>
      <c r="KMS838" s="230"/>
      <c r="KMT838" s="230"/>
      <c r="KMU838" s="230"/>
      <c r="KMV838" s="230"/>
      <c r="KMW838" s="230"/>
      <c r="KMX838" s="230"/>
      <c r="KMY838" s="230"/>
      <c r="KMZ838" s="230"/>
      <c r="KNA838" s="230"/>
      <c r="KNB838" s="230"/>
      <c r="KNC838" s="230"/>
      <c r="KND838" s="230"/>
      <c r="KNE838" s="230"/>
      <c r="KNF838" s="230"/>
      <c r="KNG838" s="230"/>
      <c r="KNH838" s="230"/>
      <c r="KNI838" s="230"/>
      <c r="KNJ838" s="230"/>
      <c r="KNK838" s="230"/>
      <c r="KNL838" s="230"/>
      <c r="KNM838" s="230"/>
      <c r="KNN838" s="230"/>
      <c r="KNO838" s="230"/>
      <c r="KNP838" s="230"/>
      <c r="KNQ838" s="230"/>
      <c r="KNR838" s="230"/>
      <c r="KNS838" s="230"/>
      <c r="KNT838" s="230"/>
      <c r="KNU838" s="230"/>
      <c r="KNV838" s="230"/>
      <c r="KNW838" s="230"/>
      <c r="KNX838" s="230"/>
      <c r="KNY838" s="230"/>
      <c r="KNZ838" s="230"/>
      <c r="KOA838" s="230"/>
      <c r="KOB838" s="230"/>
      <c r="KOC838" s="230"/>
      <c r="KOD838" s="230"/>
      <c r="KOE838" s="230"/>
      <c r="KOF838" s="230"/>
      <c r="KOG838" s="230"/>
      <c r="KOH838" s="230"/>
      <c r="KOI838" s="230"/>
      <c r="KOJ838" s="230"/>
      <c r="KOK838" s="230"/>
      <c r="KOL838" s="230"/>
      <c r="KOM838" s="230"/>
      <c r="KON838" s="230"/>
      <c r="KOO838" s="230"/>
      <c r="KOP838" s="230"/>
      <c r="KOQ838" s="230"/>
      <c r="KOR838" s="230"/>
      <c r="KOS838" s="230"/>
      <c r="KOT838" s="230"/>
      <c r="KOU838" s="230"/>
      <c r="KOV838" s="230"/>
      <c r="KOW838" s="230"/>
      <c r="KOX838" s="230"/>
      <c r="KOY838" s="230"/>
      <c r="KOZ838" s="230"/>
      <c r="KPA838" s="230"/>
      <c r="KPB838" s="230"/>
      <c r="KPC838" s="230"/>
      <c r="KPD838" s="230"/>
      <c r="KPE838" s="230"/>
      <c r="KPF838" s="230"/>
      <c r="KPG838" s="230"/>
      <c r="KPH838" s="230"/>
      <c r="KPI838" s="230"/>
      <c r="KPJ838" s="230"/>
      <c r="KPK838" s="230"/>
      <c r="KPL838" s="230"/>
      <c r="KPM838" s="230"/>
      <c r="KPN838" s="230"/>
      <c r="KPO838" s="230"/>
      <c r="KPP838" s="230"/>
      <c r="KPQ838" s="230"/>
      <c r="KPR838" s="230"/>
      <c r="KPS838" s="230"/>
      <c r="KPT838" s="230"/>
      <c r="KPU838" s="230"/>
      <c r="KPV838" s="230"/>
      <c r="KPW838" s="230"/>
      <c r="KPX838" s="230"/>
      <c r="KPY838" s="230"/>
      <c r="KPZ838" s="230"/>
      <c r="KQA838" s="230"/>
      <c r="KQB838" s="230"/>
      <c r="KQC838" s="230"/>
      <c r="KQD838" s="230"/>
      <c r="KQE838" s="230"/>
      <c r="KQF838" s="230"/>
      <c r="KQG838" s="230"/>
      <c r="KQH838" s="230"/>
      <c r="KQI838" s="230"/>
      <c r="KQJ838" s="230"/>
      <c r="KQK838" s="230"/>
      <c r="KQL838" s="230"/>
      <c r="KQM838" s="230"/>
      <c r="KQN838" s="230"/>
      <c r="KQO838" s="230"/>
      <c r="KQP838" s="230"/>
      <c r="KQQ838" s="230"/>
      <c r="KQR838" s="230"/>
      <c r="KQS838" s="230"/>
      <c r="KQT838" s="230"/>
      <c r="KQU838" s="230"/>
      <c r="KQV838" s="230"/>
      <c r="KQW838" s="230"/>
      <c r="KQX838" s="230"/>
      <c r="KQY838" s="230"/>
      <c r="KQZ838" s="230"/>
      <c r="KRA838" s="230"/>
      <c r="KRB838" s="230"/>
      <c r="KRC838" s="230"/>
      <c r="KRD838" s="230"/>
      <c r="KRE838" s="230"/>
      <c r="KRF838" s="230"/>
      <c r="KRG838" s="230"/>
      <c r="KRH838" s="230"/>
      <c r="KRI838" s="230"/>
      <c r="KRJ838" s="230"/>
      <c r="KRK838" s="230"/>
      <c r="KRL838" s="230"/>
      <c r="KRM838" s="230"/>
      <c r="KRN838" s="230"/>
      <c r="KRO838" s="230"/>
      <c r="KRP838" s="230"/>
      <c r="KRQ838" s="230"/>
      <c r="KRR838" s="230"/>
      <c r="KRS838" s="230"/>
      <c r="KRT838" s="230"/>
      <c r="KRU838" s="230"/>
      <c r="KRV838" s="230"/>
      <c r="KRW838" s="230"/>
      <c r="KRX838" s="230"/>
      <c r="KRY838" s="230"/>
      <c r="KRZ838" s="230"/>
      <c r="KSA838" s="230"/>
      <c r="KSB838" s="230"/>
      <c r="KSC838" s="230"/>
      <c r="KSD838" s="230"/>
      <c r="KSE838" s="230"/>
      <c r="KSF838" s="230"/>
      <c r="KSG838" s="230"/>
      <c r="KSH838" s="230"/>
      <c r="KSI838" s="230"/>
      <c r="KSJ838" s="230"/>
      <c r="KSK838" s="230"/>
      <c r="KSL838" s="230"/>
      <c r="KSM838" s="230"/>
      <c r="KSN838" s="230"/>
      <c r="KSO838" s="230"/>
      <c r="KSP838" s="230"/>
      <c r="KSQ838" s="230"/>
      <c r="KSR838" s="230"/>
      <c r="KSS838" s="230"/>
      <c r="KST838" s="230"/>
      <c r="KSU838" s="230"/>
      <c r="KSV838" s="230"/>
      <c r="KSW838" s="230"/>
      <c r="KSX838" s="230"/>
      <c r="KSY838" s="230"/>
      <c r="KSZ838" s="230"/>
      <c r="KTA838" s="230"/>
      <c r="KTB838" s="230"/>
      <c r="KTC838" s="230"/>
      <c r="KTD838" s="230"/>
      <c r="KTE838" s="230"/>
      <c r="KTF838" s="230"/>
      <c r="KTG838" s="230"/>
      <c r="KTH838" s="230"/>
      <c r="KTI838" s="230"/>
      <c r="KTJ838" s="230"/>
      <c r="KTK838" s="230"/>
      <c r="KTL838" s="230"/>
      <c r="KTM838" s="230"/>
      <c r="KTN838" s="230"/>
      <c r="KTO838" s="230"/>
      <c r="KTP838" s="230"/>
      <c r="KTQ838" s="230"/>
      <c r="KTR838" s="230"/>
      <c r="KTS838" s="230"/>
      <c r="KTT838" s="230"/>
      <c r="KTU838" s="230"/>
      <c r="KTV838" s="230"/>
      <c r="KTW838" s="230"/>
      <c r="KTX838" s="230"/>
      <c r="KTY838" s="230"/>
      <c r="KTZ838" s="230"/>
      <c r="KUA838" s="230"/>
      <c r="KUB838" s="230"/>
      <c r="KUC838" s="230"/>
      <c r="KUD838" s="230"/>
      <c r="KUE838" s="230"/>
      <c r="KUF838" s="230"/>
      <c r="KUG838" s="230"/>
      <c r="KUH838" s="230"/>
      <c r="KUI838" s="230"/>
      <c r="KUJ838" s="230"/>
      <c r="KUK838" s="230"/>
      <c r="KUL838" s="230"/>
      <c r="KUM838" s="230"/>
      <c r="KUN838" s="230"/>
      <c r="KUO838" s="230"/>
      <c r="KUP838" s="230"/>
      <c r="KUQ838" s="230"/>
      <c r="KUR838" s="230"/>
      <c r="KUS838" s="230"/>
      <c r="KUT838" s="230"/>
      <c r="KUU838" s="230"/>
      <c r="KUV838" s="230"/>
      <c r="KUW838" s="230"/>
      <c r="KUX838" s="230"/>
      <c r="KUY838" s="230"/>
      <c r="KUZ838" s="230"/>
      <c r="KVA838" s="230"/>
      <c r="KVB838" s="230"/>
      <c r="KVC838" s="230"/>
      <c r="KVD838" s="230"/>
      <c r="KVE838" s="230"/>
      <c r="KVF838" s="230"/>
      <c r="KVG838" s="230"/>
      <c r="KVH838" s="230"/>
      <c r="KVI838" s="230"/>
      <c r="KVJ838" s="230"/>
      <c r="KVK838" s="230"/>
      <c r="KVL838" s="230"/>
      <c r="KVM838" s="230"/>
      <c r="KVN838" s="230"/>
      <c r="KVO838" s="230"/>
      <c r="KVP838" s="230"/>
      <c r="KVQ838" s="230"/>
      <c r="KVR838" s="230"/>
      <c r="KVS838" s="230"/>
      <c r="KVT838" s="230"/>
      <c r="KVU838" s="230"/>
      <c r="KVV838" s="230"/>
      <c r="KVW838" s="230"/>
      <c r="KVX838" s="230"/>
      <c r="KVY838" s="230"/>
      <c r="KVZ838" s="230"/>
      <c r="KWA838" s="230"/>
      <c r="KWB838" s="230"/>
      <c r="KWC838" s="230"/>
      <c r="KWD838" s="230"/>
      <c r="KWE838" s="230"/>
      <c r="KWF838" s="230"/>
      <c r="KWG838" s="230"/>
      <c r="KWH838" s="230"/>
      <c r="KWI838" s="230"/>
      <c r="KWJ838" s="230"/>
      <c r="KWK838" s="230"/>
      <c r="KWL838" s="230"/>
      <c r="KWM838" s="230"/>
      <c r="KWN838" s="230"/>
      <c r="KWO838" s="230"/>
      <c r="KWP838" s="230"/>
      <c r="KWQ838" s="230"/>
      <c r="KWR838" s="230"/>
      <c r="KWS838" s="230"/>
      <c r="KWT838" s="230"/>
      <c r="KWU838" s="230"/>
      <c r="KWV838" s="230"/>
      <c r="KWW838" s="230"/>
      <c r="KWX838" s="230"/>
      <c r="KWY838" s="230"/>
      <c r="KWZ838" s="230"/>
      <c r="KXA838" s="230"/>
      <c r="KXB838" s="230"/>
      <c r="KXC838" s="230"/>
      <c r="KXD838" s="230"/>
      <c r="KXE838" s="230"/>
      <c r="KXF838" s="230"/>
      <c r="KXG838" s="230"/>
      <c r="KXH838" s="230"/>
      <c r="KXI838" s="230"/>
      <c r="KXJ838" s="230"/>
      <c r="KXK838" s="230"/>
      <c r="KXL838" s="230"/>
      <c r="KXM838" s="230"/>
      <c r="KXN838" s="230"/>
      <c r="KXO838" s="230"/>
      <c r="KXP838" s="230"/>
      <c r="KXQ838" s="230"/>
      <c r="KXR838" s="230"/>
      <c r="KXS838" s="230"/>
      <c r="KXT838" s="230"/>
      <c r="KXU838" s="230"/>
      <c r="KXV838" s="230"/>
      <c r="KXW838" s="230"/>
      <c r="KXX838" s="230"/>
      <c r="KXY838" s="230"/>
      <c r="KXZ838" s="230"/>
      <c r="KYA838" s="230"/>
      <c r="KYB838" s="230"/>
      <c r="KYC838" s="230"/>
      <c r="KYD838" s="230"/>
      <c r="KYE838" s="230"/>
      <c r="KYF838" s="230"/>
      <c r="KYG838" s="230"/>
      <c r="KYH838" s="230"/>
      <c r="KYI838" s="230"/>
      <c r="KYJ838" s="230"/>
      <c r="KYK838" s="230"/>
      <c r="KYL838" s="230"/>
      <c r="KYM838" s="230"/>
      <c r="KYN838" s="230"/>
      <c r="KYO838" s="230"/>
      <c r="KYP838" s="230"/>
      <c r="KYQ838" s="230"/>
      <c r="KYR838" s="230"/>
      <c r="KYS838" s="230"/>
      <c r="KYT838" s="230"/>
      <c r="KYU838" s="230"/>
      <c r="KYV838" s="230"/>
      <c r="KYW838" s="230"/>
      <c r="KYX838" s="230"/>
      <c r="KYY838" s="230"/>
      <c r="KYZ838" s="230"/>
      <c r="KZA838" s="230"/>
      <c r="KZB838" s="230"/>
      <c r="KZC838" s="230"/>
      <c r="KZD838" s="230"/>
      <c r="KZE838" s="230"/>
      <c r="KZF838" s="230"/>
      <c r="KZG838" s="230"/>
      <c r="KZH838" s="230"/>
      <c r="KZI838" s="230"/>
      <c r="KZJ838" s="230"/>
      <c r="KZK838" s="230"/>
      <c r="KZL838" s="230"/>
      <c r="KZM838" s="230"/>
      <c r="KZN838" s="230"/>
      <c r="KZO838" s="230"/>
      <c r="KZP838" s="230"/>
      <c r="KZQ838" s="230"/>
      <c r="KZR838" s="230"/>
      <c r="KZS838" s="230"/>
      <c r="KZT838" s="230"/>
      <c r="KZU838" s="230"/>
      <c r="KZV838" s="230"/>
      <c r="KZW838" s="230"/>
      <c r="KZX838" s="230"/>
      <c r="KZY838" s="230"/>
      <c r="KZZ838" s="230"/>
      <c r="LAA838" s="230"/>
      <c r="LAB838" s="230"/>
      <c r="LAC838" s="230"/>
      <c r="LAD838" s="230"/>
      <c r="LAE838" s="230"/>
      <c r="LAF838" s="230"/>
      <c r="LAG838" s="230"/>
      <c r="LAH838" s="230"/>
      <c r="LAI838" s="230"/>
      <c r="LAJ838" s="230"/>
      <c r="LAK838" s="230"/>
      <c r="LAL838" s="230"/>
      <c r="LAM838" s="230"/>
      <c r="LAN838" s="230"/>
      <c r="LAO838" s="230"/>
      <c r="LAP838" s="230"/>
      <c r="LAQ838" s="230"/>
      <c r="LAR838" s="230"/>
      <c r="LAS838" s="230"/>
      <c r="LAT838" s="230"/>
      <c r="LAU838" s="230"/>
      <c r="LAV838" s="230"/>
      <c r="LAW838" s="230"/>
      <c r="LAX838" s="230"/>
      <c r="LAY838" s="230"/>
      <c r="LAZ838" s="230"/>
      <c r="LBA838" s="230"/>
      <c r="LBB838" s="230"/>
      <c r="LBC838" s="230"/>
      <c r="LBD838" s="230"/>
      <c r="LBE838" s="230"/>
      <c r="LBF838" s="230"/>
      <c r="LBG838" s="230"/>
      <c r="LBH838" s="230"/>
      <c r="LBI838" s="230"/>
      <c r="LBJ838" s="230"/>
      <c r="LBK838" s="230"/>
      <c r="LBL838" s="230"/>
      <c r="LBM838" s="230"/>
      <c r="LBN838" s="230"/>
      <c r="LBO838" s="230"/>
      <c r="LBP838" s="230"/>
      <c r="LBQ838" s="230"/>
      <c r="LBR838" s="230"/>
      <c r="LBS838" s="230"/>
      <c r="LBT838" s="230"/>
      <c r="LBU838" s="230"/>
      <c r="LBV838" s="230"/>
      <c r="LBW838" s="230"/>
      <c r="LBX838" s="230"/>
      <c r="LBY838" s="230"/>
      <c r="LBZ838" s="230"/>
      <c r="LCA838" s="230"/>
      <c r="LCB838" s="230"/>
      <c r="LCC838" s="230"/>
      <c r="LCD838" s="230"/>
      <c r="LCE838" s="230"/>
      <c r="LCF838" s="230"/>
      <c r="LCG838" s="230"/>
      <c r="LCH838" s="230"/>
      <c r="LCI838" s="230"/>
      <c r="LCJ838" s="230"/>
      <c r="LCK838" s="230"/>
      <c r="LCL838" s="230"/>
      <c r="LCM838" s="230"/>
      <c r="LCN838" s="230"/>
      <c r="LCO838" s="230"/>
      <c r="LCP838" s="230"/>
      <c r="LCQ838" s="230"/>
      <c r="LCR838" s="230"/>
      <c r="LCS838" s="230"/>
      <c r="LCT838" s="230"/>
      <c r="LCU838" s="230"/>
      <c r="LCV838" s="230"/>
      <c r="LCW838" s="230"/>
      <c r="LCX838" s="230"/>
      <c r="LCY838" s="230"/>
      <c r="LCZ838" s="230"/>
      <c r="LDA838" s="230"/>
      <c r="LDB838" s="230"/>
      <c r="LDC838" s="230"/>
      <c r="LDD838" s="230"/>
      <c r="LDE838" s="230"/>
      <c r="LDF838" s="230"/>
      <c r="LDG838" s="230"/>
      <c r="LDH838" s="230"/>
      <c r="LDI838" s="230"/>
      <c r="LDJ838" s="230"/>
      <c r="LDK838" s="230"/>
      <c r="LDL838" s="230"/>
      <c r="LDM838" s="230"/>
      <c r="LDN838" s="230"/>
      <c r="LDO838" s="230"/>
      <c r="LDP838" s="230"/>
      <c r="LDQ838" s="230"/>
      <c r="LDR838" s="230"/>
      <c r="LDS838" s="230"/>
      <c r="LDT838" s="230"/>
      <c r="LDU838" s="230"/>
      <c r="LDV838" s="230"/>
      <c r="LDW838" s="230"/>
      <c r="LDX838" s="230"/>
      <c r="LDY838" s="230"/>
      <c r="LDZ838" s="230"/>
      <c r="LEA838" s="230"/>
      <c r="LEB838" s="230"/>
      <c r="LEC838" s="230"/>
      <c r="LED838" s="230"/>
      <c r="LEE838" s="230"/>
      <c r="LEF838" s="230"/>
      <c r="LEG838" s="230"/>
      <c r="LEH838" s="230"/>
      <c r="LEI838" s="230"/>
      <c r="LEJ838" s="230"/>
      <c r="LEK838" s="230"/>
      <c r="LEL838" s="230"/>
      <c r="LEM838" s="230"/>
      <c r="LEN838" s="230"/>
      <c r="LEO838" s="230"/>
      <c r="LEP838" s="230"/>
      <c r="LEQ838" s="230"/>
      <c r="LER838" s="230"/>
      <c r="LES838" s="230"/>
      <c r="LET838" s="230"/>
      <c r="LEU838" s="230"/>
      <c r="LEV838" s="230"/>
      <c r="LEW838" s="230"/>
      <c r="LEX838" s="230"/>
      <c r="LEY838" s="230"/>
      <c r="LEZ838" s="230"/>
      <c r="LFA838" s="230"/>
      <c r="LFB838" s="230"/>
      <c r="LFC838" s="230"/>
      <c r="LFD838" s="230"/>
      <c r="LFE838" s="230"/>
      <c r="LFF838" s="230"/>
      <c r="LFG838" s="230"/>
      <c r="LFH838" s="230"/>
      <c r="LFI838" s="230"/>
      <c r="LFJ838" s="230"/>
      <c r="LFK838" s="230"/>
      <c r="LFL838" s="230"/>
      <c r="LFM838" s="230"/>
      <c r="LFN838" s="230"/>
      <c r="LFO838" s="230"/>
      <c r="LFP838" s="230"/>
      <c r="LFQ838" s="230"/>
      <c r="LFR838" s="230"/>
      <c r="LFS838" s="230"/>
      <c r="LFT838" s="230"/>
      <c r="LFU838" s="230"/>
      <c r="LFV838" s="230"/>
      <c r="LFW838" s="230"/>
      <c r="LFX838" s="230"/>
      <c r="LFY838" s="230"/>
      <c r="LFZ838" s="230"/>
      <c r="LGA838" s="230"/>
      <c r="LGB838" s="230"/>
      <c r="LGC838" s="230"/>
      <c r="LGD838" s="230"/>
      <c r="LGE838" s="230"/>
      <c r="LGF838" s="230"/>
      <c r="LGG838" s="230"/>
      <c r="LGH838" s="230"/>
      <c r="LGI838" s="230"/>
      <c r="LGJ838" s="230"/>
      <c r="LGK838" s="230"/>
      <c r="LGL838" s="230"/>
      <c r="LGM838" s="230"/>
      <c r="LGN838" s="230"/>
      <c r="LGO838" s="230"/>
      <c r="LGP838" s="230"/>
      <c r="LGQ838" s="230"/>
      <c r="LGR838" s="230"/>
      <c r="LGS838" s="230"/>
      <c r="LGT838" s="230"/>
      <c r="LGU838" s="230"/>
      <c r="LGV838" s="230"/>
      <c r="LGW838" s="230"/>
      <c r="LGX838" s="230"/>
      <c r="LGY838" s="230"/>
      <c r="LGZ838" s="230"/>
      <c r="LHA838" s="230"/>
      <c r="LHB838" s="230"/>
      <c r="LHC838" s="230"/>
      <c r="LHD838" s="230"/>
      <c r="LHE838" s="230"/>
      <c r="LHF838" s="230"/>
      <c r="LHG838" s="230"/>
      <c r="LHH838" s="230"/>
      <c r="LHI838" s="230"/>
      <c r="LHJ838" s="230"/>
      <c r="LHK838" s="230"/>
      <c r="LHL838" s="230"/>
      <c r="LHM838" s="230"/>
      <c r="LHN838" s="230"/>
      <c r="LHO838" s="230"/>
      <c r="LHP838" s="230"/>
      <c r="LHQ838" s="230"/>
      <c r="LHR838" s="230"/>
      <c r="LHS838" s="230"/>
      <c r="LHT838" s="230"/>
      <c r="LHU838" s="230"/>
      <c r="LHV838" s="230"/>
      <c r="LHW838" s="230"/>
      <c r="LHX838" s="230"/>
      <c r="LHY838" s="230"/>
      <c r="LHZ838" s="230"/>
      <c r="LIA838" s="230"/>
      <c r="LIB838" s="230"/>
      <c r="LIC838" s="230"/>
      <c r="LID838" s="230"/>
      <c r="LIE838" s="230"/>
      <c r="LIF838" s="230"/>
      <c r="LIG838" s="230"/>
      <c r="LIH838" s="230"/>
      <c r="LII838" s="230"/>
      <c r="LIJ838" s="230"/>
      <c r="LIK838" s="230"/>
      <c r="LIL838" s="230"/>
      <c r="LIM838" s="230"/>
      <c r="LIN838" s="230"/>
      <c r="LIO838" s="230"/>
      <c r="LIP838" s="230"/>
      <c r="LIQ838" s="230"/>
      <c r="LIR838" s="230"/>
      <c r="LIS838" s="230"/>
      <c r="LIT838" s="230"/>
      <c r="LIU838" s="230"/>
      <c r="LIV838" s="230"/>
      <c r="LIW838" s="230"/>
      <c r="LIX838" s="230"/>
      <c r="LIY838" s="230"/>
      <c r="LIZ838" s="230"/>
      <c r="LJA838" s="230"/>
      <c r="LJB838" s="230"/>
      <c r="LJC838" s="230"/>
      <c r="LJD838" s="230"/>
      <c r="LJE838" s="230"/>
      <c r="LJF838" s="230"/>
      <c r="LJG838" s="230"/>
      <c r="LJH838" s="230"/>
      <c r="LJI838" s="230"/>
      <c r="LJJ838" s="230"/>
      <c r="LJK838" s="230"/>
      <c r="LJL838" s="230"/>
      <c r="LJM838" s="230"/>
      <c r="LJN838" s="230"/>
      <c r="LJO838" s="230"/>
      <c r="LJP838" s="230"/>
      <c r="LJQ838" s="230"/>
      <c r="LJR838" s="230"/>
      <c r="LJS838" s="230"/>
      <c r="LJT838" s="230"/>
      <c r="LJU838" s="230"/>
      <c r="LJV838" s="230"/>
      <c r="LJW838" s="230"/>
      <c r="LJX838" s="230"/>
      <c r="LJY838" s="230"/>
      <c r="LJZ838" s="230"/>
      <c r="LKA838" s="230"/>
      <c r="LKB838" s="230"/>
      <c r="LKC838" s="230"/>
      <c r="LKD838" s="230"/>
      <c r="LKE838" s="230"/>
      <c r="LKF838" s="230"/>
      <c r="LKG838" s="230"/>
      <c r="LKH838" s="230"/>
      <c r="LKI838" s="230"/>
      <c r="LKJ838" s="230"/>
      <c r="LKK838" s="230"/>
      <c r="LKL838" s="230"/>
      <c r="LKM838" s="230"/>
      <c r="LKN838" s="230"/>
      <c r="LKO838" s="230"/>
      <c r="LKP838" s="230"/>
      <c r="LKQ838" s="230"/>
      <c r="LKR838" s="230"/>
      <c r="LKS838" s="230"/>
      <c r="LKT838" s="230"/>
      <c r="LKU838" s="230"/>
      <c r="LKV838" s="230"/>
      <c r="LKW838" s="230"/>
      <c r="LKX838" s="230"/>
      <c r="LKY838" s="230"/>
      <c r="LKZ838" s="230"/>
      <c r="LLA838" s="230"/>
      <c r="LLB838" s="230"/>
      <c r="LLC838" s="230"/>
      <c r="LLD838" s="230"/>
      <c r="LLE838" s="230"/>
      <c r="LLF838" s="230"/>
      <c r="LLG838" s="230"/>
      <c r="LLH838" s="230"/>
      <c r="LLI838" s="230"/>
      <c r="LLJ838" s="230"/>
      <c r="LLK838" s="230"/>
      <c r="LLL838" s="230"/>
      <c r="LLM838" s="230"/>
      <c r="LLN838" s="230"/>
      <c r="LLO838" s="230"/>
      <c r="LLP838" s="230"/>
      <c r="LLQ838" s="230"/>
      <c r="LLR838" s="230"/>
      <c r="LLS838" s="230"/>
      <c r="LLT838" s="230"/>
      <c r="LLU838" s="230"/>
      <c r="LLV838" s="230"/>
      <c r="LLW838" s="230"/>
      <c r="LLX838" s="230"/>
      <c r="LLY838" s="230"/>
      <c r="LLZ838" s="230"/>
      <c r="LMA838" s="230"/>
      <c r="LMB838" s="230"/>
      <c r="LMC838" s="230"/>
      <c r="LMD838" s="230"/>
      <c r="LME838" s="230"/>
      <c r="LMF838" s="230"/>
      <c r="LMG838" s="230"/>
      <c r="LMH838" s="230"/>
      <c r="LMI838" s="230"/>
      <c r="LMJ838" s="230"/>
      <c r="LMK838" s="230"/>
      <c r="LML838" s="230"/>
      <c r="LMM838" s="230"/>
      <c r="LMN838" s="230"/>
      <c r="LMO838" s="230"/>
      <c r="LMP838" s="230"/>
      <c r="LMQ838" s="230"/>
      <c r="LMR838" s="230"/>
      <c r="LMS838" s="230"/>
      <c r="LMT838" s="230"/>
      <c r="LMU838" s="230"/>
      <c r="LMV838" s="230"/>
      <c r="LMW838" s="230"/>
      <c r="LMX838" s="230"/>
      <c r="LMY838" s="230"/>
      <c r="LMZ838" s="230"/>
      <c r="LNA838" s="230"/>
      <c r="LNB838" s="230"/>
      <c r="LNC838" s="230"/>
      <c r="LND838" s="230"/>
      <c r="LNE838" s="230"/>
      <c r="LNF838" s="230"/>
      <c r="LNG838" s="230"/>
      <c r="LNH838" s="230"/>
      <c r="LNI838" s="230"/>
      <c r="LNJ838" s="230"/>
      <c r="LNK838" s="230"/>
      <c r="LNL838" s="230"/>
      <c r="LNM838" s="230"/>
      <c r="LNN838" s="230"/>
      <c r="LNO838" s="230"/>
      <c r="LNP838" s="230"/>
      <c r="LNQ838" s="230"/>
      <c r="LNR838" s="230"/>
      <c r="LNS838" s="230"/>
      <c r="LNT838" s="230"/>
      <c r="LNU838" s="230"/>
      <c r="LNV838" s="230"/>
      <c r="LNW838" s="230"/>
      <c r="LNX838" s="230"/>
      <c r="LNY838" s="230"/>
      <c r="LNZ838" s="230"/>
      <c r="LOA838" s="230"/>
      <c r="LOB838" s="230"/>
      <c r="LOC838" s="230"/>
      <c r="LOD838" s="230"/>
      <c r="LOE838" s="230"/>
      <c r="LOF838" s="230"/>
      <c r="LOG838" s="230"/>
      <c r="LOH838" s="230"/>
      <c r="LOI838" s="230"/>
      <c r="LOJ838" s="230"/>
      <c r="LOK838" s="230"/>
      <c r="LOL838" s="230"/>
      <c r="LOM838" s="230"/>
      <c r="LON838" s="230"/>
      <c r="LOO838" s="230"/>
      <c r="LOP838" s="230"/>
      <c r="LOQ838" s="230"/>
      <c r="LOR838" s="230"/>
      <c r="LOS838" s="230"/>
      <c r="LOT838" s="230"/>
      <c r="LOU838" s="230"/>
      <c r="LOV838" s="230"/>
      <c r="LOW838" s="230"/>
      <c r="LOX838" s="230"/>
      <c r="LOY838" s="230"/>
      <c r="LOZ838" s="230"/>
      <c r="LPA838" s="230"/>
      <c r="LPB838" s="230"/>
      <c r="LPC838" s="230"/>
      <c r="LPD838" s="230"/>
      <c r="LPE838" s="230"/>
      <c r="LPF838" s="230"/>
      <c r="LPG838" s="230"/>
      <c r="LPH838" s="230"/>
      <c r="LPI838" s="230"/>
      <c r="LPJ838" s="230"/>
      <c r="LPK838" s="230"/>
      <c r="LPL838" s="230"/>
      <c r="LPM838" s="230"/>
      <c r="LPN838" s="230"/>
      <c r="LPO838" s="230"/>
      <c r="LPP838" s="230"/>
      <c r="LPQ838" s="230"/>
      <c r="LPR838" s="230"/>
      <c r="LPS838" s="230"/>
      <c r="LPT838" s="230"/>
      <c r="LPU838" s="230"/>
      <c r="LPV838" s="230"/>
      <c r="LPW838" s="230"/>
      <c r="LPX838" s="230"/>
      <c r="LPY838" s="230"/>
      <c r="LPZ838" s="230"/>
      <c r="LQA838" s="230"/>
      <c r="LQB838" s="230"/>
      <c r="LQC838" s="230"/>
      <c r="LQD838" s="230"/>
      <c r="LQE838" s="230"/>
      <c r="LQF838" s="230"/>
      <c r="LQG838" s="230"/>
      <c r="LQH838" s="230"/>
      <c r="LQI838" s="230"/>
      <c r="LQJ838" s="230"/>
      <c r="LQK838" s="230"/>
      <c r="LQL838" s="230"/>
      <c r="LQM838" s="230"/>
      <c r="LQN838" s="230"/>
      <c r="LQO838" s="230"/>
      <c r="LQP838" s="230"/>
      <c r="LQQ838" s="230"/>
      <c r="LQR838" s="230"/>
      <c r="LQS838" s="230"/>
      <c r="LQT838" s="230"/>
      <c r="LQU838" s="230"/>
      <c r="LQV838" s="230"/>
      <c r="LQW838" s="230"/>
      <c r="LQX838" s="230"/>
      <c r="LQY838" s="230"/>
      <c r="LQZ838" s="230"/>
      <c r="LRA838" s="230"/>
      <c r="LRB838" s="230"/>
      <c r="LRC838" s="230"/>
      <c r="LRD838" s="230"/>
      <c r="LRE838" s="230"/>
      <c r="LRF838" s="230"/>
      <c r="LRG838" s="230"/>
      <c r="LRH838" s="230"/>
      <c r="LRI838" s="230"/>
      <c r="LRJ838" s="230"/>
      <c r="LRK838" s="230"/>
      <c r="LRL838" s="230"/>
      <c r="LRM838" s="230"/>
      <c r="LRN838" s="230"/>
      <c r="LRO838" s="230"/>
      <c r="LRP838" s="230"/>
      <c r="LRQ838" s="230"/>
      <c r="LRR838" s="230"/>
      <c r="LRS838" s="230"/>
      <c r="LRT838" s="230"/>
      <c r="LRU838" s="230"/>
      <c r="LRV838" s="230"/>
      <c r="LRW838" s="230"/>
      <c r="LRX838" s="230"/>
      <c r="LRY838" s="230"/>
      <c r="LRZ838" s="230"/>
      <c r="LSA838" s="230"/>
      <c r="LSB838" s="230"/>
      <c r="LSC838" s="230"/>
      <c r="LSD838" s="230"/>
      <c r="LSE838" s="230"/>
      <c r="LSF838" s="230"/>
      <c r="LSG838" s="230"/>
      <c r="LSH838" s="230"/>
      <c r="LSI838" s="230"/>
      <c r="LSJ838" s="230"/>
      <c r="LSK838" s="230"/>
      <c r="LSL838" s="230"/>
      <c r="LSM838" s="230"/>
      <c r="LSN838" s="230"/>
      <c r="LSO838" s="230"/>
      <c r="LSP838" s="230"/>
      <c r="LSQ838" s="230"/>
      <c r="LSR838" s="230"/>
      <c r="LSS838" s="230"/>
      <c r="LST838" s="230"/>
      <c r="LSU838" s="230"/>
      <c r="LSV838" s="230"/>
      <c r="LSW838" s="230"/>
      <c r="LSX838" s="230"/>
      <c r="LSY838" s="230"/>
      <c r="LSZ838" s="230"/>
      <c r="LTA838" s="230"/>
      <c r="LTB838" s="230"/>
      <c r="LTC838" s="230"/>
      <c r="LTD838" s="230"/>
      <c r="LTE838" s="230"/>
      <c r="LTF838" s="230"/>
      <c r="LTG838" s="230"/>
      <c r="LTH838" s="230"/>
      <c r="LTI838" s="230"/>
      <c r="LTJ838" s="230"/>
      <c r="LTK838" s="230"/>
      <c r="LTL838" s="230"/>
      <c r="LTM838" s="230"/>
      <c r="LTN838" s="230"/>
      <c r="LTO838" s="230"/>
      <c r="LTP838" s="230"/>
      <c r="LTQ838" s="230"/>
      <c r="LTR838" s="230"/>
      <c r="LTS838" s="230"/>
      <c r="LTT838" s="230"/>
      <c r="LTU838" s="230"/>
      <c r="LTV838" s="230"/>
      <c r="LTW838" s="230"/>
      <c r="LTX838" s="230"/>
      <c r="LTY838" s="230"/>
      <c r="LTZ838" s="230"/>
      <c r="LUA838" s="230"/>
      <c r="LUB838" s="230"/>
      <c r="LUC838" s="230"/>
      <c r="LUD838" s="230"/>
      <c r="LUE838" s="230"/>
      <c r="LUF838" s="230"/>
      <c r="LUG838" s="230"/>
      <c r="LUH838" s="230"/>
      <c r="LUI838" s="230"/>
      <c r="LUJ838" s="230"/>
      <c r="LUK838" s="230"/>
      <c r="LUL838" s="230"/>
      <c r="LUM838" s="230"/>
      <c r="LUN838" s="230"/>
      <c r="LUO838" s="230"/>
      <c r="LUP838" s="230"/>
      <c r="LUQ838" s="230"/>
      <c r="LUR838" s="230"/>
      <c r="LUS838" s="230"/>
      <c r="LUT838" s="230"/>
      <c r="LUU838" s="230"/>
      <c r="LUV838" s="230"/>
      <c r="LUW838" s="230"/>
      <c r="LUX838" s="230"/>
      <c r="LUY838" s="230"/>
      <c r="LUZ838" s="230"/>
      <c r="LVA838" s="230"/>
      <c r="LVB838" s="230"/>
      <c r="LVC838" s="230"/>
      <c r="LVD838" s="230"/>
      <c r="LVE838" s="230"/>
      <c r="LVF838" s="230"/>
      <c r="LVG838" s="230"/>
      <c r="LVH838" s="230"/>
      <c r="LVI838" s="230"/>
      <c r="LVJ838" s="230"/>
      <c r="LVK838" s="230"/>
      <c r="LVL838" s="230"/>
      <c r="LVM838" s="230"/>
      <c r="LVN838" s="230"/>
      <c r="LVO838" s="230"/>
      <c r="LVP838" s="230"/>
      <c r="LVQ838" s="230"/>
      <c r="LVR838" s="230"/>
      <c r="LVS838" s="230"/>
      <c r="LVT838" s="230"/>
      <c r="LVU838" s="230"/>
      <c r="LVV838" s="230"/>
      <c r="LVW838" s="230"/>
      <c r="LVX838" s="230"/>
      <c r="LVY838" s="230"/>
      <c r="LVZ838" s="230"/>
      <c r="LWA838" s="230"/>
      <c r="LWB838" s="230"/>
      <c r="LWC838" s="230"/>
      <c r="LWD838" s="230"/>
      <c r="LWE838" s="230"/>
      <c r="LWF838" s="230"/>
      <c r="LWG838" s="230"/>
      <c r="LWH838" s="230"/>
      <c r="LWI838" s="230"/>
      <c r="LWJ838" s="230"/>
      <c r="LWK838" s="230"/>
      <c r="LWL838" s="230"/>
      <c r="LWM838" s="230"/>
      <c r="LWN838" s="230"/>
      <c r="LWO838" s="230"/>
      <c r="LWP838" s="230"/>
      <c r="LWQ838" s="230"/>
      <c r="LWR838" s="230"/>
      <c r="LWS838" s="230"/>
      <c r="LWT838" s="230"/>
      <c r="LWU838" s="230"/>
      <c r="LWV838" s="230"/>
      <c r="LWW838" s="230"/>
      <c r="LWX838" s="230"/>
      <c r="LWY838" s="230"/>
      <c r="LWZ838" s="230"/>
      <c r="LXA838" s="230"/>
      <c r="LXB838" s="230"/>
      <c r="LXC838" s="230"/>
      <c r="LXD838" s="230"/>
      <c r="LXE838" s="230"/>
      <c r="LXF838" s="230"/>
      <c r="LXG838" s="230"/>
      <c r="LXH838" s="230"/>
      <c r="LXI838" s="230"/>
      <c r="LXJ838" s="230"/>
      <c r="LXK838" s="230"/>
      <c r="LXL838" s="230"/>
      <c r="LXM838" s="230"/>
      <c r="LXN838" s="230"/>
      <c r="LXO838" s="230"/>
      <c r="LXP838" s="230"/>
      <c r="LXQ838" s="230"/>
      <c r="LXR838" s="230"/>
      <c r="LXS838" s="230"/>
      <c r="LXT838" s="230"/>
      <c r="LXU838" s="230"/>
      <c r="LXV838" s="230"/>
      <c r="LXW838" s="230"/>
      <c r="LXX838" s="230"/>
      <c r="LXY838" s="230"/>
      <c r="LXZ838" s="230"/>
      <c r="LYA838" s="230"/>
      <c r="LYB838" s="230"/>
      <c r="LYC838" s="230"/>
      <c r="LYD838" s="230"/>
      <c r="LYE838" s="230"/>
      <c r="LYF838" s="230"/>
      <c r="LYG838" s="230"/>
      <c r="LYH838" s="230"/>
      <c r="LYI838" s="230"/>
      <c r="LYJ838" s="230"/>
      <c r="LYK838" s="230"/>
      <c r="LYL838" s="230"/>
      <c r="LYM838" s="230"/>
      <c r="LYN838" s="230"/>
      <c r="LYO838" s="230"/>
      <c r="LYP838" s="230"/>
      <c r="LYQ838" s="230"/>
      <c r="LYR838" s="230"/>
      <c r="LYS838" s="230"/>
      <c r="LYT838" s="230"/>
      <c r="LYU838" s="230"/>
      <c r="LYV838" s="230"/>
      <c r="LYW838" s="230"/>
      <c r="LYX838" s="230"/>
      <c r="LYY838" s="230"/>
      <c r="LYZ838" s="230"/>
      <c r="LZA838" s="230"/>
      <c r="LZB838" s="230"/>
      <c r="LZC838" s="230"/>
      <c r="LZD838" s="230"/>
      <c r="LZE838" s="230"/>
      <c r="LZF838" s="230"/>
      <c r="LZG838" s="230"/>
      <c r="LZH838" s="230"/>
      <c r="LZI838" s="230"/>
      <c r="LZJ838" s="230"/>
      <c r="LZK838" s="230"/>
      <c r="LZL838" s="230"/>
      <c r="LZM838" s="230"/>
      <c r="LZN838" s="230"/>
      <c r="LZO838" s="230"/>
      <c r="LZP838" s="230"/>
      <c r="LZQ838" s="230"/>
      <c r="LZR838" s="230"/>
      <c r="LZS838" s="230"/>
      <c r="LZT838" s="230"/>
      <c r="LZU838" s="230"/>
      <c r="LZV838" s="230"/>
      <c r="LZW838" s="230"/>
      <c r="LZX838" s="230"/>
      <c r="LZY838" s="230"/>
      <c r="LZZ838" s="230"/>
      <c r="MAA838" s="230"/>
      <c r="MAB838" s="230"/>
      <c r="MAC838" s="230"/>
      <c r="MAD838" s="230"/>
      <c r="MAE838" s="230"/>
      <c r="MAF838" s="230"/>
      <c r="MAG838" s="230"/>
      <c r="MAH838" s="230"/>
      <c r="MAI838" s="230"/>
      <c r="MAJ838" s="230"/>
      <c r="MAK838" s="230"/>
      <c r="MAL838" s="230"/>
      <c r="MAM838" s="230"/>
      <c r="MAN838" s="230"/>
      <c r="MAO838" s="230"/>
      <c r="MAP838" s="230"/>
      <c r="MAQ838" s="230"/>
      <c r="MAR838" s="230"/>
      <c r="MAS838" s="230"/>
      <c r="MAT838" s="230"/>
      <c r="MAU838" s="230"/>
      <c r="MAV838" s="230"/>
      <c r="MAW838" s="230"/>
      <c r="MAX838" s="230"/>
      <c r="MAY838" s="230"/>
      <c r="MAZ838" s="230"/>
      <c r="MBA838" s="230"/>
      <c r="MBB838" s="230"/>
      <c r="MBC838" s="230"/>
      <c r="MBD838" s="230"/>
      <c r="MBE838" s="230"/>
      <c r="MBF838" s="230"/>
      <c r="MBG838" s="230"/>
      <c r="MBH838" s="230"/>
      <c r="MBI838" s="230"/>
      <c r="MBJ838" s="230"/>
      <c r="MBK838" s="230"/>
      <c r="MBL838" s="230"/>
      <c r="MBM838" s="230"/>
      <c r="MBN838" s="230"/>
      <c r="MBO838" s="230"/>
      <c r="MBP838" s="230"/>
      <c r="MBQ838" s="230"/>
      <c r="MBR838" s="230"/>
      <c r="MBS838" s="230"/>
      <c r="MBT838" s="230"/>
      <c r="MBU838" s="230"/>
      <c r="MBV838" s="230"/>
      <c r="MBW838" s="230"/>
      <c r="MBX838" s="230"/>
      <c r="MBY838" s="230"/>
      <c r="MBZ838" s="230"/>
      <c r="MCA838" s="230"/>
      <c r="MCB838" s="230"/>
      <c r="MCC838" s="230"/>
      <c r="MCD838" s="230"/>
      <c r="MCE838" s="230"/>
      <c r="MCF838" s="230"/>
      <c r="MCG838" s="230"/>
      <c r="MCH838" s="230"/>
      <c r="MCI838" s="230"/>
      <c r="MCJ838" s="230"/>
      <c r="MCK838" s="230"/>
      <c r="MCL838" s="230"/>
      <c r="MCM838" s="230"/>
      <c r="MCN838" s="230"/>
      <c r="MCO838" s="230"/>
      <c r="MCP838" s="230"/>
      <c r="MCQ838" s="230"/>
      <c r="MCR838" s="230"/>
      <c r="MCS838" s="230"/>
      <c r="MCT838" s="230"/>
      <c r="MCU838" s="230"/>
      <c r="MCV838" s="230"/>
      <c r="MCW838" s="230"/>
      <c r="MCX838" s="230"/>
      <c r="MCY838" s="230"/>
      <c r="MCZ838" s="230"/>
      <c r="MDA838" s="230"/>
      <c r="MDB838" s="230"/>
      <c r="MDC838" s="230"/>
      <c r="MDD838" s="230"/>
      <c r="MDE838" s="230"/>
      <c r="MDF838" s="230"/>
      <c r="MDG838" s="230"/>
      <c r="MDH838" s="230"/>
      <c r="MDI838" s="230"/>
      <c r="MDJ838" s="230"/>
      <c r="MDK838" s="230"/>
      <c r="MDL838" s="230"/>
      <c r="MDM838" s="230"/>
      <c r="MDN838" s="230"/>
      <c r="MDO838" s="230"/>
      <c r="MDP838" s="230"/>
      <c r="MDQ838" s="230"/>
      <c r="MDR838" s="230"/>
      <c r="MDS838" s="230"/>
      <c r="MDT838" s="230"/>
      <c r="MDU838" s="230"/>
      <c r="MDV838" s="230"/>
      <c r="MDW838" s="230"/>
      <c r="MDX838" s="230"/>
      <c r="MDY838" s="230"/>
      <c r="MDZ838" s="230"/>
      <c r="MEA838" s="230"/>
      <c r="MEB838" s="230"/>
      <c r="MEC838" s="230"/>
      <c r="MED838" s="230"/>
      <c r="MEE838" s="230"/>
      <c r="MEF838" s="230"/>
      <c r="MEG838" s="230"/>
      <c r="MEH838" s="230"/>
      <c r="MEI838" s="230"/>
      <c r="MEJ838" s="230"/>
      <c r="MEK838" s="230"/>
      <c r="MEL838" s="230"/>
      <c r="MEM838" s="230"/>
      <c r="MEN838" s="230"/>
      <c r="MEO838" s="230"/>
      <c r="MEP838" s="230"/>
      <c r="MEQ838" s="230"/>
      <c r="MER838" s="230"/>
      <c r="MES838" s="230"/>
      <c r="MET838" s="230"/>
      <c r="MEU838" s="230"/>
      <c r="MEV838" s="230"/>
      <c r="MEW838" s="230"/>
      <c r="MEX838" s="230"/>
      <c r="MEY838" s="230"/>
      <c r="MEZ838" s="230"/>
      <c r="MFA838" s="230"/>
      <c r="MFB838" s="230"/>
      <c r="MFC838" s="230"/>
      <c r="MFD838" s="230"/>
      <c r="MFE838" s="230"/>
      <c r="MFF838" s="230"/>
      <c r="MFG838" s="230"/>
      <c r="MFH838" s="230"/>
      <c r="MFI838" s="230"/>
      <c r="MFJ838" s="230"/>
      <c r="MFK838" s="230"/>
      <c r="MFL838" s="230"/>
      <c r="MFM838" s="230"/>
      <c r="MFN838" s="230"/>
      <c r="MFO838" s="230"/>
      <c r="MFP838" s="230"/>
      <c r="MFQ838" s="230"/>
      <c r="MFR838" s="230"/>
      <c r="MFS838" s="230"/>
      <c r="MFT838" s="230"/>
      <c r="MFU838" s="230"/>
      <c r="MFV838" s="230"/>
      <c r="MFW838" s="230"/>
      <c r="MFX838" s="230"/>
      <c r="MFY838" s="230"/>
      <c r="MFZ838" s="230"/>
      <c r="MGA838" s="230"/>
      <c r="MGB838" s="230"/>
      <c r="MGC838" s="230"/>
      <c r="MGD838" s="230"/>
      <c r="MGE838" s="230"/>
      <c r="MGF838" s="230"/>
      <c r="MGG838" s="230"/>
      <c r="MGH838" s="230"/>
      <c r="MGI838" s="230"/>
      <c r="MGJ838" s="230"/>
      <c r="MGK838" s="230"/>
      <c r="MGL838" s="230"/>
      <c r="MGM838" s="230"/>
      <c r="MGN838" s="230"/>
      <c r="MGO838" s="230"/>
      <c r="MGP838" s="230"/>
      <c r="MGQ838" s="230"/>
      <c r="MGR838" s="230"/>
      <c r="MGS838" s="230"/>
      <c r="MGT838" s="230"/>
      <c r="MGU838" s="230"/>
      <c r="MGV838" s="230"/>
      <c r="MGW838" s="230"/>
      <c r="MGX838" s="230"/>
      <c r="MGY838" s="230"/>
      <c r="MGZ838" s="230"/>
      <c r="MHA838" s="230"/>
      <c r="MHB838" s="230"/>
      <c r="MHC838" s="230"/>
      <c r="MHD838" s="230"/>
      <c r="MHE838" s="230"/>
      <c r="MHF838" s="230"/>
      <c r="MHG838" s="230"/>
      <c r="MHH838" s="230"/>
      <c r="MHI838" s="230"/>
      <c r="MHJ838" s="230"/>
      <c r="MHK838" s="230"/>
      <c r="MHL838" s="230"/>
      <c r="MHM838" s="230"/>
      <c r="MHN838" s="230"/>
      <c r="MHO838" s="230"/>
      <c r="MHP838" s="230"/>
      <c r="MHQ838" s="230"/>
      <c r="MHR838" s="230"/>
      <c r="MHS838" s="230"/>
      <c r="MHT838" s="230"/>
      <c r="MHU838" s="230"/>
      <c r="MHV838" s="230"/>
      <c r="MHW838" s="230"/>
      <c r="MHX838" s="230"/>
      <c r="MHY838" s="230"/>
      <c r="MHZ838" s="230"/>
      <c r="MIA838" s="230"/>
      <c r="MIB838" s="230"/>
      <c r="MIC838" s="230"/>
      <c r="MID838" s="230"/>
      <c r="MIE838" s="230"/>
      <c r="MIF838" s="230"/>
      <c r="MIG838" s="230"/>
      <c r="MIH838" s="230"/>
      <c r="MII838" s="230"/>
      <c r="MIJ838" s="230"/>
      <c r="MIK838" s="230"/>
      <c r="MIL838" s="230"/>
      <c r="MIM838" s="230"/>
      <c r="MIN838" s="230"/>
      <c r="MIO838" s="230"/>
      <c r="MIP838" s="230"/>
      <c r="MIQ838" s="230"/>
      <c r="MIR838" s="230"/>
      <c r="MIS838" s="230"/>
      <c r="MIT838" s="230"/>
      <c r="MIU838" s="230"/>
      <c r="MIV838" s="230"/>
      <c r="MIW838" s="230"/>
      <c r="MIX838" s="230"/>
      <c r="MIY838" s="230"/>
      <c r="MIZ838" s="230"/>
      <c r="MJA838" s="230"/>
      <c r="MJB838" s="230"/>
      <c r="MJC838" s="230"/>
      <c r="MJD838" s="230"/>
      <c r="MJE838" s="230"/>
      <c r="MJF838" s="230"/>
      <c r="MJG838" s="230"/>
      <c r="MJH838" s="230"/>
      <c r="MJI838" s="230"/>
      <c r="MJJ838" s="230"/>
      <c r="MJK838" s="230"/>
      <c r="MJL838" s="230"/>
      <c r="MJM838" s="230"/>
      <c r="MJN838" s="230"/>
      <c r="MJO838" s="230"/>
      <c r="MJP838" s="230"/>
      <c r="MJQ838" s="230"/>
      <c r="MJR838" s="230"/>
      <c r="MJS838" s="230"/>
      <c r="MJT838" s="230"/>
      <c r="MJU838" s="230"/>
      <c r="MJV838" s="230"/>
      <c r="MJW838" s="230"/>
      <c r="MJX838" s="230"/>
      <c r="MJY838" s="230"/>
      <c r="MJZ838" s="230"/>
      <c r="MKA838" s="230"/>
      <c r="MKB838" s="230"/>
      <c r="MKC838" s="230"/>
      <c r="MKD838" s="230"/>
      <c r="MKE838" s="230"/>
      <c r="MKF838" s="230"/>
      <c r="MKG838" s="230"/>
      <c r="MKH838" s="230"/>
      <c r="MKI838" s="230"/>
      <c r="MKJ838" s="230"/>
      <c r="MKK838" s="230"/>
      <c r="MKL838" s="230"/>
      <c r="MKM838" s="230"/>
      <c r="MKN838" s="230"/>
      <c r="MKO838" s="230"/>
      <c r="MKP838" s="230"/>
      <c r="MKQ838" s="230"/>
      <c r="MKR838" s="230"/>
      <c r="MKS838" s="230"/>
      <c r="MKT838" s="230"/>
      <c r="MKU838" s="230"/>
      <c r="MKV838" s="230"/>
      <c r="MKW838" s="230"/>
      <c r="MKX838" s="230"/>
      <c r="MKY838" s="230"/>
      <c r="MKZ838" s="230"/>
      <c r="MLA838" s="230"/>
      <c r="MLB838" s="230"/>
      <c r="MLC838" s="230"/>
      <c r="MLD838" s="230"/>
      <c r="MLE838" s="230"/>
      <c r="MLF838" s="230"/>
      <c r="MLG838" s="230"/>
      <c r="MLH838" s="230"/>
      <c r="MLI838" s="230"/>
      <c r="MLJ838" s="230"/>
      <c r="MLK838" s="230"/>
      <c r="MLL838" s="230"/>
      <c r="MLM838" s="230"/>
      <c r="MLN838" s="230"/>
      <c r="MLO838" s="230"/>
      <c r="MLP838" s="230"/>
      <c r="MLQ838" s="230"/>
      <c r="MLR838" s="230"/>
      <c r="MLS838" s="230"/>
      <c r="MLT838" s="230"/>
      <c r="MLU838" s="230"/>
      <c r="MLV838" s="230"/>
      <c r="MLW838" s="230"/>
      <c r="MLX838" s="230"/>
      <c r="MLY838" s="230"/>
      <c r="MLZ838" s="230"/>
      <c r="MMA838" s="230"/>
      <c r="MMB838" s="230"/>
      <c r="MMC838" s="230"/>
      <c r="MMD838" s="230"/>
      <c r="MME838" s="230"/>
      <c r="MMF838" s="230"/>
      <c r="MMG838" s="230"/>
      <c r="MMH838" s="230"/>
      <c r="MMI838" s="230"/>
      <c r="MMJ838" s="230"/>
      <c r="MMK838" s="230"/>
      <c r="MML838" s="230"/>
      <c r="MMM838" s="230"/>
      <c r="MMN838" s="230"/>
      <c r="MMO838" s="230"/>
      <c r="MMP838" s="230"/>
      <c r="MMQ838" s="230"/>
      <c r="MMR838" s="230"/>
      <c r="MMS838" s="230"/>
      <c r="MMT838" s="230"/>
      <c r="MMU838" s="230"/>
      <c r="MMV838" s="230"/>
      <c r="MMW838" s="230"/>
      <c r="MMX838" s="230"/>
      <c r="MMY838" s="230"/>
      <c r="MMZ838" s="230"/>
      <c r="MNA838" s="230"/>
      <c r="MNB838" s="230"/>
      <c r="MNC838" s="230"/>
      <c r="MND838" s="230"/>
      <c r="MNE838" s="230"/>
      <c r="MNF838" s="230"/>
      <c r="MNG838" s="230"/>
      <c r="MNH838" s="230"/>
      <c r="MNI838" s="230"/>
      <c r="MNJ838" s="230"/>
      <c r="MNK838" s="230"/>
      <c r="MNL838" s="230"/>
      <c r="MNM838" s="230"/>
      <c r="MNN838" s="230"/>
      <c r="MNO838" s="230"/>
      <c r="MNP838" s="230"/>
      <c r="MNQ838" s="230"/>
      <c r="MNR838" s="230"/>
      <c r="MNS838" s="230"/>
      <c r="MNT838" s="230"/>
      <c r="MNU838" s="230"/>
      <c r="MNV838" s="230"/>
      <c r="MNW838" s="230"/>
      <c r="MNX838" s="230"/>
      <c r="MNY838" s="230"/>
      <c r="MNZ838" s="230"/>
      <c r="MOA838" s="230"/>
      <c r="MOB838" s="230"/>
      <c r="MOC838" s="230"/>
      <c r="MOD838" s="230"/>
      <c r="MOE838" s="230"/>
      <c r="MOF838" s="230"/>
      <c r="MOG838" s="230"/>
      <c r="MOH838" s="230"/>
      <c r="MOI838" s="230"/>
      <c r="MOJ838" s="230"/>
      <c r="MOK838" s="230"/>
      <c r="MOL838" s="230"/>
      <c r="MOM838" s="230"/>
      <c r="MON838" s="230"/>
      <c r="MOO838" s="230"/>
      <c r="MOP838" s="230"/>
      <c r="MOQ838" s="230"/>
      <c r="MOR838" s="230"/>
      <c r="MOS838" s="230"/>
      <c r="MOT838" s="230"/>
      <c r="MOU838" s="230"/>
      <c r="MOV838" s="230"/>
      <c r="MOW838" s="230"/>
      <c r="MOX838" s="230"/>
      <c r="MOY838" s="230"/>
      <c r="MOZ838" s="230"/>
      <c r="MPA838" s="230"/>
      <c r="MPB838" s="230"/>
      <c r="MPC838" s="230"/>
      <c r="MPD838" s="230"/>
      <c r="MPE838" s="230"/>
      <c r="MPF838" s="230"/>
      <c r="MPG838" s="230"/>
      <c r="MPH838" s="230"/>
      <c r="MPI838" s="230"/>
      <c r="MPJ838" s="230"/>
      <c r="MPK838" s="230"/>
      <c r="MPL838" s="230"/>
      <c r="MPM838" s="230"/>
      <c r="MPN838" s="230"/>
      <c r="MPO838" s="230"/>
      <c r="MPP838" s="230"/>
      <c r="MPQ838" s="230"/>
      <c r="MPR838" s="230"/>
      <c r="MPS838" s="230"/>
      <c r="MPT838" s="230"/>
      <c r="MPU838" s="230"/>
      <c r="MPV838" s="230"/>
      <c r="MPW838" s="230"/>
      <c r="MPX838" s="230"/>
      <c r="MPY838" s="230"/>
      <c r="MPZ838" s="230"/>
      <c r="MQA838" s="230"/>
      <c r="MQB838" s="230"/>
      <c r="MQC838" s="230"/>
      <c r="MQD838" s="230"/>
      <c r="MQE838" s="230"/>
      <c r="MQF838" s="230"/>
      <c r="MQG838" s="230"/>
      <c r="MQH838" s="230"/>
      <c r="MQI838" s="230"/>
      <c r="MQJ838" s="230"/>
      <c r="MQK838" s="230"/>
      <c r="MQL838" s="230"/>
      <c r="MQM838" s="230"/>
      <c r="MQN838" s="230"/>
      <c r="MQO838" s="230"/>
      <c r="MQP838" s="230"/>
      <c r="MQQ838" s="230"/>
      <c r="MQR838" s="230"/>
      <c r="MQS838" s="230"/>
      <c r="MQT838" s="230"/>
      <c r="MQU838" s="230"/>
      <c r="MQV838" s="230"/>
      <c r="MQW838" s="230"/>
      <c r="MQX838" s="230"/>
      <c r="MQY838" s="230"/>
      <c r="MQZ838" s="230"/>
      <c r="MRA838" s="230"/>
      <c r="MRB838" s="230"/>
      <c r="MRC838" s="230"/>
      <c r="MRD838" s="230"/>
      <c r="MRE838" s="230"/>
      <c r="MRF838" s="230"/>
      <c r="MRG838" s="230"/>
      <c r="MRH838" s="230"/>
      <c r="MRI838" s="230"/>
      <c r="MRJ838" s="230"/>
      <c r="MRK838" s="230"/>
      <c r="MRL838" s="230"/>
      <c r="MRM838" s="230"/>
      <c r="MRN838" s="230"/>
      <c r="MRO838" s="230"/>
      <c r="MRP838" s="230"/>
      <c r="MRQ838" s="230"/>
      <c r="MRR838" s="230"/>
      <c r="MRS838" s="230"/>
      <c r="MRT838" s="230"/>
      <c r="MRU838" s="230"/>
      <c r="MRV838" s="230"/>
      <c r="MRW838" s="230"/>
      <c r="MRX838" s="230"/>
      <c r="MRY838" s="230"/>
      <c r="MRZ838" s="230"/>
      <c r="MSA838" s="230"/>
      <c r="MSB838" s="230"/>
      <c r="MSC838" s="230"/>
      <c r="MSD838" s="230"/>
      <c r="MSE838" s="230"/>
      <c r="MSF838" s="230"/>
      <c r="MSG838" s="230"/>
      <c r="MSH838" s="230"/>
      <c r="MSI838" s="230"/>
      <c r="MSJ838" s="230"/>
      <c r="MSK838" s="230"/>
      <c r="MSL838" s="230"/>
      <c r="MSM838" s="230"/>
      <c r="MSN838" s="230"/>
      <c r="MSO838" s="230"/>
      <c r="MSP838" s="230"/>
      <c r="MSQ838" s="230"/>
      <c r="MSR838" s="230"/>
      <c r="MSS838" s="230"/>
      <c r="MST838" s="230"/>
      <c r="MSU838" s="230"/>
      <c r="MSV838" s="230"/>
      <c r="MSW838" s="230"/>
      <c r="MSX838" s="230"/>
      <c r="MSY838" s="230"/>
      <c r="MSZ838" s="230"/>
      <c r="MTA838" s="230"/>
      <c r="MTB838" s="230"/>
      <c r="MTC838" s="230"/>
      <c r="MTD838" s="230"/>
      <c r="MTE838" s="230"/>
      <c r="MTF838" s="230"/>
      <c r="MTG838" s="230"/>
      <c r="MTH838" s="230"/>
      <c r="MTI838" s="230"/>
      <c r="MTJ838" s="230"/>
      <c r="MTK838" s="230"/>
      <c r="MTL838" s="230"/>
      <c r="MTM838" s="230"/>
      <c r="MTN838" s="230"/>
      <c r="MTO838" s="230"/>
      <c r="MTP838" s="230"/>
      <c r="MTQ838" s="230"/>
      <c r="MTR838" s="230"/>
      <c r="MTS838" s="230"/>
      <c r="MTT838" s="230"/>
      <c r="MTU838" s="230"/>
      <c r="MTV838" s="230"/>
      <c r="MTW838" s="230"/>
      <c r="MTX838" s="230"/>
      <c r="MTY838" s="230"/>
      <c r="MTZ838" s="230"/>
      <c r="MUA838" s="230"/>
      <c r="MUB838" s="230"/>
      <c r="MUC838" s="230"/>
      <c r="MUD838" s="230"/>
      <c r="MUE838" s="230"/>
      <c r="MUF838" s="230"/>
      <c r="MUG838" s="230"/>
      <c r="MUH838" s="230"/>
      <c r="MUI838" s="230"/>
      <c r="MUJ838" s="230"/>
      <c r="MUK838" s="230"/>
      <c r="MUL838" s="230"/>
      <c r="MUM838" s="230"/>
      <c r="MUN838" s="230"/>
      <c r="MUO838" s="230"/>
      <c r="MUP838" s="230"/>
      <c r="MUQ838" s="230"/>
      <c r="MUR838" s="230"/>
      <c r="MUS838" s="230"/>
      <c r="MUT838" s="230"/>
      <c r="MUU838" s="230"/>
      <c r="MUV838" s="230"/>
      <c r="MUW838" s="230"/>
      <c r="MUX838" s="230"/>
      <c r="MUY838" s="230"/>
      <c r="MUZ838" s="230"/>
      <c r="MVA838" s="230"/>
      <c r="MVB838" s="230"/>
      <c r="MVC838" s="230"/>
      <c r="MVD838" s="230"/>
      <c r="MVE838" s="230"/>
      <c r="MVF838" s="230"/>
      <c r="MVG838" s="230"/>
      <c r="MVH838" s="230"/>
      <c r="MVI838" s="230"/>
      <c r="MVJ838" s="230"/>
      <c r="MVK838" s="230"/>
      <c r="MVL838" s="230"/>
      <c r="MVM838" s="230"/>
      <c r="MVN838" s="230"/>
      <c r="MVO838" s="230"/>
      <c r="MVP838" s="230"/>
      <c r="MVQ838" s="230"/>
      <c r="MVR838" s="230"/>
      <c r="MVS838" s="230"/>
      <c r="MVT838" s="230"/>
      <c r="MVU838" s="230"/>
      <c r="MVV838" s="230"/>
      <c r="MVW838" s="230"/>
      <c r="MVX838" s="230"/>
      <c r="MVY838" s="230"/>
      <c r="MVZ838" s="230"/>
      <c r="MWA838" s="230"/>
      <c r="MWB838" s="230"/>
      <c r="MWC838" s="230"/>
      <c r="MWD838" s="230"/>
      <c r="MWE838" s="230"/>
      <c r="MWF838" s="230"/>
      <c r="MWG838" s="230"/>
      <c r="MWH838" s="230"/>
      <c r="MWI838" s="230"/>
      <c r="MWJ838" s="230"/>
      <c r="MWK838" s="230"/>
      <c r="MWL838" s="230"/>
      <c r="MWM838" s="230"/>
      <c r="MWN838" s="230"/>
      <c r="MWO838" s="230"/>
      <c r="MWP838" s="230"/>
      <c r="MWQ838" s="230"/>
      <c r="MWR838" s="230"/>
      <c r="MWS838" s="230"/>
      <c r="MWT838" s="230"/>
      <c r="MWU838" s="230"/>
      <c r="MWV838" s="230"/>
      <c r="MWW838" s="230"/>
      <c r="MWX838" s="230"/>
      <c r="MWY838" s="230"/>
      <c r="MWZ838" s="230"/>
      <c r="MXA838" s="230"/>
      <c r="MXB838" s="230"/>
      <c r="MXC838" s="230"/>
      <c r="MXD838" s="230"/>
      <c r="MXE838" s="230"/>
      <c r="MXF838" s="230"/>
      <c r="MXG838" s="230"/>
      <c r="MXH838" s="230"/>
      <c r="MXI838" s="230"/>
      <c r="MXJ838" s="230"/>
      <c r="MXK838" s="230"/>
      <c r="MXL838" s="230"/>
      <c r="MXM838" s="230"/>
      <c r="MXN838" s="230"/>
      <c r="MXO838" s="230"/>
      <c r="MXP838" s="230"/>
      <c r="MXQ838" s="230"/>
      <c r="MXR838" s="230"/>
      <c r="MXS838" s="230"/>
      <c r="MXT838" s="230"/>
      <c r="MXU838" s="230"/>
      <c r="MXV838" s="230"/>
      <c r="MXW838" s="230"/>
      <c r="MXX838" s="230"/>
      <c r="MXY838" s="230"/>
      <c r="MXZ838" s="230"/>
      <c r="MYA838" s="230"/>
      <c r="MYB838" s="230"/>
      <c r="MYC838" s="230"/>
      <c r="MYD838" s="230"/>
      <c r="MYE838" s="230"/>
      <c r="MYF838" s="230"/>
      <c r="MYG838" s="230"/>
      <c r="MYH838" s="230"/>
      <c r="MYI838" s="230"/>
      <c r="MYJ838" s="230"/>
      <c r="MYK838" s="230"/>
      <c r="MYL838" s="230"/>
      <c r="MYM838" s="230"/>
      <c r="MYN838" s="230"/>
      <c r="MYO838" s="230"/>
      <c r="MYP838" s="230"/>
      <c r="MYQ838" s="230"/>
      <c r="MYR838" s="230"/>
      <c r="MYS838" s="230"/>
      <c r="MYT838" s="230"/>
      <c r="MYU838" s="230"/>
      <c r="MYV838" s="230"/>
      <c r="MYW838" s="230"/>
      <c r="MYX838" s="230"/>
      <c r="MYY838" s="230"/>
      <c r="MYZ838" s="230"/>
      <c r="MZA838" s="230"/>
      <c r="MZB838" s="230"/>
      <c r="MZC838" s="230"/>
      <c r="MZD838" s="230"/>
      <c r="MZE838" s="230"/>
      <c r="MZF838" s="230"/>
      <c r="MZG838" s="230"/>
      <c r="MZH838" s="230"/>
      <c r="MZI838" s="230"/>
      <c r="MZJ838" s="230"/>
      <c r="MZK838" s="230"/>
      <c r="MZL838" s="230"/>
      <c r="MZM838" s="230"/>
      <c r="MZN838" s="230"/>
      <c r="MZO838" s="230"/>
      <c r="MZP838" s="230"/>
      <c r="MZQ838" s="230"/>
      <c r="MZR838" s="230"/>
      <c r="MZS838" s="230"/>
      <c r="MZT838" s="230"/>
      <c r="MZU838" s="230"/>
      <c r="MZV838" s="230"/>
      <c r="MZW838" s="230"/>
      <c r="MZX838" s="230"/>
      <c r="MZY838" s="230"/>
      <c r="MZZ838" s="230"/>
      <c r="NAA838" s="230"/>
      <c r="NAB838" s="230"/>
      <c r="NAC838" s="230"/>
      <c r="NAD838" s="230"/>
      <c r="NAE838" s="230"/>
      <c r="NAF838" s="230"/>
      <c r="NAG838" s="230"/>
      <c r="NAH838" s="230"/>
      <c r="NAI838" s="230"/>
      <c r="NAJ838" s="230"/>
      <c r="NAK838" s="230"/>
      <c r="NAL838" s="230"/>
      <c r="NAM838" s="230"/>
      <c r="NAN838" s="230"/>
      <c r="NAO838" s="230"/>
      <c r="NAP838" s="230"/>
      <c r="NAQ838" s="230"/>
      <c r="NAR838" s="230"/>
      <c r="NAS838" s="230"/>
      <c r="NAT838" s="230"/>
      <c r="NAU838" s="230"/>
      <c r="NAV838" s="230"/>
      <c r="NAW838" s="230"/>
      <c r="NAX838" s="230"/>
      <c r="NAY838" s="230"/>
      <c r="NAZ838" s="230"/>
      <c r="NBA838" s="230"/>
      <c r="NBB838" s="230"/>
      <c r="NBC838" s="230"/>
      <c r="NBD838" s="230"/>
      <c r="NBE838" s="230"/>
      <c r="NBF838" s="230"/>
      <c r="NBG838" s="230"/>
      <c r="NBH838" s="230"/>
      <c r="NBI838" s="230"/>
      <c r="NBJ838" s="230"/>
      <c r="NBK838" s="230"/>
      <c r="NBL838" s="230"/>
      <c r="NBM838" s="230"/>
      <c r="NBN838" s="230"/>
      <c r="NBO838" s="230"/>
      <c r="NBP838" s="230"/>
      <c r="NBQ838" s="230"/>
      <c r="NBR838" s="230"/>
      <c r="NBS838" s="230"/>
      <c r="NBT838" s="230"/>
      <c r="NBU838" s="230"/>
      <c r="NBV838" s="230"/>
      <c r="NBW838" s="230"/>
      <c r="NBX838" s="230"/>
      <c r="NBY838" s="230"/>
      <c r="NBZ838" s="230"/>
      <c r="NCA838" s="230"/>
      <c r="NCB838" s="230"/>
      <c r="NCC838" s="230"/>
      <c r="NCD838" s="230"/>
      <c r="NCE838" s="230"/>
      <c r="NCF838" s="230"/>
      <c r="NCG838" s="230"/>
      <c r="NCH838" s="230"/>
      <c r="NCI838" s="230"/>
      <c r="NCJ838" s="230"/>
      <c r="NCK838" s="230"/>
      <c r="NCL838" s="230"/>
      <c r="NCM838" s="230"/>
      <c r="NCN838" s="230"/>
      <c r="NCO838" s="230"/>
      <c r="NCP838" s="230"/>
      <c r="NCQ838" s="230"/>
      <c r="NCR838" s="230"/>
      <c r="NCS838" s="230"/>
      <c r="NCT838" s="230"/>
      <c r="NCU838" s="230"/>
      <c r="NCV838" s="230"/>
      <c r="NCW838" s="230"/>
      <c r="NCX838" s="230"/>
      <c r="NCY838" s="230"/>
      <c r="NCZ838" s="230"/>
      <c r="NDA838" s="230"/>
      <c r="NDB838" s="230"/>
      <c r="NDC838" s="230"/>
      <c r="NDD838" s="230"/>
      <c r="NDE838" s="230"/>
      <c r="NDF838" s="230"/>
      <c r="NDG838" s="230"/>
      <c r="NDH838" s="230"/>
      <c r="NDI838" s="230"/>
      <c r="NDJ838" s="230"/>
      <c r="NDK838" s="230"/>
      <c r="NDL838" s="230"/>
      <c r="NDM838" s="230"/>
      <c r="NDN838" s="230"/>
      <c r="NDO838" s="230"/>
      <c r="NDP838" s="230"/>
      <c r="NDQ838" s="230"/>
      <c r="NDR838" s="230"/>
      <c r="NDS838" s="230"/>
      <c r="NDT838" s="230"/>
      <c r="NDU838" s="230"/>
      <c r="NDV838" s="230"/>
      <c r="NDW838" s="230"/>
      <c r="NDX838" s="230"/>
      <c r="NDY838" s="230"/>
      <c r="NDZ838" s="230"/>
      <c r="NEA838" s="230"/>
      <c r="NEB838" s="230"/>
      <c r="NEC838" s="230"/>
      <c r="NED838" s="230"/>
      <c r="NEE838" s="230"/>
      <c r="NEF838" s="230"/>
      <c r="NEG838" s="230"/>
      <c r="NEH838" s="230"/>
      <c r="NEI838" s="230"/>
      <c r="NEJ838" s="230"/>
      <c r="NEK838" s="230"/>
      <c r="NEL838" s="230"/>
      <c r="NEM838" s="230"/>
      <c r="NEN838" s="230"/>
      <c r="NEO838" s="230"/>
      <c r="NEP838" s="230"/>
      <c r="NEQ838" s="230"/>
      <c r="NER838" s="230"/>
      <c r="NES838" s="230"/>
      <c r="NET838" s="230"/>
      <c r="NEU838" s="230"/>
      <c r="NEV838" s="230"/>
      <c r="NEW838" s="230"/>
      <c r="NEX838" s="230"/>
      <c r="NEY838" s="230"/>
      <c r="NEZ838" s="230"/>
      <c r="NFA838" s="230"/>
      <c r="NFB838" s="230"/>
      <c r="NFC838" s="230"/>
      <c r="NFD838" s="230"/>
      <c r="NFE838" s="230"/>
      <c r="NFF838" s="230"/>
      <c r="NFG838" s="230"/>
      <c r="NFH838" s="230"/>
      <c r="NFI838" s="230"/>
      <c r="NFJ838" s="230"/>
      <c r="NFK838" s="230"/>
      <c r="NFL838" s="230"/>
      <c r="NFM838" s="230"/>
      <c r="NFN838" s="230"/>
      <c r="NFO838" s="230"/>
      <c r="NFP838" s="230"/>
      <c r="NFQ838" s="230"/>
      <c r="NFR838" s="230"/>
      <c r="NFS838" s="230"/>
      <c r="NFT838" s="230"/>
      <c r="NFU838" s="230"/>
      <c r="NFV838" s="230"/>
      <c r="NFW838" s="230"/>
      <c r="NFX838" s="230"/>
      <c r="NFY838" s="230"/>
      <c r="NFZ838" s="230"/>
      <c r="NGA838" s="230"/>
      <c r="NGB838" s="230"/>
      <c r="NGC838" s="230"/>
      <c r="NGD838" s="230"/>
      <c r="NGE838" s="230"/>
      <c r="NGF838" s="230"/>
      <c r="NGG838" s="230"/>
      <c r="NGH838" s="230"/>
      <c r="NGI838" s="230"/>
      <c r="NGJ838" s="230"/>
      <c r="NGK838" s="230"/>
      <c r="NGL838" s="230"/>
      <c r="NGM838" s="230"/>
      <c r="NGN838" s="230"/>
      <c r="NGO838" s="230"/>
      <c r="NGP838" s="230"/>
      <c r="NGQ838" s="230"/>
      <c r="NGR838" s="230"/>
      <c r="NGS838" s="230"/>
      <c r="NGT838" s="230"/>
      <c r="NGU838" s="230"/>
      <c r="NGV838" s="230"/>
      <c r="NGW838" s="230"/>
      <c r="NGX838" s="230"/>
      <c r="NGY838" s="230"/>
      <c r="NGZ838" s="230"/>
      <c r="NHA838" s="230"/>
      <c r="NHB838" s="230"/>
      <c r="NHC838" s="230"/>
      <c r="NHD838" s="230"/>
      <c r="NHE838" s="230"/>
      <c r="NHF838" s="230"/>
      <c r="NHG838" s="230"/>
      <c r="NHH838" s="230"/>
      <c r="NHI838" s="230"/>
      <c r="NHJ838" s="230"/>
      <c r="NHK838" s="230"/>
      <c r="NHL838" s="230"/>
      <c r="NHM838" s="230"/>
      <c r="NHN838" s="230"/>
      <c r="NHO838" s="230"/>
      <c r="NHP838" s="230"/>
      <c r="NHQ838" s="230"/>
      <c r="NHR838" s="230"/>
      <c r="NHS838" s="230"/>
      <c r="NHT838" s="230"/>
      <c r="NHU838" s="230"/>
      <c r="NHV838" s="230"/>
      <c r="NHW838" s="230"/>
      <c r="NHX838" s="230"/>
      <c r="NHY838" s="230"/>
      <c r="NHZ838" s="230"/>
      <c r="NIA838" s="230"/>
      <c r="NIB838" s="230"/>
      <c r="NIC838" s="230"/>
      <c r="NID838" s="230"/>
      <c r="NIE838" s="230"/>
      <c r="NIF838" s="230"/>
      <c r="NIG838" s="230"/>
      <c r="NIH838" s="230"/>
      <c r="NII838" s="230"/>
      <c r="NIJ838" s="230"/>
      <c r="NIK838" s="230"/>
      <c r="NIL838" s="230"/>
      <c r="NIM838" s="230"/>
      <c r="NIN838" s="230"/>
      <c r="NIO838" s="230"/>
      <c r="NIP838" s="230"/>
      <c r="NIQ838" s="230"/>
      <c r="NIR838" s="230"/>
      <c r="NIS838" s="230"/>
      <c r="NIT838" s="230"/>
      <c r="NIU838" s="230"/>
      <c r="NIV838" s="230"/>
      <c r="NIW838" s="230"/>
      <c r="NIX838" s="230"/>
      <c r="NIY838" s="230"/>
      <c r="NIZ838" s="230"/>
      <c r="NJA838" s="230"/>
      <c r="NJB838" s="230"/>
      <c r="NJC838" s="230"/>
      <c r="NJD838" s="230"/>
      <c r="NJE838" s="230"/>
      <c r="NJF838" s="230"/>
      <c r="NJG838" s="230"/>
      <c r="NJH838" s="230"/>
      <c r="NJI838" s="230"/>
      <c r="NJJ838" s="230"/>
      <c r="NJK838" s="230"/>
      <c r="NJL838" s="230"/>
      <c r="NJM838" s="230"/>
      <c r="NJN838" s="230"/>
      <c r="NJO838" s="230"/>
      <c r="NJP838" s="230"/>
      <c r="NJQ838" s="230"/>
      <c r="NJR838" s="230"/>
      <c r="NJS838" s="230"/>
      <c r="NJT838" s="230"/>
      <c r="NJU838" s="230"/>
      <c r="NJV838" s="230"/>
      <c r="NJW838" s="230"/>
      <c r="NJX838" s="230"/>
      <c r="NJY838" s="230"/>
      <c r="NJZ838" s="230"/>
      <c r="NKA838" s="230"/>
      <c r="NKB838" s="230"/>
      <c r="NKC838" s="230"/>
      <c r="NKD838" s="230"/>
      <c r="NKE838" s="230"/>
      <c r="NKF838" s="230"/>
      <c r="NKG838" s="230"/>
      <c r="NKH838" s="230"/>
      <c r="NKI838" s="230"/>
      <c r="NKJ838" s="230"/>
      <c r="NKK838" s="230"/>
      <c r="NKL838" s="230"/>
      <c r="NKM838" s="230"/>
      <c r="NKN838" s="230"/>
      <c r="NKO838" s="230"/>
      <c r="NKP838" s="230"/>
      <c r="NKQ838" s="230"/>
      <c r="NKR838" s="230"/>
      <c r="NKS838" s="230"/>
      <c r="NKT838" s="230"/>
      <c r="NKU838" s="230"/>
      <c r="NKV838" s="230"/>
      <c r="NKW838" s="230"/>
      <c r="NKX838" s="230"/>
      <c r="NKY838" s="230"/>
      <c r="NKZ838" s="230"/>
      <c r="NLA838" s="230"/>
      <c r="NLB838" s="230"/>
      <c r="NLC838" s="230"/>
      <c r="NLD838" s="230"/>
      <c r="NLE838" s="230"/>
      <c r="NLF838" s="230"/>
      <c r="NLG838" s="230"/>
      <c r="NLH838" s="230"/>
      <c r="NLI838" s="230"/>
      <c r="NLJ838" s="230"/>
      <c r="NLK838" s="230"/>
      <c r="NLL838" s="230"/>
      <c r="NLM838" s="230"/>
      <c r="NLN838" s="230"/>
      <c r="NLO838" s="230"/>
      <c r="NLP838" s="230"/>
      <c r="NLQ838" s="230"/>
      <c r="NLR838" s="230"/>
      <c r="NLS838" s="230"/>
      <c r="NLT838" s="230"/>
      <c r="NLU838" s="230"/>
      <c r="NLV838" s="230"/>
      <c r="NLW838" s="230"/>
      <c r="NLX838" s="230"/>
      <c r="NLY838" s="230"/>
      <c r="NLZ838" s="230"/>
      <c r="NMA838" s="230"/>
      <c r="NMB838" s="230"/>
      <c r="NMC838" s="230"/>
      <c r="NMD838" s="230"/>
      <c r="NME838" s="230"/>
      <c r="NMF838" s="230"/>
      <c r="NMG838" s="230"/>
      <c r="NMH838" s="230"/>
      <c r="NMI838" s="230"/>
      <c r="NMJ838" s="230"/>
      <c r="NMK838" s="230"/>
      <c r="NML838" s="230"/>
      <c r="NMM838" s="230"/>
      <c r="NMN838" s="230"/>
      <c r="NMO838" s="230"/>
      <c r="NMP838" s="230"/>
      <c r="NMQ838" s="230"/>
      <c r="NMR838" s="230"/>
      <c r="NMS838" s="230"/>
      <c r="NMT838" s="230"/>
      <c r="NMU838" s="230"/>
      <c r="NMV838" s="230"/>
      <c r="NMW838" s="230"/>
      <c r="NMX838" s="230"/>
      <c r="NMY838" s="230"/>
      <c r="NMZ838" s="230"/>
      <c r="NNA838" s="230"/>
      <c r="NNB838" s="230"/>
      <c r="NNC838" s="230"/>
      <c r="NND838" s="230"/>
      <c r="NNE838" s="230"/>
      <c r="NNF838" s="230"/>
      <c r="NNG838" s="230"/>
      <c r="NNH838" s="230"/>
      <c r="NNI838" s="230"/>
      <c r="NNJ838" s="230"/>
      <c r="NNK838" s="230"/>
      <c r="NNL838" s="230"/>
      <c r="NNM838" s="230"/>
      <c r="NNN838" s="230"/>
      <c r="NNO838" s="230"/>
      <c r="NNP838" s="230"/>
      <c r="NNQ838" s="230"/>
      <c r="NNR838" s="230"/>
      <c r="NNS838" s="230"/>
      <c r="NNT838" s="230"/>
      <c r="NNU838" s="230"/>
      <c r="NNV838" s="230"/>
      <c r="NNW838" s="230"/>
      <c r="NNX838" s="230"/>
      <c r="NNY838" s="230"/>
      <c r="NNZ838" s="230"/>
      <c r="NOA838" s="230"/>
      <c r="NOB838" s="230"/>
      <c r="NOC838" s="230"/>
      <c r="NOD838" s="230"/>
      <c r="NOE838" s="230"/>
      <c r="NOF838" s="230"/>
      <c r="NOG838" s="230"/>
      <c r="NOH838" s="230"/>
      <c r="NOI838" s="230"/>
      <c r="NOJ838" s="230"/>
      <c r="NOK838" s="230"/>
      <c r="NOL838" s="230"/>
      <c r="NOM838" s="230"/>
      <c r="NON838" s="230"/>
      <c r="NOO838" s="230"/>
      <c r="NOP838" s="230"/>
      <c r="NOQ838" s="230"/>
      <c r="NOR838" s="230"/>
      <c r="NOS838" s="230"/>
      <c r="NOT838" s="230"/>
      <c r="NOU838" s="230"/>
      <c r="NOV838" s="230"/>
      <c r="NOW838" s="230"/>
      <c r="NOX838" s="230"/>
      <c r="NOY838" s="230"/>
      <c r="NOZ838" s="230"/>
      <c r="NPA838" s="230"/>
      <c r="NPB838" s="230"/>
      <c r="NPC838" s="230"/>
      <c r="NPD838" s="230"/>
      <c r="NPE838" s="230"/>
      <c r="NPF838" s="230"/>
      <c r="NPG838" s="230"/>
      <c r="NPH838" s="230"/>
      <c r="NPI838" s="230"/>
      <c r="NPJ838" s="230"/>
      <c r="NPK838" s="230"/>
      <c r="NPL838" s="230"/>
      <c r="NPM838" s="230"/>
      <c r="NPN838" s="230"/>
      <c r="NPO838" s="230"/>
      <c r="NPP838" s="230"/>
      <c r="NPQ838" s="230"/>
      <c r="NPR838" s="230"/>
      <c r="NPS838" s="230"/>
      <c r="NPT838" s="230"/>
      <c r="NPU838" s="230"/>
      <c r="NPV838" s="230"/>
      <c r="NPW838" s="230"/>
      <c r="NPX838" s="230"/>
      <c r="NPY838" s="230"/>
      <c r="NPZ838" s="230"/>
      <c r="NQA838" s="230"/>
      <c r="NQB838" s="230"/>
      <c r="NQC838" s="230"/>
      <c r="NQD838" s="230"/>
      <c r="NQE838" s="230"/>
      <c r="NQF838" s="230"/>
      <c r="NQG838" s="230"/>
      <c r="NQH838" s="230"/>
      <c r="NQI838" s="230"/>
      <c r="NQJ838" s="230"/>
      <c r="NQK838" s="230"/>
      <c r="NQL838" s="230"/>
      <c r="NQM838" s="230"/>
      <c r="NQN838" s="230"/>
      <c r="NQO838" s="230"/>
      <c r="NQP838" s="230"/>
      <c r="NQQ838" s="230"/>
      <c r="NQR838" s="230"/>
      <c r="NQS838" s="230"/>
      <c r="NQT838" s="230"/>
      <c r="NQU838" s="230"/>
      <c r="NQV838" s="230"/>
      <c r="NQW838" s="230"/>
      <c r="NQX838" s="230"/>
      <c r="NQY838" s="230"/>
      <c r="NQZ838" s="230"/>
      <c r="NRA838" s="230"/>
      <c r="NRB838" s="230"/>
      <c r="NRC838" s="230"/>
      <c r="NRD838" s="230"/>
      <c r="NRE838" s="230"/>
      <c r="NRF838" s="230"/>
      <c r="NRG838" s="230"/>
      <c r="NRH838" s="230"/>
      <c r="NRI838" s="230"/>
      <c r="NRJ838" s="230"/>
      <c r="NRK838" s="230"/>
      <c r="NRL838" s="230"/>
      <c r="NRM838" s="230"/>
      <c r="NRN838" s="230"/>
      <c r="NRO838" s="230"/>
      <c r="NRP838" s="230"/>
      <c r="NRQ838" s="230"/>
      <c r="NRR838" s="230"/>
      <c r="NRS838" s="230"/>
      <c r="NRT838" s="230"/>
      <c r="NRU838" s="230"/>
      <c r="NRV838" s="230"/>
      <c r="NRW838" s="230"/>
      <c r="NRX838" s="230"/>
      <c r="NRY838" s="230"/>
      <c r="NRZ838" s="230"/>
      <c r="NSA838" s="230"/>
      <c r="NSB838" s="230"/>
      <c r="NSC838" s="230"/>
      <c r="NSD838" s="230"/>
      <c r="NSE838" s="230"/>
      <c r="NSF838" s="230"/>
      <c r="NSG838" s="230"/>
      <c r="NSH838" s="230"/>
      <c r="NSI838" s="230"/>
      <c r="NSJ838" s="230"/>
      <c r="NSK838" s="230"/>
      <c r="NSL838" s="230"/>
      <c r="NSM838" s="230"/>
      <c r="NSN838" s="230"/>
      <c r="NSO838" s="230"/>
      <c r="NSP838" s="230"/>
      <c r="NSQ838" s="230"/>
      <c r="NSR838" s="230"/>
      <c r="NSS838" s="230"/>
      <c r="NST838" s="230"/>
      <c r="NSU838" s="230"/>
      <c r="NSV838" s="230"/>
      <c r="NSW838" s="230"/>
      <c r="NSX838" s="230"/>
      <c r="NSY838" s="230"/>
      <c r="NSZ838" s="230"/>
      <c r="NTA838" s="230"/>
      <c r="NTB838" s="230"/>
      <c r="NTC838" s="230"/>
      <c r="NTD838" s="230"/>
      <c r="NTE838" s="230"/>
      <c r="NTF838" s="230"/>
      <c r="NTG838" s="230"/>
      <c r="NTH838" s="230"/>
      <c r="NTI838" s="230"/>
      <c r="NTJ838" s="230"/>
      <c r="NTK838" s="230"/>
      <c r="NTL838" s="230"/>
      <c r="NTM838" s="230"/>
      <c r="NTN838" s="230"/>
      <c r="NTO838" s="230"/>
      <c r="NTP838" s="230"/>
      <c r="NTQ838" s="230"/>
      <c r="NTR838" s="230"/>
      <c r="NTS838" s="230"/>
      <c r="NTT838" s="230"/>
      <c r="NTU838" s="230"/>
      <c r="NTV838" s="230"/>
      <c r="NTW838" s="230"/>
      <c r="NTX838" s="230"/>
      <c r="NTY838" s="230"/>
      <c r="NTZ838" s="230"/>
      <c r="NUA838" s="230"/>
      <c r="NUB838" s="230"/>
      <c r="NUC838" s="230"/>
      <c r="NUD838" s="230"/>
      <c r="NUE838" s="230"/>
      <c r="NUF838" s="230"/>
      <c r="NUG838" s="230"/>
      <c r="NUH838" s="230"/>
      <c r="NUI838" s="230"/>
      <c r="NUJ838" s="230"/>
      <c r="NUK838" s="230"/>
      <c r="NUL838" s="230"/>
      <c r="NUM838" s="230"/>
      <c r="NUN838" s="230"/>
      <c r="NUO838" s="230"/>
      <c r="NUP838" s="230"/>
      <c r="NUQ838" s="230"/>
      <c r="NUR838" s="230"/>
      <c r="NUS838" s="230"/>
      <c r="NUT838" s="230"/>
      <c r="NUU838" s="230"/>
      <c r="NUV838" s="230"/>
      <c r="NUW838" s="230"/>
      <c r="NUX838" s="230"/>
      <c r="NUY838" s="230"/>
      <c r="NUZ838" s="230"/>
      <c r="NVA838" s="230"/>
      <c r="NVB838" s="230"/>
      <c r="NVC838" s="230"/>
      <c r="NVD838" s="230"/>
      <c r="NVE838" s="230"/>
      <c r="NVF838" s="230"/>
      <c r="NVG838" s="230"/>
      <c r="NVH838" s="230"/>
      <c r="NVI838" s="230"/>
      <c r="NVJ838" s="230"/>
      <c r="NVK838" s="230"/>
      <c r="NVL838" s="230"/>
      <c r="NVM838" s="230"/>
      <c r="NVN838" s="230"/>
      <c r="NVO838" s="230"/>
      <c r="NVP838" s="230"/>
      <c r="NVQ838" s="230"/>
      <c r="NVR838" s="230"/>
      <c r="NVS838" s="230"/>
      <c r="NVT838" s="230"/>
      <c r="NVU838" s="230"/>
      <c r="NVV838" s="230"/>
      <c r="NVW838" s="230"/>
      <c r="NVX838" s="230"/>
      <c r="NVY838" s="230"/>
      <c r="NVZ838" s="230"/>
      <c r="NWA838" s="230"/>
      <c r="NWB838" s="230"/>
      <c r="NWC838" s="230"/>
      <c r="NWD838" s="230"/>
      <c r="NWE838" s="230"/>
      <c r="NWF838" s="230"/>
      <c r="NWG838" s="230"/>
      <c r="NWH838" s="230"/>
      <c r="NWI838" s="230"/>
      <c r="NWJ838" s="230"/>
      <c r="NWK838" s="230"/>
      <c r="NWL838" s="230"/>
      <c r="NWM838" s="230"/>
      <c r="NWN838" s="230"/>
      <c r="NWO838" s="230"/>
      <c r="NWP838" s="230"/>
      <c r="NWQ838" s="230"/>
      <c r="NWR838" s="230"/>
      <c r="NWS838" s="230"/>
      <c r="NWT838" s="230"/>
      <c r="NWU838" s="230"/>
      <c r="NWV838" s="230"/>
      <c r="NWW838" s="230"/>
      <c r="NWX838" s="230"/>
      <c r="NWY838" s="230"/>
      <c r="NWZ838" s="230"/>
      <c r="NXA838" s="230"/>
      <c r="NXB838" s="230"/>
      <c r="NXC838" s="230"/>
      <c r="NXD838" s="230"/>
      <c r="NXE838" s="230"/>
      <c r="NXF838" s="230"/>
      <c r="NXG838" s="230"/>
      <c r="NXH838" s="230"/>
      <c r="NXI838" s="230"/>
      <c r="NXJ838" s="230"/>
      <c r="NXK838" s="230"/>
      <c r="NXL838" s="230"/>
      <c r="NXM838" s="230"/>
      <c r="NXN838" s="230"/>
      <c r="NXO838" s="230"/>
      <c r="NXP838" s="230"/>
      <c r="NXQ838" s="230"/>
      <c r="NXR838" s="230"/>
      <c r="NXS838" s="230"/>
      <c r="NXT838" s="230"/>
      <c r="NXU838" s="230"/>
      <c r="NXV838" s="230"/>
      <c r="NXW838" s="230"/>
      <c r="NXX838" s="230"/>
      <c r="NXY838" s="230"/>
      <c r="NXZ838" s="230"/>
      <c r="NYA838" s="230"/>
      <c r="NYB838" s="230"/>
      <c r="NYC838" s="230"/>
      <c r="NYD838" s="230"/>
      <c r="NYE838" s="230"/>
      <c r="NYF838" s="230"/>
      <c r="NYG838" s="230"/>
      <c r="NYH838" s="230"/>
      <c r="NYI838" s="230"/>
      <c r="NYJ838" s="230"/>
      <c r="NYK838" s="230"/>
      <c r="NYL838" s="230"/>
      <c r="NYM838" s="230"/>
      <c r="NYN838" s="230"/>
      <c r="NYO838" s="230"/>
      <c r="NYP838" s="230"/>
      <c r="NYQ838" s="230"/>
      <c r="NYR838" s="230"/>
      <c r="NYS838" s="230"/>
      <c r="NYT838" s="230"/>
      <c r="NYU838" s="230"/>
      <c r="NYV838" s="230"/>
      <c r="NYW838" s="230"/>
      <c r="NYX838" s="230"/>
      <c r="NYY838" s="230"/>
      <c r="NYZ838" s="230"/>
      <c r="NZA838" s="230"/>
      <c r="NZB838" s="230"/>
      <c r="NZC838" s="230"/>
      <c r="NZD838" s="230"/>
      <c r="NZE838" s="230"/>
      <c r="NZF838" s="230"/>
      <c r="NZG838" s="230"/>
      <c r="NZH838" s="230"/>
      <c r="NZI838" s="230"/>
      <c r="NZJ838" s="230"/>
      <c r="NZK838" s="230"/>
      <c r="NZL838" s="230"/>
      <c r="NZM838" s="230"/>
      <c r="NZN838" s="230"/>
      <c r="NZO838" s="230"/>
      <c r="NZP838" s="230"/>
      <c r="NZQ838" s="230"/>
      <c r="NZR838" s="230"/>
      <c r="NZS838" s="230"/>
      <c r="NZT838" s="230"/>
      <c r="NZU838" s="230"/>
      <c r="NZV838" s="230"/>
      <c r="NZW838" s="230"/>
      <c r="NZX838" s="230"/>
      <c r="NZY838" s="230"/>
      <c r="NZZ838" s="230"/>
      <c r="OAA838" s="230"/>
      <c r="OAB838" s="230"/>
      <c r="OAC838" s="230"/>
      <c r="OAD838" s="230"/>
      <c r="OAE838" s="230"/>
      <c r="OAF838" s="230"/>
      <c r="OAG838" s="230"/>
      <c r="OAH838" s="230"/>
      <c r="OAI838" s="230"/>
      <c r="OAJ838" s="230"/>
      <c r="OAK838" s="230"/>
      <c r="OAL838" s="230"/>
      <c r="OAM838" s="230"/>
      <c r="OAN838" s="230"/>
      <c r="OAO838" s="230"/>
      <c r="OAP838" s="230"/>
      <c r="OAQ838" s="230"/>
      <c r="OAR838" s="230"/>
      <c r="OAS838" s="230"/>
      <c r="OAT838" s="230"/>
      <c r="OAU838" s="230"/>
      <c r="OAV838" s="230"/>
      <c r="OAW838" s="230"/>
      <c r="OAX838" s="230"/>
      <c r="OAY838" s="230"/>
      <c r="OAZ838" s="230"/>
      <c r="OBA838" s="230"/>
      <c r="OBB838" s="230"/>
      <c r="OBC838" s="230"/>
      <c r="OBD838" s="230"/>
      <c r="OBE838" s="230"/>
      <c r="OBF838" s="230"/>
      <c r="OBG838" s="230"/>
      <c r="OBH838" s="230"/>
      <c r="OBI838" s="230"/>
      <c r="OBJ838" s="230"/>
      <c r="OBK838" s="230"/>
      <c r="OBL838" s="230"/>
      <c r="OBM838" s="230"/>
      <c r="OBN838" s="230"/>
      <c r="OBO838" s="230"/>
      <c r="OBP838" s="230"/>
      <c r="OBQ838" s="230"/>
      <c r="OBR838" s="230"/>
      <c r="OBS838" s="230"/>
      <c r="OBT838" s="230"/>
      <c r="OBU838" s="230"/>
      <c r="OBV838" s="230"/>
      <c r="OBW838" s="230"/>
      <c r="OBX838" s="230"/>
      <c r="OBY838" s="230"/>
      <c r="OBZ838" s="230"/>
      <c r="OCA838" s="230"/>
      <c r="OCB838" s="230"/>
      <c r="OCC838" s="230"/>
      <c r="OCD838" s="230"/>
      <c r="OCE838" s="230"/>
      <c r="OCF838" s="230"/>
      <c r="OCG838" s="230"/>
      <c r="OCH838" s="230"/>
      <c r="OCI838" s="230"/>
      <c r="OCJ838" s="230"/>
      <c r="OCK838" s="230"/>
      <c r="OCL838" s="230"/>
      <c r="OCM838" s="230"/>
      <c r="OCN838" s="230"/>
      <c r="OCO838" s="230"/>
      <c r="OCP838" s="230"/>
      <c r="OCQ838" s="230"/>
      <c r="OCR838" s="230"/>
      <c r="OCS838" s="230"/>
      <c r="OCT838" s="230"/>
      <c r="OCU838" s="230"/>
      <c r="OCV838" s="230"/>
      <c r="OCW838" s="230"/>
      <c r="OCX838" s="230"/>
      <c r="OCY838" s="230"/>
      <c r="OCZ838" s="230"/>
      <c r="ODA838" s="230"/>
      <c r="ODB838" s="230"/>
      <c r="ODC838" s="230"/>
      <c r="ODD838" s="230"/>
      <c r="ODE838" s="230"/>
      <c r="ODF838" s="230"/>
      <c r="ODG838" s="230"/>
      <c r="ODH838" s="230"/>
      <c r="ODI838" s="230"/>
      <c r="ODJ838" s="230"/>
      <c r="ODK838" s="230"/>
      <c r="ODL838" s="230"/>
      <c r="ODM838" s="230"/>
      <c r="ODN838" s="230"/>
      <c r="ODO838" s="230"/>
      <c r="ODP838" s="230"/>
      <c r="ODQ838" s="230"/>
      <c r="ODR838" s="230"/>
      <c r="ODS838" s="230"/>
      <c r="ODT838" s="230"/>
      <c r="ODU838" s="230"/>
      <c r="ODV838" s="230"/>
      <c r="ODW838" s="230"/>
      <c r="ODX838" s="230"/>
      <c r="ODY838" s="230"/>
      <c r="ODZ838" s="230"/>
      <c r="OEA838" s="230"/>
      <c r="OEB838" s="230"/>
      <c r="OEC838" s="230"/>
      <c r="OED838" s="230"/>
      <c r="OEE838" s="230"/>
      <c r="OEF838" s="230"/>
      <c r="OEG838" s="230"/>
      <c r="OEH838" s="230"/>
      <c r="OEI838" s="230"/>
      <c r="OEJ838" s="230"/>
      <c r="OEK838" s="230"/>
      <c r="OEL838" s="230"/>
      <c r="OEM838" s="230"/>
      <c r="OEN838" s="230"/>
      <c r="OEO838" s="230"/>
      <c r="OEP838" s="230"/>
      <c r="OEQ838" s="230"/>
      <c r="OER838" s="230"/>
      <c r="OES838" s="230"/>
      <c r="OET838" s="230"/>
      <c r="OEU838" s="230"/>
      <c r="OEV838" s="230"/>
      <c r="OEW838" s="230"/>
      <c r="OEX838" s="230"/>
      <c r="OEY838" s="230"/>
      <c r="OEZ838" s="230"/>
      <c r="OFA838" s="230"/>
      <c r="OFB838" s="230"/>
      <c r="OFC838" s="230"/>
      <c r="OFD838" s="230"/>
      <c r="OFE838" s="230"/>
      <c r="OFF838" s="230"/>
      <c r="OFG838" s="230"/>
      <c r="OFH838" s="230"/>
      <c r="OFI838" s="230"/>
      <c r="OFJ838" s="230"/>
      <c r="OFK838" s="230"/>
      <c r="OFL838" s="230"/>
      <c r="OFM838" s="230"/>
      <c r="OFN838" s="230"/>
      <c r="OFO838" s="230"/>
      <c r="OFP838" s="230"/>
      <c r="OFQ838" s="230"/>
      <c r="OFR838" s="230"/>
      <c r="OFS838" s="230"/>
      <c r="OFT838" s="230"/>
      <c r="OFU838" s="230"/>
      <c r="OFV838" s="230"/>
      <c r="OFW838" s="230"/>
      <c r="OFX838" s="230"/>
      <c r="OFY838" s="230"/>
      <c r="OFZ838" s="230"/>
      <c r="OGA838" s="230"/>
      <c r="OGB838" s="230"/>
      <c r="OGC838" s="230"/>
      <c r="OGD838" s="230"/>
      <c r="OGE838" s="230"/>
      <c r="OGF838" s="230"/>
      <c r="OGG838" s="230"/>
      <c r="OGH838" s="230"/>
      <c r="OGI838" s="230"/>
      <c r="OGJ838" s="230"/>
      <c r="OGK838" s="230"/>
      <c r="OGL838" s="230"/>
      <c r="OGM838" s="230"/>
      <c r="OGN838" s="230"/>
      <c r="OGO838" s="230"/>
      <c r="OGP838" s="230"/>
      <c r="OGQ838" s="230"/>
      <c r="OGR838" s="230"/>
      <c r="OGS838" s="230"/>
      <c r="OGT838" s="230"/>
      <c r="OGU838" s="230"/>
      <c r="OGV838" s="230"/>
      <c r="OGW838" s="230"/>
      <c r="OGX838" s="230"/>
      <c r="OGY838" s="230"/>
      <c r="OGZ838" s="230"/>
      <c r="OHA838" s="230"/>
      <c r="OHB838" s="230"/>
      <c r="OHC838" s="230"/>
      <c r="OHD838" s="230"/>
      <c r="OHE838" s="230"/>
      <c r="OHF838" s="230"/>
      <c r="OHG838" s="230"/>
      <c r="OHH838" s="230"/>
      <c r="OHI838" s="230"/>
      <c r="OHJ838" s="230"/>
      <c r="OHK838" s="230"/>
      <c r="OHL838" s="230"/>
      <c r="OHM838" s="230"/>
      <c r="OHN838" s="230"/>
      <c r="OHO838" s="230"/>
      <c r="OHP838" s="230"/>
      <c r="OHQ838" s="230"/>
      <c r="OHR838" s="230"/>
      <c r="OHS838" s="230"/>
      <c r="OHT838" s="230"/>
      <c r="OHU838" s="230"/>
      <c r="OHV838" s="230"/>
      <c r="OHW838" s="230"/>
      <c r="OHX838" s="230"/>
      <c r="OHY838" s="230"/>
      <c r="OHZ838" s="230"/>
      <c r="OIA838" s="230"/>
      <c r="OIB838" s="230"/>
      <c r="OIC838" s="230"/>
      <c r="OID838" s="230"/>
      <c r="OIE838" s="230"/>
      <c r="OIF838" s="230"/>
      <c r="OIG838" s="230"/>
      <c r="OIH838" s="230"/>
      <c r="OII838" s="230"/>
      <c r="OIJ838" s="230"/>
      <c r="OIK838" s="230"/>
      <c r="OIL838" s="230"/>
      <c r="OIM838" s="230"/>
      <c r="OIN838" s="230"/>
      <c r="OIO838" s="230"/>
      <c r="OIP838" s="230"/>
      <c r="OIQ838" s="230"/>
      <c r="OIR838" s="230"/>
      <c r="OIS838" s="230"/>
      <c r="OIT838" s="230"/>
      <c r="OIU838" s="230"/>
      <c r="OIV838" s="230"/>
      <c r="OIW838" s="230"/>
      <c r="OIX838" s="230"/>
      <c r="OIY838" s="230"/>
      <c r="OIZ838" s="230"/>
      <c r="OJA838" s="230"/>
      <c r="OJB838" s="230"/>
      <c r="OJC838" s="230"/>
      <c r="OJD838" s="230"/>
      <c r="OJE838" s="230"/>
      <c r="OJF838" s="230"/>
      <c r="OJG838" s="230"/>
      <c r="OJH838" s="230"/>
      <c r="OJI838" s="230"/>
      <c r="OJJ838" s="230"/>
      <c r="OJK838" s="230"/>
      <c r="OJL838" s="230"/>
      <c r="OJM838" s="230"/>
      <c r="OJN838" s="230"/>
      <c r="OJO838" s="230"/>
      <c r="OJP838" s="230"/>
      <c r="OJQ838" s="230"/>
      <c r="OJR838" s="230"/>
      <c r="OJS838" s="230"/>
      <c r="OJT838" s="230"/>
      <c r="OJU838" s="230"/>
      <c r="OJV838" s="230"/>
      <c r="OJW838" s="230"/>
      <c r="OJX838" s="230"/>
      <c r="OJY838" s="230"/>
      <c r="OJZ838" s="230"/>
      <c r="OKA838" s="230"/>
      <c r="OKB838" s="230"/>
      <c r="OKC838" s="230"/>
      <c r="OKD838" s="230"/>
      <c r="OKE838" s="230"/>
      <c r="OKF838" s="230"/>
      <c r="OKG838" s="230"/>
      <c r="OKH838" s="230"/>
      <c r="OKI838" s="230"/>
      <c r="OKJ838" s="230"/>
      <c r="OKK838" s="230"/>
      <c r="OKL838" s="230"/>
      <c r="OKM838" s="230"/>
      <c r="OKN838" s="230"/>
      <c r="OKO838" s="230"/>
      <c r="OKP838" s="230"/>
      <c r="OKQ838" s="230"/>
      <c r="OKR838" s="230"/>
      <c r="OKS838" s="230"/>
      <c r="OKT838" s="230"/>
      <c r="OKU838" s="230"/>
      <c r="OKV838" s="230"/>
      <c r="OKW838" s="230"/>
      <c r="OKX838" s="230"/>
      <c r="OKY838" s="230"/>
      <c r="OKZ838" s="230"/>
      <c r="OLA838" s="230"/>
      <c r="OLB838" s="230"/>
      <c r="OLC838" s="230"/>
      <c r="OLD838" s="230"/>
      <c r="OLE838" s="230"/>
      <c r="OLF838" s="230"/>
      <c r="OLG838" s="230"/>
      <c r="OLH838" s="230"/>
      <c r="OLI838" s="230"/>
      <c r="OLJ838" s="230"/>
      <c r="OLK838" s="230"/>
      <c r="OLL838" s="230"/>
      <c r="OLM838" s="230"/>
      <c r="OLN838" s="230"/>
      <c r="OLO838" s="230"/>
      <c r="OLP838" s="230"/>
      <c r="OLQ838" s="230"/>
      <c r="OLR838" s="230"/>
      <c r="OLS838" s="230"/>
      <c r="OLT838" s="230"/>
      <c r="OLU838" s="230"/>
      <c r="OLV838" s="230"/>
      <c r="OLW838" s="230"/>
      <c r="OLX838" s="230"/>
      <c r="OLY838" s="230"/>
      <c r="OLZ838" s="230"/>
      <c r="OMA838" s="230"/>
      <c r="OMB838" s="230"/>
      <c r="OMC838" s="230"/>
      <c r="OMD838" s="230"/>
      <c r="OME838" s="230"/>
      <c r="OMF838" s="230"/>
      <c r="OMG838" s="230"/>
      <c r="OMH838" s="230"/>
      <c r="OMI838" s="230"/>
      <c r="OMJ838" s="230"/>
      <c r="OMK838" s="230"/>
      <c r="OML838" s="230"/>
      <c r="OMM838" s="230"/>
      <c r="OMN838" s="230"/>
      <c r="OMO838" s="230"/>
      <c r="OMP838" s="230"/>
      <c r="OMQ838" s="230"/>
      <c r="OMR838" s="230"/>
      <c r="OMS838" s="230"/>
      <c r="OMT838" s="230"/>
      <c r="OMU838" s="230"/>
      <c r="OMV838" s="230"/>
      <c r="OMW838" s="230"/>
      <c r="OMX838" s="230"/>
      <c r="OMY838" s="230"/>
      <c r="OMZ838" s="230"/>
      <c r="ONA838" s="230"/>
      <c r="ONB838" s="230"/>
      <c r="ONC838" s="230"/>
      <c r="OND838" s="230"/>
      <c r="ONE838" s="230"/>
      <c r="ONF838" s="230"/>
      <c r="ONG838" s="230"/>
      <c r="ONH838" s="230"/>
      <c r="ONI838" s="230"/>
      <c r="ONJ838" s="230"/>
      <c r="ONK838" s="230"/>
      <c r="ONL838" s="230"/>
      <c r="ONM838" s="230"/>
      <c r="ONN838" s="230"/>
      <c r="ONO838" s="230"/>
      <c r="ONP838" s="230"/>
      <c r="ONQ838" s="230"/>
      <c r="ONR838" s="230"/>
      <c r="ONS838" s="230"/>
      <c r="ONT838" s="230"/>
      <c r="ONU838" s="230"/>
      <c r="ONV838" s="230"/>
      <c r="ONW838" s="230"/>
      <c r="ONX838" s="230"/>
      <c r="ONY838" s="230"/>
      <c r="ONZ838" s="230"/>
      <c r="OOA838" s="230"/>
      <c r="OOB838" s="230"/>
      <c r="OOC838" s="230"/>
      <c r="OOD838" s="230"/>
      <c r="OOE838" s="230"/>
      <c r="OOF838" s="230"/>
      <c r="OOG838" s="230"/>
      <c r="OOH838" s="230"/>
      <c r="OOI838" s="230"/>
      <c r="OOJ838" s="230"/>
      <c r="OOK838" s="230"/>
      <c r="OOL838" s="230"/>
      <c r="OOM838" s="230"/>
      <c r="OON838" s="230"/>
      <c r="OOO838" s="230"/>
      <c r="OOP838" s="230"/>
      <c r="OOQ838" s="230"/>
      <c r="OOR838" s="230"/>
      <c r="OOS838" s="230"/>
      <c r="OOT838" s="230"/>
      <c r="OOU838" s="230"/>
      <c r="OOV838" s="230"/>
      <c r="OOW838" s="230"/>
      <c r="OOX838" s="230"/>
      <c r="OOY838" s="230"/>
      <c r="OOZ838" s="230"/>
      <c r="OPA838" s="230"/>
      <c r="OPB838" s="230"/>
      <c r="OPC838" s="230"/>
      <c r="OPD838" s="230"/>
      <c r="OPE838" s="230"/>
      <c r="OPF838" s="230"/>
      <c r="OPG838" s="230"/>
      <c r="OPH838" s="230"/>
      <c r="OPI838" s="230"/>
      <c r="OPJ838" s="230"/>
      <c r="OPK838" s="230"/>
      <c r="OPL838" s="230"/>
      <c r="OPM838" s="230"/>
      <c r="OPN838" s="230"/>
      <c r="OPO838" s="230"/>
      <c r="OPP838" s="230"/>
      <c r="OPQ838" s="230"/>
      <c r="OPR838" s="230"/>
      <c r="OPS838" s="230"/>
      <c r="OPT838" s="230"/>
      <c r="OPU838" s="230"/>
      <c r="OPV838" s="230"/>
      <c r="OPW838" s="230"/>
      <c r="OPX838" s="230"/>
      <c r="OPY838" s="230"/>
      <c r="OPZ838" s="230"/>
      <c r="OQA838" s="230"/>
      <c r="OQB838" s="230"/>
      <c r="OQC838" s="230"/>
      <c r="OQD838" s="230"/>
      <c r="OQE838" s="230"/>
      <c r="OQF838" s="230"/>
      <c r="OQG838" s="230"/>
      <c r="OQH838" s="230"/>
      <c r="OQI838" s="230"/>
      <c r="OQJ838" s="230"/>
      <c r="OQK838" s="230"/>
      <c r="OQL838" s="230"/>
      <c r="OQM838" s="230"/>
      <c r="OQN838" s="230"/>
      <c r="OQO838" s="230"/>
      <c r="OQP838" s="230"/>
      <c r="OQQ838" s="230"/>
      <c r="OQR838" s="230"/>
      <c r="OQS838" s="230"/>
      <c r="OQT838" s="230"/>
      <c r="OQU838" s="230"/>
      <c r="OQV838" s="230"/>
      <c r="OQW838" s="230"/>
      <c r="OQX838" s="230"/>
      <c r="OQY838" s="230"/>
      <c r="OQZ838" s="230"/>
      <c r="ORA838" s="230"/>
      <c r="ORB838" s="230"/>
      <c r="ORC838" s="230"/>
      <c r="ORD838" s="230"/>
      <c r="ORE838" s="230"/>
      <c r="ORF838" s="230"/>
      <c r="ORG838" s="230"/>
      <c r="ORH838" s="230"/>
      <c r="ORI838" s="230"/>
      <c r="ORJ838" s="230"/>
      <c r="ORK838" s="230"/>
      <c r="ORL838" s="230"/>
      <c r="ORM838" s="230"/>
      <c r="ORN838" s="230"/>
      <c r="ORO838" s="230"/>
      <c r="ORP838" s="230"/>
      <c r="ORQ838" s="230"/>
      <c r="ORR838" s="230"/>
      <c r="ORS838" s="230"/>
      <c r="ORT838" s="230"/>
      <c r="ORU838" s="230"/>
      <c r="ORV838" s="230"/>
      <c r="ORW838" s="230"/>
      <c r="ORX838" s="230"/>
      <c r="ORY838" s="230"/>
      <c r="ORZ838" s="230"/>
      <c r="OSA838" s="230"/>
      <c r="OSB838" s="230"/>
      <c r="OSC838" s="230"/>
      <c r="OSD838" s="230"/>
      <c r="OSE838" s="230"/>
      <c r="OSF838" s="230"/>
      <c r="OSG838" s="230"/>
      <c r="OSH838" s="230"/>
      <c r="OSI838" s="230"/>
      <c r="OSJ838" s="230"/>
      <c r="OSK838" s="230"/>
      <c r="OSL838" s="230"/>
      <c r="OSM838" s="230"/>
      <c r="OSN838" s="230"/>
      <c r="OSO838" s="230"/>
      <c r="OSP838" s="230"/>
      <c r="OSQ838" s="230"/>
      <c r="OSR838" s="230"/>
      <c r="OSS838" s="230"/>
      <c r="OST838" s="230"/>
      <c r="OSU838" s="230"/>
      <c r="OSV838" s="230"/>
      <c r="OSW838" s="230"/>
      <c r="OSX838" s="230"/>
      <c r="OSY838" s="230"/>
      <c r="OSZ838" s="230"/>
      <c r="OTA838" s="230"/>
      <c r="OTB838" s="230"/>
      <c r="OTC838" s="230"/>
      <c r="OTD838" s="230"/>
      <c r="OTE838" s="230"/>
      <c r="OTF838" s="230"/>
      <c r="OTG838" s="230"/>
      <c r="OTH838" s="230"/>
      <c r="OTI838" s="230"/>
      <c r="OTJ838" s="230"/>
      <c r="OTK838" s="230"/>
      <c r="OTL838" s="230"/>
      <c r="OTM838" s="230"/>
      <c r="OTN838" s="230"/>
      <c r="OTO838" s="230"/>
      <c r="OTP838" s="230"/>
      <c r="OTQ838" s="230"/>
      <c r="OTR838" s="230"/>
      <c r="OTS838" s="230"/>
      <c r="OTT838" s="230"/>
      <c r="OTU838" s="230"/>
      <c r="OTV838" s="230"/>
      <c r="OTW838" s="230"/>
      <c r="OTX838" s="230"/>
      <c r="OTY838" s="230"/>
      <c r="OTZ838" s="230"/>
      <c r="OUA838" s="230"/>
      <c r="OUB838" s="230"/>
      <c r="OUC838" s="230"/>
      <c r="OUD838" s="230"/>
      <c r="OUE838" s="230"/>
      <c r="OUF838" s="230"/>
      <c r="OUG838" s="230"/>
      <c r="OUH838" s="230"/>
      <c r="OUI838" s="230"/>
      <c r="OUJ838" s="230"/>
      <c r="OUK838" s="230"/>
      <c r="OUL838" s="230"/>
      <c r="OUM838" s="230"/>
      <c r="OUN838" s="230"/>
      <c r="OUO838" s="230"/>
      <c r="OUP838" s="230"/>
      <c r="OUQ838" s="230"/>
      <c r="OUR838" s="230"/>
      <c r="OUS838" s="230"/>
      <c r="OUT838" s="230"/>
      <c r="OUU838" s="230"/>
      <c r="OUV838" s="230"/>
      <c r="OUW838" s="230"/>
      <c r="OUX838" s="230"/>
      <c r="OUY838" s="230"/>
      <c r="OUZ838" s="230"/>
      <c r="OVA838" s="230"/>
      <c r="OVB838" s="230"/>
      <c r="OVC838" s="230"/>
      <c r="OVD838" s="230"/>
      <c r="OVE838" s="230"/>
      <c r="OVF838" s="230"/>
      <c r="OVG838" s="230"/>
      <c r="OVH838" s="230"/>
      <c r="OVI838" s="230"/>
      <c r="OVJ838" s="230"/>
      <c r="OVK838" s="230"/>
      <c r="OVL838" s="230"/>
      <c r="OVM838" s="230"/>
      <c r="OVN838" s="230"/>
      <c r="OVO838" s="230"/>
      <c r="OVP838" s="230"/>
      <c r="OVQ838" s="230"/>
      <c r="OVR838" s="230"/>
      <c r="OVS838" s="230"/>
      <c r="OVT838" s="230"/>
      <c r="OVU838" s="230"/>
      <c r="OVV838" s="230"/>
      <c r="OVW838" s="230"/>
      <c r="OVX838" s="230"/>
      <c r="OVY838" s="230"/>
      <c r="OVZ838" s="230"/>
      <c r="OWA838" s="230"/>
      <c r="OWB838" s="230"/>
      <c r="OWC838" s="230"/>
      <c r="OWD838" s="230"/>
      <c r="OWE838" s="230"/>
      <c r="OWF838" s="230"/>
      <c r="OWG838" s="230"/>
      <c r="OWH838" s="230"/>
      <c r="OWI838" s="230"/>
      <c r="OWJ838" s="230"/>
      <c r="OWK838" s="230"/>
      <c r="OWL838" s="230"/>
      <c r="OWM838" s="230"/>
      <c r="OWN838" s="230"/>
      <c r="OWO838" s="230"/>
      <c r="OWP838" s="230"/>
      <c r="OWQ838" s="230"/>
      <c r="OWR838" s="230"/>
      <c r="OWS838" s="230"/>
      <c r="OWT838" s="230"/>
      <c r="OWU838" s="230"/>
      <c r="OWV838" s="230"/>
      <c r="OWW838" s="230"/>
      <c r="OWX838" s="230"/>
      <c r="OWY838" s="230"/>
      <c r="OWZ838" s="230"/>
      <c r="OXA838" s="230"/>
      <c r="OXB838" s="230"/>
      <c r="OXC838" s="230"/>
      <c r="OXD838" s="230"/>
      <c r="OXE838" s="230"/>
      <c r="OXF838" s="230"/>
      <c r="OXG838" s="230"/>
      <c r="OXH838" s="230"/>
      <c r="OXI838" s="230"/>
      <c r="OXJ838" s="230"/>
      <c r="OXK838" s="230"/>
      <c r="OXL838" s="230"/>
      <c r="OXM838" s="230"/>
      <c r="OXN838" s="230"/>
      <c r="OXO838" s="230"/>
      <c r="OXP838" s="230"/>
      <c r="OXQ838" s="230"/>
      <c r="OXR838" s="230"/>
      <c r="OXS838" s="230"/>
      <c r="OXT838" s="230"/>
      <c r="OXU838" s="230"/>
      <c r="OXV838" s="230"/>
      <c r="OXW838" s="230"/>
      <c r="OXX838" s="230"/>
      <c r="OXY838" s="230"/>
      <c r="OXZ838" s="230"/>
      <c r="OYA838" s="230"/>
      <c r="OYB838" s="230"/>
      <c r="OYC838" s="230"/>
      <c r="OYD838" s="230"/>
      <c r="OYE838" s="230"/>
      <c r="OYF838" s="230"/>
      <c r="OYG838" s="230"/>
      <c r="OYH838" s="230"/>
      <c r="OYI838" s="230"/>
      <c r="OYJ838" s="230"/>
      <c r="OYK838" s="230"/>
      <c r="OYL838" s="230"/>
      <c r="OYM838" s="230"/>
      <c r="OYN838" s="230"/>
      <c r="OYO838" s="230"/>
      <c r="OYP838" s="230"/>
      <c r="OYQ838" s="230"/>
      <c r="OYR838" s="230"/>
      <c r="OYS838" s="230"/>
      <c r="OYT838" s="230"/>
      <c r="OYU838" s="230"/>
      <c r="OYV838" s="230"/>
      <c r="OYW838" s="230"/>
      <c r="OYX838" s="230"/>
      <c r="OYY838" s="230"/>
      <c r="OYZ838" s="230"/>
      <c r="OZA838" s="230"/>
      <c r="OZB838" s="230"/>
      <c r="OZC838" s="230"/>
      <c r="OZD838" s="230"/>
      <c r="OZE838" s="230"/>
      <c r="OZF838" s="230"/>
      <c r="OZG838" s="230"/>
      <c r="OZH838" s="230"/>
      <c r="OZI838" s="230"/>
      <c r="OZJ838" s="230"/>
      <c r="OZK838" s="230"/>
      <c r="OZL838" s="230"/>
      <c r="OZM838" s="230"/>
      <c r="OZN838" s="230"/>
      <c r="OZO838" s="230"/>
      <c r="OZP838" s="230"/>
      <c r="OZQ838" s="230"/>
      <c r="OZR838" s="230"/>
      <c r="OZS838" s="230"/>
      <c r="OZT838" s="230"/>
      <c r="OZU838" s="230"/>
      <c r="OZV838" s="230"/>
      <c r="OZW838" s="230"/>
      <c r="OZX838" s="230"/>
      <c r="OZY838" s="230"/>
      <c r="OZZ838" s="230"/>
      <c r="PAA838" s="230"/>
      <c r="PAB838" s="230"/>
      <c r="PAC838" s="230"/>
      <c r="PAD838" s="230"/>
      <c r="PAE838" s="230"/>
      <c r="PAF838" s="230"/>
      <c r="PAG838" s="230"/>
      <c r="PAH838" s="230"/>
      <c r="PAI838" s="230"/>
      <c r="PAJ838" s="230"/>
      <c r="PAK838" s="230"/>
      <c r="PAL838" s="230"/>
      <c r="PAM838" s="230"/>
      <c r="PAN838" s="230"/>
      <c r="PAO838" s="230"/>
      <c r="PAP838" s="230"/>
      <c r="PAQ838" s="230"/>
      <c r="PAR838" s="230"/>
      <c r="PAS838" s="230"/>
      <c r="PAT838" s="230"/>
      <c r="PAU838" s="230"/>
      <c r="PAV838" s="230"/>
      <c r="PAW838" s="230"/>
      <c r="PAX838" s="230"/>
      <c r="PAY838" s="230"/>
      <c r="PAZ838" s="230"/>
      <c r="PBA838" s="230"/>
      <c r="PBB838" s="230"/>
      <c r="PBC838" s="230"/>
      <c r="PBD838" s="230"/>
      <c r="PBE838" s="230"/>
      <c r="PBF838" s="230"/>
      <c r="PBG838" s="230"/>
      <c r="PBH838" s="230"/>
      <c r="PBI838" s="230"/>
      <c r="PBJ838" s="230"/>
      <c r="PBK838" s="230"/>
      <c r="PBL838" s="230"/>
      <c r="PBM838" s="230"/>
      <c r="PBN838" s="230"/>
      <c r="PBO838" s="230"/>
      <c r="PBP838" s="230"/>
      <c r="PBQ838" s="230"/>
      <c r="PBR838" s="230"/>
      <c r="PBS838" s="230"/>
      <c r="PBT838" s="230"/>
      <c r="PBU838" s="230"/>
      <c r="PBV838" s="230"/>
      <c r="PBW838" s="230"/>
      <c r="PBX838" s="230"/>
      <c r="PBY838" s="230"/>
      <c r="PBZ838" s="230"/>
      <c r="PCA838" s="230"/>
      <c r="PCB838" s="230"/>
      <c r="PCC838" s="230"/>
      <c r="PCD838" s="230"/>
      <c r="PCE838" s="230"/>
      <c r="PCF838" s="230"/>
      <c r="PCG838" s="230"/>
      <c r="PCH838" s="230"/>
      <c r="PCI838" s="230"/>
      <c r="PCJ838" s="230"/>
      <c r="PCK838" s="230"/>
      <c r="PCL838" s="230"/>
      <c r="PCM838" s="230"/>
      <c r="PCN838" s="230"/>
      <c r="PCO838" s="230"/>
      <c r="PCP838" s="230"/>
      <c r="PCQ838" s="230"/>
      <c r="PCR838" s="230"/>
      <c r="PCS838" s="230"/>
      <c r="PCT838" s="230"/>
      <c r="PCU838" s="230"/>
      <c r="PCV838" s="230"/>
      <c r="PCW838" s="230"/>
      <c r="PCX838" s="230"/>
      <c r="PCY838" s="230"/>
      <c r="PCZ838" s="230"/>
      <c r="PDA838" s="230"/>
      <c r="PDB838" s="230"/>
      <c r="PDC838" s="230"/>
      <c r="PDD838" s="230"/>
      <c r="PDE838" s="230"/>
      <c r="PDF838" s="230"/>
      <c r="PDG838" s="230"/>
      <c r="PDH838" s="230"/>
      <c r="PDI838" s="230"/>
      <c r="PDJ838" s="230"/>
      <c r="PDK838" s="230"/>
      <c r="PDL838" s="230"/>
      <c r="PDM838" s="230"/>
      <c r="PDN838" s="230"/>
      <c r="PDO838" s="230"/>
      <c r="PDP838" s="230"/>
      <c r="PDQ838" s="230"/>
      <c r="PDR838" s="230"/>
      <c r="PDS838" s="230"/>
      <c r="PDT838" s="230"/>
      <c r="PDU838" s="230"/>
      <c r="PDV838" s="230"/>
      <c r="PDW838" s="230"/>
      <c r="PDX838" s="230"/>
      <c r="PDY838" s="230"/>
      <c r="PDZ838" s="230"/>
      <c r="PEA838" s="230"/>
      <c r="PEB838" s="230"/>
      <c r="PEC838" s="230"/>
      <c r="PED838" s="230"/>
      <c r="PEE838" s="230"/>
      <c r="PEF838" s="230"/>
      <c r="PEG838" s="230"/>
      <c r="PEH838" s="230"/>
      <c r="PEI838" s="230"/>
      <c r="PEJ838" s="230"/>
      <c r="PEK838" s="230"/>
      <c r="PEL838" s="230"/>
      <c r="PEM838" s="230"/>
      <c r="PEN838" s="230"/>
      <c r="PEO838" s="230"/>
      <c r="PEP838" s="230"/>
      <c r="PEQ838" s="230"/>
      <c r="PER838" s="230"/>
      <c r="PES838" s="230"/>
      <c r="PET838" s="230"/>
      <c r="PEU838" s="230"/>
      <c r="PEV838" s="230"/>
      <c r="PEW838" s="230"/>
      <c r="PEX838" s="230"/>
      <c r="PEY838" s="230"/>
      <c r="PEZ838" s="230"/>
      <c r="PFA838" s="230"/>
      <c r="PFB838" s="230"/>
      <c r="PFC838" s="230"/>
      <c r="PFD838" s="230"/>
      <c r="PFE838" s="230"/>
      <c r="PFF838" s="230"/>
      <c r="PFG838" s="230"/>
      <c r="PFH838" s="230"/>
      <c r="PFI838" s="230"/>
      <c r="PFJ838" s="230"/>
      <c r="PFK838" s="230"/>
      <c r="PFL838" s="230"/>
      <c r="PFM838" s="230"/>
      <c r="PFN838" s="230"/>
      <c r="PFO838" s="230"/>
      <c r="PFP838" s="230"/>
      <c r="PFQ838" s="230"/>
      <c r="PFR838" s="230"/>
      <c r="PFS838" s="230"/>
      <c r="PFT838" s="230"/>
      <c r="PFU838" s="230"/>
      <c r="PFV838" s="230"/>
      <c r="PFW838" s="230"/>
      <c r="PFX838" s="230"/>
      <c r="PFY838" s="230"/>
      <c r="PFZ838" s="230"/>
      <c r="PGA838" s="230"/>
      <c r="PGB838" s="230"/>
      <c r="PGC838" s="230"/>
      <c r="PGD838" s="230"/>
      <c r="PGE838" s="230"/>
      <c r="PGF838" s="230"/>
      <c r="PGG838" s="230"/>
      <c r="PGH838" s="230"/>
      <c r="PGI838" s="230"/>
      <c r="PGJ838" s="230"/>
      <c r="PGK838" s="230"/>
      <c r="PGL838" s="230"/>
      <c r="PGM838" s="230"/>
      <c r="PGN838" s="230"/>
      <c r="PGO838" s="230"/>
      <c r="PGP838" s="230"/>
      <c r="PGQ838" s="230"/>
      <c r="PGR838" s="230"/>
      <c r="PGS838" s="230"/>
      <c r="PGT838" s="230"/>
      <c r="PGU838" s="230"/>
      <c r="PGV838" s="230"/>
      <c r="PGW838" s="230"/>
      <c r="PGX838" s="230"/>
      <c r="PGY838" s="230"/>
      <c r="PGZ838" s="230"/>
      <c r="PHA838" s="230"/>
      <c r="PHB838" s="230"/>
      <c r="PHC838" s="230"/>
      <c r="PHD838" s="230"/>
      <c r="PHE838" s="230"/>
      <c r="PHF838" s="230"/>
      <c r="PHG838" s="230"/>
      <c r="PHH838" s="230"/>
      <c r="PHI838" s="230"/>
      <c r="PHJ838" s="230"/>
      <c r="PHK838" s="230"/>
      <c r="PHL838" s="230"/>
      <c r="PHM838" s="230"/>
      <c r="PHN838" s="230"/>
      <c r="PHO838" s="230"/>
      <c r="PHP838" s="230"/>
      <c r="PHQ838" s="230"/>
      <c r="PHR838" s="230"/>
      <c r="PHS838" s="230"/>
      <c r="PHT838" s="230"/>
      <c r="PHU838" s="230"/>
      <c r="PHV838" s="230"/>
      <c r="PHW838" s="230"/>
      <c r="PHX838" s="230"/>
      <c r="PHY838" s="230"/>
      <c r="PHZ838" s="230"/>
      <c r="PIA838" s="230"/>
      <c r="PIB838" s="230"/>
      <c r="PIC838" s="230"/>
      <c r="PID838" s="230"/>
      <c r="PIE838" s="230"/>
      <c r="PIF838" s="230"/>
      <c r="PIG838" s="230"/>
      <c r="PIH838" s="230"/>
      <c r="PII838" s="230"/>
      <c r="PIJ838" s="230"/>
      <c r="PIK838" s="230"/>
      <c r="PIL838" s="230"/>
      <c r="PIM838" s="230"/>
      <c r="PIN838" s="230"/>
      <c r="PIO838" s="230"/>
      <c r="PIP838" s="230"/>
      <c r="PIQ838" s="230"/>
      <c r="PIR838" s="230"/>
      <c r="PIS838" s="230"/>
      <c r="PIT838" s="230"/>
      <c r="PIU838" s="230"/>
      <c r="PIV838" s="230"/>
      <c r="PIW838" s="230"/>
      <c r="PIX838" s="230"/>
      <c r="PIY838" s="230"/>
      <c r="PIZ838" s="230"/>
      <c r="PJA838" s="230"/>
      <c r="PJB838" s="230"/>
      <c r="PJC838" s="230"/>
      <c r="PJD838" s="230"/>
      <c r="PJE838" s="230"/>
      <c r="PJF838" s="230"/>
      <c r="PJG838" s="230"/>
      <c r="PJH838" s="230"/>
      <c r="PJI838" s="230"/>
      <c r="PJJ838" s="230"/>
      <c r="PJK838" s="230"/>
      <c r="PJL838" s="230"/>
      <c r="PJM838" s="230"/>
      <c r="PJN838" s="230"/>
      <c r="PJO838" s="230"/>
      <c r="PJP838" s="230"/>
      <c r="PJQ838" s="230"/>
      <c r="PJR838" s="230"/>
      <c r="PJS838" s="230"/>
      <c r="PJT838" s="230"/>
      <c r="PJU838" s="230"/>
      <c r="PJV838" s="230"/>
      <c r="PJW838" s="230"/>
      <c r="PJX838" s="230"/>
      <c r="PJY838" s="230"/>
      <c r="PJZ838" s="230"/>
      <c r="PKA838" s="230"/>
      <c r="PKB838" s="230"/>
      <c r="PKC838" s="230"/>
      <c r="PKD838" s="230"/>
      <c r="PKE838" s="230"/>
      <c r="PKF838" s="230"/>
      <c r="PKG838" s="230"/>
      <c r="PKH838" s="230"/>
      <c r="PKI838" s="230"/>
      <c r="PKJ838" s="230"/>
      <c r="PKK838" s="230"/>
      <c r="PKL838" s="230"/>
      <c r="PKM838" s="230"/>
      <c r="PKN838" s="230"/>
      <c r="PKO838" s="230"/>
      <c r="PKP838" s="230"/>
      <c r="PKQ838" s="230"/>
      <c r="PKR838" s="230"/>
      <c r="PKS838" s="230"/>
      <c r="PKT838" s="230"/>
      <c r="PKU838" s="230"/>
      <c r="PKV838" s="230"/>
      <c r="PKW838" s="230"/>
      <c r="PKX838" s="230"/>
      <c r="PKY838" s="230"/>
      <c r="PKZ838" s="230"/>
      <c r="PLA838" s="230"/>
      <c r="PLB838" s="230"/>
      <c r="PLC838" s="230"/>
      <c r="PLD838" s="230"/>
      <c r="PLE838" s="230"/>
      <c r="PLF838" s="230"/>
      <c r="PLG838" s="230"/>
      <c r="PLH838" s="230"/>
      <c r="PLI838" s="230"/>
      <c r="PLJ838" s="230"/>
      <c r="PLK838" s="230"/>
      <c r="PLL838" s="230"/>
      <c r="PLM838" s="230"/>
      <c r="PLN838" s="230"/>
      <c r="PLO838" s="230"/>
      <c r="PLP838" s="230"/>
      <c r="PLQ838" s="230"/>
      <c r="PLR838" s="230"/>
      <c r="PLS838" s="230"/>
      <c r="PLT838" s="230"/>
      <c r="PLU838" s="230"/>
      <c r="PLV838" s="230"/>
      <c r="PLW838" s="230"/>
      <c r="PLX838" s="230"/>
      <c r="PLY838" s="230"/>
      <c r="PLZ838" s="230"/>
      <c r="PMA838" s="230"/>
      <c r="PMB838" s="230"/>
      <c r="PMC838" s="230"/>
      <c r="PMD838" s="230"/>
      <c r="PME838" s="230"/>
      <c r="PMF838" s="230"/>
      <c r="PMG838" s="230"/>
      <c r="PMH838" s="230"/>
      <c r="PMI838" s="230"/>
      <c r="PMJ838" s="230"/>
      <c r="PMK838" s="230"/>
      <c r="PML838" s="230"/>
      <c r="PMM838" s="230"/>
      <c r="PMN838" s="230"/>
      <c r="PMO838" s="230"/>
      <c r="PMP838" s="230"/>
      <c r="PMQ838" s="230"/>
      <c r="PMR838" s="230"/>
      <c r="PMS838" s="230"/>
      <c r="PMT838" s="230"/>
      <c r="PMU838" s="230"/>
      <c r="PMV838" s="230"/>
      <c r="PMW838" s="230"/>
      <c r="PMX838" s="230"/>
      <c r="PMY838" s="230"/>
      <c r="PMZ838" s="230"/>
      <c r="PNA838" s="230"/>
      <c r="PNB838" s="230"/>
      <c r="PNC838" s="230"/>
      <c r="PND838" s="230"/>
      <c r="PNE838" s="230"/>
      <c r="PNF838" s="230"/>
      <c r="PNG838" s="230"/>
      <c r="PNH838" s="230"/>
      <c r="PNI838" s="230"/>
      <c r="PNJ838" s="230"/>
      <c r="PNK838" s="230"/>
      <c r="PNL838" s="230"/>
      <c r="PNM838" s="230"/>
      <c r="PNN838" s="230"/>
      <c r="PNO838" s="230"/>
      <c r="PNP838" s="230"/>
      <c r="PNQ838" s="230"/>
      <c r="PNR838" s="230"/>
      <c r="PNS838" s="230"/>
      <c r="PNT838" s="230"/>
      <c r="PNU838" s="230"/>
      <c r="PNV838" s="230"/>
      <c r="PNW838" s="230"/>
      <c r="PNX838" s="230"/>
      <c r="PNY838" s="230"/>
      <c r="PNZ838" s="230"/>
      <c r="POA838" s="230"/>
      <c r="POB838" s="230"/>
      <c r="POC838" s="230"/>
      <c r="POD838" s="230"/>
      <c r="POE838" s="230"/>
      <c r="POF838" s="230"/>
      <c r="POG838" s="230"/>
      <c r="POH838" s="230"/>
      <c r="POI838" s="230"/>
      <c r="POJ838" s="230"/>
      <c r="POK838" s="230"/>
      <c r="POL838" s="230"/>
      <c r="POM838" s="230"/>
      <c r="PON838" s="230"/>
      <c r="POO838" s="230"/>
      <c r="POP838" s="230"/>
      <c r="POQ838" s="230"/>
      <c r="POR838" s="230"/>
      <c r="POS838" s="230"/>
      <c r="POT838" s="230"/>
      <c r="POU838" s="230"/>
      <c r="POV838" s="230"/>
      <c r="POW838" s="230"/>
      <c r="POX838" s="230"/>
      <c r="POY838" s="230"/>
      <c r="POZ838" s="230"/>
      <c r="PPA838" s="230"/>
      <c r="PPB838" s="230"/>
      <c r="PPC838" s="230"/>
      <c r="PPD838" s="230"/>
      <c r="PPE838" s="230"/>
      <c r="PPF838" s="230"/>
      <c r="PPG838" s="230"/>
      <c r="PPH838" s="230"/>
      <c r="PPI838" s="230"/>
      <c r="PPJ838" s="230"/>
      <c r="PPK838" s="230"/>
      <c r="PPL838" s="230"/>
      <c r="PPM838" s="230"/>
      <c r="PPN838" s="230"/>
      <c r="PPO838" s="230"/>
      <c r="PPP838" s="230"/>
      <c r="PPQ838" s="230"/>
      <c r="PPR838" s="230"/>
      <c r="PPS838" s="230"/>
      <c r="PPT838" s="230"/>
      <c r="PPU838" s="230"/>
      <c r="PPV838" s="230"/>
      <c r="PPW838" s="230"/>
      <c r="PPX838" s="230"/>
      <c r="PPY838" s="230"/>
      <c r="PPZ838" s="230"/>
      <c r="PQA838" s="230"/>
      <c r="PQB838" s="230"/>
      <c r="PQC838" s="230"/>
      <c r="PQD838" s="230"/>
      <c r="PQE838" s="230"/>
      <c r="PQF838" s="230"/>
      <c r="PQG838" s="230"/>
      <c r="PQH838" s="230"/>
      <c r="PQI838" s="230"/>
      <c r="PQJ838" s="230"/>
      <c r="PQK838" s="230"/>
      <c r="PQL838" s="230"/>
      <c r="PQM838" s="230"/>
      <c r="PQN838" s="230"/>
      <c r="PQO838" s="230"/>
      <c r="PQP838" s="230"/>
      <c r="PQQ838" s="230"/>
      <c r="PQR838" s="230"/>
      <c r="PQS838" s="230"/>
      <c r="PQT838" s="230"/>
      <c r="PQU838" s="230"/>
      <c r="PQV838" s="230"/>
      <c r="PQW838" s="230"/>
      <c r="PQX838" s="230"/>
      <c r="PQY838" s="230"/>
      <c r="PQZ838" s="230"/>
      <c r="PRA838" s="230"/>
      <c r="PRB838" s="230"/>
      <c r="PRC838" s="230"/>
      <c r="PRD838" s="230"/>
      <c r="PRE838" s="230"/>
      <c r="PRF838" s="230"/>
      <c r="PRG838" s="230"/>
      <c r="PRH838" s="230"/>
      <c r="PRI838" s="230"/>
      <c r="PRJ838" s="230"/>
      <c r="PRK838" s="230"/>
      <c r="PRL838" s="230"/>
      <c r="PRM838" s="230"/>
      <c r="PRN838" s="230"/>
      <c r="PRO838" s="230"/>
      <c r="PRP838" s="230"/>
      <c r="PRQ838" s="230"/>
      <c r="PRR838" s="230"/>
      <c r="PRS838" s="230"/>
      <c r="PRT838" s="230"/>
      <c r="PRU838" s="230"/>
      <c r="PRV838" s="230"/>
      <c r="PRW838" s="230"/>
      <c r="PRX838" s="230"/>
      <c r="PRY838" s="230"/>
      <c r="PRZ838" s="230"/>
      <c r="PSA838" s="230"/>
      <c r="PSB838" s="230"/>
      <c r="PSC838" s="230"/>
      <c r="PSD838" s="230"/>
      <c r="PSE838" s="230"/>
      <c r="PSF838" s="230"/>
      <c r="PSG838" s="230"/>
      <c r="PSH838" s="230"/>
      <c r="PSI838" s="230"/>
      <c r="PSJ838" s="230"/>
      <c r="PSK838" s="230"/>
      <c r="PSL838" s="230"/>
      <c r="PSM838" s="230"/>
      <c r="PSN838" s="230"/>
      <c r="PSO838" s="230"/>
      <c r="PSP838" s="230"/>
      <c r="PSQ838" s="230"/>
      <c r="PSR838" s="230"/>
      <c r="PSS838" s="230"/>
      <c r="PST838" s="230"/>
      <c r="PSU838" s="230"/>
      <c r="PSV838" s="230"/>
      <c r="PSW838" s="230"/>
      <c r="PSX838" s="230"/>
      <c r="PSY838" s="230"/>
      <c r="PSZ838" s="230"/>
      <c r="PTA838" s="230"/>
      <c r="PTB838" s="230"/>
      <c r="PTC838" s="230"/>
      <c r="PTD838" s="230"/>
      <c r="PTE838" s="230"/>
      <c r="PTF838" s="230"/>
      <c r="PTG838" s="230"/>
      <c r="PTH838" s="230"/>
      <c r="PTI838" s="230"/>
      <c r="PTJ838" s="230"/>
      <c r="PTK838" s="230"/>
      <c r="PTL838" s="230"/>
      <c r="PTM838" s="230"/>
      <c r="PTN838" s="230"/>
      <c r="PTO838" s="230"/>
      <c r="PTP838" s="230"/>
      <c r="PTQ838" s="230"/>
      <c r="PTR838" s="230"/>
      <c r="PTS838" s="230"/>
      <c r="PTT838" s="230"/>
      <c r="PTU838" s="230"/>
      <c r="PTV838" s="230"/>
      <c r="PTW838" s="230"/>
      <c r="PTX838" s="230"/>
      <c r="PTY838" s="230"/>
      <c r="PTZ838" s="230"/>
      <c r="PUA838" s="230"/>
      <c r="PUB838" s="230"/>
      <c r="PUC838" s="230"/>
      <c r="PUD838" s="230"/>
      <c r="PUE838" s="230"/>
      <c r="PUF838" s="230"/>
      <c r="PUG838" s="230"/>
      <c r="PUH838" s="230"/>
      <c r="PUI838" s="230"/>
      <c r="PUJ838" s="230"/>
      <c r="PUK838" s="230"/>
      <c r="PUL838" s="230"/>
      <c r="PUM838" s="230"/>
      <c r="PUN838" s="230"/>
      <c r="PUO838" s="230"/>
      <c r="PUP838" s="230"/>
      <c r="PUQ838" s="230"/>
      <c r="PUR838" s="230"/>
      <c r="PUS838" s="230"/>
      <c r="PUT838" s="230"/>
      <c r="PUU838" s="230"/>
      <c r="PUV838" s="230"/>
      <c r="PUW838" s="230"/>
      <c r="PUX838" s="230"/>
      <c r="PUY838" s="230"/>
      <c r="PUZ838" s="230"/>
      <c r="PVA838" s="230"/>
      <c r="PVB838" s="230"/>
      <c r="PVC838" s="230"/>
      <c r="PVD838" s="230"/>
      <c r="PVE838" s="230"/>
      <c r="PVF838" s="230"/>
      <c r="PVG838" s="230"/>
      <c r="PVH838" s="230"/>
      <c r="PVI838" s="230"/>
      <c r="PVJ838" s="230"/>
      <c r="PVK838" s="230"/>
      <c r="PVL838" s="230"/>
      <c r="PVM838" s="230"/>
      <c r="PVN838" s="230"/>
      <c r="PVO838" s="230"/>
      <c r="PVP838" s="230"/>
      <c r="PVQ838" s="230"/>
      <c r="PVR838" s="230"/>
      <c r="PVS838" s="230"/>
      <c r="PVT838" s="230"/>
      <c r="PVU838" s="230"/>
      <c r="PVV838" s="230"/>
      <c r="PVW838" s="230"/>
      <c r="PVX838" s="230"/>
      <c r="PVY838" s="230"/>
      <c r="PVZ838" s="230"/>
      <c r="PWA838" s="230"/>
      <c r="PWB838" s="230"/>
      <c r="PWC838" s="230"/>
      <c r="PWD838" s="230"/>
      <c r="PWE838" s="230"/>
      <c r="PWF838" s="230"/>
      <c r="PWG838" s="230"/>
      <c r="PWH838" s="230"/>
      <c r="PWI838" s="230"/>
      <c r="PWJ838" s="230"/>
      <c r="PWK838" s="230"/>
      <c r="PWL838" s="230"/>
      <c r="PWM838" s="230"/>
      <c r="PWN838" s="230"/>
      <c r="PWO838" s="230"/>
      <c r="PWP838" s="230"/>
      <c r="PWQ838" s="230"/>
      <c r="PWR838" s="230"/>
      <c r="PWS838" s="230"/>
      <c r="PWT838" s="230"/>
      <c r="PWU838" s="230"/>
      <c r="PWV838" s="230"/>
      <c r="PWW838" s="230"/>
      <c r="PWX838" s="230"/>
      <c r="PWY838" s="230"/>
      <c r="PWZ838" s="230"/>
      <c r="PXA838" s="230"/>
      <c r="PXB838" s="230"/>
      <c r="PXC838" s="230"/>
      <c r="PXD838" s="230"/>
      <c r="PXE838" s="230"/>
      <c r="PXF838" s="230"/>
      <c r="PXG838" s="230"/>
      <c r="PXH838" s="230"/>
      <c r="PXI838" s="230"/>
      <c r="PXJ838" s="230"/>
      <c r="PXK838" s="230"/>
      <c r="PXL838" s="230"/>
      <c r="PXM838" s="230"/>
      <c r="PXN838" s="230"/>
      <c r="PXO838" s="230"/>
      <c r="PXP838" s="230"/>
      <c r="PXQ838" s="230"/>
      <c r="PXR838" s="230"/>
      <c r="PXS838" s="230"/>
      <c r="PXT838" s="230"/>
      <c r="PXU838" s="230"/>
      <c r="PXV838" s="230"/>
      <c r="PXW838" s="230"/>
      <c r="PXX838" s="230"/>
      <c r="PXY838" s="230"/>
      <c r="PXZ838" s="230"/>
      <c r="PYA838" s="230"/>
      <c r="PYB838" s="230"/>
      <c r="PYC838" s="230"/>
      <c r="PYD838" s="230"/>
      <c r="PYE838" s="230"/>
      <c r="PYF838" s="230"/>
      <c r="PYG838" s="230"/>
      <c r="PYH838" s="230"/>
      <c r="PYI838" s="230"/>
      <c r="PYJ838" s="230"/>
      <c r="PYK838" s="230"/>
      <c r="PYL838" s="230"/>
      <c r="PYM838" s="230"/>
      <c r="PYN838" s="230"/>
      <c r="PYO838" s="230"/>
      <c r="PYP838" s="230"/>
      <c r="PYQ838" s="230"/>
      <c r="PYR838" s="230"/>
      <c r="PYS838" s="230"/>
      <c r="PYT838" s="230"/>
      <c r="PYU838" s="230"/>
      <c r="PYV838" s="230"/>
      <c r="PYW838" s="230"/>
      <c r="PYX838" s="230"/>
      <c r="PYY838" s="230"/>
      <c r="PYZ838" s="230"/>
      <c r="PZA838" s="230"/>
      <c r="PZB838" s="230"/>
      <c r="PZC838" s="230"/>
      <c r="PZD838" s="230"/>
      <c r="PZE838" s="230"/>
      <c r="PZF838" s="230"/>
      <c r="PZG838" s="230"/>
      <c r="PZH838" s="230"/>
      <c r="PZI838" s="230"/>
      <c r="PZJ838" s="230"/>
      <c r="PZK838" s="230"/>
      <c r="PZL838" s="230"/>
      <c r="PZM838" s="230"/>
      <c r="PZN838" s="230"/>
      <c r="PZO838" s="230"/>
      <c r="PZP838" s="230"/>
      <c r="PZQ838" s="230"/>
      <c r="PZR838" s="230"/>
      <c r="PZS838" s="230"/>
      <c r="PZT838" s="230"/>
      <c r="PZU838" s="230"/>
      <c r="PZV838" s="230"/>
      <c r="PZW838" s="230"/>
      <c r="PZX838" s="230"/>
      <c r="PZY838" s="230"/>
      <c r="PZZ838" s="230"/>
      <c r="QAA838" s="230"/>
      <c r="QAB838" s="230"/>
      <c r="QAC838" s="230"/>
      <c r="QAD838" s="230"/>
      <c r="QAE838" s="230"/>
      <c r="QAF838" s="230"/>
      <c r="QAG838" s="230"/>
      <c r="QAH838" s="230"/>
      <c r="QAI838" s="230"/>
      <c r="QAJ838" s="230"/>
      <c r="QAK838" s="230"/>
      <c r="QAL838" s="230"/>
      <c r="QAM838" s="230"/>
      <c r="QAN838" s="230"/>
      <c r="QAO838" s="230"/>
      <c r="QAP838" s="230"/>
      <c r="QAQ838" s="230"/>
      <c r="QAR838" s="230"/>
      <c r="QAS838" s="230"/>
      <c r="QAT838" s="230"/>
      <c r="QAU838" s="230"/>
      <c r="QAV838" s="230"/>
      <c r="QAW838" s="230"/>
      <c r="QAX838" s="230"/>
      <c r="QAY838" s="230"/>
      <c r="QAZ838" s="230"/>
      <c r="QBA838" s="230"/>
      <c r="QBB838" s="230"/>
      <c r="QBC838" s="230"/>
      <c r="QBD838" s="230"/>
      <c r="QBE838" s="230"/>
      <c r="QBF838" s="230"/>
      <c r="QBG838" s="230"/>
      <c r="QBH838" s="230"/>
      <c r="QBI838" s="230"/>
      <c r="QBJ838" s="230"/>
      <c r="QBK838" s="230"/>
      <c r="QBL838" s="230"/>
      <c r="QBM838" s="230"/>
      <c r="QBN838" s="230"/>
      <c r="QBO838" s="230"/>
      <c r="QBP838" s="230"/>
      <c r="QBQ838" s="230"/>
      <c r="QBR838" s="230"/>
      <c r="QBS838" s="230"/>
      <c r="QBT838" s="230"/>
      <c r="QBU838" s="230"/>
      <c r="QBV838" s="230"/>
      <c r="QBW838" s="230"/>
      <c r="QBX838" s="230"/>
      <c r="QBY838" s="230"/>
      <c r="QBZ838" s="230"/>
      <c r="QCA838" s="230"/>
      <c r="QCB838" s="230"/>
      <c r="QCC838" s="230"/>
      <c r="QCD838" s="230"/>
      <c r="QCE838" s="230"/>
      <c r="QCF838" s="230"/>
      <c r="QCG838" s="230"/>
      <c r="QCH838" s="230"/>
      <c r="QCI838" s="230"/>
      <c r="QCJ838" s="230"/>
      <c r="QCK838" s="230"/>
      <c r="QCL838" s="230"/>
      <c r="QCM838" s="230"/>
      <c r="QCN838" s="230"/>
      <c r="QCO838" s="230"/>
      <c r="QCP838" s="230"/>
      <c r="QCQ838" s="230"/>
      <c r="QCR838" s="230"/>
      <c r="QCS838" s="230"/>
      <c r="QCT838" s="230"/>
      <c r="QCU838" s="230"/>
      <c r="QCV838" s="230"/>
      <c r="QCW838" s="230"/>
      <c r="QCX838" s="230"/>
      <c r="QCY838" s="230"/>
      <c r="QCZ838" s="230"/>
      <c r="QDA838" s="230"/>
      <c r="QDB838" s="230"/>
      <c r="QDC838" s="230"/>
      <c r="QDD838" s="230"/>
      <c r="QDE838" s="230"/>
      <c r="QDF838" s="230"/>
      <c r="QDG838" s="230"/>
      <c r="QDH838" s="230"/>
      <c r="QDI838" s="230"/>
      <c r="QDJ838" s="230"/>
      <c r="QDK838" s="230"/>
      <c r="QDL838" s="230"/>
      <c r="QDM838" s="230"/>
      <c r="QDN838" s="230"/>
      <c r="QDO838" s="230"/>
      <c r="QDP838" s="230"/>
      <c r="QDQ838" s="230"/>
      <c r="QDR838" s="230"/>
      <c r="QDS838" s="230"/>
      <c r="QDT838" s="230"/>
      <c r="QDU838" s="230"/>
      <c r="QDV838" s="230"/>
      <c r="QDW838" s="230"/>
      <c r="QDX838" s="230"/>
      <c r="QDY838" s="230"/>
      <c r="QDZ838" s="230"/>
      <c r="QEA838" s="230"/>
      <c r="QEB838" s="230"/>
      <c r="QEC838" s="230"/>
      <c r="QED838" s="230"/>
      <c r="QEE838" s="230"/>
      <c r="QEF838" s="230"/>
      <c r="QEG838" s="230"/>
      <c r="QEH838" s="230"/>
      <c r="QEI838" s="230"/>
      <c r="QEJ838" s="230"/>
      <c r="QEK838" s="230"/>
      <c r="QEL838" s="230"/>
      <c r="QEM838" s="230"/>
      <c r="QEN838" s="230"/>
      <c r="QEO838" s="230"/>
      <c r="QEP838" s="230"/>
      <c r="QEQ838" s="230"/>
      <c r="QER838" s="230"/>
      <c r="QES838" s="230"/>
      <c r="QET838" s="230"/>
      <c r="QEU838" s="230"/>
      <c r="QEV838" s="230"/>
      <c r="QEW838" s="230"/>
      <c r="QEX838" s="230"/>
      <c r="QEY838" s="230"/>
      <c r="QEZ838" s="230"/>
      <c r="QFA838" s="230"/>
      <c r="QFB838" s="230"/>
      <c r="QFC838" s="230"/>
      <c r="QFD838" s="230"/>
      <c r="QFE838" s="230"/>
      <c r="QFF838" s="230"/>
      <c r="QFG838" s="230"/>
      <c r="QFH838" s="230"/>
      <c r="QFI838" s="230"/>
      <c r="QFJ838" s="230"/>
      <c r="QFK838" s="230"/>
      <c r="QFL838" s="230"/>
      <c r="QFM838" s="230"/>
      <c r="QFN838" s="230"/>
      <c r="QFO838" s="230"/>
      <c r="QFP838" s="230"/>
      <c r="QFQ838" s="230"/>
      <c r="QFR838" s="230"/>
      <c r="QFS838" s="230"/>
      <c r="QFT838" s="230"/>
      <c r="QFU838" s="230"/>
      <c r="QFV838" s="230"/>
      <c r="QFW838" s="230"/>
      <c r="QFX838" s="230"/>
      <c r="QFY838" s="230"/>
      <c r="QFZ838" s="230"/>
      <c r="QGA838" s="230"/>
      <c r="QGB838" s="230"/>
      <c r="QGC838" s="230"/>
      <c r="QGD838" s="230"/>
      <c r="QGE838" s="230"/>
      <c r="QGF838" s="230"/>
      <c r="QGG838" s="230"/>
      <c r="QGH838" s="230"/>
      <c r="QGI838" s="230"/>
      <c r="QGJ838" s="230"/>
      <c r="QGK838" s="230"/>
      <c r="QGL838" s="230"/>
      <c r="QGM838" s="230"/>
      <c r="QGN838" s="230"/>
      <c r="QGO838" s="230"/>
      <c r="QGP838" s="230"/>
      <c r="QGQ838" s="230"/>
      <c r="QGR838" s="230"/>
      <c r="QGS838" s="230"/>
      <c r="QGT838" s="230"/>
      <c r="QGU838" s="230"/>
      <c r="QGV838" s="230"/>
      <c r="QGW838" s="230"/>
      <c r="QGX838" s="230"/>
      <c r="QGY838" s="230"/>
      <c r="QGZ838" s="230"/>
      <c r="QHA838" s="230"/>
      <c r="QHB838" s="230"/>
      <c r="QHC838" s="230"/>
      <c r="QHD838" s="230"/>
      <c r="QHE838" s="230"/>
      <c r="QHF838" s="230"/>
      <c r="QHG838" s="230"/>
      <c r="QHH838" s="230"/>
      <c r="QHI838" s="230"/>
      <c r="QHJ838" s="230"/>
      <c r="QHK838" s="230"/>
      <c r="QHL838" s="230"/>
      <c r="QHM838" s="230"/>
      <c r="QHN838" s="230"/>
      <c r="QHO838" s="230"/>
      <c r="QHP838" s="230"/>
      <c r="QHQ838" s="230"/>
      <c r="QHR838" s="230"/>
      <c r="QHS838" s="230"/>
      <c r="QHT838" s="230"/>
      <c r="QHU838" s="230"/>
      <c r="QHV838" s="230"/>
      <c r="QHW838" s="230"/>
      <c r="QHX838" s="230"/>
      <c r="QHY838" s="230"/>
      <c r="QHZ838" s="230"/>
      <c r="QIA838" s="230"/>
      <c r="QIB838" s="230"/>
      <c r="QIC838" s="230"/>
      <c r="QID838" s="230"/>
      <c r="QIE838" s="230"/>
      <c r="QIF838" s="230"/>
      <c r="QIG838" s="230"/>
      <c r="QIH838" s="230"/>
      <c r="QII838" s="230"/>
      <c r="QIJ838" s="230"/>
      <c r="QIK838" s="230"/>
      <c r="QIL838" s="230"/>
      <c r="QIM838" s="230"/>
      <c r="QIN838" s="230"/>
      <c r="QIO838" s="230"/>
      <c r="QIP838" s="230"/>
      <c r="QIQ838" s="230"/>
      <c r="QIR838" s="230"/>
      <c r="QIS838" s="230"/>
      <c r="QIT838" s="230"/>
      <c r="QIU838" s="230"/>
      <c r="QIV838" s="230"/>
      <c r="QIW838" s="230"/>
      <c r="QIX838" s="230"/>
      <c r="QIY838" s="230"/>
      <c r="QIZ838" s="230"/>
      <c r="QJA838" s="230"/>
      <c r="QJB838" s="230"/>
      <c r="QJC838" s="230"/>
      <c r="QJD838" s="230"/>
      <c r="QJE838" s="230"/>
      <c r="QJF838" s="230"/>
      <c r="QJG838" s="230"/>
      <c r="QJH838" s="230"/>
      <c r="QJI838" s="230"/>
      <c r="QJJ838" s="230"/>
      <c r="QJK838" s="230"/>
      <c r="QJL838" s="230"/>
      <c r="QJM838" s="230"/>
      <c r="QJN838" s="230"/>
      <c r="QJO838" s="230"/>
      <c r="QJP838" s="230"/>
      <c r="QJQ838" s="230"/>
      <c r="QJR838" s="230"/>
      <c r="QJS838" s="230"/>
      <c r="QJT838" s="230"/>
      <c r="QJU838" s="230"/>
      <c r="QJV838" s="230"/>
      <c r="QJW838" s="230"/>
      <c r="QJX838" s="230"/>
      <c r="QJY838" s="230"/>
      <c r="QJZ838" s="230"/>
      <c r="QKA838" s="230"/>
      <c r="QKB838" s="230"/>
      <c r="QKC838" s="230"/>
      <c r="QKD838" s="230"/>
      <c r="QKE838" s="230"/>
      <c r="QKF838" s="230"/>
      <c r="QKG838" s="230"/>
      <c r="QKH838" s="230"/>
      <c r="QKI838" s="230"/>
      <c r="QKJ838" s="230"/>
      <c r="QKK838" s="230"/>
      <c r="QKL838" s="230"/>
      <c r="QKM838" s="230"/>
      <c r="QKN838" s="230"/>
      <c r="QKO838" s="230"/>
      <c r="QKP838" s="230"/>
      <c r="QKQ838" s="230"/>
      <c r="QKR838" s="230"/>
      <c r="QKS838" s="230"/>
      <c r="QKT838" s="230"/>
      <c r="QKU838" s="230"/>
      <c r="QKV838" s="230"/>
      <c r="QKW838" s="230"/>
      <c r="QKX838" s="230"/>
      <c r="QKY838" s="230"/>
      <c r="QKZ838" s="230"/>
      <c r="QLA838" s="230"/>
      <c r="QLB838" s="230"/>
      <c r="QLC838" s="230"/>
      <c r="QLD838" s="230"/>
      <c r="QLE838" s="230"/>
      <c r="QLF838" s="230"/>
      <c r="QLG838" s="230"/>
      <c r="QLH838" s="230"/>
      <c r="QLI838" s="230"/>
      <c r="QLJ838" s="230"/>
      <c r="QLK838" s="230"/>
      <c r="QLL838" s="230"/>
      <c r="QLM838" s="230"/>
      <c r="QLN838" s="230"/>
      <c r="QLO838" s="230"/>
      <c r="QLP838" s="230"/>
      <c r="QLQ838" s="230"/>
      <c r="QLR838" s="230"/>
      <c r="QLS838" s="230"/>
      <c r="QLT838" s="230"/>
      <c r="QLU838" s="230"/>
      <c r="QLV838" s="230"/>
      <c r="QLW838" s="230"/>
      <c r="QLX838" s="230"/>
      <c r="QLY838" s="230"/>
      <c r="QLZ838" s="230"/>
      <c r="QMA838" s="230"/>
      <c r="QMB838" s="230"/>
      <c r="QMC838" s="230"/>
      <c r="QMD838" s="230"/>
      <c r="QME838" s="230"/>
      <c r="QMF838" s="230"/>
      <c r="QMG838" s="230"/>
      <c r="QMH838" s="230"/>
      <c r="QMI838" s="230"/>
      <c r="QMJ838" s="230"/>
      <c r="QMK838" s="230"/>
      <c r="QML838" s="230"/>
      <c r="QMM838" s="230"/>
      <c r="QMN838" s="230"/>
      <c r="QMO838" s="230"/>
      <c r="QMP838" s="230"/>
      <c r="QMQ838" s="230"/>
      <c r="QMR838" s="230"/>
      <c r="QMS838" s="230"/>
      <c r="QMT838" s="230"/>
      <c r="QMU838" s="230"/>
      <c r="QMV838" s="230"/>
      <c r="QMW838" s="230"/>
      <c r="QMX838" s="230"/>
      <c r="QMY838" s="230"/>
      <c r="QMZ838" s="230"/>
      <c r="QNA838" s="230"/>
      <c r="QNB838" s="230"/>
      <c r="QNC838" s="230"/>
      <c r="QND838" s="230"/>
      <c r="QNE838" s="230"/>
      <c r="QNF838" s="230"/>
      <c r="QNG838" s="230"/>
      <c r="QNH838" s="230"/>
      <c r="QNI838" s="230"/>
      <c r="QNJ838" s="230"/>
      <c r="QNK838" s="230"/>
      <c r="QNL838" s="230"/>
      <c r="QNM838" s="230"/>
      <c r="QNN838" s="230"/>
      <c r="QNO838" s="230"/>
      <c r="QNP838" s="230"/>
      <c r="QNQ838" s="230"/>
      <c r="QNR838" s="230"/>
      <c r="QNS838" s="230"/>
      <c r="QNT838" s="230"/>
      <c r="QNU838" s="230"/>
      <c r="QNV838" s="230"/>
      <c r="QNW838" s="230"/>
      <c r="QNX838" s="230"/>
      <c r="QNY838" s="230"/>
      <c r="QNZ838" s="230"/>
      <c r="QOA838" s="230"/>
      <c r="QOB838" s="230"/>
      <c r="QOC838" s="230"/>
      <c r="QOD838" s="230"/>
      <c r="QOE838" s="230"/>
      <c r="QOF838" s="230"/>
      <c r="QOG838" s="230"/>
      <c r="QOH838" s="230"/>
      <c r="QOI838" s="230"/>
      <c r="QOJ838" s="230"/>
      <c r="QOK838" s="230"/>
      <c r="QOL838" s="230"/>
      <c r="QOM838" s="230"/>
      <c r="QON838" s="230"/>
      <c r="QOO838" s="230"/>
      <c r="QOP838" s="230"/>
      <c r="QOQ838" s="230"/>
      <c r="QOR838" s="230"/>
      <c r="QOS838" s="230"/>
      <c r="QOT838" s="230"/>
      <c r="QOU838" s="230"/>
      <c r="QOV838" s="230"/>
      <c r="QOW838" s="230"/>
      <c r="QOX838" s="230"/>
      <c r="QOY838" s="230"/>
      <c r="QOZ838" s="230"/>
      <c r="QPA838" s="230"/>
      <c r="QPB838" s="230"/>
      <c r="QPC838" s="230"/>
      <c r="QPD838" s="230"/>
      <c r="QPE838" s="230"/>
      <c r="QPF838" s="230"/>
      <c r="QPG838" s="230"/>
      <c r="QPH838" s="230"/>
      <c r="QPI838" s="230"/>
      <c r="QPJ838" s="230"/>
      <c r="QPK838" s="230"/>
      <c r="QPL838" s="230"/>
      <c r="QPM838" s="230"/>
      <c r="QPN838" s="230"/>
      <c r="QPO838" s="230"/>
      <c r="QPP838" s="230"/>
      <c r="QPQ838" s="230"/>
      <c r="QPR838" s="230"/>
      <c r="QPS838" s="230"/>
      <c r="QPT838" s="230"/>
      <c r="QPU838" s="230"/>
      <c r="QPV838" s="230"/>
      <c r="QPW838" s="230"/>
      <c r="QPX838" s="230"/>
      <c r="QPY838" s="230"/>
      <c r="QPZ838" s="230"/>
      <c r="QQA838" s="230"/>
      <c r="QQB838" s="230"/>
      <c r="QQC838" s="230"/>
      <c r="QQD838" s="230"/>
      <c r="QQE838" s="230"/>
      <c r="QQF838" s="230"/>
      <c r="QQG838" s="230"/>
      <c r="QQH838" s="230"/>
      <c r="QQI838" s="230"/>
      <c r="QQJ838" s="230"/>
      <c r="QQK838" s="230"/>
      <c r="QQL838" s="230"/>
      <c r="QQM838" s="230"/>
      <c r="QQN838" s="230"/>
      <c r="QQO838" s="230"/>
      <c r="QQP838" s="230"/>
      <c r="QQQ838" s="230"/>
      <c r="QQR838" s="230"/>
      <c r="QQS838" s="230"/>
      <c r="QQT838" s="230"/>
      <c r="QQU838" s="230"/>
      <c r="QQV838" s="230"/>
      <c r="QQW838" s="230"/>
      <c r="QQX838" s="230"/>
      <c r="QQY838" s="230"/>
      <c r="QQZ838" s="230"/>
      <c r="QRA838" s="230"/>
      <c r="QRB838" s="230"/>
      <c r="QRC838" s="230"/>
      <c r="QRD838" s="230"/>
      <c r="QRE838" s="230"/>
      <c r="QRF838" s="230"/>
      <c r="QRG838" s="230"/>
      <c r="QRH838" s="230"/>
      <c r="QRI838" s="230"/>
      <c r="QRJ838" s="230"/>
      <c r="QRK838" s="230"/>
      <c r="QRL838" s="230"/>
      <c r="QRM838" s="230"/>
      <c r="QRN838" s="230"/>
      <c r="QRO838" s="230"/>
      <c r="QRP838" s="230"/>
      <c r="QRQ838" s="230"/>
      <c r="QRR838" s="230"/>
      <c r="QRS838" s="230"/>
      <c r="QRT838" s="230"/>
      <c r="QRU838" s="230"/>
      <c r="QRV838" s="230"/>
      <c r="QRW838" s="230"/>
      <c r="QRX838" s="230"/>
      <c r="QRY838" s="230"/>
      <c r="QRZ838" s="230"/>
      <c r="QSA838" s="230"/>
      <c r="QSB838" s="230"/>
      <c r="QSC838" s="230"/>
      <c r="QSD838" s="230"/>
      <c r="QSE838" s="230"/>
      <c r="QSF838" s="230"/>
      <c r="QSG838" s="230"/>
      <c r="QSH838" s="230"/>
      <c r="QSI838" s="230"/>
      <c r="QSJ838" s="230"/>
      <c r="QSK838" s="230"/>
      <c r="QSL838" s="230"/>
      <c r="QSM838" s="230"/>
      <c r="QSN838" s="230"/>
      <c r="QSO838" s="230"/>
      <c r="QSP838" s="230"/>
      <c r="QSQ838" s="230"/>
      <c r="QSR838" s="230"/>
      <c r="QSS838" s="230"/>
      <c r="QST838" s="230"/>
      <c r="QSU838" s="230"/>
      <c r="QSV838" s="230"/>
      <c r="QSW838" s="230"/>
      <c r="QSX838" s="230"/>
      <c r="QSY838" s="230"/>
      <c r="QSZ838" s="230"/>
      <c r="QTA838" s="230"/>
      <c r="QTB838" s="230"/>
      <c r="QTC838" s="230"/>
      <c r="QTD838" s="230"/>
      <c r="QTE838" s="230"/>
      <c r="QTF838" s="230"/>
      <c r="QTG838" s="230"/>
      <c r="QTH838" s="230"/>
      <c r="QTI838" s="230"/>
      <c r="QTJ838" s="230"/>
      <c r="QTK838" s="230"/>
      <c r="QTL838" s="230"/>
      <c r="QTM838" s="230"/>
      <c r="QTN838" s="230"/>
      <c r="QTO838" s="230"/>
      <c r="QTP838" s="230"/>
      <c r="QTQ838" s="230"/>
      <c r="QTR838" s="230"/>
      <c r="QTS838" s="230"/>
      <c r="QTT838" s="230"/>
      <c r="QTU838" s="230"/>
      <c r="QTV838" s="230"/>
      <c r="QTW838" s="230"/>
      <c r="QTX838" s="230"/>
      <c r="QTY838" s="230"/>
      <c r="QTZ838" s="230"/>
      <c r="QUA838" s="230"/>
      <c r="QUB838" s="230"/>
      <c r="QUC838" s="230"/>
      <c r="QUD838" s="230"/>
      <c r="QUE838" s="230"/>
      <c r="QUF838" s="230"/>
      <c r="QUG838" s="230"/>
      <c r="QUH838" s="230"/>
      <c r="QUI838" s="230"/>
      <c r="QUJ838" s="230"/>
      <c r="QUK838" s="230"/>
      <c r="QUL838" s="230"/>
      <c r="QUM838" s="230"/>
      <c r="QUN838" s="230"/>
      <c r="QUO838" s="230"/>
      <c r="QUP838" s="230"/>
      <c r="QUQ838" s="230"/>
      <c r="QUR838" s="230"/>
      <c r="QUS838" s="230"/>
      <c r="QUT838" s="230"/>
      <c r="QUU838" s="230"/>
      <c r="QUV838" s="230"/>
      <c r="QUW838" s="230"/>
      <c r="QUX838" s="230"/>
      <c r="QUY838" s="230"/>
      <c r="QUZ838" s="230"/>
      <c r="QVA838" s="230"/>
      <c r="QVB838" s="230"/>
      <c r="QVC838" s="230"/>
      <c r="QVD838" s="230"/>
      <c r="QVE838" s="230"/>
      <c r="QVF838" s="230"/>
      <c r="QVG838" s="230"/>
      <c r="QVH838" s="230"/>
      <c r="QVI838" s="230"/>
      <c r="QVJ838" s="230"/>
      <c r="QVK838" s="230"/>
      <c r="QVL838" s="230"/>
      <c r="QVM838" s="230"/>
      <c r="QVN838" s="230"/>
      <c r="QVO838" s="230"/>
      <c r="QVP838" s="230"/>
      <c r="QVQ838" s="230"/>
      <c r="QVR838" s="230"/>
      <c r="QVS838" s="230"/>
      <c r="QVT838" s="230"/>
      <c r="QVU838" s="230"/>
      <c r="QVV838" s="230"/>
      <c r="QVW838" s="230"/>
      <c r="QVX838" s="230"/>
      <c r="QVY838" s="230"/>
      <c r="QVZ838" s="230"/>
      <c r="QWA838" s="230"/>
      <c r="QWB838" s="230"/>
      <c r="QWC838" s="230"/>
      <c r="QWD838" s="230"/>
      <c r="QWE838" s="230"/>
      <c r="QWF838" s="230"/>
      <c r="QWG838" s="230"/>
      <c r="QWH838" s="230"/>
      <c r="QWI838" s="230"/>
      <c r="QWJ838" s="230"/>
      <c r="QWK838" s="230"/>
      <c r="QWL838" s="230"/>
      <c r="QWM838" s="230"/>
      <c r="QWN838" s="230"/>
      <c r="QWO838" s="230"/>
      <c r="QWP838" s="230"/>
      <c r="QWQ838" s="230"/>
      <c r="QWR838" s="230"/>
      <c r="QWS838" s="230"/>
      <c r="QWT838" s="230"/>
      <c r="QWU838" s="230"/>
      <c r="QWV838" s="230"/>
      <c r="QWW838" s="230"/>
      <c r="QWX838" s="230"/>
      <c r="QWY838" s="230"/>
      <c r="QWZ838" s="230"/>
      <c r="QXA838" s="230"/>
      <c r="QXB838" s="230"/>
      <c r="QXC838" s="230"/>
      <c r="QXD838" s="230"/>
      <c r="QXE838" s="230"/>
      <c r="QXF838" s="230"/>
      <c r="QXG838" s="230"/>
      <c r="QXH838" s="230"/>
      <c r="QXI838" s="230"/>
      <c r="QXJ838" s="230"/>
      <c r="QXK838" s="230"/>
      <c r="QXL838" s="230"/>
      <c r="QXM838" s="230"/>
      <c r="QXN838" s="230"/>
      <c r="QXO838" s="230"/>
      <c r="QXP838" s="230"/>
      <c r="QXQ838" s="230"/>
      <c r="QXR838" s="230"/>
      <c r="QXS838" s="230"/>
      <c r="QXT838" s="230"/>
      <c r="QXU838" s="230"/>
      <c r="QXV838" s="230"/>
      <c r="QXW838" s="230"/>
      <c r="QXX838" s="230"/>
      <c r="QXY838" s="230"/>
      <c r="QXZ838" s="230"/>
      <c r="QYA838" s="230"/>
      <c r="QYB838" s="230"/>
      <c r="QYC838" s="230"/>
      <c r="QYD838" s="230"/>
      <c r="QYE838" s="230"/>
      <c r="QYF838" s="230"/>
      <c r="QYG838" s="230"/>
      <c r="QYH838" s="230"/>
      <c r="QYI838" s="230"/>
      <c r="QYJ838" s="230"/>
      <c r="QYK838" s="230"/>
      <c r="QYL838" s="230"/>
      <c r="QYM838" s="230"/>
      <c r="QYN838" s="230"/>
      <c r="QYO838" s="230"/>
      <c r="QYP838" s="230"/>
      <c r="QYQ838" s="230"/>
      <c r="QYR838" s="230"/>
      <c r="QYS838" s="230"/>
      <c r="QYT838" s="230"/>
      <c r="QYU838" s="230"/>
      <c r="QYV838" s="230"/>
      <c r="QYW838" s="230"/>
      <c r="QYX838" s="230"/>
      <c r="QYY838" s="230"/>
      <c r="QYZ838" s="230"/>
      <c r="QZA838" s="230"/>
      <c r="QZB838" s="230"/>
      <c r="QZC838" s="230"/>
      <c r="QZD838" s="230"/>
      <c r="QZE838" s="230"/>
      <c r="QZF838" s="230"/>
      <c r="QZG838" s="230"/>
      <c r="QZH838" s="230"/>
      <c r="QZI838" s="230"/>
      <c r="QZJ838" s="230"/>
      <c r="QZK838" s="230"/>
      <c r="QZL838" s="230"/>
      <c r="QZM838" s="230"/>
      <c r="QZN838" s="230"/>
      <c r="QZO838" s="230"/>
      <c r="QZP838" s="230"/>
      <c r="QZQ838" s="230"/>
      <c r="QZR838" s="230"/>
      <c r="QZS838" s="230"/>
      <c r="QZT838" s="230"/>
      <c r="QZU838" s="230"/>
      <c r="QZV838" s="230"/>
      <c r="QZW838" s="230"/>
      <c r="QZX838" s="230"/>
      <c r="QZY838" s="230"/>
      <c r="QZZ838" s="230"/>
      <c r="RAA838" s="230"/>
      <c r="RAB838" s="230"/>
      <c r="RAC838" s="230"/>
      <c r="RAD838" s="230"/>
      <c r="RAE838" s="230"/>
      <c r="RAF838" s="230"/>
      <c r="RAG838" s="230"/>
      <c r="RAH838" s="230"/>
      <c r="RAI838" s="230"/>
      <c r="RAJ838" s="230"/>
      <c r="RAK838" s="230"/>
      <c r="RAL838" s="230"/>
      <c r="RAM838" s="230"/>
      <c r="RAN838" s="230"/>
      <c r="RAO838" s="230"/>
      <c r="RAP838" s="230"/>
      <c r="RAQ838" s="230"/>
      <c r="RAR838" s="230"/>
      <c r="RAS838" s="230"/>
      <c r="RAT838" s="230"/>
      <c r="RAU838" s="230"/>
      <c r="RAV838" s="230"/>
      <c r="RAW838" s="230"/>
      <c r="RAX838" s="230"/>
      <c r="RAY838" s="230"/>
      <c r="RAZ838" s="230"/>
      <c r="RBA838" s="230"/>
      <c r="RBB838" s="230"/>
      <c r="RBC838" s="230"/>
      <c r="RBD838" s="230"/>
      <c r="RBE838" s="230"/>
      <c r="RBF838" s="230"/>
      <c r="RBG838" s="230"/>
      <c r="RBH838" s="230"/>
      <c r="RBI838" s="230"/>
      <c r="RBJ838" s="230"/>
      <c r="RBK838" s="230"/>
      <c r="RBL838" s="230"/>
      <c r="RBM838" s="230"/>
      <c r="RBN838" s="230"/>
      <c r="RBO838" s="230"/>
      <c r="RBP838" s="230"/>
      <c r="RBQ838" s="230"/>
      <c r="RBR838" s="230"/>
      <c r="RBS838" s="230"/>
      <c r="RBT838" s="230"/>
      <c r="RBU838" s="230"/>
      <c r="RBV838" s="230"/>
      <c r="RBW838" s="230"/>
      <c r="RBX838" s="230"/>
      <c r="RBY838" s="230"/>
      <c r="RBZ838" s="230"/>
      <c r="RCA838" s="230"/>
      <c r="RCB838" s="230"/>
      <c r="RCC838" s="230"/>
      <c r="RCD838" s="230"/>
      <c r="RCE838" s="230"/>
      <c r="RCF838" s="230"/>
      <c r="RCG838" s="230"/>
      <c r="RCH838" s="230"/>
      <c r="RCI838" s="230"/>
      <c r="RCJ838" s="230"/>
      <c r="RCK838" s="230"/>
      <c r="RCL838" s="230"/>
      <c r="RCM838" s="230"/>
      <c r="RCN838" s="230"/>
      <c r="RCO838" s="230"/>
      <c r="RCP838" s="230"/>
      <c r="RCQ838" s="230"/>
      <c r="RCR838" s="230"/>
      <c r="RCS838" s="230"/>
      <c r="RCT838" s="230"/>
      <c r="RCU838" s="230"/>
      <c r="RCV838" s="230"/>
      <c r="RCW838" s="230"/>
      <c r="RCX838" s="230"/>
      <c r="RCY838" s="230"/>
      <c r="RCZ838" s="230"/>
      <c r="RDA838" s="230"/>
      <c r="RDB838" s="230"/>
      <c r="RDC838" s="230"/>
      <c r="RDD838" s="230"/>
      <c r="RDE838" s="230"/>
      <c r="RDF838" s="230"/>
      <c r="RDG838" s="230"/>
      <c r="RDH838" s="230"/>
      <c r="RDI838" s="230"/>
      <c r="RDJ838" s="230"/>
      <c r="RDK838" s="230"/>
      <c r="RDL838" s="230"/>
      <c r="RDM838" s="230"/>
      <c r="RDN838" s="230"/>
      <c r="RDO838" s="230"/>
      <c r="RDP838" s="230"/>
      <c r="RDQ838" s="230"/>
      <c r="RDR838" s="230"/>
      <c r="RDS838" s="230"/>
      <c r="RDT838" s="230"/>
      <c r="RDU838" s="230"/>
      <c r="RDV838" s="230"/>
      <c r="RDW838" s="230"/>
      <c r="RDX838" s="230"/>
      <c r="RDY838" s="230"/>
      <c r="RDZ838" s="230"/>
      <c r="REA838" s="230"/>
      <c r="REB838" s="230"/>
      <c r="REC838" s="230"/>
      <c r="RED838" s="230"/>
      <c r="REE838" s="230"/>
      <c r="REF838" s="230"/>
      <c r="REG838" s="230"/>
      <c r="REH838" s="230"/>
      <c r="REI838" s="230"/>
      <c r="REJ838" s="230"/>
      <c r="REK838" s="230"/>
      <c r="REL838" s="230"/>
      <c r="REM838" s="230"/>
      <c r="REN838" s="230"/>
      <c r="REO838" s="230"/>
      <c r="REP838" s="230"/>
      <c r="REQ838" s="230"/>
      <c r="RER838" s="230"/>
      <c r="RES838" s="230"/>
      <c r="RET838" s="230"/>
      <c r="REU838" s="230"/>
      <c r="REV838" s="230"/>
      <c r="REW838" s="230"/>
      <c r="REX838" s="230"/>
      <c r="REY838" s="230"/>
      <c r="REZ838" s="230"/>
      <c r="RFA838" s="230"/>
      <c r="RFB838" s="230"/>
      <c r="RFC838" s="230"/>
      <c r="RFD838" s="230"/>
      <c r="RFE838" s="230"/>
      <c r="RFF838" s="230"/>
      <c r="RFG838" s="230"/>
      <c r="RFH838" s="230"/>
      <c r="RFI838" s="230"/>
      <c r="RFJ838" s="230"/>
      <c r="RFK838" s="230"/>
      <c r="RFL838" s="230"/>
      <c r="RFM838" s="230"/>
      <c r="RFN838" s="230"/>
      <c r="RFO838" s="230"/>
      <c r="RFP838" s="230"/>
      <c r="RFQ838" s="230"/>
      <c r="RFR838" s="230"/>
      <c r="RFS838" s="230"/>
      <c r="RFT838" s="230"/>
      <c r="RFU838" s="230"/>
      <c r="RFV838" s="230"/>
      <c r="RFW838" s="230"/>
      <c r="RFX838" s="230"/>
      <c r="RFY838" s="230"/>
      <c r="RFZ838" s="230"/>
      <c r="RGA838" s="230"/>
      <c r="RGB838" s="230"/>
      <c r="RGC838" s="230"/>
      <c r="RGD838" s="230"/>
      <c r="RGE838" s="230"/>
      <c r="RGF838" s="230"/>
      <c r="RGG838" s="230"/>
      <c r="RGH838" s="230"/>
      <c r="RGI838" s="230"/>
      <c r="RGJ838" s="230"/>
      <c r="RGK838" s="230"/>
      <c r="RGL838" s="230"/>
      <c r="RGM838" s="230"/>
      <c r="RGN838" s="230"/>
      <c r="RGO838" s="230"/>
      <c r="RGP838" s="230"/>
      <c r="RGQ838" s="230"/>
      <c r="RGR838" s="230"/>
      <c r="RGS838" s="230"/>
      <c r="RGT838" s="230"/>
      <c r="RGU838" s="230"/>
      <c r="RGV838" s="230"/>
      <c r="RGW838" s="230"/>
      <c r="RGX838" s="230"/>
      <c r="RGY838" s="230"/>
      <c r="RGZ838" s="230"/>
      <c r="RHA838" s="230"/>
      <c r="RHB838" s="230"/>
      <c r="RHC838" s="230"/>
      <c r="RHD838" s="230"/>
      <c r="RHE838" s="230"/>
      <c r="RHF838" s="230"/>
      <c r="RHG838" s="230"/>
      <c r="RHH838" s="230"/>
      <c r="RHI838" s="230"/>
      <c r="RHJ838" s="230"/>
      <c r="RHK838" s="230"/>
      <c r="RHL838" s="230"/>
      <c r="RHM838" s="230"/>
      <c r="RHN838" s="230"/>
      <c r="RHO838" s="230"/>
      <c r="RHP838" s="230"/>
      <c r="RHQ838" s="230"/>
      <c r="RHR838" s="230"/>
      <c r="RHS838" s="230"/>
      <c r="RHT838" s="230"/>
      <c r="RHU838" s="230"/>
      <c r="RHV838" s="230"/>
      <c r="RHW838" s="230"/>
      <c r="RHX838" s="230"/>
      <c r="RHY838" s="230"/>
      <c r="RHZ838" s="230"/>
      <c r="RIA838" s="230"/>
      <c r="RIB838" s="230"/>
      <c r="RIC838" s="230"/>
      <c r="RID838" s="230"/>
      <c r="RIE838" s="230"/>
      <c r="RIF838" s="230"/>
      <c r="RIG838" s="230"/>
      <c r="RIH838" s="230"/>
      <c r="RII838" s="230"/>
      <c r="RIJ838" s="230"/>
      <c r="RIK838" s="230"/>
      <c r="RIL838" s="230"/>
      <c r="RIM838" s="230"/>
      <c r="RIN838" s="230"/>
      <c r="RIO838" s="230"/>
      <c r="RIP838" s="230"/>
      <c r="RIQ838" s="230"/>
      <c r="RIR838" s="230"/>
      <c r="RIS838" s="230"/>
      <c r="RIT838" s="230"/>
      <c r="RIU838" s="230"/>
      <c r="RIV838" s="230"/>
      <c r="RIW838" s="230"/>
      <c r="RIX838" s="230"/>
      <c r="RIY838" s="230"/>
      <c r="RIZ838" s="230"/>
      <c r="RJA838" s="230"/>
      <c r="RJB838" s="230"/>
      <c r="RJC838" s="230"/>
      <c r="RJD838" s="230"/>
      <c r="RJE838" s="230"/>
      <c r="RJF838" s="230"/>
      <c r="RJG838" s="230"/>
      <c r="RJH838" s="230"/>
      <c r="RJI838" s="230"/>
      <c r="RJJ838" s="230"/>
      <c r="RJK838" s="230"/>
      <c r="RJL838" s="230"/>
      <c r="RJM838" s="230"/>
      <c r="RJN838" s="230"/>
      <c r="RJO838" s="230"/>
      <c r="RJP838" s="230"/>
      <c r="RJQ838" s="230"/>
      <c r="RJR838" s="230"/>
      <c r="RJS838" s="230"/>
      <c r="RJT838" s="230"/>
      <c r="RJU838" s="230"/>
      <c r="RJV838" s="230"/>
      <c r="RJW838" s="230"/>
      <c r="RJX838" s="230"/>
      <c r="RJY838" s="230"/>
      <c r="RJZ838" s="230"/>
      <c r="RKA838" s="230"/>
      <c r="RKB838" s="230"/>
      <c r="RKC838" s="230"/>
      <c r="RKD838" s="230"/>
      <c r="RKE838" s="230"/>
      <c r="RKF838" s="230"/>
      <c r="RKG838" s="230"/>
      <c r="RKH838" s="230"/>
      <c r="RKI838" s="230"/>
      <c r="RKJ838" s="230"/>
      <c r="RKK838" s="230"/>
      <c r="RKL838" s="230"/>
      <c r="RKM838" s="230"/>
      <c r="RKN838" s="230"/>
      <c r="RKO838" s="230"/>
      <c r="RKP838" s="230"/>
      <c r="RKQ838" s="230"/>
      <c r="RKR838" s="230"/>
      <c r="RKS838" s="230"/>
      <c r="RKT838" s="230"/>
      <c r="RKU838" s="230"/>
      <c r="RKV838" s="230"/>
      <c r="RKW838" s="230"/>
      <c r="RKX838" s="230"/>
      <c r="RKY838" s="230"/>
      <c r="RKZ838" s="230"/>
      <c r="RLA838" s="230"/>
      <c r="RLB838" s="230"/>
      <c r="RLC838" s="230"/>
      <c r="RLD838" s="230"/>
      <c r="RLE838" s="230"/>
      <c r="RLF838" s="230"/>
      <c r="RLG838" s="230"/>
      <c r="RLH838" s="230"/>
      <c r="RLI838" s="230"/>
      <c r="RLJ838" s="230"/>
      <c r="RLK838" s="230"/>
      <c r="RLL838" s="230"/>
      <c r="RLM838" s="230"/>
      <c r="RLN838" s="230"/>
      <c r="RLO838" s="230"/>
      <c r="RLP838" s="230"/>
      <c r="RLQ838" s="230"/>
      <c r="RLR838" s="230"/>
      <c r="RLS838" s="230"/>
      <c r="RLT838" s="230"/>
      <c r="RLU838" s="230"/>
      <c r="RLV838" s="230"/>
      <c r="RLW838" s="230"/>
      <c r="RLX838" s="230"/>
      <c r="RLY838" s="230"/>
      <c r="RLZ838" s="230"/>
      <c r="RMA838" s="230"/>
      <c r="RMB838" s="230"/>
      <c r="RMC838" s="230"/>
      <c r="RMD838" s="230"/>
      <c r="RME838" s="230"/>
      <c r="RMF838" s="230"/>
      <c r="RMG838" s="230"/>
      <c r="RMH838" s="230"/>
      <c r="RMI838" s="230"/>
      <c r="RMJ838" s="230"/>
      <c r="RMK838" s="230"/>
      <c r="RML838" s="230"/>
      <c r="RMM838" s="230"/>
      <c r="RMN838" s="230"/>
      <c r="RMO838" s="230"/>
      <c r="RMP838" s="230"/>
      <c r="RMQ838" s="230"/>
      <c r="RMR838" s="230"/>
      <c r="RMS838" s="230"/>
      <c r="RMT838" s="230"/>
      <c r="RMU838" s="230"/>
      <c r="RMV838" s="230"/>
      <c r="RMW838" s="230"/>
      <c r="RMX838" s="230"/>
      <c r="RMY838" s="230"/>
      <c r="RMZ838" s="230"/>
      <c r="RNA838" s="230"/>
      <c r="RNB838" s="230"/>
      <c r="RNC838" s="230"/>
      <c r="RND838" s="230"/>
      <c r="RNE838" s="230"/>
      <c r="RNF838" s="230"/>
      <c r="RNG838" s="230"/>
      <c r="RNH838" s="230"/>
      <c r="RNI838" s="230"/>
      <c r="RNJ838" s="230"/>
      <c r="RNK838" s="230"/>
      <c r="RNL838" s="230"/>
      <c r="RNM838" s="230"/>
      <c r="RNN838" s="230"/>
      <c r="RNO838" s="230"/>
      <c r="RNP838" s="230"/>
      <c r="RNQ838" s="230"/>
      <c r="RNR838" s="230"/>
      <c r="RNS838" s="230"/>
      <c r="RNT838" s="230"/>
      <c r="RNU838" s="230"/>
      <c r="RNV838" s="230"/>
      <c r="RNW838" s="230"/>
      <c r="RNX838" s="230"/>
      <c r="RNY838" s="230"/>
      <c r="RNZ838" s="230"/>
      <c r="ROA838" s="230"/>
      <c r="ROB838" s="230"/>
      <c r="ROC838" s="230"/>
      <c r="ROD838" s="230"/>
      <c r="ROE838" s="230"/>
      <c r="ROF838" s="230"/>
      <c r="ROG838" s="230"/>
      <c r="ROH838" s="230"/>
      <c r="ROI838" s="230"/>
      <c r="ROJ838" s="230"/>
      <c r="ROK838" s="230"/>
      <c r="ROL838" s="230"/>
      <c r="ROM838" s="230"/>
      <c r="RON838" s="230"/>
      <c r="ROO838" s="230"/>
      <c r="ROP838" s="230"/>
      <c r="ROQ838" s="230"/>
      <c r="ROR838" s="230"/>
      <c r="ROS838" s="230"/>
      <c r="ROT838" s="230"/>
      <c r="ROU838" s="230"/>
      <c r="ROV838" s="230"/>
      <c r="ROW838" s="230"/>
      <c r="ROX838" s="230"/>
      <c r="ROY838" s="230"/>
      <c r="ROZ838" s="230"/>
      <c r="RPA838" s="230"/>
      <c r="RPB838" s="230"/>
      <c r="RPC838" s="230"/>
      <c r="RPD838" s="230"/>
      <c r="RPE838" s="230"/>
      <c r="RPF838" s="230"/>
      <c r="RPG838" s="230"/>
      <c r="RPH838" s="230"/>
      <c r="RPI838" s="230"/>
      <c r="RPJ838" s="230"/>
      <c r="RPK838" s="230"/>
      <c r="RPL838" s="230"/>
      <c r="RPM838" s="230"/>
      <c r="RPN838" s="230"/>
      <c r="RPO838" s="230"/>
      <c r="RPP838" s="230"/>
      <c r="RPQ838" s="230"/>
      <c r="RPR838" s="230"/>
      <c r="RPS838" s="230"/>
      <c r="RPT838" s="230"/>
      <c r="RPU838" s="230"/>
      <c r="RPV838" s="230"/>
      <c r="RPW838" s="230"/>
      <c r="RPX838" s="230"/>
      <c r="RPY838" s="230"/>
      <c r="RPZ838" s="230"/>
      <c r="RQA838" s="230"/>
      <c r="RQB838" s="230"/>
      <c r="RQC838" s="230"/>
      <c r="RQD838" s="230"/>
      <c r="RQE838" s="230"/>
      <c r="RQF838" s="230"/>
      <c r="RQG838" s="230"/>
      <c r="RQH838" s="230"/>
      <c r="RQI838" s="230"/>
      <c r="RQJ838" s="230"/>
      <c r="RQK838" s="230"/>
      <c r="RQL838" s="230"/>
      <c r="RQM838" s="230"/>
      <c r="RQN838" s="230"/>
      <c r="RQO838" s="230"/>
      <c r="RQP838" s="230"/>
      <c r="RQQ838" s="230"/>
      <c r="RQR838" s="230"/>
      <c r="RQS838" s="230"/>
      <c r="RQT838" s="230"/>
      <c r="RQU838" s="230"/>
      <c r="RQV838" s="230"/>
      <c r="RQW838" s="230"/>
      <c r="RQX838" s="230"/>
      <c r="RQY838" s="230"/>
      <c r="RQZ838" s="230"/>
      <c r="RRA838" s="230"/>
      <c r="RRB838" s="230"/>
      <c r="RRC838" s="230"/>
      <c r="RRD838" s="230"/>
      <c r="RRE838" s="230"/>
      <c r="RRF838" s="230"/>
      <c r="RRG838" s="230"/>
      <c r="RRH838" s="230"/>
      <c r="RRI838" s="230"/>
      <c r="RRJ838" s="230"/>
      <c r="RRK838" s="230"/>
      <c r="RRL838" s="230"/>
      <c r="RRM838" s="230"/>
      <c r="RRN838" s="230"/>
      <c r="RRO838" s="230"/>
      <c r="RRP838" s="230"/>
      <c r="RRQ838" s="230"/>
      <c r="RRR838" s="230"/>
      <c r="RRS838" s="230"/>
      <c r="RRT838" s="230"/>
      <c r="RRU838" s="230"/>
      <c r="RRV838" s="230"/>
      <c r="RRW838" s="230"/>
      <c r="RRX838" s="230"/>
      <c r="RRY838" s="230"/>
      <c r="RRZ838" s="230"/>
      <c r="RSA838" s="230"/>
      <c r="RSB838" s="230"/>
      <c r="RSC838" s="230"/>
      <c r="RSD838" s="230"/>
      <c r="RSE838" s="230"/>
      <c r="RSF838" s="230"/>
      <c r="RSG838" s="230"/>
      <c r="RSH838" s="230"/>
      <c r="RSI838" s="230"/>
      <c r="RSJ838" s="230"/>
      <c r="RSK838" s="230"/>
      <c r="RSL838" s="230"/>
      <c r="RSM838" s="230"/>
      <c r="RSN838" s="230"/>
      <c r="RSO838" s="230"/>
      <c r="RSP838" s="230"/>
      <c r="RSQ838" s="230"/>
      <c r="RSR838" s="230"/>
      <c r="RSS838" s="230"/>
      <c r="RST838" s="230"/>
      <c r="RSU838" s="230"/>
      <c r="RSV838" s="230"/>
      <c r="RSW838" s="230"/>
      <c r="RSX838" s="230"/>
      <c r="RSY838" s="230"/>
      <c r="RSZ838" s="230"/>
      <c r="RTA838" s="230"/>
      <c r="RTB838" s="230"/>
      <c r="RTC838" s="230"/>
      <c r="RTD838" s="230"/>
      <c r="RTE838" s="230"/>
      <c r="RTF838" s="230"/>
      <c r="RTG838" s="230"/>
      <c r="RTH838" s="230"/>
      <c r="RTI838" s="230"/>
      <c r="RTJ838" s="230"/>
      <c r="RTK838" s="230"/>
      <c r="RTL838" s="230"/>
      <c r="RTM838" s="230"/>
      <c r="RTN838" s="230"/>
      <c r="RTO838" s="230"/>
      <c r="RTP838" s="230"/>
      <c r="RTQ838" s="230"/>
      <c r="RTR838" s="230"/>
      <c r="RTS838" s="230"/>
      <c r="RTT838" s="230"/>
      <c r="RTU838" s="230"/>
      <c r="RTV838" s="230"/>
      <c r="RTW838" s="230"/>
      <c r="RTX838" s="230"/>
      <c r="RTY838" s="230"/>
      <c r="RTZ838" s="230"/>
      <c r="RUA838" s="230"/>
      <c r="RUB838" s="230"/>
      <c r="RUC838" s="230"/>
      <c r="RUD838" s="230"/>
      <c r="RUE838" s="230"/>
      <c r="RUF838" s="230"/>
      <c r="RUG838" s="230"/>
      <c r="RUH838" s="230"/>
      <c r="RUI838" s="230"/>
      <c r="RUJ838" s="230"/>
      <c r="RUK838" s="230"/>
      <c r="RUL838" s="230"/>
      <c r="RUM838" s="230"/>
      <c r="RUN838" s="230"/>
      <c r="RUO838" s="230"/>
      <c r="RUP838" s="230"/>
      <c r="RUQ838" s="230"/>
      <c r="RUR838" s="230"/>
      <c r="RUS838" s="230"/>
      <c r="RUT838" s="230"/>
      <c r="RUU838" s="230"/>
      <c r="RUV838" s="230"/>
      <c r="RUW838" s="230"/>
      <c r="RUX838" s="230"/>
      <c r="RUY838" s="230"/>
      <c r="RUZ838" s="230"/>
      <c r="RVA838" s="230"/>
      <c r="RVB838" s="230"/>
      <c r="RVC838" s="230"/>
      <c r="RVD838" s="230"/>
      <c r="RVE838" s="230"/>
      <c r="RVF838" s="230"/>
      <c r="RVG838" s="230"/>
      <c r="RVH838" s="230"/>
      <c r="RVI838" s="230"/>
      <c r="RVJ838" s="230"/>
      <c r="RVK838" s="230"/>
      <c r="RVL838" s="230"/>
      <c r="RVM838" s="230"/>
      <c r="RVN838" s="230"/>
      <c r="RVO838" s="230"/>
      <c r="RVP838" s="230"/>
      <c r="RVQ838" s="230"/>
      <c r="RVR838" s="230"/>
      <c r="RVS838" s="230"/>
      <c r="RVT838" s="230"/>
      <c r="RVU838" s="230"/>
      <c r="RVV838" s="230"/>
      <c r="RVW838" s="230"/>
      <c r="RVX838" s="230"/>
      <c r="RVY838" s="230"/>
      <c r="RVZ838" s="230"/>
      <c r="RWA838" s="230"/>
      <c r="RWB838" s="230"/>
      <c r="RWC838" s="230"/>
      <c r="RWD838" s="230"/>
      <c r="RWE838" s="230"/>
      <c r="RWF838" s="230"/>
      <c r="RWG838" s="230"/>
      <c r="RWH838" s="230"/>
      <c r="RWI838" s="230"/>
      <c r="RWJ838" s="230"/>
      <c r="RWK838" s="230"/>
      <c r="RWL838" s="230"/>
      <c r="RWM838" s="230"/>
      <c r="RWN838" s="230"/>
      <c r="RWO838" s="230"/>
      <c r="RWP838" s="230"/>
      <c r="RWQ838" s="230"/>
      <c r="RWR838" s="230"/>
      <c r="RWS838" s="230"/>
      <c r="RWT838" s="230"/>
      <c r="RWU838" s="230"/>
      <c r="RWV838" s="230"/>
      <c r="RWW838" s="230"/>
      <c r="RWX838" s="230"/>
      <c r="RWY838" s="230"/>
      <c r="RWZ838" s="230"/>
      <c r="RXA838" s="230"/>
      <c r="RXB838" s="230"/>
      <c r="RXC838" s="230"/>
      <c r="RXD838" s="230"/>
      <c r="RXE838" s="230"/>
      <c r="RXF838" s="230"/>
      <c r="RXG838" s="230"/>
      <c r="RXH838" s="230"/>
      <c r="RXI838" s="230"/>
      <c r="RXJ838" s="230"/>
      <c r="RXK838" s="230"/>
      <c r="RXL838" s="230"/>
      <c r="RXM838" s="230"/>
      <c r="RXN838" s="230"/>
      <c r="RXO838" s="230"/>
      <c r="RXP838" s="230"/>
      <c r="RXQ838" s="230"/>
      <c r="RXR838" s="230"/>
      <c r="RXS838" s="230"/>
      <c r="RXT838" s="230"/>
      <c r="RXU838" s="230"/>
      <c r="RXV838" s="230"/>
      <c r="RXW838" s="230"/>
      <c r="RXX838" s="230"/>
      <c r="RXY838" s="230"/>
      <c r="RXZ838" s="230"/>
      <c r="RYA838" s="230"/>
      <c r="RYB838" s="230"/>
      <c r="RYC838" s="230"/>
      <c r="RYD838" s="230"/>
      <c r="RYE838" s="230"/>
      <c r="RYF838" s="230"/>
      <c r="RYG838" s="230"/>
      <c r="RYH838" s="230"/>
      <c r="RYI838" s="230"/>
      <c r="RYJ838" s="230"/>
      <c r="RYK838" s="230"/>
      <c r="RYL838" s="230"/>
      <c r="RYM838" s="230"/>
      <c r="RYN838" s="230"/>
      <c r="RYO838" s="230"/>
      <c r="RYP838" s="230"/>
      <c r="RYQ838" s="230"/>
      <c r="RYR838" s="230"/>
      <c r="RYS838" s="230"/>
      <c r="RYT838" s="230"/>
      <c r="RYU838" s="230"/>
      <c r="RYV838" s="230"/>
      <c r="RYW838" s="230"/>
      <c r="RYX838" s="230"/>
      <c r="RYY838" s="230"/>
      <c r="RYZ838" s="230"/>
      <c r="RZA838" s="230"/>
      <c r="RZB838" s="230"/>
      <c r="RZC838" s="230"/>
      <c r="RZD838" s="230"/>
      <c r="RZE838" s="230"/>
      <c r="RZF838" s="230"/>
      <c r="RZG838" s="230"/>
      <c r="RZH838" s="230"/>
      <c r="RZI838" s="230"/>
      <c r="RZJ838" s="230"/>
      <c r="RZK838" s="230"/>
      <c r="RZL838" s="230"/>
      <c r="RZM838" s="230"/>
      <c r="RZN838" s="230"/>
      <c r="RZO838" s="230"/>
      <c r="RZP838" s="230"/>
      <c r="RZQ838" s="230"/>
      <c r="RZR838" s="230"/>
      <c r="RZS838" s="230"/>
      <c r="RZT838" s="230"/>
      <c r="RZU838" s="230"/>
      <c r="RZV838" s="230"/>
      <c r="RZW838" s="230"/>
      <c r="RZX838" s="230"/>
      <c r="RZY838" s="230"/>
      <c r="RZZ838" s="230"/>
      <c r="SAA838" s="230"/>
      <c r="SAB838" s="230"/>
      <c r="SAC838" s="230"/>
      <c r="SAD838" s="230"/>
      <c r="SAE838" s="230"/>
      <c r="SAF838" s="230"/>
      <c r="SAG838" s="230"/>
      <c r="SAH838" s="230"/>
      <c r="SAI838" s="230"/>
      <c r="SAJ838" s="230"/>
      <c r="SAK838" s="230"/>
      <c r="SAL838" s="230"/>
      <c r="SAM838" s="230"/>
      <c r="SAN838" s="230"/>
      <c r="SAO838" s="230"/>
      <c r="SAP838" s="230"/>
      <c r="SAQ838" s="230"/>
      <c r="SAR838" s="230"/>
      <c r="SAS838" s="230"/>
      <c r="SAT838" s="230"/>
      <c r="SAU838" s="230"/>
      <c r="SAV838" s="230"/>
      <c r="SAW838" s="230"/>
      <c r="SAX838" s="230"/>
      <c r="SAY838" s="230"/>
      <c r="SAZ838" s="230"/>
      <c r="SBA838" s="230"/>
      <c r="SBB838" s="230"/>
      <c r="SBC838" s="230"/>
      <c r="SBD838" s="230"/>
      <c r="SBE838" s="230"/>
      <c r="SBF838" s="230"/>
      <c r="SBG838" s="230"/>
      <c r="SBH838" s="230"/>
      <c r="SBI838" s="230"/>
      <c r="SBJ838" s="230"/>
      <c r="SBK838" s="230"/>
      <c r="SBL838" s="230"/>
      <c r="SBM838" s="230"/>
      <c r="SBN838" s="230"/>
      <c r="SBO838" s="230"/>
      <c r="SBP838" s="230"/>
      <c r="SBQ838" s="230"/>
      <c r="SBR838" s="230"/>
      <c r="SBS838" s="230"/>
      <c r="SBT838" s="230"/>
      <c r="SBU838" s="230"/>
      <c r="SBV838" s="230"/>
      <c r="SBW838" s="230"/>
      <c r="SBX838" s="230"/>
      <c r="SBY838" s="230"/>
      <c r="SBZ838" s="230"/>
      <c r="SCA838" s="230"/>
      <c r="SCB838" s="230"/>
      <c r="SCC838" s="230"/>
      <c r="SCD838" s="230"/>
      <c r="SCE838" s="230"/>
      <c r="SCF838" s="230"/>
      <c r="SCG838" s="230"/>
      <c r="SCH838" s="230"/>
      <c r="SCI838" s="230"/>
      <c r="SCJ838" s="230"/>
      <c r="SCK838" s="230"/>
      <c r="SCL838" s="230"/>
      <c r="SCM838" s="230"/>
      <c r="SCN838" s="230"/>
      <c r="SCO838" s="230"/>
      <c r="SCP838" s="230"/>
      <c r="SCQ838" s="230"/>
      <c r="SCR838" s="230"/>
      <c r="SCS838" s="230"/>
      <c r="SCT838" s="230"/>
      <c r="SCU838" s="230"/>
      <c r="SCV838" s="230"/>
      <c r="SCW838" s="230"/>
      <c r="SCX838" s="230"/>
      <c r="SCY838" s="230"/>
      <c r="SCZ838" s="230"/>
      <c r="SDA838" s="230"/>
      <c r="SDB838" s="230"/>
      <c r="SDC838" s="230"/>
      <c r="SDD838" s="230"/>
      <c r="SDE838" s="230"/>
      <c r="SDF838" s="230"/>
      <c r="SDG838" s="230"/>
      <c r="SDH838" s="230"/>
      <c r="SDI838" s="230"/>
      <c r="SDJ838" s="230"/>
      <c r="SDK838" s="230"/>
      <c r="SDL838" s="230"/>
      <c r="SDM838" s="230"/>
      <c r="SDN838" s="230"/>
      <c r="SDO838" s="230"/>
      <c r="SDP838" s="230"/>
      <c r="SDQ838" s="230"/>
      <c r="SDR838" s="230"/>
      <c r="SDS838" s="230"/>
      <c r="SDT838" s="230"/>
      <c r="SDU838" s="230"/>
      <c r="SDV838" s="230"/>
      <c r="SDW838" s="230"/>
      <c r="SDX838" s="230"/>
      <c r="SDY838" s="230"/>
      <c r="SDZ838" s="230"/>
      <c r="SEA838" s="230"/>
      <c r="SEB838" s="230"/>
      <c r="SEC838" s="230"/>
      <c r="SED838" s="230"/>
      <c r="SEE838" s="230"/>
      <c r="SEF838" s="230"/>
      <c r="SEG838" s="230"/>
      <c r="SEH838" s="230"/>
      <c r="SEI838" s="230"/>
      <c r="SEJ838" s="230"/>
      <c r="SEK838" s="230"/>
      <c r="SEL838" s="230"/>
      <c r="SEM838" s="230"/>
      <c r="SEN838" s="230"/>
      <c r="SEO838" s="230"/>
      <c r="SEP838" s="230"/>
      <c r="SEQ838" s="230"/>
      <c r="SER838" s="230"/>
      <c r="SES838" s="230"/>
      <c r="SET838" s="230"/>
      <c r="SEU838" s="230"/>
      <c r="SEV838" s="230"/>
      <c r="SEW838" s="230"/>
      <c r="SEX838" s="230"/>
      <c r="SEY838" s="230"/>
      <c r="SEZ838" s="230"/>
      <c r="SFA838" s="230"/>
      <c r="SFB838" s="230"/>
      <c r="SFC838" s="230"/>
      <c r="SFD838" s="230"/>
      <c r="SFE838" s="230"/>
      <c r="SFF838" s="230"/>
      <c r="SFG838" s="230"/>
      <c r="SFH838" s="230"/>
      <c r="SFI838" s="230"/>
      <c r="SFJ838" s="230"/>
      <c r="SFK838" s="230"/>
      <c r="SFL838" s="230"/>
      <c r="SFM838" s="230"/>
      <c r="SFN838" s="230"/>
      <c r="SFO838" s="230"/>
      <c r="SFP838" s="230"/>
      <c r="SFQ838" s="230"/>
      <c r="SFR838" s="230"/>
      <c r="SFS838" s="230"/>
      <c r="SFT838" s="230"/>
      <c r="SFU838" s="230"/>
      <c r="SFV838" s="230"/>
      <c r="SFW838" s="230"/>
      <c r="SFX838" s="230"/>
      <c r="SFY838" s="230"/>
      <c r="SFZ838" s="230"/>
      <c r="SGA838" s="230"/>
      <c r="SGB838" s="230"/>
      <c r="SGC838" s="230"/>
      <c r="SGD838" s="230"/>
      <c r="SGE838" s="230"/>
      <c r="SGF838" s="230"/>
      <c r="SGG838" s="230"/>
      <c r="SGH838" s="230"/>
      <c r="SGI838" s="230"/>
      <c r="SGJ838" s="230"/>
      <c r="SGK838" s="230"/>
      <c r="SGL838" s="230"/>
      <c r="SGM838" s="230"/>
      <c r="SGN838" s="230"/>
      <c r="SGO838" s="230"/>
      <c r="SGP838" s="230"/>
      <c r="SGQ838" s="230"/>
      <c r="SGR838" s="230"/>
      <c r="SGS838" s="230"/>
      <c r="SGT838" s="230"/>
      <c r="SGU838" s="230"/>
      <c r="SGV838" s="230"/>
      <c r="SGW838" s="230"/>
      <c r="SGX838" s="230"/>
      <c r="SGY838" s="230"/>
      <c r="SGZ838" s="230"/>
      <c r="SHA838" s="230"/>
      <c r="SHB838" s="230"/>
      <c r="SHC838" s="230"/>
      <c r="SHD838" s="230"/>
      <c r="SHE838" s="230"/>
      <c r="SHF838" s="230"/>
      <c r="SHG838" s="230"/>
      <c r="SHH838" s="230"/>
      <c r="SHI838" s="230"/>
      <c r="SHJ838" s="230"/>
      <c r="SHK838" s="230"/>
      <c r="SHL838" s="230"/>
      <c r="SHM838" s="230"/>
      <c r="SHN838" s="230"/>
      <c r="SHO838" s="230"/>
      <c r="SHP838" s="230"/>
      <c r="SHQ838" s="230"/>
      <c r="SHR838" s="230"/>
      <c r="SHS838" s="230"/>
      <c r="SHT838" s="230"/>
      <c r="SHU838" s="230"/>
      <c r="SHV838" s="230"/>
      <c r="SHW838" s="230"/>
      <c r="SHX838" s="230"/>
      <c r="SHY838" s="230"/>
      <c r="SHZ838" s="230"/>
      <c r="SIA838" s="230"/>
      <c r="SIB838" s="230"/>
      <c r="SIC838" s="230"/>
      <c r="SID838" s="230"/>
      <c r="SIE838" s="230"/>
      <c r="SIF838" s="230"/>
      <c r="SIG838" s="230"/>
      <c r="SIH838" s="230"/>
      <c r="SII838" s="230"/>
      <c r="SIJ838" s="230"/>
      <c r="SIK838" s="230"/>
      <c r="SIL838" s="230"/>
      <c r="SIM838" s="230"/>
      <c r="SIN838" s="230"/>
      <c r="SIO838" s="230"/>
      <c r="SIP838" s="230"/>
      <c r="SIQ838" s="230"/>
      <c r="SIR838" s="230"/>
      <c r="SIS838" s="230"/>
      <c r="SIT838" s="230"/>
      <c r="SIU838" s="230"/>
      <c r="SIV838" s="230"/>
      <c r="SIW838" s="230"/>
      <c r="SIX838" s="230"/>
      <c r="SIY838" s="230"/>
      <c r="SIZ838" s="230"/>
      <c r="SJA838" s="230"/>
      <c r="SJB838" s="230"/>
      <c r="SJC838" s="230"/>
      <c r="SJD838" s="230"/>
      <c r="SJE838" s="230"/>
      <c r="SJF838" s="230"/>
      <c r="SJG838" s="230"/>
      <c r="SJH838" s="230"/>
      <c r="SJI838" s="230"/>
      <c r="SJJ838" s="230"/>
      <c r="SJK838" s="230"/>
      <c r="SJL838" s="230"/>
      <c r="SJM838" s="230"/>
      <c r="SJN838" s="230"/>
      <c r="SJO838" s="230"/>
      <c r="SJP838" s="230"/>
      <c r="SJQ838" s="230"/>
      <c r="SJR838" s="230"/>
      <c r="SJS838" s="230"/>
      <c r="SJT838" s="230"/>
      <c r="SJU838" s="230"/>
      <c r="SJV838" s="230"/>
      <c r="SJW838" s="230"/>
      <c r="SJX838" s="230"/>
      <c r="SJY838" s="230"/>
      <c r="SJZ838" s="230"/>
      <c r="SKA838" s="230"/>
      <c r="SKB838" s="230"/>
      <c r="SKC838" s="230"/>
      <c r="SKD838" s="230"/>
      <c r="SKE838" s="230"/>
      <c r="SKF838" s="230"/>
      <c r="SKG838" s="230"/>
      <c r="SKH838" s="230"/>
      <c r="SKI838" s="230"/>
      <c r="SKJ838" s="230"/>
      <c r="SKK838" s="230"/>
      <c r="SKL838" s="230"/>
      <c r="SKM838" s="230"/>
      <c r="SKN838" s="230"/>
      <c r="SKO838" s="230"/>
      <c r="SKP838" s="230"/>
      <c r="SKQ838" s="230"/>
      <c r="SKR838" s="230"/>
      <c r="SKS838" s="230"/>
      <c r="SKT838" s="230"/>
      <c r="SKU838" s="230"/>
      <c r="SKV838" s="230"/>
      <c r="SKW838" s="230"/>
      <c r="SKX838" s="230"/>
      <c r="SKY838" s="230"/>
      <c r="SKZ838" s="230"/>
      <c r="SLA838" s="230"/>
      <c r="SLB838" s="230"/>
      <c r="SLC838" s="230"/>
      <c r="SLD838" s="230"/>
      <c r="SLE838" s="230"/>
      <c r="SLF838" s="230"/>
      <c r="SLG838" s="230"/>
      <c r="SLH838" s="230"/>
      <c r="SLI838" s="230"/>
      <c r="SLJ838" s="230"/>
      <c r="SLK838" s="230"/>
      <c r="SLL838" s="230"/>
      <c r="SLM838" s="230"/>
      <c r="SLN838" s="230"/>
      <c r="SLO838" s="230"/>
      <c r="SLP838" s="230"/>
      <c r="SLQ838" s="230"/>
      <c r="SLR838" s="230"/>
      <c r="SLS838" s="230"/>
      <c r="SLT838" s="230"/>
      <c r="SLU838" s="230"/>
      <c r="SLV838" s="230"/>
      <c r="SLW838" s="230"/>
      <c r="SLX838" s="230"/>
      <c r="SLY838" s="230"/>
      <c r="SLZ838" s="230"/>
      <c r="SMA838" s="230"/>
      <c r="SMB838" s="230"/>
      <c r="SMC838" s="230"/>
      <c r="SMD838" s="230"/>
      <c r="SME838" s="230"/>
      <c r="SMF838" s="230"/>
      <c r="SMG838" s="230"/>
      <c r="SMH838" s="230"/>
      <c r="SMI838" s="230"/>
      <c r="SMJ838" s="230"/>
      <c r="SMK838" s="230"/>
      <c r="SML838" s="230"/>
      <c r="SMM838" s="230"/>
      <c r="SMN838" s="230"/>
      <c r="SMO838" s="230"/>
      <c r="SMP838" s="230"/>
      <c r="SMQ838" s="230"/>
      <c r="SMR838" s="230"/>
      <c r="SMS838" s="230"/>
      <c r="SMT838" s="230"/>
      <c r="SMU838" s="230"/>
      <c r="SMV838" s="230"/>
      <c r="SMW838" s="230"/>
      <c r="SMX838" s="230"/>
      <c r="SMY838" s="230"/>
      <c r="SMZ838" s="230"/>
      <c r="SNA838" s="230"/>
      <c r="SNB838" s="230"/>
      <c r="SNC838" s="230"/>
      <c r="SND838" s="230"/>
      <c r="SNE838" s="230"/>
      <c r="SNF838" s="230"/>
      <c r="SNG838" s="230"/>
      <c r="SNH838" s="230"/>
      <c r="SNI838" s="230"/>
      <c r="SNJ838" s="230"/>
      <c r="SNK838" s="230"/>
      <c r="SNL838" s="230"/>
      <c r="SNM838" s="230"/>
      <c r="SNN838" s="230"/>
      <c r="SNO838" s="230"/>
      <c r="SNP838" s="230"/>
      <c r="SNQ838" s="230"/>
      <c r="SNR838" s="230"/>
      <c r="SNS838" s="230"/>
      <c r="SNT838" s="230"/>
      <c r="SNU838" s="230"/>
      <c r="SNV838" s="230"/>
      <c r="SNW838" s="230"/>
      <c r="SNX838" s="230"/>
      <c r="SNY838" s="230"/>
      <c r="SNZ838" s="230"/>
      <c r="SOA838" s="230"/>
      <c r="SOB838" s="230"/>
      <c r="SOC838" s="230"/>
      <c r="SOD838" s="230"/>
      <c r="SOE838" s="230"/>
      <c r="SOF838" s="230"/>
      <c r="SOG838" s="230"/>
      <c r="SOH838" s="230"/>
      <c r="SOI838" s="230"/>
      <c r="SOJ838" s="230"/>
      <c r="SOK838" s="230"/>
      <c r="SOL838" s="230"/>
      <c r="SOM838" s="230"/>
      <c r="SON838" s="230"/>
      <c r="SOO838" s="230"/>
      <c r="SOP838" s="230"/>
      <c r="SOQ838" s="230"/>
      <c r="SOR838" s="230"/>
      <c r="SOS838" s="230"/>
      <c r="SOT838" s="230"/>
      <c r="SOU838" s="230"/>
      <c r="SOV838" s="230"/>
      <c r="SOW838" s="230"/>
      <c r="SOX838" s="230"/>
      <c r="SOY838" s="230"/>
      <c r="SOZ838" s="230"/>
      <c r="SPA838" s="230"/>
      <c r="SPB838" s="230"/>
      <c r="SPC838" s="230"/>
      <c r="SPD838" s="230"/>
      <c r="SPE838" s="230"/>
      <c r="SPF838" s="230"/>
      <c r="SPG838" s="230"/>
      <c r="SPH838" s="230"/>
      <c r="SPI838" s="230"/>
      <c r="SPJ838" s="230"/>
      <c r="SPK838" s="230"/>
      <c r="SPL838" s="230"/>
      <c r="SPM838" s="230"/>
      <c r="SPN838" s="230"/>
      <c r="SPO838" s="230"/>
      <c r="SPP838" s="230"/>
      <c r="SPQ838" s="230"/>
      <c r="SPR838" s="230"/>
      <c r="SPS838" s="230"/>
      <c r="SPT838" s="230"/>
      <c r="SPU838" s="230"/>
      <c r="SPV838" s="230"/>
      <c r="SPW838" s="230"/>
      <c r="SPX838" s="230"/>
      <c r="SPY838" s="230"/>
      <c r="SPZ838" s="230"/>
      <c r="SQA838" s="230"/>
      <c r="SQB838" s="230"/>
      <c r="SQC838" s="230"/>
      <c r="SQD838" s="230"/>
      <c r="SQE838" s="230"/>
      <c r="SQF838" s="230"/>
      <c r="SQG838" s="230"/>
      <c r="SQH838" s="230"/>
      <c r="SQI838" s="230"/>
      <c r="SQJ838" s="230"/>
      <c r="SQK838" s="230"/>
      <c r="SQL838" s="230"/>
      <c r="SQM838" s="230"/>
      <c r="SQN838" s="230"/>
      <c r="SQO838" s="230"/>
      <c r="SQP838" s="230"/>
      <c r="SQQ838" s="230"/>
      <c r="SQR838" s="230"/>
      <c r="SQS838" s="230"/>
      <c r="SQT838" s="230"/>
      <c r="SQU838" s="230"/>
      <c r="SQV838" s="230"/>
      <c r="SQW838" s="230"/>
      <c r="SQX838" s="230"/>
      <c r="SQY838" s="230"/>
      <c r="SQZ838" s="230"/>
      <c r="SRA838" s="230"/>
      <c r="SRB838" s="230"/>
      <c r="SRC838" s="230"/>
      <c r="SRD838" s="230"/>
      <c r="SRE838" s="230"/>
      <c r="SRF838" s="230"/>
      <c r="SRG838" s="230"/>
      <c r="SRH838" s="230"/>
      <c r="SRI838" s="230"/>
      <c r="SRJ838" s="230"/>
      <c r="SRK838" s="230"/>
      <c r="SRL838" s="230"/>
      <c r="SRM838" s="230"/>
      <c r="SRN838" s="230"/>
      <c r="SRO838" s="230"/>
      <c r="SRP838" s="230"/>
      <c r="SRQ838" s="230"/>
      <c r="SRR838" s="230"/>
      <c r="SRS838" s="230"/>
      <c r="SRT838" s="230"/>
      <c r="SRU838" s="230"/>
      <c r="SRV838" s="230"/>
      <c r="SRW838" s="230"/>
      <c r="SRX838" s="230"/>
      <c r="SRY838" s="230"/>
      <c r="SRZ838" s="230"/>
      <c r="SSA838" s="230"/>
      <c r="SSB838" s="230"/>
      <c r="SSC838" s="230"/>
      <c r="SSD838" s="230"/>
      <c r="SSE838" s="230"/>
      <c r="SSF838" s="230"/>
      <c r="SSG838" s="230"/>
      <c r="SSH838" s="230"/>
      <c r="SSI838" s="230"/>
      <c r="SSJ838" s="230"/>
      <c r="SSK838" s="230"/>
      <c r="SSL838" s="230"/>
      <c r="SSM838" s="230"/>
      <c r="SSN838" s="230"/>
      <c r="SSO838" s="230"/>
      <c r="SSP838" s="230"/>
      <c r="SSQ838" s="230"/>
      <c r="SSR838" s="230"/>
      <c r="SSS838" s="230"/>
      <c r="SST838" s="230"/>
      <c r="SSU838" s="230"/>
      <c r="SSV838" s="230"/>
      <c r="SSW838" s="230"/>
      <c r="SSX838" s="230"/>
      <c r="SSY838" s="230"/>
      <c r="SSZ838" s="230"/>
      <c r="STA838" s="230"/>
      <c r="STB838" s="230"/>
      <c r="STC838" s="230"/>
      <c r="STD838" s="230"/>
      <c r="STE838" s="230"/>
      <c r="STF838" s="230"/>
      <c r="STG838" s="230"/>
      <c r="STH838" s="230"/>
      <c r="STI838" s="230"/>
      <c r="STJ838" s="230"/>
      <c r="STK838" s="230"/>
      <c r="STL838" s="230"/>
      <c r="STM838" s="230"/>
      <c r="STN838" s="230"/>
      <c r="STO838" s="230"/>
      <c r="STP838" s="230"/>
      <c r="STQ838" s="230"/>
      <c r="STR838" s="230"/>
      <c r="STS838" s="230"/>
      <c r="STT838" s="230"/>
      <c r="STU838" s="230"/>
      <c r="STV838" s="230"/>
      <c r="STW838" s="230"/>
      <c r="STX838" s="230"/>
      <c r="STY838" s="230"/>
      <c r="STZ838" s="230"/>
      <c r="SUA838" s="230"/>
      <c r="SUB838" s="230"/>
      <c r="SUC838" s="230"/>
      <c r="SUD838" s="230"/>
      <c r="SUE838" s="230"/>
      <c r="SUF838" s="230"/>
      <c r="SUG838" s="230"/>
      <c r="SUH838" s="230"/>
      <c r="SUI838" s="230"/>
      <c r="SUJ838" s="230"/>
      <c r="SUK838" s="230"/>
      <c r="SUL838" s="230"/>
      <c r="SUM838" s="230"/>
      <c r="SUN838" s="230"/>
      <c r="SUO838" s="230"/>
      <c r="SUP838" s="230"/>
      <c r="SUQ838" s="230"/>
      <c r="SUR838" s="230"/>
      <c r="SUS838" s="230"/>
      <c r="SUT838" s="230"/>
      <c r="SUU838" s="230"/>
      <c r="SUV838" s="230"/>
      <c r="SUW838" s="230"/>
      <c r="SUX838" s="230"/>
      <c r="SUY838" s="230"/>
      <c r="SUZ838" s="230"/>
      <c r="SVA838" s="230"/>
      <c r="SVB838" s="230"/>
      <c r="SVC838" s="230"/>
      <c r="SVD838" s="230"/>
      <c r="SVE838" s="230"/>
      <c r="SVF838" s="230"/>
      <c r="SVG838" s="230"/>
      <c r="SVH838" s="230"/>
      <c r="SVI838" s="230"/>
      <c r="SVJ838" s="230"/>
      <c r="SVK838" s="230"/>
      <c r="SVL838" s="230"/>
      <c r="SVM838" s="230"/>
      <c r="SVN838" s="230"/>
      <c r="SVO838" s="230"/>
      <c r="SVP838" s="230"/>
      <c r="SVQ838" s="230"/>
      <c r="SVR838" s="230"/>
      <c r="SVS838" s="230"/>
      <c r="SVT838" s="230"/>
      <c r="SVU838" s="230"/>
      <c r="SVV838" s="230"/>
      <c r="SVW838" s="230"/>
      <c r="SVX838" s="230"/>
      <c r="SVY838" s="230"/>
      <c r="SVZ838" s="230"/>
      <c r="SWA838" s="230"/>
      <c r="SWB838" s="230"/>
      <c r="SWC838" s="230"/>
      <c r="SWD838" s="230"/>
      <c r="SWE838" s="230"/>
      <c r="SWF838" s="230"/>
      <c r="SWG838" s="230"/>
      <c r="SWH838" s="230"/>
      <c r="SWI838" s="230"/>
      <c r="SWJ838" s="230"/>
      <c r="SWK838" s="230"/>
      <c r="SWL838" s="230"/>
      <c r="SWM838" s="230"/>
      <c r="SWN838" s="230"/>
      <c r="SWO838" s="230"/>
      <c r="SWP838" s="230"/>
      <c r="SWQ838" s="230"/>
      <c r="SWR838" s="230"/>
      <c r="SWS838" s="230"/>
      <c r="SWT838" s="230"/>
      <c r="SWU838" s="230"/>
      <c r="SWV838" s="230"/>
      <c r="SWW838" s="230"/>
      <c r="SWX838" s="230"/>
      <c r="SWY838" s="230"/>
      <c r="SWZ838" s="230"/>
      <c r="SXA838" s="230"/>
      <c r="SXB838" s="230"/>
      <c r="SXC838" s="230"/>
      <c r="SXD838" s="230"/>
      <c r="SXE838" s="230"/>
      <c r="SXF838" s="230"/>
      <c r="SXG838" s="230"/>
      <c r="SXH838" s="230"/>
      <c r="SXI838" s="230"/>
      <c r="SXJ838" s="230"/>
      <c r="SXK838" s="230"/>
      <c r="SXL838" s="230"/>
      <c r="SXM838" s="230"/>
      <c r="SXN838" s="230"/>
      <c r="SXO838" s="230"/>
      <c r="SXP838" s="230"/>
      <c r="SXQ838" s="230"/>
      <c r="SXR838" s="230"/>
      <c r="SXS838" s="230"/>
      <c r="SXT838" s="230"/>
      <c r="SXU838" s="230"/>
      <c r="SXV838" s="230"/>
      <c r="SXW838" s="230"/>
      <c r="SXX838" s="230"/>
      <c r="SXY838" s="230"/>
      <c r="SXZ838" s="230"/>
      <c r="SYA838" s="230"/>
      <c r="SYB838" s="230"/>
      <c r="SYC838" s="230"/>
      <c r="SYD838" s="230"/>
      <c r="SYE838" s="230"/>
      <c r="SYF838" s="230"/>
      <c r="SYG838" s="230"/>
      <c r="SYH838" s="230"/>
      <c r="SYI838" s="230"/>
      <c r="SYJ838" s="230"/>
      <c r="SYK838" s="230"/>
      <c r="SYL838" s="230"/>
      <c r="SYM838" s="230"/>
      <c r="SYN838" s="230"/>
      <c r="SYO838" s="230"/>
      <c r="SYP838" s="230"/>
      <c r="SYQ838" s="230"/>
      <c r="SYR838" s="230"/>
      <c r="SYS838" s="230"/>
      <c r="SYT838" s="230"/>
      <c r="SYU838" s="230"/>
      <c r="SYV838" s="230"/>
      <c r="SYW838" s="230"/>
      <c r="SYX838" s="230"/>
      <c r="SYY838" s="230"/>
      <c r="SYZ838" s="230"/>
      <c r="SZA838" s="230"/>
      <c r="SZB838" s="230"/>
      <c r="SZC838" s="230"/>
      <c r="SZD838" s="230"/>
      <c r="SZE838" s="230"/>
      <c r="SZF838" s="230"/>
      <c r="SZG838" s="230"/>
      <c r="SZH838" s="230"/>
      <c r="SZI838" s="230"/>
      <c r="SZJ838" s="230"/>
      <c r="SZK838" s="230"/>
      <c r="SZL838" s="230"/>
      <c r="SZM838" s="230"/>
      <c r="SZN838" s="230"/>
      <c r="SZO838" s="230"/>
      <c r="SZP838" s="230"/>
      <c r="SZQ838" s="230"/>
      <c r="SZR838" s="230"/>
      <c r="SZS838" s="230"/>
      <c r="SZT838" s="230"/>
      <c r="SZU838" s="230"/>
      <c r="SZV838" s="230"/>
      <c r="SZW838" s="230"/>
      <c r="SZX838" s="230"/>
      <c r="SZY838" s="230"/>
      <c r="SZZ838" s="230"/>
      <c r="TAA838" s="230"/>
      <c r="TAB838" s="230"/>
      <c r="TAC838" s="230"/>
      <c r="TAD838" s="230"/>
      <c r="TAE838" s="230"/>
      <c r="TAF838" s="230"/>
      <c r="TAG838" s="230"/>
      <c r="TAH838" s="230"/>
      <c r="TAI838" s="230"/>
      <c r="TAJ838" s="230"/>
      <c r="TAK838" s="230"/>
      <c r="TAL838" s="230"/>
      <c r="TAM838" s="230"/>
      <c r="TAN838" s="230"/>
      <c r="TAO838" s="230"/>
      <c r="TAP838" s="230"/>
      <c r="TAQ838" s="230"/>
      <c r="TAR838" s="230"/>
      <c r="TAS838" s="230"/>
      <c r="TAT838" s="230"/>
      <c r="TAU838" s="230"/>
      <c r="TAV838" s="230"/>
      <c r="TAW838" s="230"/>
      <c r="TAX838" s="230"/>
      <c r="TAY838" s="230"/>
      <c r="TAZ838" s="230"/>
      <c r="TBA838" s="230"/>
      <c r="TBB838" s="230"/>
      <c r="TBC838" s="230"/>
      <c r="TBD838" s="230"/>
      <c r="TBE838" s="230"/>
      <c r="TBF838" s="230"/>
      <c r="TBG838" s="230"/>
      <c r="TBH838" s="230"/>
      <c r="TBI838" s="230"/>
      <c r="TBJ838" s="230"/>
      <c r="TBK838" s="230"/>
      <c r="TBL838" s="230"/>
      <c r="TBM838" s="230"/>
      <c r="TBN838" s="230"/>
      <c r="TBO838" s="230"/>
      <c r="TBP838" s="230"/>
      <c r="TBQ838" s="230"/>
      <c r="TBR838" s="230"/>
      <c r="TBS838" s="230"/>
      <c r="TBT838" s="230"/>
      <c r="TBU838" s="230"/>
      <c r="TBV838" s="230"/>
      <c r="TBW838" s="230"/>
      <c r="TBX838" s="230"/>
      <c r="TBY838" s="230"/>
      <c r="TBZ838" s="230"/>
      <c r="TCA838" s="230"/>
      <c r="TCB838" s="230"/>
      <c r="TCC838" s="230"/>
      <c r="TCD838" s="230"/>
      <c r="TCE838" s="230"/>
      <c r="TCF838" s="230"/>
      <c r="TCG838" s="230"/>
      <c r="TCH838" s="230"/>
      <c r="TCI838" s="230"/>
      <c r="TCJ838" s="230"/>
      <c r="TCK838" s="230"/>
      <c r="TCL838" s="230"/>
      <c r="TCM838" s="230"/>
      <c r="TCN838" s="230"/>
      <c r="TCO838" s="230"/>
      <c r="TCP838" s="230"/>
      <c r="TCQ838" s="230"/>
      <c r="TCR838" s="230"/>
      <c r="TCS838" s="230"/>
      <c r="TCT838" s="230"/>
      <c r="TCU838" s="230"/>
      <c r="TCV838" s="230"/>
      <c r="TCW838" s="230"/>
      <c r="TCX838" s="230"/>
      <c r="TCY838" s="230"/>
      <c r="TCZ838" s="230"/>
      <c r="TDA838" s="230"/>
      <c r="TDB838" s="230"/>
      <c r="TDC838" s="230"/>
      <c r="TDD838" s="230"/>
      <c r="TDE838" s="230"/>
      <c r="TDF838" s="230"/>
      <c r="TDG838" s="230"/>
      <c r="TDH838" s="230"/>
      <c r="TDI838" s="230"/>
      <c r="TDJ838" s="230"/>
      <c r="TDK838" s="230"/>
      <c r="TDL838" s="230"/>
      <c r="TDM838" s="230"/>
      <c r="TDN838" s="230"/>
      <c r="TDO838" s="230"/>
      <c r="TDP838" s="230"/>
      <c r="TDQ838" s="230"/>
      <c r="TDR838" s="230"/>
      <c r="TDS838" s="230"/>
      <c r="TDT838" s="230"/>
      <c r="TDU838" s="230"/>
      <c r="TDV838" s="230"/>
      <c r="TDW838" s="230"/>
      <c r="TDX838" s="230"/>
      <c r="TDY838" s="230"/>
      <c r="TDZ838" s="230"/>
      <c r="TEA838" s="230"/>
      <c r="TEB838" s="230"/>
      <c r="TEC838" s="230"/>
      <c r="TED838" s="230"/>
      <c r="TEE838" s="230"/>
      <c r="TEF838" s="230"/>
      <c r="TEG838" s="230"/>
      <c r="TEH838" s="230"/>
      <c r="TEI838" s="230"/>
      <c r="TEJ838" s="230"/>
      <c r="TEK838" s="230"/>
      <c r="TEL838" s="230"/>
      <c r="TEM838" s="230"/>
      <c r="TEN838" s="230"/>
      <c r="TEO838" s="230"/>
      <c r="TEP838" s="230"/>
      <c r="TEQ838" s="230"/>
      <c r="TER838" s="230"/>
      <c r="TES838" s="230"/>
      <c r="TET838" s="230"/>
      <c r="TEU838" s="230"/>
      <c r="TEV838" s="230"/>
      <c r="TEW838" s="230"/>
      <c r="TEX838" s="230"/>
      <c r="TEY838" s="230"/>
      <c r="TEZ838" s="230"/>
      <c r="TFA838" s="230"/>
      <c r="TFB838" s="230"/>
      <c r="TFC838" s="230"/>
      <c r="TFD838" s="230"/>
      <c r="TFE838" s="230"/>
      <c r="TFF838" s="230"/>
      <c r="TFG838" s="230"/>
      <c r="TFH838" s="230"/>
      <c r="TFI838" s="230"/>
      <c r="TFJ838" s="230"/>
      <c r="TFK838" s="230"/>
      <c r="TFL838" s="230"/>
      <c r="TFM838" s="230"/>
      <c r="TFN838" s="230"/>
      <c r="TFO838" s="230"/>
      <c r="TFP838" s="230"/>
      <c r="TFQ838" s="230"/>
      <c r="TFR838" s="230"/>
      <c r="TFS838" s="230"/>
      <c r="TFT838" s="230"/>
      <c r="TFU838" s="230"/>
      <c r="TFV838" s="230"/>
      <c r="TFW838" s="230"/>
      <c r="TFX838" s="230"/>
      <c r="TFY838" s="230"/>
      <c r="TFZ838" s="230"/>
      <c r="TGA838" s="230"/>
      <c r="TGB838" s="230"/>
      <c r="TGC838" s="230"/>
      <c r="TGD838" s="230"/>
      <c r="TGE838" s="230"/>
      <c r="TGF838" s="230"/>
      <c r="TGG838" s="230"/>
      <c r="TGH838" s="230"/>
      <c r="TGI838" s="230"/>
      <c r="TGJ838" s="230"/>
      <c r="TGK838" s="230"/>
      <c r="TGL838" s="230"/>
      <c r="TGM838" s="230"/>
      <c r="TGN838" s="230"/>
      <c r="TGO838" s="230"/>
      <c r="TGP838" s="230"/>
      <c r="TGQ838" s="230"/>
      <c r="TGR838" s="230"/>
      <c r="TGS838" s="230"/>
      <c r="TGT838" s="230"/>
      <c r="TGU838" s="230"/>
      <c r="TGV838" s="230"/>
      <c r="TGW838" s="230"/>
      <c r="TGX838" s="230"/>
      <c r="TGY838" s="230"/>
      <c r="TGZ838" s="230"/>
      <c r="THA838" s="230"/>
      <c r="THB838" s="230"/>
      <c r="THC838" s="230"/>
      <c r="THD838" s="230"/>
      <c r="THE838" s="230"/>
      <c r="THF838" s="230"/>
      <c r="THG838" s="230"/>
      <c r="THH838" s="230"/>
      <c r="THI838" s="230"/>
      <c r="THJ838" s="230"/>
      <c r="THK838" s="230"/>
      <c r="THL838" s="230"/>
      <c r="THM838" s="230"/>
      <c r="THN838" s="230"/>
      <c r="THO838" s="230"/>
      <c r="THP838" s="230"/>
      <c r="THQ838" s="230"/>
      <c r="THR838" s="230"/>
      <c r="THS838" s="230"/>
      <c r="THT838" s="230"/>
      <c r="THU838" s="230"/>
      <c r="THV838" s="230"/>
      <c r="THW838" s="230"/>
      <c r="THX838" s="230"/>
      <c r="THY838" s="230"/>
      <c r="THZ838" s="230"/>
      <c r="TIA838" s="230"/>
      <c r="TIB838" s="230"/>
      <c r="TIC838" s="230"/>
      <c r="TID838" s="230"/>
      <c r="TIE838" s="230"/>
      <c r="TIF838" s="230"/>
      <c r="TIG838" s="230"/>
      <c r="TIH838" s="230"/>
      <c r="TII838" s="230"/>
      <c r="TIJ838" s="230"/>
      <c r="TIK838" s="230"/>
      <c r="TIL838" s="230"/>
      <c r="TIM838" s="230"/>
      <c r="TIN838" s="230"/>
      <c r="TIO838" s="230"/>
      <c r="TIP838" s="230"/>
      <c r="TIQ838" s="230"/>
      <c r="TIR838" s="230"/>
      <c r="TIS838" s="230"/>
      <c r="TIT838" s="230"/>
      <c r="TIU838" s="230"/>
      <c r="TIV838" s="230"/>
      <c r="TIW838" s="230"/>
      <c r="TIX838" s="230"/>
      <c r="TIY838" s="230"/>
      <c r="TIZ838" s="230"/>
      <c r="TJA838" s="230"/>
      <c r="TJB838" s="230"/>
      <c r="TJC838" s="230"/>
      <c r="TJD838" s="230"/>
      <c r="TJE838" s="230"/>
      <c r="TJF838" s="230"/>
      <c r="TJG838" s="230"/>
      <c r="TJH838" s="230"/>
      <c r="TJI838" s="230"/>
      <c r="TJJ838" s="230"/>
      <c r="TJK838" s="230"/>
      <c r="TJL838" s="230"/>
      <c r="TJM838" s="230"/>
      <c r="TJN838" s="230"/>
      <c r="TJO838" s="230"/>
      <c r="TJP838" s="230"/>
      <c r="TJQ838" s="230"/>
      <c r="TJR838" s="230"/>
      <c r="TJS838" s="230"/>
      <c r="TJT838" s="230"/>
      <c r="TJU838" s="230"/>
      <c r="TJV838" s="230"/>
      <c r="TJW838" s="230"/>
      <c r="TJX838" s="230"/>
      <c r="TJY838" s="230"/>
      <c r="TJZ838" s="230"/>
      <c r="TKA838" s="230"/>
      <c r="TKB838" s="230"/>
      <c r="TKC838" s="230"/>
      <c r="TKD838" s="230"/>
      <c r="TKE838" s="230"/>
      <c r="TKF838" s="230"/>
      <c r="TKG838" s="230"/>
      <c r="TKH838" s="230"/>
      <c r="TKI838" s="230"/>
      <c r="TKJ838" s="230"/>
      <c r="TKK838" s="230"/>
      <c r="TKL838" s="230"/>
      <c r="TKM838" s="230"/>
      <c r="TKN838" s="230"/>
      <c r="TKO838" s="230"/>
      <c r="TKP838" s="230"/>
      <c r="TKQ838" s="230"/>
      <c r="TKR838" s="230"/>
      <c r="TKS838" s="230"/>
      <c r="TKT838" s="230"/>
      <c r="TKU838" s="230"/>
      <c r="TKV838" s="230"/>
      <c r="TKW838" s="230"/>
      <c r="TKX838" s="230"/>
      <c r="TKY838" s="230"/>
      <c r="TKZ838" s="230"/>
      <c r="TLA838" s="230"/>
      <c r="TLB838" s="230"/>
      <c r="TLC838" s="230"/>
      <c r="TLD838" s="230"/>
      <c r="TLE838" s="230"/>
      <c r="TLF838" s="230"/>
      <c r="TLG838" s="230"/>
      <c r="TLH838" s="230"/>
      <c r="TLI838" s="230"/>
      <c r="TLJ838" s="230"/>
      <c r="TLK838" s="230"/>
      <c r="TLL838" s="230"/>
      <c r="TLM838" s="230"/>
      <c r="TLN838" s="230"/>
      <c r="TLO838" s="230"/>
      <c r="TLP838" s="230"/>
      <c r="TLQ838" s="230"/>
      <c r="TLR838" s="230"/>
      <c r="TLS838" s="230"/>
      <c r="TLT838" s="230"/>
      <c r="TLU838" s="230"/>
      <c r="TLV838" s="230"/>
      <c r="TLW838" s="230"/>
      <c r="TLX838" s="230"/>
      <c r="TLY838" s="230"/>
      <c r="TLZ838" s="230"/>
      <c r="TMA838" s="230"/>
      <c r="TMB838" s="230"/>
      <c r="TMC838" s="230"/>
      <c r="TMD838" s="230"/>
      <c r="TME838" s="230"/>
      <c r="TMF838" s="230"/>
      <c r="TMG838" s="230"/>
      <c r="TMH838" s="230"/>
      <c r="TMI838" s="230"/>
      <c r="TMJ838" s="230"/>
      <c r="TMK838" s="230"/>
      <c r="TML838" s="230"/>
      <c r="TMM838" s="230"/>
      <c r="TMN838" s="230"/>
      <c r="TMO838" s="230"/>
      <c r="TMP838" s="230"/>
      <c r="TMQ838" s="230"/>
      <c r="TMR838" s="230"/>
      <c r="TMS838" s="230"/>
      <c r="TMT838" s="230"/>
      <c r="TMU838" s="230"/>
      <c r="TMV838" s="230"/>
      <c r="TMW838" s="230"/>
      <c r="TMX838" s="230"/>
      <c r="TMY838" s="230"/>
      <c r="TMZ838" s="230"/>
      <c r="TNA838" s="230"/>
      <c r="TNB838" s="230"/>
      <c r="TNC838" s="230"/>
      <c r="TND838" s="230"/>
      <c r="TNE838" s="230"/>
      <c r="TNF838" s="230"/>
      <c r="TNG838" s="230"/>
      <c r="TNH838" s="230"/>
      <c r="TNI838" s="230"/>
      <c r="TNJ838" s="230"/>
      <c r="TNK838" s="230"/>
      <c r="TNL838" s="230"/>
      <c r="TNM838" s="230"/>
      <c r="TNN838" s="230"/>
      <c r="TNO838" s="230"/>
      <c r="TNP838" s="230"/>
      <c r="TNQ838" s="230"/>
      <c r="TNR838" s="230"/>
      <c r="TNS838" s="230"/>
      <c r="TNT838" s="230"/>
      <c r="TNU838" s="230"/>
      <c r="TNV838" s="230"/>
      <c r="TNW838" s="230"/>
      <c r="TNX838" s="230"/>
      <c r="TNY838" s="230"/>
      <c r="TNZ838" s="230"/>
      <c r="TOA838" s="230"/>
      <c r="TOB838" s="230"/>
      <c r="TOC838" s="230"/>
      <c r="TOD838" s="230"/>
      <c r="TOE838" s="230"/>
      <c r="TOF838" s="230"/>
      <c r="TOG838" s="230"/>
      <c r="TOH838" s="230"/>
      <c r="TOI838" s="230"/>
      <c r="TOJ838" s="230"/>
      <c r="TOK838" s="230"/>
      <c r="TOL838" s="230"/>
      <c r="TOM838" s="230"/>
      <c r="TON838" s="230"/>
      <c r="TOO838" s="230"/>
      <c r="TOP838" s="230"/>
      <c r="TOQ838" s="230"/>
      <c r="TOR838" s="230"/>
      <c r="TOS838" s="230"/>
      <c r="TOT838" s="230"/>
      <c r="TOU838" s="230"/>
      <c r="TOV838" s="230"/>
      <c r="TOW838" s="230"/>
      <c r="TOX838" s="230"/>
      <c r="TOY838" s="230"/>
      <c r="TOZ838" s="230"/>
      <c r="TPA838" s="230"/>
      <c r="TPB838" s="230"/>
      <c r="TPC838" s="230"/>
      <c r="TPD838" s="230"/>
      <c r="TPE838" s="230"/>
      <c r="TPF838" s="230"/>
      <c r="TPG838" s="230"/>
      <c r="TPH838" s="230"/>
      <c r="TPI838" s="230"/>
      <c r="TPJ838" s="230"/>
      <c r="TPK838" s="230"/>
      <c r="TPL838" s="230"/>
      <c r="TPM838" s="230"/>
      <c r="TPN838" s="230"/>
      <c r="TPO838" s="230"/>
      <c r="TPP838" s="230"/>
      <c r="TPQ838" s="230"/>
      <c r="TPR838" s="230"/>
      <c r="TPS838" s="230"/>
      <c r="TPT838" s="230"/>
      <c r="TPU838" s="230"/>
      <c r="TPV838" s="230"/>
      <c r="TPW838" s="230"/>
      <c r="TPX838" s="230"/>
      <c r="TPY838" s="230"/>
      <c r="TPZ838" s="230"/>
      <c r="TQA838" s="230"/>
      <c r="TQB838" s="230"/>
      <c r="TQC838" s="230"/>
      <c r="TQD838" s="230"/>
      <c r="TQE838" s="230"/>
      <c r="TQF838" s="230"/>
      <c r="TQG838" s="230"/>
      <c r="TQH838" s="230"/>
      <c r="TQI838" s="230"/>
      <c r="TQJ838" s="230"/>
      <c r="TQK838" s="230"/>
      <c r="TQL838" s="230"/>
      <c r="TQM838" s="230"/>
      <c r="TQN838" s="230"/>
      <c r="TQO838" s="230"/>
      <c r="TQP838" s="230"/>
      <c r="TQQ838" s="230"/>
      <c r="TQR838" s="230"/>
      <c r="TQS838" s="230"/>
      <c r="TQT838" s="230"/>
      <c r="TQU838" s="230"/>
      <c r="TQV838" s="230"/>
      <c r="TQW838" s="230"/>
      <c r="TQX838" s="230"/>
      <c r="TQY838" s="230"/>
      <c r="TQZ838" s="230"/>
      <c r="TRA838" s="230"/>
      <c r="TRB838" s="230"/>
      <c r="TRC838" s="230"/>
      <c r="TRD838" s="230"/>
      <c r="TRE838" s="230"/>
      <c r="TRF838" s="230"/>
      <c r="TRG838" s="230"/>
      <c r="TRH838" s="230"/>
      <c r="TRI838" s="230"/>
      <c r="TRJ838" s="230"/>
      <c r="TRK838" s="230"/>
      <c r="TRL838" s="230"/>
      <c r="TRM838" s="230"/>
      <c r="TRN838" s="230"/>
      <c r="TRO838" s="230"/>
      <c r="TRP838" s="230"/>
      <c r="TRQ838" s="230"/>
      <c r="TRR838" s="230"/>
      <c r="TRS838" s="230"/>
      <c r="TRT838" s="230"/>
      <c r="TRU838" s="230"/>
      <c r="TRV838" s="230"/>
      <c r="TRW838" s="230"/>
      <c r="TRX838" s="230"/>
      <c r="TRY838" s="230"/>
      <c r="TRZ838" s="230"/>
      <c r="TSA838" s="230"/>
      <c r="TSB838" s="230"/>
      <c r="TSC838" s="230"/>
      <c r="TSD838" s="230"/>
      <c r="TSE838" s="230"/>
      <c r="TSF838" s="230"/>
      <c r="TSG838" s="230"/>
      <c r="TSH838" s="230"/>
      <c r="TSI838" s="230"/>
      <c r="TSJ838" s="230"/>
      <c r="TSK838" s="230"/>
      <c r="TSL838" s="230"/>
      <c r="TSM838" s="230"/>
      <c r="TSN838" s="230"/>
      <c r="TSO838" s="230"/>
      <c r="TSP838" s="230"/>
      <c r="TSQ838" s="230"/>
      <c r="TSR838" s="230"/>
      <c r="TSS838" s="230"/>
      <c r="TST838" s="230"/>
      <c r="TSU838" s="230"/>
      <c r="TSV838" s="230"/>
      <c r="TSW838" s="230"/>
      <c r="TSX838" s="230"/>
      <c r="TSY838" s="230"/>
      <c r="TSZ838" s="230"/>
      <c r="TTA838" s="230"/>
      <c r="TTB838" s="230"/>
      <c r="TTC838" s="230"/>
      <c r="TTD838" s="230"/>
      <c r="TTE838" s="230"/>
      <c r="TTF838" s="230"/>
      <c r="TTG838" s="230"/>
      <c r="TTH838" s="230"/>
      <c r="TTI838" s="230"/>
      <c r="TTJ838" s="230"/>
      <c r="TTK838" s="230"/>
      <c r="TTL838" s="230"/>
      <c r="TTM838" s="230"/>
      <c r="TTN838" s="230"/>
      <c r="TTO838" s="230"/>
      <c r="TTP838" s="230"/>
      <c r="TTQ838" s="230"/>
      <c r="TTR838" s="230"/>
      <c r="TTS838" s="230"/>
      <c r="TTT838" s="230"/>
      <c r="TTU838" s="230"/>
      <c r="TTV838" s="230"/>
      <c r="TTW838" s="230"/>
      <c r="TTX838" s="230"/>
      <c r="TTY838" s="230"/>
      <c r="TTZ838" s="230"/>
      <c r="TUA838" s="230"/>
      <c r="TUB838" s="230"/>
      <c r="TUC838" s="230"/>
      <c r="TUD838" s="230"/>
      <c r="TUE838" s="230"/>
      <c r="TUF838" s="230"/>
      <c r="TUG838" s="230"/>
      <c r="TUH838" s="230"/>
      <c r="TUI838" s="230"/>
      <c r="TUJ838" s="230"/>
      <c r="TUK838" s="230"/>
      <c r="TUL838" s="230"/>
      <c r="TUM838" s="230"/>
      <c r="TUN838" s="230"/>
      <c r="TUO838" s="230"/>
      <c r="TUP838" s="230"/>
      <c r="TUQ838" s="230"/>
      <c r="TUR838" s="230"/>
      <c r="TUS838" s="230"/>
      <c r="TUT838" s="230"/>
      <c r="TUU838" s="230"/>
      <c r="TUV838" s="230"/>
      <c r="TUW838" s="230"/>
      <c r="TUX838" s="230"/>
      <c r="TUY838" s="230"/>
      <c r="TUZ838" s="230"/>
      <c r="TVA838" s="230"/>
      <c r="TVB838" s="230"/>
      <c r="TVC838" s="230"/>
      <c r="TVD838" s="230"/>
      <c r="TVE838" s="230"/>
      <c r="TVF838" s="230"/>
      <c r="TVG838" s="230"/>
      <c r="TVH838" s="230"/>
      <c r="TVI838" s="230"/>
      <c r="TVJ838" s="230"/>
      <c r="TVK838" s="230"/>
      <c r="TVL838" s="230"/>
      <c r="TVM838" s="230"/>
      <c r="TVN838" s="230"/>
      <c r="TVO838" s="230"/>
      <c r="TVP838" s="230"/>
      <c r="TVQ838" s="230"/>
      <c r="TVR838" s="230"/>
      <c r="TVS838" s="230"/>
      <c r="TVT838" s="230"/>
      <c r="TVU838" s="230"/>
      <c r="TVV838" s="230"/>
      <c r="TVW838" s="230"/>
      <c r="TVX838" s="230"/>
      <c r="TVY838" s="230"/>
      <c r="TVZ838" s="230"/>
      <c r="TWA838" s="230"/>
      <c r="TWB838" s="230"/>
      <c r="TWC838" s="230"/>
      <c r="TWD838" s="230"/>
      <c r="TWE838" s="230"/>
      <c r="TWF838" s="230"/>
      <c r="TWG838" s="230"/>
      <c r="TWH838" s="230"/>
      <c r="TWI838" s="230"/>
      <c r="TWJ838" s="230"/>
      <c r="TWK838" s="230"/>
      <c r="TWL838" s="230"/>
      <c r="TWM838" s="230"/>
      <c r="TWN838" s="230"/>
      <c r="TWO838" s="230"/>
      <c r="TWP838" s="230"/>
      <c r="TWQ838" s="230"/>
      <c r="TWR838" s="230"/>
      <c r="TWS838" s="230"/>
      <c r="TWT838" s="230"/>
      <c r="TWU838" s="230"/>
      <c r="TWV838" s="230"/>
      <c r="TWW838" s="230"/>
      <c r="TWX838" s="230"/>
      <c r="TWY838" s="230"/>
      <c r="TWZ838" s="230"/>
      <c r="TXA838" s="230"/>
      <c r="TXB838" s="230"/>
      <c r="TXC838" s="230"/>
      <c r="TXD838" s="230"/>
      <c r="TXE838" s="230"/>
      <c r="TXF838" s="230"/>
      <c r="TXG838" s="230"/>
      <c r="TXH838" s="230"/>
      <c r="TXI838" s="230"/>
      <c r="TXJ838" s="230"/>
      <c r="TXK838" s="230"/>
      <c r="TXL838" s="230"/>
      <c r="TXM838" s="230"/>
      <c r="TXN838" s="230"/>
      <c r="TXO838" s="230"/>
      <c r="TXP838" s="230"/>
      <c r="TXQ838" s="230"/>
      <c r="TXR838" s="230"/>
      <c r="TXS838" s="230"/>
      <c r="TXT838" s="230"/>
      <c r="TXU838" s="230"/>
      <c r="TXV838" s="230"/>
      <c r="TXW838" s="230"/>
      <c r="TXX838" s="230"/>
      <c r="TXY838" s="230"/>
      <c r="TXZ838" s="230"/>
      <c r="TYA838" s="230"/>
      <c r="TYB838" s="230"/>
      <c r="TYC838" s="230"/>
      <c r="TYD838" s="230"/>
      <c r="TYE838" s="230"/>
      <c r="TYF838" s="230"/>
      <c r="TYG838" s="230"/>
      <c r="TYH838" s="230"/>
      <c r="TYI838" s="230"/>
      <c r="TYJ838" s="230"/>
      <c r="TYK838" s="230"/>
      <c r="TYL838" s="230"/>
      <c r="TYM838" s="230"/>
      <c r="TYN838" s="230"/>
      <c r="TYO838" s="230"/>
      <c r="TYP838" s="230"/>
      <c r="TYQ838" s="230"/>
      <c r="TYR838" s="230"/>
      <c r="TYS838" s="230"/>
      <c r="TYT838" s="230"/>
      <c r="TYU838" s="230"/>
      <c r="TYV838" s="230"/>
      <c r="TYW838" s="230"/>
      <c r="TYX838" s="230"/>
      <c r="TYY838" s="230"/>
      <c r="TYZ838" s="230"/>
      <c r="TZA838" s="230"/>
      <c r="TZB838" s="230"/>
      <c r="TZC838" s="230"/>
      <c r="TZD838" s="230"/>
      <c r="TZE838" s="230"/>
      <c r="TZF838" s="230"/>
      <c r="TZG838" s="230"/>
      <c r="TZH838" s="230"/>
      <c r="TZI838" s="230"/>
      <c r="TZJ838" s="230"/>
      <c r="TZK838" s="230"/>
      <c r="TZL838" s="230"/>
      <c r="TZM838" s="230"/>
      <c r="TZN838" s="230"/>
      <c r="TZO838" s="230"/>
      <c r="TZP838" s="230"/>
      <c r="TZQ838" s="230"/>
      <c r="TZR838" s="230"/>
      <c r="TZS838" s="230"/>
      <c r="TZT838" s="230"/>
      <c r="TZU838" s="230"/>
      <c r="TZV838" s="230"/>
      <c r="TZW838" s="230"/>
      <c r="TZX838" s="230"/>
      <c r="TZY838" s="230"/>
      <c r="TZZ838" s="230"/>
      <c r="UAA838" s="230"/>
      <c r="UAB838" s="230"/>
      <c r="UAC838" s="230"/>
      <c r="UAD838" s="230"/>
      <c r="UAE838" s="230"/>
      <c r="UAF838" s="230"/>
      <c r="UAG838" s="230"/>
      <c r="UAH838" s="230"/>
      <c r="UAI838" s="230"/>
      <c r="UAJ838" s="230"/>
      <c r="UAK838" s="230"/>
      <c r="UAL838" s="230"/>
      <c r="UAM838" s="230"/>
      <c r="UAN838" s="230"/>
      <c r="UAO838" s="230"/>
      <c r="UAP838" s="230"/>
      <c r="UAQ838" s="230"/>
      <c r="UAR838" s="230"/>
      <c r="UAS838" s="230"/>
      <c r="UAT838" s="230"/>
      <c r="UAU838" s="230"/>
      <c r="UAV838" s="230"/>
      <c r="UAW838" s="230"/>
      <c r="UAX838" s="230"/>
      <c r="UAY838" s="230"/>
      <c r="UAZ838" s="230"/>
      <c r="UBA838" s="230"/>
      <c r="UBB838" s="230"/>
      <c r="UBC838" s="230"/>
      <c r="UBD838" s="230"/>
      <c r="UBE838" s="230"/>
      <c r="UBF838" s="230"/>
      <c r="UBG838" s="230"/>
      <c r="UBH838" s="230"/>
      <c r="UBI838" s="230"/>
      <c r="UBJ838" s="230"/>
      <c r="UBK838" s="230"/>
      <c r="UBL838" s="230"/>
      <c r="UBM838" s="230"/>
      <c r="UBN838" s="230"/>
      <c r="UBO838" s="230"/>
      <c r="UBP838" s="230"/>
      <c r="UBQ838" s="230"/>
      <c r="UBR838" s="230"/>
      <c r="UBS838" s="230"/>
      <c r="UBT838" s="230"/>
      <c r="UBU838" s="230"/>
      <c r="UBV838" s="230"/>
      <c r="UBW838" s="230"/>
      <c r="UBX838" s="230"/>
      <c r="UBY838" s="230"/>
      <c r="UBZ838" s="230"/>
      <c r="UCA838" s="230"/>
      <c r="UCB838" s="230"/>
      <c r="UCC838" s="230"/>
      <c r="UCD838" s="230"/>
      <c r="UCE838" s="230"/>
      <c r="UCF838" s="230"/>
      <c r="UCG838" s="230"/>
      <c r="UCH838" s="230"/>
      <c r="UCI838" s="230"/>
      <c r="UCJ838" s="230"/>
      <c r="UCK838" s="230"/>
      <c r="UCL838" s="230"/>
      <c r="UCM838" s="230"/>
      <c r="UCN838" s="230"/>
      <c r="UCO838" s="230"/>
      <c r="UCP838" s="230"/>
      <c r="UCQ838" s="230"/>
      <c r="UCR838" s="230"/>
      <c r="UCS838" s="230"/>
      <c r="UCT838" s="230"/>
      <c r="UCU838" s="230"/>
      <c r="UCV838" s="230"/>
      <c r="UCW838" s="230"/>
      <c r="UCX838" s="230"/>
      <c r="UCY838" s="230"/>
      <c r="UCZ838" s="230"/>
      <c r="UDA838" s="230"/>
      <c r="UDB838" s="230"/>
      <c r="UDC838" s="230"/>
      <c r="UDD838" s="230"/>
      <c r="UDE838" s="230"/>
      <c r="UDF838" s="230"/>
      <c r="UDG838" s="230"/>
      <c r="UDH838" s="230"/>
      <c r="UDI838" s="230"/>
      <c r="UDJ838" s="230"/>
      <c r="UDK838" s="230"/>
      <c r="UDL838" s="230"/>
      <c r="UDM838" s="230"/>
      <c r="UDN838" s="230"/>
      <c r="UDO838" s="230"/>
      <c r="UDP838" s="230"/>
      <c r="UDQ838" s="230"/>
      <c r="UDR838" s="230"/>
      <c r="UDS838" s="230"/>
      <c r="UDT838" s="230"/>
      <c r="UDU838" s="230"/>
      <c r="UDV838" s="230"/>
      <c r="UDW838" s="230"/>
      <c r="UDX838" s="230"/>
      <c r="UDY838" s="230"/>
      <c r="UDZ838" s="230"/>
      <c r="UEA838" s="230"/>
      <c r="UEB838" s="230"/>
      <c r="UEC838" s="230"/>
      <c r="UED838" s="230"/>
      <c r="UEE838" s="230"/>
      <c r="UEF838" s="230"/>
      <c r="UEG838" s="230"/>
      <c r="UEH838" s="230"/>
      <c r="UEI838" s="230"/>
      <c r="UEJ838" s="230"/>
      <c r="UEK838" s="230"/>
      <c r="UEL838" s="230"/>
      <c r="UEM838" s="230"/>
      <c r="UEN838" s="230"/>
      <c r="UEO838" s="230"/>
      <c r="UEP838" s="230"/>
      <c r="UEQ838" s="230"/>
      <c r="UER838" s="230"/>
      <c r="UES838" s="230"/>
      <c r="UET838" s="230"/>
      <c r="UEU838" s="230"/>
      <c r="UEV838" s="230"/>
      <c r="UEW838" s="230"/>
      <c r="UEX838" s="230"/>
      <c r="UEY838" s="230"/>
      <c r="UEZ838" s="230"/>
      <c r="UFA838" s="230"/>
      <c r="UFB838" s="230"/>
      <c r="UFC838" s="230"/>
      <c r="UFD838" s="230"/>
      <c r="UFE838" s="230"/>
      <c r="UFF838" s="230"/>
      <c r="UFG838" s="230"/>
      <c r="UFH838" s="230"/>
      <c r="UFI838" s="230"/>
      <c r="UFJ838" s="230"/>
      <c r="UFK838" s="230"/>
      <c r="UFL838" s="230"/>
      <c r="UFM838" s="230"/>
      <c r="UFN838" s="230"/>
      <c r="UFO838" s="230"/>
      <c r="UFP838" s="230"/>
      <c r="UFQ838" s="230"/>
      <c r="UFR838" s="230"/>
      <c r="UFS838" s="230"/>
      <c r="UFT838" s="230"/>
      <c r="UFU838" s="230"/>
      <c r="UFV838" s="230"/>
      <c r="UFW838" s="230"/>
      <c r="UFX838" s="230"/>
      <c r="UFY838" s="230"/>
      <c r="UFZ838" s="230"/>
      <c r="UGA838" s="230"/>
      <c r="UGB838" s="230"/>
      <c r="UGC838" s="230"/>
      <c r="UGD838" s="230"/>
      <c r="UGE838" s="230"/>
      <c r="UGF838" s="230"/>
      <c r="UGG838" s="230"/>
      <c r="UGH838" s="230"/>
      <c r="UGI838" s="230"/>
      <c r="UGJ838" s="230"/>
      <c r="UGK838" s="230"/>
      <c r="UGL838" s="230"/>
      <c r="UGM838" s="230"/>
      <c r="UGN838" s="230"/>
      <c r="UGO838" s="230"/>
      <c r="UGP838" s="230"/>
      <c r="UGQ838" s="230"/>
      <c r="UGR838" s="230"/>
      <c r="UGS838" s="230"/>
      <c r="UGT838" s="230"/>
      <c r="UGU838" s="230"/>
      <c r="UGV838" s="230"/>
      <c r="UGW838" s="230"/>
      <c r="UGX838" s="230"/>
      <c r="UGY838" s="230"/>
      <c r="UGZ838" s="230"/>
      <c r="UHA838" s="230"/>
      <c r="UHB838" s="230"/>
      <c r="UHC838" s="230"/>
      <c r="UHD838" s="230"/>
      <c r="UHE838" s="230"/>
      <c r="UHF838" s="230"/>
      <c r="UHG838" s="230"/>
      <c r="UHH838" s="230"/>
      <c r="UHI838" s="230"/>
      <c r="UHJ838" s="230"/>
      <c r="UHK838" s="230"/>
      <c r="UHL838" s="230"/>
      <c r="UHM838" s="230"/>
      <c r="UHN838" s="230"/>
      <c r="UHO838" s="230"/>
      <c r="UHP838" s="230"/>
      <c r="UHQ838" s="230"/>
      <c r="UHR838" s="230"/>
      <c r="UHS838" s="230"/>
      <c r="UHT838" s="230"/>
      <c r="UHU838" s="230"/>
      <c r="UHV838" s="230"/>
      <c r="UHW838" s="230"/>
      <c r="UHX838" s="230"/>
      <c r="UHY838" s="230"/>
      <c r="UHZ838" s="230"/>
      <c r="UIA838" s="230"/>
      <c r="UIB838" s="230"/>
      <c r="UIC838" s="230"/>
      <c r="UID838" s="230"/>
      <c r="UIE838" s="230"/>
      <c r="UIF838" s="230"/>
      <c r="UIG838" s="230"/>
      <c r="UIH838" s="230"/>
      <c r="UII838" s="230"/>
      <c r="UIJ838" s="230"/>
      <c r="UIK838" s="230"/>
      <c r="UIL838" s="230"/>
      <c r="UIM838" s="230"/>
      <c r="UIN838" s="230"/>
      <c r="UIO838" s="230"/>
      <c r="UIP838" s="230"/>
      <c r="UIQ838" s="230"/>
      <c r="UIR838" s="230"/>
      <c r="UIS838" s="230"/>
      <c r="UIT838" s="230"/>
      <c r="UIU838" s="230"/>
      <c r="UIV838" s="230"/>
      <c r="UIW838" s="230"/>
      <c r="UIX838" s="230"/>
      <c r="UIY838" s="230"/>
      <c r="UIZ838" s="230"/>
      <c r="UJA838" s="230"/>
      <c r="UJB838" s="230"/>
      <c r="UJC838" s="230"/>
      <c r="UJD838" s="230"/>
      <c r="UJE838" s="230"/>
      <c r="UJF838" s="230"/>
      <c r="UJG838" s="230"/>
      <c r="UJH838" s="230"/>
      <c r="UJI838" s="230"/>
      <c r="UJJ838" s="230"/>
      <c r="UJK838" s="230"/>
      <c r="UJL838" s="230"/>
      <c r="UJM838" s="230"/>
      <c r="UJN838" s="230"/>
      <c r="UJO838" s="230"/>
      <c r="UJP838" s="230"/>
      <c r="UJQ838" s="230"/>
      <c r="UJR838" s="230"/>
      <c r="UJS838" s="230"/>
      <c r="UJT838" s="230"/>
      <c r="UJU838" s="230"/>
      <c r="UJV838" s="230"/>
      <c r="UJW838" s="230"/>
      <c r="UJX838" s="230"/>
      <c r="UJY838" s="230"/>
      <c r="UJZ838" s="230"/>
      <c r="UKA838" s="230"/>
      <c r="UKB838" s="230"/>
      <c r="UKC838" s="230"/>
      <c r="UKD838" s="230"/>
      <c r="UKE838" s="230"/>
      <c r="UKF838" s="230"/>
      <c r="UKG838" s="230"/>
      <c r="UKH838" s="230"/>
      <c r="UKI838" s="230"/>
      <c r="UKJ838" s="230"/>
      <c r="UKK838" s="230"/>
      <c r="UKL838" s="230"/>
      <c r="UKM838" s="230"/>
      <c r="UKN838" s="230"/>
      <c r="UKO838" s="230"/>
      <c r="UKP838" s="230"/>
      <c r="UKQ838" s="230"/>
      <c r="UKR838" s="230"/>
      <c r="UKS838" s="230"/>
      <c r="UKT838" s="230"/>
      <c r="UKU838" s="230"/>
      <c r="UKV838" s="230"/>
      <c r="UKW838" s="230"/>
      <c r="UKX838" s="230"/>
      <c r="UKY838" s="230"/>
      <c r="UKZ838" s="230"/>
      <c r="ULA838" s="230"/>
      <c r="ULB838" s="230"/>
      <c r="ULC838" s="230"/>
      <c r="ULD838" s="230"/>
      <c r="ULE838" s="230"/>
      <c r="ULF838" s="230"/>
      <c r="ULG838" s="230"/>
      <c r="ULH838" s="230"/>
      <c r="ULI838" s="230"/>
      <c r="ULJ838" s="230"/>
      <c r="ULK838" s="230"/>
      <c r="ULL838" s="230"/>
      <c r="ULM838" s="230"/>
      <c r="ULN838" s="230"/>
      <c r="ULO838" s="230"/>
      <c r="ULP838" s="230"/>
      <c r="ULQ838" s="230"/>
      <c r="ULR838" s="230"/>
      <c r="ULS838" s="230"/>
      <c r="ULT838" s="230"/>
      <c r="ULU838" s="230"/>
      <c r="ULV838" s="230"/>
      <c r="ULW838" s="230"/>
      <c r="ULX838" s="230"/>
      <c r="ULY838" s="230"/>
      <c r="ULZ838" s="230"/>
      <c r="UMA838" s="230"/>
      <c r="UMB838" s="230"/>
      <c r="UMC838" s="230"/>
      <c r="UMD838" s="230"/>
      <c r="UME838" s="230"/>
      <c r="UMF838" s="230"/>
      <c r="UMG838" s="230"/>
      <c r="UMH838" s="230"/>
      <c r="UMI838" s="230"/>
      <c r="UMJ838" s="230"/>
      <c r="UMK838" s="230"/>
      <c r="UML838" s="230"/>
      <c r="UMM838" s="230"/>
      <c r="UMN838" s="230"/>
      <c r="UMO838" s="230"/>
      <c r="UMP838" s="230"/>
      <c r="UMQ838" s="230"/>
      <c r="UMR838" s="230"/>
      <c r="UMS838" s="230"/>
      <c r="UMT838" s="230"/>
      <c r="UMU838" s="230"/>
      <c r="UMV838" s="230"/>
      <c r="UMW838" s="230"/>
      <c r="UMX838" s="230"/>
      <c r="UMY838" s="230"/>
      <c r="UMZ838" s="230"/>
      <c r="UNA838" s="230"/>
      <c r="UNB838" s="230"/>
      <c r="UNC838" s="230"/>
      <c r="UND838" s="230"/>
      <c r="UNE838" s="230"/>
      <c r="UNF838" s="230"/>
      <c r="UNG838" s="230"/>
      <c r="UNH838" s="230"/>
      <c r="UNI838" s="230"/>
      <c r="UNJ838" s="230"/>
      <c r="UNK838" s="230"/>
      <c r="UNL838" s="230"/>
      <c r="UNM838" s="230"/>
      <c r="UNN838" s="230"/>
      <c r="UNO838" s="230"/>
      <c r="UNP838" s="230"/>
      <c r="UNQ838" s="230"/>
      <c r="UNR838" s="230"/>
      <c r="UNS838" s="230"/>
      <c r="UNT838" s="230"/>
      <c r="UNU838" s="230"/>
      <c r="UNV838" s="230"/>
      <c r="UNW838" s="230"/>
      <c r="UNX838" s="230"/>
      <c r="UNY838" s="230"/>
      <c r="UNZ838" s="230"/>
      <c r="UOA838" s="230"/>
      <c r="UOB838" s="230"/>
      <c r="UOC838" s="230"/>
      <c r="UOD838" s="230"/>
      <c r="UOE838" s="230"/>
      <c r="UOF838" s="230"/>
      <c r="UOG838" s="230"/>
      <c r="UOH838" s="230"/>
      <c r="UOI838" s="230"/>
      <c r="UOJ838" s="230"/>
      <c r="UOK838" s="230"/>
      <c r="UOL838" s="230"/>
      <c r="UOM838" s="230"/>
      <c r="UON838" s="230"/>
      <c r="UOO838" s="230"/>
      <c r="UOP838" s="230"/>
      <c r="UOQ838" s="230"/>
      <c r="UOR838" s="230"/>
      <c r="UOS838" s="230"/>
      <c r="UOT838" s="230"/>
      <c r="UOU838" s="230"/>
      <c r="UOV838" s="230"/>
      <c r="UOW838" s="230"/>
      <c r="UOX838" s="230"/>
      <c r="UOY838" s="230"/>
      <c r="UOZ838" s="230"/>
      <c r="UPA838" s="230"/>
      <c r="UPB838" s="230"/>
      <c r="UPC838" s="230"/>
      <c r="UPD838" s="230"/>
      <c r="UPE838" s="230"/>
      <c r="UPF838" s="230"/>
      <c r="UPG838" s="230"/>
      <c r="UPH838" s="230"/>
      <c r="UPI838" s="230"/>
      <c r="UPJ838" s="230"/>
      <c r="UPK838" s="230"/>
      <c r="UPL838" s="230"/>
      <c r="UPM838" s="230"/>
      <c r="UPN838" s="230"/>
      <c r="UPO838" s="230"/>
      <c r="UPP838" s="230"/>
      <c r="UPQ838" s="230"/>
      <c r="UPR838" s="230"/>
      <c r="UPS838" s="230"/>
      <c r="UPT838" s="230"/>
      <c r="UPU838" s="230"/>
      <c r="UPV838" s="230"/>
      <c r="UPW838" s="230"/>
      <c r="UPX838" s="230"/>
      <c r="UPY838" s="230"/>
      <c r="UPZ838" s="230"/>
      <c r="UQA838" s="230"/>
      <c r="UQB838" s="230"/>
      <c r="UQC838" s="230"/>
      <c r="UQD838" s="230"/>
      <c r="UQE838" s="230"/>
      <c r="UQF838" s="230"/>
      <c r="UQG838" s="230"/>
      <c r="UQH838" s="230"/>
      <c r="UQI838" s="230"/>
      <c r="UQJ838" s="230"/>
      <c r="UQK838" s="230"/>
      <c r="UQL838" s="230"/>
      <c r="UQM838" s="230"/>
      <c r="UQN838" s="230"/>
      <c r="UQO838" s="230"/>
      <c r="UQP838" s="230"/>
      <c r="UQQ838" s="230"/>
      <c r="UQR838" s="230"/>
      <c r="UQS838" s="230"/>
      <c r="UQT838" s="230"/>
      <c r="UQU838" s="230"/>
      <c r="UQV838" s="230"/>
      <c r="UQW838" s="230"/>
      <c r="UQX838" s="230"/>
      <c r="UQY838" s="230"/>
      <c r="UQZ838" s="230"/>
      <c r="URA838" s="230"/>
      <c r="URB838" s="230"/>
      <c r="URC838" s="230"/>
      <c r="URD838" s="230"/>
      <c r="URE838" s="230"/>
      <c r="URF838" s="230"/>
      <c r="URG838" s="230"/>
      <c r="URH838" s="230"/>
      <c r="URI838" s="230"/>
      <c r="URJ838" s="230"/>
      <c r="URK838" s="230"/>
      <c r="URL838" s="230"/>
      <c r="URM838" s="230"/>
      <c r="URN838" s="230"/>
      <c r="URO838" s="230"/>
      <c r="URP838" s="230"/>
      <c r="URQ838" s="230"/>
      <c r="URR838" s="230"/>
      <c r="URS838" s="230"/>
      <c r="URT838" s="230"/>
      <c r="URU838" s="230"/>
      <c r="URV838" s="230"/>
      <c r="URW838" s="230"/>
      <c r="URX838" s="230"/>
      <c r="URY838" s="230"/>
      <c r="URZ838" s="230"/>
      <c r="USA838" s="230"/>
      <c r="USB838" s="230"/>
      <c r="USC838" s="230"/>
      <c r="USD838" s="230"/>
      <c r="USE838" s="230"/>
      <c r="USF838" s="230"/>
      <c r="USG838" s="230"/>
      <c r="USH838" s="230"/>
      <c r="USI838" s="230"/>
      <c r="USJ838" s="230"/>
      <c r="USK838" s="230"/>
      <c r="USL838" s="230"/>
      <c r="USM838" s="230"/>
      <c r="USN838" s="230"/>
      <c r="USO838" s="230"/>
      <c r="USP838" s="230"/>
      <c r="USQ838" s="230"/>
      <c r="USR838" s="230"/>
      <c r="USS838" s="230"/>
      <c r="UST838" s="230"/>
      <c r="USU838" s="230"/>
      <c r="USV838" s="230"/>
      <c r="USW838" s="230"/>
      <c r="USX838" s="230"/>
      <c r="USY838" s="230"/>
      <c r="USZ838" s="230"/>
      <c r="UTA838" s="230"/>
      <c r="UTB838" s="230"/>
      <c r="UTC838" s="230"/>
      <c r="UTD838" s="230"/>
      <c r="UTE838" s="230"/>
      <c r="UTF838" s="230"/>
      <c r="UTG838" s="230"/>
      <c r="UTH838" s="230"/>
      <c r="UTI838" s="230"/>
      <c r="UTJ838" s="230"/>
      <c r="UTK838" s="230"/>
      <c r="UTL838" s="230"/>
      <c r="UTM838" s="230"/>
      <c r="UTN838" s="230"/>
      <c r="UTO838" s="230"/>
      <c r="UTP838" s="230"/>
      <c r="UTQ838" s="230"/>
      <c r="UTR838" s="230"/>
      <c r="UTS838" s="230"/>
      <c r="UTT838" s="230"/>
      <c r="UTU838" s="230"/>
      <c r="UTV838" s="230"/>
      <c r="UTW838" s="230"/>
      <c r="UTX838" s="230"/>
      <c r="UTY838" s="230"/>
      <c r="UTZ838" s="230"/>
      <c r="UUA838" s="230"/>
      <c r="UUB838" s="230"/>
      <c r="UUC838" s="230"/>
      <c r="UUD838" s="230"/>
      <c r="UUE838" s="230"/>
      <c r="UUF838" s="230"/>
      <c r="UUG838" s="230"/>
      <c r="UUH838" s="230"/>
      <c r="UUI838" s="230"/>
      <c r="UUJ838" s="230"/>
      <c r="UUK838" s="230"/>
      <c r="UUL838" s="230"/>
      <c r="UUM838" s="230"/>
      <c r="UUN838" s="230"/>
      <c r="UUO838" s="230"/>
      <c r="UUP838" s="230"/>
      <c r="UUQ838" s="230"/>
      <c r="UUR838" s="230"/>
      <c r="UUS838" s="230"/>
      <c r="UUT838" s="230"/>
      <c r="UUU838" s="230"/>
      <c r="UUV838" s="230"/>
      <c r="UUW838" s="230"/>
      <c r="UUX838" s="230"/>
      <c r="UUY838" s="230"/>
      <c r="UUZ838" s="230"/>
      <c r="UVA838" s="230"/>
      <c r="UVB838" s="230"/>
      <c r="UVC838" s="230"/>
      <c r="UVD838" s="230"/>
      <c r="UVE838" s="230"/>
      <c r="UVF838" s="230"/>
      <c r="UVG838" s="230"/>
      <c r="UVH838" s="230"/>
      <c r="UVI838" s="230"/>
      <c r="UVJ838" s="230"/>
      <c r="UVK838" s="230"/>
      <c r="UVL838" s="230"/>
      <c r="UVM838" s="230"/>
      <c r="UVN838" s="230"/>
      <c r="UVO838" s="230"/>
      <c r="UVP838" s="230"/>
      <c r="UVQ838" s="230"/>
      <c r="UVR838" s="230"/>
      <c r="UVS838" s="230"/>
      <c r="UVT838" s="230"/>
      <c r="UVU838" s="230"/>
      <c r="UVV838" s="230"/>
      <c r="UVW838" s="230"/>
      <c r="UVX838" s="230"/>
      <c r="UVY838" s="230"/>
      <c r="UVZ838" s="230"/>
      <c r="UWA838" s="230"/>
      <c r="UWB838" s="230"/>
      <c r="UWC838" s="230"/>
      <c r="UWD838" s="230"/>
      <c r="UWE838" s="230"/>
      <c r="UWF838" s="230"/>
      <c r="UWG838" s="230"/>
      <c r="UWH838" s="230"/>
      <c r="UWI838" s="230"/>
      <c r="UWJ838" s="230"/>
      <c r="UWK838" s="230"/>
      <c r="UWL838" s="230"/>
      <c r="UWM838" s="230"/>
      <c r="UWN838" s="230"/>
      <c r="UWO838" s="230"/>
      <c r="UWP838" s="230"/>
      <c r="UWQ838" s="230"/>
      <c r="UWR838" s="230"/>
      <c r="UWS838" s="230"/>
      <c r="UWT838" s="230"/>
      <c r="UWU838" s="230"/>
      <c r="UWV838" s="230"/>
      <c r="UWW838" s="230"/>
      <c r="UWX838" s="230"/>
      <c r="UWY838" s="230"/>
      <c r="UWZ838" s="230"/>
      <c r="UXA838" s="230"/>
      <c r="UXB838" s="230"/>
      <c r="UXC838" s="230"/>
      <c r="UXD838" s="230"/>
      <c r="UXE838" s="230"/>
      <c r="UXF838" s="230"/>
      <c r="UXG838" s="230"/>
      <c r="UXH838" s="230"/>
      <c r="UXI838" s="230"/>
      <c r="UXJ838" s="230"/>
      <c r="UXK838" s="230"/>
      <c r="UXL838" s="230"/>
      <c r="UXM838" s="230"/>
      <c r="UXN838" s="230"/>
      <c r="UXO838" s="230"/>
      <c r="UXP838" s="230"/>
      <c r="UXQ838" s="230"/>
      <c r="UXR838" s="230"/>
      <c r="UXS838" s="230"/>
      <c r="UXT838" s="230"/>
      <c r="UXU838" s="230"/>
      <c r="UXV838" s="230"/>
      <c r="UXW838" s="230"/>
      <c r="UXX838" s="230"/>
      <c r="UXY838" s="230"/>
      <c r="UXZ838" s="230"/>
      <c r="UYA838" s="230"/>
      <c r="UYB838" s="230"/>
      <c r="UYC838" s="230"/>
      <c r="UYD838" s="230"/>
      <c r="UYE838" s="230"/>
      <c r="UYF838" s="230"/>
      <c r="UYG838" s="230"/>
      <c r="UYH838" s="230"/>
      <c r="UYI838" s="230"/>
      <c r="UYJ838" s="230"/>
      <c r="UYK838" s="230"/>
      <c r="UYL838" s="230"/>
      <c r="UYM838" s="230"/>
      <c r="UYN838" s="230"/>
      <c r="UYO838" s="230"/>
      <c r="UYP838" s="230"/>
      <c r="UYQ838" s="230"/>
      <c r="UYR838" s="230"/>
      <c r="UYS838" s="230"/>
      <c r="UYT838" s="230"/>
      <c r="UYU838" s="230"/>
      <c r="UYV838" s="230"/>
      <c r="UYW838" s="230"/>
      <c r="UYX838" s="230"/>
      <c r="UYY838" s="230"/>
      <c r="UYZ838" s="230"/>
      <c r="UZA838" s="230"/>
      <c r="UZB838" s="230"/>
      <c r="UZC838" s="230"/>
      <c r="UZD838" s="230"/>
      <c r="UZE838" s="230"/>
      <c r="UZF838" s="230"/>
      <c r="UZG838" s="230"/>
      <c r="UZH838" s="230"/>
      <c r="UZI838" s="230"/>
      <c r="UZJ838" s="230"/>
      <c r="UZK838" s="230"/>
      <c r="UZL838" s="230"/>
      <c r="UZM838" s="230"/>
      <c r="UZN838" s="230"/>
      <c r="UZO838" s="230"/>
      <c r="UZP838" s="230"/>
      <c r="UZQ838" s="230"/>
      <c r="UZR838" s="230"/>
      <c r="UZS838" s="230"/>
      <c r="UZT838" s="230"/>
      <c r="UZU838" s="230"/>
      <c r="UZV838" s="230"/>
      <c r="UZW838" s="230"/>
      <c r="UZX838" s="230"/>
      <c r="UZY838" s="230"/>
      <c r="UZZ838" s="230"/>
      <c r="VAA838" s="230"/>
      <c r="VAB838" s="230"/>
      <c r="VAC838" s="230"/>
      <c r="VAD838" s="230"/>
      <c r="VAE838" s="230"/>
      <c r="VAF838" s="230"/>
      <c r="VAG838" s="230"/>
      <c r="VAH838" s="230"/>
      <c r="VAI838" s="230"/>
      <c r="VAJ838" s="230"/>
      <c r="VAK838" s="230"/>
      <c r="VAL838" s="230"/>
      <c r="VAM838" s="230"/>
      <c r="VAN838" s="230"/>
      <c r="VAO838" s="230"/>
      <c r="VAP838" s="230"/>
      <c r="VAQ838" s="230"/>
      <c r="VAR838" s="230"/>
      <c r="VAS838" s="230"/>
      <c r="VAT838" s="230"/>
      <c r="VAU838" s="230"/>
      <c r="VAV838" s="230"/>
      <c r="VAW838" s="230"/>
      <c r="VAX838" s="230"/>
      <c r="VAY838" s="230"/>
      <c r="VAZ838" s="230"/>
      <c r="VBA838" s="230"/>
      <c r="VBB838" s="230"/>
      <c r="VBC838" s="230"/>
      <c r="VBD838" s="230"/>
      <c r="VBE838" s="230"/>
      <c r="VBF838" s="230"/>
      <c r="VBG838" s="230"/>
      <c r="VBH838" s="230"/>
      <c r="VBI838" s="230"/>
      <c r="VBJ838" s="230"/>
      <c r="VBK838" s="230"/>
      <c r="VBL838" s="230"/>
      <c r="VBM838" s="230"/>
      <c r="VBN838" s="230"/>
      <c r="VBO838" s="230"/>
      <c r="VBP838" s="230"/>
      <c r="VBQ838" s="230"/>
      <c r="VBR838" s="230"/>
      <c r="VBS838" s="230"/>
      <c r="VBT838" s="230"/>
      <c r="VBU838" s="230"/>
      <c r="VBV838" s="230"/>
      <c r="VBW838" s="230"/>
      <c r="VBX838" s="230"/>
      <c r="VBY838" s="230"/>
      <c r="VBZ838" s="230"/>
      <c r="VCA838" s="230"/>
      <c r="VCB838" s="230"/>
      <c r="VCC838" s="230"/>
      <c r="VCD838" s="230"/>
      <c r="VCE838" s="230"/>
      <c r="VCF838" s="230"/>
      <c r="VCG838" s="230"/>
      <c r="VCH838" s="230"/>
      <c r="VCI838" s="230"/>
      <c r="VCJ838" s="230"/>
      <c r="VCK838" s="230"/>
      <c r="VCL838" s="230"/>
      <c r="VCM838" s="230"/>
      <c r="VCN838" s="230"/>
      <c r="VCO838" s="230"/>
      <c r="VCP838" s="230"/>
      <c r="VCQ838" s="230"/>
      <c r="VCR838" s="230"/>
      <c r="VCS838" s="230"/>
      <c r="VCT838" s="230"/>
      <c r="VCU838" s="230"/>
      <c r="VCV838" s="230"/>
      <c r="VCW838" s="230"/>
      <c r="VCX838" s="230"/>
      <c r="VCY838" s="230"/>
      <c r="VCZ838" s="230"/>
      <c r="VDA838" s="230"/>
      <c r="VDB838" s="230"/>
      <c r="VDC838" s="230"/>
      <c r="VDD838" s="230"/>
      <c r="VDE838" s="230"/>
      <c r="VDF838" s="230"/>
      <c r="VDG838" s="230"/>
      <c r="VDH838" s="230"/>
      <c r="VDI838" s="230"/>
      <c r="VDJ838" s="230"/>
      <c r="VDK838" s="230"/>
      <c r="VDL838" s="230"/>
      <c r="VDM838" s="230"/>
      <c r="VDN838" s="230"/>
      <c r="VDO838" s="230"/>
      <c r="VDP838" s="230"/>
      <c r="VDQ838" s="230"/>
      <c r="VDR838" s="230"/>
      <c r="VDS838" s="230"/>
      <c r="VDT838" s="230"/>
      <c r="VDU838" s="230"/>
      <c r="VDV838" s="230"/>
      <c r="VDW838" s="230"/>
      <c r="VDX838" s="230"/>
      <c r="VDY838" s="230"/>
      <c r="VDZ838" s="230"/>
      <c r="VEA838" s="230"/>
      <c r="VEB838" s="230"/>
      <c r="VEC838" s="230"/>
      <c r="VED838" s="230"/>
      <c r="VEE838" s="230"/>
      <c r="VEF838" s="230"/>
      <c r="VEG838" s="230"/>
      <c r="VEH838" s="230"/>
      <c r="VEI838" s="230"/>
      <c r="VEJ838" s="230"/>
      <c r="VEK838" s="230"/>
      <c r="VEL838" s="230"/>
      <c r="VEM838" s="230"/>
      <c r="VEN838" s="230"/>
      <c r="VEO838" s="230"/>
      <c r="VEP838" s="230"/>
      <c r="VEQ838" s="230"/>
      <c r="VER838" s="230"/>
      <c r="VES838" s="230"/>
      <c r="VET838" s="230"/>
      <c r="VEU838" s="230"/>
      <c r="VEV838" s="230"/>
      <c r="VEW838" s="230"/>
      <c r="VEX838" s="230"/>
      <c r="VEY838" s="230"/>
      <c r="VEZ838" s="230"/>
      <c r="VFA838" s="230"/>
      <c r="VFB838" s="230"/>
      <c r="VFC838" s="230"/>
      <c r="VFD838" s="230"/>
      <c r="VFE838" s="230"/>
      <c r="VFF838" s="230"/>
      <c r="VFG838" s="230"/>
      <c r="VFH838" s="230"/>
      <c r="VFI838" s="230"/>
      <c r="VFJ838" s="230"/>
      <c r="VFK838" s="230"/>
      <c r="VFL838" s="230"/>
      <c r="VFM838" s="230"/>
      <c r="VFN838" s="230"/>
      <c r="VFO838" s="230"/>
      <c r="VFP838" s="230"/>
      <c r="VFQ838" s="230"/>
      <c r="VFR838" s="230"/>
      <c r="VFS838" s="230"/>
      <c r="VFT838" s="230"/>
      <c r="VFU838" s="230"/>
      <c r="VFV838" s="230"/>
      <c r="VFW838" s="230"/>
      <c r="VFX838" s="230"/>
      <c r="VFY838" s="230"/>
      <c r="VFZ838" s="230"/>
      <c r="VGA838" s="230"/>
      <c r="VGB838" s="230"/>
      <c r="VGC838" s="230"/>
      <c r="VGD838" s="230"/>
      <c r="VGE838" s="230"/>
      <c r="VGF838" s="230"/>
      <c r="VGG838" s="230"/>
      <c r="VGH838" s="230"/>
      <c r="VGI838" s="230"/>
      <c r="VGJ838" s="230"/>
      <c r="VGK838" s="230"/>
      <c r="VGL838" s="230"/>
      <c r="VGM838" s="230"/>
      <c r="VGN838" s="230"/>
      <c r="VGO838" s="230"/>
      <c r="VGP838" s="230"/>
      <c r="VGQ838" s="230"/>
      <c r="VGR838" s="230"/>
      <c r="VGS838" s="230"/>
      <c r="VGT838" s="230"/>
      <c r="VGU838" s="230"/>
      <c r="VGV838" s="230"/>
      <c r="VGW838" s="230"/>
      <c r="VGX838" s="230"/>
      <c r="VGY838" s="230"/>
      <c r="VGZ838" s="230"/>
      <c r="VHA838" s="230"/>
      <c r="VHB838" s="230"/>
      <c r="VHC838" s="230"/>
      <c r="VHD838" s="230"/>
      <c r="VHE838" s="230"/>
      <c r="VHF838" s="230"/>
      <c r="VHG838" s="230"/>
      <c r="VHH838" s="230"/>
      <c r="VHI838" s="230"/>
      <c r="VHJ838" s="230"/>
      <c r="VHK838" s="230"/>
      <c r="VHL838" s="230"/>
      <c r="VHM838" s="230"/>
      <c r="VHN838" s="230"/>
      <c r="VHO838" s="230"/>
      <c r="VHP838" s="230"/>
      <c r="VHQ838" s="230"/>
      <c r="VHR838" s="230"/>
      <c r="VHS838" s="230"/>
      <c r="VHT838" s="230"/>
      <c r="VHU838" s="230"/>
      <c r="VHV838" s="230"/>
      <c r="VHW838" s="230"/>
      <c r="VHX838" s="230"/>
      <c r="VHY838" s="230"/>
      <c r="VHZ838" s="230"/>
      <c r="VIA838" s="230"/>
      <c r="VIB838" s="230"/>
      <c r="VIC838" s="230"/>
      <c r="VID838" s="230"/>
      <c r="VIE838" s="230"/>
      <c r="VIF838" s="230"/>
      <c r="VIG838" s="230"/>
      <c r="VIH838" s="230"/>
      <c r="VII838" s="230"/>
      <c r="VIJ838" s="230"/>
      <c r="VIK838" s="230"/>
      <c r="VIL838" s="230"/>
      <c r="VIM838" s="230"/>
      <c r="VIN838" s="230"/>
      <c r="VIO838" s="230"/>
      <c r="VIP838" s="230"/>
      <c r="VIQ838" s="230"/>
      <c r="VIR838" s="230"/>
      <c r="VIS838" s="230"/>
      <c r="VIT838" s="230"/>
      <c r="VIU838" s="230"/>
      <c r="VIV838" s="230"/>
      <c r="VIW838" s="230"/>
      <c r="VIX838" s="230"/>
      <c r="VIY838" s="230"/>
      <c r="VIZ838" s="230"/>
      <c r="VJA838" s="230"/>
      <c r="VJB838" s="230"/>
      <c r="VJC838" s="230"/>
      <c r="VJD838" s="230"/>
      <c r="VJE838" s="230"/>
      <c r="VJF838" s="230"/>
      <c r="VJG838" s="230"/>
      <c r="VJH838" s="230"/>
      <c r="VJI838" s="230"/>
      <c r="VJJ838" s="230"/>
      <c r="VJK838" s="230"/>
      <c r="VJL838" s="230"/>
      <c r="VJM838" s="230"/>
      <c r="VJN838" s="230"/>
      <c r="VJO838" s="230"/>
      <c r="VJP838" s="230"/>
      <c r="VJQ838" s="230"/>
      <c r="VJR838" s="230"/>
      <c r="VJS838" s="230"/>
      <c r="VJT838" s="230"/>
      <c r="VJU838" s="230"/>
      <c r="VJV838" s="230"/>
      <c r="VJW838" s="230"/>
      <c r="VJX838" s="230"/>
      <c r="VJY838" s="230"/>
      <c r="VJZ838" s="230"/>
      <c r="VKA838" s="230"/>
      <c r="VKB838" s="230"/>
      <c r="VKC838" s="230"/>
      <c r="VKD838" s="230"/>
      <c r="VKE838" s="230"/>
      <c r="VKF838" s="230"/>
      <c r="VKG838" s="230"/>
      <c r="VKH838" s="230"/>
      <c r="VKI838" s="230"/>
      <c r="VKJ838" s="230"/>
      <c r="VKK838" s="230"/>
      <c r="VKL838" s="230"/>
      <c r="VKM838" s="230"/>
      <c r="VKN838" s="230"/>
      <c r="VKO838" s="230"/>
      <c r="VKP838" s="230"/>
      <c r="VKQ838" s="230"/>
      <c r="VKR838" s="230"/>
      <c r="VKS838" s="230"/>
      <c r="VKT838" s="230"/>
      <c r="VKU838" s="230"/>
      <c r="VKV838" s="230"/>
      <c r="VKW838" s="230"/>
      <c r="VKX838" s="230"/>
      <c r="VKY838" s="230"/>
      <c r="VKZ838" s="230"/>
      <c r="VLA838" s="230"/>
      <c r="VLB838" s="230"/>
      <c r="VLC838" s="230"/>
      <c r="VLD838" s="230"/>
      <c r="VLE838" s="230"/>
      <c r="VLF838" s="230"/>
      <c r="VLG838" s="230"/>
      <c r="VLH838" s="230"/>
      <c r="VLI838" s="230"/>
      <c r="VLJ838" s="230"/>
      <c r="VLK838" s="230"/>
      <c r="VLL838" s="230"/>
      <c r="VLM838" s="230"/>
      <c r="VLN838" s="230"/>
      <c r="VLO838" s="230"/>
      <c r="VLP838" s="230"/>
      <c r="VLQ838" s="230"/>
      <c r="VLR838" s="230"/>
      <c r="VLS838" s="230"/>
      <c r="VLT838" s="230"/>
      <c r="VLU838" s="230"/>
      <c r="VLV838" s="230"/>
      <c r="VLW838" s="230"/>
      <c r="VLX838" s="230"/>
      <c r="VLY838" s="230"/>
      <c r="VLZ838" s="230"/>
      <c r="VMA838" s="230"/>
      <c r="VMB838" s="230"/>
      <c r="VMC838" s="230"/>
      <c r="VMD838" s="230"/>
      <c r="VME838" s="230"/>
      <c r="VMF838" s="230"/>
      <c r="VMG838" s="230"/>
      <c r="VMH838" s="230"/>
      <c r="VMI838" s="230"/>
      <c r="VMJ838" s="230"/>
      <c r="VMK838" s="230"/>
      <c r="VML838" s="230"/>
      <c r="VMM838" s="230"/>
      <c r="VMN838" s="230"/>
      <c r="VMO838" s="230"/>
      <c r="VMP838" s="230"/>
      <c r="VMQ838" s="230"/>
      <c r="VMR838" s="230"/>
      <c r="VMS838" s="230"/>
      <c r="VMT838" s="230"/>
      <c r="VMU838" s="230"/>
      <c r="VMV838" s="230"/>
      <c r="VMW838" s="230"/>
      <c r="VMX838" s="230"/>
      <c r="VMY838" s="230"/>
      <c r="VMZ838" s="230"/>
      <c r="VNA838" s="230"/>
      <c r="VNB838" s="230"/>
      <c r="VNC838" s="230"/>
      <c r="VND838" s="230"/>
      <c r="VNE838" s="230"/>
      <c r="VNF838" s="230"/>
      <c r="VNG838" s="230"/>
      <c r="VNH838" s="230"/>
      <c r="VNI838" s="230"/>
      <c r="VNJ838" s="230"/>
      <c r="VNK838" s="230"/>
      <c r="VNL838" s="230"/>
      <c r="VNM838" s="230"/>
      <c r="VNN838" s="230"/>
      <c r="VNO838" s="230"/>
      <c r="VNP838" s="230"/>
      <c r="VNQ838" s="230"/>
      <c r="VNR838" s="230"/>
      <c r="VNS838" s="230"/>
      <c r="VNT838" s="230"/>
      <c r="VNU838" s="230"/>
      <c r="VNV838" s="230"/>
      <c r="VNW838" s="230"/>
      <c r="VNX838" s="230"/>
      <c r="VNY838" s="230"/>
      <c r="VNZ838" s="230"/>
      <c r="VOA838" s="230"/>
      <c r="VOB838" s="230"/>
      <c r="VOC838" s="230"/>
      <c r="VOD838" s="230"/>
      <c r="VOE838" s="230"/>
      <c r="VOF838" s="230"/>
      <c r="VOG838" s="230"/>
      <c r="VOH838" s="230"/>
      <c r="VOI838" s="230"/>
      <c r="VOJ838" s="230"/>
      <c r="VOK838" s="230"/>
      <c r="VOL838" s="230"/>
      <c r="VOM838" s="230"/>
      <c r="VON838" s="230"/>
      <c r="VOO838" s="230"/>
      <c r="VOP838" s="230"/>
      <c r="VOQ838" s="230"/>
      <c r="VOR838" s="230"/>
      <c r="VOS838" s="230"/>
      <c r="VOT838" s="230"/>
      <c r="VOU838" s="230"/>
      <c r="VOV838" s="230"/>
      <c r="VOW838" s="230"/>
      <c r="VOX838" s="230"/>
      <c r="VOY838" s="230"/>
      <c r="VOZ838" s="230"/>
      <c r="VPA838" s="230"/>
      <c r="VPB838" s="230"/>
      <c r="VPC838" s="230"/>
      <c r="VPD838" s="230"/>
      <c r="VPE838" s="230"/>
      <c r="VPF838" s="230"/>
      <c r="VPG838" s="230"/>
      <c r="VPH838" s="230"/>
      <c r="VPI838" s="230"/>
      <c r="VPJ838" s="230"/>
      <c r="VPK838" s="230"/>
      <c r="VPL838" s="230"/>
      <c r="VPM838" s="230"/>
      <c r="VPN838" s="230"/>
      <c r="VPO838" s="230"/>
      <c r="VPP838" s="230"/>
      <c r="VPQ838" s="230"/>
      <c r="VPR838" s="230"/>
      <c r="VPS838" s="230"/>
      <c r="VPT838" s="230"/>
      <c r="VPU838" s="230"/>
      <c r="VPV838" s="230"/>
      <c r="VPW838" s="230"/>
      <c r="VPX838" s="230"/>
      <c r="VPY838" s="230"/>
      <c r="VPZ838" s="230"/>
      <c r="VQA838" s="230"/>
      <c r="VQB838" s="230"/>
      <c r="VQC838" s="230"/>
      <c r="VQD838" s="230"/>
      <c r="VQE838" s="230"/>
      <c r="VQF838" s="230"/>
      <c r="VQG838" s="230"/>
      <c r="VQH838" s="230"/>
      <c r="VQI838" s="230"/>
      <c r="VQJ838" s="230"/>
      <c r="VQK838" s="230"/>
      <c r="VQL838" s="230"/>
      <c r="VQM838" s="230"/>
      <c r="VQN838" s="230"/>
      <c r="VQO838" s="230"/>
      <c r="VQP838" s="230"/>
      <c r="VQQ838" s="230"/>
      <c r="VQR838" s="230"/>
      <c r="VQS838" s="230"/>
      <c r="VQT838" s="230"/>
      <c r="VQU838" s="230"/>
      <c r="VQV838" s="230"/>
      <c r="VQW838" s="230"/>
      <c r="VQX838" s="230"/>
      <c r="VQY838" s="230"/>
      <c r="VQZ838" s="230"/>
      <c r="VRA838" s="230"/>
      <c r="VRB838" s="230"/>
      <c r="VRC838" s="230"/>
      <c r="VRD838" s="230"/>
      <c r="VRE838" s="230"/>
      <c r="VRF838" s="230"/>
      <c r="VRG838" s="230"/>
      <c r="VRH838" s="230"/>
      <c r="VRI838" s="230"/>
      <c r="VRJ838" s="230"/>
      <c r="VRK838" s="230"/>
      <c r="VRL838" s="230"/>
      <c r="VRM838" s="230"/>
      <c r="VRN838" s="230"/>
      <c r="VRO838" s="230"/>
      <c r="VRP838" s="230"/>
      <c r="VRQ838" s="230"/>
      <c r="VRR838" s="230"/>
      <c r="VRS838" s="230"/>
      <c r="VRT838" s="230"/>
      <c r="VRU838" s="230"/>
      <c r="VRV838" s="230"/>
      <c r="VRW838" s="230"/>
      <c r="VRX838" s="230"/>
      <c r="VRY838" s="230"/>
      <c r="VRZ838" s="230"/>
      <c r="VSA838" s="230"/>
      <c r="VSB838" s="230"/>
      <c r="VSC838" s="230"/>
      <c r="VSD838" s="230"/>
      <c r="VSE838" s="230"/>
      <c r="VSF838" s="230"/>
      <c r="VSG838" s="230"/>
      <c r="VSH838" s="230"/>
      <c r="VSI838" s="230"/>
      <c r="VSJ838" s="230"/>
      <c r="VSK838" s="230"/>
      <c r="VSL838" s="230"/>
      <c r="VSM838" s="230"/>
      <c r="VSN838" s="230"/>
      <c r="VSO838" s="230"/>
      <c r="VSP838" s="230"/>
      <c r="VSQ838" s="230"/>
      <c r="VSR838" s="230"/>
      <c r="VSS838" s="230"/>
      <c r="VST838" s="230"/>
      <c r="VSU838" s="230"/>
      <c r="VSV838" s="230"/>
      <c r="VSW838" s="230"/>
      <c r="VSX838" s="230"/>
      <c r="VSY838" s="230"/>
      <c r="VSZ838" s="230"/>
      <c r="VTA838" s="230"/>
      <c r="VTB838" s="230"/>
      <c r="VTC838" s="230"/>
      <c r="VTD838" s="230"/>
      <c r="VTE838" s="230"/>
      <c r="VTF838" s="230"/>
      <c r="VTG838" s="230"/>
      <c r="VTH838" s="230"/>
      <c r="VTI838" s="230"/>
      <c r="VTJ838" s="230"/>
      <c r="VTK838" s="230"/>
      <c r="VTL838" s="230"/>
      <c r="VTM838" s="230"/>
      <c r="VTN838" s="230"/>
      <c r="VTO838" s="230"/>
      <c r="VTP838" s="230"/>
      <c r="VTQ838" s="230"/>
      <c r="VTR838" s="230"/>
      <c r="VTS838" s="230"/>
      <c r="VTT838" s="230"/>
      <c r="VTU838" s="230"/>
      <c r="VTV838" s="230"/>
      <c r="VTW838" s="230"/>
      <c r="VTX838" s="230"/>
      <c r="VTY838" s="230"/>
      <c r="VTZ838" s="230"/>
      <c r="VUA838" s="230"/>
      <c r="VUB838" s="230"/>
      <c r="VUC838" s="230"/>
      <c r="VUD838" s="230"/>
      <c r="VUE838" s="230"/>
      <c r="VUF838" s="230"/>
      <c r="VUG838" s="230"/>
      <c r="VUH838" s="230"/>
      <c r="VUI838" s="230"/>
      <c r="VUJ838" s="230"/>
      <c r="VUK838" s="230"/>
      <c r="VUL838" s="230"/>
      <c r="VUM838" s="230"/>
      <c r="VUN838" s="230"/>
      <c r="VUO838" s="230"/>
      <c r="VUP838" s="230"/>
      <c r="VUQ838" s="230"/>
      <c r="VUR838" s="230"/>
      <c r="VUS838" s="230"/>
      <c r="VUT838" s="230"/>
      <c r="VUU838" s="230"/>
      <c r="VUV838" s="230"/>
      <c r="VUW838" s="230"/>
      <c r="VUX838" s="230"/>
      <c r="VUY838" s="230"/>
      <c r="VUZ838" s="230"/>
      <c r="VVA838" s="230"/>
      <c r="VVB838" s="230"/>
      <c r="VVC838" s="230"/>
      <c r="VVD838" s="230"/>
      <c r="VVE838" s="230"/>
      <c r="VVF838" s="230"/>
      <c r="VVG838" s="230"/>
      <c r="VVH838" s="230"/>
      <c r="VVI838" s="230"/>
      <c r="VVJ838" s="230"/>
      <c r="VVK838" s="230"/>
      <c r="VVL838" s="230"/>
      <c r="VVM838" s="230"/>
      <c r="VVN838" s="230"/>
      <c r="VVO838" s="230"/>
      <c r="VVP838" s="230"/>
      <c r="VVQ838" s="230"/>
      <c r="VVR838" s="230"/>
      <c r="VVS838" s="230"/>
      <c r="VVT838" s="230"/>
      <c r="VVU838" s="230"/>
      <c r="VVV838" s="230"/>
      <c r="VVW838" s="230"/>
      <c r="VVX838" s="230"/>
      <c r="VVY838" s="230"/>
      <c r="VVZ838" s="230"/>
      <c r="VWA838" s="230"/>
      <c r="VWB838" s="230"/>
      <c r="VWC838" s="230"/>
      <c r="VWD838" s="230"/>
      <c r="VWE838" s="230"/>
      <c r="VWF838" s="230"/>
      <c r="VWG838" s="230"/>
      <c r="VWH838" s="230"/>
      <c r="VWI838" s="230"/>
      <c r="VWJ838" s="230"/>
      <c r="VWK838" s="230"/>
      <c r="VWL838" s="230"/>
      <c r="VWM838" s="230"/>
      <c r="VWN838" s="230"/>
      <c r="VWO838" s="230"/>
      <c r="VWP838" s="230"/>
      <c r="VWQ838" s="230"/>
      <c r="VWR838" s="230"/>
      <c r="VWS838" s="230"/>
      <c r="VWT838" s="230"/>
      <c r="VWU838" s="230"/>
      <c r="VWV838" s="230"/>
      <c r="VWW838" s="230"/>
      <c r="VWX838" s="230"/>
      <c r="VWY838" s="230"/>
      <c r="VWZ838" s="230"/>
      <c r="VXA838" s="230"/>
      <c r="VXB838" s="230"/>
      <c r="VXC838" s="230"/>
      <c r="VXD838" s="230"/>
      <c r="VXE838" s="230"/>
      <c r="VXF838" s="230"/>
      <c r="VXG838" s="230"/>
      <c r="VXH838" s="230"/>
      <c r="VXI838" s="230"/>
      <c r="VXJ838" s="230"/>
      <c r="VXK838" s="230"/>
      <c r="VXL838" s="230"/>
      <c r="VXM838" s="230"/>
      <c r="VXN838" s="230"/>
      <c r="VXO838" s="230"/>
      <c r="VXP838" s="230"/>
      <c r="VXQ838" s="230"/>
      <c r="VXR838" s="230"/>
      <c r="VXS838" s="230"/>
      <c r="VXT838" s="230"/>
      <c r="VXU838" s="230"/>
      <c r="VXV838" s="230"/>
      <c r="VXW838" s="230"/>
      <c r="VXX838" s="230"/>
      <c r="VXY838" s="230"/>
      <c r="VXZ838" s="230"/>
      <c r="VYA838" s="230"/>
      <c r="VYB838" s="230"/>
      <c r="VYC838" s="230"/>
      <c r="VYD838" s="230"/>
      <c r="VYE838" s="230"/>
      <c r="VYF838" s="230"/>
      <c r="VYG838" s="230"/>
      <c r="VYH838" s="230"/>
      <c r="VYI838" s="230"/>
      <c r="VYJ838" s="230"/>
      <c r="VYK838" s="230"/>
      <c r="VYL838" s="230"/>
      <c r="VYM838" s="230"/>
      <c r="VYN838" s="230"/>
      <c r="VYO838" s="230"/>
      <c r="VYP838" s="230"/>
      <c r="VYQ838" s="230"/>
      <c r="VYR838" s="230"/>
      <c r="VYS838" s="230"/>
      <c r="VYT838" s="230"/>
      <c r="VYU838" s="230"/>
      <c r="VYV838" s="230"/>
      <c r="VYW838" s="230"/>
      <c r="VYX838" s="230"/>
      <c r="VYY838" s="230"/>
      <c r="VYZ838" s="230"/>
      <c r="VZA838" s="230"/>
      <c r="VZB838" s="230"/>
      <c r="VZC838" s="230"/>
      <c r="VZD838" s="230"/>
      <c r="VZE838" s="230"/>
      <c r="VZF838" s="230"/>
      <c r="VZG838" s="230"/>
      <c r="VZH838" s="230"/>
      <c r="VZI838" s="230"/>
      <c r="VZJ838" s="230"/>
      <c r="VZK838" s="230"/>
      <c r="VZL838" s="230"/>
      <c r="VZM838" s="230"/>
      <c r="VZN838" s="230"/>
      <c r="VZO838" s="230"/>
      <c r="VZP838" s="230"/>
      <c r="VZQ838" s="230"/>
      <c r="VZR838" s="230"/>
      <c r="VZS838" s="230"/>
      <c r="VZT838" s="230"/>
      <c r="VZU838" s="230"/>
      <c r="VZV838" s="230"/>
      <c r="VZW838" s="230"/>
      <c r="VZX838" s="230"/>
      <c r="VZY838" s="230"/>
      <c r="VZZ838" s="230"/>
      <c r="WAA838" s="230"/>
      <c r="WAB838" s="230"/>
      <c r="WAC838" s="230"/>
      <c r="WAD838" s="230"/>
      <c r="WAE838" s="230"/>
      <c r="WAF838" s="230"/>
      <c r="WAG838" s="230"/>
      <c r="WAH838" s="230"/>
      <c r="WAI838" s="230"/>
      <c r="WAJ838" s="230"/>
      <c r="WAK838" s="230"/>
      <c r="WAL838" s="230"/>
      <c r="WAM838" s="230"/>
      <c r="WAN838" s="230"/>
      <c r="WAO838" s="230"/>
      <c r="WAP838" s="230"/>
      <c r="WAQ838" s="230"/>
      <c r="WAR838" s="230"/>
      <c r="WAS838" s="230"/>
      <c r="WAT838" s="230"/>
      <c r="WAU838" s="230"/>
      <c r="WAV838" s="230"/>
      <c r="WAW838" s="230"/>
      <c r="WAX838" s="230"/>
      <c r="WAY838" s="230"/>
      <c r="WAZ838" s="230"/>
      <c r="WBA838" s="230"/>
      <c r="WBB838" s="230"/>
      <c r="WBC838" s="230"/>
      <c r="WBD838" s="230"/>
      <c r="WBE838" s="230"/>
      <c r="WBF838" s="230"/>
      <c r="WBG838" s="230"/>
      <c r="WBH838" s="230"/>
      <c r="WBI838" s="230"/>
      <c r="WBJ838" s="230"/>
      <c r="WBK838" s="230"/>
      <c r="WBL838" s="230"/>
      <c r="WBM838" s="230"/>
      <c r="WBN838" s="230"/>
      <c r="WBO838" s="230"/>
      <c r="WBP838" s="230"/>
      <c r="WBQ838" s="230"/>
      <c r="WBR838" s="230"/>
      <c r="WBS838" s="230"/>
      <c r="WBT838" s="230"/>
      <c r="WBU838" s="230"/>
      <c r="WBV838" s="230"/>
      <c r="WBW838" s="230"/>
      <c r="WBX838" s="230"/>
      <c r="WBY838" s="230"/>
      <c r="WBZ838" s="230"/>
      <c r="WCA838" s="230"/>
      <c r="WCB838" s="230"/>
      <c r="WCC838" s="230"/>
      <c r="WCD838" s="230"/>
      <c r="WCE838" s="230"/>
      <c r="WCF838" s="230"/>
      <c r="WCG838" s="230"/>
      <c r="WCH838" s="230"/>
      <c r="WCI838" s="230"/>
      <c r="WCJ838" s="230"/>
      <c r="WCK838" s="230"/>
      <c r="WCL838" s="230"/>
      <c r="WCM838" s="230"/>
      <c r="WCN838" s="230"/>
      <c r="WCO838" s="230"/>
      <c r="WCP838" s="230"/>
      <c r="WCQ838" s="230"/>
      <c r="WCR838" s="230"/>
      <c r="WCS838" s="230"/>
      <c r="WCT838" s="230"/>
      <c r="WCU838" s="230"/>
      <c r="WCV838" s="230"/>
      <c r="WCW838" s="230"/>
      <c r="WCX838" s="230"/>
      <c r="WCY838" s="230"/>
      <c r="WCZ838" s="230"/>
      <c r="WDA838" s="230"/>
      <c r="WDB838" s="230"/>
      <c r="WDC838" s="230"/>
      <c r="WDD838" s="230"/>
      <c r="WDE838" s="230"/>
      <c r="WDF838" s="230"/>
      <c r="WDG838" s="230"/>
      <c r="WDH838" s="230"/>
      <c r="WDI838" s="230"/>
      <c r="WDJ838" s="230"/>
      <c r="WDK838" s="230"/>
      <c r="WDL838" s="230"/>
      <c r="WDM838" s="230"/>
      <c r="WDN838" s="230"/>
      <c r="WDO838" s="230"/>
      <c r="WDP838" s="230"/>
      <c r="WDQ838" s="230"/>
      <c r="WDR838" s="230"/>
      <c r="WDS838" s="230"/>
      <c r="WDT838" s="230"/>
      <c r="WDU838" s="230"/>
      <c r="WDV838" s="230"/>
      <c r="WDW838" s="230"/>
      <c r="WDX838" s="230"/>
      <c r="WDY838" s="230"/>
      <c r="WDZ838" s="230"/>
      <c r="WEA838" s="230"/>
      <c r="WEB838" s="230"/>
      <c r="WEC838" s="230"/>
      <c r="WED838" s="230"/>
      <c r="WEE838" s="230"/>
      <c r="WEF838" s="230"/>
      <c r="WEG838" s="230"/>
      <c r="WEH838" s="230"/>
      <c r="WEI838" s="230"/>
      <c r="WEJ838" s="230"/>
      <c r="WEK838" s="230"/>
      <c r="WEL838" s="230"/>
      <c r="WEM838" s="230"/>
      <c r="WEN838" s="230"/>
      <c r="WEO838" s="230"/>
      <c r="WEP838" s="230"/>
      <c r="WEQ838" s="230"/>
      <c r="WER838" s="230"/>
      <c r="WES838" s="230"/>
      <c r="WET838" s="230"/>
      <c r="WEU838" s="230"/>
      <c r="WEV838" s="230"/>
      <c r="WEW838" s="230"/>
      <c r="WEX838" s="230"/>
      <c r="WEY838" s="230"/>
      <c r="WEZ838" s="230"/>
      <c r="WFA838" s="230"/>
      <c r="WFB838" s="230"/>
      <c r="WFC838" s="230"/>
      <c r="WFD838" s="230"/>
      <c r="WFE838" s="230"/>
      <c r="WFF838" s="230"/>
      <c r="WFG838" s="230"/>
      <c r="WFH838" s="230"/>
      <c r="WFI838" s="230"/>
      <c r="WFJ838" s="230"/>
      <c r="WFK838" s="230"/>
      <c r="WFL838" s="230"/>
      <c r="WFM838" s="230"/>
      <c r="WFN838" s="230"/>
      <c r="WFO838" s="230"/>
      <c r="WFP838" s="230"/>
      <c r="WFQ838" s="230"/>
      <c r="WFR838" s="230"/>
      <c r="WFS838" s="230"/>
      <c r="WFT838" s="230"/>
      <c r="WFU838" s="230"/>
      <c r="WFV838" s="230"/>
      <c r="WFW838" s="230"/>
      <c r="WFX838" s="230"/>
      <c r="WFY838" s="230"/>
      <c r="WFZ838" s="230"/>
      <c r="WGA838" s="230"/>
      <c r="WGB838" s="230"/>
      <c r="WGC838" s="230"/>
      <c r="WGD838" s="230"/>
      <c r="WGE838" s="230"/>
      <c r="WGF838" s="230"/>
      <c r="WGG838" s="230"/>
      <c r="WGH838" s="230"/>
      <c r="WGI838" s="230"/>
      <c r="WGJ838" s="230"/>
      <c r="WGK838" s="230"/>
      <c r="WGL838" s="230"/>
      <c r="WGM838" s="230"/>
      <c r="WGN838" s="230"/>
      <c r="WGO838" s="230"/>
      <c r="WGP838" s="230"/>
      <c r="WGQ838" s="230"/>
      <c r="WGR838" s="230"/>
      <c r="WGS838" s="230"/>
      <c r="WGT838" s="230"/>
      <c r="WGU838" s="230"/>
      <c r="WGV838" s="230"/>
      <c r="WGW838" s="230"/>
      <c r="WGX838" s="230"/>
      <c r="WGY838" s="230"/>
      <c r="WGZ838" s="230"/>
      <c r="WHA838" s="230"/>
      <c r="WHB838" s="230"/>
      <c r="WHC838" s="230"/>
      <c r="WHD838" s="230"/>
      <c r="WHE838" s="230"/>
      <c r="WHF838" s="230"/>
      <c r="WHG838" s="230"/>
      <c r="WHH838" s="230"/>
      <c r="WHI838" s="230"/>
      <c r="WHJ838" s="230"/>
      <c r="WHK838" s="230"/>
      <c r="WHL838" s="230"/>
      <c r="WHM838" s="230"/>
      <c r="WHN838" s="230"/>
      <c r="WHO838" s="230"/>
      <c r="WHP838" s="230"/>
      <c r="WHQ838" s="230"/>
      <c r="WHR838" s="230"/>
      <c r="WHS838" s="230"/>
      <c r="WHT838" s="230"/>
      <c r="WHU838" s="230"/>
      <c r="WHV838" s="230"/>
      <c r="WHW838" s="230"/>
      <c r="WHX838" s="230"/>
      <c r="WHY838" s="230"/>
      <c r="WHZ838" s="230"/>
      <c r="WIA838" s="230"/>
      <c r="WIB838" s="230"/>
      <c r="WIC838" s="230"/>
      <c r="WID838" s="230"/>
      <c r="WIE838" s="230"/>
      <c r="WIF838" s="230"/>
      <c r="WIG838" s="230"/>
      <c r="WIH838" s="230"/>
      <c r="WII838" s="230"/>
      <c r="WIJ838" s="230"/>
      <c r="WIK838" s="230"/>
      <c r="WIL838" s="230"/>
      <c r="WIM838" s="230"/>
      <c r="WIN838" s="230"/>
      <c r="WIO838" s="230"/>
      <c r="WIP838" s="230"/>
      <c r="WIQ838" s="230"/>
      <c r="WIR838" s="230"/>
      <c r="WIS838" s="230"/>
      <c r="WIT838" s="230"/>
      <c r="WIU838" s="230"/>
      <c r="WIV838" s="230"/>
      <c r="WIW838" s="230"/>
      <c r="WIX838" s="230"/>
      <c r="WIY838" s="230"/>
      <c r="WIZ838" s="230"/>
      <c r="WJA838" s="230"/>
      <c r="WJB838" s="230"/>
      <c r="WJC838" s="230"/>
      <c r="WJD838" s="230"/>
      <c r="WJE838" s="230"/>
      <c r="WJF838" s="230"/>
      <c r="WJG838" s="230"/>
      <c r="WJH838" s="230"/>
      <c r="WJI838" s="230"/>
      <c r="WJJ838" s="230"/>
      <c r="WJK838" s="230"/>
      <c r="WJL838" s="230"/>
      <c r="WJM838" s="230"/>
      <c r="WJN838" s="230"/>
      <c r="WJO838" s="230"/>
      <c r="WJP838" s="230"/>
      <c r="WJQ838" s="230"/>
      <c r="WJR838" s="230"/>
      <c r="WJS838" s="230"/>
      <c r="WJT838" s="230"/>
      <c r="WJU838" s="230"/>
      <c r="WJV838" s="230"/>
      <c r="WJW838" s="230"/>
      <c r="WJX838" s="230"/>
      <c r="WJY838" s="230"/>
      <c r="WJZ838" s="230"/>
      <c r="WKA838" s="230"/>
      <c r="WKB838" s="230"/>
      <c r="WKC838" s="230"/>
      <c r="WKD838" s="230"/>
      <c r="WKE838" s="230"/>
      <c r="WKF838" s="230"/>
      <c r="WKG838" s="230"/>
      <c r="WKH838" s="230"/>
      <c r="WKI838" s="230"/>
      <c r="WKJ838" s="230"/>
      <c r="WKK838" s="230"/>
      <c r="WKL838" s="230"/>
      <c r="WKM838" s="230"/>
      <c r="WKN838" s="230"/>
      <c r="WKO838" s="230"/>
      <c r="WKP838" s="230"/>
      <c r="WKQ838" s="230"/>
      <c r="WKR838" s="230"/>
      <c r="WKS838" s="230"/>
      <c r="WKT838" s="230"/>
      <c r="WKU838" s="230"/>
      <c r="WKV838" s="230"/>
      <c r="WKW838" s="230"/>
      <c r="WKX838" s="230"/>
      <c r="WKY838" s="230"/>
      <c r="WKZ838" s="230"/>
      <c r="WLA838" s="230"/>
      <c r="WLB838" s="230"/>
      <c r="WLC838" s="230"/>
      <c r="WLD838" s="230"/>
      <c r="WLE838" s="230"/>
      <c r="WLF838" s="230"/>
      <c r="WLG838" s="230"/>
      <c r="WLH838" s="230"/>
      <c r="WLI838" s="230"/>
      <c r="WLJ838" s="230"/>
      <c r="WLK838" s="230"/>
      <c r="WLL838" s="230"/>
      <c r="WLM838" s="230"/>
      <c r="WLN838" s="230"/>
      <c r="WLO838" s="230"/>
      <c r="WLP838" s="230"/>
      <c r="WLQ838" s="230"/>
      <c r="WLR838" s="230"/>
      <c r="WLS838" s="230"/>
      <c r="WLT838" s="230"/>
      <c r="WLU838" s="230"/>
      <c r="WLV838" s="230"/>
      <c r="WLW838" s="230"/>
      <c r="WLX838" s="230"/>
      <c r="WLY838" s="230"/>
      <c r="WLZ838" s="230"/>
      <c r="WMA838" s="230"/>
      <c r="WMB838" s="230"/>
      <c r="WMC838" s="230"/>
      <c r="WMD838" s="230"/>
      <c r="WME838" s="230"/>
      <c r="WMF838" s="230"/>
      <c r="WMG838" s="230"/>
      <c r="WMH838" s="230"/>
      <c r="WMI838" s="230"/>
      <c r="WMJ838" s="230"/>
      <c r="WMK838" s="230"/>
      <c r="WML838" s="230"/>
      <c r="WMM838" s="230"/>
      <c r="WMN838" s="230"/>
      <c r="WMO838" s="230"/>
      <c r="WMP838" s="230"/>
      <c r="WMQ838" s="230"/>
      <c r="WMR838" s="230"/>
      <c r="WMS838" s="230"/>
      <c r="WMT838" s="230"/>
      <c r="WMU838" s="230"/>
      <c r="WMV838" s="230"/>
      <c r="WMW838" s="230"/>
      <c r="WMX838" s="230"/>
      <c r="WMY838" s="230"/>
      <c r="WMZ838" s="230"/>
      <c r="WNA838" s="230"/>
      <c r="WNB838" s="230"/>
      <c r="WNC838" s="230"/>
      <c r="WND838" s="230"/>
      <c r="WNE838" s="230"/>
      <c r="WNF838" s="230"/>
      <c r="WNG838" s="230"/>
      <c r="WNH838" s="230"/>
      <c r="WNI838" s="230"/>
      <c r="WNJ838" s="230"/>
      <c r="WNK838" s="230"/>
      <c r="WNL838" s="230"/>
      <c r="WNM838" s="230"/>
      <c r="WNN838" s="230"/>
      <c r="WNO838" s="230"/>
      <c r="WNP838" s="230"/>
      <c r="WNQ838" s="230"/>
      <c r="WNR838" s="230"/>
      <c r="WNS838" s="230"/>
      <c r="WNT838" s="230"/>
      <c r="WNU838" s="230"/>
      <c r="WNV838" s="230"/>
      <c r="WNW838" s="230"/>
      <c r="WNX838" s="230"/>
      <c r="WNY838" s="230"/>
      <c r="WNZ838" s="230"/>
      <c r="WOA838" s="230"/>
      <c r="WOB838" s="230"/>
      <c r="WOC838" s="230"/>
      <c r="WOD838" s="230"/>
      <c r="WOE838" s="230"/>
      <c r="WOF838" s="230"/>
      <c r="WOG838" s="230"/>
      <c r="WOH838" s="230"/>
      <c r="WOI838" s="230"/>
      <c r="WOJ838" s="230"/>
      <c r="WOK838" s="230"/>
      <c r="WOL838" s="230"/>
      <c r="WOM838" s="230"/>
      <c r="WON838" s="230"/>
      <c r="WOO838" s="230"/>
      <c r="WOP838" s="230"/>
      <c r="WOQ838" s="230"/>
      <c r="WOR838" s="230"/>
      <c r="WOS838" s="230"/>
      <c r="WOT838" s="230"/>
      <c r="WOU838" s="230"/>
      <c r="WOV838" s="230"/>
      <c r="WOW838" s="230"/>
      <c r="WOX838" s="230"/>
      <c r="WOY838" s="230"/>
      <c r="WOZ838" s="230"/>
      <c r="WPA838" s="230"/>
      <c r="WPB838" s="230"/>
      <c r="WPC838" s="230"/>
      <c r="WPD838" s="230"/>
      <c r="WPE838" s="230"/>
      <c r="WPF838" s="230"/>
      <c r="WPG838" s="230"/>
      <c r="WPH838" s="230"/>
      <c r="WPI838" s="230"/>
      <c r="WPJ838" s="230"/>
      <c r="WPK838" s="230"/>
      <c r="WPL838" s="230"/>
      <c r="WPM838" s="230"/>
      <c r="WPN838" s="230"/>
      <c r="WPO838" s="230"/>
      <c r="WPP838" s="230"/>
      <c r="WPQ838" s="230"/>
      <c r="WPR838" s="230"/>
      <c r="WPS838" s="230"/>
      <c r="WPT838" s="230"/>
      <c r="WPU838" s="230"/>
      <c r="WPV838" s="230"/>
      <c r="WPW838" s="230"/>
      <c r="WPX838" s="230"/>
      <c r="WPY838" s="230"/>
      <c r="WPZ838" s="230"/>
      <c r="WQA838" s="230"/>
      <c r="WQB838" s="230"/>
      <c r="WQC838" s="230"/>
      <c r="WQD838" s="230"/>
      <c r="WQE838" s="230"/>
      <c r="WQF838" s="230"/>
      <c r="WQG838" s="230"/>
      <c r="WQH838" s="230"/>
      <c r="WQI838" s="230"/>
      <c r="WQJ838" s="230"/>
      <c r="WQK838" s="230"/>
      <c r="WQL838" s="230"/>
      <c r="WQM838" s="230"/>
      <c r="WQN838" s="230"/>
      <c r="WQO838" s="230"/>
      <c r="WQP838" s="230"/>
      <c r="WQQ838" s="230"/>
      <c r="WQR838" s="230"/>
      <c r="WQS838" s="230"/>
      <c r="WQT838" s="230"/>
      <c r="WQU838" s="230"/>
      <c r="WQV838" s="230"/>
      <c r="WQW838" s="230"/>
      <c r="WQX838" s="230"/>
      <c r="WQY838" s="230"/>
      <c r="WQZ838" s="230"/>
      <c r="WRA838" s="230"/>
      <c r="WRB838" s="230"/>
      <c r="WRC838" s="230"/>
      <c r="WRD838" s="230"/>
      <c r="WRE838" s="230"/>
      <c r="WRF838" s="230"/>
      <c r="WRG838" s="230"/>
      <c r="WRH838" s="230"/>
      <c r="WRI838" s="230"/>
      <c r="WRJ838" s="230"/>
      <c r="WRK838" s="230"/>
      <c r="WRL838" s="230"/>
      <c r="WRM838" s="230"/>
      <c r="WRN838" s="230"/>
      <c r="WRO838" s="230"/>
      <c r="WRP838" s="230"/>
      <c r="WRQ838" s="230"/>
      <c r="WRR838" s="230"/>
      <c r="WRS838" s="230"/>
      <c r="WRT838" s="230"/>
      <c r="WRU838" s="230"/>
      <c r="WRV838" s="230"/>
      <c r="WRW838" s="230"/>
      <c r="WRX838" s="230"/>
      <c r="WRY838" s="230"/>
      <c r="WRZ838" s="230"/>
      <c r="WSA838" s="230"/>
      <c r="WSB838" s="230"/>
      <c r="WSC838" s="230"/>
      <c r="WSD838" s="230"/>
      <c r="WSE838" s="230"/>
      <c r="WSF838" s="230"/>
      <c r="WSG838" s="230"/>
      <c r="WSH838" s="230"/>
      <c r="WSI838" s="230"/>
      <c r="WSJ838" s="230"/>
      <c r="WSK838" s="230"/>
      <c r="WSL838" s="230"/>
      <c r="WSM838" s="230"/>
      <c r="WSN838" s="230"/>
      <c r="WSO838" s="230"/>
      <c r="WSP838" s="230"/>
      <c r="WSQ838" s="230"/>
      <c r="WSR838" s="230"/>
      <c r="WSS838" s="230"/>
      <c r="WST838" s="230"/>
      <c r="WSU838" s="230"/>
      <c r="WSV838" s="230"/>
      <c r="WSW838" s="230"/>
      <c r="WSX838" s="230"/>
      <c r="WSY838" s="230"/>
      <c r="WSZ838" s="230"/>
      <c r="WTA838" s="230"/>
      <c r="WTB838" s="230"/>
      <c r="WTC838" s="230"/>
      <c r="WTD838" s="230"/>
      <c r="WTE838" s="230"/>
      <c r="WTF838" s="230"/>
      <c r="WTG838" s="230"/>
      <c r="WTH838" s="230"/>
      <c r="WTI838" s="230"/>
      <c r="WTJ838" s="230"/>
      <c r="WTK838" s="230"/>
      <c r="WTL838" s="230"/>
      <c r="WTM838" s="230"/>
      <c r="WTN838" s="230"/>
      <c r="WTO838" s="230"/>
      <c r="WTP838" s="230"/>
      <c r="WTQ838" s="230"/>
      <c r="WTR838" s="230"/>
      <c r="WTS838" s="230"/>
      <c r="WTT838" s="230"/>
      <c r="WTU838" s="230"/>
      <c r="WTV838" s="230"/>
      <c r="WTW838" s="230"/>
      <c r="WTX838" s="230"/>
      <c r="WTY838" s="230"/>
      <c r="WTZ838" s="230"/>
      <c r="WUA838" s="230"/>
      <c r="WUB838" s="230"/>
      <c r="WUC838" s="230"/>
      <c r="WUD838" s="230"/>
      <c r="WUE838" s="230"/>
      <c r="WUF838" s="230"/>
      <c r="WUG838" s="230"/>
      <c r="WUH838" s="230"/>
      <c r="WUI838" s="230"/>
      <c r="WUJ838" s="230"/>
      <c r="WUK838" s="230"/>
      <c r="WUL838" s="230"/>
      <c r="WUM838" s="230"/>
      <c r="WUN838" s="230"/>
      <c r="WUO838" s="230"/>
      <c r="WUP838" s="230"/>
      <c r="WUQ838" s="230"/>
      <c r="WUR838" s="230"/>
      <c r="WUS838" s="230"/>
      <c r="WUT838" s="230"/>
      <c r="WUU838" s="230"/>
      <c r="WUV838" s="230"/>
      <c r="WUW838" s="230"/>
      <c r="WUX838" s="230"/>
      <c r="WUY838" s="230"/>
      <c r="WUZ838" s="230"/>
      <c r="WVA838" s="230"/>
      <c r="WVB838" s="230"/>
      <c r="WVC838" s="230"/>
      <c r="WVD838" s="230"/>
      <c r="WVE838" s="230"/>
      <c r="WVF838" s="230"/>
      <c r="WVG838" s="230"/>
      <c r="WVH838" s="230"/>
      <c r="WVI838" s="230"/>
      <c r="WVJ838" s="230"/>
      <c r="WVK838" s="230"/>
      <c r="WVL838" s="230"/>
      <c r="WVM838" s="230"/>
      <c r="WVN838" s="230"/>
      <c r="WVO838" s="230"/>
      <c r="WVP838" s="230"/>
      <c r="WVQ838" s="230"/>
      <c r="WVR838" s="230"/>
      <c r="WVS838" s="230"/>
      <c r="WVT838" s="230"/>
      <c r="WVU838" s="230"/>
      <c r="WVV838" s="230"/>
      <c r="WVW838" s="230"/>
      <c r="WVX838" s="230"/>
      <c r="WVY838" s="230"/>
      <c r="WVZ838" s="230"/>
      <c r="WWA838" s="230"/>
      <c r="WWB838" s="230"/>
      <c r="WWC838" s="230"/>
      <c r="WWD838" s="230"/>
      <c r="WWE838" s="230"/>
      <c r="WWF838" s="230"/>
      <c r="WWG838" s="230"/>
      <c r="WWH838" s="230"/>
      <c r="WWI838" s="230"/>
      <c r="WWJ838" s="230"/>
      <c r="WWK838" s="230"/>
      <c r="WWL838" s="230"/>
      <c r="WWM838" s="230"/>
      <c r="WWN838" s="230"/>
      <c r="WWO838" s="230"/>
      <c r="WWP838" s="230"/>
      <c r="WWQ838" s="230"/>
      <c r="WWR838" s="230"/>
      <c r="WWS838" s="230"/>
      <c r="WWT838" s="230"/>
      <c r="WWU838" s="230"/>
      <c r="WWV838" s="230"/>
      <c r="WWW838" s="230"/>
      <c r="WWX838" s="230"/>
      <c r="WWY838" s="230"/>
      <c r="WWZ838" s="230"/>
      <c r="WXA838" s="230"/>
      <c r="WXB838" s="230"/>
      <c r="WXC838" s="230"/>
      <c r="WXD838" s="230"/>
      <c r="WXE838" s="230"/>
      <c r="WXF838" s="230"/>
      <c r="WXG838" s="230"/>
      <c r="WXH838" s="230"/>
      <c r="WXI838" s="230"/>
      <c r="WXJ838" s="230"/>
      <c r="WXK838" s="230"/>
      <c r="WXL838" s="230"/>
      <c r="WXM838" s="230"/>
      <c r="WXN838" s="230"/>
      <c r="WXO838" s="230"/>
      <c r="WXP838" s="230"/>
      <c r="WXQ838" s="230"/>
      <c r="WXR838" s="230"/>
      <c r="WXS838" s="230"/>
      <c r="WXT838" s="230"/>
      <c r="WXU838" s="230"/>
      <c r="WXV838" s="230"/>
      <c r="WXW838" s="230"/>
      <c r="WXX838" s="230"/>
      <c r="WXY838" s="230"/>
      <c r="WXZ838" s="230"/>
      <c r="WYA838" s="230"/>
      <c r="WYB838" s="230"/>
      <c r="WYC838" s="230"/>
      <c r="WYD838" s="230"/>
      <c r="WYE838" s="230"/>
      <c r="WYF838" s="230"/>
      <c r="WYG838" s="230"/>
      <c r="WYH838" s="230"/>
      <c r="WYI838" s="230"/>
      <c r="WYJ838" s="230"/>
      <c r="WYK838" s="230"/>
      <c r="WYL838" s="230"/>
      <c r="WYM838" s="230"/>
      <c r="WYN838" s="230"/>
      <c r="WYO838" s="230"/>
      <c r="WYP838" s="230"/>
      <c r="WYQ838" s="230"/>
      <c r="WYR838" s="230"/>
      <c r="WYS838" s="230"/>
      <c r="WYT838" s="230"/>
      <c r="WYU838" s="230"/>
      <c r="WYV838" s="230"/>
      <c r="WYW838" s="230"/>
      <c r="WYX838" s="230"/>
      <c r="WYY838" s="230"/>
      <c r="WYZ838" s="230"/>
      <c r="WZA838" s="230"/>
      <c r="WZB838" s="230"/>
      <c r="WZC838" s="230"/>
      <c r="WZD838" s="230"/>
      <c r="WZE838" s="230"/>
      <c r="WZF838" s="230"/>
      <c r="WZG838" s="230"/>
      <c r="WZH838" s="230"/>
      <c r="WZI838" s="230"/>
      <c r="WZJ838" s="230"/>
      <c r="WZK838" s="230"/>
      <c r="WZL838" s="230"/>
      <c r="WZM838" s="230"/>
      <c r="WZN838" s="230"/>
      <c r="WZO838" s="230"/>
      <c r="WZP838" s="230"/>
      <c r="WZQ838" s="230"/>
      <c r="WZR838" s="230"/>
      <c r="WZS838" s="230"/>
      <c r="WZT838" s="230"/>
      <c r="WZU838" s="230"/>
      <c r="WZV838" s="230"/>
      <c r="WZW838" s="230"/>
      <c r="WZX838" s="230"/>
      <c r="WZY838" s="230"/>
      <c r="WZZ838" s="230"/>
      <c r="XAA838" s="230"/>
      <c r="XAB838" s="230"/>
      <c r="XAC838" s="230"/>
      <c r="XAD838" s="230"/>
      <c r="XAE838" s="230"/>
      <c r="XAF838" s="230"/>
      <c r="XAG838" s="230"/>
      <c r="XAH838" s="230"/>
      <c r="XAI838" s="230"/>
      <c r="XAJ838" s="230"/>
      <c r="XAK838" s="230"/>
      <c r="XAL838" s="230"/>
      <c r="XAM838" s="230"/>
      <c r="XAN838" s="230"/>
      <c r="XAO838" s="230"/>
      <c r="XAP838" s="230"/>
      <c r="XAQ838" s="230"/>
      <c r="XAR838" s="230"/>
      <c r="XAS838" s="230"/>
      <c r="XAT838" s="230"/>
      <c r="XAU838" s="230"/>
      <c r="XAV838" s="230"/>
      <c r="XAW838" s="230"/>
      <c r="XAX838" s="230"/>
      <c r="XAY838" s="230"/>
      <c r="XAZ838" s="230"/>
      <c r="XBA838" s="230"/>
      <c r="XBB838" s="230"/>
      <c r="XBC838" s="230"/>
      <c r="XBD838" s="230"/>
      <c r="XBE838" s="230"/>
      <c r="XBF838" s="230"/>
      <c r="XBG838" s="230"/>
      <c r="XBH838" s="230"/>
      <c r="XBI838" s="230"/>
      <c r="XBJ838" s="230"/>
      <c r="XBK838" s="230"/>
      <c r="XBL838" s="230"/>
      <c r="XBM838" s="230"/>
      <c r="XBN838" s="230"/>
      <c r="XBO838" s="230"/>
      <c r="XBP838" s="230"/>
      <c r="XBQ838" s="230"/>
      <c r="XBR838" s="230"/>
      <c r="XBS838" s="230"/>
      <c r="XBT838" s="230"/>
      <c r="XBU838" s="230"/>
      <c r="XBV838" s="230"/>
      <c r="XBW838" s="230"/>
      <c r="XBX838" s="230"/>
      <c r="XBY838" s="230"/>
      <c r="XBZ838" s="230"/>
      <c r="XCA838" s="230"/>
      <c r="XCB838" s="230"/>
      <c r="XCC838" s="230"/>
      <c r="XCD838" s="230"/>
      <c r="XCE838" s="230"/>
      <c r="XCF838" s="230"/>
      <c r="XCG838" s="230"/>
      <c r="XCH838" s="230"/>
      <c r="XCI838" s="230"/>
      <c r="XCJ838" s="230"/>
      <c r="XCK838" s="230"/>
      <c r="XCL838" s="230"/>
      <c r="XCM838" s="230"/>
      <c r="XCN838" s="230"/>
      <c r="XCO838" s="230"/>
      <c r="XCP838" s="230"/>
      <c r="XCQ838" s="230"/>
      <c r="XCR838" s="230"/>
      <c r="XCS838" s="230"/>
      <c r="XCT838" s="230"/>
      <c r="XCU838" s="230"/>
      <c r="XCV838" s="230"/>
      <c r="XCW838" s="230"/>
      <c r="XCX838" s="230"/>
      <c r="XCY838" s="230"/>
      <c r="XCZ838" s="230"/>
      <c r="XDA838" s="230"/>
      <c r="XDB838" s="230"/>
      <c r="XDC838" s="230"/>
      <c r="XDD838" s="230"/>
      <c r="XDE838" s="230"/>
      <c r="XDF838" s="230"/>
      <c r="XDG838" s="230"/>
      <c r="XDH838" s="230"/>
      <c r="XDI838" s="230"/>
      <c r="XDJ838" s="230"/>
      <c r="XDK838" s="230"/>
      <c r="XDL838" s="230"/>
      <c r="XDM838" s="230"/>
      <c r="XDN838" s="230"/>
      <c r="XDO838" s="230"/>
      <c r="XDP838" s="230"/>
      <c r="XDQ838" s="230"/>
      <c r="XDR838" s="230"/>
      <c r="XDS838" s="230"/>
      <c r="XDT838" s="230"/>
      <c r="XDU838" s="230"/>
      <c r="XDV838" s="230"/>
      <c r="XDW838" s="230"/>
      <c r="XDX838" s="230"/>
      <c r="XDY838" s="230"/>
      <c r="XDZ838" s="230"/>
      <c r="XEA838" s="230"/>
      <c r="XEB838" s="230"/>
      <c r="XEC838" s="230"/>
      <c r="XED838" s="230"/>
      <c r="XEE838" s="230"/>
    </row>
    <row r="839" spans="1:16359" ht="76.5" hidden="1">
      <c r="A839" s="14">
        <v>202591546807</v>
      </c>
      <c r="B839" s="118" t="s">
        <v>10966</v>
      </c>
      <c r="C839" s="145" t="s">
        <v>672</v>
      </c>
      <c r="D839" s="142" t="s">
        <v>10967</v>
      </c>
      <c r="E839" s="106" t="s">
        <v>8955</v>
      </c>
      <c r="F839" s="106" t="s">
        <v>10968</v>
      </c>
      <c r="G839" s="106" t="s">
        <v>10969</v>
      </c>
      <c r="H839" s="106" t="s">
        <v>10970</v>
      </c>
      <c r="I839" s="207" t="s">
        <v>7114</v>
      </c>
      <c r="J839" s="207">
        <v>45911</v>
      </c>
      <c r="K839" s="207" t="s">
        <v>142</v>
      </c>
      <c r="L839" s="142" t="str">
        <f>IF(Tabela2[[#This Row],[Data]]="","Sem Informação",VLOOKUP(MONTH(Tabela2[[#This Row],[Data]]),'[1]Validação de dados'!$I$1:$J$13,2,0))</f>
        <v>Setembro</v>
      </c>
      <c r="M839" s="146">
        <f>YEAR(Tabela2[[#This Row],[Data]])</f>
        <v>2025</v>
      </c>
      <c r="N839" s="207" t="s">
        <v>122</v>
      </c>
      <c r="O839" s="207" t="s">
        <v>286</v>
      </c>
      <c r="P839" s="104" t="e">
        <f>VLOOKUP(Tabela2[[#This Row],[SIEMA]],Siema2024,21,FALSE)</f>
        <v>#REF!</v>
      </c>
      <c r="Q839" s="104" t="s">
        <v>7127</v>
      </c>
      <c r="R839" s="108" t="s">
        <v>10971</v>
      </c>
      <c r="S839" s="107" t="str">
        <f>IF(Q839="","", IF(Q839="NC","", IF(Q839="NE","", IF(Q839="NA","",IFERROR(VLOOKUP(Q839,[1]Produtos!$A$1:$C$2319,2,FALSE),"Não Cadastrado")))))</f>
        <v/>
      </c>
      <c r="T839" s="104" t="s">
        <v>7127</v>
      </c>
      <c r="U839" s="104" t="s">
        <v>7114</v>
      </c>
      <c r="V839" s="104" t="str">
        <f>IF(Q839="","",IF(ISNUMBER(Q839)=FALSE,"Não se aplica",IFERROR(VLOOKUP(Q839,Produtos!$A$1:$C$2319,3,FALSE),"Não Cadastrado")))</f>
        <v>Não se aplica</v>
      </c>
      <c r="W839" s="104" t="e">
        <f>VLOOKUP(Tabela2[[#This Row],[SIEMA]],Siema2024,10,FALSE)</f>
        <v>#REF!</v>
      </c>
      <c r="X839" s="113" t="str">
        <f>IF(Tabela2[[#This Row],[Origem do acidente]] = "Plataforma", "PREENCHER","NA")</f>
        <v>NA</v>
      </c>
      <c r="Y839" s="109" t="e">
        <f>IF(W839="","", IF(W839="NC","", IF(W839="NE","", IF(W839="NA","",IFERROR(VLOOKUP(W839,[1]Produtos!$A$1:$C$2319,2,FALSE),"Não Cadastrado")))))</f>
        <v>#REF!</v>
      </c>
      <c r="Z839" s="104" t="e">
        <f>VLOOKUP(Tabela2[[#This Row],[SIEMA]],Siema2025,11,FALSE)</f>
        <v>#N/A</v>
      </c>
      <c r="AA839" s="104" t="e">
        <f>VLOOKUP(Tabela2[[#This Row],[SIEMA]],Siema2024,12,FALSE)</f>
        <v>#REF!</v>
      </c>
      <c r="AB839" s="104" t="e">
        <f>IF(W839="","",IF(ISNUMBER(W839)=FALSE,"Não se aplica",IFERROR(VLOOKUP(W839,[1]Produtos!$A$1:$C$2319,3,FALSE),"Não Cadastrado")))</f>
        <v>#REF!</v>
      </c>
      <c r="AC839" s="104"/>
      <c r="AD839" s="108" t="str">
        <f>IF(Tabela2[[#This Row],[Origem do acidente]] = "Plataforma", "PREENCHER","NA")</f>
        <v>NA</v>
      </c>
      <c r="AE839" s="107" t="str">
        <f>IF(AC839="","", IF(AC839="NC","", IF(AC839="NE","", IF(AC839="NA","",IFERROR(VLOOKUP(AC839,[1]Produtos!$A$1:$C$2319,2,FALSE),"Não Cadastrado")))))</f>
        <v/>
      </c>
      <c r="AF839" s="104"/>
      <c r="AG839" s="104"/>
      <c r="AH839" s="104" t="str">
        <f>IF(AC839="","",IF(ISNUMBER(AC839)=FALSE,"Não se aplica",IFERROR(VLOOKUP(AC839,Produtos!$A$1:$C$2319,3,FALSE),"Não Cadastrado")))</f>
        <v/>
      </c>
      <c r="AI839" s="104"/>
      <c r="AJ839" s="146" t="s">
        <v>10972</v>
      </c>
      <c r="AK839" s="107" t="s">
        <v>7636</v>
      </c>
      <c r="AL839" s="107"/>
      <c r="AM839" s="107"/>
      <c r="AN839" s="145"/>
      <c r="AO839" s="145"/>
      <c r="AP839" s="145"/>
      <c r="AQ839" s="145"/>
      <c r="AR839" s="147"/>
      <c r="AS839" s="145"/>
      <c r="AT839" s="145"/>
      <c r="AU839" s="145"/>
      <c r="AV839" s="145"/>
      <c r="AW839" s="145"/>
      <c r="AX839" s="145"/>
      <c r="AY839" s="145"/>
      <c r="AZ839" s="145"/>
      <c r="BA839" s="145"/>
      <c r="BB839" s="145"/>
      <c r="BC839" s="108" t="str">
        <f>IF(Tabela2[[#This Row],[Outro(s) ]] = "X", "PREENCHER","NA")</f>
        <v>NA</v>
      </c>
      <c r="BD839" s="145"/>
      <c r="BE839" s="145" t="s">
        <v>7183</v>
      </c>
      <c r="BF839" s="208" t="s">
        <v>6834</v>
      </c>
      <c r="BG839" s="208"/>
      <c r="BH839" s="210" t="s">
        <v>6834</v>
      </c>
      <c r="BI839" s="209" t="s">
        <v>2696</v>
      </c>
      <c r="BJ839" s="107" t="s">
        <v>7099</v>
      </c>
      <c r="BK839" s="104" t="s">
        <v>2696</v>
      </c>
      <c r="BL839" s="140">
        <v>45943</v>
      </c>
      <c r="BM839" s="145">
        <f ca="1">IF(Tabela2[[#This Row],[Data de atendimento do Ibama (considerar o primeiro documento/ação)]]="",_xlfn.DAYS(TODAY(),J839),_xlfn.DAYS(Tabela2[[#This Row],[Data de atendimento do Ibama (considerar o primeiro documento/ação)]],J839))</f>
        <v>32</v>
      </c>
      <c r="BN839" s="108" t="str">
        <f>IF(Tabela2[[#This Row],[Atendido pelo Ibama ("Não" ou "Sim")]]="Não","Preencher", IF(Tabela2[[#This Row],[Atendido pelo Ibama ("Não" ou "Sim")]]="Sim","NA",""))</f>
        <v>NA</v>
      </c>
      <c r="BO839" s="114" t="s">
        <v>7184</v>
      </c>
      <c r="BP839" s="108" t="str">
        <f>IF(Tabela2[[#This Row],[Forma de atendimento (primeiro documento/ação)]]= "Outros (especificar)", "PREENCHER","NA")</f>
        <v>NA</v>
      </c>
      <c r="BQ839" s="106" t="s">
        <v>123</v>
      </c>
      <c r="BR839" s="108" t="str">
        <f>IF(Tabela2[[#This Row],[Equipe do Ibama foi a campo? Houve sobrevoo do Poseidon?]] = "Sim", "PREENCHER","NA")</f>
        <v>NA</v>
      </c>
      <c r="BS839" s="108" t="str">
        <f>IF(Tabela2[[#This Row],[Se sim, foi emitida Ordem de Emergência? (informações vinculada à coluna CK)]] = "Sim", "PREENCHER","NA")</f>
        <v>NA</v>
      </c>
      <c r="BT839" s="108" t="s">
        <v>7126</v>
      </c>
      <c r="BU839" s="108" t="s">
        <v>2696</v>
      </c>
      <c r="BV839" s="108" t="s">
        <v>123</v>
      </c>
      <c r="BW839" s="108" t="s">
        <v>2696</v>
      </c>
      <c r="BX839" s="106" t="s">
        <v>7102</v>
      </c>
      <c r="BY839" s="140">
        <v>45943</v>
      </c>
      <c r="BZ839" s="146">
        <f>IF(Tabela2[[#This Row],[Data do documento de encerramento]]="NA","NA",IF(Tabela2[[#This Row],[Data do documento de encerramento]]="","Pendente de conclusão/ encerramento",_xlfn.DAYS(Tabela2[[#This Row],[Data do documento de encerramento]],J839)))</f>
        <v>32</v>
      </c>
      <c r="CA839" s="107" t="s">
        <v>10973</v>
      </c>
      <c r="CB839" s="143"/>
      <c r="CC839" s="147"/>
      <c r="CD839" s="147"/>
      <c r="CE839" s="147"/>
      <c r="CF839" s="147"/>
    </row>
    <row r="840" spans="1:16359" ht="45.75" hidden="1">
      <c r="A840" s="14">
        <v>202591539656</v>
      </c>
      <c r="B840" s="118" t="s">
        <v>10974</v>
      </c>
      <c r="C840" s="145" t="s">
        <v>672</v>
      </c>
      <c r="D840" s="142" t="s">
        <v>6354</v>
      </c>
      <c r="E840" s="106" t="s">
        <v>7186</v>
      </c>
      <c r="F840" s="106" t="s">
        <v>10975</v>
      </c>
      <c r="G840" s="106" t="s">
        <v>10976</v>
      </c>
      <c r="H840" s="106" t="s">
        <v>10977</v>
      </c>
      <c r="I840" s="207" t="s">
        <v>7114</v>
      </c>
      <c r="J840" s="207">
        <v>45913</v>
      </c>
      <c r="K840" s="207" t="s">
        <v>229</v>
      </c>
      <c r="L840" s="142" t="str">
        <f>IF(Tabela2[[#This Row],[Data]]="","Sem Informação",VLOOKUP(MONTH(Tabela2[[#This Row],[Data]]),'[1]Validação de dados'!$I$1:$J$13,2,0))</f>
        <v>Setembro</v>
      </c>
      <c r="M840" s="146">
        <f>YEAR(Tabela2[[#This Row],[Data]])</f>
        <v>2025</v>
      </c>
      <c r="N840" s="207" t="s">
        <v>143</v>
      </c>
      <c r="O840" s="207" t="s">
        <v>286</v>
      </c>
      <c r="P840" s="104" t="e">
        <f>VLOOKUP(Tabela2[[#This Row],[SIEMA]],Siema2024,21,FALSE)</f>
        <v>#REF!</v>
      </c>
      <c r="Q840" s="104">
        <v>2211</v>
      </c>
      <c r="R840" s="108" t="e">
        <f>VLOOKUP(Tabela2[[#This Row],[SIEMA]],Siema2025,10,FALSE)</f>
        <v>#N/A</v>
      </c>
      <c r="S840" s="107" t="str">
        <f>IF(Q840="","", IF(Q840="NC","", IF(Q840="NE","", IF(Q840="NA","",IFERROR(VLOOKUP(Q840,[1]Produtos!$A$1:$C$2319,2,FALSE),"Não Cadastrado")))))</f>
        <v>POLÍMEROS GRANULADOS, EXPANSÍVEIS, que desprendem vapores inflamáveis</v>
      </c>
      <c r="T840" s="104">
        <v>150</v>
      </c>
      <c r="U840" s="104" t="s">
        <v>7309</v>
      </c>
      <c r="V840" s="104">
        <f>IF(Q840="","",IF(ISNUMBER(Q840)=FALSE,"Não se aplica",IFERROR(VLOOKUP(Q840,Produtos!$A$1:$C$2319,3,FALSE),"Não Cadastrado")))</f>
        <v>9</v>
      </c>
      <c r="W840" s="104">
        <v>3082</v>
      </c>
      <c r="X840" s="113" t="str">
        <f>IF(Tabela2[[#This Row],[Origem do acidente]] = "Plataforma", "PREENCHER","NA")</f>
        <v>NA</v>
      </c>
      <c r="Y840" s="109" t="str">
        <f>IF(W840="","", IF(W840="NC","", IF(W840="NE","", IF(W840="NA","",IFERROR(VLOOKUP(W840,[1]Produtos!$A$1:$C$2319,2,FALSE),"Não Cadastrado")))))</f>
        <v>SUBSTÂNCIA QUE APRESENTA RISCO PARA O MEIO AMBIENTE, LÍQUIDA, N.E.</v>
      </c>
      <c r="Z840" s="104" t="s">
        <v>6834</v>
      </c>
      <c r="AA840" s="104" t="s">
        <v>7062</v>
      </c>
      <c r="AB840" s="104">
        <f>IF(W840="","",IF(ISNUMBER(W840)=FALSE,"Não se aplica",IFERROR(VLOOKUP(W840,[1]Produtos!$A$1:$C$2319,3,FALSE),"Não Cadastrado")))</f>
        <v>9</v>
      </c>
      <c r="AC840" s="104"/>
      <c r="AD840" s="108" t="str">
        <f>IF(Tabela2[[#This Row],[Origem do acidente]] = "Plataforma", "PREENCHER","NA")</f>
        <v>NA</v>
      </c>
      <c r="AE840" s="107" t="str">
        <f>IF(AC840="","", IF(AC840="NC","", IF(AC840="NE","", IF(AC840="NA","",IFERROR(VLOOKUP(AC840,[1]Produtos!$A$1:$C$2319,2,FALSE),"Não Cadastrado")))))</f>
        <v/>
      </c>
      <c r="AF840" s="104"/>
      <c r="AG840" s="104"/>
      <c r="AH840" s="104" t="str">
        <f>IF(AC840="","",IF(ISNUMBER(AC840)=FALSE,"Não se aplica",IFERROR(VLOOKUP(AC840,Produtos!$A$1:$C$2319,3,FALSE),"Não Cadastrado")))</f>
        <v/>
      </c>
      <c r="AI840" s="104"/>
      <c r="AJ840" s="146" t="s">
        <v>10978</v>
      </c>
      <c r="AK840" s="107" t="s">
        <v>7190</v>
      </c>
      <c r="AL840" s="107" t="s">
        <v>7363</v>
      </c>
      <c r="AM840" s="107" t="s">
        <v>7182</v>
      </c>
      <c r="AN840" s="145"/>
      <c r="AO840" s="145"/>
      <c r="AP840" s="145"/>
      <c r="AQ840" s="145"/>
      <c r="AR840" s="147"/>
      <c r="AS840" s="145"/>
      <c r="AT840" s="145"/>
      <c r="AU840" s="145" t="s">
        <v>7183</v>
      </c>
      <c r="AV840" s="145"/>
      <c r="AW840" s="145"/>
      <c r="AX840" s="145"/>
      <c r="AY840" s="145"/>
      <c r="AZ840" s="145"/>
      <c r="BA840" s="145"/>
      <c r="BB840" s="145"/>
      <c r="BC840" s="108" t="str">
        <f>IF(Tabela2[[#This Row],[Outro(s) ]] = "X", "PREENCHER","NA")</f>
        <v>NA</v>
      </c>
      <c r="BD840" s="145"/>
      <c r="BE840" s="145"/>
      <c r="BF840" s="208" t="s">
        <v>10979</v>
      </c>
      <c r="BG840" s="208"/>
      <c r="BH840" s="210" t="s">
        <v>10980</v>
      </c>
      <c r="BI840" s="209" t="s">
        <v>2696</v>
      </c>
      <c r="BJ840" s="107" t="s">
        <v>7099</v>
      </c>
      <c r="BK840" s="104" t="s">
        <v>2696</v>
      </c>
      <c r="BL840" s="140">
        <v>45933</v>
      </c>
      <c r="BM840" s="145">
        <f ca="1">IF(Tabela2[[#This Row],[Data de atendimento do Ibama (considerar o primeiro documento/ação)]]="",_xlfn.DAYS(TODAY(),J840),_xlfn.DAYS(Tabela2[[#This Row],[Data de atendimento do Ibama (considerar o primeiro documento/ação)]],J840))</f>
        <v>20</v>
      </c>
      <c r="BN840" s="108" t="str">
        <f>IF(Tabela2[[#This Row],[Atendido pelo Ibama ("Não" ou "Sim")]]="Não","Preencher", IF(Tabela2[[#This Row],[Atendido pelo Ibama ("Não" ou "Sim")]]="Sim","NA",""))</f>
        <v>NA</v>
      </c>
      <c r="BO840" s="114" t="s">
        <v>7100</v>
      </c>
      <c r="BP840" s="108" t="str">
        <f>IF(Tabela2[[#This Row],[Forma de atendimento (primeiro documento/ação)]]= "Outros (especificar)", "PREENCHER","NA")</f>
        <v>NA</v>
      </c>
      <c r="BQ840" s="106" t="s">
        <v>123</v>
      </c>
      <c r="BR840" s="108" t="str">
        <f>IF(Tabela2[[#This Row],[Equipe do Ibama foi a campo? Houve sobrevoo do Poseidon?]] = "Sim", "PREENCHER","NA")</f>
        <v>NA</v>
      </c>
      <c r="BS840" s="108" t="str">
        <f>IF(Tabela2[[#This Row],[Se sim, foi emitida Ordem de Emergência? (informações vinculada à coluna CK)]] = "Sim", "PREENCHER","NA")</f>
        <v>NA</v>
      </c>
      <c r="BT840" s="108" t="s">
        <v>7101</v>
      </c>
      <c r="BU840" s="108" t="s">
        <v>123</v>
      </c>
      <c r="BV840" s="108" t="s">
        <v>123</v>
      </c>
      <c r="BW840" s="108" t="s">
        <v>123</v>
      </c>
      <c r="BX840" s="106" t="s">
        <v>7127</v>
      </c>
      <c r="BY840" s="140"/>
      <c r="BZ840" s="146" t="str">
        <f>IF(Tabela2[[#This Row],[Data do documento de encerramento]]="NA","NA",IF(Tabela2[[#This Row],[Data do documento de encerramento]]="","Pendente de conclusão/ encerramento",_xlfn.DAYS(Tabela2[[#This Row],[Data do documento de encerramento]],J840)))</f>
        <v>Pendente de conclusão/ encerramento</v>
      </c>
      <c r="CA840" s="107" t="s">
        <v>10981</v>
      </c>
      <c r="CB840" s="143"/>
      <c r="CC840" s="147"/>
      <c r="CD840" s="147"/>
      <c r="CE840" s="147"/>
      <c r="CF840" s="147"/>
    </row>
    <row r="841" spans="1:16359" ht="76.5" hidden="1">
      <c r="A841" s="246">
        <v>20259861217</v>
      </c>
      <c r="B841" s="170" t="s">
        <v>10982</v>
      </c>
      <c r="C841" s="145" t="s">
        <v>10600</v>
      </c>
      <c r="D841" s="142" t="s">
        <v>10983</v>
      </c>
      <c r="E841" s="106" t="s">
        <v>7959</v>
      </c>
      <c r="F841" s="106" t="s">
        <v>10984</v>
      </c>
      <c r="G841" s="106" t="s">
        <v>10985</v>
      </c>
      <c r="H841" s="106" t="s">
        <v>10986</v>
      </c>
      <c r="I841" s="207" t="s">
        <v>7114</v>
      </c>
      <c r="J841" s="207">
        <v>45907</v>
      </c>
      <c r="K841" s="207" t="s">
        <v>272</v>
      </c>
      <c r="L841" s="142" t="str">
        <f>IF(Tabela2[[#This Row],[Data]]="","Sem Informação",VLOOKUP(MONTH(Tabela2[[#This Row],[Data]]),'[1]Validação de dados'!$I$1:$J$13,2,0))</f>
        <v>Setembro</v>
      </c>
      <c r="M841" s="146">
        <f>YEAR(Tabela2[[#This Row],[Data]])</f>
        <v>2025</v>
      </c>
      <c r="N841" s="207" t="s">
        <v>122</v>
      </c>
      <c r="O841" s="207" t="s">
        <v>286</v>
      </c>
      <c r="P841" s="104" t="e">
        <f>VLOOKUP(Tabela2[[#This Row],[SIEMA]],Siema2024,21,FALSE)</f>
        <v>#REF!</v>
      </c>
      <c r="Q841" s="104">
        <v>2586</v>
      </c>
      <c r="R841" s="108" t="e">
        <f>VLOOKUP(Tabela2[[#This Row],[SIEMA]],Siema2025,10,FALSE)</f>
        <v>#N/A</v>
      </c>
      <c r="S841" s="107" t="str">
        <f>IF(Q841="","", IF(Q841="NC","", IF(Q841="NE","", IF(Q841="NA","",IFERROR(VLOOKUP(Q841,[1]Produtos!$A$1:$C$2319,2,FALSE),"Não Cadastrado")))))</f>
        <v>ÁCIDOS ALQUILSULFÔNICOS, LÍQUIDOS ou ÁCIDOS ARILSULFÔNICOS, LÍQUIDOS, com até 5% de ácido sulfúrico
livre</v>
      </c>
      <c r="T841" s="104" t="s">
        <v>6834</v>
      </c>
      <c r="U841" s="104" t="s">
        <v>7062</v>
      </c>
      <c r="V841" s="104">
        <f>IF(Q841="","",IF(ISNUMBER(Q841)=FALSE,"Não se aplica",IFERROR(VLOOKUP(Q841,Produtos!$A$1:$C$2319,3,FALSE),"Não Cadastrado")))</f>
        <v>8</v>
      </c>
      <c r="W841" s="104" t="e">
        <f>VLOOKUP(Tabela2[[#This Row],[SIEMA]],Siema2024,10,FALSE)</f>
        <v>#REF!</v>
      </c>
      <c r="X841" s="113" t="str">
        <f>IF(Tabela2[[#This Row],[Origem do acidente]] = "Plataforma", "PREENCHER","NA")</f>
        <v>NA</v>
      </c>
      <c r="Y841" s="109" t="e">
        <f>IF(W841="","", IF(W841="NC","", IF(W841="NE","", IF(W841="NA","",IFERROR(VLOOKUP(W841,[1]Produtos!$A$1:$C$2319,2,FALSE),"Não Cadastrado")))))</f>
        <v>#REF!</v>
      </c>
      <c r="Z841" s="104" t="e">
        <f>VLOOKUP(Tabela2[[#This Row],[SIEMA]],Siema2025,11,FALSE)</f>
        <v>#N/A</v>
      </c>
      <c r="AA841" s="104" t="e">
        <f>VLOOKUP(Tabela2[[#This Row],[SIEMA]],Siema2024,12,FALSE)</f>
        <v>#REF!</v>
      </c>
      <c r="AB841" s="104" t="e">
        <f>IF(W841="","",IF(ISNUMBER(W841)=FALSE,"Não se aplica",IFERROR(VLOOKUP(W841,[1]Produtos!$A$1:$C$2319,3,FALSE),"Não Cadastrado")))</f>
        <v>#REF!</v>
      </c>
      <c r="AC841" s="104"/>
      <c r="AD841" s="108" t="str">
        <f>IF(Tabela2[[#This Row],[Origem do acidente]] = "Plataforma", "PREENCHER","NA")</f>
        <v>NA</v>
      </c>
      <c r="AE841" s="107" t="str">
        <f>IF(AC841="","", IF(AC841="NC","", IF(AC841="NE","", IF(AC841="NA","",IFERROR(VLOOKUP(AC841,[1]Produtos!$A$1:$C$2319,2,FALSE),"Não Cadastrado")))))</f>
        <v/>
      </c>
      <c r="AF841" s="104"/>
      <c r="AG841" s="104"/>
      <c r="AH841" s="104" t="str">
        <f>IF(AC841="","",IF(ISNUMBER(AC841)=FALSE,"Não se aplica",IFERROR(VLOOKUP(AC841,Produtos!$A$1:$C$2319,3,FALSE),"Não Cadastrado")))</f>
        <v/>
      </c>
      <c r="AI841" s="104"/>
      <c r="AJ841" s="146" t="s">
        <v>10987</v>
      </c>
      <c r="AK841" s="107" t="s">
        <v>7234</v>
      </c>
      <c r="AL841" s="107" t="s">
        <v>7290</v>
      </c>
      <c r="AM841" s="107"/>
      <c r="AN841" s="145"/>
      <c r="AO841" s="145"/>
      <c r="AP841" s="145"/>
      <c r="AQ841" s="145"/>
      <c r="AR841" s="147"/>
      <c r="AS841" s="145"/>
      <c r="AT841" s="145"/>
      <c r="AU841" s="145"/>
      <c r="AV841" s="145"/>
      <c r="AW841" s="145"/>
      <c r="AX841" s="145"/>
      <c r="AY841" s="145"/>
      <c r="AZ841" s="145"/>
      <c r="BA841" s="145"/>
      <c r="BB841" s="145"/>
      <c r="BC841" s="108" t="str">
        <f>IF(Tabela2[[#This Row],[Outro(s) ]] = "X", "PREENCHER","NA")</f>
        <v>NA</v>
      </c>
      <c r="BD841" s="145"/>
      <c r="BE841" s="145" t="s">
        <v>7183</v>
      </c>
      <c r="BF841" s="208" t="s">
        <v>10988</v>
      </c>
      <c r="BG841" s="208"/>
      <c r="BH841" s="210" t="s">
        <v>10989</v>
      </c>
      <c r="BI841" s="209" t="s">
        <v>2696</v>
      </c>
      <c r="BJ841" s="107" t="s">
        <v>7099</v>
      </c>
      <c r="BK841" s="104" t="s">
        <v>2696</v>
      </c>
      <c r="BL841" s="140">
        <v>45926</v>
      </c>
      <c r="BM841" s="145">
        <f ca="1">IF(Tabela2[[#This Row],[Data de atendimento do Ibama (considerar o primeiro documento/ação)]]="",_xlfn.DAYS(TODAY(),J841),_xlfn.DAYS(Tabela2[[#This Row],[Data de atendimento do Ibama (considerar o primeiro documento/ação)]],J841))</f>
        <v>19</v>
      </c>
      <c r="BN841" s="108" t="str">
        <f>IF(Tabela2[[#This Row],[Atendido pelo Ibama ("Não" ou "Sim")]]="Não","Preencher", IF(Tabela2[[#This Row],[Atendido pelo Ibama ("Não" ou "Sim")]]="Sim","NA",""))</f>
        <v>NA</v>
      </c>
      <c r="BO841" s="114" t="s">
        <v>7138</v>
      </c>
      <c r="BP841" s="108" t="str">
        <f>IF(Tabela2[[#This Row],[Forma de atendimento (primeiro documento/ação)]]= "Outros (especificar)", "PREENCHER","NA")</f>
        <v>NA</v>
      </c>
      <c r="BQ841" s="106" t="s">
        <v>123</v>
      </c>
      <c r="BR841" s="108" t="str">
        <f>IF(Tabela2[[#This Row],[Equipe do Ibama foi a campo? Houve sobrevoo do Poseidon?]] = "Sim", "PREENCHER","NA")</f>
        <v>NA</v>
      </c>
      <c r="BS841" s="108" t="str">
        <f>IF(Tabela2[[#This Row],[Se sim, foi emitida Ordem de Emergência? (informações vinculada à coluna CK)]] = "Sim", "PREENCHER","NA")</f>
        <v>NA</v>
      </c>
      <c r="BT841" s="108" t="s">
        <v>7101</v>
      </c>
      <c r="BU841" s="108" t="s">
        <v>2696</v>
      </c>
      <c r="BV841" s="108" t="s">
        <v>123</v>
      </c>
      <c r="BW841" s="108" t="s">
        <v>2696</v>
      </c>
      <c r="BX841" s="106" t="s">
        <v>7102</v>
      </c>
      <c r="BY841" s="140">
        <v>45974</v>
      </c>
      <c r="BZ841" s="146">
        <f>IF(Tabela2[[#This Row],[Data do documento de encerramento]]="NA","NA",IF(Tabela2[[#This Row],[Data do documento de encerramento]]="","Pendente de conclusão/ encerramento",_xlfn.DAYS(Tabela2[[#This Row],[Data do documento de encerramento]],J841)))</f>
        <v>67</v>
      </c>
      <c r="CA841" s="107" t="s">
        <v>10990</v>
      </c>
      <c r="CB841" s="143"/>
      <c r="CC841" s="147"/>
      <c r="CD841" s="147"/>
      <c r="CE841" s="147"/>
      <c r="CF841" s="147"/>
    </row>
    <row r="842" spans="1:16359" s="22" customFormat="1" ht="60.75" hidden="1">
      <c r="A842" s="246">
        <v>20259346845</v>
      </c>
      <c r="B842" s="170" t="s">
        <v>10991</v>
      </c>
      <c r="C842" s="145" t="s">
        <v>672</v>
      </c>
      <c r="D842" s="142" t="s">
        <v>10992</v>
      </c>
      <c r="E842" s="106" t="s">
        <v>7186</v>
      </c>
      <c r="F842" s="106" t="s">
        <v>10993</v>
      </c>
      <c r="G842" s="106" t="s">
        <v>10994</v>
      </c>
      <c r="H842" s="106" t="s">
        <v>10995</v>
      </c>
      <c r="I842" s="228" t="s">
        <v>7114</v>
      </c>
      <c r="J842" s="228">
        <v>45903</v>
      </c>
      <c r="K842" s="228" t="s">
        <v>121</v>
      </c>
      <c r="L842" s="142" t="str">
        <f>IF(Tabela2[[#This Row],[Data]]="","Sem Informação",VLOOKUP(MONTH(Tabela2[[#This Row],[Data]]),'[1]Validação de dados'!$I$1:$J$13,2,0))</f>
        <v>Setembro</v>
      </c>
      <c r="M842" s="142">
        <f>YEAR(Tabela2[[#This Row],[Data]])</f>
        <v>2025</v>
      </c>
      <c r="N842" s="228" t="s">
        <v>122</v>
      </c>
      <c r="O842" s="228" t="s">
        <v>286</v>
      </c>
      <c r="P842" s="106" t="e">
        <f>VLOOKUP(Tabela2[[#This Row],[SIEMA]],Siema2024,21,FALSE)</f>
        <v>#REF!</v>
      </c>
      <c r="Q842" s="106">
        <v>1230</v>
      </c>
      <c r="R842" s="108" t="e">
        <f>VLOOKUP(Tabela2[[#This Row],[SIEMA]],Siema2025,10,FALSE)</f>
        <v>#N/A</v>
      </c>
      <c r="S842" s="109" t="str">
        <f>IF(Q842="","", IF(Q842="NC","", IF(Q842="NE","", IF(Q842="NA","",IFERROR(VLOOKUP(Q842,[1]Produtos!$A$1:$C$2319,2,FALSE),"Não Cadastrado")))))</f>
        <v>METANOL</v>
      </c>
      <c r="T842" s="106">
        <v>45000</v>
      </c>
      <c r="U842" s="106" t="s">
        <v>648</v>
      </c>
      <c r="V842" s="106">
        <f>IF(Q842="","",IF(ISNUMBER(Q842)=FALSE,"Não se aplica",IFERROR(VLOOKUP(Q842,Produtos!$A$1:$C$2319,3,FALSE),"Não Cadastrado")))</f>
        <v>3</v>
      </c>
      <c r="W842" s="106" t="e">
        <f>VLOOKUP(Tabela2[[#This Row],[SIEMA]],Siema2024,10,FALSE)</f>
        <v>#REF!</v>
      </c>
      <c r="X842" s="108" t="str">
        <f>IF(Tabela2[[#This Row],[Origem do acidente]] = "Plataforma", "PREENCHER","NA")</f>
        <v>NA</v>
      </c>
      <c r="Y842" s="109" t="e">
        <f>IF(W842="","", IF(W842="NC","", IF(W842="NE","", IF(W842="NA","",IFERROR(VLOOKUP(W842,[1]Produtos!$A$1:$C$2319,2,FALSE),"Não Cadastrado")))))</f>
        <v>#REF!</v>
      </c>
      <c r="Z842" s="106" t="e">
        <f>VLOOKUP(Tabela2[[#This Row],[SIEMA]],Siema2025,11,FALSE)</f>
        <v>#N/A</v>
      </c>
      <c r="AA842" s="106" t="e">
        <f>VLOOKUP(Tabela2[[#This Row],[SIEMA]],Siema2024,12,FALSE)</f>
        <v>#REF!</v>
      </c>
      <c r="AB842" s="106" t="e">
        <f>IF(W842="","",IF(ISNUMBER(W842)=FALSE,"Não se aplica",IFERROR(VLOOKUP(W842,[1]Produtos!$A$1:$C$2319,3,FALSE),"Não Cadastrado")))</f>
        <v>#REF!</v>
      </c>
      <c r="AC842" s="106"/>
      <c r="AD842" s="108" t="str">
        <f>IF(Tabela2[[#This Row],[Origem do acidente]] = "Plataforma", "PREENCHER","NA")</f>
        <v>NA</v>
      </c>
      <c r="AE842" s="109" t="str">
        <f>IF(AC842="","", IF(AC842="NC","", IF(AC842="NE","", IF(AC842="NA","",IFERROR(VLOOKUP(AC842,[1]Produtos!$A$1:$C$2319,2,FALSE),"Não Cadastrado")))))</f>
        <v/>
      </c>
      <c r="AF842" s="106"/>
      <c r="AG842" s="106"/>
      <c r="AH842" s="106" t="str">
        <f>IF(AC842="","",IF(ISNUMBER(AC842)=FALSE,"Não se aplica",IFERROR(VLOOKUP(AC842,Produtos!$A$1:$C$2319,3,FALSE),"Não Cadastrado")))</f>
        <v/>
      </c>
      <c r="AI842" s="106"/>
      <c r="AJ842" s="142" t="s">
        <v>10996</v>
      </c>
      <c r="AK842" s="109" t="s">
        <v>7112</v>
      </c>
      <c r="AL842" s="109" t="s">
        <v>7636</v>
      </c>
      <c r="AM842" s="109"/>
      <c r="AN842" s="145"/>
      <c r="AO842" s="145"/>
      <c r="AP842" s="145"/>
      <c r="AQ842" s="145"/>
      <c r="AR842" s="147"/>
      <c r="AS842" s="145"/>
      <c r="AT842" s="145"/>
      <c r="AU842" s="145" t="s">
        <v>7183</v>
      </c>
      <c r="AV842" s="145"/>
      <c r="AW842" s="145" t="s">
        <v>7183</v>
      </c>
      <c r="AX842" s="145" t="s">
        <v>7183</v>
      </c>
      <c r="AY842" s="145"/>
      <c r="AZ842" s="145"/>
      <c r="BA842" s="145"/>
      <c r="BB842" s="145"/>
      <c r="BC842" s="108" t="str">
        <f>IF(Tabela2[[#This Row],[Outro(s) ]] = "X", "PREENCHER","NA")</f>
        <v>NA</v>
      </c>
      <c r="BD842" s="145"/>
      <c r="BE842" s="145"/>
      <c r="BF842" s="208" t="s">
        <v>10997</v>
      </c>
      <c r="BG842" s="208"/>
      <c r="BH842" s="210" t="s">
        <v>10998</v>
      </c>
      <c r="BI842" s="209" t="s">
        <v>2696</v>
      </c>
      <c r="BJ842" s="109" t="s">
        <v>7099</v>
      </c>
      <c r="BK842" s="106" t="s">
        <v>2696</v>
      </c>
      <c r="BL842" s="140">
        <v>45929</v>
      </c>
      <c r="BM842" s="145">
        <f ca="1">IF(Tabela2[[#This Row],[Data de atendimento do Ibama (considerar o primeiro documento/ação)]]="",_xlfn.DAYS(TODAY(),J842),_xlfn.DAYS(Tabela2[[#This Row],[Data de atendimento do Ibama (considerar o primeiro documento/ação)]],J842))</f>
        <v>26</v>
      </c>
      <c r="BN842" s="108" t="str">
        <f>IF(Tabela2[[#This Row],[Atendido pelo Ibama ("Não" ou "Sim")]]="Não","Preencher", IF(Tabela2[[#This Row],[Atendido pelo Ibama ("Não" ou "Sim")]]="Sim","NA",""))</f>
        <v>NA</v>
      </c>
      <c r="BO842" s="114" t="s">
        <v>7100</v>
      </c>
      <c r="BP842" s="108" t="str">
        <f>IF(Tabela2[[#This Row],[Forma de atendimento (primeiro documento/ação)]]= "Outros (especificar)", "PREENCHER","NA")</f>
        <v>NA</v>
      </c>
      <c r="BQ842" s="106" t="s">
        <v>123</v>
      </c>
      <c r="BR842" s="108" t="str">
        <f>IF(Tabela2[[#This Row],[Equipe do Ibama foi a campo? Houve sobrevoo do Poseidon?]] = "Sim", "PREENCHER","NA")</f>
        <v>NA</v>
      </c>
      <c r="BS842" s="108" t="str">
        <f>IF(Tabela2[[#This Row],[Se sim, foi emitida Ordem de Emergência? (informações vinculada à coluna CK)]] = "Sim", "PREENCHER","NA")</f>
        <v>NA</v>
      </c>
      <c r="BT842" s="108" t="s">
        <v>7126</v>
      </c>
      <c r="BU842" s="108" t="s">
        <v>2696</v>
      </c>
      <c r="BV842" s="108" t="s">
        <v>123</v>
      </c>
      <c r="BW842" s="108" t="s">
        <v>2696</v>
      </c>
      <c r="BX842" s="106" t="s">
        <v>7102</v>
      </c>
      <c r="BY842" s="140">
        <v>45974</v>
      </c>
      <c r="BZ842" s="142">
        <f>IF(Tabela2[[#This Row],[Data do documento de encerramento]]="NA","NA",IF(Tabela2[[#This Row],[Data do documento de encerramento]]="","Pendente de conclusão/ encerramento",_xlfn.DAYS(Tabela2[[#This Row],[Data do documento de encerramento]],J842)))</f>
        <v>71</v>
      </c>
      <c r="CA842" s="109" t="s">
        <v>10999</v>
      </c>
      <c r="CB842" s="229"/>
      <c r="CC842" s="147"/>
      <c r="CD842" s="147"/>
      <c r="CE842" s="147"/>
      <c r="CF842" s="147"/>
    </row>
    <row r="843" spans="1:16359" s="17" customFormat="1" ht="45.75" hidden="1">
      <c r="A843" s="209">
        <v>20259332441</v>
      </c>
      <c r="B843" s="234" t="s">
        <v>11000</v>
      </c>
      <c r="C843" s="145" t="s">
        <v>10686</v>
      </c>
      <c r="D843" s="145" t="s">
        <v>11001</v>
      </c>
      <c r="E843" s="108" t="s">
        <v>9851</v>
      </c>
      <c r="F843" s="108" t="s">
        <v>11002</v>
      </c>
      <c r="G843" s="108" t="s">
        <v>11003</v>
      </c>
      <c r="H843" s="108" t="s">
        <v>11004</v>
      </c>
      <c r="I843" s="236" t="s">
        <v>7114</v>
      </c>
      <c r="J843" s="236">
        <v>45899</v>
      </c>
      <c r="K843" s="236" t="s">
        <v>229</v>
      </c>
      <c r="L843" s="145" t="str">
        <f>IF(Tabela2[[#This Row],[Data]]="","Sem Informação",VLOOKUP(MONTH(Tabela2[[#This Row],[Data]]),'[1]Validação de dados'!$I$1:$J$13,2,0))</f>
        <v>Agosto</v>
      </c>
      <c r="M843" s="145">
        <f>YEAR(Tabela2[[#This Row],[Data]])</f>
        <v>2025</v>
      </c>
      <c r="N843" s="236" t="s">
        <v>230</v>
      </c>
      <c r="O843" s="236" t="s">
        <v>286</v>
      </c>
      <c r="P843" s="108" t="e">
        <f>VLOOKUP(Tabela2[[#This Row],[SIEMA]],Siema2024,21,FALSE)</f>
        <v>#REF!</v>
      </c>
      <c r="Q843" s="108">
        <v>3375</v>
      </c>
      <c r="R843" s="108" t="s">
        <v>10800</v>
      </c>
      <c r="S843" s="114" t="str">
        <f>IF(Q843="","", IF(Q843="NC","", IF(Q843="NE","", IF(Q843="NA","",IFERROR(VLOOKUP(Q843,[1]Produtos!$A$1:$C$2319,2,FALSE),"Não Cadastrado")))))</f>
        <v>NITRATO DE AMÔNIO, EMULSÃO ou SUSPENSÃO ou GEL, explosivos intermediários para detonantes</v>
      </c>
      <c r="T843" s="108" t="s">
        <v>6834</v>
      </c>
      <c r="U843" s="108" t="s">
        <v>7062</v>
      </c>
      <c r="V843" s="108">
        <f>IF(Q843="","",IF(ISNUMBER(Q843)=FALSE,"Não se aplica",IFERROR(VLOOKUP(Q843,Produtos!$A$1:$C$2319,3,FALSE),"Não Cadastrado")))</f>
        <v>5.0999999999999996</v>
      </c>
      <c r="W843" s="108" t="e">
        <f>VLOOKUP(Tabela2[[#This Row],[SIEMA]],Siema2024,10,FALSE)</f>
        <v>#REF!</v>
      </c>
      <c r="X843" s="108" t="str">
        <f>IF(Tabela2[[#This Row],[Origem do acidente]] = "Plataforma", "PREENCHER","NA")</f>
        <v>NA</v>
      </c>
      <c r="Y843" s="114" t="e">
        <f>IF(W843="","", IF(W843="NC","", IF(W843="NE","", IF(W843="NA","",IFERROR(VLOOKUP(W843,[1]Produtos!$A$1:$C$2319,2,FALSE),"Não Cadastrado")))))</f>
        <v>#REF!</v>
      </c>
      <c r="Z843" s="108" t="e">
        <f>VLOOKUP(Tabela2[[#This Row],[SIEMA]],Siema2025,11,FALSE)</f>
        <v>#N/A</v>
      </c>
      <c r="AA843" s="108" t="e">
        <f>VLOOKUP(Tabela2[[#This Row],[SIEMA]],Siema2024,12,FALSE)</f>
        <v>#REF!</v>
      </c>
      <c r="AB843" s="108" t="e">
        <f>IF(W843="","",IF(ISNUMBER(W843)=FALSE,"Não se aplica",IFERROR(VLOOKUP(W843,[1]Produtos!$A$1:$C$2319,3,FALSE),"Não Cadastrado")))</f>
        <v>#REF!</v>
      </c>
      <c r="AC843" s="108"/>
      <c r="AD843" s="108" t="str">
        <f>IF(Tabela2[[#This Row],[Origem do acidente]] = "Plataforma", "PREENCHER","NA")</f>
        <v>NA</v>
      </c>
      <c r="AE843" s="114" t="str">
        <f>IF(AC843="","", IF(AC843="NC","", IF(AC843="NE","", IF(AC843="NA","",IFERROR(VLOOKUP(AC843,[1]Produtos!$A$1:$C$2319,2,FALSE),"Não Cadastrado")))))</f>
        <v/>
      </c>
      <c r="AF843" s="108"/>
      <c r="AG843" s="108"/>
      <c r="AH843" s="108" t="str">
        <f>IF(AC843="","",IF(ISNUMBER(AC843)=FALSE,"Não se aplica",IFERROR(VLOOKUP(AC843,Produtos!$A$1:$C$2319,3,FALSE),"Não Cadastrado")))</f>
        <v/>
      </c>
      <c r="AI843" s="108"/>
      <c r="AJ843" s="145" t="s">
        <v>6834</v>
      </c>
      <c r="AK843" s="114" t="s">
        <v>6834</v>
      </c>
      <c r="AL843" s="114"/>
      <c r="AM843" s="114"/>
      <c r="AN843" s="145"/>
      <c r="AO843" s="145"/>
      <c r="AP843" s="145"/>
      <c r="AQ843" s="145"/>
      <c r="AR843" s="147"/>
      <c r="AS843" s="145"/>
      <c r="AT843" s="145"/>
      <c r="AU843" s="145" t="s">
        <v>7183</v>
      </c>
      <c r="AV843" s="145"/>
      <c r="AW843" s="145"/>
      <c r="AX843" s="145"/>
      <c r="AY843" s="145"/>
      <c r="AZ843" s="145"/>
      <c r="BA843" s="145"/>
      <c r="BB843" s="145"/>
      <c r="BC843" s="108" t="str">
        <f>IF(Tabela2[[#This Row],[Outro(s) ]] = "X", "PREENCHER","NA")</f>
        <v>NA</v>
      </c>
      <c r="BD843" s="145"/>
      <c r="BE843" s="145"/>
      <c r="BF843" s="145" t="s">
        <v>11005</v>
      </c>
      <c r="BG843" s="145"/>
      <c r="BH843" s="145" t="s">
        <v>11006</v>
      </c>
      <c r="BI843" s="209" t="s">
        <v>123</v>
      </c>
      <c r="BJ843" s="114" t="s">
        <v>7099</v>
      </c>
      <c r="BK843" s="108" t="s">
        <v>123</v>
      </c>
      <c r="BL843" s="235"/>
      <c r="BM843" s="145">
        <f ca="1">IF(Tabela2[[#This Row],[Data de atendimento do Ibama (considerar o primeiro documento/ação)]]="",_xlfn.DAYS(TODAY(),J843),_xlfn.DAYS(Tabela2[[#This Row],[Data de atendimento do Ibama (considerar o primeiro documento/ação)]],J843))</f>
        <v>333</v>
      </c>
      <c r="BN843" s="108" t="s">
        <v>7469</v>
      </c>
      <c r="BO843" s="114" t="s">
        <v>637</v>
      </c>
      <c r="BP843" s="108" t="str">
        <f>IF(Tabela2[[#This Row],[Forma de atendimento (primeiro documento/ação)]]= "Outros (especificar)", "PREENCHER","NA")</f>
        <v>NA</v>
      </c>
      <c r="BQ843" s="108" t="s">
        <v>7114</v>
      </c>
      <c r="BR843" s="108" t="str">
        <f>IF(Tabela2[[#This Row],[Equipe do Ibama foi a campo? Houve sobrevoo do Poseidon?]] = "Sim", "PREENCHER","NA")</f>
        <v>NA</v>
      </c>
      <c r="BS843" s="108" t="str">
        <f>IF(Tabela2[[#This Row],[Se sim, foi emitida Ordem de Emergência? (informações vinculada à coluna CK)]] = "Sim", "PREENCHER","NA")</f>
        <v>NA</v>
      </c>
      <c r="BT843" s="108" t="s">
        <v>7230</v>
      </c>
      <c r="BU843" s="108" t="str">
        <f>IF(Tabela2[[#This Row],[Houve envio de Informações Pós-acidente (preencher "não se aplica" quando de competência estadual/municipal)]] = "Sim", "PREENCHER","NA")</f>
        <v>NA</v>
      </c>
      <c r="BV843" s="108" t="str">
        <f>IF(Tabela2[[#This Row],[Houve avaliação das informações pós-acidente solicitadas/enviadas?]] = "Sim", "PREENCHER","NA")</f>
        <v>NA</v>
      </c>
      <c r="BW843" s="108" t="s">
        <v>123</v>
      </c>
      <c r="BX843" s="108" t="s">
        <v>7127</v>
      </c>
      <c r="BY843" s="235"/>
      <c r="BZ843" s="145" t="str">
        <f>IF(Tabela2[[#This Row],[Data do documento de encerramento]]="NA","NA",IF(Tabela2[[#This Row],[Data do documento de encerramento]]="","Pendente de conclusão/ encerramento",_xlfn.DAYS(Tabela2[[#This Row],[Data do documento de encerramento]],J843)))</f>
        <v>Pendente de conclusão/ encerramento</v>
      </c>
      <c r="CA843" s="114" t="s">
        <v>10546</v>
      </c>
      <c r="CB843" s="147"/>
      <c r="CC843" s="147"/>
      <c r="CD843" s="147"/>
      <c r="CE843" s="147"/>
      <c r="CF843" s="147"/>
    </row>
    <row r="844" spans="1:16359" s="22" customFormat="1" ht="45.75" hidden="1">
      <c r="A844" s="213">
        <v>202582343216</v>
      </c>
      <c r="B844" s="170" t="s">
        <v>11007</v>
      </c>
      <c r="C844" s="145" t="s">
        <v>2455</v>
      </c>
      <c r="D844" s="142" t="s">
        <v>11008</v>
      </c>
      <c r="E844" s="106" t="s">
        <v>7357</v>
      </c>
      <c r="F844" s="106" t="s">
        <v>11009</v>
      </c>
      <c r="G844" s="106" t="s">
        <v>11010</v>
      </c>
      <c r="H844" s="106" t="s">
        <v>11011</v>
      </c>
      <c r="I844" s="228" t="s">
        <v>7114</v>
      </c>
      <c r="J844" s="228">
        <v>45892</v>
      </c>
      <c r="K844" s="228" t="s">
        <v>229</v>
      </c>
      <c r="L844" s="142" t="str">
        <f>IF(Tabela2[[#This Row],[Data]]="","Sem Informação",VLOOKUP(MONTH(Tabela2[[#This Row],[Data]]),'[1]Validação de dados'!$I$1:$J$13,2,0))</f>
        <v>Agosto</v>
      </c>
      <c r="M844" s="142">
        <f>YEAR(Tabela2[[#This Row],[Data]])</f>
        <v>2025</v>
      </c>
      <c r="N844" s="228" t="s">
        <v>143</v>
      </c>
      <c r="O844" s="228" t="s">
        <v>286</v>
      </c>
      <c r="P844" s="106" t="e">
        <f>VLOOKUP(Tabela2[[#This Row],[SIEMA]],Siema2024,21,FALSE)</f>
        <v>#REF!</v>
      </c>
      <c r="Q844" s="106">
        <v>3082</v>
      </c>
      <c r="R844" s="108"/>
      <c r="S844" s="109" t="str">
        <f>IF(Q844="","", IF(Q844="NC","", IF(Q844="NE","", IF(Q844="NA","",IFERROR(VLOOKUP(Q844,[1]Produtos!$A$1:$C$2319,2,FALSE),"Não Cadastrado")))))</f>
        <v>SUBSTÂNCIA QUE APRESENTA RISCO PARA O MEIO AMBIENTE, LÍQUIDA, N.E.</v>
      </c>
      <c r="T844" s="106">
        <v>3854</v>
      </c>
      <c r="U844" s="106" t="s">
        <v>648</v>
      </c>
      <c r="V844" s="106">
        <f>IF(Q844="","",IF(ISNUMBER(Q844)=FALSE,"Não se aplica",IFERROR(VLOOKUP(Q844,Produtos!$A$1:$C$2319,3,FALSE),"Não Cadastrado")))</f>
        <v>9</v>
      </c>
      <c r="W844" s="106"/>
      <c r="X844" s="108"/>
      <c r="Y844" s="109" t="str">
        <f>IF(W844="","", IF(W844="NC","", IF(W844="NE","", IF(W844="NA","",IFERROR(VLOOKUP(W844,[1]Produtos!$A$1:$C$2319,2,FALSE),"Não Cadastrado")))))</f>
        <v/>
      </c>
      <c r="Z844" s="106"/>
      <c r="AA844" s="106"/>
      <c r="AB844" s="106" t="str">
        <f>IF(W844="","",IF(ISNUMBER(W844)=FALSE,"Não se aplica",IFERROR(VLOOKUP(W844,[1]Produtos!$A$1:$C$2319,3,FALSE),"Não Cadastrado")))</f>
        <v/>
      </c>
      <c r="AC844" s="106"/>
      <c r="AD844" s="108"/>
      <c r="AE844" s="109" t="str">
        <f>IF(AC844="","", IF(AC844="NC","", IF(AC844="NE","", IF(AC844="NA","",IFERROR(VLOOKUP(AC844,[1]Produtos!$A$1:$C$2319,2,FALSE),"Não Cadastrado")))))</f>
        <v/>
      </c>
      <c r="AF844" s="106"/>
      <c r="AG844" s="106"/>
      <c r="AH844" s="106" t="str">
        <f>IF(AC844="","",IF(ISNUMBER(AC844)=FALSE,"Não se aplica",IFERROR(VLOOKUP(AC844,Produtos!$A$1:$C$2319,3,FALSE),"Não Cadastrado")))</f>
        <v/>
      </c>
      <c r="AI844" s="106"/>
      <c r="AJ844" s="142" t="s">
        <v>11012</v>
      </c>
      <c r="AK844" s="109" t="s">
        <v>7190</v>
      </c>
      <c r="AL844" s="109" t="s">
        <v>7388</v>
      </c>
      <c r="AM844" s="109"/>
      <c r="AN844" s="145"/>
      <c r="AO844" s="145"/>
      <c r="AP844" s="145"/>
      <c r="AQ844" s="145"/>
      <c r="AR844" s="147"/>
      <c r="AS844" s="145"/>
      <c r="AT844" s="145"/>
      <c r="AU844" s="145"/>
      <c r="AV844" s="145"/>
      <c r="AW844" s="145"/>
      <c r="AX844" s="145"/>
      <c r="AY844" s="145"/>
      <c r="AZ844" s="145"/>
      <c r="BA844" s="145"/>
      <c r="BB844" s="145"/>
      <c r="BC844" s="108" t="str">
        <f>IF(Tabela2[[#This Row],[Outro(s) ]] = "X", "PREENCHER","NA")</f>
        <v>NA</v>
      </c>
      <c r="BD844" s="145"/>
      <c r="BE844" s="145" t="s">
        <v>7183</v>
      </c>
      <c r="BF844" s="208" t="s">
        <v>11013</v>
      </c>
      <c r="BG844" s="208"/>
      <c r="BH844" s="210" t="s">
        <v>11014</v>
      </c>
      <c r="BI844" s="209" t="s">
        <v>2696</v>
      </c>
      <c r="BJ844" s="109" t="s">
        <v>7099</v>
      </c>
      <c r="BK844" s="106" t="s">
        <v>2696</v>
      </c>
      <c r="BL844" s="140">
        <v>45895</v>
      </c>
      <c r="BM844" s="145">
        <f ca="1">IF(Tabela2[[#This Row],[Data de atendimento do Ibama (considerar o primeiro documento/ação)]]="",_xlfn.DAYS(TODAY(),J844),_xlfn.DAYS(Tabela2[[#This Row],[Data de atendimento do Ibama (considerar o primeiro documento/ação)]],J844))</f>
        <v>3</v>
      </c>
      <c r="BN844" s="108" t="str">
        <f>IF(Tabela2[[#This Row],[Atendido pelo Ibama ("Não" ou "Sim")]]="Não","Preencher", IF(Tabela2[[#This Row],[Atendido pelo Ibama ("Não" ou "Sim")]]="Sim","NA",""))</f>
        <v>NA</v>
      </c>
      <c r="BO844" s="114" t="s">
        <v>7100</v>
      </c>
      <c r="BP844" s="108" t="str">
        <f>IF(Tabela2[[#This Row],[Forma de atendimento (primeiro documento/ação)]]= "Outros (especificar)", "PREENCHER","NA")</f>
        <v>NA</v>
      </c>
      <c r="BQ844" s="106" t="s">
        <v>123</v>
      </c>
      <c r="BR844" s="108" t="str">
        <f>IF(Tabela2[[#This Row],[Equipe do Ibama foi a campo? Houve sobrevoo do Poseidon?]] = "Sim", "PREENCHER","NA")</f>
        <v>NA</v>
      </c>
      <c r="BS844" s="108" t="str">
        <f>IF(Tabela2[[#This Row],[Se sim, foi emitida Ordem de Emergência? (informações vinculada à coluna CK)]] = "Sim", "PREENCHER","NA")</f>
        <v>NA</v>
      </c>
      <c r="BT844" s="108" t="s">
        <v>7101</v>
      </c>
      <c r="BU844" s="108" t="s">
        <v>2696</v>
      </c>
      <c r="BV844" s="108" t="s">
        <v>123</v>
      </c>
      <c r="BW844" s="108" t="s">
        <v>2696</v>
      </c>
      <c r="BX844" s="106" t="s">
        <v>7102</v>
      </c>
      <c r="BY844" s="140">
        <v>46006</v>
      </c>
      <c r="BZ844" s="142">
        <f>IF(Tabela2[[#This Row],[Data do documento de encerramento]]="NA","NA",IF(Tabela2[[#This Row],[Data do documento de encerramento]]="","Pendente de conclusão/ encerramento",_xlfn.DAYS(Tabela2[[#This Row],[Data do documento de encerramento]],J844)))</f>
        <v>114</v>
      </c>
      <c r="CA844" s="109" t="s">
        <v>11015</v>
      </c>
      <c r="CB844" s="229"/>
      <c r="CC844" s="147"/>
      <c r="CD844" s="147"/>
      <c r="CE844" s="147"/>
      <c r="CF844" s="147"/>
    </row>
    <row r="845" spans="1:16359" s="22" customFormat="1" ht="45.75" hidden="1">
      <c r="A845" s="28">
        <v>20256928812</v>
      </c>
      <c r="B845" s="170" t="s">
        <v>11016</v>
      </c>
      <c r="C845" s="145" t="s">
        <v>10615</v>
      </c>
      <c r="D845" s="142" t="s">
        <v>11017</v>
      </c>
      <c r="E845" s="106" t="s">
        <v>8614</v>
      </c>
      <c r="F845" s="106" t="s">
        <v>11018</v>
      </c>
      <c r="G845" s="106" t="s">
        <v>11019</v>
      </c>
      <c r="H845" s="106" t="s">
        <v>11020</v>
      </c>
      <c r="I845" s="228" t="s">
        <v>7114</v>
      </c>
      <c r="J845" s="228">
        <v>45815</v>
      </c>
      <c r="K845" s="228" t="s">
        <v>229</v>
      </c>
      <c r="L845" s="142" t="str">
        <f>IF(Tabela2[[#This Row],[Data]]="","Sem Informação",VLOOKUP(MONTH(Tabela2[[#This Row],[Data]]),'[1]Validação de dados'!$I$1:$J$13,2,0))</f>
        <v>Junho</v>
      </c>
      <c r="M845" s="142">
        <f>YEAR(Tabela2[[#This Row],[Data]])</f>
        <v>2025</v>
      </c>
      <c r="N845" s="228" t="s">
        <v>167</v>
      </c>
      <c r="O845" s="228" t="s">
        <v>286</v>
      </c>
      <c r="P845" s="106" t="e">
        <f>VLOOKUP(Tabela2[[#This Row],[SIEMA]],Siema2024,21,FALSE)</f>
        <v>#REF!</v>
      </c>
      <c r="Q845" s="106" t="s">
        <v>7094</v>
      </c>
      <c r="R845" s="108" t="s">
        <v>11021</v>
      </c>
      <c r="S845" s="109" t="str">
        <f>IF(Q845="","", IF(Q845="NC","", IF(Q845="NE","", IF(Q845="NA","",IFERROR(VLOOKUP(Q845,[1]Produtos!$A$1:$C$2319,2,FALSE),"Não Cadastrado")))))</f>
        <v/>
      </c>
      <c r="T845" s="106">
        <v>15</v>
      </c>
      <c r="U845" s="106" t="s">
        <v>7111</v>
      </c>
      <c r="V845" s="106" t="s">
        <v>7483</v>
      </c>
      <c r="W845" s="106">
        <v>1202</v>
      </c>
      <c r="X845" s="108" t="s">
        <v>9889</v>
      </c>
      <c r="Y845" s="109" t="str">
        <f>IF(W845="","", IF(W845="NC","", IF(W845="NE","", IF(W845="NA","",IFERROR(VLOOKUP(W845,[1]Produtos!$A$1:$C$2319,2,FALSE),"Não Cadastrado")))))</f>
        <v>GASÓLEO ou ÓLEO DIESEL ou ÓLEO PARA AQUECIMENTO, LEVE</v>
      </c>
      <c r="Z845" s="106" t="s">
        <v>6834</v>
      </c>
      <c r="AA845" s="106" t="s">
        <v>7062</v>
      </c>
      <c r="AB845" s="106">
        <f>IF(W845="","",IF(ISNUMBER(W845)=FALSE,"Não se aplica",IFERROR(VLOOKUP(W845,[1]Produtos!$A$1:$C$2319,3,FALSE),"Não Cadastrado")))</f>
        <v>3</v>
      </c>
      <c r="AC845" s="106"/>
      <c r="AD845" s="108" t="str">
        <f>IF(Tabela2[[#This Row],[Origem do acidente]] = "Plataforma", "PREENCHER","NA")</f>
        <v>NA</v>
      </c>
      <c r="AE845" s="109" t="str">
        <f>IF(AC845="","", IF(AC845="NC","", IF(AC845="NE","", IF(AC845="NA","",IFERROR(VLOOKUP(AC845,[1]Produtos!$A$1:$C$2319,2,FALSE),"Não Cadastrado")))))</f>
        <v/>
      </c>
      <c r="AF845" s="106"/>
      <c r="AG845" s="106"/>
      <c r="AH845" s="106" t="str">
        <f>IF(AC845="","",IF(ISNUMBER(AC845)=FALSE,"Não se aplica",IFERROR(VLOOKUP(AC845,Produtos!$A$1:$C$2319,3,FALSE),"Não Cadastrado")))</f>
        <v/>
      </c>
      <c r="AI845" s="106"/>
      <c r="AJ845" t="s">
        <v>11022</v>
      </c>
      <c r="AK845" s="109" t="s">
        <v>6834</v>
      </c>
      <c r="AL845" s="109" t="s">
        <v>7630</v>
      </c>
      <c r="AM845" s="109" t="s">
        <v>7182</v>
      </c>
      <c r="AN845" s="145"/>
      <c r="AO845" s="145"/>
      <c r="AP845" s="145"/>
      <c r="AQ845" s="145" t="s">
        <v>7183</v>
      </c>
      <c r="AR845" s="147"/>
      <c r="AS845" s="145"/>
      <c r="AT845" s="145"/>
      <c r="AU845" s="145" t="s">
        <v>7183</v>
      </c>
      <c r="AV845" s="145"/>
      <c r="AW845" s="145"/>
      <c r="AX845" s="145"/>
      <c r="AY845" s="145"/>
      <c r="AZ845" s="145"/>
      <c r="BA845" s="145"/>
      <c r="BB845" s="145"/>
      <c r="BC845" s="108" t="str">
        <f>IF(Tabela2[[#This Row],[Outro(s) ]] = "X", "PREENCHER","NA")</f>
        <v>NA</v>
      </c>
      <c r="BD845" s="145"/>
      <c r="BE845" s="145"/>
      <c r="BF845" s="208" t="s">
        <v>11023</v>
      </c>
      <c r="BG845" s="208"/>
      <c r="BH845" s="210" t="s">
        <v>11024</v>
      </c>
      <c r="BI845" s="209" t="s">
        <v>7062</v>
      </c>
      <c r="BJ845" s="109" t="s">
        <v>7099</v>
      </c>
      <c r="BK845" s="106" t="s">
        <v>2696</v>
      </c>
      <c r="BL845" s="140">
        <v>45819</v>
      </c>
      <c r="BM845" s="145">
        <f ca="1">IF(Tabela2[[#This Row],[Data de atendimento do Ibama (considerar o primeiro documento/ação)]]="",_xlfn.DAYS(TODAY(),J845),_xlfn.DAYS(Tabela2[[#This Row],[Data de atendimento do Ibama (considerar o primeiro documento/ação)]],J845))</f>
        <v>4</v>
      </c>
      <c r="BN845" s="108" t="str">
        <f>IF(Tabela2[[#This Row],[Atendido pelo Ibama ("Não" ou "Sim")]]="Não","Preencher", IF(Tabela2[[#This Row],[Atendido pelo Ibama ("Não" ou "Sim")]]="Sim","NA",""))</f>
        <v>NA</v>
      </c>
      <c r="BO845" s="114" t="s">
        <v>7124</v>
      </c>
      <c r="BP845" s="108" t="s">
        <v>9282</v>
      </c>
      <c r="BQ845" s="106" t="s">
        <v>123</v>
      </c>
      <c r="BR845" s="108" t="str">
        <f>IF(Tabela2[[#This Row],[Equipe do Ibama foi a campo? Houve sobrevoo do Poseidon?]] = "Sim", "PREENCHER","NA")</f>
        <v>NA</v>
      </c>
      <c r="BS845" s="108" t="str">
        <f>IF(Tabela2[[#This Row],[Se sim, foi emitida Ordem de Emergência? (informações vinculada à coluna CK)]] = "Sim", "PREENCHER","NA")</f>
        <v>NA</v>
      </c>
      <c r="BT845" s="108" t="s">
        <v>7230</v>
      </c>
      <c r="BU845" s="108" t="str">
        <f>IF(Tabela2[[#This Row],[Houve envio de Informações Pós-acidente (preencher "não se aplica" quando de competência estadual/municipal)]] = "Sim", "PREENCHER","NA")</f>
        <v>NA</v>
      </c>
      <c r="BV845" s="108" t="str">
        <f>IF(Tabela2[[#This Row],[Houve avaliação das informações pós-acidente solicitadas/enviadas?]] = "Sim", "PREENCHER","NA")</f>
        <v>NA</v>
      </c>
      <c r="BW845" s="108" t="s">
        <v>2696</v>
      </c>
      <c r="BX845" s="106" t="s">
        <v>7102</v>
      </c>
      <c r="BY845" s="140">
        <v>45819</v>
      </c>
      <c r="BZ845" s="142">
        <f>IF(Tabela2[[#This Row],[Data do documento de encerramento]]="NA","NA",IF(Tabela2[[#This Row],[Data do documento de encerramento]]="","Pendente de conclusão/ encerramento",_xlfn.DAYS(Tabela2[[#This Row],[Data do documento de encerramento]],J845)))</f>
        <v>4</v>
      </c>
      <c r="CA845" s="109" t="s">
        <v>11025</v>
      </c>
      <c r="CB845" s="229"/>
      <c r="CC845" s="147"/>
      <c r="CD845" s="147"/>
      <c r="CE845" s="147"/>
      <c r="CF845" s="147"/>
    </row>
    <row r="846" spans="1:16359" s="22" customFormat="1" ht="45.75" hidden="1">
      <c r="A846" s="246">
        <v>202581854051</v>
      </c>
      <c r="B846" s="170" t="s">
        <v>11026</v>
      </c>
      <c r="C846" s="145" t="s">
        <v>10600</v>
      </c>
      <c r="D846" s="142" t="s">
        <v>11027</v>
      </c>
      <c r="E846" s="106" t="s">
        <v>7959</v>
      </c>
      <c r="F846" s="106" t="s">
        <v>11028</v>
      </c>
      <c r="G846" s="106" t="s">
        <v>11029</v>
      </c>
      <c r="H846" s="106" t="s">
        <v>11030</v>
      </c>
      <c r="I846" s="228" t="s">
        <v>7114</v>
      </c>
      <c r="J846" s="228">
        <v>45885</v>
      </c>
      <c r="K846" s="228" t="s">
        <v>229</v>
      </c>
      <c r="L846" s="142" t="str">
        <f>IF(Tabela2[[#This Row],[Data]]="","Sem Informação",VLOOKUP(MONTH(Tabela2[[#This Row],[Data]]),'[1]Validação de dados'!$I$1:$J$13,2,0))</f>
        <v>Agosto</v>
      </c>
      <c r="M846" s="142">
        <f>YEAR(Tabela2[[#This Row],[Data]])</f>
        <v>2025</v>
      </c>
      <c r="N846" s="228" t="s">
        <v>167</v>
      </c>
      <c r="O846" s="228" t="s">
        <v>286</v>
      </c>
      <c r="P846" s="106" t="e">
        <f>VLOOKUP(Tabela2[[#This Row],[SIEMA]],Siema2024,21,FALSE)</f>
        <v>#REF!</v>
      </c>
      <c r="Q846" s="106">
        <v>1202</v>
      </c>
      <c r="R846" s="108" t="e">
        <f>VLOOKUP(Tabela2[[#This Row],[SIEMA]],Siema2025,10,FALSE)</f>
        <v>#N/A</v>
      </c>
      <c r="S846" s="109" t="str">
        <f>IF(Q846="","", IF(Q846="NC","", IF(Q846="NE","", IF(Q846="NA","",IFERROR(VLOOKUP(Q846,[1]Produtos!$A$1:$C$2319,2,FALSE),"Não Cadastrado")))))</f>
        <v>GASÓLEO ou ÓLEO DIESEL ou ÓLEO PARA AQUECIMENTO, LEVE</v>
      </c>
      <c r="T846" s="106" t="s">
        <v>6834</v>
      </c>
      <c r="U846" s="106" t="s">
        <v>7062</v>
      </c>
      <c r="V846" s="106">
        <f>IF(Q846="","",IF(ISNUMBER(Q846)=FALSE,"Não se aplica",IFERROR(VLOOKUP(Q846,Produtos!$A$1:$C$2319,3,FALSE),"Não Cadastrado")))</f>
        <v>3</v>
      </c>
      <c r="W846" s="106" t="s">
        <v>7094</v>
      </c>
      <c r="X846" s="108" t="s">
        <v>11031</v>
      </c>
      <c r="Y846" s="109" t="str">
        <f>IF(W846="","", IF(W846="NC","", IF(W846="NE","", IF(W846="NA","",IFERROR(VLOOKUP(W846,[1]Produtos!$A$1:$C$2319,2,FALSE),"Não Cadastrado")))))</f>
        <v/>
      </c>
      <c r="Z846" s="106" t="s">
        <v>6834</v>
      </c>
      <c r="AA846" s="106" t="s">
        <v>7062</v>
      </c>
      <c r="AB846" s="106" t="s">
        <v>7483</v>
      </c>
      <c r="AC846" s="106"/>
      <c r="AD846" s="108" t="str">
        <f>IF(Tabela2[[#This Row],[Origem do acidente]] = "Plataforma", "PREENCHER","NA")</f>
        <v>NA</v>
      </c>
      <c r="AE846" s="109" t="str">
        <f>IF(AC846="","", IF(AC846="NC","", IF(AC846="NE","", IF(AC846="NA","",IFERROR(VLOOKUP(AC846,[1]Produtos!$A$1:$C$2319,2,FALSE),"Não Cadastrado")))))</f>
        <v/>
      </c>
      <c r="AF846" s="106"/>
      <c r="AG846" s="106"/>
      <c r="AH846" s="106" t="str">
        <f>IF(AC846="","",IF(ISNUMBER(AC846)=FALSE,"Não se aplica",IFERROR(VLOOKUP(AC846,Produtos!$A$1:$C$2319,3,FALSE),"Não Cadastrado")))</f>
        <v/>
      </c>
      <c r="AI846" s="106"/>
      <c r="AJ846" s="28" t="s">
        <v>11032</v>
      </c>
      <c r="AK846" s="109" t="s">
        <v>7363</v>
      </c>
      <c r="AL846" s="109" t="s">
        <v>7182</v>
      </c>
      <c r="AM846" s="109"/>
      <c r="AN846" s="145"/>
      <c r="AO846" s="145"/>
      <c r="AP846" s="145"/>
      <c r="AQ846" s="145" t="s">
        <v>7183</v>
      </c>
      <c r="AR846" s="147"/>
      <c r="AS846" s="145"/>
      <c r="AT846" s="145"/>
      <c r="AU846" s="145" t="s">
        <v>7183</v>
      </c>
      <c r="AV846" s="145"/>
      <c r="AW846" s="145"/>
      <c r="AX846" s="145"/>
      <c r="AY846" s="145"/>
      <c r="AZ846" s="145"/>
      <c r="BA846" s="145"/>
      <c r="BB846" s="145"/>
      <c r="BC846" s="108" t="str">
        <f>IF(Tabela2[[#This Row],[Outro(s) ]] = "X", "PREENCHER","NA")</f>
        <v>NA</v>
      </c>
      <c r="BD846" s="145"/>
      <c r="BE846" s="145"/>
      <c r="BF846" s="208" t="s">
        <v>11033</v>
      </c>
      <c r="BG846" s="208"/>
      <c r="BH846" s="210" t="s">
        <v>11034</v>
      </c>
      <c r="BI846" s="209" t="s">
        <v>2696</v>
      </c>
      <c r="BJ846" s="109" t="s">
        <v>7099</v>
      </c>
      <c r="BK846" s="106" t="s">
        <v>2696</v>
      </c>
      <c r="BL846" s="140">
        <v>45973</v>
      </c>
      <c r="BM846" s="145">
        <f ca="1">IF(Tabela2[[#This Row],[Data de atendimento do Ibama (considerar o primeiro documento/ação)]]="",_xlfn.DAYS(TODAY(),J846),_xlfn.DAYS(Tabela2[[#This Row],[Data de atendimento do Ibama (considerar o primeiro documento/ação)]],J846))</f>
        <v>88</v>
      </c>
      <c r="BN846" s="108" t="str">
        <f>IF(Tabela2[[#This Row],[Atendido pelo Ibama ("Não" ou "Sim")]]="Não","Preencher", IF(Tabela2[[#This Row],[Atendido pelo Ibama ("Não" ou "Sim")]]="Sim","NA",""))</f>
        <v>NA</v>
      </c>
      <c r="BO846" s="114" t="s">
        <v>7432</v>
      </c>
      <c r="BP846" s="108" t="str">
        <f>IF(Tabela2[[#This Row],[Forma de atendimento (primeiro documento/ação)]]= "Outros (especificar)", "PREENCHER","NA")</f>
        <v>NA</v>
      </c>
      <c r="BQ846" s="106" t="s">
        <v>2696</v>
      </c>
      <c r="BR846" s="108" t="s">
        <v>123</v>
      </c>
      <c r="BS846" s="108" t="s">
        <v>2696</v>
      </c>
      <c r="BT846" s="108" t="s">
        <v>7230</v>
      </c>
      <c r="BU846" s="108" t="str">
        <f>IF(Tabela2[[#This Row],[Houve envio de Informações Pós-acidente (preencher "não se aplica" quando de competência estadual/municipal)]] = "Sim", "PREENCHER","NA")</f>
        <v>NA</v>
      </c>
      <c r="BV846" s="108" t="str">
        <f>IF(Tabela2[[#This Row],[Houve avaliação das informações pós-acidente solicitadas/enviadas?]] = "Sim", "PREENCHER","NA")</f>
        <v>NA</v>
      </c>
      <c r="BW846" s="108" t="s">
        <v>2696</v>
      </c>
      <c r="BX846" s="106" t="s">
        <v>7102</v>
      </c>
      <c r="BY846" s="140">
        <v>46139</v>
      </c>
      <c r="BZ846" s="142">
        <f>IF(Tabela2[[#This Row],[Data do documento de encerramento]]="NA","NA",IF(Tabela2[[#This Row],[Data do documento de encerramento]]="","Pendente de conclusão/ encerramento",_xlfn.DAYS(Tabela2[[#This Row],[Data do documento de encerramento]],J846)))</f>
        <v>254</v>
      </c>
      <c r="CA846" s="109" t="s">
        <v>11035</v>
      </c>
      <c r="CB846" s="229"/>
      <c r="CC846" s="147"/>
      <c r="CD846" s="147"/>
      <c r="CE846" s="147"/>
      <c r="CF846" s="147"/>
    </row>
    <row r="847" spans="1:16359" s="22" customFormat="1" ht="45.75" hidden="1">
      <c r="A847" s="246">
        <v>202522132414</v>
      </c>
      <c r="B847" s="170" t="s">
        <v>11036</v>
      </c>
      <c r="C847" s="145" t="s">
        <v>2455</v>
      </c>
      <c r="D847" s="142" t="s">
        <v>11037</v>
      </c>
      <c r="E847" s="106" t="s">
        <v>4216</v>
      </c>
      <c r="F847" s="106" t="s">
        <v>11038</v>
      </c>
      <c r="G847" s="106" t="s">
        <v>11039</v>
      </c>
      <c r="H847" s="106" t="s">
        <v>11040</v>
      </c>
      <c r="I847" s="228" t="s">
        <v>7114</v>
      </c>
      <c r="J847" s="228">
        <v>45709</v>
      </c>
      <c r="K847" s="228" t="s">
        <v>200</v>
      </c>
      <c r="L847" s="142" t="str">
        <f>IF(Tabela2[[#This Row],[Data]]="","Sem Informação",VLOOKUP(MONTH(Tabela2[[#This Row],[Data]]),'[1]Validação de dados'!$I$1:$J$13,2,0))</f>
        <v>Fevereiro</v>
      </c>
      <c r="M847" s="142">
        <f>YEAR(Tabela2[[#This Row],[Data]])</f>
        <v>2025</v>
      </c>
      <c r="N847" s="228" t="s">
        <v>230</v>
      </c>
      <c r="O847" s="228" t="s">
        <v>286</v>
      </c>
      <c r="P847" s="106" t="e">
        <f>VLOOKUP(Tabela2[[#This Row],[SIEMA]],Siema2024,21,FALSE)</f>
        <v>#REF!</v>
      </c>
      <c r="Q847" s="106" t="s">
        <v>7094</v>
      </c>
      <c r="R847" s="108" t="s">
        <v>11041</v>
      </c>
      <c r="S847" s="109" t="str">
        <f>IF(Q847="","", IF(Q847="NC","", IF(Q847="NE","", IF(Q847="NA","",IFERROR(VLOOKUP(Q847,[1]Produtos!$A$1:$C$2319,2,FALSE),"Não Cadastrado")))))</f>
        <v/>
      </c>
      <c r="T847" s="106">
        <v>5000</v>
      </c>
      <c r="U847" s="106" t="s">
        <v>7309</v>
      </c>
      <c r="V847" s="106" t="s">
        <v>7483</v>
      </c>
      <c r="W847" s="106" t="s">
        <v>7094</v>
      </c>
      <c r="X847" s="108" t="s">
        <v>11042</v>
      </c>
      <c r="Y847" s="109" t="str">
        <f>IF(W847="","", IF(W847="NC","", IF(W847="NE","", IF(W847="NA","",IFERROR(VLOOKUP(W847,[1]Produtos!$A$1:$C$2319,2,FALSE),"Não Cadastrado")))))</f>
        <v/>
      </c>
      <c r="Z847" s="106" t="s">
        <v>6834</v>
      </c>
      <c r="AA847" s="106" t="s">
        <v>7062</v>
      </c>
      <c r="AB847" s="106" t="s">
        <v>7483</v>
      </c>
      <c r="AC847" s="106"/>
      <c r="AD847" s="108" t="str">
        <f>IF(Tabela2[[#This Row],[Origem do acidente]] = "Plataforma", "PREENCHER","NA")</f>
        <v>NA</v>
      </c>
      <c r="AE847" s="109" t="str">
        <f>IF(AC847="","", IF(AC847="NC","", IF(AC847="NE","", IF(AC847="NA","",IFERROR(VLOOKUP(AC847,[1]Produtos!$A$1:$C$2319,2,FALSE),"Não Cadastrado")))))</f>
        <v/>
      </c>
      <c r="AF847" s="106"/>
      <c r="AG847" s="106"/>
      <c r="AH847" s="106" t="str">
        <f>IF(AC847="","",IF(ISNUMBER(AC847)=FALSE,"Não se aplica",IFERROR(VLOOKUP(AC847,Produtos!$A$1:$C$2319,3,FALSE),"Não Cadastrado")))</f>
        <v/>
      </c>
      <c r="AI847" s="106"/>
      <c r="AJ847" s="142" t="e">
        <f>VLOOKUP(Tabela2[[#This Row],[SIEMA]],Siema2024,26,FALSE)</f>
        <v>#REF!</v>
      </c>
      <c r="AK847" s="109" t="s">
        <v>7363</v>
      </c>
      <c r="AL847" s="109" t="s">
        <v>7182</v>
      </c>
      <c r="AM847" s="109"/>
      <c r="AN847" s="145"/>
      <c r="AO847" s="145"/>
      <c r="AP847" s="145"/>
      <c r="AQ847" s="145"/>
      <c r="AR847" s="147"/>
      <c r="AS847" s="145"/>
      <c r="AT847" s="145"/>
      <c r="AU847" s="145" t="s">
        <v>7183</v>
      </c>
      <c r="AV847" s="145"/>
      <c r="AW847" s="145"/>
      <c r="AX847" s="145"/>
      <c r="AY847" s="145"/>
      <c r="AZ847" s="145"/>
      <c r="BA847" s="145"/>
      <c r="BB847" s="145"/>
      <c r="BC847" s="108" t="str">
        <f>IF(Tabela2[[#This Row],[Outro(s) ]] = "X", "PREENCHER","NA")</f>
        <v>NA</v>
      </c>
      <c r="BD847" s="145"/>
      <c r="BE847" s="145"/>
      <c r="BF847" s="208" t="s">
        <v>11043</v>
      </c>
      <c r="BG847" s="208"/>
      <c r="BH847" s="210" t="s">
        <v>11044</v>
      </c>
      <c r="BI847" s="209" t="s">
        <v>2696</v>
      </c>
      <c r="BJ847" s="109" t="s">
        <v>7099</v>
      </c>
      <c r="BK847" s="106" t="s">
        <v>2696</v>
      </c>
      <c r="BL847" s="140">
        <v>45714</v>
      </c>
      <c r="BM847" s="145">
        <f ca="1">IF(Tabela2[[#This Row],[Data de atendimento do Ibama (considerar o primeiro documento/ação)]]="",_xlfn.DAYS(TODAY(),J847),_xlfn.DAYS(Tabela2[[#This Row],[Data de atendimento do Ibama (considerar o primeiro documento/ação)]],J847))</f>
        <v>5</v>
      </c>
      <c r="BN847" s="108" t="str">
        <f>IF(Tabela2[[#This Row],[Atendido pelo Ibama ("Não" ou "Sim")]]="Não","Preencher", IF(Tabela2[[#This Row],[Atendido pelo Ibama ("Não" ou "Sim")]]="Sim","NA",""))</f>
        <v>NA</v>
      </c>
      <c r="BO847" s="114" t="s">
        <v>7100</v>
      </c>
      <c r="BP847" s="108" t="str">
        <f>IF(Tabela2[[#This Row],[Forma de atendimento (primeiro documento/ação)]]= "Outros (especificar)", "PREENCHER","NA")</f>
        <v>NA</v>
      </c>
      <c r="BQ847" s="106" t="s">
        <v>123</v>
      </c>
      <c r="BR847" s="108" t="str">
        <f>IF(Tabela2[[#This Row],[Equipe do Ibama foi a campo? Houve sobrevoo do Poseidon?]] = "Sim", "PREENCHER","NA")</f>
        <v>NA</v>
      </c>
      <c r="BS847" s="108" t="str">
        <f>IF(Tabela2[[#This Row],[Se sim, foi emitida Ordem de Emergência? (informações vinculada à coluna CK)]] = "Sim", "PREENCHER","NA")</f>
        <v>NA</v>
      </c>
      <c r="BT847" s="108" t="s">
        <v>7126</v>
      </c>
      <c r="BU847" s="108" t="s">
        <v>2696</v>
      </c>
      <c r="BV847" s="108" t="s">
        <v>123</v>
      </c>
      <c r="BW847" s="108" t="s">
        <v>2696</v>
      </c>
      <c r="BX847" s="106" t="s">
        <v>7102</v>
      </c>
      <c r="BY847" s="140">
        <v>45743</v>
      </c>
      <c r="BZ847" s="142">
        <f>IF(Tabela2[[#This Row],[Data do documento de encerramento]]="NA","NA",IF(Tabela2[[#This Row],[Data do documento de encerramento]]="","Pendente de conclusão/ encerramento",_xlfn.DAYS(Tabela2[[#This Row],[Data do documento de encerramento]],J847)))</f>
        <v>34</v>
      </c>
      <c r="CA847" s="109" t="s">
        <v>7674</v>
      </c>
      <c r="CB847" s="229"/>
      <c r="CC847" s="147"/>
      <c r="CD847" s="147"/>
      <c r="CE847" s="147"/>
      <c r="CF847" s="147"/>
    </row>
    <row r="848" spans="1:16359" ht="60.75" hidden="1">
      <c r="A848" s="213">
        <v>202571979231</v>
      </c>
      <c r="B848" s="170" t="s">
        <v>11045</v>
      </c>
      <c r="C848" s="145" t="s">
        <v>672</v>
      </c>
      <c r="D848" s="142" t="s">
        <v>11046</v>
      </c>
      <c r="E848" s="106" t="s">
        <v>4216</v>
      </c>
      <c r="F848" s="106" t="s">
        <v>11047</v>
      </c>
      <c r="G848" s="106" t="s">
        <v>11048</v>
      </c>
      <c r="H848" s="106" t="s">
        <v>11049</v>
      </c>
      <c r="I848" s="207" t="s">
        <v>7114</v>
      </c>
      <c r="J848" s="207">
        <v>45857</v>
      </c>
      <c r="K848" s="207" t="s">
        <v>229</v>
      </c>
      <c r="L848" s="142" t="str">
        <f>IF(Tabela2[[#This Row],[Data]]="","Sem Informação",VLOOKUP(MONTH(Tabela2[[#This Row],[Data]]),'[1]Validação de dados'!$I$1:$J$13,2,0))</f>
        <v>Julho</v>
      </c>
      <c r="M848" s="146">
        <f>YEAR(Tabela2[[#This Row],[Data]])</f>
        <v>2025</v>
      </c>
      <c r="N848" s="207" t="s">
        <v>122</v>
      </c>
      <c r="O848" s="207" t="s">
        <v>286</v>
      </c>
      <c r="P848" s="104" t="e">
        <f>VLOOKUP(Tabela2[[#This Row],[SIEMA]],Siema2024,21,FALSE)</f>
        <v>#REF!</v>
      </c>
      <c r="Q848" s="104">
        <v>1072</v>
      </c>
      <c r="R848" s="108" t="e">
        <f>VLOOKUP(Tabela2[[#This Row],[SIEMA]],Siema2025,10,FALSE)</f>
        <v>#N/A</v>
      </c>
      <c r="S848" s="107" t="str">
        <f>IF(Q848="","", IF(Q848="NC","", IF(Q848="NE","", IF(Q848="NA","",IFERROR(VLOOKUP(Q848,[1]Produtos!$A$1:$C$2319,2,FALSE),"Não Cadastrado")))))</f>
        <v>OXIGÊNIO, COMPRIMIDO</v>
      </c>
      <c r="T848" s="104" t="s">
        <v>6834</v>
      </c>
      <c r="U848" s="104" t="s">
        <v>7062</v>
      </c>
      <c r="V848" s="104">
        <f>IF(Q848="","",IF(ISNUMBER(Q848)=FALSE,"Não se aplica",IFERROR(VLOOKUP(Q848,Produtos!$A$1:$C$2319,3,FALSE),"Não Cadastrado")))</f>
        <v>2.2000000000000002</v>
      </c>
      <c r="W848" s="104"/>
      <c r="X848" s="113" t="str">
        <f>IF(Tabela2[[#This Row],[Origem do acidente]] = "Plataforma", "PREENCHER","NA")</f>
        <v>NA</v>
      </c>
      <c r="Y848" s="109" t="str">
        <f>IF(W848="","", IF(W848="NC","", IF(W848="NE","", IF(W848="NA","",IFERROR(VLOOKUP(W848,[1]Produtos!$A$1:$C$2319,2,FALSE),"Não Cadastrado")))))</f>
        <v/>
      </c>
      <c r="Z848" s="104" t="e">
        <f>VLOOKUP(Tabela2[[#This Row],[SIEMA]],Siema2025,11,FALSE)</f>
        <v>#N/A</v>
      </c>
      <c r="AA848" s="104" t="e">
        <f>VLOOKUP(Tabela2[[#This Row],[SIEMA]],Siema2024,12,FALSE)</f>
        <v>#REF!</v>
      </c>
      <c r="AB848" s="104" t="str">
        <f>IF(W848="","",IF(ISNUMBER(W848)=FALSE,"Não se aplica",IFERROR(VLOOKUP(W848,[1]Produtos!$A$1:$C$2319,3,FALSE),"Não Cadastrado")))</f>
        <v/>
      </c>
      <c r="AC848" s="104"/>
      <c r="AD848" s="108" t="str">
        <f>IF(Tabela2[[#This Row],[Origem do acidente]] = "Plataforma", "PREENCHER","NA")</f>
        <v>NA</v>
      </c>
      <c r="AE848" s="107" t="str">
        <f>IF(AC848="","", IF(AC848="NC","", IF(AC848="NE","", IF(AC848="NA","",IFERROR(VLOOKUP(AC848,[1]Produtos!$A$1:$C$2319,2,FALSE),"Não Cadastrado")))))</f>
        <v/>
      </c>
      <c r="AF848" s="104"/>
      <c r="AG848" s="104"/>
      <c r="AH848" s="104" t="str">
        <f>IF(AC848="","",IF(ISNUMBER(AC848)=FALSE,"Não se aplica",IFERROR(VLOOKUP(AC848,Produtos!$A$1:$C$2319,3,FALSE),"Não Cadastrado")))</f>
        <v/>
      </c>
      <c r="AI848" s="104"/>
      <c r="AJ848" t="s">
        <v>11050</v>
      </c>
      <c r="AK848" s="107" t="s">
        <v>7112</v>
      </c>
      <c r="AL848" s="107" t="s">
        <v>7636</v>
      </c>
      <c r="AM848" s="107"/>
      <c r="AN848" s="145"/>
      <c r="AO848" s="145"/>
      <c r="AP848" s="145"/>
      <c r="AQ848" s="145"/>
      <c r="AR848" s="147"/>
      <c r="AS848" s="145"/>
      <c r="AT848" s="145"/>
      <c r="AU848" s="145"/>
      <c r="AV848" s="145"/>
      <c r="AW848" s="145" t="s">
        <v>7183</v>
      </c>
      <c r="AX848" s="145"/>
      <c r="AY848" s="145"/>
      <c r="AZ848" s="145"/>
      <c r="BA848" s="145"/>
      <c r="BB848" s="145"/>
      <c r="BC848" s="108" t="str">
        <f>IF(Tabela2[[#This Row],[Outro(s) ]] = "X", "PREENCHER","NA")</f>
        <v>NA</v>
      </c>
      <c r="BD848" s="145"/>
      <c r="BE848" s="145"/>
      <c r="BF848" s="208" t="s">
        <v>6834</v>
      </c>
      <c r="BG848" s="208"/>
      <c r="BH848" s="210" t="s">
        <v>6834</v>
      </c>
      <c r="BI848" s="209" t="s">
        <v>2696</v>
      </c>
      <c r="BJ848" s="107" t="s">
        <v>7099</v>
      </c>
      <c r="BK848" s="104" t="s">
        <v>2696</v>
      </c>
      <c r="BL848" s="140">
        <v>45859</v>
      </c>
      <c r="BM848" s="145">
        <f ca="1">IF(Tabela2[[#This Row],[Data de atendimento do Ibama (considerar o primeiro documento/ação)]]="",_xlfn.DAYS(TODAY(),J848),_xlfn.DAYS(Tabela2[[#This Row],[Data de atendimento do Ibama (considerar o primeiro documento/ação)]],J848))</f>
        <v>2</v>
      </c>
      <c r="BN848" s="108" t="str">
        <f>IF(Tabela2[[#This Row],[Atendido pelo Ibama ("Não" ou "Sim")]]="Não","Preencher", IF(Tabela2[[#This Row],[Atendido pelo Ibama ("Não" ou "Sim")]]="Sim","NA",""))</f>
        <v>NA</v>
      </c>
      <c r="BO848" s="114" t="s">
        <v>7100</v>
      </c>
      <c r="BP848" s="108" t="str">
        <f>IF(Tabela2[[#This Row],[Forma de atendimento (primeiro documento/ação)]]= "Outros (especificar)", "PREENCHER","NA")</f>
        <v>NA</v>
      </c>
      <c r="BQ848" s="106" t="s">
        <v>123</v>
      </c>
      <c r="BR848" s="108" t="str">
        <f>IF(Tabela2[[#This Row],[Equipe do Ibama foi a campo? Houve sobrevoo do Poseidon?]] = "Sim", "PREENCHER","NA")</f>
        <v>NA</v>
      </c>
      <c r="BS848" s="108" t="str">
        <f>IF(Tabela2[[#This Row],[Se sim, foi emitida Ordem de Emergência? (informações vinculada à coluna CK)]] = "Sim", "PREENCHER","NA")</f>
        <v>NA</v>
      </c>
      <c r="BT848" s="108" t="s">
        <v>7126</v>
      </c>
      <c r="BU848" s="108" t="s">
        <v>123</v>
      </c>
      <c r="BV848" s="108" t="s">
        <v>123</v>
      </c>
      <c r="BW848" s="108" t="s">
        <v>123</v>
      </c>
      <c r="BX848" s="106" t="s">
        <v>7127</v>
      </c>
      <c r="BY848" s="140"/>
      <c r="BZ848" s="146" t="str">
        <f>IF(Tabela2[[#This Row],[Data do documento de encerramento]]="NA","NA",IF(Tabela2[[#This Row],[Data do documento de encerramento]]="","Pendente de conclusão/ encerramento",_xlfn.DAYS(Tabela2[[#This Row],[Data do documento de encerramento]],J848)))</f>
        <v>Pendente de conclusão/ encerramento</v>
      </c>
      <c r="CA848" s="107" t="s">
        <v>10965</v>
      </c>
      <c r="CB848" s="143"/>
      <c r="CC848" s="147"/>
      <c r="CD848" s="147"/>
      <c r="CE848" s="147"/>
      <c r="CF848" s="147"/>
    </row>
    <row r="849" spans="1:84" s="22" customFormat="1" ht="60.75" hidden="1">
      <c r="A849" s="28">
        <v>20256457630</v>
      </c>
      <c r="B849" s="170" t="s">
        <v>11051</v>
      </c>
      <c r="C849" s="145" t="s">
        <v>10600</v>
      </c>
      <c r="D849" s="142" t="s">
        <v>11052</v>
      </c>
      <c r="E849" s="106" t="s">
        <v>7959</v>
      </c>
      <c r="F849" s="106" t="s">
        <v>11053</v>
      </c>
      <c r="G849" s="106" t="s">
        <v>11054</v>
      </c>
      <c r="H849" s="106" t="s">
        <v>11055</v>
      </c>
      <c r="I849" s="228" t="s">
        <v>7114</v>
      </c>
      <c r="J849" s="228">
        <v>45812</v>
      </c>
      <c r="K849" s="228" t="s">
        <v>121</v>
      </c>
      <c r="L849" s="142" t="str">
        <f>IF(Tabela2[[#This Row],[Data]]="","Sem Informação",VLOOKUP(MONTH(Tabela2[[#This Row],[Data]]),'[1]Validação de dados'!$I$1:$J$13,2,0))</f>
        <v>Junho</v>
      </c>
      <c r="M849" s="142">
        <f>YEAR(Tabela2[[#This Row],[Data]])</f>
        <v>2025</v>
      </c>
      <c r="N849" s="228" t="s">
        <v>230</v>
      </c>
      <c r="O849" s="228" t="s">
        <v>286</v>
      </c>
      <c r="P849" s="106" t="e">
        <f>VLOOKUP(Tabela2[[#This Row],[SIEMA]],Siema2024,21,FALSE)</f>
        <v>#REF!</v>
      </c>
      <c r="Q849" s="106">
        <v>1805</v>
      </c>
      <c r="R849" s="108" t="e">
        <f>VLOOKUP(Tabela2[[#This Row],[SIEMA]],Siema2025,10,FALSE)</f>
        <v>#N/A</v>
      </c>
      <c r="S849" s="109" t="str">
        <f>IF(Q849="","", IF(Q849="NC","", IF(Q849="NE","", IF(Q849="NA","",IFERROR(VLOOKUP(Q849,[1]Produtos!$A$1:$C$2319,2,FALSE),"Não Cadastrado")))))</f>
        <v>ÁCIDO FOSFÓRICO, SOLUÇÃO</v>
      </c>
      <c r="T849" s="106" t="s">
        <v>6834</v>
      </c>
      <c r="U849" s="106" t="s">
        <v>7062</v>
      </c>
      <c r="V849" s="106">
        <f>IF(Q849="","",IF(ISNUMBER(Q849)=FALSE,"Não se aplica",IFERROR(VLOOKUP(Q849,Produtos!$A$1:$C$2319,3,FALSE),"Não Cadastrado")))</f>
        <v>8</v>
      </c>
      <c r="W849" s="106"/>
      <c r="X849" s="108" t="str">
        <f>IF(Tabela2[[#This Row],[Origem do acidente]] = "Plataforma", "PREENCHER","NA")</f>
        <v>NA</v>
      </c>
      <c r="Y849" s="109" t="str">
        <f>IF(W849="","", IF(W849="NC","", IF(W849="NE","", IF(W849="NA","",IFERROR(VLOOKUP(W849,[1]Produtos!$A$1:$C$2319,2,FALSE),"Não Cadastrado")))))</f>
        <v/>
      </c>
      <c r="Z849" s="106" t="e">
        <f>VLOOKUP(Tabela2[[#This Row],[SIEMA]],Siema2025,11,FALSE)</f>
        <v>#N/A</v>
      </c>
      <c r="AA849" s="106" t="e">
        <f>VLOOKUP(Tabela2[[#This Row],[SIEMA]],Siema2024,12,FALSE)</f>
        <v>#REF!</v>
      </c>
      <c r="AB849" s="106" t="str">
        <f>IF(W849="","",IF(ISNUMBER(W849)=FALSE,"Não se aplica",IFERROR(VLOOKUP(W849,[1]Produtos!$A$1:$C$2319,3,FALSE),"Não Cadastrado")))</f>
        <v/>
      </c>
      <c r="AC849" s="106"/>
      <c r="AD849" s="108" t="str">
        <f>IF(Tabela2[[#This Row],[Origem do acidente]] = "Plataforma", "PREENCHER","NA")</f>
        <v>NA</v>
      </c>
      <c r="AE849" s="109" t="str">
        <f>IF(AC849="","", IF(AC849="NC","", IF(AC849="NE","", IF(AC849="NA","",IFERROR(VLOOKUP(AC849,[1]Produtos!$A$1:$C$2319,2,FALSE),"Não Cadastrado")))))</f>
        <v/>
      </c>
      <c r="AF849" s="106"/>
      <c r="AG849" s="106"/>
      <c r="AH849" s="106" t="str">
        <f>IF(AC849="","",IF(ISNUMBER(AC849)=FALSE,"Não se aplica",IFERROR(VLOOKUP(AC849,Produtos!$A$1:$C$2319,3,FALSE),"Não Cadastrado")))</f>
        <v/>
      </c>
      <c r="AI849" s="106"/>
      <c r="AJ849" s="28" t="s">
        <v>11056</v>
      </c>
      <c r="AK849" s="109" t="s">
        <v>7112</v>
      </c>
      <c r="AL849" s="109"/>
      <c r="AM849" s="109"/>
      <c r="AN849" s="145"/>
      <c r="AO849" s="145"/>
      <c r="AP849" s="145"/>
      <c r="AQ849" s="145"/>
      <c r="AR849" s="147"/>
      <c r="AS849" s="145"/>
      <c r="AT849" s="145"/>
      <c r="AU849" s="145" t="s">
        <v>7132</v>
      </c>
      <c r="AV849" s="145"/>
      <c r="AW849" s="145"/>
      <c r="AX849" s="145"/>
      <c r="AY849" s="145"/>
      <c r="AZ849" s="145"/>
      <c r="BA849" s="145"/>
      <c r="BB849" s="145"/>
      <c r="BC849" s="108" t="str">
        <f>IF(Tabela2[[#This Row],[Outro(s) ]] = "X", "PREENCHER","NA")</f>
        <v>NA</v>
      </c>
      <c r="BD849" s="145"/>
      <c r="BE849" s="145"/>
      <c r="BF849" s="208" t="s">
        <v>11057</v>
      </c>
      <c r="BG849" s="208"/>
      <c r="BH849" s="210" t="s">
        <v>11058</v>
      </c>
      <c r="BI849" s="209" t="s">
        <v>2696</v>
      </c>
      <c r="BJ849" s="109" t="s">
        <v>7099</v>
      </c>
      <c r="BK849" s="106" t="s">
        <v>2696</v>
      </c>
      <c r="BL849" s="140">
        <v>45946</v>
      </c>
      <c r="BM849" s="145">
        <f ca="1">IF(Tabela2[[#This Row],[Data de atendimento do Ibama (considerar o primeiro documento/ação)]]="",_xlfn.DAYS(TODAY(),J849),_xlfn.DAYS(Tabela2[[#This Row],[Data de atendimento do Ibama (considerar o primeiro documento/ação)]],J849))</f>
        <v>134</v>
      </c>
      <c r="BN849" s="108" t="str">
        <f>IF(Tabela2[[#This Row],[Atendido pelo Ibama ("Não" ou "Sim")]]="Não","Preencher", IF(Tabela2[[#This Row],[Atendido pelo Ibama ("Não" ou "Sim")]]="Sim","NA",""))</f>
        <v>NA</v>
      </c>
      <c r="BO849" s="114" t="s">
        <v>7432</v>
      </c>
      <c r="BP849" s="108" t="str">
        <f>IF(Tabela2[[#This Row],[Forma de atendimento (primeiro documento/ação)]]= "Outros (especificar)", "PREENCHER","NA")</f>
        <v>NA</v>
      </c>
      <c r="BQ849" s="106" t="s">
        <v>2696</v>
      </c>
      <c r="BR849" s="108" t="s">
        <v>123</v>
      </c>
      <c r="BS849" s="108" t="str">
        <f>IF(Tabela2[[#This Row],[Se sim, foi emitida Ordem de Emergência? (informações vinculada à coluna CK)]] = "Sim", "PREENCHER","NA")</f>
        <v>NA</v>
      </c>
      <c r="BT849" s="108" t="s">
        <v>7230</v>
      </c>
      <c r="BU849" s="108" t="str">
        <f>IF(Tabela2[[#This Row],[Houve envio de Informações Pós-acidente (preencher "não se aplica" quando de competência estadual/municipal)]] = "Sim", "PREENCHER","NA")</f>
        <v>NA</v>
      </c>
      <c r="BV849" s="108" t="str">
        <f>IF(Tabela2[[#This Row],[Houve avaliação das informações pós-acidente solicitadas/enviadas?]] = "Sim", "PREENCHER","NA")</f>
        <v>NA</v>
      </c>
      <c r="BW849" s="108" t="s">
        <v>123</v>
      </c>
      <c r="BX849" s="106" t="s">
        <v>7127</v>
      </c>
      <c r="BY849" s="140"/>
      <c r="BZ849" s="142" t="str">
        <f>IF(Tabela2[[#This Row],[Data do documento de encerramento]]="NA","NA",IF(Tabela2[[#This Row],[Data do documento de encerramento]]="","Pendente de conclusão/ encerramento",_xlfn.DAYS(Tabela2[[#This Row],[Data do documento de encerramento]],J849)))</f>
        <v>Pendente de conclusão/ encerramento</v>
      </c>
      <c r="CA849" s="109" t="s">
        <v>11059</v>
      </c>
      <c r="CB849" s="229"/>
      <c r="CC849" s="147"/>
      <c r="CD849" s="147"/>
      <c r="CE849" s="147"/>
      <c r="CF849" s="147"/>
    </row>
    <row r="850" spans="1:84" ht="60.75" hidden="1">
      <c r="A850">
        <v>202561946851</v>
      </c>
      <c r="B850" s="170" t="s">
        <v>11060</v>
      </c>
      <c r="C850" s="145" t="s">
        <v>10615</v>
      </c>
      <c r="D850" s="142" t="s">
        <v>11061</v>
      </c>
      <c r="E850" s="106" t="s">
        <v>8955</v>
      </c>
      <c r="F850" s="106" t="s">
        <v>11062</v>
      </c>
      <c r="G850" s="106" t="s">
        <v>11063</v>
      </c>
      <c r="H850" s="106" t="s">
        <v>11064</v>
      </c>
      <c r="I850" s="207" t="s">
        <v>7114</v>
      </c>
      <c r="J850" s="207">
        <v>45825</v>
      </c>
      <c r="K850" s="207" t="s">
        <v>355</v>
      </c>
      <c r="L850" s="142" t="str">
        <f>IF(Tabela2[[#This Row],[Data]]="","Sem Informação",VLOOKUP(MONTH(Tabela2[[#This Row],[Data]]),'[1]Validação de dados'!$I$1:$J$13,2,0))</f>
        <v>Junho</v>
      </c>
      <c r="M850" s="146">
        <f>YEAR(Tabela2[[#This Row],[Data]])</f>
        <v>2025</v>
      </c>
      <c r="N850" s="207" t="s">
        <v>122</v>
      </c>
      <c r="O850" s="207" t="s">
        <v>286</v>
      </c>
      <c r="P850" s="104" t="e">
        <f>VLOOKUP(Tabela2[[#This Row],[SIEMA]],Siema2024,21,FALSE)</f>
        <v>#REF!</v>
      </c>
      <c r="Q850" s="104"/>
      <c r="R850" s="108" t="e">
        <f>VLOOKUP(Tabela2[[#This Row],[SIEMA]],Siema2025,10,FALSE)</f>
        <v>#N/A</v>
      </c>
      <c r="S850" s="107" t="str">
        <f>IF(Q850="","", IF(Q850="NC","", IF(Q850="NE","", IF(Q850="NA","",IFERROR(VLOOKUP(Q850,[1]Produtos!$A$1:$C$2319,2,FALSE),"Não Cadastrado")))))</f>
        <v/>
      </c>
      <c r="T850" s="104" t="s">
        <v>11065</v>
      </c>
      <c r="U850" s="104" t="s">
        <v>7114</v>
      </c>
      <c r="V850" s="104" t="s">
        <v>6834</v>
      </c>
      <c r="W850" s="104"/>
      <c r="X850" s="113" t="str">
        <f>IF(Tabela2[[#This Row],[Origem do acidente]] = "Plataforma", "PREENCHER","NA")</f>
        <v>NA</v>
      </c>
      <c r="Y850" s="109" t="str">
        <f>IF(W850="","", IF(W850="NC","", IF(W850="NE","", IF(W850="NA","",IFERROR(VLOOKUP(W850,[1]Produtos!$A$1:$C$2319,2,FALSE),"Não Cadastrado")))))</f>
        <v/>
      </c>
      <c r="Z850" s="104" t="e">
        <f>VLOOKUP(Tabela2[[#This Row],[SIEMA]],Siema2025,11,FALSE)</f>
        <v>#N/A</v>
      </c>
      <c r="AA850" s="104" t="e">
        <f>VLOOKUP(Tabela2[[#This Row],[SIEMA]],Siema2024,12,FALSE)</f>
        <v>#REF!</v>
      </c>
      <c r="AB850" s="104" t="str">
        <f>IF(W850="","",IF(ISNUMBER(W850)=FALSE,"Não se aplica",IFERROR(VLOOKUP(W850,[1]Produtos!$A$1:$C$2319,3,FALSE),"Não Cadastrado")))</f>
        <v/>
      </c>
      <c r="AC850" s="104"/>
      <c r="AD850" s="108" t="str">
        <f>IF(Tabela2[[#This Row],[Origem do acidente]] = "Plataforma", "PREENCHER","NA")</f>
        <v>NA</v>
      </c>
      <c r="AE850" s="107" t="str">
        <f>IF(AC850="","", IF(AC850="NC","", IF(AC850="NE","", IF(AC850="NA","",IFERROR(VLOOKUP(AC850,[1]Produtos!$A$1:$C$2319,2,FALSE),"Não Cadastrado")))))</f>
        <v/>
      </c>
      <c r="AF850" s="104"/>
      <c r="AG850" s="104"/>
      <c r="AH850" s="104" t="str">
        <f>IF(AC850="","",IF(ISNUMBER(AC850)=FALSE,"Não se aplica",IFERROR(VLOOKUP(AC850,Produtos!$A$1:$C$2319,3,FALSE),"Não Cadastrado")))</f>
        <v/>
      </c>
      <c r="AI850" s="104"/>
      <c r="AJ850" s="146" t="s">
        <v>11066</v>
      </c>
      <c r="AK850" s="107" t="s">
        <v>7965</v>
      </c>
      <c r="AL850" s="107" t="s">
        <v>7636</v>
      </c>
      <c r="AM850" s="107"/>
      <c r="AN850" s="145"/>
      <c r="AO850" s="145"/>
      <c r="AP850" s="145"/>
      <c r="AQ850" s="145"/>
      <c r="AR850" s="147"/>
      <c r="AS850" s="145"/>
      <c r="AT850" s="145"/>
      <c r="AU850" s="145"/>
      <c r="AV850" s="145"/>
      <c r="AW850" s="145" t="s">
        <v>7183</v>
      </c>
      <c r="AX850" s="145"/>
      <c r="AY850" s="145"/>
      <c r="AZ850" s="145"/>
      <c r="BA850" s="145"/>
      <c r="BB850" s="145"/>
      <c r="BC850" s="108" t="str">
        <f>IF(Tabela2[[#This Row],[Outro(s) ]] = "X", "PREENCHER","NA")</f>
        <v>NA</v>
      </c>
      <c r="BD850" s="145"/>
      <c r="BE850" s="145"/>
      <c r="BF850" s="210" t="s">
        <v>11067</v>
      </c>
      <c r="BG850" s="210"/>
      <c r="BH850" s="210" t="s">
        <v>11068</v>
      </c>
      <c r="BI850" s="209" t="s">
        <v>7062</v>
      </c>
      <c r="BJ850" s="107" t="s">
        <v>7099</v>
      </c>
      <c r="BK850" s="104" t="s">
        <v>2696</v>
      </c>
      <c r="BL850" s="140">
        <v>45909</v>
      </c>
      <c r="BM850" s="145">
        <f ca="1">IF(Tabela2[[#This Row],[Data de atendimento do Ibama (considerar o primeiro documento/ação)]]="",_xlfn.DAYS(TODAY(),J850),_xlfn.DAYS(Tabela2[[#This Row],[Data de atendimento do Ibama (considerar o primeiro documento/ação)]],J850))</f>
        <v>84</v>
      </c>
      <c r="BN850" s="108" t="str">
        <f>IF(Tabela2[[#This Row],[Atendido pelo Ibama ("Não" ou "Sim")]]="Não","Preencher", IF(Tabela2[[#This Row],[Atendido pelo Ibama ("Não" ou "Sim")]]="Sim","NA",""))</f>
        <v>NA</v>
      </c>
      <c r="BO850" s="114" t="s">
        <v>7184</v>
      </c>
      <c r="BP850" s="108" t="str">
        <f>IF(Tabela2[[#This Row],[Forma de atendimento (primeiro documento/ação)]]= "Outros (especificar)", "PREENCHER","NA")</f>
        <v>NA</v>
      </c>
      <c r="BQ850" s="106" t="s">
        <v>123</v>
      </c>
      <c r="BR850" s="108" t="str">
        <f>IF(Tabela2[[#This Row],[Equipe do Ibama foi a campo? Houve sobrevoo do Poseidon?]] = "Sim", "PREENCHER","NA")</f>
        <v>NA</v>
      </c>
      <c r="BS850" s="108" t="str">
        <f>IF(Tabela2[[#This Row],[Se sim, foi emitida Ordem de Emergência? (informações vinculada à coluna CK)]] = "Sim", "PREENCHER","NA")</f>
        <v>NA</v>
      </c>
      <c r="BT850" s="108" t="s">
        <v>7230</v>
      </c>
      <c r="BU850" s="108" t="str">
        <f>IF(Tabela2[[#This Row],[Houve envio de Informações Pós-acidente (preencher "não se aplica" quando de competência estadual/municipal)]] = "Sim", "PREENCHER","NA")</f>
        <v>NA</v>
      </c>
      <c r="BV850" s="108" t="str">
        <f>IF(Tabela2[[#This Row],[Houve avaliação das informações pós-acidente solicitadas/enviadas?]] = "Sim", "PREENCHER","NA")</f>
        <v>NA</v>
      </c>
      <c r="BW850" s="108" t="s">
        <v>2696</v>
      </c>
      <c r="BX850" s="106" t="s">
        <v>7102</v>
      </c>
      <c r="BY850" s="140">
        <v>45909</v>
      </c>
      <c r="BZ850" s="146">
        <f>IF(Tabela2[[#This Row],[Data do documento de encerramento]]="NA","NA",IF(Tabela2[[#This Row],[Data do documento de encerramento]]="","Pendente de conclusão/ encerramento",_xlfn.DAYS(Tabela2[[#This Row],[Data do documento de encerramento]],J850)))</f>
        <v>84</v>
      </c>
      <c r="CA850" s="107" t="s">
        <v>11059</v>
      </c>
      <c r="CB850" s="143"/>
      <c r="CC850" s="147"/>
      <c r="CD850" s="147"/>
      <c r="CE850" s="147"/>
      <c r="CF850" s="147"/>
    </row>
    <row r="851" spans="1:84" ht="45.75" hidden="1">
      <c r="A851" s="213"/>
      <c r="B851" s="170" t="s">
        <v>11069</v>
      </c>
      <c r="C851" s="145" t="s">
        <v>2455</v>
      </c>
      <c r="D851" s="142" t="s">
        <v>11070</v>
      </c>
      <c r="E851" s="106" t="s">
        <v>11071</v>
      </c>
      <c r="F851" s="106"/>
      <c r="G851" s="106" t="s">
        <v>11072</v>
      </c>
      <c r="H851" s="106" t="s">
        <v>11073</v>
      </c>
      <c r="I851" s="207" t="s">
        <v>7114</v>
      </c>
      <c r="J851" s="207">
        <v>45706</v>
      </c>
      <c r="K851" s="207" t="s">
        <v>355</v>
      </c>
      <c r="L851" s="142" t="str">
        <f>IF(Tabela2[[#This Row],[Data]]="","Sem Informação",VLOOKUP(MONTH(Tabela2[[#This Row],[Data]]),'[1]Validação de dados'!$I$1:$J$13,2,0))</f>
        <v>Fevereiro</v>
      </c>
      <c r="M851" s="146">
        <f>YEAR(Tabela2[[#This Row],[Data]])</f>
        <v>2025</v>
      </c>
      <c r="N851" s="207" t="s">
        <v>122</v>
      </c>
      <c r="O851" s="207" t="s">
        <v>286</v>
      </c>
      <c r="P851" s="104" t="e">
        <f>VLOOKUP(Tabela2[[#This Row],[SIEMA]],Siema2024,21,FALSE)</f>
        <v>#REF!</v>
      </c>
      <c r="Q851" s="104">
        <v>1170</v>
      </c>
      <c r="R851" s="108"/>
      <c r="S851" s="107" t="str">
        <f>IF(Q851="","", IF(Q851="NC","", IF(Q851="NE","", IF(Q851="NA","",IFERROR(VLOOKUP(Q851,[1]Produtos!$A$1:$C$2319,2,FALSE),"Não Cadastrado")))))</f>
        <v>ÁLCOOL ETÍLICO, ETANOL</v>
      </c>
      <c r="T851" s="104" t="s">
        <v>6834</v>
      </c>
      <c r="U851" s="104" t="s">
        <v>7062</v>
      </c>
      <c r="V851" s="104">
        <f>IF(Q851="","",IF(ISNUMBER(Q851)=FALSE,"Não se aplica",IFERROR(VLOOKUP(Q851,Produtos!$A$1:$C$2319,3,FALSE),"Não Cadastrado")))</f>
        <v>3</v>
      </c>
      <c r="W851" s="104"/>
      <c r="X851" s="113" t="str">
        <f>IF(Tabela2[[#This Row],[Origem do acidente]] = "Plataforma", "PREENCHER","NA")</f>
        <v>NA</v>
      </c>
      <c r="Y851" s="109" t="str">
        <f>IF(W851="","", IF(W851="NC","", IF(W851="NE","", IF(W851="NA","",IFERROR(VLOOKUP(W851,[1]Produtos!$A$1:$C$2319,2,FALSE),"Não Cadastrado")))))</f>
        <v/>
      </c>
      <c r="Z851" s="104"/>
      <c r="AA851" s="104"/>
      <c r="AB851" s="104" t="str">
        <f>IF(W851="","",IF(ISNUMBER(W851)=FALSE,"Não se aplica",IFERROR(VLOOKUP(W851,[1]Produtos!$A$1:$C$2319,3,FALSE),"Não Cadastrado")))</f>
        <v/>
      </c>
      <c r="AC851" s="104"/>
      <c r="AD851" s="108" t="str">
        <f>IF(Tabela2[[#This Row],[Origem do acidente]] = "Plataforma", "PREENCHER","NA")</f>
        <v>NA</v>
      </c>
      <c r="AE851" s="107" t="str">
        <f>IF(AC851="","", IF(AC851="NC","", IF(AC851="NE","", IF(AC851="NA","",IFERROR(VLOOKUP(AC851,[1]Produtos!$A$1:$C$2319,2,FALSE),"Não Cadastrado")))))</f>
        <v/>
      </c>
      <c r="AF851" s="104"/>
      <c r="AG851" s="104"/>
      <c r="AH851" s="104" t="str">
        <f>IF(AC851="","",IF(ISNUMBER(AC851)=FALSE,"Não se aplica",IFERROR(VLOOKUP(AC851,Produtos!$A$1:$C$2319,3,FALSE),"Não Cadastrado")))</f>
        <v/>
      </c>
      <c r="AI851" s="104"/>
      <c r="AJ851" s="146" t="e">
        <f>VLOOKUP(Tabela2[[#This Row],[SIEMA]],Siema2024,26,FALSE)</f>
        <v>#REF!</v>
      </c>
      <c r="AK851" s="107" t="s">
        <v>7363</v>
      </c>
      <c r="AL851" s="107" t="s">
        <v>7182</v>
      </c>
      <c r="AM851" s="107"/>
      <c r="AN851" s="145"/>
      <c r="AO851" s="145"/>
      <c r="AP851" s="145"/>
      <c r="AQ851" s="145"/>
      <c r="AR851" s="147"/>
      <c r="AS851" s="145"/>
      <c r="AT851" s="145"/>
      <c r="AU851" s="145"/>
      <c r="AV851" s="145"/>
      <c r="AW851" s="145"/>
      <c r="AX851" s="145"/>
      <c r="AY851" s="145"/>
      <c r="AZ851" s="145"/>
      <c r="BA851" s="145"/>
      <c r="BB851" s="145"/>
      <c r="BC851" s="108" t="str">
        <f>IF(Tabela2[[#This Row],[Outro(s) ]] = "X", "PREENCHER","NA")</f>
        <v>NA</v>
      </c>
      <c r="BD851" s="145" t="s">
        <v>7183</v>
      </c>
      <c r="BE851" s="145"/>
      <c r="BF851" s="208" t="s">
        <v>6834</v>
      </c>
      <c r="BG851" s="208"/>
      <c r="BH851" s="210" t="s">
        <v>6834</v>
      </c>
      <c r="BI851" s="209" t="s">
        <v>7062</v>
      </c>
      <c r="BJ851" s="107" t="s">
        <v>7113</v>
      </c>
      <c r="BK851" s="104" t="s">
        <v>2696</v>
      </c>
      <c r="BL851" s="140">
        <v>45714</v>
      </c>
      <c r="BM851" s="145">
        <f ca="1">IF(Tabela2[[#This Row],[Data de atendimento do Ibama (considerar o primeiro documento/ação)]]="",_xlfn.DAYS(TODAY(),J851),_xlfn.DAYS(Tabela2[[#This Row],[Data de atendimento do Ibama (considerar o primeiro documento/ação)]],J851))</f>
        <v>8</v>
      </c>
      <c r="BN851" s="108" t="str">
        <f>IF(Tabela2[[#This Row],[Atendido pelo Ibama ("Não" ou "Sim")]]="Não","Preencher", IF(Tabela2[[#This Row],[Atendido pelo Ibama ("Não" ou "Sim")]]="Sim","NA",""))</f>
        <v>NA</v>
      </c>
      <c r="BO851" s="114" t="s">
        <v>7184</v>
      </c>
      <c r="BP851" s="108" t="str">
        <f>IF(Tabela2[[#This Row],[Forma de atendimento (primeiro documento/ação)]]= "Outros (especificar)", "PREENCHER","NA")</f>
        <v>NA</v>
      </c>
      <c r="BQ851" s="106" t="s">
        <v>123</v>
      </c>
      <c r="BR851" s="108" t="str">
        <f>IF(Tabela2[[#This Row],[Equipe do Ibama foi a campo? Houve sobrevoo do Poseidon?]] = "Sim", "PREENCHER","NA")</f>
        <v>NA</v>
      </c>
      <c r="BS851" s="108" t="str">
        <f>IF(Tabela2[[#This Row],[Se sim, foi emitida Ordem de Emergência? (informações vinculada à coluna CK)]] = "Sim", "PREENCHER","NA")</f>
        <v>NA</v>
      </c>
      <c r="BT851" s="108" t="s">
        <v>7230</v>
      </c>
      <c r="BU851" s="108" t="str">
        <f>IF(Tabela2[[#This Row],[Houve envio de Informações Pós-acidente (preencher "não se aplica" quando de competência estadual/municipal)]] = "Sim", "PREENCHER","NA")</f>
        <v>NA</v>
      </c>
      <c r="BV851" s="108" t="str">
        <f>IF(Tabela2[[#This Row],[Houve avaliação das informações pós-acidente solicitadas/enviadas?]] = "Sim", "PREENCHER","NA")</f>
        <v>NA</v>
      </c>
      <c r="BW851" s="108" t="s">
        <v>2696</v>
      </c>
      <c r="BX851" s="106" t="s">
        <v>7116</v>
      </c>
      <c r="BY851" s="140">
        <v>45854</v>
      </c>
      <c r="BZ851" s="146">
        <f>IF(Tabela2[[#This Row],[Data do documento de encerramento]]="NA","NA",IF(Tabela2[[#This Row],[Data do documento de encerramento]]="","Pendente de conclusão/ encerramento",_xlfn.DAYS(Tabela2[[#This Row],[Data do documento de encerramento]],J851)))</f>
        <v>148</v>
      </c>
      <c r="CA851" s="107"/>
      <c r="CB851" s="143"/>
      <c r="CC851" s="147"/>
      <c r="CD851" s="147"/>
      <c r="CE851" s="147"/>
      <c r="CF851" s="147"/>
    </row>
    <row r="852" spans="1:84" s="22" customFormat="1" ht="45.75" hidden="1">
      <c r="A852" s="14">
        <v>202571779257</v>
      </c>
      <c r="B852" s="170" t="s">
        <v>11074</v>
      </c>
      <c r="C852" s="145" t="s">
        <v>672</v>
      </c>
      <c r="D852" s="142" t="s">
        <v>10959</v>
      </c>
      <c r="E852" s="106" t="s">
        <v>7186</v>
      </c>
      <c r="F852" s="106" t="s">
        <v>11075</v>
      </c>
      <c r="G852" s="106" t="s">
        <v>11076</v>
      </c>
      <c r="H852" s="106" t="s">
        <v>11077</v>
      </c>
      <c r="I852" s="207" t="s">
        <v>7114</v>
      </c>
      <c r="J852" s="207">
        <v>45854</v>
      </c>
      <c r="K852" s="207" t="s">
        <v>121</v>
      </c>
      <c r="L852" s="142" t="str">
        <f>IF(Tabela2[[#This Row],[Data]]="","Sem Informação",VLOOKUP(MONTH(Tabela2[[#This Row],[Data]]),'[1]Validação de dados'!$I$1:$J$13,2,0))</f>
        <v>Julho</v>
      </c>
      <c r="M852" s="146">
        <f>YEAR(Tabela2[[#This Row],[Data]])</f>
        <v>2025</v>
      </c>
      <c r="N852" s="207" t="s">
        <v>230</v>
      </c>
      <c r="O852" s="207" t="s">
        <v>286</v>
      </c>
      <c r="P852" s="104" t="e">
        <f>VLOOKUP(Tabela2[[#This Row],[SIEMA]],Siema2024,21,FALSE)</f>
        <v>#REF!</v>
      </c>
      <c r="Q852" s="104">
        <v>3082</v>
      </c>
      <c r="R852" s="108" t="s">
        <v>11078</v>
      </c>
      <c r="S852" s="107" t="str">
        <f>IF(Q852="","", IF(Q852="NC","", IF(Q852="NE","", IF(Q852="NA","",IFERROR(VLOOKUP(Q852,[1]Produtos!$A$1:$C$2319,2,FALSE),"Não Cadastrado")))))</f>
        <v>SUBSTÂNCIA QUE APRESENTA RISCO PARA O MEIO AMBIENTE, LÍQUIDA, N.E.</v>
      </c>
      <c r="T852" s="104" t="s">
        <v>6834</v>
      </c>
      <c r="U852" s="104" t="s">
        <v>7062</v>
      </c>
      <c r="V852" s="104">
        <f>IF(Q852="","",IF(ISNUMBER(Q852)=FALSE,"Não se aplica",IFERROR(VLOOKUP(Q852,Produtos!$A$1:$C$2319,3,FALSE),"Não Cadastrado")))</f>
        <v>9</v>
      </c>
      <c r="W852" s="104"/>
      <c r="X852" s="113" t="str">
        <f>IF(Tabela2[[#This Row],[Origem do acidente]] = "Plataforma", "PREENCHER","NA")</f>
        <v>NA</v>
      </c>
      <c r="Y852" s="109" t="str">
        <f>IF(W852="","", IF(W852="NC","", IF(W852="NE","", IF(W852="NA","",IFERROR(VLOOKUP(W852,[1]Produtos!$A$1:$C$2319,2,FALSE),"Não Cadastrado")))))</f>
        <v/>
      </c>
      <c r="Z852" s="104"/>
      <c r="AA852" s="104"/>
      <c r="AB852" s="104" t="str">
        <f>IF(W852="","",IF(ISNUMBER(W852)=FALSE,"Não se aplica",IFERROR(VLOOKUP(W852,[1]Produtos!$A$1:$C$2319,3,FALSE),"Não Cadastrado")))</f>
        <v/>
      </c>
      <c r="AC852" s="104"/>
      <c r="AD852" s="108" t="str">
        <f>IF(Tabela2[[#This Row],[Origem do acidente]] = "Plataforma", "PREENCHER","NA")</f>
        <v>NA</v>
      </c>
      <c r="AE852" s="107" t="str">
        <f>IF(AC852="","", IF(AC852="NC","", IF(AC852="NE","", IF(AC852="NA","",IFERROR(VLOOKUP(AC852,[1]Produtos!$A$1:$C$2319,2,FALSE),"Não Cadastrado")))))</f>
        <v/>
      </c>
      <c r="AF852" s="104"/>
      <c r="AG852" s="104"/>
      <c r="AH852" s="104" t="str">
        <f>IF(AC852="","",IF(ISNUMBER(AC852)=FALSE,"Não se aplica",IFERROR(VLOOKUP(AC852,Produtos!$A$1:$C$2319,3,FALSE),"Não Cadastrado")))</f>
        <v/>
      </c>
      <c r="AI852" s="104"/>
      <c r="AJ852" s="146" t="s">
        <v>11079</v>
      </c>
      <c r="AK852" s="107" t="s">
        <v>6834</v>
      </c>
      <c r="AL852" s="107" t="s">
        <v>7182</v>
      </c>
      <c r="AM852" s="107"/>
      <c r="AN852" s="145"/>
      <c r="AO852" s="145"/>
      <c r="AP852" s="145"/>
      <c r="AQ852" s="145"/>
      <c r="AR852" s="147"/>
      <c r="AS852" s="145"/>
      <c r="AT852" s="145"/>
      <c r="AU852" s="145" t="s">
        <v>7183</v>
      </c>
      <c r="AV852" s="145"/>
      <c r="AW852" s="145"/>
      <c r="AX852" s="145"/>
      <c r="AY852" s="145"/>
      <c r="AZ852" s="145"/>
      <c r="BA852" s="145"/>
      <c r="BB852" s="145"/>
      <c r="BC852" s="108" t="str">
        <f>IF(Tabela2[[#This Row],[Outro(s) ]] = "X", "PREENCHER","NA")</f>
        <v>NA</v>
      </c>
      <c r="BD852" s="145"/>
      <c r="BE852" s="145"/>
      <c r="BF852" s="208" t="s">
        <v>11080</v>
      </c>
      <c r="BG852" s="208"/>
      <c r="BH852" s="210" t="s">
        <v>11081</v>
      </c>
      <c r="BI852" s="209" t="s">
        <v>2696</v>
      </c>
      <c r="BJ852" s="107" t="s">
        <v>7099</v>
      </c>
      <c r="BK852" s="104" t="s">
        <v>2696</v>
      </c>
      <c r="BL852" s="140">
        <v>45860</v>
      </c>
      <c r="BM852" s="145">
        <f ca="1">IF(Tabela2[[#This Row],[Data de atendimento do Ibama (considerar o primeiro documento/ação)]]="",_xlfn.DAYS(TODAY(),J852),_xlfn.DAYS(Tabela2[[#This Row],[Data de atendimento do Ibama (considerar o primeiro documento/ação)]],J852))</f>
        <v>6</v>
      </c>
      <c r="BN852" s="108" t="str">
        <f>IF(Tabela2[[#This Row],[Atendido pelo Ibama ("Não" ou "Sim")]]="Não","Preencher", IF(Tabela2[[#This Row],[Atendido pelo Ibama ("Não" ou "Sim")]]="Sim","NA",""))</f>
        <v>NA</v>
      </c>
      <c r="BO852" s="114" t="s">
        <v>7100</v>
      </c>
      <c r="BP852" s="108" t="str">
        <f>IF(Tabela2[[#This Row],[Forma de atendimento (primeiro documento/ação)]]= "Outros (especificar)", "PREENCHER","NA")</f>
        <v>NA</v>
      </c>
      <c r="BQ852" s="106" t="s">
        <v>123</v>
      </c>
      <c r="BR852" s="108" t="str">
        <f>IF(Tabela2[[#This Row],[Equipe do Ibama foi a campo? Houve sobrevoo do Poseidon?]] = "Sim", "PREENCHER","NA")</f>
        <v>NA</v>
      </c>
      <c r="BS852" s="108" t="str">
        <f>IF(Tabela2[[#This Row],[Se sim, foi emitida Ordem de Emergência? (informações vinculada à coluna CK)]] = "Sim", "PREENCHER","NA")</f>
        <v>NA</v>
      </c>
      <c r="BT852" s="108" t="s">
        <v>7115</v>
      </c>
      <c r="BU852" s="108" t="str">
        <f>IF(Tabela2[[#This Row],[Houve envio de Informações Pós-acidente (preencher "não se aplica" quando de competência estadual/municipal)]] = "Sim", "PREENCHER","NA")</f>
        <v>NA</v>
      </c>
      <c r="BV852" s="108" t="s">
        <v>2696</v>
      </c>
      <c r="BW852" s="108" t="s">
        <v>123</v>
      </c>
      <c r="BX852" s="106" t="s">
        <v>7127</v>
      </c>
      <c r="BY852" s="140"/>
      <c r="BZ852" s="146" t="str">
        <f>IF(Tabela2[[#This Row],[Data do documento de encerramento]]="NA","NA",IF(Tabela2[[#This Row],[Data do documento de encerramento]]="","Pendente de conclusão/ encerramento",_xlfn.DAYS(Tabela2[[#This Row],[Data do documento de encerramento]],J852)))</f>
        <v>Pendente de conclusão/ encerramento</v>
      </c>
      <c r="CA852" s="107" t="s">
        <v>11059</v>
      </c>
      <c r="CB852" s="143"/>
      <c r="CC852" s="147"/>
      <c r="CD852" s="147"/>
      <c r="CE852" s="147"/>
      <c r="CF852" s="147"/>
    </row>
    <row r="853" spans="1:84" ht="167.25" hidden="1">
      <c r="A853" s="246">
        <v>202571321615</v>
      </c>
      <c r="B853" s="106" t="s">
        <v>11082</v>
      </c>
      <c r="C853" s="145" t="s">
        <v>2455</v>
      </c>
      <c r="D853" s="142" t="s">
        <v>11083</v>
      </c>
      <c r="E853" s="106" t="s">
        <v>7760</v>
      </c>
      <c r="F853" s="106" t="s">
        <v>11084</v>
      </c>
      <c r="G853" s="141" t="s">
        <v>11085</v>
      </c>
      <c r="H853" s="141" t="s">
        <v>11086</v>
      </c>
      <c r="I853" s="228" t="s">
        <v>7114</v>
      </c>
      <c r="J853" s="228">
        <v>45851</v>
      </c>
      <c r="K853" s="228" t="s">
        <v>272</v>
      </c>
      <c r="L853" s="142" t="str">
        <f>IF(Tabela2[[#This Row],[Data]]="","Sem Informação",VLOOKUP(MONTH(Tabela2[[#This Row],[Data]]),'[1]Validação de dados'!$I$1:$J$13,2,0))</f>
        <v>Julho</v>
      </c>
      <c r="M853" s="142">
        <f>YEAR(Tabela2[[#This Row],[Data]])</f>
        <v>2025</v>
      </c>
      <c r="N853" s="228" t="s">
        <v>230</v>
      </c>
      <c r="O853" s="228" t="s">
        <v>286</v>
      </c>
      <c r="P853" s="106" t="e">
        <f>VLOOKUP(Tabela2[[#This Row],[SIEMA]],Siema2024,21,FALSE)</f>
        <v>#REF!</v>
      </c>
      <c r="Q853" s="106" t="s">
        <v>7127</v>
      </c>
      <c r="R853" s="108" t="s">
        <v>11087</v>
      </c>
      <c r="S853" s="109" t="str">
        <f>IF(Q853="","", IF(Q853="NC","", IF(Q853="NE","", IF(Q853="NA","",IFERROR(VLOOKUP(Q853,[1]Produtos!$A$1:$C$2319,2,FALSE),"Não Cadastrado")))))</f>
        <v/>
      </c>
      <c r="T853" s="106" t="s">
        <v>6834</v>
      </c>
      <c r="U853" s="104" t="s">
        <v>7062</v>
      </c>
      <c r="V853" s="106" t="str">
        <f>IF(Q853="","",IF(ISNUMBER(Q853)=FALSE,"Não se aplica",IFERROR(VLOOKUP(Q853,Produtos!$A$1:$C$2319,3,FALSE),"Não Cadastrado")))</f>
        <v>Não se aplica</v>
      </c>
      <c r="W853" s="106"/>
      <c r="X853" s="108" t="str">
        <f>IF(Tabela2[[#This Row],[Origem do acidente]] = "Plataforma", "PREENCHER","NA")</f>
        <v>NA</v>
      </c>
      <c r="Y853" s="106" t="str">
        <f>IF(W853="","", IF(W853="NC","", IF(W853="NE","", IF(W853="NA","",IFERROR(VLOOKUP(W853,[1]Produtos!$A$1:$C$2319,2,FALSE),"Não Cadastrado")))))</f>
        <v/>
      </c>
      <c r="Z853" s="106" t="e">
        <f>VLOOKUP(Tabela2[[#This Row],[SIEMA]],Siema2025,11,FALSE)</f>
        <v>#N/A</v>
      </c>
      <c r="AA853" s="106" t="e">
        <f>VLOOKUP(Tabela2[[#This Row],[SIEMA]],Siema2024,12,FALSE)</f>
        <v>#REF!</v>
      </c>
      <c r="AB853" s="106" t="str">
        <f>IF(W853="","",IF(ISNUMBER(W853)=FALSE,"Não se aplica",IFERROR(VLOOKUP(W853,[1]Produtos!$A$1:$C$2319,3,FALSE),"Não Cadastrado")))</f>
        <v/>
      </c>
      <c r="AC853" s="106"/>
      <c r="AD853" s="108" t="str">
        <f>IF(Tabela2[[#This Row],[Origem do acidente]] = "Plataforma", "PREENCHER","NA")</f>
        <v>NA</v>
      </c>
      <c r="AE853" s="106" t="str">
        <f>IF(AC853="","", IF(AC853="NC","", IF(AC853="NE","", IF(AC853="NA","",IFERROR(VLOOKUP(AC853,[1]Produtos!$A$1:$C$2319,2,FALSE),"Não Cadastrado")))))</f>
        <v/>
      </c>
      <c r="AF853" s="106"/>
      <c r="AG853" s="106"/>
      <c r="AH853" s="106" t="str">
        <f>IF(AC853="","",IF(ISNUMBER(AC853)=FALSE,"Não se aplica",IFERROR(VLOOKUP(AC853,Produtos!$A$1:$C$2319,3,FALSE),"Não Cadastrado")))</f>
        <v/>
      </c>
      <c r="AI853" s="106"/>
      <c r="AJ853" s="229" t="s">
        <v>11088</v>
      </c>
      <c r="AK853" s="107" t="s">
        <v>7190</v>
      </c>
      <c r="AL853" s="109" t="s">
        <v>7388</v>
      </c>
      <c r="AM853" s="107" t="s">
        <v>7182</v>
      </c>
      <c r="AN853" s="145"/>
      <c r="AO853" s="145"/>
      <c r="AP853" s="142"/>
      <c r="AQ853" s="145" t="s">
        <v>7183</v>
      </c>
      <c r="AR853" s="147"/>
      <c r="AS853" s="145"/>
      <c r="AT853" s="142"/>
      <c r="AU853" s="145" t="s">
        <v>7183</v>
      </c>
      <c r="AV853" s="145"/>
      <c r="AW853" s="145"/>
      <c r="AX853" s="142"/>
      <c r="AY853" s="145"/>
      <c r="AZ853" s="142"/>
      <c r="BA853" s="142"/>
      <c r="BB853" s="145"/>
      <c r="BC853" s="108" t="str">
        <f>IF(Tabela2[[#This Row],[Outro(s) ]] = "X", "PREENCHER","NA")</f>
        <v>NA</v>
      </c>
      <c r="BD853" s="145"/>
      <c r="BE853" s="142"/>
      <c r="BF853" s="208" t="s">
        <v>11089</v>
      </c>
      <c r="BG853" s="208"/>
      <c r="BH853" s="210" t="s">
        <v>11090</v>
      </c>
      <c r="BI853" s="209" t="s">
        <v>2696</v>
      </c>
      <c r="BJ853" s="109" t="s">
        <v>7099</v>
      </c>
      <c r="BK853" s="106" t="s">
        <v>2696</v>
      </c>
      <c r="BL853" s="140">
        <v>45859</v>
      </c>
      <c r="BM853" s="145">
        <f ca="1">IF(Tabela2[[#This Row],[Data de atendimento do Ibama (considerar o primeiro documento/ação)]]="",_xlfn.DAYS(TODAY(),J853),_xlfn.DAYS(Tabela2[[#This Row],[Data de atendimento do Ibama (considerar o primeiro documento/ação)]],J853))</f>
        <v>8</v>
      </c>
      <c r="BN853" s="108" t="str">
        <f>IF(Tabela2[[#This Row],[Atendido pelo Ibama ("Não" ou "Sim")]]="Não","Preencher", IF(Tabela2[[#This Row],[Atendido pelo Ibama ("Não" ou "Sim")]]="Sim","NA",""))</f>
        <v>NA</v>
      </c>
      <c r="BO853" s="114" t="s">
        <v>7100</v>
      </c>
      <c r="BP853" s="108" t="str">
        <f>IF(Tabela2[[#This Row],[Forma de atendimento (primeiro documento/ação)]]= "Outros (especificar)", "PREENCHER","NA")</f>
        <v>NA</v>
      </c>
      <c r="BQ853" s="108" t="s">
        <v>123</v>
      </c>
      <c r="BR853" s="108" t="str">
        <f>IF(Tabela2[[#This Row],[Equipe do Ibama foi a campo? Houve sobrevoo do Poseidon?]] = "Sim", "PREENCHER","NA")</f>
        <v>NA</v>
      </c>
      <c r="BS853" s="108" t="str">
        <f>IF(Tabela2[[#This Row],[Se sim, foi emitida Ordem de Emergência? (informações vinculada à coluna CK)]] = "Sim", "PREENCHER","NA")</f>
        <v>NA</v>
      </c>
      <c r="BT853" s="106" t="s">
        <v>7101</v>
      </c>
      <c r="BU853" s="106" t="s">
        <v>2696</v>
      </c>
      <c r="BV853" s="106" t="s">
        <v>123</v>
      </c>
      <c r="BW853" s="106" t="s">
        <v>2696</v>
      </c>
      <c r="BX853" s="106" t="s">
        <v>7102</v>
      </c>
      <c r="BY853" s="140">
        <v>45888</v>
      </c>
      <c r="BZ853" s="142">
        <f>IF(Tabela2[[#This Row],[Data do documento de encerramento]]="NA","NA",IF(Tabela2[[#This Row],[Data do documento de encerramento]]="","Pendente de conclusão/ encerramento",_xlfn.DAYS(Tabela2[[#This Row],[Data do documento de encerramento]],J853)))</f>
        <v>37</v>
      </c>
      <c r="CA853" s="109" t="s">
        <v>9525</v>
      </c>
      <c r="CB853" s="142"/>
      <c r="CC853" s="206"/>
      <c r="CD853" s="145"/>
      <c r="CE853" s="145"/>
      <c r="CF853" s="145"/>
    </row>
    <row r="854" spans="1:84" ht="45.75" hidden="1">
      <c r="A854" s="213">
        <v>202556650412</v>
      </c>
      <c r="B854" s="106" t="s">
        <v>8495</v>
      </c>
      <c r="C854" s="145" t="s">
        <v>2455</v>
      </c>
      <c r="D854" s="142" t="s">
        <v>11091</v>
      </c>
      <c r="E854" s="106" t="s">
        <v>8711</v>
      </c>
      <c r="F854" s="106" t="s">
        <v>11092</v>
      </c>
      <c r="G854" s="141" t="s">
        <v>8496</v>
      </c>
      <c r="H854" s="141" t="s">
        <v>8497</v>
      </c>
      <c r="I854" s="228" t="s">
        <v>7114</v>
      </c>
      <c r="J854" s="228">
        <v>45781</v>
      </c>
      <c r="K854" s="228" t="s">
        <v>11093</v>
      </c>
      <c r="L854" s="142" t="str">
        <f>IF(Tabela2[[#This Row],[Data]]="","Sem Informação",VLOOKUP(MONTH(Tabela2[[#This Row],[Data]]),'[1]Validação de dados'!$I$1:$J$13,2,0))</f>
        <v>Maio</v>
      </c>
      <c r="M854" s="142">
        <f>YEAR(Tabela2[[#This Row],[Data]])</f>
        <v>2025</v>
      </c>
      <c r="N854" s="228" t="s">
        <v>122</v>
      </c>
      <c r="O854" s="228" t="s">
        <v>286</v>
      </c>
      <c r="P854" s="106" t="e">
        <f>VLOOKUP(Tabela2[[#This Row],[SIEMA]],Siema2024,21,FALSE)</f>
        <v>#REF!</v>
      </c>
      <c r="Q854" s="106"/>
      <c r="R854" s="108"/>
      <c r="S854" s="109" t="str">
        <f>IF(Q854="","", IF(Q854="NC","", IF(Q854="NE","", IF(Q854="NA","",IFERROR(VLOOKUP(Q854,[1]Produtos!$A$1:$C$2319,2,FALSE),"Não Cadastrado")))))</f>
        <v/>
      </c>
      <c r="T854" s="106"/>
      <c r="U854" s="104" t="s">
        <v>7062</v>
      </c>
      <c r="V854" s="106" t="s">
        <v>6834</v>
      </c>
      <c r="W854" s="106"/>
      <c r="X854" s="108" t="str">
        <f>IF(Tabela2[[#This Row],[Origem do acidente]] = "Plataforma", "PREENCHER","NA")</f>
        <v>NA</v>
      </c>
      <c r="Y854" s="106" t="str">
        <f>IF(W854="","", IF(W854="NC","", IF(W854="NE","", IF(W854="NA","",IFERROR(VLOOKUP(W854,[1]Produtos!$A$1:$C$2319,2,FALSE),"Não Cadastrado")))))</f>
        <v/>
      </c>
      <c r="Z854" s="106"/>
      <c r="AA854" s="106"/>
      <c r="AB854" s="104" t="str">
        <f>IF(W854="","",IF(ISNUMBER(W854)=FALSE,"Não se aplica",IFERROR(VLOOKUP(W854,[1]Produtos!$A$1:$C$2319,3,FALSE),"Não Cadastrado")))</f>
        <v/>
      </c>
      <c r="AC854" s="104"/>
      <c r="AD854" s="108" t="str">
        <f>IF(Tabela2[[#This Row],[Origem do acidente]] = "Plataforma", "PREENCHER","NA")</f>
        <v>NA</v>
      </c>
      <c r="AE854" s="104" t="str">
        <f>IF(AC854="","", IF(AC854="NC","", IF(AC854="NE","", IF(AC854="NA","",IFERROR(VLOOKUP(AC854,[1]Produtos!$A$1:$C$2319,2,FALSE),"Não Cadastrado")))))</f>
        <v/>
      </c>
      <c r="AF854" s="104"/>
      <c r="AG854" s="104"/>
      <c r="AH854" s="104" t="str">
        <f>IF(AC854="","",IF(ISNUMBER(AC854)=FALSE,"Não se aplica",IFERROR(VLOOKUP(AC854,Produtos!$A$1:$C$2319,3,FALSE),"Não Cadastrado")))</f>
        <v/>
      </c>
      <c r="AI854" s="104"/>
      <c r="AJ854" s="143" t="s">
        <v>11094</v>
      </c>
      <c r="AK854" s="107" t="s">
        <v>6834</v>
      </c>
      <c r="AL854" s="107"/>
      <c r="AM854" s="107"/>
      <c r="AN854" s="145"/>
      <c r="AO854" s="145"/>
      <c r="AP854" s="146"/>
      <c r="AQ854" s="145"/>
      <c r="AR854" s="147"/>
      <c r="AS854" s="145"/>
      <c r="AT854" s="146"/>
      <c r="AU854" s="145" t="s">
        <v>7183</v>
      </c>
      <c r="AV854" s="145"/>
      <c r="AW854" s="145"/>
      <c r="AX854" s="146"/>
      <c r="AY854" s="145"/>
      <c r="AZ854" s="146"/>
      <c r="BA854" s="146"/>
      <c r="BB854" s="145"/>
      <c r="BC854" s="108"/>
      <c r="BD854" s="145"/>
      <c r="BE854" s="146"/>
      <c r="BF854" s="208"/>
      <c r="BG854" s="208"/>
      <c r="BH854" s="210"/>
      <c r="BI854" s="245"/>
      <c r="BJ854" s="107" t="s">
        <v>7099</v>
      </c>
      <c r="BK854" s="104" t="s">
        <v>123</v>
      </c>
      <c r="BL854" s="140">
        <v>45785</v>
      </c>
      <c r="BM854" s="145">
        <f ca="1">IF(Tabela2[[#This Row],[Data de atendimento do Ibama (considerar o primeiro documento/ação)]]="",_xlfn.DAYS(TODAY(),J854),_xlfn.DAYS(Tabela2[[#This Row],[Data de atendimento do Ibama (considerar o primeiro documento/ação)]],J854))</f>
        <v>4</v>
      </c>
      <c r="BN854" s="108" t="s">
        <v>7922</v>
      </c>
      <c r="BO854" s="114" t="s">
        <v>7184</v>
      </c>
      <c r="BP854" s="108" t="str">
        <f>IF(Tabela2[[#This Row],[Forma de atendimento (primeiro documento/ação)]]= "Outros (especificar)", "PREENCHER","NA")</f>
        <v>NA</v>
      </c>
      <c r="BQ854" s="108" t="s">
        <v>123</v>
      </c>
      <c r="BR854" s="108" t="s">
        <v>123</v>
      </c>
      <c r="BS854" s="108" t="s">
        <v>7114</v>
      </c>
      <c r="BT854" s="106" t="s">
        <v>7230</v>
      </c>
      <c r="BU854" s="106" t="s">
        <v>123</v>
      </c>
      <c r="BV854" s="106" t="s">
        <v>123</v>
      </c>
      <c r="BW854" s="106" t="s">
        <v>2696</v>
      </c>
      <c r="BX854" s="106" t="s">
        <v>7102</v>
      </c>
      <c r="BY854" s="140">
        <v>45785</v>
      </c>
      <c r="BZ854" s="146">
        <f>IF(Tabela2[[#This Row],[Data do documento de encerramento]]="NA","NA",IF(Tabela2[[#This Row],[Data do documento de encerramento]]="","Pendente de conclusão/ encerramento",_xlfn.DAYS(Tabela2[[#This Row],[Data do documento de encerramento]],J854)))</f>
        <v>4</v>
      </c>
      <c r="CA854" s="107" t="s">
        <v>7807</v>
      </c>
      <c r="CB854" s="146"/>
      <c r="CC854" s="206"/>
      <c r="CD854" s="145"/>
      <c r="CE854" s="145"/>
      <c r="CF854" s="145"/>
    </row>
    <row r="855" spans="1:84" ht="30.75" hidden="1">
      <c r="A855" s="213">
        <v>202593079218</v>
      </c>
      <c r="B855" s="106" t="s">
        <v>11095</v>
      </c>
      <c r="C855" s="145" t="s">
        <v>8718</v>
      </c>
      <c r="D855" s="142" t="s">
        <v>11096</v>
      </c>
      <c r="E855" s="106" t="s">
        <v>9697</v>
      </c>
      <c r="F855" s="106"/>
      <c r="G855" s="141" t="s">
        <v>11097</v>
      </c>
      <c r="H855" s="141" t="s">
        <v>11098</v>
      </c>
      <c r="I855" s="228" t="s">
        <v>7114</v>
      </c>
      <c r="J855" s="228">
        <v>45786</v>
      </c>
      <c r="K855" s="228" t="s">
        <v>200</v>
      </c>
      <c r="L855" s="142" t="str">
        <f>IF(Tabela2[[#This Row],[Data]]="","Sem Informação",VLOOKUP(MONTH(Tabela2[[#This Row],[Data]]),'[1]Validação de dados'!$I$1:$J$13,2,0))</f>
        <v>Maio</v>
      </c>
      <c r="M855" s="142">
        <f>YEAR(Tabela2[[#This Row],[Data]])</f>
        <v>2025</v>
      </c>
      <c r="N855" s="228" t="s">
        <v>167</v>
      </c>
      <c r="O855" s="228" t="s">
        <v>286</v>
      </c>
      <c r="P855" s="106" t="e">
        <f>VLOOKUP(Tabela2[[#This Row],[SIEMA]],Siema2024,21,FALSE)</f>
        <v>#REF!</v>
      </c>
      <c r="Q855" s="106">
        <v>1350</v>
      </c>
      <c r="R855" s="108" t="s">
        <v>11099</v>
      </c>
      <c r="S855" s="109" t="str">
        <f>IF(Q855="","", IF(Q855="NC","", IF(Q855="NE","", IF(Q855="NA","",IFERROR(VLOOKUP(Q855,[1]Produtos!$A$1:$C$2319,2,FALSE),"Não Cadastrado")))))</f>
        <v>ENXOFRE</v>
      </c>
      <c r="T855" s="106" t="s">
        <v>9331</v>
      </c>
      <c r="U855" s="104" t="s">
        <v>7062</v>
      </c>
      <c r="V855" s="106">
        <f>IF(Q855="","",IF(ISNUMBER(Q855)=FALSE,"Não se aplica",IFERROR(VLOOKUP(Q855,Produtos!$A$1:$C$2319,3,FALSE),"Não Cadastrado")))</f>
        <v>4.0999999999999996</v>
      </c>
      <c r="W855" s="106"/>
      <c r="X855" s="108" t="str">
        <f>IF(Tabela2[[#This Row],[Origem do acidente]] = "Plataforma", "PREENCHER","NA")</f>
        <v>NA</v>
      </c>
      <c r="Y855" s="106" t="str">
        <f>IF(W855="","", IF(W855="NC","", IF(W855="NE","", IF(W855="NA","",IFERROR(VLOOKUP(W855,[1]Produtos!$A$1:$C$2319,2,FALSE),"Não Cadastrado")))))</f>
        <v/>
      </c>
      <c r="Z855" s="106"/>
      <c r="AA855" s="106"/>
      <c r="AB855" s="104" t="str">
        <f>IF(W855="","",IF(ISNUMBER(W855)=FALSE,"Não se aplica",IFERROR(VLOOKUP(W855,[1]Produtos!$A$1:$C$2319,3,FALSE),"Não Cadastrado")))</f>
        <v/>
      </c>
      <c r="AC855" s="104"/>
      <c r="AD855" s="108" t="str">
        <f>IF(Tabela2[[#This Row],[Origem do acidente]] = "Plataforma", "PREENCHER","NA")</f>
        <v>NA</v>
      </c>
      <c r="AE855" s="104" t="str">
        <f>IF(AC855="","", IF(AC855="NC","", IF(AC855="NE","", IF(AC855="NA","",IFERROR(VLOOKUP(AC855,[1]Produtos!$A$1:$C$2319,2,FALSE),"Não Cadastrado")))))</f>
        <v/>
      </c>
      <c r="AF855" s="104"/>
      <c r="AG855" s="104"/>
      <c r="AH855" s="104" t="str">
        <f>IF(AC855="","",IF(ISNUMBER(AC855)=FALSE,"Não se aplica",IFERROR(VLOOKUP(AC855,Produtos!$A$1:$C$2319,3,FALSE),"Não Cadastrado")))</f>
        <v/>
      </c>
      <c r="AI855" s="104"/>
      <c r="AJ855" s="143" t="s">
        <v>11100</v>
      </c>
      <c r="AK855" s="107" t="s">
        <v>7182</v>
      </c>
      <c r="AL855" s="107"/>
      <c r="AM855" s="107"/>
      <c r="AN855" s="145"/>
      <c r="AO855" s="145"/>
      <c r="AP855" s="146"/>
      <c r="AQ855" s="145"/>
      <c r="AR855" s="147"/>
      <c r="AS855" s="145"/>
      <c r="AT855" s="146"/>
      <c r="AU855" s="145" t="s">
        <v>7132</v>
      </c>
      <c r="AV855" s="145"/>
      <c r="AW855" s="145"/>
      <c r="AX855" s="146"/>
      <c r="AY855" s="145"/>
      <c r="AZ855" s="146"/>
      <c r="BA855" s="146"/>
      <c r="BB855" s="145"/>
      <c r="BC855" s="108" t="str">
        <f>IF(Tabela2[[#This Row],[Outro(s) ]] = "X", "PREENCHER","NA")</f>
        <v>NA</v>
      </c>
      <c r="BD855" s="145"/>
      <c r="BE855" s="146"/>
      <c r="BF855" s="208" t="s">
        <v>11101</v>
      </c>
      <c r="BG855" s="208"/>
      <c r="BH855" s="249">
        <v>19171258000151</v>
      </c>
      <c r="BI855" s="245" t="s">
        <v>2696</v>
      </c>
      <c r="BJ855" s="107" t="s">
        <v>7099</v>
      </c>
      <c r="BK855" s="104" t="s">
        <v>2696</v>
      </c>
      <c r="BL855" s="140">
        <v>45819</v>
      </c>
      <c r="BM855" s="145">
        <f ca="1">IF(Tabela2[[#This Row],[Data de atendimento do Ibama (considerar o primeiro documento/ação)]]="",_xlfn.DAYS(TODAY(),J855),_xlfn.DAYS(Tabela2[[#This Row],[Data de atendimento do Ibama (considerar o primeiro documento/ação)]],J855))</f>
        <v>33</v>
      </c>
      <c r="BN855" s="108" t="str">
        <f>IF(Tabela2[[#This Row],[Atendido pelo Ibama ("Não" ou "Sim")]]="Não","Preencher", IF(Tabela2[[#This Row],[Atendido pelo Ibama ("Não" ou "Sim")]]="Sim","NA",""))</f>
        <v>NA</v>
      </c>
      <c r="BO855" s="114" t="s">
        <v>7100</v>
      </c>
      <c r="BP855" s="108" t="s">
        <v>11102</v>
      </c>
      <c r="BQ855" s="108" t="s">
        <v>123</v>
      </c>
      <c r="BR855" s="108" t="s">
        <v>123</v>
      </c>
      <c r="BS855" s="108" t="s">
        <v>7114</v>
      </c>
      <c r="BT855" s="106" t="s">
        <v>7101</v>
      </c>
      <c r="BU855" s="106" t="s">
        <v>2696</v>
      </c>
      <c r="BV855" s="106" t="s">
        <v>123</v>
      </c>
      <c r="BW855" s="106" t="s">
        <v>2696</v>
      </c>
      <c r="BX855" s="106" t="s">
        <v>7102</v>
      </c>
      <c r="BY855" s="140">
        <v>46013</v>
      </c>
      <c r="BZ855" s="146">
        <f>IF(Tabela2[[#This Row],[Data do documento de encerramento]]="NA","NA",IF(Tabela2[[#This Row],[Data do documento de encerramento]]="","Pendente de conclusão/ encerramento",_xlfn.DAYS(Tabela2[[#This Row],[Data do documento de encerramento]],J855)))</f>
        <v>227</v>
      </c>
      <c r="CA855" s="107" t="s">
        <v>11103</v>
      </c>
      <c r="CB855" s="146"/>
      <c r="CC855" s="206"/>
      <c r="CD855" s="145"/>
      <c r="CE855" s="145"/>
      <c r="CF855" s="145"/>
    </row>
    <row r="856" spans="1:84" s="22" customFormat="1" ht="30.75" hidden="1">
      <c r="A856" s="246">
        <v>202562743239</v>
      </c>
      <c r="B856" s="106" t="s">
        <v>11104</v>
      </c>
      <c r="C856" s="145" t="s">
        <v>8718</v>
      </c>
      <c r="D856" s="142" t="s">
        <v>11105</v>
      </c>
      <c r="E856" s="106" t="s">
        <v>7186</v>
      </c>
      <c r="F856" s="106"/>
      <c r="G856" s="141" t="s">
        <v>11106</v>
      </c>
      <c r="H856" s="141" t="s">
        <v>11107</v>
      </c>
      <c r="I856" s="228" t="s">
        <v>7114</v>
      </c>
      <c r="J856" s="228">
        <v>45831</v>
      </c>
      <c r="K856" s="228" t="s">
        <v>299</v>
      </c>
      <c r="L856" s="142" t="str">
        <f>IF(Tabela2[[#This Row],[Data]]="","Sem Informação",VLOOKUP(MONTH(Tabela2[[#This Row],[Data]]),'[1]Validação de dados'!$I$1:$J$13,2,0))</f>
        <v>Junho</v>
      </c>
      <c r="M856" s="142">
        <f>YEAR(Tabela2[[#This Row],[Data]])</f>
        <v>2025</v>
      </c>
      <c r="N856" s="228" t="s">
        <v>167</v>
      </c>
      <c r="O856" s="228" t="s">
        <v>286</v>
      </c>
      <c r="P856" s="106" t="e">
        <f>VLOOKUP(Tabela2[[#This Row],[SIEMA]],Siema2024,21,FALSE)</f>
        <v>#REF!</v>
      </c>
      <c r="Q856" s="106">
        <v>3475</v>
      </c>
      <c r="R856" s="108" t="e">
        <f>VLOOKUP(Tabela2[[#This Row],[SIEMA]],Siema2025,10,FALSE)</f>
        <v>#N/A</v>
      </c>
      <c r="S856" s="109" t="str">
        <f>IF(Q856="","", IF(Q856="NC","", IF(Q856="NE","", IF(Q856="NA","",IFERROR(VLOOKUP(Q856,[1]Produtos!$A$1:$C$2319,2,FALSE),"Não Cadastrado")))))</f>
        <v>MISTURA DE ETANOL E GASOLINA ou MISTURA DE ETANOL E COMBUSTÍVEL PARA MOTORES  com mais de
10% de etanol</v>
      </c>
      <c r="T856" s="106">
        <v>14000</v>
      </c>
      <c r="U856" s="106" t="s">
        <v>648</v>
      </c>
      <c r="V856" s="106">
        <f>IF(Q856="","",IF(ISNUMBER(Q856)=FALSE,"Não se aplica",IFERROR(VLOOKUP(Q856,Produtos!$A$1:$C$2319,3,FALSE),"Não Cadastrado")))</f>
        <v>3</v>
      </c>
      <c r="W856" s="106">
        <v>1202</v>
      </c>
      <c r="X856" s="108" t="str">
        <f>IF(Tabela2[[#This Row],[Origem do acidente]] = "Plataforma", "PREENCHER","NA")</f>
        <v>NA</v>
      </c>
      <c r="Y856" s="106" t="str">
        <f>IF(W856="","", IF(W856="NC","", IF(W856="NE","", IF(W856="NA","",IFERROR(VLOOKUP(W856,[1]Produtos!$A$1:$C$2319,2,FALSE),"Não Cadastrado")))))</f>
        <v>GASÓLEO ou ÓLEO DIESEL ou ÓLEO PARA AQUECIMENTO, LEVE</v>
      </c>
      <c r="Z856" s="106">
        <v>11000</v>
      </c>
      <c r="AA856" s="106" t="s">
        <v>648</v>
      </c>
      <c r="AB856" s="106">
        <f>IF(W856="","",IF(ISNUMBER(W856)=FALSE,"Não se aplica",IFERROR(VLOOKUP(W856,[1]Produtos!$A$1:$C$2319,3,FALSE),"Não Cadastrado")))</f>
        <v>3</v>
      </c>
      <c r="AC856" s="106"/>
      <c r="AD856" s="108" t="str">
        <f>IF(Tabela2[[#This Row],[Origem do acidente]] = "Plataforma", "PREENCHER","NA")</f>
        <v>NA</v>
      </c>
      <c r="AE856" s="106" t="str">
        <f>IF(AC856="","", IF(AC856="NC","", IF(AC856="NE","", IF(AC856="NA","",IFERROR(VLOOKUP(AC856,[1]Produtos!$A$1:$C$2319,2,FALSE),"Não Cadastrado")))))</f>
        <v/>
      </c>
      <c r="AF856" s="106"/>
      <c r="AG856" s="106"/>
      <c r="AH856" s="106" t="str">
        <f>IF(AC856="","",IF(ISNUMBER(AC856)=FALSE,"Não se aplica",IFERROR(VLOOKUP(AC856,Produtos!$A$1:$C$2319,3,FALSE),"Não Cadastrado")))</f>
        <v/>
      </c>
      <c r="AI856" s="106"/>
      <c r="AJ856" s="229" t="s">
        <v>11108</v>
      </c>
      <c r="AK856" s="109" t="s">
        <v>7290</v>
      </c>
      <c r="AL856" s="109" t="s">
        <v>11109</v>
      </c>
      <c r="AM856" s="109"/>
      <c r="AN856" s="145"/>
      <c r="AO856" s="145"/>
      <c r="AP856" s="142"/>
      <c r="AQ856" s="145"/>
      <c r="AR856" s="147"/>
      <c r="AS856" s="145"/>
      <c r="AT856" s="142"/>
      <c r="AU856" s="145"/>
      <c r="AV856" s="145"/>
      <c r="AW856" s="145" t="s">
        <v>7183</v>
      </c>
      <c r="AX856" s="142"/>
      <c r="AY856" s="145"/>
      <c r="AZ856" s="142"/>
      <c r="BA856" s="142"/>
      <c r="BB856" s="145"/>
      <c r="BC856" s="108" t="str">
        <f>IF(Tabela2[[#This Row],[Outro(s) ]] = "X", "PREENCHER","NA")</f>
        <v>NA</v>
      </c>
      <c r="BD856" s="145"/>
      <c r="BE856" s="142"/>
      <c r="BF856" s="208" t="s">
        <v>11110</v>
      </c>
      <c r="BG856" s="208"/>
      <c r="BH856" s="210" t="s">
        <v>11111</v>
      </c>
      <c r="BI856" s="209" t="s">
        <v>123</v>
      </c>
      <c r="BJ856" s="109" t="s">
        <v>7099</v>
      </c>
      <c r="BK856" s="106" t="s">
        <v>123</v>
      </c>
      <c r="BL856" s="140"/>
      <c r="BM856" s="145">
        <f ca="1">IF(Tabela2[[#This Row],[Data de atendimento do Ibama (considerar o primeiro documento/ação)]]="",_xlfn.DAYS(TODAY(),J856),_xlfn.DAYS(Tabela2[[#This Row],[Data de atendimento do Ibama (considerar o primeiro documento/ação)]],J856))</f>
        <v>401</v>
      </c>
      <c r="BN856" s="108" t="s">
        <v>7469</v>
      </c>
      <c r="BO856" s="114" t="s">
        <v>637</v>
      </c>
      <c r="BP856" s="108" t="str">
        <f>IF(Tabela2[[#This Row],[Forma de atendimento (primeiro documento/ação)]]= "Outros (especificar)", "PREENCHER","NA")</f>
        <v>NA</v>
      </c>
      <c r="BQ856" s="108" t="s">
        <v>7114</v>
      </c>
      <c r="BR856" s="108" t="str">
        <f>IF(Tabela2[[#This Row],[Equipe do Ibama foi a campo? Houve sobrevoo do Poseidon?]] = "Sim", "PREENCHER","NA")</f>
        <v>NA</v>
      </c>
      <c r="BS856" s="108" t="str">
        <f>IF(Tabela2[[#This Row],[Se sim, foi emitida Ordem de Emergência? (informações vinculada à coluna CK)]] = "Sim", "PREENCHER","NA")</f>
        <v>NA</v>
      </c>
      <c r="BT856" s="106" t="s">
        <v>7230</v>
      </c>
      <c r="BU856" s="106" t="str">
        <f>IF(Tabela2[[#This Row],[Houve envio de Informações Pós-acidente (preencher "não se aplica" quando de competência estadual/municipal)]] = "Sim", "PREENCHER","NA")</f>
        <v>NA</v>
      </c>
      <c r="BV856" s="106" t="str">
        <f>IF(Tabela2[[#This Row],[Houve avaliação das informações pós-acidente solicitadas/enviadas?]] = "Sim", "PREENCHER","NA")</f>
        <v>NA</v>
      </c>
      <c r="BW856" s="106" t="s">
        <v>123</v>
      </c>
      <c r="BX856" s="106" t="s">
        <v>7127</v>
      </c>
      <c r="BY856" s="140"/>
      <c r="BZ856" s="142" t="str">
        <f>IF(Tabela2[[#This Row],[Data do documento de encerramento]]="NA","NA",IF(Tabela2[[#This Row],[Data do documento de encerramento]]="","Pendente de conclusão/ encerramento",_xlfn.DAYS(Tabela2[[#This Row],[Data do documento de encerramento]],J856)))</f>
        <v>Pendente de conclusão/ encerramento</v>
      </c>
      <c r="CA856" s="109" t="s">
        <v>7376</v>
      </c>
      <c r="CB856" s="142"/>
      <c r="CC856" s="206"/>
      <c r="CD856" s="145"/>
      <c r="CE856" s="145"/>
      <c r="CF856" s="145"/>
    </row>
    <row r="857" spans="1:84" s="22" customFormat="1" ht="76.5" hidden="1">
      <c r="A857" s="246">
        <v>202551661215</v>
      </c>
      <c r="B857" s="106" t="s">
        <v>11112</v>
      </c>
      <c r="C857" s="108" t="s">
        <v>7135</v>
      </c>
      <c r="D857" s="106" t="s">
        <v>11113</v>
      </c>
      <c r="E857" s="106" t="s">
        <v>7732</v>
      </c>
      <c r="F857" s="106" t="s">
        <v>11114</v>
      </c>
      <c r="G857" s="141" t="s">
        <v>11115</v>
      </c>
      <c r="H857" s="250" t="s">
        <v>11116</v>
      </c>
      <c r="I857" s="228" t="s">
        <v>7114</v>
      </c>
      <c r="J857" s="228">
        <v>45792</v>
      </c>
      <c r="K857" s="228" t="s">
        <v>142</v>
      </c>
      <c r="L857" s="142" t="str">
        <f>IF(Tabela2[[#This Row],[Data]]="","Sem Informação",VLOOKUP(MONTH(Tabela2[[#This Row],[Data]]),'[1]Validação de dados'!$I$1:$J$13,2,0))</f>
        <v>Maio</v>
      </c>
      <c r="M857" s="142">
        <f>YEAR(Tabela2[[#This Row],[Data]])</f>
        <v>2025</v>
      </c>
      <c r="N857" s="228" t="s">
        <v>143</v>
      </c>
      <c r="O857" s="228" t="s">
        <v>286</v>
      </c>
      <c r="P857" s="106" t="e">
        <f>VLOOKUP(Tabela2[[#This Row],[SIEMA]],Siema2024,21,FALSE)</f>
        <v>#REF!</v>
      </c>
      <c r="Q857" s="106">
        <v>2586</v>
      </c>
      <c r="R857" s="108" t="s">
        <v>11117</v>
      </c>
      <c r="S857" s="109" t="str">
        <f>IF(Q857="","", IF(Q857="NC","", IF(Q857="NE","", IF(Q857="NA","",IFERROR(VLOOKUP(Q857,[1]Produtos!$A$1:$C$2319,2,FALSE),"Não Cadastrado")))))</f>
        <v>ÁCIDOS ALQUILSULFÔNICOS, LÍQUIDOS ou ÁCIDOS ARILSULFÔNICOS, LÍQUIDOS, com até 5% de ácido sulfúrico
livre</v>
      </c>
      <c r="T857" s="106">
        <v>34.380000000000003</v>
      </c>
      <c r="U857" s="106" t="s">
        <v>7111</v>
      </c>
      <c r="V857" s="106">
        <f>IF(Q857="","",IF(ISNUMBER(Q857)=FALSE,"Não se aplica",IFERROR(VLOOKUP(Q857,Produtos!$A$1:$C$2319,3,FALSE),"Não Cadastrado")))</f>
        <v>8</v>
      </c>
      <c r="W857" s="106"/>
      <c r="X857" s="108" t="str">
        <f>IF(Tabela2[[#This Row],[Origem do acidente]] = "Plataforma", "PREENCHER","NA")</f>
        <v>NA</v>
      </c>
      <c r="Y857" s="106" t="str">
        <f>IF(W857="","", IF(W857="NC","", IF(W857="NE","", IF(W857="NA","",IFERROR(VLOOKUP(W857,[1]Produtos!$A$1:$C$2319,2,FALSE),"Não Cadastrado")))))</f>
        <v/>
      </c>
      <c r="Z857" s="106" t="e">
        <f>VLOOKUP(Tabela2[[#This Row],[SIEMA]],Siema2025,11,FALSE)</f>
        <v>#N/A</v>
      </c>
      <c r="AA857" s="106" t="e">
        <f>VLOOKUP(Tabela2[[#This Row],[SIEMA]],Siema2024,12,FALSE)</f>
        <v>#REF!</v>
      </c>
      <c r="AB857" s="106" t="str">
        <f>IF(W857="","",IF(ISNUMBER(W857)=FALSE,"Não se aplica",IFERROR(VLOOKUP(W857,[1]Produtos!$A$1:$C$2319,3,FALSE),"Não Cadastrado")))</f>
        <v/>
      </c>
      <c r="AC857" s="106"/>
      <c r="AD857" s="108" t="str">
        <f>IF(Tabela2[[#This Row],[Origem do acidente]] = "Plataforma", "PREENCHER","NA")</f>
        <v>NA</v>
      </c>
      <c r="AE857" s="106" t="str">
        <f>IF(AC857="","", IF(AC857="NC","", IF(AC857="NE","", IF(AC857="NA","",IFERROR(VLOOKUP(AC857,[1]Produtos!$A$1:$C$2319,2,FALSE),"Não Cadastrado")))))</f>
        <v/>
      </c>
      <c r="AF857" s="106"/>
      <c r="AG857" s="106"/>
      <c r="AH857" s="106" t="str">
        <f>IF(AC857="","",IF(ISNUMBER(AC857)=FALSE,"Não se aplica",IFERROR(VLOOKUP(AC857,Produtos!$A$1:$C$2319,3,FALSE),"Não Cadastrado")))</f>
        <v/>
      </c>
      <c r="AI857" s="106"/>
      <c r="AJ857" s="229" t="s">
        <v>11118</v>
      </c>
      <c r="AK857" s="109" t="s">
        <v>7182</v>
      </c>
      <c r="AL857" s="109"/>
      <c r="AM857" s="109"/>
      <c r="AN857" s="145"/>
      <c r="AO857" s="145"/>
      <c r="AP857" s="142"/>
      <c r="AQ857" s="147" t="s">
        <v>7132</v>
      </c>
      <c r="AR857" s="147"/>
      <c r="AS857" s="145"/>
      <c r="AT857" s="142"/>
      <c r="AU857" s="145" t="s">
        <v>7132</v>
      </c>
      <c r="AV857" s="145"/>
      <c r="AW857" s="145"/>
      <c r="AX857" s="142"/>
      <c r="AY857" s="145"/>
      <c r="AZ857" s="142"/>
      <c r="BA857" s="142"/>
      <c r="BB857" s="145"/>
      <c r="BC857" s="108" t="str">
        <f>IF(Tabela2[[#This Row],[Outro(s) ]] = "X", "PREENCHER","NA")</f>
        <v>NA</v>
      </c>
      <c r="BD857" s="145"/>
      <c r="BE857" s="142"/>
      <c r="BF857" s="208" t="s">
        <v>11119</v>
      </c>
      <c r="BG857" s="208"/>
      <c r="BH857" s="249">
        <v>9602795000344</v>
      </c>
      <c r="BI857" s="209" t="s">
        <v>7062</v>
      </c>
      <c r="BJ857" s="109" t="s">
        <v>7099</v>
      </c>
      <c r="BK857" s="106" t="s">
        <v>123</v>
      </c>
      <c r="BL857" s="140">
        <v>45796</v>
      </c>
      <c r="BM857" s="145">
        <f ca="1">IF(Tabela2[[#This Row],[Data de atendimento do Ibama (considerar o primeiro documento/ação)]]="",_xlfn.DAYS(TODAY(),J857),_xlfn.DAYS(Tabela2[[#This Row],[Data de atendimento do Ibama (considerar o primeiro documento/ação)]],J857))</f>
        <v>4</v>
      </c>
      <c r="BN857" s="108" t="s">
        <v>7922</v>
      </c>
      <c r="BO857" s="114" t="s">
        <v>7184</v>
      </c>
      <c r="BP857" s="108" t="s">
        <v>11120</v>
      </c>
      <c r="BQ857" s="108" t="s">
        <v>123</v>
      </c>
      <c r="BR857" s="108" t="s">
        <v>123</v>
      </c>
      <c r="BS857" s="108" t="s">
        <v>7114</v>
      </c>
      <c r="BT857" s="106" t="s">
        <v>7126</v>
      </c>
      <c r="BU857" s="106" t="s">
        <v>2696</v>
      </c>
      <c r="BV857" s="106" t="s">
        <v>123</v>
      </c>
      <c r="BW857" s="106" t="s">
        <v>2696</v>
      </c>
      <c r="BX857" s="106" t="s">
        <v>7102</v>
      </c>
      <c r="BY857" s="140">
        <v>45951</v>
      </c>
      <c r="BZ857" s="142">
        <f>IF(Tabela2[[#This Row],[Data do documento de encerramento]]="NA","NA",IF(Tabela2[[#This Row],[Data do documento de encerramento]]="","Pendente de conclusão/ encerramento",_xlfn.DAYS(Tabela2[[#This Row],[Data do documento de encerramento]],J857)))</f>
        <v>159</v>
      </c>
      <c r="CA857" s="109" t="s">
        <v>10546</v>
      </c>
      <c r="CB857" s="142"/>
      <c r="CC857" s="206"/>
      <c r="CD857" s="145"/>
      <c r="CE857" s="145"/>
      <c r="CF857" s="145"/>
    </row>
    <row r="858" spans="1:84">
      <c r="A858" s="213"/>
      <c r="B858" s="106"/>
      <c r="C858" s="108"/>
      <c r="D858" s="106"/>
      <c r="E858" s="106"/>
      <c r="F858" s="106"/>
      <c r="G858" s="141"/>
      <c r="H858" s="141"/>
      <c r="I858" s="142"/>
      <c r="J858" s="140"/>
      <c r="K858" s="106"/>
      <c r="L858" s="106"/>
      <c r="M858" s="142"/>
      <c r="N858" s="142"/>
      <c r="O858" s="142"/>
      <c r="P858" s="106"/>
      <c r="Q858" s="106"/>
      <c r="R858" s="108"/>
      <c r="S858" s="109"/>
      <c r="T858" s="106"/>
      <c r="U858" s="106"/>
      <c r="V858" s="106"/>
      <c r="W858" s="106"/>
      <c r="X858" s="108"/>
      <c r="Y858" s="106"/>
      <c r="Z858" s="106"/>
      <c r="AA858" s="106"/>
      <c r="AB858" s="104"/>
      <c r="AC858" s="104"/>
      <c r="AD858" s="108"/>
      <c r="AE858" s="104"/>
      <c r="AF858" s="104"/>
      <c r="AG858" s="104"/>
      <c r="AH858" s="104"/>
      <c r="AI858" s="113"/>
      <c r="AJ858" s="143"/>
      <c r="AK858" s="107"/>
      <c r="AL858" s="107"/>
      <c r="AM858" s="107"/>
      <c r="AN858" s="144"/>
      <c r="AO858" s="145"/>
      <c r="AP858" s="146"/>
      <c r="AQ858" s="145"/>
      <c r="AR858" s="147"/>
      <c r="AS858" s="145"/>
      <c r="AT858" s="146"/>
      <c r="AU858" s="145"/>
      <c r="AV858" s="145"/>
      <c r="AW858" s="145"/>
      <c r="AX858" s="146"/>
      <c r="AY858" s="145"/>
      <c r="AZ858" s="146"/>
      <c r="BA858" s="146"/>
      <c r="BB858" s="145"/>
      <c r="BC858" s="108"/>
      <c r="BD858" s="145"/>
      <c r="BE858" s="146"/>
      <c r="BF858" s="146"/>
      <c r="BG858" s="146"/>
      <c r="BH858" s="148"/>
      <c r="BI858" s="149"/>
      <c r="BJ858" s="107"/>
      <c r="BK858" s="104"/>
      <c r="BL858" s="106"/>
      <c r="BM858" s="145"/>
      <c r="BN858" s="108"/>
      <c r="BO858" s="114"/>
      <c r="BP858" s="108"/>
      <c r="BQ858" s="108"/>
      <c r="BR858" s="108"/>
      <c r="BS858" s="108"/>
      <c r="BT858" s="106"/>
      <c r="BU858" s="106"/>
      <c r="BV858" s="106"/>
      <c r="BW858" s="106"/>
      <c r="BX858" s="106"/>
      <c r="BY858" s="106"/>
      <c r="BZ858" s="146"/>
      <c r="CA858" s="107"/>
      <c r="CB858" s="146"/>
      <c r="CC858" s="150"/>
      <c r="CD858" s="145"/>
      <c r="CE858" s="145"/>
      <c r="CF858" s="145"/>
    </row>
    <row r="859" spans="1:84">
      <c r="A859" s="213"/>
      <c r="B859" s="106"/>
      <c r="C859" s="108"/>
      <c r="D859" s="106"/>
      <c r="E859" s="106"/>
      <c r="F859" s="106"/>
      <c r="G859" s="141"/>
      <c r="H859" s="141"/>
      <c r="I859" s="142"/>
      <c r="J859" s="140"/>
      <c r="K859" s="106"/>
      <c r="L859" s="106"/>
      <c r="M859" s="142"/>
      <c r="N859" s="142"/>
      <c r="O859" s="142"/>
      <c r="P859" s="106"/>
      <c r="Q859" s="106"/>
      <c r="R859" s="108"/>
      <c r="S859" s="109"/>
      <c r="T859" s="106"/>
      <c r="U859" s="106"/>
      <c r="V859" s="106"/>
      <c r="W859" s="106"/>
      <c r="X859" s="108"/>
      <c r="Y859" s="106"/>
      <c r="Z859" s="106"/>
      <c r="AA859" s="106"/>
      <c r="AB859" s="104"/>
      <c r="AC859" s="104"/>
      <c r="AD859" s="108"/>
      <c r="AE859" s="104"/>
      <c r="AF859" s="104"/>
      <c r="AG859" s="104"/>
      <c r="AH859" s="104"/>
      <c r="AI859" s="113"/>
      <c r="AJ859" s="143"/>
      <c r="AK859" s="107"/>
      <c r="AL859" s="107"/>
      <c r="AM859" s="107"/>
      <c r="AN859" s="144"/>
      <c r="AO859" s="145"/>
      <c r="AP859" s="146"/>
      <c r="AQ859" s="145"/>
      <c r="AR859" s="147"/>
      <c r="AS859" s="145"/>
      <c r="AT859" s="146"/>
      <c r="AU859" s="145"/>
      <c r="AV859" s="145"/>
      <c r="AW859" s="145"/>
      <c r="AX859" s="146"/>
      <c r="AY859" s="145"/>
      <c r="AZ859" s="146"/>
      <c r="BA859" s="146"/>
      <c r="BB859" s="145"/>
      <c r="BC859" s="108"/>
      <c r="BD859" s="145"/>
      <c r="BE859" s="146"/>
      <c r="BF859" s="146"/>
      <c r="BG859" s="146"/>
      <c r="BH859" s="148"/>
      <c r="BI859" s="149"/>
      <c r="BJ859" s="107"/>
      <c r="BK859" s="104"/>
      <c r="BL859" s="106"/>
      <c r="BM859" s="145"/>
      <c r="BN859" s="108"/>
      <c r="BO859" s="114"/>
      <c r="BP859" s="108"/>
      <c r="BQ859" s="108"/>
      <c r="BR859" s="108"/>
      <c r="BS859" s="108"/>
      <c r="BT859" s="106"/>
      <c r="BU859" s="106"/>
      <c r="BV859" s="106"/>
      <c r="BW859" s="106"/>
      <c r="BX859" s="106"/>
      <c r="BY859" s="106"/>
      <c r="BZ859" s="146"/>
      <c r="CA859" s="107"/>
      <c r="CB859" s="146"/>
      <c r="CC859" s="150"/>
      <c r="CD859" s="145"/>
      <c r="CE859" s="145"/>
      <c r="CF859" s="145"/>
    </row>
    <row r="860" spans="1:84">
      <c r="A860" s="213"/>
      <c r="B860" s="106"/>
      <c r="C860" s="108"/>
      <c r="D860" s="106"/>
      <c r="E860" s="106"/>
      <c r="F860" s="106"/>
      <c r="G860" s="141"/>
      <c r="H860" s="141"/>
      <c r="I860" s="142"/>
      <c r="J860" s="140"/>
      <c r="K860" s="106"/>
      <c r="L860" s="106"/>
      <c r="M860" s="142"/>
      <c r="N860" s="142"/>
      <c r="O860" s="142"/>
      <c r="P860" s="106"/>
      <c r="Q860" s="106"/>
      <c r="R860" s="108"/>
      <c r="S860" s="109"/>
      <c r="T860" s="106"/>
      <c r="U860" s="106"/>
      <c r="V860" s="106"/>
      <c r="W860" s="106"/>
      <c r="X860" s="108"/>
      <c r="Y860" s="106"/>
      <c r="Z860" s="106"/>
      <c r="AA860" s="106"/>
      <c r="AB860" s="104"/>
      <c r="AC860" s="104"/>
      <c r="AD860" s="108"/>
      <c r="AE860" s="104"/>
      <c r="AF860" s="104"/>
      <c r="AG860" s="104"/>
      <c r="AH860" s="104"/>
      <c r="AI860" s="113"/>
      <c r="AJ860" s="143"/>
      <c r="AK860" s="107"/>
      <c r="AL860" s="107"/>
      <c r="AM860" s="107"/>
      <c r="AN860" s="144"/>
      <c r="AO860" s="145"/>
      <c r="AP860" s="146"/>
      <c r="AQ860" s="145"/>
      <c r="AR860" s="147"/>
      <c r="AS860" s="145"/>
      <c r="AT860" s="146"/>
      <c r="AU860" s="145"/>
      <c r="AV860" s="145"/>
      <c r="AW860" s="145"/>
      <c r="AX860" s="146"/>
      <c r="AY860" s="145"/>
      <c r="AZ860" s="146"/>
      <c r="BA860" s="146"/>
      <c r="BB860" s="145"/>
      <c r="BC860" s="108"/>
      <c r="BD860" s="145"/>
      <c r="BE860" s="146"/>
      <c r="BF860" s="146"/>
      <c r="BG860" s="146"/>
      <c r="BH860" s="148"/>
      <c r="BI860" s="149"/>
      <c r="BJ860" s="107"/>
      <c r="BK860" s="104"/>
      <c r="BL860" s="106"/>
      <c r="BM860" s="145"/>
      <c r="BN860" s="108"/>
      <c r="BO860" s="114"/>
      <c r="BP860" s="108"/>
      <c r="BQ860" s="108"/>
      <c r="BR860" s="108"/>
      <c r="BS860" s="108"/>
      <c r="BT860" s="106"/>
      <c r="BU860" s="106"/>
      <c r="BV860" s="106"/>
      <c r="BW860" s="106"/>
      <c r="BX860" s="106"/>
      <c r="BY860" s="106"/>
      <c r="BZ860" s="146"/>
      <c r="CA860" s="107"/>
      <c r="CB860" s="146"/>
      <c r="CC860" s="150"/>
      <c r="CD860" s="145"/>
      <c r="CE860" s="145"/>
      <c r="CF860" s="145"/>
    </row>
    <row r="861" spans="1:84">
      <c r="A861" s="213"/>
      <c r="B861" s="106"/>
      <c r="C861" s="108"/>
      <c r="D861" s="106"/>
      <c r="E861" s="106"/>
      <c r="F861" s="106"/>
      <c r="G861" s="141"/>
      <c r="H861" s="141"/>
      <c r="I861" s="142"/>
      <c r="J861" s="140"/>
      <c r="K861" s="106"/>
      <c r="L861" s="106"/>
      <c r="M861" s="142"/>
      <c r="N861" s="142"/>
      <c r="O861" s="142"/>
      <c r="P861" s="106"/>
      <c r="Q861" s="256"/>
      <c r="R861" s="108"/>
      <c r="S861" s="109"/>
      <c r="T861" s="106"/>
      <c r="U861" s="106"/>
      <c r="V861" s="106"/>
      <c r="W861" s="106"/>
      <c r="X861" s="108"/>
      <c r="Y861" s="106"/>
      <c r="Z861" s="106"/>
      <c r="AA861" s="106"/>
      <c r="AB861" s="104"/>
      <c r="AC861" s="104"/>
      <c r="AD861" s="108"/>
      <c r="AE861" s="104"/>
      <c r="AF861" s="104"/>
      <c r="AG861" s="104"/>
      <c r="AH861" s="104"/>
      <c r="AI861" s="113"/>
      <c r="AJ861" s="143"/>
      <c r="AK861" s="107"/>
      <c r="AL861" s="107"/>
      <c r="AM861" s="107"/>
      <c r="AN861" s="144"/>
      <c r="AO861" s="145"/>
      <c r="AP861" s="146"/>
      <c r="AQ861" s="145"/>
      <c r="AR861" s="147"/>
      <c r="AS861" s="145"/>
      <c r="AT861" s="146"/>
      <c r="AU861" s="145"/>
      <c r="AV861" s="145"/>
      <c r="AW861" s="145"/>
      <c r="AX861" s="146"/>
      <c r="AY861" s="145"/>
      <c r="AZ861" s="146"/>
      <c r="BA861" s="146"/>
      <c r="BB861" s="145"/>
      <c r="BC861" s="108"/>
      <c r="BD861" s="145"/>
      <c r="BE861" s="146"/>
      <c r="BF861" s="146"/>
      <c r="BG861" s="146"/>
      <c r="BH861" s="148"/>
      <c r="BI861" s="149"/>
      <c r="BJ861" s="107"/>
      <c r="BK861" s="104"/>
      <c r="BL861" s="106"/>
      <c r="BM861" s="145"/>
      <c r="BN861" s="108"/>
      <c r="BO861" s="114"/>
      <c r="BP861" s="108"/>
      <c r="BQ861" s="108"/>
      <c r="BR861" s="108"/>
      <c r="BS861" s="108"/>
      <c r="BT861" s="106"/>
      <c r="BU861" s="106"/>
      <c r="BV861" s="106"/>
      <c r="BW861" s="106"/>
      <c r="BX861" s="106"/>
      <c r="BY861" s="106"/>
      <c r="BZ861" s="146"/>
      <c r="CA861" s="107"/>
      <c r="CB861" s="146"/>
      <c r="CC861" s="150"/>
      <c r="CD861" s="145"/>
      <c r="CE861" s="145"/>
      <c r="CF861" s="145"/>
    </row>
    <row r="862" spans="1:84">
      <c r="A862" s="213"/>
      <c r="B862" s="106"/>
      <c r="C862" s="108"/>
      <c r="D862" s="106"/>
      <c r="E862" s="106"/>
      <c r="F862" s="106"/>
      <c r="G862" s="141"/>
      <c r="H862" s="141"/>
      <c r="I862" s="142"/>
      <c r="J862" s="140"/>
      <c r="K862" s="106"/>
      <c r="L862" s="106"/>
      <c r="M862" s="142"/>
      <c r="N862" s="142"/>
      <c r="O862" s="142"/>
      <c r="P862" s="106"/>
      <c r="Q862" s="256"/>
      <c r="R862" s="108"/>
      <c r="S862" s="109"/>
      <c r="T862" s="106"/>
      <c r="U862" s="106"/>
      <c r="V862" s="106"/>
      <c r="W862" s="106"/>
      <c r="X862" s="108"/>
      <c r="Y862" s="106"/>
      <c r="Z862" s="106"/>
      <c r="AA862" s="106"/>
      <c r="AB862" s="104"/>
      <c r="AC862" s="104"/>
      <c r="AD862" s="108"/>
      <c r="AE862" s="104"/>
      <c r="AF862" s="104"/>
      <c r="AG862" s="104"/>
      <c r="AH862" s="104"/>
      <c r="AI862" s="113"/>
      <c r="AJ862" s="143"/>
      <c r="AK862" s="107"/>
      <c r="AL862" s="107"/>
      <c r="AM862" s="107"/>
      <c r="AN862" s="144"/>
      <c r="AO862" s="145"/>
      <c r="AP862" s="146"/>
      <c r="AQ862" s="145"/>
      <c r="AR862" s="147"/>
      <c r="AS862" s="145"/>
      <c r="AT862" s="146"/>
      <c r="AU862" s="145"/>
      <c r="AV862" s="145"/>
      <c r="AW862" s="145"/>
      <c r="AX862" s="146"/>
      <c r="AY862" s="145"/>
      <c r="AZ862" s="146"/>
      <c r="BA862" s="146"/>
      <c r="BB862" s="145"/>
      <c r="BC862" s="108"/>
      <c r="BD862" s="145"/>
      <c r="BE862" s="146"/>
      <c r="BF862" s="146"/>
      <c r="BG862" s="146"/>
      <c r="BH862" s="148"/>
      <c r="BI862" s="149"/>
      <c r="BJ862" s="107"/>
      <c r="BK862" s="104"/>
      <c r="BL862" s="106"/>
      <c r="BM862" s="145"/>
      <c r="BN862" s="108"/>
      <c r="BO862" s="114"/>
      <c r="BP862" s="108"/>
      <c r="BQ862" s="108"/>
      <c r="BR862" s="108"/>
      <c r="BS862" s="108"/>
      <c r="BT862" s="106"/>
      <c r="BU862" s="106"/>
      <c r="BV862" s="106"/>
      <c r="BW862" s="106"/>
      <c r="BX862" s="106"/>
      <c r="BY862" s="106"/>
      <c r="BZ862" s="146"/>
      <c r="CA862" s="107"/>
      <c r="CB862" s="146"/>
      <c r="CC862" s="150"/>
      <c r="CD862" s="145"/>
      <c r="CE862" s="145"/>
      <c r="CF862" s="145"/>
    </row>
    <row r="863" spans="1:84">
      <c r="A863" s="213"/>
      <c r="B863" s="106"/>
      <c r="C863" s="108"/>
      <c r="D863" s="106"/>
      <c r="E863" s="106"/>
      <c r="F863" s="106"/>
      <c r="G863" s="141"/>
      <c r="H863" s="141"/>
      <c r="I863" s="142"/>
      <c r="J863" s="140"/>
      <c r="K863" s="106"/>
      <c r="L863" s="106"/>
      <c r="M863" s="142"/>
      <c r="N863" s="142"/>
      <c r="O863" s="142"/>
      <c r="P863" s="106"/>
      <c r="Q863" s="256"/>
      <c r="R863" s="108"/>
      <c r="S863" s="109"/>
      <c r="T863" s="106"/>
      <c r="U863" s="106"/>
      <c r="V863" s="106"/>
      <c r="W863" s="106"/>
      <c r="X863" s="108"/>
      <c r="Y863" s="106"/>
      <c r="Z863" s="106"/>
      <c r="AA863" s="106"/>
      <c r="AB863" s="104"/>
      <c r="AC863" s="104"/>
      <c r="AD863" s="108"/>
      <c r="AE863" s="104"/>
      <c r="AF863" s="104"/>
      <c r="AG863" s="104"/>
      <c r="AH863" s="104"/>
      <c r="AI863" s="113"/>
      <c r="AJ863" s="143"/>
      <c r="AK863" s="107"/>
      <c r="AL863" s="107"/>
      <c r="AM863" s="107"/>
      <c r="AN863" s="144"/>
      <c r="AO863" s="145"/>
      <c r="AP863" s="146"/>
      <c r="AQ863" s="145"/>
      <c r="AR863" s="147"/>
      <c r="AS863" s="145"/>
      <c r="AT863" s="146"/>
      <c r="AU863" s="145"/>
      <c r="AV863" s="145"/>
      <c r="AW863" s="145"/>
      <c r="AX863" s="146"/>
      <c r="AY863" s="145"/>
      <c r="AZ863" s="146"/>
      <c r="BA863" s="146"/>
      <c r="BB863" s="145"/>
      <c r="BC863" s="108"/>
      <c r="BD863" s="145"/>
      <c r="BE863" s="146"/>
      <c r="BF863" s="146"/>
      <c r="BG863" s="146"/>
      <c r="BH863" s="148"/>
      <c r="BI863" s="149"/>
      <c r="BJ863" s="107"/>
      <c r="BK863" s="104"/>
      <c r="BL863" s="106"/>
      <c r="BM863" s="145"/>
      <c r="BN863" s="108"/>
      <c r="BO863" s="114"/>
      <c r="BP863" s="108"/>
      <c r="BQ863" s="108"/>
      <c r="BR863" s="108"/>
      <c r="BS863" s="108"/>
      <c r="BT863" s="106"/>
      <c r="BU863" s="106"/>
      <c r="BV863" s="106"/>
      <c r="BW863" s="106"/>
      <c r="BX863" s="106"/>
      <c r="BY863" s="106"/>
      <c r="BZ863" s="146"/>
      <c r="CA863" s="107"/>
      <c r="CB863" s="146"/>
      <c r="CC863" s="150"/>
      <c r="CD863" s="145"/>
      <c r="CE863" s="145"/>
      <c r="CF863" s="145"/>
    </row>
    <row r="864" spans="1:84">
      <c r="A864" s="213"/>
      <c r="B864" s="106"/>
      <c r="C864" s="108"/>
      <c r="D864" s="106"/>
      <c r="E864" s="106"/>
      <c r="F864" s="106"/>
      <c r="G864" s="141"/>
      <c r="H864" s="141"/>
      <c r="I864" s="142"/>
      <c r="J864" s="140"/>
      <c r="K864" s="106"/>
      <c r="L864" s="106"/>
      <c r="M864" s="142"/>
      <c r="N864" s="142"/>
      <c r="O864" s="142"/>
      <c r="P864" s="106"/>
      <c r="Q864" s="106"/>
      <c r="R864" s="108"/>
      <c r="S864" s="109"/>
      <c r="T864" s="106"/>
      <c r="U864" s="106"/>
      <c r="V864" s="106"/>
      <c r="W864" s="106"/>
      <c r="X864" s="108"/>
      <c r="Y864" s="106"/>
      <c r="Z864" s="106"/>
      <c r="AA864" s="106"/>
      <c r="AB864" s="104"/>
      <c r="AC864" s="104"/>
      <c r="AD864" s="108"/>
      <c r="AE864" s="104"/>
      <c r="AF864" s="104"/>
      <c r="AG864" s="104"/>
      <c r="AH864" s="104"/>
      <c r="AI864" s="113"/>
      <c r="AJ864" s="143"/>
      <c r="AK864" s="107"/>
      <c r="AL864" s="107"/>
      <c r="AM864" s="107"/>
      <c r="AN864" s="144"/>
      <c r="AO864" s="145"/>
      <c r="AP864" s="146"/>
      <c r="AQ864" s="145"/>
      <c r="AR864" s="147"/>
      <c r="AS864" s="145"/>
      <c r="AT864" s="146"/>
      <c r="AU864" s="145"/>
      <c r="AV864" s="145"/>
      <c r="AW864" s="145"/>
      <c r="AX864" s="146"/>
      <c r="AY864" s="145"/>
      <c r="AZ864" s="146"/>
      <c r="BA864" s="146"/>
      <c r="BB864" s="145"/>
      <c r="BC864" s="108"/>
      <c r="BD864" s="145"/>
      <c r="BE864" s="146"/>
      <c r="BF864" s="146"/>
      <c r="BG864" s="146"/>
      <c r="BH864" s="148"/>
      <c r="BI864" s="149"/>
      <c r="BJ864" s="107"/>
      <c r="BK864" s="104"/>
      <c r="BL864" s="106"/>
      <c r="BM864" s="145"/>
      <c r="BN864" s="108"/>
      <c r="BO864" s="114"/>
      <c r="BP864" s="108"/>
      <c r="BQ864" s="108"/>
      <c r="BR864" s="108"/>
      <c r="BS864" s="108"/>
      <c r="BT864" s="106"/>
      <c r="BU864" s="106"/>
      <c r="BV864" s="106"/>
      <c r="BW864" s="106"/>
      <c r="BX864" s="106"/>
      <c r="BY864" s="106"/>
      <c r="BZ864" s="146"/>
      <c r="CA864" s="107"/>
      <c r="CB864" s="146"/>
      <c r="CC864" s="150"/>
      <c r="CD864" s="145"/>
      <c r="CE864" s="145"/>
      <c r="CF864" s="145"/>
    </row>
    <row r="865" spans="1:84">
      <c r="A865" s="213"/>
      <c r="B865" s="106"/>
      <c r="C865" s="108"/>
      <c r="D865" s="106"/>
      <c r="E865" s="106"/>
      <c r="F865" s="106"/>
      <c r="G865" s="141"/>
      <c r="H865" s="141"/>
      <c r="I865" s="142"/>
      <c r="J865" s="140"/>
      <c r="K865" s="106"/>
      <c r="L865" s="106"/>
      <c r="M865" s="142"/>
      <c r="N865" s="142"/>
      <c r="O865" s="142"/>
      <c r="P865" s="106"/>
      <c r="Q865" s="106"/>
      <c r="R865" s="108"/>
      <c r="S865" s="109"/>
      <c r="T865" s="106"/>
      <c r="U865" s="106"/>
      <c r="V865" s="106"/>
      <c r="W865" s="106"/>
      <c r="X865" s="108"/>
      <c r="Y865" s="106"/>
      <c r="Z865" s="106"/>
      <c r="AA865" s="106"/>
      <c r="AB865" s="104"/>
      <c r="AC865" s="104"/>
      <c r="AD865" s="108"/>
      <c r="AE865" s="104"/>
      <c r="AF865" s="104"/>
      <c r="AG865" s="104"/>
      <c r="AH865" s="104"/>
      <c r="AI865" s="113"/>
      <c r="AJ865" s="143"/>
      <c r="AK865" s="107"/>
      <c r="AL865" s="107"/>
      <c r="AM865" s="107"/>
      <c r="AN865" s="144"/>
      <c r="AO865" s="145"/>
      <c r="AP865" s="146"/>
      <c r="AQ865" s="145"/>
      <c r="AR865" s="147"/>
      <c r="AS865" s="145"/>
      <c r="AT865" s="146"/>
      <c r="AU865" s="145"/>
      <c r="AV865" s="145"/>
      <c r="AW865" s="145"/>
      <c r="AX865" s="146"/>
      <c r="AY865" s="145"/>
      <c r="AZ865" s="146"/>
      <c r="BA865" s="146"/>
      <c r="BB865" s="145"/>
      <c r="BC865" s="108"/>
      <c r="BD865" s="145"/>
      <c r="BE865" s="146"/>
      <c r="BF865" s="146"/>
      <c r="BG865" s="146"/>
      <c r="BH865" s="148"/>
      <c r="BI865" s="149"/>
      <c r="BJ865" s="107"/>
      <c r="BK865" s="104"/>
      <c r="BL865" s="106"/>
      <c r="BM865" s="145"/>
      <c r="BN865" s="108"/>
      <c r="BO865" s="114"/>
      <c r="BP865" s="108"/>
      <c r="BQ865" s="108"/>
      <c r="BR865" s="108"/>
      <c r="BS865" s="108"/>
      <c r="BT865" s="106"/>
      <c r="BU865" s="106"/>
      <c r="BV865" s="106"/>
      <c r="BW865" s="106"/>
      <c r="BX865" s="106"/>
      <c r="BY865" s="106"/>
      <c r="BZ865" s="146"/>
      <c r="CA865" s="107"/>
      <c r="CB865" s="146"/>
      <c r="CC865" s="150"/>
      <c r="CD865" s="145"/>
      <c r="CE865" s="145"/>
      <c r="CF865" s="145"/>
    </row>
    <row r="866" spans="1:84">
      <c r="A866" s="213"/>
      <c r="B866" s="106"/>
      <c r="C866" s="108"/>
      <c r="D866" s="106"/>
      <c r="E866" s="106"/>
      <c r="F866" s="106"/>
      <c r="G866" s="141"/>
      <c r="H866" s="141"/>
      <c r="I866" s="142"/>
      <c r="J866" s="140"/>
      <c r="K866" s="106"/>
      <c r="L866" s="106"/>
      <c r="M866" s="142"/>
      <c r="N866" s="142"/>
      <c r="O866" s="142"/>
      <c r="P866" s="106"/>
      <c r="Q866" s="106"/>
      <c r="R866" s="108"/>
      <c r="S866" s="109"/>
      <c r="T866" s="106"/>
      <c r="U866" s="106"/>
      <c r="V866" s="106"/>
      <c r="W866" s="106"/>
      <c r="X866" s="108"/>
      <c r="Y866" s="106"/>
      <c r="Z866" s="106"/>
      <c r="AA866" s="106"/>
      <c r="AB866" s="104"/>
      <c r="AC866" s="104"/>
      <c r="AD866" s="108"/>
      <c r="AE866" s="104"/>
      <c r="AF866" s="104"/>
      <c r="AG866" s="104"/>
      <c r="AH866" s="104"/>
      <c r="AI866" s="113"/>
      <c r="AJ866" s="143"/>
      <c r="AK866" s="107"/>
      <c r="AL866" s="107"/>
      <c r="AM866" s="107"/>
      <c r="AN866" s="144"/>
      <c r="AO866" s="145"/>
      <c r="AP866" s="146"/>
      <c r="AQ866" s="145"/>
      <c r="AR866" s="147"/>
      <c r="AS866" s="145"/>
      <c r="AT866" s="146"/>
      <c r="AU866" s="145"/>
      <c r="AV866" s="145"/>
      <c r="AW866" s="145"/>
      <c r="AX866" s="146"/>
      <c r="AY866" s="145"/>
      <c r="AZ866" s="146"/>
      <c r="BA866" s="146"/>
      <c r="BB866" s="145"/>
      <c r="BC866" s="108"/>
      <c r="BD866" s="145"/>
      <c r="BE866" s="146"/>
      <c r="BF866" s="146"/>
      <c r="BG866" s="146"/>
      <c r="BH866" s="148"/>
      <c r="BI866" s="149"/>
      <c r="BJ866" s="107"/>
      <c r="BK866" s="104"/>
      <c r="BL866" s="106"/>
      <c r="BM866" s="145"/>
      <c r="BN866" s="108"/>
      <c r="BO866" s="114"/>
      <c r="BP866" s="108"/>
      <c r="BQ866" s="108"/>
      <c r="BR866" s="108"/>
      <c r="BS866" s="108"/>
      <c r="BT866" s="106"/>
      <c r="BU866" s="106"/>
      <c r="BV866" s="106"/>
      <c r="BW866" s="106"/>
      <c r="BX866" s="106"/>
      <c r="BY866" s="106"/>
      <c r="BZ866" s="146"/>
      <c r="CA866" s="107"/>
      <c r="CB866" s="146"/>
      <c r="CC866" s="150"/>
      <c r="CD866" s="145"/>
      <c r="CE866" s="145"/>
      <c r="CF866" s="145"/>
    </row>
    <row r="867" spans="1:84">
      <c r="A867" s="213"/>
      <c r="B867" s="106"/>
      <c r="C867" s="108"/>
      <c r="D867" s="106"/>
      <c r="E867" s="106"/>
      <c r="F867" s="106"/>
      <c r="G867" s="141"/>
      <c r="H867" s="141"/>
      <c r="I867" s="142"/>
      <c r="J867" s="140"/>
      <c r="K867" s="106"/>
      <c r="L867" s="106"/>
      <c r="M867" s="142"/>
      <c r="N867" s="142"/>
      <c r="O867" s="142"/>
      <c r="P867" s="106"/>
      <c r="Q867" s="106"/>
      <c r="R867" s="108"/>
      <c r="S867" s="109"/>
      <c r="T867" s="106"/>
      <c r="U867" s="106"/>
      <c r="V867" s="106"/>
      <c r="W867" s="106"/>
      <c r="X867" s="108"/>
      <c r="Y867" s="106"/>
      <c r="Z867" s="106"/>
      <c r="AA867" s="106"/>
      <c r="AB867" s="104"/>
      <c r="AC867" s="104"/>
      <c r="AD867" s="108"/>
      <c r="AE867" s="104"/>
      <c r="AF867" s="104"/>
      <c r="AG867" s="104"/>
      <c r="AH867" s="104"/>
      <c r="AI867" s="113"/>
      <c r="AJ867" s="143"/>
      <c r="AK867" s="107"/>
      <c r="AL867" s="107"/>
      <c r="AM867" s="107"/>
      <c r="AN867" s="144"/>
      <c r="AO867" s="145"/>
      <c r="AP867" s="146"/>
      <c r="AQ867" s="145"/>
      <c r="AR867" s="147"/>
      <c r="AS867" s="145"/>
      <c r="AT867" s="146"/>
      <c r="AU867" s="145"/>
      <c r="AV867" s="145"/>
      <c r="AW867" s="145"/>
      <c r="AX867" s="146"/>
      <c r="AY867" s="145"/>
      <c r="AZ867" s="146"/>
      <c r="BA867" s="146"/>
      <c r="BB867" s="145"/>
      <c r="BC867" s="108"/>
      <c r="BD867" s="145"/>
      <c r="BE867" s="146"/>
      <c r="BF867" s="146"/>
      <c r="BG867" s="146"/>
      <c r="BH867" s="148"/>
      <c r="BI867" s="149"/>
      <c r="BJ867" s="107"/>
      <c r="BK867" s="104"/>
      <c r="BL867" s="106"/>
      <c r="BM867" s="145"/>
      <c r="BN867" s="108"/>
      <c r="BO867" s="114"/>
      <c r="BP867" s="108"/>
      <c r="BQ867" s="108"/>
      <c r="BR867" s="108"/>
      <c r="BS867" s="108"/>
      <c r="BT867" s="106"/>
      <c r="BU867" s="106"/>
      <c r="BV867" s="106"/>
      <c r="BW867" s="106"/>
      <c r="BX867" s="106"/>
      <c r="BY867" s="106"/>
      <c r="BZ867" s="146"/>
      <c r="CA867" s="107"/>
      <c r="CB867" s="146"/>
      <c r="CC867" s="150"/>
      <c r="CD867" s="145"/>
      <c r="CE867" s="145"/>
      <c r="CF867" s="145"/>
    </row>
  </sheetData>
  <sheetProtection formatCells="0" formatColumns="0" formatRows="0" insertRows="0" deleteRows="0" sort="0" autoFilter="0" pivotTables="0"/>
  <conditionalFormatting sqref="A357">
    <cfRule type="duplicateValues" dxfId="252" priority="130"/>
    <cfRule type="duplicateValues" dxfId="251" priority="131"/>
    <cfRule type="duplicateValues" dxfId="250" priority="132"/>
  </conditionalFormatting>
  <conditionalFormatting sqref="A368">
    <cfRule type="duplicateValues" dxfId="249" priority="127"/>
    <cfRule type="duplicateValues" dxfId="248" priority="128"/>
    <cfRule type="duplicateValues" dxfId="247" priority="129"/>
  </conditionalFormatting>
  <conditionalFormatting sqref="A575">
    <cfRule type="duplicateValues" dxfId="246" priority="124"/>
    <cfRule type="duplicateValues" dxfId="245" priority="125"/>
    <cfRule type="duplicateValues" dxfId="244" priority="126"/>
  </conditionalFormatting>
  <conditionalFormatting sqref="A576:A626">
    <cfRule type="duplicateValues" dxfId="243" priority="151"/>
  </conditionalFormatting>
  <conditionalFormatting sqref="A627">
    <cfRule type="duplicateValues" dxfId="242" priority="514"/>
    <cfRule type="duplicateValues" dxfId="241" priority="515"/>
    <cfRule type="duplicateValues" dxfId="240" priority="516"/>
  </conditionalFormatting>
  <conditionalFormatting sqref="A637">
    <cfRule type="duplicateValues" dxfId="239" priority="118"/>
    <cfRule type="duplicateValues" dxfId="238" priority="119"/>
    <cfRule type="duplicateValues" dxfId="237" priority="120"/>
  </conditionalFormatting>
  <conditionalFormatting sqref="A668">
    <cfRule type="duplicateValues" dxfId="236" priority="115"/>
    <cfRule type="duplicateValues" dxfId="235" priority="116"/>
    <cfRule type="duplicateValues" dxfId="234" priority="117"/>
  </conditionalFormatting>
  <conditionalFormatting sqref="A670">
    <cfRule type="duplicateValues" dxfId="233" priority="112"/>
    <cfRule type="duplicateValues" dxfId="232" priority="113"/>
    <cfRule type="duplicateValues" dxfId="231" priority="114"/>
  </conditionalFormatting>
  <conditionalFormatting sqref="A677:A678">
    <cfRule type="duplicateValues" dxfId="230" priority="106"/>
    <cfRule type="duplicateValues" dxfId="229" priority="107"/>
    <cfRule type="duplicateValues" dxfId="228" priority="108"/>
  </conditionalFormatting>
  <conditionalFormatting sqref="A680">
    <cfRule type="duplicateValues" dxfId="227" priority="103"/>
    <cfRule type="duplicateValues" dxfId="226" priority="104"/>
    <cfRule type="duplicateValues" dxfId="225" priority="105"/>
  </conditionalFormatting>
  <conditionalFormatting sqref="A700">
    <cfRule type="duplicateValues" dxfId="224" priority="100"/>
    <cfRule type="duplicateValues" dxfId="223" priority="101"/>
    <cfRule type="duplicateValues" dxfId="222" priority="102"/>
  </conditionalFormatting>
  <conditionalFormatting sqref="A701 A628:A636 A576:A626 A358:A367 A669 A671:A673 A675:A676 A679 A681:A699 A369:A574 A86:A356 A2:A84 A638:A667">
    <cfRule type="duplicateValues" dxfId="221" priority="406"/>
  </conditionalFormatting>
  <conditionalFormatting sqref="A701:A702 A628:A636 A576:A626 A358:A367 A669 A671:A673 A675:A676 A679 A681:A699 A369:A574 A86:A356 A2:A84 A638:A667">
    <cfRule type="duplicateValues" dxfId="220" priority="134"/>
  </conditionalFormatting>
  <conditionalFormatting sqref="A843:A844 A791 A703:A789 CA804:CA830">
    <cfRule type="duplicateValues" dxfId="219" priority="899"/>
    <cfRule type="duplicateValues" dxfId="218" priority="900"/>
    <cfRule type="duplicateValues" dxfId="217" priority="901"/>
  </conditionalFormatting>
  <conditionalFormatting sqref="A843:A844 A791 A2:A84 CA804:CA830 A86:A789">
    <cfRule type="duplicateValues" dxfId="216" priority="894"/>
  </conditionalFormatting>
  <conditionalFormatting sqref="P1 P6595:P1048576">
    <cfRule type="expression" dxfId="215" priority="135">
      <formula>$O1="Outro(s)"</formula>
    </cfRule>
  </conditionalFormatting>
  <conditionalFormatting sqref="R1:R4 X2:X5 S6 X7:X18 X20:X23 R44 S45 R129:S129 X132:X134 R148:S148 R192:S192 S270 AD396:AD420 S499 R501:R502 S678 S736 S765 AD338:AD394 R583:R594 X509:X517 R482 R596:R597 R634:R649 R703:R704 R493:R494 R17:R28 R119:S120 R203:R227 R262:R269 R453:R465 R484:R491 R747:R763 R251:R260 R229:R249 R271:R287 R428:R451 R467:R480 R513:R525 R527:R547 R599:R632 R663:R677 R773:R776 R7:R15 R71:R86 R92:R117 X86:X103 AD86:AD103 R88:R90 R496:R497 R289:R367 R156:R158 R160:R166 R688:R701 R651:R661 R549:R574 X43:X84 R46:R69 X25:X41 R30:R42 AD2:AD84 X106:X130 R122:R154 AD106:AD336 R369:R426 R168:R201 R778:R786 R576:R581 R504:R511 X136:X507 R679:R686 R707:R745 AD422:AD755 R769:R771 R788:R852 AD757:AD765 BP1:BP857 BC2:BC857 X519:X765 X767:X852 Y766 AD767:AD852 BN1:BN857">
    <cfRule type="cellIs" dxfId="214" priority="136" operator="equal">
      <formula>"PREENCHER"</formula>
    </cfRule>
  </conditionalFormatting>
  <conditionalFormatting sqref="R6595:R1048576 BN6595:BN1048576 BP6595:BP1048576">
    <cfRule type="cellIs" dxfId="213" priority="145" operator="equal">
      <formula>"PREENCHER"</formula>
    </cfRule>
  </conditionalFormatting>
  <conditionalFormatting sqref="S10">
    <cfRule type="cellIs" dxfId="212" priority="38" operator="equal">
      <formula>"PREENCHER"</formula>
    </cfRule>
  </conditionalFormatting>
  <conditionalFormatting sqref="S24">
    <cfRule type="cellIs" dxfId="211" priority="34" operator="equal">
      <formula>"PREENCHER"</formula>
    </cfRule>
  </conditionalFormatting>
  <conditionalFormatting sqref="S33">
    <cfRule type="cellIs" dxfId="210" priority="31" operator="equal">
      <formula>"PREENCHER"</formula>
    </cfRule>
  </conditionalFormatting>
  <conditionalFormatting sqref="S36:S37">
    <cfRule type="cellIs" dxfId="209" priority="33" operator="equal">
      <formula>"PREENCHER"</formula>
    </cfRule>
  </conditionalFormatting>
  <conditionalFormatting sqref="S83:S84">
    <cfRule type="cellIs" dxfId="208" priority="29" operator="equal">
      <formula>"PREENCHER"</formula>
    </cfRule>
  </conditionalFormatting>
  <conditionalFormatting sqref="S89:S91">
    <cfRule type="cellIs" dxfId="207" priority="39" operator="equal">
      <formula>"PREENCHER"</formula>
    </cfRule>
  </conditionalFormatting>
  <conditionalFormatting sqref="S99">
    <cfRule type="cellIs" dxfId="206" priority="56" operator="equal">
      <formula>"PREENCHER"</formula>
    </cfRule>
  </conditionalFormatting>
  <conditionalFormatting sqref="S112:S113">
    <cfRule type="cellIs" dxfId="205" priority="47" operator="equal">
      <formula>"PREENCHER"</formula>
    </cfRule>
  </conditionalFormatting>
  <conditionalFormatting sqref="S139">
    <cfRule type="cellIs" dxfId="204" priority="28" operator="equal">
      <formula>"PREENCHER"</formula>
    </cfRule>
  </conditionalFormatting>
  <conditionalFormatting sqref="S199">
    <cfRule type="cellIs" dxfId="203" priority="37" operator="equal">
      <formula>"PREENCHER"</formula>
    </cfRule>
  </conditionalFormatting>
  <conditionalFormatting sqref="S228">
    <cfRule type="cellIs" dxfId="202" priority="45" operator="equal">
      <formula>"PREENCHER"</formula>
    </cfRule>
  </conditionalFormatting>
  <conditionalFormatting sqref="S258">
    <cfRule type="cellIs" dxfId="201" priority="44" operator="equal">
      <formula>"PREENCHER"</formula>
    </cfRule>
  </conditionalFormatting>
  <conditionalFormatting sqref="S265">
    <cfRule type="cellIs" dxfId="200" priority="35" operator="equal">
      <formula>"PREENCHER"</formula>
    </cfRule>
  </conditionalFormatting>
  <conditionalFormatting sqref="S275">
    <cfRule type="cellIs" dxfId="199" priority="43" operator="equal">
      <formula>"PREENCHER"</formula>
    </cfRule>
  </conditionalFormatting>
  <conditionalFormatting sqref="S278">
    <cfRule type="cellIs" dxfId="198" priority="42" operator="equal">
      <formula>"PREENCHER"</formula>
    </cfRule>
  </conditionalFormatting>
  <conditionalFormatting sqref="S314">
    <cfRule type="cellIs" dxfId="197" priority="55" operator="equal">
      <formula>"PREENCHER"</formula>
    </cfRule>
  </conditionalFormatting>
  <conditionalFormatting sqref="S531">
    <cfRule type="cellIs" dxfId="196" priority="88" operator="equal">
      <formula>"PREENCHER"</formula>
    </cfRule>
  </conditionalFormatting>
  <conditionalFormatting sqref="S567">
    <cfRule type="cellIs" dxfId="195" priority="77" operator="equal">
      <formula>"PREENCHER"</formula>
    </cfRule>
  </conditionalFormatting>
  <conditionalFormatting sqref="S597">
    <cfRule type="cellIs" dxfId="194" priority="87" operator="equal">
      <formula>"PREENCHER"</formula>
    </cfRule>
  </conditionalFormatting>
  <conditionalFormatting sqref="S629">
    <cfRule type="cellIs" dxfId="193" priority="85" operator="equal">
      <formula>"PREENCHER"</formula>
    </cfRule>
  </conditionalFormatting>
  <conditionalFormatting sqref="S632">
    <cfRule type="cellIs" dxfId="192" priority="84" operator="equal">
      <formula>"PREENCHER"</formula>
    </cfRule>
  </conditionalFormatting>
  <conditionalFormatting sqref="S660">
    <cfRule type="cellIs" dxfId="191" priority="83" operator="equal">
      <formula>"PREENCHER"</formula>
    </cfRule>
  </conditionalFormatting>
  <conditionalFormatting sqref="S708">
    <cfRule type="cellIs" dxfId="190" priority="82" operator="equal">
      <formula>"PREENCHER"</formula>
    </cfRule>
  </conditionalFormatting>
  <conditionalFormatting sqref="S774">
    <cfRule type="cellIs" dxfId="189" priority="30" operator="equal">
      <formula>"PREENCHER"</formula>
    </cfRule>
  </conditionalFormatting>
  <conditionalFormatting sqref="S784">
    <cfRule type="cellIs" dxfId="188" priority="32" operator="equal">
      <formula>"PREENCHER"</formula>
    </cfRule>
  </conditionalFormatting>
  <conditionalFormatting sqref="X1 X6595:X1048576">
    <cfRule type="expression" dxfId="187" priority="148">
      <formula>$X1 = "PREENCHER"</formula>
    </cfRule>
  </conditionalFormatting>
  <conditionalFormatting sqref="Y199">
    <cfRule type="cellIs" dxfId="186" priority="36" operator="equal">
      <formula>"PREENCHER"</formula>
    </cfRule>
  </conditionalFormatting>
  <conditionalFormatting sqref="AD1 AD6595:AD1048576">
    <cfRule type="expression" dxfId="185" priority="147">
      <formula>$AD1= "PREENCHER"</formula>
    </cfRule>
  </conditionalFormatting>
  <conditionalFormatting sqref="BC1 BC6595:BC1048576">
    <cfRule type="expression" dxfId="184" priority="149">
      <formula>$BB1 = "X"</formula>
    </cfRule>
  </conditionalFormatting>
  <conditionalFormatting sqref="BN2:BN857">
    <cfRule type="expression" dxfId="183" priority="144">
      <formula>#REF!= "PREENCHER"</formula>
    </cfRule>
  </conditionalFormatting>
  <conditionalFormatting sqref="CB6595:CC1048576 CB1">
    <cfRule type="cellIs" dxfId="182" priority="143" operator="equal">
      <formula>"PERGUNTAR"</formula>
    </cfRule>
  </conditionalFormatting>
  <conditionalFormatting sqref="CC1">
    <cfRule type="cellIs" dxfId="181" priority="139" operator="equal">
      <formula>"PERGUNTAR"</formula>
    </cfRule>
    <cfRule type="cellIs" dxfId="180" priority="142" operator="equal">
      <formula>"PERGUNTAR"</formula>
    </cfRule>
  </conditionalFormatting>
  <conditionalFormatting sqref="CC6595:CE1048576">
    <cfRule type="cellIs" dxfId="179" priority="138" operator="equal">
      <formula>"PERGUNTAR"</formula>
    </cfRule>
  </conditionalFormatting>
  <conditionalFormatting sqref="CD1">
    <cfRule type="cellIs" dxfId="178" priority="140" operator="equal">
      <formula>"PERGUNTAR"</formula>
    </cfRule>
    <cfRule type="cellIs" dxfId="177" priority="141" operator="equal">
      <formula>"PERGUNTAR"</formula>
    </cfRule>
  </conditionalFormatting>
  <conditionalFormatting sqref="CD6595:CD1048576">
    <cfRule type="cellIs" dxfId="176" priority="146" operator="equal">
      <formula>"PERGUNTAR"</formula>
    </cfRule>
  </conditionalFormatting>
  <conditionalFormatting sqref="CE1">
    <cfRule type="cellIs" dxfId="175" priority="137" operator="equal">
      <formula>"PERGUNTAR"</formula>
    </cfRule>
  </conditionalFormatting>
  <conditionalFormatting sqref="CA831">
    <cfRule type="duplicateValues" dxfId="174" priority="23"/>
    <cfRule type="duplicateValues" dxfId="173" priority="24"/>
    <cfRule type="duplicateValues" dxfId="172" priority="25"/>
  </conditionalFormatting>
  <conditionalFormatting sqref="CA831">
    <cfRule type="duplicateValues" dxfId="171" priority="22"/>
  </conditionalFormatting>
  <conditionalFormatting sqref="CA833:CA838">
    <cfRule type="duplicateValues" dxfId="170" priority="15"/>
    <cfRule type="duplicateValues" dxfId="169" priority="16"/>
    <cfRule type="duplicateValues" dxfId="168" priority="17"/>
  </conditionalFormatting>
  <conditionalFormatting sqref="CA833:CA838">
    <cfRule type="duplicateValues" dxfId="167" priority="14"/>
  </conditionalFormatting>
  <conditionalFormatting sqref="S651">
    <cfRule type="cellIs" dxfId="166" priority="13" operator="equal">
      <formula>"PREENCHER"</formula>
    </cfRule>
  </conditionalFormatting>
  <conditionalFormatting sqref="S638">
    <cfRule type="cellIs" dxfId="165" priority="12" operator="equal">
      <formula>"PREENCHER"</formula>
    </cfRule>
  </conditionalFormatting>
  <conditionalFormatting sqref="S68">
    <cfRule type="cellIs" dxfId="164" priority="11" operator="equal">
      <formula>"PREENCHER"</formula>
    </cfRule>
  </conditionalFormatting>
  <conditionalFormatting sqref="S146">
    <cfRule type="cellIs" dxfId="163" priority="10" operator="equal">
      <formula>"PREENCHER"</formula>
    </cfRule>
  </conditionalFormatting>
  <conditionalFormatting sqref="A674">
    <cfRule type="duplicateValues" dxfId="162" priority="902"/>
    <cfRule type="duplicateValues" dxfId="161" priority="903"/>
    <cfRule type="duplicateValues" dxfId="160" priority="904"/>
  </conditionalFormatting>
  <conditionalFormatting sqref="S694">
    <cfRule type="cellIs" dxfId="159" priority="9" operator="equal">
      <formula>"PREENCHER"</formula>
    </cfRule>
  </conditionalFormatting>
  <conditionalFormatting sqref="S276">
    <cfRule type="cellIs" dxfId="158" priority="8" operator="equal">
      <formula>"PREENCHER"</formula>
    </cfRule>
  </conditionalFormatting>
  <conditionalFormatting sqref="S726">
    <cfRule type="cellIs" dxfId="157" priority="7" operator="equal">
      <formula>"PREENCHER"</formula>
    </cfRule>
  </conditionalFormatting>
  <conditionalFormatting sqref="AE326">
    <cfRule type="cellIs" dxfId="156" priority="6" operator="equal">
      <formula>"PREENCHER"</formula>
    </cfRule>
  </conditionalFormatting>
  <conditionalFormatting sqref="S306">
    <cfRule type="cellIs" dxfId="155" priority="5" operator="equal">
      <formula>"PREENCHER"</formula>
    </cfRule>
  </conditionalFormatting>
  <conditionalFormatting sqref="S219">
    <cfRule type="cellIs" dxfId="154" priority="4" operator="equal">
      <formula>"PREENCHER"</formula>
    </cfRule>
  </conditionalFormatting>
  <conditionalFormatting sqref="S40">
    <cfRule type="cellIs" dxfId="153" priority="3" operator="equal">
      <formula>"PREENCHER"</formula>
    </cfRule>
  </conditionalFormatting>
  <conditionalFormatting sqref="S157">
    <cfRule type="cellIs" dxfId="152" priority="2" operator="equal">
      <formula>"PREENCHER"</formula>
    </cfRule>
  </conditionalFormatting>
  <conditionalFormatting sqref="Y450">
    <cfRule type="cellIs" dxfId="151" priority="1" operator="equal">
      <formula>"PREENCHER"</formula>
    </cfRule>
  </conditionalFormatting>
  <dataValidations count="1">
    <dataValidation allowBlank="1" showInputMessage="1" showErrorMessage="1" sqref="BR1:BS1 AJ588:AJ609 AJ374:AJ394 AJ847 AJ474:AJ479 AJ460:AJ472 AJ455:AJ458 AJ852:AJ1048576 AJ434:AJ453 AJ824:AJ844 AJ372 AJ2:AJ91 AJ93:AJ370 AJ396:AJ432 AJ481:AJ586 AJ611:AJ822" xr:uid="{00000000-0002-0000-0000-000000000000}"/>
  </dataValidations>
  <hyperlinks>
    <hyperlink ref="B2" r:id="rId1" tooltip="Emergência Ambiental: Acidente Ambiental" display="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xr:uid="{00000000-0004-0000-0000-000000000000}"/>
    <hyperlink ref="B3" r:id="rId2" tooltip="Emergência Ambiental: Acidente Ambiental" display="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xr:uid="{00000000-0004-0000-0000-000001000000}"/>
    <hyperlink ref="B6" r:id="rId3" tooltip="Emergência Ambiental: Acidente Ambiental" display="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xr:uid="{00000000-0004-0000-0000-000002000000}"/>
    <hyperlink ref="B7" r:id="rId4" tooltip="Emergência Ambiental: Acidente Ambiental" display="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xr:uid="{00000000-0004-0000-0000-000003000000}"/>
    <hyperlink ref="B9" r:id="rId5" tooltip="Emergência Ambiental: Acidente Ambiental" display="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xr:uid="{00000000-0004-0000-0000-000004000000}"/>
    <hyperlink ref="B10" r:id="rId6" tooltip="Emergência Ambiental: Acidente Ambiental" display="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xr:uid="{00000000-0004-0000-0000-000005000000}"/>
    <hyperlink ref="B12" r:id="rId7" tooltip="Emergência Ambiental: Acidente Ambiental" display="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xr:uid="{00000000-0004-0000-0000-000006000000}"/>
    <hyperlink ref="B13" r:id="rId8" tooltip="Emergência Ambiental: Acidente Ambiental" display="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xr:uid="{00000000-0004-0000-0000-000007000000}"/>
    <hyperlink ref="B14" r:id="rId9" tooltip="Emergência Ambiental: Acidente Ambiental" display="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xr:uid="{00000000-0004-0000-0000-000008000000}"/>
    <hyperlink ref="B15" r:id="rId10" tooltip="Emergência Ambiental: Acidente Ambiental" display="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xr:uid="{00000000-0004-0000-0000-000009000000}"/>
    <hyperlink ref="B16" r:id="rId11" tooltip="Emergência Ambiental: Acidente Ambiental" display="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xr:uid="{00000000-0004-0000-0000-00000A000000}"/>
    <hyperlink ref="B18" r:id="rId12" tooltip="Emergência Ambiental: Acidente Ambiental" display="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xr:uid="{00000000-0004-0000-0000-00000B000000}"/>
    <hyperlink ref="B19" r:id="rId13" tooltip="Emergência Ambiental: Acidente Ambiental" display="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xr:uid="{00000000-0004-0000-0000-00000C000000}"/>
    <hyperlink ref="B20" r:id="rId14" tooltip="Emergência Ambiental: Acidente Ambiental" display="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xr:uid="{00000000-0004-0000-0000-00000D000000}"/>
    <hyperlink ref="B21" r:id="rId15" tooltip="Emergência Ambiental: Acidente Ambiental" display="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xr:uid="{00000000-0004-0000-0000-00000E000000}"/>
    <hyperlink ref="B22" r:id="rId16" tooltip="Emergência Ambiental: Acidente Ambiental" display="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xr:uid="{00000000-0004-0000-0000-00000F000000}"/>
    <hyperlink ref="B23" r:id="rId17" tooltip="Emergência Ambiental: Acidente Ambiental" display="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xr:uid="{00000000-0004-0000-0000-000010000000}"/>
    <hyperlink ref="B24" r:id="rId18" tooltip="Emergência Ambiental: Acidente Ambiental" display="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xr:uid="{00000000-0004-0000-0000-000011000000}"/>
    <hyperlink ref="B25" r:id="rId19" tooltip="Emergência Ambiental: Acidente Ambiental" display="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xr:uid="{00000000-0004-0000-0000-000012000000}"/>
    <hyperlink ref="B26" r:id="rId20" tooltip="Emergência Ambiental: Acidente Ambiental" display="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xr:uid="{00000000-0004-0000-0000-000013000000}"/>
    <hyperlink ref="B27" r:id="rId21" tooltip="Emergência Ambiental: Acidente Ambiental" display="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xr:uid="{00000000-0004-0000-0000-000014000000}"/>
    <hyperlink ref="B28" r:id="rId22" tooltip="Emergência Ambiental: Acidente Ambiental" display="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xr:uid="{00000000-0004-0000-0000-000015000000}"/>
    <hyperlink ref="B29" r:id="rId23" tooltip="Emergência Ambiental: Acidente Ambiental" display="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xr:uid="{00000000-0004-0000-0000-000016000000}"/>
    <hyperlink ref="B30" r:id="rId24" tooltip="Emergência Ambiental: Acidente Ambiental" display="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xr:uid="{00000000-0004-0000-0000-000017000000}"/>
    <hyperlink ref="B31" r:id="rId25" tooltip="Emergência Ambiental: Acidente Ambiental" display="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xr:uid="{00000000-0004-0000-0000-000018000000}"/>
    <hyperlink ref="B32" r:id="rId26" tooltip="Emergência Ambiental: Acidente Ambiental" display="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xr:uid="{00000000-0004-0000-0000-000019000000}"/>
    <hyperlink ref="B34" r:id="rId27" tooltip="Emergência Ambiental: Acidente Ambiental" display="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xr:uid="{00000000-0004-0000-0000-00001A000000}"/>
    <hyperlink ref="B35" r:id="rId28" tooltip="Emergência Ambiental: Acidente Ambiental" display="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xr:uid="{00000000-0004-0000-0000-00001B000000}"/>
    <hyperlink ref="B33" r:id="rId29" tooltip="Emergência Ambiental: Acidente Ambiental" display="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xr:uid="{00000000-0004-0000-0000-00001C000000}"/>
    <hyperlink ref="B36" r:id="rId30" tooltip="Emergência Ambiental: Acidente Ambiental" display="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xr:uid="{00000000-0004-0000-0000-00001D000000}"/>
    <hyperlink ref="B37" r:id="rId31" tooltip="Emergência Ambiental: Acidente Ambiental" display="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xr:uid="{00000000-0004-0000-0000-00001E000000}"/>
    <hyperlink ref="B38" r:id="rId32" tooltip="Emergência Ambiental: Acidente Ambiental" display="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xr:uid="{00000000-0004-0000-0000-00001F000000}"/>
    <hyperlink ref="B39" r:id="rId33" tooltip="Emergência Ambiental: Acidente Ambiental" display="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xr:uid="{00000000-0004-0000-0000-000020000000}"/>
    <hyperlink ref="B40" r:id="rId34" tooltip="Emergência Ambiental: Acidente Ambiental" display="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xr:uid="{00000000-0004-0000-0000-000021000000}"/>
    <hyperlink ref="B41" r:id="rId35" tooltip="Emergência Ambiental: Acidente Ambiental" display="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xr:uid="{00000000-0004-0000-0000-000022000000}"/>
    <hyperlink ref="B42" r:id="rId36" tooltip="Emergência Ambiental: Acidente Ambiental" display="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xr:uid="{00000000-0004-0000-0000-000023000000}"/>
    <hyperlink ref="B43" r:id="rId37" tooltip="Emergência Ambiental: Acidente Ambiental" display="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xr:uid="{00000000-0004-0000-0000-000024000000}"/>
    <hyperlink ref="B44" r:id="rId38" tooltip="Emergência Ambiental: Acidente Ambiental" display="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xr:uid="{00000000-0004-0000-0000-000025000000}"/>
    <hyperlink ref="B46" r:id="rId39"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00000000-0004-0000-0000-000026000000}"/>
    <hyperlink ref="B48" r:id="rId40" tooltip="Emergência Ambiental: Acidente Ambiental" display="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xr:uid="{00000000-0004-0000-0000-000027000000}"/>
    <hyperlink ref="B49" r:id="rId41" tooltip="Emergência Ambiental: Acidente Ambiental" display="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xr:uid="{00000000-0004-0000-0000-000029000000}"/>
    <hyperlink ref="B51" r:id="rId42" tooltip="Emergência Ambiental: Acidente Ambiental" display="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xr:uid="{00000000-0004-0000-0000-00002A000000}"/>
    <hyperlink ref="B53" r:id="rId43" tooltip="Emergência Ambiental: Acidente Ambiental" display="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xr:uid="{00000000-0004-0000-0000-00002B000000}"/>
    <hyperlink ref="B54" r:id="rId44" tooltip="Emergência Ambiental: Acidente Ambiental" display="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xr:uid="{00000000-0004-0000-0000-00002C000000}"/>
    <hyperlink ref="B55" r:id="rId45" tooltip="Emergência Ambiental: Acidente Ambiental" display="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xr:uid="{00000000-0004-0000-0000-00002D000000}"/>
    <hyperlink ref="B57" r:id="rId46" tooltip="Emergência Ambiental: Acidente Ambiental" display="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xr:uid="{00000000-0004-0000-0000-00002E000000}"/>
    <hyperlink ref="B58" r:id="rId47" tooltip="Emergência Ambiental: Acidente Ambiental" display="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xr:uid="{00000000-0004-0000-0000-00002F000000}"/>
    <hyperlink ref="B59" r:id="rId48" tooltip="Emergência Ambiental: Acidente Ambiental" display="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xr:uid="{00000000-0004-0000-0000-000030000000}"/>
    <hyperlink ref="B60" r:id="rId49" tooltip="Emergência Ambiental: Acidente Ambiental" display="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xr:uid="{00000000-0004-0000-0000-000031000000}"/>
    <hyperlink ref="B61" r:id="rId50" tooltip="Emergência Ambiental: Acidente Ambiental" display="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xr:uid="{00000000-0004-0000-0000-000032000000}"/>
    <hyperlink ref="B62" r:id="rId51" tooltip="Emergência Ambiental: Acidente Ambiental" display="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xr:uid="{00000000-0004-0000-0000-000033000000}"/>
    <hyperlink ref="B63" r:id="rId52" tooltip="Emergência Ambiental: Acidente Ambiental" display="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xr:uid="{00000000-0004-0000-0000-000034000000}"/>
    <hyperlink ref="B64" r:id="rId53" tooltip="Emergência Ambiental: Acidente Ambiental" display="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xr:uid="{00000000-0004-0000-0000-000035000000}"/>
    <hyperlink ref="B65" r:id="rId54" tooltip="Emergência Ambiental: Acidente Ambiental" display="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xr:uid="{00000000-0004-0000-0000-000036000000}"/>
    <hyperlink ref="B67" r:id="rId55" tooltip="Emergência Ambiental: Acidente Ambiental" display="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xr:uid="{00000000-0004-0000-0000-000037000000}"/>
    <hyperlink ref="B68" r:id="rId56" tooltip="Emergência Ambiental: Acidente Ambiental" display="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xr:uid="{00000000-0004-0000-0000-000038000000}"/>
    <hyperlink ref="B69" r:id="rId57" tooltip="Emergência Ambiental: Acidente Ambiental" display="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xr:uid="{00000000-0004-0000-0000-000039000000}"/>
    <hyperlink ref="B70" r:id="rId58" tooltip="Emergência Ambiental: Acidente Ambiental" display="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xr:uid="{00000000-0004-0000-0000-00003A000000}"/>
    <hyperlink ref="B71" r:id="rId59" tooltip="Emergência Ambiental: Acidente Ambiental" display="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xr:uid="{00000000-0004-0000-0000-00003B000000}"/>
    <hyperlink ref="B72" r:id="rId60" tooltip="Emergência Ambiental: Acidente Ambiental" display="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xr:uid="{00000000-0004-0000-0000-00003C000000}"/>
    <hyperlink ref="B73" r:id="rId61" tooltip="Emergência Ambiental: Acidente Ambiental" display="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xr:uid="{00000000-0004-0000-0000-00003D000000}"/>
    <hyperlink ref="B74" r:id="rId62" tooltip="Emergência Ambiental: Acidente Ambiental" display="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xr:uid="{00000000-0004-0000-0000-00003E000000}"/>
    <hyperlink ref="B75" r:id="rId63" tooltip="Emergência Ambiental: Acidente Ambiental" display="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xr:uid="{00000000-0004-0000-0000-00003F000000}"/>
    <hyperlink ref="B77" r:id="rId64" tooltip="Emergência Ambiental: Acidente Ambiental" display="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xr:uid="{00000000-0004-0000-0000-000040000000}"/>
    <hyperlink ref="B78" r:id="rId65" tooltip="Emergência Ambiental: Acidente Ambiental" display="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xr:uid="{00000000-0004-0000-0000-000041000000}"/>
    <hyperlink ref="B79" r:id="rId66" tooltip="Emergência Ambiental: Acidente Ambiental" display="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xr:uid="{00000000-0004-0000-0000-000042000000}"/>
    <hyperlink ref="B80" r:id="rId67" tooltip="Emergência Ambiental: Acidente Ambiental" display="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xr:uid="{00000000-0004-0000-0000-000043000000}"/>
    <hyperlink ref="B81" r:id="rId68" tooltip="Emergência Ambiental: Acidente Ambiental" display="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xr:uid="{00000000-0004-0000-0000-000044000000}"/>
    <hyperlink ref="B82" r:id="rId69" tooltip="Emergência Ambiental: Acidente Ambiental" display="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xr:uid="{00000000-0004-0000-0000-000045000000}"/>
    <hyperlink ref="B83" r:id="rId70" tooltip="Emergência Ambiental: Acidente Ambiental" display="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xr:uid="{00000000-0004-0000-0000-000046000000}"/>
    <hyperlink ref="B84" r:id="rId71" tooltip="Emergência Ambiental: Acidente Ambiental" display="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xr:uid="{00000000-0004-0000-0000-000047000000}"/>
    <hyperlink ref="B85" r:id="rId72" tooltip="Emergência Ambiental: Acidente Ambiental" display="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xr:uid="{00000000-0004-0000-0000-000048000000}"/>
    <hyperlink ref="B86" r:id="rId73" tooltip="Emergência Ambiental: Acidente Ambiental" display="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xr:uid="{00000000-0004-0000-0000-000049000000}"/>
    <hyperlink ref="B87" r:id="rId74" tooltip="Emergência Ambiental: Acidente Ambiental" display="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xr:uid="{00000000-0004-0000-0000-00004A000000}"/>
    <hyperlink ref="B88" r:id="rId75" tooltip="Emergência Ambiental: Acidente Ambiental" display="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xr:uid="{00000000-0004-0000-0000-00004C000000}"/>
    <hyperlink ref="B89" r:id="rId76" tooltip="Emergência Ambiental: Acidente Ambiental" display="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xr:uid="{00000000-0004-0000-0000-00004D000000}"/>
    <hyperlink ref="B90" r:id="rId77" tooltip="Emergência Ambiental: Acidente Ambiental" display="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xr:uid="{00000000-0004-0000-0000-00004E000000}"/>
    <hyperlink ref="B91" r:id="rId78" tooltip="Emergência Ambiental: Acidente Ambiental" display="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xr:uid="{00000000-0004-0000-0000-00004F000000}"/>
    <hyperlink ref="B92" r:id="rId79" tooltip="Emergência Ambiental: Acidente Ambiental" display="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xr:uid="{00000000-0004-0000-0000-000050000000}"/>
    <hyperlink ref="B94" r:id="rId80" tooltip="Emergência Ambiental: Acidente Ambiental" display="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xr:uid="{00000000-0004-0000-0000-000051000000}"/>
    <hyperlink ref="B95" r:id="rId81" tooltip="Emergência Ambiental: Acidente Ambiental" display="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xr:uid="{00000000-0004-0000-0000-000052000000}"/>
    <hyperlink ref="B96" r:id="rId82" tooltip="Emergência Ambiental: Acidente Ambiental" display="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xr:uid="{00000000-0004-0000-0000-000053000000}"/>
    <hyperlink ref="B97" r:id="rId83" tooltip="Emergência Ambiental: Acidente Ambiental" display="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xr:uid="{00000000-0004-0000-0000-000054000000}"/>
    <hyperlink ref="B98" r:id="rId84" tooltip="Emergência Ambiental: Acidente Ambiental" display="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xr:uid="{00000000-0004-0000-0000-000055000000}"/>
    <hyperlink ref="B99" r:id="rId85" tooltip="Emergência Ambiental: Acidente Ambiental" display="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xr:uid="{00000000-0004-0000-0000-000056000000}"/>
    <hyperlink ref="B100" r:id="rId86" tooltip="Emergência Ambiental: Acidente Ambiental" display="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xr:uid="{00000000-0004-0000-0000-000057000000}"/>
    <hyperlink ref="B101" r:id="rId87" tooltip="Emergência Ambiental: Acidente Ambiental" display="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xr:uid="{00000000-0004-0000-0000-000058000000}"/>
    <hyperlink ref="B102" r:id="rId88" tooltip="Emergência Ambiental: Acidente Ambiental" display="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xr:uid="{00000000-0004-0000-0000-000059000000}"/>
    <hyperlink ref="B103" r:id="rId89" tooltip="Emergência Ambiental: Acidente Ambiental" display="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xr:uid="{00000000-0004-0000-0000-00005A000000}"/>
    <hyperlink ref="B105" r:id="rId90" tooltip="Emergência Ambiental: Acidente Ambiental" display="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xr:uid="{00000000-0004-0000-0000-00005B000000}"/>
    <hyperlink ref="B106" r:id="rId91" tooltip="Emergência Ambiental: Acidente Ambiental" display="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xr:uid="{00000000-0004-0000-0000-00005C000000}"/>
    <hyperlink ref="B107" r:id="rId92" tooltip="Emergência Ambiental: Acidente Ambiental" display="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xr:uid="{00000000-0004-0000-0000-00005D000000}"/>
    <hyperlink ref="B108" r:id="rId93" tooltip="Emergência Ambiental: Acidente Ambiental" display="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xr:uid="{00000000-0004-0000-0000-00005E000000}"/>
    <hyperlink ref="B109" r:id="rId94" tooltip="Emergência Ambiental: Acidente Ambiental" display="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xr:uid="{00000000-0004-0000-0000-00005F000000}"/>
    <hyperlink ref="B110" r:id="rId95" tooltip="Emergência Ambiental: Acidente Ambiental" display="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xr:uid="{00000000-0004-0000-0000-000060000000}"/>
    <hyperlink ref="B112" r:id="rId96" tooltip="Emergência Ambiental: Acidente Ambiental" display="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xr:uid="{00000000-0004-0000-0000-000061000000}"/>
    <hyperlink ref="B113" r:id="rId97" tooltip="Emergência Ambiental: Acidente Ambiental" display="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xr:uid="{00000000-0004-0000-0000-000062000000}"/>
    <hyperlink ref="B114" r:id="rId98" tooltip="Emergência Ambiental: Acidente Ambiental" display="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xr:uid="{00000000-0004-0000-0000-000063000000}"/>
    <hyperlink ref="B115" r:id="rId99" tooltip="Emergência Ambiental: Acidente Ambiental" display="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xr:uid="{00000000-0004-0000-0000-000064000000}"/>
    <hyperlink ref="B116" r:id="rId100" tooltip="Emergência Ambiental: Acidente Ambiental" display="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xr:uid="{00000000-0004-0000-0000-000065000000}"/>
    <hyperlink ref="B117" r:id="rId101" tooltip="Emergência Ambiental: Acidente Ambiental" display="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xr:uid="{00000000-0004-0000-0000-000066000000}"/>
    <hyperlink ref="B118" r:id="rId102" tooltip="Emergência Ambiental: Acidente Ambiental" display="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xr:uid="{00000000-0004-0000-0000-000067000000}"/>
    <hyperlink ref="B119" r:id="rId103" tooltip="Emergência Ambiental: Acidente Ambiental" display="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xr:uid="{00000000-0004-0000-0000-000068000000}"/>
    <hyperlink ref="B120" r:id="rId104" tooltip="Emergência Ambiental: Acidente Ambiental" display="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xr:uid="{00000000-0004-0000-0000-000069000000}"/>
    <hyperlink ref="B122" r:id="rId105" tooltip="Emergência Ambiental: Acidente Ambiental" display="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xr:uid="{00000000-0004-0000-0000-00006A000000}"/>
    <hyperlink ref="B123" r:id="rId106" tooltip="Emergência Ambiental: Acidente Ambiental" display="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xr:uid="{00000000-0004-0000-0000-00006B000000}"/>
    <hyperlink ref="B124" r:id="rId107" tooltip="Emergência Ambiental: Acidente Ambiental" display="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xr:uid="{00000000-0004-0000-0000-00006C000000}"/>
    <hyperlink ref="B125" r:id="rId108" tooltip="Emergência Ambiental: Acidente Ambiental" display="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xr:uid="{00000000-0004-0000-0000-00006D000000}"/>
    <hyperlink ref="B127" r:id="rId109" tooltip="Emergência Ambiental: Acidente Ambiental" display="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xr:uid="{00000000-0004-0000-0000-00006E000000}"/>
    <hyperlink ref="B128" r:id="rId110" tooltip="Emergência Ambiental: Acidente Ambiental" display="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xr:uid="{00000000-0004-0000-0000-00006F000000}"/>
    <hyperlink ref="B129" r:id="rId111" tooltip="Emergência Ambiental: Acidente Ambiental" display="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xr:uid="{00000000-0004-0000-0000-000071000000}"/>
    <hyperlink ref="B130" r:id="rId112" tooltip="Emergência Ambiental: Acidente Ambiental" display="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xr:uid="{00000000-0004-0000-0000-000072000000}"/>
    <hyperlink ref="B131" r:id="rId113" tooltip="Emergência Ambiental: Acidente Ambiental" display="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xr:uid="{00000000-0004-0000-0000-000073000000}"/>
    <hyperlink ref="B132" r:id="rId114" tooltip="Emergência Ambiental: Acidente Ambiental" display="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xr:uid="{00000000-0004-0000-0000-000074000000}"/>
    <hyperlink ref="B133" r:id="rId115" tooltip="Emergência Ambiental: Acidente Ambiental" display="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xr:uid="{00000000-0004-0000-0000-000075000000}"/>
    <hyperlink ref="B134" r:id="rId116" tooltip="Emergência Ambiental: Acidente Ambiental" display="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xr:uid="{00000000-0004-0000-0000-000076000000}"/>
    <hyperlink ref="B135" r:id="rId117" tooltip="Emergência Ambiental: Acidente Ambiental" display="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xr:uid="{00000000-0004-0000-0000-000077000000}"/>
    <hyperlink ref="B136" r:id="rId118" tooltip="Emergência Ambiental: Acidente Ambiental" display="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xr:uid="{00000000-0004-0000-0000-000078000000}"/>
    <hyperlink ref="B137" r:id="rId119" tooltip="Emergência Ambiental: Acidente Ambiental" display="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xr:uid="{00000000-0004-0000-0000-000079000000}"/>
    <hyperlink ref="B138" r:id="rId120" tooltip="Emergência Ambiental: Acidente Ambiental" display="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xr:uid="{00000000-0004-0000-0000-00007A000000}"/>
    <hyperlink ref="B139" r:id="rId121" tooltip="Emergência Ambiental: Acidente Ambiental" display="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xr:uid="{00000000-0004-0000-0000-00007B000000}"/>
    <hyperlink ref="B140" r:id="rId122" tooltip="Emergência Ambiental: Acidente Ambiental" display="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xr:uid="{00000000-0004-0000-0000-00007C000000}"/>
    <hyperlink ref="B141" r:id="rId123" tooltip="Emergência Ambiental: Acidente Ambiental" display="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xr:uid="{00000000-0004-0000-0000-00007D000000}"/>
    <hyperlink ref="B142" r:id="rId124" tooltip="Emergência Ambiental: Acidente Ambiental" display="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xr:uid="{00000000-0004-0000-0000-00007E000000}"/>
    <hyperlink ref="B143" r:id="rId125" tooltip="Emergência Ambiental: Acidente Ambiental" display="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xr:uid="{00000000-0004-0000-0000-00007F000000}"/>
    <hyperlink ref="B144" r:id="rId126" tooltip="Emergência Ambiental: Acidente Ambiental" display="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xr:uid="{00000000-0004-0000-0000-000080000000}"/>
    <hyperlink ref="B146" r:id="rId127" tooltip="Emergência Ambiental: Acidente Ambiental" display="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xr:uid="{00000000-0004-0000-0000-000081000000}"/>
    <hyperlink ref="B148" r:id="rId128" tooltip="Emergência Ambiental: Acidente Ambiental" display="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xr:uid="{00000000-0004-0000-0000-000084000000}"/>
    <hyperlink ref="B149" r:id="rId129" tooltip="Emergência Ambiental: Acidente Ambiental" display="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xr:uid="{00000000-0004-0000-0000-000085000000}"/>
    <hyperlink ref="B150" r:id="rId130" tooltip="Emergência Ambiental: Acidente Ambiental" display="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xr:uid="{00000000-0004-0000-0000-000086000000}"/>
    <hyperlink ref="B151" r:id="rId131" tooltip="Emergência Ambiental: Acidente Ambiental" display="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xr:uid="{00000000-0004-0000-0000-000087000000}"/>
    <hyperlink ref="B152" r:id="rId132" tooltip="Emergência Ambiental: Acidente Ambiental" display="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xr:uid="{00000000-0004-0000-0000-000088000000}"/>
    <hyperlink ref="B153" r:id="rId133" tooltip="Emergência Ambiental: Acidente Ambiental" display="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xr:uid="{00000000-0004-0000-0000-000089000000}"/>
    <hyperlink ref="B154" r:id="rId134" tooltip="Emergência Ambiental: Acidente Ambiental" display="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xr:uid="{00000000-0004-0000-0000-00008A000000}"/>
    <hyperlink ref="B156" r:id="rId135" tooltip="Emergência Ambiental: Acidente Ambiental" display="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xr:uid="{00000000-0004-0000-0000-00008B000000}"/>
    <hyperlink ref="B157" r:id="rId136" tooltip="Emergência Ambiental: Acidente Ambiental" display="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xr:uid="{00000000-0004-0000-0000-00008C000000}"/>
    <hyperlink ref="B158" r:id="rId137" tooltip="Emergência Ambiental: Acidente Ambiental" display="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xr:uid="{00000000-0004-0000-0000-00008D000000}"/>
    <hyperlink ref="B159" r:id="rId138" tooltip="Emergência Ambiental: Acidente Ambiental" display="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xr:uid="{00000000-0004-0000-0000-00008E000000}"/>
    <hyperlink ref="B160" r:id="rId139" tooltip="Emergência Ambiental: Acidente Ambiental" display="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xr:uid="{00000000-0004-0000-0000-00008F000000}"/>
    <hyperlink ref="B161" r:id="rId140" tooltip="Emergência Ambiental: Acidente Ambiental" display="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xr:uid="{00000000-0004-0000-0000-000090000000}"/>
    <hyperlink ref="B162" r:id="rId141" tooltip="Emergência Ambiental: Acidente Ambiental" display="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xr:uid="{00000000-0004-0000-0000-000091000000}"/>
    <hyperlink ref="B163" r:id="rId142" tooltip="Emergência Ambiental: Acidente Ambiental" display="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xr:uid="{00000000-0004-0000-0000-000092000000}"/>
    <hyperlink ref="B164" r:id="rId143" tooltip="Emergência Ambiental: Acidente Ambiental" display="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xr:uid="{00000000-0004-0000-0000-000093000000}"/>
    <hyperlink ref="B165" r:id="rId144" tooltip="Emergência Ambiental: Acidente Ambiental" display="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xr:uid="{00000000-0004-0000-0000-000094000000}"/>
    <hyperlink ref="B166" r:id="rId145" tooltip="Emergência Ambiental: Acidente Ambiental" display="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xr:uid="{00000000-0004-0000-0000-000095000000}"/>
    <hyperlink ref="B167" r:id="rId146" tooltip="Emergência Ambiental: Acidente Ambiental" display="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xr:uid="{00000000-0004-0000-0000-000096000000}"/>
    <hyperlink ref="B168" r:id="rId147" tooltip="Emergência Ambiental: Acidente Ambiental" display="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xr:uid="{00000000-0004-0000-0000-000097000000}"/>
    <hyperlink ref="B169" r:id="rId148" tooltip="Emergência Ambiental: Acidente Ambiental" display="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xr:uid="{00000000-0004-0000-0000-000098000000}"/>
    <hyperlink ref="B171" r:id="rId149" tooltip="Emergência Ambiental: Acidente Ambiental" display="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xr:uid="{00000000-0004-0000-0000-000099000000}"/>
    <hyperlink ref="B172" r:id="rId150" tooltip="Emergência Ambiental: Acidente Ambiental" display="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xr:uid="{00000000-0004-0000-0000-00009A000000}"/>
    <hyperlink ref="B173" r:id="rId151" tooltip="Emergência Ambiental: Acidente Ambiental" display="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xr:uid="{00000000-0004-0000-0000-00009B000000}"/>
    <hyperlink ref="B175" r:id="rId152" tooltip="Emergência Ambiental: Acidente Ambiental" display="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xr:uid="{00000000-0004-0000-0000-00009C000000}"/>
    <hyperlink ref="B176" r:id="rId153" tooltip="Emergência Ambiental: Acidente Ambiental" display="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xr:uid="{00000000-0004-0000-0000-00009D000000}"/>
    <hyperlink ref="B177" r:id="rId154" tooltip="Emergência Ambiental: Acidente Ambiental" display="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xr:uid="{00000000-0004-0000-0000-00009E000000}"/>
    <hyperlink ref="B179" r:id="rId155" tooltip="Emergência Ambiental: Acidente Ambiental" display="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xr:uid="{00000000-0004-0000-0000-00009F000000}"/>
    <hyperlink ref="B180" r:id="rId156" tooltip="Emergência Ambiental: Acidente Ambiental" display="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xr:uid="{00000000-0004-0000-0000-0000A0000000}"/>
    <hyperlink ref="B181" r:id="rId157" tooltip="Emergência Ambiental: Acidente Ambiental" display="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xr:uid="{00000000-0004-0000-0000-0000A1000000}"/>
    <hyperlink ref="B182" r:id="rId158" tooltip="Emergência Ambiental: Acidente Ambiental" display="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xr:uid="{00000000-0004-0000-0000-0000A2000000}"/>
    <hyperlink ref="B183" r:id="rId159" tooltip="Emergência Ambiental: Acidente Ambiental" display="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xr:uid="{00000000-0004-0000-0000-0000A3000000}"/>
    <hyperlink ref="B184" r:id="rId160" tooltip="Emergência Ambiental: Acidente Ambiental" display="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xr:uid="{00000000-0004-0000-0000-0000A4000000}"/>
    <hyperlink ref="B185" r:id="rId161" tooltip="Emergência Ambiental: Acidente Ambiental" display="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xr:uid="{00000000-0004-0000-0000-0000A5000000}"/>
    <hyperlink ref="B186" r:id="rId162" tooltip="Emergência Ambiental: Acidente Ambiental" display="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xr:uid="{00000000-0004-0000-0000-0000A6000000}"/>
    <hyperlink ref="B187" r:id="rId163" tooltip="Emergência Ambiental: Acidente Ambiental" display="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xr:uid="{00000000-0004-0000-0000-0000A7000000}"/>
    <hyperlink ref="B188" r:id="rId164" tooltip="Emergência Ambiental: Acidente Ambiental" display="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xr:uid="{00000000-0004-0000-0000-0000A8000000}"/>
    <hyperlink ref="B189" r:id="rId165" tooltip="Emergência Ambiental: Programa de Gestão de Risco de Ferrovias" display="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xr:uid="{00000000-0004-0000-0000-0000A9000000}"/>
    <hyperlink ref="B190" r:id="rId166" tooltip="Emergência Ambiental: Acidente Ambiental" display="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xr:uid="{00000000-0004-0000-0000-0000AA000000}"/>
    <hyperlink ref="B191" r:id="rId167" tooltip="Emergência Ambiental: Acidente Ambiental" display="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xr:uid="{00000000-0004-0000-0000-0000AB000000}"/>
    <hyperlink ref="B193" r:id="rId168" tooltip="Demanda Externa: Outras Entidades Privadas" display="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xr:uid="{00000000-0004-0000-0000-0000AC000000}"/>
    <hyperlink ref="B194" r:id="rId169" tooltip="Emergência Ambiental: Acidente Ambiental" display="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xr:uid="{00000000-0004-0000-0000-0000AD000000}"/>
    <hyperlink ref="B195" r:id="rId170" tooltip="Emergência Ambiental: Acidente Ambiental" display="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xr:uid="{00000000-0004-0000-0000-0000AE000000}"/>
    <hyperlink ref="B196" r:id="rId171" tooltip="Emergência Ambiental: Acidente Ambiental" display="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xr:uid="{00000000-0004-0000-0000-0000AF000000}"/>
    <hyperlink ref="B197" r:id="rId172" tooltip="Emergência Ambiental: Acidente Ambiental" display="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xr:uid="{00000000-0004-0000-0000-0000B0000000}"/>
    <hyperlink ref="B198" r:id="rId173" tooltip="Emergência Ambiental: Acidente Ambiental" display="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xr:uid="{00000000-0004-0000-0000-0000B1000000}"/>
    <hyperlink ref="B199" r:id="rId174" tooltip="Emergência Ambiental: Acidente Ambiental" display="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xr:uid="{00000000-0004-0000-0000-0000B2000000}"/>
    <hyperlink ref="B200" r:id="rId175" tooltip="Emergência Ambiental: Acidente Ambiental" display="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xr:uid="{00000000-0004-0000-0000-0000B3000000}"/>
    <hyperlink ref="B201" r:id="rId176" tooltip="Emergência Ambiental: Acidente Ambiental" display="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xr:uid="{00000000-0004-0000-0000-0000B4000000}"/>
    <hyperlink ref="B202" r:id="rId177" tooltip="Emergência Ambiental: Acidente Ambiental" display="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xr:uid="{00000000-0004-0000-0000-0000B6000000}"/>
    <hyperlink ref="B204" r:id="rId178" tooltip="Emergência Ambiental: Acidente Ambiental" display="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xr:uid="{00000000-0004-0000-0000-0000B7000000}"/>
    <hyperlink ref="B205" r:id="rId179" tooltip="Emergência Ambiental: Acidente Ambiental" display="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xr:uid="{00000000-0004-0000-0000-0000B8000000}"/>
    <hyperlink ref="B206" r:id="rId180" tooltip="Emergência Ambiental: Acidente Ambiental" display="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xr:uid="{00000000-0004-0000-0000-0000B9000000}"/>
    <hyperlink ref="B207" r:id="rId181" tooltip="Emergência Ambiental: Acidente Ambiental" display="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xr:uid="{00000000-0004-0000-0000-0000BA000000}"/>
    <hyperlink ref="B208" r:id="rId182" tooltip="Emergência Ambiental: Acidente Ambiental" display="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xr:uid="{00000000-0004-0000-0000-0000BB000000}"/>
    <hyperlink ref="B209" r:id="rId183" tooltip="Emergência Ambiental: Acidente Ambiental" display="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xr:uid="{00000000-0004-0000-0000-0000BC000000}"/>
    <hyperlink ref="B210" r:id="rId184" tooltip="Emergência Ambiental: Acidente Ambiental" display="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xr:uid="{00000000-0004-0000-0000-0000BD000000}"/>
    <hyperlink ref="B211" r:id="rId185" tooltip="Emergência Ambiental: Acidente Ambiental" display="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xr:uid="{00000000-0004-0000-0000-0000BE000000}"/>
    <hyperlink ref="B212" r:id="rId186" tooltip="Emergência Ambiental: Acidente Ambiental" display="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xr:uid="{00000000-0004-0000-0000-0000BF000000}"/>
    <hyperlink ref="B213" r:id="rId187" tooltip="Emergência Ambiental: Acidente Ambiental" display="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xr:uid="{00000000-0004-0000-0000-0000C0000000}"/>
    <hyperlink ref="B214" r:id="rId188" tooltip="Emergência Ambiental: Acidente Ambiental" display="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xr:uid="{00000000-0004-0000-0000-0000C1000000}"/>
    <hyperlink ref="B215" r:id="rId189" tooltip="Emergência Ambiental: Acidente Ambiental" display="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xr:uid="{00000000-0004-0000-0000-0000C2000000}"/>
    <hyperlink ref="B216" r:id="rId190" tooltip="Emergência Ambiental: Acidente Ambiental" display="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xr:uid="{00000000-0004-0000-0000-0000C3000000}"/>
    <hyperlink ref="B217" r:id="rId191" tooltip="Emergência Ambiental: Acidente Ambiental" display="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xr:uid="{00000000-0004-0000-0000-0000C4000000}"/>
    <hyperlink ref="B218" r:id="rId192" tooltip="Emergência Ambiental: Acidente Ambiental" display="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xr:uid="{00000000-0004-0000-0000-0000C5000000}"/>
    <hyperlink ref="B219" r:id="rId193" tooltip="Emergência Ambiental: Acidente Ambiental" display="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xr:uid="{00000000-0004-0000-0000-0000C6000000}"/>
    <hyperlink ref="B220" r:id="rId194" tooltip="Emergência Ambiental: Acidente Ambiental" display="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xr:uid="{00000000-0004-0000-0000-0000C7000000}"/>
    <hyperlink ref="B221" r:id="rId195" tooltip="Emergência Ambiental: Acidente Ambiental" display="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xr:uid="{00000000-0004-0000-0000-0000C8000000}"/>
    <hyperlink ref="B222" r:id="rId196" tooltip="Emergência Ambiental: Acidente Ambiental" display="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xr:uid="{00000000-0004-0000-0000-0000C9000000}"/>
    <hyperlink ref="B223" r:id="rId197" tooltip="Emergência Ambiental: Acidente Ambiental" display="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xr:uid="{00000000-0004-0000-0000-0000CA000000}"/>
    <hyperlink ref="B224" r:id="rId198" tooltip="Emergência Ambiental: Acidente Ambiental" display="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xr:uid="{00000000-0004-0000-0000-0000CB000000}"/>
    <hyperlink ref="B225" r:id="rId199" tooltip="Emergência Ambiental: Acidente Ambiental" display="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xr:uid="{00000000-0004-0000-0000-0000CC000000}"/>
    <hyperlink ref="B226" r:id="rId200" tooltip="Emergência Ambiental: Acidente Ambiental" display="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xr:uid="{00000000-0004-0000-0000-0000CD000000}"/>
    <hyperlink ref="B227" r:id="rId201" tooltip="Emergência Ambiental: Acidente Ambiental" display="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xr:uid="{00000000-0004-0000-0000-0000CE000000}"/>
    <hyperlink ref="B228" r:id="rId202" tooltip="Emergência Ambiental: Acidente Ambiental" display="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xr:uid="{00000000-0004-0000-0000-0000CF000000}"/>
    <hyperlink ref="B229" r:id="rId203" tooltip="Emergência Ambiental: Acidente Ambiental" display="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xr:uid="{00000000-0004-0000-0000-0000D0000000}"/>
    <hyperlink ref="B231" r:id="rId204" tooltip="Emergência Ambiental: Acidente Ambiental" display="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xr:uid="{00000000-0004-0000-0000-0000D1000000}"/>
    <hyperlink ref="B232" r:id="rId205" tooltip="Emergência Ambiental: Acidente Ambiental" display="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xr:uid="{00000000-0004-0000-0000-0000D2000000}"/>
    <hyperlink ref="B233" r:id="rId206" tooltip="Emergência Ambiental: Acidente Ambiental" display="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xr:uid="{00000000-0004-0000-0000-0000D3000000}"/>
    <hyperlink ref="B234" r:id="rId207" tooltip="Emergência Ambiental: Acidente Ambiental" display="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xr:uid="{00000000-0004-0000-0000-0000D4000000}"/>
    <hyperlink ref="B235" r:id="rId208" tooltip="Emergência Ambiental: Acidente Ambiental" display="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xr:uid="{00000000-0004-0000-0000-0000D5000000}"/>
    <hyperlink ref="B236" r:id="rId209" tooltip="Emergência Ambiental: Acidente Ambiental" display="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xr:uid="{00000000-0004-0000-0000-0000D6000000}"/>
    <hyperlink ref="B237" r:id="rId210" tooltip="Emergência Ambiental: Acidente Ambiental" display="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xr:uid="{00000000-0004-0000-0000-0000D7000000}"/>
    <hyperlink ref="B238" r:id="rId211" tooltip="Emergência Ambiental: Acidente Ambiental" display="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xr:uid="{00000000-0004-0000-0000-0000D8000000}"/>
    <hyperlink ref="B239" r:id="rId212" tooltip="Emergência Ambiental: Acidente Ambiental" display="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xr:uid="{00000000-0004-0000-0000-0000D9000000}"/>
    <hyperlink ref="B240" r:id="rId213" tooltip="Emergência Ambiental: Acidente Ambiental" display="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xr:uid="{00000000-0004-0000-0000-0000DA000000}"/>
    <hyperlink ref="B241" r:id="rId214" tooltip="Emergência Ambiental: Acidente Ambiental" display="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xr:uid="{00000000-0004-0000-0000-0000DB000000}"/>
    <hyperlink ref="B242" r:id="rId215" tooltip="Emergência Ambiental: Acidente Ambiental" display="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xr:uid="{00000000-0004-0000-0000-0000DC000000}"/>
    <hyperlink ref="B243" r:id="rId216" tooltip="Emergência Ambiental: Acidente Ambiental" display="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xr:uid="{00000000-0004-0000-0000-0000DD000000}"/>
    <hyperlink ref="B244" r:id="rId217" tooltip="Emergência Ambiental: Acidente Ambiental" display="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xr:uid="{00000000-0004-0000-0000-0000DE000000}"/>
    <hyperlink ref="B245" r:id="rId218" tooltip="Emergência Ambiental: Acidente Ambiental" display="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xr:uid="{00000000-0004-0000-0000-0000DF000000}"/>
    <hyperlink ref="B247" r:id="rId219" tooltip="Emergência Ambiental: Acidente Ambiental" display="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xr:uid="{DAB1BB36-8C69-450D-A19F-530A4200E0D6}"/>
    <hyperlink ref="B248" r:id="rId220" tooltip="Emergência Ambiental: Acidente Ambiental" display="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xr:uid="{2D7A9385-9C82-491B-BFA4-DD36C1C8EB85}"/>
    <hyperlink ref="B249" r:id="rId221" tooltip="Emergência Ambiental: Acidente Ambiental" display="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xr:uid="{EC37B219-7E46-41D9-896D-126326766229}"/>
    <hyperlink ref="B250" r:id="rId222" tooltip="Emergência Ambiental: Acidente Ambiental" display="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xr:uid="{7E734A58-B076-48F9-B4EB-71080029CF1D}"/>
    <hyperlink ref="B251" r:id="rId223" tooltip="Emergência Ambiental: Acidente Ambiental" display="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xr:uid="{27217387-E032-4823-8993-F92C09957009}"/>
    <hyperlink ref="B252" r:id="rId224" tooltip="Emergência Ambiental: Acidente Ambiental" display="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xr:uid="{7FBFE555-D581-451D-A3C2-9A53DC30B432}"/>
    <hyperlink ref="B253" r:id="rId225" tooltip="Emergência Ambiental: Acidente Ambiental" display="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xr:uid="{9C4C0011-7D3A-4207-8ED7-62474053C873}"/>
    <hyperlink ref="B254" r:id="rId226" tooltip="Emergência Ambiental: Acidente Ambiental" display="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xr:uid="{B9CDADE9-8107-43A4-A531-3E5110EE5AB0}"/>
    <hyperlink ref="B255" r:id="rId227" tooltip="Emergência Ambiental: Acidente Ambiental" display="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xr:uid="{2A11AC66-215C-48C7-92BE-93AE14F5F72D}"/>
    <hyperlink ref="B256" r:id="rId228" tooltip="Emergência Ambiental: Acidente Ambiental" display="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xr:uid="{8A4D68B3-9CC5-4D76-BDDD-3898E7738E5E}"/>
    <hyperlink ref="B257" r:id="rId229" tooltip="Emergência Ambiental: Acidente Ambiental" display="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xr:uid="{999EDA77-8B2A-4B2A-892F-EFE2F4541CB3}"/>
    <hyperlink ref="B258" r:id="rId230" tooltip="Emergência Ambiental: Acidente Ambiental" display="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xr:uid="{B6EFAEAD-A046-4754-B7F5-1EA2881118A5}"/>
    <hyperlink ref="B259" r:id="rId231" tooltip="Emergência Ambiental: Acidente Ambiental" display="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xr:uid="{87877542-B405-4B7F-B8D7-541F3E8C3053}"/>
    <hyperlink ref="B260" r:id="rId232" tooltip="Emergência Ambiental: Acidente Ambiental" display="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xr:uid="{447566FA-4DFE-4D16-B235-DA3B450E85AA}"/>
    <hyperlink ref="B261" r:id="rId233" tooltip="Emergência Ambiental: Acidente Ambiental" display="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xr:uid="{6F4604F6-AA67-4F6A-9AE2-7DFAEECC1CFA}"/>
    <hyperlink ref="B262" r:id="rId234" tooltip="Emergência Ambiental: Acidente Ambiental" display="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xr:uid="{3E6D9613-120E-4397-B520-DBB3B39DAE59}"/>
    <hyperlink ref="B263" r:id="rId235" tooltip="Emergência Ambiental: Acidente Ambiental" display="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xr:uid="{0E47C99A-45A2-49BB-828E-A84C41AA6603}"/>
    <hyperlink ref="B265" r:id="rId236" tooltip="Emergência Ambiental: Acidente Ambiental" display="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xr:uid="{A5DC7001-F456-4EA4-ACC1-FEFCC77D3B39}"/>
    <hyperlink ref="B266" r:id="rId237" tooltip="Emergência Ambiental: Acidente Ambiental" display="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xr:uid="{DB391646-5D43-4112-9130-1B9CB8FF5FDC}"/>
    <hyperlink ref="B267" r:id="rId238" tooltip="Emergência Ambiental: Acidente Ambiental" display="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xr:uid="{715C63B2-D250-40AC-9CEC-17909854504F}"/>
    <hyperlink ref="B268" r:id="rId239" tooltip="Emergência Ambiental: Acidente Ambiental" display="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xr:uid="{7654840A-46B1-45CF-A41F-ED6BDCA1B0E8}"/>
    <hyperlink ref="B269" r:id="rId240" tooltip="Emergência Ambiental: Acidente Ambiental" display="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xr:uid="{A629EDC0-6438-4DA0-81C7-073A8F1427E8}"/>
    <hyperlink ref="B270" r:id="rId241" tooltip="Emergência Ambiental: Acidente Ambiental" display="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xr:uid="{D5941662-8025-4874-820B-34C9E8CFFCD1}"/>
    <hyperlink ref="B271" r:id="rId242" tooltip="Emergência Ambiental: Acidente Ambiental" display="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xr:uid="{31B15749-BC0B-46EC-B11D-B3D1D445A6E3}"/>
    <hyperlink ref="B273" r:id="rId243" tooltip="Emergência Ambiental: Acidente Ambiental" display="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xr:uid="{0581F987-A60D-49E9-9548-D58EBE0291C6}"/>
    <hyperlink ref="B274" r:id="rId244" tooltip="Emergências Ambientais: Projeto Atendimento a Acidente Ambiental" display="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xr:uid="{5738C054-D5C5-4CE4-969C-60524ACCCBFB}"/>
    <hyperlink ref="B275" r:id="rId245" tooltip="Emergência Ambiental: Acidente Ambiental" display="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xr:uid="{0291A21C-81B5-4329-ACCE-004661713967}"/>
    <hyperlink ref="B276" r:id="rId246" tooltip="Emergência Ambiental: Acidente Ambiental" display="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xr:uid="{997D65E0-A566-48E1-9ABE-534090010061}"/>
    <hyperlink ref="B277" r:id="rId247" tooltip="Emergência Ambiental: Acidente Ambiental" display="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xr:uid="{6E585131-A10E-48EA-B5C0-CE3001E76BB9}"/>
    <hyperlink ref="B278" r:id="rId248" tooltip="Emergência Ambiental: Acidente Ambiental" display="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xr:uid="{7B833979-6515-4864-A7FE-0E434459A021}"/>
    <hyperlink ref="B279" r:id="rId249" tooltip="Emergência Ambiental: Acidente Ambiental" display="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xr:uid="{B1AEF267-7CD1-4E1A-B232-B746C30B20F0}"/>
    <hyperlink ref="B280" r:id="rId250" tooltip="Emergência Ambiental: Acidente Ambiental" display="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xr:uid="{9038FC68-FE51-47F5-81A4-65F1E0BE03DF}"/>
    <hyperlink ref="B282" r:id="rId251" tooltip="Emergência Ambiental: Acidente Ambiental" display="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xr:uid="{AAF09CFD-5944-4878-8856-42B72E61DDBD}"/>
    <hyperlink ref="B285" r:id="rId252" tooltip="Emergência Ambiental: Acidente Ambiental" display="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xr:uid="{E10D3C64-987C-4140-BD7D-2F4BA0A5E004}"/>
    <hyperlink ref="B286" r:id="rId253" tooltip="Emergência Ambiental: Acidente Ambiental" display="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xr:uid="{BDD196AC-A56A-4C4C-A649-84A6D3889CC1}"/>
    <hyperlink ref="B287" r:id="rId254" tooltip="Emergência Ambiental: Acidente Ambiental" display="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xr:uid="{791A0829-58C5-4318-B1EC-BFC6BD2223EF}"/>
    <hyperlink ref="B288" r:id="rId255" tooltip="Emergência Ambiental: Acidente Ambiental" display="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xr:uid="{5A936E38-9D68-4B77-94EE-BC6960EC38EC}"/>
    <hyperlink ref="B289" r:id="rId256" tooltip="Emergência Ambiental: Acidente Ambiental" display="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xr:uid="{718CB969-5D97-475B-A499-34F3DE93CBE6}"/>
    <hyperlink ref="B290" r:id="rId257" tooltip="Emergência Ambiental: Acidente Ambiental" display="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xr:uid="{E0784BA8-2C3A-40FA-A46C-269728AF7002}"/>
    <hyperlink ref="B291" r:id="rId258" tooltip="Emergência Ambiental: Acidente Ambiental" display="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xr:uid="{87E8B763-C5E0-4CC3-8E38-ABA9F38D8213}"/>
    <hyperlink ref="B292" r:id="rId259" tooltip="Emergência Ambiental: Acidente Ambiental" display="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xr:uid="{896FF495-8699-4759-8EBC-8D1E68229F55}"/>
    <hyperlink ref="B293" r:id="rId260" tooltip="Emergência Ambiental: Acidente Ambiental" display="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xr:uid="{6833353E-5CBE-4912-8D37-547AAB5B53B6}"/>
    <hyperlink ref="B294" r:id="rId261" tooltip="Emergência Ambiental: Acidente Ambiental" display="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xr:uid="{0281E3A1-5C74-4533-AB91-696D4E0EE776}"/>
    <hyperlink ref="B295" r:id="rId262" tooltip="Emergência Ambiental: Acidente Ambiental" display="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xr:uid="{98F9088E-EDF5-4BCA-A812-CB31667E12AE}"/>
    <hyperlink ref="B296" r:id="rId263" tooltip="Emergência Ambiental: Acidente Ambiental" display="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xr:uid="{C6B156B5-4714-4410-A707-324E8B26B27B}"/>
    <hyperlink ref="B298" r:id="rId264" tooltip="Emergência Ambiental: Acidente Ambiental" display="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xr:uid="{D05788BE-8FD5-4E73-BFC5-B357722838C1}"/>
    <hyperlink ref="B299" r:id="rId265" tooltip="Emergência Ambiental: Acidente Ambiental" display="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xr:uid="{FA7592F7-BF74-4E6F-8DF6-62E06A5B787D}"/>
    <hyperlink ref="B300" r:id="rId266" tooltip="Emergência Ambiental: Acidente Ambiental" display="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xr:uid="{AC3D4CB8-C977-4325-8AC8-473A707980D8}"/>
    <hyperlink ref="B301" r:id="rId267" tooltip="Emergência Ambiental: Acidente Ambiental" display="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xr:uid="{722D6545-2C76-48D2-9FD2-B37B1EAC1240}"/>
    <hyperlink ref="B302" r:id="rId268" tooltip="Emergência Ambiental: Acidente Ambiental" display="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xr:uid="{19CAB638-7497-4CBC-8FC4-AEEA3CF502EA}"/>
    <hyperlink ref="B303" r:id="rId269" tooltip="Emergência Ambiental: Acidente Ambiental" display="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xr:uid="{456D6480-12AA-4436-A332-4C6DC5C5F97C}"/>
    <hyperlink ref="B304" r:id="rId270" tooltip="Emergência Ambiental: Acidente Ambiental" display="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xr:uid="{DA98E819-6490-436A-B3BE-036D4C4F54EC}"/>
    <hyperlink ref="B305" r:id="rId271" tooltip="Emergência Ambiental: Acidente Ambiental" display="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xr:uid="{881837E6-5F18-4533-A7CD-CE6B9C63529C}"/>
    <hyperlink ref="B306" r:id="rId272" tooltip="Emergência Ambiental: Acidente Ambiental" display="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xr:uid="{8D533110-A736-432C-9EE3-5916B949A52E}"/>
    <hyperlink ref="B307" r:id="rId273" tooltip="Emergência Ambiental: Acidente Ambiental" display="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xr:uid="{2E14818B-74B6-48E3-B91D-F17495674E05}"/>
    <hyperlink ref="B308" r:id="rId274" tooltip="Emergência Ambiental: Acidente Ambiental" display="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xr:uid="{268B9248-F647-4A0D-8D65-99DBEA2542AD}"/>
    <hyperlink ref="B309" r:id="rId275" tooltip="Emergência Ambiental: Acidente Ambiental" display="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xr:uid="{6AEC79A6-52A7-4909-ADBB-DCA583FE89DD}"/>
    <hyperlink ref="B310" r:id="rId276" tooltip="Emergência Ambiental: Acidente Ambiental" display="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xr:uid="{B6F51F5C-3097-41CE-86DC-1FB6B11B9E21}"/>
    <hyperlink ref="B311" r:id="rId277" tooltip="Emergência Ambiental: Acidente Ambiental" display="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xr:uid="{A97F319C-9543-4BD7-9F9E-46932104A1E2}"/>
    <hyperlink ref="B312" r:id="rId278" tooltip="Emergência Ambiental: Acidente Ambiental" display="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xr:uid="{794C88E2-7F35-4216-8474-8E798DBCECB1}"/>
    <hyperlink ref="B313" r:id="rId279" tooltip="Emergência Ambiental: Acidente Ambiental" display="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xr:uid="{87D22507-1A5B-4836-9531-A2D5B93582BB}"/>
    <hyperlink ref="B314" r:id="rId280" tooltip="Emergência Ambiental: Acidente Ambiental" display="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xr:uid="{FDA61855-E28C-43F9-B1E1-B6247415E7CF}"/>
    <hyperlink ref="B315" r:id="rId281" tooltip="Emergência Ambiental: Acidente Ambiental" display="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xr:uid="{4612E714-64D9-4BA6-857B-DAD97771B708}"/>
    <hyperlink ref="B316" r:id="rId282" tooltip="Emergência Ambiental: Acidente Ambiental" display="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xr:uid="{FE3433C1-CE51-4CFC-91E9-3E450B1D0F64}"/>
    <hyperlink ref="B317" r:id="rId283" tooltip="Emergência Ambiental: Acidente Ambiental" display="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xr:uid="{8E5F3C20-329A-4094-B86B-A26A90F3400C}"/>
    <hyperlink ref="B318" r:id="rId284" tooltip="Emergência Ambiental: Acidente Ambiental" display="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xr:uid="{E7D88E8D-256A-4F4B-A91E-8321A56EA95C}"/>
    <hyperlink ref="B319" r:id="rId285" tooltip="Emergência Ambiental: Acidente Ambiental" display="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xr:uid="{3038FAA6-1512-49A6-A2A4-2AA68902EE95}"/>
    <hyperlink ref="B320" r:id="rId286" tooltip="Emergência Ambiental: Acidente Ambiental" display="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xr:uid="{8390FE3D-278E-43E9-9363-C7625FE93ED4}"/>
    <hyperlink ref="B321" r:id="rId287" tooltip="Emergência Ambiental: Acidente Ambiental" display="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xr:uid="{85B60479-17FC-41D1-98DB-FE801832C010}"/>
    <hyperlink ref="B322" r:id="rId288" tooltip="Emergência Ambiental: Acidente Ambiental" display="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xr:uid="{C9DEAD4A-1941-4A81-868F-8F24B0D9B23A}"/>
    <hyperlink ref="B323" r:id="rId289" tooltip="Emergência Ambiental: Acidente Ambiental" display="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xr:uid="{4763D047-4200-44AE-BFB4-817EA200C7A5}"/>
    <hyperlink ref="B324" r:id="rId290" tooltip="Emergência Ambiental: Acidente Ambiental" display="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xr:uid="{0FAD31CB-F4FF-4C35-B5B9-8FB1B0F5C596}"/>
    <hyperlink ref="B325" r:id="rId291" tooltip="Emergência Ambiental: Acidente Ambiental" display="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xr:uid="{CEDE7B88-6D5A-45F0-B790-C11657CD417F}"/>
    <hyperlink ref="B326" r:id="rId292" tooltip="Emergência Ambiental: Acidente Ambiental" display="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xr:uid="{E504A442-4137-487A-B0FA-E2162C52DE6F}"/>
    <hyperlink ref="B327" r:id="rId293" tooltip="Emergência Ambiental: Acidente Ambiental" display="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xr:uid="{342BFFD0-437C-4DC1-B934-FB634AC068F4}"/>
    <hyperlink ref="B328" r:id="rId294" tooltip="Emergência Ambiental: Acidente Ambiental" display="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xr:uid="{184759A0-0827-434E-820E-ED5F59333B43}"/>
    <hyperlink ref="B329" r:id="rId295" tooltip="Emergência Ambiental: Acidente Ambiental" display="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xr:uid="{2B42C673-54AB-4EC8-B91F-8BAF3AC2DB0C}"/>
    <hyperlink ref="B330" r:id="rId296" tooltip="Emergência Ambiental: Acidente Ambiental" display="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xr:uid="{BDC255C2-B0B7-4813-939F-ED739EDBBD12}"/>
    <hyperlink ref="B332" r:id="rId297" tooltip="Emergência Ambiental: Acidente Ambiental" display="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xr:uid="{707EB52A-33BA-4503-ACF4-85D39FC0373B}"/>
    <hyperlink ref="B333" r:id="rId298" tooltip="Emergência Ambiental: Acidente Ambiental" display="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xr:uid="{6F5549BB-19AF-4308-9227-C86FF0C8E592}"/>
    <hyperlink ref="B335" r:id="rId299" tooltip="Emergência Ambiental: Acidente Ambiental" display="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xr:uid="{51D80FD6-3693-40A3-AD31-7B4237156672}"/>
    <hyperlink ref="B336" r:id="rId300" tooltip="Emergência Ambiental: Acidente Ambiental" display="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xr:uid="{E880BB7A-A297-4227-BD68-41BC04C8783C}"/>
    <hyperlink ref="B337" r:id="rId301" tooltip="Emergência Ambiental: Acidente Ambiental" display="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xr:uid="{BA74C7B7-EE9C-47CD-A4B8-9C52158ADD1E}"/>
    <hyperlink ref="B339" r:id="rId302" tooltip="Emergência Ambiental: Acidente Ambiental" display="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xr:uid="{90F8BCFD-768A-4FDE-9068-9AA1A01F1E72}"/>
    <hyperlink ref="B340" r:id="rId303" tooltip="Emergência Ambiental: Acidente Ambiental" display="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xr:uid="{32AAE7E1-54C3-4AA3-828A-B768CFC65155}"/>
    <hyperlink ref="B341" r:id="rId304" tooltip="Emergência Ambiental: Acidente Ambiental" display="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xr:uid="{33FA79CA-B75F-4110-8365-FBC6361223B3}"/>
    <hyperlink ref="B342" r:id="rId305" tooltip="Emergência Ambiental: Acidente Ambiental" display="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xr:uid="{EDEC15A8-CAE9-46CD-BF75-D09A8E2C8842}"/>
    <hyperlink ref="B343" r:id="rId306" tooltip="Emergência Ambiental: Acidente Ambiental" display="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xr:uid="{72EE7420-743C-4373-93CA-2F99F7E9A0A4}"/>
    <hyperlink ref="B344" r:id="rId307" tooltip="Emergência Ambiental: Acidente Ambiental" display="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xr:uid="{2BD8290D-7846-4329-AD0D-5450B7E45B14}"/>
    <hyperlink ref="B345" r:id="rId308" tooltip="Emergência Ambiental: Acidente Ambiental" display="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xr:uid="{2AA6C8A5-4D73-49EB-A1EF-780099272F0B}"/>
    <hyperlink ref="B346" r:id="rId309" tooltip="Emergência Ambiental: Acidente Ambiental" display="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xr:uid="{10D07C53-AE4B-440F-AB93-0B8834294B4F}"/>
    <hyperlink ref="B347" r:id="rId310" tooltip="Emergência Ambiental: Acidente Ambiental" display="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xr:uid="{971FC1B8-D6F3-4308-B04A-D341EAC2242E}"/>
    <hyperlink ref="B348" r:id="rId311" tooltip="Emergência Ambiental: Acidente Ambiental" display="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xr:uid="{586B3322-FB36-40BA-AC31-5795FD36EF41}"/>
    <hyperlink ref="B349" r:id="rId312" tooltip="Emergência Ambiental: Acidente Ambiental" display="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xr:uid="{91823A60-D3DC-4941-80B7-B895BA839E64}"/>
    <hyperlink ref="B350" r:id="rId313" tooltip="Emergência Ambiental: Acidente Ambiental" display="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xr:uid="{4139AED7-5651-44A1-BC7C-4648590CFE7F}"/>
    <hyperlink ref="B351" r:id="rId314" tooltip="Emergência Ambiental: Acidente Ambiental" display="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xr:uid="{B59F3BAB-359D-4101-8CD1-34546F6BE551}"/>
    <hyperlink ref="B352" r:id="rId315" tooltip="Emergência Ambiental: Acidente Ambiental" display="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xr:uid="{1E38180D-7E52-4F53-BF21-2C825D221B69}"/>
    <hyperlink ref="B353" r:id="rId316" tooltip="Emergência Ambiental: Acidente Ambiental" display="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xr:uid="{1D644D49-2614-4019-858E-E62A256E55AE}"/>
    <hyperlink ref="B354" r:id="rId317" tooltip="Emergência Ambiental: Acidente Ambiental" display="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xr:uid="{8B57A95E-9AE5-4C13-AB19-D7B0F370C43B}"/>
    <hyperlink ref="B355" r:id="rId318" tooltip="Emergência Ambiental: Acidente Ambiental" display="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xr:uid="{9309B27C-0F06-4231-AD94-963BF5D9E00C}"/>
    <hyperlink ref="B357" r:id="rId319" tooltip="Emergência Ambiental: Acidente Ambiental" display="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xr:uid="{C19CD09C-FA75-44EE-9844-2739FDB7A5C7}"/>
    <hyperlink ref="B358" r:id="rId320" tooltip="Emergência Ambiental: Acidente Ambiental" display="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xr:uid="{B3EC5342-E0EA-4390-A6CA-4AA2D7229ED2}"/>
    <hyperlink ref="B360" r:id="rId321" tooltip="Emergência Ambiental: Acidente Ambiental" display="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xr:uid="{9B7A77EB-1B7B-420F-8441-E87F04AA0F35}"/>
    <hyperlink ref="B361" r:id="rId322" tooltip="Emergência Ambiental: Acidente Ambiental" display="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xr:uid="{7329F30D-C368-4107-8FC2-0F26413B91BC}"/>
    <hyperlink ref="B362" r:id="rId323" tooltip="Emergência Ambiental: Acidente Ambiental" display="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xr:uid="{F95463EA-4A5B-44D9-84DA-4C2CCD91F88F}"/>
    <hyperlink ref="B363" r:id="rId324" tooltip="Emergência Ambiental: Acidente Ambiental" display="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xr:uid="{A73C24C1-527A-409C-85C3-4AF6B1E5959B}"/>
    <hyperlink ref="B364" r:id="rId325" tooltip="Emergência Ambiental: Acidente Ambiental" display="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xr:uid="{EAAAC0ED-9162-4A0C-8B94-1CD5C0E672FE}"/>
    <hyperlink ref="B365" r:id="rId326" tooltip="Emergência Ambiental: Acidente Ambiental" display="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xr:uid="{C9458797-94F4-4A32-91E6-C727DF5EAAA3}"/>
    <hyperlink ref="B366" r:id="rId327" tooltip="Emergência Ambiental: Acidente Ambiental" display="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xr:uid="{8677C8FD-0E12-4EAB-BA65-2E48B6C77065}"/>
    <hyperlink ref="B367" r:id="rId328" tooltip="Emergência Ambiental: Acidente Ambiental" display="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xr:uid="{07ACBEB1-5B07-4DCA-AD32-B7821D816BAE}"/>
    <hyperlink ref="B368" r:id="rId329" tooltip="Emergência Ambiental: Acidente Ambiental" display="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xr:uid="{5463A213-2848-4CDC-B0F7-84BECE2D7A19}"/>
    <hyperlink ref="B369" r:id="rId330" tooltip="Emergência Ambiental: Acidente Ambiental" display="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xr:uid="{69119A50-D7B3-4643-AA70-23C34501C0C9}"/>
    <hyperlink ref="B370" r:id="rId331" tooltip="Emergência Ambiental: Acidente Ambiental" display="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xr:uid="{DAE56C95-4A40-42D8-8EA4-E5BD2EB20A71}"/>
    <hyperlink ref="B371" r:id="rId332" tooltip="Emergência Ambiental: Acidente Ambiental" display="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xr:uid="{94E0A8F2-9E09-40F8-ABC7-E5E0C24168A9}"/>
    <hyperlink ref="B372" r:id="rId333" tooltip="Emergência Ambiental: Acidente Ambiental" display="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xr:uid="{5AE8A1A8-C7E1-4A9E-B217-802E26AB23C6}"/>
    <hyperlink ref="B373" r:id="rId334" tooltip="Emergência Ambiental: Acidente Ambiental" display="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xr:uid="{D06800D2-9C19-4034-9BD0-4A1A17C6D808}"/>
    <hyperlink ref="B374" r:id="rId335" tooltip="Emergência Ambiental: Acidente Ambiental" display="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xr:uid="{4DD4084C-7270-4165-B5D3-64CE3B0AEE7A}"/>
    <hyperlink ref="B375" r:id="rId336" tooltip="Emergência Ambiental: Acidente Ambiental" display="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xr:uid="{5FCB694D-279B-4DFA-8B96-583A934D43B0}"/>
    <hyperlink ref="B376" r:id="rId337" tooltip="Emergência Ambiental: Acidente Ambiental" display="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xr:uid="{894FC230-FD66-405D-A075-02B5511C690A}"/>
    <hyperlink ref="B377" r:id="rId338" tooltip="Emergência Ambiental: Acidente Ambiental" display="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xr:uid="{54277FE2-7FAB-40A8-A70F-34C9D7FB647F}"/>
    <hyperlink ref="B378" r:id="rId339" tooltip="Emergência Ambiental: Acidente Ambiental" display="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xr:uid="{55BE3113-53F3-47B5-AB2E-1F583E3D2DED}"/>
    <hyperlink ref="B379" r:id="rId340" tooltip="Emergência Ambiental: Acidente Ambiental" display="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xr:uid="{2303308C-1635-4DA3-8519-AE22A2F44A20}"/>
    <hyperlink ref="B381" r:id="rId341" tooltip="Emergência Ambiental: Acidente Ambiental" display="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xr:uid="{03948A98-1D94-4942-BE51-8E8940415031}"/>
    <hyperlink ref="B382" r:id="rId342" tooltip="Emergência Ambiental: Acidente Ambiental" display="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xr:uid="{199ADF5D-12FE-4A9B-BEC0-AA098FAA6672}"/>
    <hyperlink ref="B383" r:id="rId343" tooltip="Emergência Ambiental: Acidente Ambiental" display="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xr:uid="{3A2329AC-3C51-4B78-AB53-3213B954404D}"/>
    <hyperlink ref="B384" r:id="rId344" tooltip="Emergência Ambiental: Acidente Ambiental" display="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xr:uid="{4038C620-9029-47E2-8C7F-BC94F004FB56}"/>
    <hyperlink ref="B385" r:id="rId345" tooltip="Emergência Ambiental: Acidente Ambiental" display="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xr:uid="{D01011F1-3B8A-4D66-9F0A-EFA2520ABEA9}"/>
    <hyperlink ref="B387" r:id="rId346" tooltip="Emergência Ambiental: Acidente Ambiental" display="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xr:uid="{D2AD5E34-C819-4C30-9D78-D84F9F6382EB}"/>
    <hyperlink ref="B388" r:id="rId347" tooltip="Emergência Ambiental: Acidente Ambiental" display="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xr:uid="{F4CF435F-7C2B-4E80-B47D-49F5D4DC4233}"/>
    <hyperlink ref="B389" r:id="rId348" tooltip="Emergência Ambiental: Acidente Ambiental" display="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xr:uid="{D2560705-7733-405C-969B-8D8E9BA24E84}"/>
    <hyperlink ref="B390" r:id="rId349" tooltip="Emergência Ambiental: Acidente Ambiental" display="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xr:uid="{F98D3141-2B9B-4672-B342-20A845651F97}"/>
    <hyperlink ref="B391" r:id="rId350" tooltip="Emergência Ambiental: Acidente Ambiental" display="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xr:uid="{64D92DEC-4F03-4B8C-9EA6-4FE7917DF340}"/>
    <hyperlink ref="B392" r:id="rId351" tooltip="Emergência Ambiental: Acidente Ambiental" display="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xr:uid="{01BE81F2-12DA-4C4C-A9B8-9BB2D347B9AC}"/>
    <hyperlink ref="B394" r:id="rId352" tooltip="Emergência Ambiental: Acidente Ambiental" display="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xr:uid="{F508B498-87DC-4686-99FD-329774CAB0A6}"/>
    <hyperlink ref="B395" r:id="rId353" tooltip="Emergência Ambiental: Acidente Ambiental" display="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xr:uid="{92EAE728-F304-4077-8D6C-C56BB1AAAE7A}"/>
    <hyperlink ref="B397" r:id="rId354" tooltip="Emergência Ambiental: Acidente Ambiental" display="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xr:uid="{4B3B8B76-BE38-4F14-8041-4BAEDCCAB2CF}"/>
    <hyperlink ref="B398" r:id="rId355" tooltip="Emergência Ambiental: Acidente Ambiental" display="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xr:uid="{658803C4-D70D-4549-9EFF-C7D128423234}"/>
    <hyperlink ref="B399" r:id="rId356" tooltip="Emergência Ambiental: Acidente Ambiental" display="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xr:uid="{4F233C41-D96C-49A4-855C-9F76FAFE00A6}"/>
    <hyperlink ref="B400" r:id="rId357" tooltip="Emergência Ambiental: Acidente Ambiental" display="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xr:uid="{E9ACAAB4-3A40-436C-A8F7-41A6BA675954}"/>
    <hyperlink ref="B401" r:id="rId358" tooltip="Emergência Ambiental: Acidente Ambiental" display="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xr:uid="{5610195A-130E-4CF6-8502-0BE29A5F88D9}"/>
    <hyperlink ref="B402" r:id="rId359" tooltip="Emergência Ambiental: Acidente Ambiental" display="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xr:uid="{943AC718-BBF7-40BB-A54E-54955443D3A0}"/>
    <hyperlink ref="B404" r:id="rId360" tooltip="Emergência Ambiental: Acidente Ambiental" display="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xr:uid="{A9E02287-2384-4890-A3CC-1327B9DE2BEC}"/>
    <hyperlink ref="B405" r:id="rId361" tooltip="Emergência Ambiental: Acidente Ambiental" display="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xr:uid="{D2E0FF48-47D4-4D0D-87FD-3C002FE4DE13}"/>
    <hyperlink ref="B406" r:id="rId362" tooltip="Emergência Ambiental: Acidente Ambiental" display="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xr:uid="{A60F1EAB-E311-4515-B242-81368AF5AD5A}"/>
    <hyperlink ref="B407" r:id="rId363" tooltip="Emergência Ambiental: Acidente Ambiental" display="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xr:uid="{49BBA4D6-B17F-4D2C-88C2-471B9FE559EB}"/>
    <hyperlink ref="B408" r:id="rId364" tooltip="Emergência Ambiental: Acidente Ambiental" display="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xr:uid="{CB27A090-F0E5-4358-AB35-161FA1489385}"/>
    <hyperlink ref="B409" r:id="rId365" tooltip="Emergência Ambiental: Acidente Ambiental" display="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xr:uid="{7E1442E7-C2E4-408C-9525-356B660D05BB}"/>
    <hyperlink ref="B410" r:id="rId366" tooltip="Emergência Ambiental: Acidente Ambiental" display="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xr:uid="{36790698-1CDE-4595-85B9-4E2569CB5770}"/>
    <hyperlink ref="B411" r:id="rId367" tooltip="Emergência Ambiental: Acidente Ambiental" display="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xr:uid="{2103166E-09E3-43A9-BE43-137921D648EB}"/>
    <hyperlink ref="B412" r:id="rId368" tooltip="Emergência Ambiental: Acidente Ambiental" display="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xr:uid="{FC9192AB-F341-45AD-8CD5-153CD2223F1A}"/>
    <hyperlink ref="B413" r:id="rId369" tooltip="Emergência Ambiental: Acidente Ambiental" display="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xr:uid="{468FF494-2FEE-483D-870E-74AF7C6FB35E}"/>
    <hyperlink ref="B414" r:id="rId370" tooltip="Emergência Ambiental: Acidente Ambiental" display="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xr:uid="{F7E346CE-B824-42CC-A6FE-DA3F0AFF61CD}"/>
    <hyperlink ref="B416" r:id="rId371" tooltip="Emergência Ambiental: Acidente Ambiental" display="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xr:uid="{662B041A-104F-4233-9373-DBE645378DE7}"/>
    <hyperlink ref="B417" r:id="rId372" tooltip="Emergência Ambiental: Acidente Ambiental" display="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xr:uid="{9D5A9B86-73DE-41DE-92B4-C5FF111927B7}"/>
    <hyperlink ref="B420" r:id="rId373" tooltip="Emergência Ambiental: Acidente Ambiental" display="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xr:uid="{0589E603-59E4-4F64-87DB-08B994E37ACB}"/>
    <hyperlink ref="B421" r:id="rId374" tooltip="Emergência Ambiental: Acidente Ambiental" display="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xr:uid="{0138E0B0-E782-4C06-B98B-14DEE44A3D8D}"/>
    <hyperlink ref="B422" r:id="rId375" tooltip="Emergência Ambiental: Acidente Ambiental" display="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xr:uid="{8DF4BB2E-1A17-4CF8-9B59-5AF5D3619195}"/>
    <hyperlink ref="B423" r:id="rId376" tooltip="Emergência Ambiental: Acidente Ambiental" display="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xr:uid="{B9752EC7-71E5-4465-B79A-A1A6EC122F10}"/>
    <hyperlink ref="B424" r:id="rId377" tooltip="Emergência Ambiental: Acidente Ambiental" display="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xr:uid="{60209CFA-6C5F-497B-9FCF-DDA661EFAD7E}"/>
    <hyperlink ref="B425" r:id="rId378" tooltip="Emergência Ambiental: Acidente Ambiental" display="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xr:uid="{25916DCA-9A2F-4E75-B79E-C113A6CE3FD5}"/>
    <hyperlink ref="B427" r:id="rId379" tooltip="Emergência Ambiental: Acidente Ambiental" display="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xr:uid="{799CD146-BA15-4EC9-BC70-A645C07DFB20}"/>
    <hyperlink ref="B428" r:id="rId380" tooltip="Emergência Ambiental: Acidente Ambiental" display="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xr:uid="{2410BD1F-9290-4D35-AF41-B41FFF46138D}"/>
    <hyperlink ref="B429" r:id="rId381" tooltip="Emergência Ambiental: Acidente Ambiental" display="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xr:uid="{BC4D3EF5-B9DB-476E-9F4A-EE30DA3A2EA5}"/>
    <hyperlink ref="B430" r:id="rId382" tooltip="Emergência Ambiental: Acidente Ambiental" display="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xr:uid="{A045B0BE-AC17-486D-9087-0B8F592F162B}"/>
    <hyperlink ref="B433" r:id="rId383" tooltip="Emergência Ambiental: Acidente Ambiental" display="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xr:uid="{167058C6-EB75-44A1-B9B7-4A5257E41EBD}"/>
    <hyperlink ref="B434" r:id="rId384" tooltip="Emergência Ambiental: Acidente Ambiental" display="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xr:uid="{B0D9B73C-5E03-4750-8558-718904C743D4}"/>
    <hyperlink ref="B435" r:id="rId385" tooltip="Emergência Ambiental: Acidente Ambiental" display="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xr:uid="{45C5526C-1D8E-4623-9C7D-AEC808DBD702}"/>
    <hyperlink ref="B436" r:id="rId386" tooltip="Emergência Ambiental: Acidente Ambiental" display="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xr:uid="{BF985853-7C9C-4DCA-B5BB-75B10958FDC8}"/>
    <hyperlink ref="B437" r:id="rId387" tooltip="Emergência Ambiental: Acidente Ambiental" display="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xr:uid="{A0AFC687-F223-4AFA-9FC5-E79DE0883A7D}"/>
    <hyperlink ref="B438" r:id="rId388" tooltip="Emergência Ambiental: Acidente Ambiental" display="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xr:uid="{2B66902C-FAAF-4BDE-BCCF-7A6D97DB2ACA}"/>
    <hyperlink ref="B439" r:id="rId389" tooltip="Emergência Ambiental: Acidente Ambiental" display="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xr:uid="{A35744A9-E361-42A2-9BFD-BC56FC8BF7CD}"/>
    <hyperlink ref="B440" r:id="rId390" tooltip="Emergência Ambiental: Acidente Ambiental" display="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xr:uid="{B58170B6-03A3-4E25-8536-7ACA38AEF06D}"/>
    <hyperlink ref="B441" r:id="rId391" tooltip="Emergência Ambiental: Acidente Ambiental" display="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xr:uid="{AC11453C-A1D9-42C6-9A39-DE74B790BD49}"/>
    <hyperlink ref="B442" r:id="rId392" tooltip="Emergência Ambiental: Acidente Ambiental" display="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xr:uid="{D41B233A-876D-4545-8052-DD7CA6AD3AC9}"/>
    <hyperlink ref="B443" r:id="rId393" tooltip="Emergência Ambiental: Acidente Ambiental" display="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xr:uid="{913AC0ED-3F4B-4A31-AEFB-510BFC4A8280}"/>
    <hyperlink ref="B445" r:id="rId394" tooltip="Emergência Ambiental: Acidente Ambiental" display="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xr:uid="{CD43CFB2-149B-4690-B272-FC9307BE9909}"/>
    <hyperlink ref="B448" r:id="rId395" tooltip="Emergência Ambiental: Acidente Ambiental" display="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xr:uid="{846A14C7-0E0A-43D3-BB05-BE45C9EFAD98}"/>
    <hyperlink ref="B449" r:id="rId396" tooltip="Emergência Ambiental: Acidente Ambiental" display="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xr:uid="{593FAB1A-5C39-45DB-B44C-253406F14A08}"/>
    <hyperlink ref="B450" r:id="rId397" tooltip="Emergência Ambiental: Acidente Ambiental" display="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xr:uid="{4AC2BBD2-0696-4598-9698-4A6C2DF11B5E}"/>
    <hyperlink ref="B451" r:id="rId398" tooltip="Emergência Ambiental: Acidente Ambiental" display="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xr:uid="{DF6D6D97-5D2F-41C2-B4A5-0B970644448A}"/>
    <hyperlink ref="B452" r:id="rId399" tooltip="Emergência Ambiental: Acidente Ambiental" display="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xr:uid="{F6616DF5-E776-4128-A638-B67D9E182E3A}"/>
    <hyperlink ref="B453" r:id="rId400" tooltip="Emergência Ambiental: Acidente Ambiental" display="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xr:uid="{44B2B974-2A20-461F-9FA9-19E1889A83D8}"/>
    <hyperlink ref="B454" r:id="rId401" tooltip="Emergência Ambiental: Acidente Ambiental" display="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xr:uid="{01367CEA-A15E-4135-BE0D-48841D43C7AA}"/>
    <hyperlink ref="B455" r:id="rId402" tooltip="Emergência Ambiental: Acidente Ambiental" display="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xr:uid="{25190660-BDB7-4A41-93C1-902EB2123571}"/>
    <hyperlink ref="B456" r:id="rId403" tooltip="Emergência Ambiental: Acidente Ambiental" display="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xr:uid="{ACF4E5F7-BF7E-49FD-8557-59B6AF5351C9}"/>
    <hyperlink ref="B457" r:id="rId404" tooltip="Emergência Ambiental: Acidente Ambiental" display="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xr:uid="{098E8F9F-880A-402D-9D05-D27B82CF8FB3}"/>
    <hyperlink ref="B458" r:id="rId405" tooltip="Emergência Ambiental: Acidente Ambiental" display="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xr:uid="{46DBABD5-F6EC-4989-BB26-02F1B5193E85}"/>
    <hyperlink ref="B459" r:id="rId406" tooltip="Emergência Ambiental: Acidente Ambiental" display="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xr:uid="{1313A643-53E6-44FB-8B81-2DACD572878E}"/>
    <hyperlink ref="B460" r:id="rId407" tooltip="Emergência Ambiental: Acidente Ambiental" display="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xr:uid="{36693C30-AC31-4F89-9939-465E67D747A9}"/>
    <hyperlink ref="B461" r:id="rId408" tooltip="Emergência Ambiental: Acidente Ambiental" display="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xr:uid="{E610845F-D98D-4114-AA38-2BC775B91220}"/>
    <hyperlink ref="B462" r:id="rId409" tooltip="Emergência Ambiental: Acidente Ambiental" display="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xr:uid="{E79072E1-04D9-4D7D-833D-312B27468989}"/>
    <hyperlink ref="B464" r:id="rId410" tooltip="Emergência Ambiental: Acidente Ambiental" display="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xr:uid="{39ADBDD4-128B-4B61-B6AD-AB9449E0C834}"/>
    <hyperlink ref="B465" r:id="rId411" tooltip="Emergência Ambiental: Acidente Ambiental" display="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xr:uid="{056688D1-8CB9-417E-9059-7D42EFCBEF81}"/>
    <hyperlink ref="B466" r:id="rId412" tooltip="Emergência Ambiental: Acidente Ambiental" display="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xr:uid="{0A08F027-340A-44B8-9013-30CE382A4598}"/>
    <hyperlink ref="B467" r:id="rId413" tooltip="Emergência Ambiental: Acidente Ambiental" display="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xr:uid="{58F0CCAA-D90D-4D3A-94C2-472B79D6D10C}"/>
    <hyperlink ref="B468" r:id="rId414" tooltip="Emergência Ambiental: Acidente Ambiental" display="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xr:uid="{A3FB79E6-5909-43DA-AD75-9F0A5A063C1C}"/>
    <hyperlink ref="B469" r:id="rId415" tooltip="Emergência Ambiental: Acidente Ambiental" display="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xr:uid="{FD0023BC-5F82-4B25-81EA-A4269CD22BF2}"/>
    <hyperlink ref="B470" r:id="rId416" tooltip="Emergência Ambiental: Acidente Ambiental" display="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xr:uid="{D4EBB96D-F137-4226-A4F6-2FEAF3BB97D0}"/>
    <hyperlink ref="B471" r:id="rId417" tooltip="Emergência Ambiental: Acidente Ambiental" display="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xr:uid="{7E27F7CE-D8EF-4C08-93FB-3C1EE1187B64}"/>
    <hyperlink ref="B472" r:id="rId418" tooltip="Emergência Ambiental: Acidente Ambiental" display="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xr:uid="{CA647581-85CA-4462-8073-8C7E9EFF4C71}"/>
    <hyperlink ref="B473" r:id="rId419" tooltip="Emergência Ambiental: Acidente Ambiental" display="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xr:uid="{3408992E-0580-44AF-8928-8A280863E15D}"/>
    <hyperlink ref="B474" r:id="rId420" tooltip="Emergência Ambiental: Acidente Ambiental" display="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xr:uid="{0C9A3B56-A25B-42C4-9F64-142894EE5211}"/>
    <hyperlink ref="B475" r:id="rId421" tooltip="Emergência Ambiental: Acidente Ambiental" display="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xr:uid="{817862A3-A189-42F6-9FA3-73EDB346BF09}"/>
    <hyperlink ref="B476" r:id="rId422" tooltip="Emergência Ambiental: Acidente Ambiental" display="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xr:uid="{0F3AF8D1-F49B-455C-82FB-42BB5ED13890}"/>
    <hyperlink ref="B477" r:id="rId423" tooltip="Emergência Ambiental: Acidente Ambiental" display="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xr:uid="{DD07DACD-7A45-4384-99DC-FE6E3BE6199B}"/>
    <hyperlink ref="B479" r:id="rId424" tooltip="Emergência Ambiental: Acidente Ambiental" display="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xr:uid="{8682F20C-0697-4F8B-B16A-EFD1E0B6CF64}"/>
    <hyperlink ref="B480" r:id="rId425" tooltip="Emergência Ambiental: Acidente Ambiental" display="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xr:uid="{5EF683E8-A304-4A2B-89C7-95272AAE2944}"/>
    <hyperlink ref="B481" r:id="rId426" tooltip="Emergência Ambiental: Acidente Ambiental" display="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xr:uid="{66C64D4D-9B71-4B06-BBA1-583FCD99861F}"/>
    <hyperlink ref="B482" r:id="rId427" tooltip="Emergência Ambiental: Acidente Ambiental" display="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xr:uid="{36CADB06-CBBB-413D-86E2-AA99AC520A9A}"/>
    <hyperlink ref="B483" r:id="rId428" tooltip="Emergência Ambiental: Acidente Ambiental" display="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xr:uid="{95E747B4-3D1E-49FD-9E3A-FF432678AE55}"/>
    <hyperlink ref="B484" r:id="rId429" tooltip="Emergência Ambiental: Acidente Ambiental" display="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xr:uid="{90C97760-5777-4BDE-8DB9-3997F7EEFAE4}"/>
    <hyperlink ref="B485" r:id="rId430" tooltip="Emergência Ambiental: Acidente Ambiental" display="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xr:uid="{25CDCC46-3919-400B-ADDD-76DCA83E6492}"/>
    <hyperlink ref="B486" r:id="rId431" tooltip="Emergência Ambiental: Acidente Ambiental" display="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xr:uid="{432C4D4B-4316-4D01-B59B-A82C883A51E5}"/>
    <hyperlink ref="B487" r:id="rId432" tooltip="Emergência Ambiental: Acidente Ambiental" display="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xr:uid="{4FAFE38E-AAC2-400F-AFBB-8B573D4F892C}"/>
    <hyperlink ref="B488" r:id="rId433" tooltip="Emergência Ambiental: Acidente Ambiental" display="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xr:uid="{520B9D1D-33B8-4A37-A002-AD9862A8EAC1}"/>
    <hyperlink ref="B489" r:id="rId434" tooltip="Emergência Ambiental: Acidente Ambiental" display="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xr:uid="{66274AD6-BE02-4C1A-9348-5C70525D5054}"/>
    <hyperlink ref="B490" r:id="rId435" tooltip="Emergência Ambiental: Acidente Ambiental" display="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xr:uid="{DAA3D6CC-8271-4BC7-A808-FC11B231DAB2}"/>
    <hyperlink ref="B491" r:id="rId436" tooltip="Emergência Ambiental: Acidente Ambiental" display="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xr:uid="{5D1B2986-F0F1-4FBC-8CC0-261A40B4E5FB}"/>
    <hyperlink ref="B492" r:id="rId437" tooltip="Emergência Ambiental: Acidente Ambiental" display="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xr:uid="{9CF3DD67-03C0-4AAB-B01B-5742728CB143}"/>
    <hyperlink ref="B493" r:id="rId438" tooltip="Emergência Ambiental: Acidente Ambiental" display="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xr:uid="{713C60BC-BB97-4B39-96FF-A39F404237B3}"/>
    <hyperlink ref="B494" r:id="rId439" tooltip="Emergência Ambiental: Acidente Ambiental" display="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xr:uid="{8DE28456-695B-4614-BFC2-36C4F00FA2E1}"/>
    <hyperlink ref="B495" r:id="rId440" tooltip="Emergência Ambiental: Acidente Ambiental" display="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xr:uid="{68032B4F-3BA8-470F-8C2A-CB1A705B4137}"/>
    <hyperlink ref="B496" r:id="rId441" tooltip="Emergência Ambiental: Acidente Ambiental" display="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xr:uid="{FBACFB4B-4849-4C06-B0E4-FFD53513E7BD}"/>
    <hyperlink ref="B498" r:id="rId442" tooltip="Emergência Ambiental: Acidente Ambiental" display="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xr:uid="{21F6F268-883A-4443-A1B2-1E287218EA74}"/>
    <hyperlink ref="B499" r:id="rId443" tooltip="Emergência Ambiental: Acidente Ambiental" display="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xr:uid="{5F251756-FE9B-4271-9041-82B4AF54A591}"/>
    <hyperlink ref="B500" r:id="rId444" tooltip="Emergência Ambiental: Acidente Ambiental" display="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xr:uid="{83C89C40-E0E3-4965-B333-3564D022AAA9}"/>
    <hyperlink ref="B501" r:id="rId445" tooltip="Emergência Ambiental: Acidente Ambiental" display="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xr:uid="{E07E092B-44F9-43EC-93C4-DBBC0B33120F}"/>
    <hyperlink ref="B503" r:id="rId446" tooltip="Emergência Ambiental: Acidente Ambiental" display="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xr:uid="{3008E1A2-2821-4BC8-AA73-EEB33923E20F}"/>
    <hyperlink ref="B504" r:id="rId447" tooltip="Emergência Ambiental: Acidente Ambiental" display="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xr:uid="{34519858-A317-4A08-88B7-2A05A32F64B4}"/>
    <hyperlink ref="B505" r:id="rId448" tooltip="Emergência Ambiental: Acidente Ambiental" display="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xr:uid="{35D00EEB-A6E1-41A7-9571-D052965FE5EF}"/>
    <hyperlink ref="B506" r:id="rId449" tooltip="Emergência Ambiental: Acidente Ambiental" display="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xr:uid="{A121EC78-79E1-4808-AED8-1299148C0C36}"/>
    <hyperlink ref="B507" r:id="rId450" tooltip="Emergência Ambiental: Acidente Ambiental" display="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xr:uid="{2A584994-CD0D-4E69-A7E4-5433557C8EC2}"/>
    <hyperlink ref="B508" r:id="rId451" tooltip="Emergência Ambiental: Acidente Ambiental" display="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xr:uid="{32700C3A-62BA-47CD-90B4-53B23B67D0D6}"/>
    <hyperlink ref="B509" r:id="rId452" tooltip="Emergência Ambiental: Acidente Ambiental" display="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xr:uid="{311729E1-611F-409B-92DD-27339D0C5E07}"/>
    <hyperlink ref="B510" r:id="rId453" tooltip="Emergência Ambiental: Acidente Ambiental" display="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xr:uid="{BB749A4D-750E-4173-8782-92A0C1782C3D}"/>
    <hyperlink ref="B511" r:id="rId454" tooltip="Emergência Ambiental: Acidente Ambiental" display="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xr:uid="{3BE02CA5-7242-4FC1-A8D4-C04E949D6F3A}"/>
    <hyperlink ref="B512" r:id="rId455" tooltip="Emergência Ambiental: Acidente Ambiental" display="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xr:uid="{E620B647-FA16-4F11-959B-66B02F6044D3}"/>
    <hyperlink ref="B513" r:id="rId456" tooltip="Emergência Ambiental: Acidente Ambiental" display="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xr:uid="{A7BBB734-F2E4-4C90-AE69-FB19484EBD44}"/>
    <hyperlink ref="B514" r:id="rId457" tooltip="Emergência Ambiental: Acidente Ambiental" display="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xr:uid="{00629E72-202E-4A93-A664-B0220CAB9560}"/>
    <hyperlink ref="B515" r:id="rId458" tooltip="Emergência Ambiental: Acidente Ambiental" display="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xr:uid="{48D5EFDB-EBE4-4B40-806F-4A7D90D76B94}"/>
    <hyperlink ref="B516" r:id="rId459" tooltip="Emergência Ambiental: Acidente Ambiental" display="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xr:uid="{9678315D-17F1-406E-8E6C-3D7888790BC6}"/>
    <hyperlink ref="B517" r:id="rId460" tooltip="Emergência Ambiental: Acidente Ambiental" display="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xr:uid="{606267DF-DFC4-4D6A-9B3B-78DA3C1BCDEB}"/>
    <hyperlink ref="B518" r:id="rId461" tooltip="Emergência Ambiental: Acidente Ambiental" display="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xr:uid="{3359AEA8-2C80-48D1-AAE0-9466FA04EA8B}"/>
    <hyperlink ref="B519" r:id="rId462" tooltip="Emergência Ambiental: Acidente Ambiental" display="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xr:uid="{E62CC5EC-41A8-44AF-84A0-2053BB9FBE13}"/>
    <hyperlink ref="B520" r:id="rId463" tooltip="Emergência Ambiental: Acidente Ambiental" display="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xr:uid="{F47BAC78-DB69-42B1-BAF5-A3CB7A2C07AC}"/>
    <hyperlink ref="B521" r:id="rId464" tooltip="Emergência Ambiental: Acidente Ambiental" display="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xr:uid="{2D5A2D14-D38B-41F4-A51D-DD2AB9C31E37}"/>
    <hyperlink ref="B522" r:id="rId465" tooltip="Emergência Ambiental: Acidente Ambiental" display="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xr:uid="{828BECC9-327B-4F4D-B7A6-F04B71D62668}"/>
    <hyperlink ref="B523" r:id="rId466" tooltip="Emergência Ambiental: Acidente Ambiental" display="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xr:uid="{02194871-FBD2-4D8D-B08A-5F8C7159E682}"/>
    <hyperlink ref="B524" r:id="rId467" tooltip="Emergência Ambiental: Acidente Ambiental" display="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xr:uid="{C76DECFE-365E-4A61-98D8-60B65CEABA28}"/>
    <hyperlink ref="B525" r:id="rId468" tooltip="Emergência Ambiental: Acidente Ambiental" display="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xr:uid="{C8B82D6C-59CD-4362-9562-27DCE4B24619}"/>
    <hyperlink ref="B527" r:id="rId469" tooltip="Emergência Ambiental: Acidente Ambiental" display="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xr:uid="{6888324B-AD7C-4AD1-9454-BEBEF82802DB}"/>
    <hyperlink ref="B528" r:id="rId470" tooltip="Emergência Ambiental: Acidente Ambiental" display="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xr:uid="{ADF3417D-2023-479A-B471-DA40269C498D}"/>
    <hyperlink ref="B529" r:id="rId471" tooltip="Emergência Ambiental: Acidente Ambiental" display="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xr:uid="{9DDF4CEF-155D-4926-BA4C-EFB2561D97E7}"/>
    <hyperlink ref="B530" r:id="rId472" tooltip="Emergência Ambiental: Acidente Ambiental" display="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xr:uid="{54AEE419-1AEE-4334-B6AA-F52D63B67F4D}"/>
    <hyperlink ref="B531" r:id="rId473" tooltip="Emergência Ambiental: Acidente Ambiental" display="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xr:uid="{9AAF691D-1537-472C-94D2-11CBCF8AC79F}"/>
    <hyperlink ref="B532" r:id="rId474" tooltip="Emergência Ambiental: Acidente Ambiental" display="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xr:uid="{FF6A57B6-A874-4439-9113-C85E8F50977C}"/>
    <hyperlink ref="B533" r:id="rId475" tooltip="Emergência Ambiental: Acidente Ambiental" display="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xr:uid="{4E764557-DE13-4B8F-AFF8-25778416BA58}"/>
    <hyperlink ref="B534" r:id="rId476" tooltip="Emergência Ambiental: Acidente Ambiental" display="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xr:uid="{5997DCBC-145B-4AE5-B57D-9AFC0EC2B4AB}"/>
    <hyperlink ref="B535" r:id="rId477" tooltip="Emergência Ambiental: Acidente Ambiental" display="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xr:uid="{5FD75DC1-B0E2-43A7-94DF-DE0E588BA2C2}"/>
    <hyperlink ref="B536" r:id="rId478" tooltip="Emergência Ambiental: Acidente Ambiental" display="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xr:uid="{0DF0D568-6E8D-4D4F-A996-739EC641057A}"/>
    <hyperlink ref="B537" r:id="rId479" tooltip="Emergência Ambiental: Acidente Ambiental" display="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xr:uid="{C4F8190B-315B-45DC-B510-7CD632DC2E01}"/>
    <hyperlink ref="B538" r:id="rId480" tooltip="Emergência Ambiental: Acidente Ambiental" display="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xr:uid="{39117D68-1AA9-45B9-90BC-B380AACE39C0}"/>
    <hyperlink ref="B539" r:id="rId481" tooltip="Emergência Ambiental: Acidente Ambiental" display="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xr:uid="{887CAA6A-633F-47C0-9786-3441AC2CD42F}"/>
    <hyperlink ref="B540" r:id="rId482" tooltip="Emergência Ambiental: Acidente Ambiental" display="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xr:uid="{BBF11838-A63A-4968-8D0F-87ABBA67F70D}"/>
    <hyperlink ref="B541" r:id="rId483" tooltip="Emergência Ambiental: Acidente Ambiental" display="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xr:uid="{DFBBEACC-F464-415E-A434-A86E44EF0832}"/>
    <hyperlink ref="B542" r:id="rId484" tooltip="Emergência Ambiental: Acidente Ambiental" display="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xr:uid="{CD83F928-99C5-4BA4-BBD1-EE86E535E1A7}"/>
    <hyperlink ref="B543" r:id="rId485" tooltip="Emergência Ambiental: Acidente Ambiental" display="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xr:uid="{B5E6FBFC-062C-441C-93F9-9405E5046B81}"/>
    <hyperlink ref="B545" r:id="rId486" tooltip="Emergência Ambiental: Acidente Ambiental" display="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xr:uid="{9F9B61FE-67A5-4FDE-8B4F-91BA1B5851F6}"/>
    <hyperlink ref="B546" r:id="rId487" tooltip="Emergência Ambiental: Acidente Ambiental" display="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xr:uid="{83FEE45E-B7A3-403F-A7E7-9F19DEDAF12F}"/>
    <hyperlink ref="B547" r:id="rId488" tooltip="Emergência Ambiental: Acidente Ambiental" display="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xr:uid="{3C8CBE0E-EFA0-4E6B-9658-8FBE75CC5C48}"/>
    <hyperlink ref="B548" r:id="rId489" tooltip="Emergência Ambiental: Acidente Ambiental" display="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xr:uid="{85E69225-6D08-4D2E-B968-32FC29938D88}"/>
    <hyperlink ref="B549" r:id="rId490" tooltip="Emergência Ambiental: Acidente Ambiental" display="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xr:uid="{27450135-67CE-4F06-ABF2-6C8759A4404D}"/>
    <hyperlink ref="B550" r:id="rId491" tooltip="Emergência Ambiental: Acidente Ambiental" display="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xr:uid="{517F0049-D049-40B7-832B-C9F4606EF2D7}"/>
    <hyperlink ref="B551" r:id="rId492" tooltip="Emergência Ambiental: Acidente Ambiental" display="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xr:uid="{ADC20C97-1D17-4971-BBC0-3D914F47D90C}"/>
    <hyperlink ref="B553" r:id="rId493" tooltip="Emergência Ambiental: Acidente Ambiental" display="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xr:uid="{4C09C3A5-599F-4A47-8AE8-D74DF1BDD7F0}"/>
    <hyperlink ref="B555" r:id="rId494" tooltip="Emergência Ambiental: Acidente Ambiental" display="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xr:uid="{EE5FB6CF-5A72-4963-9D9F-288DDD386009}"/>
    <hyperlink ref="B556" r:id="rId495" tooltip="Emergência Ambiental: Acidente Ambiental" display="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xr:uid="{45443B27-8A58-4855-BF99-E7E56ACFCEE6}"/>
    <hyperlink ref="B557" r:id="rId496" tooltip="Emergência Ambiental: Acidente Ambiental" display="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xr:uid="{41DD0282-F295-433C-9724-5820A51C6F84}"/>
    <hyperlink ref="B558" r:id="rId497" tooltip="Emergência Ambiental: Acidente Ambiental" display="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xr:uid="{A5C10366-4003-4815-A5E3-026B331339C7}"/>
    <hyperlink ref="B559" r:id="rId498" tooltip="Emergência Ambiental: Acidente Ambiental" display="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xr:uid="{536BD411-F30C-4D5A-9ED1-7ABD7B2BC15F}"/>
    <hyperlink ref="B560" r:id="rId499" tooltip="Emergência Ambiental: Acidente Ambiental" display="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xr:uid="{020A0FF3-D6E7-45FD-8332-8DFA45087912}"/>
    <hyperlink ref="B561" r:id="rId500" tooltip="Emergência Ambiental: Acidente Ambiental" display="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xr:uid="{8D82A668-5F88-44FD-8745-0E635010789E}"/>
    <hyperlink ref="B563" r:id="rId501" tooltip="Emergência Ambiental: Acidente Ambiental" display="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xr:uid="{436F9FCC-93AB-4459-ADE1-3F59B2491491}"/>
    <hyperlink ref="B565" r:id="rId502" tooltip="Emergência Ambiental: Acidente Ambiental" display="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xr:uid="{055434FB-D612-4740-BC6E-14D3550BE9A0}"/>
    <hyperlink ref="B566" r:id="rId503" tooltip="Emergência Ambiental: Acidente Ambiental" display="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xr:uid="{F7E6C1B4-FC2D-4894-B19A-7D4395CE9B58}"/>
    <hyperlink ref="B567" r:id="rId504" tooltip="Emergência Ambiental: Acidente Ambiental" display="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xr:uid="{B3A9866C-9695-42A7-9D3C-D3E015A6F5B0}"/>
    <hyperlink ref="B568" r:id="rId505" tooltip="Emergência Ambiental: Acidente Ambiental" display="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xr:uid="{99187C1C-821C-4D0F-9D84-09C8A5C83843}"/>
    <hyperlink ref="B569" r:id="rId506" tooltip="Emergência Ambiental: Acidente Ambiental" display="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xr:uid="{A082A81B-73AA-4A88-B2D9-7FDF82F71564}"/>
    <hyperlink ref="B570" r:id="rId507" tooltip="Emergência Ambiental: Acidente Ambiental" display="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xr:uid="{374C38B5-858C-4ADB-A790-D78091793A10}"/>
    <hyperlink ref="B571" r:id="rId508" tooltip="Emergência Ambiental: Acidente Ambiental" display="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xr:uid="{907EDDE9-F757-4517-B325-C4B0ED2D2773}"/>
    <hyperlink ref="B572" r:id="rId509" tooltip="Emergência Ambiental: Acidente Ambiental" display="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xr:uid="{5000DE76-3A4C-49AC-AFCA-0E772FB07269}"/>
    <hyperlink ref="B573" r:id="rId510" tooltip="Emergência Ambiental: Acidente Ambiental" display="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xr:uid="{1B2184C8-4080-4586-899C-4A1132A7E425}"/>
    <hyperlink ref="B575" r:id="rId511" tooltip="Emergência Ambiental: Acidente Ambiental" display="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xr:uid="{DA6384F4-7E26-491D-BA4D-31B3A803D4DF}"/>
    <hyperlink ref="B576" r:id="rId512" tooltip="Emergência Ambiental: Acidente Ambiental" display="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xr:uid="{2750745F-CF79-44FA-A5DD-F316EDACBDD5}"/>
    <hyperlink ref="B577" r:id="rId513" tooltip="Emergência Ambiental: Acidente Ambiental" display="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xr:uid="{6D11188B-F4B8-4B80-B44C-E9616E6B6469}"/>
    <hyperlink ref="B578" r:id="rId514" tooltip="Emergência Ambiental: Acidente Ambiental" display="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xr:uid="{ED720AD7-E300-4E1D-881B-3D16D3FBD843}"/>
    <hyperlink ref="B579" r:id="rId515" tooltip="Emergência Ambiental: Acidente Ambiental" display="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xr:uid="{0F72FFF1-FF2D-497E-9AB1-B33218160074}"/>
    <hyperlink ref="B580" r:id="rId516" tooltip="Emergência Ambiental: Acidente Ambiental" display="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xr:uid="{682C87FD-FC96-4CB4-BF8E-0E62FF2F7E37}"/>
    <hyperlink ref="B581" r:id="rId517" tooltip="Emergência Ambiental: Acidente Ambiental" display="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xr:uid="{3DA400C9-44A5-4C73-9FEC-C27473AD7443}"/>
    <hyperlink ref="B582" r:id="rId518" tooltip="Emergência Ambiental: Acidente Ambiental" display="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xr:uid="{7752888A-9363-4BFF-A3B8-D6AC42B2178F}"/>
    <hyperlink ref="B583" r:id="rId519" tooltip="Emergência Ambiental: Acidente Ambiental" display="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xr:uid="{0D3F7B6D-1CFD-41E6-9DD8-64297BFF5FF0}"/>
    <hyperlink ref="B584" r:id="rId520" tooltip="Emergência Ambiental: Acidente Ambiental" display="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xr:uid="{50741B3F-3149-4FFE-8068-351B951197D6}"/>
    <hyperlink ref="B585" r:id="rId521" tooltip="Emergência Ambiental: Acidente Ambiental" display="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xr:uid="{7D21DB6B-D7A3-4EFF-8E5A-4845260C6D06}"/>
    <hyperlink ref="B586" r:id="rId522" tooltip="Emergência Ambiental: Acidente Ambiental" display="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xr:uid="{1EE611D3-BFB5-448C-8614-BCFE2D3C95E0}"/>
    <hyperlink ref="B587" r:id="rId523" tooltip="Emergência Ambiental: Acidente Ambiental" display="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xr:uid="{24DFA5AD-0E2A-4644-B480-63D60EA44DC2}"/>
    <hyperlink ref="B588" r:id="rId524" tooltip="Emergência Ambiental: Acidente Ambiental" display="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xr:uid="{F722A347-C7F0-40E0-B220-2C42E521BC7A}"/>
    <hyperlink ref="B589" r:id="rId525" tooltip="Emergência Ambiental: Acidente Ambiental" display="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xr:uid="{CC18192C-C1E3-4C8B-A6D1-199C59EDC535}"/>
    <hyperlink ref="B590" r:id="rId526" tooltip="Emergência Ambiental: Acidente Ambiental" display="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xr:uid="{F739E08B-81C9-45F4-B401-7E674E825252}"/>
    <hyperlink ref="B591" r:id="rId527" tooltip="Emergência Ambiental: Acidente Ambiental" display="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xr:uid="{4BF5F910-C68A-4D2B-8361-7AEC90A78330}"/>
    <hyperlink ref="B592" r:id="rId528" tooltip="Emergência Ambiental: Acidente Ambiental" display="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xr:uid="{21D66D1C-C421-4A1B-8BEE-67DA58ABCD6C}"/>
    <hyperlink ref="B593" r:id="rId529" tooltip="Emergência Ambiental: Acidente Ambiental" display="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xr:uid="{F792F9C3-AF91-4675-B712-0977E34B1CA8}"/>
    <hyperlink ref="B594" r:id="rId530" tooltip="Emergência Ambiental: Acidente Ambiental" display="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xr:uid="{C4B5CE0E-2689-477C-9644-EEF32C7C6701}"/>
    <hyperlink ref="B596" r:id="rId531" tooltip="Emergência Ambiental: Acidente Ambiental" display="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xr:uid="{F63176D5-9E60-430C-A5FB-F4C91276F09D}"/>
    <hyperlink ref="B597" r:id="rId532" tooltip="Emergência Ambiental: Acidente Ambiental" display="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xr:uid="{6CB285B7-0C7A-4753-AAC1-EC7DA97D7AF9}"/>
    <hyperlink ref="B598" r:id="rId533" tooltip="Emergência Ambiental: Acidente Ambiental" display="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xr:uid="{A24FFD02-430D-4F34-B573-B740186D9AF6}"/>
    <hyperlink ref="B599" r:id="rId534" tooltip="Emergência Ambiental: Acidente Ambiental" display="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xr:uid="{6AFA4A4D-6DD8-48A3-BE88-CC9E07545995}"/>
    <hyperlink ref="B600" r:id="rId535" tooltip="Emergência Ambiental: Acidente Ambiental" display="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xr:uid="{91DB8AF5-9819-40C2-A03D-6FACFD5A40C5}"/>
    <hyperlink ref="B601" r:id="rId536" tooltip="Emergência Ambiental: Acidente Ambiental" display="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xr:uid="{497D16E0-611B-487E-ABFF-F05AB69BE165}"/>
    <hyperlink ref="B602" r:id="rId537" tooltip="Emergência Ambiental: Acidente Ambiental" display="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xr:uid="{D16E3D0C-31B6-4709-8C85-262FF28902DE}"/>
    <hyperlink ref="B603" r:id="rId538" tooltip="Emergência Ambiental: Acidente Ambiental" display="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xr:uid="{95F69A56-B923-4742-928F-71DD8A04FE97}"/>
    <hyperlink ref="B604" r:id="rId539" tooltip="Emergência Ambiental: Acidente Ambiental" display="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xr:uid="{0C8A7E12-1EDD-4A6E-A035-9EEF994AAA6A}"/>
    <hyperlink ref="B605" r:id="rId540" tooltip="Emergência Ambiental: Acidente Ambiental" display="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xr:uid="{011BFA54-CF8E-4642-A17D-F2AE5B673EFC}"/>
    <hyperlink ref="B606" r:id="rId541" tooltip="Emergência Ambiental: Acidente Ambiental" display="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xr:uid="{D2C416C1-B35D-4A99-B43A-300941FB3A6A}"/>
    <hyperlink ref="B607" r:id="rId542" tooltip="Emergência Ambiental: Acidente Ambiental" display="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xr:uid="{9DD5BC9B-F0E7-4CED-8377-73A91CACBD50}"/>
    <hyperlink ref="B608" r:id="rId543" tooltip="Emergência Ambiental: Acidente Ambiental" display="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xr:uid="{F6E05EE1-7618-480E-92A3-F3EC47303DF4}"/>
    <hyperlink ref="B609" r:id="rId544"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xr:uid="{B9BAFA36-3162-466A-BC2F-E75202058C28}"/>
    <hyperlink ref="B612" r:id="rId545" tooltip="Emergência Ambiental: Acidente Ambiental" display="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xr:uid="{09E01EDE-B33D-4839-9F17-8C019CBC06BE}"/>
    <hyperlink ref="B613" r:id="rId546" tooltip="Emergência Ambiental: Acidente Ambiental" display="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xr:uid="{6543EC20-6DAE-4C23-AF7E-B0DB405BCB4E}"/>
    <hyperlink ref="B614" r:id="rId547" tooltip="Emergência Ambiental: Acidente Ambiental" display="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xr:uid="{1B73C1E7-9BB1-49E9-BB73-74C6700AE6CF}"/>
    <hyperlink ref="B615" r:id="rId548" tooltip="Emergência Ambiental: Acidente Ambiental" display="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xr:uid="{2E54EBFA-5998-463C-967C-551BBEA0FC11}"/>
    <hyperlink ref="B616" r:id="rId549" tooltip="Emergência Ambiental: Acidente Ambiental" display="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xr:uid="{A1185D3B-7AC5-4766-A185-D2CCCE948000}"/>
    <hyperlink ref="B617" r:id="rId550" tooltip="Emergência Ambiental: Acidente Ambiental" display="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xr:uid="{DFD7E713-AD48-4C84-B97F-9726C673A5BD}"/>
    <hyperlink ref="B618" r:id="rId551" tooltip="Emergência Ambiental: Acidente Ambiental" display="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xr:uid="{C73BE72C-5623-4867-9031-F75E19FECC71}"/>
    <hyperlink ref="B619" r:id="rId552" tooltip="Emergência Ambiental: Acidente Ambiental" display="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xr:uid="{1A3C17AC-3A6E-4C1B-954D-137F52E22891}"/>
    <hyperlink ref="B620" r:id="rId553" tooltip="Emergência Ambiental: Acidente Ambiental" display="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xr:uid="{E5F66AFD-53E7-4A39-B2EB-43638C5DC73B}"/>
    <hyperlink ref="B621" r:id="rId554" tooltip="Emergência Ambiental: Acidente Ambiental" display="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xr:uid="{317650EE-27AE-4BCC-88D3-36A30E6659D8}"/>
    <hyperlink ref="B622" r:id="rId555" tooltip="Emergência Ambiental: Acidente Ambiental" display="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xr:uid="{A446D625-FF96-4482-A6D4-269BF7E43685}"/>
    <hyperlink ref="B623" r:id="rId556" tooltip="Emergência Ambiental: Acidente Ambiental" display="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xr:uid="{4482C722-E315-4C03-A720-4054A73B1878}"/>
    <hyperlink ref="B625" r:id="rId557" tooltip="Emergência Ambiental: Acidente Ambiental" display="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xr:uid="{13DB7763-B416-40A3-8DD6-A416D60A36E1}"/>
    <hyperlink ref="B626" r:id="rId558" tooltip="Emergência Ambiental: Acidente Ambiental" display="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xr:uid="{3849F1BE-0F60-4472-9DCF-435EF933541F}"/>
    <hyperlink ref="B627" r:id="rId559" tooltip="Emergência Ambiental: Acidente Ambiental" display="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xr:uid="{4F5A8623-BD25-48F2-A2C5-7053BCE12D58}"/>
    <hyperlink ref="B628" r:id="rId560" tooltip="Emergência Ambiental: Acidente Ambiental" display="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xr:uid="{A8D9B5FD-6842-4C3C-A8FF-87E4C7AA0356}"/>
    <hyperlink ref="B629" r:id="rId561" tooltip="Emergência Ambiental: Acidente Ambiental" display="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xr:uid="{1919AC3D-63DD-4639-9261-B74086263229}"/>
    <hyperlink ref="B630" r:id="rId562" tooltip="Emergência Ambiental: Acidente Ambiental" display="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xr:uid="{0BB27A69-90DA-49E9-9414-8E122B060A2A}"/>
    <hyperlink ref="B631" r:id="rId563" tooltip="Emergência Ambiental: Acidente Ambiental" display="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xr:uid="{828D83FF-DC73-4012-873C-25B1723DB6F5}"/>
    <hyperlink ref="B632" r:id="rId564" tooltip="Emergência Ambiental: Acidente Ambiental" display="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xr:uid="{3D8FAF33-B0A1-4250-849C-A3EB10013832}"/>
    <hyperlink ref="B633" r:id="rId565" tooltip="Emergência Ambiental: Acidente Ambiental" display="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xr:uid="{937A912A-CB9F-49CA-9F31-E9186C04D565}"/>
    <hyperlink ref="B634" r:id="rId566" tooltip="Emergência Ambiental: Acidente Ambiental" display="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xr:uid="{43BE2767-F853-4878-A1E8-9EF7579C44BF}"/>
    <hyperlink ref="B635" r:id="rId567" tooltip="Emergência Ambiental: Acidente Ambiental" display="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xr:uid="{122341B8-5DA8-4E25-A54D-9973CC2AC84D}"/>
    <hyperlink ref="B636" r:id="rId568" tooltip="Emergência Ambiental: Acidente Ambiental" display="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xr:uid="{FD8DD4AD-5235-409A-AB48-880826B5AA78}"/>
    <hyperlink ref="B637" r:id="rId569" tooltip="Emergência Ambiental: Acidente Ambiental" display="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xr:uid="{56703D2E-528C-405B-B017-9597298C26BF}"/>
    <hyperlink ref="B639" r:id="rId570" tooltip="Emergência Ambiental: Acidente Ambiental" display="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xr:uid="{33E1F7A0-2005-4386-BD8D-7350E34704A4}"/>
    <hyperlink ref="B640" r:id="rId571" tooltip="Emergência Ambiental: Acidente Ambiental" display="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xr:uid="{CB663B2D-221B-41C5-9FAF-66BC7AFC0C0C}"/>
    <hyperlink ref="B641" r:id="rId572" tooltip="Emergência Ambiental: Acidente Ambiental" display="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xr:uid="{32B65632-FDAA-4063-8AF8-DFD6B2139BE0}"/>
    <hyperlink ref="B642" r:id="rId573" tooltip="Emergência Ambiental: Acidente Ambiental" display="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xr:uid="{4E40A0EC-212D-4DB4-967D-099AD028EAB1}"/>
    <hyperlink ref="B643" r:id="rId574" tooltip="Emergência Ambiental: Acidente Ambiental" display="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xr:uid="{C320225C-72F5-4360-9861-A5FF89E0ADBA}"/>
    <hyperlink ref="B644" r:id="rId575" tooltip="Emergência Ambiental: Acidente Ambiental" display="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xr:uid="{15A67C54-0756-4BB3-93D6-C2DE950F7161}"/>
    <hyperlink ref="B645" r:id="rId576" tooltip="Emergência Ambiental: Acidente Ambiental" display="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xr:uid="{83B7E59A-828B-44E2-8B3E-6903DEDC5F18}"/>
    <hyperlink ref="B646" r:id="rId577" tooltip="Emergência Ambiental: Acidente Ambiental" display="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xr:uid="{AC996051-237F-4595-95F0-354676526EF6}"/>
    <hyperlink ref="B648" r:id="rId578" tooltip="Emergência Ambiental: Acidente Ambiental" display="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xr:uid="{7A89C65A-A891-4437-9482-E817390ED416}"/>
    <hyperlink ref="B649" r:id="rId579" tooltip="Emergência Ambiental: Acidente Ambiental" display="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xr:uid="{690E0933-08A5-4AE9-8C6E-8233AEED2870}"/>
    <hyperlink ref="B651" r:id="rId580" tooltip="Emergência Ambiental: Acidente Ambiental" display="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xr:uid="{F9C82EA2-10AC-402C-A9D2-44E9047C8A87}"/>
    <hyperlink ref="B652" r:id="rId581" tooltip="Emergência Ambiental: Acidente Ambiental" display="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xr:uid="{FA42DF2E-6893-4B35-8EEA-E6F0E3F5639A}"/>
    <hyperlink ref="B653" r:id="rId582" tooltip="Emergência Ambiental: Acidente Ambiental" display="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xr:uid="{E410F413-9D75-470A-BDCD-152B19E17298}"/>
    <hyperlink ref="B654" r:id="rId583" tooltip="Emergência Ambiental: Acidente Ambiental" display="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xr:uid="{342FAAF0-91DA-43A2-BC66-00654F40C7AF}"/>
    <hyperlink ref="B655" r:id="rId584" tooltip="Emergência Ambiental: Acidente Ambiental" display="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xr:uid="{73AC9440-AE27-4B72-B8FD-E1C99ADE9FD6}"/>
    <hyperlink ref="B656" r:id="rId585" tooltip="Emergência Ambiental: Acidente Ambiental" display="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xr:uid="{AA430F78-48BF-49F9-B07F-21856F2567D1}"/>
    <hyperlink ref="B657" r:id="rId586" tooltip="Emergência Ambiental: Acidente Ambiental" display="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xr:uid="{32FD9E19-016B-4A5E-949F-94199B21A605}"/>
    <hyperlink ref="B658" r:id="rId587" tooltip="Emergência Ambiental: Acidente Ambiental" display="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xr:uid="{C1AA2C6C-6E1F-4A79-A7EB-F38801FA8AE9}"/>
    <hyperlink ref="B659" r:id="rId588" tooltip="Emergência Ambiental: Acidente Ambiental" display="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xr:uid="{801DB2EE-F8E7-4ABC-A7A4-9F1809594ACC}"/>
    <hyperlink ref="B660" r:id="rId589" tooltip="Emergência Ambiental: Acidente Ambiental" display="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xr:uid="{AD113C69-6C6F-4BC2-B116-04705F883FEF}"/>
    <hyperlink ref="B661" r:id="rId590" tooltip="Emergência Ambiental: Acidente Ambiental" display="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xr:uid="{C23B1814-439F-42E7-920E-AF1D4B7226E4}"/>
    <hyperlink ref="B662" r:id="rId591" tooltip="Emergência Ambiental: Acidente Ambiental" display="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xr:uid="{BF3E3699-0F99-49E9-A4D7-B4DD54301C48}"/>
    <hyperlink ref="B663" r:id="rId592" tooltip="Emergência Ambiental: Acidente Ambiental" display="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xr:uid="{85129496-649E-43E6-AF66-B3DBCE928383}"/>
    <hyperlink ref="B664" r:id="rId593" tooltip="Emergência Ambiental: Acidente Ambiental" display="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xr:uid="{3FC965B9-28CC-4201-8EF4-0FD51AA5C252}"/>
    <hyperlink ref="B665" r:id="rId594" tooltip="Emergência Ambiental: Acidente Ambiental" display="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xr:uid="{62D25FA6-58F6-418C-BD2A-FE08CD29887C}"/>
    <hyperlink ref="B666" r:id="rId595" tooltip="Emergência Ambiental: Acidente Ambiental" display="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xr:uid="{4EEB8FD6-74B1-4951-A099-1AAAA9A716F8}"/>
    <hyperlink ref="B667" r:id="rId596" tooltip="Emergência Ambiental: Acidente Ambiental" display="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xr:uid="{2D3EE381-98F0-4427-A222-08D47D97EC01}"/>
    <hyperlink ref="B668" r:id="rId597" tooltip="Emergência Ambiental: Acidente Ambiental" display="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xr:uid="{2323C4E7-94D3-4B82-82E9-18A08ABB5B12}"/>
    <hyperlink ref="B669" r:id="rId598" tooltip="Emergência Ambiental: Acidente Ambiental" display="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xr:uid="{BD16088F-1522-4D8D-A9BD-7FD15A343583}"/>
    <hyperlink ref="B671" r:id="rId599" tooltip="Emergência Ambiental: Acidente Ambiental" display="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xr:uid="{DC53FA1E-A564-41EC-9215-908443ACCD50}"/>
    <hyperlink ref="B672" r:id="rId600" tooltip="Emergência Ambiental: Acidente Ambiental" display="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xr:uid="{11EDCFD5-9F1F-4891-ACCA-86C20AD08D9B}"/>
    <hyperlink ref="B673" r:id="rId601" tooltip="Emergência Ambiental: Acidente Ambiental" display="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xr:uid="{7988CA68-0B32-4EDF-B119-675227F27C35}"/>
    <hyperlink ref="B674" r:id="rId602" tooltip="Emergência Ambiental: Acidente Ambiental" display="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xr:uid="{3ED78699-11D5-4746-9E3E-D139ACE31AD7}"/>
    <hyperlink ref="B675" r:id="rId603" tooltip="Emergência Ambiental: Acidente Ambiental" display="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xr:uid="{CD41C8C8-7936-4113-B835-A194D97F0D0A}"/>
    <hyperlink ref="B676" r:id="rId604" tooltip="Emergência Ambiental: Acidente Ambiental" display="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xr:uid="{404767D6-7226-423C-9B5E-D24F21BB6550}"/>
    <hyperlink ref="B677" r:id="rId605" tooltip="Emergência Ambiental: Acidente Ambiental" display="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xr:uid="{99810C2A-7199-4887-B4F1-0081C1F308B7}"/>
    <hyperlink ref="B678" r:id="rId606" tooltip="Demanda Externa: Outras Entidades Privadas" display="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xr:uid="{A4617AF9-4F7B-4074-8525-D77E83921186}"/>
    <hyperlink ref="B679" r:id="rId607" tooltip="Emergência Ambiental: Acidente Ambiental" display="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xr:uid="{0283FAEA-E62B-45E8-9059-D1B1394724B9}"/>
    <hyperlink ref="B680" r:id="rId608" tooltip="Emergência Ambiental: Acidente Ambiental" display="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xr:uid="{9AF4E192-CEA2-44A8-B9D0-CB51705EEC5B}"/>
    <hyperlink ref="B681" r:id="rId609" tooltip="Emergência Ambiental: Acidente Ambiental" display="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xr:uid="{D984D42D-F50C-43B0-AB38-F9C8281B0F62}"/>
    <hyperlink ref="B682" r:id="rId610" tooltip="Emergência Ambiental: Acidente Ambiental" display="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xr:uid="{F0DA0FE5-A48A-432A-9C79-AA51D8397533}"/>
    <hyperlink ref="B683" r:id="rId611" tooltip="Emergência Ambiental: Acidente Ambiental" display="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xr:uid="{DE736EC4-18C5-4F65-B602-077B9B74DA80}"/>
    <hyperlink ref="B684" r:id="rId612" tooltip="Emergência Ambiental: Acidente Ambiental" display="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xr:uid="{30E6A107-4563-47A2-9BD6-1B0D487D8D1C}"/>
    <hyperlink ref="B686" r:id="rId613" tooltip="Emergência Ambiental: Acidente Ambiental" display="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xr:uid="{6A8C864D-939F-4AF5-9507-885099FEDF21}"/>
    <hyperlink ref="B687" r:id="rId614" tooltip="Emergência Ambiental: Acidente Ambiental" display="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xr:uid="{DADB3B52-56D0-41DE-9CA8-E9AD25B205B4}"/>
    <hyperlink ref="B689" r:id="rId615" tooltip="Emergência Ambiental: Acidente Ambiental" display="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xr:uid="{A21D1BD7-FA4A-4673-A264-4A168B1B047D}"/>
    <hyperlink ref="B690" r:id="rId616" tooltip="Emergência Ambiental: Acidente Ambiental" display="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xr:uid="{2036BB73-D1EB-4A97-B040-6316FFF27D7A}"/>
    <hyperlink ref="B691" r:id="rId617" tooltip="Emergência Ambiental: Acidente Ambiental" display="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xr:uid="{0473F210-D6D4-41F4-83FA-305202735426}"/>
    <hyperlink ref="B692" r:id="rId618" tooltip="Emergência Ambiental: Acidente Ambiental" display="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xr:uid="{A1AA6507-6574-4018-B4D0-BCD126FF12D1}"/>
    <hyperlink ref="B693" r:id="rId619" tooltip="Emergência Ambiental: Acidente Ambiental" display="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xr:uid="{AB9D6746-5E2A-4062-86F1-87C4FE007668}"/>
    <hyperlink ref="B696" r:id="rId620" tooltip="Emergência Ambiental: Acidente Ambiental" display="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xr:uid="{BE1F709F-FDA1-4E34-8ACC-60B23AB7C5E4}"/>
    <hyperlink ref="B697" r:id="rId621" tooltip="Emergência Ambiental: Acidente Ambiental" display="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xr:uid="{07C76B1D-2CE3-4305-A61A-2E0F0E0333FE}"/>
    <hyperlink ref="B698" r:id="rId622" tooltip="Emergência Ambiental: Acidente Ambiental" display="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xr:uid="{EF199CFA-C619-47E0-BAE4-85906A841562}"/>
    <hyperlink ref="B699" r:id="rId623" tooltip="Emergência Ambiental: Acidente Ambiental" display="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xr:uid="{3E7D321C-5FCC-4BED-9937-70EC1CD622C4}"/>
    <hyperlink ref="B700" r:id="rId624" tooltip="Emergência Ambiental: Acidente Ambiental" display="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xr:uid="{293D97CC-EC90-40B2-9EEA-226072F0AD91}"/>
    <hyperlink ref="B701" r:id="rId625" tooltip="Emergência Ambiental: Acidente Ambiental" display="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xr:uid="{E15932BF-6414-457E-A7D8-9171DA7DB8AD}"/>
    <hyperlink ref="B702" r:id="rId626" tooltip="Emergência Ambiental: Acidente Ambiental" display="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xr:uid="{88C27699-3A15-4276-81EE-C77993349C36}"/>
    <hyperlink ref="B703" r:id="rId627" tooltip="Emergência Ambiental: Acidente Ambiental" display="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xr:uid="{E41E2549-DEBC-47B4-88CA-881D9B0B81FC}"/>
    <hyperlink ref="B704" r:id="rId628" tooltip="Emergência Ambiental: Acidente Ambiental" display="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xr:uid="{A6DBB565-8A2A-4336-83EB-C114A20690B0}"/>
    <hyperlink ref="B705" r:id="rId629" tooltip="Emergência Ambiental: Acidente Ambiental" display="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xr:uid="{3B0C6685-91FA-4884-A3EC-5D33A07498B6}"/>
    <hyperlink ref="B706" r:id="rId630" tooltip="Emergência Ambiental: Acidente Ambiental" display="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xr:uid="{4A50F910-B300-4203-BE15-EC967A24C686}"/>
    <hyperlink ref="B707" r:id="rId631" tooltip="Emergência Ambiental: Acidente Ambiental" display="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xr:uid="{4ED31990-15A3-4BCA-8EEC-83BE057368AB}"/>
    <hyperlink ref="B708" r:id="rId632" tooltip="Emergência Ambiental: Acidente Ambiental" display="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xr:uid="{F3E14C91-D465-468D-B947-3E4364C844E7}"/>
    <hyperlink ref="B709" r:id="rId633" tooltip="Emergência Ambiental: Acidente Ambiental" display="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xr:uid="{5B4E19BC-9AAB-4132-B802-D7F63FDB6258}"/>
    <hyperlink ref="B711" r:id="rId634" tooltip="Emergência Ambiental: Acidente Ambiental" display="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xr:uid="{B366BA2F-2CA8-4172-8CFC-5FA8749E31FC}"/>
    <hyperlink ref="B712" r:id="rId635" tooltip="Emergência Ambiental: Acidente Ambiental" display="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xr:uid="{DED9CAAE-98C1-4D92-84B7-9B71F39FB580}"/>
    <hyperlink ref="B713" r:id="rId636" tooltip="Emergência Ambiental: Acidente Ambiental" display="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xr:uid="{9FCB8510-2A6B-4417-9CA6-462369612658}"/>
    <hyperlink ref="B714" r:id="rId637" tooltip="Emergência Ambiental: Acidente Ambiental" display="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xr:uid="{F02C3022-32F0-4FA5-9684-E08CDDF6228F}"/>
    <hyperlink ref="B715" r:id="rId638" tooltip="Emergência Ambiental: Acidente Ambiental" display="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xr:uid="{94F597DF-4441-4B00-AA4C-AE38F32676C3}"/>
    <hyperlink ref="B716" r:id="rId639" tooltip="Emergência Ambiental: Acidente Ambiental" display="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xr:uid="{47356136-C36E-4BA4-BA5D-8E98687D6441}"/>
    <hyperlink ref="B717" r:id="rId640" tooltip="Emergência Ambiental: Acidente Ambiental" display="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xr:uid="{37808C43-EB72-4151-96D1-83007775BAAB}"/>
    <hyperlink ref="B718" r:id="rId641" tooltip="Emergência Ambiental: Acidente Ambiental" display="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xr:uid="{53DBAC74-A8EF-459B-BDF1-F91885236225}"/>
    <hyperlink ref="B719" r:id="rId642" tooltip="Emergência Ambiental: Acidente Ambiental" display="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xr:uid="{68514F42-C560-4A14-9183-BA22636D1AF0}"/>
    <hyperlink ref="B720" r:id="rId643" tooltip="Emergência Ambiental: Acidente Ambiental" display="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xr:uid="{B4A2CDD7-FFDD-4AD4-8A11-902EA9F61F4D}"/>
    <hyperlink ref="B721" r:id="rId644" tooltip="Emergência Ambiental: Acidente Ambiental" display="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xr:uid="{0B75B0AD-D158-415E-B77B-4D8E731694F6}"/>
    <hyperlink ref="B722" r:id="rId645" tooltip="Emergência Ambiental: Acidente Ambiental" display="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xr:uid="{3C256098-8E4B-4A08-B520-ABDCD9FC3A5B}"/>
    <hyperlink ref="B723" r:id="rId646" tooltip="Emergência Ambiental: Acidente Ambiental" display="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xr:uid="{5B9B7492-1918-49CA-96BA-033C87772563}"/>
    <hyperlink ref="B724" r:id="rId647" tooltip="Emergência Ambiental: Acidente Ambiental" display="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xr:uid="{81EC5BB0-C215-4403-9EC1-8D9234D58D34}"/>
    <hyperlink ref="B725" r:id="rId648" tooltip="Emergência Ambiental: Acidente Ambiental" display="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xr:uid="{6E28E05A-03E4-46E8-AB3B-C4E252F9EFC6}"/>
    <hyperlink ref="B726" r:id="rId649" tooltip="Emergência Ambiental: Acidente Ambiental" display="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xr:uid="{17F8FF16-C48C-4AAA-894C-A068795FE5CB}"/>
    <hyperlink ref="B727" r:id="rId650" tooltip="Emergência Ambiental: Acidente Ambiental" display="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xr:uid="{52F52620-C22B-48D2-A798-A992535948FA}"/>
    <hyperlink ref="B728" r:id="rId651" tooltip="Emergência Ambiental: Acidente Ambiental" display="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xr:uid="{A00B872A-25C8-4AD1-A645-17D0D4967920}"/>
    <hyperlink ref="B729" r:id="rId652" tooltip="Emergência Ambiental: Acidente Ambiental" display="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xr:uid="{D6964C76-07ED-4270-AA65-5D370FE892EC}"/>
    <hyperlink ref="B730" r:id="rId653" tooltip="Emergência Ambiental: Acidente Ambiental" display="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xr:uid="{DFF71CFB-5F19-4EC0-B2A7-A4DDE3F94768}"/>
    <hyperlink ref="B731" r:id="rId654" tooltip="Emergência Ambiental: Acidente Ambiental" display="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xr:uid="{B4BE8279-5DFE-4689-979A-D5353AA23D1C}"/>
    <hyperlink ref="B735" r:id="rId655" tooltip="Emergência Ambiental: Acidente Ambiental" display="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xr:uid="{77AE36C1-0845-46D9-8FC3-CA9DE87F11D0}"/>
    <hyperlink ref="B737" r:id="rId656" tooltip="Emergência Ambiental: Acidente Ambiental" display="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xr:uid="{7D62BD7F-E29D-408E-BACF-555DE49B2D4C}"/>
    <hyperlink ref="B738" r:id="rId657" tooltip="Emergência Ambiental: Acidente Ambiental" display="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xr:uid="{6F7BDFE7-B60A-4859-B2A0-537267EF87DC}"/>
    <hyperlink ref="B739" r:id="rId658" tooltip="Emergência Ambiental: Acidente Ambiental" display="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xr:uid="{80F0CC44-7584-453F-804A-33F4F30618F1}"/>
    <hyperlink ref="B740" r:id="rId659" tooltip="Emergência Ambiental: Acidente Ambiental" display="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xr:uid="{0E606E8F-D90E-483F-B2BD-67BAE22F42B2}"/>
    <hyperlink ref="B741" r:id="rId660" tooltip="Emergência Ambiental: Acidente Ambiental" display="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xr:uid="{A39BECBA-7ADB-4D79-93A2-B397DABDAFB2}"/>
    <hyperlink ref="B742" r:id="rId661" tooltip="Emergência Ambiental: Simulados" display="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xr:uid="{980EE7FA-9A52-4564-A075-D94F720187CC}"/>
    <hyperlink ref="B743" r:id="rId662" tooltip="Emergência Ambiental: Acidente Ambiental" display="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xr:uid="{8A8DC55E-F8D9-4313-9659-48ED8A22805A}"/>
    <hyperlink ref="B746" r:id="rId663" tooltip="Emergência Ambiental: Acidente Ambiental" display="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xr:uid="{418AC302-5CFE-493C-A3CD-4C5E409D7D88}"/>
    <hyperlink ref="B747" r:id="rId664" tooltip="Emergência Ambiental: Acidente Ambiental" display="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xr:uid="{30699886-D0CD-4ECE-BD88-10C788D395CD}"/>
    <hyperlink ref="B748" r:id="rId665" tooltip="Emergência Ambiental: Acidente Ambiental" display="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xr:uid="{5FA72ABC-128F-4CC5-ADB3-CA389BFB8A11}"/>
    <hyperlink ref="B749" r:id="rId666" tooltip="Emergência Ambiental: Acidente Ambiental" display="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xr:uid="{0DABC285-CBA3-406F-8A1D-D50ED800E41C}"/>
    <hyperlink ref="B750" r:id="rId667" tooltip="Emergência Ambiental: Acidente Ambiental" display="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xr:uid="{F74C376C-4E3A-4C03-AC2C-69AA3966AFAD}"/>
    <hyperlink ref="B752" r:id="rId668" tooltip="Emergência Ambiental: Acidente Ambiental" display="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xr:uid="{1807EC0E-2414-429B-9993-B5F6C5A87517}"/>
    <hyperlink ref="B753" r:id="rId669" tooltip="Emergência Ambiental: Acidente Ambiental" display="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xr:uid="{897279DA-61D4-49C1-B9A0-AB4C86F1AAF5}"/>
    <hyperlink ref="B754" r:id="rId670" tooltip="Emergência Ambiental: Acidente Ambiental" display="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xr:uid="{0C794B27-DEE4-4CCA-8640-9E980DAE329E}"/>
    <hyperlink ref="B755" r:id="rId671" tooltip="Emergência Ambiental: Acidente Ambiental" display="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xr:uid="{854E9E32-B2B9-4F33-964A-5B2C5B7D2E1F}"/>
    <hyperlink ref="B756" r:id="rId672" tooltip="Emergência Ambiental: Acidente Ambiental" display="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xr:uid="{3247F564-DA17-4B6A-9032-A14A95E44F4C}"/>
    <hyperlink ref="B757" r:id="rId673" tooltip="Emergência Ambiental: Acidente Ambiental" display="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xr:uid="{EF786038-416E-40BE-A8EB-4F067CFAD973}"/>
    <hyperlink ref="B758" r:id="rId674" tooltip="Emergência Ambiental: Acidente Ambiental" display="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xr:uid="{1999AF2D-621F-4E0C-A467-5DACD793B9A4}"/>
    <hyperlink ref="B759" r:id="rId675" tooltip="Emergência Ambiental: Acidente Ambiental" display="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xr:uid="{C13F31A9-0283-4DFE-B4A9-4DC593AEDF71}"/>
    <hyperlink ref="B761" r:id="rId676" tooltip="Emergência Ambiental: Acidente Ambiental" display="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xr:uid="{FBDEC61F-8F46-4D4B-8B80-A71EECA02A80}"/>
    <hyperlink ref="B762" r:id="rId677" tooltip="Emergência Ambiental: Acidente Ambiental" display="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xr:uid="{DC4A8BE4-D8F8-4FF9-84CE-76DDFB15F6D4}"/>
    <hyperlink ref="B763" r:id="rId678" tooltip="Emergência Ambiental: Acidente Ambiental" display="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xr:uid="{0D7D4641-66DA-43D9-AF19-A958FCA903FF}"/>
    <hyperlink ref="B764" r:id="rId679" tooltip="Emergência Ambiental: Acidente Ambiental" display="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xr:uid="{AE03726E-9689-4455-9566-C65FBD265DB9}"/>
    <hyperlink ref="B766" r:id="rId680" tooltip="Emergência Ambiental: Acidente Ambiental" display="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xr:uid="{C8BE5D85-ADED-42D4-B2BC-7920EC0C5C4C}"/>
    <hyperlink ref="B767" r:id="rId681" tooltip="Emergência Ambiental: Acidente Ambiental" display="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xr:uid="{17F9F8CF-AE79-4C17-BE5D-9A7110E8822B}"/>
    <hyperlink ref="B768" r:id="rId682" tooltip="Emergência Ambiental: Acidente Ambiental" display="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xr:uid="{E54AD1DF-DA1F-4E17-AD83-86FAF6215533}"/>
    <hyperlink ref="B769" r:id="rId683" tooltip="Emergência Ambiental: Acidente Ambiental" display="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xr:uid="{18BCD9A2-19B5-4EF5-B288-2D23AFC6EE81}"/>
    <hyperlink ref="B770" r:id="rId684" tooltip="Emergência Ambiental: Acidente Ambiental" display="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xr:uid="{9C7D080A-56B4-4043-90A6-80FEDDB39B8B}"/>
    <hyperlink ref="B771" r:id="rId685" tooltip="Emergência Ambiental: Acidente Ambiental" display="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xr:uid="{751FB91C-055C-4D1D-A470-BC0682D58D08}"/>
    <hyperlink ref="B772" r:id="rId686" tooltip="Emergência Ambiental: Acidente Ambiental" display="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xr:uid="{6C57AEE7-9CD3-4E43-8A4D-06E11F8C9BE4}"/>
    <hyperlink ref="B773" r:id="rId687" tooltip="Emergência Ambiental: Acidente Ambiental" display="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xr:uid="{CAF02DFC-C884-490F-B56A-D4093464BDC9}"/>
    <hyperlink ref="B774" r:id="rId688" tooltip="Emergência Ambiental: Acidente Ambiental" display="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xr:uid="{FE534BCA-79BD-4166-97C5-5EF8B11442DC}"/>
    <hyperlink ref="B775" r:id="rId689" tooltip="Emergência Ambiental: Acidente Ambiental" display="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xr:uid="{0C5E52BC-D24F-46D5-BBA2-5806E8051211}"/>
    <hyperlink ref="B776" r:id="rId690" tooltip="Emergência Ambiental: Acidente Ambiental" display="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xr:uid="{FD183A97-0440-46A4-8B29-3F7C03097E94}"/>
    <hyperlink ref="B777" r:id="rId691" tooltip="Emergência Ambiental: Acidente Ambiental" display="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xr:uid="{2C386508-F56C-4781-8FF9-85EE9590A48F}"/>
    <hyperlink ref="B778" r:id="rId692" tooltip="Emergência Ambiental: Acidente Ambiental" display="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xr:uid="{D7D4EA1E-506F-4F9D-AC4A-7433E01A16B0}"/>
    <hyperlink ref="B779" r:id="rId693" tooltip="Emergência Ambiental: Acidente Ambiental" display="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xr:uid="{455189F3-68F7-40D7-8F23-E0FF5A59DD77}"/>
    <hyperlink ref="B781" r:id="rId694" tooltip="Emergência Ambiental: Acidente Ambiental" display="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xr:uid="{B5A19794-8DAB-4ECB-885F-1A10347F02BB}"/>
    <hyperlink ref="B526" r:id="rId695" tooltip="Emergência Ambiental: Acidente Ambiental" display="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xr:uid="{45492D7B-0E6F-4968-B9F9-3026EEC695A2}"/>
    <hyperlink ref="B610" r:id="rId696"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xr:uid="{A36C0B4D-04A5-4F28-BAED-D349C8EA9A56}"/>
    <hyperlink ref="B47" r:id="rId697"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A9D91133-3146-4624-A569-AF385D6C481A}"/>
    <hyperlink ref="B147" r:id="rId698" tooltip="Emergência Ambiental: Acidente Ambiental" display="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xr:uid="{00000000-0004-0000-0000-000083000000}"/>
    <hyperlink ref="B791" r:id="rId699" tooltip="Emergência Ambiental: Acidente Ambiental" display="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xr:uid="{349904DF-7A07-4396-B7F3-620261875328}"/>
  </hyperlinks>
  <pageMargins left="0.511811024" right="0.511811024" top="0.78740157499999996" bottom="0.78740157499999996" header="0.31496062000000002" footer="0.31496062000000002"/>
  <pageSetup paperSize="9" orientation="portrait" r:id="rId700"/>
  <tableParts count="1">
    <tablePart r:id="rId701"/>
  </tableParts>
  <extLst>
    <ext xmlns:x14="http://schemas.microsoft.com/office/spreadsheetml/2009/9/main" uri="{CCE6A557-97BC-4b89-ADB6-D9C93CAAB3DF}">
      <x14:dataValidations xmlns:xm="http://schemas.microsoft.com/office/excel/2006/main" count="11">
        <x14:dataValidation type="list" allowBlank="1" showInputMessage="1" showErrorMessage="1" xr:uid="{549AE943-D522-44F2-AEEC-70D0EDBF1FF6}">
          <x14:formula1>
            <xm:f>'Validação de dados'!$AN$2:$AN$24</xm:f>
          </x14:formula1>
          <xm:sqref>AL2:AL33 AK830:AM853 AK854:AK857 AL35:AL407 AL409:AL803 AK804:AM828 AM2:AM830 AK2:AK830</xm:sqref>
        </x14:dataValidation>
        <x14:dataValidation type="list" allowBlank="1" showInputMessage="1" showErrorMessage="1" xr:uid="{B9C557AE-FDF7-422C-84C5-8B8CBE85CE73}">
          <x14:formula1>
            <xm:f>'Validação de dados'!$T$2:$T$9</xm:f>
          </x14:formula1>
          <xm:sqref>U126:U127 U2:U124 U129:U797 AA2:AA857 AG2:AG857 U799:U857</xm:sqref>
        </x14:dataValidation>
        <x14:dataValidation type="list" allowBlank="1" showInputMessage="1" showErrorMessage="1" xr:uid="{73ED6AE1-5B58-4C13-86CB-09F263ABAE6B}">
          <x14:formula1>
            <xm:f>'Validação de dados'!$C$2:$C$5</xm:f>
          </x14:formula1>
          <xm:sqref>BS2:BS168 BS188:BS194 BS170:BS186 BS196:BS208 BS210:BS220 BS222:BS269 BS271:BS298 BS337:BS426 BS513:BS535 BS792:BS803 BS805:BS857 BS300:BS335 BS428:BS498 BS500:BS511 BQ2:BQ857 BI2:BI857 BK2:BK857 BS537:BS789</xm:sqref>
        </x14:dataValidation>
        <x14:dataValidation type="list" allowBlank="1" showInputMessage="1" showErrorMessage="1" xr:uid="{D351C706-64A8-4F24-A7F3-F0989E9C8784}">
          <x14:formula1>
            <xm:f>'Validação de dados'!$G$2:$G$10</xm:f>
          </x14:formula1>
          <xm:sqref>I2:I857</xm:sqref>
        </x14:dataValidation>
        <x14:dataValidation type="list" allowBlank="1" showInputMessage="1" showErrorMessage="1" xr:uid="{85D4333F-BCFA-4D79-88E2-A244E8979276}">
          <x14:formula1>
            <xm:f>'Validação de dados'!$N$2:$N$20</xm:f>
          </x14:formula1>
          <xm:sqref>O2:O857</xm:sqref>
        </x14:dataValidation>
        <x14:dataValidation type="list" allowBlank="1" showInputMessage="1" showErrorMessage="1" xr:uid="{18EBDF09-531E-403B-BB3C-B073AB95D475}">
          <x14:formula1>
            <xm:f>'Validação de dados'!$AB$2:$AB$4</xm:f>
          </x14:formula1>
          <xm:sqref>BJ2:BJ857</xm:sqref>
        </x14:dataValidation>
        <x14:dataValidation type="list" allowBlank="1" showInputMessage="1" showErrorMessage="1" xr:uid="{127F1826-3003-4B31-B1C2-EDFED9F8E3EC}">
          <x14:formula1>
            <xm:f>'Validação de dados'!$AF$2:$AF$3</xm:f>
          </x14:formula1>
          <xm:sqref>BR2:BR857 BU2:BW857</xm:sqref>
        </x14:dataValidation>
        <x14:dataValidation type="list" allowBlank="1" showInputMessage="1" showErrorMessage="1" xr:uid="{0740D8EB-08A0-4ADB-BB63-88FE42159593}">
          <x14:formula1>
            <xm:f>'Validação de dados'!$AX$2:$AX$5</xm:f>
          </x14:formula1>
          <xm:sqref>BX2:BX857</xm:sqref>
        </x14:dataValidation>
        <x14:dataValidation type="list" allowBlank="1" showInputMessage="1" showErrorMessage="1" xr:uid="{E100865B-C10C-4CC4-84FE-8240CF6C02DF}">
          <x14:formula1>
            <xm:f>'Validação de dados'!$AP$2:$AP$7</xm:f>
          </x14:formula1>
          <xm:sqref>BT2:BT857</xm:sqref>
        </x14:dataValidation>
        <x14:dataValidation type="list" allowBlank="1" showInputMessage="1" showErrorMessage="1" xr:uid="{4195A75A-8CD7-4A8E-99F7-2A7D1754DF68}">
          <x14:formula1>
            <xm:f>'Validação de dados'!$R$2:$R$10</xm:f>
          </x14:formula1>
          <xm:sqref>BO2:BO857</xm:sqref>
        </x14:dataValidation>
        <x14:dataValidation type="list" allowBlank="1" showInputMessage="1" showErrorMessage="1" xr:uid="{7E6863A3-F290-415F-9916-B13FA432A7CD}">
          <x14:formula1>
            <xm:f>'Validação de dados'!$AH$2:$AH$10</xm:f>
          </x14:formula1>
          <xm:sqref>BN2:BN857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651B2-107A-4FBF-AD53-67344048F6D8}">
  <dimension ref="A1:BY2"/>
  <sheetViews>
    <sheetView workbookViewId="0">
      <selection activeCell="B3" sqref="B3"/>
    </sheetView>
  </sheetViews>
  <sheetFormatPr defaultRowHeight="15"/>
  <cols>
    <col min="1" max="1" width="13" customWidth="1"/>
    <col min="2" max="2" width="21.7109375" customWidth="1"/>
    <col min="4" max="4" width="17.28515625" customWidth="1"/>
    <col min="5" max="5" width="43" customWidth="1"/>
    <col min="6" max="6" width="38.140625" customWidth="1"/>
    <col min="7" max="7" width="24.85546875" bestFit="1" customWidth="1"/>
    <col min="8" max="8" width="26.42578125" bestFit="1" customWidth="1"/>
    <col min="9" max="9" width="16.85546875" bestFit="1" customWidth="1"/>
    <col min="10" max="10" width="11.42578125" bestFit="1" customWidth="1"/>
    <col min="11" max="11" width="14.28515625" bestFit="1" customWidth="1"/>
    <col min="14" max="14" width="10.7109375" bestFit="1" customWidth="1"/>
    <col min="15" max="15" width="19" bestFit="1" customWidth="1"/>
    <col min="16" max="16" width="20.42578125" bestFit="1" customWidth="1"/>
    <col min="17" max="17" width="16.140625" bestFit="1" customWidth="1"/>
    <col min="18" max="18" width="26.5703125" bestFit="1" customWidth="1"/>
    <col min="20" max="20" width="21.5703125" customWidth="1"/>
    <col min="21" max="21" width="17.7109375" customWidth="1"/>
    <col min="22" max="22" width="14.5703125" customWidth="1"/>
    <col min="23" max="23" width="15.140625" customWidth="1"/>
    <col min="24" max="24" width="26.5703125" bestFit="1" customWidth="1"/>
    <col min="25" max="25" width="10" bestFit="1" customWidth="1"/>
    <col min="26" max="26" width="22.140625" customWidth="1"/>
    <col min="27" max="27" width="21.42578125" customWidth="1"/>
    <col min="28" max="28" width="17.140625" customWidth="1"/>
    <col min="29" max="29" width="16.140625" bestFit="1" customWidth="1"/>
    <col min="30" max="30" width="26" bestFit="1" customWidth="1"/>
    <col min="31" max="31" width="10" bestFit="1" customWidth="1"/>
    <col min="32" max="32" width="24" customWidth="1"/>
    <col min="33" max="33" width="21.42578125" customWidth="1"/>
    <col min="34" max="34" width="17.5703125" customWidth="1"/>
    <col min="35" max="35" width="30.140625" bestFit="1" customWidth="1"/>
    <col min="36" max="36" width="27" customWidth="1"/>
    <col min="37" max="37" width="29" customWidth="1"/>
    <col min="38" max="38" width="28.42578125" customWidth="1"/>
    <col min="39" max="39" width="30.140625" customWidth="1"/>
    <col min="41" max="41" width="18.7109375" customWidth="1"/>
    <col min="42" max="42" width="22.7109375" customWidth="1"/>
    <col min="48" max="48" width="12.85546875" customWidth="1"/>
    <col min="49" max="49" width="10.5703125" bestFit="1" customWidth="1"/>
    <col min="53" max="53" width="19" customWidth="1"/>
    <col min="55" max="55" width="14" customWidth="1"/>
    <col min="56" max="56" width="11.28515625" customWidth="1"/>
    <col min="61" max="61" width="13.5703125" customWidth="1"/>
    <col min="62" max="62" width="14.140625" customWidth="1"/>
    <col min="63" max="63" width="14.85546875" customWidth="1"/>
    <col min="64" max="64" width="20.42578125" customWidth="1"/>
    <col min="65" max="65" width="14" customWidth="1"/>
    <col min="66" max="66" width="26" customWidth="1"/>
    <col min="67" max="67" width="23.7109375" customWidth="1"/>
    <col min="68" max="68" width="13.85546875" customWidth="1"/>
    <col min="69" max="69" width="25.42578125" customWidth="1"/>
    <col min="70" max="70" width="25.28515625" customWidth="1"/>
    <col min="71" max="71" width="31.85546875" customWidth="1"/>
    <col min="72" max="72" width="41.85546875" customWidth="1"/>
    <col min="73" max="73" width="28.28515625" customWidth="1"/>
    <col min="74" max="74" width="30.28515625" customWidth="1"/>
    <col min="75" max="75" width="29.140625" customWidth="1"/>
    <col min="76" max="76" width="35.7109375" customWidth="1"/>
    <col min="77" max="77" width="17.42578125" customWidth="1"/>
  </cols>
  <sheetData>
    <row r="1" spans="1:77" s="29" customFormat="1" ht="60">
      <c r="A1" s="154" t="s">
        <v>7014</v>
      </c>
      <c r="B1" s="155" t="s">
        <v>7015</v>
      </c>
      <c r="C1" s="156" t="s">
        <v>7016</v>
      </c>
      <c r="D1" s="156" t="s">
        <v>7017</v>
      </c>
      <c r="E1" s="157" t="s">
        <v>7018</v>
      </c>
      <c r="F1" s="158" t="s">
        <v>7019</v>
      </c>
      <c r="G1" s="159" t="s">
        <v>7020</v>
      </c>
      <c r="H1" s="159" t="s">
        <v>7021</v>
      </c>
      <c r="I1" s="156" t="s">
        <v>7022</v>
      </c>
      <c r="J1" s="160" t="s">
        <v>7023</v>
      </c>
      <c r="K1" s="156" t="s">
        <v>7024</v>
      </c>
      <c r="L1" s="156" t="s">
        <v>7025</v>
      </c>
      <c r="M1" s="156" t="s">
        <v>7026</v>
      </c>
      <c r="N1" s="156" t="s">
        <v>7027</v>
      </c>
      <c r="O1" s="161" t="s">
        <v>7028</v>
      </c>
      <c r="P1" s="155" t="s">
        <v>7029</v>
      </c>
      <c r="Q1" s="155" t="s">
        <v>7030</v>
      </c>
      <c r="R1" s="155" t="s">
        <v>7031</v>
      </c>
      <c r="S1" s="158" t="s">
        <v>7032</v>
      </c>
      <c r="T1" s="158" t="s">
        <v>7033</v>
      </c>
      <c r="U1" s="158" t="s">
        <v>7034</v>
      </c>
      <c r="V1" s="158" t="s">
        <v>7035</v>
      </c>
      <c r="W1" s="155" t="s">
        <v>7036</v>
      </c>
      <c r="X1" s="155" t="s">
        <v>7037</v>
      </c>
      <c r="Y1" s="155" t="s">
        <v>7038</v>
      </c>
      <c r="Z1" s="158" t="s">
        <v>7039</v>
      </c>
      <c r="AA1" s="158" t="s">
        <v>7040</v>
      </c>
      <c r="AB1" s="158" t="s">
        <v>7041</v>
      </c>
      <c r="AC1" s="155" t="s">
        <v>7042</v>
      </c>
      <c r="AD1" s="155" t="s">
        <v>7043</v>
      </c>
      <c r="AE1" s="155" t="s">
        <v>7044</v>
      </c>
      <c r="AF1" s="158" t="s">
        <v>7045</v>
      </c>
      <c r="AG1" s="158" t="s">
        <v>7046</v>
      </c>
      <c r="AH1" s="158" t="s">
        <v>7047</v>
      </c>
      <c r="AI1" s="155" t="s">
        <v>7048</v>
      </c>
      <c r="AJ1" s="157" t="s">
        <v>7049</v>
      </c>
      <c r="AK1" s="158" t="s">
        <v>7050</v>
      </c>
      <c r="AL1" s="158" t="s">
        <v>7051</v>
      </c>
      <c r="AM1" s="158" t="s">
        <v>7052</v>
      </c>
      <c r="AN1" s="157" t="s">
        <v>7053</v>
      </c>
      <c r="AO1" s="157" t="s">
        <v>1203</v>
      </c>
      <c r="AP1" s="157" t="s">
        <v>7054</v>
      </c>
      <c r="AQ1" s="157" t="s">
        <v>7055</v>
      </c>
      <c r="AR1" s="157" t="s">
        <v>7056</v>
      </c>
      <c r="AS1" s="157" t="s">
        <v>118</v>
      </c>
      <c r="AT1" s="157" t="s">
        <v>456</v>
      </c>
      <c r="AU1" s="156" t="s">
        <v>140</v>
      </c>
      <c r="AV1" s="157" t="s">
        <v>7057</v>
      </c>
      <c r="AW1" s="156" t="s">
        <v>1912</v>
      </c>
      <c r="AX1" s="156" t="s">
        <v>1045</v>
      </c>
      <c r="AY1" s="156" t="s">
        <v>4452</v>
      </c>
      <c r="AZ1" s="157" t="s">
        <v>7058</v>
      </c>
      <c r="BA1" s="157" t="s">
        <v>7059</v>
      </c>
      <c r="BB1" s="157" t="s">
        <v>7060</v>
      </c>
      <c r="BC1" s="158" t="s">
        <v>7061</v>
      </c>
      <c r="BD1" s="157" t="s">
        <v>7062</v>
      </c>
      <c r="BE1" s="157" t="s">
        <v>7063</v>
      </c>
      <c r="BF1" s="157" t="s">
        <v>7064</v>
      </c>
      <c r="BG1" s="157" t="s">
        <v>162</v>
      </c>
      <c r="BH1" s="157" t="s">
        <v>7065</v>
      </c>
      <c r="BI1" s="157" t="s">
        <v>7066</v>
      </c>
      <c r="BJ1" s="158" t="s">
        <v>7067</v>
      </c>
      <c r="BK1" s="158" t="s">
        <v>7068</v>
      </c>
      <c r="BL1" s="158" t="s">
        <v>7069</v>
      </c>
      <c r="BM1" s="158" t="s">
        <v>7070</v>
      </c>
      <c r="BN1" s="158" t="s">
        <v>7071</v>
      </c>
      <c r="BO1" s="158" t="s">
        <v>7072</v>
      </c>
      <c r="BP1" s="158" t="s">
        <v>7073</v>
      </c>
      <c r="BQ1" s="158" t="s">
        <v>7074</v>
      </c>
      <c r="BR1" s="158" t="s">
        <v>7075</v>
      </c>
      <c r="BS1" s="158" t="s">
        <v>7076</v>
      </c>
      <c r="BT1" s="158" t="s">
        <v>7077</v>
      </c>
      <c r="BU1" s="158" t="s">
        <v>7078</v>
      </c>
      <c r="BV1" s="158" t="s">
        <v>7079</v>
      </c>
      <c r="BW1" s="158" t="s">
        <v>7080</v>
      </c>
      <c r="BX1" s="158" t="s">
        <v>7081</v>
      </c>
      <c r="BY1" s="158" t="s">
        <v>7082</v>
      </c>
    </row>
    <row r="2" spans="1:77" s="29" customFormat="1">
      <c r="A2">
        <v>20251950446</v>
      </c>
      <c r="B2" s="29" t="s">
        <v>10599</v>
      </c>
      <c r="C2" s="29" t="s">
        <v>10600</v>
      </c>
      <c r="D2" s="29" t="s">
        <v>11121</v>
      </c>
      <c r="E2" s="29" t="s">
        <v>7959</v>
      </c>
      <c r="F2" s="29" t="s">
        <v>11122</v>
      </c>
      <c r="G2" s="30" t="s">
        <v>10603</v>
      </c>
      <c r="H2" s="30" t="s">
        <v>10604</v>
      </c>
      <c r="I2" s="29" t="s">
        <v>637</v>
      </c>
      <c r="J2" s="162">
        <v>45666</v>
      </c>
      <c r="K2" s="29" t="s">
        <v>142</v>
      </c>
      <c r="L2" s="29" t="s">
        <v>11123</v>
      </c>
      <c r="M2" s="29">
        <v>2025</v>
      </c>
      <c r="N2" s="29" t="s">
        <v>122</v>
      </c>
      <c r="O2" s="29" t="s">
        <v>286</v>
      </c>
      <c r="Q2" s="29">
        <v>1170</v>
      </c>
      <c r="R2" s="29" t="s">
        <v>3276</v>
      </c>
      <c r="S2" s="29" t="s">
        <v>3276</v>
      </c>
      <c r="T2" s="29">
        <v>58274</v>
      </c>
      <c r="U2" s="29" t="s">
        <v>648</v>
      </c>
      <c r="V2" s="29">
        <v>3</v>
      </c>
      <c r="AJ2" s="29" t="s">
        <v>11124</v>
      </c>
      <c r="AK2" s="29" t="s">
        <v>7190</v>
      </c>
      <c r="BD2" s="29" t="s">
        <v>7183</v>
      </c>
      <c r="BI2" s="29" t="s">
        <v>2696</v>
      </c>
      <c r="BJ2" s="29" t="s">
        <v>7099</v>
      </c>
      <c r="BK2" s="29" t="s">
        <v>2696</v>
      </c>
      <c r="BL2" s="162">
        <v>45926</v>
      </c>
      <c r="BM2" s="29">
        <v>140</v>
      </c>
      <c r="BN2" s="29" t="s">
        <v>7127</v>
      </c>
      <c r="BO2" s="29" t="s">
        <v>11125</v>
      </c>
      <c r="BQ2" s="29" t="s">
        <v>123</v>
      </c>
      <c r="BR2" s="29" t="s">
        <v>7127</v>
      </c>
      <c r="BS2" s="29" t="s">
        <v>7127</v>
      </c>
      <c r="BT2" s="29" t="s">
        <v>2696</v>
      </c>
      <c r="BU2" s="29" t="s">
        <v>123</v>
      </c>
      <c r="BV2" s="29" t="s">
        <v>123</v>
      </c>
      <c r="BW2" s="29" t="s">
        <v>123</v>
      </c>
      <c r="BX2" s="29" t="s">
        <v>7127</v>
      </c>
      <c r="BY2" s="29" t="s">
        <v>7127</v>
      </c>
    </row>
  </sheetData>
  <conditionalFormatting sqref="P1">
    <cfRule type="expression" dxfId="64" priority="1">
      <formula>$O1="Outro(s)"</formula>
    </cfRule>
  </conditionalFormatting>
  <conditionalFormatting sqref="R1 BN1 BP1">
    <cfRule type="cellIs" dxfId="63" priority="2" operator="equal">
      <formula>"PREENCHER"</formula>
    </cfRule>
  </conditionalFormatting>
  <conditionalFormatting sqref="X1">
    <cfRule type="expression" dxfId="62" priority="10">
      <formula>$X1 = "PREENCHER"</formula>
    </cfRule>
  </conditionalFormatting>
  <conditionalFormatting sqref="AD1">
    <cfRule type="expression" dxfId="61" priority="9">
      <formula>$AD1= "PREENCHER"</formula>
    </cfRule>
  </conditionalFormatting>
  <conditionalFormatting sqref="BC1">
    <cfRule type="expression" dxfId="60" priority="11">
      <formula>$BB1 = "X"</formula>
    </cfRule>
  </conditionalFormatting>
  <dataValidations count="1">
    <dataValidation allowBlank="1" showInputMessage="1" showErrorMessage="1" sqref="BR1:BS1" xr:uid="{4BD0F5A4-ABCA-456E-9509-A7A2B81CEA8A}"/>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D5573"/>
  <sheetViews>
    <sheetView topLeftCell="C1" workbookViewId="0">
      <selection activeCell="AP2" sqref="AP2:AP7"/>
    </sheetView>
  </sheetViews>
  <sheetFormatPr defaultColWidth="8.85546875" defaultRowHeight="15"/>
  <cols>
    <col min="1" max="1" width="13.28515625" customWidth="1"/>
    <col min="2" max="2" width="4.7109375" customWidth="1"/>
    <col min="3" max="3" width="13.28515625" customWidth="1"/>
    <col min="4" max="4" width="3.7109375" customWidth="1"/>
    <col min="5" max="5" width="12.85546875" customWidth="1"/>
    <col min="6" max="6" width="2.85546875" customWidth="1"/>
    <col min="7" max="7" width="24.28515625" customWidth="1"/>
    <col min="8" max="8" width="2.7109375" customWidth="1"/>
    <col min="9" max="9" width="15.28515625" customWidth="1"/>
    <col min="10" max="10" width="16.7109375" customWidth="1"/>
    <col min="11" max="11" width="3.140625" customWidth="1"/>
    <col min="12" max="12" width="14.85546875" customWidth="1"/>
    <col min="13" max="13" width="3.28515625" customWidth="1"/>
    <col min="14" max="14" width="29.42578125" customWidth="1"/>
    <col min="15" max="15" width="4.7109375" customWidth="1"/>
    <col min="16" max="16" width="16.85546875" customWidth="1"/>
    <col min="17" max="17" width="3.85546875" customWidth="1"/>
    <col min="18" max="18" width="33.28515625" customWidth="1"/>
    <col min="19" max="19" width="2.28515625" customWidth="1"/>
    <col min="20" max="20" width="17.140625" customWidth="1"/>
    <col min="21" max="21" width="3.28515625" customWidth="1"/>
    <col min="22" max="22" width="16.28515625" customWidth="1"/>
    <col min="23" max="23" width="34.140625" customWidth="1"/>
    <col min="24" max="24" width="18" customWidth="1"/>
    <col min="25" max="25" width="3.28515625" customWidth="1"/>
    <col min="26" max="26" width="38.7109375" customWidth="1"/>
    <col min="27" max="27" width="4" customWidth="1"/>
    <col min="28" max="28" width="18.42578125" customWidth="1"/>
    <col min="29" max="29" width="4.140625" customWidth="1"/>
    <col min="30" max="30" width="31.7109375" customWidth="1"/>
    <col min="31" max="31" width="4" customWidth="1"/>
    <col min="32" max="32" width="26.140625" customWidth="1"/>
    <col min="33" max="33" width="4" customWidth="1"/>
    <col min="34" max="34" width="47.85546875" customWidth="1"/>
    <col min="35" max="35" width="4.7109375" customWidth="1"/>
    <col min="36" max="36" width="16.85546875" customWidth="1"/>
    <col min="37" max="37" width="18.42578125" customWidth="1"/>
    <col min="38" max="38" width="18" customWidth="1"/>
    <col min="39" max="39" width="4.42578125" customWidth="1"/>
    <col min="40" max="40" width="52" customWidth="1"/>
    <col min="42" max="42" width="33.28515625" customWidth="1"/>
    <col min="44" max="44" width="33.28515625" style="32" customWidth="1"/>
    <col min="46" max="46" width="47.7109375" bestFit="1" customWidth="1"/>
    <col min="50" max="50" width="26.28515625" bestFit="1" customWidth="1"/>
    <col min="52" max="52" width="38.42578125" bestFit="1" customWidth="1"/>
    <col min="54" max="54" width="26.28515625" bestFit="1" customWidth="1"/>
    <col min="56" max="56" width="12.7109375" bestFit="1" customWidth="1"/>
  </cols>
  <sheetData>
    <row r="1" spans="1:56" ht="26.25" customHeight="1" thickBot="1">
      <c r="A1" s="41" t="s">
        <v>11126</v>
      </c>
      <c r="B1" s="41"/>
      <c r="C1" s="42" t="s">
        <v>11127</v>
      </c>
      <c r="D1" s="41"/>
      <c r="E1" s="41" t="s">
        <v>7016</v>
      </c>
      <c r="F1" s="41"/>
      <c r="G1" s="41" t="s">
        <v>11128</v>
      </c>
      <c r="H1" s="41" t="s">
        <v>11129</v>
      </c>
      <c r="I1" s="41" t="s">
        <v>11130</v>
      </c>
      <c r="J1" s="41" t="s">
        <v>7025</v>
      </c>
      <c r="K1" s="41"/>
      <c r="L1" s="41" t="s">
        <v>7027</v>
      </c>
      <c r="M1" s="43"/>
      <c r="N1" s="41" t="s">
        <v>7028</v>
      </c>
      <c r="O1" s="43"/>
      <c r="P1" s="41" t="s">
        <v>11131</v>
      </c>
      <c r="Q1" s="41"/>
      <c r="R1" s="41" t="s">
        <v>11132</v>
      </c>
      <c r="S1" s="43"/>
      <c r="T1" s="41" t="s">
        <v>11133</v>
      </c>
      <c r="U1" s="41"/>
      <c r="V1" s="44" t="s">
        <v>11134</v>
      </c>
      <c r="W1" s="44" t="s">
        <v>11135</v>
      </c>
      <c r="Z1" s="41" t="s">
        <v>11136</v>
      </c>
      <c r="AA1" s="41"/>
      <c r="AB1" s="45" t="s">
        <v>7067</v>
      </c>
      <c r="AC1" s="45"/>
      <c r="AD1" s="41" t="s">
        <v>11137</v>
      </c>
      <c r="AE1" s="43"/>
      <c r="AF1" s="41" t="s">
        <v>11138</v>
      </c>
      <c r="AG1" s="43"/>
      <c r="AH1" s="46" t="s">
        <v>11139</v>
      </c>
      <c r="AJ1" s="29" t="s">
        <v>11140</v>
      </c>
      <c r="AK1" s="29" t="s">
        <v>11141</v>
      </c>
      <c r="AL1" s="29" t="s">
        <v>11142</v>
      </c>
      <c r="AN1" s="29" t="s">
        <v>11143</v>
      </c>
      <c r="AP1" s="29" t="s">
        <v>11144</v>
      </c>
      <c r="AR1" s="47" t="s">
        <v>7017</v>
      </c>
      <c r="AT1" s="47" t="s">
        <v>11145</v>
      </c>
      <c r="AV1" s="47" t="s">
        <v>11146</v>
      </c>
      <c r="AX1" s="47" t="s">
        <v>11147</v>
      </c>
      <c r="AZ1" s="47" t="s">
        <v>11148</v>
      </c>
      <c r="BB1" s="47" t="s">
        <v>11149</v>
      </c>
      <c r="BD1" s="47" t="s">
        <v>11150</v>
      </c>
    </row>
    <row r="2" spans="1:56" ht="15.75" thickTop="1">
      <c r="A2" s="29" t="s">
        <v>2696</v>
      </c>
      <c r="B2" s="29"/>
      <c r="C2" s="29" t="s">
        <v>2696</v>
      </c>
      <c r="D2" s="29"/>
      <c r="E2" s="29" t="s">
        <v>11151</v>
      </c>
      <c r="F2" s="29"/>
      <c r="G2" s="29" t="s">
        <v>201</v>
      </c>
      <c r="H2" s="29"/>
      <c r="I2" s="29">
        <v>1</v>
      </c>
      <c r="J2" s="29" t="s">
        <v>11123</v>
      </c>
      <c r="K2" s="29"/>
      <c r="L2" s="29" t="s">
        <v>143</v>
      </c>
      <c r="N2" s="29" t="s">
        <v>488</v>
      </c>
      <c r="P2" s="29" t="s">
        <v>11152</v>
      </c>
      <c r="Q2" s="29"/>
      <c r="R2" s="30" t="s">
        <v>11153</v>
      </c>
      <c r="T2" s="29" t="s">
        <v>7111</v>
      </c>
      <c r="U2" s="29"/>
      <c r="W2" s="48" t="s">
        <v>11154</v>
      </c>
      <c r="X2" s="48" t="s">
        <v>11155</v>
      </c>
      <c r="Y2" s="48"/>
      <c r="Z2" s="49" t="s">
        <v>112</v>
      </c>
      <c r="AA2" s="49"/>
      <c r="AB2" s="31" t="s">
        <v>7099</v>
      </c>
      <c r="AC2" s="31"/>
      <c r="AD2" s="29" t="s">
        <v>239</v>
      </c>
      <c r="AF2" s="29" t="s">
        <v>2696</v>
      </c>
      <c r="AH2" s="50" t="s">
        <v>11156</v>
      </c>
      <c r="AJ2" s="29" t="s">
        <v>11157</v>
      </c>
      <c r="AK2" s="29">
        <v>1</v>
      </c>
      <c r="AL2" s="29" t="s">
        <v>272</v>
      </c>
      <c r="AN2" s="29" t="s">
        <v>7388</v>
      </c>
      <c r="AP2" s="29" t="s">
        <v>7115</v>
      </c>
      <c r="AR2" s="51" t="s">
        <v>11158</v>
      </c>
      <c r="AT2" s="51" t="s">
        <v>2696</v>
      </c>
      <c r="AV2" s="51" t="s">
        <v>7132</v>
      </c>
      <c r="AX2" s="51" t="s">
        <v>7116</v>
      </c>
      <c r="AZ2" s="51" t="s">
        <v>2696</v>
      </c>
      <c r="BB2" s="51" t="s">
        <v>11159</v>
      </c>
      <c r="BD2" s="51" t="s">
        <v>2696</v>
      </c>
    </row>
    <row r="3" spans="1:56">
      <c r="A3" s="29" t="s">
        <v>123</v>
      </c>
      <c r="B3" s="29"/>
      <c r="C3" s="52" t="s">
        <v>123</v>
      </c>
      <c r="D3" s="29"/>
      <c r="E3" s="29" t="s">
        <v>11160</v>
      </c>
      <c r="F3" s="29"/>
      <c r="G3" s="29" t="s">
        <v>7229</v>
      </c>
      <c r="H3" s="29"/>
      <c r="I3" s="29">
        <v>2</v>
      </c>
      <c r="J3" s="29" t="s">
        <v>9943</v>
      </c>
      <c r="K3" s="29"/>
      <c r="L3" s="29" t="s">
        <v>122</v>
      </c>
      <c r="N3" s="29" t="s">
        <v>1470</v>
      </c>
      <c r="P3" s="29" t="s">
        <v>7099</v>
      </c>
      <c r="Q3" s="29"/>
      <c r="R3" s="30" t="s">
        <v>7184</v>
      </c>
      <c r="T3" s="29" t="s">
        <v>7121</v>
      </c>
      <c r="U3" s="29"/>
      <c r="W3" s="48" t="s">
        <v>11161</v>
      </c>
      <c r="X3" s="48" t="s">
        <v>514</v>
      </c>
      <c r="Y3" s="48"/>
      <c r="Z3" s="49" t="s">
        <v>7974</v>
      </c>
      <c r="AA3" s="49"/>
      <c r="AB3" s="31" t="s">
        <v>7113</v>
      </c>
      <c r="AC3" s="31"/>
      <c r="AD3" s="29" t="s">
        <v>11162</v>
      </c>
      <c r="AF3" s="29" t="s">
        <v>123</v>
      </c>
      <c r="AH3" s="50" t="s">
        <v>7819</v>
      </c>
      <c r="AJ3" s="29" t="s">
        <v>11163</v>
      </c>
      <c r="AK3" s="29">
        <v>7</v>
      </c>
      <c r="AL3" s="29" t="s">
        <v>229</v>
      </c>
      <c r="AN3" s="29" t="s">
        <v>7630</v>
      </c>
      <c r="AP3" s="29" t="s">
        <v>7230</v>
      </c>
      <c r="AR3" s="53" t="s">
        <v>11164</v>
      </c>
      <c r="AT3" s="53" t="s">
        <v>123</v>
      </c>
      <c r="AV3" s="53"/>
      <c r="AX3" s="53" t="s">
        <v>7102</v>
      </c>
      <c r="AZ3" s="53" t="s">
        <v>123</v>
      </c>
      <c r="BB3" s="53" t="s">
        <v>7064</v>
      </c>
      <c r="BD3" s="53" t="s">
        <v>123</v>
      </c>
    </row>
    <row r="4" spans="1:56">
      <c r="A4" s="29" t="s">
        <v>7062</v>
      </c>
      <c r="B4" s="29"/>
      <c r="C4" s="52" t="s">
        <v>7114</v>
      </c>
      <c r="D4" s="29"/>
      <c r="E4" s="29" t="s">
        <v>11165</v>
      </c>
      <c r="F4" s="29"/>
      <c r="G4" s="29" t="s">
        <v>124</v>
      </c>
      <c r="H4" s="29"/>
      <c r="I4" s="29">
        <v>3</v>
      </c>
      <c r="J4" s="29" t="s">
        <v>11166</v>
      </c>
      <c r="K4" s="29"/>
      <c r="L4" s="29" t="s">
        <v>167</v>
      </c>
      <c r="N4" s="31" t="s">
        <v>452</v>
      </c>
      <c r="P4" s="29" t="s">
        <v>11167</v>
      </c>
      <c r="Q4" s="29"/>
      <c r="R4" s="30" t="s">
        <v>7100</v>
      </c>
      <c r="T4" s="29" t="s">
        <v>648</v>
      </c>
      <c r="U4" s="29"/>
      <c r="W4" s="48" t="s">
        <v>797</v>
      </c>
      <c r="Z4" s="49" t="s">
        <v>1202</v>
      </c>
      <c r="AA4" s="49"/>
      <c r="AB4" s="31" t="s">
        <v>6834</v>
      </c>
      <c r="AC4" s="31"/>
      <c r="AD4" s="29" t="s">
        <v>458</v>
      </c>
      <c r="AF4" s="29"/>
      <c r="AH4" s="54" t="s">
        <v>11168</v>
      </c>
      <c r="AJ4" s="29" t="s">
        <v>11169</v>
      </c>
      <c r="AK4" s="29">
        <v>2</v>
      </c>
      <c r="AL4" s="29" t="s">
        <v>299</v>
      </c>
      <c r="AN4" s="29" t="s">
        <v>7347</v>
      </c>
      <c r="AP4" s="29" t="s">
        <v>637</v>
      </c>
      <c r="AR4" s="51" t="s">
        <v>11170</v>
      </c>
      <c r="AX4" s="51" t="s">
        <v>7785</v>
      </c>
      <c r="AZ4" s="51" t="s">
        <v>11171</v>
      </c>
      <c r="BB4" s="51" t="s">
        <v>4416</v>
      </c>
      <c r="BD4" s="51" t="s">
        <v>7127</v>
      </c>
    </row>
    <row r="5" spans="1:56">
      <c r="A5" s="29"/>
      <c r="B5" s="29"/>
      <c r="C5" s="52" t="s">
        <v>7062</v>
      </c>
      <c r="D5" s="29"/>
      <c r="E5" s="29" t="s">
        <v>11172</v>
      </c>
      <c r="F5" s="29"/>
      <c r="G5" s="29" t="s">
        <v>7223</v>
      </c>
      <c r="H5" s="29"/>
      <c r="I5" s="29">
        <v>4</v>
      </c>
      <c r="J5" s="29" t="s">
        <v>11173</v>
      </c>
      <c r="K5" s="29"/>
      <c r="L5" s="29" t="s">
        <v>230</v>
      </c>
      <c r="N5" s="29" t="s">
        <v>11174</v>
      </c>
      <c r="P5" s="29" t="s">
        <v>7062</v>
      </c>
      <c r="Q5" s="29"/>
      <c r="R5" s="55" t="s">
        <v>7165</v>
      </c>
      <c r="T5" s="29" t="s">
        <v>7309</v>
      </c>
      <c r="U5" s="29"/>
      <c r="W5" s="48" t="s">
        <v>11175</v>
      </c>
      <c r="Z5" s="49" t="s">
        <v>163</v>
      </c>
      <c r="AA5" s="49"/>
      <c r="AB5" s="31"/>
      <c r="AD5" s="29" t="s">
        <v>4416</v>
      </c>
      <c r="AF5" s="29"/>
      <c r="AH5" s="50" t="s">
        <v>7592</v>
      </c>
      <c r="AJ5" s="29"/>
      <c r="AK5" s="29">
        <v>3</v>
      </c>
      <c r="AL5" s="29" t="s">
        <v>355</v>
      </c>
      <c r="AN5" s="29" t="s">
        <v>7256</v>
      </c>
      <c r="AP5" s="29" t="s">
        <v>6834</v>
      </c>
      <c r="AR5" s="53" t="s">
        <v>11176</v>
      </c>
      <c r="AX5" s="53" t="s">
        <v>7127</v>
      </c>
      <c r="BB5" s="51" t="s">
        <v>11177</v>
      </c>
      <c r="BD5" t="s">
        <v>6834</v>
      </c>
    </row>
    <row r="6" spans="1:56">
      <c r="B6" s="29"/>
      <c r="C6" s="52"/>
      <c r="D6" s="29"/>
      <c r="E6" s="29" t="s">
        <v>8718</v>
      </c>
      <c r="F6" s="29"/>
      <c r="G6" s="29" t="s">
        <v>931</v>
      </c>
      <c r="H6" s="29"/>
      <c r="I6" s="29">
        <v>5</v>
      </c>
      <c r="J6" s="29" t="s">
        <v>11178</v>
      </c>
      <c r="K6" s="29"/>
      <c r="L6" s="29" t="s">
        <v>7062</v>
      </c>
      <c r="N6" s="29" t="s">
        <v>8021</v>
      </c>
      <c r="P6" s="29"/>
      <c r="R6" s="56" t="s">
        <v>637</v>
      </c>
      <c r="T6" s="29" t="s">
        <v>8667</v>
      </c>
      <c r="U6" s="29"/>
      <c r="W6" s="48" t="s">
        <v>11179</v>
      </c>
      <c r="Z6" s="49" t="s">
        <v>11180</v>
      </c>
      <c r="AA6" s="49"/>
      <c r="AD6" s="29" t="s">
        <v>11181</v>
      </c>
      <c r="AF6" s="29"/>
      <c r="AH6" s="50" t="s">
        <v>7469</v>
      </c>
      <c r="AJ6" s="29"/>
      <c r="AK6" s="29">
        <v>4</v>
      </c>
      <c r="AL6" s="29" t="s">
        <v>121</v>
      </c>
      <c r="AN6" s="29" t="s">
        <v>7112</v>
      </c>
      <c r="AP6" s="29" t="s">
        <v>7126</v>
      </c>
      <c r="AR6" s="51" t="s">
        <v>11182</v>
      </c>
      <c r="BB6" s="53" t="s">
        <v>11162</v>
      </c>
    </row>
    <row r="7" spans="1:56" ht="30">
      <c r="B7" s="29"/>
      <c r="C7" s="29"/>
      <c r="D7" s="29"/>
      <c r="E7" s="29" t="s">
        <v>11183</v>
      </c>
      <c r="F7" s="29"/>
      <c r="G7" s="29" t="s">
        <v>11184</v>
      </c>
      <c r="H7" s="29"/>
      <c r="I7" s="29">
        <v>6</v>
      </c>
      <c r="J7" s="29" t="s">
        <v>10150</v>
      </c>
      <c r="K7" s="29"/>
      <c r="L7" s="29"/>
      <c r="N7" s="29" t="s">
        <v>3217</v>
      </c>
      <c r="R7" s="55" t="s">
        <v>7291</v>
      </c>
      <c r="T7" s="29" t="s">
        <v>7062</v>
      </c>
      <c r="U7" s="29"/>
      <c r="W7" s="48" t="s">
        <v>404</v>
      </c>
      <c r="Z7" s="49" t="s">
        <v>139</v>
      </c>
      <c r="AA7" s="49"/>
      <c r="AD7" s="29"/>
      <c r="AF7" s="29"/>
      <c r="AH7" s="50" t="s">
        <v>11185</v>
      </c>
      <c r="AJ7" s="29"/>
      <c r="AK7" s="29">
        <v>5</v>
      </c>
      <c r="AL7" s="29" t="s">
        <v>142</v>
      </c>
      <c r="AN7" s="29" t="s">
        <v>7190</v>
      </c>
      <c r="AP7" s="29" t="s">
        <v>7101</v>
      </c>
      <c r="AR7" s="53" t="s">
        <v>11186</v>
      </c>
      <c r="BB7" s="51" t="s">
        <v>11187</v>
      </c>
    </row>
    <row r="8" spans="1:56">
      <c r="B8" s="29"/>
      <c r="C8" s="29"/>
      <c r="D8" s="29"/>
      <c r="E8" s="29" t="s">
        <v>11188</v>
      </c>
      <c r="F8" s="29"/>
      <c r="G8" s="29" t="s">
        <v>7114</v>
      </c>
      <c r="H8" s="29"/>
      <c r="I8" s="29">
        <v>7</v>
      </c>
      <c r="J8" s="29" t="s">
        <v>10676</v>
      </c>
      <c r="K8" s="29"/>
      <c r="N8" s="29" t="s">
        <v>162</v>
      </c>
      <c r="R8" s="56" t="s">
        <v>7138</v>
      </c>
      <c r="T8" s="29" t="s">
        <v>9689</v>
      </c>
      <c r="W8" s="48" t="s">
        <v>504</v>
      </c>
      <c r="Z8" s="49" t="s">
        <v>11189</v>
      </c>
      <c r="AA8" s="49"/>
      <c r="AH8" t="s">
        <v>7114</v>
      </c>
      <c r="AJ8" s="29"/>
      <c r="AK8" s="29">
        <v>6</v>
      </c>
      <c r="AL8" s="29" t="s">
        <v>200</v>
      </c>
      <c r="AN8" s="29" t="s">
        <v>7234</v>
      </c>
      <c r="AP8" s="29"/>
      <c r="AR8" s="51" t="s">
        <v>11190</v>
      </c>
      <c r="BB8" s="51" t="s">
        <v>154</v>
      </c>
    </row>
    <row r="9" spans="1:56">
      <c r="B9" s="29"/>
      <c r="C9" s="29"/>
      <c r="D9" s="29"/>
      <c r="E9" s="29" t="s">
        <v>10380</v>
      </c>
      <c r="F9" s="29"/>
      <c r="G9" s="29" t="s">
        <v>7062</v>
      </c>
      <c r="H9" s="29"/>
      <c r="I9" s="29">
        <v>8</v>
      </c>
      <c r="J9" s="29" t="s">
        <v>11191</v>
      </c>
      <c r="K9" s="29"/>
      <c r="N9" s="29" t="s">
        <v>181</v>
      </c>
      <c r="R9" s="55" t="s">
        <v>7124</v>
      </c>
      <c r="T9" s="29" t="s">
        <v>7114</v>
      </c>
      <c r="W9" s="48" t="s">
        <v>11192</v>
      </c>
      <c r="Z9" s="49" t="s">
        <v>11193</v>
      </c>
      <c r="AA9" s="49"/>
      <c r="AH9" s="50" t="s">
        <v>7922</v>
      </c>
      <c r="AL9" s="29" t="s">
        <v>7062</v>
      </c>
      <c r="AN9" s="29" t="s">
        <v>7855</v>
      </c>
      <c r="AP9" s="29"/>
      <c r="AR9" s="53" t="s">
        <v>11194</v>
      </c>
      <c r="BB9" s="53" t="s">
        <v>11195</v>
      </c>
    </row>
    <row r="10" spans="1:56">
      <c r="B10" s="29"/>
      <c r="C10" s="29"/>
      <c r="D10" s="29"/>
      <c r="E10" s="29" t="s">
        <v>10641</v>
      </c>
      <c r="F10" s="29"/>
      <c r="G10" s="29" t="s">
        <v>7171</v>
      </c>
      <c r="H10" s="29"/>
      <c r="I10" s="29">
        <v>9</v>
      </c>
      <c r="J10" s="29" t="s">
        <v>11196</v>
      </c>
      <c r="K10" s="29"/>
      <c r="N10" s="29" t="s">
        <v>9275</v>
      </c>
      <c r="R10" s="56" t="s">
        <v>7432</v>
      </c>
      <c r="T10" s="29"/>
      <c r="W10" s="48" t="s">
        <v>11197</v>
      </c>
      <c r="Z10" s="29" t="s">
        <v>7062</v>
      </c>
      <c r="AA10" s="29"/>
      <c r="AH10" s="50" t="s">
        <v>7930</v>
      </c>
      <c r="AL10" s="29"/>
      <c r="AN10" s="29" t="s">
        <v>7098</v>
      </c>
      <c r="AP10" s="29"/>
      <c r="AR10" s="51" t="s">
        <v>11198</v>
      </c>
      <c r="BB10" s="51" t="s">
        <v>11199</v>
      </c>
    </row>
    <row r="11" spans="1:56">
      <c r="B11" s="29"/>
      <c r="D11" s="29"/>
      <c r="E11" s="29" t="s">
        <v>11200</v>
      </c>
      <c r="F11" s="29"/>
      <c r="G11" s="29"/>
      <c r="H11" s="29"/>
      <c r="I11" s="29">
        <v>10</v>
      </c>
      <c r="J11" s="29" t="s">
        <v>11201</v>
      </c>
      <c r="K11" s="29"/>
      <c r="N11" s="29" t="s">
        <v>7255</v>
      </c>
      <c r="W11" s="48" t="s">
        <v>4564</v>
      </c>
      <c r="Z11" s="49" t="s">
        <v>182</v>
      </c>
      <c r="AA11" s="49"/>
      <c r="AN11" s="29" t="s">
        <v>7290</v>
      </c>
      <c r="AP11" s="29"/>
      <c r="AR11" s="53" t="s">
        <v>11202</v>
      </c>
      <c r="BB11" s="51" t="s">
        <v>11149</v>
      </c>
    </row>
    <row r="12" spans="1:56">
      <c r="B12" s="29"/>
      <c r="D12" s="29"/>
      <c r="E12" s="29" t="s">
        <v>11203</v>
      </c>
      <c r="F12" s="29"/>
      <c r="G12" s="29"/>
      <c r="H12" s="29"/>
      <c r="I12" s="29">
        <v>11</v>
      </c>
      <c r="J12" s="29" t="s">
        <v>11204</v>
      </c>
      <c r="K12" s="29"/>
      <c r="N12" s="29" t="s">
        <v>7667</v>
      </c>
      <c r="W12" s="48" t="s">
        <v>11205</v>
      </c>
      <c r="Z12" s="49"/>
      <c r="AH12" s="57"/>
      <c r="AN12" s="29" t="s">
        <v>7114</v>
      </c>
      <c r="AP12" s="29"/>
      <c r="AR12" s="51" t="s">
        <v>11206</v>
      </c>
      <c r="BB12" s="58" t="s">
        <v>7127</v>
      </c>
    </row>
    <row r="13" spans="1:56">
      <c r="B13" s="29"/>
      <c r="D13" s="29"/>
      <c r="E13" s="29" t="s">
        <v>11207</v>
      </c>
      <c r="F13" s="29"/>
      <c r="G13" s="29"/>
      <c r="H13" s="29"/>
      <c r="I13" s="29">
        <v>12</v>
      </c>
      <c r="J13" s="29" t="s">
        <v>11208</v>
      </c>
      <c r="K13" s="29"/>
      <c r="N13" s="29" t="s">
        <v>9044</v>
      </c>
      <c r="W13" s="48" t="s">
        <v>11209</v>
      </c>
      <c r="AH13" s="57"/>
      <c r="AN13" s="29" t="s">
        <v>7930</v>
      </c>
      <c r="AP13" s="29"/>
      <c r="AR13" s="53" t="s">
        <v>11210</v>
      </c>
    </row>
    <row r="14" spans="1:56">
      <c r="B14" s="29"/>
      <c r="D14" s="29"/>
      <c r="E14" s="29" t="s">
        <v>2455</v>
      </c>
      <c r="F14" s="29"/>
      <c r="J14" s="29" t="s">
        <v>7062</v>
      </c>
      <c r="K14" s="59"/>
      <c r="N14" s="29" t="s">
        <v>111</v>
      </c>
      <c r="W14" s="48" t="s">
        <v>11211</v>
      </c>
      <c r="AH14" s="57"/>
      <c r="AN14" s="29" t="s">
        <v>6834</v>
      </c>
      <c r="AP14" s="29"/>
      <c r="AR14" s="51" t="s">
        <v>11212</v>
      </c>
    </row>
    <row r="15" spans="1:56">
      <c r="B15" s="29"/>
      <c r="C15" s="29"/>
      <c r="D15" s="29"/>
      <c r="E15" s="29" t="s">
        <v>11213</v>
      </c>
      <c r="F15" s="29"/>
      <c r="J15" s="29"/>
      <c r="N15" s="29" t="s">
        <v>145</v>
      </c>
      <c r="W15" s="48" t="s">
        <v>11214</v>
      </c>
      <c r="AH15" s="57"/>
      <c r="AN15" s="29" t="s">
        <v>7250</v>
      </c>
      <c r="AP15" s="29"/>
      <c r="AR15" s="53" t="s">
        <v>11215</v>
      </c>
    </row>
    <row r="16" spans="1:56">
      <c r="B16" s="29"/>
      <c r="C16" s="29"/>
      <c r="D16" s="29"/>
      <c r="E16" s="29" t="s">
        <v>11216</v>
      </c>
      <c r="F16" s="29"/>
      <c r="N16" s="29" t="s">
        <v>1201</v>
      </c>
      <c r="W16" s="48" t="s">
        <v>11217</v>
      </c>
      <c r="AH16" s="57"/>
      <c r="AN16" s="29" t="s">
        <v>7122</v>
      </c>
      <c r="AP16" s="29"/>
      <c r="AR16" s="51" t="s">
        <v>11218</v>
      </c>
    </row>
    <row r="17" spans="5:44">
      <c r="E17" s="29" t="s">
        <v>10615</v>
      </c>
      <c r="F17" s="29"/>
      <c r="N17" s="29" t="s">
        <v>286</v>
      </c>
      <c r="W17" s="48" t="s">
        <v>11219</v>
      </c>
      <c r="AH17" s="48"/>
      <c r="AN17" s="29" t="s">
        <v>7363</v>
      </c>
      <c r="AP17" s="29"/>
      <c r="AR17" s="53" t="s">
        <v>11220</v>
      </c>
    </row>
    <row r="18" spans="5:44">
      <c r="E18" s="29" t="s">
        <v>11221</v>
      </c>
      <c r="F18" s="29"/>
      <c r="N18" s="29" t="s">
        <v>7062</v>
      </c>
      <c r="W18" s="48" t="s">
        <v>11222</v>
      </c>
      <c r="AH18" s="57"/>
      <c r="AN18" s="29" t="s">
        <v>7974</v>
      </c>
      <c r="AR18" s="51" t="s">
        <v>11223</v>
      </c>
    </row>
    <row r="19" spans="5:44">
      <c r="E19" s="29" t="s">
        <v>11224</v>
      </c>
      <c r="F19" s="29"/>
      <c r="N19" s="29" t="s">
        <v>11225</v>
      </c>
      <c r="W19" s="48" t="s">
        <v>11226</v>
      </c>
      <c r="AH19" s="57"/>
      <c r="AN19" s="29" t="s">
        <v>8146</v>
      </c>
      <c r="AR19" s="53" t="s">
        <v>11227</v>
      </c>
    </row>
    <row r="20" spans="5:44">
      <c r="E20" s="29" t="s">
        <v>7135</v>
      </c>
      <c r="F20" s="29"/>
      <c r="N20" s="29" t="s">
        <v>320</v>
      </c>
      <c r="W20" s="48" t="s">
        <v>11228</v>
      </c>
      <c r="AH20" s="57"/>
      <c r="AN20" s="60" t="s">
        <v>11229</v>
      </c>
      <c r="AR20" s="51" t="s">
        <v>11230</v>
      </c>
    </row>
    <row r="21" spans="5:44">
      <c r="E21" s="29" t="s">
        <v>138</v>
      </c>
      <c r="F21" s="29"/>
      <c r="N21" s="29"/>
      <c r="W21" s="48" t="s">
        <v>11231</v>
      </c>
      <c r="AH21" s="57"/>
      <c r="AJ21" s="32"/>
      <c r="AN21" s="60" t="s">
        <v>7182</v>
      </c>
      <c r="AR21" s="53" t="s">
        <v>11232</v>
      </c>
    </row>
    <row r="22" spans="5:44">
      <c r="E22" s="29" t="s">
        <v>10659</v>
      </c>
      <c r="F22" s="29"/>
      <c r="W22" s="48" t="s">
        <v>11233</v>
      </c>
      <c r="AH22" s="57"/>
      <c r="AN22" s="60" t="s">
        <v>10235</v>
      </c>
      <c r="AR22" s="51" t="s">
        <v>11234</v>
      </c>
    </row>
    <row r="23" spans="5:44">
      <c r="E23" s="29" t="s">
        <v>10686</v>
      </c>
      <c r="F23" s="29"/>
      <c r="W23" s="48" t="s">
        <v>11235</v>
      </c>
      <c r="AH23" s="57"/>
      <c r="AN23" s="60" t="s">
        <v>7965</v>
      </c>
      <c r="AR23" s="53" t="s">
        <v>11236</v>
      </c>
    </row>
    <row r="24" spans="5:44">
      <c r="E24" s="29" t="s">
        <v>11237</v>
      </c>
      <c r="F24" s="29"/>
      <c r="W24" s="48" t="s">
        <v>11238</v>
      </c>
      <c r="AH24" s="57"/>
      <c r="AN24" s="60" t="s">
        <v>7636</v>
      </c>
      <c r="AR24" s="51" t="s">
        <v>11239</v>
      </c>
    </row>
    <row r="25" spans="5:44">
      <c r="E25" s="29" t="s">
        <v>10600</v>
      </c>
      <c r="F25" s="29"/>
      <c r="W25" s="48" t="s">
        <v>11240</v>
      </c>
      <c r="AL25" s="32"/>
      <c r="AN25" s="29"/>
      <c r="AR25" s="53" t="s">
        <v>11241</v>
      </c>
    </row>
    <row r="26" spans="5:44">
      <c r="E26" s="29" t="s">
        <v>672</v>
      </c>
      <c r="F26" s="29"/>
      <c r="W26" s="48" t="s">
        <v>11242</v>
      </c>
      <c r="AN26" s="29"/>
      <c r="AR26" s="51" t="s">
        <v>11243</v>
      </c>
    </row>
    <row r="27" spans="5:44">
      <c r="E27" s="29" t="s">
        <v>7947</v>
      </c>
      <c r="F27" s="29"/>
      <c r="W27" s="48" t="s">
        <v>11244</v>
      </c>
      <c r="AN27" s="29"/>
      <c r="AR27" s="53" t="s">
        <v>11245</v>
      </c>
    </row>
    <row r="28" spans="5:44">
      <c r="E28" s="29" t="s">
        <v>11246</v>
      </c>
      <c r="F28" s="29"/>
      <c r="W28" s="48" t="s">
        <v>11247</v>
      </c>
      <c r="AN28" s="29"/>
      <c r="AR28" s="51" t="s">
        <v>11248</v>
      </c>
    </row>
    <row r="29" spans="5:44">
      <c r="E29" s="29" t="s">
        <v>7062</v>
      </c>
      <c r="W29" s="48" t="s">
        <v>11249</v>
      </c>
      <c r="AN29" s="29"/>
      <c r="AR29" s="53" t="s">
        <v>11250</v>
      </c>
    </row>
    <row r="30" spans="5:44">
      <c r="E30" s="29" t="s">
        <v>11251</v>
      </c>
      <c r="W30" s="48" t="s">
        <v>11252</v>
      </c>
      <c r="AR30" s="51" t="s">
        <v>11253</v>
      </c>
    </row>
    <row r="31" spans="5:44">
      <c r="W31" s="48" t="s">
        <v>11254</v>
      </c>
      <c r="AR31" s="53" t="s">
        <v>11255</v>
      </c>
    </row>
    <row r="32" spans="5:44">
      <c r="W32" s="48" t="s">
        <v>11256</v>
      </c>
      <c r="AR32" s="51" t="s">
        <v>11257</v>
      </c>
    </row>
    <row r="33" spans="23:44">
      <c r="W33" s="48" t="s">
        <v>11258</v>
      </c>
      <c r="AR33" s="53" t="s">
        <v>11259</v>
      </c>
    </row>
    <row r="34" spans="23:44">
      <c r="W34" s="48" t="s">
        <v>11260</v>
      </c>
      <c r="AR34" s="51" t="s">
        <v>11261</v>
      </c>
    </row>
    <row r="35" spans="23:44">
      <c r="W35" s="48" t="s">
        <v>11262</v>
      </c>
      <c r="AR35" s="53" t="s">
        <v>11263</v>
      </c>
    </row>
    <row r="36" spans="23:44">
      <c r="W36" s="48" t="s">
        <v>11264</v>
      </c>
      <c r="AR36" s="51" t="s">
        <v>11265</v>
      </c>
    </row>
    <row r="37" spans="23:44">
      <c r="W37" s="48" t="s">
        <v>11266</v>
      </c>
      <c r="AR37" s="53" t="s">
        <v>11267</v>
      </c>
    </row>
    <row r="38" spans="23:44">
      <c r="W38" s="48" t="s">
        <v>11268</v>
      </c>
      <c r="AR38" s="51" t="s">
        <v>11269</v>
      </c>
    </row>
    <row r="39" spans="23:44">
      <c r="W39" s="48" t="s">
        <v>11270</v>
      </c>
      <c r="AR39" s="53" t="s">
        <v>11271</v>
      </c>
    </row>
    <row r="40" spans="23:44">
      <c r="W40" s="48" t="s">
        <v>11272</v>
      </c>
      <c r="AR40" s="51" t="s">
        <v>11273</v>
      </c>
    </row>
    <row r="41" spans="23:44">
      <c r="W41" s="48" t="s">
        <v>11274</v>
      </c>
      <c r="AR41" s="53" t="s">
        <v>11275</v>
      </c>
    </row>
    <row r="42" spans="23:44">
      <c r="W42" s="48" t="s">
        <v>11276</v>
      </c>
      <c r="AR42" s="51" t="s">
        <v>11277</v>
      </c>
    </row>
    <row r="43" spans="23:44">
      <c r="W43" s="48" t="s">
        <v>11278</v>
      </c>
      <c r="AR43" s="53" t="s">
        <v>11279</v>
      </c>
    </row>
    <row r="44" spans="23:44">
      <c r="W44" s="48" t="s">
        <v>11280</v>
      </c>
      <c r="AR44" s="51" t="s">
        <v>11281</v>
      </c>
    </row>
    <row r="45" spans="23:44">
      <c r="W45" s="48" t="s">
        <v>8395</v>
      </c>
      <c r="AR45" s="53" t="s">
        <v>11282</v>
      </c>
    </row>
    <row r="46" spans="23:44">
      <c r="W46" s="48" t="s">
        <v>11283</v>
      </c>
      <c r="AR46" s="51" t="s">
        <v>11284</v>
      </c>
    </row>
    <row r="47" spans="23:44">
      <c r="W47" s="48" t="s">
        <v>6932</v>
      </c>
      <c r="AR47" s="53" t="s">
        <v>11285</v>
      </c>
    </row>
    <row r="48" spans="23:44">
      <c r="W48" s="48" t="s">
        <v>11286</v>
      </c>
      <c r="AR48" s="51" t="s">
        <v>11287</v>
      </c>
    </row>
    <row r="49" spans="23:44">
      <c r="W49" s="48" t="s">
        <v>11288</v>
      </c>
      <c r="AR49" s="53" t="s">
        <v>11287</v>
      </c>
    </row>
    <row r="50" spans="23:44">
      <c r="W50" s="48" t="s">
        <v>11289</v>
      </c>
      <c r="AR50" s="51" t="s">
        <v>11290</v>
      </c>
    </row>
    <row r="51" spans="23:44">
      <c r="W51" s="48" t="s">
        <v>11291</v>
      </c>
      <c r="AR51" s="53" t="s">
        <v>11290</v>
      </c>
    </row>
    <row r="52" spans="23:44">
      <c r="W52" s="48" t="s">
        <v>11292</v>
      </c>
      <c r="AR52" s="51" t="s">
        <v>11290</v>
      </c>
    </row>
    <row r="53" spans="23:44">
      <c r="W53" s="48" t="s">
        <v>11293</v>
      </c>
      <c r="AR53" s="53" t="s">
        <v>11294</v>
      </c>
    </row>
    <row r="54" spans="23:44">
      <c r="W54" s="48" t="s">
        <v>11295</v>
      </c>
      <c r="AR54" s="51" t="s">
        <v>11296</v>
      </c>
    </row>
    <row r="55" spans="23:44">
      <c r="AR55" s="53" t="s">
        <v>11297</v>
      </c>
    </row>
    <row r="56" spans="23:44">
      <c r="AR56" s="51" t="s">
        <v>11298</v>
      </c>
    </row>
    <row r="57" spans="23:44">
      <c r="AR57" s="53" t="s">
        <v>11299</v>
      </c>
    </row>
    <row r="58" spans="23:44">
      <c r="AR58" s="51" t="s">
        <v>11300</v>
      </c>
    </row>
    <row r="59" spans="23:44">
      <c r="AR59" s="53" t="s">
        <v>11301</v>
      </c>
    </row>
    <row r="60" spans="23:44">
      <c r="AR60" s="51" t="s">
        <v>11302</v>
      </c>
    </row>
    <row r="61" spans="23:44">
      <c r="AR61" s="53" t="s">
        <v>11303</v>
      </c>
    </row>
    <row r="62" spans="23:44">
      <c r="AR62" s="51" t="s">
        <v>11304</v>
      </c>
    </row>
    <row r="63" spans="23:44">
      <c r="AR63" s="53" t="s">
        <v>11305</v>
      </c>
    </row>
    <row r="64" spans="23:44">
      <c r="AR64" s="51" t="s">
        <v>11306</v>
      </c>
    </row>
    <row r="65" spans="44:44">
      <c r="AR65" s="53" t="s">
        <v>11307</v>
      </c>
    </row>
    <row r="66" spans="44:44">
      <c r="AR66" s="51" t="s">
        <v>11308</v>
      </c>
    </row>
    <row r="67" spans="44:44">
      <c r="AR67" s="53" t="s">
        <v>11309</v>
      </c>
    </row>
    <row r="68" spans="44:44">
      <c r="AR68" s="51" t="s">
        <v>11310</v>
      </c>
    </row>
    <row r="69" spans="44:44">
      <c r="AR69" s="53" t="s">
        <v>11311</v>
      </c>
    </row>
    <row r="70" spans="44:44">
      <c r="AR70" s="51" t="s">
        <v>11312</v>
      </c>
    </row>
    <row r="71" spans="44:44">
      <c r="AR71" s="53" t="s">
        <v>11313</v>
      </c>
    </row>
    <row r="72" spans="44:44">
      <c r="AR72" s="51" t="s">
        <v>11314</v>
      </c>
    </row>
    <row r="73" spans="44:44">
      <c r="AR73" s="53" t="s">
        <v>11315</v>
      </c>
    </row>
    <row r="74" spans="44:44">
      <c r="AR74" s="51" t="s">
        <v>11316</v>
      </c>
    </row>
    <row r="75" spans="44:44">
      <c r="AR75" s="53" t="s">
        <v>11317</v>
      </c>
    </row>
    <row r="76" spans="44:44">
      <c r="AR76" s="51" t="s">
        <v>11318</v>
      </c>
    </row>
    <row r="77" spans="44:44">
      <c r="AR77" s="53" t="s">
        <v>11319</v>
      </c>
    </row>
    <row r="78" spans="44:44">
      <c r="AR78" s="51" t="s">
        <v>11320</v>
      </c>
    </row>
    <row r="79" spans="44:44">
      <c r="AR79" s="53" t="s">
        <v>11321</v>
      </c>
    </row>
    <row r="80" spans="44:44">
      <c r="AR80" s="51" t="s">
        <v>11322</v>
      </c>
    </row>
    <row r="81" spans="44:44">
      <c r="AR81" s="53" t="s">
        <v>11323</v>
      </c>
    </row>
    <row r="82" spans="44:44">
      <c r="AR82" s="51" t="s">
        <v>11324</v>
      </c>
    </row>
    <row r="83" spans="44:44">
      <c r="AR83" s="53" t="s">
        <v>11325</v>
      </c>
    </row>
    <row r="84" spans="44:44">
      <c r="AR84" s="51" t="s">
        <v>11326</v>
      </c>
    </row>
    <row r="85" spans="44:44">
      <c r="AR85" s="53" t="s">
        <v>11327</v>
      </c>
    </row>
    <row r="86" spans="44:44">
      <c r="AR86" s="51" t="s">
        <v>11328</v>
      </c>
    </row>
    <row r="87" spans="44:44">
      <c r="AR87" s="53" t="s">
        <v>11329</v>
      </c>
    </row>
    <row r="88" spans="44:44">
      <c r="AR88" s="51" t="s">
        <v>11330</v>
      </c>
    </row>
    <row r="89" spans="44:44">
      <c r="AR89" s="53" t="s">
        <v>11331</v>
      </c>
    </row>
    <row r="90" spans="44:44">
      <c r="AR90" s="51" t="s">
        <v>11332</v>
      </c>
    </row>
    <row r="91" spans="44:44">
      <c r="AR91" s="53" t="s">
        <v>11333</v>
      </c>
    </row>
    <row r="92" spans="44:44">
      <c r="AR92" s="51" t="s">
        <v>11333</v>
      </c>
    </row>
    <row r="93" spans="44:44">
      <c r="AR93" s="53" t="s">
        <v>11334</v>
      </c>
    </row>
    <row r="94" spans="44:44">
      <c r="AR94" s="51" t="s">
        <v>11335</v>
      </c>
    </row>
    <row r="95" spans="44:44">
      <c r="AR95" s="53" t="s">
        <v>11336</v>
      </c>
    </row>
    <row r="96" spans="44:44">
      <c r="AR96" s="51" t="s">
        <v>11337</v>
      </c>
    </row>
    <row r="97" spans="44:44">
      <c r="AR97" s="53" t="s">
        <v>11338</v>
      </c>
    </row>
    <row r="98" spans="44:44">
      <c r="AR98" s="51" t="s">
        <v>11339</v>
      </c>
    </row>
    <row r="99" spans="44:44">
      <c r="AR99" s="53" t="s">
        <v>11340</v>
      </c>
    </row>
    <row r="100" spans="44:44">
      <c r="AR100" s="51" t="s">
        <v>11341</v>
      </c>
    </row>
    <row r="101" spans="44:44">
      <c r="AR101" s="53" t="s">
        <v>11342</v>
      </c>
    </row>
    <row r="102" spans="44:44">
      <c r="AR102" s="51" t="s">
        <v>11343</v>
      </c>
    </row>
    <row r="103" spans="44:44">
      <c r="AR103" s="53" t="s">
        <v>11344</v>
      </c>
    </row>
    <row r="104" spans="44:44">
      <c r="AR104" s="51" t="s">
        <v>11345</v>
      </c>
    </row>
    <row r="105" spans="44:44">
      <c r="AR105" s="53" t="s">
        <v>11346</v>
      </c>
    </row>
    <row r="106" spans="44:44">
      <c r="AR106" s="51" t="s">
        <v>11347</v>
      </c>
    </row>
    <row r="107" spans="44:44">
      <c r="AR107" s="53" t="s">
        <v>11348</v>
      </c>
    </row>
    <row r="108" spans="44:44">
      <c r="AR108" s="51" t="s">
        <v>11349</v>
      </c>
    </row>
    <row r="109" spans="44:44">
      <c r="AR109" s="53" t="s">
        <v>11350</v>
      </c>
    </row>
    <row r="110" spans="44:44">
      <c r="AR110" s="51" t="s">
        <v>11351</v>
      </c>
    </row>
    <row r="111" spans="44:44">
      <c r="AR111" s="53" t="s">
        <v>11352</v>
      </c>
    </row>
    <row r="112" spans="44:44">
      <c r="AR112" s="51" t="s">
        <v>11353</v>
      </c>
    </row>
    <row r="113" spans="44:44">
      <c r="AR113" s="53" t="s">
        <v>11354</v>
      </c>
    </row>
    <row r="114" spans="44:44">
      <c r="AR114" s="51" t="s">
        <v>11355</v>
      </c>
    </row>
    <row r="115" spans="44:44">
      <c r="AR115" s="53" t="s">
        <v>11356</v>
      </c>
    </row>
    <row r="116" spans="44:44">
      <c r="AR116" s="51" t="s">
        <v>11357</v>
      </c>
    </row>
    <row r="117" spans="44:44">
      <c r="AR117" s="53" t="s">
        <v>11358</v>
      </c>
    </row>
    <row r="118" spans="44:44">
      <c r="AR118" s="51" t="s">
        <v>11359</v>
      </c>
    </row>
    <row r="119" spans="44:44">
      <c r="AR119" s="53" t="s">
        <v>11360</v>
      </c>
    </row>
    <row r="120" spans="44:44">
      <c r="AR120" s="51" t="s">
        <v>11361</v>
      </c>
    </row>
    <row r="121" spans="44:44">
      <c r="AR121" s="53" t="s">
        <v>11362</v>
      </c>
    </row>
    <row r="122" spans="44:44">
      <c r="AR122" s="51" t="s">
        <v>11363</v>
      </c>
    </row>
    <row r="123" spans="44:44">
      <c r="AR123" s="53" t="s">
        <v>11364</v>
      </c>
    </row>
    <row r="124" spans="44:44">
      <c r="AR124" s="51" t="s">
        <v>11365</v>
      </c>
    </row>
    <row r="125" spans="44:44">
      <c r="AR125" s="53" t="s">
        <v>11366</v>
      </c>
    </row>
    <row r="126" spans="44:44">
      <c r="AR126" s="51" t="s">
        <v>11367</v>
      </c>
    </row>
    <row r="127" spans="44:44">
      <c r="AR127" s="53" t="s">
        <v>11368</v>
      </c>
    </row>
    <row r="128" spans="44:44">
      <c r="AR128" s="51" t="s">
        <v>11369</v>
      </c>
    </row>
    <row r="129" spans="44:44">
      <c r="AR129" s="53" t="s">
        <v>11370</v>
      </c>
    </row>
    <row r="130" spans="44:44">
      <c r="AR130" s="51" t="s">
        <v>11371</v>
      </c>
    </row>
    <row r="131" spans="44:44">
      <c r="AR131" s="53" t="s">
        <v>11372</v>
      </c>
    </row>
    <row r="132" spans="44:44">
      <c r="AR132" s="51" t="s">
        <v>11373</v>
      </c>
    </row>
    <row r="133" spans="44:44">
      <c r="AR133" s="53" t="s">
        <v>11374</v>
      </c>
    </row>
    <row r="134" spans="44:44">
      <c r="AR134" s="51" t="s">
        <v>11375</v>
      </c>
    </row>
    <row r="135" spans="44:44">
      <c r="AR135" s="53" t="s">
        <v>11376</v>
      </c>
    </row>
    <row r="136" spans="44:44">
      <c r="AR136" s="51" t="s">
        <v>11377</v>
      </c>
    </row>
    <row r="137" spans="44:44">
      <c r="AR137" s="53" t="s">
        <v>11378</v>
      </c>
    </row>
    <row r="138" spans="44:44">
      <c r="AR138" s="51" t="s">
        <v>11379</v>
      </c>
    </row>
    <row r="139" spans="44:44">
      <c r="AR139" s="53" t="s">
        <v>11380</v>
      </c>
    </row>
    <row r="140" spans="44:44">
      <c r="AR140" s="51" t="s">
        <v>11381</v>
      </c>
    </row>
    <row r="141" spans="44:44">
      <c r="AR141" s="53" t="s">
        <v>11382</v>
      </c>
    </row>
    <row r="142" spans="44:44">
      <c r="AR142" s="51" t="s">
        <v>11383</v>
      </c>
    </row>
    <row r="143" spans="44:44">
      <c r="AR143" s="53" t="s">
        <v>11383</v>
      </c>
    </row>
    <row r="144" spans="44:44">
      <c r="AR144" s="51" t="s">
        <v>11383</v>
      </c>
    </row>
    <row r="145" spans="44:44">
      <c r="AR145" s="53" t="s">
        <v>11384</v>
      </c>
    </row>
    <row r="146" spans="44:44">
      <c r="AR146" s="51" t="s">
        <v>11385</v>
      </c>
    </row>
    <row r="147" spans="44:44">
      <c r="AR147" s="53" t="s">
        <v>11386</v>
      </c>
    </row>
    <row r="148" spans="44:44">
      <c r="AR148" s="51" t="s">
        <v>11387</v>
      </c>
    </row>
    <row r="149" spans="44:44">
      <c r="AR149" s="53" t="s">
        <v>11388</v>
      </c>
    </row>
    <row r="150" spans="44:44">
      <c r="AR150" s="51" t="s">
        <v>11389</v>
      </c>
    </row>
    <row r="151" spans="44:44">
      <c r="AR151" s="53" t="s">
        <v>11390</v>
      </c>
    </row>
    <row r="152" spans="44:44">
      <c r="AR152" s="51" t="s">
        <v>11391</v>
      </c>
    </row>
    <row r="153" spans="44:44">
      <c r="AR153" s="53" t="s">
        <v>11392</v>
      </c>
    </row>
    <row r="154" spans="44:44">
      <c r="AR154" s="51" t="s">
        <v>11393</v>
      </c>
    </row>
    <row r="155" spans="44:44">
      <c r="AR155" s="53" t="s">
        <v>11394</v>
      </c>
    </row>
    <row r="156" spans="44:44">
      <c r="AR156" s="51" t="s">
        <v>11395</v>
      </c>
    </row>
    <row r="157" spans="44:44">
      <c r="AR157" s="53" t="s">
        <v>11396</v>
      </c>
    </row>
    <row r="158" spans="44:44">
      <c r="AR158" s="51" t="s">
        <v>11397</v>
      </c>
    </row>
    <row r="159" spans="44:44">
      <c r="AR159" s="53" t="s">
        <v>11398</v>
      </c>
    </row>
    <row r="160" spans="44:44">
      <c r="AR160" s="51" t="s">
        <v>11399</v>
      </c>
    </row>
    <row r="161" spans="44:44">
      <c r="AR161" s="53" t="s">
        <v>11400</v>
      </c>
    </row>
    <row r="162" spans="44:44">
      <c r="AR162" s="51" t="s">
        <v>11401</v>
      </c>
    </row>
    <row r="163" spans="44:44">
      <c r="AR163" s="53" t="s">
        <v>11402</v>
      </c>
    </row>
    <row r="164" spans="44:44">
      <c r="AR164" s="51" t="s">
        <v>11403</v>
      </c>
    </row>
    <row r="165" spans="44:44">
      <c r="AR165" s="53" t="s">
        <v>11404</v>
      </c>
    </row>
    <row r="166" spans="44:44">
      <c r="AR166" s="51" t="s">
        <v>11405</v>
      </c>
    </row>
    <row r="167" spans="44:44">
      <c r="AR167" s="53" t="s">
        <v>11406</v>
      </c>
    </row>
    <row r="168" spans="44:44">
      <c r="AR168" s="51" t="s">
        <v>11407</v>
      </c>
    </row>
    <row r="169" spans="44:44">
      <c r="AR169" s="53" t="s">
        <v>11408</v>
      </c>
    </row>
    <row r="170" spans="44:44">
      <c r="AR170" s="51" t="s">
        <v>11409</v>
      </c>
    </row>
    <row r="171" spans="44:44">
      <c r="AR171" s="53" t="s">
        <v>11410</v>
      </c>
    </row>
    <row r="172" spans="44:44">
      <c r="AR172" s="51" t="s">
        <v>11411</v>
      </c>
    </row>
    <row r="173" spans="44:44">
      <c r="AR173" s="53" t="s">
        <v>11412</v>
      </c>
    </row>
    <row r="174" spans="44:44">
      <c r="AR174" s="51" t="s">
        <v>11413</v>
      </c>
    </row>
    <row r="175" spans="44:44">
      <c r="AR175" s="53" t="s">
        <v>11414</v>
      </c>
    </row>
    <row r="176" spans="44:44">
      <c r="AR176" s="51" t="s">
        <v>11415</v>
      </c>
    </row>
    <row r="177" spans="44:44">
      <c r="AR177" s="53" t="s">
        <v>11416</v>
      </c>
    </row>
    <row r="178" spans="44:44">
      <c r="AR178" s="51" t="s">
        <v>11417</v>
      </c>
    </row>
    <row r="179" spans="44:44">
      <c r="AR179" s="53" t="s">
        <v>11417</v>
      </c>
    </row>
    <row r="180" spans="44:44">
      <c r="AR180" s="51" t="s">
        <v>11418</v>
      </c>
    </row>
    <row r="181" spans="44:44">
      <c r="AR181" s="53" t="s">
        <v>11419</v>
      </c>
    </row>
    <row r="182" spans="44:44">
      <c r="AR182" s="51" t="s">
        <v>11420</v>
      </c>
    </row>
    <row r="183" spans="44:44">
      <c r="AR183" s="53" t="s">
        <v>11421</v>
      </c>
    </row>
    <row r="184" spans="44:44">
      <c r="AR184" s="51" t="s">
        <v>11422</v>
      </c>
    </row>
    <row r="185" spans="44:44">
      <c r="AR185" s="53" t="s">
        <v>11423</v>
      </c>
    </row>
    <row r="186" spans="44:44">
      <c r="AR186" s="51" t="s">
        <v>11424</v>
      </c>
    </row>
    <row r="187" spans="44:44">
      <c r="AR187" s="53" t="s">
        <v>11425</v>
      </c>
    </row>
    <row r="188" spans="44:44">
      <c r="AR188" s="51" t="s">
        <v>11426</v>
      </c>
    </row>
    <row r="189" spans="44:44">
      <c r="AR189" s="53" t="s">
        <v>11427</v>
      </c>
    </row>
    <row r="190" spans="44:44">
      <c r="AR190" s="51" t="s">
        <v>11428</v>
      </c>
    </row>
    <row r="191" spans="44:44">
      <c r="AR191" s="53" t="s">
        <v>11429</v>
      </c>
    </row>
    <row r="192" spans="44:44">
      <c r="AR192" s="51" t="s">
        <v>11430</v>
      </c>
    </row>
    <row r="193" spans="44:44">
      <c r="AR193" s="53" t="s">
        <v>11431</v>
      </c>
    </row>
    <row r="194" spans="44:44">
      <c r="AR194" s="51" t="s">
        <v>11432</v>
      </c>
    </row>
    <row r="195" spans="44:44">
      <c r="AR195" s="53" t="s">
        <v>11433</v>
      </c>
    </row>
    <row r="196" spans="44:44">
      <c r="AR196" s="51" t="s">
        <v>11434</v>
      </c>
    </row>
    <row r="197" spans="44:44">
      <c r="AR197" s="53" t="s">
        <v>11435</v>
      </c>
    </row>
    <row r="198" spans="44:44">
      <c r="AR198" s="51" t="s">
        <v>11436</v>
      </c>
    </row>
    <row r="199" spans="44:44">
      <c r="AR199" s="53" t="s">
        <v>11437</v>
      </c>
    </row>
    <row r="200" spans="44:44">
      <c r="AR200" s="51" t="s">
        <v>11438</v>
      </c>
    </row>
    <row r="201" spans="44:44">
      <c r="AR201" s="53" t="s">
        <v>11439</v>
      </c>
    </row>
    <row r="202" spans="44:44">
      <c r="AR202" s="51" t="s">
        <v>11440</v>
      </c>
    </row>
    <row r="203" spans="44:44">
      <c r="AR203" s="53" t="s">
        <v>11441</v>
      </c>
    </row>
    <row r="204" spans="44:44">
      <c r="AR204" s="51" t="s">
        <v>11442</v>
      </c>
    </row>
    <row r="205" spans="44:44">
      <c r="AR205" s="53" t="s">
        <v>11443</v>
      </c>
    </row>
    <row r="206" spans="44:44">
      <c r="AR206" s="51" t="s">
        <v>11444</v>
      </c>
    </row>
    <row r="207" spans="44:44">
      <c r="AR207" s="53" t="s">
        <v>11444</v>
      </c>
    </row>
    <row r="208" spans="44:44">
      <c r="AR208" s="51" t="s">
        <v>11445</v>
      </c>
    </row>
    <row r="209" spans="44:44">
      <c r="AR209" s="53" t="s">
        <v>11446</v>
      </c>
    </row>
    <row r="210" spans="44:44">
      <c r="AR210" s="51" t="s">
        <v>11447</v>
      </c>
    </row>
    <row r="211" spans="44:44">
      <c r="AR211" s="53" t="s">
        <v>11448</v>
      </c>
    </row>
    <row r="212" spans="44:44">
      <c r="AR212" s="51" t="s">
        <v>11449</v>
      </c>
    </row>
    <row r="213" spans="44:44">
      <c r="AR213" s="53" t="s">
        <v>11450</v>
      </c>
    </row>
    <row r="214" spans="44:44">
      <c r="AR214" s="51" t="s">
        <v>11451</v>
      </c>
    </row>
    <row r="215" spans="44:44">
      <c r="AR215" s="53" t="s">
        <v>11452</v>
      </c>
    </row>
    <row r="216" spans="44:44">
      <c r="AR216" s="51" t="s">
        <v>11453</v>
      </c>
    </row>
    <row r="217" spans="44:44">
      <c r="AR217" s="53" t="s">
        <v>11454</v>
      </c>
    </row>
    <row r="218" spans="44:44">
      <c r="AR218" s="51" t="s">
        <v>11455</v>
      </c>
    </row>
    <row r="219" spans="44:44">
      <c r="AR219" s="53" t="s">
        <v>11456</v>
      </c>
    </row>
    <row r="220" spans="44:44">
      <c r="AR220" s="51" t="s">
        <v>11457</v>
      </c>
    </row>
    <row r="221" spans="44:44">
      <c r="AR221" s="53" t="s">
        <v>11458</v>
      </c>
    </row>
    <row r="222" spans="44:44">
      <c r="AR222" s="51" t="s">
        <v>11459</v>
      </c>
    </row>
    <row r="223" spans="44:44">
      <c r="AR223" s="53" t="s">
        <v>11460</v>
      </c>
    </row>
    <row r="224" spans="44:44">
      <c r="AR224" s="51" t="s">
        <v>11461</v>
      </c>
    </row>
    <row r="225" spans="44:44">
      <c r="AR225" s="53" t="s">
        <v>11462</v>
      </c>
    </row>
    <row r="226" spans="44:44">
      <c r="AR226" s="51" t="s">
        <v>11462</v>
      </c>
    </row>
    <row r="227" spans="44:44">
      <c r="AR227" s="53" t="s">
        <v>11463</v>
      </c>
    </row>
    <row r="228" spans="44:44">
      <c r="AR228" s="51" t="s">
        <v>11464</v>
      </c>
    </row>
    <row r="229" spans="44:44">
      <c r="AR229" s="53" t="s">
        <v>11465</v>
      </c>
    </row>
    <row r="230" spans="44:44">
      <c r="AR230" s="51" t="s">
        <v>11466</v>
      </c>
    </row>
    <row r="231" spans="44:44">
      <c r="AR231" s="53" t="s">
        <v>11467</v>
      </c>
    </row>
    <row r="232" spans="44:44">
      <c r="AR232" s="51" t="s">
        <v>11468</v>
      </c>
    </row>
    <row r="233" spans="44:44">
      <c r="AR233" s="53" t="s">
        <v>11469</v>
      </c>
    </row>
    <row r="234" spans="44:44">
      <c r="AR234" s="51" t="s">
        <v>11470</v>
      </c>
    </row>
    <row r="235" spans="44:44">
      <c r="AR235" s="53" t="s">
        <v>11471</v>
      </c>
    </row>
    <row r="236" spans="44:44">
      <c r="AR236" s="51" t="s">
        <v>11472</v>
      </c>
    </row>
    <row r="237" spans="44:44">
      <c r="AR237" s="53" t="s">
        <v>11473</v>
      </c>
    </row>
    <row r="238" spans="44:44">
      <c r="AR238" s="51" t="s">
        <v>11474</v>
      </c>
    </row>
    <row r="239" spans="44:44">
      <c r="AR239" s="53" t="s">
        <v>11475</v>
      </c>
    </row>
    <row r="240" spans="44:44">
      <c r="AR240" s="51" t="s">
        <v>11476</v>
      </c>
    </row>
    <row r="241" spans="44:44">
      <c r="AR241" s="53" t="s">
        <v>11477</v>
      </c>
    </row>
    <row r="242" spans="44:44">
      <c r="AR242" s="51" t="s">
        <v>11478</v>
      </c>
    </row>
    <row r="243" spans="44:44">
      <c r="AR243" s="53" t="s">
        <v>11479</v>
      </c>
    </row>
    <row r="244" spans="44:44">
      <c r="AR244" s="51" t="s">
        <v>11480</v>
      </c>
    </row>
    <row r="245" spans="44:44">
      <c r="AR245" s="53" t="s">
        <v>11481</v>
      </c>
    </row>
    <row r="246" spans="44:44">
      <c r="AR246" s="51" t="s">
        <v>11482</v>
      </c>
    </row>
    <row r="247" spans="44:44">
      <c r="AR247" s="53" t="s">
        <v>11483</v>
      </c>
    </row>
    <row r="248" spans="44:44">
      <c r="AR248" s="51" t="s">
        <v>11484</v>
      </c>
    </row>
    <row r="249" spans="44:44">
      <c r="AR249" s="53" t="s">
        <v>11485</v>
      </c>
    </row>
    <row r="250" spans="44:44">
      <c r="AR250" s="51" t="s">
        <v>11486</v>
      </c>
    </row>
    <row r="251" spans="44:44">
      <c r="AR251" s="53" t="s">
        <v>11487</v>
      </c>
    </row>
    <row r="252" spans="44:44">
      <c r="AR252" s="51" t="s">
        <v>11488</v>
      </c>
    </row>
    <row r="253" spans="44:44">
      <c r="AR253" s="53" t="s">
        <v>11489</v>
      </c>
    </row>
    <row r="254" spans="44:44">
      <c r="AR254" s="51" t="s">
        <v>11490</v>
      </c>
    </row>
    <row r="255" spans="44:44">
      <c r="AR255" s="53" t="s">
        <v>11491</v>
      </c>
    </row>
    <row r="256" spans="44:44">
      <c r="AR256" s="51" t="s">
        <v>11492</v>
      </c>
    </row>
    <row r="257" spans="44:44">
      <c r="AR257" s="53" t="s">
        <v>11493</v>
      </c>
    </row>
    <row r="258" spans="44:44">
      <c r="AR258" s="51" t="s">
        <v>11494</v>
      </c>
    </row>
    <row r="259" spans="44:44">
      <c r="AR259" s="53" t="s">
        <v>11495</v>
      </c>
    </row>
    <row r="260" spans="44:44">
      <c r="AR260" s="51" t="s">
        <v>11496</v>
      </c>
    </row>
    <row r="261" spans="44:44">
      <c r="AR261" s="53" t="s">
        <v>11496</v>
      </c>
    </row>
    <row r="262" spans="44:44">
      <c r="AR262" s="51" t="s">
        <v>11497</v>
      </c>
    </row>
    <row r="263" spans="44:44">
      <c r="AR263" s="53" t="s">
        <v>11498</v>
      </c>
    </row>
    <row r="264" spans="44:44">
      <c r="AR264" s="51" t="s">
        <v>11499</v>
      </c>
    </row>
    <row r="265" spans="44:44">
      <c r="AR265" s="53" t="s">
        <v>11500</v>
      </c>
    </row>
    <row r="266" spans="44:44">
      <c r="AR266" s="51" t="s">
        <v>11501</v>
      </c>
    </row>
    <row r="267" spans="44:44">
      <c r="AR267" s="53" t="s">
        <v>11502</v>
      </c>
    </row>
    <row r="268" spans="44:44">
      <c r="AR268" s="51" t="s">
        <v>11503</v>
      </c>
    </row>
    <row r="269" spans="44:44">
      <c r="AR269" s="53" t="s">
        <v>10729</v>
      </c>
    </row>
    <row r="270" spans="44:44">
      <c r="AR270" s="51" t="s">
        <v>10729</v>
      </c>
    </row>
    <row r="271" spans="44:44">
      <c r="AR271" s="53" t="s">
        <v>11504</v>
      </c>
    </row>
    <row r="272" spans="44:44">
      <c r="AR272" s="51" t="s">
        <v>11505</v>
      </c>
    </row>
    <row r="273" spans="44:44">
      <c r="AR273" s="53" t="s">
        <v>11506</v>
      </c>
    </row>
    <row r="274" spans="44:44">
      <c r="AR274" s="51" t="s">
        <v>11507</v>
      </c>
    </row>
    <row r="275" spans="44:44">
      <c r="AR275" s="53" t="s">
        <v>11508</v>
      </c>
    </row>
    <row r="276" spans="44:44">
      <c r="AR276" s="51" t="s">
        <v>11509</v>
      </c>
    </row>
    <row r="277" spans="44:44">
      <c r="AR277" s="53" t="s">
        <v>11510</v>
      </c>
    </row>
    <row r="278" spans="44:44">
      <c r="AR278" s="51" t="s">
        <v>11511</v>
      </c>
    </row>
    <row r="279" spans="44:44">
      <c r="AR279" s="53" t="s">
        <v>11512</v>
      </c>
    </row>
    <row r="280" spans="44:44">
      <c r="AR280" s="51" t="s">
        <v>11513</v>
      </c>
    </row>
    <row r="281" spans="44:44">
      <c r="AR281" s="53" t="s">
        <v>11514</v>
      </c>
    </row>
    <row r="282" spans="44:44">
      <c r="AR282" s="51" t="s">
        <v>11515</v>
      </c>
    </row>
    <row r="283" spans="44:44">
      <c r="AR283" s="53" t="s">
        <v>11516</v>
      </c>
    </row>
    <row r="284" spans="44:44">
      <c r="AR284" s="51" t="s">
        <v>11517</v>
      </c>
    </row>
    <row r="285" spans="44:44">
      <c r="AR285" s="53" t="s">
        <v>11518</v>
      </c>
    </row>
    <row r="286" spans="44:44">
      <c r="AR286" s="51" t="s">
        <v>11519</v>
      </c>
    </row>
    <row r="287" spans="44:44">
      <c r="AR287" s="53" t="s">
        <v>11520</v>
      </c>
    </row>
    <row r="288" spans="44:44">
      <c r="AR288" s="51" t="s">
        <v>11521</v>
      </c>
    </row>
    <row r="289" spans="44:44">
      <c r="AR289" s="53" t="s">
        <v>11522</v>
      </c>
    </row>
    <row r="290" spans="44:44">
      <c r="AR290" s="51" t="s">
        <v>11523</v>
      </c>
    </row>
    <row r="291" spans="44:44">
      <c r="AR291" s="53" t="s">
        <v>11524</v>
      </c>
    </row>
    <row r="292" spans="44:44">
      <c r="AR292" s="51" t="s">
        <v>11525</v>
      </c>
    </row>
    <row r="293" spans="44:44">
      <c r="AR293" s="53" t="s">
        <v>11526</v>
      </c>
    </row>
    <row r="294" spans="44:44">
      <c r="AR294" s="51" t="s">
        <v>11527</v>
      </c>
    </row>
    <row r="295" spans="44:44">
      <c r="AR295" s="53" t="s">
        <v>11528</v>
      </c>
    </row>
    <row r="296" spans="44:44">
      <c r="AR296" s="51" t="s">
        <v>11529</v>
      </c>
    </row>
    <row r="297" spans="44:44">
      <c r="AR297" s="53" t="s">
        <v>11530</v>
      </c>
    </row>
    <row r="298" spans="44:44">
      <c r="AR298" s="51" t="s">
        <v>11531</v>
      </c>
    </row>
    <row r="299" spans="44:44">
      <c r="AR299" s="53" t="s">
        <v>11532</v>
      </c>
    </row>
    <row r="300" spans="44:44">
      <c r="AR300" s="51" t="s">
        <v>11533</v>
      </c>
    </row>
    <row r="301" spans="44:44">
      <c r="AR301" s="53" t="s">
        <v>11534</v>
      </c>
    </row>
    <row r="302" spans="44:44">
      <c r="AR302" s="51" t="s">
        <v>11535</v>
      </c>
    </row>
    <row r="303" spans="44:44">
      <c r="AR303" s="53" t="s">
        <v>11536</v>
      </c>
    </row>
    <row r="304" spans="44:44">
      <c r="AR304" s="51" t="s">
        <v>11537</v>
      </c>
    </row>
    <row r="305" spans="44:44">
      <c r="AR305" s="53" t="s">
        <v>11538</v>
      </c>
    </row>
    <row r="306" spans="44:44">
      <c r="AR306" s="51" t="s">
        <v>11539</v>
      </c>
    </row>
    <row r="307" spans="44:44">
      <c r="AR307" s="53" t="s">
        <v>11540</v>
      </c>
    </row>
    <row r="308" spans="44:44">
      <c r="AR308" s="51" t="s">
        <v>11541</v>
      </c>
    </row>
    <row r="309" spans="44:44">
      <c r="AR309" s="53" t="s">
        <v>11542</v>
      </c>
    </row>
    <row r="310" spans="44:44">
      <c r="AR310" s="51" t="s">
        <v>11543</v>
      </c>
    </row>
    <row r="311" spans="44:44">
      <c r="AR311" s="53" t="s">
        <v>11544</v>
      </c>
    </row>
    <row r="312" spans="44:44">
      <c r="AR312" s="51" t="s">
        <v>11545</v>
      </c>
    </row>
    <row r="313" spans="44:44">
      <c r="AR313" s="53" t="s">
        <v>11546</v>
      </c>
    </row>
    <row r="314" spans="44:44">
      <c r="AR314" s="51" t="s">
        <v>11547</v>
      </c>
    </row>
    <row r="315" spans="44:44">
      <c r="AR315" s="53" t="s">
        <v>11548</v>
      </c>
    </row>
    <row r="316" spans="44:44">
      <c r="AR316" s="51" t="s">
        <v>11549</v>
      </c>
    </row>
    <row r="317" spans="44:44">
      <c r="AR317" s="53" t="s">
        <v>11550</v>
      </c>
    </row>
    <row r="318" spans="44:44">
      <c r="AR318" s="51" t="s">
        <v>11550</v>
      </c>
    </row>
    <row r="319" spans="44:44">
      <c r="AR319" s="53" t="s">
        <v>11551</v>
      </c>
    </row>
    <row r="320" spans="44:44">
      <c r="AR320" s="51" t="s">
        <v>11552</v>
      </c>
    </row>
    <row r="321" spans="44:44">
      <c r="AR321" s="53" t="s">
        <v>11553</v>
      </c>
    </row>
    <row r="322" spans="44:44">
      <c r="AR322" s="51" t="s">
        <v>11554</v>
      </c>
    </row>
    <row r="323" spans="44:44">
      <c r="AR323" s="53" t="s">
        <v>11555</v>
      </c>
    </row>
    <row r="324" spans="44:44">
      <c r="AR324" s="51" t="s">
        <v>11556</v>
      </c>
    </row>
    <row r="325" spans="44:44">
      <c r="AR325" s="53" t="s">
        <v>11557</v>
      </c>
    </row>
    <row r="326" spans="44:44">
      <c r="AR326" s="51" t="s">
        <v>11558</v>
      </c>
    </row>
    <row r="327" spans="44:44">
      <c r="AR327" s="53" t="s">
        <v>11559</v>
      </c>
    </row>
    <row r="328" spans="44:44">
      <c r="AR328" s="51" t="s">
        <v>11560</v>
      </c>
    </row>
    <row r="329" spans="44:44">
      <c r="AR329" s="53" t="s">
        <v>11561</v>
      </c>
    </row>
    <row r="330" spans="44:44">
      <c r="AR330" s="51" t="s">
        <v>11562</v>
      </c>
    </row>
    <row r="331" spans="44:44">
      <c r="AR331" s="53" t="s">
        <v>11563</v>
      </c>
    </row>
    <row r="332" spans="44:44">
      <c r="AR332" s="51" t="s">
        <v>11564</v>
      </c>
    </row>
    <row r="333" spans="44:44">
      <c r="AR333" s="53" t="s">
        <v>11565</v>
      </c>
    </row>
    <row r="334" spans="44:44">
      <c r="AR334" s="51" t="s">
        <v>11566</v>
      </c>
    </row>
    <row r="335" spans="44:44">
      <c r="AR335" s="53" t="s">
        <v>11567</v>
      </c>
    </row>
    <row r="336" spans="44:44">
      <c r="AR336" s="51" t="s">
        <v>11568</v>
      </c>
    </row>
    <row r="337" spans="44:44">
      <c r="AR337" s="53" t="s">
        <v>11569</v>
      </c>
    </row>
    <row r="338" spans="44:44">
      <c r="AR338" s="51" t="s">
        <v>11570</v>
      </c>
    </row>
    <row r="339" spans="44:44">
      <c r="AR339" s="53" t="s">
        <v>11571</v>
      </c>
    </row>
    <row r="340" spans="44:44">
      <c r="AR340" s="51" t="s">
        <v>10983</v>
      </c>
    </row>
    <row r="341" spans="44:44">
      <c r="AR341" s="53" t="s">
        <v>11572</v>
      </c>
    </row>
    <row r="342" spans="44:44">
      <c r="AR342" s="51" t="s">
        <v>11573</v>
      </c>
    </row>
    <row r="343" spans="44:44">
      <c r="AR343" s="53" t="s">
        <v>11574</v>
      </c>
    </row>
    <row r="344" spans="44:44">
      <c r="AR344" s="51" t="s">
        <v>11575</v>
      </c>
    </row>
    <row r="345" spans="44:44">
      <c r="AR345" s="53" t="s">
        <v>11576</v>
      </c>
    </row>
    <row r="346" spans="44:44">
      <c r="AR346" s="51" t="s">
        <v>11577</v>
      </c>
    </row>
    <row r="347" spans="44:44">
      <c r="AR347" s="53" t="s">
        <v>11578</v>
      </c>
    </row>
    <row r="348" spans="44:44">
      <c r="AR348" s="51" t="s">
        <v>11579</v>
      </c>
    </row>
    <row r="349" spans="44:44">
      <c r="AR349" s="53" t="s">
        <v>11580</v>
      </c>
    </row>
    <row r="350" spans="44:44">
      <c r="AR350" s="51" t="s">
        <v>11581</v>
      </c>
    </row>
    <row r="351" spans="44:44">
      <c r="AR351" s="53" t="s">
        <v>11582</v>
      </c>
    </row>
    <row r="352" spans="44:44">
      <c r="AR352" s="51" t="s">
        <v>11582</v>
      </c>
    </row>
    <row r="353" spans="44:44">
      <c r="AR353" s="53" t="s">
        <v>11583</v>
      </c>
    </row>
    <row r="354" spans="44:44">
      <c r="AR354" s="51" t="s">
        <v>11584</v>
      </c>
    </row>
    <row r="355" spans="44:44">
      <c r="AR355" s="53" t="s">
        <v>11585</v>
      </c>
    </row>
    <row r="356" spans="44:44">
      <c r="AR356" s="51" t="s">
        <v>11586</v>
      </c>
    </row>
    <row r="357" spans="44:44">
      <c r="AR357" s="53" t="s">
        <v>11587</v>
      </c>
    </row>
    <row r="358" spans="44:44">
      <c r="AR358" s="51" t="s">
        <v>11588</v>
      </c>
    </row>
    <row r="359" spans="44:44">
      <c r="AR359" s="53" t="s">
        <v>11589</v>
      </c>
    </row>
    <row r="360" spans="44:44">
      <c r="AR360" s="51" t="s">
        <v>11590</v>
      </c>
    </row>
    <row r="361" spans="44:44">
      <c r="AR361" s="53" t="s">
        <v>11591</v>
      </c>
    </row>
    <row r="362" spans="44:44">
      <c r="AR362" s="51" t="s">
        <v>11592</v>
      </c>
    </row>
    <row r="363" spans="44:44">
      <c r="AR363" s="53" t="s">
        <v>11593</v>
      </c>
    </row>
    <row r="364" spans="44:44">
      <c r="AR364" s="51" t="s">
        <v>11594</v>
      </c>
    </row>
    <row r="365" spans="44:44">
      <c r="AR365" s="53" t="s">
        <v>11595</v>
      </c>
    </row>
    <row r="366" spans="44:44">
      <c r="AR366" s="51" t="s">
        <v>11596</v>
      </c>
    </row>
    <row r="367" spans="44:44">
      <c r="AR367" s="53" t="s">
        <v>11597</v>
      </c>
    </row>
    <row r="368" spans="44:44">
      <c r="AR368" s="51" t="s">
        <v>11598</v>
      </c>
    </row>
    <row r="369" spans="44:44">
      <c r="AR369" s="53" t="s">
        <v>11599</v>
      </c>
    </row>
    <row r="370" spans="44:44">
      <c r="AR370" s="51" t="s">
        <v>11599</v>
      </c>
    </row>
    <row r="371" spans="44:44">
      <c r="AR371" s="53" t="s">
        <v>11600</v>
      </c>
    </row>
    <row r="372" spans="44:44">
      <c r="AR372" s="51" t="s">
        <v>11601</v>
      </c>
    </row>
    <row r="373" spans="44:44">
      <c r="AR373" s="53" t="s">
        <v>11602</v>
      </c>
    </row>
    <row r="374" spans="44:44">
      <c r="AR374" s="51" t="s">
        <v>11603</v>
      </c>
    </row>
    <row r="375" spans="44:44">
      <c r="AR375" s="53" t="s">
        <v>11604</v>
      </c>
    </row>
    <row r="376" spans="44:44">
      <c r="AR376" s="51" t="s">
        <v>11605</v>
      </c>
    </row>
    <row r="377" spans="44:44">
      <c r="AR377" s="53" t="s">
        <v>11606</v>
      </c>
    </row>
    <row r="378" spans="44:44">
      <c r="AR378" s="51" t="s">
        <v>11607</v>
      </c>
    </row>
    <row r="379" spans="44:44">
      <c r="AR379" s="53" t="s">
        <v>11608</v>
      </c>
    </row>
    <row r="380" spans="44:44">
      <c r="AR380" s="51" t="s">
        <v>11609</v>
      </c>
    </row>
    <row r="381" spans="44:44">
      <c r="AR381" s="53" t="s">
        <v>11610</v>
      </c>
    </row>
    <row r="382" spans="44:44">
      <c r="AR382" s="51" t="s">
        <v>11611</v>
      </c>
    </row>
    <row r="383" spans="44:44">
      <c r="AR383" s="53" t="s">
        <v>11612</v>
      </c>
    </row>
    <row r="384" spans="44:44">
      <c r="AR384" s="51" t="s">
        <v>11613</v>
      </c>
    </row>
    <row r="385" spans="44:44">
      <c r="AR385" s="53" t="s">
        <v>11614</v>
      </c>
    </row>
    <row r="386" spans="44:44">
      <c r="AR386" s="51" t="s">
        <v>11615</v>
      </c>
    </row>
    <row r="387" spans="44:44">
      <c r="AR387" s="53" t="s">
        <v>11616</v>
      </c>
    </row>
    <row r="388" spans="44:44">
      <c r="AR388" s="51" t="s">
        <v>11617</v>
      </c>
    </row>
    <row r="389" spans="44:44">
      <c r="AR389" s="53" t="s">
        <v>11618</v>
      </c>
    </row>
    <row r="390" spans="44:44">
      <c r="AR390" s="51" t="s">
        <v>11619</v>
      </c>
    </row>
    <row r="391" spans="44:44">
      <c r="AR391" s="53" t="s">
        <v>11620</v>
      </c>
    </row>
    <row r="392" spans="44:44">
      <c r="AR392" s="51" t="s">
        <v>11621</v>
      </c>
    </row>
    <row r="393" spans="44:44">
      <c r="AR393" s="53" t="s">
        <v>11622</v>
      </c>
    </row>
    <row r="394" spans="44:44">
      <c r="AR394" s="51" t="s">
        <v>11623</v>
      </c>
    </row>
    <row r="395" spans="44:44">
      <c r="AR395" s="53" t="s">
        <v>11624</v>
      </c>
    </row>
    <row r="396" spans="44:44">
      <c r="AR396" s="51" t="s">
        <v>11625</v>
      </c>
    </row>
    <row r="397" spans="44:44">
      <c r="AR397" s="53" t="s">
        <v>11626</v>
      </c>
    </row>
    <row r="398" spans="44:44">
      <c r="AR398" s="51" t="s">
        <v>11627</v>
      </c>
    </row>
    <row r="399" spans="44:44">
      <c r="AR399" s="53" t="s">
        <v>11628</v>
      </c>
    </row>
    <row r="400" spans="44:44">
      <c r="AR400" s="51" t="s">
        <v>11629</v>
      </c>
    </row>
    <row r="401" spans="44:44">
      <c r="AR401" s="53" t="s">
        <v>11630</v>
      </c>
    </row>
    <row r="402" spans="44:44">
      <c r="AR402" s="51" t="s">
        <v>11631</v>
      </c>
    </row>
    <row r="403" spans="44:44">
      <c r="AR403" s="53" t="s">
        <v>11632</v>
      </c>
    </row>
    <row r="404" spans="44:44">
      <c r="AR404" s="51" t="s">
        <v>11633</v>
      </c>
    </row>
    <row r="405" spans="44:44">
      <c r="AR405" s="53" t="s">
        <v>11634</v>
      </c>
    </row>
    <row r="406" spans="44:44">
      <c r="AR406" s="51" t="s">
        <v>11635</v>
      </c>
    </row>
    <row r="407" spans="44:44">
      <c r="AR407" s="53" t="s">
        <v>11636</v>
      </c>
    </row>
    <row r="408" spans="44:44">
      <c r="AR408" s="51" t="s">
        <v>11637</v>
      </c>
    </row>
    <row r="409" spans="44:44">
      <c r="AR409" s="53" t="s">
        <v>11638</v>
      </c>
    </row>
    <row r="410" spans="44:44">
      <c r="AR410" s="51" t="s">
        <v>11639</v>
      </c>
    </row>
    <row r="411" spans="44:44">
      <c r="AR411" s="53" t="s">
        <v>11640</v>
      </c>
    </row>
    <row r="412" spans="44:44">
      <c r="AR412" s="51" t="s">
        <v>11641</v>
      </c>
    </row>
    <row r="413" spans="44:44">
      <c r="AR413" s="53" t="s">
        <v>11642</v>
      </c>
    </row>
    <row r="414" spans="44:44">
      <c r="AR414" s="51" t="s">
        <v>11643</v>
      </c>
    </row>
    <row r="415" spans="44:44">
      <c r="AR415" s="53" t="s">
        <v>11644</v>
      </c>
    </row>
    <row r="416" spans="44:44">
      <c r="AR416" s="51" t="s">
        <v>11645</v>
      </c>
    </row>
    <row r="417" spans="44:44">
      <c r="AR417" s="53" t="s">
        <v>11646</v>
      </c>
    </row>
    <row r="418" spans="44:44">
      <c r="AR418" s="51" t="s">
        <v>11646</v>
      </c>
    </row>
    <row r="419" spans="44:44">
      <c r="AR419" s="53" t="s">
        <v>11647</v>
      </c>
    </row>
    <row r="420" spans="44:44">
      <c r="AR420" s="51" t="s">
        <v>11648</v>
      </c>
    </row>
    <row r="421" spans="44:44">
      <c r="AR421" s="53" t="s">
        <v>11649</v>
      </c>
    </row>
    <row r="422" spans="44:44">
      <c r="AR422" s="51" t="s">
        <v>11650</v>
      </c>
    </row>
    <row r="423" spans="44:44">
      <c r="AR423" s="53" t="s">
        <v>11651</v>
      </c>
    </row>
    <row r="424" spans="44:44">
      <c r="AR424" s="51" t="s">
        <v>11652</v>
      </c>
    </row>
    <row r="425" spans="44:44">
      <c r="AR425" s="53" t="s">
        <v>11653</v>
      </c>
    </row>
    <row r="426" spans="44:44">
      <c r="AR426" s="51" t="s">
        <v>11654</v>
      </c>
    </row>
    <row r="427" spans="44:44">
      <c r="AR427" s="53" t="s">
        <v>11655</v>
      </c>
    </row>
    <row r="428" spans="44:44">
      <c r="AR428" s="51" t="s">
        <v>11656</v>
      </c>
    </row>
    <row r="429" spans="44:44">
      <c r="AR429" s="53" t="s">
        <v>11657</v>
      </c>
    </row>
    <row r="430" spans="44:44">
      <c r="AR430" s="51" t="s">
        <v>11658</v>
      </c>
    </row>
    <row r="431" spans="44:44">
      <c r="AR431" s="53" t="s">
        <v>11659</v>
      </c>
    </row>
    <row r="432" spans="44:44">
      <c r="AR432" s="51" t="s">
        <v>11660</v>
      </c>
    </row>
    <row r="433" spans="44:44">
      <c r="AR433" s="53" t="s">
        <v>11661</v>
      </c>
    </row>
    <row r="434" spans="44:44">
      <c r="AR434" s="51" t="s">
        <v>11661</v>
      </c>
    </row>
    <row r="435" spans="44:44">
      <c r="AR435" s="53" t="s">
        <v>11662</v>
      </c>
    </row>
    <row r="436" spans="44:44">
      <c r="AR436" s="51" t="s">
        <v>11663</v>
      </c>
    </row>
    <row r="437" spans="44:44">
      <c r="AR437" s="53" t="s">
        <v>11664</v>
      </c>
    </row>
    <row r="438" spans="44:44">
      <c r="AR438" s="51" t="s">
        <v>11665</v>
      </c>
    </row>
    <row r="439" spans="44:44">
      <c r="AR439" s="53" t="s">
        <v>11666</v>
      </c>
    </row>
    <row r="440" spans="44:44">
      <c r="AR440" s="51" t="s">
        <v>11667</v>
      </c>
    </row>
    <row r="441" spans="44:44">
      <c r="AR441" s="53" t="s">
        <v>11668</v>
      </c>
    </row>
    <row r="442" spans="44:44">
      <c r="AR442" s="51" t="s">
        <v>11669</v>
      </c>
    </row>
    <row r="443" spans="44:44">
      <c r="AR443" s="53" t="s">
        <v>11670</v>
      </c>
    </row>
    <row r="444" spans="44:44">
      <c r="AR444" s="51" t="s">
        <v>11671</v>
      </c>
    </row>
    <row r="445" spans="44:44">
      <c r="AR445" s="53" t="s">
        <v>11672</v>
      </c>
    </row>
    <row r="446" spans="44:44">
      <c r="AR446" s="51" t="s">
        <v>11673</v>
      </c>
    </row>
    <row r="447" spans="44:44">
      <c r="AR447" s="53" t="s">
        <v>11674</v>
      </c>
    </row>
    <row r="448" spans="44:44">
      <c r="AR448" s="51" t="s">
        <v>11675</v>
      </c>
    </row>
    <row r="449" spans="44:44">
      <c r="AR449" s="53" t="s">
        <v>11676</v>
      </c>
    </row>
    <row r="450" spans="44:44">
      <c r="AR450" s="51" t="s">
        <v>11677</v>
      </c>
    </row>
    <row r="451" spans="44:44">
      <c r="AR451" s="53" t="s">
        <v>11678</v>
      </c>
    </row>
    <row r="452" spans="44:44">
      <c r="AR452" s="51" t="s">
        <v>11679</v>
      </c>
    </row>
    <row r="453" spans="44:44">
      <c r="AR453" s="53" t="s">
        <v>11680</v>
      </c>
    </row>
    <row r="454" spans="44:44">
      <c r="AR454" s="51" t="s">
        <v>11681</v>
      </c>
    </row>
    <row r="455" spans="44:44">
      <c r="AR455" s="53" t="s">
        <v>11682</v>
      </c>
    </row>
    <row r="456" spans="44:44">
      <c r="AR456" s="51" t="s">
        <v>11683</v>
      </c>
    </row>
    <row r="457" spans="44:44">
      <c r="AR457" s="53" t="s">
        <v>11684</v>
      </c>
    </row>
    <row r="458" spans="44:44">
      <c r="AR458" s="51" t="s">
        <v>11685</v>
      </c>
    </row>
    <row r="459" spans="44:44">
      <c r="AR459" s="53" t="s">
        <v>11686</v>
      </c>
    </row>
    <row r="460" spans="44:44">
      <c r="AR460" s="51" t="s">
        <v>11687</v>
      </c>
    </row>
    <row r="461" spans="44:44">
      <c r="AR461" s="53" t="s">
        <v>11688</v>
      </c>
    </row>
    <row r="462" spans="44:44">
      <c r="AR462" s="51" t="s">
        <v>11689</v>
      </c>
    </row>
    <row r="463" spans="44:44">
      <c r="AR463" s="53" t="s">
        <v>11690</v>
      </c>
    </row>
    <row r="464" spans="44:44">
      <c r="AR464" s="51" t="s">
        <v>11691</v>
      </c>
    </row>
    <row r="465" spans="44:44">
      <c r="AR465" s="53" t="s">
        <v>11692</v>
      </c>
    </row>
    <row r="466" spans="44:44">
      <c r="AR466" s="51" t="s">
        <v>11693</v>
      </c>
    </row>
    <row r="467" spans="44:44">
      <c r="AR467" s="53" t="s">
        <v>11694</v>
      </c>
    </row>
    <row r="468" spans="44:44">
      <c r="AR468" s="51" t="s">
        <v>11695</v>
      </c>
    </row>
    <row r="469" spans="44:44">
      <c r="AR469" s="53" t="s">
        <v>11696</v>
      </c>
    </row>
    <row r="470" spans="44:44">
      <c r="AR470" s="51" t="s">
        <v>11697</v>
      </c>
    </row>
    <row r="471" spans="44:44">
      <c r="AR471" s="53" t="s">
        <v>11698</v>
      </c>
    </row>
    <row r="472" spans="44:44">
      <c r="AR472" s="51" t="s">
        <v>11699</v>
      </c>
    </row>
    <row r="473" spans="44:44">
      <c r="AR473" s="53" t="s">
        <v>11700</v>
      </c>
    </row>
    <row r="474" spans="44:44">
      <c r="AR474" s="51" t="s">
        <v>11701</v>
      </c>
    </row>
    <row r="475" spans="44:44">
      <c r="AR475" s="53" t="s">
        <v>11702</v>
      </c>
    </row>
    <row r="476" spans="44:44">
      <c r="AR476" s="51" t="s">
        <v>11703</v>
      </c>
    </row>
    <row r="477" spans="44:44">
      <c r="AR477" s="53" t="s">
        <v>11704</v>
      </c>
    </row>
    <row r="478" spans="44:44">
      <c r="AR478" s="51" t="s">
        <v>11705</v>
      </c>
    </row>
    <row r="479" spans="44:44">
      <c r="AR479" s="53" t="s">
        <v>11706</v>
      </c>
    </row>
    <row r="480" spans="44:44">
      <c r="AR480" s="51" t="s">
        <v>11707</v>
      </c>
    </row>
    <row r="481" spans="44:44">
      <c r="AR481" s="53" t="s">
        <v>11708</v>
      </c>
    </row>
    <row r="482" spans="44:44">
      <c r="AR482" s="51" t="s">
        <v>11709</v>
      </c>
    </row>
    <row r="483" spans="44:44">
      <c r="AR483" s="53" t="s">
        <v>11709</v>
      </c>
    </row>
    <row r="484" spans="44:44">
      <c r="AR484" s="51" t="s">
        <v>11710</v>
      </c>
    </row>
    <row r="485" spans="44:44">
      <c r="AR485" s="53" t="s">
        <v>11711</v>
      </c>
    </row>
    <row r="486" spans="44:44">
      <c r="AR486" s="51" t="s">
        <v>11712</v>
      </c>
    </row>
    <row r="487" spans="44:44">
      <c r="AR487" s="53" t="s">
        <v>11713</v>
      </c>
    </row>
    <row r="488" spans="44:44">
      <c r="AR488" s="51" t="s">
        <v>11714</v>
      </c>
    </row>
    <row r="489" spans="44:44">
      <c r="AR489" s="53" t="s">
        <v>11715</v>
      </c>
    </row>
    <row r="490" spans="44:44">
      <c r="AR490" s="51" t="s">
        <v>11716</v>
      </c>
    </row>
    <row r="491" spans="44:44">
      <c r="AR491" s="53" t="s">
        <v>11717</v>
      </c>
    </row>
    <row r="492" spans="44:44">
      <c r="AR492" s="51" t="s">
        <v>11718</v>
      </c>
    </row>
    <row r="493" spans="44:44">
      <c r="AR493" s="53" t="s">
        <v>11719</v>
      </c>
    </row>
    <row r="494" spans="44:44">
      <c r="AR494" s="51" t="s">
        <v>11720</v>
      </c>
    </row>
    <row r="495" spans="44:44">
      <c r="AR495" s="53" t="s">
        <v>11721</v>
      </c>
    </row>
    <row r="496" spans="44:44">
      <c r="AR496" s="51" t="s">
        <v>11721</v>
      </c>
    </row>
    <row r="497" spans="44:44">
      <c r="AR497" s="53" t="s">
        <v>10770</v>
      </c>
    </row>
    <row r="498" spans="44:44">
      <c r="AR498" s="51" t="s">
        <v>11722</v>
      </c>
    </row>
    <row r="499" spans="44:44">
      <c r="AR499" s="53" t="s">
        <v>11723</v>
      </c>
    </row>
    <row r="500" spans="44:44">
      <c r="AR500" s="51" t="s">
        <v>11724</v>
      </c>
    </row>
    <row r="501" spans="44:44">
      <c r="AR501" s="53" t="s">
        <v>11725</v>
      </c>
    </row>
    <row r="502" spans="44:44">
      <c r="AR502" s="51" t="s">
        <v>11726</v>
      </c>
    </row>
    <row r="503" spans="44:44">
      <c r="AR503" s="53" t="s">
        <v>11727</v>
      </c>
    </row>
    <row r="504" spans="44:44">
      <c r="AR504" s="51" t="s">
        <v>11728</v>
      </c>
    </row>
    <row r="505" spans="44:44">
      <c r="AR505" s="53" t="s">
        <v>11729</v>
      </c>
    </row>
    <row r="506" spans="44:44">
      <c r="AR506" s="51" t="s">
        <v>11730</v>
      </c>
    </row>
    <row r="507" spans="44:44">
      <c r="AR507" s="53" t="s">
        <v>11730</v>
      </c>
    </row>
    <row r="508" spans="44:44">
      <c r="AR508" s="51" t="s">
        <v>11731</v>
      </c>
    </row>
    <row r="509" spans="44:44">
      <c r="AR509" s="53" t="s">
        <v>11732</v>
      </c>
    </row>
    <row r="510" spans="44:44">
      <c r="AR510" s="51" t="s">
        <v>11733</v>
      </c>
    </row>
    <row r="511" spans="44:44">
      <c r="AR511" s="53" t="s">
        <v>11734</v>
      </c>
    </row>
    <row r="512" spans="44:44">
      <c r="AR512" s="51" t="s">
        <v>11735</v>
      </c>
    </row>
    <row r="513" spans="44:44">
      <c r="AR513" s="53" t="s">
        <v>11736</v>
      </c>
    </row>
    <row r="514" spans="44:44">
      <c r="AR514" s="51" t="s">
        <v>11737</v>
      </c>
    </row>
    <row r="515" spans="44:44">
      <c r="AR515" s="53" t="s">
        <v>11738</v>
      </c>
    </row>
    <row r="516" spans="44:44">
      <c r="AR516" s="51" t="s">
        <v>11738</v>
      </c>
    </row>
    <row r="517" spans="44:44">
      <c r="AR517" s="53" t="s">
        <v>11739</v>
      </c>
    </row>
    <row r="518" spans="44:44">
      <c r="AR518" s="51" t="s">
        <v>11740</v>
      </c>
    </row>
    <row r="519" spans="44:44">
      <c r="AR519" s="53" t="s">
        <v>11741</v>
      </c>
    </row>
    <row r="520" spans="44:44">
      <c r="AR520" s="51" t="s">
        <v>11742</v>
      </c>
    </row>
    <row r="521" spans="44:44">
      <c r="AR521" s="53" t="s">
        <v>11743</v>
      </c>
    </row>
    <row r="522" spans="44:44">
      <c r="AR522" s="51" t="s">
        <v>11744</v>
      </c>
    </row>
    <row r="523" spans="44:44">
      <c r="AR523" s="53" t="s">
        <v>11745</v>
      </c>
    </row>
    <row r="524" spans="44:44">
      <c r="AR524" s="51" t="s">
        <v>11746</v>
      </c>
    </row>
    <row r="525" spans="44:44">
      <c r="AR525" s="53" t="s">
        <v>11747</v>
      </c>
    </row>
    <row r="526" spans="44:44">
      <c r="AR526" s="51" t="s">
        <v>11748</v>
      </c>
    </row>
    <row r="527" spans="44:44">
      <c r="AR527" s="53" t="s">
        <v>11749</v>
      </c>
    </row>
    <row r="528" spans="44:44">
      <c r="AR528" s="51" t="s">
        <v>11750</v>
      </c>
    </row>
    <row r="529" spans="44:44">
      <c r="AR529" s="53" t="s">
        <v>11751</v>
      </c>
    </row>
    <row r="530" spans="44:44">
      <c r="AR530" s="51" t="s">
        <v>11752</v>
      </c>
    </row>
    <row r="531" spans="44:44">
      <c r="AR531" s="53" t="s">
        <v>6354</v>
      </c>
    </row>
    <row r="532" spans="44:44">
      <c r="AR532" s="51" t="s">
        <v>11753</v>
      </c>
    </row>
    <row r="533" spans="44:44">
      <c r="AR533" s="53" t="s">
        <v>11754</v>
      </c>
    </row>
    <row r="534" spans="44:44">
      <c r="AR534" s="51" t="s">
        <v>11755</v>
      </c>
    </row>
    <row r="535" spans="44:44">
      <c r="AR535" s="53" t="s">
        <v>10815</v>
      </c>
    </row>
    <row r="536" spans="44:44">
      <c r="AR536" s="51" t="s">
        <v>11756</v>
      </c>
    </row>
    <row r="537" spans="44:44">
      <c r="AR537" s="53" t="s">
        <v>11757</v>
      </c>
    </row>
    <row r="538" spans="44:44">
      <c r="AR538" s="51" t="s">
        <v>11757</v>
      </c>
    </row>
    <row r="539" spans="44:44">
      <c r="AR539" s="53" t="s">
        <v>11758</v>
      </c>
    </row>
    <row r="540" spans="44:44">
      <c r="AR540" s="51" t="s">
        <v>11759</v>
      </c>
    </row>
    <row r="541" spans="44:44">
      <c r="AR541" s="53" t="s">
        <v>11760</v>
      </c>
    </row>
    <row r="542" spans="44:44">
      <c r="AR542" s="51" t="s">
        <v>11761</v>
      </c>
    </row>
    <row r="543" spans="44:44">
      <c r="AR543" s="53" t="s">
        <v>11762</v>
      </c>
    </row>
    <row r="544" spans="44:44">
      <c r="AR544" s="51" t="s">
        <v>11763</v>
      </c>
    </row>
    <row r="545" spans="44:44">
      <c r="AR545" s="53" t="s">
        <v>11764</v>
      </c>
    </row>
    <row r="546" spans="44:44">
      <c r="AR546" s="51" t="s">
        <v>11765</v>
      </c>
    </row>
    <row r="547" spans="44:44">
      <c r="AR547" s="53" t="s">
        <v>11766</v>
      </c>
    </row>
    <row r="548" spans="44:44">
      <c r="AR548" s="51" t="s">
        <v>11767</v>
      </c>
    </row>
    <row r="549" spans="44:44">
      <c r="AR549" s="53" t="s">
        <v>11768</v>
      </c>
    </row>
    <row r="550" spans="44:44">
      <c r="AR550" s="51" t="s">
        <v>11768</v>
      </c>
    </row>
    <row r="551" spans="44:44">
      <c r="AR551" s="53" t="s">
        <v>11769</v>
      </c>
    </row>
    <row r="552" spans="44:44">
      <c r="AR552" s="51" t="s">
        <v>11770</v>
      </c>
    </row>
    <row r="553" spans="44:44">
      <c r="AR553" s="53" t="s">
        <v>11771</v>
      </c>
    </row>
    <row r="554" spans="44:44">
      <c r="AR554" s="51" t="s">
        <v>11772</v>
      </c>
    </row>
    <row r="555" spans="44:44">
      <c r="AR555" s="53" t="s">
        <v>11773</v>
      </c>
    </row>
    <row r="556" spans="44:44">
      <c r="AR556" s="51" t="s">
        <v>11774</v>
      </c>
    </row>
    <row r="557" spans="44:44">
      <c r="AR557" s="53" t="s">
        <v>11775</v>
      </c>
    </row>
    <row r="558" spans="44:44">
      <c r="AR558" s="51" t="s">
        <v>11776</v>
      </c>
    </row>
    <row r="559" spans="44:44">
      <c r="AR559" s="53" t="s">
        <v>11777</v>
      </c>
    </row>
    <row r="560" spans="44:44">
      <c r="AR560" s="51" t="s">
        <v>11778</v>
      </c>
    </row>
    <row r="561" spans="44:44">
      <c r="AR561" s="53" t="s">
        <v>11778</v>
      </c>
    </row>
    <row r="562" spans="44:44">
      <c r="AR562" s="51" t="s">
        <v>11779</v>
      </c>
    </row>
    <row r="563" spans="44:44">
      <c r="AR563" s="53" t="s">
        <v>11780</v>
      </c>
    </row>
    <row r="564" spans="44:44">
      <c r="AR564" s="51" t="s">
        <v>11781</v>
      </c>
    </row>
    <row r="565" spans="44:44">
      <c r="AR565" s="53" t="s">
        <v>11782</v>
      </c>
    </row>
    <row r="566" spans="44:44">
      <c r="AR566" s="51" t="s">
        <v>11783</v>
      </c>
    </row>
    <row r="567" spans="44:44">
      <c r="AR567" s="53" t="s">
        <v>11784</v>
      </c>
    </row>
    <row r="568" spans="44:44">
      <c r="AR568" s="51" t="s">
        <v>11785</v>
      </c>
    </row>
    <row r="569" spans="44:44">
      <c r="AR569" s="53" t="s">
        <v>11786</v>
      </c>
    </row>
    <row r="570" spans="44:44">
      <c r="AR570" s="51" t="s">
        <v>11787</v>
      </c>
    </row>
    <row r="571" spans="44:44">
      <c r="AR571" s="53" t="s">
        <v>11788</v>
      </c>
    </row>
    <row r="572" spans="44:44">
      <c r="AR572" s="51" t="s">
        <v>11789</v>
      </c>
    </row>
    <row r="573" spans="44:44">
      <c r="AR573" s="53" t="s">
        <v>11790</v>
      </c>
    </row>
    <row r="574" spans="44:44">
      <c r="AR574" s="51" t="s">
        <v>11791</v>
      </c>
    </row>
    <row r="575" spans="44:44">
      <c r="AR575" s="53" t="s">
        <v>11792</v>
      </c>
    </row>
    <row r="576" spans="44:44">
      <c r="AR576" s="51" t="s">
        <v>11793</v>
      </c>
    </row>
    <row r="577" spans="44:44">
      <c r="AR577" s="53" t="s">
        <v>11794</v>
      </c>
    </row>
    <row r="578" spans="44:44">
      <c r="AR578" s="51" t="s">
        <v>11795</v>
      </c>
    </row>
    <row r="579" spans="44:44">
      <c r="AR579" s="53" t="s">
        <v>11796</v>
      </c>
    </row>
    <row r="580" spans="44:44">
      <c r="AR580" s="51" t="s">
        <v>11796</v>
      </c>
    </row>
    <row r="581" spans="44:44">
      <c r="AR581" s="53" t="s">
        <v>11796</v>
      </c>
    </row>
    <row r="582" spans="44:44">
      <c r="AR582" s="51" t="s">
        <v>11797</v>
      </c>
    </row>
    <row r="583" spans="44:44">
      <c r="AR583" s="53" t="s">
        <v>11798</v>
      </c>
    </row>
    <row r="584" spans="44:44">
      <c r="AR584" s="51" t="s">
        <v>11799</v>
      </c>
    </row>
    <row r="585" spans="44:44">
      <c r="AR585" s="53" t="s">
        <v>11800</v>
      </c>
    </row>
    <row r="586" spans="44:44">
      <c r="AR586" s="51" t="s">
        <v>11801</v>
      </c>
    </row>
    <row r="587" spans="44:44">
      <c r="AR587" s="53" t="s">
        <v>11802</v>
      </c>
    </row>
    <row r="588" spans="44:44">
      <c r="AR588" s="51" t="s">
        <v>11803</v>
      </c>
    </row>
    <row r="589" spans="44:44">
      <c r="AR589" s="53" t="s">
        <v>11803</v>
      </c>
    </row>
    <row r="590" spans="44:44">
      <c r="AR590" s="51" t="s">
        <v>11804</v>
      </c>
    </row>
    <row r="591" spans="44:44">
      <c r="AR591" s="53" t="s">
        <v>11805</v>
      </c>
    </row>
    <row r="592" spans="44:44">
      <c r="AR592" s="51" t="s">
        <v>11806</v>
      </c>
    </row>
    <row r="593" spans="44:44">
      <c r="AR593" s="53" t="s">
        <v>11807</v>
      </c>
    </row>
    <row r="594" spans="44:44">
      <c r="AR594" s="51" t="s">
        <v>11808</v>
      </c>
    </row>
    <row r="595" spans="44:44">
      <c r="AR595" s="53" t="s">
        <v>11809</v>
      </c>
    </row>
    <row r="596" spans="44:44">
      <c r="AR596" s="51" t="s">
        <v>11810</v>
      </c>
    </row>
    <row r="597" spans="44:44">
      <c r="AR597" s="53" t="s">
        <v>11811</v>
      </c>
    </row>
    <row r="598" spans="44:44">
      <c r="AR598" s="51" t="s">
        <v>11812</v>
      </c>
    </row>
    <row r="599" spans="44:44">
      <c r="AR599" s="53" t="s">
        <v>11813</v>
      </c>
    </row>
    <row r="600" spans="44:44">
      <c r="AR600" s="51" t="s">
        <v>11814</v>
      </c>
    </row>
    <row r="601" spans="44:44">
      <c r="AR601" s="53" t="s">
        <v>11815</v>
      </c>
    </row>
    <row r="602" spans="44:44">
      <c r="AR602" s="51" t="s">
        <v>11816</v>
      </c>
    </row>
    <row r="603" spans="44:44">
      <c r="AR603" s="53" t="s">
        <v>11817</v>
      </c>
    </row>
    <row r="604" spans="44:44">
      <c r="AR604" s="51" t="s">
        <v>11818</v>
      </c>
    </row>
    <row r="605" spans="44:44">
      <c r="AR605" s="53" t="s">
        <v>11819</v>
      </c>
    </row>
    <row r="606" spans="44:44">
      <c r="AR606" s="51" t="s">
        <v>11820</v>
      </c>
    </row>
    <row r="607" spans="44:44">
      <c r="AR607" s="53" t="s">
        <v>11821</v>
      </c>
    </row>
    <row r="608" spans="44:44">
      <c r="AR608" s="51" t="s">
        <v>11822</v>
      </c>
    </row>
    <row r="609" spans="44:44">
      <c r="AR609" s="53" t="s">
        <v>11823</v>
      </c>
    </row>
    <row r="610" spans="44:44">
      <c r="AR610" s="51" t="s">
        <v>11824</v>
      </c>
    </row>
    <row r="611" spans="44:44">
      <c r="AR611" s="53" t="s">
        <v>11825</v>
      </c>
    </row>
    <row r="612" spans="44:44">
      <c r="AR612" s="51" t="s">
        <v>11826</v>
      </c>
    </row>
    <row r="613" spans="44:44">
      <c r="AR613" s="53" t="s">
        <v>11827</v>
      </c>
    </row>
    <row r="614" spans="44:44">
      <c r="AR614" s="51" t="s">
        <v>11828</v>
      </c>
    </row>
    <row r="615" spans="44:44">
      <c r="AR615" s="53" t="s">
        <v>11829</v>
      </c>
    </row>
    <row r="616" spans="44:44">
      <c r="AR616" s="51" t="s">
        <v>11830</v>
      </c>
    </row>
    <row r="617" spans="44:44">
      <c r="AR617" s="53" t="s">
        <v>11831</v>
      </c>
    </row>
    <row r="618" spans="44:44">
      <c r="AR618" s="51" t="s">
        <v>11832</v>
      </c>
    </row>
    <row r="619" spans="44:44">
      <c r="AR619" s="53" t="s">
        <v>11833</v>
      </c>
    </row>
    <row r="620" spans="44:44">
      <c r="AR620" s="51" t="s">
        <v>11834</v>
      </c>
    </row>
    <row r="621" spans="44:44">
      <c r="AR621" s="53" t="s">
        <v>11835</v>
      </c>
    </row>
    <row r="622" spans="44:44">
      <c r="AR622" s="51" t="s">
        <v>11836</v>
      </c>
    </row>
    <row r="623" spans="44:44">
      <c r="AR623" s="53" t="s">
        <v>11837</v>
      </c>
    </row>
    <row r="624" spans="44:44">
      <c r="AR624" s="51" t="s">
        <v>11838</v>
      </c>
    </row>
    <row r="625" spans="44:44">
      <c r="AR625" s="53" t="s">
        <v>11839</v>
      </c>
    </row>
    <row r="626" spans="44:44">
      <c r="AR626" s="51" t="s">
        <v>11840</v>
      </c>
    </row>
    <row r="627" spans="44:44">
      <c r="AR627" s="53" t="s">
        <v>11841</v>
      </c>
    </row>
    <row r="628" spans="44:44">
      <c r="AR628" s="51" t="s">
        <v>11842</v>
      </c>
    </row>
    <row r="629" spans="44:44">
      <c r="AR629" s="53" t="s">
        <v>11843</v>
      </c>
    </row>
    <row r="630" spans="44:44">
      <c r="AR630" s="51" t="s">
        <v>11844</v>
      </c>
    </row>
    <row r="631" spans="44:44">
      <c r="AR631" s="53" t="s">
        <v>11845</v>
      </c>
    </row>
    <row r="632" spans="44:44">
      <c r="AR632" s="51" t="s">
        <v>11845</v>
      </c>
    </row>
    <row r="633" spans="44:44">
      <c r="AR633" s="53" t="s">
        <v>11845</v>
      </c>
    </row>
    <row r="634" spans="44:44">
      <c r="AR634" s="51" t="s">
        <v>11846</v>
      </c>
    </row>
    <row r="635" spans="44:44">
      <c r="AR635" s="53" t="s">
        <v>11847</v>
      </c>
    </row>
    <row r="636" spans="44:44">
      <c r="AR636" s="51" t="s">
        <v>11848</v>
      </c>
    </row>
    <row r="637" spans="44:44">
      <c r="AR637" s="53" t="s">
        <v>11849</v>
      </c>
    </row>
    <row r="638" spans="44:44">
      <c r="AR638" s="51" t="s">
        <v>11850</v>
      </c>
    </row>
    <row r="639" spans="44:44">
      <c r="AR639" s="53" t="s">
        <v>11851</v>
      </c>
    </row>
    <row r="640" spans="44:44">
      <c r="AR640" s="51" t="s">
        <v>11852</v>
      </c>
    </row>
    <row r="641" spans="44:44">
      <c r="AR641" s="53" t="s">
        <v>11853</v>
      </c>
    </row>
    <row r="642" spans="44:44">
      <c r="AR642" s="51" t="s">
        <v>11853</v>
      </c>
    </row>
    <row r="643" spans="44:44">
      <c r="AR643" s="53" t="s">
        <v>11854</v>
      </c>
    </row>
    <row r="644" spans="44:44">
      <c r="AR644" s="51" t="s">
        <v>11855</v>
      </c>
    </row>
    <row r="645" spans="44:44">
      <c r="AR645" s="53" t="s">
        <v>11856</v>
      </c>
    </row>
    <row r="646" spans="44:44">
      <c r="AR646" s="51" t="s">
        <v>11857</v>
      </c>
    </row>
    <row r="647" spans="44:44">
      <c r="AR647" s="53" t="s">
        <v>11858</v>
      </c>
    </row>
    <row r="648" spans="44:44">
      <c r="AR648" s="51" t="s">
        <v>11859</v>
      </c>
    </row>
    <row r="649" spans="44:44">
      <c r="AR649" s="53" t="s">
        <v>11860</v>
      </c>
    </row>
    <row r="650" spans="44:44">
      <c r="AR650" s="51" t="s">
        <v>11861</v>
      </c>
    </row>
    <row r="651" spans="44:44">
      <c r="AR651" s="53" t="s">
        <v>11862</v>
      </c>
    </row>
    <row r="652" spans="44:44">
      <c r="AR652" s="51" t="s">
        <v>11863</v>
      </c>
    </row>
    <row r="653" spans="44:44">
      <c r="AR653" s="53" t="s">
        <v>11864</v>
      </c>
    </row>
    <row r="654" spans="44:44">
      <c r="AR654" s="51" t="s">
        <v>11865</v>
      </c>
    </row>
    <row r="655" spans="44:44">
      <c r="AR655" s="53" t="s">
        <v>11865</v>
      </c>
    </row>
    <row r="656" spans="44:44">
      <c r="AR656" s="51" t="s">
        <v>11866</v>
      </c>
    </row>
    <row r="657" spans="44:44">
      <c r="AR657" s="53" t="s">
        <v>11867</v>
      </c>
    </row>
    <row r="658" spans="44:44">
      <c r="AR658" s="51" t="s">
        <v>11868</v>
      </c>
    </row>
    <row r="659" spans="44:44">
      <c r="AR659" s="53" t="s">
        <v>11869</v>
      </c>
    </row>
    <row r="660" spans="44:44">
      <c r="AR660" s="51" t="s">
        <v>11870</v>
      </c>
    </row>
    <row r="661" spans="44:44">
      <c r="AR661" s="53" t="s">
        <v>11871</v>
      </c>
    </row>
    <row r="662" spans="44:44">
      <c r="AR662" s="51" t="s">
        <v>11872</v>
      </c>
    </row>
    <row r="663" spans="44:44">
      <c r="AR663" s="53" t="s">
        <v>11873</v>
      </c>
    </row>
    <row r="664" spans="44:44">
      <c r="AR664" s="51" t="s">
        <v>11874</v>
      </c>
    </row>
    <row r="665" spans="44:44">
      <c r="AR665" s="53" t="s">
        <v>11875</v>
      </c>
    </row>
    <row r="666" spans="44:44">
      <c r="AR666" s="51" t="s">
        <v>11876</v>
      </c>
    </row>
    <row r="667" spans="44:44">
      <c r="AR667" s="53" t="s">
        <v>11877</v>
      </c>
    </row>
    <row r="668" spans="44:44">
      <c r="AR668" s="51" t="s">
        <v>11877</v>
      </c>
    </row>
    <row r="669" spans="44:44">
      <c r="AR669" s="53" t="s">
        <v>11877</v>
      </c>
    </row>
    <row r="670" spans="44:44">
      <c r="AR670" s="51" t="s">
        <v>11878</v>
      </c>
    </row>
    <row r="671" spans="44:44">
      <c r="AR671" s="53" t="s">
        <v>11879</v>
      </c>
    </row>
    <row r="672" spans="44:44">
      <c r="AR672" s="51" t="s">
        <v>11880</v>
      </c>
    </row>
    <row r="673" spans="44:44">
      <c r="AR673" s="53" t="s">
        <v>11881</v>
      </c>
    </row>
    <row r="674" spans="44:44">
      <c r="AR674" s="51" t="s">
        <v>11881</v>
      </c>
    </row>
    <row r="675" spans="44:44">
      <c r="AR675" s="53" t="s">
        <v>11881</v>
      </c>
    </row>
    <row r="676" spans="44:44">
      <c r="AR676" s="51" t="s">
        <v>11881</v>
      </c>
    </row>
    <row r="677" spans="44:44">
      <c r="AR677" s="53" t="s">
        <v>11881</v>
      </c>
    </row>
    <row r="678" spans="44:44">
      <c r="AR678" s="51" t="s">
        <v>11882</v>
      </c>
    </row>
    <row r="679" spans="44:44">
      <c r="AR679" s="53" t="s">
        <v>11883</v>
      </c>
    </row>
    <row r="680" spans="44:44">
      <c r="AR680" s="51" t="s">
        <v>11884</v>
      </c>
    </row>
    <row r="681" spans="44:44">
      <c r="AR681" s="53" t="s">
        <v>11885</v>
      </c>
    </row>
    <row r="682" spans="44:44">
      <c r="AR682" s="51" t="s">
        <v>11886</v>
      </c>
    </row>
    <row r="683" spans="44:44">
      <c r="AR683" s="53" t="s">
        <v>11887</v>
      </c>
    </row>
    <row r="684" spans="44:44">
      <c r="AR684" s="51" t="s">
        <v>11888</v>
      </c>
    </row>
    <row r="685" spans="44:44">
      <c r="AR685" s="53" t="s">
        <v>11889</v>
      </c>
    </row>
    <row r="686" spans="44:44">
      <c r="AR686" s="51" t="s">
        <v>11890</v>
      </c>
    </row>
    <row r="687" spans="44:44">
      <c r="AR687" s="53" t="s">
        <v>11891</v>
      </c>
    </row>
    <row r="688" spans="44:44">
      <c r="AR688" s="51" t="s">
        <v>11892</v>
      </c>
    </row>
    <row r="689" spans="44:44">
      <c r="AR689" s="53" t="s">
        <v>11893</v>
      </c>
    </row>
    <row r="690" spans="44:44">
      <c r="AR690" s="51" t="s">
        <v>11894</v>
      </c>
    </row>
    <row r="691" spans="44:44">
      <c r="AR691" s="53" t="s">
        <v>11894</v>
      </c>
    </row>
    <row r="692" spans="44:44">
      <c r="AR692" s="51" t="s">
        <v>11895</v>
      </c>
    </row>
    <row r="693" spans="44:44">
      <c r="AR693" s="53" t="s">
        <v>11896</v>
      </c>
    </row>
    <row r="694" spans="44:44">
      <c r="AR694" s="51" t="s">
        <v>11897</v>
      </c>
    </row>
    <row r="695" spans="44:44">
      <c r="AR695" s="53" t="s">
        <v>11898</v>
      </c>
    </row>
    <row r="696" spans="44:44">
      <c r="AR696" s="51" t="s">
        <v>11899</v>
      </c>
    </row>
    <row r="697" spans="44:44">
      <c r="AR697" s="53" t="s">
        <v>11900</v>
      </c>
    </row>
    <row r="698" spans="44:44">
      <c r="AR698" s="51" t="s">
        <v>11901</v>
      </c>
    </row>
    <row r="699" spans="44:44">
      <c r="AR699" s="53" t="s">
        <v>11902</v>
      </c>
    </row>
    <row r="700" spans="44:44">
      <c r="AR700" s="51" t="s">
        <v>11903</v>
      </c>
    </row>
    <row r="701" spans="44:44">
      <c r="AR701" s="53" t="s">
        <v>11903</v>
      </c>
    </row>
    <row r="702" spans="44:44">
      <c r="AR702" s="51" t="s">
        <v>11903</v>
      </c>
    </row>
    <row r="703" spans="44:44">
      <c r="AR703" s="53" t="s">
        <v>11904</v>
      </c>
    </row>
    <row r="704" spans="44:44">
      <c r="AR704" s="51" t="s">
        <v>11905</v>
      </c>
    </row>
    <row r="705" spans="44:44">
      <c r="AR705" s="53" t="s">
        <v>11906</v>
      </c>
    </row>
    <row r="706" spans="44:44">
      <c r="AR706" s="51" t="s">
        <v>11907</v>
      </c>
    </row>
    <row r="707" spans="44:44">
      <c r="AR707" s="53" t="s">
        <v>11907</v>
      </c>
    </row>
    <row r="708" spans="44:44">
      <c r="AR708" s="51" t="s">
        <v>11908</v>
      </c>
    </row>
    <row r="709" spans="44:44">
      <c r="AR709" s="53" t="s">
        <v>11909</v>
      </c>
    </row>
    <row r="710" spans="44:44">
      <c r="AR710" s="51" t="s">
        <v>11910</v>
      </c>
    </row>
    <row r="711" spans="44:44">
      <c r="AR711" s="53" t="s">
        <v>11911</v>
      </c>
    </row>
    <row r="712" spans="44:44">
      <c r="AR712" s="51" t="s">
        <v>11912</v>
      </c>
    </row>
    <row r="713" spans="44:44">
      <c r="AR713" s="53" t="s">
        <v>11912</v>
      </c>
    </row>
    <row r="714" spans="44:44">
      <c r="AR714" s="51" t="s">
        <v>11912</v>
      </c>
    </row>
    <row r="715" spans="44:44">
      <c r="AR715" s="53" t="s">
        <v>11912</v>
      </c>
    </row>
    <row r="716" spans="44:44">
      <c r="AR716" s="51" t="s">
        <v>11913</v>
      </c>
    </row>
    <row r="717" spans="44:44">
      <c r="AR717" s="53" t="s">
        <v>11914</v>
      </c>
    </row>
    <row r="718" spans="44:44">
      <c r="AR718" s="51" t="s">
        <v>11915</v>
      </c>
    </row>
    <row r="719" spans="44:44">
      <c r="AR719" s="53" t="s">
        <v>11916</v>
      </c>
    </row>
    <row r="720" spans="44:44">
      <c r="AR720" s="51" t="s">
        <v>11917</v>
      </c>
    </row>
    <row r="721" spans="44:44">
      <c r="AR721" s="53" t="s">
        <v>11918</v>
      </c>
    </row>
    <row r="722" spans="44:44">
      <c r="AR722" s="51" t="s">
        <v>11919</v>
      </c>
    </row>
    <row r="723" spans="44:44">
      <c r="AR723" s="53" t="s">
        <v>11920</v>
      </c>
    </row>
    <row r="724" spans="44:44">
      <c r="AR724" s="51" t="s">
        <v>11921</v>
      </c>
    </row>
    <row r="725" spans="44:44">
      <c r="AR725" s="53" t="s">
        <v>11922</v>
      </c>
    </row>
    <row r="726" spans="44:44">
      <c r="AR726" s="51" t="s">
        <v>11923</v>
      </c>
    </row>
    <row r="727" spans="44:44">
      <c r="AR727" s="53" t="s">
        <v>11924</v>
      </c>
    </row>
    <row r="728" spans="44:44">
      <c r="AR728" s="51" t="s">
        <v>11924</v>
      </c>
    </row>
    <row r="729" spans="44:44">
      <c r="AR729" s="53" t="s">
        <v>11925</v>
      </c>
    </row>
    <row r="730" spans="44:44">
      <c r="AR730" s="51" t="s">
        <v>11926</v>
      </c>
    </row>
    <row r="731" spans="44:44">
      <c r="AR731" s="53" t="s">
        <v>11927</v>
      </c>
    </row>
    <row r="732" spans="44:44">
      <c r="AR732" s="51" t="s">
        <v>11928</v>
      </c>
    </row>
    <row r="733" spans="44:44">
      <c r="AR733" s="53" t="s">
        <v>11929</v>
      </c>
    </row>
    <row r="734" spans="44:44">
      <c r="AR734" s="51" t="s">
        <v>11930</v>
      </c>
    </row>
    <row r="735" spans="44:44">
      <c r="AR735" s="53" t="s">
        <v>11931</v>
      </c>
    </row>
    <row r="736" spans="44:44">
      <c r="AR736" s="51" t="s">
        <v>11932</v>
      </c>
    </row>
    <row r="737" spans="44:44">
      <c r="AR737" s="53" t="s">
        <v>11933</v>
      </c>
    </row>
    <row r="738" spans="44:44">
      <c r="AR738" s="51" t="s">
        <v>11934</v>
      </c>
    </row>
    <row r="739" spans="44:44">
      <c r="AR739" s="53" t="s">
        <v>11935</v>
      </c>
    </row>
    <row r="740" spans="44:44">
      <c r="AR740" s="51" t="s">
        <v>11936</v>
      </c>
    </row>
    <row r="741" spans="44:44">
      <c r="AR741" s="53" t="s">
        <v>11937</v>
      </c>
    </row>
    <row r="742" spans="44:44">
      <c r="AR742" s="51" t="s">
        <v>11938</v>
      </c>
    </row>
    <row r="743" spans="44:44">
      <c r="AR743" s="53" t="s">
        <v>11939</v>
      </c>
    </row>
    <row r="744" spans="44:44">
      <c r="AR744" s="51" t="s">
        <v>11940</v>
      </c>
    </row>
    <row r="745" spans="44:44">
      <c r="AR745" s="53" t="s">
        <v>11941</v>
      </c>
    </row>
    <row r="746" spans="44:44">
      <c r="AR746" s="51" t="s">
        <v>11942</v>
      </c>
    </row>
    <row r="747" spans="44:44">
      <c r="AR747" s="53" t="s">
        <v>11943</v>
      </c>
    </row>
    <row r="748" spans="44:44">
      <c r="AR748" s="51" t="s">
        <v>11944</v>
      </c>
    </row>
    <row r="749" spans="44:44">
      <c r="AR749" s="53" t="s">
        <v>11945</v>
      </c>
    </row>
    <row r="750" spans="44:44">
      <c r="AR750" s="51" t="s">
        <v>11946</v>
      </c>
    </row>
    <row r="751" spans="44:44">
      <c r="AR751" s="53" t="s">
        <v>11947</v>
      </c>
    </row>
    <row r="752" spans="44:44">
      <c r="AR752" s="51" t="s">
        <v>11948</v>
      </c>
    </row>
    <row r="753" spans="44:44">
      <c r="AR753" s="53" t="s">
        <v>11949</v>
      </c>
    </row>
    <row r="754" spans="44:44">
      <c r="AR754" s="51" t="s">
        <v>11950</v>
      </c>
    </row>
    <row r="755" spans="44:44">
      <c r="AR755" s="53" t="s">
        <v>11951</v>
      </c>
    </row>
    <row r="756" spans="44:44">
      <c r="AR756" s="51" t="s">
        <v>11952</v>
      </c>
    </row>
    <row r="757" spans="44:44">
      <c r="AR757" s="53" t="s">
        <v>11953</v>
      </c>
    </row>
    <row r="758" spans="44:44">
      <c r="AR758" s="51" t="s">
        <v>11954</v>
      </c>
    </row>
    <row r="759" spans="44:44">
      <c r="AR759" s="53" t="s">
        <v>11955</v>
      </c>
    </row>
    <row r="760" spans="44:44">
      <c r="AR760" s="51" t="s">
        <v>11956</v>
      </c>
    </row>
    <row r="761" spans="44:44">
      <c r="AR761" s="53" t="s">
        <v>11957</v>
      </c>
    </row>
    <row r="762" spans="44:44">
      <c r="AR762" s="51" t="s">
        <v>11958</v>
      </c>
    </row>
    <row r="763" spans="44:44">
      <c r="AR763" s="53" t="s">
        <v>11959</v>
      </c>
    </row>
    <row r="764" spans="44:44">
      <c r="AR764" s="51" t="s">
        <v>11959</v>
      </c>
    </row>
    <row r="765" spans="44:44">
      <c r="AR765" s="53" t="s">
        <v>11960</v>
      </c>
    </row>
    <row r="766" spans="44:44">
      <c r="AR766" s="51" t="s">
        <v>11961</v>
      </c>
    </row>
    <row r="767" spans="44:44">
      <c r="AR767" s="53" t="s">
        <v>11962</v>
      </c>
    </row>
    <row r="768" spans="44:44">
      <c r="AR768" s="51" t="s">
        <v>11963</v>
      </c>
    </row>
    <row r="769" spans="44:44">
      <c r="AR769" s="53" t="s">
        <v>11964</v>
      </c>
    </row>
    <row r="770" spans="44:44">
      <c r="AR770" s="51" t="s">
        <v>11965</v>
      </c>
    </row>
    <row r="771" spans="44:44">
      <c r="AR771" s="53" t="s">
        <v>11966</v>
      </c>
    </row>
    <row r="772" spans="44:44">
      <c r="AR772" s="51" t="s">
        <v>11967</v>
      </c>
    </row>
    <row r="773" spans="44:44">
      <c r="AR773" s="53" t="s">
        <v>11968</v>
      </c>
    </row>
    <row r="774" spans="44:44">
      <c r="AR774" s="51" t="s">
        <v>11969</v>
      </c>
    </row>
    <row r="775" spans="44:44">
      <c r="AR775" s="53" t="s">
        <v>11970</v>
      </c>
    </row>
    <row r="776" spans="44:44">
      <c r="AR776" s="51" t="s">
        <v>11971</v>
      </c>
    </row>
    <row r="777" spans="44:44">
      <c r="AR777" s="53" t="s">
        <v>11972</v>
      </c>
    </row>
    <row r="778" spans="44:44">
      <c r="AR778" s="51" t="s">
        <v>11973</v>
      </c>
    </row>
    <row r="779" spans="44:44">
      <c r="AR779" s="53" t="s">
        <v>11974</v>
      </c>
    </row>
    <row r="780" spans="44:44">
      <c r="AR780" s="51" t="s">
        <v>11975</v>
      </c>
    </row>
    <row r="781" spans="44:44">
      <c r="AR781" s="53" t="s">
        <v>11976</v>
      </c>
    </row>
    <row r="782" spans="44:44">
      <c r="AR782" s="51" t="s">
        <v>11977</v>
      </c>
    </row>
    <row r="783" spans="44:44">
      <c r="AR783" s="53" t="s">
        <v>11978</v>
      </c>
    </row>
    <row r="784" spans="44:44">
      <c r="AR784" s="51" t="s">
        <v>11979</v>
      </c>
    </row>
    <row r="785" spans="44:44">
      <c r="AR785" s="53" t="s">
        <v>10805</v>
      </c>
    </row>
    <row r="786" spans="44:44">
      <c r="AR786" s="51" t="s">
        <v>11980</v>
      </c>
    </row>
    <row r="787" spans="44:44">
      <c r="AR787" s="53" t="s">
        <v>11981</v>
      </c>
    </row>
    <row r="788" spans="44:44">
      <c r="AR788" s="51" t="s">
        <v>11982</v>
      </c>
    </row>
    <row r="789" spans="44:44">
      <c r="AR789" s="53" t="s">
        <v>11983</v>
      </c>
    </row>
    <row r="790" spans="44:44">
      <c r="AR790" s="51" t="s">
        <v>11984</v>
      </c>
    </row>
    <row r="791" spans="44:44">
      <c r="AR791" s="53" t="s">
        <v>11985</v>
      </c>
    </row>
    <row r="792" spans="44:44">
      <c r="AR792" s="51" t="s">
        <v>11986</v>
      </c>
    </row>
    <row r="793" spans="44:44">
      <c r="AR793" s="53" t="s">
        <v>11987</v>
      </c>
    </row>
    <row r="794" spans="44:44">
      <c r="AR794" s="51" t="s">
        <v>11988</v>
      </c>
    </row>
    <row r="795" spans="44:44">
      <c r="AR795" s="53" t="s">
        <v>11989</v>
      </c>
    </row>
    <row r="796" spans="44:44">
      <c r="AR796" s="51" t="s">
        <v>11990</v>
      </c>
    </row>
    <row r="797" spans="44:44">
      <c r="AR797" s="53" t="s">
        <v>11991</v>
      </c>
    </row>
    <row r="798" spans="44:44">
      <c r="AR798" s="51" t="s">
        <v>11992</v>
      </c>
    </row>
    <row r="799" spans="44:44">
      <c r="AR799" s="53" t="s">
        <v>11993</v>
      </c>
    </row>
    <row r="800" spans="44:44">
      <c r="AR800" s="51" t="s">
        <v>11994</v>
      </c>
    </row>
    <row r="801" spans="44:44">
      <c r="AR801" s="53" t="s">
        <v>11995</v>
      </c>
    </row>
    <row r="802" spans="44:44">
      <c r="AR802" s="51" t="s">
        <v>11996</v>
      </c>
    </row>
    <row r="803" spans="44:44">
      <c r="AR803" s="53" t="s">
        <v>11997</v>
      </c>
    </row>
    <row r="804" spans="44:44">
      <c r="AR804" s="51" t="s">
        <v>11998</v>
      </c>
    </row>
    <row r="805" spans="44:44">
      <c r="AR805" s="53" t="s">
        <v>11999</v>
      </c>
    </row>
    <row r="806" spans="44:44">
      <c r="AR806" s="51" t="s">
        <v>12000</v>
      </c>
    </row>
    <row r="807" spans="44:44">
      <c r="AR807" s="53" t="s">
        <v>12001</v>
      </c>
    </row>
    <row r="808" spans="44:44">
      <c r="AR808" s="51" t="s">
        <v>12002</v>
      </c>
    </row>
    <row r="809" spans="44:44">
      <c r="AR809" s="53" t="s">
        <v>12003</v>
      </c>
    </row>
    <row r="810" spans="44:44">
      <c r="AR810" s="51" t="s">
        <v>12004</v>
      </c>
    </row>
    <row r="811" spans="44:44">
      <c r="AR811" s="53" t="s">
        <v>12004</v>
      </c>
    </row>
    <row r="812" spans="44:44">
      <c r="AR812" s="51" t="s">
        <v>12005</v>
      </c>
    </row>
    <row r="813" spans="44:44">
      <c r="AR813" s="53" t="s">
        <v>12006</v>
      </c>
    </row>
    <row r="814" spans="44:44">
      <c r="AR814" s="51" t="s">
        <v>12007</v>
      </c>
    </row>
    <row r="815" spans="44:44">
      <c r="AR815" s="53" t="s">
        <v>12008</v>
      </c>
    </row>
    <row r="816" spans="44:44">
      <c r="AR816" s="51" t="s">
        <v>12009</v>
      </c>
    </row>
    <row r="817" spans="44:44">
      <c r="AR817" s="53" t="s">
        <v>12010</v>
      </c>
    </row>
    <row r="818" spans="44:44">
      <c r="AR818" s="51" t="s">
        <v>12011</v>
      </c>
    </row>
    <row r="819" spans="44:44">
      <c r="AR819" s="53" t="s">
        <v>12012</v>
      </c>
    </row>
    <row r="820" spans="44:44">
      <c r="AR820" s="51" t="s">
        <v>12013</v>
      </c>
    </row>
    <row r="821" spans="44:44">
      <c r="AR821" s="53" t="s">
        <v>12014</v>
      </c>
    </row>
    <row r="822" spans="44:44">
      <c r="AR822" s="51" t="s">
        <v>12015</v>
      </c>
    </row>
    <row r="823" spans="44:44">
      <c r="AR823" s="53" t="s">
        <v>12016</v>
      </c>
    </row>
    <row r="824" spans="44:44">
      <c r="AR824" s="51" t="s">
        <v>12017</v>
      </c>
    </row>
    <row r="825" spans="44:44">
      <c r="AR825" s="53" t="s">
        <v>12018</v>
      </c>
    </row>
    <row r="826" spans="44:44">
      <c r="AR826" s="51" t="s">
        <v>12019</v>
      </c>
    </row>
    <row r="827" spans="44:44">
      <c r="AR827" s="53" t="s">
        <v>12020</v>
      </c>
    </row>
    <row r="828" spans="44:44">
      <c r="AR828" s="51" t="s">
        <v>12021</v>
      </c>
    </row>
    <row r="829" spans="44:44">
      <c r="AR829" s="53" t="s">
        <v>12022</v>
      </c>
    </row>
    <row r="830" spans="44:44">
      <c r="AR830" s="51" t="s">
        <v>12023</v>
      </c>
    </row>
    <row r="831" spans="44:44">
      <c r="AR831" s="53" t="s">
        <v>12024</v>
      </c>
    </row>
    <row r="832" spans="44:44">
      <c r="AR832" s="51" t="s">
        <v>12025</v>
      </c>
    </row>
    <row r="833" spans="44:44">
      <c r="AR833" s="53" t="s">
        <v>12026</v>
      </c>
    </row>
    <row r="834" spans="44:44">
      <c r="AR834" s="51" t="s">
        <v>12027</v>
      </c>
    </row>
    <row r="835" spans="44:44">
      <c r="AR835" s="53" t="s">
        <v>12028</v>
      </c>
    </row>
    <row r="836" spans="44:44">
      <c r="AR836" s="51" t="s">
        <v>12029</v>
      </c>
    </row>
    <row r="837" spans="44:44">
      <c r="AR837" s="53" t="s">
        <v>12030</v>
      </c>
    </row>
    <row r="838" spans="44:44">
      <c r="AR838" s="51" t="s">
        <v>12031</v>
      </c>
    </row>
    <row r="839" spans="44:44">
      <c r="AR839" s="53" t="s">
        <v>12032</v>
      </c>
    </row>
    <row r="840" spans="44:44">
      <c r="AR840" s="51" t="s">
        <v>12033</v>
      </c>
    </row>
    <row r="841" spans="44:44">
      <c r="AR841" s="53" t="s">
        <v>12034</v>
      </c>
    </row>
    <row r="842" spans="44:44">
      <c r="AR842" s="51" t="s">
        <v>12035</v>
      </c>
    </row>
    <row r="843" spans="44:44">
      <c r="AR843" s="53" t="s">
        <v>12036</v>
      </c>
    </row>
    <row r="844" spans="44:44">
      <c r="AR844" s="51" t="s">
        <v>12037</v>
      </c>
    </row>
    <row r="845" spans="44:44">
      <c r="AR845" s="53" t="s">
        <v>12038</v>
      </c>
    </row>
    <row r="846" spans="44:44">
      <c r="AR846" s="51" t="s">
        <v>12039</v>
      </c>
    </row>
    <row r="847" spans="44:44">
      <c r="AR847" s="53" t="s">
        <v>12040</v>
      </c>
    </row>
    <row r="848" spans="44:44">
      <c r="AR848" s="51" t="s">
        <v>12041</v>
      </c>
    </row>
    <row r="849" spans="44:44">
      <c r="AR849" s="53" t="s">
        <v>12041</v>
      </c>
    </row>
    <row r="850" spans="44:44">
      <c r="AR850" s="51" t="s">
        <v>12042</v>
      </c>
    </row>
    <row r="851" spans="44:44">
      <c r="AR851" s="53" t="s">
        <v>12043</v>
      </c>
    </row>
    <row r="852" spans="44:44">
      <c r="AR852" s="51" t="s">
        <v>12044</v>
      </c>
    </row>
    <row r="853" spans="44:44">
      <c r="AR853" s="53" t="s">
        <v>12045</v>
      </c>
    </row>
    <row r="854" spans="44:44">
      <c r="AR854" s="51" t="s">
        <v>12045</v>
      </c>
    </row>
    <row r="855" spans="44:44">
      <c r="AR855" s="53" t="s">
        <v>12045</v>
      </c>
    </row>
    <row r="856" spans="44:44">
      <c r="AR856" s="51" t="s">
        <v>12046</v>
      </c>
    </row>
    <row r="857" spans="44:44">
      <c r="AR857" s="53" t="s">
        <v>12047</v>
      </c>
    </row>
    <row r="858" spans="44:44">
      <c r="AR858" s="51" t="s">
        <v>12048</v>
      </c>
    </row>
    <row r="859" spans="44:44">
      <c r="AR859" s="53" t="s">
        <v>12049</v>
      </c>
    </row>
    <row r="860" spans="44:44">
      <c r="AR860" s="51" t="s">
        <v>12050</v>
      </c>
    </row>
    <row r="861" spans="44:44">
      <c r="AR861" s="53" t="s">
        <v>12051</v>
      </c>
    </row>
    <row r="862" spans="44:44">
      <c r="AR862" s="51" t="s">
        <v>11001</v>
      </c>
    </row>
    <row r="863" spans="44:44">
      <c r="AR863" s="53" t="s">
        <v>12052</v>
      </c>
    </row>
    <row r="864" spans="44:44">
      <c r="AR864" s="51" t="s">
        <v>12053</v>
      </c>
    </row>
    <row r="865" spans="44:44">
      <c r="AR865" s="53" t="s">
        <v>12054</v>
      </c>
    </row>
    <row r="866" spans="44:44">
      <c r="AR866" s="51" t="s">
        <v>12055</v>
      </c>
    </row>
    <row r="867" spans="44:44">
      <c r="AR867" s="53" t="s">
        <v>10822</v>
      </c>
    </row>
    <row r="868" spans="44:44">
      <c r="AR868" s="51" t="s">
        <v>12056</v>
      </c>
    </row>
    <row r="869" spans="44:44">
      <c r="AR869" s="53" t="s">
        <v>12057</v>
      </c>
    </row>
    <row r="870" spans="44:44">
      <c r="AR870" s="51" t="s">
        <v>12058</v>
      </c>
    </row>
    <row r="871" spans="44:44">
      <c r="AR871" s="53" t="s">
        <v>12059</v>
      </c>
    </row>
    <row r="872" spans="44:44">
      <c r="AR872" s="51" t="s">
        <v>12060</v>
      </c>
    </row>
    <row r="873" spans="44:44">
      <c r="AR873" s="53" t="s">
        <v>12061</v>
      </c>
    </row>
    <row r="874" spans="44:44">
      <c r="AR874" s="51" t="s">
        <v>12062</v>
      </c>
    </row>
    <row r="875" spans="44:44">
      <c r="AR875" s="53" t="s">
        <v>12062</v>
      </c>
    </row>
    <row r="876" spans="44:44">
      <c r="AR876" s="51" t="s">
        <v>12063</v>
      </c>
    </row>
    <row r="877" spans="44:44">
      <c r="AR877" s="53" t="s">
        <v>12064</v>
      </c>
    </row>
    <row r="878" spans="44:44">
      <c r="AR878" s="51" t="s">
        <v>12065</v>
      </c>
    </row>
    <row r="879" spans="44:44">
      <c r="AR879" s="53" t="s">
        <v>12066</v>
      </c>
    </row>
    <row r="880" spans="44:44">
      <c r="AR880" s="51" t="s">
        <v>12067</v>
      </c>
    </row>
    <row r="881" spans="44:44">
      <c r="AR881" s="53" t="s">
        <v>12068</v>
      </c>
    </row>
    <row r="882" spans="44:44">
      <c r="AR882" s="51" t="s">
        <v>12069</v>
      </c>
    </row>
    <row r="883" spans="44:44">
      <c r="AR883" s="53" t="s">
        <v>12069</v>
      </c>
    </row>
    <row r="884" spans="44:44">
      <c r="AR884" s="51" t="s">
        <v>12070</v>
      </c>
    </row>
    <row r="885" spans="44:44">
      <c r="AR885" s="53" t="s">
        <v>12071</v>
      </c>
    </row>
    <row r="886" spans="44:44">
      <c r="AR886" s="51" t="s">
        <v>12072</v>
      </c>
    </row>
    <row r="887" spans="44:44">
      <c r="AR887" s="53" t="s">
        <v>12073</v>
      </c>
    </row>
    <row r="888" spans="44:44">
      <c r="AR888" s="51" t="s">
        <v>12074</v>
      </c>
    </row>
    <row r="889" spans="44:44">
      <c r="AR889" s="53" t="s">
        <v>12075</v>
      </c>
    </row>
    <row r="890" spans="44:44">
      <c r="AR890" s="51" t="s">
        <v>12076</v>
      </c>
    </row>
    <row r="891" spans="44:44">
      <c r="AR891" s="53" t="s">
        <v>12077</v>
      </c>
    </row>
    <row r="892" spans="44:44">
      <c r="AR892" s="51" t="s">
        <v>12078</v>
      </c>
    </row>
    <row r="893" spans="44:44">
      <c r="AR893" s="53" t="s">
        <v>10959</v>
      </c>
    </row>
    <row r="894" spans="44:44">
      <c r="AR894" s="51" t="s">
        <v>12079</v>
      </c>
    </row>
    <row r="895" spans="44:44">
      <c r="AR895" s="53" t="s">
        <v>12080</v>
      </c>
    </row>
    <row r="896" spans="44:44">
      <c r="AR896" s="51" t="s">
        <v>12081</v>
      </c>
    </row>
    <row r="897" spans="44:44">
      <c r="AR897" s="53" t="s">
        <v>12082</v>
      </c>
    </row>
    <row r="898" spans="44:44">
      <c r="AR898" s="51" t="s">
        <v>12083</v>
      </c>
    </row>
    <row r="899" spans="44:44">
      <c r="AR899" s="53" t="s">
        <v>12084</v>
      </c>
    </row>
    <row r="900" spans="44:44">
      <c r="AR900" s="51" t="s">
        <v>12085</v>
      </c>
    </row>
    <row r="901" spans="44:44">
      <c r="AR901" s="53" t="s">
        <v>12086</v>
      </c>
    </row>
    <row r="902" spans="44:44">
      <c r="AR902" s="51" t="s">
        <v>12087</v>
      </c>
    </row>
    <row r="903" spans="44:44">
      <c r="AR903" s="53" t="s">
        <v>12088</v>
      </c>
    </row>
    <row r="904" spans="44:44">
      <c r="AR904" s="51" t="s">
        <v>12089</v>
      </c>
    </row>
    <row r="905" spans="44:44">
      <c r="AR905" s="53" t="s">
        <v>12090</v>
      </c>
    </row>
    <row r="906" spans="44:44">
      <c r="AR906" s="51" t="s">
        <v>12091</v>
      </c>
    </row>
    <row r="907" spans="44:44">
      <c r="AR907" s="53" t="s">
        <v>12092</v>
      </c>
    </row>
    <row r="908" spans="44:44">
      <c r="AR908" s="51" t="s">
        <v>12093</v>
      </c>
    </row>
    <row r="909" spans="44:44">
      <c r="AR909" s="53" t="s">
        <v>12094</v>
      </c>
    </row>
    <row r="910" spans="44:44">
      <c r="AR910" s="51" t="s">
        <v>12095</v>
      </c>
    </row>
    <row r="911" spans="44:44">
      <c r="AR911" s="53" t="s">
        <v>12096</v>
      </c>
    </row>
    <row r="912" spans="44:44">
      <c r="AR912" s="51" t="s">
        <v>12097</v>
      </c>
    </row>
    <row r="913" spans="44:44">
      <c r="AR913" s="53" t="s">
        <v>12098</v>
      </c>
    </row>
    <row r="914" spans="44:44">
      <c r="AR914" s="51" t="s">
        <v>12099</v>
      </c>
    </row>
    <row r="915" spans="44:44">
      <c r="AR915" s="53" t="s">
        <v>12100</v>
      </c>
    </row>
    <row r="916" spans="44:44">
      <c r="AR916" s="51" t="s">
        <v>12101</v>
      </c>
    </row>
    <row r="917" spans="44:44">
      <c r="AR917" s="53" t="s">
        <v>3521</v>
      </c>
    </row>
    <row r="918" spans="44:44">
      <c r="AR918" s="51" t="s">
        <v>12102</v>
      </c>
    </row>
    <row r="919" spans="44:44">
      <c r="AR919" s="53" t="s">
        <v>12103</v>
      </c>
    </row>
    <row r="920" spans="44:44">
      <c r="AR920" s="51" t="s">
        <v>12104</v>
      </c>
    </row>
    <row r="921" spans="44:44">
      <c r="AR921" s="53" t="s">
        <v>12105</v>
      </c>
    </row>
    <row r="922" spans="44:44">
      <c r="AR922" s="51" t="s">
        <v>12106</v>
      </c>
    </row>
    <row r="923" spans="44:44">
      <c r="AR923" s="53" t="s">
        <v>12107</v>
      </c>
    </row>
    <row r="924" spans="44:44">
      <c r="AR924" s="51" t="s">
        <v>12108</v>
      </c>
    </row>
    <row r="925" spans="44:44">
      <c r="AR925" s="53" t="s">
        <v>12109</v>
      </c>
    </row>
    <row r="926" spans="44:44">
      <c r="AR926" s="51" t="s">
        <v>12110</v>
      </c>
    </row>
    <row r="927" spans="44:44">
      <c r="AR927" s="53" t="s">
        <v>12111</v>
      </c>
    </row>
    <row r="928" spans="44:44">
      <c r="AR928" s="51" t="s">
        <v>12112</v>
      </c>
    </row>
    <row r="929" spans="44:44">
      <c r="AR929" s="53" t="s">
        <v>12113</v>
      </c>
    </row>
    <row r="930" spans="44:44">
      <c r="AR930" s="51" t="s">
        <v>12114</v>
      </c>
    </row>
    <row r="931" spans="44:44">
      <c r="AR931" s="53" t="s">
        <v>12115</v>
      </c>
    </row>
    <row r="932" spans="44:44">
      <c r="AR932" s="51" t="s">
        <v>12116</v>
      </c>
    </row>
    <row r="933" spans="44:44">
      <c r="AR933" s="53" t="s">
        <v>12117</v>
      </c>
    </row>
    <row r="934" spans="44:44">
      <c r="AR934" s="51" t="s">
        <v>12118</v>
      </c>
    </row>
    <row r="935" spans="44:44">
      <c r="AR935" s="53" t="s">
        <v>11037</v>
      </c>
    </row>
    <row r="936" spans="44:44">
      <c r="AR936" s="51" t="s">
        <v>12119</v>
      </c>
    </row>
    <row r="937" spans="44:44">
      <c r="AR937" s="53" t="s">
        <v>12119</v>
      </c>
    </row>
    <row r="938" spans="44:44">
      <c r="AR938" s="51" t="s">
        <v>12120</v>
      </c>
    </row>
    <row r="939" spans="44:44">
      <c r="AR939" s="53" t="s">
        <v>12121</v>
      </c>
    </row>
    <row r="940" spans="44:44">
      <c r="AR940" s="51" t="s">
        <v>12122</v>
      </c>
    </row>
    <row r="941" spans="44:44">
      <c r="AR941" s="53" t="s">
        <v>12123</v>
      </c>
    </row>
    <row r="942" spans="44:44">
      <c r="AR942" s="51" t="s">
        <v>12124</v>
      </c>
    </row>
    <row r="943" spans="44:44">
      <c r="AR943" s="53" t="s">
        <v>12125</v>
      </c>
    </row>
    <row r="944" spans="44:44">
      <c r="AR944" s="51" t="s">
        <v>12126</v>
      </c>
    </row>
    <row r="945" spans="44:44">
      <c r="AR945" s="53" t="s">
        <v>12127</v>
      </c>
    </row>
    <row r="946" spans="44:44">
      <c r="AR946" s="51" t="s">
        <v>12128</v>
      </c>
    </row>
    <row r="947" spans="44:44">
      <c r="AR947" s="53" t="s">
        <v>12129</v>
      </c>
    </row>
    <row r="948" spans="44:44">
      <c r="AR948" s="51" t="s">
        <v>12130</v>
      </c>
    </row>
    <row r="949" spans="44:44">
      <c r="AR949" s="53" t="s">
        <v>12131</v>
      </c>
    </row>
    <row r="950" spans="44:44">
      <c r="AR950" s="51" t="s">
        <v>12132</v>
      </c>
    </row>
    <row r="951" spans="44:44">
      <c r="AR951" s="53" t="s">
        <v>12133</v>
      </c>
    </row>
    <row r="952" spans="44:44">
      <c r="AR952" s="51" t="s">
        <v>12134</v>
      </c>
    </row>
    <row r="953" spans="44:44">
      <c r="AR953" s="53" t="s">
        <v>12135</v>
      </c>
    </row>
    <row r="954" spans="44:44">
      <c r="AR954" s="51" t="s">
        <v>12136</v>
      </c>
    </row>
    <row r="955" spans="44:44">
      <c r="AR955" s="53" t="s">
        <v>12136</v>
      </c>
    </row>
    <row r="956" spans="44:44">
      <c r="AR956" s="51" t="s">
        <v>12137</v>
      </c>
    </row>
    <row r="957" spans="44:44">
      <c r="AR957" s="53" t="s">
        <v>12138</v>
      </c>
    </row>
    <row r="958" spans="44:44">
      <c r="AR958" s="51" t="s">
        <v>12139</v>
      </c>
    </row>
    <row r="959" spans="44:44">
      <c r="AR959" s="53" t="s">
        <v>12140</v>
      </c>
    </row>
    <row r="960" spans="44:44">
      <c r="AR960" s="51" t="s">
        <v>12141</v>
      </c>
    </row>
    <row r="961" spans="44:44">
      <c r="AR961" s="53" t="s">
        <v>12142</v>
      </c>
    </row>
    <row r="962" spans="44:44">
      <c r="AR962" s="51" t="s">
        <v>12143</v>
      </c>
    </row>
    <row r="963" spans="44:44">
      <c r="AR963" s="53" t="s">
        <v>12144</v>
      </c>
    </row>
    <row r="964" spans="44:44">
      <c r="AR964" s="51" t="s">
        <v>12145</v>
      </c>
    </row>
    <row r="965" spans="44:44">
      <c r="AR965" s="53" t="s">
        <v>12146</v>
      </c>
    </row>
    <row r="966" spans="44:44">
      <c r="AR966" s="51" t="s">
        <v>12147</v>
      </c>
    </row>
    <row r="967" spans="44:44">
      <c r="AR967" s="53" t="s">
        <v>12148</v>
      </c>
    </row>
    <row r="968" spans="44:44">
      <c r="AR968" s="51" t="s">
        <v>12149</v>
      </c>
    </row>
    <row r="969" spans="44:44">
      <c r="AR969" s="53" t="s">
        <v>12150</v>
      </c>
    </row>
    <row r="970" spans="44:44">
      <c r="AR970" s="51" t="s">
        <v>12151</v>
      </c>
    </row>
    <row r="971" spans="44:44">
      <c r="AR971" s="53" t="s">
        <v>12152</v>
      </c>
    </row>
    <row r="972" spans="44:44">
      <c r="AR972" s="51" t="s">
        <v>12152</v>
      </c>
    </row>
    <row r="973" spans="44:44">
      <c r="AR973" s="53" t="s">
        <v>12153</v>
      </c>
    </row>
    <row r="974" spans="44:44">
      <c r="AR974" s="51" t="s">
        <v>10650</v>
      </c>
    </row>
    <row r="975" spans="44:44">
      <c r="AR975" s="53" t="s">
        <v>12154</v>
      </c>
    </row>
    <row r="976" spans="44:44">
      <c r="AR976" s="51" t="s">
        <v>12155</v>
      </c>
    </row>
    <row r="977" spans="44:44">
      <c r="AR977" s="53" t="s">
        <v>12156</v>
      </c>
    </row>
    <row r="978" spans="44:44">
      <c r="AR978" s="51" t="s">
        <v>12157</v>
      </c>
    </row>
    <row r="979" spans="44:44">
      <c r="AR979" s="53" t="s">
        <v>12158</v>
      </c>
    </row>
    <row r="980" spans="44:44">
      <c r="AR980" s="51" t="s">
        <v>12159</v>
      </c>
    </row>
    <row r="981" spans="44:44">
      <c r="AR981" s="53" t="s">
        <v>12160</v>
      </c>
    </row>
    <row r="982" spans="44:44">
      <c r="AR982" s="51" t="s">
        <v>12161</v>
      </c>
    </row>
    <row r="983" spans="44:44">
      <c r="AR983" s="53" t="s">
        <v>12162</v>
      </c>
    </row>
    <row r="984" spans="44:44">
      <c r="AR984" s="51" t="s">
        <v>12163</v>
      </c>
    </row>
    <row r="985" spans="44:44">
      <c r="AR985" s="53" t="s">
        <v>12164</v>
      </c>
    </row>
    <row r="986" spans="44:44">
      <c r="AR986" s="51" t="s">
        <v>12165</v>
      </c>
    </row>
    <row r="987" spans="44:44">
      <c r="AR987" s="53" t="s">
        <v>12166</v>
      </c>
    </row>
    <row r="988" spans="44:44">
      <c r="AR988" s="51" t="s">
        <v>12167</v>
      </c>
    </row>
    <row r="989" spans="44:44">
      <c r="AR989" s="53" t="s">
        <v>12168</v>
      </c>
    </row>
    <row r="990" spans="44:44">
      <c r="AR990" s="51" t="s">
        <v>12169</v>
      </c>
    </row>
    <row r="991" spans="44:44">
      <c r="AR991" s="53" t="s">
        <v>12170</v>
      </c>
    </row>
    <row r="992" spans="44:44">
      <c r="AR992" s="51" t="s">
        <v>12171</v>
      </c>
    </row>
    <row r="993" spans="44:44">
      <c r="AR993" s="53" t="s">
        <v>12172</v>
      </c>
    </row>
    <row r="994" spans="44:44">
      <c r="AR994" s="51" t="s">
        <v>12173</v>
      </c>
    </row>
    <row r="995" spans="44:44">
      <c r="AR995" s="53" t="s">
        <v>12174</v>
      </c>
    </row>
    <row r="996" spans="44:44">
      <c r="AR996" s="51" t="s">
        <v>12175</v>
      </c>
    </row>
    <row r="997" spans="44:44">
      <c r="AR997" s="53" t="s">
        <v>12176</v>
      </c>
    </row>
    <row r="998" spans="44:44">
      <c r="AR998" s="51" t="s">
        <v>12177</v>
      </c>
    </row>
    <row r="999" spans="44:44">
      <c r="AR999" s="53" t="s">
        <v>12178</v>
      </c>
    </row>
    <row r="1000" spans="44:44">
      <c r="AR1000" s="51" t="s">
        <v>12179</v>
      </c>
    </row>
    <row r="1001" spans="44:44">
      <c r="AR1001" s="53" t="s">
        <v>12180</v>
      </c>
    </row>
    <row r="1002" spans="44:44">
      <c r="AR1002" s="51" t="s">
        <v>12181</v>
      </c>
    </row>
    <row r="1003" spans="44:44">
      <c r="AR1003" s="53" t="s">
        <v>12182</v>
      </c>
    </row>
    <row r="1004" spans="44:44">
      <c r="AR1004" s="51" t="s">
        <v>12183</v>
      </c>
    </row>
    <row r="1005" spans="44:44">
      <c r="AR1005" s="53" t="s">
        <v>12184</v>
      </c>
    </row>
    <row r="1006" spans="44:44">
      <c r="AR1006" s="51" t="s">
        <v>12184</v>
      </c>
    </row>
    <row r="1007" spans="44:44">
      <c r="AR1007" s="53" t="s">
        <v>12185</v>
      </c>
    </row>
    <row r="1008" spans="44:44">
      <c r="AR1008" s="51" t="s">
        <v>12185</v>
      </c>
    </row>
    <row r="1009" spans="44:44">
      <c r="AR1009" s="53" t="s">
        <v>12186</v>
      </c>
    </row>
    <row r="1010" spans="44:44">
      <c r="AR1010" s="51" t="s">
        <v>12187</v>
      </c>
    </row>
    <row r="1011" spans="44:44">
      <c r="AR1011" s="53" t="s">
        <v>12188</v>
      </c>
    </row>
    <row r="1012" spans="44:44">
      <c r="AR1012" s="51" t="s">
        <v>12189</v>
      </c>
    </row>
    <row r="1013" spans="44:44">
      <c r="AR1013" s="53" t="s">
        <v>12190</v>
      </c>
    </row>
    <row r="1014" spans="44:44">
      <c r="AR1014" s="51" t="s">
        <v>12190</v>
      </c>
    </row>
    <row r="1015" spans="44:44">
      <c r="AR1015" s="53" t="s">
        <v>12191</v>
      </c>
    </row>
    <row r="1016" spans="44:44">
      <c r="AR1016" s="51" t="s">
        <v>12192</v>
      </c>
    </row>
    <row r="1017" spans="44:44">
      <c r="AR1017" s="53" t="s">
        <v>12193</v>
      </c>
    </row>
    <row r="1018" spans="44:44">
      <c r="AR1018" s="51" t="s">
        <v>12194</v>
      </c>
    </row>
    <row r="1019" spans="44:44">
      <c r="AR1019" s="53" t="s">
        <v>12195</v>
      </c>
    </row>
    <row r="1020" spans="44:44">
      <c r="AR1020" s="51" t="s">
        <v>12196</v>
      </c>
    </row>
    <row r="1021" spans="44:44">
      <c r="AR1021" s="53" t="s">
        <v>12197</v>
      </c>
    </row>
    <row r="1022" spans="44:44">
      <c r="AR1022" s="51" t="s">
        <v>12198</v>
      </c>
    </row>
    <row r="1023" spans="44:44">
      <c r="AR1023" s="53" t="s">
        <v>12199</v>
      </c>
    </row>
    <row r="1024" spans="44:44">
      <c r="AR1024" s="51" t="s">
        <v>12200</v>
      </c>
    </row>
    <row r="1025" spans="44:44">
      <c r="AR1025" s="53" t="s">
        <v>12201</v>
      </c>
    </row>
    <row r="1026" spans="44:44">
      <c r="AR1026" s="51" t="s">
        <v>12202</v>
      </c>
    </row>
    <row r="1027" spans="44:44">
      <c r="AR1027" s="53" t="s">
        <v>12203</v>
      </c>
    </row>
    <row r="1028" spans="44:44">
      <c r="AR1028" s="51" t="s">
        <v>12204</v>
      </c>
    </row>
    <row r="1029" spans="44:44">
      <c r="AR1029" s="53" t="s">
        <v>12205</v>
      </c>
    </row>
    <row r="1030" spans="44:44">
      <c r="AR1030" s="51" t="s">
        <v>12206</v>
      </c>
    </row>
    <row r="1031" spans="44:44">
      <c r="AR1031" s="53" t="s">
        <v>12207</v>
      </c>
    </row>
    <row r="1032" spans="44:44">
      <c r="AR1032" s="51" t="s">
        <v>12208</v>
      </c>
    </row>
    <row r="1033" spans="44:44">
      <c r="AR1033" s="53" t="s">
        <v>12209</v>
      </c>
    </row>
    <row r="1034" spans="44:44">
      <c r="AR1034" s="51" t="s">
        <v>12210</v>
      </c>
    </row>
    <row r="1035" spans="44:44">
      <c r="AR1035" s="53" t="s">
        <v>12211</v>
      </c>
    </row>
    <row r="1036" spans="44:44">
      <c r="AR1036" s="51" t="s">
        <v>12212</v>
      </c>
    </row>
    <row r="1037" spans="44:44">
      <c r="AR1037" s="53" t="s">
        <v>12213</v>
      </c>
    </row>
    <row r="1038" spans="44:44">
      <c r="AR1038" s="51" t="s">
        <v>12214</v>
      </c>
    </row>
    <row r="1039" spans="44:44">
      <c r="AR1039" s="53" t="s">
        <v>12215</v>
      </c>
    </row>
    <row r="1040" spans="44:44">
      <c r="AR1040" s="51" t="s">
        <v>12215</v>
      </c>
    </row>
    <row r="1041" spans="44:44">
      <c r="AR1041" s="53" t="s">
        <v>12215</v>
      </c>
    </row>
    <row r="1042" spans="44:44">
      <c r="AR1042" s="51" t="s">
        <v>12216</v>
      </c>
    </row>
    <row r="1043" spans="44:44">
      <c r="AR1043" s="53" t="s">
        <v>12217</v>
      </c>
    </row>
    <row r="1044" spans="44:44">
      <c r="AR1044" s="51" t="s">
        <v>12218</v>
      </c>
    </row>
    <row r="1045" spans="44:44">
      <c r="AR1045" s="53" t="s">
        <v>12219</v>
      </c>
    </row>
    <row r="1046" spans="44:44">
      <c r="AR1046" s="51" t="s">
        <v>12220</v>
      </c>
    </row>
    <row r="1047" spans="44:44">
      <c r="AR1047" s="53" t="s">
        <v>12221</v>
      </c>
    </row>
    <row r="1048" spans="44:44">
      <c r="AR1048" s="51" t="s">
        <v>12221</v>
      </c>
    </row>
    <row r="1049" spans="44:44">
      <c r="AR1049" s="53" t="s">
        <v>12222</v>
      </c>
    </row>
    <row r="1050" spans="44:44">
      <c r="AR1050" s="51" t="s">
        <v>12223</v>
      </c>
    </row>
    <row r="1051" spans="44:44">
      <c r="AR1051" s="53" t="s">
        <v>12224</v>
      </c>
    </row>
    <row r="1052" spans="44:44">
      <c r="AR1052" s="51" t="s">
        <v>12225</v>
      </c>
    </row>
    <row r="1053" spans="44:44">
      <c r="AR1053" s="53" t="s">
        <v>12226</v>
      </c>
    </row>
    <row r="1054" spans="44:44">
      <c r="AR1054" s="51" t="s">
        <v>12227</v>
      </c>
    </row>
    <row r="1055" spans="44:44">
      <c r="AR1055" s="53" t="s">
        <v>12228</v>
      </c>
    </row>
    <row r="1056" spans="44:44">
      <c r="AR1056" s="51" t="s">
        <v>12229</v>
      </c>
    </row>
    <row r="1057" spans="44:44">
      <c r="AR1057" s="53" t="s">
        <v>12229</v>
      </c>
    </row>
    <row r="1058" spans="44:44">
      <c r="AR1058" s="51" t="s">
        <v>12230</v>
      </c>
    </row>
    <row r="1059" spans="44:44">
      <c r="AR1059" s="53" t="s">
        <v>12231</v>
      </c>
    </row>
    <row r="1060" spans="44:44">
      <c r="AR1060" s="51" t="s">
        <v>12232</v>
      </c>
    </row>
    <row r="1061" spans="44:44">
      <c r="AR1061" s="53" t="s">
        <v>12233</v>
      </c>
    </row>
    <row r="1062" spans="44:44">
      <c r="AR1062" s="51" t="s">
        <v>12234</v>
      </c>
    </row>
    <row r="1063" spans="44:44">
      <c r="AR1063" s="53" t="s">
        <v>12235</v>
      </c>
    </row>
    <row r="1064" spans="44:44">
      <c r="AR1064" s="51" t="s">
        <v>12236</v>
      </c>
    </row>
    <row r="1065" spans="44:44">
      <c r="AR1065" s="53" t="s">
        <v>12237</v>
      </c>
    </row>
    <row r="1066" spans="44:44">
      <c r="AR1066" s="51" t="s">
        <v>12238</v>
      </c>
    </row>
    <row r="1067" spans="44:44">
      <c r="AR1067" s="53" t="s">
        <v>12239</v>
      </c>
    </row>
    <row r="1068" spans="44:44">
      <c r="AR1068" s="51" t="s">
        <v>12240</v>
      </c>
    </row>
    <row r="1069" spans="44:44">
      <c r="AR1069" s="53" t="s">
        <v>12241</v>
      </c>
    </row>
    <row r="1070" spans="44:44">
      <c r="AR1070" s="51" t="s">
        <v>12242</v>
      </c>
    </row>
    <row r="1071" spans="44:44">
      <c r="AR1071" s="53" t="s">
        <v>12243</v>
      </c>
    </row>
    <row r="1072" spans="44:44">
      <c r="AR1072" s="51" t="s">
        <v>12244</v>
      </c>
    </row>
    <row r="1073" spans="44:44">
      <c r="AR1073" s="53" t="s">
        <v>12245</v>
      </c>
    </row>
    <row r="1074" spans="44:44">
      <c r="AR1074" s="51" t="s">
        <v>12246</v>
      </c>
    </row>
    <row r="1075" spans="44:44">
      <c r="AR1075" s="53" t="s">
        <v>12247</v>
      </c>
    </row>
    <row r="1076" spans="44:44">
      <c r="AR1076" s="51" t="s">
        <v>12248</v>
      </c>
    </row>
    <row r="1077" spans="44:44">
      <c r="AR1077" s="53" t="s">
        <v>12249</v>
      </c>
    </row>
    <row r="1078" spans="44:44">
      <c r="AR1078" s="51" t="s">
        <v>12250</v>
      </c>
    </row>
    <row r="1079" spans="44:44">
      <c r="AR1079" s="53" t="s">
        <v>12251</v>
      </c>
    </row>
    <row r="1080" spans="44:44">
      <c r="AR1080" s="51" t="s">
        <v>12252</v>
      </c>
    </row>
    <row r="1081" spans="44:44">
      <c r="AR1081" s="53" t="s">
        <v>12253</v>
      </c>
    </row>
    <row r="1082" spans="44:44">
      <c r="AR1082" s="51" t="s">
        <v>12254</v>
      </c>
    </row>
    <row r="1083" spans="44:44">
      <c r="AR1083" s="53" t="s">
        <v>12255</v>
      </c>
    </row>
    <row r="1084" spans="44:44">
      <c r="AR1084" s="51" t="s">
        <v>12256</v>
      </c>
    </row>
    <row r="1085" spans="44:44">
      <c r="AR1085" s="53" t="s">
        <v>12257</v>
      </c>
    </row>
    <row r="1086" spans="44:44">
      <c r="AR1086" s="51" t="s">
        <v>12258</v>
      </c>
    </row>
    <row r="1087" spans="44:44">
      <c r="AR1087" s="53" t="s">
        <v>12259</v>
      </c>
    </row>
    <row r="1088" spans="44:44">
      <c r="AR1088" s="51" t="s">
        <v>12259</v>
      </c>
    </row>
    <row r="1089" spans="44:44">
      <c r="AR1089" s="53" t="s">
        <v>12260</v>
      </c>
    </row>
    <row r="1090" spans="44:44">
      <c r="AR1090" s="51" t="s">
        <v>12261</v>
      </c>
    </row>
    <row r="1091" spans="44:44">
      <c r="AR1091" s="53" t="s">
        <v>12262</v>
      </c>
    </row>
    <row r="1092" spans="44:44">
      <c r="AR1092" s="51" t="s">
        <v>12263</v>
      </c>
    </row>
    <row r="1093" spans="44:44">
      <c r="AR1093" s="53" t="s">
        <v>12264</v>
      </c>
    </row>
    <row r="1094" spans="44:44">
      <c r="AR1094" s="51" t="s">
        <v>12265</v>
      </c>
    </row>
    <row r="1095" spans="44:44">
      <c r="AR1095" s="53" t="s">
        <v>12266</v>
      </c>
    </row>
    <row r="1096" spans="44:44">
      <c r="AR1096" s="51" t="s">
        <v>12267</v>
      </c>
    </row>
    <row r="1097" spans="44:44">
      <c r="AR1097" s="53" t="s">
        <v>12268</v>
      </c>
    </row>
    <row r="1098" spans="44:44">
      <c r="AR1098" s="51" t="s">
        <v>12269</v>
      </c>
    </row>
    <row r="1099" spans="44:44">
      <c r="AR1099" s="53" t="s">
        <v>12270</v>
      </c>
    </row>
    <row r="1100" spans="44:44">
      <c r="AR1100" s="51" t="s">
        <v>12271</v>
      </c>
    </row>
    <row r="1101" spans="44:44">
      <c r="AR1101" s="53" t="s">
        <v>12271</v>
      </c>
    </row>
    <row r="1102" spans="44:44">
      <c r="AR1102" s="51" t="s">
        <v>12272</v>
      </c>
    </row>
    <row r="1103" spans="44:44">
      <c r="AR1103" s="53" t="s">
        <v>12273</v>
      </c>
    </row>
    <row r="1104" spans="44:44">
      <c r="AR1104" s="51" t="s">
        <v>12274</v>
      </c>
    </row>
    <row r="1105" spans="44:44">
      <c r="AR1105" s="53" t="s">
        <v>12275</v>
      </c>
    </row>
    <row r="1106" spans="44:44">
      <c r="AR1106" s="51" t="s">
        <v>12276</v>
      </c>
    </row>
    <row r="1107" spans="44:44">
      <c r="AR1107" s="53" t="s">
        <v>12277</v>
      </c>
    </row>
    <row r="1108" spans="44:44">
      <c r="AR1108" s="51" t="s">
        <v>12278</v>
      </c>
    </row>
    <row r="1109" spans="44:44">
      <c r="AR1109" s="53" t="s">
        <v>12279</v>
      </c>
    </row>
    <row r="1110" spans="44:44">
      <c r="AR1110" s="51" t="s">
        <v>12280</v>
      </c>
    </row>
    <row r="1111" spans="44:44">
      <c r="AR1111" s="53" t="s">
        <v>12281</v>
      </c>
    </row>
    <row r="1112" spans="44:44">
      <c r="AR1112" s="51" t="s">
        <v>12282</v>
      </c>
    </row>
    <row r="1113" spans="44:44">
      <c r="AR1113" s="53" t="s">
        <v>12283</v>
      </c>
    </row>
    <row r="1114" spans="44:44">
      <c r="AR1114" s="51" t="s">
        <v>12284</v>
      </c>
    </row>
    <row r="1115" spans="44:44">
      <c r="AR1115" s="53" t="s">
        <v>12285</v>
      </c>
    </row>
    <row r="1116" spans="44:44">
      <c r="AR1116" s="51" t="s">
        <v>12286</v>
      </c>
    </row>
    <row r="1117" spans="44:44">
      <c r="AR1117" s="53" t="s">
        <v>12287</v>
      </c>
    </row>
    <row r="1118" spans="44:44">
      <c r="AR1118" s="51" t="s">
        <v>12288</v>
      </c>
    </row>
    <row r="1119" spans="44:44">
      <c r="AR1119" s="53" t="s">
        <v>12289</v>
      </c>
    </row>
    <row r="1120" spans="44:44">
      <c r="AR1120" s="51" t="s">
        <v>12290</v>
      </c>
    </row>
    <row r="1121" spans="44:44">
      <c r="AR1121" s="53" t="s">
        <v>12291</v>
      </c>
    </row>
    <row r="1122" spans="44:44">
      <c r="AR1122" s="51" t="s">
        <v>12292</v>
      </c>
    </row>
    <row r="1123" spans="44:44">
      <c r="AR1123" s="53" t="s">
        <v>12293</v>
      </c>
    </row>
    <row r="1124" spans="44:44">
      <c r="AR1124" s="51" t="s">
        <v>12294</v>
      </c>
    </row>
    <row r="1125" spans="44:44">
      <c r="AR1125" s="53" t="s">
        <v>12295</v>
      </c>
    </row>
    <row r="1126" spans="44:44">
      <c r="AR1126" s="51" t="s">
        <v>12296</v>
      </c>
    </row>
    <row r="1127" spans="44:44">
      <c r="AR1127" s="53" t="s">
        <v>12297</v>
      </c>
    </row>
    <row r="1128" spans="44:44">
      <c r="AR1128" s="51" t="s">
        <v>12298</v>
      </c>
    </row>
    <row r="1129" spans="44:44">
      <c r="AR1129" s="53" t="s">
        <v>12299</v>
      </c>
    </row>
    <row r="1130" spans="44:44">
      <c r="AR1130" s="51" t="s">
        <v>12300</v>
      </c>
    </row>
    <row r="1131" spans="44:44">
      <c r="AR1131" s="53" t="s">
        <v>12301</v>
      </c>
    </row>
    <row r="1132" spans="44:44">
      <c r="AR1132" s="51" t="s">
        <v>12302</v>
      </c>
    </row>
    <row r="1133" spans="44:44">
      <c r="AR1133" s="53" t="s">
        <v>10779</v>
      </c>
    </row>
    <row r="1134" spans="44:44">
      <c r="AR1134" s="51" t="s">
        <v>12303</v>
      </c>
    </row>
    <row r="1135" spans="44:44">
      <c r="AR1135" s="53" t="s">
        <v>12304</v>
      </c>
    </row>
    <row r="1136" spans="44:44">
      <c r="AR1136" s="51" t="s">
        <v>795</v>
      </c>
    </row>
    <row r="1137" spans="44:44">
      <c r="AR1137" s="53" t="s">
        <v>12305</v>
      </c>
    </row>
    <row r="1138" spans="44:44">
      <c r="AR1138" s="51" t="s">
        <v>12306</v>
      </c>
    </row>
    <row r="1139" spans="44:44">
      <c r="AR1139" s="53" t="s">
        <v>12307</v>
      </c>
    </row>
    <row r="1140" spans="44:44">
      <c r="AR1140" s="51" t="s">
        <v>12308</v>
      </c>
    </row>
    <row r="1141" spans="44:44">
      <c r="AR1141" s="53" t="s">
        <v>12309</v>
      </c>
    </row>
    <row r="1142" spans="44:44">
      <c r="AR1142" s="51" t="s">
        <v>12310</v>
      </c>
    </row>
    <row r="1143" spans="44:44">
      <c r="AR1143" s="53" t="s">
        <v>12311</v>
      </c>
    </row>
    <row r="1144" spans="44:44">
      <c r="AR1144" s="51" t="s">
        <v>12312</v>
      </c>
    </row>
    <row r="1145" spans="44:44">
      <c r="AR1145" s="53" t="s">
        <v>12313</v>
      </c>
    </row>
    <row r="1146" spans="44:44">
      <c r="AR1146" s="51" t="s">
        <v>12314</v>
      </c>
    </row>
    <row r="1147" spans="44:44">
      <c r="AR1147" s="53" t="s">
        <v>12315</v>
      </c>
    </row>
    <row r="1148" spans="44:44">
      <c r="AR1148" s="51" t="s">
        <v>12316</v>
      </c>
    </row>
    <row r="1149" spans="44:44">
      <c r="AR1149" s="53" t="s">
        <v>12317</v>
      </c>
    </row>
    <row r="1150" spans="44:44">
      <c r="AR1150" s="51" t="s">
        <v>12318</v>
      </c>
    </row>
    <row r="1151" spans="44:44">
      <c r="AR1151" s="53" t="s">
        <v>12319</v>
      </c>
    </row>
    <row r="1152" spans="44:44">
      <c r="AR1152" s="51" t="s">
        <v>12320</v>
      </c>
    </row>
    <row r="1153" spans="44:44">
      <c r="AR1153" s="53" t="s">
        <v>12321</v>
      </c>
    </row>
    <row r="1154" spans="44:44">
      <c r="AR1154" s="51" t="s">
        <v>12322</v>
      </c>
    </row>
    <row r="1155" spans="44:44">
      <c r="AR1155" s="53" t="s">
        <v>12323</v>
      </c>
    </row>
    <row r="1156" spans="44:44">
      <c r="AR1156" s="51" t="s">
        <v>12324</v>
      </c>
    </row>
    <row r="1157" spans="44:44">
      <c r="AR1157" s="53" t="s">
        <v>12325</v>
      </c>
    </row>
    <row r="1158" spans="44:44">
      <c r="AR1158" s="51" t="s">
        <v>12326</v>
      </c>
    </row>
    <row r="1159" spans="44:44">
      <c r="AR1159" s="53" t="s">
        <v>12327</v>
      </c>
    </row>
    <row r="1160" spans="44:44">
      <c r="AR1160" s="51" t="s">
        <v>12328</v>
      </c>
    </row>
    <row r="1161" spans="44:44">
      <c r="AR1161" s="53" t="s">
        <v>12328</v>
      </c>
    </row>
    <row r="1162" spans="44:44">
      <c r="AR1162" s="51" t="s">
        <v>12329</v>
      </c>
    </row>
    <row r="1163" spans="44:44">
      <c r="AR1163" s="53" t="s">
        <v>12330</v>
      </c>
    </row>
    <row r="1164" spans="44:44">
      <c r="AR1164" s="51" t="s">
        <v>12331</v>
      </c>
    </row>
    <row r="1165" spans="44:44">
      <c r="AR1165" s="53" t="s">
        <v>12332</v>
      </c>
    </row>
    <row r="1166" spans="44:44">
      <c r="AR1166" s="51" t="s">
        <v>12333</v>
      </c>
    </row>
    <row r="1167" spans="44:44">
      <c r="AR1167" s="53" t="s">
        <v>12334</v>
      </c>
    </row>
    <row r="1168" spans="44:44">
      <c r="AR1168" s="51" t="s">
        <v>12335</v>
      </c>
    </row>
    <row r="1169" spans="44:44">
      <c r="AR1169" s="53" t="s">
        <v>12336</v>
      </c>
    </row>
    <row r="1170" spans="44:44">
      <c r="AR1170" s="51" t="s">
        <v>12337</v>
      </c>
    </row>
    <row r="1171" spans="44:44">
      <c r="AR1171" s="53" t="s">
        <v>12338</v>
      </c>
    </row>
    <row r="1172" spans="44:44">
      <c r="AR1172" s="51" t="s">
        <v>12339</v>
      </c>
    </row>
    <row r="1173" spans="44:44">
      <c r="AR1173" s="53" t="s">
        <v>12340</v>
      </c>
    </row>
    <row r="1174" spans="44:44">
      <c r="AR1174" s="51" t="s">
        <v>12341</v>
      </c>
    </row>
    <row r="1175" spans="44:44">
      <c r="AR1175" s="53" t="s">
        <v>12342</v>
      </c>
    </row>
    <row r="1176" spans="44:44">
      <c r="AR1176" s="51" t="s">
        <v>12343</v>
      </c>
    </row>
    <row r="1177" spans="44:44">
      <c r="AR1177" s="53" t="s">
        <v>12344</v>
      </c>
    </row>
    <row r="1178" spans="44:44">
      <c r="AR1178" s="51" t="s">
        <v>12345</v>
      </c>
    </row>
    <row r="1179" spans="44:44">
      <c r="AR1179" s="53" t="s">
        <v>12346</v>
      </c>
    </row>
    <row r="1180" spans="44:44">
      <c r="AR1180" s="51" t="s">
        <v>12347</v>
      </c>
    </row>
    <row r="1181" spans="44:44">
      <c r="AR1181" s="53" t="s">
        <v>12348</v>
      </c>
    </row>
    <row r="1182" spans="44:44">
      <c r="AR1182" s="51" t="s">
        <v>12349</v>
      </c>
    </row>
    <row r="1183" spans="44:44">
      <c r="AR1183" s="53" t="s">
        <v>12349</v>
      </c>
    </row>
    <row r="1184" spans="44:44">
      <c r="AR1184" s="51" t="s">
        <v>12350</v>
      </c>
    </row>
    <row r="1185" spans="44:44">
      <c r="AR1185" s="53" t="s">
        <v>12351</v>
      </c>
    </row>
    <row r="1186" spans="44:44">
      <c r="AR1186" s="51" t="s">
        <v>12352</v>
      </c>
    </row>
    <row r="1187" spans="44:44">
      <c r="AR1187" s="53" t="s">
        <v>12353</v>
      </c>
    </row>
    <row r="1188" spans="44:44">
      <c r="AR1188" s="51" t="s">
        <v>12354</v>
      </c>
    </row>
    <row r="1189" spans="44:44">
      <c r="AR1189" s="53" t="s">
        <v>12355</v>
      </c>
    </row>
    <row r="1190" spans="44:44">
      <c r="AR1190" s="51" t="s">
        <v>12356</v>
      </c>
    </row>
    <row r="1191" spans="44:44">
      <c r="AR1191" s="53" t="s">
        <v>12357</v>
      </c>
    </row>
    <row r="1192" spans="44:44">
      <c r="AR1192" s="51" t="s">
        <v>12358</v>
      </c>
    </row>
    <row r="1193" spans="44:44">
      <c r="AR1193" s="53" t="s">
        <v>12359</v>
      </c>
    </row>
    <row r="1194" spans="44:44">
      <c r="AR1194" s="51" t="s">
        <v>12360</v>
      </c>
    </row>
    <row r="1195" spans="44:44">
      <c r="AR1195" s="53" t="s">
        <v>12361</v>
      </c>
    </row>
    <row r="1196" spans="44:44">
      <c r="AR1196" s="51" t="s">
        <v>12362</v>
      </c>
    </row>
    <row r="1197" spans="44:44">
      <c r="AR1197" s="53" t="s">
        <v>12363</v>
      </c>
    </row>
    <row r="1198" spans="44:44">
      <c r="AR1198" s="51" t="s">
        <v>12364</v>
      </c>
    </row>
    <row r="1199" spans="44:44">
      <c r="AR1199" s="53" t="s">
        <v>12365</v>
      </c>
    </row>
    <row r="1200" spans="44:44">
      <c r="AR1200" s="51" t="s">
        <v>12366</v>
      </c>
    </row>
    <row r="1201" spans="44:44">
      <c r="AR1201" s="53" t="s">
        <v>12367</v>
      </c>
    </row>
    <row r="1202" spans="44:44">
      <c r="AR1202" s="51" t="s">
        <v>12368</v>
      </c>
    </row>
    <row r="1203" spans="44:44">
      <c r="AR1203" s="53" t="s">
        <v>12369</v>
      </c>
    </row>
    <row r="1204" spans="44:44">
      <c r="AR1204" s="51" t="s">
        <v>12370</v>
      </c>
    </row>
    <row r="1205" spans="44:44">
      <c r="AR1205" s="53" t="s">
        <v>12371</v>
      </c>
    </row>
    <row r="1206" spans="44:44">
      <c r="AR1206" s="51" t="s">
        <v>12372</v>
      </c>
    </row>
    <row r="1207" spans="44:44">
      <c r="AR1207" s="53" t="s">
        <v>12373</v>
      </c>
    </row>
    <row r="1208" spans="44:44">
      <c r="AR1208" s="51" t="s">
        <v>12374</v>
      </c>
    </row>
    <row r="1209" spans="44:44">
      <c r="AR1209" s="53" t="s">
        <v>12374</v>
      </c>
    </row>
    <row r="1210" spans="44:44">
      <c r="AR1210" s="51" t="s">
        <v>12375</v>
      </c>
    </row>
    <row r="1211" spans="44:44">
      <c r="AR1211" s="53" t="s">
        <v>12375</v>
      </c>
    </row>
    <row r="1212" spans="44:44">
      <c r="AR1212" s="51" t="s">
        <v>12376</v>
      </c>
    </row>
    <row r="1213" spans="44:44">
      <c r="AR1213" s="53" t="s">
        <v>12377</v>
      </c>
    </row>
    <row r="1214" spans="44:44">
      <c r="AR1214" s="51" t="s">
        <v>12378</v>
      </c>
    </row>
    <row r="1215" spans="44:44">
      <c r="AR1215" s="53" t="s">
        <v>12379</v>
      </c>
    </row>
    <row r="1216" spans="44:44">
      <c r="AR1216" s="51" t="s">
        <v>12379</v>
      </c>
    </row>
    <row r="1217" spans="44:44">
      <c r="AR1217" s="53" t="s">
        <v>12380</v>
      </c>
    </row>
    <row r="1218" spans="44:44">
      <c r="AR1218" s="51" t="s">
        <v>12381</v>
      </c>
    </row>
    <row r="1219" spans="44:44">
      <c r="AR1219" s="53" t="s">
        <v>12382</v>
      </c>
    </row>
    <row r="1220" spans="44:44">
      <c r="AR1220" s="51" t="s">
        <v>12383</v>
      </c>
    </row>
    <row r="1221" spans="44:44">
      <c r="AR1221" s="53" t="s">
        <v>12384</v>
      </c>
    </row>
    <row r="1222" spans="44:44">
      <c r="AR1222" s="51" t="s">
        <v>12385</v>
      </c>
    </row>
    <row r="1223" spans="44:44">
      <c r="AR1223" s="53" t="s">
        <v>12386</v>
      </c>
    </row>
    <row r="1224" spans="44:44">
      <c r="AR1224" s="51" t="s">
        <v>12387</v>
      </c>
    </row>
    <row r="1225" spans="44:44">
      <c r="AR1225" s="53" t="s">
        <v>12388</v>
      </c>
    </row>
    <row r="1226" spans="44:44">
      <c r="AR1226" s="51" t="s">
        <v>12389</v>
      </c>
    </row>
    <row r="1227" spans="44:44">
      <c r="AR1227" s="53" t="s">
        <v>12390</v>
      </c>
    </row>
    <row r="1228" spans="44:44">
      <c r="AR1228" s="51" t="s">
        <v>12391</v>
      </c>
    </row>
    <row r="1229" spans="44:44">
      <c r="AR1229" s="53" t="s">
        <v>12392</v>
      </c>
    </row>
    <row r="1230" spans="44:44">
      <c r="AR1230" s="51" t="s">
        <v>12393</v>
      </c>
    </row>
    <row r="1231" spans="44:44">
      <c r="AR1231" s="53" t="s">
        <v>12394</v>
      </c>
    </row>
    <row r="1232" spans="44:44">
      <c r="AR1232" s="51" t="s">
        <v>12395</v>
      </c>
    </row>
    <row r="1233" spans="44:44">
      <c r="AR1233" s="53" t="s">
        <v>12396</v>
      </c>
    </row>
    <row r="1234" spans="44:44">
      <c r="AR1234" s="51" t="s">
        <v>12397</v>
      </c>
    </row>
    <row r="1235" spans="44:44">
      <c r="AR1235" s="53" t="s">
        <v>12398</v>
      </c>
    </row>
    <row r="1236" spans="44:44">
      <c r="AR1236" s="51" t="s">
        <v>12399</v>
      </c>
    </row>
    <row r="1237" spans="44:44">
      <c r="AR1237" s="53" t="s">
        <v>12400</v>
      </c>
    </row>
    <row r="1238" spans="44:44">
      <c r="AR1238" s="51" t="s">
        <v>12401</v>
      </c>
    </row>
    <row r="1239" spans="44:44">
      <c r="AR1239" s="53" t="s">
        <v>12402</v>
      </c>
    </row>
    <row r="1240" spans="44:44">
      <c r="AR1240" s="51" t="s">
        <v>12403</v>
      </c>
    </row>
    <row r="1241" spans="44:44">
      <c r="AR1241" s="53" t="s">
        <v>12404</v>
      </c>
    </row>
    <row r="1242" spans="44:44">
      <c r="AR1242" s="51" t="s">
        <v>12405</v>
      </c>
    </row>
    <row r="1243" spans="44:44">
      <c r="AR1243" s="53" t="s">
        <v>12406</v>
      </c>
    </row>
    <row r="1244" spans="44:44">
      <c r="AR1244" s="51" t="s">
        <v>12407</v>
      </c>
    </row>
    <row r="1245" spans="44:44">
      <c r="AR1245" s="53" t="s">
        <v>12408</v>
      </c>
    </row>
    <row r="1246" spans="44:44">
      <c r="AR1246" s="51" t="s">
        <v>12409</v>
      </c>
    </row>
    <row r="1247" spans="44:44">
      <c r="AR1247" s="53" t="s">
        <v>12410</v>
      </c>
    </row>
    <row r="1248" spans="44:44">
      <c r="AR1248" s="51" t="s">
        <v>12411</v>
      </c>
    </row>
    <row r="1249" spans="44:44">
      <c r="AR1249" s="53" t="s">
        <v>12412</v>
      </c>
    </row>
    <row r="1250" spans="44:44">
      <c r="AR1250" s="51" t="s">
        <v>12413</v>
      </c>
    </row>
    <row r="1251" spans="44:44">
      <c r="AR1251" s="53" t="s">
        <v>12414</v>
      </c>
    </row>
    <row r="1252" spans="44:44">
      <c r="AR1252" s="51" t="s">
        <v>12415</v>
      </c>
    </row>
    <row r="1253" spans="44:44">
      <c r="AR1253" s="53" t="s">
        <v>12416</v>
      </c>
    </row>
    <row r="1254" spans="44:44">
      <c r="AR1254" s="51" t="s">
        <v>12417</v>
      </c>
    </row>
    <row r="1255" spans="44:44">
      <c r="AR1255" s="53" t="s">
        <v>12418</v>
      </c>
    </row>
    <row r="1256" spans="44:44">
      <c r="AR1256" s="51" t="s">
        <v>12419</v>
      </c>
    </row>
    <row r="1257" spans="44:44">
      <c r="AR1257" s="53" t="s">
        <v>12420</v>
      </c>
    </row>
    <row r="1258" spans="44:44">
      <c r="AR1258" s="51" t="s">
        <v>12421</v>
      </c>
    </row>
    <row r="1259" spans="44:44">
      <c r="AR1259" s="53" t="s">
        <v>12422</v>
      </c>
    </row>
    <row r="1260" spans="44:44">
      <c r="AR1260" s="51" t="s">
        <v>12423</v>
      </c>
    </row>
    <row r="1261" spans="44:44">
      <c r="AR1261" s="53" t="s">
        <v>12424</v>
      </c>
    </row>
    <row r="1262" spans="44:44">
      <c r="AR1262" s="51" t="s">
        <v>12425</v>
      </c>
    </row>
    <row r="1263" spans="44:44">
      <c r="AR1263" s="53" t="s">
        <v>12426</v>
      </c>
    </row>
    <row r="1264" spans="44:44">
      <c r="AR1264" s="51" t="s">
        <v>12427</v>
      </c>
    </row>
    <row r="1265" spans="44:44">
      <c r="AR1265" s="53" t="s">
        <v>12428</v>
      </c>
    </row>
    <row r="1266" spans="44:44">
      <c r="AR1266" s="51" t="s">
        <v>12429</v>
      </c>
    </row>
    <row r="1267" spans="44:44">
      <c r="AR1267" s="53" t="s">
        <v>12430</v>
      </c>
    </row>
    <row r="1268" spans="44:44">
      <c r="AR1268" s="51" t="s">
        <v>12431</v>
      </c>
    </row>
    <row r="1269" spans="44:44">
      <c r="AR1269" s="53" t="s">
        <v>12432</v>
      </c>
    </row>
    <row r="1270" spans="44:44">
      <c r="AR1270" s="51" t="s">
        <v>12433</v>
      </c>
    </row>
    <row r="1271" spans="44:44">
      <c r="AR1271" s="53" t="s">
        <v>12434</v>
      </c>
    </row>
    <row r="1272" spans="44:44">
      <c r="AR1272" s="51" t="s">
        <v>12435</v>
      </c>
    </row>
    <row r="1273" spans="44:44">
      <c r="AR1273" s="53" t="s">
        <v>12436</v>
      </c>
    </row>
    <row r="1274" spans="44:44">
      <c r="AR1274" s="51" t="s">
        <v>12437</v>
      </c>
    </row>
    <row r="1275" spans="44:44">
      <c r="AR1275" s="53" t="s">
        <v>12438</v>
      </c>
    </row>
    <row r="1276" spans="44:44">
      <c r="AR1276" s="51" t="s">
        <v>12439</v>
      </c>
    </row>
    <row r="1277" spans="44:44">
      <c r="AR1277" s="53" t="s">
        <v>12440</v>
      </c>
    </row>
    <row r="1278" spans="44:44">
      <c r="AR1278" s="51" t="s">
        <v>12441</v>
      </c>
    </row>
    <row r="1279" spans="44:44">
      <c r="AR1279" s="53" t="s">
        <v>12442</v>
      </c>
    </row>
    <row r="1280" spans="44:44">
      <c r="AR1280" s="51" t="s">
        <v>12443</v>
      </c>
    </row>
    <row r="1281" spans="44:44">
      <c r="AR1281" s="53" t="s">
        <v>12444</v>
      </c>
    </row>
    <row r="1282" spans="44:44">
      <c r="AR1282" s="51" t="s">
        <v>12445</v>
      </c>
    </row>
    <row r="1283" spans="44:44">
      <c r="AR1283" s="53" t="s">
        <v>12446</v>
      </c>
    </row>
    <row r="1284" spans="44:44">
      <c r="AR1284" s="51" t="s">
        <v>12447</v>
      </c>
    </row>
    <row r="1285" spans="44:44">
      <c r="AR1285" s="53" t="s">
        <v>12448</v>
      </c>
    </row>
    <row r="1286" spans="44:44">
      <c r="AR1286" s="51" t="s">
        <v>12449</v>
      </c>
    </row>
    <row r="1287" spans="44:44">
      <c r="AR1287" s="53" t="s">
        <v>12450</v>
      </c>
    </row>
    <row r="1288" spans="44:44">
      <c r="AR1288" s="51" t="s">
        <v>12451</v>
      </c>
    </row>
    <row r="1289" spans="44:44">
      <c r="AR1289" s="53" t="s">
        <v>12452</v>
      </c>
    </row>
    <row r="1290" spans="44:44">
      <c r="AR1290" s="51" t="s">
        <v>12453</v>
      </c>
    </row>
    <row r="1291" spans="44:44">
      <c r="AR1291" s="53" t="s">
        <v>12454</v>
      </c>
    </row>
    <row r="1292" spans="44:44">
      <c r="AR1292" s="51" t="s">
        <v>12455</v>
      </c>
    </row>
    <row r="1293" spans="44:44">
      <c r="AR1293" s="53" t="s">
        <v>12456</v>
      </c>
    </row>
    <row r="1294" spans="44:44">
      <c r="AR1294" s="51" t="s">
        <v>12457</v>
      </c>
    </row>
    <row r="1295" spans="44:44">
      <c r="AR1295" s="53" t="s">
        <v>12458</v>
      </c>
    </row>
    <row r="1296" spans="44:44">
      <c r="AR1296" s="51" t="s">
        <v>12459</v>
      </c>
    </row>
    <row r="1297" spans="44:44">
      <c r="AR1297" s="53" t="s">
        <v>12460</v>
      </c>
    </row>
    <row r="1298" spans="44:44">
      <c r="AR1298" s="51" t="s">
        <v>12461</v>
      </c>
    </row>
    <row r="1299" spans="44:44">
      <c r="AR1299" s="53" t="s">
        <v>12462</v>
      </c>
    </row>
    <row r="1300" spans="44:44">
      <c r="AR1300" s="51" t="s">
        <v>12463</v>
      </c>
    </row>
    <row r="1301" spans="44:44">
      <c r="AR1301" s="53" t="s">
        <v>12464</v>
      </c>
    </row>
    <row r="1302" spans="44:44">
      <c r="AR1302" s="51" t="s">
        <v>12465</v>
      </c>
    </row>
    <row r="1303" spans="44:44">
      <c r="AR1303" s="53" t="s">
        <v>12466</v>
      </c>
    </row>
    <row r="1304" spans="44:44">
      <c r="AR1304" s="51" t="s">
        <v>12467</v>
      </c>
    </row>
    <row r="1305" spans="44:44">
      <c r="AR1305" s="53" t="s">
        <v>12467</v>
      </c>
    </row>
    <row r="1306" spans="44:44">
      <c r="AR1306" s="51" t="s">
        <v>12468</v>
      </c>
    </row>
    <row r="1307" spans="44:44">
      <c r="AR1307" s="53" t="s">
        <v>12469</v>
      </c>
    </row>
    <row r="1308" spans="44:44">
      <c r="AR1308" s="51" t="s">
        <v>12470</v>
      </c>
    </row>
    <row r="1309" spans="44:44">
      <c r="AR1309" s="53" t="s">
        <v>12471</v>
      </c>
    </row>
    <row r="1310" spans="44:44">
      <c r="AR1310" s="51" t="s">
        <v>12472</v>
      </c>
    </row>
    <row r="1311" spans="44:44">
      <c r="AR1311" s="53" t="s">
        <v>12473</v>
      </c>
    </row>
    <row r="1312" spans="44:44">
      <c r="AR1312" s="51" t="s">
        <v>12474</v>
      </c>
    </row>
    <row r="1313" spans="44:44">
      <c r="AR1313" s="53" t="s">
        <v>12475</v>
      </c>
    </row>
    <row r="1314" spans="44:44">
      <c r="AR1314" s="51" t="s">
        <v>12476</v>
      </c>
    </row>
    <row r="1315" spans="44:44">
      <c r="AR1315" s="53" t="s">
        <v>12477</v>
      </c>
    </row>
    <row r="1316" spans="44:44">
      <c r="AR1316" s="51" t="s">
        <v>12477</v>
      </c>
    </row>
    <row r="1317" spans="44:44">
      <c r="AR1317" s="53" t="s">
        <v>12478</v>
      </c>
    </row>
    <row r="1318" spans="44:44">
      <c r="AR1318" s="51" t="s">
        <v>12479</v>
      </c>
    </row>
    <row r="1319" spans="44:44">
      <c r="AR1319" s="53" t="s">
        <v>12480</v>
      </c>
    </row>
    <row r="1320" spans="44:44">
      <c r="AR1320" s="51" t="s">
        <v>12481</v>
      </c>
    </row>
    <row r="1321" spans="44:44">
      <c r="AR1321" s="53" t="s">
        <v>12482</v>
      </c>
    </row>
    <row r="1322" spans="44:44">
      <c r="AR1322" s="51" t="s">
        <v>12483</v>
      </c>
    </row>
    <row r="1323" spans="44:44">
      <c r="AR1323" s="53" t="s">
        <v>12484</v>
      </c>
    </row>
    <row r="1324" spans="44:44">
      <c r="AR1324" s="51" t="s">
        <v>12485</v>
      </c>
    </row>
    <row r="1325" spans="44:44">
      <c r="AR1325" s="53" t="s">
        <v>12486</v>
      </c>
    </row>
    <row r="1326" spans="44:44">
      <c r="AR1326" s="51" t="s">
        <v>12487</v>
      </c>
    </row>
    <row r="1327" spans="44:44">
      <c r="AR1327" s="53" t="s">
        <v>12488</v>
      </c>
    </row>
    <row r="1328" spans="44:44">
      <c r="AR1328" s="51" t="s">
        <v>12489</v>
      </c>
    </row>
    <row r="1329" spans="44:44">
      <c r="AR1329" s="53" t="s">
        <v>12490</v>
      </c>
    </row>
    <row r="1330" spans="44:44">
      <c r="AR1330" s="51" t="s">
        <v>12491</v>
      </c>
    </row>
    <row r="1331" spans="44:44">
      <c r="AR1331" s="53" t="s">
        <v>12492</v>
      </c>
    </row>
    <row r="1332" spans="44:44">
      <c r="AR1332" s="51" t="s">
        <v>12493</v>
      </c>
    </row>
    <row r="1333" spans="44:44">
      <c r="AR1333" s="53" t="s">
        <v>12494</v>
      </c>
    </row>
    <row r="1334" spans="44:44">
      <c r="AR1334" s="51" t="s">
        <v>12495</v>
      </c>
    </row>
    <row r="1335" spans="44:44">
      <c r="AR1335" s="53" t="s">
        <v>12496</v>
      </c>
    </row>
    <row r="1336" spans="44:44">
      <c r="AR1336" s="51" t="s">
        <v>12497</v>
      </c>
    </row>
    <row r="1337" spans="44:44">
      <c r="AR1337" s="53" t="s">
        <v>12498</v>
      </c>
    </row>
    <row r="1338" spans="44:44">
      <c r="AR1338" s="51" t="s">
        <v>12499</v>
      </c>
    </row>
    <row r="1339" spans="44:44">
      <c r="AR1339" s="53" t="s">
        <v>12500</v>
      </c>
    </row>
    <row r="1340" spans="44:44">
      <c r="AR1340" s="51" t="s">
        <v>12501</v>
      </c>
    </row>
    <row r="1341" spans="44:44">
      <c r="AR1341" s="53" t="s">
        <v>12502</v>
      </c>
    </row>
    <row r="1342" spans="44:44">
      <c r="AR1342" s="51" t="s">
        <v>12503</v>
      </c>
    </row>
    <row r="1343" spans="44:44">
      <c r="AR1343" s="53" t="s">
        <v>12504</v>
      </c>
    </row>
    <row r="1344" spans="44:44">
      <c r="AR1344" s="51" t="s">
        <v>12505</v>
      </c>
    </row>
    <row r="1345" spans="44:44">
      <c r="AR1345" s="53" t="s">
        <v>12506</v>
      </c>
    </row>
    <row r="1346" spans="44:44">
      <c r="AR1346" s="51" t="s">
        <v>12507</v>
      </c>
    </row>
    <row r="1347" spans="44:44">
      <c r="AR1347" s="53" t="s">
        <v>12508</v>
      </c>
    </row>
    <row r="1348" spans="44:44">
      <c r="AR1348" s="51" t="s">
        <v>12509</v>
      </c>
    </row>
    <row r="1349" spans="44:44">
      <c r="AR1349" s="53" t="s">
        <v>12510</v>
      </c>
    </row>
    <row r="1350" spans="44:44">
      <c r="AR1350" s="51" t="s">
        <v>12510</v>
      </c>
    </row>
    <row r="1351" spans="44:44">
      <c r="AR1351" s="53" t="s">
        <v>12511</v>
      </c>
    </row>
    <row r="1352" spans="44:44">
      <c r="AR1352" s="51" t="s">
        <v>12511</v>
      </c>
    </row>
    <row r="1353" spans="44:44">
      <c r="AR1353" s="53" t="s">
        <v>12512</v>
      </c>
    </row>
    <row r="1354" spans="44:44">
      <c r="AR1354" s="51" t="s">
        <v>12513</v>
      </c>
    </row>
    <row r="1355" spans="44:44">
      <c r="AR1355" s="53" t="s">
        <v>12514</v>
      </c>
    </row>
    <row r="1356" spans="44:44">
      <c r="AR1356" s="51" t="s">
        <v>12515</v>
      </c>
    </row>
    <row r="1357" spans="44:44">
      <c r="AR1357" s="53" t="s">
        <v>12516</v>
      </c>
    </row>
    <row r="1358" spans="44:44">
      <c r="AR1358" s="51" t="s">
        <v>12517</v>
      </c>
    </row>
    <row r="1359" spans="44:44">
      <c r="AR1359" s="53" t="s">
        <v>12518</v>
      </c>
    </row>
    <row r="1360" spans="44:44">
      <c r="AR1360" s="51" t="s">
        <v>11083</v>
      </c>
    </row>
    <row r="1361" spans="44:44">
      <c r="AR1361" s="53" t="s">
        <v>12519</v>
      </c>
    </row>
    <row r="1362" spans="44:44">
      <c r="AR1362" s="51" t="s">
        <v>12520</v>
      </c>
    </row>
    <row r="1363" spans="44:44">
      <c r="AR1363" s="53" t="s">
        <v>12521</v>
      </c>
    </row>
    <row r="1364" spans="44:44">
      <c r="AR1364" s="51" t="s">
        <v>12522</v>
      </c>
    </row>
    <row r="1365" spans="44:44">
      <c r="AR1365" s="53" t="s">
        <v>12523</v>
      </c>
    </row>
    <row r="1366" spans="44:44">
      <c r="AR1366" s="51" t="s">
        <v>12524</v>
      </c>
    </row>
    <row r="1367" spans="44:44">
      <c r="AR1367" s="53" t="s">
        <v>12525</v>
      </c>
    </row>
    <row r="1368" spans="44:44">
      <c r="AR1368" s="51" t="s">
        <v>12526</v>
      </c>
    </row>
    <row r="1369" spans="44:44">
      <c r="AR1369" s="53" t="s">
        <v>12527</v>
      </c>
    </row>
    <row r="1370" spans="44:44">
      <c r="AR1370" s="51" t="s">
        <v>12528</v>
      </c>
    </row>
    <row r="1371" spans="44:44">
      <c r="AR1371" s="53" t="s">
        <v>12529</v>
      </c>
    </row>
    <row r="1372" spans="44:44">
      <c r="AR1372" s="51" t="s">
        <v>12530</v>
      </c>
    </row>
    <row r="1373" spans="44:44">
      <c r="AR1373" s="53" t="s">
        <v>12531</v>
      </c>
    </row>
    <row r="1374" spans="44:44">
      <c r="AR1374" s="51" t="s">
        <v>12532</v>
      </c>
    </row>
    <row r="1375" spans="44:44">
      <c r="AR1375" s="53" t="s">
        <v>12533</v>
      </c>
    </row>
    <row r="1376" spans="44:44">
      <c r="AR1376" s="51" t="s">
        <v>12534</v>
      </c>
    </row>
    <row r="1377" spans="44:44">
      <c r="AR1377" s="53" t="s">
        <v>12535</v>
      </c>
    </row>
    <row r="1378" spans="44:44">
      <c r="AR1378" s="51" t="s">
        <v>12536</v>
      </c>
    </row>
    <row r="1379" spans="44:44">
      <c r="AR1379" s="53" t="s">
        <v>12537</v>
      </c>
    </row>
    <row r="1380" spans="44:44">
      <c r="AR1380" s="51" t="s">
        <v>12538</v>
      </c>
    </row>
    <row r="1381" spans="44:44">
      <c r="AR1381" s="53" t="s">
        <v>12539</v>
      </c>
    </row>
    <row r="1382" spans="44:44">
      <c r="AR1382" s="51" t="s">
        <v>12540</v>
      </c>
    </row>
    <row r="1383" spans="44:44">
      <c r="AR1383" s="53" t="s">
        <v>12541</v>
      </c>
    </row>
    <row r="1384" spans="44:44">
      <c r="AR1384" s="51" t="s">
        <v>12542</v>
      </c>
    </row>
    <row r="1385" spans="44:44">
      <c r="AR1385" s="53" t="s">
        <v>12543</v>
      </c>
    </row>
    <row r="1386" spans="44:44">
      <c r="AR1386" s="51" t="s">
        <v>12544</v>
      </c>
    </row>
    <row r="1387" spans="44:44">
      <c r="AR1387" s="53" t="s">
        <v>12545</v>
      </c>
    </row>
    <row r="1388" spans="44:44">
      <c r="AR1388" s="51" t="s">
        <v>12546</v>
      </c>
    </row>
    <row r="1389" spans="44:44">
      <c r="AR1389" s="53" t="s">
        <v>12547</v>
      </c>
    </row>
    <row r="1390" spans="44:44">
      <c r="AR1390" s="51" t="s">
        <v>12548</v>
      </c>
    </row>
    <row r="1391" spans="44:44">
      <c r="AR1391" s="53" t="s">
        <v>12549</v>
      </c>
    </row>
    <row r="1392" spans="44:44">
      <c r="AR1392" s="51" t="s">
        <v>12550</v>
      </c>
    </row>
    <row r="1393" spans="44:44">
      <c r="AR1393" s="53" t="s">
        <v>12551</v>
      </c>
    </row>
    <row r="1394" spans="44:44">
      <c r="AR1394" s="51" t="s">
        <v>12552</v>
      </c>
    </row>
    <row r="1395" spans="44:44">
      <c r="AR1395" s="53" t="s">
        <v>12553</v>
      </c>
    </row>
    <row r="1396" spans="44:44">
      <c r="AR1396" s="51" t="s">
        <v>12554</v>
      </c>
    </row>
    <row r="1397" spans="44:44">
      <c r="AR1397" s="53" t="s">
        <v>12555</v>
      </c>
    </row>
    <row r="1398" spans="44:44">
      <c r="AR1398" s="51" t="s">
        <v>12556</v>
      </c>
    </row>
    <row r="1399" spans="44:44">
      <c r="AR1399" s="53" t="s">
        <v>12557</v>
      </c>
    </row>
    <row r="1400" spans="44:44">
      <c r="AR1400" s="51" t="s">
        <v>12558</v>
      </c>
    </row>
    <row r="1401" spans="44:44">
      <c r="AR1401" s="53" t="s">
        <v>12559</v>
      </c>
    </row>
    <row r="1402" spans="44:44">
      <c r="AR1402" s="51" t="s">
        <v>12560</v>
      </c>
    </row>
    <row r="1403" spans="44:44">
      <c r="AR1403" s="53" t="s">
        <v>12561</v>
      </c>
    </row>
    <row r="1404" spans="44:44">
      <c r="AR1404" s="51" t="s">
        <v>12562</v>
      </c>
    </row>
    <row r="1405" spans="44:44">
      <c r="AR1405" s="53" t="s">
        <v>12563</v>
      </c>
    </row>
    <row r="1406" spans="44:44">
      <c r="AR1406" s="51" t="s">
        <v>12564</v>
      </c>
    </row>
    <row r="1407" spans="44:44">
      <c r="AR1407" s="53" t="s">
        <v>12565</v>
      </c>
    </row>
    <row r="1408" spans="44:44">
      <c r="AR1408" s="51" t="s">
        <v>12566</v>
      </c>
    </row>
    <row r="1409" spans="44:44">
      <c r="AR1409" s="53" t="s">
        <v>12567</v>
      </c>
    </row>
    <row r="1410" spans="44:44">
      <c r="AR1410" s="51" t="s">
        <v>12568</v>
      </c>
    </row>
    <row r="1411" spans="44:44">
      <c r="AR1411" s="53" t="s">
        <v>12569</v>
      </c>
    </row>
    <row r="1412" spans="44:44">
      <c r="AR1412" s="51" t="s">
        <v>12570</v>
      </c>
    </row>
    <row r="1413" spans="44:44">
      <c r="AR1413" s="53" t="s">
        <v>12571</v>
      </c>
    </row>
    <row r="1414" spans="44:44">
      <c r="AR1414" s="51" t="s">
        <v>12572</v>
      </c>
    </row>
    <row r="1415" spans="44:44">
      <c r="AR1415" s="53" t="s">
        <v>12573</v>
      </c>
    </row>
    <row r="1416" spans="44:44">
      <c r="AR1416" s="51" t="s">
        <v>12574</v>
      </c>
    </row>
    <row r="1417" spans="44:44">
      <c r="AR1417" s="53" t="s">
        <v>12575</v>
      </c>
    </row>
    <row r="1418" spans="44:44">
      <c r="AR1418" s="51" t="s">
        <v>12576</v>
      </c>
    </row>
    <row r="1419" spans="44:44">
      <c r="AR1419" s="53" t="s">
        <v>12577</v>
      </c>
    </row>
    <row r="1420" spans="44:44">
      <c r="AR1420" s="51" t="s">
        <v>12578</v>
      </c>
    </row>
    <row r="1421" spans="44:44">
      <c r="AR1421" s="53" t="s">
        <v>12579</v>
      </c>
    </row>
    <row r="1422" spans="44:44">
      <c r="AR1422" s="51" t="s">
        <v>12580</v>
      </c>
    </row>
    <row r="1423" spans="44:44">
      <c r="AR1423" s="53" t="s">
        <v>12581</v>
      </c>
    </row>
    <row r="1424" spans="44:44">
      <c r="AR1424" s="51" t="s">
        <v>12582</v>
      </c>
    </row>
    <row r="1425" spans="44:44">
      <c r="AR1425" s="53" t="s">
        <v>12583</v>
      </c>
    </row>
    <row r="1426" spans="44:44">
      <c r="AR1426" s="51" t="s">
        <v>12584</v>
      </c>
    </row>
    <row r="1427" spans="44:44">
      <c r="AR1427" s="53" t="s">
        <v>12585</v>
      </c>
    </row>
    <row r="1428" spans="44:44">
      <c r="AR1428" s="51" t="s">
        <v>12586</v>
      </c>
    </row>
    <row r="1429" spans="44:44">
      <c r="AR1429" s="53" t="s">
        <v>12587</v>
      </c>
    </row>
    <row r="1430" spans="44:44">
      <c r="AR1430" s="51" t="s">
        <v>12588</v>
      </c>
    </row>
    <row r="1431" spans="44:44">
      <c r="AR1431" s="53" t="s">
        <v>12589</v>
      </c>
    </row>
    <row r="1432" spans="44:44">
      <c r="AR1432" s="51" t="s">
        <v>12590</v>
      </c>
    </row>
    <row r="1433" spans="44:44">
      <c r="AR1433" s="53" t="s">
        <v>12591</v>
      </c>
    </row>
    <row r="1434" spans="44:44">
      <c r="AR1434" s="51" t="s">
        <v>12592</v>
      </c>
    </row>
    <row r="1435" spans="44:44">
      <c r="AR1435" s="53" t="s">
        <v>12593</v>
      </c>
    </row>
    <row r="1436" spans="44:44">
      <c r="AR1436" s="51" t="s">
        <v>12594</v>
      </c>
    </row>
    <row r="1437" spans="44:44">
      <c r="AR1437" s="53" t="s">
        <v>12595</v>
      </c>
    </row>
    <row r="1438" spans="44:44">
      <c r="AR1438" s="51" t="s">
        <v>12596</v>
      </c>
    </row>
    <row r="1439" spans="44:44">
      <c r="AR1439" s="53" t="s">
        <v>12597</v>
      </c>
    </row>
    <row r="1440" spans="44:44">
      <c r="AR1440" s="51" t="s">
        <v>12598</v>
      </c>
    </row>
    <row r="1441" spans="44:44">
      <c r="AR1441" s="53" t="s">
        <v>12599</v>
      </c>
    </row>
    <row r="1442" spans="44:44">
      <c r="AR1442" s="51" t="s">
        <v>12600</v>
      </c>
    </row>
    <row r="1443" spans="44:44">
      <c r="AR1443" s="53" t="s">
        <v>12601</v>
      </c>
    </row>
    <row r="1444" spans="44:44">
      <c r="AR1444" s="51" t="s">
        <v>12602</v>
      </c>
    </row>
    <row r="1445" spans="44:44">
      <c r="AR1445" s="53" t="s">
        <v>12603</v>
      </c>
    </row>
    <row r="1446" spans="44:44">
      <c r="AR1446" s="51" t="s">
        <v>12604</v>
      </c>
    </row>
    <row r="1447" spans="44:44">
      <c r="AR1447" s="53" t="s">
        <v>12605</v>
      </c>
    </row>
    <row r="1448" spans="44:44">
      <c r="AR1448" s="51" t="s">
        <v>12606</v>
      </c>
    </row>
    <row r="1449" spans="44:44">
      <c r="AR1449" s="53" t="s">
        <v>12607</v>
      </c>
    </row>
    <row r="1450" spans="44:44">
      <c r="AR1450" s="51" t="s">
        <v>12608</v>
      </c>
    </row>
    <row r="1451" spans="44:44">
      <c r="AR1451" s="53" t="s">
        <v>12609</v>
      </c>
    </row>
    <row r="1452" spans="44:44">
      <c r="AR1452" s="51" t="s">
        <v>12610</v>
      </c>
    </row>
    <row r="1453" spans="44:44">
      <c r="AR1453" s="53" t="s">
        <v>12611</v>
      </c>
    </row>
    <row r="1454" spans="44:44">
      <c r="AR1454" s="51" t="s">
        <v>12612</v>
      </c>
    </row>
    <row r="1455" spans="44:44">
      <c r="AR1455" s="53" t="s">
        <v>12613</v>
      </c>
    </row>
    <row r="1456" spans="44:44">
      <c r="AR1456" s="51" t="s">
        <v>12614</v>
      </c>
    </row>
    <row r="1457" spans="44:44">
      <c r="AR1457" s="53" t="s">
        <v>12615</v>
      </c>
    </row>
    <row r="1458" spans="44:44">
      <c r="AR1458" s="51" t="s">
        <v>12616</v>
      </c>
    </row>
    <row r="1459" spans="44:44">
      <c r="AR1459" s="53" t="s">
        <v>12617</v>
      </c>
    </row>
    <row r="1460" spans="44:44">
      <c r="AR1460" s="51" t="s">
        <v>12618</v>
      </c>
    </row>
    <row r="1461" spans="44:44">
      <c r="AR1461" s="53" t="s">
        <v>12619</v>
      </c>
    </row>
    <row r="1462" spans="44:44">
      <c r="AR1462" s="51" t="s">
        <v>12620</v>
      </c>
    </row>
    <row r="1463" spans="44:44">
      <c r="AR1463" s="53" t="s">
        <v>12621</v>
      </c>
    </row>
    <row r="1464" spans="44:44">
      <c r="AR1464" s="51" t="s">
        <v>12622</v>
      </c>
    </row>
    <row r="1465" spans="44:44">
      <c r="AR1465" s="53" t="s">
        <v>12623</v>
      </c>
    </row>
    <row r="1466" spans="44:44">
      <c r="AR1466" s="51" t="s">
        <v>12624</v>
      </c>
    </row>
    <row r="1467" spans="44:44">
      <c r="AR1467" s="53" t="s">
        <v>12625</v>
      </c>
    </row>
    <row r="1468" spans="44:44">
      <c r="AR1468" s="51" t="s">
        <v>12626</v>
      </c>
    </row>
    <row r="1469" spans="44:44">
      <c r="AR1469" s="53" t="s">
        <v>12627</v>
      </c>
    </row>
    <row r="1470" spans="44:44">
      <c r="AR1470" s="51" t="s">
        <v>12628</v>
      </c>
    </row>
    <row r="1471" spans="44:44">
      <c r="AR1471" s="53" t="s">
        <v>12629</v>
      </c>
    </row>
    <row r="1472" spans="44:44">
      <c r="AR1472" s="51" t="s">
        <v>12630</v>
      </c>
    </row>
    <row r="1473" spans="44:44">
      <c r="AR1473" s="53" t="s">
        <v>12631</v>
      </c>
    </row>
    <row r="1474" spans="44:44">
      <c r="AR1474" s="51" t="s">
        <v>12632</v>
      </c>
    </row>
    <row r="1475" spans="44:44">
      <c r="AR1475" s="53" t="s">
        <v>12633</v>
      </c>
    </row>
    <row r="1476" spans="44:44">
      <c r="AR1476" s="51" t="s">
        <v>12634</v>
      </c>
    </row>
    <row r="1477" spans="44:44">
      <c r="AR1477" s="53" t="s">
        <v>12635</v>
      </c>
    </row>
    <row r="1478" spans="44:44">
      <c r="AR1478" s="51" t="s">
        <v>12636</v>
      </c>
    </row>
    <row r="1479" spans="44:44">
      <c r="AR1479" s="53" t="s">
        <v>12637</v>
      </c>
    </row>
    <row r="1480" spans="44:44">
      <c r="AR1480" s="51" t="s">
        <v>12638</v>
      </c>
    </row>
    <row r="1481" spans="44:44">
      <c r="AR1481" s="53" t="s">
        <v>12639</v>
      </c>
    </row>
    <row r="1482" spans="44:44">
      <c r="AR1482" s="51" t="s">
        <v>12640</v>
      </c>
    </row>
    <row r="1483" spans="44:44">
      <c r="AR1483" s="53" t="s">
        <v>12641</v>
      </c>
    </row>
    <row r="1484" spans="44:44">
      <c r="AR1484" s="51" t="s">
        <v>12641</v>
      </c>
    </row>
    <row r="1485" spans="44:44">
      <c r="AR1485" s="53" t="s">
        <v>12641</v>
      </c>
    </row>
    <row r="1486" spans="44:44">
      <c r="AR1486" s="51" t="s">
        <v>12642</v>
      </c>
    </row>
    <row r="1487" spans="44:44">
      <c r="AR1487" s="53" t="s">
        <v>12643</v>
      </c>
    </row>
    <row r="1488" spans="44:44">
      <c r="AR1488" s="51" t="s">
        <v>12644</v>
      </c>
    </row>
    <row r="1489" spans="44:44">
      <c r="AR1489" s="53" t="s">
        <v>12645</v>
      </c>
    </row>
    <row r="1490" spans="44:44">
      <c r="AR1490" s="51" t="s">
        <v>12646</v>
      </c>
    </row>
    <row r="1491" spans="44:44">
      <c r="AR1491" s="53" t="s">
        <v>12647</v>
      </c>
    </row>
    <row r="1492" spans="44:44">
      <c r="AR1492" s="51" t="s">
        <v>12648</v>
      </c>
    </row>
    <row r="1493" spans="44:44">
      <c r="AR1493" s="53" t="s">
        <v>12649</v>
      </c>
    </row>
    <row r="1494" spans="44:44">
      <c r="AR1494" s="51" t="s">
        <v>12650</v>
      </c>
    </row>
    <row r="1495" spans="44:44">
      <c r="AR1495" s="53" t="s">
        <v>12651</v>
      </c>
    </row>
    <row r="1496" spans="44:44">
      <c r="AR1496" s="51" t="s">
        <v>12652</v>
      </c>
    </row>
    <row r="1497" spans="44:44">
      <c r="AR1497" s="53" t="s">
        <v>12653</v>
      </c>
    </row>
    <row r="1498" spans="44:44">
      <c r="AR1498" s="51" t="s">
        <v>12654</v>
      </c>
    </row>
    <row r="1499" spans="44:44">
      <c r="AR1499" s="53" t="s">
        <v>12655</v>
      </c>
    </row>
    <row r="1500" spans="44:44">
      <c r="AR1500" s="51" t="s">
        <v>12656</v>
      </c>
    </row>
    <row r="1501" spans="44:44">
      <c r="AR1501" s="53" t="s">
        <v>12657</v>
      </c>
    </row>
    <row r="1502" spans="44:44">
      <c r="AR1502" s="51" t="s">
        <v>12658</v>
      </c>
    </row>
    <row r="1503" spans="44:44">
      <c r="AR1503" s="53" t="s">
        <v>12659</v>
      </c>
    </row>
    <row r="1504" spans="44:44">
      <c r="AR1504" s="51" t="s">
        <v>12660</v>
      </c>
    </row>
    <row r="1505" spans="44:44">
      <c r="AR1505" s="53" t="s">
        <v>12661</v>
      </c>
    </row>
    <row r="1506" spans="44:44">
      <c r="AR1506" s="51" t="s">
        <v>12662</v>
      </c>
    </row>
    <row r="1507" spans="44:44">
      <c r="AR1507" s="53" t="s">
        <v>12663</v>
      </c>
    </row>
    <row r="1508" spans="44:44">
      <c r="AR1508" s="51" t="s">
        <v>12664</v>
      </c>
    </row>
    <row r="1509" spans="44:44">
      <c r="AR1509" s="53" t="s">
        <v>12665</v>
      </c>
    </row>
    <row r="1510" spans="44:44">
      <c r="AR1510" s="51" t="s">
        <v>12666</v>
      </c>
    </row>
    <row r="1511" spans="44:44">
      <c r="AR1511" s="53" t="s">
        <v>12667</v>
      </c>
    </row>
    <row r="1512" spans="44:44">
      <c r="AR1512" s="51" t="s">
        <v>12668</v>
      </c>
    </row>
    <row r="1513" spans="44:44">
      <c r="AR1513" s="53" t="s">
        <v>12669</v>
      </c>
    </row>
    <row r="1514" spans="44:44">
      <c r="AR1514" s="51" t="s">
        <v>12670</v>
      </c>
    </row>
    <row r="1515" spans="44:44">
      <c r="AR1515" s="53" t="s">
        <v>12671</v>
      </c>
    </row>
    <row r="1516" spans="44:44">
      <c r="AR1516" s="51" t="s">
        <v>12672</v>
      </c>
    </row>
    <row r="1517" spans="44:44">
      <c r="AR1517" s="53" t="s">
        <v>12673</v>
      </c>
    </row>
    <row r="1518" spans="44:44">
      <c r="AR1518" s="51" t="s">
        <v>12674</v>
      </c>
    </row>
    <row r="1519" spans="44:44">
      <c r="AR1519" s="53" t="s">
        <v>12675</v>
      </c>
    </row>
    <row r="1520" spans="44:44">
      <c r="AR1520" s="51" t="s">
        <v>12676</v>
      </c>
    </row>
    <row r="1521" spans="44:44">
      <c r="AR1521" s="53" t="s">
        <v>12677</v>
      </c>
    </row>
    <row r="1522" spans="44:44">
      <c r="AR1522" s="51" t="s">
        <v>12678</v>
      </c>
    </row>
    <row r="1523" spans="44:44">
      <c r="AR1523" s="53" t="s">
        <v>10723</v>
      </c>
    </row>
    <row r="1524" spans="44:44">
      <c r="AR1524" s="51" t="s">
        <v>12679</v>
      </c>
    </row>
    <row r="1525" spans="44:44">
      <c r="AR1525" s="53" t="s">
        <v>12680</v>
      </c>
    </row>
    <row r="1526" spans="44:44">
      <c r="AR1526" s="51" t="s">
        <v>12681</v>
      </c>
    </row>
    <row r="1527" spans="44:44">
      <c r="AR1527" s="53" t="s">
        <v>12682</v>
      </c>
    </row>
    <row r="1528" spans="44:44">
      <c r="AR1528" s="51" t="s">
        <v>12683</v>
      </c>
    </row>
    <row r="1529" spans="44:44">
      <c r="AR1529" s="53" t="s">
        <v>12684</v>
      </c>
    </row>
    <row r="1530" spans="44:44">
      <c r="AR1530" s="51" t="s">
        <v>12685</v>
      </c>
    </row>
    <row r="1531" spans="44:44">
      <c r="AR1531" s="53" t="s">
        <v>12686</v>
      </c>
    </row>
    <row r="1532" spans="44:44">
      <c r="AR1532" s="51" t="s">
        <v>12687</v>
      </c>
    </row>
    <row r="1533" spans="44:44">
      <c r="AR1533" s="53" t="s">
        <v>12688</v>
      </c>
    </row>
    <row r="1534" spans="44:44">
      <c r="AR1534" s="51" t="s">
        <v>12688</v>
      </c>
    </row>
    <row r="1535" spans="44:44">
      <c r="AR1535" s="53" t="s">
        <v>12689</v>
      </c>
    </row>
    <row r="1536" spans="44:44">
      <c r="AR1536" s="51" t="s">
        <v>12690</v>
      </c>
    </row>
    <row r="1537" spans="44:44">
      <c r="AR1537" s="53" t="s">
        <v>12691</v>
      </c>
    </row>
    <row r="1538" spans="44:44">
      <c r="AR1538" s="51" t="s">
        <v>12692</v>
      </c>
    </row>
    <row r="1539" spans="44:44">
      <c r="AR1539" s="53" t="s">
        <v>12693</v>
      </c>
    </row>
    <row r="1540" spans="44:44">
      <c r="AR1540" s="51" t="s">
        <v>12694</v>
      </c>
    </row>
    <row r="1541" spans="44:44">
      <c r="AR1541" s="53" t="s">
        <v>12695</v>
      </c>
    </row>
    <row r="1542" spans="44:44">
      <c r="AR1542" s="51" t="s">
        <v>12696</v>
      </c>
    </row>
    <row r="1543" spans="44:44">
      <c r="AR1543" s="53" t="s">
        <v>12697</v>
      </c>
    </row>
    <row r="1544" spans="44:44">
      <c r="AR1544" s="51" t="s">
        <v>12698</v>
      </c>
    </row>
    <row r="1545" spans="44:44">
      <c r="AR1545" s="53" t="s">
        <v>12699</v>
      </c>
    </row>
    <row r="1546" spans="44:44">
      <c r="AR1546" s="51" t="s">
        <v>12700</v>
      </c>
    </row>
    <row r="1547" spans="44:44">
      <c r="AR1547" s="53" t="s">
        <v>12701</v>
      </c>
    </row>
    <row r="1548" spans="44:44">
      <c r="AR1548" s="51" t="s">
        <v>12702</v>
      </c>
    </row>
    <row r="1549" spans="44:44">
      <c r="AR1549" s="53" t="s">
        <v>12703</v>
      </c>
    </row>
    <row r="1550" spans="44:44">
      <c r="AR1550" s="51" t="s">
        <v>12704</v>
      </c>
    </row>
    <row r="1551" spans="44:44">
      <c r="AR1551" s="53" t="s">
        <v>12705</v>
      </c>
    </row>
    <row r="1552" spans="44:44">
      <c r="AR1552" s="51" t="s">
        <v>12706</v>
      </c>
    </row>
    <row r="1553" spans="44:44">
      <c r="AR1553" s="53" t="s">
        <v>12707</v>
      </c>
    </row>
    <row r="1554" spans="44:44">
      <c r="AR1554" s="51" t="s">
        <v>12708</v>
      </c>
    </row>
    <row r="1555" spans="44:44">
      <c r="AR1555" s="53" t="s">
        <v>12709</v>
      </c>
    </row>
    <row r="1556" spans="44:44">
      <c r="AR1556" s="51" t="s">
        <v>12710</v>
      </c>
    </row>
    <row r="1557" spans="44:44">
      <c r="AR1557" s="53" t="s">
        <v>12711</v>
      </c>
    </row>
    <row r="1558" spans="44:44">
      <c r="AR1558" s="51" t="s">
        <v>12712</v>
      </c>
    </row>
    <row r="1559" spans="44:44">
      <c r="AR1559" s="53" t="s">
        <v>12713</v>
      </c>
    </row>
    <row r="1560" spans="44:44">
      <c r="AR1560" s="51" t="s">
        <v>12714</v>
      </c>
    </row>
    <row r="1561" spans="44:44">
      <c r="AR1561" s="53" t="s">
        <v>12715</v>
      </c>
    </row>
    <row r="1562" spans="44:44">
      <c r="AR1562" s="51" t="s">
        <v>12716</v>
      </c>
    </row>
    <row r="1563" spans="44:44">
      <c r="AR1563" s="53" t="s">
        <v>12717</v>
      </c>
    </row>
    <row r="1564" spans="44:44">
      <c r="AR1564" s="51" t="s">
        <v>12718</v>
      </c>
    </row>
    <row r="1565" spans="44:44">
      <c r="AR1565" s="53" t="s">
        <v>12719</v>
      </c>
    </row>
    <row r="1566" spans="44:44">
      <c r="AR1566" s="51" t="s">
        <v>12720</v>
      </c>
    </row>
    <row r="1567" spans="44:44">
      <c r="AR1567" s="53" t="s">
        <v>12721</v>
      </c>
    </row>
    <row r="1568" spans="44:44">
      <c r="AR1568" s="51" t="s">
        <v>12722</v>
      </c>
    </row>
    <row r="1569" spans="44:44">
      <c r="AR1569" s="53" t="s">
        <v>12723</v>
      </c>
    </row>
    <row r="1570" spans="44:44">
      <c r="AR1570" s="51" t="s">
        <v>12724</v>
      </c>
    </row>
    <row r="1571" spans="44:44">
      <c r="AR1571" s="53" t="s">
        <v>12725</v>
      </c>
    </row>
    <row r="1572" spans="44:44">
      <c r="AR1572" s="51" t="s">
        <v>12726</v>
      </c>
    </row>
    <row r="1573" spans="44:44">
      <c r="AR1573" s="53" t="s">
        <v>12727</v>
      </c>
    </row>
    <row r="1574" spans="44:44">
      <c r="AR1574" s="51" t="s">
        <v>12728</v>
      </c>
    </row>
    <row r="1575" spans="44:44">
      <c r="AR1575" s="53" t="s">
        <v>12729</v>
      </c>
    </row>
    <row r="1576" spans="44:44">
      <c r="AR1576" s="51" t="s">
        <v>12730</v>
      </c>
    </row>
    <row r="1577" spans="44:44">
      <c r="AR1577" s="53" t="s">
        <v>12731</v>
      </c>
    </row>
    <row r="1578" spans="44:44">
      <c r="AR1578" s="51" t="s">
        <v>12732</v>
      </c>
    </row>
    <row r="1579" spans="44:44">
      <c r="AR1579" s="53" t="s">
        <v>12733</v>
      </c>
    </row>
    <row r="1580" spans="44:44">
      <c r="AR1580" s="51" t="s">
        <v>12734</v>
      </c>
    </row>
    <row r="1581" spans="44:44">
      <c r="AR1581" s="53" t="s">
        <v>12735</v>
      </c>
    </row>
    <row r="1582" spans="44:44">
      <c r="AR1582" s="51" t="s">
        <v>12736</v>
      </c>
    </row>
    <row r="1583" spans="44:44">
      <c r="AR1583" s="53" t="s">
        <v>12737</v>
      </c>
    </row>
    <row r="1584" spans="44:44">
      <c r="AR1584" s="51" t="s">
        <v>12738</v>
      </c>
    </row>
    <row r="1585" spans="44:44">
      <c r="AR1585" s="53" t="s">
        <v>12739</v>
      </c>
    </row>
    <row r="1586" spans="44:44">
      <c r="AR1586" s="51" t="s">
        <v>12740</v>
      </c>
    </row>
    <row r="1587" spans="44:44">
      <c r="AR1587" s="53" t="s">
        <v>12741</v>
      </c>
    </row>
    <row r="1588" spans="44:44">
      <c r="AR1588" s="51" t="s">
        <v>12742</v>
      </c>
    </row>
    <row r="1589" spans="44:44">
      <c r="AR1589" s="53" t="s">
        <v>12743</v>
      </c>
    </row>
    <row r="1590" spans="44:44">
      <c r="AR1590" s="51" t="s">
        <v>12744</v>
      </c>
    </row>
    <row r="1591" spans="44:44">
      <c r="AR1591" s="53" t="s">
        <v>12745</v>
      </c>
    </row>
    <row r="1592" spans="44:44">
      <c r="AR1592" s="51" t="s">
        <v>12746</v>
      </c>
    </row>
    <row r="1593" spans="44:44">
      <c r="AR1593" s="53" t="s">
        <v>12747</v>
      </c>
    </row>
    <row r="1594" spans="44:44">
      <c r="AR1594" s="51" t="s">
        <v>12748</v>
      </c>
    </row>
    <row r="1595" spans="44:44">
      <c r="AR1595" s="53" t="s">
        <v>12749</v>
      </c>
    </row>
    <row r="1596" spans="44:44">
      <c r="AR1596" s="51" t="s">
        <v>12750</v>
      </c>
    </row>
    <row r="1597" spans="44:44">
      <c r="AR1597" s="53" t="s">
        <v>12751</v>
      </c>
    </row>
    <row r="1598" spans="44:44">
      <c r="AR1598" s="51" t="s">
        <v>12752</v>
      </c>
    </row>
    <row r="1599" spans="44:44">
      <c r="AR1599" s="53" t="s">
        <v>12753</v>
      </c>
    </row>
    <row r="1600" spans="44:44">
      <c r="AR1600" s="51" t="s">
        <v>12754</v>
      </c>
    </row>
    <row r="1601" spans="44:44">
      <c r="AR1601" s="53" t="s">
        <v>12755</v>
      </c>
    </row>
    <row r="1602" spans="44:44">
      <c r="AR1602" s="51" t="s">
        <v>12756</v>
      </c>
    </row>
    <row r="1603" spans="44:44">
      <c r="AR1603" s="53" t="s">
        <v>12757</v>
      </c>
    </row>
    <row r="1604" spans="44:44">
      <c r="AR1604" s="51" t="s">
        <v>12758</v>
      </c>
    </row>
    <row r="1605" spans="44:44">
      <c r="AR1605" s="53" t="s">
        <v>12759</v>
      </c>
    </row>
    <row r="1606" spans="44:44">
      <c r="AR1606" s="51" t="s">
        <v>12760</v>
      </c>
    </row>
    <row r="1607" spans="44:44">
      <c r="AR1607" s="53" t="s">
        <v>12761</v>
      </c>
    </row>
    <row r="1608" spans="44:44">
      <c r="AR1608" s="51" t="s">
        <v>12762</v>
      </c>
    </row>
    <row r="1609" spans="44:44">
      <c r="AR1609" s="53" t="s">
        <v>12763</v>
      </c>
    </row>
    <row r="1610" spans="44:44">
      <c r="AR1610" s="51" t="s">
        <v>12764</v>
      </c>
    </row>
    <row r="1611" spans="44:44">
      <c r="AR1611" s="53" t="s">
        <v>12765</v>
      </c>
    </row>
    <row r="1612" spans="44:44">
      <c r="AR1612" s="51" t="s">
        <v>12766</v>
      </c>
    </row>
    <row r="1613" spans="44:44">
      <c r="AR1613" s="53" t="s">
        <v>12767</v>
      </c>
    </row>
    <row r="1614" spans="44:44">
      <c r="AR1614" s="51" t="s">
        <v>12768</v>
      </c>
    </row>
    <row r="1615" spans="44:44">
      <c r="AR1615" s="53" t="s">
        <v>12769</v>
      </c>
    </row>
    <row r="1616" spans="44:44">
      <c r="AR1616" s="51" t="s">
        <v>12770</v>
      </c>
    </row>
    <row r="1617" spans="44:44">
      <c r="AR1617" s="53" t="s">
        <v>12771</v>
      </c>
    </row>
    <row r="1618" spans="44:44">
      <c r="AR1618" s="51" t="s">
        <v>12772</v>
      </c>
    </row>
    <row r="1619" spans="44:44">
      <c r="AR1619" s="53" t="s">
        <v>12772</v>
      </c>
    </row>
    <row r="1620" spans="44:44">
      <c r="AR1620" s="51" t="s">
        <v>12773</v>
      </c>
    </row>
    <row r="1621" spans="44:44">
      <c r="AR1621" s="53" t="s">
        <v>12774</v>
      </c>
    </row>
    <row r="1622" spans="44:44">
      <c r="AR1622" s="51" t="s">
        <v>12775</v>
      </c>
    </row>
    <row r="1623" spans="44:44">
      <c r="AR1623" s="53" t="s">
        <v>12776</v>
      </c>
    </row>
    <row r="1624" spans="44:44">
      <c r="AR1624" s="51" t="s">
        <v>12777</v>
      </c>
    </row>
    <row r="1625" spans="44:44">
      <c r="AR1625" s="53" t="s">
        <v>12778</v>
      </c>
    </row>
    <row r="1626" spans="44:44">
      <c r="AR1626" s="51" t="s">
        <v>12779</v>
      </c>
    </row>
    <row r="1627" spans="44:44">
      <c r="AR1627" s="53" t="s">
        <v>12780</v>
      </c>
    </row>
    <row r="1628" spans="44:44">
      <c r="AR1628" s="51" t="s">
        <v>12781</v>
      </c>
    </row>
    <row r="1629" spans="44:44">
      <c r="AR1629" s="53" t="s">
        <v>12782</v>
      </c>
    </row>
    <row r="1630" spans="44:44">
      <c r="AR1630" s="51" t="s">
        <v>12783</v>
      </c>
    </row>
    <row r="1631" spans="44:44">
      <c r="AR1631" s="53" t="s">
        <v>12784</v>
      </c>
    </row>
    <row r="1632" spans="44:44">
      <c r="AR1632" s="51" t="s">
        <v>12785</v>
      </c>
    </row>
    <row r="1633" spans="44:44">
      <c r="AR1633" s="53" t="s">
        <v>12786</v>
      </c>
    </row>
    <row r="1634" spans="44:44">
      <c r="AR1634" s="51" t="s">
        <v>12787</v>
      </c>
    </row>
    <row r="1635" spans="44:44">
      <c r="AR1635" s="53" t="s">
        <v>12788</v>
      </c>
    </row>
    <row r="1636" spans="44:44">
      <c r="AR1636" s="51" t="s">
        <v>12789</v>
      </c>
    </row>
    <row r="1637" spans="44:44">
      <c r="AR1637" s="53" t="s">
        <v>12790</v>
      </c>
    </row>
    <row r="1638" spans="44:44">
      <c r="AR1638" s="51" t="s">
        <v>12791</v>
      </c>
    </row>
    <row r="1639" spans="44:44">
      <c r="AR1639" s="53" t="s">
        <v>12792</v>
      </c>
    </row>
    <row r="1640" spans="44:44">
      <c r="AR1640" s="51" t="s">
        <v>12793</v>
      </c>
    </row>
    <row r="1641" spans="44:44">
      <c r="AR1641" s="53" t="s">
        <v>12794</v>
      </c>
    </row>
    <row r="1642" spans="44:44">
      <c r="AR1642" s="51" t="s">
        <v>12795</v>
      </c>
    </row>
    <row r="1643" spans="44:44">
      <c r="AR1643" s="53" t="s">
        <v>12796</v>
      </c>
    </row>
    <row r="1644" spans="44:44">
      <c r="AR1644" s="51" t="s">
        <v>12797</v>
      </c>
    </row>
    <row r="1645" spans="44:44">
      <c r="AR1645" s="53" t="s">
        <v>12797</v>
      </c>
    </row>
    <row r="1646" spans="44:44">
      <c r="AR1646" s="51" t="s">
        <v>12798</v>
      </c>
    </row>
    <row r="1647" spans="44:44">
      <c r="AR1647" s="53" t="s">
        <v>12799</v>
      </c>
    </row>
    <row r="1648" spans="44:44">
      <c r="AR1648" s="51" t="s">
        <v>12800</v>
      </c>
    </row>
    <row r="1649" spans="44:44">
      <c r="AR1649" s="53" t="s">
        <v>12801</v>
      </c>
    </row>
    <row r="1650" spans="44:44">
      <c r="AR1650" s="51" t="s">
        <v>12802</v>
      </c>
    </row>
    <row r="1651" spans="44:44">
      <c r="AR1651" s="53" t="s">
        <v>12803</v>
      </c>
    </row>
    <row r="1652" spans="44:44">
      <c r="AR1652" s="51" t="s">
        <v>12804</v>
      </c>
    </row>
    <row r="1653" spans="44:44">
      <c r="AR1653" s="53" t="s">
        <v>12805</v>
      </c>
    </row>
    <row r="1654" spans="44:44">
      <c r="AR1654" s="51" t="s">
        <v>12806</v>
      </c>
    </row>
    <row r="1655" spans="44:44">
      <c r="AR1655" s="53" t="s">
        <v>12807</v>
      </c>
    </row>
    <row r="1656" spans="44:44">
      <c r="AR1656" s="51" t="s">
        <v>12808</v>
      </c>
    </row>
    <row r="1657" spans="44:44">
      <c r="AR1657" s="53" t="s">
        <v>12809</v>
      </c>
    </row>
    <row r="1658" spans="44:44">
      <c r="AR1658" s="51" t="s">
        <v>12810</v>
      </c>
    </row>
    <row r="1659" spans="44:44">
      <c r="AR1659" s="53" t="s">
        <v>12811</v>
      </c>
    </row>
    <row r="1660" spans="44:44">
      <c r="AR1660" s="51" t="s">
        <v>12812</v>
      </c>
    </row>
    <row r="1661" spans="44:44">
      <c r="AR1661" s="53" t="s">
        <v>12813</v>
      </c>
    </row>
    <row r="1662" spans="44:44">
      <c r="AR1662" s="51" t="s">
        <v>12814</v>
      </c>
    </row>
    <row r="1663" spans="44:44">
      <c r="AR1663" s="53" t="s">
        <v>12815</v>
      </c>
    </row>
    <row r="1664" spans="44:44">
      <c r="AR1664" s="51" t="s">
        <v>12816</v>
      </c>
    </row>
    <row r="1665" spans="44:44">
      <c r="AR1665" s="53" t="s">
        <v>12817</v>
      </c>
    </row>
    <row r="1666" spans="44:44">
      <c r="AR1666" s="51" t="s">
        <v>12818</v>
      </c>
    </row>
    <row r="1667" spans="44:44">
      <c r="AR1667" s="53" t="s">
        <v>12819</v>
      </c>
    </row>
    <row r="1668" spans="44:44">
      <c r="AR1668" s="51" t="s">
        <v>12820</v>
      </c>
    </row>
    <row r="1669" spans="44:44">
      <c r="AR1669" s="53" t="s">
        <v>12821</v>
      </c>
    </row>
    <row r="1670" spans="44:44">
      <c r="AR1670" s="51" t="s">
        <v>12822</v>
      </c>
    </row>
    <row r="1671" spans="44:44">
      <c r="AR1671" s="53" t="s">
        <v>12823</v>
      </c>
    </row>
    <row r="1672" spans="44:44">
      <c r="AR1672" s="51" t="s">
        <v>12823</v>
      </c>
    </row>
    <row r="1673" spans="44:44">
      <c r="AR1673" s="53" t="s">
        <v>12824</v>
      </c>
    </row>
    <row r="1674" spans="44:44">
      <c r="AR1674" s="51" t="s">
        <v>12825</v>
      </c>
    </row>
    <row r="1675" spans="44:44">
      <c r="AR1675" s="53" t="s">
        <v>12826</v>
      </c>
    </row>
    <row r="1676" spans="44:44">
      <c r="AR1676" s="51" t="s">
        <v>12827</v>
      </c>
    </row>
    <row r="1677" spans="44:44">
      <c r="AR1677" s="53" t="s">
        <v>12828</v>
      </c>
    </row>
    <row r="1678" spans="44:44">
      <c r="AR1678" s="51" t="s">
        <v>12829</v>
      </c>
    </row>
    <row r="1679" spans="44:44">
      <c r="AR1679" s="53" t="s">
        <v>12830</v>
      </c>
    </row>
    <row r="1680" spans="44:44">
      <c r="AR1680" s="51" t="s">
        <v>12831</v>
      </c>
    </row>
    <row r="1681" spans="44:44">
      <c r="AR1681" s="53" t="s">
        <v>12832</v>
      </c>
    </row>
    <row r="1682" spans="44:44">
      <c r="AR1682" s="51" t="s">
        <v>12833</v>
      </c>
    </row>
    <row r="1683" spans="44:44">
      <c r="AR1683" s="53" t="s">
        <v>12834</v>
      </c>
    </row>
    <row r="1684" spans="44:44">
      <c r="AR1684" s="51" t="s">
        <v>12835</v>
      </c>
    </row>
    <row r="1685" spans="44:44">
      <c r="AR1685" s="53" t="s">
        <v>12836</v>
      </c>
    </row>
    <row r="1686" spans="44:44">
      <c r="AR1686" s="51" t="s">
        <v>12837</v>
      </c>
    </row>
    <row r="1687" spans="44:44">
      <c r="AR1687" s="53" t="s">
        <v>12838</v>
      </c>
    </row>
    <row r="1688" spans="44:44">
      <c r="AR1688" s="51" t="s">
        <v>12839</v>
      </c>
    </row>
    <row r="1689" spans="44:44">
      <c r="AR1689" s="53" t="s">
        <v>12840</v>
      </c>
    </row>
    <row r="1690" spans="44:44">
      <c r="AR1690" s="51" t="s">
        <v>12841</v>
      </c>
    </row>
    <row r="1691" spans="44:44">
      <c r="AR1691" s="53" t="s">
        <v>12842</v>
      </c>
    </row>
    <row r="1692" spans="44:44">
      <c r="AR1692" s="51" t="s">
        <v>12843</v>
      </c>
    </row>
    <row r="1693" spans="44:44">
      <c r="AR1693" s="53" t="s">
        <v>12844</v>
      </c>
    </row>
    <row r="1694" spans="44:44">
      <c r="AR1694" s="51" t="s">
        <v>12845</v>
      </c>
    </row>
    <row r="1695" spans="44:44">
      <c r="AR1695" s="53" t="s">
        <v>12846</v>
      </c>
    </row>
    <row r="1696" spans="44:44">
      <c r="AR1696" s="51" t="s">
        <v>12847</v>
      </c>
    </row>
    <row r="1697" spans="44:44">
      <c r="AR1697" s="53" t="s">
        <v>12848</v>
      </c>
    </row>
    <row r="1698" spans="44:44">
      <c r="AR1698" s="51" t="s">
        <v>12848</v>
      </c>
    </row>
    <row r="1699" spans="44:44">
      <c r="AR1699" s="53" t="s">
        <v>12849</v>
      </c>
    </row>
    <row r="1700" spans="44:44">
      <c r="AR1700" s="51" t="s">
        <v>12850</v>
      </c>
    </row>
    <row r="1701" spans="44:44">
      <c r="AR1701" s="53" t="s">
        <v>12851</v>
      </c>
    </row>
    <row r="1702" spans="44:44">
      <c r="AR1702" s="51" t="s">
        <v>12852</v>
      </c>
    </row>
    <row r="1703" spans="44:44">
      <c r="AR1703" s="53" t="s">
        <v>7229</v>
      </c>
    </row>
    <row r="1704" spans="44:44">
      <c r="AR1704" s="51" t="s">
        <v>12853</v>
      </c>
    </row>
    <row r="1705" spans="44:44">
      <c r="AR1705" s="53" t="s">
        <v>12854</v>
      </c>
    </row>
    <row r="1706" spans="44:44">
      <c r="AR1706" s="51" t="s">
        <v>12855</v>
      </c>
    </row>
    <row r="1707" spans="44:44">
      <c r="AR1707" s="53" t="s">
        <v>12856</v>
      </c>
    </row>
    <row r="1708" spans="44:44">
      <c r="AR1708" s="51" t="s">
        <v>12857</v>
      </c>
    </row>
    <row r="1709" spans="44:44">
      <c r="AR1709" s="53" t="s">
        <v>12858</v>
      </c>
    </row>
    <row r="1710" spans="44:44">
      <c r="AR1710" s="51" t="s">
        <v>12859</v>
      </c>
    </row>
    <row r="1711" spans="44:44">
      <c r="AR1711" s="53" t="s">
        <v>12860</v>
      </c>
    </row>
    <row r="1712" spans="44:44">
      <c r="AR1712" s="51" t="s">
        <v>12861</v>
      </c>
    </row>
    <row r="1713" spans="44:44">
      <c r="AR1713" s="53" t="s">
        <v>12862</v>
      </c>
    </row>
    <row r="1714" spans="44:44">
      <c r="AR1714" s="51" t="s">
        <v>12863</v>
      </c>
    </row>
    <row r="1715" spans="44:44">
      <c r="AR1715" s="53" t="s">
        <v>12864</v>
      </c>
    </row>
    <row r="1716" spans="44:44">
      <c r="AR1716" s="51" t="s">
        <v>12865</v>
      </c>
    </row>
    <row r="1717" spans="44:44">
      <c r="AR1717" s="53" t="s">
        <v>12866</v>
      </c>
    </row>
    <row r="1718" spans="44:44">
      <c r="AR1718" s="51" t="s">
        <v>12867</v>
      </c>
    </row>
    <row r="1719" spans="44:44">
      <c r="AR1719" s="53" t="s">
        <v>12868</v>
      </c>
    </row>
    <row r="1720" spans="44:44">
      <c r="AR1720" s="51" t="s">
        <v>12869</v>
      </c>
    </row>
    <row r="1721" spans="44:44">
      <c r="AR1721" s="53" t="s">
        <v>12870</v>
      </c>
    </row>
    <row r="1722" spans="44:44">
      <c r="AR1722" s="51" t="s">
        <v>12870</v>
      </c>
    </row>
    <row r="1723" spans="44:44">
      <c r="AR1723" s="53" t="s">
        <v>12871</v>
      </c>
    </row>
    <row r="1724" spans="44:44">
      <c r="AR1724" s="51" t="s">
        <v>12872</v>
      </c>
    </row>
    <row r="1725" spans="44:44">
      <c r="AR1725" s="53" t="s">
        <v>12873</v>
      </c>
    </row>
    <row r="1726" spans="44:44">
      <c r="AR1726" s="51" t="s">
        <v>12874</v>
      </c>
    </row>
    <row r="1727" spans="44:44">
      <c r="AR1727" s="53" t="s">
        <v>12875</v>
      </c>
    </row>
    <row r="1728" spans="44:44">
      <c r="AR1728" s="51" t="s">
        <v>12876</v>
      </c>
    </row>
    <row r="1729" spans="44:44">
      <c r="AR1729" s="53" t="s">
        <v>12877</v>
      </c>
    </row>
    <row r="1730" spans="44:44">
      <c r="AR1730" s="51" t="s">
        <v>12878</v>
      </c>
    </row>
    <row r="1731" spans="44:44">
      <c r="AR1731" s="53" t="s">
        <v>12879</v>
      </c>
    </row>
    <row r="1732" spans="44:44">
      <c r="AR1732" s="51" t="s">
        <v>12880</v>
      </c>
    </row>
    <row r="1733" spans="44:44">
      <c r="AR1733" s="53" t="s">
        <v>12881</v>
      </c>
    </row>
    <row r="1734" spans="44:44">
      <c r="AR1734" s="51" t="s">
        <v>12882</v>
      </c>
    </row>
    <row r="1735" spans="44:44">
      <c r="AR1735" s="53" t="s">
        <v>12883</v>
      </c>
    </row>
    <row r="1736" spans="44:44">
      <c r="AR1736" s="51" t="s">
        <v>12884</v>
      </c>
    </row>
    <row r="1737" spans="44:44">
      <c r="AR1737" s="53" t="s">
        <v>12885</v>
      </c>
    </row>
    <row r="1738" spans="44:44">
      <c r="AR1738" s="51" t="s">
        <v>12886</v>
      </c>
    </row>
    <row r="1739" spans="44:44">
      <c r="AR1739" s="53" t="s">
        <v>12887</v>
      </c>
    </row>
    <row r="1740" spans="44:44">
      <c r="AR1740" s="51" t="s">
        <v>12888</v>
      </c>
    </row>
    <row r="1741" spans="44:44">
      <c r="AR1741" s="53" t="s">
        <v>12889</v>
      </c>
    </row>
    <row r="1742" spans="44:44">
      <c r="AR1742" s="51" t="s">
        <v>12890</v>
      </c>
    </row>
    <row r="1743" spans="44:44">
      <c r="AR1743" s="53" t="s">
        <v>12891</v>
      </c>
    </row>
    <row r="1744" spans="44:44">
      <c r="AR1744" s="51" t="s">
        <v>12892</v>
      </c>
    </row>
    <row r="1745" spans="44:44">
      <c r="AR1745" s="53" t="s">
        <v>12893</v>
      </c>
    </row>
    <row r="1746" spans="44:44">
      <c r="AR1746" s="51" t="s">
        <v>12894</v>
      </c>
    </row>
    <row r="1747" spans="44:44">
      <c r="AR1747" s="53" t="s">
        <v>12894</v>
      </c>
    </row>
    <row r="1748" spans="44:44">
      <c r="AR1748" s="51" t="s">
        <v>12895</v>
      </c>
    </row>
    <row r="1749" spans="44:44">
      <c r="AR1749" s="53" t="s">
        <v>12896</v>
      </c>
    </row>
    <row r="1750" spans="44:44">
      <c r="AR1750" s="51" t="s">
        <v>12897</v>
      </c>
    </row>
    <row r="1751" spans="44:44">
      <c r="AR1751" s="53" t="s">
        <v>12898</v>
      </c>
    </row>
    <row r="1752" spans="44:44">
      <c r="AR1752" s="51" t="s">
        <v>12899</v>
      </c>
    </row>
    <row r="1753" spans="44:44">
      <c r="AR1753" s="53" t="s">
        <v>12900</v>
      </c>
    </row>
    <row r="1754" spans="44:44">
      <c r="AR1754" s="51" t="s">
        <v>12901</v>
      </c>
    </row>
    <row r="1755" spans="44:44">
      <c r="AR1755" s="53" t="s">
        <v>12902</v>
      </c>
    </row>
    <row r="1756" spans="44:44">
      <c r="AR1756" s="51" t="s">
        <v>12903</v>
      </c>
    </row>
    <row r="1757" spans="44:44">
      <c r="AR1757" s="53" t="s">
        <v>12904</v>
      </c>
    </row>
    <row r="1758" spans="44:44">
      <c r="AR1758" s="51" t="s">
        <v>12905</v>
      </c>
    </row>
    <row r="1759" spans="44:44">
      <c r="AR1759" s="53" t="s">
        <v>12906</v>
      </c>
    </row>
    <row r="1760" spans="44:44">
      <c r="AR1760" s="51" t="s">
        <v>12907</v>
      </c>
    </row>
    <row r="1761" spans="44:44">
      <c r="AR1761" s="53" t="s">
        <v>12907</v>
      </c>
    </row>
    <row r="1762" spans="44:44">
      <c r="AR1762" s="51" t="s">
        <v>12908</v>
      </c>
    </row>
    <row r="1763" spans="44:44">
      <c r="AR1763" s="53" t="s">
        <v>12909</v>
      </c>
    </row>
    <row r="1764" spans="44:44">
      <c r="AR1764" s="51" t="s">
        <v>12910</v>
      </c>
    </row>
    <row r="1765" spans="44:44">
      <c r="AR1765" s="53" t="s">
        <v>12911</v>
      </c>
    </row>
    <row r="1766" spans="44:44">
      <c r="AR1766" s="51" t="s">
        <v>12912</v>
      </c>
    </row>
    <row r="1767" spans="44:44">
      <c r="AR1767" s="53" t="s">
        <v>12913</v>
      </c>
    </row>
    <row r="1768" spans="44:44">
      <c r="AR1768" s="51" t="s">
        <v>12914</v>
      </c>
    </row>
    <row r="1769" spans="44:44">
      <c r="AR1769" s="53" t="s">
        <v>12915</v>
      </c>
    </row>
    <row r="1770" spans="44:44">
      <c r="AR1770" s="51" t="s">
        <v>12916</v>
      </c>
    </row>
    <row r="1771" spans="44:44">
      <c r="AR1771" s="53" t="s">
        <v>12917</v>
      </c>
    </row>
    <row r="1772" spans="44:44">
      <c r="AR1772" s="51" t="s">
        <v>12918</v>
      </c>
    </row>
    <row r="1773" spans="44:44">
      <c r="AR1773" s="53" t="s">
        <v>12919</v>
      </c>
    </row>
    <row r="1774" spans="44:44">
      <c r="AR1774" s="51" t="s">
        <v>12920</v>
      </c>
    </row>
    <row r="1775" spans="44:44">
      <c r="AR1775" s="53" t="s">
        <v>12921</v>
      </c>
    </row>
    <row r="1776" spans="44:44">
      <c r="AR1776" s="51" t="s">
        <v>12922</v>
      </c>
    </row>
    <row r="1777" spans="44:44">
      <c r="AR1777" s="53" t="s">
        <v>12923</v>
      </c>
    </row>
    <row r="1778" spans="44:44">
      <c r="AR1778" s="51" t="s">
        <v>12924</v>
      </c>
    </row>
    <row r="1779" spans="44:44">
      <c r="AR1779" s="53" t="s">
        <v>12925</v>
      </c>
    </row>
    <row r="1780" spans="44:44">
      <c r="AR1780" s="51" t="s">
        <v>12926</v>
      </c>
    </row>
    <row r="1781" spans="44:44">
      <c r="AR1781" s="53" t="s">
        <v>12927</v>
      </c>
    </row>
    <row r="1782" spans="44:44">
      <c r="AR1782" s="51" t="s">
        <v>12928</v>
      </c>
    </row>
    <row r="1783" spans="44:44">
      <c r="AR1783" s="53" t="s">
        <v>12929</v>
      </c>
    </row>
    <row r="1784" spans="44:44">
      <c r="AR1784" s="51" t="s">
        <v>12930</v>
      </c>
    </row>
    <row r="1785" spans="44:44">
      <c r="AR1785" s="53" t="s">
        <v>12931</v>
      </c>
    </row>
    <row r="1786" spans="44:44">
      <c r="AR1786" s="51" t="s">
        <v>12932</v>
      </c>
    </row>
    <row r="1787" spans="44:44">
      <c r="AR1787" s="53" t="s">
        <v>12933</v>
      </c>
    </row>
    <row r="1788" spans="44:44">
      <c r="AR1788" s="51" t="s">
        <v>12934</v>
      </c>
    </row>
    <row r="1789" spans="44:44">
      <c r="AR1789" s="53" t="s">
        <v>12934</v>
      </c>
    </row>
    <row r="1790" spans="44:44">
      <c r="AR1790" s="51" t="s">
        <v>12935</v>
      </c>
    </row>
    <row r="1791" spans="44:44">
      <c r="AR1791" s="53" t="s">
        <v>12936</v>
      </c>
    </row>
    <row r="1792" spans="44:44">
      <c r="AR1792" s="51" t="s">
        <v>12937</v>
      </c>
    </row>
    <row r="1793" spans="44:44">
      <c r="AR1793" s="53" t="s">
        <v>12938</v>
      </c>
    </row>
    <row r="1794" spans="44:44">
      <c r="AR1794" s="51" t="s">
        <v>12939</v>
      </c>
    </row>
    <row r="1795" spans="44:44">
      <c r="AR1795" s="53" t="s">
        <v>12940</v>
      </c>
    </row>
    <row r="1796" spans="44:44">
      <c r="AR1796" s="51" t="s">
        <v>12941</v>
      </c>
    </row>
    <row r="1797" spans="44:44">
      <c r="AR1797" s="53" t="s">
        <v>12942</v>
      </c>
    </row>
    <row r="1798" spans="44:44">
      <c r="AR1798" s="51" t="s">
        <v>12943</v>
      </c>
    </row>
    <row r="1799" spans="44:44">
      <c r="AR1799" s="53" t="s">
        <v>12944</v>
      </c>
    </row>
    <row r="1800" spans="44:44">
      <c r="AR1800" s="51" t="s">
        <v>12945</v>
      </c>
    </row>
    <row r="1801" spans="44:44">
      <c r="AR1801" s="53" t="s">
        <v>12946</v>
      </c>
    </row>
    <row r="1802" spans="44:44">
      <c r="AR1802" s="51" t="s">
        <v>12947</v>
      </c>
    </row>
    <row r="1803" spans="44:44">
      <c r="AR1803" s="53" t="s">
        <v>12948</v>
      </c>
    </row>
    <row r="1804" spans="44:44">
      <c r="AR1804" s="51" t="s">
        <v>12948</v>
      </c>
    </row>
    <row r="1805" spans="44:44">
      <c r="AR1805" s="53" t="s">
        <v>12949</v>
      </c>
    </row>
    <row r="1806" spans="44:44">
      <c r="AR1806" s="51" t="s">
        <v>12950</v>
      </c>
    </row>
    <row r="1807" spans="44:44">
      <c r="AR1807" s="53" t="s">
        <v>12951</v>
      </c>
    </row>
    <row r="1808" spans="44:44">
      <c r="AR1808" s="51" t="s">
        <v>12952</v>
      </c>
    </row>
    <row r="1809" spans="44:44">
      <c r="AR1809" s="53" t="s">
        <v>12953</v>
      </c>
    </row>
    <row r="1810" spans="44:44">
      <c r="AR1810" s="51" t="s">
        <v>12954</v>
      </c>
    </row>
    <row r="1811" spans="44:44">
      <c r="AR1811" s="53" t="s">
        <v>12955</v>
      </c>
    </row>
    <row r="1812" spans="44:44">
      <c r="AR1812" s="51" t="s">
        <v>12956</v>
      </c>
    </row>
    <row r="1813" spans="44:44">
      <c r="AR1813" s="53" t="s">
        <v>12957</v>
      </c>
    </row>
    <row r="1814" spans="44:44">
      <c r="AR1814" s="51" t="s">
        <v>12958</v>
      </c>
    </row>
    <row r="1815" spans="44:44">
      <c r="AR1815" s="53" t="s">
        <v>12959</v>
      </c>
    </row>
    <row r="1816" spans="44:44">
      <c r="AR1816" s="51" t="s">
        <v>12960</v>
      </c>
    </row>
    <row r="1817" spans="44:44">
      <c r="AR1817" s="53" t="s">
        <v>12961</v>
      </c>
    </row>
    <row r="1818" spans="44:44">
      <c r="AR1818" s="51" t="s">
        <v>12962</v>
      </c>
    </row>
    <row r="1819" spans="44:44">
      <c r="AR1819" s="53" t="s">
        <v>12963</v>
      </c>
    </row>
    <row r="1820" spans="44:44">
      <c r="AR1820" s="51" t="s">
        <v>12964</v>
      </c>
    </row>
    <row r="1821" spans="44:44">
      <c r="AR1821" s="53" t="s">
        <v>12965</v>
      </c>
    </row>
    <row r="1822" spans="44:44">
      <c r="AR1822" s="51" t="s">
        <v>12966</v>
      </c>
    </row>
    <row r="1823" spans="44:44">
      <c r="AR1823" s="53" t="s">
        <v>12967</v>
      </c>
    </row>
    <row r="1824" spans="44:44">
      <c r="AR1824" s="51" t="s">
        <v>12968</v>
      </c>
    </row>
    <row r="1825" spans="44:44">
      <c r="AR1825" s="53" t="s">
        <v>12969</v>
      </c>
    </row>
    <row r="1826" spans="44:44">
      <c r="AR1826" s="51" t="s">
        <v>12969</v>
      </c>
    </row>
    <row r="1827" spans="44:44">
      <c r="AR1827" s="53" t="s">
        <v>12970</v>
      </c>
    </row>
    <row r="1828" spans="44:44">
      <c r="AR1828" s="51" t="s">
        <v>12971</v>
      </c>
    </row>
    <row r="1829" spans="44:44">
      <c r="AR1829" s="53" t="s">
        <v>12972</v>
      </c>
    </row>
    <row r="1830" spans="44:44">
      <c r="AR1830" s="51" t="s">
        <v>12973</v>
      </c>
    </row>
    <row r="1831" spans="44:44">
      <c r="AR1831" s="53" t="s">
        <v>12974</v>
      </c>
    </row>
    <row r="1832" spans="44:44">
      <c r="AR1832" s="51" t="s">
        <v>12975</v>
      </c>
    </row>
    <row r="1833" spans="44:44">
      <c r="AR1833" s="53" t="s">
        <v>12976</v>
      </c>
    </row>
    <row r="1834" spans="44:44">
      <c r="AR1834" s="51" t="s">
        <v>12977</v>
      </c>
    </row>
    <row r="1835" spans="44:44">
      <c r="AR1835" s="53" t="s">
        <v>12978</v>
      </c>
    </row>
    <row r="1836" spans="44:44">
      <c r="AR1836" s="51" t="s">
        <v>12979</v>
      </c>
    </row>
    <row r="1837" spans="44:44">
      <c r="AR1837" s="53" t="s">
        <v>12980</v>
      </c>
    </row>
    <row r="1838" spans="44:44">
      <c r="AR1838" s="51" t="s">
        <v>12981</v>
      </c>
    </row>
    <row r="1839" spans="44:44">
      <c r="AR1839" s="53" t="s">
        <v>12982</v>
      </c>
    </row>
    <row r="1840" spans="44:44">
      <c r="AR1840" s="51" t="s">
        <v>12983</v>
      </c>
    </row>
    <row r="1841" spans="44:44">
      <c r="AR1841" s="53" t="s">
        <v>12984</v>
      </c>
    </row>
    <row r="1842" spans="44:44">
      <c r="AR1842" s="51" t="s">
        <v>12985</v>
      </c>
    </row>
    <row r="1843" spans="44:44">
      <c r="AR1843" s="53" t="s">
        <v>12986</v>
      </c>
    </row>
    <row r="1844" spans="44:44">
      <c r="AR1844" s="51" t="s">
        <v>12987</v>
      </c>
    </row>
    <row r="1845" spans="44:44">
      <c r="AR1845" s="53" t="s">
        <v>12988</v>
      </c>
    </row>
    <row r="1846" spans="44:44">
      <c r="AR1846" s="51" t="s">
        <v>12989</v>
      </c>
    </row>
    <row r="1847" spans="44:44">
      <c r="AR1847" s="53" t="s">
        <v>12990</v>
      </c>
    </row>
    <row r="1848" spans="44:44">
      <c r="AR1848" s="51" t="s">
        <v>12991</v>
      </c>
    </row>
    <row r="1849" spans="44:44">
      <c r="AR1849" s="53" t="s">
        <v>12992</v>
      </c>
    </row>
    <row r="1850" spans="44:44">
      <c r="AR1850" s="51" t="s">
        <v>12993</v>
      </c>
    </row>
    <row r="1851" spans="44:44">
      <c r="AR1851" s="53" t="s">
        <v>12994</v>
      </c>
    </row>
    <row r="1852" spans="44:44">
      <c r="AR1852" s="51" t="s">
        <v>12995</v>
      </c>
    </row>
    <row r="1853" spans="44:44">
      <c r="AR1853" s="53" t="s">
        <v>12996</v>
      </c>
    </row>
    <row r="1854" spans="44:44">
      <c r="AR1854" s="51" t="s">
        <v>12997</v>
      </c>
    </row>
    <row r="1855" spans="44:44">
      <c r="AR1855" s="53" t="s">
        <v>12998</v>
      </c>
    </row>
    <row r="1856" spans="44:44">
      <c r="AR1856" s="51" t="s">
        <v>12999</v>
      </c>
    </row>
    <row r="1857" spans="44:44">
      <c r="AR1857" s="53" t="s">
        <v>13000</v>
      </c>
    </row>
    <row r="1858" spans="44:44">
      <c r="AR1858" s="51" t="s">
        <v>13001</v>
      </c>
    </row>
    <row r="1859" spans="44:44">
      <c r="AR1859" s="53" t="s">
        <v>13002</v>
      </c>
    </row>
    <row r="1860" spans="44:44">
      <c r="AR1860" s="51" t="s">
        <v>13003</v>
      </c>
    </row>
    <row r="1861" spans="44:44">
      <c r="AR1861" s="53" t="s">
        <v>13004</v>
      </c>
    </row>
    <row r="1862" spans="44:44">
      <c r="AR1862" s="51" t="s">
        <v>13005</v>
      </c>
    </row>
    <row r="1863" spans="44:44">
      <c r="AR1863" s="53" t="s">
        <v>13006</v>
      </c>
    </row>
    <row r="1864" spans="44:44">
      <c r="AR1864" s="51" t="s">
        <v>13007</v>
      </c>
    </row>
    <row r="1865" spans="44:44">
      <c r="AR1865" s="53" t="s">
        <v>13008</v>
      </c>
    </row>
    <row r="1866" spans="44:44">
      <c r="AR1866" s="51" t="s">
        <v>13009</v>
      </c>
    </row>
    <row r="1867" spans="44:44">
      <c r="AR1867" s="53" t="s">
        <v>13010</v>
      </c>
    </row>
    <row r="1868" spans="44:44">
      <c r="AR1868" s="51" t="s">
        <v>13011</v>
      </c>
    </row>
    <row r="1869" spans="44:44">
      <c r="AR1869" s="53" t="s">
        <v>13012</v>
      </c>
    </row>
    <row r="1870" spans="44:44">
      <c r="AR1870" s="51" t="s">
        <v>13013</v>
      </c>
    </row>
    <row r="1871" spans="44:44">
      <c r="AR1871" s="53" t="s">
        <v>13014</v>
      </c>
    </row>
    <row r="1872" spans="44:44">
      <c r="AR1872" s="51" t="s">
        <v>13015</v>
      </c>
    </row>
    <row r="1873" spans="44:44">
      <c r="AR1873" s="53" t="s">
        <v>13016</v>
      </c>
    </row>
    <row r="1874" spans="44:44">
      <c r="AR1874" s="51" t="s">
        <v>13017</v>
      </c>
    </row>
    <row r="1875" spans="44:44">
      <c r="AR1875" s="53" t="s">
        <v>13018</v>
      </c>
    </row>
    <row r="1876" spans="44:44">
      <c r="AR1876" s="51" t="s">
        <v>13019</v>
      </c>
    </row>
    <row r="1877" spans="44:44">
      <c r="AR1877" s="53" t="s">
        <v>13020</v>
      </c>
    </row>
    <row r="1878" spans="44:44">
      <c r="AR1878" s="51" t="s">
        <v>13021</v>
      </c>
    </row>
    <row r="1879" spans="44:44">
      <c r="AR1879" s="53" t="s">
        <v>13022</v>
      </c>
    </row>
    <row r="1880" spans="44:44">
      <c r="AR1880" s="51" t="s">
        <v>13023</v>
      </c>
    </row>
    <row r="1881" spans="44:44">
      <c r="AR1881" s="53" t="s">
        <v>13024</v>
      </c>
    </row>
    <row r="1882" spans="44:44">
      <c r="AR1882" s="51" t="s">
        <v>13025</v>
      </c>
    </row>
    <row r="1883" spans="44:44">
      <c r="AR1883" s="53" t="s">
        <v>13026</v>
      </c>
    </row>
    <row r="1884" spans="44:44">
      <c r="AR1884" s="51" t="s">
        <v>13027</v>
      </c>
    </row>
    <row r="1885" spans="44:44">
      <c r="AR1885" s="53" t="s">
        <v>13028</v>
      </c>
    </row>
    <row r="1886" spans="44:44">
      <c r="AR1886" s="51" t="s">
        <v>13029</v>
      </c>
    </row>
    <row r="1887" spans="44:44">
      <c r="AR1887" s="53" t="s">
        <v>13030</v>
      </c>
    </row>
    <row r="1888" spans="44:44">
      <c r="AR1888" s="51" t="s">
        <v>13031</v>
      </c>
    </row>
    <row r="1889" spans="44:44">
      <c r="AR1889" s="53" t="s">
        <v>13032</v>
      </c>
    </row>
    <row r="1890" spans="44:44">
      <c r="AR1890" s="51" t="s">
        <v>11052</v>
      </c>
    </row>
    <row r="1891" spans="44:44">
      <c r="AR1891" s="53" t="s">
        <v>13033</v>
      </c>
    </row>
    <row r="1892" spans="44:44">
      <c r="AR1892" s="51" t="s">
        <v>13034</v>
      </c>
    </row>
    <row r="1893" spans="44:44">
      <c r="AR1893" s="53" t="s">
        <v>13035</v>
      </c>
    </row>
    <row r="1894" spans="44:44">
      <c r="AR1894" s="51" t="s">
        <v>13036</v>
      </c>
    </row>
    <row r="1895" spans="44:44">
      <c r="AR1895" s="53" t="s">
        <v>13037</v>
      </c>
    </row>
    <row r="1896" spans="44:44">
      <c r="AR1896" s="51" t="s">
        <v>13038</v>
      </c>
    </row>
    <row r="1897" spans="44:44">
      <c r="AR1897" s="53" t="s">
        <v>13039</v>
      </c>
    </row>
    <row r="1898" spans="44:44">
      <c r="AR1898" s="51" t="s">
        <v>13040</v>
      </c>
    </row>
    <row r="1899" spans="44:44">
      <c r="AR1899" s="53" t="s">
        <v>13041</v>
      </c>
    </row>
    <row r="1900" spans="44:44">
      <c r="AR1900" s="51" t="s">
        <v>13041</v>
      </c>
    </row>
    <row r="1901" spans="44:44">
      <c r="AR1901" s="53" t="s">
        <v>13042</v>
      </c>
    </row>
    <row r="1902" spans="44:44">
      <c r="AR1902" s="51" t="s">
        <v>13043</v>
      </c>
    </row>
    <row r="1903" spans="44:44">
      <c r="AR1903" s="53" t="s">
        <v>13044</v>
      </c>
    </row>
    <row r="1904" spans="44:44">
      <c r="AR1904" s="51" t="s">
        <v>13045</v>
      </c>
    </row>
    <row r="1905" spans="44:44">
      <c r="AR1905" s="53" t="s">
        <v>13046</v>
      </c>
    </row>
    <row r="1906" spans="44:44">
      <c r="AR1906" s="51" t="s">
        <v>13047</v>
      </c>
    </row>
    <row r="1907" spans="44:44">
      <c r="AR1907" s="53" t="s">
        <v>13048</v>
      </c>
    </row>
    <row r="1908" spans="44:44">
      <c r="AR1908" s="51" t="s">
        <v>13049</v>
      </c>
    </row>
    <row r="1909" spans="44:44">
      <c r="AR1909" s="53" t="s">
        <v>13050</v>
      </c>
    </row>
    <row r="1910" spans="44:44">
      <c r="AR1910" s="51" t="s">
        <v>13051</v>
      </c>
    </row>
    <row r="1911" spans="44:44">
      <c r="AR1911" s="53" t="s">
        <v>13052</v>
      </c>
    </row>
    <row r="1912" spans="44:44">
      <c r="AR1912" s="51" t="s">
        <v>13053</v>
      </c>
    </row>
    <row r="1913" spans="44:44">
      <c r="AR1913" s="53" t="s">
        <v>13054</v>
      </c>
    </row>
    <row r="1914" spans="44:44">
      <c r="AR1914" s="51" t="s">
        <v>13055</v>
      </c>
    </row>
    <row r="1915" spans="44:44">
      <c r="AR1915" s="53" t="s">
        <v>13056</v>
      </c>
    </row>
    <row r="1916" spans="44:44">
      <c r="AR1916" s="51" t="s">
        <v>13057</v>
      </c>
    </row>
    <row r="1917" spans="44:44">
      <c r="AR1917" s="53" t="s">
        <v>13058</v>
      </c>
    </row>
    <row r="1918" spans="44:44">
      <c r="AR1918" s="51" t="s">
        <v>13059</v>
      </c>
    </row>
    <row r="1919" spans="44:44">
      <c r="AR1919" s="53" t="s">
        <v>13060</v>
      </c>
    </row>
    <row r="1920" spans="44:44">
      <c r="AR1920" s="51" t="s">
        <v>13061</v>
      </c>
    </row>
    <row r="1921" spans="44:44">
      <c r="AR1921" s="53" t="s">
        <v>13062</v>
      </c>
    </row>
    <row r="1922" spans="44:44">
      <c r="AR1922" s="51" t="s">
        <v>13063</v>
      </c>
    </row>
    <row r="1923" spans="44:44">
      <c r="AR1923" s="53" t="s">
        <v>10936</v>
      </c>
    </row>
    <row r="1924" spans="44:44">
      <c r="AR1924" s="51" t="s">
        <v>13064</v>
      </c>
    </row>
    <row r="1925" spans="44:44">
      <c r="AR1925" s="53" t="s">
        <v>13065</v>
      </c>
    </row>
    <row r="1926" spans="44:44">
      <c r="AR1926" s="51" t="s">
        <v>13066</v>
      </c>
    </row>
    <row r="1927" spans="44:44">
      <c r="AR1927" s="53" t="s">
        <v>13067</v>
      </c>
    </row>
    <row r="1928" spans="44:44">
      <c r="AR1928" s="51" t="s">
        <v>13068</v>
      </c>
    </row>
    <row r="1929" spans="44:44">
      <c r="AR1929" s="53" t="s">
        <v>13069</v>
      </c>
    </row>
    <row r="1930" spans="44:44">
      <c r="AR1930" s="51" t="s">
        <v>13070</v>
      </c>
    </row>
    <row r="1931" spans="44:44">
      <c r="AR1931" s="53" t="s">
        <v>13071</v>
      </c>
    </row>
    <row r="1932" spans="44:44">
      <c r="AR1932" s="51" t="s">
        <v>13072</v>
      </c>
    </row>
    <row r="1933" spans="44:44">
      <c r="AR1933" s="53" t="s">
        <v>13073</v>
      </c>
    </row>
    <row r="1934" spans="44:44">
      <c r="AR1934" s="51" t="s">
        <v>13074</v>
      </c>
    </row>
    <row r="1935" spans="44:44">
      <c r="AR1935" s="53" t="s">
        <v>13075</v>
      </c>
    </row>
    <row r="1936" spans="44:44">
      <c r="AR1936" s="51" t="s">
        <v>13076</v>
      </c>
    </row>
    <row r="1937" spans="44:44">
      <c r="AR1937" s="53" t="s">
        <v>13077</v>
      </c>
    </row>
    <row r="1938" spans="44:44">
      <c r="AR1938" s="51" t="s">
        <v>13078</v>
      </c>
    </row>
    <row r="1939" spans="44:44">
      <c r="AR1939" s="53" t="s">
        <v>13079</v>
      </c>
    </row>
    <row r="1940" spans="44:44">
      <c r="AR1940" s="51" t="s">
        <v>13080</v>
      </c>
    </row>
    <row r="1941" spans="44:44">
      <c r="AR1941" s="53" t="s">
        <v>13081</v>
      </c>
    </row>
    <row r="1942" spans="44:44">
      <c r="AR1942" s="51" t="s">
        <v>13082</v>
      </c>
    </row>
    <row r="1943" spans="44:44">
      <c r="AR1943" s="53" t="s">
        <v>13083</v>
      </c>
    </row>
    <row r="1944" spans="44:44">
      <c r="AR1944" s="51" t="s">
        <v>13084</v>
      </c>
    </row>
    <row r="1945" spans="44:44">
      <c r="AR1945" s="53" t="s">
        <v>13085</v>
      </c>
    </row>
    <row r="1946" spans="44:44">
      <c r="AR1946" s="51" t="s">
        <v>13086</v>
      </c>
    </row>
    <row r="1947" spans="44:44">
      <c r="AR1947" s="53" t="s">
        <v>13087</v>
      </c>
    </row>
    <row r="1948" spans="44:44">
      <c r="AR1948" s="51" t="s">
        <v>13088</v>
      </c>
    </row>
    <row r="1949" spans="44:44">
      <c r="AR1949" s="53" t="s">
        <v>13089</v>
      </c>
    </row>
    <row r="1950" spans="44:44">
      <c r="AR1950" s="51" t="s">
        <v>13090</v>
      </c>
    </row>
    <row r="1951" spans="44:44">
      <c r="AR1951" s="53" t="s">
        <v>13091</v>
      </c>
    </row>
    <row r="1952" spans="44:44">
      <c r="AR1952" s="51" t="s">
        <v>13092</v>
      </c>
    </row>
    <row r="1953" spans="44:44">
      <c r="AR1953" s="53" t="s">
        <v>13093</v>
      </c>
    </row>
    <row r="1954" spans="44:44">
      <c r="AR1954" s="51" t="s">
        <v>13094</v>
      </c>
    </row>
    <row r="1955" spans="44:44">
      <c r="AR1955" s="53" t="s">
        <v>13095</v>
      </c>
    </row>
    <row r="1956" spans="44:44">
      <c r="AR1956" s="51" t="s">
        <v>13096</v>
      </c>
    </row>
    <row r="1957" spans="44:44">
      <c r="AR1957" s="53" t="s">
        <v>13097</v>
      </c>
    </row>
    <row r="1958" spans="44:44">
      <c r="AR1958" s="51" t="s">
        <v>13098</v>
      </c>
    </row>
    <row r="1959" spans="44:44">
      <c r="AR1959" s="53" t="s">
        <v>13099</v>
      </c>
    </row>
    <row r="1960" spans="44:44">
      <c r="AR1960" s="51" t="s">
        <v>13100</v>
      </c>
    </row>
    <row r="1961" spans="44:44">
      <c r="AR1961" s="53" t="s">
        <v>13101</v>
      </c>
    </row>
    <row r="1962" spans="44:44">
      <c r="AR1962" s="51" t="s">
        <v>13102</v>
      </c>
    </row>
    <row r="1963" spans="44:44">
      <c r="AR1963" s="53" t="s">
        <v>13103</v>
      </c>
    </row>
    <row r="1964" spans="44:44">
      <c r="AR1964" s="51" t="s">
        <v>13104</v>
      </c>
    </row>
    <row r="1965" spans="44:44">
      <c r="AR1965" s="53" t="s">
        <v>13105</v>
      </c>
    </row>
    <row r="1966" spans="44:44">
      <c r="AR1966" s="51" t="s">
        <v>13106</v>
      </c>
    </row>
    <row r="1967" spans="44:44">
      <c r="AR1967" s="53" t="s">
        <v>13107</v>
      </c>
    </row>
    <row r="1968" spans="44:44">
      <c r="AR1968" s="51" t="s">
        <v>13108</v>
      </c>
    </row>
    <row r="1969" spans="44:44">
      <c r="AR1969" s="53" t="s">
        <v>13109</v>
      </c>
    </row>
    <row r="1970" spans="44:44">
      <c r="AR1970" s="51" t="s">
        <v>13110</v>
      </c>
    </row>
    <row r="1971" spans="44:44">
      <c r="AR1971" s="53" t="s">
        <v>13111</v>
      </c>
    </row>
    <row r="1972" spans="44:44">
      <c r="AR1972" s="51" t="s">
        <v>13112</v>
      </c>
    </row>
    <row r="1973" spans="44:44">
      <c r="AR1973" s="53" t="s">
        <v>13113</v>
      </c>
    </row>
    <row r="1974" spans="44:44">
      <c r="AR1974" s="51" t="s">
        <v>13114</v>
      </c>
    </row>
    <row r="1975" spans="44:44">
      <c r="AR1975" s="53" t="s">
        <v>13115</v>
      </c>
    </row>
    <row r="1976" spans="44:44">
      <c r="AR1976" s="51" t="s">
        <v>13116</v>
      </c>
    </row>
    <row r="1977" spans="44:44">
      <c r="AR1977" s="53" t="s">
        <v>13117</v>
      </c>
    </row>
    <row r="1978" spans="44:44">
      <c r="AR1978" s="51" t="s">
        <v>13118</v>
      </c>
    </row>
    <row r="1979" spans="44:44">
      <c r="AR1979" s="53" t="s">
        <v>10788</v>
      </c>
    </row>
    <row r="1980" spans="44:44">
      <c r="AR1980" s="51" t="s">
        <v>13119</v>
      </c>
    </row>
    <row r="1981" spans="44:44">
      <c r="AR1981" s="53" t="s">
        <v>13120</v>
      </c>
    </row>
    <row r="1982" spans="44:44">
      <c r="AR1982" s="51" t="s">
        <v>13120</v>
      </c>
    </row>
    <row r="1983" spans="44:44">
      <c r="AR1983" s="53" t="s">
        <v>13121</v>
      </c>
    </row>
    <row r="1984" spans="44:44">
      <c r="AR1984" s="51" t="s">
        <v>13122</v>
      </c>
    </row>
    <row r="1985" spans="44:44">
      <c r="AR1985" s="53" t="s">
        <v>13123</v>
      </c>
    </row>
    <row r="1986" spans="44:44">
      <c r="AR1986" s="51" t="s">
        <v>13124</v>
      </c>
    </row>
    <row r="1987" spans="44:44">
      <c r="AR1987" s="53" t="s">
        <v>13125</v>
      </c>
    </row>
    <row r="1988" spans="44:44">
      <c r="AR1988" s="51" t="s">
        <v>13126</v>
      </c>
    </row>
    <row r="1989" spans="44:44">
      <c r="AR1989" s="53" t="s">
        <v>13127</v>
      </c>
    </row>
    <row r="1990" spans="44:44">
      <c r="AR1990" s="51" t="s">
        <v>13128</v>
      </c>
    </row>
    <row r="1991" spans="44:44">
      <c r="AR1991" s="53" t="s">
        <v>13129</v>
      </c>
    </row>
    <row r="1992" spans="44:44">
      <c r="AR1992" s="51" t="s">
        <v>13130</v>
      </c>
    </row>
    <row r="1993" spans="44:44">
      <c r="AR1993" s="53" t="s">
        <v>13131</v>
      </c>
    </row>
    <row r="1994" spans="44:44">
      <c r="AR1994" s="51" t="s">
        <v>13132</v>
      </c>
    </row>
    <row r="1995" spans="44:44">
      <c r="AR1995" s="53" t="s">
        <v>13133</v>
      </c>
    </row>
    <row r="1996" spans="44:44">
      <c r="AR1996" s="51" t="s">
        <v>13134</v>
      </c>
    </row>
    <row r="1997" spans="44:44">
      <c r="AR1997" s="53" t="s">
        <v>13135</v>
      </c>
    </row>
    <row r="1998" spans="44:44">
      <c r="AR1998" s="51" t="s">
        <v>13136</v>
      </c>
    </row>
    <row r="1999" spans="44:44">
      <c r="AR1999" s="53" t="s">
        <v>13137</v>
      </c>
    </row>
    <row r="2000" spans="44:44">
      <c r="AR2000" s="51" t="s">
        <v>13138</v>
      </c>
    </row>
    <row r="2001" spans="44:44">
      <c r="AR2001" s="53" t="s">
        <v>13139</v>
      </c>
    </row>
    <row r="2002" spans="44:44">
      <c r="AR2002" s="51" t="s">
        <v>13140</v>
      </c>
    </row>
    <row r="2003" spans="44:44">
      <c r="AR2003" s="53" t="s">
        <v>13141</v>
      </c>
    </row>
    <row r="2004" spans="44:44">
      <c r="AR2004" s="51" t="s">
        <v>13141</v>
      </c>
    </row>
    <row r="2005" spans="44:44">
      <c r="AR2005" s="53" t="s">
        <v>13142</v>
      </c>
    </row>
    <row r="2006" spans="44:44">
      <c r="AR2006" s="51" t="s">
        <v>13142</v>
      </c>
    </row>
    <row r="2007" spans="44:44">
      <c r="AR2007" s="53" t="s">
        <v>13143</v>
      </c>
    </row>
    <row r="2008" spans="44:44">
      <c r="AR2008" s="51" t="s">
        <v>13144</v>
      </c>
    </row>
    <row r="2009" spans="44:44">
      <c r="AR2009" s="53" t="s">
        <v>13145</v>
      </c>
    </row>
    <row r="2010" spans="44:44">
      <c r="AR2010" s="51" t="s">
        <v>13146</v>
      </c>
    </row>
    <row r="2011" spans="44:44">
      <c r="AR2011" s="53" t="s">
        <v>13147</v>
      </c>
    </row>
    <row r="2012" spans="44:44">
      <c r="AR2012" s="51" t="s">
        <v>13148</v>
      </c>
    </row>
    <row r="2013" spans="44:44">
      <c r="AR2013" s="53" t="s">
        <v>13149</v>
      </c>
    </row>
    <row r="2014" spans="44:44">
      <c r="AR2014" s="51" t="s">
        <v>13150</v>
      </c>
    </row>
    <row r="2015" spans="44:44">
      <c r="AR2015" s="53" t="s">
        <v>13151</v>
      </c>
    </row>
    <row r="2016" spans="44:44">
      <c r="AR2016" s="51" t="s">
        <v>13152</v>
      </c>
    </row>
    <row r="2017" spans="44:44">
      <c r="AR2017" s="53" t="s">
        <v>13153</v>
      </c>
    </row>
    <row r="2018" spans="44:44">
      <c r="AR2018" s="51" t="s">
        <v>13154</v>
      </c>
    </row>
    <row r="2019" spans="44:44">
      <c r="AR2019" s="53" t="s">
        <v>13155</v>
      </c>
    </row>
    <row r="2020" spans="44:44">
      <c r="AR2020" s="51" t="s">
        <v>13156</v>
      </c>
    </row>
    <row r="2021" spans="44:44">
      <c r="AR2021" s="53" t="s">
        <v>13157</v>
      </c>
    </row>
    <row r="2022" spans="44:44">
      <c r="AR2022" s="51" t="s">
        <v>13158</v>
      </c>
    </row>
    <row r="2023" spans="44:44">
      <c r="AR2023" s="53" t="s">
        <v>13159</v>
      </c>
    </row>
    <row r="2024" spans="44:44">
      <c r="AR2024" s="51" t="s">
        <v>13160</v>
      </c>
    </row>
    <row r="2025" spans="44:44">
      <c r="AR2025" s="53" t="s">
        <v>13161</v>
      </c>
    </row>
    <row r="2026" spans="44:44">
      <c r="AR2026" s="51" t="s">
        <v>13162</v>
      </c>
    </row>
    <row r="2027" spans="44:44">
      <c r="AR2027" s="53" t="s">
        <v>13163</v>
      </c>
    </row>
    <row r="2028" spans="44:44">
      <c r="AR2028" s="51" t="s">
        <v>13164</v>
      </c>
    </row>
    <row r="2029" spans="44:44">
      <c r="AR2029" s="53" t="s">
        <v>11061</v>
      </c>
    </row>
    <row r="2030" spans="44:44">
      <c r="AR2030" s="51" t="s">
        <v>13165</v>
      </c>
    </row>
    <row r="2031" spans="44:44">
      <c r="AR2031" s="53" t="s">
        <v>13166</v>
      </c>
    </row>
    <row r="2032" spans="44:44">
      <c r="AR2032" s="51" t="s">
        <v>13167</v>
      </c>
    </row>
    <row r="2033" spans="44:44">
      <c r="AR2033" s="53" t="s">
        <v>13168</v>
      </c>
    </row>
    <row r="2034" spans="44:44">
      <c r="AR2034" s="51" t="s">
        <v>13169</v>
      </c>
    </row>
    <row r="2035" spans="44:44">
      <c r="AR2035" s="53" t="s">
        <v>10888</v>
      </c>
    </row>
    <row r="2036" spans="44:44">
      <c r="AR2036" s="51" t="s">
        <v>13170</v>
      </c>
    </row>
    <row r="2037" spans="44:44">
      <c r="AR2037" s="53" t="s">
        <v>13171</v>
      </c>
    </row>
    <row r="2038" spans="44:44">
      <c r="AR2038" s="51" t="s">
        <v>13172</v>
      </c>
    </row>
    <row r="2039" spans="44:44">
      <c r="AR2039" s="53" t="s">
        <v>13173</v>
      </c>
    </row>
    <row r="2040" spans="44:44">
      <c r="AR2040" s="51" t="s">
        <v>13174</v>
      </c>
    </row>
    <row r="2041" spans="44:44">
      <c r="AR2041" s="53" t="s">
        <v>13175</v>
      </c>
    </row>
    <row r="2042" spans="44:44">
      <c r="AR2042" s="51" t="s">
        <v>13176</v>
      </c>
    </row>
    <row r="2043" spans="44:44">
      <c r="AR2043" s="53" t="s">
        <v>13177</v>
      </c>
    </row>
    <row r="2044" spans="44:44">
      <c r="AR2044" s="51" t="s">
        <v>13178</v>
      </c>
    </row>
    <row r="2045" spans="44:44">
      <c r="AR2045" s="53" t="s">
        <v>13179</v>
      </c>
    </row>
    <row r="2046" spans="44:44">
      <c r="AR2046" s="51" t="s">
        <v>13180</v>
      </c>
    </row>
    <row r="2047" spans="44:44">
      <c r="AR2047" s="53" t="s">
        <v>13181</v>
      </c>
    </row>
    <row r="2048" spans="44:44">
      <c r="AR2048" s="51" t="s">
        <v>13182</v>
      </c>
    </row>
    <row r="2049" spans="44:44">
      <c r="AR2049" s="53" t="s">
        <v>13183</v>
      </c>
    </row>
    <row r="2050" spans="44:44">
      <c r="AR2050" s="51" t="s">
        <v>13184</v>
      </c>
    </row>
    <row r="2051" spans="44:44">
      <c r="AR2051" s="53" t="s">
        <v>13185</v>
      </c>
    </row>
    <row r="2052" spans="44:44">
      <c r="AR2052" s="51" t="s">
        <v>13186</v>
      </c>
    </row>
    <row r="2053" spans="44:44">
      <c r="AR2053" s="53" t="s">
        <v>13187</v>
      </c>
    </row>
    <row r="2054" spans="44:44">
      <c r="AR2054" s="51" t="s">
        <v>13188</v>
      </c>
    </row>
    <row r="2055" spans="44:44">
      <c r="AR2055" s="53" t="s">
        <v>13189</v>
      </c>
    </row>
    <row r="2056" spans="44:44">
      <c r="AR2056" s="51" t="s">
        <v>13190</v>
      </c>
    </row>
    <row r="2057" spans="44:44">
      <c r="AR2057" s="53" t="s">
        <v>13191</v>
      </c>
    </row>
    <row r="2058" spans="44:44">
      <c r="AR2058" s="51" t="s">
        <v>13192</v>
      </c>
    </row>
    <row r="2059" spans="44:44">
      <c r="AR2059" s="53" t="s">
        <v>13193</v>
      </c>
    </row>
    <row r="2060" spans="44:44">
      <c r="AR2060" s="51" t="s">
        <v>13194</v>
      </c>
    </row>
    <row r="2061" spans="44:44">
      <c r="AR2061" s="53" t="s">
        <v>10642</v>
      </c>
    </row>
    <row r="2062" spans="44:44">
      <c r="AR2062" s="51" t="s">
        <v>10642</v>
      </c>
    </row>
    <row r="2063" spans="44:44">
      <c r="AR2063" s="53" t="s">
        <v>13195</v>
      </c>
    </row>
    <row r="2064" spans="44:44">
      <c r="AR2064" s="51" t="s">
        <v>13196</v>
      </c>
    </row>
    <row r="2065" spans="44:44">
      <c r="AR2065" s="53" t="s">
        <v>13197</v>
      </c>
    </row>
    <row r="2066" spans="44:44">
      <c r="AR2066" s="51" t="s">
        <v>13198</v>
      </c>
    </row>
    <row r="2067" spans="44:44">
      <c r="AR2067" s="53" t="s">
        <v>13199</v>
      </c>
    </row>
    <row r="2068" spans="44:44">
      <c r="AR2068" s="51" t="s">
        <v>13200</v>
      </c>
    </row>
    <row r="2069" spans="44:44">
      <c r="AR2069" s="53" t="s">
        <v>13201</v>
      </c>
    </row>
    <row r="2070" spans="44:44">
      <c r="AR2070" s="51" t="s">
        <v>13202</v>
      </c>
    </row>
    <row r="2071" spans="44:44">
      <c r="AR2071" s="53" t="s">
        <v>13203</v>
      </c>
    </row>
    <row r="2072" spans="44:44">
      <c r="AR2072" s="51" t="s">
        <v>13203</v>
      </c>
    </row>
    <row r="2073" spans="44:44">
      <c r="AR2073" s="53" t="s">
        <v>13204</v>
      </c>
    </row>
    <row r="2074" spans="44:44">
      <c r="AR2074" s="51" t="s">
        <v>13205</v>
      </c>
    </row>
    <row r="2075" spans="44:44">
      <c r="AR2075" s="53" t="s">
        <v>13206</v>
      </c>
    </row>
    <row r="2076" spans="44:44">
      <c r="AR2076" s="51" t="s">
        <v>13207</v>
      </c>
    </row>
    <row r="2077" spans="44:44">
      <c r="AR2077" s="53" t="s">
        <v>13208</v>
      </c>
    </row>
    <row r="2078" spans="44:44">
      <c r="AR2078" s="51" t="s">
        <v>13209</v>
      </c>
    </row>
    <row r="2079" spans="44:44">
      <c r="AR2079" s="53" t="s">
        <v>13210</v>
      </c>
    </row>
    <row r="2080" spans="44:44">
      <c r="AR2080" s="51" t="s">
        <v>13211</v>
      </c>
    </row>
    <row r="2081" spans="44:44">
      <c r="AR2081" s="53" t="s">
        <v>13212</v>
      </c>
    </row>
    <row r="2082" spans="44:44">
      <c r="AR2082" s="51" t="s">
        <v>13213</v>
      </c>
    </row>
    <row r="2083" spans="44:44">
      <c r="AR2083" s="53" t="s">
        <v>13214</v>
      </c>
    </row>
    <row r="2084" spans="44:44">
      <c r="AR2084" s="51" t="s">
        <v>13215</v>
      </c>
    </row>
    <row r="2085" spans="44:44">
      <c r="AR2085" s="53" t="s">
        <v>13216</v>
      </c>
    </row>
    <row r="2086" spans="44:44">
      <c r="AR2086" s="51" t="s">
        <v>13217</v>
      </c>
    </row>
    <row r="2087" spans="44:44">
      <c r="AR2087" s="53" t="s">
        <v>13218</v>
      </c>
    </row>
    <row r="2088" spans="44:44">
      <c r="AR2088" s="51" t="s">
        <v>13219</v>
      </c>
    </row>
    <row r="2089" spans="44:44">
      <c r="AR2089" s="53" t="s">
        <v>13220</v>
      </c>
    </row>
    <row r="2090" spans="44:44">
      <c r="AR2090" s="51" t="s">
        <v>13221</v>
      </c>
    </row>
    <row r="2091" spans="44:44">
      <c r="AR2091" s="53" t="s">
        <v>13222</v>
      </c>
    </row>
    <row r="2092" spans="44:44">
      <c r="AR2092" s="51" t="s">
        <v>13223</v>
      </c>
    </row>
    <row r="2093" spans="44:44">
      <c r="AR2093" s="53" t="s">
        <v>13224</v>
      </c>
    </row>
    <row r="2094" spans="44:44">
      <c r="AR2094" s="51" t="s">
        <v>13225</v>
      </c>
    </row>
    <row r="2095" spans="44:44">
      <c r="AR2095" s="53" t="s">
        <v>13226</v>
      </c>
    </row>
    <row r="2096" spans="44:44">
      <c r="AR2096" s="51" t="s">
        <v>13227</v>
      </c>
    </row>
    <row r="2097" spans="44:44">
      <c r="AR2097" s="53" t="s">
        <v>13228</v>
      </c>
    </row>
    <row r="2098" spans="44:44">
      <c r="AR2098" s="51" t="s">
        <v>13229</v>
      </c>
    </row>
    <row r="2099" spans="44:44">
      <c r="AR2099" s="53" t="s">
        <v>13230</v>
      </c>
    </row>
    <row r="2100" spans="44:44">
      <c r="AR2100" s="51" t="s">
        <v>13231</v>
      </c>
    </row>
    <row r="2101" spans="44:44">
      <c r="AR2101" s="53" t="s">
        <v>13232</v>
      </c>
    </row>
    <row r="2102" spans="44:44">
      <c r="AR2102" s="51" t="s">
        <v>13233</v>
      </c>
    </row>
    <row r="2103" spans="44:44">
      <c r="AR2103" s="53" t="s">
        <v>13234</v>
      </c>
    </row>
    <row r="2104" spans="44:44">
      <c r="AR2104" s="51" t="s">
        <v>13235</v>
      </c>
    </row>
    <row r="2105" spans="44:44">
      <c r="AR2105" s="53" t="s">
        <v>13236</v>
      </c>
    </row>
    <row r="2106" spans="44:44">
      <c r="AR2106" s="51" t="s">
        <v>13237</v>
      </c>
    </row>
    <row r="2107" spans="44:44">
      <c r="AR2107" s="53" t="s">
        <v>13238</v>
      </c>
    </row>
    <row r="2108" spans="44:44">
      <c r="AR2108" s="51" t="s">
        <v>13239</v>
      </c>
    </row>
    <row r="2109" spans="44:44">
      <c r="AR2109" s="53" t="s">
        <v>13240</v>
      </c>
    </row>
    <row r="2110" spans="44:44">
      <c r="AR2110" s="51" t="s">
        <v>13241</v>
      </c>
    </row>
    <row r="2111" spans="44:44">
      <c r="AR2111" s="53" t="s">
        <v>13242</v>
      </c>
    </row>
    <row r="2112" spans="44:44">
      <c r="AR2112" s="51" t="s">
        <v>13243</v>
      </c>
    </row>
    <row r="2113" spans="44:44">
      <c r="AR2113" s="53" t="s">
        <v>13244</v>
      </c>
    </row>
    <row r="2114" spans="44:44">
      <c r="AR2114" s="51" t="s">
        <v>13245</v>
      </c>
    </row>
    <row r="2115" spans="44:44">
      <c r="AR2115" s="53" t="s">
        <v>13246</v>
      </c>
    </row>
    <row r="2116" spans="44:44">
      <c r="AR2116" s="51" t="s">
        <v>13247</v>
      </c>
    </row>
    <row r="2117" spans="44:44">
      <c r="AR2117" s="53" t="s">
        <v>13248</v>
      </c>
    </row>
    <row r="2118" spans="44:44">
      <c r="AR2118" s="51" t="s">
        <v>13249</v>
      </c>
    </row>
    <row r="2119" spans="44:44">
      <c r="AR2119" s="53" t="s">
        <v>13250</v>
      </c>
    </row>
    <row r="2120" spans="44:44">
      <c r="AR2120" s="51" t="s">
        <v>13251</v>
      </c>
    </row>
    <row r="2121" spans="44:44">
      <c r="AR2121" s="53" t="s">
        <v>13252</v>
      </c>
    </row>
    <row r="2122" spans="44:44">
      <c r="AR2122" s="51" t="s">
        <v>13253</v>
      </c>
    </row>
    <row r="2123" spans="44:44">
      <c r="AR2123" s="53" t="s">
        <v>13254</v>
      </c>
    </row>
    <row r="2124" spans="44:44">
      <c r="AR2124" s="51" t="s">
        <v>13255</v>
      </c>
    </row>
    <row r="2125" spans="44:44">
      <c r="AR2125" s="53" t="s">
        <v>13256</v>
      </c>
    </row>
    <row r="2126" spans="44:44">
      <c r="AR2126" s="51" t="s">
        <v>13257</v>
      </c>
    </row>
    <row r="2127" spans="44:44">
      <c r="AR2127" s="53" t="s">
        <v>10609</v>
      </c>
    </row>
    <row r="2128" spans="44:44">
      <c r="AR2128" s="51" t="s">
        <v>13258</v>
      </c>
    </row>
    <row r="2129" spans="44:44">
      <c r="AR2129" s="53" t="s">
        <v>13259</v>
      </c>
    </row>
    <row r="2130" spans="44:44">
      <c r="AR2130" s="51" t="s">
        <v>13260</v>
      </c>
    </row>
    <row r="2131" spans="44:44">
      <c r="AR2131" s="53" t="s">
        <v>13261</v>
      </c>
    </row>
    <row r="2132" spans="44:44">
      <c r="AR2132" s="51" t="s">
        <v>13262</v>
      </c>
    </row>
    <row r="2133" spans="44:44">
      <c r="AR2133" s="53" t="s">
        <v>13263</v>
      </c>
    </row>
    <row r="2134" spans="44:44">
      <c r="AR2134" s="51" t="s">
        <v>13264</v>
      </c>
    </row>
    <row r="2135" spans="44:44">
      <c r="AR2135" s="53" t="s">
        <v>13265</v>
      </c>
    </row>
    <row r="2136" spans="44:44">
      <c r="AR2136" s="51" t="s">
        <v>13266</v>
      </c>
    </row>
    <row r="2137" spans="44:44">
      <c r="AR2137" s="53" t="s">
        <v>13267</v>
      </c>
    </row>
    <row r="2138" spans="44:44">
      <c r="AR2138" s="51" t="s">
        <v>13268</v>
      </c>
    </row>
    <row r="2139" spans="44:44">
      <c r="AR2139" s="53" t="s">
        <v>13269</v>
      </c>
    </row>
    <row r="2140" spans="44:44">
      <c r="AR2140" s="51" t="s">
        <v>13270</v>
      </c>
    </row>
    <row r="2141" spans="44:44">
      <c r="AR2141" s="53" t="s">
        <v>13271</v>
      </c>
    </row>
    <row r="2142" spans="44:44">
      <c r="AR2142" s="51" t="s">
        <v>13272</v>
      </c>
    </row>
    <row r="2143" spans="44:44">
      <c r="AR2143" s="53" t="s">
        <v>13273</v>
      </c>
    </row>
    <row r="2144" spans="44:44">
      <c r="AR2144" s="51" t="s">
        <v>13274</v>
      </c>
    </row>
    <row r="2145" spans="44:44">
      <c r="AR2145" s="53" t="s">
        <v>13275</v>
      </c>
    </row>
    <row r="2146" spans="44:44">
      <c r="AR2146" s="51" t="s">
        <v>13276</v>
      </c>
    </row>
    <row r="2147" spans="44:44">
      <c r="AR2147" s="53" t="s">
        <v>13277</v>
      </c>
    </row>
    <row r="2148" spans="44:44">
      <c r="AR2148" s="51" t="s">
        <v>13278</v>
      </c>
    </row>
    <row r="2149" spans="44:44">
      <c r="AR2149" s="53" t="s">
        <v>13279</v>
      </c>
    </row>
    <row r="2150" spans="44:44">
      <c r="AR2150" s="51" t="s">
        <v>13280</v>
      </c>
    </row>
    <row r="2151" spans="44:44">
      <c r="AR2151" s="53" t="s">
        <v>13281</v>
      </c>
    </row>
    <row r="2152" spans="44:44">
      <c r="AR2152" s="51" t="s">
        <v>13282</v>
      </c>
    </row>
    <row r="2153" spans="44:44">
      <c r="AR2153" s="53" t="s">
        <v>13283</v>
      </c>
    </row>
    <row r="2154" spans="44:44">
      <c r="AR2154" s="51" t="s">
        <v>13284</v>
      </c>
    </row>
    <row r="2155" spans="44:44">
      <c r="AR2155" s="53" t="s">
        <v>13285</v>
      </c>
    </row>
    <row r="2156" spans="44:44">
      <c r="AR2156" s="51" t="s">
        <v>13286</v>
      </c>
    </row>
    <row r="2157" spans="44:44">
      <c r="AR2157" s="53" t="s">
        <v>13287</v>
      </c>
    </row>
    <row r="2158" spans="44:44">
      <c r="AR2158" s="51" t="s">
        <v>13288</v>
      </c>
    </row>
    <row r="2159" spans="44:44">
      <c r="AR2159" s="53" t="s">
        <v>13289</v>
      </c>
    </row>
    <row r="2160" spans="44:44">
      <c r="AR2160" s="51" t="s">
        <v>13290</v>
      </c>
    </row>
    <row r="2161" spans="44:44">
      <c r="AR2161" s="53" t="s">
        <v>13291</v>
      </c>
    </row>
    <row r="2162" spans="44:44">
      <c r="AR2162" s="51" t="s">
        <v>13292</v>
      </c>
    </row>
    <row r="2163" spans="44:44">
      <c r="AR2163" s="53" t="s">
        <v>13292</v>
      </c>
    </row>
    <row r="2164" spans="44:44">
      <c r="AR2164" s="51" t="s">
        <v>13293</v>
      </c>
    </row>
    <row r="2165" spans="44:44">
      <c r="AR2165" s="53" t="s">
        <v>13294</v>
      </c>
    </row>
    <row r="2166" spans="44:44">
      <c r="AR2166" s="51" t="s">
        <v>13295</v>
      </c>
    </row>
    <row r="2167" spans="44:44">
      <c r="AR2167" s="53" t="s">
        <v>13296</v>
      </c>
    </row>
    <row r="2168" spans="44:44">
      <c r="AR2168" s="51" t="s">
        <v>13297</v>
      </c>
    </row>
    <row r="2169" spans="44:44">
      <c r="AR2169" s="53" t="s">
        <v>13298</v>
      </c>
    </row>
    <row r="2170" spans="44:44">
      <c r="AR2170" s="51" t="s">
        <v>13299</v>
      </c>
    </row>
    <row r="2171" spans="44:44">
      <c r="AR2171" s="53" t="s">
        <v>13300</v>
      </c>
    </row>
    <row r="2172" spans="44:44">
      <c r="AR2172" s="51" t="s">
        <v>13301</v>
      </c>
    </row>
    <row r="2173" spans="44:44">
      <c r="AR2173" s="53" t="s">
        <v>13302</v>
      </c>
    </row>
    <row r="2174" spans="44:44">
      <c r="AR2174" s="51" t="s">
        <v>13303</v>
      </c>
    </row>
    <row r="2175" spans="44:44">
      <c r="AR2175" s="53" t="s">
        <v>13304</v>
      </c>
    </row>
    <row r="2176" spans="44:44">
      <c r="AR2176" s="51" t="s">
        <v>13305</v>
      </c>
    </row>
    <row r="2177" spans="44:44">
      <c r="AR2177" s="53" t="s">
        <v>13306</v>
      </c>
    </row>
    <row r="2178" spans="44:44">
      <c r="AR2178" s="51" t="s">
        <v>13307</v>
      </c>
    </row>
    <row r="2179" spans="44:44">
      <c r="AR2179" s="53" t="s">
        <v>13308</v>
      </c>
    </row>
    <row r="2180" spans="44:44">
      <c r="AR2180" s="51" t="s">
        <v>13309</v>
      </c>
    </row>
    <row r="2181" spans="44:44">
      <c r="AR2181" s="53" t="s">
        <v>13310</v>
      </c>
    </row>
    <row r="2182" spans="44:44">
      <c r="AR2182" s="51" t="s">
        <v>13311</v>
      </c>
    </row>
    <row r="2183" spans="44:44">
      <c r="AR2183" s="53" t="s">
        <v>13312</v>
      </c>
    </row>
    <row r="2184" spans="44:44">
      <c r="AR2184" s="51" t="s">
        <v>13313</v>
      </c>
    </row>
    <row r="2185" spans="44:44">
      <c r="AR2185" s="53" t="s">
        <v>13314</v>
      </c>
    </row>
    <row r="2186" spans="44:44">
      <c r="AR2186" s="51" t="s">
        <v>13315</v>
      </c>
    </row>
    <row r="2187" spans="44:44">
      <c r="AR2187" s="53" t="s">
        <v>13316</v>
      </c>
    </row>
    <row r="2188" spans="44:44">
      <c r="AR2188" s="51" t="s">
        <v>13317</v>
      </c>
    </row>
    <row r="2189" spans="44:44">
      <c r="AR2189" s="53" t="s">
        <v>13317</v>
      </c>
    </row>
    <row r="2190" spans="44:44">
      <c r="AR2190" s="51" t="s">
        <v>13318</v>
      </c>
    </row>
    <row r="2191" spans="44:44">
      <c r="AR2191" s="53" t="s">
        <v>13319</v>
      </c>
    </row>
    <row r="2192" spans="44:44">
      <c r="AR2192" s="51" t="s">
        <v>13320</v>
      </c>
    </row>
    <row r="2193" spans="44:44">
      <c r="AR2193" s="53" t="s">
        <v>13321</v>
      </c>
    </row>
    <row r="2194" spans="44:44">
      <c r="AR2194" s="51" t="s">
        <v>13322</v>
      </c>
    </row>
    <row r="2195" spans="44:44">
      <c r="AR2195" s="53" t="s">
        <v>13322</v>
      </c>
    </row>
    <row r="2196" spans="44:44">
      <c r="AR2196" s="51" t="s">
        <v>13323</v>
      </c>
    </row>
    <row r="2197" spans="44:44">
      <c r="AR2197" s="53" t="s">
        <v>13324</v>
      </c>
    </row>
    <row r="2198" spans="44:44">
      <c r="AR2198" s="51" t="s">
        <v>13324</v>
      </c>
    </row>
    <row r="2199" spans="44:44">
      <c r="AR2199" s="53" t="s">
        <v>13325</v>
      </c>
    </row>
    <row r="2200" spans="44:44">
      <c r="AR2200" s="51" t="s">
        <v>13326</v>
      </c>
    </row>
    <row r="2201" spans="44:44">
      <c r="AR2201" s="53" t="s">
        <v>13327</v>
      </c>
    </row>
    <row r="2202" spans="44:44">
      <c r="AR2202" s="51" t="s">
        <v>13328</v>
      </c>
    </row>
    <row r="2203" spans="44:44">
      <c r="AR2203" s="53" t="s">
        <v>13329</v>
      </c>
    </row>
    <row r="2204" spans="44:44">
      <c r="AR2204" s="51" t="s">
        <v>13330</v>
      </c>
    </row>
    <row r="2205" spans="44:44">
      <c r="AR2205" s="53" t="s">
        <v>13331</v>
      </c>
    </row>
    <row r="2206" spans="44:44">
      <c r="AR2206" s="51" t="s">
        <v>13332</v>
      </c>
    </row>
    <row r="2207" spans="44:44">
      <c r="AR2207" s="53" t="s">
        <v>13333</v>
      </c>
    </row>
    <row r="2208" spans="44:44">
      <c r="AR2208" s="51" t="s">
        <v>13334</v>
      </c>
    </row>
    <row r="2209" spans="44:44">
      <c r="AR2209" s="53" t="s">
        <v>13335</v>
      </c>
    </row>
    <row r="2210" spans="44:44">
      <c r="AR2210" s="51" t="s">
        <v>13336</v>
      </c>
    </row>
    <row r="2211" spans="44:44">
      <c r="AR2211" s="53" t="s">
        <v>13337</v>
      </c>
    </row>
    <row r="2212" spans="44:44">
      <c r="AR2212" s="51" t="s">
        <v>13338</v>
      </c>
    </row>
    <row r="2213" spans="44:44">
      <c r="AR2213" s="53" t="s">
        <v>13339</v>
      </c>
    </row>
    <row r="2214" spans="44:44">
      <c r="AR2214" s="51" t="s">
        <v>13340</v>
      </c>
    </row>
    <row r="2215" spans="44:44">
      <c r="AR2215" s="53" t="s">
        <v>13341</v>
      </c>
    </row>
    <row r="2216" spans="44:44">
      <c r="AR2216" s="51" t="s">
        <v>13342</v>
      </c>
    </row>
    <row r="2217" spans="44:44">
      <c r="AR2217" s="53" t="s">
        <v>13343</v>
      </c>
    </row>
    <row r="2218" spans="44:44">
      <c r="AR2218" s="51" t="s">
        <v>13344</v>
      </c>
    </row>
    <row r="2219" spans="44:44">
      <c r="AR2219" s="53" t="s">
        <v>13345</v>
      </c>
    </row>
    <row r="2220" spans="44:44">
      <c r="AR2220" s="51" t="s">
        <v>13346</v>
      </c>
    </row>
    <row r="2221" spans="44:44">
      <c r="AR2221" s="53" t="s">
        <v>13347</v>
      </c>
    </row>
    <row r="2222" spans="44:44">
      <c r="AR2222" s="51" t="s">
        <v>13348</v>
      </c>
    </row>
    <row r="2223" spans="44:44">
      <c r="AR2223" s="53" t="s">
        <v>13349</v>
      </c>
    </row>
    <row r="2224" spans="44:44">
      <c r="AR2224" s="51" t="s">
        <v>13350</v>
      </c>
    </row>
    <row r="2225" spans="44:44">
      <c r="AR2225" s="53" t="s">
        <v>13351</v>
      </c>
    </row>
    <row r="2226" spans="44:44">
      <c r="AR2226" s="51" t="s">
        <v>13352</v>
      </c>
    </row>
    <row r="2227" spans="44:44">
      <c r="AR2227" s="53" t="s">
        <v>13353</v>
      </c>
    </row>
    <row r="2228" spans="44:44">
      <c r="AR2228" s="51" t="s">
        <v>13354</v>
      </c>
    </row>
    <row r="2229" spans="44:44">
      <c r="AR2229" s="53" t="s">
        <v>13355</v>
      </c>
    </row>
    <row r="2230" spans="44:44">
      <c r="AR2230" s="51" t="s">
        <v>13356</v>
      </c>
    </row>
    <row r="2231" spans="44:44">
      <c r="AR2231" s="53" t="s">
        <v>13357</v>
      </c>
    </row>
    <row r="2232" spans="44:44">
      <c r="AR2232" s="51" t="s">
        <v>13358</v>
      </c>
    </row>
    <row r="2233" spans="44:44">
      <c r="AR2233" s="53" t="s">
        <v>13359</v>
      </c>
    </row>
    <row r="2234" spans="44:44">
      <c r="AR2234" s="51" t="s">
        <v>13360</v>
      </c>
    </row>
    <row r="2235" spans="44:44">
      <c r="AR2235" s="53" t="s">
        <v>13361</v>
      </c>
    </row>
    <row r="2236" spans="44:44">
      <c r="AR2236" s="51" t="s">
        <v>13362</v>
      </c>
    </row>
    <row r="2237" spans="44:44">
      <c r="AR2237" s="53" t="s">
        <v>13363</v>
      </c>
    </row>
    <row r="2238" spans="44:44">
      <c r="AR2238" s="51" t="s">
        <v>13364</v>
      </c>
    </row>
    <row r="2239" spans="44:44">
      <c r="AR2239" s="53" t="s">
        <v>13365</v>
      </c>
    </row>
    <row r="2240" spans="44:44">
      <c r="AR2240" s="51" t="s">
        <v>13366</v>
      </c>
    </row>
    <row r="2241" spans="44:44">
      <c r="AR2241" s="53" t="s">
        <v>13367</v>
      </c>
    </row>
    <row r="2242" spans="44:44">
      <c r="AR2242" s="51" t="s">
        <v>13368</v>
      </c>
    </row>
    <row r="2243" spans="44:44">
      <c r="AR2243" s="53" t="s">
        <v>13369</v>
      </c>
    </row>
    <row r="2244" spans="44:44">
      <c r="AR2244" s="51" t="s">
        <v>13370</v>
      </c>
    </row>
    <row r="2245" spans="44:44">
      <c r="AR2245" s="53" t="s">
        <v>13371</v>
      </c>
    </row>
    <row r="2246" spans="44:44">
      <c r="AR2246" s="51" t="s">
        <v>13372</v>
      </c>
    </row>
    <row r="2247" spans="44:44">
      <c r="AR2247" s="53" t="s">
        <v>13373</v>
      </c>
    </row>
    <row r="2248" spans="44:44">
      <c r="AR2248" s="51" t="s">
        <v>13374</v>
      </c>
    </row>
    <row r="2249" spans="44:44">
      <c r="AR2249" s="53" t="s">
        <v>13375</v>
      </c>
    </row>
    <row r="2250" spans="44:44">
      <c r="AR2250" s="51" t="s">
        <v>13376</v>
      </c>
    </row>
    <row r="2251" spans="44:44">
      <c r="AR2251" s="53" t="s">
        <v>13377</v>
      </c>
    </row>
    <row r="2252" spans="44:44">
      <c r="AR2252" s="51" t="s">
        <v>13378</v>
      </c>
    </row>
    <row r="2253" spans="44:44">
      <c r="AR2253" s="53" t="s">
        <v>13378</v>
      </c>
    </row>
    <row r="2254" spans="44:44">
      <c r="AR2254" s="51" t="s">
        <v>13379</v>
      </c>
    </row>
    <row r="2255" spans="44:44">
      <c r="AR2255" s="53" t="s">
        <v>13380</v>
      </c>
    </row>
    <row r="2256" spans="44:44">
      <c r="AR2256" s="51" t="s">
        <v>13381</v>
      </c>
    </row>
    <row r="2257" spans="44:44">
      <c r="AR2257" s="53" t="s">
        <v>13382</v>
      </c>
    </row>
    <row r="2258" spans="44:44">
      <c r="AR2258" s="51" t="s">
        <v>13382</v>
      </c>
    </row>
    <row r="2259" spans="44:44">
      <c r="AR2259" s="53" t="s">
        <v>13383</v>
      </c>
    </row>
    <row r="2260" spans="44:44">
      <c r="AR2260" s="51" t="s">
        <v>13384</v>
      </c>
    </row>
    <row r="2261" spans="44:44">
      <c r="AR2261" s="53" t="s">
        <v>13385</v>
      </c>
    </row>
    <row r="2262" spans="44:44">
      <c r="AR2262" s="51" t="s">
        <v>13386</v>
      </c>
    </row>
    <row r="2263" spans="44:44">
      <c r="AR2263" s="53" t="s">
        <v>10672</v>
      </c>
    </row>
    <row r="2264" spans="44:44">
      <c r="AR2264" s="51" t="s">
        <v>13387</v>
      </c>
    </row>
    <row r="2265" spans="44:44">
      <c r="AR2265" s="53" t="s">
        <v>13388</v>
      </c>
    </row>
    <row r="2266" spans="44:44">
      <c r="AR2266" s="51" t="s">
        <v>13389</v>
      </c>
    </row>
    <row r="2267" spans="44:44">
      <c r="AR2267" s="53" t="s">
        <v>13390</v>
      </c>
    </row>
    <row r="2268" spans="44:44">
      <c r="AR2268" s="51" t="s">
        <v>13391</v>
      </c>
    </row>
    <row r="2269" spans="44:44">
      <c r="AR2269" s="53" t="s">
        <v>13392</v>
      </c>
    </row>
    <row r="2270" spans="44:44">
      <c r="AR2270" s="51" t="s">
        <v>13393</v>
      </c>
    </row>
    <row r="2271" spans="44:44">
      <c r="AR2271" s="53" t="s">
        <v>13394</v>
      </c>
    </row>
    <row r="2272" spans="44:44">
      <c r="AR2272" s="51" t="s">
        <v>13395</v>
      </c>
    </row>
    <row r="2273" spans="44:44">
      <c r="AR2273" s="53" t="s">
        <v>13395</v>
      </c>
    </row>
    <row r="2274" spans="44:44">
      <c r="AR2274" s="51" t="s">
        <v>13396</v>
      </c>
    </row>
    <row r="2275" spans="44:44">
      <c r="AR2275" s="53" t="s">
        <v>13397</v>
      </c>
    </row>
    <row r="2276" spans="44:44">
      <c r="AR2276" s="51" t="s">
        <v>13398</v>
      </c>
    </row>
    <row r="2277" spans="44:44">
      <c r="AR2277" s="53" t="s">
        <v>13399</v>
      </c>
    </row>
    <row r="2278" spans="44:44">
      <c r="AR2278" s="51" t="s">
        <v>13400</v>
      </c>
    </row>
    <row r="2279" spans="44:44">
      <c r="AR2279" s="53" t="s">
        <v>13401</v>
      </c>
    </row>
    <row r="2280" spans="44:44">
      <c r="AR2280" s="51" t="s">
        <v>13402</v>
      </c>
    </row>
    <row r="2281" spans="44:44">
      <c r="AR2281" s="53" t="s">
        <v>13403</v>
      </c>
    </row>
    <row r="2282" spans="44:44">
      <c r="AR2282" s="51" t="s">
        <v>13404</v>
      </c>
    </row>
    <row r="2283" spans="44:44">
      <c r="AR2283" s="53" t="s">
        <v>13405</v>
      </c>
    </row>
    <row r="2284" spans="44:44">
      <c r="AR2284" s="51" t="s">
        <v>13406</v>
      </c>
    </row>
    <row r="2285" spans="44:44">
      <c r="AR2285" s="53" t="s">
        <v>13406</v>
      </c>
    </row>
    <row r="2286" spans="44:44">
      <c r="AR2286" s="51" t="s">
        <v>13407</v>
      </c>
    </row>
    <row r="2287" spans="44:44">
      <c r="AR2287" s="53" t="s">
        <v>13408</v>
      </c>
    </row>
    <row r="2288" spans="44:44">
      <c r="AR2288" s="51" t="s">
        <v>13409</v>
      </c>
    </row>
    <row r="2289" spans="44:44">
      <c r="AR2289" s="53" t="s">
        <v>13410</v>
      </c>
    </row>
    <row r="2290" spans="44:44">
      <c r="AR2290" s="51" t="s">
        <v>13411</v>
      </c>
    </row>
    <row r="2291" spans="44:44">
      <c r="AR2291" s="53" t="s">
        <v>13412</v>
      </c>
    </row>
    <row r="2292" spans="44:44">
      <c r="AR2292" s="51" t="s">
        <v>13413</v>
      </c>
    </row>
    <row r="2293" spans="44:44">
      <c r="AR2293" s="53" t="s">
        <v>13414</v>
      </c>
    </row>
    <row r="2294" spans="44:44">
      <c r="AR2294" s="51" t="s">
        <v>13415</v>
      </c>
    </row>
    <row r="2295" spans="44:44">
      <c r="AR2295" s="53" t="s">
        <v>13416</v>
      </c>
    </row>
    <row r="2296" spans="44:44">
      <c r="AR2296" s="51" t="s">
        <v>13417</v>
      </c>
    </row>
    <row r="2297" spans="44:44">
      <c r="AR2297" s="53" t="s">
        <v>13418</v>
      </c>
    </row>
    <row r="2298" spans="44:44">
      <c r="AR2298" s="51" t="s">
        <v>13419</v>
      </c>
    </row>
    <row r="2299" spans="44:44">
      <c r="AR2299" s="53" t="s">
        <v>13420</v>
      </c>
    </row>
    <row r="2300" spans="44:44">
      <c r="AR2300" s="51" t="s">
        <v>13421</v>
      </c>
    </row>
    <row r="2301" spans="44:44">
      <c r="AR2301" s="53" t="s">
        <v>13422</v>
      </c>
    </row>
    <row r="2302" spans="44:44">
      <c r="AR2302" s="51" t="s">
        <v>13423</v>
      </c>
    </row>
    <row r="2303" spans="44:44">
      <c r="AR2303" s="53" t="s">
        <v>13424</v>
      </c>
    </row>
    <row r="2304" spans="44:44">
      <c r="AR2304" s="51" t="s">
        <v>13425</v>
      </c>
    </row>
    <row r="2305" spans="44:44">
      <c r="AR2305" s="53" t="s">
        <v>13426</v>
      </c>
    </row>
    <row r="2306" spans="44:44">
      <c r="AR2306" s="51" t="s">
        <v>13427</v>
      </c>
    </row>
    <row r="2307" spans="44:44">
      <c r="AR2307" s="53" t="s">
        <v>13428</v>
      </c>
    </row>
    <row r="2308" spans="44:44">
      <c r="AR2308" s="51" t="s">
        <v>13429</v>
      </c>
    </row>
    <row r="2309" spans="44:44">
      <c r="AR2309" s="53" t="s">
        <v>13430</v>
      </c>
    </row>
    <row r="2310" spans="44:44">
      <c r="AR2310" s="51" t="s">
        <v>10951</v>
      </c>
    </row>
    <row r="2311" spans="44:44">
      <c r="AR2311" s="53" t="s">
        <v>13431</v>
      </c>
    </row>
    <row r="2312" spans="44:44">
      <c r="AR2312" s="51" t="s">
        <v>13432</v>
      </c>
    </row>
    <row r="2313" spans="44:44">
      <c r="AR2313" s="53" t="s">
        <v>13433</v>
      </c>
    </row>
    <row r="2314" spans="44:44">
      <c r="AR2314" s="51" t="s">
        <v>13434</v>
      </c>
    </row>
    <row r="2315" spans="44:44">
      <c r="AR2315" s="53" t="s">
        <v>13435</v>
      </c>
    </row>
    <row r="2316" spans="44:44">
      <c r="AR2316" s="51" t="s">
        <v>13436</v>
      </c>
    </row>
    <row r="2317" spans="44:44">
      <c r="AR2317" s="53" t="s">
        <v>13437</v>
      </c>
    </row>
    <row r="2318" spans="44:44">
      <c r="AR2318" s="51" t="s">
        <v>13438</v>
      </c>
    </row>
    <row r="2319" spans="44:44">
      <c r="AR2319" s="53" t="s">
        <v>13439</v>
      </c>
    </row>
    <row r="2320" spans="44:44">
      <c r="AR2320" s="51" t="s">
        <v>13440</v>
      </c>
    </row>
    <row r="2321" spans="44:44">
      <c r="AR2321" s="53" t="s">
        <v>13441</v>
      </c>
    </row>
    <row r="2322" spans="44:44">
      <c r="AR2322" s="51" t="s">
        <v>13442</v>
      </c>
    </row>
    <row r="2323" spans="44:44">
      <c r="AR2323" s="53" t="s">
        <v>13443</v>
      </c>
    </row>
    <row r="2324" spans="44:44">
      <c r="AR2324" s="51" t="s">
        <v>13444</v>
      </c>
    </row>
    <row r="2325" spans="44:44">
      <c r="AR2325" s="53" t="s">
        <v>13445</v>
      </c>
    </row>
    <row r="2326" spans="44:44">
      <c r="AR2326" s="51" t="s">
        <v>13446</v>
      </c>
    </row>
    <row r="2327" spans="44:44">
      <c r="AR2327" s="53" t="s">
        <v>13446</v>
      </c>
    </row>
    <row r="2328" spans="44:44">
      <c r="AR2328" s="51" t="s">
        <v>13447</v>
      </c>
    </row>
    <row r="2329" spans="44:44">
      <c r="AR2329" s="53" t="s">
        <v>13448</v>
      </c>
    </row>
    <row r="2330" spans="44:44">
      <c r="AR2330" s="51" t="s">
        <v>13449</v>
      </c>
    </row>
    <row r="2331" spans="44:44">
      <c r="AR2331" s="53" t="s">
        <v>13450</v>
      </c>
    </row>
    <row r="2332" spans="44:44">
      <c r="AR2332" s="51" t="s">
        <v>13451</v>
      </c>
    </row>
    <row r="2333" spans="44:44">
      <c r="AR2333" s="53" t="s">
        <v>13452</v>
      </c>
    </row>
    <row r="2334" spans="44:44">
      <c r="AR2334" s="51" t="s">
        <v>13453</v>
      </c>
    </row>
    <row r="2335" spans="44:44">
      <c r="AR2335" s="53" t="s">
        <v>13454</v>
      </c>
    </row>
    <row r="2336" spans="44:44">
      <c r="AR2336" s="51" t="s">
        <v>13455</v>
      </c>
    </row>
    <row r="2337" spans="44:44">
      <c r="AR2337" s="53" t="s">
        <v>13456</v>
      </c>
    </row>
    <row r="2338" spans="44:44">
      <c r="AR2338" s="51" t="s">
        <v>13457</v>
      </c>
    </row>
    <row r="2339" spans="44:44">
      <c r="AR2339" s="53" t="s">
        <v>13458</v>
      </c>
    </row>
    <row r="2340" spans="44:44">
      <c r="AR2340" s="51" t="s">
        <v>13459</v>
      </c>
    </row>
    <row r="2341" spans="44:44">
      <c r="AR2341" s="53" t="s">
        <v>13460</v>
      </c>
    </row>
    <row r="2342" spans="44:44">
      <c r="AR2342" s="51" t="s">
        <v>13461</v>
      </c>
    </row>
    <row r="2343" spans="44:44">
      <c r="AR2343" s="53" t="s">
        <v>13461</v>
      </c>
    </row>
    <row r="2344" spans="44:44">
      <c r="AR2344" s="51" t="s">
        <v>13461</v>
      </c>
    </row>
    <row r="2345" spans="44:44">
      <c r="AR2345" s="53" t="s">
        <v>13462</v>
      </c>
    </row>
    <row r="2346" spans="44:44">
      <c r="AR2346" s="51" t="s">
        <v>13463</v>
      </c>
    </row>
    <row r="2347" spans="44:44">
      <c r="AR2347" s="53" t="s">
        <v>13464</v>
      </c>
    </row>
    <row r="2348" spans="44:44">
      <c r="AR2348" s="51" t="s">
        <v>13465</v>
      </c>
    </row>
    <row r="2349" spans="44:44">
      <c r="AR2349" s="53" t="s">
        <v>13466</v>
      </c>
    </row>
    <row r="2350" spans="44:44">
      <c r="AR2350" s="51" t="s">
        <v>13467</v>
      </c>
    </row>
    <row r="2351" spans="44:44">
      <c r="AR2351" s="53" t="s">
        <v>13468</v>
      </c>
    </row>
    <row r="2352" spans="44:44">
      <c r="AR2352" s="51" t="s">
        <v>13469</v>
      </c>
    </row>
    <row r="2353" spans="44:44">
      <c r="AR2353" s="53" t="s">
        <v>13470</v>
      </c>
    </row>
    <row r="2354" spans="44:44">
      <c r="AR2354" s="51" t="s">
        <v>13471</v>
      </c>
    </row>
    <row r="2355" spans="44:44">
      <c r="AR2355" s="53" t="s">
        <v>13472</v>
      </c>
    </row>
    <row r="2356" spans="44:44">
      <c r="AR2356" s="51" t="s">
        <v>13473</v>
      </c>
    </row>
    <row r="2357" spans="44:44">
      <c r="AR2357" s="53" t="s">
        <v>13474</v>
      </c>
    </row>
    <row r="2358" spans="44:44">
      <c r="AR2358" s="51" t="s">
        <v>13475</v>
      </c>
    </row>
    <row r="2359" spans="44:44">
      <c r="AR2359" s="53" t="s">
        <v>13476</v>
      </c>
    </row>
    <row r="2360" spans="44:44">
      <c r="AR2360" s="51" t="s">
        <v>13477</v>
      </c>
    </row>
    <row r="2361" spans="44:44">
      <c r="AR2361" s="53" t="s">
        <v>13478</v>
      </c>
    </row>
    <row r="2362" spans="44:44">
      <c r="AR2362" s="51" t="s">
        <v>13479</v>
      </c>
    </row>
    <row r="2363" spans="44:44">
      <c r="AR2363" s="53" t="s">
        <v>13480</v>
      </c>
    </row>
    <row r="2364" spans="44:44">
      <c r="AR2364" s="51" t="s">
        <v>13481</v>
      </c>
    </row>
    <row r="2365" spans="44:44">
      <c r="AR2365" s="53" t="s">
        <v>13482</v>
      </c>
    </row>
    <row r="2366" spans="44:44">
      <c r="AR2366" s="51" t="s">
        <v>13483</v>
      </c>
    </row>
    <row r="2367" spans="44:44">
      <c r="AR2367" s="53" t="s">
        <v>13484</v>
      </c>
    </row>
    <row r="2368" spans="44:44">
      <c r="AR2368" s="51" t="s">
        <v>13485</v>
      </c>
    </row>
    <row r="2369" spans="44:44">
      <c r="AR2369" s="53" t="s">
        <v>13486</v>
      </c>
    </row>
    <row r="2370" spans="44:44">
      <c r="AR2370" s="51" t="s">
        <v>13487</v>
      </c>
    </row>
    <row r="2371" spans="44:44">
      <c r="AR2371" s="53" t="s">
        <v>13488</v>
      </c>
    </row>
    <row r="2372" spans="44:44">
      <c r="AR2372" s="51" t="s">
        <v>13489</v>
      </c>
    </row>
    <row r="2373" spans="44:44">
      <c r="AR2373" s="53" t="s">
        <v>13490</v>
      </c>
    </row>
    <row r="2374" spans="44:44">
      <c r="AR2374" s="51" t="s">
        <v>13491</v>
      </c>
    </row>
    <row r="2375" spans="44:44">
      <c r="AR2375" s="53" t="s">
        <v>13491</v>
      </c>
    </row>
    <row r="2376" spans="44:44">
      <c r="AR2376" s="51" t="s">
        <v>13492</v>
      </c>
    </row>
    <row r="2377" spans="44:44">
      <c r="AR2377" s="53" t="s">
        <v>13493</v>
      </c>
    </row>
    <row r="2378" spans="44:44">
      <c r="AR2378" s="51" t="s">
        <v>13494</v>
      </c>
    </row>
    <row r="2379" spans="44:44">
      <c r="AR2379" s="53" t="s">
        <v>13495</v>
      </c>
    </row>
    <row r="2380" spans="44:44">
      <c r="AR2380" s="51" t="s">
        <v>13496</v>
      </c>
    </row>
    <row r="2381" spans="44:44">
      <c r="AR2381" s="53" t="s">
        <v>13496</v>
      </c>
    </row>
    <row r="2382" spans="44:44">
      <c r="AR2382" s="51" t="s">
        <v>13497</v>
      </c>
    </row>
    <row r="2383" spans="44:44">
      <c r="AR2383" s="53" t="s">
        <v>13498</v>
      </c>
    </row>
    <row r="2384" spans="44:44">
      <c r="AR2384" s="51" t="s">
        <v>13499</v>
      </c>
    </row>
    <row r="2385" spans="44:44">
      <c r="AR2385" s="53" t="s">
        <v>13500</v>
      </c>
    </row>
    <row r="2386" spans="44:44">
      <c r="AR2386" s="51" t="s">
        <v>13501</v>
      </c>
    </row>
    <row r="2387" spans="44:44">
      <c r="AR2387" s="53" t="s">
        <v>13502</v>
      </c>
    </row>
    <row r="2388" spans="44:44">
      <c r="AR2388" s="51" t="s">
        <v>13503</v>
      </c>
    </row>
    <row r="2389" spans="44:44">
      <c r="AR2389" s="53" t="s">
        <v>13504</v>
      </c>
    </row>
    <row r="2390" spans="44:44">
      <c r="AR2390" s="51" t="s">
        <v>13505</v>
      </c>
    </row>
    <row r="2391" spans="44:44">
      <c r="AR2391" s="53" t="s">
        <v>13506</v>
      </c>
    </row>
    <row r="2392" spans="44:44">
      <c r="AR2392" s="51" t="s">
        <v>13507</v>
      </c>
    </row>
    <row r="2393" spans="44:44">
      <c r="AR2393" s="53" t="s">
        <v>13507</v>
      </c>
    </row>
    <row r="2394" spans="44:44">
      <c r="AR2394" s="51" t="s">
        <v>13508</v>
      </c>
    </row>
    <row r="2395" spans="44:44">
      <c r="AR2395" s="53" t="s">
        <v>13509</v>
      </c>
    </row>
    <row r="2396" spans="44:44">
      <c r="AR2396" s="51" t="s">
        <v>13510</v>
      </c>
    </row>
    <row r="2397" spans="44:44">
      <c r="AR2397" s="53" t="s">
        <v>13511</v>
      </c>
    </row>
    <row r="2398" spans="44:44">
      <c r="AR2398" s="51" t="s">
        <v>13512</v>
      </c>
    </row>
    <row r="2399" spans="44:44">
      <c r="AR2399" s="53" t="s">
        <v>13513</v>
      </c>
    </row>
    <row r="2400" spans="44:44">
      <c r="AR2400" s="51" t="s">
        <v>13514</v>
      </c>
    </row>
    <row r="2401" spans="44:44">
      <c r="AR2401" s="53" t="s">
        <v>13515</v>
      </c>
    </row>
    <row r="2402" spans="44:44">
      <c r="AR2402" s="51" t="s">
        <v>13516</v>
      </c>
    </row>
    <row r="2403" spans="44:44">
      <c r="AR2403" s="53" t="s">
        <v>13517</v>
      </c>
    </row>
    <row r="2404" spans="44:44">
      <c r="AR2404" s="51" t="s">
        <v>13518</v>
      </c>
    </row>
    <row r="2405" spans="44:44">
      <c r="AR2405" s="53" t="s">
        <v>13519</v>
      </c>
    </row>
    <row r="2406" spans="44:44">
      <c r="AR2406" s="51" t="s">
        <v>13520</v>
      </c>
    </row>
    <row r="2407" spans="44:44">
      <c r="AR2407" s="53" t="s">
        <v>13521</v>
      </c>
    </row>
    <row r="2408" spans="44:44">
      <c r="AR2408" s="51" t="s">
        <v>13522</v>
      </c>
    </row>
    <row r="2409" spans="44:44">
      <c r="AR2409" s="53" t="s">
        <v>13523</v>
      </c>
    </row>
    <row r="2410" spans="44:44">
      <c r="AR2410" s="51" t="s">
        <v>13524</v>
      </c>
    </row>
    <row r="2411" spans="44:44">
      <c r="AR2411" s="53" t="s">
        <v>13525</v>
      </c>
    </row>
    <row r="2412" spans="44:44">
      <c r="AR2412" s="51" t="s">
        <v>13526</v>
      </c>
    </row>
    <row r="2413" spans="44:44">
      <c r="AR2413" s="53" t="s">
        <v>13527</v>
      </c>
    </row>
    <row r="2414" spans="44:44">
      <c r="AR2414" s="51" t="s">
        <v>13528</v>
      </c>
    </row>
    <row r="2415" spans="44:44">
      <c r="AR2415" s="53" t="s">
        <v>13529</v>
      </c>
    </row>
    <row r="2416" spans="44:44">
      <c r="AR2416" s="51" t="s">
        <v>13530</v>
      </c>
    </row>
    <row r="2417" spans="44:44">
      <c r="AR2417" s="53" t="s">
        <v>13531</v>
      </c>
    </row>
    <row r="2418" spans="44:44">
      <c r="AR2418" s="51" t="s">
        <v>13532</v>
      </c>
    </row>
    <row r="2419" spans="44:44">
      <c r="AR2419" s="53" t="s">
        <v>13533</v>
      </c>
    </row>
    <row r="2420" spans="44:44">
      <c r="AR2420" s="51" t="s">
        <v>13534</v>
      </c>
    </row>
    <row r="2421" spans="44:44">
      <c r="AR2421" s="53" t="s">
        <v>13535</v>
      </c>
    </row>
    <row r="2422" spans="44:44">
      <c r="AR2422" s="51" t="s">
        <v>13536</v>
      </c>
    </row>
    <row r="2423" spans="44:44">
      <c r="AR2423" s="53" t="s">
        <v>13537</v>
      </c>
    </row>
    <row r="2424" spans="44:44">
      <c r="AR2424" s="51" t="s">
        <v>13538</v>
      </c>
    </row>
    <row r="2425" spans="44:44">
      <c r="AR2425" s="53" t="s">
        <v>13539</v>
      </c>
    </row>
    <row r="2426" spans="44:44">
      <c r="AR2426" s="51" t="s">
        <v>13540</v>
      </c>
    </row>
    <row r="2427" spans="44:44">
      <c r="AR2427" s="53" t="s">
        <v>13541</v>
      </c>
    </row>
    <row r="2428" spans="44:44">
      <c r="AR2428" s="51" t="s">
        <v>13542</v>
      </c>
    </row>
    <row r="2429" spans="44:44">
      <c r="AR2429" s="53" t="s">
        <v>13543</v>
      </c>
    </row>
    <row r="2430" spans="44:44">
      <c r="AR2430" s="51" t="s">
        <v>13544</v>
      </c>
    </row>
    <row r="2431" spans="44:44">
      <c r="AR2431" s="53" t="s">
        <v>13545</v>
      </c>
    </row>
    <row r="2432" spans="44:44">
      <c r="AR2432" s="51" t="s">
        <v>13546</v>
      </c>
    </row>
    <row r="2433" spans="44:44">
      <c r="AR2433" s="53" t="s">
        <v>13547</v>
      </c>
    </row>
    <row r="2434" spans="44:44">
      <c r="AR2434" s="51" t="s">
        <v>13548</v>
      </c>
    </row>
    <row r="2435" spans="44:44">
      <c r="AR2435" s="53" t="s">
        <v>13549</v>
      </c>
    </row>
    <row r="2436" spans="44:44">
      <c r="AR2436" s="51" t="s">
        <v>13550</v>
      </c>
    </row>
    <row r="2437" spans="44:44">
      <c r="AR2437" s="53" t="s">
        <v>13551</v>
      </c>
    </row>
    <row r="2438" spans="44:44">
      <c r="AR2438" s="51" t="s">
        <v>13552</v>
      </c>
    </row>
    <row r="2439" spans="44:44">
      <c r="AR2439" s="53" t="s">
        <v>13553</v>
      </c>
    </row>
    <row r="2440" spans="44:44">
      <c r="AR2440" s="51" t="s">
        <v>13554</v>
      </c>
    </row>
    <row r="2441" spans="44:44">
      <c r="AR2441" s="53" t="s">
        <v>13555</v>
      </c>
    </row>
    <row r="2442" spans="44:44">
      <c r="AR2442" s="51" t="s">
        <v>13556</v>
      </c>
    </row>
    <row r="2443" spans="44:44">
      <c r="AR2443" s="53" t="s">
        <v>13557</v>
      </c>
    </row>
    <row r="2444" spans="44:44">
      <c r="AR2444" s="51" t="s">
        <v>13558</v>
      </c>
    </row>
    <row r="2445" spans="44:44">
      <c r="AR2445" s="53" t="s">
        <v>13559</v>
      </c>
    </row>
    <row r="2446" spans="44:44">
      <c r="AR2446" s="51" t="s">
        <v>13560</v>
      </c>
    </row>
    <row r="2447" spans="44:44">
      <c r="AR2447" s="53" t="s">
        <v>13561</v>
      </c>
    </row>
    <row r="2448" spans="44:44">
      <c r="AR2448" s="51" t="s">
        <v>13562</v>
      </c>
    </row>
    <row r="2449" spans="44:44">
      <c r="AR2449" s="53" t="s">
        <v>13563</v>
      </c>
    </row>
    <row r="2450" spans="44:44">
      <c r="AR2450" s="51" t="s">
        <v>13564</v>
      </c>
    </row>
    <row r="2451" spans="44:44">
      <c r="AR2451" s="53" t="s">
        <v>13565</v>
      </c>
    </row>
    <row r="2452" spans="44:44">
      <c r="AR2452" s="51" t="s">
        <v>13566</v>
      </c>
    </row>
    <row r="2453" spans="44:44">
      <c r="AR2453" s="53" t="s">
        <v>13567</v>
      </c>
    </row>
    <row r="2454" spans="44:44">
      <c r="AR2454" s="51" t="s">
        <v>13568</v>
      </c>
    </row>
    <row r="2455" spans="44:44">
      <c r="AR2455" s="53" t="s">
        <v>13569</v>
      </c>
    </row>
    <row r="2456" spans="44:44">
      <c r="AR2456" s="51" t="s">
        <v>13570</v>
      </c>
    </row>
    <row r="2457" spans="44:44">
      <c r="AR2457" s="53" t="s">
        <v>13571</v>
      </c>
    </row>
    <row r="2458" spans="44:44">
      <c r="AR2458" s="51" t="s">
        <v>13572</v>
      </c>
    </row>
    <row r="2459" spans="44:44">
      <c r="AR2459" s="53" t="s">
        <v>13573</v>
      </c>
    </row>
    <row r="2460" spans="44:44">
      <c r="AR2460" s="51" t="s">
        <v>13574</v>
      </c>
    </row>
    <row r="2461" spans="44:44">
      <c r="AR2461" s="53" t="s">
        <v>13575</v>
      </c>
    </row>
    <row r="2462" spans="44:44">
      <c r="AR2462" s="51" t="s">
        <v>13576</v>
      </c>
    </row>
    <row r="2463" spans="44:44">
      <c r="AR2463" s="53" t="s">
        <v>13577</v>
      </c>
    </row>
    <row r="2464" spans="44:44">
      <c r="AR2464" s="51" t="s">
        <v>13578</v>
      </c>
    </row>
    <row r="2465" spans="44:44">
      <c r="AR2465" s="53" t="s">
        <v>13578</v>
      </c>
    </row>
    <row r="2466" spans="44:44">
      <c r="AR2466" s="51" t="s">
        <v>13579</v>
      </c>
    </row>
    <row r="2467" spans="44:44">
      <c r="AR2467" s="53" t="s">
        <v>13580</v>
      </c>
    </row>
    <row r="2468" spans="44:44">
      <c r="AR2468" s="51" t="s">
        <v>13581</v>
      </c>
    </row>
    <row r="2469" spans="44:44">
      <c r="AR2469" s="53" t="s">
        <v>13582</v>
      </c>
    </row>
    <row r="2470" spans="44:44">
      <c r="AR2470" s="51" t="s">
        <v>13583</v>
      </c>
    </row>
    <row r="2471" spans="44:44">
      <c r="AR2471" s="53" t="s">
        <v>13584</v>
      </c>
    </row>
    <row r="2472" spans="44:44">
      <c r="AR2472" s="51" t="s">
        <v>13585</v>
      </c>
    </row>
    <row r="2473" spans="44:44">
      <c r="AR2473" s="53" t="s">
        <v>13586</v>
      </c>
    </row>
    <row r="2474" spans="44:44">
      <c r="AR2474" s="51" t="s">
        <v>13587</v>
      </c>
    </row>
    <row r="2475" spans="44:44">
      <c r="AR2475" s="53" t="s">
        <v>13588</v>
      </c>
    </row>
    <row r="2476" spans="44:44">
      <c r="AR2476" s="51" t="s">
        <v>13589</v>
      </c>
    </row>
    <row r="2477" spans="44:44">
      <c r="AR2477" s="53" t="s">
        <v>13590</v>
      </c>
    </row>
    <row r="2478" spans="44:44">
      <c r="AR2478" s="51" t="s">
        <v>13591</v>
      </c>
    </row>
    <row r="2479" spans="44:44">
      <c r="AR2479" s="53" t="s">
        <v>13592</v>
      </c>
    </row>
    <row r="2480" spans="44:44">
      <c r="AR2480" s="51" t="s">
        <v>13593</v>
      </c>
    </row>
    <row r="2481" spans="44:44">
      <c r="AR2481" s="53" t="s">
        <v>13594</v>
      </c>
    </row>
    <row r="2482" spans="44:44">
      <c r="AR2482" s="51" t="s">
        <v>13595</v>
      </c>
    </row>
    <row r="2483" spans="44:44">
      <c r="AR2483" s="53" t="s">
        <v>13596</v>
      </c>
    </row>
    <row r="2484" spans="44:44">
      <c r="AR2484" s="51" t="s">
        <v>13597</v>
      </c>
    </row>
    <row r="2485" spans="44:44">
      <c r="AR2485" s="53" t="s">
        <v>13598</v>
      </c>
    </row>
    <row r="2486" spans="44:44">
      <c r="AR2486" s="51" t="s">
        <v>13599</v>
      </c>
    </row>
    <row r="2487" spans="44:44">
      <c r="AR2487" s="53" t="s">
        <v>13600</v>
      </c>
    </row>
    <row r="2488" spans="44:44">
      <c r="AR2488" s="51" t="s">
        <v>13601</v>
      </c>
    </row>
    <row r="2489" spans="44:44">
      <c r="AR2489" s="53" t="s">
        <v>13601</v>
      </c>
    </row>
    <row r="2490" spans="44:44">
      <c r="AR2490" s="51" t="s">
        <v>13602</v>
      </c>
    </row>
    <row r="2491" spans="44:44">
      <c r="AR2491" s="53" t="s">
        <v>13603</v>
      </c>
    </row>
    <row r="2492" spans="44:44">
      <c r="AR2492" s="51" t="s">
        <v>13604</v>
      </c>
    </row>
    <row r="2493" spans="44:44">
      <c r="AR2493" s="53" t="s">
        <v>13605</v>
      </c>
    </row>
    <row r="2494" spans="44:44">
      <c r="AR2494" s="51" t="s">
        <v>13606</v>
      </c>
    </row>
    <row r="2495" spans="44:44">
      <c r="AR2495" s="53" t="s">
        <v>13607</v>
      </c>
    </row>
    <row r="2496" spans="44:44">
      <c r="AR2496" s="51" t="s">
        <v>13608</v>
      </c>
    </row>
    <row r="2497" spans="44:44">
      <c r="AR2497" s="53" t="s">
        <v>13609</v>
      </c>
    </row>
    <row r="2498" spans="44:44">
      <c r="AR2498" s="51" t="s">
        <v>13610</v>
      </c>
    </row>
    <row r="2499" spans="44:44">
      <c r="AR2499" s="53" t="s">
        <v>13611</v>
      </c>
    </row>
    <row r="2500" spans="44:44">
      <c r="AR2500" s="51" t="s">
        <v>13612</v>
      </c>
    </row>
    <row r="2501" spans="44:44">
      <c r="AR2501" s="53" t="s">
        <v>13613</v>
      </c>
    </row>
    <row r="2502" spans="44:44">
      <c r="AR2502" s="51" t="s">
        <v>13614</v>
      </c>
    </row>
    <row r="2503" spans="44:44">
      <c r="AR2503" s="53" t="s">
        <v>13615</v>
      </c>
    </row>
    <row r="2504" spans="44:44">
      <c r="AR2504" s="51" t="s">
        <v>13616</v>
      </c>
    </row>
    <row r="2505" spans="44:44">
      <c r="AR2505" s="53" t="s">
        <v>13617</v>
      </c>
    </row>
    <row r="2506" spans="44:44">
      <c r="AR2506" s="51" t="s">
        <v>13618</v>
      </c>
    </row>
    <row r="2507" spans="44:44">
      <c r="AR2507" s="53" t="s">
        <v>13619</v>
      </c>
    </row>
    <row r="2508" spans="44:44">
      <c r="AR2508" s="51" t="s">
        <v>13620</v>
      </c>
    </row>
    <row r="2509" spans="44:44">
      <c r="AR2509" s="53" t="s">
        <v>13621</v>
      </c>
    </row>
    <row r="2510" spans="44:44">
      <c r="AR2510" s="51" t="s">
        <v>13622</v>
      </c>
    </row>
    <row r="2511" spans="44:44">
      <c r="AR2511" s="53" t="s">
        <v>13623</v>
      </c>
    </row>
    <row r="2512" spans="44:44">
      <c r="AR2512" s="51" t="s">
        <v>13624</v>
      </c>
    </row>
    <row r="2513" spans="44:44">
      <c r="AR2513" s="53" t="s">
        <v>13625</v>
      </c>
    </row>
    <row r="2514" spans="44:44">
      <c r="AR2514" s="51" t="s">
        <v>13625</v>
      </c>
    </row>
    <row r="2515" spans="44:44">
      <c r="AR2515" s="53" t="s">
        <v>13626</v>
      </c>
    </row>
    <row r="2516" spans="44:44">
      <c r="AR2516" s="51" t="s">
        <v>13627</v>
      </c>
    </row>
    <row r="2517" spans="44:44">
      <c r="AR2517" s="53" t="s">
        <v>13628</v>
      </c>
    </row>
    <row r="2518" spans="44:44">
      <c r="AR2518" s="51" t="s">
        <v>13629</v>
      </c>
    </row>
    <row r="2519" spans="44:44">
      <c r="AR2519" s="53" t="s">
        <v>13630</v>
      </c>
    </row>
    <row r="2520" spans="44:44">
      <c r="AR2520" s="51" t="s">
        <v>13631</v>
      </c>
    </row>
    <row r="2521" spans="44:44">
      <c r="AR2521" s="53" t="s">
        <v>13632</v>
      </c>
    </row>
    <row r="2522" spans="44:44">
      <c r="AR2522" s="51" t="s">
        <v>13633</v>
      </c>
    </row>
    <row r="2523" spans="44:44">
      <c r="AR2523" s="53" t="s">
        <v>13634</v>
      </c>
    </row>
    <row r="2524" spans="44:44">
      <c r="AR2524" s="51" t="s">
        <v>13635</v>
      </c>
    </row>
    <row r="2525" spans="44:44">
      <c r="AR2525" s="53" t="s">
        <v>13636</v>
      </c>
    </row>
    <row r="2526" spans="44:44">
      <c r="AR2526" s="51" t="s">
        <v>13637</v>
      </c>
    </row>
    <row r="2527" spans="44:44">
      <c r="AR2527" s="53" t="s">
        <v>13638</v>
      </c>
    </row>
    <row r="2528" spans="44:44">
      <c r="AR2528" s="51" t="s">
        <v>13639</v>
      </c>
    </row>
    <row r="2529" spans="44:44">
      <c r="AR2529" s="53" t="s">
        <v>13640</v>
      </c>
    </row>
    <row r="2530" spans="44:44">
      <c r="AR2530" s="51" t="s">
        <v>13641</v>
      </c>
    </row>
    <row r="2531" spans="44:44">
      <c r="AR2531" s="53" t="s">
        <v>13641</v>
      </c>
    </row>
    <row r="2532" spans="44:44">
      <c r="AR2532" s="51" t="s">
        <v>13642</v>
      </c>
    </row>
    <row r="2533" spans="44:44">
      <c r="AR2533" s="53" t="s">
        <v>13643</v>
      </c>
    </row>
    <row r="2534" spans="44:44">
      <c r="AR2534" s="51" t="s">
        <v>13644</v>
      </c>
    </row>
    <row r="2535" spans="44:44">
      <c r="AR2535" s="53" t="s">
        <v>13645</v>
      </c>
    </row>
    <row r="2536" spans="44:44">
      <c r="AR2536" s="51" t="s">
        <v>13646</v>
      </c>
    </row>
    <row r="2537" spans="44:44">
      <c r="AR2537" s="53" t="s">
        <v>13647</v>
      </c>
    </row>
    <row r="2538" spans="44:44">
      <c r="AR2538" s="51" t="s">
        <v>13648</v>
      </c>
    </row>
    <row r="2539" spans="44:44">
      <c r="AR2539" s="53" t="s">
        <v>13648</v>
      </c>
    </row>
    <row r="2540" spans="44:44">
      <c r="AR2540" s="51" t="s">
        <v>13649</v>
      </c>
    </row>
    <row r="2541" spans="44:44">
      <c r="AR2541" s="53" t="s">
        <v>13650</v>
      </c>
    </row>
    <row r="2542" spans="44:44">
      <c r="AR2542" s="51" t="s">
        <v>13651</v>
      </c>
    </row>
    <row r="2543" spans="44:44">
      <c r="AR2543" s="53" t="s">
        <v>13652</v>
      </c>
    </row>
    <row r="2544" spans="44:44">
      <c r="AR2544" s="51" t="s">
        <v>13653</v>
      </c>
    </row>
    <row r="2545" spans="44:44">
      <c r="AR2545" s="53" t="s">
        <v>13654</v>
      </c>
    </row>
    <row r="2546" spans="44:44">
      <c r="AR2546" s="51" t="s">
        <v>13655</v>
      </c>
    </row>
    <row r="2547" spans="44:44">
      <c r="AR2547" s="53" t="s">
        <v>13655</v>
      </c>
    </row>
    <row r="2548" spans="44:44">
      <c r="AR2548" s="51" t="s">
        <v>13656</v>
      </c>
    </row>
    <row r="2549" spans="44:44">
      <c r="AR2549" s="53" t="s">
        <v>13657</v>
      </c>
    </row>
    <row r="2550" spans="44:44">
      <c r="AR2550" s="51" t="s">
        <v>13658</v>
      </c>
    </row>
    <row r="2551" spans="44:44">
      <c r="AR2551" s="53" t="s">
        <v>13659</v>
      </c>
    </row>
    <row r="2552" spans="44:44">
      <c r="AR2552" s="51" t="s">
        <v>13660</v>
      </c>
    </row>
    <row r="2553" spans="44:44">
      <c r="AR2553" s="53" t="s">
        <v>13661</v>
      </c>
    </row>
    <row r="2554" spans="44:44">
      <c r="AR2554" s="51" t="s">
        <v>13662</v>
      </c>
    </row>
    <row r="2555" spans="44:44">
      <c r="AR2555" s="53" t="s">
        <v>13663</v>
      </c>
    </row>
    <row r="2556" spans="44:44">
      <c r="AR2556" s="51" t="s">
        <v>13664</v>
      </c>
    </row>
    <row r="2557" spans="44:44">
      <c r="AR2557" s="53" t="s">
        <v>13664</v>
      </c>
    </row>
    <row r="2558" spans="44:44">
      <c r="AR2558" s="51" t="s">
        <v>13665</v>
      </c>
    </row>
    <row r="2559" spans="44:44">
      <c r="AR2559" s="53" t="s">
        <v>13666</v>
      </c>
    </row>
    <row r="2560" spans="44:44">
      <c r="AR2560" s="51" t="s">
        <v>13667</v>
      </c>
    </row>
    <row r="2561" spans="44:44">
      <c r="AR2561" s="53" t="s">
        <v>13668</v>
      </c>
    </row>
    <row r="2562" spans="44:44">
      <c r="AR2562" s="51" t="s">
        <v>13669</v>
      </c>
    </row>
    <row r="2563" spans="44:44">
      <c r="AR2563" s="53" t="s">
        <v>13670</v>
      </c>
    </row>
    <row r="2564" spans="44:44">
      <c r="AR2564" s="51" t="s">
        <v>13671</v>
      </c>
    </row>
    <row r="2565" spans="44:44">
      <c r="AR2565" s="53" t="s">
        <v>13672</v>
      </c>
    </row>
    <row r="2566" spans="44:44">
      <c r="AR2566" s="51" t="s">
        <v>13673</v>
      </c>
    </row>
    <row r="2567" spans="44:44">
      <c r="AR2567" s="53" t="s">
        <v>13674</v>
      </c>
    </row>
    <row r="2568" spans="44:44">
      <c r="AR2568" s="51" t="s">
        <v>13675</v>
      </c>
    </row>
    <row r="2569" spans="44:44">
      <c r="AR2569" s="53" t="s">
        <v>13676</v>
      </c>
    </row>
    <row r="2570" spans="44:44">
      <c r="AR2570" s="51" t="s">
        <v>13677</v>
      </c>
    </row>
    <row r="2571" spans="44:44">
      <c r="AR2571" s="53" t="s">
        <v>13678</v>
      </c>
    </row>
    <row r="2572" spans="44:44">
      <c r="AR2572" s="51" t="s">
        <v>13679</v>
      </c>
    </row>
    <row r="2573" spans="44:44">
      <c r="AR2573" s="53" t="s">
        <v>13680</v>
      </c>
    </row>
    <row r="2574" spans="44:44">
      <c r="AR2574" s="51" t="s">
        <v>13681</v>
      </c>
    </row>
    <row r="2575" spans="44:44">
      <c r="AR2575" s="53" t="s">
        <v>13682</v>
      </c>
    </row>
    <row r="2576" spans="44:44">
      <c r="AR2576" s="51" t="s">
        <v>13683</v>
      </c>
    </row>
    <row r="2577" spans="44:44">
      <c r="AR2577" s="53" t="s">
        <v>13684</v>
      </c>
    </row>
    <row r="2578" spans="44:44">
      <c r="AR2578" s="51" t="s">
        <v>13685</v>
      </c>
    </row>
    <row r="2579" spans="44:44">
      <c r="AR2579" s="53" t="s">
        <v>13686</v>
      </c>
    </row>
    <row r="2580" spans="44:44">
      <c r="AR2580" s="51" t="s">
        <v>13687</v>
      </c>
    </row>
    <row r="2581" spans="44:44">
      <c r="AR2581" s="53" t="s">
        <v>13688</v>
      </c>
    </row>
    <row r="2582" spans="44:44">
      <c r="AR2582" s="51" t="s">
        <v>13689</v>
      </c>
    </row>
    <row r="2583" spans="44:44">
      <c r="AR2583" s="53" t="s">
        <v>13690</v>
      </c>
    </row>
    <row r="2584" spans="44:44">
      <c r="AR2584" s="51" t="s">
        <v>13691</v>
      </c>
    </row>
    <row r="2585" spans="44:44">
      <c r="AR2585" s="53" t="s">
        <v>13692</v>
      </c>
    </row>
    <row r="2586" spans="44:44">
      <c r="AR2586" s="51" t="s">
        <v>13693</v>
      </c>
    </row>
    <row r="2587" spans="44:44">
      <c r="AR2587" s="53" t="s">
        <v>13694</v>
      </c>
    </row>
    <row r="2588" spans="44:44">
      <c r="AR2588" s="51" t="s">
        <v>13695</v>
      </c>
    </row>
    <row r="2589" spans="44:44">
      <c r="AR2589" s="53" t="s">
        <v>13696</v>
      </c>
    </row>
    <row r="2590" spans="44:44">
      <c r="AR2590" s="51" t="s">
        <v>13697</v>
      </c>
    </row>
    <row r="2591" spans="44:44">
      <c r="AR2591" s="53" t="s">
        <v>13698</v>
      </c>
    </row>
    <row r="2592" spans="44:44">
      <c r="AR2592" s="51" t="s">
        <v>13699</v>
      </c>
    </row>
    <row r="2593" spans="44:44">
      <c r="AR2593" s="53" t="s">
        <v>13700</v>
      </c>
    </row>
    <row r="2594" spans="44:44">
      <c r="AR2594" s="51" t="s">
        <v>13701</v>
      </c>
    </row>
    <row r="2595" spans="44:44">
      <c r="AR2595" s="53" t="s">
        <v>13702</v>
      </c>
    </row>
    <row r="2596" spans="44:44">
      <c r="AR2596" s="51" t="s">
        <v>13703</v>
      </c>
    </row>
    <row r="2597" spans="44:44">
      <c r="AR2597" s="53" t="s">
        <v>13704</v>
      </c>
    </row>
    <row r="2598" spans="44:44">
      <c r="AR2598" s="51" t="s">
        <v>13705</v>
      </c>
    </row>
    <row r="2599" spans="44:44">
      <c r="AR2599" s="53" t="s">
        <v>13706</v>
      </c>
    </row>
    <row r="2600" spans="44:44">
      <c r="AR2600" s="51" t="s">
        <v>13707</v>
      </c>
    </row>
    <row r="2601" spans="44:44">
      <c r="AR2601" s="53" t="s">
        <v>13708</v>
      </c>
    </row>
    <row r="2602" spans="44:44">
      <c r="AR2602" s="51" t="s">
        <v>13709</v>
      </c>
    </row>
    <row r="2603" spans="44:44">
      <c r="AR2603" s="53" t="s">
        <v>13710</v>
      </c>
    </row>
    <row r="2604" spans="44:44">
      <c r="AR2604" s="51" t="s">
        <v>13711</v>
      </c>
    </row>
    <row r="2605" spans="44:44">
      <c r="AR2605" s="53" t="s">
        <v>13712</v>
      </c>
    </row>
    <row r="2606" spans="44:44">
      <c r="AR2606" s="51" t="s">
        <v>11027</v>
      </c>
    </row>
    <row r="2607" spans="44:44">
      <c r="AR2607" s="53" t="s">
        <v>13713</v>
      </c>
    </row>
    <row r="2608" spans="44:44">
      <c r="AR2608" s="51" t="s">
        <v>13714</v>
      </c>
    </row>
    <row r="2609" spans="44:44">
      <c r="AR2609" s="53" t="s">
        <v>13715</v>
      </c>
    </row>
    <row r="2610" spans="44:44">
      <c r="AR2610" s="51" t="s">
        <v>7391</v>
      </c>
    </row>
    <row r="2611" spans="44:44">
      <c r="AR2611" s="53" t="s">
        <v>13716</v>
      </c>
    </row>
    <row r="2612" spans="44:44">
      <c r="AR2612" s="51" t="s">
        <v>13717</v>
      </c>
    </row>
    <row r="2613" spans="44:44">
      <c r="AR2613" s="53" t="s">
        <v>13718</v>
      </c>
    </row>
    <row r="2614" spans="44:44">
      <c r="AR2614" s="51" t="s">
        <v>13719</v>
      </c>
    </row>
    <row r="2615" spans="44:44">
      <c r="AR2615" s="53" t="s">
        <v>13720</v>
      </c>
    </row>
    <row r="2616" spans="44:44">
      <c r="AR2616" s="51" t="s">
        <v>13721</v>
      </c>
    </row>
    <row r="2617" spans="44:44">
      <c r="AR2617" s="53" t="s">
        <v>13722</v>
      </c>
    </row>
    <row r="2618" spans="44:44">
      <c r="AR2618" s="51" t="s">
        <v>13723</v>
      </c>
    </row>
    <row r="2619" spans="44:44">
      <c r="AR2619" s="53" t="s">
        <v>13724</v>
      </c>
    </row>
    <row r="2620" spans="44:44">
      <c r="AR2620" s="51" t="s">
        <v>13725</v>
      </c>
    </row>
    <row r="2621" spans="44:44">
      <c r="AR2621" s="53" t="s">
        <v>13726</v>
      </c>
    </row>
    <row r="2622" spans="44:44">
      <c r="AR2622" s="51" t="s">
        <v>13727</v>
      </c>
    </row>
    <row r="2623" spans="44:44">
      <c r="AR2623" s="53" t="s">
        <v>13728</v>
      </c>
    </row>
    <row r="2624" spans="44:44">
      <c r="AR2624" s="51" t="s">
        <v>13729</v>
      </c>
    </row>
    <row r="2625" spans="44:44">
      <c r="AR2625" s="53" t="s">
        <v>13730</v>
      </c>
    </row>
    <row r="2626" spans="44:44">
      <c r="AR2626" s="51" t="s">
        <v>13731</v>
      </c>
    </row>
    <row r="2627" spans="44:44">
      <c r="AR2627" s="53" t="s">
        <v>13732</v>
      </c>
    </row>
    <row r="2628" spans="44:44">
      <c r="AR2628" s="51" t="s">
        <v>13733</v>
      </c>
    </row>
    <row r="2629" spans="44:44">
      <c r="AR2629" s="53" t="s">
        <v>13734</v>
      </c>
    </row>
    <row r="2630" spans="44:44">
      <c r="AR2630" s="51" t="s">
        <v>13735</v>
      </c>
    </row>
    <row r="2631" spans="44:44">
      <c r="AR2631" s="53" t="s">
        <v>13736</v>
      </c>
    </row>
    <row r="2632" spans="44:44">
      <c r="AR2632" s="51" t="s">
        <v>13737</v>
      </c>
    </row>
    <row r="2633" spans="44:44">
      <c r="AR2633" s="53" t="s">
        <v>13738</v>
      </c>
    </row>
    <row r="2634" spans="44:44">
      <c r="AR2634" s="51" t="s">
        <v>13739</v>
      </c>
    </row>
    <row r="2635" spans="44:44">
      <c r="AR2635" s="53" t="s">
        <v>13740</v>
      </c>
    </row>
    <row r="2636" spans="44:44">
      <c r="AR2636" s="51" t="s">
        <v>13741</v>
      </c>
    </row>
    <row r="2637" spans="44:44">
      <c r="AR2637" s="53" t="s">
        <v>13742</v>
      </c>
    </row>
    <row r="2638" spans="44:44">
      <c r="AR2638" s="51" t="s">
        <v>13743</v>
      </c>
    </row>
    <row r="2639" spans="44:44">
      <c r="AR2639" s="53" t="s">
        <v>13743</v>
      </c>
    </row>
    <row r="2640" spans="44:44">
      <c r="AR2640" s="51" t="s">
        <v>13744</v>
      </c>
    </row>
    <row r="2641" spans="44:44">
      <c r="AR2641" s="53" t="s">
        <v>13745</v>
      </c>
    </row>
    <row r="2642" spans="44:44">
      <c r="AR2642" s="51" t="s">
        <v>13746</v>
      </c>
    </row>
    <row r="2643" spans="44:44">
      <c r="AR2643" s="53" t="s">
        <v>13747</v>
      </c>
    </row>
    <row r="2644" spans="44:44">
      <c r="AR2644" s="51" t="s">
        <v>13748</v>
      </c>
    </row>
    <row r="2645" spans="44:44">
      <c r="AR2645" s="53" t="s">
        <v>13749</v>
      </c>
    </row>
    <row r="2646" spans="44:44">
      <c r="AR2646" s="51" t="s">
        <v>11046</v>
      </c>
    </row>
    <row r="2647" spans="44:44">
      <c r="AR2647" s="53" t="s">
        <v>13750</v>
      </c>
    </row>
    <row r="2648" spans="44:44">
      <c r="AR2648" s="51" t="s">
        <v>13751</v>
      </c>
    </row>
    <row r="2649" spans="44:44">
      <c r="AR2649" s="53" t="s">
        <v>13752</v>
      </c>
    </row>
    <row r="2650" spans="44:44">
      <c r="AR2650" s="51" t="s">
        <v>13753</v>
      </c>
    </row>
    <row r="2651" spans="44:44">
      <c r="AR2651" s="53" t="s">
        <v>13753</v>
      </c>
    </row>
    <row r="2652" spans="44:44">
      <c r="AR2652" s="51" t="s">
        <v>13754</v>
      </c>
    </row>
    <row r="2653" spans="44:44">
      <c r="AR2653" s="53" t="s">
        <v>13755</v>
      </c>
    </row>
    <row r="2654" spans="44:44">
      <c r="AR2654" s="51" t="s">
        <v>13756</v>
      </c>
    </row>
    <row r="2655" spans="44:44">
      <c r="AR2655" s="53" t="s">
        <v>13757</v>
      </c>
    </row>
    <row r="2656" spans="44:44">
      <c r="AR2656" s="51" t="s">
        <v>13758</v>
      </c>
    </row>
    <row r="2657" spans="44:44">
      <c r="AR2657" s="53" t="s">
        <v>13759</v>
      </c>
    </row>
    <row r="2658" spans="44:44">
      <c r="AR2658" s="51" t="s">
        <v>13760</v>
      </c>
    </row>
    <row r="2659" spans="44:44">
      <c r="AR2659" s="53" t="s">
        <v>13761</v>
      </c>
    </row>
    <row r="2660" spans="44:44">
      <c r="AR2660" s="51" t="s">
        <v>13761</v>
      </c>
    </row>
    <row r="2661" spans="44:44">
      <c r="AR2661" s="53" t="s">
        <v>13761</v>
      </c>
    </row>
    <row r="2662" spans="44:44">
      <c r="AR2662" s="51" t="s">
        <v>13762</v>
      </c>
    </row>
    <row r="2663" spans="44:44">
      <c r="AR2663" s="53" t="s">
        <v>13763</v>
      </c>
    </row>
    <row r="2664" spans="44:44">
      <c r="AR2664" s="51" t="s">
        <v>13764</v>
      </c>
    </row>
    <row r="2665" spans="44:44">
      <c r="AR2665" s="53" t="s">
        <v>13765</v>
      </c>
    </row>
    <row r="2666" spans="44:44">
      <c r="AR2666" s="51" t="s">
        <v>13766</v>
      </c>
    </row>
    <row r="2667" spans="44:44">
      <c r="AR2667" s="53" t="s">
        <v>13767</v>
      </c>
    </row>
    <row r="2668" spans="44:44">
      <c r="AR2668" s="51" t="s">
        <v>13768</v>
      </c>
    </row>
    <row r="2669" spans="44:44">
      <c r="AR2669" s="53" t="s">
        <v>13769</v>
      </c>
    </row>
    <row r="2670" spans="44:44">
      <c r="AR2670" s="51" t="s">
        <v>13770</v>
      </c>
    </row>
    <row r="2671" spans="44:44">
      <c r="AR2671" s="53" t="s">
        <v>13771</v>
      </c>
    </row>
    <row r="2672" spans="44:44">
      <c r="AR2672" s="51" t="s">
        <v>13772</v>
      </c>
    </row>
    <row r="2673" spans="44:44">
      <c r="AR2673" s="53" t="s">
        <v>13773</v>
      </c>
    </row>
    <row r="2674" spans="44:44">
      <c r="AR2674" s="51" t="s">
        <v>13774</v>
      </c>
    </row>
    <row r="2675" spans="44:44">
      <c r="AR2675" s="53" t="s">
        <v>13775</v>
      </c>
    </row>
    <row r="2676" spans="44:44">
      <c r="AR2676" s="51" t="s">
        <v>13776</v>
      </c>
    </row>
    <row r="2677" spans="44:44">
      <c r="AR2677" s="53" t="s">
        <v>13777</v>
      </c>
    </row>
    <row r="2678" spans="44:44">
      <c r="AR2678" s="51" t="s">
        <v>13778</v>
      </c>
    </row>
    <row r="2679" spans="44:44">
      <c r="AR2679" s="53" t="s">
        <v>13779</v>
      </c>
    </row>
    <row r="2680" spans="44:44">
      <c r="AR2680" s="51" t="s">
        <v>13780</v>
      </c>
    </row>
    <row r="2681" spans="44:44">
      <c r="AR2681" s="53" t="s">
        <v>13781</v>
      </c>
    </row>
    <row r="2682" spans="44:44">
      <c r="AR2682" s="51" t="s">
        <v>13782</v>
      </c>
    </row>
    <row r="2683" spans="44:44">
      <c r="AR2683" s="53" t="s">
        <v>13783</v>
      </c>
    </row>
    <row r="2684" spans="44:44">
      <c r="AR2684" s="51" t="s">
        <v>13784</v>
      </c>
    </row>
    <row r="2685" spans="44:44">
      <c r="AR2685" s="53" t="s">
        <v>13785</v>
      </c>
    </row>
    <row r="2686" spans="44:44">
      <c r="AR2686" s="51" t="s">
        <v>13786</v>
      </c>
    </row>
    <row r="2687" spans="44:44">
      <c r="AR2687" s="53" t="s">
        <v>13787</v>
      </c>
    </row>
    <row r="2688" spans="44:44">
      <c r="AR2688" s="51" t="s">
        <v>13788</v>
      </c>
    </row>
    <row r="2689" spans="44:44">
      <c r="AR2689" s="53" t="s">
        <v>13789</v>
      </c>
    </row>
    <row r="2690" spans="44:44">
      <c r="AR2690" s="51" t="s">
        <v>13790</v>
      </c>
    </row>
    <row r="2691" spans="44:44">
      <c r="AR2691" s="53" t="s">
        <v>13791</v>
      </c>
    </row>
    <row r="2692" spans="44:44">
      <c r="AR2692" s="51" t="s">
        <v>13792</v>
      </c>
    </row>
    <row r="2693" spans="44:44">
      <c r="AR2693" s="53" t="s">
        <v>13793</v>
      </c>
    </row>
    <row r="2694" spans="44:44">
      <c r="AR2694" s="51" t="s">
        <v>13794</v>
      </c>
    </row>
    <row r="2695" spans="44:44">
      <c r="AR2695" s="53" t="s">
        <v>13795</v>
      </c>
    </row>
    <row r="2696" spans="44:44">
      <c r="AR2696" s="51" t="s">
        <v>13796</v>
      </c>
    </row>
    <row r="2697" spans="44:44">
      <c r="AR2697" s="53" t="s">
        <v>13797</v>
      </c>
    </row>
    <row r="2698" spans="44:44">
      <c r="AR2698" s="51" t="s">
        <v>13798</v>
      </c>
    </row>
    <row r="2699" spans="44:44">
      <c r="AR2699" s="53" t="s">
        <v>13799</v>
      </c>
    </row>
    <row r="2700" spans="44:44">
      <c r="AR2700" s="51" t="s">
        <v>13800</v>
      </c>
    </row>
    <row r="2701" spans="44:44">
      <c r="AR2701" s="53" t="s">
        <v>13801</v>
      </c>
    </row>
    <row r="2702" spans="44:44">
      <c r="AR2702" s="51" t="s">
        <v>13802</v>
      </c>
    </row>
    <row r="2703" spans="44:44">
      <c r="AR2703" s="53" t="s">
        <v>13803</v>
      </c>
    </row>
    <row r="2704" spans="44:44">
      <c r="AR2704" s="51" t="s">
        <v>13804</v>
      </c>
    </row>
    <row r="2705" spans="44:44">
      <c r="AR2705" s="53" t="s">
        <v>13804</v>
      </c>
    </row>
    <row r="2706" spans="44:44">
      <c r="AR2706" s="51" t="s">
        <v>13805</v>
      </c>
    </row>
    <row r="2707" spans="44:44">
      <c r="AR2707" s="53" t="s">
        <v>13806</v>
      </c>
    </row>
    <row r="2708" spans="44:44">
      <c r="AR2708" s="51" t="s">
        <v>13807</v>
      </c>
    </row>
    <row r="2709" spans="44:44">
      <c r="AR2709" s="53" t="s">
        <v>13808</v>
      </c>
    </row>
    <row r="2710" spans="44:44">
      <c r="AR2710" s="51" t="s">
        <v>13809</v>
      </c>
    </row>
    <row r="2711" spans="44:44">
      <c r="AR2711" s="53" t="s">
        <v>13809</v>
      </c>
    </row>
    <row r="2712" spans="44:44">
      <c r="AR2712" s="51" t="s">
        <v>13810</v>
      </c>
    </row>
    <row r="2713" spans="44:44">
      <c r="AR2713" s="53" t="s">
        <v>13811</v>
      </c>
    </row>
    <row r="2714" spans="44:44">
      <c r="AR2714" s="51" t="s">
        <v>13812</v>
      </c>
    </row>
    <row r="2715" spans="44:44">
      <c r="AR2715" s="53" t="s">
        <v>13813</v>
      </c>
    </row>
    <row r="2716" spans="44:44">
      <c r="AR2716" s="51" t="s">
        <v>13814</v>
      </c>
    </row>
    <row r="2717" spans="44:44">
      <c r="AR2717" s="53" t="s">
        <v>13815</v>
      </c>
    </row>
    <row r="2718" spans="44:44">
      <c r="AR2718" s="51" t="s">
        <v>13816</v>
      </c>
    </row>
    <row r="2719" spans="44:44">
      <c r="AR2719" s="53" t="s">
        <v>13817</v>
      </c>
    </row>
    <row r="2720" spans="44:44">
      <c r="AR2720" s="51" t="s">
        <v>13818</v>
      </c>
    </row>
    <row r="2721" spans="44:44">
      <c r="AR2721" s="53" t="s">
        <v>13819</v>
      </c>
    </row>
    <row r="2722" spans="44:44">
      <c r="AR2722" s="51" t="s">
        <v>13819</v>
      </c>
    </row>
    <row r="2723" spans="44:44">
      <c r="AR2723" s="53" t="s">
        <v>13820</v>
      </c>
    </row>
    <row r="2724" spans="44:44">
      <c r="AR2724" s="51" t="s">
        <v>13821</v>
      </c>
    </row>
    <row r="2725" spans="44:44">
      <c r="AR2725" s="53" t="s">
        <v>13822</v>
      </c>
    </row>
    <row r="2726" spans="44:44">
      <c r="AR2726" s="51" t="s">
        <v>13823</v>
      </c>
    </row>
    <row r="2727" spans="44:44">
      <c r="AR2727" s="53" t="s">
        <v>13824</v>
      </c>
    </row>
    <row r="2728" spans="44:44">
      <c r="AR2728" s="51" t="s">
        <v>13825</v>
      </c>
    </row>
    <row r="2729" spans="44:44">
      <c r="AR2729" s="53" t="s">
        <v>13826</v>
      </c>
    </row>
    <row r="2730" spans="44:44">
      <c r="AR2730" s="51" t="s">
        <v>13827</v>
      </c>
    </row>
    <row r="2731" spans="44:44">
      <c r="AR2731" s="53" t="s">
        <v>13828</v>
      </c>
    </row>
    <row r="2732" spans="44:44">
      <c r="AR2732" s="51" t="s">
        <v>13829</v>
      </c>
    </row>
    <row r="2733" spans="44:44">
      <c r="AR2733" s="53" t="s">
        <v>13830</v>
      </c>
    </row>
    <row r="2734" spans="44:44">
      <c r="AR2734" s="51" t="s">
        <v>13831</v>
      </c>
    </row>
    <row r="2735" spans="44:44">
      <c r="AR2735" s="53" t="s">
        <v>13832</v>
      </c>
    </row>
    <row r="2736" spans="44:44">
      <c r="AR2736" s="51" t="s">
        <v>13833</v>
      </c>
    </row>
    <row r="2737" spans="44:44">
      <c r="AR2737" s="53" t="s">
        <v>13834</v>
      </c>
    </row>
    <row r="2738" spans="44:44">
      <c r="AR2738" s="51" t="s">
        <v>13835</v>
      </c>
    </row>
    <row r="2739" spans="44:44">
      <c r="AR2739" s="53" t="s">
        <v>13836</v>
      </c>
    </row>
    <row r="2740" spans="44:44">
      <c r="AR2740" s="51" t="s">
        <v>13837</v>
      </c>
    </row>
    <row r="2741" spans="44:44">
      <c r="AR2741" s="53" t="s">
        <v>13838</v>
      </c>
    </row>
    <row r="2742" spans="44:44">
      <c r="AR2742" s="51" t="s">
        <v>13838</v>
      </c>
    </row>
    <row r="2743" spans="44:44">
      <c r="AR2743" s="53" t="s">
        <v>13839</v>
      </c>
    </row>
    <row r="2744" spans="44:44">
      <c r="AR2744" s="51" t="s">
        <v>13840</v>
      </c>
    </row>
    <row r="2745" spans="44:44">
      <c r="AR2745" s="53" t="s">
        <v>13841</v>
      </c>
    </row>
    <row r="2746" spans="44:44">
      <c r="AR2746" s="51" t="s">
        <v>13842</v>
      </c>
    </row>
    <row r="2747" spans="44:44">
      <c r="AR2747" s="53" t="s">
        <v>13843</v>
      </c>
    </row>
    <row r="2748" spans="44:44">
      <c r="AR2748" s="51" t="s">
        <v>13844</v>
      </c>
    </row>
    <row r="2749" spans="44:44">
      <c r="AR2749" s="53" t="s">
        <v>13845</v>
      </c>
    </row>
    <row r="2750" spans="44:44">
      <c r="AR2750" s="51" t="s">
        <v>13846</v>
      </c>
    </row>
    <row r="2751" spans="44:44">
      <c r="AR2751" s="53" t="s">
        <v>13847</v>
      </c>
    </row>
    <row r="2752" spans="44:44">
      <c r="AR2752" s="51" t="s">
        <v>13848</v>
      </c>
    </row>
    <row r="2753" spans="44:44">
      <c r="AR2753" s="53" t="s">
        <v>13849</v>
      </c>
    </row>
    <row r="2754" spans="44:44">
      <c r="AR2754" s="51" t="s">
        <v>10679</v>
      </c>
    </row>
    <row r="2755" spans="44:44">
      <c r="AR2755" s="53" t="s">
        <v>13850</v>
      </c>
    </row>
    <row r="2756" spans="44:44">
      <c r="AR2756" s="51" t="s">
        <v>13851</v>
      </c>
    </row>
    <row r="2757" spans="44:44">
      <c r="AR2757" s="53" t="s">
        <v>13852</v>
      </c>
    </row>
    <row r="2758" spans="44:44">
      <c r="AR2758" s="51" t="s">
        <v>13853</v>
      </c>
    </row>
    <row r="2759" spans="44:44">
      <c r="AR2759" s="53" t="s">
        <v>13854</v>
      </c>
    </row>
    <row r="2760" spans="44:44">
      <c r="AR2760" s="51" t="s">
        <v>13855</v>
      </c>
    </row>
    <row r="2761" spans="44:44">
      <c r="AR2761" s="53" t="s">
        <v>13856</v>
      </c>
    </row>
    <row r="2762" spans="44:44">
      <c r="AR2762" s="51" t="s">
        <v>13857</v>
      </c>
    </row>
    <row r="2763" spans="44:44">
      <c r="AR2763" s="53" t="s">
        <v>13858</v>
      </c>
    </row>
    <row r="2764" spans="44:44">
      <c r="AR2764" s="51" t="s">
        <v>13859</v>
      </c>
    </row>
    <row r="2765" spans="44:44">
      <c r="AR2765" s="53" t="s">
        <v>13860</v>
      </c>
    </row>
    <row r="2766" spans="44:44">
      <c r="AR2766" s="51" t="s">
        <v>13861</v>
      </c>
    </row>
    <row r="2767" spans="44:44">
      <c r="AR2767" s="53" t="s">
        <v>13862</v>
      </c>
    </row>
    <row r="2768" spans="44:44">
      <c r="AR2768" s="51" t="s">
        <v>13863</v>
      </c>
    </row>
    <row r="2769" spans="44:44">
      <c r="AR2769" s="53" t="s">
        <v>13864</v>
      </c>
    </row>
    <row r="2770" spans="44:44">
      <c r="AR2770" s="51" t="s">
        <v>13865</v>
      </c>
    </row>
    <row r="2771" spans="44:44">
      <c r="AR2771" s="53" t="s">
        <v>13866</v>
      </c>
    </row>
    <row r="2772" spans="44:44">
      <c r="AR2772" s="51" t="s">
        <v>13867</v>
      </c>
    </row>
    <row r="2773" spans="44:44">
      <c r="AR2773" s="53" t="s">
        <v>13868</v>
      </c>
    </row>
    <row r="2774" spans="44:44">
      <c r="AR2774" s="51" t="s">
        <v>13869</v>
      </c>
    </row>
    <row r="2775" spans="44:44">
      <c r="AR2775" s="53" t="s">
        <v>13870</v>
      </c>
    </row>
    <row r="2776" spans="44:44">
      <c r="AR2776" s="51" t="s">
        <v>13871</v>
      </c>
    </row>
    <row r="2777" spans="44:44">
      <c r="AR2777" s="53" t="s">
        <v>13872</v>
      </c>
    </row>
    <row r="2778" spans="44:44">
      <c r="AR2778" s="51" t="s">
        <v>13873</v>
      </c>
    </row>
    <row r="2779" spans="44:44">
      <c r="AR2779" s="53" t="s">
        <v>13874</v>
      </c>
    </row>
    <row r="2780" spans="44:44">
      <c r="AR2780" s="51" t="s">
        <v>13875</v>
      </c>
    </row>
    <row r="2781" spans="44:44">
      <c r="AR2781" s="53" t="s">
        <v>13876</v>
      </c>
    </row>
    <row r="2782" spans="44:44">
      <c r="AR2782" s="51" t="s">
        <v>13877</v>
      </c>
    </row>
    <row r="2783" spans="44:44">
      <c r="AR2783" s="53" t="s">
        <v>13878</v>
      </c>
    </row>
    <row r="2784" spans="44:44">
      <c r="AR2784" s="51" t="s">
        <v>13879</v>
      </c>
    </row>
    <row r="2785" spans="44:44">
      <c r="AR2785" s="53" t="s">
        <v>13880</v>
      </c>
    </row>
    <row r="2786" spans="44:44">
      <c r="AR2786" s="51" t="s">
        <v>13881</v>
      </c>
    </row>
    <row r="2787" spans="44:44">
      <c r="AR2787" s="53" t="s">
        <v>13882</v>
      </c>
    </row>
    <row r="2788" spans="44:44">
      <c r="AR2788" s="51" t="s">
        <v>13883</v>
      </c>
    </row>
    <row r="2789" spans="44:44">
      <c r="AR2789" s="53" t="s">
        <v>13884</v>
      </c>
    </row>
    <row r="2790" spans="44:44">
      <c r="AR2790" s="51" t="s">
        <v>13885</v>
      </c>
    </row>
    <row r="2791" spans="44:44">
      <c r="AR2791" s="53" t="s">
        <v>13886</v>
      </c>
    </row>
    <row r="2792" spans="44:44">
      <c r="AR2792" s="51" t="s">
        <v>13887</v>
      </c>
    </row>
    <row r="2793" spans="44:44">
      <c r="AR2793" s="53" t="s">
        <v>13888</v>
      </c>
    </row>
    <row r="2794" spans="44:44">
      <c r="AR2794" s="51" t="s">
        <v>13889</v>
      </c>
    </row>
    <row r="2795" spans="44:44">
      <c r="AR2795" s="53" t="s">
        <v>13890</v>
      </c>
    </row>
    <row r="2796" spans="44:44">
      <c r="AR2796" s="51" t="s">
        <v>13891</v>
      </c>
    </row>
    <row r="2797" spans="44:44">
      <c r="AR2797" s="53" t="s">
        <v>13892</v>
      </c>
    </row>
    <row r="2798" spans="44:44">
      <c r="AR2798" s="51" t="s">
        <v>13893</v>
      </c>
    </row>
    <row r="2799" spans="44:44">
      <c r="AR2799" s="53" t="s">
        <v>13894</v>
      </c>
    </row>
    <row r="2800" spans="44:44">
      <c r="AR2800" s="51" t="s">
        <v>13895</v>
      </c>
    </row>
    <row r="2801" spans="44:44">
      <c r="AR2801" s="53" t="s">
        <v>13896</v>
      </c>
    </row>
    <row r="2802" spans="44:44">
      <c r="AR2802" s="51" t="s">
        <v>13897</v>
      </c>
    </row>
    <row r="2803" spans="44:44">
      <c r="AR2803" s="53" t="s">
        <v>13898</v>
      </c>
    </row>
    <row r="2804" spans="44:44">
      <c r="AR2804" s="51" t="s">
        <v>13899</v>
      </c>
    </row>
    <row r="2805" spans="44:44">
      <c r="AR2805" s="53" t="s">
        <v>13900</v>
      </c>
    </row>
    <row r="2806" spans="44:44">
      <c r="AR2806" s="51" t="s">
        <v>13901</v>
      </c>
    </row>
    <row r="2807" spans="44:44">
      <c r="AR2807" s="53" t="s">
        <v>13902</v>
      </c>
    </row>
    <row r="2808" spans="44:44">
      <c r="AR2808" s="51" t="s">
        <v>13903</v>
      </c>
    </row>
    <row r="2809" spans="44:44">
      <c r="AR2809" s="53" t="s">
        <v>13904</v>
      </c>
    </row>
    <row r="2810" spans="44:44">
      <c r="AR2810" s="51" t="s">
        <v>13905</v>
      </c>
    </row>
    <row r="2811" spans="44:44">
      <c r="AR2811" s="53" t="s">
        <v>13906</v>
      </c>
    </row>
    <row r="2812" spans="44:44">
      <c r="AR2812" s="51" t="s">
        <v>13907</v>
      </c>
    </row>
    <row r="2813" spans="44:44">
      <c r="AR2813" s="53" t="s">
        <v>13908</v>
      </c>
    </row>
    <row r="2814" spans="44:44">
      <c r="AR2814" s="51" t="s">
        <v>13909</v>
      </c>
    </row>
    <row r="2815" spans="44:44">
      <c r="AR2815" s="53" t="s">
        <v>13910</v>
      </c>
    </row>
    <row r="2816" spans="44:44">
      <c r="AR2816" s="51" t="s">
        <v>13911</v>
      </c>
    </row>
    <row r="2817" spans="44:44">
      <c r="AR2817" s="53" t="s">
        <v>13912</v>
      </c>
    </row>
    <row r="2818" spans="44:44">
      <c r="AR2818" s="51" t="s">
        <v>13913</v>
      </c>
    </row>
    <row r="2819" spans="44:44">
      <c r="AR2819" s="53" t="s">
        <v>13914</v>
      </c>
    </row>
    <row r="2820" spans="44:44">
      <c r="AR2820" s="51" t="s">
        <v>13915</v>
      </c>
    </row>
    <row r="2821" spans="44:44">
      <c r="AR2821" s="53" t="s">
        <v>13916</v>
      </c>
    </row>
    <row r="2822" spans="44:44">
      <c r="AR2822" s="51" t="s">
        <v>13917</v>
      </c>
    </row>
    <row r="2823" spans="44:44">
      <c r="AR2823" s="53" t="s">
        <v>13918</v>
      </c>
    </row>
    <row r="2824" spans="44:44">
      <c r="AR2824" s="51" t="s">
        <v>13919</v>
      </c>
    </row>
    <row r="2825" spans="44:44">
      <c r="AR2825" s="53" t="s">
        <v>13920</v>
      </c>
    </row>
    <row r="2826" spans="44:44">
      <c r="AR2826" s="51" t="s">
        <v>13921</v>
      </c>
    </row>
    <row r="2827" spans="44:44">
      <c r="AR2827" s="53" t="s">
        <v>13922</v>
      </c>
    </row>
    <row r="2828" spans="44:44">
      <c r="AR2828" s="51" t="s">
        <v>13923</v>
      </c>
    </row>
    <row r="2829" spans="44:44">
      <c r="AR2829" s="53" t="s">
        <v>13924</v>
      </c>
    </row>
    <row r="2830" spans="44:44">
      <c r="AR2830" s="51" t="s">
        <v>13925</v>
      </c>
    </row>
    <row r="2831" spans="44:44">
      <c r="AR2831" s="53" t="s">
        <v>13926</v>
      </c>
    </row>
    <row r="2832" spans="44:44">
      <c r="AR2832" s="51" t="s">
        <v>13927</v>
      </c>
    </row>
    <row r="2833" spans="44:44">
      <c r="AR2833" s="53" t="s">
        <v>13928</v>
      </c>
    </row>
    <row r="2834" spans="44:44">
      <c r="AR2834" s="51" t="s">
        <v>13929</v>
      </c>
    </row>
    <row r="2835" spans="44:44">
      <c r="AR2835" s="53" t="s">
        <v>13930</v>
      </c>
    </row>
    <row r="2836" spans="44:44">
      <c r="AR2836" s="51" t="s">
        <v>13931</v>
      </c>
    </row>
    <row r="2837" spans="44:44">
      <c r="AR2837" s="53" t="s">
        <v>13932</v>
      </c>
    </row>
    <row r="2838" spans="44:44">
      <c r="AR2838" s="51" t="s">
        <v>13933</v>
      </c>
    </row>
    <row r="2839" spans="44:44">
      <c r="AR2839" s="53" t="s">
        <v>13934</v>
      </c>
    </row>
    <row r="2840" spans="44:44">
      <c r="AR2840" s="51" t="s">
        <v>13935</v>
      </c>
    </row>
    <row r="2841" spans="44:44">
      <c r="AR2841" s="53" t="s">
        <v>13936</v>
      </c>
    </row>
    <row r="2842" spans="44:44">
      <c r="AR2842" s="51" t="s">
        <v>13937</v>
      </c>
    </row>
    <row r="2843" spans="44:44">
      <c r="AR2843" s="53" t="s">
        <v>13938</v>
      </c>
    </row>
    <row r="2844" spans="44:44">
      <c r="AR2844" s="51" t="s">
        <v>13939</v>
      </c>
    </row>
    <row r="2845" spans="44:44">
      <c r="AR2845" s="53" t="s">
        <v>13940</v>
      </c>
    </row>
    <row r="2846" spans="44:44">
      <c r="AR2846" s="51" t="s">
        <v>13941</v>
      </c>
    </row>
    <row r="2847" spans="44:44">
      <c r="AR2847" s="53" t="s">
        <v>13942</v>
      </c>
    </row>
    <row r="2848" spans="44:44">
      <c r="AR2848" s="51" t="s">
        <v>13943</v>
      </c>
    </row>
    <row r="2849" spans="44:44">
      <c r="AR2849" s="53" t="s">
        <v>13944</v>
      </c>
    </row>
    <row r="2850" spans="44:44">
      <c r="AR2850" s="51" t="s">
        <v>13945</v>
      </c>
    </row>
    <row r="2851" spans="44:44">
      <c r="AR2851" s="53" t="s">
        <v>13946</v>
      </c>
    </row>
    <row r="2852" spans="44:44">
      <c r="AR2852" s="51" t="s">
        <v>13947</v>
      </c>
    </row>
    <row r="2853" spans="44:44">
      <c r="AR2853" s="53" t="s">
        <v>13948</v>
      </c>
    </row>
    <row r="2854" spans="44:44">
      <c r="AR2854" s="51" t="s">
        <v>13949</v>
      </c>
    </row>
    <row r="2855" spans="44:44">
      <c r="AR2855" s="53" t="s">
        <v>13950</v>
      </c>
    </row>
    <row r="2856" spans="44:44">
      <c r="AR2856" s="51" t="s">
        <v>13951</v>
      </c>
    </row>
    <row r="2857" spans="44:44">
      <c r="AR2857" s="53" t="s">
        <v>13952</v>
      </c>
    </row>
    <row r="2858" spans="44:44">
      <c r="AR2858" s="51" t="s">
        <v>13953</v>
      </c>
    </row>
    <row r="2859" spans="44:44">
      <c r="AR2859" s="53" t="s">
        <v>13954</v>
      </c>
    </row>
    <row r="2860" spans="44:44">
      <c r="AR2860" s="51" t="s">
        <v>13955</v>
      </c>
    </row>
    <row r="2861" spans="44:44">
      <c r="AR2861" s="53" t="s">
        <v>13956</v>
      </c>
    </row>
    <row r="2862" spans="44:44">
      <c r="AR2862" s="51" t="s">
        <v>13957</v>
      </c>
    </row>
    <row r="2863" spans="44:44">
      <c r="AR2863" s="53" t="s">
        <v>13958</v>
      </c>
    </row>
    <row r="2864" spans="44:44">
      <c r="AR2864" s="51" t="s">
        <v>13959</v>
      </c>
    </row>
    <row r="2865" spans="44:44">
      <c r="AR2865" s="53" t="s">
        <v>13960</v>
      </c>
    </row>
    <row r="2866" spans="44:44">
      <c r="AR2866" s="51" t="s">
        <v>13961</v>
      </c>
    </row>
    <row r="2867" spans="44:44">
      <c r="AR2867" s="53" t="s">
        <v>13962</v>
      </c>
    </row>
    <row r="2868" spans="44:44">
      <c r="AR2868" s="51" t="s">
        <v>13963</v>
      </c>
    </row>
    <row r="2869" spans="44:44">
      <c r="AR2869" s="53" t="s">
        <v>13964</v>
      </c>
    </row>
    <row r="2870" spans="44:44">
      <c r="AR2870" s="51" t="s">
        <v>13965</v>
      </c>
    </row>
    <row r="2871" spans="44:44">
      <c r="AR2871" s="53" t="s">
        <v>13966</v>
      </c>
    </row>
    <row r="2872" spans="44:44">
      <c r="AR2872" s="51" t="s">
        <v>13967</v>
      </c>
    </row>
    <row r="2873" spans="44:44">
      <c r="AR2873" s="53" t="s">
        <v>13968</v>
      </c>
    </row>
    <row r="2874" spans="44:44">
      <c r="AR2874" s="51" t="s">
        <v>13969</v>
      </c>
    </row>
    <row r="2875" spans="44:44">
      <c r="AR2875" s="53" t="s">
        <v>13970</v>
      </c>
    </row>
    <row r="2876" spans="44:44">
      <c r="AR2876" s="51" t="s">
        <v>13971</v>
      </c>
    </row>
    <row r="2877" spans="44:44">
      <c r="AR2877" s="53" t="s">
        <v>13972</v>
      </c>
    </row>
    <row r="2878" spans="44:44">
      <c r="AR2878" s="51" t="s">
        <v>13973</v>
      </c>
    </row>
    <row r="2879" spans="44:44">
      <c r="AR2879" s="53" t="s">
        <v>13974</v>
      </c>
    </row>
    <row r="2880" spans="44:44">
      <c r="AR2880" s="51" t="s">
        <v>13975</v>
      </c>
    </row>
    <row r="2881" spans="44:44">
      <c r="AR2881" s="53" t="s">
        <v>13976</v>
      </c>
    </row>
    <row r="2882" spans="44:44">
      <c r="AR2882" s="51" t="s">
        <v>13977</v>
      </c>
    </row>
    <row r="2883" spans="44:44">
      <c r="AR2883" s="53" t="s">
        <v>13978</v>
      </c>
    </row>
    <row r="2884" spans="44:44">
      <c r="AR2884" s="51" t="s">
        <v>13979</v>
      </c>
    </row>
    <row r="2885" spans="44:44">
      <c r="AR2885" s="53" t="s">
        <v>13980</v>
      </c>
    </row>
    <row r="2886" spans="44:44">
      <c r="AR2886" s="51" t="s">
        <v>13981</v>
      </c>
    </row>
    <row r="2887" spans="44:44">
      <c r="AR2887" s="53" t="s">
        <v>13982</v>
      </c>
    </row>
    <row r="2888" spans="44:44">
      <c r="AR2888" s="51" t="s">
        <v>13983</v>
      </c>
    </row>
    <row r="2889" spans="44:44">
      <c r="AR2889" s="53" t="s">
        <v>13984</v>
      </c>
    </row>
    <row r="2890" spans="44:44">
      <c r="AR2890" s="51" t="s">
        <v>13985</v>
      </c>
    </row>
    <row r="2891" spans="44:44">
      <c r="AR2891" s="53" t="s">
        <v>13986</v>
      </c>
    </row>
    <row r="2892" spans="44:44">
      <c r="AR2892" s="51" t="s">
        <v>13987</v>
      </c>
    </row>
    <row r="2893" spans="44:44">
      <c r="AR2893" s="53" t="s">
        <v>10906</v>
      </c>
    </row>
    <row r="2894" spans="44:44">
      <c r="AR2894" s="51" t="s">
        <v>13988</v>
      </c>
    </row>
    <row r="2895" spans="44:44">
      <c r="AR2895" s="53" t="s">
        <v>10695</v>
      </c>
    </row>
    <row r="2896" spans="44:44">
      <c r="AR2896" s="51" t="s">
        <v>13989</v>
      </c>
    </row>
    <row r="2897" spans="44:44">
      <c r="AR2897" s="53" t="s">
        <v>13990</v>
      </c>
    </row>
    <row r="2898" spans="44:44">
      <c r="AR2898" s="51" t="s">
        <v>13991</v>
      </c>
    </row>
    <row r="2899" spans="44:44">
      <c r="AR2899" s="53" t="s">
        <v>13992</v>
      </c>
    </row>
    <row r="2900" spans="44:44">
      <c r="AR2900" s="51" t="s">
        <v>13993</v>
      </c>
    </row>
    <row r="2901" spans="44:44">
      <c r="AR2901" s="53" t="s">
        <v>13994</v>
      </c>
    </row>
    <row r="2902" spans="44:44">
      <c r="AR2902" s="51" t="s">
        <v>13995</v>
      </c>
    </row>
    <row r="2903" spans="44:44">
      <c r="AR2903" s="53" t="s">
        <v>13996</v>
      </c>
    </row>
    <row r="2904" spans="44:44">
      <c r="AR2904" s="51" t="s">
        <v>13997</v>
      </c>
    </row>
    <row r="2905" spans="44:44">
      <c r="AR2905" s="53" t="s">
        <v>13998</v>
      </c>
    </row>
    <row r="2906" spans="44:44">
      <c r="AR2906" s="51" t="s">
        <v>13999</v>
      </c>
    </row>
    <row r="2907" spans="44:44">
      <c r="AR2907" s="53" t="s">
        <v>14000</v>
      </c>
    </row>
    <row r="2908" spans="44:44">
      <c r="AR2908" s="51" t="s">
        <v>14001</v>
      </c>
    </row>
    <row r="2909" spans="44:44">
      <c r="AR2909" s="53" t="s">
        <v>14002</v>
      </c>
    </row>
    <row r="2910" spans="44:44">
      <c r="AR2910" s="51" t="s">
        <v>14003</v>
      </c>
    </row>
    <row r="2911" spans="44:44">
      <c r="AR2911" s="53" t="s">
        <v>14004</v>
      </c>
    </row>
    <row r="2912" spans="44:44">
      <c r="AR2912" s="51" t="s">
        <v>14005</v>
      </c>
    </row>
    <row r="2913" spans="44:44">
      <c r="AR2913" s="53" t="s">
        <v>14006</v>
      </c>
    </row>
    <row r="2914" spans="44:44">
      <c r="AR2914" s="51" t="s">
        <v>14007</v>
      </c>
    </row>
    <row r="2915" spans="44:44">
      <c r="AR2915" s="53" t="s">
        <v>14008</v>
      </c>
    </row>
    <row r="2916" spans="44:44">
      <c r="AR2916" s="51" t="s">
        <v>14009</v>
      </c>
    </row>
    <row r="2917" spans="44:44">
      <c r="AR2917" s="53" t="s">
        <v>14010</v>
      </c>
    </row>
    <row r="2918" spans="44:44">
      <c r="AR2918" s="51" t="s">
        <v>14011</v>
      </c>
    </row>
    <row r="2919" spans="44:44">
      <c r="AR2919" s="53" t="s">
        <v>14012</v>
      </c>
    </row>
    <row r="2920" spans="44:44">
      <c r="AR2920" s="51" t="s">
        <v>14013</v>
      </c>
    </row>
    <row r="2921" spans="44:44">
      <c r="AR2921" s="53" t="s">
        <v>14014</v>
      </c>
    </row>
    <row r="2922" spans="44:44">
      <c r="AR2922" s="51" t="s">
        <v>14015</v>
      </c>
    </row>
    <row r="2923" spans="44:44">
      <c r="AR2923" s="53" t="s">
        <v>14016</v>
      </c>
    </row>
    <row r="2924" spans="44:44">
      <c r="AR2924" s="51" t="s">
        <v>14017</v>
      </c>
    </row>
    <row r="2925" spans="44:44">
      <c r="AR2925" s="53" t="s">
        <v>14018</v>
      </c>
    </row>
    <row r="2926" spans="44:44">
      <c r="AR2926" s="51" t="s">
        <v>14019</v>
      </c>
    </row>
    <row r="2927" spans="44:44">
      <c r="AR2927" s="53" t="s">
        <v>14020</v>
      </c>
    </row>
    <row r="2928" spans="44:44">
      <c r="AR2928" s="51" t="s">
        <v>14021</v>
      </c>
    </row>
    <row r="2929" spans="44:44">
      <c r="AR2929" s="53" t="s">
        <v>14022</v>
      </c>
    </row>
    <row r="2930" spans="44:44">
      <c r="AR2930" s="51" t="s">
        <v>14023</v>
      </c>
    </row>
    <row r="2931" spans="44:44">
      <c r="AR2931" s="53" t="s">
        <v>14024</v>
      </c>
    </row>
    <row r="2932" spans="44:44">
      <c r="AR2932" s="51" t="s">
        <v>14025</v>
      </c>
    </row>
    <row r="2933" spans="44:44">
      <c r="AR2933" s="53" t="s">
        <v>14025</v>
      </c>
    </row>
    <row r="2934" spans="44:44">
      <c r="AR2934" s="51" t="s">
        <v>14026</v>
      </c>
    </row>
    <row r="2935" spans="44:44">
      <c r="AR2935" s="53" t="s">
        <v>14027</v>
      </c>
    </row>
    <row r="2936" spans="44:44">
      <c r="AR2936" s="51" t="s">
        <v>14028</v>
      </c>
    </row>
    <row r="2937" spans="44:44">
      <c r="AR2937" s="53" t="s">
        <v>14029</v>
      </c>
    </row>
    <row r="2938" spans="44:44">
      <c r="AR2938" s="51" t="s">
        <v>14030</v>
      </c>
    </row>
    <row r="2939" spans="44:44">
      <c r="AR2939" s="53" t="s">
        <v>14031</v>
      </c>
    </row>
    <row r="2940" spans="44:44">
      <c r="AR2940" s="51" t="s">
        <v>14032</v>
      </c>
    </row>
    <row r="2941" spans="44:44">
      <c r="AR2941" s="53" t="s">
        <v>14033</v>
      </c>
    </row>
    <row r="2942" spans="44:44">
      <c r="AR2942" s="51" t="s">
        <v>14034</v>
      </c>
    </row>
    <row r="2943" spans="44:44">
      <c r="AR2943" s="53" t="s">
        <v>14035</v>
      </c>
    </row>
    <row r="2944" spans="44:44">
      <c r="AR2944" s="51" t="s">
        <v>14036</v>
      </c>
    </row>
    <row r="2945" spans="44:44">
      <c r="AR2945" s="53" t="s">
        <v>14037</v>
      </c>
    </row>
    <row r="2946" spans="44:44">
      <c r="AR2946" s="51" t="s">
        <v>14038</v>
      </c>
    </row>
    <row r="2947" spans="44:44">
      <c r="AR2947" s="53" t="s">
        <v>14039</v>
      </c>
    </row>
    <row r="2948" spans="44:44">
      <c r="AR2948" s="51" t="s">
        <v>14040</v>
      </c>
    </row>
    <row r="2949" spans="44:44">
      <c r="AR2949" s="53" t="s">
        <v>14041</v>
      </c>
    </row>
    <row r="2950" spans="44:44">
      <c r="AR2950" s="51" t="s">
        <v>14042</v>
      </c>
    </row>
    <row r="2951" spans="44:44">
      <c r="AR2951" s="53" t="s">
        <v>14043</v>
      </c>
    </row>
    <row r="2952" spans="44:44">
      <c r="AR2952" s="51" t="s">
        <v>14044</v>
      </c>
    </row>
    <row r="2953" spans="44:44">
      <c r="AR2953" s="53" t="s">
        <v>14045</v>
      </c>
    </row>
    <row r="2954" spans="44:44">
      <c r="AR2954" s="51" t="s">
        <v>14046</v>
      </c>
    </row>
    <row r="2955" spans="44:44">
      <c r="AR2955" s="53" t="s">
        <v>14047</v>
      </c>
    </row>
    <row r="2956" spans="44:44">
      <c r="AR2956" s="51" t="s">
        <v>14048</v>
      </c>
    </row>
    <row r="2957" spans="44:44">
      <c r="AR2957" s="53" t="s">
        <v>14049</v>
      </c>
    </row>
    <row r="2958" spans="44:44">
      <c r="AR2958" s="51" t="s">
        <v>14050</v>
      </c>
    </row>
    <row r="2959" spans="44:44">
      <c r="AR2959" s="53" t="s">
        <v>14051</v>
      </c>
    </row>
    <row r="2960" spans="44:44">
      <c r="AR2960" s="51" t="s">
        <v>14052</v>
      </c>
    </row>
    <row r="2961" spans="44:44">
      <c r="AR2961" s="53" t="s">
        <v>14053</v>
      </c>
    </row>
    <row r="2962" spans="44:44">
      <c r="AR2962" s="51" t="s">
        <v>14054</v>
      </c>
    </row>
    <row r="2963" spans="44:44">
      <c r="AR2963" s="53" t="s">
        <v>14055</v>
      </c>
    </row>
    <row r="2964" spans="44:44">
      <c r="AR2964" s="51" t="s">
        <v>14056</v>
      </c>
    </row>
    <row r="2965" spans="44:44">
      <c r="AR2965" s="53" t="s">
        <v>14057</v>
      </c>
    </row>
    <row r="2966" spans="44:44">
      <c r="AR2966" s="51" t="s">
        <v>14058</v>
      </c>
    </row>
    <row r="2967" spans="44:44">
      <c r="AR2967" s="53" t="s">
        <v>14059</v>
      </c>
    </row>
    <row r="2968" spans="44:44">
      <c r="AR2968" s="51" t="s">
        <v>14060</v>
      </c>
    </row>
    <row r="2969" spans="44:44">
      <c r="AR2969" s="53" t="s">
        <v>14061</v>
      </c>
    </row>
    <row r="2970" spans="44:44">
      <c r="AR2970" s="51" t="s">
        <v>14062</v>
      </c>
    </row>
    <row r="2971" spans="44:44">
      <c r="AR2971" s="53" t="s">
        <v>14063</v>
      </c>
    </row>
    <row r="2972" spans="44:44">
      <c r="AR2972" s="51" t="s">
        <v>14064</v>
      </c>
    </row>
    <row r="2973" spans="44:44">
      <c r="AR2973" s="53" t="s">
        <v>14065</v>
      </c>
    </row>
    <row r="2974" spans="44:44">
      <c r="AR2974" s="51" t="s">
        <v>14066</v>
      </c>
    </row>
    <row r="2975" spans="44:44">
      <c r="AR2975" s="53" t="s">
        <v>14067</v>
      </c>
    </row>
    <row r="2976" spans="44:44">
      <c r="AR2976" s="51" t="s">
        <v>14068</v>
      </c>
    </row>
    <row r="2977" spans="44:44">
      <c r="AR2977" s="53" t="s">
        <v>14069</v>
      </c>
    </row>
    <row r="2978" spans="44:44">
      <c r="AR2978" s="51" t="s">
        <v>14070</v>
      </c>
    </row>
    <row r="2979" spans="44:44">
      <c r="AR2979" s="53" t="s">
        <v>14071</v>
      </c>
    </row>
    <row r="2980" spans="44:44">
      <c r="AR2980" s="51" t="s">
        <v>14072</v>
      </c>
    </row>
    <row r="2981" spans="44:44">
      <c r="AR2981" s="53" t="s">
        <v>14073</v>
      </c>
    </row>
    <row r="2982" spans="44:44">
      <c r="AR2982" s="51" t="s">
        <v>14074</v>
      </c>
    </row>
    <row r="2983" spans="44:44">
      <c r="AR2983" s="53" t="s">
        <v>14075</v>
      </c>
    </row>
    <row r="2984" spans="44:44">
      <c r="AR2984" s="51" t="s">
        <v>14076</v>
      </c>
    </row>
    <row r="2985" spans="44:44">
      <c r="AR2985" s="53" t="s">
        <v>14077</v>
      </c>
    </row>
    <row r="2986" spans="44:44">
      <c r="AR2986" s="51" t="s">
        <v>14078</v>
      </c>
    </row>
    <row r="2987" spans="44:44">
      <c r="AR2987" s="53" t="s">
        <v>14079</v>
      </c>
    </row>
    <row r="2988" spans="44:44">
      <c r="AR2988" s="51" t="s">
        <v>14080</v>
      </c>
    </row>
    <row r="2989" spans="44:44">
      <c r="AR2989" s="53" t="s">
        <v>14081</v>
      </c>
    </row>
    <row r="2990" spans="44:44">
      <c r="AR2990" s="51" t="s">
        <v>14081</v>
      </c>
    </row>
    <row r="2991" spans="44:44">
      <c r="AR2991" s="53" t="s">
        <v>14082</v>
      </c>
    </row>
    <row r="2992" spans="44:44">
      <c r="AR2992" s="51" t="s">
        <v>14083</v>
      </c>
    </row>
    <row r="2993" spans="44:44">
      <c r="AR2993" s="53" t="s">
        <v>14084</v>
      </c>
    </row>
    <row r="2994" spans="44:44">
      <c r="AR2994" s="51" t="s">
        <v>14085</v>
      </c>
    </row>
    <row r="2995" spans="44:44">
      <c r="AR2995" s="53" t="s">
        <v>14086</v>
      </c>
    </row>
    <row r="2996" spans="44:44">
      <c r="AR2996" s="51" t="s">
        <v>14087</v>
      </c>
    </row>
    <row r="2997" spans="44:44">
      <c r="AR2997" s="53" t="s">
        <v>14088</v>
      </c>
    </row>
    <row r="2998" spans="44:44">
      <c r="AR2998" s="51" t="s">
        <v>14089</v>
      </c>
    </row>
    <row r="2999" spans="44:44">
      <c r="AR2999" s="53" t="s">
        <v>14090</v>
      </c>
    </row>
    <row r="3000" spans="44:44">
      <c r="AR3000" s="51" t="s">
        <v>14091</v>
      </c>
    </row>
    <row r="3001" spans="44:44">
      <c r="AR3001" s="53" t="s">
        <v>11008</v>
      </c>
    </row>
    <row r="3002" spans="44:44">
      <c r="AR3002" s="51" t="s">
        <v>14092</v>
      </c>
    </row>
    <row r="3003" spans="44:44">
      <c r="AR3003" s="53" t="s">
        <v>14093</v>
      </c>
    </row>
    <row r="3004" spans="44:44">
      <c r="AR3004" s="51" t="s">
        <v>14094</v>
      </c>
    </row>
    <row r="3005" spans="44:44">
      <c r="AR3005" s="53" t="s">
        <v>14095</v>
      </c>
    </row>
    <row r="3006" spans="44:44">
      <c r="AR3006" s="51" t="s">
        <v>14096</v>
      </c>
    </row>
    <row r="3007" spans="44:44">
      <c r="AR3007" s="53" t="s">
        <v>14097</v>
      </c>
    </row>
    <row r="3008" spans="44:44">
      <c r="AR3008" s="51" t="s">
        <v>14098</v>
      </c>
    </row>
    <row r="3009" spans="44:44">
      <c r="AR3009" s="53" t="s">
        <v>14099</v>
      </c>
    </row>
    <row r="3010" spans="44:44">
      <c r="AR3010" s="51" t="s">
        <v>14100</v>
      </c>
    </row>
    <row r="3011" spans="44:44">
      <c r="AR3011" s="53" t="s">
        <v>14101</v>
      </c>
    </row>
    <row r="3012" spans="44:44">
      <c r="AR3012" s="51" t="s">
        <v>14102</v>
      </c>
    </row>
    <row r="3013" spans="44:44">
      <c r="AR3013" s="53" t="s">
        <v>14103</v>
      </c>
    </row>
    <row r="3014" spans="44:44">
      <c r="AR3014" s="51" t="s">
        <v>14104</v>
      </c>
    </row>
    <row r="3015" spans="44:44">
      <c r="AR3015" s="53" t="s">
        <v>14105</v>
      </c>
    </row>
    <row r="3016" spans="44:44">
      <c r="AR3016" s="51" t="s">
        <v>14106</v>
      </c>
    </row>
    <row r="3017" spans="44:44">
      <c r="AR3017" s="53" t="s">
        <v>14107</v>
      </c>
    </row>
    <row r="3018" spans="44:44">
      <c r="AR3018" s="51" t="s">
        <v>14108</v>
      </c>
    </row>
    <row r="3019" spans="44:44">
      <c r="AR3019" s="53" t="s">
        <v>14109</v>
      </c>
    </row>
    <row r="3020" spans="44:44">
      <c r="AR3020" s="51" t="s">
        <v>14110</v>
      </c>
    </row>
    <row r="3021" spans="44:44">
      <c r="AR3021" s="53" t="s">
        <v>14111</v>
      </c>
    </row>
    <row r="3022" spans="44:44">
      <c r="AR3022" s="51" t="s">
        <v>14112</v>
      </c>
    </row>
    <row r="3023" spans="44:44">
      <c r="AR3023" s="53" t="s">
        <v>14113</v>
      </c>
    </row>
    <row r="3024" spans="44:44">
      <c r="AR3024" s="51" t="s">
        <v>14114</v>
      </c>
    </row>
    <row r="3025" spans="44:44">
      <c r="AR3025" s="53" t="s">
        <v>14115</v>
      </c>
    </row>
    <row r="3026" spans="44:44">
      <c r="AR3026" s="51" t="s">
        <v>14116</v>
      </c>
    </row>
    <row r="3027" spans="44:44">
      <c r="AR3027" s="53" t="s">
        <v>14117</v>
      </c>
    </row>
    <row r="3028" spans="44:44">
      <c r="AR3028" s="51" t="s">
        <v>14118</v>
      </c>
    </row>
    <row r="3029" spans="44:44">
      <c r="AR3029" s="53" t="s">
        <v>14119</v>
      </c>
    </row>
    <row r="3030" spans="44:44">
      <c r="AR3030" s="51" t="s">
        <v>14120</v>
      </c>
    </row>
    <row r="3031" spans="44:44">
      <c r="AR3031" s="53" t="s">
        <v>14121</v>
      </c>
    </row>
    <row r="3032" spans="44:44">
      <c r="AR3032" s="51" t="s">
        <v>14122</v>
      </c>
    </row>
    <row r="3033" spans="44:44">
      <c r="AR3033" s="53" t="s">
        <v>14123</v>
      </c>
    </row>
    <row r="3034" spans="44:44">
      <c r="AR3034" s="51" t="s">
        <v>14124</v>
      </c>
    </row>
    <row r="3035" spans="44:44">
      <c r="AR3035" s="53" t="s">
        <v>14125</v>
      </c>
    </row>
    <row r="3036" spans="44:44">
      <c r="AR3036" s="51" t="s">
        <v>14126</v>
      </c>
    </row>
    <row r="3037" spans="44:44">
      <c r="AR3037" s="53" t="s">
        <v>14127</v>
      </c>
    </row>
    <row r="3038" spans="44:44">
      <c r="AR3038" s="51" t="s">
        <v>14128</v>
      </c>
    </row>
    <row r="3039" spans="44:44">
      <c r="AR3039" s="53" t="s">
        <v>14129</v>
      </c>
    </row>
    <row r="3040" spans="44:44">
      <c r="AR3040" s="51" t="s">
        <v>14130</v>
      </c>
    </row>
    <row r="3041" spans="44:44">
      <c r="AR3041" s="53" t="s">
        <v>14131</v>
      </c>
    </row>
    <row r="3042" spans="44:44">
      <c r="AR3042" s="51" t="s">
        <v>14132</v>
      </c>
    </row>
    <row r="3043" spans="44:44">
      <c r="AR3043" s="53" t="s">
        <v>14133</v>
      </c>
    </row>
    <row r="3044" spans="44:44">
      <c r="AR3044" s="51" t="s">
        <v>14134</v>
      </c>
    </row>
    <row r="3045" spans="44:44">
      <c r="AR3045" s="53" t="s">
        <v>14135</v>
      </c>
    </row>
    <row r="3046" spans="44:44">
      <c r="AR3046" s="51" t="s">
        <v>14136</v>
      </c>
    </row>
    <row r="3047" spans="44:44">
      <c r="AR3047" s="53" t="s">
        <v>14137</v>
      </c>
    </row>
    <row r="3048" spans="44:44">
      <c r="AR3048" s="51" t="s">
        <v>14138</v>
      </c>
    </row>
    <row r="3049" spans="44:44">
      <c r="AR3049" s="53" t="s">
        <v>14139</v>
      </c>
    </row>
    <row r="3050" spans="44:44">
      <c r="AR3050" s="51" t="s">
        <v>14140</v>
      </c>
    </row>
    <row r="3051" spans="44:44">
      <c r="AR3051" s="53" t="s">
        <v>14140</v>
      </c>
    </row>
    <row r="3052" spans="44:44">
      <c r="AR3052" s="51" t="s">
        <v>14141</v>
      </c>
    </row>
    <row r="3053" spans="44:44">
      <c r="AR3053" s="53" t="s">
        <v>14142</v>
      </c>
    </row>
    <row r="3054" spans="44:44">
      <c r="AR3054" s="51" t="s">
        <v>14143</v>
      </c>
    </row>
    <row r="3055" spans="44:44">
      <c r="AR3055" s="53" t="s">
        <v>14144</v>
      </c>
    </row>
    <row r="3056" spans="44:44">
      <c r="AR3056" s="51" t="s">
        <v>14145</v>
      </c>
    </row>
    <row r="3057" spans="44:44">
      <c r="AR3057" s="53" t="s">
        <v>14146</v>
      </c>
    </row>
    <row r="3058" spans="44:44">
      <c r="AR3058" s="51" t="s">
        <v>14147</v>
      </c>
    </row>
    <row r="3059" spans="44:44">
      <c r="AR3059" s="53" t="s">
        <v>11105</v>
      </c>
    </row>
    <row r="3060" spans="44:44">
      <c r="AR3060" s="51" t="s">
        <v>11105</v>
      </c>
    </row>
    <row r="3061" spans="44:44">
      <c r="AR3061" s="53" t="s">
        <v>14148</v>
      </c>
    </row>
    <row r="3062" spans="44:44">
      <c r="AR3062" s="51" t="s">
        <v>14149</v>
      </c>
    </row>
    <row r="3063" spans="44:44">
      <c r="AR3063" s="53" t="s">
        <v>14150</v>
      </c>
    </row>
    <row r="3064" spans="44:44">
      <c r="AR3064" s="51" t="s">
        <v>14151</v>
      </c>
    </row>
    <row r="3065" spans="44:44">
      <c r="AR3065" s="53" t="s">
        <v>14152</v>
      </c>
    </row>
    <row r="3066" spans="44:44">
      <c r="AR3066" s="51" t="s">
        <v>14153</v>
      </c>
    </row>
    <row r="3067" spans="44:44">
      <c r="AR3067" s="53" t="s">
        <v>14154</v>
      </c>
    </row>
    <row r="3068" spans="44:44">
      <c r="AR3068" s="51" t="s">
        <v>14155</v>
      </c>
    </row>
    <row r="3069" spans="44:44">
      <c r="AR3069" s="53" t="s">
        <v>14156</v>
      </c>
    </row>
    <row r="3070" spans="44:44">
      <c r="AR3070" s="51" t="s">
        <v>14157</v>
      </c>
    </row>
    <row r="3071" spans="44:44">
      <c r="AR3071" s="53" t="s">
        <v>14158</v>
      </c>
    </row>
    <row r="3072" spans="44:44">
      <c r="AR3072" s="51" t="s">
        <v>14159</v>
      </c>
    </row>
    <row r="3073" spans="44:44">
      <c r="AR3073" s="53" t="s">
        <v>14160</v>
      </c>
    </row>
    <row r="3074" spans="44:44">
      <c r="AR3074" s="51" t="s">
        <v>14161</v>
      </c>
    </row>
    <row r="3075" spans="44:44">
      <c r="AR3075" s="53" t="s">
        <v>14162</v>
      </c>
    </row>
    <row r="3076" spans="44:44">
      <c r="AR3076" s="51" t="s">
        <v>14163</v>
      </c>
    </row>
    <row r="3077" spans="44:44">
      <c r="AR3077" s="53" t="s">
        <v>14164</v>
      </c>
    </row>
    <row r="3078" spans="44:44">
      <c r="AR3078" s="51" t="s">
        <v>14165</v>
      </c>
    </row>
    <row r="3079" spans="44:44">
      <c r="AR3079" s="53" t="s">
        <v>14166</v>
      </c>
    </row>
    <row r="3080" spans="44:44">
      <c r="AR3080" s="51" t="s">
        <v>14166</v>
      </c>
    </row>
    <row r="3081" spans="44:44">
      <c r="AR3081" s="53" t="s">
        <v>14167</v>
      </c>
    </row>
    <row r="3082" spans="44:44">
      <c r="AR3082" s="51" t="s">
        <v>14168</v>
      </c>
    </row>
    <row r="3083" spans="44:44">
      <c r="AR3083" s="53" t="s">
        <v>14169</v>
      </c>
    </row>
    <row r="3084" spans="44:44">
      <c r="AR3084" s="51" t="s">
        <v>14170</v>
      </c>
    </row>
    <row r="3085" spans="44:44">
      <c r="AR3085" s="53" t="s">
        <v>14171</v>
      </c>
    </row>
    <row r="3086" spans="44:44">
      <c r="AR3086" s="51" t="s">
        <v>14172</v>
      </c>
    </row>
    <row r="3087" spans="44:44">
      <c r="AR3087" s="53" t="s">
        <v>14173</v>
      </c>
    </row>
    <row r="3088" spans="44:44">
      <c r="AR3088" s="51" t="s">
        <v>14174</v>
      </c>
    </row>
    <row r="3089" spans="44:44">
      <c r="AR3089" s="53" t="s">
        <v>14175</v>
      </c>
    </row>
    <row r="3090" spans="44:44">
      <c r="AR3090" s="51" t="s">
        <v>14176</v>
      </c>
    </row>
    <row r="3091" spans="44:44">
      <c r="AR3091" s="53" t="s">
        <v>14177</v>
      </c>
    </row>
    <row r="3092" spans="44:44">
      <c r="AR3092" s="51" t="s">
        <v>14178</v>
      </c>
    </row>
    <row r="3093" spans="44:44">
      <c r="AR3093" s="53" t="s">
        <v>14179</v>
      </c>
    </row>
    <row r="3094" spans="44:44">
      <c r="AR3094" s="51" t="s">
        <v>14180</v>
      </c>
    </row>
    <row r="3095" spans="44:44">
      <c r="AR3095" s="53" t="s">
        <v>14181</v>
      </c>
    </row>
    <row r="3096" spans="44:44">
      <c r="AR3096" s="51" t="s">
        <v>14182</v>
      </c>
    </row>
    <row r="3097" spans="44:44">
      <c r="AR3097" s="53" t="s">
        <v>14183</v>
      </c>
    </row>
    <row r="3098" spans="44:44">
      <c r="AR3098" s="51" t="s">
        <v>14184</v>
      </c>
    </row>
    <row r="3099" spans="44:44">
      <c r="AR3099" s="53" t="s">
        <v>14185</v>
      </c>
    </row>
    <row r="3100" spans="44:44">
      <c r="AR3100" s="51" t="s">
        <v>14186</v>
      </c>
    </row>
    <row r="3101" spans="44:44">
      <c r="AR3101" s="53" t="s">
        <v>14187</v>
      </c>
    </row>
    <row r="3102" spans="44:44">
      <c r="AR3102" s="51" t="s">
        <v>14188</v>
      </c>
    </row>
    <row r="3103" spans="44:44">
      <c r="AR3103" s="53" t="s">
        <v>14189</v>
      </c>
    </row>
    <row r="3104" spans="44:44">
      <c r="AR3104" s="51" t="s">
        <v>14190</v>
      </c>
    </row>
    <row r="3105" spans="44:44">
      <c r="AR3105" s="53" t="s">
        <v>14191</v>
      </c>
    </row>
    <row r="3106" spans="44:44">
      <c r="AR3106" s="51" t="s">
        <v>14192</v>
      </c>
    </row>
    <row r="3107" spans="44:44">
      <c r="AR3107" s="53" t="s">
        <v>14193</v>
      </c>
    </row>
    <row r="3108" spans="44:44">
      <c r="AR3108" s="51" t="s">
        <v>14194</v>
      </c>
    </row>
    <row r="3109" spans="44:44">
      <c r="AR3109" s="53" t="s">
        <v>14195</v>
      </c>
    </row>
    <row r="3110" spans="44:44">
      <c r="AR3110" s="51" t="s">
        <v>14196</v>
      </c>
    </row>
    <row r="3111" spans="44:44">
      <c r="AR3111" s="53" t="s">
        <v>14197</v>
      </c>
    </row>
    <row r="3112" spans="44:44">
      <c r="AR3112" s="51" t="s">
        <v>14198</v>
      </c>
    </row>
    <row r="3113" spans="44:44">
      <c r="AR3113" s="53" t="s">
        <v>14199</v>
      </c>
    </row>
    <row r="3114" spans="44:44">
      <c r="AR3114" s="51" t="s">
        <v>14200</v>
      </c>
    </row>
    <row r="3115" spans="44:44">
      <c r="AR3115" s="53" t="s">
        <v>14201</v>
      </c>
    </row>
    <row r="3116" spans="44:44">
      <c r="AR3116" s="51" t="s">
        <v>14202</v>
      </c>
    </row>
    <row r="3117" spans="44:44">
      <c r="AR3117" s="53" t="s">
        <v>14203</v>
      </c>
    </row>
    <row r="3118" spans="44:44">
      <c r="AR3118" s="51" t="s">
        <v>14204</v>
      </c>
    </row>
    <row r="3119" spans="44:44">
      <c r="AR3119" s="53" t="s">
        <v>14205</v>
      </c>
    </row>
    <row r="3120" spans="44:44">
      <c r="AR3120" s="51" t="s">
        <v>14206</v>
      </c>
    </row>
    <row r="3121" spans="44:44">
      <c r="AR3121" s="53" t="s">
        <v>14207</v>
      </c>
    </row>
    <row r="3122" spans="44:44">
      <c r="AR3122" s="51" t="s">
        <v>14208</v>
      </c>
    </row>
    <row r="3123" spans="44:44">
      <c r="AR3123" s="53" t="s">
        <v>14209</v>
      </c>
    </row>
    <row r="3124" spans="44:44">
      <c r="AR3124" s="51" t="s">
        <v>14210</v>
      </c>
    </row>
    <row r="3125" spans="44:44">
      <c r="AR3125" s="53" t="s">
        <v>14211</v>
      </c>
    </row>
    <row r="3126" spans="44:44">
      <c r="AR3126" s="51" t="s">
        <v>14212</v>
      </c>
    </row>
    <row r="3127" spans="44:44">
      <c r="AR3127" s="53" t="s">
        <v>14213</v>
      </c>
    </row>
    <row r="3128" spans="44:44">
      <c r="AR3128" s="51" t="s">
        <v>14214</v>
      </c>
    </row>
    <row r="3129" spans="44:44">
      <c r="AR3129" s="53" t="s">
        <v>14215</v>
      </c>
    </row>
    <row r="3130" spans="44:44">
      <c r="AR3130" s="51" t="s">
        <v>14216</v>
      </c>
    </row>
    <row r="3131" spans="44:44">
      <c r="AR3131" s="53" t="s">
        <v>14217</v>
      </c>
    </row>
    <row r="3132" spans="44:44">
      <c r="AR3132" s="51" t="s">
        <v>10707</v>
      </c>
    </row>
    <row r="3133" spans="44:44">
      <c r="AR3133" s="53" t="s">
        <v>10707</v>
      </c>
    </row>
    <row r="3134" spans="44:44">
      <c r="AR3134" s="51" t="s">
        <v>14218</v>
      </c>
    </row>
    <row r="3135" spans="44:44">
      <c r="AR3135" s="53" t="s">
        <v>14219</v>
      </c>
    </row>
    <row r="3136" spans="44:44">
      <c r="AR3136" s="51" t="s">
        <v>14220</v>
      </c>
    </row>
    <row r="3137" spans="44:44">
      <c r="AR3137" s="53" t="s">
        <v>14221</v>
      </c>
    </row>
    <row r="3138" spans="44:44">
      <c r="AR3138" s="51" t="s">
        <v>14222</v>
      </c>
    </row>
    <row r="3139" spans="44:44">
      <c r="AR3139" s="53" t="s">
        <v>14223</v>
      </c>
    </row>
    <row r="3140" spans="44:44">
      <c r="AR3140" s="51" t="s">
        <v>14224</v>
      </c>
    </row>
    <row r="3141" spans="44:44">
      <c r="AR3141" s="53" t="s">
        <v>14225</v>
      </c>
    </row>
    <row r="3142" spans="44:44">
      <c r="AR3142" s="51" t="s">
        <v>14226</v>
      </c>
    </row>
    <row r="3143" spans="44:44">
      <c r="AR3143" s="53" t="s">
        <v>14227</v>
      </c>
    </row>
    <row r="3144" spans="44:44">
      <c r="AR3144" s="51" t="s">
        <v>14228</v>
      </c>
    </row>
    <row r="3145" spans="44:44">
      <c r="AR3145" s="53" t="s">
        <v>14229</v>
      </c>
    </row>
    <row r="3146" spans="44:44">
      <c r="AR3146" s="51" t="s">
        <v>14230</v>
      </c>
    </row>
    <row r="3147" spans="44:44">
      <c r="AR3147" s="53" t="s">
        <v>14231</v>
      </c>
    </row>
    <row r="3148" spans="44:44">
      <c r="AR3148" s="51" t="s">
        <v>14232</v>
      </c>
    </row>
    <row r="3149" spans="44:44">
      <c r="AR3149" s="53" t="s">
        <v>14232</v>
      </c>
    </row>
    <row r="3150" spans="44:44">
      <c r="AR3150" s="51" t="s">
        <v>14233</v>
      </c>
    </row>
    <row r="3151" spans="44:44">
      <c r="AR3151" s="53" t="s">
        <v>14234</v>
      </c>
    </row>
    <row r="3152" spans="44:44">
      <c r="AR3152" s="51" t="s">
        <v>14235</v>
      </c>
    </row>
    <row r="3153" spans="44:44">
      <c r="AR3153" s="53" t="s">
        <v>14236</v>
      </c>
    </row>
    <row r="3154" spans="44:44">
      <c r="AR3154" s="51" t="s">
        <v>14237</v>
      </c>
    </row>
    <row r="3155" spans="44:44">
      <c r="AR3155" s="53" t="s">
        <v>14238</v>
      </c>
    </row>
    <row r="3156" spans="44:44">
      <c r="AR3156" s="51" t="s">
        <v>14239</v>
      </c>
    </row>
    <row r="3157" spans="44:44">
      <c r="AR3157" s="53" t="s">
        <v>14240</v>
      </c>
    </row>
    <row r="3158" spans="44:44">
      <c r="AR3158" s="51" t="s">
        <v>14241</v>
      </c>
    </row>
    <row r="3159" spans="44:44">
      <c r="AR3159" s="53" t="s">
        <v>14242</v>
      </c>
    </row>
    <row r="3160" spans="44:44">
      <c r="AR3160" s="51" t="s">
        <v>14243</v>
      </c>
    </row>
    <row r="3161" spans="44:44">
      <c r="AR3161" s="53" t="s">
        <v>14244</v>
      </c>
    </row>
    <row r="3162" spans="44:44">
      <c r="AR3162" s="51" t="s">
        <v>14245</v>
      </c>
    </row>
    <row r="3163" spans="44:44">
      <c r="AR3163" s="53" t="s">
        <v>14246</v>
      </c>
    </row>
    <row r="3164" spans="44:44">
      <c r="AR3164" s="51" t="s">
        <v>14247</v>
      </c>
    </row>
    <row r="3165" spans="44:44">
      <c r="AR3165" s="53" t="s">
        <v>14248</v>
      </c>
    </row>
    <row r="3166" spans="44:44">
      <c r="AR3166" s="51" t="s">
        <v>14249</v>
      </c>
    </row>
    <row r="3167" spans="44:44">
      <c r="AR3167" s="53" t="s">
        <v>14250</v>
      </c>
    </row>
    <row r="3168" spans="44:44">
      <c r="AR3168" s="51" t="s">
        <v>14251</v>
      </c>
    </row>
    <row r="3169" spans="44:44">
      <c r="AR3169" s="53" t="s">
        <v>14252</v>
      </c>
    </row>
    <row r="3170" spans="44:44">
      <c r="AR3170" s="51" t="s">
        <v>14253</v>
      </c>
    </row>
    <row r="3171" spans="44:44">
      <c r="AR3171" s="53" t="s">
        <v>14254</v>
      </c>
    </row>
    <row r="3172" spans="44:44">
      <c r="AR3172" s="51" t="s">
        <v>14255</v>
      </c>
    </row>
    <row r="3173" spans="44:44">
      <c r="AR3173" s="53" t="s">
        <v>14256</v>
      </c>
    </row>
    <row r="3174" spans="44:44">
      <c r="AR3174" s="51" t="s">
        <v>14257</v>
      </c>
    </row>
    <row r="3175" spans="44:44">
      <c r="AR3175" s="53" t="s">
        <v>14258</v>
      </c>
    </row>
    <row r="3176" spans="44:44">
      <c r="AR3176" s="51" t="s">
        <v>10922</v>
      </c>
    </row>
    <row r="3177" spans="44:44">
      <c r="AR3177" s="53" t="s">
        <v>14259</v>
      </c>
    </row>
    <row r="3178" spans="44:44">
      <c r="AR3178" s="51" t="s">
        <v>14260</v>
      </c>
    </row>
    <row r="3179" spans="44:44">
      <c r="AR3179" s="53" t="s">
        <v>14261</v>
      </c>
    </row>
    <row r="3180" spans="44:44">
      <c r="AR3180" s="51" t="s">
        <v>14261</v>
      </c>
    </row>
    <row r="3181" spans="44:44">
      <c r="AR3181" s="53" t="s">
        <v>14262</v>
      </c>
    </row>
    <row r="3182" spans="44:44">
      <c r="AR3182" s="51" t="s">
        <v>14263</v>
      </c>
    </row>
    <row r="3183" spans="44:44">
      <c r="AR3183" s="53" t="s">
        <v>14264</v>
      </c>
    </row>
    <row r="3184" spans="44:44">
      <c r="AR3184" s="51" t="s">
        <v>14265</v>
      </c>
    </row>
    <row r="3185" spans="44:44">
      <c r="AR3185" s="53" t="s">
        <v>14266</v>
      </c>
    </row>
    <row r="3186" spans="44:44">
      <c r="AR3186" s="51" t="s">
        <v>14267</v>
      </c>
    </row>
    <row r="3187" spans="44:44">
      <c r="AR3187" s="53" t="s">
        <v>14268</v>
      </c>
    </row>
    <row r="3188" spans="44:44">
      <c r="AR3188" s="51" t="s">
        <v>14269</v>
      </c>
    </row>
    <row r="3189" spans="44:44">
      <c r="AR3189" s="53" t="s">
        <v>14270</v>
      </c>
    </row>
    <row r="3190" spans="44:44">
      <c r="AR3190" s="51" t="s">
        <v>14271</v>
      </c>
    </row>
    <row r="3191" spans="44:44">
      <c r="AR3191" s="53" t="s">
        <v>14272</v>
      </c>
    </row>
    <row r="3192" spans="44:44">
      <c r="AR3192" s="51" t="s">
        <v>14273</v>
      </c>
    </row>
    <row r="3193" spans="44:44">
      <c r="AR3193" s="53" t="s">
        <v>14274</v>
      </c>
    </row>
    <row r="3194" spans="44:44">
      <c r="AR3194" s="51" t="s">
        <v>14275</v>
      </c>
    </row>
    <row r="3195" spans="44:44">
      <c r="AR3195" s="53" t="s">
        <v>14276</v>
      </c>
    </row>
    <row r="3196" spans="44:44">
      <c r="AR3196" s="51" t="s">
        <v>14277</v>
      </c>
    </row>
    <row r="3197" spans="44:44">
      <c r="AR3197" s="53" t="s">
        <v>14278</v>
      </c>
    </row>
    <row r="3198" spans="44:44">
      <c r="AR3198" s="51" t="s">
        <v>14279</v>
      </c>
    </row>
    <row r="3199" spans="44:44">
      <c r="AR3199" s="53" t="s">
        <v>14280</v>
      </c>
    </row>
    <row r="3200" spans="44:44">
      <c r="AR3200" s="51" t="s">
        <v>14281</v>
      </c>
    </row>
    <row r="3201" spans="44:44">
      <c r="AR3201" s="53" t="s">
        <v>14282</v>
      </c>
    </row>
    <row r="3202" spans="44:44">
      <c r="AR3202" s="51" t="s">
        <v>14283</v>
      </c>
    </row>
    <row r="3203" spans="44:44">
      <c r="AR3203" s="53" t="s">
        <v>14284</v>
      </c>
    </row>
    <row r="3204" spans="44:44">
      <c r="AR3204" s="51" t="s">
        <v>14285</v>
      </c>
    </row>
    <row r="3205" spans="44:44">
      <c r="AR3205" s="53" t="s">
        <v>14286</v>
      </c>
    </row>
    <row r="3206" spans="44:44">
      <c r="AR3206" s="51" t="s">
        <v>14287</v>
      </c>
    </row>
    <row r="3207" spans="44:44">
      <c r="AR3207" s="53" t="s">
        <v>14288</v>
      </c>
    </row>
    <row r="3208" spans="44:44">
      <c r="AR3208" s="51" t="s">
        <v>14289</v>
      </c>
    </row>
    <row r="3209" spans="44:44">
      <c r="AR3209" s="53" t="s">
        <v>14290</v>
      </c>
    </row>
    <row r="3210" spans="44:44">
      <c r="AR3210" s="51" t="s">
        <v>14291</v>
      </c>
    </row>
    <row r="3211" spans="44:44">
      <c r="AR3211" s="53" t="s">
        <v>14291</v>
      </c>
    </row>
    <row r="3212" spans="44:44">
      <c r="AR3212" s="51" t="s">
        <v>14292</v>
      </c>
    </row>
    <row r="3213" spans="44:44">
      <c r="AR3213" s="53" t="s">
        <v>14293</v>
      </c>
    </row>
    <row r="3214" spans="44:44">
      <c r="AR3214" s="51" t="s">
        <v>14293</v>
      </c>
    </row>
    <row r="3215" spans="44:44">
      <c r="AR3215" s="53" t="s">
        <v>14293</v>
      </c>
    </row>
    <row r="3216" spans="44:44">
      <c r="AR3216" s="51" t="s">
        <v>14294</v>
      </c>
    </row>
    <row r="3217" spans="44:44">
      <c r="AR3217" s="53" t="s">
        <v>14295</v>
      </c>
    </row>
    <row r="3218" spans="44:44">
      <c r="AR3218" s="51" t="s">
        <v>14296</v>
      </c>
    </row>
    <row r="3219" spans="44:44">
      <c r="AR3219" s="53" t="s">
        <v>14297</v>
      </c>
    </row>
    <row r="3220" spans="44:44">
      <c r="AR3220" s="51" t="s">
        <v>14298</v>
      </c>
    </row>
    <row r="3221" spans="44:44">
      <c r="AR3221" s="53" t="s">
        <v>14299</v>
      </c>
    </row>
    <row r="3222" spans="44:44">
      <c r="AR3222" s="51" t="s">
        <v>14300</v>
      </c>
    </row>
    <row r="3223" spans="44:44">
      <c r="AR3223" s="53" t="s">
        <v>14301</v>
      </c>
    </row>
    <row r="3224" spans="44:44">
      <c r="AR3224" s="51" t="s">
        <v>14302</v>
      </c>
    </row>
    <row r="3225" spans="44:44">
      <c r="AR3225" s="53" t="s">
        <v>14303</v>
      </c>
    </row>
    <row r="3226" spans="44:44">
      <c r="AR3226" s="51" t="s">
        <v>14304</v>
      </c>
    </row>
    <row r="3227" spans="44:44">
      <c r="AR3227" s="53" t="s">
        <v>14305</v>
      </c>
    </row>
    <row r="3228" spans="44:44">
      <c r="AR3228" s="51" t="s">
        <v>14306</v>
      </c>
    </row>
    <row r="3229" spans="44:44">
      <c r="AR3229" s="53" t="s">
        <v>14307</v>
      </c>
    </row>
    <row r="3230" spans="44:44">
      <c r="AR3230" s="51" t="s">
        <v>14308</v>
      </c>
    </row>
    <row r="3231" spans="44:44">
      <c r="AR3231" s="53" t="s">
        <v>14309</v>
      </c>
    </row>
    <row r="3232" spans="44:44">
      <c r="AR3232" s="51" t="s">
        <v>14310</v>
      </c>
    </row>
    <row r="3233" spans="44:44">
      <c r="AR3233" s="53" t="s">
        <v>14311</v>
      </c>
    </row>
    <row r="3234" spans="44:44">
      <c r="AR3234" s="51" t="s">
        <v>14312</v>
      </c>
    </row>
    <row r="3235" spans="44:44">
      <c r="AR3235" s="53" t="s">
        <v>14313</v>
      </c>
    </row>
    <row r="3236" spans="44:44">
      <c r="AR3236" s="51" t="s">
        <v>637</v>
      </c>
    </row>
    <row r="3237" spans="44:44">
      <c r="AR3237" s="53" t="s">
        <v>14314</v>
      </c>
    </row>
    <row r="3238" spans="44:44">
      <c r="AR3238" s="51" t="s">
        <v>14315</v>
      </c>
    </row>
    <row r="3239" spans="44:44">
      <c r="AR3239" s="53" t="s">
        <v>14316</v>
      </c>
    </row>
    <row r="3240" spans="44:44">
      <c r="AR3240" s="51" t="s">
        <v>14317</v>
      </c>
    </row>
    <row r="3241" spans="44:44">
      <c r="AR3241" s="53" t="s">
        <v>14318</v>
      </c>
    </row>
    <row r="3242" spans="44:44">
      <c r="AR3242" s="51" t="s">
        <v>14319</v>
      </c>
    </row>
    <row r="3243" spans="44:44">
      <c r="AR3243" s="53" t="s">
        <v>14320</v>
      </c>
    </row>
    <row r="3244" spans="44:44">
      <c r="AR3244" s="51" t="s">
        <v>14320</v>
      </c>
    </row>
    <row r="3245" spans="44:44">
      <c r="AR3245" s="53" t="s">
        <v>14321</v>
      </c>
    </row>
    <row r="3246" spans="44:44">
      <c r="AR3246" s="51" t="s">
        <v>14322</v>
      </c>
    </row>
    <row r="3247" spans="44:44">
      <c r="AR3247" s="53" t="s">
        <v>14323</v>
      </c>
    </row>
    <row r="3248" spans="44:44">
      <c r="AR3248" s="51" t="s">
        <v>14324</v>
      </c>
    </row>
    <row r="3249" spans="44:44">
      <c r="AR3249" s="53" t="s">
        <v>14325</v>
      </c>
    </row>
    <row r="3250" spans="44:44">
      <c r="AR3250" s="51" t="s">
        <v>14325</v>
      </c>
    </row>
    <row r="3251" spans="44:44">
      <c r="AR3251" s="53" t="s">
        <v>14326</v>
      </c>
    </row>
    <row r="3252" spans="44:44">
      <c r="AR3252" s="51" t="s">
        <v>14327</v>
      </c>
    </row>
    <row r="3253" spans="44:44">
      <c r="AR3253" s="53" t="s">
        <v>14328</v>
      </c>
    </row>
    <row r="3254" spans="44:44">
      <c r="AR3254" s="51" t="s">
        <v>14329</v>
      </c>
    </row>
    <row r="3255" spans="44:44">
      <c r="AR3255" s="53" t="s">
        <v>14330</v>
      </c>
    </row>
    <row r="3256" spans="44:44">
      <c r="AR3256" s="51" t="s">
        <v>14331</v>
      </c>
    </row>
    <row r="3257" spans="44:44">
      <c r="AR3257" s="53" t="s">
        <v>14332</v>
      </c>
    </row>
    <row r="3258" spans="44:44">
      <c r="AR3258" s="51" t="s">
        <v>14333</v>
      </c>
    </row>
    <row r="3259" spans="44:44">
      <c r="AR3259" s="53" t="s">
        <v>14334</v>
      </c>
    </row>
    <row r="3260" spans="44:44">
      <c r="AR3260" s="51" t="s">
        <v>14335</v>
      </c>
    </row>
    <row r="3261" spans="44:44">
      <c r="AR3261" s="53" t="s">
        <v>14336</v>
      </c>
    </row>
    <row r="3262" spans="44:44">
      <c r="AR3262" s="51" t="s">
        <v>14337</v>
      </c>
    </row>
    <row r="3263" spans="44:44">
      <c r="AR3263" s="53" t="s">
        <v>14338</v>
      </c>
    </row>
    <row r="3264" spans="44:44">
      <c r="AR3264" s="51" t="s">
        <v>14339</v>
      </c>
    </row>
    <row r="3265" spans="44:44">
      <c r="AR3265" s="53" t="s">
        <v>14340</v>
      </c>
    </row>
    <row r="3266" spans="44:44">
      <c r="AR3266" s="51" t="s">
        <v>14341</v>
      </c>
    </row>
    <row r="3267" spans="44:44">
      <c r="AR3267" s="53" t="s">
        <v>14342</v>
      </c>
    </row>
    <row r="3268" spans="44:44">
      <c r="AR3268" s="51" t="s">
        <v>14343</v>
      </c>
    </row>
    <row r="3269" spans="44:44">
      <c r="AR3269" s="53" t="s">
        <v>14344</v>
      </c>
    </row>
    <row r="3270" spans="44:44">
      <c r="AR3270" s="51" t="s">
        <v>14345</v>
      </c>
    </row>
    <row r="3271" spans="44:44">
      <c r="AR3271" s="53" t="s">
        <v>14346</v>
      </c>
    </row>
    <row r="3272" spans="44:44">
      <c r="AR3272" s="51" t="s">
        <v>14347</v>
      </c>
    </row>
    <row r="3273" spans="44:44">
      <c r="AR3273" s="53" t="s">
        <v>7350</v>
      </c>
    </row>
    <row r="3274" spans="44:44">
      <c r="AR3274" s="51" t="s">
        <v>14348</v>
      </c>
    </row>
    <row r="3275" spans="44:44">
      <c r="AR3275" s="53" t="s">
        <v>14349</v>
      </c>
    </row>
    <row r="3276" spans="44:44">
      <c r="AR3276" s="51" t="s">
        <v>14350</v>
      </c>
    </row>
    <row r="3277" spans="44:44">
      <c r="AR3277" s="53" t="s">
        <v>14351</v>
      </c>
    </row>
    <row r="3278" spans="44:44">
      <c r="AR3278" s="51" t="s">
        <v>14352</v>
      </c>
    </row>
    <row r="3279" spans="44:44">
      <c r="AR3279" s="53" t="s">
        <v>14353</v>
      </c>
    </row>
    <row r="3280" spans="44:44">
      <c r="AR3280" s="51" t="s">
        <v>14354</v>
      </c>
    </row>
    <row r="3281" spans="44:44">
      <c r="AR3281" s="53" t="s">
        <v>14355</v>
      </c>
    </row>
    <row r="3282" spans="44:44">
      <c r="AR3282" s="51" t="s">
        <v>14356</v>
      </c>
    </row>
    <row r="3283" spans="44:44">
      <c r="AR3283" s="53" t="s">
        <v>14357</v>
      </c>
    </row>
    <row r="3284" spans="44:44">
      <c r="AR3284" s="51" t="s">
        <v>14358</v>
      </c>
    </row>
    <row r="3285" spans="44:44">
      <c r="AR3285" s="53" t="s">
        <v>14359</v>
      </c>
    </row>
    <row r="3286" spans="44:44">
      <c r="AR3286" s="51" t="s">
        <v>14360</v>
      </c>
    </row>
    <row r="3287" spans="44:44">
      <c r="AR3287" s="53" t="s">
        <v>14361</v>
      </c>
    </row>
    <row r="3288" spans="44:44">
      <c r="AR3288" s="51" t="s">
        <v>14362</v>
      </c>
    </row>
    <row r="3289" spans="44:44">
      <c r="AR3289" s="53" t="s">
        <v>14363</v>
      </c>
    </row>
    <row r="3290" spans="44:44">
      <c r="AR3290" s="51" t="s">
        <v>14364</v>
      </c>
    </row>
    <row r="3291" spans="44:44">
      <c r="AR3291" s="53" t="s">
        <v>14365</v>
      </c>
    </row>
    <row r="3292" spans="44:44">
      <c r="AR3292" s="51" t="s">
        <v>14366</v>
      </c>
    </row>
    <row r="3293" spans="44:44">
      <c r="AR3293" s="53" t="s">
        <v>14367</v>
      </c>
    </row>
    <row r="3294" spans="44:44">
      <c r="AR3294" s="51" t="s">
        <v>14368</v>
      </c>
    </row>
    <row r="3295" spans="44:44">
      <c r="AR3295" s="53" t="s">
        <v>14369</v>
      </c>
    </row>
    <row r="3296" spans="44:44">
      <c r="AR3296" s="51" t="s">
        <v>14370</v>
      </c>
    </row>
    <row r="3297" spans="44:44">
      <c r="AR3297" s="53" t="s">
        <v>14370</v>
      </c>
    </row>
    <row r="3298" spans="44:44">
      <c r="AR3298" s="51" t="s">
        <v>14371</v>
      </c>
    </row>
    <row r="3299" spans="44:44">
      <c r="AR3299" s="53" t="s">
        <v>14372</v>
      </c>
    </row>
    <row r="3300" spans="44:44">
      <c r="AR3300" s="51" t="s">
        <v>14373</v>
      </c>
    </row>
    <row r="3301" spans="44:44">
      <c r="AR3301" s="53" t="s">
        <v>14374</v>
      </c>
    </row>
    <row r="3302" spans="44:44">
      <c r="AR3302" s="51" t="s">
        <v>14375</v>
      </c>
    </row>
    <row r="3303" spans="44:44">
      <c r="AR3303" s="53" t="s">
        <v>14376</v>
      </c>
    </row>
    <row r="3304" spans="44:44">
      <c r="AR3304" s="51" t="s">
        <v>14377</v>
      </c>
    </row>
    <row r="3305" spans="44:44">
      <c r="AR3305" s="53" t="s">
        <v>14378</v>
      </c>
    </row>
    <row r="3306" spans="44:44">
      <c r="AR3306" s="51" t="s">
        <v>14379</v>
      </c>
    </row>
    <row r="3307" spans="44:44">
      <c r="AR3307" s="53" t="s">
        <v>14380</v>
      </c>
    </row>
    <row r="3308" spans="44:44">
      <c r="AR3308" s="51" t="s">
        <v>14381</v>
      </c>
    </row>
    <row r="3309" spans="44:44">
      <c r="AR3309" s="53" t="s">
        <v>14382</v>
      </c>
    </row>
    <row r="3310" spans="44:44">
      <c r="AR3310" s="51" t="s">
        <v>14383</v>
      </c>
    </row>
    <row r="3311" spans="44:44">
      <c r="AR3311" s="53" t="s">
        <v>14384</v>
      </c>
    </row>
    <row r="3312" spans="44:44">
      <c r="AR3312" s="51" t="s">
        <v>14385</v>
      </c>
    </row>
    <row r="3313" spans="44:44">
      <c r="AR3313" s="53" t="s">
        <v>14386</v>
      </c>
    </row>
    <row r="3314" spans="44:44">
      <c r="AR3314" s="51" t="s">
        <v>14387</v>
      </c>
    </row>
    <row r="3315" spans="44:44">
      <c r="AR3315" s="53" t="s">
        <v>14388</v>
      </c>
    </row>
    <row r="3316" spans="44:44">
      <c r="AR3316" s="51" t="s">
        <v>14389</v>
      </c>
    </row>
    <row r="3317" spans="44:44">
      <c r="AR3317" s="53" t="s">
        <v>14390</v>
      </c>
    </row>
    <row r="3318" spans="44:44">
      <c r="AR3318" s="51" t="s">
        <v>14391</v>
      </c>
    </row>
    <row r="3319" spans="44:44">
      <c r="AR3319" s="53" t="s">
        <v>14392</v>
      </c>
    </row>
    <row r="3320" spans="44:44">
      <c r="AR3320" s="51" t="s">
        <v>14393</v>
      </c>
    </row>
    <row r="3321" spans="44:44">
      <c r="AR3321" s="53" t="s">
        <v>14394</v>
      </c>
    </row>
    <row r="3322" spans="44:44">
      <c r="AR3322" s="51" t="s">
        <v>14395</v>
      </c>
    </row>
    <row r="3323" spans="44:44">
      <c r="AR3323" s="53" t="s">
        <v>14395</v>
      </c>
    </row>
    <row r="3324" spans="44:44">
      <c r="AR3324" s="51" t="s">
        <v>14396</v>
      </c>
    </row>
    <row r="3325" spans="44:44">
      <c r="AR3325" s="53" t="s">
        <v>14397</v>
      </c>
    </row>
    <row r="3326" spans="44:44">
      <c r="AR3326" s="51" t="s">
        <v>14398</v>
      </c>
    </row>
    <row r="3327" spans="44:44">
      <c r="AR3327" s="53" t="s">
        <v>14399</v>
      </c>
    </row>
    <row r="3328" spans="44:44">
      <c r="AR3328" s="51" t="s">
        <v>14400</v>
      </c>
    </row>
    <row r="3329" spans="44:44">
      <c r="AR3329" s="53" t="s">
        <v>14401</v>
      </c>
    </row>
    <row r="3330" spans="44:44">
      <c r="AR3330" s="51" t="s">
        <v>14402</v>
      </c>
    </row>
    <row r="3331" spans="44:44">
      <c r="AR3331" s="53" t="s">
        <v>14403</v>
      </c>
    </row>
    <row r="3332" spans="44:44">
      <c r="AR3332" s="51" t="s">
        <v>14404</v>
      </c>
    </row>
    <row r="3333" spans="44:44">
      <c r="AR3333" s="53" t="s">
        <v>14405</v>
      </c>
    </row>
    <row r="3334" spans="44:44">
      <c r="AR3334" s="51" t="s">
        <v>14406</v>
      </c>
    </row>
    <row r="3335" spans="44:44">
      <c r="AR3335" s="53" t="s">
        <v>14407</v>
      </c>
    </row>
    <row r="3336" spans="44:44">
      <c r="AR3336" s="51" t="s">
        <v>14408</v>
      </c>
    </row>
    <row r="3337" spans="44:44">
      <c r="AR3337" s="53" t="s">
        <v>14409</v>
      </c>
    </row>
    <row r="3338" spans="44:44">
      <c r="AR3338" s="51" t="s">
        <v>14410</v>
      </c>
    </row>
    <row r="3339" spans="44:44">
      <c r="AR3339" s="53" t="s">
        <v>14411</v>
      </c>
    </row>
    <row r="3340" spans="44:44">
      <c r="AR3340" s="51" t="s">
        <v>14412</v>
      </c>
    </row>
    <row r="3341" spans="44:44">
      <c r="AR3341" s="53" t="s">
        <v>14413</v>
      </c>
    </row>
    <row r="3342" spans="44:44">
      <c r="AR3342" s="51" t="s">
        <v>14414</v>
      </c>
    </row>
    <row r="3343" spans="44:44">
      <c r="AR3343" s="53" t="s">
        <v>14415</v>
      </c>
    </row>
    <row r="3344" spans="44:44">
      <c r="AR3344" s="51" t="s">
        <v>14416</v>
      </c>
    </row>
    <row r="3345" spans="44:44">
      <c r="AR3345" s="53" t="s">
        <v>14417</v>
      </c>
    </row>
    <row r="3346" spans="44:44">
      <c r="AR3346" s="51" t="s">
        <v>14418</v>
      </c>
    </row>
    <row r="3347" spans="44:44">
      <c r="AR3347" s="53" t="s">
        <v>14419</v>
      </c>
    </row>
    <row r="3348" spans="44:44">
      <c r="AR3348" s="51" t="s">
        <v>14420</v>
      </c>
    </row>
    <row r="3349" spans="44:44">
      <c r="AR3349" s="53" t="s">
        <v>14421</v>
      </c>
    </row>
    <row r="3350" spans="44:44">
      <c r="AR3350" s="51" t="s">
        <v>14422</v>
      </c>
    </row>
    <row r="3351" spans="44:44">
      <c r="AR3351" s="53" t="s">
        <v>14423</v>
      </c>
    </row>
    <row r="3352" spans="44:44">
      <c r="AR3352" s="51" t="s">
        <v>14424</v>
      </c>
    </row>
    <row r="3353" spans="44:44">
      <c r="AR3353" s="53" t="s">
        <v>14424</v>
      </c>
    </row>
    <row r="3354" spans="44:44">
      <c r="AR3354" s="51" t="s">
        <v>14425</v>
      </c>
    </row>
    <row r="3355" spans="44:44">
      <c r="AR3355" s="53" t="s">
        <v>14425</v>
      </c>
    </row>
    <row r="3356" spans="44:44">
      <c r="AR3356" s="51" t="s">
        <v>14425</v>
      </c>
    </row>
    <row r="3357" spans="44:44">
      <c r="AR3357" s="53" t="s">
        <v>14426</v>
      </c>
    </row>
    <row r="3358" spans="44:44">
      <c r="AR3358" s="51" t="s">
        <v>14427</v>
      </c>
    </row>
    <row r="3359" spans="44:44">
      <c r="AR3359" s="53" t="s">
        <v>14428</v>
      </c>
    </row>
    <row r="3360" spans="44:44">
      <c r="AR3360" s="51" t="s">
        <v>14429</v>
      </c>
    </row>
    <row r="3361" spans="44:44">
      <c r="AR3361" s="53" t="s">
        <v>14430</v>
      </c>
    </row>
    <row r="3362" spans="44:44">
      <c r="AR3362" s="51" t="s">
        <v>14431</v>
      </c>
    </row>
    <row r="3363" spans="44:44">
      <c r="AR3363" s="53" t="s">
        <v>14432</v>
      </c>
    </row>
    <row r="3364" spans="44:44">
      <c r="AR3364" s="51" t="s">
        <v>14433</v>
      </c>
    </row>
    <row r="3365" spans="44:44">
      <c r="AR3365" s="53" t="s">
        <v>14434</v>
      </c>
    </row>
    <row r="3366" spans="44:44">
      <c r="AR3366" s="51" t="s">
        <v>14435</v>
      </c>
    </row>
    <row r="3367" spans="44:44">
      <c r="AR3367" s="53" t="s">
        <v>14436</v>
      </c>
    </row>
    <row r="3368" spans="44:44">
      <c r="AR3368" s="51" t="s">
        <v>14437</v>
      </c>
    </row>
    <row r="3369" spans="44:44">
      <c r="AR3369" s="53" t="s">
        <v>14438</v>
      </c>
    </row>
    <row r="3370" spans="44:44">
      <c r="AR3370" s="51" t="s">
        <v>14439</v>
      </c>
    </row>
    <row r="3371" spans="44:44">
      <c r="AR3371" s="53" t="s">
        <v>14440</v>
      </c>
    </row>
    <row r="3372" spans="44:44">
      <c r="AR3372" s="51" t="s">
        <v>14441</v>
      </c>
    </row>
    <row r="3373" spans="44:44">
      <c r="AR3373" s="53" t="s">
        <v>14442</v>
      </c>
    </row>
    <row r="3374" spans="44:44">
      <c r="AR3374" s="51" t="s">
        <v>14443</v>
      </c>
    </row>
    <row r="3375" spans="44:44">
      <c r="AR3375" s="53" t="s">
        <v>14444</v>
      </c>
    </row>
    <row r="3376" spans="44:44">
      <c r="AR3376" s="51" t="s">
        <v>14445</v>
      </c>
    </row>
    <row r="3377" spans="44:44">
      <c r="AR3377" s="53" t="s">
        <v>14445</v>
      </c>
    </row>
    <row r="3378" spans="44:44">
      <c r="AR3378" s="51" t="s">
        <v>14446</v>
      </c>
    </row>
    <row r="3379" spans="44:44">
      <c r="AR3379" s="53" t="s">
        <v>14447</v>
      </c>
    </row>
    <row r="3380" spans="44:44">
      <c r="AR3380" s="51" t="s">
        <v>14448</v>
      </c>
    </row>
    <row r="3381" spans="44:44">
      <c r="AR3381" s="53" t="s">
        <v>14449</v>
      </c>
    </row>
    <row r="3382" spans="44:44">
      <c r="AR3382" s="51" t="s">
        <v>14450</v>
      </c>
    </row>
    <row r="3383" spans="44:44">
      <c r="AR3383" s="53" t="s">
        <v>14451</v>
      </c>
    </row>
    <row r="3384" spans="44:44">
      <c r="AR3384" s="51" t="s">
        <v>14452</v>
      </c>
    </row>
    <row r="3385" spans="44:44">
      <c r="AR3385" s="53" t="s">
        <v>14453</v>
      </c>
    </row>
    <row r="3386" spans="44:44">
      <c r="AR3386" s="51" t="s">
        <v>14453</v>
      </c>
    </row>
    <row r="3387" spans="44:44">
      <c r="AR3387" s="53" t="s">
        <v>14454</v>
      </c>
    </row>
    <row r="3388" spans="44:44">
      <c r="AR3388" s="51" t="s">
        <v>14455</v>
      </c>
    </row>
    <row r="3389" spans="44:44">
      <c r="AR3389" s="53" t="s">
        <v>14455</v>
      </c>
    </row>
    <row r="3390" spans="44:44">
      <c r="AR3390" s="51" t="s">
        <v>14456</v>
      </c>
    </row>
    <row r="3391" spans="44:44">
      <c r="AR3391" s="53" t="s">
        <v>14457</v>
      </c>
    </row>
    <row r="3392" spans="44:44">
      <c r="AR3392" s="51" t="s">
        <v>14458</v>
      </c>
    </row>
    <row r="3393" spans="44:44">
      <c r="AR3393" s="53" t="s">
        <v>14459</v>
      </c>
    </row>
    <row r="3394" spans="44:44">
      <c r="AR3394" s="51" t="s">
        <v>14460</v>
      </c>
    </row>
    <row r="3395" spans="44:44">
      <c r="AR3395" s="53" t="s">
        <v>14461</v>
      </c>
    </row>
    <row r="3396" spans="44:44">
      <c r="AR3396" s="51" t="s">
        <v>14462</v>
      </c>
    </row>
    <row r="3397" spans="44:44">
      <c r="AR3397" s="53" t="s">
        <v>14463</v>
      </c>
    </row>
    <row r="3398" spans="44:44">
      <c r="AR3398" s="51" t="s">
        <v>14464</v>
      </c>
    </row>
    <row r="3399" spans="44:44">
      <c r="AR3399" s="53" t="s">
        <v>14465</v>
      </c>
    </row>
    <row r="3400" spans="44:44">
      <c r="AR3400" s="51" t="s">
        <v>14466</v>
      </c>
    </row>
    <row r="3401" spans="44:44">
      <c r="AR3401" s="53" t="s">
        <v>14467</v>
      </c>
    </row>
    <row r="3402" spans="44:44">
      <c r="AR3402" s="51" t="s">
        <v>14468</v>
      </c>
    </row>
    <row r="3403" spans="44:44">
      <c r="AR3403" s="53" t="s">
        <v>10850</v>
      </c>
    </row>
    <row r="3404" spans="44:44">
      <c r="AR3404" s="51" t="s">
        <v>10850</v>
      </c>
    </row>
    <row r="3405" spans="44:44">
      <c r="AR3405" s="53" t="s">
        <v>10850</v>
      </c>
    </row>
    <row r="3406" spans="44:44">
      <c r="AR3406" s="51" t="s">
        <v>14469</v>
      </c>
    </row>
    <row r="3407" spans="44:44">
      <c r="AR3407" s="53" t="s">
        <v>14470</v>
      </c>
    </row>
    <row r="3408" spans="44:44">
      <c r="AR3408" s="51" t="s">
        <v>14471</v>
      </c>
    </row>
    <row r="3409" spans="44:44">
      <c r="AR3409" s="53" t="s">
        <v>14472</v>
      </c>
    </row>
    <row r="3410" spans="44:44">
      <c r="AR3410" s="51" t="s">
        <v>14473</v>
      </c>
    </row>
    <row r="3411" spans="44:44">
      <c r="AR3411" s="53" t="s">
        <v>14474</v>
      </c>
    </row>
    <row r="3412" spans="44:44">
      <c r="AR3412" s="51" t="s">
        <v>14475</v>
      </c>
    </row>
    <row r="3413" spans="44:44">
      <c r="AR3413" s="53" t="s">
        <v>14476</v>
      </c>
    </row>
    <row r="3414" spans="44:44">
      <c r="AR3414" s="51" t="s">
        <v>14477</v>
      </c>
    </row>
    <row r="3415" spans="44:44">
      <c r="AR3415" s="53" t="s">
        <v>14478</v>
      </c>
    </row>
    <row r="3416" spans="44:44">
      <c r="AR3416" s="51" t="s">
        <v>14479</v>
      </c>
    </row>
    <row r="3417" spans="44:44">
      <c r="AR3417" s="53" t="s">
        <v>14480</v>
      </c>
    </row>
    <row r="3418" spans="44:44">
      <c r="AR3418" s="51" t="s">
        <v>14481</v>
      </c>
    </row>
    <row r="3419" spans="44:44">
      <c r="AR3419" s="53" t="s">
        <v>14482</v>
      </c>
    </row>
    <row r="3420" spans="44:44">
      <c r="AR3420" s="51" t="s">
        <v>14483</v>
      </c>
    </row>
    <row r="3421" spans="44:44">
      <c r="AR3421" s="53" t="s">
        <v>14483</v>
      </c>
    </row>
    <row r="3422" spans="44:44">
      <c r="AR3422" s="51" t="s">
        <v>14484</v>
      </c>
    </row>
    <row r="3423" spans="44:44">
      <c r="AR3423" s="53" t="s">
        <v>14485</v>
      </c>
    </row>
    <row r="3424" spans="44:44">
      <c r="AR3424" s="51" t="s">
        <v>14486</v>
      </c>
    </row>
    <row r="3425" spans="44:44">
      <c r="AR3425" s="53" t="s">
        <v>14487</v>
      </c>
    </row>
    <row r="3426" spans="44:44">
      <c r="AR3426" s="51" t="s">
        <v>14488</v>
      </c>
    </row>
    <row r="3427" spans="44:44">
      <c r="AR3427" s="53" t="s">
        <v>14489</v>
      </c>
    </row>
    <row r="3428" spans="44:44">
      <c r="AR3428" s="51" t="s">
        <v>14490</v>
      </c>
    </row>
    <row r="3429" spans="44:44">
      <c r="AR3429" s="53" t="s">
        <v>14491</v>
      </c>
    </row>
    <row r="3430" spans="44:44">
      <c r="AR3430" s="51" t="s">
        <v>14492</v>
      </c>
    </row>
    <row r="3431" spans="44:44">
      <c r="AR3431" s="53" t="s">
        <v>14493</v>
      </c>
    </row>
    <row r="3432" spans="44:44">
      <c r="AR3432" s="51" t="s">
        <v>14494</v>
      </c>
    </row>
    <row r="3433" spans="44:44">
      <c r="AR3433" s="53" t="s">
        <v>14495</v>
      </c>
    </row>
    <row r="3434" spans="44:44">
      <c r="AR3434" s="51" t="s">
        <v>14496</v>
      </c>
    </row>
    <row r="3435" spans="44:44">
      <c r="AR3435" s="53" t="s">
        <v>592</v>
      </c>
    </row>
    <row r="3436" spans="44:44">
      <c r="AR3436" s="51" t="s">
        <v>14497</v>
      </c>
    </row>
    <row r="3437" spans="44:44">
      <c r="AR3437" s="53" t="s">
        <v>14498</v>
      </c>
    </row>
    <row r="3438" spans="44:44">
      <c r="AR3438" s="51" t="s">
        <v>14499</v>
      </c>
    </row>
    <row r="3439" spans="44:44">
      <c r="AR3439" s="53" t="s">
        <v>14500</v>
      </c>
    </row>
    <row r="3440" spans="44:44">
      <c r="AR3440" s="51" t="s">
        <v>14501</v>
      </c>
    </row>
    <row r="3441" spans="44:44">
      <c r="AR3441" s="53" t="s">
        <v>14502</v>
      </c>
    </row>
    <row r="3442" spans="44:44">
      <c r="AR3442" s="51" t="s">
        <v>14503</v>
      </c>
    </row>
    <row r="3443" spans="44:44">
      <c r="AR3443" s="53" t="s">
        <v>14504</v>
      </c>
    </row>
    <row r="3444" spans="44:44">
      <c r="AR3444" s="51" t="s">
        <v>14505</v>
      </c>
    </row>
    <row r="3445" spans="44:44">
      <c r="AR3445" s="53" t="s">
        <v>14506</v>
      </c>
    </row>
    <row r="3446" spans="44:44">
      <c r="AR3446" s="51" t="s">
        <v>14507</v>
      </c>
    </row>
    <row r="3447" spans="44:44">
      <c r="AR3447" s="53" t="s">
        <v>14508</v>
      </c>
    </row>
    <row r="3448" spans="44:44">
      <c r="AR3448" s="51" t="s">
        <v>14509</v>
      </c>
    </row>
    <row r="3449" spans="44:44">
      <c r="AR3449" s="53" t="s">
        <v>14510</v>
      </c>
    </row>
    <row r="3450" spans="44:44">
      <c r="AR3450" s="51" t="s">
        <v>14511</v>
      </c>
    </row>
    <row r="3451" spans="44:44">
      <c r="AR3451" s="53" t="s">
        <v>14512</v>
      </c>
    </row>
    <row r="3452" spans="44:44">
      <c r="AR3452" s="51" t="s">
        <v>14513</v>
      </c>
    </row>
    <row r="3453" spans="44:44">
      <c r="AR3453" s="53" t="s">
        <v>14514</v>
      </c>
    </row>
    <row r="3454" spans="44:44">
      <c r="AR3454" s="51" t="s">
        <v>14515</v>
      </c>
    </row>
    <row r="3455" spans="44:44">
      <c r="AR3455" s="53" t="s">
        <v>14516</v>
      </c>
    </row>
    <row r="3456" spans="44:44">
      <c r="AR3456" s="51" t="s">
        <v>14517</v>
      </c>
    </row>
    <row r="3457" spans="44:44">
      <c r="AR3457" s="53" t="s">
        <v>14518</v>
      </c>
    </row>
    <row r="3458" spans="44:44">
      <c r="AR3458" s="51" t="s">
        <v>14519</v>
      </c>
    </row>
    <row r="3459" spans="44:44">
      <c r="AR3459" s="53" t="s">
        <v>14520</v>
      </c>
    </row>
    <row r="3460" spans="44:44">
      <c r="AR3460" s="51" t="s">
        <v>14521</v>
      </c>
    </row>
    <row r="3461" spans="44:44">
      <c r="AR3461" s="53" t="s">
        <v>14522</v>
      </c>
    </row>
    <row r="3462" spans="44:44">
      <c r="AR3462" s="51" t="s">
        <v>14523</v>
      </c>
    </row>
    <row r="3463" spans="44:44">
      <c r="AR3463" s="53" t="s">
        <v>14524</v>
      </c>
    </row>
    <row r="3464" spans="44:44">
      <c r="AR3464" s="51" t="s">
        <v>14525</v>
      </c>
    </row>
    <row r="3465" spans="44:44">
      <c r="AR3465" s="53" t="s">
        <v>14526</v>
      </c>
    </row>
    <row r="3466" spans="44:44">
      <c r="AR3466" s="51" t="s">
        <v>14527</v>
      </c>
    </row>
    <row r="3467" spans="44:44">
      <c r="AR3467" s="53" t="s">
        <v>14528</v>
      </c>
    </row>
    <row r="3468" spans="44:44">
      <c r="AR3468" s="51" t="s">
        <v>14529</v>
      </c>
    </row>
    <row r="3469" spans="44:44">
      <c r="AR3469" s="53" t="s">
        <v>14530</v>
      </c>
    </row>
    <row r="3470" spans="44:44">
      <c r="AR3470" s="51" t="s">
        <v>14531</v>
      </c>
    </row>
    <row r="3471" spans="44:44">
      <c r="AR3471" s="53" t="s">
        <v>14532</v>
      </c>
    </row>
    <row r="3472" spans="44:44">
      <c r="AR3472" s="51" t="s">
        <v>14533</v>
      </c>
    </row>
    <row r="3473" spans="44:44">
      <c r="AR3473" s="53" t="s">
        <v>14534</v>
      </c>
    </row>
    <row r="3474" spans="44:44">
      <c r="AR3474" s="51" t="s">
        <v>14535</v>
      </c>
    </row>
    <row r="3475" spans="44:44">
      <c r="AR3475" s="53" t="s">
        <v>14536</v>
      </c>
    </row>
    <row r="3476" spans="44:44">
      <c r="AR3476" s="51" t="s">
        <v>14537</v>
      </c>
    </row>
    <row r="3477" spans="44:44">
      <c r="AR3477" s="53" t="s">
        <v>14538</v>
      </c>
    </row>
    <row r="3478" spans="44:44">
      <c r="AR3478" s="51" t="s">
        <v>14539</v>
      </c>
    </row>
    <row r="3479" spans="44:44">
      <c r="AR3479" s="53" t="s">
        <v>14540</v>
      </c>
    </row>
    <row r="3480" spans="44:44">
      <c r="AR3480" s="51" t="s">
        <v>14541</v>
      </c>
    </row>
    <row r="3481" spans="44:44">
      <c r="AR3481" s="53" t="s">
        <v>14542</v>
      </c>
    </row>
    <row r="3482" spans="44:44">
      <c r="AR3482" s="51" t="s">
        <v>14542</v>
      </c>
    </row>
    <row r="3483" spans="44:44">
      <c r="AR3483" s="53" t="s">
        <v>14542</v>
      </c>
    </row>
    <row r="3484" spans="44:44">
      <c r="AR3484" s="51" t="s">
        <v>14543</v>
      </c>
    </row>
    <row r="3485" spans="44:44">
      <c r="AR3485" s="53" t="s">
        <v>14544</v>
      </c>
    </row>
    <row r="3486" spans="44:44">
      <c r="AR3486" s="51" t="s">
        <v>14545</v>
      </c>
    </row>
    <row r="3487" spans="44:44">
      <c r="AR3487" s="53" t="s">
        <v>14546</v>
      </c>
    </row>
    <row r="3488" spans="44:44">
      <c r="AR3488" s="51" t="s">
        <v>14547</v>
      </c>
    </row>
    <row r="3489" spans="44:44">
      <c r="AR3489" s="53" t="s">
        <v>14547</v>
      </c>
    </row>
    <row r="3490" spans="44:44">
      <c r="AR3490" s="51" t="s">
        <v>14548</v>
      </c>
    </row>
    <row r="3491" spans="44:44">
      <c r="AR3491" s="53" t="s">
        <v>14549</v>
      </c>
    </row>
    <row r="3492" spans="44:44">
      <c r="AR3492" s="51" t="s">
        <v>14550</v>
      </c>
    </row>
    <row r="3493" spans="44:44">
      <c r="AR3493" s="53" t="s">
        <v>14551</v>
      </c>
    </row>
    <row r="3494" spans="44:44">
      <c r="AR3494" s="51" t="s">
        <v>14552</v>
      </c>
    </row>
    <row r="3495" spans="44:44">
      <c r="AR3495" s="53" t="s">
        <v>14553</v>
      </c>
    </row>
    <row r="3496" spans="44:44">
      <c r="AR3496" s="51" t="s">
        <v>14554</v>
      </c>
    </row>
    <row r="3497" spans="44:44">
      <c r="AR3497" s="53" t="s">
        <v>14555</v>
      </c>
    </row>
    <row r="3498" spans="44:44">
      <c r="AR3498" s="51" t="s">
        <v>14556</v>
      </c>
    </row>
    <row r="3499" spans="44:44">
      <c r="AR3499" s="53" t="s">
        <v>14557</v>
      </c>
    </row>
    <row r="3500" spans="44:44">
      <c r="AR3500" s="51" t="s">
        <v>14558</v>
      </c>
    </row>
    <row r="3501" spans="44:44">
      <c r="AR3501" s="53" t="s">
        <v>14558</v>
      </c>
    </row>
    <row r="3502" spans="44:44">
      <c r="AR3502" s="51" t="s">
        <v>14559</v>
      </c>
    </row>
    <row r="3503" spans="44:44">
      <c r="AR3503" s="53" t="s">
        <v>14560</v>
      </c>
    </row>
    <row r="3504" spans="44:44">
      <c r="AR3504" s="51" t="s">
        <v>14561</v>
      </c>
    </row>
    <row r="3505" spans="44:44">
      <c r="AR3505" s="53" t="s">
        <v>14562</v>
      </c>
    </row>
    <row r="3506" spans="44:44">
      <c r="AR3506" s="51" t="s">
        <v>14563</v>
      </c>
    </row>
    <row r="3507" spans="44:44">
      <c r="AR3507" s="53" t="s">
        <v>14564</v>
      </c>
    </row>
    <row r="3508" spans="44:44">
      <c r="AR3508" s="51" t="s">
        <v>14565</v>
      </c>
    </row>
    <row r="3509" spans="44:44">
      <c r="AR3509" s="53" t="s">
        <v>14566</v>
      </c>
    </row>
    <row r="3510" spans="44:44">
      <c r="AR3510" s="51" t="s">
        <v>14567</v>
      </c>
    </row>
    <row r="3511" spans="44:44">
      <c r="AR3511" s="53" t="s">
        <v>14568</v>
      </c>
    </row>
    <row r="3512" spans="44:44">
      <c r="AR3512" s="51" t="s">
        <v>14569</v>
      </c>
    </row>
    <row r="3513" spans="44:44">
      <c r="AR3513" s="53" t="s">
        <v>14570</v>
      </c>
    </row>
    <row r="3514" spans="44:44">
      <c r="AR3514" s="51" t="s">
        <v>14571</v>
      </c>
    </row>
    <row r="3515" spans="44:44">
      <c r="AR3515" s="53" t="s">
        <v>14572</v>
      </c>
    </row>
    <row r="3516" spans="44:44">
      <c r="AR3516" s="51" t="s">
        <v>14573</v>
      </c>
    </row>
    <row r="3517" spans="44:44">
      <c r="AR3517" s="53" t="s">
        <v>14574</v>
      </c>
    </row>
    <row r="3518" spans="44:44">
      <c r="AR3518" s="51" t="s">
        <v>14575</v>
      </c>
    </row>
    <row r="3519" spans="44:44">
      <c r="AR3519" s="53" t="s">
        <v>14576</v>
      </c>
    </row>
    <row r="3520" spans="44:44">
      <c r="AR3520" s="51" t="s">
        <v>14576</v>
      </c>
    </row>
    <row r="3521" spans="44:44">
      <c r="AR3521" s="53" t="s">
        <v>14577</v>
      </c>
    </row>
    <row r="3522" spans="44:44">
      <c r="AR3522" s="51" t="s">
        <v>14578</v>
      </c>
    </row>
    <row r="3523" spans="44:44">
      <c r="AR3523" s="53" t="s">
        <v>14579</v>
      </c>
    </row>
    <row r="3524" spans="44:44">
      <c r="AR3524" s="51" t="s">
        <v>14580</v>
      </c>
    </row>
    <row r="3525" spans="44:44">
      <c r="AR3525" s="53" t="s">
        <v>14581</v>
      </c>
    </row>
    <row r="3526" spans="44:44">
      <c r="AR3526" s="51" t="s">
        <v>14582</v>
      </c>
    </row>
    <row r="3527" spans="44:44">
      <c r="AR3527" s="53" t="s">
        <v>14583</v>
      </c>
    </row>
    <row r="3528" spans="44:44">
      <c r="AR3528" s="51" t="s">
        <v>14584</v>
      </c>
    </row>
    <row r="3529" spans="44:44">
      <c r="AR3529" s="53" t="s">
        <v>14585</v>
      </c>
    </row>
    <row r="3530" spans="44:44">
      <c r="AR3530" s="51" t="s">
        <v>14586</v>
      </c>
    </row>
    <row r="3531" spans="44:44">
      <c r="AR3531" s="53" t="s">
        <v>14587</v>
      </c>
    </row>
    <row r="3532" spans="44:44">
      <c r="AR3532" s="51" t="s">
        <v>14587</v>
      </c>
    </row>
    <row r="3533" spans="44:44">
      <c r="AR3533" s="53" t="s">
        <v>14588</v>
      </c>
    </row>
    <row r="3534" spans="44:44">
      <c r="AR3534" s="51" t="s">
        <v>14589</v>
      </c>
    </row>
    <row r="3535" spans="44:44">
      <c r="AR3535" s="53" t="s">
        <v>14589</v>
      </c>
    </row>
    <row r="3536" spans="44:44">
      <c r="AR3536" s="51" t="s">
        <v>14590</v>
      </c>
    </row>
    <row r="3537" spans="44:44">
      <c r="AR3537" s="53" t="s">
        <v>14591</v>
      </c>
    </row>
    <row r="3538" spans="44:44">
      <c r="AR3538" s="51" t="s">
        <v>14592</v>
      </c>
    </row>
    <row r="3539" spans="44:44">
      <c r="AR3539" s="53" t="s">
        <v>14593</v>
      </c>
    </row>
    <row r="3540" spans="44:44">
      <c r="AR3540" s="51" t="s">
        <v>14594</v>
      </c>
    </row>
    <row r="3541" spans="44:44">
      <c r="AR3541" s="53" t="s">
        <v>14595</v>
      </c>
    </row>
    <row r="3542" spans="44:44">
      <c r="AR3542" s="51" t="s">
        <v>14596</v>
      </c>
    </row>
    <row r="3543" spans="44:44">
      <c r="AR3543" s="53" t="s">
        <v>14597</v>
      </c>
    </row>
    <row r="3544" spans="44:44">
      <c r="AR3544" s="51" t="s">
        <v>14598</v>
      </c>
    </row>
    <row r="3545" spans="44:44">
      <c r="AR3545" s="53" t="s">
        <v>14599</v>
      </c>
    </row>
    <row r="3546" spans="44:44">
      <c r="AR3546" s="51" t="s">
        <v>14600</v>
      </c>
    </row>
    <row r="3547" spans="44:44">
      <c r="AR3547" s="53" t="s">
        <v>14601</v>
      </c>
    </row>
    <row r="3548" spans="44:44">
      <c r="AR3548" s="51" t="s">
        <v>14602</v>
      </c>
    </row>
    <row r="3549" spans="44:44">
      <c r="AR3549" s="53" t="s">
        <v>14603</v>
      </c>
    </row>
    <row r="3550" spans="44:44">
      <c r="AR3550" s="51" t="s">
        <v>14604</v>
      </c>
    </row>
    <row r="3551" spans="44:44">
      <c r="AR3551" s="53" t="s">
        <v>14604</v>
      </c>
    </row>
    <row r="3552" spans="44:44">
      <c r="AR3552" s="51" t="s">
        <v>14605</v>
      </c>
    </row>
    <row r="3553" spans="44:44">
      <c r="AR3553" s="53" t="s">
        <v>14606</v>
      </c>
    </row>
    <row r="3554" spans="44:44">
      <c r="AR3554" s="51" t="s">
        <v>14607</v>
      </c>
    </row>
    <row r="3555" spans="44:44">
      <c r="AR3555" s="53" t="s">
        <v>14608</v>
      </c>
    </row>
    <row r="3556" spans="44:44">
      <c r="AR3556" s="51" t="s">
        <v>14609</v>
      </c>
    </row>
    <row r="3557" spans="44:44">
      <c r="AR3557" s="53" t="s">
        <v>14610</v>
      </c>
    </row>
    <row r="3558" spans="44:44">
      <c r="AR3558" s="51" t="s">
        <v>14611</v>
      </c>
    </row>
    <row r="3559" spans="44:44">
      <c r="AR3559" s="53" t="s">
        <v>14612</v>
      </c>
    </row>
    <row r="3560" spans="44:44">
      <c r="AR3560" s="51" t="s">
        <v>14613</v>
      </c>
    </row>
    <row r="3561" spans="44:44">
      <c r="AR3561" s="53" t="s">
        <v>14614</v>
      </c>
    </row>
    <row r="3562" spans="44:44">
      <c r="AR3562" s="51" t="s">
        <v>14615</v>
      </c>
    </row>
    <row r="3563" spans="44:44">
      <c r="AR3563" s="53" t="s">
        <v>14616</v>
      </c>
    </row>
    <row r="3564" spans="44:44">
      <c r="AR3564" s="51" t="s">
        <v>14617</v>
      </c>
    </row>
    <row r="3565" spans="44:44">
      <c r="AR3565" s="53" t="s">
        <v>14618</v>
      </c>
    </row>
    <row r="3566" spans="44:44">
      <c r="AR3566" s="51" t="s">
        <v>14619</v>
      </c>
    </row>
    <row r="3567" spans="44:44">
      <c r="AR3567" s="53" t="s">
        <v>14620</v>
      </c>
    </row>
    <row r="3568" spans="44:44">
      <c r="AR3568" s="51" t="s">
        <v>14621</v>
      </c>
    </row>
    <row r="3569" spans="44:44">
      <c r="AR3569" s="53" t="s">
        <v>14622</v>
      </c>
    </row>
    <row r="3570" spans="44:44">
      <c r="AR3570" s="51" t="s">
        <v>14623</v>
      </c>
    </row>
    <row r="3571" spans="44:44">
      <c r="AR3571" s="53" t="s">
        <v>14624</v>
      </c>
    </row>
    <row r="3572" spans="44:44">
      <c r="AR3572" s="51" t="s">
        <v>14625</v>
      </c>
    </row>
    <row r="3573" spans="44:44">
      <c r="AR3573" s="53" t="s">
        <v>14626</v>
      </c>
    </row>
    <row r="3574" spans="44:44">
      <c r="AR3574" s="51" t="s">
        <v>14627</v>
      </c>
    </row>
    <row r="3575" spans="44:44">
      <c r="AR3575" s="53" t="s">
        <v>14628</v>
      </c>
    </row>
    <row r="3576" spans="44:44">
      <c r="AR3576" s="51" t="s">
        <v>14629</v>
      </c>
    </row>
    <row r="3577" spans="44:44">
      <c r="AR3577" s="53" t="s">
        <v>14630</v>
      </c>
    </row>
    <row r="3578" spans="44:44">
      <c r="AR3578" s="51" t="s">
        <v>14631</v>
      </c>
    </row>
    <row r="3579" spans="44:44">
      <c r="AR3579" s="53" t="s">
        <v>14631</v>
      </c>
    </row>
    <row r="3580" spans="44:44">
      <c r="AR3580" s="51" t="s">
        <v>14632</v>
      </c>
    </row>
    <row r="3581" spans="44:44">
      <c r="AR3581" s="53" t="s">
        <v>14633</v>
      </c>
    </row>
    <row r="3582" spans="44:44">
      <c r="AR3582" s="51" t="s">
        <v>14634</v>
      </c>
    </row>
    <row r="3583" spans="44:44">
      <c r="AR3583" s="53" t="s">
        <v>14635</v>
      </c>
    </row>
    <row r="3584" spans="44:44">
      <c r="AR3584" s="51" t="s">
        <v>14636</v>
      </c>
    </row>
    <row r="3585" spans="44:44">
      <c r="AR3585" s="53" t="s">
        <v>14637</v>
      </c>
    </row>
    <row r="3586" spans="44:44">
      <c r="AR3586" s="51" t="s">
        <v>14638</v>
      </c>
    </row>
    <row r="3587" spans="44:44">
      <c r="AR3587" s="53" t="s">
        <v>14639</v>
      </c>
    </row>
    <row r="3588" spans="44:44">
      <c r="AR3588" s="51" t="s">
        <v>14640</v>
      </c>
    </row>
    <row r="3589" spans="44:44">
      <c r="AR3589" s="53" t="s">
        <v>14641</v>
      </c>
    </row>
    <row r="3590" spans="44:44">
      <c r="AR3590" s="51" t="s">
        <v>14642</v>
      </c>
    </row>
    <row r="3591" spans="44:44">
      <c r="AR3591" s="53" t="s">
        <v>14643</v>
      </c>
    </row>
    <row r="3592" spans="44:44">
      <c r="AR3592" s="51" t="s">
        <v>14644</v>
      </c>
    </row>
    <row r="3593" spans="44:44">
      <c r="AR3593" s="53" t="s">
        <v>14645</v>
      </c>
    </row>
    <row r="3594" spans="44:44">
      <c r="AR3594" s="51" t="s">
        <v>14646</v>
      </c>
    </row>
    <row r="3595" spans="44:44">
      <c r="AR3595" s="53" t="s">
        <v>14647</v>
      </c>
    </row>
    <row r="3596" spans="44:44">
      <c r="AR3596" s="51" t="s">
        <v>14648</v>
      </c>
    </row>
    <row r="3597" spans="44:44">
      <c r="AR3597" s="53" t="s">
        <v>14649</v>
      </c>
    </row>
    <row r="3598" spans="44:44">
      <c r="AR3598" s="51" t="s">
        <v>14650</v>
      </c>
    </row>
    <row r="3599" spans="44:44">
      <c r="AR3599" s="53" t="s">
        <v>14651</v>
      </c>
    </row>
    <row r="3600" spans="44:44">
      <c r="AR3600" s="51" t="s">
        <v>14652</v>
      </c>
    </row>
    <row r="3601" spans="44:44">
      <c r="AR3601" s="53" t="s">
        <v>14653</v>
      </c>
    </row>
    <row r="3602" spans="44:44">
      <c r="AR3602" s="51" t="s">
        <v>14654</v>
      </c>
    </row>
    <row r="3603" spans="44:44">
      <c r="AR3603" s="53" t="s">
        <v>14655</v>
      </c>
    </row>
    <row r="3604" spans="44:44">
      <c r="AR3604" s="51" t="s">
        <v>14656</v>
      </c>
    </row>
    <row r="3605" spans="44:44">
      <c r="AR3605" s="53" t="s">
        <v>14657</v>
      </c>
    </row>
    <row r="3606" spans="44:44">
      <c r="AR3606" s="51" t="s">
        <v>14658</v>
      </c>
    </row>
    <row r="3607" spans="44:44">
      <c r="AR3607" s="53" t="s">
        <v>14659</v>
      </c>
    </row>
    <row r="3608" spans="44:44">
      <c r="AR3608" s="51" t="s">
        <v>14660</v>
      </c>
    </row>
    <row r="3609" spans="44:44">
      <c r="AR3609" s="53" t="s">
        <v>14661</v>
      </c>
    </row>
    <row r="3610" spans="44:44">
      <c r="AR3610" s="51" t="s">
        <v>14662</v>
      </c>
    </row>
    <row r="3611" spans="44:44">
      <c r="AR3611" s="53" t="s">
        <v>14663</v>
      </c>
    </row>
    <row r="3612" spans="44:44">
      <c r="AR3612" s="51" t="s">
        <v>14664</v>
      </c>
    </row>
    <row r="3613" spans="44:44">
      <c r="AR3613" s="53" t="s">
        <v>14665</v>
      </c>
    </row>
    <row r="3614" spans="44:44">
      <c r="AR3614" s="51" t="s">
        <v>14666</v>
      </c>
    </row>
    <row r="3615" spans="44:44">
      <c r="AR3615" s="53" t="s">
        <v>14667</v>
      </c>
    </row>
    <row r="3616" spans="44:44">
      <c r="AR3616" s="51" t="s">
        <v>14668</v>
      </c>
    </row>
    <row r="3617" spans="44:44">
      <c r="AR3617" s="53" t="s">
        <v>14669</v>
      </c>
    </row>
    <row r="3618" spans="44:44">
      <c r="AR3618" s="51" t="s">
        <v>14670</v>
      </c>
    </row>
    <row r="3619" spans="44:44">
      <c r="AR3619" s="53" t="s">
        <v>14671</v>
      </c>
    </row>
    <row r="3620" spans="44:44">
      <c r="AR3620" s="51" t="s">
        <v>14672</v>
      </c>
    </row>
    <row r="3621" spans="44:44">
      <c r="AR3621" s="53" t="s">
        <v>14673</v>
      </c>
    </row>
    <row r="3622" spans="44:44">
      <c r="AR3622" s="51" t="s">
        <v>14674</v>
      </c>
    </row>
    <row r="3623" spans="44:44">
      <c r="AR3623" s="53" t="s">
        <v>14675</v>
      </c>
    </row>
    <row r="3624" spans="44:44">
      <c r="AR3624" s="51" t="s">
        <v>14675</v>
      </c>
    </row>
    <row r="3625" spans="44:44">
      <c r="AR3625" s="53" t="s">
        <v>14676</v>
      </c>
    </row>
    <row r="3626" spans="44:44">
      <c r="AR3626" s="51" t="s">
        <v>14677</v>
      </c>
    </row>
    <row r="3627" spans="44:44">
      <c r="AR3627" s="53" t="s">
        <v>14678</v>
      </c>
    </row>
    <row r="3628" spans="44:44">
      <c r="AR3628" s="51" t="s">
        <v>14679</v>
      </c>
    </row>
    <row r="3629" spans="44:44">
      <c r="AR3629" s="53" t="s">
        <v>14680</v>
      </c>
    </row>
    <row r="3630" spans="44:44">
      <c r="AR3630" s="51" t="s">
        <v>14681</v>
      </c>
    </row>
    <row r="3631" spans="44:44">
      <c r="AR3631" s="53" t="s">
        <v>14682</v>
      </c>
    </row>
    <row r="3632" spans="44:44">
      <c r="AR3632" s="51" t="s">
        <v>14683</v>
      </c>
    </row>
    <row r="3633" spans="44:44">
      <c r="AR3633" s="53" t="s">
        <v>14683</v>
      </c>
    </row>
    <row r="3634" spans="44:44">
      <c r="AR3634" s="51" t="s">
        <v>14684</v>
      </c>
    </row>
    <row r="3635" spans="44:44">
      <c r="AR3635" s="53" t="s">
        <v>14685</v>
      </c>
    </row>
    <row r="3636" spans="44:44">
      <c r="AR3636" s="51" t="s">
        <v>14686</v>
      </c>
    </row>
    <row r="3637" spans="44:44">
      <c r="AR3637" s="53" t="s">
        <v>14687</v>
      </c>
    </row>
    <row r="3638" spans="44:44">
      <c r="AR3638" s="51" t="s">
        <v>14688</v>
      </c>
    </row>
    <row r="3639" spans="44:44">
      <c r="AR3639" s="53" t="s">
        <v>14689</v>
      </c>
    </row>
    <row r="3640" spans="44:44">
      <c r="AR3640" s="51" t="s">
        <v>14690</v>
      </c>
    </row>
    <row r="3641" spans="44:44">
      <c r="AR3641" s="53" t="s">
        <v>14691</v>
      </c>
    </row>
    <row r="3642" spans="44:44">
      <c r="AR3642" s="51" t="s">
        <v>14692</v>
      </c>
    </row>
    <row r="3643" spans="44:44">
      <c r="AR3643" s="53" t="s">
        <v>14693</v>
      </c>
    </row>
    <row r="3644" spans="44:44">
      <c r="AR3644" s="51" t="s">
        <v>14694</v>
      </c>
    </row>
    <row r="3645" spans="44:44">
      <c r="AR3645" s="53" t="s">
        <v>14695</v>
      </c>
    </row>
    <row r="3646" spans="44:44">
      <c r="AR3646" s="51" t="s">
        <v>14696</v>
      </c>
    </row>
    <row r="3647" spans="44:44">
      <c r="AR3647" s="53" t="s">
        <v>14697</v>
      </c>
    </row>
    <row r="3648" spans="44:44">
      <c r="AR3648" s="51" t="s">
        <v>14698</v>
      </c>
    </row>
    <row r="3649" spans="44:44">
      <c r="AR3649" s="53" t="s">
        <v>14699</v>
      </c>
    </row>
    <row r="3650" spans="44:44">
      <c r="AR3650" s="51" t="s">
        <v>14700</v>
      </c>
    </row>
    <row r="3651" spans="44:44">
      <c r="AR3651" s="53" t="s">
        <v>14701</v>
      </c>
    </row>
    <row r="3652" spans="44:44">
      <c r="AR3652" s="51" t="s">
        <v>14702</v>
      </c>
    </row>
    <row r="3653" spans="44:44">
      <c r="AR3653" s="53" t="s">
        <v>14703</v>
      </c>
    </row>
    <row r="3654" spans="44:44">
      <c r="AR3654" s="51" t="s">
        <v>14704</v>
      </c>
    </row>
    <row r="3655" spans="44:44">
      <c r="AR3655" s="53" t="s">
        <v>14705</v>
      </c>
    </row>
    <row r="3656" spans="44:44">
      <c r="AR3656" s="51" t="s">
        <v>14706</v>
      </c>
    </row>
    <row r="3657" spans="44:44">
      <c r="AR3657" s="53" t="s">
        <v>14707</v>
      </c>
    </row>
    <row r="3658" spans="44:44">
      <c r="AR3658" s="51" t="s">
        <v>14707</v>
      </c>
    </row>
    <row r="3659" spans="44:44">
      <c r="AR3659" s="53" t="s">
        <v>14708</v>
      </c>
    </row>
    <row r="3660" spans="44:44">
      <c r="AR3660" s="51" t="s">
        <v>14709</v>
      </c>
    </row>
    <row r="3661" spans="44:44">
      <c r="AR3661" s="53" t="s">
        <v>14710</v>
      </c>
    </row>
    <row r="3662" spans="44:44">
      <c r="AR3662" s="51" t="s">
        <v>14711</v>
      </c>
    </row>
    <row r="3663" spans="44:44">
      <c r="AR3663" s="53" t="s">
        <v>14712</v>
      </c>
    </row>
    <row r="3664" spans="44:44">
      <c r="AR3664" s="51" t="s">
        <v>14713</v>
      </c>
    </row>
    <row r="3665" spans="44:44">
      <c r="AR3665" s="53" t="s">
        <v>14714</v>
      </c>
    </row>
    <row r="3666" spans="44:44">
      <c r="AR3666" s="51" t="s">
        <v>14715</v>
      </c>
    </row>
    <row r="3667" spans="44:44">
      <c r="AR3667" s="53" t="s">
        <v>14716</v>
      </c>
    </row>
    <row r="3668" spans="44:44">
      <c r="AR3668" s="51" t="s">
        <v>14717</v>
      </c>
    </row>
    <row r="3669" spans="44:44">
      <c r="AR3669" s="53" t="s">
        <v>14717</v>
      </c>
    </row>
    <row r="3670" spans="44:44">
      <c r="AR3670" s="51" t="s">
        <v>14718</v>
      </c>
    </row>
    <row r="3671" spans="44:44">
      <c r="AR3671" s="53" t="s">
        <v>14719</v>
      </c>
    </row>
    <row r="3672" spans="44:44">
      <c r="AR3672" s="51" t="s">
        <v>14720</v>
      </c>
    </row>
    <row r="3673" spans="44:44">
      <c r="AR3673" s="53" t="s">
        <v>14721</v>
      </c>
    </row>
    <row r="3674" spans="44:44">
      <c r="AR3674" s="51" t="s">
        <v>14722</v>
      </c>
    </row>
    <row r="3675" spans="44:44">
      <c r="AR3675" s="53" t="s">
        <v>14723</v>
      </c>
    </row>
    <row r="3676" spans="44:44">
      <c r="AR3676" s="51" t="s">
        <v>14724</v>
      </c>
    </row>
    <row r="3677" spans="44:44">
      <c r="AR3677" s="53" t="s">
        <v>14725</v>
      </c>
    </row>
    <row r="3678" spans="44:44">
      <c r="AR3678" s="51" t="s">
        <v>10631</v>
      </c>
    </row>
    <row r="3679" spans="44:44">
      <c r="AR3679" s="53" t="s">
        <v>14726</v>
      </c>
    </row>
    <row r="3680" spans="44:44">
      <c r="AR3680" s="51" t="s">
        <v>14727</v>
      </c>
    </row>
    <row r="3681" spans="44:44">
      <c r="AR3681" s="53" t="s">
        <v>14728</v>
      </c>
    </row>
    <row r="3682" spans="44:44">
      <c r="AR3682" s="51" t="s">
        <v>14729</v>
      </c>
    </row>
    <row r="3683" spans="44:44">
      <c r="AR3683" s="53" t="s">
        <v>14730</v>
      </c>
    </row>
    <row r="3684" spans="44:44">
      <c r="AR3684" s="51" t="s">
        <v>14731</v>
      </c>
    </row>
    <row r="3685" spans="44:44">
      <c r="AR3685" s="53" t="s">
        <v>14732</v>
      </c>
    </row>
    <row r="3686" spans="44:44">
      <c r="AR3686" s="51" t="s">
        <v>14733</v>
      </c>
    </row>
    <row r="3687" spans="44:44">
      <c r="AR3687" s="53" t="s">
        <v>14734</v>
      </c>
    </row>
    <row r="3688" spans="44:44">
      <c r="AR3688" s="51" t="s">
        <v>14735</v>
      </c>
    </row>
    <row r="3689" spans="44:44">
      <c r="AR3689" s="53" t="s">
        <v>14736</v>
      </c>
    </row>
    <row r="3690" spans="44:44">
      <c r="AR3690" s="51" t="s">
        <v>14737</v>
      </c>
    </row>
    <row r="3691" spans="44:44">
      <c r="AR3691" s="53" t="s">
        <v>14738</v>
      </c>
    </row>
    <row r="3692" spans="44:44">
      <c r="AR3692" s="51" t="s">
        <v>14738</v>
      </c>
    </row>
    <row r="3693" spans="44:44">
      <c r="AR3693" s="53" t="s">
        <v>14739</v>
      </c>
    </row>
    <row r="3694" spans="44:44">
      <c r="AR3694" s="51" t="s">
        <v>14740</v>
      </c>
    </row>
    <row r="3695" spans="44:44">
      <c r="AR3695" s="53" t="s">
        <v>14741</v>
      </c>
    </row>
    <row r="3696" spans="44:44">
      <c r="AR3696" s="51" t="s">
        <v>14742</v>
      </c>
    </row>
    <row r="3697" spans="44:44">
      <c r="AR3697" s="53" t="s">
        <v>14743</v>
      </c>
    </row>
    <row r="3698" spans="44:44">
      <c r="AR3698" s="51" t="s">
        <v>14744</v>
      </c>
    </row>
    <row r="3699" spans="44:44">
      <c r="AR3699" s="53" t="s">
        <v>14745</v>
      </c>
    </row>
    <row r="3700" spans="44:44">
      <c r="AR3700" s="51" t="s">
        <v>14746</v>
      </c>
    </row>
    <row r="3701" spans="44:44">
      <c r="AR3701" s="53" t="s">
        <v>14746</v>
      </c>
    </row>
    <row r="3702" spans="44:44">
      <c r="AR3702" s="51" t="s">
        <v>14747</v>
      </c>
    </row>
    <row r="3703" spans="44:44">
      <c r="AR3703" s="53" t="s">
        <v>14748</v>
      </c>
    </row>
    <row r="3704" spans="44:44">
      <c r="AR3704" s="51" t="s">
        <v>14749</v>
      </c>
    </row>
    <row r="3705" spans="44:44">
      <c r="AR3705" s="53" t="s">
        <v>14750</v>
      </c>
    </row>
    <row r="3706" spans="44:44">
      <c r="AR3706" s="51" t="s">
        <v>14751</v>
      </c>
    </row>
    <row r="3707" spans="44:44">
      <c r="AR3707" s="53" t="s">
        <v>14752</v>
      </c>
    </row>
    <row r="3708" spans="44:44">
      <c r="AR3708" s="51" t="s">
        <v>14753</v>
      </c>
    </row>
    <row r="3709" spans="44:44">
      <c r="AR3709" s="53" t="s">
        <v>14754</v>
      </c>
    </row>
    <row r="3710" spans="44:44">
      <c r="AR3710" s="51" t="s">
        <v>14755</v>
      </c>
    </row>
    <row r="3711" spans="44:44">
      <c r="AR3711" s="53" t="s">
        <v>14756</v>
      </c>
    </row>
    <row r="3712" spans="44:44">
      <c r="AR3712" s="51" t="s">
        <v>14757</v>
      </c>
    </row>
    <row r="3713" spans="44:44">
      <c r="AR3713" s="53" t="s">
        <v>14758</v>
      </c>
    </row>
    <row r="3714" spans="44:44">
      <c r="AR3714" s="51" t="s">
        <v>14759</v>
      </c>
    </row>
    <row r="3715" spans="44:44">
      <c r="AR3715" s="53" t="s">
        <v>360</v>
      </c>
    </row>
    <row r="3716" spans="44:44">
      <c r="AR3716" s="51" t="s">
        <v>14760</v>
      </c>
    </row>
    <row r="3717" spans="44:44">
      <c r="AR3717" s="53" t="s">
        <v>14761</v>
      </c>
    </row>
    <row r="3718" spans="44:44">
      <c r="AR3718" s="51" t="s">
        <v>14762</v>
      </c>
    </row>
    <row r="3719" spans="44:44">
      <c r="AR3719" s="53" t="s">
        <v>14763</v>
      </c>
    </row>
    <row r="3720" spans="44:44">
      <c r="AR3720" s="51" t="s">
        <v>14764</v>
      </c>
    </row>
    <row r="3721" spans="44:44">
      <c r="AR3721" s="53" t="s">
        <v>14765</v>
      </c>
    </row>
    <row r="3722" spans="44:44">
      <c r="AR3722" s="51" t="s">
        <v>14766</v>
      </c>
    </row>
    <row r="3723" spans="44:44">
      <c r="AR3723" s="53" t="s">
        <v>14767</v>
      </c>
    </row>
    <row r="3724" spans="44:44">
      <c r="AR3724" s="51" t="s">
        <v>14768</v>
      </c>
    </row>
    <row r="3725" spans="44:44">
      <c r="AR3725" s="53" t="s">
        <v>14769</v>
      </c>
    </row>
    <row r="3726" spans="44:44">
      <c r="AR3726" s="51" t="s">
        <v>14770</v>
      </c>
    </row>
    <row r="3727" spans="44:44">
      <c r="AR3727" s="53" t="s">
        <v>14771</v>
      </c>
    </row>
    <row r="3728" spans="44:44">
      <c r="AR3728" s="51" t="s">
        <v>14772</v>
      </c>
    </row>
    <row r="3729" spans="44:44">
      <c r="AR3729" s="53" t="s">
        <v>14773</v>
      </c>
    </row>
    <row r="3730" spans="44:44">
      <c r="AR3730" s="51" t="s">
        <v>14774</v>
      </c>
    </row>
    <row r="3731" spans="44:44">
      <c r="AR3731" s="53" t="s">
        <v>14775</v>
      </c>
    </row>
    <row r="3732" spans="44:44">
      <c r="AR3732" s="51" t="s">
        <v>14776</v>
      </c>
    </row>
    <row r="3733" spans="44:44">
      <c r="AR3733" s="53" t="s">
        <v>14777</v>
      </c>
    </row>
    <row r="3734" spans="44:44">
      <c r="AR3734" s="51" t="s">
        <v>14778</v>
      </c>
    </row>
    <row r="3735" spans="44:44">
      <c r="AR3735" s="53" t="s">
        <v>14779</v>
      </c>
    </row>
    <row r="3736" spans="44:44">
      <c r="AR3736" s="51" t="s">
        <v>14780</v>
      </c>
    </row>
    <row r="3737" spans="44:44">
      <c r="AR3737" s="53" t="s">
        <v>14781</v>
      </c>
    </row>
    <row r="3738" spans="44:44">
      <c r="AR3738" s="51" t="s">
        <v>14782</v>
      </c>
    </row>
    <row r="3739" spans="44:44">
      <c r="AR3739" s="53" t="s">
        <v>14783</v>
      </c>
    </row>
    <row r="3740" spans="44:44">
      <c r="AR3740" s="51" t="s">
        <v>14784</v>
      </c>
    </row>
    <row r="3741" spans="44:44">
      <c r="AR3741" s="53" t="s">
        <v>14785</v>
      </c>
    </row>
    <row r="3742" spans="44:44">
      <c r="AR3742" s="51" t="s">
        <v>14786</v>
      </c>
    </row>
    <row r="3743" spans="44:44">
      <c r="AR3743" s="53" t="s">
        <v>14787</v>
      </c>
    </row>
    <row r="3744" spans="44:44">
      <c r="AR3744" s="51" t="s">
        <v>14788</v>
      </c>
    </row>
    <row r="3745" spans="44:44">
      <c r="AR3745" s="53" t="s">
        <v>14789</v>
      </c>
    </row>
    <row r="3746" spans="44:44">
      <c r="AR3746" s="51" t="s">
        <v>14790</v>
      </c>
    </row>
    <row r="3747" spans="44:44">
      <c r="AR3747" s="53" t="s">
        <v>14791</v>
      </c>
    </row>
    <row r="3748" spans="44:44">
      <c r="AR3748" s="51" t="s">
        <v>14792</v>
      </c>
    </row>
    <row r="3749" spans="44:44">
      <c r="AR3749" s="53" t="s">
        <v>14793</v>
      </c>
    </row>
    <row r="3750" spans="44:44">
      <c r="AR3750" s="51" t="s">
        <v>14794</v>
      </c>
    </row>
    <row r="3751" spans="44:44">
      <c r="AR3751" s="53" t="s">
        <v>14795</v>
      </c>
    </row>
    <row r="3752" spans="44:44">
      <c r="AR3752" s="51" t="s">
        <v>14796</v>
      </c>
    </row>
    <row r="3753" spans="44:44">
      <c r="AR3753" s="53" t="s">
        <v>14797</v>
      </c>
    </row>
    <row r="3754" spans="44:44">
      <c r="AR3754" s="51" t="s">
        <v>14798</v>
      </c>
    </row>
    <row r="3755" spans="44:44">
      <c r="AR3755" s="53" t="s">
        <v>14799</v>
      </c>
    </row>
    <row r="3756" spans="44:44">
      <c r="AR3756" s="51" t="s">
        <v>14800</v>
      </c>
    </row>
    <row r="3757" spans="44:44">
      <c r="AR3757" s="53" t="s">
        <v>14801</v>
      </c>
    </row>
    <row r="3758" spans="44:44">
      <c r="AR3758" s="51" t="s">
        <v>14802</v>
      </c>
    </row>
    <row r="3759" spans="44:44">
      <c r="AR3759" s="53" t="s">
        <v>14803</v>
      </c>
    </row>
    <row r="3760" spans="44:44">
      <c r="AR3760" s="51" t="s">
        <v>14804</v>
      </c>
    </row>
    <row r="3761" spans="44:44">
      <c r="AR3761" s="53" t="s">
        <v>14805</v>
      </c>
    </row>
    <row r="3762" spans="44:44">
      <c r="AR3762" s="51" t="s">
        <v>14806</v>
      </c>
    </row>
    <row r="3763" spans="44:44">
      <c r="AR3763" s="53" t="s">
        <v>14806</v>
      </c>
    </row>
    <row r="3764" spans="44:44">
      <c r="AR3764" s="51" t="s">
        <v>14807</v>
      </c>
    </row>
    <row r="3765" spans="44:44">
      <c r="AR3765" s="53" t="s">
        <v>14808</v>
      </c>
    </row>
    <row r="3766" spans="44:44">
      <c r="AR3766" s="51" t="s">
        <v>14809</v>
      </c>
    </row>
    <row r="3767" spans="44:44">
      <c r="AR3767" s="53" t="s">
        <v>14810</v>
      </c>
    </row>
    <row r="3768" spans="44:44">
      <c r="AR3768" s="51" t="s">
        <v>14811</v>
      </c>
    </row>
    <row r="3769" spans="44:44">
      <c r="AR3769" s="53" t="s">
        <v>14812</v>
      </c>
    </row>
    <row r="3770" spans="44:44">
      <c r="AR3770" s="51" t="s">
        <v>14813</v>
      </c>
    </row>
    <row r="3771" spans="44:44">
      <c r="AR3771" s="53" t="s">
        <v>14814</v>
      </c>
    </row>
    <row r="3772" spans="44:44">
      <c r="AR3772" s="51" t="s">
        <v>14815</v>
      </c>
    </row>
    <row r="3773" spans="44:44">
      <c r="AR3773" s="53" t="s">
        <v>14816</v>
      </c>
    </row>
    <row r="3774" spans="44:44">
      <c r="AR3774" s="51" t="s">
        <v>14817</v>
      </c>
    </row>
    <row r="3775" spans="44:44">
      <c r="AR3775" s="53" t="s">
        <v>14818</v>
      </c>
    </row>
    <row r="3776" spans="44:44">
      <c r="AR3776" s="51" t="s">
        <v>14819</v>
      </c>
    </row>
    <row r="3777" spans="44:44">
      <c r="AR3777" s="53" t="s">
        <v>14820</v>
      </c>
    </row>
    <row r="3778" spans="44:44">
      <c r="AR3778" s="51" t="s">
        <v>14821</v>
      </c>
    </row>
    <row r="3779" spans="44:44">
      <c r="AR3779" s="53" t="s">
        <v>14822</v>
      </c>
    </row>
    <row r="3780" spans="44:44">
      <c r="AR3780" s="51" t="s">
        <v>14823</v>
      </c>
    </row>
    <row r="3781" spans="44:44">
      <c r="AR3781" s="53" t="s">
        <v>14824</v>
      </c>
    </row>
    <row r="3782" spans="44:44">
      <c r="AR3782" s="51" t="s">
        <v>14825</v>
      </c>
    </row>
    <row r="3783" spans="44:44">
      <c r="AR3783" s="53" t="s">
        <v>14826</v>
      </c>
    </row>
    <row r="3784" spans="44:44">
      <c r="AR3784" s="51" t="s">
        <v>14827</v>
      </c>
    </row>
    <row r="3785" spans="44:44">
      <c r="AR3785" s="53" t="s">
        <v>14827</v>
      </c>
    </row>
    <row r="3786" spans="44:44">
      <c r="AR3786" s="51" t="s">
        <v>14828</v>
      </c>
    </row>
    <row r="3787" spans="44:44">
      <c r="AR3787" s="53" t="s">
        <v>14829</v>
      </c>
    </row>
    <row r="3788" spans="44:44">
      <c r="AR3788" s="51" t="s">
        <v>14830</v>
      </c>
    </row>
    <row r="3789" spans="44:44">
      <c r="AR3789" s="53" t="s">
        <v>14830</v>
      </c>
    </row>
    <row r="3790" spans="44:44">
      <c r="AR3790" s="51" t="s">
        <v>14831</v>
      </c>
    </row>
    <row r="3791" spans="44:44">
      <c r="AR3791" s="53" t="s">
        <v>14832</v>
      </c>
    </row>
    <row r="3792" spans="44:44">
      <c r="AR3792" s="51" t="s">
        <v>10687</v>
      </c>
    </row>
    <row r="3793" spans="44:44">
      <c r="AR3793" s="53" t="s">
        <v>14833</v>
      </c>
    </row>
    <row r="3794" spans="44:44">
      <c r="AR3794" s="51" t="s">
        <v>14834</v>
      </c>
    </row>
    <row r="3795" spans="44:44">
      <c r="AR3795" s="53" t="s">
        <v>14835</v>
      </c>
    </row>
    <row r="3796" spans="44:44">
      <c r="AR3796" s="51" t="s">
        <v>14836</v>
      </c>
    </row>
    <row r="3797" spans="44:44">
      <c r="AR3797" s="53" t="s">
        <v>14837</v>
      </c>
    </row>
    <row r="3798" spans="44:44">
      <c r="AR3798" s="51" t="s">
        <v>14838</v>
      </c>
    </row>
    <row r="3799" spans="44:44">
      <c r="AR3799" s="53" t="s">
        <v>14839</v>
      </c>
    </row>
    <row r="3800" spans="44:44">
      <c r="AR3800" s="51" t="s">
        <v>14840</v>
      </c>
    </row>
    <row r="3801" spans="44:44">
      <c r="AR3801" s="53" t="s">
        <v>14841</v>
      </c>
    </row>
    <row r="3802" spans="44:44">
      <c r="AR3802" s="51" t="s">
        <v>14842</v>
      </c>
    </row>
    <row r="3803" spans="44:44">
      <c r="AR3803" s="53" t="s">
        <v>14843</v>
      </c>
    </row>
    <row r="3804" spans="44:44">
      <c r="AR3804" s="51" t="s">
        <v>14844</v>
      </c>
    </row>
    <row r="3805" spans="44:44">
      <c r="AR3805" s="53" t="s">
        <v>14845</v>
      </c>
    </row>
    <row r="3806" spans="44:44">
      <c r="AR3806" s="51" t="s">
        <v>14846</v>
      </c>
    </row>
    <row r="3807" spans="44:44">
      <c r="AR3807" s="53" t="s">
        <v>14847</v>
      </c>
    </row>
    <row r="3808" spans="44:44">
      <c r="AR3808" s="51" t="s">
        <v>14848</v>
      </c>
    </row>
    <row r="3809" spans="44:44">
      <c r="AR3809" s="53" t="s">
        <v>14849</v>
      </c>
    </row>
    <row r="3810" spans="44:44">
      <c r="AR3810" s="51" t="s">
        <v>14850</v>
      </c>
    </row>
    <row r="3811" spans="44:44">
      <c r="AR3811" s="53" t="s">
        <v>14850</v>
      </c>
    </row>
    <row r="3812" spans="44:44">
      <c r="AR3812" s="51" t="s">
        <v>14851</v>
      </c>
    </row>
    <row r="3813" spans="44:44">
      <c r="AR3813" s="53" t="s">
        <v>14851</v>
      </c>
    </row>
    <row r="3814" spans="44:44">
      <c r="AR3814" s="51" t="s">
        <v>14852</v>
      </c>
    </row>
    <row r="3815" spans="44:44">
      <c r="AR3815" s="53" t="s">
        <v>14853</v>
      </c>
    </row>
    <row r="3816" spans="44:44">
      <c r="AR3816" s="51" t="s">
        <v>14854</v>
      </c>
    </row>
    <row r="3817" spans="44:44">
      <c r="AR3817" s="53" t="s">
        <v>14855</v>
      </c>
    </row>
    <row r="3818" spans="44:44">
      <c r="AR3818" s="51" t="s">
        <v>14856</v>
      </c>
    </row>
    <row r="3819" spans="44:44">
      <c r="AR3819" s="53" t="s">
        <v>14857</v>
      </c>
    </row>
    <row r="3820" spans="44:44">
      <c r="AR3820" s="51" t="s">
        <v>14858</v>
      </c>
    </row>
    <row r="3821" spans="44:44">
      <c r="AR3821" s="53" t="s">
        <v>14859</v>
      </c>
    </row>
    <row r="3822" spans="44:44">
      <c r="AR3822" s="51" t="s">
        <v>14860</v>
      </c>
    </row>
    <row r="3823" spans="44:44">
      <c r="AR3823" s="53" t="s">
        <v>14861</v>
      </c>
    </row>
    <row r="3824" spans="44:44">
      <c r="AR3824" s="51" t="s">
        <v>14862</v>
      </c>
    </row>
    <row r="3825" spans="44:44">
      <c r="AR3825" s="53" t="s">
        <v>14863</v>
      </c>
    </row>
    <row r="3826" spans="44:44">
      <c r="AR3826" s="51" t="s">
        <v>14864</v>
      </c>
    </row>
    <row r="3827" spans="44:44">
      <c r="AR3827" s="53" t="s">
        <v>14865</v>
      </c>
    </row>
    <row r="3828" spans="44:44">
      <c r="AR3828" s="51" t="s">
        <v>14866</v>
      </c>
    </row>
    <row r="3829" spans="44:44">
      <c r="AR3829" s="53" t="s">
        <v>14867</v>
      </c>
    </row>
    <row r="3830" spans="44:44">
      <c r="AR3830" s="51" t="s">
        <v>14868</v>
      </c>
    </row>
    <row r="3831" spans="44:44">
      <c r="AR3831" s="53" t="s">
        <v>14869</v>
      </c>
    </row>
    <row r="3832" spans="44:44">
      <c r="AR3832" s="51" t="s">
        <v>14870</v>
      </c>
    </row>
    <row r="3833" spans="44:44">
      <c r="AR3833" s="53" t="s">
        <v>14871</v>
      </c>
    </row>
    <row r="3834" spans="44:44">
      <c r="AR3834" s="51" t="s">
        <v>14872</v>
      </c>
    </row>
    <row r="3835" spans="44:44">
      <c r="AR3835" s="53" t="s">
        <v>14873</v>
      </c>
    </row>
    <row r="3836" spans="44:44">
      <c r="AR3836" s="51" t="s">
        <v>14874</v>
      </c>
    </row>
    <row r="3837" spans="44:44">
      <c r="AR3837" s="53" t="s">
        <v>14875</v>
      </c>
    </row>
    <row r="3838" spans="44:44">
      <c r="AR3838" s="51" t="s">
        <v>14876</v>
      </c>
    </row>
    <row r="3839" spans="44:44">
      <c r="AR3839" s="53" t="s">
        <v>14877</v>
      </c>
    </row>
    <row r="3840" spans="44:44">
      <c r="AR3840" s="51" t="s">
        <v>14878</v>
      </c>
    </row>
    <row r="3841" spans="44:44">
      <c r="AR3841" s="53" t="s">
        <v>14879</v>
      </c>
    </row>
    <row r="3842" spans="44:44">
      <c r="AR3842" s="51" t="s">
        <v>14880</v>
      </c>
    </row>
    <row r="3843" spans="44:44">
      <c r="AR3843" s="53" t="s">
        <v>14881</v>
      </c>
    </row>
    <row r="3844" spans="44:44">
      <c r="AR3844" s="51" t="s">
        <v>14882</v>
      </c>
    </row>
    <row r="3845" spans="44:44">
      <c r="AR3845" s="53" t="s">
        <v>14882</v>
      </c>
    </row>
    <row r="3846" spans="44:44">
      <c r="AR3846" s="51" t="s">
        <v>14883</v>
      </c>
    </row>
    <row r="3847" spans="44:44">
      <c r="AR3847" s="53" t="s">
        <v>14884</v>
      </c>
    </row>
    <row r="3848" spans="44:44">
      <c r="AR3848" s="51" t="s">
        <v>14885</v>
      </c>
    </row>
    <row r="3849" spans="44:44">
      <c r="AR3849" s="53" t="s">
        <v>14886</v>
      </c>
    </row>
    <row r="3850" spans="44:44">
      <c r="AR3850" s="51" t="s">
        <v>14887</v>
      </c>
    </row>
    <row r="3851" spans="44:44">
      <c r="AR3851" s="53" t="s">
        <v>14888</v>
      </c>
    </row>
    <row r="3852" spans="44:44">
      <c r="AR3852" s="51" t="s">
        <v>14889</v>
      </c>
    </row>
    <row r="3853" spans="44:44">
      <c r="AR3853" s="53" t="s">
        <v>14890</v>
      </c>
    </row>
    <row r="3854" spans="44:44">
      <c r="AR3854" s="51" t="s">
        <v>14891</v>
      </c>
    </row>
    <row r="3855" spans="44:44">
      <c r="AR3855" s="53" t="s">
        <v>14892</v>
      </c>
    </row>
    <row r="3856" spans="44:44">
      <c r="AR3856" s="51" t="s">
        <v>14893</v>
      </c>
    </row>
    <row r="3857" spans="44:44">
      <c r="AR3857" s="53" t="s">
        <v>14894</v>
      </c>
    </row>
    <row r="3858" spans="44:44">
      <c r="AR3858" s="51" t="s">
        <v>14895</v>
      </c>
    </row>
    <row r="3859" spans="44:44">
      <c r="AR3859" s="53" t="s">
        <v>10715</v>
      </c>
    </row>
    <row r="3860" spans="44:44">
      <c r="AR3860" s="51" t="s">
        <v>14896</v>
      </c>
    </row>
    <row r="3861" spans="44:44">
      <c r="AR3861" s="53" t="s">
        <v>14897</v>
      </c>
    </row>
    <row r="3862" spans="44:44">
      <c r="AR3862" s="51" t="s">
        <v>14898</v>
      </c>
    </row>
    <row r="3863" spans="44:44">
      <c r="AR3863" s="53" t="s">
        <v>14899</v>
      </c>
    </row>
    <row r="3864" spans="44:44">
      <c r="AR3864" s="51" t="s">
        <v>14900</v>
      </c>
    </row>
    <row r="3865" spans="44:44">
      <c r="AR3865" s="53" t="s">
        <v>14901</v>
      </c>
    </row>
    <row r="3866" spans="44:44">
      <c r="AR3866" s="51" t="s">
        <v>14902</v>
      </c>
    </row>
    <row r="3867" spans="44:44">
      <c r="AR3867" s="53" t="s">
        <v>14903</v>
      </c>
    </row>
    <row r="3868" spans="44:44">
      <c r="AR3868" s="51" t="s">
        <v>14903</v>
      </c>
    </row>
    <row r="3869" spans="44:44">
      <c r="AR3869" s="53" t="s">
        <v>14904</v>
      </c>
    </row>
    <row r="3870" spans="44:44">
      <c r="AR3870" s="51" t="s">
        <v>14905</v>
      </c>
    </row>
    <row r="3871" spans="44:44">
      <c r="AR3871" s="53" t="s">
        <v>14906</v>
      </c>
    </row>
    <row r="3872" spans="44:44">
      <c r="AR3872" s="51" t="s">
        <v>14907</v>
      </c>
    </row>
    <row r="3873" spans="44:44">
      <c r="AR3873" s="53" t="s">
        <v>14908</v>
      </c>
    </row>
    <row r="3874" spans="44:44">
      <c r="AR3874" s="51" t="s">
        <v>14909</v>
      </c>
    </row>
    <row r="3875" spans="44:44">
      <c r="AR3875" s="53" t="s">
        <v>14910</v>
      </c>
    </row>
    <row r="3876" spans="44:44">
      <c r="AR3876" s="51" t="s">
        <v>14911</v>
      </c>
    </row>
    <row r="3877" spans="44:44">
      <c r="AR3877" s="53" t="s">
        <v>14912</v>
      </c>
    </row>
    <row r="3878" spans="44:44">
      <c r="AR3878" s="51" t="s">
        <v>14913</v>
      </c>
    </row>
    <row r="3879" spans="44:44">
      <c r="AR3879" s="53" t="s">
        <v>14914</v>
      </c>
    </row>
    <row r="3880" spans="44:44">
      <c r="AR3880" s="51" t="s">
        <v>14914</v>
      </c>
    </row>
    <row r="3881" spans="44:44">
      <c r="AR3881" s="53" t="s">
        <v>14914</v>
      </c>
    </row>
    <row r="3882" spans="44:44">
      <c r="AR3882" s="51" t="s">
        <v>14914</v>
      </c>
    </row>
    <row r="3883" spans="44:44">
      <c r="AR3883" s="53" t="s">
        <v>14915</v>
      </c>
    </row>
    <row r="3884" spans="44:44">
      <c r="AR3884" s="51" t="s">
        <v>14916</v>
      </c>
    </row>
    <row r="3885" spans="44:44">
      <c r="AR3885" s="53" t="s">
        <v>14917</v>
      </c>
    </row>
    <row r="3886" spans="44:44">
      <c r="AR3886" s="51" t="s">
        <v>14918</v>
      </c>
    </row>
    <row r="3887" spans="44:44">
      <c r="AR3887" s="53" t="s">
        <v>14919</v>
      </c>
    </row>
    <row r="3888" spans="44:44">
      <c r="AR3888" s="51" t="s">
        <v>14920</v>
      </c>
    </row>
    <row r="3889" spans="44:44">
      <c r="AR3889" s="53" t="s">
        <v>14921</v>
      </c>
    </row>
    <row r="3890" spans="44:44">
      <c r="AR3890" s="51" t="s">
        <v>14922</v>
      </c>
    </row>
    <row r="3891" spans="44:44">
      <c r="AR3891" s="53" t="s">
        <v>14923</v>
      </c>
    </row>
    <row r="3892" spans="44:44">
      <c r="AR3892" s="51" t="s">
        <v>14924</v>
      </c>
    </row>
    <row r="3893" spans="44:44">
      <c r="AR3893" s="53" t="s">
        <v>14925</v>
      </c>
    </row>
    <row r="3894" spans="44:44">
      <c r="AR3894" s="51" t="s">
        <v>14926</v>
      </c>
    </row>
    <row r="3895" spans="44:44">
      <c r="AR3895" s="53" t="s">
        <v>14927</v>
      </c>
    </row>
    <row r="3896" spans="44:44">
      <c r="AR3896" s="51" t="s">
        <v>14928</v>
      </c>
    </row>
    <row r="3897" spans="44:44">
      <c r="AR3897" s="53" t="s">
        <v>14929</v>
      </c>
    </row>
    <row r="3898" spans="44:44">
      <c r="AR3898" s="51" t="s">
        <v>14930</v>
      </c>
    </row>
    <row r="3899" spans="44:44">
      <c r="AR3899" s="53" t="s">
        <v>14931</v>
      </c>
    </row>
    <row r="3900" spans="44:44">
      <c r="AR3900" s="51" t="s">
        <v>14932</v>
      </c>
    </row>
    <row r="3901" spans="44:44">
      <c r="AR3901" s="53" t="s">
        <v>14933</v>
      </c>
    </row>
    <row r="3902" spans="44:44">
      <c r="AR3902" s="51" t="s">
        <v>14934</v>
      </c>
    </row>
    <row r="3903" spans="44:44">
      <c r="AR3903" s="53" t="s">
        <v>14935</v>
      </c>
    </row>
    <row r="3904" spans="44:44">
      <c r="AR3904" s="51" t="s">
        <v>14936</v>
      </c>
    </row>
    <row r="3905" spans="44:44">
      <c r="AR3905" s="53" t="s">
        <v>14937</v>
      </c>
    </row>
    <row r="3906" spans="44:44">
      <c r="AR3906" s="51" t="s">
        <v>14938</v>
      </c>
    </row>
    <row r="3907" spans="44:44">
      <c r="AR3907" s="53" t="s">
        <v>14939</v>
      </c>
    </row>
    <row r="3908" spans="44:44">
      <c r="AR3908" s="51" t="s">
        <v>14940</v>
      </c>
    </row>
    <row r="3909" spans="44:44">
      <c r="AR3909" s="53" t="s">
        <v>14941</v>
      </c>
    </row>
    <row r="3910" spans="44:44">
      <c r="AR3910" s="51" t="s">
        <v>14942</v>
      </c>
    </row>
    <row r="3911" spans="44:44">
      <c r="AR3911" s="53" t="s">
        <v>14943</v>
      </c>
    </row>
    <row r="3912" spans="44:44">
      <c r="AR3912" s="51" t="s">
        <v>14944</v>
      </c>
    </row>
    <row r="3913" spans="44:44">
      <c r="AR3913" s="53" t="s">
        <v>14945</v>
      </c>
    </row>
    <row r="3914" spans="44:44">
      <c r="AR3914" s="51" t="s">
        <v>14946</v>
      </c>
    </row>
    <row r="3915" spans="44:44">
      <c r="AR3915" s="53" t="s">
        <v>14947</v>
      </c>
    </row>
    <row r="3916" spans="44:44">
      <c r="AR3916" s="51" t="s">
        <v>14948</v>
      </c>
    </row>
    <row r="3917" spans="44:44">
      <c r="AR3917" s="53" t="s">
        <v>14949</v>
      </c>
    </row>
    <row r="3918" spans="44:44">
      <c r="AR3918" s="51" t="s">
        <v>14950</v>
      </c>
    </row>
    <row r="3919" spans="44:44">
      <c r="AR3919" s="53" t="s">
        <v>14951</v>
      </c>
    </row>
    <row r="3920" spans="44:44">
      <c r="AR3920" s="51" t="s">
        <v>14952</v>
      </c>
    </row>
    <row r="3921" spans="44:44">
      <c r="AR3921" s="53" t="s">
        <v>14953</v>
      </c>
    </row>
    <row r="3922" spans="44:44">
      <c r="AR3922" s="51" t="s">
        <v>14954</v>
      </c>
    </row>
    <row r="3923" spans="44:44">
      <c r="AR3923" s="53" t="s">
        <v>14955</v>
      </c>
    </row>
    <row r="3924" spans="44:44">
      <c r="AR3924" s="51" t="s">
        <v>14956</v>
      </c>
    </row>
    <row r="3925" spans="44:44">
      <c r="AR3925" s="53" t="s">
        <v>14957</v>
      </c>
    </row>
    <row r="3926" spans="44:44">
      <c r="AR3926" s="51" t="s">
        <v>14958</v>
      </c>
    </row>
    <row r="3927" spans="44:44">
      <c r="AR3927" s="53" t="s">
        <v>14959</v>
      </c>
    </row>
    <row r="3928" spans="44:44">
      <c r="AR3928" s="51" t="s">
        <v>14960</v>
      </c>
    </row>
    <row r="3929" spans="44:44">
      <c r="AR3929" s="53" t="s">
        <v>14961</v>
      </c>
    </row>
    <row r="3930" spans="44:44">
      <c r="AR3930" s="51" t="s">
        <v>14962</v>
      </c>
    </row>
    <row r="3931" spans="44:44">
      <c r="AR3931" s="53" t="s">
        <v>14963</v>
      </c>
    </row>
    <row r="3932" spans="44:44">
      <c r="AR3932" s="51" t="s">
        <v>14964</v>
      </c>
    </row>
    <row r="3933" spans="44:44">
      <c r="AR3933" s="53" t="s">
        <v>14965</v>
      </c>
    </row>
    <row r="3934" spans="44:44">
      <c r="AR3934" s="51" t="s">
        <v>14966</v>
      </c>
    </row>
    <row r="3935" spans="44:44">
      <c r="AR3935" s="53" t="s">
        <v>14967</v>
      </c>
    </row>
    <row r="3936" spans="44:44">
      <c r="AR3936" s="51" t="s">
        <v>14968</v>
      </c>
    </row>
    <row r="3937" spans="44:44">
      <c r="AR3937" s="53" t="s">
        <v>14969</v>
      </c>
    </row>
    <row r="3938" spans="44:44">
      <c r="AR3938" s="51" t="s">
        <v>14970</v>
      </c>
    </row>
    <row r="3939" spans="44:44">
      <c r="AR3939" s="53" t="s">
        <v>14971</v>
      </c>
    </row>
    <row r="3940" spans="44:44">
      <c r="AR3940" s="51" t="s">
        <v>14972</v>
      </c>
    </row>
    <row r="3941" spans="44:44">
      <c r="AR3941" s="53" t="s">
        <v>14973</v>
      </c>
    </row>
    <row r="3942" spans="44:44">
      <c r="AR3942" s="51" t="s">
        <v>14974</v>
      </c>
    </row>
    <row r="3943" spans="44:44">
      <c r="AR3943" s="53" t="s">
        <v>14975</v>
      </c>
    </row>
    <row r="3944" spans="44:44">
      <c r="AR3944" s="51" t="s">
        <v>14976</v>
      </c>
    </row>
    <row r="3945" spans="44:44">
      <c r="AR3945" s="53" t="s">
        <v>14977</v>
      </c>
    </row>
    <row r="3946" spans="44:44">
      <c r="AR3946" s="51" t="s">
        <v>14978</v>
      </c>
    </row>
    <row r="3947" spans="44:44">
      <c r="AR3947" s="53" t="s">
        <v>14979</v>
      </c>
    </row>
    <row r="3948" spans="44:44">
      <c r="AR3948" s="51" t="s">
        <v>14980</v>
      </c>
    </row>
    <row r="3949" spans="44:44">
      <c r="AR3949" s="53" t="s">
        <v>14981</v>
      </c>
    </row>
    <row r="3950" spans="44:44">
      <c r="AR3950" s="51" t="s">
        <v>14982</v>
      </c>
    </row>
    <row r="3951" spans="44:44">
      <c r="AR3951" s="53" t="s">
        <v>14983</v>
      </c>
    </row>
    <row r="3952" spans="44:44">
      <c r="AR3952" s="51" t="s">
        <v>14984</v>
      </c>
    </row>
    <row r="3953" spans="44:44">
      <c r="AR3953" s="53" t="s">
        <v>14985</v>
      </c>
    </row>
    <row r="3954" spans="44:44">
      <c r="AR3954" s="51" t="s">
        <v>14986</v>
      </c>
    </row>
    <row r="3955" spans="44:44">
      <c r="AR3955" s="53" t="s">
        <v>14987</v>
      </c>
    </row>
    <row r="3956" spans="44:44">
      <c r="AR3956" s="51" t="s">
        <v>14988</v>
      </c>
    </row>
    <row r="3957" spans="44:44">
      <c r="AR3957" s="53" t="s">
        <v>14989</v>
      </c>
    </row>
    <row r="3958" spans="44:44">
      <c r="AR3958" s="51" t="s">
        <v>14990</v>
      </c>
    </row>
    <row r="3959" spans="44:44">
      <c r="AR3959" s="53" t="s">
        <v>14991</v>
      </c>
    </row>
    <row r="3960" spans="44:44">
      <c r="AR3960" s="51" t="s">
        <v>14992</v>
      </c>
    </row>
    <row r="3961" spans="44:44">
      <c r="AR3961" s="53" t="s">
        <v>14993</v>
      </c>
    </row>
    <row r="3962" spans="44:44">
      <c r="AR3962" s="51" t="s">
        <v>14994</v>
      </c>
    </row>
    <row r="3963" spans="44:44">
      <c r="AR3963" s="53" t="s">
        <v>14995</v>
      </c>
    </row>
    <row r="3964" spans="44:44">
      <c r="AR3964" s="51" t="s">
        <v>14996</v>
      </c>
    </row>
    <row r="3965" spans="44:44">
      <c r="AR3965" s="53" t="s">
        <v>14997</v>
      </c>
    </row>
    <row r="3966" spans="44:44">
      <c r="AR3966" s="51" t="s">
        <v>14998</v>
      </c>
    </row>
    <row r="3967" spans="44:44">
      <c r="AR3967" s="53" t="s">
        <v>14999</v>
      </c>
    </row>
    <row r="3968" spans="44:44">
      <c r="AR3968" s="51" t="s">
        <v>15000</v>
      </c>
    </row>
    <row r="3969" spans="44:44">
      <c r="AR3969" s="53" t="s">
        <v>15001</v>
      </c>
    </row>
    <row r="3970" spans="44:44">
      <c r="AR3970" s="51" t="s">
        <v>15002</v>
      </c>
    </row>
    <row r="3971" spans="44:44">
      <c r="AR3971" s="53" t="s">
        <v>15003</v>
      </c>
    </row>
    <row r="3972" spans="44:44">
      <c r="AR3972" s="51" t="s">
        <v>15004</v>
      </c>
    </row>
    <row r="3973" spans="44:44">
      <c r="AR3973" s="53" t="s">
        <v>15005</v>
      </c>
    </row>
    <row r="3974" spans="44:44">
      <c r="AR3974" s="51" t="s">
        <v>15006</v>
      </c>
    </row>
    <row r="3975" spans="44:44">
      <c r="AR3975" s="53" t="s">
        <v>15007</v>
      </c>
    </row>
    <row r="3976" spans="44:44">
      <c r="AR3976" s="51" t="s">
        <v>15008</v>
      </c>
    </row>
    <row r="3977" spans="44:44">
      <c r="AR3977" s="53" t="s">
        <v>15009</v>
      </c>
    </row>
    <row r="3978" spans="44:44">
      <c r="AR3978" s="51" t="s">
        <v>15010</v>
      </c>
    </row>
    <row r="3979" spans="44:44">
      <c r="AR3979" s="53" t="s">
        <v>15011</v>
      </c>
    </row>
    <row r="3980" spans="44:44">
      <c r="AR3980" s="51" t="s">
        <v>15012</v>
      </c>
    </row>
    <row r="3981" spans="44:44">
      <c r="AR3981" s="53" t="s">
        <v>15013</v>
      </c>
    </row>
    <row r="3982" spans="44:44">
      <c r="AR3982" s="51" t="s">
        <v>15014</v>
      </c>
    </row>
    <row r="3983" spans="44:44">
      <c r="AR3983" s="53" t="s">
        <v>15015</v>
      </c>
    </row>
    <row r="3984" spans="44:44">
      <c r="AR3984" s="51" t="s">
        <v>15016</v>
      </c>
    </row>
    <row r="3985" spans="44:44">
      <c r="AR3985" s="53" t="s">
        <v>15017</v>
      </c>
    </row>
    <row r="3986" spans="44:44">
      <c r="AR3986" s="51" t="s">
        <v>15018</v>
      </c>
    </row>
    <row r="3987" spans="44:44">
      <c r="AR3987" s="53" t="s">
        <v>15019</v>
      </c>
    </row>
    <row r="3988" spans="44:44">
      <c r="AR3988" s="51" t="s">
        <v>15020</v>
      </c>
    </row>
    <row r="3989" spans="44:44">
      <c r="AR3989" s="53" t="s">
        <v>15021</v>
      </c>
    </row>
    <row r="3990" spans="44:44">
      <c r="AR3990" s="51" t="s">
        <v>15022</v>
      </c>
    </row>
    <row r="3991" spans="44:44">
      <c r="AR3991" s="53" t="s">
        <v>10928</v>
      </c>
    </row>
    <row r="3992" spans="44:44">
      <c r="AR3992" s="51" t="s">
        <v>15023</v>
      </c>
    </row>
    <row r="3993" spans="44:44">
      <c r="AR3993" s="53" t="s">
        <v>15024</v>
      </c>
    </row>
    <row r="3994" spans="44:44">
      <c r="AR3994" s="51" t="s">
        <v>15025</v>
      </c>
    </row>
    <row r="3995" spans="44:44">
      <c r="AR3995" s="53" t="s">
        <v>15026</v>
      </c>
    </row>
    <row r="3996" spans="44:44">
      <c r="AR3996" s="51" t="s">
        <v>15027</v>
      </c>
    </row>
    <row r="3997" spans="44:44">
      <c r="AR3997" s="53" t="s">
        <v>15028</v>
      </c>
    </row>
    <row r="3998" spans="44:44">
      <c r="AR3998" s="51" t="s">
        <v>15029</v>
      </c>
    </row>
    <row r="3999" spans="44:44">
      <c r="AR3999" s="53" t="s">
        <v>15030</v>
      </c>
    </row>
    <row r="4000" spans="44:44">
      <c r="AR4000" s="51" t="s">
        <v>15031</v>
      </c>
    </row>
    <row r="4001" spans="44:44">
      <c r="AR4001" s="53" t="s">
        <v>15032</v>
      </c>
    </row>
    <row r="4002" spans="44:44">
      <c r="AR4002" s="51" t="s">
        <v>15033</v>
      </c>
    </row>
    <row r="4003" spans="44:44">
      <c r="AR4003" s="53" t="s">
        <v>15033</v>
      </c>
    </row>
    <row r="4004" spans="44:44">
      <c r="AR4004" s="51" t="s">
        <v>15034</v>
      </c>
    </row>
    <row r="4005" spans="44:44">
      <c r="AR4005" s="53" t="s">
        <v>15035</v>
      </c>
    </row>
    <row r="4006" spans="44:44">
      <c r="AR4006" s="51" t="s">
        <v>15036</v>
      </c>
    </row>
    <row r="4007" spans="44:44">
      <c r="AR4007" s="53" t="s">
        <v>15037</v>
      </c>
    </row>
    <row r="4008" spans="44:44">
      <c r="AR4008" s="51" t="s">
        <v>15037</v>
      </c>
    </row>
    <row r="4009" spans="44:44">
      <c r="AR4009" s="53" t="s">
        <v>15038</v>
      </c>
    </row>
    <row r="4010" spans="44:44">
      <c r="AR4010" s="51" t="s">
        <v>15039</v>
      </c>
    </row>
    <row r="4011" spans="44:44">
      <c r="AR4011" s="53" t="s">
        <v>15040</v>
      </c>
    </row>
    <row r="4012" spans="44:44">
      <c r="AR4012" s="51" t="s">
        <v>15041</v>
      </c>
    </row>
    <row r="4013" spans="44:44">
      <c r="AR4013" s="53" t="s">
        <v>15042</v>
      </c>
    </row>
    <row r="4014" spans="44:44">
      <c r="AR4014" s="51" t="s">
        <v>15043</v>
      </c>
    </row>
    <row r="4015" spans="44:44">
      <c r="AR4015" s="53" t="s">
        <v>15043</v>
      </c>
    </row>
    <row r="4016" spans="44:44">
      <c r="AR4016" s="51" t="s">
        <v>15044</v>
      </c>
    </row>
    <row r="4017" spans="44:44">
      <c r="AR4017" s="53" t="s">
        <v>15044</v>
      </c>
    </row>
    <row r="4018" spans="44:44">
      <c r="AR4018" s="51" t="s">
        <v>15045</v>
      </c>
    </row>
    <row r="4019" spans="44:44">
      <c r="AR4019" s="53" t="s">
        <v>15045</v>
      </c>
    </row>
    <row r="4020" spans="44:44">
      <c r="AR4020" s="51" t="s">
        <v>15046</v>
      </c>
    </row>
    <row r="4021" spans="44:44">
      <c r="AR4021" s="53" t="s">
        <v>15047</v>
      </c>
    </row>
    <row r="4022" spans="44:44">
      <c r="AR4022" s="51" t="s">
        <v>15048</v>
      </c>
    </row>
    <row r="4023" spans="44:44">
      <c r="AR4023" s="53" t="s">
        <v>15049</v>
      </c>
    </row>
    <row r="4024" spans="44:44">
      <c r="AR4024" s="51" t="s">
        <v>15050</v>
      </c>
    </row>
    <row r="4025" spans="44:44">
      <c r="AR4025" s="53" t="s">
        <v>15050</v>
      </c>
    </row>
    <row r="4026" spans="44:44">
      <c r="AR4026" s="51" t="s">
        <v>15050</v>
      </c>
    </row>
    <row r="4027" spans="44:44">
      <c r="AR4027" s="53" t="s">
        <v>15051</v>
      </c>
    </row>
    <row r="4028" spans="44:44">
      <c r="AR4028" s="51" t="s">
        <v>15051</v>
      </c>
    </row>
    <row r="4029" spans="44:44">
      <c r="AR4029" s="53" t="s">
        <v>15052</v>
      </c>
    </row>
    <row r="4030" spans="44:44">
      <c r="AR4030" s="51" t="s">
        <v>15053</v>
      </c>
    </row>
    <row r="4031" spans="44:44">
      <c r="AR4031" s="53" t="s">
        <v>15054</v>
      </c>
    </row>
    <row r="4032" spans="44:44">
      <c r="AR4032" s="51" t="s">
        <v>15054</v>
      </c>
    </row>
    <row r="4033" spans="44:44">
      <c r="AR4033" s="53" t="s">
        <v>15055</v>
      </c>
    </row>
    <row r="4034" spans="44:44">
      <c r="AR4034" s="51" t="s">
        <v>15056</v>
      </c>
    </row>
    <row r="4035" spans="44:44">
      <c r="AR4035" s="53" t="s">
        <v>15057</v>
      </c>
    </row>
    <row r="4036" spans="44:44">
      <c r="AR4036" s="51" t="s">
        <v>15058</v>
      </c>
    </row>
    <row r="4037" spans="44:44">
      <c r="AR4037" s="53" t="s">
        <v>15059</v>
      </c>
    </row>
    <row r="4038" spans="44:44">
      <c r="AR4038" s="51" t="s">
        <v>15060</v>
      </c>
    </row>
    <row r="4039" spans="44:44">
      <c r="AR4039" s="53" t="s">
        <v>15061</v>
      </c>
    </row>
    <row r="4040" spans="44:44">
      <c r="AR4040" s="51" t="s">
        <v>15062</v>
      </c>
    </row>
    <row r="4041" spans="44:44">
      <c r="AR4041" s="53" t="s">
        <v>15062</v>
      </c>
    </row>
    <row r="4042" spans="44:44">
      <c r="AR4042" s="51" t="s">
        <v>15063</v>
      </c>
    </row>
    <row r="4043" spans="44:44">
      <c r="AR4043" s="53" t="s">
        <v>15064</v>
      </c>
    </row>
    <row r="4044" spans="44:44">
      <c r="AR4044" s="51" t="s">
        <v>15065</v>
      </c>
    </row>
    <row r="4045" spans="44:44">
      <c r="AR4045" s="53" t="s">
        <v>15066</v>
      </c>
    </row>
    <row r="4046" spans="44:44">
      <c r="AR4046" s="51" t="s">
        <v>15067</v>
      </c>
    </row>
    <row r="4047" spans="44:44">
      <c r="AR4047" s="53" t="s">
        <v>15068</v>
      </c>
    </row>
    <row r="4048" spans="44:44">
      <c r="AR4048" s="51" t="s">
        <v>15069</v>
      </c>
    </row>
    <row r="4049" spans="44:44">
      <c r="AR4049" s="53" t="s">
        <v>15070</v>
      </c>
    </row>
    <row r="4050" spans="44:44">
      <c r="AR4050" s="51" t="s">
        <v>15071</v>
      </c>
    </row>
    <row r="4051" spans="44:44">
      <c r="AR4051" s="53" t="s">
        <v>15072</v>
      </c>
    </row>
    <row r="4052" spans="44:44">
      <c r="AR4052" s="51" t="s">
        <v>15073</v>
      </c>
    </row>
    <row r="4053" spans="44:44">
      <c r="AR4053" s="53" t="s">
        <v>15074</v>
      </c>
    </row>
    <row r="4054" spans="44:44">
      <c r="AR4054" s="51" t="s">
        <v>15075</v>
      </c>
    </row>
    <row r="4055" spans="44:44">
      <c r="AR4055" s="53" t="s">
        <v>15076</v>
      </c>
    </row>
    <row r="4056" spans="44:44">
      <c r="AR4056" s="51" t="s">
        <v>15077</v>
      </c>
    </row>
    <row r="4057" spans="44:44">
      <c r="AR4057" s="53" t="s">
        <v>15078</v>
      </c>
    </row>
    <row r="4058" spans="44:44">
      <c r="AR4058" s="51" t="s">
        <v>15079</v>
      </c>
    </row>
    <row r="4059" spans="44:44">
      <c r="AR4059" s="53" t="s">
        <v>15080</v>
      </c>
    </row>
    <row r="4060" spans="44:44">
      <c r="AR4060" s="51" t="s">
        <v>15081</v>
      </c>
    </row>
    <row r="4061" spans="44:44">
      <c r="AR4061" s="53" t="s">
        <v>15082</v>
      </c>
    </row>
    <row r="4062" spans="44:44">
      <c r="AR4062" s="51" t="s">
        <v>15083</v>
      </c>
    </row>
    <row r="4063" spans="44:44">
      <c r="AR4063" s="53" t="s">
        <v>15084</v>
      </c>
    </row>
    <row r="4064" spans="44:44">
      <c r="AR4064" s="51" t="s">
        <v>15085</v>
      </c>
    </row>
    <row r="4065" spans="44:44">
      <c r="AR4065" s="53" t="s">
        <v>15086</v>
      </c>
    </row>
    <row r="4066" spans="44:44">
      <c r="AR4066" s="51" t="s">
        <v>15087</v>
      </c>
    </row>
    <row r="4067" spans="44:44">
      <c r="AR4067" s="53" t="s">
        <v>10616</v>
      </c>
    </row>
    <row r="4068" spans="44:44">
      <c r="AR4068" s="51" t="s">
        <v>15088</v>
      </c>
    </row>
    <row r="4069" spans="44:44">
      <c r="AR4069" s="53" t="s">
        <v>15089</v>
      </c>
    </row>
    <row r="4070" spans="44:44">
      <c r="AR4070" s="51" t="s">
        <v>15090</v>
      </c>
    </row>
    <row r="4071" spans="44:44">
      <c r="AR4071" s="53" t="s">
        <v>15091</v>
      </c>
    </row>
    <row r="4072" spans="44:44">
      <c r="AR4072" s="51" t="s">
        <v>15092</v>
      </c>
    </row>
    <row r="4073" spans="44:44">
      <c r="AR4073" s="53" t="s">
        <v>15093</v>
      </c>
    </row>
    <row r="4074" spans="44:44">
      <c r="AR4074" s="51" t="s">
        <v>15093</v>
      </c>
    </row>
    <row r="4075" spans="44:44">
      <c r="AR4075" s="53" t="s">
        <v>15094</v>
      </c>
    </row>
    <row r="4076" spans="44:44">
      <c r="AR4076" s="51" t="s">
        <v>15095</v>
      </c>
    </row>
    <row r="4077" spans="44:44">
      <c r="AR4077" s="53" t="s">
        <v>10992</v>
      </c>
    </row>
    <row r="4078" spans="44:44">
      <c r="AR4078" s="51" t="s">
        <v>15096</v>
      </c>
    </row>
    <row r="4079" spans="44:44">
      <c r="AR4079" s="53" t="s">
        <v>15097</v>
      </c>
    </row>
    <row r="4080" spans="44:44">
      <c r="AR4080" s="51" t="s">
        <v>15098</v>
      </c>
    </row>
    <row r="4081" spans="44:44">
      <c r="AR4081" s="53" t="s">
        <v>15099</v>
      </c>
    </row>
    <row r="4082" spans="44:44">
      <c r="AR4082" s="51" t="s">
        <v>15100</v>
      </c>
    </row>
    <row r="4083" spans="44:44">
      <c r="AR4083" s="53" t="s">
        <v>15101</v>
      </c>
    </row>
    <row r="4084" spans="44:44">
      <c r="AR4084" s="51" t="s">
        <v>15102</v>
      </c>
    </row>
    <row r="4085" spans="44:44">
      <c r="AR4085" s="53" t="s">
        <v>15103</v>
      </c>
    </row>
    <row r="4086" spans="44:44">
      <c r="AR4086" s="51" t="s">
        <v>15104</v>
      </c>
    </row>
    <row r="4087" spans="44:44">
      <c r="AR4087" s="53" t="s">
        <v>15105</v>
      </c>
    </row>
    <row r="4088" spans="44:44">
      <c r="AR4088" s="51" t="s">
        <v>15106</v>
      </c>
    </row>
    <row r="4089" spans="44:44">
      <c r="AR4089" s="53" t="s">
        <v>15107</v>
      </c>
    </row>
    <row r="4090" spans="44:44">
      <c r="AR4090" s="51" t="s">
        <v>15108</v>
      </c>
    </row>
    <row r="4091" spans="44:44">
      <c r="AR4091" s="53" t="s">
        <v>15109</v>
      </c>
    </row>
    <row r="4092" spans="44:44">
      <c r="AR4092" s="51" t="s">
        <v>15110</v>
      </c>
    </row>
    <row r="4093" spans="44:44">
      <c r="AR4093" s="53" t="s">
        <v>15111</v>
      </c>
    </row>
    <row r="4094" spans="44:44">
      <c r="AR4094" s="51" t="s">
        <v>15112</v>
      </c>
    </row>
    <row r="4095" spans="44:44">
      <c r="AR4095" s="53" t="s">
        <v>15113</v>
      </c>
    </row>
    <row r="4096" spans="44:44">
      <c r="AR4096" s="51" t="s">
        <v>15114</v>
      </c>
    </row>
    <row r="4097" spans="44:44">
      <c r="AR4097" s="53" t="s">
        <v>15115</v>
      </c>
    </row>
    <row r="4098" spans="44:44">
      <c r="AR4098" s="51" t="s">
        <v>15116</v>
      </c>
    </row>
    <row r="4099" spans="44:44">
      <c r="AR4099" s="53" t="s">
        <v>15117</v>
      </c>
    </row>
    <row r="4100" spans="44:44">
      <c r="AR4100" s="51" t="s">
        <v>15118</v>
      </c>
    </row>
    <row r="4101" spans="44:44">
      <c r="AR4101" s="53" t="s">
        <v>15119</v>
      </c>
    </row>
    <row r="4102" spans="44:44">
      <c r="AR4102" s="51" t="s">
        <v>15120</v>
      </c>
    </row>
    <row r="4103" spans="44:44">
      <c r="AR4103" s="53" t="s">
        <v>15121</v>
      </c>
    </row>
    <row r="4104" spans="44:44">
      <c r="AR4104" s="51" t="s">
        <v>15122</v>
      </c>
    </row>
    <row r="4105" spans="44:44">
      <c r="AR4105" s="53" t="s">
        <v>15123</v>
      </c>
    </row>
    <row r="4106" spans="44:44">
      <c r="AR4106" s="51" t="s">
        <v>15124</v>
      </c>
    </row>
    <row r="4107" spans="44:44">
      <c r="AR4107" s="53" t="s">
        <v>15125</v>
      </c>
    </row>
    <row r="4108" spans="44:44">
      <c r="AR4108" s="51" t="s">
        <v>15126</v>
      </c>
    </row>
    <row r="4109" spans="44:44">
      <c r="AR4109" s="53" t="s">
        <v>15127</v>
      </c>
    </row>
    <row r="4110" spans="44:44">
      <c r="AR4110" s="51" t="s">
        <v>15128</v>
      </c>
    </row>
    <row r="4111" spans="44:44">
      <c r="AR4111" s="53" t="s">
        <v>15129</v>
      </c>
    </row>
    <row r="4112" spans="44:44">
      <c r="AR4112" s="51" t="s">
        <v>15130</v>
      </c>
    </row>
    <row r="4113" spans="44:44">
      <c r="AR4113" s="53" t="s">
        <v>15131</v>
      </c>
    </row>
    <row r="4114" spans="44:44">
      <c r="AR4114" s="51" t="s">
        <v>15132</v>
      </c>
    </row>
    <row r="4115" spans="44:44">
      <c r="AR4115" s="53" t="s">
        <v>15133</v>
      </c>
    </row>
    <row r="4116" spans="44:44">
      <c r="AR4116" s="51" t="s">
        <v>15134</v>
      </c>
    </row>
    <row r="4117" spans="44:44">
      <c r="AR4117" s="53" t="s">
        <v>15134</v>
      </c>
    </row>
    <row r="4118" spans="44:44">
      <c r="AR4118" s="51" t="s">
        <v>15135</v>
      </c>
    </row>
    <row r="4119" spans="44:44">
      <c r="AR4119" s="53" t="s">
        <v>15136</v>
      </c>
    </row>
    <row r="4120" spans="44:44">
      <c r="AR4120" s="51" t="s">
        <v>15137</v>
      </c>
    </row>
    <row r="4121" spans="44:44">
      <c r="AR4121" s="53" t="s">
        <v>15138</v>
      </c>
    </row>
    <row r="4122" spans="44:44">
      <c r="AR4122" s="51" t="s">
        <v>15139</v>
      </c>
    </row>
    <row r="4123" spans="44:44">
      <c r="AR4123" s="53" t="s">
        <v>15140</v>
      </c>
    </row>
    <row r="4124" spans="44:44">
      <c r="AR4124" s="51" t="s">
        <v>15141</v>
      </c>
    </row>
    <row r="4125" spans="44:44">
      <c r="AR4125" s="53" t="s">
        <v>15142</v>
      </c>
    </row>
    <row r="4126" spans="44:44">
      <c r="AR4126" s="51" t="s">
        <v>15143</v>
      </c>
    </row>
    <row r="4127" spans="44:44">
      <c r="AR4127" s="53" t="s">
        <v>15144</v>
      </c>
    </row>
    <row r="4128" spans="44:44">
      <c r="AR4128" s="51" t="s">
        <v>15145</v>
      </c>
    </row>
    <row r="4129" spans="44:44">
      <c r="AR4129" s="53" t="s">
        <v>15146</v>
      </c>
    </row>
    <row r="4130" spans="44:44">
      <c r="AR4130" s="51" t="s">
        <v>15147</v>
      </c>
    </row>
    <row r="4131" spans="44:44">
      <c r="AR4131" s="53" t="s">
        <v>15148</v>
      </c>
    </row>
    <row r="4132" spans="44:44">
      <c r="AR4132" s="51" t="s">
        <v>15149</v>
      </c>
    </row>
    <row r="4133" spans="44:44">
      <c r="AR4133" s="53" t="s">
        <v>15150</v>
      </c>
    </row>
    <row r="4134" spans="44:44">
      <c r="AR4134" s="51" t="s">
        <v>15151</v>
      </c>
    </row>
    <row r="4135" spans="44:44">
      <c r="AR4135" s="53" t="s">
        <v>15152</v>
      </c>
    </row>
    <row r="4136" spans="44:44">
      <c r="AR4136" s="51" t="s">
        <v>15153</v>
      </c>
    </row>
    <row r="4137" spans="44:44">
      <c r="AR4137" s="53" t="s">
        <v>15154</v>
      </c>
    </row>
    <row r="4138" spans="44:44">
      <c r="AR4138" s="51" t="s">
        <v>15155</v>
      </c>
    </row>
    <row r="4139" spans="44:44">
      <c r="AR4139" s="53" t="s">
        <v>15156</v>
      </c>
    </row>
    <row r="4140" spans="44:44">
      <c r="AR4140" s="51" t="s">
        <v>15157</v>
      </c>
    </row>
    <row r="4141" spans="44:44">
      <c r="AR4141" s="53" t="s">
        <v>15158</v>
      </c>
    </row>
    <row r="4142" spans="44:44">
      <c r="AR4142" s="51" t="s">
        <v>15158</v>
      </c>
    </row>
    <row r="4143" spans="44:44">
      <c r="AR4143" s="53" t="s">
        <v>15159</v>
      </c>
    </row>
    <row r="4144" spans="44:44">
      <c r="AR4144" s="51" t="s">
        <v>15160</v>
      </c>
    </row>
    <row r="4145" spans="44:44">
      <c r="AR4145" s="53" t="s">
        <v>15161</v>
      </c>
    </row>
    <row r="4146" spans="44:44">
      <c r="AR4146" s="51" t="s">
        <v>15162</v>
      </c>
    </row>
    <row r="4147" spans="44:44">
      <c r="AR4147" s="53" t="s">
        <v>15163</v>
      </c>
    </row>
    <row r="4148" spans="44:44">
      <c r="AR4148" s="51" t="s">
        <v>15164</v>
      </c>
    </row>
    <row r="4149" spans="44:44">
      <c r="AR4149" s="53" t="s">
        <v>15164</v>
      </c>
    </row>
    <row r="4150" spans="44:44">
      <c r="AR4150" s="51" t="s">
        <v>15165</v>
      </c>
    </row>
    <row r="4151" spans="44:44">
      <c r="AR4151" s="53" t="s">
        <v>15166</v>
      </c>
    </row>
    <row r="4152" spans="44:44">
      <c r="AR4152" s="51" t="s">
        <v>15167</v>
      </c>
    </row>
    <row r="4153" spans="44:44">
      <c r="AR4153" s="53" t="s">
        <v>15167</v>
      </c>
    </row>
    <row r="4154" spans="44:44">
      <c r="AR4154" s="51" t="s">
        <v>15168</v>
      </c>
    </row>
    <row r="4155" spans="44:44">
      <c r="AR4155" s="53" t="s">
        <v>15169</v>
      </c>
    </row>
    <row r="4156" spans="44:44">
      <c r="AR4156" s="51" t="s">
        <v>15170</v>
      </c>
    </row>
    <row r="4157" spans="44:44">
      <c r="AR4157" s="53" t="s">
        <v>15171</v>
      </c>
    </row>
    <row r="4158" spans="44:44">
      <c r="AR4158" s="51" t="s">
        <v>15172</v>
      </c>
    </row>
    <row r="4159" spans="44:44">
      <c r="AR4159" s="53" t="s">
        <v>15172</v>
      </c>
    </row>
    <row r="4160" spans="44:44">
      <c r="AR4160" s="51" t="s">
        <v>15173</v>
      </c>
    </row>
    <row r="4161" spans="44:44">
      <c r="AR4161" s="53" t="s">
        <v>15174</v>
      </c>
    </row>
    <row r="4162" spans="44:44">
      <c r="AR4162" s="51" t="s">
        <v>15175</v>
      </c>
    </row>
    <row r="4163" spans="44:44">
      <c r="AR4163" s="53" t="s">
        <v>15176</v>
      </c>
    </row>
    <row r="4164" spans="44:44">
      <c r="AR4164" s="51" t="s">
        <v>15177</v>
      </c>
    </row>
    <row r="4165" spans="44:44">
      <c r="AR4165" s="53" t="s">
        <v>15178</v>
      </c>
    </row>
    <row r="4166" spans="44:44">
      <c r="AR4166" s="51" t="s">
        <v>15179</v>
      </c>
    </row>
    <row r="4167" spans="44:44">
      <c r="AR4167" s="53" t="s">
        <v>15180</v>
      </c>
    </row>
    <row r="4168" spans="44:44">
      <c r="AR4168" s="51" t="s">
        <v>15181</v>
      </c>
    </row>
    <row r="4169" spans="44:44">
      <c r="AR4169" s="53" t="s">
        <v>15182</v>
      </c>
    </row>
    <row r="4170" spans="44:44">
      <c r="AR4170" s="51" t="s">
        <v>15183</v>
      </c>
    </row>
    <row r="4171" spans="44:44">
      <c r="AR4171" s="53" t="s">
        <v>15184</v>
      </c>
    </row>
    <row r="4172" spans="44:44">
      <c r="AR4172" s="51" t="s">
        <v>15185</v>
      </c>
    </row>
    <row r="4173" spans="44:44">
      <c r="AR4173" s="53" t="s">
        <v>15186</v>
      </c>
    </row>
    <row r="4174" spans="44:44">
      <c r="AR4174" s="51" t="s">
        <v>15187</v>
      </c>
    </row>
    <row r="4175" spans="44:44">
      <c r="AR4175" s="53" t="s">
        <v>15188</v>
      </c>
    </row>
    <row r="4176" spans="44:44">
      <c r="AR4176" s="51" t="s">
        <v>15189</v>
      </c>
    </row>
    <row r="4177" spans="44:44">
      <c r="AR4177" s="53" t="s">
        <v>15190</v>
      </c>
    </row>
    <row r="4178" spans="44:44">
      <c r="AR4178" s="51" t="s">
        <v>15191</v>
      </c>
    </row>
    <row r="4179" spans="44:44">
      <c r="AR4179" s="53" t="s">
        <v>15192</v>
      </c>
    </row>
    <row r="4180" spans="44:44">
      <c r="AR4180" s="51" t="s">
        <v>15193</v>
      </c>
    </row>
    <row r="4181" spans="44:44">
      <c r="AR4181" s="53" t="s">
        <v>15194</v>
      </c>
    </row>
    <row r="4182" spans="44:44">
      <c r="AR4182" s="51" t="s">
        <v>15195</v>
      </c>
    </row>
    <row r="4183" spans="44:44">
      <c r="AR4183" s="53" t="s">
        <v>15196</v>
      </c>
    </row>
    <row r="4184" spans="44:44">
      <c r="AR4184" s="51" t="s">
        <v>15197</v>
      </c>
    </row>
    <row r="4185" spans="44:44">
      <c r="AR4185" s="53" t="s">
        <v>15198</v>
      </c>
    </row>
    <row r="4186" spans="44:44">
      <c r="AR4186" s="51" t="s">
        <v>15199</v>
      </c>
    </row>
    <row r="4187" spans="44:44">
      <c r="AR4187" s="53" t="s">
        <v>15200</v>
      </c>
    </row>
    <row r="4188" spans="44:44">
      <c r="AR4188" s="51" t="s">
        <v>15201</v>
      </c>
    </row>
    <row r="4189" spans="44:44">
      <c r="AR4189" s="53" t="s">
        <v>15202</v>
      </c>
    </row>
    <row r="4190" spans="44:44">
      <c r="AR4190" s="51" t="s">
        <v>15203</v>
      </c>
    </row>
    <row r="4191" spans="44:44">
      <c r="AR4191" s="53" t="s">
        <v>15204</v>
      </c>
    </row>
    <row r="4192" spans="44:44">
      <c r="AR4192" s="51" t="s">
        <v>15205</v>
      </c>
    </row>
    <row r="4193" spans="44:44">
      <c r="AR4193" s="53" t="s">
        <v>15206</v>
      </c>
    </row>
    <row r="4194" spans="44:44">
      <c r="AR4194" s="51" t="s">
        <v>15207</v>
      </c>
    </row>
    <row r="4195" spans="44:44">
      <c r="AR4195" s="53" t="s">
        <v>15208</v>
      </c>
    </row>
    <row r="4196" spans="44:44">
      <c r="AR4196" s="51" t="s">
        <v>15208</v>
      </c>
    </row>
    <row r="4197" spans="44:44">
      <c r="AR4197" s="53" t="s">
        <v>15209</v>
      </c>
    </row>
    <row r="4198" spans="44:44">
      <c r="AR4198" s="51" t="s">
        <v>15210</v>
      </c>
    </row>
    <row r="4199" spans="44:44">
      <c r="AR4199" s="53" t="s">
        <v>15211</v>
      </c>
    </row>
    <row r="4200" spans="44:44">
      <c r="AR4200" s="51" t="s">
        <v>15212</v>
      </c>
    </row>
    <row r="4201" spans="44:44">
      <c r="AR4201" s="53" t="s">
        <v>15213</v>
      </c>
    </row>
    <row r="4202" spans="44:44">
      <c r="AR4202" s="51" t="s">
        <v>15213</v>
      </c>
    </row>
    <row r="4203" spans="44:44">
      <c r="AR4203" s="53" t="s">
        <v>15214</v>
      </c>
    </row>
    <row r="4204" spans="44:44">
      <c r="AR4204" s="51" t="s">
        <v>15215</v>
      </c>
    </row>
    <row r="4205" spans="44:44">
      <c r="AR4205" s="53" t="s">
        <v>15216</v>
      </c>
    </row>
    <row r="4206" spans="44:44">
      <c r="AR4206" s="51" t="s">
        <v>15217</v>
      </c>
    </row>
    <row r="4207" spans="44:44">
      <c r="AR4207" s="53" t="s">
        <v>15218</v>
      </c>
    </row>
    <row r="4208" spans="44:44">
      <c r="AR4208" s="51" t="s">
        <v>15219</v>
      </c>
    </row>
    <row r="4209" spans="44:44">
      <c r="AR4209" s="53" t="s">
        <v>15220</v>
      </c>
    </row>
    <row r="4210" spans="44:44">
      <c r="AR4210" s="51" t="s">
        <v>3014</v>
      </c>
    </row>
    <row r="4211" spans="44:44">
      <c r="AR4211" s="53" t="s">
        <v>15221</v>
      </c>
    </row>
    <row r="4212" spans="44:44">
      <c r="AR4212" s="51" t="s">
        <v>15222</v>
      </c>
    </row>
    <row r="4213" spans="44:44">
      <c r="AR4213" s="53" t="s">
        <v>15223</v>
      </c>
    </row>
    <row r="4214" spans="44:44">
      <c r="AR4214" s="51" t="s">
        <v>15224</v>
      </c>
    </row>
    <row r="4215" spans="44:44">
      <c r="AR4215" s="53" t="s">
        <v>15225</v>
      </c>
    </row>
    <row r="4216" spans="44:44">
      <c r="AR4216" s="51" t="s">
        <v>15226</v>
      </c>
    </row>
    <row r="4217" spans="44:44">
      <c r="AR4217" s="53" t="s">
        <v>15227</v>
      </c>
    </row>
    <row r="4218" spans="44:44">
      <c r="AR4218" s="51" t="s">
        <v>15228</v>
      </c>
    </row>
    <row r="4219" spans="44:44">
      <c r="AR4219" s="53" t="s">
        <v>15229</v>
      </c>
    </row>
    <row r="4220" spans="44:44">
      <c r="AR4220" s="51" t="s">
        <v>15230</v>
      </c>
    </row>
    <row r="4221" spans="44:44">
      <c r="AR4221" s="53" t="s">
        <v>15231</v>
      </c>
    </row>
    <row r="4222" spans="44:44">
      <c r="AR4222" s="51" t="s">
        <v>15232</v>
      </c>
    </row>
    <row r="4223" spans="44:44">
      <c r="AR4223" s="53" t="s">
        <v>15233</v>
      </c>
    </row>
    <row r="4224" spans="44:44">
      <c r="AR4224" s="51" t="s">
        <v>15234</v>
      </c>
    </row>
    <row r="4225" spans="44:44">
      <c r="AR4225" s="53" t="s">
        <v>15235</v>
      </c>
    </row>
    <row r="4226" spans="44:44">
      <c r="AR4226" s="51" t="s">
        <v>15236</v>
      </c>
    </row>
    <row r="4227" spans="44:44">
      <c r="AR4227" s="53" t="s">
        <v>15237</v>
      </c>
    </row>
    <row r="4228" spans="44:44">
      <c r="AR4228" s="51" t="s">
        <v>15238</v>
      </c>
    </row>
    <row r="4229" spans="44:44">
      <c r="AR4229" s="53" t="s">
        <v>15239</v>
      </c>
    </row>
    <row r="4230" spans="44:44">
      <c r="AR4230" s="51" t="s">
        <v>15240</v>
      </c>
    </row>
    <row r="4231" spans="44:44">
      <c r="AR4231" s="53" t="s">
        <v>15241</v>
      </c>
    </row>
    <row r="4232" spans="44:44">
      <c r="AR4232" s="51" t="s">
        <v>15242</v>
      </c>
    </row>
    <row r="4233" spans="44:44">
      <c r="AR4233" s="53" t="s">
        <v>15242</v>
      </c>
    </row>
    <row r="4234" spans="44:44">
      <c r="AR4234" s="51" t="s">
        <v>15243</v>
      </c>
    </row>
    <row r="4235" spans="44:44">
      <c r="AR4235" s="53" t="s">
        <v>15244</v>
      </c>
    </row>
    <row r="4236" spans="44:44">
      <c r="AR4236" s="51" t="s">
        <v>15245</v>
      </c>
    </row>
    <row r="4237" spans="44:44">
      <c r="AR4237" s="53" t="s">
        <v>15246</v>
      </c>
    </row>
    <row r="4238" spans="44:44">
      <c r="AR4238" s="51" t="s">
        <v>15247</v>
      </c>
    </row>
    <row r="4239" spans="44:44">
      <c r="AR4239" s="53" t="s">
        <v>15248</v>
      </c>
    </row>
    <row r="4240" spans="44:44">
      <c r="AR4240" s="51" t="s">
        <v>15249</v>
      </c>
    </row>
    <row r="4241" spans="44:44">
      <c r="AR4241" s="53" t="s">
        <v>15250</v>
      </c>
    </row>
    <row r="4242" spans="44:44">
      <c r="AR4242" s="51" t="s">
        <v>15251</v>
      </c>
    </row>
    <row r="4243" spans="44:44">
      <c r="AR4243" s="53" t="s">
        <v>15252</v>
      </c>
    </row>
    <row r="4244" spans="44:44">
      <c r="AR4244" s="51" t="s">
        <v>15253</v>
      </c>
    </row>
    <row r="4245" spans="44:44">
      <c r="AR4245" s="53" t="s">
        <v>15254</v>
      </c>
    </row>
    <row r="4246" spans="44:44">
      <c r="AR4246" s="51" t="s">
        <v>15255</v>
      </c>
    </row>
    <row r="4247" spans="44:44">
      <c r="AR4247" s="53" t="s">
        <v>15256</v>
      </c>
    </row>
    <row r="4248" spans="44:44">
      <c r="AR4248" s="51" t="s">
        <v>15257</v>
      </c>
    </row>
    <row r="4249" spans="44:44">
      <c r="AR4249" s="53" t="s">
        <v>15258</v>
      </c>
    </row>
    <row r="4250" spans="44:44">
      <c r="AR4250" s="51" t="s">
        <v>15259</v>
      </c>
    </row>
    <row r="4251" spans="44:44">
      <c r="AR4251" s="53" t="s">
        <v>15260</v>
      </c>
    </row>
    <row r="4252" spans="44:44">
      <c r="AR4252" s="51" t="s">
        <v>15261</v>
      </c>
    </row>
    <row r="4253" spans="44:44">
      <c r="AR4253" s="53" t="s">
        <v>15262</v>
      </c>
    </row>
    <row r="4254" spans="44:44">
      <c r="AR4254" s="51" t="s">
        <v>15263</v>
      </c>
    </row>
    <row r="4255" spans="44:44">
      <c r="AR4255" s="53" t="s">
        <v>15264</v>
      </c>
    </row>
    <row r="4256" spans="44:44">
      <c r="AR4256" s="51" t="s">
        <v>15265</v>
      </c>
    </row>
    <row r="4257" spans="44:44">
      <c r="AR4257" s="53" t="s">
        <v>15266</v>
      </c>
    </row>
    <row r="4258" spans="44:44">
      <c r="AR4258" s="51" t="s">
        <v>15267</v>
      </c>
    </row>
    <row r="4259" spans="44:44">
      <c r="AR4259" s="53" t="s">
        <v>15268</v>
      </c>
    </row>
    <row r="4260" spans="44:44">
      <c r="AR4260" s="51" t="s">
        <v>15269</v>
      </c>
    </row>
    <row r="4261" spans="44:44">
      <c r="AR4261" s="53" t="s">
        <v>15270</v>
      </c>
    </row>
    <row r="4262" spans="44:44">
      <c r="AR4262" s="51" t="s">
        <v>15271</v>
      </c>
    </row>
    <row r="4263" spans="44:44">
      <c r="AR4263" s="53" t="s">
        <v>15272</v>
      </c>
    </row>
    <row r="4264" spans="44:44">
      <c r="AR4264" s="51" t="s">
        <v>15273</v>
      </c>
    </row>
    <row r="4265" spans="44:44">
      <c r="AR4265" s="53" t="s">
        <v>15274</v>
      </c>
    </row>
    <row r="4266" spans="44:44">
      <c r="AR4266" s="51" t="s">
        <v>15275</v>
      </c>
    </row>
    <row r="4267" spans="44:44">
      <c r="AR4267" s="53" t="s">
        <v>15276</v>
      </c>
    </row>
    <row r="4268" spans="44:44">
      <c r="AR4268" s="51" t="s">
        <v>15277</v>
      </c>
    </row>
    <row r="4269" spans="44:44">
      <c r="AR4269" s="53" t="s">
        <v>15278</v>
      </c>
    </row>
    <row r="4270" spans="44:44">
      <c r="AR4270" s="51" t="s">
        <v>15279</v>
      </c>
    </row>
    <row r="4271" spans="44:44">
      <c r="AR4271" s="53" t="s">
        <v>15280</v>
      </c>
    </row>
    <row r="4272" spans="44:44">
      <c r="AR4272" s="51" t="s">
        <v>15281</v>
      </c>
    </row>
    <row r="4273" spans="44:44">
      <c r="AR4273" s="53" t="s">
        <v>15282</v>
      </c>
    </row>
    <row r="4274" spans="44:44">
      <c r="AR4274" s="51" t="s">
        <v>15283</v>
      </c>
    </row>
    <row r="4275" spans="44:44">
      <c r="AR4275" s="53" t="s">
        <v>15284</v>
      </c>
    </row>
    <row r="4276" spans="44:44">
      <c r="AR4276" s="51" t="s">
        <v>15285</v>
      </c>
    </row>
    <row r="4277" spans="44:44">
      <c r="AR4277" s="53" t="s">
        <v>15286</v>
      </c>
    </row>
    <row r="4278" spans="44:44">
      <c r="AR4278" s="51" t="s">
        <v>15287</v>
      </c>
    </row>
    <row r="4279" spans="44:44">
      <c r="AR4279" s="53" t="s">
        <v>15288</v>
      </c>
    </row>
    <row r="4280" spans="44:44">
      <c r="AR4280" s="51" t="s">
        <v>15289</v>
      </c>
    </row>
    <row r="4281" spans="44:44">
      <c r="AR4281" s="53" t="s">
        <v>15290</v>
      </c>
    </row>
    <row r="4282" spans="44:44">
      <c r="AR4282" s="51" t="s">
        <v>15291</v>
      </c>
    </row>
    <row r="4283" spans="44:44">
      <c r="AR4283" s="53" t="s">
        <v>15292</v>
      </c>
    </row>
    <row r="4284" spans="44:44">
      <c r="AR4284" s="51" t="s">
        <v>15293</v>
      </c>
    </row>
    <row r="4285" spans="44:44">
      <c r="AR4285" s="53" t="s">
        <v>15294</v>
      </c>
    </row>
    <row r="4286" spans="44:44">
      <c r="AR4286" s="51" t="s">
        <v>15295</v>
      </c>
    </row>
    <row r="4287" spans="44:44">
      <c r="AR4287" s="53" t="s">
        <v>15296</v>
      </c>
    </row>
    <row r="4288" spans="44:44">
      <c r="AR4288" s="51" t="s">
        <v>15297</v>
      </c>
    </row>
    <row r="4289" spans="44:44">
      <c r="AR4289" s="53" t="s">
        <v>15298</v>
      </c>
    </row>
    <row r="4290" spans="44:44">
      <c r="AR4290" s="51" t="s">
        <v>15299</v>
      </c>
    </row>
    <row r="4291" spans="44:44">
      <c r="AR4291" s="53" t="s">
        <v>15300</v>
      </c>
    </row>
    <row r="4292" spans="44:44">
      <c r="AR4292" s="51" t="s">
        <v>15301</v>
      </c>
    </row>
    <row r="4293" spans="44:44">
      <c r="AR4293" s="53" t="s">
        <v>15302</v>
      </c>
    </row>
    <row r="4294" spans="44:44">
      <c r="AR4294" s="51" t="s">
        <v>15303</v>
      </c>
    </row>
    <row r="4295" spans="44:44">
      <c r="AR4295" s="53" t="s">
        <v>15304</v>
      </c>
    </row>
    <row r="4296" spans="44:44">
      <c r="AR4296" s="51" t="s">
        <v>15305</v>
      </c>
    </row>
    <row r="4297" spans="44:44">
      <c r="AR4297" s="53" t="s">
        <v>15305</v>
      </c>
    </row>
    <row r="4298" spans="44:44">
      <c r="AR4298" s="51" t="s">
        <v>15306</v>
      </c>
    </row>
    <row r="4299" spans="44:44">
      <c r="AR4299" s="53" t="s">
        <v>15307</v>
      </c>
    </row>
    <row r="4300" spans="44:44">
      <c r="AR4300" s="51" t="s">
        <v>15308</v>
      </c>
    </row>
    <row r="4301" spans="44:44">
      <c r="AR4301" s="53" t="s">
        <v>15309</v>
      </c>
    </row>
    <row r="4302" spans="44:44">
      <c r="AR4302" s="51" t="s">
        <v>15310</v>
      </c>
    </row>
    <row r="4303" spans="44:44">
      <c r="AR4303" s="53" t="s">
        <v>15311</v>
      </c>
    </row>
    <row r="4304" spans="44:44">
      <c r="AR4304" s="51" t="s">
        <v>15312</v>
      </c>
    </row>
    <row r="4305" spans="44:44">
      <c r="AR4305" s="53" t="s">
        <v>15313</v>
      </c>
    </row>
    <row r="4306" spans="44:44">
      <c r="AR4306" s="51" t="s">
        <v>15314</v>
      </c>
    </row>
    <row r="4307" spans="44:44">
      <c r="AR4307" s="53" t="s">
        <v>15315</v>
      </c>
    </row>
    <row r="4308" spans="44:44">
      <c r="AR4308" s="51" t="s">
        <v>15316</v>
      </c>
    </row>
    <row r="4309" spans="44:44">
      <c r="AR4309" s="53" t="s">
        <v>15317</v>
      </c>
    </row>
    <row r="4310" spans="44:44">
      <c r="AR4310" s="51" t="s">
        <v>15318</v>
      </c>
    </row>
    <row r="4311" spans="44:44">
      <c r="AR4311" s="53" t="s">
        <v>15319</v>
      </c>
    </row>
    <row r="4312" spans="44:44">
      <c r="AR4312" s="51" t="s">
        <v>15320</v>
      </c>
    </row>
    <row r="4313" spans="44:44">
      <c r="AR4313" s="53" t="s">
        <v>15320</v>
      </c>
    </row>
    <row r="4314" spans="44:44">
      <c r="AR4314" s="51" t="s">
        <v>15321</v>
      </c>
    </row>
    <row r="4315" spans="44:44">
      <c r="AR4315" s="53" t="s">
        <v>15322</v>
      </c>
    </row>
    <row r="4316" spans="44:44">
      <c r="AR4316" s="51" t="s">
        <v>15323</v>
      </c>
    </row>
    <row r="4317" spans="44:44">
      <c r="AR4317" s="53" t="s">
        <v>15324</v>
      </c>
    </row>
    <row r="4318" spans="44:44">
      <c r="AR4318" s="51" t="s">
        <v>15325</v>
      </c>
    </row>
    <row r="4319" spans="44:44">
      <c r="AR4319" s="53" t="s">
        <v>15326</v>
      </c>
    </row>
    <row r="4320" spans="44:44">
      <c r="AR4320" s="51" t="s">
        <v>15327</v>
      </c>
    </row>
    <row r="4321" spans="44:44">
      <c r="AR4321" s="53" t="s">
        <v>15328</v>
      </c>
    </row>
    <row r="4322" spans="44:44">
      <c r="AR4322" s="51" t="s">
        <v>15329</v>
      </c>
    </row>
    <row r="4323" spans="44:44">
      <c r="AR4323" s="53" t="s">
        <v>15330</v>
      </c>
    </row>
    <row r="4324" spans="44:44">
      <c r="AR4324" s="51" t="s">
        <v>15331</v>
      </c>
    </row>
    <row r="4325" spans="44:44">
      <c r="AR4325" s="53" t="s">
        <v>15331</v>
      </c>
    </row>
    <row r="4326" spans="44:44">
      <c r="AR4326" s="51" t="s">
        <v>15332</v>
      </c>
    </row>
    <row r="4327" spans="44:44">
      <c r="AR4327" s="53" t="s">
        <v>15333</v>
      </c>
    </row>
    <row r="4328" spans="44:44">
      <c r="AR4328" s="51" t="s">
        <v>15334</v>
      </c>
    </row>
    <row r="4329" spans="44:44">
      <c r="AR4329" s="53" t="s">
        <v>15335</v>
      </c>
    </row>
    <row r="4330" spans="44:44">
      <c r="AR4330" s="51" t="s">
        <v>15336</v>
      </c>
    </row>
    <row r="4331" spans="44:44">
      <c r="AR4331" s="53" t="s">
        <v>15337</v>
      </c>
    </row>
    <row r="4332" spans="44:44">
      <c r="AR4332" s="51" t="s">
        <v>15338</v>
      </c>
    </row>
    <row r="4333" spans="44:44">
      <c r="AR4333" s="53" t="s">
        <v>15339</v>
      </c>
    </row>
    <row r="4334" spans="44:44">
      <c r="AR4334" s="51" t="s">
        <v>15340</v>
      </c>
    </row>
    <row r="4335" spans="44:44">
      <c r="AR4335" s="53" t="s">
        <v>15341</v>
      </c>
    </row>
    <row r="4336" spans="44:44">
      <c r="AR4336" s="51" t="s">
        <v>15342</v>
      </c>
    </row>
    <row r="4337" spans="44:44">
      <c r="AR4337" s="53" t="s">
        <v>15343</v>
      </c>
    </row>
    <row r="4338" spans="44:44">
      <c r="AR4338" s="51" t="s">
        <v>15344</v>
      </c>
    </row>
    <row r="4339" spans="44:44">
      <c r="AR4339" s="53" t="s">
        <v>15345</v>
      </c>
    </row>
    <row r="4340" spans="44:44">
      <c r="AR4340" s="51" t="s">
        <v>15346</v>
      </c>
    </row>
    <row r="4341" spans="44:44">
      <c r="AR4341" s="53" t="s">
        <v>15347</v>
      </c>
    </row>
    <row r="4342" spans="44:44">
      <c r="AR4342" s="51" t="s">
        <v>15348</v>
      </c>
    </row>
    <row r="4343" spans="44:44">
      <c r="AR4343" s="53" t="s">
        <v>15349</v>
      </c>
    </row>
    <row r="4344" spans="44:44">
      <c r="AR4344" s="51" t="s">
        <v>15350</v>
      </c>
    </row>
    <row r="4345" spans="44:44">
      <c r="AR4345" s="53" t="s">
        <v>15351</v>
      </c>
    </row>
    <row r="4346" spans="44:44">
      <c r="AR4346" s="51" t="s">
        <v>15352</v>
      </c>
    </row>
    <row r="4347" spans="44:44">
      <c r="AR4347" s="53" t="s">
        <v>15353</v>
      </c>
    </row>
    <row r="4348" spans="44:44">
      <c r="AR4348" s="51" t="s">
        <v>15354</v>
      </c>
    </row>
    <row r="4349" spans="44:44">
      <c r="AR4349" s="53" t="s">
        <v>15355</v>
      </c>
    </row>
    <row r="4350" spans="44:44">
      <c r="AR4350" s="51" t="s">
        <v>15356</v>
      </c>
    </row>
    <row r="4351" spans="44:44">
      <c r="AR4351" s="53" t="s">
        <v>15356</v>
      </c>
    </row>
    <row r="4352" spans="44:44">
      <c r="AR4352" s="51" t="s">
        <v>15357</v>
      </c>
    </row>
    <row r="4353" spans="44:44">
      <c r="AR4353" s="53" t="s">
        <v>15358</v>
      </c>
    </row>
    <row r="4354" spans="44:44">
      <c r="AR4354" s="51" t="s">
        <v>15359</v>
      </c>
    </row>
    <row r="4355" spans="44:44">
      <c r="AR4355" s="53" t="s">
        <v>15360</v>
      </c>
    </row>
    <row r="4356" spans="44:44">
      <c r="AR4356" s="51" t="s">
        <v>15361</v>
      </c>
    </row>
    <row r="4357" spans="44:44">
      <c r="AR4357" s="53" t="s">
        <v>15362</v>
      </c>
    </row>
    <row r="4358" spans="44:44">
      <c r="AR4358" s="51" t="s">
        <v>15363</v>
      </c>
    </row>
    <row r="4359" spans="44:44">
      <c r="AR4359" s="53" t="s">
        <v>15364</v>
      </c>
    </row>
    <row r="4360" spans="44:44">
      <c r="AR4360" s="51" t="s">
        <v>15365</v>
      </c>
    </row>
    <row r="4361" spans="44:44">
      <c r="AR4361" s="53" t="s">
        <v>15366</v>
      </c>
    </row>
    <row r="4362" spans="44:44">
      <c r="AR4362" s="51" t="s">
        <v>15367</v>
      </c>
    </row>
    <row r="4363" spans="44:44">
      <c r="AR4363" s="53" t="s">
        <v>15367</v>
      </c>
    </row>
    <row r="4364" spans="44:44">
      <c r="AR4364" s="51" t="s">
        <v>15368</v>
      </c>
    </row>
    <row r="4365" spans="44:44">
      <c r="AR4365" s="53" t="s">
        <v>15369</v>
      </c>
    </row>
    <row r="4366" spans="44:44">
      <c r="AR4366" s="51" t="s">
        <v>15370</v>
      </c>
    </row>
    <row r="4367" spans="44:44">
      <c r="AR4367" s="53" t="s">
        <v>15371</v>
      </c>
    </row>
    <row r="4368" spans="44:44">
      <c r="AR4368" s="51" t="s">
        <v>15372</v>
      </c>
    </row>
    <row r="4369" spans="44:44">
      <c r="AR4369" s="53" t="s">
        <v>15372</v>
      </c>
    </row>
    <row r="4370" spans="44:44">
      <c r="AR4370" s="51" t="s">
        <v>15372</v>
      </c>
    </row>
    <row r="4371" spans="44:44">
      <c r="AR4371" s="53" t="s">
        <v>15373</v>
      </c>
    </row>
    <row r="4372" spans="44:44">
      <c r="AR4372" s="51" t="s">
        <v>15374</v>
      </c>
    </row>
    <row r="4373" spans="44:44">
      <c r="AR4373" s="53" t="s">
        <v>15375</v>
      </c>
    </row>
    <row r="4374" spans="44:44">
      <c r="AR4374" s="51" t="s">
        <v>15376</v>
      </c>
    </row>
    <row r="4375" spans="44:44">
      <c r="AR4375" s="53" t="s">
        <v>15377</v>
      </c>
    </row>
    <row r="4376" spans="44:44">
      <c r="AR4376" s="51" t="s">
        <v>15378</v>
      </c>
    </row>
    <row r="4377" spans="44:44">
      <c r="AR4377" s="53" t="s">
        <v>15379</v>
      </c>
    </row>
    <row r="4378" spans="44:44">
      <c r="AR4378" s="51" t="s">
        <v>15380</v>
      </c>
    </row>
    <row r="4379" spans="44:44">
      <c r="AR4379" s="53" t="s">
        <v>15381</v>
      </c>
    </row>
    <row r="4380" spans="44:44">
      <c r="AR4380" s="51" t="s">
        <v>15382</v>
      </c>
    </row>
    <row r="4381" spans="44:44">
      <c r="AR4381" s="53" t="s">
        <v>15383</v>
      </c>
    </row>
    <row r="4382" spans="44:44">
      <c r="AR4382" s="51" t="s">
        <v>15384</v>
      </c>
    </row>
    <row r="4383" spans="44:44">
      <c r="AR4383" s="53" t="s">
        <v>15385</v>
      </c>
    </row>
    <row r="4384" spans="44:44">
      <c r="AR4384" s="51" t="s">
        <v>15386</v>
      </c>
    </row>
    <row r="4385" spans="44:44">
      <c r="AR4385" s="53" t="s">
        <v>15387</v>
      </c>
    </row>
    <row r="4386" spans="44:44">
      <c r="AR4386" s="51" t="s">
        <v>15388</v>
      </c>
    </row>
    <row r="4387" spans="44:44">
      <c r="AR4387" s="53" t="s">
        <v>15389</v>
      </c>
    </row>
    <row r="4388" spans="44:44">
      <c r="AR4388" s="51" t="s">
        <v>15390</v>
      </c>
    </row>
    <row r="4389" spans="44:44">
      <c r="AR4389" s="53" t="s">
        <v>15391</v>
      </c>
    </row>
    <row r="4390" spans="44:44">
      <c r="AR4390" s="51" t="s">
        <v>15392</v>
      </c>
    </row>
    <row r="4391" spans="44:44">
      <c r="AR4391" s="53" t="s">
        <v>15393</v>
      </c>
    </row>
    <row r="4392" spans="44:44">
      <c r="AR4392" s="51" t="s">
        <v>15394</v>
      </c>
    </row>
    <row r="4393" spans="44:44">
      <c r="AR4393" s="53" t="s">
        <v>15395</v>
      </c>
    </row>
    <row r="4394" spans="44:44">
      <c r="AR4394" s="51" t="s">
        <v>15396</v>
      </c>
    </row>
    <row r="4395" spans="44:44">
      <c r="AR4395" s="53" t="s">
        <v>15397</v>
      </c>
    </row>
    <row r="4396" spans="44:44">
      <c r="AR4396" s="51" t="s">
        <v>15398</v>
      </c>
    </row>
    <row r="4397" spans="44:44">
      <c r="AR4397" s="53" t="s">
        <v>15398</v>
      </c>
    </row>
    <row r="4398" spans="44:44">
      <c r="AR4398" s="51" t="s">
        <v>15399</v>
      </c>
    </row>
    <row r="4399" spans="44:44">
      <c r="AR4399" s="53" t="s">
        <v>15400</v>
      </c>
    </row>
    <row r="4400" spans="44:44">
      <c r="AR4400" s="51" t="s">
        <v>15401</v>
      </c>
    </row>
    <row r="4401" spans="44:44">
      <c r="AR4401" s="53" t="s">
        <v>15401</v>
      </c>
    </row>
    <row r="4402" spans="44:44">
      <c r="AR4402" s="51" t="s">
        <v>15401</v>
      </c>
    </row>
    <row r="4403" spans="44:44">
      <c r="AR4403" s="53" t="s">
        <v>15401</v>
      </c>
    </row>
    <row r="4404" spans="44:44">
      <c r="AR4404" s="51" t="s">
        <v>15402</v>
      </c>
    </row>
    <row r="4405" spans="44:44">
      <c r="AR4405" s="53" t="s">
        <v>15403</v>
      </c>
    </row>
    <row r="4406" spans="44:44">
      <c r="AR4406" s="51" t="s">
        <v>15404</v>
      </c>
    </row>
    <row r="4407" spans="44:44">
      <c r="AR4407" s="53" t="s">
        <v>15404</v>
      </c>
    </row>
    <row r="4408" spans="44:44">
      <c r="AR4408" s="51" t="s">
        <v>15404</v>
      </c>
    </row>
    <row r="4409" spans="44:44">
      <c r="AR4409" s="53" t="s">
        <v>15404</v>
      </c>
    </row>
    <row r="4410" spans="44:44">
      <c r="AR4410" s="51" t="s">
        <v>15405</v>
      </c>
    </row>
    <row r="4411" spans="44:44">
      <c r="AR4411" s="53" t="s">
        <v>15405</v>
      </c>
    </row>
    <row r="4412" spans="44:44">
      <c r="AR4412" s="51" t="s">
        <v>15406</v>
      </c>
    </row>
    <row r="4413" spans="44:44">
      <c r="AR4413" s="53" t="s">
        <v>15407</v>
      </c>
    </row>
    <row r="4414" spans="44:44">
      <c r="AR4414" s="51" t="s">
        <v>15408</v>
      </c>
    </row>
    <row r="4415" spans="44:44">
      <c r="AR4415" s="53" t="s">
        <v>15409</v>
      </c>
    </row>
    <row r="4416" spans="44:44">
      <c r="AR4416" s="51" t="s">
        <v>15410</v>
      </c>
    </row>
    <row r="4417" spans="44:44">
      <c r="AR4417" s="53" t="s">
        <v>15411</v>
      </c>
    </row>
    <row r="4418" spans="44:44">
      <c r="AR4418" s="51" t="s">
        <v>15412</v>
      </c>
    </row>
    <row r="4419" spans="44:44">
      <c r="AR4419" s="53" t="s">
        <v>15412</v>
      </c>
    </row>
    <row r="4420" spans="44:44">
      <c r="AR4420" s="51" t="s">
        <v>15413</v>
      </c>
    </row>
    <row r="4421" spans="44:44">
      <c r="AR4421" s="53" t="s">
        <v>15414</v>
      </c>
    </row>
    <row r="4422" spans="44:44">
      <c r="AR4422" s="51" t="s">
        <v>15414</v>
      </c>
    </row>
    <row r="4423" spans="44:44">
      <c r="AR4423" s="53" t="s">
        <v>15414</v>
      </c>
    </row>
    <row r="4424" spans="44:44">
      <c r="AR4424" s="51" t="s">
        <v>15414</v>
      </c>
    </row>
    <row r="4425" spans="44:44">
      <c r="AR4425" s="53" t="s">
        <v>15415</v>
      </c>
    </row>
    <row r="4426" spans="44:44">
      <c r="AR4426" s="51" t="s">
        <v>15416</v>
      </c>
    </row>
    <row r="4427" spans="44:44">
      <c r="AR4427" s="53" t="s">
        <v>15417</v>
      </c>
    </row>
    <row r="4428" spans="44:44">
      <c r="AR4428" s="51" t="s">
        <v>15418</v>
      </c>
    </row>
    <row r="4429" spans="44:44">
      <c r="AR4429" s="53" t="s">
        <v>15419</v>
      </c>
    </row>
    <row r="4430" spans="44:44">
      <c r="AR4430" s="51" t="s">
        <v>15420</v>
      </c>
    </row>
    <row r="4431" spans="44:44">
      <c r="AR4431" s="53" t="s">
        <v>15421</v>
      </c>
    </row>
    <row r="4432" spans="44:44">
      <c r="AR4432" s="51" t="s">
        <v>15422</v>
      </c>
    </row>
    <row r="4433" spans="44:44">
      <c r="AR4433" s="53" t="s">
        <v>15422</v>
      </c>
    </row>
    <row r="4434" spans="44:44">
      <c r="AR4434" s="51" t="s">
        <v>15423</v>
      </c>
    </row>
    <row r="4435" spans="44:44">
      <c r="AR4435" s="53" t="s">
        <v>15424</v>
      </c>
    </row>
    <row r="4436" spans="44:44">
      <c r="AR4436" s="51" t="s">
        <v>15425</v>
      </c>
    </row>
    <row r="4437" spans="44:44">
      <c r="AR4437" s="53" t="s">
        <v>15426</v>
      </c>
    </row>
    <row r="4438" spans="44:44">
      <c r="AR4438" s="51" t="s">
        <v>15427</v>
      </c>
    </row>
    <row r="4439" spans="44:44">
      <c r="AR4439" s="53" t="s">
        <v>15428</v>
      </c>
    </row>
    <row r="4440" spans="44:44">
      <c r="AR4440" s="51" t="s">
        <v>15429</v>
      </c>
    </row>
    <row r="4441" spans="44:44">
      <c r="AR4441" s="53" t="s">
        <v>15430</v>
      </c>
    </row>
    <row r="4442" spans="44:44">
      <c r="AR4442" s="51" t="s">
        <v>15431</v>
      </c>
    </row>
    <row r="4443" spans="44:44">
      <c r="AR4443" s="53" t="s">
        <v>15432</v>
      </c>
    </row>
    <row r="4444" spans="44:44">
      <c r="AR4444" s="51" t="s">
        <v>15433</v>
      </c>
    </row>
    <row r="4445" spans="44:44">
      <c r="AR4445" s="53" t="s">
        <v>15434</v>
      </c>
    </row>
    <row r="4446" spans="44:44">
      <c r="AR4446" s="51" t="s">
        <v>15435</v>
      </c>
    </row>
    <row r="4447" spans="44:44">
      <c r="AR4447" s="53" t="s">
        <v>15436</v>
      </c>
    </row>
    <row r="4448" spans="44:44">
      <c r="AR4448" s="51" t="s">
        <v>15437</v>
      </c>
    </row>
    <row r="4449" spans="44:44">
      <c r="AR4449" s="53" t="s">
        <v>15438</v>
      </c>
    </row>
    <row r="4450" spans="44:44">
      <c r="AR4450" s="51" t="s">
        <v>15439</v>
      </c>
    </row>
    <row r="4451" spans="44:44">
      <c r="AR4451" s="53" t="s">
        <v>15440</v>
      </c>
    </row>
    <row r="4452" spans="44:44">
      <c r="AR4452" s="51" t="s">
        <v>15441</v>
      </c>
    </row>
    <row r="4453" spans="44:44">
      <c r="AR4453" s="53" t="s">
        <v>15442</v>
      </c>
    </row>
    <row r="4454" spans="44:44">
      <c r="AR4454" s="51" t="s">
        <v>15442</v>
      </c>
    </row>
    <row r="4455" spans="44:44">
      <c r="AR4455" s="53" t="s">
        <v>15443</v>
      </c>
    </row>
    <row r="4456" spans="44:44">
      <c r="AR4456" s="51" t="s">
        <v>15444</v>
      </c>
    </row>
    <row r="4457" spans="44:44">
      <c r="AR4457" s="53" t="s">
        <v>15445</v>
      </c>
    </row>
    <row r="4458" spans="44:44">
      <c r="AR4458" s="51" t="s">
        <v>15446</v>
      </c>
    </row>
    <row r="4459" spans="44:44">
      <c r="AR4459" s="53" t="s">
        <v>15447</v>
      </c>
    </row>
    <row r="4460" spans="44:44">
      <c r="AR4460" s="51" t="s">
        <v>15448</v>
      </c>
    </row>
    <row r="4461" spans="44:44">
      <c r="AR4461" s="53" t="s">
        <v>15449</v>
      </c>
    </row>
    <row r="4462" spans="44:44">
      <c r="AR4462" s="51" t="s">
        <v>15450</v>
      </c>
    </row>
    <row r="4463" spans="44:44">
      <c r="AR4463" s="53" t="s">
        <v>15451</v>
      </c>
    </row>
    <row r="4464" spans="44:44">
      <c r="AR4464" s="51" t="s">
        <v>15452</v>
      </c>
    </row>
    <row r="4465" spans="44:44">
      <c r="AR4465" s="53" t="s">
        <v>15453</v>
      </c>
    </row>
    <row r="4466" spans="44:44">
      <c r="AR4466" s="51" t="s">
        <v>15454</v>
      </c>
    </row>
    <row r="4467" spans="44:44">
      <c r="AR4467" s="53" t="s">
        <v>15455</v>
      </c>
    </row>
    <row r="4468" spans="44:44">
      <c r="AR4468" s="51" t="s">
        <v>15456</v>
      </c>
    </row>
    <row r="4469" spans="44:44">
      <c r="AR4469" s="53" t="s">
        <v>15457</v>
      </c>
    </row>
    <row r="4470" spans="44:44">
      <c r="AR4470" s="51" t="s">
        <v>15458</v>
      </c>
    </row>
    <row r="4471" spans="44:44">
      <c r="AR4471" s="53" t="s">
        <v>15459</v>
      </c>
    </row>
    <row r="4472" spans="44:44">
      <c r="AR4472" s="51" t="s">
        <v>15460</v>
      </c>
    </row>
    <row r="4473" spans="44:44">
      <c r="AR4473" s="53" t="s">
        <v>15460</v>
      </c>
    </row>
    <row r="4474" spans="44:44">
      <c r="AR4474" s="51" t="s">
        <v>15461</v>
      </c>
    </row>
    <row r="4475" spans="44:44">
      <c r="AR4475" s="53" t="s">
        <v>15462</v>
      </c>
    </row>
    <row r="4476" spans="44:44">
      <c r="AR4476" s="51" t="s">
        <v>15463</v>
      </c>
    </row>
    <row r="4477" spans="44:44">
      <c r="AR4477" s="53" t="s">
        <v>15464</v>
      </c>
    </row>
    <row r="4478" spans="44:44">
      <c r="AR4478" s="51" t="s">
        <v>15465</v>
      </c>
    </row>
    <row r="4479" spans="44:44">
      <c r="AR4479" s="53" t="s">
        <v>15466</v>
      </c>
    </row>
    <row r="4480" spans="44:44">
      <c r="AR4480" s="51" t="s">
        <v>15467</v>
      </c>
    </row>
    <row r="4481" spans="44:44">
      <c r="AR4481" s="53" t="s">
        <v>15468</v>
      </c>
    </row>
    <row r="4482" spans="44:44">
      <c r="AR4482" s="51" t="s">
        <v>15468</v>
      </c>
    </row>
    <row r="4483" spans="44:44">
      <c r="AR4483" s="53" t="s">
        <v>15469</v>
      </c>
    </row>
    <row r="4484" spans="44:44">
      <c r="AR4484" s="51" t="s">
        <v>15470</v>
      </c>
    </row>
    <row r="4485" spans="44:44">
      <c r="AR4485" s="53" t="s">
        <v>15471</v>
      </c>
    </row>
    <row r="4486" spans="44:44">
      <c r="AR4486" s="51" t="s">
        <v>15472</v>
      </c>
    </row>
    <row r="4487" spans="44:44">
      <c r="AR4487" s="53" t="s">
        <v>15473</v>
      </c>
    </row>
    <row r="4488" spans="44:44">
      <c r="AR4488" s="51" t="s">
        <v>15473</v>
      </c>
    </row>
    <row r="4489" spans="44:44">
      <c r="AR4489" s="53" t="s">
        <v>15473</v>
      </c>
    </row>
    <row r="4490" spans="44:44">
      <c r="AR4490" s="51" t="s">
        <v>15474</v>
      </c>
    </row>
    <row r="4491" spans="44:44">
      <c r="AR4491" s="53" t="s">
        <v>15475</v>
      </c>
    </row>
    <row r="4492" spans="44:44">
      <c r="AR4492" s="51" t="s">
        <v>15476</v>
      </c>
    </row>
    <row r="4493" spans="44:44">
      <c r="AR4493" s="53" t="s">
        <v>15477</v>
      </c>
    </row>
    <row r="4494" spans="44:44">
      <c r="AR4494" s="51" t="s">
        <v>15478</v>
      </c>
    </row>
    <row r="4495" spans="44:44">
      <c r="AR4495" s="53" t="s">
        <v>15479</v>
      </c>
    </row>
    <row r="4496" spans="44:44">
      <c r="AR4496" s="51" t="s">
        <v>15480</v>
      </c>
    </row>
    <row r="4497" spans="44:44">
      <c r="AR4497" s="53" t="s">
        <v>15481</v>
      </c>
    </row>
    <row r="4498" spans="44:44">
      <c r="AR4498" s="51" t="s">
        <v>15481</v>
      </c>
    </row>
    <row r="4499" spans="44:44">
      <c r="AR4499" s="53" t="s">
        <v>15482</v>
      </c>
    </row>
    <row r="4500" spans="44:44">
      <c r="AR4500" s="51" t="s">
        <v>15483</v>
      </c>
    </row>
    <row r="4501" spans="44:44">
      <c r="AR4501" s="53" t="s">
        <v>15484</v>
      </c>
    </row>
    <row r="4502" spans="44:44">
      <c r="AR4502" s="51" t="s">
        <v>15485</v>
      </c>
    </row>
    <row r="4503" spans="44:44">
      <c r="AR4503" s="53" t="s">
        <v>15486</v>
      </c>
    </row>
    <row r="4504" spans="44:44">
      <c r="AR4504" s="51" t="s">
        <v>15487</v>
      </c>
    </row>
    <row r="4505" spans="44:44">
      <c r="AR4505" s="53" t="s">
        <v>15488</v>
      </c>
    </row>
    <row r="4506" spans="44:44">
      <c r="AR4506" s="51" t="s">
        <v>15489</v>
      </c>
    </row>
    <row r="4507" spans="44:44">
      <c r="AR4507" s="53" t="s">
        <v>15490</v>
      </c>
    </row>
    <row r="4508" spans="44:44">
      <c r="AR4508" s="51" t="s">
        <v>15491</v>
      </c>
    </row>
    <row r="4509" spans="44:44">
      <c r="AR4509" s="53" t="s">
        <v>15492</v>
      </c>
    </row>
    <row r="4510" spans="44:44">
      <c r="AR4510" s="51" t="s">
        <v>15493</v>
      </c>
    </row>
    <row r="4511" spans="44:44">
      <c r="AR4511" s="53" t="s">
        <v>15494</v>
      </c>
    </row>
    <row r="4512" spans="44:44">
      <c r="AR4512" s="51" t="s">
        <v>15495</v>
      </c>
    </row>
    <row r="4513" spans="44:44">
      <c r="AR4513" s="53" t="s">
        <v>15496</v>
      </c>
    </row>
    <row r="4514" spans="44:44">
      <c r="AR4514" s="51" t="s">
        <v>15497</v>
      </c>
    </row>
    <row r="4515" spans="44:44">
      <c r="AR4515" s="53" t="s">
        <v>15498</v>
      </c>
    </row>
    <row r="4516" spans="44:44">
      <c r="AR4516" s="51" t="s">
        <v>15499</v>
      </c>
    </row>
    <row r="4517" spans="44:44">
      <c r="AR4517" s="53" t="s">
        <v>15500</v>
      </c>
    </row>
    <row r="4518" spans="44:44">
      <c r="AR4518" s="51" t="s">
        <v>15501</v>
      </c>
    </row>
    <row r="4519" spans="44:44">
      <c r="AR4519" s="53" t="s">
        <v>15502</v>
      </c>
    </row>
    <row r="4520" spans="44:44">
      <c r="AR4520" s="51" t="s">
        <v>15503</v>
      </c>
    </row>
    <row r="4521" spans="44:44">
      <c r="AR4521" s="53" t="s">
        <v>15504</v>
      </c>
    </row>
    <row r="4522" spans="44:44">
      <c r="AR4522" s="51" t="s">
        <v>15505</v>
      </c>
    </row>
    <row r="4523" spans="44:44">
      <c r="AR4523" s="53" t="s">
        <v>15506</v>
      </c>
    </row>
    <row r="4524" spans="44:44">
      <c r="AR4524" s="51" t="s">
        <v>15507</v>
      </c>
    </row>
    <row r="4525" spans="44:44">
      <c r="AR4525" s="53" t="s">
        <v>15508</v>
      </c>
    </row>
    <row r="4526" spans="44:44">
      <c r="AR4526" s="51" t="s">
        <v>15509</v>
      </c>
    </row>
    <row r="4527" spans="44:44">
      <c r="AR4527" s="53" t="s">
        <v>15510</v>
      </c>
    </row>
    <row r="4528" spans="44:44">
      <c r="AR4528" s="51" t="s">
        <v>15510</v>
      </c>
    </row>
    <row r="4529" spans="44:44">
      <c r="AR4529" s="53" t="s">
        <v>15511</v>
      </c>
    </row>
    <row r="4530" spans="44:44">
      <c r="AR4530" s="51" t="s">
        <v>15512</v>
      </c>
    </row>
    <row r="4531" spans="44:44">
      <c r="AR4531" s="53" t="s">
        <v>15513</v>
      </c>
    </row>
    <row r="4532" spans="44:44">
      <c r="AR4532" s="51" t="s">
        <v>15514</v>
      </c>
    </row>
    <row r="4533" spans="44:44">
      <c r="AR4533" s="53" t="s">
        <v>15515</v>
      </c>
    </row>
    <row r="4534" spans="44:44">
      <c r="AR4534" s="51" t="s">
        <v>15516</v>
      </c>
    </row>
    <row r="4535" spans="44:44">
      <c r="AR4535" s="53" t="s">
        <v>15517</v>
      </c>
    </row>
    <row r="4536" spans="44:44">
      <c r="AR4536" s="51" t="s">
        <v>15518</v>
      </c>
    </row>
    <row r="4537" spans="44:44">
      <c r="AR4537" s="53" t="s">
        <v>15519</v>
      </c>
    </row>
    <row r="4538" spans="44:44">
      <c r="AR4538" s="51" t="s">
        <v>15520</v>
      </c>
    </row>
    <row r="4539" spans="44:44">
      <c r="AR4539" s="53" t="s">
        <v>15520</v>
      </c>
    </row>
    <row r="4540" spans="44:44">
      <c r="AR4540" s="51" t="s">
        <v>15521</v>
      </c>
    </row>
    <row r="4541" spans="44:44">
      <c r="AR4541" s="53" t="s">
        <v>15522</v>
      </c>
    </row>
    <row r="4542" spans="44:44">
      <c r="AR4542" s="51" t="s">
        <v>15523</v>
      </c>
    </row>
    <row r="4543" spans="44:44">
      <c r="AR4543" s="53" t="s">
        <v>15524</v>
      </c>
    </row>
    <row r="4544" spans="44:44">
      <c r="AR4544" s="51" t="s">
        <v>10660</v>
      </c>
    </row>
    <row r="4545" spans="44:44">
      <c r="AR4545" s="53" t="s">
        <v>15525</v>
      </c>
    </row>
    <row r="4546" spans="44:44">
      <c r="AR4546" s="51" t="s">
        <v>15526</v>
      </c>
    </row>
    <row r="4547" spans="44:44">
      <c r="AR4547" s="53" t="s">
        <v>15527</v>
      </c>
    </row>
    <row r="4548" spans="44:44">
      <c r="AR4548" s="51" t="s">
        <v>10945</v>
      </c>
    </row>
    <row r="4549" spans="44:44">
      <c r="AR4549" s="53" t="s">
        <v>15528</v>
      </c>
    </row>
    <row r="4550" spans="44:44">
      <c r="AR4550" s="51" t="s">
        <v>11113</v>
      </c>
    </row>
    <row r="4551" spans="44:44">
      <c r="AR4551" s="53" t="s">
        <v>15529</v>
      </c>
    </row>
    <row r="4552" spans="44:44">
      <c r="AR4552" s="51" t="s">
        <v>10755</v>
      </c>
    </row>
    <row r="4553" spans="44:44">
      <c r="AR4553" s="53" t="s">
        <v>15530</v>
      </c>
    </row>
    <row r="4554" spans="44:44">
      <c r="AR4554" s="51" t="s">
        <v>15531</v>
      </c>
    </row>
    <row r="4555" spans="44:44">
      <c r="AR4555" s="53" t="s">
        <v>15532</v>
      </c>
    </row>
    <row r="4556" spans="44:44">
      <c r="AR4556" s="51" t="s">
        <v>15533</v>
      </c>
    </row>
    <row r="4557" spans="44:44">
      <c r="AR4557" s="53" t="s">
        <v>15534</v>
      </c>
    </row>
    <row r="4558" spans="44:44">
      <c r="AR4558" s="51" t="s">
        <v>15535</v>
      </c>
    </row>
    <row r="4559" spans="44:44">
      <c r="AR4559" s="53" t="s">
        <v>15536</v>
      </c>
    </row>
    <row r="4560" spans="44:44">
      <c r="AR4560" s="51" t="s">
        <v>15537</v>
      </c>
    </row>
    <row r="4561" spans="44:44">
      <c r="AR4561" s="53" t="s">
        <v>15538</v>
      </c>
    </row>
    <row r="4562" spans="44:44">
      <c r="AR4562" s="51" t="s">
        <v>15539</v>
      </c>
    </row>
    <row r="4563" spans="44:44">
      <c r="AR4563" s="53" t="s">
        <v>15540</v>
      </c>
    </row>
    <row r="4564" spans="44:44">
      <c r="AR4564" s="51" t="s">
        <v>15541</v>
      </c>
    </row>
    <row r="4565" spans="44:44">
      <c r="AR4565" s="53" t="s">
        <v>15542</v>
      </c>
    </row>
    <row r="4566" spans="44:44">
      <c r="AR4566" s="51" t="s">
        <v>15543</v>
      </c>
    </row>
    <row r="4567" spans="44:44">
      <c r="AR4567" s="53" t="s">
        <v>15544</v>
      </c>
    </row>
    <row r="4568" spans="44:44">
      <c r="AR4568" s="51" t="s">
        <v>15545</v>
      </c>
    </row>
    <row r="4569" spans="44:44">
      <c r="AR4569" s="53" t="s">
        <v>15546</v>
      </c>
    </row>
    <row r="4570" spans="44:44">
      <c r="AR4570" s="51" t="s">
        <v>15547</v>
      </c>
    </row>
    <row r="4571" spans="44:44">
      <c r="AR4571" s="53" t="s">
        <v>15548</v>
      </c>
    </row>
    <row r="4572" spans="44:44">
      <c r="AR4572" s="51" t="s">
        <v>15549</v>
      </c>
    </row>
    <row r="4573" spans="44:44">
      <c r="AR4573" s="53" t="s">
        <v>15550</v>
      </c>
    </row>
    <row r="4574" spans="44:44">
      <c r="AR4574" s="51" t="s">
        <v>15551</v>
      </c>
    </row>
    <row r="4575" spans="44:44">
      <c r="AR4575" s="53" t="s">
        <v>15552</v>
      </c>
    </row>
    <row r="4576" spans="44:44">
      <c r="AR4576" s="51" t="s">
        <v>15553</v>
      </c>
    </row>
    <row r="4577" spans="44:44">
      <c r="AR4577" s="53" t="s">
        <v>15554</v>
      </c>
    </row>
    <row r="4578" spans="44:44">
      <c r="AR4578" s="51" t="s">
        <v>15555</v>
      </c>
    </row>
    <row r="4579" spans="44:44">
      <c r="AR4579" s="53" t="s">
        <v>15556</v>
      </c>
    </row>
    <row r="4580" spans="44:44">
      <c r="AR4580" s="51" t="s">
        <v>15557</v>
      </c>
    </row>
    <row r="4581" spans="44:44">
      <c r="AR4581" s="53" t="s">
        <v>15558</v>
      </c>
    </row>
    <row r="4582" spans="44:44">
      <c r="AR4582" s="51" t="s">
        <v>15559</v>
      </c>
    </row>
    <row r="4583" spans="44:44">
      <c r="AR4583" s="53" t="s">
        <v>15560</v>
      </c>
    </row>
    <row r="4584" spans="44:44">
      <c r="AR4584" s="51" t="s">
        <v>124</v>
      </c>
    </row>
    <row r="4585" spans="44:44">
      <c r="AR4585" s="53" t="s">
        <v>7875</v>
      </c>
    </row>
    <row r="4586" spans="44:44">
      <c r="AR4586" s="51" t="s">
        <v>15561</v>
      </c>
    </row>
    <row r="4587" spans="44:44">
      <c r="AR4587" s="53" t="s">
        <v>15562</v>
      </c>
    </row>
    <row r="4588" spans="44:44">
      <c r="AR4588" s="51" t="s">
        <v>15563</v>
      </c>
    </row>
    <row r="4589" spans="44:44">
      <c r="AR4589" s="53" t="s">
        <v>15564</v>
      </c>
    </row>
    <row r="4590" spans="44:44">
      <c r="AR4590" s="51" t="s">
        <v>15565</v>
      </c>
    </row>
    <row r="4591" spans="44:44">
      <c r="AR4591" s="53" t="s">
        <v>15565</v>
      </c>
    </row>
    <row r="4592" spans="44:44">
      <c r="AR4592" s="51" t="s">
        <v>15566</v>
      </c>
    </row>
    <row r="4593" spans="44:44">
      <c r="AR4593" s="53" t="s">
        <v>15567</v>
      </c>
    </row>
    <row r="4594" spans="44:44">
      <c r="AR4594" s="51" t="s">
        <v>15568</v>
      </c>
    </row>
    <row r="4595" spans="44:44">
      <c r="AR4595" s="53" t="s">
        <v>15569</v>
      </c>
    </row>
    <row r="4596" spans="44:44">
      <c r="AR4596" s="51" t="s">
        <v>15570</v>
      </c>
    </row>
    <row r="4597" spans="44:44">
      <c r="AR4597" s="53" t="s">
        <v>15571</v>
      </c>
    </row>
    <row r="4598" spans="44:44">
      <c r="AR4598" s="51" t="s">
        <v>15572</v>
      </c>
    </row>
    <row r="4599" spans="44:44">
      <c r="AR4599" s="53" t="s">
        <v>15573</v>
      </c>
    </row>
    <row r="4600" spans="44:44">
      <c r="AR4600" s="51" t="s">
        <v>15574</v>
      </c>
    </row>
    <row r="4601" spans="44:44">
      <c r="AR4601" s="53" t="s">
        <v>15575</v>
      </c>
    </row>
    <row r="4602" spans="44:44">
      <c r="AR4602" s="51" t="s">
        <v>15576</v>
      </c>
    </row>
    <row r="4603" spans="44:44">
      <c r="AR4603" s="53" t="s">
        <v>15577</v>
      </c>
    </row>
    <row r="4604" spans="44:44">
      <c r="AR4604" s="51" t="s">
        <v>15578</v>
      </c>
    </row>
    <row r="4605" spans="44:44">
      <c r="AR4605" s="53" t="s">
        <v>15579</v>
      </c>
    </row>
    <row r="4606" spans="44:44">
      <c r="AR4606" s="51" t="s">
        <v>15580</v>
      </c>
    </row>
    <row r="4607" spans="44:44">
      <c r="AR4607" s="53" t="s">
        <v>15581</v>
      </c>
    </row>
    <row r="4608" spans="44:44">
      <c r="AR4608" s="51" t="s">
        <v>15582</v>
      </c>
    </row>
    <row r="4609" spans="44:44">
      <c r="AR4609" s="53" t="s">
        <v>15583</v>
      </c>
    </row>
    <row r="4610" spans="44:44">
      <c r="AR4610" s="51" t="s">
        <v>15584</v>
      </c>
    </row>
    <row r="4611" spans="44:44">
      <c r="AR4611" s="53" t="s">
        <v>15584</v>
      </c>
    </row>
    <row r="4612" spans="44:44">
      <c r="AR4612" s="51" t="s">
        <v>15585</v>
      </c>
    </row>
    <row r="4613" spans="44:44">
      <c r="AR4613" s="53" t="s">
        <v>15586</v>
      </c>
    </row>
    <row r="4614" spans="44:44">
      <c r="AR4614" s="51" t="s">
        <v>15587</v>
      </c>
    </row>
    <row r="4615" spans="44:44">
      <c r="AR4615" s="53" t="s">
        <v>15588</v>
      </c>
    </row>
    <row r="4616" spans="44:44">
      <c r="AR4616" s="51" t="s">
        <v>15589</v>
      </c>
    </row>
    <row r="4617" spans="44:44">
      <c r="AR4617" s="53" t="s">
        <v>15589</v>
      </c>
    </row>
    <row r="4618" spans="44:44">
      <c r="AR4618" s="51" t="s">
        <v>15589</v>
      </c>
    </row>
    <row r="4619" spans="44:44">
      <c r="AR4619" s="53" t="s">
        <v>15589</v>
      </c>
    </row>
    <row r="4620" spans="44:44">
      <c r="AR4620" s="51" t="s">
        <v>15590</v>
      </c>
    </row>
    <row r="4621" spans="44:44">
      <c r="AR4621" s="53" t="s">
        <v>15591</v>
      </c>
    </row>
    <row r="4622" spans="44:44">
      <c r="AR4622" s="51" t="s">
        <v>15592</v>
      </c>
    </row>
    <row r="4623" spans="44:44">
      <c r="AR4623" s="53" t="s">
        <v>15593</v>
      </c>
    </row>
    <row r="4624" spans="44:44">
      <c r="AR4624" s="51" t="s">
        <v>15594</v>
      </c>
    </row>
    <row r="4625" spans="44:44">
      <c r="AR4625" s="53" t="s">
        <v>15595</v>
      </c>
    </row>
    <row r="4626" spans="44:44">
      <c r="AR4626" s="51" t="s">
        <v>15596</v>
      </c>
    </row>
    <row r="4627" spans="44:44">
      <c r="AR4627" s="53" t="s">
        <v>15597</v>
      </c>
    </row>
    <row r="4628" spans="44:44">
      <c r="AR4628" s="51" t="s">
        <v>15598</v>
      </c>
    </row>
    <row r="4629" spans="44:44">
      <c r="AR4629" s="53" t="s">
        <v>15599</v>
      </c>
    </row>
    <row r="4630" spans="44:44">
      <c r="AR4630" s="51" t="s">
        <v>15600</v>
      </c>
    </row>
    <row r="4631" spans="44:44">
      <c r="AR4631" s="53" t="s">
        <v>15601</v>
      </c>
    </row>
    <row r="4632" spans="44:44">
      <c r="AR4632" s="51" t="s">
        <v>15602</v>
      </c>
    </row>
    <row r="4633" spans="44:44">
      <c r="AR4633" s="53" t="s">
        <v>15603</v>
      </c>
    </row>
    <row r="4634" spans="44:44">
      <c r="AR4634" s="51" t="s">
        <v>15604</v>
      </c>
    </row>
    <row r="4635" spans="44:44">
      <c r="AR4635" s="53" t="s">
        <v>15605</v>
      </c>
    </row>
    <row r="4636" spans="44:44">
      <c r="AR4636" s="51" t="s">
        <v>15606</v>
      </c>
    </row>
    <row r="4637" spans="44:44">
      <c r="AR4637" s="53" t="s">
        <v>15607</v>
      </c>
    </row>
    <row r="4638" spans="44:44">
      <c r="AR4638" s="51" t="s">
        <v>15608</v>
      </c>
    </row>
    <row r="4639" spans="44:44">
      <c r="AR4639" s="53" t="s">
        <v>15609</v>
      </c>
    </row>
    <row r="4640" spans="44:44">
      <c r="AR4640" s="51" t="s">
        <v>15610</v>
      </c>
    </row>
    <row r="4641" spans="44:44">
      <c r="AR4641" s="53" t="s">
        <v>15611</v>
      </c>
    </row>
    <row r="4642" spans="44:44">
      <c r="AR4642" s="51" t="s">
        <v>15612</v>
      </c>
    </row>
    <row r="4643" spans="44:44">
      <c r="AR4643" s="53" t="s">
        <v>15612</v>
      </c>
    </row>
    <row r="4644" spans="44:44">
      <c r="AR4644" s="51" t="s">
        <v>15612</v>
      </c>
    </row>
    <row r="4645" spans="44:44">
      <c r="AR4645" s="53" t="s">
        <v>15612</v>
      </c>
    </row>
    <row r="4646" spans="44:44">
      <c r="AR4646" s="51" t="s">
        <v>15613</v>
      </c>
    </row>
    <row r="4647" spans="44:44">
      <c r="AR4647" s="53" t="s">
        <v>15614</v>
      </c>
    </row>
    <row r="4648" spans="44:44">
      <c r="AR4648" s="51" t="s">
        <v>15615</v>
      </c>
    </row>
    <row r="4649" spans="44:44">
      <c r="AR4649" s="53" t="s">
        <v>15616</v>
      </c>
    </row>
    <row r="4650" spans="44:44">
      <c r="AR4650" s="51" t="s">
        <v>15617</v>
      </c>
    </row>
    <row r="4651" spans="44:44">
      <c r="AR4651" s="53" t="s">
        <v>15617</v>
      </c>
    </row>
    <row r="4652" spans="44:44">
      <c r="AR4652" s="51" t="s">
        <v>15618</v>
      </c>
    </row>
    <row r="4653" spans="44:44">
      <c r="AR4653" s="53" t="s">
        <v>15619</v>
      </c>
    </row>
    <row r="4654" spans="44:44">
      <c r="AR4654" s="51" t="s">
        <v>15620</v>
      </c>
    </row>
    <row r="4655" spans="44:44">
      <c r="AR4655" s="53" t="s">
        <v>15621</v>
      </c>
    </row>
    <row r="4656" spans="44:44">
      <c r="AR4656" s="51" t="s">
        <v>15622</v>
      </c>
    </row>
    <row r="4657" spans="44:44">
      <c r="AR4657" s="53" t="s">
        <v>15623</v>
      </c>
    </row>
    <row r="4658" spans="44:44">
      <c r="AR4658" s="51" t="s">
        <v>15624</v>
      </c>
    </row>
    <row r="4659" spans="44:44">
      <c r="AR4659" s="53" t="s">
        <v>15625</v>
      </c>
    </row>
    <row r="4660" spans="44:44">
      <c r="AR4660" s="51" t="s">
        <v>15626</v>
      </c>
    </row>
    <row r="4661" spans="44:44">
      <c r="AR4661" s="53" t="s">
        <v>15627</v>
      </c>
    </row>
    <row r="4662" spans="44:44">
      <c r="AR4662" s="51" t="s">
        <v>15628</v>
      </c>
    </row>
    <row r="4663" spans="44:44">
      <c r="AR4663" s="53" t="s">
        <v>15628</v>
      </c>
    </row>
    <row r="4664" spans="44:44">
      <c r="AR4664" s="51" t="s">
        <v>15629</v>
      </c>
    </row>
    <row r="4665" spans="44:44">
      <c r="AR4665" s="53" t="s">
        <v>15630</v>
      </c>
    </row>
    <row r="4666" spans="44:44">
      <c r="AR4666" s="51" t="s">
        <v>15631</v>
      </c>
    </row>
    <row r="4667" spans="44:44">
      <c r="AR4667" s="53" t="s">
        <v>15632</v>
      </c>
    </row>
    <row r="4668" spans="44:44">
      <c r="AR4668" s="51" t="s">
        <v>15633</v>
      </c>
    </row>
    <row r="4669" spans="44:44">
      <c r="AR4669" s="53" t="s">
        <v>15634</v>
      </c>
    </row>
    <row r="4670" spans="44:44">
      <c r="AR4670" s="51" t="s">
        <v>15635</v>
      </c>
    </row>
    <row r="4671" spans="44:44">
      <c r="AR4671" s="53" t="s">
        <v>10873</v>
      </c>
    </row>
    <row r="4672" spans="44:44">
      <c r="AR4672" s="51" t="s">
        <v>15636</v>
      </c>
    </row>
    <row r="4673" spans="44:44">
      <c r="AR4673" s="53" t="s">
        <v>15637</v>
      </c>
    </row>
    <row r="4674" spans="44:44">
      <c r="AR4674" s="51" t="s">
        <v>15637</v>
      </c>
    </row>
    <row r="4675" spans="44:44">
      <c r="AR4675" s="53" t="s">
        <v>15638</v>
      </c>
    </row>
    <row r="4676" spans="44:44">
      <c r="AR4676" s="51" t="s">
        <v>15639</v>
      </c>
    </row>
    <row r="4677" spans="44:44">
      <c r="AR4677" s="53" t="s">
        <v>15640</v>
      </c>
    </row>
    <row r="4678" spans="44:44">
      <c r="AR4678" s="51" t="s">
        <v>15641</v>
      </c>
    </row>
    <row r="4679" spans="44:44">
      <c r="AR4679" s="53" t="s">
        <v>15642</v>
      </c>
    </row>
    <row r="4680" spans="44:44">
      <c r="AR4680" s="51" t="s">
        <v>10745</v>
      </c>
    </row>
    <row r="4681" spans="44:44">
      <c r="AR4681" s="53" t="s">
        <v>15643</v>
      </c>
    </row>
    <row r="4682" spans="44:44">
      <c r="AR4682" s="51" t="s">
        <v>15644</v>
      </c>
    </row>
    <row r="4683" spans="44:44">
      <c r="AR4683" s="53" t="s">
        <v>15645</v>
      </c>
    </row>
    <row r="4684" spans="44:44">
      <c r="AR4684" s="51" t="s">
        <v>15646</v>
      </c>
    </row>
    <row r="4685" spans="44:44">
      <c r="AR4685" s="53" t="s">
        <v>15647</v>
      </c>
    </row>
    <row r="4686" spans="44:44">
      <c r="AR4686" s="51" t="s">
        <v>15647</v>
      </c>
    </row>
    <row r="4687" spans="44:44">
      <c r="AR4687" s="53" t="s">
        <v>15648</v>
      </c>
    </row>
    <row r="4688" spans="44:44">
      <c r="AR4688" s="51" t="s">
        <v>15648</v>
      </c>
    </row>
    <row r="4689" spans="44:44">
      <c r="AR4689" s="53" t="s">
        <v>15649</v>
      </c>
    </row>
    <row r="4690" spans="44:44">
      <c r="AR4690" s="51" t="s">
        <v>15650</v>
      </c>
    </row>
    <row r="4691" spans="44:44">
      <c r="AR4691" s="53" t="s">
        <v>15651</v>
      </c>
    </row>
    <row r="4692" spans="44:44">
      <c r="AR4692" s="51" t="s">
        <v>15652</v>
      </c>
    </row>
    <row r="4693" spans="44:44">
      <c r="AR4693" s="53" t="s">
        <v>15653</v>
      </c>
    </row>
    <row r="4694" spans="44:44">
      <c r="AR4694" s="51" t="s">
        <v>15654</v>
      </c>
    </row>
    <row r="4695" spans="44:44">
      <c r="AR4695" s="53" t="s">
        <v>15655</v>
      </c>
    </row>
    <row r="4696" spans="44:44">
      <c r="AR4696" s="51" t="s">
        <v>15656</v>
      </c>
    </row>
    <row r="4697" spans="44:44">
      <c r="AR4697" s="53" t="s">
        <v>15657</v>
      </c>
    </row>
    <row r="4698" spans="44:44">
      <c r="AR4698" s="51" t="s">
        <v>15658</v>
      </c>
    </row>
    <row r="4699" spans="44:44">
      <c r="AR4699" s="53" t="s">
        <v>15659</v>
      </c>
    </row>
    <row r="4700" spans="44:44">
      <c r="AR4700" s="51" t="s">
        <v>15660</v>
      </c>
    </row>
    <row r="4701" spans="44:44">
      <c r="AR4701" s="53" t="s">
        <v>15661</v>
      </c>
    </row>
    <row r="4702" spans="44:44">
      <c r="AR4702" s="51" t="s">
        <v>15662</v>
      </c>
    </row>
    <row r="4703" spans="44:44">
      <c r="AR4703" s="53" t="s">
        <v>15663</v>
      </c>
    </row>
    <row r="4704" spans="44:44">
      <c r="AR4704" s="51" t="s">
        <v>15664</v>
      </c>
    </row>
    <row r="4705" spans="44:44">
      <c r="AR4705" s="53" t="s">
        <v>15665</v>
      </c>
    </row>
    <row r="4706" spans="44:44">
      <c r="AR4706" s="51" t="s">
        <v>15666</v>
      </c>
    </row>
    <row r="4707" spans="44:44">
      <c r="AR4707" s="53" t="s">
        <v>15667</v>
      </c>
    </row>
    <row r="4708" spans="44:44">
      <c r="AR4708" s="51" t="s">
        <v>15668</v>
      </c>
    </row>
    <row r="4709" spans="44:44">
      <c r="AR4709" s="53" t="s">
        <v>15669</v>
      </c>
    </row>
    <row r="4710" spans="44:44">
      <c r="AR4710" s="51" t="s">
        <v>15670</v>
      </c>
    </row>
    <row r="4711" spans="44:44">
      <c r="AR4711" s="53" t="s">
        <v>15671</v>
      </c>
    </row>
    <row r="4712" spans="44:44">
      <c r="AR4712" s="51" t="s">
        <v>15672</v>
      </c>
    </row>
    <row r="4713" spans="44:44">
      <c r="AR4713" s="53" t="s">
        <v>15673</v>
      </c>
    </row>
    <row r="4714" spans="44:44">
      <c r="AR4714" s="51" t="s">
        <v>15674</v>
      </c>
    </row>
    <row r="4715" spans="44:44">
      <c r="AR4715" s="53" t="s">
        <v>15675</v>
      </c>
    </row>
    <row r="4716" spans="44:44">
      <c r="AR4716" s="51" t="s">
        <v>15676</v>
      </c>
    </row>
    <row r="4717" spans="44:44">
      <c r="AR4717" s="53" t="s">
        <v>15677</v>
      </c>
    </row>
    <row r="4718" spans="44:44">
      <c r="AR4718" s="51" t="s">
        <v>15678</v>
      </c>
    </row>
    <row r="4719" spans="44:44">
      <c r="AR4719" s="53" t="s">
        <v>15679</v>
      </c>
    </row>
    <row r="4720" spans="44:44">
      <c r="AR4720" s="51" t="s">
        <v>15680</v>
      </c>
    </row>
    <row r="4721" spans="44:44">
      <c r="AR4721" s="53" t="s">
        <v>15681</v>
      </c>
    </row>
    <row r="4722" spans="44:44">
      <c r="AR4722" s="51" t="s">
        <v>15682</v>
      </c>
    </row>
    <row r="4723" spans="44:44">
      <c r="AR4723" s="53" t="s">
        <v>15683</v>
      </c>
    </row>
    <row r="4724" spans="44:44">
      <c r="AR4724" s="51" t="s">
        <v>15683</v>
      </c>
    </row>
    <row r="4725" spans="44:44">
      <c r="AR4725" s="53" t="s">
        <v>15684</v>
      </c>
    </row>
    <row r="4726" spans="44:44">
      <c r="AR4726" s="51" t="s">
        <v>15685</v>
      </c>
    </row>
    <row r="4727" spans="44:44">
      <c r="AR4727" s="53" t="s">
        <v>15686</v>
      </c>
    </row>
    <row r="4728" spans="44:44">
      <c r="AR4728" s="51" t="s">
        <v>15687</v>
      </c>
    </row>
    <row r="4729" spans="44:44">
      <c r="AR4729" s="53" t="s">
        <v>15688</v>
      </c>
    </row>
    <row r="4730" spans="44:44">
      <c r="AR4730" s="51" t="s">
        <v>15689</v>
      </c>
    </row>
    <row r="4731" spans="44:44">
      <c r="AR4731" s="53" t="s">
        <v>15690</v>
      </c>
    </row>
    <row r="4732" spans="44:44">
      <c r="AR4732" s="51" t="s">
        <v>15691</v>
      </c>
    </row>
    <row r="4733" spans="44:44">
      <c r="AR4733" s="53" t="s">
        <v>15692</v>
      </c>
    </row>
    <row r="4734" spans="44:44">
      <c r="AR4734" s="51" t="s">
        <v>15693</v>
      </c>
    </row>
    <row r="4735" spans="44:44">
      <c r="AR4735" s="53" t="s">
        <v>15694</v>
      </c>
    </row>
    <row r="4736" spans="44:44">
      <c r="AR4736" s="51" t="s">
        <v>15695</v>
      </c>
    </row>
    <row r="4737" spans="44:44">
      <c r="AR4737" s="53" t="s">
        <v>15696</v>
      </c>
    </row>
    <row r="4738" spans="44:44">
      <c r="AR4738" s="51" t="s">
        <v>15697</v>
      </c>
    </row>
    <row r="4739" spans="44:44">
      <c r="AR4739" s="53" t="s">
        <v>15698</v>
      </c>
    </row>
    <row r="4740" spans="44:44">
      <c r="AR4740" s="51" t="s">
        <v>15699</v>
      </c>
    </row>
    <row r="4741" spans="44:44">
      <c r="AR4741" s="53" t="s">
        <v>15700</v>
      </c>
    </row>
    <row r="4742" spans="44:44">
      <c r="AR4742" s="51" t="s">
        <v>15701</v>
      </c>
    </row>
    <row r="4743" spans="44:44">
      <c r="AR4743" s="53" t="s">
        <v>15702</v>
      </c>
    </row>
    <row r="4744" spans="44:44">
      <c r="AR4744" s="51" t="s">
        <v>15703</v>
      </c>
    </row>
    <row r="4745" spans="44:44">
      <c r="AR4745" s="53" t="s">
        <v>15704</v>
      </c>
    </row>
    <row r="4746" spans="44:44">
      <c r="AR4746" s="51" t="s">
        <v>15705</v>
      </c>
    </row>
    <row r="4747" spans="44:44">
      <c r="AR4747" s="53" t="s">
        <v>15706</v>
      </c>
    </row>
    <row r="4748" spans="44:44">
      <c r="AR4748" s="51" t="s">
        <v>15707</v>
      </c>
    </row>
    <row r="4749" spans="44:44">
      <c r="AR4749" s="53" t="s">
        <v>15708</v>
      </c>
    </row>
    <row r="4750" spans="44:44">
      <c r="AR4750" s="51" t="s">
        <v>15709</v>
      </c>
    </row>
    <row r="4751" spans="44:44">
      <c r="AR4751" s="53" t="s">
        <v>15710</v>
      </c>
    </row>
    <row r="4752" spans="44:44">
      <c r="AR4752" s="51" t="s">
        <v>15711</v>
      </c>
    </row>
    <row r="4753" spans="44:44">
      <c r="AR4753" s="53" t="s">
        <v>15712</v>
      </c>
    </row>
    <row r="4754" spans="44:44">
      <c r="AR4754" s="51" t="s">
        <v>15713</v>
      </c>
    </row>
    <row r="4755" spans="44:44">
      <c r="AR4755" s="53" t="s">
        <v>15714</v>
      </c>
    </row>
    <row r="4756" spans="44:44">
      <c r="AR4756" s="51" t="s">
        <v>15715</v>
      </c>
    </row>
    <row r="4757" spans="44:44">
      <c r="AR4757" s="53" t="s">
        <v>15716</v>
      </c>
    </row>
    <row r="4758" spans="44:44">
      <c r="AR4758" s="51" t="s">
        <v>15717</v>
      </c>
    </row>
    <row r="4759" spans="44:44">
      <c r="AR4759" s="53" t="s">
        <v>15718</v>
      </c>
    </row>
    <row r="4760" spans="44:44">
      <c r="AR4760" s="51" t="s">
        <v>15719</v>
      </c>
    </row>
    <row r="4761" spans="44:44">
      <c r="AR4761" s="53" t="s">
        <v>15720</v>
      </c>
    </row>
    <row r="4762" spans="44:44">
      <c r="AR4762" s="51" t="s">
        <v>15721</v>
      </c>
    </row>
    <row r="4763" spans="44:44">
      <c r="AR4763" s="53" t="s">
        <v>15722</v>
      </c>
    </row>
    <row r="4764" spans="44:44">
      <c r="AR4764" s="51" t="s">
        <v>15723</v>
      </c>
    </row>
    <row r="4765" spans="44:44">
      <c r="AR4765" s="53" t="s">
        <v>15724</v>
      </c>
    </row>
    <row r="4766" spans="44:44">
      <c r="AR4766" s="51" t="s">
        <v>15725</v>
      </c>
    </row>
    <row r="4767" spans="44:44">
      <c r="AR4767" s="53" t="s">
        <v>15726</v>
      </c>
    </row>
    <row r="4768" spans="44:44">
      <c r="AR4768" s="51" t="s">
        <v>15727</v>
      </c>
    </row>
    <row r="4769" spans="44:44">
      <c r="AR4769" s="53" t="s">
        <v>15728</v>
      </c>
    </row>
    <row r="4770" spans="44:44">
      <c r="AR4770" s="51" t="s">
        <v>15729</v>
      </c>
    </row>
    <row r="4771" spans="44:44">
      <c r="AR4771" s="53" t="s">
        <v>15730</v>
      </c>
    </row>
    <row r="4772" spans="44:44">
      <c r="AR4772" s="51" t="s">
        <v>15731</v>
      </c>
    </row>
    <row r="4773" spans="44:44">
      <c r="AR4773" s="53" t="s">
        <v>15732</v>
      </c>
    </row>
    <row r="4774" spans="44:44">
      <c r="AR4774" s="51" t="s">
        <v>15733</v>
      </c>
    </row>
    <row r="4775" spans="44:44">
      <c r="AR4775" s="53" t="s">
        <v>15734</v>
      </c>
    </row>
    <row r="4776" spans="44:44">
      <c r="AR4776" s="51" t="s">
        <v>15734</v>
      </c>
    </row>
    <row r="4777" spans="44:44">
      <c r="AR4777" s="53" t="s">
        <v>15735</v>
      </c>
    </row>
    <row r="4778" spans="44:44">
      <c r="AR4778" s="51" t="s">
        <v>15736</v>
      </c>
    </row>
    <row r="4779" spans="44:44">
      <c r="AR4779" s="53" t="s">
        <v>15737</v>
      </c>
    </row>
    <row r="4780" spans="44:44">
      <c r="AR4780" s="51" t="s">
        <v>15738</v>
      </c>
    </row>
    <row r="4781" spans="44:44">
      <c r="AR4781" s="53" t="s">
        <v>15739</v>
      </c>
    </row>
    <row r="4782" spans="44:44">
      <c r="AR4782" s="51" t="s">
        <v>15740</v>
      </c>
    </row>
    <row r="4783" spans="44:44">
      <c r="AR4783" s="53" t="s">
        <v>15741</v>
      </c>
    </row>
    <row r="4784" spans="44:44">
      <c r="AR4784" s="51" t="s">
        <v>15742</v>
      </c>
    </row>
    <row r="4785" spans="44:44">
      <c r="AR4785" s="53" t="s">
        <v>15743</v>
      </c>
    </row>
    <row r="4786" spans="44:44">
      <c r="AR4786" s="51" t="s">
        <v>15744</v>
      </c>
    </row>
    <row r="4787" spans="44:44">
      <c r="AR4787" s="53" t="s">
        <v>15745</v>
      </c>
    </row>
    <row r="4788" spans="44:44">
      <c r="AR4788" s="51" t="s">
        <v>15746</v>
      </c>
    </row>
    <row r="4789" spans="44:44">
      <c r="AR4789" s="53" t="s">
        <v>15747</v>
      </c>
    </row>
    <row r="4790" spans="44:44">
      <c r="AR4790" s="51" t="s">
        <v>15748</v>
      </c>
    </row>
    <row r="4791" spans="44:44">
      <c r="AR4791" s="53" t="s">
        <v>15749</v>
      </c>
    </row>
    <row r="4792" spans="44:44">
      <c r="AR4792" s="51" t="s">
        <v>15750</v>
      </c>
    </row>
    <row r="4793" spans="44:44">
      <c r="AR4793" s="53" t="s">
        <v>15751</v>
      </c>
    </row>
    <row r="4794" spans="44:44">
      <c r="AR4794" s="51" t="s">
        <v>15752</v>
      </c>
    </row>
    <row r="4795" spans="44:44">
      <c r="AR4795" s="53" t="s">
        <v>15753</v>
      </c>
    </row>
    <row r="4796" spans="44:44">
      <c r="AR4796" s="51" t="s">
        <v>15754</v>
      </c>
    </row>
    <row r="4797" spans="44:44">
      <c r="AR4797" s="53" t="s">
        <v>15755</v>
      </c>
    </row>
    <row r="4798" spans="44:44">
      <c r="AR4798" s="51" t="s">
        <v>15756</v>
      </c>
    </row>
    <row r="4799" spans="44:44">
      <c r="AR4799" s="53" t="s">
        <v>15757</v>
      </c>
    </row>
    <row r="4800" spans="44:44">
      <c r="AR4800" s="51" t="s">
        <v>15758</v>
      </c>
    </row>
    <row r="4801" spans="44:44">
      <c r="AR4801" s="53" t="s">
        <v>15759</v>
      </c>
    </row>
    <row r="4802" spans="44:44">
      <c r="AR4802" s="51" t="s">
        <v>15760</v>
      </c>
    </row>
    <row r="4803" spans="44:44">
      <c r="AR4803" s="53" t="s">
        <v>15761</v>
      </c>
    </row>
    <row r="4804" spans="44:44">
      <c r="AR4804" s="51" t="s">
        <v>15762</v>
      </c>
    </row>
    <row r="4805" spans="44:44">
      <c r="AR4805" s="53" t="s">
        <v>15763</v>
      </c>
    </row>
    <row r="4806" spans="44:44">
      <c r="AR4806" s="51" t="s">
        <v>15764</v>
      </c>
    </row>
    <row r="4807" spans="44:44">
      <c r="AR4807" s="53" t="s">
        <v>15765</v>
      </c>
    </row>
    <row r="4808" spans="44:44">
      <c r="AR4808" s="51" t="s">
        <v>15766</v>
      </c>
    </row>
    <row r="4809" spans="44:44">
      <c r="AR4809" s="53" t="s">
        <v>15767</v>
      </c>
    </row>
    <row r="4810" spans="44:44">
      <c r="AR4810" s="51" t="s">
        <v>15768</v>
      </c>
    </row>
    <row r="4811" spans="44:44">
      <c r="AR4811" s="53" t="s">
        <v>15769</v>
      </c>
    </row>
    <row r="4812" spans="44:44">
      <c r="AR4812" s="51" t="s">
        <v>15770</v>
      </c>
    </row>
    <row r="4813" spans="44:44">
      <c r="AR4813" s="53" t="s">
        <v>15771</v>
      </c>
    </row>
    <row r="4814" spans="44:44">
      <c r="AR4814" s="51" t="s">
        <v>15772</v>
      </c>
    </row>
    <row r="4815" spans="44:44">
      <c r="AR4815" s="53" t="s">
        <v>15773</v>
      </c>
    </row>
    <row r="4816" spans="44:44">
      <c r="AR4816" s="51" t="s">
        <v>15774</v>
      </c>
    </row>
    <row r="4817" spans="44:44">
      <c r="AR4817" s="53" t="s">
        <v>15775</v>
      </c>
    </row>
    <row r="4818" spans="44:44">
      <c r="AR4818" s="51" t="s">
        <v>15776</v>
      </c>
    </row>
    <row r="4819" spans="44:44">
      <c r="AR4819" s="53" t="s">
        <v>15777</v>
      </c>
    </row>
    <row r="4820" spans="44:44">
      <c r="AR4820" s="51" t="s">
        <v>15778</v>
      </c>
    </row>
    <row r="4821" spans="44:44">
      <c r="AR4821" s="53" t="s">
        <v>15779</v>
      </c>
    </row>
    <row r="4822" spans="44:44">
      <c r="AR4822" s="51" t="s">
        <v>15780</v>
      </c>
    </row>
    <row r="4823" spans="44:44">
      <c r="AR4823" s="53" t="s">
        <v>15781</v>
      </c>
    </row>
    <row r="4824" spans="44:44">
      <c r="AR4824" s="51" t="s">
        <v>15782</v>
      </c>
    </row>
    <row r="4825" spans="44:44">
      <c r="AR4825" s="53" t="s">
        <v>15783</v>
      </c>
    </row>
    <row r="4826" spans="44:44">
      <c r="AR4826" s="51" t="s">
        <v>15784</v>
      </c>
    </row>
    <row r="4827" spans="44:44">
      <c r="AR4827" s="53" t="s">
        <v>15785</v>
      </c>
    </row>
    <row r="4828" spans="44:44">
      <c r="AR4828" s="51" t="s">
        <v>15786</v>
      </c>
    </row>
    <row r="4829" spans="44:44">
      <c r="AR4829" s="53" t="s">
        <v>15786</v>
      </c>
    </row>
    <row r="4830" spans="44:44">
      <c r="AR4830" s="51" t="s">
        <v>15787</v>
      </c>
    </row>
    <row r="4831" spans="44:44">
      <c r="AR4831" s="53" t="s">
        <v>15788</v>
      </c>
    </row>
    <row r="4832" spans="44:44">
      <c r="AR4832" s="51" t="s">
        <v>15789</v>
      </c>
    </row>
    <row r="4833" spans="44:44">
      <c r="AR4833" s="53" t="s">
        <v>15790</v>
      </c>
    </row>
    <row r="4834" spans="44:44">
      <c r="AR4834" s="51" t="s">
        <v>15791</v>
      </c>
    </row>
    <row r="4835" spans="44:44">
      <c r="AR4835" s="53" t="s">
        <v>15792</v>
      </c>
    </row>
    <row r="4836" spans="44:44">
      <c r="AR4836" s="51" t="s">
        <v>15793</v>
      </c>
    </row>
    <row r="4837" spans="44:44">
      <c r="AR4837" s="53" t="s">
        <v>15794</v>
      </c>
    </row>
    <row r="4838" spans="44:44">
      <c r="AR4838" s="51" t="s">
        <v>15795</v>
      </c>
    </row>
    <row r="4839" spans="44:44">
      <c r="AR4839" s="53" t="s">
        <v>15796</v>
      </c>
    </row>
    <row r="4840" spans="44:44">
      <c r="AR4840" s="51" t="s">
        <v>15797</v>
      </c>
    </row>
    <row r="4841" spans="44:44">
      <c r="AR4841" s="53" t="s">
        <v>15798</v>
      </c>
    </row>
    <row r="4842" spans="44:44">
      <c r="AR4842" s="51" t="s">
        <v>15799</v>
      </c>
    </row>
    <row r="4843" spans="44:44">
      <c r="AR4843" s="53" t="s">
        <v>15800</v>
      </c>
    </row>
    <row r="4844" spans="44:44">
      <c r="AR4844" s="51" t="s">
        <v>15801</v>
      </c>
    </row>
    <row r="4845" spans="44:44">
      <c r="AR4845" s="53" t="s">
        <v>15802</v>
      </c>
    </row>
    <row r="4846" spans="44:44">
      <c r="AR4846" s="51" t="s">
        <v>15803</v>
      </c>
    </row>
    <row r="4847" spans="44:44">
      <c r="AR4847" s="53" t="s">
        <v>15804</v>
      </c>
    </row>
    <row r="4848" spans="44:44">
      <c r="AR4848" s="51" t="s">
        <v>15805</v>
      </c>
    </row>
    <row r="4849" spans="44:44">
      <c r="AR4849" s="53" t="s">
        <v>15806</v>
      </c>
    </row>
    <row r="4850" spans="44:44">
      <c r="AR4850" s="51" t="s">
        <v>15807</v>
      </c>
    </row>
    <row r="4851" spans="44:44">
      <c r="AR4851" s="53" t="s">
        <v>15808</v>
      </c>
    </row>
    <row r="4852" spans="44:44">
      <c r="AR4852" s="51" t="s">
        <v>15809</v>
      </c>
    </row>
    <row r="4853" spans="44:44">
      <c r="AR4853" s="53" t="s">
        <v>15810</v>
      </c>
    </row>
    <row r="4854" spans="44:44">
      <c r="AR4854" s="51" t="s">
        <v>15811</v>
      </c>
    </row>
    <row r="4855" spans="44:44">
      <c r="AR4855" s="53" t="s">
        <v>15812</v>
      </c>
    </row>
    <row r="4856" spans="44:44">
      <c r="AR4856" s="51" t="s">
        <v>15813</v>
      </c>
    </row>
    <row r="4857" spans="44:44">
      <c r="AR4857" s="53" t="s">
        <v>15814</v>
      </c>
    </row>
    <row r="4858" spans="44:44">
      <c r="AR4858" s="51" t="s">
        <v>15815</v>
      </c>
    </row>
    <row r="4859" spans="44:44">
      <c r="AR4859" s="53" t="s">
        <v>15816</v>
      </c>
    </row>
    <row r="4860" spans="44:44">
      <c r="AR4860" s="51" t="s">
        <v>15817</v>
      </c>
    </row>
    <row r="4861" spans="44:44">
      <c r="AR4861" s="53" t="s">
        <v>15818</v>
      </c>
    </row>
    <row r="4862" spans="44:44">
      <c r="AR4862" s="51" t="s">
        <v>15818</v>
      </c>
    </row>
    <row r="4863" spans="44:44">
      <c r="AR4863" s="53" t="s">
        <v>15819</v>
      </c>
    </row>
    <row r="4864" spans="44:44">
      <c r="AR4864" s="51" t="s">
        <v>15820</v>
      </c>
    </row>
    <row r="4865" spans="44:44">
      <c r="AR4865" s="53" t="s">
        <v>15821</v>
      </c>
    </row>
    <row r="4866" spans="44:44">
      <c r="AR4866" s="51" t="s">
        <v>15822</v>
      </c>
    </row>
    <row r="4867" spans="44:44">
      <c r="AR4867" s="53" t="s">
        <v>15823</v>
      </c>
    </row>
    <row r="4868" spans="44:44">
      <c r="AR4868" s="51" t="s">
        <v>15824</v>
      </c>
    </row>
    <row r="4869" spans="44:44">
      <c r="AR4869" s="53" t="s">
        <v>15825</v>
      </c>
    </row>
    <row r="4870" spans="44:44">
      <c r="AR4870" s="51" t="s">
        <v>15826</v>
      </c>
    </row>
    <row r="4871" spans="44:44">
      <c r="AR4871" s="53" t="s">
        <v>15827</v>
      </c>
    </row>
    <row r="4872" spans="44:44">
      <c r="AR4872" s="51" t="s">
        <v>15828</v>
      </c>
    </row>
    <row r="4873" spans="44:44">
      <c r="AR4873" s="53" t="s">
        <v>15829</v>
      </c>
    </row>
    <row r="4874" spans="44:44">
      <c r="AR4874" s="51" t="s">
        <v>15830</v>
      </c>
    </row>
    <row r="4875" spans="44:44">
      <c r="AR4875" s="53" t="s">
        <v>15831</v>
      </c>
    </row>
    <row r="4876" spans="44:44">
      <c r="AR4876" s="51" t="s">
        <v>15832</v>
      </c>
    </row>
    <row r="4877" spans="44:44">
      <c r="AR4877" s="53" t="s">
        <v>15833</v>
      </c>
    </row>
    <row r="4878" spans="44:44">
      <c r="AR4878" s="51" t="s">
        <v>15834</v>
      </c>
    </row>
    <row r="4879" spans="44:44">
      <c r="AR4879" s="53" t="s">
        <v>15835</v>
      </c>
    </row>
    <row r="4880" spans="44:44">
      <c r="AR4880" s="51" t="s">
        <v>15836</v>
      </c>
    </row>
    <row r="4881" spans="44:44">
      <c r="AR4881" s="53" t="s">
        <v>15837</v>
      </c>
    </row>
    <row r="4882" spans="44:44">
      <c r="AR4882" s="51" t="s">
        <v>15838</v>
      </c>
    </row>
    <row r="4883" spans="44:44">
      <c r="AR4883" s="53" t="s">
        <v>15839</v>
      </c>
    </row>
    <row r="4884" spans="44:44">
      <c r="AR4884" s="51" t="s">
        <v>15840</v>
      </c>
    </row>
    <row r="4885" spans="44:44">
      <c r="AR4885" s="53" t="s">
        <v>15841</v>
      </c>
    </row>
    <row r="4886" spans="44:44">
      <c r="AR4886" s="51" t="s">
        <v>15842</v>
      </c>
    </row>
    <row r="4887" spans="44:44">
      <c r="AR4887" s="53" t="s">
        <v>15843</v>
      </c>
    </row>
    <row r="4888" spans="44:44">
      <c r="AR4888" s="51" t="s">
        <v>15844</v>
      </c>
    </row>
    <row r="4889" spans="44:44">
      <c r="AR4889" s="53" t="s">
        <v>15845</v>
      </c>
    </row>
    <row r="4890" spans="44:44">
      <c r="AR4890" s="51" t="s">
        <v>15846</v>
      </c>
    </row>
    <row r="4891" spans="44:44">
      <c r="AR4891" s="53" t="s">
        <v>15846</v>
      </c>
    </row>
    <row r="4892" spans="44:44">
      <c r="AR4892" s="51" t="s">
        <v>15847</v>
      </c>
    </row>
    <row r="4893" spans="44:44">
      <c r="AR4893" s="53" t="s">
        <v>15848</v>
      </c>
    </row>
    <row r="4894" spans="44:44">
      <c r="AR4894" s="51" t="s">
        <v>15849</v>
      </c>
    </row>
    <row r="4895" spans="44:44">
      <c r="AR4895" s="53" t="s">
        <v>15850</v>
      </c>
    </row>
    <row r="4896" spans="44:44">
      <c r="AR4896" s="51" t="s">
        <v>15851</v>
      </c>
    </row>
    <row r="4897" spans="44:44">
      <c r="AR4897" s="53" t="s">
        <v>15852</v>
      </c>
    </row>
    <row r="4898" spans="44:44">
      <c r="AR4898" s="51" t="s">
        <v>15853</v>
      </c>
    </row>
    <row r="4899" spans="44:44">
      <c r="AR4899" s="53" t="s">
        <v>15854</v>
      </c>
    </row>
    <row r="4900" spans="44:44">
      <c r="AR4900" s="51" t="s">
        <v>15855</v>
      </c>
    </row>
    <row r="4901" spans="44:44">
      <c r="AR4901" s="53" t="s">
        <v>15856</v>
      </c>
    </row>
    <row r="4902" spans="44:44">
      <c r="AR4902" s="51" t="s">
        <v>15857</v>
      </c>
    </row>
    <row r="4903" spans="44:44">
      <c r="AR4903" s="53" t="s">
        <v>15858</v>
      </c>
    </row>
    <row r="4904" spans="44:44">
      <c r="AR4904" s="51" t="s">
        <v>15859</v>
      </c>
    </row>
    <row r="4905" spans="44:44">
      <c r="AR4905" s="53" t="s">
        <v>15860</v>
      </c>
    </row>
    <row r="4906" spans="44:44">
      <c r="AR4906" s="51" t="s">
        <v>15861</v>
      </c>
    </row>
    <row r="4907" spans="44:44">
      <c r="AR4907" s="53" t="s">
        <v>15862</v>
      </c>
    </row>
    <row r="4908" spans="44:44">
      <c r="AR4908" s="51" t="s">
        <v>15863</v>
      </c>
    </row>
    <row r="4909" spans="44:44">
      <c r="AR4909" s="53" t="s">
        <v>15864</v>
      </c>
    </row>
    <row r="4910" spans="44:44">
      <c r="AR4910" s="51" t="s">
        <v>15865</v>
      </c>
    </row>
    <row r="4911" spans="44:44">
      <c r="AR4911" s="53" t="s">
        <v>15866</v>
      </c>
    </row>
    <row r="4912" spans="44:44">
      <c r="AR4912" s="51" t="s">
        <v>15866</v>
      </c>
    </row>
    <row r="4913" spans="44:44">
      <c r="AR4913" s="53" t="s">
        <v>15867</v>
      </c>
    </row>
    <row r="4914" spans="44:44">
      <c r="AR4914" s="51" t="s">
        <v>15868</v>
      </c>
    </row>
    <row r="4915" spans="44:44">
      <c r="AR4915" s="53" t="s">
        <v>15869</v>
      </c>
    </row>
    <row r="4916" spans="44:44">
      <c r="AR4916" s="51" t="s">
        <v>15870</v>
      </c>
    </row>
    <row r="4917" spans="44:44">
      <c r="AR4917" s="53" t="s">
        <v>15870</v>
      </c>
    </row>
    <row r="4918" spans="44:44">
      <c r="AR4918" s="51" t="s">
        <v>15871</v>
      </c>
    </row>
    <row r="4919" spans="44:44">
      <c r="AR4919" s="53" t="s">
        <v>15872</v>
      </c>
    </row>
    <row r="4920" spans="44:44">
      <c r="AR4920" s="51" t="s">
        <v>15873</v>
      </c>
    </row>
    <row r="4921" spans="44:44">
      <c r="AR4921" s="53" t="s">
        <v>15874</v>
      </c>
    </row>
    <row r="4922" spans="44:44">
      <c r="AR4922" s="51" t="s">
        <v>15875</v>
      </c>
    </row>
    <row r="4923" spans="44:44">
      <c r="AR4923" s="53" t="s">
        <v>15876</v>
      </c>
    </row>
    <row r="4924" spans="44:44">
      <c r="AR4924" s="51" t="s">
        <v>15876</v>
      </c>
    </row>
    <row r="4925" spans="44:44">
      <c r="AR4925" s="53" t="s">
        <v>15877</v>
      </c>
    </row>
    <row r="4926" spans="44:44">
      <c r="AR4926" s="51" t="s">
        <v>15878</v>
      </c>
    </row>
    <row r="4927" spans="44:44">
      <c r="AR4927" s="53" t="s">
        <v>15879</v>
      </c>
    </row>
    <row r="4928" spans="44:44">
      <c r="AR4928" s="51" t="s">
        <v>15879</v>
      </c>
    </row>
    <row r="4929" spans="44:44">
      <c r="AR4929" s="53" t="s">
        <v>15880</v>
      </c>
    </row>
    <row r="4930" spans="44:44">
      <c r="AR4930" s="51" t="s">
        <v>15881</v>
      </c>
    </row>
    <row r="4931" spans="44:44">
      <c r="AR4931" s="53" t="s">
        <v>15882</v>
      </c>
    </row>
    <row r="4932" spans="44:44">
      <c r="AR4932" s="51" t="s">
        <v>15883</v>
      </c>
    </row>
    <row r="4933" spans="44:44">
      <c r="AR4933" s="53" t="s">
        <v>15884</v>
      </c>
    </row>
    <row r="4934" spans="44:44">
      <c r="AR4934" s="51" t="s">
        <v>15885</v>
      </c>
    </row>
    <row r="4935" spans="44:44">
      <c r="AR4935" s="53" t="s">
        <v>15885</v>
      </c>
    </row>
    <row r="4936" spans="44:44">
      <c r="AR4936" s="51" t="s">
        <v>15886</v>
      </c>
    </row>
    <row r="4937" spans="44:44">
      <c r="AR4937" s="53" t="s">
        <v>15887</v>
      </c>
    </row>
    <row r="4938" spans="44:44">
      <c r="AR4938" s="51" t="s">
        <v>15888</v>
      </c>
    </row>
    <row r="4939" spans="44:44">
      <c r="AR4939" s="53" t="s">
        <v>15889</v>
      </c>
    </row>
    <row r="4940" spans="44:44">
      <c r="AR4940" s="51" t="s">
        <v>15889</v>
      </c>
    </row>
    <row r="4941" spans="44:44">
      <c r="AR4941" s="53" t="s">
        <v>15890</v>
      </c>
    </row>
    <row r="4942" spans="44:44">
      <c r="AR4942" s="51" t="s">
        <v>15891</v>
      </c>
    </row>
    <row r="4943" spans="44:44">
      <c r="AR4943" s="53" t="s">
        <v>15892</v>
      </c>
    </row>
    <row r="4944" spans="44:44">
      <c r="AR4944" s="51" t="s">
        <v>15893</v>
      </c>
    </row>
    <row r="4945" spans="44:44">
      <c r="AR4945" s="53" t="s">
        <v>15894</v>
      </c>
    </row>
    <row r="4946" spans="44:44">
      <c r="AR4946" s="51" t="s">
        <v>15895</v>
      </c>
    </row>
    <row r="4947" spans="44:44">
      <c r="AR4947" s="53" t="s">
        <v>15896</v>
      </c>
    </row>
    <row r="4948" spans="44:44">
      <c r="AR4948" s="51" t="s">
        <v>15897</v>
      </c>
    </row>
    <row r="4949" spans="44:44">
      <c r="AR4949" s="53" t="s">
        <v>15898</v>
      </c>
    </row>
    <row r="4950" spans="44:44">
      <c r="AR4950" s="51" t="s">
        <v>15899</v>
      </c>
    </row>
    <row r="4951" spans="44:44">
      <c r="AR4951" s="53" t="s">
        <v>15900</v>
      </c>
    </row>
    <row r="4952" spans="44:44">
      <c r="AR4952" s="51" t="s">
        <v>15901</v>
      </c>
    </row>
    <row r="4953" spans="44:44">
      <c r="AR4953" s="53" t="s">
        <v>15902</v>
      </c>
    </row>
    <row r="4954" spans="44:44">
      <c r="AR4954" s="51" t="s">
        <v>15903</v>
      </c>
    </row>
    <row r="4955" spans="44:44">
      <c r="AR4955" s="53" t="s">
        <v>15904</v>
      </c>
    </row>
    <row r="4956" spans="44:44">
      <c r="AR4956" s="51" t="s">
        <v>15905</v>
      </c>
    </row>
    <row r="4957" spans="44:44">
      <c r="AR4957" s="53" t="s">
        <v>15906</v>
      </c>
    </row>
    <row r="4958" spans="44:44">
      <c r="AR4958" s="51" t="s">
        <v>15907</v>
      </c>
    </row>
    <row r="4959" spans="44:44">
      <c r="AR4959" s="53" t="s">
        <v>15908</v>
      </c>
    </row>
    <row r="4960" spans="44:44">
      <c r="AR4960" s="51" t="s">
        <v>15909</v>
      </c>
    </row>
    <row r="4961" spans="44:44">
      <c r="AR4961" s="53" t="s">
        <v>15910</v>
      </c>
    </row>
    <row r="4962" spans="44:44">
      <c r="AR4962" s="51" t="s">
        <v>15911</v>
      </c>
    </row>
    <row r="4963" spans="44:44">
      <c r="AR4963" s="53" t="s">
        <v>15912</v>
      </c>
    </row>
    <row r="4964" spans="44:44">
      <c r="AR4964" s="51" t="s">
        <v>6834</v>
      </c>
    </row>
    <row r="4965" spans="44:44">
      <c r="AR4965" s="53" t="s">
        <v>15913</v>
      </c>
    </row>
    <row r="4966" spans="44:44">
      <c r="AR4966" s="51" t="s">
        <v>15914</v>
      </c>
    </row>
    <row r="4967" spans="44:44">
      <c r="AR4967" s="53" t="s">
        <v>15915</v>
      </c>
    </row>
    <row r="4968" spans="44:44">
      <c r="AR4968" s="51" t="s">
        <v>15916</v>
      </c>
    </row>
    <row r="4969" spans="44:44">
      <c r="AR4969" s="53" t="s">
        <v>15917</v>
      </c>
    </row>
    <row r="4970" spans="44:44">
      <c r="AR4970" s="51" t="s">
        <v>15918</v>
      </c>
    </row>
    <row r="4971" spans="44:44">
      <c r="AR4971" s="53" t="s">
        <v>15919</v>
      </c>
    </row>
    <row r="4972" spans="44:44">
      <c r="AR4972" s="51" t="s">
        <v>15920</v>
      </c>
    </row>
    <row r="4973" spans="44:44">
      <c r="AR4973" s="53" t="s">
        <v>15921</v>
      </c>
    </row>
    <row r="4974" spans="44:44">
      <c r="AR4974" s="51" t="s">
        <v>15922</v>
      </c>
    </row>
    <row r="4975" spans="44:44">
      <c r="AR4975" s="53" t="s">
        <v>15923</v>
      </c>
    </row>
    <row r="4976" spans="44:44">
      <c r="AR4976" s="51" t="s">
        <v>15924</v>
      </c>
    </row>
    <row r="4977" spans="44:44">
      <c r="AR4977" s="53" t="s">
        <v>15925</v>
      </c>
    </row>
    <row r="4978" spans="44:44">
      <c r="AR4978" s="51" t="s">
        <v>15926</v>
      </c>
    </row>
    <row r="4979" spans="44:44">
      <c r="AR4979" s="53" t="s">
        <v>15927</v>
      </c>
    </row>
    <row r="4980" spans="44:44">
      <c r="AR4980" s="51" t="s">
        <v>15928</v>
      </c>
    </row>
    <row r="4981" spans="44:44">
      <c r="AR4981" s="53" t="s">
        <v>15929</v>
      </c>
    </row>
    <row r="4982" spans="44:44">
      <c r="AR4982" s="51" t="s">
        <v>15930</v>
      </c>
    </row>
    <row r="4983" spans="44:44">
      <c r="AR4983" s="53" t="s">
        <v>15931</v>
      </c>
    </row>
    <row r="4984" spans="44:44">
      <c r="AR4984" s="51" t="s">
        <v>15932</v>
      </c>
    </row>
    <row r="4985" spans="44:44">
      <c r="AR4985" s="53" t="s">
        <v>15933</v>
      </c>
    </row>
    <row r="4986" spans="44:44">
      <c r="AR4986" s="51" t="s">
        <v>15934</v>
      </c>
    </row>
    <row r="4987" spans="44:44">
      <c r="AR4987" s="53" t="s">
        <v>15935</v>
      </c>
    </row>
    <row r="4988" spans="44:44">
      <c r="AR4988" s="51" t="s">
        <v>15936</v>
      </c>
    </row>
    <row r="4989" spans="44:44">
      <c r="AR4989" s="53" t="s">
        <v>15937</v>
      </c>
    </row>
    <row r="4990" spans="44:44">
      <c r="AR4990" s="51" t="s">
        <v>15938</v>
      </c>
    </row>
    <row r="4991" spans="44:44">
      <c r="AR4991" s="53" t="s">
        <v>15939</v>
      </c>
    </row>
    <row r="4992" spans="44:44">
      <c r="AR4992" s="51" t="s">
        <v>15940</v>
      </c>
    </row>
    <row r="4993" spans="44:44">
      <c r="AR4993" s="53" t="s">
        <v>15941</v>
      </c>
    </row>
    <row r="4994" spans="44:44">
      <c r="AR4994" s="51" t="s">
        <v>15942</v>
      </c>
    </row>
    <row r="4995" spans="44:44">
      <c r="AR4995" s="53" t="s">
        <v>15943</v>
      </c>
    </row>
    <row r="4996" spans="44:44">
      <c r="AR4996" s="51" t="s">
        <v>15944</v>
      </c>
    </row>
    <row r="4997" spans="44:44">
      <c r="AR4997" s="53" t="s">
        <v>15945</v>
      </c>
    </row>
    <row r="4998" spans="44:44">
      <c r="AR4998" s="51" t="s">
        <v>15946</v>
      </c>
    </row>
    <row r="4999" spans="44:44">
      <c r="AR4999" s="53" t="s">
        <v>15947</v>
      </c>
    </row>
    <row r="5000" spans="44:44">
      <c r="AR5000" s="51" t="s">
        <v>15948</v>
      </c>
    </row>
    <row r="5001" spans="44:44">
      <c r="AR5001" s="53" t="s">
        <v>15949</v>
      </c>
    </row>
    <row r="5002" spans="44:44">
      <c r="AR5002" s="51" t="s">
        <v>15950</v>
      </c>
    </row>
    <row r="5003" spans="44:44">
      <c r="AR5003" s="53" t="s">
        <v>15951</v>
      </c>
    </row>
    <row r="5004" spans="44:44">
      <c r="AR5004" s="51" t="s">
        <v>15952</v>
      </c>
    </row>
    <row r="5005" spans="44:44">
      <c r="AR5005" s="53" t="s">
        <v>15953</v>
      </c>
    </row>
    <row r="5006" spans="44:44">
      <c r="AR5006" s="51" t="s">
        <v>15954</v>
      </c>
    </row>
    <row r="5007" spans="44:44">
      <c r="AR5007" s="53" t="s">
        <v>15955</v>
      </c>
    </row>
    <row r="5008" spans="44:44">
      <c r="AR5008" s="51" t="s">
        <v>15956</v>
      </c>
    </row>
    <row r="5009" spans="44:44">
      <c r="AR5009" s="53" t="s">
        <v>15957</v>
      </c>
    </row>
    <row r="5010" spans="44:44">
      <c r="AR5010" s="51" t="s">
        <v>15958</v>
      </c>
    </row>
    <row r="5011" spans="44:44">
      <c r="AR5011" s="53" t="s">
        <v>15959</v>
      </c>
    </row>
    <row r="5012" spans="44:44">
      <c r="AR5012" s="51" t="s">
        <v>15960</v>
      </c>
    </row>
    <row r="5013" spans="44:44">
      <c r="AR5013" s="53" t="s">
        <v>15961</v>
      </c>
    </row>
    <row r="5014" spans="44:44">
      <c r="AR5014" s="51" t="s">
        <v>15962</v>
      </c>
    </row>
    <row r="5015" spans="44:44">
      <c r="AR5015" s="53" t="s">
        <v>15963</v>
      </c>
    </row>
    <row r="5016" spans="44:44">
      <c r="AR5016" s="51" t="s">
        <v>15964</v>
      </c>
    </row>
    <row r="5017" spans="44:44">
      <c r="AR5017" s="53" t="s">
        <v>15965</v>
      </c>
    </row>
    <row r="5018" spans="44:44">
      <c r="AR5018" s="51" t="s">
        <v>15966</v>
      </c>
    </row>
    <row r="5019" spans="44:44">
      <c r="AR5019" s="53" t="s">
        <v>15967</v>
      </c>
    </row>
    <row r="5020" spans="44:44">
      <c r="AR5020" s="51" t="s">
        <v>15968</v>
      </c>
    </row>
    <row r="5021" spans="44:44">
      <c r="AR5021" s="53" t="s">
        <v>15969</v>
      </c>
    </row>
    <row r="5022" spans="44:44">
      <c r="AR5022" s="51" t="s">
        <v>15970</v>
      </c>
    </row>
    <row r="5023" spans="44:44">
      <c r="AR5023" s="53" t="s">
        <v>15971</v>
      </c>
    </row>
    <row r="5024" spans="44:44">
      <c r="AR5024" s="51" t="s">
        <v>15972</v>
      </c>
    </row>
    <row r="5025" spans="44:44">
      <c r="AR5025" s="53" t="s">
        <v>15973</v>
      </c>
    </row>
    <row r="5026" spans="44:44">
      <c r="AR5026" s="51" t="s">
        <v>15974</v>
      </c>
    </row>
    <row r="5027" spans="44:44">
      <c r="AR5027" s="53" t="s">
        <v>15974</v>
      </c>
    </row>
    <row r="5028" spans="44:44">
      <c r="AR5028" s="51" t="s">
        <v>15975</v>
      </c>
    </row>
    <row r="5029" spans="44:44">
      <c r="AR5029" s="53" t="s">
        <v>15976</v>
      </c>
    </row>
    <row r="5030" spans="44:44">
      <c r="AR5030" s="51" t="s">
        <v>15977</v>
      </c>
    </row>
    <row r="5031" spans="44:44">
      <c r="AR5031" s="53" t="s">
        <v>15978</v>
      </c>
    </row>
    <row r="5032" spans="44:44">
      <c r="AR5032" s="51" t="s">
        <v>15979</v>
      </c>
    </row>
    <row r="5033" spans="44:44">
      <c r="AR5033" s="53" t="s">
        <v>15980</v>
      </c>
    </row>
    <row r="5034" spans="44:44">
      <c r="AR5034" s="51" t="s">
        <v>15981</v>
      </c>
    </row>
    <row r="5035" spans="44:44">
      <c r="AR5035" s="53" t="s">
        <v>15982</v>
      </c>
    </row>
    <row r="5036" spans="44:44">
      <c r="AR5036" s="51" t="s">
        <v>15983</v>
      </c>
    </row>
    <row r="5037" spans="44:44">
      <c r="AR5037" s="53" t="s">
        <v>15984</v>
      </c>
    </row>
    <row r="5038" spans="44:44">
      <c r="AR5038" s="51" t="s">
        <v>15984</v>
      </c>
    </row>
    <row r="5039" spans="44:44">
      <c r="AR5039" s="53" t="s">
        <v>15985</v>
      </c>
    </row>
    <row r="5040" spans="44:44">
      <c r="AR5040" s="51" t="s">
        <v>15986</v>
      </c>
    </row>
    <row r="5041" spans="44:44">
      <c r="AR5041" s="53" t="s">
        <v>15987</v>
      </c>
    </row>
    <row r="5042" spans="44:44">
      <c r="AR5042" s="51" t="s">
        <v>15988</v>
      </c>
    </row>
    <row r="5043" spans="44:44">
      <c r="AR5043" s="53" t="s">
        <v>15989</v>
      </c>
    </row>
    <row r="5044" spans="44:44">
      <c r="AR5044" s="51" t="s">
        <v>15990</v>
      </c>
    </row>
    <row r="5045" spans="44:44">
      <c r="AR5045" s="53" t="s">
        <v>15991</v>
      </c>
    </row>
    <row r="5046" spans="44:44">
      <c r="AR5046" s="51" t="s">
        <v>15992</v>
      </c>
    </row>
    <row r="5047" spans="44:44">
      <c r="AR5047" s="53" t="s">
        <v>15993</v>
      </c>
    </row>
    <row r="5048" spans="44:44">
      <c r="AR5048" s="51" t="s">
        <v>15994</v>
      </c>
    </row>
    <row r="5049" spans="44:44">
      <c r="AR5049" s="53" t="s">
        <v>15995</v>
      </c>
    </row>
    <row r="5050" spans="44:44">
      <c r="AR5050" s="51" t="s">
        <v>15996</v>
      </c>
    </row>
    <row r="5051" spans="44:44">
      <c r="AR5051" s="53" t="s">
        <v>15997</v>
      </c>
    </row>
    <row r="5052" spans="44:44">
      <c r="AR5052" s="51" t="s">
        <v>15998</v>
      </c>
    </row>
    <row r="5053" spans="44:44">
      <c r="AR5053" s="53" t="s">
        <v>15999</v>
      </c>
    </row>
    <row r="5054" spans="44:44">
      <c r="AR5054" s="51" t="s">
        <v>16000</v>
      </c>
    </row>
    <row r="5055" spans="44:44">
      <c r="AR5055" s="53" t="s">
        <v>16001</v>
      </c>
    </row>
    <row r="5056" spans="44:44">
      <c r="AR5056" s="51" t="s">
        <v>16002</v>
      </c>
    </row>
    <row r="5057" spans="44:44">
      <c r="AR5057" s="53" t="s">
        <v>16003</v>
      </c>
    </row>
    <row r="5058" spans="44:44">
      <c r="AR5058" s="51" t="s">
        <v>16004</v>
      </c>
    </row>
    <row r="5059" spans="44:44">
      <c r="AR5059" s="53" t="s">
        <v>16005</v>
      </c>
    </row>
    <row r="5060" spans="44:44">
      <c r="AR5060" s="51" t="s">
        <v>16006</v>
      </c>
    </row>
    <row r="5061" spans="44:44">
      <c r="AR5061" s="53" t="s">
        <v>16007</v>
      </c>
    </row>
    <row r="5062" spans="44:44">
      <c r="AR5062" s="51" t="s">
        <v>16008</v>
      </c>
    </row>
    <row r="5063" spans="44:44">
      <c r="AR5063" s="53" t="s">
        <v>16009</v>
      </c>
    </row>
    <row r="5064" spans="44:44">
      <c r="AR5064" s="51" t="s">
        <v>16010</v>
      </c>
    </row>
    <row r="5065" spans="44:44">
      <c r="AR5065" s="53" t="s">
        <v>16011</v>
      </c>
    </row>
    <row r="5066" spans="44:44">
      <c r="AR5066" s="51" t="s">
        <v>16012</v>
      </c>
    </row>
    <row r="5067" spans="44:44">
      <c r="AR5067" s="53" t="s">
        <v>16013</v>
      </c>
    </row>
    <row r="5068" spans="44:44">
      <c r="AR5068" s="51" t="s">
        <v>16014</v>
      </c>
    </row>
    <row r="5069" spans="44:44">
      <c r="AR5069" s="53" t="s">
        <v>16015</v>
      </c>
    </row>
    <row r="5070" spans="44:44">
      <c r="AR5070" s="51" t="s">
        <v>16016</v>
      </c>
    </row>
    <row r="5071" spans="44:44">
      <c r="AR5071" s="53" t="s">
        <v>16017</v>
      </c>
    </row>
    <row r="5072" spans="44:44">
      <c r="AR5072" s="51" t="s">
        <v>16018</v>
      </c>
    </row>
    <row r="5073" spans="44:44">
      <c r="AR5073" s="53" t="s">
        <v>16019</v>
      </c>
    </row>
    <row r="5074" spans="44:44">
      <c r="AR5074" s="51" t="s">
        <v>16019</v>
      </c>
    </row>
    <row r="5075" spans="44:44">
      <c r="AR5075" s="53" t="s">
        <v>16020</v>
      </c>
    </row>
    <row r="5076" spans="44:44">
      <c r="AR5076" s="51" t="s">
        <v>16021</v>
      </c>
    </row>
    <row r="5077" spans="44:44">
      <c r="AR5077" s="53" t="s">
        <v>16021</v>
      </c>
    </row>
    <row r="5078" spans="44:44">
      <c r="AR5078" s="51" t="s">
        <v>16022</v>
      </c>
    </row>
    <row r="5079" spans="44:44">
      <c r="AR5079" s="53" t="s">
        <v>16023</v>
      </c>
    </row>
    <row r="5080" spans="44:44">
      <c r="AR5080" s="51" t="s">
        <v>16024</v>
      </c>
    </row>
    <row r="5081" spans="44:44">
      <c r="AR5081" s="53" t="s">
        <v>16025</v>
      </c>
    </row>
    <row r="5082" spans="44:44">
      <c r="AR5082" s="51" t="s">
        <v>16026</v>
      </c>
    </row>
    <row r="5083" spans="44:44">
      <c r="AR5083" s="53" t="s">
        <v>16027</v>
      </c>
    </row>
    <row r="5084" spans="44:44">
      <c r="AR5084" s="51" t="s">
        <v>16028</v>
      </c>
    </row>
    <row r="5085" spans="44:44">
      <c r="AR5085" s="53" t="s">
        <v>16028</v>
      </c>
    </row>
    <row r="5086" spans="44:44">
      <c r="AR5086" s="51" t="s">
        <v>16029</v>
      </c>
    </row>
    <row r="5087" spans="44:44">
      <c r="AR5087" s="53" t="s">
        <v>16030</v>
      </c>
    </row>
    <row r="5088" spans="44:44">
      <c r="AR5088" s="51" t="s">
        <v>16031</v>
      </c>
    </row>
    <row r="5089" spans="44:44">
      <c r="AR5089" s="53" t="s">
        <v>16032</v>
      </c>
    </row>
    <row r="5090" spans="44:44">
      <c r="AR5090" s="51" t="s">
        <v>16033</v>
      </c>
    </row>
    <row r="5091" spans="44:44">
      <c r="AR5091" s="53" t="s">
        <v>16034</v>
      </c>
    </row>
    <row r="5092" spans="44:44">
      <c r="AR5092" s="51" t="s">
        <v>16035</v>
      </c>
    </row>
    <row r="5093" spans="44:44">
      <c r="AR5093" s="53" t="s">
        <v>16036</v>
      </c>
    </row>
    <row r="5094" spans="44:44">
      <c r="AR5094" s="51" t="s">
        <v>16037</v>
      </c>
    </row>
    <row r="5095" spans="44:44">
      <c r="AR5095" s="53" t="s">
        <v>16038</v>
      </c>
    </row>
    <row r="5096" spans="44:44">
      <c r="AR5096" s="51" t="s">
        <v>16039</v>
      </c>
    </row>
    <row r="5097" spans="44:44">
      <c r="AR5097" s="53" t="s">
        <v>16040</v>
      </c>
    </row>
    <row r="5098" spans="44:44">
      <c r="AR5098" s="51" t="s">
        <v>16041</v>
      </c>
    </row>
    <row r="5099" spans="44:44">
      <c r="AR5099" s="53" t="s">
        <v>16042</v>
      </c>
    </row>
    <row r="5100" spans="44:44">
      <c r="AR5100" s="51" t="s">
        <v>16043</v>
      </c>
    </row>
    <row r="5101" spans="44:44">
      <c r="AR5101" s="53" t="s">
        <v>16044</v>
      </c>
    </row>
    <row r="5102" spans="44:44">
      <c r="AR5102" s="51" t="s">
        <v>16045</v>
      </c>
    </row>
    <row r="5103" spans="44:44">
      <c r="AR5103" s="53" t="s">
        <v>16046</v>
      </c>
    </row>
    <row r="5104" spans="44:44">
      <c r="AR5104" s="51" t="s">
        <v>16047</v>
      </c>
    </row>
    <row r="5105" spans="44:44">
      <c r="AR5105" s="53" t="s">
        <v>16048</v>
      </c>
    </row>
    <row r="5106" spans="44:44">
      <c r="AR5106" s="51" t="s">
        <v>16049</v>
      </c>
    </row>
    <row r="5107" spans="44:44">
      <c r="AR5107" s="53" t="s">
        <v>16050</v>
      </c>
    </row>
    <row r="5108" spans="44:44">
      <c r="AR5108" s="51" t="s">
        <v>16051</v>
      </c>
    </row>
    <row r="5109" spans="44:44">
      <c r="AR5109" s="53" t="s">
        <v>16052</v>
      </c>
    </row>
    <row r="5110" spans="44:44">
      <c r="AR5110" s="51" t="s">
        <v>16053</v>
      </c>
    </row>
    <row r="5111" spans="44:44">
      <c r="AR5111" s="53" t="s">
        <v>16054</v>
      </c>
    </row>
    <row r="5112" spans="44:44">
      <c r="AR5112" s="51" t="s">
        <v>16055</v>
      </c>
    </row>
    <row r="5113" spans="44:44">
      <c r="AR5113" s="53" t="s">
        <v>16056</v>
      </c>
    </row>
    <row r="5114" spans="44:44">
      <c r="AR5114" s="51" t="s">
        <v>16057</v>
      </c>
    </row>
    <row r="5115" spans="44:44">
      <c r="AR5115" s="53" t="s">
        <v>16057</v>
      </c>
    </row>
    <row r="5116" spans="44:44">
      <c r="AR5116" s="51" t="s">
        <v>16058</v>
      </c>
    </row>
    <row r="5117" spans="44:44">
      <c r="AR5117" s="53" t="s">
        <v>16059</v>
      </c>
    </row>
    <row r="5118" spans="44:44">
      <c r="AR5118" s="51" t="s">
        <v>16060</v>
      </c>
    </row>
    <row r="5119" spans="44:44">
      <c r="AR5119" s="53" t="s">
        <v>16061</v>
      </c>
    </row>
    <row r="5120" spans="44:44">
      <c r="AR5120" s="51" t="s">
        <v>16062</v>
      </c>
    </row>
    <row r="5121" spans="44:44">
      <c r="AR5121" s="53" t="s">
        <v>16063</v>
      </c>
    </row>
    <row r="5122" spans="44:44">
      <c r="AR5122" s="51" t="s">
        <v>16064</v>
      </c>
    </row>
    <row r="5123" spans="44:44">
      <c r="AR5123" s="53" t="s">
        <v>16065</v>
      </c>
    </row>
    <row r="5124" spans="44:44">
      <c r="AR5124" s="51" t="s">
        <v>16066</v>
      </c>
    </row>
    <row r="5125" spans="44:44">
      <c r="AR5125" s="53" t="s">
        <v>16067</v>
      </c>
    </row>
    <row r="5126" spans="44:44">
      <c r="AR5126" s="51" t="s">
        <v>16068</v>
      </c>
    </row>
    <row r="5127" spans="44:44">
      <c r="AR5127" s="53" t="s">
        <v>16069</v>
      </c>
    </row>
    <row r="5128" spans="44:44">
      <c r="AR5128" s="51" t="s">
        <v>16070</v>
      </c>
    </row>
    <row r="5129" spans="44:44">
      <c r="AR5129" s="53" t="s">
        <v>16071</v>
      </c>
    </row>
    <row r="5130" spans="44:44">
      <c r="AR5130" s="51" t="s">
        <v>16072</v>
      </c>
    </row>
    <row r="5131" spans="44:44">
      <c r="AR5131" s="53" t="s">
        <v>16073</v>
      </c>
    </row>
    <row r="5132" spans="44:44">
      <c r="AR5132" s="51" t="s">
        <v>16074</v>
      </c>
    </row>
    <row r="5133" spans="44:44">
      <c r="AR5133" s="53" t="s">
        <v>16075</v>
      </c>
    </row>
    <row r="5134" spans="44:44">
      <c r="AR5134" s="51" t="s">
        <v>16076</v>
      </c>
    </row>
    <row r="5135" spans="44:44">
      <c r="AR5135" s="53" t="s">
        <v>16077</v>
      </c>
    </row>
    <row r="5136" spans="44:44">
      <c r="AR5136" s="51" t="s">
        <v>16078</v>
      </c>
    </row>
    <row r="5137" spans="44:44">
      <c r="AR5137" s="53" t="s">
        <v>16079</v>
      </c>
    </row>
    <row r="5138" spans="44:44">
      <c r="AR5138" s="51" t="s">
        <v>16080</v>
      </c>
    </row>
    <row r="5139" spans="44:44">
      <c r="AR5139" s="53" t="s">
        <v>16081</v>
      </c>
    </row>
    <row r="5140" spans="44:44">
      <c r="AR5140" s="51" t="s">
        <v>16082</v>
      </c>
    </row>
    <row r="5141" spans="44:44">
      <c r="AR5141" s="53" t="s">
        <v>16083</v>
      </c>
    </row>
    <row r="5142" spans="44:44">
      <c r="AR5142" s="51" t="s">
        <v>16084</v>
      </c>
    </row>
    <row r="5143" spans="44:44">
      <c r="AR5143" s="53" t="s">
        <v>16085</v>
      </c>
    </row>
    <row r="5144" spans="44:44">
      <c r="AR5144" s="51" t="s">
        <v>16085</v>
      </c>
    </row>
    <row r="5145" spans="44:44">
      <c r="AR5145" s="53" t="s">
        <v>16086</v>
      </c>
    </row>
    <row r="5146" spans="44:44">
      <c r="AR5146" s="51" t="s">
        <v>16087</v>
      </c>
    </row>
    <row r="5147" spans="44:44">
      <c r="AR5147" s="53" t="s">
        <v>16088</v>
      </c>
    </row>
    <row r="5148" spans="44:44">
      <c r="AR5148" s="51" t="s">
        <v>16089</v>
      </c>
    </row>
    <row r="5149" spans="44:44">
      <c r="AR5149" s="53" t="s">
        <v>16090</v>
      </c>
    </row>
    <row r="5150" spans="44:44">
      <c r="AR5150" s="51" t="s">
        <v>16091</v>
      </c>
    </row>
    <row r="5151" spans="44:44">
      <c r="AR5151" s="53" t="s">
        <v>16092</v>
      </c>
    </row>
    <row r="5152" spans="44:44">
      <c r="AR5152" s="51" t="s">
        <v>16093</v>
      </c>
    </row>
    <row r="5153" spans="44:44">
      <c r="AR5153" s="53" t="s">
        <v>16094</v>
      </c>
    </row>
    <row r="5154" spans="44:44">
      <c r="AR5154" s="51" t="s">
        <v>16095</v>
      </c>
    </row>
    <row r="5155" spans="44:44">
      <c r="AR5155" s="53" t="s">
        <v>16095</v>
      </c>
    </row>
    <row r="5156" spans="44:44">
      <c r="AR5156" s="51" t="s">
        <v>16096</v>
      </c>
    </row>
    <row r="5157" spans="44:44">
      <c r="AR5157" s="53" t="s">
        <v>16097</v>
      </c>
    </row>
    <row r="5158" spans="44:44">
      <c r="AR5158" s="51" t="s">
        <v>16097</v>
      </c>
    </row>
    <row r="5159" spans="44:44">
      <c r="AR5159" s="53" t="s">
        <v>16098</v>
      </c>
    </row>
    <row r="5160" spans="44:44">
      <c r="AR5160" s="51" t="s">
        <v>16099</v>
      </c>
    </row>
    <row r="5161" spans="44:44">
      <c r="AR5161" s="53" t="s">
        <v>16099</v>
      </c>
    </row>
    <row r="5162" spans="44:44">
      <c r="AR5162" s="51" t="s">
        <v>16100</v>
      </c>
    </row>
    <row r="5163" spans="44:44">
      <c r="AR5163" s="53" t="s">
        <v>16100</v>
      </c>
    </row>
    <row r="5164" spans="44:44">
      <c r="AR5164" s="51" t="s">
        <v>16101</v>
      </c>
    </row>
    <row r="5165" spans="44:44">
      <c r="AR5165" s="53" t="s">
        <v>16102</v>
      </c>
    </row>
    <row r="5166" spans="44:44">
      <c r="AR5166" s="51" t="s">
        <v>16103</v>
      </c>
    </row>
    <row r="5167" spans="44:44">
      <c r="AR5167" s="53" t="s">
        <v>16104</v>
      </c>
    </row>
    <row r="5168" spans="44:44">
      <c r="AR5168" s="51" t="s">
        <v>16105</v>
      </c>
    </row>
    <row r="5169" spans="44:44">
      <c r="AR5169" s="53" t="s">
        <v>16106</v>
      </c>
    </row>
    <row r="5170" spans="44:44">
      <c r="AR5170" s="51" t="s">
        <v>16107</v>
      </c>
    </row>
    <row r="5171" spans="44:44">
      <c r="AR5171" s="53" t="s">
        <v>16108</v>
      </c>
    </row>
    <row r="5172" spans="44:44">
      <c r="AR5172" s="51" t="s">
        <v>16109</v>
      </c>
    </row>
    <row r="5173" spans="44:44">
      <c r="AR5173" s="53" t="s">
        <v>16110</v>
      </c>
    </row>
    <row r="5174" spans="44:44">
      <c r="AR5174" s="51" t="s">
        <v>16111</v>
      </c>
    </row>
    <row r="5175" spans="44:44">
      <c r="AR5175" s="53" t="s">
        <v>16112</v>
      </c>
    </row>
    <row r="5176" spans="44:44">
      <c r="AR5176" s="51" t="s">
        <v>16113</v>
      </c>
    </row>
    <row r="5177" spans="44:44">
      <c r="AR5177" s="53" t="s">
        <v>16114</v>
      </c>
    </row>
    <row r="5178" spans="44:44">
      <c r="AR5178" s="51" t="s">
        <v>16115</v>
      </c>
    </row>
    <row r="5179" spans="44:44">
      <c r="AR5179" s="53" t="s">
        <v>16116</v>
      </c>
    </row>
    <row r="5180" spans="44:44">
      <c r="AR5180" s="51" t="s">
        <v>16117</v>
      </c>
    </row>
    <row r="5181" spans="44:44">
      <c r="AR5181" s="53" t="s">
        <v>16118</v>
      </c>
    </row>
    <row r="5182" spans="44:44">
      <c r="AR5182" s="51" t="s">
        <v>16119</v>
      </c>
    </row>
    <row r="5183" spans="44:44">
      <c r="AR5183" s="53" t="s">
        <v>16120</v>
      </c>
    </row>
    <row r="5184" spans="44:44">
      <c r="AR5184" s="51" t="s">
        <v>16121</v>
      </c>
    </row>
    <row r="5185" spans="44:44">
      <c r="AR5185" s="53" t="s">
        <v>16122</v>
      </c>
    </row>
    <row r="5186" spans="44:44">
      <c r="AR5186" s="51" t="s">
        <v>16123</v>
      </c>
    </row>
    <row r="5187" spans="44:44">
      <c r="AR5187" s="53" t="s">
        <v>16124</v>
      </c>
    </row>
    <row r="5188" spans="44:44">
      <c r="AR5188" s="51" t="s">
        <v>16125</v>
      </c>
    </row>
    <row r="5189" spans="44:44">
      <c r="AR5189" s="53" t="s">
        <v>16126</v>
      </c>
    </row>
    <row r="5190" spans="44:44">
      <c r="AR5190" s="51" t="s">
        <v>16126</v>
      </c>
    </row>
    <row r="5191" spans="44:44">
      <c r="AR5191" s="53" t="s">
        <v>16127</v>
      </c>
    </row>
    <row r="5192" spans="44:44">
      <c r="AR5192" s="51" t="s">
        <v>16128</v>
      </c>
    </row>
    <row r="5193" spans="44:44">
      <c r="AR5193" s="53" t="s">
        <v>16129</v>
      </c>
    </row>
    <row r="5194" spans="44:44">
      <c r="AR5194" s="51" t="s">
        <v>16130</v>
      </c>
    </row>
    <row r="5195" spans="44:44">
      <c r="AR5195" s="53" t="s">
        <v>16131</v>
      </c>
    </row>
    <row r="5196" spans="44:44">
      <c r="AR5196" s="51" t="s">
        <v>16132</v>
      </c>
    </row>
    <row r="5197" spans="44:44">
      <c r="AR5197" s="53" t="s">
        <v>16133</v>
      </c>
    </row>
    <row r="5198" spans="44:44">
      <c r="AR5198" s="51" t="s">
        <v>16134</v>
      </c>
    </row>
    <row r="5199" spans="44:44">
      <c r="AR5199" s="53" t="s">
        <v>16135</v>
      </c>
    </row>
    <row r="5200" spans="44:44">
      <c r="AR5200" s="51" t="s">
        <v>16136</v>
      </c>
    </row>
    <row r="5201" spans="44:44">
      <c r="AR5201" s="53" t="s">
        <v>16137</v>
      </c>
    </row>
    <row r="5202" spans="44:44">
      <c r="AR5202" s="51" t="s">
        <v>16138</v>
      </c>
    </row>
    <row r="5203" spans="44:44">
      <c r="AR5203" s="53" t="s">
        <v>16139</v>
      </c>
    </row>
    <row r="5204" spans="44:44">
      <c r="AR5204" s="51" t="s">
        <v>16140</v>
      </c>
    </row>
    <row r="5205" spans="44:44">
      <c r="AR5205" s="53" t="s">
        <v>16141</v>
      </c>
    </row>
    <row r="5206" spans="44:44">
      <c r="AR5206" s="51" t="s">
        <v>16141</v>
      </c>
    </row>
    <row r="5207" spans="44:44">
      <c r="AR5207" s="53" t="s">
        <v>16142</v>
      </c>
    </row>
    <row r="5208" spans="44:44">
      <c r="AR5208" s="51" t="s">
        <v>16143</v>
      </c>
    </row>
    <row r="5209" spans="44:44">
      <c r="AR5209" s="53" t="s">
        <v>16144</v>
      </c>
    </row>
    <row r="5210" spans="44:44">
      <c r="AR5210" s="51" t="s">
        <v>16145</v>
      </c>
    </row>
    <row r="5211" spans="44:44">
      <c r="AR5211" s="53" t="s">
        <v>16146</v>
      </c>
    </row>
    <row r="5212" spans="44:44">
      <c r="AR5212" s="51" t="s">
        <v>16147</v>
      </c>
    </row>
    <row r="5213" spans="44:44">
      <c r="AR5213" s="53" t="s">
        <v>16148</v>
      </c>
    </row>
    <row r="5214" spans="44:44">
      <c r="AR5214" s="51" t="s">
        <v>16149</v>
      </c>
    </row>
    <row r="5215" spans="44:44">
      <c r="AR5215" s="53" t="s">
        <v>16150</v>
      </c>
    </row>
    <row r="5216" spans="44:44">
      <c r="AR5216" s="51" t="s">
        <v>16151</v>
      </c>
    </row>
    <row r="5217" spans="44:44">
      <c r="AR5217" s="53" t="s">
        <v>16152</v>
      </c>
    </row>
    <row r="5218" spans="44:44">
      <c r="AR5218" s="51" t="s">
        <v>16153</v>
      </c>
    </row>
    <row r="5219" spans="44:44">
      <c r="AR5219" s="53" t="s">
        <v>16154</v>
      </c>
    </row>
    <row r="5220" spans="44:44">
      <c r="AR5220" s="51" t="s">
        <v>16155</v>
      </c>
    </row>
    <row r="5221" spans="44:44">
      <c r="AR5221" s="53" t="s">
        <v>16155</v>
      </c>
    </row>
    <row r="5222" spans="44:44">
      <c r="AR5222" s="51" t="s">
        <v>16156</v>
      </c>
    </row>
    <row r="5223" spans="44:44">
      <c r="AR5223" s="53" t="s">
        <v>16157</v>
      </c>
    </row>
    <row r="5224" spans="44:44">
      <c r="AR5224" s="51" t="s">
        <v>16158</v>
      </c>
    </row>
    <row r="5225" spans="44:44">
      <c r="AR5225" s="53" t="s">
        <v>16158</v>
      </c>
    </row>
    <row r="5226" spans="44:44">
      <c r="AR5226" s="51" t="s">
        <v>16159</v>
      </c>
    </row>
    <row r="5227" spans="44:44">
      <c r="AR5227" s="53" t="s">
        <v>16160</v>
      </c>
    </row>
    <row r="5228" spans="44:44">
      <c r="AR5228" s="51" t="s">
        <v>16161</v>
      </c>
    </row>
    <row r="5229" spans="44:44">
      <c r="AR5229" s="53" t="s">
        <v>16162</v>
      </c>
    </row>
    <row r="5230" spans="44:44">
      <c r="AR5230" s="51" t="s">
        <v>16163</v>
      </c>
    </row>
    <row r="5231" spans="44:44">
      <c r="AR5231" s="53" t="s">
        <v>16164</v>
      </c>
    </row>
    <row r="5232" spans="44:44">
      <c r="AR5232" s="51" t="s">
        <v>16165</v>
      </c>
    </row>
    <row r="5233" spans="44:44">
      <c r="AR5233" s="53" t="s">
        <v>16166</v>
      </c>
    </row>
    <row r="5234" spans="44:44">
      <c r="AR5234" s="51" t="s">
        <v>16167</v>
      </c>
    </row>
    <row r="5235" spans="44:44">
      <c r="AR5235" s="53" t="s">
        <v>16168</v>
      </c>
    </row>
    <row r="5236" spans="44:44">
      <c r="AR5236" s="51" t="s">
        <v>16169</v>
      </c>
    </row>
    <row r="5237" spans="44:44">
      <c r="AR5237" s="53" t="s">
        <v>16170</v>
      </c>
    </row>
    <row r="5238" spans="44:44">
      <c r="AR5238" s="51" t="s">
        <v>16171</v>
      </c>
    </row>
    <row r="5239" spans="44:44">
      <c r="AR5239" s="53" t="s">
        <v>16172</v>
      </c>
    </row>
    <row r="5240" spans="44:44">
      <c r="AR5240" s="51" t="s">
        <v>16173</v>
      </c>
    </row>
    <row r="5241" spans="44:44">
      <c r="AR5241" s="53" t="s">
        <v>16174</v>
      </c>
    </row>
    <row r="5242" spans="44:44">
      <c r="AR5242" s="51" t="s">
        <v>16175</v>
      </c>
    </row>
    <row r="5243" spans="44:44">
      <c r="AR5243" s="53" t="s">
        <v>16176</v>
      </c>
    </row>
    <row r="5244" spans="44:44">
      <c r="AR5244" s="51" t="s">
        <v>16177</v>
      </c>
    </row>
    <row r="5245" spans="44:44">
      <c r="AR5245" s="53" t="s">
        <v>16178</v>
      </c>
    </row>
    <row r="5246" spans="44:44">
      <c r="AR5246" s="51" t="s">
        <v>16179</v>
      </c>
    </row>
    <row r="5247" spans="44:44">
      <c r="AR5247" s="53" t="s">
        <v>16180</v>
      </c>
    </row>
    <row r="5248" spans="44:44">
      <c r="AR5248" s="51" t="s">
        <v>16181</v>
      </c>
    </row>
    <row r="5249" spans="44:44">
      <c r="AR5249" s="53" t="s">
        <v>16182</v>
      </c>
    </row>
    <row r="5250" spans="44:44">
      <c r="AR5250" s="51" t="s">
        <v>16183</v>
      </c>
    </row>
    <row r="5251" spans="44:44">
      <c r="AR5251" s="53" t="s">
        <v>16184</v>
      </c>
    </row>
    <row r="5252" spans="44:44">
      <c r="AR5252" s="51" t="s">
        <v>16185</v>
      </c>
    </row>
    <row r="5253" spans="44:44">
      <c r="AR5253" s="53" t="s">
        <v>16186</v>
      </c>
    </row>
    <row r="5254" spans="44:44">
      <c r="AR5254" s="51" t="s">
        <v>16187</v>
      </c>
    </row>
    <row r="5255" spans="44:44">
      <c r="AR5255" s="53" t="s">
        <v>16188</v>
      </c>
    </row>
    <row r="5256" spans="44:44">
      <c r="AR5256" s="51" t="s">
        <v>16189</v>
      </c>
    </row>
    <row r="5257" spans="44:44">
      <c r="AR5257" s="53" t="s">
        <v>16189</v>
      </c>
    </row>
    <row r="5258" spans="44:44">
      <c r="AR5258" s="51" t="s">
        <v>16190</v>
      </c>
    </row>
    <row r="5259" spans="44:44">
      <c r="AR5259" s="53" t="s">
        <v>16191</v>
      </c>
    </row>
    <row r="5260" spans="44:44">
      <c r="AR5260" s="51" t="s">
        <v>16192</v>
      </c>
    </row>
    <row r="5261" spans="44:44">
      <c r="AR5261" s="53" t="s">
        <v>16193</v>
      </c>
    </row>
    <row r="5262" spans="44:44">
      <c r="AR5262" s="51" t="s">
        <v>16194</v>
      </c>
    </row>
    <row r="5263" spans="44:44">
      <c r="AR5263" s="53" t="s">
        <v>16195</v>
      </c>
    </row>
    <row r="5264" spans="44:44">
      <c r="AR5264" s="51" t="s">
        <v>16196</v>
      </c>
    </row>
    <row r="5265" spans="44:44">
      <c r="AR5265" s="53" t="s">
        <v>16197</v>
      </c>
    </row>
    <row r="5266" spans="44:44">
      <c r="AR5266" s="51" t="s">
        <v>16198</v>
      </c>
    </row>
    <row r="5267" spans="44:44">
      <c r="AR5267" s="53" t="s">
        <v>16199</v>
      </c>
    </row>
    <row r="5268" spans="44:44">
      <c r="AR5268" s="51" t="s">
        <v>16200</v>
      </c>
    </row>
    <row r="5269" spans="44:44">
      <c r="AR5269" s="53" t="s">
        <v>16201</v>
      </c>
    </row>
    <row r="5270" spans="44:44">
      <c r="AR5270" s="51" t="s">
        <v>16202</v>
      </c>
    </row>
    <row r="5271" spans="44:44">
      <c r="AR5271" s="53" t="s">
        <v>16203</v>
      </c>
    </row>
    <row r="5272" spans="44:44">
      <c r="AR5272" s="51" t="s">
        <v>16204</v>
      </c>
    </row>
    <row r="5273" spans="44:44">
      <c r="AR5273" s="53" t="s">
        <v>16205</v>
      </c>
    </row>
    <row r="5274" spans="44:44">
      <c r="AR5274" s="51" t="s">
        <v>16206</v>
      </c>
    </row>
    <row r="5275" spans="44:44">
      <c r="AR5275" s="53" t="s">
        <v>16207</v>
      </c>
    </row>
    <row r="5276" spans="44:44">
      <c r="AR5276" s="51" t="s">
        <v>16208</v>
      </c>
    </row>
    <row r="5277" spans="44:44">
      <c r="AR5277" s="53" t="s">
        <v>16209</v>
      </c>
    </row>
    <row r="5278" spans="44:44">
      <c r="AR5278" s="51" t="s">
        <v>16210</v>
      </c>
    </row>
    <row r="5279" spans="44:44">
      <c r="AR5279" s="53" t="s">
        <v>16211</v>
      </c>
    </row>
    <row r="5280" spans="44:44">
      <c r="AR5280" s="51" t="s">
        <v>16212</v>
      </c>
    </row>
    <row r="5281" spans="44:44">
      <c r="AR5281" s="53" t="s">
        <v>16213</v>
      </c>
    </row>
    <row r="5282" spans="44:44">
      <c r="AR5282" s="51" t="s">
        <v>16214</v>
      </c>
    </row>
    <row r="5283" spans="44:44">
      <c r="AR5283" s="53" t="s">
        <v>16215</v>
      </c>
    </row>
    <row r="5284" spans="44:44">
      <c r="AR5284" s="51" t="s">
        <v>16216</v>
      </c>
    </row>
    <row r="5285" spans="44:44">
      <c r="AR5285" s="53" t="s">
        <v>16217</v>
      </c>
    </row>
    <row r="5286" spans="44:44">
      <c r="AR5286" s="51" t="s">
        <v>16218</v>
      </c>
    </row>
    <row r="5287" spans="44:44">
      <c r="AR5287" s="53" t="s">
        <v>16219</v>
      </c>
    </row>
    <row r="5288" spans="44:44">
      <c r="AR5288" s="51" t="s">
        <v>16220</v>
      </c>
    </row>
    <row r="5289" spans="44:44">
      <c r="AR5289" s="53" t="s">
        <v>16221</v>
      </c>
    </row>
    <row r="5290" spans="44:44">
      <c r="AR5290" s="51" t="s">
        <v>16222</v>
      </c>
    </row>
    <row r="5291" spans="44:44">
      <c r="AR5291" s="53" t="s">
        <v>16223</v>
      </c>
    </row>
    <row r="5292" spans="44:44">
      <c r="AR5292" s="51" t="s">
        <v>16224</v>
      </c>
    </row>
    <row r="5293" spans="44:44">
      <c r="AR5293" s="53" t="s">
        <v>16225</v>
      </c>
    </row>
    <row r="5294" spans="44:44">
      <c r="AR5294" s="51" t="s">
        <v>16226</v>
      </c>
    </row>
    <row r="5295" spans="44:44">
      <c r="AR5295" s="53" t="s">
        <v>16227</v>
      </c>
    </row>
    <row r="5296" spans="44:44">
      <c r="AR5296" s="51" t="s">
        <v>10913</v>
      </c>
    </row>
    <row r="5297" spans="44:44">
      <c r="AR5297" s="53" t="s">
        <v>16228</v>
      </c>
    </row>
    <row r="5298" spans="44:44">
      <c r="AR5298" s="51" t="s">
        <v>16229</v>
      </c>
    </row>
    <row r="5299" spans="44:44">
      <c r="AR5299" s="53" t="s">
        <v>16230</v>
      </c>
    </row>
    <row r="5300" spans="44:44">
      <c r="AR5300" s="51" t="s">
        <v>16231</v>
      </c>
    </row>
    <row r="5301" spans="44:44">
      <c r="AR5301" s="53" t="s">
        <v>16231</v>
      </c>
    </row>
    <row r="5302" spans="44:44">
      <c r="AR5302" s="51" t="s">
        <v>16232</v>
      </c>
    </row>
    <row r="5303" spans="44:44">
      <c r="AR5303" s="53" t="s">
        <v>16233</v>
      </c>
    </row>
    <row r="5304" spans="44:44">
      <c r="AR5304" s="51" t="s">
        <v>16233</v>
      </c>
    </row>
    <row r="5305" spans="44:44">
      <c r="AR5305" s="53" t="s">
        <v>16233</v>
      </c>
    </row>
    <row r="5306" spans="44:44">
      <c r="AR5306" s="51" t="s">
        <v>16234</v>
      </c>
    </row>
    <row r="5307" spans="44:44">
      <c r="AR5307" s="53" t="s">
        <v>16235</v>
      </c>
    </row>
    <row r="5308" spans="44:44">
      <c r="AR5308" s="51" t="s">
        <v>16236</v>
      </c>
    </row>
    <row r="5309" spans="44:44">
      <c r="AR5309" s="53" t="s">
        <v>16237</v>
      </c>
    </row>
    <row r="5310" spans="44:44">
      <c r="AR5310" s="51" t="s">
        <v>16238</v>
      </c>
    </row>
    <row r="5311" spans="44:44">
      <c r="AR5311" s="53" t="s">
        <v>16239</v>
      </c>
    </row>
    <row r="5312" spans="44:44">
      <c r="AR5312" s="51" t="s">
        <v>16240</v>
      </c>
    </row>
    <row r="5313" spans="44:44">
      <c r="AR5313" s="53" t="s">
        <v>16241</v>
      </c>
    </row>
    <row r="5314" spans="44:44">
      <c r="AR5314" s="51" t="s">
        <v>16242</v>
      </c>
    </row>
    <row r="5315" spans="44:44">
      <c r="AR5315" s="53" t="s">
        <v>16243</v>
      </c>
    </row>
    <row r="5316" spans="44:44">
      <c r="AR5316" s="51" t="s">
        <v>16244</v>
      </c>
    </row>
    <row r="5317" spans="44:44">
      <c r="AR5317" s="53" t="s">
        <v>16245</v>
      </c>
    </row>
    <row r="5318" spans="44:44">
      <c r="AR5318" s="51" t="s">
        <v>16246</v>
      </c>
    </row>
    <row r="5319" spans="44:44">
      <c r="AR5319" s="53" t="s">
        <v>16247</v>
      </c>
    </row>
    <row r="5320" spans="44:44">
      <c r="AR5320" s="51" t="s">
        <v>16248</v>
      </c>
    </row>
    <row r="5321" spans="44:44">
      <c r="AR5321" s="53" t="s">
        <v>16249</v>
      </c>
    </row>
    <row r="5322" spans="44:44">
      <c r="AR5322" s="51" t="s">
        <v>16250</v>
      </c>
    </row>
    <row r="5323" spans="44:44">
      <c r="AR5323" s="53" t="s">
        <v>16251</v>
      </c>
    </row>
    <row r="5324" spans="44:44">
      <c r="AR5324" s="51" t="s">
        <v>16252</v>
      </c>
    </row>
    <row r="5325" spans="44:44">
      <c r="AR5325" s="53" t="s">
        <v>16253</v>
      </c>
    </row>
    <row r="5326" spans="44:44">
      <c r="AR5326" s="51" t="s">
        <v>16254</v>
      </c>
    </row>
    <row r="5327" spans="44:44">
      <c r="AR5327" s="53" t="s">
        <v>16255</v>
      </c>
    </row>
    <row r="5328" spans="44:44">
      <c r="AR5328" s="51" t="s">
        <v>16256</v>
      </c>
    </row>
    <row r="5329" spans="44:44">
      <c r="AR5329" s="53" t="s">
        <v>16257</v>
      </c>
    </row>
    <row r="5330" spans="44:44">
      <c r="AR5330" s="51" t="s">
        <v>16258</v>
      </c>
    </row>
    <row r="5331" spans="44:44">
      <c r="AR5331" s="53" t="s">
        <v>16259</v>
      </c>
    </row>
    <row r="5332" spans="44:44">
      <c r="AR5332" s="51" t="s">
        <v>16260</v>
      </c>
    </row>
    <row r="5333" spans="44:44">
      <c r="AR5333" s="53" t="s">
        <v>16261</v>
      </c>
    </row>
    <row r="5334" spans="44:44">
      <c r="AR5334" s="51" t="s">
        <v>16262</v>
      </c>
    </row>
    <row r="5335" spans="44:44">
      <c r="AR5335" s="53" t="s">
        <v>16263</v>
      </c>
    </row>
    <row r="5336" spans="44:44">
      <c r="AR5336" s="51" t="s">
        <v>16264</v>
      </c>
    </row>
    <row r="5337" spans="44:44">
      <c r="AR5337" s="53" t="s">
        <v>16265</v>
      </c>
    </row>
    <row r="5338" spans="44:44">
      <c r="AR5338" s="51" t="s">
        <v>16266</v>
      </c>
    </row>
    <row r="5339" spans="44:44">
      <c r="AR5339" s="53" t="s">
        <v>16266</v>
      </c>
    </row>
    <row r="5340" spans="44:44">
      <c r="AR5340" s="51" t="s">
        <v>16267</v>
      </c>
    </row>
    <row r="5341" spans="44:44">
      <c r="AR5341" s="53" t="s">
        <v>16268</v>
      </c>
    </row>
    <row r="5342" spans="44:44">
      <c r="AR5342" s="51" t="s">
        <v>16269</v>
      </c>
    </row>
    <row r="5343" spans="44:44">
      <c r="AR5343" s="53" t="s">
        <v>16270</v>
      </c>
    </row>
    <row r="5344" spans="44:44">
      <c r="AR5344" s="51" t="s">
        <v>16271</v>
      </c>
    </row>
    <row r="5345" spans="44:44">
      <c r="AR5345" s="53" t="s">
        <v>16271</v>
      </c>
    </row>
    <row r="5346" spans="44:44">
      <c r="AR5346" s="51" t="s">
        <v>16272</v>
      </c>
    </row>
    <row r="5347" spans="44:44">
      <c r="AR5347" s="53" t="s">
        <v>16273</v>
      </c>
    </row>
    <row r="5348" spans="44:44">
      <c r="AR5348" s="51" t="s">
        <v>16274</v>
      </c>
    </row>
    <row r="5349" spans="44:44">
      <c r="AR5349" s="53" t="s">
        <v>16275</v>
      </c>
    </row>
    <row r="5350" spans="44:44">
      <c r="AR5350" s="51" t="s">
        <v>16276</v>
      </c>
    </row>
    <row r="5351" spans="44:44">
      <c r="AR5351" s="53" t="s">
        <v>16277</v>
      </c>
    </row>
    <row r="5352" spans="44:44">
      <c r="AR5352" s="51" t="s">
        <v>16278</v>
      </c>
    </row>
    <row r="5353" spans="44:44">
      <c r="AR5353" s="53" t="s">
        <v>16279</v>
      </c>
    </row>
    <row r="5354" spans="44:44">
      <c r="AR5354" s="51" t="s">
        <v>16280</v>
      </c>
    </row>
    <row r="5355" spans="44:44">
      <c r="AR5355" s="53" t="s">
        <v>16281</v>
      </c>
    </row>
    <row r="5356" spans="44:44">
      <c r="AR5356" s="51" t="s">
        <v>16282</v>
      </c>
    </row>
    <row r="5357" spans="44:44">
      <c r="AR5357" s="53" t="s">
        <v>16283</v>
      </c>
    </row>
    <row r="5358" spans="44:44">
      <c r="AR5358" s="51" t="s">
        <v>16284</v>
      </c>
    </row>
    <row r="5359" spans="44:44">
      <c r="AR5359" s="53" t="s">
        <v>11070</v>
      </c>
    </row>
    <row r="5360" spans="44:44">
      <c r="AR5360" s="51" t="s">
        <v>16285</v>
      </c>
    </row>
    <row r="5361" spans="44:44">
      <c r="AR5361" s="53" t="s">
        <v>16286</v>
      </c>
    </row>
    <row r="5362" spans="44:44">
      <c r="AR5362" s="51" t="s">
        <v>16287</v>
      </c>
    </row>
    <row r="5363" spans="44:44">
      <c r="AR5363" s="53" t="s">
        <v>16288</v>
      </c>
    </row>
    <row r="5364" spans="44:44">
      <c r="AR5364" s="51" t="s">
        <v>16289</v>
      </c>
    </row>
    <row r="5365" spans="44:44">
      <c r="AR5365" s="53" t="s">
        <v>16290</v>
      </c>
    </row>
    <row r="5366" spans="44:44">
      <c r="AR5366" s="51" t="s">
        <v>16291</v>
      </c>
    </row>
    <row r="5367" spans="44:44">
      <c r="AR5367" s="53" t="s">
        <v>16292</v>
      </c>
    </row>
    <row r="5368" spans="44:44">
      <c r="AR5368" s="51" t="s">
        <v>16293</v>
      </c>
    </row>
    <row r="5369" spans="44:44">
      <c r="AR5369" s="53" t="s">
        <v>16294</v>
      </c>
    </row>
    <row r="5370" spans="44:44">
      <c r="AR5370" s="51" t="s">
        <v>16295</v>
      </c>
    </row>
    <row r="5371" spans="44:44">
      <c r="AR5371" s="53" t="s">
        <v>16296</v>
      </c>
    </row>
    <row r="5372" spans="44:44">
      <c r="AR5372" s="51" t="s">
        <v>16297</v>
      </c>
    </row>
    <row r="5373" spans="44:44">
      <c r="AR5373" s="53" t="s">
        <v>16298</v>
      </c>
    </row>
    <row r="5374" spans="44:44">
      <c r="AR5374" s="51" t="s">
        <v>16299</v>
      </c>
    </row>
    <row r="5375" spans="44:44">
      <c r="AR5375" s="53" t="s">
        <v>16300</v>
      </c>
    </row>
    <row r="5376" spans="44:44">
      <c r="AR5376" s="51" t="s">
        <v>16301</v>
      </c>
    </row>
    <row r="5377" spans="44:44">
      <c r="AR5377" s="53" t="s">
        <v>16302</v>
      </c>
    </row>
    <row r="5378" spans="44:44">
      <c r="AR5378" s="51" t="s">
        <v>16303</v>
      </c>
    </row>
    <row r="5379" spans="44:44">
      <c r="AR5379" s="53" t="s">
        <v>16304</v>
      </c>
    </row>
    <row r="5380" spans="44:44">
      <c r="AR5380" s="51" t="s">
        <v>16305</v>
      </c>
    </row>
    <row r="5381" spans="44:44">
      <c r="AR5381" s="53" t="s">
        <v>16306</v>
      </c>
    </row>
    <row r="5382" spans="44:44">
      <c r="AR5382" s="51" t="s">
        <v>16307</v>
      </c>
    </row>
    <row r="5383" spans="44:44">
      <c r="AR5383" s="53" t="s">
        <v>16308</v>
      </c>
    </row>
    <row r="5384" spans="44:44">
      <c r="AR5384" s="51" t="s">
        <v>16309</v>
      </c>
    </row>
    <row r="5385" spans="44:44">
      <c r="AR5385" s="53" t="s">
        <v>16310</v>
      </c>
    </row>
    <row r="5386" spans="44:44">
      <c r="AR5386" s="51" t="s">
        <v>16311</v>
      </c>
    </row>
    <row r="5387" spans="44:44">
      <c r="AR5387" s="53" t="s">
        <v>16312</v>
      </c>
    </row>
    <row r="5388" spans="44:44">
      <c r="AR5388" s="51" t="s">
        <v>16313</v>
      </c>
    </row>
    <row r="5389" spans="44:44">
      <c r="AR5389" s="53" t="s">
        <v>16314</v>
      </c>
    </row>
    <row r="5390" spans="44:44">
      <c r="AR5390" s="51" t="s">
        <v>16315</v>
      </c>
    </row>
    <row r="5391" spans="44:44">
      <c r="AR5391" s="53" t="s">
        <v>16316</v>
      </c>
    </row>
    <row r="5392" spans="44:44">
      <c r="AR5392" s="51" t="s">
        <v>16317</v>
      </c>
    </row>
    <row r="5393" spans="44:44">
      <c r="AR5393" s="53" t="s">
        <v>16318</v>
      </c>
    </row>
    <row r="5394" spans="44:44">
      <c r="AR5394" s="51" t="s">
        <v>16319</v>
      </c>
    </row>
    <row r="5395" spans="44:44">
      <c r="AR5395" s="53" t="s">
        <v>16320</v>
      </c>
    </row>
    <row r="5396" spans="44:44">
      <c r="AR5396" s="51" t="s">
        <v>16321</v>
      </c>
    </row>
    <row r="5397" spans="44:44">
      <c r="AR5397" s="53" t="s">
        <v>16322</v>
      </c>
    </row>
    <row r="5398" spans="44:44">
      <c r="AR5398" s="51" t="s">
        <v>16323</v>
      </c>
    </row>
    <row r="5399" spans="44:44">
      <c r="AR5399" s="53" t="s">
        <v>16324</v>
      </c>
    </row>
    <row r="5400" spans="44:44">
      <c r="AR5400" s="51" t="s">
        <v>16325</v>
      </c>
    </row>
    <row r="5401" spans="44:44">
      <c r="AR5401" s="53" t="s">
        <v>16326</v>
      </c>
    </row>
    <row r="5402" spans="44:44">
      <c r="AR5402" s="51" t="s">
        <v>16327</v>
      </c>
    </row>
    <row r="5403" spans="44:44">
      <c r="AR5403" s="53" t="s">
        <v>16328</v>
      </c>
    </row>
    <row r="5404" spans="44:44">
      <c r="AR5404" s="51" t="s">
        <v>16329</v>
      </c>
    </row>
    <row r="5405" spans="44:44">
      <c r="AR5405" s="53" t="s">
        <v>16330</v>
      </c>
    </row>
    <row r="5406" spans="44:44">
      <c r="AR5406" s="51" t="s">
        <v>16331</v>
      </c>
    </row>
    <row r="5407" spans="44:44">
      <c r="AR5407" s="53" t="s">
        <v>16332</v>
      </c>
    </row>
    <row r="5408" spans="44:44">
      <c r="AR5408" s="51" t="s">
        <v>16333</v>
      </c>
    </row>
    <row r="5409" spans="44:44">
      <c r="AR5409" s="53" t="s">
        <v>16334</v>
      </c>
    </row>
    <row r="5410" spans="44:44">
      <c r="AR5410" s="51" t="s">
        <v>16335</v>
      </c>
    </row>
    <row r="5411" spans="44:44">
      <c r="AR5411" s="53" t="s">
        <v>16336</v>
      </c>
    </row>
    <row r="5412" spans="44:44">
      <c r="AR5412" s="51" t="s">
        <v>16337</v>
      </c>
    </row>
    <row r="5413" spans="44:44">
      <c r="AR5413" s="53" t="s">
        <v>16338</v>
      </c>
    </row>
    <row r="5414" spans="44:44">
      <c r="AR5414" s="51" t="s">
        <v>16339</v>
      </c>
    </row>
    <row r="5415" spans="44:44">
      <c r="AR5415" s="53" t="s">
        <v>16340</v>
      </c>
    </row>
    <row r="5416" spans="44:44">
      <c r="AR5416" s="51" t="s">
        <v>16341</v>
      </c>
    </row>
    <row r="5417" spans="44:44">
      <c r="AR5417" s="53" t="s">
        <v>16342</v>
      </c>
    </row>
    <row r="5418" spans="44:44">
      <c r="AR5418" s="51" t="s">
        <v>16343</v>
      </c>
    </row>
    <row r="5419" spans="44:44">
      <c r="AR5419" s="53" t="s">
        <v>16344</v>
      </c>
    </row>
    <row r="5420" spans="44:44">
      <c r="AR5420" s="51" t="s">
        <v>16345</v>
      </c>
    </row>
    <row r="5421" spans="44:44">
      <c r="AR5421" s="53" t="s">
        <v>16346</v>
      </c>
    </row>
    <row r="5422" spans="44:44">
      <c r="AR5422" s="51" t="s">
        <v>16347</v>
      </c>
    </row>
    <row r="5423" spans="44:44">
      <c r="AR5423" s="53" t="s">
        <v>16348</v>
      </c>
    </row>
    <row r="5424" spans="44:44">
      <c r="AR5424" s="51" t="s">
        <v>16348</v>
      </c>
    </row>
    <row r="5425" spans="44:44">
      <c r="AR5425" s="53" t="s">
        <v>16349</v>
      </c>
    </row>
    <row r="5426" spans="44:44">
      <c r="AR5426" s="51" t="s">
        <v>16350</v>
      </c>
    </row>
    <row r="5427" spans="44:44">
      <c r="AR5427" s="53" t="s">
        <v>16351</v>
      </c>
    </row>
    <row r="5428" spans="44:44">
      <c r="AR5428" s="51" t="s">
        <v>16352</v>
      </c>
    </row>
    <row r="5429" spans="44:44">
      <c r="AR5429" s="53" t="s">
        <v>16353</v>
      </c>
    </row>
    <row r="5430" spans="44:44">
      <c r="AR5430" s="51" t="s">
        <v>16354</v>
      </c>
    </row>
    <row r="5431" spans="44:44">
      <c r="AR5431" s="53" t="s">
        <v>16355</v>
      </c>
    </row>
    <row r="5432" spans="44:44">
      <c r="AR5432" s="51" t="s">
        <v>16356</v>
      </c>
    </row>
    <row r="5433" spans="44:44">
      <c r="AR5433" s="53" t="s">
        <v>16357</v>
      </c>
    </row>
    <row r="5434" spans="44:44">
      <c r="AR5434" s="51" t="s">
        <v>16357</v>
      </c>
    </row>
    <row r="5435" spans="44:44">
      <c r="AR5435" s="53" t="s">
        <v>16358</v>
      </c>
    </row>
    <row r="5436" spans="44:44">
      <c r="AR5436" s="51" t="s">
        <v>16359</v>
      </c>
    </row>
    <row r="5437" spans="44:44">
      <c r="AR5437" s="53" t="s">
        <v>16360</v>
      </c>
    </row>
    <row r="5438" spans="44:44">
      <c r="AR5438" s="51" t="s">
        <v>16360</v>
      </c>
    </row>
    <row r="5439" spans="44:44">
      <c r="AR5439" s="53" t="s">
        <v>16361</v>
      </c>
    </row>
    <row r="5440" spans="44:44">
      <c r="AR5440" s="51" t="s">
        <v>16362</v>
      </c>
    </row>
    <row r="5441" spans="44:44">
      <c r="AR5441" s="53" t="s">
        <v>16363</v>
      </c>
    </row>
    <row r="5442" spans="44:44">
      <c r="AR5442" s="51" t="s">
        <v>16364</v>
      </c>
    </row>
    <row r="5443" spans="44:44">
      <c r="AR5443" s="53" t="s">
        <v>16365</v>
      </c>
    </row>
    <row r="5444" spans="44:44">
      <c r="AR5444" s="51" t="s">
        <v>16366</v>
      </c>
    </row>
    <row r="5445" spans="44:44">
      <c r="AR5445" s="53" t="s">
        <v>16367</v>
      </c>
    </row>
    <row r="5446" spans="44:44">
      <c r="AR5446" s="51" t="s">
        <v>16368</v>
      </c>
    </row>
    <row r="5447" spans="44:44">
      <c r="AR5447" s="53" t="s">
        <v>16369</v>
      </c>
    </row>
    <row r="5448" spans="44:44">
      <c r="AR5448" s="51" t="s">
        <v>16370</v>
      </c>
    </row>
    <row r="5449" spans="44:44">
      <c r="AR5449" s="53" t="s">
        <v>16370</v>
      </c>
    </row>
    <row r="5450" spans="44:44">
      <c r="AR5450" s="51" t="s">
        <v>16371</v>
      </c>
    </row>
    <row r="5451" spans="44:44">
      <c r="AR5451" s="53" t="s">
        <v>16372</v>
      </c>
    </row>
    <row r="5452" spans="44:44">
      <c r="AR5452" s="51" t="s">
        <v>16373</v>
      </c>
    </row>
    <row r="5453" spans="44:44">
      <c r="AR5453" s="53" t="s">
        <v>16374</v>
      </c>
    </row>
    <row r="5454" spans="44:44">
      <c r="AR5454" s="51" t="s">
        <v>16375</v>
      </c>
    </row>
    <row r="5455" spans="44:44">
      <c r="AR5455" s="53" t="s">
        <v>16376</v>
      </c>
    </row>
    <row r="5456" spans="44:44">
      <c r="AR5456" s="51" t="s">
        <v>16376</v>
      </c>
    </row>
    <row r="5457" spans="44:44">
      <c r="AR5457" s="53" t="s">
        <v>16377</v>
      </c>
    </row>
    <row r="5458" spans="44:44">
      <c r="AR5458" s="51" t="s">
        <v>16378</v>
      </c>
    </row>
    <row r="5459" spans="44:44">
      <c r="AR5459" s="53" t="s">
        <v>16379</v>
      </c>
    </row>
    <row r="5460" spans="44:44">
      <c r="AR5460" s="51" t="s">
        <v>16380</v>
      </c>
    </row>
    <row r="5461" spans="44:44">
      <c r="AR5461" s="53" t="s">
        <v>16381</v>
      </c>
    </row>
    <row r="5462" spans="44:44">
      <c r="AR5462" s="51" t="s">
        <v>16382</v>
      </c>
    </row>
    <row r="5463" spans="44:44">
      <c r="AR5463" s="53" t="s">
        <v>16383</v>
      </c>
    </row>
    <row r="5464" spans="44:44">
      <c r="AR5464" s="51" t="s">
        <v>16384</v>
      </c>
    </row>
    <row r="5465" spans="44:44">
      <c r="AR5465" s="53" t="s">
        <v>16385</v>
      </c>
    </row>
    <row r="5466" spans="44:44">
      <c r="AR5466" s="51" t="s">
        <v>16386</v>
      </c>
    </row>
    <row r="5467" spans="44:44">
      <c r="AR5467" s="53" t="s">
        <v>16387</v>
      </c>
    </row>
    <row r="5468" spans="44:44">
      <c r="AR5468" s="51" t="s">
        <v>16388</v>
      </c>
    </row>
    <row r="5469" spans="44:44">
      <c r="AR5469" s="53" t="s">
        <v>16389</v>
      </c>
    </row>
    <row r="5470" spans="44:44">
      <c r="AR5470" s="51" t="s">
        <v>16389</v>
      </c>
    </row>
    <row r="5471" spans="44:44">
      <c r="AR5471" s="53" t="s">
        <v>16389</v>
      </c>
    </row>
    <row r="5472" spans="44:44">
      <c r="AR5472" s="51" t="s">
        <v>16389</v>
      </c>
    </row>
    <row r="5473" spans="44:44">
      <c r="AR5473" s="53" t="s">
        <v>16390</v>
      </c>
    </row>
    <row r="5474" spans="44:44">
      <c r="AR5474" s="51" t="s">
        <v>16391</v>
      </c>
    </row>
    <row r="5475" spans="44:44">
      <c r="AR5475" s="53" t="s">
        <v>16392</v>
      </c>
    </row>
    <row r="5476" spans="44:44">
      <c r="AR5476" s="51" t="s">
        <v>16393</v>
      </c>
    </row>
    <row r="5477" spans="44:44">
      <c r="AR5477" s="53" t="s">
        <v>16394</v>
      </c>
    </row>
    <row r="5478" spans="44:44">
      <c r="AR5478" s="51" t="s">
        <v>16395</v>
      </c>
    </row>
    <row r="5479" spans="44:44">
      <c r="AR5479" s="53" t="s">
        <v>16396</v>
      </c>
    </row>
    <row r="5480" spans="44:44">
      <c r="AR5480" s="51" t="s">
        <v>16397</v>
      </c>
    </row>
    <row r="5481" spans="44:44">
      <c r="AR5481" s="53" t="s">
        <v>16398</v>
      </c>
    </row>
    <row r="5482" spans="44:44">
      <c r="AR5482" s="51" t="s">
        <v>16399</v>
      </c>
    </row>
    <row r="5483" spans="44:44">
      <c r="AR5483" s="53" t="s">
        <v>16400</v>
      </c>
    </row>
    <row r="5484" spans="44:44">
      <c r="AR5484" s="51" t="s">
        <v>16401</v>
      </c>
    </row>
    <row r="5485" spans="44:44">
      <c r="AR5485" s="53" t="s">
        <v>16402</v>
      </c>
    </row>
    <row r="5486" spans="44:44">
      <c r="AR5486" s="51" t="s">
        <v>16403</v>
      </c>
    </row>
    <row r="5487" spans="44:44">
      <c r="AR5487" s="53" t="s">
        <v>16404</v>
      </c>
    </row>
    <row r="5488" spans="44:44">
      <c r="AR5488" s="51" t="s">
        <v>16405</v>
      </c>
    </row>
    <row r="5489" spans="44:44">
      <c r="AR5489" s="53" t="s">
        <v>16406</v>
      </c>
    </row>
    <row r="5490" spans="44:44">
      <c r="AR5490" s="51" t="s">
        <v>16406</v>
      </c>
    </row>
    <row r="5491" spans="44:44">
      <c r="AR5491" s="53" t="s">
        <v>16407</v>
      </c>
    </row>
    <row r="5492" spans="44:44">
      <c r="AR5492" s="51" t="s">
        <v>16408</v>
      </c>
    </row>
    <row r="5493" spans="44:44">
      <c r="AR5493" s="53" t="s">
        <v>16409</v>
      </c>
    </row>
    <row r="5494" spans="44:44">
      <c r="AR5494" s="51" t="s">
        <v>16410</v>
      </c>
    </row>
    <row r="5495" spans="44:44">
      <c r="AR5495" s="53" t="s">
        <v>16411</v>
      </c>
    </row>
    <row r="5496" spans="44:44">
      <c r="AR5496" s="51" t="s">
        <v>16412</v>
      </c>
    </row>
    <row r="5497" spans="44:44">
      <c r="AR5497" s="53" t="s">
        <v>16412</v>
      </c>
    </row>
    <row r="5498" spans="44:44">
      <c r="AR5498" s="51" t="s">
        <v>16412</v>
      </c>
    </row>
    <row r="5499" spans="44:44">
      <c r="AR5499" s="53" t="s">
        <v>16413</v>
      </c>
    </row>
    <row r="5500" spans="44:44">
      <c r="AR5500" s="51" t="s">
        <v>16414</v>
      </c>
    </row>
    <row r="5501" spans="44:44">
      <c r="AR5501" s="53" t="s">
        <v>16415</v>
      </c>
    </row>
    <row r="5502" spans="44:44">
      <c r="AR5502" s="51" t="s">
        <v>16416</v>
      </c>
    </row>
    <row r="5503" spans="44:44">
      <c r="AR5503" s="53" t="s">
        <v>16417</v>
      </c>
    </row>
    <row r="5504" spans="44:44">
      <c r="AR5504" s="51" t="s">
        <v>16418</v>
      </c>
    </row>
    <row r="5505" spans="44:44">
      <c r="AR5505" s="53" t="s">
        <v>16419</v>
      </c>
    </row>
    <row r="5506" spans="44:44">
      <c r="AR5506" s="51" t="s">
        <v>16420</v>
      </c>
    </row>
    <row r="5507" spans="44:44">
      <c r="AR5507" s="53" t="s">
        <v>16421</v>
      </c>
    </row>
    <row r="5508" spans="44:44">
      <c r="AR5508" s="51" t="s">
        <v>16422</v>
      </c>
    </row>
    <row r="5509" spans="44:44">
      <c r="AR5509" s="53" t="s">
        <v>16423</v>
      </c>
    </row>
    <row r="5510" spans="44:44">
      <c r="AR5510" s="51" t="s">
        <v>16424</v>
      </c>
    </row>
    <row r="5511" spans="44:44">
      <c r="AR5511" s="53" t="s">
        <v>16425</v>
      </c>
    </row>
    <row r="5512" spans="44:44">
      <c r="AR5512" s="51" t="s">
        <v>16426</v>
      </c>
    </row>
    <row r="5513" spans="44:44">
      <c r="AR5513" s="53" t="s">
        <v>16427</v>
      </c>
    </row>
    <row r="5514" spans="44:44">
      <c r="AR5514" s="51" t="s">
        <v>16428</v>
      </c>
    </row>
    <row r="5515" spans="44:44">
      <c r="AR5515" s="53" t="s">
        <v>16429</v>
      </c>
    </row>
    <row r="5516" spans="44:44">
      <c r="AR5516" s="51" t="s">
        <v>16430</v>
      </c>
    </row>
    <row r="5517" spans="44:44">
      <c r="AR5517" s="53" t="s">
        <v>16431</v>
      </c>
    </row>
    <row r="5518" spans="44:44">
      <c r="AR5518" s="51" t="s">
        <v>16432</v>
      </c>
    </row>
    <row r="5519" spans="44:44">
      <c r="AR5519" s="53" t="s">
        <v>16433</v>
      </c>
    </row>
    <row r="5520" spans="44:44">
      <c r="AR5520" s="51" t="s">
        <v>16434</v>
      </c>
    </row>
    <row r="5521" spans="44:44">
      <c r="AR5521" s="53" t="s">
        <v>16435</v>
      </c>
    </row>
    <row r="5522" spans="44:44">
      <c r="AR5522" s="51" t="s">
        <v>16436</v>
      </c>
    </row>
    <row r="5523" spans="44:44">
      <c r="AR5523" s="53" t="s">
        <v>16437</v>
      </c>
    </row>
    <row r="5524" spans="44:44">
      <c r="AR5524" s="51" t="s">
        <v>16438</v>
      </c>
    </row>
    <row r="5525" spans="44:44">
      <c r="AR5525" s="53" t="s">
        <v>16439</v>
      </c>
    </row>
    <row r="5526" spans="44:44">
      <c r="AR5526" s="51" t="s">
        <v>16440</v>
      </c>
    </row>
    <row r="5527" spans="44:44">
      <c r="AR5527" s="53" t="s">
        <v>16441</v>
      </c>
    </row>
    <row r="5528" spans="44:44">
      <c r="AR5528" s="51" t="s">
        <v>11017</v>
      </c>
    </row>
    <row r="5529" spans="44:44">
      <c r="AR5529" s="53" t="s">
        <v>16442</v>
      </c>
    </row>
    <row r="5530" spans="44:44">
      <c r="AR5530" s="51" t="s">
        <v>16443</v>
      </c>
    </row>
    <row r="5531" spans="44:44">
      <c r="AR5531" s="53" t="s">
        <v>16444</v>
      </c>
    </row>
    <row r="5532" spans="44:44">
      <c r="AR5532" s="51" t="s">
        <v>16445</v>
      </c>
    </row>
    <row r="5533" spans="44:44">
      <c r="AR5533" s="53" t="s">
        <v>16446</v>
      </c>
    </row>
    <row r="5534" spans="44:44">
      <c r="AR5534" s="51" t="s">
        <v>16447</v>
      </c>
    </row>
    <row r="5535" spans="44:44">
      <c r="AR5535" s="53" t="s">
        <v>16448</v>
      </c>
    </row>
    <row r="5536" spans="44:44">
      <c r="AR5536" s="51" t="s">
        <v>16449</v>
      </c>
    </row>
    <row r="5537" spans="44:44">
      <c r="AR5537" s="53" t="s">
        <v>16450</v>
      </c>
    </row>
    <row r="5538" spans="44:44">
      <c r="AR5538" s="51" t="s">
        <v>16451</v>
      </c>
    </row>
    <row r="5539" spans="44:44">
      <c r="AR5539" s="53" t="s">
        <v>16452</v>
      </c>
    </row>
    <row r="5540" spans="44:44">
      <c r="AR5540" s="51" t="s">
        <v>16453</v>
      </c>
    </row>
    <row r="5541" spans="44:44">
      <c r="AR5541" s="53" t="s">
        <v>16454</v>
      </c>
    </row>
    <row r="5542" spans="44:44">
      <c r="AR5542" s="51" t="s">
        <v>16455</v>
      </c>
    </row>
    <row r="5543" spans="44:44">
      <c r="AR5543" s="53" t="s">
        <v>16456</v>
      </c>
    </row>
    <row r="5544" spans="44:44">
      <c r="AR5544" s="51" t="s">
        <v>16457</v>
      </c>
    </row>
    <row r="5545" spans="44:44">
      <c r="AR5545" s="53" t="s">
        <v>16458</v>
      </c>
    </row>
    <row r="5546" spans="44:44">
      <c r="AR5546" s="51" t="s">
        <v>16459</v>
      </c>
    </row>
    <row r="5547" spans="44:44">
      <c r="AR5547" s="53" t="s">
        <v>16460</v>
      </c>
    </row>
    <row r="5548" spans="44:44">
      <c r="AR5548" s="51" t="s">
        <v>16461</v>
      </c>
    </row>
    <row r="5549" spans="44:44">
      <c r="AR5549" s="53" t="s">
        <v>16462</v>
      </c>
    </row>
    <row r="5550" spans="44:44">
      <c r="AR5550" s="51" t="s">
        <v>16463</v>
      </c>
    </row>
    <row r="5551" spans="44:44">
      <c r="AR5551" s="53" t="s">
        <v>16464</v>
      </c>
    </row>
    <row r="5552" spans="44:44">
      <c r="AR5552" s="51" t="s">
        <v>16465</v>
      </c>
    </row>
    <row r="5553" spans="44:44">
      <c r="AR5553" s="53" t="s">
        <v>16466</v>
      </c>
    </row>
    <row r="5554" spans="44:44">
      <c r="AR5554" s="51" t="s">
        <v>16467</v>
      </c>
    </row>
    <row r="5555" spans="44:44">
      <c r="AR5555" s="53" t="s">
        <v>16468</v>
      </c>
    </row>
    <row r="5556" spans="44:44">
      <c r="AR5556" s="51" t="s">
        <v>16468</v>
      </c>
    </row>
    <row r="5557" spans="44:44">
      <c r="AR5557" s="53" t="s">
        <v>16469</v>
      </c>
    </row>
    <row r="5558" spans="44:44">
      <c r="AR5558" s="51" t="s">
        <v>16470</v>
      </c>
    </row>
    <row r="5559" spans="44:44">
      <c r="AR5559" s="53" t="s">
        <v>16471</v>
      </c>
    </row>
    <row r="5560" spans="44:44">
      <c r="AR5560" s="51" t="s">
        <v>16472</v>
      </c>
    </row>
    <row r="5561" spans="44:44">
      <c r="AR5561" s="53" t="s">
        <v>16473</v>
      </c>
    </row>
    <row r="5562" spans="44:44">
      <c r="AR5562" s="51" t="s">
        <v>16474</v>
      </c>
    </row>
    <row r="5563" spans="44:44">
      <c r="AR5563" s="53" t="s">
        <v>16475</v>
      </c>
    </row>
    <row r="5564" spans="44:44">
      <c r="AR5564" s="51" t="s">
        <v>16476</v>
      </c>
    </row>
    <row r="5565" spans="44:44">
      <c r="AR5565" s="53" t="s">
        <v>16477</v>
      </c>
    </row>
    <row r="5566" spans="44:44">
      <c r="AR5566" s="51" t="s">
        <v>16478</v>
      </c>
    </row>
    <row r="5567" spans="44:44">
      <c r="AR5567" s="53" t="s">
        <v>16479</v>
      </c>
    </row>
    <row r="5568" spans="44:44">
      <c r="AR5568" s="51" t="s">
        <v>16480</v>
      </c>
    </row>
    <row r="5569" spans="44:44">
      <c r="AR5569" s="53" t="s">
        <v>16481</v>
      </c>
    </row>
    <row r="5570" spans="44:44">
      <c r="AR5570" s="51" t="s">
        <v>16482</v>
      </c>
    </row>
    <row r="5571" spans="44:44">
      <c r="AR5571" s="53" t="s">
        <v>16483</v>
      </c>
    </row>
    <row r="5572" spans="44:44">
      <c r="AR5572" s="51" t="s">
        <v>16484</v>
      </c>
    </row>
    <row r="5573" spans="44:44">
      <c r="AR5573" s="53" t="s">
        <v>16485</v>
      </c>
    </row>
  </sheetData>
  <pageMargins left="0.511811024" right="0.511811024" top="0.78740157499999996" bottom="0.78740157499999996" header="0.31496062000000002" footer="0.31496062000000002"/>
  <legacyDrawing r:id="rId1"/>
  <tableParts count="19">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319"/>
  <sheetViews>
    <sheetView workbookViewId="0">
      <selection sqref="A1:A2"/>
    </sheetView>
  </sheetViews>
  <sheetFormatPr defaultColWidth="61.140625" defaultRowHeight="15"/>
  <cols>
    <col min="1" max="1" width="14.42578125" customWidth="1"/>
  </cols>
  <sheetData>
    <row r="1" spans="1:3">
      <c r="A1" s="269" t="s">
        <v>16486</v>
      </c>
      <c r="B1" s="269" t="s">
        <v>16487</v>
      </c>
      <c r="C1" s="269" t="s">
        <v>16488</v>
      </c>
    </row>
    <row r="2" spans="1:3">
      <c r="A2" s="270"/>
      <c r="B2" s="270"/>
      <c r="C2" s="270"/>
    </row>
    <row r="3" spans="1:3" ht="30">
      <c r="A3" s="61">
        <v>4</v>
      </c>
      <c r="B3" s="62" t="s">
        <v>16489</v>
      </c>
      <c r="C3" s="62" t="s">
        <v>16490</v>
      </c>
    </row>
    <row r="4" spans="1:3">
      <c r="A4" s="61">
        <v>5</v>
      </c>
      <c r="B4" s="62" t="s">
        <v>16491</v>
      </c>
      <c r="C4" s="62" t="s">
        <v>16492</v>
      </c>
    </row>
    <row r="5" spans="1:3">
      <c r="A5" s="61">
        <v>6</v>
      </c>
      <c r="B5" s="62" t="s">
        <v>16491</v>
      </c>
      <c r="C5" s="62" t="s">
        <v>16493</v>
      </c>
    </row>
    <row r="6" spans="1:3">
      <c r="A6" s="61">
        <v>7</v>
      </c>
      <c r="B6" s="62" t="s">
        <v>16491</v>
      </c>
      <c r="C6" s="62" t="s">
        <v>16494</v>
      </c>
    </row>
    <row r="7" spans="1:3" ht="30">
      <c r="A7" s="61">
        <v>9</v>
      </c>
      <c r="B7" s="62" t="s">
        <v>16495</v>
      </c>
      <c r="C7" s="62" t="s">
        <v>16496</v>
      </c>
    </row>
    <row r="8" spans="1:3" ht="30">
      <c r="A8" s="61">
        <v>10</v>
      </c>
      <c r="B8" s="62" t="s">
        <v>16495</v>
      </c>
      <c r="C8" s="62" t="s">
        <v>16497</v>
      </c>
    </row>
    <row r="9" spans="1:3" ht="30">
      <c r="A9" s="61">
        <v>12</v>
      </c>
      <c r="B9" s="62" t="s">
        <v>16498</v>
      </c>
      <c r="C9" s="62" t="s">
        <v>16499</v>
      </c>
    </row>
    <row r="10" spans="1:3" ht="30">
      <c r="A10" s="61">
        <v>14</v>
      </c>
      <c r="B10" s="62" t="s">
        <v>16500</v>
      </c>
      <c r="C10" s="62" t="s">
        <v>16499</v>
      </c>
    </row>
    <row r="11" spans="1:3" ht="30">
      <c r="A11" s="61">
        <v>15</v>
      </c>
      <c r="B11" s="62" t="s">
        <v>16501</v>
      </c>
      <c r="C11" s="62" t="s">
        <v>16496</v>
      </c>
    </row>
    <row r="12" spans="1:3" ht="30">
      <c r="A12" s="61">
        <v>16</v>
      </c>
      <c r="B12" s="62" t="s">
        <v>16501</v>
      </c>
      <c r="C12" s="62" t="s">
        <v>16497</v>
      </c>
    </row>
    <row r="13" spans="1:3" ht="30">
      <c r="A13" s="61">
        <v>18</v>
      </c>
      <c r="B13" s="62" t="s">
        <v>16502</v>
      </c>
      <c r="C13" s="62" t="s">
        <v>16496</v>
      </c>
    </row>
    <row r="14" spans="1:3" ht="30">
      <c r="A14" s="61">
        <v>19</v>
      </c>
      <c r="B14" s="62" t="s">
        <v>16502</v>
      </c>
      <c r="C14" s="62" t="s">
        <v>16497</v>
      </c>
    </row>
    <row r="15" spans="1:3" ht="30">
      <c r="A15" s="61">
        <v>20</v>
      </c>
      <c r="B15" s="62" t="s">
        <v>16503</v>
      </c>
      <c r="C15" s="62" t="s">
        <v>16504</v>
      </c>
    </row>
    <row r="16" spans="1:3" ht="30">
      <c r="A16" s="61">
        <v>21</v>
      </c>
      <c r="B16" s="62" t="s">
        <v>16503</v>
      </c>
      <c r="C16" s="62" t="s">
        <v>16505</v>
      </c>
    </row>
    <row r="17" spans="1:3">
      <c r="A17" s="61">
        <v>27</v>
      </c>
      <c r="B17" s="62" t="s">
        <v>16506</v>
      </c>
      <c r="C17" s="62" t="s">
        <v>16490</v>
      </c>
    </row>
    <row r="18" spans="1:3" ht="30">
      <c r="A18" s="61">
        <v>28</v>
      </c>
      <c r="B18" s="62" t="s">
        <v>16507</v>
      </c>
      <c r="C18" s="62" t="s">
        <v>16490</v>
      </c>
    </row>
    <row r="19" spans="1:3">
      <c r="A19" s="61">
        <v>29</v>
      </c>
      <c r="B19" s="62" t="s">
        <v>16508</v>
      </c>
      <c r="C19" s="62" t="s">
        <v>16509</v>
      </c>
    </row>
    <row r="20" spans="1:3">
      <c r="A20" s="61">
        <v>30</v>
      </c>
      <c r="B20" s="62" t="s">
        <v>16510</v>
      </c>
      <c r="C20" s="62" t="s">
        <v>16509</v>
      </c>
    </row>
    <row r="21" spans="1:3">
      <c r="A21" s="61">
        <v>33</v>
      </c>
      <c r="B21" s="62" t="s">
        <v>16511</v>
      </c>
      <c r="C21" s="62" t="s">
        <v>16492</v>
      </c>
    </row>
    <row r="22" spans="1:3">
      <c r="A22" s="61">
        <v>34</v>
      </c>
      <c r="B22" s="62" t="s">
        <v>16511</v>
      </c>
      <c r="C22" s="62" t="s">
        <v>16490</v>
      </c>
    </row>
    <row r="23" spans="1:3">
      <c r="A23" s="61">
        <v>35</v>
      </c>
      <c r="B23" s="62" t="s">
        <v>16511</v>
      </c>
      <c r="C23" s="62" t="s">
        <v>16512</v>
      </c>
    </row>
    <row r="24" spans="1:3">
      <c r="A24" s="61">
        <v>37</v>
      </c>
      <c r="B24" s="62" t="s">
        <v>16513</v>
      </c>
      <c r="C24" s="62" t="s">
        <v>16492</v>
      </c>
    </row>
    <row r="25" spans="1:3">
      <c r="A25" s="61">
        <v>38</v>
      </c>
      <c r="B25" s="62" t="s">
        <v>16514</v>
      </c>
      <c r="C25" s="62" t="s">
        <v>16490</v>
      </c>
    </row>
    <row r="26" spans="1:3">
      <c r="A26" s="61">
        <v>39</v>
      </c>
      <c r="B26" s="62" t="s">
        <v>16514</v>
      </c>
      <c r="C26" s="62" t="s">
        <v>16496</v>
      </c>
    </row>
    <row r="27" spans="1:3">
      <c r="A27" s="61">
        <v>42</v>
      </c>
      <c r="B27" s="62" t="s">
        <v>16515</v>
      </c>
      <c r="C27" s="62" t="s">
        <v>16490</v>
      </c>
    </row>
    <row r="28" spans="1:3">
      <c r="A28" s="61">
        <v>43</v>
      </c>
      <c r="B28" s="62" t="s">
        <v>16516</v>
      </c>
      <c r="C28" s="62" t="s">
        <v>16490</v>
      </c>
    </row>
    <row r="29" spans="1:3">
      <c r="A29" s="61">
        <v>44</v>
      </c>
      <c r="B29" s="62" t="s">
        <v>16517</v>
      </c>
      <c r="C29" s="62" t="s">
        <v>16499</v>
      </c>
    </row>
    <row r="30" spans="1:3">
      <c r="A30" s="61">
        <v>48</v>
      </c>
      <c r="B30" s="62" t="s">
        <v>16518</v>
      </c>
      <c r="C30" s="62" t="s">
        <v>16490</v>
      </c>
    </row>
    <row r="31" spans="1:3">
      <c r="A31" s="61">
        <v>49</v>
      </c>
      <c r="B31" s="62" t="s">
        <v>16519</v>
      </c>
      <c r="C31" s="62" t="s">
        <v>16520</v>
      </c>
    </row>
    <row r="32" spans="1:3">
      <c r="A32" s="61">
        <v>50</v>
      </c>
      <c r="B32" s="62" t="s">
        <v>16519</v>
      </c>
      <c r="C32" s="62" t="s">
        <v>16497</v>
      </c>
    </row>
    <row r="33" spans="1:3">
      <c r="A33" s="61">
        <v>54</v>
      </c>
      <c r="B33" s="62" t="s">
        <v>16521</v>
      </c>
      <c r="C33" s="62" t="s">
        <v>16497</v>
      </c>
    </row>
    <row r="34" spans="1:3">
      <c r="A34" s="61">
        <v>55</v>
      </c>
      <c r="B34" s="62" t="s">
        <v>16522</v>
      </c>
      <c r="C34" s="62" t="s">
        <v>16499</v>
      </c>
    </row>
    <row r="35" spans="1:3">
      <c r="A35" s="61">
        <v>56</v>
      </c>
      <c r="B35" s="62" t="s">
        <v>16523</v>
      </c>
      <c r="C35" s="62" t="s">
        <v>16490</v>
      </c>
    </row>
    <row r="36" spans="1:3">
      <c r="A36" s="61">
        <v>59</v>
      </c>
      <c r="B36" s="62" t="s">
        <v>16524</v>
      </c>
      <c r="C36" s="62" t="s">
        <v>16490</v>
      </c>
    </row>
    <row r="37" spans="1:3">
      <c r="A37" s="61">
        <v>60</v>
      </c>
      <c r="B37" s="62" t="s">
        <v>16525</v>
      </c>
      <c r="C37" s="62" t="s">
        <v>16490</v>
      </c>
    </row>
    <row r="38" spans="1:3">
      <c r="A38" s="61">
        <v>65</v>
      </c>
      <c r="B38" s="62" t="s">
        <v>16526</v>
      </c>
      <c r="C38" s="62" t="s">
        <v>16490</v>
      </c>
    </row>
    <row r="39" spans="1:3">
      <c r="A39" s="61">
        <v>66</v>
      </c>
      <c r="B39" s="62" t="s">
        <v>16527</v>
      </c>
      <c r="C39" s="62" t="s">
        <v>16528</v>
      </c>
    </row>
    <row r="40" spans="1:3">
      <c r="A40" s="61">
        <v>70</v>
      </c>
      <c r="B40" s="62" t="s">
        <v>16529</v>
      </c>
      <c r="C40" s="62" t="s">
        <v>16499</v>
      </c>
    </row>
    <row r="41" spans="1:3" ht="45">
      <c r="A41" s="61">
        <v>72</v>
      </c>
      <c r="B41" s="62" t="s">
        <v>16530</v>
      </c>
      <c r="C41" s="62" t="s">
        <v>16490</v>
      </c>
    </row>
    <row r="42" spans="1:3">
      <c r="A42" s="61">
        <v>73</v>
      </c>
      <c r="B42" s="62" t="s">
        <v>16531</v>
      </c>
      <c r="C42" s="62" t="s">
        <v>16509</v>
      </c>
    </row>
    <row r="43" spans="1:3" ht="30">
      <c r="A43" s="61">
        <v>74</v>
      </c>
      <c r="B43" s="62" t="s">
        <v>16532</v>
      </c>
      <c r="C43" s="62" t="s">
        <v>16533</v>
      </c>
    </row>
    <row r="44" spans="1:3" ht="45">
      <c r="A44" s="61">
        <v>75</v>
      </c>
      <c r="B44" s="62" t="s">
        <v>16534</v>
      </c>
      <c r="C44" s="62" t="s">
        <v>16490</v>
      </c>
    </row>
    <row r="45" spans="1:3" ht="30">
      <c r="A45" s="61">
        <v>76</v>
      </c>
      <c r="B45" s="62" t="s">
        <v>16535</v>
      </c>
      <c r="C45" s="62" t="s">
        <v>16490</v>
      </c>
    </row>
    <row r="46" spans="1:3" ht="30">
      <c r="A46" s="61">
        <v>77</v>
      </c>
      <c r="B46" s="62" t="s">
        <v>16536</v>
      </c>
      <c r="C46" s="62" t="s">
        <v>16537</v>
      </c>
    </row>
    <row r="47" spans="1:3" ht="30">
      <c r="A47" s="61">
        <v>78</v>
      </c>
      <c r="B47" s="62" t="s">
        <v>16538</v>
      </c>
      <c r="C47" s="62" t="s">
        <v>16490</v>
      </c>
    </row>
    <row r="48" spans="1:3">
      <c r="A48" s="61">
        <v>79</v>
      </c>
      <c r="B48" s="62" t="s">
        <v>16539</v>
      </c>
      <c r="C48" s="62" t="s">
        <v>16490</v>
      </c>
    </row>
    <row r="49" spans="1:3">
      <c r="A49" s="61">
        <v>81</v>
      </c>
      <c r="B49" s="62" t="s">
        <v>16540</v>
      </c>
      <c r="C49" s="62" t="s">
        <v>16490</v>
      </c>
    </row>
    <row r="50" spans="1:3">
      <c r="A50" s="61">
        <v>82</v>
      </c>
      <c r="B50" s="62" t="s">
        <v>16541</v>
      </c>
      <c r="C50" s="62" t="s">
        <v>16490</v>
      </c>
    </row>
    <row r="51" spans="1:3">
      <c r="A51" s="61">
        <v>83</v>
      </c>
      <c r="B51" s="62" t="s">
        <v>16542</v>
      </c>
      <c r="C51" s="62" t="s">
        <v>16490</v>
      </c>
    </row>
    <row r="52" spans="1:3">
      <c r="A52" s="61">
        <v>84</v>
      </c>
      <c r="B52" s="62" t="s">
        <v>16543</v>
      </c>
      <c r="C52" s="62" t="s">
        <v>16490</v>
      </c>
    </row>
    <row r="53" spans="1:3">
      <c r="A53" s="61">
        <v>92</v>
      </c>
      <c r="B53" s="62" t="s">
        <v>16544</v>
      </c>
      <c r="C53" s="62" t="s">
        <v>16497</v>
      </c>
    </row>
    <row r="54" spans="1:3">
      <c r="A54" s="61">
        <v>93</v>
      </c>
      <c r="B54" s="62" t="s">
        <v>16545</v>
      </c>
      <c r="C54" s="62" t="s">
        <v>16497</v>
      </c>
    </row>
    <row r="55" spans="1:3">
      <c r="A55" s="61">
        <v>94</v>
      </c>
      <c r="B55" s="62" t="s">
        <v>16546</v>
      </c>
      <c r="C55" s="62" t="s">
        <v>16520</v>
      </c>
    </row>
    <row r="56" spans="1:3" ht="30">
      <c r="A56" s="61">
        <v>99</v>
      </c>
      <c r="B56" s="62" t="s">
        <v>16547</v>
      </c>
      <c r="C56" s="62" t="s">
        <v>16490</v>
      </c>
    </row>
    <row r="57" spans="1:3">
      <c r="A57" s="61">
        <v>101</v>
      </c>
      <c r="B57" s="62" t="s">
        <v>16548</v>
      </c>
      <c r="C57" s="62" t="s">
        <v>16497</v>
      </c>
    </row>
    <row r="58" spans="1:3">
      <c r="A58" s="61">
        <v>102</v>
      </c>
      <c r="B58" s="62" t="s">
        <v>16549</v>
      </c>
      <c r="C58" s="62" t="s">
        <v>16512</v>
      </c>
    </row>
    <row r="59" spans="1:3">
      <c r="A59" s="61">
        <v>103</v>
      </c>
      <c r="B59" s="62" t="s">
        <v>16550</v>
      </c>
      <c r="C59" s="62" t="s">
        <v>16528</v>
      </c>
    </row>
    <row r="60" spans="1:3" ht="30">
      <c r="A60" s="61">
        <v>104</v>
      </c>
      <c r="B60" s="62" t="s">
        <v>16551</v>
      </c>
      <c r="C60" s="62" t="s">
        <v>16552</v>
      </c>
    </row>
    <row r="61" spans="1:3">
      <c r="A61" s="61">
        <v>105</v>
      </c>
      <c r="B61" s="62" t="s">
        <v>16553</v>
      </c>
      <c r="C61" s="62" t="s">
        <v>16499</v>
      </c>
    </row>
    <row r="62" spans="1:3">
      <c r="A62" s="61">
        <v>106</v>
      </c>
      <c r="B62" s="62" t="s">
        <v>16554</v>
      </c>
      <c r="C62" s="62" t="s">
        <v>16509</v>
      </c>
    </row>
    <row r="63" spans="1:3">
      <c r="A63" s="61">
        <v>107</v>
      </c>
      <c r="B63" s="62" t="s">
        <v>16554</v>
      </c>
      <c r="C63" s="62" t="s">
        <v>16555</v>
      </c>
    </row>
    <row r="64" spans="1:3">
      <c r="A64" s="61">
        <v>110</v>
      </c>
      <c r="B64" s="62" t="s">
        <v>16556</v>
      </c>
      <c r="C64" s="62" t="s">
        <v>16499</v>
      </c>
    </row>
    <row r="65" spans="1:3" ht="30">
      <c r="A65" s="61">
        <v>113</v>
      </c>
      <c r="B65" s="62" t="s">
        <v>16557</v>
      </c>
      <c r="C65" s="62" t="s">
        <v>16533</v>
      </c>
    </row>
    <row r="66" spans="1:3" ht="45">
      <c r="A66" s="61">
        <v>114</v>
      </c>
      <c r="B66" s="62" t="s">
        <v>16558</v>
      </c>
      <c r="C66" s="62" t="s">
        <v>16533</v>
      </c>
    </row>
    <row r="67" spans="1:3" ht="30">
      <c r="A67" s="61">
        <v>118</v>
      </c>
      <c r="B67" s="62" t="s">
        <v>16559</v>
      </c>
      <c r="C67" s="62" t="s">
        <v>16490</v>
      </c>
    </row>
    <row r="68" spans="1:3">
      <c r="A68" s="61">
        <v>121</v>
      </c>
      <c r="B68" s="62" t="s">
        <v>16560</v>
      </c>
      <c r="C68" s="62" t="s">
        <v>16520</v>
      </c>
    </row>
    <row r="69" spans="1:3" ht="30">
      <c r="A69" s="61">
        <v>124</v>
      </c>
      <c r="B69" s="62" t="s">
        <v>16561</v>
      </c>
      <c r="C69" s="62" t="s">
        <v>16490</v>
      </c>
    </row>
    <row r="70" spans="1:3" ht="30">
      <c r="A70" s="61">
        <v>129</v>
      </c>
      <c r="B70" s="62" t="s">
        <v>16562</v>
      </c>
      <c r="C70" s="62" t="s">
        <v>16533</v>
      </c>
    </row>
    <row r="71" spans="1:3" ht="45">
      <c r="A71" s="61">
        <v>130</v>
      </c>
      <c r="B71" s="62" t="s">
        <v>16563</v>
      </c>
      <c r="C71" s="62" t="s">
        <v>16533</v>
      </c>
    </row>
    <row r="72" spans="1:3">
      <c r="A72" s="61">
        <v>131</v>
      </c>
      <c r="B72" s="62" t="s">
        <v>16564</v>
      </c>
      <c r="C72" s="62" t="s">
        <v>16499</v>
      </c>
    </row>
    <row r="73" spans="1:3" ht="30">
      <c r="A73" s="61">
        <v>132</v>
      </c>
      <c r="B73" s="62" t="s">
        <v>16565</v>
      </c>
      <c r="C73" s="62" t="s">
        <v>16537</v>
      </c>
    </row>
    <row r="74" spans="1:3" ht="45">
      <c r="A74" s="61">
        <v>133</v>
      </c>
      <c r="B74" s="62" t="s">
        <v>16566</v>
      </c>
      <c r="C74" s="62" t="s">
        <v>16490</v>
      </c>
    </row>
    <row r="75" spans="1:3" ht="30">
      <c r="A75" s="61">
        <v>135</v>
      </c>
      <c r="B75" s="62" t="s">
        <v>16567</v>
      </c>
      <c r="C75" s="62" t="s">
        <v>16533</v>
      </c>
    </row>
    <row r="76" spans="1:3">
      <c r="A76" s="61">
        <v>136</v>
      </c>
      <c r="B76" s="62" t="s">
        <v>16568</v>
      </c>
      <c r="C76" s="62" t="s">
        <v>16492</v>
      </c>
    </row>
    <row r="77" spans="1:3">
      <c r="A77" s="61">
        <v>137</v>
      </c>
      <c r="B77" s="62" t="s">
        <v>16568</v>
      </c>
      <c r="C77" s="62" t="s">
        <v>16490</v>
      </c>
    </row>
    <row r="78" spans="1:3">
      <c r="A78" s="61">
        <v>138</v>
      </c>
      <c r="B78" s="62" t="s">
        <v>16568</v>
      </c>
      <c r="C78" s="62" t="s">
        <v>16512</v>
      </c>
    </row>
    <row r="79" spans="1:3" ht="45">
      <c r="A79" s="61">
        <v>143</v>
      </c>
      <c r="B79" s="62" t="s">
        <v>16569</v>
      </c>
      <c r="C79" s="62" t="s">
        <v>16490</v>
      </c>
    </row>
    <row r="80" spans="1:3" ht="30">
      <c r="A80" s="61">
        <v>144</v>
      </c>
      <c r="B80" s="62" t="s">
        <v>16570</v>
      </c>
      <c r="C80" s="62" t="s">
        <v>16490</v>
      </c>
    </row>
    <row r="81" spans="1:3" ht="30">
      <c r="A81" s="61">
        <v>146</v>
      </c>
      <c r="B81" s="62" t="s">
        <v>16571</v>
      </c>
      <c r="C81" s="62" t="s">
        <v>16490</v>
      </c>
    </row>
    <row r="82" spans="1:3">
      <c r="A82" s="61">
        <v>147</v>
      </c>
      <c r="B82" s="62" t="s">
        <v>16572</v>
      </c>
      <c r="C82" s="62" t="s">
        <v>16490</v>
      </c>
    </row>
    <row r="83" spans="1:3" ht="90">
      <c r="A83" s="61">
        <v>150</v>
      </c>
      <c r="B83" s="62" t="s">
        <v>16573</v>
      </c>
      <c r="C83" s="62" t="s">
        <v>16490</v>
      </c>
    </row>
    <row r="84" spans="1:3" ht="30">
      <c r="A84" s="61">
        <v>151</v>
      </c>
      <c r="B84" s="62" t="s">
        <v>16574</v>
      </c>
      <c r="C84" s="62" t="s">
        <v>16490</v>
      </c>
    </row>
    <row r="85" spans="1:3">
      <c r="A85" s="61">
        <v>153</v>
      </c>
      <c r="B85" s="62" t="s">
        <v>16575</v>
      </c>
      <c r="C85" s="62" t="s">
        <v>16490</v>
      </c>
    </row>
    <row r="86" spans="1:3" ht="30">
      <c r="A86" s="61">
        <v>154</v>
      </c>
      <c r="B86" s="62" t="s">
        <v>16576</v>
      </c>
      <c r="C86" s="62" t="s">
        <v>16490</v>
      </c>
    </row>
    <row r="87" spans="1:3">
      <c r="A87" s="61">
        <v>155</v>
      </c>
      <c r="B87" s="62" t="s">
        <v>16577</v>
      </c>
      <c r="C87" s="62" t="s">
        <v>16490</v>
      </c>
    </row>
    <row r="88" spans="1:3" ht="30">
      <c r="A88" s="61">
        <v>159</v>
      </c>
      <c r="B88" s="62" t="s">
        <v>16578</v>
      </c>
      <c r="C88" s="62" t="s">
        <v>16537</v>
      </c>
    </row>
    <row r="89" spans="1:3">
      <c r="A89" s="61">
        <v>160</v>
      </c>
      <c r="B89" s="62" t="s">
        <v>16579</v>
      </c>
      <c r="C89" s="62" t="s">
        <v>16580</v>
      </c>
    </row>
    <row r="90" spans="1:3">
      <c r="A90" s="61">
        <v>161</v>
      </c>
      <c r="B90" s="62" t="s">
        <v>16579</v>
      </c>
      <c r="C90" s="62" t="s">
        <v>16537</v>
      </c>
    </row>
    <row r="91" spans="1:3">
      <c r="A91" s="61">
        <v>167</v>
      </c>
      <c r="B91" s="62" t="s">
        <v>16581</v>
      </c>
      <c r="C91" s="62" t="s">
        <v>16492</v>
      </c>
    </row>
    <row r="92" spans="1:3">
      <c r="A92" s="61">
        <v>168</v>
      </c>
      <c r="B92" s="62" t="s">
        <v>16582</v>
      </c>
      <c r="C92" s="62" t="s">
        <v>16490</v>
      </c>
    </row>
    <row r="93" spans="1:3">
      <c r="A93" s="61">
        <v>169</v>
      </c>
      <c r="B93" s="62" t="s">
        <v>16581</v>
      </c>
      <c r="C93" s="62" t="s">
        <v>16512</v>
      </c>
    </row>
    <row r="94" spans="1:3" ht="30">
      <c r="A94" s="61">
        <v>171</v>
      </c>
      <c r="B94" s="62" t="s">
        <v>16583</v>
      </c>
      <c r="C94" s="62" t="s">
        <v>16496</v>
      </c>
    </row>
    <row r="95" spans="1:3">
      <c r="A95" s="61">
        <v>173</v>
      </c>
      <c r="B95" s="62" t="s">
        <v>16584</v>
      </c>
      <c r="C95" s="62" t="s">
        <v>16499</v>
      </c>
    </row>
    <row r="96" spans="1:3">
      <c r="A96" s="61">
        <v>174</v>
      </c>
      <c r="B96" s="62" t="s">
        <v>16585</v>
      </c>
      <c r="C96" s="62" t="s">
        <v>16499</v>
      </c>
    </row>
    <row r="97" spans="1:3">
      <c r="A97" s="61">
        <v>180</v>
      </c>
      <c r="B97" s="62" t="s">
        <v>16586</v>
      </c>
      <c r="C97" s="62" t="s">
        <v>16492</v>
      </c>
    </row>
    <row r="98" spans="1:3">
      <c r="A98" s="61">
        <v>181</v>
      </c>
      <c r="B98" s="62" t="s">
        <v>16586</v>
      </c>
      <c r="C98" s="62" t="s">
        <v>16493</v>
      </c>
    </row>
    <row r="99" spans="1:3">
      <c r="A99" s="61">
        <v>182</v>
      </c>
      <c r="B99" s="62" t="s">
        <v>16586</v>
      </c>
      <c r="C99" s="62" t="s">
        <v>16587</v>
      </c>
    </row>
    <row r="100" spans="1:3">
      <c r="A100" s="61">
        <v>183</v>
      </c>
      <c r="B100" s="62" t="s">
        <v>16588</v>
      </c>
      <c r="C100" s="62" t="s">
        <v>16537</v>
      </c>
    </row>
    <row r="101" spans="1:3">
      <c r="A101" s="61">
        <v>186</v>
      </c>
      <c r="B101" s="62" t="s">
        <v>16589</v>
      </c>
      <c r="C101" s="62" t="s">
        <v>16537</v>
      </c>
    </row>
    <row r="102" spans="1:3">
      <c r="A102" s="61">
        <v>190</v>
      </c>
      <c r="B102" s="62" t="s">
        <v>16590</v>
      </c>
      <c r="C102" s="63" t="s">
        <v>16591</v>
      </c>
    </row>
    <row r="103" spans="1:3">
      <c r="A103" s="61">
        <v>191</v>
      </c>
      <c r="B103" s="62" t="s">
        <v>16592</v>
      </c>
      <c r="C103" s="62" t="s">
        <v>16528</v>
      </c>
    </row>
    <row r="104" spans="1:3">
      <c r="A104" s="61">
        <v>192</v>
      </c>
      <c r="B104" s="62" t="s">
        <v>16593</v>
      </c>
      <c r="C104" s="62" t="s">
        <v>16520</v>
      </c>
    </row>
    <row r="105" spans="1:3">
      <c r="A105" s="61">
        <v>193</v>
      </c>
      <c r="B105" s="62" t="s">
        <v>16593</v>
      </c>
      <c r="C105" s="62" t="s">
        <v>16499</v>
      </c>
    </row>
    <row r="106" spans="1:3">
      <c r="A106" s="61">
        <v>194</v>
      </c>
      <c r="B106" s="62" t="s">
        <v>16594</v>
      </c>
      <c r="C106" s="62" t="s">
        <v>16520</v>
      </c>
    </row>
    <row r="107" spans="1:3">
      <c r="A107" s="61">
        <v>195</v>
      </c>
      <c r="B107" s="62" t="s">
        <v>16594</v>
      </c>
      <c r="C107" s="62" t="s">
        <v>16497</v>
      </c>
    </row>
    <row r="108" spans="1:3">
      <c r="A108" s="61">
        <v>196</v>
      </c>
      <c r="B108" s="62" t="s">
        <v>16595</v>
      </c>
      <c r="C108" s="62" t="s">
        <v>16520</v>
      </c>
    </row>
    <row r="109" spans="1:3">
      <c r="A109" s="61">
        <v>197</v>
      </c>
      <c r="B109" s="62" t="s">
        <v>16595</v>
      </c>
      <c r="C109" s="62" t="s">
        <v>16528</v>
      </c>
    </row>
    <row r="110" spans="1:3">
      <c r="A110" s="61">
        <v>204</v>
      </c>
      <c r="B110" s="62" t="s">
        <v>16596</v>
      </c>
      <c r="C110" s="62" t="s">
        <v>16494</v>
      </c>
    </row>
    <row r="111" spans="1:3">
      <c r="A111" s="61">
        <v>207</v>
      </c>
      <c r="B111" s="62" t="s">
        <v>16597</v>
      </c>
      <c r="C111" s="62" t="s">
        <v>16490</v>
      </c>
    </row>
    <row r="112" spans="1:3">
      <c r="A112" s="61">
        <v>208</v>
      </c>
      <c r="B112" s="62" t="s">
        <v>16598</v>
      </c>
      <c r="C112" s="62" t="s">
        <v>16490</v>
      </c>
    </row>
    <row r="113" spans="1:3" ht="30">
      <c r="A113" s="61">
        <v>209</v>
      </c>
      <c r="B113" s="62" t="s">
        <v>16599</v>
      </c>
      <c r="C113" s="62" t="s">
        <v>16490</v>
      </c>
    </row>
    <row r="114" spans="1:3">
      <c r="A114" s="61">
        <v>212</v>
      </c>
      <c r="B114" s="62" t="s">
        <v>16600</v>
      </c>
      <c r="C114" s="62" t="s">
        <v>16497</v>
      </c>
    </row>
    <row r="115" spans="1:3">
      <c r="A115" s="61">
        <v>213</v>
      </c>
      <c r="B115" s="62" t="s">
        <v>16601</v>
      </c>
      <c r="C115" s="62" t="s">
        <v>16490</v>
      </c>
    </row>
    <row r="116" spans="1:3" ht="30">
      <c r="A116" s="61">
        <v>214</v>
      </c>
      <c r="B116" s="62" t="s">
        <v>16602</v>
      </c>
      <c r="C116" s="62" t="s">
        <v>16490</v>
      </c>
    </row>
    <row r="117" spans="1:3" ht="30">
      <c r="A117" s="61">
        <v>215</v>
      </c>
      <c r="B117" s="62" t="s">
        <v>16603</v>
      </c>
      <c r="C117" s="62" t="s">
        <v>16490</v>
      </c>
    </row>
    <row r="118" spans="1:3">
      <c r="A118" s="61">
        <v>216</v>
      </c>
      <c r="B118" s="62" t="s">
        <v>16604</v>
      </c>
      <c r="C118" s="62" t="s">
        <v>16490</v>
      </c>
    </row>
    <row r="119" spans="1:3">
      <c r="A119" s="61">
        <v>217</v>
      </c>
      <c r="B119" s="62" t="s">
        <v>16605</v>
      </c>
      <c r="C119" s="62" t="s">
        <v>16490</v>
      </c>
    </row>
    <row r="120" spans="1:3">
      <c r="A120" s="61">
        <v>218</v>
      </c>
      <c r="B120" s="62" t="s">
        <v>16606</v>
      </c>
      <c r="C120" s="62" t="s">
        <v>16490</v>
      </c>
    </row>
    <row r="121" spans="1:3" ht="45">
      <c r="A121" s="61">
        <v>219</v>
      </c>
      <c r="B121" s="62" t="s">
        <v>16607</v>
      </c>
      <c r="C121" s="62" t="s">
        <v>16490</v>
      </c>
    </row>
    <row r="122" spans="1:3" ht="30">
      <c r="A122" s="61">
        <v>220</v>
      </c>
      <c r="B122" s="62" t="s">
        <v>16608</v>
      </c>
      <c r="C122" s="62" t="s">
        <v>16490</v>
      </c>
    </row>
    <row r="123" spans="1:3">
      <c r="A123" s="61">
        <v>221</v>
      </c>
      <c r="B123" s="62" t="s">
        <v>16609</v>
      </c>
      <c r="C123" s="62" t="s">
        <v>16490</v>
      </c>
    </row>
    <row r="124" spans="1:3">
      <c r="A124" s="64">
        <v>222</v>
      </c>
      <c r="B124" s="65" t="s">
        <v>16610</v>
      </c>
      <c r="C124" s="65" t="s">
        <v>16490</v>
      </c>
    </row>
    <row r="125" spans="1:3" ht="30">
      <c r="A125" s="66">
        <v>224</v>
      </c>
      <c r="B125" s="67" t="s">
        <v>16611</v>
      </c>
      <c r="C125" s="67" t="s">
        <v>16533</v>
      </c>
    </row>
    <row r="126" spans="1:3">
      <c r="A126" s="61">
        <v>225</v>
      </c>
      <c r="B126" s="62" t="s">
        <v>16612</v>
      </c>
      <c r="C126" s="62" t="s">
        <v>16509</v>
      </c>
    </row>
    <row r="127" spans="1:3" ht="45">
      <c r="A127" s="61">
        <v>226</v>
      </c>
      <c r="B127" s="62" t="s">
        <v>16613</v>
      </c>
      <c r="C127" s="62" t="s">
        <v>16490</v>
      </c>
    </row>
    <row r="128" spans="1:3" ht="30">
      <c r="A128" s="61">
        <v>234</v>
      </c>
      <c r="B128" s="62" t="s">
        <v>16614</v>
      </c>
      <c r="C128" s="62" t="s">
        <v>16537</v>
      </c>
    </row>
    <row r="129" spans="1:3" ht="30">
      <c r="A129" s="61">
        <v>235</v>
      </c>
      <c r="B129" s="62" t="s">
        <v>16615</v>
      </c>
      <c r="C129" s="62" t="s">
        <v>16537</v>
      </c>
    </row>
    <row r="130" spans="1:3" ht="30">
      <c r="A130" s="61">
        <v>236</v>
      </c>
      <c r="B130" s="62" t="s">
        <v>16616</v>
      </c>
      <c r="C130" s="62" t="s">
        <v>16537</v>
      </c>
    </row>
    <row r="131" spans="1:3">
      <c r="A131" s="61">
        <v>237</v>
      </c>
      <c r="B131" s="62" t="s">
        <v>16617</v>
      </c>
      <c r="C131" s="62" t="s">
        <v>16552</v>
      </c>
    </row>
    <row r="132" spans="1:3">
      <c r="A132" s="61">
        <v>238</v>
      </c>
      <c r="B132" s="62" t="s">
        <v>16618</v>
      </c>
      <c r="C132" s="62" t="s">
        <v>16496</v>
      </c>
    </row>
    <row r="133" spans="1:3">
      <c r="A133" s="61">
        <v>240</v>
      </c>
      <c r="B133" s="62" t="s">
        <v>16618</v>
      </c>
      <c r="C133" s="62" t="s">
        <v>16497</v>
      </c>
    </row>
    <row r="134" spans="1:3">
      <c r="A134" s="61">
        <v>241</v>
      </c>
      <c r="B134" s="62" t="s">
        <v>16619</v>
      </c>
      <c r="C134" s="62" t="s">
        <v>16490</v>
      </c>
    </row>
    <row r="135" spans="1:3">
      <c r="A135" s="61">
        <v>242</v>
      </c>
      <c r="B135" s="62" t="s">
        <v>16620</v>
      </c>
      <c r="C135" s="62" t="s">
        <v>16537</v>
      </c>
    </row>
    <row r="136" spans="1:3" ht="30">
      <c r="A136" s="61">
        <v>243</v>
      </c>
      <c r="B136" s="62" t="s">
        <v>16621</v>
      </c>
      <c r="C136" s="62" t="s">
        <v>16622</v>
      </c>
    </row>
    <row r="137" spans="1:3" ht="30">
      <c r="A137" s="61">
        <v>244</v>
      </c>
      <c r="B137" s="62" t="s">
        <v>16621</v>
      </c>
      <c r="C137" s="62" t="s">
        <v>16623</v>
      </c>
    </row>
    <row r="138" spans="1:3" ht="30">
      <c r="A138" s="61">
        <v>245</v>
      </c>
      <c r="B138" s="62" t="s">
        <v>16624</v>
      </c>
      <c r="C138" s="62" t="s">
        <v>16622</v>
      </c>
    </row>
    <row r="139" spans="1:3" ht="30">
      <c r="A139" s="61">
        <v>246</v>
      </c>
      <c r="B139" s="62" t="s">
        <v>16624</v>
      </c>
      <c r="C139" s="62" t="s">
        <v>16623</v>
      </c>
    </row>
    <row r="140" spans="1:3" ht="30">
      <c r="A140" s="61">
        <v>247</v>
      </c>
      <c r="B140" s="62" t="s">
        <v>16625</v>
      </c>
      <c r="C140" s="62" t="s">
        <v>16626</v>
      </c>
    </row>
    <row r="141" spans="1:3" ht="30">
      <c r="A141" s="61">
        <v>248</v>
      </c>
      <c r="B141" s="62" t="s">
        <v>16627</v>
      </c>
      <c r="C141" s="62" t="s">
        <v>16628</v>
      </c>
    </row>
    <row r="142" spans="1:3" ht="30">
      <c r="A142" s="61">
        <v>249</v>
      </c>
      <c r="B142" s="62" t="s">
        <v>16627</v>
      </c>
      <c r="C142" s="62" t="s">
        <v>16629</v>
      </c>
    </row>
    <row r="143" spans="1:3" ht="30">
      <c r="A143" s="61">
        <v>250</v>
      </c>
      <c r="B143" s="62" t="s">
        <v>16630</v>
      </c>
      <c r="C143" s="62" t="s">
        <v>16629</v>
      </c>
    </row>
    <row r="144" spans="1:3" ht="30">
      <c r="A144" s="61">
        <v>254</v>
      </c>
      <c r="B144" s="62" t="s">
        <v>16631</v>
      </c>
      <c r="C144" s="62" t="s">
        <v>16497</v>
      </c>
    </row>
    <row r="145" spans="1:3">
      <c r="A145" s="61">
        <v>255</v>
      </c>
      <c r="B145" s="62" t="s">
        <v>16510</v>
      </c>
      <c r="C145" s="62" t="s">
        <v>16632</v>
      </c>
    </row>
    <row r="146" spans="1:3">
      <c r="A146" s="61">
        <v>257</v>
      </c>
      <c r="B146" s="62" t="s">
        <v>16554</v>
      </c>
      <c r="C146" s="62" t="s">
        <v>16632</v>
      </c>
    </row>
    <row r="147" spans="1:3" ht="30">
      <c r="A147" s="61">
        <v>266</v>
      </c>
      <c r="B147" s="62" t="s">
        <v>16633</v>
      </c>
      <c r="C147" s="62" t="s">
        <v>16490</v>
      </c>
    </row>
    <row r="148" spans="1:3">
      <c r="A148" s="61">
        <v>267</v>
      </c>
      <c r="B148" s="62" t="s">
        <v>16508</v>
      </c>
      <c r="C148" s="62" t="s">
        <v>16632</v>
      </c>
    </row>
    <row r="149" spans="1:3">
      <c r="A149" s="61">
        <v>268</v>
      </c>
      <c r="B149" s="62" t="s">
        <v>16612</v>
      </c>
      <c r="C149" s="62" t="s">
        <v>16555</v>
      </c>
    </row>
    <row r="150" spans="1:3">
      <c r="A150" s="61">
        <v>271</v>
      </c>
      <c r="B150" s="62" t="s">
        <v>16634</v>
      </c>
      <c r="C150" s="62" t="s">
        <v>16580</v>
      </c>
    </row>
    <row r="151" spans="1:3">
      <c r="A151" s="61">
        <v>272</v>
      </c>
      <c r="B151" s="62" t="s">
        <v>16634</v>
      </c>
      <c r="C151" s="62" t="s">
        <v>16537</v>
      </c>
    </row>
    <row r="152" spans="1:3">
      <c r="A152" s="61">
        <v>275</v>
      </c>
      <c r="B152" s="62" t="s">
        <v>16635</v>
      </c>
      <c r="C152" s="62" t="s">
        <v>16537</v>
      </c>
    </row>
    <row r="153" spans="1:3">
      <c r="A153" s="61">
        <v>276</v>
      </c>
      <c r="B153" s="62" t="s">
        <v>16635</v>
      </c>
      <c r="C153" s="62" t="s">
        <v>16636</v>
      </c>
    </row>
    <row r="154" spans="1:3">
      <c r="A154" s="61">
        <v>277</v>
      </c>
      <c r="B154" s="62" t="s">
        <v>16637</v>
      </c>
      <c r="C154" s="62" t="s">
        <v>16537</v>
      </c>
    </row>
    <row r="155" spans="1:3">
      <c r="A155" s="61">
        <v>278</v>
      </c>
      <c r="B155" s="62" t="s">
        <v>16637</v>
      </c>
      <c r="C155" s="62" t="s">
        <v>16636</v>
      </c>
    </row>
    <row r="156" spans="1:3">
      <c r="A156" s="61">
        <v>279</v>
      </c>
      <c r="B156" s="62" t="s">
        <v>16620</v>
      </c>
      <c r="C156" s="62" t="s">
        <v>16580</v>
      </c>
    </row>
    <row r="157" spans="1:3">
      <c r="A157" s="61">
        <v>280</v>
      </c>
      <c r="B157" s="62" t="s">
        <v>16589</v>
      </c>
      <c r="C157" s="62" t="s">
        <v>16580</v>
      </c>
    </row>
    <row r="158" spans="1:3">
      <c r="A158" s="61">
        <v>281</v>
      </c>
      <c r="B158" s="62" t="s">
        <v>16589</v>
      </c>
      <c r="C158" s="62" t="s">
        <v>16638</v>
      </c>
    </row>
    <row r="159" spans="1:3" ht="30">
      <c r="A159" s="61">
        <v>282</v>
      </c>
      <c r="B159" s="62" t="s">
        <v>16639</v>
      </c>
      <c r="C159" s="62" t="s">
        <v>16490</v>
      </c>
    </row>
    <row r="160" spans="1:3">
      <c r="A160" s="61">
        <v>283</v>
      </c>
      <c r="B160" s="62" t="s">
        <v>16515</v>
      </c>
      <c r="C160" s="62" t="s">
        <v>16512</v>
      </c>
    </row>
    <row r="161" spans="1:3">
      <c r="A161" s="61">
        <v>284</v>
      </c>
      <c r="B161" s="62" t="s">
        <v>16640</v>
      </c>
      <c r="C161" s="62" t="s">
        <v>16490</v>
      </c>
    </row>
    <row r="162" spans="1:3">
      <c r="A162" s="61">
        <v>285</v>
      </c>
      <c r="B162" s="62" t="s">
        <v>16640</v>
      </c>
      <c r="C162" s="62" t="s">
        <v>16512</v>
      </c>
    </row>
    <row r="163" spans="1:3">
      <c r="A163" s="61">
        <v>286</v>
      </c>
      <c r="B163" s="62" t="s">
        <v>16641</v>
      </c>
      <c r="C163" s="62" t="s">
        <v>16490</v>
      </c>
    </row>
    <row r="164" spans="1:3">
      <c r="A164" s="61">
        <v>287</v>
      </c>
      <c r="B164" s="62" t="s">
        <v>16641</v>
      </c>
      <c r="C164" s="62" t="s">
        <v>16512</v>
      </c>
    </row>
    <row r="165" spans="1:3">
      <c r="A165" s="61">
        <v>288</v>
      </c>
      <c r="B165" s="62" t="s">
        <v>16617</v>
      </c>
      <c r="C165" s="62" t="s">
        <v>16490</v>
      </c>
    </row>
    <row r="166" spans="1:3">
      <c r="A166" s="61">
        <v>289</v>
      </c>
      <c r="B166" s="62" t="s">
        <v>16526</v>
      </c>
      <c r="C166" s="62" t="s">
        <v>16552</v>
      </c>
    </row>
    <row r="167" spans="1:3">
      <c r="A167" s="61">
        <v>290</v>
      </c>
      <c r="B167" s="62" t="s">
        <v>16549</v>
      </c>
      <c r="C167" s="62" t="s">
        <v>16490</v>
      </c>
    </row>
    <row r="168" spans="1:3">
      <c r="A168" s="61">
        <v>291</v>
      </c>
      <c r="B168" s="62" t="s">
        <v>16511</v>
      </c>
      <c r="C168" s="62" t="s">
        <v>16494</v>
      </c>
    </row>
    <row r="169" spans="1:3">
      <c r="A169" s="61">
        <v>292</v>
      </c>
      <c r="B169" s="62" t="s">
        <v>16640</v>
      </c>
      <c r="C169" s="62" t="s">
        <v>16492</v>
      </c>
    </row>
    <row r="170" spans="1:3">
      <c r="A170" s="61">
        <v>293</v>
      </c>
      <c r="B170" s="62" t="s">
        <v>16640</v>
      </c>
      <c r="C170" s="62" t="s">
        <v>16494</v>
      </c>
    </row>
    <row r="171" spans="1:3">
      <c r="A171" s="61">
        <v>294</v>
      </c>
      <c r="B171" s="62" t="s">
        <v>16568</v>
      </c>
      <c r="C171" s="62" t="s">
        <v>16494</v>
      </c>
    </row>
    <row r="172" spans="1:3">
      <c r="A172" s="61">
        <v>295</v>
      </c>
      <c r="B172" s="62" t="s">
        <v>16586</v>
      </c>
      <c r="C172" s="62" t="s">
        <v>16494</v>
      </c>
    </row>
    <row r="173" spans="1:3">
      <c r="A173" s="61">
        <v>296</v>
      </c>
      <c r="B173" s="62" t="s">
        <v>16596</v>
      </c>
      <c r="C173" s="62" t="s">
        <v>16492</v>
      </c>
    </row>
    <row r="174" spans="1:3" ht="30">
      <c r="A174" s="61">
        <v>297</v>
      </c>
      <c r="B174" s="62" t="s">
        <v>16631</v>
      </c>
      <c r="C174" s="62" t="s">
        <v>16528</v>
      </c>
    </row>
    <row r="175" spans="1:3">
      <c r="A175" s="61">
        <v>299</v>
      </c>
      <c r="B175" s="62" t="s">
        <v>16514</v>
      </c>
      <c r="C175" s="62" t="s">
        <v>16497</v>
      </c>
    </row>
    <row r="176" spans="1:3" ht="30">
      <c r="A176" s="61">
        <v>300</v>
      </c>
      <c r="B176" s="62" t="s">
        <v>16495</v>
      </c>
      <c r="C176" s="62" t="s">
        <v>16528</v>
      </c>
    </row>
    <row r="177" spans="1:3" ht="30">
      <c r="A177" s="61">
        <v>301</v>
      </c>
      <c r="B177" s="62" t="s">
        <v>16502</v>
      </c>
      <c r="C177" s="62" t="s">
        <v>16528</v>
      </c>
    </row>
    <row r="178" spans="1:3" ht="30">
      <c r="A178" s="61">
        <v>303</v>
      </c>
      <c r="B178" s="62" t="s">
        <v>16501</v>
      </c>
      <c r="C178" s="62" t="s">
        <v>16528</v>
      </c>
    </row>
    <row r="179" spans="1:3">
      <c r="A179" s="61">
        <v>305</v>
      </c>
      <c r="B179" s="62" t="s">
        <v>16546</v>
      </c>
      <c r="C179" s="62" t="s">
        <v>16497</v>
      </c>
    </row>
    <row r="180" spans="1:3">
      <c r="A180" s="61">
        <v>306</v>
      </c>
      <c r="B180" s="62" t="s">
        <v>16600</v>
      </c>
      <c r="C180" s="62" t="s">
        <v>16528</v>
      </c>
    </row>
    <row r="181" spans="1:3">
      <c r="A181" s="61">
        <v>312</v>
      </c>
      <c r="B181" s="62" t="s">
        <v>16642</v>
      </c>
      <c r="C181" s="62" t="s">
        <v>16528</v>
      </c>
    </row>
    <row r="182" spans="1:3">
      <c r="A182" s="61">
        <v>313</v>
      </c>
      <c r="B182" s="62" t="s">
        <v>16595</v>
      </c>
      <c r="C182" s="62" t="s">
        <v>16496</v>
      </c>
    </row>
    <row r="183" spans="1:3">
      <c r="A183" s="61">
        <v>314</v>
      </c>
      <c r="B183" s="62" t="s">
        <v>16643</v>
      </c>
      <c r="C183" s="62" t="s">
        <v>16496</v>
      </c>
    </row>
    <row r="184" spans="1:3">
      <c r="A184" s="61">
        <v>315</v>
      </c>
      <c r="B184" s="62" t="s">
        <v>16643</v>
      </c>
      <c r="C184" s="62" t="s">
        <v>16497</v>
      </c>
    </row>
    <row r="185" spans="1:3">
      <c r="A185" s="61">
        <v>316</v>
      </c>
      <c r="B185" s="62" t="s">
        <v>16644</v>
      </c>
      <c r="C185" s="62" t="s">
        <v>16497</v>
      </c>
    </row>
    <row r="186" spans="1:3">
      <c r="A186" s="61">
        <v>317</v>
      </c>
      <c r="B186" s="62" t="s">
        <v>16644</v>
      </c>
      <c r="C186" s="62" t="s">
        <v>16528</v>
      </c>
    </row>
    <row r="187" spans="1:3">
      <c r="A187" s="61">
        <v>318</v>
      </c>
      <c r="B187" s="62" t="s">
        <v>16556</v>
      </c>
      <c r="C187" s="62" t="s">
        <v>16497</v>
      </c>
    </row>
    <row r="188" spans="1:3">
      <c r="A188" s="61">
        <v>319</v>
      </c>
      <c r="B188" s="62" t="s">
        <v>16645</v>
      </c>
      <c r="C188" s="62" t="s">
        <v>16497</v>
      </c>
    </row>
    <row r="189" spans="1:3">
      <c r="A189" s="61">
        <v>320</v>
      </c>
      <c r="B189" s="62" t="s">
        <v>16645</v>
      </c>
      <c r="C189" s="62" t="s">
        <v>16528</v>
      </c>
    </row>
    <row r="190" spans="1:3">
      <c r="A190" s="61">
        <v>321</v>
      </c>
      <c r="B190" s="62" t="s">
        <v>16491</v>
      </c>
      <c r="C190" s="62" t="s">
        <v>16587</v>
      </c>
    </row>
    <row r="191" spans="1:3" ht="30">
      <c r="A191" s="61">
        <v>322</v>
      </c>
      <c r="B191" s="62" t="s">
        <v>16630</v>
      </c>
      <c r="C191" s="62" t="s">
        <v>16628</v>
      </c>
    </row>
    <row r="192" spans="1:3">
      <c r="A192" s="61">
        <v>323</v>
      </c>
      <c r="B192" s="62" t="s">
        <v>16635</v>
      </c>
      <c r="C192" s="62" t="s">
        <v>16499</v>
      </c>
    </row>
    <row r="193" spans="1:3">
      <c r="A193" s="61">
        <v>324</v>
      </c>
      <c r="B193" s="62" t="s">
        <v>16581</v>
      </c>
      <c r="C193" s="62" t="s">
        <v>16494</v>
      </c>
    </row>
    <row r="194" spans="1:3">
      <c r="A194" s="61">
        <v>325</v>
      </c>
      <c r="B194" s="62" t="s">
        <v>16643</v>
      </c>
      <c r="C194" s="62" t="s">
        <v>16528</v>
      </c>
    </row>
    <row r="195" spans="1:3">
      <c r="A195" s="61">
        <v>326</v>
      </c>
      <c r="B195" s="62" t="s">
        <v>16646</v>
      </c>
      <c r="C195" s="62" t="s">
        <v>16580</v>
      </c>
    </row>
    <row r="196" spans="1:3" ht="30">
      <c r="A196" s="61">
        <v>327</v>
      </c>
      <c r="B196" s="62" t="s">
        <v>16647</v>
      </c>
      <c r="C196" s="62" t="s">
        <v>16537</v>
      </c>
    </row>
    <row r="197" spans="1:3">
      <c r="A197" s="61">
        <v>328</v>
      </c>
      <c r="B197" s="62" t="s">
        <v>16648</v>
      </c>
      <c r="C197" s="62" t="s">
        <v>16638</v>
      </c>
    </row>
    <row r="198" spans="1:3">
      <c r="A198" s="61">
        <v>329</v>
      </c>
      <c r="B198" s="62" t="s">
        <v>16649</v>
      </c>
      <c r="C198" s="62" t="s">
        <v>16493</v>
      </c>
    </row>
    <row r="199" spans="1:3">
      <c r="A199" s="61">
        <v>330</v>
      </c>
      <c r="B199" s="62" t="s">
        <v>16650</v>
      </c>
      <c r="C199" s="62" t="s">
        <v>16492</v>
      </c>
    </row>
    <row r="200" spans="1:3" ht="30">
      <c r="A200" s="61">
        <v>331</v>
      </c>
      <c r="B200" s="62" t="s">
        <v>16651</v>
      </c>
      <c r="C200" s="62" t="s">
        <v>16652</v>
      </c>
    </row>
    <row r="201" spans="1:3" ht="30">
      <c r="A201" s="61">
        <v>332</v>
      </c>
      <c r="B201" s="62" t="s">
        <v>16653</v>
      </c>
      <c r="C201" s="62" t="s">
        <v>16652</v>
      </c>
    </row>
    <row r="202" spans="1:3">
      <c r="A202" s="61">
        <v>333</v>
      </c>
      <c r="B202" s="62" t="s">
        <v>16654</v>
      </c>
      <c r="C202" s="62" t="s">
        <v>16520</v>
      </c>
    </row>
    <row r="203" spans="1:3">
      <c r="A203" s="61">
        <v>334</v>
      </c>
      <c r="B203" s="62" t="s">
        <v>16654</v>
      </c>
      <c r="C203" s="62" t="s">
        <v>16496</v>
      </c>
    </row>
    <row r="204" spans="1:3">
      <c r="A204" s="61">
        <v>335</v>
      </c>
      <c r="B204" s="62" t="s">
        <v>16654</v>
      </c>
      <c r="C204" s="62" t="s">
        <v>16497</v>
      </c>
    </row>
    <row r="205" spans="1:3">
      <c r="A205" s="61">
        <v>336</v>
      </c>
      <c r="B205" s="62" t="s">
        <v>16654</v>
      </c>
      <c r="C205" s="62" t="s">
        <v>16528</v>
      </c>
    </row>
    <row r="206" spans="1:3">
      <c r="A206" s="61">
        <v>337</v>
      </c>
      <c r="B206" s="62" t="s">
        <v>16654</v>
      </c>
      <c r="C206" s="62" t="s">
        <v>16499</v>
      </c>
    </row>
    <row r="207" spans="1:3" ht="30">
      <c r="A207" s="61">
        <v>338</v>
      </c>
      <c r="B207" s="62" t="s">
        <v>16655</v>
      </c>
      <c r="C207" s="62" t="s">
        <v>16636</v>
      </c>
    </row>
    <row r="208" spans="1:3" ht="30">
      <c r="A208" s="61">
        <v>339</v>
      </c>
      <c r="B208" s="62" t="s">
        <v>16656</v>
      </c>
      <c r="C208" s="62" t="s">
        <v>16636</v>
      </c>
    </row>
    <row r="209" spans="1:3" ht="30">
      <c r="A209" s="61">
        <v>340</v>
      </c>
      <c r="B209" s="62" t="s">
        <v>16657</v>
      </c>
      <c r="C209" s="62" t="s">
        <v>16490</v>
      </c>
    </row>
    <row r="210" spans="1:3" ht="30">
      <c r="A210" s="61">
        <v>341</v>
      </c>
      <c r="B210" s="62" t="s">
        <v>16658</v>
      </c>
      <c r="C210" s="62" t="s">
        <v>16490</v>
      </c>
    </row>
    <row r="211" spans="1:3" ht="30">
      <c r="A211" s="61">
        <v>342</v>
      </c>
      <c r="B211" s="62" t="s">
        <v>16659</v>
      </c>
      <c r="C211" s="62" t="s">
        <v>16537</v>
      </c>
    </row>
    <row r="212" spans="1:3" ht="30">
      <c r="A212" s="61">
        <v>343</v>
      </c>
      <c r="B212" s="62" t="s">
        <v>16660</v>
      </c>
      <c r="C212" s="62" t="s">
        <v>16537</v>
      </c>
    </row>
    <row r="213" spans="1:3">
      <c r="A213" s="61">
        <v>344</v>
      </c>
      <c r="B213" s="62" t="s">
        <v>16581</v>
      </c>
      <c r="C213" s="62" t="s">
        <v>16552</v>
      </c>
    </row>
    <row r="214" spans="1:3">
      <c r="A214" s="61">
        <v>345</v>
      </c>
      <c r="B214" s="62" t="s">
        <v>16661</v>
      </c>
      <c r="C214" s="62" t="s">
        <v>16499</v>
      </c>
    </row>
    <row r="215" spans="1:3">
      <c r="A215" s="61">
        <v>346</v>
      </c>
      <c r="B215" s="62" t="s">
        <v>16662</v>
      </c>
      <c r="C215" s="62" t="s">
        <v>16512</v>
      </c>
    </row>
    <row r="216" spans="1:3">
      <c r="A216" s="61">
        <v>347</v>
      </c>
      <c r="B216" s="62" t="s">
        <v>16662</v>
      </c>
      <c r="C216" s="62" t="s">
        <v>16552</v>
      </c>
    </row>
    <row r="217" spans="1:3">
      <c r="A217" s="61">
        <v>348</v>
      </c>
      <c r="B217" s="62" t="s">
        <v>16491</v>
      </c>
      <c r="C217" s="62" t="s">
        <v>16663</v>
      </c>
    </row>
    <row r="218" spans="1:3">
      <c r="A218" s="61">
        <v>349</v>
      </c>
      <c r="B218" s="62" t="s">
        <v>16664</v>
      </c>
      <c r="C218" s="62" t="s">
        <v>16499</v>
      </c>
    </row>
    <row r="219" spans="1:3">
      <c r="A219" s="61">
        <v>350</v>
      </c>
      <c r="B219" s="62" t="s">
        <v>16664</v>
      </c>
      <c r="C219" s="62" t="s">
        <v>16632</v>
      </c>
    </row>
    <row r="220" spans="1:3">
      <c r="A220" s="61">
        <v>351</v>
      </c>
      <c r="B220" s="62" t="s">
        <v>16664</v>
      </c>
      <c r="C220" s="62" t="s">
        <v>16636</v>
      </c>
    </row>
    <row r="221" spans="1:3">
      <c r="A221" s="61">
        <v>352</v>
      </c>
      <c r="B221" s="62" t="s">
        <v>16664</v>
      </c>
      <c r="C221" s="62" t="s">
        <v>16552</v>
      </c>
    </row>
    <row r="222" spans="1:3">
      <c r="A222" s="61">
        <v>353</v>
      </c>
      <c r="B222" s="62" t="s">
        <v>16664</v>
      </c>
      <c r="C222" s="62" t="s">
        <v>16528</v>
      </c>
    </row>
    <row r="223" spans="1:3">
      <c r="A223" s="61">
        <v>354</v>
      </c>
      <c r="B223" s="62" t="s">
        <v>16664</v>
      </c>
      <c r="C223" s="62" t="s">
        <v>16665</v>
      </c>
    </row>
    <row r="224" spans="1:3">
      <c r="A224" s="61">
        <v>355</v>
      </c>
      <c r="B224" s="62" t="s">
        <v>16664</v>
      </c>
      <c r="C224" s="62" t="s">
        <v>16628</v>
      </c>
    </row>
    <row r="225" spans="1:3">
      <c r="A225" s="61">
        <v>356</v>
      </c>
      <c r="B225" s="62" t="s">
        <v>16664</v>
      </c>
      <c r="C225" s="62" t="s">
        <v>16629</v>
      </c>
    </row>
    <row r="226" spans="1:3">
      <c r="A226" s="61">
        <v>357</v>
      </c>
      <c r="B226" s="62" t="s">
        <v>16666</v>
      </c>
      <c r="C226" s="62" t="s">
        <v>16665</v>
      </c>
    </row>
    <row r="227" spans="1:3">
      <c r="A227" s="61">
        <v>358</v>
      </c>
      <c r="B227" s="62" t="s">
        <v>16666</v>
      </c>
      <c r="C227" s="62" t="s">
        <v>16628</v>
      </c>
    </row>
    <row r="228" spans="1:3">
      <c r="A228" s="61">
        <v>359</v>
      </c>
      <c r="B228" s="62" t="s">
        <v>16666</v>
      </c>
      <c r="C228" s="62" t="s">
        <v>16629</v>
      </c>
    </row>
    <row r="229" spans="1:3" ht="30">
      <c r="A229" s="61">
        <v>360</v>
      </c>
      <c r="B229" s="62" t="s">
        <v>16667</v>
      </c>
      <c r="C229" s="62" t="s">
        <v>16509</v>
      </c>
    </row>
    <row r="230" spans="1:3" ht="30">
      <c r="A230" s="61">
        <v>361</v>
      </c>
      <c r="B230" s="62" t="s">
        <v>16668</v>
      </c>
      <c r="C230" s="62" t="s">
        <v>16632</v>
      </c>
    </row>
    <row r="231" spans="1:3">
      <c r="A231" s="61">
        <v>362</v>
      </c>
      <c r="B231" s="62" t="s">
        <v>16669</v>
      </c>
      <c r="C231" s="62" t="s">
        <v>16528</v>
      </c>
    </row>
    <row r="232" spans="1:3">
      <c r="A232" s="61">
        <v>363</v>
      </c>
      <c r="B232" s="62" t="s">
        <v>16670</v>
      </c>
      <c r="C232" s="62" t="s">
        <v>16528</v>
      </c>
    </row>
    <row r="233" spans="1:3">
      <c r="A233" s="61">
        <v>364</v>
      </c>
      <c r="B233" s="62" t="s">
        <v>16531</v>
      </c>
      <c r="C233" s="62" t="s">
        <v>16555</v>
      </c>
    </row>
    <row r="234" spans="1:3">
      <c r="A234" s="61">
        <v>365</v>
      </c>
      <c r="B234" s="62" t="s">
        <v>16531</v>
      </c>
      <c r="C234" s="62" t="s">
        <v>16632</v>
      </c>
    </row>
    <row r="235" spans="1:3">
      <c r="A235" s="61">
        <v>366</v>
      </c>
      <c r="B235" s="62" t="s">
        <v>16531</v>
      </c>
      <c r="C235" s="62" t="s">
        <v>16499</v>
      </c>
    </row>
    <row r="236" spans="1:3">
      <c r="A236" s="61">
        <v>367</v>
      </c>
      <c r="B236" s="62" t="s">
        <v>16554</v>
      </c>
      <c r="C236" s="62" t="s">
        <v>16499</v>
      </c>
    </row>
    <row r="237" spans="1:3">
      <c r="A237" s="61">
        <v>368</v>
      </c>
      <c r="B237" s="62" t="s">
        <v>16644</v>
      </c>
      <c r="C237" s="62" t="s">
        <v>16499</v>
      </c>
    </row>
    <row r="238" spans="1:3">
      <c r="A238" s="61">
        <v>369</v>
      </c>
      <c r="B238" s="62" t="s">
        <v>16641</v>
      </c>
      <c r="C238" s="62" t="s">
        <v>16492</v>
      </c>
    </row>
    <row r="239" spans="1:3">
      <c r="A239" s="61">
        <v>370</v>
      </c>
      <c r="B239" s="62" t="s">
        <v>16671</v>
      </c>
      <c r="C239" s="62" t="s">
        <v>16552</v>
      </c>
    </row>
    <row r="240" spans="1:3">
      <c r="A240" s="61">
        <v>371</v>
      </c>
      <c r="B240" s="62" t="s">
        <v>16671</v>
      </c>
      <c r="C240" s="62" t="s">
        <v>16663</v>
      </c>
    </row>
    <row r="241" spans="1:3">
      <c r="A241" s="61">
        <v>372</v>
      </c>
      <c r="B241" s="62" t="s">
        <v>16556</v>
      </c>
      <c r="C241" s="62" t="s">
        <v>16496</v>
      </c>
    </row>
    <row r="242" spans="1:3">
      <c r="A242" s="61">
        <v>373</v>
      </c>
      <c r="B242" s="62" t="s">
        <v>16592</v>
      </c>
      <c r="C242" s="62" t="s">
        <v>16499</v>
      </c>
    </row>
    <row r="243" spans="1:3">
      <c r="A243" s="61">
        <v>374</v>
      </c>
      <c r="B243" s="62" t="s">
        <v>16596</v>
      </c>
      <c r="C243" s="62" t="s">
        <v>16490</v>
      </c>
    </row>
    <row r="244" spans="1:3">
      <c r="A244" s="61">
        <v>375</v>
      </c>
      <c r="B244" s="62" t="s">
        <v>16596</v>
      </c>
      <c r="C244" s="62" t="s">
        <v>16512</v>
      </c>
    </row>
    <row r="245" spans="1:3">
      <c r="A245" s="61">
        <v>376</v>
      </c>
      <c r="B245" s="62" t="s">
        <v>16645</v>
      </c>
      <c r="C245" s="62" t="s">
        <v>16499</v>
      </c>
    </row>
    <row r="246" spans="1:3">
      <c r="A246" s="61">
        <v>377</v>
      </c>
      <c r="B246" s="62" t="s">
        <v>16517</v>
      </c>
      <c r="C246" s="62" t="s">
        <v>16509</v>
      </c>
    </row>
    <row r="247" spans="1:3">
      <c r="A247" s="61">
        <v>378</v>
      </c>
      <c r="B247" s="62" t="s">
        <v>16517</v>
      </c>
      <c r="C247" s="62" t="s">
        <v>16632</v>
      </c>
    </row>
    <row r="248" spans="1:3">
      <c r="A248" s="61">
        <v>379</v>
      </c>
      <c r="B248" s="62" t="s">
        <v>16672</v>
      </c>
      <c r="C248" s="62" t="s">
        <v>16636</v>
      </c>
    </row>
    <row r="249" spans="1:3">
      <c r="A249" s="61">
        <v>380</v>
      </c>
      <c r="B249" s="62" t="s">
        <v>16673</v>
      </c>
      <c r="C249" s="62" t="s">
        <v>16628</v>
      </c>
    </row>
    <row r="250" spans="1:3">
      <c r="A250" s="61">
        <v>381</v>
      </c>
      <c r="B250" s="62" t="s">
        <v>16635</v>
      </c>
      <c r="C250" s="62" t="s">
        <v>16638</v>
      </c>
    </row>
    <row r="251" spans="1:3">
      <c r="A251" s="61">
        <v>382</v>
      </c>
      <c r="B251" s="62" t="s">
        <v>16674</v>
      </c>
      <c r="C251" s="62" t="s">
        <v>16555</v>
      </c>
    </row>
    <row r="252" spans="1:3">
      <c r="A252" s="61">
        <v>383</v>
      </c>
      <c r="B252" s="62" t="s">
        <v>16674</v>
      </c>
      <c r="C252" s="62" t="s">
        <v>16632</v>
      </c>
    </row>
    <row r="253" spans="1:3">
      <c r="A253" s="61">
        <v>384</v>
      </c>
      <c r="B253" s="62" t="s">
        <v>16674</v>
      </c>
      <c r="C253" s="62" t="s">
        <v>16499</v>
      </c>
    </row>
    <row r="254" spans="1:3">
      <c r="A254" s="61">
        <v>385</v>
      </c>
      <c r="B254" s="62" t="s">
        <v>16675</v>
      </c>
      <c r="C254" s="62" t="s">
        <v>16490</v>
      </c>
    </row>
    <row r="255" spans="1:3">
      <c r="A255" s="61">
        <v>386</v>
      </c>
      <c r="B255" s="62" t="s">
        <v>16676</v>
      </c>
      <c r="C255" s="62" t="s">
        <v>16490</v>
      </c>
    </row>
    <row r="256" spans="1:3">
      <c r="A256" s="61">
        <v>387</v>
      </c>
      <c r="B256" s="62" t="s">
        <v>16677</v>
      </c>
      <c r="C256" s="62" t="s">
        <v>16490</v>
      </c>
    </row>
    <row r="257" spans="1:3" ht="45">
      <c r="A257" s="61">
        <v>388</v>
      </c>
      <c r="B257" s="62" t="s">
        <v>16678</v>
      </c>
      <c r="C257" s="62" t="s">
        <v>16490</v>
      </c>
    </row>
    <row r="258" spans="1:3" ht="30">
      <c r="A258" s="61">
        <v>389</v>
      </c>
      <c r="B258" s="62" t="s">
        <v>16679</v>
      </c>
      <c r="C258" s="62" t="s">
        <v>16490</v>
      </c>
    </row>
    <row r="259" spans="1:3">
      <c r="A259" s="61">
        <v>390</v>
      </c>
      <c r="B259" s="62" t="s">
        <v>16680</v>
      </c>
      <c r="C259" s="62" t="s">
        <v>16490</v>
      </c>
    </row>
    <row r="260" spans="1:3" ht="120">
      <c r="A260" s="61">
        <v>391</v>
      </c>
      <c r="B260" s="62" t="s">
        <v>16681</v>
      </c>
      <c r="C260" s="62" t="s">
        <v>16490</v>
      </c>
    </row>
    <row r="261" spans="1:3">
      <c r="A261" s="61">
        <v>392</v>
      </c>
      <c r="B261" s="62" t="s">
        <v>16682</v>
      </c>
      <c r="C261" s="62" t="s">
        <v>16490</v>
      </c>
    </row>
    <row r="262" spans="1:3">
      <c r="A262" s="61">
        <v>393</v>
      </c>
      <c r="B262" s="62" t="s">
        <v>16683</v>
      </c>
      <c r="C262" s="62" t="s">
        <v>16490</v>
      </c>
    </row>
    <row r="263" spans="1:3" ht="45">
      <c r="A263" s="61">
        <v>394</v>
      </c>
      <c r="B263" s="62" t="s">
        <v>16684</v>
      </c>
      <c r="C263" s="62" t="s">
        <v>16490</v>
      </c>
    </row>
    <row r="264" spans="1:3">
      <c r="A264" s="61">
        <v>395</v>
      </c>
      <c r="B264" s="62" t="s">
        <v>16685</v>
      </c>
      <c r="C264" s="62" t="s">
        <v>16686</v>
      </c>
    </row>
    <row r="265" spans="1:3">
      <c r="A265" s="61">
        <v>396</v>
      </c>
      <c r="B265" s="62" t="s">
        <v>16685</v>
      </c>
      <c r="C265" s="62" t="s">
        <v>16626</v>
      </c>
    </row>
    <row r="266" spans="1:3">
      <c r="A266" s="61">
        <v>397</v>
      </c>
      <c r="B266" s="62" t="s">
        <v>16687</v>
      </c>
      <c r="C266" s="62" t="s">
        <v>16688</v>
      </c>
    </row>
    <row r="267" spans="1:3">
      <c r="A267" s="61">
        <v>398</v>
      </c>
      <c r="B267" s="62" t="s">
        <v>16687</v>
      </c>
      <c r="C267" s="62" t="s">
        <v>16686</v>
      </c>
    </row>
    <row r="268" spans="1:3">
      <c r="A268" s="61">
        <v>399</v>
      </c>
      <c r="B268" s="62" t="s">
        <v>16689</v>
      </c>
      <c r="C268" s="62" t="s">
        <v>16688</v>
      </c>
    </row>
    <row r="269" spans="1:3">
      <c r="A269" s="61">
        <v>400</v>
      </c>
      <c r="B269" s="62" t="s">
        <v>16689</v>
      </c>
      <c r="C269" s="62" t="s">
        <v>16686</v>
      </c>
    </row>
    <row r="270" spans="1:3" ht="30">
      <c r="A270" s="61">
        <v>401</v>
      </c>
      <c r="B270" s="62" t="s">
        <v>16690</v>
      </c>
      <c r="C270" s="62" t="s">
        <v>16490</v>
      </c>
    </row>
    <row r="271" spans="1:3">
      <c r="A271" s="61">
        <v>402</v>
      </c>
      <c r="B271" s="62" t="s">
        <v>16691</v>
      </c>
      <c r="C271" s="62" t="s">
        <v>16490</v>
      </c>
    </row>
    <row r="272" spans="1:3">
      <c r="A272" s="61">
        <v>403</v>
      </c>
      <c r="B272" s="62" t="s">
        <v>16545</v>
      </c>
      <c r="C272" s="62" t="s">
        <v>16528</v>
      </c>
    </row>
    <row r="273" spans="1:3">
      <c r="A273" s="61">
        <v>404</v>
      </c>
      <c r="B273" s="62" t="s">
        <v>16545</v>
      </c>
      <c r="C273" s="62" t="s">
        <v>16499</v>
      </c>
    </row>
    <row r="274" spans="1:3">
      <c r="A274" s="61">
        <v>405</v>
      </c>
      <c r="B274" s="62" t="s">
        <v>16642</v>
      </c>
      <c r="C274" s="62" t="s">
        <v>16499</v>
      </c>
    </row>
    <row r="275" spans="1:3">
      <c r="A275" s="61">
        <v>406</v>
      </c>
      <c r="B275" s="62" t="s">
        <v>16692</v>
      </c>
      <c r="C275" s="62" t="s">
        <v>16537</v>
      </c>
    </row>
    <row r="276" spans="1:3">
      <c r="A276" s="61">
        <v>407</v>
      </c>
      <c r="B276" s="62" t="s">
        <v>16693</v>
      </c>
      <c r="C276" s="62" t="s">
        <v>16636</v>
      </c>
    </row>
    <row r="277" spans="1:3">
      <c r="A277" s="61">
        <v>408</v>
      </c>
      <c r="B277" s="62" t="s">
        <v>16694</v>
      </c>
      <c r="C277" s="62" t="s">
        <v>16490</v>
      </c>
    </row>
    <row r="278" spans="1:3">
      <c r="A278" s="61">
        <v>409</v>
      </c>
      <c r="B278" s="62" t="s">
        <v>16694</v>
      </c>
      <c r="C278" s="62" t="s">
        <v>16512</v>
      </c>
    </row>
    <row r="279" spans="1:3">
      <c r="A279" s="61">
        <v>410</v>
      </c>
      <c r="B279" s="62" t="s">
        <v>16694</v>
      </c>
      <c r="C279" s="62" t="s">
        <v>16552</v>
      </c>
    </row>
    <row r="280" spans="1:3" ht="45">
      <c r="A280" s="61">
        <v>411</v>
      </c>
      <c r="B280" s="62" t="s">
        <v>16695</v>
      </c>
      <c r="C280" s="62" t="s">
        <v>16490</v>
      </c>
    </row>
    <row r="281" spans="1:3">
      <c r="A281" s="61">
        <v>412</v>
      </c>
      <c r="B281" s="62" t="s">
        <v>16491</v>
      </c>
      <c r="C281" s="62" t="s">
        <v>16696</v>
      </c>
    </row>
    <row r="282" spans="1:3">
      <c r="A282" s="61">
        <v>413</v>
      </c>
      <c r="B282" s="62" t="s">
        <v>16646</v>
      </c>
      <c r="C282" s="62" t="s">
        <v>16638</v>
      </c>
    </row>
    <row r="283" spans="1:3">
      <c r="A283" s="61">
        <v>414</v>
      </c>
      <c r="B283" s="62" t="s">
        <v>16620</v>
      </c>
      <c r="C283" s="62" t="s">
        <v>16638</v>
      </c>
    </row>
    <row r="284" spans="1:3">
      <c r="A284" s="61">
        <v>415</v>
      </c>
      <c r="B284" s="62" t="s">
        <v>16634</v>
      </c>
      <c r="C284" s="62" t="s">
        <v>16638</v>
      </c>
    </row>
    <row r="285" spans="1:3" ht="30">
      <c r="A285" s="61">
        <v>417</v>
      </c>
      <c r="B285" s="62" t="s">
        <v>16656</v>
      </c>
      <c r="C285" s="62" t="s">
        <v>16537</v>
      </c>
    </row>
    <row r="286" spans="1:3">
      <c r="A286" s="61">
        <v>418</v>
      </c>
      <c r="B286" s="62" t="s">
        <v>16544</v>
      </c>
      <c r="C286" s="62" t="s">
        <v>16520</v>
      </c>
    </row>
    <row r="287" spans="1:3">
      <c r="A287" s="61">
        <v>419</v>
      </c>
      <c r="B287" s="62" t="s">
        <v>16544</v>
      </c>
      <c r="C287" s="62" t="s">
        <v>16496</v>
      </c>
    </row>
    <row r="288" spans="1:3">
      <c r="A288" s="61">
        <v>420</v>
      </c>
      <c r="B288" s="62" t="s">
        <v>16545</v>
      </c>
      <c r="C288" s="62" t="s">
        <v>16520</v>
      </c>
    </row>
    <row r="289" spans="1:3">
      <c r="A289" s="61">
        <v>421</v>
      </c>
      <c r="B289" s="62" t="s">
        <v>16545</v>
      </c>
      <c r="C289" s="62" t="s">
        <v>16496</v>
      </c>
    </row>
    <row r="290" spans="1:3">
      <c r="A290" s="61">
        <v>424</v>
      </c>
      <c r="B290" s="62" t="s">
        <v>16697</v>
      </c>
      <c r="C290" s="62" t="s">
        <v>16497</v>
      </c>
    </row>
    <row r="291" spans="1:3">
      <c r="A291" s="61">
        <v>425</v>
      </c>
      <c r="B291" s="62" t="s">
        <v>16697</v>
      </c>
      <c r="C291" s="62" t="s">
        <v>16528</v>
      </c>
    </row>
    <row r="292" spans="1:3">
      <c r="A292" s="61">
        <v>426</v>
      </c>
      <c r="B292" s="62" t="s">
        <v>16662</v>
      </c>
      <c r="C292" s="62" t="s">
        <v>16494</v>
      </c>
    </row>
    <row r="293" spans="1:3">
      <c r="A293" s="61">
        <v>427</v>
      </c>
      <c r="B293" s="62" t="s">
        <v>16662</v>
      </c>
      <c r="C293" s="62" t="s">
        <v>16663</v>
      </c>
    </row>
    <row r="294" spans="1:3">
      <c r="A294" s="61">
        <v>428</v>
      </c>
      <c r="B294" s="62" t="s">
        <v>16698</v>
      </c>
      <c r="C294" s="62" t="s">
        <v>16520</v>
      </c>
    </row>
    <row r="295" spans="1:3">
      <c r="A295" s="61">
        <v>429</v>
      </c>
      <c r="B295" s="62" t="s">
        <v>16698</v>
      </c>
      <c r="C295" s="62" t="s">
        <v>16496</v>
      </c>
    </row>
    <row r="296" spans="1:3">
      <c r="A296" s="61">
        <v>430</v>
      </c>
      <c r="B296" s="62" t="s">
        <v>16698</v>
      </c>
      <c r="C296" s="62" t="s">
        <v>16497</v>
      </c>
    </row>
    <row r="297" spans="1:3">
      <c r="A297" s="61">
        <v>431</v>
      </c>
      <c r="B297" s="62" t="s">
        <v>16698</v>
      </c>
      <c r="C297" s="62" t="s">
        <v>16528</v>
      </c>
    </row>
    <row r="298" spans="1:3">
      <c r="A298" s="61">
        <v>432</v>
      </c>
      <c r="B298" s="62" t="s">
        <v>16698</v>
      </c>
      <c r="C298" s="62" t="s">
        <v>16499</v>
      </c>
    </row>
    <row r="299" spans="1:3" ht="30">
      <c r="A299" s="61">
        <v>433</v>
      </c>
      <c r="B299" s="62" t="s">
        <v>16699</v>
      </c>
      <c r="C299" s="62" t="s">
        <v>16580</v>
      </c>
    </row>
    <row r="300" spans="1:3">
      <c r="A300" s="61">
        <v>434</v>
      </c>
      <c r="B300" s="62" t="s">
        <v>16662</v>
      </c>
      <c r="C300" s="62" t="s">
        <v>16496</v>
      </c>
    </row>
    <row r="301" spans="1:3">
      <c r="A301" s="61">
        <v>435</v>
      </c>
      <c r="B301" s="62" t="s">
        <v>16662</v>
      </c>
      <c r="C301" s="62" t="s">
        <v>16528</v>
      </c>
    </row>
    <row r="302" spans="1:3">
      <c r="A302" s="61">
        <v>436</v>
      </c>
      <c r="B302" s="62" t="s">
        <v>16700</v>
      </c>
      <c r="C302" s="62" t="s">
        <v>16638</v>
      </c>
    </row>
    <row r="303" spans="1:3">
      <c r="A303" s="61">
        <v>437</v>
      </c>
      <c r="B303" s="62" t="s">
        <v>16700</v>
      </c>
      <c r="C303" s="62" t="s">
        <v>16537</v>
      </c>
    </row>
    <row r="304" spans="1:3">
      <c r="A304" s="61">
        <v>438</v>
      </c>
      <c r="B304" s="62" t="s">
        <v>16700</v>
      </c>
      <c r="C304" s="62" t="s">
        <v>16636</v>
      </c>
    </row>
    <row r="305" spans="1:3">
      <c r="A305" s="61">
        <v>439</v>
      </c>
      <c r="B305" s="62" t="s">
        <v>16524</v>
      </c>
      <c r="C305" s="62" t="s">
        <v>16512</v>
      </c>
    </row>
    <row r="306" spans="1:3">
      <c r="A306" s="61">
        <v>440</v>
      </c>
      <c r="B306" s="62" t="s">
        <v>16524</v>
      </c>
      <c r="C306" s="62" t="s">
        <v>16552</v>
      </c>
    </row>
    <row r="307" spans="1:3">
      <c r="A307" s="61">
        <v>441</v>
      </c>
      <c r="B307" s="62" t="s">
        <v>16524</v>
      </c>
      <c r="C307" s="62" t="s">
        <v>16499</v>
      </c>
    </row>
    <row r="308" spans="1:3">
      <c r="A308" s="61">
        <v>442</v>
      </c>
      <c r="B308" s="62" t="s">
        <v>16701</v>
      </c>
      <c r="C308" s="62" t="s">
        <v>16490</v>
      </c>
    </row>
    <row r="309" spans="1:3">
      <c r="A309" s="61">
        <v>443</v>
      </c>
      <c r="B309" s="62" t="s">
        <v>16701</v>
      </c>
      <c r="C309" s="62" t="s">
        <v>16512</v>
      </c>
    </row>
    <row r="310" spans="1:3">
      <c r="A310" s="61">
        <v>444</v>
      </c>
      <c r="B310" s="62" t="s">
        <v>16701</v>
      </c>
      <c r="C310" s="62" t="s">
        <v>16552</v>
      </c>
    </row>
    <row r="311" spans="1:3">
      <c r="A311" s="61">
        <v>445</v>
      </c>
      <c r="B311" s="62" t="s">
        <v>16701</v>
      </c>
      <c r="C311" s="62" t="s">
        <v>16499</v>
      </c>
    </row>
    <row r="312" spans="1:3">
      <c r="A312" s="61">
        <v>446</v>
      </c>
      <c r="B312" s="62" t="s">
        <v>16702</v>
      </c>
      <c r="C312" s="62" t="s">
        <v>16636</v>
      </c>
    </row>
    <row r="313" spans="1:3">
      <c r="A313" s="61">
        <v>447</v>
      </c>
      <c r="B313" s="62" t="s">
        <v>16702</v>
      </c>
      <c r="C313" s="62" t="s">
        <v>16537</v>
      </c>
    </row>
    <row r="314" spans="1:3">
      <c r="A314" s="61">
        <v>448</v>
      </c>
      <c r="B314" s="62" t="s">
        <v>16703</v>
      </c>
      <c r="C314" s="62" t="s">
        <v>16636</v>
      </c>
    </row>
    <row r="315" spans="1:3" ht="30">
      <c r="A315" s="61">
        <v>449</v>
      </c>
      <c r="B315" s="62" t="s">
        <v>16704</v>
      </c>
      <c r="C315" s="62" t="s">
        <v>16688</v>
      </c>
    </row>
    <row r="316" spans="1:3">
      <c r="A316" s="61">
        <v>450</v>
      </c>
      <c r="B316" s="62" t="s">
        <v>16705</v>
      </c>
      <c r="C316" s="62" t="s">
        <v>16626</v>
      </c>
    </row>
    <row r="317" spans="1:3">
      <c r="A317" s="61">
        <v>451</v>
      </c>
      <c r="B317" s="62" t="s">
        <v>16649</v>
      </c>
      <c r="C317" s="62" t="s">
        <v>16490</v>
      </c>
    </row>
    <row r="318" spans="1:3">
      <c r="A318" s="61">
        <v>452</v>
      </c>
      <c r="B318" s="62" t="s">
        <v>16556</v>
      </c>
      <c r="C318" s="62" t="s">
        <v>16528</v>
      </c>
    </row>
    <row r="319" spans="1:3">
      <c r="A319" s="61">
        <v>453</v>
      </c>
      <c r="B319" s="62" t="s">
        <v>16618</v>
      </c>
      <c r="C319" s="62" t="s">
        <v>16528</v>
      </c>
    </row>
    <row r="320" spans="1:3">
      <c r="A320" s="61">
        <v>454</v>
      </c>
      <c r="B320" s="62" t="s">
        <v>16643</v>
      </c>
      <c r="C320" s="62" t="s">
        <v>16499</v>
      </c>
    </row>
    <row r="321" spans="1:3">
      <c r="A321" s="61">
        <v>455</v>
      </c>
      <c r="B321" s="62" t="s">
        <v>16508</v>
      </c>
      <c r="C321" s="62" t="s">
        <v>16499</v>
      </c>
    </row>
    <row r="322" spans="1:3">
      <c r="A322" s="61">
        <v>456</v>
      </c>
      <c r="B322" s="62" t="s">
        <v>16510</v>
      </c>
      <c r="C322" s="62" t="s">
        <v>16499</v>
      </c>
    </row>
    <row r="323" spans="1:3">
      <c r="A323" s="61">
        <v>457</v>
      </c>
      <c r="B323" s="62" t="s">
        <v>16706</v>
      </c>
      <c r="C323" s="62" t="s">
        <v>16490</v>
      </c>
    </row>
    <row r="324" spans="1:3">
      <c r="A324" s="61">
        <v>458</v>
      </c>
      <c r="B324" s="62" t="s">
        <v>16706</v>
      </c>
      <c r="C324" s="62" t="s">
        <v>16512</v>
      </c>
    </row>
    <row r="325" spans="1:3">
      <c r="A325" s="61">
        <v>459</v>
      </c>
      <c r="B325" s="62" t="s">
        <v>16706</v>
      </c>
      <c r="C325" s="62" t="s">
        <v>16552</v>
      </c>
    </row>
    <row r="326" spans="1:3">
      <c r="A326" s="61">
        <v>460</v>
      </c>
      <c r="B326" s="62" t="s">
        <v>16706</v>
      </c>
      <c r="C326" s="62" t="s">
        <v>16499</v>
      </c>
    </row>
    <row r="327" spans="1:3">
      <c r="A327" s="61">
        <v>461</v>
      </c>
      <c r="B327" s="62" t="s">
        <v>16674</v>
      </c>
      <c r="C327" s="62" t="s">
        <v>16509</v>
      </c>
    </row>
    <row r="328" spans="1:3">
      <c r="A328" s="61">
        <v>462</v>
      </c>
      <c r="B328" s="62" t="s">
        <v>16664</v>
      </c>
      <c r="C328" s="62" t="s">
        <v>16580</v>
      </c>
    </row>
    <row r="329" spans="1:3">
      <c r="A329" s="61">
        <v>463</v>
      </c>
      <c r="B329" s="62" t="s">
        <v>16664</v>
      </c>
      <c r="C329" s="62" t="s">
        <v>16490</v>
      </c>
    </row>
    <row r="330" spans="1:3">
      <c r="A330" s="61">
        <v>464</v>
      </c>
      <c r="B330" s="62" t="s">
        <v>16664</v>
      </c>
      <c r="C330" s="62" t="s">
        <v>16493</v>
      </c>
    </row>
    <row r="331" spans="1:3">
      <c r="A331" s="61">
        <v>465</v>
      </c>
      <c r="B331" s="62" t="s">
        <v>16664</v>
      </c>
      <c r="C331" s="62" t="s">
        <v>16492</v>
      </c>
    </row>
    <row r="332" spans="1:3">
      <c r="A332" s="61">
        <v>466</v>
      </c>
      <c r="B332" s="62" t="s">
        <v>16664</v>
      </c>
      <c r="C332" s="62" t="s">
        <v>16638</v>
      </c>
    </row>
    <row r="333" spans="1:3">
      <c r="A333" s="61">
        <v>467</v>
      </c>
      <c r="B333" s="62" t="s">
        <v>16664</v>
      </c>
      <c r="C333" s="62" t="s">
        <v>16512</v>
      </c>
    </row>
    <row r="334" spans="1:3">
      <c r="A334" s="61">
        <v>468</v>
      </c>
      <c r="B334" s="62" t="s">
        <v>16664</v>
      </c>
      <c r="C334" s="62" t="s">
        <v>16587</v>
      </c>
    </row>
    <row r="335" spans="1:3">
      <c r="A335" s="61">
        <v>469</v>
      </c>
      <c r="B335" s="62" t="s">
        <v>16664</v>
      </c>
      <c r="C335" s="62" t="s">
        <v>16494</v>
      </c>
    </row>
    <row r="336" spans="1:3">
      <c r="A336" s="61">
        <v>470</v>
      </c>
      <c r="B336" s="62" t="s">
        <v>16664</v>
      </c>
      <c r="C336" s="62" t="s">
        <v>16537</v>
      </c>
    </row>
    <row r="337" spans="1:3">
      <c r="A337" s="61">
        <v>471</v>
      </c>
      <c r="B337" s="62" t="s">
        <v>16664</v>
      </c>
      <c r="C337" s="62" t="s">
        <v>16696</v>
      </c>
    </row>
    <row r="338" spans="1:3">
      <c r="A338" s="61">
        <v>472</v>
      </c>
      <c r="B338" s="62" t="s">
        <v>16664</v>
      </c>
      <c r="C338" s="62" t="s">
        <v>16663</v>
      </c>
    </row>
    <row r="339" spans="1:3">
      <c r="A339" s="61">
        <v>473</v>
      </c>
      <c r="B339" s="62" t="s">
        <v>16666</v>
      </c>
      <c r="C339" s="62" t="s">
        <v>16533</v>
      </c>
    </row>
    <row r="340" spans="1:3">
      <c r="A340" s="61">
        <v>474</v>
      </c>
      <c r="B340" s="62" t="s">
        <v>16666</v>
      </c>
      <c r="C340" s="62" t="s">
        <v>16580</v>
      </c>
    </row>
    <row r="341" spans="1:3">
      <c r="A341" s="61">
        <v>475</v>
      </c>
      <c r="B341" s="62" t="s">
        <v>16666</v>
      </c>
      <c r="C341" s="62" t="s">
        <v>16490</v>
      </c>
    </row>
    <row r="342" spans="1:3">
      <c r="A342" s="61">
        <v>476</v>
      </c>
      <c r="B342" s="62" t="s">
        <v>16666</v>
      </c>
      <c r="C342" s="62" t="s">
        <v>16520</v>
      </c>
    </row>
    <row r="343" spans="1:3">
      <c r="A343" s="61">
        <v>477</v>
      </c>
      <c r="B343" s="62" t="s">
        <v>16666</v>
      </c>
      <c r="C343" s="62" t="s">
        <v>16537</v>
      </c>
    </row>
    <row r="344" spans="1:3">
      <c r="A344" s="61">
        <v>478</v>
      </c>
      <c r="B344" s="62" t="s">
        <v>16666</v>
      </c>
      <c r="C344" s="62" t="s">
        <v>16497</v>
      </c>
    </row>
    <row r="345" spans="1:3">
      <c r="A345" s="61">
        <v>479</v>
      </c>
      <c r="B345" s="62" t="s">
        <v>16666</v>
      </c>
      <c r="C345" s="62" t="s">
        <v>16636</v>
      </c>
    </row>
    <row r="346" spans="1:3">
      <c r="A346" s="61">
        <v>480</v>
      </c>
      <c r="B346" s="62" t="s">
        <v>16666</v>
      </c>
      <c r="C346" s="62" t="s">
        <v>16552</v>
      </c>
    </row>
    <row r="347" spans="1:3">
      <c r="A347" s="61">
        <v>481</v>
      </c>
      <c r="B347" s="62" t="s">
        <v>16666</v>
      </c>
      <c r="C347" s="62" t="s">
        <v>16499</v>
      </c>
    </row>
    <row r="348" spans="1:3" ht="30">
      <c r="A348" s="61">
        <v>482</v>
      </c>
      <c r="B348" s="62" t="s">
        <v>16707</v>
      </c>
      <c r="C348" s="62" t="s">
        <v>16652</v>
      </c>
    </row>
    <row r="349" spans="1:3" ht="30">
      <c r="A349" s="61">
        <v>483</v>
      </c>
      <c r="B349" s="62" t="s">
        <v>16708</v>
      </c>
      <c r="C349" s="62" t="s">
        <v>16490</v>
      </c>
    </row>
    <row r="350" spans="1:3" ht="30">
      <c r="A350" s="61">
        <v>484</v>
      </c>
      <c r="B350" s="62" t="s">
        <v>16709</v>
      </c>
      <c r="C350" s="62" t="s">
        <v>16490</v>
      </c>
    </row>
    <row r="351" spans="1:3">
      <c r="A351" s="61">
        <v>485</v>
      </c>
      <c r="B351" s="62" t="s">
        <v>16666</v>
      </c>
      <c r="C351" s="62" t="s">
        <v>16528</v>
      </c>
    </row>
    <row r="352" spans="1:3" ht="30">
      <c r="A352" s="61">
        <v>486</v>
      </c>
      <c r="B352" s="62" t="s">
        <v>16710</v>
      </c>
      <c r="C352" s="62" t="s">
        <v>16711</v>
      </c>
    </row>
    <row r="353" spans="1:3">
      <c r="A353" s="61">
        <v>487</v>
      </c>
      <c r="B353" s="62" t="s">
        <v>16595</v>
      </c>
      <c r="C353" s="62" t="s">
        <v>16497</v>
      </c>
    </row>
    <row r="354" spans="1:3">
      <c r="A354" s="61">
        <v>488</v>
      </c>
      <c r="B354" s="62" t="s">
        <v>16669</v>
      </c>
      <c r="C354" s="62" t="s">
        <v>16497</v>
      </c>
    </row>
    <row r="355" spans="1:3">
      <c r="A355" s="61">
        <v>489</v>
      </c>
      <c r="B355" s="62" t="s">
        <v>16712</v>
      </c>
      <c r="C355" s="62" t="s">
        <v>16490</v>
      </c>
    </row>
    <row r="356" spans="1:3">
      <c r="A356" s="61">
        <v>490</v>
      </c>
      <c r="B356" s="62" t="s">
        <v>16713</v>
      </c>
      <c r="C356" s="62" t="s">
        <v>16490</v>
      </c>
    </row>
    <row r="357" spans="1:3">
      <c r="A357" s="61">
        <v>491</v>
      </c>
      <c r="B357" s="62" t="s">
        <v>16634</v>
      </c>
      <c r="C357" s="62" t="s">
        <v>16636</v>
      </c>
    </row>
    <row r="358" spans="1:3">
      <c r="A358" s="61">
        <v>492</v>
      </c>
      <c r="B358" s="62" t="s">
        <v>16593</v>
      </c>
      <c r="C358" s="62" t="s">
        <v>16497</v>
      </c>
    </row>
    <row r="359" spans="1:3">
      <c r="A359" s="61">
        <v>493</v>
      </c>
      <c r="B359" s="62" t="s">
        <v>16593</v>
      </c>
      <c r="C359" s="62" t="s">
        <v>16528</v>
      </c>
    </row>
    <row r="360" spans="1:3" ht="30">
      <c r="A360" s="61">
        <v>494</v>
      </c>
      <c r="B360" s="62" t="s">
        <v>16561</v>
      </c>
      <c r="C360" s="62" t="s">
        <v>16552</v>
      </c>
    </row>
    <row r="361" spans="1:3">
      <c r="A361" s="61">
        <v>495</v>
      </c>
      <c r="B361" s="62" t="s">
        <v>16714</v>
      </c>
      <c r="C361" s="62" t="s">
        <v>16537</v>
      </c>
    </row>
    <row r="362" spans="1:3">
      <c r="A362" s="61">
        <v>496</v>
      </c>
      <c r="B362" s="62" t="s">
        <v>16715</v>
      </c>
      <c r="C362" s="62" t="s">
        <v>16490</v>
      </c>
    </row>
    <row r="363" spans="1:3">
      <c r="A363" s="61">
        <v>497</v>
      </c>
      <c r="B363" s="62" t="s">
        <v>16714</v>
      </c>
      <c r="C363" s="62" t="s">
        <v>16580</v>
      </c>
    </row>
    <row r="364" spans="1:3">
      <c r="A364" s="61">
        <v>498</v>
      </c>
      <c r="B364" s="62" t="s">
        <v>16716</v>
      </c>
      <c r="C364" s="62" t="s">
        <v>16580</v>
      </c>
    </row>
    <row r="365" spans="1:3">
      <c r="A365" s="61">
        <v>499</v>
      </c>
      <c r="B365" s="62" t="s">
        <v>16716</v>
      </c>
      <c r="C365" s="62" t="s">
        <v>16537</v>
      </c>
    </row>
    <row r="366" spans="1:3" ht="30">
      <c r="A366" s="61">
        <v>500</v>
      </c>
      <c r="B366" s="62" t="s">
        <v>16668</v>
      </c>
      <c r="C366" s="62" t="s">
        <v>16499</v>
      </c>
    </row>
    <row r="367" spans="1:3">
      <c r="A367" s="61">
        <v>501</v>
      </c>
      <c r="B367" s="62" t="s">
        <v>16716</v>
      </c>
      <c r="C367" s="62" t="s">
        <v>16636</v>
      </c>
    </row>
    <row r="368" spans="1:3">
      <c r="A368" s="61">
        <v>502</v>
      </c>
      <c r="B368" s="62" t="s">
        <v>16588</v>
      </c>
      <c r="C368" s="62" t="s">
        <v>16638</v>
      </c>
    </row>
    <row r="369" spans="1:3">
      <c r="A369" s="61">
        <v>503</v>
      </c>
      <c r="B369" s="62" t="s">
        <v>16717</v>
      </c>
      <c r="C369" s="62" t="s">
        <v>16528</v>
      </c>
    </row>
    <row r="370" spans="1:3">
      <c r="A370" s="61">
        <v>504</v>
      </c>
      <c r="B370" s="62" t="s">
        <v>16718</v>
      </c>
      <c r="C370" s="62" t="s">
        <v>16490</v>
      </c>
    </row>
    <row r="371" spans="1:3">
      <c r="A371" s="61">
        <v>505</v>
      </c>
      <c r="B371" s="62" t="s">
        <v>16719</v>
      </c>
      <c r="C371" s="62" t="s">
        <v>16528</v>
      </c>
    </row>
    <row r="372" spans="1:3">
      <c r="A372" s="61">
        <v>506</v>
      </c>
      <c r="B372" s="62" t="s">
        <v>16719</v>
      </c>
      <c r="C372" s="62" t="s">
        <v>16499</v>
      </c>
    </row>
    <row r="373" spans="1:3">
      <c r="A373" s="61">
        <v>507</v>
      </c>
      <c r="B373" s="62" t="s">
        <v>16720</v>
      </c>
      <c r="C373" s="62" t="s">
        <v>16499</v>
      </c>
    </row>
    <row r="374" spans="1:3" ht="30">
      <c r="A374" s="64">
        <v>508</v>
      </c>
      <c r="B374" s="65" t="s">
        <v>16721</v>
      </c>
      <c r="C374" s="65" t="s">
        <v>16537</v>
      </c>
    </row>
    <row r="375" spans="1:3">
      <c r="A375" s="66">
        <v>509</v>
      </c>
      <c r="B375" s="67" t="s">
        <v>16722</v>
      </c>
      <c r="C375" s="67" t="s">
        <v>16636</v>
      </c>
    </row>
    <row r="376" spans="1:3">
      <c r="A376" s="64">
        <v>510</v>
      </c>
      <c r="B376" s="65" t="s">
        <v>16723</v>
      </c>
      <c r="C376" s="65" t="s">
        <v>16636</v>
      </c>
    </row>
    <row r="377" spans="1:3">
      <c r="A377" s="66">
        <v>1001</v>
      </c>
      <c r="B377" s="67" t="s">
        <v>16724</v>
      </c>
      <c r="C377" s="68">
        <v>2.1</v>
      </c>
    </row>
    <row r="378" spans="1:3">
      <c r="A378" s="61">
        <v>1002</v>
      </c>
      <c r="B378" s="62" t="s">
        <v>16725</v>
      </c>
      <c r="C378" s="69">
        <v>2.2000000000000002</v>
      </c>
    </row>
    <row r="379" spans="1:3">
      <c r="A379" s="61">
        <v>1003</v>
      </c>
      <c r="B379" s="62" t="s">
        <v>16726</v>
      </c>
      <c r="C379" s="69">
        <v>2.2000000000000002</v>
      </c>
    </row>
    <row r="380" spans="1:3">
      <c r="A380" s="64">
        <v>1005</v>
      </c>
      <c r="B380" s="65" t="s">
        <v>183</v>
      </c>
      <c r="C380" s="70">
        <v>2.2999999999999998</v>
      </c>
    </row>
    <row r="381" spans="1:3">
      <c r="A381" s="66">
        <v>1006</v>
      </c>
      <c r="B381" s="67" t="s">
        <v>16727</v>
      </c>
      <c r="C381" s="68">
        <v>2.2000000000000002</v>
      </c>
    </row>
    <row r="382" spans="1:3">
      <c r="A382" s="61">
        <v>1008</v>
      </c>
      <c r="B382" s="62" t="s">
        <v>16728</v>
      </c>
      <c r="C382" s="69">
        <v>2.2999999999999998</v>
      </c>
    </row>
    <row r="383" spans="1:3">
      <c r="A383" s="61">
        <v>1009</v>
      </c>
      <c r="B383" s="62" t="s">
        <v>16729</v>
      </c>
      <c r="C383" s="69">
        <v>2.2000000000000002</v>
      </c>
    </row>
    <row r="384" spans="1:3" ht="45">
      <c r="A384" s="61">
        <v>1010</v>
      </c>
      <c r="B384" s="62" t="s">
        <v>16730</v>
      </c>
      <c r="C384" s="69">
        <v>2.1</v>
      </c>
    </row>
    <row r="385" spans="1:3">
      <c r="A385" s="61">
        <v>1011</v>
      </c>
      <c r="B385" s="62" t="s">
        <v>1801</v>
      </c>
      <c r="C385" s="69">
        <v>2.1</v>
      </c>
    </row>
    <row r="386" spans="1:3">
      <c r="A386" s="61">
        <v>1012</v>
      </c>
      <c r="B386" s="62" t="s">
        <v>16731</v>
      </c>
      <c r="C386" s="69">
        <v>2.1</v>
      </c>
    </row>
    <row r="387" spans="1:3">
      <c r="A387" s="61">
        <v>1013</v>
      </c>
      <c r="B387" s="62" t="s">
        <v>16732</v>
      </c>
      <c r="C387" s="69">
        <v>2.2000000000000002</v>
      </c>
    </row>
    <row r="388" spans="1:3">
      <c r="A388" s="61">
        <v>1016</v>
      </c>
      <c r="B388" s="62" t="s">
        <v>16733</v>
      </c>
      <c r="C388" s="69">
        <v>2.2999999999999998</v>
      </c>
    </row>
    <row r="389" spans="1:3">
      <c r="A389" s="64">
        <v>1017</v>
      </c>
      <c r="B389" s="65" t="s">
        <v>16734</v>
      </c>
      <c r="C389" s="70">
        <v>2.2999999999999998</v>
      </c>
    </row>
    <row r="390" spans="1:3">
      <c r="A390" s="66">
        <v>1018</v>
      </c>
      <c r="B390" s="67" t="s">
        <v>16735</v>
      </c>
      <c r="C390" s="68">
        <v>2.2000000000000002</v>
      </c>
    </row>
    <row r="391" spans="1:3">
      <c r="A391" s="61">
        <v>1020</v>
      </c>
      <c r="B391" s="62" t="s">
        <v>16736</v>
      </c>
      <c r="C391" s="69">
        <v>2.2000000000000002</v>
      </c>
    </row>
    <row r="392" spans="1:3">
      <c r="A392" s="61">
        <v>1021</v>
      </c>
      <c r="B392" s="62" t="s">
        <v>16737</v>
      </c>
      <c r="C392" s="69">
        <v>2.2000000000000002</v>
      </c>
    </row>
    <row r="393" spans="1:3">
      <c r="A393" s="61">
        <v>1022</v>
      </c>
      <c r="B393" s="62" t="s">
        <v>16738</v>
      </c>
      <c r="C393" s="69">
        <v>2.2000000000000002</v>
      </c>
    </row>
    <row r="394" spans="1:3">
      <c r="A394" s="61">
        <v>1023</v>
      </c>
      <c r="B394" s="62" t="s">
        <v>16739</v>
      </c>
      <c r="C394" s="69">
        <v>2.2999999999999998</v>
      </c>
    </row>
    <row r="395" spans="1:3">
      <c r="A395" s="61">
        <v>1026</v>
      </c>
      <c r="B395" s="62" t="s">
        <v>16740</v>
      </c>
      <c r="C395" s="69">
        <v>2.2999999999999998</v>
      </c>
    </row>
    <row r="396" spans="1:3">
      <c r="A396" s="61">
        <v>1027</v>
      </c>
      <c r="B396" s="62" t="s">
        <v>16741</v>
      </c>
      <c r="C396" s="69">
        <v>2.1</v>
      </c>
    </row>
    <row r="397" spans="1:3">
      <c r="A397" s="61">
        <v>1028</v>
      </c>
      <c r="B397" s="62" t="s">
        <v>16742</v>
      </c>
      <c r="C397" s="69">
        <v>2.2000000000000002</v>
      </c>
    </row>
    <row r="398" spans="1:3">
      <c r="A398" s="61">
        <v>1029</v>
      </c>
      <c r="B398" s="62" t="s">
        <v>16743</v>
      </c>
      <c r="C398" s="69">
        <v>2.2000000000000002</v>
      </c>
    </row>
    <row r="399" spans="1:3">
      <c r="A399" s="61">
        <v>1030</v>
      </c>
      <c r="B399" s="62" t="s">
        <v>16744</v>
      </c>
      <c r="C399" s="69">
        <v>2.1</v>
      </c>
    </row>
    <row r="400" spans="1:3">
      <c r="A400" s="61">
        <v>1032</v>
      </c>
      <c r="B400" s="62" t="s">
        <v>16745</v>
      </c>
      <c r="C400" s="69">
        <v>2.1</v>
      </c>
    </row>
    <row r="401" spans="1:3">
      <c r="A401" s="61">
        <v>1033</v>
      </c>
      <c r="B401" s="62" t="s">
        <v>16746</v>
      </c>
      <c r="C401" s="69">
        <v>2.1</v>
      </c>
    </row>
    <row r="402" spans="1:3">
      <c r="A402" s="61">
        <v>1035</v>
      </c>
      <c r="B402" s="62" t="s">
        <v>16747</v>
      </c>
      <c r="C402" s="69">
        <v>2.1</v>
      </c>
    </row>
    <row r="403" spans="1:3">
      <c r="A403" s="61">
        <v>1036</v>
      </c>
      <c r="B403" s="62" t="s">
        <v>16748</v>
      </c>
      <c r="C403" s="69">
        <v>2.1</v>
      </c>
    </row>
    <row r="404" spans="1:3">
      <c r="A404" s="61">
        <v>1037</v>
      </c>
      <c r="B404" s="62" t="s">
        <v>16749</v>
      </c>
      <c r="C404" s="69">
        <v>2.1</v>
      </c>
    </row>
    <row r="405" spans="1:3">
      <c r="A405" s="61">
        <v>1038</v>
      </c>
      <c r="B405" s="62" t="s">
        <v>16750</v>
      </c>
      <c r="C405" s="69">
        <v>2.1</v>
      </c>
    </row>
    <row r="406" spans="1:3">
      <c r="A406" s="61">
        <v>1039</v>
      </c>
      <c r="B406" s="62" t="s">
        <v>16751</v>
      </c>
      <c r="C406" s="69">
        <v>2.1</v>
      </c>
    </row>
    <row r="407" spans="1:3" ht="30">
      <c r="A407" s="61">
        <v>1040</v>
      </c>
      <c r="B407" s="62" t="s">
        <v>16752</v>
      </c>
      <c r="C407" s="69">
        <v>2.2999999999999998</v>
      </c>
    </row>
    <row r="408" spans="1:3" ht="30">
      <c r="A408" s="61">
        <v>1041</v>
      </c>
      <c r="B408" s="62" t="s">
        <v>16753</v>
      </c>
      <c r="C408" s="69">
        <v>2.1</v>
      </c>
    </row>
    <row r="409" spans="1:3">
      <c r="A409" s="61">
        <v>1043</v>
      </c>
      <c r="B409" s="62" t="s">
        <v>16754</v>
      </c>
      <c r="C409" s="69">
        <v>2.2000000000000002</v>
      </c>
    </row>
    <row r="410" spans="1:3">
      <c r="A410" s="64">
        <v>1044</v>
      </c>
      <c r="B410" s="65" t="s">
        <v>16755</v>
      </c>
      <c r="C410" s="70">
        <v>2.2000000000000002</v>
      </c>
    </row>
    <row r="411" spans="1:3">
      <c r="A411" s="71">
        <v>1045</v>
      </c>
      <c r="B411" s="72" t="s">
        <v>16756</v>
      </c>
      <c r="C411" s="73">
        <v>2.2999999999999998</v>
      </c>
    </row>
    <row r="412" spans="1:3">
      <c r="A412" s="66">
        <v>1046</v>
      </c>
      <c r="B412" s="67" t="s">
        <v>16757</v>
      </c>
      <c r="C412" s="68">
        <v>2.2000000000000002</v>
      </c>
    </row>
    <row r="413" spans="1:3">
      <c r="A413" s="61">
        <v>1048</v>
      </c>
      <c r="B413" s="62" t="s">
        <v>16758</v>
      </c>
      <c r="C413" s="69">
        <v>2.2999999999999998</v>
      </c>
    </row>
    <row r="414" spans="1:3">
      <c r="A414" s="61">
        <v>1049</v>
      </c>
      <c r="B414" s="62" t="s">
        <v>16759</v>
      </c>
      <c r="C414" s="69">
        <v>2.1</v>
      </c>
    </row>
    <row r="415" spans="1:3">
      <c r="A415" s="61">
        <v>1050</v>
      </c>
      <c r="B415" s="62" t="s">
        <v>16760</v>
      </c>
      <c r="C415" s="69">
        <v>2.2999999999999998</v>
      </c>
    </row>
    <row r="416" spans="1:3" ht="30">
      <c r="A416" s="61">
        <v>1051</v>
      </c>
      <c r="B416" s="62" t="s">
        <v>16761</v>
      </c>
      <c r="C416" s="69">
        <v>6.1</v>
      </c>
    </row>
    <row r="417" spans="1:3">
      <c r="A417" s="61">
        <v>1052</v>
      </c>
      <c r="B417" s="62" t="s">
        <v>16762</v>
      </c>
      <c r="C417" s="69">
        <v>8</v>
      </c>
    </row>
    <row r="418" spans="1:3">
      <c r="A418" s="61">
        <v>1053</v>
      </c>
      <c r="B418" s="62" t="s">
        <v>16763</v>
      </c>
      <c r="C418" s="69">
        <v>2.2999999999999998</v>
      </c>
    </row>
    <row r="419" spans="1:3">
      <c r="A419" s="61">
        <v>1055</v>
      </c>
      <c r="B419" s="62" t="s">
        <v>16764</v>
      </c>
      <c r="C419" s="69">
        <v>2.1</v>
      </c>
    </row>
    <row r="420" spans="1:3">
      <c r="A420" s="61">
        <v>1056</v>
      </c>
      <c r="B420" s="62" t="s">
        <v>16765</v>
      </c>
      <c r="C420" s="69">
        <v>2.2000000000000002</v>
      </c>
    </row>
    <row r="421" spans="1:3">
      <c r="A421" s="61">
        <v>1057</v>
      </c>
      <c r="B421" s="62" t="s">
        <v>16766</v>
      </c>
      <c r="C421" s="69">
        <v>2.1</v>
      </c>
    </row>
    <row r="422" spans="1:3" ht="30">
      <c r="A422" s="61">
        <v>1058</v>
      </c>
      <c r="B422" s="62" t="s">
        <v>16767</v>
      </c>
      <c r="C422" s="69">
        <v>2.2000000000000002</v>
      </c>
    </row>
    <row r="423" spans="1:3">
      <c r="A423" s="61">
        <v>1060</v>
      </c>
      <c r="B423" s="62" t="s">
        <v>16768</v>
      </c>
      <c r="C423" s="69">
        <v>2.1</v>
      </c>
    </row>
    <row r="424" spans="1:3">
      <c r="A424" s="61">
        <v>1061</v>
      </c>
      <c r="B424" s="62" t="s">
        <v>16769</v>
      </c>
      <c r="C424" s="69">
        <v>2.1</v>
      </c>
    </row>
    <row r="425" spans="1:3">
      <c r="A425" s="61">
        <v>1062</v>
      </c>
      <c r="B425" s="62" t="s">
        <v>16770</v>
      </c>
      <c r="C425" s="69">
        <v>2.2999999999999998</v>
      </c>
    </row>
    <row r="426" spans="1:3">
      <c r="A426" s="61">
        <v>1063</v>
      </c>
      <c r="B426" s="62" t="s">
        <v>16771</v>
      </c>
      <c r="C426" s="69">
        <v>2.1</v>
      </c>
    </row>
    <row r="427" spans="1:3">
      <c r="A427" s="61">
        <v>1064</v>
      </c>
      <c r="B427" s="62" t="s">
        <v>16772</v>
      </c>
      <c r="C427" s="69">
        <v>2.2999999999999998</v>
      </c>
    </row>
    <row r="428" spans="1:3">
      <c r="A428" s="61">
        <v>1065</v>
      </c>
      <c r="B428" s="62" t="s">
        <v>16773</v>
      </c>
      <c r="C428" s="69">
        <v>2.2000000000000002</v>
      </c>
    </row>
    <row r="429" spans="1:3">
      <c r="A429" s="61">
        <v>1066</v>
      </c>
      <c r="B429" s="62" t="s">
        <v>16774</v>
      </c>
      <c r="C429" s="69">
        <v>2.2000000000000002</v>
      </c>
    </row>
    <row r="430" spans="1:3">
      <c r="A430" s="64">
        <v>1067</v>
      </c>
      <c r="B430" s="65" t="s">
        <v>16775</v>
      </c>
      <c r="C430" s="70">
        <v>2.2999999999999998</v>
      </c>
    </row>
    <row r="431" spans="1:3">
      <c r="A431" s="66">
        <v>1069</v>
      </c>
      <c r="B431" s="67" t="s">
        <v>16776</v>
      </c>
      <c r="C431" s="68">
        <v>2.2999999999999998</v>
      </c>
    </row>
    <row r="432" spans="1:3">
      <c r="A432" s="61">
        <v>1070</v>
      </c>
      <c r="B432" s="62" t="s">
        <v>16777</v>
      </c>
      <c r="C432" s="69">
        <v>2.2000000000000002</v>
      </c>
    </row>
    <row r="433" spans="1:3">
      <c r="A433" s="61">
        <v>1071</v>
      </c>
      <c r="B433" s="62" t="s">
        <v>16778</v>
      </c>
      <c r="C433" s="69">
        <v>2.2999999999999998</v>
      </c>
    </row>
    <row r="434" spans="1:3">
      <c r="A434" s="61">
        <v>1072</v>
      </c>
      <c r="B434" s="62" t="s">
        <v>16779</v>
      </c>
      <c r="C434" s="69">
        <v>2.2000000000000002</v>
      </c>
    </row>
    <row r="435" spans="1:3">
      <c r="A435" s="61">
        <v>1073</v>
      </c>
      <c r="B435" s="62" t="s">
        <v>16780</v>
      </c>
      <c r="C435" s="69">
        <v>2.2000000000000002</v>
      </c>
    </row>
    <row r="436" spans="1:3" ht="30">
      <c r="A436" s="61">
        <v>1075</v>
      </c>
      <c r="B436" s="62" t="s">
        <v>16781</v>
      </c>
      <c r="C436" s="69">
        <v>2.1</v>
      </c>
    </row>
    <row r="437" spans="1:3">
      <c r="A437" s="61">
        <v>1076</v>
      </c>
      <c r="B437" s="62" t="s">
        <v>16782</v>
      </c>
      <c r="C437" s="69">
        <v>2.2999999999999998</v>
      </c>
    </row>
    <row r="438" spans="1:3">
      <c r="A438" s="61">
        <v>1077</v>
      </c>
      <c r="B438" s="62" t="s">
        <v>16783</v>
      </c>
      <c r="C438" s="69">
        <v>2.1</v>
      </c>
    </row>
    <row r="439" spans="1:3">
      <c r="A439" s="61">
        <v>1078</v>
      </c>
      <c r="B439" s="62" t="s">
        <v>16784</v>
      </c>
      <c r="C439" s="69">
        <v>2.2000000000000002</v>
      </c>
    </row>
    <row r="440" spans="1:3">
      <c r="A440" s="61">
        <v>1079</v>
      </c>
      <c r="B440" s="62" t="s">
        <v>16785</v>
      </c>
      <c r="C440" s="69">
        <v>2.2999999999999998</v>
      </c>
    </row>
    <row r="441" spans="1:3">
      <c r="A441" s="61">
        <v>1080</v>
      </c>
      <c r="B441" s="62" t="s">
        <v>16786</v>
      </c>
      <c r="C441" s="69">
        <v>2.2000000000000002</v>
      </c>
    </row>
    <row r="442" spans="1:3">
      <c r="A442" s="61">
        <v>1081</v>
      </c>
      <c r="B442" s="62" t="s">
        <v>16787</v>
      </c>
      <c r="C442" s="69">
        <v>2.1</v>
      </c>
    </row>
    <row r="443" spans="1:3" ht="30">
      <c r="A443" s="61">
        <v>1082</v>
      </c>
      <c r="B443" s="62" t="s">
        <v>16788</v>
      </c>
      <c r="C443" s="69">
        <v>2.2999999999999998</v>
      </c>
    </row>
    <row r="444" spans="1:3">
      <c r="A444" s="61">
        <v>1083</v>
      </c>
      <c r="B444" s="62" t="s">
        <v>16789</v>
      </c>
      <c r="C444" s="69">
        <v>2.1</v>
      </c>
    </row>
    <row r="445" spans="1:3">
      <c r="A445" s="61">
        <v>1085</v>
      </c>
      <c r="B445" s="62" t="s">
        <v>16790</v>
      </c>
      <c r="C445" s="69">
        <v>2.1</v>
      </c>
    </row>
    <row r="446" spans="1:3">
      <c r="A446" s="61">
        <v>1086</v>
      </c>
      <c r="B446" s="62" t="s">
        <v>16791</v>
      </c>
      <c r="C446" s="69">
        <v>2.1</v>
      </c>
    </row>
    <row r="447" spans="1:3">
      <c r="A447" s="61">
        <v>1087</v>
      </c>
      <c r="B447" s="62" t="s">
        <v>16792</v>
      </c>
      <c r="C447" s="69">
        <v>2.1</v>
      </c>
    </row>
    <row r="448" spans="1:3">
      <c r="A448" s="61">
        <v>1088</v>
      </c>
      <c r="B448" s="62" t="s">
        <v>16793</v>
      </c>
      <c r="C448" s="69">
        <v>3</v>
      </c>
    </row>
    <row r="449" spans="1:3">
      <c r="A449" s="61">
        <v>1089</v>
      </c>
      <c r="B449" s="62" t="s">
        <v>16794</v>
      </c>
      <c r="C449" s="69">
        <v>3</v>
      </c>
    </row>
    <row r="450" spans="1:3">
      <c r="A450" s="61">
        <v>1090</v>
      </c>
      <c r="B450" s="62" t="s">
        <v>16795</v>
      </c>
      <c r="C450" s="69">
        <v>3</v>
      </c>
    </row>
    <row r="451" spans="1:3">
      <c r="A451" s="61">
        <v>1091</v>
      </c>
      <c r="B451" s="62" t="s">
        <v>16796</v>
      </c>
      <c r="C451" s="69">
        <v>3</v>
      </c>
    </row>
    <row r="452" spans="1:3">
      <c r="A452" s="64">
        <v>1092</v>
      </c>
      <c r="B452" s="65" t="s">
        <v>16797</v>
      </c>
      <c r="C452" s="70">
        <v>6.1</v>
      </c>
    </row>
    <row r="453" spans="1:3">
      <c r="A453" s="66">
        <v>1093</v>
      </c>
      <c r="B453" s="67" t="s">
        <v>16798</v>
      </c>
      <c r="C453" s="68">
        <v>3</v>
      </c>
    </row>
    <row r="454" spans="1:3">
      <c r="A454" s="64">
        <v>1098</v>
      </c>
      <c r="B454" s="65" t="s">
        <v>16799</v>
      </c>
      <c r="C454" s="70">
        <v>6.1</v>
      </c>
    </row>
    <row r="455" spans="1:3">
      <c r="A455" s="66">
        <v>1099</v>
      </c>
      <c r="B455" s="67" t="s">
        <v>16800</v>
      </c>
      <c r="C455" s="68">
        <v>3</v>
      </c>
    </row>
    <row r="456" spans="1:3">
      <c r="A456" s="61">
        <v>1100</v>
      </c>
      <c r="B456" s="62" t="s">
        <v>16801</v>
      </c>
      <c r="C456" s="69">
        <v>3</v>
      </c>
    </row>
    <row r="457" spans="1:3">
      <c r="A457" s="61">
        <v>1104</v>
      </c>
      <c r="B457" s="62" t="s">
        <v>16802</v>
      </c>
      <c r="C457" s="69">
        <v>3</v>
      </c>
    </row>
    <row r="458" spans="1:3">
      <c r="A458" s="64">
        <v>1105</v>
      </c>
      <c r="B458" s="65" t="s">
        <v>16803</v>
      </c>
      <c r="C458" s="69">
        <v>3</v>
      </c>
    </row>
    <row r="459" spans="1:3">
      <c r="A459" s="71">
        <v>1106</v>
      </c>
      <c r="B459" s="72" t="s">
        <v>16804</v>
      </c>
      <c r="C459" s="69">
        <v>3</v>
      </c>
    </row>
    <row r="460" spans="1:3">
      <c r="A460" s="66">
        <v>1107</v>
      </c>
      <c r="B460" s="67" t="s">
        <v>16805</v>
      </c>
      <c r="C460" s="69">
        <v>3</v>
      </c>
    </row>
    <row r="461" spans="1:3">
      <c r="A461" s="61">
        <v>1108</v>
      </c>
      <c r="B461" s="62" t="s">
        <v>16806</v>
      </c>
      <c r="C461" s="69">
        <v>3</v>
      </c>
    </row>
    <row r="462" spans="1:3">
      <c r="A462" s="61">
        <v>1109</v>
      </c>
      <c r="B462" s="62" t="s">
        <v>16807</v>
      </c>
      <c r="C462" s="69">
        <v>3</v>
      </c>
    </row>
    <row r="463" spans="1:3">
      <c r="A463" s="61">
        <v>1110</v>
      </c>
      <c r="B463" s="62" t="s">
        <v>16808</v>
      </c>
      <c r="C463" s="69">
        <v>3</v>
      </c>
    </row>
    <row r="464" spans="1:3">
      <c r="A464" s="61">
        <v>1111</v>
      </c>
      <c r="B464" s="62" t="s">
        <v>16809</v>
      </c>
      <c r="C464" s="69">
        <v>3</v>
      </c>
    </row>
    <row r="465" spans="1:3">
      <c r="A465" s="61">
        <v>1112</v>
      </c>
      <c r="B465" s="62" t="s">
        <v>16810</v>
      </c>
      <c r="C465" s="69">
        <v>3</v>
      </c>
    </row>
    <row r="466" spans="1:3">
      <c r="A466" s="61">
        <v>1113</v>
      </c>
      <c r="B466" s="62" t="s">
        <v>16811</v>
      </c>
      <c r="C466" s="69">
        <v>3</v>
      </c>
    </row>
    <row r="467" spans="1:3">
      <c r="A467" s="61">
        <v>1114</v>
      </c>
      <c r="B467" s="62" t="s">
        <v>16812</v>
      </c>
      <c r="C467" s="69">
        <v>3</v>
      </c>
    </row>
    <row r="468" spans="1:3">
      <c r="A468" s="64">
        <v>1120</v>
      </c>
      <c r="B468" s="65" t="s">
        <v>16813</v>
      </c>
      <c r="C468" s="69">
        <v>3</v>
      </c>
    </row>
    <row r="469" spans="1:3">
      <c r="A469" s="71">
        <v>1123</v>
      </c>
      <c r="B469" s="72" t="s">
        <v>16814</v>
      </c>
      <c r="C469" s="69">
        <v>3</v>
      </c>
    </row>
    <row r="470" spans="1:3">
      <c r="A470" s="66">
        <v>1125</v>
      </c>
      <c r="B470" s="67" t="s">
        <v>16815</v>
      </c>
      <c r="C470" s="69">
        <v>3</v>
      </c>
    </row>
    <row r="471" spans="1:3">
      <c r="A471" s="61">
        <v>1126</v>
      </c>
      <c r="B471" s="62" t="s">
        <v>16816</v>
      </c>
      <c r="C471" s="69">
        <v>3</v>
      </c>
    </row>
    <row r="472" spans="1:3">
      <c r="A472" s="61">
        <v>1127</v>
      </c>
      <c r="B472" s="62" t="s">
        <v>16817</v>
      </c>
      <c r="C472" s="69">
        <v>3</v>
      </c>
    </row>
    <row r="473" spans="1:3">
      <c r="A473" s="61">
        <v>1128</v>
      </c>
      <c r="B473" s="62" t="s">
        <v>16818</v>
      </c>
      <c r="C473" s="69">
        <v>3</v>
      </c>
    </row>
    <row r="474" spans="1:3">
      <c r="A474" s="61">
        <v>1129</v>
      </c>
      <c r="B474" s="62" t="s">
        <v>16819</v>
      </c>
      <c r="C474" s="69">
        <v>3</v>
      </c>
    </row>
    <row r="475" spans="1:3">
      <c r="A475" s="61">
        <v>1130</v>
      </c>
      <c r="B475" s="62" t="s">
        <v>16820</v>
      </c>
      <c r="C475" s="69">
        <v>3</v>
      </c>
    </row>
    <row r="476" spans="1:3">
      <c r="A476" s="61">
        <v>1131</v>
      </c>
      <c r="B476" s="62" t="s">
        <v>16821</v>
      </c>
      <c r="C476" s="69">
        <v>3</v>
      </c>
    </row>
    <row r="477" spans="1:3">
      <c r="A477" s="64">
        <v>1133</v>
      </c>
      <c r="B477" s="65" t="s">
        <v>16822</v>
      </c>
      <c r="C477" s="69">
        <v>3</v>
      </c>
    </row>
    <row r="478" spans="1:3">
      <c r="A478" s="66">
        <v>1134</v>
      </c>
      <c r="B478" s="67" t="s">
        <v>16823</v>
      </c>
      <c r="C478" s="69">
        <v>3</v>
      </c>
    </row>
    <row r="479" spans="1:3">
      <c r="A479" s="64">
        <v>1135</v>
      </c>
      <c r="B479" s="65" t="s">
        <v>16824</v>
      </c>
      <c r="C479" s="70">
        <v>6.1</v>
      </c>
    </row>
    <row r="480" spans="1:3">
      <c r="A480" s="71">
        <v>1136</v>
      </c>
      <c r="B480" s="72" t="s">
        <v>16825</v>
      </c>
      <c r="C480" s="68">
        <v>3</v>
      </c>
    </row>
    <row r="481" spans="1:3" ht="60">
      <c r="A481" s="71">
        <v>1139</v>
      </c>
      <c r="B481" s="72" t="s">
        <v>16826</v>
      </c>
      <c r="C481" s="69">
        <v>3</v>
      </c>
    </row>
    <row r="482" spans="1:3">
      <c r="A482" s="71">
        <v>1143</v>
      </c>
      <c r="B482" s="72" t="s">
        <v>16827</v>
      </c>
      <c r="C482" s="70">
        <v>6.1</v>
      </c>
    </row>
    <row r="483" spans="1:3">
      <c r="A483" s="66">
        <v>1144</v>
      </c>
      <c r="B483" s="67" t="s">
        <v>16828</v>
      </c>
      <c r="C483" s="68">
        <v>3</v>
      </c>
    </row>
    <row r="484" spans="1:3">
      <c r="A484" s="61">
        <v>1145</v>
      </c>
      <c r="B484" s="62" t="s">
        <v>16829</v>
      </c>
      <c r="C484" s="69">
        <v>3</v>
      </c>
    </row>
    <row r="485" spans="1:3">
      <c r="A485" s="61">
        <v>1146</v>
      </c>
      <c r="B485" s="62" t="s">
        <v>16830</v>
      </c>
      <c r="C485" s="69">
        <v>3</v>
      </c>
    </row>
    <row r="486" spans="1:3">
      <c r="A486" s="61">
        <v>1147</v>
      </c>
      <c r="B486" s="62" t="s">
        <v>16831</v>
      </c>
      <c r="C486" s="69">
        <v>3</v>
      </c>
    </row>
    <row r="487" spans="1:3">
      <c r="A487" s="64">
        <v>1148</v>
      </c>
      <c r="B487" s="65" t="s">
        <v>16832</v>
      </c>
      <c r="C487" s="69">
        <v>3</v>
      </c>
    </row>
    <row r="488" spans="1:3">
      <c r="A488" s="66">
        <v>1149</v>
      </c>
      <c r="B488" s="67" t="s">
        <v>16833</v>
      </c>
      <c r="C488" s="69">
        <v>3</v>
      </c>
    </row>
    <row r="489" spans="1:3">
      <c r="A489" s="61">
        <v>1150</v>
      </c>
      <c r="B489" s="62" t="s">
        <v>16834</v>
      </c>
      <c r="C489" s="69">
        <v>3</v>
      </c>
    </row>
    <row r="490" spans="1:3">
      <c r="A490" s="61">
        <v>1152</v>
      </c>
      <c r="B490" s="62" t="s">
        <v>16835</v>
      </c>
      <c r="C490" s="69">
        <v>3</v>
      </c>
    </row>
    <row r="491" spans="1:3">
      <c r="A491" s="64">
        <v>1153</v>
      </c>
      <c r="B491" s="65" t="s">
        <v>16836</v>
      </c>
      <c r="C491" s="69">
        <v>3</v>
      </c>
    </row>
    <row r="492" spans="1:3">
      <c r="A492" s="66">
        <v>1154</v>
      </c>
      <c r="B492" s="67" t="s">
        <v>16837</v>
      </c>
      <c r="C492" s="69">
        <v>3</v>
      </c>
    </row>
    <row r="493" spans="1:3">
      <c r="A493" s="61">
        <v>1155</v>
      </c>
      <c r="B493" s="62" t="s">
        <v>16838</v>
      </c>
      <c r="C493" s="69">
        <v>3</v>
      </c>
    </row>
    <row r="494" spans="1:3">
      <c r="A494" s="61">
        <v>1156</v>
      </c>
      <c r="B494" s="62" t="s">
        <v>16839</v>
      </c>
      <c r="C494" s="69">
        <v>3</v>
      </c>
    </row>
    <row r="495" spans="1:3">
      <c r="A495" s="61">
        <v>1157</v>
      </c>
      <c r="B495" s="62" t="s">
        <v>16840</v>
      </c>
      <c r="C495" s="69">
        <v>3</v>
      </c>
    </row>
    <row r="496" spans="1:3">
      <c r="A496" s="64">
        <v>1158</v>
      </c>
      <c r="B496" s="65" t="s">
        <v>16841</v>
      </c>
      <c r="C496" s="70">
        <v>3</v>
      </c>
    </row>
    <row r="497" spans="1:3">
      <c r="A497" s="66">
        <v>1159</v>
      </c>
      <c r="B497" s="67" t="s">
        <v>16842</v>
      </c>
      <c r="C497" s="68">
        <v>3</v>
      </c>
    </row>
    <row r="498" spans="1:3">
      <c r="A498" s="64">
        <v>1160</v>
      </c>
      <c r="B498" s="65" t="s">
        <v>16843</v>
      </c>
      <c r="C498" s="70">
        <v>3</v>
      </c>
    </row>
    <row r="499" spans="1:3">
      <c r="A499" s="66">
        <v>1161</v>
      </c>
      <c r="B499" s="67" t="s">
        <v>16844</v>
      </c>
      <c r="C499" s="68">
        <v>3</v>
      </c>
    </row>
    <row r="500" spans="1:3">
      <c r="A500" s="64">
        <v>1162</v>
      </c>
      <c r="B500" s="65" t="s">
        <v>16845</v>
      </c>
      <c r="C500" s="70">
        <v>3</v>
      </c>
    </row>
    <row r="501" spans="1:3">
      <c r="A501" s="71">
        <v>1163</v>
      </c>
      <c r="B501" s="72" t="s">
        <v>16846</v>
      </c>
      <c r="C501" s="73">
        <v>6.1</v>
      </c>
    </row>
    <row r="502" spans="1:3">
      <c r="A502" s="66">
        <v>1164</v>
      </c>
      <c r="B502" s="67" t="s">
        <v>16847</v>
      </c>
      <c r="C502" s="68">
        <v>3</v>
      </c>
    </row>
    <row r="503" spans="1:3">
      <c r="A503" s="61">
        <v>1165</v>
      </c>
      <c r="B503" s="62" t="s">
        <v>16848</v>
      </c>
      <c r="C503" s="69">
        <v>3</v>
      </c>
    </row>
    <row r="504" spans="1:3">
      <c r="A504" s="61">
        <v>1166</v>
      </c>
      <c r="B504" s="62" t="s">
        <v>16849</v>
      </c>
      <c r="C504" s="69">
        <v>3</v>
      </c>
    </row>
    <row r="505" spans="1:3">
      <c r="A505" s="66">
        <v>1167</v>
      </c>
      <c r="B505" s="74" t="s">
        <v>16850</v>
      </c>
      <c r="C505" s="66">
        <v>3</v>
      </c>
    </row>
    <row r="506" spans="1:3">
      <c r="A506" s="66">
        <v>1169</v>
      </c>
      <c r="B506" s="74" t="s">
        <v>16851</v>
      </c>
      <c r="C506" s="66">
        <v>3</v>
      </c>
    </row>
    <row r="507" spans="1:3">
      <c r="A507" s="66">
        <v>1170</v>
      </c>
      <c r="B507" s="74" t="s">
        <v>16852</v>
      </c>
      <c r="C507" s="66">
        <v>3</v>
      </c>
    </row>
    <row r="508" spans="1:3">
      <c r="A508" s="66">
        <v>1171</v>
      </c>
      <c r="B508" s="74" t="s">
        <v>16853</v>
      </c>
      <c r="C508" s="66">
        <v>3</v>
      </c>
    </row>
    <row r="509" spans="1:3">
      <c r="A509" s="61">
        <v>1172</v>
      </c>
      <c r="B509" s="62" t="s">
        <v>16854</v>
      </c>
      <c r="C509" s="69">
        <v>3</v>
      </c>
    </row>
    <row r="510" spans="1:3">
      <c r="A510" s="61">
        <v>1173</v>
      </c>
      <c r="B510" s="62" t="s">
        <v>16855</v>
      </c>
      <c r="C510" s="69">
        <v>3</v>
      </c>
    </row>
    <row r="511" spans="1:3">
      <c r="A511" s="61">
        <v>1175</v>
      </c>
      <c r="B511" s="62" t="s">
        <v>1044</v>
      </c>
      <c r="C511" s="69">
        <v>3</v>
      </c>
    </row>
    <row r="512" spans="1:3">
      <c r="A512" s="61">
        <v>1176</v>
      </c>
      <c r="B512" s="62" t="s">
        <v>16856</v>
      </c>
      <c r="C512" s="69">
        <v>3</v>
      </c>
    </row>
    <row r="513" spans="1:3">
      <c r="A513" s="61">
        <v>1177</v>
      </c>
      <c r="B513" s="62" t="s">
        <v>16857</v>
      </c>
      <c r="C513" s="69">
        <v>3</v>
      </c>
    </row>
    <row r="514" spans="1:3">
      <c r="A514" s="61">
        <v>1178</v>
      </c>
      <c r="B514" s="62" t="s">
        <v>16858</v>
      </c>
      <c r="C514" s="69">
        <v>3</v>
      </c>
    </row>
    <row r="515" spans="1:3">
      <c r="A515" s="61">
        <v>1179</v>
      </c>
      <c r="B515" s="62" t="s">
        <v>16859</v>
      </c>
      <c r="C515" s="69">
        <v>3</v>
      </c>
    </row>
    <row r="516" spans="1:3">
      <c r="A516" s="61">
        <v>1180</v>
      </c>
      <c r="B516" s="62" t="s">
        <v>16860</v>
      </c>
      <c r="C516" s="69">
        <v>3</v>
      </c>
    </row>
    <row r="517" spans="1:3">
      <c r="A517" s="61">
        <v>1181</v>
      </c>
      <c r="B517" s="62" t="s">
        <v>16861</v>
      </c>
      <c r="C517" s="69">
        <v>6.1</v>
      </c>
    </row>
    <row r="518" spans="1:3">
      <c r="A518" s="64">
        <v>1182</v>
      </c>
      <c r="B518" s="65" t="s">
        <v>16862</v>
      </c>
      <c r="C518" s="70">
        <v>6.1</v>
      </c>
    </row>
    <row r="519" spans="1:3">
      <c r="A519" s="66">
        <v>1183</v>
      </c>
      <c r="B519" s="67" t="s">
        <v>16863</v>
      </c>
      <c r="C519" s="68">
        <v>4.3</v>
      </c>
    </row>
    <row r="520" spans="1:3">
      <c r="A520" s="61">
        <v>1184</v>
      </c>
      <c r="B520" s="62" t="s">
        <v>16864</v>
      </c>
      <c r="C520" s="69">
        <v>3</v>
      </c>
    </row>
    <row r="521" spans="1:3">
      <c r="A521" s="64">
        <v>1185</v>
      </c>
      <c r="B521" s="65" t="s">
        <v>16865</v>
      </c>
      <c r="C521" s="70">
        <v>6.1</v>
      </c>
    </row>
    <row r="522" spans="1:3">
      <c r="A522" s="66">
        <v>1188</v>
      </c>
      <c r="B522" s="67" t="s">
        <v>16866</v>
      </c>
      <c r="C522" s="68">
        <v>3</v>
      </c>
    </row>
    <row r="523" spans="1:3">
      <c r="A523" s="61">
        <v>1189</v>
      </c>
      <c r="B523" s="62" t="s">
        <v>16867</v>
      </c>
      <c r="C523" s="69">
        <v>3</v>
      </c>
    </row>
    <row r="524" spans="1:3">
      <c r="A524" s="61">
        <v>1190</v>
      </c>
      <c r="B524" s="62" t="s">
        <v>16868</v>
      </c>
      <c r="C524" s="69">
        <v>3</v>
      </c>
    </row>
    <row r="525" spans="1:3">
      <c r="A525" s="61">
        <v>1191</v>
      </c>
      <c r="B525" s="62" t="s">
        <v>16869</v>
      </c>
      <c r="C525" s="69">
        <v>3</v>
      </c>
    </row>
    <row r="526" spans="1:3">
      <c r="A526" s="61">
        <v>1192</v>
      </c>
      <c r="B526" s="62" t="s">
        <v>16842</v>
      </c>
      <c r="C526" s="69">
        <v>3</v>
      </c>
    </row>
    <row r="527" spans="1:3">
      <c r="A527" s="61">
        <v>1193</v>
      </c>
      <c r="B527" s="62" t="s">
        <v>16870</v>
      </c>
      <c r="C527" s="69">
        <v>3</v>
      </c>
    </row>
    <row r="528" spans="1:3">
      <c r="A528" s="61">
        <v>1194</v>
      </c>
      <c r="B528" s="62" t="s">
        <v>16871</v>
      </c>
      <c r="C528" s="69">
        <v>3</v>
      </c>
    </row>
    <row r="529" spans="1:3">
      <c r="A529" s="61">
        <v>1195</v>
      </c>
      <c r="B529" s="62" t="s">
        <v>16872</v>
      </c>
      <c r="C529" s="69">
        <v>3</v>
      </c>
    </row>
    <row r="530" spans="1:3">
      <c r="A530" s="64">
        <v>1196</v>
      </c>
      <c r="B530" s="65" t="s">
        <v>16873</v>
      </c>
      <c r="C530" s="70">
        <v>3</v>
      </c>
    </row>
    <row r="531" spans="1:3">
      <c r="A531" s="71">
        <v>1197</v>
      </c>
      <c r="B531" s="72" t="s">
        <v>16874</v>
      </c>
      <c r="C531" s="68">
        <v>3</v>
      </c>
    </row>
    <row r="532" spans="1:3">
      <c r="A532" s="66">
        <v>1198</v>
      </c>
      <c r="B532" s="67" t="s">
        <v>16875</v>
      </c>
      <c r="C532" s="69">
        <v>3</v>
      </c>
    </row>
    <row r="533" spans="1:3">
      <c r="A533" s="61">
        <v>1199</v>
      </c>
      <c r="B533" s="62" t="s">
        <v>16876</v>
      </c>
      <c r="C533" s="69">
        <v>6.1</v>
      </c>
    </row>
    <row r="534" spans="1:3">
      <c r="A534" s="64">
        <v>1201</v>
      </c>
      <c r="B534" s="65" t="s">
        <v>16877</v>
      </c>
      <c r="C534" s="69">
        <v>3</v>
      </c>
    </row>
    <row r="535" spans="1:3">
      <c r="A535" s="66">
        <v>1202</v>
      </c>
      <c r="B535" s="67" t="s">
        <v>10163</v>
      </c>
      <c r="C535" s="69">
        <v>3</v>
      </c>
    </row>
    <row r="536" spans="1:3" ht="30">
      <c r="A536" s="64">
        <v>1203</v>
      </c>
      <c r="B536" s="65" t="s">
        <v>16878</v>
      </c>
      <c r="C536" s="70">
        <v>3</v>
      </c>
    </row>
    <row r="537" spans="1:3" ht="30">
      <c r="A537" s="71">
        <v>1204</v>
      </c>
      <c r="B537" s="72" t="s">
        <v>16879</v>
      </c>
      <c r="C537" s="73">
        <v>3</v>
      </c>
    </row>
    <row r="538" spans="1:3">
      <c r="A538" s="66">
        <v>1206</v>
      </c>
      <c r="B538" s="67" t="s">
        <v>16880</v>
      </c>
      <c r="C538" s="68">
        <v>3</v>
      </c>
    </row>
    <row r="539" spans="1:3">
      <c r="A539" s="61">
        <v>1207</v>
      </c>
      <c r="B539" s="62" t="s">
        <v>16881</v>
      </c>
      <c r="C539" s="69">
        <v>3</v>
      </c>
    </row>
    <row r="540" spans="1:3">
      <c r="A540" s="61">
        <v>1208</v>
      </c>
      <c r="B540" s="62" t="s">
        <v>16882</v>
      </c>
      <c r="C540" s="69">
        <v>3</v>
      </c>
    </row>
    <row r="541" spans="1:3" ht="45">
      <c r="A541" s="64">
        <v>1210</v>
      </c>
      <c r="B541" s="65" t="s">
        <v>16883</v>
      </c>
      <c r="C541" s="70">
        <v>3</v>
      </c>
    </row>
    <row r="542" spans="1:3">
      <c r="A542" s="66">
        <v>1212</v>
      </c>
      <c r="B542" s="67" t="s">
        <v>16884</v>
      </c>
      <c r="C542" s="68">
        <v>3</v>
      </c>
    </row>
    <row r="543" spans="1:3">
      <c r="A543" s="61">
        <v>1213</v>
      </c>
      <c r="B543" s="62" t="s">
        <v>16885</v>
      </c>
      <c r="C543" s="69">
        <v>3</v>
      </c>
    </row>
    <row r="544" spans="1:3">
      <c r="A544" s="61">
        <v>1214</v>
      </c>
      <c r="B544" s="62" t="s">
        <v>16886</v>
      </c>
      <c r="C544" s="69">
        <v>3</v>
      </c>
    </row>
    <row r="545" spans="1:3">
      <c r="A545" s="61">
        <v>1216</v>
      </c>
      <c r="B545" s="62" t="s">
        <v>16887</v>
      </c>
      <c r="C545" s="69">
        <v>3</v>
      </c>
    </row>
    <row r="546" spans="1:3">
      <c r="A546" s="61">
        <v>1218</v>
      </c>
      <c r="B546" s="62" t="s">
        <v>16888</v>
      </c>
      <c r="C546" s="69">
        <v>3</v>
      </c>
    </row>
    <row r="547" spans="1:3">
      <c r="A547" s="61">
        <v>1219</v>
      </c>
      <c r="B547" s="62" t="s">
        <v>16889</v>
      </c>
      <c r="C547" s="69">
        <v>3</v>
      </c>
    </row>
    <row r="548" spans="1:3">
      <c r="A548" s="61">
        <v>1220</v>
      </c>
      <c r="B548" s="62" t="s">
        <v>16890</v>
      </c>
      <c r="C548" s="69">
        <v>3</v>
      </c>
    </row>
    <row r="549" spans="1:3">
      <c r="A549" s="61">
        <v>1221</v>
      </c>
      <c r="B549" s="62" t="s">
        <v>16891</v>
      </c>
      <c r="C549" s="69">
        <v>3</v>
      </c>
    </row>
    <row r="550" spans="1:3">
      <c r="A550" s="61">
        <v>1222</v>
      </c>
      <c r="B550" s="62" t="s">
        <v>16892</v>
      </c>
      <c r="C550" s="69">
        <v>3</v>
      </c>
    </row>
    <row r="551" spans="1:3">
      <c r="A551" s="61">
        <v>1223</v>
      </c>
      <c r="B551" s="62" t="s">
        <v>16893</v>
      </c>
      <c r="C551" s="69">
        <v>3</v>
      </c>
    </row>
    <row r="552" spans="1:3">
      <c r="A552" s="64">
        <v>1224</v>
      </c>
      <c r="B552" s="65" t="s">
        <v>16894</v>
      </c>
      <c r="C552" s="69">
        <v>3</v>
      </c>
    </row>
    <row r="553" spans="1:3" ht="30">
      <c r="A553" s="71">
        <v>1228</v>
      </c>
      <c r="B553" s="72" t="s">
        <v>16895</v>
      </c>
      <c r="C553" s="69">
        <v>3</v>
      </c>
    </row>
    <row r="554" spans="1:3">
      <c r="A554" s="66">
        <v>1229</v>
      </c>
      <c r="B554" s="67" t="s">
        <v>16896</v>
      </c>
      <c r="C554" s="69">
        <v>3</v>
      </c>
    </row>
    <row r="555" spans="1:3">
      <c r="A555" s="61">
        <v>1230</v>
      </c>
      <c r="B555" s="62" t="s">
        <v>6344</v>
      </c>
      <c r="C555" s="69">
        <v>3</v>
      </c>
    </row>
    <row r="556" spans="1:3">
      <c r="A556" s="61">
        <v>1231</v>
      </c>
      <c r="B556" s="62" t="s">
        <v>16897</v>
      </c>
      <c r="C556" s="69">
        <v>3</v>
      </c>
    </row>
    <row r="557" spans="1:3">
      <c r="A557" s="61">
        <v>1233</v>
      </c>
      <c r="B557" s="62" t="s">
        <v>16898</v>
      </c>
      <c r="C557" s="69">
        <v>3</v>
      </c>
    </row>
    <row r="558" spans="1:3">
      <c r="A558" s="61">
        <v>1234</v>
      </c>
      <c r="B558" s="62" t="s">
        <v>16899</v>
      </c>
      <c r="C558" s="69">
        <v>3</v>
      </c>
    </row>
    <row r="559" spans="1:3">
      <c r="A559" s="61">
        <v>1235</v>
      </c>
      <c r="B559" s="62" t="s">
        <v>16900</v>
      </c>
      <c r="C559" s="69">
        <v>3</v>
      </c>
    </row>
    <row r="560" spans="1:3">
      <c r="A560" s="61">
        <v>1237</v>
      </c>
      <c r="B560" s="62" t="s">
        <v>16901</v>
      </c>
      <c r="C560" s="69">
        <v>3</v>
      </c>
    </row>
    <row r="561" spans="1:3">
      <c r="A561" s="64">
        <v>1238</v>
      </c>
      <c r="B561" s="65" t="s">
        <v>16902</v>
      </c>
      <c r="C561" s="70">
        <v>6.1</v>
      </c>
    </row>
    <row r="562" spans="1:3">
      <c r="A562" s="71">
        <v>1239</v>
      </c>
      <c r="B562" s="72" t="s">
        <v>16903</v>
      </c>
      <c r="C562" s="73">
        <v>6.1</v>
      </c>
    </row>
    <row r="563" spans="1:3">
      <c r="A563" s="66">
        <v>1242</v>
      </c>
      <c r="B563" s="67" t="s">
        <v>16904</v>
      </c>
      <c r="C563" s="68">
        <v>4.3</v>
      </c>
    </row>
    <row r="564" spans="1:3">
      <c r="A564" s="61">
        <v>1243</v>
      </c>
      <c r="B564" s="62" t="s">
        <v>16905</v>
      </c>
      <c r="C564" s="69">
        <v>3</v>
      </c>
    </row>
    <row r="565" spans="1:3">
      <c r="A565" s="64">
        <v>1244</v>
      </c>
      <c r="B565" s="65" t="s">
        <v>16906</v>
      </c>
      <c r="C565" s="70">
        <v>6.1</v>
      </c>
    </row>
    <row r="566" spans="1:3">
      <c r="A566" s="66">
        <v>1245</v>
      </c>
      <c r="B566" s="67" t="s">
        <v>16907</v>
      </c>
      <c r="C566" s="68">
        <v>3</v>
      </c>
    </row>
    <row r="567" spans="1:3">
      <c r="A567" s="61">
        <v>1246</v>
      </c>
      <c r="B567" s="62" t="s">
        <v>16908</v>
      </c>
      <c r="C567" s="69">
        <v>3</v>
      </c>
    </row>
    <row r="568" spans="1:3">
      <c r="A568" s="61">
        <v>1247</v>
      </c>
      <c r="B568" s="62" t="s">
        <v>16909</v>
      </c>
      <c r="C568" s="69">
        <v>3</v>
      </c>
    </row>
    <row r="569" spans="1:3">
      <c r="A569" s="61">
        <v>1248</v>
      </c>
      <c r="B569" s="62" t="s">
        <v>16910</v>
      </c>
      <c r="C569" s="69">
        <v>3</v>
      </c>
    </row>
    <row r="570" spans="1:3">
      <c r="A570" s="61">
        <v>1249</v>
      </c>
      <c r="B570" s="62" t="s">
        <v>16911</v>
      </c>
      <c r="C570" s="69">
        <v>3</v>
      </c>
    </row>
    <row r="571" spans="1:3">
      <c r="A571" s="64">
        <v>1250</v>
      </c>
      <c r="B571" s="65" t="s">
        <v>16912</v>
      </c>
      <c r="C571" s="70">
        <v>3</v>
      </c>
    </row>
    <row r="572" spans="1:3">
      <c r="A572" s="71">
        <v>1251</v>
      </c>
      <c r="B572" s="72" t="s">
        <v>16913</v>
      </c>
      <c r="C572" s="73">
        <v>6.1</v>
      </c>
    </row>
    <row r="573" spans="1:3">
      <c r="A573" s="66">
        <v>1259</v>
      </c>
      <c r="B573" s="67" t="s">
        <v>16914</v>
      </c>
      <c r="C573" s="68">
        <v>6.1</v>
      </c>
    </row>
    <row r="574" spans="1:3">
      <c r="A574" s="61">
        <v>1261</v>
      </c>
      <c r="B574" s="62" t="s">
        <v>16915</v>
      </c>
      <c r="C574" s="69">
        <v>3</v>
      </c>
    </row>
    <row r="575" spans="1:3">
      <c r="A575" s="64">
        <v>1262</v>
      </c>
      <c r="B575" s="65" t="s">
        <v>16916</v>
      </c>
      <c r="C575" s="69">
        <v>3</v>
      </c>
    </row>
    <row r="576" spans="1:3" ht="60">
      <c r="A576" s="75">
        <v>1263</v>
      </c>
      <c r="B576" s="76" t="s">
        <v>16917</v>
      </c>
      <c r="C576" s="70">
        <v>3</v>
      </c>
    </row>
    <row r="577" spans="1:3">
      <c r="A577" s="75">
        <v>1264</v>
      </c>
      <c r="B577" s="76" t="s">
        <v>16918</v>
      </c>
      <c r="C577" s="68">
        <v>3</v>
      </c>
    </row>
    <row r="578" spans="1:3">
      <c r="A578" s="75">
        <v>1265</v>
      </c>
      <c r="B578" s="76" t="s">
        <v>16919</v>
      </c>
      <c r="C578" s="69">
        <v>3</v>
      </c>
    </row>
    <row r="579" spans="1:3">
      <c r="A579" s="75"/>
      <c r="B579" s="76"/>
      <c r="C579" s="69"/>
    </row>
    <row r="580" spans="1:3">
      <c r="A580" s="75">
        <v>1266</v>
      </c>
      <c r="B580" s="76" t="s">
        <v>16920</v>
      </c>
      <c r="C580" s="69">
        <v>3</v>
      </c>
    </row>
    <row r="581" spans="1:3">
      <c r="A581" s="75">
        <v>1267</v>
      </c>
      <c r="B581" s="76" t="s">
        <v>7305</v>
      </c>
      <c r="C581" s="69">
        <v>3</v>
      </c>
    </row>
    <row r="582" spans="1:3">
      <c r="A582" s="75">
        <v>1268</v>
      </c>
      <c r="B582" s="76" t="s">
        <v>16921</v>
      </c>
      <c r="C582" s="69">
        <v>3</v>
      </c>
    </row>
    <row r="583" spans="1:3">
      <c r="A583" s="61">
        <v>1272</v>
      </c>
      <c r="B583" s="62" t="s">
        <v>16922</v>
      </c>
      <c r="C583" s="69">
        <v>3</v>
      </c>
    </row>
    <row r="584" spans="1:3">
      <c r="A584" s="64">
        <v>1274</v>
      </c>
      <c r="B584" s="65" t="s">
        <v>16923</v>
      </c>
      <c r="C584" s="69">
        <v>3</v>
      </c>
    </row>
    <row r="585" spans="1:3">
      <c r="A585" s="66">
        <v>1275</v>
      </c>
      <c r="B585" s="67" t="s">
        <v>16924</v>
      </c>
      <c r="C585" s="69">
        <v>3</v>
      </c>
    </row>
    <row r="586" spans="1:3">
      <c r="A586" s="61">
        <v>1276</v>
      </c>
      <c r="B586" s="62" t="s">
        <v>16925</v>
      </c>
      <c r="C586" s="69">
        <v>3</v>
      </c>
    </row>
    <row r="587" spans="1:3">
      <c r="A587" s="61">
        <v>1277</v>
      </c>
      <c r="B587" s="62" t="s">
        <v>16926</v>
      </c>
      <c r="C587" s="69">
        <v>3</v>
      </c>
    </row>
    <row r="588" spans="1:3">
      <c r="A588" s="61">
        <v>1278</v>
      </c>
      <c r="B588" s="62" t="s">
        <v>16927</v>
      </c>
      <c r="C588" s="69">
        <v>3</v>
      </c>
    </row>
    <row r="589" spans="1:3">
      <c r="A589" s="61">
        <v>1279</v>
      </c>
      <c r="B589" s="62" t="s">
        <v>16928</v>
      </c>
      <c r="C589" s="69">
        <v>3</v>
      </c>
    </row>
    <row r="590" spans="1:3">
      <c r="A590" s="61">
        <v>1280</v>
      </c>
      <c r="B590" s="62" t="s">
        <v>16929</v>
      </c>
      <c r="C590" s="69">
        <v>3</v>
      </c>
    </row>
    <row r="591" spans="1:3">
      <c r="A591" s="61">
        <v>1281</v>
      </c>
      <c r="B591" s="62" t="s">
        <v>16930</v>
      </c>
      <c r="C591" s="69">
        <v>3</v>
      </c>
    </row>
    <row r="592" spans="1:3">
      <c r="A592" s="61">
        <v>1282</v>
      </c>
      <c r="B592" s="62" t="s">
        <v>16931</v>
      </c>
      <c r="C592" s="69">
        <v>3</v>
      </c>
    </row>
    <row r="593" spans="1:3">
      <c r="A593" s="64">
        <v>1286</v>
      </c>
      <c r="B593" s="65" t="s">
        <v>16932</v>
      </c>
      <c r="C593" s="69">
        <v>3</v>
      </c>
    </row>
    <row r="594" spans="1:3">
      <c r="A594" s="71">
        <v>1287</v>
      </c>
      <c r="B594" s="72" t="s">
        <v>16933</v>
      </c>
      <c r="C594" s="69">
        <v>3</v>
      </c>
    </row>
    <row r="595" spans="1:3">
      <c r="A595" s="66">
        <v>1288</v>
      </c>
      <c r="B595" s="67" t="s">
        <v>16934</v>
      </c>
      <c r="C595" s="69">
        <v>3</v>
      </c>
    </row>
    <row r="596" spans="1:3">
      <c r="A596" s="64">
        <v>1289</v>
      </c>
      <c r="B596" s="65" t="s">
        <v>16935</v>
      </c>
      <c r="C596" s="69">
        <v>3</v>
      </c>
    </row>
    <row r="597" spans="1:3">
      <c r="A597" s="66">
        <v>1292</v>
      </c>
      <c r="B597" s="67" t="s">
        <v>16936</v>
      </c>
      <c r="C597" s="69">
        <v>3</v>
      </c>
    </row>
    <row r="598" spans="1:3">
      <c r="A598" s="64">
        <v>1293</v>
      </c>
      <c r="B598" s="65" t="s">
        <v>16937</v>
      </c>
      <c r="C598" s="69">
        <v>3</v>
      </c>
    </row>
    <row r="599" spans="1:3">
      <c r="A599" s="66">
        <v>1294</v>
      </c>
      <c r="B599" s="67" t="s">
        <v>16938</v>
      </c>
      <c r="C599" s="69">
        <v>3</v>
      </c>
    </row>
    <row r="600" spans="1:3">
      <c r="A600" s="61">
        <v>1295</v>
      </c>
      <c r="B600" s="62" t="s">
        <v>16939</v>
      </c>
      <c r="C600" s="69">
        <v>4.3</v>
      </c>
    </row>
    <row r="601" spans="1:3">
      <c r="A601" s="61">
        <v>1296</v>
      </c>
      <c r="B601" s="62" t="s">
        <v>16940</v>
      </c>
      <c r="C601" s="69">
        <v>3</v>
      </c>
    </row>
    <row r="602" spans="1:3" ht="30">
      <c r="A602" s="64">
        <v>1297</v>
      </c>
      <c r="B602" s="65" t="s">
        <v>16941</v>
      </c>
      <c r="C602" s="69">
        <v>3</v>
      </c>
    </row>
    <row r="603" spans="1:3">
      <c r="A603" s="71">
        <v>1298</v>
      </c>
      <c r="B603" s="72" t="s">
        <v>16942</v>
      </c>
      <c r="C603" s="70">
        <v>3</v>
      </c>
    </row>
    <row r="604" spans="1:3">
      <c r="A604" s="66">
        <v>1299</v>
      </c>
      <c r="B604" s="67" t="s">
        <v>16943</v>
      </c>
      <c r="C604" s="68">
        <v>3</v>
      </c>
    </row>
    <row r="605" spans="1:3">
      <c r="A605" s="64">
        <v>1300</v>
      </c>
      <c r="B605" s="65" t="s">
        <v>16944</v>
      </c>
      <c r="C605" s="69">
        <v>3</v>
      </c>
    </row>
    <row r="606" spans="1:3">
      <c r="A606" s="66">
        <v>1301</v>
      </c>
      <c r="B606" s="67" t="s">
        <v>16945</v>
      </c>
      <c r="C606" s="69">
        <v>3</v>
      </c>
    </row>
    <row r="607" spans="1:3">
      <c r="A607" s="61">
        <v>1302</v>
      </c>
      <c r="B607" s="62" t="s">
        <v>16946</v>
      </c>
      <c r="C607" s="69">
        <v>3</v>
      </c>
    </row>
    <row r="608" spans="1:3">
      <c r="A608" s="61">
        <v>1303</v>
      </c>
      <c r="B608" s="62" t="s">
        <v>16947</v>
      </c>
      <c r="C608" s="69">
        <v>3</v>
      </c>
    </row>
    <row r="609" spans="1:3">
      <c r="A609" s="61">
        <v>1304</v>
      </c>
      <c r="B609" s="62" t="s">
        <v>16948</v>
      </c>
      <c r="C609" s="69">
        <v>3</v>
      </c>
    </row>
    <row r="610" spans="1:3">
      <c r="A610" s="64">
        <v>1305</v>
      </c>
      <c r="B610" s="65" t="s">
        <v>16949</v>
      </c>
      <c r="C610" s="70">
        <v>3</v>
      </c>
    </row>
    <row r="611" spans="1:3">
      <c r="A611" s="66">
        <v>1306</v>
      </c>
      <c r="B611" s="67" t="s">
        <v>16950</v>
      </c>
      <c r="C611" s="68">
        <v>3</v>
      </c>
    </row>
    <row r="612" spans="1:3">
      <c r="A612" s="64">
        <v>1307</v>
      </c>
      <c r="B612" s="65" t="s">
        <v>16951</v>
      </c>
      <c r="C612" s="69">
        <v>3</v>
      </c>
    </row>
    <row r="613" spans="1:3">
      <c r="A613" s="71">
        <v>1308</v>
      </c>
      <c r="B613" s="72" t="s">
        <v>16952</v>
      </c>
      <c r="C613" s="69">
        <v>3</v>
      </c>
    </row>
    <row r="614" spans="1:3">
      <c r="A614" s="71">
        <v>1309</v>
      </c>
      <c r="B614" s="72" t="s">
        <v>16953</v>
      </c>
      <c r="C614" s="70">
        <v>4.0999999999999996</v>
      </c>
    </row>
    <row r="615" spans="1:3" ht="30">
      <c r="A615" s="66">
        <v>1310</v>
      </c>
      <c r="B615" s="67" t="s">
        <v>16954</v>
      </c>
      <c r="C615" s="68">
        <v>4.0999999999999996</v>
      </c>
    </row>
    <row r="616" spans="1:3">
      <c r="A616" s="61">
        <v>1312</v>
      </c>
      <c r="B616" s="62" t="s">
        <v>16955</v>
      </c>
      <c r="C616" s="69">
        <v>4.0999999999999996</v>
      </c>
    </row>
    <row r="617" spans="1:3">
      <c r="A617" s="61">
        <v>1313</v>
      </c>
      <c r="B617" s="62" t="s">
        <v>16956</v>
      </c>
      <c r="C617" s="69">
        <v>4.0999999999999996</v>
      </c>
    </row>
    <row r="618" spans="1:3">
      <c r="A618" s="61">
        <v>1314</v>
      </c>
      <c r="B618" s="62" t="s">
        <v>16957</v>
      </c>
      <c r="C618" s="69">
        <v>4.0999999999999996</v>
      </c>
    </row>
    <row r="619" spans="1:3">
      <c r="A619" s="61">
        <v>1318</v>
      </c>
      <c r="B619" s="62" t="s">
        <v>16958</v>
      </c>
      <c r="C619" s="69">
        <v>4.0999999999999996</v>
      </c>
    </row>
    <row r="620" spans="1:3" ht="30">
      <c r="A620" s="61">
        <v>1320</v>
      </c>
      <c r="B620" s="62" t="s">
        <v>16959</v>
      </c>
      <c r="C620" s="69">
        <v>4.0999999999999996</v>
      </c>
    </row>
    <row r="621" spans="1:3" ht="30">
      <c r="A621" s="61">
        <v>1321</v>
      </c>
      <c r="B621" s="62" t="s">
        <v>16960</v>
      </c>
      <c r="C621" s="69">
        <v>4.0999999999999996</v>
      </c>
    </row>
    <row r="622" spans="1:3" ht="30">
      <c r="A622" s="61">
        <v>1322</v>
      </c>
      <c r="B622" s="62" t="s">
        <v>16961</v>
      </c>
      <c r="C622" s="69">
        <v>4.0999999999999996</v>
      </c>
    </row>
    <row r="623" spans="1:3">
      <c r="A623" s="61">
        <v>1323</v>
      </c>
      <c r="B623" s="62" t="s">
        <v>16962</v>
      </c>
      <c r="C623" s="69">
        <v>4.0999999999999996</v>
      </c>
    </row>
    <row r="624" spans="1:3" ht="30">
      <c r="A624" s="61">
        <v>1324</v>
      </c>
      <c r="B624" s="62" t="s">
        <v>16963</v>
      </c>
      <c r="C624" s="69">
        <v>4.0999999999999996</v>
      </c>
    </row>
    <row r="625" spans="1:3">
      <c r="A625" s="64">
        <v>1325</v>
      </c>
      <c r="B625" s="65" t="s">
        <v>16964</v>
      </c>
      <c r="C625" s="69">
        <v>4.0999999999999996</v>
      </c>
    </row>
    <row r="626" spans="1:3" ht="75">
      <c r="A626" s="66">
        <v>1326</v>
      </c>
      <c r="B626" s="67" t="s">
        <v>16965</v>
      </c>
      <c r="C626" s="69">
        <v>4.0999999999999996</v>
      </c>
    </row>
    <row r="627" spans="1:3">
      <c r="A627" s="61">
        <v>1327</v>
      </c>
      <c r="B627" s="62" t="s">
        <v>16966</v>
      </c>
      <c r="C627" s="69">
        <v>4.0999999999999996</v>
      </c>
    </row>
    <row r="628" spans="1:3">
      <c r="A628" s="61">
        <v>1328</v>
      </c>
      <c r="B628" s="62" t="s">
        <v>16967</v>
      </c>
      <c r="C628" s="69">
        <v>4.0999999999999996</v>
      </c>
    </row>
    <row r="629" spans="1:3">
      <c r="A629" s="61">
        <v>1330</v>
      </c>
      <c r="B629" s="62" t="s">
        <v>16968</v>
      </c>
      <c r="C629" s="69">
        <v>4.0999999999999996</v>
      </c>
    </row>
    <row r="630" spans="1:3">
      <c r="A630" s="61">
        <v>1331</v>
      </c>
      <c r="B630" s="62" t="s">
        <v>16969</v>
      </c>
      <c r="C630" s="69">
        <v>4.0999999999999996</v>
      </c>
    </row>
    <row r="631" spans="1:3">
      <c r="A631" s="61">
        <v>1332</v>
      </c>
      <c r="B631" s="62" t="s">
        <v>16970</v>
      </c>
      <c r="C631" s="69">
        <v>4.0999999999999996</v>
      </c>
    </row>
    <row r="632" spans="1:3">
      <c r="A632" s="61">
        <v>1333</v>
      </c>
      <c r="B632" s="62" t="s">
        <v>16971</v>
      </c>
      <c r="C632" s="69">
        <v>4.0999999999999996</v>
      </c>
    </row>
    <row r="633" spans="1:3">
      <c r="A633" s="64">
        <v>1334</v>
      </c>
      <c r="B633" s="65" t="s">
        <v>16972</v>
      </c>
      <c r="C633" s="70">
        <v>4.0999999999999996</v>
      </c>
    </row>
    <row r="634" spans="1:3" ht="30">
      <c r="A634" s="66">
        <v>1336</v>
      </c>
      <c r="B634" s="67" t="s">
        <v>16973</v>
      </c>
      <c r="C634" s="68">
        <v>4.0999999999999996</v>
      </c>
    </row>
    <row r="635" spans="1:3" ht="30">
      <c r="A635" s="61">
        <v>1337</v>
      </c>
      <c r="B635" s="62" t="s">
        <v>16974</v>
      </c>
      <c r="C635" s="69">
        <v>4.0999999999999996</v>
      </c>
    </row>
    <row r="636" spans="1:3">
      <c r="A636" s="61">
        <v>1338</v>
      </c>
      <c r="B636" s="62" t="s">
        <v>16975</v>
      </c>
      <c r="C636" s="69">
        <v>4.0999999999999996</v>
      </c>
    </row>
    <row r="637" spans="1:3">
      <c r="A637" s="61">
        <v>1339</v>
      </c>
      <c r="B637" s="62" t="s">
        <v>16976</v>
      </c>
      <c r="C637" s="69">
        <v>4.0999999999999996</v>
      </c>
    </row>
    <row r="638" spans="1:3">
      <c r="A638" s="64">
        <v>1340</v>
      </c>
      <c r="B638" s="65" t="s">
        <v>16977</v>
      </c>
      <c r="C638" s="70">
        <v>4.3</v>
      </c>
    </row>
    <row r="639" spans="1:3">
      <c r="A639" s="66">
        <v>1341</v>
      </c>
      <c r="B639" s="67" t="s">
        <v>16978</v>
      </c>
      <c r="C639" s="68">
        <v>4.0999999999999996</v>
      </c>
    </row>
    <row r="640" spans="1:3">
      <c r="A640" s="61">
        <v>1343</v>
      </c>
      <c r="B640" s="62" t="s">
        <v>16979</v>
      </c>
      <c r="C640" s="69">
        <v>4.0999999999999996</v>
      </c>
    </row>
    <row r="641" spans="1:3" ht="30">
      <c r="A641" s="61">
        <v>1344</v>
      </c>
      <c r="B641" s="62" t="s">
        <v>16980</v>
      </c>
      <c r="C641" s="69">
        <v>4.0999999999999996</v>
      </c>
    </row>
    <row r="642" spans="1:3" ht="30">
      <c r="A642" s="61">
        <v>1345</v>
      </c>
      <c r="B642" s="62" t="s">
        <v>16981</v>
      </c>
      <c r="C642" s="69">
        <v>4.0999999999999996</v>
      </c>
    </row>
    <row r="643" spans="1:3">
      <c r="A643" s="61">
        <v>1346</v>
      </c>
      <c r="B643" s="62" t="s">
        <v>16982</v>
      </c>
      <c r="C643" s="69">
        <v>4.0999999999999996</v>
      </c>
    </row>
    <row r="644" spans="1:3" ht="30">
      <c r="A644" s="61">
        <v>1347</v>
      </c>
      <c r="B644" s="62" t="s">
        <v>16983</v>
      </c>
      <c r="C644" s="69">
        <v>4.0999999999999996</v>
      </c>
    </row>
    <row r="645" spans="1:3" ht="30">
      <c r="A645" s="61">
        <v>1348</v>
      </c>
      <c r="B645" s="62" t="s">
        <v>16984</v>
      </c>
      <c r="C645" s="69">
        <v>4.0999999999999996</v>
      </c>
    </row>
    <row r="646" spans="1:3" ht="30">
      <c r="A646" s="61">
        <v>1349</v>
      </c>
      <c r="B646" s="62" t="s">
        <v>16985</v>
      </c>
      <c r="C646" s="69">
        <v>4.0999999999999996</v>
      </c>
    </row>
    <row r="647" spans="1:3">
      <c r="A647" s="64">
        <v>1350</v>
      </c>
      <c r="B647" s="65" t="s">
        <v>3119</v>
      </c>
      <c r="C647" s="70">
        <v>4.0999999999999996</v>
      </c>
    </row>
    <row r="648" spans="1:3" ht="75">
      <c r="A648" s="66">
        <v>1352</v>
      </c>
      <c r="B648" s="67" t="s">
        <v>16986</v>
      </c>
      <c r="C648" s="68">
        <v>4.0999999999999996</v>
      </c>
    </row>
    <row r="649" spans="1:3" ht="30">
      <c r="A649" s="61">
        <v>1353</v>
      </c>
      <c r="B649" s="62" t="s">
        <v>16987</v>
      </c>
      <c r="C649" s="69">
        <v>4.0999999999999996</v>
      </c>
    </row>
    <row r="650" spans="1:3" ht="30">
      <c r="A650" s="61">
        <v>1354</v>
      </c>
      <c r="B650" s="62" t="s">
        <v>16988</v>
      </c>
      <c r="C650" s="69">
        <v>4.0999999999999996</v>
      </c>
    </row>
    <row r="651" spans="1:3" ht="30">
      <c r="A651" s="61">
        <v>1355</v>
      </c>
      <c r="B651" s="62" t="s">
        <v>16989</v>
      </c>
      <c r="C651" s="69">
        <v>4.0999999999999996</v>
      </c>
    </row>
    <row r="652" spans="1:3" ht="30">
      <c r="A652" s="61">
        <v>1356</v>
      </c>
      <c r="B652" s="62" t="s">
        <v>16990</v>
      </c>
      <c r="C652" s="69">
        <v>4.0999999999999996</v>
      </c>
    </row>
    <row r="653" spans="1:3" ht="30">
      <c r="A653" s="61">
        <v>1357</v>
      </c>
      <c r="B653" s="62" t="s">
        <v>16991</v>
      </c>
      <c r="C653" s="69">
        <v>4.0999999999999996</v>
      </c>
    </row>
    <row r="654" spans="1:3" ht="75">
      <c r="A654" s="61">
        <v>1358</v>
      </c>
      <c r="B654" s="62" t="s">
        <v>16992</v>
      </c>
      <c r="C654" s="69">
        <v>4.0999999999999996</v>
      </c>
    </row>
    <row r="655" spans="1:3">
      <c r="A655" s="61">
        <v>1360</v>
      </c>
      <c r="B655" s="62" t="s">
        <v>16993</v>
      </c>
      <c r="C655" s="69">
        <v>4.3</v>
      </c>
    </row>
    <row r="656" spans="1:3">
      <c r="A656" s="64">
        <v>1361</v>
      </c>
      <c r="B656" s="65" t="s">
        <v>9945</v>
      </c>
      <c r="C656" s="69">
        <v>4.2</v>
      </c>
    </row>
    <row r="657" spans="1:3">
      <c r="A657" s="66">
        <v>1362</v>
      </c>
      <c r="B657" s="67" t="s">
        <v>16994</v>
      </c>
      <c r="C657" s="69">
        <v>4.2</v>
      </c>
    </row>
    <row r="658" spans="1:3">
      <c r="A658" s="61">
        <v>1363</v>
      </c>
      <c r="B658" s="62" t="s">
        <v>16995</v>
      </c>
      <c r="C658" s="69">
        <v>4.2</v>
      </c>
    </row>
    <row r="659" spans="1:3" ht="30">
      <c r="A659" s="61">
        <v>1364</v>
      </c>
      <c r="B659" s="62" t="s">
        <v>16996</v>
      </c>
      <c r="C659" s="69">
        <v>4.2</v>
      </c>
    </row>
    <row r="660" spans="1:3">
      <c r="A660" s="61">
        <v>1365</v>
      </c>
      <c r="B660" s="62" t="s">
        <v>16997</v>
      </c>
      <c r="C660" s="69">
        <v>4.2</v>
      </c>
    </row>
    <row r="661" spans="1:3">
      <c r="A661" s="61">
        <v>1369</v>
      </c>
      <c r="B661" s="62" t="s">
        <v>16998</v>
      </c>
      <c r="C661" s="69">
        <v>4.2</v>
      </c>
    </row>
    <row r="662" spans="1:3" ht="30">
      <c r="A662" s="61">
        <v>1372</v>
      </c>
      <c r="B662" s="62" t="s">
        <v>16999</v>
      </c>
      <c r="C662" s="77" t="s">
        <v>17000</v>
      </c>
    </row>
    <row r="663" spans="1:3" ht="30">
      <c r="A663" s="61">
        <v>1373</v>
      </c>
      <c r="B663" s="62" t="s">
        <v>17001</v>
      </c>
      <c r="C663" s="69">
        <v>4.2</v>
      </c>
    </row>
    <row r="664" spans="1:3">
      <c r="A664" s="61">
        <v>1374</v>
      </c>
      <c r="B664" s="62" t="s">
        <v>17002</v>
      </c>
      <c r="C664" s="69">
        <v>4.2</v>
      </c>
    </row>
    <row r="665" spans="1:3" ht="30">
      <c r="A665" s="61">
        <v>1376</v>
      </c>
      <c r="B665" s="62" t="s">
        <v>17003</v>
      </c>
      <c r="C665" s="69">
        <v>4.2</v>
      </c>
    </row>
    <row r="666" spans="1:3" ht="30">
      <c r="A666" s="61">
        <v>1378</v>
      </c>
      <c r="B666" s="62" t="s">
        <v>17004</v>
      </c>
      <c r="C666" s="69">
        <v>4.2</v>
      </c>
    </row>
    <row r="667" spans="1:3" ht="30">
      <c r="A667" s="61">
        <v>1379</v>
      </c>
      <c r="B667" s="62" t="s">
        <v>17005</v>
      </c>
      <c r="C667" s="69">
        <v>4.2</v>
      </c>
    </row>
    <row r="668" spans="1:3">
      <c r="A668" s="61">
        <v>1380</v>
      </c>
      <c r="B668" s="62" t="s">
        <v>17006</v>
      </c>
      <c r="C668" s="69">
        <v>4.2</v>
      </c>
    </row>
    <row r="669" spans="1:3" ht="30">
      <c r="A669" s="61">
        <v>1381</v>
      </c>
      <c r="B669" s="62" t="s">
        <v>17007</v>
      </c>
      <c r="C669" s="69">
        <v>4.2</v>
      </c>
    </row>
    <row r="670" spans="1:3" ht="30">
      <c r="A670" s="61">
        <v>1382</v>
      </c>
      <c r="B670" s="62" t="s">
        <v>17008</v>
      </c>
      <c r="C670" s="69">
        <v>4.2</v>
      </c>
    </row>
    <row r="671" spans="1:3">
      <c r="A671" s="61">
        <v>1383</v>
      </c>
      <c r="B671" s="62" t="s">
        <v>17009</v>
      </c>
      <c r="C671" s="69">
        <v>4.2</v>
      </c>
    </row>
    <row r="672" spans="1:3">
      <c r="A672" s="61">
        <v>1384</v>
      </c>
      <c r="B672" s="62" t="s">
        <v>17010</v>
      </c>
      <c r="C672" s="69">
        <v>4.2</v>
      </c>
    </row>
    <row r="673" spans="1:3" ht="30">
      <c r="A673" s="61">
        <v>1385</v>
      </c>
      <c r="B673" s="62" t="s">
        <v>17011</v>
      </c>
      <c r="C673" s="69">
        <v>4.2</v>
      </c>
    </row>
    <row r="674" spans="1:3" ht="30">
      <c r="A674" s="61">
        <v>1386</v>
      </c>
      <c r="B674" s="62" t="s">
        <v>17012</v>
      </c>
      <c r="C674" s="69">
        <v>4.2</v>
      </c>
    </row>
    <row r="675" spans="1:3" ht="30">
      <c r="A675" s="61">
        <v>1387</v>
      </c>
      <c r="B675" s="62" t="s">
        <v>17013</v>
      </c>
      <c r="C675" s="77" t="s">
        <v>17000</v>
      </c>
    </row>
    <row r="676" spans="1:3">
      <c r="A676" s="61">
        <v>1389</v>
      </c>
      <c r="B676" s="62" t="s">
        <v>17014</v>
      </c>
      <c r="C676" s="69">
        <v>4.3</v>
      </c>
    </row>
    <row r="677" spans="1:3">
      <c r="A677" s="61">
        <v>1390</v>
      </c>
      <c r="B677" s="62" t="s">
        <v>17015</v>
      </c>
      <c r="C677" s="69">
        <v>4.3</v>
      </c>
    </row>
    <row r="678" spans="1:3" ht="30">
      <c r="A678" s="61">
        <v>1391</v>
      </c>
      <c r="B678" s="62" t="s">
        <v>17016</v>
      </c>
      <c r="C678" s="69">
        <v>4.3</v>
      </c>
    </row>
    <row r="679" spans="1:3">
      <c r="A679" s="61">
        <v>1392</v>
      </c>
      <c r="B679" s="62" t="s">
        <v>17017</v>
      </c>
      <c r="C679" s="69">
        <v>4.3</v>
      </c>
    </row>
    <row r="680" spans="1:3">
      <c r="A680" s="61">
        <v>1393</v>
      </c>
      <c r="B680" s="62" t="s">
        <v>17018</v>
      </c>
      <c r="C680" s="69">
        <v>4.3</v>
      </c>
    </row>
    <row r="681" spans="1:3">
      <c r="A681" s="61">
        <v>1394</v>
      </c>
      <c r="B681" s="62" t="s">
        <v>17019</v>
      </c>
      <c r="C681" s="69">
        <v>4.3</v>
      </c>
    </row>
    <row r="682" spans="1:3">
      <c r="A682" s="61">
        <v>1395</v>
      </c>
      <c r="B682" s="62" t="s">
        <v>17020</v>
      </c>
      <c r="C682" s="69">
        <v>4.3</v>
      </c>
    </row>
    <row r="683" spans="1:3">
      <c r="A683" s="64">
        <v>1396</v>
      </c>
      <c r="B683" s="65" t="s">
        <v>17021</v>
      </c>
      <c r="C683" s="69">
        <v>4.3</v>
      </c>
    </row>
    <row r="684" spans="1:3">
      <c r="A684" s="66">
        <v>1397</v>
      </c>
      <c r="B684" s="67" t="s">
        <v>17022</v>
      </c>
      <c r="C684" s="69">
        <v>4.3</v>
      </c>
    </row>
    <row r="685" spans="1:3">
      <c r="A685" s="61">
        <v>1398</v>
      </c>
      <c r="B685" s="62" t="s">
        <v>17023</v>
      </c>
      <c r="C685" s="69">
        <v>4.3</v>
      </c>
    </row>
    <row r="686" spans="1:3">
      <c r="A686" s="61">
        <v>1400</v>
      </c>
      <c r="B686" s="62" t="s">
        <v>17024</v>
      </c>
      <c r="C686" s="69">
        <v>4.3</v>
      </c>
    </row>
    <row r="687" spans="1:3">
      <c r="A687" s="61">
        <v>1401</v>
      </c>
      <c r="B687" s="62" t="s">
        <v>17025</v>
      </c>
      <c r="C687" s="69">
        <v>4.3</v>
      </c>
    </row>
    <row r="688" spans="1:3">
      <c r="A688" s="64">
        <v>1402</v>
      </c>
      <c r="B688" s="65" t="s">
        <v>17026</v>
      </c>
      <c r="C688" s="69">
        <v>4.3</v>
      </c>
    </row>
    <row r="689" spans="1:3" ht="30">
      <c r="A689" s="66">
        <v>1403</v>
      </c>
      <c r="B689" s="67" t="s">
        <v>17027</v>
      </c>
      <c r="C689" s="69">
        <v>4.3</v>
      </c>
    </row>
    <row r="690" spans="1:3">
      <c r="A690" s="61">
        <v>1404</v>
      </c>
      <c r="B690" s="62" t="s">
        <v>17028</v>
      </c>
      <c r="C690" s="69">
        <v>4.3</v>
      </c>
    </row>
    <row r="691" spans="1:3">
      <c r="A691" s="64">
        <v>1405</v>
      </c>
      <c r="B691" s="65" t="s">
        <v>17029</v>
      </c>
      <c r="C691" s="69">
        <v>4.3</v>
      </c>
    </row>
    <row r="692" spans="1:3">
      <c r="A692" s="66">
        <v>1407</v>
      </c>
      <c r="B692" s="67" t="s">
        <v>17030</v>
      </c>
      <c r="C692" s="69">
        <v>4.3</v>
      </c>
    </row>
    <row r="693" spans="1:3">
      <c r="A693" s="61">
        <v>1408</v>
      </c>
      <c r="B693" s="62" t="s">
        <v>17031</v>
      </c>
      <c r="C693" s="69">
        <v>4.3</v>
      </c>
    </row>
    <row r="694" spans="1:3">
      <c r="A694" s="64">
        <v>1409</v>
      </c>
      <c r="B694" s="65" t="s">
        <v>17032</v>
      </c>
      <c r="C694" s="69">
        <v>4.3</v>
      </c>
    </row>
    <row r="695" spans="1:3">
      <c r="A695" s="66">
        <v>1410</v>
      </c>
      <c r="B695" s="67" t="s">
        <v>17033</v>
      </c>
      <c r="C695" s="69">
        <v>4.3</v>
      </c>
    </row>
    <row r="696" spans="1:3">
      <c r="A696" s="61">
        <v>1411</v>
      </c>
      <c r="B696" s="62" t="s">
        <v>17034</v>
      </c>
      <c r="C696" s="69">
        <v>4.3</v>
      </c>
    </row>
    <row r="697" spans="1:3">
      <c r="A697" s="61">
        <v>1413</v>
      </c>
      <c r="B697" s="62" t="s">
        <v>17035</v>
      </c>
      <c r="C697" s="69">
        <v>4.3</v>
      </c>
    </row>
    <row r="698" spans="1:3">
      <c r="A698" s="61">
        <v>1414</v>
      </c>
      <c r="B698" s="62" t="s">
        <v>17036</v>
      </c>
      <c r="C698" s="69">
        <v>4.3</v>
      </c>
    </row>
    <row r="699" spans="1:3">
      <c r="A699" s="64">
        <v>1415</v>
      </c>
      <c r="B699" s="65" t="s">
        <v>17037</v>
      </c>
      <c r="C699" s="70">
        <v>4.3</v>
      </c>
    </row>
    <row r="700" spans="1:3">
      <c r="A700" s="66">
        <v>1417</v>
      </c>
      <c r="B700" s="67" t="s">
        <v>17038</v>
      </c>
      <c r="C700" s="68">
        <v>4.3</v>
      </c>
    </row>
    <row r="701" spans="1:3">
      <c r="A701" s="64">
        <v>1418</v>
      </c>
      <c r="B701" s="65" t="s">
        <v>17039</v>
      </c>
      <c r="C701" s="69">
        <v>4.3</v>
      </c>
    </row>
    <row r="702" spans="1:3">
      <c r="A702" s="66">
        <v>1419</v>
      </c>
      <c r="B702" s="67" t="s">
        <v>17040</v>
      </c>
      <c r="C702" s="69">
        <v>4.3</v>
      </c>
    </row>
    <row r="703" spans="1:3">
      <c r="A703" s="61">
        <v>1420</v>
      </c>
      <c r="B703" s="62" t="s">
        <v>17041</v>
      </c>
      <c r="C703" s="69">
        <v>4.3</v>
      </c>
    </row>
    <row r="704" spans="1:3">
      <c r="A704" s="61">
        <v>1421</v>
      </c>
      <c r="B704" s="62" t="s">
        <v>17042</v>
      </c>
      <c r="C704" s="69">
        <v>4.3</v>
      </c>
    </row>
    <row r="705" spans="1:3">
      <c r="A705" s="61">
        <v>1422</v>
      </c>
      <c r="B705" s="62" t="s">
        <v>17043</v>
      </c>
      <c r="C705" s="69">
        <v>4.3</v>
      </c>
    </row>
    <row r="706" spans="1:3">
      <c r="A706" s="61">
        <v>1423</v>
      </c>
      <c r="B706" s="62" t="s">
        <v>17044</v>
      </c>
      <c r="C706" s="69">
        <v>4.3</v>
      </c>
    </row>
    <row r="707" spans="1:3">
      <c r="A707" s="61">
        <v>1426</v>
      </c>
      <c r="B707" s="62" t="s">
        <v>17045</v>
      </c>
      <c r="C707" s="69">
        <v>4.3</v>
      </c>
    </row>
    <row r="708" spans="1:3">
      <c r="A708" s="61">
        <v>1427</v>
      </c>
      <c r="B708" s="62" t="s">
        <v>17046</v>
      </c>
      <c r="C708" s="69">
        <v>4.3</v>
      </c>
    </row>
    <row r="709" spans="1:3">
      <c r="A709" s="61">
        <v>1428</v>
      </c>
      <c r="B709" s="62" t="s">
        <v>17047</v>
      </c>
      <c r="C709" s="69">
        <v>4.3</v>
      </c>
    </row>
    <row r="710" spans="1:3">
      <c r="A710" s="61">
        <v>1431</v>
      </c>
      <c r="B710" s="62" t="s">
        <v>17048</v>
      </c>
      <c r="C710" s="69">
        <v>4.2</v>
      </c>
    </row>
    <row r="711" spans="1:3">
      <c r="A711" s="61">
        <v>1432</v>
      </c>
      <c r="B711" s="62" t="s">
        <v>17049</v>
      </c>
      <c r="C711" s="69">
        <v>4.3</v>
      </c>
    </row>
    <row r="712" spans="1:3">
      <c r="A712" s="61">
        <v>1433</v>
      </c>
      <c r="B712" s="62" t="s">
        <v>17050</v>
      </c>
      <c r="C712" s="69">
        <v>4.3</v>
      </c>
    </row>
    <row r="713" spans="1:3">
      <c r="A713" s="61">
        <v>1435</v>
      </c>
      <c r="B713" s="62" t="s">
        <v>17051</v>
      </c>
      <c r="C713" s="69">
        <v>4.3</v>
      </c>
    </row>
    <row r="714" spans="1:3">
      <c r="A714" s="64">
        <v>1436</v>
      </c>
      <c r="B714" s="65" t="s">
        <v>17052</v>
      </c>
      <c r="C714" s="69">
        <v>4.3</v>
      </c>
    </row>
    <row r="715" spans="1:3">
      <c r="A715" s="66">
        <v>1437</v>
      </c>
      <c r="B715" s="67" t="s">
        <v>17053</v>
      </c>
      <c r="C715" s="69">
        <v>4.0999999999999996</v>
      </c>
    </row>
    <row r="716" spans="1:3">
      <c r="A716" s="61">
        <v>1438</v>
      </c>
      <c r="B716" s="62" t="s">
        <v>17054</v>
      </c>
      <c r="C716" s="69">
        <v>5.0999999999999996</v>
      </c>
    </row>
    <row r="717" spans="1:3">
      <c r="A717" s="61">
        <v>1439</v>
      </c>
      <c r="B717" s="62" t="s">
        <v>17055</v>
      </c>
      <c r="C717" s="69">
        <v>5.0999999999999996</v>
      </c>
    </row>
    <row r="718" spans="1:3">
      <c r="A718" s="61">
        <v>1442</v>
      </c>
      <c r="B718" s="62" t="s">
        <v>17056</v>
      </c>
      <c r="C718" s="69">
        <v>5.0999999999999996</v>
      </c>
    </row>
    <row r="719" spans="1:3">
      <c r="A719" s="61">
        <v>1444</v>
      </c>
      <c r="B719" s="62" t="s">
        <v>17057</v>
      </c>
      <c r="C719" s="69">
        <v>5.0999999999999996</v>
      </c>
    </row>
    <row r="720" spans="1:3">
      <c r="A720" s="61">
        <v>1445</v>
      </c>
      <c r="B720" s="62" t="s">
        <v>17058</v>
      </c>
      <c r="C720" s="69">
        <v>5.0999999999999996</v>
      </c>
    </row>
    <row r="721" spans="1:3">
      <c r="A721" s="61">
        <v>1446</v>
      </c>
      <c r="B721" s="62" t="s">
        <v>17059</v>
      </c>
      <c r="C721" s="69">
        <v>5.0999999999999996</v>
      </c>
    </row>
    <row r="722" spans="1:3">
      <c r="A722" s="61">
        <v>1447</v>
      </c>
      <c r="B722" s="62" t="s">
        <v>17060</v>
      </c>
      <c r="C722" s="69">
        <v>5.0999999999999996</v>
      </c>
    </row>
    <row r="723" spans="1:3">
      <c r="A723" s="61">
        <v>1448</v>
      </c>
      <c r="B723" s="62" t="s">
        <v>17061</v>
      </c>
      <c r="C723" s="69">
        <v>5.0999999999999996</v>
      </c>
    </row>
    <row r="724" spans="1:3">
      <c r="A724" s="61">
        <v>1449</v>
      </c>
      <c r="B724" s="62" t="s">
        <v>17062</v>
      </c>
      <c r="C724" s="69">
        <v>5.0999999999999996</v>
      </c>
    </row>
    <row r="725" spans="1:3">
      <c r="A725" s="64">
        <v>1450</v>
      </c>
      <c r="B725" s="65" t="s">
        <v>17063</v>
      </c>
      <c r="C725" s="70">
        <v>5.0999999999999996</v>
      </c>
    </row>
    <row r="726" spans="1:3">
      <c r="A726" s="66">
        <v>1451</v>
      </c>
      <c r="B726" s="67" t="s">
        <v>17064</v>
      </c>
      <c r="C726" s="68">
        <v>5.0999999999999996</v>
      </c>
    </row>
    <row r="727" spans="1:3">
      <c r="A727" s="61">
        <v>1452</v>
      </c>
      <c r="B727" s="62" t="s">
        <v>17065</v>
      </c>
      <c r="C727" s="69">
        <v>5.0999999999999996</v>
      </c>
    </row>
    <row r="728" spans="1:3">
      <c r="A728" s="61">
        <v>1453</v>
      </c>
      <c r="B728" s="62" t="s">
        <v>17066</v>
      </c>
      <c r="C728" s="69">
        <v>5.0999999999999996</v>
      </c>
    </row>
    <row r="729" spans="1:3">
      <c r="A729" s="64">
        <v>1454</v>
      </c>
      <c r="B729" s="65" t="s">
        <v>17067</v>
      </c>
      <c r="C729" s="70">
        <v>5.0999999999999996</v>
      </c>
    </row>
    <row r="730" spans="1:3">
      <c r="A730" s="66">
        <v>1455</v>
      </c>
      <c r="B730" s="67" t="s">
        <v>17068</v>
      </c>
      <c r="C730" s="68">
        <v>5.0999999999999996</v>
      </c>
    </row>
    <row r="731" spans="1:3">
      <c r="A731" s="61">
        <v>1456</v>
      </c>
      <c r="B731" s="62" t="s">
        <v>17069</v>
      </c>
      <c r="C731" s="69">
        <v>5.0999999999999996</v>
      </c>
    </row>
    <row r="732" spans="1:3">
      <c r="A732" s="61">
        <v>1457</v>
      </c>
      <c r="B732" s="62" t="s">
        <v>17070</v>
      </c>
      <c r="C732" s="69">
        <v>5.0999999999999996</v>
      </c>
    </row>
    <row r="733" spans="1:3">
      <c r="A733" s="64">
        <v>1458</v>
      </c>
      <c r="B733" s="65" t="s">
        <v>17071</v>
      </c>
      <c r="C733" s="69">
        <v>5.0999999999999996</v>
      </c>
    </row>
    <row r="734" spans="1:3">
      <c r="A734" s="71">
        <v>1459</v>
      </c>
      <c r="B734" s="72" t="s">
        <v>17072</v>
      </c>
      <c r="C734" s="69">
        <v>5.0999999999999996</v>
      </c>
    </row>
    <row r="735" spans="1:3">
      <c r="A735" s="71">
        <v>1461</v>
      </c>
      <c r="B735" s="72" t="s">
        <v>17073</v>
      </c>
      <c r="C735" s="70">
        <v>5.0999999999999996</v>
      </c>
    </row>
    <row r="736" spans="1:3">
      <c r="A736" s="71">
        <v>1462</v>
      </c>
      <c r="B736" s="72" t="s">
        <v>17074</v>
      </c>
      <c r="C736" s="73">
        <v>5.0999999999999996</v>
      </c>
    </row>
    <row r="737" spans="1:3">
      <c r="A737" s="66">
        <v>1463</v>
      </c>
      <c r="B737" s="67" t="s">
        <v>17075</v>
      </c>
      <c r="C737" s="68">
        <v>5.0999999999999996</v>
      </c>
    </row>
    <row r="738" spans="1:3">
      <c r="A738" s="61">
        <v>1465</v>
      </c>
      <c r="B738" s="62" t="s">
        <v>17076</v>
      </c>
      <c r="C738" s="69">
        <v>5.0999999999999996</v>
      </c>
    </row>
    <row r="739" spans="1:3">
      <c r="A739" s="61">
        <v>1466</v>
      </c>
      <c r="B739" s="62" t="s">
        <v>17077</v>
      </c>
      <c r="C739" s="69">
        <v>5.0999999999999996</v>
      </c>
    </row>
    <row r="740" spans="1:3">
      <c r="A740" s="61">
        <v>1467</v>
      </c>
      <c r="B740" s="62" t="s">
        <v>17078</v>
      </c>
      <c r="C740" s="69">
        <v>5.0999999999999996</v>
      </c>
    </row>
    <row r="741" spans="1:3">
      <c r="A741" s="61">
        <v>1469</v>
      </c>
      <c r="B741" s="62" t="s">
        <v>17079</v>
      </c>
      <c r="C741" s="69">
        <v>5.0999999999999996</v>
      </c>
    </row>
    <row r="742" spans="1:3">
      <c r="A742" s="61">
        <v>1470</v>
      </c>
      <c r="B742" s="62" t="s">
        <v>17080</v>
      </c>
      <c r="C742" s="69">
        <v>5.0999999999999996</v>
      </c>
    </row>
    <row r="743" spans="1:3" ht="30">
      <c r="A743" s="64">
        <v>1471</v>
      </c>
      <c r="B743" s="65" t="s">
        <v>17081</v>
      </c>
      <c r="C743" s="69">
        <v>5.0999999999999996</v>
      </c>
    </row>
    <row r="744" spans="1:3">
      <c r="A744" s="66">
        <v>1472</v>
      </c>
      <c r="B744" s="67" t="s">
        <v>17082</v>
      </c>
      <c r="C744" s="69">
        <v>5.0999999999999996</v>
      </c>
    </row>
    <row r="745" spans="1:3">
      <c r="A745" s="61">
        <v>1473</v>
      </c>
      <c r="B745" s="62" t="s">
        <v>17083</v>
      </c>
      <c r="C745" s="69">
        <v>5.0999999999999996</v>
      </c>
    </row>
    <row r="746" spans="1:3">
      <c r="A746" s="64">
        <v>1474</v>
      </c>
      <c r="B746" s="65" t="s">
        <v>17084</v>
      </c>
      <c r="C746" s="70">
        <v>5.0999999999999996</v>
      </c>
    </row>
    <row r="747" spans="1:3">
      <c r="A747" s="66">
        <v>1475</v>
      </c>
      <c r="B747" s="67" t="s">
        <v>17085</v>
      </c>
      <c r="C747" s="68">
        <v>5.0999999999999996</v>
      </c>
    </row>
    <row r="748" spans="1:3">
      <c r="A748" s="61">
        <v>1476</v>
      </c>
      <c r="B748" s="62" t="s">
        <v>17086</v>
      </c>
      <c r="C748" s="69">
        <v>5.0999999999999996</v>
      </c>
    </row>
    <row r="749" spans="1:3">
      <c r="A749" s="64">
        <v>1477</v>
      </c>
      <c r="B749" s="65" t="s">
        <v>17087</v>
      </c>
      <c r="C749" s="69">
        <v>5.0999999999999996</v>
      </c>
    </row>
    <row r="750" spans="1:3">
      <c r="A750" s="71">
        <v>1479</v>
      </c>
      <c r="B750" s="72" t="s">
        <v>17088</v>
      </c>
      <c r="C750" s="69">
        <v>5.0999999999999996</v>
      </c>
    </row>
    <row r="751" spans="1:3">
      <c r="A751" s="71">
        <v>1481</v>
      </c>
      <c r="B751" s="72" t="s">
        <v>17089</v>
      </c>
      <c r="C751" s="69">
        <v>5.0999999999999996</v>
      </c>
    </row>
    <row r="752" spans="1:3">
      <c r="A752" s="71">
        <v>1482</v>
      </c>
      <c r="B752" s="72" t="s">
        <v>17090</v>
      </c>
      <c r="C752" s="70">
        <v>5.0999999999999996</v>
      </c>
    </row>
    <row r="753" spans="1:3">
      <c r="A753" s="71">
        <v>1483</v>
      </c>
      <c r="B753" s="72" t="s">
        <v>17091</v>
      </c>
      <c r="C753" s="68">
        <v>5.0999999999999996</v>
      </c>
    </row>
    <row r="754" spans="1:3">
      <c r="A754" s="66">
        <v>1484</v>
      </c>
      <c r="B754" s="67" t="s">
        <v>17092</v>
      </c>
      <c r="C754" s="69">
        <v>5.0999999999999996</v>
      </c>
    </row>
    <row r="755" spans="1:3">
      <c r="A755" s="61">
        <v>1485</v>
      </c>
      <c r="B755" s="62" t="s">
        <v>17093</v>
      </c>
      <c r="C755" s="69">
        <v>5.0999999999999996</v>
      </c>
    </row>
    <row r="756" spans="1:3">
      <c r="A756" s="64">
        <v>1486</v>
      </c>
      <c r="B756" s="65" t="s">
        <v>17094</v>
      </c>
      <c r="C756" s="70">
        <v>5.0999999999999996</v>
      </c>
    </row>
    <row r="757" spans="1:3">
      <c r="A757" s="66">
        <v>1487</v>
      </c>
      <c r="B757" s="67" t="s">
        <v>17095</v>
      </c>
      <c r="C757" s="68">
        <v>5.0999999999999996</v>
      </c>
    </row>
    <row r="758" spans="1:3">
      <c r="A758" s="61">
        <v>1488</v>
      </c>
      <c r="B758" s="62" t="s">
        <v>17096</v>
      </c>
      <c r="C758" s="69">
        <v>5.0999999999999996</v>
      </c>
    </row>
    <row r="759" spans="1:3">
      <c r="A759" s="61">
        <v>1489</v>
      </c>
      <c r="B759" s="62" t="s">
        <v>17097</v>
      </c>
      <c r="C759" s="69">
        <v>5.0999999999999996</v>
      </c>
    </row>
    <row r="760" spans="1:3">
      <c r="A760" s="61">
        <v>1490</v>
      </c>
      <c r="B760" s="62" t="s">
        <v>17098</v>
      </c>
      <c r="C760" s="69">
        <v>5.0999999999999996</v>
      </c>
    </row>
    <row r="761" spans="1:3">
      <c r="A761" s="61">
        <v>1491</v>
      </c>
      <c r="B761" s="62" t="s">
        <v>17099</v>
      </c>
      <c r="C761" s="69">
        <v>5.0999999999999996</v>
      </c>
    </row>
    <row r="762" spans="1:3">
      <c r="A762" s="61">
        <v>1492</v>
      </c>
      <c r="B762" s="62" t="s">
        <v>17100</v>
      </c>
      <c r="C762" s="69">
        <v>5.0999999999999996</v>
      </c>
    </row>
    <row r="763" spans="1:3">
      <c r="A763" s="61">
        <v>1493</v>
      </c>
      <c r="B763" s="62" t="s">
        <v>17101</v>
      </c>
      <c r="C763" s="69">
        <v>5.0999999999999996</v>
      </c>
    </row>
    <row r="764" spans="1:3">
      <c r="A764" s="61">
        <v>1494</v>
      </c>
      <c r="B764" s="62" t="s">
        <v>17102</v>
      </c>
      <c r="C764" s="69">
        <v>5.0999999999999996</v>
      </c>
    </row>
    <row r="765" spans="1:3">
      <c r="A765" s="61">
        <v>1495</v>
      </c>
      <c r="B765" s="62" t="s">
        <v>17103</v>
      </c>
      <c r="C765" s="69">
        <v>5.0999999999999996</v>
      </c>
    </row>
    <row r="766" spans="1:3">
      <c r="A766" s="61">
        <v>1496</v>
      </c>
      <c r="B766" s="62" t="s">
        <v>17104</v>
      </c>
      <c r="C766" s="69">
        <v>5.0999999999999996</v>
      </c>
    </row>
    <row r="767" spans="1:3">
      <c r="A767" s="64">
        <v>1498</v>
      </c>
      <c r="B767" s="65" t="s">
        <v>17105</v>
      </c>
      <c r="C767" s="70">
        <v>5.0999999999999996</v>
      </c>
    </row>
    <row r="768" spans="1:3">
      <c r="A768" s="71">
        <v>1499</v>
      </c>
      <c r="B768" s="72" t="s">
        <v>17106</v>
      </c>
      <c r="C768" s="73">
        <v>5.0999999999999996</v>
      </c>
    </row>
    <row r="769" spans="1:3">
      <c r="A769" s="66">
        <v>1500</v>
      </c>
      <c r="B769" s="67" t="s">
        <v>17107</v>
      </c>
      <c r="C769" s="68">
        <v>5.0999999999999996</v>
      </c>
    </row>
    <row r="770" spans="1:3">
      <c r="A770" s="61">
        <v>1502</v>
      </c>
      <c r="B770" s="62" t="s">
        <v>17108</v>
      </c>
      <c r="C770" s="69">
        <v>5.0999999999999996</v>
      </c>
    </row>
    <row r="771" spans="1:3">
      <c r="A771" s="61">
        <v>1503</v>
      </c>
      <c r="B771" s="62" t="s">
        <v>17109</v>
      </c>
      <c r="C771" s="69">
        <v>5.0999999999999996</v>
      </c>
    </row>
    <row r="772" spans="1:3">
      <c r="A772" s="61">
        <v>1504</v>
      </c>
      <c r="B772" s="62" t="s">
        <v>17110</v>
      </c>
      <c r="C772" s="69">
        <v>5.0999999999999996</v>
      </c>
    </row>
    <row r="773" spans="1:3">
      <c r="A773" s="61">
        <v>1505</v>
      </c>
      <c r="B773" s="62" t="s">
        <v>17111</v>
      </c>
      <c r="C773" s="69">
        <v>5.0999999999999996</v>
      </c>
    </row>
    <row r="774" spans="1:3">
      <c r="A774" s="61">
        <v>1506</v>
      </c>
      <c r="B774" s="62" t="s">
        <v>17112</v>
      </c>
      <c r="C774" s="69">
        <v>5.0999999999999996</v>
      </c>
    </row>
    <row r="775" spans="1:3">
      <c r="A775" s="61">
        <v>1507</v>
      </c>
      <c r="B775" s="62" t="s">
        <v>17113</v>
      </c>
      <c r="C775" s="69">
        <v>5.0999999999999996</v>
      </c>
    </row>
    <row r="776" spans="1:3">
      <c r="A776" s="61">
        <v>1508</v>
      </c>
      <c r="B776" s="62" t="s">
        <v>17114</v>
      </c>
      <c r="C776" s="69">
        <v>5.0999999999999996</v>
      </c>
    </row>
    <row r="777" spans="1:3">
      <c r="A777" s="61">
        <v>1509</v>
      </c>
      <c r="B777" s="62" t="s">
        <v>17115</v>
      </c>
      <c r="C777" s="69">
        <v>5.0999999999999996</v>
      </c>
    </row>
    <row r="778" spans="1:3">
      <c r="A778" s="61">
        <v>1510</v>
      </c>
      <c r="B778" s="62" t="s">
        <v>17116</v>
      </c>
      <c r="C778" s="69">
        <v>6.1</v>
      </c>
    </row>
    <row r="779" spans="1:3">
      <c r="A779" s="61">
        <v>1511</v>
      </c>
      <c r="B779" s="62" t="s">
        <v>17117</v>
      </c>
      <c r="C779" s="69">
        <v>5.0999999999999996</v>
      </c>
    </row>
    <row r="780" spans="1:3">
      <c r="A780" s="61">
        <v>1512</v>
      </c>
      <c r="B780" s="62" t="s">
        <v>17118</v>
      </c>
      <c r="C780" s="69">
        <v>5.0999999999999996</v>
      </c>
    </row>
    <row r="781" spans="1:3">
      <c r="A781" s="61">
        <v>1513</v>
      </c>
      <c r="B781" s="62" t="s">
        <v>17119</v>
      </c>
      <c r="C781" s="69">
        <v>5.0999999999999996</v>
      </c>
    </row>
    <row r="782" spans="1:3">
      <c r="A782" s="61">
        <v>1514</v>
      </c>
      <c r="B782" s="62" t="s">
        <v>17120</v>
      </c>
      <c r="C782" s="69">
        <v>5.0999999999999996</v>
      </c>
    </row>
    <row r="783" spans="1:3">
      <c r="A783" s="61">
        <v>1515</v>
      </c>
      <c r="B783" s="62" t="s">
        <v>17121</v>
      </c>
      <c r="C783" s="69">
        <v>5.0999999999999996</v>
      </c>
    </row>
    <row r="784" spans="1:3">
      <c r="A784" s="61">
        <v>1516</v>
      </c>
      <c r="B784" s="62" t="s">
        <v>17122</v>
      </c>
      <c r="C784" s="69">
        <v>5.0999999999999996</v>
      </c>
    </row>
    <row r="785" spans="1:3" ht="30">
      <c r="A785" s="61">
        <v>1517</v>
      </c>
      <c r="B785" s="62" t="s">
        <v>17123</v>
      </c>
      <c r="C785" s="69">
        <v>4.0999999999999996</v>
      </c>
    </row>
    <row r="786" spans="1:3">
      <c r="A786" s="64">
        <v>1541</v>
      </c>
      <c r="B786" s="65" t="s">
        <v>17124</v>
      </c>
      <c r="C786" s="70">
        <v>6.1</v>
      </c>
    </row>
    <row r="787" spans="1:3">
      <c r="A787" s="71">
        <v>1544</v>
      </c>
      <c r="B787" s="72" t="s">
        <v>17125</v>
      </c>
      <c r="C787" s="68">
        <v>6.1</v>
      </c>
    </row>
    <row r="788" spans="1:3">
      <c r="A788" s="66">
        <v>1545</v>
      </c>
      <c r="B788" s="67" t="s">
        <v>17126</v>
      </c>
      <c r="C788" s="69">
        <v>6.1</v>
      </c>
    </row>
    <row r="789" spans="1:3">
      <c r="A789" s="61">
        <v>1546</v>
      </c>
      <c r="B789" s="62" t="s">
        <v>17127</v>
      </c>
      <c r="C789" s="69">
        <v>6.1</v>
      </c>
    </row>
    <row r="790" spans="1:3">
      <c r="A790" s="61">
        <v>1547</v>
      </c>
      <c r="B790" s="62" t="s">
        <v>17128</v>
      </c>
      <c r="C790" s="69">
        <v>6.1</v>
      </c>
    </row>
    <row r="791" spans="1:3">
      <c r="A791" s="61">
        <v>1548</v>
      </c>
      <c r="B791" s="62" t="s">
        <v>17129</v>
      </c>
      <c r="C791" s="69">
        <v>6.1</v>
      </c>
    </row>
    <row r="792" spans="1:3">
      <c r="A792" s="64">
        <v>1549</v>
      </c>
      <c r="B792" s="65" t="s">
        <v>17130</v>
      </c>
      <c r="C792" s="70">
        <v>6.1</v>
      </c>
    </row>
    <row r="793" spans="1:3">
      <c r="A793" s="66">
        <v>1550</v>
      </c>
      <c r="B793" s="67" t="s">
        <v>17131</v>
      </c>
      <c r="C793" s="68">
        <v>6.1</v>
      </c>
    </row>
    <row r="794" spans="1:3">
      <c r="A794" s="61">
        <v>1551</v>
      </c>
      <c r="B794" s="62" t="s">
        <v>17132</v>
      </c>
      <c r="C794" s="69">
        <v>6.1</v>
      </c>
    </row>
    <row r="795" spans="1:3">
      <c r="A795" s="61">
        <v>1553</v>
      </c>
      <c r="B795" s="62" t="s">
        <v>17133</v>
      </c>
      <c r="C795" s="69">
        <v>6.1</v>
      </c>
    </row>
    <row r="796" spans="1:3">
      <c r="A796" s="61">
        <v>1554</v>
      </c>
      <c r="B796" s="62" t="s">
        <v>17134</v>
      </c>
      <c r="C796" s="69">
        <v>6.1</v>
      </c>
    </row>
    <row r="797" spans="1:3">
      <c r="A797" s="61">
        <v>1555</v>
      </c>
      <c r="B797" s="62" t="s">
        <v>17135</v>
      </c>
      <c r="C797" s="69">
        <v>6.1</v>
      </c>
    </row>
    <row r="798" spans="1:3" ht="30">
      <c r="A798" s="61">
        <v>1556</v>
      </c>
      <c r="B798" s="62" t="s">
        <v>17136</v>
      </c>
      <c r="C798" s="69">
        <v>6.1</v>
      </c>
    </row>
    <row r="799" spans="1:3" ht="30">
      <c r="A799" s="64">
        <v>1557</v>
      </c>
      <c r="B799" s="65" t="s">
        <v>17137</v>
      </c>
      <c r="C799" s="70">
        <v>6.1</v>
      </c>
    </row>
    <row r="800" spans="1:3">
      <c r="A800" s="66">
        <v>1558</v>
      </c>
      <c r="B800" s="67" t="s">
        <v>17138</v>
      </c>
      <c r="C800" s="68">
        <v>6.1</v>
      </c>
    </row>
    <row r="801" spans="1:3">
      <c r="A801" s="61">
        <v>1559</v>
      </c>
      <c r="B801" s="62" t="s">
        <v>17139</v>
      </c>
      <c r="C801" s="69">
        <v>6.1</v>
      </c>
    </row>
    <row r="802" spans="1:3">
      <c r="A802" s="61">
        <v>1560</v>
      </c>
      <c r="B802" s="62" t="s">
        <v>17140</v>
      </c>
      <c r="C802" s="69">
        <v>6.1</v>
      </c>
    </row>
    <row r="803" spans="1:3">
      <c r="A803" s="61">
        <v>1561</v>
      </c>
      <c r="B803" s="62" t="s">
        <v>17141</v>
      </c>
      <c r="C803" s="69">
        <v>6.1</v>
      </c>
    </row>
    <row r="804" spans="1:3">
      <c r="A804" s="61">
        <v>1562</v>
      </c>
      <c r="B804" s="62" t="s">
        <v>17142</v>
      </c>
      <c r="C804" s="69">
        <v>6.1</v>
      </c>
    </row>
    <row r="805" spans="1:3">
      <c r="A805" s="64">
        <v>1564</v>
      </c>
      <c r="B805" s="65" t="s">
        <v>17143</v>
      </c>
      <c r="C805" s="70">
        <v>6.1</v>
      </c>
    </row>
    <row r="806" spans="1:3">
      <c r="A806" s="66">
        <v>1565</v>
      </c>
      <c r="B806" s="67" t="s">
        <v>17144</v>
      </c>
      <c r="C806" s="68">
        <v>6.1</v>
      </c>
    </row>
    <row r="807" spans="1:3">
      <c r="A807" s="64">
        <v>1566</v>
      </c>
      <c r="B807" s="65" t="s">
        <v>17145</v>
      </c>
      <c r="C807" s="69">
        <v>6.1</v>
      </c>
    </row>
    <row r="808" spans="1:3">
      <c r="A808" s="66">
        <v>1567</v>
      </c>
      <c r="B808" s="67" t="s">
        <v>17146</v>
      </c>
      <c r="C808" s="69">
        <v>6.1</v>
      </c>
    </row>
    <row r="809" spans="1:3">
      <c r="A809" s="64">
        <v>1569</v>
      </c>
      <c r="B809" s="65" t="s">
        <v>17147</v>
      </c>
      <c r="C809" s="70">
        <v>6.1</v>
      </c>
    </row>
    <row r="810" spans="1:3">
      <c r="A810" s="66">
        <v>1570</v>
      </c>
      <c r="B810" s="67" t="s">
        <v>17148</v>
      </c>
      <c r="C810" s="68">
        <v>6.1</v>
      </c>
    </row>
    <row r="811" spans="1:3" ht="30">
      <c r="A811" s="61">
        <v>1571</v>
      </c>
      <c r="B811" s="62" t="s">
        <v>17149</v>
      </c>
      <c r="C811" s="69">
        <v>4.0999999999999996</v>
      </c>
    </row>
    <row r="812" spans="1:3">
      <c r="A812" s="61">
        <v>1572</v>
      </c>
      <c r="B812" s="62" t="s">
        <v>17150</v>
      </c>
      <c r="C812" s="69">
        <v>6.1</v>
      </c>
    </row>
    <row r="813" spans="1:3">
      <c r="A813" s="61">
        <v>1573</v>
      </c>
      <c r="B813" s="62" t="s">
        <v>17151</v>
      </c>
      <c r="C813" s="69">
        <v>6.1</v>
      </c>
    </row>
    <row r="814" spans="1:3" ht="30">
      <c r="A814" s="61">
        <v>1574</v>
      </c>
      <c r="B814" s="62" t="s">
        <v>17152</v>
      </c>
      <c r="C814" s="69">
        <v>6.1</v>
      </c>
    </row>
    <row r="815" spans="1:3">
      <c r="A815" s="61">
        <v>1575</v>
      </c>
      <c r="B815" s="62" t="s">
        <v>17153</v>
      </c>
      <c r="C815" s="69">
        <v>6.1</v>
      </c>
    </row>
    <row r="816" spans="1:3">
      <c r="A816" s="61">
        <v>1577</v>
      </c>
      <c r="B816" s="62" t="s">
        <v>17154</v>
      </c>
      <c r="C816" s="69">
        <v>6.1</v>
      </c>
    </row>
    <row r="817" spans="1:3">
      <c r="A817" s="61">
        <v>1578</v>
      </c>
      <c r="B817" s="62" t="s">
        <v>17155</v>
      </c>
      <c r="C817" s="69">
        <v>6.1</v>
      </c>
    </row>
    <row r="818" spans="1:3">
      <c r="A818" s="61">
        <v>1579</v>
      </c>
      <c r="B818" s="62" t="s">
        <v>17156</v>
      </c>
      <c r="C818" s="69">
        <v>6.1</v>
      </c>
    </row>
    <row r="819" spans="1:3">
      <c r="A819" s="64">
        <v>1580</v>
      </c>
      <c r="B819" s="65" t="s">
        <v>17157</v>
      </c>
      <c r="C819" s="70">
        <v>6.1</v>
      </c>
    </row>
    <row r="820" spans="1:3" ht="30">
      <c r="A820" s="66">
        <v>1581</v>
      </c>
      <c r="B820" s="67" t="s">
        <v>17158</v>
      </c>
      <c r="C820" s="68">
        <v>2.2999999999999998</v>
      </c>
    </row>
    <row r="821" spans="1:3">
      <c r="A821" s="61">
        <v>1582</v>
      </c>
      <c r="B821" s="62" t="s">
        <v>17159</v>
      </c>
      <c r="C821" s="69">
        <v>2.2999999999999998</v>
      </c>
    </row>
    <row r="822" spans="1:3">
      <c r="A822" s="64">
        <v>1583</v>
      </c>
      <c r="B822" s="65" t="s">
        <v>17160</v>
      </c>
      <c r="C822" s="70">
        <v>6.1</v>
      </c>
    </row>
    <row r="823" spans="1:3">
      <c r="A823" s="66">
        <v>1585</v>
      </c>
      <c r="B823" s="67" t="s">
        <v>17161</v>
      </c>
      <c r="C823" s="68">
        <v>6.1</v>
      </c>
    </row>
    <row r="824" spans="1:3">
      <c r="A824" s="61">
        <v>1586</v>
      </c>
      <c r="B824" s="62" t="s">
        <v>17162</v>
      </c>
      <c r="C824" s="69">
        <v>6.1</v>
      </c>
    </row>
    <row r="825" spans="1:3">
      <c r="A825" s="61">
        <v>1587</v>
      </c>
      <c r="B825" s="62" t="s">
        <v>17163</v>
      </c>
      <c r="C825" s="69">
        <v>6.1</v>
      </c>
    </row>
    <row r="826" spans="1:3">
      <c r="A826" s="64">
        <v>1588</v>
      </c>
      <c r="B826" s="65" t="s">
        <v>17164</v>
      </c>
      <c r="C826" s="69">
        <v>6.1</v>
      </c>
    </row>
    <row r="827" spans="1:3">
      <c r="A827" s="66">
        <v>1589</v>
      </c>
      <c r="B827" s="67" t="s">
        <v>17165</v>
      </c>
      <c r="C827" s="69">
        <v>2.2999999999999998</v>
      </c>
    </row>
    <row r="828" spans="1:3">
      <c r="A828" s="61">
        <v>1590</v>
      </c>
      <c r="B828" s="62" t="s">
        <v>17166</v>
      </c>
      <c r="C828" s="69">
        <v>6.1</v>
      </c>
    </row>
    <row r="829" spans="1:3">
      <c r="A829" s="61">
        <v>1591</v>
      </c>
      <c r="B829" s="62" t="s">
        <v>17167</v>
      </c>
      <c r="C829" s="69">
        <v>6.1</v>
      </c>
    </row>
    <row r="830" spans="1:3">
      <c r="A830" s="61">
        <v>1593</v>
      </c>
      <c r="B830" s="62" t="s">
        <v>17168</v>
      </c>
      <c r="C830" s="69">
        <v>6.1</v>
      </c>
    </row>
    <row r="831" spans="1:3">
      <c r="A831" s="61">
        <v>1594</v>
      </c>
      <c r="B831" s="62" t="s">
        <v>17169</v>
      </c>
      <c r="C831" s="69">
        <v>6.1</v>
      </c>
    </row>
    <row r="832" spans="1:3">
      <c r="A832" s="64">
        <v>1595</v>
      </c>
      <c r="B832" s="65" t="s">
        <v>17170</v>
      </c>
      <c r="C832" s="70">
        <v>6.1</v>
      </c>
    </row>
    <row r="833" spans="1:3">
      <c r="A833" s="66">
        <v>1596</v>
      </c>
      <c r="B833" s="67" t="s">
        <v>17171</v>
      </c>
      <c r="C833" s="68">
        <v>6.1</v>
      </c>
    </row>
    <row r="834" spans="1:3">
      <c r="A834" s="64">
        <v>1597</v>
      </c>
      <c r="B834" s="65" t="s">
        <v>17172</v>
      </c>
      <c r="C834" s="69">
        <v>6.1</v>
      </c>
    </row>
    <row r="835" spans="1:3">
      <c r="A835" s="66">
        <v>1598</v>
      </c>
      <c r="B835" s="67" t="s">
        <v>17173</v>
      </c>
      <c r="C835" s="69">
        <v>6.1</v>
      </c>
    </row>
    <row r="836" spans="1:3">
      <c r="A836" s="64">
        <v>1599</v>
      </c>
      <c r="B836" s="65" t="s">
        <v>17174</v>
      </c>
      <c r="C836" s="69">
        <v>6.1</v>
      </c>
    </row>
    <row r="837" spans="1:3">
      <c r="A837" s="66">
        <v>1600</v>
      </c>
      <c r="B837" s="67" t="s">
        <v>17175</v>
      </c>
      <c r="C837" s="69">
        <v>6.1</v>
      </c>
    </row>
    <row r="838" spans="1:3">
      <c r="A838" s="64">
        <v>1601</v>
      </c>
      <c r="B838" s="65" t="s">
        <v>17176</v>
      </c>
      <c r="C838" s="69">
        <v>6.1</v>
      </c>
    </row>
    <row r="839" spans="1:3" ht="30">
      <c r="A839" s="71">
        <v>1602</v>
      </c>
      <c r="B839" s="72" t="s">
        <v>17177</v>
      </c>
      <c r="C839" s="69">
        <v>6.1</v>
      </c>
    </row>
    <row r="840" spans="1:3">
      <c r="A840" s="66">
        <v>1603</v>
      </c>
      <c r="B840" s="67" t="s">
        <v>17178</v>
      </c>
      <c r="C840" s="69">
        <v>6.1</v>
      </c>
    </row>
    <row r="841" spans="1:3">
      <c r="A841" s="61">
        <v>1604</v>
      </c>
      <c r="B841" s="62" t="s">
        <v>17179</v>
      </c>
      <c r="C841" s="69">
        <v>8</v>
      </c>
    </row>
    <row r="842" spans="1:3">
      <c r="A842" s="64">
        <v>1605</v>
      </c>
      <c r="B842" s="65" t="s">
        <v>17180</v>
      </c>
      <c r="C842" s="70">
        <v>6.1</v>
      </c>
    </row>
    <row r="843" spans="1:3">
      <c r="A843" s="66">
        <v>1606</v>
      </c>
      <c r="B843" s="67" t="s">
        <v>17181</v>
      </c>
      <c r="C843" s="68">
        <v>6.1</v>
      </c>
    </row>
    <row r="844" spans="1:3">
      <c r="A844" s="61">
        <v>1607</v>
      </c>
      <c r="B844" s="62" t="s">
        <v>17182</v>
      </c>
      <c r="C844" s="69">
        <v>6.1</v>
      </c>
    </row>
    <row r="845" spans="1:3">
      <c r="A845" s="61">
        <v>1608</v>
      </c>
      <c r="B845" s="62" t="s">
        <v>17183</v>
      </c>
      <c r="C845" s="69">
        <v>6.1</v>
      </c>
    </row>
    <row r="846" spans="1:3">
      <c r="A846" s="61">
        <v>1611</v>
      </c>
      <c r="B846" s="62" t="s">
        <v>17184</v>
      </c>
      <c r="C846" s="69">
        <v>6.1</v>
      </c>
    </row>
    <row r="847" spans="1:3">
      <c r="A847" s="61">
        <v>1612</v>
      </c>
      <c r="B847" s="62" t="s">
        <v>17185</v>
      </c>
      <c r="C847" s="69">
        <v>2.2999999999999998</v>
      </c>
    </row>
    <row r="848" spans="1:3" ht="45">
      <c r="A848" s="64">
        <v>1613</v>
      </c>
      <c r="B848" s="65" t="s">
        <v>17186</v>
      </c>
      <c r="C848" s="70">
        <v>6.1</v>
      </c>
    </row>
    <row r="849" spans="1:3" ht="30">
      <c r="A849" s="66">
        <v>1614</v>
      </c>
      <c r="B849" s="67" t="s">
        <v>17187</v>
      </c>
      <c r="C849" s="68">
        <v>6.1</v>
      </c>
    </row>
    <row r="850" spans="1:3">
      <c r="A850" s="61">
        <v>1616</v>
      </c>
      <c r="B850" s="62" t="s">
        <v>17188</v>
      </c>
      <c r="C850" s="69">
        <v>6.1</v>
      </c>
    </row>
    <row r="851" spans="1:3">
      <c r="A851" s="61">
        <v>1617</v>
      </c>
      <c r="B851" s="62" t="s">
        <v>17189</v>
      </c>
      <c r="C851" s="69">
        <v>6.1</v>
      </c>
    </row>
    <row r="852" spans="1:3">
      <c r="A852" s="61">
        <v>1618</v>
      </c>
      <c r="B852" s="62" t="s">
        <v>17190</v>
      </c>
      <c r="C852" s="69">
        <v>6.1</v>
      </c>
    </row>
    <row r="853" spans="1:3">
      <c r="A853" s="61">
        <v>1620</v>
      </c>
      <c r="B853" s="62" t="s">
        <v>17191</v>
      </c>
      <c r="C853" s="69">
        <v>6.1</v>
      </c>
    </row>
    <row r="854" spans="1:3">
      <c r="A854" s="61">
        <v>1621</v>
      </c>
      <c r="B854" s="62" t="s">
        <v>17192</v>
      </c>
      <c r="C854" s="69">
        <v>6.1</v>
      </c>
    </row>
    <row r="855" spans="1:3">
      <c r="A855" s="61">
        <v>1622</v>
      </c>
      <c r="B855" s="62" t="s">
        <v>17193</v>
      </c>
      <c r="C855" s="69">
        <v>6.1</v>
      </c>
    </row>
    <row r="856" spans="1:3">
      <c r="A856" s="61">
        <v>1623</v>
      </c>
      <c r="B856" s="62" t="s">
        <v>17194</v>
      </c>
      <c r="C856" s="69">
        <v>6.1</v>
      </c>
    </row>
    <row r="857" spans="1:3">
      <c r="A857" s="61">
        <v>1624</v>
      </c>
      <c r="B857" s="62" t="s">
        <v>17195</v>
      </c>
      <c r="C857" s="69">
        <v>6.1</v>
      </c>
    </row>
    <row r="858" spans="1:3">
      <c r="A858" s="61">
        <v>1625</v>
      </c>
      <c r="B858" s="62" t="s">
        <v>17196</v>
      </c>
      <c r="C858" s="69">
        <v>6.1</v>
      </c>
    </row>
    <row r="859" spans="1:3">
      <c r="A859" s="61">
        <v>1626</v>
      </c>
      <c r="B859" s="62" t="s">
        <v>17197</v>
      </c>
      <c r="C859" s="69">
        <v>6.1</v>
      </c>
    </row>
    <row r="860" spans="1:3">
      <c r="A860" s="61">
        <v>1627</v>
      </c>
      <c r="B860" s="62" t="s">
        <v>17198</v>
      </c>
      <c r="C860" s="69">
        <v>6.1</v>
      </c>
    </row>
    <row r="861" spans="1:3">
      <c r="A861" s="61">
        <v>1629</v>
      </c>
      <c r="B861" s="62" t="s">
        <v>17199</v>
      </c>
      <c r="C861" s="69">
        <v>6.1</v>
      </c>
    </row>
    <row r="862" spans="1:3">
      <c r="A862" s="61">
        <v>1630</v>
      </c>
      <c r="B862" s="62" t="s">
        <v>17200</v>
      </c>
      <c r="C862" s="69">
        <v>6.1</v>
      </c>
    </row>
    <row r="863" spans="1:3">
      <c r="A863" s="61">
        <v>1631</v>
      </c>
      <c r="B863" s="62" t="s">
        <v>17201</v>
      </c>
      <c r="C863" s="69">
        <v>6.1</v>
      </c>
    </row>
    <row r="864" spans="1:3">
      <c r="A864" s="61">
        <v>1634</v>
      </c>
      <c r="B864" s="62" t="s">
        <v>17202</v>
      </c>
      <c r="C864" s="69">
        <v>6.1</v>
      </c>
    </row>
    <row r="865" spans="1:3">
      <c r="A865" s="61">
        <v>1636</v>
      </c>
      <c r="B865" s="62" t="s">
        <v>17203</v>
      </c>
      <c r="C865" s="69">
        <v>6.1</v>
      </c>
    </row>
    <row r="866" spans="1:3">
      <c r="A866" s="61">
        <v>1637</v>
      </c>
      <c r="B866" s="62" t="s">
        <v>17204</v>
      </c>
      <c r="C866" s="69">
        <v>6.1</v>
      </c>
    </row>
    <row r="867" spans="1:3">
      <c r="A867" s="61">
        <v>1638</v>
      </c>
      <c r="B867" s="62" t="s">
        <v>17205</v>
      </c>
      <c r="C867" s="69">
        <v>6.1</v>
      </c>
    </row>
    <row r="868" spans="1:3">
      <c r="A868" s="61">
        <v>1639</v>
      </c>
      <c r="B868" s="62" t="s">
        <v>17206</v>
      </c>
      <c r="C868" s="69">
        <v>6.1</v>
      </c>
    </row>
    <row r="869" spans="1:3">
      <c r="A869" s="61">
        <v>1640</v>
      </c>
      <c r="B869" s="62" t="s">
        <v>17207</v>
      </c>
      <c r="C869" s="69">
        <v>6.1</v>
      </c>
    </row>
    <row r="870" spans="1:3">
      <c r="A870" s="61">
        <v>1641</v>
      </c>
      <c r="B870" s="62" t="s">
        <v>17208</v>
      </c>
      <c r="C870" s="69">
        <v>6.1</v>
      </c>
    </row>
    <row r="871" spans="1:3">
      <c r="A871" s="61">
        <v>1642</v>
      </c>
      <c r="B871" s="62" t="s">
        <v>17209</v>
      </c>
      <c r="C871" s="69">
        <v>6.1</v>
      </c>
    </row>
    <row r="872" spans="1:3">
      <c r="A872" s="61">
        <v>1643</v>
      </c>
      <c r="B872" s="62" t="s">
        <v>17210</v>
      </c>
      <c r="C872" s="69">
        <v>6.1</v>
      </c>
    </row>
    <row r="873" spans="1:3">
      <c r="A873" s="61">
        <v>1644</v>
      </c>
      <c r="B873" s="62" t="s">
        <v>17211</v>
      </c>
      <c r="C873" s="69">
        <v>6.1</v>
      </c>
    </row>
    <row r="874" spans="1:3">
      <c r="A874" s="61">
        <v>1645</v>
      </c>
      <c r="B874" s="62" t="s">
        <v>17212</v>
      </c>
      <c r="C874" s="69">
        <v>6.1</v>
      </c>
    </row>
    <row r="875" spans="1:3">
      <c r="A875" s="61">
        <v>1646</v>
      </c>
      <c r="B875" s="62" t="s">
        <v>17213</v>
      </c>
      <c r="C875" s="69">
        <v>6.1</v>
      </c>
    </row>
    <row r="876" spans="1:3" ht="30">
      <c r="A876" s="64">
        <v>1647</v>
      </c>
      <c r="B876" s="65" t="s">
        <v>17214</v>
      </c>
      <c r="C876" s="70">
        <v>6.1</v>
      </c>
    </row>
    <row r="877" spans="1:3">
      <c r="A877" s="66">
        <v>1648</v>
      </c>
      <c r="B877" s="67" t="s">
        <v>17215</v>
      </c>
      <c r="C877" s="68">
        <v>3</v>
      </c>
    </row>
    <row r="878" spans="1:3">
      <c r="A878" s="61">
        <v>1649</v>
      </c>
      <c r="B878" s="62" t="s">
        <v>17216</v>
      </c>
      <c r="C878" s="69">
        <v>6.1</v>
      </c>
    </row>
    <row r="879" spans="1:3">
      <c r="A879" s="61">
        <v>1650</v>
      </c>
      <c r="B879" s="62" t="s">
        <v>17217</v>
      </c>
      <c r="C879" s="69">
        <v>6.1</v>
      </c>
    </row>
    <row r="880" spans="1:3">
      <c r="A880" s="61">
        <v>1651</v>
      </c>
      <c r="B880" s="62" t="s">
        <v>17218</v>
      </c>
      <c r="C880" s="69">
        <v>6.1</v>
      </c>
    </row>
    <row r="881" spans="1:3">
      <c r="A881" s="61">
        <v>1652</v>
      </c>
      <c r="B881" s="62" t="s">
        <v>17219</v>
      </c>
      <c r="C881" s="69">
        <v>6.1</v>
      </c>
    </row>
    <row r="882" spans="1:3">
      <c r="A882" s="61">
        <v>1653</v>
      </c>
      <c r="B882" s="62" t="s">
        <v>17220</v>
      </c>
      <c r="C882" s="69">
        <v>6.1</v>
      </c>
    </row>
    <row r="883" spans="1:3">
      <c r="A883" s="61">
        <v>1654</v>
      </c>
      <c r="B883" s="62" t="s">
        <v>17221</v>
      </c>
      <c r="C883" s="69">
        <v>6.1</v>
      </c>
    </row>
    <row r="884" spans="1:3" ht="30">
      <c r="A884" s="64">
        <v>1655</v>
      </c>
      <c r="B884" s="65" t="s">
        <v>17222</v>
      </c>
      <c r="C884" s="70">
        <v>6.1</v>
      </c>
    </row>
    <row r="885" spans="1:3">
      <c r="A885" s="71">
        <v>1656</v>
      </c>
      <c r="B885" s="72" t="s">
        <v>17223</v>
      </c>
      <c r="C885" s="68">
        <v>6.1</v>
      </c>
    </row>
    <row r="886" spans="1:3">
      <c r="A886" s="66">
        <v>1657</v>
      </c>
      <c r="B886" s="67" t="s">
        <v>17224</v>
      </c>
      <c r="C886" s="69">
        <v>6.1</v>
      </c>
    </row>
    <row r="887" spans="1:3">
      <c r="A887" s="64">
        <v>1658</v>
      </c>
      <c r="B887" s="65" t="s">
        <v>17225</v>
      </c>
      <c r="C887" s="69">
        <v>6.1</v>
      </c>
    </row>
    <row r="888" spans="1:3">
      <c r="A888" s="66">
        <v>1659</v>
      </c>
      <c r="B888" s="67" t="s">
        <v>17226</v>
      </c>
      <c r="C888" s="69">
        <v>6.1</v>
      </c>
    </row>
    <row r="889" spans="1:3">
      <c r="A889" s="61">
        <v>1660</v>
      </c>
      <c r="B889" s="62" t="s">
        <v>17227</v>
      </c>
      <c r="C889" s="69">
        <v>2.2999999999999998</v>
      </c>
    </row>
    <row r="890" spans="1:3">
      <c r="A890" s="61">
        <v>1661</v>
      </c>
      <c r="B890" s="62" t="s">
        <v>17228</v>
      </c>
      <c r="C890" s="69">
        <v>6.1</v>
      </c>
    </row>
    <row r="891" spans="1:3">
      <c r="A891" s="61">
        <v>1662</v>
      </c>
      <c r="B891" s="62" t="s">
        <v>17229</v>
      </c>
      <c r="C891" s="69">
        <v>6.1</v>
      </c>
    </row>
    <row r="892" spans="1:3">
      <c r="A892" s="61">
        <v>1663</v>
      </c>
      <c r="B892" s="62" t="s">
        <v>17230</v>
      </c>
      <c r="C892" s="69">
        <v>6.1</v>
      </c>
    </row>
    <row r="893" spans="1:3">
      <c r="A893" s="61">
        <v>1664</v>
      </c>
      <c r="B893" s="62" t="s">
        <v>17231</v>
      </c>
      <c r="C893" s="69">
        <v>6.1</v>
      </c>
    </row>
    <row r="894" spans="1:3">
      <c r="A894" s="61">
        <v>1665</v>
      </c>
      <c r="B894" s="62" t="s">
        <v>17232</v>
      </c>
      <c r="C894" s="69">
        <v>6.1</v>
      </c>
    </row>
    <row r="895" spans="1:3">
      <c r="A895" s="61">
        <v>1669</v>
      </c>
      <c r="B895" s="62" t="s">
        <v>17233</v>
      </c>
      <c r="C895" s="69">
        <v>6.1</v>
      </c>
    </row>
    <row r="896" spans="1:3">
      <c r="A896" s="64">
        <v>1670</v>
      </c>
      <c r="B896" s="65" t="s">
        <v>17234</v>
      </c>
      <c r="C896" s="70">
        <v>6.1</v>
      </c>
    </row>
    <row r="897" spans="1:3">
      <c r="A897" s="66">
        <v>1671</v>
      </c>
      <c r="B897" s="67" t="s">
        <v>17235</v>
      </c>
      <c r="C897" s="68">
        <v>6.1</v>
      </c>
    </row>
    <row r="898" spans="1:3">
      <c r="A898" s="61">
        <v>1672</v>
      </c>
      <c r="B898" s="62" t="s">
        <v>17236</v>
      </c>
      <c r="C898" s="69">
        <v>6.1</v>
      </c>
    </row>
    <row r="899" spans="1:3">
      <c r="A899" s="61">
        <v>1673</v>
      </c>
      <c r="B899" s="62" t="s">
        <v>17237</v>
      </c>
      <c r="C899" s="69">
        <v>6.1</v>
      </c>
    </row>
    <row r="900" spans="1:3">
      <c r="A900" s="61">
        <v>1674</v>
      </c>
      <c r="B900" s="62" t="s">
        <v>17238</v>
      </c>
      <c r="C900" s="69">
        <v>6.1</v>
      </c>
    </row>
    <row r="901" spans="1:3">
      <c r="A901" s="61">
        <v>1677</v>
      </c>
      <c r="B901" s="62" t="s">
        <v>17239</v>
      </c>
      <c r="C901" s="69">
        <v>6.1</v>
      </c>
    </row>
    <row r="902" spans="1:3">
      <c r="A902" s="61">
        <v>1678</v>
      </c>
      <c r="B902" s="62" t="s">
        <v>17240</v>
      </c>
      <c r="C902" s="69">
        <v>6.1</v>
      </c>
    </row>
    <row r="903" spans="1:3">
      <c r="A903" s="61">
        <v>1679</v>
      </c>
      <c r="B903" s="62" t="s">
        <v>17241</v>
      </c>
      <c r="C903" s="69">
        <v>6.1</v>
      </c>
    </row>
    <row r="904" spans="1:3">
      <c r="A904" s="61">
        <v>1680</v>
      </c>
      <c r="B904" s="62" t="s">
        <v>17242</v>
      </c>
      <c r="C904" s="69">
        <v>6.1</v>
      </c>
    </row>
    <row r="905" spans="1:3">
      <c r="A905" s="61">
        <v>1683</v>
      </c>
      <c r="B905" s="62" t="s">
        <v>17243</v>
      </c>
      <c r="C905" s="69">
        <v>6.1</v>
      </c>
    </row>
    <row r="906" spans="1:3">
      <c r="A906" s="61">
        <v>1684</v>
      </c>
      <c r="B906" s="62" t="s">
        <v>17244</v>
      </c>
      <c r="C906" s="69">
        <v>6.1</v>
      </c>
    </row>
    <row r="907" spans="1:3">
      <c r="A907" s="61">
        <v>1685</v>
      </c>
      <c r="B907" s="62" t="s">
        <v>17245</v>
      </c>
      <c r="C907" s="69">
        <v>6.1</v>
      </c>
    </row>
    <row r="908" spans="1:3">
      <c r="A908" s="64">
        <v>1686</v>
      </c>
      <c r="B908" s="65" t="s">
        <v>17246</v>
      </c>
      <c r="C908" s="69">
        <v>6.1</v>
      </c>
    </row>
    <row r="909" spans="1:3">
      <c r="A909" s="66">
        <v>1687</v>
      </c>
      <c r="B909" s="67" t="s">
        <v>17247</v>
      </c>
      <c r="C909" s="69">
        <v>6.1</v>
      </c>
    </row>
    <row r="910" spans="1:3">
      <c r="A910" s="61">
        <v>1688</v>
      </c>
      <c r="B910" s="62" t="s">
        <v>17248</v>
      </c>
      <c r="C910" s="69">
        <v>6.1</v>
      </c>
    </row>
    <row r="911" spans="1:3">
      <c r="A911" s="61">
        <v>1689</v>
      </c>
      <c r="B911" s="62" t="s">
        <v>17249</v>
      </c>
      <c r="C911" s="69">
        <v>6.1</v>
      </c>
    </row>
    <row r="912" spans="1:3">
      <c r="A912" s="61">
        <v>1690</v>
      </c>
      <c r="B912" s="62" t="s">
        <v>17250</v>
      </c>
      <c r="C912" s="69">
        <v>6.1</v>
      </c>
    </row>
    <row r="913" spans="1:3">
      <c r="A913" s="61">
        <v>1691</v>
      </c>
      <c r="B913" s="62" t="s">
        <v>17251</v>
      </c>
      <c r="C913" s="69">
        <v>6.1</v>
      </c>
    </row>
    <row r="914" spans="1:3">
      <c r="A914" s="61">
        <v>1692</v>
      </c>
      <c r="B914" s="62" t="s">
        <v>17252</v>
      </c>
      <c r="C914" s="69">
        <v>6.1</v>
      </c>
    </row>
    <row r="915" spans="1:3" ht="30">
      <c r="A915" s="64">
        <v>1693</v>
      </c>
      <c r="B915" s="65" t="s">
        <v>17253</v>
      </c>
      <c r="C915" s="69">
        <v>6.1</v>
      </c>
    </row>
    <row r="916" spans="1:3">
      <c r="A916" s="66">
        <v>1694</v>
      </c>
      <c r="B916" s="67" t="s">
        <v>17254</v>
      </c>
      <c r="C916" s="69">
        <v>6.1</v>
      </c>
    </row>
    <row r="917" spans="1:3">
      <c r="A917" s="64">
        <v>1695</v>
      </c>
      <c r="B917" s="65" t="s">
        <v>17255</v>
      </c>
      <c r="C917" s="70">
        <v>6.1</v>
      </c>
    </row>
    <row r="918" spans="1:3">
      <c r="A918" s="66">
        <v>1697</v>
      </c>
      <c r="B918" s="67" t="s">
        <v>17256</v>
      </c>
      <c r="C918" s="68">
        <v>6.1</v>
      </c>
    </row>
    <row r="919" spans="1:3">
      <c r="A919" s="61">
        <v>1698</v>
      </c>
      <c r="B919" s="62" t="s">
        <v>17257</v>
      </c>
      <c r="C919" s="69">
        <v>6.1</v>
      </c>
    </row>
    <row r="920" spans="1:3">
      <c r="A920" s="61">
        <v>1699</v>
      </c>
      <c r="B920" s="62" t="s">
        <v>17258</v>
      </c>
      <c r="C920" s="69">
        <v>6.1</v>
      </c>
    </row>
    <row r="921" spans="1:3">
      <c r="A921" s="61">
        <v>1700</v>
      </c>
      <c r="B921" s="62" t="s">
        <v>17259</v>
      </c>
      <c r="C921" s="69">
        <v>6.1</v>
      </c>
    </row>
    <row r="922" spans="1:3">
      <c r="A922" s="61">
        <v>1701</v>
      </c>
      <c r="B922" s="62" t="s">
        <v>17260</v>
      </c>
      <c r="C922" s="69">
        <v>6.1</v>
      </c>
    </row>
    <row r="923" spans="1:3">
      <c r="A923" s="61">
        <v>1702</v>
      </c>
      <c r="B923" s="62" t="s">
        <v>17261</v>
      </c>
      <c r="C923" s="69">
        <v>6.1</v>
      </c>
    </row>
    <row r="924" spans="1:3">
      <c r="A924" s="61">
        <v>1704</v>
      </c>
      <c r="B924" s="62" t="s">
        <v>17262</v>
      </c>
      <c r="C924" s="69">
        <v>6.1</v>
      </c>
    </row>
    <row r="925" spans="1:3">
      <c r="A925" s="64">
        <v>1707</v>
      </c>
      <c r="B925" s="65" t="s">
        <v>17263</v>
      </c>
      <c r="C925" s="70">
        <v>6.1</v>
      </c>
    </row>
    <row r="926" spans="1:3">
      <c r="A926" s="66">
        <v>1708</v>
      </c>
      <c r="B926" s="67" t="s">
        <v>17264</v>
      </c>
      <c r="C926" s="68">
        <v>6.1</v>
      </c>
    </row>
    <row r="927" spans="1:3">
      <c r="A927" s="61">
        <v>1709</v>
      </c>
      <c r="B927" s="62" t="s">
        <v>17265</v>
      </c>
      <c r="C927" s="69">
        <v>6.1</v>
      </c>
    </row>
    <row r="928" spans="1:3">
      <c r="A928" s="61">
        <v>1710</v>
      </c>
      <c r="B928" s="62" t="s">
        <v>17266</v>
      </c>
      <c r="C928" s="69">
        <v>6.1</v>
      </c>
    </row>
    <row r="929" spans="1:3">
      <c r="A929" s="61">
        <v>1711</v>
      </c>
      <c r="B929" s="62" t="s">
        <v>17267</v>
      </c>
      <c r="C929" s="69">
        <v>6.1</v>
      </c>
    </row>
    <row r="930" spans="1:3" ht="30">
      <c r="A930" s="61">
        <v>1712</v>
      </c>
      <c r="B930" s="62" t="s">
        <v>17268</v>
      </c>
      <c r="C930" s="69">
        <v>6.1</v>
      </c>
    </row>
    <row r="931" spans="1:3">
      <c r="A931" s="61">
        <v>1713</v>
      </c>
      <c r="B931" s="62" t="s">
        <v>17269</v>
      </c>
      <c r="C931" s="69">
        <v>6.1</v>
      </c>
    </row>
    <row r="932" spans="1:3">
      <c r="A932" s="61">
        <v>1714</v>
      </c>
      <c r="B932" s="62" t="s">
        <v>17270</v>
      </c>
      <c r="C932" s="69">
        <v>4.3</v>
      </c>
    </row>
    <row r="933" spans="1:3">
      <c r="A933" s="61">
        <v>1715</v>
      </c>
      <c r="B933" s="62" t="s">
        <v>17271</v>
      </c>
      <c r="C933" s="69">
        <v>8</v>
      </c>
    </row>
    <row r="934" spans="1:3">
      <c r="A934" s="61">
        <v>1716</v>
      </c>
      <c r="B934" s="62" t="s">
        <v>17272</v>
      </c>
      <c r="C934" s="69">
        <v>8</v>
      </c>
    </row>
    <row r="935" spans="1:3">
      <c r="A935" s="61">
        <v>1717</v>
      </c>
      <c r="B935" s="62" t="s">
        <v>17273</v>
      </c>
      <c r="C935" s="69">
        <v>3</v>
      </c>
    </row>
    <row r="936" spans="1:3">
      <c r="A936" s="61">
        <v>1718</v>
      </c>
      <c r="B936" s="62" t="s">
        <v>17274</v>
      </c>
      <c r="C936" s="69">
        <v>8</v>
      </c>
    </row>
    <row r="937" spans="1:3">
      <c r="A937" s="64">
        <v>1719</v>
      </c>
      <c r="B937" s="65" t="s">
        <v>17275</v>
      </c>
      <c r="C937" s="69">
        <v>8</v>
      </c>
    </row>
    <row r="938" spans="1:3">
      <c r="A938" s="66">
        <v>1722</v>
      </c>
      <c r="B938" s="67" t="s">
        <v>17276</v>
      </c>
      <c r="C938" s="69">
        <v>6.1</v>
      </c>
    </row>
    <row r="939" spans="1:3">
      <c r="A939" s="61">
        <v>1723</v>
      </c>
      <c r="B939" s="62" t="s">
        <v>17277</v>
      </c>
      <c r="C939" s="69">
        <v>3</v>
      </c>
    </row>
    <row r="940" spans="1:3">
      <c r="A940" s="61">
        <v>1724</v>
      </c>
      <c r="B940" s="62" t="s">
        <v>17278</v>
      </c>
      <c r="C940" s="69">
        <v>8</v>
      </c>
    </row>
    <row r="941" spans="1:3">
      <c r="A941" s="61">
        <v>1725</v>
      </c>
      <c r="B941" s="62" t="s">
        <v>17279</v>
      </c>
      <c r="C941" s="69">
        <v>8</v>
      </c>
    </row>
    <row r="942" spans="1:3">
      <c r="A942" s="61">
        <v>1726</v>
      </c>
      <c r="B942" s="62" t="s">
        <v>17280</v>
      </c>
      <c r="C942" s="69">
        <v>8</v>
      </c>
    </row>
    <row r="943" spans="1:3">
      <c r="A943" s="61">
        <v>1727</v>
      </c>
      <c r="B943" s="62" t="s">
        <v>17281</v>
      </c>
      <c r="C943" s="69">
        <v>8</v>
      </c>
    </row>
    <row r="944" spans="1:3">
      <c r="A944" s="64">
        <v>1728</v>
      </c>
      <c r="B944" s="65" t="s">
        <v>17282</v>
      </c>
      <c r="C944" s="70">
        <v>8</v>
      </c>
    </row>
    <row r="945" spans="1:3">
      <c r="A945" s="66">
        <v>1729</v>
      </c>
      <c r="B945" s="67" t="s">
        <v>17283</v>
      </c>
      <c r="C945" s="68">
        <v>8</v>
      </c>
    </row>
    <row r="946" spans="1:3">
      <c r="A946" s="61">
        <v>1730</v>
      </c>
      <c r="B946" s="62" t="s">
        <v>17284</v>
      </c>
      <c r="C946" s="69">
        <v>8</v>
      </c>
    </row>
    <row r="947" spans="1:3">
      <c r="A947" s="64">
        <v>1731</v>
      </c>
      <c r="B947" s="65" t="s">
        <v>17285</v>
      </c>
      <c r="C947" s="69">
        <v>8</v>
      </c>
    </row>
    <row r="948" spans="1:3">
      <c r="A948" s="66">
        <v>1732</v>
      </c>
      <c r="B948" s="67" t="s">
        <v>17286</v>
      </c>
      <c r="C948" s="69">
        <v>8</v>
      </c>
    </row>
    <row r="949" spans="1:3">
      <c r="A949" s="61">
        <v>1733</v>
      </c>
      <c r="B949" s="62" t="s">
        <v>17287</v>
      </c>
      <c r="C949" s="69">
        <v>8</v>
      </c>
    </row>
    <row r="950" spans="1:3">
      <c r="A950" s="61">
        <v>1736</v>
      </c>
      <c r="B950" s="62" t="s">
        <v>17288</v>
      </c>
      <c r="C950" s="69">
        <v>8</v>
      </c>
    </row>
    <row r="951" spans="1:3">
      <c r="A951" s="61">
        <v>1737</v>
      </c>
      <c r="B951" s="62" t="s">
        <v>17289</v>
      </c>
      <c r="C951" s="69">
        <v>6.1</v>
      </c>
    </row>
    <row r="952" spans="1:3">
      <c r="A952" s="61">
        <v>1738</v>
      </c>
      <c r="B952" s="62" t="s">
        <v>17290</v>
      </c>
      <c r="C952" s="69">
        <v>6.1</v>
      </c>
    </row>
    <row r="953" spans="1:3">
      <c r="A953" s="61">
        <v>1739</v>
      </c>
      <c r="B953" s="62" t="s">
        <v>17291</v>
      </c>
      <c r="C953" s="69">
        <v>8</v>
      </c>
    </row>
    <row r="954" spans="1:3">
      <c r="A954" s="64">
        <v>1740</v>
      </c>
      <c r="B954" s="65" t="s">
        <v>17292</v>
      </c>
      <c r="C954" s="69">
        <v>8</v>
      </c>
    </row>
    <row r="955" spans="1:3">
      <c r="A955" s="66">
        <v>1741</v>
      </c>
      <c r="B955" s="67" t="s">
        <v>17293</v>
      </c>
      <c r="C955" s="69">
        <v>2.2999999999999998</v>
      </c>
    </row>
    <row r="956" spans="1:3">
      <c r="A956" s="61">
        <v>1742</v>
      </c>
      <c r="B956" s="62" t="s">
        <v>17294</v>
      </c>
      <c r="C956" s="69">
        <v>8</v>
      </c>
    </row>
    <row r="957" spans="1:3" ht="30">
      <c r="A957" s="61">
        <v>1743</v>
      </c>
      <c r="B957" s="62" t="s">
        <v>17295</v>
      </c>
      <c r="C957" s="69">
        <v>8</v>
      </c>
    </row>
    <row r="958" spans="1:3">
      <c r="A958" s="61">
        <v>1744</v>
      </c>
      <c r="B958" s="62" t="s">
        <v>17296</v>
      </c>
      <c r="C958" s="69">
        <v>8</v>
      </c>
    </row>
    <row r="959" spans="1:3">
      <c r="A959" s="61">
        <v>1745</v>
      </c>
      <c r="B959" s="62" t="s">
        <v>17297</v>
      </c>
      <c r="C959" s="69">
        <v>5.0999999999999996</v>
      </c>
    </row>
    <row r="960" spans="1:3">
      <c r="A960" s="61">
        <v>1746</v>
      </c>
      <c r="B960" s="62" t="s">
        <v>17298</v>
      </c>
      <c r="C960" s="69">
        <v>5.0999999999999996</v>
      </c>
    </row>
    <row r="961" spans="1:3">
      <c r="A961" s="61">
        <v>1747</v>
      </c>
      <c r="B961" s="62" t="s">
        <v>17299</v>
      </c>
      <c r="C961" s="69">
        <v>8</v>
      </c>
    </row>
    <row r="962" spans="1:3" ht="45">
      <c r="A962" s="64">
        <v>1748</v>
      </c>
      <c r="B962" s="65" t="s">
        <v>17300</v>
      </c>
      <c r="C962" s="69">
        <v>5.0999999999999996</v>
      </c>
    </row>
    <row r="963" spans="1:3">
      <c r="A963" s="66">
        <v>1749</v>
      </c>
      <c r="B963" s="67" t="s">
        <v>17301</v>
      </c>
      <c r="C963" s="69">
        <v>2.2999999999999998</v>
      </c>
    </row>
    <row r="964" spans="1:3">
      <c r="A964" s="61">
        <v>1750</v>
      </c>
      <c r="B964" s="62" t="s">
        <v>17302</v>
      </c>
      <c r="C964" s="69">
        <v>6.1</v>
      </c>
    </row>
    <row r="965" spans="1:3">
      <c r="A965" s="61">
        <v>1751</v>
      </c>
      <c r="B965" s="62" t="s">
        <v>17303</v>
      </c>
      <c r="C965" s="69">
        <v>6.1</v>
      </c>
    </row>
    <row r="966" spans="1:3">
      <c r="A966" s="64">
        <v>1752</v>
      </c>
      <c r="B966" s="65" t="s">
        <v>17304</v>
      </c>
      <c r="C966" s="70">
        <v>6.1</v>
      </c>
    </row>
    <row r="967" spans="1:3">
      <c r="A967" s="71">
        <v>1753</v>
      </c>
      <c r="B967" s="72" t="s">
        <v>17305</v>
      </c>
      <c r="C967" s="73">
        <v>8</v>
      </c>
    </row>
    <row r="968" spans="1:3">
      <c r="A968" s="66">
        <v>1754</v>
      </c>
      <c r="B968" s="67" t="s">
        <v>17306</v>
      </c>
      <c r="C968" s="68">
        <v>8</v>
      </c>
    </row>
    <row r="969" spans="1:3">
      <c r="A969" s="64">
        <v>1755</v>
      </c>
      <c r="B969" s="65" t="s">
        <v>17307</v>
      </c>
      <c r="C969" s="69">
        <v>8</v>
      </c>
    </row>
    <row r="970" spans="1:3">
      <c r="A970" s="66">
        <v>1756</v>
      </c>
      <c r="B970" s="67" t="s">
        <v>17308</v>
      </c>
      <c r="C970" s="69">
        <v>8</v>
      </c>
    </row>
    <row r="971" spans="1:3">
      <c r="A971" s="64">
        <v>1757</v>
      </c>
      <c r="B971" s="65" t="s">
        <v>17309</v>
      </c>
      <c r="C971" s="69">
        <v>8</v>
      </c>
    </row>
    <row r="972" spans="1:3">
      <c r="A972" s="66">
        <v>1758</v>
      </c>
      <c r="B972" s="67" t="s">
        <v>17310</v>
      </c>
      <c r="C972" s="69">
        <v>8</v>
      </c>
    </row>
    <row r="973" spans="1:3">
      <c r="A973" s="64">
        <v>1759</v>
      </c>
      <c r="B973" s="65" t="s">
        <v>17311</v>
      </c>
      <c r="C973" s="70">
        <v>8</v>
      </c>
    </row>
    <row r="974" spans="1:3">
      <c r="A974" s="71">
        <v>1760</v>
      </c>
      <c r="B974" s="72" t="s">
        <v>1514</v>
      </c>
      <c r="C974" s="68">
        <v>8</v>
      </c>
    </row>
    <row r="975" spans="1:3">
      <c r="A975" s="71">
        <v>1761</v>
      </c>
      <c r="B975" s="72" t="s">
        <v>17312</v>
      </c>
      <c r="C975" s="69">
        <v>8</v>
      </c>
    </row>
    <row r="976" spans="1:3">
      <c r="A976" s="71">
        <v>1762</v>
      </c>
      <c r="B976" s="72" t="s">
        <v>17313</v>
      </c>
      <c r="C976" s="70">
        <v>8</v>
      </c>
    </row>
    <row r="977" spans="1:3">
      <c r="A977" s="71">
        <v>1763</v>
      </c>
      <c r="B977" s="72" t="s">
        <v>17314</v>
      </c>
      <c r="C977" s="73">
        <v>8</v>
      </c>
    </row>
    <row r="978" spans="1:3">
      <c r="A978" s="66">
        <v>1764</v>
      </c>
      <c r="B978" s="67" t="s">
        <v>17315</v>
      </c>
      <c r="C978" s="68">
        <v>8</v>
      </c>
    </row>
    <row r="979" spans="1:3">
      <c r="A979" s="61">
        <v>1765</v>
      </c>
      <c r="B979" s="62" t="s">
        <v>17316</v>
      </c>
      <c r="C979" s="69">
        <v>8</v>
      </c>
    </row>
    <row r="980" spans="1:3">
      <c r="A980" s="64">
        <v>1766</v>
      </c>
      <c r="B980" s="65" t="s">
        <v>17317</v>
      </c>
      <c r="C980" s="70">
        <v>8</v>
      </c>
    </row>
    <row r="981" spans="1:3">
      <c r="A981" s="71">
        <v>1767</v>
      </c>
      <c r="B981" s="72" t="s">
        <v>17318</v>
      </c>
      <c r="C981" s="73">
        <v>8</v>
      </c>
    </row>
    <row r="982" spans="1:3">
      <c r="A982" s="66">
        <v>1768</v>
      </c>
      <c r="B982" s="67" t="s">
        <v>17319</v>
      </c>
      <c r="C982" s="68">
        <v>8</v>
      </c>
    </row>
    <row r="983" spans="1:3">
      <c r="A983" s="64">
        <v>1769</v>
      </c>
      <c r="B983" s="65" t="s">
        <v>17320</v>
      </c>
      <c r="C983" s="70">
        <v>8</v>
      </c>
    </row>
    <row r="984" spans="1:3">
      <c r="A984" s="66">
        <v>1770</v>
      </c>
      <c r="B984" s="67" t="s">
        <v>17321</v>
      </c>
      <c r="C984" s="68">
        <v>8</v>
      </c>
    </row>
    <row r="985" spans="1:3">
      <c r="A985" s="64">
        <v>1771</v>
      </c>
      <c r="B985" s="65" t="s">
        <v>17322</v>
      </c>
      <c r="C985" s="70">
        <v>8</v>
      </c>
    </row>
    <row r="986" spans="1:3">
      <c r="A986" s="66">
        <v>1773</v>
      </c>
      <c r="B986" s="67" t="s">
        <v>17323</v>
      </c>
      <c r="C986" s="68">
        <v>8</v>
      </c>
    </row>
    <row r="987" spans="1:3">
      <c r="A987" s="61">
        <v>1774</v>
      </c>
      <c r="B987" s="62" t="s">
        <v>17324</v>
      </c>
      <c r="C987" s="69">
        <v>8</v>
      </c>
    </row>
    <row r="988" spans="1:3">
      <c r="A988" s="61">
        <v>1775</v>
      </c>
      <c r="B988" s="62" t="s">
        <v>17325</v>
      </c>
      <c r="C988" s="69">
        <v>8</v>
      </c>
    </row>
    <row r="989" spans="1:3">
      <c r="A989" s="61">
        <v>1776</v>
      </c>
      <c r="B989" s="62" t="s">
        <v>17326</v>
      </c>
      <c r="C989" s="69">
        <v>8</v>
      </c>
    </row>
    <row r="990" spans="1:3">
      <c r="A990" s="61">
        <v>1777</v>
      </c>
      <c r="B990" s="62" t="s">
        <v>17327</v>
      </c>
      <c r="C990" s="69">
        <v>8</v>
      </c>
    </row>
    <row r="991" spans="1:3">
      <c r="A991" s="61">
        <v>1778</v>
      </c>
      <c r="B991" s="62" t="s">
        <v>17328</v>
      </c>
      <c r="C991" s="69">
        <v>8</v>
      </c>
    </row>
    <row r="992" spans="1:3">
      <c r="A992" s="61">
        <v>1779</v>
      </c>
      <c r="B992" s="62" t="s">
        <v>17329</v>
      </c>
      <c r="C992" s="69">
        <v>8</v>
      </c>
    </row>
    <row r="993" spans="1:3">
      <c r="A993" s="61">
        <v>1780</v>
      </c>
      <c r="B993" s="62" t="s">
        <v>17330</v>
      </c>
      <c r="C993" s="69">
        <v>8</v>
      </c>
    </row>
    <row r="994" spans="1:3">
      <c r="A994" s="64">
        <v>1781</v>
      </c>
      <c r="B994" s="65" t="s">
        <v>17331</v>
      </c>
      <c r="C994" s="70">
        <v>8</v>
      </c>
    </row>
    <row r="995" spans="1:3">
      <c r="A995" s="66">
        <v>1782</v>
      </c>
      <c r="B995" s="67" t="s">
        <v>17332</v>
      </c>
      <c r="C995" s="68">
        <v>8</v>
      </c>
    </row>
    <row r="996" spans="1:3">
      <c r="A996" s="64">
        <v>1783</v>
      </c>
      <c r="B996" s="65" t="s">
        <v>17333</v>
      </c>
      <c r="C996" s="69">
        <v>8</v>
      </c>
    </row>
    <row r="997" spans="1:3">
      <c r="A997" s="71">
        <v>1784</v>
      </c>
      <c r="B997" s="72" t="s">
        <v>17334</v>
      </c>
      <c r="C997" s="70">
        <v>8</v>
      </c>
    </row>
    <row r="998" spans="1:3">
      <c r="A998" s="66">
        <v>1786</v>
      </c>
      <c r="B998" s="67" t="s">
        <v>17335</v>
      </c>
      <c r="C998" s="68">
        <v>8</v>
      </c>
    </row>
    <row r="999" spans="1:3">
      <c r="A999" s="64">
        <v>1787</v>
      </c>
      <c r="B999" s="65" t="s">
        <v>17336</v>
      </c>
      <c r="C999" s="69">
        <v>8</v>
      </c>
    </row>
    <row r="1000" spans="1:3">
      <c r="A1000" s="71">
        <v>1788</v>
      </c>
      <c r="B1000" s="72" t="s">
        <v>17337</v>
      </c>
      <c r="C1000" s="69">
        <v>8</v>
      </c>
    </row>
    <row r="1001" spans="1:3">
      <c r="A1001" s="71">
        <v>1789</v>
      </c>
      <c r="B1001" s="72" t="s">
        <v>489</v>
      </c>
      <c r="C1001" s="69">
        <v>8</v>
      </c>
    </row>
    <row r="1002" spans="1:3">
      <c r="A1002" s="71">
        <v>1790</v>
      </c>
      <c r="B1002" s="67" t="s">
        <v>17338</v>
      </c>
      <c r="C1002" s="69">
        <v>8</v>
      </c>
    </row>
    <row r="1003" spans="1:3">
      <c r="A1003" s="71">
        <v>1791</v>
      </c>
      <c r="B1003" s="65" t="s">
        <v>17339</v>
      </c>
      <c r="C1003" s="69">
        <v>8</v>
      </c>
    </row>
    <row r="1004" spans="1:3">
      <c r="A1004" s="66">
        <v>1792</v>
      </c>
      <c r="B1004" s="67" t="s">
        <v>17340</v>
      </c>
      <c r="C1004" s="69">
        <v>8</v>
      </c>
    </row>
    <row r="1005" spans="1:3">
      <c r="A1005" s="61">
        <v>1793</v>
      </c>
      <c r="B1005" s="62" t="s">
        <v>17341</v>
      </c>
      <c r="C1005" s="69">
        <v>8</v>
      </c>
    </row>
    <row r="1006" spans="1:3">
      <c r="A1006" s="61">
        <v>1794</v>
      </c>
      <c r="B1006" s="62" t="s">
        <v>17342</v>
      </c>
      <c r="C1006" s="69">
        <v>8</v>
      </c>
    </row>
    <row r="1007" spans="1:3">
      <c r="A1007" s="64">
        <v>1796</v>
      </c>
      <c r="B1007" s="62" t="s">
        <v>17343</v>
      </c>
      <c r="C1007" s="69">
        <v>8</v>
      </c>
    </row>
    <row r="1008" spans="1:3">
      <c r="A1008" s="66">
        <v>1798</v>
      </c>
      <c r="B1008" s="62" t="s">
        <v>17344</v>
      </c>
      <c r="C1008" s="69">
        <v>8</v>
      </c>
    </row>
    <row r="1009" spans="1:3">
      <c r="A1009" s="64">
        <v>1799</v>
      </c>
      <c r="B1009" s="65" t="s">
        <v>17345</v>
      </c>
      <c r="C1009" s="70">
        <v>8</v>
      </c>
    </row>
    <row r="1010" spans="1:3">
      <c r="A1010" s="71">
        <v>1800</v>
      </c>
      <c r="B1010" s="72" t="s">
        <v>17346</v>
      </c>
      <c r="C1010" s="73">
        <v>8</v>
      </c>
    </row>
    <row r="1011" spans="1:3">
      <c r="A1011" s="66">
        <v>1801</v>
      </c>
      <c r="B1011" s="67" t="s">
        <v>17347</v>
      </c>
      <c r="C1011" s="68">
        <v>8</v>
      </c>
    </row>
    <row r="1012" spans="1:3">
      <c r="A1012" s="61">
        <v>1802</v>
      </c>
      <c r="B1012" s="62" t="s">
        <v>17348</v>
      </c>
      <c r="C1012" s="69">
        <v>8</v>
      </c>
    </row>
    <row r="1013" spans="1:3">
      <c r="A1013" s="61">
        <v>1803</v>
      </c>
      <c r="B1013" s="62" t="s">
        <v>17349</v>
      </c>
      <c r="C1013" s="69">
        <v>8</v>
      </c>
    </row>
    <row r="1014" spans="1:3">
      <c r="A1014" s="64">
        <v>1804</v>
      </c>
      <c r="B1014" s="65" t="s">
        <v>17350</v>
      </c>
      <c r="C1014" s="70">
        <v>8</v>
      </c>
    </row>
    <row r="1015" spans="1:3">
      <c r="A1015" s="66">
        <v>1805</v>
      </c>
      <c r="B1015" s="67" t="s">
        <v>17351</v>
      </c>
      <c r="C1015" s="68">
        <v>8</v>
      </c>
    </row>
    <row r="1016" spans="1:3">
      <c r="A1016" s="61">
        <v>1806</v>
      </c>
      <c r="B1016" s="62" t="s">
        <v>17352</v>
      </c>
      <c r="C1016" s="69">
        <v>8</v>
      </c>
    </row>
    <row r="1017" spans="1:3">
      <c r="A1017" s="61">
        <v>1807</v>
      </c>
      <c r="B1017" s="62" t="s">
        <v>17353</v>
      </c>
      <c r="C1017" s="69">
        <v>8</v>
      </c>
    </row>
    <row r="1018" spans="1:3">
      <c r="A1018" s="61">
        <v>1808</v>
      </c>
      <c r="B1018" s="62" t="s">
        <v>17354</v>
      </c>
      <c r="C1018" s="69">
        <v>8</v>
      </c>
    </row>
    <row r="1019" spans="1:3">
      <c r="A1019" s="64">
        <v>1809</v>
      </c>
      <c r="B1019" s="65" t="s">
        <v>17355</v>
      </c>
      <c r="C1019" s="70">
        <v>6.1</v>
      </c>
    </row>
    <row r="1020" spans="1:3">
      <c r="A1020" s="71">
        <v>1810</v>
      </c>
      <c r="B1020" s="72" t="s">
        <v>17356</v>
      </c>
      <c r="C1020" s="73">
        <v>6.1</v>
      </c>
    </row>
    <row r="1021" spans="1:3">
      <c r="A1021" s="66">
        <v>1811</v>
      </c>
      <c r="B1021" s="67" t="s">
        <v>17357</v>
      </c>
      <c r="C1021" s="68">
        <v>8</v>
      </c>
    </row>
    <row r="1022" spans="1:3">
      <c r="A1022" s="61">
        <v>1812</v>
      </c>
      <c r="B1022" s="62" t="s">
        <v>17358</v>
      </c>
      <c r="C1022" s="69">
        <v>6.1</v>
      </c>
    </row>
    <row r="1023" spans="1:3">
      <c r="A1023" s="61">
        <v>1813</v>
      </c>
      <c r="B1023" s="62" t="s">
        <v>17359</v>
      </c>
      <c r="C1023" s="69">
        <v>8</v>
      </c>
    </row>
    <row r="1024" spans="1:3">
      <c r="A1024" s="64">
        <v>1814</v>
      </c>
      <c r="B1024" s="65" t="s">
        <v>17360</v>
      </c>
      <c r="C1024" s="69">
        <v>8</v>
      </c>
    </row>
    <row r="1025" spans="1:3">
      <c r="A1025" s="66">
        <v>1815</v>
      </c>
      <c r="B1025" s="67" t="s">
        <v>17361</v>
      </c>
      <c r="C1025" s="69">
        <v>3</v>
      </c>
    </row>
    <row r="1026" spans="1:3">
      <c r="A1026" s="64">
        <v>1816</v>
      </c>
      <c r="B1026" s="65" t="s">
        <v>17362</v>
      </c>
      <c r="C1026" s="70">
        <v>8</v>
      </c>
    </row>
    <row r="1027" spans="1:3">
      <c r="A1027" s="66">
        <v>1817</v>
      </c>
      <c r="B1027" s="67" t="s">
        <v>17363</v>
      </c>
      <c r="C1027" s="68">
        <v>8</v>
      </c>
    </row>
    <row r="1028" spans="1:3">
      <c r="A1028" s="64">
        <v>1818</v>
      </c>
      <c r="B1028" s="65" t="s">
        <v>17364</v>
      </c>
      <c r="C1028" s="70">
        <v>8</v>
      </c>
    </row>
    <row r="1029" spans="1:3">
      <c r="A1029" s="71">
        <v>1819</v>
      </c>
      <c r="B1029" s="72" t="s">
        <v>17365</v>
      </c>
      <c r="C1029" s="68">
        <v>8</v>
      </c>
    </row>
    <row r="1030" spans="1:3">
      <c r="A1030" s="66">
        <v>1823</v>
      </c>
      <c r="B1030" s="67" t="s">
        <v>17366</v>
      </c>
      <c r="C1030" s="69">
        <v>8</v>
      </c>
    </row>
    <row r="1031" spans="1:3">
      <c r="A1031" s="64">
        <v>1824</v>
      </c>
      <c r="B1031" s="65" t="s">
        <v>17367</v>
      </c>
      <c r="C1031" s="69">
        <v>8</v>
      </c>
    </row>
    <row r="1032" spans="1:3">
      <c r="A1032" s="66">
        <v>1825</v>
      </c>
      <c r="B1032" s="67" t="s">
        <v>17368</v>
      </c>
      <c r="C1032" s="69">
        <v>8</v>
      </c>
    </row>
    <row r="1033" spans="1:3" ht="30">
      <c r="A1033" s="64">
        <v>1826</v>
      </c>
      <c r="B1033" s="65" t="s">
        <v>17369</v>
      </c>
      <c r="C1033" s="70">
        <v>8</v>
      </c>
    </row>
    <row r="1034" spans="1:3">
      <c r="A1034" s="66">
        <v>1827</v>
      </c>
      <c r="B1034" s="67" t="s">
        <v>17370</v>
      </c>
      <c r="C1034" s="68">
        <v>8</v>
      </c>
    </row>
    <row r="1035" spans="1:3">
      <c r="A1035" s="61">
        <v>1828</v>
      </c>
      <c r="B1035" s="62" t="s">
        <v>17371</v>
      </c>
      <c r="C1035" s="69">
        <v>8</v>
      </c>
    </row>
    <row r="1036" spans="1:3">
      <c r="A1036" s="61">
        <v>1829</v>
      </c>
      <c r="B1036" s="62" t="s">
        <v>17372</v>
      </c>
      <c r="C1036" s="69">
        <v>8</v>
      </c>
    </row>
    <row r="1037" spans="1:3">
      <c r="A1037" s="61">
        <v>1830</v>
      </c>
      <c r="B1037" s="62" t="s">
        <v>17373</v>
      </c>
      <c r="C1037" s="69">
        <v>8</v>
      </c>
    </row>
    <row r="1038" spans="1:3">
      <c r="A1038" s="61">
        <v>1831</v>
      </c>
      <c r="B1038" s="62" t="s">
        <v>17374</v>
      </c>
      <c r="C1038" s="69">
        <v>8</v>
      </c>
    </row>
    <row r="1039" spans="1:3">
      <c r="A1039" s="64">
        <v>1832</v>
      </c>
      <c r="B1039" s="65" t="s">
        <v>17375</v>
      </c>
      <c r="C1039" s="70">
        <v>8</v>
      </c>
    </row>
    <row r="1040" spans="1:3">
      <c r="A1040" s="66">
        <v>1833</v>
      </c>
      <c r="B1040" s="67" t="s">
        <v>17376</v>
      </c>
      <c r="C1040" s="68">
        <v>8</v>
      </c>
    </row>
    <row r="1041" spans="1:3">
      <c r="A1041" s="64">
        <v>1834</v>
      </c>
      <c r="B1041" s="65" t="s">
        <v>17377</v>
      </c>
      <c r="C1041" s="70">
        <v>6.1</v>
      </c>
    </row>
    <row r="1042" spans="1:3">
      <c r="A1042" s="71">
        <v>1835</v>
      </c>
      <c r="B1042" s="72" t="s">
        <v>17378</v>
      </c>
      <c r="C1042" s="73">
        <v>8</v>
      </c>
    </row>
    <row r="1043" spans="1:3">
      <c r="A1043" s="71">
        <v>1836</v>
      </c>
      <c r="B1043" s="72" t="s">
        <v>17379</v>
      </c>
      <c r="C1043" s="73">
        <v>8</v>
      </c>
    </row>
    <row r="1044" spans="1:3">
      <c r="A1044" s="66">
        <v>1837</v>
      </c>
      <c r="B1044" s="67" t="s">
        <v>17380</v>
      </c>
      <c r="C1044" s="68">
        <v>8</v>
      </c>
    </row>
    <row r="1045" spans="1:3">
      <c r="A1045" s="64">
        <v>1838</v>
      </c>
      <c r="B1045" s="65" t="s">
        <v>17381</v>
      </c>
      <c r="C1045" s="70">
        <v>6.1</v>
      </c>
    </row>
    <row r="1046" spans="1:3">
      <c r="A1046" s="66">
        <v>1839</v>
      </c>
      <c r="B1046" s="67" t="s">
        <v>17382</v>
      </c>
      <c r="C1046" s="68">
        <v>8</v>
      </c>
    </row>
    <row r="1047" spans="1:3">
      <c r="A1047" s="61">
        <v>1840</v>
      </c>
      <c r="B1047" s="62" t="s">
        <v>17383</v>
      </c>
      <c r="C1047" s="69">
        <v>8</v>
      </c>
    </row>
    <row r="1048" spans="1:3">
      <c r="A1048" s="61">
        <v>1841</v>
      </c>
      <c r="B1048" s="62" t="s">
        <v>17384</v>
      </c>
      <c r="C1048" s="69">
        <v>9</v>
      </c>
    </row>
    <row r="1049" spans="1:3">
      <c r="A1049" s="61">
        <v>1843</v>
      </c>
      <c r="B1049" s="62" t="s">
        <v>17385</v>
      </c>
      <c r="C1049" s="69">
        <v>6.1</v>
      </c>
    </row>
    <row r="1050" spans="1:3">
      <c r="A1050" s="61">
        <v>1845</v>
      </c>
      <c r="B1050" s="62" t="s">
        <v>17386</v>
      </c>
      <c r="C1050" s="69">
        <v>9</v>
      </c>
    </row>
    <row r="1051" spans="1:3">
      <c r="A1051" s="61">
        <v>1846</v>
      </c>
      <c r="B1051" s="62" t="s">
        <v>17387</v>
      </c>
      <c r="C1051" s="69">
        <v>6.1</v>
      </c>
    </row>
    <row r="1052" spans="1:3" ht="30">
      <c r="A1052" s="61">
        <v>1847</v>
      </c>
      <c r="B1052" s="62" t="s">
        <v>17388</v>
      </c>
      <c r="C1052" s="69">
        <v>8</v>
      </c>
    </row>
    <row r="1053" spans="1:3" ht="30">
      <c r="A1053" s="61">
        <v>1848</v>
      </c>
      <c r="B1053" s="62" t="s">
        <v>17389</v>
      </c>
      <c r="C1053" s="69">
        <v>8</v>
      </c>
    </row>
    <row r="1054" spans="1:3">
      <c r="A1054" s="61">
        <v>1849</v>
      </c>
      <c r="B1054" s="62" t="s">
        <v>17390</v>
      </c>
      <c r="C1054" s="69">
        <v>8</v>
      </c>
    </row>
    <row r="1055" spans="1:3">
      <c r="A1055" s="64">
        <v>1851</v>
      </c>
      <c r="B1055" s="65" t="s">
        <v>17391</v>
      </c>
      <c r="C1055" s="69">
        <v>6.1</v>
      </c>
    </row>
    <row r="1056" spans="1:3">
      <c r="A1056" s="66">
        <v>1854</v>
      </c>
      <c r="B1056" s="67" t="s">
        <v>17392</v>
      </c>
      <c r="C1056" s="69">
        <v>4.2</v>
      </c>
    </row>
    <row r="1057" spans="1:3">
      <c r="A1057" s="61">
        <v>1855</v>
      </c>
      <c r="B1057" s="62" t="s">
        <v>17393</v>
      </c>
      <c r="C1057" s="69">
        <v>4.2</v>
      </c>
    </row>
    <row r="1058" spans="1:3" ht="30">
      <c r="A1058" s="61">
        <v>1856</v>
      </c>
      <c r="B1058" s="62" t="s">
        <v>17394</v>
      </c>
      <c r="C1058" s="77" t="s">
        <v>17000</v>
      </c>
    </row>
    <row r="1059" spans="1:3">
      <c r="A1059" s="61">
        <v>1858</v>
      </c>
      <c r="B1059" s="62" t="s">
        <v>17395</v>
      </c>
      <c r="C1059" s="69">
        <v>2.2000000000000002</v>
      </c>
    </row>
    <row r="1060" spans="1:3">
      <c r="A1060" s="61">
        <v>1859</v>
      </c>
      <c r="B1060" s="62" t="s">
        <v>17396</v>
      </c>
      <c r="C1060" s="69">
        <v>2.2999999999999998</v>
      </c>
    </row>
    <row r="1061" spans="1:3">
      <c r="A1061" s="61">
        <v>1860</v>
      </c>
      <c r="B1061" s="62" t="s">
        <v>17397</v>
      </c>
      <c r="C1061" s="69">
        <v>2.1</v>
      </c>
    </row>
    <row r="1062" spans="1:3">
      <c r="A1062" s="61">
        <v>1862</v>
      </c>
      <c r="B1062" s="62" t="s">
        <v>17398</v>
      </c>
      <c r="C1062" s="69">
        <v>3</v>
      </c>
    </row>
    <row r="1063" spans="1:3" ht="30">
      <c r="A1063" s="64">
        <v>1863</v>
      </c>
      <c r="B1063" s="65" t="s">
        <v>17399</v>
      </c>
      <c r="C1063" s="69">
        <v>3</v>
      </c>
    </row>
    <row r="1064" spans="1:3">
      <c r="A1064" s="66">
        <v>1865</v>
      </c>
      <c r="B1064" s="67" t="s">
        <v>17400</v>
      </c>
      <c r="C1064" s="69">
        <v>3</v>
      </c>
    </row>
    <row r="1065" spans="1:3">
      <c r="A1065" s="64">
        <v>1866</v>
      </c>
      <c r="B1065" s="65" t="s">
        <v>17401</v>
      </c>
      <c r="C1065" s="69">
        <v>3</v>
      </c>
    </row>
    <row r="1066" spans="1:3">
      <c r="A1066" s="66">
        <v>1868</v>
      </c>
      <c r="B1066" s="67" t="s">
        <v>17402</v>
      </c>
      <c r="C1066" s="69">
        <v>4.0999999999999996</v>
      </c>
    </row>
    <row r="1067" spans="1:3" ht="30">
      <c r="A1067" s="64">
        <v>1869</v>
      </c>
      <c r="B1067" s="65" t="s">
        <v>17403</v>
      </c>
      <c r="C1067" s="70">
        <v>4.0999999999999996</v>
      </c>
    </row>
    <row r="1068" spans="1:3">
      <c r="A1068" s="66">
        <v>1870</v>
      </c>
      <c r="B1068" s="67" t="s">
        <v>17404</v>
      </c>
      <c r="C1068" s="68">
        <v>4.3</v>
      </c>
    </row>
    <row r="1069" spans="1:3">
      <c r="A1069" s="61">
        <v>1871</v>
      </c>
      <c r="B1069" s="62" t="s">
        <v>17405</v>
      </c>
      <c r="C1069" s="69">
        <v>4.0999999999999996</v>
      </c>
    </row>
    <row r="1070" spans="1:3">
      <c r="A1070" s="61">
        <v>1872</v>
      </c>
      <c r="B1070" s="62" t="s">
        <v>17406</v>
      </c>
      <c r="C1070" s="69">
        <v>5.0999999999999996</v>
      </c>
    </row>
    <row r="1071" spans="1:3" ht="30">
      <c r="A1071" s="61">
        <v>1873</v>
      </c>
      <c r="B1071" s="62" t="s">
        <v>17407</v>
      </c>
      <c r="C1071" s="69">
        <v>5.0999999999999996</v>
      </c>
    </row>
    <row r="1072" spans="1:3">
      <c r="A1072" s="61">
        <v>1884</v>
      </c>
      <c r="B1072" s="62" t="s">
        <v>17408</v>
      </c>
      <c r="C1072" s="69">
        <v>6.1</v>
      </c>
    </row>
    <row r="1073" spans="1:3">
      <c r="A1073" s="61">
        <v>1885</v>
      </c>
      <c r="B1073" s="62" t="s">
        <v>17409</v>
      </c>
      <c r="C1073" s="69">
        <v>6.1</v>
      </c>
    </row>
    <row r="1074" spans="1:3">
      <c r="A1074" s="61">
        <v>1886</v>
      </c>
      <c r="B1074" s="62" t="s">
        <v>17410</v>
      </c>
      <c r="C1074" s="69">
        <v>6.1</v>
      </c>
    </row>
    <row r="1075" spans="1:3">
      <c r="A1075" s="61">
        <v>1887</v>
      </c>
      <c r="B1075" s="62" t="s">
        <v>17411</v>
      </c>
      <c r="C1075" s="69">
        <v>6.1</v>
      </c>
    </row>
    <row r="1076" spans="1:3">
      <c r="A1076" s="61">
        <v>1888</v>
      </c>
      <c r="B1076" s="62" t="s">
        <v>17412</v>
      </c>
      <c r="C1076" s="69">
        <v>6.1</v>
      </c>
    </row>
    <row r="1077" spans="1:3">
      <c r="A1077" s="61">
        <v>1889</v>
      </c>
      <c r="B1077" s="62" t="s">
        <v>17413</v>
      </c>
      <c r="C1077" s="69">
        <v>6.1</v>
      </c>
    </row>
    <row r="1078" spans="1:3">
      <c r="A1078" s="61">
        <v>1891</v>
      </c>
      <c r="B1078" s="62" t="s">
        <v>17414</v>
      </c>
      <c r="C1078" s="69">
        <v>6.1</v>
      </c>
    </row>
    <row r="1079" spans="1:3">
      <c r="A1079" s="64">
        <v>1892</v>
      </c>
      <c r="B1079" s="65" t="s">
        <v>17415</v>
      </c>
      <c r="C1079" s="70">
        <v>6.1</v>
      </c>
    </row>
    <row r="1080" spans="1:3">
      <c r="A1080" s="66">
        <v>1894</v>
      </c>
      <c r="B1080" s="67" t="s">
        <v>17416</v>
      </c>
      <c r="C1080" s="68">
        <v>6.1</v>
      </c>
    </row>
    <row r="1081" spans="1:3">
      <c r="A1081" s="61">
        <v>1895</v>
      </c>
      <c r="B1081" s="62" t="s">
        <v>17417</v>
      </c>
      <c r="C1081" s="69">
        <v>6.1</v>
      </c>
    </row>
    <row r="1082" spans="1:3">
      <c r="A1082" s="61">
        <v>1897</v>
      </c>
      <c r="B1082" s="62" t="s">
        <v>17418</v>
      </c>
      <c r="C1082" s="69">
        <v>6.1</v>
      </c>
    </row>
    <row r="1083" spans="1:3">
      <c r="A1083" s="61">
        <v>1898</v>
      </c>
      <c r="B1083" s="62" t="s">
        <v>17419</v>
      </c>
      <c r="C1083" s="69">
        <v>8</v>
      </c>
    </row>
    <row r="1084" spans="1:3">
      <c r="A1084" s="61">
        <v>1902</v>
      </c>
      <c r="B1084" s="62" t="s">
        <v>17420</v>
      </c>
      <c r="C1084" s="69">
        <v>8</v>
      </c>
    </row>
    <row r="1085" spans="1:3">
      <c r="A1085" s="64">
        <v>1903</v>
      </c>
      <c r="B1085" s="65" t="s">
        <v>17421</v>
      </c>
      <c r="C1085" s="69">
        <v>8</v>
      </c>
    </row>
    <row r="1086" spans="1:3">
      <c r="A1086" s="71">
        <v>1905</v>
      </c>
      <c r="B1086" s="72" t="s">
        <v>17422</v>
      </c>
      <c r="C1086" s="70">
        <v>8</v>
      </c>
    </row>
    <row r="1087" spans="1:3">
      <c r="A1087" s="66">
        <v>1906</v>
      </c>
      <c r="B1087" s="67" t="s">
        <v>17423</v>
      </c>
      <c r="C1087" s="68">
        <v>8</v>
      </c>
    </row>
    <row r="1088" spans="1:3">
      <c r="A1088" s="61">
        <v>1907</v>
      </c>
      <c r="B1088" s="62" t="s">
        <v>17424</v>
      </c>
      <c r="C1088" s="69">
        <v>8</v>
      </c>
    </row>
    <row r="1089" spans="1:3">
      <c r="A1089" s="64">
        <v>1908</v>
      </c>
      <c r="B1089" s="65" t="s">
        <v>17425</v>
      </c>
      <c r="C1089" s="69">
        <v>8</v>
      </c>
    </row>
    <row r="1090" spans="1:3" ht="30">
      <c r="A1090" s="66">
        <v>1910</v>
      </c>
      <c r="B1090" s="67" t="s">
        <v>287</v>
      </c>
      <c r="C1090" s="77" t="s">
        <v>17000</v>
      </c>
    </row>
    <row r="1091" spans="1:3">
      <c r="A1091" s="61">
        <v>1911</v>
      </c>
      <c r="B1091" s="62" t="s">
        <v>17426</v>
      </c>
      <c r="C1091" s="69">
        <v>2.2999999999999998</v>
      </c>
    </row>
    <row r="1092" spans="1:3">
      <c r="A1092" s="61">
        <v>1912</v>
      </c>
      <c r="B1092" s="62" t="s">
        <v>17427</v>
      </c>
      <c r="C1092" s="69">
        <v>2.1</v>
      </c>
    </row>
    <row r="1093" spans="1:3">
      <c r="A1093" s="61">
        <v>1913</v>
      </c>
      <c r="B1093" s="62" t="s">
        <v>17428</v>
      </c>
      <c r="C1093" s="69">
        <v>2.2000000000000002</v>
      </c>
    </row>
    <row r="1094" spans="1:3">
      <c r="A1094" s="61">
        <v>1914</v>
      </c>
      <c r="B1094" s="62" t="s">
        <v>17429</v>
      </c>
      <c r="C1094" s="69">
        <v>3</v>
      </c>
    </row>
    <row r="1095" spans="1:3">
      <c r="A1095" s="61">
        <v>1915</v>
      </c>
      <c r="B1095" s="62" t="s">
        <v>17430</v>
      </c>
      <c r="C1095" s="69">
        <v>3</v>
      </c>
    </row>
    <row r="1096" spans="1:3">
      <c r="A1096" s="61">
        <v>1916</v>
      </c>
      <c r="B1096" s="62" t="s">
        <v>17431</v>
      </c>
      <c r="C1096" s="69">
        <v>6.1</v>
      </c>
    </row>
    <row r="1097" spans="1:3">
      <c r="A1097" s="61">
        <v>1917</v>
      </c>
      <c r="B1097" s="62" t="s">
        <v>17432</v>
      </c>
      <c r="C1097" s="69">
        <v>3</v>
      </c>
    </row>
    <row r="1098" spans="1:3">
      <c r="A1098" s="61">
        <v>1918</v>
      </c>
      <c r="B1098" s="62" t="s">
        <v>17433</v>
      </c>
      <c r="C1098" s="69">
        <v>3</v>
      </c>
    </row>
    <row r="1099" spans="1:3">
      <c r="A1099" s="61">
        <v>1919</v>
      </c>
      <c r="B1099" s="62" t="s">
        <v>17434</v>
      </c>
      <c r="C1099" s="69">
        <v>3</v>
      </c>
    </row>
    <row r="1100" spans="1:3">
      <c r="A1100" s="61">
        <v>1920</v>
      </c>
      <c r="B1100" s="62" t="s">
        <v>17435</v>
      </c>
      <c r="C1100" s="69">
        <v>3</v>
      </c>
    </row>
    <row r="1101" spans="1:3">
      <c r="A1101" s="61">
        <v>1921</v>
      </c>
      <c r="B1101" s="62" t="s">
        <v>17436</v>
      </c>
      <c r="C1101" s="69">
        <v>3</v>
      </c>
    </row>
    <row r="1102" spans="1:3">
      <c r="A1102" s="61">
        <v>1922</v>
      </c>
      <c r="B1102" s="62" t="s">
        <v>17437</v>
      </c>
      <c r="C1102" s="69">
        <v>3</v>
      </c>
    </row>
    <row r="1103" spans="1:3">
      <c r="A1103" s="61">
        <v>1923</v>
      </c>
      <c r="B1103" s="62" t="s">
        <v>17438</v>
      </c>
      <c r="C1103" s="69">
        <v>4.2</v>
      </c>
    </row>
    <row r="1104" spans="1:3">
      <c r="A1104" s="61">
        <v>1928</v>
      </c>
      <c r="B1104" s="62" t="s">
        <v>17439</v>
      </c>
      <c r="C1104" s="69">
        <v>4.3</v>
      </c>
    </row>
    <row r="1105" spans="1:3">
      <c r="A1105" s="61">
        <v>1929</v>
      </c>
      <c r="B1105" s="62" t="s">
        <v>17440</v>
      </c>
      <c r="C1105" s="69">
        <v>4.2</v>
      </c>
    </row>
    <row r="1106" spans="1:3">
      <c r="A1106" s="61">
        <v>1931</v>
      </c>
      <c r="B1106" s="62" t="s">
        <v>17441</v>
      </c>
      <c r="C1106" s="69">
        <v>9</v>
      </c>
    </row>
    <row r="1107" spans="1:3">
      <c r="A1107" s="61">
        <v>1932</v>
      </c>
      <c r="B1107" s="62" t="s">
        <v>17442</v>
      </c>
      <c r="C1107" s="69">
        <v>4.2</v>
      </c>
    </row>
    <row r="1108" spans="1:3">
      <c r="A1108" s="64">
        <v>1935</v>
      </c>
      <c r="B1108" s="65" t="s">
        <v>17443</v>
      </c>
      <c r="C1108" s="70">
        <v>6.1</v>
      </c>
    </row>
    <row r="1109" spans="1:3">
      <c r="A1109" s="71">
        <v>1938</v>
      </c>
      <c r="B1109" s="72" t="s">
        <v>17444</v>
      </c>
      <c r="C1109" s="68">
        <v>8</v>
      </c>
    </row>
    <row r="1110" spans="1:3">
      <c r="A1110" s="66">
        <v>1939</v>
      </c>
      <c r="B1110" s="67" t="s">
        <v>17445</v>
      </c>
      <c r="C1110" s="69">
        <v>8</v>
      </c>
    </row>
    <row r="1111" spans="1:3">
      <c r="A1111" s="61">
        <v>1940</v>
      </c>
      <c r="B1111" s="62" t="s">
        <v>17446</v>
      </c>
      <c r="C1111" s="69">
        <v>8</v>
      </c>
    </row>
    <row r="1112" spans="1:3">
      <c r="A1112" s="61">
        <v>1941</v>
      </c>
      <c r="B1112" s="62" t="s">
        <v>17447</v>
      </c>
      <c r="C1112" s="69">
        <v>9</v>
      </c>
    </row>
    <row r="1113" spans="1:3" ht="45">
      <c r="A1113" s="64">
        <v>1942</v>
      </c>
      <c r="B1113" s="65" t="s">
        <v>17448</v>
      </c>
      <c r="C1113" s="70">
        <v>5.0999999999999996</v>
      </c>
    </row>
    <row r="1114" spans="1:3">
      <c r="A1114" s="66">
        <v>1944</v>
      </c>
      <c r="B1114" s="67" t="s">
        <v>17449</v>
      </c>
      <c r="C1114" s="68">
        <v>4.0999999999999996</v>
      </c>
    </row>
    <row r="1115" spans="1:3">
      <c r="A1115" s="64">
        <v>1945</v>
      </c>
      <c r="B1115" s="65" t="s">
        <v>17450</v>
      </c>
      <c r="C1115" s="70">
        <v>4.0999999999999996</v>
      </c>
    </row>
    <row r="1116" spans="1:3">
      <c r="A1116" s="71">
        <v>1950</v>
      </c>
      <c r="B1116" s="72" t="s">
        <v>17451</v>
      </c>
      <c r="C1116" s="73">
        <v>2</v>
      </c>
    </row>
    <row r="1117" spans="1:3">
      <c r="A1117" s="66">
        <v>1951</v>
      </c>
      <c r="B1117" s="67" t="s">
        <v>3825</v>
      </c>
      <c r="C1117" s="68">
        <v>2.2000000000000002</v>
      </c>
    </row>
    <row r="1118" spans="1:3" ht="30">
      <c r="A1118" s="61">
        <v>1952</v>
      </c>
      <c r="B1118" s="62" t="s">
        <v>17452</v>
      </c>
      <c r="C1118" s="69">
        <v>2.2000000000000002</v>
      </c>
    </row>
    <row r="1119" spans="1:3">
      <c r="A1119" s="61">
        <v>1953</v>
      </c>
      <c r="B1119" s="62" t="s">
        <v>17453</v>
      </c>
      <c r="C1119" s="69">
        <v>2.2999999999999998</v>
      </c>
    </row>
    <row r="1120" spans="1:3">
      <c r="A1120" s="61">
        <v>1954</v>
      </c>
      <c r="B1120" s="62" t="s">
        <v>17454</v>
      </c>
      <c r="C1120" s="69">
        <v>2.1</v>
      </c>
    </row>
    <row r="1121" spans="1:3">
      <c r="A1121" s="61">
        <v>1955</v>
      </c>
      <c r="B1121" s="62" t="s">
        <v>17455</v>
      </c>
      <c r="C1121" s="69">
        <v>2.2999999999999998</v>
      </c>
    </row>
    <row r="1122" spans="1:3">
      <c r="A1122" s="61">
        <v>1956</v>
      </c>
      <c r="B1122" s="62" t="s">
        <v>17456</v>
      </c>
      <c r="C1122" s="69">
        <v>2.2000000000000002</v>
      </c>
    </row>
    <row r="1123" spans="1:3">
      <c r="A1123" s="61">
        <v>1957</v>
      </c>
      <c r="B1123" s="62" t="s">
        <v>17457</v>
      </c>
      <c r="C1123" s="69">
        <v>2.1</v>
      </c>
    </row>
    <row r="1124" spans="1:3" ht="30">
      <c r="A1124" s="61">
        <v>1958</v>
      </c>
      <c r="B1124" s="62" t="s">
        <v>17458</v>
      </c>
      <c r="C1124" s="69">
        <v>2.2000000000000002</v>
      </c>
    </row>
    <row r="1125" spans="1:3">
      <c r="A1125" s="61">
        <v>1959</v>
      </c>
      <c r="B1125" s="62" t="s">
        <v>17459</v>
      </c>
      <c r="C1125" s="69">
        <v>2.1</v>
      </c>
    </row>
    <row r="1126" spans="1:3">
      <c r="A1126" s="61">
        <v>1961</v>
      </c>
      <c r="B1126" s="62" t="s">
        <v>17460</v>
      </c>
      <c r="C1126" s="69">
        <v>2.1</v>
      </c>
    </row>
    <row r="1127" spans="1:3">
      <c r="A1127" s="61">
        <v>1962</v>
      </c>
      <c r="B1127" s="62" t="s">
        <v>17461</v>
      </c>
      <c r="C1127" s="69">
        <v>2.1</v>
      </c>
    </row>
    <row r="1128" spans="1:3">
      <c r="A1128" s="61">
        <v>1963</v>
      </c>
      <c r="B1128" s="62" t="s">
        <v>17462</v>
      </c>
      <c r="C1128" s="69">
        <v>2.2000000000000002</v>
      </c>
    </row>
    <row r="1129" spans="1:3">
      <c r="A1129" s="61">
        <v>1964</v>
      </c>
      <c r="B1129" s="62" t="s">
        <v>17463</v>
      </c>
      <c r="C1129" s="69">
        <v>2.1</v>
      </c>
    </row>
    <row r="1130" spans="1:3">
      <c r="A1130" s="61">
        <v>1965</v>
      </c>
      <c r="B1130" s="62" t="s">
        <v>17464</v>
      </c>
      <c r="C1130" s="69">
        <v>2.1</v>
      </c>
    </row>
    <row r="1131" spans="1:3">
      <c r="A1131" s="61">
        <v>1966</v>
      </c>
      <c r="B1131" s="62" t="s">
        <v>17465</v>
      </c>
      <c r="C1131" s="69">
        <v>2.1</v>
      </c>
    </row>
    <row r="1132" spans="1:3">
      <c r="A1132" s="61">
        <v>1967</v>
      </c>
      <c r="B1132" s="62" t="s">
        <v>17466</v>
      </c>
      <c r="C1132" s="69">
        <v>2.2999999999999998</v>
      </c>
    </row>
    <row r="1133" spans="1:3">
      <c r="A1133" s="61">
        <v>1968</v>
      </c>
      <c r="B1133" s="62" t="s">
        <v>17467</v>
      </c>
      <c r="C1133" s="69">
        <v>2.2000000000000002</v>
      </c>
    </row>
    <row r="1134" spans="1:3">
      <c r="A1134" s="61">
        <v>1969</v>
      </c>
      <c r="B1134" s="62" t="s">
        <v>17468</v>
      </c>
      <c r="C1134" s="69">
        <v>2.1</v>
      </c>
    </row>
    <row r="1135" spans="1:3">
      <c r="A1135" s="61">
        <v>1970</v>
      </c>
      <c r="B1135" s="62" t="s">
        <v>17469</v>
      </c>
      <c r="C1135" s="69">
        <v>2.2000000000000002</v>
      </c>
    </row>
    <row r="1136" spans="1:3" ht="30">
      <c r="A1136" s="61">
        <v>1971</v>
      </c>
      <c r="B1136" s="62" t="s">
        <v>17470</v>
      </c>
      <c r="C1136" s="69">
        <v>2.1</v>
      </c>
    </row>
    <row r="1137" spans="1:3" ht="30">
      <c r="A1137" s="61">
        <v>1972</v>
      </c>
      <c r="B1137" s="62" t="s">
        <v>17471</v>
      </c>
      <c r="C1137" s="69">
        <v>2.1</v>
      </c>
    </row>
    <row r="1138" spans="1:3" ht="45">
      <c r="A1138" s="61">
        <v>1973</v>
      </c>
      <c r="B1138" s="62" t="s">
        <v>17472</v>
      </c>
      <c r="C1138" s="69">
        <v>2.2000000000000002</v>
      </c>
    </row>
    <row r="1139" spans="1:3">
      <c r="A1139" s="61">
        <v>1974</v>
      </c>
      <c r="B1139" s="62" t="s">
        <v>17473</v>
      </c>
      <c r="C1139" s="69">
        <v>2.2000000000000002</v>
      </c>
    </row>
    <row r="1140" spans="1:3" ht="30">
      <c r="A1140" s="64">
        <v>1975</v>
      </c>
      <c r="B1140" s="65" t="s">
        <v>17474</v>
      </c>
      <c r="C1140" s="70">
        <v>2.2999999999999998</v>
      </c>
    </row>
    <row r="1141" spans="1:3">
      <c r="A1141" s="66">
        <v>1976</v>
      </c>
      <c r="B1141" s="67" t="s">
        <v>17475</v>
      </c>
      <c r="C1141" s="68">
        <v>2.2000000000000002</v>
      </c>
    </row>
    <row r="1142" spans="1:3">
      <c r="A1142" s="64">
        <v>1977</v>
      </c>
      <c r="B1142" s="65" t="s">
        <v>17476</v>
      </c>
      <c r="C1142" s="70">
        <v>2.2000000000000002</v>
      </c>
    </row>
    <row r="1143" spans="1:3">
      <c r="A1143" s="66">
        <v>1978</v>
      </c>
      <c r="B1143" s="67" t="s">
        <v>17477</v>
      </c>
      <c r="C1143" s="68">
        <v>2.1</v>
      </c>
    </row>
    <row r="1144" spans="1:3">
      <c r="A1144" s="61">
        <v>1982</v>
      </c>
      <c r="B1144" s="62" t="s">
        <v>17478</v>
      </c>
      <c r="C1144" s="69">
        <v>2.2000000000000002</v>
      </c>
    </row>
    <row r="1145" spans="1:3">
      <c r="A1145" s="61">
        <v>1983</v>
      </c>
      <c r="B1145" s="62" t="s">
        <v>17479</v>
      </c>
      <c r="C1145" s="69">
        <v>2.2000000000000002</v>
      </c>
    </row>
    <row r="1146" spans="1:3">
      <c r="A1146" s="61">
        <v>1984</v>
      </c>
      <c r="B1146" s="62" t="s">
        <v>17480</v>
      </c>
      <c r="C1146" s="69">
        <v>2.2000000000000002</v>
      </c>
    </row>
    <row r="1147" spans="1:3">
      <c r="A1147" s="64">
        <v>1986</v>
      </c>
      <c r="B1147" s="65" t="s">
        <v>17481</v>
      </c>
      <c r="C1147" s="69">
        <v>3</v>
      </c>
    </row>
    <row r="1148" spans="1:3">
      <c r="A1148" s="71">
        <v>1987</v>
      </c>
      <c r="B1148" s="72" t="s">
        <v>17482</v>
      </c>
      <c r="C1148" s="69">
        <v>3</v>
      </c>
    </row>
    <row r="1149" spans="1:3">
      <c r="A1149" s="71">
        <v>1988</v>
      </c>
      <c r="B1149" s="72" t="s">
        <v>17483</v>
      </c>
      <c r="C1149" s="69">
        <v>3</v>
      </c>
    </row>
    <row r="1150" spans="1:3">
      <c r="A1150" s="71">
        <v>1989</v>
      </c>
      <c r="B1150" s="72" t="s">
        <v>17484</v>
      </c>
      <c r="C1150" s="69">
        <v>3</v>
      </c>
    </row>
    <row r="1151" spans="1:3">
      <c r="A1151" s="66">
        <v>1990</v>
      </c>
      <c r="B1151" s="67" t="s">
        <v>17485</v>
      </c>
      <c r="C1151" s="69">
        <v>9</v>
      </c>
    </row>
    <row r="1152" spans="1:3">
      <c r="A1152" s="61">
        <v>1991</v>
      </c>
      <c r="B1152" s="62" t="s">
        <v>17486</v>
      </c>
      <c r="C1152" s="69">
        <v>3</v>
      </c>
    </row>
    <row r="1153" spans="1:3">
      <c r="A1153" s="64">
        <v>1992</v>
      </c>
      <c r="B1153" s="65" t="s">
        <v>17487</v>
      </c>
      <c r="C1153" s="69">
        <v>3</v>
      </c>
    </row>
    <row r="1154" spans="1:3">
      <c r="A1154" s="71">
        <v>1993</v>
      </c>
      <c r="B1154" s="72" t="s">
        <v>4863</v>
      </c>
      <c r="C1154" s="69">
        <v>3</v>
      </c>
    </row>
    <row r="1155" spans="1:3">
      <c r="A1155" s="71">
        <v>1994</v>
      </c>
      <c r="B1155" s="72" t="s">
        <v>17488</v>
      </c>
      <c r="C1155" s="70">
        <v>6.1</v>
      </c>
    </row>
    <row r="1156" spans="1:3" ht="30">
      <c r="A1156" s="71">
        <v>1999</v>
      </c>
      <c r="B1156" s="72" t="s">
        <v>17489</v>
      </c>
      <c r="C1156" s="68">
        <v>3</v>
      </c>
    </row>
    <row r="1157" spans="1:3" ht="30">
      <c r="A1157" s="71">
        <v>2000</v>
      </c>
      <c r="B1157" s="72" t="s">
        <v>17490</v>
      </c>
      <c r="C1157" s="70">
        <v>4.0999999999999996</v>
      </c>
    </row>
    <row r="1158" spans="1:3">
      <c r="A1158" s="66">
        <v>2001</v>
      </c>
      <c r="B1158" s="67" t="s">
        <v>17491</v>
      </c>
      <c r="C1158" s="68">
        <v>4.0999999999999996</v>
      </c>
    </row>
    <row r="1159" spans="1:3">
      <c r="A1159" s="61">
        <v>2002</v>
      </c>
      <c r="B1159" s="62" t="s">
        <v>17492</v>
      </c>
      <c r="C1159" s="69">
        <v>4.2</v>
      </c>
    </row>
    <row r="1160" spans="1:3">
      <c r="A1160" s="61">
        <v>2004</v>
      </c>
      <c r="B1160" s="62" t="s">
        <v>17493</v>
      </c>
      <c r="C1160" s="69">
        <v>4.2</v>
      </c>
    </row>
    <row r="1161" spans="1:3" ht="30">
      <c r="A1161" s="61">
        <v>2006</v>
      </c>
      <c r="B1161" s="62" t="s">
        <v>17494</v>
      </c>
      <c r="C1161" s="69">
        <v>4.2</v>
      </c>
    </row>
    <row r="1162" spans="1:3">
      <c r="A1162" s="64">
        <v>2008</v>
      </c>
      <c r="B1162" s="65" t="s">
        <v>17495</v>
      </c>
      <c r="C1162" s="69">
        <v>4.2</v>
      </c>
    </row>
    <row r="1163" spans="1:3">
      <c r="A1163" s="66">
        <v>2009</v>
      </c>
      <c r="B1163" s="67" t="s">
        <v>17496</v>
      </c>
      <c r="C1163" s="69">
        <v>4.2</v>
      </c>
    </row>
    <row r="1164" spans="1:3">
      <c r="A1164" s="61">
        <v>2010</v>
      </c>
      <c r="B1164" s="62" t="s">
        <v>17497</v>
      </c>
      <c r="C1164" s="69">
        <v>4.3</v>
      </c>
    </row>
    <row r="1165" spans="1:3">
      <c r="A1165" s="61">
        <v>2011</v>
      </c>
      <c r="B1165" s="62" t="s">
        <v>17498</v>
      </c>
      <c r="C1165" s="69">
        <v>4.3</v>
      </c>
    </row>
    <row r="1166" spans="1:3">
      <c r="A1166" s="61">
        <v>2012</v>
      </c>
      <c r="B1166" s="62" t="s">
        <v>17499</v>
      </c>
      <c r="C1166" s="69">
        <v>4.3</v>
      </c>
    </row>
    <row r="1167" spans="1:3">
      <c r="A1167" s="61">
        <v>2013</v>
      </c>
      <c r="B1167" s="62" t="s">
        <v>17500</v>
      </c>
      <c r="C1167" s="69">
        <v>4.3</v>
      </c>
    </row>
    <row r="1168" spans="1:3" ht="45">
      <c r="A1168" s="61">
        <v>2014</v>
      </c>
      <c r="B1168" s="62" t="s">
        <v>17501</v>
      </c>
      <c r="C1168" s="69">
        <v>5.0999999999999996</v>
      </c>
    </row>
    <row r="1169" spans="1:3" ht="45">
      <c r="A1169" s="61">
        <v>2015</v>
      </c>
      <c r="B1169" s="62" t="s">
        <v>17502</v>
      </c>
      <c r="C1169" s="69">
        <v>5.0999999999999996</v>
      </c>
    </row>
    <row r="1170" spans="1:3" ht="30">
      <c r="A1170" s="61">
        <v>2016</v>
      </c>
      <c r="B1170" s="62" t="s">
        <v>17503</v>
      </c>
      <c r="C1170" s="69">
        <v>6.1</v>
      </c>
    </row>
    <row r="1171" spans="1:3" ht="30">
      <c r="A1171" s="61">
        <v>2017</v>
      </c>
      <c r="B1171" s="62" t="s">
        <v>17504</v>
      </c>
      <c r="C1171" s="69">
        <v>6.1</v>
      </c>
    </row>
    <row r="1172" spans="1:3">
      <c r="A1172" s="61">
        <v>2018</v>
      </c>
      <c r="B1172" s="62" t="s">
        <v>17505</v>
      </c>
      <c r="C1172" s="69">
        <v>6.1</v>
      </c>
    </row>
    <row r="1173" spans="1:3">
      <c r="A1173" s="61">
        <v>2019</v>
      </c>
      <c r="B1173" s="62" t="s">
        <v>17506</v>
      </c>
      <c r="C1173" s="69">
        <v>6.1</v>
      </c>
    </row>
    <row r="1174" spans="1:3">
      <c r="A1174" s="61">
        <v>2020</v>
      </c>
      <c r="B1174" s="62" t="s">
        <v>17507</v>
      </c>
      <c r="C1174" s="69">
        <v>6.1</v>
      </c>
    </row>
    <row r="1175" spans="1:3">
      <c r="A1175" s="61">
        <v>2021</v>
      </c>
      <c r="B1175" s="62" t="s">
        <v>17508</v>
      </c>
      <c r="C1175" s="69">
        <v>6.1</v>
      </c>
    </row>
    <row r="1176" spans="1:3">
      <c r="A1176" s="61">
        <v>2022</v>
      </c>
      <c r="B1176" s="62" t="s">
        <v>17509</v>
      </c>
      <c r="C1176" s="69">
        <v>6.1</v>
      </c>
    </row>
    <row r="1177" spans="1:3">
      <c r="A1177" s="61">
        <v>2023</v>
      </c>
      <c r="B1177" s="62" t="s">
        <v>17510</v>
      </c>
      <c r="C1177" s="69">
        <v>6.1</v>
      </c>
    </row>
    <row r="1178" spans="1:3">
      <c r="A1178" s="64">
        <v>2024</v>
      </c>
      <c r="B1178" s="65" t="s">
        <v>17511</v>
      </c>
      <c r="C1178" s="70">
        <v>6.1</v>
      </c>
    </row>
    <row r="1179" spans="1:3">
      <c r="A1179" s="71">
        <v>2025</v>
      </c>
      <c r="B1179" s="72" t="s">
        <v>17512</v>
      </c>
      <c r="C1179" s="73">
        <v>6.1</v>
      </c>
    </row>
    <row r="1180" spans="1:3">
      <c r="A1180" s="71">
        <v>2026</v>
      </c>
      <c r="B1180" s="72" t="s">
        <v>17513</v>
      </c>
      <c r="C1180" s="73">
        <v>6.1</v>
      </c>
    </row>
    <row r="1181" spans="1:3">
      <c r="A1181" s="66">
        <v>2027</v>
      </c>
      <c r="B1181" s="67" t="s">
        <v>17514</v>
      </c>
      <c r="C1181" s="68">
        <v>6.1</v>
      </c>
    </row>
    <row r="1182" spans="1:3" ht="30">
      <c r="A1182" s="61">
        <v>2028</v>
      </c>
      <c r="B1182" s="62" t="s">
        <v>17515</v>
      </c>
      <c r="C1182" s="69">
        <v>8</v>
      </c>
    </row>
    <row r="1183" spans="1:3">
      <c r="A1183" s="61">
        <v>2029</v>
      </c>
      <c r="B1183" s="62" t="s">
        <v>17516</v>
      </c>
      <c r="C1183" s="69">
        <v>8</v>
      </c>
    </row>
    <row r="1184" spans="1:3" ht="30">
      <c r="A1184" s="64">
        <v>2030</v>
      </c>
      <c r="B1184" s="65" t="s">
        <v>17517</v>
      </c>
      <c r="C1184" s="69">
        <v>8</v>
      </c>
    </row>
    <row r="1185" spans="1:3">
      <c r="A1185" s="71">
        <v>2031</v>
      </c>
      <c r="B1185" s="67" t="s">
        <v>17518</v>
      </c>
      <c r="C1185" s="69">
        <v>8</v>
      </c>
    </row>
    <row r="1186" spans="1:3">
      <c r="A1186" s="66">
        <v>2032</v>
      </c>
      <c r="B1186" s="62" t="s">
        <v>17519</v>
      </c>
      <c r="C1186" s="69">
        <v>8</v>
      </c>
    </row>
    <row r="1187" spans="1:3">
      <c r="A1187" s="61">
        <v>2033</v>
      </c>
      <c r="B1187" s="62" t="s">
        <v>17520</v>
      </c>
      <c r="C1187" s="69">
        <v>8</v>
      </c>
    </row>
    <row r="1188" spans="1:3">
      <c r="A1188" s="61">
        <v>2034</v>
      </c>
      <c r="B1188" s="62" t="s">
        <v>17521</v>
      </c>
      <c r="C1188" s="69">
        <v>2.1</v>
      </c>
    </row>
    <row r="1189" spans="1:3">
      <c r="A1189" s="61">
        <v>2035</v>
      </c>
      <c r="B1189" s="62" t="s">
        <v>17522</v>
      </c>
      <c r="C1189" s="69">
        <v>2.1</v>
      </c>
    </row>
    <row r="1190" spans="1:3">
      <c r="A1190" s="61">
        <v>2036</v>
      </c>
      <c r="B1190" s="62" t="s">
        <v>17523</v>
      </c>
      <c r="C1190" s="69">
        <v>2.2000000000000002</v>
      </c>
    </row>
    <row r="1191" spans="1:3" ht="30">
      <c r="A1191" s="64">
        <v>2037</v>
      </c>
      <c r="B1191" s="65" t="s">
        <v>17524</v>
      </c>
      <c r="C1191" s="70">
        <v>2</v>
      </c>
    </row>
    <row r="1192" spans="1:3">
      <c r="A1192" s="66">
        <v>2038</v>
      </c>
      <c r="B1192" s="67" t="s">
        <v>17525</v>
      </c>
      <c r="C1192" s="68">
        <v>6.1</v>
      </c>
    </row>
    <row r="1193" spans="1:3">
      <c r="A1193" s="61">
        <v>2044</v>
      </c>
      <c r="B1193" s="62" t="s">
        <v>17526</v>
      </c>
      <c r="C1193" s="69">
        <v>2.1</v>
      </c>
    </row>
    <row r="1194" spans="1:3">
      <c r="A1194" s="61">
        <v>2045</v>
      </c>
      <c r="B1194" s="62" t="s">
        <v>17527</v>
      </c>
      <c r="C1194" s="69">
        <v>3</v>
      </c>
    </row>
    <row r="1195" spans="1:3">
      <c r="A1195" s="61">
        <v>2046</v>
      </c>
      <c r="B1195" s="62" t="s">
        <v>17528</v>
      </c>
      <c r="C1195" s="69">
        <v>3</v>
      </c>
    </row>
    <row r="1196" spans="1:3">
      <c r="A1196" s="64">
        <v>2047</v>
      </c>
      <c r="B1196" s="65" t="s">
        <v>17529</v>
      </c>
      <c r="C1196" s="69">
        <v>3</v>
      </c>
    </row>
    <row r="1197" spans="1:3">
      <c r="A1197" s="66">
        <v>2048</v>
      </c>
      <c r="B1197" s="67" t="s">
        <v>17530</v>
      </c>
      <c r="C1197" s="69">
        <v>3</v>
      </c>
    </row>
    <row r="1198" spans="1:3">
      <c r="A1198" s="61">
        <v>2049</v>
      </c>
      <c r="B1198" s="62" t="s">
        <v>17531</v>
      </c>
      <c r="C1198" s="69">
        <v>3</v>
      </c>
    </row>
    <row r="1199" spans="1:3">
      <c r="A1199" s="61">
        <v>2050</v>
      </c>
      <c r="B1199" s="62" t="s">
        <v>17532</v>
      </c>
      <c r="C1199" s="69">
        <v>3</v>
      </c>
    </row>
    <row r="1200" spans="1:3">
      <c r="A1200" s="61">
        <v>2051</v>
      </c>
      <c r="B1200" s="62" t="s">
        <v>17533</v>
      </c>
      <c r="C1200" s="69">
        <v>8</v>
      </c>
    </row>
    <row r="1201" spans="1:3">
      <c r="A1201" s="61">
        <v>2052</v>
      </c>
      <c r="B1201" s="62" t="s">
        <v>17534</v>
      </c>
      <c r="C1201" s="69">
        <v>3</v>
      </c>
    </row>
    <row r="1202" spans="1:3">
      <c r="A1202" s="61">
        <v>2053</v>
      </c>
      <c r="B1202" s="62" t="s">
        <v>17535</v>
      </c>
      <c r="C1202" s="69">
        <v>3</v>
      </c>
    </row>
    <row r="1203" spans="1:3">
      <c r="A1203" s="61">
        <v>2054</v>
      </c>
      <c r="B1203" s="62" t="s">
        <v>17536</v>
      </c>
      <c r="C1203" s="69">
        <v>8</v>
      </c>
    </row>
    <row r="1204" spans="1:3">
      <c r="A1204" s="61">
        <v>2055</v>
      </c>
      <c r="B1204" s="62" t="s">
        <v>17537</v>
      </c>
      <c r="C1204" s="69">
        <v>3</v>
      </c>
    </row>
    <row r="1205" spans="1:3">
      <c r="A1205" s="61">
        <v>2056</v>
      </c>
      <c r="B1205" s="62" t="s">
        <v>17538</v>
      </c>
      <c r="C1205" s="69">
        <v>3</v>
      </c>
    </row>
    <row r="1206" spans="1:3">
      <c r="A1206" s="64">
        <v>2057</v>
      </c>
      <c r="B1206" s="65" t="s">
        <v>17539</v>
      </c>
      <c r="C1206" s="69">
        <v>3</v>
      </c>
    </row>
    <row r="1207" spans="1:3">
      <c r="A1207" s="66">
        <v>2058</v>
      </c>
      <c r="B1207" s="67" t="s">
        <v>17540</v>
      </c>
      <c r="C1207" s="69">
        <v>3</v>
      </c>
    </row>
    <row r="1208" spans="1:3" ht="30">
      <c r="A1208" s="64">
        <v>2059</v>
      </c>
      <c r="B1208" s="65" t="s">
        <v>17541</v>
      </c>
      <c r="C1208" s="70">
        <v>3</v>
      </c>
    </row>
    <row r="1209" spans="1:3">
      <c r="A1209" s="71">
        <v>2067</v>
      </c>
      <c r="B1209" s="72" t="s">
        <v>17542</v>
      </c>
      <c r="C1209" s="73">
        <v>5.0999999999999996</v>
      </c>
    </row>
    <row r="1210" spans="1:3">
      <c r="A1210" s="71">
        <v>2071</v>
      </c>
      <c r="B1210" s="72" t="s">
        <v>17542</v>
      </c>
      <c r="C1210" s="73">
        <v>9</v>
      </c>
    </row>
    <row r="1211" spans="1:3" ht="30">
      <c r="A1211" s="66">
        <v>2073</v>
      </c>
      <c r="B1211" s="67" t="s">
        <v>17543</v>
      </c>
      <c r="C1211" s="68">
        <v>2.2000000000000002</v>
      </c>
    </row>
    <row r="1212" spans="1:3">
      <c r="A1212" s="61">
        <v>2074</v>
      </c>
      <c r="B1212" s="62" t="s">
        <v>17544</v>
      </c>
      <c r="C1212" s="69">
        <v>6.1</v>
      </c>
    </row>
    <row r="1213" spans="1:3">
      <c r="A1213" s="61">
        <v>2075</v>
      </c>
      <c r="B1213" s="62" t="s">
        <v>17545</v>
      </c>
      <c r="C1213" s="69">
        <v>6.1</v>
      </c>
    </row>
    <row r="1214" spans="1:3">
      <c r="A1214" s="61">
        <v>2076</v>
      </c>
      <c r="B1214" s="62" t="s">
        <v>17546</v>
      </c>
      <c r="C1214" s="69">
        <v>6.1</v>
      </c>
    </row>
    <row r="1215" spans="1:3">
      <c r="A1215" s="61">
        <v>2077</v>
      </c>
      <c r="B1215" s="62" t="s">
        <v>17547</v>
      </c>
      <c r="C1215" s="69">
        <v>6.1</v>
      </c>
    </row>
    <row r="1216" spans="1:3">
      <c r="A1216" s="61">
        <v>2078</v>
      </c>
      <c r="B1216" s="62" t="s">
        <v>17548</v>
      </c>
      <c r="C1216" s="69">
        <v>6.1</v>
      </c>
    </row>
    <row r="1217" spans="1:3">
      <c r="A1217" s="61">
        <v>2079</v>
      </c>
      <c r="B1217" s="62" t="s">
        <v>17549</v>
      </c>
      <c r="C1217" s="69">
        <v>8</v>
      </c>
    </row>
    <row r="1218" spans="1:3">
      <c r="A1218" s="61">
        <v>2186</v>
      </c>
      <c r="B1218" s="62" t="s">
        <v>17550</v>
      </c>
      <c r="C1218" s="69">
        <v>2.2999999999999998</v>
      </c>
    </row>
    <row r="1219" spans="1:3">
      <c r="A1219" s="61">
        <v>2187</v>
      </c>
      <c r="B1219" s="62" t="s">
        <v>17551</v>
      </c>
      <c r="C1219" s="69">
        <v>2.2000000000000002</v>
      </c>
    </row>
    <row r="1220" spans="1:3">
      <c r="A1220" s="61">
        <v>2188</v>
      </c>
      <c r="B1220" s="62" t="s">
        <v>17552</v>
      </c>
      <c r="C1220" s="69">
        <v>2.2999999999999998</v>
      </c>
    </row>
    <row r="1221" spans="1:3">
      <c r="A1221" s="61">
        <v>2189</v>
      </c>
      <c r="B1221" s="62" t="s">
        <v>17553</v>
      </c>
      <c r="C1221" s="69">
        <v>2.2999999999999998</v>
      </c>
    </row>
    <row r="1222" spans="1:3">
      <c r="A1222" s="61">
        <v>2190</v>
      </c>
      <c r="B1222" s="62" t="s">
        <v>17554</v>
      </c>
      <c r="C1222" s="69">
        <v>2.2999999999999998</v>
      </c>
    </row>
    <row r="1223" spans="1:3">
      <c r="A1223" s="61">
        <v>2191</v>
      </c>
      <c r="B1223" s="62" t="s">
        <v>17555</v>
      </c>
      <c r="C1223" s="69">
        <v>2.2999999999999998</v>
      </c>
    </row>
    <row r="1224" spans="1:3">
      <c r="A1224" s="61">
        <v>2192</v>
      </c>
      <c r="B1224" s="62" t="s">
        <v>17556</v>
      </c>
      <c r="C1224" s="69">
        <v>2.2999999999999998</v>
      </c>
    </row>
    <row r="1225" spans="1:3">
      <c r="A1225" s="61">
        <v>2193</v>
      </c>
      <c r="B1225" s="62" t="s">
        <v>17557</v>
      </c>
      <c r="C1225" s="69">
        <v>2.2000000000000002</v>
      </c>
    </row>
    <row r="1226" spans="1:3">
      <c r="A1226" s="61">
        <v>2194</v>
      </c>
      <c r="B1226" s="62" t="s">
        <v>17558</v>
      </c>
      <c r="C1226" s="69">
        <v>2.2999999999999998</v>
      </c>
    </row>
    <row r="1227" spans="1:3">
      <c r="A1227" s="61">
        <v>2195</v>
      </c>
      <c r="B1227" s="62" t="s">
        <v>17559</v>
      </c>
      <c r="C1227" s="69">
        <v>2.2999999999999998</v>
      </c>
    </row>
    <row r="1228" spans="1:3">
      <c r="A1228" s="61">
        <v>2196</v>
      </c>
      <c r="B1228" s="62" t="s">
        <v>17560</v>
      </c>
      <c r="C1228" s="69">
        <v>2.2999999999999998</v>
      </c>
    </row>
    <row r="1229" spans="1:3">
      <c r="A1229" s="61">
        <v>2197</v>
      </c>
      <c r="B1229" s="62" t="s">
        <v>17561</v>
      </c>
      <c r="C1229" s="69">
        <v>2.2999999999999998</v>
      </c>
    </row>
    <row r="1230" spans="1:3">
      <c r="A1230" s="61">
        <v>2198</v>
      </c>
      <c r="B1230" s="62" t="s">
        <v>17562</v>
      </c>
      <c r="C1230" s="69">
        <v>2.2999999999999998</v>
      </c>
    </row>
    <row r="1231" spans="1:3">
      <c r="A1231" s="61">
        <v>2199</v>
      </c>
      <c r="B1231" s="62" t="s">
        <v>17563</v>
      </c>
      <c r="C1231" s="69">
        <v>2.2999999999999998</v>
      </c>
    </row>
    <row r="1232" spans="1:3">
      <c r="A1232" s="61">
        <v>2200</v>
      </c>
      <c r="B1232" s="62" t="s">
        <v>17564</v>
      </c>
      <c r="C1232" s="69">
        <v>2.1</v>
      </c>
    </row>
    <row r="1233" spans="1:3">
      <c r="A1233" s="61">
        <v>2201</v>
      </c>
      <c r="B1233" s="62" t="s">
        <v>17565</v>
      </c>
      <c r="C1233" s="69">
        <v>2.2000000000000002</v>
      </c>
    </row>
    <row r="1234" spans="1:3">
      <c r="A1234" s="61">
        <v>2202</v>
      </c>
      <c r="B1234" s="62" t="s">
        <v>17566</v>
      </c>
      <c r="C1234" s="69">
        <v>2.2999999999999998</v>
      </c>
    </row>
    <row r="1235" spans="1:3">
      <c r="A1235" s="61">
        <v>2203</v>
      </c>
      <c r="B1235" s="62" t="s">
        <v>17567</v>
      </c>
      <c r="C1235" s="69">
        <v>2.1</v>
      </c>
    </row>
    <row r="1236" spans="1:3">
      <c r="A1236" s="61">
        <v>2204</v>
      </c>
      <c r="B1236" s="62" t="s">
        <v>17568</v>
      </c>
      <c r="C1236" s="69">
        <v>2.2999999999999998</v>
      </c>
    </row>
    <row r="1237" spans="1:3">
      <c r="A1237" s="61">
        <v>2205</v>
      </c>
      <c r="B1237" s="62" t="s">
        <v>17569</v>
      </c>
      <c r="C1237" s="69">
        <v>6.1</v>
      </c>
    </row>
    <row r="1238" spans="1:3" ht="30">
      <c r="A1238" s="64">
        <v>2206</v>
      </c>
      <c r="B1238" s="65" t="s">
        <v>17570</v>
      </c>
      <c r="C1238" s="69">
        <v>6.1</v>
      </c>
    </row>
    <row r="1239" spans="1:3" ht="30">
      <c r="A1239" s="66">
        <v>2208</v>
      </c>
      <c r="B1239" s="67" t="s">
        <v>17571</v>
      </c>
      <c r="C1239" s="69">
        <v>5.0999999999999996</v>
      </c>
    </row>
    <row r="1240" spans="1:3">
      <c r="A1240" s="61">
        <v>2209</v>
      </c>
      <c r="B1240" s="62" t="s">
        <v>17572</v>
      </c>
      <c r="C1240" s="69">
        <v>8</v>
      </c>
    </row>
    <row r="1241" spans="1:3">
      <c r="A1241" s="61">
        <v>2210</v>
      </c>
      <c r="B1241" s="62" t="s">
        <v>17573</v>
      </c>
      <c r="C1241" s="69">
        <v>4.2</v>
      </c>
    </row>
    <row r="1242" spans="1:3" ht="30">
      <c r="A1242" s="61">
        <v>2211</v>
      </c>
      <c r="B1242" s="62" t="s">
        <v>17574</v>
      </c>
      <c r="C1242" s="69">
        <v>9</v>
      </c>
    </row>
    <row r="1243" spans="1:3" ht="30">
      <c r="A1243" s="64">
        <v>2212</v>
      </c>
      <c r="B1243" s="65" t="s">
        <v>17575</v>
      </c>
      <c r="C1243" s="70">
        <v>9</v>
      </c>
    </row>
    <row r="1244" spans="1:3">
      <c r="A1244" s="66">
        <v>2213</v>
      </c>
      <c r="B1244" s="67" t="s">
        <v>17576</v>
      </c>
      <c r="C1244" s="68">
        <v>4.0999999999999996</v>
      </c>
    </row>
    <row r="1245" spans="1:3">
      <c r="A1245" s="61">
        <v>2214</v>
      </c>
      <c r="B1245" s="62" t="s">
        <v>17577</v>
      </c>
      <c r="C1245" s="69">
        <v>8</v>
      </c>
    </row>
    <row r="1246" spans="1:3">
      <c r="A1246" s="64">
        <v>2215</v>
      </c>
      <c r="B1246" s="62" t="s">
        <v>17578</v>
      </c>
      <c r="C1246" s="69">
        <v>8</v>
      </c>
    </row>
    <row r="1247" spans="1:3" ht="30">
      <c r="A1247" s="66">
        <v>2216</v>
      </c>
      <c r="B1247" s="62" t="s">
        <v>17579</v>
      </c>
      <c r="C1247" s="77" t="s">
        <v>17000</v>
      </c>
    </row>
    <row r="1248" spans="1:3">
      <c r="A1248" s="61">
        <v>2217</v>
      </c>
      <c r="B1248" s="62" t="s">
        <v>17580</v>
      </c>
      <c r="C1248" s="69">
        <v>4.2</v>
      </c>
    </row>
    <row r="1249" spans="1:3">
      <c r="A1249" s="61">
        <v>2218</v>
      </c>
      <c r="B1249" s="62" t="s">
        <v>4150</v>
      </c>
      <c r="C1249" s="69">
        <v>8</v>
      </c>
    </row>
    <row r="1250" spans="1:3">
      <c r="A1250" s="61">
        <v>2219</v>
      </c>
      <c r="B1250" s="62" t="s">
        <v>17581</v>
      </c>
      <c r="C1250" s="69">
        <v>3</v>
      </c>
    </row>
    <row r="1251" spans="1:3">
      <c r="A1251" s="61">
        <v>2222</v>
      </c>
      <c r="B1251" s="62" t="s">
        <v>17582</v>
      </c>
      <c r="C1251" s="69">
        <v>3</v>
      </c>
    </row>
    <row r="1252" spans="1:3">
      <c r="A1252" s="61">
        <v>2224</v>
      </c>
      <c r="B1252" s="62" t="s">
        <v>17583</v>
      </c>
      <c r="C1252" s="69">
        <v>6.1</v>
      </c>
    </row>
    <row r="1253" spans="1:3">
      <c r="A1253" s="61">
        <v>2225</v>
      </c>
      <c r="B1253" s="62" t="s">
        <v>17584</v>
      </c>
      <c r="C1253" s="69">
        <v>8</v>
      </c>
    </row>
    <row r="1254" spans="1:3">
      <c r="A1254" s="61">
        <v>2226</v>
      </c>
      <c r="B1254" s="62" t="s">
        <v>17585</v>
      </c>
      <c r="C1254" s="69">
        <v>8</v>
      </c>
    </row>
    <row r="1255" spans="1:3">
      <c r="A1255" s="61">
        <v>2227</v>
      </c>
      <c r="B1255" s="62" t="s">
        <v>17586</v>
      </c>
      <c r="C1255" s="69">
        <v>3</v>
      </c>
    </row>
    <row r="1256" spans="1:3">
      <c r="A1256" s="64">
        <v>2232</v>
      </c>
      <c r="B1256" s="65" t="s">
        <v>17587</v>
      </c>
      <c r="C1256" s="70">
        <v>6.1</v>
      </c>
    </row>
    <row r="1257" spans="1:3">
      <c r="A1257" s="66">
        <v>2233</v>
      </c>
      <c r="B1257" s="67" t="s">
        <v>17588</v>
      </c>
      <c r="C1257" s="68">
        <v>6.1</v>
      </c>
    </row>
    <row r="1258" spans="1:3">
      <c r="A1258" s="61">
        <v>2234</v>
      </c>
      <c r="B1258" s="62" t="s">
        <v>17589</v>
      </c>
      <c r="C1258" s="69">
        <v>3</v>
      </c>
    </row>
    <row r="1259" spans="1:3">
      <c r="A1259" s="61">
        <v>2235</v>
      </c>
      <c r="B1259" s="62" t="s">
        <v>17590</v>
      </c>
      <c r="C1259" s="69">
        <v>6.1</v>
      </c>
    </row>
    <row r="1260" spans="1:3">
      <c r="A1260" s="61">
        <v>2236</v>
      </c>
      <c r="B1260" s="62" t="s">
        <v>17591</v>
      </c>
      <c r="C1260" s="69">
        <v>6.1</v>
      </c>
    </row>
    <row r="1261" spans="1:3">
      <c r="A1261" s="61">
        <v>2237</v>
      </c>
      <c r="B1261" s="62" t="s">
        <v>17592</v>
      </c>
      <c r="C1261" s="69">
        <v>6.1</v>
      </c>
    </row>
    <row r="1262" spans="1:3">
      <c r="A1262" s="61">
        <v>2238</v>
      </c>
      <c r="B1262" s="62" t="s">
        <v>17593</v>
      </c>
      <c r="C1262" s="69">
        <v>3</v>
      </c>
    </row>
    <row r="1263" spans="1:3">
      <c r="A1263" s="61">
        <v>2239</v>
      </c>
      <c r="B1263" s="62" t="s">
        <v>17594</v>
      </c>
      <c r="C1263" s="69">
        <v>6.1</v>
      </c>
    </row>
    <row r="1264" spans="1:3">
      <c r="A1264" s="61">
        <v>2240</v>
      </c>
      <c r="B1264" s="62" t="s">
        <v>17595</v>
      </c>
      <c r="C1264" s="69">
        <v>8</v>
      </c>
    </row>
    <row r="1265" spans="1:3">
      <c r="A1265" s="61">
        <v>2241</v>
      </c>
      <c r="B1265" s="62" t="s">
        <v>17596</v>
      </c>
      <c r="C1265" s="69">
        <v>3</v>
      </c>
    </row>
    <row r="1266" spans="1:3">
      <c r="A1266" s="61">
        <v>2242</v>
      </c>
      <c r="B1266" s="62" t="s">
        <v>17597</v>
      </c>
      <c r="C1266" s="69">
        <v>3</v>
      </c>
    </row>
    <row r="1267" spans="1:3">
      <c r="A1267" s="61">
        <v>2243</v>
      </c>
      <c r="B1267" s="62" t="s">
        <v>17598</v>
      </c>
      <c r="C1267" s="69">
        <v>3</v>
      </c>
    </row>
    <row r="1268" spans="1:3">
      <c r="A1268" s="61">
        <v>2244</v>
      </c>
      <c r="B1268" s="62" t="s">
        <v>17599</v>
      </c>
      <c r="C1268" s="69">
        <v>3</v>
      </c>
    </row>
    <row r="1269" spans="1:3">
      <c r="A1269" s="61">
        <v>2245</v>
      </c>
      <c r="B1269" s="62" t="s">
        <v>17600</v>
      </c>
      <c r="C1269" s="69">
        <v>3</v>
      </c>
    </row>
    <row r="1270" spans="1:3">
      <c r="A1270" s="61">
        <v>2246</v>
      </c>
      <c r="B1270" s="62" t="s">
        <v>17601</v>
      </c>
      <c r="C1270" s="69">
        <v>3</v>
      </c>
    </row>
    <row r="1271" spans="1:3">
      <c r="A1271" s="61">
        <v>2247</v>
      </c>
      <c r="B1271" s="62" t="s">
        <v>17602</v>
      </c>
      <c r="C1271" s="69">
        <v>3</v>
      </c>
    </row>
    <row r="1272" spans="1:3">
      <c r="A1272" s="61">
        <v>2248</v>
      </c>
      <c r="B1272" s="62" t="s">
        <v>17603</v>
      </c>
      <c r="C1272" s="69">
        <v>8</v>
      </c>
    </row>
    <row r="1273" spans="1:3">
      <c r="A1273" s="61">
        <v>2249</v>
      </c>
      <c r="B1273" s="62" t="s">
        <v>17604</v>
      </c>
      <c r="C1273" s="69">
        <v>6.1</v>
      </c>
    </row>
    <row r="1274" spans="1:3">
      <c r="A1274" s="61">
        <v>2250</v>
      </c>
      <c r="B1274" s="62" t="s">
        <v>17605</v>
      </c>
      <c r="C1274" s="69">
        <v>6.1</v>
      </c>
    </row>
    <row r="1275" spans="1:3" ht="30">
      <c r="A1275" s="61">
        <v>2251</v>
      </c>
      <c r="B1275" s="62" t="s">
        <v>17606</v>
      </c>
      <c r="C1275" s="69">
        <v>3</v>
      </c>
    </row>
    <row r="1276" spans="1:3">
      <c r="A1276" s="61">
        <v>2252</v>
      </c>
      <c r="B1276" s="62" t="s">
        <v>17607</v>
      </c>
      <c r="C1276" s="69">
        <v>3</v>
      </c>
    </row>
    <row r="1277" spans="1:3">
      <c r="A1277" s="61">
        <v>2253</v>
      </c>
      <c r="B1277" s="62" t="s">
        <v>17608</v>
      </c>
      <c r="C1277" s="69">
        <v>6.1</v>
      </c>
    </row>
    <row r="1278" spans="1:3">
      <c r="A1278" s="61">
        <v>2254</v>
      </c>
      <c r="B1278" s="62" t="s">
        <v>17609</v>
      </c>
      <c r="C1278" s="69">
        <v>4.0999999999999996</v>
      </c>
    </row>
    <row r="1279" spans="1:3">
      <c r="A1279" s="61">
        <v>2256</v>
      </c>
      <c r="B1279" s="62" t="s">
        <v>17610</v>
      </c>
      <c r="C1279" s="69">
        <v>3</v>
      </c>
    </row>
    <row r="1280" spans="1:3">
      <c r="A1280" s="61">
        <v>2257</v>
      </c>
      <c r="B1280" s="62" t="s">
        <v>17611</v>
      </c>
      <c r="C1280" s="69">
        <v>4.3</v>
      </c>
    </row>
    <row r="1281" spans="1:3">
      <c r="A1281" s="61">
        <v>2258</v>
      </c>
      <c r="B1281" s="62" t="s">
        <v>17612</v>
      </c>
      <c r="C1281" s="69">
        <v>8</v>
      </c>
    </row>
    <row r="1282" spans="1:3">
      <c r="A1282" s="61">
        <v>2259</v>
      </c>
      <c r="B1282" s="62" t="s">
        <v>17613</v>
      </c>
      <c r="C1282" s="69">
        <v>8</v>
      </c>
    </row>
    <row r="1283" spans="1:3">
      <c r="A1283" s="61">
        <v>2260</v>
      </c>
      <c r="B1283" s="62" t="s">
        <v>17614</v>
      </c>
      <c r="C1283" s="69">
        <v>3</v>
      </c>
    </row>
    <row r="1284" spans="1:3">
      <c r="A1284" s="61">
        <v>2261</v>
      </c>
      <c r="B1284" s="62" t="s">
        <v>17615</v>
      </c>
      <c r="C1284" s="69">
        <v>6.1</v>
      </c>
    </row>
    <row r="1285" spans="1:3">
      <c r="A1285" s="61">
        <v>2262</v>
      </c>
      <c r="B1285" s="62" t="s">
        <v>17616</v>
      </c>
      <c r="C1285" s="69">
        <v>8</v>
      </c>
    </row>
    <row r="1286" spans="1:3">
      <c r="A1286" s="61">
        <v>2263</v>
      </c>
      <c r="B1286" s="62" t="s">
        <v>17617</v>
      </c>
      <c r="C1286" s="69">
        <v>3</v>
      </c>
    </row>
    <row r="1287" spans="1:3">
      <c r="A1287" s="61">
        <v>2264</v>
      </c>
      <c r="B1287" s="62" t="s">
        <v>17618</v>
      </c>
      <c r="C1287" s="69">
        <v>8</v>
      </c>
    </row>
    <row r="1288" spans="1:3">
      <c r="A1288" s="61">
        <v>2265</v>
      </c>
      <c r="B1288" s="62" t="s">
        <v>17619</v>
      </c>
      <c r="C1288" s="69">
        <v>3</v>
      </c>
    </row>
    <row r="1289" spans="1:3">
      <c r="A1289" s="61">
        <v>2266</v>
      </c>
      <c r="B1289" s="62" t="s">
        <v>17620</v>
      </c>
      <c r="C1289" s="69">
        <v>3</v>
      </c>
    </row>
    <row r="1290" spans="1:3">
      <c r="A1290" s="61">
        <v>2267</v>
      </c>
      <c r="B1290" s="62" t="s">
        <v>17621</v>
      </c>
      <c r="C1290" s="69">
        <v>6.1</v>
      </c>
    </row>
    <row r="1291" spans="1:3">
      <c r="A1291" s="61">
        <v>2269</v>
      </c>
      <c r="B1291" s="62" t="s">
        <v>17622</v>
      </c>
      <c r="C1291" s="69">
        <v>8</v>
      </c>
    </row>
    <row r="1292" spans="1:3" ht="30">
      <c r="A1292" s="61">
        <v>2270</v>
      </c>
      <c r="B1292" s="62" t="s">
        <v>17623</v>
      </c>
      <c r="C1292" s="69">
        <v>3</v>
      </c>
    </row>
    <row r="1293" spans="1:3">
      <c r="A1293" s="61">
        <v>2271</v>
      </c>
      <c r="B1293" s="62" t="s">
        <v>17624</v>
      </c>
      <c r="C1293" s="69">
        <v>3</v>
      </c>
    </row>
    <row r="1294" spans="1:3">
      <c r="A1294" s="61">
        <v>2272</v>
      </c>
      <c r="B1294" s="62" t="s">
        <v>17625</v>
      </c>
      <c r="C1294" s="69">
        <v>6.1</v>
      </c>
    </row>
    <row r="1295" spans="1:3">
      <c r="A1295" s="61">
        <v>2273</v>
      </c>
      <c r="B1295" s="62" t="s">
        <v>17626</v>
      </c>
      <c r="C1295" s="69">
        <v>6.1</v>
      </c>
    </row>
    <row r="1296" spans="1:3">
      <c r="A1296" s="61">
        <v>2274</v>
      </c>
      <c r="B1296" s="62" t="s">
        <v>17627</v>
      </c>
      <c r="C1296" s="69">
        <v>6.1</v>
      </c>
    </row>
    <row r="1297" spans="1:3">
      <c r="A1297" s="61">
        <v>2275</v>
      </c>
      <c r="B1297" s="62" t="s">
        <v>17628</v>
      </c>
      <c r="C1297" s="69">
        <v>3</v>
      </c>
    </row>
    <row r="1298" spans="1:3">
      <c r="A1298" s="61">
        <v>2276</v>
      </c>
      <c r="B1298" s="62" t="s">
        <v>17629</v>
      </c>
      <c r="C1298" s="69">
        <v>3</v>
      </c>
    </row>
    <row r="1299" spans="1:3">
      <c r="A1299" s="61">
        <v>2277</v>
      </c>
      <c r="B1299" s="62" t="s">
        <v>17630</v>
      </c>
      <c r="C1299" s="69">
        <v>3</v>
      </c>
    </row>
    <row r="1300" spans="1:3">
      <c r="A1300" s="61">
        <v>2278</v>
      </c>
      <c r="B1300" s="62" t="s">
        <v>17631</v>
      </c>
      <c r="C1300" s="69">
        <v>3</v>
      </c>
    </row>
    <row r="1301" spans="1:3">
      <c r="A1301" s="61">
        <v>2279</v>
      </c>
      <c r="B1301" s="62" t="s">
        <v>17632</v>
      </c>
      <c r="C1301" s="69">
        <v>6.1</v>
      </c>
    </row>
    <row r="1302" spans="1:3">
      <c r="A1302" s="61">
        <v>2280</v>
      </c>
      <c r="B1302" s="62" t="s">
        <v>17633</v>
      </c>
      <c r="C1302" s="69">
        <v>8</v>
      </c>
    </row>
    <row r="1303" spans="1:3">
      <c r="A1303" s="61">
        <v>2281</v>
      </c>
      <c r="B1303" s="62" t="s">
        <v>17634</v>
      </c>
      <c r="C1303" s="69">
        <v>6.1</v>
      </c>
    </row>
    <row r="1304" spans="1:3">
      <c r="A1304" s="61">
        <v>2282</v>
      </c>
      <c r="B1304" s="62" t="s">
        <v>17635</v>
      </c>
      <c r="C1304" s="69">
        <v>3</v>
      </c>
    </row>
    <row r="1305" spans="1:3">
      <c r="A1305" s="61">
        <v>2283</v>
      </c>
      <c r="B1305" s="62" t="s">
        <v>17636</v>
      </c>
      <c r="C1305" s="69">
        <v>3</v>
      </c>
    </row>
    <row r="1306" spans="1:3">
      <c r="A1306" s="61">
        <v>2284</v>
      </c>
      <c r="B1306" s="62" t="s">
        <v>17637</v>
      </c>
      <c r="C1306" s="69">
        <v>3</v>
      </c>
    </row>
    <row r="1307" spans="1:3">
      <c r="A1307" s="61">
        <v>2285</v>
      </c>
      <c r="B1307" s="62" t="s">
        <v>17638</v>
      </c>
      <c r="C1307" s="69">
        <v>6.1</v>
      </c>
    </row>
    <row r="1308" spans="1:3">
      <c r="A1308" s="61">
        <v>2286</v>
      </c>
      <c r="B1308" s="62" t="s">
        <v>17639</v>
      </c>
      <c r="C1308" s="69">
        <v>3</v>
      </c>
    </row>
    <row r="1309" spans="1:3">
      <c r="A1309" s="61">
        <v>2287</v>
      </c>
      <c r="B1309" s="62" t="s">
        <v>17640</v>
      </c>
      <c r="C1309" s="69">
        <v>3</v>
      </c>
    </row>
    <row r="1310" spans="1:3">
      <c r="A1310" s="61">
        <v>2288</v>
      </c>
      <c r="B1310" s="62" t="s">
        <v>17641</v>
      </c>
      <c r="C1310" s="69">
        <v>3</v>
      </c>
    </row>
    <row r="1311" spans="1:3">
      <c r="A1311" s="61">
        <v>2289</v>
      </c>
      <c r="B1311" s="62" t="s">
        <v>17642</v>
      </c>
      <c r="C1311" s="69">
        <v>8</v>
      </c>
    </row>
    <row r="1312" spans="1:3">
      <c r="A1312" s="61">
        <v>2290</v>
      </c>
      <c r="B1312" s="62" t="s">
        <v>17643</v>
      </c>
      <c r="C1312" s="69">
        <v>6.1</v>
      </c>
    </row>
    <row r="1313" spans="1:3">
      <c r="A1313" s="64">
        <v>2291</v>
      </c>
      <c r="B1313" s="65" t="s">
        <v>17644</v>
      </c>
      <c r="C1313" s="70">
        <v>6.1</v>
      </c>
    </row>
    <row r="1314" spans="1:3">
      <c r="A1314" s="66">
        <v>2293</v>
      </c>
      <c r="B1314" s="67" t="s">
        <v>17645</v>
      </c>
      <c r="C1314" s="68">
        <v>3</v>
      </c>
    </row>
    <row r="1315" spans="1:3">
      <c r="A1315" s="61">
        <v>2294</v>
      </c>
      <c r="B1315" s="62" t="s">
        <v>17646</v>
      </c>
      <c r="C1315" s="69">
        <v>6.1</v>
      </c>
    </row>
    <row r="1316" spans="1:3">
      <c r="A1316" s="61">
        <v>2295</v>
      </c>
      <c r="B1316" s="62" t="s">
        <v>17647</v>
      </c>
      <c r="C1316" s="69">
        <v>6.1</v>
      </c>
    </row>
    <row r="1317" spans="1:3">
      <c r="A1317" s="61">
        <v>2296</v>
      </c>
      <c r="B1317" s="62" t="s">
        <v>17648</v>
      </c>
      <c r="C1317" s="69">
        <v>3</v>
      </c>
    </row>
    <row r="1318" spans="1:3">
      <c r="A1318" s="61">
        <v>2297</v>
      </c>
      <c r="B1318" s="62" t="s">
        <v>17649</v>
      </c>
      <c r="C1318" s="69">
        <v>3</v>
      </c>
    </row>
    <row r="1319" spans="1:3">
      <c r="A1319" s="61">
        <v>2298</v>
      </c>
      <c r="B1319" s="62" t="s">
        <v>17650</v>
      </c>
      <c r="C1319" s="69">
        <v>3</v>
      </c>
    </row>
    <row r="1320" spans="1:3">
      <c r="A1320" s="61">
        <v>2299</v>
      </c>
      <c r="B1320" s="62" t="s">
        <v>17651</v>
      </c>
      <c r="C1320" s="69">
        <v>6.1</v>
      </c>
    </row>
    <row r="1321" spans="1:3">
      <c r="A1321" s="61">
        <v>2300</v>
      </c>
      <c r="B1321" s="62" t="s">
        <v>17652</v>
      </c>
      <c r="C1321" s="69">
        <v>6.1</v>
      </c>
    </row>
    <row r="1322" spans="1:3">
      <c r="A1322" s="61">
        <v>2301</v>
      </c>
      <c r="B1322" s="62" t="s">
        <v>17653</v>
      </c>
      <c r="C1322" s="69">
        <v>3</v>
      </c>
    </row>
    <row r="1323" spans="1:3">
      <c r="A1323" s="61">
        <v>2302</v>
      </c>
      <c r="B1323" s="62" t="s">
        <v>17654</v>
      </c>
      <c r="C1323" s="69">
        <v>3</v>
      </c>
    </row>
    <row r="1324" spans="1:3">
      <c r="A1324" s="61">
        <v>2303</v>
      </c>
      <c r="B1324" s="62" t="s">
        <v>17655</v>
      </c>
      <c r="C1324" s="69">
        <v>3</v>
      </c>
    </row>
    <row r="1325" spans="1:3">
      <c r="A1325" s="61">
        <v>2304</v>
      </c>
      <c r="B1325" s="62" t="s">
        <v>17656</v>
      </c>
      <c r="C1325" s="69">
        <v>4.0999999999999996</v>
      </c>
    </row>
    <row r="1326" spans="1:3">
      <c r="A1326" s="61">
        <v>2305</v>
      </c>
      <c r="B1326" s="62" t="s">
        <v>17657</v>
      </c>
      <c r="C1326" s="69">
        <v>8</v>
      </c>
    </row>
    <row r="1327" spans="1:3">
      <c r="A1327" s="61">
        <v>2306</v>
      </c>
      <c r="B1327" s="62" t="s">
        <v>17658</v>
      </c>
      <c r="C1327" s="69">
        <v>6.1</v>
      </c>
    </row>
    <row r="1328" spans="1:3">
      <c r="A1328" s="61">
        <v>2307</v>
      </c>
      <c r="B1328" s="62" t="s">
        <v>17659</v>
      </c>
      <c r="C1328" s="69">
        <v>6.1</v>
      </c>
    </row>
    <row r="1329" spans="1:3">
      <c r="A1329" s="61">
        <v>2308</v>
      </c>
      <c r="B1329" s="62" t="s">
        <v>17660</v>
      </c>
      <c r="C1329" s="69">
        <v>8</v>
      </c>
    </row>
    <row r="1330" spans="1:3">
      <c r="A1330" s="61">
        <v>2309</v>
      </c>
      <c r="B1330" s="62" t="s">
        <v>17661</v>
      </c>
      <c r="C1330" s="69">
        <v>3</v>
      </c>
    </row>
    <row r="1331" spans="1:3">
      <c r="A1331" s="61">
        <v>2310</v>
      </c>
      <c r="B1331" s="62" t="s">
        <v>17662</v>
      </c>
      <c r="C1331" s="69">
        <v>3</v>
      </c>
    </row>
    <row r="1332" spans="1:3">
      <c r="A1332" s="61">
        <v>2311</v>
      </c>
      <c r="B1332" s="62" t="s">
        <v>17663</v>
      </c>
      <c r="C1332" s="69">
        <v>6.1</v>
      </c>
    </row>
    <row r="1333" spans="1:3">
      <c r="A1333" s="61">
        <v>2312</v>
      </c>
      <c r="B1333" s="62" t="s">
        <v>17664</v>
      </c>
      <c r="C1333" s="69">
        <v>6.1</v>
      </c>
    </row>
    <row r="1334" spans="1:3">
      <c r="A1334" s="61">
        <v>2313</v>
      </c>
      <c r="B1334" s="62" t="s">
        <v>17665</v>
      </c>
      <c r="C1334" s="69">
        <v>3</v>
      </c>
    </row>
    <row r="1335" spans="1:3">
      <c r="A1335" s="61">
        <v>2315</v>
      </c>
      <c r="B1335" s="62" t="s">
        <v>17666</v>
      </c>
      <c r="C1335" s="69">
        <v>9</v>
      </c>
    </row>
    <row r="1336" spans="1:3">
      <c r="A1336" s="61">
        <v>2316</v>
      </c>
      <c r="B1336" s="62" t="s">
        <v>17667</v>
      </c>
      <c r="C1336" s="69">
        <v>6.1</v>
      </c>
    </row>
    <row r="1337" spans="1:3">
      <c r="A1337" s="61">
        <v>2317</v>
      </c>
      <c r="B1337" s="62" t="s">
        <v>17668</v>
      </c>
      <c r="C1337" s="69">
        <v>6.1</v>
      </c>
    </row>
    <row r="1338" spans="1:3" ht="30">
      <c r="A1338" s="61">
        <v>2318</v>
      </c>
      <c r="B1338" s="62" t="s">
        <v>17669</v>
      </c>
      <c r="C1338" s="69">
        <v>4.2</v>
      </c>
    </row>
    <row r="1339" spans="1:3">
      <c r="A1339" s="61">
        <v>2319</v>
      </c>
      <c r="B1339" s="62" t="s">
        <v>17670</v>
      </c>
      <c r="C1339" s="69">
        <v>3</v>
      </c>
    </row>
    <row r="1340" spans="1:3">
      <c r="A1340" s="61">
        <v>2320</v>
      </c>
      <c r="B1340" s="62" t="s">
        <v>17671</v>
      </c>
      <c r="C1340" s="69">
        <v>8</v>
      </c>
    </row>
    <row r="1341" spans="1:3">
      <c r="A1341" s="61">
        <v>2321</v>
      </c>
      <c r="B1341" s="62" t="s">
        <v>17672</v>
      </c>
      <c r="C1341" s="69">
        <v>6.1</v>
      </c>
    </row>
    <row r="1342" spans="1:3">
      <c r="A1342" s="61">
        <v>2322</v>
      </c>
      <c r="B1342" s="62" t="s">
        <v>17673</v>
      </c>
      <c r="C1342" s="69">
        <v>6.1</v>
      </c>
    </row>
    <row r="1343" spans="1:3">
      <c r="A1343" s="61">
        <v>2323</v>
      </c>
      <c r="B1343" s="62" t="s">
        <v>17674</v>
      </c>
      <c r="C1343" s="69">
        <v>3</v>
      </c>
    </row>
    <row r="1344" spans="1:3">
      <c r="A1344" s="61">
        <v>2324</v>
      </c>
      <c r="B1344" s="62" t="s">
        <v>17675</v>
      </c>
      <c r="C1344" s="69">
        <v>3</v>
      </c>
    </row>
    <row r="1345" spans="1:3">
      <c r="A1345" s="61">
        <v>2325</v>
      </c>
      <c r="B1345" s="62" t="s">
        <v>17676</v>
      </c>
      <c r="C1345" s="69">
        <v>3</v>
      </c>
    </row>
    <row r="1346" spans="1:3">
      <c r="A1346" s="61">
        <v>2326</v>
      </c>
      <c r="B1346" s="62" t="s">
        <v>17677</v>
      </c>
      <c r="C1346" s="69">
        <v>8</v>
      </c>
    </row>
    <row r="1347" spans="1:3">
      <c r="A1347" s="61">
        <v>2327</v>
      </c>
      <c r="B1347" s="62" t="s">
        <v>17678</v>
      </c>
      <c r="C1347" s="69">
        <v>8</v>
      </c>
    </row>
    <row r="1348" spans="1:3">
      <c r="A1348" s="61">
        <v>2328</v>
      </c>
      <c r="B1348" s="62" t="s">
        <v>17679</v>
      </c>
      <c r="C1348" s="69">
        <v>6.1</v>
      </c>
    </row>
    <row r="1349" spans="1:3">
      <c r="A1349" s="61">
        <v>2329</v>
      </c>
      <c r="B1349" s="62" t="s">
        <v>17680</v>
      </c>
      <c r="C1349" s="69">
        <v>3</v>
      </c>
    </row>
    <row r="1350" spans="1:3">
      <c r="A1350" s="61">
        <v>2330</v>
      </c>
      <c r="B1350" s="62" t="s">
        <v>17681</v>
      </c>
      <c r="C1350" s="69">
        <v>3</v>
      </c>
    </row>
    <row r="1351" spans="1:3">
      <c r="A1351" s="61">
        <v>2331</v>
      </c>
      <c r="B1351" s="62" t="s">
        <v>17682</v>
      </c>
      <c r="C1351" s="69">
        <v>8</v>
      </c>
    </row>
    <row r="1352" spans="1:3">
      <c r="A1352" s="61">
        <v>2332</v>
      </c>
      <c r="B1352" s="62" t="s">
        <v>17683</v>
      </c>
      <c r="C1352" s="69">
        <v>3</v>
      </c>
    </row>
    <row r="1353" spans="1:3">
      <c r="A1353" s="61">
        <v>2333</v>
      </c>
      <c r="B1353" s="62" t="s">
        <v>17684</v>
      </c>
      <c r="C1353" s="69">
        <v>3</v>
      </c>
    </row>
    <row r="1354" spans="1:3">
      <c r="A1354" s="61">
        <v>2334</v>
      </c>
      <c r="B1354" s="62" t="s">
        <v>17685</v>
      </c>
      <c r="C1354" s="69">
        <v>6.1</v>
      </c>
    </row>
    <row r="1355" spans="1:3">
      <c r="A1355" s="61">
        <v>2335</v>
      </c>
      <c r="B1355" s="62" t="s">
        <v>17686</v>
      </c>
      <c r="C1355" s="69">
        <v>3</v>
      </c>
    </row>
    <row r="1356" spans="1:3">
      <c r="A1356" s="61">
        <v>2336</v>
      </c>
      <c r="B1356" s="62" t="s">
        <v>17687</v>
      </c>
      <c r="C1356" s="69">
        <v>3</v>
      </c>
    </row>
    <row r="1357" spans="1:3">
      <c r="A1357" s="64">
        <v>2337</v>
      </c>
      <c r="B1357" s="65" t="s">
        <v>17688</v>
      </c>
      <c r="C1357" s="70">
        <v>6.1</v>
      </c>
    </row>
    <row r="1358" spans="1:3">
      <c r="A1358" s="66">
        <v>2338</v>
      </c>
      <c r="B1358" s="67" t="s">
        <v>17689</v>
      </c>
      <c r="C1358" s="68">
        <v>3</v>
      </c>
    </row>
    <row r="1359" spans="1:3">
      <c r="A1359" s="61">
        <v>2339</v>
      </c>
      <c r="B1359" s="62" t="s">
        <v>17690</v>
      </c>
      <c r="C1359" s="69">
        <v>3</v>
      </c>
    </row>
    <row r="1360" spans="1:3">
      <c r="A1360" s="61">
        <v>2340</v>
      </c>
      <c r="B1360" s="62" t="s">
        <v>17691</v>
      </c>
      <c r="C1360" s="69">
        <v>3</v>
      </c>
    </row>
    <row r="1361" spans="1:3">
      <c r="A1361" s="61">
        <v>2341</v>
      </c>
      <c r="B1361" s="62" t="s">
        <v>17692</v>
      </c>
      <c r="C1361" s="69">
        <v>3</v>
      </c>
    </row>
    <row r="1362" spans="1:3">
      <c r="A1362" s="61">
        <v>2342</v>
      </c>
      <c r="B1362" s="62" t="s">
        <v>17693</v>
      </c>
      <c r="C1362" s="69">
        <v>3</v>
      </c>
    </row>
    <row r="1363" spans="1:3">
      <c r="A1363" s="61">
        <v>2343</v>
      </c>
      <c r="B1363" s="62" t="s">
        <v>17694</v>
      </c>
      <c r="C1363" s="69">
        <v>3</v>
      </c>
    </row>
    <row r="1364" spans="1:3">
      <c r="A1364" s="64">
        <v>2344</v>
      </c>
      <c r="B1364" s="65" t="s">
        <v>17695</v>
      </c>
      <c r="C1364" s="69">
        <v>3</v>
      </c>
    </row>
    <row r="1365" spans="1:3">
      <c r="A1365" s="66">
        <v>2345</v>
      </c>
      <c r="B1365" s="67" t="s">
        <v>17696</v>
      </c>
      <c r="C1365" s="69">
        <v>3</v>
      </c>
    </row>
    <row r="1366" spans="1:3">
      <c r="A1366" s="61">
        <v>2346</v>
      </c>
      <c r="B1366" s="62" t="s">
        <v>17697</v>
      </c>
      <c r="C1366" s="69">
        <v>3</v>
      </c>
    </row>
    <row r="1367" spans="1:3">
      <c r="A1367" s="61">
        <v>2347</v>
      </c>
      <c r="B1367" s="62" t="s">
        <v>17698</v>
      </c>
      <c r="C1367" s="69">
        <v>3</v>
      </c>
    </row>
    <row r="1368" spans="1:3">
      <c r="A1368" s="61">
        <v>2348</v>
      </c>
      <c r="B1368" s="62" t="s">
        <v>17699</v>
      </c>
      <c r="C1368" s="69">
        <v>3</v>
      </c>
    </row>
    <row r="1369" spans="1:3">
      <c r="A1369" s="61">
        <v>2350</v>
      </c>
      <c r="B1369" s="62" t="s">
        <v>17700</v>
      </c>
      <c r="C1369" s="69">
        <v>3</v>
      </c>
    </row>
    <row r="1370" spans="1:3">
      <c r="A1370" s="64">
        <v>2351</v>
      </c>
      <c r="B1370" s="65" t="s">
        <v>17701</v>
      </c>
      <c r="C1370" s="69">
        <v>3</v>
      </c>
    </row>
    <row r="1371" spans="1:3">
      <c r="A1371" s="66">
        <v>2352</v>
      </c>
      <c r="B1371" s="67" t="s">
        <v>17702</v>
      </c>
      <c r="C1371" s="69">
        <v>3</v>
      </c>
    </row>
    <row r="1372" spans="1:3">
      <c r="A1372" s="61">
        <v>2353</v>
      </c>
      <c r="B1372" s="62" t="s">
        <v>17703</v>
      </c>
      <c r="C1372" s="69">
        <v>3</v>
      </c>
    </row>
    <row r="1373" spans="1:3">
      <c r="A1373" s="61">
        <v>2354</v>
      </c>
      <c r="B1373" s="62" t="s">
        <v>17704</v>
      </c>
      <c r="C1373" s="69">
        <v>3</v>
      </c>
    </row>
    <row r="1374" spans="1:3">
      <c r="A1374" s="61">
        <v>2356</v>
      </c>
      <c r="B1374" s="62" t="s">
        <v>17705</v>
      </c>
      <c r="C1374" s="69">
        <v>3</v>
      </c>
    </row>
    <row r="1375" spans="1:3">
      <c r="A1375" s="61">
        <v>2357</v>
      </c>
      <c r="B1375" s="62" t="s">
        <v>17706</v>
      </c>
      <c r="C1375" s="69">
        <v>8</v>
      </c>
    </row>
    <row r="1376" spans="1:3">
      <c r="A1376" s="61">
        <v>2358</v>
      </c>
      <c r="B1376" s="62" t="s">
        <v>17707</v>
      </c>
      <c r="C1376" s="69">
        <v>3</v>
      </c>
    </row>
    <row r="1377" spans="1:3">
      <c r="A1377" s="61">
        <v>2359</v>
      </c>
      <c r="B1377" s="62" t="s">
        <v>17708</v>
      </c>
      <c r="C1377" s="69">
        <v>3</v>
      </c>
    </row>
    <row r="1378" spans="1:3">
      <c r="A1378" s="64">
        <v>2360</v>
      </c>
      <c r="B1378" s="65" t="s">
        <v>17709</v>
      </c>
      <c r="C1378" s="70">
        <v>3</v>
      </c>
    </row>
    <row r="1379" spans="1:3">
      <c r="A1379" s="66">
        <v>2361</v>
      </c>
      <c r="B1379" s="67" t="s">
        <v>17710</v>
      </c>
      <c r="C1379" s="68">
        <v>3</v>
      </c>
    </row>
    <row r="1380" spans="1:3">
      <c r="A1380" s="61">
        <v>2362</v>
      </c>
      <c r="B1380" s="62" t="s">
        <v>17711</v>
      </c>
      <c r="C1380" s="69">
        <v>3</v>
      </c>
    </row>
    <row r="1381" spans="1:3">
      <c r="A1381" s="61">
        <v>2363</v>
      </c>
      <c r="B1381" s="62" t="s">
        <v>17712</v>
      </c>
      <c r="C1381" s="69">
        <v>3</v>
      </c>
    </row>
    <row r="1382" spans="1:3">
      <c r="A1382" s="61">
        <v>2364</v>
      </c>
      <c r="B1382" s="62" t="s">
        <v>17713</v>
      </c>
      <c r="C1382" s="69">
        <v>3</v>
      </c>
    </row>
    <row r="1383" spans="1:3">
      <c r="A1383" s="61">
        <v>2366</v>
      </c>
      <c r="B1383" s="62" t="s">
        <v>17714</v>
      </c>
      <c r="C1383" s="69">
        <v>3</v>
      </c>
    </row>
    <row r="1384" spans="1:3">
      <c r="A1384" s="61">
        <v>2367</v>
      </c>
      <c r="B1384" s="62" t="s">
        <v>17715</v>
      </c>
      <c r="C1384" s="69">
        <v>3</v>
      </c>
    </row>
    <row r="1385" spans="1:3">
      <c r="A1385" s="61">
        <v>2368</v>
      </c>
      <c r="B1385" s="62" t="s">
        <v>17716</v>
      </c>
      <c r="C1385" s="69">
        <v>3</v>
      </c>
    </row>
    <row r="1386" spans="1:3">
      <c r="A1386" s="61">
        <v>2370</v>
      </c>
      <c r="B1386" s="62" t="s">
        <v>17717</v>
      </c>
      <c r="C1386" s="69">
        <v>3</v>
      </c>
    </row>
    <row r="1387" spans="1:3">
      <c r="A1387" s="61">
        <v>2371</v>
      </c>
      <c r="B1387" s="62" t="s">
        <v>17718</v>
      </c>
      <c r="C1387" s="69">
        <v>3</v>
      </c>
    </row>
    <row r="1388" spans="1:3">
      <c r="A1388" s="61">
        <v>2372</v>
      </c>
      <c r="B1388" s="62" t="s">
        <v>17719</v>
      </c>
      <c r="C1388" s="69">
        <v>3</v>
      </c>
    </row>
    <row r="1389" spans="1:3">
      <c r="A1389" s="61">
        <v>2373</v>
      </c>
      <c r="B1389" s="62" t="s">
        <v>17720</v>
      </c>
      <c r="C1389" s="69">
        <v>3</v>
      </c>
    </row>
    <row r="1390" spans="1:3">
      <c r="A1390" s="61">
        <v>2374</v>
      </c>
      <c r="B1390" s="62" t="s">
        <v>17721</v>
      </c>
      <c r="C1390" s="69">
        <v>3</v>
      </c>
    </row>
    <row r="1391" spans="1:3">
      <c r="A1391" s="61">
        <v>2375</v>
      </c>
      <c r="B1391" s="62" t="s">
        <v>17722</v>
      </c>
      <c r="C1391" s="69">
        <v>3</v>
      </c>
    </row>
    <row r="1392" spans="1:3">
      <c r="A1392" s="61">
        <v>2376</v>
      </c>
      <c r="B1392" s="62" t="s">
        <v>17723</v>
      </c>
      <c r="C1392" s="69">
        <v>3</v>
      </c>
    </row>
    <row r="1393" spans="1:3">
      <c r="A1393" s="61">
        <v>2377</v>
      </c>
      <c r="B1393" s="62" t="s">
        <v>17724</v>
      </c>
      <c r="C1393" s="69">
        <v>3</v>
      </c>
    </row>
    <row r="1394" spans="1:3">
      <c r="A1394" s="61">
        <v>2378</v>
      </c>
      <c r="B1394" s="62" t="s">
        <v>17725</v>
      </c>
      <c r="C1394" s="69">
        <v>3</v>
      </c>
    </row>
    <row r="1395" spans="1:3">
      <c r="A1395" s="61">
        <v>2379</v>
      </c>
      <c r="B1395" s="62" t="s">
        <v>17726</v>
      </c>
      <c r="C1395" s="69">
        <v>3</v>
      </c>
    </row>
    <row r="1396" spans="1:3">
      <c r="A1396" s="61">
        <v>2380</v>
      </c>
      <c r="B1396" s="62" t="s">
        <v>17727</v>
      </c>
      <c r="C1396" s="69">
        <v>3</v>
      </c>
    </row>
    <row r="1397" spans="1:3">
      <c r="A1397" s="64">
        <v>2381</v>
      </c>
      <c r="B1397" s="65" t="s">
        <v>17728</v>
      </c>
      <c r="C1397" s="70">
        <v>3</v>
      </c>
    </row>
    <row r="1398" spans="1:3">
      <c r="A1398" s="71">
        <v>2382</v>
      </c>
      <c r="B1398" s="72" t="s">
        <v>17729</v>
      </c>
      <c r="C1398" s="73">
        <v>6.1</v>
      </c>
    </row>
    <row r="1399" spans="1:3">
      <c r="A1399" s="66">
        <v>2383</v>
      </c>
      <c r="B1399" s="67" t="s">
        <v>17730</v>
      </c>
      <c r="C1399" s="68">
        <v>3</v>
      </c>
    </row>
    <row r="1400" spans="1:3">
      <c r="A1400" s="61">
        <v>2384</v>
      </c>
      <c r="B1400" s="62" t="s">
        <v>17731</v>
      </c>
      <c r="C1400" s="69">
        <v>3</v>
      </c>
    </row>
    <row r="1401" spans="1:3">
      <c r="A1401" s="61">
        <v>2385</v>
      </c>
      <c r="B1401" s="62" t="s">
        <v>17732</v>
      </c>
      <c r="C1401" s="69">
        <v>3</v>
      </c>
    </row>
    <row r="1402" spans="1:3">
      <c r="A1402" s="61">
        <v>2386</v>
      </c>
      <c r="B1402" s="62" t="s">
        <v>17733</v>
      </c>
      <c r="C1402" s="69">
        <v>3</v>
      </c>
    </row>
    <row r="1403" spans="1:3">
      <c r="A1403" s="61">
        <v>2387</v>
      </c>
      <c r="B1403" s="62" t="s">
        <v>17734</v>
      </c>
      <c r="C1403" s="69">
        <v>3</v>
      </c>
    </row>
    <row r="1404" spans="1:3">
      <c r="A1404" s="61">
        <v>2388</v>
      </c>
      <c r="B1404" s="62" t="s">
        <v>17735</v>
      </c>
      <c r="C1404" s="69">
        <v>3</v>
      </c>
    </row>
    <row r="1405" spans="1:3">
      <c r="A1405" s="61">
        <v>2389</v>
      </c>
      <c r="B1405" s="62" t="s">
        <v>17736</v>
      </c>
      <c r="C1405" s="69">
        <v>3</v>
      </c>
    </row>
    <row r="1406" spans="1:3">
      <c r="A1406" s="61">
        <v>2390</v>
      </c>
      <c r="B1406" s="62" t="s">
        <v>17737</v>
      </c>
      <c r="C1406" s="69">
        <v>3</v>
      </c>
    </row>
    <row r="1407" spans="1:3">
      <c r="A1407" s="61">
        <v>2391</v>
      </c>
      <c r="B1407" s="62" t="s">
        <v>17738</v>
      </c>
      <c r="C1407" s="69">
        <v>3</v>
      </c>
    </row>
    <row r="1408" spans="1:3">
      <c r="A1408" s="61">
        <v>2392</v>
      </c>
      <c r="B1408" s="62" t="s">
        <v>17739</v>
      </c>
      <c r="C1408" s="69">
        <v>3</v>
      </c>
    </row>
    <row r="1409" spans="1:3">
      <c r="A1409" s="61">
        <v>2393</v>
      </c>
      <c r="B1409" s="62" t="s">
        <v>17740</v>
      </c>
      <c r="C1409" s="69">
        <v>3</v>
      </c>
    </row>
    <row r="1410" spans="1:3">
      <c r="A1410" s="61">
        <v>2394</v>
      </c>
      <c r="B1410" s="62" t="s">
        <v>17741</v>
      </c>
      <c r="C1410" s="69">
        <v>3</v>
      </c>
    </row>
    <row r="1411" spans="1:3">
      <c r="A1411" s="61">
        <v>2395</v>
      </c>
      <c r="B1411" s="62" t="s">
        <v>17742</v>
      </c>
      <c r="C1411" s="69">
        <v>3</v>
      </c>
    </row>
    <row r="1412" spans="1:3">
      <c r="A1412" s="61">
        <v>2396</v>
      </c>
      <c r="B1412" s="62" t="s">
        <v>17743</v>
      </c>
      <c r="C1412" s="69">
        <v>3</v>
      </c>
    </row>
    <row r="1413" spans="1:3">
      <c r="A1413" s="61">
        <v>2397</v>
      </c>
      <c r="B1413" s="62" t="s">
        <v>17744</v>
      </c>
      <c r="C1413" s="69">
        <v>3</v>
      </c>
    </row>
    <row r="1414" spans="1:3">
      <c r="A1414" s="61">
        <v>2398</v>
      </c>
      <c r="B1414" s="62" t="s">
        <v>17745</v>
      </c>
      <c r="C1414" s="69">
        <v>3</v>
      </c>
    </row>
    <row r="1415" spans="1:3">
      <c r="A1415" s="61">
        <v>2399</v>
      </c>
      <c r="B1415" s="62" t="s">
        <v>17746</v>
      </c>
      <c r="C1415" s="69">
        <v>3</v>
      </c>
    </row>
    <row r="1416" spans="1:3">
      <c r="A1416" s="61">
        <v>2400</v>
      </c>
      <c r="B1416" s="62" t="s">
        <v>17747</v>
      </c>
      <c r="C1416" s="69">
        <v>3</v>
      </c>
    </row>
    <row r="1417" spans="1:3">
      <c r="A1417" s="61">
        <v>2401</v>
      </c>
      <c r="B1417" s="62" t="s">
        <v>17748</v>
      </c>
      <c r="C1417" s="69">
        <v>8</v>
      </c>
    </row>
    <row r="1418" spans="1:3">
      <c r="A1418" s="61">
        <v>2402</v>
      </c>
      <c r="B1418" s="62" t="s">
        <v>17749</v>
      </c>
      <c r="C1418" s="69">
        <v>3</v>
      </c>
    </row>
    <row r="1419" spans="1:3">
      <c r="A1419" s="61">
        <v>2403</v>
      </c>
      <c r="B1419" s="62" t="s">
        <v>17750</v>
      </c>
      <c r="C1419" s="69">
        <v>3</v>
      </c>
    </row>
    <row r="1420" spans="1:3">
      <c r="A1420" s="61">
        <v>2404</v>
      </c>
      <c r="B1420" s="62" t="s">
        <v>17751</v>
      </c>
      <c r="C1420" s="69">
        <v>3</v>
      </c>
    </row>
    <row r="1421" spans="1:3">
      <c r="A1421" s="61">
        <v>2405</v>
      </c>
      <c r="B1421" s="62" t="s">
        <v>17752</v>
      </c>
      <c r="C1421" s="69">
        <v>3</v>
      </c>
    </row>
    <row r="1422" spans="1:3">
      <c r="A1422" s="61">
        <v>2406</v>
      </c>
      <c r="B1422" s="62" t="s">
        <v>17753</v>
      </c>
      <c r="C1422" s="69">
        <v>3</v>
      </c>
    </row>
    <row r="1423" spans="1:3">
      <c r="A1423" s="61">
        <v>2407</v>
      </c>
      <c r="B1423" s="62" t="s">
        <v>17754</v>
      </c>
      <c r="C1423" s="69">
        <v>6.1</v>
      </c>
    </row>
    <row r="1424" spans="1:3">
      <c r="A1424" s="61">
        <v>2409</v>
      </c>
      <c r="B1424" s="62" t="s">
        <v>17755</v>
      </c>
      <c r="C1424" s="69">
        <v>3</v>
      </c>
    </row>
    <row r="1425" spans="1:3">
      <c r="A1425" s="61">
        <v>2410</v>
      </c>
      <c r="B1425" s="62" t="s">
        <v>17756</v>
      </c>
      <c r="C1425" s="69">
        <v>3</v>
      </c>
    </row>
    <row r="1426" spans="1:3">
      <c r="A1426" s="61">
        <v>2411</v>
      </c>
      <c r="B1426" s="62" t="s">
        <v>17757</v>
      </c>
      <c r="C1426" s="69">
        <v>3</v>
      </c>
    </row>
    <row r="1427" spans="1:3">
      <c r="A1427" s="61">
        <v>2412</v>
      </c>
      <c r="B1427" s="62" t="s">
        <v>17758</v>
      </c>
      <c r="C1427" s="69">
        <v>3</v>
      </c>
    </row>
    <row r="1428" spans="1:3">
      <c r="A1428" s="61">
        <v>2413</v>
      </c>
      <c r="B1428" s="62" t="s">
        <v>17759</v>
      </c>
      <c r="C1428" s="69">
        <v>3</v>
      </c>
    </row>
    <row r="1429" spans="1:3">
      <c r="A1429" s="61">
        <v>2414</v>
      </c>
      <c r="B1429" s="62" t="s">
        <v>17760</v>
      </c>
      <c r="C1429" s="69">
        <v>3</v>
      </c>
    </row>
    <row r="1430" spans="1:3">
      <c r="A1430" s="61">
        <v>2416</v>
      </c>
      <c r="B1430" s="62" t="s">
        <v>17761</v>
      </c>
      <c r="C1430" s="69">
        <v>3</v>
      </c>
    </row>
    <row r="1431" spans="1:3">
      <c r="A1431" s="61">
        <v>2417</v>
      </c>
      <c r="B1431" s="62" t="s">
        <v>17762</v>
      </c>
      <c r="C1431" s="69">
        <v>2.2999999999999998</v>
      </c>
    </row>
    <row r="1432" spans="1:3">
      <c r="A1432" s="61">
        <v>2418</v>
      </c>
      <c r="B1432" s="62" t="s">
        <v>17763</v>
      </c>
      <c r="C1432" s="69">
        <v>2.2999999999999998</v>
      </c>
    </row>
    <row r="1433" spans="1:3">
      <c r="A1433" s="61">
        <v>2419</v>
      </c>
      <c r="B1433" s="62" t="s">
        <v>17764</v>
      </c>
      <c r="C1433" s="69">
        <v>2.1</v>
      </c>
    </row>
    <row r="1434" spans="1:3">
      <c r="A1434" s="61">
        <v>2420</v>
      </c>
      <c r="B1434" s="62" t="s">
        <v>17765</v>
      </c>
      <c r="C1434" s="69">
        <v>2.2999999999999998</v>
      </c>
    </row>
    <row r="1435" spans="1:3">
      <c r="A1435" s="61">
        <v>2421</v>
      </c>
      <c r="B1435" s="62" t="s">
        <v>17766</v>
      </c>
      <c r="C1435" s="69">
        <v>2.2999999999999998</v>
      </c>
    </row>
    <row r="1436" spans="1:3">
      <c r="A1436" s="61">
        <v>2422</v>
      </c>
      <c r="B1436" s="62" t="s">
        <v>17767</v>
      </c>
      <c r="C1436" s="69">
        <v>2.2000000000000002</v>
      </c>
    </row>
    <row r="1437" spans="1:3">
      <c r="A1437" s="61">
        <v>2424</v>
      </c>
      <c r="B1437" s="62" t="s">
        <v>17768</v>
      </c>
      <c r="C1437" s="69">
        <v>2.2000000000000002</v>
      </c>
    </row>
    <row r="1438" spans="1:3" ht="30">
      <c r="A1438" s="64">
        <v>2426</v>
      </c>
      <c r="B1438" s="65" t="s">
        <v>17769</v>
      </c>
      <c r="C1438" s="70">
        <v>5.0999999999999996</v>
      </c>
    </row>
    <row r="1439" spans="1:3">
      <c r="A1439" s="66">
        <v>2427</v>
      </c>
      <c r="B1439" s="67" t="s">
        <v>17770</v>
      </c>
      <c r="C1439" s="68">
        <v>5.0999999999999996</v>
      </c>
    </row>
    <row r="1440" spans="1:3">
      <c r="A1440" s="64">
        <v>2428</v>
      </c>
      <c r="B1440" s="65" t="s">
        <v>17771</v>
      </c>
      <c r="C1440" s="69">
        <v>5.0999999999999996</v>
      </c>
    </row>
    <row r="1441" spans="1:3">
      <c r="A1441" s="71">
        <v>2429</v>
      </c>
      <c r="B1441" s="72" t="s">
        <v>17772</v>
      </c>
      <c r="C1441" s="69">
        <v>5.0999999999999996</v>
      </c>
    </row>
    <row r="1442" spans="1:3">
      <c r="A1442" s="71">
        <v>2430</v>
      </c>
      <c r="B1442" s="72" t="s">
        <v>17773</v>
      </c>
      <c r="C1442" s="69">
        <v>8</v>
      </c>
    </row>
    <row r="1443" spans="1:3">
      <c r="A1443" s="66">
        <v>2431</v>
      </c>
      <c r="B1443" s="67" t="s">
        <v>17774</v>
      </c>
      <c r="C1443" s="69">
        <v>6.1</v>
      </c>
    </row>
    <row r="1444" spans="1:3">
      <c r="A1444" s="61">
        <v>2432</v>
      </c>
      <c r="B1444" s="62" t="s">
        <v>17775</v>
      </c>
      <c r="C1444" s="69">
        <v>6.1</v>
      </c>
    </row>
    <row r="1445" spans="1:3">
      <c r="A1445" s="61">
        <v>2433</v>
      </c>
      <c r="B1445" s="62" t="s">
        <v>17776</v>
      </c>
      <c r="C1445" s="69">
        <v>6.1</v>
      </c>
    </row>
    <row r="1446" spans="1:3">
      <c r="A1446" s="64">
        <v>2434</v>
      </c>
      <c r="B1446" s="65" t="s">
        <v>17777</v>
      </c>
      <c r="C1446" s="70">
        <v>8</v>
      </c>
    </row>
    <row r="1447" spans="1:3">
      <c r="A1447" s="71">
        <v>2435</v>
      </c>
      <c r="B1447" s="72" t="s">
        <v>17778</v>
      </c>
      <c r="C1447" s="73">
        <v>8</v>
      </c>
    </row>
    <row r="1448" spans="1:3">
      <c r="A1448" s="66">
        <v>2436</v>
      </c>
      <c r="B1448" s="67" t="s">
        <v>17779</v>
      </c>
      <c r="C1448" s="68">
        <v>3</v>
      </c>
    </row>
    <row r="1449" spans="1:3">
      <c r="A1449" s="64">
        <v>2437</v>
      </c>
      <c r="B1449" s="65" t="s">
        <v>17780</v>
      </c>
      <c r="C1449" s="70">
        <v>8</v>
      </c>
    </row>
    <row r="1450" spans="1:3">
      <c r="A1450" s="66">
        <v>2438</v>
      </c>
      <c r="B1450" s="67" t="s">
        <v>17781</v>
      </c>
      <c r="C1450" s="68">
        <v>6.1</v>
      </c>
    </row>
    <row r="1451" spans="1:3">
      <c r="A1451" s="61">
        <v>2439</v>
      </c>
      <c r="B1451" s="62" t="s">
        <v>17782</v>
      </c>
      <c r="C1451" s="69">
        <v>8</v>
      </c>
    </row>
    <row r="1452" spans="1:3">
      <c r="A1452" s="61">
        <v>2440</v>
      </c>
      <c r="B1452" s="62" t="s">
        <v>17783</v>
      </c>
      <c r="C1452" s="69">
        <v>8</v>
      </c>
    </row>
    <row r="1453" spans="1:3" ht="30">
      <c r="A1453" s="61">
        <v>2441</v>
      </c>
      <c r="B1453" s="62" t="s">
        <v>17784</v>
      </c>
      <c r="C1453" s="69">
        <v>4.2</v>
      </c>
    </row>
    <row r="1454" spans="1:3">
      <c r="A1454" s="61">
        <v>2442</v>
      </c>
      <c r="B1454" s="62" t="s">
        <v>17785</v>
      </c>
      <c r="C1454" s="69">
        <v>8</v>
      </c>
    </row>
    <row r="1455" spans="1:3">
      <c r="A1455" s="61">
        <v>2443</v>
      </c>
      <c r="B1455" s="62" t="s">
        <v>17786</v>
      </c>
      <c r="C1455" s="69">
        <v>8</v>
      </c>
    </row>
    <row r="1456" spans="1:3">
      <c r="A1456" s="61">
        <v>2444</v>
      </c>
      <c r="B1456" s="62" t="s">
        <v>17787</v>
      </c>
      <c r="C1456" s="69">
        <v>8</v>
      </c>
    </row>
    <row r="1457" spans="1:3">
      <c r="A1457" s="61">
        <v>2446</v>
      </c>
      <c r="B1457" s="62" t="s">
        <v>17788</v>
      </c>
      <c r="C1457" s="69">
        <v>6.1</v>
      </c>
    </row>
    <row r="1458" spans="1:3">
      <c r="A1458" s="61">
        <v>2447</v>
      </c>
      <c r="B1458" s="62" t="s">
        <v>17789</v>
      </c>
      <c r="C1458" s="69">
        <v>4.2</v>
      </c>
    </row>
    <row r="1459" spans="1:3">
      <c r="A1459" s="61">
        <v>2448</v>
      </c>
      <c r="B1459" s="62" t="s">
        <v>17790</v>
      </c>
      <c r="C1459" s="69">
        <v>4.0999999999999996</v>
      </c>
    </row>
    <row r="1460" spans="1:3">
      <c r="A1460" s="61">
        <v>2451</v>
      </c>
      <c r="B1460" s="62" t="s">
        <v>17791</v>
      </c>
      <c r="C1460" s="69">
        <v>2.2000000000000002</v>
      </c>
    </row>
    <row r="1461" spans="1:3">
      <c r="A1461" s="61">
        <v>2452</v>
      </c>
      <c r="B1461" s="62" t="s">
        <v>17792</v>
      </c>
      <c r="C1461" s="69">
        <v>2.1</v>
      </c>
    </row>
    <row r="1462" spans="1:3">
      <c r="A1462" s="61">
        <v>2453</v>
      </c>
      <c r="B1462" s="62" t="s">
        <v>17793</v>
      </c>
      <c r="C1462" s="69">
        <v>2.1</v>
      </c>
    </row>
    <row r="1463" spans="1:3">
      <c r="A1463" s="61">
        <v>2454</v>
      </c>
      <c r="B1463" s="62" t="s">
        <v>17794</v>
      </c>
      <c r="C1463" s="69">
        <v>2.1</v>
      </c>
    </row>
    <row r="1464" spans="1:3">
      <c r="A1464" s="61">
        <v>2455</v>
      </c>
      <c r="B1464" s="62" t="s">
        <v>17795</v>
      </c>
      <c r="C1464" s="69">
        <v>2.2000000000000002</v>
      </c>
    </row>
    <row r="1465" spans="1:3">
      <c r="A1465" s="61">
        <v>2456</v>
      </c>
      <c r="B1465" s="62" t="s">
        <v>17796</v>
      </c>
      <c r="C1465" s="69">
        <v>3</v>
      </c>
    </row>
    <row r="1466" spans="1:3">
      <c r="A1466" s="61">
        <v>2457</v>
      </c>
      <c r="B1466" s="62" t="s">
        <v>17797</v>
      </c>
      <c r="C1466" s="69">
        <v>3</v>
      </c>
    </row>
    <row r="1467" spans="1:3">
      <c r="A1467" s="61">
        <v>2458</v>
      </c>
      <c r="B1467" s="62" t="s">
        <v>17798</v>
      </c>
      <c r="C1467" s="69">
        <v>3</v>
      </c>
    </row>
    <row r="1468" spans="1:3">
      <c r="A1468" s="61">
        <v>2459</v>
      </c>
      <c r="B1468" s="62" t="s">
        <v>17799</v>
      </c>
      <c r="C1468" s="69">
        <v>3</v>
      </c>
    </row>
    <row r="1469" spans="1:3">
      <c r="A1469" s="61">
        <v>2460</v>
      </c>
      <c r="B1469" s="62" t="s">
        <v>17800</v>
      </c>
      <c r="C1469" s="69">
        <v>3</v>
      </c>
    </row>
    <row r="1470" spans="1:3">
      <c r="A1470" s="61">
        <v>2461</v>
      </c>
      <c r="B1470" s="62" t="s">
        <v>17801</v>
      </c>
      <c r="C1470" s="69">
        <v>3</v>
      </c>
    </row>
    <row r="1471" spans="1:3">
      <c r="A1471" s="61">
        <v>2463</v>
      </c>
      <c r="B1471" s="62" t="s">
        <v>17802</v>
      </c>
      <c r="C1471" s="69">
        <v>4.3</v>
      </c>
    </row>
    <row r="1472" spans="1:3">
      <c r="A1472" s="61">
        <v>2464</v>
      </c>
      <c r="B1472" s="62" t="s">
        <v>17803</v>
      </c>
      <c r="C1472" s="69">
        <v>5.0999999999999996</v>
      </c>
    </row>
    <row r="1473" spans="1:3" ht="30">
      <c r="A1473" s="61">
        <v>2465</v>
      </c>
      <c r="B1473" s="62" t="s">
        <v>17804</v>
      </c>
      <c r="C1473" s="69">
        <v>5.0999999999999996</v>
      </c>
    </row>
    <row r="1474" spans="1:3">
      <c r="A1474" s="61">
        <v>2466</v>
      </c>
      <c r="B1474" s="62" t="s">
        <v>17805</v>
      </c>
      <c r="C1474" s="69">
        <v>5.0999999999999996</v>
      </c>
    </row>
    <row r="1475" spans="1:3">
      <c r="A1475" s="61">
        <v>2468</v>
      </c>
      <c r="B1475" s="62" t="s">
        <v>17806</v>
      </c>
      <c r="C1475" s="69">
        <v>5.0999999999999996</v>
      </c>
    </row>
    <row r="1476" spans="1:3">
      <c r="A1476" s="61">
        <v>2469</v>
      </c>
      <c r="B1476" s="62" t="s">
        <v>17807</v>
      </c>
      <c r="C1476" s="69">
        <v>5.0999999999999996</v>
      </c>
    </row>
    <row r="1477" spans="1:3">
      <c r="A1477" s="61">
        <v>2470</v>
      </c>
      <c r="B1477" s="62" t="s">
        <v>17808</v>
      </c>
      <c r="C1477" s="69">
        <v>6.1</v>
      </c>
    </row>
    <row r="1478" spans="1:3">
      <c r="A1478" s="61">
        <v>2471</v>
      </c>
      <c r="B1478" s="62" t="s">
        <v>17809</v>
      </c>
      <c r="C1478" s="69">
        <v>6.1</v>
      </c>
    </row>
    <row r="1479" spans="1:3">
      <c r="A1479" s="61">
        <v>2473</v>
      </c>
      <c r="B1479" s="62" t="s">
        <v>17810</v>
      </c>
      <c r="C1479" s="69">
        <v>6.1</v>
      </c>
    </row>
    <row r="1480" spans="1:3">
      <c r="A1480" s="64">
        <v>2474</v>
      </c>
      <c r="B1480" s="65" t="s">
        <v>17811</v>
      </c>
      <c r="C1480" s="70">
        <v>6.1</v>
      </c>
    </row>
    <row r="1481" spans="1:3">
      <c r="A1481" s="66">
        <v>2475</v>
      </c>
      <c r="B1481" s="67" t="s">
        <v>17812</v>
      </c>
      <c r="C1481" s="68">
        <v>8</v>
      </c>
    </row>
    <row r="1482" spans="1:3">
      <c r="A1482" s="61">
        <v>2477</v>
      </c>
      <c r="B1482" s="62" t="s">
        <v>17813</v>
      </c>
      <c r="C1482" s="69">
        <v>6.1</v>
      </c>
    </row>
    <row r="1483" spans="1:3" ht="30">
      <c r="A1483" s="64">
        <v>2478</v>
      </c>
      <c r="B1483" s="65" t="s">
        <v>17814</v>
      </c>
      <c r="C1483" s="69">
        <v>3</v>
      </c>
    </row>
    <row r="1484" spans="1:3">
      <c r="A1484" s="71">
        <v>2480</v>
      </c>
      <c r="B1484" s="72" t="s">
        <v>17815</v>
      </c>
      <c r="C1484" s="70">
        <v>6.1</v>
      </c>
    </row>
    <row r="1485" spans="1:3">
      <c r="A1485" s="71">
        <v>2481</v>
      </c>
      <c r="B1485" s="72" t="s">
        <v>17816</v>
      </c>
      <c r="C1485" s="73">
        <v>6.1</v>
      </c>
    </row>
    <row r="1486" spans="1:3">
      <c r="A1486" s="71">
        <v>2482</v>
      </c>
      <c r="B1486" s="72" t="s">
        <v>17817</v>
      </c>
      <c r="C1486" s="73">
        <v>6.1</v>
      </c>
    </row>
    <row r="1487" spans="1:3">
      <c r="A1487" s="71">
        <v>2483</v>
      </c>
      <c r="B1487" s="72" t="s">
        <v>17818</v>
      </c>
      <c r="C1487" s="73">
        <v>6.1</v>
      </c>
    </row>
    <row r="1488" spans="1:3">
      <c r="A1488" s="71">
        <v>2484</v>
      </c>
      <c r="B1488" s="72" t="s">
        <v>17819</v>
      </c>
      <c r="C1488" s="73">
        <v>6.1</v>
      </c>
    </row>
    <row r="1489" spans="1:3">
      <c r="A1489" s="71">
        <v>2485</v>
      </c>
      <c r="B1489" s="72" t="s">
        <v>17820</v>
      </c>
      <c r="C1489" s="73">
        <v>6.1</v>
      </c>
    </row>
    <row r="1490" spans="1:3">
      <c r="A1490" s="71">
        <v>2486</v>
      </c>
      <c r="B1490" s="72" t="s">
        <v>17821</v>
      </c>
      <c r="C1490" s="73">
        <v>6.1</v>
      </c>
    </row>
    <row r="1491" spans="1:3">
      <c r="A1491" s="71">
        <v>2487</v>
      </c>
      <c r="B1491" s="72" t="s">
        <v>17822</v>
      </c>
      <c r="C1491" s="73">
        <v>6.1</v>
      </c>
    </row>
    <row r="1492" spans="1:3">
      <c r="A1492" s="71">
        <v>2488</v>
      </c>
      <c r="B1492" s="72" t="s">
        <v>17823</v>
      </c>
      <c r="C1492" s="73">
        <v>6.1</v>
      </c>
    </row>
    <row r="1493" spans="1:3">
      <c r="A1493" s="66">
        <v>2490</v>
      </c>
      <c r="B1493" s="67" t="s">
        <v>17824</v>
      </c>
      <c r="C1493" s="68">
        <v>6.1</v>
      </c>
    </row>
    <row r="1494" spans="1:3">
      <c r="A1494" s="61">
        <v>2491</v>
      </c>
      <c r="B1494" s="62" t="s">
        <v>17825</v>
      </c>
      <c r="C1494" s="69">
        <v>8</v>
      </c>
    </row>
    <row r="1495" spans="1:3">
      <c r="A1495" s="61">
        <v>2493</v>
      </c>
      <c r="B1495" s="62" t="s">
        <v>17826</v>
      </c>
      <c r="C1495" s="69">
        <v>3</v>
      </c>
    </row>
    <row r="1496" spans="1:3">
      <c r="A1496" s="61">
        <v>2495</v>
      </c>
      <c r="B1496" s="62" t="s">
        <v>17827</v>
      </c>
      <c r="C1496" s="69">
        <v>5.0999999999999996</v>
      </c>
    </row>
    <row r="1497" spans="1:3">
      <c r="A1497" s="61">
        <v>2496</v>
      </c>
      <c r="B1497" s="62" t="s">
        <v>17828</v>
      </c>
      <c r="C1497" s="69">
        <v>8</v>
      </c>
    </row>
    <row r="1498" spans="1:3">
      <c r="A1498" s="61">
        <v>2498</v>
      </c>
      <c r="B1498" s="62" t="s">
        <v>17829</v>
      </c>
      <c r="C1498" s="69">
        <v>3</v>
      </c>
    </row>
    <row r="1499" spans="1:3">
      <c r="A1499" s="61">
        <v>2501</v>
      </c>
      <c r="B1499" s="62" t="s">
        <v>17830</v>
      </c>
      <c r="C1499" s="69">
        <v>6.1</v>
      </c>
    </row>
    <row r="1500" spans="1:3">
      <c r="A1500" s="61">
        <v>2502</v>
      </c>
      <c r="B1500" s="62" t="s">
        <v>17831</v>
      </c>
      <c r="C1500" s="69">
        <v>8</v>
      </c>
    </row>
    <row r="1501" spans="1:3">
      <c r="A1501" s="61">
        <v>2503</v>
      </c>
      <c r="B1501" s="62" t="s">
        <v>17832</v>
      </c>
      <c r="C1501" s="69">
        <v>8</v>
      </c>
    </row>
    <row r="1502" spans="1:3">
      <c r="A1502" s="61">
        <v>2504</v>
      </c>
      <c r="B1502" s="62" t="s">
        <v>17833</v>
      </c>
      <c r="C1502" s="69">
        <v>6.1</v>
      </c>
    </row>
    <row r="1503" spans="1:3">
      <c r="A1503" s="61">
        <v>2505</v>
      </c>
      <c r="B1503" s="62" t="s">
        <v>17834</v>
      </c>
      <c r="C1503" s="69">
        <v>6.1</v>
      </c>
    </row>
    <row r="1504" spans="1:3">
      <c r="A1504" s="61">
        <v>2506</v>
      </c>
      <c r="B1504" s="62" t="s">
        <v>17835</v>
      </c>
      <c r="C1504" s="69">
        <v>8</v>
      </c>
    </row>
    <row r="1505" spans="1:3">
      <c r="A1505" s="61">
        <v>2507</v>
      </c>
      <c r="B1505" s="62" t="s">
        <v>17836</v>
      </c>
      <c r="C1505" s="69">
        <v>8</v>
      </c>
    </row>
    <row r="1506" spans="1:3">
      <c r="A1506" s="61">
        <v>2508</v>
      </c>
      <c r="B1506" s="62" t="s">
        <v>17837</v>
      </c>
      <c r="C1506" s="69">
        <v>8</v>
      </c>
    </row>
    <row r="1507" spans="1:3">
      <c r="A1507" s="61">
        <v>2509</v>
      </c>
      <c r="B1507" s="62" t="s">
        <v>17838</v>
      </c>
      <c r="C1507" s="69">
        <v>8</v>
      </c>
    </row>
    <row r="1508" spans="1:3">
      <c r="A1508" s="61">
        <v>2511</v>
      </c>
      <c r="B1508" s="62" t="s">
        <v>17839</v>
      </c>
      <c r="C1508" s="69">
        <v>8</v>
      </c>
    </row>
    <row r="1509" spans="1:3">
      <c r="A1509" s="61">
        <v>2512</v>
      </c>
      <c r="B1509" s="62" t="s">
        <v>17840</v>
      </c>
      <c r="C1509" s="69">
        <v>6.1</v>
      </c>
    </row>
    <row r="1510" spans="1:3">
      <c r="A1510" s="61">
        <v>2513</v>
      </c>
      <c r="B1510" s="62" t="s">
        <v>17841</v>
      </c>
      <c r="C1510" s="69">
        <v>8</v>
      </c>
    </row>
    <row r="1511" spans="1:3">
      <c r="A1511" s="61">
        <v>2514</v>
      </c>
      <c r="B1511" s="62" t="s">
        <v>17842</v>
      </c>
      <c r="C1511" s="69">
        <v>3</v>
      </c>
    </row>
    <row r="1512" spans="1:3">
      <c r="A1512" s="61">
        <v>2515</v>
      </c>
      <c r="B1512" s="62" t="s">
        <v>17843</v>
      </c>
      <c r="C1512" s="69">
        <v>6.1</v>
      </c>
    </row>
    <row r="1513" spans="1:3">
      <c r="A1513" s="61">
        <v>2516</v>
      </c>
      <c r="B1513" s="62" t="s">
        <v>17844</v>
      </c>
      <c r="C1513" s="69">
        <v>6.1</v>
      </c>
    </row>
    <row r="1514" spans="1:3">
      <c r="A1514" s="61">
        <v>2517</v>
      </c>
      <c r="B1514" s="62" t="s">
        <v>17845</v>
      </c>
      <c r="C1514" s="69">
        <v>2.1</v>
      </c>
    </row>
    <row r="1515" spans="1:3">
      <c r="A1515" s="61">
        <v>2518</v>
      </c>
      <c r="B1515" s="62" t="s">
        <v>17846</v>
      </c>
      <c r="C1515" s="69">
        <v>6.1</v>
      </c>
    </row>
    <row r="1516" spans="1:3">
      <c r="A1516" s="61">
        <v>2520</v>
      </c>
      <c r="B1516" s="62" t="s">
        <v>17847</v>
      </c>
      <c r="C1516" s="69">
        <v>3</v>
      </c>
    </row>
    <row r="1517" spans="1:3">
      <c r="A1517" s="61">
        <v>2521</v>
      </c>
      <c r="B1517" s="62" t="s">
        <v>17848</v>
      </c>
      <c r="C1517" s="69">
        <v>6.1</v>
      </c>
    </row>
    <row r="1518" spans="1:3">
      <c r="A1518" s="61">
        <v>2522</v>
      </c>
      <c r="B1518" s="62" t="s">
        <v>17849</v>
      </c>
      <c r="C1518" s="69">
        <v>6.1</v>
      </c>
    </row>
    <row r="1519" spans="1:3">
      <c r="A1519" s="61">
        <v>2524</v>
      </c>
      <c r="B1519" s="62" t="s">
        <v>17850</v>
      </c>
      <c r="C1519" s="69">
        <v>3</v>
      </c>
    </row>
    <row r="1520" spans="1:3">
      <c r="A1520" s="61">
        <v>2525</v>
      </c>
      <c r="B1520" s="62" t="s">
        <v>17851</v>
      </c>
      <c r="C1520" s="69">
        <v>6.1</v>
      </c>
    </row>
    <row r="1521" spans="1:3">
      <c r="A1521" s="61">
        <v>2526</v>
      </c>
      <c r="B1521" s="62" t="s">
        <v>17852</v>
      </c>
      <c r="C1521" s="69">
        <v>3</v>
      </c>
    </row>
    <row r="1522" spans="1:3">
      <c r="A1522" s="61">
        <v>2527</v>
      </c>
      <c r="B1522" s="62" t="s">
        <v>17853</v>
      </c>
      <c r="C1522" s="69">
        <v>3</v>
      </c>
    </row>
    <row r="1523" spans="1:3">
      <c r="A1523" s="61">
        <v>2528</v>
      </c>
      <c r="B1523" s="62" t="s">
        <v>17854</v>
      </c>
      <c r="C1523" s="69">
        <v>3</v>
      </c>
    </row>
    <row r="1524" spans="1:3">
      <c r="A1524" s="61">
        <v>2529</v>
      </c>
      <c r="B1524" s="62" t="s">
        <v>17855</v>
      </c>
      <c r="C1524" s="69">
        <v>3</v>
      </c>
    </row>
    <row r="1525" spans="1:3">
      <c r="A1525" s="61">
        <v>2531</v>
      </c>
      <c r="B1525" s="62" t="s">
        <v>17856</v>
      </c>
      <c r="C1525" s="69">
        <v>8</v>
      </c>
    </row>
    <row r="1526" spans="1:3">
      <c r="A1526" s="61">
        <v>2533</v>
      </c>
      <c r="B1526" s="62" t="s">
        <v>17857</v>
      </c>
      <c r="C1526" s="69">
        <v>6.1</v>
      </c>
    </row>
    <row r="1527" spans="1:3">
      <c r="A1527" s="61">
        <v>2534</v>
      </c>
      <c r="B1527" s="62" t="s">
        <v>17858</v>
      </c>
      <c r="C1527" s="69">
        <v>2.2999999999999998</v>
      </c>
    </row>
    <row r="1528" spans="1:3">
      <c r="A1528" s="61">
        <v>2535</v>
      </c>
      <c r="B1528" s="62" t="s">
        <v>17859</v>
      </c>
      <c r="C1528" s="69">
        <v>3</v>
      </c>
    </row>
    <row r="1529" spans="1:3">
      <c r="A1529" s="61">
        <v>2536</v>
      </c>
      <c r="B1529" s="62" t="s">
        <v>17860</v>
      </c>
      <c r="C1529" s="69">
        <v>3</v>
      </c>
    </row>
    <row r="1530" spans="1:3">
      <c r="A1530" s="61">
        <v>2538</v>
      </c>
      <c r="B1530" s="62" t="s">
        <v>17861</v>
      </c>
      <c r="C1530" s="69">
        <v>4.0999999999999996</v>
      </c>
    </row>
    <row r="1531" spans="1:3">
      <c r="A1531" s="61">
        <v>2541</v>
      </c>
      <c r="B1531" s="62" t="s">
        <v>17862</v>
      </c>
      <c r="C1531" s="69">
        <v>3</v>
      </c>
    </row>
    <row r="1532" spans="1:3">
      <c r="A1532" s="61">
        <v>2542</v>
      </c>
      <c r="B1532" s="62" t="s">
        <v>17863</v>
      </c>
      <c r="C1532" s="69">
        <v>6.1</v>
      </c>
    </row>
    <row r="1533" spans="1:3">
      <c r="A1533" s="64">
        <v>2545</v>
      </c>
      <c r="B1533" s="65" t="s">
        <v>17864</v>
      </c>
      <c r="C1533" s="69">
        <v>4.2</v>
      </c>
    </row>
    <row r="1534" spans="1:3">
      <c r="A1534" s="71">
        <v>2546</v>
      </c>
      <c r="B1534" s="72" t="s">
        <v>17865</v>
      </c>
      <c r="C1534" s="69">
        <v>4.2</v>
      </c>
    </row>
    <row r="1535" spans="1:3">
      <c r="A1535" s="66">
        <v>2547</v>
      </c>
      <c r="B1535" s="67" t="s">
        <v>17866</v>
      </c>
      <c r="C1535" s="69">
        <v>5.0999999999999996</v>
      </c>
    </row>
    <row r="1536" spans="1:3">
      <c r="A1536" s="61">
        <v>2548</v>
      </c>
      <c r="B1536" s="62" t="s">
        <v>17867</v>
      </c>
      <c r="C1536" s="69">
        <v>2.2999999999999998</v>
      </c>
    </row>
    <row r="1537" spans="1:3">
      <c r="A1537" s="61">
        <v>2552</v>
      </c>
      <c r="B1537" s="62" t="s">
        <v>17868</v>
      </c>
      <c r="C1537" s="69">
        <v>6.1</v>
      </c>
    </row>
    <row r="1538" spans="1:3">
      <c r="A1538" s="61">
        <v>2554</v>
      </c>
      <c r="B1538" s="62" t="s">
        <v>17869</v>
      </c>
      <c r="C1538" s="69">
        <v>3</v>
      </c>
    </row>
    <row r="1539" spans="1:3">
      <c r="A1539" s="61">
        <v>2555</v>
      </c>
      <c r="B1539" s="62" t="s">
        <v>17870</v>
      </c>
      <c r="C1539" s="69">
        <v>4.0999999999999996</v>
      </c>
    </row>
    <row r="1540" spans="1:3" ht="30">
      <c r="A1540" s="61">
        <v>2556</v>
      </c>
      <c r="B1540" s="62" t="s">
        <v>17871</v>
      </c>
      <c r="C1540" s="69">
        <v>4.0999999999999996</v>
      </c>
    </row>
    <row r="1541" spans="1:3" ht="30">
      <c r="A1541" s="61">
        <v>2557</v>
      </c>
      <c r="B1541" s="62" t="s">
        <v>17872</v>
      </c>
      <c r="C1541" s="69">
        <v>4.0999999999999996</v>
      </c>
    </row>
    <row r="1542" spans="1:3">
      <c r="A1542" s="61">
        <v>2558</v>
      </c>
      <c r="B1542" s="62" t="s">
        <v>17873</v>
      </c>
      <c r="C1542" s="69">
        <v>6.1</v>
      </c>
    </row>
    <row r="1543" spans="1:3">
      <c r="A1543" s="61">
        <v>2560</v>
      </c>
      <c r="B1543" s="62" t="s">
        <v>17874</v>
      </c>
      <c r="C1543" s="69">
        <v>3</v>
      </c>
    </row>
    <row r="1544" spans="1:3">
      <c r="A1544" s="61">
        <v>2561</v>
      </c>
      <c r="B1544" s="62" t="s">
        <v>17875</v>
      </c>
      <c r="C1544" s="69">
        <v>3</v>
      </c>
    </row>
    <row r="1545" spans="1:3">
      <c r="A1545" s="64">
        <v>2564</v>
      </c>
      <c r="B1545" s="65" t="s">
        <v>17876</v>
      </c>
      <c r="C1545" s="69">
        <v>8</v>
      </c>
    </row>
    <row r="1546" spans="1:3">
      <c r="A1546" s="66">
        <v>2565</v>
      </c>
      <c r="B1546" s="67" t="s">
        <v>17877</v>
      </c>
      <c r="C1546" s="69">
        <v>8</v>
      </c>
    </row>
    <row r="1547" spans="1:3">
      <c r="A1547" s="61">
        <v>2567</v>
      </c>
      <c r="B1547" s="62" t="s">
        <v>17878</v>
      </c>
      <c r="C1547" s="69">
        <v>6.1</v>
      </c>
    </row>
    <row r="1548" spans="1:3">
      <c r="A1548" s="64">
        <v>2570</v>
      </c>
      <c r="B1548" s="65" t="s">
        <v>17879</v>
      </c>
      <c r="C1548" s="69">
        <v>6.1</v>
      </c>
    </row>
    <row r="1549" spans="1:3">
      <c r="A1549" s="66">
        <v>2571</v>
      </c>
      <c r="B1549" s="67" t="s">
        <v>17880</v>
      </c>
      <c r="C1549" s="69">
        <v>8</v>
      </c>
    </row>
    <row r="1550" spans="1:3">
      <c r="A1550" s="61">
        <v>2572</v>
      </c>
      <c r="B1550" s="62" t="s">
        <v>17881</v>
      </c>
      <c r="C1550" s="69">
        <v>6.1</v>
      </c>
    </row>
    <row r="1551" spans="1:3">
      <c r="A1551" s="61">
        <v>2573</v>
      </c>
      <c r="B1551" s="62" t="s">
        <v>17882</v>
      </c>
      <c r="C1551" s="69">
        <v>5.0999999999999996</v>
      </c>
    </row>
    <row r="1552" spans="1:3">
      <c r="A1552" s="61">
        <v>2574</v>
      </c>
      <c r="B1552" s="62" t="s">
        <v>17883</v>
      </c>
      <c r="C1552" s="69">
        <v>6.1</v>
      </c>
    </row>
    <row r="1553" spans="1:3">
      <c r="A1553" s="61">
        <v>2576</v>
      </c>
      <c r="B1553" s="62" t="s">
        <v>17884</v>
      </c>
      <c r="C1553" s="69">
        <v>8</v>
      </c>
    </row>
    <row r="1554" spans="1:3">
      <c r="A1554" s="61">
        <v>2577</v>
      </c>
      <c r="B1554" s="62" t="s">
        <v>17885</v>
      </c>
      <c r="C1554" s="69">
        <v>8</v>
      </c>
    </row>
    <row r="1555" spans="1:3">
      <c r="A1555" s="61">
        <v>2578</v>
      </c>
      <c r="B1555" s="62" t="s">
        <v>17886</v>
      </c>
      <c r="C1555" s="69">
        <v>8</v>
      </c>
    </row>
    <row r="1556" spans="1:3">
      <c r="A1556" s="61">
        <v>2579</v>
      </c>
      <c r="B1556" s="62" t="s">
        <v>17887</v>
      </c>
      <c r="C1556" s="69">
        <v>8</v>
      </c>
    </row>
    <row r="1557" spans="1:3">
      <c r="A1557" s="61">
        <v>2580</v>
      </c>
      <c r="B1557" s="62" t="s">
        <v>17888</v>
      </c>
      <c r="C1557" s="69">
        <v>8</v>
      </c>
    </row>
    <row r="1558" spans="1:3">
      <c r="A1558" s="61">
        <v>2581</v>
      </c>
      <c r="B1558" s="62" t="s">
        <v>17889</v>
      </c>
      <c r="C1558" s="69">
        <v>8</v>
      </c>
    </row>
    <row r="1559" spans="1:3">
      <c r="A1559" s="61">
        <v>2582</v>
      </c>
      <c r="B1559" s="62" t="s">
        <v>17890</v>
      </c>
      <c r="C1559" s="69">
        <v>8</v>
      </c>
    </row>
    <row r="1560" spans="1:3" ht="45">
      <c r="A1560" s="61">
        <v>2583</v>
      </c>
      <c r="B1560" s="62" t="s">
        <v>17891</v>
      </c>
      <c r="C1560" s="69">
        <v>8</v>
      </c>
    </row>
    <row r="1561" spans="1:3" ht="45">
      <c r="A1561" s="61">
        <v>2584</v>
      </c>
      <c r="B1561" s="62" t="s">
        <v>17892</v>
      </c>
      <c r="C1561" s="69">
        <v>8</v>
      </c>
    </row>
    <row r="1562" spans="1:3" ht="45">
      <c r="A1562" s="61">
        <v>2585</v>
      </c>
      <c r="B1562" s="62" t="s">
        <v>17893</v>
      </c>
      <c r="C1562" s="69">
        <v>8</v>
      </c>
    </row>
    <row r="1563" spans="1:3" ht="45">
      <c r="A1563" s="61">
        <v>2586</v>
      </c>
      <c r="B1563" s="62" t="s">
        <v>17894</v>
      </c>
      <c r="C1563" s="69">
        <v>8</v>
      </c>
    </row>
    <row r="1564" spans="1:3">
      <c r="A1564" s="61">
        <v>2587</v>
      </c>
      <c r="B1564" s="62" t="s">
        <v>17895</v>
      </c>
      <c r="C1564" s="69">
        <v>6.1</v>
      </c>
    </row>
    <row r="1565" spans="1:3">
      <c r="A1565" s="64">
        <v>2588</v>
      </c>
      <c r="B1565" s="65" t="s">
        <v>17896</v>
      </c>
      <c r="C1565" s="69">
        <v>6.1</v>
      </c>
    </row>
    <row r="1566" spans="1:3">
      <c r="A1566" s="66">
        <v>2589</v>
      </c>
      <c r="B1566" s="67" t="s">
        <v>17897</v>
      </c>
      <c r="C1566" s="69">
        <v>6.1</v>
      </c>
    </row>
    <row r="1567" spans="1:3">
      <c r="A1567" s="61">
        <v>2590</v>
      </c>
      <c r="B1567" s="62" t="s">
        <v>17898</v>
      </c>
      <c r="C1567" s="69">
        <v>9</v>
      </c>
    </row>
    <row r="1568" spans="1:3">
      <c r="A1568" s="61">
        <v>2591</v>
      </c>
      <c r="B1568" s="62" t="s">
        <v>17899</v>
      </c>
      <c r="C1568" s="69">
        <v>2.2000000000000002</v>
      </c>
    </row>
    <row r="1569" spans="1:3" ht="45">
      <c r="A1569" s="61">
        <v>2599</v>
      </c>
      <c r="B1569" s="62" t="s">
        <v>17900</v>
      </c>
      <c r="C1569" s="69">
        <v>2.2000000000000002</v>
      </c>
    </row>
    <row r="1570" spans="1:3">
      <c r="A1570" s="61">
        <v>2601</v>
      </c>
      <c r="B1570" s="62" t="s">
        <v>17901</v>
      </c>
      <c r="C1570" s="69">
        <v>2.1</v>
      </c>
    </row>
    <row r="1571" spans="1:3" ht="45">
      <c r="A1571" s="61">
        <v>2602</v>
      </c>
      <c r="B1571" s="62" t="s">
        <v>17902</v>
      </c>
      <c r="C1571" s="69">
        <v>2.2000000000000002</v>
      </c>
    </row>
    <row r="1572" spans="1:3">
      <c r="A1572" s="61">
        <v>2603</v>
      </c>
      <c r="B1572" s="62" t="s">
        <v>17903</v>
      </c>
      <c r="C1572" s="69">
        <v>3</v>
      </c>
    </row>
    <row r="1573" spans="1:3">
      <c r="A1573" s="61">
        <v>2604</v>
      </c>
      <c r="B1573" s="62" t="s">
        <v>17904</v>
      </c>
      <c r="C1573" s="69">
        <v>8</v>
      </c>
    </row>
    <row r="1574" spans="1:3">
      <c r="A1574" s="61">
        <v>2605</v>
      </c>
      <c r="B1574" s="62" t="s">
        <v>17905</v>
      </c>
      <c r="C1574" s="69">
        <v>6.1</v>
      </c>
    </row>
    <row r="1575" spans="1:3">
      <c r="A1575" s="64">
        <v>2606</v>
      </c>
      <c r="B1575" s="65" t="s">
        <v>17906</v>
      </c>
      <c r="C1575" s="70">
        <v>6.1</v>
      </c>
    </row>
    <row r="1576" spans="1:3">
      <c r="A1576" s="66">
        <v>2607</v>
      </c>
      <c r="B1576" s="67" t="s">
        <v>17907</v>
      </c>
      <c r="C1576" s="68">
        <v>3</v>
      </c>
    </row>
    <row r="1577" spans="1:3">
      <c r="A1577" s="61">
        <v>2608</v>
      </c>
      <c r="B1577" s="62" t="s">
        <v>17908</v>
      </c>
      <c r="C1577" s="69">
        <v>3</v>
      </c>
    </row>
    <row r="1578" spans="1:3">
      <c r="A1578" s="61">
        <v>2609</v>
      </c>
      <c r="B1578" s="62" t="s">
        <v>17909</v>
      </c>
      <c r="C1578" s="69">
        <v>6.1</v>
      </c>
    </row>
    <row r="1579" spans="1:3">
      <c r="A1579" s="61">
        <v>2610</v>
      </c>
      <c r="B1579" s="62" t="s">
        <v>17910</v>
      </c>
      <c r="C1579" s="69">
        <v>3</v>
      </c>
    </row>
    <row r="1580" spans="1:3">
      <c r="A1580" s="61">
        <v>2611</v>
      </c>
      <c r="B1580" s="62" t="s">
        <v>17911</v>
      </c>
      <c r="C1580" s="69">
        <v>6.1</v>
      </c>
    </row>
    <row r="1581" spans="1:3">
      <c r="A1581" s="61">
        <v>2612</v>
      </c>
      <c r="B1581" s="62" t="s">
        <v>17912</v>
      </c>
      <c r="C1581" s="69">
        <v>3</v>
      </c>
    </row>
    <row r="1582" spans="1:3">
      <c r="A1582" s="61">
        <v>2614</v>
      </c>
      <c r="B1582" s="62" t="s">
        <v>17913</v>
      </c>
      <c r="C1582" s="69">
        <v>3</v>
      </c>
    </row>
    <row r="1583" spans="1:3">
      <c r="A1583" s="61">
        <v>2615</v>
      </c>
      <c r="B1583" s="62" t="s">
        <v>17914</v>
      </c>
      <c r="C1583" s="69">
        <v>3</v>
      </c>
    </row>
    <row r="1584" spans="1:3">
      <c r="A1584" s="64">
        <v>2616</v>
      </c>
      <c r="B1584" s="65" t="s">
        <v>17915</v>
      </c>
      <c r="C1584" s="69">
        <v>3</v>
      </c>
    </row>
    <row r="1585" spans="1:3">
      <c r="A1585" s="66">
        <v>2617</v>
      </c>
      <c r="B1585" s="67" t="s">
        <v>17916</v>
      </c>
      <c r="C1585" s="69">
        <v>3</v>
      </c>
    </row>
    <row r="1586" spans="1:3">
      <c r="A1586" s="61">
        <v>2618</v>
      </c>
      <c r="B1586" s="62" t="s">
        <v>17917</v>
      </c>
      <c r="C1586" s="69">
        <v>3</v>
      </c>
    </row>
    <row r="1587" spans="1:3">
      <c r="A1587" s="61">
        <v>2619</v>
      </c>
      <c r="B1587" s="62" t="s">
        <v>17918</v>
      </c>
      <c r="C1587" s="69">
        <v>8</v>
      </c>
    </row>
    <row r="1588" spans="1:3">
      <c r="A1588" s="61">
        <v>2620</v>
      </c>
      <c r="B1588" s="62" t="s">
        <v>17919</v>
      </c>
      <c r="C1588" s="69">
        <v>3</v>
      </c>
    </row>
    <row r="1589" spans="1:3">
      <c r="A1589" s="61">
        <v>2621</v>
      </c>
      <c r="B1589" s="62" t="s">
        <v>17920</v>
      </c>
      <c r="C1589" s="69">
        <v>3</v>
      </c>
    </row>
    <row r="1590" spans="1:3">
      <c r="A1590" s="61">
        <v>2622</v>
      </c>
      <c r="B1590" s="62" t="s">
        <v>17921</v>
      </c>
      <c r="C1590" s="69">
        <v>3</v>
      </c>
    </row>
    <row r="1591" spans="1:3">
      <c r="A1591" s="61">
        <v>2623</v>
      </c>
      <c r="B1591" s="62" t="s">
        <v>17922</v>
      </c>
      <c r="C1591" s="69">
        <v>4.0999999999999996</v>
      </c>
    </row>
    <row r="1592" spans="1:3">
      <c r="A1592" s="61">
        <v>2624</v>
      </c>
      <c r="B1592" s="62" t="s">
        <v>17923</v>
      </c>
      <c r="C1592" s="69">
        <v>4.3</v>
      </c>
    </row>
    <row r="1593" spans="1:3">
      <c r="A1593" s="61">
        <v>2626</v>
      </c>
      <c r="B1593" s="62" t="s">
        <v>17924</v>
      </c>
      <c r="C1593" s="69">
        <v>5.0999999999999996</v>
      </c>
    </row>
    <row r="1594" spans="1:3">
      <c r="A1594" s="64">
        <v>2627</v>
      </c>
      <c r="B1594" s="65" t="s">
        <v>17925</v>
      </c>
      <c r="C1594" s="70">
        <v>5.0999999999999996</v>
      </c>
    </row>
    <row r="1595" spans="1:3">
      <c r="A1595" s="66">
        <v>2628</v>
      </c>
      <c r="B1595" s="67" t="s">
        <v>17926</v>
      </c>
      <c r="C1595" s="68">
        <v>6.1</v>
      </c>
    </row>
    <row r="1596" spans="1:3">
      <c r="A1596" s="61">
        <v>2629</v>
      </c>
      <c r="B1596" s="62" t="s">
        <v>17927</v>
      </c>
      <c r="C1596" s="69">
        <v>6.1</v>
      </c>
    </row>
    <row r="1597" spans="1:3">
      <c r="A1597" s="61">
        <v>2630</v>
      </c>
      <c r="B1597" s="62" t="s">
        <v>17928</v>
      </c>
      <c r="C1597" s="69">
        <v>6.1</v>
      </c>
    </row>
    <row r="1598" spans="1:3">
      <c r="A1598" s="61">
        <v>2642</v>
      </c>
      <c r="B1598" s="62" t="s">
        <v>17929</v>
      </c>
      <c r="C1598" s="69">
        <v>6.1</v>
      </c>
    </row>
    <row r="1599" spans="1:3">
      <c r="A1599" s="61">
        <v>2643</v>
      </c>
      <c r="B1599" s="62" t="s">
        <v>17930</v>
      </c>
      <c r="C1599" s="69">
        <v>6.1</v>
      </c>
    </row>
    <row r="1600" spans="1:3">
      <c r="A1600" s="64">
        <v>2644</v>
      </c>
      <c r="B1600" s="65" t="s">
        <v>17931</v>
      </c>
      <c r="C1600" s="70">
        <v>6.1</v>
      </c>
    </row>
    <row r="1601" spans="1:3">
      <c r="A1601" s="66">
        <v>2645</v>
      </c>
      <c r="B1601" s="67" t="s">
        <v>17932</v>
      </c>
      <c r="C1601" s="68">
        <v>6.1</v>
      </c>
    </row>
    <row r="1602" spans="1:3">
      <c r="A1602" s="64">
        <v>2646</v>
      </c>
      <c r="B1602" s="65" t="s">
        <v>17933</v>
      </c>
      <c r="C1602" s="70">
        <v>6.1</v>
      </c>
    </row>
    <row r="1603" spans="1:3">
      <c r="A1603" s="66">
        <v>2647</v>
      </c>
      <c r="B1603" s="67" t="s">
        <v>17934</v>
      </c>
      <c r="C1603" s="68">
        <v>6.1</v>
      </c>
    </row>
    <row r="1604" spans="1:3">
      <c r="A1604" s="61">
        <v>2648</v>
      </c>
      <c r="B1604" s="62" t="s">
        <v>17935</v>
      </c>
      <c r="C1604" s="69">
        <v>6.1</v>
      </c>
    </row>
    <row r="1605" spans="1:3">
      <c r="A1605" s="61">
        <v>2649</v>
      </c>
      <c r="B1605" s="62" t="s">
        <v>17936</v>
      </c>
      <c r="C1605" s="69">
        <v>6.1</v>
      </c>
    </row>
    <row r="1606" spans="1:3">
      <c r="A1606" s="61">
        <v>2650</v>
      </c>
      <c r="B1606" s="62" t="s">
        <v>17937</v>
      </c>
      <c r="C1606" s="69">
        <v>6.1</v>
      </c>
    </row>
    <row r="1607" spans="1:3">
      <c r="A1607" s="61">
        <v>2651</v>
      </c>
      <c r="B1607" s="62" t="s">
        <v>17938</v>
      </c>
      <c r="C1607" s="69">
        <v>6.1</v>
      </c>
    </row>
    <row r="1608" spans="1:3">
      <c r="A1608" s="61">
        <v>2653</v>
      </c>
      <c r="B1608" s="62" t="s">
        <v>17939</v>
      </c>
      <c r="C1608" s="69">
        <v>6.1</v>
      </c>
    </row>
    <row r="1609" spans="1:3">
      <c r="A1609" s="61">
        <v>2655</v>
      </c>
      <c r="B1609" s="62" t="s">
        <v>17940</v>
      </c>
      <c r="C1609" s="69">
        <v>6.1</v>
      </c>
    </row>
    <row r="1610" spans="1:3">
      <c r="A1610" s="61">
        <v>2656</v>
      </c>
      <c r="B1610" s="62" t="s">
        <v>17941</v>
      </c>
      <c r="C1610" s="69">
        <v>6.1</v>
      </c>
    </row>
    <row r="1611" spans="1:3">
      <c r="A1611" s="61">
        <v>2657</v>
      </c>
      <c r="B1611" s="62" t="s">
        <v>17942</v>
      </c>
      <c r="C1611" s="69">
        <v>6.1</v>
      </c>
    </row>
    <row r="1612" spans="1:3">
      <c r="A1612" s="61">
        <v>2659</v>
      </c>
      <c r="B1612" s="62" t="s">
        <v>17943</v>
      </c>
      <c r="C1612" s="69">
        <v>6.1</v>
      </c>
    </row>
    <row r="1613" spans="1:3">
      <c r="A1613" s="61">
        <v>2660</v>
      </c>
      <c r="B1613" s="62" t="s">
        <v>17944</v>
      </c>
      <c r="C1613" s="69">
        <v>6.1</v>
      </c>
    </row>
    <row r="1614" spans="1:3">
      <c r="A1614" s="61">
        <v>2661</v>
      </c>
      <c r="B1614" s="62" t="s">
        <v>17945</v>
      </c>
      <c r="C1614" s="69">
        <v>6.1</v>
      </c>
    </row>
    <row r="1615" spans="1:3">
      <c r="A1615" s="61">
        <v>2664</v>
      </c>
      <c r="B1615" s="62" t="s">
        <v>17946</v>
      </c>
      <c r="C1615" s="69">
        <v>6.1</v>
      </c>
    </row>
    <row r="1616" spans="1:3">
      <c r="A1616" s="61">
        <v>2667</v>
      </c>
      <c r="B1616" s="62" t="s">
        <v>17947</v>
      </c>
      <c r="C1616" s="69">
        <v>6.1</v>
      </c>
    </row>
    <row r="1617" spans="1:3">
      <c r="A1617" s="64">
        <v>2668</v>
      </c>
      <c r="B1617" s="65" t="s">
        <v>17948</v>
      </c>
      <c r="C1617" s="70">
        <v>6.1</v>
      </c>
    </row>
    <row r="1618" spans="1:3">
      <c r="A1618" s="71">
        <v>2669</v>
      </c>
      <c r="B1618" s="72" t="s">
        <v>17949</v>
      </c>
      <c r="C1618" s="68">
        <v>6.1</v>
      </c>
    </row>
    <row r="1619" spans="1:3">
      <c r="A1619" s="66">
        <v>2670</v>
      </c>
      <c r="B1619" s="67" t="s">
        <v>17950</v>
      </c>
      <c r="C1619" s="69">
        <v>8</v>
      </c>
    </row>
    <row r="1620" spans="1:3">
      <c r="A1620" s="61">
        <v>2671</v>
      </c>
      <c r="B1620" s="62" t="s">
        <v>17951</v>
      </c>
      <c r="C1620" s="69">
        <v>6.1</v>
      </c>
    </row>
    <row r="1621" spans="1:3" ht="30">
      <c r="A1621" s="61">
        <v>2672</v>
      </c>
      <c r="B1621" s="62" t="s">
        <v>17952</v>
      </c>
      <c r="C1621" s="69">
        <v>8</v>
      </c>
    </row>
    <row r="1622" spans="1:3">
      <c r="A1622" s="61">
        <v>2673</v>
      </c>
      <c r="B1622" s="62" t="s">
        <v>17953</v>
      </c>
      <c r="C1622" s="69">
        <v>6.1</v>
      </c>
    </row>
    <row r="1623" spans="1:3">
      <c r="A1623" s="61">
        <v>2674</v>
      </c>
      <c r="B1623" s="62" t="s">
        <v>17954</v>
      </c>
      <c r="C1623" s="69">
        <v>6.1</v>
      </c>
    </row>
    <row r="1624" spans="1:3">
      <c r="A1624" s="61">
        <v>2676</v>
      </c>
      <c r="B1624" s="62" t="s">
        <v>17955</v>
      </c>
      <c r="C1624" s="69">
        <v>2.2999999999999998</v>
      </c>
    </row>
    <row r="1625" spans="1:3">
      <c r="A1625" s="64">
        <v>2677</v>
      </c>
      <c r="B1625" s="65" t="s">
        <v>17956</v>
      </c>
      <c r="C1625" s="69">
        <v>8</v>
      </c>
    </row>
    <row r="1626" spans="1:3">
      <c r="A1626" s="66">
        <v>2678</v>
      </c>
      <c r="B1626" s="67" t="s">
        <v>17957</v>
      </c>
      <c r="C1626" s="69">
        <v>8</v>
      </c>
    </row>
    <row r="1627" spans="1:3">
      <c r="A1627" s="64">
        <v>2679</v>
      </c>
      <c r="B1627" s="65" t="s">
        <v>17958</v>
      </c>
      <c r="C1627" s="69">
        <v>8</v>
      </c>
    </row>
    <row r="1628" spans="1:3">
      <c r="A1628" s="66">
        <v>2680</v>
      </c>
      <c r="B1628" s="67" t="s">
        <v>17959</v>
      </c>
      <c r="C1628" s="69">
        <v>8</v>
      </c>
    </row>
    <row r="1629" spans="1:3">
      <c r="A1629" s="64">
        <v>2681</v>
      </c>
      <c r="B1629" s="65" t="s">
        <v>17960</v>
      </c>
      <c r="C1629" s="69">
        <v>8</v>
      </c>
    </row>
    <row r="1630" spans="1:3">
      <c r="A1630" s="66">
        <v>2682</v>
      </c>
      <c r="B1630" s="67" t="s">
        <v>17961</v>
      </c>
      <c r="C1630" s="69">
        <v>8</v>
      </c>
    </row>
    <row r="1631" spans="1:3">
      <c r="A1631" s="61">
        <v>2683</v>
      </c>
      <c r="B1631" s="62" t="s">
        <v>17962</v>
      </c>
      <c r="C1631" s="69">
        <v>8</v>
      </c>
    </row>
    <row r="1632" spans="1:3">
      <c r="A1632" s="61">
        <v>2684</v>
      </c>
      <c r="B1632" s="62" t="s">
        <v>17963</v>
      </c>
      <c r="C1632" s="69">
        <v>3</v>
      </c>
    </row>
    <row r="1633" spans="1:3">
      <c r="A1633" s="61">
        <v>2685</v>
      </c>
      <c r="B1633" s="62" t="s">
        <v>17964</v>
      </c>
      <c r="C1633" s="69">
        <v>8</v>
      </c>
    </row>
    <row r="1634" spans="1:3">
      <c r="A1634" s="61">
        <v>2686</v>
      </c>
      <c r="B1634" s="62" t="s">
        <v>17965</v>
      </c>
      <c r="C1634" s="69">
        <v>8</v>
      </c>
    </row>
    <row r="1635" spans="1:3">
      <c r="A1635" s="61">
        <v>2687</v>
      </c>
      <c r="B1635" s="62" t="s">
        <v>17966</v>
      </c>
      <c r="C1635" s="69">
        <v>4.0999999999999996</v>
      </c>
    </row>
    <row r="1636" spans="1:3">
      <c r="A1636" s="61">
        <v>2688</v>
      </c>
      <c r="B1636" s="62" t="s">
        <v>17967</v>
      </c>
      <c r="C1636" s="69">
        <v>6.1</v>
      </c>
    </row>
    <row r="1637" spans="1:3">
      <c r="A1637" s="61">
        <v>2689</v>
      </c>
      <c r="B1637" s="62" t="s">
        <v>17968</v>
      </c>
      <c r="C1637" s="69">
        <v>6.1</v>
      </c>
    </row>
    <row r="1638" spans="1:3">
      <c r="A1638" s="61">
        <v>2690</v>
      </c>
      <c r="B1638" s="62" t="s">
        <v>17969</v>
      </c>
      <c r="C1638" s="69">
        <v>6.1</v>
      </c>
    </row>
    <row r="1639" spans="1:3">
      <c r="A1639" s="61">
        <v>2691</v>
      </c>
      <c r="B1639" s="62" t="s">
        <v>17970</v>
      </c>
      <c r="C1639" s="69">
        <v>8</v>
      </c>
    </row>
    <row r="1640" spans="1:3">
      <c r="A1640" s="61">
        <v>2692</v>
      </c>
      <c r="B1640" s="62" t="s">
        <v>17971</v>
      </c>
      <c r="C1640" s="69">
        <v>8</v>
      </c>
    </row>
    <row r="1641" spans="1:3">
      <c r="A1641" s="61">
        <v>2693</v>
      </c>
      <c r="B1641" s="62" t="s">
        <v>17972</v>
      </c>
      <c r="C1641" s="69">
        <v>8</v>
      </c>
    </row>
    <row r="1642" spans="1:3" ht="30">
      <c r="A1642" s="61">
        <v>2698</v>
      </c>
      <c r="B1642" s="62" t="s">
        <v>17973</v>
      </c>
      <c r="C1642" s="69">
        <v>8</v>
      </c>
    </row>
    <row r="1643" spans="1:3">
      <c r="A1643" s="61">
        <v>2699</v>
      </c>
      <c r="B1643" s="62" t="s">
        <v>17974</v>
      </c>
      <c r="C1643" s="69">
        <v>8</v>
      </c>
    </row>
    <row r="1644" spans="1:3">
      <c r="A1644" s="61">
        <v>2705</v>
      </c>
      <c r="B1644" s="62" t="s">
        <v>17975</v>
      </c>
      <c r="C1644" s="69">
        <v>8</v>
      </c>
    </row>
    <row r="1645" spans="1:3">
      <c r="A1645" s="64">
        <v>2707</v>
      </c>
      <c r="B1645" s="65" t="s">
        <v>17976</v>
      </c>
      <c r="C1645" s="69">
        <v>3</v>
      </c>
    </row>
    <row r="1646" spans="1:3">
      <c r="A1646" s="66">
        <v>2709</v>
      </c>
      <c r="B1646" s="67" t="s">
        <v>17977</v>
      </c>
      <c r="C1646" s="69">
        <v>3</v>
      </c>
    </row>
    <row r="1647" spans="1:3">
      <c r="A1647" s="61">
        <v>2710</v>
      </c>
      <c r="B1647" s="62" t="s">
        <v>17978</v>
      </c>
      <c r="C1647" s="69">
        <v>3</v>
      </c>
    </row>
    <row r="1648" spans="1:3">
      <c r="A1648" s="61">
        <v>2713</v>
      </c>
      <c r="B1648" s="62" t="s">
        <v>17979</v>
      </c>
      <c r="C1648" s="69">
        <v>6.1</v>
      </c>
    </row>
    <row r="1649" spans="1:3">
      <c r="A1649" s="61">
        <v>2714</v>
      </c>
      <c r="B1649" s="62" t="s">
        <v>17980</v>
      </c>
      <c r="C1649" s="69">
        <v>4.0999999999999996</v>
      </c>
    </row>
    <row r="1650" spans="1:3">
      <c r="A1650" s="61">
        <v>2715</v>
      </c>
      <c r="B1650" s="62" t="s">
        <v>17981</v>
      </c>
      <c r="C1650" s="69">
        <v>4.0999999999999996</v>
      </c>
    </row>
    <row r="1651" spans="1:3">
      <c r="A1651" s="61">
        <v>2716</v>
      </c>
      <c r="B1651" s="62" t="s">
        <v>17982</v>
      </c>
      <c r="C1651" s="69">
        <v>6.1</v>
      </c>
    </row>
    <row r="1652" spans="1:3">
      <c r="A1652" s="61">
        <v>2717</v>
      </c>
      <c r="B1652" s="62" t="s">
        <v>17983</v>
      </c>
      <c r="C1652" s="69">
        <v>4.0999999999999996</v>
      </c>
    </row>
    <row r="1653" spans="1:3">
      <c r="A1653" s="61">
        <v>2719</v>
      </c>
      <c r="B1653" s="62" t="s">
        <v>17984</v>
      </c>
      <c r="C1653" s="69">
        <v>5.0999999999999996</v>
      </c>
    </row>
    <row r="1654" spans="1:3">
      <c r="A1654" s="61">
        <v>2720</v>
      </c>
      <c r="B1654" s="62" t="s">
        <v>17985</v>
      </c>
      <c r="C1654" s="69">
        <v>5.0999999999999996</v>
      </c>
    </row>
    <row r="1655" spans="1:3">
      <c r="A1655" s="61">
        <v>2721</v>
      </c>
      <c r="B1655" s="62" t="s">
        <v>17986</v>
      </c>
      <c r="C1655" s="69">
        <v>5.0999999999999996</v>
      </c>
    </row>
    <row r="1656" spans="1:3">
      <c r="A1656" s="61">
        <v>2722</v>
      </c>
      <c r="B1656" s="62" t="s">
        <v>17987</v>
      </c>
      <c r="C1656" s="69">
        <v>5.0999999999999996</v>
      </c>
    </row>
    <row r="1657" spans="1:3">
      <c r="A1657" s="61">
        <v>2723</v>
      </c>
      <c r="B1657" s="62" t="s">
        <v>17988</v>
      </c>
      <c r="C1657" s="69">
        <v>5.0999999999999996</v>
      </c>
    </row>
    <row r="1658" spans="1:3">
      <c r="A1658" s="61">
        <v>2724</v>
      </c>
      <c r="B1658" s="62" t="s">
        <v>17989</v>
      </c>
      <c r="C1658" s="69">
        <v>5.0999999999999996</v>
      </c>
    </row>
    <row r="1659" spans="1:3">
      <c r="A1659" s="61">
        <v>2725</v>
      </c>
      <c r="B1659" s="62" t="s">
        <v>17990</v>
      </c>
      <c r="C1659" s="69">
        <v>5.0999999999999996</v>
      </c>
    </row>
    <row r="1660" spans="1:3">
      <c r="A1660" s="61">
        <v>2726</v>
      </c>
      <c r="B1660" s="62" t="s">
        <v>17991</v>
      </c>
      <c r="C1660" s="69">
        <v>5.0999999999999996</v>
      </c>
    </row>
    <row r="1661" spans="1:3">
      <c r="A1661" s="61">
        <v>2727</v>
      </c>
      <c r="B1661" s="62" t="s">
        <v>17992</v>
      </c>
      <c r="C1661" s="69">
        <v>6.1</v>
      </c>
    </row>
    <row r="1662" spans="1:3">
      <c r="A1662" s="61">
        <v>2728</v>
      </c>
      <c r="B1662" s="62" t="s">
        <v>17993</v>
      </c>
      <c r="C1662" s="69">
        <v>5.0999999999999996</v>
      </c>
    </row>
    <row r="1663" spans="1:3">
      <c r="A1663" s="61">
        <v>2729</v>
      </c>
      <c r="B1663" s="62" t="s">
        <v>17994</v>
      </c>
      <c r="C1663" s="69">
        <v>6.1</v>
      </c>
    </row>
    <row r="1664" spans="1:3">
      <c r="A1664" s="61">
        <v>2730</v>
      </c>
      <c r="B1664" s="62" t="s">
        <v>17995</v>
      </c>
      <c r="C1664" s="69">
        <v>6.1</v>
      </c>
    </row>
    <row r="1665" spans="1:3">
      <c r="A1665" s="61">
        <v>2732</v>
      </c>
      <c r="B1665" s="62" t="s">
        <v>17996</v>
      </c>
      <c r="C1665" s="69">
        <v>6.1</v>
      </c>
    </row>
    <row r="1666" spans="1:3" ht="30">
      <c r="A1666" s="64">
        <v>2733</v>
      </c>
      <c r="B1666" s="65" t="s">
        <v>17997</v>
      </c>
      <c r="C1666" s="69">
        <v>3</v>
      </c>
    </row>
    <row r="1667" spans="1:3" ht="30">
      <c r="A1667" s="66">
        <v>2734</v>
      </c>
      <c r="B1667" s="67" t="s">
        <v>17998</v>
      </c>
      <c r="C1667" s="69">
        <v>8</v>
      </c>
    </row>
    <row r="1668" spans="1:3" ht="30">
      <c r="A1668" s="64">
        <v>2735</v>
      </c>
      <c r="B1668" s="65" t="s">
        <v>17999</v>
      </c>
      <c r="C1668" s="69">
        <v>8</v>
      </c>
    </row>
    <row r="1669" spans="1:3">
      <c r="A1669" s="66">
        <v>2738</v>
      </c>
      <c r="B1669" s="67" t="s">
        <v>18000</v>
      </c>
      <c r="C1669" s="69">
        <v>6.1</v>
      </c>
    </row>
    <row r="1670" spans="1:3">
      <c r="A1670" s="61">
        <v>2739</v>
      </c>
      <c r="B1670" s="62" t="s">
        <v>18001</v>
      </c>
      <c r="C1670" s="69">
        <v>8</v>
      </c>
    </row>
    <row r="1671" spans="1:3">
      <c r="A1671" s="61">
        <v>2740</v>
      </c>
      <c r="B1671" s="62" t="s">
        <v>18002</v>
      </c>
      <c r="C1671" s="69">
        <v>6.1</v>
      </c>
    </row>
    <row r="1672" spans="1:3">
      <c r="A1672" s="61">
        <v>2741</v>
      </c>
      <c r="B1672" s="62" t="s">
        <v>18003</v>
      </c>
      <c r="C1672" s="69">
        <v>5.0999999999999996</v>
      </c>
    </row>
    <row r="1673" spans="1:3">
      <c r="A1673" s="61">
        <v>2742</v>
      </c>
      <c r="B1673" s="62" t="s">
        <v>18004</v>
      </c>
      <c r="C1673" s="69">
        <v>6.1</v>
      </c>
    </row>
    <row r="1674" spans="1:3">
      <c r="A1674" s="61">
        <v>2743</v>
      </c>
      <c r="B1674" s="62" t="s">
        <v>18005</v>
      </c>
      <c r="C1674" s="69">
        <v>6.1</v>
      </c>
    </row>
    <row r="1675" spans="1:3">
      <c r="A1675" s="61">
        <v>2744</v>
      </c>
      <c r="B1675" s="62" t="s">
        <v>18006</v>
      </c>
      <c r="C1675" s="69">
        <v>6.1</v>
      </c>
    </row>
    <row r="1676" spans="1:3">
      <c r="A1676" s="61">
        <v>2745</v>
      </c>
      <c r="B1676" s="62" t="s">
        <v>18007</v>
      </c>
      <c r="C1676" s="69">
        <v>6.1</v>
      </c>
    </row>
    <row r="1677" spans="1:3">
      <c r="A1677" s="61">
        <v>2746</v>
      </c>
      <c r="B1677" s="62" t="s">
        <v>18008</v>
      </c>
      <c r="C1677" s="69">
        <v>6.1</v>
      </c>
    </row>
    <row r="1678" spans="1:3">
      <c r="A1678" s="61">
        <v>2747</v>
      </c>
      <c r="B1678" s="62" t="s">
        <v>18009</v>
      </c>
      <c r="C1678" s="69">
        <v>6.1</v>
      </c>
    </row>
    <row r="1679" spans="1:3">
      <c r="A1679" s="61">
        <v>2748</v>
      </c>
      <c r="B1679" s="62" t="s">
        <v>18010</v>
      </c>
      <c r="C1679" s="69">
        <v>6.1</v>
      </c>
    </row>
    <row r="1680" spans="1:3">
      <c r="A1680" s="61">
        <v>2749</v>
      </c>
      <c r="B1680" s="62" t="s">
        <v>18011</v>
      </c>
      <c r="C1680" s="69">
        <v>3</v>
      </c>
    </row>
    <row r="1681" spans="1:3">
      <c r="A1681" s="61">
        <v>2750</v>
      </c>
      <c r="B1681" s="62" t="s">
        <v>18012</v>
      </c>
      <c r="C1681" s="69">
        <v>6.1</v>
      </c>
    </row>
    <row r="1682" spans="1:3">
      <c r="A1682" s="61">
        <v>2751</v>
      </c>
      <c r="B1682" s="62" t="s">
        <v>18013</v>
      </c>
      <c r="C1682" s="69">
        <v>8</v>
      </c>
    </row>
    <row r="1683" spans="1:3">
      <c r="A1683" s="61">
        <v>2752</v>
      </c>
      <c r="B1683" s="62" t="s">
        <v>18014</v>
      </c>
      <c r="C1683" s="69">
        <v>3</v>
      </c>
    </row>
    <row r="1684" spans="1:3">
      <c r="A1684" s="61">
        <v>2753</v>
      </c>
      <c r="B1684" s="62" t="s">
        <v>18015</v>
      </c>
      <c r="C1684" s="69">
        <v>6.1</v>
      </c>
    </row>
    <row r="1685" spans="1:3">
      <c r="A1685" s="61">
        <v>2754</v>
      </c>
      <c r="B1685" s="62" t="s">
        <v>18016</v>
      </c>
      <c r="C1685" s="69">
        <v>6.1</v>
      </c>
    </row>
    <row r="1686" spans="1:3">
      <c r="A1686" s="64">
        <v>2757</v>
      </c>
      <c r="B1686" s="65" t="s">
        <v>18017</v>
      </c>
      <c r="C1686" s="69">
        <v>6.1</v>
      </c>
    </row>
    <row r="1687" spans="1:3" ht="30">
      <c r="A1687" s="71">
        <v>2758</v>
      </c>
      <c r="B1687" s="72" t="s">
        <v>18018</v>
      </c>
      <c r="C1687" s="69">
        <v>3</v>
      </c>
    </row>
    <row r="1688" spans="1:3">
      <c r="A1688" s="71">
        <v>2759</v>
      </c>
      <c r="B1688" s="72" t="s">
        <v>18019</v>
      </c>
      <c r="C1688" s="69">
        <v>6.1</v>
      </c>
    </row>
    <row r="1689" spans="1:3" ht="30">
      <c r="A1689" s="71">
        <v>2760</v>
      </c>
      <c r="B1689" s="72" t="s">
        <v>18020</v>
      </c>
      <c r="C1689" s="69">
        <v>3</v>
      </c>
    </row>
    <row r="1690" spans="1:3">
      <c r="A1690" s="71">
        <v>2761</v>
      </c>
      <c r="B1690" s="72" t="s">
        <v>18021</v>
      </c>
      <c r="C1690" s="69">
        <v>6.1</v>
      </c>
    </row>
    <row r="1691" spans="1:3" ht="30">
      <c r="A1691" s="71">
        <v>2762</v>
      </c>
      <c r="B1691" s="72" t="s">
        <v>18022</v>
      </c>
      <c r="C1691" s="69">
        <v>3</v>
      </c>
    </row>
    <row r="1692" spans="1:3">
      <c r="A1692" s="71">
        <v>2763</v>
      </c>
      <c r="B1692" s="72" t="s">
        <v>18023</v>
      </c>
      <c r="C1692" s="69">
        <v>6.1</v>
      </c>
    </row>
    <row r="1693" spans="1:3" ht="30">
      <c r="A1693" s="66">
        <v>2764</v>
      </c>
      <c r="B1693" s="67" t="s">
        <v>18024</v>
      </c>
      <c r="C1693" s="69">
        <v>3</v>
      </c>
    </row>
    <row r="1694" spans="1:3">
      <c r="A1694" s="64">
        <v>2771</v>
      </c>
      <c r="B1694" s="65" t="s">
        <v>18025</v>
      </c>
      <c r="C1694" s="69">
        <v>6.1</v>
      </c>
    </row>
    <row r="1695" spans="1:3" ht="30">
      <c r="A1695" s="71">
        <v>2772</v>
      </c>
      <c r="B1695" s="72" t="s">
        <v>18026</v>
      </c>
      <c r="C1695" s="69">
        <v>3</v>
      </c>
    </row>
    <row r="1696" spans="1:3">
      <c r="A1696" s="71">
        <v>2775</v>
      </c>
      <c r="B1696" s="72" t="s">
        <v>18027</v>
      </c>
      <c r="C1696" s="69">
        <v>6.1</v>
      </c>
    </row>
    <row r="1697" spans="1:3" ht="30">
      <c r="A1697" s="71">
        <v>2776</v>
      </c>
      <c r="B1697" s="72" t="s">
        <v>18028</v>
      </c>
      <c r="C1697" s="69">
        <v>3</v>
      </c>
    </row>
    <row r="1698" spans="1:3">
      <c r="A1698" s="71">
        <v>2777</v>
      </c>
      <c r="B1698" s="72" t="s">
        <v>18029</v>
      </c>
      <c r="C1698" s="69">
        <v>6.1</v>
      </c>
    </row>
    <row r="1699" spans="1:3" ht="30">
      <c r="A1699" s="71">
        <v>2778</v>
      </c>
      <c r="B1699" s="72" t="s">
        <v>18030</v>
      </c>
      <c r="C1699" s="69">
        <v>3</v>
      </c>
    </row>
    <row r="1700" spans="1:3">
      <c r="A1700" s="71">
        <v>2779</v>
      </c>
      <c r="B1700" s="72" t="s">
        <v>18031</v>
      </c>
      <c r="C1700" s="69">
        <v>6.1</v>
      </c>
    </row>
    <row r="1701" spans="1:3" ht="30">
      <c r="A1701" s="71">
        <v>2780</v>
      </c>
      <c r="B1701" s="72" t="s">
        <v>18032</v>
      </c>
      <c r="C1701" s="69">
        <v>3</v>
      </c>
    </row>
    <row r="1702" spans="1:3">
      <c r="A1702" s="71">
        <v>2781</v>
      </c>
      <c r="B1702" s="72" t="s">
        <v>18033</v>
      </c>
      <c r="C1702" s="69">
        <v>6.1</v>
      </c>
    </row>
    <row r="1703" spans="1:3" ht="30">
      <c r="A1703" s="71">
        <v>2782</v>
      </c>
      <c r="B1703" s="72" t="s">
        <v>18034</v>
      </c>
      <c r="C1703" s="69">
        <v>3</v>
      </c>
    </row>
    <row r="1704" spans="1:3">
      <c r="A1704" s="71">
        <v>2783</v>
      </c>
      <c r="B1704" s="72" t="s">
        <v>18035</v>
      </c>
      <c r="C1704" s="69">
        <v>6.1</v>
      </c>
    </row>
    <row r="1705" spans="1:3" ht="30">
      <c r="A1705" s="71">
        <v>2784</v>
      </c>
      <c r="B1705" s="72" t="s">
        <v>18036</v>
      </c>
      <c r="C1705" s="69">
        <v>3</v>
      </c>
    </row>
    <row r="1706" spans="1:3">
      <c r="A1706" s="66">
        <v>2785</v>
      </c>
      <c r="B1706" s="67" t="s">
        <v>18037</v>
      </c>
      <c r="C1706" s="69">
        <v>6.1</v>
      </c>
    </row>
    <row r="1707" spans="1:3">
      <c r="A1707" s="64">
        <v>2786</v>
      </c>
      <c r="B1707" s="65" t="s">
        <v>18038</v>
      </c>
      <c r="C1707" s="69">
        <v>6.1</v>
      </c>
    </row>
    <row r="1708" spans="1:3" ht="30">
      <c r="A1708" s="66">
        <v>2787</v>
      </c>
      <c r="B1708" s="67" t="s">
        <v>18039</v>
      </c>
      <c r="C1708" s="69">
        <v>3</v>
      </c>
    </row>
    <row r="1709" spans="1:3">
      <c r="A1709" s="64">
        <v>2788</v>
      </c>
      <c r="B1709" s="65" t="s">
        <v>18040</v>
      </c>
      <c r="C1709" s="69">
        <v>6.1</v>
      </c>
    </row>
    <row r="1710" spans="1:3" ht="30">
      <c r="A1710" s="66">
        <v>2789</v>
      </c>
      <c r="B1710" s="67" t="s">
        <v>18041</v>
      </c>
      <c r="C1710" s="69">
        <v>8</v>
      </c>
    </row>
    <row r="1711" spans="1:3">
      <c r="A1711" s="64">
        <v>2790</v>
      </c>
      <c r="B1711" s="62" t="s">
        <v>18042</v>
      </c>
      <c r="C1711" s="69">
        <v>8</v>
      </c>
    </row>
    <row r="1712" spans="1:3" ht="30">
      <c r="A1712" s="66">
        <v>2793</v>
      </c>
      <c r="B1712" s="62" t="s">
        <v>18043</v>
      </c>
      <c r="C1712" s="69">
        <v>4.2</v>
      </c>
    </row>
    <row r="1713" spans="1:3">
      <c r="A1713" s="61">
        <v>2794</v>
      </c>
      <c r="B1713" s="62" t="s">
        <v>18044</v>
      </c>
      <c r="C1713" s="69">
        <v>8</v>
      </c>
    </row>
    <row r="1714" spans="1:3">
      <c r="A1714" s="61">
        <v>2795</v>
      </c>
      <c r="B1714" s="62" t="s">
        <v>18045</v>
      </c>
      <c r="C1714" s="69">
        <v>8</v>
      </c>
    </row>
    <row r="1715" spans="1:3" ht="30">
      <c r="A1715" s="61">
        <v>2796</v>
      </c>
      <c r="B1715" s="62" t="s">
        <v>18046</v>
      </c>
      <c r="C1715" s="69">
        <v>8</v>
      </c>
    </row>
    <row r="1716" spans="1:3">
      <c r="A1716" s="61">
        <v>2797</v>
      </c>
      <c r="B1716" s="62" t="s">
        <v>18047</v>
      </c>
      <c r="C1716" s="69">
        <v>8</v>
      </c>
    </row>
    <row r="1717" spans="1:3">
      <c r="A1717" s="61">
        <v>2798</v>
      </c>
      <c r="B1717" s="62" t="s">
        <v>18048</v>
      </c>
      <c r="C1717" s="69">
        <v>8</v>
      </c>
    </row>
    <row r="1718" spans="1:3">
      <c r="A1718" s="61">
        <v>2799</v>
      </c>
      <c r="B1718" s="62" t="s">
        <v>18049</v>
      </c>
      <c r="C1718" s="69">
        <v>8</v>
      </c>
    </row>
    <row r="1719" spans="1:3">
      <c r="A1719" s="61">
        <v>2800</v>
      </c>
      <c r="B1719" s="62" t="s">
        <v>18050</v>
      </c>
      <c r="C1719" s="69">
        <v>8</v>
      </c>
    </row>
    <row r="1720" spans="1:3" ht="30">
      <c r="A1720" s="64">
        <v>2801</v>
      </c>
      <c r="B1720" s="65" t="s">
        <v>18051</v>
      </c>
      <c r="C1720" s="69">
        <v>8</v>
      </c>
    </row>
    <row r="1721" spans="1:3">
      <c r="A1721" s="66">
        <v>2802</v>
      </c>
      <c r="B1721" s="67" t="s">
        <v>18052</v>
      </c>
      <c r="C1721" s="69">
        <v>8</v>
      </c>
    </row>
    <row r="1722" spans="1:3">
      <c r="A1722" s="61">
        <v>2803</v>
      </c>
      <c r="B1722" s="62" t="s">
        <v>18053</v>
      </c>
      <c r="C1722" s="69">
        <v>8</v>
      </c>
    </row>
    <row r="1723" spans="1:3">
      <c r="A1723" s="61">
        <v>2805</v>
      </c>
      <c r="B1723" s="62" t="s">
        <v>18054</v>
      </c>
      <c r="C1723" s="69">
        <v>4.3</v>
      </c>
    </row>
    <row r="1724" spans="1:3">
      <c r="A1724" s="61">
        <v>2806</v>
      </c>
      <c r="B1724" s="62" t="s">
        <v>18055</v>
      </c>
      <c r="C1724" s="69">
        <v>4.3</v>
      </c>
    </row>
    <row r="1725" spans="1:3" ht="30">
      <c r="A1725" s="61">
        <v>2807</v>
      </c>
      <c r="B1725" s="62" t="s">
        <v>18056</v>
      </c>
      <c r="C1725" s="77" t="s">
        <v>17000</v>
      </c>
    </row>
    <row r="1726" spans="1:3">
      <c r="A1726" s="61">
        <v>2809</v>
      </c>
      <c r="B1726" s="62" t="s">
        <v>18057</v>
      </c>
      <c r="C1726" s="69">
        <v>8</v>
      </c>
    </row>
    <row r="1727" spans="1:3">
      <c r="A1727" s="64">
        <v>2810</v>
      </c>
      <c r="B1727" s="65" t="s">
        <v>18058</v>
      </c>
      <c r="C1727" s="69">
        <v>6.1</v>
      </c>
    </row>
    <row r="1728" spans="1:3">
      <c r="A1728" s="71">
        <v>2811</v>
      </c>
      <c r="B1728" s="72" t="s">
        <v>18059</v>
      </c>
      <c r="C1728" s="69">
        <v>6.1</v>
      </c>
    </row>
    <row r="1729" spans="1:3" ht="30">
      <c r="A1729" s="66">
        <v>2812</v>
      </c>
      <c r="B1729" s="67" t="s">
        <v>18060</v>
      </c>
      <c r="C1729" s="77" t="s">
        <v>17000</v>
      </c>
    </row>
    <row r="1730" spans="1:3">
      <c r="A1730" s="64">
        <v>2813</v>
      </c>
      <c r="B1730" s="65" t="s">
        <v>18061</v>
      </c>
      <c r="C1730" s="70">
        <v>4.3</v>
      </c>
    </row>
    <row r="1731" spans="1:3">
      <c r="A1731" s="71">
        <v>2814</v>
      </c>
      <c r="B1731" s="72" t="s">
        <v>18062</v>
      </c>
      <c r="C1731" s="73">
        <v>6.2</v>
      </c>
    </row>
    <row r="1732" spans="1:3">
      <c r="A1732" s="66">
        <v>2815</v>
      </c>
      <c r="B1732" s="67" t="s">
        <v>18063</v>
      </c>
      <c r="C1732" s="68">
        <v>8</v>
      </c>
    </row>
    <row r="1733" spans="1:3">
      <c r="A1733" s="64">
        <v>2817</v>
      </c>
      <c r="B1733" s="65" t="s">
        <v>18064</v>
      </c>
      <c r="C1733" s="69">
        <v>8</v>
      </c>
    </row>
    <row r="1734" spans="1:3">
      <c r="A1734" s="71">
        <v>2818</v>
      </c>
      <c r="B1734" s="72" t="s">
        <v>18065</v>
      </c>
      <c r="C1734" s="69">
        <v>8</v>
      </c>
    </row>
    <row r="1735" spans="1:3">
      <c r="A1735" s="66">
        <v>2819</v>
      </c>
      <c r="B1735" s="67" t="s">
        <v>18066</v>
      </c>
      <c r="C1735" s="69">
        <v>8</v>
      </c>
    </row>
    <row r="1736" spans="1:3">
      <c r="A1736" s="61">
        <v>2820</v>
      </c>
      <c r="B1736" s="62" t="s">
        <v>18067</v>
      </c>
      <c r="C1736" s="69">
        <v>8</v>
      </c>
    </row>
    <row r="1737" spans="1:3">
      <c r="A1737" s="64">
        <v>2821</v>
      </c>
      <c r="B1737" s="65" t="s">
        <v>18068</v>
      </c>
      <c r="C1737" s="69">
        <v>6.1</v>
      </c>
    </row>
    <row r="1738" spans="1:3">
      <c r="A1738" s="66">
        <v>2822</v>
      </c>
      <c r="B1738" s="67" t="s">
        <v>18069</v>
      </c>
      <c r="C1738" s="69">
        <v>6.1</v>
      </c>
    </row>
    <row r="1739" spans="1:3">
      <c r="A1739" s="64">
        <v>2823</v>
      </c>
      <c r="B1739" s="65" t="s">
        <v>18070</v>
      </c>
      <c r="C1739" s="70">
        <v>8</v>
      </c>
    </row>
    <row r="1740" spans="1:3">
      <c r="A1740" s="66">
        <v>2826</v>
      </c>
      <c r="B1740" s="67" t="s">
        <v>18071</v>
      </c>
      <c r="C1740" s="68">
        <v>8</v>
      </c>
    </row>
    <row r="1741" spans="1:3">
      <c r="A1741" s="61">
        <v>2829</v>
      </c>
      <c r="B1741" s="62" t="s">
        <v>18072</v>
      </c>
      <c r="C1741" s="69">
        <v>8</v>
      </c>
    </row>
    <row r="1742" spans="1:3">
      <c r="A1742" s="61">
        <v>2830</v>
      </c>
      <c r="B1742" s="62" t="s">
        <v>18073</v>
      </c>
      <c r="C1742" s="69">
        <v>4.3</v>
      </c>
    </row>
    <row r="1743" spans="1:3">
      <c r="A1743" s="61">
        <v>2831</v>
      </c>
      <c r="B1743" s="62" t="s">
        <v>18074</v>
      </c>
      <c r="C1743" s="69">
        <v>6.1</v>
      </c>
    </row>
    <row r="1744" spans="1:3">
      <c r="A1744" s="61">
        <v>2834</v>
      </c>
      <c r="B1744" s="62" t="s">
        <v>18075</v>
      </c>
      <c r="C1744" s="69">
        <v>8</v>
      </c>
    </row>
    <row r="1745" spans="1:3">
      <c r="A1745" s="61">
        <v>2835</v>
      </c>
      <c r="B1745" s="62" t="s">
        <v>18076</v>
      </c>
      <c r="C1745" s="69">
        <v>4.3</v>
      </c>
    </row>
    <row r="1746" spans="1:3">
      <c r="A1746" s="64">
        <v>2837</v>
      </c>
      <c r="B1746" s="65" t="s">
        <v>18077</v>
      </c>
      <c r="C1746" s="69">
        <v>8</v>
      </c>
    </row>
    <row r="1747" spans="1:3">
      <c r="A1747" s="66">
        <v>2838</v>
      </c>
      <c r="B1747" s="67" t="s">
        <v>18078</v>
      </c>
      <c r="C1747" s="69">
        <v>3</v>
      </c>
    </row>
    <row r="1748" spans="1:3">
      <c r="A1748" s="61">
        <v>2839</v>
      </c>
      <c r="B1748" s="62" t="s">
        <v>18079</v>
      </c>
      <c r="C1748" s="69">
        <v>6.1</v>
      </c>
    </row>
    <row r="1749" spans="1:3">
      <c r="A1749" s="61">
        <v>2840</v>
      </c>
      <c r="B1749" s="62" t="s">
        <v>18080</v>
      </c>
      <c r="C1749" s="69">
        <v>3</v>
      </c>
    </row>
    <row r="1750" spans="1:3">
      <c r="A1750" s="61">
        <v>2841</v>
      </c>
      <c r="B1750" s="62" t="s">
        <v>18081</v>
      </c>
      <c r="C1750" s="69">
        <v>3</v>
      </c>
    </row>
    <row r="1751" spans="1:3">
      <c r="A1751" s="61">
        <v>2842</v>
      </c>
      <c r="B1751" s="62" t="s">
        <v>18082</v>
      </c>
      <c r="C1751" s="69">
        <v>3</v>
      </c>
    </row>
    <row r="1752" spans="1:3">
      <c r="A1752" s="61">
        <v>2844</v>
      </c>
      <c r="B1752" s="62" t="s">
        <v>18083</v>
      </c>
      <c r="C1752" s="69">
        <v>4.3</v>
      </c>
    </row>
    <row r="1753" spans="1:3">
      <c r="A1753" s="61">
        <v>2845</v>
      </c>
      <c r="B1753" s="62" t="s">
        <v>18084</v>
      </c>
      <c r="C1753" s="69">
        <v>4.2</v>
      </c>
    </row>
    <row r="1754" spans="1:3">
      <c r="A1754" s="61">
        <v>2846</v>
      </c>
      <c r="B1754" s="62" t="s">
        <v>18085</v>
      </c>
      <c r="C1754" s="69">
        <v>4.2</v>
      </c>
    </row>
    <row r="1755" spans="1:3">
      <c r="A1755" s="61">
        <v>2849</v>
      </c>
      <c r="B1755" s="62" t="s">
        <v>18086</v>
      </c>
      <c r="C1755" s="69">
        <v>6.1</v>
      </c>
    </row>
    <row r="1756" spans="1:3">
      <c r="A1756" s="61">
        <v>2850</v>
      </c>
      <c r="B1756" s="62" t="s">
        <v>18087</v>
      </c>
      <c r="C1756" s="69">
        <v>3</v>
      </c>
    </row>
    <row r="1757" spans="1:3">
      <c r="A1757" s="61">
        <v>2851</v>
      </c>
      <c r="B1757" s="62" t="s">
        <v>18088</v>
      </c>
      <c r="C1757" s="69">
        <v>8</v>
      </c>
    </row>
    <row r="1758" spans="1:3" ht="30">
      <c r="A1758" s="61">
        <v>2852</v>
      </c>
      <c r="B1758" s="62" t="s">
        <v>18089</v>
      </c>
      <c r="C1758" s="69">
        <v>4.0999999999999996</v>
      </c>
    </row>
    <row r="1759" spans="1:3">
      <c r="A1759" s="61">
        <v>2853</v>
      </c>
      <c r="B1759" s="62" t="s">
        <v>18090</v>
      </c>
      <c r="C1759" s="69">
        <v>6.1</v>
      </c>
    </row>
    <row r="1760" spans="1:3">
      <c r="A1760" s="61">
        <v>2854</v>
      </c>
      <c r="B1760" s="62" t="s">
        <v>18091</v>
      </c>
      <c r="C1760" s="69">
        <v>6.1</v>
      </c>
    </row>
    <row r="1761" spans="1:3">
      <c r="A1761" s="61">
        <v>2855</v>
      </c>
      <c r="B1761" s="62" t="s">
        <v>18092</v>
      </c>
      <c r="C1761" s="69">
        <v>6.1</v>
      </c>
    </row>
    <row r="1762" spans="1:3">
      <c r="A1762" s="61">
        <v>2856</v>
      </c>
      <c r="B1762" s="62" t="s">
        <v>18093</v>
      </c>
      <c r="C1762" s="69">
        <v>6.1</v>
      </c>
    </row>
    <row r="1763" spans="1:3" ht="45">
      <c r="A1763" s="61">
        <v>2857</v>
      </c>
      <c r="B1763" s="62" t="s">
        <v>18094</v>
      </c>
      <c r="C1763" s="69">
        <v>2.2000000000000002</v>
      </c>
    </row>
    <row r="1764" spans="1:3" ht="45">
      <c r="A1764" s="61">
        <v>2858</v>
      </c>
      <c r="B1764" s="62" t="s">
        <v>18095</v>
      </c>
      <c r="C1764" s="69">
        <v>4.0999999999999996</v>
      </c>
    </row>
    <row r="1765" spans="1:3">
      <c r="A1765" s="61">
        <v>2859</v>
      </c>
      <c r="B1765" s="62" t="s">
        <v>18096</v>
      </c>
      <c r="C1765" s="69">
        <v>6.1</v>
      </c>
    </row>
    <row r="1766" spans="1:3">
      <c r="A1766" s="61">
        <v>2861</v>
      </c>
      <c r="B1766" s="62" t="s">
        <v>18097</v>
      </c>
      <c r="C1766" s="69">
        <v>6.1</v>
      </c>
    </row>
    <row r="1767" spans="1:3">
      <c r="A1767" s="61">
        <v>2862</v>
      </c>
      <c r="B1767" s="62" t="s">
        <v>18098</v>
      </c>
      <c r="C1767" s="69">
        <v>6.1</v>
      </c>
    </row>
    <row r="1768" spans="1:3">
      <c r="A1768" s="61">
        <v>2863</v>
      </c>
      <c r="B1768" s="62" t="s">
        <v>18099</v>
      </c>
      <c r="C1768" s="69">
        <v>6.1</v>
      </c>
    </row>
    <row r="1769" spans="1:3">
      <c r="A1769" s="61">
        <v>2864</v>
      </c>
      <c r="B1769" s="62" t="s">
        <v>18100</v>
      </c>
      <c r="C1769" s="69">
        <v>6.1</v>
      </c>
    </row>
    <row r="1770" spans="1:3">
      <c r="A1770" s="61">
        <v>2865</v>
      </c>
      <c r="B1770" s="62" t="s">
        <v>18101</v>
      </c>
      <c r="C1770" s="69">
        <v>8</v>
      </c>
    </row>
    <row r="1771" spans="1:3">
      <c r="A1771" s="64">
        <v>2869</v>
      </c>
      <c r="B1771" s="65" t="s">
        <v>18102</v>
      </c>
      <c r="C1771" s="69">
        <v>8</v>
      </c>
    </row>
    <row r="1772" spans="1:3">
      <c r="A1772" s="71">
        <v>2870</v>
      </c>
      <c r="B1772" s="67" t="s">
        <v>18103</v>
      </c>
      <c r="C1772" s="69">
        <v>4.2</v>
      </c>
    </row>
    <row r="1773" spans="1:3">
      <c r="A1773" s="66">
        <v>2871</v>
      </c>
      <c r="B1773" s="62" t="s">
        <v>18104</v>
      </c>
      <c r="C1773" s="69">
        <v>6.1</v>
      </c>
    </row>
    <row r="1774" spans="1:3">
      <c r="A1774" s="64">
        <v>2872</v>
      </c>
      <c r="B1774" s="65" t="s">
        <v>18105</v>
      </c>
      <c r="C1774" s="69">
        <v>6.1</v>
      </c>
    </row>
    <row r="1775" spans="1:3">
      <c r="A1775" s="66">
        <v>2873</v>
      </c>
      <c r="B1775" s="67" t="s">
        <v>18106</v>
      </c>
      <c r="C1775" s="69">
        <v>6.1</v>
      </c>
    </row>
    <row r="1776" spans="1:3">
      <c r="A1776" s="61">
        <v>2874</v>
      </c>
      <c r="B1776" s="62" t="s">
        <v>18107</v>
      </c>
      <c r="C1776" s="69">
        <v>6.1</v>
      </c>
    </row>
    <row r="1777" spans="1:3">
      <c r="A1777" s="61">
        <v>2875</v>
      </c>
      <c r="B1777" s="62" t="s">
        <v>18108</v>
      </c>
      <c r="C1777" s="69">
        <v>6.1</v>
      </c>
    </row>
    <row r="1778" spans="1:3">
      <c r="A1778" s="61">
        <v>2876</v>
      </c>
      <c r="B1778" s="62" t="s">
        <v>18109</v>
      </c>
      <c r="C1778" s="69">
        <v>6.1</v>
      </c>
    </row>
    <row r="1779" spans="1:3">
      <c r="A1779" s="61">
        <v>2878</v>
      </c>
      <c r="B1779" s="62" t="s">
        <v>18110</v>
      </c>
      <c r="C1779" s="69">
        <v>4.0999999999999996</v>
      </c>
    </row>
    <row r="1780" spans="1:3">
      <c r="A1780" s="61">
        <v>2879</v>
      </c>
      <c r="B1780" s="62" t="s">
        <v>18111</v>
      </c>
      <c r="C1780" s="69">
        <v>8</v>
      </c>
    </row>
    <row r="1781" spans="1:3" ht="45">
      <c r="A1781" s="64">
        <v>2880</v>
      </c>
      <c r="B1781" s="65" t="s">
        <v>18112</v>
      </c>
      <c r="C1781" s="69">
        <v>5.0999999999999996</v>
      </c>
    </row>
    <row r="1782" spans="1:3">
      <c r="A1782" s="71">
        <v>2881</v>
      </c>
      <c r="B1782" s="72" t="s">
        <v>18113</v>
      </c>
      <c r="C1782" s="69">
        <v>4.2</v>
      </c>
    </row>
    <row r="1783" spans="1:3">
      <c r="A1783" s="71">
        <v>2900</v>
      </c>
      <c r="B1783" s="72" t="s">
        <v>18114</v>
      </c>
      <c r="C1783" s="70">
        <v>6.2</v>
      </c>
    </row>
    <row r="1784" spans="1:3">
      <c r="A1784" s="66">
        <v>2901</v>
      </c>
      <c r="B1784" s="67" t="s">
        <v>18115</v>
      </c>
      <c r="C1784" s="68">
        <v>2.2999999999999998</v>
      </c>
    </row>
    <row r="1785" spans="1:3">
      <c r="A1785" s="64">
        <v>2902</v>
      </c>
      <c r="B1785" s="65" t="s">
        <v>18116</v>
      </c>
      <c r="C1785" s="69">
        <v>6.1</v>
      </c>
    </row>
    <row r="1786" spans="1:3" ht="30">
      <c r="A1786" s="71">
        <v>2903</v>
      </c>
      <c r="B1786" s="72" t="s">
        <v>18117</v>
      </c>
      <c r="C1786" s="69">
        <v>6.1</v>
      </c>
    </row>
    <row r="1787" spans="1:3">
      <c r="A1787" s="66">
        <v>2904</v>
      </c>
      <c r="B1787" s="67" t="s">
        <v>18118</v>
      </c>
      <c r="C1787" s="69">
        <v>8</v>
      </c>
    </row>
    <row r="1788" spans="1:3">
      <c r="A1788" s="61">
        <v>2905</v>
      </c>
      <c r="B1788" s="62" t="s">
        <v>18119</v>
      </c>
      <c r="C1788" s="69">
        <v>8</v>
      </c>
    </row>
    <row r="1789" spans="1:3" ht="30">
      <c r="A1789" s="61">
        <v>2907</v>
      </c>
      <c r="B1789" s="62" t="s">
        <v>18120</v>
      </c>
      <c r="C1789" s="69">
        <v>4.0999999999999996</v>
      </c>
    </row>
    <row r="1790" spans="1:3">
      <c r="A1790" s="61">
        <v>2908</v>
      </c>
      <c r="B1790" s="62" t="s">
        <v>18121</v>
      </c>
      <c r="C1790" s="69">
        <v>7</v>
      </c>
    </row>
    <row r="1791" spans="1:3" ht="45">
      <c r="A1791" s="61">
        <v>2909</v>
      </c>
      <c r="B1791" s="62" t="s">
        <v>18122</v>
      </c>
      <c r="C1791" s="69">
        <v>7</v>
      </c>
    </row>
    <row r="1792" spans="1:3" ht="30">
      <c r="A1792" s="64">
        <v>2910</v>
      </c>
      <c r="B1792" s="65" t="s">
        <v>18123</v>
      </c>
      <c r="C1792" s="70">
        <v>7</v>
      </c>
    </row>
    <row r="1793" spans="1:3" ht="30">
      <c r="A1793" s="66">
        <v>2911</v>
      </c>
      <c r="B1793" s="67" t="s">
        <v>18124</v>
      </c>
      <c r="C1793" s="68">
        <v>7</v>
      </c>
    </row>
    <row r="1794" spans="1:3" ht="30">
      <c r="A1794" s="64">
        <v>2912</v>
      </c>
      <c r="B1794" s="65" t="s">
        <v>18125</v>
      </c>
      <c r="C1794" s="70">
        <v>7</v>
      </c>
    </row>
    <row r="1795" spans="1:3" ht="45">
      <c r="A1795" s="71">
        <v>2913</v>
      </c>
      <c r="B1795" s="78" t="s">
        <v>18126</v>
      </c>
      <c r="C1795" s="73">
        <v>7</v>
      </c>
    </row>
    <row r="1796" spans="1:3" ht="30">
      <c r="A1796" s="66">
        <v>2915</v>
      </c>
      <c r="B1796" s="67" t="s">
        <v>18127</v>
      </c>
      <c r="C1796" s="68">
        <v>7</v>
      </c>
    </row>
    <row r="1797" spans="1:3" ht="30">
      <c r="A1797" s="64">
        <v>2916</v>
      </c>
      <c r="B1797" s="65" t="s">
        <v>18128</v>
      </c>
      <c r="C1797" s="70">
        <v>7</v>
      </c>
    </row>
    <row r="1798" spans="1:3" ht="30">
      <c r="A1798" s="66">
        <v>2917</v>
      </c>
      <c r="B1798" s="67" t="s">
        <v>18129</v>
      </c>
      <c r="C1798" s="68">
        <v>7</v>
      </c>
    </row>
    <row r="1799" spans="1:3" ht="30">
      <c r="A1799" s="61">
        <v>2919</v>
      </c>
      <c r="B1799" s="62" t="s">
        <v>18130</v>
      </c>
      <c r="C1799" s="69">
        <v>7</v>
      </c>
    </row>
    <row r="1800" spans="1:3">
      <c r="A1800" s="64">
        <v>2920</v>
      </c>
      <c r="B1800" s="65" t="s">
        <v>18131</v>
      </c>
      <c r="C1800" s="69">
        <v>8</v>
      </c>
    </row>
    <row r="1801" spans="1:3">
      <c r="A1801" s="71">
        <v>2921</v>
      </c>
      <c r="B1801" s="72" t="s">
        <v>18132</v>
      </c>
      <c r="C1801" s="69">
        <v>8</v>
      </c>
    </row>
    <row r="1802" spans="1:3">
      <c r="A1802" s="66">
        <v>2922</v>
      </c>
      <c r="B1802" s="67" t="s">
        <v>18133</v>
      </c>
      <c r="C1802" s="69">
        <v>8</v>
      </c>
    </row>
    <row r="1803" spans="1:3">
      <c r="A1803" s="64">
        <v>2923</v>
      </c>
      <c r="B1803" s="65" t="s">
        <v>18134</v>
      </c>
      <c r="C1803" s="69">
        <v>8</v>
      </c>
    </row>
    <row r="1804" spans="1:3">
      <c r="A1804" s="71">
        <v>2924</v>
      </c>
      <c r="B1804" s="72" t="s">
        <v>18135</v>
      </c>
      <c r="C1804" s="69">
        <v>3</v>
      </c>
    </row>
    <row r="1805" spans="1:3">
      <c r="A1805" s="71">
        <v>2925</v>
      </c>
      <c r="B1805" s="72" t="s">
        <v>18136</v>
      </c>
      <c r="C1805" s="69">
        <v>4.0999999999999996</v>
      </c>
    </row>
    <row r="1806" spans="1:3">
      <c r="A1806" s="71">
        <v>2926</v>
      </c>
      <c r="B1806" s="72" t="s">
        <v>18137</v>
      </c>
      <c r="C1806" s="69">
        <v>4.0999999999999996</v>
      </c>
    </row>
    <row r="1807" spans="1:3">
      <c r="A1807" s="71">
        <v>2927</v>
      </c>
      <c r="B1807" s="72" t="s">
        <v>18138</v>
      </c>
      <c r="C1807" s="69">
        <v>6.1</v>
      </c>
    </row>
    <row r="1808" spans="1:3">
      <c r="A1808" s="71">
        <v>2928</v>
      </c>
      <c r="B1808" s="72" t="s">
        <v>18139</v>
      </c>
      <c r="C1808" s="69">
        <v>6.1</v>
      </c>
    </row>
    <row r="1809" spans="1:3">
      <c r="A1809" s="71">
        <v>2929</v>
      </c>
      <c r="B1809" s="72" t="s">
        <v>18140</v>
      </c>
      <c r="C1809" s="69">
        <v>6.1</v>
      </c>
    </row>
    <row r="1810" spans="1:3">
      <c r="A1810" s="71">
        <v>2930</v>
      </c>
      <c r="B1810" s="72" t="s">
        <v>18141</v>
      </c>
      <c r="C1810" s="69">
        <v>6.1</v>
      </c>
    </row>
    <row r="1811" spans="1:3">
      <c r="A1811" s="66">
        <v>2931</v>
      </c>
      <c r="B1811" s="67" t="s">
        <v>18142</v>
      </c>
      <c r="C1811" s="69">
        <v>6.1</v>
      </c>
    </row>
    <row r="1812" spans="1:3">
      <c r="A1812" s="61">
        <v>2933</v>
      </c>
      <c r="B1812" s="62" t="s">
        <v>18143</v>
      </c>
      <c r="C1812" s="69">
        <v>3</v>
      </c>
    </row>
    <row r="1813" spans="1:3">
      <c r="A1813" s="61">
        <v>2934</v>
      </c>
      <c r="B1813" s="62" t="s">
        <v>18144</v>
      </c>
      <c r="C1813" s="69">
        <v>3</v>
      </c>
    </row>
    <row r="1814" spans="1:3">
      <c r="A1814" s="61">
        <v>2935</v>
      </c>
      <c r="B1814" s="62" t="s">
        <v>18145</v>
      </c>
      <c r="C1814" s="69">
        <v>3</v>
      </c>
    </row>
    <row r="1815" spans="1:3">
      <c r="A1815" s="61">
        <v>2936</v>
      </c>
      <c r="B1815" s="62" t="s">
        <v>18146</v>
      </c>
      <c r="C1815" s="69">
        <v>6.1</v>
      </c>
    </row>
    <row r="1816" spans="1:3">
      <c r="A1816" s="61">
        <v>2937</v>
      </c>
      <c r="B1816" s="62" t="s">
        <v>18147</v>
      </c>
      <c r="C1816" s="69">
        <v>6.1</v>
      </c>
    </row>
    <row r="1817" spans="1:3">
      <c r="A1817" s="61">
        <v>2940</v>
      </c>
      <c r="B1817" s="62" t="s">
        <v>18148</v>
      </c>
      <c r="C1817" s="69">
        <v>4.2</v>
      </c>
    </row>
    <row r="1818" spans="1:3">
      <c r="A1818" s="61">
        <v>2941</v>
      </c>
      <c r="B1818" s="62" t="s">
        <v>18149</v>
      </c>
      <c r="C1818" s="69">
        <v>6.1</v>
      </c>
    </row>
    <row r="1819" spans="1:3">
      <c r="A1819" s="61">
        <v>2942</v>
      </c>
      <c r="B1819" s="62" t="s">
        <v>18150</v>
      </c>
      <c r="C1819" s="69">
        <v>6.1</v>
      </c>
    </row>
    <row r="1820" spans="1:3">
      <c r="A1820" s="61">
        <v>2943</v>
      </c>
      <c r="B1820" s="62" t="s">
        <v>18151</v>
      </c>
      <c r="C1820" s="69">
        <v>3</v>
      </c>
    </row>
    <row r="1821" spans="1:3">
      <c r="A1821" s="61">
        <v>2945</v>
      </c>
      <c r="B1821" s="62" t="s">
        <v>18152</v>
      </c>
      <c r="C1821" s="69">
        <v>3</v>
      </c>
    </row>
    <row r="1822" spans="1:3">
      <c r="A1822" s="61">
        <v>2946</v>
      </c>
      <c r="B1822" s="62" t="s">
        <v>18153</v>
      </c>
      <c r="C1822" s="69">
        <v>6.1</v>
      </c>
    </row>
    <row r="1823" spans="1:3">
      <c r="A1823" s="61">
        <v>2947</v>
      </c>
      <c r="B1823" s="62" t="s">
        <v>18154</v>
      </c>
      <c r="C1823" s="69">
        <v>3</v>
      </c>
    </row>
    <row r="1824" spans="1:3">
      <c r="A1824" s="61">
        <v>2948</v>
      </c>
      <c r="B1824" s="62" t="s">
        <v>18155</v>
      </c>
      <c r="C1824" s="69">
        <v>6.1</v>
      </c>
    </row>
    <row r="1825" spans="1:3" ht="30">
      <c r="A1825" s="61">
        <v>2949</v>
      </c>
      <c r="B1825" s="62" t="s">
        <v>18156</v>
      </c>
      <c r="C1825" s="69">
        <v>8</v>
      </c>
    </row>
    <row r="1826" spans="1:3" ht="30">
      <c r="A1826" s="61">
        <v>2950</v>
      </c>
      <c r="B1826" s="62" t="s">
        <v>18157</v>
      </c>
      <c r="C1826" s="69">
        <v>4.3</v>
      </c>
    </row>
    <row r="1827" spans="1:3">
      <c r="A1827" s="61">
        <v>2956</v>
      </c>
      <c r="B1827" s="62" t="s">
        <v>18158</v>
      </c>
      <c r="C1827" s="69">
        <v>4.0999999999999996</v>
      </c>
    </row>
    <row r="1828" spans="1:3">
      <c r="A1828" s="64">
        <v>2965</v>
      </c>
      <c r="B1828" s="65" t="s">
        <v>18159</v>
      </c>
      <c r="C1828" s="70">
        <v>4.3</v>
      </c>
    </row>
    <row r="1829" spans="1:3">
      <c r="A1829" s="66">
        <v>2966</v>
      </c>
      <c r="B1829" s="67" t="s">
        <v>18160</v>
      </c>
      <c r="C1829" s="68">
        <v>6.1</v>
      </c>
    </row>
    <row r="1830" spans="1:3">
      <c r="A1830" s="61">
        <v>2967</v>
      </c>
      <c r="B1830" s="62" t="s">
        <v>18161</v>
      </c>
      <c r="C1830" s="69">
        <v>8</v>
      </c>
    </row>
    <row r="1831" spans="1:3" ht="30">
      <c r="A1831" s="61">
        <v>2968</v>
      </c>
      <c r="B1831" s="62" t="s">
        <v>18162</v>
      </c>
      <c r="C1831" s="69">
        <v>4.3</v>
      </c>
    </row>
    <row r="1832" spans="1:3">
      <c r="A1832" s="61">
        <v>2969</v>
      </c>
      <c r="B1832" s="62" t="s">
        <v>18163</v>
      </c>
      <c r="C1832" s="69">
        <v>9</v>
      </c>
    </row>
    <row r="1833" spans="1:3">
      <c r="A1833" s="64">
        <v>2977</v>
      </c>
      <c r="B1833" s="65" t="s">
        <v>18164</v>
      </c>
      <c r="C1833" s="70">
        <v>7</v>
      </c>
    </row>
    <row r="1834" spans="1:3" ht="30">
      <c r="A1834" s="71">
        <v>2978</v>
      </c>
      <c r="B1834" s="72" t="s">
        <v>18165</v>
      </c>
      <c r="C1834" s="73">
        <v>7</v>
      </c>
    </row>
    <row r="1835" spans="1:3" ht="30">
      <c r="A1835" s="66">
        <v>2983</v>
      </c>
      <c r="B1835" s="67" t="s">
        <v>18166</v>
      </c>
      <c r="C1835" s="68">
        <v>3</v>
      </c>
    </row>
    <row r="1836" spans="1:3" ht="45">
      <c r="A1836" s="61">
        <v>2984</v>
      </c>
      <c r="B1836" s="62" t="s">
        <v>18167</v>
      </c>
      <c r="C1836" s="69">
        <v>5.0999999999999996</v>
      </c>
    </row>
    <row r="1837" spans="1:3">
      <c r="A1837" s="64">
        <v>2985</v>
      </c>
      <c r="B1837" s="65" t="s">
        <v>18168</v>
      </c>
      <c r="C1837" s="70">
        <v>3</v>
      </c>
    </row>
    <row r="1838" spans="1:3">
      <c r="A1838" s="71">
        <v>2986</v>
      </c>
      <c r="B1838" s="72" t="s">
        <v>18169</v>
      </c>
      <c r="C1838" s="73">
        <v>8</v>
      </c>
    </row>
    <row r="1839" spans="1:3">
      <c r="A1839" s="71">
        <v>2987</v>
      </c>
      <c r="B1839" s="72" t="s">
        <v>18170</v>
      </c>
      <c r="C1839" s="73">
        <v>8</v>
      </c>
    </row>
    <row r="1840" spans="1:3" ht="30">
      <c r="A1840" s="66">
        <v>2988</v>
      </c>
      <c r="B1840" s="67" t="s">
        <v>18171</v>
      </c>
      <c r="C1840" s="68">
        <v>4.3</v>
      </c>
    </row>
    <row r="1841" spans="1:3">
      <c r="A1841" s="64">
        <v>2989</v>
      </c>
      <c r="B1841" s="65" t="s">
        <v>18172</v>
      </c>
      <c r="C1841" s="69">
        <v>4.0999999999999996</v>
      </c>
    </row>
    <row r="1842" spans="1:3">
      <c r="A1842" s="66">
        <v>2990</v>
      </c>
      <c r="B1842" s="67" t="s">
        <v>18173</v>
      </c>
      <c r="C1842" s="69">
        <v>9</v>
      </c>
    </row>
    <row r="1843" spans="1:3" ht="30">
      <c r="A1843" s="64">
        <v>2991</v>
      </c>
      <c r="B1843" s="65" t="s">
        <v>18174</v>
      </c>
      <c r="C1843" s="69">
        <v>6.1</v>
      </c>
    </row>
    <row r="1844" spans="1:3">
      <c r="A1844" s="71">
        <v>2992</v>
      </c>
      <c r="B1844" s="72" t="s">
        <v>18175</v>
      </c>
      <c r="C1844" s="69">
        <v>6.1</v>
      </c>
    </row>
    <row r="1845" spans="1:3" ht="30">
      <c r="A1845" s="71">
        <v>2993</v>
      </c>
      <c r="B1845" s="72" t="s">
        <v>18176</v>
      </c>
      <c r="C1845" s="69">
        <v>6.1</v>
      </c>
    </row>
    <row r="1846" spans="1:3">
      <c r="A1846" s="71">
        <v>2994</v>
      </c>
      <c r="B1846" s="72" t="s">
        <v>18177</v>
      </c>
      <c r="C1846" s="69">
        <v>6.1</v>
      </c>
    </row>
    <row r="1847" spans="1:3" ht="30">
      <c r="A1847" s="71">
        <v>2995</v>
      </c>
      <c r="B1847" s="72" t="s">
        <v>18178</v>
      </c>
      <c r="C1847" s="69">
        <v>6.1</v>
      </c>
    </row>
    <row r="1848" spans="1:3">
      <c r="A1848" s="71">
        <v>2996</v>
      </c>
      <c r="B1848" s="72" t="s">
        <v>18179</v>
      </c>
      <c r="C1848" s="69">
        <v>6.1</v>
      </c>
    </row>
    <row r="1849" spans="1:3" ht="30">
      <c r="A1849" s="71">
        <v>2997</v>
      </c>
      <c r="B1849" s="72" t="s">
        <v>18180</v>
      </c>
      <c r="C1849" s="69">
        <v>6.1</v>
      </c>
    </row>
    <row r="1850" spans="1:3">
      <c r="A1850" s="71">
        <v>2998</v>
      </c>
      <c r="B1850" s="72" t="s">
        <v>18181</v>
      </c>
      <c r="C1850" s="69">
        <v>6.1</v>
      </c>
    </row>
    <row r="1851" spans="1:3" ht="30">
      <c r="A1851" s="71">
        <v>3005</v>
      </c>
      <c r="B1851" s="72" t="s">
        <v>18182</v>
      </c>
      <c r="C1851" s="69">
        <v>6.1</v>
      </c>
    </row>
    <row r="1852" spans="1:3">
      <c r="A1852" s="71">
        <v>3006</v>
      </c>
      <c r="B1852" s="72" t="s">
        <v>18183</v>
      </c>
      <c r="C1852" s="69">
        <v>6.1</v>
      </c>
    </row>
    <row r="1853" spans="1:3" ht="30">
      <c r="A1853" s="71">
        <v>3009</v>
      </c>
      <c r="B1853" s="72" t="s">
        <v>18184</v>
      </c>
      <c r="C1853" s="69">
        <v>6.1</v>
      </c>
    </row>
    <row r="1854" spans="1:3">
      <c r="A1854" s="71">
        <v>3010</v>
      </c>
      <c r="B1854" s="72" t="s">
        <v>18185</v>
      </c>
      <c r="C1854" s="69">
        <v>6.1</v>
      </c>
    </row>
    <row r="1855" spans="1:3" ht="30">
      <c r="A1855" s="71">
        <v>3011</v>
      </c>
      <c r="B1855" s="72" t="s">
        <v>18186</v>
      </c>
      <c r="C1855" s="69">
        <v>6.1</v>
      </c>
    </row>
    <row r="1856" spans="1:3">
      <c r="A1856" s="71">
        <v>3012</v>
      </c>
      <c r="B1856" s="72" t="s">
        <v>18187</v>
      </c>
      <c r="C1856" s="69">
        <v>6.1</v>
      </c>
    </row>
    <row r="1857" spans="1:3" ht="45">
      <c r="A1857" s="71">
        <v>3013</v>
      </c>
      <c r="B1857" s="72" t="s">
        <v>18188</v>
      </c>
      <c r="C1857" s="69">
        <v>6.1</v>
      </c>
    </row>
    <row r="1858" spans="1:3">
      <c r="A1858" s="71">
        <v>3014</v>
      </c>
      <c r="B1858" s="72" t="s">
        <v>18189</v>
      </c>
      <c r="C1858" s="69">
        <v>6.1</v>
      </c>
    </row>
    <row r="1859" spans="1:3" ht="30">
      <c r="A1859" s="71">
        <v>3015</v>
      </c>
      <c r="B1859" s="72" t="s">
        <v>18190</v>
      </c>
      <c r="C1859" s="69">
        <v>6.1</v>
      </c>
    </row>
    <row r="1860" spans="1:3">
      <c r="A1860" s="71">
        <v>3016</v>
      </c>
      <c r="B1860" s="72" t="s">
        <v>18191</v>
      </c>
      <c r="C1860" s="69">
        <v>6.1</v>
      </c>
    </row>
    <row r="1861" spans="1:3" ht="30">
      <c r="A1861" s="71">
        <v>3017</v>
      </c>
      <c r="B1861" s="72" t="s">
        <v>18192</v>
      </c>
      <c r="C1861" s="69">
        <v>6.1</v>
      </c>
    </row>
    <row r="1862" spans="1:3">
      <c r="A1862" s="71">
        <v>3018</v>
      </c>
      <c r="B1862" s="72" t="s">
        <v>18193</v>
      </c>
      <c r="C1862" s="69">
        <v>6.1</v>
      </c>
    </row>
    <row r="1863" spans="1:3" ht="30">
      <c r="A1863" s="71">
        <v>3019</v>
      </c>
      <c r="B1863" s="72" t="s">
        <v>18194</v>
      </c>
      <c r="C1863" s="69">
        <v>6.1</v>
      </c>
    </row>
    <row r="1864" spans="1:3">
      <c r="A1864" s="71">
        <v>3020</v>
      </c>
      <c r="B1864" s="72" t="s">
        <v>18195</v>
      </c>
      <c r="C1864" s="69">
        <v>6.1</v>
      </c>
    </row>
    <row r="1865" spans="1:3" ht="30">
      <c r="A1865" s="71">
        <v>3021</v>
      </c>
      <c r="B1865" s="72" t="s">
        <v>18196</v>
      </c>
      <c r="C1865" s="69">
        <v>3</v>
      </c>
    </row>
    <row r="1866" spans="1:3">
      <c r="A1866" s="66">
        <v>3022</v>
      </c>
      <c r="B1866" s="67" t="s">
        <v>18197</v>
      </c>
      <c r="C1866" s="69">
        <v>3</v>
      </c>
    </row>
    <row r="1867" spans="1:3">
      <c r="A1867" s="64">
        <v>3023</v>
      </c>
      <c r="B1867" s="65" t="s">
        <v>18198</v>
      </c>
      <c r="C1867" s="70">
        <v>6.1</v>
      </c>
    </row>
    <row r="1868" spans="1:3" ht="30">
      <c r="A1868" s="71">
        <v>3024</v>
      </c>
      <c r="B1868" s="72" t="s">
        <v>18199</v>
      </c>
      <c r="C1868" s="68">
        <v>3</v>
      </c>
    </row>
    <row r="1869" spans="1:3" ht="45">
      <c r="A1869" s="71">
        <v>3025</v>
      </c>
      <c r="B1869" s="72" t="s">
        <v>18200</v>
      </c>
      <c r="C1869" s="69">
        <v>6.1</v>
      </c>
    </row>
    <row r="1870" spans="1:3" ht="30">
      <c r="A1870" s="71">
        <v>3026</v>
      </c>
      <c r="B1870" s="72" t="s">
        <v>18201</v>
      </c>
      <c r="C1870" s="69">
        <v>6.1</v>
      </c>
    </row>
    <row r="1871" spans="1:3">
      <c r="A1871" s="71">
        <v>3027</v>
      </c>
      <c r="B1871" s="72" t="s">
        <v>18202</v>
      </c>
      <c r="C1871" s="69">
        <v>6.1</v>
      </c>
    </row>
    <row r="1872" spans="1:3" ht="30">
      <c r="A1872" s="66">
        <v>3028</v>
      </c>
      <c r="B1872" s="67" t="s">
        <v>18203</v>
      </c>
      <c r="C1872" s="69">
        <v>8</v>
      </c>
    </row>
    <row r="1873" spans="1:3">
      <c r="A1873" s="61">
        <v>3048</v>
      </c>
      <c r="B1873" s="62" t="s">
        <v>18204</v>
      </c>
      <c r="C1873" s="69">
        <v>6.1</v>
      </c>
    </row>
    <row r="1874" spans="1:3">
      <c r="A1874" s="61">
        <v>3054</v>
      </c>
      <c r="B1874" s="62" t="s">
        <v>18205</v>
      </c>
      <c r="C1874" s="69">
        <v>3</v>
      </c>
    </row>
    <row r="1875" spans="1:3">
      <c r="A1875" s="61">
        <v>3055</v>
      </c>
      <c r="B1875" s="62" t="s">
        <v>18206</v>
      </c>
      <c r="C1875" s="69">
        <v>8</v>
      </c>
    </row>
    <row r="1876" spans="1:3">
      <c r="A1876" s="61">
        <v>3056</v>
      </c>
      <c r="B1876" s="62" t="s">
        <v>18207</v>
      </c>
      <c r="C1876" s="69">
        <v>3</v>
      </c>
    </row>
    <row r="1877" spans="1:3">
      <c r="A1877" s="61">
        <v>3057</v>
      </c>
      <c r="B1877" s="62" t="s">
        <v>18208</v>
      </c>
      <c r="C1877" s="69">
        <v>2.2999999999999998</v>
      </c>
    </row>
    <row r="1878" spans="1:3" ht="30">
      <c r="A1878" s="61">
        <v>3064</v>
      </c>
      <c r="B1878" s="62" t="s">
        <v>18209</v>
      </c>
      <c r="C1878" s="69">
        <v>3</v>
      </c>
    </row>
    <row r="1879" spans="1:3">
      <c r="A1879" s="64">
        <v>3065</v>
      </c>
      <c r="B1879" s="62" t="s">
        <v>18210</v>
      </c>
      <c r="C1879" s="69">
        <v>3</v>
      </c>
    </row>
    <row r="1880" spans="1:3" ht="60">
      <c r="A1880" s="71">
        <v>3066</v>
      </c>
      <c r="B1880" s="65" t="s">
        <v>18211</v>
      </c>
      <c r="C1880" s="70">
        <v>8</v>
      </c>
    </row>
    <row r="1881" spans="1:3" ht="30">
      <c r="A1881" s="66">
        <v>3070</v>
      </c>
      <c r="B1881" s="67" t="s">
        <v>18212</v>
      </c>
      <c r="C1881" s="68">
        <v>2.2000000000000002</v>
      </c>
    </row>
    <row r="1882" spans="1:3" ht="45">
      <c r="A1882" s="61">
        <v>3071</v>
      </c>
      <c r="B1882" s="62" t="s">
        <v>18213</v>
      </c>
      <c r="C1882" s="69">
        <v>6.1</v>
      </c>
    </row>
    <row r="1883" spans="1:3" ht="30">
      <c r="A1883" s="61">
        <v>3072</v>
      </c>
      <c r="B1883" s="62" t="s">
        <v>18214</v>
      </c>
      <c r="C1883" s="69">
        <v>9</v>
      </c>
    </row>
    <row r="1884" spans="1:3">
      <c r="A1884" s="61">
        <v>3073</v>
      </c>
      <c r="B1884" s="62" t="s">
        <v>18215</v>
      </c>
      <c r="C1884" s="69">
        <v>6.1</v>
      </c>
    </row>
    <row r="1885" spans="1:3" ht="30">
      <c r="A1885" s="64">
        <v>3077</v>
      </c>
      <c r="B1885" s="65" t="s">
        <v>18216</v>
      </c>
      <c r="C1885" s="70">
        <v>9</v>
      </c>
    </row>
    <row r="1886" spans="1:3">
      <c r="A1886" s="66">
        <v>3078</v>
      </c>
      <c r="B1886" s="67" t="s">
        <v>18217</v>
      </c>
      <c r="C1886" s="68">
        <v>4.3</v>
      </c>
    </row>
    <row r="1887" spans="1:3">
      <c r="A1887" s="64">
        <v>3079</v>
      </c>
      <c r="B1887" s="65" t="s">
        <v>18218</v>
      </c>
      <c r="C1887" s="70">
        <v>6.1</v>
      </c>
    </row>
    <row r="1888" spans="1:3" ht="30">
      <c r="A1888" s="66">
        <v>3080</v>
      </c>
      <c r="B1888" s="67" t="s">
        <v>18219</v>
      </c>
      <c r="C1888" s="68">
        <v>6.1</v>
      </c>
    </row>
    <row r="1889" spans="1:3" ht="30">
      <c r="A1889" s="64">
        <v>3082</v>
      </c>
      <c r="B1889" s="65" t="s">
        <v>839</v>
      </c>
      <c r="C1889" s="70">
        <v>9</v>
      </c>
    </row>
    <row r="1890" spans="1:3">
      <c r="A1890" s="66">
        <v>3083</v>
      </c>
      <c r="B1890" s="67" t="s">
        <v>18220</v>
      </c>
      <c r="C1890" s="68">
        <v>2.2999999999999998</v>
      </c>
    </row>
    <row r="1891" spans="1:3">
      <c r="A1891" s="64">
        <v>3084</v>
      </c>
      <c r="B1891" s="65" t="s">
        <v>18221</v>
      </c>
      <c r="C1891" s="69">
        <v>8</v>
      </c>
    </row>
    <row r="1892" spans="1:3">
      <c r="A1892" s="71">
        <v>3085</v>
      </c>
      <c r="B1892" s="72" t="s">
        <v>18222</v>
      </c>
      <c r="C1892" s="69">
        <v>5.0999999999999996</v>
      </c>
    </row>
    <row r="1893" spans="1:3">
      <c r="A1893" s="71">
        <v>3086</v>
      </c>
      <c r="B1893" s="72" t="s">
        <v>18223</v>
      </c>
      <c r="C1893" s="69">
        <v>6.1</v>
      </c>
    </row>
    <row r="1894" spans="1:3">
      <c r="A1894" s="71">
        <v>3087</v>
      </c>
      <c r="B1894" s="72" t="s">
        <v>18224</v>
      </c>
      <c r="C1894" s="69">
        <v>5.0999999999999996</v>
      </c>
    </row>
    <row r="1895" spans="1:3">
      <c r="A1895" s="71">
        <v>3088</v>
      </c>
      <c r="B1895" s="72" t="s">
        <v>18225</v>
      </c>
      <c r="C1895" s="69">
        <v>4.2</v>
      </c>
    </row>
    <row r="1896" spans="1:3">
      <c r="A1896" s="71">
        <v>3089</v>
      </c>
      <c r="B1896" s="72" t="s">
        <v>18226</v>
      </c>
      <c r="C1896" s="69">
        <v>4.0999999999999996</v>
      </c>
    </row>
    <row r="1897" spans="1:3">
      <c r="A1897" s="71">
        <v>3090</v>
      </c>
      <c r="B1897" s="72" t="s">
        <v>18227</v>
      </c>
      <c r="C1897" s="70">
        <v>9</v>
      </c>
    </row>
    <row r="1898" spans="1:3" ht="60">
      <c r="A1898" s="71">
        <v>3091</v>
      </c>
      <c r="B1898" s="72" t="s">
        <v>18228</v>
      </c>
      <c r="C1898" s="73">
        <v>9</v>
      </c>
    </row>
    <row r="1899" spans="1:3">
      <c r="A1899" s="66">
        <v>3092</v>
      </c>
      <c r="B1899" s="67" t="s">
        <v>18229</v>
      </c>
      <c r="C1899" s="68">
        <v>3</v>
      </c>
    </row>
    <row r="1900" spans="1:3">
      <c r="A1900" s="64">
        <v>3093</v>
      </c>
      <c r="B1900" s="65" t="s">
        <v>18230</v>
      </c>
      <c r="C1900" s="69">
        <v>8</v>
      </c>
    </row>
    <row r="1901" spans="1:3">
      <c r="A1901" s="71">
        <v>3094</v>
      </c>
      <c r="B1901" s="72" t="s">
        <v>18231</v>
      </c>
      <c r="C1901" s="69">
        <v>8</v>
      </c>
    </row>
    <row r="1902" spans="1:3">
      <c r="A1902" s="71">
        <v>3095</v>
      </c>
      <c r="B1902" s="72" t="s">
        <v>18232</v>
      </c>
      <c r="C1902" s="69">
        <v>8</v>
      </c>
    </row>
    <row r="1903" spans="1:3">
      <c r="A1903" s="66">
        <v>3096</v>
      </c>
      <c r="B1903" s="67" t="s">
        <v>18233</v>
      </c>
      <c r="C1903" s="69">
        <v>8</v>
      </c>
    </row>
    <row r="1904" spans="1:3">
      <c r="A1904" s="64">
        <v>3097</v>
      </c>
      <c r="B1904" s="65" t="s">
        <v>18234</v>
      </c>
      <c r="C1904" s="69">
        <v>4.0999999999999996</v>
      </c>
    </row>
    <row r="1905" spans="1:3">
      <c r="A1905" s="71">
        <v>3098</v>
      </c>
      <c r="B1905" s="72" t="s">
        <v>18235</v>
      </c>
      <c r="C1905" s="69">
        <v>5.0999999999999996</v>
      </c>
    </row>
    <row r="1906" spans="1:3">
      <c r="A1906" s="71">
        <v>3099</v>
      </c>
      <c r="B1906" s="72" t="s">
        <v>18236</v>
      </c>
      <c r="C1906" s="69">
        <v>5.0999999999999996</v>
      </c>
    </row>
    <row r="1907" spans="1:3">
      <c r="A1907" s="71">
        <v>3100</v>
      </c>
      <c r="B1907" s="72" t="s">
        <v>18237</v>
      </c>
      <c r="C1907" s="69">
        <v>5.0999999999999996</v>
      </c>
    </row>
    <row r="1908" spans="1:3">
      <c r="A1908" s="66">
        <v>3101</v>
      </c>
      <c r="B1908" s="67" t="s">
        <v>18238</v>
      </c>
      <c r="C1908" s="69">
        <v>5.2</v>
      </c>
    </row>
    <row r="1909" spans="1:3">
      <c r="A1909" s="61">
        <v>3102</v>
      </c>
      <c r="B1909" s="62" t="s">
        <v>18239</v>
      </c>
      <c r="C1909" s="69">
        <v>5.2</v>
      </c>
    </row>
    <row r="1910" spans="1:3">
      <c r="A1910" s="61">
        <v>3103</v>
      </c>
      <c r="B1910" s="62" t="s">
        <v>18240</v>
      </c>
      <c r="C1910" s="69">
        <v>5.2</v>
      </c>
    </row>
    <row r="1911" spans="1:3">
      <c r="A1911" s="61">
        <v>3104</v>
      </c>
      <c r="B1911" s="62" t="s">
        <v>18241</v>
      </c>
      <c r="C1911" s="69">
        <v>5.2</v>
      </c>
    </row>
    <row r="1912" spans="1:3">
      <c r="A1912" s="61">
        <v>3105</v>
      </c>
      <c r="B1912" s="62" t="s">
        <v>18242</v>
      </c>
      <c r="C1912" s="69">
        <v>5.2</v>
      </c>
    </row>
    <row r="1913" spans="1:3">
      <c r="A1913" s="61">
        <v>3106</v>
      </c>
      <c r="B1913" s="62" t="s">
        <v>18243</v>
      </c>
      <c r="C1913" s="69">
        <v>5.2</v>
      </c>
    </row>
    <row r="1914" spans="1:3">
      <c r="A1914" s="61">
        <v>3107</v>
      </c>
      <c r="B1914" s="62" t="s">
        <v>18244</v>
      </c>
      <c r="C1914" s="69">
        <v>5.2</v>
      </c>
    </row>
    <row r="1915" spans="1:3">
      <c r="A1915" s="61">
        <v>3108</v>
      </c>
      <c r="B1915" s="62" t="s">
        <v>18245</v>
      </c>
      <c r="C1915" s="69">
        <v>5.2</v>
      </c>
    </row>
    <row r="1916" spans="1:3">
      <c r="A1916" s="61">
        <v>3109</v>
      </c>
      <c r="B1916" s="62" t="s">
        <v>18246</v>
      </c>
      <c r="C1916" s="69">
        <v>5.2</v>
      </c>
    </row>
    <row r="1917" spans="1:3">
      <c r="A1917" s="61">
        <v>3110</v>
      </c>
      <c r="B1917" s="62" t="s">
        <v>18247</v>
      </c>
      <c r="C1917" s="69">
        <v>5.2</v>
      </c>
    </row>
    <row r="1918" spans="1:3" ht="30">
      <c r="A1918" s="61">
        <v>3111</v>
      </c>
      <c r="B1918" s="62" t="s">
        <v>18248</v>
      </c>
      <c r="C1918" s="69">
        <v>5.2</v>
      </c>
    </row>
    <row r="1919" spans="1:3" ht="30">
      <c r="A1919" s="61">
        <v>3112</v>
      </c>
      <c r="B1919" s="62" t="s">
        <v>18249</v>
      </c>
      <c r="C1919" s="69">
        <v>5.2</v>
      </c>
    </row>
    <row r="1920" spans="1:3" ht="30">
      <c r="A1920" s="61">
        <v>3113</v>
      </c>
      <c r="B1920" s="62" t="s">
        <v>18250</v>
      </c>
      <c r="C1920" s="69">
        <v>5.2</v>
      </c>
    </row>
    <row r="1921" spans="1:3" ht="30">
      <c r="A1921" s="61">
        <v>3114</v>
      </c>
      <c r="B1921" s="62" t="s">
        <v>18251</v>
      </c>
      <c r="C1921" s="69">
        <v>5.2</v>
      </c>
    </row>
    <row r="1922" spans="1:3" ht="30">
      <c r="A1922" s="61">
        <v>3115</v>
      </c>
      <c r="B1922" s="62" t="s">
        <v>18252</v>
      </c>
      <c r="C1922" s="69">
        <v>5.2</v>
      </c>
    </row>
    <row r="1923" spans="1:3" ht="30">
      <c r="A1923" s="61">
        <v>3116</v>
      </c>
      <c r="B1923" s="62" t="s">
        <v>18253</v>
      </c>
      <c r="C1923" s="69">
        <v>5.2</v>
      </c>
    </row>
    <row r="1924" spans="1:3" ht="30">
      <c r="A1924" s="61">
        <v>3117</v>
      </c>
      <c r="B1924" s="62" t="s">
        <v>18254</v>
      </c>
      <c r="C1924" s="69">
        <v>5.2</v>
      </c>
    </row>
    <row r="1925" spans="1:3" ht="30">
      <c r="A1925" s="61">
        <v>3118</v>
      </c>
      <c r="B1925" s="62" t="s">
        <v>18255</v>
      </c>
      <c r="C1925" s="69">
        <v>5.2</v>
      </c>
    </row>
    <row r="1926" spans="1:3" ht="30">
      <c r="A1926" s="61">
        <v>3119</v>
      </c>
      <c r="B1926" s="62" t="s">
        <v>18256</v>
      </c>
      <c r="C1926" s="69">
        <v>5.2</v>
      </c>
    </row>
    <row r="1927" spans="1:3" ht="30">
      <c r="A1927" s="61">
        <v>3120</v>
      </c>
      <c r="B1927" s="62" t="s">
        <v>18257</v>
      </c>
      <c r="C1927" s="69">
        <v>5.2</v>
      </c>
    </row>
    <row r="1928" spans="1:3">
      <c r="A1928" s="64">
        <v>3121</v>
      </c>
      <c r="B1928" s="65" t="s">
        <v>18258</v>
      </c>
      <c r="C1928" s="69">
        <v>5.0999999999999996</v>
      </c>
    </row>
    <row r="1929" spans="1:3">
      <c r="A1929" s="71">
        <v>3122</v>
      </c>
      <c r="B1929" s="72" t="s">
        <v>18259</v>
      </c>
      <c r="C1929" s="69">
        <v>6.1</v>
      </c>
    </row>
    <row r="1930" spans="1:3">
      <c r="A1930" s="71">
        <v>3123</v>
      </c>
      <c r="B1930" s="72" t="s">
        <v>18260</v>
      </c>
      <c r="C1930" s="69">
        <v>6.1</v>
      </c>
    </row>
    <row r="1931" spans="1:3">
      <c r="A1931" s="71">
        <v>3124</v>
      </c>
      <c r="B1931" s="72" t="s">
        <v>18261</v>
      </c>
      <c r="C1931" s="69">
        <v>6.1</v>
      </c>
    </row>
    <row r="1932" spans="1:3">
      <c r="A1932" s="71">
        <v>3125</v>
      </c>
      <c r="B1932" s="72" t="s">
        <v>18262</v>
      </c>
      <c r="C1932" s="69">
        <v>6.1</v>
      </c>
    </row>
    <row r="1933" spans="1:3" ht="30">
      <c r="A1933" s="71">
        <v>3126</v>
      </c>
      <c r="B1933" s="72" t="s">
        <v>18263</v>
      </c>
      <c r="C1933" s="69">
        <v>4.2</v>
      </c>
    </row>
    <row r="1934" spans="1:3">
      <c r="A1934" s="71">
        <v>3127</v>
      </c>
      <c r="B1934" s="72" t="s">
        <v>18264</v>
      </c>
      <c r="C1934" s="69">
        <v>4.2</v>
      </c>
    </row>
    <row r="1935" spans="1:3">
      <c r="A1935" s="71">
        <v>3128</v>
      </c>
      <c r="B1935" s="72" t="s">
        <v>18265</v>
      </c>
      <c r="C1935" s="69">
        <v>4.2</v>
      </c>
    </row>
    <row r="1936" spans="1:3">
      <c r="A1936" s="71">
        <v>3129</v>
      </c>
      <c r="B1936" s="72" t="s">
        <v>18266</v>
      </c>
      <c r="C1936" s="70">
        <v>4.3</v>
      </c>
    </row>
    <row r="1937" spans="1:3">
      <c r="A1937" s="71">
        <v>3130</v>
      </c>
      <c r="B1937" s="72" t="s">
        <v>18267</v>
      </c>
      <c r="C1937" s="68">
        <v>4.3</v>
      </c>
    </row>
    <row r="1938" spans="1:3">
      <c r="A1938" s="71">
        <v>3131</v>
      </c>
      <c r="B1938" s="72" t="s">
        <v>18268</v>
      </c>
      <c r="C1938" s="70">
        <v>4.3</v>
      </c>
    </row>
    <row r="1939" spans="1:3">
      <c r="A1939" s="71">
        <v>3132</v>
      </c>
      <c r="B1939" s="72" t="s">
        <v>18269</v>
      </c>
      <c r="C1939" s="68">
        <v>4.3</v>
      </c>
    </row>
    <row r="1940" spans="1:3">
      <c r="A1940" s="71">
        <v>3133</v>
      </c>
      <c r="B1940" s="72" t="s">
        <v>18270</v>
      </c>
      <c r="C1940" s="69">
        <v>4.3</v>
      </c>
    </row>
    <row r="1941" spans="1:3">
      <c r="A1941" s="71">
        <v>3134</v>
      </c>
      <c r="B1941" s="72" t="s">
        <v>18271</v>
      </c>
      <c r="C1941" s="69">
        <v>4.3</v>
      </c>
    </row>
    <row r="1942" spans="1:3" ht="30">
      <c r="A1942" s="71">
        <v>3135</v>
      </c>
      <c r="B1942" s="72" t="s">
        <v>18272</v>
      </c>
      <c r="C1942" s="69">
        <v>4.3</v>
      </c>
    </row>
    <row r="1943" spans="1:3">
      <c r="A1943" s="66">
        <v>3136</v>
      </c>
      <c r="B1943" s="67" t="s">
        <v>18273</v>
      </c>
      <c r="C1943" s="69">
        <v>2.2000000000000002</v>
      </c>
    </row>
    <row r="1944" spans="1:3">
      <c r="A1944" s="61">
        <v>3137</v>
      </c>
      <c r="B1944" s="62" t="s">
        <v>18274</v>
      </c>
      <c r="C1944" s="69">
        <v>5.0999999999999996</v>
      </c>
    </row>
    <row r="1945" spans="1:3" ht="45">
      <c r="A1945" s="61">
        <v>3138</v>
      </c>
      <c r="B1945" s="62" t="s">
        <v>18275</v>
      </c>
      <c r="C1945" s="69">
        <v>2.1</v>
      </c>
    </row>
    <row r="1946" spans="1:3">
      <c r="A1946" s="64">
        <v>3139</v>
      </c>
      <c r="B1946" s="65" t="s">
        <v>18276</v>
      </c>
      <c r="C1946" s="69">
        <v>5.0999999999999996</v>
      </c>
    </row>
    <row r="1947" spans="1:3" ht="30">
      <c r="A1947" s="71">
        <v>3140</v>
      </c>
      <c r="B1947" s="72" t="s">
        <v>18277</v>
      </c>
      <c r="C1947" s="69">
        <v>6.1</v>
      </c>
    </row>
    <row r="1948" spans="1:3">
      <c r="A1948" s="66">
        <v>3141</v>
      </c>
      <c r="B1948" s="67" t="s">
        <v>18278</v>
      </c>
      <c r="C1948" s="69">
        <v>6.1</v>
      </c>
    </row>
    <row r="1949" spans="1:3">
      <c r="A1949" s="64">
        <v>3142</v>
      </c>
      <c r="B1949" s="65" t="s">
        <v>18279</v>
      </c>
      <c r="C1949" s="69">
        <v>6.1</v>
      </c>
    </row>
    <row r="1950" spans="1:3" ht="30">
      <c r="A1950" s="71">
        <v>3143</v>
      </c>
      <c r="B1950" s="72" t="s">
        <v>18280</v>
      </c>
      <c r="C1950" s="69">
        <v>6.1</v>
      </c>
    </row>
    <row r="1951" spans="1:3" ht="30">
      <c r="A1951" s="71">
        <v>3144</v>
      </c>
      <c r="B1951" s="72" t="s">
        <v>18281</v>
      </c>
      <c r="C1951" s="70">
        <v>6.1</v>
      </c>
    </row>
    <row r="1952" spans="1:3">
      <c r="A1952" s="71">
        <v>3145</v>
      </c>
      <c r="B1952" s="72" t="s">
        <v>18282</v>
      </c>
      <c r="C1952" s="68">
        <v>8</v>
      </c>
    </row>
    <row r="1953" spans="1:3">
      <c r="A1953" s="71">
        <v>3146</v>
      </c>
      <c r="B1953" s="72" t="s">
        <v>18283</v>
      </c>
      <c r="C1953" s="69">
        <v>6.1</v>
      </c>
    </row>
    <row r="1954" spans="1:3" ht="30">
      <c r="A1954" s="71">
        <v>3147</v>
      </c>
      <c r="B1954" s="72" t="s">
        <v>18284</v>
      </c>
      <c r="C1954" s="69">
        <v>8</v>
      </c>
    </row>
    <row r="1955" spans="1:3">
      <c r="A1955" s="71">
        <v>3148</v>
      </c>
      <c r="B1955" s="72" t="s">
        <v>18285</v>
      </c>
      <c r="C1955" s="70">
        <v>4.3</v>
      </c>
    </row>
    <row r="1956" spans="1:3" ht="45">
      <c r="A1956" s="66">
        <v>3149</v>
      </c>
      <c r="B1956" s="67" t="s">
        <v>18286</v>
      </c>
      <c r="C1956" s="68">
        <v>5.0999999999999996</v>
      </c>
    </row>
    <row r="1957" spans="1:3" ht="60">
      <c r="A1957" s="61">
        <v>3150</v>
      </c>
      <c r="B1957" s="62" t="s">
        <v>18287</v>
      </c>
      <c r="C1957" s="69">
        <v>2.1</v>
      </c>
    </row>
    <row r="1958" spans="1:3" ht="45">
      <c r="A1958" s="61">
        <v>3151</v>
      </c>
      <c r="B1958" s="62" t="s">
        <v>18288</v>
      </c>
      <c r="C1958" s="69">
        <v>9</v>
      </c>
    </row>
    <row r="1959" spans="1:3" ht="45">
      <c r="A1959" s="61">
        <v>3152</v>
      </c>
      <c r="B1959" s="62" t="s">
        <v>18289</v>
      </c>
      <c r="C1959" s="69">
        <v>9</v>
      </c>
    </row>
    <row r="1960" spans="1:3">
      <c r="A1960" s="61">
        <v>3153</v>
      </c>
      <c r="B1960" s="62" t="s">
        <v>18290</v>
      </c>
      <c r="C1960" s="69">
        <v>2.1</v>
      </c>
    </row>
    <row r="1961" spans="1:3">
      <c r="A1961" s="61">
        <v>3154</v>
      </c>
      <c r="B1961" s="62" t="s">
        <v>18291</v>
      </c>
      <c r="C1961" s="69">
        <v>2.1</v>
      </c>
    </row>
    <row r="1962" spans="1:3">
      <c r="A1962" s="61">
        <v>3155</v>
      </c>
      <c r="B1962" s="62" t="s">
        <v>18292</v>
      </c>
      <c r="C1962" s="69">
        <v>6.1</v>
      </c>
    </row>
    <row r="1963" spans="1:3">
      <c r="A1963" s="61">
        <v>3156</v>
      </c>
      <c r="B1963" s="62" t="s">
        <v>18293</v>
      </c>
      <c r="C1963" s="69">
        <v>2.2000000000000002</v>
      </c>
    </row>
    <row r="1964" spans="1:3">
      <c r="A1964" s="61">
        <v>3157</v>
      </c>
      <c r="B1964" s="62" t="s">
        <v>18294</v>
      </c>
      <c r="C1964" s="69">
        <v>2.2000000000000002</v>
      </c>
    </row>
    <row r="1965" spans="1:3">
      <c r="A1965" s="61">
        <v>3158</v>
      </c>
      <c r="B1965" s="62" t="s">
        <v>18295</v>
      </c>
      <c r="C1965" s="69">
        <v>2.2000000000000002</v>
      </c>
    </row>
    <row r="1966" spans="1:3">
      <c r="A1966" s="61">
        <v>3159</v>
      </c>
      <c r="B1966" s="62" t="s">
        <v>18296</v>
      </c>
      <c r="C1966" s="69">
        <v>2.2000000000000002</v>
      </c>
    </row>
    <row r="1967" spans="1:3">
      <c r="A1967" s="61">
        <v>3160</v>
      </c>
      <c r="B1967" s="62" t="s">
        <v>18297</v>
      </c>
      <c r="C1967" s="69">
        <v>2.2999999999999998</v>
      </c>
    </row>
    <row r="1968" spans="1:3">
      <c r="A1968" s="61">
        <v>3161</v>
      </c>
      <c r="B1968" s="62" t="s">
        <v>18298</v>
      </c>
      <c r="C1968" s="69">
        <v>2.1</v>
      </c>
    </row>
    <row r="1969" spans="1:3">
      <c r="A1969" s="61">
        <v>3162</v>
      </c>
      <c r="B1969" s="62" t="s">
        <v>18299</v>
      </c>
      <c r="C1969" s="69">
        <v>2.2999999999999998</v>
      </c>
    </row>
    <row r="1970" spans="1:3">
      <c r="A1970" s="61">
        <v>3163</v>
      </c>
      <c r="B1970" s="62" t="s">
        <v>18300</v>
      </c>
      <c r="C1970" s="69">
        <v>2.2000000000000002</v>
      </c>
    </row>
    <row r="1971" spans="1:3" ht="30">
      <c r="A1971" s="64">
        <v>3164</v>
      </c>
      <c r="B1971" s="65" t="s">
        <v>18301</v>
      </c>
      <c r="C1971" s="70">
        <v>2.2000000000000002</v>
      </c>
    </row>
    <row r="1972" spans="1:3" ht="45">
      <c r="A1972" s="66">
        <v>3165</v>
      </c>
      <c r="B1972" s="67" t="s">
        <v>18302</v>
      </c>
      <c r="C1972" s="68">
        <v>3</v>
      </c>
    </row>
    <row r="1973" spans="1:3" ht="60">
      <c r="A1973" s="61">
        <v>3166</v>
      </c>
      <c r="B1973" s="62" t="s">
        <v>18303</v>
      </c>
      <c r="C1973" s="77" t="s">
        <v>17000</v>
      </c>
    </row>
    <row r="1974" spans="1:3" ht="30">
      <c r="A1974" s="61">
        <v>3167</v>
      </c>
      <c r="B1974" s="62" t="s">
        <v>18304</v>
      </c>
      <c r="C1974" s="69">
        <v>2.1</v>
      </c>
    </row>
    <row r="1975" spans="1:3" ht="30">
      <c r="A1975" s="61">
        <v>3168</v>
      </c>
      <c r="B1975" s="62" t="s">
        <v>18305</v>
      </c>
      <c r="C1975" s="69">
        <v>2.2999999999999998</v>
      </c>
    </row>
    <row r="1976" spans="1:3" ht="30">
      <c r="A1976" s="61">
        <v>3169</v>
      </c>
      <c r="B1976" s="62" t="s">
        <v>18306</v>
      </c>
      <c r="C1976" s="69">
        <v>2.2999999999999998</v>
      </c>
    </row>
    <row r="1977" spans="1:3" ht="30">
      <c r="A1977" s="64">
        <v>3170</v>
      </c>
      <c r="B1977" s="65" t="s">
        <v>18307</v>
      </c>
      <c r="C1977" s="69">
        <v>4.3</v>
      </c>
    </row>
    <row r="1978" spans="1:3" ht="30">
      <c r="A1978" s="66">
        <v>3171</v>
      </c>
      <c r="B1978" s="67" t="s">
        <v>18308</v>
      </c>
      <c r="C1978" s="77" t="s">
        <v>17000</v>
      </c>
    </row>
    <row r="1979" spans="1:3">
      <c r="A1979" s="64">
        <v>3172</v>
      </c>
      <c r="B1979" s="65" t="s">
        <v>18309</v>
      </c>
      <c r="C1979" s="69">
        <v>6.1</v>
      </c>
    </row>
    <row r="1980" spans="1:3">
      <c r="A1980" s="66">
        <v>3174</v>
      </c>
      <c r="B1980" s="67" t="s">
        <v>18310</v>
      </c>
      <c r="C1980" s="69">
        <v>4.2</v>
      </c>
    </row>
    <row r="1981" spans="1:3">
      <c r="A1981" s="61">
        <v>3175</v>
      </c>
      <c r="B1981" s="62" t="s">
        <v>18311</v>
      </c>
      <c r="C1981" s="69">
        <v>4.0999999999999996</v>
      </c>
    </row>
    <row r="1982" spans="1:3">
      <c r="A1982" s="64">
        <v>3176</v>
      </c>
      <c r="B1982" s="65" t="s">
        <v>18312</v>
      </c>
      <c r="C1982" s="69">
        <v>4.0999999999999996</v>
      </c>
    </row>
    <row r="1983" spans="1:3">
      <c r="A1983" s="71">
        <v>3178</v>
      </c>
      <c r="B1983" s="72" t="s">
        <v>18313</v>
      </c>
      <c r="C1983" s="69">
        <v>4.0999999999999996</v>
      </c>
    </row>
    <row r="1984" spans="1:3">
      <c r="A1984" s="71">
        <v>3179</v>
      </c>
      <c r="B1984" s="72" t="s">
        <v>18314</v>
      </c>
      <c r="C1984" s="69">
        <v>4.0999999999999996</v>
      </c>
    </row>
    <row r="1985" spans="1:3">
      <c r="A1985" s="71">
        <v>3180</v>
      </c>
      <c r="B1985" s="72" t="s">
        <v>18315</v>
      </c>
      <c r="C1985" s="69">
        <v>4.0999999999999996</v>
      </c>
    </row>
    <row r="1986" spans="1:3">
      <c r="A1986" s="71">
        <v>3181</v>
      </c>
      <c r="B1986" s="72" t="s">
        <v>18316</v>
      </c>
      <c r="C1986" s="69">
        <v>4.0999999999999996</v>
      </c>
    </row>
    <row r="1987" spans="1:3">
      <c r="A1987" s="66">
        <v>3182</v>
      </c>
      <c r="B1987" s="67" t="s">
        <v>18317</v>
      </c>
      <c r="C1987" s="69">
        <v>4.0999999999999996</v>
      </c>
    </row>
    <row r="1988" spans="1:3">
      <c r="A1988" s="64">
        <v>3183</v>
      </c>
      <c r="B1988" s="65" t="s">
        <v>18318</v>
      </c>
      <c r="C1988" s="69">
        <v>4.2</v>
      </c>
    </row>
    <row r="1989" spans="1:3">
      <c r="A1989" s="71">
        <v>3184</v>
      </c>
      <c r="B1989" s="72" t="s">
        <v>18319</v>
      </c>
      <c r="C1989" s="69">
        <v>4.2</v>
      </c>
    </row>
    <row r="1990" spans="1:3" ht="30">
      <c r="A1990" s="71">
        <v>3185</v>
      </c>
      <c r="B1990" s="72" t="s">
        <v>18320</v>
      </c>
      <c r="C1990" s="69">
        <v>4.2</v>
      </c>
    </row>
    <row r="1991" spans="1:3">
      <c r="A1991" s="71">
        <v>3186</v>
      </c>
      <c r="B1991" s="72" t="s">
        <v>18321</v>
      </c>
      <c r="C1991" s="69">
        <v>4.2</v>
      </c>
    </row>
    <row r="1992" spans="1:3" ht="30">
      <c r="A1992" s="71">
        <v>3187</v>
      </c>
      <c r="B1992" s="72" t="s">
        <v>18322</v>
      </c>
      <c r="C1992" s="69">
        <v>4.2</v>
      </c>
    </row>
    <row r="1993" spans="1:3" ht="30">
      <c r="A1993" s="71">
        <v>3188</v>
      </c>
      <c r="B1993" s="72" t="s">
        <v>18323</v>
      </c>
      <c r="C1993" s="69">
        <v>4.2</v>
      </c>
    </row>
    <row r="1994" spans="1:3">
      <c r="A1994" s="71">
        <v>3189</v>
      </c>
      <c r="B1994" s="72" t="s">
        <v>18324</v>
      </c>
      <c r="C1994" s="69">
        <v>4.2</v>
      </c>
    </row>
    <row r="1995" spans="1:3">
      <c r="A1995" s="71">
        <v>3190</v>
      </c>
      <c r="B1995" s="72" t="s">
        <v>18325</v>
      </c>
      <c r="C1995" s="69">
        <v>4.2</v>
      </c>
    </row>
    <row r="1996" spans="1:3" ht="30">
      <c r="A1996" s="71">
        <v>3191</v>
      </c>
      <c r="B1996" s="72" t="s">
        <v>18326</v>
      </c>
      <c r="C1996" s="69">
        <v>4.2</v>
      </c>
    </row>
    <row r="1997" spans="1:3" ht="30">
      <c r="A1997" s="71">
        <v>3192</v>
      </c>
      <c r="B1997" s="72" t="s">
        <v>18327</v>
      </c>
      <c r="C1997" s="69">
        <v>4.2</v>
      </c>
    </row>
    <row r="1998" spans="1:3">
      <c r="A1998" s="66">
        <v>3194</v>
      </c>
      <c r="B1998" s="67" t="s">
        <v>18328</v>
      </c>
      <c r="C1998" s="69">
        <v>4.2</v>
      </c>
    </row>
    <row r="1999" spans="1:3">
      <c r="A1999" s="61">
        <v>3200</v>
      </c>
      <c r="B1999" s="62" t="s">
        <v>18329</v>
      </c>
      <c r="C1999" s="69">
        <v>4.2</v>
      </c>
    </row>
    <row r="2000" spans="1:3">
      <c r="A2000" s="61">
        <v>3205</v>
      </c>
      <c r="B2000" s="62" t="s">
        <v>18330</v>
      </c>
      <c r="C2000" s="69">
        <v>4.2</v>
      </c>
    </row>
    <row r="2001" spans="1:3" ht="30">
      <c r="A2001" s="64">
        <v>3206</v>
      </c>
      <c r="B2001" s="65" t="s">
        <v>18331</v>
      </c>
      <c r="C2001" s="69">
        <v>4.2</v>
      </c>
    </row>
    <row r="2002" spans="1:3">
      <c r="A2002" s="71">
        <v>3208</v>
      </c>
      <c r="B2002" s="72" t="s">
        <v>18332</v>
      </c>
      <c r="C2002" s="69">
        <v>4.3</v>
      </c>
    </row>
    <row r="2003" spans="1:3" ht="30">
      <c r="A2003" s="71">
        <v>3209</v>
      </c>
      <c r="B2003" s="72" t="s">
        <v>18333</v>
      </c>
      <c r="C2003" s="69">
        <v>4.3</v>
      </c>
    </row>
    <row r="2004" spans="1:3">
      <c r="A2004" s="71">
        <v>3210</v>
      </c>
      <c r="B2004" s="72" t="s">
        <v>18334</v>
      </c>
      <c r="C2004" s="69">
        <v>5.0999999999999996</v>
      </c>
    </row>
    <row r="2005" spans="1:3">
      <c r="A2005" s="71">
        <v>3211</v>
      </c>
      <c r="B2005" s="72" t="s">
        <v>18335</v>
      </c>
      <c r="C2005" s="69">
        <v>5.0999999999999996</v>
      </c>
    </row>
    <row r="2006" spans="1:3">
      <c r="A2006" s="71">
        <v>3212</v>
      </c>
      <c r="B2006" s="72" t="s">
        <v>18336</v>
      </c>
      <c r="C2006" s="70">
        <v>5.0999999999999996</v>
      </c>
    </row>
    <row r="2007" spans="1:3">
      <c r="A2007" s="71">
        <v>3213</v>
      </c>
      <c r="B2007" s="72" t="s">
        <v>18337</v>
      </c>
      <c r="C2007" s="68">
        <v>5.0999999999999996</v>
      </c>
    </row>
    <row r="2008" spans="1:3">
      <c r="A2008" s="71">
        <v>3214</v>
      </c>
      <c r="B2008" s="72" t="s">
        <v>18338</v>
      </c>
      <c r="C2008" s="70">
        <v>5.0999999999999996</v>
      </c>
    </row>
    <row r="2009" spans="1:3">
      <c r="A2009" s="66">
        <v>3215</v>
      </c>
      <c r="B2009" s="67" t="s">
        <v>18339</v>
      </c>
      <c r="C2009" s="68">
        <v>5.0999999999999996</v>
      </c>
    </row>
    <row r="2010" spans="1:3">
      <c r="A2010" s="61">
        <v>3216</v>
      </c>
      <c r="B2010" s="62" t="s">
        <v>18340</v>
      </c>
      <c r="C2010" s="69">
        <v>5.0999999999999996</v>
      </c>
    </row>
    <row r="2011" spans="1:3">
      <c r="A2011" s="64">
        <v>3218</v>
      </c>
      <c r="B2011" s="65" t="s">
        <v>18341</v>
      </c>
      <c r="C2011" s="69">
        <v>5.0999999999999996</v>
      </c>
    </row>
    <row r="2012" spans="1:3">
      <c r="A2012" s="66">
        <v>3219</v>
      </c>
      <c r="B2012" s="67" t="s">
        <v>18342</v>
      </c>
      <c r="C2012" s="69">
        <v>5.0999999999999996</v>
      </c>
    </row>
    <row r="2013" spans="1:3">
      <c r="A2013" s="61">
        <v>3220</v>
      </c>
      <c r="B2013" s="62" t="s">
        <v>18343</v>
      </c>
      <c r="C2013" s="69">
        <v>2.2000000000000002</v>
      </c>
    </row>
    <row r="2014" spans="1:3">
      <c r="A2014" s="61">
        <v>3221</v>
      </c>
      <c r="B2014" s="62" t="s">
        <v>18344</v>
      </c>
      <c r="C2014" s="69">
        <v>4.0999999999999996</v>
      </c>
    </row>
    <row r="2015" spans="1:3">
      <c r="A2015" s="61">
        <v>3222</v>
      </c>
      <c r="B2015" s="62" t="s">
        <v>18345</v>
      </c>
      <c r="C2015" s="69">
        <v>4.0999999999999996</v>
      </c>
    </row>
    <row r="2016" spans="1:3">
      <c r="A2016" s="61">
        <v>3223</v>
      </c>
      <c r="B2016" s="62" t="s">
        <v>18346</v>
      </c>
      <c r="C2016" s="69">
        <v>4.0999999999999996</v>
      </c>
    </row>
    <row r="2017" spans="1:3">
      <c r="A2017" s="61">
        <v>3224</v>
      </c>
      <c r="B2017" s="62" t="s">
        <v>18347</v>
      </c>
      <c r="C2017" s="69">
        <v>4.0999999999999996</v>
      </c>
    </row>
    <row r="2018" spans="1:3">
      <c r="A2018" s="61">
        <v>3225</v>
      </c>
      <c r="B2018" s="62" t="s">
        <v>18348</v>
      </c>
      <c r="C2018" s="69">
        <v>4.0999999999999996</v>
      </c>
    </row>
    <row r="2019" spans="1:3">
      <c r="A2019" s="61">
        <v>3226</v>
      </c>
      <c r="B2019" s="62" t="s">
        <v>18349</v>
      </c>
      <c r="C2019" s="69">
        <v>4.0999999999999996</v>
      </c>
    </row>
    <row r="2020" spans="1:3">
      <c r="A2020" s="61">
        <v>3227</v>
      </c>
      <c r="B2020" s="62" t="s">
        <v>18350</v>
      </c>
      <c r="C2020" s="69">
        <v>4.0999999999999996</v>
      </c>
    </row>
    <row r="2021" spans="1:3">
      <c r="A2021" s="61">
        <v>3228</v>
      </c>
      <c r="B2021" s="62" t="s">
        <v>18351</v>
      </c>
      <c r="C2021" s="69">
        <v>4.0999999999999996</v>
      </c>
    </row>
    <row r="2022" spans="1:3">
      <c r="A2022" s="61">
        <v>3229</v>
      </c>
      <c r="B2022" s="62" t="s">
        <v>18352</v>
      </c>
      <c r="C2022" s="69">
        <v>4.0999999999999996</v>
      </c>
    </row>
    <row r="2023" spans="1:3">
      <c r="A2023" s="61">
        <v>3230</v>
      </c>
      <c r="B2023" s="62" t="s">
        <v>18353</v>
      </c>
      <c r="C2023" s="69">
        <v>4.0999999999999996</v>
      </c>
    </row>
    <row r="2024" spans="1:3">
      <c r="A2024" s="61">
        <v>3231</v>
      </c>
      <c r="B2024" s="62" t="s">
        <v>18354</v>
      </c>
      <c r="C2024" s="69">
        <v>4.0999999999999996</v>
      </c>
    </row>
    <row r="2025" spans="1:3">
      <c r="A2025" s="61">
        <v>3232</v>
      </c>
      <c r="B2025" s="62" t="s">
        <v>18355</v>
      </c>
      <c r="C2025" s="69">
        <v>4.0999999999999996</v>
      </c>
    </row>
    <row r="2026" spans="1:3">
      <c r="A2026" s="61">
        <v>3233</v>
      </c>
      <c r="B2026" s="62" t="s">
        <v>18356</v>
      </c>
      <c r="C2026" s="69">
        <v>4.0999999999999996</v>
      </c>
    </row>
    <row r="2027" spans="1:3">
      <c r="A2027" s="61">
        <v>3234</v>
      </c>
      <c r="B2027" s="62" t="s">
        <v>18357</v>
      </c>
      <c r="C2027" s="69">
        <v>4.0999999999999996</v>
      </c>
    </row>
    <row r="2028" spans="1:3">
      <c r="A2028" s="61">
        <v>3235</v>
      </c>
      <c r="B2028" s="62" t="s">
        <v>18358</v>
      </c>
      <c r="C2028" s="69">
        <v>4.0999999999999996</v>
      </c>
    </row>
    <row r="2029" spans="1:3">
      <c r="A2029" s="61">
        <v>3236</v>
      </c>
      <c r="B2029" s="62" t="s">
        <v>18359</v>
      </c>
      <c r="C2029" s="69">
        <v>4.0999999999999996</v>
      </c>
    </row>
    <row r="2030" spans="1:3">
      <c r="A2030" s="61">
        <v>3237</v>
      </c>
      <c r="B2030" s="62" t="s">
        <v>18360</v>
      </c>
      <c r="C2030" s="69">
        <v>4.0999999999999996</v>
      </c>
    </row>
    <row r="2031" spans="1:3">
      <c r="A2031" s="61">
        <v>3238</v>
      </c>
      <c r="B2031" s="62" t="s">
        <v>18361</v>
      </c>
      <c r="C2031" s="69">
        <v>4.0999999999999996</v>
      </c>
    </row>
    <row r="2032" spans="1:3">
      <c r="A2032" s="61">
        <v>3239</v>
      </c>
      <c r="B2032" s="62" t="s">
        <v>18362</v>
      </c>
      <c r="C2032" s="69">
        <v>4.0999999999999996</v>
      </c>
    </row>
    <row r="2033" spans="1:3">
      <c r="A2033" s="61">
        <v>3240</v>
      </c>
      <c r="B2033" s="62" t="s">
        <v>18363</v>
      </c>
      <c r="C2033" s="69">
        <v>4.0999999999999996</v>
      </c>
    </row>
    <row r="2034" spans="1:3">
      <c r="A2034" s="61">
        <v>3241</v>
      </c>
      <c r="B2034" s="62" t="s">
        <v>18364</v>
      </c>
      <c r="C2034" s="69">
        <v>4.0999999999999996</v>
      </c>
    </row>
    <row r="2035" spans="1:3">
      <c r="A2035" s="61">
        <v>3242</v>
      </c>
      <c r="B2035" s="62" t="s">
        <v>18365</v>
      </c>
      <c r="C2035" s="69">
        <v>4.0999999999999996</v>
      </c>
    </row>
    <row r="2036" spans="1:3">
      <c r="A2036" s="61">
        <v>3243</v>
      </c>
      <c r="B2036" s="62" t="s">
        <v>18366</v>
      </c>
      <c r="C2036" s="69">
        <v>6.1</v>
      </c>
    </row>
    <row r="2037" spans="1:3">
      <c r="A2037" s="61">
        <v>3244</v>
      </c>
      <c r="B2037" s="62" t="s">
        <v>18367</v>
      </c>
      <c r="C2037" s="69">
        <v>8</v>
      </c>
    </row>
    <row r="2038" spans="1:3" ht="30">
      <c r="A2038" s="61">
        <v>3245</v>
      </c>
      <c r="B2038" s="62" t="s">
        <v>18368</v>
      </c>
      <c r="C2038" s="69">
        <v>9</v>
      </c>
    </row>
    <row r="2039" spans="1:3">
      <c r="A2039" s="64">
        <v>3246</v>
      </c>
      <c r="B2039" s="65" t="s">
        <v>18369</v>
      </c>
      <c r="C2039" s="70">
        <v>6.1</v>
      </c>
    </row>
    <row r="2040" spans="1:3">
      <c r="A2040" s="66">
        <v>3247</v>
      </c>
      <c r="B2040" s="67" t="s">
        <v>18370</v>
      </c>
      <c r="C2040" s="68">
        <v>5.0999999999999996</v>
      </c>
    </row>
    <row r="2041" spans="1:3">
      <c r="A2041" s="64">
        <v>3248</v>
      </c>
      <c r="B2041" s="65" t="s">
        <v>18371</v>
      </c>
      <c r="C2041" s="69">
        <v>3</v>
      </c>
    </row>
    <row r="2042" spans="1:3">
      <c r="A2042" s="71">
        <v>3249</v>
      </c>
      <c r="B2042" s="72" t="s">
        <v>18372</v>
      </c>
      <c r="C2042" s="69">
        <v>6.1</v>
      </c>
    </row>
    <row r="2043" spans="1:3">
      <c r="A2043" s="66">
        <v>3250</v>
      </c>
      <c r="B2043" s="67" t="s">
        <v>18373</v>
      </c>
      <c r="C2043" s="69">
        <v>6.1</v>
      </c>
    </row>
    <row r="2044" spans="1:3">
      <c r="A2044" s="61">
        <v>3251</v>
      </c>
      <c r="B2044" s="62" t="s">
        <v>18374</v>
      </c>
      <c r="C2044" s="69">
        <v>4.0999999999999996</v>
      </c>
    </row>
    <row r="2045" spans="1:3">
      <c r="A2045" s="61">
        <v>3252</v>
      </c>
      <c r="B2045" s="62" t="s">
        <v>18375</v>
      </c>
      <c r="C2045" s="69">
        <v>2.1</v>
      </c>
    </row>
    <row r="2046" spans="1:3">
      <c r="A2046" s="61">
        <v>3253</v>
      </c>
      <c r="B2046" s="62" t="s">
        <v>18376</v>
      </c>
      <c r="C2046" s="69">
        <v>8</v>
      </c>
    </row>
    <row r="2047" spans="1:3">
      <c r="A2047" s="61">
        <v>3254</v>
      </c>
      <c r="B2047" s="62" t="s">
        <v>18377</v>
      </c>
      <c r="C2047" s="69">
        <v>4.2</v>
      </c>
    </row>
    <row r="2048" spans="1:3">
      <c r="A2048" s="61">
        <v>3255</v>
      </c>
      <c r="B2048" s="62" t="s">
        <v>18378</v>
      </c>
      <c r="C2048" s="69">
        <v>4.2</v>
      </c>
    </row>
    <row r="2049" spans="1:3" ht="45">
      <c r="A2049" s="61">
        <v>3256</v>
      </c>
      <c r="B2049" s="62" t="s">
        <v>18379</v>
      </c>
      <c r="C2049" s="69">
        <v>3</v>
      </c>
    </row>
    <row r="2050" spans="1:3" ht="45">
      <c r="A2050" s="61">
        <v>3257</v>
      </c>
      <c r="B2050" s="62" t="s">
        <v>18380</v>
      </c>
      <c r="C2050" s="69">
        <v>9</v>
      </c>
    </row>
    <row r="2051" spans="1:3">
      <c r="A2051" s="64">
        <v>3258</v>
      </c>
      <c r="B2051" s="65" t="s">
        <v>18381</v>
      </c>
      <c r="C2051" s="70">
        <v>9</v>
      </c>
    </row>
    <row r="2052" spans="1:3" ht="30">
      <c r="A2052" s="71">
        <v>3259</v>
      </c>
      <c r="B2052" s="72" t="s">
        <v>18382</v>
      </c>
      <c r="C2052" s="68">
        <v>8</v>
      </c>
    </row>
    <row r="2053" spans="1:3">
      <c r="A2053" s="71">
        <v>3260</v>
      </c>
      <c r="B2053" s="72" t="s">
        <v>18383</v>
      </c>
      <c r="C2053" s="69">
        <v>8</v>
      </c>
    </row>
    <row r="2054" spans="1:3">
      <c r="A2054" s="71">
        <v>3261</v>
      </c>
      <c r="B2054" s="72" t="s">
        <v>18384</v>
      </c>
      <c r="C2054" s="69">
        <v>8</v>
      </c>
    </row>
    <row r="2055" spans="1:3">
      <c r="A2055" s="71">
        <v>3262</v>
      </c>
      <c r="B2055" s="72" t="s">
        <v>18385</v>
      </c>
      <c r="C2055" s="69">
        <v>8</v>
      </c>
    </row>
    <row r="2056" spans="1:3">
      <c r="A2056" s="71">
        <v>3263</v>
      </c>
      <c r="B2056" s="72" t="s">
        <v>18386</v>
      </c>
      <c r="C2056" s="69">
        <v>8</v>
      </c>
    </row>
    <row r="2057" spans="1:3">
      <c r="A2057" s="71">
        <v>3264</v>
      </c>
      <c r="B2057" s="72" t="s">
        <v>6937</v>
      </c>
      <c r="C2057" s="69">
        <v>8</v>
      </c>
    </row>
    <row r="2058" spans="1:3">
      <c r="A2058" s="71">
        <v>3265</v>
      </c>
      <c r="B2058" s="72" t="s">
        <v>18387</v>
      </c>
      <c r="C2058" s="69">
        <v>8</v>
      </c>
    </row>
    <row r="2059" spans="1:3">
      <c r="A2059" s="71">
        <v>3266</v>
      </c>
      <c r="B2059" s="72" t="s">
        <v>18388</v>
      </c>
      <c r="C2059" s="69">
        <v>8</v>
      </c>
    </row>
    <row r="2060" spans="1:3">
      <c r="A2060" s="71">
        <v>3267</v>
      </c>
      <c r="B2060" s="72" t="s">
        <v>18389</v>
      </c>
      <c r="C2060" s="69">
        <v>8</v>
      </c>
    </row>
    <row r="2061" spans="1:3">
      <c r="A2061" s="66">
        <v>3268</v>
      </c>
      <c r="B2061" s="67" t="s">
        <v>18390</v>
      </c>
      <c r="C2061" s="69">
        <v>9</v>
      </c>
    </row>
    <row r="2062" spans="1:3">
      <c r="A2062" s="64">
        <v>3269</v>
      </c>
      <c r="B2062" s="65" t="s">
        <v>18391</v>
      </c>
      <c r="C2062" s="69">
        <v>3</v>
      </c>
    </row>
    <row r="2063" spans="1:3" ht="30">
      <c r="A2063" s="66">
        <v>3270</v>
      </c>
      <c r="B2063" s="67" t="s">
        <v>18392</v>
      </c>
      <c r="C2063" s="69">
        <v>4.0999999999999996</v>
      </c>
    </row>
    <row r="2064" spans="1:3">
      <c r="A2064" s="64">
        <v>3271</v>
      </c>
      <c r="B2064" s="65" t="s">
        <v>18393</v>
      </c>
      <c r="C2064" s="69">
        <v>3</v>
      </c>
    </row>
    <row r="2065" spans="1:3">
      <c r="A2065" s="71">
        <v>3272</v>
      </c>
      <c r="B2065" s="72" t="s">
        <v>18394</v>
      </c>
      <c r="C2065" s="69">
        <v>3</v>
      </c>
    </row>
    <row r="2066" spans="1:3">
      <c r="A2066" s="71">
        <v>3273</v>
      </c>
      <c r="B2066" s="72" t="s">
        <v>18395</v>
      </c>
      <c r="C2066" s="69">
        <v>3</v>
      </c>
    </row>
    <row r="2067" spans="1:3">
      <c r="A2067" s="66">
        <v>3274</v>
      </c>
      <c r="B2067" s="67" t="s">
        <v>18396</v>
      </c>
      <c r="C2067" s="69">
        <v>3</v>
      </c>
    </row>
    <row r="2068" spans="1:3">
      <c r="A2068" s="64">
        <v>3275</v>
      </c>
      <c r="B2068" s="65" t="s">
        <v>18397</v>
      </c>
      <c r="C2068" s="69">
        <v>6.1</v>
      </c>
    </row>
    <row r="2069" spans="1:3">
      <c r="A2069" s="71">
        <v>3276</v>
      </c>
      <c r="B2069" s="72" t="s">
        <v>18398</v>
      </c>
      <c r="C2069" s="69">
        <v>6.1</v>
      </c>
    </row>
    <row r="2070" spans="1:3">
      <c r="A2070" s="66">
        <v>3277</v>
      </c>
      <c r="B2070" s="67" t="s">
        <v>18399</v>
      </c>
      <c r="C2070" s="69">
        <v>6.1</v>
      </c>
    </row>
    <row r="2071" spans="1:3">
      <c r="A2071" s="61">
        <v>3278</v>
      </c>
      <c r="B2071" s="62" t="s">
        <v>18400</v>
      </c>
      <c r="C2071" s="69">
        <v>6.1</v>
      </c>
    </row>
    <row r="2072" spans="1:3">
      <c r="A2072" s="64">
        <v>3279</v>
      </c>
      <c r="B2072" s="65" t="s">
        <v>18401</v>
      </c>
      <c r="C2072" s="69">
        <v>6.1</v>
      </c>
    </row>
    <row r="2073" spans="1:3">
      <c r="A2073" s="71">
        <v>3280</v>
      </c>
      <c r="B2073" s="72" t="s">
        <v>18402</v>
      </c>
      <c r="C2073" s="69">
        <v>6.1</v>
      </c>
    </row>
    <row r="2074" spans="1:3">
      <c r="A2074" s="71">
        <v>3281</v>
      </c>
      <c r="B2074" s="72" t="s">
        <v>18403</v>
      </c>
      <c r="C2074" s="69">
        <v>6.1</v>
      </c>
    </row>
    <row r="2075" spans="1:3">
      <c r="A2075" s="71">
        <v>3282</v>
      </c>
      <c r="B2075" s="72" t="s">
        <v>18404</v>
      </c>
      <c r="C2075" s="69">
        <v>6.1</v>
      </c>
    </row>
    <row r="2076" spans="1:3">
      <c r="A2076" s="71">
        <v>3283</v>
      </c>
      <c r="B2076" s="72" t="s">
        <v>18405</v>
      </c>
      <c r="C2076" s="69">
        <v>6.1</v>
      </c>
    </row>
    <row r="2077" spans="1:3">
      <c r="A2077" s="71">
        <v>3284</v>
      </c>
      <c r="B2077" s="72" t="s">
        <v>18406</v>
      </c>
      <c r="C2077" s="69">
        <v>6.1</v>
      </c>
    </row>
    <row r="2078" spans="1:3">
      <c r="A2078" s="71">
        <v>3285</v>
      </c>
      <c r="B2078" s="72" t="s">
        <v>18407</v>
      </c>
      <c r="C2078" s="69">
        <v>6.1</v>
      </c>
    </row>
    <row r="2079" spans="1:3">
      <c r="A2079" s="71">
        <v>3286</v>
      </c>
      <c r="B2079" s="72" t="s">
        <v>18408</v>
      </c>
      <c r="C2079" s="69">
        <v>3</v>
      </c>
    </row>
    <row r="2080" spans="1:3">
      <c r="A2080" s="71">
        <v>3287</v>
      </c>
      <c r="B2080" s="72" t="s">
        <v>18409</v>
      </c>
      <c r="C2080" s="69">
        <v>6.1</v>
      </c>
    </row>
    <row r="2081" spans="1:3">
      <c r="A2081" s="71">
        <v>3288</v>
      </c>
      <c r="B2081" s="72" t="s">
        <v>18410</v>
      </c>
      <c r="C2081" s="69">
        <v>6.1</v>
      </c>
    </row>
    <row r="2082" spans="1:3">
      <c r="A2082" s="71">
        <v>3289</v>
      </c>
      <c r="B2082" s="72" t="s">
        <v>18411</v>
      </c>
      <c r="C2082" s="69">
        <v>6.1</v>
      </c>
    </row>
    <row r="2083" spans="1:3">
      <c r="A2083" s="71">
        <v>3290</v>
      </c>
      <c r="B2083" s="72" t="s">
        <v>18412</v>
      </c>
      <c r="C2083" s="69">
        <v>6.1</v>
      </c>
    </row>
    <row r="2084" spans="1:3" ht="30">
      <c r="A2084" s="66">
        <v>3291</v>
      </c>
      <c r="B2084" s="67" t="s">
        <v>18413</v>
      </c>
      <c r="C2084" s="69">
        <v>6.2</v>
      </c>
    </row>
    <row r="2085" spans="1:3">
      <c r="A2085" s="61">
        <v>3292</v>
      </c>
      <c r="B2085" s="62" t="s">
        <v>18414</v>
      </c>
      <c r="C2085" s="69">
        <v>4.3</v>
      </c>
    </row>
    <row r="2086" spans="1:3" ht="30">
      <c r="A2086" s="61">
        <v>3293</v>
      </c>
      <c r="B2086" s="62" t="s">
        <v>18415</v>
      </c>
      <c r="C2086" s="69">
        <v>6.1</v>
      </c>
    </row>
    <row r="2087" spans="1:3" ht="30">
      <c r="A2087" s="61">
        <v>3294</v>
      </c>
      <c r="B2087" s="62" t="s">
        <v>18416</v>
      </c>
      <c r="C2087" s="69">
        <v>6.1</v>
      </c>
    </row>
    <row r="2088" spans="1:3">
      <c r="A2088" s="64">
        <v>3295</v>
      </c>
      <c r="B2088" s="65" t="s">
        <v>18417</v>
      </c>
      <c r="C2088" s="69">
        <v>3</v>
      </c>
    </row>
    <row r="2089" spans="1:3">
      <c r="A2089" s="66">
        <v>3296</v>
      </c>
      <c r="B2089" s="67" t="s">
        <v>18418</v>
      </c>
      <c r="C2089" s="69">
        <v>2.2000000000000002</v>
      </c>
    </row>
    <row r="2090" spans="1:3" ht="30">
      <c r="A2090" s="61">
        <v>3297</v>
      </c>
      <c r="B2090" s="62" t="s">
        <v>18419</v>
      </c>
      <c r="C2090" s="69">
        <v>2.2000000000000002</v>
      </c>
    </row>
    <row r="2091" spans="1:3" ht="30">
      <c r="A2091" s="61">
        <v>3298</v>
      </c>
      <c r="B2091" s="62" t="s">
        <v>18420</v>
      </c>
      <c r="C2091" s="69">
        <v>2.2000000000000002</v>
      </c>
    </row>
    <row r="2092" spans="1:3" ht="30">
      <c r="A2092" s="61">
        <v>3299</v>
      </c>
      <c r="B2092" s="62" t="s">
        <v>18421</v>
      </c>
      <c r="C2092" s="69">
        <v>2.2000000000000002</v>
      </c>
    </row>
    <row r="2093" spans="1:3" ht="30">
      <c r="A2093" s="61">
        <v>3300</v>
      </c>
      <c r="B2093" s="62" t="s">
        <v>18422</v>
      </c>
      <c r="C2093" s="69">
        <v>2.2999999999999998</v>
      </c>
    </row>
    <row r="2094" spans="1:3">
      <c r="A2094" s="64">
        <v>3301</v>
      </c>
      <c r="B2094" s="65" t="s">
        <v>18423</v>
      </c>
      <c r="C2094" s="69">
        <v>8</v>
      </c>
    </row>
    <row r="2095" spans="1:3">
      <c r="A2095" s="66">
        <v>3302</v>
      </c>
      <c r="B2095" s="67" t="s">
        <v>18424</v>
      </c>
      <c r="C2095" s="69">
        <v>6.1</v>
      </c>
    </row>
    <row r="2096" spans="1:3">
      <c r="A2096" s="61">
        <v>3303</v>
      </c>
      <c r="B2096" s="62" t="s">
        <v>18425</v>
      </c>
      <c r="C2096" s="69">
        <v>2.2999999999999998</v>
      </c>
    </row>
    <row r="2097" spans="1:3">
      <c r="A2097" s="61">
        <v>3304</v>
      </c>
      <c r="B2097" s="62" t="s">
        <v>18426</v>
      </c>
      <c r="C2097" s="69">
        <v>2.2999999999999998</v>
      </c>
    </row>
    <row r="2098" spans="1:3">
      <c r="A2098" s="61">
        <v>3305</v>
      </c>
      <c r="B2098" s="62" t="s">
        <v>18427</v>
      </c>
      <c r="C2098" s="69">
        <v>2.2999999999999998</v>
      </c>
    </row>
    <row r="2099" spans="1:3">
      <c r="A2099" s="61">
        <v>3306</v>
      </c>
      <c r="B2099" s="62" t="s">
        <v>18428</v>
      </c>
      <c r="C2099" s="69">
        <v>2.2999999999999998</v>
      </c>
    </row>
    <row r="2100" spans="1:3">
      <c r="A2100" s="61">
        <v>3307</v>
      </c>
      <c r="B2100" s="62" t="s">
        <v>18429</v>
      </c>
      <c r="C2100" s="69">
        <v>2.2999999999999998</v>
      </c>
    </row>
    <row r="2101" spans="1:3">
      <c r="A2101" s="61">
        <v>3308</v>
      </c>
      <c r="B2101" s="62" t="s">
        <v>18430</v>
      </c>
      <c r="C2101" s="69">
        <v>2.2999999999999998</v>
      </c>
    </row>
    <row r="2102" spans="1:3">
      <c r="A2102" s="61">
        <v>3309</v>
      </c>
      <c r="B2102" s="62" t="s">
        <v>18431</v>
      </c>
      <c r="C2102" s="69">
        <v>2.2999999999999998</v>
      </c>
    </row>
    <row r="2103" spans="1:3">
      <c r="A2103" s="61">
        <v>3310</v>
      </c>
      <c r="B2103" s="62" t="s">
        <v>18432</v>
      </c>
      <c r="C2103" s="69">
        <v>2.2999999999999998</v>
      </c>
    </row>
    <row r="2104" spans="1:3">
      <c r="A2104" s="61">
        <v>3311</v>
      </c>
      <c r="B2104" s="62" t="s">
        <v>18433</v>
      </c>
      <c r="C2104" s="69">
        <v>2.2000000000000002</v>
      </c>
    </row>
    <row r="2105" spans="1:3">
      <c r="A2105" s="61">
        <v>3312</v>
      </c>
      <c r="B2105" s="62" t="s">
        <v>18434</v>
      </c>
      <c r="C2105" s="69">
        <v>2.1</v>
      </c>
    </row>
    <row r="2106" spans="1:3">
      <c r="A2106" s="64">
        <v>3313</v>
      </c>
      <c r="B2106" s="65" t="s">
        <v>18435</v>
      </c>
      <c r="C2106" s="69">
        <v>4.2</v>
      </c>
    </row>
    <row r="2107" spans="1:3" ht="45">
      <c r="A2107" s="66">
        <v>3314</v>
      </c>
      <c r="B2107" s="67" t="s">
        <v>18436</v>
      </c>
      <c r="C2107" s="69">
        <v>9</v>
      </c>
    </row>
    <row r="2108" spans="1:3">
      <c r="A2108" s="61">
        <v>3315</v>
      </c>
      <c r="B2108" s="62" t="s">
        <v>18437</v>
      </c>
      <c r="C2108" s="69">
        <v>6.1</v>
      </c>
    </row>
    <row r="2109" spans="1:3">
      <c r="A2109" s="64">
        <v>3316</v>
      </c>
      <c r="B2109" s="65" t="s">
        <v>18438</v>
      </c>
      <c r="C2109" s="69">
        <v>9</v>
      </c>
    </row>
    <row r="2110" spans="1:3" ht="30">
      <c r="A2110" s="66">
        <v>3317</v>
      </c>
      <c r="B2110" s="67" t="s">
        <v>18439</v>
      </c>
      <c r="C2110" s="69">
        <v>4.0999999999999996</v>
      </c>
    </row>
    <row r="2111" spans="1:3" ht="30">
      <c r="A2111" s="61">
        <v>3318</v>
      </c>
      <c r="B2111" s="62" t="s">
        <v>18440</v>
      </c>
      <c r="C2111" s="69">
        <v>2.2999999999999998</v>
      </c>
    </row>
    <row r="2112" spans="1:3" ht="45">
      <c r="A2112" s="61">
        <v>3319</v>
      </c>
      <c r="B2112" s="62" t="s">
        <v>18441</v>
      </c>
      <c r="C2112" s="69">
        <v>4.0999999999999996</v>
      </c>
    </row>
    <row r="2113" spans="1:3" ht="45">
      <c r="A2113" s="64">
        <v>3320</v>
      </c>
      <c r="B2113" s="65" t="s">
        <v>18442</v>
      </c>
      <c r="C2113" s="69">
        <v>8</v>
      </c>
    </row>
    <row r="2114" spans="1:3" ht="30">
      <c r="A2114" s="71">
        <v>3321</v>
      </c>
      <c r="B2114" s="72" t="s">
        <v>18443</v>
      </c>
      <c r="C2114" s="70">
        <v>7</v>
      </c>
    </row>
    <row r="2115" spans="1:3" ht="30">
      <c r="A2115" s="71">
        <v>3322</v>
      </c>
      <c r="B2115" s="72" t="s">
        <v>18444</v>
      </c>
      <c r="C2115" s="73">
        <v>7</v>
      </c>
    </row>
    <row r="2116" spans="1:3" ht="30">
      <c r="A2116" s="66">
        <v>3323</v>
      </c>
      <c r="B2116" s="67" t="s">
        <v>18445</v>
      </c>
      <c r="C2116" s="68">
        <v>7</v>
      </c>
    </row>
    <row r="2117" spans="1:3" ht="30">
      <c r="A2117" s="61">
        <v>3324</v>
      </c>
      <c r="B2117" s="62" t="s">
        <v>18446</v>
      </c>
      <c r="C2117" s="69">
        <v>7</v>
      </c>
    </row>
    <row r="2118" spans="1:3" ht="30">
      <c r="A2118" s="61">
        <v>3325</v>
      </c>
      <c r="B2118" s="62" t="s">
        <v>18447</v>
      </c>
      <c r="C2118" s="69">
        <v>7</v>
      </c>
    </row>
    <row r="2119" spans="1:3" ht="30">
      <c r="A2119" s="64">
        <v>3326</v>
      </c>
      <c r="B2119" s="65" t="s">
        <v>18448</v>
      </c>
      <c r="C2119" s="70">
        <v>7</v>
      </c>
    </row>
    <row r="2120" spans="1:3" ht="30">
      <c r="A2120" s="66">
        <v>3327</v>
      </c>
      <c r="B2120" s="67" t="s">
        <v>18449</v>
      </c>
      <c r="C2120" s="68">
        <v>7</v>
      </c>
    </row>
    <row r="2121" spans="1:3">
      <c r="A2121" s="64">
        <v>3328</v>
      </c>
      <c r="B2121" s="65" t="s">
        <v>18450</v>
      </c>
      <c r="C2121" s="70">
        <v>7</v>
      </c>
    </row>
    <row r="2122" spans="1:3">
      <c r="A2122" s="71">
        <v>3329</v>
      </c>
      <c r="B2122" s="72" t="s">
        <v>18451</v>
      </c>
      <c r="C2122" s="73">
        <v>7</v>
      </c>
    </row>
    <row r="2123" spans="1:3">
      <c r="A2123" s="71">
        <v>3330</v>
      </c>
      <c r="B2123" s="72" t="s">
        <v>18452</v>
      </c>
      <c r="C2123" s="73">
        <v>7</v>
      </c>
    </row>
    <row r="2124" spans="1:3" ht="30">
      <c r="A2124" s="71">
        <v>3331</v>
      </c>
      <c r="B2124" s="72" t="s">
        <v>18453</v>
      </c>
      <c r="C2124" s="73">
        <v>7</v>
      </c>
    </row>
    <row r="2125" spans="1:3" ht="30">
      <c r="A2125" s="66">
        <v>3332</v>
      </c>
      <c r="B2125" s="67" t="s">
        <v>18454</v>
      </c>
      <c r="C2125" s="68">
        <v>7</v>
      </c>
    </row>
    <row r="2126" spans="1:3" ht="30">
      <c r="A2126" s="61">
        <v>3333</v>
      </c>
      <c r="B2126" s="62" t="s">
        <v>18455</v>
      </c>
      <c r="C2126" s="69">
        <v>7</v>
      </c>
    </row>
    <row r="2127" spans="1:3" ht="30">
      <c r="A2127" s="61">
        <v>3334</v>
      </c>
      <c r="B2127" s="62" t="s">
        <v>18456</v>
      </c>
      <c r="C2127" s="77" t="s">
        <v>17000</v>
      </c>
    </row>
    <row r="2128" spans="1:3" ht="30">
      <c r="A2128" s="61">
        <v>3335</v>
      </c>
      <c r="B2128" s="62" t="s">
        <v>18457</v>
      </c>
      <c r="C2128" s="77" t="s">
        <v>17000</v>
      </c>
    </row>
    <row r="2129" spans="1:3" ht="30">
      <c r="A2129" s="64">
        <v>3336</v>
      </c>
      <c r="B2129" s="65" t="s">
        <v>18458</v>
      </c>
      <c r="C2129" s="69">
        <v>3</v>
      </c>
    </row>
    <row r="2130" spans="1:3">
      <c r="A2130" s="66">
        <v>3337</v>
      </c>
      <c r="B2130" s="67" t="s">
        <v>18459</v>
      </c>
      <c r="C2130" s="69">
        <v>2.2000000000000002</v>
      </c>
    </row>
    <row r="2131" spans="1:3">
      <c r="A2131" s="61">
        <v>3338</v>
      </c>
      <c r="B2131" s="62" t="s">
        <v>18460</v>
      </c>
      <c r="C2131" s="69">
        <v>2.2000000000000002</v>
      </c>
    </row>
    <row r="2132" spans="1:3">
      <c r="A2132" s="61">
        <v>3339</v>
      </c>
      <c r="B2132" s="62" t="s">
        <v>18461</v>
      </c>
      <c r="C2132" s="69">
        <v>2.2000000000000002</v>
      </c>
    </row>
    <row r="2133" spans="1:3">
      <c r="A2133" s="61">
        <v>3340</v>
      </c>
      <c r="B2133" s="62" t="s">
        <v>18462</v>
      </c>
      <c r="C2133" s="69">
        <v>2.2000000000000002</v>
      </c>
    </row>
    <row r="2134" spans="1:3">
      <c r="A2134" s="64">
        <v>3341</v>
      </c>
      <c r="B2134" s="65" t="s">
        <v>18463</v>
      </c>
      <c r="C2134" s="69">
        <v>4.2</v>
      </c>
    </row>
    <row r="2135" spans="1:3">
      <c r="A2135" s="71">
        <v>3342</v>
      </c>
      <c r="B2135" s="72" t="s">
        <v>18464</v>
      </c>
      <c r="C2135" s="69">
        <v>4.2</v>
      </c>
    </row>
    <row r="2136" spans="1:3" ht="45">
      <c r="A2136" s="66">
        <v>3343</v>
      </c>
      <c r="B2136" s="67" t="s">
        <v>18465</v>
      </c>
      <c r="C2136" s="69">
        <v>3</v>
      </c>
    </row>
    <row r="2137" spans="1:3" ht="60">
      <c r="A2137" s="61">
        <v>3344</v>
      </c>
      <c r="B2137" s="62" t="s">
        <v>18466</v>
      </c>
      <c r="C2137" s="69">
        <v>4.0999999999999996</v>
      </c>
    </row>
    <row r="2138" spans="1:3" ht="30">
      <c r="A2138" s="64">
        <v>3345</v>
      </c>
      <c r="B2138" s="65" t="s">
        <v>18467</v>
      </c>
      <c r="C2138" s="69">
        <v>6.1</v>
      </c>
    </row>
    <row r="2139" spans="1:3" ht="45">
      <c r="A2139" s="71">
        <v>3346</v>
      </c>
      <c r="B2139" s="72" t="s">
        <v>18468</v>
      </c>
      <c r="C2139" s="69">
        <v>3</v>
      </c>
    </row>
    <row r="2140" spans="1:3" ht="45">
      <c r="A2140" s="71">
        <v>3347</v>
      </c>
      <c r="B2140" s="72" t="s">
        <v>18469</v>
      </c>
      <c r="C2140" s="69">
        <v>6.1</v>
      </c>
    </row>
    <row r="2141" spans="1:3" ht="30">
      <c r="A2141" s="71">
        <v>3348</v>
      </c>
      <c r="B2141" s="72" t="s">
        <v>18470</v>
      </c>
      <c r="C2141" s="69">
        <v>6.1</v>
      </c>
    </row>
    <row r="2142" spans="1:3">
      <c r="A2142" s="71">
        <v>3349</v>
      </c>
      <c r="B2142" s="72" t="s">
        <v>18471</v>
      </c>
      <c r="C2142" s="69">
        <v>6.1</v>
      </c>
    </row>
    <row r="2143" spans="1:3" ht="30">
      <c r="A2143" s="71">
        <v>3350</v>
      </c>
      <c r="B2143" s="72" t="s">
        <v>18472</v>
      </c>
      <c r="C2143" s="69">
        <v>3</v>
      </c>
    </row>
    <row r="2144" spans="1:3" ht="30">
      <c r="A2144" s="71">
        <v>3351</v>
      </c>
      <c r="B2144" s="72" t="s">
        <v>18473</v>
      </c>
      <c r="C2144" s="69">
        <v>6.1</v>
      </c>
    </row>
    <row r="2145" spans="1:3">
      <c r="A2145" s="71">
        <v>3352</v>
      </c>
      <c r="B2145" s="72" t="s">
        <v>18474</v>
      </c>
      <c r="C2145" s="69">
        <v>6.1</v>
      </c>
    </row>
    <row r="2146" spans="1:3">
      <c r="A2146" s="66">
        <v>3354</v>
      </c>
      <c r="B2146" s="67" t="s">
        <v>18475</v>
      </c>
      <c r="C2146" s="69">
        <v>2.1</v>
      </c>
    </row>
    <row r="2147" spans="1:3">
      <c r="A2147" s="61">
        <v>3355</v>
      </c>
      <c r="B2147" s="62" t="s">
        <v>18476</v>
      </c>
      <c r="C2147" s="69">
        <v>2.2999999999999998</v>
      </c>
    </row>
    <row r="2148" spans="1:3">
      <c r="A2148" s="61">
        <v>3356</v>
      </c>
      <c r="B2148" s="62" t="s">
        <v>18477</v>
      </c>
      <c r="C2148" s="69">
        <v>5.0999999999999996</v>
      </c>
    </row>
    <row r="2149" spans="1:3" ht="30">
      <c r="A2149" s="61">
        <v>3357</v>
      </c>
      <c r="B2149" s="62" t="s">
        <v>18478</v>
      </c>
      <c r="C2149" s="69">
        <v>3</v>
      </c>
    </row>
    <row r="2150" spans="1:3" ht="30">
      <c r="A2150" s="61">
        <v>3358</v>
      </c>
      <c r="B2150" s="62" t="s">
        <v>18479</v>
      </c>
      <c r="C2150" s="69">
        <v>2.1</v>
      </c>
    </row>
    <row r="2151" spans="1:3" ht="30">
      <c r="A2151" s="61">
        <v>3359</v>
      </c>
      <c r="B2151" s="62" t="s">
        <v>18480</v>
      </c>
      <c r="C2151" s="69">
        <v>9</v>
      </c>
    </row>
    <row r="2152" spans="1:3" ht="30">
      <c r="A2152" s="61">
        <v>3360</v>
      </c>
      <c r="B2152" s="62" t="s">
        <v>18481</v>
      </c>
      <c r="C2152" s="77" t="s">
        <v>17000</v>
      </c>
    </row>
    <row r="2153" spans="1:3">
      <c r="A2153" s="64">
        <v>3361</v>
      </c>
      <c r="B2153" s="65" t="s">
        <v>18482</v>
      </c>
      <c r="C2153" s="70">
        <v>6.1</v>
      </c>
    </row>
    <row r="2154" spans="1:3">
      <c r="A2154" s="66">
        <v>3362</v>
      </c>
      <c r="B2154" s="67" t="s">
        <v>18483</v>
      </c>
      <c r="C2154" s="68">
        <v>6.1</v>
      </c>
    </row>
    <row r="2155" spans="1:3" ht="30">
      <c r="A2155" s="61">
        <v>3363</v>
      </c>
      <c r="B2155" s="62" t="s">
        <v>18484</v>
      </c>
      <c r="C2155" s="69">
        <v>9</v>
      </c>
    </row>
    <row r="2156" spans="1:3" ht="30">
      <c r="A2156" s="61">
        <v>3364</v>
      </c>
      <c r="B2156" s="62" t="s">
        <v>18485</v>
      </c>
      <c r="C2156" s="69">
        <v>4.0999999999999996</v>
      </c>
    </row>
    <row r="2157" spans="1:3" ht="45">
      <c r="A2157" s="61">
        <v>3365</v>
      </c>
      <c r="B2157" s="62" t="s">
        <v>18486</v>
      </c>
      <c r="C2157" s="69">
        <v>4.0999999999999996</v>
      </c>
    </row>
    <row r="2158" spans="1:3" ht="30">
      <c r="A2158" s="61">
        <v>3366</v>
      </c>
      <c r="B2158" s="62" t="s">
        <v>18487</v>
      </c>
      <c r="C2158" s="69">
        <v>4.0999999999999996</v>
      </c>
    </row>
    <row r="2159" spans="1:3" ht="30">
      <c r="A2159" s="61">
        <v>3367</v>
      </c>
      <c r="B2159" s="62" t="s">
        <v>18488</v>
      </c>
      <c r="C2159" s="69">
        <v>4.0999999999999996</v>
      </c>
    </row>
    <row r="2160" spans="1:3" ht="30">
      <c r="A2160" s="61">
        <v>3368</v>
      </c>
      <c r="B2160" s="62" t="s">
        <v>18489</v>
      </c>
      <c r="C2160" s="69">
        <v>4.0999999999999996</v>
      </c>
    </row>
    <row r="2161" spans="1:3" ht="30">
      <c r="A2161" s="61">
        <v>3369</v>
      </c>
      <c r="B2161" s="62" t="s">
        <v>18490</v>
      </c>
      <c r="C2161" s="69">
        <v>4.0999999999999996</v>
      </c>
    </row>
    <row r="2162" spans="1:3" ht="30">
      <c r="A2162" s="61">
        <v>3370</v>
      </c>
      <c r="B2162" s="62" t="s">
        <v>18491</v>
      </c>
      <c r="C2162" s="69">
        <v>4.0999999999999996</v>
      </c>
    </row>
    <row r="2163" spans="1:3">
      <c r="A2163" s="61">
        <v>3371</v>
      </c>
      <c r="B2163" s="62" t="s">
        <v>18492</v>
      </c>
      <c r="C2163" s="69">
        <v>3</v>
      </c>
    </row>
    <row r="2164" spans="1:3">
      <c r="A2164" s="64">
        <v>3373</v>
      </c>
      <c r="B2164" s="79" t="s">
        <v>16591</v>
      </c>
      <c r="C2164" s="70">
        <v>6.2</v>
      </c>
    </row>
    <row r="2165" spans="1:3">
      <c r="A2165" s="66">
        <v>3374</v>
      </c>
      <c r="B2165" s="67" t="s">
        <v>18493</v>
      </c>
      <c r="C2165" s="68">
        <v>2.1</v>
      </c>
    </row>
    <row r="2166" spans="1:3" ht="30">
      <c r="A2166" s="61">
        <v>3375</v>
      </c>
      <c r="B2166" s="62" t="s">
        <v>18494</v>
      </c>
      <c r="C2166" s="69">
        <v>5.0999999999999996</v>
      </c>
    </row>
    <row r="2167" spans="1:3">
      <c r="A2167" s="61">
        <v>3376</v>
      </c>
      <c r="B2167" s="62" t="s">
        <v>18495</v>
      </c>
      <c r="C2167" s="69">
        <v>4.0999999999999996</v>
      </c>
    </row>
    <row r="2168" spans="1:3">
      <c r="A2168" s="64">
        <v>3377</v>
      </c>
      <c r="B2168" s="65" t="s">
        <v>18496</v>
      </c>
      <c r="C2168" s="70">
        <v>5.0999999999999996</v>
      </c>
    </row>
    <row r="2169" spans="1:3">
      <c r="A2169" s="71">
        <v>3378</v>
      </c>
      <c r="B2169" s="72" t="s">
        <v>18497</v>
      </c>
      <c r="C2169" s="68">
        <v>5.0999999999999996</v>
      </c>
    </row>
    <row r="2170" spans="1:3">
      <c r="A2170" s="66">
        <v>3379</v>
      </c>
      <c r="B2170" s="67" t="s">
        <v>18498</v>
      </c>
      <c r="C2170" s="69">
        <v>3</v>
      </c>
    </row>
    <row r="2171" spans="1:3">
      <c r="A2171" s="61">
        <v>3380</v>
      </c>
      <c r="B2171" s="62" t="s">
        <v>18499</v>
      </c>
      <c r="C2171" s="69">
        <v>4.0999999999999996</v>
      </c>
    </row>
    <row r="2172" spans="1:3" ht="49.5">
      <c r="A2172" s="61">
        <v>3381</v>
      </c>
      <c r="B2172" s="62" t="s">
        <v>18500</v>
      </c>
      <c r="C2172" s="69">
        <v>6.1</v>
      </c>
    </row>
    <row r="2173" spans="1:3" ht="49.5">
      <c r="A2173" s="61">
        <v>3382</v>
      </c>
      <c r="B2173" s="62" t="s">
        <v>18501</v>
      </c>
      <c r="C2173" s="69">
        <v>6.1</v>
      </c>
    </row>
    <row r="2174" spans="1:3" ht="49.5">
      <c r="A2174" s="61">
        <v>3383</v>
      </c>
      <c r="B2174" s="62" t="s">
        <v>18502</v>
      </c>
      <c r="C2174" s="69">
        <v>6.1</v>
      </c>
    </row>
    <row r="2175" spans="1:3" ht="45">
      <c r="A2175" s="61">
        <v>3384</v>
      </c>
      <c r="B2175" s="62" t="s">
        <v>18503</v>
      </c>
      <c r="C2175" s="69">
        <v>6.1</v>
      </c>
    </row>
    <row r="2176" spans="1:3" ht="49.5">
      <c r="A2176" s="61">
        <v>3385</v>
      </c>
      <c r="B2176" s="62" t="s">
        <v>18504</v>
      </c>
      <c r="C2176" s="69">
        <v>6.1</v>
      </c>
    </row>
    <row r="2177" spans="1:3" ht="49.5">
      <c r="A2177" s="61">
        <v>3386</v>
      </c>
      <c r="B2177" s="62" t="s">
        <v>18505</v>
      </c>
      <c r="C2177" s="69">
        <v>6.1</v>
      </c>
    </row>
    <row r="2178" spans="1:3" ht="49.5">
      <c r="A2178" s="61">
        <v>3387</v>
      </c>
      <c r="B2178" s="62" t="s">
        <v>18506</v>
      </c>
      <c r="C2178" s="69">
        <v>6.1</v>
      </c>
    </row>
    <row r="2179" spans="1:3" ht="49.5">
      <c r="A2179" s="61">
        <v>3388</v>
      </c>
      <c r="B2179" s="62" t="s">
        <v>18507</v>
      </c>
      <c r="C2179" s="69">
        <v>6.1</v>
      </c>
    </row>
    <row r="2180" spans="1:3" ht="47.25">
      <c r="A2180" s="61">
        <v>3389</v>
      </c>
      <c r="B2180" s="62" t="s">
        <v>18508</v>
      </c>
      <c r="C2180" s="69">
        <v>6.1</v>
      </c>
    </row>
    <row r="2181" spans="1:3" ht="47.25">
      <c r="A2181" s="61">
        <v>3390</v>
      </c>
      <c r="B2181" s="62" t="s">
        <v>18509</v>
      </c>
      <c r="C2181" s="69">
        <v>6.1</v>
      </c>
    </row>
    <row r="2182" spans="1:3">
      <c r="A2182" s="64">
        <v>3391</v>
      </c>
      <c r="B2182" s="65" t="s">
        <v>18510</v>
      </c>
      <c r="C2182" s="70">
        <v>4.2</v>
      </c>
    </row>
    <row r="2183" spans="1:3">
      <c r="A2183" s="71">
        <v>3392</v>
      </c>
      <c r="B2183" s="72" t="s">
        <v>18511</v>
      </c>
      <c r="C2183" s="73">
        <v>4.2</v>
      </c>
    </row>
    <row r="2184" spans="1:3" ht="30">
      <c r="A2184" s="71">
        <v>3393</v>
      </c>
      <c r="B2184" s="72" t="s">
        <v>18512</v>
      </c>
      <c r="C2184" s="73">
        <v>4.2</v>
      </c>
    </row>
    <row r="2185" spans="1:3" ht="30">
      <c r="A2185" s="71">
        <v>3394</v>
      </c>
      <c r="B2185" s="72" t="s">
        <v>18513</v>
      </c>
      <c r="C2185" s="73">
        <v>4.2</v>
      </c>
    </row>
    <row r="2186" spans="1:3">
      <c r="A2186" s="71">
        <v>3395</v>
      </c>
      <c r="B2186" s="72" t="s">
        <v>18514</v>
      </c>
      <c r="C2186" s="73">
        <v>4.3</v>
      </c>
    </row>
    <row r="2187" spans="1:3" ht="30">
      <c r="A2187" s="71">
        <v>3396</v>
      </c>
      <c r="B2187" s="72" t="s">
        <v>18515</v>
      </c>
      <c r="C2187" s="73">
        <v>4.3</v>
      </c>
    </row>
    <row r="2188" spans="1:3" ht="30">
      <c r="A2188" s="71">
        <v>3397</v>
      </c>
      <c r="B2188" s="72" t="s">
        <v>18516</v>
      </c>
      <c r="C2188" s="73">
        <v>4.3</v>
      </c>
    </row>
    <row r="2189" spans="1:3">
      <c r="A2189" s="71">
        <v>3398</v>
      </c>
      <c r="B2189" s="72" t="s">
        <v>18517</v>
      </c>
      <c r="C2189" s="73">
        <v>4.3</v>
      </c>
    </row>
    <row r="2190" spans="1:3" ht="30">
      <c r="A2190" s="71">
        <v>3399</v>
      </c>
      <c r="B2190" s="72" t="s">
        <v>18518</v>
      </c>
      <c r="C2190" s="73">
        <v>4.3</v>
      </c>
    </row>
    <row r="2191" spans="1:3" ht="30">
      <c r="A2191" s="71">
        <v>3400</v>
      </c>
      <c r="B2191" s="72" t="s">
        <v>18519</v>
      </c>
      <c r="C2191" s="68">
        <v>4.2</v>
      </c>
    </row>
    <row r="2192" spans="1:3">
      <c r="A2192" s="66">
        <v>3401</v>
      </c>
      <c r="B2192" s="67" t="s">
        <v>18520</v>
      </c>
      <c r="C2192" s="69">
        <v>4.3</v>
      </c>
    </row>
    <row r="2193" spans="1:3">
      <c r="A2193" s="61">
        <v>3402</v>
      </c>
      <c r="B2193" s="62" t="s">
        <v>18521</v>
      </c>
      <c r="C2193" s="69">
        <v>4.3</v>
      </c>
    </row>
    <row r="2194" spans="1:3">
      <c r="A2194" s="61">
        <v>3403</v>
      </c>
      <c r="B2194" s="62" t="s">
        <v>18522</v>
      </c>
      <c r="C2194" s="69">
        <v>4.3</v>
      </c>
    </row>
    <row r="2195" spans="1:3">
      <c r="A2195" s="61">
        <v>3404</v>
      </c>
      <c r="B2195" s="62" t="s">
        <v>18523</v>
      </c>
      <c r="C2195" s="69">
        <v>4.3</v>
      </c>
    </row>
    <row r="2196" spans="1:3">
      <c r="A2196" s="64">
        <v>3405</v>
      </c>
      <c r="B2196" s="65" t="s">
        <v>18524</v>
      </c>
      <c r="C2196" s="69">
        <v>5.0999999999999996</v>
      </c>
    </row>
    <row r="2197" spans="1:3">
      <c r="A2197" s="71">
        <v>3406</v>
      </c>
      <c r="B2197" s="72" t="s">
        <v>18525</v>
      </c>
      <c r="C2197" s="69">
        <v>5.0999999999999996</v>
      </c>
    </row>
    <row r="2198" spans="1:3">
      <c r="A2198" s="71">
        <v>3407</v>
      </c>
      <c r="B2198" s="72" t="s">
        <v>18526</v>
      </c>
      <c r="C2198" s="69">
        <v>5.0999999999999996</v>
      </c>
    </row>
    <row r="2199" spans="1:3">
      <c r="A2199" s="71">
        <v>3408</v>
      </c>
      <c r="B2199" s="72" t="s">
        <v>18527</v>
      </c>
      <c r="C2199" s="69">
        <v>5.0999999999999996</v>
      </c>
    </row>
    <row r="2200" spans="1:3">
      <c r="A2200" s="66">
        <v>3409</v>
      </c>
      <c r="B2200" s="67" t="s">
        <v>18528</v>
      </c>
      <c r="C2200" s="69">
        <v>6.1</v>
      </c>
    </row>
    <row r="2201" spans="1:3">
      <c r="A2201" s="61">
        <v>3410</v>
      </c>
      <c r="B2201" s="62" t="s">
        <v>18529</v>
      </c>
      <c r="C2201" s="69">
        <v>6.1</v>
      </c>
    </row>
    <row r="2202" spans="1:3">
      <c r="A2202" s="64">
        <v>3411</v>
      </c>
      <c r="B2202" s="65" t="s">
        <v>18530</v>
      </c>
      <c r="C2202" s="69">
        <v>6.1</v>
      </c>
    </row>
    <row r="2203" spans="1:3" ht="30">
      <c r="A2203" s="71">
        <v>3412</v>
      </c>
      <c r="B2203" s="67" t="s">
        <v>18531</v>
      </c>
      <c r="C2203" s="69">
        <v>8</v>
      </c>
    </row>
    <row r="2204" spans="1:3">
      <c r="A2204" s="71">
        <v>3413</v>
      </c>
      <c r="B2204" s="65" t="s">
        <v>18532</v>
      </c>
      <c r="C2204" s="69">
        <v>6.1</v>
      </c>
    </row>
    <row r="2205" spans="1:3">
      <c r="A2205" s="71">
        <v>3414</v>
      </c>
      <c r="B2205" s="72" t="s">
        <v>18533</v>
      </c>
      <c r="C2205" s="69">
        <v>6.1</v>
      </c>
    </row>
    <row r="2206" spans="1:3">
      <c r="A2206" s="66">
        <v>3415</v>
      </c>
      <c r="B2206" s="67" t="s">
        <v>18534</v>
      </c>
      <c r="C2206" s="69">
        <v>6.1</v>
      </c>
    </row>
    <row r="2207" spans="1:3">
      <c r="A2207" s="61">
        <v>3416</v>
      </c>
      <c r="B2207" s="62" t="s">
        <v>18535</v>
      </c>
      <c r="C2207" s="69">
        <v>6.1</v>
      </c>
    </row>
    <row r="2208" spans="1:3">
      <c r="A2208" s="61">
        <v>3417</v>
      </c>
      <c r="B2208" s="62" t="s">
        <v>18536</v>
      </c>
      <c r="C2208" s="69">
        <v>6.1</v>
      </c>
    </row>
    <row r="2209" spans="1:3">
      <c r="A2209" s="61">
        <v>3418</v>
      </c>
      <c r="B2209" s="62" t="s">
        <v>18537</v>
      </c>
      <c r="C2209" s="69">
        <v>6.1</v>
      </c>
    </row>
    <row r="2210" spans="1:3" ht="30">
      <c r="A2210" s="61">
        <v>3419</v>
      </c>
      <c r="B2210" s="62" t="s">
        <v>18538</v>
      </c>
      <c r="C2210" s="69">
        <v>8</v>
      </c>
    </row>
    <row r="2211" spans="1:3" ht="30">
      <c r="A2211" s="61">
        <v>3420</v>
      </c>
      <c r="B2211" s="62" t="s">
        <v>18539</v>
      </c>
      <c r="C2211" s="69">
        <v>8</v>
      </c>
    </row>
    <row r="2212" spans="1:3">
      <c r="A2212" s="64">
        <v>3421</v>
      </c>
      <c r="B2212" s="65" t="s">
        <v>18540</v>
      </c>
      <c r="C2212" s="69">
        <v>8</v>
      </c>
    </row>
    <row r="2213" spans="1:3">
      <c r="A2213" s="66">
        <v>3422</v>
      </c>
      <c r="B2213" s="67" t="s">
        <v>18541</v>
      </c>
      <c r="C2213" s="69">
        <v>6.1</v>
      </c>
    </row>
    <row r="2214" spans="1:3">
      <c r="A2214" s="61">
        <v>3423</v>
      </c>
      <c r="B2214" s="62" t="s">
        <v>18542</v>
      </c>
      <c r="C2214" s="69">
        <v>8</v>
      </c>
    </row>
    <row r="2215" spans="1:3">
      <c r="A2215" s="64">
        <v>3424</v>
      </c>
      <c r="B2215" s="65" t="s">
        <v>18543</v>
      </c>
      <c r="C2215" s="69">
        <v>6.1</v>
      </c>
    </row>
    <row r="2216" spans="1:3">
      <c r="A2216" s="66">
        <v>3425</v>
      </c>
      <c r="B2216" s="67" t="s">
        <v>18544</v>
      </c>
      <c r="C2216" s="69">
        <v>8</v>
      </c>
    </row>
    <row r="2217" spans="1:3">
      <c r="A2217" s="61">
        <v>3426</v>
      </c>
      <c r="B2217" s="62" t="s">
        <v>18545</v>
      </c>
      <c r="C2217" s="69">
        <v>6.1</v>
      </c>
    </row>
    <row r="2218" spans="1:3">
      <c r="A2218" s="61">
        <v>3427</v>
      </c>
      <c r="B2218" s="62" t="s">
        <v>18546</v>
      </c>
      <c r="C2218" s="69">
        <v>6.1</v>
      </c>
    </row>
    <row r="2219" spans="1:3">
      <c r="A2219" s="61">
        <v>3428</v>
      </c>
      <c r="B2219" s="62" t="s">
        <v>18547</v>
      </c>
      <c r="C2219" s="69">
        <v>6.1</v>
      </c>
    </row>
    <row r="2220" spans="1:3">
      <c r="A2220" s="61">
        <v>3429</v>
      </c>
      <c r="B2220" s="62" t="s">
        <v>18548</v>
      </c>
      <c r="C2220" s="69">
        <v>6.1</v>
      </c>
    </row>
    <row r="2221" spans="1:3">
      <c r="A2221" s="61">
        <v>3430</v>
      </c>
      <c r="B2221" s="62" t="s">
        <v>18549</v>
      </c>
      <c r="C2221" s="69">
        <v>6.1</v>
      </c>
    </row>
    <row r="2222" spans="1:3">
      <c r="A2222" s="61">
        <v>3431</v>
      </c>
      <c r="B2222" s="62" t="s">
        <v>18550</v>
      </c>
      <c r="C2222" s="69">
        <v>6.1</v>
      </c>
    </row>
    <row r="2223" spans="1:3">
      <c r="A2223" s="61">
        <v>3432</v>
      </c>
      <c r="B2223" s="62" t="s">
        <v>18551</v>
      </c>
      <c r="C2223" s="69">
        <v>9</v>
      </c>
    </row>
    <row r="2224" spans="1:3">
      <c r="A2224" s="61">
        <v>3434</v>
      </c>
      <c r="B2224" s="62" t="s">
        <v>18552</v>
      </c>
      <c r="C2224" s="69">
        <v>6.1</v>
      </c>
    </row>
    <row r="2225" spans="1:3">
      <c r="A2225" s="61">
        <v>3436</v>
      </c>
      <c r="B2225" s="62" t="s">
        <v>18553</v>
      </c>
      <c r="C2225" s="69">
        <v>6.1</v>
      </c>
    </row>
    <row r="2226" spans="1:3">
      <c r="A2226" s="61">
        <v>3437</v>
      </c>
      <c r="B2226" s="62" t="s">
        <v>18554</v>
      </c>
      <c r="C2226" s="69">
        <v>6.1</v>
      </c>
    </row>
    <row r="2227" spans="1:3">
      <c r="A2227" s="61">
        <v>3438</v>
      </c>
      <c r="B2227" s="62" t="s">
        <v>18555</v>
      </c>
      <c r="C2227" s="69">
        <v>6.1</v>
      </c>
    </row>
    <row r="2228" spans="1:3">
      <c r="A2228" s="64">
        <v>3439</v>
      </c>
      <c r="B2228" s="65" t="s">
        <v>18556</v>
      </c>
      <c r="C2228" s="69">
        <v>6.1</v>
      </c>
    </row>
    <row r="2229" spans="1:3">
      <c r="A2229" s="71">
        <v>3440</v>
      </c>
      <c r="B2229" s="72" t="s">
        <v>18557</v>
      </c>
      <c r="C2229" s="69">
        <v>6.1</v>
      </c>
    </row>
    <row r="2230" spans="1:3">
      <c r="A2230" s="66">
        <v>3441</v>
      </c>
      <c r="B2230" s="67" t="s">
        <v>18558</v>
      </c>
      <c r="C2230" s="69">
        <v>6.1</v>
      </c>
    </row>
    <row r="2231" spans="1:3">
      <c r="A2231" s="61">
        <v>3442</v>
      </c>
      <c r="B2231" s="62" t="s">
        <v>18559</v>
      </c>
      <c r="C2231" s="69">
        <v>6.1</v>
      </c>
    </row>
    <row r="2232" spans="1:3">
      <c r="A2232" s="61">
        <v>3443</v>
      </c>
      <c r="B2232" s="62" t="s">
        <v>18560</v>
      </c>
      <c r="C2232" s="69">
        <v>6.1</v>
      </c>
    </row>
    <row r="2233" spans="1:3">
      <c r="A2233" s="61">
        <v>3444</v>
      </c>
      <c r="B2233" s="62" t="s">
        <v>18561</v>
      </c>
      <c r="C2233" s="69">
        <v>6.1</v>
      </c>
    </row>
    <row r="2234" spans="1:3">
      <c r="A2234" s="61">
        <v>3445</v>
      </c>
      <c r="B2234" s="62" t="s">
        <v>18562</v>
      </c>
      <c r="C2234" s="69">
        <v>6.1</v>
      </c>
    </row>
    <row r="2235" spans="1:3">
      <c r="A2235" s="61">
        <v>3446</v>
      </c>
      <c r="B2235" s="62" t="s">
        <v>18563</v>
      </c>
      <c r="C2235" s="69">
        <v>6.1</v>
      </c>
    </row>
    <row r="2236" spans="1:3">
      <c r="A2236" s="61">
        <v>3447</v>
      </c>
      <c r="B2236" s="62" t="s">
        <v>18564</v>
      </c>
      <c r="C2236" s="69">
        <v>6.1</v>
      </c>
    </row>
    <row r="2237" spans="1:3" ht="30">
      <c r="A2237" s="64">
        <v>3448</v>
      </c>
      <c r="B2237" s="65" t="s">
        <v>18565</v>
      </c>
      <c r="C2237" s="69">
        <v>6.1</v>
      </c>
    </row>
    <row r="2238" spans="1:3">
      <c r="A2238" s="66">
        <v>3449</v>
      </c>
      <c r="B2238" s="67" t="s">
        <v>18566</v>
      </c>
      <c r="C2238" s="69">
        <v>6.1</v>
      </c>
    </row>
    <row r="2239" spans="1:3">
      <c r="A2239" s="61">
        <v>3450</v>
      </c>
      <c r="B2239" s="62" t="s">
        <v>18567</v>
      </c>
      <c r="C2239" s="69">
        <v>6.1</v>
      </c>
    </row>
    <row r="2240" spans="1:3">
      <c r="A2240" s="61">
        <v>3451</v>
      </c>
      <c r="B2240" s="62" t="s">
        <v>18568</v>
      </c>
      <c r="C2240" s="69">
        <v>6.1</v>
      </c>
    </row>
    <row r="2241" spans="1:3">
      <c r="A2241" s="61">
        <v>3452</v>
      </c>
      <c r="B2241" s="62" t="s">
        <v>18569</v>
      </c>
      <c r="C2241" s="69">
        <v>6.1</v>
      </c>
    </row>
    <row r="2242" spans="1:3">
      <c r="A2242" s="64">
        <v>3453</v>
      </c>
      <c r="B2242" s="65" t="s">
        <v>18570</v>
      </c>
      <c r="C2242" s="70">
        <v>8</v>
      </c>
    </row>
    <row r="2243" spans="1:3">
      <c r="A2243" s="66">
        <v>3454</v>
      </c>
      <c r="B2243" s="67" t="s">
        <v>18571</v>
      </c>
      <c r="C2243" s="68">
        <v>6.1</v>
      </c>
    </row>
    <row r="2244" spans="1:3">
      <c r="A2244" s="61">
        <v>3455</v>
      </c>
      <c r="B2244" s="62" t="s">
        <v>18572</v>
      </c>
      <c r="C2244" s="69">
        <v>6.1</v>
      </c>
    </row>
    <row r="2245" spans="1:3">
      <c r="A2245" s="61">
        <v>3456</v>
      </c>
      <c r="B2245" s="62" t="s">
        <v>18573</v>
      </c>
      <c r="C2245" s="69">
        <v>8</v>
      </c>
    </row>
    <row r="2246" spans="1:3">
      <c r="A2246" s="61">
        <v>3457</v>
      </c>
      <c r="B2246" s="62" t="s">
        <v>18574</v>
      </c>
      <c r="C2246" s="69">
        <v>6.1</v>
      </c>
    </row>
    <row r="2247" spans="1:3">
      <c r="A2247" s="61">
        <v>3458</v>
      </c>
      <c r="B2247" s="62" t="s">
        <v>18575</v>
      </c>
      <c r="C2247" s="69">
        <v>6.1</v>
      </c>
    </row>
    <row r="2248" spans="1:3">
      <c r="A2248" s="61">
        <v>3459</v>
      </c>
      <c r="B2248" s="62" t="s">
        <v>18576</v>
      </c>
      <c r="C2248" s="69">
        <v>6.1</v>
      </c>
    </row>
    <row r="2249" spans="1:3">
      <c r="A2249" s="61">
        <v>3460</v>
      </c>
      <c r="B2249" s="62" t="s">
        <v>18577</v>
      </c>
      <c r="C2249" s="69">
        <v>6.1</v>
      </c>
    </row>
    <row r="2250" spans="1:3">
      <c r="A2250" s="64">
        <v>3462</v>
      </c>
      <c r="B2250" s="65" t="s">
        <v>18578</v>
      </c>
      <c r="C2250" s="69">
        <v>6.1</v>
      </c>
    </row>
    <row r="2251" spans="1:3">
      <c r="A2251" s="66">
        <v>3463</v>
      </c>
      <c r="B2251" s="67" t="s">
        <v>18579</v>
      </c>
      <c r="C2251" s="69">
        <v>8</v>
      </c>
    </row>
    <row r="2252" spans="1:3">
      <c r="A2252" s="64">
        <v>3464</v>
      </c>
      <c r="B2252" s="65" t="s">
        <v>18580</v>
      </c>
      <c r="C2252" s="69">
        <v>6.1</v>
      </c>
    </row>
    <row r="2253" spans="1:3">
      <c r="A2253" s="71">
        <v>3465</v>
      </c>
      <c r="B2253" s="72" t="s">
        <v>18581</v>
      </c>
      <c r="C2253" s="69">
        <v>6.1</v>
      </c>
    </row>
    <row r="2254" spans="1:3">
      <c r="A2254" s="71">
        <v>3466</v>
      </c>
      <c r="B2254" s="72" t="s">
        <v>18582</v>
      </c>
      <c r="C2254" s="69">
        <v>6.1</v>
      </c>
    </row>
    <row r="2255" spans="1:3">
      <c r="A2255" s="71">
        <v>3467</v>
      </c>
      <c r="B2255" s="72" t="s">
        <v>18583</v>
      </c>
      <c r="C2255" s="69">
        <v>6.1</v>
      </c>
    </row>
    <row r="2256" spans="1:3" ht="75">
      <c r="A2256" s="66">
        <v>3468</v>
      </c>
      <c r="B2256" s="67" t="s">
        <v>18584</v>
      </c>
      <c r="C2256" s="69">
        <v>2.1</v>
      </c>
    </row>
    <row r="2257" spans="1:3" ht="75">
      <c r="A2257" s="64">
        <v>3469</v>
      </c>
      <c r="B2257" s="65" t="s">
        <v>18585</v>
      </c>
      <c r="C2257" s="69">
        <v>3</v>
      </c>
    </row>
    <row r="2258" spans="1:3" ht="75">
      <c r="A2258" s="66">
        <v>3470</v>
      </c>
      <c r="B2258" s="67" t="s">
        <v>18586</v>
      </c>
      <c r="C2258" s="69">
        <v>8</v>
      </c>
    </row>
    <row r="2259" spans="1:3">
      <c r="A2259" s="64">
        <v>3471</v>
      </c>
      <c r="B2259" s="65" t="s">
        <v>18587</v>
      </c>
      <c r="C2259" s="69">
        <v>8</v>
      </c>
    </row>
    <row r="2260" spans="1:3">
      <c r="A2260" s="66">
        <v>3472</v>
      </c>
      <c r="B2260" s="67" t="s">
        <v>18588</v>
      </c>
      <c r="C2260" s="69">
        <v>8</v>
      </c>
    </row>
    <row r="2261" spans="1:3" ht="75">
      <c r="A2261" s="61">
        <v>3473</v>
      </c>
      <c r="B2261" s="62" t="s">
        <v>18589</v>
      </c>
      <c r="C2261" s="69">
        <v>3</v>
      </c>
    </row>
    <row r="2262" spans="1:3">
      <c r="A2262" s="61">
        <v>3474</v>
      </c>
      <c r="B2262" s="62" t="s">
        <v>18590</v>
      </c>
      <c r="C2262" s="69">
        <v>4.0999999999999996</v>
      </c>
    </row>
    <row r="2263" spans="1:3" ht="45">
      <c r="A2263" s="61">
        <v>3475</v>
      </c>
      <c r="B2263" s="62" t="s">
        <v>18591</v>
      </c>
      <c r="C2263" s="69">
        <v>3</v>
      </c>
    </row>
    <row r="2264" spans="1:3" ht="75">
      <c r="A2264" s="61">
        <v>3476</v>
      </c>
      <c r="B2264" s="62" t="s">
        <v>18592</v>
      </c>
      <c r="C2264" s="69">
        <v>4.3</v>
      </c>
    </row>
    <row r="2265" spans="1:3" ht="75">
      <c r="A2265" s="61">
        <v>3477</v>
      </c>
      <c r="B2265" s="62" t="s">
        <v>18593</v>
      </c>
      <c r="C2265" s="69">
        <v>8</v>
      </c>
    </row>
    <row r="2266" spans="1:3" ht="75">
      <c r="A2266" s="61">
        <v>3478</v>
      </c>
      <c r="B2266" s="62" t="s">
        <v>18594</v>
      </c>
      <c r="C2266" s="69">
        <v>2.1</v>
      </c>
    </row>
    <row r="2267" spans="1:3" ht="75">
      <c r="A2267" s="61">
        <v>3479</v>
      </c>
      <c r="B2267" s="62" t="s">
        <v>18595</v>
      </c>
      <c r="C2267" s="69">
        <v>2.1</v>
      </c>
    </row>
    <row r="2268" spans="1:3">
      <c r="A2268" s="64">
        <v>3480</v>
      </c>
      <c r="B2268" s="65" t="s">
        <v>18596</v>
      </c>
      <c r="C2268" s="70">
        <v>9</v>
      </c>
    </row>
    <row r="2269" spans="1:3" ht="45">
      <c r="A2269" s="71">
        <v>3481</v>
      </c>
      <c r="B2269" s="72" t="s">
        <v>18597</v>
      </c>
      <c r="C2269" s="73">
        <v>9</v>
      </c>
    </row>
    <row r="2270" spans="1:3" ht="45">
      <c r="A2270" s="66">
        <v>3482</v>
      </c>
      <c r="B2270" s="67" t="s">
        <v>18598</v>
      </c>
      <c r="C2270" s="68">
        <v>4.3</v>
      </c>
    </row>
    <row r="2271" spans="1:3" ht="30">
      <c r="A2271" s="64">
        <v>3483</v>
      </c>
      <c r="B2271" s="65" t="s">
        <v>18599</v>
      </c>
      <c r="C2271" s="70">
        <v>6.1</v>
      </c>
    </row>
    <row r="2272" spans="1:3" ht="30">
      <c r="A2272" s="71">
        <v>3484</v>
      </c>
      <c r="B2272" s="72" t="s">
        <v>18600</v>
      </c>
      <c r="C2272" s="73">
        <v>8</v>
      </c>
    </row>
    <row r="2273" spans="1:3" ht="60">
      <c r="A2273" s="66">
        <v>3485</v>
      </c>
      <c r="B2273" s="67" t="s">
        <v>18601</v>
      </c>
      <c r="C2273" s="68">
        <v>5.0999999999999996</v>
      </c>
    </row>
    <row r="2274" spans="1:3" ht="30">
      <c r="A2274" s="64">
        <v>3486</v>
      </c>
      <c r="B2274" s="65" t="s">
        <v>18602</v>
      </c>
      <c r="C2274" s="70">
        <v>5.0999999999999996</v>
      </c>
    </row>
    <row r="2275" spans="1:3" ht="45">
      <c r="A2275" s="71">
        <v>3487</v>
      </c>
      <c r="B2275" s="72" t="s">
        <v>18603</v>
      </c>
      <c r="C2275" s="68">
        <v>5.0999999999999996</v>
      </c>
    </row>
    <row r="2276" spans="1:3" ht="34.5">
      <c r="A2276" s="66">
        <v>3488</v>
      </c>
      <c r="B2276" s="80" t="s">
        <v>18604</v>
      </c>
      <c r="C2276" s="69">
        <v>6.1</v>
      </c>
    </row>
    <row r="2277" spans="1:3" ht="34.5">
      <c r="A2277" s="61">
        <v>3489</v>
      </c>
      <c r="B2277" s="81" t="s">
        <v>18605</v>
      </c>
      <c r="C2277" s="69">
        <v>6.1</v>
      </c>
    </row>
    <row r="2278" spans="1:3" ht="51.75">
      <c r="A2278" s="61">
        <v>3490</v>
      </c>
      <c r="B2278" s="81" t="s">
        <v>18606</v>
      </c>
      <c r="C2278" s="69">
        <v>6.1</v>
      </c>
    </row>
    <row r="2279" spans="1:3" ht="51.75">
      <c r="A2279" s="61">
        <v>3491</v>
      </c>
      <c r="B2279" s="81" t="s">
        <v>18607</v>
      </c>
      <c r="C2279" s="69">
        <v>6.1</v>
      </c>
    </row>
    <row r="2280" spans="1:3">
      <c r="A2280" s="64">
        <v>3494</v>
      </c>
      <c r="B2280" s="65" t="s">
        <v>18608</v>
      </c>
      <c r="C2280" s="69">
        <v>3</v>
      </c>
    </row>
    <row r="2281" spans="1:3">
      <c r="A2281" s="66">
        <v>3495</v>
      </c>
      <c r="B2281" s="67" t="s">
        <v>18609</v>
      </c>
      <c r="C2281" s="69">
        <v>8</v>
      </c>
    </row>
    <row r="2282" spans="1:3">
      <c r="A2282" s="64">
        <v>3497</v>
      </c>
      <c r="B2282" s="65" t="s">
        <v>18610</v>
      </c>
      <c r="C2282" s="69">
        <v>4.2</v>
      </c>
    </row>
    <row r="2283" spans="1:3">
      <c r="A2283" s="66">
        <v>3498</v>
      </c>
      <c r="B2283" s="67" t="s">
        <v>18611</v>
      </c>
      <c r="C2283" s="69">
        <v>8</v>
      </c>
    </row>
    <row r="2284" spans="1:3" ht="30">
      <c r="A2284" s="61">
        <v>3499</v>
      </c>
      <c r="B2284" s="62" t="s">
        <v>18612</v>
      </c>
      <c r="C2284" s="69">
        <v>9</v>
      </c>
    </row>
    <row r="2285" spans="1:3">
      <c r="A2285" s="61">
        <v>3500</v>
      </c>
      <c r="B2285" s="62" t="s">
        <v>18613</v>
      </c>
      <c r="C2285" s="69">
        <v>2.2000000000000002</v>
      </c>
    </row>
    <row r="2286" spans="1:3">
      <c r="A2286" s="61">
        <v>3501</v>
      </c>
      <c r="B2286" s="62" t="s">
        <v>18614</v>
      </c>
      <c r="C2286" s="69">
        <v>2.1</v>
      </c>
    </row>
    <row r="2287" spans="1:3">
      <c r="A2287" s="61">
        <v>3502</v>
      </c>
      <c r="B2287" s="62" t="s">
        <v>18615</v>
      </c>
      <c r="C2287" s="69">
        <v>2.2000000000000002</v>
      </c>
    </row>
    <row r="2288" spans="1:3">
      <c r="A2288" s="61">
        <v>3503</v>
      </c>
      <c r="B2288" s="62" t="s">
        <v>18616</v>
      </c>
      <c r="C2288" s="69">
        <v>2.2000000000000002</v>
      </c>
    </row>
    <row r="2289" spans="1:3">
      <c r="A2289" s="61">
        <v>3504</v>
      </c>
      <c r="B2289" s="62" t="s">
        <v>18617</v>
      </c>
      <c r="C2289" s="69">
        <v>2.1</v>
      </c>
    </row>
    <row r="2290" spans="1:3">
      <c r="A2290" s="61">
        <v>3505</v>
      </c>
      <c r="B2290" s="62" t="s">
        <v>18618</v>
      </c>
      <c r="C2290" s="69">
        <v>2.1</v>
      </c>
    </row>
    <row r="2291" spans="1:3">
      <c r="A2291" s="61">
        <v>3506</v>
      </c>
      <c r="B2291" s="62" t="s">
        <v>18619</v>
      </c>
      <c r="C2291" s="69">
        <v>8</v>
      </c>
    </row>
    <row r="2292" spans="1:3" ht="45">
      <c r="A2292" s="61">
        <v>3507</v>
      </c>
      <c r="B2292" s="62" t="s">
        <v>18620</v>
      </c>
      <c r="C2292" s="69">
        <v>6.1</v>
      </c>
    </row>
    <row r="2293" spans="1:3" ht="30">
      <c r="A2293" s="61">
        <v>3508</v>
      </c>
      <c r="B2293" s="62" t="s">
        <v>18621</v>
      </c>
      <c r="C2293" s="69">
        <v>9</v>
      </c>
    </row>
    <row r="2294" spans="1:3">
      <c r="A2294" s="61">
        <v>3509</v>
      </c>
      <c r="B2294" s="62" t="s">
        <v>18622</v>
      </c>
      <c r="C2294" s="69">
        <v>9</v>
      </c>
    </row>
    <row r="2295" spans="1:3">
      <c r="A2295" s="61">
        <v>3510</v>
      </c>
      <c r="B2295" s="62" t="s">
        <v>18623</v>
      </c>
      <c r="C2295" s="69">
        <v>2.1</v>
      </c>
    </row>
    <row r="2296" spans="1:3">
      <c r="A2296" s="61">
        <v>3511</v>
      </c>
      <c r="B2296" s="62" t="s">
        <v>18624</v>
      </c>
      <c r="C2296" s="69">
        <v>2.2000000000000002</v>
      </c>
    </row>
    <row r="2297" spans="1:3">
      <c r="A2297" s="61">
        <v>3512</v>
      </c>
      <c r="B2297" s="62" t="s">
        <v>18625</v>
      </c>
      <c r="C2297" s="69">
        <v>2.2999999999999998</v>
      </c>
    </row>
    <row r="2298" spans="1:3">
      <c r="A2298" s="61">
        <v>3513</v>
      </c>
      <c r="B2298" s="62" t="s">
        <v>18626</v>
      </c>
      <c r="C2298" s="69">
        <v>2.2000000000000002</v>
      </c>
    </row>
    <row r="2299" spans="1:3">
      <c r="A2299" s="61">
        <v>3514</v>
      </c>
      <c r="B2299" s="62" t="s">
        <v>18627</v>
      </c>
      <c r="C2299" s="69">
        <v>2.2999999999999998</v>
      </c>
    </row>
    <row r="2300" spans="1:3">
      <c r="A2300" s="61">
        <v>3515</v>
      </c>
      <c r="B2300" s="62" t="s">
        <v>18628</v>
      </c>
      <c r="C2300" s="69">
        <v>2.2999999999999998</v>
      </c>
    </row>
    <row r="2301" spans="1:3">
      <c r="A2301" s="61">
        <v>3516</v>
      </c>
      <c r="B2301" s="62" t="s">
        <v>18629</v>
      </c>
      <c r="C2301" s="69">
        <v>2.2999999999999998</v>
      </c>
    </row>
    <row r="2302" spans="1:3">
      <c r="A2302" s="61">
        <v>3517</v>
      </c>
      <c r="B2302" s="62" t="s">
        <v>18630</v>
      </c>
      <c r="C2302" s="69">
        <v>2.2999999999999998</v>
      </c>
    </row>
    <row r="2303" spans="1:3">
      <c r="A2303" s="61">
        <v>3518</v>
      </c>
      <c r="B2303" s="62" t="s">
        <v>18631</v>
      </c>
      <c r="C2303" s="69">
        <v>2.2999999999999998</v>
      </c>
    </row>
    <row r="2304" spans="1:3">
      <c r="A2304" s="61">
        <v>3519</v>
      </c>
      <c r="B2304" s="62" t="s">
        <v>18632</v>
      </c>
      <c r="C2304" s="69">
        <v>2.2999999999999998</v>
      </c>
    </row>
    <row r="2305" spans="1:3">
      <c r="A2305" s="61">
        <v>3520</v>
      </c>
      <c r="B2305" s="62" t="s">
        <v>18633</v>
      </c>
      <c r="C2305" s="69">
        <v>2.2999999999999998</v>
      </c>
    </row>
    <row r="2306" spans="1:3">
      <c r="A2306" s="61">
        <v>3521</v>
      </c>
      <c r="B2306" s="62" t="s">
        <v>18634</v>
      </c>
      <c r="C2306" s="69">
        <v>2.2999999999999998</v>
      </c>
    </row>
    <row r="2307" spans="1:3">
      <c r="A2307" s="61">
        <v>3522</v>
      </c>
      <c r="B2307" s="62" t="s">
        <v>18635</v>
      </c>
      <c r="C2307" s="69">
        <v>2.2999999999999998</v>
      </c>
    </row>
    <row r="2308" spans="1:3">
      <c r="A2308" s="61">
        <v>3523</v>
      </c>
      <c r="B2308" s="62" t="s">
        <v>18636</v>
      </c>
      <c r="C2308" s="69">
        <v>2.2999999999999998</v>
      </c>
    </row>
    <row r="2309" spans="1:3">
      <c r="A2309" s="61">
        <v>3524</v>
      </c>
      <c r="B2309" s="62" t="s">
        <v>18637</v>
      </c>
      <c r="C2309" s="69">
        <v>2.2999999999999998</v>
      </c>
    </row>
    <row r="2310" spans="1:3">
      <c r="A2310" s="61">
        <v>3525</v>
      </c>
      <c r="B2310" s="62" t="s">
        <v>18638</v>
      </c>
      <c r="C2310" s="69">
        <v>2.2999999999999998</v>
      </c>
    </row>
    <row r="2311" spans="1:3">
      <c r="A2311" s="61">
        <v>3526</v>
      </c>
      <c r="B2311" s="62" t="s">
        <v>18639</v>
      </c>
      <c r="C2311" s="69">
        <v>2.2999999999999998</v>
      </c>
    </row>
    <row r="2312" spans="1:3">
      <c r="A2312" s="64">
        <v>3527</v>
      </c>
      <c r="B2312" s="65" t="s">
        <v>18640</v>
      </c>
      <c r="C2312" s="70">
        <v>4.0999999999999996</v>
      </c>
    </row>
    <row r="2313" spans="1:3" ht="75">
      <c r="A2313" s="66">
        <v>3528</v>
      </c>
      <c r="B2313" s="67" t="s">
        <v>18641</v>
      </c>
      <c r="C2313" s="68">
        <v>3</v>
      </c>
    </row>
    <row r="2314" spans="1:3" ht="75">
      <c r="A2314" s="61">
        <v>3529</v>
      </c>
      <c r="B2314" s="62" t="s">
        <v>18642</v>
      </c>
      <c r="C2314" s="69">
        <v>2.1</v>
      </c>
    </row>
    <row r="2315" spans="1:3" ht="30">
      <c r="A2315" s="61">
        <v>3530</v>
      </c>
      <c r="B2315" s="62" t="s">
        <v>18643</v>
      </c>
      <c r="C2315" s="69">
        <v>9</v>
      </c>
    </row>
    <row r="2316" spans="1:3">
      <c r="A2316" s="64">
        <v>3531</v>
      </c>
      <c r="B2316" s="65" t="s">
        <v>18644</v>
      </c>
      <c r="C2316" s="70">
        <v>4.0999999999999996</v>
      </c>
    </row>
    <row r="2317" spans="1:3">
      <c r="A2317" s="71">
        <v>3532</v>
      </c>
      <c r="B2317" s="72" t="s">
        <v>18645</v>
      </c>
      <c r="C2317" s="73">
        <v>4.0999999999999996</v>
      </c>
    </row>
    <row r="2318" spans="1:3" ht="30">
      <c r="A2318" s="71">
        <v>3533</v>
      </c>
      <c r="B2318" s="72" t="s">
        <v>18646</v>
      </c>
      <c r="C2318" s="73">
        <v>4.0999999999999996</v>
      </c>
    </row>
    <row r="2319" spans="1:3" ht="30">
      <c r="A2319" s="71">
        <v>3534</v>
      </c>
      <c r="B2319" s="72" t="s">
        <v>18647</v>
      </c>
      <c r="C2319" s="73">
        <v>4.0999999999999996</v>
      </c>
    </row>
  </sheetData>
  <mergeCells count="3">
    <mergeCell ref="A1:A2"/>
    <mergeCell ref="B1:B2"/>
    <mergeCell ref="C1:C2"/>
  </mergeCells>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o" ma:contentTypeID="0x01010029BC5A6120C52C429C0E9716E738FD8C" ma:contentTypeVersion="16" ma:contentTypeDescription="Criar um novo documento." ma:contentTypeScope="" ma:versionID="5a2591535cece544b9fdd9a388893734">
  <xsd:schema xmlns:xsd="http://www.w3.org/2001/XMLSchema" xmlns:xs="http://www.w3.org/2001/XMLSchema" xmlns:p="http://schemas.microsoft.com/office/2006/metadata/properties" xmlns:ns2="14d1abd3-5b42-4956-bc76-cc0548b2d7a5" xmlns:ns3="f3ac2725-affa-44f2-8b2a-503a8ccbe917" targetNamespace="http://schemas.microsoft.com/office/2006/metadata/properties" ma:root="true" ma:fieldsID="24323fc7568cd13ef475c5e8eee8fdfe" ns2:_="" ns3:_="">
    <xsd:import namespace="14d1abd3-5b42-4956-bc76-cc0548b2d7a5"/>
    <xsd:import namespace="f3ac2725-affa-44f2-8b2a-503a8ccbe917"/>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SearchProperties" minOccurs="0"/>
                <xsd:element ref="ns2:MediaServiceLocation"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4d1abd3-5b42-4956-bc76-cc0548b2d7a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m" ma:readOnly="false" ma:fieldId="{5cf76f15-5ced-4ddc-b409-7134ff3c332f}" ma:taxonomyMulti="true" ma:sspId="72d7cd53-1a66-4550-8c4d-e885aa661a3c"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3ac2725-affa-44f2-8b2a-503a8ccbe917"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76b28157-cdce-49e9-bd35-72048e4bde10}" ma:internalName="TaxCatchAll" ma:showField="CatchAllData" ma:web="f3ac2725-affa-44f2-8b2a-503a8ccbe917">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Flow_SignoffStatus xmlns="14d1abd3-5b42-4956-bc76-cc0548b2d7a5" xsi:nil="true"/>
    <TaxCatchAll xmlns="f3ac2725-affa-44f2-8b2a-503a8ccbe917" xsi:nil="true"/>
    <lcf76f155ced4ddcb4097134ff3c332f xmlns="14d1abd3-5b42-4956-bc76-cc0548b2d7a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7F5D16B-FB24-4890-99ED-7A2E937652D2}"/>
</file>

<file path=customXml/itemProps2.xml><?xml version="1.0" encoding="utf-8"?>
<ds:datastoreItem xmlns:ds="http://schemas.openxmlformats.org/officeDocument/2006/customXml" ds:itemID="{424E16E4-94B8-4F03-9C49-E606F86AF24E}"/>
</file>

<file path=customXml/itemProps3.xml><?xml version="1.0" encoding="utf-8"?>
<ds:datastoreItem xmlns:ds="http://schemas.openxmlformats.org/officeDocument/2006/customXml" ds:itemID="{55F203F6-5CF1-4F1B-B45C-C2185DBE2933}"/>
</file>

<file path=customXml/itemProps4.xml><?xml version="1.0" encoding="utf-8"?>
<ds:datastoreItem xmlns:ds="http://schemas.openxmlformats.org/officeDocument/2006/customXml" ds:itemID="{1C660C0B-72DC-4341-BAD0-F23FCF24F6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Flavia Alves De Lima Paiva</dc:creator>
  <cp:keywords/>
  <dc:description/>
  <cp:lastModifiedBy/>
  <cp:revision/>
  <dcterms:created xsi:type="dcterms:W3CDTF">2026-01-08T13:02:13Z</dcterms:created>
  <dcterms:modified xsi:type="dcterms:W3CDTF">2026-07-29T20:16:38Z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0x01010029BC5A6120C52C429C0E9716E738FD8C</vt:lpwstr>
  </property>
  <property fmtid="{D5CDD505-2E9C-101B-9397-08002B2CF9AE}" pid="3" name="MediaServiceImageTags">
    <vt:lpwstr/>
  </property>
</Properties>
</file>